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275" windowWidth="16605" windowHeight="5505" activeTab="2"/>
  </bookViews>
  <sheets>
    <sheet name="Asset Line A share" sheetId="7" r:id="rId1"/>
    <sheet name="Stock" sheetId="1" r:id="rId2"/>
    <sheet name="Prices" sheetId="14" r:id="rId3"/>
    <sheet name="Current pricing" sheetId="4" r:id="rId4"/>
    <sheet name="Yesterday Cost" sheetId="9" r:id="rId5"/>
    <sheet name="weekday" sheetId="13" r:id="rId6"/>
    <sheet name="PnL perstock" sheetId="10" r:id="rId7"/>
    <sheet name="Sheet2" sheetId="11" r:id="rId8"/>
    <sheet name="US" sheetId="3" r:id="rId9"/>
    <sheet name="Option" sheetId="6" r:id="rId10"/>
    <sheet name="Info" sheetId="2" r:id="rId11"/>
    <sheet name="Cash Flow" sheetId="5" r:id="rId12"/>
    <sheet name="Sheet1" sheetId="8" r:id="rId13"/>
    <sheet name="Cost analysis" sheetId="12" r:id="rId14"/>
  </sheets>
  <definedNames>
    <definedName name="_xlnm._FilterDatabase" localSheetId="0" hidden="1">'Asset Line A share'!$A$3:$AB$192</definedName>
    <definedName name="_xlnm._FilterDatabase" localSheetId="6" hidden="1">'PnL perstock'!$J$1:$K$206</definedName>
    <definedName name="_xlnm._FilterDatabase" localSheetId="7" hidden="1">Sheet2!$A$1:$A$190</definedName>
    <definedName name="_xlnm._FilterDatabase" localSheetId="1" hidden="1">Stock!$A$2:$XFB$2250</definedName>
  </definedNames>
  <calcPr calcId="145621"/>
</workbook>
</file>

<file path=xl/calcChain.xml><?xml version="1.0" encoding="utf-8"?>
<calcChain xmlns="http://schemas.openxmlformats.org/spreadsheetml/2006/main">
  <c r="L249" i="7" l="1"/>
  <c r="Z249" i="7"/>
  <c r="W249" i="7"/>
  <c r="X249" i="7"/>
  <c r="U249" i="7"/>
  <c r="K250" i="7"/>
  <c r="M249" i="7"/>
  <c r="F249" i="7"/>
  <c r="E249" i="7"/>
  <c r="N2250" i="1"/>
  <c r="O2250" i="1" s="1"/>
  <c r="U2250" i="1"/>
  <c r="V2250" i="1"/>
  <c r="G2250" i="1"/>
  <c r="R2250" i="1" l="1"/>
  <c r="Q2250" i="1"/>
  <c r="X2250" i="1"/>
  <c r="P2250" i="1"/>
  <c r="B253" i="7"/>
  <c r="B252" i="7"/>
  <c r="B251" i="7"/>
  <c r="B250" i="7"/>
  <c r="B249" i="7"/>
  <c r="L248" i="7"/>
  <c r="M248" i="7"/>
  <c r="Z248" i="7"/>
  <c r="U248" i="7"/>
  <c r="X248" i="7" s="1"/>
  <c r="W248" i="7"/>
  <c r="K248" i="7"/>
  <c r="K249" i="7"/>
  <c r="N2249" i="1"/>
  <c r="O2249" i="1" s="1"/>
  <c r="R2249" i="1"/>
  <c r="U2249" i="1"/>
  <c r="V2249" i="1"/>
  <c r="G2249" i="1"/>
  <c r="F248" i="7"/>
  <c r="E248" i="7"/>
  <c r="S2250" i="1" l="1"/>
  <c r="T2250" i="1" s="1"/>
  <c r="W2250" i="1" s="1"/>
  <c r="Y2250" i="1" s="1"/>
  <c r="Q2249" i="1"/>
  <c r="P2249" i="1"/>
  <c r="X2249" i="1"/>
  <c r="Z247" i="7"/>
  <c r="W247" i="7"/>
  <c r="X247" i="7"/>
  <c r="U247" i="7"/>
  <c r="K247" i="7"/>
  <c r="L247" i="7" s="1"/>
  <c r="M247" i="7"/>
  <c r="F247" i="7"/>
  <c r="E247" i="7"/>
  <c r="S2249" i="1" l="1"/>
  <c r="T2249" i="1" s="1"/>
  <c r="W2249" i="1" s="1"/>
  <c r="Y2249" i="1" s="1"/>
  <c r="W246" i="7"/>
  <c r="X246" i="7"/>
  <c r="U246" i="7"/>
  <c r="K246" i="7"/>
  <c r="L246" i="7" s="1"/>
  <c r="M246" i="7"/>
  <c r="N2242" i="1"/>
  <c r="O2242" i="1" s="1"/>
  <c r="R2242" i="1"/>
  <c r="U2242" i="1"/>
  <c r="V2242" i="1"/>
  <c r="N2243" i="1"/>
  <c r="O2243" i="1" s="1"/>
  <c r="R2243" i="1"/>
  <c r="U2243" i="1"/>
  <c r="V2243" i="1"/>
  <c r="N2244" i="1"/>
  <c r="O2244" i="1" s="1"/>
  <c r="R2244" i="1"/>
  <c r="U2244" i="1"/>
  <c r="V2244" i="1"/>
  <c r="N2245" i="1"/>
  <c r="O2245" i="1" s="1"/>
  <c r="R2245" i="1"/>
  <c r="U2245" i="1"/>
  <c r="V2245" i="1"/>
  <c r="N2246" i="1"/>
  <c r="O2246" i="1" s="1"/>
  <c r="R2246" i="1"/>
  <c r="U2246" i="1"/>
  <c r="V2246" i="1"/>
  <c r="N2247" i="1"/>
  <c r="O2247" i="1" s="1"/>
  <c r="R2247" i="1"/>
  <c r="U2247" i="1"/>
  <c r="V2247" i="1"/>
  <c r="N2248" i="1"/>
  <c r="O2248" i="1" s="1"/>
  <c r="P2248" i="1"/>
  <c r="R2248" i="1"/>
  <c r="U2248" i="1"/>
  <c r="V2248" i="1"/>
  <c r="G2242" i="1"/>
  <c r="G2243" i="1"/>
  <c r="G2244" i="1"/>
  <c r="G2245" i="1"/>
  <c r="G2246" i="1"/>
  <c r="G2247" i="1"/>
  <c r="G2248" i="1"/>
  <c r="F246" i="7"/>
  <c r="E246" i="7"/>
  <c r="Q2242" i="1" l="1"/>
  <c r="P2242" i="1"/>
  <c r="Q2248" i="1"/>
  <c r="S2248" i="1" s="1"/>
  <c r="T2248" i="1" s="1"/>
  <c r="W2248" i="1" s="1"/>
  <c r="Y2248" i="1" s="1"/>
  <c r="Q2246" i="1"/>
  <c r="Q2245" i="1"/>
  <c r="Q2247" i="1"/>
  <c r="X2247" i="1"/>
  <c r="P2247" i="1"/>
  <c r="X2246" i="1"/>
  <c r="P2246" i="1"/>
  <c r="X2245" i="1"/>
  <c r="P2245" i="1"/>
  <c r="X2244" i="1"/>
  <c r="P2244" i="1"/>
  <c r="X2243" i="1"/>
  <c r="P2243" i="1"/>
  <c r="X2242" i="1"/>
  <c r="Q2244" i="1"/>
  <c r="Q2243" i="1"/>
  <c r="X2248" i="1"/>
  <c r="W245" i="7"/>
  <c r="X245" i="7"/>
  <c r="U245" i="7"/>
  <c r="K245" i="7"/>
  <c r="L245" i="7" s="1"/>
  <c r="M245" i="7"/>
  <c r="N2240" i="1"/>
  <c r="O2240" i="1" s="1"/>
  <c r="R2240" i="1"/>
  <c r="U2240" i="1"/>
  <c r="V2240" i="1"/>
  <c r="N2241" i="1"/>
  <c r="O2241" i="1" s="1"/>
  <c r="P2241" i="1"/>
  <c r="R2241" i="1"/>
  <c r="U2241" i="1"/>
  <c r="V2241" i="1"/>
  <c r="G2240" i="1"/>
  <c r="G2241" i="1"/>
  <c r="F245" i="7"/>
  <c r="E245" i="7"/>
  <c r="S2243" i="1" l="1"/>
  <c r="T2243" i="1" s="1"/>
  <c r="W2243" i="1" s="1"/>
  <c r="Y2243" i="1" s="1"/>
  <c r="S2247" i="1"/>
  <c r="T2247" i="1" s="1"/>
  <c r="W2247" i="1" s="1"/>
  <c r="Y2247" i="1" s="1"/>
  <c r="S2246" i="1"/>
  <c r="T2246" i="1" s="1"/>
  <c r="W2246" i="1" s="1"/>
  <c r="Y2246" i="1" s="1"/>
  <c r="S2245" i="1"/>
  <c r="T2245" i="1" s="1"/>
  <c r="W2245" i="1" s="1"/>
  <c r="Y2245" i="1" s="1"/>
  <c r="S2242" i="1"/>
  <c r="T2242" i="1" s="1"/>
  <c r="W2242" i="1" s="1"/>
  <c r="Y2242" i="1" s="1"/>
  <c r="Q2240" i="1"/>
  <c r="S2244" i="1"/>
  <c r="T2244" i="1" s="1"/>
  <c r="W2244" i="1" s="1"/>
  <c r="Y2244" i="1" s="1"/>
  <c r="P2240" i="1"/>
  <c r="Q2241" i="1"/>
  <c r="S2241" i="1" s="1"/>
  <c r="T2241" i="1" s="1"/>
  <c r="W2241" i="1" s="1"/>
  <c r="Y2241" i="1" s="1"/>
  <c r="X2241" i="1"/>
  <c r="X2240" i="1"/>
  <c r="K244" i="7"/>
  <c r="S2240" i="1" l="1"/>
  <c r="T2240" i="1" s="1"/>
  <c r="W2240" i="1" s="1"/>
  <c r="Y2240" i="1" s="1"/>
  <c r="W244" i="7"/>
  <c r="X244" i="7"/>
  <c r="U244" i="7"/>
  <c r="M244" i="7"/>
  <c r="L244" i="7"/>
  <c r="N2239" i="1"/>
  <c r="O2239" i="1" s="1"/>
  <c r="R2239" i="1"/>
  <c r="U2239" i="1"/>
  <c r="V2239" i="1"/>
  <c r="G2239" i="1"/>
  <c r="F244" i="7"/>
  <c r="E244" i="7"/>
  <c r="P2239" i="1" l="1"/>
  <c r="Q2239" i="1"/>
  <c r="X2239" i="1"/>
  <c r="B248" i="7"/>
  <c r="B247" i="7"/>
  <c r="B246" i="7"/>
  <c r="B245" i="7"/>
  <c r="B244" i="7"/>
  <c r="W243" i="7"/>
  <c r="X243" i="7"/>
  <c r="U243" i="7"/>
  <c r="K243" i="7"/>
  <c r="L243" i="7" s="1"/>
  <c r="M243" i="7"/>
  <c r="F243" i="7"/>
  <c r="E243" i="7"/>
  <c r="N2236" i="1"/>
  <c r="O2236" i="1" s="1"/>
  <c r="R2236" i="1"/>
  <c r="U2236" i="1"/>
  <c r="V2236" i="1"/>
  <c r="N2237" i="1"/>
  <c r="O2237" i="1" s="1"/>
  <c r="R2237" i="1"/>
  <c r="U2237" i="1"/>
  <c r="V2237" i="1"/>
  <c r="N2238" i="1"/>
  <c r="O2238" i="1" s="1"/>
  <c r="P2238" i="1"/>
  <c r="R2238" i="1"/>
  <c r="U2238" i="1"/>
  <c r="V2238" i="1"/>
  <c r="G2236" i="1"/>
  <c r="G2237" i="1"/>
  <c r="G2238" i="1"/>
  <c r="S2239" i="1" l="1"/>
  <c r="T2239" i="1" s="1"/>
  <c r="W2239" i="1" s="1"/>
  <c r="Y2239" i="1" s="1"/>
  <c r="P2236" i="1"/>
  <c r="Q2236" i="1"/>
  <c r="X2238" i="1"/>
  <c r="P2237" i="1"/>
  <c r="Q2238" i="1"/>
  <c r="S2238" i="1" s="1"/>
  <c r="T2238" i="1" s="1"/>
  <c r="W2238" i="1" s="1"/>
  <c r="Y2238" i="1" s="1"/>
  <c r="Q2237" i="1"/>
  <c r="X2237" i="1"/>
  <c r="X2236" i="1"/>
  <c r="K242" i="7"/>
  <c r="L242" i="7"/>
  <c r="E242" i="7"/>
  <c r="F242" i="7" s="1"/>
  <c r="N2230" i="1"/>
  <c r="O2230" i="1" s="1"/>
  <c r="P2230" i="1"/>
  <c r="R2230" i="1"/>
  <c r="U2230" i="1"/>
  <c r="V2230" i="1"/>
  <c r="N2231" i="1"/>
  <c r="P2231" i="1" s="1"/>
  <c r="R2231" i="1"/>
  <c r="U2231" i="1"/>
  <c r="V2231" i="1"/>
  <c r="N2232" i="1"/>
  <c r="Q2232" i="1" s="1"/>
  <c r="P2232" i="1"/>
  <c r="R2232" i="1"/>
  <c r="U2232" i="1"/>
  <c r="V2232" i="1"/>
  <c r="N2233" i="1"/>
  <c r="P2233" i="1" s="1"/>
  <c r="R2233" i="1"/>
  <c r="U2233" i="1"/>
  <c r="V2233" i="1"/>
  <c r="N2234" i="1"/>
  <c r="P2234" i="1" s="1"/>
  <c r="R2234" i="1"/>
  <c r="U2234" i="1"/>
  <c r="V2234" i="1"/>
  <c r="N2235" i="1"/>
  <c r="P2235" i="1" s="1"/>
  <c r="R2235" i="1"/>
  <c r="U2235" i="1"/>
  <c r="V2235" i="1"/>
  <c r="G2230" i="1"/>
  <c r="G2231" i="1"/>
  <c r="G2232" i="1"/>
  <c r="G2233" i="1"/>
  <c r="G2234" i="1"/>
  <c r="G2235" i="1"/>
  <c r="S2236" i="1" l="1"/>
  <c r="T2236" i="1" s="1"/>
  <c r="W2236" i="1" s="1"/>
  <c r="Y2236" i="1" s="1"/>
  <c r="S2237" i="1"/>
  <c r="T2237" i="1" s="1"/>
  <c r="W2237" i="1" s="1"/>
  <c r="Y2237" i="1" s="1"/>
  <c r="O2232" i="1"/>
  <c r="X2233" i="1"/>
  <c r="X2232" i="1"/>
  <c r="O2235" i="1"/>
  <c r="O2234" i="1"/>
  <c r="X2230" i="1"/>
  <c r="Q2230" i="1"/>
  <c r="S2230" i="1" s="1"/>
  <c r="T2230" i="1" s="1"/>
  <c r="W2230" i="1" s="1"/>
  <c r="Y2230" i="1" s="1"/>
  <c r="S2232" i="1"/>
  <c r="T2232" i="1" s="1"/>
  <c r="W2232" i="1" s="1"/>
  <c r="O2231" i="1"/>
  <c r="O2233" i="1"/>
  <c r="X2231" i="1"/>
  <c r="U242" i="7"/>
  <c r="M242" i="7"/>
  <c r="Q2234" i="1"/>
  <c r="S2234" i="1" s="1"/>
  <c r="T2234" i="1" s="1"/>
  <c r="W2234" i="1" s="1"/>
  <c r="Q2235" i="1"/>
  <c r="S2235" i="1" s="1"/>
  <c r="T2235" i="1" s="1"/>
  <c r="W2235" i="1" s="1"/>
  <c r="Q2233" i="1"/>
  <c r="S2233" i="1" s="1"/>
  <c r="T2233" i="1" s="1"/>
  <c r="W2233" i="1" s="1"/>
  <c r="Q2231" i="1"/>
  <c r="S2231" i="1" s="1"/>
  <c r="T2231" i="1" s="1"/>
  <c r="W2231" i="1" s="1"/>
  <c r="Y2231" i="1" s="1"/>
  <c r="X2235" i="1"/>
  <c r="X2234" i="1"/>
  <c r="W241" i="7"/>
  <c r="X241" i="7"/>
  <c r="U241" i="7"/>
  <c r="K241" i="7"/>
  <c r="L241" i="7" s="1"/>
  <c r="G2229" i="1"/>
  <c r="G2228" i="1"/>
  <c r="G2227" i="1"/>
  <c r="G2226" i="1"/>
  <c r="N2226" i="1"/>
  <c r="O2226" i="1" s="1"/>
  <c r="R2226" i="1"/>
  <c r="U2226" i="1"/>
  <c r="V2226" i="1"/>
  <c r="N2227" i="1"/>
  <c r="O2227" i="1" s="1"/>
  <c r="P2227" i="1"/>
  <c r="R2227" i="1"/>
  <c r="U2227" i="1"/>
  <c r="V2227" i="1"/>
  <c r="N2228" i="1"/>
  <c r="O2228" i="1" s="1"/>
  <c r="R2228" i="1"/>
  <c r="U2228" i="1"/>
  <c r="V2228" i="1"/>
  <c r="N2229" i="1"/>
  <c r="O2229" i="1" s="1"/>
  <c r="P2229" i="1"/>
  <c r="R2229" i="1"/>
  <c r="U2229" i="1"/>
  <c r="V2229" i="1"/>
  <c r="M241" i="7"/>
  <c r="F241" i="7"/>
  <c r="E241" i="7"/>
  <c r="Y2234" i="1" l="1"/>
  <c r="Y2235" i="1"/>
  <c r="Y2232" i="1"/>
  <c r="Y2233" i="1"/>
  <c r="W242" i="7"/>
  <c r="X242" i="7"/>
  <c r="Q2226" i="1"/>
  <c r="P2226" i="1"/>
  <c r="Q2228" i="1"/>
  <c r="Q2227" i="1"/>
  <c r="S2227" i="1" s="1"/>
  <c r="T2227" i="1" s="1"/>
  <c r="W2227" i="1" s="1"/>
  <c r="Y2227" i="1" s="1"/>
  <c r="X2229" i="1"/>
  <c r="X2228" i="1"/>
  <c r="P2228" i="1"/>
  <c r="X2227" i="1"/>
  <c r="X2226" i="1"/>
  <c r="Q2229" i="1"/>
  <c r="S2229" i="1" s="1"/>
  <c r="T2229" i="1" s="1"/>
  <c r="W2229" i="1" s="1"/>
  <c r="Y2229" i="1" s="1"/>
  <c r="W240" i="7"/>
  <c r="X240" i="7"/>
  <c r="U240" i="7"/>
  <c r="K240" i="7"/>
  <c r="L240" i="7" s="1"/>
  <c r="M240" i="7"/>
  <c r="E240" i="7"/>
  <c r="F240" i="7" s="1"/>
  <c r="N2225" i="1"/>
  <c r="O2225" i="1" s="1"/>
  <c r="R2225" i="1"/>
  <c r="U2225" i="1"/>
  <c r="V2225" i="1"/>
  <c r="G2225" i="1"/>
  <c r="S2228" i="1" l="1"/>
  <c r="T2228" i="1" s="1"/>
  <c r="W2228" i="1" s="1"/>
  <c r="Y2228" i="1" s="1"/>
  <c r="S2226" i="1"/>
  <c r="T2226" i="1" s="1"/>
  <c r="W2226" i="1" s="1"/>
  <c r="Y2226" i="1" s="1"/>
  <c r="P2225" i="1"/>
  <c r="Q2225" i="1"/>
  <c r="X2225" i="1"/>
  <c r="W239" i="7"/>
  <c r="X239" i="7"/>
  <c r="U239" i="7"/>
  <c r="K239" i="7"/>
  <c r="L239" i="7" s="1"/>
  <c r="M239" i="7"/>
  <c r="F239" i="7"/>
  <c r="E239" i="7"/>
  <c r="S2225" i="1" l="1"/>
  <c r="T2225" i="1" s="1"/>
  <c r="W2225" i="1" s="1"/>
  <c r="Y2225" i="1" s="1"/>
  <c r="K238" i="7"/>
  <c r="B243" i="7"/>
  <c r="B242" i="7"/>
  <c r="B241" i="7"/>
  <c r="B240" i="7"/>
  <c r="B239" i="7"/>
  <c r="W238" i="7"/>
  <c r="X238" i="7"/>
  <c r="U238" i="7"/>
  <c r="L238" i="7"/>
  <c r="M238" i="7"/>
  <c r="F238" i="7"/>
  <c r="E238" i="7"/>
  <c r="N2223" i="1"/>
  <c r="O2223" i="1" s="1"/>
  <c r="R2223" i="1"/>
  <c r="U2223" i="1"/>
  <c r="V2223" i="1"/>
  <c r="N2224" i="1"/>
  <c r="O2224" i="1" s="1"/>
  <c r="R2224" i="1"/>
  <c r="U2224" i="1"/>
  <c r="V2224" i="1"/>
  <c r="G2223" i="1"/>
  <c r="G2224" i="1"/>
  <c r="P2223" i="1" l="1"/>
  <c r="Q2223" i="1"/>
  <c r="Q2224" i="1"/>
  <c r="X2224" i="1"/>
  <c r="X2223" i="1"/>
  <c r="P2224" i="1"/>
  <c r="K237" i="7"/>
  <c r="S2223" i="1" l="1"/>
  <c r="T2223" i="1" s="1"/>
  <c r="W2223" i="1" s="1"/>
  <c r="Y2223" i="1" s="1"/>
  <c r="S2224" i="1"/>
  <c r="T2224" i="1" s="1"/>
  <c r="W2224" i="1" s="1"/>
  <c r="Y2224" i="1" s="1"/>
  <c r="W237" i="7"/>
  <c r="X237" i="7"/>
  <c r="U237" i="7"/>
  <c r="L237" i="7"/>
  <c r="E237" i="7"/>
  <c r="M237" i="7" s="1"/>
  <c r="N2220" i="1"/>
  <c r="O2220" i="1" s="1"/>
  <c r="R2220" i="1"/>
  <c r="U2220" i="1"/>
  <c r="V2220" i="1"/>
  <c r="N2221" i="1"/>
  <c r="O2221" i="1" s="1"/>
  <c r="R2221" i="1"/>
  <c r="U2221" i="1"/>
  <c r="V2221" i="1"/>
  <c r="N2222" i="1"/>
  <c r="O2222" i="1" s="1"/>
  <c r="P2222" i="1"/>
  <c r="R2222" i="1"/>
  <c r="U2222" i="1"/>
  <c r="V2222" i="1"/>
  <c r="G2220" i="1"/>
  <c r="G2221" i="1"/>
  <c r="G2222" i="1"/>
  <c r="Q2220" i="1" l="1"/>
  <c r="P2220" i="1"/>
  <c r="F237" i="7"/>
  <c r="X2222" i="1"/>
  <c r="Q2222" i="1"/>
  <c r="S2222" i="1" s="1"/>
  <c r="T2222" i="1" s="1"/>
  <c r="W2222" i="1" s="1"/>
  <c r="Y2222" i="1" s="1"/>
  <c r="Q2221" i="1"/>
  <c r="X2221" i="1"/>
  <c r="P2221" i="1"/>
  <c r="X2220" i="1"/>
  <c r="K236" i="7"/>
  <c r="L236" i="7" s="1"/>
  <c r="W236" i="7"/>
  <c r="X236" i="7"/>
  <c r="U236" i="7"/>
  <c r="M236" i="7"/>
  <c r="F236" i="7"/>
  <c r="E236" i="7"/>
  <c r="S2220" i="1" l="1"/>
  <c r="T2220" i="1" s="1"/>
  <c r="W2220" i="1" s="1"/>
  <c r="Y2220" i="1" s="1"/>
  <c r="S2221" i="1"/>
  <c r="T2221" i="1" s="1"/>
  <c r="W2221" i="1" s="1"/>
  <c r="Y2221" i="1" s="1"/>
  <c r="W235" i="7"/>
  <c r="X235" i="7"/>
  <c r="U235" i="7"/>
  <c r="K235" i="7"/>
  <c r="L235" i="7" s="1"/>
  <c r="L234" i="7"/>
  <c r="M235" i="7"/>
  <c r="F235" i="7"/>
  <c r="E235" i="7"/>
  <c r="W234" i="7" l="1"/>
  <c r="X234" i="7"/>
  <c r="U234" i="7"/>
  <c r="K234" i="7"/>
  <c r="M234" i="7"/>
  <c r="F234" i="7"/>
  <c r="E234" i="7"/>
  <c r="N2216" i="1"/>
  <c r="O2216" i="1" s="1"/>
  <c r="R2216" i="1"/>
  <c r="U2216" i="1"/>
  <c r="V2216" i="1"/>
  <c r="N2217" i="1"/>
  <c r="P2217" i="1"/>
  <c r="R2217" i="1"/>
  <c r="U2217" i="1"/>
  <c r="V2217" i="1"/>
  <c r="N2218" i="1"/>
  <c r="O2218" i="1" s="1"/>
  <c r="P2218" i="1"/>
  <c r="R2218" i="1"/>
  <c r="U2218" i="1"/>
  <c r="V2218" i="1"/>
  <c r="N2219" i="1"/>
  <c r="R2219" i="1"/>
  <c r="U2219" i="1"/>
  <c r="V2219" i="1"/>
  <c r="G2216" i="1"/>
  <c r="G2217" i="1"/>
  <c r="G2218" i="1"/>
  <c r="G2219" i="1"/>
  <c r="Q2216" i="1" l="1"/>
  <c r="P2216" i="1"/>
  <c r="Q2219" i="1"/>
  <c r="Q2217" i="1"/>
  <c r="S2217" i="1" s="1"/>
  <c r="T2217" i="1" s="1"/>
  <c r="W2217" i="1" s="1"/>
  <c r="X2219" i="1"/>
  <c r="X2217" i="1"/>
  <c r="P2219" i="1"/>
  <c r="O2219" i="1"/>
  <c r="O2217" i="1"/>
  <c r="Q2218" i="1"/>
  <c r="S2218" i="1" s="1"/>
  <c r="T2218" i="1" s="1"/>
  <c r="W2218" i="1" s="1"/>
  <c r="Y2218" i="1" s="1"/>
  <c r="X2218" i="1"/>
  <c r="X2216" i="1"/>
  <c r="K232" i="7"/>
  <c r="S2219" i="1" l="1"/>
  <c r="T2219" i="1" s="1"/>
  <c r="W2219" i="1" s="1"/>
  <c r="Y2219" i="1" s="1"/>
  <c r="Y2217" i="1"/>
  <c r="S2216" i="1"/>
  <c r="T2216" i="1" s="1"/>
  <c r="W2216" i="1" s="1"/>
  <c r="Y2216" i="1" s="1"/>
  <c r="B238" i="7"/>
  <c r="B237" i="7"/>
  <c r="B236" i="7"/>
  <c r="B235" i="7"/>
  <c r="B234" i="7"/>
  <c r="W233" i="7" l="1"/>
  <c r="X233" i="7"/>
  <c r="U233" i="7"/>
  <c r="K233" i="7"/>
  <c r="M233" i="7"/>
  <c r="L233" i="7"/>
  <c r="N2215" i="1"/>
  <c r="O2215" i="1" s="1"/>
  <c r="P2215" i="1"/>
  <c r="R2215" i="1"/>
  <c r="U2215" i="1"/>
  <c r="V2215" i="1"/>
  <c r="G2215" i="1"/>
  <c r="F233" i="7"/>
  <c r="E233" i="7"/>
  <c r="Q2215" i="1" l="1"/>
  <c r="S2215" i="1" s="1"/>
  <c r="T2215" i="1" s="1"/>
  <c r="W2215" i="1" s="1"/>
  <c r="Y2215" i="1" s="1"/>
  <c r="X2215" i="1"/>
  <c r="M232" i="7"/>
  <c r="L232" i="7"/>
  <c r="W232" i="7"/>
  <c r="X232" i="7"/>
  <c r="U232" i="7"/>
  <c r="F232" i="7"/>
  <c r="E232" i="7"/>
  <c r="W231" i="7" l="1"/>
  <c r="X231" i="7"/>
  <c r="U231" i="7"/>
  <c r="K231" i="7"/>
  <c r="N2212" i="1"/>
  <c r="O2212" i="1" s="1"/>
  <c r="R2212" i="1"/>
  <c r="U2212" i="1"/>
  <c r="V2212" i="1"/>
  <c r="N2213" i="1"/>
  <c r="Q2213" i="1" s="1"/>
  <c r="R2213" i="1"/>
  <c r="U2213" i="1"/>
  <c r="V2213" i="1"/>
  <c r="N2214" i="1"/>
  <c r="O2214" i="1" s="1"/>
  <c r="P2214" i="1"/>
  <c r="R2214" i="1"/>
  <c r="U2214" i="1"/>
  <c r="V2214" i="1"/>
  <c r="G2212" i="1"/>
  <c r="G2213" i="1"/>
  <c r="G2214" i="1"/>
  <c r="L231" i="7"/>
  <c r="E231" i="7"/>
  <c r="F231" i="7" s="1"/>
  <c r="Q2212" i="1" l="1"/>
  <c r="P2212" i="1"/>
  <c r="P2213" i="1"/>
  <c r="S2213" i="1" s="1"/>
  <c r="T2213" i="1" s="1"/>
  <c r="W2213" i="1" s="1"/>
  <c r="O2213" i="1"/>
  <c r="M231" i="7"/>
  <c r="X2213" i="1"/>
  <c r="Q2214" i="1"/>
  <c r="S2214" i="1" s="1"/>
  <c r="T2214" i="1" s="1"/>
  <c r="W2214" i="1" s="1"/>
  <c r="Y2214" i="1" s="1"/>
  <c r="X2212" i="1"/>
  <c r="X2214" i="1"/>
  <c r="W230" i="7"/>
  <c r="X230" i="7"/>
  <c r="U230" i="7"/>
  <c r="K230" i="7"/>
  <c r="L230" i="7"/>
  <c r="M230" i="7"/>
  <c r="N2211" i="1"/>
  <c r="Q2211" i="1" s="1"/>
  <c r="P2211" i="1"/>
  <c r="R2211" i="1"/>
  <c r="U2211" i="1"/>
  <c r="V2211" i="1"/>
  <c r="G2211" i="1"/>
  <c r="F230" i="7"/>
  <c r="E230" i="7"/>
  <c r="S2212" i="1" l="1"/>
  <c r="T2212" i="1" s="1"/>
  <c r="W2212" i="1" s="1"/>
  <c r="Y2212" i="1" s="1"/>
  <c r="Y2213" i="1"/>
  <c r="O2211" i="1"/>
  <c r="S2211" i="1"/>
  <c r="T2211" i="1" s="1"/>
  <c r="W2211" i="1" s="1"/>
  <c r="X2211" i="1"/>
  <c r="W229" i="7"/>
  <c r="X229" i="7"/>
  <c r="U229" i="7"/>
  <c r="K229" i="7"/>
  <c r="L229" i="7"/>
  <c r="L228" i="7"/>
  <c r="E229" i="7"/>
  <c r="F229" i="7" s="1"/>
  <c r="Y2211" i="1" l="1"/>
  <c r="M229" i="7"/>
  <c r="W228" i="7"/>
  <c r="X228" i="7"/>
  <c r="U228" i="7"/>
  <c r="M228" i="7"/>
  <c r="F228" i="7"/>
  <c r="E228" i="7"/>
  <c r="B228" i="7"/>
  <c r="K227" i="7" l="1"/>
  <c r="L227" i="7" s="1"/>
  <c r="E227" i="7"/>
  <c r="N2210" i="1"/>
  <c r="O2210" i="1" s="1"/>
  <c r="P2210" i="1"/>
  <c r="U2210" i="1"/>
  <c r="V2210" i="1"/>
  <c r="G2210" i="1"/>
  <c r="R2210" i="1" l="1"/>
  <c r="Q2210" i="1"/>
  <c r="U227" i="7"/>
  <c r="X2210" i="1"/>
  <c r="B233" i="7"/>
  <c r="B232" i="7"/>
  <c r="B231" i="7"/>
  <c r="B230" i="7"/>
  <c r="B229" i="7"/>
  <c r="K226" i="7"/>
  <c r="L226" i="7" s="1"/>
  <c r="E226" i="7"/>
  <c r="M227" i="7" s="1"/>
  <c r="N2209" i="1"/>
  <c r="O2209" i="1" s="1"/>
  <c r="P2209" i="1"/>
  <c r="U2209" i="1"/>
  <c r="V2209" i="1"/>
  <c r="G2209" i="1"/>
  <c r="S2210" i="1" l="1"/>
  <c r="T2210" i="1" s="1"/>
  <c r="W2210" i="1" s="1"/>
  <c r="Y2210" i="1" s="1"/>
  <c r="Q2209" i="1"/>
  <c r="R2209" i="1"/>
  <c r="U226" i="7"/>
  <c r="F227" i="7"/>
  <c r="M226" i="7"/>
  <c r="X2209" i="1"/>
  <c r="K225" i="7"/>
  <c r="L225" i="7" s="1"/>
  <c r="E225" i="7"/>
  <c r="U225" i="7" s="1"/>
  <c r="N2208" i="1"/>
  <c r="O2208" i="1" s="1"/>
  <c r="P2208" i="1"/>
  <c r="R2208" i="1"/>
  <c r="U2208" i="1"/>
  <c r="V2208" i="1"/>
  <c r="G2208" i="1"/>
  <c r="S2209" i="1" l="1"/>
  <c r="T2209" i="1" s="1"/>
  <c r="W2209" i="1" s="1"/>
  <c r="Y2209" i="1" s="1"/>
  <c r="Q2208" i="1"/>
  <c r="S2208" i="1" s="1"/>
  <c r="T2208" i="1" s="1"/>
  <c r="W2208" i="1" s="1"/>
  <c r="Y2208" i="1" s="1"/>
  <c r="W226" i="7"/>
  <c r="X226" i="7"/>
  <c r="F226" i="7"/>
  <c r="X227" i="7"/>
  <c r="W227" i="7"/>
  <c r="X2208" i="1"/>
  <c r="M42" i="7"/>
  <c r="M41" i="7"/>
  <c r="K224" i="7" l="1"/>
  <c r="L224" i="7" s="1"/>
  <c r="N2207" i="1"/>
  <c r="O2207" i="1" s="1"/>
  <c r="P2207" i="1"/>
  <c r="R2207" i="1"/>
  <c r="U2207" i="1"/>
  <c r="V2207" i="1"/>
  <c r="G2207" i="1"/>
  <c r="E224" i="7"/>
  <c r="Q2207" i="1" l="1"/>
  <c r="S2207" i="1" s="1"/>
  <c r="T2207" i="1" s="1"/>
  <c r="W2207" i="1" s="1"/>
  <c r="Y2207" i="1" s="1"/>
  <c r="F225" i="7"/>
  <c r="M225" i="7"/>
  <c r="U224" i="7"/>
  <c r="X2207" i="1"/>
  <c r="K223" i="7"/>
  <c r="L223" i="7"/>
  <c r="E223" i="7"/>
  <c r="U223" i="7" l="1"/>
  <c r="W224" i="7" s="1"/>
  <c r="W225" i="7"/>
  <c r="X225" i="7"/>
  <c r="X224" i="7"/>
  <c r="F224" i="7"/>
  <c r="M224" i="7"/>
  <c r="B227" i="7"/>
  <c r="B226" i="7"/>
  <c r="B225" i="7"/>
  <c r="B224" i="7"/>
  <c r="B223" i="7"/>
  <c r="K222" i="7"/>
  <c r="L222" i="7" s="1"/>
  <c r="E222" i="7"/>
  <c r="M223" i="7" s="1"/>
  <c r="U222" i="7" l="1"/>
  <c r="F222" i="7"/>
  <c r="F223" i="7"/>
  <c r="U221" i="7"/>
  <c r="K221" i="7"/>
  <c r="L221" i="7" s="1"/>
  <c r="E221" i="7"/>
  <c r="K220" i="7"/>
  <c r="N2206" i="1"/>
  <c r="O2206" i="1" s="1"/>
  <c r="R2206" i="1"/>
  <c r="U2206" i="1"/>
  <c r="V2206" i="1"/>
  <c r="G2206" i="1"/>
  <c r="Q2206" i="1" l="1"/>
  <c r="P2206" i="1"/>
  <c r="W222" i="7"/>
  <c r="X222" i="7"/>
  <c r="X223" i="7"/>
  <c r="W223" i="7"/>
  <c r="M222" i="7"/>
  <c r="X2206" i="1"/>
  <c r="L220" i="7"/>
  <c r="E220" i="7"/>
  <c r="N2202" i="1"/>
  <c r="O2202" i="1" s="1"/>
  <c r="P2202" i="1"/>
  <c r="R2202" i="1"/>
  <c r="U2202" i="1"/>
  <c r="V2202" i="1"/>
  <c r="N2203" i="1"/>
  <c r="O2203" i="1" s="1"/>
  <c r="R2203" i="1"/>
  <c r="U2203" i="1"/>
  <c r="V2203" i="1"/>
  <c r="N2204" i="1"/>
  <c r="O2204" i="1" s="1"/>
  <c r="R2204" i="1"/>
  <c r="U2204" i="1"/>
  <c r="V2204" i="1"/>
  <c r="N2205" i="1"/>
  <c r="O2205" i="1" s="1"/>
  <c r="P2205" i="1"/>
  <c r="R2205" i="1"/>
  <c r="U2205" i="1"/>
  <c r="V2205" i="1"/>
  <c r="G2202" i="1"/>
  <c r="G2203" i="1"/>
  <c r="G2204" i="1"/>
  <c r="G2205" i="1"/>
  <c r="S2206" i="1" l="1"/>
  <c r="T2206" i="1" s="1"/>
  <c r="W2206" i="1" s="1"/>
  <c r="Y2206" i="1" s="1"/>
  <c r="Q2202" i="1"/>
  <c r="S2202" i="1" s="1"/>
  <c r="T2202" i="1" s="1"/>
  <c r="W2202" i="1" s="1"/>
  <c r="Y2202" i="1" s="1"/>
  <c r="F221" i="7"/>
  <c r="U220" i="7"/>
  <c r="M221" i="7"/>
  <c r="Q2204" i="1"/>
  <c r="Q2203" i="1"/>
  <c r="X2205" i="1"/>
  <c r="P2204" i="1"/>
  <c r="P2203" i="1"/>
  <c r="X2202" i="1"/>
  <c r="Q2205" i="1"/>
  <c r="S2205" i="1" s="1"/>
  <c r="T2205" i="1" s="1"/>
  <c r="W2205" i="1" s="1"/>
  <c r="Y2205" i="1" s="1"/>
  <c r="X2204" i="1"/>
  <c r="X2203" i="1"/>
  <c r="K219" i="7"/>
  <c r="L219" i="7" s="1"/>
  <c r="E219" i="7"/>
  <c r="M220" i="7" s="1"/>
  <c r="N2201" i="1"/>
  <c r="O2201" i="1" s="1"/>
  <c r="P2201" i="1"/>
  <c r="R2201" i="1"/>
  <c r="U2201" i="1"/>
  <c r="V2201" i="1"/>
  <c r="G2201" i="1"/>
  <c r="S2204" i="1" l="1"/>
  <c r="T2204" i="1" s="1"/>
  <c r="W2204" i="1" s="1"/>
  <c r="Y2204" i="1" s="1"/>
  <c r="S2203" i="1"/>
  <c r="T2203" i="1" s="1"/>
  <c r="W2203" i="1" s="1"/>
  <c r="Y2203" i="1" s="1"/>
  <c r="F220" i="7"/>
  <c r="U219" i="7"/>
  <c r="W220" i="7"/>
  <c r="X220" i="7"/>
  <c r="W221" i="7"/>
  <c r="X221" i="7"/>
  <c r="Q2201" i="1"/>
  <c r="S2201" i="1" s="1"/>
  <c r="T2201" i="1" s="1"/>
  <c r="W2201" i="1" s="1"/>
  <c r="Y2201" i="1" s="1"/>
  <c r="X2201" i="1"/>
  <c r="K218" i="7"/>
  <c r="J218" i="7"/>
  <c r="L218" i="7" l="1"/>
  <c r="E218" i="7"/>
  <c r="N2198" i="1"/>
  <c r="O2198" i="1" s="1"/>
  <c r="R2198" i="1"/>
  <c r="U2198" i="1"/>
  <c r="V2198" i="1"/>
  <c r="N2199" i="1"/>
  <c r="O2199" i="1" s="1"/>
  <c r="R2199" i="1"/>
  <c r="U2199" i="1"/>
  <c r="V2199" i="1"/>
  <c r="N2200" i="1"/>
  <c r="O2200" i="1" s="1"/>
  <c r="P2200" i="1"/>
  <c r="R2200" i="1"/>
  <c r="U2200" i="1"/>
  <c r="V2200" i="1"/>
  <c r="G2198" i="1"/>
  <c r="G2199" i="1"/>
  <c r="G2200" i="1"/>
  <c r="U218" i="7" l="1"/>
  <c r="F219" i="7"/>
  <c r="M219" i="7"/>
  <c r="Q2198" i="1"/>
  <c r="P2198" i="1"/>
  <c r="Q2200" i="1"/>
  <c r="S2200" i="1" s="1"/>
  <c r="T2200" i="1" s="1"/>
  <c r="W2200" i="1" s="1"/>
  <c r="Q2199" i="1"/>
  <c r="X2200" i="1"/>
  <c r="X2199" i="1"/>
  <c r="P2199" i="1"/>
  <c r="X2198" i="1"/>
  <c r="K217" i="7"/>
  <c r="J217" i="7"/>
  <c r="E217" i="7"/>
  <c r="U217" i="7" s="1"/>
  <c r="N2197" i="1"/>
  <c r="O2197" i="1" s="1"/>
  <c r="R2197" i="1"/>
  <c r="F2197" i="1"/>
  <c r="F218" i="7" l="1"/>
  <c r="M218" i="7"/>
  <c r="W218" i="7"/>
  <c r="X218" i="7"/>
  <c r="W219" i="7"/>
  <c r="X219" i="7"/>
  <c r="S2198" i="1"/>
  <c r="T2198" i="1" s="1"/>
  <c r="W2198" i="1" s="1"/>
  <c r="Y2198" i="1" s="1"/>
  <c r="S2199" i="1"/>
  <c r="T2199" i="1" s="1"/>
  <c r="W2199" i="1" s="1"/>
  <c r="Y2199" i="1" s="1"/>
  <c r="Y2200" i="1"/>
  <c r="Q2197" i="1"/>
  <c r="G2197" i="1"/>
  <c r="V2197" i="1"/>
  <c r="U2197" i="1"/>
  <c r="P2197" i="1"/>
  <c r="L217" i="7"/>
  <c r="S2197" i="1" l="1"/>
  <c r="T2197" i="1" s="1"/>
  <c r="W2197" i="1" s="1"/>
  <c r="Y2197" i="1" s="1"/>
  <c r="X2197" i="1"/>
  <c r="B222" i="7"/>
  <c r="B221" i="7"/>
  <c r="B220" i="7"/>
  <c r="B219" i="7"/>
  <c r="B218" i="7"/>
  <c r="K216" i="7"/>
  <c r="J216" i="7"/>
  <c r="L216" i="7" s="1"/>
  <c r="E216" i="7"/>
  <c r="F216" i="7" l="1"/>
  <c r="U216" i="7"/>
  <c r="M217" i="7"/>
  <c r="F217" i="7"/>
  <c r="U215" i="7"/>
  <c r="K215" i="7"/>
  <c r="L215" i="7"/>
  <c r="J215" i="7"/>
  <c r="E215" i="7"/>
  <c r="M216" i="7" l="1"/>
  <c r="W216" i="7"/>
  <c r="X216" i="7"/>
  <c r="W217" i="7"/>
  <c r="X217" i="7"/>
  <c r="K214" i="7"/>
  <c r="L214" i="7"/>
  <c r="J214" i="7"/>
  <c r="E214" i="7"/>
  <c r="U214" i="7" l="1"/>
  <c r="F215" i="7"/>
  <c r="M215" i="7"/>
  <c r="F214" i="7"/>
  <c r="K213" i="7"/>
  <c r="L213" i="7"/>
  <c r="J213" i="7"/>
  <c r="N2196" i="1"/>
  <c r="O2196" i="1" s="1"/>
  <c r="R2196" i="1"/>
  <c r="F2196" i="1"/>
  <c r="E213" i="7"/>
  <c r="M214" i="7" s="1"/>
  <c r="X215" i="7" l="1"/>
  <c r="W215" i="7"/>
  <c r="U213" i="7"/>
  <c r="G2196" i="1"/>
  <c r="V2196" i="1"/>
  <c r="U2196" i="1"/>
  <c r="Q2196" i="1"/>
  <c r="P2196" i="1"/>
  <c r="B217" i="7"/>
  <c r="B216" i="7"/>
  <c r="B215" i="7"/>
  <c r="B214" i="7"/>
  <c r="B213" i="7"/>
  <c r="X214" i="7" l="1"/>
  <c r="W214" i="7"/>
  <c r="S2196" i="1"/>
  <c r="T2196" i="1" s="1"/>
  <c r="W2196" i="1" s="1"/>
  <c r="Y2196" i="1" s="1"/>
  <c r="X2196" i="1"/>
  <c r="K212" i="7"/>
  <c r="L212" i="7"/>
  <c r="J212" i="7"/>
  <c r="E212" i="7"/>
  <c r="U212" i="7" l="1"/>
  <c r="M213" i="7"/>
  <c r="F213" i="7"/>
  <c r="K211" i="7"/>
  <c r="J211" i="7"/>
  <c r="W213" i="7" l="1"/>
  <c r="X213" i="7"/>
  <c r="L211" i="7"/>
  <c r="E211" i="7"/>
  <c r="U211" i="7" l="1"/>
  <c r="F212" i="7"/>
  <c r="M212" i="7"/>
  <c r="K210" i="7"/>
  <c r="L210" i="7" s="1"/>
  <c r="E210" i="7"/>
  <c r="M211" i="7" s="1"/>
  <c r="N2194" i="1"/>
  <c r="O2194" i="1" s="1"/>
  <c r="R2194" i="1"/>
  <c r="N2195" i="1"/>
  <c r="O2195" i="1" s="1"/>
  <c r="R2195" i="1"/>
  <c r="F2194" i="1"/>
  <c r="F2195" i="1"/>
  <c r="W211" i="7" l="1"/>
  <c r="X212" i="7"/>
  <c r="W212" i="7"/>
  <c r="F210" i="7"/>
  <c r="F211" i="7"/>
  <c r="U210" i="7"/>
  <c r="M210" i="7"/>
  <c r="Q2194" i="1"/>
  <c r="G2194" i="1"/>
  <c r="V2194" i="1"/>
  <c r="U2194" i="1"/>
  <c r="G2195" i="1"/>
  <c r="V2195" i="1"/>
  <c r="U2195" i="1"/>
  <c r="X210" i="7"/>
  <c r="P2195" i="1"/>
  <c r="P2194" i="1"/>
  <c r="Q2195" i="1"/>
  <c r="U209" i="7"/>
  <c r="K209" i="7"/>
  <c r="L209" i="7" s="1"/>
  <c r="E209" i="7"/>
  <c r="F2193" i="1"/>
  <c r="S2194" i="1" l="1"/>
  <c r="T2194" i="1" s="1"/>
  <c r="W2194" i="1" s="1"/>
  <c r="Y2194" i="1" s="1"/>
  <c r="W210" i="7"/>
  <c r="X211" i="7"/>
  <c r="X2194" i="1"/>
  <c r="X2195" i="1"/>
  <c r="G2193" i="1"/>
  <c r="V2193" i="1"/>
  <c r="U2193" i="1"/>
  <c r="S2195" i="1"/>
  <c r="T2195" i="1" s="1"/>
  <c r="W2195" i="1" s="1"/>
  <c r="Y2195" i="1" s="1"/>
  <c r="X2193" i="1" l="1"/>
  <c r="J208" i="7"/>
  <c r="P2193" i="1"/>
  <c r="R2193" i="1"/>
  <c r="N2193" i="1"/>
  <c r="K208" i="7"/>
  <c r="E208" i="7"/>
  <c r="U208" i="7" s="1"/>
  <c r="W209" i="7" l="1"/>
  <c r="X209" i="7"/>
  <c r="F209" i="7"/>
  <c r="M209" i="7"/>
  <c r="O2193" i="1"/>
  <c r="Q2193" i="1"/>
  <c r="S2193" i="1" s="1"/>
  <c r="T2193" i="1" s="1"/>
  <c r="W2193" i="1" s="1"/>
  <c r="L208" i="7"/>
  <c r="B212" i="7"/>
  <c r="B211" i="7"/>
  <c r="B210" i="7"/>
  <c r="B209" i="7"/>
  <c r="B208" i="7"/>
  <c r="K207" i="7"/>
  <c r="L207" i="7" s="1"/>
  <c r="J207" i="7"/>
  <c r="N2191" i="1"/>
  <c r="O2191" i="1" s="1"/>
  <c r="R2191" i="1"/>
  <c r="N2192" i="1"/>
  <c r="O2192" i="1" s="1"/>
  <c r="R2192" i="1"/>
  <c r="F2191" i="1"/>
  <c r="F2192" i="1"/>
  <c r="E207" i="7"/>
  <c r="M208" i="7" l="1"/>
  <c r="F208" i="7"/>
  <c r="U207" i="7"/>
  <c r="Y2193" i="1"/>
  <c r="G2192" i="1"/>
  <c r="V2192" i="1"/>
  <c r="U2192" i="1"/>
  <c r="G2191" i="1"/>
  <c r="V2191" i="1"/>
  <c r="U2191" i="1"/>
  <c r="Q2191" i="1"/>
  <c r="P2191" i="1"/>
  <c r="P2192" i="1"/>
  <c r="Q2192" i="1"/>
  <c r="S2191" i="1" l="1"/>
  <c r="T2191" i="1" s="1"/>
  <c r="W2191" i="1" s="1"/>
  <c r="Y2191" i="1" s="1"/>
  <c r="X208" i="7"/>
  <c r="W208" i="7"/>
  <c r="S2192" i="1"/>
  <c r="T2192" i="1" s="1"/>
  <c r="W2192" i="1" s="1"/>
  <c r="Y2192" i="1" s="1"/>
  <c r="X2192" i="1"/>
  <c r="X2191" i="1"/>
  <c r="K206" i="7" l="1"/>
  <c r="J206" i="7"/>
  <c r="E206" i="7"/>
  <c r="M207" i="7" l="1"/>
  <c r="F207" i="7"/>
  <c r="U206" i="7"/>
  <c r="L206" i="7"/>
  <c r="L205" i="7"/>
  <c r="K205" i="7"/>
  <c r="J205" i="7"/>
  <c r="E205" i="7"/>
  <c r="U205" i="7" s="1"/>
  <c r="F206" i="7" l="1"/>
  <c r="M206" i="7"/>
  <c r="W207" i="7"/>
  <c r="X207" i="7"/>
  <c r="W206" i="7"/>
  <c r="X206" i="7"/>
  <c r="U204" i="7"/>
  <c r="X205" i="7" s="1"/>
  <c r="K204" i="7"/>
  <c r="L204" i="7"/>
  <c r="J204" i="7"/>
  <c r="E204" i="7"/>
  <c r="F205" i="7" l="1"/>
  <c r="M205" i="7"/>
  <c r="W205" i="7"/>
  <c r="V203"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24" i="7"/>
  <c r="K203" i="7"/>
  <c r="L203" i="7" s="1"/>
  <c r="J203" i="7"/>
  <c r="E203" i="7"/>
  <c r="F204" i="7" s="1"/>
  <c r="U203" i="7" l="1"/>
  <c r="W203" i="7" s="1"/>
  <c r="M204" i="7"/>
  <c r="B207" i="7"/>
  <c r="B206" i="7"/>
  <c r="B205" i="7"/>
  <c r="B204" i="7"/>
  <c r="B203" i="7"/>
  <c r="K202" i="7"/>
  <c r="J202" i="7"/>
  <c r="L202" i="7" s="1"/>
  <c r="N2190" i="1"/>
  <c r="O2190" i="1" s="1"/>
  <c r="F2190" i="1"/>
  <c r="E202" i="7"/>
  <c r="U202" i="7" s="1"/>
  <c r="F203" i="7" l="1"/>
  <c r="W204" i="7"/>
  <c r="X204" i="7"/>
  <c r="X203" i="7"/>
  <c r="M203" i="7"/>
  <c r="Q2190" i="1"/>
  <c r="G2190" i="1"/>
  <c r="V2190" i="1"/>
  <c r="U2190" i="1"/>
  <c r="R2190" i="1"/>
  <c r="P2190" i="1"/>
  <c r="K201" i="7"/>
  <c r="L201" i="7"/>
  <c r="J201" i="7"/>
  <c r="E201" i="7"/>
  <c r="U201" i="7" s="1"/>
  <c r="W202" i="7" s="1"/>
  <c r="S2190" i="1" l="1"/>
  <c r="T2190" i="1" s="1"/>
  <c r="W2190" i="1" s="1"/>
  <c r="Y2190" i="1" s="1"/>
  <c r="F202" i="7"/>
  <c r="M202" i="7"/>
  <c r="X202" i="7"/>
  <c r="X2190" i="1"/>
  <c r="K200" i="7"/>
  <c r="L200" i="7" s="1"/>
  <c r="J200" i="7"/>
  <c r="E200" i="7"/>
  <c r="U200" i="7" s="1"/>
  <c r="W201" i="7" l="1"/>
  <c r="M201" i="7"/>
  <c r="X201" i="7"/>
  <c r="F201" i="7"/>
  <c r="K199" i="7"/>
  <c r="J199" i="7"/>
  <c r="L199" i="7"/>
  <c r="E199" i="7"/>
  <c r="U199" i="7" s="1"/>
  <c r="W200" i="7" s="1"/>
  <c r="N2185" i="1"/>
  <c r="O2185" i="1" s="1"/>
  <c r="N2186" i="1"/>
  <c r="O2186" i="1" s="1"/>
  <c r="N2187" i="1"/>
  <c r="O2187" i="1" s="1"/>
  <c r="R2187" i="1"/>
  <c r="N2188" i="1"/>
  <c r="O2188" i="1" s="1"/>
  <c r="R2188" i="1"/>
  <c r="N2189" i="1"/>
  <c r="O2189" i="1" s="1"/>
  <c r="R2189" i="1"/>
  <c r="F2185" i="1"/>
  <c r="F2186" i="1"/>
  <c r="F2187" i="1"/>
  <c r="F2188" i="1"/>
  <c r="F2189" i="1"/>
  <c r="X200" i="7" l="1"/>
  <c r="F200" i="7"/>
  <c r="M200" i="7"/>
  <c r="G2185" i="1"/>
  <c r="V2185" i="1"/>
  <c r="U2185" i="1"/>
  <c r="G2188" i="1"/>
  <c r="V2188" i="1"/>
  <c r="U2188" i="1"/>
  <c r="G2186" i="1"/>
  <c r="V2186" i="1"/>
  <c r="U2186" i="1"/>
  <c r="V2189" i="1"/>
  <c r="U2189" i="1"/>
  <c r="G2187" i="1"/>
  <c r="V2187" i="1"/>
  <c r="U2187" i="1"/>
  <c r="R2186" i="1"/>
  <c r="G2189" i="1"/>
  <c r="R2185" i="1"/>
  <c r="Q2185" i="1"/>
  <c r="Q2189" i="1"/>
  <c r="Q2187" i="1"/>
  <c r="Q2186" i="1"/>
  <c r="P2188" i="1"/>
  <c r="P2187" i="1"/>
  <c r="P2186" i="1"/>
  <c r="P2185" i="1"/>
  <c r="Q2188" i="1"/>
  <c r="P2189" i="1"/>
  <c r="S2189" i="1" s="1"/>
  <c r="T2189" i="1" s="1"/>
  <c r="S2185" i="1" l="1"/>
  <c r="T2185" i="1" s="1"/>
  <c r="X2189" i="1"/>
  <c r="W2189" i="1"/>
  <c r="Y2189" i="1" s="1"/>
  <c r="S2187" i="1"/>
  <c r="T2187" i="1" s="1"/>
  <c r="W2187" i="1" s="1"/>
  <c r="Y2187" i="1" s="1"/>
  <c r="X2187" i="1"/>
  <c r="X2188" i="1"/>
  <c r="X2186" i="1"/>
  <c r="X2185" i="1"/>
  <c r="W2185" i="1"/>
  <c r="Y2185" i="1" s="1"/>
  <c r="S2186" i="1"/>
  <c r="T2186" i="1" s="1"/>
  <c r="W2186" i="1" s="1"/>
  <c r="Y2186" i="1" s="1"/>
  <c r="S2188" i="1"/>
  <c r="T2188" i="1" s="1"/>
  <c r="W2188" i="1" s="1"/>
  <c r="Y2188" i="1" s="1"/>
  <c r="L198" i="7" l="1"/>
  <c r="K198" i="7"/>
  <c r="J198" i="7"/>
  <c r="E198" i="7"/>
  <c r="F2184" i="1"/>
  <c r="N2184" i="1"/>
  <c r="Q2184" i="1" s="1"/>
  <c r="R2184" i="1"/>
  <c r="P2184" i="1" l="1"/>
  <c r="S2184" i="1" s="1"/>
  <c r="T2184" i="1" s="1"/>
  <c r="F198" i="7"/>
  <c r="U198" i="7"/>
  <c r="F199" i="7"/>
  <c r="M199" i="7"/>
  <c r="G2184" i="1"/>
  <c r="V2184" i="1"/>
  <c r="U2184" i="1"/>
  <c r="O2184" i="1"/>
  <c r="B202" i="7"/>
  <c r="B201" i="7"/>
  <c r="B200" i="7"/>
  <c r="B199" i="7"/>
  <c r="B198" i="7"/>
  <c r="K197" i="7"/>
  <c r="L197" i="7" s="1"/>
  <c r="J197" i="7"/>
  <c r="E197" i="7"/>
  <c r="U197" i="7" s="1"/>
  <c r="W199" i="7" l="1"/>
  <c r="X199" i="7"/>
  <c r="W198" i="7"/>
  <c r="X198" i="7"/>
  <c r="M198" i="7"/>
  <c r="X2184" i="1"/>
  <c r="W2184" i="1"/>
  <c r="Y2184" i="1" s="1"/>
  <c r="K196" i="7"/>
  <c r="J196" i="7"/>
  <c r="L196" i="7" s="1"/>
  <c r="E196" i="7"/>
  <c r="U196" i="7" s="1"/>
  <c r="X197" i="7" s="1"/>
  <c r="W197" i="7" l="1"/>
  <c r="F197" i="7"/>
  <c r="M197" i="7"/>
  <c r="F196" i="7"/>
  <c r="K195" i="7"/>
  <c r="L195" i="7" s="1"/>
  <c r="E195" i="7"/>
  <c r="U195" i="7" l="1"/>
  <c r="M196" i="7"/>
  <c r="K194" i="7"/>
  <c r="L194" i="7"/>
  <c r="E194" i="7"/>
  <c r="F194" i="7" l="1"/>
  <c r="U194" i="7"/>
  <c r="F195" i="7"/>
  <c r="M195" i="7"/>
  <c r="W195" i="7"/>
  <c r="W196" i="7"/>
  <c r="X196" i="7"/>
  <c r="K193" i="7"/>
  <c r="L193" i="7" s="1"/>
  <c r="E193" i="7"/>
  <c r="B193" i="7"/>
  <c r="B194" i="7"/>
  <c r="B195" i="7"/>
  <c r="B196" i="7"/>
  <c r="B197" i="7"/>
  <c r="M194" i="7" l="1"/>
  <c r="U193" i="7"/>
  <c r="X195" i="7"/>
  <c r="W194" i="7"/>
  <c r="X194" i="7"/>
  <c r="L192" i="7" l="1"/>
  <c r="N2182" i="1" l="1"/>
  <c r="Q2182" i="1" s="1"/>
  <c r="P2182" i="1"/>
  <c r="R2182" i="1"/>
  <c r="N2183" i="1"/>
  <c r="O2183" i="1" s="1"/>
  <c r="P2183" i="1"/>
  <c r="R2183" i="1"/>
  <c r="F2182" i="1"/>
  <c r="F2183" i="1"/>
  <c r="G2183" i="1" l="1"/>
  <c r="V2183" i="1"/>
  <c r="U2183" i="1"/>
  <c r="G2182" i="1"/>
  <c r="V2182" i="1"/>
  <c r="U2182" i="1"/>
  <c r="S2182" i="1"/>
  <c r="T2182" i="1" s="1"/>
  <c r="O2182" i="1"/>
  <c r="Q2183" i="1"/>
  <c r="S2183" i="1" s="1"/>
  <c r="T2183" i="1" s="1"/>
  <c r="X2182" i="1" l="1"/>
  <c r="W2183" i="1"/>
  <c r="Y2183" i="1" s="1"/>
  <c r="X2183" i="1"/>
  <c r="W2182" i="1"/>
  <c r="Y2182" i="1" s="1"/>
  <c r="E192" i="7"/>
  <c r="U192" i="7" l="1"/>
  <c r="F193" i="7"/>
  <c r="M192" i="7"/>
  <c r="M193" i="7"/>
  <c r="F192" i="7"/>
  <c r="E191" i="7"/>
  <c r="L191" i="7"/>
  <c r="N2181" i="1"/>
  <c r="Q2181" i="1" s="1"/>
  <c r="P2181" i="1"/>
  <c r="R2181" i="1"/>
  <c r="F2181" i="1"/>
  <c r="U191" i="7" l="1"/>
  <c r="X193" i="7"/>
  <c r="W193" i="7"/>
  <c r="G2181" i="1"/>
  <c r="V2181" i="1"/>
  <c r="U2181" i="1"/>
  <c r="X192" i="7"/>
  <c r="S2181" i="1"/>
  <c r="T2181" i="1" s="1"/>
  <c r="O2181" i="1"/>
  <c r="W192" i="7" l="1"/>
  <c r="W2181" i="1"/>
  <c r="Y2181" i="1" s="1"/>
  <c r="X2181" i="1"/>
  <c r="E190" i="7"/>
  <c r="L190" i="7"/>
  <c r="U190" i="7" l="1"/>
  <c r="M191" i="7"/>
  <c r="F191" i="7"/>
  <c r="F190" i="7"/>
  <c r="E189" i="7"/>
  <c r="L189" i="7"/>
  <c r="N2179" i="1"/>
  <c r="O2179" i="1" s="1"/>
  <c r="P2179" i="1"/>
  <c r="R2179" i="1"/>
  <c r="N2180" i="1"/>
  <c r="O2180" i="1" s="1"/>
  <c r="P2180" i="1"/>
  <c r="R2180" i="1"/>
  <c r="F2179" i="1"/>
  <c r="F2180" i="1"/>
  <c r="W191" i="7" l="1"/>
  <c r="X191" i="7"/>
  <c r="U189" i="7"/>
  <c r="M190" i="7"/>
  <c r="G2179" i="1"/>
  <c r="V2179" i="1"/>
  <c r="U2179" i="1"/>
  <c r="G2180" i="1"/>
  <c r="V2180" i="1"/>
  <c r="U2180" i="1"/>
  <c r="Q2179" i="1"/>
  <c r="S2179" i="1" s="1"/>
  <c r="T2179" i="1" s="1"/>
  <c r="Q2180" i="1"/>
  <c r="S2180" i="1" s="1"/>
  <c r="T2180" i="1" s="1"/>
  <c r="W190" i="7" l="1"/>
  <c r="X190" i="7"/>
  <c r="X2180" i="1"/>
  <c r="W2179" i="1"/>
  <c r="Y2179" i="1" s="1"/>
  <c r="X2179" i="1"/>
  <c r="W2180" i="1"/>
  <c r="Y2180" i="1" s="1"/>
  <c r="L188" i="7"/>
  <c r="E188" i="7"/>
  <c r="N2177" i="1"/>
  <c r="O2177" i="1" s="1"/>
  <c r="P2177" i="1"/>
  <c r="R2177" i="1"/>
  <c r="N2178" i="1"/>
  <c r="O2178" i="1" s="1"/>
  <c r="P2178" i="1"/>
  <c r="R2178" i="1"/>
  <c r="F2177" i="1"/>
  <c r="F2178" i="1"/>
  <c r="U188" i="7" l="1"/>
  <c r="M189" i="7"/>
  <c r="F189" i="7"/>
  <c r="G2177" i="1"/>
  <c r="V2177" i="1"/>
  <c r="U2177" i="1"/>
  <c r="G2178" i="1"/>
  <c r="V2178" i="1"/>
  <c r="U2178" i="1"/>
  <c r="Q2177" i="1"/>
  <c r="S2177" i="1" s="1"/>
  <c r="T2177" i="1" s="1"/>
  <c r="Q2178" i="1"/>
  <c r="S2178" i="1" s="1"/>
  <c r="T2178" i="1" s="1"/>
  <c r="B192" i="7"/>
  <c r="B191" i="7"/>
  <c r="B190" i="7"/>
  <c r="B189" i="7"/>
  <c r="B188" i="7"/>
  <c r="F2166" i="1"/>
  <c r="F2167" i="1"/>
  <c r="F2168" i="1"/>
  <c r="F2169" i="1"/>
  <c r="F2170" i="1"/>
  <c r="F2171" i="1"/>
  <c r="F2172" i="1"/>
  <c r="F2173" i="1"/>
  <c r="F2174" i="1"/>
  <c r="F2175" i="1"/>
  <c r="F2176" i="1"/>
  <c r="L187" i="7"/>
  <c r="N2166" i="1"/>
  <c r="Q2166" i="1" s="1"/>
  <c r="N2167" i="1"/>
  <c r="O2167" i="1" s="1"/>
  <c r="N2168" i="1"/>
  <c r="O2168" i="1" s="1"/>
  <c r="N2169" i="1"/>
  <c r="O2169" i="1" s="1"/>
  <c r="N2170" i="1"/>
  <c r="O2170" i="1" s="1"/>
  <c r="N2171" i="1"/>
  <c r="O2171" i="1" s="1"/>
  <c r="N2172" i="1"/>
  <c r="O2172" i="1" s="1"/>
  <c r="N2173" i="1"/>
  <c r="O2173" i="1" s="1"/>
  <c r="N2174" i="1"/>
  <c r="O2174" i="1" s="1"/>
  <c r="N2175" i="1"/>
  <c r="O2175" i="1" s="1"/>
  <c r="N2176" i="1"/>
  <c r="O2176" i="1" s="1"/>
  <c r="P2176" i="1"/>
  <c r="R2176" i="1"/>
  <c r="W189" i="7" l="1"/>
  <c r="X189" i="7"/>
  <c r="G2176" i="1"/>
  <c r="V2176" i="1"/>
  <c r="U2176" i="1"/>
  <c r="G2172" i="1"/>
  <c r="V2172" i="1"/>
  <c r="U2172" i="1"/>
  <c r="G2168" i="1"/>
  <c r="V2168" i="1"/>
  <c r="U2168" i="1"/>
  <c r="G2174" i="1"/>
  <c r="V2174" i="1"/>
  <c r="U2174" i="1"/>
  <c r="G2170" i="1"/>
  <c r="V2170" i="1"/>
  <c r="U2170" i="1"/>
  <c r="G2166" i="1"/>
  <c r="V2166" i="1"/>
  <c r="U2166" i="1"/>
  <c r="G2175" i="1"/>
  <c r="V2175" i="1"/>
  <c r="U2175" i="1"/>
  <c r="G2171" i="1"/>
  <c r="V2171" i="1"/>
  <c r="U2171" i="1"/>
  <c r="G2167" i="1"/>
  <c r="V2167" i="1"/>
  <c r="U2167" i="1"/>
  <c r="G2173" i="1"/>
  <c r="V2173" i="1"/>
  <c r="U2173" i="1"/>
  <c r="G2169" i="1"/>
  <c r="V2169" i="1"/>
  <c r="U2169" i="1"/>
  <c r="X2177" i="1"/>
  <c r="X2178" i="1"/>
  <c r="W2177" i="1"/>
  <c r="Y2177" i="1" s="1"/>
  <c r="W2178" i="1"/>
  <c r="Y2178" i="1" s="1"/>
  <c r="R2172" i="1"/>
  <c r="R2174" i="1"/>
  <c r="R2166" i="1"/>
  <c r="O2166" i="1"/>
  <c r="R2175" i="1"/>
  <c r="R2173" i="1"/>
  <c r="R2167" i="1"/>
  <c r="P2167" i="1"/>
  <c r="R2171" i="1"/>
  <c r="P2171" i="1"/>
  <c r="R2170" i="1"/>
  <c r="R2169" i="1"/>
  <c r="R2168" i="1"/>
  <c r="P2166" i="1"/>
  <c r="Q2175" i="1"/>
  <c r="Q2173" i="1"/>
  <c r="Q2170" i="1"/>
  <c r="Q2168" i="1"/>
  <c r="P2175" i="1"/>
  <c r="P2174" i="1"/>
  <c r="P2173" i="1"/>
  <c r="P2172" i="1"/>
  <c r="P2170" i="1"/>
  <c r="P2169" i="1"/>
  <c r="P2168" i="1"/>
  <c r="Q2176" i="1"/>
  <c r="S2176" i="1" s="1"/>
  <c r="T2176" i="1" s="1"/>
  <c r="Q2174" i="1"/>
  <c r="Q2172" i="1"/>
  <c r="Q2171" i="1"/>
  <c r="Q2169" i="1"/>
  <c r="Q2167" i="1"/>
  <c r="E187" i="7"/>
  <c r="U187" i="7" l="1"/>
  <c r="F188" i="7"/>
  <c r="M188" i="7"/>
  <c r="X2175" i="1"/>
  <c r="X2173" i="1"/>
  <c r="S2173" i="1"/>
  <c r="T2173" i="1" s="1"/>
  <c r="W2173" i="1" s="1"/>
  <c r="Y2173" i="1" s="1"/>
  <c r="S2166" i="1"/>
  <c r="T2166" i="1" s="1"/>
  <c r="W2166" i="1" s="1"/>
  <c r="Y2166" i="1" s="1"/>
  <c r="W2176" i="1"/>
  <c r="Y2176" i="1" s="1"/>
  <c r="S2167" i="1"/>
  <c r="T2167" i="1" s="1"/>
  <c r="W2167" i="1" s="1"/>
  <c r="Y2167" i="1" s="1"/>
  <c r="X2172" i="1"/>
  <c r="X2168" i="1"/>
  <c r="X2169" i="1"/>
  <c r="S2172" i="1"/>
  <c r="T2172" i="1" s="1"/>
  <c r="W2172" i="1" s="1"/>
  <c r="Y2172" i="1" s="1"/>
  <c r="X2167" i="1"/>
  <c r="X2174" i="1"/>
  <c r="X2176" i="1"/>
  <c r="X2171" i="1"/>
  <c r="S2168" i="1"/>
  <c r="T2168" i="1" s="1"/>
  <c r="W2168" i="1" s="1"/>
  <c r="Y2168" i="1" s="1"/>
  <c r="S2171" i="1"/>
  <c r="T2171" i="1" s="1"/>
  <c r="W2171" i="1" s="1"/>
  <c r="Y2171" i="1" s="1"/>
  <c r="X2170" i="1"/>
  <c r="S2169" i="1"/>
  <c r="T2169" i="1" s="1"/>
  <c r="W2169" i="1" s="1"/>
  <c r="Y2169" i="1" s="1"/>
  <c r="S2170" i="1"/>
  <c r="T2170" i="1" s="1"/>
  <c r="W2170" i="1" s="1"/>
  <c r="Y2170" i="1" s="1"/>
  <c r="S2174" i="1"/>
  <c r="T2174" i="1" s="1"/>
  <c r="W2174" i="1" s="1"/>
  <c r="Y2174" i="1" s="1"/>
  <c r="S2175" i="1"/>
  <c r="T2175" i="1" s="1"/>
  <c r="W2175" i="1" s="1"/>
  <c r="Y2175" i="1" s="1"/>
  <c r="X2166" i="1"/>
  <c r="E186" i="7"/>
  <c r="U186" i="7" l="1"/>
  <c r="X187" i="7" s="1"/>
  <c r="W188" i="7"/>
  <c r="X188" i="7"/>
  <c r="M187" i="7"/>
  <c r="F187" i="7"/>
  <c r="L186" i="7"/>
  <c r="N2161" i="1"/>
  <c r="Q2161" i="1" s="1"/>
  <c r="P2161" i="1"/>
  <c r="R2161" i="1"/>
  <c r="N2162" i="1"/>
  <c r="O2162" i="1" s="1"/>
  <c r="P2162" i="1"/>
  <c r="R2162" i="1"/>
  <c r="N2163" i="1"/>
  <c r="O2163" i="1" s="1"/>
  <c r="P2163" i="1"/>
  <c r="R2163" i="1"/>
  <c r="N2164" i="1"/>
  <c r="O2164" i="1" s="1"/>
  <c r="P2164" i="1"/>
  <c r="R2164" i="1"/>
  <c r="N2165" i="1"/>
  <c r="O2165" i="1" s="1"/>
  <c r="P2165" i="1"/>
  <c r="R2165" i="1"/>
  <c r="F2161" i="1"/>
  <c r="F2162" i="1"/>
  <c r="F2163" i="1"/>
  <c r="F2164" i="1"/>
  <c r="F2165" i="1"/>
  <c r="W187" i="7" l="1"/>
  <c r="G2162" i="1"/>
  <c r="V2162" i="1"/>
  <c r="U2162" i="1"/>
  <c r="G2165" i="1"/>
  <c r="V2165" i="1"/>
  <c r="U2165" i="1"/>
  <c r="G2161" i="1"/>
  <c r="V2161" i="1"/>
  <c r="U2161" i="1"/>
  <c r="G2164" i="1"/>
  <c r="V2164" i="1"/>
  <c r="U2164" i="1"/>
  <c r="G2163" i="1"/>
  <c r="V2163" i="1"/>
  <c r="U2163" i="1"/>
  <c r="O2161" i="1"/>
  <c r="S2161" i="1"/>
  <c r="T2161" i="1" s="1"/>
  <c r="Q2165" i="1"/>
  <c r="S2165" i="1" s="1"/>
  <c r="T2165" i="1" s="1"/>
  <c r="Q2164" i="1"/>
  <c r="S2164" i="1" s="1"/>
  <c r="T2164" i="1" s="1"/>
  <c r="Q2163" i="1"/>
  <c r="S2163" i="1" s="1"/>
  <c r="T2163" i="1" s="1"/>
  <c r="Q2162" i="1"/>
  <c r="S2162" i="1" s="1"/>
  <c r="T2162" i="1" s="1"/>
  <c r="E185" i="7"/>
  <c r="U185" i="7" s="1"/>
  <c r="E5" i="7"/>
  <c r="L185" i="7"/>
  <c r="F2158" i="1"/>
  <c r="F2159" i="1"/>
  <c r="F2160" i="1"/>
  <c r="Q1386" i="1"/>
  <c r="Q1385" i="1"/>
  <c r="N2158" i="1"/>
  <c r="O2158" i="1" s="1"/>
  <c r="R2158" i="1"/>
  <c r="N2159" i="1"/>
  <c r="O2159" i="1" s="1"/>
  <c r="R2159" i="1"/>
  <c r="N2160" i="1"/>
  <c r="O2160" i="1" s="1"/>
  <c r="R2160" i="1"/>
  <c r="G2160" i="1" l="1"/>
  <c r="V2160" i="1"/>
  <c r="U2160" i="1"/>
  <c r="G2159" i="1"/>
  <c r="V2159" i="1"/>
  <c r="U2159" i="1"/>
  <c r="G2158" i="1"/>
  <c r="V2158" i="1"/>
  <c r="U2158" i="1"/>
  <c r="X2164" i="1"/>
  <c r="F186" i="7"/>
  <c r="M186" i="7"/>
  <c r="X2161" i="1"/>
  <c r="X2165" i="1"/>
  <c r="W2161" i="1"/>
  <c r="Y2161" i="1" s="1"/>
  <c r="W2164" i="1"/>
  <c r="Y2164" i="1" s="1"/>
  <c r="W2162" i="1"/>
  <c r="Y2162" i="1" s="1"/>
  <c r="W2165" i="1"/>
  <c r="Y2165" i="1" s="1"/>
  <c r="X2163" i="1"/>
  <c r="X2162" i="1"/>
  <c r="W2163" i="1"/>
  <c r="Y2163" i="1" s="1"/>
  <c r="F185" i="7"/>
  <c r="M185" i="7"/>
  <c r="Q2160" i="1"/>
  <c r="Q2159" i="1"/>
  <c r="Q2158" i="1"/>
  <c r="P2158" i="1"/>
  <c r="P2160" i="1"/>
  <c r="S2160" i="1" s="1"/>
  <c r="T2160" i="1" s="1"/>
  <c r="P2159" i="1"/>
  <c r="S2158" i="1" l="1"/>
  <c r="T2158" i="1" s="1"/>
  <c r="W2158" i="1" s="1"/>
  <c r="Y2158" i="1" s="1"/>
  <c r="X186" i="7"/>
  <c r="W186" i="7"/>
  <c r="X2159" i="1"/>
  <c r="S2159" i="1"/>
  <c r="T2159" i="1" s="1"/>
  <c r="W2159" i="1" s="1"/>
  <c r="Y2159" i="1" s="1"/>
  <c r="X2160" i="1"/>
  <c r="X2158" i="1"/>
  <c r="W2160" i="1"/>
  <c r="Y2160" i="1" s="1"/>
  <c r="K184" i="7"/>
  <c r="L184" i="7" s="1"/>
  <c r="X185" i="7"/>
  <c r="M184" i="7"/>
  <c r="N2144" i="1"/>
  <c r="R2144" i="1"/>
  <c r="N2145" i="1"/>
  <c r="R2145" i="1"/>
  <c r="N2146" i="1"/>
  <c r="R2146" i="1"/>
  <c r="N2147" i="1"/>
  <c r="R2147" i="1"/>
  <c r="N2148" i="1"/>
  <c r="R2148" i="1"/>
  <c r="N2149" i="1"/>
  <c r="R2149" i="1"/>
  <c r="N2150" i="1"/>
  <c r="R2150" i="1"/>
  <c r="N2151" i="1"/>
  <c r="R2151" i="1"/>
  <c r="N2152" i="1"/>
  <c r="R2152" i="1"/>
  <c r="N2153" i="1"/>
  <c r="R2153" i="1"/>
  <c r="N2154" i="1"/>
  <c r="R2154" i="1"/>
  <c r="N2155" i="1"/>
  <c r="R2155" i="1"/>
  <c r="N2156" i="1"/>
  <c r="R2156" i="1"/>
  <c r="N2157" i="1"/>
  <c r="R2157" i="1"/>
  <c r="F2144" i="1"/>
  <c r="F2145" i="1"/>
  <c r="F2146" i="1"/>
  <c r="F2147" i="1"/>
  <c r="F2148" i="1"/>
  <c r="F2149" i="1"/>
  <c r="F2150" i="1"/>
  <c r="F2151" i="1"/>
  <c r="F2152" i="1"/>
  <c r="F2153" i="1"/>
  <c r="F2154" i="1"/>
  <c r="F2155" i="1"/>
  <c r="F2156" i="1"/>
  <c r="F2157" i="1"/>
  <c r="F184" i="7"/>
  <c r="G2155" i="1" l="1"/>
  <c r="V2155" i="1"/>
  <c r="U2155" i="1"/>
  <c r="G2150" i="1"/>
  <c r="V2150" i="1"/>
  <c r="U2150" i="1"/>
  <c r="G2157" i="1"/>
  <c r="V2157" i="1"/>
  <c r="U2157" i="1"/>
  <c r="G2149" i="1"/>
  <c r="V2149" i="1"/>
  <c r="U2149" i="1"/>
  <c r="G2145" i="1"/>
  <c r="V2145" i="1"/>
  <c r="U2145" i="1"/>
  <c r="G2156" i="1"/>
  <c r="V2156" i="1"/>
  <c r="U2156" i="1"/>
  <c r="G2152" i="1"/>
  <c r="V2152" i="1"/>
  <c r="U2152" i="1"/>
  <c r="G2148" i="1"/>
  <c r="V2148" i="1"/>
  <c r="U2148" i="1"/>
  <c r="G2144" i="1"/>
  <c r="V2144" i="1"/>
  <c r="U2144" i="1"/>
  <c r="G2151" i="1"/>
  <c r="V2151" i="1"/>
  <c r="U2151" i="1"/>
  <c r="G2154" i="1"/>
  <c r="V2154" i="1"/>
  <c r="U2154" i="1"/>
  <c r="G2146" i="1"/>
  <c r="V2146" i="1"/>
  <c r="U2146" i="1"/>
  <c r="G2147" i="1"/>
  <c r="V2147" i="1"/>
  <c r="U2147" i="1"/>
  <c r="G2153" i="1"/>
  <c r="V2153" i="1"/>
  <c r="U2153" i="1"/>
  <c r="O2157" i="1"/>
  <c r="Q2157" i="1"/>
  <c r="O2155" i="1"/>
  <c r="Q2155" i="1"/>
  <c r="O2153" i="1"/>
  <c r="Q2153" i="1"/>
  <c r="O2151" i="1"/>
  <c r="Q2151" i="1"/>
  <c r="O2149" i="1"/>
  <c r="Q2149" i="1"/>
  <c r="O2147" i="1"/>
  <c r="Q2147" i="1"/>
  <c r="O2145" i="1"/>
  <c r="Q2145" i="1"/>
  <c r="O2156" i="1"/>
  <c r="Q2156" i="1"/>
  <c r="O2154" i="1"/>
  <c r="Q2154" i="1"/>
  <c r="O2152" i="1"/>
  <c r="Q2152" i="1"/>
  <c r="O2150" i="1"/>
  <c r="Q2150" i="1"/>
  <c r="O2148" i="1"/>
  <c r="Q2148" i="1"/>
  <c r="O2146" i="1"/>
  <c r="Q2146" i="1"/>
  <c r="O2144" i="1"/>
  <c r="Q2144" i="1"/>
  <c r="W185" i="7"/>
  <c r="P2157" i="1"/>
  <c r="S2157" i="1" s="1"/>
  <c r="T2157" i="1" s="1"/>
  <c r="P2155" i="1"/>
  <c r="P2144" i="1"/>
  <c r="P2151" i="1"/>
  <c r="P2146" i="1"/>
  <c r="S2146" i="1" s="1"/>
  <c r="T2146" i="1" s="1"/>
  <c r="P2153" i="1"/>
  <c r="P2150" i="1"/>
  <c r="P2156" i="1"/>
  <c r="P2154" i="1"/>
  <c r="P2152" i="1"/>
  <c r="P2149" i="1"/>
  <c r="P2148" i="1"/>
  <c r="P2147" i="1"/>
  <c r="P2145" i="1"/>
  <c r="X2154" i="1" l="1"/>
  <c r="S2144" i="1"/>
  <c r="T2144" i="1" s="1"/>
  <c r="W2144" i="1" s="1"/>
  <c r="Y2144" i="1" s="1"/>
  <c r="S2155" i="1"/>
  <c r="T2155" i="1" s="1"/>
  <c r="W2155" i="1" s="1"/>
  <c r="Y2155" i="1" s="1"/>
  <c r="X2153" i="1"/>
  <c r="X2144" i="1"/>
  <c r="W2146" i="1"/>
  <c r="Y2146" i="1" s="1"/>
  <c r="X2151" i="1"/>
  <c r="X2147" i="1"/>
  <c r="X2152" i="1"/>
  <c r="X2146" i="1"/>
  <c r="X2150" i="1"/>
  <c r="X2145" i="1"/>
  <c r="S2151" i="1"/>
  <c r="T2151" i="1" s="1"/>
  <c r="W2151" i="1" s="1"/>
  <c r="Y2151" i="1" s="1"/>
  <c r="S2145" i="1"/>
  <c r="T2145" i="1" s="1"/>
  <c r="W2145" i="1" s="1"/>
  <c r="Y2145" i="1" s="1"/>
  <c r="X2155" i="1"/>
  <c r="X2148" i="1"/>
  <c r="X2157" i="1"/>
  <c r="X2149" i="1"/>
  <c r="S2148" i="1"/>
  <c r="T2148" i="1" s="1"/>
  <c r="W2148" i="1" s="1"/>
  <c r="Y2148" i="1" s="1"/>
  <c r="S2152" i="1"/>
  <c r="T2152" i="1" s="1"/>
  <c r="W2152" i="1" s="1"/>
  <c r="Y2152" i="1" s="1"/>
  <c r="S2150" i="1"/>
  <c r="T2150" i="1" s="1"/>
  <c r="W2150" i="1" s="1"/>
  <c r="Y2150" i="1" s="1"/>
  <c r="S2149" i="1"/>
  <c r="T2149" i="1" s="1"/>
  <c r="W2149" i="1" s="1"/>
  <c r="Y2149" i="1" s="1"/>
  <c r="S2154" i="1"/>
  <c r="T2154" i="1" s="1"/>
  <c r="W2154" i="1" s="1"/>
  <c r="Y2154" i="1" s="1"/>
  <c r="S2153" i="1"/>
  <c r="T2153" i="1" s="1"/>
  <c r="W2153" i="1" s="1"/>
  <c r="Y2153" i="1" s="1"/>
  <c r="W2157" i="1"/>
  <c r="Y2157" i="1" s="1"/>
  <c r="S2147" i="1"/>
  <c r="T2147" i="1" s="1"/>
  <c r="W2147" i="1" s="1"/>
  <c r="Y2147" i="1" s="1"/>
  <c r="X2156" i="1"/>
  <c r="S2156" i="1"/>
  <c r="T2156" i="1" s="1"/>
  <c r="W2156" i="1" s="1"/>
  <c r="Y2156" i="1" s="1"/>
  <c r="X184" i="7"/>
  <c r="K183" i="7"/>
  <c r="L183" i="7" s="1"/>
  <c r="N2141" i="1"/>
  <c r="Q2141" i="1" s="1"/>
  <c r="R2141" i="1"/>
  <c r="N2142" i="1"/>
  <c r="R2142" i="1"/>
  <c r="N2143" i="1"/>
  <c r="R2143" i="1"/>
  <c r="F2141" i="1"/>
  <c r="F2142" i="1"/>
  <c r="F2143" i="1"/>
  <c r="M183" i="7"/>
  <c r="F183" i="7"/>
  <c r="G2142" i="1" l="1"/>
  <c r="V2142" i="1"/>
  <c r="U2142" i="1"/>
  <c r="V2141" i="1"/>
  <c r="U2141" i="1"/>
  <c r="G2143" i="1"/>
  <c r="V2143" i="1"/>
  <c r="U2143" i="1"/>
  <c r="O2143" i="1"/>
  <c r="Q2143" i="1"/>
  <c r="O2142" i="1"/>
  <c r="Q2142" i="1"/>
  <c r="W184" i="7"/>
  <c r="P2141" i="1"/>
  <c r="S2141" i="1" s="1"/>
  <c r="T2141" i="1" s="1"/>
  <c r="O2141" i="1"/>
  <c r="G2141" i="1"/>
  <c r="P2143" i="1"/>
  <c r="P2142" i="1"/>
  <c r="X2143" i="1" l="1"/>
  <c r="W2141" i="1"/>
  <c r="Y2141" i="1" s="1"/>
  <c r="S2142" i="1"/>
  <c r="T2142" i="1" s="1"/>
  <c r="W2142" i="1" s="1"/>
  <c r="Y2142" i="1" s="1"/>
  <c r="X2142" i="1"/>
  <c r="S2143" i="1"/>
  <c r="T2143" i="1" s="1"/>
  <c r="W2143" i="1" s="1"/>
  <c r="Y2143" i="1" s="1"/>
  <c r="X2141" i="1"/>
  <c r="B187" i="7"/>
  <c r="B186" i="7"/>
  <c r="B185" i="7"/>
  <c r="B184" i="7"/>
  <c r="B183" i="7"/>
  <c r="K182" i="7"/>
  <c r="L182" i="7" s="1"/>
  <c r="F182" i="7"/>
  <c r="M182" i="7"/>
  <c r="N2135" i="1"/>
  <c r="R2135" i="1"/>
  <c r="N2136" i="1"/>
  <c r="P2136" i="1"/>
  <c r="R2136" i="1"/>
  <c r="N2137" i="1"/>
  <c r="N2138" i="1"/>
  <c r="N2139" i="1"/>
  <c r="N2140" i="1"/>
  <c r="F2135" i="1"/>
  <c r="F2136" i="1"/>
  <c r="F2137" i="1"/>
  <c r="F2138" i="1"/>
  <c r="F2139" i="1"/>
  <c r="F2140" i="1"/>
  <c r="G2138" i="1" l="1"/>
  <c r="V2138" i="1"/>
  <c r="U2138" i="1"/>
  <c r="G2140" i="1"/>
  <c r="V2140" i="1"/>
  <c r="U2140" i="1"/>
  <c r="G2136" i="1"/>
  <c r="V2136" i="1"/>
  <c r="U2136" i="1"/>
  <c r="G2139" i="1"/>
  <c r="V2139" i="1"/>
  <c r="U2139" i="1"/>
  <c r="G2135" i="1"/>
  <c r="V2135" i="1"/>
  <c r="U2135" i="1"/>
  <c r="G2137" i="1"/>
  <c r="V2137" i="1"/>
  <c r="U2137" i="1"/>
  <c r="O2139" i="1"/>
  <c r="Q2139" i="1"/>
  <c r="O2138" i="1"/>
  <c r="Q2138" i="1"/>
  <c r="O2136" i="1"/>
  <c r="Q2136" i="1"/>
  <c r="S2136" i="1" s="1"/>
  <c r="T2136" i="1" s="1"/>
  <c r="O2137" i="1"/>
  <c r="Q2137" i="1"/>
  <c r="O2140" i="1"/>
  <c r="Q2140" i="1"/>
  <c r="O2135" i="1"/>
  <c r="Q2135" i="1"/>
  <c r="W183" i="7"/>
  <c r="X183" i="7"/>
  <c r="R2140" i="1"/>
  <c r="R2139" i="1"/>
  <c r="R2138" i="1"/>
  <c r="R2137" i="1"/>
  <c r="P2140" i="1"/>
  <c r="P2138" i="1"/>
  <c r="P2137" i="1"/>
  <c r="P2135" i="1"/>
  <c r="P2139" i="1"/>
  <c r="K181" i="7"/>
  <c r="P2134" i="1"/>
  <c r="P2133" i="1"/>
  <c r="P2132" i="1"/>
  <c r="P2131" i="1"/>
  <c r="P2130" i="1"/>
  <c r="P2127" i="1"/>
  <c r="P2126" i="1"/>
  <c r="P2125" i="1"/>
  <c r="P2124" i="1"/>
  <c r="P2123" i="1"/>
  <c r="P2122" i="1"/>
  <c r="P2118" i="1"/>
  <c r="P2117" i="1"/>
  <c r="P2112" i="1"/>
  <c r="P2111" i="1"/>
  <c r="L181" i="7"/>
  <c r="W182" i="7"/>
  <c r="R2134" i="1"/>
  <c r="R2133" i="1"/>
  <c r="R2132" i="1"/>
  <c r="R2131" i="1"/>
  <c r="R2130" i="1"/>
  <c r="R2129" i="1"/>
  <c r="R2128" i="1"/>
  <c r="R2127" i="1"/>
  <c r="R2126" i="1"/>
  <c r="R2125" i="1"/>
  <c r="R2124" i="1"/>
  <c r="R2123" i="1"/>
  <c r="R2122" i="1"/>
  <c r="R2121" i="1"/>
  <c r="R2120" i="1"/>
  <c r="R2119" i="1"/>
  <c r="R2118" i="1"/>
  <c r="R2117" i="1"/>
  <c r="R2116" i="1"/>
  <c r="R2115" i="1"/>
  <c r="R2114" i="1"/>
  <c r="R2113" i="1"/>
  <c r="R2112" i="1"/>
  <c r="R2111" i="1"/>
  <c r="R2110" i="1"/>
  <c r="R2109" i="1"/>
  <c r="R2108" i="1"/>
  <c r="R2107" i="1"/>
  <c r="R2106" i="1"/>
  <c r="R2105" i="1"/>
  <c r="R2104" i="1"/>
  <c r="R2103" i="1"/>
  <c r="R2102" i="1"/>
  <c r="R2101" i="1"/>
  <c r="R2100" i="1"/>
  <c r="R2096" i="1"/>
  <c r="R2095" i="1"/>
  <c r="R2094" i="1"/>
  <c r="R2093" i="1"/>
  <c r="R2092" i="1"/>
  <c r="R2076" i="1"/>
  <c r="R2075" i="1"/>
  <c r="R2074" i="1"/>
  <c r="R2073" i="1"/>
  <c r="R2072" i="1"/>
  <c r="R2071" i="1"/>
  <c r="R2070" i="1"/>
  <c r="R2069" i="1"/>
  <c r="R2068" i="1"/>
  <c r="R2067" i="1"/>
  <c r="R2066" i="1"/>
  <c r="R2065" i="1"/>
  <c r="R2064" i="1"/>
  <c r="R2063" i="1"/>
  <c r="R2062" i="1"/>
  <c r="R2061" i="1"/>
  <c r="R2060" i="1"/>
  <c r="R2059" i="1"/>
  <c r="R2058" i="1"/>
  <c r="R2057" i="1"/>
  <c r="R2056" i="1"/>
  <c r="R2055" i="1"/>
  <c r="R2054" i="1"/>
  <c r="R2053" i="1"/>
  <c r="R2042" i="1"/>
  <c r="R2040" i="1"/>
  <c r="R2039" i="1"/>
  <c r="R2038" i="1"/>
  <c r="R2037" i="1"/>
  <c r="R2036" i="1"/>
  <c r="R2035" i="1"/>
  <c r="R2034" i="1"/>
  <c r="R2033" i="1"/>
  <c r="R2032" i="1"/>
  <c r="R2031" i="1"/>
  <c r="R2030" i="1"/>
  <c r="R2029" i="1"/>
  <c r="R2028" i="1"/>
  <c r="R2027" i="1"/>
  <c r="R2026" i="1"/>
  <c r="R2025" i="1"/>
  <c r="R2024" i="1"/>
  <c r="R2023" i="1"/>
  <c r="R2022" i="1"/>
  <c r="R2021" i="1"/>
  <c r="R2020" i="1"/>
  <c r="R2019" i="1"/>
  <c r="R2018" i="1"/>
  <c r="R2017" i="1"/>
  <c r="R2016" i="1"/>
  <c r="R2015" i="1"/>
  <c r="R2014" i="1"/>
  <c r="R2013" i="1"/>
  <c r="R2012" i="1"/>
  <c r="R2001" i="1"/>
  <c r="R2000" i="1"/>
  <c r="R1999" i="1"/>
  <c r="R1998" i="1"/>
  <c r="R1997" i="1"/>
  <c r="R1996" i="1"/>
  <c r="R1995" i="1"/>
  <c r="R1994" i="1"/>
  <c r="R1993" i="1"/>
  <c r="R1992" i="1"/>
  <c r="R1991" i="1"/>
  <c r="R1990" i="1"/>
  <c r="R1989" i="1"/>
  <c r="R1988" i="1"/>
  <c r="R1987" i="1"/>
  <c r="R1986" i="1"/>
  <c r="R1985" i="1"/>
  <c r="R1971" i="1"/>
  <c r="R1970" i="1"/>
  <c r="R1969" i="1"/>
  <c r="R1968" i="1"/>
  <c r="R1967" i="1"/>
  <c r="R1966" i="1"/>
  <c r="R1965" i="1"/>
  <c r="R1964" i="1"/>
  <c r="R1963" i="1"/>
  <c r="R1962" i="1"/>
  <c r="R1961" i="1"/>
  <c r="R1960" i="1"/>
  <c r="R1959" i="1"/>
  <c r="R1958" i="1"/>
  <c r="R1957" i="1"/>
  <c r="R1956" i="1"/>
  <c r="R1955" i="1"/>
  <c r="R1954" i="1"/>
  <c r="R1953" i="1"/>
  <c r="R1952" i="1"/>
  <c r="R1951" i="1"/>
  <c r="R1950" i="1"/>
  <c r="R1949" i="1"/>
  <c r="R1948" i="1"/>
  <c r="R1947" i="1"/>
  <c r="R1946" i="1"/>
  <c r="R1945" i="1"/>
  <c r="R1944" i="1"/>
  <c r="R1943" i="1"/>
  <c r="R1942" i="1"/>
  <c r="R1941" i="1"/>
  <c r="R1940" i="1"/>
  <c r="R1939" i="1"/>
  <c r="R1938" i="1"/>
  <c r="R1937" i="1"/>
  <c r="R1936" i="1"/>
  <c r="R1935" i="1"/>
  <c r="R1934" i="1"/>
  <c r="R1933" i="1"/>
  <c r="R1932" i="1"/>
  <c r="R1931" i="1"/>
  <c r="R1930" i="1"/>
  <c r="R1929" i="1"/>
  <c r="R1928" i="1"/>
  <c r="R1927" i="1"/>
  <c r="R1926" i="1"/>
  <c r="R1925" i="1"/>
  <c r="R1924" i="1"/>
  <c r="R1923" i="1"/>
  <c r="R1922" i="1"/>
  <c r="R1921" i="1"/>
  <c r="R1920" i="1"/>
  <c r="R1919" i="1"/>
  <c r="R1918" i="1"/>
  <c r="R1917" i="1"/>
  <c r="R1916" i="1"/>
  <c r="R1915" i="1"/>
  <c r="R1914" i="1"/>
  <c r="R1913" i="1"/>
  <c r="R1912" i="1"/>
  <c r="R1911" i="1"/>
  <c r="R1900" i="1"/>
  <c r="R1893" i="1"/>
  <c r="R1892" i="1"/>
  <c r="R1891" i="1"/>
  <c r="R1890" i="1"/>
  <c r="R1889" i="1"/>
  <c r="R1888" i="1"/>
  <c r="R1887" i="1"/>
  <c r="R1886" i="1"/>
  <c r="R1885" i="1"/>
  <c r="R1868" i="1"/>
  <c r="R1867" i="1"/>
  <c r="R1866" i="1"/>
  <c r="R1865" i="1"/>
  <c r="R1864" i="1"/>
  <c r="R1863" i="1"/>
  <c r="R1862" i="1"/>
  <c r="R1861" i="1"/>
  <c r="R1860" i="1"/>
  <c r="R1859" i="1"/>
  <c r="R1858" i="1"/>
  <c r="R1857" i="1"/>
  <c r="R1854" i="1"/>
  <c r="R1852" i="1"/>
  <c r="R1851" i="1"/>
  <c r="R1850" i="1"/>
  <c r="R1849" i="1"/>
  <c r="R1848" i="1"/>
  <c r="R1847" i="1"/>
  <c r="R1846" i="1"/>
  <c r="R1845" i="1"/>
  <c r="R1844" i="1"/>
  <c r="R1837" i="1"/>
  <c r="R1836" i="1"/>
  <c r="R1835" i="1"/>
  <c r="R1834" i="1"/>
  <c r="R1833" i="1"/>
  <c r="R1832" i="1"/>
  <c r="R1831" i="1"/>
  <c r="R1830" i="1"/>
  <c r="R1829" i="1"/>
  <c r="R1828" i="1"/>
  <c r="R1827" i="1"/>
  <c r="R1826" i="1"/>
  <c r="R1825" i="1"/>
  <c r="R1824" i="1"/>
  <c r="R1823" i="1"/>
  <c r="R1822" i="1"/>
  <c r="R1821" i="1"/>
  <c r="R1820" i="1"/>
  <c r="R1819" i="1"/>
  <c r="R1815" i="1"/>
  <c r="R1804" i="1"/>
  <c r="R1803" i="1"/>
  <c r="R1802" i="1"/>
  <c r="R1801" i="1"/>
  <c r="R1800" i="1"/>
  <c r="R1799" i="1"/>
  <c r="R1798" i="1"/>
  <c r="R1797" i="1"/>
  <c r="R1796" i="1"/>
  <c r="R1795" i="1"/>
  <c r="R1794" i="1"/>
  <c r="R1793" i="1"/>
  <c r="R1792" i="1"/>
  <c r="R1791" i="1"/>
  <c r="R1790" i="1"/>
  <c r="R1789" i="1"/>
  <c r="R1788" i="1"/>
  <c r="R1787" i="1"/>
  <c r="R1786" i="1"/>
  <c r="R1785" i="1"/>
  <c r="R1784" i="1"/>
  <c r="R1783" i="1"/>
  <c r="R1782" i="1"/>
  <c r="R1781" i="1"/>
  <c r="R1780" i="1"/>
  <c r="R1779" i="1"/>
  <c r="R1778" i="1"/>
  <c r="R1777" i="1"/>
  <c r="R1776" i="1"/>
  <c r="R1775" i="1"/>
  <c r="R1774" i="1"/>
  <c r="R1773" i="1"/>
  <c r="R1772" i="1"/>
  <c r="R1771" i="1"/>
  <c r="R1770" i="1"/>
  <c r="R1769" i="1"/>
  <c r="R1768" i="1"/>
  <c r="R1767" i="1"/>
  <c r="R1766" i="1"/>
  <c r="R1765" i="1"/>
  <c r="R1748" i="1"/>
  <c r="R1747" i="1"/>
  <c r="R1746" i="1"/>
  <c r="R1745" i="1"/>
  <c r="R1744" i="1"/>
  <c r="R1743" i="1"/>
  <c r="R1742" i="1"/>
  <c r="R1741" i="1"/>
  <c r="R1740" i="1"/>
  <c r="R1739" i="1"/>
  <c r="R1738" i="1"/>
  <c r="R1737" i="1"/>
  <c r="R1736" i="1"/>
  <c r="R1734" i="1"/>
  <c r="R1725" i="1"/>
  <c r="R1724" i="1"/>
  <c r="R1723" i="1"/>
  <c r="R1721" i="1"/>
  <c r="R1720" i="1"/>
  <c r="R1718" i="1"/>
  <c r="R1717" i="1"/>
  <c r="R1716" i="1"/>
  <c r="R1715" i="1"/>
  <c r="R1714" i="1"/>
  <c r="R1713" i="1"/>
  <c r="R1712" i="1"/>
  <c r="R1710" i="1"/>
  <c r="R1709" i="1"/>
  <c r="R1708" i="1"/>
  <c r="R1707" i="1"/>
  <c r="R1706" i="1"/>
  <c r="R1705" i="1"/>
  <c r="R1703" i="1"/>
  <c r="R1699" i="1"/>
  <c r="R1698" i="1"/>
  <c r="R1697" i="1"/>
  <c r="R1696" i="1"/>
  <c r="R1695" i="1"/>
  <c r="R1694" i="1"/>
  <c r="R1693" i="1"/>
  <c r="R1692" i="1"/>
  <c r="R1691" i="1"/>
  <c r="R1687" i="1"/>
  <c r="R1686" i="1"/>
  <c r="R1685" i="1"/>
  <c r="R1684" i="1"/>
  <c r="R1683" i="1"/>
  <c r="R1682" i="1"/>
  <c r="R1681" i="1"/>
  <c r="R1679" i="1"/>
  <c r="R1678" i="1"/>
  <c r="R1677" i="1"/>
  <c r="R1676" i="1"/>
  <c r="R1675" i="1"/>
  <c r="R1674" i="1"/>
  <c r="R1673" i="1"/>
  <c r="R1665" i="1"/>
  <c r="R1664" i="1"/>
  <c r="R1663" i="1"/>
  <c r="R1662" i="1"/>
  <c r="R1661" i="1"/>
  <c r="R1659" i="1"/>
  <c r="R1658" i="1"/>
  <c r="R1657" i="1"/>
  <c r="R1652" i="1"/>
  <c r="R1649" i="1"/>
  <c r="R1647" i="1"/>
  <c r="R1646" i="1"/>
  <c r="R1645" i="1"/>
  <c r="R1644" i="1"/>
  <c r="R1643" i="1"/>
  <c r="R1641" i="1"/>
  <c r="R1640" i="1"/>
  <c r="R1638" i="1"/>
  <c r="R1637" i="1"/>
  <c r="R1636" i="1"/>
  <c r="R1635" i="1"/>
  <c r="R1634" i="1"/>
  <c r="R1632" i="1"/>
  <c r="R1630" i="1"/>
  <c r="R1628" i="1"/>
  <c r="R1627" i="1"/>
  <c r="R1626" i="1"/>
  <c r="R1625" i="1"/>
  <c r="R1622" i="1"/>
  <c r="R1620" i="1"/>
  <c r="R1619" i="1"/>
  <c r="R1617" i="1"/>
  <c r="R1616" i="1"/>
  <c r="R1614" i="1"/>
  <c r="R1613" i="1"/>
  <c r="R1612" i="1"/>
  <c r="R1611" i="1"/>
  <c r="R1609" i="1"/>
  <c r="R1607" i="1"/>
  <c r="R1606" i="1"/>
  <c r="R1604" i="1"/>
  <c r="R1603" i="1"/>
  <c r="R1602" i="1"/>
  <c r="R1601" i="1"/>
  <c r="R1600" i="1"/>
  <c r="R1599" i="1"/>
  <c r="R1598" i="1"/>
  <c r="R1597" i="1"/>
  <c r="R1596" i="1"/>
  <c r="R1595" i="1"/>
  <c r="R1594" i="1"/>
  <c r="R1593" i="1"/>
  <c r="R1592" i="1"/>
  <c r="R1591" i="1"/>
  <c r="R1590" i="1"/>
  <c r="R1589" i="1"/>
  <c r="R1584" i="1"/>
  <c r="R1583" i="1"/>
  <c r="R1582" i="1"/>
  <c r="R1580" i="1"/>
  <c r="R1579" i="1"/>
  <c r="R1578" i="1"/>
  <c r="R1577" i="1"/>
  <c r="R1576" i="1"/>
  <c r="R1571" i="1"/>
  <c r="R1570" i="1"/>
  <c r="R1569" i="1"/>
  <c r="R1568" i="1"/>
  <c r="R1567" i="1"/>
  <c r="R1566" i="1"/>
  <c r="R1565" i="1"/>
  <c r="R1564" i="1"/>
  <c r="R1563" i="1"/>
  <c r="R1562" i="1"/>
  <c r="R1561" i="1"/>
  <c r="R1560" i="1"/>
  <c r="R1559" i="1"/>
  <c r="R1558" i="1"/>
  <c r="R1557" i="1"/>
  <c r="R1556" i="1"/>
  <c r="R1555" i="1"/>
  <c r="R1554" i="1"/>
  <c r="R1553" i="1"/>
  <c r="R1552" i="1"/>
  <c r="R1551" i="1"/>
  <c r="R1550" i="1"/>
  <c r="R1549" i="1"/>
  <c r="R1548" i="1"/>
  <c r="R1547" i="1"/>
  <c r="R1546" i="1"/>
  <c r="R1545" i="1"/>
  <c r="R1542" i="1"/>
  <c r="R1541" i="1"/>
  <c r="R1540" i="1"/>
  <c r="R1539" i="1"/>
  <c r="R1538" i="1"/>
  <c r="R1534" i="1"/>
  <c r="R1533" i="1"/>
  <c r="R1532" i="1"/>
  <c r="R1531" i="1"/>
  <c r="R1530" i="1"/>
  <c r="R1529" i="1"/>
  <c r="R1528" i="1"/>
  <c r="R1527" i="1"/>
  <c r="R1526" i="1"/>
  <c r="R1525" i="1"/>
  <c r="R1524" i="1"/>
  <c r="R1523" i="1"/>
  <c r="R1522" i="1"/>
  <c r="R1520" i="1"/>
  <c r="R1519" i="1"/>
  <c r="R1515" i="1"/>
  <c r="R1514" i="1"/>
  <c r="R1513" i="1"/>
  <c r="R1512" i="1"/>
  <c r="R1511" i="1"/>
  <c r="R1510" i="1"/>
  <c r="R1509" i="1"/>
  <c r="R1508" i="1"/>
  <c r="R1507" i="1"/>
  <c r="R1506" i="1"/>
  <c r="R1505" i="1"/>
  <c r="R1504" i="1"/>
  <c r="R1503" i="1"/>
  <c r="R1501" i="1"/>
  <c r="R1500" i="1"/>
  <c r="R1499" i="1"/>
  <c r="R1498" i="1"/>
  <c r="R1497" i="1"/>
  <c r="R1496" i="1"/>
  <c r="R1495" i="1"/>
  <c r="R1494" i="1"/>
  <c r="R1493" i="1"/>
  <c r="R1492" i="1"/>
  <c r="R1491" i="1"/>
  <c r="R1490" i="1"/>
  <c r="R1489" i="1"/>
  <c r="R1488" i="1"/>
  <c r="R1487" i="1"/>
  <c r="R1486" i="1"/>
  <c r="R1485" i="1"/>
  <c r="R1484" i="1"/>
  <c r="R1481" i="1"/>
  <c r="R1480" i="1"/>
  <c r="R1479" i="1"/>
  <c r="R1478" i="1"/>
  <c r="R1477" i="1"/>
  <c r="R1476" i="1"/>
  <c r="R1475" i="1"/>
  <c r="R1474" i="1"/>
  <c r="R1473" i="1"/>
  <c r="R1472" i="1"/>
  <c r="R1471" i="1"/>
  <c r="R1470" i="1"/>
  <c r="R1469" i="1"/>
  <c r="R1468" i="1"/>
  <c r="R1466" i="1"/>
  <c r="R1463" i="1"/>
  <c r="R1462" i="1"/>
  <c r="R1458" i="1"/>
  <c r="R1457" i="1"/>
  <c r="R1456" i="1"/>
  <c r="R1455" i="1"/>
  <c r="R1454" i="1"/>
  <c r="R1453" i="1"/>
  <c r="R1452" i="1"/>
  <c r="R1451" i="1"/>
  <c r="R1450" i="1"/>
  <c r="R1449" i="1"/>
  <c r="R1448" i="1"/>
  <c r="R1445" i="1"/>
  <c r="R1444" i="1"/>
  <c r="R1443" i="1"/>
  <c r="R1442" i="1"/>
  <c r="R1441" i="1"/>
  <c r="R1440" i="1"/>
  <c r="R1439" i="1"/>
  <c r="R1438" i="1"/>
  <c r="R1428" i="1"/>
  <c r="R1427" i="1"/>
  <c r="R1426" i="1"/>
  <c r="R1425" i="1"/>
  <c r="R1424" i="1"/>
  <c r="R1423" i="1"/>
  <c r="R1422" i="1"/>
  <c r="R1421" i="1"/>
  <c r="R1420" i="1"/>
  <c r="R1419" i="1"/>
  <c r="R1418" i="1"/>
  <c r="R1417" i="1"/>
  <c r="R1416" i="1"/>
  <c r="R1415" i="1"/>
  <c r="R1410" i="1"/>
  <c r="R1409" i="1"/>
  <c r="R1406" i="1"/>
  <c r="R1405" i="1"/>
  <c r="R1404" i="1"/>
  <c r="R1403" i="1"/>
  <c r="R1402" i="1"/>
  <c r="R1401" i="1"/>
  <c r="R1400" i="1"/>
  <c r="R1399" i="1"/>
  <c r="R1398" i="1"/>
  <c r="R1397" i="1"/>
  <c r="R1396" i="1"/>
  <c r="R1395" i="1"/>
  <c r="R1394" i="1"/>
  <c r="R1393" i="1"/>
  <c r="R1392" i="1"/>
  <c r="R1391" i="1"/>
  <c r="R1390" i="1"/>
  <c r="R1389" i="1"/>
  <c r="R1388" i="1"/>
  <c r="R1386" i="1"/>
  <c r="R1385" i="1"/>
  <c r="R1382" i="1"/>
  <c r="R1375" i="1"/>
  <c r="R1374" i="1"/>
  <c r="R1373" i="1"/>
  <c r="R1372" i="1"/>
  <c r="R1371" i="1"/>
  <c r="R1370" i="1"/>
  <c r="R1369" i="1"/>
  <c r="R1357" i="1"/>
  <c r="R1356" i="1"/>
  <c r="R1355" i="1"/>
  <c r="R1354" i="1"/>
  <c r="R1353" i="1"/>
  <c r="R1352" i="1"/>
  <c r="R1351" i="1"/>
  <c r="R1350" i="1"/>
  <c r="R1349" i="1"/>
  <c r="R1348" i="1"/>
  <c r="R1347" i="1"/>
  <c r="R1346" i="1"/>
  <c r="R1345" i="1"/>
  <c r="R1344" i="1"/>
  <c r="R1343" i="1"/>
  <c r="R1342" i="1"/>
  <c r="R1326" i="1"/>
  <c r="R1325" i="1"/>
  <c r="R1324" i="1"/>
  <c r="R1322" i="1"/>
  <c r="R1321" i="1"/>
  <c r="R1320" i="1"/>
  <c r="R1319" i="1"/>
  <c r="R1318" i="1"/>
  <c r="R1317" i="1"/>
  <c r="R1316" i="1"/>
  <c r="R1315" i="1"/>
  <c r="R1314" i="1"/>
  <c r="R1308" i="1"/>
  <c r="R1307" i="1"/>
  <c r="R1306" i="1"/>
  <c r="R1305" i="1"/>
  <c r="R1304" i="1"/>
  <c r="R1303" i="1"/>
  <c r="R1302" i="1"/>
  <c r="R1301" i="1"/>
  <c r="R1300" i="1"/>
  <c r="R1299" i="1"/>
  <c r="R1298" i="1"/>
  <c r="R1297" i="1"/>
  <c r="R1296" i="1"/>
  <c r="R1295" i="1"/>
  <c r="R1294" i="1"/>
  <c r="R1293" i="1"/>
  <c r="R1292" i="1"/>
  <c r="R1291" i="1"/>
  <c r="R1289" i="1"/>
  <c r="R1285" i="1"/>
  <c r="R1284" i="1"/>
  <c r="R1283" i="1"/>
  <c r="R1282" i="1"/>
  <c r="R1267" i="1"/>
  <c r="R1259" i="1"/>
  <c r="R1253" i="1"/>
  <c r="R1252" i="1"/>
  <c r="R1251" i="1"/>
  <c r="R1229" i="1"/>
  <c r="R1223" i="1"/>
  <c r="R1222" i="1"/>
  <c r="R1221" i="1"/>
  <c r="R1220" i="1"/>
  <c r="R1219" i="1"/>
  <c r="R1218" i="1"/>
  <c r="R1217" i="1"/>
  <c r="R1216" i="1"/>
  <c r="R1215" i="1"/>
  <c r="R1214" i="1"/>
  <c r="R1213" i="1"/>
  <c r="R1212" i="1"/>
  <c r="R1211" i="1"/>
  <c r="R1210" i="1"/>
  <c r="R1195" i="1"/>
  <c r="R1194" i="1"/>
  <c r="R1193" i="1"/>
  <c r="R1192" i="1"/>
  <c r="R1191" i="1"/>
  <c r="R1190" i="1"/>
  <c r="R1189" i="1"/>
  <c r="R1188" i="1"/>
  <c r="R1187" i="1"/>
  <c r="R1186" i="1"/>
  <c r="R1185" i="1"/>
  <c r="R1161" i="1"/>
  <c r="R1160" i="1"/>
  <c r="R1159" i="1"/>
  <c r="R1158" i="1"/>
  <c r="R1157" i="1"/>
  <c r="R1156" i="1"/>
  <c r="R1155" i="1"/>
  <c r="R1154" i="1"/>
  <c r="R1144" i="1"/>
  <c r="R1143" i="1"/>
  <c r="R1142" i="1"/>
  <c r="R1138" i="1"/>
  <c r="R1137" i="1"/>
  <c r="R1136" i="1"/>
  <c r="R1132" i="1"/>
  <c r="R1121" i="1"/>
  <c r="R1119" i="1"/>
  <c r="R1118" i="1"/>
  <c r="R1117" i="1"/>
  <c r="R1116" i="1"/>
  <c r="R1115" i="1"/>
  <c r="R1114" i="1"/>
  <c r="R1113" i="1"/>
  <c r="R1112" i="1"/>
  <c r="R1111" i="1"/>
  <c r="R1110" i="1"/>
  <c r="R1109" i="1"/>
  <c r="R1108" i="1"/>
  <c r="R1107" i="1"/>
  <c r="R1106" i="1"/>
  <c r="R1105" i="1"/>
  <c r="R1104" i="1"/>
  <c r="R1103" i="1"/>
  <c r="R1102" i="1"/>
  <c r="R1101" i="1"/>
  <c r="R1100" i="1"/>
  <c r="R1099" i="1"/>
  <c r="R1098" i="1"/>
  <c r="R1097" i="1"/>
  <c r="R1079" i="1"/>
  <c r="R1078" i="1"/>
  <c r="R1077" i="1"/>
  <c r="R1073" i="1"/>
  <c r="R1072" i="1"/>
  <c r="R1071" i="1"/>
  <c r="R1070" i="1"/>
  <c r="R1061" i="1"/>
  <c r="R1057" i="1"/>
  <c r="R1020" i="1"/>
  <c r="R1019" i="1"/>
  <c r="R1018" i="1"/>
  <c r="R1017" i="1"/>
  <c r="R1016" i="1"/>
  <c r="R1015" i="1"/>
  <c r="R1014" i="1"/>
  <c r="R1013" i="1"/>
  <c r="R1012" i="1"/>
  <c r="R1011" i="1"/>
  <c r="R1010" i="1"/>
  <c r="R1009" i="1"/>
  <c r="R1008" i="1"/>
  <c r="R1007" i="1"/>
  <c r="R1006" i="1"/>
  <c r="R1004" i="1"/>
  <c r="R988" i="1"/>
  <c r="R987" i="1"/>
  <c r="R986" i="1"/>
  <c r="R985" i="1"/>
  <c r="R984" i="1"/>
  <c r="R982" i="1"/>
  <c r="R981" i="1"/>
  <c r="R980" i="1"/>
  <c r="R979" i="1"/>
  <c r="R970" i="1"/>
  <c r="R969" i="1"/>
  <c r="R968" i="1"/>
  <c r="R967" i="1"/>
  <c r="R966" i="1"/>
  <c r="R965" i="1"/>
  <c r="R964" i="1"/>
  <c r="R963" i="1"/>
  <c r="R962" i="1"/>
  <c r="R961" i="1"/>
  <c r="R960" i="1"/>
  <c r="R959" i="1"/>
  <c r="R958" i="1"/>
  <c r="R957" i="1"/>
  <c r="R956" i="1"/>
  <c r="R955" i="1"/>
  <c r="R954" i="1"/>
  <c r="R953" i="1"/>
  <c r="R952" i="1"/>
  <c r="R949" i="1"/>
  <c r="R933" i="1"/>
  <c r="R932" i="1"/>
  <c r="R931" i="1"/>
  <c r="R930" i="1"/>
  <c r="R929" i="1"/>
  <c r="R928" i="1"/>
  <c r="R927" i="1"/>
  <c r="R926" i="1"/>
  <c r="R925" i="1"/>
  <c r="R923" i="1"/>
  <c r="R922" i="1"/>
  <c r="R921" i="1"/>
  <c r="R902" i="1"/>
  <c r="R900" i="1"/>
  <c r="R897" i="1"/>
  <c r="R896" i="1"/>
  <c r="R895" i="1"/>
  <c r="R894" i="1"/>
  <c r="R893" i="1"/>
  <c r="R892" i="1"/>
  <c r="R891" i="1"/>
  <c r="R890" i="1"/>
  <c r="R889" i="1"/>
  <c r="R888" i="1"/>
  <c r="R887" i="1"/>
  <c r="R886" i="1"/>
  <c r="R885" i="1"/>
  <c r="R884" i="1"/>
  <c r="R883" i="1"/>
  <c r="R881" i="1"/>
  <c r="R880" i="1"/>
  <c r="R878" i="1"/>
  <c r="R877" i="1"/>
  <c r="R876" i="1"/>
  <c r="R875" i="1"/>
  <c r="R874" i="1"/>
  <c r="R873" i="1"/>
  <c r="R872" i="1"/>
  <c r="R871" i="1"/>
  <c r="R852" i="1"/>
  <c r="R851" i="1"/>
  <c r="R847" i="1"/>
  <c r="R846" i="1"/>
  <c r="R844" i="1"/>
  <c r="R843" i="1"/>
  <c r="R842" i="1"/>
  <c r="R841" i="1"/>
  <c r="R840" i="1"/>
  <c r="R839" i="1"/>
  <c r="R838" i="1"/>
  <c r="R837" i="1"/>
  <c r="R836" i="1"/>
  <c r="R835" i="1"/>
  <c r="R834" i="1"/>
  <c r="R828" i="1"/>
  <c r="R814" i="1"/>
  <c r="R812" i="1"/>
  <c r="R811" i="1"/>
  <c r="R810" i="1"/>
  <c r="R808" i="1"/>
  <c r="R807" i="1"/>
  <c r="R806" i="1"/>
  <c r="R805" i="1"/>
  <c r="R804" i="1"/>
  <c r="R803" i="1"/>
  <c r="R802" i="1"/>
  <c r="R801" i="1"/>
  <c r="R800" i="1"/>
  <c r="R799" i="1"/>
  <c r="R798" i="1"/>
  <c r="R797" i="1"/>
  <c r="R786" i="1"/>
  <c r="R785" i="1"/>
  <c r="R784" i="1"/>
  <c r="R783" i="1"/>
  <c r="R782" i="1"/>
  <c r="R770" i="1"/>
  <c r="R769" i="1"/>
  <c r="R768" i="1"/>
  <c r="R766" i="1"/>
  <c r="R738" i="1"/>
  <c r="R737" i="1"/>
  <c r="R736" i="1"/>
  <c r="R735" i="1"/>
  <c r="R734" i="1"/>
  <c r="R733" i="1"/>
  <c r="R732" i="1"/>
  <c r="R731" i="1"/>
  <c r="R730" i="1"/>
  <c r="R729" i="1"/>
  <c r="R728" i="1"/>
  <c r="R727" i="1"/>
  <c r="R726" i="1"/>
  <c r="R725" i="1"/>
  <c r="R724" i="1"/>
  <c r="R723" i="1"/>
  <c r="R722" i="1"/>
  <c r="R721" i="1"/>
  <c r="R720" i="1"/>
  <c r="R719" i="1"/>
  <c r="R718" i="1"/>
  <c r="R717" i="1"/>
  <c r="R716" i="1"/>
  <c r="R715" i="1"/>
  <c r="R711" i="1"/>
  <c r="R710" i="1"/>
  <c r="R709" i="1"/>
  <c r="R707" i="1"/>
  <c r="R706" i="1"/>
  <c r="R703" i="1"/>
  <c r="R702" i="1"/>
  <c r="R701" i="1"/>
  <c r="R694" i="1"/>
  <c r="R693" i="1"/>
  <c r="R692" i="1"/>
  <c r="R691" i="1"/>
  <c r="R690" i="1"/>
  <c r="R689" i="1"/>
  <c r="R688" i="1"/>
  <c r="R677" i="1"/>
  <c r="R675" i="1"/>
  <c r="R671" i="1"/>
  <c r="R670" i="1"/>
  <c r="R669" i="1"/>
  <c r="R668" i="1"/>
  <c r="R665" i="1"/>
  <c r="R664" i="1"/>
  <c r="R663" i="1"/>
  <c r="R662" i="1"/>
  <c r="R661" i="1"/>
  <c r="R660" i="1"/>
  <c r="R659" i="1"/>
  <c r="R658" i="1"/>
  <c r="R657" i="1"/>
  <c r="R656" i="1"/>
  <c r="R655" i="1"/>
  <c r="R654" i="1"/>
  <c r="R653" i="1"/>
  <c r="R646" i="1"/>
  <c r="R645" i="1"/>
  <c r="R641" i="1"/>
  <c r="R640" i="1"/>
  <c r="R638" i="1"/>
  <c r="R637" i="1"/>
  <c r="R636" i="1"/>
  <c r="R635" i="1"/>
  <c r="R634" i="1"/>
  <c r="R633" i="1"/>
  <c r="R622" i="1"/>
  <c r="R621" i="1"/>
  <c r="R620" i="1"/>
  <c r="R619" i="1"/>
  <c r="R610" i="1"/>
  <c r="R600" i="1"/>
  <c r="R599" i="1"/>
  <c r="R596" i="1"/>
  <c r="R595" i="1"/>
  <c r="R594" i="1"/>
  <c r="R591" i="1"/>
  <c r="R590" i="1"/>
  <c r="R589" i="1"/>
  <c r="R588" i="1"/>
  <c r="R587" i="1"/>
  <c r="R586" i="1"/>
  <c r="R585" i="1"/>
  <c r="R583" i="1"/>
  <c r="R582" i="1"/>
  <c r="R581" i="1"/>
  <c r="R579" i="1"/>
  <c r="R576" i="1"/>
  <c r="R575" i="1"/>
  <c r="R574" i="1"/>
  <c r="R573" i="1"/>
  <c r="R572" i="1"/>
  <c r="R571" i="1"/>
  <c r="R570" i="1"/>
  <c r="R569" i="1"/>
  <c r="R568" i="1"/>
  <c r="R567" i="1"/>
  <c r="R566" i="1"/>
  <c r="R565" i="1"/>
  <c r="R564" i="1"/>
  <c r="R563" i="1"/>
  <c r="R554" i="1"/>
  <c r="R553" i="1"/>
  <c r="R552" i="1"/>
  <c r="R551" i="1"/>
  <c r="R550" i="1"/>
  <c r="R549" i="1"/>
  <c r="R548" i="1"/>
  <c r="R547" i="1"/>
  <c r="R546" i="1"/>
  <c r="R545" i="1"/>
  <c r="R544" i="1"/>
  <c r="R543" i="1"/>
  <c r="R542" i="1"/>
  <c r="R541" i="1"/>
  <c r="R540" i="1"/>
  <c r="R539" i="1"/>
  <c r="R538" i="1"/>
  <c r="R537" i="1"/>
  <c r="R536" i="1"/>
  <c r="R535" i="1"/>
  <c r="R534" i="1"/>
  <c r="R533" i="1"/>
  <c r="R527" i="1"/>
  <c r="R526" i="1"/>
  <c r="R525" i="1"/>
  <c r="R524" i="1"/>
  <c r="R523" i="1"/>
  <c r="R522" i="1"/>
  <c r="R521" i="1"/>
  <c r="R520" i="1"/>
  <c r="R516" i="1"/>
  <c r="R515" i="1"/>
  <c r="R514" i="1"/>
  <c r="R513" i="1"/>
  <c r="R512" i="1"/>
  <c r="R511" i="1"/>
  <c r="R506" i="1"/>
  <c r="R504" i="1"/>
  <c r="R503" i="1"/>
  <c r="R502" i="1"/>
  <c r="R501" i="1"/>
  <c r="R500" i="1"/>
  <c r="R499" i="1"/>
  <c r="R493" i="1"/>
  <c r="R492" i="1"/>
  <c r="R491" i="1"/>
  <c r="R490" i="1"/>
  <c r="R489" i="1"/>
  <c r="R473" i="1"/>
  <c r="R472" i="1"/>
  <c r="R471" i="1"/>
  <c r="R470" i="1"/>
  <c r="R469" i="1"/>
  <c r="R468" i="1"/>
  <c r="R467" i="1"/>
  <c r="R466" i="1"/>
  <c r="R465" i="1"/>
  <c r="R464" i="1"/>
  <c r="R463" i="1"/>
  <c r="R462" i="1"/>
  <c r="R461" i="1"/>
  <c r="R460" i="1"/>
  <c r="R459" i="1"/>
  <c r="R458" i="1"/>
  <c r="R436" i="1"/>
  <c r="R435" i="1"/>
  <c r="R434" i="1"/>
  <c r="R433" i="1"/>
  <c r="R432" i="1"/>
  <c r="R431" i="1"/>
  <c r="R430" i="1"/>
  <c r="R429" i="1"/>
  <c r="R428" i="1"/>
  <c r="R427" i="1"/>
  <c r="R426" i="1"/>
  <c r="R425" i="1"/>
  <c r="R424" i="1"/>
  <c r="R423" i="1"/>
  <c r="R422" i="1"/>
  <c r="R421" i="1"/>
  <c r="R420" i="1"/>
  <c r="R419" i="1"/>
  <c r="R417" i="1"/>
  <c r="R416" i="1"/>
  <c r="R409" i="1"/>
  <c r="R408" i="1"/>
  <c r="R407" i="1"/>
  <c r="R406" i="1"/>
  <c r="R405" i="1"/>
  <c r="R404" i="1"/>
  <c r="R403" i="1"/>
  <c r="R399" i="1"/>
  <c r="R397" i="1"/>
  <c r="R396" i="1"/>
  <c r="R395" i="1"/>
  <c r="R394" i="1"/>
  <c r="R393" i="1"/>
  <c r="R392" i="1"/>
  <c r="R391" i="1"/>
  <c r="R387" i="1"/>
  <c r="R386" i="1"/>
  <c r="R381" i="1"/>
  <c r="R380" i="1"/>
  <c r="R379" i="1"/>
  <c r="R378" i="1"/>
  <c r="R377" i="1"/>
  <c r="R376" i="1"/>
  <c r="R375" i="1"/>
  <c r="R374" i="1"/>
  <c r="R373" i="1"/>
  <c r="R372" i="1"/>
  <c r="R371" i="1"/>
  <c r="R370" i="1"/>
  <c r="R369" i="1"/>
  <c r="R368" i="1"/>
  <c r="R367" i="1"/>
  <c r="R366" i="1"/>
  <c r="R365" i="1"/>
  <c r="R364" i="1"/>
  <c r="R363" i="1"/>
  <c r="R362" i="1"/>
  <c r="R361" i="1"/>
  <c r="R342" i="1"/>
  <c r="R341" i="1"/>
  <c r="R340" i="1"/>
  <c r="R339" i="1"/>
  <c r="R338" i="1"/>
  <c r="R337" i="1"/>
  <c r="R336" i="1"/>
  <c r="R335" i="1"/>
  <c r="R334" i="1"/>
  <c r="R333" i="1"/>
  <c r="R332" i="1"/>
  <c r="R331" i="1"/>
  <c r="R330" i="1"/>
  <c r="R329" i="1"/>
  <c r="R328" i="1"/>
  <c r="R327" i="1"/>
  <c r="R326" i="1"/>
  <c r="R325" i="1"/>
  <c r="R324" i="1"/>
  <c r="R323" i="1"/>
  <c r="R322" i="1"/>
  <c r="R321" i="1"/>
  <c r="R320" i="1"/>
  <c r="R318" i="1"/>
  <c r="R317" i="1"/>
  <c r="R316" i="1"/>
  <c r="R315" i="1"/>
  <c r="R314" i="1"/>
  <c r="R313" i="1"/>
  <c r="R312" i="1"/>
  <c r="R311" i="1"/>
  <c r="R310" i="1"/>
  <c r="R303" i="1"/>
  <c r="R302" i="1"/>
  <c r="R301" i="1"/>
  <c r="R300" i="1"/>
  <c r="R299" i="1"/>
  <c r="R298" i="1"/>
  <c r="R297" i="1"/>
  <c r="R296" i="1"/>
  <c r="R295" i="1"/>
  <c r="R294" i="1"/>
  <c r="R293" i="1"/>
  <c r="R292" i="1"/>
  <c r="R276" i="1"/>
  <c r="R275" i="1"/>
  <c r="R273" i="1"/>
  <c r="R272" i="1"/>
  <c r="R271" i="1"/>
  <c r="R270" i="1"/>
  <c r="R269" i="1"/>
  <c r="R268" i="1"/>
  <c r="R267" i="1"/>
  <c r="R266" i="1"/>
  <c r="R265" i="1"/>
  <c r="R264" i="1"/>
  <c r="R263" i="1"/>
  <c r="R262" i="1"/>
  <c r="R261" i="1"/>
  <c r="R260" i="1"/>
  <c r="R259" i="1"/>
  <c r="R257" i="1"/>
  <c r="R255" i="1"/>
  <c r="R254" i="1"/>
  <c r="R246" i="1"/>
  <c r="R245" i="1"/>
  <c r="R244" i="1"/>
  <c r="R240" i="1"/>
  <c r="R239" i="1"/>
  <c r="R238" i="1"/>
  <c r="R236" i="1"/>
  <c r="R230" i="1"/>
  <c r="R229" i="1"/>
  <c r="R228" i="1"/>
  <c r="R227" i="1"/>
  <c r="R226" i="1"/>
  <c r="R225" i="1"/>
  <c r="R223" i="1"/>
  <c r="R222" i="1"/>
  <c r="R221" i="1"/>
  <c r="R218" i="1"/>
  <c r="R217" i="1"/>
  <c r="R216" i="1"/>
  <c r="R215" i="1"/>
  <c r="R214" i="1"/>
  <c r="R213" i="1"/>
  <c r="R212" i="1"/>
  <c r="R211" i="1"/>
  <c r="R210" i="1"/>
  <c r="R209" i="1"/>
  <c r="R208" i="1"/>
  <c r="R207" i="1"/>
  <c r="R206" i="1"/>
  <c r="R205" i="1"/>
  <c r="R202" i="1"/>
  <c r="R201" i="1"/>
  <c r="R200" i="1"/>
  <c r="R188" i="1"/>
  <c r="R187" i="1"/>
  <c r="R186" i="1"/>
  <c r="R185" i="1"/>
  <c r="R184" i="1"/>
  <c r="R183" i="1"/>
  <c r="R181" i="1"/>
  <c r="R179" i="1"/>
  <c r="R178" i="1"/>
  <c r="R177" i="1"/>
  <c r="R176" i="1"/>
  <c r="R175" i="1"/>
  <c r="R174" i="1"/>
  <c r="R173" i="1"/>
  <c r="R172" i="1"/>
  <c r="R171" i="1"/>
  <c r="R170" i="1"/>
  <c r="R169" i="1"/>
  <c r="R168" i="1"/>
  <c r="R167" i="1"/>
  <c r="R166" i="1"/>
  <c r="R155" i="1"/>
  <c r="R154" i="1"/>
  <c r="R153" i="1"/>
  <c r="R152" i="1"/>
  <c r="R151" i="1"/>
  <c r="R150" i="1"/>
  <c r="R149" i="1"/>
  <c r="R148" i="1"/>
  <c r="R147" i="1"/>
  <c r="R146" i="1"/>
  <c r="R136" i="1"/>
  <c r="R135" i="1"/>
  <c r="R134" i="1"/>
  <c r="R133" i="1"/>
  <c r="R132" i="1"/>
  <c r="R131" i="1"/>
  <c r="R130" i="1"/>
  <c r="R129" i="1"/>
  <c r="R102" i="1"/>
  <c r="R98" i="1"/>
  <c r="R97" i="1"/>
  <c r="R95" i="1"/>
  <c r="R94" i="1"/>
  <c r="R87" i="1"/>
  <c r="R85" i="1"/>
  <c r="R84" i="1"/>
  <c r="R83" i="1"/>
  <c r="R82" i="1"/>
  <c r="R81" i="1"/>
  <c r="R80" i="1"/>
  <c r="R79" i="1"/>
  <c r="R78" i="1"/>
  <c r="R77" i="1"/>
  <c r="R76" i="1"/>
  <c r="R75" i="1"/>
  <c r="R74" i="1"/>
  <c r="R73" i="1"/>
  <c r="R71" i="1"/>
  <c r="R64" i="1"/>
  <c r="R63" i="1"/>
  <c r="R62" i="1"/>
  <c r="R61" i="1"/>
  <c r="R60" i="1"/>
  <c r="R59" i="1"/>
  <c r="R58" i="1"/>
  <c r="R54" i="1"/>
  <c r="R50" i="1"/>
  <c r="R45" i="1"/>
  <c r="R44" i="1"/>
  <c r="R42" i="1"/>
  <c r="R41" i="1"/>
  <c r="R40" i="1"/>
  <c r="R38" i="1"/>
  <c r="R37" i="1"/>
  <c r="R36" i="1"/>
  <c r="R35" i="1"/>
  <c r="R34" i="1"/>
  <c r="R33" i="1"/>
  <c r="R32" i="1"/>
  <c r="R31" i="1"/>
  <c r="R30" i="1"/>
  <c r="R29" i="1"/>
  <c r="R28" i="1"/>
  <c r="R27" i="1"/>
  <c r="R26" i="1"/>
  <c r="R25" i="1"/>
  <c r="R24" i="1"/>
  <c r="R23" i="1"/>
  <c r="R22" i="1"/>
  <c r="R18" i="1"/>
  <c r="R17" i="1"/>
  <c r="R15" i="1"/>
  <c r="R11" i="1"/>
  <c r="R10" i="1"/>
  <c r="R9" i="1"/>
  <c r="R7" i="1"/>
  <c r="R5" i="1"/>
  <c r="R4" i="1"/>
  <c r="F181" i="7"/>
  <c r="M181" i="7"/>
  <c r="N2127" i="1"/>
  <c r="Q2127" i="1" s="1"/>
  <c r="N2128" i="1"/>
  <c r="N2129" i="1"/>
  <c r="N2130" i="1"/>
  <c r="N2131" i="1"/>
  <c r="N2132" i="1"/>
  <c r="N2133" i="1"/>
  <c r="N2134" i="1"/>
  <c r="F2134" i="1"/>
  <c r="F2133" i="1"/>
  <c r="F2132" i="1"/>
  <c r="G2132" i="1" s="1"/>
  <c r="F2131" i="1"/>
  <c r="F2130" i="1"/>
  <c r="F2129" i="1"/>
  <c r="F2128" i="1"/>
  <c r="F2127" i="1"/>
  <c r="F2126" i="1"/>
  <c r="F2125" i="1"/>
  <c r="F2124" i="1"/>
  <c r="F2123" i="1"/>
  <c r="F2122" i="1"/>
  <c r="F2121" i="1"/>
  <c r="F2120" i="1"/>
  <c r="F2119" i="1"/>
  <c r="F2118" i="1"/>
  <c r="F2117" i="1"/>
  <c r="F2116" i="1"/>
  <c r="F2115" i="1"/>
  <c r="F2114" i="1"/>
  <c r="F2113" i="1"/>
  <c r="F2112" i="1"/>
  <c r="F2111" i="1"/>
  <c r="F2110" i="1"/>
  <c r="F2109" i="1"/>
  <c r="F2108" i="1"/>
  <c r="F2107" i="1"/>
  <c r="F2106" i="1"/>
  <c r="F2105" i="1"/>
  <c r="F2104" i="1"/>
  <c r="F2103" i="1"/>
  <c r="F2102" i="1"/>
  <c r="F2101" i="1"/>
  <c r="F2100" i="1"/>
  <c r="F2099" i="1"/>
  <c r="F2098" i="1"/>
  <c r="F2097" i="1"/>
  <c r="F2096" i="1"/>
  <c r="F2095" i="1"/>
  <c r="F2094" i="1"/>
  <c r="F2093" i="1"/>
  <c r="F2092" i="1"/>
  <c r="F2091" i="1"/>
  <c r="F2090" i="1"/>
  <c r="F2089" i="1"/>
  <c r="F2088" i="1"/>
  <c r="F2087" i="1"/>
  <c r="F2086" i="1"/>
  <c r="F2085" i="1"/>
  <c r="F2084" i="1"/>
  <c r="F2083" i="1"/>
  <c r="F2082" i="1"/>
  <c r="F2081" i="1"/>
  <c r="F2080" i="1"/>
  <c r="F2079" i="1"/>
  <c r="F2078" i="1"/>
  <c r="F2077" i="1"/>
  <c r="F2076" i="1"/>
  <c r="F2075" i="1"/>
  <c r="F2074" i="1"/>
  <c r="F2073" i="1"/>
  <c r="F2072" i="1"/>
  <c r="F2071" i="1"/>
  <c r="F2070" i="1"/>
  <c r="F2069" i="1"/>
  <c r="F2068" i="1"/>
  <c r="F2067" i="1"/>
  <c r="F2066" i="1"/>
  <c r="F2065" i="1"/>
  <c r="F2064" i="1"/>
  <c r="F2063" i="1"/>
  <c r="F2062" i="1"/>
  <c r="F2061" i="1"/>
  <c r="F2060" i="1"/>
  <c r="F2059" i="1"/>
  <c r="F2058" i="1"/>
  <c r="F2057" i="1"/>
  <c r="F2056" i="1"/>
  <c r="F2055" i="1"/>
  <c r="F2054" i="1"/>
  <c r="F2053" i="1"/>
  <c r="F2052" i="1"/>
  <c r="F2051" i="1"/>
  <c r="F2050" i="1"/>
  <c r="F2049" i="1"/>
  <c r="F2048" i="1"/>
  <c r="F2047" i="1"/>
  <c r="F2046" i="1"/>
  <c r="F2045" i="1"/>
  <c r="F2044" i="1"/>
  <c r="F2043" i="1"/>
  <c r="F2042" i="1"/>
  <c r="F2041" i="1"/>
  <c r="F2040" i="1"/>
  <c r="F2039" i="1"/>
  <c r="F2038" i="1"/>
  <c r="F2037" i="1"/>
  <c r="F2036" i="1"/>
  <c r="F2035" i="1"/>
  <c r="F2034" i="1"/>
  <c r="F2033" i="1"/>
  <c r="F2032" i="1"/>
  <c r="F2031" i="1"/>
  <c r="F2030" i="1"/>
  <c r="F2029" i="1"/>
  <c r="F2028" i="1"/>
  <c r="F2027" i="1"/>
  <c r="F2026" i="1"/>
  <c r="F2025" i="1"/>
  <c r="F2024" i="1"/>
  <c r="F2023" i="1"/>
  <c r="F2022" i="1"/>
  <c r="F2021" i="1"/>
  <c r="F2020" i="1"/>
  <c r="F2019" i="1"/>
  <c r="F2018" i="1"/>
  <c r="F2017" i="1"/>
  <c r="F2016" i="1"/>
  <c r="F2015" i="1"/>
  <c r="F2014" i="1"/>
  <c r="F2013" i="1"/>
  <c r="F2012" i="1"/>
  <c r="F2011" i="1"/>
  <c r="F2010" i="1"/>
  <c r="F2009" i="1"/>
  <c r="F2008" i="1"/>
  <c r="F2007" i="1"/>
  <c r="F2006" i="1"/>
  <c r="F2005" i="1"/>
  <c r="F2004" i="1"/>
  <c r="F2003" i="1"/>
  <c r="F2002" i="1"/>
  <c r="F2001" i="1"/>
  <c r="F2000" i="1"/>
  <c r="F1999" i="1"/>
  <c r="F1998" i="1"/>
  <c r="F1997" i="1"/>
  <c r="F1996" i="1"/>
  <c r="F1995" i="1"/>
  <c r="F1994" i="1"/>
  <c r="F1993" i="1"/>
  <c r="F1992" i="1"/>
  <c r="F1991" i="1"/>
  <c r="F1990" i="1"/>
  <c r="F1989" i="1"/>
  <c r="F1988" i="1"/>
  <c r="F1987" i="1"/>
  <c r="F1986" i="1"/>
  <c r="F1985" i="1"/>
  <c r="F1984" i="1"/>
  <c r="F1983" i="1"/>
  <c r="F1982" i="1"/>
  <c r="F1981" i="1"/>
  <c r="F1980" i="1"/>
  <c r="F1979" i="1"/>
  <c r="F1978" i="1"/>
  <c r="F1977" i="1"/>
  <c r="F1976" i="1"/>
  <c r="F1975" i="1"/>
  <c r="F1974" i="1"/>
  <c r="F1973" i="1"/>
  <c r="F1972" i="1"/>
  <c r="F1971" i="1"/>
  <c r="F1970" i="1"/>
  <c r="F1969" i="1"/>
  <c r="F1968" i="1"/>
  <c r="F1967" i="1"/>
  <c r="F1966" i="1"/>
  <c r="F1965" i="1"/>
  <c r="F1964" i="1"/>
  <c r="F1963" i="1"/>
  <c r="F1962" i="1"/>
  <c r="F1961" i="1"/>
  <c r="F1960" i="1"/>
  <c r="F1959" i="1"/>
  <c r="F1958" i="1"/>
  <c r="F1957" i="1"/>
  <c r="F1956" i="1"/>
  <c r="F1955" i="1"/>
  <c r="F1954" i="1"/>
  <c r="F1953" i="1"/>
  <c r="F1952" i="1"/>
  <c r="F1951" i="1"/>
  <c r="F1950" i="1"/>
  <c r="F1949" i="1"/>
  <c r="F1948" i="1"/>
  <c r="F1947" i="1"/>
  <c r="F1946" i="1"/>
  <c r="F1945" i="1"/>
  <c r="F1944" i="1"/>
  <c r="F1943" i="1"/>
  <c r="F1942" i="1"/>
  <c r="F1941" i="1"/>
  <c r="F1940" i="1"/>
  <c r="F1939" i="1"/>
  <c r="F1938" i="1"/>
  <c r="F1937" i="1"/>
  <c r="F1936" i="1"/>
  <c r="F1935" i="1"/>
  <c r="F1934" i="1"/>
  <c r="F1933" i="1"/>
  <c r="F1932" i="1"/>
  <c r="F1931" i="1"/>
  <c r="F1930" i="1"/>
  <c r="F1929" i="1"/>
  <c r="F1928" i="1"/>
  <c r="F1927" i="1"/>
  <c r="F1926" i="1"/>
  <c r="F1925" i="1"/>
  <c r="F1924" i="1"/>
  <c r="F1923" i="1"/>
  <c r="F1922" i="1"/>
  <c r="F1921" i="1"/>
  <c r="F1920" i="1"/>
  <c r="F1919" i="1"/>
  <c r="F1918" i="1"/>
  <c r="F1917" i="1"/>
  <c r="F1916" i="1"/>
  <c r="F1915" i="1"/>
  <c r="F1914" i="1"/>
  <c r="F1913" i="1"/>
  <c r="F1912" i="1"/>
  <c r="F1911" i="1"/>
  <c r="F1910" i="1"/>
  <c r="F1909" i="1"/>
  <c r="F1908" i="1"/>
  <c r="F1907" i="1"/>
  <c r="F1906" i="1"/>
  <c r="F1905" i="1"/>
  <c r="F1904" i="1"/>
  <c r="F1903" i="1"/>
  <c r="F1902" i="1"/>
  <c r="F1901" i="1"/>
  <c r="F1900" i="1"/>
  <c r="F1899" i="1"/>
  <c r="F1898" i="1"/>
  <c r="F1897" i="1"/>
  <c r="F1896" i="1"/>
  <c r="F1895" i="1"/>
  <c r="F1894" i="1"/>
  <c r="F1893" i="1"/>
  <c r="F1892" i="1"/>
  <c r="F1891" i="1"/>
  <c r="F1890" i="1"/>
  <c r="F1889" i="1"/>
  <c r="F1888" i="1"/>
  <c r="F1887" i="1"/>
  <c r="F1886" i="1"/>
  <c r="F1885" i="1"/>
  <c r="F1884" i="1"/>
  <c r="F1883" i="1"/>
  <c r="F1882" i="1"/>
  <c r="F1881" i="1"/>
  <c r="F1880" i="1"/>
  <c r="F1879" i="1"/>
  <c r="F1878" i="1"/>
  <c r="F1877" i="1"/>
  <c r="F1876" i="1"/>
  <c r="F1875" i="1"/>
  <c r="F1874" i="1"/>
  <c r="F1873" i="1"/>
  <c r="F1872" i="1"/>
  <c r="F1871" i="1"/>
  <c r="F1870" i="1"/>
  <c r="F1869" i="1"/>
  <c r="F1868" i="1"/>
  <c r="F1867" i="1"/>
  <c r="F1866" i="1"/>
  <c r="F1865" i="1"/>
  <c r="F1864" i="1"/>
  <c r="F1863" i="1"/>
  <c r="F1862" i="1"/>
  <c r="F1861" i="1"/>
  <c r="F1860" i="1"/>
  <c r="F1859" i="1"/>
  <c r="F1858" i="1"/>
  <c r="F1857" i="1"/>
  <c r="F1856" i="1"/>
  <c r="F1855" i="1"/>
  <c r="F1854" i="1"/>
  <c r="F1853" i="1"/>
  <c r="F1852" i="1"/>
  <c r="F1851" i="1"/>
  <c r="F1850" i="1"/>
  <c r="F1849" i="1"/>
  <c r="F1848" i="1"/>
  <c r="F1847" i="1"/>
  <c r="F1846" i="1"/>
  <c r="F1845" i="1"/>
  <c r="F1844" i="1"/>
  <c r="F1843" i="1"/>
  <c r="F1842" i="1"/>
  <c r="F1841" i="1"/>
  <c r="F1840" i="1"/>
  <c r="F1839" i="1"/>
  <c r="F1838" i="1"/>
  <c r="F1837" i="1"/>
  <c r="F1836" i="1"/>
  <c r="F1835" i="1"/>
  <c r="F1834" i="1"/>
  <c r="F1833" i="1"/>
  <c r="F1832" i="1"/>
  <c r="F1831" i="1"/>
  <c r="F1830" i="1"/>
  <c r="F1829" i="1"/>
  <c r="F1828" i="1"/>
  <c r="F1827" i="1"/>
  <c r="F1826" i="1"/>
  <c r="F1825" i="1"/>
  <c r="F1824" i="1"/>
  <c r="F1823" i="1"/>
  <c r="F1822" i="1"/>
  <c r="F1821" i="1"/>
  <c r="F1820" i="1"/>
  <c r="F1819" i="1"/>
  <c r="F1818" i="1"/>
  <c r="F1817" i="1"/>
  <c r="F1816" i="1"/>
  <c r="F1815" i="1"/>
  <c r="F1814" i="1"/>
  <c r="F1813" i="1"/>
  <c r="F1812" i="1"/>
  <c r="F1811" i="1"/>
  <c r="F1810" i="1"/>
  <c r="F1809" i="1"/>
  <c r="F1808" i="1"/>
  <c r="F1807" i="1"/>
  <c r="F1806" i="1"/>
  <c r="F1805" i="1"/>
  <c r="F1804" i="1"/>
  <c r="F1803" i="1"/>
  <c r="F1802" i="1"/>
  <c r="F1801" i="1"/>
  <c r="F1800" i="1"/>
  <c r="F1799" i="1"/>
  <c r="F1798" i="1"/>
  <c r="F1797" i="1"/>
  <c r="F1796" i="1"/>
  <c r="F1795" i="1"/>
  <c r="F1794" i="1"/>
  <c r="F1793" i="1"/>
  <c r="F1792" i="1"/>
  <c r="F1791" i="1"/>
  <c r="F1790" i="1"/>
  <c r="F1789" i="1"/>
  <c r="F1788" i="1"/>
  <c r="F1787" i="1"/>
  <c r="F1786" i="1"/>
  <c r="F1785" i="1"/>
  <c r="F1784" i="1"/>
  <c r="F1783" i="1"/>
  <c r="F1782" i="1"/>
  <c r="F1781" i="1"/>
  <c r="F1780" i="1"/>
  <c r="F1779" i="1"/>
  <c r="F1778" i="1"/>
  <c r="F1777" i="1"/>
  <c r="F1776" i="1"/>
  <c r="F1775" i="1"/>
  <c r="F1774" i="1"/>
  <c r="F1773" i="1"/>
  <c r="F1772" i="1"/>
  <c r="F1771" i="1"/>
  <c r="F1770" i="1"/>
  <c r="F1769" i="1"/>
  <c r="F1768" i="1"/>
  <c r="F1767" i="1"/>
  <c r="F1766" i="1"/>
  <c r="F1765" i="1"/>
  <c r="F1764" i="1"/>
  <c r="F1763" i="1"/>
  <c r="F1762" i="1"/>
  <c r="F1761" i="1"/>
  <c r="F1760" i="1"/>
  <c r="F1759" i="1"/>
  <c r="F1758" i="1"/>
  <c r="F1757" i="1"/>
  <c r="F1756" i="1"/>
  <c r="F1755" i="1"/>
  <c r="F1754" i="1"/>
  <c r="F1753" i="1"/>
  <c r="F1752" i="1"/>
  <c r="F1751" i="1"/>
  <c r="F1750" i="1"/>
  <c r="F1749" i="1"/>
  <c r="F1748" i="1"/>
  <c r="F1747" i="1"/>
  <c r="F1746" i="1"/>
  <c r="F1745" i="1"/>
  <c r="F1744" i="1"/>
  <c r="F1743" i="1"/>
  <c r="F1742" i="1"/>
  <c r="F1741" i="1"/>
  <c r="F1740" i="1"/>
  <c r="F1739" i="1"/>
  <c r="F1738" i="1"/>
  <c r="F1737" i="1"/>
  <c r="F1736" i="1"/>
  <c r="F1735" i="1"/>
  <c r="F1734" i="1"/>
  <c r="F1733" i="1"/>
  <c r="F1732" i="1"/>
  <c r="F1731" i="1"/>
  <c r="F1730" i="1"/>
  <c r="F1729" i="1"/>
  <c r="F1728" i="1"/>
  <c r="F1727" i="1"/>
  <c r="F1726" i="1"/>
  <c r="F1725" i="1"/>
  <c r="F1724" i="1"/>
  <c r="F1723" i="1"/>
  <c r="F1722" i="1"/>
  <c r="F1721" i="1"/>
  <c r="F1720" i="1"/>
  <c r="F1719" i="1"/>
  <c r="F1718" i="1"/>
  <c r="F1717" i="1"/>
  <c r="F1716" i="1"/>
  <c r="F1715" i="1"/>
  <c r="F1714" i="1"/>
  <c r="F1713" i="1"/>
  <c r="F1712" i="1"/>
  <c r="F1711" i="1"/>
  <c r="F1710" i="1"/>
  <c r="F1709" i="1"/>
  <c r="F1708" i="1"/>
  <c r="F1707" i="1"/>
  <c r="F1706" i="1"/>
  <c r="F1705" i="1"/>
  <c r="F1704" i="1"/>
  <c r="F1703" i="1"/>
  <c r="F1702" i="1"/>
  <c r="F1701" i="1"/>
  <c r="F1700" i="1"/>
  <c r="F1699" i="1"/>
  <c r="F1698" i="1"/>
  <c r="F1697" i="1"/>
  <c r="F1696" i="1"/>
  <c r="F1695" i="1"/>
  <c r="F1694" i="1"/>
  <c r="F1693" i="1"/>
  <c r="F1692" i="1"/>
  <c r="F1691" i="1"/>
  <c r="F1690" i="1"/>
  <c r="F1689" i="1"/>
  <c r="F1688" i="1"/>
  <c r="F1687" i="1"/>
  <c r="F1686" i="1"/>
  <c r="F1685" i="1"/>
  <c r="F1684" i="1"/>
  <c r="F1683" i="1"/>
  <c r="F1682" i="1"/>
  <c r="F1681" i="1"/>
  <c r="F1680" i="1"/>
  <c r="F1679" i="1"/>
  <c r="F1678" i="1"/>
  <c r="F1677" i="1"/>
  <c r="F1676" i="1"/>
  <c r="F1675" i="1"/>
  <c r="F1674" i="1"/>
  <c r="F1673" i="1"/>
  <c r="F1672" i="1"/>
  <c r="F1671" i="1"/>
  <c r="F1670" i="1"/>
  <c r="F1669" i="1"/>
  <c r="F1668" i="1"/>
  <c r="F1667" i="1"/>
  <c r="F1666" i="1"/>
  <c r="F1665" i="1"/>
  <c r="F1664" i="1"/>
  <c r="F1663" i="1"/>
  <c r="F1662" i="1"/>
  <c r="F1661" i="1"/>
  <c r="F1660" i="1"/>
  <c r="F1659" i="1"/>
  <c r="F1658" i="1"/>
  <c r="F1657" i="1"/>
  <c r="F1656" i="1"/>
  <c r="F1655" i="1"/>
  <c r="F1654" i="1"/>
  <c r="F1653" i="1"/>
  <c r="F1652" i="1"/>
  <c r="F1651" i="1"/>
  <c r="F1650" i="1"/>
  <c r="F1649" i="1"/>
  <c r="F1648" i="1"/>
  <c r="F1647" i="1"/>
  <c r="F1646" i="1"/>
  <c r="F1645" i="1"/>
  <c r="F1644" i="1"/>
  <c r="F1643" i="1"/>
  <c r="F1642" i="1"/>
  <c r="F1641" i="1"/>
  <c r="F1640" i="1"/>
  <c r="F1639" i="1"/>
  <c r="F1638" i="1"/>
  <c r="F1637" i="1"/>
  <c r="F1636" i="1"/>
  <c r="F1635" i="1"/>
  <c r="F1634" i="1"/>
  <c r="F1633" i="1"/>
  <c r="F1632" i="1"/>
  <c r="F1631" i="1"/>
  <c r="F1630" i="1"/>
  <c r="F1629" i="1"/>
  <c r="F1628" i="1"/>
  <c r="F1627" i="1"/>
  <c r="F1626" i="1"/>
  <c r="F1625" i="1"/>
  <c r="F1624" i="1"/>
  <c r="F1623" i="1"/>
  <c r="F1622" i="1"/>
  <c r="F1621" i="1"/>
  <c r="F1620" i="1"/>
  <c r="F1619" i="1"/>
  <c r="F1618" i="1"/>
  <c r="F1617" i="1"/>
  <c r="F1616" i="1"/>
  <c r="F1615" i="1"/>
  <c r="F1614" i="1"/>
  <c r="F1613" i="1"/>
  <c r="F1612" i="1"/>
  <c r="F1611" i="1"/>
  <c r="F1610" i="1"/>
  <c r="F1609" i="1"/>
  <c r="F1608" i="1"/>
  <c r="F1607" i="1"/>
  <c r="F1606" i="1"/>
  <c r="F1605" i="1"/>
  <c r="F1604" i="1"/>
  <c r="F1603" i="1"/>
  <c r="F1602" i="1"/>
  <c r="F1601" i="1"/>
  <c r="F1600" i="1"/>
  <c r="F1599" i="1"/>
  <c r="F1598" i="1"/>
  <c r="F1597" i="1"/>
  <c r="F1596" i="1"/>
  <c r="F1595" i="1"/>
  <c r="F1594" i="1"/>
  <c r="F1593" i="1"/>
  <c r="F1592" i="1"/>
  <c r="F1591" i="1"/>
  <c r="F1590" i="1"/>
  <c r="F1589" i="1"/>
  <c r="F1588" i="1"/>
  <c r="F1587" i="1"/>
  <c r="F1586" i="1"/>
  <c r="F1585" i="1"/>
  <c r="F1584" i="1"/>
  <c r="F1583" i="1"/>
  <c r="F1582" i="1"/>
  <c r="F1581" i="1"/>
  <c r="F1580" i="1"/>
  <c r="F1579" i="1"/>
  <c r="F1578" i="1"/>
  <c r="F1577" i="1"/>
  <c r="F1576" i="1"/>
  <c r="F1575" i="1"/>
  <c r="F1574" i="1"/>
  <c r="F1573" i="1"/>
  <c r="F1572" i="1"/>
  <c r="F1571" i="1"/>
  <c r="F1570" i="1"/>
  <c r="F1569" i="1"/>
  <c r="F1568" i="1"/>
  <c r="F1567" i="1"/>
  <c r="F1566" i="1"/>
  <c r="F1565" i="1"/>
  <c r="F1564" i="1"/>
  <c r="F1563" i="1"/>
  <c r="F1562" i="1"/>
  <c r="F1561" i="1"/>
  <c r="F1560" i="1"/>
  <c r="F1559" i="1"/>
  <c r="F1558" i="1"/>
  <c r="F1557" i="1"/>
  <c r="F1556" i="1"/>
  <c r="F1555" i="1"/>
  <c r="F1554" i="1"/>
  <c r="F1553" i="1"/>
  <c r="F1552" i="1"/>
  <c r="F1551" i="1"/>
  <c r="F1550" i="1"/>
  <c r="F1549" i="1"/>
  <c r="F1548" i="1"/>
  <c r="F1547" i="1"/>
  <c r="F1546" i="1"/>
  <c r="F1545" i="1"/>
  <c r="F1544" i="1"/>
  <c r="F1543" i="1"/>
  <c r="F1542" i="1"/>
  <c r="F1541" i="1"/>
  <c r="F1540" i="1"/>
  <c r="F1539" i="1"/>
  <c r="F1538" i="1"/>
  <c r="F1537" i="1"/>
  <c r="F1536" i="1"/>
  <c r="F1535" i="1"/>
  <c r="F1534" i="1"/>
  <c r="F1533" i="1"/>
  <c r="F1532" i="1"/>
  <c r="F1531" i="1"/>
  <c r="F1530" i="1"/>
  <c r="F1529" i="1"/>
  <c r="F1528" i="1"/>
  <c r="F1527" i="1"/>
  <c r="F1526" i="1"/>
  <c r="F1525" i="1"/>
  <c r="F1524" i="1"/>
  <c r="F1523" i="1"/>
  <c r="F1522" i="1"/>
  <c r="F1521" i="1"/>
  <c r="F1520" i="1"/>
  <c r="F1519" i="1"/>
  <c r="F1518" i="1"/>
  <c r="F1517" i="1"/>
  <c r="F1516" i="1"/>
  <c r="F1515" i="1"/>
  <c r="F1514" i="1"/>
  <c r="F1513" i="1"/>
  <c r="F1512" i="1"/>
  <c r="F1511" i="1"/>
  <c r="F1510" i="1"/>
  <c r="F1509" i="1"/>
  <c r="F1508" i="1"/>
  <c r="F1507" i="1"/>
  <c r="F1506" i="1"/>
  <c r="F1505" i="1"/>
  <c r="F1504" i="1"/>
  <c r="F1503" i="1"/>
  <c r="F1502" i="1"/>
  <c r="F1501" i="1"/>
  <c r="F1500" i="1"/>
  <c r="F1499" i="1"/>
  <c r="F1498" i="1"/>
  <c r="F1497" i="1"/>
  <c r="F1496" i="1"/>
  <c r="F1495" i="1"/>
  <c r="F1494" i="1"/>
  <c r="F1493" i="1"/>
  <c r="F1492" i="1"/>
  <c r="F1491" i="1"/>
  <c r="F1490" i="1"/>
  <c r="F1489" i="1"/>
  <c r="F1488" i="1"/>
  <c r="F1487" i="1"/>
  <c r="F1486" i="1"/>
  <c r="F1485" i="1"/>
  <c r="F1484" i="1"/>
  <c r="F1483" i="1"/>
  <c r="F1482" i="1"/>
  <c r="F1481" i="1"/>
  <c r="F1480" i="1"/>
  <c r="F1479" i="1"/>
  <c r="F1478" i="1"/>
  <c r="F1477" i="1"/>
  <c r="F1476" i="1"/>
  <c r="F1475" i="1"/>
  <c r="F1474" i="1"/>
  <c r="F1473" i="1"/>
  <c r="F1472" i="1"/>
  <c r="F1471" i="1"/>
  <c r="F1470" i="1"/>
  <c r="F1469" i="1"/>
  <c r="F1468" i="1"/>
  <c r="F1467" i="1"/>
  <c r="F1466" i="1"/>
  <c r="F1465" i="1"/>
  <c r="F1464" i="1"/>
  <c r="F1463" i="1"/>
  <c r="F1462" i="1"/>
  <c r="F1461" i="1"/>
  <c r="F1460" i="1"/>
  <c r="F1459" i="1"/>
  <c r="F1458" i="1"/>
  <c r="F1457" i="1"/>
  <c r="F1456" i="1"/>
  <c r="F1455" i="1"/>
  <c r="F1454" i="1"/>
  <c r="F1453" i="1"/>
  <c r="F1452" i="1"/>
  <c r="F1451" i="1"/>
  <c r="F1450" i="1"/>
  <c r="F1449" i="1"/>
  <c r="F1448" i="1"/>
  <c r="F1447" i="1"/>
  <c r="F1446" i="1"/>
  <c r="F1445" i="1"/>
  <c r="F1444" i="1"/>
  <c r="F1443" i="1"/>
  <c r="F1442" i="1"/>
  <c r="F1441" i="1"/>
  <c r="F1440" i="1"/>
  <c r="F1439" i="1"/>
  <c r="F1438" i="1"/>
  <c r="F1437" i="1"/>
  <c r="F1436" i="1"/>
  <c r="F1435" i="1"/>
  <c r="F1434" i="1"/>
  <c r="F1433" i="1"/>
  <c r="F1432" i="1"/>
  <c r="F1431" i="1"/>
  <c r="F1430" i="1"/>
  <c r="F1429" i="1"/>
  <c r="F1428" i="1"/>
  <c r="F1427" i="1"/>
  <c r="F1426" i="1"/>
  <c r="F1425" i="1"/>
  <c r="F1424" i="1"/>
  <c r="F1423" i="1"/>
  <c r="F1422" i="1"/>
  <c r="F1421" i="1"/>
  <c r="F1420" i="1"/>
  <c r="F1419" i="1"/>
  <c r="F1418" i="1"/>
  <c r="F1417" i="1"/>
  <c r="F1416" i="1"/>
  <c r="F1415" i="1"/>
  <c r="F1414" i="1"/>
  <c r="F1413" i="1"/>
  <c r="F1412" i="1"/>
  <c r="F1411" i="1"/>
  <c r="F1410" i="1"/>
  <c r="F1409" i="1"/>
  <c r="F1408" i="1"/>
  <c r="F1407" i="1"/>
  <c r="F1406" i="1"/>
  <c r="F1405" i="1"/>
  <c r="F1404" i="1"/>
  <c r="F1403" i="1"/>
  <c r="F1402" i="1"/>
  <c r="F1401" i="1"/>
  <c r="F1400" i="1"/>
  <c r="F1399" i="1"/>
  <c r="F1398" i="1"/>
  <c r="F1397" i="1"/>
  <c r="F1396" i="1"/>
  <c r="F1395" i="1"/>
  <c r="F1394" i="1"/>
  <c r="F1393" i="1"/>
  <c r="F1392" i="1"/>
  <c r="F1391" i="1"/>
  <c r="F1390" i="1"/>
  <c r="F1389" i="1"/>
  <c r="F1388" i="1"/>
  <c r="F1387" i="1"/>
  <c r="F1386" i="1"/>
  <c r="F1385" i="1"/>
  <c r="F1384" i="1"/>
  <c r="F1383" i="1"/>
  <c r="F1382" i="1"/>
  <c r="F1381" i="1"/>
  <c r="F1380" i="1"/>
  <c r="F1379" i="1"/>
  <c r="F1378" i="1"/>
  <c r="F1377" i="1"/>
  <c r="F1376" i="1"/>
  <c r="F1375" i="1"/>
  <c r="F1374" i="1"/>
  <c r="F1373" i="1"/>
  <c r="F1372" i="1"/>
  <c r="F1371" i="1"/>
  <c r="F1370" i="1"/>
  <c r="F1369" i="1"/>
  <c r="F1368" i="1"/>
  <c r="F1367" i="1"/>
  <c r="F1366" i="1"/>
  <c r="F1365" i="1"/>
  <c r="F1364" i="1"/>
  <c r="F1363" i="1"/>
  <c r="F1362" i="1"/>
  <c r="F1361" i="1"/>
  <c r="F1360" i="1"/>
  <c r="F1359" i="1"/>
  <c r="F1358" i="1"/>
  <c r="F1357" i="1"/>
  <c r="F1356" i="1"/>
  <c r="F1355" i="1"/>
  <c r="F1354" i="1"/>
  <c r="F1353" i="1"/>
  <c r="F1352" i="1"/>
  <c r="F1351" i="1"/>
  <c r="F1350" i="1"/>
  <c r="F1349" i="1"/>
  <c r="F1348" i="1"/>
  <c r="F1347" i="1"/>
  <c r="F1346" i="1"/>
  <c r="F1345" i="1"/>
  <c r="F1344" i="1"/>
  <c r="F1343" i="1"/>
  <c r="F1342" i="1"/>
  <c r="F1341" i="1"/>
  <c r="F1340" i="1"/>
  <c r="F1339" i="1"/>
  <c r="F1338" i="1"/>
  <c r="F1337" i="1"/>
  <c r="F1336" i="1"/>
  <c r="F1335" i="1"/>
  <c r="F1334" i="1"/>
  <c r="F1333" i="1"/>
  <c r="F1332" i="1"/>
  <c r="F1331" i="1"/>
  <c r="F1330" i="1"/>
  <c r="F1329" i="1"/>
  <c r="F1328" i="1"/>
  <c r="F1327" i="1"/>
  <c r="F1326" i="1"/>
  <c r="F1325" i="1"/>
  <c r="F1324" i="1"/>
  <c r="F1323" i="1"/>
  <c r="F1322" i="1"/>
  <c r="F1321" i="1"/>
  <c r="F1320" i="1"/>
  <c r="F1319" i="1"/>
  <c r="F1318" i="1"/>
  <c r="F1317" i="1"/>
  <c r="F1316" i="1"/>
  <c r="F1315" i="1"/>
  <c r="F1314" i="1"/>
  <c r="F1313" i="1"/>
  <c r="F1312" i="1"/>
  <c r="F1311" i="1"/>
  <c r="F1310" i="1"/>
  <c r="F1309" i="1"/>
  <c r="F1308" i="1"/>
  <c r="F1307" i="1"/>
  <c r="F1306" i="1"/>
  <c r="F1305" i="1"/>
  <c r="F1304" i="1"/>
  <c r="F1303" i="1"/>
  <c r="F1302" i="1"/>
  <c r="F1301" i="1"/>
  <c r="F1300" i="1"/>
  <c r="F1299" i="1"/>
  <c r="F1298" i="1"/>
  <c r="F1297" i="1"/>
  <c r="F1296" i="1"/>
  <c r="F1295" i="1"/>
  <c r="F1294" i="1"/>
  <c r="F1293" i="1"/>
  <c r="F1292" i="1"/>
  <c r="F1291" i="1"/>
  <c r="F1290" i="1"/>
  <c r="F1289" i="1"/>
  <c r="F1288" i="1"/>
  <c r="F1287" i="1"/>
  <c r="F1286" i="1"/>
  <c r="F1285" i="1"/>
  <c r="F1284" i="1"/>
  <c r="F1283" i="1"/>
  <c r="F1282" i="1"/>
  <c r="F1281" i="1"/>
  <c r="F1280" i="1"/>
  <c r="F1279" i="1"/>
  <c r="F1278" i="1"/>
  <c r="F1277" i="1"/>
  <c r="F1276" i="1"/>
  <c r="F1275" i="1"/>
  <c r="F1274" i="1"/>
  <c r="F1273" i="1"/>
  <c r="F1272" i="1"/>
  <c r="F1271" i="1"/>
  <c r="F1270" i="1"/>
  <c r="F1269" i="1"/>
  <c r="F1268" i="1"/>
  <c r="F1267" i="1"/>
  <c r="F1266" i="1"/>
  <c r="F1265" i="1"/>
  <c r="F1264" i="1"/>
  <c r="F1263" i="1"/>
  <c r="F1262" i="1"/>
  <c r="F1261" i="1"/>
  <c r="F1260" i="1"/>
  <c r="F1259" i="1"/>
  <c r="F1258" i="1"/>
  <c r="F1257" i="1"/>
  <c r="F1256" i="1"/>
  <c r="F1255" i="1"/>
  <c r="F1254" i="1"/>
  <c r="F1253" i="1"/>
  <c r="F1252" i="1"/>
  <c r="F1251" i="1"/>
  <c r="F1250" i="1"/>
  <c r="F1249" i="1"/>
  <c r="F1248" i="1"/>
  <c r="F1247" i="1"/>
  <c r="F1246" i="1"/>
  <c r="F1245" i="1"/>
  <c r="F1244" i="1"/>
  <c r="F1243" i="1"/>
  <c r="F1242" i="1"/>
  <c r="F1241" i="1"/>
  <c r="F1240" i="1"/>
  <c r="F1239" i="1"/>
  <c r="F1238" i="1"/>
  <c r="F1237" i="1"/>
  <c r="F1236" i="1"/>
  <c r="F1235" i="1"/>
  <c r="F1234" i="1"/>
  <c r="F1233" i="1"/>
  <c r="F1232" i="1"/>
  <c r="F1231" i="1"/>
  <c r="F1230" i="1"/>
  <c r="F1229" i="1"/>
  <c r="F1228" i="1"/>
  <c r="F1227" i="1"/>
  <c r="F1226" i="1"/>
  <c r="F1225" i="1"/>
  <c r="F1224" i="1"/>
  <c r="F1223" i="1"/>
  <c r="F1222" i="1"/>
  <c r="F1221" i="1"/>
  <c r="F1220" i="1"/>
  <c r="F1219" i="1"/>
  <c r="F1218" i="1"/>
  <c r="F1217" i="1"/>
  <c r="F1216" i="1"/>
  <c r="F1215" i="1"/>
  <c r="F1214" i="1"/>
  <c r="F1213" i="1"/>
  <c r="F1212" i="1"/>
  <c r="F1211" i="1"/>
  <c r="F1210" i="1"/>
  <c r="F1209" i="1"/>
  <c r="F1208" i="1"/>
  <c r="F1207" i="1"/>
  <c r="F1206" i="1"/>
  <c r="F1205" i="1"/>
  <c r="F1204" i="1"/>
  <c r="F1203" i="1"/>
  <c r="F1202" i="1"/>
  <c r="F1201" i="1"/>
  <c r="F1200" i="1"/>
  <c r="F1199" i="1"/>
  <c r="F1198" i="1"/>
  <c r="F1197" i="1"/>
  <c r="F1196" i="1"/>
  <c r="F1195" i="1"/>
  <c r="F1194" i="1"/>
  <c r="F1193" i="1"/>
  <c r="F1192" i="1"/>
  <c r="F1191" i="1"/>
  <c r="F1190" i="1"/>
  <c r="F1189" i="1"/>
  <c r="F1188" i="1"/>
  <c r="F1187" i="1"/>
  <c r="F1186" i="1"/>
  <c r="F1185" i="1"/>
  <c r="F1184" i="1"/>
  <c r="F1183" i="1"/>
  <c r="F1182" i="1"/>
  <c r="F1181" i="1"/>
  <c r="F1180" i="1"/>
  <c r="F1179" i="1"/>
  <c r="F1178" i="1"/>
  <c r="F1177" i="1"/>
  <c r="F1176" i="1"/>
  <c r="F1175" i="1"/>
  <c r="F1174" i="1"/>
  <c r="F1173" i="1"/>
  <c r="F1172" i="1"/>
  <c r="F1171" i="1"/>
  <c r="F1170" i="1"/>
  <c r="F1169" i="1"/>
  <c r="F1168" i="1"/>
  <c r="F1167" i="1"/>
  <c r="F1166" i="1"/>
  <c r="F1165" i="1"/>
  <c r="F1164" i="1"/>
  <c r="F1163" i="1"/>
  <c r="F1162" i="1"/>
  <c r="F1161" i="1"/>
  <c r="F1160" i="1"/>
  <c r="F1159" i="1"/>
  <c r="F1158" i="1"/>
  <c r="F1157" i="1"/>
  <c r="F1156" i="1"/>
  <c r="F1155" i="1"/>
  <c r="F1154" i="1"/>
  <c r="F1153" i="1"/>
  <c r="F1152" i="1"/>
  <c r="F1151" i="1"/>
  <c r="F1150" i="1"/>
  <c r="F1149" i="1"/>
  <c r="F1148" i="1"/>
  <c r="F1147" i="1"/>
  <c r="F1146" i="1"/>
  <c r="F1145" i="1"/>
  <c r="F1144" i="1"/>
  <c r="F1143" i="1"/>
  <c r="F1142" i="1"/>
  <c r="F1141" i="1"/>
  <c r="F1140" i="1"/>
  <c r="F1139" i="1"/>
  <c r="F1138" i="1"/>
  <c r="F1137" i="1"/>
  <c r="F1136" i="1"/>
  <c r="F1135" i="1"/>
  <c r="F1134" i="1"/>
  <c r="F1133" i="1"/>
  <c r="F1132" i="1"/>
  <c r="F1131" i="1"/>
  <c r="F1130" i="1"/>
  <c r="F1129" i="1"/>
  <c r="F1128" i="1"/>
  <c r="F1127" i="1"/>
  <c r="F1126" i="1"/>
  <c r="F1125" i="1"/>
  <c r="F1124" i="1"/>
  <c r="F1123" i="1"/>
  <c r="F1122" i="1"/>
  <c r="F1121" i="1"/>
  <c r="F1120" i="1"/>
  <c r="F1119" i="1"/>
  <c r="F1118" i="1"/>
  <c r="F1117" i="1"/>
  <c r="F1116" i="1"/>
  <c r="F1115" i="1"/>
  <c r="F1114" i="1"/>
  <c r="F1113" i="1"/>
  <c r="F1112" i="1"/>
  <c r="F1111" i="1"/>
  <c r="F1110" i="1"/>
  <c r="F1109" i="1"/>
  <c r="F1108" i="1"/>
  <c r="F1107" i="1"/>
  <c r="F1106" i="1"/>
  <c r="F1105" i="1"/>
  <c r="F1104" i="1"/>
  <c r="F1103" i="1"/>
  <c r="F1102" i="1"/>
  <c r="F1101" i="1"/>
  <c r="F1100" i="1"/>
  <c r="F1099" i="1"/>
  <c r="F1098" i="1"/>
  <c r="F1097" i="1"/>
  <c r="F1096" i="1"/>
  <c r="F1095" i="1"/>
  <c r="F1094" i="1"/>
  <c r="F1093" i="1"/>
  <c r="F1092" i="1"/>
  <c r="F1091" i="1"/>
  <c r="F1090" i="1"/>
  <c r="F1089" i="1"/>
  <c r="F1088" i="1"/>
  <c r="F1087" i="1"/>
  <c r="F1086" i="1"/>
  <c r="F1085" i="1"/>
  <c r="F1084" i="1"/>
  <c r="F1083" i="1"/>
  <c r="F1082" i="1"/>
  <c r="F1081" i="1"/>
  <c r="F1080" i="1"/>
  <c r="F1079" i="1"/>
  <c r="F1078" i="1"/>
  <c r="F1077" i="1"/>
  <c r="F1076" i="1"/>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G2134" i="1"/>
  <c r="P11" i="1" l="1"/>
  <c r="V11" i="1"/>
  <c r="U11" i="1"/>
  <c r="V19" i="1"/>
  <c r="U19" i="1"/>
  <c r="P27" i="1"/>
  <c r="V27" i="1"/>
  <c r="U27" i="1"/>
  <c r="P35" i="1"/>
  <c r="V35" i="1"/>
  <c r="U35" i="1"/>
  <c r="P43" i="1"/>
  <c r="V43" i="1"/>
  <c r="U43" i="1"/>
  <c r="P55" i="1"/>
  <c r="V55" i="1"/>
  <c r="U55" i="1"/>
  <c r="P63" i="1"/>
  <c r="V63" i="1"/>
  <c r="U63" i="1"/>
  <c r="P71" i="1"/>
  <c r="V71" i="1"/>
  <c r="U71" i="1"/>
  <c r="V79" i="1"/>
  <c r="U79" i="1"/>
  <c r="V87" i="1"/>
  <c r="U87" i="1"/>
  <c r="P95" i="1"/>
  <c r="V95" i="1"/>
  <c r="U95" i="1"/>
  <c r="V103" i="1"/>
  <c r="U103" i="1"/>
  <c r="V115" i="1"/>
  <c r="U115" i="1"/>
  <c r="P123" i="1"/>
  <c r="U123" i="1"/>
  <c r="V123" i="1"/>
  <c r="V131" i="1"/>
  <c r="U131" i="1"/>
  <c r="V139" i="1"/>
  <c r="U139" i="1"/>
  <c r="P147" i="1"/>
  <c r="V147" i="1"/>
  <c r="U147" i="1"/>
  <c r="V155" i="1"/>
  <c r="U155" i="1"/>
  <c r="P163" i="1"/>
  <c r="V163" i="1"/>
  <c r="U163" i="1"/>
  <c r="P171" i="1"/>
  <c r="V171" i="1"/>
  <c r="U171" i="1"/>
  <c r="V179" i="1"/>
  <c r="U179" i="1"/>
  <c r="V187" i="1"/>
  <c r="U187" i="1"/>
  <c r="V199" i="1"/>
  <c r="U199" i="1"/>
  <c r="P207" i="1"/>
  <c r="V207" i="1"/>
  <c r="U207" i="1"/>
  <c r="P211" i="1"/>
  <c r="V211" i="1"/>
  <c r="U211" i="1"/>
  <c r="P223" i="1"/>
  <c r="V223" i="1"/>
  <c r="U223" i="1"/>
  <c r="V231" i="1"/>
  <c r="U231" i="1"/>
  <c r="V239" i="1"/>
  <c r="U239" i="1"/>
  <c r="P247" i="1"/>
  <c r="V247" i="1"/>
  <c r="U247" i="1"/>
  <c r="V255" i="1"/>
  <c r="U255" i="1"/>
  <c r="P263" i="1"/>
  <c r="V263" i="1"/>
  <c r="U263" i="1"/>
  <c r="P271" i="1"/>
  <c r="V271" i="1"/>
  <c r="U271" i="1"/>
  <c r="P279" i="1"/>
  <c r="V279" i="1"/>
  <c r="U279" i="1"/>
  <c r="P287" i="1"/>
  <c r="V287" i="1"/>
  <c r="U287" i="1"/>
  <c r="V295" i="1"/>
  <c r="U295" i="1"/>
  <c r="P303" i="1"/>
  <c r="V303" i="1"/>
  <c r="U303" i="1"/>
  <c r="V311" i="1"/>
  <c r="U311" i="1"/>
  <c r="V319" i="1"/>
  <c r="U319" i="1"/>
  <c r="P327" i="1"/>
  <c r="V327" i="1"/>
  <c r="U327" i="1"/>
  <c r="P331" i="1"/>
  <c r="V331" i="1"/>
  <c r="U331" i="1"/>
  <c r="V335" i="1"/>
  <c r="U335" i="1"/>
  <c r="V343" i="1"/>
  <c r="U343" i="1"/>
  <c r="V347" i="1"/>
  <c r="U347" i="1"/>
  <c r="V351" i="1"/>
  <c r="U351" i="1"/>
  <c r="P355" i="1"/>
  <c r="V355" i="1"/>
  <c r="U355" i="1"/>
  <c r="P359" i="1"/>
  <c r="V359" i="1"/>
  <c r="U359" i="1"/>
  <c r="V363" i="1"/>
  <c r="U363" i="1"/>
  <c r="V367" i="1"/>
  <c r="U367" i="1"/>
  <c r="V371" i="1"/>
  <c r="U371" i="1"/>
  <c r="P375" i="1"/>
  <c r="V375" i="1"/>
  <c r="U375" i="1"/>
  <c r="P379" i="1"/>
  <c r="U379" i="1"/>
  <c r="V379" i="1"/>
  <c r="V383" i="1"/>
  <c r="U383" i="1"/>
  <c r="V387" i="1"/>
  <c r="U387" i="1"/>
  <c r="V391" i="1"/>
  <c r="U391" i="1"/>
  <c r="V395" i="1"/>
  <c r="U395" i="1"/>
  <c r="P399" i="1"/>
  <c r="V399" i="1"/>
  <c r="U399" i="1"/>
  <c r="P403" i="1"/>
  <c r="V403" i="1"/>
  <c r="U403" i="1"/>
  <c r="V407" i="1"/>
  <c r="U407" i="1"/>
  <c r="P411" i="1"/>
  <c r="V411" i="1"/>
  <c r="U411" i="1"/>
  <c r="V415" i="1"/>
  <c r="U415" i="1"/>
  <c r="V419" i="1"/>
  <c r="U419" i="1"/>
  <c r="P423" i="1"/>
  <c r="V423" i="1"/>
  <c r="U423" i="1"/>
  <c r="P427" i="1"/>
  <c r="V427" i="1"/>
  <c r="U427" i="1"/>
  <c r="P431" i="1"/>
  <c r="V431" i="1"/>
  <c r="U431" i="1"/>
  <c r="V435" i="1"/>
  <c r="U435" i="1"/>
  <c r="P439" i="1"/>
  <c r="V439" i="1"/>
  <c r="U439" i="1"/>
  <c r="P443" i="1"/>
  <c r="V443" i="1"/>
  <c r="U443" i="1"/>
  <c r="P447" i="1"/>
  <c r="V447" i="1"/>
  <c r="U447" i="1"/>
  <c r="P451" i="1"/>
  <c r="V451" i="1"/>
  <c r="U451" i="1"/>
  <c r="P455" i="1"/>
  <c r="V455" i="1"/>
  <c r="U455" i="1"/>
  <c r="P459" i="1"/>
  <c r="V459" i="1"/>
  <c r="U459" i="1"/>
  <c r="P463" i="1"/>
  <c r="V463" i="1"/>
  <c r="U463" i="1"/>
  <c r="P467" i="1"/>
  <c r="V467" i="1"/>
  <c r="U467" i="1"/>
  <c r="P471" i="1"/>
  <c r="V471" i="1"/>
  <c r="U471" i="1"/>
  <c r="P475" i="1"/>
  <c r="V475" i="1"/>
  <c r="U475" i="1"/>
  <c r="V479" i="1"/>
  <c r="U479" i="1"/>
  <c r="V483" i="1"/>
  <c r="U483" i="1"/>
  <c r="P487" i="1"/>
  <c r="V487" i="1"/>
  <c r="U487" i="1"/>
  <c r="P491" i="1"/>
  <c r="V491" i="1"/>
  <c r="U491" i="1"/>
  <c r="P495" i="1"/>
  <c r="V495" i="1"/>
  <c r="U495" i="1"/>
  <c r="P499" i="1"/>
  <c r="V499" i="1"/>
  <c r="U499" i="1"/>
  <c r="V503" i="1"/>
  <c r="U503" i="1"/>
  <c r="P507" i="1"/>
  <c r="U507" i="1"/>
  <c r="V507" i="1"/>
  <c r="P511" i="1"/>
  <c r="V511" i="1"/>
  <c r="U511" i="1"/>
  <c r="V515" i="1"/>
  <c r="U515" i="1"/>
  <c r="P519" i="1"/>
  <c r="V519" i="1"/>
  <c r="U519" i="1"/>
  <c r="P523" i="1"/>
  <c r="V523" i="1"/>
  <c r="U523" i="1"/>
  <c r="V527" i="1"/>
  <c r="U527" i="1"/>
  <c r="P531" i="1"/>
  <c r="V531" i="1"/>
  <c r="U531" i="1"/>
  <c r="P535" i="1"/>
  <c r="V535" i="1"/>
  <c r="U535" i="1"/>
  <c r="P539" i="1"/>
  <c r="V539" i="1"/>
  <c r="U539" i="1"/>
  <c r="P543" i="1"/>
  <c r="V543" i="1"/>
  <c r="U543" i="1"/>
  <c r="V547" i="1"/>
  <c r="U547" i="1"/>
  <c r="V551" i="1"/>
  <c r="U551" i="1"/>
  <c r="P555" i="1"/>
  <c r="V555" i="1"/>
  <c r="U555" i="1"/>
  <c r="P559" i="1"/>
  <c r="V559" i="1"/>
  <c r="U559" i="1"/>
  <c r="V563" i="1"/>
  <c r="U563" i="1"/>
  <c r="P567" i="1"/>
  <c r="V567" i="1"/>
  <c r="U567" i="1"/>
  <c r="P571" i="1"/>
  <c r="U571" i="1"/>
  <c r="V571" i="1"/>
  <c r="P575" i="1"/>
  <c r="V575" i="1"/>
  <c r="U575" i="1"/>
  <c r="V579" i="1"/>
  <c r="U579" i="1"/>
  <c r="P583" i="1"/>
  <c r="V583" i="1"/>
  <c r="U583" i="1"/>
  <c r="P587" i="1"/>
  <c r="V587" i="1"/>
  <c r="U587" i="1"/>
  <c r="P591" i="1"/>
  <c r="V591" i="1"/>
  <c r="U591" i="1"/>
  <c r="P595" i="1"/>
  <c r="V595" i="1"/>
  <c r="U595" i="1"/>
  <c r="V599" i="1"/>
  <c r="U599" i="1"/>
  <c r="P603" i="1"/>
  <c r="V603" i="1"/>
  <c r="U603" i="1"/>
  <c r="V607" i="1"/>
  <c r="U607" i="1"/>
  <c r="P611" i="1"/>
  <c r="V611" i="1"/>
  <c r="U611" i="1"/>
  <c r="P615" i="1"/>
  <c r="V615" i="1"/>
  <c r="U615" i="1"/>
  <c r="V619" i="1"/>
  <c r="U619" i="1"/>
  <c r="V623" i="1"/>
  <c r="U623" i="1"/>
  <c r="P627" i="1"/>
  <c r="V627" i="1"/>
  <c r="U627" i="1"/>
  <c r="V631" i="1"/>
  <c r="U631" i="1"/>
  <c r="V635" i="1"/>
  <c r="U635" i="1"/>
  <c r="P639" i="1"/>
  <c r="V639" i="1"/>
  <c r="U639" i="1"/>
  <c r="V643" i="1"/>
  <c r="U643" i="1"/>
  <c r="V647" i="1"/>
  <c r="U647" i="1"/>
  <c r="V651" i="1"/>
  <c r="U651" i="1"/>
  <c r="V655" i="1"/>
  <c r="U655" i="1"/>
  <c r="P659" i="1"/>
  <c r="V659" i="1"/>
  <c r="U659" i="1"/>
  <c r="V663" i="1"/>
  <c r="U663" i="1"/>
  <c r="V667" i="1"/>
  <c r="U667" i="1"/>
  <c r="V671" i="1"/>
  <c r="U671" i="1"/>
  <c r="V675" i="1"/>
  <c r="U675" i="1"/>
  <c r="V679" i="1"/>
  <c r="U679" i="1"/>
  <c r="V683" i="1"/>
  <c r="U683" i="1"/>
  <c r="V687" i="1"/>
  <c r="U687" i="1"/>
  <c r="V691" i="1"/>
  <c r="U691" i="1"/>
  <c r="V695" i="1"/>
  <c r="U695" i="1"/>
  <c r="V699" i="1"/>
  <c r="U699" i="1"/>
  <c r="P703" i="1"/>
  <c r="V703" i="1"/>
  <c r="U703" i="1"/>
  <c r="P707" i="1"/>
  <c r="V707" i="1"/>
  <c r="U707" i="1"/>
  <c r="P711" i="1"/>
  <c r="V711" i="1"/>
  <c r="U711" i="1"/>
  <c r="V715" i="1"/>
  <c r="U715" i="1"/>
  <c r="P719" i="1"/>
  <c r="V719" i="1"/>
  <c r="U719" i="1"/>
  <c r="P723" i="1"/>
  <c r="V723" i="1"/>
  <c r="U723" i="1"/>
  <c r="V727" i="1"/>
  <c r="U727" i="1"/>
  <c r="V731" i="1"/>
  <c r="U731" i="1"/>
  <c r="P735" i="1"/>
  <c r="V735" i="1"/>
  <c r="U735" i="1"/>
  <c r="P739" i="1"/>
  <c r="V739" i="1"/>
  <c r="U739" i="1"/>
  <c r="P743" i="1"/>
  <c r="V743" i="1"/>
  <c r="U743" i="1"/>
  <c r="P747" i="1"/>
  <c r="V747" i="1"/>
  <c r="U747" i="1"/>
  <c r="V751" i="1"/>
  <c r="U751" i="1"/>
  <c r="P755" i="1"/>
  <c r="V755" i="1"/>
  <c r="U755" i="1"/>
  <c r="V759" i="1"/>
  <c r="U759" i="1"/>
  <c r="V763" i="1"/>
  <c r="U763" i="1"/>
  <c r="P767" i="1"/>
  <c r="V767" i="1"/>
  <c r="U767" i="1"/>
  <c r="P771" i="1"/>
  <c r="V771" i="1"/>
  <c r="U771" i="1"/>
  <c r="P775" i="1"/>
  <c r="V775" i="1"/>
  <c r="U775" i="1"/>
  <c r="V779" i="1"/>
  <c r="U779" i="1"/>
  <c r="V783" i="1"/>
  <c r="U783" i="1"/>
  <c r="V787" i="1"/>
  <c r="U787" i="1"/>
  <c r="V791" i="1"/>
  <c r="U791" i="1"/>
  <c r="V795" i="1"/>
  <c r="U795" i="1"/>
  <c r="V799" i="1"/>
  <c r="U799" i="1"/>
  <c r="V803" i="1"/>
  <c r="U803" i="1"/>
  <c r="P807" i="1"/>
  <c r="V807" i="1"/>
  <c r="U807" i="1"/>
  <c r="V811" i="1"/>
  <c r="U811" i="1"/>
  <c r="V815" i="1"/>
  <c r="U815" i="1"/>
  <c r="P819" i="1"/>
  <c r="V819" i="1"/>
  <c r="U819" i="1"/>
  <c r="V823" i="1"/>
  <c r="U823" i="1"/>
  <c r="P827" i="1"/>
  <c r="V827" i="1"/>
  <c r="U827" i="1"/>
  <c r="P831" i="1"/>
  <c r="V831" i="1"/>
  <c r="U831" i="1"/>
  <c r="P835" i="1"/>
  <c r="V835" i="1"/>
  <c r="U835" i="1"/>
  <c r="P839" i="1"/>
  <c r="V839" i="1"/>
  <c r="U839" i="1"/>
  <c r="P843" i="1"/>
  <c r="V843" i="1"/>
  <c r="U843" i="1"/>
  <c r="P847" i="1"/>
  <c r="V847" i="1"/>
  <c r="U847" i="1"/>
  <c r="V851" i="1"/>
  <c r="U851" i="1"/>
  <c r="P855" i="1"/>
  <c r="V855" i="1"/>
  <c r="U855" i="1"/>
  <c r="V859" i="1"/>
  <c r="U859" i="1"/>
  <c r="P863" i="1"/>
  <c r="V863" i="1"/>
  <c r="U863" i="1"/>
  <c r="P867" i="1"/>
  <c r="V867" i="1"/>
  <c r="U867" i="1"/>
  <c r="P871" i="1"/>
  <c r="V871" i="1"/>
  <c r="U871" i="1"/>
  <c r="P875" i="1"/>
  <c r="V875" i="1"/>
  <c r="U875" i="1"/>
  <c r="P879" i="1"/>
  <c r="V879" i="1"/>
  <c r="U879" i="1"/>
  <c r="V883" i="1"/>
  <c r="U883" i="1"/>
  <c r="V887" i="1"/>
  <c r="U887" i="1"/>
  <c r="P891" i="1"/>
  <c r="V891" i="1"/>
  <c r="U891" i="1"/>
  <c r="V895" i="1"/>
  <c r="U895" i="1"/>
  <c r="P899" i="1"/>
  <c r="V899" i="1"/>
  <c r="U899" i="1"/>
  <c r="P903" i="1"/>
  <c r="V903" i="1"/>
  <c r="U903" i="1"/>
  <c r="V907" i="1"/>
  <c r="U907" i="1"/>
  <c r="V911" i="1"/>
  <c r="U911" i="1"/>
  <c r="V915" i="1"/>
  <c r="U915" i="1"/>
  <c r="P919" i="1"/>
  <c r="V919" i="1"/>
  <c r="U919" i="1"/>
  <c r="P923" i="1"/>
  <c r="V923" i="1"/>
  <c r="U923" i="1"/>
  <c r="P927" i="1"/>
  <c r="V927" i="1"/>
  <c r="U927" i="1"/>
  <c r="P931" i="1"/>
  <c r="V931" i="1"/>
  <c r="U931" i="1"/>
  <c r="P935" i="1"/>
  <c r="V935" i="1"/>
  <c r="U935" i="1"/>
  <c r="P939" i="1"/>
  <c r="V939" i="1"/>
  <c r="U939" i="1"/>
  <c r="V943" i="1"/>
  <c r="U943" i="1"/>
  <c r="P947" i="1"/>
  <c r="V947" i="1"/>
  <c r="U947" i="1"/>
  <c r="V951" i="1"/>
  <c r="U951" i="1"/>
  <c r="P955" i="1"/>
  <c r="V955" i="1"/>
  <c r="U955" i="1"/>
  <c r="P959" i="1"/>
  <c r="V959" i="1"/>
  <c r="U959" i="1"/>
  <c r="P963" i="1"/>
  <c r="V963" i="1"/>
  <c r="U963" i="1"/>
  <c r="P967" i="1"/>
  <c r="V967" i="1"/>
  <c r="U967" i="1"/>
  <c r="P971" i="1"/>
  <c r="V971" i="1"/>
  <c r="U971" i="1"/>
  <c r="V975" i="1"/>
  <c r="U975" i="1"/>
  <c r="V979" i="1"/>
  <c r="U979" i="1"/>
  <c r="V983" i="1"/>
  <c r="U983" i="1"/>
  <c r="V987" i="1"/>
  <c r="U987" i="1"/>
  <c r="P991" i="1"/>
  <c r="V991" i="1"/>
  <c r="U991" i="1"/>
  <c r="P995" i="1"/>
  <c r="V995" i="1"/>
  <c r="U995" i="1"/>
  <c r="V999" i="1"/>
  <c r="U999" i="1"/>
  <c r="P1003" i="1"/>
  <c r="V1003" i="1"/>
  <c r="U1003" i="1"/>
  <c r="P1007" i="1"/>
  <c r="V1007" i="1"/>
  <c r="U1007" i="1"/>
  <c r="V1011" i="1"/>
  <c r="U1011" i="1"/>
  <c r="P1015" i="1"/>
  <c r="V1015" i="1"/>
  <c r="U1015" i="1"/>
  <c r="P1019" i="1"/>
  <c r="V1019" i="1"/>
  <c r="U1019" i="1"/>
  <c r="V1023" i="1"/>
  <c r="U1023" i="1"/>
  <c r="P1027" i="1"/>
  <c r="V1027" i="1"/>
  <c r="U1027" i="1"/>
  <c r="V1031" i="1"/>
  <c r="U1031" i="1"/>
  <c r="P1035" i="1"/>
  <c r="V1035" i="1"/>
  <c r="U1035" i="1"/>
  <c r="V1039" i="1"/>
  <c r="U1039" i="1"/>
  <c r="P1043" i="1"/>
  <c r="V1043" i="1"/>
  <c r="U1043" i="1"/>
  <c r="V1047" i="1"/>
  <c r="U1047" i="1"/>
  <c r="P1051" i="1"/>
  <c r="V1051" i="1"/>
  <c r="U1051" i="1"/>
  <c r="V1055" i="1"/>
  <c r="U1055" i="1"/>
  <c r="P1059" i="1"/>
  <c r="V1059" i="1"/>
  <c r="U1059" i="1"/>
  <c r="P1063" i="1"/>
  <c r="V1063" i="1"/>
  <c r="U1063" i="1"/>
  <c r="P1067" i="1"/>
  <c r="V1067" i="1"/>
  <c r="U1067" i="1"/>
  <c r="V1071" i="1"/>
  <c r="U1071" i="1"/>
  <c r="P1075" i="1"/>
  <c r="V1075" i="1"/>
  <c r="U1075" i="1"/>
  <c r="P1079" i="1"/>
  <c r="V1079" i="1"/>
  <c r="U1079" i="1"/>
  <c r="P1083" i="1"/>
  <c r="V1083" i="1"/>
  <c r="U1083" i="1"/>
  <c r="P1087" i="1"/>
  <c r="V1087" i="1"/>
  <c r="U1087" i="1"/>
  <c r="V1091" i="1"/>
  <c r="U1091" i="1"/>
  <c r="P1095" i="1"/>
  <c r="V1095" i="1"/>
  <c r="U1095" i="1"/>
  <c r="V1099" i="1"/>
  <c r="U1099" i="1"/>
  <c r="P1103" i="1"/>
  <c r="V1103" i="1"/>
  <c r="U1103" i="1"/>
  <c r="P1107" i="1"/>
  <c r="V1107" i="1"/>
  <c r="U1107" i="1"/>
  <c r="P1111" i="1"/>
  <c r="V1111" i="1"/>
  <c r="U1111" i="1"/>
  <c r="P1115" i="1"/>
  <c r="V1115" i="1"/>
  <c r="U1115" i="1"/>
  <c r="P4" i="1"/>
  <c r="V4" i="1"/>
  <c r="U4" i="1"/>
  <c r="P6" i="1"/>
  <c r="V6" i="1"/>
  <c r="U6" i="1"/>
  <c r="V10" i="1"/>
  <c r="U10" i="1"/>
  <c r="V18" i="1"/>
  <c r="U18" i="1"/>
  <c r="V26" i="1"/>
  <c r="U26" i="1"/>
  <c r="P34" i="1"/>
  <c r="V34" i="1"/>
  <c r="U34" i="1"/>
  <c r="V42" i="1"/>
  <c r="U42" i="1"/>
  <c r="V50" i="1"/>
  <c r="U50" i="1"/>
  <c r="P58" i="1"/>
  <c r="V58" i="1"/>
  <c r="U58" i="1"/>
  <c r="V66" i="1"/>
  <c r="U66" i="1"/>
  <c r="V74" i="1"/>
  <c r="U74" i="1"/>
  <c r="V78" i="1"/>
  <c r="U78" i="1"/>
  <c r="P86" i="1"/>
  <c r="V86" i="1"/>
  <c r="U86" i="1"/>
  <c r="V94" i="1"/>
  <c r="U94" i="1"/>
  <c r="P102" i="1"/>
  <c r="V102" i="1"/>
  <c r="U102" i="1"/>
  <c r="V110" i="1"/>
  <c r="U110" i="1"/>
  <c r="P118" i="1"/>
  <c r="V118" i="1"/>
  <c r="U118" i="1"/>
  <c r="V126" i="1"/>
  <c r="U126" i="1"/>
  <c r="P134" i="1"/>
  <c r="V134" i="1"/>
  <c r="U134" i="1"/>
  <c r="P138" i="1"/>
  <c r="V138" i="1"/>
  <c r="U138" i="1"/>
  <c r="V146" i="1"/>
  <c r="U146" i="1"/>
  <c r="V154" i="1"/>
  <c r="U154" i="1"/>
  <c r="P162" i="1"/>
  <c r="V162" i="1"/>
  <c r="U162" i="1"/>
  <c r="P170" i="1"/>
  <c r="V170" i="1"/>
  <c r="U170" i="1"/>
  <c r="V178" i="1"/>
  <c r="U178" i="1"/>
  <c r="V186" i="1"/>
  <c r="U186" i="1"/>
  <c r="P194" i="1"/>
  <c r="V194" i="1"/>
  <c r="U194" i="1"/>
  <c r="P202" i="1"/>
  <c r="V202" i="1"/>
  <c r="U202" i="1"/>
  <c r="V210" i="1"/>
  <c r="U210" i="1"/>
  <c r="V218" i="1"/>
  <c r="U218" i="1"/>
  <c r="V226" i="1"/>
  <c r="U226" i="1"/>
  <c r="P230" i="1"/>
  <c r="V230" i="1"/>
  <c r="U230" i="1"/>
  <c r="P238" i="1"/>
  <c r="V238" i="1"/>
  <c r="U238" i="1"/>
  <c r="P246" i="1"/>
  <c r="V246" i="1"/>
  <c r="U246" i="1"/>
  <c r="V254" i="1"/>
  <c r="U254" i="1"/>
  <c r="P270" i="1"/>
  <c r="V270" i="1"/>
  <c r="U270" i="1"/>
  <c r="V7" i="1"/>
  <c r="U7" i="1"/>
  <c r="P15" i="1"/>
  <c r="V15" i="1"/>
  <c r="U15" i="1"/>
  <c r="V23" i="1"/>
  <c r="U23" i="1"/>
  <c r="P31" i="1"/>
  <c r="V31" i="1"/>
  <c r="U31" i="1"/>
  <c r="V39" i="1"/>
  <c r="U39" i="1"/>
  <c r="V47" i="1"/>
  <c r="U47" i="1"/>
  <c r="V51" i="1"/>
  <c r="U51" i="1"/>
  <c r="V59" i="1"/>
  <c r="U59" i="1"/>
  <c r="V67" i="1"/>
  <c r="U67" i="1"/>
  <c r="P75" i="1"/>
  <c r="V75" i="1"/>
  <c r="U75" i="1"/>
  <c r="P83" i="1"/>
  <c r="V83" i="1"/>
  <c r="U83" i="1"/>
  <c r="V91" i="1"/>
  <c r="U91" i="1"/>
  <c r="V99" i="1"/>
  <c r="U99" i="1"/>
  <c r="V107" i="1"/>
  <c r="U107" i="1"/>
  <c r="P111" i="1"/>
  <c r="V111" i="1"/>
  <c r="U111" i="1"/>
  <c r="P119" i="1"/>
  <c r="V119" i="1"/>
  <c r="U119" i="1"/>
  <c r="V127" i="1"/>
  <c r="U127" i="1"/>
  <c r="P135" i="1"/>
  <c r="V135" i="1"/>
  <c r="U135" i="1"/>
  <c r="V143" i="1"/>
  <c r="U143" i="1"/>
  <c r="P151" i="1"/>
  <c r="V151" i="1"/>
  <c r="U151" i="1"/>
  <c r="V159" i="1"/>
  <c r="U159" i="1"/>
  <c r="V167" i="1"/>
  <c r="U167" i="1"/>
  <c r="V175" i="1"/>
  <c r="U175" i="1"/>
  <c r="P183" i="1"/>
  <c r="V183" i="1"/>
  <c r="U183" i="1"/>
  <c r="V191" i="1"/>
  <c r="U191" i="1"/>
  <c r="V195" i="1"/>
  <c r="U195" i="1"/>
  <c r="P203" i="1"/>
  <c r="V203" i="1"/>
  <c r="U203" i="1"/>
  <c r="P215" i="1"/>
  <c r="V215" i="1"/>
  <c r="U215" i="1"/>
  <c r="P219" i="1"/>
  <c r="V219" i="1"/>
  <c r="U219" i="1"/>
  <c r="V227" i="1"/>
  <c r="U227" i="1"/>
  <c r="P235" i="1"/>
  <c r="V235" i="1"/>
  <c r="U235" i="1"/>
  <c r="V243" i="1"/>
  <c r="U243" i="1"/>
  <c r="U251" i="1"/>
  <c r="V251" i="1"/>
  <c r="P259" i="1"/>
  <c r="V259" i="1"/>
  <c r="U259" i="1"/>
  <c r="P267" i="1"/>
  <c r="V267" i="1"/>
  <c r="U267" i="1"/>
  <c r="V275" i="1"/>
  <c r="U275" i="1"/>
  <c r="P283" i="1"/>
  <c r="V283" i="1"/>
  <c r="U283" i="1"/>
  <c r="P291" i="1"/>
  <c r="V291" i="1"/>
  <c r="U291" i="1"/>
  <c r="V299" i="1"/>
  <c r="U299" i="1"/>
  <c r="P307" i="1"/>
  <c r="V307" i="1"/>
  <c r="U307" i="1"/>
  <c r="P315" i="1"/>
  <c r="U315" i="1"/>
  <c r="V315" i="1"/>
  <c r="V323" i="1"/>
  <c r="U323" i="1"/>
  <c r="V339" i="1"/>
  <c r="U339" i="1"/>
  <c r="P5" i="1"/>
  <c r="V5" i="1"/>
  <c r="U5" i="1"/>
  <c r="V9" i="1"/>
  <c r="U9" i="1"/>
  <c r="V13" i="1"/>
  <c r="U13" i="1"/>
  <c r="P17" i="1"/>
  <c r="V17" i="1"/>
  <c r="U17" i="1"/>
  <c r="P21" i="1"/>
  <c r="V21" i="1"/>
  <c r="U21" i="1"/>
  <c r="V25" i="1"/>
  <c r="U25" i="1"/>
  <c r="P29" i="1"/>
  <c r="V29" i="1"/>
  <c r="U29" i="1"/>
  <c r="P33" i="1"/>
  <c r="V33" i="1"/>
  <c r="U33" i="1"/>
  <c r="V37" i="1"/>
  <c r="U37" i="1"/>
  <c r="V41" i="1"/>
  <c r="U41" i="1"/>
  <c r="V45" i="1"/>
  <c r="U45" i="1"/>
  <c r="P49" i="1"/>
  <c r="V49" i="1"/>
  <c r="U49" i="1"/>
  <c r="V53" i="1"/>
  <c r="U53" i="1"/>
  <c r="P57" i="1"/>
  <c r="V57" i="1"/>
  <c r="U57" i="1"/>
  <c r="V61" i="1"/>
  <c r="U61" i="1"/>
  <c r="V65" i="1"/>
  <c r="U65" i="1"/>
  <c r="V69" i="1"/>
  <c r="U69" i="1"/>
  <c r="P73" i="1"/>
  <c r="V73" i="1"/>
  <c r="U73" i="1"/>
  <c r="P77" i="1"/>
  <c r="V77" i="1"/>
  <c r="U77" i="1"/>
  <c r="V81" i="1"/>
  <c r="U81" i="1"/>
  <c r="V85" i="1"/>
  <c r="U85" i="1"/>
  <c r="P89" i="1"/>
  <c r="V89" i="1"/>
  <c r="U89" i="1"/>
  <c r="V93" i="1"/>
  <c r="U93" i="1"/>
  <c r="V97" i="1"/>
  <c r="U97" i="1"/>
  <c r="P101" i="1"/>
  <c r="V101" i="1"/>
  <c r="U101" i="1"/>
  <c r="P105" i="1"/>
  <c r="V105" i="1"/>
  <c r="U105" i="1"/>
  <c r="V109" i="1"/>
  <c r="U109" i="1"/>
  <c r="V113" i="1"/>
  <c r="U113" i="1"/>
  <c r="V117" i="1"/>
  <c r="U117" i="1"/>
  <c r="P121" i="1"/>
  <c r="V121" i="1"/>
  <c r="U121" i="1"/>
  <c r="P125" i="1"/>
  <c r="V125" i="1"/>
  <c r="U125" i="1"/>
  <c r="P129" i="1"/>
  <c r="V129" i="1"/>
  <c r="U129" i="1"/>
  <c r="P133" i="1"/>
  <c r="V133" i="1"/>
  <c r="U133" i="1"/>
  <c r="P137" i="1"/>
  <c r="V137" i="1"/>
  <c r="U137" i="1"/>
  <c r="P141" i="1"/>
  <c r="V141" i="1"/>
  <c r="U141" i="1"/>
  <c r="P145" i="1"/>
  <c r="V145" i="1"/>
  <c r="U145" i="1"/>
  <c r="P149" i="1"/>
  <c r="V149" i="1"/>
  <c r="U149" i="1"/>
  <c r="P153" i="1"/>
  <c r="V153" i="1"/>
  <c r="U153" i="1"/>
  <c r="P157" i="1"/>
  <c r="V157" i="1"/>
  <c r="U157" i="1"/>
  <c r="P161" i="1"/>
  <c r="V161" i="1"/>
  <c r="U161" i="1"/>
  <c r="P165" i="1"/>
  <c r="V165" i="1"/>
  <c r="U165" i="1"/>
  <c r="P169" i="1"/>
  <c r="V169" i="1"/>
  <c r="U169" i="1"/>
  <c r="P173" i="1"/>
  <c r="V173" i="1"/>
  <c r="U173" i="1"/>
  <c r="V177" i="1"/>
  <c r="U177" i="1"/>
  <c r="V181" i="1"/>
  <c r="U181" i="1"/>
  <c r="V185" i="1"/>
  <c r="U185" i="1"/>
  <c r="V189" i="1"/>
  <c r="U189" i="1"/>
  <c r="P193" i="1"/>
  <c r="V193" i="1"/>
  <c r="U193" i="1"/>
  <c r="P197" i="1"/>
  <c r="V197" i="1"/>
  <c r="U197" i="1"/>
  <c r="P201" i="1"/>
  <c r="V201" i="1"/>
  <c r="U201" i="1"/>
  <c r="V205" i="1"/>
  <c r="U205" i="1"/>
  <c r="P209" i="1"/>
  <c r="V209" i="1"/>
  <c r="U209" i="1"/>
  <c r="V213" i="1"/>
  <c r="U213" i="1"/>
  <c r="P217" i="1"/>
  <c r="V217" i="1"/>
  <c r="U217" i="1"/>
  <c r="P221" i="1"/>
  <c r="V221" i="1"/>
  <c r="U221" i="1"/>
  <c r="P225" i="1"/>
  <c r="V225" i="1"/>
  <c r="U225" i="1"/>
  <c r="V229" i="1"/>
  <c r="U229" i="1"/>
  <c r="P233" i="1"/>
  <c r="V233" i="1"/>
  <c r="U233" i="1"/>
  <c r="V237" i="1"/>
  <c r="U237" i="1"/>
  <c r="P241" i="1"/>
  <c r="V241" i="1"/>
  <c r="U241" i="1"/>
  <c r="P245" i="1"/>
  <c r="V245" i="1"/>
  <c r="U245" i="1"/>
  <c r="P249" i="1"/>
  <c r="V249" i="1"/>
  <c r="U249" i="1"/>
  <c r="P253" i="1"/>
  <c r="V253" i="1"/>
  <c r="U253" i="1"/>
  <c r="V257" i="1"/>
  <c r="U257" i="1"/>
  <c r="P261" i="1"/>
  <c r="V261" i="1"/>
  <c r="U261" i="1"/>
  <c r="P265" i="1"/>
  <c r="V265" i="1"/>
  <c r="U265" i="1"/>
  <c r="P269" i="1"/>
  <c r="V269" i="1"/>
  <c r="U269" i="1"/>
  <c r="P273" i="1"/>
  <c r="V273" i="1"/>
  <c r="U273" i="1"/>
  <c r="P277" i="1"/>
  <c r="V277" i="1"/>
  <c r="U277" i="1"/>
  <c r="P281" i="1"/>
  <c r="V281" i="1"/>
  <c r="U281" i="1"/>
  <c r="P285" i="1"/>
  <c r="V285" i="1"/>
  <c r="U285" i="1"/>
  <c r="P289" i="1"/>
  <c r="V289" i="1"/>
  <c r="U289" i="1"/>
  <c r="V293" i="1"/>
  <c r="U293" i="1"/>
  <c r="V297" i="1"/>
  <c r="U297" i="1"/>
  <c r="P301" i="1"/>
  <c r="V301" i="1"/>
  <c r="U301" i="1"/>
  <c r="V305" i="1"/>
  <c r="U305" i="1"/>
  <c r="V309" i="1"/>
  <c r="U309" i="1"/>
  <c r="V313" i="1"/>
  <c r="U313" i="1"/>
  <c r="V317" i="1"/>
  <c r="U317" i="1"/>
  <c r="V321" i="1"/>
  <c r="U321" i="1"/>
  <c r="P325" i="1"/>
  <c r="V325" i="1"/>
  <c r="U325" i="1"/>
  <c r="P329" i="1"/>
  <c r="V329" i="1"/>
  <c r="U329" i="1"/>
  <c r="P333" i="1"/>
  <c r="V333" i="1"/>
  <c r="U333" i="1"/>
  <c r="P337" i="1"/>
  <c r="V337" i="1"/>
  <c r="U337" i="1"/>
  <c r="P341" i="1"/>
  <c r="V341" i="1"/>
  <c r="U341" i="1"/>
  <c r="V345" i="1"/>
  <c r="U345" i="1"/>
  <c r="P349" i="1"/>
  <c r="V349" i="1"/>
  <c r="U349" i="1"/>
  <c r="P353" i="1"/>
  <c r="V353" i="1"/>
  <c r="U353" i="1"/>
  <c r="P357" i="1"/>
  <c r="V357" i="1"/>
  <c r="U357" i="1"/>
  <c r="V361" i="1"/>
  <c r="U361" i="1"/>
  <c r="V365" i="1"/>
  <c r="U365" i="1"/>
  <c r="V369" i="1"/>
  <c r="U369" i="1"/>
  <c r="V373" i="1"/>
  <c r="U373" i="1"/>
  <c r="P377" i="1"/>
  <c r="V377" i="1"/>
  <c r="U377" i="1"/>
  <c r="V381" i="1"/>
  <c r="U381" i="1"/>
  <c r="V385" i="1"/>
  <c r="U385" i="1"/>
  <c r="P389" i="1"/>
  <c r="V389" i="1"/>
  <c r="U389" i="1"/>
  <c r="P393" i="1"/>
  <c r="V393" i="1"/>
  <c r="U393" i="1"/>
  <c r="P397" i="1"/>
  <c r="V397" i="1"/>
  <c r="U397" i="1"/>
  <c r="V401" i="1"/>
  <c r="U401" i="1"/>
  <c r="V405" i="1"/>
  <c r="U405" i="1"/>
  <c r="P409" i="1"/>
  <c r="V409" i="1"/>
  <c r="U409" i="1"/>
  <c r="V413" i="1"/>
  <c r="U413" i="1"/>
  <c r="P417" i="1"/>
  <c r="V417" i="1"/>
  <c r="U417" i="1"/>
  <c r="V421" i="1"/>
  <c r="U421" i="1"/>
  <c r="P425" i="1"/>
  <c r="V425" i="1"/>
  <c r="U425" i="1"/>
  <c r="P429" i="1"/>
  <c r="V429" i="1"/>
  <c r="U429" i="1"/>
  <c r="P433" i="1"/>
  <c r="V433" i="1"/>
  <c r="U433" i="1"/>
  <c r="V437" i="1"/>
  <c r="U437" i="1"/>
  <c r="V441" i="1"/>
  <c r="U441" i="1"/>
  <c r="V445" i="1"/>
  <c r="U445" i="1"/>
  <c r="P449" i="1"/>
  <c r="V449" i="1"/>
  <c r="U449" i="1"/>
  <c r="P453" i="1"/>
  <c r="V453" i="1"/>
  <c r="U453" i="1"/>
  <c r="P457" i="1"/>
  <c r="V457" i="1"/>
  <c r="U457" i="1"/>
  <c r="P461" i="1"/>
  <c r="V461" i="1"/>
  <c r="U461" i="1"/>
  <c r="P465" i="1"/>
  <c r="V465" i="1"/>
  <c r="U465" i="1"/>
  <c r="V469" i="1"/>
  <c r="U469" i="1"/>
  <c r="P473" i="1"/>
  <c r="V473" i="1"/>
  <c r="U473" i="1"/>
  <c r="P477" i="1"/>
  <c r="V477" i="1"/>
  <c r="U477" i="1"/>
  <c r="P481" i="1"/>
  <c r="V481" i="1"/>
  <c r="U481" i="1"/>
  <c r="P485" i="1"/>
  <c r="V485" i="1"/>
  <c r="U485" i="1"/>
  <c r="P489" i="1"/>
  <c r="V489" i="1"/>
  <c r="U489" i="1"/>
  <c r="V493" i="1"/>
  <c r="U493" i="1"/>
  <c r="V497" i="1"/>
  <c r="U497" i="1"/>
  <c r="P501" i="1"/>
  <c r="V501" i="1"/>
  <c r="U501" i="1"/>
  <c r="V505" i="1"/>
  <c r="U505" i="1"/>
  <c r="P509" i="1"/>
  <c r="V509" i="1"/>
  <c r="U509" i="1"/>
  <c r="P513" i="1"/>
  <c r="V513" i="1"/>
  <c r="U513" i="1"/>
  <c r="P517" i="1"/>
  <c r="V517" i="1"/>
  <c r="U517" i="1"/>
  <c r="P521" i="1"/>
  <c r="V521" i="1"/>
  <c r="U521" i="1"/>
  <c r="P525" i="1"/>
  <c r="V525" i="1"/>
  <c r="U525" i="1"/>
  <c r="P529" i="1"/>
  <c r="V529" i="1"/>
  <c r="U529" i="1"/>
  <c r="P533" i="1"/>
  <c r="V533" i="1"/>
  <c r="U533" i="1"/>
  <c r="P537" i="1"/>
  <c r="V537" i="1"/>
  <c r="U537" i="1"/>
  <c r="P541" i="1"/>
  <c r="V541" i="1"/>
  <c r="U541" i="1"/>
  <c r="V545" i="1"/>
  <c r="U545" i="1"/>
  <c r="V549" i="1"/>
  <c r="U549" i="1"/>
  <c r="P553" i="1"/>
  <c r="V553" i="1"/>
  <c r="U553" i="1"/>
  <c r="V557" i="1"/>
  <c r="U557" i="1"/>
  <c r="V561" i="1"/>
  <c r="U561" i="1"/>
  <c r="P565" i="1"/>
  <c r="V565" i="1"/>
  <c r="U565" i="1"/>
  <c r="P569" i="1"/>
  <c r="V569" i="1"/>
  <c r="U569" i="1"/>
  <c r="P573" i="1"/>
  <c r="V573" i="1"/>
  <c r="U573" i="1"/>
  <c r="P577" i="1"/>
  <c r="V577" i="1"/>
  <c r="U577" i="1"/>
  <c r="V581" i="1"/>
  <c r="U581" i="1"/>
  <c r="P585" i="1"/>
  <c r="V585" i="1"/>
  <c r="U585" i="1"/>
  <c r="P589" i="1"/>
  <c r="V589" i="1"/>
  <c r="U589" i="1"/>
  <c r="P593" i="1"/>
  <c r="V593" i="1"/>
  <c r="U593" i="1"/>
  <c r="P597" i="1"/>
  <c r="V597" i="1"/>
  <c r="U597" i="1"/>
  <c r="P601" i="1"/>
  <c r="V601" i="1"/>
  <c r="U601" i="1"/>
  <c r="P605" i="1"/>
  <c r="V605" i="1"/>
  <c r="U605" i="1"/>
  <c r="P609" i="1"/>
  <c r="V609" i="1"/>
  <c r="U609" i="1"/>
  <c r="P613" i="1"/>
  <c r="V613" i="1"/>
  <c r="U613" i="1"/>
  <c r="V617" i="1"/>
  <c r="U617" i="1"/>
  <c r="P621" i="1"/>
  <c r="V621" i="1"/>
  <c r="U621" i="1"/>
  <c r="V625" i="1"/>
  <c r="U625" i="1"/>
  <c r="V629" i="1"/>
  <c r="U629" i="1"/>
  <c r="V633" i="1"/>
  <c r="U633" i="1"/>
  <c r="P637" i="1"/>
  <c r="V637" i="1"/>
  <c r="U637" i="1"/>
  <c r="P641" i="1"/>
  <c r="V641" i="1"/>
  <c r="U641" i="1"/>
  <c r="V645" i="1"/>
  <c r="U645" i="1"/>
  <c r="V649" i="1"/>
  <c r="U649" i="1"/>
  <c r="P653" i="1"/>
  <c r="V653" i="1"/>
  <c r="U653" i="1"/>
  <c r="P657" i="1"/>
  <c r="V657" i="1"/>
  <c r="U657" i="1"/>
  <c r="V661" i="1"/>
  <c r="U661" i="1"/>
  <c r="V665" i="1"/>
  <c r="U665" i="1"/>
  <c r="V669" i="1"/>
  <c r="U669" i="1"/>
  <c r="V673" i="1"/>
  <c r="U673" i="1"/>
  <c r="V677" i="1"/>
  <c r="U677" i="1"/>
  <c r="P14" i="1"/>
  <c r="V14" i="1"/>
  <c r="U14" i="1"/>
  <c r="V22" i="1"/>
  <c r="U22" i="1"/>
  <c r="V30" i="1"/>
  <c r="U30" i="1"/>
  <c r="V38" i="1"/>
  <c r="U38" i="1"/>
  <c r="P46" i="1"/>
  <c r="V46" i="1"/>
  <c r="U46" i="1"/>
  <c r="V54" i="1"/>
  <c r="U54" i="1"/>
  <c r="P62" i="1"/>
  <c r="V62" i="1"/>
  <c r="U62" i="1"/>
  <c r="V70" i="1"/>
  <c r="U70" i="1"/>
  <c r="P82" i="1"/>
  <c r="V82" i="1"/>
  <c r="U82" i="1"/>
  <c r="P90" i="1"/>
  <c r="V90" i="1"/>
  <c r="U90" i="1"/>
  <c r="V98" i="1"/>
  <c r="U98" i="1"/>
  <c r="V106" i="1"/>
  <c r="U106" i="1"/>
  <c r="V114" i="1"/>
  <c r="U114" i="1"/>
  <c r="V122" i="1"/>
  <c r="U122" i="1"/>
  <c r="V130" i="1"/>
  <c r="U130" i="1"/>
  <c r="V142" i="1"/>
  <c r="U142" i="1"/>
  <c r="P150" i="1"/>
  <c r="V150" i="1"/>
  <c r="U150" i="1"/>
  <c r="V158" i="1"/>
  <c r="U158" i="1"/>
  <c r="P166" i="1"/>
  <c r="V166" i="1"/>
  <c r="U166" i="1"/>
  <c r="V174" i="1"/>
  <c r="U174" i="1"/>
  <c r="P182" i="1"/>
  <c r="V182" i="1"/>
  <c r="U182" i="1"/>
  <c r="V190" i="1"/>
  <c r="U190" i="1"/>
  <c r="P198" i="1"/>
  <c r="V198" i="1"/>
  <c r="U198" i="1"/>
  <c r="V206" i="1"/>
  <c r="U206" i="1"/>
  <c r="V214" i="1"/>
  <c r="U214" i="1"/>
  <c r="P222" i="1"/>
  <c r="V222" i="1"/>
  <c r="U222" i="1"/>
  <c r="V234" i="1"/>
  <c r="U234" i="1"/>
  <c r="V242" i="1"/>
  <c r="U242" i="1"/>
  <c r="P250" i="1"/>
  <c r="V250" i="1"/>
  <c r="U250" i="1"/>
  <c r="V258" i="1"/>
  <c r="U258" i="1"/>
  <c r="V262" i="1"/>
  <c r="U262" i="1"/>
  <c r="P266" i="1"/>
  <c r="V266" i="1"/>
  <c r="U266" i="1"/>
  <c r="P274" i="1"/>
  <c r="V274" i="1"/>
  <c r="U274" i="1"/>
  <c r="V278" i="1"/>
  <c r="U278" i="1"/>
  <c r="P282" i="1"/>
  <c r="V282" i="1"/>
  <c r="U282" i="1"/>
  <c r="P286" i="1"/>
  <c r="V286" i="1"/>
  <c r="U286" i="1"/>
  <c r="V290" i="1"/>
  <c r="U290" i="1"/>
  <c r="V294" i="1"/>
  <c r="U294" i="1"/>
  <c r="V298" i="1"/>
  <c r="U298" i="1"/>
  <c r="V302" i="1"/>
  <c r="U302" i="1"/>
  <c r="V306" i="1"/>
  <c r="U306" i="1"/>
  <c r="V310" i="1"/>
  <c r="U310" i="1"/>
  <c r="V314" i="1"/>
  <c r="U314" i="1"/>
  <c r="V318" i="1"/>
  <c r="U318" i="1"/>
  <c r="V322" i="1"/>
  <c r="U322" i="1"/>
  <c r="P326" i="1"/>
  <c r="V326" i="1"/>
  <c r="U326" i="1"/>
  <c r="V330" i="1"/>
  <c r="U330" i="1"/>
  <c r="P334" i="1"/>
  <c r="V334" i="1"/>
  <c r="U334" i="1"/>
  <c r="V338" i="1"/>
  <c r="U338" i="1"/>
  <c r="P342" i="1"/>
  <c r="V342" i="1"/>
  <c r="U342" i="1"/>
  <c r="V346" i="1"/>
  <c r="U346" i="1"/>
  <c r="P350" i="1"/>
  <c r="V350" i="1"/>
  <c r="U350" i="1"/>
  <c r="V354" i="1"/>
  <c r="U354" i="1"/>
  <c r="V358" i="1"/>
  <c r="U358" i="1"/>
  <c r="V362" i="1"/>
  <c r="U362" i="1"/>
  <c r="V366" i="1"/>
  <c r="U366" i="1"/>
  <c r="V370" i="1"/>
  <c r="U370" i="1"/>
  <c r="V374" i="1"/>
  <c r="U374" i="1"/>
  <c r="P378" i="1"/>
  <c r="V378" i="1"/>
  <c r="U378" i="1"/>
  <c r="P382" i="1"/>
  <c r="V382" i="1"/>
  <c r="U382" i="1"/>
  <c r="V386" i="1"/>
  <c r="U386" i="1"/>
  <c r="P390" i="1"/>
  <c r="V390" i="1"/>
  <c r="U390" i="1"/>
  <c r="P394" i="1"/>
  <c r="V394" i="1"/>
  <c r="U394" i="1"/>
  <c r="V398" i="1"/>
  <c r="U398" i="1"/>
  <c r="V402" i="1"/>
  <c r="U402" i="1"/>
  <c r="P406" i="1"/>
  <c r="V406" i="1"/>
  <c r="U406" i="1"/>
  <c r="P410" i="1"/>
  <c r="V410" i="1"/>
  <c r="U410" i="1"/>
  <c r="P414" i="1"/>
  <c r="V414" i="1"/>
  <c r="U414" i="1"/>
  <c r="P418" i="1"/>
  <c r="V418" i="1"/>
  <c r="U418" i="1"/>
  <c r="P422" i="1"/>
  <c r="V422" i="1"/>
  <c r="U422" i="1"/>
  <c r="P426" i="1"/>
  <c r="V426" i="1"/>
  <c r="U426" i="1"/>
  <c r="P430" i="1"/>
  <c r="V430" i="1"/>
  <c r="U430" i="1"/>
  <c r="V434" i="1"/>
  <c r="U434" i="1"/>
  <c r="V438" i="1"/>
  <c r="U438" i="1"/>
  <c r="P442" i="1"/>
  <c r="V442" i="1"/>
  <c r="U442" i="1"/>
  <c r="V446" i="1"/>
  <c r="U446" i="1"/>
  <c r="P450" i="1"/>
  <c r="V450" i="1"/>
  <c r="U450" i="1"/>
  <c r="P454" i="1"/>
  <c r="V454" i="1"/>
  <c r="U454" i="1"/>
  <c r="P458" i="1"/>
  <c r="V458" i="1"/>
  <c r="U458" i="1"/>
  <c r="V462" i="1"/>
  <c r="U462" i="1"/>
  <c r="V466" i="1"/>
  <c r="U466" i="1"/>
  <c r="P470" i="1"/>
  <c r="V470" i="1"/>
  <c r="U470" i="1"/>
  <c r="V474" i="1"/>
  <c r="U474" i="1"/>
  <c r="P478" i="1"/>
  <c r="V478" i="1"/>
  <c r="U478" i="1"/>
  <c r="V482" i="1"/>
  <c r="U482" i="1"/>
  <c r="P486" i="1"/>
  <c r="V486" i="1"/>
  <c r="U486" i="1"/>
  <c r="P490" i="1"/>
  <c r="V490" i="1"/>
  <c r="U490" i="1"/>
  <c r="P494" i="1"/>
  <c r="V494" i="1"/>
  <c r="U494" i="1"/>
  <c r="P498" i="1"/>
  <c r="V498" i="1"/>
  <c r="U498" i="1"/>
  <c r="P502" i="1"/>
  <c r="V502" i="1"/>
  <c r="U502" i="1"/>
  <c r="P506" i="1"/>
  <c r="V506" i="1"/>
  <c r="U506" i="1"/>
  <c r="P510" i="1"/>
  <c r="V510" i="1"/>
  <c r="U510" i="1"/>
  <c r="V514" i="1"/>
  <c r="U514" i="1"/>
  <c r="V518" i="1"/>
  <c r="U518" i="1"/>
  <c r="P522" i="1"/>
  <c r="V522" i="1"/>
  <c r="U522" i="1"/>
  <c r="V526" i="1"/>
  <c r="U526" i="1"/>
  <c r="V530" i="1"/>
  <c r="U530" i="1"/>
  <c r="P534" i="1"/>
  <c r="V534" i="1"/>
  <c r="U534" i="1"/>
  <c r="P538" i="1"/>
  <c r="V538" i="1"/>
  <c r="U538" i="1"/>
  <c r="P542" i="1"/>
  <c r="V542" i="1"/>
  <c r="U542" i="1"/>
  <c r="V546" i="1"/>
  <c r="U546" i="1"/>
  <c r="P550" i="1"/>
  <c r="V550" i="1"/>
  <c r="U550" i="1"/>
  <c r="V554" i="1"/>
  <c r="U554" i="1"/>
  <c r="P558" i="1"/>
  <c r="V558" i="1"/>
  <c r="U558" i="1"/>
  <c r="P562" i="1"/>
  <c r="V562" i="1"/>
  <c r="U562" i="1"/>
  <c r="V566" i="1"/>
  <c r="U566" i="1"/>
  <c r="P570" i="1"/>
  <c r="V570" i="1"/>
  <c r="U570" i="1"/>
  <c r="V574" i="1"/>
  <c r="U574" i="1"/>
  <c r="V578" i="1"/>
  <c r="U578" i="1"/>
  <c r="V582" i="1"/>
  <c r="U582" i="1"/>
  <c r="V586" i="1"/>
  <c r="U586" i="1"/>
  <c r="V590" i="1"/>
  <c r="U590" i="1"/>
  <c r="P594" i="1"/>
  <c r="V594" i="1"/>
  <c r="U594" i="1"/>
  <c r="V598" i="1"/>
  <c r="U598" i="1"/>
  <c r="P602" i="1"/>
  <c r="V602" i="1"/>
  <c r="U602" i="1"/>
  <c r="P606" i="1"/>
  <c r="V606" i="1"/>
  <c r="U606" i="1"/>
  <c r="V610" i="1"/>
  <c r="U610" i="1"/>
  <c r="V614" i="1"/>
  <c r="U614" i="1"/>
  <c r="P618" i="1"/>
  <c r="V618" i="1"/>
  <c r="U618" i="1"/>
  <c r="V622" i="1"/>
  <c r="U622" i="1"/>
  <c r="V626" i="1"/>
  <c r="U626" i="1"/>
  <c r="V630" i="1"/>
  <c r="U630" i="1"/>
  <c r="V634" i="1"/>
  <c r="U634" i="1"/>
  <c r="V638" i="1"/>
  <c r="U638" i="1"/>
  <c r="V642" i="1"/>
  <c r="U642" i="1"/>
  <c r="V646" i="1"/>
  <c r="U646" i="1"/>
  <c r="P650" i="1"/>
  <c r="V650" i="1"/>
  <c r="U650" i="1"/>
  <c r="V654" i="1"/>
  <c r="U654" i="1"/>
  <c r="P658" i="1"/>
  <c r="V658" i="1"/>
  <c r="U658" i="1"/>
  <c r="P662" i="1"/>
  <c r="V662" i="1"/>
  <c r="U662" i="1"/>
  <c r="V666" i="1"/>
  <c r="U666" i="1"/>
  <c r="V670" i="1"/>
  <c r="U670" i="1"/>
  <c r="P674" i="1"/>
  <c r="V674" i="1"/>
  <c r="U674" i="1"/>
  <c r="P678" i="1"/>
  <c r="V678" i="1"/>
  <c r="U678" i="1"/>
  <c r="P682" i="1"/>
  <c r="V682" i="1"/>
  <c r="U682" i="1"/>
  <c r="P686" i="1"/>
  <c r="V686" i="1"/>
  <c r="U686" i="1"/>
  <c r="P690" i="1"/>
  <c r="V690" i="1"/>
  <c r="U690" i="1"/>
  <c r="V694" i="1"/>
  <c r="U694" i="1"/>
  <c r="P698" i="1"/>
  <c r="V698" i="1"/>
  <c r="U698" i="1"/>
  <c r="P702" i="1"/>
  <c r="V702" i="1"/>
  <c r="U702" i="1"/>
  <c r="V706" i="1"/>
  <c r="U706" i="1"/>
  <c r="V710" i="1"/>
  <c r="U710" i="1"/>
  <c r="P714" i="1"/>
  <c r="V714" i="1"/>
  <c r="U714" i="1"/>
  <c r="P718" i="1"/>
  <c r="V718" i="1"/>
  <c r="U718" i="1"/>
  <c r="V722" i="1"/>
  <c r="U722" i="1"/>
  <c r="P726" i="1"/>
  <c r="V726" i="1"/>
  <c r="U726" i="1"/>
  <c r="V730" i="1"/>
  <c r="U730" i="1"/>
  <c r="P734" i="1"/>
  <c r="V734" i="1"/>
  <c r="U734" i="1"/>
  <c r="P738" i="1"/>
  <c r="V738" i="1"/>
  <c r="U738" i="1"/>
  <c r="P742" i="1"/>
  <c r="V742" i="1"/>
  <c r="U742" i="1"/>
  <c r="V746" i="1"/>
  <c r="U746" i="1"/>
  <c r="V750" i="1"/>
  <c r="U750" i="1"/>
  <c r="P754" i="1"/>
  <c r="V754" i="1"/>
  <c r="U754" i="1"/>
  <c r="P758" i="1"/>
  <c r="V758" i="1"/>
  <c r="U758" i="1"/>
  <c r="P762" i="1"/>
  <c r="V762" i="1"/>
  <c r="U762" i="1"/>
  <c r="P766" i="1"/>
  <c r="V766" i="1"/>
  <c r="U766" i="1"/>
  <c r="P770" i="1"/>
  <c r="V770" i="1"/>
  <c r="U770" i="1"/>
  <c r="V774" i="1"/>
  <c r="U774" i="1"/>
  <c r="V778" i="1"/>
  <c r="U778" i="1"/>
  <c r="V782" i="1"/>
  <c r="U782" i="1"/>
  <c r="V786" i="1"/>
  <c r="U786" i="1"/>
  <c r="V790" i="1"/>
  <c r="U790" i="1"/>
  <c r="V794" i="1"/>
  <c r="U794" i="1"/>
  <c r="V798" i="1"/>
  <c r="U798" i="1"/>
  <c r="V802" i="1"/>
  <c r="U802" i="1"/>
  <c r="P806" i="1"/>
  <c r="V806" i="1"/>
  <c r="U806" i="1"/>
  <c r="V810" i="1"/>
  <c r="U810" i="1"/>
  <c r="V814" i="1"/>
  <c r="U814" i="1"/>
  <c r="P818" i="1"/>
  <c r="V818" i="1"/>
  <c r="U818" i="1"/>
  <c r="P822" i="1"/>
  <c r="V822" i="1"/>
  <c r="U822" i="1"/>
  <c r="V826" i="1"/>
  <c r="U826" i="1"/>
  <c r="P830" i="1"/>
  <c r="V830" i="1"/>
  <c r="U830" i="1"/>
  <c r="P834" i="1"/>
  <c r="V834" i="1"/>
  <c r="U834" i="1"/>
  <c r="P838" i="1"/>
  <c r="V838" i="1"/>
  <c r="U838" i="1"/>
  <c r="P842" i="1"/>
  <c r="V842" i="1"/>
  <c r="U842" i="1"/>
  <c r="P846" i="1"/>
  <c r="V846" i="1"/>
  <c r="U846" i="1"/>
  <c r="V850" i="1"/>
  <c r="U850" i="1"/>
  <c r="P854" i="1"/>
  <c r="V854" i="1"/>
  <c r="U854" i="1"/>
  <c r="P858" i="1"/>
  <c r="V858" i="1"/>
  <c r="U858" i="1"/>
  <c r="V862" i="1"/>
  <c r="U862" i="1"/>
  <c r="V866" i="1"/>
  <c r="U866" i="1"/>
  <c r="P870" i="1"/>
  <c r="V870" i="1"/>
  <c r="U870" i="1"/>
  <c r="P874" i="1"/>
  <c r="V874" i="1"/>
  <c r="U874" i="1"/>
  <c r="V878" i="1"/>
  <c r="U878" i="1"/>
  <c r="P882" i="1"/>
  <c r="V882" i="1"/>
  <c r="U882" i="1"/>
  <c r="P886" i="1"/>
  <c r="V886" i="1"/>
  <c r="U886" i="1"/>
  <c r="P890" i="1"/>
  <c r="V890" i="1"/>
  <c r="U890" i="1"/>
  <c r="V894" i="1"/>
  <c r="U894" i="1"/>
  <c r="V898" i="1"/>
  <c r="U898" i="1"/>
  <c r="P902" i="1"/>
  <c r="V902" i="1"/>
  <c r="U902" i="1"/>
  <c r="P906" i="1"/>
  <c r="V906" i="1"/>
  <c r="U906" i="1"/>
  <c r="V910" i="1"/>
  <c r="U910" i="1"/>
  <c r="P914" i="1"/>
  <c r="V914" i="1"/>
  <c r="U914" i="1"/>
  <c r="P918" i="1"/>
  <c r="V918" i="1"/>
  <c r="U918" i="1"/>
  <c r="P922" i="1"/>
  <c r="V922" i="1"/>
  <c r="U922" i="1"/>
  <c r="V926" i="1"/>
  <c r="U926" i="1"/>
  <c r="P930" i="1"/>
  <c r="V930" i="1"/>
  <c r="U930" i="1"/>
  <c r="P934" i="1"/>
  <c r="V934" i="1"/>
  <c r="U934" i="1"/>
  <c r="P938" i="1"/>
  <c r="V938" i="1"/>
  <c r="U938" i="1"/>
  <c r="V942" i="1"/>
  <c r="U942" i="1"/>
  <c r="V946" i="1"/>
  <c r="U946" i="1"/>
  <c r="P950" i="1"/>
  <c r="V950" i="1"/>
  <c r="U950" i="1"/>
  <c r="P954" i="1"/>
  <c r="V954" i="1"/>
  <c r="U954" i="1"/>
  <c r="P958" i="1"/>
  <c r="V958" i="1"/>
  <c r="U958" i="1"/>
  <c r="V962" i="1"/>
  <c r="U962" i="1"/>
  <c r="P966" i="1"/>
  <c r="V966" i="1"/>
  <c r="U966" i="1"/>
  <c r="P970" i="1"/>
  <c r="V970" i="1"/>
  <c r="U970" i="1"/>
  <c r="P974" i="1"/>
  <c r="V974" i="1"/>
  <c r="U974" i="1"/>
  <c r="P978" i="1"/>
  <c r="V978" i="1"/>
  <c r="U978" i="1"/>
  <c r="P982" i="1"/>
  <c r="V982" i="1"/>
  <c r="U982" i="1"/>
  <c r="P986" i="1"/>
  <c r="V986" i="1"/>
  <c r="U986" i="1"/>
  <c r="P990" i="1"/>
  <c r="V990" i="1"/>
  <c r="U990" i="1"/>
  <c r="P994" i="1"/>
  <c r="V994" i="1"/>
  <c r="U994" i="1"/>
  <c r="P998" i="1"/>
  <c r="V998" i="1"/>
  <c r="U998" i="1"/>
  <c r="P1002" i="1"/>
  <c r="V1002" i="1"/>
  <c r="U1002" i="1"/>
  <c r="V1006" i="1"/>
  <c r="U1006" i="1"/>
  <c r="P1010" i="1"/>
  <c r="V1010" i="1"/>
  <c r="U1010" i="1"/>
  <c r="P1014" i="1"/>
  <c r="V1014" i="1"/>
  <c r="U1014" i="1"/>
  <c r="P1018" i="1"/>
  <c r="V1018" i="1"/>
  <c r="U1018" i="1"/>
  <c r="V1022" i="1"/>
  <c r="U1022" i="1"/>
  <c r="P1026" i="1"/>
  <c r="V1026" i="1"/>
  <c r="U1026" i="1"/>
  <c r="V1030" i="1"/>
  <c r="U1030" i="1"/>
  <c r="P1034" i="1"/>
  <c r="V1034" i="1"/>
  <c r="U1034" i="1"/>
  <c r="P1038" i="1"/>
  <c r="V1038" i="1"/>
  <c r="U1038" i="1"/>
  <c r="P1042" i="1"/>
  <c r="V1042" i="1"/>
  <c r="U1042" i="1"/>
  <c r="V1046" i="1"/>
  <c r="U1046" i="1"/>
  <c r="P1050" i="1"/>
  <c r="V1050" i="1"/>
  <c r="U1050" i="1"/>
  <c r="P1054" i="1"/>
  <c r="V1054" i="1"/>
  <c r="U1054" i="1"/>
  <c r="P1058" i="1"/>
  <c r="V1058" i="1"/>
  <c r="U1058" i="1"/>
  <c r="V1062" i="1"/>
  <c r="U1062" i="1"/>
  <c r="P1066" i="1"/>
  <c r="V1066" i="1"/>
  <c r="U1066" i="1"/>
  <c r="P1070" i="1"/>
  <c r="V1070" i="1"/>
  <c r="U1070" i="1"/>
  <c r="P1074" i="1"/>
  <c r="V1074" i="1"/>
  <c r="U1074" i="1"/>
  <c r="P1078" i="1"/>
  <c r="V1078" i="1"/>
  <c r="U1078" i="1"/>
  <c r="V1082" i="1"/>
  <c r="U1082" i="1"/>
  <c r="P1086" i="1"/>
  <c r="V1086" i="1"/>
  <c r="U1086" i="1"/>
  <c r="V1090" i="1"/>
  <c r="U1090" i="1"/>
  <c r="P1094" i="1"/>
  <c r="V1094" i="1"/>
  <c r="U1094" i="1"/>
  <c r="V1098" i="1"/>
  <c r="U1098" i="1"/>
  <c r="P1102" i="1"/>
  <c r="V1102" i="1"/>
  <c r="U1102" i="1"/>
  <c r="P1106" i="1"/>
  <c r="V1106" i="1"/>
  <c r="U1106" i="1"/>
  <c r="V1110" i="1"/>
  <c r="U1110" i="1"/>
  <c r="P1114" i="1"/>
  <c r="V1114" i="1"/>
  <c r="U1114" i="1"/>
  <c r="V1118" i="1"/>
  <c r="U1118" i="1"/>
  <c r="V1122" i="1"/>
  <c r="U1122" i="1"/>
  <c r="P1126" i="1"/>
  <c r="V1126" i="1"/>
  <c r="U1126" i="1"/>
  <c r="V1130" i="1"/>
  <c r="U1130" i="1"/>
  <c r="P1134" i="1"/>
  <c r="V1134" i="1"/>
  <c r="U1134" i="1"/>
  <c r="P1138" i="1"/>
  <c r="V1138" i="1"/>
  <c r="U1138" i="1"/>
  <c r="V1142" i="1"/>
  <c r="U1142" i="1"/>
  <c r="P1146" i="1"/>
  <c r="V1146" i="1"/>
  <c r="U1146" i="1"/>
  <c r="P1150" i="1"/>
  <c r="V1150" i="1"/>
  <c r="U1150" i="1"/>
  <c r="V1154" i="1"/>
  <c r="U1154" i="1"/>
  <c r="V1158" i="1"/>
  <c r="U1158" i="1"/>
  <c r="V1162" i="1"/>
  <c r="U1162" i="1"/>
  <c r="V1166" i="1"/>
  <c r="U1166" i="1"/>
  <c r="P1119" i="1"/>
  <c r="V1119" i="1"/>
  <c r="U1119" i="1"/>
  <c r="V1123" i="1"/>
  <c r="U1123" i="1"/>
  <c r="P1127" i="1"/>
  <c r="V1127" i="1"/>
  <c r="U1127" i="1"/>
  <c r="V1131" i="1"/>
  <c r="U1131" i="1"/>
  <c r="P1135" i="1"/>
  <c r="V1135" i="1"/>
  <c r="U1135" i="1"/>
  <c r="P1139" i="1"/>
  <c r="V1139" i="1"/>
  <c r="U1139" i="1"/>
  <c r="V1143" i="1"/>
  <c r="U1143" i="1"/>
  <c r="V1147" i="1"/>
  <c r="U1147" i="1"/>
  <c r="V1151" i="1"/>
  <c r="U1151" i="1"/>
  <c r="V1155" i="1"/>
  <c r="U1155" i="1"/>
  <c r="V1159" i="1"/>
  <c r="U1159" i="1"/>
  <c r="P1163" i="1"/>
  <c r="V1163" i="1"/>
  <c r="U1163" i="1"/>
  <c r="P1167" i="1"/>
  <c r="V1167" i="1"/>
  <c r="U1167" i="1"/>
  <c r="V1171" i="1"/>
  <c r="U1171" i="1"/>
  <c r="V1175" i="1"/>
  <c r="U1175" i="1"/>
  <c r="V1179" i="1"/>
  <c r="U1179" i="1"/>
  <c r="V1183" i="1"/>
  <c r="U1183" i="1"/>
  <c r="V1187" i="1"/>
  <c r="U1187" i="1"/>
  <c r="V1191" i="1"/>
  <c r="U1191" i="1"/>
  <c r="P1195" i="1"/>
  <c r="V1195" i="1"/>
  <c r="U1195" i="1"/>
  <c r="V1199" i="1"/>
  <c r="U1199" i="1"/>
  <c r="V1203" i="1"/>
  <c r="U1203" i="1"/>
  <c r="V1207" i="1"/>
  <c r="U1207" i="1"/>
  <c r="V1211" i="1"/>
  <c r="U1211" i="1"/>
  <c r="P1215" i="1"/>
  <c r="V1215" i="1"/>
  <c r="U1215" i="1"/>
  <c r="P1219" i="1"/>
  <c r="V1219" i="1"/>
  <c r="U1219" i="1"/>
  <c r="P1223" i="1"/>
  <c r="V1223" i="1"/>
  <c r="U1223" i="1"/>
  <c r="V1227" i="1"/>
  <c r="U1227" i="1"/>
  <c r="P1231" i="1"/>
  <c r="V1231" i="1"/>
  <c r="U1231" i="1"/>
  <c r="P1235" i="1"/>
  <c r="V1235" i="1"/>
  <c r="U1235" i="1"/>
  <c r="P1239" i="1"/>
  <c r="V1239" i="1"/>
  <c r="U1239" i="1"/>
  <c r="V1243" i="1"/>
  <c r="U1243" i="1"/>
  <c r="V1247" i="1"/>
  <c r="U1247" i="1"/>
  <c r="P1251" i="1"/>
  <c r="V1251" i="1"/>
  <c r="U1251" i="1"/>
  <c r="V1255" i="1"/>
  <c r="U1255" i="1"/>
  <c r="P1259" i="1"/>
  <c r="V1259" i="1"/>
  <c r="U1259" i="1"/>
  <c r="V1263" i="1"/>
  <c r="U1263" i="1"/>
  <c r="V1267" i="1"/>
  <c r="U1267" i="1"/>
  <c r="V1271" i="1"/>
  <c r="U1271" i="1"/>
  <c r="V1275" i="1"/>
  <c r="U1275" i="1"/>
  <c r="V1279" i="1"/>
  <c r="U1279" i="1"/>
  <c r="P1283" i="1"/>
  <c r="V1283" i="1"/>
  <c r="U1283" i="1"/>
  <c r="P1287" i="1"/>
  <c r="V1287" i="1"/>
  <c r="U1287" i="1"/>
  <c r="V1291" i="1"/>
  <c r="U1291" i="1"/>
  <c r="V1295" i="1"/>
  <c r="U1295" i="1"/>
  <c r="V1299" i="1"/>
  <c r="U1299" i="1"/>
  <c r="P1303" i="1"/>
  <c r="V1303" i="1"/>
  <c r="U1303" i="1"/>
  <c r="P1307" i="1"/>
  <c r="V1307" i="1"/>
  <c r="U1307" i="1"/>
  <c r="P1311" i="1"/>
  <c r="V1311" i="1"/>
  <c r="U1311" i="1"/>
  <c r="P1315" i="1"/>
  <c r="V1315" i="1"/>
  <c r="U1315" i="1"/>
  <c r="P1319" i="1"/>
  <c r="V1319" i="1"/>
  <c r="U1319" i="1"/>
  <c r="V1323" i="1"/>
  <c r="U1323" i="1"/>
  <c r="P1327" i="1"/>
  <c r="V1327" i="1"/>
  <c r="U1327" i="1"/>
  <c r="P1331" i="1"/>
  <c r="V1331" i="1"/>
  <c r="U1331" i="1"/>
  <c r="V1335" i="1"/>
  <c r="U1335" i="1"/>
  <c r="P1339" i="1"/>
  <c r="V1339" i="1"/>
  <c r="U1339" i="1"/>
  <c r="P1343" i="1"/>
  <c r="V1343" i="1"/>
  <c r="U1343" i="1"/>
  <c r="P1347" i="1"/>
  <c r="V1347" i="1"/>
  <c r="U1347" i="1"/>
  <c r="P1351" i="1"/>
  <c r="V1351" i="1"/>
  <c r="U1351" i="1"/>
  <c r="V1355" i="1"/>
  <c r="U1355" i="1"/>
  <c r="P1359" i="1"/>
  <c r="V1359" i="1"/>
  <c r="U1359" i="1"/>
  <c r="P1363" i="1"/>
  <c r="V1363" i="1"/>
  <c r="U1363" i="1"/>
  <c r="V1367" i="1"/>
  <c r="U1367" i="1"/>
  <c r="P1371" i="1"/>
  <c r="V1371" i="1"/>
  <c r="U1371" i="1"/>
  <c r="P1375" i="1"/>
  <c r="V1375" i="1"/>
  <c r="U1375" i="1"/>
  <c r="V1379" i="1"/>
  <c r="U1379" i="1"/>
  <c r="P1383" i="1"/>
  <c r="V1383" i="1"/>
  <c r="U1383" i="1"/>
  <c r="P1387" i="1"/>
  <c r="V1387" i="1"/>
  <c r="U1387" i="1"/>
  <c r="V1391" i="1"/>
  <c r="U1391" i="1"/>
  <c r="V1395" i="1"/>
  <c r="U1395" i="1"/>
  <c r="V1399" i="1"/>
  <c r="U1399" i="1"/>
  <c r="V1403" i="1"/>
  <c r="U1403" i="1"/>
  <c r="P1407" i="1"/>
  <c r="V1407" i="1"/>
  <c r="U1407" i="1"/>
  <c r="V1411" i="1"/>
  <c r="U1411" i="1"/>
  <c r="P1415" i="1"/>
  <c r="V1415" i="1"/>
  <c r="U1415" i="1"/>
  <c r="P1419" i="1"/>
  <c r="V1419" i="1"/>
  <c r="U1419" i="1"/>
  <c r="P1423" i="1"/>
  <c r="V1423" i="1"/>
  <c r="U1423" i="1"/>
  <c r="P1427" i="1"/>
  <c r="V1427" i="1"/>
  <c r="U1427" i="1"/>
  <c r="V1431" i="1"/>
  <c r="U1431" i="1"/>
  <c r="P1435" i="1"/>
  <c r="V1435" i="1"/>
  <c r="U1435" i="1"/>
  <c r="P1439" i="1"/>
  <c r="V1439" i="1"/>
  <c r="U1439" i="1"/>
  <c r="P1443" i="1"/>
  <c r="V1443" i="1"/>
  <c r="U1443" i="1"/>
  <c r="P1447" i="1"/>
  <c r="V1447" i="1"/>
  <c r="U1447" i="1"/>
  <c r="P1451" i="1"/>
  <c r="V1451" i="1"/>
  <c r="U1451" i="1"/>
  <c r="P1455" i="1"/>
  <c r="V1455" i="1"/>
  <c r="U1455" i="1"/>
  <c r="V1459" i="1"/>
  <c r="U1459" i="1"/>
  <c r="P1463" i="1"/>
  <c r="V1463" i="1"/>
  <c r="U1463" i="1"/>
  <c r="V1467" i="1"/>
  <c r="U1467" i="1"/>
  <c r="P1471" i="1"/>
  <c r="V1471" i="1"/>
  <c r="U1471" i="1"/>
  <c r="P1475" i="1"/>
  <c r="V1475" i="1"/>
  <c r="U1475" i="1"/>
  <c r="V1479" i="1"/>
  <c r="U1479" i="1"/>
  <c r="P1483" i="1"/>
  <c r="V1483" i="1"/>
  <c r="U1483" i="1"/>
  <c r="P1487" i="1"/>
  <c r="V1487" i="1"/>
  <c r="U1487" i="1"/>
  <c r="P1491" i="1"/>
  <c r="V1491" i="1"/>
  <c r="U1491" i="1"/>
  <c r="P1495" i="1"/>
  <c r="V1495" i="1"/>
  <c r="U1495" i="1"/>
  <c r="P1499" i="1"/>
  <c r="V1499" i="1"/>
  <c r="U1499" i="1"/>
  <c r="P1503" i="1"/>
  <c r="V1503" i="1"/>
  <c r="U1503" i="1"/>
  <c r="V1507" i="1"/>
  <c r="U1507" i="1"/>
  <c r="P1511" i="1"/>
  <c r="V1511" i="1"/>
  <c r="U1511" i="1"/>
  <c r="P1515" i="1"/>
  <c r="V1515" i="1"/>
  <c r="U1515" i="1"/>
  <c r="P1519" i="1"/>
  <c r="V1519" i="1"/>
  <c r="U1519" i="1"/>
  <c r="V1523" i="1"/>
  <c r="U1523" i="1"/>
  <c r="V1527" i="1"/>
  <c r="U1527" i="1"/>
  <c r="P1531" i="1"/>
  <c r="V1531" i="1"/>
  <c r="U1531" i="1"/>
  <c r="P1535" i="1"/>
  <c r="V1535" i="1"/>
  <c r="U1535" i="1"/>
  <c r="V1539" i="1"/>
  <c r="U1539" i="1"/>
  <c r="P1543" i="1"/>
  <c r="V1543" i="1"/>
  <c r="U1543" i="1"/>
  <c r="P1547" i="1"/>
  <c r="V1547" i="1"/>
  <c r="U1547" i="1"/>
  <c r="P1551" i="1"/>
  <c r="V1551" i="1"/>
  <c r="U1551" i="1"/>
  <c r="P1555" i="1"/>
  <c r="V1555" i="1"/>
  <c r="U1555" i="1"/>
  <c r="V1559" i="1"/>
  <c r="U1559" i="1"/>
  <c r="V1563" i="1"/>
  <c r="U1563" i="1"/>
  <c r="V1567" i="1"/>
  <c r="U1567" i="1"/>
  <c r="P1571" i="1"/>
  <c r="V1571" i="1"/>
  <c r="U1571" i="1"/>
  <c r="P1575" i="1"/>
  <c r="V1575" i="1"/>
  <c r="U1575" i="1"/>
  <c r="V1579" i="1"/>
  <c r="U1579" i="1"/>
  <c r="V1583" i="1"/>
  <c r="U1583" i="1"/>
  <c r="V1587" i="1"/>
  <c r="U1587" i="1"/>
  <c r="P1591" i="1"/>
  <c r="V1591" i="1"/>
  <c r="U1591" i="1"/>
  <c r="V1595" i="1"/>
  <c r="U1595" i="1"/>
  <c r="V1599" i="1"/>
  <c r="U1599" i="1"/>
  <c r="V1603" i="1"/>
  <c r="U1603" i="1"/>
  <c r="P1607" i="1"/>
  <c r="V1607" i="1"/>
  <c r="U1607" i="1"/>
  <c r="V1611" i="1"/>
  <c r="U1611" i="1"/>
  <c r="P1615" i="1"/>
  <c r="V1615" i="1"/>
  <c r="U1615" i="1"/>
  <c r="V1619" i="1"/>
  <c r="U1619" i="1"/>
  <c r="P1623" i="1"/>
  <c r="V1623" i="1"/>
  <c r="U1623" i="1"/>
  <c r="P1627" i="1"/>
  <c r="V1627" i="1"/>
  <c r="U1627" i="1"/>
  <c r="V1631" i="1"/>
  <c r="U1631" i="1"/>
  <c r="P1635" i="1"/>
  <c r="V1635" i="1"/>
  <c r="U1635" i="1"/>
  <c r="P1639" i="1"/>
  <c r="V1639" i="1"/>
  <c r="U1639" i="1"/>
  <c r="V1643" i="1"/>
  <c r="U1643" i="1"/>
  <c r="V1647" i="1"/>
  <c r="U1647" i="1"/>
  <c r="P1651" i="1"/>
  <c r="V1651" i="1"/>
  <c r="U1651" i="1"/>
  <c r="P1655" i="1"/>
  <c r="V1655" i="1"/>
  <c r="U1655" i="1"/>
  <c r="V1659" i="1"/>
  <c r="U1659" i="1"/>
  <c r="V1663" i="1"/>
  <c r="U1663" i="1"/>
  <c r="V1667" i="1"/>
  <c r="U1667" i="1"/>
  <c r="P1671" i="1"/>
  <c r="V1671" i="1"/>
  <c r="U1671" i="1"/>
  <c r="P1675" i="1"/>
  <c r="V1675" i="1"/>
  <c r="U1675" i="1"/>
  <c r="V1679" i="1"/>
  <c r="U1679" i="1"/>
  <c r="P1683" i="1"/>
  <c r="V1683" i="1"/>
  <c r="U1683" i="1"/>
  <c r="P1687" i="1"/>
  <c r="V1687" i="1"/>
  <c r="U1687" i="1"/>
  <c r="P1691" i="1"/>
  <c r="V1691" i="1"/>
  <c r="U1691" i="1"/>
  <c r="P1695" i="1"/>
  <c r="V1695" i="1"/>
  <c r="U1695" i="1"/>
  <c r="V1699" i="1"/>
  <c r="U1699" i="1"/>
  <c r="V1703" i="1"/>
  <c r="U1703" i="1"/>
  <c r="P1707" i="1"/>
  <c r="V1707" i="1"/>
  <c r="U1707" i="1"/>
  <c r="P1711" i="1"/>
  <c r="V1711" i="1"/>
  <c r="U1711" i="1"/>
  <c r="V1715" i="1"/>
  <c r="U1715" i="1"/>
  <c r="P1719" i="1"/>
  <c r="V1719" i="1"/>
  <c r="U1719" i="1"/>
  <c r="V1723" i="1"/>
  <c r="U1723" i="1"/>
  <c r="V1727" i="1"/>
  <c r="U1727" i="1"/>
  <c r="P1731" i="1"/>
  <c r="V1731" i="1"/>
  <c r="U1731" i="1"/>
  <c r="P1735" i="1"/>
  <c r="V1735" i="1"/>
  <c r="U1735" i="1"/>
  <c r="V1739" i="1"/>
  <c r="U1739" i="1"/>
  <c r="V1743" i="1"/>
  <c r="U1743" i="1"/>
  <c r="V1747" i="1"/>
  <c r="U1747" i="1"/>
  <c r="V1751" i="1"/>
  <c r="U1751" i="1"/>
  <c r="P1755" i="1"/>
  <c r="V1755" i="1"/>
  <c r="U1755" i="1"/>
  <c r="P1759" i="1"/>
  <c r="V1759" i="1"/>
  <c r="U1759" i="1"/>
  <c r="P1763" i="1"/>
  <c r="V1763" i="1"/>
  <c r="U1763" i="1"/>
  <c r="P1767" i="1"/>
  <c r="V1767" i="1"/>
  <c r="U1767" i="1"/>
  <c r="P1771" i="1"/>
  <c r="V1771" i="1"/>
  <c r="U1771" i="1"/>
  <c r="P1775" i="1"/>
  <c r="V1775" i="1"/>
  <c r="U1775" i="1"/>
  <c r="P1779" i="1"/>
  <c r="V1779" i="1"/>
  <c r="U1779" i="1"/>
  <c r="V1783" i="1"/>
  <c r="U1783" i="1"/>
  <c r="P1787" i="1"/>
  <c r="V1787" i="1"/>
  <c r="U1787" i="1"/>
  <c r="V1791" i="1"/>
  <c r="U1791" i="1"/>
  <c r="P1795" i="1"/>
  <c r="V1795" i="1"/>
  <c r="U1795" i="1"/>
  <c r="P1799" i="1"/>
  <c r="V1799" i="1"/>
  <c r="U1799" i="1"/>
  <c r="V1803" i="1"/>
  <c r="U1803" i="1"/>
  <c r="V1807" i="1"/>
  <c r="U1807" i="1"/>
  <c r="V1811" i="1"/>
  <c r="U1811" i="1"/>
  <c r="V1815" i="1"/>
  <c r="U1815" i="1"/>
  <c r="P1819" i="1"/>
  <c r="V1819" i="1"/>
  <c r="U1819" i="1"/>
  <c r="P1823" i="1"/>
  <c r="V1823" i="1"/>
  <c r="U1823" i="1"/>
  <c r="P1827" i="1"/>
  <c r="V1827" i="1"/>
  <c r="U1827" i="1"/>
  <c r="V1831" i="1"/>
  <c r="U1831" i="1"/>
  <c r="P1835" i="1"/>
  <c r="V1835" i="1"/>
  <c r="U1835" i="1"/>
  <c r="P1839" i="1"/>
  <c r="V1839" i="1"/>
  <c r="U1839" i="1"/>
  <c r="P1843" i="1"/>
  <c r="V1843" i="1"/>
  <c r="U1843" i="1"/>
  <c r="V1847" i="1"/>
  <c r="U1847" i="1"/>
  <c r="V1851" i="1"/>
  <c r="U1851" i="1"/>
  <c r="P1855" i="1"/>
  <c r="V1855" i="1"/>
  <c r="U1855" i="1"/>
  <c r="V1859" i="1"/>
  <c r="U1859" i="1"/>
  <c r="P1863" i="1"/>
  <c r="V1863" i="1"/>
  <c r="U1863" i="1"/>
  <c r="P1867" i="1"/>
  <c r="V1867" i="1"/>
  <c r="U1867" i="1"/>
  <c r="V1871" i="1"/>
  <c r="U1871" i="1"/>
  <c r="V1875" i="1"/>
  <c r="U1875" i="1"/>
  <c r="V1879" i="1"/>
  <c r="U1879" i="1"/>
  <c r="V1883" i="1"/>
  <c r="U1883" i="1"/>
  <c r="P1887" i="1"/>
  <c r="V1887" i="1"/>
  <c r="U1887" i="1"/>
  <c r="P1891" i="1"/>
  <c r="V1891" i="1"/>
  <c r="U1891" i="1"/>
  <c r="P1895" i="1"/>
  <c r="V1895" i="1"/>
  <c r="U1895" i="1"/>
  <c r="V1899" i="1"/>
  <c r="U1899" i="1"/>
  <c r="V1903" i="1"/>
  <c r="U1903" i="1"/>
  <c r="V1907" i="1"/>
  <c r="U1907" i="1"/>
  <c r="V1911" i="1"/>
  <c r="U1911" i="1"/>
  <c r="V1915" i="1"/>
  <c r="U1915" i="1"/>
  <c r="V1919" i="1"/>
  <c r="U1919" i="1"/>
  <c r="V1923" i="1"/>
  <c r="U1923" i="1"/>
  <c r="V1927" i="1"/>
  <c r="U1927" i="1"/>
  <c r="V1931" i="1"/>
  <c r="U1931" i="1"/>
  <c r="V1935" i="1"/>
  <c r="U1935" i="1"/>
  <c r="P1939" i="1"/>
  <c r="V1939" i="1"/>
  <c r="U1939" i="1"/>
  <c r="V1943" i="1"/>
  <c r="U1943" i="1"/>
  <c r="V1947" i="1"/>
  <c r="U1947" i="1"/>
  <c r="V1951" i="1"/>
  <c r="U1951" i="1"/>
  <c r="V1955" i="1"/>
  <c r="U1955" i="1"/>
  <c r="V1959" i="1"/>
  <c r="U1959" i="1"/>
  <c r="P1963" i="1"/>
  <c r="V1963" i="1"/>
  <c r="U1963" i="1"/>
  <c r="P1967" i="1"/>
  <c r="V1967" i="1"/>
  <c r="U1967" i="1"/>
  <c r="V1971" i="1"/>
  <c r="U1971" i="1"/>
  <c r="V1975" i="1"/>
  <c r="U1975" i="1"/>
  <c r="V1979" i="1"/>
  <c r="U1979" i="1"/>
  <c r="P1983" i="1"/>
  <c r="V1983" i="1"/>
  <c r="U1983" i="1"/>
  <c r="V1987" i="1"/>
  <c r="U1987" i="1"/>
  <c r="V1991" i="1"/>
  <c r="U1991" i="1"/>
  <c r="V1995" i="1"/>
  <c r="U1995" i="1"/>
  <c r="P1999" i="1"/>
  <c r="V1999" i="1"/>
  <c r="U1999" i="1"/>
  <c r="P2003" i="1"/>
  <c r="V2003" i="1"/>
  <c r="U2003" i="1"/>
  <c r="V2007" i="1"/>
  <c r="U2007" i="1"/>
  <c r="P2011" i="1"/>
  <c r="V2011" i="1"/>
  <c r="U2011" i="1"/>
  <c r="P2015" i="1"/>
  <c r="V2015" i="1"/>
  <c r="U2015" i="1"/>
  <c r="V2019" i="1"/>
  <c r="U2019" i="1"/>
  <c r="P2023" i="1"/>
  <c r="V2023" i="1"/>
  <c r="U2023" i="1"/>
  <c r="V2027" i="1"/>
  <c r="U2027" i="1"/>
  <c r="P2031" i="1"/>
  <c r="V2031" i="1"/>
  <c r="U2031" i="1"/>
  <c r="V2035" i="1"/>
  <c r="U2035" i="1"/>
  <c r="P2039" i="1"/>
  <c r="V2039" i="1"/>
  <c r="U2039" i="1"/>
  <c r="V2043" i="1"/>
  <c r="U2043" i="1"/>
  <c r="V2047" i="1"/>
  <c r="U2047" i="1"/>
  <c r="P2051" i="1"/>
  <c r="V2051" i="1"/>
  <c r="U2051" i="1"/>
  <c r="V2055" i="1"/>
  <c r="U2055" i="1"/>
  <c r="P2059" i="1"/>
  <c r="V2059" i="1"/>
  <c r="U2059" i="1"/>
  <c r="P2063" i="1"/>
  <c r="V2063" i="1"/>
  <c r="U2063" i="1"/>
  <c r="P2067" i="1"/>
  <c r="V2067" i="1"/>
  <c r="U2067" i="1"/>
  <c r="V2071" i="1"/>
  <c r="U2071" i="1"/>
  <c r="P2075" i="1"/>
  <c r="V2075" i="1"/>
  <c r="U2075" i="1"/>
  <c r="V2079" i="1"/>
  <c r="U2079" i="1"/>
  <c r="P2083" i="1"/>
  <c r="V2083" i="1"/>
  <c r="U2083" i="1"/>
  <c r="V2087" i="1"/>
  <c r="U2087" i="1"/>
  <c r="P2091" i="1"/>
  <c r="V2091" i="1"/>
  <c r="U2091" i="1"/>
  <c r="V2095" i="1"/>
  <c r="U2095" i="1"/>
  <c r="V2099" i="1"/>
  <c r="U2099" i="1"/>
  <c r="V2103" i="1"/>
  <c r="U2103" i="1"/>
  <c r="V2107" i="1"/>
  <c r="U2107" i="1"/>
  <c r="V2111" i="1"/>
  <c r="U2111" i="1"/>
  <c r="V2115" i="1"/>
  <c r="U2115" i="1"/>
  <c r="V2119" i="1"/>
  <c r="U2119" i="1"/>
  <c r="V2123" i="1"/>
  <c r="U2123" i="1"/>
  <c r="V2127" i="1"/>
  <c r="U2127" i="1"/>
  <c r="V2131" i="1"/>
  <c r="U2131" i="1"/>
  <c r="V8" i="1"/>
  <c r="U8" i="1"/>
  <c r="U12" i="1"/>
  <c r="V12" i="1"/>
  <c r="P16" i="1"/>
  <c r="V16" i="1"/>
  <c r="U16" i="1"/>
  <c r="V20" i="1"/>
  <c r="U20" i="1"/>
  <c r="P24" i="1"/>
  <c r="V24" i="1"/>
  <c r="U24" i="1"/>
  <c r="V28" i="1"/>
  <c r="U28" i="1"/>
  <c r="P32" i="1"/>
  <c r="V32" i="1"/>
  <c r="U32" i="1"/>
  <c r="P36" i="1"/>
  <c r="V36" i="1"/>
  <c r="U36" i="1"/>
  <c r="V40" i="1"/>
  <c r="U40" i="1"/>
  <c r="V44" i="1"/>
  <c r="U44" i="1"/>
  <c r="P48" i="1"/>
  <c r="V48" i="1"/>
  <c r="U48" i="1"/>
  <c r="P52" i="1"/>
  <c r="V52" i="1"/>
  <c r="U52" i="1"/>
  <c r="V56" i="1"/>
  <c r="U56" i="1"/>
  <c r="V60" i="1"/>
  <c r="U60" i="1"/>
  <c r="V64" i="1"/>
  <c r="U64" i="1"/>
  <c r="V68" i="1"/>
  <c r="U68" i="1"/>
  <c r="P72" i="1"/>
  <c r="V72" i="1"/>
  <c r="U72" i="1"/>
  <c r="V76" i="1"/>
  <c r="U76" i="1"/>
  <c r="P80" i="1"/>
  <c r="V80" i="1"/>
  <c r="U80" i="1"/>
  <c r="P84" i="1"/>
  <c r="V84" i="1"/>
  <c r="U84" i="1"/>
  <c r="P88" i="1"/>
  <c r="V88" i="1"/>
  <c r="U88" i="1"/>
  <c r="V92" i="1"/>
  <c r="U92" i="1"/>
  <c r="V96" i="1"/>
  <c r="U96" i="1"/>
  <c r="P100" i="1"/>
  <c r="V100" i="1"/>
  <c r="U100" i="1"/>
  <c r="P104" i="1"/>
  <c r="V104" i="1"/>
  <c r="U104" i="1"/>
  <c r="V108" i="1"/>
  <c r="U108" i="1"/>
  <c r="P112" i="1"/>
  <c r="V112" i="1"/>
  <c r="U112" i="1"/>
  <c r="V116" i="1"/>
  <c r="U116" i="1"/>
  <c r="P120" i="1"/>
  <c r="V120" i="1"/>
  <c r="U120" i="1"/>
  <c r="P124" i="1"/>
  <c r="V124" i="1"/>
  <c r="U124" i="1"/>
  <c r="P128" i="1"/>
  <c r="V128" i="1"/>
  <c r="U128" i="1"/>
  <c r="P132" i="1"/>
  <c r="V132" i="1"/>
  <c r="U132" i="1"/>
  <c r="P136" i="1"/>
  <c r="V136" i="1"/>
  <c r="U136" i="1"/>
  <c r="P140" i="1"/>
  <c r="V140" i="1"/>
  <c r="U140" i="1"/>
  <c r="V144" i="1"/>
  <c r="U144" i="1"/>
  <c r="P148" i="1"/>
  <c r="V148" i="1"/>
  <c r="U148" i="1"/>
  <c r="V152" i="1"/>
  <c r="U152" i="1"/>
  <c r="P156" i="1"/>
  <c r="V156" i="1"/>
  <c r="U156" i="1"/>
  <c r="V160" i="1"/>
  <c r="U160" i="1"/>
  <c r="P164" i="1"/>
  <c r="V164" i="1"/>
  <c r="U164" i="1"/>
  <c r="V168" i="1"/>
  <c r="U168" i="1"/>
  <c r="V172" i="1"/>
  <c r="U172" i="1"/>
  <c r="P176" i="1"/>
  <c r="V176" i="1"/>
  <c r="U176" i="1"/>
  <c r="P180" i="1"/>
  <c r="V180" i="1"/>
  <c r="U180" i="1"/>
  <c r="P184" i="1"/>
  <c r="V184" i="1"/>
  <c r="U184" i="1"/>
  <c r="V188" i="1"/>
  <c r="U188" i="1"/>
  <c r="V192" i="1"/>
  <c r="U192" i="1"/>
  <c r="V196" i="1"/>
  <c r="U196" i="1"/>
  <c r="P200" i="1"/>
  <c r="V200" i="1"/>
  <c r="U200" i="1"/>
  <c r="P204" i="1"/>
  <c r="V204" i="1"/>
  <c r="U204" i="1"/>
  <c r="V208" i="1"/>
  <c r="U208" i="1"/>
  <c r="V212" i="1"/>
  <c r="U212" i="1"/>
  <c r="P216" i="1"/>
  <c r="V216" i="1"/>
  <c r="U216" i="1"/>
  <c r="V220" i="1"/>
  <c r="U220" i="1"/>
  <c r="V224" i="1"/>
  <c r="U224" i="1"/>
  <c r="V228" i="1"/>
  <c r="U228" i="1"/>
  <c r="V232" i="1"/>
  <c r="U232" i="1"/>
  <c r="P236" i="1"/>
  <c r="V236" i="1"/>
  <c r="U236" i="1"/>
  <c r="V240" i="1"/>
  <c r="U240" i="1"/>
  <c r="P244" i="1"/>
  <c r="V244" i="1"/>
  <c r="U244" i="1"/>
  <c r="P248" i="1"/>
  <c r="V248" i="1"/>
  <c r="U248" i="1"/>
  <c r="P252" i="1"/>
  <c r="V252" i="1"/>
  <c r="U252" i="1"/>
  <c r="V256" i="1"/>
  <c r="U256" i="1"/>
  <c r="V260" i="1"/>
  <c r="U260" i="1"/>
  <c r="V264" i="1"/>
  <c r="U264" i="1"/>
  <c r="P268" i="1"/>
  <c r="V268" i="1"/>
  <c r="U268" i="1"/>
  <c r="P272" i="1"/>
  <c r="V272" i="1"/>
  <c r="U272" i="1"/>
  <c r="P276" i="1"/>
  <c r="V276" i="1"/>
  <c r="U276" i="1"/>
  <c r="V280" i="1"/>
  <c r="U280" i="1"/>
  <c r="P284" i="1"/>
  <c r="V284" i="1"/>
  <c r="U284" i="1"/>
  <c r="P288" i="1"/>
  <c r="V288" i="1"/>
  <c r="U288" i="1"/>
  <c r="V292" i="1"/>
  <c r="U292" i="1"/>
  <c r="V296" i="1"/>
  <c r="U296" i="1"/>
  <c r="P300" i="1"/>
  <c r="V300" i="1"/>
  <c r="U300" i="1"/>
  <c r="V304" i="1"/>
  <c r="U304" i="1"/>
  <c r="P308" i="1"/>
  <c r="V308" i="1"/>
  <c r="U308" i="1"/>
  <c r="P312" i="1"/>
  <c r="V312" i="1"/>
  <c r="U312" i="1"/>
  <c r="V316" i="1"/>
  <c r="U316" i="1"/>
  <c r="P320" i="1"/>
  <c r="V320" i="1"/>
  <c r="U320" i="1"/>
  <c r="P324" i="1"/>
  <c r="V324" i="1"/>
  <c r="U324" i="1"/>
  <c r="P328" i="1"/>
  <c r="V328" i="1"/>
  <c r="U328" i="1"/>
  <c r="P332" i="1"/>
  <c r="V332" i="1"/>
  <c r="U332" i="1"/>
  <c r="V336" i="1"/>
  <c r="U336" i="1"/>
  <c r="V340" i="1"/>
  <c r="U340" i="1"/>
  <c r="P344" i="1"/>
  <c r="V344" i="1"/>
  <c r="U344" i="1"/>
  <c r="P348" i="1"/>
  <c r="V348" i="1"/>
  <c r="U348" i="1"/>
  <c r="P352" i="1"/>
  <c r="V352" i="1"/>
  <c r="U352" i="1"/>
  <c r="P356" i="1"/>
  <c r="V356" i="1"/>
  <c r="U356" i="1"/>
  <c r="P360" i="1"/>
  <c r="V360" i="1"/>
  <c r="U360" i="1"/>
  <c r="V364" i="1"/>
  <c r="U364" i="1"/>
  <c r="V368" i="1"/>
  <c r="U368" i="1"/>
  <c r="V372" i="1"/>
  <c r="U372" i="1"/>
  <c r="P376" i="1"/>
  <c r="V376" i="1"/>
  <c r="U376" i="1"/>
  <c r="P380" i="1"/>
  <c r="V380" i="1"/>
  <c r="U380" i="1"/>
  <c r="V384" i="1"/>
  <c r="U384" i="1"/>
  <c r="P388" i="1"/>
  <c r="V388" i="1"/>
  <c r="U388" i="1"/>
  <c r="V392" i="1"/>
  <c r="U392" i="1"/>
  <c r="P396" i="1"/>
  <c r="V396" i="1"/>
  <c r="U396" i="1"/>
  <c r="V400" i="1"/>
  <c r="U400" i="1"/>
  <c r="V404" i="1"/>
  <c r="U404" i="1"/>
  <c r="P408" i="1"/>
  <c r="V408" i="1"/>
  <c r="U408" i="1"/>
  <c r="V412" i="1"/>
  <c r="U412" i="1"/>
  <c r="P416" i="1"/>
  <c r="V416" i="1"/>
  <c r="U416" i="1"/>
  <c r="V420" i="1"/>
  <c r="U420" i="1"/>
  <c r="P424" i="1"/>
  <c r="V424" i="1"/>
  <c r="U424" i="1"/>
  <c r="P428" i="1"/>
  <c r="V428" i="1"/>
  <c r="U428" i="1"/>
  <c r="P432" i="1"/>
  <c r="V432" i="1"/>
  <c r="U432" i="1"/>
  <c r="P436" i="1"/>
  <c r="V436" i="1"/>
  <c r="U436" i="1"/>
  <c r="V440" i="1"/>
  <c r="U440" i="1"/>
  <c r="P444" i="1"/>
  <c r="V444" i="1"/>
  <c r="U444" i="1"/>
  <c r="P448" i="1"/>
  <c r="V448" i="1"/>
  <c r="U448" i="1"/>
  <c r="P452" i="1"/>
  <c r="V452" i="1"/>
  <c r="U452" i="1"/>
  <c r="P456" i="1"/>
  <c r="V456" i="1"/>
  <c r="U456" i="1"/>
  <c r="V460" i="1"/>
  <c r="U460" i="1"/>
  <c r="V464" i="1"/>
  <c r="U464" i="1"/>
  <c r="V468" i="1"/>
  <c r="U468" i="1"/>
  <c r="V472" i="1"/>
  <c r="U472" i="1"/>
  <c r="V476" i="1"/>
  <c r="U476" i="1"/>
  <c r="P480" i="1"/>
  <c r="V480" i="1"/>
  <c r="U480" i="1"/>
  <c r="V484" i="1"/>
  <c r="U484" i="1"/>
  <c r="P488" i="1"/>
  <c r="V488" i="1"/>
  <c r="U488" i="1"/>
  <c r="V492" i="1"/>
  <c r="U492" i="1"/>
  <c r="V496" i="1"/>
  <c r="U496" i="1"/>
  <c r="P500" i="1"/>
  <c r="V500" i="1"/>
  <c r="U500" i="1"/>
  <c r="P504" i="1"/>
  <c r="V504" i="1"/>
  <c r="U504" i="1"/>
  <c r="P508" i="1"/>
  <c r="V508" i="1"/>
  <c r="U508" i="1"/>
  <c r="P512" i="1"/>
  <c r="V512" i="1"/>
  <c r="U512" i="1"/>
  <c r="P516" i="1"/>
  <c r="V516" i="1"/>
  <c r="U516" i="1"/>
  <c r="P520" i="1"/>
  <c r="V520" i="1"/>
  <c r="U520" i="1"/>
  <c r="P524" i="1"/>
  <c r="V524" i="1"/>
  <c r="U524" i="1"/>
  <c r="P528" i="1"/>
  <c r="V528" i="1"/>
  <c r="U528" i="1"/>
  <c r="P532" i="1"/>
  <c r="V532" i="1"/>
  <c r="U532" i="1"/>
  <c r="P536" i="1"/>
  <c r="V536" i="1"/>
  <c r="U536" i="1"/>
  <c r="V540" i="1"/>
  <c r="U540" i="1"/>
  <c r="P544" i="1"/>
  <c r="V544" i="1"/>
  <c r="U544" i="1"/>
  <c r="P548" i="1"/>
  <c r="V548" i="1"/>
  <c r="U548" i="1"/>
  <c r="V552" i="1"/>
  <c r="U552" i="1"/>
  <c r="P556" i="1"/>
  <c r="V556" i="1"/>
  <c r="U556" i="1"/>
  <c r="P560" i="1"/>
  <c r="V560" i="1"/>
  <c r="U560" i="1"/>
  <c r="P564" i="1"/>
  <c r="V564" i="1"/>
  <c r="U564" i="1"/>
  <c r="P568" i="1"/>
  <c r="V568" i="1"/>
  <c r="U568" i="1"/>
  <c r="V572" i="1"/>
  <c r="U572" i="1"/>
  <c r="P576" i="1"/>
  <c r="V576" i="1"/>
  <c r="U576" i="1"/>
  <c r="P580" i="1"/>
  <c r="V580" i="1"/>
  <c r="U580" i="1"/>
  <c r="P584" i="1"/>
  <c r="V584" i="1"/>
  <c r="U584" i="1"/>
  <c r="V588" i="1"/>
  <c r="U588" i="1"/>
  <c r="P592" i="1"/>
  <c r="V592" i="1"/>
  <c r="U592" i="1"/>
  <c r="P596" i="1"/>
  <c r="V596" i="1"/>
  <c r="U596" i="1"/>
  <c r="P600" i="1"/>
  <c r="V600" i="1"/>
  <c r="U600" i="1"/>
  <c r="P604" i="1"/>
  <c r="V604" i="1"/>
  <c r="U604" i="1"/>
  <c r="P608" i="1"/>
  <c r="V608" i="1"/>
  <c r="U608" i="1"/>
  <c r="P612" i="1"/>
  <c r="V612" i="1"/>
  <c r="U612" i="1"/>
  <c r="V616" i="1"/>
  <c r="U616" i="1"/>
  <c r="P620" i="1"/>
  <c r="V620" i="1"/>
  <c r="U620" i="1"/>
  <c r="V624" i="1"/>
  <c r="U624" i="1"/>
  <c r="P628" i="1"/>
  <c r="V628" i="1"/>
  <c r="U628" i="1"/>
  <c r="P632" i="1"/>
  <c r="V632" i="1"/>
  <c r="U632" i="1"/>
  <c r="V636" i="1"/>
  <c r="U636" i="1"/>
  <c r="P640" i="1"/>
  <c r="V640" i="1"/>
  <c r="U640" i="1"/>
  <c r="P644" i="1"/>
  <c r="V644" i="1"/>
  <c r="U644" i="1"/>
  <c r="P648" i="1"/>
  <c r="V648" i="1"/>
  <c r="U648" i="1"/>
  <c r="V652" i="1"/>
  <c r="U652" i="1"/>
  <c r="V656" i="1"/>
  <c r="U656" i="1"/>
  <c r="V660" i="1"/>
  <c r="U660" i="1"/>
  <c r="V664" i="1"/>
  <c r="U664" i="1"/>
  <c r="V668" i="1"/>
  <c r="U668" i="1"/>
  <c r="P672" i="1"/>
  <c r="V672" i="1"/>
  <c r="U672" i="1"/>
  <c r="V676" i="1"/>
  <c r="U676" i="1"/>
  <c r="V680" i="1"/>
  <c r="U680" i="1"/>
  <c r="V684" i="1"/>
  <c r="U684" i="1"/>
  <c r="P688" i="1"/>
  <c r="V688" i="1"/>
  <c r="U688" i="1"/>
  <c r="V692" i="1"/>
  <c r="U692" i="1"/>
  <c r="V696" i="1"/>
  <c r="U696" i="1"/>
  <c r="V700" i="1"/>
  <c r="U700" i="1"/>
  <c r="P704" i="1"/>
  <c r="V704" i="1"/>
  <c r="U704" i="1"/>
  <c r="P708" i="1"/>
  <c r="V708" i="1"/>
  <c r="U708" i="1"/>
  <c r="P712" i="1"/>
  <c r="V712" i="1"/>
  <c r="U712" i="1"/>
  <c r="P716" i="1"/>
  <c r="V716" i="1"/>
  <c r="U716" i="1"/>
  <c r="V720" i="1"/>
  <c r="U720" i="1"/>
  <c r="V724" i="1"/>
  <c r="U724" i="1"/>
  <c r="P728" i="1"/>
  <c r="V728" i="1"/>
  <c r="U728" i="1"/>
  <c r="V732" i="1"/>
  <c r="U732" i="1"/>
  <c r="V736" i="1"/>
  <c r="U736" i="1"/>
  <c r="V740" i="1"/>
  <c r="U740" i="1"/>
  <c r="P744" i="1"/>
  <c r="V744" i="1"/>
  <c r="U744" i="1"/>
  <c r="P748" i="1"/>
  <c r="V748" i="1"/>
  <c r="U748" i="1"/>
  <c r="V752" i="1"/>
  <c r="U752" i="1"/>
  <c r="P756" i="1"/>
  <c r="V756" i="1"/>
  <c r="U756" i="1"/>
  <c r="P760" i="1"/>
  <c r="V760" i="1"/>
  <c r="U760" i="1"/>
  <c r="V764" i="1"/>
  <c r="U764" i="1"/>
  <c r="V768" i="1"/>
  <c r="U768" i="1"/>
  <c r="P772" i="1"/>
  <c r="V772" i="1"/>
  <c r="U772" i="1"/>
  <c r="P776" i="1"/>
  <c r="V776" i="1"/>
  <c r="U776" i="1"/>
  <c r="P780" i="1"/>
  <c r="V780" i="1"/>
  <c r="U780" i="1"/>
  <c r="V784" i="1"/>
  <c r="U784" i="1"/>
  <c r="V788" i="1"/>
  <c r="U788" i="1"/>
  <c r="V792" i="1"/>
  <c r="U792" i="1"/>
  <c r="V796" i="1"/>
  <c r="U796" i="1"/>
  <c r="V800" i="1"/>
  <c r="U800" i="1"/>
  <c r="P804" i="1"/>
  <c r="V804" i="1"/>
  <c r="U804" i="1"/>
  <c r="P808" i="1"/>
  <c r="V808" i="1"/>
  <c r="U808" i="1"/>
  <c r="V812" i="1"/>
  <c r="U812" i="1"/>
  <c r="V816" i="1"/>
  <c r="U816" i="1"/>
  <c r="P820" i="1"/>
  <c r="V820" i="1"/>
  <c r="U820" i="1"/>
  <c r="V824" i="1"/>
  <c r="U824" i="1"/>
  <c r="V828" i="1"/>
  <c r="U828" i="1"/>
  <c r="V832" i="1"/>
  <c r="U832" i="1"/>
  <c r="P836" i="1"/>
  <c r="V836" i="1"/>
  <c r="U836" i="1"/>
  <c r="P840" i="1"/>
  <c r="V840" i="1"/>
  <c r="U840" i="1"/>
  <c r="P844" i="1"/>
  <c r="V844" i="1"/>
  <c r="U844" i="1"/>
  <c r="V848" i="1"/>
  <c r="U848" i="1"/>
  <c r="V852" i="1"/>
  <c r="U852" i="1"/>
  <c r="P856" i="1"/>
  <c r="V856" i="1"/>
  <c r="U856" i="1"/>
  <c r="V860" i="1"/>
  <c r="U860" i="1"/>
  <c r="P864" i="1"/>
  <c r="V864" i="1"/>
  <c r="U864" i="1"/>
  <c r="V868" i="1"/>
  <c r="U868" i="1"/>
  <c r="P872" i="1"/>
  <c r="V872" i="1"/>
  <c r="U872" i="1"/>
  <c r="V876" i="1"/>
  <c r="U876" i="1"/>
  <c r="P880" i="1"/>
  <c r="V880" i="1"/>
  <c r="U880" i="1"/>
  <c r="P884" i="1"/>
  <c r="V884" i="1"/>
  <c r="U884" i="1"/>
  <c r="P888" i="1"/>
  <c r="V888" i="1"/>
  <c r="U888" i="1"/>
  <c r="V892" i="1"/>
  <c r="U892" i="1"/>
  <c r="P896" i="1"/>
  <c r="V896" i="1"/>
  <c r="U896" i="1"/>
  <c r="P900" i="1"/>
  <c r="V900" i="1"/>
  <c r="U900" i="1"/>
  <c r="V904" i="1"/>
  <c r="U904" i="1"/>
  <c r="P908" i="1"/>
  <c r="V908" i="1"/>
  <c r="U908" i="1"/>
  <c r="P912" i="1"/>
  <c r="V912" i="1"/>
  <c r="U912" i="1"/>
  <c r="P916" i="1"/>
  <c r="V916" i="1"/>
  <c r="U916" i="1"/>
  <c r="P920" i="1"/>
  <c r="V920" i="1"/>
  <c r="U920" i="1"/>
  <c r="P924" i="1"/>
  <c r="V924" i="1"/>
  <c r="U924" i="1"/>
  <c r="P928" i="1"/>
  <c r="V928" i="1"/>
  <c r="U928" i="1"/>
  <c r="P932" i="1"/>
  <c r="V932" i="1"/>
  <c r="U932" i="1"/>
  <c r="V936" i="1"/>
  <c r="U936" i="1"/>
  <c r="V940" i="1"/>
  <c r="U940" i="1"/>
  <c r="P944" i="1"/>
  <c r="V944" i="1"/>
  <c r="U944" i="1"/>
  <c r="V948" i="1"/>
  <c r="U948" i="1"/>
  <c r="P952" i="1"/>
  <c r="V952" i="1"/>
  <c r="U952" i="1"/>
  <c r="P956" i="1"/>
  <c r="V956" i="1"/>
  <c r="U956" i="1"/>
  <c r="P960" i="1"/>
  <c r="V960" i="1"/>
  <c r="U960" i="1"/>
  <c r="V964" i="1"/>
  <c r="U964" i="1"/>
  <c r="P968" i="1"/>
  <c r="V968" i="1"/>
  <c r="U968" i="1"/>
  <c r="V972" i="1"/>
  <c r="U972" i="1"/>
  <c r="P976" i="1"/>
  <c r="V976" i="1"/>
  <c r="U976" i="1"/>
  <c r="P980" i="1"/>
  <c r="V980" i="1"/>
  <c r="U980" i="1"/>
  <c r="V984" i="1"/>
  <c r="U984" i="1"/>
  <c r="P988" i="1"/>
  <c r="V988" i="1"/>
  <c r="U988" i="1"/>
  <c r="V992" i="1"/>
  <c r="U992" i="1"/>
  <c r="V996" i="1"/>
  <c r="U996" i="1"/>
  <c r="P1000" i="1"/>
  <c r="V1000" i="1"/>
  <c r="U1000" i="1"/>
  <c r="V1004" i="1"/>
  <c r="U1004" i="1"/>
  <c r="P1008" i="1"/>
  <c r="V1008" i="1"/>
  <c r="U1008" i="1"/>
  <c r="V1012" i="1"/>
  <c r="U1012" i="1"/>
  <c r="P1016" i="1"/>
  <c r="V1016" i="1"/>
  <c r="U1016" i="1"/>
  <c r="P1020" i="1"/>
  <c r="V1020" i="1"/>
  <c r="U1020" i="1"/>
  <c r="P1024" i="1"/>
  <c r="V1024" i="1"/>
  <c r="U1024" i="1"/>
  <c r="P1028" i="1"/>
  <c r="V1028" i="1"/>
  <c r="U1028" i="1"/>
  <c r="P1032" i="1"/>
  <c r="V1032" i="1"/>
  <c r="U1032" i="1"/>
  <c r="P1036" i="1"/>
  <c r="V1036" i="1"/>
  <c r="U1036" i="1"/>
  <c r="P1040" i="1"/>
  <c r="V1040" i="1"/>
  <c r="U1040" i="1"/>
  <c r="P1044" i="1"/>
  <c r="V1044" i="1"/>
  <c r="U1044" i="1"/>
  <c r="P1048" i="1"/>
  <c r="V1048" i="1"/>
  <c r="U1048" i="1"/>
  <c r="V1052" i="1"/>
  <c r="U1052" i="1"/>
  <c r="P1056" i="1"/>
  <c r="V1056" i="1"/>
  <c r="U1056" i="1"/>
  <c r="P1060" i="1"/>
  <c r="V1060" i="1"/>
  <c r="U1060" i="1"/>
  <c r="P1064" i="1"/>
  <c r="V1064" i="1"/>
  <c r="U1064" i="1"/>
  <c r="P1068" i="1"/>
  <c r="V1068" i="1"/>
  <c r="U1068" i="1"/>
  <c r="V1072" i="1"/>
  <c r="U1072" i="1"/>
  <c r="V1076" i="1"/>
  <c r="U1076" i="1"/>
  <c r="P1080" i="1"/>
  <c r="V1080" i="1"/>
  <c r="U1080" i="1"/>
  <c r="V1084" i="1"/>
  <c r="U1084" i="1"/>
  <c r="P1088" i="1"/>
  <c r="V1088" i="1"/>
  <c r="U1088" i="1"/>
  <c r="P1092" i="1"/>
  <c r="V1092" i="1"/>
  <c r="U1092" i="1"/>
  <c r="P1096" i="1"/>
  <c r="V1096" i="1"/>
  <c r="U1096" i="1"/>
  <c r="V1100" i="1"/>
  <c r="U1100" i="1"/>
  <c r="V1104" i="1"/>
  <c r="U1104" i="1"/>
  <c r="V1108" i="1"/>
  <c r="U1108" i="1"/>
  <c r="P1112" i="1"/>
  <c r="V1112" i="1"/>
  <c r="U1112" i="1"/>
  <c r="V1116" i="1"/>
  <c r="U1116" i="1"/>
  <c r="P1120" i="1"/>
  <c r="V1120" i="1"/>
  <c r="U1120" i="1"/>
  <c r="V1124" i="1"/>
  <c r="U1124" i="1"/>
  <c r="P1128" i="1"/>
  <c r="V1128" i="1"/>
  <c r="U1128" i="1"/>
  <c r="P1132" i="1"/>
  <c r="V1132" i="1"/>
  <c r="U1132" i="1"/>
  <c r="P1136" i="1"/>
  <c r="V1136" i="1"/>
  <c r="U1136" i="1"/>
  <c r="V1140" i="1"/>
  <c r="U1140" i="1"/>
  <c r="V1144" i="1"/>
  <c r="U1144" i="1"/>
  <c r="V1148" i="1"/>
  <c r="U1148" i="1"/>
  <c r="V1152" i="1"/>
  <c r="U1152" i="1"/>
  <c r="V1156" i="1"/>
  <c r="U1156" i="1"/>
  <c r="V1160" i="1"/>
  <c r="U1160" i="1"/>
  <c r="P1164" i="1"/>
  <c r="V1164" i="1"/>
  <c r="U1164" i="1"/>
  <c r="V1168" i="1"/>
  <c r="U1168" i="1"/>
  <c r="V1172" i="1"/>
  <c r="U1172" i="1"/>
  <c r="P1176" i="1"/>
  <c r="V1176" i="1"/>
  <c r="U1176" i="1"/>
  <c r="V1180" i="1"/>
  <c r="U1180" i="1"/>
  <c r="V1184" i="1"/>
  <c r="U1184" i="1"/>
  <c r="P1188" i="1"/>
  <c r="V1188" i="1"/>
  <c r="U1188" i="1"/>
  <c r="P1192" i="1"/>
  <c r="V1192" i="1"/>
  <c r="U1192" i="1"/>
  <c r="V1196" i="1"/>
  <c r="U1196" i="1"/>
  <c r="P1200" i="1"/>
  <c r="V1200" i="1"/>
  <c r="U1200" i="1"/>
  <c r="V1204" i="1"/>
  <c r="U1204" i="1"/>
  <c r="P1208" i="1"/>
  <c r="V1208" i="1"/>
  <c r="U1208" i="1"/>
  <c r="V1212" i="1"/>
  <c r="U1212" i="1"/>
  <c r="V1216" i="1"/>
  <c r="U1216" i="1"/>
  <c r="V1220" i="1"/>
  <c r="U1220" i="1"/>
  <c r="V1224" i="1"/>
  <c r="U1224" i="1"/>
  <c r="P1228" i="1"/>
  <c r="V1228" i="1"/>
  <c r="U1228" i="1"/>
  <c r="V1232" i="1"/>
  <c r="U1232" i="1"/>
  <c r="P1236" i="1"/>
  <c r="V1236" i="1"/>
  <c r="U1236" i="1"/>
  <c r="V1240" i="1"/>
  <c r="U1240" i="1"/>
  <c r="P1244" i="1"/>
  <c r="V1244" i="1"/>
  <c r="U1244" i="1"/>
  <c r="V1248" i="1"/>
  <c r="U1248" i="1"/>
  <c r="P1252" i="1"/>
  <c r="V1252" i="1"/>
  <c r="U1252" i="1"/>
  <c r="P1256" i="1"/>
  <c r="V1256" i="1"/>
  <c r="U1256" i="1"/>
  <c r="V1260" i="1"/>
  <c r="U1260" i="1"/>
  <c r="P1264" i="1"/>
  <c r="V1264" i="1"/>
  <c r="U1264" i="1"/>
  <c r="P1268" i="1"/>
  <c r="V1268" i="1"/>
  <c r="U1268" i="1"/>
  <c r="V1272" i="1"/>
  <c r="U1272" i="1"/>
  <c r="P1276" i="1"/>
  <c r="V1276" i="1"/>
  <c r="U1276" i="1"/>
  <c r="P1280" i="1"/>
  <c r="V1280" i="1"/>
  <c r="U1280" i="1"/>
  <c r="P1284" i="1"/>
  <c r="V1284" i="1"/>
  <c r="U1284" i="1"/>
  <c r="P1288" i="1"/>
  <c r="V1288" i="1"/>
  <c r="U1288" i="1"/>
  <c r="V1292" i="1"/>
  <c r="U1292" i="1"/>
  <c r="V1296" i="1"/>
  <c r="U1296" i="1"/>
  <c r="P1300" i="1"/>
  <c r="V1300" i="1"/>
  <c r="U1300" i="1"/>
  <c r="P1304" i="1"/>
  <c r="V1304" i="1"/>
  <c r="U1304" i="1"/>
  <c r="P1308" i="1"/>
  <c r="V1308" i="1"/>
  <c r="U1308" i="1"/>
  <c r="V1312" i="1"/>
  <c r="U1312" i="1"/>
  <c r="P1316" i="1"/>
  <c r="V1316" i="1"/>
  <c r="U1316" i="1"/>
  <c r="P1320" i="1"/>
  <c r="V1320" i="1"/>
  <c r="U1320" i="1"/>
  <c r="V1324" i="1"/>
  <c r="U1324" i="1"/>
  <c r="P1328" i="1"/>
  <c r="V1328" i="1"/>
  <c r="U1328" i="1"/>
  <c r="P1332" i="1"/>
  <c r="V1332" i="1"/>
  <c r="U1332" i="1"/>
  <c r="P1336" i="1"/>
  <c r="V1336" i="1"/>
  <c r="U1336" i="1"/>
  <c r="P1340" i="1"/>
  <c r="V1340" i="1"/>
  <c r="U1340" i="1"/>
  <c r="P1344" i="1"/>
  <c r="V1344" i="1"/>
  <c r="U1344" i="1"/>
  <c r="P1348" i="1"/>
  <c r="V1348" i="1"/>
  <c r="U1348" i="1"/>
  <c r="P1352" i="1"/>
  <c r="V1352" i="1"/>
  <c r="U1352" i="1"/>
  <c r="V1356" i="1"/>
  <c r="U1356" i="1"/>
  <c r="P1360" i="1"/>
  <c r="V1360" i="1"/>
  <c r="U1360" i="1"/>
  <c r="V1364" i="1"/>
  <c r="U1364" i="1"/>
  <c r="P1368" i="1"/>
  <c r="V1368" i="1"/>
  <c r="U1368" i="1"/>
  <c r="P1372" i="1"/>
  <c r="V1372" i="1"/>
  <c r="U1372" i="1"/>
  <c r="P1376" i="1"/>
  <c r="V1376" i="1"/>
  <c r="U1376" i="1"/>
  <c r="P1380" i="1"/>
  <c r="V1380" i="1"/>
  <c r="U1380" i="1"/>
  <c r="P1384" i="1"/>
  <c r="V1384" i="1"/>
  <c r="U1384" i="1"/>
  <c r="V1388" i="1"/>
  <c r="U1388" i="1"/>
  <c r="V1392" i="1"/>
  <c r="U1392" i="1"/>
  <c r="V1396" i="1"/>
  <c r="U1396" i="1"/>
  <c r="V1400" i="1"/>
  <c r="U1400" i="1"/>
  <c r="V1404" i="1"/>
  <c r="U1404" i="1"/>
  <c r="P1408" i="1"/>
  <c r="V1408" i="1"/>
  <c r="U1408" i="1"/>
  <c r="V1412" i="1"/>
  <c r="U1412" i="1"/>
  <c r="V1416" i="1"/>
  <c r="U1416" i="1"/>
  <c r="V1420" i="1"/>
  <c r="U1420" i="1"/>
  <c r="P1424" i="1"/>
  <c r="V1424" i="1"/>
  <c r="U1424" i="1"/>
  <c r="P1428" i="1"/>
  <c r="V1428" i="1"/>
  <c r="U1428" i="1"/>
  <c r="V1432" i="1"/>
  <c r="U1432" i="1"/>
  <c r="P1436" i="1"/>
  <c r="V1436" i="1"/>
  <c r="U1436" i="1"/>
  <c r="P1440" i="1"/>
  <c r="V1440" i="1"/>
  <c r="U1440" i="1"/>
  <c r="P1444" i="1"/>
  <c r="V1444" i="1"/>
  <c r="U1444" i="1"/>
  <c r="P1448" i="1"/>
  <c r="V1448" i="1"/>
  <c r="U1448" i="1"/>
  <c r="P1452" i="1"/>
  <c r="V1452" i="1"/>
  <c r="U1452" i="1"/>
  <c r="V1456" i="1"/>
  <c r="U1456" i="1"/>
  <c r="V1460" i="1"/>
  <c r="U1460" i="1"/>
  <c r="P1464" i="1"/>
  <c r="V1464" i="1"/>
  <c r="U1464" i="1"/>
  <c r="V1468" i="1"/>
  <c r="U1468" i="1"/>
  <c r="P1472" i="1"/>
  <c r="V1472" i="1"/>
  <c r="U1472" i="1"/>
  <c r="V1476" i="1"/>
  <c r="U1476" i="1"/>
  <c r="V1480" i="1"/>
  <c r="U1480" i="1"/>
  <c r="P1484" i="1"/>
  <c r="V1484" i="1"/>
  <c r="U1484" i="1"/>
  <c r="P1488" i="1"/>
  <c r="V1488" i="1"/>
  <c r="U1488" i="1"/>
  <c r="P1492" i="1"/>
  <c r="V1492" i="1"/>
  <c r="U1492" i="1"/>
  <c r="P1496" i="1"/>
  <c r="V1496" i="1"/>
  <c r="U1496" i="1"/>
  <c r="P1500" i="1"/>
  <c r="V1500" i="1"/>
  <c r="U1500" i="1"/>
  <c r="P1504" i="1"/>
  <c r="V1504" i="1"/>
  <c r="U1504" i="1"/>
  <c r="P1508" i="1"/>
  <c r="V1508" i="1"/>
  <c r="U1508" i="1"/>
  <c r="V1512" i="1"/>
  <c r="U1512" i="1"/>
  <c r="V1516" i="1"/>
  <c r="U1516" i="1"/>
  <c r="P1520" i="1"/>
  <c r="V1520" i="1"/>
  <c r="U1520" i="1"/>
  <c r="P1524" i="1"/>
  <c r="V1524" i="1"/>
  <c r="U1524" i="1"/>
  <c r="V1528" i="1"/>
  <c r="U1528" i="1"/>
  <c r="P1532" i="1"/>
  <c r="V1532" i="1"/>
  <c r="U1532" i="1"/>
  <c r="P1536" i="1"/>
  <c r="V1536" i="1"/>
  <c r="U1536" i="1"/>
  <c r="V1540" i="1"/>
  <c r="U1540" i="1"/>
  <c r="V1544" i="1"/>
  <c r="U1544" i="1"/>
  <c r="P1548" i="1"/>
  <c r="V1548" i="1"/>
  <c r="U1548" i="1"/>
  <c r="V1552" i="1"/>
  <c r="U1552" i="1"/>
  <c r="V1556" i="1"/>
  <c r="U1556" i="1"/>
  <c r="V1560" i="1"/>
  <c r="U1560" i="1"/>
  <c r="V1564" i="1"/>
  <c r="U1564" i="1"/>
  <c r="P1568" i="1"/>
  <c r="V1568" i="1"/>
  <c r="U1568" i="1"/>
  <c r="P1572" i="1"/>
  <c r="V1572" i="1"/>
  <c r="U1572" i="1"/>
  <c r="V1576" i="1"/>
  <c r="U1576" i="1"/>
  <c r="V1580" i="1"/>
  <c r="U1580" i="1"/>
  <c r="P1584" i="1"/>
  <c r="V1584" i="1"/>
  <c r="U1584" i="1"/>
  <c r="V1588" i="1"/>
  <c r="U1588" i="1"/>
  <c r="P1592" i="1"/>
  <c r="V1592" i="1"/>
  <c r="U1592" i="1"/>
  <c r="V1596" i="1"/>
  <c r="U1596" i="1"/>
  <c r="P1600" i="1"/>
  <c r="V1600" i="1"/>
  <c r="U1600" i="1"/>
  <c r="V1604" i="1"/>
  <c r="U1604" i="1"/>
  <c r="V1608" i="1"/>
  <c r="U1608" i="1"/>
  <c r="V1612" i="1"/>
  <c r="U1612" i="1"/>
  <c r="P1616" i="1"/>
  <c r="V1616" i="1"/>
  <c r="U1616" i="1"/>
  <c r="V1620" i="1"/>
  <c r="U1620" i="1"/>
  <c r="P1624" i="1"/>
  <c r="V1624" i="1"/>
  <c r="U1624" i="1"/>
  <c r="P1628" i="1"/>
  <c r="V1628" i="1"/>
  <c r="U1628" i="1"/>
  <c r="P1632" i="1"/>
  <c r="V1632" i="1"/>
  <c r="U1632" i="1"/>
  <c r="V1636" i="1"/>
  <c r="U1636" i="1"/>
  <c r="P1640" i="1"/>
  <c r="V1640" i="1"/>
  <c r="U1640" i="1"/>
  <c r="P1644" i="1"/>
  <c r="V1644" i="1"/>
  <c r="U1644" i="1"/>
  <c r="V1648" i="1"/>
  <c r="U1648" i="1"/>
  <c r="P1652" i="1"/>
  <c r="V1652" i="1"/>
  <c r="U1652" i="1"/>
  <c r="V1656" i="1"/>
  <c r="U1656" i="1"/>
  <c r="V1660" i="1"/>
  <c r="U1660" i="1"/>
  <c r="V1664" i="1"/>
  <c r="U1664" i="1"/>
  <c r="V1668" i="1"/>
  <c r="U1668" i="1"/>
  <c r="P1672" i="1"/>
  <c r="V1672" i="1"/>
  <c r="U1672" i="1"/>
  <c r="P1676" i="1"/>
  <c r="V1676" i="1"/>
  <c r="U1676" i="1"/>
  <c r="P1680" i="1"/>
  <c r="V1680" i="1"/>
  <c r="U1680" i="1"/>
  <c r="P1684" i="1"/>
  <c r="V1684" i="1"/>
  <c r="U1684" i="1"/>
  <c r="P1688" i="1"/>
  <c r="V1688" i="1"/>
  <c r="U1688" i="1"/>
  <c r="P1692" i="1"/>
  <c r="V1692" i="1"/>
  <c r="U1692" i="1"/>
  <c r="P1696" i="1"/>
  <c r="V1696" i="1"/>
  <c r="U1696" i="1"/>
  <c r="V1700" i="1"/>
  <c r="U1700" i="1"/>
  <c r="P1704" i="1"/>
  <c r="V1704" i="1"/>
  <c r="U1704" i="1"/>
  <c r="V1708" i="1"/>
  <c r="U1708" i="1"/>
  <c r="P1712" i="1"/>
  <c r="V1712" i="1"/>
  <c r="U1712" i="1"/>
  <c r="V1716" i="1"/>
  <c r="U1716" i="1"/>
  <c r="V1720" i="1"/>
  <c r="U1720" i="1"/>
  <c r="V1724" i="1"/>
  <c r="U1724" i="1"/>
  <c r="V1728" i="1"/>
  <c r="U1728" i="1"/>
  <c r="V1732" i="1"/>
  <c r="U1732" i="1"/>
  <c r="V1736" i="1"/>
  <c r="U1736" i="1"/>
  <c r="V1740" i="1"/>
  <c r="U1740" i="1"/>
  <c r="V1744" i="1"/>
  <c r="U1744" i="1"/>
  <c r="V1748" i="1"/>
  <c r="U1748" i="1"/>
  <c r="V1752" i="1"/>
  <c r="U1752" i="1"/>
  <c r="P1756" i="1"/>
  <c r="V1756" i="1"/>
  <c r="U1756" i="1"/>
  <c r="P1760" i="1"/>
  <c r="V1760" i="1"/>
  <c r="U1760" i="1"/>
  <c r="V1764" i="1"/>
  <c r="U1764" i="1"/>
  <c r="P1768" i="1"/>
  <c r="V1768" i="1"/>
  <c r="U1768" i="1"/>
  <c r="P1772" i="1"/>
  <c r="V1772" i="1"/>
  <c r="U1772" i="1"/>
  <c r="P1776" i="1"/>
  <c r="V1776" i="1"/>
  <c r="U1776" i="1"/>
  <c r="V1780" i="1"/>
  <c r="U1780" i="1"/>
  <c r="P1784" i="1"/>
  <c r="V1784" i="1"/>
  <c r="U1784" i="1"/>
  <c r="P1788" i="1"/>
  <c r="V1788" i="1"/>
  <c r="U1788" i="1"/>
  <c r="V1792" i="1"/>
  <c r="U1792" i="1"/>
  <c r="V1796" i="1"/>
  <c r="U1796" i="1"/>
  <c r="P1800" i="1"/>
  <c r="V1800" i="1"/>
  <c r="U1800" i="1"/>
  <c r="P1804" i="1"/>
  <c r="V1804" i="1"/>
  <c r="U1804" i="1"/>
  <c r="P1808" i="1"/>
  <c r="V1808" i="1"/>
  <c r="U1808" i="1"/>
  <c r="P1812" i="1"/>
  <c r="V1812" i="1"/>
  <c r="U1812" i="1"/>
  <c r="V1816" i="1"/>
  <c r="U1816" i="1"/>
  <c r="P1820" i="1"/>
  <c r="V1820" i="1"/>
  <c r="U1820" i="1"/>
  <c r="P1824" i="1"/>
  <c r="V1824" i="1"/>
  <c r="U1824" i="1"/>
  <c r="V1828" i="1"/>
  <c r="U1828" i="1"/>
  <c r="V1832" i="1"/>
  <c r="U1832" i="1"/>
  <c r="P1836" i="1"/>
  <c r="V1836" i="1"/>
  <c r="U1836" i="1"/>
  <c r="V1840" i="1"/>
  <c r="U1840" i="1"/>
  <c r="V1844" i="1"/>
  <c r="U1844" i="1"/>
  <c r="V1848" i="1"/>
  <c r="U1848" i="1"/>
  <c r="V1852" i="1"/>
  <c r="U1852" i="1"/>
  <c r="V1856" i="1"/>
  <c r="U1856" i="1"/>
  <c r="P1860" i="1"/>
  <c r="V1860" i="1"/>
  <c r="U1860" i="1"/>
  <c r="V1864" i="1"/>
  <c r="U1864" i="1"/>
  <c r="V1868" i="1"/>
  <c r="U1868" i="1"/>
  <c r="V1872" i="1"/>
  <c r="U1872" i="1"/>
  <c r="V1876" i="1"/>
  <c r="U1876" i="1"/>
  <c r="P1880" i="1"/>
  <c r="V1880" i="1"/>
  <c r="U1880" i="1"/>
  <c r="P1884" i="1"/>
  <c r="V1884" i="1"/>
  <c r="U1884" i="1"/>
  <c r="V1888" i="1"/>
  <c r="U1888" i="1"/>
  <c r="V1892" i="1"/>
  <c r="U1892" i="1"/>
  <c r="V1896" i="1"/>
  <c r="U1896" i="1"/>
  <c r="V1900" i="1"/>
  <c r="U1900" i="1"/>
  <c r="V1904" i="1"/>
  <c r="U1904" i="1"/>
  <c r="P1908" i="1"/>
  <c r="V1908" i="1"/>
  <c r="U1908" i="1"/>
  <c r="V1912" i="1"/>
  <c r="U1912" i="1"/>
  <c r="V1916" i="1"/>
  <c r="U1916" i="1"/>
  <c r="V1920" i="1"/>
  <c r="U1920" i="1"/>
  <c r="V1924" i="1"/>
  <c r="U1924" i="1"/>
  <c r="V1928" i="1"/>
  <c r="U1928" i="1"/>
  <c r="V1932" i="1"/>
  <c r="U1932" i="1"/>
  <c r="V1936" i="1"/>
  <c r="U1936" i="1"/>
  <c r="V1940" i="1"/>
  <c r="U1940" i="1"/>
  <c r="P1944" i="1"/>
  <c r="V1944" i="1"/>
  <c r="U1944" i="1"/>
  <c r="P1948" i="1"/>
  <c r="V1948" i="1"/>
  <c r="U1948" i="1"/>
  <c r="V1952" i="1"/>
  <c r="U1952" i="1"/>
  <c r="V1956" i="1"/>
  <c r="U1956" i="1"/>
  <c r="V1960" i="1"/>
  <c r="U1960" i="1"/>
  <c r="P1964" i="1"/>
  <c r="V1964" i="1"/>
  <c r="U1964" i="1"/>
  <c r="P1968" i="1"/>
  <c r="V1968" i="1"/>
  <c r="U1968" i="1"/>
  <c r="V1972" i="1"/>
  <c r="U1972" i="1"/>
  <c r="P1976" i="1"/>
  <c r="V1976" i="1"/>
  <c r="U1976" i="1"/>
  <c r="P1980" i="1"/>
  <c r="V1980" i="1"/>
  <c r="U1980" i="1"/>
  <c r="P1984" i="1"/>
  <c r="V1984" i="1"/>
  <c r="U1984" i="1"/>
  <c r="V1988" i="1"/>
  <c r="U1988" i="1"/>
  <c r="V1992" i="1"/>
  <c r="U1992" i="1"/>
  <c r="V1996" i="1"/>
  <c r="U1996" i="1"/>
  <c r="V2000" i="1"/>
  <c r="U2000" i="1"/>
  <c r="V2004" i="1"/>
  <c r="U2004" i="1"/>
  <c r="V2008" i="1"/>
  <c r="U2008" i="1"/>
  <c r="P2012" i="1"/>
  <c r="V2012" i="1"/>
  <c r="U2012" i="1"/>
  <c r="P2016" i="1"/>
  <c r="V2016" i="1"/>
  <c r="U2016" i="1"/>
  <c r="P2020" i="1"/>
  <c r="V2020" i="1"/>
  <c r="U2020" i="1"/>
  <c r="P2024" i="1"/>
  <c r="V2024" i="1"/>
  <c r="U2024" i="1"/>
  <c r="V2028" i="1"/>
  <c r="U2028" i="1"/>
  <c r="V2032" i="1"/>
  <c r="U2032" i="1"/>
  <c r="P2036" i="1"/>
  <c r="V2036" i="1"/>
  <c r="U2036" i="1"/>
  <c r="V2040" i="1"/>
  <c r="U2040" i="1"/>
  <c r="P2044" i="1"/>
  <c r="V2044" i="1"/>
  <c r="U2044" i="1"/>
  <c r="V2048" i="1"/>
  <c r="U2048" i="1"/>
  <c r="P2052" i="1"/>
  <c r="V2052" i="1"/>
  <c r="U2052" i="1"/>
  <c r="V2056" i="1"/>
  <c r="U2056" i="1"/>
  <c r="P2060" i="1"/>
  <c r="V2060" i="1"/>
  <c r="U2060" i="1"/>
  <c r="P2064" i="1"/>
  <c r="V2064" i="1"/>
  <c r="U2064" i="1"/>
  <c r="V2068" i="1"/>
  <c r="U2068" i="1"/>
  <c r="P2072" i="1"/>
  <c r="V2072" i="1"/>
  <c r="U2072" i="1"/>
  <c r="P2076" i="1"/>
  <c r="V2076" i="1"/>
  <c r="U2076" i="1"/>
  <c r="V2080" i="1"/>
  <c r="U2080" i="1"/>
  <c r="P2084" i="1"/>
  <c r="V2084" i="1"/>
  <c r="U2084" i="1"/>
  <c r="V2088" i="1"/>
  <c r="U2088" i="1"/>
  <c r="V2092" i="1"/>
  <c r="U2092" i="1"/>
  <c r="V2096" i="1"/>
  <c r="U2096" i="1"/>
  <c r="V2100" i="1"/>
  <c r="U2100" i="1"/>
  <c r="V2104" i="1"/>
  <c r="U2104" i="1"/>
  <c r="V2108" i="1"/>
  <c r="U2108" i="1"/>
  <c r="V2112" i="1"/>
  <c r="U2112" i="1"/>
  <c r="V2116" i="1"/>
  <c r="U2116" i="1"/>
  <c r="V2120" i="1"/>
  <c r="U2120" i="1"/>
  <c r="V2124" i="1"/>
  <c r="U2124" i="1"/>
  <c r="G2128" i="1"/>
  <c r="V2128" i="1"/>
  <c r="U2128" i="1"/>
  <c r="V2132" i="1"/>
  <c r="U2132" i="1"/>
  <c r="P681" i="1"/>
  <c r="V681" i="1"/>
  <c r="U681" i="1"/>
  <c r="V685" i="1"/>
  <c r="U685" i="1"/>
  <c r="V689" i="1"/>
  <c r="U689" i="1"/>
  <c r="P693" i="1"/>
  <c r="V693" i="1"/>
  <c r="U693" i="1"/>
  <c r="P697" i="1"/>
  <c r="V697" i="1"/>
  <c r="U697" i="1"/>
  <c r="P701" i="1"/>
  <c r="V701" i="1"/>
  <c r="U701" i="1"/>
  <c r="P705" i="1"/>
  <c r="V705" i="1"/>
  <c r="U705" i="1"/>
  <c r="P709" i="1"/>
  <c r="V709" i="1"/>
  <c r="U709" i="1"/>
  <c r="V713" i="1"/>
  <c r="U713" i="1"/>
  <c r="P717" i="1"/>
  <c r="V717" i="1"/>
  <c r="U717" i="1"/>
  <c r="V721" i="1"/>
  <c r="U721" i="1"/>
  <c r="P725" i="1"/>
  <c r="V725" i="1"/>
  <c r="U725" i="1"/>
  <c r="P729" i="1"/>
  <c r="V729" i="1"/>
  <c r="U729" i="1"/>
  <c r="V733" i="1"/>
  <c r="U733" i="1"/>
  <c r="P737" i="1"/>
  <c r="V737" i="1"/>
  <c r="U737" i="1"/>
  <c r="P741" i="1"/>
  <c r="V741" i="1"/>
  <c r="U741" i="1"/>
  <c r="P745" i="1"/>
  <c r="V745" i="1"/>
  <c r="U745" i="1"/>
  <c r="P749" i="1"/>
  <c r="V749" i="1"/>
  <c r="U749" i="1"/>
  <c r="V753" i="1"/>
  <c r="U753" i="1"/>
  <c r="P757" i="1"/>
  <c r="V757" i="1"/>
  <c r="U757" i="1"/>
  <c r="U761" i="1"/>
  <c r="V761" i="1"/>
  <c r="P765" i="1"/>
  <c r="V765" i="1"/>
  <c r="U765" i="1"/>
  <c r="P769" i="1"/>
  <c r="V769" i="1"/>
  <c r="U769" i="1"/>
  <c r="P773" i="1"/>
  <c r="V773" i="1"/>
  <c r="U773" i="1"/>
  <c r="P777" i="1"/>
  <c r="V777" i="1"/>
  <c r="U777" i="1"/>
  <c r="P781" i="1"/>
  <c r="V781" i="1"/>
  <c r="U781" i="1"/>
  <c r="V785" i="1"/>
  <c r="U785" i="1"/>
  <c r="V789" i="1"/>
  <c r="U789" i="1"/>
  <c r="V793" i="1"/>
  <c r="U793" i="1"/>
  <c r="V797" i="1"/>
  <c r="U797" i="1"/>
  <c r="V801" i="1"/>
  <c r="U801" i="1"/>
  <c r="P805" i="1"/>
  <c r="V805" i="1"/>
  <c r="U805" i="1"/>
  <c r="V809" i="1"/>
  <c r="U809" i="1"/>
  <c r="V813" i="1"/>
  <c r="U813" i="1"/>
  <c r="V817" i="1"/>
  <c r="U817" i="1"/>
  <c r="P821" i="1"/>
  <c r="V821" i="1"/>
  <c r="U821" i="1"/>
  <c r="P825" i="1"/>
  <c r="U825" i="1"/>
  <c r="V825" i="1"/>
  <c r="V829" i="1"/>
  <c r="U829" i="1"/>
  <c r="V833" i="1"/>
  <c r="U833" i="1"/>
  <c r="P837" i="1"/>
  <c r="V837" i="1"/>
  <c r="U837" i="1"/>
  <c r="P841" i="1"/>
  <c r="V841" i="1"/>
  <c r="U841" i="1"/>
  <c r="P845" i="1"/>
  <c r="V845" i="1"/>
  <c r="U845" i="1"/>
  <c r="V849" i="1"/>
  <c r="U849" i="1"/>
  <c r="V853" i="1"/>
  <c r="U853" i="1"/>
  <c r="P857" i="1"/>
  <c r="V857" i="1"/>
  <c r="U857" i="1"/>
  <c r="P861" i="1"/>
  <c r="V861" i="1"/>
  <c r="U861" i="1"/>
  <c r="P865" i="1"/>
  <c r="V865" i="1"/>
  <c r="U865" i="1"/>
  <c r="P869" i="1"/>
  <c r="V869" i="1"/>
  <c r="U869" i="1"/>
  <c r="P873" i="1"/>
  <c r="V873" i="1"/>
  <c r="U873" i="1"/>
  <c r="V877" i="1"/>
  <c r="U877" i="1"/>
  <c r="P881" i="1"/>
  <c r="V881" i="1"/>
  <c r="U881" i="1"/>
  <c r="V885" i="1"/>
  <c r="U885" i="1"/>
  <c r="P889" i="1"/>
  <c r="V889" i="1"/>
  <c r="U889" i="1"/>
  <c r="P893" i="1"/>
  <c r="V893" i="1"/>
  <c r="U893" i="1"/>
  <c r="V897" i="1"/>
  <c r="U897" i="1"/>
  <c r="P901" i="1"/>
  <c r="V901" i="1"/>
  <c r="U901" i="1"/>
  <c r="P905" i="1"/>
  <c r="V905" i="1"/>
  <c r="U905" i="1"/>
  <c r="P909" i="1"/>
  <c r="V909" i="1"/>
  <c r="U909" i="1"/>
  <c r="P913" i="1"/>
  <c r="V913" i="1"/>
  <c r="U913" i="1"/>
  <c r="P917" i="1"/>
  <c r="V917" i="1"/>
  <c r="U917" i="1"/>
  <c r="P921" i="1"/>
  <c r="V921" i="1"/>
  <c r="U921" i="1"/>
  <c r="P925" i="1"/>
  <c r="V925" i="1"/>
  <c r="U925" i="1"/>
  <c r="P929" i="1"/>
  <c r="V929" i="1"/>
  <c r="U929" i="1"/>
  <c r="V933" i="1"/>
  <c r="U933" i="1"/>
  <c r="P937" i="1"/>
  <c r="V937" i="1"/>
  <c r="U937" i="1"/>
  <c r="V941" i="1"/>
  <c r="U941" i="1"/>
  <c r="P945" i="1"/>
  <c r="V945" i="1"/>
  <c r="U945" i="1"/>
  <c r="V949" i="1"/>
  <c r="U949" i="1"/>
  <c r="V953" i="1"/>
  <c r="U953" i="1"/>
  <c r="V957" i="1"/>
  <c r="U957" i="1"/>
  <c r="P961" i="1"/>
  <c r="V961" i="1"/>
  <c r="U961" i="1"/>
  <c r="P965" i="1"/>
  <c r="V965" i="1"/>
  <c r="U965" i="1"/>
  <c r="P969" i="1"/>
  <c r="V969" i="1"/>
  <c r="U969" i="1"/>
  <c r="P973" i="1"/>
  <c r="V973" i="1"/>
  <c r="U973" i="1"/>
  <c r="P977" i="1"/>
  <c r="V977" i="1"/>
  <c r="U977" i="1"/>
  <c r="P981" i="1"/>
  <c r="V981" i="1"/>
  <c r="U981" i="1"/>
  <c r="V985" i="1"/>
  <c r="U985" i="1"/>
  <c r="P989" i="1"/>
  <c r="V989" i="1"/>
  <c r="U989" i="1"/>
  <c r="P993" i="1"/>
  <c r="V993" i="1"/>
  <c r="U993" i="1"/>
  <c r="V997" i="1"/>
  <c r="U997" i="1"/>
  <c r="P1001" i="1"/>
  <c r="V1001" i="1"/>
  <c r="U1001" i="1"/>
  <c r="P1005" i="1"/>
  <c r="V1005" i="1"/>
  <c r="U1005" i="1"/>
  <c r="P1009" i="1"/>
  <c r="V1009" i="1"/>
  <c r="U1009" i="1"/>
  <c r="P1013" i="1"/>
  <c r="V1013" i="1"/>
  <c r="U1013" i="1"/>
  <c r="P1017" i="1"/>
  <c r="U1017" i="1"/>
  <c r="V1017" i="1"/>
  <c r="P1021" i="1"/>
  <c r="V1021" i="1"/>
  <c r="U1021" i="1"/>
  <c r="P1025" i="1"/>
  <c r="V1025" i="1"/>
  <c r="U1025" i="1"/>
  <c r="P1029" i="1"/>
  <c r="V1029" i="1"/>
  <c r="U1029" i="1"/>
  <c r="P1033" i="1"/>
  <c r="V1033" i="1"/>
  <c r="U1033" i="1"/>
  <c r="P1037" i="1"/>
  <c r="V1037" i="1"/>
  <c r="U1037" i="1"/>
  <c r="P1041" i="1"/>
  <c r="V1041" i="1"/>
  <c r="U1041" i="1"/>
  <c r="P1045" i="1"/>
  <c r="V1045" i="1"/>
  <c r="U1045" i="1"/>
  <c r="P1049" i="1"/>
  <c r="V1049" i="1"/>
  <c r="U1049" i="1"/>
  <c r="V1053" i="1"/>
  <c r="U1053" i="1"/>
  <c r="P1057" i="1"/>
  <c r="V1057" i="1"/>
  <c r="U1057" i="1"/>
  <c r="P1061" i="1"/>
  <c r="V1061" i="1"/>
  <c r="U1061" i="1"/>
  <c r="P1065" i="1"/>
  <c r="V1065" i="1"/>
  <c r="U1065" i="1"/>
  <c r="V1069" i="1"/>
  <c r="U1069" i="1"/>
  <c r="P1073" i="1"/>
  <c r="V1073" i="1"/>
  <c r="U1073" i="1"/>
  <c r="V1077" i="1"/>
  <c r="U1077" i="1"/>
  <c r="P1081" i="1"/>
  <c r="U1081" i="1"/>
  <c r="V1081" i="1"/>
  <c r="V1085" i="1"/>
  <c r="U1085" i="1"/>
  <c r="P1089" i="1"/>
  <c r="V1089" i="1"/>
  <c r="U1089" i="1"/>
  <c r="V1093" i="1"/>
  <c r="U1093" i="1"/>
  <c r="V1097" i="1"/>
  <c r="U1097" i="1"/>
  <c r="V1101" i="1"/>
  <c r="U1101" i="1"/>
  <c r="V1105" i="1"/>
  <c r="U1105" i="1"/>
  <c r="V1109" i="1"/>
  <c r="U1109" i="1"/>
  <c r="P1113" i="1"/>
  <c r="V1113" i="1"/>
  <c r="U1113" i="1"/>
  <c r="V1117" i="1"/>
  <c r="U1117" i="1"/>
  <c r="P1121" i="1"/>
  <c r="V1121" i="1"/>
  <c r="U1121" i="1"/>
  <c r="P1125" i="1"/>
  <c r="V1125" i="1"/>
  <c r="U1125" i="1"/>
  <c r="V1129" i="1"/>
  <c r="U1129" i="1"/>
  <c r="P1133" i="1"/>
  <c r="V1133" i="1"/>
  <c r="U1133" i="1"/>
  <c r="P1137" i="1"/>
  <c r="V1137" i="1"/>
  <c r="U1137" i="1"/>
  <c r="V1141" i="1"/>
  <c r="U1141" i="1"/>
  <c r="P1145" i="1"/>
  <c r="V1145" i="1"/>
  <c r="U1145" i="1"/>
  <c r="P1149" i="1"/>
  <c r="V1149" i="1"/>
  <c r="U1149" i="1"/>
  <c r="V1153" i="1"/>
  <c r="U1153" i="1"/>
  <c r="V1157" i="1"/>
  <c r="U1157" i="1"/>
  <c r="V1161" i="1"/>
  <c r="U1161" i="1"/>
  <c r="V1165" i="1"/>
  <c r="U1165" i="1"/>
  <c r="V1169" i="1"/>
  <c r="U1169" i="1"/>
  <c r="P1173" i="1"/>
  <c r="V1173" i="1"/>
  <c r="U1173" i="1"/>
  <c r="V1177" i="1"/>
  <c r="U1177" i="1"/>
  <c r="V1181" i="1"/>
  <c r="U1181" i="1"/>
  <c r="V1185" i="1"/>
  <c r="U1185" i="1"/>
  <c r="V1189" i="1"/>
  <c r="U1189" i="1"/>
  <c r="V1193" i="1"/>
  <c r="U1193" i="1"/>
  <c r="P1197" i="1"/>
  <c r="V1197" i="1"/>
  <c r="U1197" i="1"/>
  <c r="P1201" i="1"/>
  <c r="V1201" i="1"/>
  <c r="U1201" i="1"/>
  <c r="V1205" i="1"/>
  <c r="U1205" i="1"/>
  <c r="V1209" i="1"/>
  <c r="U1209" i="1"/>
  <c r="P1213" i="1"/>
  <c r="V1213" i="1"/>
  <c r="U1213" i="1"/>
  <c r="P1217" i="1"/>
  <c r="V1217" i="1"/>
  <c r="U1217" i="1"/>
  <c r="V1221" i="1"/>
  <c r="U1221" i="1"/>
  <c r="V1225" i="1"/>
  <c r="U1225" i="1"/>
  <c r="V1229" i="1"/>
  <c r="U1229" i="1"/>
  <c r="P1233" i="1"/>
  <c r="V1233" i="1"/>
  <c r="U1233" i="1"/>
  <c r="V1237" i="1"/>
  <c r="U1237" i="1"/>
  <c r="P1241" i="1"/>
  <c r="V1241" i="1"/>
  <c r="U1241" i="1"/>
  <c r="P1245" i="1"/>
  <c r="V1245" i="1"/>
  <c r="U1245" i="1"/>
  <c r="V1249" i="1"/>
  <c r="U1249" i="1"/>
  <c r="P1253" i="1"/>
  <c r="V1253" i="1"/>
  <c r="U1253" i="1"/>
  <c r="V1257" i="1"/>
  <c r="U1257" i="1"/>
  <c r="V1261" i="1"/>
  <c r="U1261" i="1"/>
  <c r="P1265" i="1"/>
  <c r="V1265" i="1"/>
  <c r="U1265" i="1"/>
  <c r="V1269" i="1"/>
  <c r="U1269" i="1"/>
  <c r="P1273" i="1"/>
  <c r="V1273" i="1"/>
  <c r="U1273" i="1"/>
  <c r="P1277" i="1"/>
  <c r="V1277" i="1"/>
  <c r="U1277" i="1"/>
  <c r="P1281" i="1"/>
  <c r="V1281" i="1"/>
  <c r="U1281" i="1"/>
  <c r="P1285" i="1"/>
  <c r="V1285" i="1"/>
  <c r="U1285" i="1"/>
  <c r="V1289" i="1"/>
  <c r="U1289" i="1"/>
  <c r="V1293" i="1"/>
  <c r="U1293" i="1"/>
  <c r="P1297" i="1"/>
  <c r="V1297" i="1"/>
  <c r="U1297" i="1"/>
  <c r="P1301" i="1"/>
  <c r="V1301" i="1"/>
  <c r="U1301" i="1"/>
  <c r="V1305" i="1"/>
  <c r="U1305" i="1"/>
  <c r="P1309" i="1"/>
  <c r="V1309" i="1"/>
  <c r="U1309" i="1"/>
  <c r="P1313" i="1"/>
  <c r="V1313" i="1"/>
  <c r="U1313" i="1"/>
  <c r="P1317" i="1"/>
  <c r="V1317" i="1"/>
  <c r="U1317" i="1"/>
  <c r="P1321" i="1"/>
  <c r="V1321" i="1"/>
  <c r="U1321" i="1"/>
  <c r="V1325" i="1"/>
  <c r="U1325" i="1"/>
  <c r="P1329" i="1"/>
  <c r="V1329" i="1"/>
  <c r="U1329" i="1"/>
  <c r="P1333" i="1"/>
  <c r="V1333" i="1"/>
  <c r="U1333" i="1"/>
  <c r="V1337" i="1"/>
  <c r="U1337" i="1"/>
  <c r="P1341" i="1"/>
  <c r="V1341" i="1"/>
  <c r="U1341" i="1"/>
  <c r="P1345" i="1"/>
  <c r="V1345" i="1"/>
  <c r="U1345" i="1"/>
  <c r="P1349" i="1"/>
  <c r="V1349" i="1"/>
  <c r="U1349" i="1"/>
  <c r="P1353" i="1"/>
  <c r="V1353" i="1"/>
  <c r="U1353" i="1"/>
  <c r="P1357" i="1"/>
  <c r="V1357" i="1"/>
  <c r="U1357" i="1"/>
  <c r="P1361" i="1"/>
  <c r="V1361" i="1"/>
  <c r="U1361" i="1"/>
  <c r="V1365" i="1"/>
  <c r="U1365" i="1"/>
  <c r="P1369" i="1"/>
  <c r="V1369" i="1"/>
  <c r="U1369" i="1"/>
  <c r="P1373" i="1"/>
  <c r="V1373" i="1"/>
  <c r="U1373" i="1"/>
  <c r="V1377" i="1"/>
  <c r="U1377" i="1"/>
  <c r="P1381" i="1"/>
  <c r="V1381" i="1"/>
  <c r="U1381" i="1"/>
  <c r="P1385" i="1"/>
  <c r="V1385" i="1"/>
  <c r="U1385" i="1"/>
  <c r="V1389" i="1"/>
  <c r="U1389" i="1"/>
  <c r="V1393" i="1"/>
  <c r="U1393" i="1"/>
  <c r="V1397" i="1"/>
  <c r="U1397" i="1"/>
  <c r="V1401" i="1"/>
  <c r="U1401" i="1"/>
  <c r="V1405" i="1"/>
  <c r="U1405" i="1"/>
  <c r="P1409" i="1"/>
  <c r="V1409" i="1"/>
  <c r="U1409" i="1"/>
  <c r="V1413" i="1"/>
  <c r="U1413" i="1"/>
  <c r="P1417" i="1"/>
  <c r="V1417" i="1"/>
  <c r="U1417" i="1"/>
  <c r="P1421" i="1"/>
  <c r="V1421" i="1"/>
  <c r="U1421" i="1"/>
  <c r="P1425" i="1"/>
  <c r="V1425" i="1"/>
  <c r="U1425" i="1"/>
  <c r="V1429" i="1"/>
  <c r="U1429" i="1"/>
  <c r="V1433" i="1"/>
  <c r="U1433" i="1"/>
  <c r="P1437" i="1"/>
  <c r="V1437" i="1"/>
  <c r="U1437" i="1"/>
  <c r="P1441" i="1"/>
  <c r="V1441" i="1"/>
  <c r="U1441" i="1"/>
  <c r="P1445" i="1"/>
  <c r="V1445" i="1"/>
  <c r="U1445" i="1"/>
  <c r="V1449" i="1"/>
  <c r="U1449" i="1"/>
  <c r="P1453" i="1"/>
  <c r="V1453" i="1"/>
  <c r="U1453" i="1"/>
  <c r="V1457" i="1"/>
  <c r="U1457" i="1"/>
  <c r="P1461" i="1"/>
  <c r="V1461" i="1"/>
  <c r="U1461" i="1"/>
  <c r="P1465" i="1"/>
  <c r="V1465" i="1"/>
  <c r="U1465" i="1"/>
  <c r="P1469" i="1"/>
  <c r="V1469" i="1"/>
  <c r="U1469" i="1"/>
  <c r="P1473" i="1"/>
  <c r="V1473" i="1"/>
  <c r="U1473" i="1"/>
  <c r="V1477" i="1"/>
  <c r="U1477" i="1"/>
  <c r="V1481" i="1"/>
  <c r="U1481" i="1"/>
  <c r="P1485" i="1"/>
  <c r="V1485" i="1"/>
  <c r="U1485" i="1"/>
  <c r="P1489" i="1"/>
  <c r="V1489" i="1"/>
  <c r="U1489" i="1"/>
  <c r="P1493" i="1"/>
  <c r="V1493" i="1"/>
  <c r="U1493" i="1"/>
  <c r="V1497" i="1"/>
  <c r="U1497" i="1"/>
  <c r="P1501" i="1"/>
  <c r="V1501" i="1"/>
  <c r="U1501" i="1"/>
  <c r="P1505" i="1"/>
  <c r="V1505" i="1"/>
  <c r="U1505" i="1"/>
  <c r="P1509" i="1"/>
  <c r="V1509" i="1"/>
  <c r="U1509" i="1"/>
  <c r="P1513" i="1"/>
  <c r="V1513" i="1"/>
  <c r="U1513" i="1"/>
  <c r="V1517" i="1"/>
  <c r="U1517" i="1"/>
  <c r="P1521" i="1"/>
  <c r="V1521" i="1"/>
  <c r="U1521" i="1"/>
  <c r="P1525" i="1"/>
  <c r="V1525" i="1"/>
  <c r="U1525" i="1"/>
  <c r="V1529" i="1"/>
  <c r="U1529" i="1"/>
  <c r="P1533" i="1"/>
  <c r="V1533" i="1"/>
  <c r="U1533" i="1"/>
  <c r="V1537" i="1"/>
  <c r="U1537" i="1"/>
  <c r="V1541" i="1"/>
  <c r="U1541" i="1"/>
  <c r="P1545" i="1"/>
  <c r="V1545" i="1"/>
  <c r="U1545" i="1"/>
  <c r="V1549" i="1"/>
  <c r="U1549" i="1"/>
  <c r="V1553" i="1"/>
  <c r="U1553" i="1"/>
  <c r="V1557" i="1"/>
  <c r="U1557" i="1"/>
  <c r="V1561" i="1"/>
  <c r="U1561" i="1"/>
  <c r="V1565" i="1"/>
  <c r="U1565" i="1"/>
  <c r="V1569" i="1"/>
  <c r="U1569" i="1"/>
  <c r="P1573" i="1"/>
  <c r="V1573" i="1"/>
  <c r="U1573" i="1"/>
  <c r="P1577" i="1"/>
  <c r="V1577" i="1"/>
  <c r="U1577" i="1"/>
  <c r="P1581" i="1"/>
  <c r="V1581" i="1"/>
  <c r="U1581" i="1"/>
  <c r="V1585" i="1"/>
  <c r="U1585" i="1"/>
  <c r="P1589" i="1"/>
  <c r="V1589" i="1"/>
  <c r="U1589" i="1"/>
  <c r="P1593" i="1"/>
  <c r="V1593" i="1"/>
  <c r="U1593" i="1"/>
  <c r="P1597" i="1"/>
  <c r="V1597" i="1"/>
  <c r="U1597" i="1"/>
  <c r="V1601" i="1"/>
  <c r="U1601" i="1"/>
  <c r="P1605" i="1"/>
  <c r="V1605" i="1"/>
  <c r="U1605" i="1"/>
  <c r="V1609" i="1"/>
  <c r="U1609" i="1"/>
  <c r="V1613" i="1"/>
  <c r="U1613" i="1"/>
  <c r="V1617" i="1"/>
  <c r="U1617" i="1"/>
  <c r="V1621" i="1"/>
  <c r="U1621" i="1"/>
  <c r="P1625" i="1"/>
  <c r="V1625" i="1"/>
  <c r="U1625" i="1"/>
  <c r="P1629" i="1"/>
  <c r="V1629" i="1"/>
  <c r="U1629" i="1"/>
  <c r="V1633" i="1"/>
  <c r="U1633" i="1"/>
  <c r="V1637" i="1"/>
  <c r="U1637" i="1"/>
  <c r="V1641" i="1"/>
  <c r="U1641" i="1"/>
  <c r="V1645" i="1"/>
  <c r="U1645" i="1"/>
  <c r="V1649" i="1"/>
  <c r="U1649" i="1"/>
  <c r="V1653" i="1"/>
  <c r="U1653" i="1"/>
  <c r="V1657" i="1"/>
  <c r="U1657" i="1"/>
  <c r="V1661" i="1"/>
  <c r="U1661" i="1"/>
  <c r="V1665" i="1"/>
  <c r="U1665" i="1"/>
  <c r="P1669" i="1"/>
  <c r="V1669" i="1"/>
  <c r="U1669" i="1"/>
  <c r="P1673" i="1"/>
  <c r="V1673" i="1"/>
  <c r="U1673" i="1"/>
  <c r="P1677" i="1"/>
  <c r="V1677" i="1"/>
  <c r="U1677" i="1"/>
  <c r="P1681" i="1"/>
  <c r="V1681" i="1"/>
  <c r="U1681" i="1"/>
  <c r="P1685" i="1"/>
  <c r="V1685" i="1"/>
  <c r="U1685" i="1"/>
  <c r="V1689" i="1"/>
  <c r="U1689" i="1"/>
  <c r="P1693" i="1"/>
  <c r="V1693" i="1"/>
  <c r="U1693" i="1"/>
  <c r="V1697" i="1"/>
  <c r="U1697" i="1"/>
  <c r="P1701" i="1"/>
  <c r="V1701" i="1"/>
  <c r="U1701" i="1"/>
  <c r="V1705" i="1"/>
  <c r="U1705" i="1"/>
  <c r="V1709" i="1"/>
  <c r="U1709" i="1"/>
  <c r="P1713" i="1"/>
  <c r="V1713" i="1"/>
  <c r="U1713" i="1"/>
  <c r="V1717" i="1"/>
  <c r="U1717" i="1"/>
  <c r="V1721" i="1"/>
  <c r="U1721" i="1"/>
  <c r="V1725" i="1"/>
  <c r="U1725" i="1"/>
  <c r="V1729" i="1"/>
  <c r="U1729" i="1"/>
  <c r="V1733" i="1"/>
  <c r="U1733" i="1"/>
  <c r="V1737" i="1"/>
  <c r="U1737" i="1"/>
  <c r="V1741" i="1"/>
  <c r="U1741" i="1"/>
  <c r="V1745" i="1"/>
  <c r="U1745" i="1"/>
  <c r="V1749" i="1"/>
  <c r="U1749" i="1"/>
  <c r="P1753" i="1"/>
  <c r="V1753" i="1"/>
  <c r="U1753" i="1"/>
  <c r="P1757" i="1"/>
  <c r="V1757" i="1"/>
  <c r="U1757" i="1"/>
  <c r="P1761" i="1"/>
  <c r="V1761" i="1"/>
  <c r="U1761" i="1"/>
  <c r="V1765" i="1"/>
  <c r="U1765" i="1"/>
  <c r="P1769" i="1"/>
  <c r="V1769" i="1"/>
  <c r="U1769" i="1"/>
  <c r="P1773" i="1"/>
  <c r="V1773" i="1"/>
  <c r="U1773" i="1"/>
  <c r="P1777" i="1"/>
  <c r="V1777" i="1"/>
  <c r="U1777" i="1"/>
  <c r="P1781" i="1"/>
  <c r="V1781" i="1"/>
  <c r="U1781" i="1"/>
  <c r="P1785" i="1"/>
  <c r="V1785" i="1"/>
  <c r="U1785" i="1"/>
  <c r="P1789" i="1"/>
  <c r="V1789" i="1"/>
  <c r="U1789" i="1"/>
  <c r="V1793" i="1"/>
  <c r="U1793" i="1"/>
  <c r="V1797" i="1"/>
  <c r="U1797" i="1"/>
  <c r="P1801" i="1"/>
  <c r="V1801" i="1"/>
  <c r="U1801" i="1"/>
  <c r="P1805" i="1"/>
  <c r="V1805" i="1"/>
  <c r="U1805" i="1"/>
  <c r="P1809" i="1"/>
  <c r="V1809" i="1"/>
  <c r="U1809" i="1"/>
  <c r="V1813" i="1"/>
  <c r="U1813" i="1"/>
  <c r="V1817" i="1"/>
  <c r="U1817" i="1"/>
  <c r="P1821" i="1"/>
  <c r="V1821" i="1"/>
  <c r="U1821" i="1"/>
  <c r="V1825" i="1"/>
  <c r="U1825" i="1"/>
  <c r="V1829" i="1"/>
  <c r="U1829" i="1"/>
  <c r="V1833" i="1"/>
  <c r="U1833" i="1"/>
  <c r="P1837" i="1"/>
  <c r="V1837" i="1"/>
  <c r="U1837" i="1"/>
  <c r="V1841" i="1"/>
  <c r="U1841" i="1"/>
  <c r="V1845" i="1"/>
  <c r="U1845" i="1"/>
  <c r="V1849" i="1"/>
  <c r="U1849" i="1"/>
  <c r="V1853" i="1"/>
  <c r="U1853" i="1"/>
  <c r="P1857" i="1"/>
  <c r="V1857" i="1"/>
  <c r="U1857" i="1"/>
  <c r="P1861" i="1"/>
  <c r="V1861" i="1"/>
  <c r="U1861" i="1"/>
  <c r="V1865" i="1"/>
  <c r="U1865" i="1"/>
  <c r="P1869" i="1"/>
  <c r="V1869" i="1"/>
  <c r="U1869" i="1"/>
  <c r="V1873" i="1"/>
  <c r="U1873" i="1"/>
  <c r="P1877" i="1"/>
  <c r="V1877" i="1"/>
  <c r="U1877" i="1"/>
  <c r="P1881" i="1"/>
  <c r="V1881" i="1"/>
  <c r="U1881" i="1"/>
  <c r="P1885" i="1"/>
  <c r="V1885" i="1"/>
  <c r="U1885" i="1"/>
  <c r="V1889" i="1"/>
  <c r="U1889" i="1"/>
  <c r="V1893" i="1"/>
  <c r="U1893" i="1"/>
  <c r="V1897" i="1"/>
  <c r="U1897" i="1"/>
  <c r="P1901" i="1"/>
  <c r="V1901" i="1"/>
  <c r="U1901" i="1"/>
  <c r="P1905" i="1"/>
  <c r="V1905" i="1"/>
  <c r="U1905" i="1"/>
  <c r="V1909" i="1"/>
  <c r="U1909" i="1"/>
  <c r="V1913" i="1"/>
  <c r="U1913" i="1"/>
  <c r="V1917" i="1"/>
  <c r="U1917" i="1"/>
  <c r="P1921" i="1"/>
  <c r="V1921" i="1"/>
  <c r="U1921" i="1"/>
  <c r="P1925" i="1"/>
  <c r="V1925" i="1"/>
  <c r="U1925" i="1"/>
  <c r="P1929" i="1"/>
  <c r="V1929" i="1"/>
  <c r="U1929" i="1"/>
  <c r="P1933" i="1"/>
  <c r="V1933" i="1"/>
  <c r="U1933" i="1"/>
  <c r="V1937" i="1"/>
  <c r="U1937" i="1"/>
  <c r="P1941" i="1"/>
  <c r="V1941" i="1"/>
  <c r="U1941" i="1"/>
  <c r="P1945" i="1"/>
  <c r="V1945" i="1"/>
  <c r="U1945" i="1"/>
  <c r="V1949" i="1"/>
  <c r="U1949" i="1"/>
  <c r="V1953" i="1"/>
  <c r="U1953" i="1"/>
  <c r="P1957" i="1"/>
  <c r="V1957" i="1"/>
  <c r="U1957" i="1"/>
  <c r="P1961" i="1"/>
  <c r="V1961" i="1"/>
  <c r="U1961" i="1"/>
  <c r="P1965" i="1"/>
  <c r="V1965" i="1"/>
  <c r="U1965" i="1"/>
  <c r="P1969" i="1"/>
  <c r="V1969" i="1"/>
  <c r="U1969" i="1"/>
  <c r="V1973" i="1"/>
  <c r="U1973" i="1"/>
  <c r="V1977" i="1"/>
  <c r="U1977" i="1"/>
  <c r="V1981" i="1"/>
  <c r="U1981" i="1"/>
  <c r="V1985" i="1"/>
  <c r="U1985" i="1"/>
  <c r="V1989" i="1"/>
  <c r="U1989" i="1"/>
  <c r="V1993" i="1"/>
  <c r="U1993" i="1"/>
  <c r="V1997" i="1"/>
  <c r="U1997" i="1"/>
  <c r="V2001" i="1"/>
  <c r="U2001" i="1"/>
  <c r="V2005" i="1"/>
  <c r="U2005" i="1"/>
  <c r="V2009" i="1"/>
  <c r="U2009" i="1"/>
  <c r="V2013" i="1"/>
  <c r="U2013" i="1"/>
  <c r="P2017" i="1"/>
  <c r="V2017" i="1"/>
  <c r="U2017" i="1"/>
  <c r="V2021" i="1"/>
  <c r="U2021" i="1"/>
  <c r="V2025" i="1"/>
  <c r="U2025" i="1"/>
  <c r="V2029" i="1"/>
  <c r="U2029" i="1"/>
  <c r="V2033" i="1"/>
  <c r="U2033" i="1"/>
  <c r="V2037" i="1"/>
  <c r="U2037" i="1"/>
  <c r="V2041" i="1"/>
  <c r="U2041" i="1"/>
  <c r="P2045" i="1"/>
  <c r="V2045" i="1"/>
  <c r="U2045" i="1"/>
  <c r="P2049" i="1"/>
  <c r="V2049" i="1"/>
  <c r="U2049" i="1"/>
  <c r="V2053" i="1"/>
  <c r="U2053" i="1"/>
  <c r="P2057" i="1"/>
  <c r="V2057" i="1"/>
  <c r="U2057" i="1"/>
  <c r="P2061" i="1"/>
  <c r="V2061" i="1"/>
  <c r="U2061" i="1"/>
  <c r="P2065" i="1"/>
  <c r="V2065" i="1"/>
  <c r="U2065" i="1"/>
  <c r="P2069" i="1"/>
  <c r="V2069" i="1"/>
  <c r="U2069" i="1"/>
  <c r="P2073" i="1"/>
  <c r="V2073" i="1"/>
  <c r="U2073" i="1"/>
  <c r="V2077" i="1"/>
  <c r="U2077" i="1"/>
  <c r="V2081" i="1"/>
  <c r="U2081" i="1"/>
  <c r="P2085" i="1"/>
  <c r="V2085" i="1"/>
  <c r="U2085" i="1"/>
  <c r="V2089" i="1"/>
  <c r="U2089" i="1"/>
  <c r="V2093" i="1"/>
  <c r="U2093" i="1"/>
  <c r="V2097" i="1"/>
  <c r="U2097" i="1"/>
  <c r="V2101" i="1"/>
  <c r="U2101" i="1"/>
  <c r="V2105" i="1"/>
  <c r="U2105" i="1"/>
  <c r="V2109" i="1"/>
  <c r="U2109" i="1"/>
  <c r="V2113" i="1"/>
  <c r="U2113" i="1"/>
  <c r="V2117" i="1"/>
  <c r="U2117" i="1"/>
  <c r="V2121" i="1"/>
  <c r="U2121" i="1"/>
  <c r="V2125" i="1"/>
  <c r="U2125" i="1"/>
  <c r="G2129" i="1"/>
  <c r="V2129" i="1"/>
  <c r="U2129" i="1"/>
  <c r="V2133" i="1"/>
  <c r="U2133" i="1"/>
  <c r="P1170" i="1"/>
  <c r="V1170" i="1"/>
  <c r="U1170" i="1"/>
  <c r="V1174" i="1"/>
  <c r="U1174" i="1"/>
  <c r="V1178" i="1"/>
  <c r="U1178" i="1"/>
  <c r="V1182" i="1"/>
  <c r="U1182" i="1"/>
  <c r="V1186" i="1"/>
  <c r="U1186" i="1"/>
  <c r="P1190" i="1"/>
  <c r="V1190" i="1"/>
  <c r="U1190" i="1"/>
  <c r="V1194" i="1"/>
  <c r="U1194" i="1"/>
  <c r="P1198" i="1"/>
  <c r="V1198" i="1"/>
  <c r="U1198" i="1"/>
  <c r="P1202" i="1"/>
  <c r="V1202" i="1"/>
  <c r="U1202" i="1"/>
  <c r="V1206" i="1"/>
  <c r="U1206" i="1"/>
  <c r="V1210" i="1"/>
  <c r="U1210" i="1"/>
  <c r="V1214" i="1"/>
  <c r="U1214" i="1"/>
  <c r="V1218" i="1"/>
  <c r="U1218" i="1"/>
  <c r="P1222" i="1"/>
  <c r="V1222" i="1"/>
  <c r="U1222" i="1"/>
  <c r="V1226" i="1"/>
  <c r="U1226" i="1"/>
  <c r="V1230" i="1"/>
  <c r="U1230" i="1"/>
  <c r="V1234" i="1"/>
  <c r="U1234" i="1"/>
  <c r="V1238" i="1"/>
  <c r="U1238" i="1"/>
  <c r="P1242" i="1"/>
  <c r="V1242" i="1"/>
  <c r="U1242" i="1"/>
  <c r="V1246" i="1"/>
  <c r="U1246" i="1"/>
  <c r="V1250" i="1"/>
  <c r="U1250" i="1"/>
  <c r="V1254" i="1"/>
  <c r="U1254" i="1"/>
  <c r="P1258" i="1"/>
  <c r="V1258" i="1"/>
  <c r="U1258" i="1"/>
  <c r="P1262" i="1"/>
  <c r="V1262" i="1"/>
  <c r="U1262" i="1"/>
  <c r="P1266" i="1"/>
  <c r="V1266" i="1"/>
  <c r="U1266" i="1"/>
  <c r="P1270" i="1"/>
  <c r="V1270" i="1"/>
  <c r="U1270" i="1"/>
  <c r="P1274" i="1"/>
  <c r="V1274" i="1"/>
  <c r="U1274" i="1"/>
  <c r="P1278" i="1"/>
  <c r="V1278" i="1"/>
  <c r="U1278" i="1"/>
  <c r="P1282" i="1"/>
  <c r="V1282" i="1"/>
  <c r="U1282" i="1"/>
  <c r="P1286" i="1"/>
  <c r="V1286" i="1"/>
  <c r="U1286" i="1"/>
  <c r="P1290" i="1"/>
  <c r="V1290" i="1"/>
  <c r="U1290" i="1"/>
  <c r="P1294" i="1"/>
  <c r="V1294" i="1"/>
  <c r="U1294" i="1"/>
  <c r="P1298" i="1"/>
  <c r="V1298" i="1"/>
  <c r="U1298" i="1"/>
  <c r="P1302" i="1"/>
  <c r="V1302" i="1"/>
  <c r="U1302" i="1"/>
  <c r="P1306" i="1"/>
  <c r="V1306" i="1"/>
  <c r="U1306" i="1"/>
  <c r="V1310" i="1"/>
  <c r="U1310" i="1"/>
  <c r="V1314" i="1"/>
  <c r="U1314" i="1"/>
  <c r="P1318" i="1"/>
  <c r="V1318" i="1"/>
  <c r="U1318" i="1"/>
  <c r="V1322" i="1"/>
  <c r="U1322" i="1"/>
  <c r="V1326" i="1"/>
  <c r="U1326" i="1"/>
  <c r="P1330" i="1"/>
  <c r="V1330" i="1"/>
  <c r="U1330" i="1"/>
  <c r="V1334" i="1"/>
  <c r="U1334" i="1"/>
  <c r="V1338" i="1"/>
  <c r="U1338" i="1"/>
  <c r="V1342" i="1"/>
  <c r="U1342" i="1"/>
  <c r="P1346" i="1"/>
  <c r="V1346" i="1"/>
  <c r="U1346" i="1"/>
  <c r="P1350" i="1"/>
  <c r="V1350" i="1"/>
  <c r="U1350" i="1"/>
  <c r="V1354" i="1"/>
  <c r="U1354" i="1"/>
  <c r="P1358" i="1"/>
  <c r="V1358" i="1"/>
  <c r="U1358" i="1"/>
  <c r="P1362" i="1"/>
  <c r="V1362" i="1"/>
  <c r="U1362" i="1"/>
  <c r="V1366" i="1"/>
  <c r="U1366" i="1"/>
  <c r="P1370" i="1"/>
  <c r="V1370" i="1"/>
  <c r="U1370" i="1"/>
  <c r="P1374" i="1"/>
  <c r="V1374" i="1"/>
  <c r="U1374" i="1"/>
  <c r="V1378" i="1"/>
  <c r="U1378" i="1"/>
  <c r="V1382" i="1"/>
  <c r="U1382" i="1"/>
  <c r="P1386" i="1"/>
  <c r="V1386" i="1"/>
  <c r="U1386" i="1"/>
  <c r="V1390" i="1"/>
  <c r="U1390" i="1"/>
  <c r="V1394" i="1"/>
  <c r="U1394" i="1"/>
  <c r="V1398" i="1"/>
  <c r="U1398" i="1"/>
  <c r="V1402" i="1"/>
  <c r="U1402" i="1"/>
  <c r="V1406" i="1"/>
  <c r="U1406" i="1"/>
  <c r="P1410" i="1"/>
  <c r="V1410" i="1"/>
  <c r="U1410" i="1"/>
  <c r="V1414" i="1"/>
  <c r="U1414" i="1"/>
  <c r="P1418" i="1"/>
  <c r="V1418" i="1"/>
  <c r="U1418" i="1"/>
  <c r="P1422" i="1"/>
  <c r="V1422" i="1"/>
  <c r="U1422" i="1"/>
  <c r="P1426" i="1"/>
  <c r="V1426" i="1"/>
  <c r="U1426" i="1"/>
  <c r="V1430" i="1"/>
  <c r="U1430" i="1"/>
  <c r="V1434" i="1"/>
  <c r="U1434" i="1"/>
  <c r="P1438" i="1"/>
  <c r="V1438" i="1"/>
  <c r="U1438" i="1"/>
  <c r="P1442" i="1"/>
  <c r="V1442" i="1"/>
  <c r="U1442" i="1"/>
  <c r="P1446" i="1"/>
  <c r="V1446" i="1"/>
  <c r="U1446" i="1"/>
  <c r="V1450" i="1"/>
  <c r="U1450" i="1"/>
  <c r="P1454" i="1"/>
  <c r="V1454" i="1"/>
  <c r="U1454" i="1"/>
  <c r="V1458" i="1"/>
  <c r="U1458" i="1"/>
  <c r="P1462" i="1"/>
  <c r="V1462" i="1"/>
  <c r="U1462" i="1"/>
  <c r="P1466" i="1"/>
  <c r="V1466" i="1"/>
  <c r="U1466" i="1"/>
  <c r="P1470" i="1"/>
  <c r="V1470" i="1"/>
  <c r="U1470" i="1"/>
  <c r="P1474" i="1"/>
  <c r="V1474" i="1"/>
  <c r="U1474" i="1"/>
  <c r="V1478" i="1"/>
  <c r="U1478" i="1"/>
  <c r="P1482" i="1"/>
  <c r="V1482" i="1"/>
  <c r="U1482" i="1"/>
  <c r="P1486" i="1"/>
  <c r="V1486" i="1"/>
  <c r="U1486" i="1"/>
  <c r="P1490" i="1"/>
  <c r="V1490" i="1"/>
  <c r="U1490" i="1"/>
  <c r="V1494" i="1"/>
  <c r="U1494" i="1"/>
  <c r="V1498" i="1"/>
  <c r="U1498" i="1"/>
  <c r="P1502" i="1"/>
  <c r="V1502" i="1"/>
  <c r="U1502" i="1"/>
  <c r="P1506" i="1"/>
  <c r="V1506" i="1"/>
  <c r="U1506" i="1"/>
  <c r="P1510" i="1"/>
  <c r="V1510" i="1"/>
  <c r="U1510" i="1"/>
  <c r="P1514" i="1"/>
  <c r="V1514" i="1"/>
  <c r="U1514" i="1"/>
  <c r="P1518" i="1"/>
  <c r="V1518" i="1"/>
  <c r="U1518" i="1"/>
  <c r="P1522" i="1"/>
  <c r="V1522" i="1"/>
  <c r="U1522" i="1"/>
  <c r="P1526" i="1"/>
  <c r="V1526" i="1"/>
  <c r="U1526" i="1"/>
  <c r="P1530" i="1"/>
  <c r="V1530" i="1"/>
  <c r="U1530" i="1"/>
  <c r="P1534" i="1"/>
  <c r="V1534" i="1"/>
  <c r="U1534" i="1"/>
  <c r="V1538" i="1"/>
  <c r="U1538" i="1"/>
  <c r="V1542" i="1"/>
  <c r="U1542" i="1"/>
  <c r="P1546" i="1"/>
  <c r="V1546" i="1"/>
  <c r="U1546" i="1"/>
  <c r="V1550" i="1"/>
  <c r="U1550" i="1"/>
  <c r="V1554" i="1"/>
  <c r="U1554" i="1"/>
  <c r="V1558" i="1"/>
  <c r="U1558" i="1"/>
  <c r="V1562" i="1"/>
  <c r="U1562" i="1"/>
  <c r="P1566" i="1"/>
  <c r="V1566" i="1"/>
  <c r="U1566" i="1"/>
  <c r="V1570" i="1"/>
  <c r="U1570" i="1"/>
  <c r="P1574" i="1"/>
  <c r="V1574" i="1"/>
  <c r="U1574" i="1"/>
  <c r="P1578" i="1"/>
  <c r="V1578" i="1"/>
  <c r="U1578" i="1"/>
  <c r="V1582" i="1"/>
  <c r="U1582" i="1"/>
  <c r="V1586" i="1"/>
  <c r="U1586" i="1"/>
  <c r="P1590" i="1"/>
  <c r="V1590" i="1"/>
  <c r="U1590" i="1"/>
  <c r="P1594" i="1"/>
  <c r="V1594" i="1"/>
  <c r="U1594" i="1"/>
  <c r="V1598" i="1"/>
  <c r="U1598" i="1"/>
  <c r="V1602" i="1"/>
  <c r="U1602" i="1"/>
  <c r="P1606" i="1"/>
  <c r="V1606" i="1"/>
  <c r="U1606" i="1"/>
  <c r="P1610" i="1"/>
  <c r="V1610" i="1"/>
  <c r="U1610" i="1"/>
  <c r="P1614" i="1"/>
  <c r="V1614" i="1"/>
  <c r="U1614" i="1"/>
  <c r="V1618" i="1"/>
  <c r="U1618" i="1"/>
  <c r="V1622" i="1"/>
  <c r="U1622" i="1"/>
  <c r="P1626" i="1"/>
  <c r="V1626" i="1"/>
  <c r="U1626" i="1"/>
  <c r="P1630" i="1"/>
  <c r="V1630" i="1"/>
  <c r="U1630" i="1"/>
  <c r="V1634" i="1"/>
  <c r="U1634" i="1"/>
  <c r="V1638" i="1"/>
  <c r="U1638" i="1"/>
  <c r="V1642" i="1"/>
  <c r="U1642" i="1"/>
  <c r="P1646" i="1"/>
  <c r="V1646" i="1"/>
  <c r="U1646" i="1"/>
  <c r="P1650" i="1"/>
  <c r="V1650" i="1"/>
  <c r="U1650" i="1"/>
  <c r="V1654" i="1"/>
  <c r="U1654" i="1"/>
  <c r="V1658" i="1"/>
  <c r="U1658" i="1"/>
  <c r="V1662" i="1"/>
  <c r="U1662" i="1"/>
  <c r="P1666" i="1"/>
  <c r="V1666" i="1"/>
  <c r="U1666" i="1"/>
  <c r="V1670" i="1"/>
  <c r="U1670" i="1"/>
  <c r="P1674" i="1"/>
  <c r="V1674" i="1"/>
  <c r="U1674" i="1"/>
  <c r="V1678" i="1"/>
  <c r="U1678" i="1"/>
  <c r="P1682" i="1"/>
  <c r="V1682" i="1"/>
  <c r="U1682" i="1"/>
  <c r="P1686" i="1"/>
  <c r="V1686" i="1"/>
  <c r="U1686" i="1"/>
  <c r="V1690" i="1"/>
  <c r="U1690" i="1"/>
  <c r="V1694" i="1"/>
  <c r="U1694" i="1"/>
  <c r="V1698" i="1"/>
  <c r="U1698" i="1"/>
  <c r="V1702" i="1"/>
  <c r="U1702" i="1"/>
  <c r="P1706" i="1"/>
  <c r="V1706" i="1"/>
  <c r="U1706" i="1"/>
  <c r="V1710" i="1"/>
  <c r="U1710" i="1"/>
  <c r="P1714" i="1"/>
  <c r="V1714" i="1"/>
  <c r="U1714" i="1"/>
  <c r="V1718" i="1"/>
  <c r="U1718" i="1"/>
  <c r="P1722" i="1"/>
  <c r="V1722" i="1"/>
  <c r="U1722" i="1"/>
  <c r="V1726" i="1"/>
  <c r="U1726" i="1"/>
  <c r="P1730" i="1"/>
  <c r="V1730" i="1"/>
  <c r="U1730" i="1"/>
  <c r="P1734" i="1"/>
  <c r="V1734" i="1"/>
  <c r="U1734" i="1"/>
  <c r="V1738" i="1"/>
  <c r="U1738" i="1"/>
  <c r="V1742" i="1"/>
  <c r="U1742" i="1"/>
  <c r="V1746" i="1"/>
  <c r="U1746" i="1"/>
  <c r="V1750" i="1"/>
  <c r="U1750" i="1"/>
  <c r="P1754" i="1"/>
  <c r="V1754" i="1"/>
  <c r="U1754" i="1"/>
  <c r="P1758" i="1"/>
  <c r="V1758" i="1"/>
  <c r="U1758" i="1"/>
  <c r="V1762" i="1"/>
  <c r="U1762" i="1"/>
  <c r="P1766" i="1"/>
  <c r="V1766" i="1"/>
  <c r="U1766" i="1"/>
  <c r="P1770" i="1"/>
  <c r="V1770" i="1"/>
  <c r="U1770" i="1"/>
  <c r="P1774" i="1"/>
  <c r="V1774" i="1"/>
  <c r="U1774" i="1"/>
  <c r="V1778" i="1"/>
  <c r="U1778" i="1"/>
  <c r="P1782" i="1"/>
  <c r="V1782" i="1"/>
  <c r="U1782" i="1"/>
  <c r="P1786" i="1"/>
  <c r="V1786" i="1"/>
  <c r="U1786" i="1"/>
  <c r="P1790" i="1"/>
  <c r="V1790" i="1"/>
  <c r="U1790" i="1"/>
  <c r="P1794" i="1"/>
  <c r="V1794" i="1"/>
  <c r="U1794" i="1"/>
  <c r="P1798" i="1"/>
  <c r="V1798" i="1"/>
  <c r="U1798" i="1"/>
  <c r="P1802" i="1"/>
  <c r="V1802" i="1"/>
  <c r="U1802" i="1"/>
  <c r="V1806" i="1"/>
  <c r="U1806" i="1"/>
  <c r="P1810" i="1"/>
  <c r="V1810" i="1"/>
  <c r="U1810" i="1"/>
  <c r="V1814" i="1"/>
  <c r="U1814" i="1"/>
  <c r="P1818" i="1"/>
  <c r="V1818" i="1"/>
  <c r="U1818" i="1"/>
  <c r="V1822" i="1"/>
  <c r="U1822" i="1"/>
  <c r="V1826" i="1"/>
  <c r="U1826" i="1"/>
  <c r="V1830" i="1"/>
  <c r="U1830" i="1"/>
  <c r="V1834" i="1"/>
  <c r="U1834" i="1"/>
  <c r="V1838" i="1"/>
  <c r="U1838" i="1"/>
  <c r="V1842" i="1"/>
  <c r="U1842" i="1"/>
  <c r="V1846" i="1"/>
  <c r="U1846" i="1"/>
  <c r="V1850" i="1"/>
  <c r="U1850" i="1"/>
  <c r="V1854" i="1"/>
  <c r="U1854" i="1"/>
  <c r="V1858" i="1"/>
  <c r="U1858" i="1"/>
  <c r="P1862" i="1"/>
  <c r="V1862" i="1"/>
  <c r="U1862" i="1"/>
  <c r="V1866" i="1"/>
  <c r="U1866" i="1"/>
  <c r="V1870" i="1"/>
  <c r="U1870" i="1"/>
  <c r="P1874" i="1"/>
  <c r="V1874" i="1"/>
  <c r="U1874" i="1"/>
  <c r="V1878" i="1"/>
  <c r="U1878" i="1"/>
  <c r="V1882" i="1"/>
  <c r="U1882" i="1"/>
  <c r="V1886" i="1"/>
  <c r="U1886" i="1"/>
  <c r="V1890" i="1"/>
  <c r="U1890" i="1"/>
  <c r="V1894" i="1"/>
  <c r="U1894" i="1"/>
  <c r="V1898" i="1"/>
  <c r="U1898" i="1"/>
  <c r="V1902" i="1"/>
  <c r="U1902" i="1"/>
  <c r="P1906" i="1"/>
  <c r="V1906" i="1"/>
  <c r="U1906" i="1"/>
  <c r="V1910" i="1"/>
  <c r="U1910" i="1"/>
  <c r="V1914" i="1"/>
  <c r="U1914" i="1"/>
  <c r="V1918" i="1"/>
  <c r="U1918" i="1"/>
  <c r="P1922" i="1"/>
  <c r="V1922" i="1"/>
  <c r="U1922" i="1"/>
  <c r="P1926" i="1"/>
  <c r="V1926" i="1"/>
  <c r="U1926" i="1"/>
  <c r="V1930" i="1"/>
  <c r="U1930" i="1"/>
  <c r="V1934" i="1"/>
  <c r="U1934" i="1"/>
  <c r="V1938" i="1"/>
  <c r="U1938" i="1"/>
  <c r="V1942" i="1"/>
  <c r="U1942" i="1"/>
  <c r="P1946" i="1"/>
  <c r="V1946" i="1"/>
  <c r="U1946" i="1"/>
  <c r="P1950" i="1"/>
  <c r="V1950" i="1"/>
  <c r="U1950" i="1"/>
  <c r="V1954" i="1"/>
  <c r="U1954" i="1"/>
  <c r="P1958" i="1"/>
  <c r="V1958" i="1"/>
  <c r="U1958" i="1"/>
  <c r="P1962" i="1"/>
  <c r="V1962" i="1"/>
  <c r="U1962" i="1"/>
  <c r="P1966" i="1"/>
  <c r="V1966" i="1"/>
  <c r="U1966" i="1"/>
  <c r="P1970" i="1"/>
  <c r="V1970" i="1"/>
  <c r="U1970" i="1"/>
  <c r="V1974" i="1"/>
  <c r="U1974" i="1"/>
  <c r="V1978" i="1"/>
  <c r="U1978" i="1"/>
  <c r="V1982" i="1"/>
  <c r="U1982" i="1"/>
  <c r="P1986" i="1"/>
  <c r="V1986" i="1"/>
  <c r="U1986" i="1"/>
  <c r="V1990" i="1"/>
  <c r="U1990" i="1"/>
  <c r="V1994" i="1"/>
  <c r="U1994" i="1"/>
  <c r="V1998" i="1"/>
  <c r="U1998" i="1"/>
  <c r="V2002" i="1"/>
  <c r="U2002" i="1"/>
  <c r="V2006" i="1"/>
  <c r="U2006" i="1"/>
  <c r="P2010" i="1"/>
  <c r="V2010" i="1"/>
  <c r="U2010" i="1"/>
  <c r="P2014" i="1"/>
  <c r="V2014" i="1"/>
  <c r="U2014" i="1"/>
  <c r="V2018" i="1"/>
  <c r="U2018" i="1"/>
  <c r="V2022" i="1"/>
  <c r="U2022" i="1"/>
  <c r="V2026" i="1"/>
  <c r="U2026" i="1"/>
  <c r="P2030" i="1"/>
  <c r="V2030" i="1"/>
  <c r="U2030" i="1"/>
  <c r="P2034" i="1"/>
  <c r="V2034" i="1"/>
  <c r="U2034" i="1"/>
  <c r="V2038" i="1"/>
  <c r="U2038" i="1"/>
  <c r="V2042" i="1"/>
  <c r="U2042" i="1"/>
  <c r="P2046" i="1"/>
  <c r="V2046" i="1"/>
  <c r="U2046" i="1"/>
  <c r="V2050" i="1"/>
  <c r="U2050" i="1"/>
  <c r="P2054" i="1"/>
  <c r="V2054" i="1"/>
  <c r="U2054" i="1"/>
  <c r="P2058" i="1"/>
  <c r="V2058" i="1"/>
  <c r="U2058" i="1"/>
  <c r="P2062" i="1"/>
  <c r="V2062" i="1"/>
  <c r="U2062" i="1"/>
  <c r="P2066" i="1"/>
  <c r="V2066" i="1"/>
  <c r="U2066" i="1"/>
  <c r="V2070" i="1"/>
  <c r="U2070" i="1"/>
  <c r="V2074" i="1"/>
  <c r="U2074" i="1"/>
  <c r="P2078" i="1"/>
  <c r="V2078" i="1"/>
  <c r="U2078" i="1"/>
  <c r="V2082" i="1"/>
  <c r="U2082" i="1"/>
  <c r="P2086" i="1"/>
  <c r="V2086" i="1"/>
  <c r="U2086" i="1"/>
  <c r="P2090" i="1"/>
  <c r="V2090" i="1"/>
  <c r="U2090" i="1"/>
  <c r="V2094" i="1"/>
  <c r="U2094" i="1"/>
  <c r="V2098" i="1"/>
  <c r="U2098" i="1"/>
  <c r="V2102" i="1"/>
  <c r="U2102" i="1"/>
  <c r="V2106" i="1"/>
  <c r="U2106" i="1"/>
  <c r="V2110" i="1"/>
  <c r="U2110" i="1"/>
  <c r="V2114" i="1"/>
  <c r="U2114" i="1"/>
  <c r="V2118" i="1"/>
  <c r="U2118" i="1"/>
  <c r="V2122" i="1"/>
  <c r="U2122" i="1"/>
  <c r="V2126" i="1"/>
  <c r="U2126" i="1"/>
  <c r="V2130" i="1"/>
  <c r="U2130" i="1"/>
  <c r="V2134" i="1"/>
  <c r="U2134" i="1"/>
  <c r="G2130" i="1"/>
  <c r="X2139" i="1"/>
  <c r="X182" i="7"/>
  <c r="G2133" i="1"/>
  <c r="G2131" i="1"/>
  <c r="O2133" i="1"/>
  <c r="Q2133" i="1"/>
  <c r="O2129" i="1"/>
  <c r="Q2129" i="1"/>
  <c r="O2132" i="1"/>
  <c r="Q2132" i="1"/>
  <c r="O2128" i="1"/>
  <c r="Q2128" i="1"/>
  <c r="O2131" i="1"/>
  <c r="Q2131" i="1"/>
  <c r="S2131" i="1" s="1"/>
  <c r="T2131" i="1" s="1"/>
  <c r="O2134" i="1"/>
  <c r="Q2134" i="1"/>
  <c r="O2130" i="1"/>
  <c r="Q2130" i="1"/>
  <c r="X2136" i="1"/>
  <c r="X2140" i="1"/>
  <c r="S2140" i="1"/>
  <c r="T2140" i="1" s="1"/>
  <c r="X2138" i="1"/>
  <c r="X2135" i="1"/>
  <c r="X2137" i="1"/>
  <c r="W2140" i="1"/>
  <c r="Y2140" i="1" s="1"/>
  <c r="S2137" i="1"/>
  <c r="T2137" i="1" s="1"/>
  <c r="W2137" i="1" s="1"/>
  <c r="Y2137" i="1" s="1"/>
  <c r="W2136" i="1"/>
  <c r="Y2136" i="1" s="1"/>
  <c r="S2135" i="1"/>
  <c r="T2135" i="1" s="1"/>
  <c r="W2135" i="1" s="1"/>
  <c r="Y2135" i="1" s="1"/>
  <c r="S2138" i="1"/>
  <c r="T2138" i="1" s="1"/>
  <c r="W2138" i="1" s="1"/>
  <c r="Y2138" i="1" s="1"/>
  <c r="S2139" i="1"/>
  <c r="T2139" i="1" s="1"/>
  <c r="W2139" i="1" s="1"/>
  <c r="Y2139" i="1" s="1"/>
  <c r="P2129" i="1"/>
  <c r="P2128" i="1"/>
  <c r="G2127" i="1"/>
  <c r="O2127" i="1"/>
  <c r="S2127" i="1"/>
  <c r="T2127" i="1" s="1"/>
  <c r="X2132" i="1" l="1"/>
  <c r="X2131" i="1"/>
  <c r="W2131" i="1"/>
  <c r="Y2131" i="1" s="1"/>
  <c r="X2133" i="1"/>
  <c r="X2134" i="1"/>
  <c r="X2130" i="1"/>
  <c r="S2129" i="1"/>
  <c r="T2129" i="1" s="1"/>
  <c r="W2129" i="1" s="1"/>
  <c r="Y2129" i="1" s="1"/>
  <c r="S2128" i="1"/>
  <c r="T2128" i="1" s="1"/>
  <c r="W2128" i="1" s="1"/>
  <c r="Y2128" i="1" s="1"/>
  <c r="X2128" i="1"/>
  <c r="X2129" i="1"/>
  <c r="X2127" i="1"/>
  <c r="S2132" i="1"/>
  <c r="T2132" i="1" s="1"/>
  <c r="W2132" i="1" s="1"/>
  <c r="Y2132" i="1" s="1"/>
  <c r="S2130" i="1"/>
  <c r="T2130" i="1" s="1"/>
  <c r="W2130" i="1" s="1"/>
  <c r="Y2130" i="1" s="1"/>
  <c r="W2127" i="1"/>
  <c r="Y2127" i="1" s="1"/>
  <c r="S2134" i="1"/>
  <c r="T2134" i="1" s="1"/>
  <c r="W2134" i="1" s="1"/>
  <c r="Y2134" i="1" s="1"/>
  <c r="S2133" i="1"/>
  <c r="T2133" i="1" s="1"/>
  <c r="W2133" i="1" s="1"/>
  <c r="Y2133" i="1" s="1"/>
  <c r="L180" i="7" l="1"/>
  <c r="M180" i="7"/>
  <c r="F180" i="7"/>
  <c r="N2122" i="1"/>
  <c r="Q2122" i="1" s="1"/>
  <c r="N2123" i="1"/>
  <c r="N2124" i="1"/>
  <c r="N2125" i="1"/>
  <c r="N2126" i="1"/>
  <c r="G2122" i="1"/>
  <c r="G2123" i="1"/>
  <c r="G2124" i="1"/>
  <c r="G2125" i="1"/>
  <c r="G2126" i="1"/>
  <c r="O2124" i="1" l="1"/>
  <c r="Q2124" i="1"/>
  <c r="O2123" i="1"/>
  <c r="Q2123" i="1"/>
  <c r="O2125" i="1"/>
  <c r="Q2125" i="1"/>
  <c r="O2126" i="1"/>
  <c r="Q2126" i="1"/>
  <c r="X181" i="7"/>
  <c r="W181" i="7"/>
  <c r="O2122" i="1"/>
  <c r="S2122" i="1"/>
  <c r="T2122" i="1" s="1"/>
  <c r="W2122" i="1" s="1"/>
  <c r="X2125" i="1"/>
  <c r="X2124" i="1"/>
  <c r="X2123" i="1"/>
  <c r="X2122" i="1"/>
  <c r="X2126" i="1"/>
  <c r="Y2122" i="1" l="1"/>
  <c r="S2126" i="1"/>
  <c r="T2126" i="1" s="1"/>
  <c r="W2126" i="1" s="1"/>
  <c r="Y2126" i="1" s="1"/>
  <c r="S2124" i="1"/>
  <c r="T2124" i="1" s="1"/>
  <c r="W2124" i="1" s="1"/>
  <c r="Y2124" i="1" s="1"/>
  <c r="S2123" i="1"/>
  <c r="T2123" i="1" s="1"/>
  <c r="W2123" i="1" s="1"/>
  <c r="Y2123" i="1" s="1"/>
  <c r="S2125" i="1"/>
  <c r="T2125" i="1" s="1"/>
  <c r="W2125" i="1" s="1"/>
  <c r="Y2125" i="1" s="1"/>
  <c r="K179" i="7" l="1"/>
  <c r="L179" i="7" s="1"/>
  <c r="K178" i="7"/>
  <c r="N2112" i="1"/>
  <c r="N2113" i="1"/>
  <c r="Q2113" i="1" s="1"/>
  <c r="N2114" i="1"/>
  <c r="Q2114" i="1" s="1"/>
  <c r="N2115" i="1"/>
  <c r="Q2115" i="1" s="1"/>
  <c r="N2116" i="1"/>
  <c r="Q2116" i="1" s="1"/>
  <c r="N2117" i="1"/>
  <c r="N2118" i="1"/>
  <c r="N2119" i="1"/>
  <c r="Q2119" i="1" s="1"/>
  <c r="N2120" i="1"/>
  <c r="Q2120" i="1" s="1"/>
  <c r="N2121" i="1"/>
  <c r="Q2121" i="1" s="1"/>
  <c r="G2112" i="1"/>
  <c r="G2113" i="1"/>
  <c r="G2114" i="1"/>
  <c r="G2115" i="1"/>
  <c r="G2116" i="1"/>
  <c r="G2117" i="1"/>
  <c r="G2118" i="1"/>
  <c r="G2119" i="1"/>
  <c r="G2120" i="1"/>
  <c r="G2121" i="1"/>
  <c r="O2118" i="1" l="1"/>
  <c r="Q2118" i="1"/>
  <c r="O2112" i="1"/>
  <c r="Q2112" i="1"/>
  <c r="O2117" i="1"/>
  <c r="Q2117" i="1"/>
  <c r="S2117" i="1" s="1"/>
  <c r="T2117" i="1" s="1"/>
  <c r="W2117" i="1" s="1"/>
  <c r="X180" i="7"/>
  <c r="W180" i="7"/>
  <c r="O2120" i="1"/>
  <c r="P2120" i="1"/>
  <c r="O2116" i="1"/>
  <c r="P2116" i="1"/>
  <c r="O2114" i="1"/>
  <c r="P2114" i="1"/>
  <c r="O2121" i="1"/>
  <c r="P2121" i="1"/>
  <c r="O2119" i="1"/>
  <c r="P2119" i="1"/>
  <c r="O2115" i="1"/>
  <c r="P2115" i="1"/>
  <c r="O2113" i="1"/>
  <c r="P2113" i="1"/>
  <c r="X2121" i="1"/>
  <c r="X2120" i="1"/>
  <c r="X2119" i="1"/>
  <c r="X2118" i="1"/>
  <c r="X2116" i="1"/>
  <c r="X2115" i="1"/>
  <c r="X2114" i="1"/>
  <c r="X2113" i="1"/>
  <c r="X2112" i="1"/>
  <c r="X2117" i="1"/>
  <c r="M179" i="7"/>
  <c r="F179" i="7"/>
  <c r="Y2117" i="1" l="1"/>
  <c r="S2118" i="1"/>
  <c r="T2118" i="1" s="1"/>
  <c r="W2118" i="1" s="1"/>
  <c r="Y2118" i="1" s="1"/>
  <c r="S2112" i="1"/>
  <c r="T2112" i="1" s="1"/>
  <c r="W2112" i="1" s="1"/>
  <c r="Y2112" i="1" s="1"/>
  <c r="S2116" i="1"/>
  <c r="T2116" i="1" s="1"/>
  <c r="W2116" i="1" s="1"/>
  <c r="Y2116" i="1" s="1"/>
  <c r="S2121" i="1"/>
  <c r="T2121" i="1" s="1"/>
  <c r="W2121" i="1" s="1"/>
  <c r="Y2121" i="1" s="1"/>
  <c r="S2113" i="1"/>
  <c r="T2113" i="1" s="1"/>
  <c r="W2113" i="1" s="1"/>
  <c r="Y2113" i="1" s="1"/>
  <c r="S2115" i="1"/>
  <c r="T2115" i="1" s="1"/>
  <c r="W2115" i="1" s="1"/>
  <c r="Y2115" i="1" s="1"/>
  <c r="S2120" i="1"/>
  <c r="T2120" i="1" s="1"/>
  <c r="W2120" i="1" s="1"/>
  <c r="Y2120" i="1" s="1"/>
  <c r="S2119" i="1"/>
  <c r="T2119" i="1" s="1"/>
  <c r="W2119" i="1" s="1"/>
  <c r="Y2119" i="1" s="1"/>
  <c r="S2114" i="1"/>
  <c r="T2114" i="1" s="1"/>
  <c r="W2114" i="1" s="1"/>
  <c r="Y2114" i="1" s="1"/>
  <c r="L178" i="7"/>
  <c r="N2103" i="1"/>
  <c r="Q2103" i="1" s="1"/>
  <c r="N2104" i="1"/>
  <c r="Q2104" i="1" s="1"/>
  <c r="N2105" i="1"/>
  <c r="Q2105" i="1" s="1"/>
  <c r="N2106" i="1"/>
  <c r="Q2106" i="1" s="1"/>
  <c r="N2107" i="1"/>
  <c r="Q2107" i="1" s="1"/>
  <c r="N2108" i="1"/>
  <c r="Q2108" i="1" s="1"/>
  <c r="N2109" i="1"/>
  <c r="Q2109" i="1" s="1"/>
  <c r="N2110" i="1"/>
  <c r="Q2110" i="1" s="1"/>
  <c r="N2111" i="1"/>
  <c r="G2103" i="1"/>
  <c r="G2104" i="1"/>
  <c r="G2105" i="1"/>
  <c r="G2106" i="1"/>
  <c r="G2107" i="1"/>
  <c r="G2108" i="1"/>
  <c r="G2109" i="1"/>
  <c r="G2110" i="1"/>
  <c r="G2111" i="1"/>
  <c r="F178" i="7"/>
  <c r="M178" i="7"/>
  <c r="O2111" i="1" l="1"/>
  <c r="Q2111" i="1"/>
  <c r="X179" i="7"/>
  <c r="W179" i="7"/>
  <c r="O2107" i="1"/>
  <c r="P2107" i="1"/>
  <c r="S2107" i="1" s="1"/>
  <c r="T2107" i="1" s="1"/>
  <c r="W2107" i="1" s="1"/>
  <c r="O2103" i="1"/>
  <c r="P2103" i="1"/>
  <c r="O2108" i="1"/>
  <c r="P2108" i="1"/>
  <c r="O2104" i="1"/>
  <c r="P2104" i="1"/>
  <c r="S2104" i="1" s="1"/>
  <c r="T2104" i="1" s="1"/>
  <c r="W2104" i="1" s="1"/>
  <c r="O2109" i="1"/>
  <c r="P2109" i="1"/>
  <c r="O2105" i="1"/>
  <c r="P2105" i="1"/>
  <c r="O2110" i="1"/>
  <c r="P2110" i="1"/>
  <c r="O2106" i="1"/>
  <c r="P2106" i="1"/>
  <c r="X2111" i="1"/>
  <c r="X2110" i="1"/>
  <c r="X2109" i="1"/>
  <c r="X2108" i="1"/>
  <c r="X2107" i="1"/>
  <c r="X2106" i="1"/>
  <c r="X2105" i="1"/>
  <c r="X2104" i="1"/>
  <c r="X2103" i="1"/>
  <c r="Y2107" i="1" l="1"/>
  <c r="Y2104" i="1"/>
  <c r="S2111" i="1"/>
  <c r="T2111" i="1" s="1"/>
  <c r="W2111" i="1" s="1"/>
  <c r="Y2111" i="1" s="1"/>
  <c r="S2106" i="1"/>
  <c r="T2106" i="1" s="1"/>
  <c r="W2106" i="1" s="1"/>
  <c r="Y2106" i="1" s="1"/>
  <c r="S2108" i="1"/>
  <c r="T2108" i="1" s="1"/>
  <c r="W2108" i="1" s="1"/>
  <c r="Y2108" i="1" s="1"/>
  <c r="S2110" i="1"/>
  <c r="T2110" i="1" s="1"/>
  <c r="W2110" i="1" s="1"/>
  <c r="Y2110" i="1" s="1"/>
  <c r="S2109" i="1"/>
  <c r="T2109" i="1" s="1"/>
  <c r="W2109" i="1" s="1"/>
  <c r="Y2109" i="1" s="1"/>
  <c r="S2105" i="1"/>
  <c r="T2105" i="1" s="1"/>
  <c r="W2105" i="1" s="1"/>
  <c r="Y2105" i="1" s="1"/>
  <c r="S2103" i="1"/>
  <c r="T2103" i="1" s="1"/>
  <c r="W2103" i="1" s="1"/>
  <c r="Y2103" i="1" s="1"/>
  <c r="B182" i="7" l="1"/>
  <c r="B181" i="7"/>
  <c r="B180" i="7"/>
  <c r="B179" i="7"/>
  <c r="B178" i="7"/>
  <c r="K177" i="7"/>
  <c r="L177" i="7" s="1"/>
  <c r="M177" i="7"/>
  <c r="N2100" i="1"/>
  <c r="Q2100" i="1" s="1"/>
  <c r="N2101" i="1"/>
  <c r="Q2101" i="1" s="1"/>
  <c r="N2102" i="1"/>
  <c r="Q2102" i="1" s="1"/>
  <c r="G2100" i="1"/>
  <c r="G2101" i="1"/>
  <c r="G2102" i="1"/>
  <c r="O2101" i="1" l="1"/>
  <c r="P2101" i="1"/>
  <c r="P2102" i="1"/>
  <c r="P2100" i="1"/>
  <c r="X2101" i="1"/>
  <c r="O2102" i="1"/>
  <c r="X2102" i="1"/>
  <c r="O2100" i="1"/>
  <c r="X2100" i="1"/>
  <c r="N2099" i="1"/>
  <c r="G2099" i="1"/>
  <c r="F177" i="7"/>
  <c r="P2099" i="1" l="1"/>
  <c r="Q2099" i="1"/>
  <c r="W178" i="7"/>
  <c r="X178" i="7"/>
  <c r="S2100" i="1"/>
  <c r="T2100" i="1" s="1"/>
  <c r="W2100" i="1" s="1"/>
  <c r="Y2100" i="1" s="1"/>
  <c r="S2102" i="1"/>
  <c r="T2102" i="1" s="1"/>
  <c r="W2102" i="1" s="1"/>
  <c r="Y2102" i="1" s="1"/>
  <c r="R2099" i="1"/>
  <c r="S2101" i="1"/>
  <c r="T2101" i="1" s="1"/>
  <c r="W2101" i="1" s="1"/>
  <c r="Y2101" i="1" s="1"/>
  <c r="O2099" i="1"/>
  <c r="X2099" i="1"/>
  <c r="X177" i="7"/>
  <c r="W177" i="7" l="1"/>
  <c r="S2099" i="1"/>
  <c r="T2099" i="1" s="1"/>
  <c r="W2099" i="1" s="1"/>
  <c r="Y2099" i="1" s="1"/>
  <c r="K176" i="7"/>
  <c r="L176" i="7"/>
  <c r="N2097" i="1"/>
  <c r="N2098" i="1"/>
  <c r="G2097" i="1"/>
  <c r="G2098" i="1"/>
  <c r="P2098" i="1" l="1"/>
  <c r="Q2098" i="1"/>
  <c r="P2097" i="1"/>
  <c r="Q2097" i="1"/>
  <c r="O2098" i="1"/>
  <c r="R2098" i="1"/>
  <c r="O2097" i="1"/>
  <c r="R2097" i="1"/>
  <c r="F176" i="7"/>
  <c r="M176" i="7"/>
  <c r="S2097" i="1" l="1"/>
  <c r="T2097" i="1" s="1"/>
  <c r="W2097" i="1" s="1"/>
  <c r="Y2097" i="1" s="1"/>
  <c r="X2098" i="1"/>
  <c r="X2097" i="1"/>
  <c r="S2098" i="1"/>
  <c r="T2098" i="1" s="1"/>
  <c r="W2098" i="1" s="1"/>
  <c r="Y2098" i="1" s="1"/>
  <c r="K175" i="7"/>
  <c r="L175" i="7" s="1"/>
  <c r="N2093" i="1"/>
  <c r="Q2093" i="1" s="1"/>
  <c r="N2094" i="1"/>
  <c r="Q2094" i="1" s="1"/>
  <c r="N2095" i="1"/>
  <c r="Q2095" i="1" s="1"/>
  <c r="N2096" i="1"/>
  <c r="Q2096" i="1" s="1"/>
  <c r="G2093" i="1"/>
  <c r="G2094" i="1"/>
  <c r="G2095" i="1"/>
  <c r="G2096" i="1"/>
  <c r="M175" i="7"/>
  <c r="F175" i="7"/>
  <c r="X176" i="7" l="1"/>
  <c r="W176" i="7"/>
  <c r="O2095" i="1"/>
  <c r="P2095" i="1"/>
  <c r="O2094" i="1"/>
  <c r="P2094" i="1"/>
  <c r="O2093" i="1"/>
  <c r="P2093" i="1"/>
  <c r="O2096" i="1"/>
  <c r="P2096" i="1"/>
  <c r="K174" i="7"/>
  <c r="L174" i="7" s="1"/>
  <c r="N2077" i="1"/>
  <c r="N2078" i="1"/>
  <c r="Q2078" i="1" s="1"/>
  <c r="N2079" i="1"/>
  <c r="N2080" i="1"/>
  <c r="N2081" i="1"/>
  <c r="N2082" i="1"/>
  <c r="N2083" i="1"/>
  <c r="Q2083" i="1" s="1"/>
  <c r="N2084" i="1"/>
  <c r="Q2084" i="1" s="1"/>
  <c r="N2085" i="1"/>
  <c r="Q2085" i="1" s="1"/>
  <c r="N2086" i="1"/>
  <c r="Q2086" i="1" s="1"/>
  <c r="N2087" i="1"/>
  <c r="N2088" i="1"/>
  <c r="N2089" i="1"/>
  <c r="N2090" i="1"/>
  <c r="Q2090" i="1" s="1"/>
  <c r="N2091" i="1"/>
  <c r="Q2091" i="1" s="1"/>
  <c r="N2092" i="1"/>
  <c r="Q2092" i="1" s="1"/>
  <c r="G2078" i="1"/>
  <c r="G2080" i="1"/>
  <c r="G2082" i="1"/>
  <c r="G2084" i="1"/>
  <c r="G2086" i="1"/>
  <c r="G2088" i="1"/>
  <c r="G2089" i="1"/>
  <c r="G2090" i="1"/>
  <c r="G2092" i="1"/>
  <c r="M174" i="7"/>
  <c r="F174" i="7"/>
  <c r="X2093" i="1" l="1"/>
  <c r="P2087" i="1"/>
  <c r="Q2087" i="1"/>
  <c r="P2079" i="1"/>
  <c r="Q2079" i="1"/>
  <c r="P2088" i="1"/>
  <c r="Q2088" i="1"/>
  <c r="P2080" i="1"/>
  <c r="Q2080" i="1"/>
  <c r="P2082" i="1"/>
  <c r="Q2082" i="1"/>
  <c r="P2089" i="1"/>
  <c r="Q2089" i="1"/>
  <c r="P2081" i="1"/>
  <c r="Q2081" i="1"/>
  <c r="P2077" i="1"/>
  <c r="Q2077" i="1"/>
  <c r="W175" i="7"/>
  <c r="X175" i="7"/>
  <c r="S2096" i="1"/>
  <c r="T2096" i="1" s="1"/>
  <c r="W2096" i="1" s="1"/>
  <c r="Y2096" i="1" s="1"/>
  <c r="X2094" i="1"/>
  <c r="O2092" i="1"/>
  <c r="P2092" i="1"/>
  <c r="O2090" i="1"/>
  <c r="R2090" i="1"/>
  <c r="O2086" i="1"/>
  <c r="R2086" i="1"/>
  <c r="O2082" i="1"/>
  <c r="R2082" i="1"/>
  <c r="O2078" i="1"/>
  <c r="R2078" i="1"/>
  <c r="O2089" i="1"/>
  <c r="R2089" i="1"/>
  <c r="O2085" i="1"/>
  <c r="R2085" i="1"/>
  <c r="S2085" i="1" s="1"/>
  <c r="T2085" i="1" s="1"/>
  <c r="O2081" i="1"/>
  <c r="R2081" i="1"/>
  <c r="R2077" i="1"/>
  <c r="O2088" i="1"/>
  <c r="R2088" i="1"/>
  <c r="O2084" i="1"/>
  <c r="R2084" i="1"/>
  <c r="O2080" i="1"/>
  <c r="R2080" i="1"/>
  <c r="O2091" i="1"/>
  <c r="R2091" i="1"/>
  <c r="O2087" i="1"/>
  <c r="R2087" i="1"/>
  <c r="O2083" i="1"/>
  <c r="R2083" i="1"/>
  <c r="O2079" i="1"/>
  <c r="R2079" i="1"/>
  <c r="S2095" i="1"/>
  <c r="T2095" i="1" s="1"/>
  <c r="W2095" i="1" s="1"/>
  <c r="Y2095" i="1" s="1"/>
  <c r="X2096" i="1"/>
  <c r="X2095" i="1"/>
  <c r="S2094" i="1"/>
  <c r="T2094" i="1" s="1"/>
  <c r="W2094" i="1" s="1"/>
  <c r="Y2094" i="1" s="1"/>
  <c r="S2093" i="1"/>
  <c r="T2093" i="1" s="1"/>
  <c r="W2093" i="1" s="1"/>
  <c r="Y2093" i="1" s="1"/>
  <c r="G2087" i="1"/>
  <c r="G2079" i="1"/>
  <c r="G2085" i="1"/>
  <c r="G2077" i="1"/>
  <c r="X2085" i="1"/>
  <c r="X2081" i="1"/>
  <c r="X2079" i="1"/>
  <c r="G2081" i="1"/>
  <c r="X2091" i="1"/>
  <c r="X2087" i="1"/>
  <c r="X2077" i="1"/>
  <c r="O2077" i="1"/>
  <c r="G2091" i="1"/>
  <c r="G2083" i="1"/>
  <c r="X2090" i="1" l="1"/>
  <c r="X2088" i="1"/>
  <c r="X2082" i="1"/>
  <c r="S2091" i="1"/>
  <c r="T2091" i="1" s="1"/>
  <c r="W2091" i="1" s="1"/>
  <c r="Y2091" i="1" s="1"/>
  <c r="X2078" i="1"/>
  <c r="S2088" i="1"/>
  <c r="T2088" i="1" s="1"/>
  <c r="W2088" i="1" s="1"/>
  <c r="Y2088" i="1" s="1"/>
  <c r="S2077" i="1"/>
  <c r="T2077" i="1" s="1"/>
  <c r="W2077" i="1" s="1"/>
  <c r="Y2077" i="1" s="1"/>
  <c r="X2086" i="1"/>
  <c r="S2083" i="1"/>
  <c r="T2083" i="1" s="1"/>
  <c r="W2083" i="1" s="1"/>
  <c r="Y2083" i="1" s="1"/>
  <c r="X2092" i="1"/>
  <c r="X2084" i="1"/>
  <c r="S2078" i="1"/>
  <c r="T2078" i="1" s="1"/>
  <c r="W2078" i="1" s="1"/>
  <c r="Y2078" i="1" s="1"/>
  <c r="S2080" i="1"/>
  <c r="T2080" i="1" s="1"/>
  <c r="W2080" i="1" s="1"/>
  <c r="Y2080" i="1" s="1"/>
  <c r="X2089" i="1"/>
  <c r="X2083" i="1"/>
  <c r="W2085" i="1"/>
  <c r="Y2085" i="1" s="1"/>
  <c r="S2084" i="1"/>
  <c r="T2084" i="1" s="1"/>
  <c r="W2084" i="1" s="1"/>
  <c r="Y2084" i="1" s="1"/>
  <c r="S2087" i="1"/>
  <c r="T2087" i="1" s="1"/>
  <c r="W2087" i="1" s="1"/>
  <c r="Y2087" i="1" s="1"/>
  <c r="S2089" i="1"/>
  <c r="T2089" i="1" s="1"/>
  <c r="W2089" i="1" s="1"/>
  <c r="Y2089" i="1" s="1"/>
  <c r="X2080" i="1"/>
  <c r="S2092" i="1"/>
  <c r="T2092" i="1" s="1"/>
  <c r="W2092" i="1" s="1"/>
  <c r="Y2092" i="1" s="1"/>
  <c r="S2081" i="1"/>
  <c r="T2081" i="1" s="1"/>
  <c r="W2081" i="1" s="1"/>
  <c r="Y2081" i="1" s="1"/>
  <c r="S2082" i="1"/>
  <c r="T2082" i="1" s="1"/>
  <c r="W2082" i="1" s="1"/>
  <c r="Y2082" i="1" s="1"/>
  <c r="S2086" i="1"/>
  <c r="T2086" i="1" s="1"/>
  <c r="W2086" i="1" s="1"/>
  <c r="Y2086" i="1" s="1"/>
  <c r="S2090" i="1"/>
  <c r="T2090" i="1" s="1"/>
  <c r="W2090" i="1" s="1"/>
  <c r="Y2090" i="1" s="1"/>
  <c r="S2079" i="1"/>
  <c r="T2079" i="1" s="1"/>
  <c r="W2079" i="1" s="1"/>
  <c r="Y2079" i="1" s="1"/>
  <c r="K173" i="7" l="1"/>
  <c r="L173" i="7" l="1"/>
  <c r="N2050" i="1"/>
  <c r="N2051" i="1"/>
  <c r="Q2051" i="1" s="1"/>
  <c r="N2052" i="1"/>
  <c r="Q2052" i="1" s="1"/>
  <c r="N2053" i="1"/>
  <c r="Q2053" i="1" s="1"/>
  <c r="N2054" i="1"/>
  <c r="Q2054" i="1" s="1"/>
  <c r="N2055" i="1"/>
  <c r="N2056" i="1"/>
  <c r="N2057" i="1"/>
  <c r="Q2057" i="1" s="1"/>
  <c r="N2058" i="1"/>
  <c r="Q2058" i="1" s="1"/>
  <c r="N2059" i="1"/>
  <c r="Q2059" i="1" s="1"/>
  <c r="N2060" i="1"/>
  <c r="Q2060" i="1" s="1"/>
  <c r="N2061" i="1"/>
  <c r="Q2061" i="1" s="1"/>
  <c r="N2062" i="1"/>
  <c r="Q2062" i="1" s="1"/>
  <c r="N2063" i="1"/>
  <c r="Q2063" i="1" s="1"/>
  <c r="N2064" i="1"/>
  <c r="Q2064" i="1" s="1"/>
  <c r="N2065" i="1"/>
  <c r="Q2065" i="1" s="1"/>
  <c r="N2066" i="1"/>
  <c r="Q2066" i="1" s="1"/>
  <c r="N2067" i="1"/>
  <c r="Q2067" i="1" s="1"/>
  <c r="N2068" i="1"/>
  <c r="Q2068" i="1" s="1"/>
  <c r="N2069" i="1"/>
  <c r="Q2069" i="1" s="1"/>
  <c r="N2070" i="1"/>
  <c r="Q2070" i="1" s="1"/>
  <c r="N2071" i="1"/>
  <c r="Q2071" i="1" s="1"/>
  <c r="N2072" i="1"/>
  <c r="Q2072" i="1" s="1"/>
  <c r="N2073" i="1"/>
  <c r="Q2073" i="1" s="1"/>
  <c r="N2074" i="1"/>
  <c r="Q2074" i="1" s="1"/>
  <c r="N2075" i="1"/>
  <c r="Q2075" i="1" s="1"/>
  <c r="N2076" i="1"/>
  <c r="Q2076" i="1" s="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M173" i="7"/>
  <c r="F173" i="7"/>
  <c r="P2050" i="1" l="1"/>
  <c r="Q2050" i="1"/>
  <c r="P2055" i="1"/>
  <c r="Q2055" i="1"/>
  <c r="P2056" i="1"/>
  <c r="Q2056" i="1"/>
  <c r="X174" i="7"/>
  <c r="W174" i="7"/>
  <c r="P2071" i="1"/>
  <c r="P2074" i="1"/>
  <c r="P2070" i="1"/>
  <c r="O2053" i="1"/>
  <c r="P2053" i="1"/>
  <c r="P2068" i="1"/>
  <c r="S2068" i="1" s="1"/>
  <c r="T2068" i="1" s="1"/>
  <c r="O2051" i="1"/>
  <c r="R2051" i="1"/>
  <c r="R2050" i="1"/>
  <c r="O2052" i="1"/>
  <c r="R2052" i="1"/>
  <c r="S2075" i="1"/>
  <c r="T2075" i="1" s="1"/>
  <c r="S2076" i="1"/>
  <c r="T2076" i="1" s="1"/>
  <c r="S2067" i="1"/>
  <c r="T2067" i="1" s="1"/>
  <c r="S2066" i="1"/>
  <c r="T2066" i="1" s="1"/>
  <c r="S2072" i="1"/>
  <c r="T2072" i="1" s="1"/>
  <c r="S2063" i="1"/>
  <c r="T2063" i="1" s="1"/>
  <c r="O2050" i="1"/>
  <c r="S2060" i="1"/>
  <c r="T2060" i="1" s="1"/>
  <c r="S2064" i="1"/>
  <c r="T2064" i="1" s="1"/>
  <c r="S2062" i="1"/>
  <c r="T2062" i="1" s="1"/>
  <c r="O2071" i="1"/>
  <c r="O2065" i="1"/>
  <c r="O2061" i="1"/>
  <c r="O2054" i="1"/>
  <c r="O2073" i="1"/>
  <c r="O2069" i="1"/>
  <c r="O2066" i="1"/>
  <c r="O2062" i="1"/>
  <c r="O2059" i="1"/>
  <c r="O2074" i="1"/>
  <c r="O2075" i="1"/>
  <c r="O2072" i="1"/>
  <c r="O2070" i="1"/>
  <c r="O2067" i="1"/>
  <c r="O2063" i="1"/>
  <c r="O2058" i="1"/>
  <c r="O2076" i="1"/>
  <c r="O2068" i="1"/>
  <c r="O2064" i="1"/>
  <c r="O2060" i="1"/>
  <c r="O2057" i="1"/>
  <c r="O2056" i="1"/>
  <c r="O2055" i="1"/>
  <c r="B177" i="7"/>
  <c r="B176" i="7"/>
  <c r="B175" i="7"/>
  <c r="B174" i="7"/>
  <c r="B173" i="7"/>
  <c r="K172" i="7"/>
  <c r="L172" i="7" s="1"/>
  <c r="N2043" i="1"/>
  <c r="N2044" i="1"/>
  <c r="Q2044" i="1" s="1"/>
  <c r="N2045" i="1"/>
  <c r="Q2045" i="1" s="1"/>
  <c r="N2046" i="1"/>
  <c r="Q2046" i="1" s="1"/>
  <c r="N2047" i="1"/>
  <c r="N2048" i="1"/>
  <c r="N2049" i="1"/>
  <c r="Q2049" i="1" s="1"/>
  <c r="G2043" i="1"/>
  <c r="G2045" i="1"/>
  <c r="G2047" i="1"/>
  <c r="G2049" i="1"/>
  <c r="X173" i="7"/>
  <c r="M172" i="7"/>
  <c r="F172" i="7"/>
  <c r="P2048" i="1" l="1"/>
  <c r="Q2048" i="1"/>
  <c r="P2047" i="1"/>
  <c r="Q2047" i="1"/>
  <c r="P2043" i="1"/>
  <c r="Q2043" i="1"/>
  <c r="W173" i="7"/>
  <c r="S2074" i="1"/>
  <c r="T2074" i="1" s="1"/>
  <c r="W2074" i="1" s="1"/>
  <c r="Y2074" i="1" s="1"/>
  <c r="S2070" i="1"/>
  <c r="T2070" i="1" s="1"/>
  <c r="W2070" i="1" s="1"/>
  <c r="Y2070" i="1" s="1"/>
  <c r="S2071" i="1"/>
  <c r="T2071" i="1" s="1"/>
  <c r="W2071" i="1" s="1"/>
  <c r="Y2071" i="1" s="1"/>
  <c r="O2046" i="1"/>
  <c r="R2046" i="1"/>
  <c r="O2047" i="1"/>
  <c r="R2047" i="1"/>
  <c r="R2043" i="1"/>
  <c r="O2049" i="1"/>
  <c r="R2049" i="1"/>
  <c r="O2045" i="1"/>
  <c r="R2045" i="1"/>
  <c r="O2048" i="1"/>
  <c r="R2048" i="1"/>
  <c r="O2044" i="1"/>
  <c r="R2044" i="1"/>
  <c r="X2069" i="1"/>
  <c r="X2065" i="1"/>
  <c r="X2071" i="1"/>
  <c r="S2050" i="1"/>
  <c r="T2050" i="1" s="1"/>
  <c r="W2050" i="1" s="1"/>
  <c r="Y2050" i="1" s="1"/>
  <c r="X2056" i="1"/>
  <c r="X2063" i="1"/>
  <c r="X2057" i="1"/>
  <c r="X2067" i="1"/>
  <c r="X2055" i="1"/>
  <c r="W2067" i="1"/>
  <c r="Y2067" i="1" s="1"/>
  <c r="S2058" i="1"/>
  <c r="T2058" i="1" s="1"/>
  <c r="W2058" i="1" s="1"/>
  <c r="Y2058" i="1" s="1"/>
  <c r="X2073" i="1"/>
  <c r="X2051" i="1"/>
  <c r="S2057" i="1"/>
  <c r="T2057" i="1" s="1"/>
  <c r="W2057" i="1" s="1"/>
  <c r="Y2057" i="1" s="1"/>
  <c r="W2068" i="1"/>
  <c r="Y2068" i="1" s="1"/>
  <c r="X2054" i="1"/>
  <c r="X2053" i="1"/>
  <c r="X2061" i="1"/>
  <c r="X2066" i="1"/>
  <c r="W2076" i="1"/>
  <c r="Y2076" i="1" s="1"/>
  <c r="X2072" i="1"/>
  <c r="X2076" i="1"/>
  <c r="S2073" i="1"/>
  <c r="T2073" i="1" s="1"/>
  <c r="W2073" i="1" s="1"/>
  <c r="Y2073" i="1" s="1"/>
  <c r="X2060" i="1"/>
  <c r="S2051" i="1"/>
  <c r="T2051" i="1" s="1"/>
  <c r="W2051" i="1" s="1"/>
  <c r="Y2051" i="1" s="1"/>
  <c r="W2063" i="1"/>
  <c r="Y2063" i="1" s="1"/>
  <c r="X2068" i="1"/>
  <c r="X2059" i="1"/>
  <c r="W2064" i="1"/>
  <c r="Y2064" i="1" s="1"/>
  <c r="W2060" i="1"/>
  <c r="Y2060" i="1" s="1"/>
  <c r="X2064" i="1"/>
  <c r="S2053" i="1"/>
  <c r="T2053" i="1" s="1"/>
  <c r="W2053" i="1" s="1"/>
  <c r="Y2053" i="1" s="1"/>
  <c r="W2072" i="1"/>
  <c r="Y2072" i="1" s="1"/>
  <c r="S2052" i="1"/>
  <c r="T2052" i="1" s="1"/>
  <c r="W2052" i="1" s="1"/>
  <c r="Y2052" i="1" s="1"/>
  <c r="S2061" i="1"/>
  <c r="T2061" i="1" s="1"/>
  <c r="W2061" i="1" s="1"/>
  <c r="Y2061" i="1" s="1"/>
  <c r="S2065" i="1"/>
  <c r="T2065" i="1" s="1"/>
  <c r="W2065" i="1" s="1"/>
  <c r="Y2065" i="1" s="1"/>
  <c r="W2075" i="1"/>
  <c r="Y2075" i="1" s="1"/>
  <c r="S2056" i="1"/>
  <c r="T2056" i="1" s="1"/>
  <c r="W2056" i="1" s="1"/>
  <c r="Y2056" i="1" s="1"/>
  <c r="X2075" i="1"/>
  <c r="W2062" i="1"/>
  <c r="Y2062" i="1" s="1"/>
  <c r="X2052" i="1"/>
  <c r="W2066" i="1"/>
  <c r="Y2066" i="1" s="1"/>
  <c r="S2059" i="1"/>
  <c r="T2059" i="1" s="1"/>
  <c r="W2059" i="1" s="1"/>
  <c r="Y2059" i="1" s="1"/>
  <c r="X2074" i="1"/>
  <c r="X2058" i="1"/>
  <c r="X2050" i="1"/>
  <c r="X2062" i="1"/>
  <c r="X2070" i="1"/>
  <c r="S2069" i="1"/>
  <c r="T2069" i="1" s="1"/>
  <c r="W2069" i="1" s="1"/>
  <c r="Y2069" i="1" s="1"/>
  <c r="S2054" i="1"/>
  <c r="T2054" i="1" s="1"/>
  <c r="W2054" i="1" s="1"/>
  <c r="Y2054" i="1" s="1"/>
  <c r="S2055" i="1"/>
  <c r="T2055" i="1" s="1"/>
  <c r="W2055" i="1" s="1"/>
  <c r="Y2055" i="1" s="1"/>
  <c r="G2048" i="1"/>
  <c r="O2043" i="1"/>
  <c r="G2044" i="1"/>
  <c r="X2048" i="1"/>
  <c r="X2046" i="1"/>
  <c r="G2046" i="1"/>
  <c r="L171" i="7"/>
  <c r="N2002" i="1"/>
  <c r="N2003" i="1"/>
  <c r="Q2003" i="1" s="1"/>
  <c r="N2004" i="1"/>
  <c r="N2005" i="1"/>
  <c r="Q2005" i="1" s="1"/>
  <c r="N2006" i="1"/>
  <c r="Q2006" i="1" s="1"/>
  <c r="N2007" i="1"/>
  <c r="Q2007" i="1" s="1"/>
  <c r="N2008" i="1"/>
  <c r="N2009" i="1"/>
  <c r="Q2009" i="1" s="1"/>
  <c r="N2010" i="1"/>
  <c r="N2011" i="1"/>
  <c r="Q2011" i="1" s="1"/>
  <c r="N2012" i="1"/>
  <c r="Q2012" i="1" s="1"/>
  <c r="N2013" i="1"/>
  <c r="N2014" i="1"/>
  <c r="Q2014" i="1" s="1"/>
  <c r="N2015" i="1"/>
  <c r="Q2015" i="1" s="1"/>
  <c r="N2016" i="1"/>
  <c r="Q2016" i="1" s="1"/>
  <c r="N2017" i="1"/>
  <c r="Q2017" i="1" s="1"/>
  <c r="N2018" i="1"/>
  <c r="N2019" i="1"/>
  <c r="N2020" i="1"/>
  <c r="Q2020" i="1" s="1"/>
  <c r="N2021" i="1"/>
  <c r="Q2021" i="1" s="1"/>
  <c r="N2022" i="1"/>
  <c r="N2023" i="1"/>
  <c r="Q2023" i="1" s="1"/>
  <c r="N2024" i="1"/>
  <c r="Q2024" i="1" s="1"/>
  <c r="N2025" i="1"/>
  <c r="Q2025" i="1" s="1"/>
  <c r="N2026" i="1"/>
  <c r="N2027" i="1"/>
  <c r="N2028" i="1"/>
  <c r="Q2028" i="1" s="1"/>
  <c r="N2029" i="1"/>
  <c r="N2030" i="1"/>
  <c r="N2031" i="1"/>
  <c r="Q2031" i="1" s="1"/>
  <c r="N2032" i="1"/>
  <c r="N2033" i="1"/>
  <c r="N2034" i="1"/>
  <c r="Q2034" i="1" s="1"/>
  <c r="N2035" i="1"/>
  <c r="N2036" i="1"/>
  <c r="Q2036" i="1" s="1"/>
  <c r="N2037" i="1"/>
  <c r="N2038" i="1"/>
  <c r="N2039" i="1"/>
  <c r="Q2039" i="1" s="1"/>
  <c r="N2040" i="1"/>
  <c r="N2041" i="1"/>
  <c r="Q2041" i="1" s="1"/>
  <c r="N2042"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P2037" i="1" l="1"/>
  <c r="Q2037" i="1"/>
  <c r="P2033" i="1"/>
  <c r="Q2033" i="1"/>
  <c r="P2029" i="1"/>
  <c r="Q2029" i="1"/>
  <c r="P2013" i="1"/>
  <c r="Q2013" i="1"/>
  <c r="P2035" i="1"/>
  <c r="Q2035" i="1"/>
  <c r="P2027" i="1"/>
  <c r="Q2027" i="1"/>
  <c r="P2019" i="1"/>
  <c r="Q2019" i="1"/>
  <c r="P2040" i="1"/>
  <c r="Q2040" i="1"/>
  <c r="P2032" i="1"/>
  <c r="Q2032" i="1"/>
  <c r="P2008" i="1"/>
  <c r="Q2008" i="1"/>
  <c r="P2004" i="1"/>
  <c r="Q2004" i="1"/>
  <c r="P2042" i="1"/>
  <c r="Q2042" i="1"/>
  <c r="P2038" i="1"/>
  <c r="Q2038" i="1"/>
  <c r="O2030" i="1"/>
  <c r="Q2030" i="1"/>
  <c r="P2026" i="1"/>
  <c r="Q2026" i="1"/>
  <c r="P2022" i="1"/>
  <c r="Q2022" i="1"/>
  <c r="P2018" i="1"/>
  <c r="Q2018" i="1"/>
  <c r="R2010" i="1"/>
  <c r="Q2010" i="1"/>
  <c r="P2002" i="1"/>
  <c r="Q2002" i="1"/>
  <c r="R2006" i="1"/>
  <c r="P2006" i="1"/>
  <c r="P2028" i="1"/>
  <c r="R2041" i="1"/>
  <c r="P2041" i="1"/>
  <c r="P2025" i="1"/>
  <c r="P2021" i="1"/>
  <c r="R2009" i="1"/>
  <c r="P2009" i="1"/>
  <c r="R2005" i="1"/>
  <c r="P2005" i="1"/>
  <c r="R2007" i="1"/>
  <c r="P2007" i="1"/>
  <c r="R2008" i="1"/>
  <c r="R2004" i="1"/>
  <c r="R2011" i="1"/>
  <c r="R2003" i="1"/>
  <c r="O2002" i="1"/>
  <c r="R2002" i="1"/>
  <c r="S2044" i="1"/>
  <c r="T2044" i="1" s="1"/>
  <c r="W2044" i="1" s="1"/>
  <c r="Y2044" i="1" s="1"/>
  <c r="S2043" i="1"/>
  <c r="T2043" i="1" s="1"/>
  <c r="W2043" i="1" s="1"/>
  <c r="Y2043" i="1" s="1"/>
  <c r="S2049" i="1"/>
  <c r="T2049" i="1" s="1"/>
  <c r="W2049" i="1" s="1"/>
  <c r="Y2049" i="1" s="1"/>
  <c r="S2045" i="1"/>
  <c r="T2045" i="1" s="1"/>
  <c r="W2045" i="1" s="1"/>
  <c r="Y2045" i="1" s="1"/>
  <c r="X2044" i="1"/>
  <c r="S2046" i="1"/>
  <c r="T2046" i="1" s="1"/>
  <c r="W2046" i="1" s="1"/>
  <c r="Y2046" i="1" s="1"/>
  <c r="X2047" i="1"/>
  <c r="X2045" i="1"/>
  <c r="X2049" i="1"/>
  <c r="X2043" i="1"/>
  <c r="S2048" i="1"/>
  <c r="T2048" i="1" s="1"/>
  <c r="W2048" i="1" s="1"/>
  <c r="Y2048" i="1" s="1"/>
  <c r="S2047" i="1"/>
  <c r="T2047" i="1" s="1"/>
  <c r="W2047" i="1" s="1"/>
  <c r="Y2047" i="1" s="1"/>
  <c r="S2024" i="1"/>
  <c r="T2024" i="1" s="1"/>
  <c r="S2015" i="1"/>
  <c r="T2015" i="1" s="1"/>
  <c r="S2012" i="1"/>
  <c r="T2012" i="1" s="1"/>
  <c r="S2036" i="1"/>
  <c r="T2036" i="1" s="1"/>
  <c r="S2023" i="1"/>
  <c r="T2023" i="1" s="1"/>
  <c r="S2017" i="1"/>
  <c r="T2017" i="1" s="1"/>
  <c r="S2034" i="1"/>
  <c r="T2034" i="1" s="1"/>
  <c r="S2020" i="1"/>
  <c r="T2020" i="1" s="1"/>
  <c r="S2031" i="1"/>
  <c r="T2031" i="1" s="1"/>
  <c r="S2016" i="1"/>
  <c r="T2016" i="1" s="1"/>
  <c r="O2027" i="1"/>
  <c r="O2042" i="1"/>
  <c r="O2041" i="1"/>
  <c r="O2040" i="1"/>
  <c r="S2039" i="1"/>
  <c r="T2039" i="1" s="1"/>
  <c r="O2039" i="1"/>
  <c r="O2038" i="1"/>
  <c r="O2037" i="1"/>
  <c r="O2036" i="1"/>
  <c r="O2035" i="1"/>
  <c r="O2034" i="1"/>
  <c r="O2033" i="1"/>
  <c r="O2032" i="1"/>
  <c r="O2031" i="1"/>
  <c r="O2026" i="1"/>
  <c r="O2022" i="1"/>
  <c r="O2018" i="1"/>
  <c r="O2014" i="1"/>
  <c r="O2010" i="1"/>
  <c r="O2006" i="1"/>
  <c r="O2025" i="1"/>
  <c r="O2021" i="1"/>
  <c r="O2017" i="1"/>
  <c r="O2013" i="1"/>
  <c r="O2009" i="1"/>
  <c r="O2005" i="1"/>
  <c r="O2029" i="1"/>
  <c r="O2028" i="1"/>
  <c r="O2024" i="1"/>
  <c r="O2020" i="1"/>
  <c r="O2016" i="1"/>
  <c r="O2012" i="1"/>
  <c r="O2008" i="1"/>
  <c r="O2004" i="1"/>
  <c r="O2023" i="1"/>
  <c r="O2019" i="1"/>
  <c r="O2015" i="1"/>
  <c r="O2011" i="1"/>
  <c r="O2007" i="1"/>
  <c r="O2003" i="1"/>
  <c r="M171" i="7"/>
  <c r="F171" i="7"/>
  <c r="W2039" i="1" l="1"/>
  <c r="Y2039" i="1" s="1"/>
  <c r="X172" i="7"/>
  <c r="W172" i="7"/>
  <c r="X2013" i="1"/>
  <c r="S2003" i="1"/>
  <c r="T2003" i="1" s="1"/>
  <c r="S2025" i="1"/>
  <c r="T2025" i="1" s="1"/>
  <c r="W2025" i="1" s="1"/>
  <c r="Y2025" i="1" s="1"/>
  <c r="S2028" i="1"/>
  <c r="T2028" i="1" s="1"/>
  <c r="W2028" i="1" s="1"/>
  <c r="Y2028" i="1" s="1"/>
  <c r="S2008" i="1"/>
  <c r="T2008" i="1" s="1"/>
  <c r="W2008" i="1" s="1"/>
  <c r="Y2008" i="1" s="1"/>
  <c r="S2021" i="1"/>
  <c r="T2021" i="1" s="1"/>
  <c r="W2021" i="1" s="1"/>
  <c r="Y2021" i="1" s="1"/>
  <c r="S2041" i="1"/>
  <c r="T2041" i="1" s="1"/>
  <c r="W2041" i="1" s="1"/>
  <c r="Y2041" i="1" s="1"/>
  <c r="X2002" i="1"/>
  <c r="X2021" i="1"/>
  <c r="X2012" i="1"/>
  <c r="W2024" i="1"/>
  <c r="Y2024" i="1" s="1"/>
  <c r="X2009" i="1"/>
  <c r="S2011" i="1"/>
  <c r="T2011" i="1" s="1"/>
  <c r="W2011" i="1" s="1"/>
  <c r="Y2011" i="1" s="1"/>
  <c r="X2004" i="1"/>
  <c r="X2033" i="1"/>
  <c r="X2032" i="1"/>
  <c r="W2031" i="1"/>
  <c r="Y2031" i="1" s="1"/>
  <c r="S2029" i="1"/>
  <c r="T2029" i="1" s="1"/>
  <c r="W2029" i="1" s="1"/>
  <c r="Y2029" i="1" s="1"/>
  <c r="X2008" i="1"/>
  <c r="X2041" i="1"/>
  <c r="X2005" i="1"/>
  <c r="S2030" i="1"/>
  <c r="T2030" i="1" s="1"/>
  <c r="W2030" i="1" s="1"/>
  <c r="Y2030" i="1" s="1"/>
  <c r="S2037" i="1"/>
  <c r="T2037" i="1" s="1"/>
  <c r="W2037" i="1" s="1"/>
  <c r="Y2037" i="1" s="1"/>
  <c r="X2017" i="1"/>
  <c r="X2036" i="1"/>
  <c r="X2003" i="1"/>
  <c r="W2017" i="1"/>
  <c r="Y2017" i="1" s="1"/>
  <c r="W2012" i="1"/>
  <c r="Y2012" i="1" s="1"/>
  <c r="X2025" i="1"/>
  <c r="S2042" i="1"/>
  <c r="T2042" i="1" s="1"/>
  <c r="W2042" i="1" s="1"/>
  <c r="Y2042" i="1" s="1"/>
  <c r="W2015" i="1"/>
  <c r="Y2015" i="1" s="1"/>
  <c r="S2022" i="1"/>
  <c r="T2022" i="1" s="1"/>
  <c r="W2022" i="1" s="1"/>
  <c r="Y2022" i="1" s="1"/>
  <c r="X2029" i="1"/>
  <c r="W2003" i="1"/>
  <c r="Y2003" i="1" s="1"/>
  <c r="X2035" i="1"/>
  <c r="X2031" i="1"/>
  <c r="X2011" i="1"/>
  <c r="X2030" i="1"/>
  <c r="S2004" i="1"/>
  <c r="T2004" i="1" s="1"/>
  <c r="W2004" i="1" s="1"/>
  <c r="Y2004" i="1" s="1"/>
  <c r="S2007" i="1"/>
  <c r="T2007" i="1" s="1"/>
  <c r="W2007" i="1" s="1"/>
  <c r="Y2007" i="1" s="1"/>
  <c r="W2023" i="1"/>
  <c r="Y2023" i="1" s="1"/>
  <c r="S2032" i="1"/>
  <c r="T2032" i="1" s="1"/>
  <c r="W2032" i="1" s="1"/>
  <c r="Y2032" i="1" s="1"/>
  <c r="S2038" i="1"/>
  <c r="T2038" i="1" s="1"/>
  <c r="W2038" i="1" s="1"/>
  <c r="Y2038" i="1" s="1"/>
  <c r="W2036" i="1"/>
  <c r="Y2036" i="1" s="1"/>
  <c r="X2042" i="1"/>
  <c r="X2039" i="1"/>
  <c r="S2013" i="1"/>
  <c r="T2013" i="1" s="1"/>
  <c r="W2013" i="1" s="1"/>
  <c r="Y2013" i="1" s="1"/>
  <c r="S2019" i="1"/>
  <c r="T2019" i="1" s="1"/>
  <c r="W2019" i="1" s="1"/>
  <c r="Y2019" i="1" s="1"/>
  <c r="S2018" i="1"/>
  <c r="T2018" i="1" s="1"/>
  <c r="W2018" i="1" s="1"/>
  <c r="Y2018" i="1" s="1"/>
  <c r="S2033" i="1"/>
  <c r="T2033" i="1" s="1"/>
  <c r="W2033" i="1" s="1"/>
  <c r="Y2033" i="1" s="1"/>
  <c r="X2028" i="1"/>
  <c r="X2037" i="1"/>
  <c r="S2002" i="1"/>
  <c r="T2002" i="1" s="1"/>
  <c r="W2002" i="1" s="1"/>
  <c r="Y2002" i="1" s="1"/>
  <c r="S2035" i="1"/>
  <c r="T2035" i="1" s="1"/>
  <c r="W2035" i="1" s="1"/>
  <c r="Y2035" i="1" s="1"/>
  <c r="X2034" i="1"/>
  <c r="W2034" i="1"/>
  <c r="Y2034" i="1" s="1"/>
  <c r="X2038" i="1"/>
  <c r="X2040" i="1"/>
  <c r="X2019" i="1"/>
  <c r="X2027" i="1"/>
  <c r="S2014" i="1"/>
  <c r="T2014" i="1" s="1"/>
  <c r="W2014" i="1" s="1"/>
  <c r="Y2014" i="1" s="1"/>
  <c r="W2020" i="1"/>
  <c r="Y2020" i="1" s="1"/>
  <c r="S2040" i="1"/>
  <c r="T2040" i="1" s="1"/>
  <c r="W2040" i="1" s="1"/>
  <c r="Y2040" i="1" s="1"/>
  <c r="X2014" i="1"/>
  <c r="S2006" i="1"/>
  <c r="T2006" i="1" s="1"/>
  <c r="W2006" i="1" s="1"/>
  <c r="Y2006" i="1" s="1"/>
  <c r="S2026" i="1"/>
  <c r="T2026" i="1" s="1"/>
  <c r="W2026" i="1" s="1"/>
  <c r="Y2026" i="1" s="1"/>
  <c r="S2010" i="1"/>
  <c r="T2010" i="1" s="1"/>
  <c r="W2010" i="1" s="1"/>
  <c r="Y2010" i="1" s="1"/>
  <c r="X2024" i="1"/>
  <c r="X2022" i="1"/>
  <c r="X2026" i="1"/>
  <c r="X2020" i="1"/>
  <c r="X2018" i="1"/>
  <c r="X2006" i="1"/>
  <c r="X2015" i="1"/>
  <c r="X2010" i="1"/>
  <c r="S2027" i="1"/>
  <c r="T2027" i="1" s="1"/>
  <c r="W2027" i="1" s="1"/>
  <c r="Y2027" i="1" s="1"/>
  <c r="S2005" i="1"/>
  <c r="T2005" i="1" s="1"/>
  <c r="W2005" i="1" s="1"/>
  <c r="Y2005" i="1" s="1"/>
  <c r="S2009" i="1"/>
  <c r="T2009" i="1" s="1"/>
  <c r="W2009" i="1" s="1"/>
  <c r="Y2009" i="1" s="1"/>
  <c r="W2016" i="1"/>
  <c r="Y2016" i="1" s="1"/>
  <c r="X2023" i="1"/>
  <c r="X2007" i="1"/>
  <c r="X2016" i="1"/>
  <c r="K170" i="7" l="1"/>
  <c r="L170" i="7"/>
  <c r="N1972" i="1"/>
  <c r="N1973" i="1"/>
  <c r="N1974" i="1"/>
  <c r="Q1974" i="1" s="1"/>
  <c r="N1975" i="1"/>
  <c r="Q1975" i="1" s="1"/>
  <c r="N1976" i="1"/>
  <c r="Q1976" i="1" s="1"/>
  <c r="N1977" i="1"/>
  <c r="N1978" i="1"/>
  <c r="Q1978" i="1" s="1"/>
  <c r="N1979" i="1"/>
  <c r="Q1979" i="1" s="1"/>
  <c r="N1980" i="1"/>
  <c r="Q1980" i="1" s="1"/>
  <c r="N1981" i="1"/>
  <c r="N1982" i="1"/>
  <c r="Q1982" i="1" s="1"/>
  <c r="N1983" i="1"/>
  <c r="N1984" i="1"/>
  <c r="N1985" i="1"/>
  <c r="Q1985" i="1" s="1"/>
  <c r="N1986" i="1"/>
  <c r="Q1986" i="1" s="1"/>
  <c r="N1987" i="1"/>
  <c r="N1988" i="1"/>
  <c r="Q1988" i="1" s="1"/>
  <c r="N1989" i="1"/>
  <c r="Q1989" i="1" s="1"/>
  <c r="N1990" i="1"/>
  <c r="N1991" i="1"/>
  <c r="N1992" i="1"/>
  <c r="Q1992" i="1" s="1"/>
  <c r="N1993" i="1"/>
  <c r="Q1993" i="1" s="1"/>
  <c r="N1994" i="1"/>
  <c r="N1995" i="1"/>
  <c r="N1996" i="1"/>
  <c r="Q1996" i="1" s="1"/>
  <c r="N1997" i="1"/>
  <c r="Q1997" i="1" s="1"/>
  <c r="N1998" i="1"/>
  <c r="N1999" i="1"/>
  <c r="Q1999" i="1" s="1"/>
  <c r="N2000" i="1"/>
  <c r="Q2000" i="1" s="1"/>
  <c r="N2001" i="1"/>
  <c r="Q2001" i="1" s="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M170" i="7"/>
  <c r="F170" i="7"/>
  <c r="R1984" i="1" l="1"/>
  <c r="Q1984" i="1"/>
  <c r="P1972" i="1"/>
  <c r="Q1972" i="1"/>
  <c r="P1998" i="1"/>
  <c r="Q1998" i="1"/>
  <c r="P1994" i="1"/>
  <c r="Q1994" i="1"/>
  <c r="P1990" i="1"/>
  <c r="Q1990" i="1"/>
  <c r="P1995" i="1"/>
  <c r="Q1995" i="1"/>
  <c r="P1991" i="1"/>
  <c r="Q1991" i="1"/>
  <c r="P1987" i="1"/>
  <c r="Q1987" i="1"/>
  <c r="R1983" i="1"/>
  <c r="Q1983" i="1"/>
  <c r="P1981" i="1"/>
  <c r="Q1981" i="1"/>
  <c r="P1977" i="1"/>
  <c r="Q1977" i="1"/>
  <c r="P1973" i="1"/>
  <c r="Q1973" i="1"/>
  <c r="W171" i="7"/>
  <c r="X171" i="7"/>
  <c r="P2000" i="1"/>
  <c r="P1996" i="1"/>
  <c r="P1992" i="1"/>
  <c r="S1992" i="1" s="1"/>
  <c r="T1992" i="1" s="1"/>
  <c r="P1988" i="1"/>
  <c r="R1979" i="1"/>
  <c r="P1979" i="1"/>
  <c r="R1975" i="1"/>
  <c r="P1975" i="1"/>
  <c r="R1982" i="1"/>
  <c r="P1982" i="1"/>
  <c r="R1978" i="1"/>
  <c r="P1978" i="1"/>
  <c r="R1974" i="1"/>
  <c r="P1974" i="1"/>
  <c r="O2001" i="1"/>
  <c r="P2001" i="1"/>
  <c r="P1997" i="1"/>
  <c r="S1997" i="1" s="1"/>
  <c r="T1997" i="1" s="1"/>
  <c r="P1993" i="1"/>
  <c r="P1989" i="1"/>
  <c r="P1985" i="1"/>
  <c r="R1980" i="1"/>
  <c r="R1976" i="1"/>
  <c r="R1972" i="1"/>
  <c r="R1981" i="1"/>
  <c r="R1977" i="1"/>
  <c r="R1973" i="1"/>
  <c r="O1972" i="1"/>
  <c r="O1991" i="1"/>
  <c r="O1975" i="1"/>
  <c r="O1983" i="1"/>
  <c r="O1979" i="1"/>
  <c r="O1994" i="1"/>
  <c r="O1990" i="1"/>
  <c r="O1986" i="1"/>
  <c r="O1982" i="1"/>
  <c r="O1978" i="1"/>
  <c r="O1974" i="1"/>
  <c r="O1999" i="1"/>
  <c r="O1995" i="1"/>
  <c r="O1987" i="1"/>
  <c r="O1997" i="1"/>
  <c r="O1993" i="1"/>
  <c r="O1989" i="1"/>
  <c r="O1985" i="1"/>
  <c r="O1981" i="1"/>
  <c r="O1977" i="1"/>
  <c r="O1973" i="1"/>
  <c r="O1998" i="1"/>
  <c r="O2000" i="1"/>
  <c r="O1996" i="1"/>
  <c r="O1992" i="1"/>
  <c r="O1988" i="1"/>
  <c r="O1984" i="1"/>
  <c r="O1980" i="1"/>
  <c r="O1976" i="1"/>
  <c r="K168" i="7"/>
  <c r="K169" i="7"/>
  <c r="L169" i="7" s="1"/>
  <c r="M169" i="7"/>
  <c r="W170" i="7"/>
  <c r="G1901" i="1"/>
  <c r="G1902" i="1"/>
  <c r="G1903" i="1"/>
  <c r="G1904" i="1"/>
  <c r="G1905" i="1"/>
  <c r="G1906" i="1"/>
  <c r="G1907" i="1"/>
  <c r="G1908" i="1"/>
  <c r="G1909" i="1"/>
  <c r="G1910" i="1"/>
  <c r="G1911" i="1"/>
  <c r="G1912" i="1"/>
  <c r="G1913" i="1"/>
  <c r="G1915" i="1"/>
  <c r="G1917" i="1"/>
  <c r="G1918" i="1"/>
  <c r="G1919" i="1"/>
  <c r="G1920" i="1"/>
  <c r="G1921" i="1"/>
  <c r="G1923" i="1"/>
  <c r="G1925" i="1"/>
  <c r="G1926" i="1"/>
  <c r="G1927" i="1"/>
  <c r="G1928" i="1"/>
  <c r="G1929" i="1"/>
  <c r="G1931" i="1"/>
  <c r="G1933" i="1"/>
  <c r="G1935" i="1"/>
  <c r="G1937" i="1"/>
  <c r="G1939" i="1"/>
  <c r="G1941" i="1"/>
  <c r="G1943" i="1"/>
  <c r="G1945" i="1"/>
  <c r="G1947" i="1"/>
  <c r="G1949" i="1"/>
  <c r="G1951" i="1"/>
  <c r="G1952" i="1"/>
  <c r="G1953" i="1"/>
  <c r="G1955" i="1"/>
  <c r="G1957" i="1"/>
  <c r="G1958" i="1"/>
  <c r="G1959" i="1"/>
  <c r="G1960" i="1"/>
  <c r="G1961" i="1"/>
  <c r="G1963" i="1"/>
  <c r="G1965" i="1"/>
  <c r="G1966" i="1"/>
  <c r="G1967" i="1"/>
  <c r="G1968" i="1"/>
  <c r="G1969" i="1"/>
  <c r="G1970" i="1"/>
  <c r="G1971" i="1"/>
  <c r="N1901" i="1"/>
  <c r="Q1901" i="1" s="1"/>
  <c r="N1902" i="1"/>
  <c r="N1903" i="1"/>
  <c r="N1904" i="1"/>
  <c r="N1905" i="1"/>
  <c r="N1906" i="1"/>
  <c r="Q1906" i="1" s="1"/>
  <c r="N1907" i="1"/>
  <c r="N1908" i="1"/>
  <c r="Q1908" i="1" s="1"/>
  <c r="N1909" i="1"/>
  <c r="Q1909" i="1" s="1"/>
  <c r="N1910" i="1"/>
  <c r="N1911" i="1"/>
  <c r="Q1911" i="1" s="1"/>
  <c r="N1912" i="1"/>
  <c r="Q1912" i="1" s="1"/>
  <c r="N1913" i="1"/>
  <c r="Q1913" i="1" s="1"/>
  <c r="N1914" i="1"/>
  <c r="Q1914" i="1" s="1"/>
  <c r="N1915" i="1"/>
  <c r="Q1915" i="1" s="1"/>
  <c r="N1916" i="1"/>
  <c r="Q1916" i="1" s="1"/>
  <c r="N1917" i="1"/>
  <c r="Q1917" i="1" s="1"/>
  <c r="N1918" i="1"/>
  <c r="Q1918" i="1" s="1"/>
  <c r="N1919" i="1"/>
  <c r="Q1919" i="1" s="1"/>
  <c r="N1920" i="1"/>
  <c r="Q1920" i="1" s="1"/>
  <c r="N1921" i="1"/>
  <c r="Q1921" i="1" s="1"/>
  <c r="N1922" i="1"/>
  <c r="Q1922" i="1" s="1"/>
  <c r="N1923" i="1"/>
  <c r="Q1923" i="1" s="1"/>
  <c r="N1924" i="1"/>
  <c r="Q1924" i="1" s="1"/>
  <c r="N1925" i="1"/>
  <c r="Q1925" i="1" s="1"/>
  <c r="N1926" i="1"/>
  <c r="Q1926" i="1" s="1"/>
  <c r="N1927" i="1"/>
  <c r="Q1927" i="1" s="1"/>
  <c r="N1928" i="1"/>
  <c r="N1929" i="1"/>
  <c r="Q1929" i="1" s="1"/>
  <c r="N1930" i="1"/>
  <c r="N1931" i="1"/>
  <c r="N1932" i="1"/>
  <c r="N1933" i="1"/>
  <c r="Q1933" i="1" s="1"/>
  <c r="N1934" i="1"/>
  <c r="N1935" i="1"/>
  <c r="N1936" i="1"/>
  <c r="N1937" i="1"/>
  <c r="N1938" i="1"/>
  <c r="N1939" i="1"/>
  <c r="Q1939" i="1" s="1"/>
  <c r="N1940" i="1"/>
  <c r="N1941" i="1"/>
  <c r="Q1941" i="1" s="1"/>
  <c r="N1942" i="1"/>
  <c r="N1943" i="1"/>
  <c r="N1944" i="1"/>
  <c r="Q1944" i="1" s="1"/>
  <c r="N1945" i="1"/>
  <c r="Q1945" i="1" s="1"/>
  <c r="N1946" i="1"/>
  <c r="Q1946" i="1" s="1"/>
  <c r="N1947" i="1"/>
  <c r="N1948" i="1"/>
  <c r="Q1948" i="1" s="1"/>
  <c r="N1949" i="1"/>
  <c r="N1950" i="1"/>
  <c r="Q1950" i="1" s="1"/>
  <c r="N1951" i="1"/>
  <c r="Q1951" i="1" s="1"/>
  <c r="N1952" i="1"/>
  <c r="N1953" i="1"/>
  <c r="N1954" i="1"/>
  <c r="Q1954" i="1" s="1"/>
  <c r="N1955" i="1"/>
  <c r="N1956" i="1"/>
  <c r="N1957" i="1"/>
  <c r="Q1957" i="1" s="1"/>
  <c r="N1958" i="1"/>
  <c r="Q1958" i="1" s="1"/>
  <c r="N1959" i="1"/>
  <c r="N1960" i="1"/>
  <c r="N1961" i="1"/>
  <c r="Q1961" i="1" s="1"/>
  <c r="N1962" i="1"/>
  <c r="Q1962" i="1" s="1"/>
  <c r="N1963" i="1"/>
  <c r="Q1963" i="1" s="1"/>
  <c r="N1964" i="1"/>
  <c r="Q1964" i="1" s="1"/>
  <c r="N1965" i="1"/>
  <c r="Q1965" i="1" s="1"/>
  <c r="N1966" i="1"/>
  <c r="Q1966" i="1" s="1"/>
  <c r="N1967" i="1"/>
  <c r="N1968" i="1"/>
  <c r="N1969" i="1"/>
  <c r="N1970" i="1"/>
  <c r="N1971" i="1"/>
  <c r="Q1971" i="1" s="1"/>
  <c r="F169" i="7"/>
  <c r="O1970" i="1" l="1"/>
  <c r="Q1970" i="1"/>
  <c r="P1942" i="1"/>
  <c r="Q1942" i="1"/>
  <c r="P1938" i="1"/>
  <c r="Q1938" i="1"/>
  <c r="P1934" i="1"/>
  <c r="Q1934" i="1"/>
  <c r="P1931" i="1"/>
  <c r="Q1931" i="1"/>
  <c r="P1907" i="1"/>
  <c r="Q1907" i="1"/>
  <c r="P1904" i="1"/>
  <c r="Q1904" i="1"/>
  <c r="O1969" i="1"/>
  <c r="Q1969" i="1"/>
  <c r="P1953" i="1"/>
  <c r="Q1953" i="1"/>
  <c r="P1949" i="1"/>
  <c r="Q1949" i="1"/>
  <c r="P1937" i="1"/>
  <c r="Q1937" i="1"/>
  <c r="P1930" i="1"/>
  <c r="Q1930" i="1"/>
  <c r="P1910" i="1"/>
  <c r="Q1910" i="1"/>
  <c r="P1903" i="1"/>
  <c r="Q1903" i="1"/>
  <c r="X1998" i="1"/>
  <c r="O1967" i="1"/>
  <c r="Q1967" i="1"/>
  <c r="P1959" i="1"/>
  <c r="Q1959" i="1"/>
  <c r="P1955" i="1"/>
  <c r="Q1955" i="1"/>
  <c r="P1947" i="1"/>
  <c r="Q1947" i="1"/>
  <c r="P1943" i="1"/>
  <c r="Q1943" i="1"/>
  <c r="P1935" i="1"/>
  <c r="Q1935" i="1"/>
  <c r="P1932" i="1"/>
  <c r="Q1932" i="1"/>
  <c r="P1928" i="1"/>
  <c r="Q1928" i="1"/>
  <c r="O1968" i="1"/>
  <c r="Q1968" i="1"/>
  <c r="P1960" i="1"/>
  <c r="Q1960" i="1"/>
  <c r="P1956" i="1"/>
  <c r="Q1956" i="1"/>
  <c r="P1952" i="1"/>
  <c r="Q1952" i="1"/>
  <c r="P1940" i="1"/>
  <c r="Q1940" i="1"/>
  <c r="P1936" i="1"/>
  <c r="Q1936" i="1"/>
  <c r="R1905" i="1"/>
  <c r="Q1905" i="1"/>
  <c r="P1902" i="1"/>
  <c r="Q1902" i="1"/>
  <c r="X170" i="7"/>
  <c r="S1980" i="1"/>
  <c r="T1980" i="1" s="1"/>
  <c r="W1980" i="1" s="1"/>
  <c r="Y1980" i="1" s="1"/>
  <c r="S1989" i="1"/>
  <c r="T1989" i="1" s="1"/>
  <c r="W1989" i="1" s="1"/>
  <c r="Y1989" i="1" s="1"/>
  <c r="S2000" i="1"/>
  <c r="T2000" i="1" s="1"/>
  <c r="W2000" i="1" s="1"/>
  <c r="Y2000" i="1" s="1"/>
  <c r="X1978" i="1"/>
  <c r="S1973" i="1"/>
  <c r="T1973" i="1" s="1"/>
  <c r="W1973" i="1" s="1"/>
  <c r="Y1973" i="1" s="1"/>
  <c r="S1985" i="1"/>
  <c r="T1985" i="1" s="1"/>
  <c r="W1985" i="1" s="1"/>
  <c r="Y1985" i="1" s="1"/>
  <c r="S1993" i="1"/>
  <c r="T1993" i="1" s="1"/>
  <c r="W1993" i="1" s="1"/>
  <c r="Y1993" i="1" s="1"/>
  <c r="S1988" i="1"/>
  <c r="T1988" i="1" s="1"/>
  <c r="W1988" i="1" s="1"/>
  <c r="Y1988" i="1" s="1"/>
  <c r="S1996" i="1"/>
  <c r="T1996" i="1" s="1"/>
  <c r="W1996" i="1" s="1"/>
  <c r="Y1996" i="1" s="1"/>
  <c r="X1977" i="1"/>
  <c r="P1918" i="1"/>
  <c r="P1914" i="1"/>
  <c r="S1914" i="1" s="1"/>
  <c r="T1914" i="1" s="1"/>
  <c r="W1914" i="1" s="1"/>
  <c r="O1971" i="1"/>
  <c r="P1971" i="1"/>
  <c r="O1951" i="1"/>
  <c r="P1951" i="1"/>
  <c r="P1924" i="1"/>
  <c r="P1920" i="1"/>
  <c r="S1920" i="1" s="1"/>
  <c r="T1920" i="1" s="1"/>
  <c r="P1916" i="1"/>
  <c r="P1912" i="1"/>
  <c r="S1912" i="1" s="1"/>
  <c r="T1912" i="1" s="1"/>
  <c r="W1912" i="1" s="1"/>
  <c r="P1954" i="1"/>
  <c r="P1927" i="1"/>
  <c r="S1927" i="1" s="1"/>
  <c r="T1927" i="1" s="1"/>
  <c r="P1923" i="1"/>
  <c r="P1919" i="1"/>
  <c r="S1919" i="1" s="1"/>
  <c r="T1919" i="1" s="1"/>
  <c r="P1915" i="1"/>
  <c r="P1911" i="1"/>
  <c r="S1911" i="1" s="1"/>
  <c r="T1911" i="1" s="1"/>
  <c r="P1917" i="1"/>
  <c r="P1913" i="1"/>
  <c r="S1913" i="1" s="1"/>
  <c r="T1913" i="1" s="1"/>
  <c r="R1909" i="1"/>
  <c r="P1909" i="1"/>
  <c r="R1902" i="1"/>
  <c r="R1908" i="1"/>
  <c r="O1901" i="1"/>
  <c r="R1901" i="1"/>
  <c r="R1910" i="1"/>
  <c r="R1906" i="1"/>
  <c r="R1903" i="1"/>
  <c r="R1907" i="1"/>
  <c r="R1904" i="1"/>
  <c r="X1956" i="1"/>
  <c r="S1994" i="1"/>
  <c r="T1994" i="1" s="1"/>
  <c r="W1994" i="1" s="1"/>
  <c r="Y1994" i="1" s="1"/>
  <c r="S1984" i="1"/>
  <c r="T1984" i="1" s="1"/>
  <c r="W1984" i="1" s="1"/>
  <c r="Y1984" i="1" s="1"/>
  <c r="X1936" i="1"/>
  <c r="X1948" i="1"/>
  <c r="X1944" i="1"/>
  <c r="X1932" i="1"/>
  <c r="X1916" i="1"/>
  <c r="S1981" i="1"/>
  <c r="T1981" i="1" s="1"/>
  <c r="W1981" i="1" s="1"/>
  <c r="Y1981" i="1" s="1"/>
  <c r="X1990" i="1"/>
  <c r="S1986" i="1"/>
  <c r="T1986" i="1" s="1"/>
  <c r="W1986" i="1" s="1"/>
  <c r="Y1986" i="1" s="1"/>
  <c r="X1984" i="1"/>
  <c r="X1987" i="1"/>
  <c r="X1964" i="1"/>
  <c r="X1999" i="1"/>
  <c r="X1993" i="1"/>
  <c r="W1997" i="1"/>
  <c r="Y1997" i="1" s="1"/>
  <c r="S1972" i="1"/>
  <c r="T1972" i="1" s="1"/>
  <c r="W1972" i="1" s="1"/>
  <c r="Y1972" i="1" s="1"/>
  <c r="S1976" i="1"/>
  <c r="T1976" i="1" s="1"/>
  <c r="W1976" i="1" s="1"/>
  <c r="Y1976" i="1" s="1"/>
  <c r="S2001" i="1"/>
  <c r="T2001" i="1" s="1"/>
  <c r="W2001" i="1" s="1"/>
  <c r="Y2001" i="1" s="1"/>
  <c r="S1999" i="1"/>
  <c r="T1999" i="1" s="1"/>
  <c r="W1999" i="1" s="1"/>
  <c r="Y1999" i="1" s="1"/>
  <c r="X1974" i="1"/>
  <c r="X1962" i="1"/>
  <c r="X1954" i="1"/>
  <c r="X1950" i="1"/>
  <c r="X1940" i="1"/>
  <c r="X1924" i="1"/>
  <c r="X1989" i="1"/>
  <c r="X1942" i="1"/>
  <c r="X1938" i="1"/>
  <c r="X1934" i="1"/>
  <c r="X1930" i="1"/>
  <c r="X1922" i="1"/>
  <c r="X1914" i="1"/>
  <c r="S1977" i="1"/>
  <c r="T1977" i="1" s="1"/>
  <c r="W1977" i="1" s="1"/>
  <c r="Y1977" i="1" s="1"/>
  <c r="S1990" i="1"/>
  <c r="T1990" i="1" s="1"/>
  <c r="W1990" i="1" s="1"/>
  <c r="Y1990" i="1" s="1"/>
  <c r="S1998" i="1"/>
  <c r="T1998" i="1" s="1"/>
  <c r="W1998" i="1" s="1"/>
  <c r="Y1998" i="1" s="1"/>
  <c r="X1983" i="1"/>
  <c r="S1974" i="1"/>
  <c r="T1974" i="1" s="1"/>
  <c r="W1974" i="1" s="1"/>
  <c r="Y1974" i="1" s="1"/>
  <c r="S1978" i="1"/>
  <c r="T1978" i="1" s="1"/>
  <c r="W1978" i="1" s="1"/>
  <c r="Y1978" i="1" s="1"/>
  <c r="X1973" i="1"/>
  <c r="X1997" i="1"/>
  <c r="X1972" i="1"/>
  <c r="X1985" i="1"/>
  <c r="S1975" i="1"/>
  <c r="T1975" i="1" s="1"/>
  <c r="W1975" i="1" s="1"/>
  <c r="Y1975" i="1" s="1"/>
  <c r="S1991" i="1"/>
  <c r="T1991" i="1" s="1"/>
  <c r="W1991" i="1" s="1"/>
  <c r="Y1991" i="1" s="1"/>
  <c r="X1996" i="1"/>
  <c r="X1991" i="1"/>
  <c r="O1959" i="1"/>
  <c r="X1946" i="1"/>
  <c r="S1982" i="1"/>
  <c r="T1982" i="1" s="1"/>
  <c r="W1982" i="1" s="1"/>
  <c r="Y1982" i="1" s="1"/>
  <c r="S1987" i="1"/>
  <c r="T1987" i="1" s="1"/>
  <c r="W1987" i="1" s="1"/>
  <c r="Y1987" i="1" s="1"/>
  <c r="X1981" i="1"/>
  <c r="X1986" i="1"/>
  <c r="X1994" i="1"/>
  <c r="X1976" i="1"/>
  <c r="X1995" i="1"/>
  <c r="S1979" i="1"/>
  <c r="T1979" i="1" s="1"/>
  <c r="W1979" i="1" s="1"/>
  <c r="Y1979" i="1" s="1"/>
  <c r="W1992" i="1"/>
  <c r="Y1992" i="1" s="1"/>
  <c r="S1995" i="1"/>
  <c r="T1995" i="1" s="1"/>
  <c r="W1995" i="1" s="1"/>
  <c r="Y1995" i="1" s="1"/>
  <c r="S1983" i="1"/>
  <c r="T1983" i="1" s="1"/>
  <c r="W1983" i="1" s="1"/>
  <c r="Y1983" i="1" s="1"/>
  <c r="X1980" i="1"/>
  <c r="X1992" i="1"/>
  <c r="X1982" i="1"/>
  <c r="X2000" i="1"/>
  <c r="X1979" i="1"/>
  <c r="X2001" i="1"/>
  <c r="X1975" i="1"/>
  <c r="X1988" i="1"/>
  <c r="O1949" i="1"/>
  <c r="O1963" i="1"/>
  <c r="O1955" i="1"/>
  <c r="O1953" i="1"/>
  <c r="S1950" i="1"/>
  <c r="T1950" i="1" s="1"/>
  <c r="X1968" i="1"/>
  <c r="S1966" i="1"/>
  <c r="T1966" i="1" s="1"/>
  <c r="S1958" i="1"/>
  <c r="T1958" i="1" s="1"/>
  <c r="X1904" i="1"/>
  <c r="G1964" i="1"/>
  <c r="G1962" i="1"/>
  <c r="G1956" i="1"/>
  <c r="G1954" i="1"/>
  <c r="G1950" i="1"/>
  <c r="G1948" i="1"/>
  <c r="G1946" i="1"/>
  <c r="G1944" i="1"/>
  <c r="G1942" i="1"/>
  <c r="G1940" i="1"/>
  <c r="G1938" i="1"/>
  <c r="G1936" i="1"/>
  <c r="G1934" i="1"/>
  <c r="G1932" i="1"/>
  <c r="G1930" i="1"/>
  <c r="G1924" i="1"/>
  <c r="G1922" i="1"/>
  <c r="G1916" i="1"/>
  <c r="G1914" i="1"/>
  <c r="S1962" i="1"/>
  <c r="T1962" i="1" s="1"/>
  <c r="W1962" i="1" s="1"/>
  <c r="X1933" i="1"/>
  <c r="O1966" i="1"/>
  <c r="O1962" i="1"/>
  <c r="O1958" i="1"/>
  <c r="O1954" i="1"/>
  <c r="S1953" i="1"/>
  <c r="T1953" i="1" s="1"/>
  <c r="O1950" i="1"/>
  <c r="O1965" i="1"/>
  <c r="O1961" i="1"/>
  <c r="O1957" i="1"/>
  <c r="O1964" i="1"/>
  <c r="O1960" i="1"/>
  <c r="O1956" i="1"/>
  <c r="O1952" i="1"/>
  <c r="O1947" i="1"/>
  <c r="O1946" i="1"/>
  <c r="O1942" i="1"/>
  <c r="O1938" i="1"/>
  <c r="O1934" i="1"/>
  <c r="O1930" i="1"/>
  <c r="O1929" i="1"/>
  <c r="O1928" i="1"/>
  <c r="O1945" i="1"/>
  <c r="O1941" i="1"/>
  <c r="O1937" i="1"/>
  <c r="O1933" i="1"/>
  <c r="O1948" i="1"/>
  <c r="O1944" i="1"/>
  <c r="O1940" i="1"/>
  <c r="O1936" i="1"/>
  <c r="O1932" i="1"/>
  <c r="S1945" i="1"/>
  <c r="T1945" i="1" s="1"/>
  <c r="O1943" i="1"/>
  <c r="O1939" i="1"/>
  <c r="O1935" i="1"/>
  <c r="O1931" i="1"/>
  <c r="O1926" i="1"/>
  <c r="S1926" i="1"/>
  <c r="T1926" i="1" s="1"/>
  <c r="O1924" i="1"/>
  <c r="O1922" i="1"/>
  <c r="S1922" i="1"/>
  <c r="T1922" i="1" s="1"/>
  <c r="W1922" i="1" s="1"/>
  <c r="O1920" i="1"/>
  <c r="O1918" i="1"/>
  <c r="O1916" i="1"/>
  <c r="O1914" i="1"/>
  <c r="O1912" i="1"/>
  <c r="O1910" i="1"/>
  <c r="O1908" i="1"/>
  <c r="O1906" i="1"/>
  <c r="O1904" i="1"/>
  <c r="O1902" i="1"/>
  <c r="O1927" i="1"/>
  <c r="O1925" i="1"/>
  <c r="S1925" i="1"/>
  <c r="T1925" i="1" s="1"/>
  <c r="O1923" i="1"/>
  <c r="O1921" i="1"/>
  <c r="S1921" i="1"/>
  <c r="T1921" i="1" s="1"/>
  <c r="O1919" i="1"/>
  <c r="O1917" i="1"/>
  <c r="O1915" i="1"/>
  <c r="O1913" i="1"/>
  <c r="O1911" i="1"/>
  <c r="O1909" i="1"/>
  <c r="O1907" i="1"/>
  <c r="O1905" i="1"/>
  <c r="O1903" i="1"/>
  <c r="S1930" i="1" l="1"/>
  <c r="T1930" i="1" s="1"/>
  <c r="W1930" i="1" s="1"/>
  <c r="X1941" i="1"/>
  <c r="X1949" i="1"/>
  <c r="X1912" i="1"/>
  <c r="S1917" i="1"/>
  <c r="T1917" i="1" s="1"/>
  <c r="W1917" i="1" s="1"/>
  <c r="Y1917" i="1" s="1"/>
  <c r="S1916" i="1"/>
  <c r="T1916" i="1" s="1"/>
  <c r="W1916" i="1" s="1"/>
  <c r="Y1916" i="1" s="1"/>
  <c r="S1918" i="1"/>
  <c r="T1918" i="1" s="1"/>
  <c r="W1918" i="1" s="1"/>
  <c r="Y1918" i="1" s="1"/>
  <c r="S1915" i="1"/>
  <c r="T1915" i="1" s="1"/>
  <c r="W1915" i="1" s="1"/>
  <c r="Y1915" i="1" s="1"/>
  <c r="S1923" i="1"/>
  <c r="T1923" i="1" s="1"/>
  <c r="W1923" i="1" s="1"/>
  <c r="Y1923" i="1" s="1"/>
  <c r="S1954" i="1"/>
  <c r="T1954" i="1" s="1"/>
  <c r="W1954" i="1" s="1"/>
  <c r="Y1954" i="1" s="1"/>
  <c r="S1924" i="1"/>
  <c r="T1924" i="1" s="1"/>
  <c r="W1924" i="1" s="1"/>
  <c r="Y1924" i="1" s="1"/>
  <c r="W1920" i="1"/>
  <c r="Y1920" i="1" s="1"/>
  <c r="X1965" i="1"/>
  <c r="X1963" i="1"/>
  <c r="X1925" i="1"/>
  <c r="X1957" i="1"/>
  <c r="X1917" i="1"/>
  <c r="W1919" i="1"/>
  <c r="Y1919" i="1" s="1"/>
  <c r="X1908" i="1"/>
  <c r="X1920" i="1"/>
  <c r="S1951" i="1"/>
  <c r="T1951" i="1" s="1"/>
  <c r="W1951" i="1" s="1"/>
  <c r="Y1951" i="1" s="1"/>
  <c r="X1913" i="1"/>
  <c r="X1967" i="1"/>
  <c r="X1951" i="1"/>
  <c r="X1969" i="1"/>
  <c r="S1935" i="1"/>
  <c r="T1935" i="1" s="1"/>
  <c r="W1935" i="1" s="1"/>
  <c r="Y1935" i="1" s="1"/>
  <c r="S1943" i="1"/>
  <c r="T1943" i="1" s="1"/>
  <c r="W1943" i="1" s="1"/>
  <c r="Y1943" i="1" s="1"/>
  <c r="S1909" i="1"/>
  <c r="T1909" i="1" s="1"/>
  <c r="W1909" i="1" s="1"/>
  <c r="Y1909" i="1" s="1"/>
  <c r="X1911" i="1"/>
  <c r="W1950" i="1"/>
  <c r="Y1950" i="1" s="1"/>
  <c r="X1945" i="1"/>
  <c r="X1905" i="1"/>
  <c r="X1909" i="1"/>
  <c r="X1952" i="1"/>
  <c r="X1966" i="1"/>
  <c r="X1960" i="1"/>
  <c r="X1901" i="1"/>
  <c r="X1928" i="1"/>
  <c r="W1953" i="1"/>
  <c r="Y1953" i="1" s="1"/>
  <c r="S1963" i="1"/>
  <c r="T1963" i="1" s="1"/>
  <c r="W1963" i="1" s="1"/>
  <c r="Y1963" i="1" s="1"/>
  <c r="X1902" i="1"/>
  <c r="X1918" i="1"/>
  <c r="S1941" i="1"/>
  <c r="T1941" i="1" s="1"/>
  <c r="W1941" i="1" s="1"/>
  <c r="Y1941" i="1" s="1"/>
  <c r="X1947" i="1"/>
  <c r="W1911" i="1"/>
  <c r="Y1911" i="1" s="1"/>
  <c r="S1937" i="1"/>
  <c r="T1937" i="1" s="1"/>
  <c r="W1937" i="1" s="1"/>
  <c r="Y1937" i="1" s="1"/>
  <c r="S1931" i="1"/>
  <c r="T1931" i="1" s="1"/>
  <c r="W1931" i="1" s="1"/>
  <c r="Y1931" i="1" s="1"/>
  <c r="X1961" i="1"/>
  <c r="X1953" i="1"/>
  <c r="X1958" i="1"/>
  <c r="X1935" i="1"/>
  <c r="X1937" i="1"/>
  <c r="S1959" i="1"/>
  <c r="T1959" i="1" s="1"/>
  <c r="W1959" i="1" s="1"/>
  <c r="Y1959" i="1" s="1"/>
  <c r="S1933" i="1"/>
  <c r="T1933" i="1" s="1"/>
  <c r="W1933" i="1" s="1"/>
  <c r="Y1933" i="1" s="1"/>
  <c r="X1939" i="1"/>
  <c r="X1971" i="1"/>
  <c r="X1921" i="1"/>
  <c r="W1966" i="1"/>
  <c r="Y1966" i="1" s="1"/>
  <c r="X1970" i="1"/>
  <c r="S1968" i="1"/>
  <c r="T1968" i="1" s="1"/>
  <c r="W1968" i="1" s="1"/>
  <c r="Y1968" i="1" s="1"/>
  <c r="X1919" i="1"/>
  <c r="X1927" i="1"/>
  <c r="S1907" i="1"/>
  <c r="T1907" i="1" s="1"/>
  <c r="W1907" i="1" s="1"/>
  <c r="Y1907" i="1" s="1"/>
  <c r="S1905" i="1"/>
  <c r="T1905" i="1" s="1"/>
  <c r="W1905" i="1" s="1"/>
  <c r="Y1905" i="1" s="1"/>
  <c r="X1931" i="1"/>
  <c r="X1929" i="1"/>
  <c r="S1903" i="1"/>
  <c r="T1903" i="1" s="1"/>
  <c r="W1903" i="1" s="1"/>
  <c r="Y1903" i="1" s="1"/>
  <c r="W1927" i="1"/>
  <c r="Y1927" i="1" s="1"/>
  <c r="S1965" i="1"/>
  <c r="T1965" i="1" s="1"/>
  <c r="W1965" i="1" s="1"/>
  <c r="Y1965" i="1" s="1"/>
  <c r="S1955" i="1"/>
  <c r="T1955" i="1" s="1"/>
  <c r="W1955" i="1" s="1"/>
  <c r="Y1955" i="1" s="1"/>
  <c r="S1956" i="1"/>
  <c r="T1956" i="1" s="1"/>
  <c r="W1956" i="1" s="1"/>
  <c r="Y1956" i="1" s="1"/>
  <c r="X1955" i="1"/>
  <c r="X1910" i="1"/>
  <c r="X1926" i="1"/>
  <c r="S1949" i="1"/>
  <c r="T1949" i="1" s="1"/>
  <c r="W1949" i="1" s="1"/>
  <c r="Y1949" i="1" s="1"/>
  <c r="X1906" i="1"/>
  <c r="S1902" i="1"/>
  <c r="T1902" i="1" s="1"/>
  <c r="W1902" i="1" s="1"/>
  <c r="Y1902" i="1" s="1"/>
  <c r="S1964" i="1"/>
  <c r="T1964" i="1" s="1"/>
  <c r="W1964" i="1" s="1"/>
  <c r="Y1964" i="1" s="1"/>
  <c r="W1945" i="1"/>
  <c r="Y1945" i="1" s="1"/>
  <c r="S1939" i="1"/>
  <c r="T1939" i="1" s="1"/>
  <c r="W1939" i="1" s="1"/>
  <c r="Y1939" i="1" s="1"/>
  <c r="S1936" i="1"/>
  <c r="T1936" i="1" s="1"/>
  <c r="W1936" i="1" s="1"/>
  <c r="Y1936" i="1" s="1"/>
  <c r="S1944" i="1"/>
  <c r="T1944" i="1" s="1"/>
  <c r="W1944" i="1" s="1"/>
  <c r="Y1944" i="1" s="1"/>
  <c r="S1952" i="1"/>
  <c r="T1952" i="1" s="1"/>
  <c r="W1952" i="1" s="1"/>
  <c r="Y1952" i="1" s="1"/>
  <c r="S1957" i="1"/>
  <c r="T1957" i="1" s="1"/>
  <c r="W1957" i="1" s="1"/>
  <c r="Y1957" i="1" s="1"/>
  <c r="X1923" i="1"/>
  <c r="X1903" i="1"/>
  <c r="X1907" i="1"/>
  <c r="X1959" i="1"/>
  <c r="S1901" i="1"/>
  <c r="T1901" i="1" s="1"/>
  <c r="W1901" i="1" s="1"/>
  <c r="Y1901" i="1" s="1"/>
  <c r="S1932" i="1"/>
  <c r="T1932" i="1" s="1"/>
  <c r="W1932" i="1" s="1"/>
  <c r="Y1932" i="1" s="1"/>
  <c r="S1940" i="1"/>
  <c r="T1940" i="1" s="1"/>
  <c r="W1940" i="1" s="1"/>
  <c r="Y1940" i="1" s="1"/>
  <c r="S1948" i="1"/>
  <c r="T1948" i="1" s="1"/>
  <c r="W1948" i="1" s="1"/>
  <c r="Y1948" i="1" s="1"/>
  <c r="X1915" i="1"/>
  <c r="W1958" i="1"/>
  <c r="Y1958" i="1" s="1"/>
  <c r="W1925" i="1"/>
  <c r="Y1925" i="1" s="1"/>
  <c r="S1960" i="1"/>
  <c r="T1960" i="1" s="1"/>
  <c r="W1960" i="1" s="1"/>
  <c r="Y1960" i="1" s="1"/>
  <c r="S1969" i="1"/>
  <c r="T1969" i="1" s="1"/>
  <c r="W1969" i="1" s="1"/>
  <c r="Y1969" i="1" s="1"/>
  <c r="S1908" i="1"/>
  <c r="T1908" i="1" s="1"/>
  <c r="W1908" i="1" s="1"/>
  <c r="Y1908" i="1" s="1"/>
  <c r="S1934" i="1"/>
  <c r="T1934" i="1" s="1"/>
  <c r="W1934" i="1" s="1"/>
  <c r="Y1934" i="1" s="1"/>
  <c r="S1961" i="1"/>
  <c r="T1961" i="1" s="1"/>
  <c r="W1961" i="1" s="1"/>
  <c r="Y1961" i="1" s="1"/>
  <c r="Y1962" i="1"/>
  <c r="S1929" i="1"/>
  <c r="T1929" i="1" s="1"/>
  <c r="W1929" i="1" s="1"/>
  <c r="Y1929" i="1" s="1"/>
  <c r="S1938" i="1"/>
  <c r="T1938" i="1" s="1"/>
  <c r="W1938" i="1" s="1"/>
  <c r="Y1938" i="1" s="1"/>
  <c r="Y1922" i="1"/>
  <c r="Y1930" i="1"/>
  <c r="S1904" i="1"/>
  <c r="T1904" i="1" s="1"/>
  <c r="W1904" i="1" s="1"/>
  <c r="Y1904" i="1" s="1"/>
  <c r="S1906" i="1"/>
  <c r="T1906" i="1" s="1"/>
  <c r="W1906" i="1" s="1"/>
  <c r="Y1906" i="1" s="1"/>
  <c r="S1942" i="1"/>
  <c r="T1942" i="1" s="1"/>
  <c r="W1942" i="1" s="1"/>
  <c r="Y1942" i="1" s="1"/>
  <c r="S1947" i="1"/>
  <c r="T1947" i="1" s="1"/>
  <c r="W1947" i="1" s="1"/>
  <c r="Y1947" i="1" s="1"/>
  <c r="S1967" i="1"/>
  <c r="T1967" i="1" s="1"/>
  <c r="W1967" i="1" s="1"/>
  <c r="Y1967" i="1" s="1"/>
  <c r="S1971" i="1"/>
  <c r="T1971" i="1" s="1"/>
  <c r="W1971" i="1" s="1"/>
  <c r="Y1971" i="1" s="1"/>
  <c r="X1943" i="1"/>
  <c r="Y1914" i="1"/>
  <c r="S1946" i="1"/>
  <c r="T1946" i="1" s="1"/>
  <c r="W1946" i="1" s="1"/>
  <c r="Y1946" i="1" s="1"/>
  <c r="S1910" i="1"/>
  <c r="T1910" i="1" s="1"/>
  <c r="W1910" i="1" s="1"/>
  <c r="Y1910" i="1" s="1"/>
  <c r="Y1912" i="1"/>
  <c r="W1926" i="1"/>
  <c r="Y1926" i="1" s="1"/>
  <c r="S1970" i="1"/>
  <c r="T1970" i="1" s="1"/>
  <c r="W1970" i="1" s="1"/>
  <c r="Y1970" i="1" s="1"/>
  <c r="S1928" i="1"/>
  <c r="T1928" i="1" s="1"/>
  <c r="W1928" i="1" s="1"/>
  <c r="Y1928" i="1" s="1"/>
  <c r="W1913" i="1"/>
  <c r="Y1913" i="1" s="1"/>
  <c r="W1921" i="1"/>
  <c r="Y1921" i="1" s="1"/>
  <c r="L168" i="7" l="1"/>
  <c r="G1894" i="1"/>
  <c r="G1896" i="1"/>
  <c r="G1899" i="1"/>
  <c r="N1894" i="1"/>
  <c r="N1895" i="1"/>
  <c r="Q1895" i="1" s="1"/>
  <c r="N1896" i="1"/>
  <c r="N1897" i="1"/>
  <c r="N1898" i="1"/>
  <c r="N1899" i="1"/>
  <c r="N1900" i="1"/>
  <c r="Q1900" i="1" s="1"/>
  <c r="P1898" i="1" l="1"/>
  <c r="Q1898" i="1"/>
  <c r="P1897" i="1"/>
  <c r="Q1897" i="1"/>
  <c r="P1894" i="1"/>
  <c r="Q1894" i="1"/>
  <c r="P1899" i="1"/>
  <c r="Q1899" i="1"/>
  <c r="P1896" i="1"/>
  <c r="Q1896" i="1"/>
  <c r="W169" i="7"/>
  <c r="X169" i="7"/>
  <c r="O1900" i="1"/>
  <c r="P1900" i="1"/>
  <c r="O1897" i="1"/>
  <c r="R1897" i="1"/>
  <c r="R1894" i="1"/>
  <c r="O1899" i="1"/>
  <c r="R1899" i="1"/>
  <c r="O1896" i="1"/>
  <c r="R1896" i="1"/>
  <c r="O1898" i="1"/>
  <c r="R1898" i="1"/>
  <c r="O1895" i="1"/>
  <c r="R1895" i="1"/>
  <c r="X1895" i="1"/>
  <c r="X1898" i="1"/>
  <c r="G1898" i="1"/>
  <c r="X1900" i="1"/>
  <c r="G1900" i="1"/>
  <c r="O1894" i="1"/>
  <c r="G1895" i="1"/>
  <c r="G1897" i="1"/>
  <c r="X1897" i="1"/>
  <c r="X1899" i="1" l="1"/>
  <c r="X1896" i="1"/>
  <c r="S1894" i="1"/>
  <c r="T1894" i="1" s="1"/>
  <c r="W1894" i="1" s="1"/>
  <c r="Y1894" i="1" s="1"/>
  <c r="S1898" i="1"/>
  <c r="T1898" i="1" s="1"/>
  <c r="W1898" i="1" s="1"/>
  <c r="Y1898" i="1" s="1"/>
  <c r="S1900" i="1"/>
  <c r="T1900" i="1" s="1"/>
  <c r="W1900" i="1" s="1"/>
  <c r="Y1900" i="1" s="1"/>
  <c r="S1897" i="1"/>
  <c r="T1897" i="1" s="1"/>
  <c r="W1897" i="1" s="1"/>
  <c r="Y1897" i="1" s="1"/>
  <c r="S1899" i="1"/>
  <c r="T1899" i="1" s="1"/>
  <c r="W1899" i="1" s="1"/>
  <c r="Y1899" i="1" s="1"/>
  <c r="S1896" i="1"/>
  <c r="T1896" i="1" s="1"/>
  <c r="W1896" i="1" s="1"/>
  <c r="Y1896" i="1" s="1"/>
  <c r="X1894" i="1"/>
  <c r="S1895" i="1"/>
  <c r="T1895" i="1" s="1"/>
  <c r="W1895" i="1" s="1"/>
  <c r="Y1895" i="1" s="1"/>
  <c r="M168" i="7" l="1"/>
  <c r="F168" i="7"/>
  <c r="K167" i="7" l="1"/>
  <c r="B172" i="7" l="1"/>
  <c r="B171" i="7"/>
  <c r="B170" i="7"/>
  <c r="B169" i="7"/>
  <c r="B168" i="7"/>
  <c r="M167" i="7"/>
  <c r="L167" i="7"/>
  <c r="N1869" i="1"/>
  <c r="Q1869" i="1" s="1"/>
  <c r="N1870" i="1"/>
  <c r="N1871" i="1"/>
  <c r="N1872" i="1"/>
  <c r="N1873" i="1"/>
  <c r="N1874" i="1"/>
  <c r="Q1874" i="1" s="1"/>
  <c r="N1875" i="1"/>
  <c r="N1876" i="1"/>
  <c r="N1877" i="1"/>
  <c r="N1878" i="1"/>
  <c r="Q1878" i="1" s="1"/>
  <c r="N1879" i="1"/>
  <c r="Q1879" i="1" s="1"/>
  <c r="N1880" i="1"/>
  <c r="N1881" i="1"/>
  <c r="N1882" i="1"/>
  <c r="Q1882" i="1" s="1"/>
  <c r="N1883" i="1"/>
  <c r="Q1883" i="1" s="1"/>
  <c r="N1884" i="1"/>
  <c r="N1885" i="1"/>
  <c r="Q1885" i="1" s="1"/>
  <c r="N1886" i="1"/>
  <c r="N1887" i="1"/>
  <c r="Q1887" i="1" s="1"/>
  <c r="N1888" i="1"/>
  <c r="Q1888" i="1" s="1"/>
  <c r="N1889" i="1"/>
  <c r="Q1889" i="1" s="1"/>
  <c r="N1890" i="1"/>
  <c r="Q1890" i="1" s="1"/>
  <c r="N1891" i="1"/>
  <c r="Q1891" i="1" s="1"/>
  <c r="N1892" i="1"/>
  <c r="Q1892" i="1" s="1"/>
  <c r="N1893" i="1"/>
  <c r="Q1893" i="1" s="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F167" i="7"/>
  <c r="R1884" i="1" l="1"/>
  <c r="Q1884" i="1"/>
  <c r="R1880" i="1"/>
  <c r="Q1880" i="1"/>
  <c r="P1876" i="1"/>
  <c r="Q1876" i="1"/>
  <c r="P1872" i="1"/>
  <c r="Q1872" i="1"/>
  <c r="P1875" i="1"/>
  <c r="Q1875" i="1"/>
  <c r="P1871" i="1"/>
  <c r="Q1871" i="1"/>
  <c r="P1886" i="1"/>
  <c r="Q1886" i="1"/>
  <c r="P1870" i="1"/>
  <c r="Q1870" i="1"/>
  <c r="R1881" i="1"/>
  <c r="Q1881" i="1"/>
  <c r="R1877" i="1"/>
  <c r="Q1877" i="1"/>
  <c r="P1873" i="1"/>
  <c r="Q1873" i="1"/>
  <c r="W168" i="7"/>
  <c r="X168" i="7"/>
  <c r="P1893" i="1"/>
  <c r="S1893" i="1" s="1"/>
  <c r="T1893" i="1" s="1"/>
  <c r="P1889" i="1"/>
  <c r="P1892" i="1"/>
  <c r="S1892" i="1" s="1"/>
  <c r="T1892" i="1" s="1"/>
  <c r="P1888" i="1"/>
  <c r="R1883" i="1"/>
  <c r="P1883" i="1"/>
  <c r="R1879" i="1"/>
  <c r="P1879" i="1"/>
  <c r="P1890" i="1"/>
  <c r="S1890" i="1" s="1"/>
  <c r="T1890" i="1" s="1"/>
  <c r="R1882" i="1"/>
  <c r="P1882" i="1"/>
  <c r="R1878" i="1"/>
  <c r="P1878" i="1"/>
  <c r="O1873" i="1"/>
  <c r="R1873" i="1"/>
  <c r="O1869" i="1"/>
  <c r="R1869" i="1"/>
  <c r="O1876" i="1"/>
  <c r="R1876" i="1"/>
  <c r="O1872" i="1"/>
  <c r="R1872" i="1"/>
  <c r="O1875" i="1"/>
  <c r="R1875" i="1"/>
  <c r="O1871" i="1"/>
  <c r="R1871" i="1"/>
  <c r="O1874" i="1"/>
  <c r="R1874" i="1"/>
  <c r="O1870" i="1"/>
  <c r="R1870" i="1"/>
  <c r="S1891" i="1"/>
  <c r="T1891" i="1" s="1"/>
  <c r="O1885" i="1"/>
  <c r="O1893" i="1"/>
  <c r="O1891" i="1"/>
  <c r="O1889" i="1"/>
  <c r="O1887" i="1"/>
  <c r="O1886" i="1"/>
  <c r="O1880" i="1"/>
  <c r="O1879" i="1"/>
  <c r="O1878" i="1"/>
  <c r="O1877" i="1"/>
  <c r="O1892" i="1"/>
  <c r="O1890" i="1"/>
  <c r="O1888" i="1"/>
  <c r="O1884" i="1"/>
  <c r="O1883" i="1"/>
  <c r="O1882" i="1"/>
  <c r="O1881" i="1"/>
  <c r="S1889" i="1" l="1"/>
  <c r="T1889" i="1" s="1"/>
  <c r="W1889" i="1" s="1"/>
  <c r="Y1889" i="1" s="1"/>
  <c r="S1888" i="1"/>
  <c r="T1888" i="1" s="1"/>
  <c r="X1879" i="1"/>
  <c r="X1892" i="1"/>
  <c r="X1887" i="1"/>
  <c r="X1878" i="1"/>
  <c r="S1884" i="1"/>
  <c r="T1884" i="1" s="1"/>
  <c r="W1884" i="1" s="1"/>
  <c r="Y1884" i="1" s="1"/>
  <c r="X1891" i="1"/>
  <c r="X1889" i="1"/>
  <c r="X1875" i="1"/>
  <c r="X1886" i="1"/>
  <c r="X1890" i="1"/>
  <c r="S1874" i="1"/>
  <c r="T1874" i="1" s="1"/>
  <c r="W1874" i="1" s="1"/>
  <c r="Y1874" i="1" s="1"/>
  <c r="S1887" i="1"/>
  <c r="T1887" i="1" s="1"/>
  <c r="W1887" i="1" s="1"/>
  <c r="Y1887" i="1" s="1"/>
  <c r="X1884" i="1"/>
  <c r="X1876" i="1"/>
  <c r="X1880" i="1"/>
  <c r="S1873" i="1"/>
  <c r="T1873" i="1" s="1"/>
  <c r="W1873" i="1" s="1"/>
  <c r="Y1873" i="1" s="1"/>
  <c r="S1875" i="1"/>
  <c r="T1875" i="1" s="1"/>
  <c r="W1875" i="1" s="1"/>
  <c r="Y1875" i="1" s="1"/>
  <c r="X1881" i="1"/>
  <c r="X1871" i="1"/>
  <c r="X1874" i="1"/>
  <c r="X1885" i="1"/>
  <c r="X1883" i="1"/>
  <c r="W1891" i="1"/>
  <c r="Y1891" i="1" s="1"/>
  <c r="W1888" i="1"/>
  <c r="Y1888" i="1" s="1"/>
  <c r="W1890" i="1"/>
  <c r="Y1890" i="1" s="1"/>
  <c r="W1893" i="1"/>
  <c r="Y1893" i="1" s="1"/>
  <c r="X1872" i="1"/>
  <c r="S1882" i="1"/>
  <c r="T1882" i="1" s="1"/>
  <c r="W1882" i="1" s="1"/>
  <c r="Y1882" i="1" s="1"/>
  <c r="X1870" i="1"/>
  <c r="X1893" i="1"/>
  <c r="S1876" i="1"/>
  <c r="T1876" i="1" s="1"/>
  <c r="W1876" i="1" s="1"/>
  <c r="Y1876" i="1" s="1"/>
  <c r="S1869" i="1"/>
  <c r="T1869" i="1" s="1"/>
  <c r="W1869" i="1" s="1"/>
  <c r="Y1869" i="1" s="1"/>
  <c r="S1883" i="1"/>
  <c r="T1883" i="1" s="1"/>
  <c r="W1883" i="1" s="1"/>
  <c r="Y1883" i="1" s="1"/>
  <c r="S1879" i="1"/>
  <c r="T1879" i="1" s="1"/>
  <c r="W1879" i="1" s="1"/>
  <c r="Y1879" i="1" s="1"/>
  <c r="S1871" i="1"/>
  <c r="T1871" i="1" s="1"/>
  <c r="W1871" i="1" s="1"/>
  <c r="Y1871" i="1" s="1"/>
  <c r="X1882" i="1"/>
  <c r="X1888" i="1"/>
  <c r="S1881" i="1"/>
  <c r="T1881" i="1" s="1"/>
  <c r="W1881" i="1" s="1"/>
  <c r="Y1881" i="1" s="1"/>
  <c r="S1880" i="1"/>
  <c r="T1880" i="1" s="1"/>
  <c r="W1880" i="1" s="1"/>
  <c r="Y1880" i="1" s="1"/>
  <c r="X1869" i="1"/>
  <c r="X1877" i="1"/>
  <c r="S1870" i="1"/>
  <c r="T1870" i="1" s="1"/>
  <c r="W1870" i="1" s="1"/>
  <c r="Y1870" i="1" s="1"/>
  <c r="S1872" i="1"/>
  <c r="T1872" i="1" s="1"/>
  <c r="W1872" i="1" s="1"/>
  <c r="Y1872" i="1" s="1"/>
  <c r="S1877" i="1"/>
  <c r="T1877" i="1" s="1"/>
  <c r="W1877" i="1" s="1"/>
  <c r="Y1877" i="1" s="1"/>
  <c r="S1886" i="1"/>
  <c r="T1886" i="1" s="1"/>
  <c r="W1886" i="1" s="1"/>
  <c r="Y1886" i="1" s="1"/>
  <c r="S1878" i="1"/>
  <c r="T1878" i="1" s="1"/>
  <c r="W1878" i="1" s="1"/>
  <c r="Y1878" i="1" s="1"/>
  <c r="X1873" i="1"/>
  <c r="W1892" i="1"/>
  <c r="Y1892" i="1" s="1"/>
  <c r="S1885" i="1"/>
  <c r="T1885" i="1" s="1"/>
  <c r="W1885" i="1" s="1"/>
  <c r="Y1885" i="1" s="1"/>
  <c r="K166" i="7" l="1"/>
  <c r="L166" i="7" s="1"/>
  <c r="N1868" i="1"/>
  <c r="Q1868" i="1" s="1"/>
  <c r="N1867" i="1"/>
  <c r="Q1867" i="1" s="1"/>
  <c r="N1866" i="1"/>
  <c r="N1865" i="1"/>
  <c r="Q1865" i="1" s="1"/>
  <c r="N1864" i="1"/>
  <c r="N1863" i="1"/>
  <c r="Q1863" i="1" s="1"/>
  <c r="N1862" i="1"/>
  <c r="Q1862" i="1" s="1"/>
  <c r="N1861" i="1"/>
  <c r="Q1861" i="1" s="1"/>
  <c r="N1860" i="1"/>
  <c r="Q1860" i="1" s="1"/>
  <c r="N1859" i="1"/>
  <c r="Q1859" i="1" s="1"/>
  <c r="N1858" i="1"/>
  <c r="N1857" i="1"/>
  <c r="Q1857" i="1" s="1"/>
  <c r="N1856" i="1"/>
  <c r="Q1856" i="1" s="1"/>
  <c r="N1855" i="1"/>
  <c r="Q1855" i="1" s="1"/>
  <c r="N1854" i="1"/>
  <c r="N1853" i="1"/>
  <c r="G1868" i="1"/>
  <c r="G1867" i="1"/>
  <c r="G1866" i="1"/>
  <c r="G1865" i="1"/>
  <c r="G1864" i="1"/>
  <c r="G1863" i="1"/>
  <c r="G1862" i="1"/>
  <c r="G1861" i="1"/>
  <c r="G1860" i="1"/>
  <c r="G1859" i="1"/>
  <c r="G1858" i="1"/>
  <c r="G1857" i="1"/>
  <c r="G1856" i="1"/>
  <c r="G1855" i="1"/>
  <c r="G1854" i="1"/>
  <c r="G1853" i="1"/>
  <c r="M166" i="7"/>
  <c r="F166" i="7"/>
  <c r="P1864" i="1" l="1"/>
  <c r="Q1864" i="1"/>
  <c r="P1854" i="1"/>
  <c r="Q1854" i="1"/>
  <c r="P1858" i="1"/>
  <c r="Q1858" i="1"/>
  <c r="P1866" i="1"/>
  <c r="Q1866" i="1"/>
  <c r="P1853" i="1"/>
  <c r="Q1853" i="1"/>
  <c r="X167" i="7"/>
  <c r="W167" i="7"/>
  <c r="R1856" i="1"/>
  <c r="P1856" i="1"/>
  <c r="P1868" i="1"/>
  <c r="S1868" i="1" s="1"/>
  <c r="T1868" i="1" s="1"/>
  <c r="P1859" i="1"/>
  <c r="S1859" i="1" s="1"/>
  <c r="T1859" i="1" s="1"/>
  <c r="P1865" i="1"/>
  <c r="R1855" i="1"/>
  <c r="S1855" i="1" s="1"/>
  <c r="T1855" i="1" s="1"/>
  <c r="R1853" i="1"/>
  <c r="S1860" i="1"/>
  <c r="T1860" i="1" s="1"/>
  <c r="S1867" i="1"/>
  <c r="T1867" i="1" s="1"/>
  <c r="S1861" i="1"/>
  <c r="T1861" i="1" s="1"/>
  <c r="S1863" i="1"/>
  <c r="T1863" i="1" s="1"/>
  <c r="O1853" i="1"/>
  <c r="O1854" i="1"/>
  <c r="O1855" i="1"/>
  <c r="O1856" i="1"/>
  <c r="O1857" i="1"/>
  <c r="O1858" i="1"/>
  <c r="O1859" i="1"/>
  <c r="O1860" i="1"/>
  <c r="O1861" i="1"/>
  <c r="O1862" i="1"/>
  <c r="O1863" i="1"/>
  <c r="O1864" i="1"/>
  <c r="O1865" i="1"/>
  <c r="O1866" i="1"/>
  <c r="O1867" i="1"/>
  <c r="O1868" i="1"/>
  <c r="S1856" i="1" l="1"/>
  <c r="T1856" i="1" s="1"/>
  <c r="W1856" i="1" s="1"/>
  <c r="Y1856" i="1" s="1"/>
  <c r="X1864" i="1"/>
  <c r="S1864" i="1"/>
  <c r="T1864" i="1" s="1"/>
  <c r="W1864" i="1" s="1"/>
  <c r="Y1864" i="1" s="1"/>
  <c r="X1860" i="1"/>
  <c r="S1854" i="1"/>
  <c r="T1854" i="1" s="1"/>
  <c r="W1854" i="1" s="1"/>
  <c r="Y1854" i="1" s="1"/>
  <c r="S1865" i="1"/>
  <c r="T1865" i="1" s="1"/>
  <c r="W1865" i="1" s="1"/>
  <c r="Y1865" i="1" s="1"/>
  <c r="W1868" i="1"/>
  <c r="Y1868" i="1" s="1"/>
  <c r="W1860" i="1"/>
  <c r="Y1860" i="1" s="1"/>
  <c r="X1862" i="1"/>
  <c r="X1857" i="1"/>
  <c r="X1868" i="1"/>
  <c r="W1867" i="1"/>
  <c r="Y1867" i="1" s="1"/>
  <c r="S1853" i="1"/>
  <c r="T1853" i="1" s="1"/>
  <c r="W1853" i="1" s="1"/>
  <c r="Y1853" i="1" s="1"/>
  <c r="X1859" i="1"/>
  <c r="X1858" i="1"/>
  <c r="X1865" i="1"/>
  <c r="S1866" i="1"/>
  <c r="T1866" i="1" s="1"/>
  <c r="W1866" i="1" s="1"/>
  <c r="Y1866" i="1" s="1"/>
  <c r="S1858" i="1"/>
  <c r="T1858" i="1" s="1"/>
  <c r="W1858" i="1" s="1"/>
  <c r="Y1858" i="1" s="1"/>
  <c r="X1854" i="1"/>
  <c r="W1863" i="1"/>
  <c r="Y1863" i="1" s="1"/>
  <c r="W1859" i="1"/>
  <c r="Y1859" i="1" s="1"/>
  <c r="S1862" i="1"/>
  <c r="T1862" i="1" s="1"/>
  <c r="W1862" i="1" s="1"/>
  <c r="Y1862" i="1" s="1"/>
  <c r="X1853" i="1"/>
  <c r="W1855" i="1"/>
  <c r="Y1855" i="1" s="1"/>
  <c r="W1861" i="1"/>
  <c r="Y1861" i="1" s="1"/>
  <c r="X1867" i="1"/>
  <c r="S1857" i="1"/>
  <c r="T1857" i="1" s="1"/>
  <c r="W1857" i="1" s="1"/>
  <c r="Y1857" i="1" s="1"/>
  <c r="X1856" i="1"/>
  <c r="X1861" i="1"/>
  <c r="X1863" i="1"/>
  <c r="X1855" i="1"/>
  <c r="X1866" i="1"/>
  <c r="K165" i="7" l="1"/>
  <c r="L165" i="7" l="1"/>
  <c r="N1838" i="1"/>
  <c r="N1839" i="1"/>
  <c r="Q1839" i="1" s="1"/>
  <c r="N1840" i="1"/>
  <c r="Q1840" i="1" s="1"/>
  <c r="N1841" i="1"/>
  <c r="N1842" i="1"/>
  <c r="N1843" i="1"/>
  <c r="Q1843" i="1" s="1"/>
  <c r="N1844" i="1"/>
  <c r="Q1844" i="1" s="1"/>
  <c r="N1845" i="1"/>
  <c r="Q1845" i="1" s="1"/>
  <c r="N1846" i="1"/>
  <c r="Q1846" i="1" s="1"/>
  <c r="N1847" i="1"/>
  <c r="Q1847" i="1" s="1"/>
  <c r="N1848" i="1"/>
  <c r="Q1848" i="1" s="1"/>
  <c r="N1849" i="1"/>
  <c r="Q1849" i="1" s="1"/>
  <c r="N1850" i="1"/>
  <c r="Q1850" i="1" s="1"/>
  <c r="N1851" i="1"/>
  <c r="Q1851" i="1" s="1"/>
  <c r="N1852" i="1"/>
  <c r="Q1852" i="1" s="1"/>
  <c r="G1838" i="1"/>
  <c r="G1839" i="1"/>
  <c r="G1840" i="1"/>
  <c r="G1841" i="1"/>
  <c r="G1842" i="1"/>
  <c r="G1843" i="1"/>
  <c r="G1844" i="1"/>
  <c r="G1845" i="1"/>
  <c r="G1846" i="1"/>
  <c r="G1847" i="1"/>
  <c r="G1848" i="1"/>
  <c r="G1849" i="1"/>
  <c r="G1850" i="1"/>
  <c r="G1851" i="1"/>
  <c r="G1852" i="1"/>
  <c r="M165" i="7"/>
  <c r="F165" i="7"/>
  <c r="P1842" i="1" l="1"/>
  <c r="Q1842" i="1"/>
  <c r="P1838" i="1"/>
  <c r="Q1838" i="1"/>
  <c r="P1841" i="1"/>
  <c r="Q1841" i="1"/>
  <c r="X166" i="7"/>
  <c r="W166" i="7"/>
  <c r="P1850" i="1"/>
  <c r="O1846" i="1"/>
  <c r="P1846" i="1"/>
  <c r="P1849" i="1"/>
  <c r="S1849" i="1" s="1"/>
  <c r="T1849" i="1" s="1"/>
  <c r="P1845" i="1"/>
  <c r="S1845" i="1" s="1"/>
  <c r="T1845" i="1" s="1"/>
  <c r="O1852" i="1"/>
  <c r="P1852" i="1"/>
  <c r="P1848" i="1"/>
  <c r="P1844" i="1"/>
  <c r="R1840" i="1"/>
  <c r="P1840" i="1"/>
  <c r="P1851" i="1"/>
  <c r="O1847" i="1"/>
  <c r="P1847" i="1"/>
  <c r="O1842" i="1"/>
  <c r="R1842" i="1"/>
  <c r="R1838" i="1"/>
  <c r="R1841" i="1"/>
  <c r="O1843" i="1"/>
  <c r="R1843" i="1"/>
  <c r="O1839" i="1"/>
  <c r="R1839" i="1"/>
  <c r="O1851" i="1"/>
  <c r="O1845" i="1"/>
  <c r="O1849" i="1"/>
  <c r="O1850" i="1"/>
  <c r="O1841" i="1"/>
  <c r="O1838" i="1"/>
  <c r="O1848" i="1"/>
  <c r="O1844" i="1"/>
  <c r="O1840" i="1"/>
  <c r="L164" i="7"/>
  <c r="N1811" i="1"/>
  <c r="N1812" i="1"/>
  <c r="Q1812" i="1" s="1"/>
  <c r="N1813" i="1"/>
  <c r="N1814" i="1"/>
  <c r="Q1814" i="1" s="1"/>
  <c r="N1815" i="1"/>
  <c r="Q1815" i="1" s="1"/>
  <c r="N1816" i="1"/>
  <c r="N1817" i="1"/>
  <c r="N1818" i="1"/>
  <c r="Q1818" i="1" s="1"/>
  <c r="N1819" i="1"/>
  <c r="N1820" i="1"/>
  <c r="Q1820" i="1" s="1"/>
  <c r="N1821" i="1"/>
  <c r="N1822" i="1"/>
  <c r="N1823" i="1"/>
  <c r="N1824" i="1"/>
  <c r="Q1824" i="1" s="1"/>
  <c r="N1825" i="1"/>
  <c r="Q1825" i="1" s="1"/>
  <c r="N1826" i="1"/>
  <c r="N1827" i="1"/>
  <c r="N1828" i="1"/>
  <c r="N1829" i="1"/>
  <c r="Q1829" i="1" s="1"/>
  <c r="N1830" i="1"/>
  <c r="N1831" i="1"/>
  <c r="Q1831" i="1" s="1"/>
  <c r="N1832" i="1"/>
  <c r="N1833" i="1"/>
  <c r="Q1833" i="1" s="1"/>
  <c r="N1834" i="1"/>
  <c r="N1835" i="1"/>
  <c r="N1836" i="1"/>
  <c r="Q1836" i="1" s="1"/>
  <c r="N1837" i="1"/>
  <c r="O1837" i="1" l="1"/>
  <c r="Q1837" i="1"/>
  <c r="O1821" i="1"/>
  <c r="Q1821" i="1"/>
  <c r="P1817" i="1"/>
  <c r="Q1817" i="1"/>
  <c r="P1813" i="1"/>
  <c r="Q1813" i="1"/>
  <c r="P1832" i="1"/>
  <c r="Q1832" i="1"/>
  <c r="P1828" i="1"/>
  <c r="Q1828" i="1"/>
  <c r="P1816" i="1"/>
  <c r="Q1816" i="1"/>
  <c r="O1835" i="1"/>
  <c r="Q1835" i="1"/>
  <c r="O1827" i="1"/>
  <c r="Q1827" i="1"/>
  <c r="O1823" i="1"/>
  <c r="Q1823" i="1"/>
  <c r="O1819" i="1"/>
  <c r="Q1819" i="1"/>
  <c r="P1811" i="1"/>
  <c r="Q1811" i="1"/>
  <c r="P1834" i="1"/>
  <c r="Q1834" i="1"/>
  <c r="P1830" i="1"/>
  <c r="Q1830" i="1"/>
  <c r="P1826" i="1"/>
  <c r="Q1826" i="1"/>
  <c r="P1822" i="1"/>
  <c r="Q1822" i="1"/>
  <c r="X165" i="7"/>
  <c r="W165" i="7"/>
  <c r="X1846" i="1"/>
  <c r="S1848" i="1"/>
  <c r="T1848" i="1" s="1"/>
  <c r="W1848" i="1" s="1"/>
  <c r="Y1848" i="1" s="1"/>
  <c r="S1851" i="1"/>
  <c r="T1851" i="1" s="1"/>
  <c r="W1851" i="1" s="1"/>
  <c r="Y1851" i="1" s="1"/>
  <c r="S1844" i="1"/>
  <c r="T1844" i="1" s="1"/>
  <c r="W1844" i="1" s="1"/>
  <c r="Y1844" i="1" s="1"/>
  <c r="S1850" i="1"/>
  <c r="T1850" i="1" s="1"/>
  <c r="W1850" i="1" s="1"/>
  <c r="Y1850" i="1" s="1"/>
  <c r="O1831" i="1"/>
  <c r="P1831" i="1"/>
  <c r="O1815" i="1"/>
  <c r="P1815" i="1"/>
  <c r="R1814" i="1"/>
  <c r="P1814" i="1"/>
  <c r="O1833" i="1"/>
  <c r="P1833" i="1"/>
  <c r="O1829" i="1"/>
  <c r="P1829" i="1"/>
  <c r="O1825" i="1"/>
  <c r="P1825" i="1"/>
  <c r="S1838" i="1"/>
  <c r="T1838" i="1" s="1"/>
  <c r="W1838" i="1" s="1"/>
  <c r="Y1838" i="1" s="1"/>
  <c r="S1841" i="1"/>
  <c r="T1841" i="1" s="1"/>
  <c r="W1841" i="1" s="1"/>
  <c r="Y1841" i="1" s="1"/>
  <c r="R1811" i="1"/>
  <c r="R1818" i="1"/>
  <c r="O1817" i="1"/>
  <c r="R1817" i="1"/>
  <c r="O1813" i="1"/>
  <c r="R1813" i="1"/>
  <c r="X1838" i="1"/>
  <c r="R1816" i="1"/>
  <c r="R1812" i="1"/>
  <c r="S1840" i="1"/>
  <c r="T1840" i="1" s="1"/>
  <c r="W1840" i="1" s="1"/>
  <c r="Y1840" i="1" s="1"/>
  <c r="S1839" i="1"/>
  <c r="T1839" i="1" s="1"/>
  <c r="W1839" i="1" s="1"/>
  <c r="Y1839" i="1" s="1"/>
  <c r="X1842" i="1"/>
  <c r="S1846" i="1"/>
  <c r="T1846" i="1" s="1"/>
  <c r="X1840" i="1"/>
  <c r="X1839" i="1"/>
  <c r="X1847" i="1"/>
  <c r="W1846" i="1"/>
  <c r="Y1846" i="1" s="1"/>
  <c r="S1847" i="1"/>
  <c r="T1847" i="1" s="1"/>
  <c r="W1847" i="1" s="1"/>
  <c r="Y1847" i="1" s="1"/>
  <c r="X1848" i="1"/>
  <c r="X1845" i="1"/>
  <c r="X1851" i="1"/>
  <c r="X1844" i="1"/>
  <c r="X1843" i="1"/>
  <c r="S1843" i="1"/>
  <c r="T1843" i="1" s="1"/>
  <c r="W1843" i="1" s="1"/>
  <c r="Y1843" i="1" s="1"/>
  <c r="X1852" i="1"/>
  <c r="S1842" i="1"/>
  <c r="T1842" i="1" s="1"/>
  <c r="W1842" i="1" s="1"/>
  <c r="Y1842" i="1" s="1"/>
  <c r="X1849" i="1"/>
  <c r="X1850" i="1"/>
  <c r="G1837" i="1"/>
  <c r="G1821" i="1"/>
  <c r="G1833" i="1"/>
  <c r="G1829" i="1"/>
  <c r="G1825" i="1"/>
  <c r="G1817" i="1"/>
  <c r="G1813" i="1"/>
  <c r="G1835" i="1"/>
  <c r="G1831" i="1"/>
  <c r="G1827" i="1"/>
  <c r="G1823" i="1"/>
  <c r="G1819" i="1"/>
  <c r="G1815" i="1"/>
  <c r="G1811" i="1"/>
  <c r="G1822" i="1"/>
  <c r="G1814" i="1"/>
  <c r="X1841" i="1"/>
  <c r="W1845" i="1"/>
  <c r="Y1845" i="1" s="1"/>
  <c r="S1852" i="1"/>
  <c r="T1852" i="1" s="1"/>
  <c r="W1852" i="1" s="1"/>
  <c r="Y1852" i="1" s="1"/>
  <c r="G1818" i="1"/>
  <c r="W1849" i="1"/>
  <c r="Y1849" i="1" s="1"/>
  <c r="G1830" i="1"/>
  <c r="S1824" i="1"/>
  <c r="T1824" i="1" s="1"/>
  <c r="G1826" i="1"/>
  <c r="G1834" i="1"/>
  <c r="G1832" i="1"/>
  <c r="G1824" i="1"/>
  <c r="G1816" i="1"/>
  <c r="G1836" i="1"/>
  <c r="G1828" i="1"/>
  <c r="G1820" i="1"/>
  <c r="G1812" i="1"/>
  <c r="O1811" i="1"/>
  <c r="S1836" i="1"/>
  <c r="T1836" i="1" s="1"/>
  <c r="O1836" i="1"/>
  <c r="O1834" i="1"/>
  <c r="O1832" i="1"/>
  <c r="O1830" i="1"/>
  <c r="O1828" i="1"/>
  <c r="O1826" i="1"/>
  <c r="O1824" i="1"/>
  <c r="O1822" i="1"/>
  <c r="S1820" i="1"/>
  <c r="T1820" i="1" s="1"/>
  <c r="O1820" i="1"/>
  <c r="O1818" i="1"/>
  <c r="O1816" i="1"/>
  <c r="O1814" i="1"/>
  <c r="O1812" i="1"/>
  <c r="M164" i="7"/>
  <c r="F164" i="7"/>
  <c r="W1836" i="1" l="1"/>
  <c r="Y1836" i="1" s="1"/>
  <c r="S1830" i="1"/>
  <c r="T1830" i="1" s="1"/>
  <c r="S1818" i="1"/>
  <c r="T1818" i="1" s="1"/>
  <c r="W1818" i="1" s="1"/>
  <c r="Y1818" i="1" s="1"/>
  <c r="S1825" i="1"/>
  <c r="T1825" i="1" s="1"/>
  <c r="W1825" i="1" s="1"/>
  <c r="Y1825" i="1" s="1"/>
  <c r="X1823" i="1"/>
  <c r="X1833" i="1"/>
  <c r="S1829" i="1"/>
  <c r="T1829" i="1" s="1"/>
  <c r="W1829" i="1" s="1"/>
  <c r="Y1829" i="1" s="1"/>
  <c r="W1824" i="1"/>
  <c r="Y1824" i="1" s="1"/>
  <c r="S1823" i="1"/>
  <c r="T1823" i="1" s="1"/>
  <c r="W1823" i="1" s="1"/>
  <c r="Y1823" i="1" s="1"/>
  <c r="X1811" i="1"/>
  <c r="X1827" i="1"/>
  <c r="X1812" i="1"/>
  <c r="X1821" i="1"/>
  <c r="S1821" i="1"/>
  <c r="T1821" i="1" s="1"/>
  <c r="W1821" i="1" s="1"/>
  <c r="Y1821" i="1" s="1"/>
  <c r="S1833" i="1"/>
  <c r="T1833" i="1" s="1"/>
  <c r="W1833" i="1" s="1"/>
  <c r="Y1833" i="1" s="1"/>
  <c r="X1837" i="1"/>
  <c r="X1818" i="1"/>
  <c r="W1830" i="1"/>
  <c r="Y1830" i="1" s="1"/>
  <c r="W1820" i="1"/>
  <c r="Y1820" i="1" s="1"/>
  <c r="S1812" i="1"/>
  <c r="T1812" i="1" s="1"/>
  <c r="W1812" i="1" s="1"/>
  <c r="Y1812" i="1" s="1"/>
  <c r="X1835" i="1"/>
  <c r="X1830" i="1"/>
  <c r="X1820" i="1"/>
  <c r="X1828" i="1"/>
  <c r="X1836" i="1"/>
  <c r="X1819" i="1"/>
  <c r="X1829" i="1"/>
  <c r="X1814" i="1"/>
  <c r="X1817" i="1"/>
  <c r="X1826" i="1"/>
  <c r="X1834" i="1"/>
  <c r="X1816" i="1"/>
  <c r="X1824" i="1"/>
  <c r="S1814" i="1"/>
  <c r="T1814" i="1" s="1"/>
  <c r="W1814" i="1" s="1"/>
  <c r="Y1814" i="1" s="1"/>
  <c r="S1828" i="1"/>
  <c r="T1828" i="1" s="1"/>
  <c r="W1828" i="1" s="1"/>
  <c r="Y1828" i="1" s="1"/>
  <c r="S1819" i="1"/>
  <c r="T1819" i="1" s="1"/>
  <c r="W1819" i="1" s="1"/>
  <c r="Y1819" i="1" s="1"/>
  <c r="S1837" i="1"/>
  <c r="T1837" i="1" s="1"/>
  <c r="W1837" i="1" s="1"/>
  <c r="Y1837" i="1" s="1"/>
  <c r="X1815" i="1"/>
  <c r="X1831" i="1"/>
  <c r="X1825" i="1"/>
  <c r="X1813" i="1"/>
  <c r="X1822" i="1"/>
  <c r="S1822" i="1"/>
  <c r="T1822" i="1" s="1"/>
  <c r="W1822" i="1" s="1"/>
  <c r="Y1822" i="1" s="1"/>
  <c r="S1813" i="1"/>
  <c r="T1813" i="1" s="1"/>
  <c r="W1813" i="1" s="1"/>
  <c r="Y1813" i="1" s="1"/>
  <c r="S1834" i="1"/>
  <c r="T1834" i="1" s="1"/>
  <c r="W1834" i="1" s="1"/>
  <c r="Y1834" i="1" s="1"/>
  <c r="X1832" i="1"/>
  <c r="S1831" i="1"/>
  <c r="T1831" i="1" s="1"/>
  <c r="W1831" i="1" s="1"/>
  <c r="Y1831" i="1" s="1"/>
  <c r="S1817" i="1"/>
  <c r="T1817" i="1" s="1"/>
  <c r="W1817" i="1" s="1"/>
  <c r="Y1817" i="1" s="1"/>
  <c r="S1835" i="1"/>
  <c r="T1835" i="1" s="1"/>
  <c r="W1835" i="1" s="1"/>
  <c r="Y1835" i="1" s="1"/>
  <c r="S1815" i="1"/>
  <c r="T1815" i="1" s="1"/>
  <c r="W1815" i="1" s="1"/>
  <c r="Y1815" i="1" s="1"/>
  <c r="S1816" i="1"/>
  <c r="T1816" i="1" s="1"/>
  <c r="W1816" i="1" s="1"/>
  <c r="Y1816" i="1" s="1"/>
  <c r="S1827" i="1"/>
  <c r="T1827" i="1" s="1"/>
  <c r="W1827" i="1" s="1"/>
  <c r="Y1827" i="1" s="1"/>
  <c r="S1826" i="1"/>
  <c r="T1826" i="1" s="1"/>
  <c r="W1826" i="1" s="1"/>
  <c r="Y1826" i="1" s="1"/>
  <c r="S1832" i="1"/>
  <c r="T1832" i="1" s="1"/>
  <c r="W1832" i="1" s="1"/>
  <c r="Y1832" i="1" s="1"/>
  <c r="S1811" i="1"/>
  <c r="T1811" i="1" s="1"/>
  <c r="K163" i="7"/>
  <c r="W1811" i="1" l="1"/>
  <c r="Y1811" i="1" s="1"/>
  <c r="L163" i="7"/>
  <c r="K162" i="7"/>
  <c r="W164" i="7" l="1"/>
  <c r="X164" i="7"/>
  <c r="M163" i="7"/>
  <c r="F163" i="7"/>
  <c r="B167" i="7" l="1"/>
  <c r="B166" i="7"/>
  <c r="B165" i="7"/>
  <c r="B164" i="7"/>
  <c r="B163" i="7"/>
  <c r="V120" i="7" l="1"/>
  <c r="L162" i="7"/>
  <c r="N1805" i="1"/>
  <c r="Q1805" i="1" s="1"/>
  <c r="N1806" i="1"/>
  <c r="N1807" i="1"/>
  <c r="N1808" i="1"/>
  <c r="Q1808" i="1" s="1"/>
  <c r="N1809" i="1"/>
  <c r="Q1809" i="1" s="1"/>
  <c r="N1810" i="1"/>
  <c r="Q1810" i="1" s="1"/>
  <c r="G1805" i="1"/>
  <c r="G1806" i="1"/>
  <c r="G1807" i="1"/>
  <c r="G1808" i="1"/>
  <c r="G1809" i="1"/>
  <c r="G1810" i="1"/>
  <c r="M162" i="7"/>
  <c r="F162" i="7"/>
  <c r="P1807" i="1" l="1"/>
  <c r="Q1807" i="1"/>
  <c r="P1806" i="1"/>
  <c r="Q1806" i="1"/>
  <c r="X163" i="7"/>
  <c r="W163" i="7"/>
  <c r="O1810" i="1"/>
  <c r="R1810" i="1"/>
  <c r="O1806" i="1"/>
  <c r="R1806" i="1"/>
  <c r="O1809" i="1"/>
  <c r="R1809" i="1"/>
  <c r="O1805" i="1"/>
  <c r="R1805" i="1"/>
  <c r="O1808" i="1"/>
  <c r="R1808" i="1"/>
  <c r="O1807" i="1"/>
  <c r="R1807" i="1"/>
  <c r="K161" i="7"/>
  <c r="L161" i="7" s="1"/>
  <c r="V161" i="7"/>
  <c r="W162" i="7"/>
  <c r="M161" i="7"/>
  <c r="F161" i="7"/>
  <c r="S1806" i="1" l="1"/>
  <c r="T1806" i="1" s="1"/>
  <c r="W1806" i="1" s="1"/>
  <c r="Y1806" i="1" s="1"/>
  <c r="X162" i="7"/>
  <c r="S1807" i="1"/>
  <c r="T1807" i="1" s="1"/>
  <c r="W1807" i="1" s="1"/>
  <c r="Y1807" i="1" s="1"/>
  <c r="S1810" i="1"/>
  <c r="T1810" i="1" s="1"/>
  <c r="W1810" i="1" s="1"/>
  <c r="Y1810" i="1" s="1"/>
  <c r="S1809" i="1"/>
  <c r="T1809" i="1" s="1"/>
  <c r="W1809" i="1" s="1"/>
  <c r="Y1809" i="1" s="1"/>
  <c r="S1805" i="1"/>
  <c r="T1805" i="1" s="1"/>
  <c r="W1805" i="1" s="1"/>
  <c r="Y1805" i="1" s="1"/>
  <c r="X1807" i="1"/>
  <c r="X1810" i="1"/>
  <c r="X1806" i="1"/>
  <c r="X1808" i="1"/>
  <c r="X1809" i="1"/>
  <c r="X1805" i="1"/>
  <c r="S1808" i="1"/>
  <c r="T1808" i="1" s="1"/>
  <c r="W1808" i="1" s="1"/>
  <c r="Y1808" i="1" s="1"/>
  <c r="K160" i="7"/>
  <c r="L160" i="7" s="1"/>
  <c r="N1766" i="1"/>
  <c r="N1767" i="1"/>
  <c r="Q1767" i="1" s="1"/>
  <c r="N1768" i="1"/>
  <c r="Q1768" i="1" s="1"/>
  <c r="N1769" i="1"/>
  <c r="Q1769" i="1" s="1"/>
  <c r="N1770" i="1"/>
  <c r="Q1770" i="1" s="1"/>
  <c r="N1771" i="1"/>
  <c r="Q1771" i="1" s="1"/>
  <c r="N1772" i="1"/>
  <c r="Q1772" i="1" s="1"/>
  <c r="N1773" i="1"/>
  <c r="Q1773" i="1" s="1"/>
  <c r="N1774" i="1"/>
  <c r="Q1774" i="1" s="1"/>
  <c r="N1775" i="1"/>
  <c r="Q1775" i="1" s="1"/>
  <c r="N1776" i="1"/>
  <c r="Q1776" i="1" s="1"/>
  <c r="N1777" i="1"/>
  <c r="Q1777" i="1" s="1"/>
  <c r="N1778" i="1"/>
  <c r="Q1778" i="1" s="1"/>
  <c r="N1779" i="1"/>
  <c r="Q1779" i="1" s="1"/>
  <c r="N1780" i="1"/>
  <c r="N1781" i="1"/>
  <c r="Q1781" i="1" s="1"/>
  <c r="N1782" i="1"/>
  <c r="Q1782" i="1" s="1"/>
  <c r="N1783" i="1"/>
  <c r="N1784" i="1"/>
  <c r="Q1784" i="1" s="1"/>
  <c r="N1785" i="1"/>
  <c r="Q1785" i="1" s="1"/>
  <c r="N1786" i="1"/>
  <c r="Q1786" i="1" s="1"/>
  <c r="N1787" i="1"/>
  <c r="Q1787" i="1" s="1"/>
  <c r="N1788" i="1"/>
  <c r="Q1788" i="1" s="1"/>
  <c r="N1789" i="1"/>
  <c r="Q1789" i="1" s="1"/>
  <c r="N1790" i="1"/>
  <c r="Q1790" i="1" s="1"/>
  <c r="N1791" i="1"/>
  <c r="N1792" i="1"/>
  <c r="N1793" i="1"/>
  <c r="Q1793" i="1" s="1"/>
  <c r="N1794" i="1"/>
  <c r="N1795" i="1"/>
  <c r="Q1795" i="1" s="1"/>
  <c r="N1796" i="1"/>
  <c r="Q1796" i="1" s="1"/>
  <c r="N1797" i="1"/>
  <c r="Q1797" i="1" s="1"/>
  <c r="N1798" i="1"/>
  <c r="N1799" i="1"/>
  <c r="N1800" i="1"/>
  <c r="N1801" i="1"/>
  <c r="N1802" i="1"/>
  <c r="N1803" i="1"/>
  <c r="Q1803" i="1" s="1"/>
  <c r="N1804"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O1801" i="1" l="1"/>
  <c r="Q1801" i="1"/>
  <c r="O1804" i="1"/>
  <c r="Q1804" i="1"/>
  <c r="O1800" i="1"/>
  <c r="Q1800" i="1"/>
  <c r="P1792" i="1"/>
  <c r="Q1792" i="1"/>
  <c r="P1780" i="1"/>
  <c r="Q1780" i="1"/>
  <c r="O1799" i="1"/>
  <c r="Q1799" i="1"/>
  <c r="S1799" i="1" s="1"/>
  <c r="T1799" i="1" s="1"/>
  <c r="P1791" i="1"/>
  <c r="Q1791" i="1"/>
  <c r="P1783" i="1"/>
  <c r="Q1783" i="1"/>
  <c r="O1802" i="1"/>
  <c r="Q1802" i="1"/>
  <c r="O1798" i="1"/>
  <c r="Q1798" i="1"/>
  <c r="O1794" i="1"/>
  <c r="Q1794" i="1"/>
  <c r="O1766" i="1"/>
  <c r="Q1766" i="1"/>
  <c r="S1766" i="1" s="1"/>
  <c r="T1766" i="1" s="1"/>
  <c r="W161" i="7"/>
  <c r="X161" i="7"/>
  <c r="P1778" i="1"/>
  <c r="S1778" i="1" s="1"/>
  <c r="T1778" i="1" s="1"/>
  <c r="O1797" i="1"/>
  <c r="P1797" i="1"/>
  <c r="P1793" i="1"/>
  <c r="O1796" i="1"/>
  <c r="P1796" i="1"/>
  <c r="O1803" i="1"/>
  <c r="P1803" i="1"/>
  <c r="O1795" i="1"/>
  <c r="S1767" i="1"/>
  <c r="T1767" i="1" s="1"/>
  <c r="S1771" i="1"/>
  <c r="T1771" i="1" s="1"/>
  <c r="S1786" i="1"/>
  <c r="T1786" i="1" s="1"/>
  <c r="S1782" i="1"/>
  <c r="T1782" i="1" s="1"/>
  <c r="S1789" i="1"/>
  <c r="T1789" i="1" s="1"/>
  <c r="S1775" i="1"/>
  <c r="T1775" i="1" s="1"/>
  <c r="S1773" i="1"/>
  <c r="T1773" i="1" s="1"/>
  <c r="S1785" i="1"/>
  <c r="T1785" i="1" s="1"/>
  <c r="S1781" i="1"/>
  <c r="T1781" i="1" s="1"/>
  <c r="S1777" i="1"/>
  <c r="T1777" i="1" s="1"/>
  <c r="S1770" i="1"/>
  <c r="T1770" i="1" s="1"/>
  <c r="S1768" i="1"/>
  <c r="T1768" i="1" s="1"/>
  <c r="X1801" i="1"/>
  <c r="S1795" i="1"/>
  <c r="T1795" i="1" s="1"/>
  <c r="S1790" i="1"/>
  <c r="T1790" i="1" s="1"/>
  <c r="S1774" i="1"/>
  <c r="T1774" i="1" s="1"/>
  <c r="O1788" i="1"/>
  <c r="O1784" i="1"/>
  <c r="O1780" i="1"/>
  <c r="O1775" i="1"/>
  <c r="O1771" i="1"/>
  <c r="O1767" i="1"/>
  <c r="O1791" i="1"/>
  <c r="O1787" i="1"/>
  <c r="O1783" i="1"/>
  <c r="O1779" i="1"/>
  <c r="O1776" i="1"/>
  <c r="O1772" i="1"/>
  <c r="O1768" i="1"/>
  <c r="O1792" i="1"/>
  <c r="O1790" i="1"/>
  <c r="O1786" i="1"/>
  <c r="O1782" i="1"/>
  <c r="O1777" i="1"/>
  <c r="O1773" i="1"/>
  <c r="O1769" i="1"/>
  <c r="S1769" i="1"/>
  <c r="T1769" i="1" s="1"/>
  <c r="O1793" i="1"/>
  <c r="O1789" i="1"/>
  <c r="O1785" i="1"/>
  <c r="O1781" i="1"/>
  <c r="O1778" i="1"/>
  <c r="O1774" i="1"/>
  <c r="O1770" i="1"/>
  <c r="X1772" i="1" l="1"/>
  <c r="X1776" i="1"/>
  <c r="S1793" i="1"/>
  <c r="T1793" i="1" s="1"/>
  <c r="W1793" i="1" s="1"/>
  <c r="Y1793" i="1" s="1"/>
  <c r="X1790" i="1"/>
  <c r="S1791" i="1"/>
  <c r="T1791" i="1" s="1"/>
  <c r="W1791" i="1" s="1"/>
  <c r="Y1791" i="1" s="1"/>
  <c r="S1794" i="1"/>
  <c r="T1794" i="1" s="1"/>
  <c r="W1794" i="1" s="1"/>
  <c r="Y1794" i="1" s="1"/>
  <c r="S1798" i="1"/>
  <c r="T1798" i="1" s="1"/>
  <c r="W1798" i="1" s="1"/>
  <c r="Y1798" i="1" s="1"/>
  <c r="W1769" i="1"/>
  <c r="Y1769" i="1" s="1"/>
  <c r="X1797" i="1"/>
  <c r="X1793" i="1"/>
  <c r="S1802" i="1"/>
  <c r="T1802" i="1" s="1"/>
  <c r="W1802" i="1" s="1"/>
  <c r="Y1802" i="1" s="1"/>
  <c r="S1800" i="1"/>
  <c r="T1800" i="1" s="1"/>
  <c r="W1800" i="1" s="1"/>
  <c r="Y1800" i="1" s="1"/>
  <c r="W1768" i="1"/>
  <c r="Y1768" i="1" s="1"/>
  <c r="X1786" i="1"/>
  <c r="X1784" i="1"/>
  <c r="X1800" i="1"/>
  <c r="S1788" i="1"/>
  <c r="T1788" i="1" s="1"/>
  <c r="W1788" i="1" s="1"/>
  <c r="Y1788" i="1" s="1"/>
  <c r="X1795" i="1"/>
  <c r="X1787" i="1"/>
  <c r="X1774" i="1"/>
  <c r="X1788" i="1"/>
  <c r="X1799" i="1"/>
  <c r="S1787" i="1"/>
  <c r="T1787" i="1" s="1"/>
  <c r="W1787" i="1" s="1"/>
  <c r="Y1787" i="1" s="1"/>
  <c r="X1794" i="1"/>
  <c r="X1802" i="1"/>
  <c r="X1782" i="1"/>
  <c r="X1769" i="1"/>
  <c r="S1779" i="1"/>
  <c r="T1779" i="1" s="1"/>
  <c r="W1779" i="1" s="1"/>
  <c r="Y1779" i="1" s="1"/>
  <c r="W1799" i="1"/>
  <c r="Y1799" i="1" s="1"/>
  <c r="W1786" i="1"/>
  <c r="Y1786" i="1" s="1"/>
  <c r="S1801" i="1"/>
  <c r="T1801" i="1" s="1"/>
  <c r="W1801" i="1" s="1"/>
  <c r="Y1801" i="1" s="1"/>
  <c r="X1789" i="1"/>
  <c r="X1796" i="1"/>
  <c r="W1778" i="1"/>
  <c r="Y1778" i="1" s="1"/>
  <c r="W1775" i="1"/>
  <c r="Y1775" i="1" s="1"/>
  <c r="X1777" i="1"/>
  <c r="X1775" i="1"/>
  <c r="X1766" i="1"/>
  <c r="X1791" i="1"/>
  <c r="X1798" i="1"/>
  <c r="W1773" i="1"/>
  <c r="Y1773" i="1" s="1"/>
  <c r="S1796" i="1"/>
  <c r="T1796" i="1" s="1"/>
  <c r="W1796" i="1" s="1"/>
  <c r="Y1796" i="1" s="1"/>
  <c r="S1780" i="1"/>
  <c r="T1780" i="1" s="1"/>
  <c r="W1780" i="1" s="1"/>
  <c r="Y1780" i="1" s="1"/>
  <c r="W1766" i="1"/>
  <c r="Y1766" i="1" s="1"/>
  <c r="X1792" i="1"/>
  <c r="S1783" i="1"/>
  <c r="T1783" i="1" s="1"/>
  <c r="W1783" i="1" s="1"/>
  <c r="Y1783" i="1" s="1"/>
  <c r="X1770" i="1"/>
  <c r="W1777" i="1"/>
  <c r="Y1777" i="1" s="1"/>
  <c r="X1781" i="1"/>
  <c r="X1778" i="1"/>
  <c r="X1804" i="1"/>
  <c r="X1771" i="1"/>
  <c r="W1771" i="1"/>
  <c r="Y1771" i="1" s="1"/>
  <c r="X1779" i="1"/>
  <c r="W1789" i="1"/>
  <c r="Y1789" i="1" s="1"/>
  <c r="X1780" i="1"/>
  <c r="W1767" i="1"/>
  <c r="Y1767" i="1" s="1"/>
  <c r="X1803" i="1"/>
  <c r="X1773" i="1"/>
  <c r="X1783" i="1"/>
  <c r="W1770" i="1"/>
  <c r="Y1770" i="1" s="1"/>
  <c r="S1772" i="1"/>
  <c r="T1772" i="1" s="1"/>
  <c r="W1772" i="1" s="1"/>
  <c r="Y1772" i="1" s="1"/>
  <c r="S1792" i="1"/>
  <c r="T1792" i="1" s="1"/>
  <c r="W1792" i="1" s="1"/>
  <c r="Y1792" i="1" s="1"/>
  <c r="S1784" i="1"/>
  <c r="T1784" i="1" s="1"/>
  <c r="W1784" i="1" s="1"/>
  <c r="Y1784" i="1" s="1"/>
  <c r="S1804" i="1"/>
  <c r="T1804" i="1" s="1"/>
  <c r="W1804" i="1" s="1"/>
  <c r="Y1804" i="1" s="1"/>
  <c r="S1803" i="1"/>
  <c r="T1803" i="1" s="1"/>
  <c r="W1803" i="1" s="1"/>
  <c r="Y1803" i="1" s="1"/>
  <c r="X1785" i="1"/>
  <c r="X1768" i="1"/>
  <c r="W1782" i="1"/>
  <c r="Y1782" i="1" s="1"/>
  <c r="X1767" i="1"/>
  <c r="S1776" i="1"/>
  <c r="T1776" i="1" s="1"/>
  <c r="W1776" i="1" s="1"/>
  <c r="Y1776" i="1" s="1"/>
  <c r="W1785" i="1"/>
  <c r="Y1785" i="1" s="1"/>
  <c r="W1774" i="1"/>
  <c r="Y1774" i="1" s="1"/>
  <c r="W1790" i="1"/>
  <c r="Y1790" i="1" s="1"/>
  <c r="S1797" i="1"/>
  <c r="T1797" i="1" s="1"/>
  <c r="W1797" i="1" s="1"/>
  <c r="Y1797" i="1" s="1"/>
  <c r="W1781" i="1"/>
  <c r="Y1781" i="1" s="1"/>
  <c r="W1795" i="1"/>
  <c r="Y1795" i="1" s="1"/>
  <c r="M160" i="7" l="1"/>
  <c r="F160" i="7"/>
  <c r="K159" i="7" l="1"/>
  <c r="L159" i="7" s="1"/>
  <c r="M159" i="7"/>
  <c r="F159" i="7"/>
  <c r="W160" i="7" l="1"/>
  <c r="X160" i="7"/>
  <c r="W159" i="7"/>
  <c r="K158" i="7"/>
  <c r="L158" i="7" s="1"/>
  <c r="M158" i="7"/>
  <c r="F158" i="7"/>
  <c r="X159" i="7" l="1"/>
  <c r="K157" i="7"/>
  <c r="K156" i="7" l="1"/>
  <c r="B162" i="7"/>
  <c r="B161" i="7"/>
  <c r="B160" i="7"/>
  <c r="B159" i="7"/>
  <c r="B158" i="7"/>
  <c r="M157" i="7"/>
  <c r="L157" i="7"/>
  <c r="N1750" i="1"/>
  <c r="N1751" i="1"/>
  <c r="N1752" i="1"/>
  <c r="Q1752" i="1" s="1"/>
  <c r="N1753" i="1"/>
  <c r="Q1753" i="1" s="1"/>
  <c r="N1754" i="1"/>
  <c r="Q1754" i="1" s="1"/>
  <c r="N1755" i="1"/>
  <c r="Q1755" i="1" s="1"/>
  <c r="N1756" i="1"/>
  <c r="Q1756" i="1" s="1"/>
  <c r="N1757" i="1"/>
  <c r="Q1757" i="1" s="1"/>
  <c r="N1758" i="1"/>
  <c r="Q1758" i="1" s="1"/>
  <c r="N1759" i="1"/>
  <c r="Q1759" i="1" s="1"/>
  <c r="N1760" i="1"/>
  <c r="Q1760" i="1" s="1"/>
  <c r="N1761" i="1"/>
  <c r="Q1761" i="1" s="1"/>
  <c r="N1762" i="1"/>
  <c r="N1763" i="1"/>
  <c r="Q1763" i="1" s="1"/>
  <c r="N1764" i="1"/>
  <c r="Q1764" i="1" s="1"/>
  <c r="N1765" i="1"/>
  <c r="Q1765" i="1" s="1"/>
  <c r="G1750" i="1"/>
  <c r="G1751" i="1"/>
  <c r="G1752" i="1"/>
  <c r="G1753" i="1"/>
  <c r="G1754" i="1"/>
  <c r="G1755" i="1"/>
  <c r="G1756" i="1"/>
  <c r="G1757" i="1"/>
  <c r="G1758" i="1"/>
  <c r="G1759" i="1"/>
  <c r="G1760" i="1"/>
  <c r="G1761" i="1"/>
  <c r="G1762" i="1"/>
  <c r="G1763" i="1"/>
  <c r="G1764" i="1"/>
  <c r="G1765" i="1"/>
  <c r="F157" i="7"/>
  <c r="P1751" i="1" l="1"/>
  <c r="Q1751" i="1"/>
  <c r="P1762" i="1"/>
  <c r="Q1762" i="1"/>
  <c r="P1750" i="1"/>
  <c r="Q1750" i="1"/>
  <c r="X158" i="7"/>
  <c r="W158" i="7"/>
  <c r="O1765" i="1"/>
  <c r="P1765" i="1"/>
  <c r="R1764" i="1"/>
  <c r="P1764" i="1"/>
  <c r="R1752" i="1"/>
  <c r="P1752" i="1"/>
  <c r="R1763" i="1"/>
  <c r="R1759" i="1"/>
  <c r="R1755" i="1"/>
  <c r="O1751" i="1"/>
  <c r="R1751" i="1"/>
  <c r="O1762" i="1"/>
  <c r="R1762" i="1"/>
  <c r="R1758" i="1"/>
  <c r="R1754" i="1"/>
  <c r="O1750" i="1"/>
  <c r="R1750" i="1"/>
  <c r="R1761" i="1"/>
  <c r="R1757" i="1"/>
  <c r="R1753" i="1"/>
  <c r="R1760" i="1"/>
  <c r="R1756" i="1"/>
  <c r="O1764" i="1"/>
  <c r="O1752" i="1"/>
  <c r="O1753" i="1"/>
  <c r="O1755" i="1"/>
  <c r="O1763" i="1"/>
  <c r="O1761" i="1"/>
  <c r="O1759" i="1"/>
  <c r="O1757" i="1"/>
  <c r="O1760" i="1"/>
  <c r="O1758" i="1"/>
  <c r="O1756" i="1"/>
  <c r="O1754" i="1"/>
  <c r="L156" i="7"/>
  <c r="M156" i="7"/>
  <c r="F156" i="7"/>
  <c r="N1749" i="1"/>
  <c r="Q1749" i="1" s="1"/>
  <c r="N1748" i="1"/>
  <c r="Q1748" i="1" s="1"/>
  <c r="N1747" i="1"/>
  <c r="Q1747" i="1" s="1"/>
  <c r="N1746" i="1"/>
  <c r="Q1746" i="1" s="1"/>
  <c r="N1745" i="1"/>
  <c r="Q1745" i="1" s="1"/>
  <c r="N1744" i="1"/>
  <c r="Q1744" i="1" s="1"/>
  <c r="N1743" i="1"/>
  <c r="Q1743" i="1" s="1"/>
  <c r="N1742" i="1"/>
  <c r="Q1742" i="1" s="1"/>
  <c r="N1741" i="1"/>
  <c r="Q1741" i="1" s="1"/>
  <c r="N1740" i="1"/>
  <c r="Q1740" i="1" s="1"/>
  <c r="N1739" i="1"/>
  <c r="Q1739" i="1" s="1"/>
  <c r="N1738" i="1"/>
  <c r="Q1738" i="1" s="1"/>
  <c r="N1737" i="1"/>
  <c r="Q1737" i="1" s="1"/>
  <c r="N1736" i="1"/>
  <c r="Q1736" i="1" s="1"/>
  <c r="G1749" i="1"/>
  <c r="G1748" i="1"/>
  <c r="G1747" i="1"/>
  <c r="G1746" i="1"/>
  <c r="G1745" i="1"/>
  <c r="G1744" i="1"/>
  <c r="G1743" i="1"/>
  <c r="G1742" i="1"/>
  <c r="G1741" i="1"/>
  <c r="G1740" i="1"/>
  <c r="G1739" i="1"/>
  <c r="G1738" i="1"/>
  <c r="G1737" i="1"/>
  <c r="G1736" i="1"/>
  <c r="X156" i="7" l="1"/>
  <c r="W157" i="7"/>
  <c r="X157" i="7"/>
  <c r="S1756" i="1"/>
  <c r="T1756" i="1" s="1"/>
  <c r="W1756" i="1" s="1"/>
  <c r="Y1756" i="1" s="1"/>
  <c r="S1753" i="1"/>
  <c r="T1753" i="1" s="1"/>
  <c r="W1753" i="1" s="1"/>
  <c r="Y1753" i="1" s="1"/>
  <c r="S1761" i="1"/>
  <c r="T1761" i="1" s="1"/>
  <c r="W1761" i="1" s="1"/>
  <c r="Y1761" i="1" s="1"/>
  <c r="P1739" i="1"/>
  <c r="S1739" i="1" s="1"/>
  <c r="T1739" i="1" s="1"/>
  <c r="P1743" i="1"/>
  <c r="P1747" i="1"/>
  <c r="P1737" i="1"/>
  <c r="S1737" i="1" s="1"/>
  <c r="T1737" i="1" s="1"/>
  <c r="P1741" i="1"/>
  <c r="S1741" i="1" s="1"/>
  <c r="T1741" i="1" s="1"/>
  <c r="P1745" i="1"/>
  <c r="S1745" i="1" s="1"/>
  <c r="T1745" i="1" s="1"/>
  <c r="R1749" i="1"/>
  <c r="P1749" i="1"/>
  <c r="P1736" i="1"/>
  <c r="S1736" i="1" s="1"/>
  <c r="T1736" i="1" s="1"/>
  <c r="P1740" i="1"/>
  <c r="P1744" i="1"/>
  <c r="P1748" i="1"/>
  <c r="P1738" i="1"/>
  <c r="P1742" i="1"/>
  <c r="S1742" i="1" s="1"/>
  <c r="T1742" i="1" s="1"/>
  <c r="P1746" i="1"/>
  <c r="S1758" i="1"/>
  <c r="T1758" i="1" s="1"/>
  <c r="W1758" i="1" s="1"/>
  <c r="Y1758" i="1" s="1"/>
  <c r="S1763" i="1"/>
  <c r="T1763" i="1" s="1"/>
  <c r="W1763" i="1" s="1"/>
  <c r="Y1763" i="1" s="1"/>
  <c r="S1759" i="1"/>
  <c r="T1759" i="1" s="1"/>
  <c r="W1759" i="1" s="1"/>
  <c r="Y1759" i="1" s="1"/>
  <c r="S1755" i="1"/>
  <c r="T1755" i="1" s="1"/>
  <c r="W1755" i="1" s="1"/>
  <c r="Y1755" i="1" s="1"/>
  <c r="S1765" i="1"/>
  <c r="T1765" i="1" s="1"/>
  <c r="W1765" i="1" s="1"/>
  <c r="Y1765" i="1" s="1"/>
  <c r="S1752" i="1"/>
  <c r="T1752" i="1" s="1"/>
  <c r="W1752" i="1" s="1"/>
  <c r="Y1752" i="1" s="1"/>
  <c r="S1762" i="1"/>
  <c r="T1762" i="1" s="1"/>
  <c r="W1762" i="1" s="1"/>
  <c r="Y1762" i="1" s="1"/>
  <c r="S1754" i="1"/>
  <c r="T1754" i="1" s="1"/>
  <c r="W1754" i="1" s="1"/>
  <c r="Y1754" i="1" s="1"/>
  <c r="S1757" i="1"/>
  <c r="T1757" i="1" s="1"/>
  <c r="W1757" i="1" s="1"/>
  <c r="Y1757" i="1" s="1"/>
  <c r="X1763" i="1"/>
  <c r="S1760" i="1"/>
  <c r="T1760" i="1" s="1"/>
  <c r="W1760" i="1" s="1"/>
  <c r="Y1760" i="1" s="1"/>
  <c r="X1761" i="1"/>
  <c r="S1750" i="1"/>
  <c r="T1750" i="1" s="1"/>
  <c r="W1750" i="1" s="1"/>
  <c r="Y1750" i="1" s="1"/>
  <c r="X1762" i="1"/>
  <c r="X1753" i="1"/>
  <c r="S1751" i="1"/>
  <c r="T1751" i="1" s="1"/>
  <c r="W1751" i="1" s="1"/>
  <c r="Y1751" i="1" s="1"/>
  <c r="X1764" i="1"/>
  <c r="X1752" i="1"/>
  <c r="X1760" i="1"/>
  <c r="X1755" i="1"/>
  <c r="X1765" i="1"/>
  <c r="X1758" i="1"/>
  <c r="S1764" i="1"/>
  <c r="T1764" i="1" s="1"/>
  <c r="W1764" i="1" s="1"/>
  <c r="Y1764" i="1" s="1"/>
  <c r="X1750" i="1"/>
  <c r="X1757" i="1"/>
  <c r="X1756" i="1"/>
  <c r="X1759" i="1"/>
  <c r="X1751" i="1"/>
  <c r="X1754" i="1"/>
  <c r="O1737" i="1"/>
  <c r="O1738" i="1"/>
  <c r="O1739" i="1"/>
  <c r="O1740" i="1"/>
  <c r="O1741" i="1"/>
  <c r="O1742" i="1"/>
  <c r="O1743" i="1"/>
  <c r="O1744" i="1"/>
  <c r="O1745" i="1"/>
  <c r="O1746" i="1"/>
  <c r="O1747" i="1"/>
  <c r="O1748" i="1"/>
  <c r="O1749" i="1"/>
  <c r="O1736" i="1"/>
  <c r="S1746" i="1" l="1"/>
  <c r="T1746" i="1" s="1"/>
  <c r="W1746" i="1" s="1"/>
  <c r="Y1746" i="1" s="1"/>
  <c r="S1738" i="1"/>
  <c r="T1738" i="1" s="1"/>
  <c r="W1738" i="1" s="1"/>
  <c r="Y1738" i="1" s="1"/>
  <c r="S1744" i="1"/>
  <c r="T1744" i="1" s="1"/>
  <c r="W1744" i="1" s="1"/>
  <c r="Y1744" i="1" s="1"/>
  <c r="S1743" i="1"/>
  <c r="T1743" i="1" s="1"/>
  <c r="S1740" i="1"/>
  <c r="T1740" i="1" s="1"/>
  <c r="W1740" i="1" s="1"/>
  <c r="Y1740" i="1" s="1"/>
  <c r="S1747" i="1"/>
  <c r="T1747" i="1" s="1"/>
  <c r="W1747" i="1" s="1"/>
  <c r="Y1747" i="1" s="1"/>
  <c r="S1748" i="1"/>
  <c r="T1748" i="1" s="1"/>
  <c r="W1748" i="1" s="1"/>
  <c r="Y1748" i="1" s="1"/>
  <c r="X1748" i="1"/>
  <c r="X1736" i="1"/>
  <c r="X1738" i="1"/>
  <c r="X1741" i="1"/>
  <c r="X1744" i="1"/>
  <c r="X1740" i="1"/>
  <c r="X1749" i="1"/>
  <c r="W1742" i="1"/>
  <c r="Y1742" i="1" s="1"/>
  <c r="X1746" i="1"/>
  <c r="X1743" i="1"/>
  <c r="X1739" i="1"/>
  <c r="W1745" i="1"/>
  <c r="Y1745" i="1" s="1"/>
  <c r="W1741" i="1"/>
  <c r="Y1741" i="1" s="1"/>
  <c r="W1737" i="1"/>
  <c r="Y1737" i="1" s="1"/>
  <c r="X1747" i="1"/>
  <c r="X1742" i="1"/>
  <c r="W1739" i="1"/>
  <c r="Y1739" i="1" s="1"/>
  <c r="X1745" i="1"/>
  <c r="X1737" i="1"/>
  <c r="W1736" i="1"/>
  <c r="Y1736" i="1" s="1"/>
  <c r="W1743" i="1"/>
  <c r="Y1743" i="1" s="1"/>
  <c r="S1749" i="1"/>
  <c r="T1749" i="1" s="1"/>
  <c r="W1749" i="1" s="1"/>
  <c r="Y1749" i="1" s="1"/>
  <c r="L155" i="7" l="1"/>
  <c r="N1726" i="1"/>
  <c r="N1727" i="1"/>
  <c r="N1728" i="1"/>
  <c r="N1729" i="1"/>
  <c r="N1730" i="1"/>
  <c r="Q1730" i="1" s="1"/>
  <c r="N1731" i="1"/>
  <c r="Q1731" i="1" s="1"/>
  <c r="N1732" i="1"/>
  <c r="N1733" i="1"/>
  <c r="N1734" i="1"/>
  <c r="N1735" i="1"/>
  <c r="Q1735" i="1" s="1"/>
  <c r="G1726" i="1"/>
  <c r="G1727" i="1"/>
  <c r="G1728" i="1"/>
  <c r="G1729" i="1"/>
  <c r="G1730" i="1"/>
  <c r="G1731" i="1"/>
  <c r="G1732" i="1"/>
  <c r="G1733" i="1"/>
  <c r="G1734" i="1"/>
  <c r="G1735" i="1"/>
  <c r="F155" i="7"/>
  <c r="M155" i="7"/>
  <c r="P1732" i="1" l="1"/>
  <c r="Q1732" i="1"/>
  <c r="P1728" i="1"/>
  <c r="Q1728" i="1"/>
  <c r="P1727" i="1"/>
  <c r="Q1727" i="1"/>
  <c r="O1734" i="1"/>
  <c r="Q1734" i="1"/>
  <c r="P1726" i="1"/>
  <c r="Q1726" i="1"/>
  <c r="P1733" i="1"/>
  <c r="Q1733" i="1"/>
  <c r="P1729" i="1"/>
  <c r="Q1729" i="1"/>
  <c r="O1732" i="1"/>
  <c r="R1732" i="1"/>
  <c r="O1728" i="1"/>
  <c r="R1728" i="1"/>
  <c r="O1735" i="1"/>
  <c r="R1735" i="1"/>
  <c r="O1731" i="1"/>
  <c r="R1731" i="1"/>
  <c r="O1727" i="1"/>
  <c r="R1727" i="1"/>
  <c r="O1730" i="1"/>
  <c r="R1730" i="1"/>
  <c r="O1726" i="1"/>
  <c r="R1726" i="1"/>
  <c r="O1733" i="1"/>
  <c r="R1733" i="1"/>
  <c r="O1729" i="1"/>
  <c r="R1729" i="1"/>
  <c r="W156" i="7"/>
  <c r="X1735" i="1" l="1"/>
  <c r="X1733" i="1"/>
  <c r="X1729" i="1"/>
  <c r="X1730" i="1"/>
  <c r="X1727" i="1"/>
  <c r="S1731" i="1"/>
  <c r="T1731" i="1" s="1"/>
  <c r="W1731" i="1" s="1"/>
  <c r="Y1731" i="1" s="1"/>
  <c r="X1732" i="1"/>
  <c r="S1734" i="1"/>
  <c r="T1734" i="1" s="1"/>
  <c r="W1734" i="1" s="1"/>
  <c r="Y1734" i="1" s="1"/>
  <c r="S1728" i="1"/>
  <c r="T1728" i="1" s="1"/>
  <c r="W1728" i="1" s="1"/>
  <c r="Y1728" i="1" s="1"/>
  <c r="S1730" i="1"/>
  <c r="T1730" i="1" s="1"/>
  <c r="W1730" i="1" s="1"/>
  <c r="Y1730" i="1" s="1"/>
  <c r="X1734" i="1"/>
  <c r="X1728" i="1"/>
  <c r="S1726" i="1"/>
  <c r="T1726" i="1" s="1"/>
  <c r="W1726" i="1" s="1"/>
  <c r="Y1726" i="1" s="1"/>
  <c r="S1735" i="1"/>
  <c r="T1735" i="1" s="1"/>
  <c r="W1735" i="1" s="1"/>
  <c r="Y1735" i="1" s="1"/>
  <c r="S1727" i="1"/>
  <c r="T1727" i="1" s="1"/>
  <c r="W1727" i="1" s="1"/>
  <c r="Y1727" i="1" s="1"/>
  <c r="S1729" i="1"/>
  <c r="T1729" i="1" s="1"/>
  <c r="W1729" i="1" s="1"/>
  <c r="Y1729" i="1" s="1"/>
  <c r="X1731" i="1"/>
  <c r="X1726" i="1"/>
  <c r="S1732" i="1"/>
  <c r="T1732" i="1" s="1"/>
  <c r="W1732" i="1" s="1"/>
  <c r="Y1732" i="1" s="1"/>
  <c r="S1733" i="1"/>
  <c r="T1733" i="1" s="1"/>
  <c r="W1733" i="1" s="1"/>
  <c r="Y1733" i="1" s="1"/>
  <c r="C98" i="12" l="1"/>
  <c r="C99" i="12" s="1"/>
  <c r="C100" i="12" s="1"/>
  <c r="C92" i="12"/>
  <c r="C93" i="12" s="1"/>
  <c r="C94" i="12" s="1"/>
  <c r="C95" i="12" s="1"/>
  <c r="C82" i="12"/>
  <c r="C83" i="12" s="1"/>
  <c r="C84" i="12" s="1"/>
  <c r="C85" i="12" s="1"/>
  <c r="C29" i="12"/>
  <c r="C30" i="12" s="1"/>
  <c r="C31" i="12" s="1"/>
  <c r="L154" i="7" l="1"/>
  <c r="N1706" i="1"/>
  <c r="Q1706" i="1" s="1"/>
  <c r="N1707" i="1"/>
  <c r="N1708" i="1"/>
  <c r="Q1708" i="1" s="1"/>
  <c r="N1709" i="1"/>
  <c r="Q1709" i="1" s="1"/>
  <c r="N1710" i="1"/>
  <c r="Q1710" i="1" s="1"/>
  <c r="N1711" i="1"/>
  <c r="Q1711" i="1" s="1"/>
  <c r="N1712" i="1"/>
  <c r="N1713" i="1"/>
  <c r="N1714" i="1"/>
  <c r="N1715" i="1"/>
  <c r="Q1715" i="1" s="1"/>
  <c r="N1716" i="1"/>
  <c r="Q1716" i="1" s="1"/>
  <c r="N1717" i="1"/>
  <c r="Q1717" i="1" s="1"/>
  <c r="N1718" i="1"/>
  <c r="Q1718" i="1" s="1"/>
  <c r="N1719" i="1"/>
  <c r="Q1719" i="1" s="1"/>
  <c r="N1720" i="1"/>
  <c r="Q1720" i="1" s="1"/>
  <c r="N1721" i="1"/>
  <c r="Q1721" i="1" s="1"/>
  <c r="N1722" i="1"/>
  <c r="Q1722" i="1" s="1"/>
  <c r="N1723" i="1"/>
  <c r="Q1723" i="1" s="1"/>
  <c r="N1724" i="1"/>
  <c r="Q1724" i="1" s="1"/>
  <c r="N1725" i="1"/>
  <c r="Q1725" i="1" s="1"/>
  <c r="G1706" i="1"/>
  <c r="G1707" i="1"/>
  <c r="G1708" i="1"/>
  <c r="G1709" i="1"/>
  <c r="G1710" i="1"/>
  <c r="G1711" i="1"/>
  <c r="G1712" i="1"/>
  <c r="G1713" i="1"/>
  <c r="G1714" i="1"/>
  <c r="G1715" i="1"/>
  <c r="G1716" i="1"/>
  <c r="G1717" i="1"/>
  <c r="G1718" i="1"/>
  <c r="G1719" i="1"/>
  <c r="G1720" i="1"/>
  <c r="G1721" i="1"/>
  <c r="G1722" i="1"/>
  <c r="G1723" i="1"/>
  <c r="G1724" i="1"/>
  <c r="G1725" i="1"/>
  <c r="M154" i="7"/>
  <c r="F154" i="7"/>
  <c r="O1714" i="1" l="1"/>
  <c r="Q1714" i="1"/>
  <c r="O1707" i="1"/>
  <c r="Q1707" i="1"/>
  <c r="O1713" i="1"/>
  <c r="Q1713" i="1"/>
  <c r="O1712" i="1"/>
  <c r="Q1712" i="1"/>
  <c r="X155" i="7"/>
  <c r="W155" i="7"/>
  <c r="O1723" i="1"/>
  <c r="P1723" i="1"/>
  <c r="O1715" i="1"/>
  <c r="P1715" i="1"/>
  <c r="O1718" i="1"/>
  <c r="P1718" i="1"/>
  <c r="O1710" i="1"/>
  <c r="P1710" i="1"/>
  <c r="O1725" i="1"/>
  <c r="P1725" i="1"/>
  <c r="O1721" i="1"/>
  <c r="P1721" i="1"/>
  <c r="O1717" i="1"/>
  <c r="P1717" i="1"/>
  <c r="O1709" i="1"/>
  <c r="P1709" i="1"/>
  <c r="O1724" i="1"/>
  <c r="P1724" i="1"/>
  <c r="O1720" i="1"/>
  <c r="P1720" i="1"/>
  <c r="O1716" i="1"/>
  <c r="P1716" i="1"/>
  <c r="O1708" i="1"/>
  <c r="P1708" i="1"/>
  <c r="O1719" i="1"/>
  <c r="R1719" i="1"/>
  <c r="O1711" i="1"/>
  <c r="R1711" i="1"/>
  <c r="S1711" i="1" s="1"/>
  <c r="T1711" i="1" s="1"/>
  <c r="O1722" i="1"/>
  <c r="R1722" i="1"/>
  <c r="S1722" i="1" s="1"/>
  <c r="T1722" i="1" s="1"/>
  <c r="O1706" i="1"/>
  <c r="S1706" i="1"/>
  <c r="T1706" i="1" s="1"/>
  <c r="M153" i="7"/>
  <c r="M152" i="7"/>
  <c r="M151" i="7"/>
  <c r="M150" i="7"/>
  <c r="W1722" i="1" l="1"/>
  <c r="Y1722" i="1" s="1"/>
  <c r="X1710" i="1"/>
  <c r="X1709" i="1"/>
  <c r="X1707" i="1"/>
  <c r="X1708" i="1"/>
  <c r="S1712" i="1"/>
  <c r="T1712" i="1" s="1"/>
  <c r="W1712" i="1" s="1"/>
  <c r="Y1712" i="1" s="1"/>
  <c r="X1715" i="1"/>
  <c r="S1714" i="1"/>
  <c r="T1714" i="1" s="1"/>
  <c r="W1714" i="1" s="1"/>
  <c r="Y1714" i="1" s="1"/>
  <c r="X1716" i="1"/>
  <c r="X1719" i="1"/>
  <c r="S1718" i="1"/>
  <c r="T1718" i="1" s="1"/>
  <c r="W1718" i="1" s="1"/>
  <c r="Y1718" i="1" s="1"/>
  <c r="X1725" i="1"/>
  <c r="S1707" i="1"/>
  <c r="T1707" i="1" s="1"/>
  <c r="W1707" i="1" s="1"/>
  <c r="Y1707" i="1" s="1"/>
  <c r="X1722" i="1"/>
  <c r="X1717" i="1"/>
  <c r="X1713" i="1"/>
  <c r="S1719" i="1"/>
  <c r="T1719" i="1" s="1"/>
  <c r="W1719" i="1" s="1"/>
  <c r="Y1719" i="1" s="1"/>
  <c r="X1723" i="1"/>
  <c r="X1721" i="1"/>
  <c r="X1724" i="1"/>
  <c r="S1713" i="1"/>
  <c r="T1713" i="1" s="1"/>
  <c r="W1713" i="1" s="1"/>
  <c r="Y1713" i="1" s="1"/>
  <c r="X1706" i="1"/>
  <c r="X1714" i="1"/>
  <c r="X1718" i="1"/>
  <c r="X1712" i="1"/>
  <c r="S1723" i="1"/>
  <c r="T1723" i="1" s="1"/>
  <c r="W1723" i="1" s="1"/>
  <c r="Y1723" i="1" s="1"/>
  <c r="S1717" i="1"/>
  <c r="T1717" i="1" s="1"/>
  <c r="W1717" i="1" s="1"/>
  <c r="Y1717" i="1" s="1"/>
  <c r="X1711" i="1"/>
  <c r="X1720" i="1"/>
  <c r="S1710" i="1"/>
  <c r="T1710" i="1" s="1"/>
  <c r="W1710" i="1" s="1"/>
  <c r="Y1710" i="1" s="1"/>
  <c r="S1708" i="1"/>
  <c r="T1708" i="1" s="1"/>
  <c r="W1708" i="1" s="1"/>
  <c r="Y1708" i="1" s="1"/>
  <c r="S1716" i="1"/>
  <c r="T1716" i="1" s="1"/>
  <c r="W1716" i="1" s="1"/>
  <c r="Y1716" i="1" s="1"/>
  <c r="S1725" i="1"/>
  <c r="T1725" i="1" s="1"/>
  <c r="W1725" i="1" s="1"/>
  <c r="Y1725" i="1" s="1"/>
  <c r="S1721" i="1"/>
  <c r="T1721" i="1" s="1"/>
  <c r="W1721" i="1" s="1"/>
  <c r="Y1721" i="1" s="1"/>
  <c r="S1709" i="1"/>
  <c r="T1709" i="1" s="1"/>
  <c r="W1709" i="1" s="1"/>
  <c r="Y1709" i="1" s="1"/>
  <c r="S1715" i="1"/>
  <c r="T1715" i="1" s="1"/>
  <c r="W1715" i="1" s="1"/>
  <c r="Y1715" i="1" s="1"/>
  <c r="S1724" i="1"/>
  <c r="T1724" i="1" s="1"/>
  <c r="W1724" i="1" s="1"/>
  <c r="Y1724" i="1" s="1"/>
  <c r="S1720" i="1"/>
  <c r="T1720" i="1" s="1"/>
  <c r="W1720" i="1" s="1"/>
  <c r="Y1720" i="1" s="1"/>
  <c r="W1711" i="1"/>
  <c r="Y1711" i="1" s="1"/>
  <c r="W1706" i="1"/>
  <c r="Y1706" i="1" s="1"/>
  <c r="L153" i="7"/>
  <c r="F153" i="7"/>
  <c r="B157" i="7"/>
  <c r="B156" i="7"/>
  <c r="B155" i="7"/>
  <c r="B154" i="7"/>
  <c r="B153" i="7"/>
  <c r="N1701" i="1"/>
  <c r="Q1701" i="1" s="1"/>
  <c r="N1702" i="1"/>
  <c r="N1703" i="1"/>
  <c r="Q1703" i="1" s="1"/>
  <c r="N1704" i="1"/>
  <c r="Q1704" i="1" s="1"/>
  <c r="N1705" i="1"/>
  <c r="Q1705" i="1" s="1"/>
  <c r="G1701" i="1"/>
  <c r="G1702" i="1"/>
  <c r="G1703" i="1"/>
  <c r="G1704" i="1"/>
  <c r="G1705" i="1"/>
  <c r="P1702" i="1" l="1"/>
  <c r="Q1702" i="1"/>
  <c r="X154" i="7"/>
  <c r="W154" i="7"/>
  <c r="O1703" i="1"/>
  <c r="P1703" i="1"/>
  <c r="O1705" i="1"/>
  <c r="P1705" i="1"/>
  <c r="O1704" i="1"/>
  <c r="R1704" i="1"/>
  <c r="O1702" i="1"/>
  <c r="R1702" i="1"/>
  <c r="R1701" i="1"/>
  <c r="O1701" i="1"/>
  <c r="X1705" i="1" l="1"/>
  <c r="X1704" i="1"/>
  <c r="S1701" i="1"/>
  <c r="T1701" i="1" s="1"/>
  <c r="W1701" i="1" s="1"/>
  <c r="Y1701" i="1" s="1"/>
  <c r="X1703" i="1"/>
  <c r="X1702" i="1"/>
  <c r="S1704" i="1"/>
  <c r="T1704" i="1" s="1"/>
  <c r="W1704" i="1" s="1"/>
  <c r="Y1704" i="1" s="1"/>
  <c r="S1703" i="1"/>
  <c r="T1703" i="1" s="1"/>
  <c r="W1703" i="1" s="1"/>
  <c r="Y1703" i="1" s="1"/>
  <c r="S1702" i="1"/>
  <c r="T1702" i="1" s="1"/>
  <c r="W1702" i="1" s="1"/>
  <c r="Y1702" i="1" s="1"/>
  <c r="X1701" i="1"/>
  <c r="S1705" i="1"/>
  <c r="T1705" i="1" s="1"/>
  <c r="W1705" i="1" s="1"/>
  <c r="Y1705" i="1" s="1"/>
  <c r="L152" i="7"/>
  <c r="F152" i="7"/>
  <c r="W153" i="7" l="1"/>
  <c r="X153" i="7"/>
  <c r="W152" i="7"/>
  <c r="L151" i="7"/>
  <c r="N1700" i="1"/>
  <c r="G1700" i="1"/>
  <c r="P1700" i="1" l="1"/>
  <c r="Q1700" i="1"/>
  <c r="X152" i="7"/>
  <c r="O1700" i="1"/>
  <c r="R1700" i="1"/>
  <c r="X1700" i="1" l="1"/>
  <c r="S1700" i="1"/>
  <c r="T1700" i="1" s="1"/>
  <c r="W1700" i="1" s="1"/>
  <c r="Y1700" i="1" s="1"/>
  <c r="F151" i="7"/>
  <c r="L150" i="7" l="1"/>
  <c r="N1693" i="1"/>
  <c r="N1694" i="1"/>
  <c r="N1695" i="1"/>
  <c r="N1696" i="1"/>
  <c r="Q1696" i="1" s="1"/>
  <c r="N1697" i="1"/>
  <c r="Q1697" i="1" s="1"/>
  <c r="N1698" i="1"/>
  <c r="Q1698" i="1" s="1"/>
  <c r="N1699" i="1"/>
  <c r="Q1699" i="1" s="1"/>
  <c r="G1693" i="1"/>
  <c r="G1694" i="1"/>
  <c r="G1695" i="1"/>
  <c r="G1696" i="1"/>
  <c r="G1697" i="1"/>
  <c r="G1698" i="1"/>
  <c r="G1699" i="1"/>
  <c r="F150" i="7"/>
  <c r="O1693" i="1" l="1"/>
  <c r="Q1693" i="1"/>
  <c r="P1694" i="1"/>
  <c r="Q1694" i="1"/>
  <c r="O1695" i="1"/>
  <c r="Q1695" i="1"/>
  <c r="X151" i="7"/>
  <c r="W151" i="7"/>
  <c r="P1698" i="1"/>
  <c r="O1697" i="1"/>
  <c r="P1697" i="1"/>
  <c r="O1699" i="1"/>
  <c r="P1699" i="1"/>
  <c r="O1698" i="1"/>
  <c r="O1696" i="1"/>
  <c r="O1694" i="1"/>
  <c r="N1688" i="1"/>
  <c r="Q1688" i="1" s="1"/>
  <c r="N1689" i="1"/>
  <c r="Q1689" i="1" s="1"/>
  <c r="N1690" i="1"/>
  <c r="N1691" i="1"/>
  <c r="Q1691" i="1" s="1"/>
  <c r="N1692" i="1"/>
  <c r="G1688" i="1"/>
  <c r="G1689" i="1"/>
  <c r="G1690" i="1"/>
  <c r="G1691" i="1"/>
  <c r="G1692" i="1"/>
  <c r="L149" i="7"/>
  <c r="F149" i="7"/>
  <c r="M149" i="7"/>
  <c r="O1692" i="1" l="1"/>
  <c r="Q1692" i="1"/>
  <c r="P1690" i="1"/>
  <c r="Q1690" i="1"/>
  <c r="X150" i="7"/>
  <c r="W150" i="7"/>
  <c r="S1699" i="1"/>
  <c r="T1699" i="1" s="1"/>
  <c r="W1699" i="1" s="1"/>
  <c r="Y1699" i="1" s="1"/>
  <c r="S1698" i="1"/>
  <c r="T1698" i="1" s="1"/>
  <c r="W1698" i="1" s="1"/>
  <c r="Y1698" i="1" s="1"/>
  <c r="R1689" i="1"/>
  <c r="P1689" i="1"/>
  <c r="O1688" i="1"/>
  <c r="R1688" i="1"/>
  <c r="O1690" i="1"/>
  <c r="R1690" i="1"/>
  <c r="S1693" i="1"/>
  <c r="T1693" i="1" s="1"/>
  <c r="W1693" i="1" s="1"/>
  <c r="Y1693" i="1" s="1"/>
  <c r="X1696" i="1"/>
  <c r="X1697" i="1"/>
  <c r="X1693" i="1"/>
  <c r="X1698" i="1"/>
  <c r="S1697" i="1"/>
  <c r="T1697" i="1" s="1"/>
  <c r="W1697" i="1" s="1"/>
  <c r="Y1697" i="1" s="1"/>
  <c r="X1695" i="1"/>
  <c r="S1694" i="1"/>
  <c r="T1694" i="1" s="1"/>
  <c r="W1694" i="1" s="1"/>
  <c r="Y1694" i="1" s="1"/>
  <c r="X1694" i="1"/>
  <c r="X1699" i="1"/>
  <c r="S1695" i="1"/>
  <c r="T1695" i="1" s="1"/>
  <c r="W1695" i="1" s="1"/>
  <c r="Y1695" i="1" s="1"/>
  <c r="S1696" i="1"/>
  <c r="T1696" i="1" s="1"/>
  <c r="W1696" i="1" s="1"/>
  <c r="Y1696" i="1" s="1"/>
  <c r="S1691" i="1"/>
  <c r="T1691" i="1" s="1"/>
  <c r="O1691" i="1"/>
  <c r="O1689" i="1"/>
  <c r="S1692" i="1" l="1"/>
  <c r="T1692" i="1" s="1"/>
  <c r="W1692" i="1" s="1"/>
  <c r="Y1692" i="1" s="1"/>
  <c r="S1688" i="1"/>
  <c r="T1688" i="1" s="1"/>
  <c r="W1688" i="1" s="1"/>
  <c r="Y1688" i="1" s="1"/>
  <c r="S1689" i="1"/>
  <c r="T1689" i="1" s="1"/>
  <c r="W1689" i="1" s="1"/>
  <c r="Y1689" i="1" s="1"/>
  <c r="X1690" i="1"/>
  <c r="X1691" i="1"/>
  <c r="X1688" i="1"/>
  <c r="X1689" i="1"/>
  <c r="X1692" i="1"/>
  <c r="W1691" i="1"/>
  <c r="Y1691" i="1" s="1"/>
  <c r="S1690" i="1"/>
  <c r="T1690" i="1" s="1"/>
  <c r="W1690" i="1" s="1"/>
  <c r="Y1690" i="1" s="1"/>
  <c r="M148" i="7" l="1"/>
  <c r="N1680" i="1"/>
  <c r="Q1680" i="1" s="1"/>
  <c r="N1681" i="1"/>
  <c r="Q1681" i="1" s="1"/>
  <c r="N1682" i="1"/>
  <c r="N1683" i="1"/>
  <c r="Q1683" i="1" s="1"/>
  <c r="N1684" i="1"/>
  <c r="N1685" i="1"/>
  <c r="Q1685" i="1" s="1"/>
  <c r="N1686" i="1"/>
  <c r="N1687" i="1"/>
  <c r="Q1687" i="1" s="1"/>
  <c r="L148" i="7"/>
  <c r="F148" i="7"/>
  <c r="G1680" i="1"/>
  <c r="G1681" i="1"/>
  <c r="G1682" i="1"/>
  <c r="G1683" i="1"/>
  <c r="G1684" i="1"/>
  <c r="G1685" i="1"/>
  <c r="G1686" i="1"/>
  <c r="G1687" i="1"/>
  <c r="O1684" i="1" l="1"/>
  <c r="Q1684" i="1"/>
  <c r="O1686" i="1"/>
  <c r="Q1686" i="1"/>
  <c r="O1682" i="1"/>
  <c r="Q1682" i="1"/>
  <c r="W149" i="7"/>
  <c r="X149" i="7"/>
  <c r="O1680" i="1"/>
  <c r="R1680" i="1"/>
  <c r="S1687" i="1"/>
  <c r="T1687" i="1" s="1"/>
  <c r="S1681" i="1"/>
  <c r="T1681" i="1" s="1"/>
  <c r="O1687" i="1"/>
  <c r="O1685" i="1"/>
  <c r="O1683" i="1"/>
  <c r="O1681" i="1"/>
  <c r="S1683" i="1" l="1"/>
  <c r="T1683" i="1" s="1"/>
  <c r="W1683" i="1" s="1"/>
  <c r="Y1683" i="1" s="1"/>
  <c r="S1682" i="1"/>
  <c r="T1682" i="1" s="1"/>
  <c r="W1682" i="1" s="1"/>
  <c r="Y1682" i="1" s="1"/>
  <c r="S1685" i="1"/>
  <c r="T1685" i="1" s="1"/>
  <c r="W1685" i="1" s="1"/>
  <c r="Y1685" i="1" s="1"/>
  <c r="S1680" i="1"/>
  <c r="T1680" i="1" s="1"/>
  <c r="W1680" i="1" s="1"/>
  <c r="Y1680" i="1" s="1"/>
  <c r="X1682" i="1"/>
  <c r="X1686" i="1"/>
  <c r="X1687" i="1"/>
  <c r="X1681" i="1"/>
  <c r="X1685" i="1"/>
  <c r="X1683" i="1"/>
  <c r="W1681" i="1"/>
  <c r="Y1681" i="1" s="1"/>
  <c r="S1684" i="1"/>
  <c r="T1684" i="1" s="1"/>
  <c r="W1684" i="1" s="1"/>
  <c r="Y1684" i="1" s="1"/>
  <c r="S1686" i="1"/>
  <c r="T1686" i="1" s="1"/>
  <c r="W1686" i="1" s="1"/>
  <c r="Y1686" i="1" s="1"/>
  <c r="X1684" i="1"/>
  <c r="W1687" i="1"/>
  <c r="Y1687" i="1" s="1"/>
  <c r="X1680" i="1"/>
  <c r="B152" i="7"/>
  <c r="B151" i="7"/>
  <c r="B150" i="7"/>
  <c r="B149" i="7"/>
  <c r="B148" i="7"/>
  <c r="V136" i="7"/>
  <c r="V146" i="7"/>
  <c r="K147" i="7"/>
  <c r="L147" i="7" s="1"/>
  <c r="N1673" i="1"/>
  <c r="N1674" i="1"/>
  <c r="Q1674" i="1" s="1"/>
  <c r="N1675" i="1"/>
  <c r="Q1675" i="1" s="1"/>
  <c r="N1676" i="1"/>
  <c r="Q1676" i="1" s="1"/>
  <c r="N1677" i="1"/>
  <c r="Q1677" i="1" s="1"/>
  <c r="N1678" i="1"/>
  <c r="Q1678" i="1" s="1"/>
  <c r="N1679" i="1"/>
  <c r="Q1679" i="1" s="1"/>
  <c r="G1674" i="1"/>
  <c r="G1676" i="1"/>
  <c r="G1678" i="1"/>
  <c r="M147" i="7"/>
  <c r="F147" i="7"/>
  <c r="O1673" i="1" l="1"/>
  <c r="Q1673" i="1"/>
  <c r="S1673" i="1" s="1"/>
  <c r="T1673" i="1" s="1"/>
  <c r="X148" i="7"/>
  <c r="W148" i="7"/>
  <c r="O1678" i="1"/>
  <c r="P1678" i="1"/>
  <c r="P1679" i="1"/>
  <c r="O1679" i="1"/>
  <c r="G1677" i="1"/>
  <c r="S1676" i="1"/>
  <c r="T1676" i="1" s="1"/>
  <c r="G1679" i="1"/>
  <c r="X1679" i="1"/>
  <c r="O1677" i="1"/>
  <c r="O1676" i="1"/>
  <c r="O1675" i="1"/>
  <c r="G1675" i="1"/>
  <c r="G1673" i="1"/>
  <c r="S1677" i="1"/>
  <c r="T1677" i="1" s="1"/>
  <c r="S1675" i="1"/>
  <c r="T1675" i="1" s="1"/>
  <c r="S1674" i="1"/>
  <c r="T1674" i="1" s="1"/>
  <c r="O1674" i="1"/>
  <c r="X146" i="7"/>
  <c r="K146" i="7"/>
  <c r="L146" i="7" s="1"/>
  <c r="N1668" i="1"/>
  <c r="N1669" i="1"/>
  <c r="Q1669" i="1" s="1"/>
  <c r="N1670" i="1"/>
  <c r="N1671" i="1"/>
  <c r="Q1671" i="1" s="1"/>
  <c r="N1672" i="1"/>
  <c r="Q1672" i="1" s="1"/>
  <c r="G1668" i="1"/>
  <c r="G1669" i="1"/>
  <c r="G1670" i="1"/>
  <c r="G1671" i="1"/>
  <c r="G1672" i="1"/>
  <c r="M146" i="7"/>
  <c r="F146" i="7"/>
  <c r="P1670" i="1" l="1"/>
  <c r="Q1670" i="1"/>
  <c r="P1668" i="1"/>
  <c r="Q1668" i="1"/>
  <c r="W146" i="7"/>
  <c r="W147" i="7"/>
  <c r="X147" i="7"/>
  <c r="S1679" i="1"/>
  <c r="T1679" i="1" s="1"/>
  <c r="W1679" i="1" s="1"/>
  <c r="Y1679" i="1" s="1"/>
  <c r="O1672" i="1"/>
  <c r="R1672" i="1"/>
  <c r="O1668" i="1"/>
  <c r="R1668" i="1"/>
  <c r="O1670" i="1"/>
  <c r="R1670" i="1"/>
  <c r="O1671" i="1"/>
  <c r="R1671" i="1"/>
  <c r="O1669" i="1"/>
  <c r="R1669" i="1"/>
  <c r="W1675" i="1"/>
  <c r="Y1675" i="1" s="1"/>
  <c r="W1677" i="1"/>
  <c r="Y1677" i="1" s="1"/>
  <c r="X1676" i="1"/>
  <c r="W1676" i="1"/>
  <c r="Y1676" i="1" s="1"/>
  <c r="X1677" i="1"/>
  <c r="X1674" i="1"/>
  <c r="X1675" i="1"/>
  <c r="X1673" i="1"/>
  <c r="W1673" i="1"/>
  <c r="Y1673" i="1" s="1"/>
  <c r="X1678" i="1"/>
  <c r="S1678" i="1"/>
  <c r="T1678" i="1" s="1"/>
  <c r="W1678" i="1" s="1"/>
  <c r="Y1678" i="1" s="1"/>
  <c r="W1674" i="1"/>
  <c r="Y1674" i="1" s="1"/>
  <c r="K145" i="7"/>
  <c r="L145" i="7" s="1"/>
  <c r="N1663" i="1"/>
  <c r="Q1663" i="1" s="1"/>
  <c r="N1664" i="1"/>
  <c r="Q1664" i="1" s="1"/>
  <c r="N1665" i="1"/>
  <c r="Q1665" i="1" s="1"/>
  <c r="N1666" i="1"/>
  <c r="Q1666" i="1" s="1"/>
  <c r="N1667" i="1"/>
  <c r="G1663" i="1"/>
  <c r="G1664" i="1"/>
  <c r="G1665" i="1"/>
  <c r="G1666" i="1"/>
  <c r="G1667" i="1"/>
  <c r="M145" i="7"/>
  <c r="F145" i="7"/>
  <c r="P1667" i="1" l="1"/>
  <c r="Q1667" i="1"/>
  <c r="O1665" i="1"/>
  <c r="P1665" i="1"/>
  <c r="O1664" i="1"/>
  <c r="P1664" i="1"/>
  <c r="P1663" i="1"/>
  <c r="O1667" i="1"/>
  <c r="R1667" i="1"/>
  <c r="O1666" i="1"/>
  <c r="R1666" i="1"/>
  <c r="S1671" i="1"/>
  <c r="T1671" i="1" s="1"/>
  <c r="W1671" i="1" s="1"/>
  <c r="Y1671" i="1" s="1"/>
  <c r="X1670" i="1"/>
  <c r="X1669" i="1"/>
  <c r="X1671" i="1"/>
  <c r="X1672" i="1"/>
  <c r="S1668" i="1"/>
  <c r="T1668" i="1" s="1"/>
  <c r="W1668" i="1" s="1"/>
  <c r="Y1668" i="1" s="1"/>
  <c r="S1670" i="1"/>
  <c r="T1670" i="1" s="1"/>
  <c r="W1670" i="1" s="1"/>
  <c r="Y1670" i="1" s="1"/>
  <c r="S1669" i="1"/>
  <c r="T1669" i="1" s="1"/>
  <c r="W1669" i="1" s="1"/>
  <c r="Y1669" i="1" s="1"/>
  <c r="S1672" i="1"/>
  <c r="T1672" i="1" s="1"/>
  <c r="W1672" i="1" s="1"/>
  <c r="Y1672" i="1" s="1"/>
  <c r="X1668" i="1"/>
  <c r="O1663" i="1"/>
  <c r="S1663" i="1" l="1"/>
  <c r="T1663" i="1" s="1"/>
  <c r="W1663" i="1" s="1"/>
  <c r="Y1663" i="1" s="1"/>
  <c r="X1664" i="1"/>
  <c r="X1667" i="1"/>
  <c r="X1666" i="1"/>
  <c r="X1665" i="1"/>
  <c r="S1666" i="1"/>
  <c r="T1666" i="1" s="1"/>
  <c r="W1666" i="1" s="1"/>
  <c r="Y1666" i="1" s="1"/>
  <c r="S1664" i="1"/>
  <c r="T1664" i="1" s="1"/>
  <c r="W1664" i="1" s="1"/>
  <c r="Y1664" i="1" s="1"/>
  <c r="S1667" i="1"/>
  <c r="T1667" i="1" s="1"/>
  <c r="W1667" i="1" s="1"/>
  <c r="Y1667" i="1" s="1"/>
  <c r="X1663" i="1"/>
  <c r="S1665" i="1"/>
  <c r="T1665" i="1" s="1"/>
  <c r="W1665" i="1" s="1"/>
  <c r="Y1665" i="1" s="1"/>
  <c r="L144" i="7"/>
  <c r="N1653" i="1"/>
  <c r="N1654" i="1"/>
  <c r="N1655" i="1"/>
  <c r="Q1655" i="1" s="1"/>
  <c r="N1656" i="1"/>
  <c r="N1657" i="1"/>
  <c r="Q1657" i="1" s="1"/>
  <c r="N1658" i="1"/>
  <c r="Q1658" i="1" s="1"/>
  <c r="N1659" i="1"/>
  <c r="Q1659" i="1" s="1"/>
  <c r="N1660" i="1"/>
  <c r="N1661" i="1"/>
  <c r="Q1661" i="1" s="1"/>
  <c r="N1662" i="1"/>
  <c r="Q1662" i="1" s="1"/>
  <c r="G1653" i="1"/>
  <c r="G1654" i="1"/>
  <c r="G1655" i="1"/>
  <c r="G1656" i="1"/>
  <c r="G1657" i="1"/>
  <c r="G1658" i="1"/>
  <c r="G1659" i="1"/>
  <c r="G1660" i="1"/>
  <c r="G1661" i="1"/>
  <c r="G1662" i="1"/>
  <c r="M144" i="7"/>
  <c r="F144" i="7"/>
  <c r="P1654" i="1" l="1"/>
  <c r="Q1654" i="1"/>
  <c r="P1660" i="1"/>
  <c r="Q1660" i="1"/>
  <c r="P1656" i="1"/>
  <c r="Q1656" i="1"/>
  <c r="P1653" i="1"/>
  <c r="Q1653" i="1"/>
  <c r="X145" i="7"/>
  <c r="W145" i="7"/>
  <c r="O1659" i="1"/>
  <c r="P1659" i="1"/>
  <c r="O1662" i="1"/>
  <c r="P1662" i="1"/>
  <c r="O1658" i="1"/>
  <c r="P1658" i="1"/>
  <c r="O1661" i="1"/>
  <c r="P1661" i="1"/>
  <c r="O1657" i="1"/>
  <c r="P1657" i="1"/>
  <c r="O1655" i="1"/>
  <c r="R1655" i="1"/>
  <c r="O1654" i="1"/>
  <c r="R1654" i="1"/>
  <c r="O1653" i="1"/>
  <c r="R1653" i="1"/>
  <c r="O1660" i="1"/>
  <c r="R1660" i="1"/>
  <c r="O1656" i="1"/>
  <c r="R1656" i="1"/>
  <c r="S1654" i="1" l="1"/>
  <c r="T1654" i="1" s="1"/>
  <c r="S1662" i="1"/>
  <c r="T1662" i="1" s="1"/>
  <c r="W1662" i="1" s="1"/>
  <c r="Y1662" i="1" s="1"/>
  <c r="S1653" i="1"/>
  <c r="T1653" i="1" s="1"/>
  <c r="W1653" i="1" s="1"/>
  <c r="Y1653" i="1" s="1"/>
  <c r="S1658" i="1"/>
  <c r="T1658" i="1" s="1"/>
  <c r="W1658" i="1" s="1"/>
  <c r="Y1658" i="1" s="1"/>
  <c r="S1659" i="1"/>
  <c r="T1659" i="1" s="1"/>
  <c r="W1659" i="1" s="1"/>
  <c r="Y1659" i="1" s="1"/>
  <c r="S1661" i="1"/>
  <c r="T1661" i="1" s="1"/>
  <c r="W1661" i="1" s="1"/>
  <c r="Y1661" i="1" s="1"/>
  <c r="X1660" i="1"/>
  <c r="X1659" i="1"/>
  <c r="X1662" i="1"/>
  <c r="X1656" i="1"/>
  <c r="X1658" i="1"/>
  <c r="X1657" i="1"/>
  <c r="W1654" i="1"/>
  <c r="Y1654" i="1" s="1"/>
  <c r="X1654" i="1"/>
  <c r="S1660" i="1"/>
  <c r="T1660" i="1" s="1"/>
  <c r="W1660" i="1" s="1"/>
  <c r="Y1660" i="1" s="1"/>
  <c r="S1655" i="1"/>
  <c r="T1655" i="1" s="1"/>
  <c r="W1655" i="1" s="1"/>
  <c r="Y1655" i="1" s="1"/>
  <c r="X1661" i="1"/>
  <c r="X1655" i="1"/>
  <c r="X1653" i="1"/>
  <c r="S1656" i="1"/>
  <c r="T1656" i="1" s="1"/>
  <c r="W1656" i="1" s="1"/>
  <c r="Y1656" i="1" s="1"/>
  <c r="S1657" i="1"/>
  <c r="T1657" i="1" s="1"/>
  <c r="W1657" i="1" s="1"/>
  <c r="Y1657" i="1" s="1"/>
  <c r="L143" i="7"/>
  <c r="N1649" i="1"/>
  <c r="Q1649" i="1" s="1"/>
  <c r="N1650" i="1"/>
  <c r="Q1650" i="1" s="1"/>
  <c r="N1651" i="1"/>
  <c r="Q1651" i="1" s="1"/>
  <c r="N1652" i="1"/>
  <c r="G1649" i="1"/>
  <c r="G1650" i="1"/>
  <c r="G1651" i="1"/>
  <c r="G1652" i="1"/>
  <c r="M143" i="7"/>
  <c r="F143" i="7"/>
  <c r="O1652" i="1" l="1"/>
  <c r="Q1652" i="1"/>
  <c r="W144" i="7"/>
  <c r="X144" i="7"/>
  <c r="P1649" i="1"/>
  <c r="O1651" i="1"/>
  <c r="R1651" i="1"/>
  <c r="O1650" i="1"/>
  <c r="R1650" i="1"/>
  <c r="O1649" i="1"/>
  <c r="S1649" i="1" l="1"/>
  <c r="T1649" i="1" s="1"/>
  <c r="W1649" i="1" s="1"/>
  <c r="Y1649" i="1" s="1"/>
  <c r="S1651" i="1"/>
  <c r="T1651" i="1" s="1"/>
  <c r="W1651" i="1" s="1"/>
  <c r="Y1651" i="1" s="1"/>
  <c r="X1650" i="1"/>
  <c r="X1651" i="1"/>
  <c r="X1649" i="1"/>
  <c r="X1652" i="1"/>
  <c r="S1652" i="1"/>
  <c r="T1652" i="1" s="1"/>
  <c r="W1652" i="1" s="1"/>
  <c r="Y1652" i="1" s="1"/>
  <c r="S1650" i="1"/>
  <c r="T1650" i="1" s="1"/>
  <c r="W1650" i="1" s="1"/>
  <c r="Y1650" i="1" s="1"/>
  <c r="B147" i="7"/>
  <c r="B146" i="7"/>
  <c r="B145" i="7"/>
  <c r="B144" i="7"/>
  <c r="B143" i="7"/>
  <c r="L142" i="7" l="1"/>
  <c r="M142" i="7"/>
  <c r="F142" i="7"/>
  <c r="N1644" i="1"/>
  <c r="N1645" i="1"/>
  <c r="Q1645" i="1" s="1"/>
  <c r="N1646" i="1"/>
  <c r="Q1646" i="1" s="1"/>
  <c r="N1647" i="1"/>
  <c r="Q1647" i="1" s="1"/>
  <c r="N1648" i="1"/>
  <c r="G1644" i="1"/>
  <c r="G1645" i="1"/>
  <c r="G1646" i="1"/>
  <c r="G1647" i="1"/>
  <c r="G1648" i="1"/>
  <c r="P1648" i="1" l="1"/>
  <c r="Q1648" i="1"/>
  <c r="O1644" i="1"/>
  <c r="Q1644" i="1"/>
  <c r="X143" i="7"/>
  <c r="W143" i="7"/>
  <c r="O1647" i="1"/>
  <c r="P1647" i="1"/>
  <c r="O1645" i="1"/>
  <c r="P1645" i="1"/>
  <c r="O1648" i="1"/>
  <c r="R1648" i="1"/>
  <c r="O1646" i="1"/>
  <c r="S1646" i="1"/>
  <c r="T1646" i="1" s="1"/>
  <c r="B142" i="7"/>
  <c r="L141" i="7"/>
  <c r="N1643" i="1"/>
  <c r="Q1643" i="1" s="1"/>
  <c r="G1643" i="1"/>
  <c r="O1643" i="1" l="1"/>
  <c r="P1643" i="1"/>
  <c r="S1644" i="1"/>
  <c r="T1644" i="1" s="1"/>
  <c r="W1644" i="1" s="1"/>
  <c r="Y1644" i="1" s="1"/>
  <c r="X1648" i="1"/>
  <c r="X1647" i="1"/>
  <c r="S1648" i="1"/>
  <c r="T1648" i="1" s="1"/>
  <c r="W1648" i="1" s="1"/>
  <c r="Y1648" i="1" s="1"/>
  <c r="W1646" i="1"/>
  <c r="Y1646" i="1" s="1"/>
  <c r="S1645" i="1"/>
  <c r="T1645" i="1" s="1"/>
  <c r="W1645" i="1" s="1"/>
  <c r="Y1645" i="1" s="1"/>
  <c r="X1645" i="1"/>
  <c r="S1647" i="1"/>
  <c r="T1647" i="1" s="1"/>
  <c r="W1647" i="1" s="1"/>
  <c r="Y1647" i="1" s="1"/>
  <c r="X1646" i="1"/>
  <c r="X1644" i="1"/>
  <c r="S1643" i="1" l="1"/>
  <c r="T1643" i="1" s="1"/>
  <c r="W1643" i="1" s="1"/>
  <c r="Y1643" i="1" s="1"/>
  <c r="X1643" i="1"/>
  <c r="M141" i="7"/>
  <c r="F141" i="7"/>
  <c r="B141" i="7"/>
  <c r="W142" i="7" l="1"/>
  <c r="X142" i="7"/>
  <c r="X141" i="7"/>
  <c r="W140" i="7" l="1"/>
  <c r="X140" i="7"/>
  <c r="W141" i="7"/>
  <c r="L140" i="7"/>
  <c r="N1638" i="1"/>
  <c r="Q1638" i="1" s="1"/>
  <c r="N1639" i="1"/>
  <c r="Q1639" i="1" s="1"/>
  <c r="N1640" i="1"/>
  <c r="N1641" i="1"/>
  <c r="Q1641" i="1" s="1"/>
  <c r="N1642" i="1"/>
  <c r="G1638" i="1"/>
  <c r="G1639" i="1"/>
  <c r="G1640" i="1"/>
  <c r="G1641" i="1"/>
  <c r="G1642" i="1"/>
  <c r="O1640" i="1" l="1"/>
  <c r="Q1640" i="1"/>
  <c r="P1642" i="1"/>
  <c r="Q1642" i="1"/>
  <c r="O1638" i="1"/>
  <c r="P1638" i="1"/>
  <c r="O1641" i="1"/>
  <c r="P1641" i="1"/>
  <c r="O1639" i="1"/>
  <c r="R1639" i="1"/>
  <c r="O1642" i="1"/>
  <c r="R1642" i="1"/>
  <c r="M140" i="7"/>
  <c r="F140" i="7"/>
  <c r="B140" i="7"/>
  <c r="S1638" i="1" l="1"/>
  <c r="T1638" i="1" s="1"/>
  <c r="W1638" i="1" s="1"/>
  <c r="Y1638" i="1" s="1"/>
  <c r="S1639" i="1"/>
  <c r="T1639" i="1" s="1"/>
  <c r="W1639" i="1" s="1"/>
  <c r="Y1639" i="1" s="1"/>
  <c r="X1642" i="1"/>
  <c r="S1640" i="1"/>
  <c r="T1640" i="1" s="1"/>
  <c r="W1640" i="1" s="1"/>
  <c r="Y1640" i="1" s="1"/>
  <c r="S1641" i="1"/>
  <c r="T1641" i="1" s="1"/>
  <c r="W1641" i="1" s="1"/>
  <c r="Y1641" i="1" s="1"/>
  <c r="X1640" i="1"/>
  <c r="X1641" i="1"/>
  <c r="X1638" i="1"/>
  <c r="X1639" i="1"/>
  <c r="S1642" i="1"/>
  <c r="T1642" i="1" s="1"/>
  <c r="W1642" i="1" s="1"/>
  <c r="Y1642" i="1" s="1"/>
  <c r="L139" i="7"/>
  <c r="F139" i="7" l="1"/>
  <c r="M139" i="7" l="1"/>
  <c r="M138" i="7" l="1"/>
  <c r="L138" i="7"/>
  <c r="F138" i="7"/>
  <c r="N1637" i="1"/>
  <c r="Q1637" i="1" s="1"/>
  <c r="N1636" i="1"/>
  <c r="Q1636" i="1" s="1"/>
  <c r="N1635" i="1"/>
  <c r="Q1635" i="1" s="1"/>
  <c r="N1634" i="1"/>
  <c r="Q1634" i="1" s="1"/>
  <c r="N1633" i="1"/>
  <c r="N1632" i="1"/>
  <c r="Q1632" i="1" s="1"/>
  <c r="N1631" i="1"/>
  <c r="N1630" i="1"/>
  <c r="Q1630" i="1" s="1"/>
  <c r="N1622" i="1"/>
  <c r="Q1622" i="1" s="1"/>
  <c r="G1637" i="1"/>
  <c r="G1636" i="1"/>
  <c r="G1635" i="1"/>
  <c r="G1634" i="1"/>
  <c r="G1633" i="1"/>
  <c r="G1632" i="1"/>
  <c r="G1631" i="1"/>
  <c r="G1630" i="1"/>
  <c r="P1631" i="1" l="1"/>
  <c r="Q1631" i="1"/>
  <c r="P1633" i="1"/>
  <c r="Q1633" i="1"/>
  <c r="W139" i="7"/>
  <c r="X139" i="7"/>
  <c r="P1634" i="1"/>
  <c r="P1636" i="1"/>
  <c r="P1622" i="1"/>
  <c r="P1637" i="1"/>
  <c r="R1631" i="1"/>
  <c r="R1633" i="1"/>
  <c r="S1632" i="1"/>
  <c r="T1632" i="1" s="1"/>
  <c r="S1635" i="1"/>
  <c r="T1635" i="1" s="1"/>
  <c r="O1622" i="1"/>
  <c r="O1630" i="1"/>
  <c r="S1630" i="1"/>
  <c r="T1630" i="1" s="1"/>
  <c r="O1631" i="1"/>
  <c r="O1632" i="1"/>
  <c r="O1633" i="1"/>
  <c r="O1634" i="1"/>
  <c r="O1635" i="1"/>
  <c r="O1636" i="1"/>
  <c r="O1637" i="1"/>
  <c r="S1634" i="1" l="1"/>
  <c r="T1634" i="1" s="1"/>
  <c r="W1634" i="1" s="1"/>
  <c r="Y1634" i="1" s="1"/>
  <c r="S1637" i="1"/>
  <c r="T1637" i="1" s="1"/>
  <c r="W1637" i="1" s="1"/>
  <c r="Y1637" i="1" s="1"/>
  <c r="S1636" i="1"/>
  <c r="T1636" i="1" s="1"/>
  <c r="W1636" i="1" s="1"/>
  <c r="Y1636" i="1" s="1"/>
  <c r="X1630" i="1"/>
  <c r="X1635" i="1"/>
  <c r="X1634" i="1"/>
  <c r="X1637" i="1"/>
  <c r="X1631" i="1"/>
  <c r="X1633" i="1"/>
  <c r="X1636" i="1"/>
  <c r="S1631" i="1"/>
  <c r="T1631" i="1" s="1"/>
  <c r="W1631" i="1" s="1"/>
  <c r="Y1631" i="1" s="1"/>
  <c r="X1632" i="1"/>
  <c r="W1630" i="1"/>
  <c r="Y1630" i="1" s="1"/>
  <c r="W1632" i="1"/>
  <c r="Y1632" i="1" s="1"/>
  <c r="S1633" i="1"/>
  <c r="T1633" i="1" s="1"/>
  <c r="W1633" i="1" s="1"/>
  <c r="Y1633" i="1" s="1"/>
  <c r="W1635" i="1"/>
  <c r="Y1635" i="1" s="1"/>
  <c r="F137" i="7"/>
  <c r="L137" i="7"/>
  <c r="M137" i="7"/>
  <c r="N1623" i="1"/>
  <c r="Q1623" i="1" s="1"/>
  <c r="N1624" i="1"/>
  <c r="Q1624" i="1" s="1"/>
  <c r="N1625" i="1"/>
  <c r="N1626" i="1"/>
  <c r="N1627" i="1"/>
  <c r="N1628" i="1"/>
  <c r="N1629" i="1"/>
  <c r="Q1629" i="1" s="1"/>
  <c r="G1623" i="1"/>
  <c r="G1624" i="1"/>
  <c r="G1625" i="1"/>
  <c r="G1626" i="1"/>
  <c r="G1627" i="1"/>
  <c r="G1628" i="1"/>
  <c r="G1629" i="1"/>
  <c r="O1626" i="1" l="1"/>
  <c r="Q1626" i="1"/>
  <c r="O1625" i="1"/>
  <c r="Q1625" i="1"/>
  <c r="O1628" i="1"/>
  <c r="Q1628" i="1"/>
  <c r="S1628" i="1" s="1"/>
  <c r="T1628" i="1" s="1"/>
  <c r="O1627" i="1"/>
  <c r="Q1627" i="1"/>
  <c r="W138" i="7"/>
  <c r="X138" i="7"/>
  <c r="O1624" i="1"/>
  <c r="R1624" i="1"/>
  <c r="O1629" i="1"/>
  <c r="R1629" i="1"/>
  <c r="O1623" i="1"/>
  <c r="R1623" i="1"/>
  <c r="J3" i="10"/>
  <c r="J4" i="10" s="1"/>
  <c r="J5" i="10" s="1"/>
  <c r="J6" i="10" s="1"/>
  <c r="J7" i="10" s="1"/>
  <c r="J8" i="10" s="1"/>
  <c r="J9" i="10" s="1"/>
  <c r="J10" i="10" s="1"/>
  <c r="J11" i="10" s="1"/>
  <c r="J12" i="10" s="1"/>
  <c r="J13" i="10" s="1"/>
  <c r="J14" i="10" s="1"/>
  <c r="J15" i="10" s="1"/>
  <c r="J16" i="10" s="1"/>
  <c r="J17" i="10" s="1"/>
  <c r="J18" i="10" s="1"/>
  <c r="J19" i="10" s="1"/>
  <c r="J20" i="10" s="1"/>
  <c r="J21" i="10" s="1"/>
  <c r="J22" i="10" s="1"/>
  <c r="J23" i="10" s="1"/>
  <c r="J24" i="10" s="1"/>
  <c r="J25" i="10" s="1"/>
  <c r="J26" i="10" s="1"/>
  <c r="J27" i="10" s="1"/>
  <c r="J28" i="10" s="1"/>
  <c r="J29" i="10" s="1"/>
  <c r="J30" i="10" s="1"/>
  <c r="J31" i="10" s="1"/>
  <c r="J32" i="10" s="1"/>
  <c r="J33" i="10" s="1"/>
  <c r="J34" i="10" s="1"/>
  <c r="J35" i="10" s="1"/>
  <c r="J36" i="10" s="1"/>
  <c r="J37" i="10" s="1"/>
  <c r="J38" i="10" s="1"/>
  <c r="J39" i="10" s="1"/>
  <c r="J40" i="10" s="1"/>
  <c r="J41" i="10" s="1"/>
  <c r="J42" i="10" s="1"/>
  <c r="J43" i="10" s="1"/>
  <c r="J44" i="10" s="1"/>
  <c r="J45" i="10" s="1"/>
  <c r="J46" i="10" s="1"/>
  <c r="J47" i="10" s="1"/>
  <c r="J48" i="10" s="1"/>
  <c r="J49" i="10" s="1"/>
  <c r="J50" i="10" s="1"/>
  <c r="J51" i="10" s="1"/>
  <c r="J52" i="10" s="1"/>
  <c r="J53" i="10" s="1"/>
  <c r="J54" i="10" s="1"/>
  <c r="J55" i="10" s="1"/>
  <c r="J56" i="10" s="1"/>
  <c r="J57" i="10" s="1"/>
  <c r="J58" i="10" s="1"/>
  <c r="J59" i="10" s="1"/>
  <c r="J60" i="10" s="1"/>
  <c r="J61" i="10" s="1"/>
  <c r="J62" i="10" s="1"/>
  <c r="J63" i="10" s="1"/>
  <c r="J64" i="10" s="1"/>
  <c r="J65" i="10" s="1"/>
  <c r="J66" i="10" s="1"/>
  <c r="J67" i="10" s="1"/>
  <c r="J68" i="10" s="1"/>
  <c r="J69" i="10" s="1"/>
  <c r="J70" i="10" s="1"/>
  <c r="J71" i="10" s="1"/>
  <c r="J72" i="10" s="1"/>
  <c r="J73" i="10" s="1"/>
  <c r="J74" i="10" s="1"/>
  <c r="J75" i="10" s="1"/>
  <c r="J76" i="10" s="1"/>
  <c r="J77" i="10" s="1"/>
  <c r="J78" i="10" s="1"/>
  <c r="J79" i="10" s="1"/>
  <c r="J80" i="10" s="1"/>
  <c r="J81" i="10" s="1"/>
  <c r="J82" i="10" s="1"/>
  <c r="J83" i="10" s="1"/>
  <c r="J84" i="10" s="1"/>
  <c r="J85" i="10" s="1"/>
  <c r="J86" i="10" s="1"/>
  <c r="J87" i="10" s="1"/>
  <c r="J88" i="10" s="1"/>
  <c r="J89" i="10" s="1"/>
  <c r="J90" i="10" s="1"/>
  <c r="J91" i="10" s="1"/>
  <c r="J92" i="10" s="1"/>
  <c r="J93" i="10" s="1"/>
  <c r="J94" i="10" s="1"/>
  <c r="J95" i="10" s="1"/>
  <c r="J96" i="10" s="1"/>
  <c r="J97" i="10" s="1"/>
  <c r="J98" i="10" s="1"/>
  <c r="J99" i="10" s="1"/>
  <c r="J100" i="10" s="1"/>
  <c r="J101" i="10" s="1"/>
  <c r="J102" i="10" s="1"/>
  <c r="J103" i="10" s="1"/>
  <c r="J104" i="10" s="1"/>
  <c r="J105" i="10" s="1"/>
  <c r="J106" i="10" s="1"/>
  <c r="J107" i="10" s="1"/>
  <c r="J108" i="10" s="1"/>
  <c r="J109" i="10" s="1"/>
  <c r="J110" i="10" s="1"/>
  <c r="J111" i="10" s="1"/>
  <c r="J112" i="10" s="1"/>
  <c r="J113" i="10" s="1"/>
  <c r="J114" i="10" s="1"/>
  <c r="J115" i="10" s="1"/>
  <c r="J116" i="10" s="1"/>
  <c r="J117" i="10" s="1"/>
  <c r="J118" i="10" s="1"/>
  <c r="J119" i="10" s="1"/>
  <c r="J120" i="10" s="1"/>
  <c r="J121" i="10" s="1"/>
  <c r="J122" i="10" s="1"/>
  <c r="J123" i="10" s="1"/>
  <c r="J124" i="10" s="1"/>
  <c r="J125" i="10" s="1"/>
  <c r="J126" i="10" s="1"/>
  <c r="J127" i="10" s="1"/>
  <c r="J128" i="10" s="1"/>
  <c r="J129" i="10" s="1"/>
  <c r="J130" i="10" s="1"/>
  <c r="J131" i="10" s="1"/>
  <c r="J132" i="10" s="1"/>
  <c r="J133" i="10" s="1"/>
  <c r="J134" i="10" s="1"/>
  <c r="J135" i="10" s="1"/>
  <c r="J136" i="10" s="1"/>
  <c r="J137" i="10" s="1"/>
  <c r="J138" i="10" s="1"/>
  <c r="J139" i="10" s="1"/>
  <c r="J140" i="10" s="1"/>
  <c r="J141" i="10" s="1"/>
  <c r="J142" i="10" s="1"/>
  <c r="J143" i="10" s="1"/>
  <c r="J144" i="10" s="1"/>
  <c r="J145" i="10" s="1"/>
  <c r="J146" i="10" s="1"/>
  <c r="J147" i="10" s="1"/>
  <c r="J148" i="10" s="1"/>
  <c r="J149" i="10" s="1"/>
  <c r="J150" i="10" s="1"/>
  <c r="J151" i="10" s="1"/>
  <c r="J152" i="10" s="1"/>
  <c r="J153" i="10" s="1"/>
  <c r="J154" i="10" s="1"/>
  <c r="J155" i="10" s="1"/>
  <c r="J156" i="10" s="1"/>
  <c r="J157" i="10" s="1"/>
  <c r="J158" i="10" s="1"/>
  <c r="J159" i="10" s="1"/>
  <c r="J160" i="10" s="1"/>
  <c r="J161" i="10" s="1"/>
  <c r="J162" i="10" s="1"/>
  <c r="J163" i="10" s="1"/>
  <c r="J164" i="10" s="1"/>
  <c r="J165" i="10" s="1"/>
  <c r="J166" i="10" s="1"/>
  <c r="J167" i="10" s="1"/>
  <c r="J168" i="10" s="1"/>
  <c r="J169" i="10" s="1"/>
  <c r="J170" i="10" s="1"/>
  <c r="J171" i="10" s="1"/>
  <c r="J172" i="10" s="1"/>
  <c r="J173" i="10" s="1"/>
  <c r="J174" i="10" s="1"/>
  <c r="J175" i="10" s="1"/>
  <c r="J176" i="10" s="1"/>
  <c r="J177" i="10" s="1"/>
  <c r="J178" i="10" s="1"/>
  <c r="J179" i="10" s="1"/>
  <c r="J180" i="10" s="1"/>
  <c r="J181" i="10" s="1"/>
  <c r="J182" i="10" s="1"/>
  <c r="J183" i="10" s="1"/>
  <c r="J184" i="10" s="1"/>
  <c r="J185" i="10" s="1"/>
  <c r="J186" i="10" s="1"/>
  <c r="J187" i="10" s="1"/>
  <c r="J188" i="10" s="1"/>
  <c r="J189" i="10" s="1"/>
  <c r="J190" i="10" s="1"/>
  <c r="J191" i="10" s="1"/>
  <c r="J192" i="10" s="1"/>
  <c r="J193" i="10" s="1"/>
  <c r="J194" i="10" s="1"/>
  <c r="J195" i="10" s="1"/>
  <c r="J196" i="10" s="1"/>
  <c r="J197" i="10" s="1"/>
  <c r="J198" i="10" s="1"/>
  <c r="J199" i="10" s="1"/>
  <c r="J200" i="10" s="1"/>
  <c r="J201" i="10" s="1"/>
  <c r="J202" i="10" s="1"/>
  <c r="J203" i="10" s="1"/>
  <c r="J204" i="10" s="1"/>
  <c r="J205" i="10" s="1"/>
  <c r="J206" i="10" s="1"/>
  <c r="S1625" i="1" l="1"/>
  <c r="T1625" i="1" s="1"/>
  <c r="W1625" i="1" s="1"/>
  <c r="Y1625" i="1" s="1"/>
  <c r="S1624" i="1"/>
  <c r="T1624" i="1" s="1"/>
  <c r="W1624" i="1" s="1"/>
  <c r="Y1624" i="1" s="1"/>
  <c r="X1623" i="1"/>
  <c r="X1624" i="1"/>
  <c r="X1628" i="1"/>
  <c r="X1629" i="1"/>
  <c r="X1625" i="1"/>
  <c r="X1627" i="1"/>
  <c r="S1626" i="1"/>
  <c r="T1626" i="1" s="1"/>
  <c r="W1626" i="1" s="1"/>
  <c r="Y1626" i="1" s="1"/>
  <c r="S1629" i="1"/>
  <c r="T1629" i="1" s="1"/>
  <c r="W1629" i="1" s="1"/>
  <c r="Y1629" i="1" s="1"/>
  <c r="S1627" i="1"/>
  <c r="T1627" i="1" s="1"/>
  <c r="W1627" i="1" s="1"/>
  <c r="Y1627" i="1" s="1"/>
  <c r="S1623" i="1"/>
  <c r="T1623" i="1" s="1"/>
  <c r="W1623" i="1" s="1"/>
  <c r="Y1623" i="1" s="1"/>
  <c r="X1626" i="1"/>
  <c r="W1628" i="1"/>
  <c r="Y1628" i="1" s="1"/>
  <c r="M136" i="7"/>
  <c r="F136" i="7"/>
  <c r="L136" i="7"/>
  <c r="N1614" i="1"/>
  <c r="Q1614" i="1" s="1"/>
  <c r="N1615" i="1"/>
  <c r="Q1615" i="1" s="1"/>
  <c r="N1616" i="1"/>
  <c r="N1617" i="1"/>
  <c r="Q1617" i="1" s="1"/>
  <c r="N1618" i="1"/>
  <c r="N1619" i="1"/>
  <c r="Q1619" i="1" s="1"/>
  <c r="N1620" i="1"/>
  <c r="Q1620" i="1" s="1"/>
  <c r="N1621" i="1"/>
  <c r="G1614" i="1"/>
  <c r="G1615" i="1"/>
  <c r="G1616" i="1"/>
  <c r="G1617" i="1"/>
  <c r="G1618" i="1"/>
  <c r="G1619" i="1"/>
  <c r="G1620" i="1"/>
  <c r="G1621" i="1"/>
  <c r="P1618" i="1" l="1"/>
  <c r="Q1618" i="1"/>
  <c r="P1621" i="1"/>
  <c r="Q1621" i="1"/>
  <c r="O1616" i="1"/>
  <c r="Q1616" i="1"/>
  <c r="W137" i="7"/>
  <c r="X137" i="7"/>
  <c r="O1617" i="1"/>
  <c r="P1617" i="1"/>
  <c r="O1619" i="1"/>
  <c r="P1619" i="1"/>
  <c r="O1620" i="1"/>
  <c r="P1620" i="1"/>
  <c r="O1615" i="1"/>
  <c r="R1615" i="1"/>
  <c r="O1618" i="1"/>
  <c r="R1618" i="1"/>
  <c r="O1621" i="1"/>
  <c r="R1621" i="1"/>
  <c r="G1622" i="1"/>
  <c r="S1622" i="1"/>
  <c r="T1622" i="1" s="1"/>
  <c r="S1614" i="1"/>
  <c r="T1614" i="1" s="1"/>
  <c r="O1614" i="1"/>
  <c r="X1615" i="1" l="1"/>
  <c r="X1619" i="1"/>
  <c r="X1622" i="1"/>
  <c r="W1622" i="1"/>
  <c r="Y1622" i="1" s="1"/>
  <c r="X1614" i="1"/>
  <c r="W1614" i="1"/>
  <c r="Y1614" i="1" s="1"/>
  <c r="X1620" i="1"/>
  <c r="S1618" i="1"/>
  <c r="T1618" i="1" s="1"/>
  <c r="W1618" i="1" s="1"/>
  <c r="Y1618" i="1" s="1"/>
  <c r="S1616" i="1"/>
  <c r="T1616" i="1" s="1"/>
  <c r="W1616" i="1" s="1"/>
  <c r="Y1616" i="1" s="1"/>
  <c r="X1617" i="1"/>
  <c r="X1621" i="1"/>
  <c r="S1617" i="1"/>
  <c r="T1617" i="1" s="1"/>
  <c r="W1617" i="1" s="1"/>
  <c r="Y1617" i="1" s="1"/>
  <c r="S1621" i="1"/>
  <c r="T1621" i="1" s="1"/>
  <c r="W1621" i="1" s="1"/>
  <c r="Y1621" i="1" s="1"/>
  <c r="X1616" i="1"/>
  <c r="S1615" i="1"/>
  <c r="T1615" i="1" s="1"/>
  <c r="W1615" i="1" s="1"/>
  <c r="Y1615" i="1" s="1"/>
  <c r="S1620" i="1"/>
  <c r="T1620" i="1" s="1"/>
  <c r="W1620" i="1" s="1"/>
  <c r="Y1620" i="1" s="1"/>
  <c r="S1619" i="1"/>
  <c r="T1619" i="1" s="1"/>
  <c r="W1619" i="1" s="1"/>
  <c r="Y1619" i="1" s="1"/>
  <c r="X1618" i="1"/>
  <c r="L135" i="7"/>
  <c r="F135" i="7"/>
  <c r="M135" i="7"/>
  <c r="B139" i="7"/>
  <c r="B138" i="7"/>
  <c r="B137" i="7"/>
  <c r="B136" i="7"/>
  <c r="B135" i="7"/>
  <c r="N1611" i="1"/>
  <c r="Q1611" i="1" s="1"/>
  <c r="N1612" i="1"/>
  <c r="Q1612" i="1" s="1"/>
  <c r="N1613" i="1"/>
  <c r="Q1613" i="1" s="1"/>
  <c r="G1613" i="1"/>
  <c r="X136" i="7" l="1"/>
  <c r="W136" i="7"/>
  <c r="O1613" i="1"/>
  <c r="P1613" i="1"/>
  <c r="O1612" i="1"/>
  <c r="P1612" i="1"/>
  <c r="O1611" i="1"/>
  <c r="P1611" i="1"/>
  <c r="G1612" i="1"/>
  <c r="G1611" i="1"/>
  <c r="S1611" i="1" l="1"/>
  <c r="T1611" i="1" s="1"/>
  <c r="W1611" i="1" s="1"/>
  <c r="Y1611" i="1" s="1"/>
  <c r="X1613" i="1"/>
  <c r="X1611" i="1"/>
  <c r="X1612" i="1"/>
  <c r="S1613" i="1"/>
  <c r="T1613" i="1" s="1"/>
  <c r="W1613" i="1" s="1"/>
  <c r="Y1613" i="1" s="1"/>
  <c r="S1612" i="1"/>
  <c r="T1612" i="1" s="1"/>
  <c r="W1612" i="1" s="1"/>
  <c r="Y1612" i="1" s="1"/>
  <c r="L134" i="7"/>
  <c r="N1610" i="1"/>
  <c r="Q1610" i="1" s="1"/>
  <c r="G1610" i="1"/>
  <c r="X135" i="7" l="1"/>
  <c r="W135" i="7"/>
  <c r="R1610" i="1"/>
  <c r="O1610" i="1"/>
  <c r="M134" i="7"/>
  <c r="F134" i="7"/>
  <c r="S1610" i="1" l="1"/>
  <c r="T1610" i="1" s="1"/>
  <c r="W1610" i="1" s="1"/>
  <c r="Y1610" i="1" s="1"/>
  <c r="X1610" i="1"/>
  <c r="N1607" i="1"/>
  <c r="N1608" i="1"/>
  <c r="N1609" i="1"/>
  <c r="Q1609" i="1" s="1"/>
  <c r="G1607" i="1"/>
  <c r="G1608" i="1"/>
  <c r="G1609" i="1"/>
  <c r="L133" i="7"/>
  <c r="M133" i="7"/>
  <c r="F133" i="7"/>
  <c r="O1607" i="1" l="1"/>
  <c r="Q1607" i="1"/>
  <c r="P1608" i="1"/>
  <c r="Q1608" i="1"/>
  <c r="X134" i="7"/>
  <c r="W134" i="7"/>
  <c r="O1609" i="1"/>
  <c r="P1609" i="1"/>
  <c r="O1608" i="1"/>
  <c r="R1608" i="1"/>
  <c r="X133" i="7"/>
  <c r="N1591" i="1"/>
  <c r="N1592" i="1"/>
  <c r="N1593" i="1"/>
  <c r="N1594" i="1"/>
  <c r="N1595" i="1"/>
  <c r="Q1595" i="1" s="1"/>
  <c r="N1596" i="1"/>
  <c r="Q1596" i="1" s="1"/>
  <c r="N1597" i="1"/>
  <c r="N1598" i="1"/>
  <c r="Q1598" i="1" s="1"/>
  <c r="N1599" i="1"/>
  <c r="Q1599" i="1" s="1"/>
  <c r="N1600" i="1"/>
  <c r="N1601" i="1"/>
  <c r="Q1601" i="1" s="1"/>
  <c r="N1602" i="1"/>
  <c r="Q1602" i="1" s="1"/>
  <c r="N1603" i="1"/>
  <c r="Q1603" i="1" s="1"/>
  <c r="N1604" i="1"/>
  <c r="Q1604" i="1" s="1"/>
  <c r="N1605" i="1"/>
  <c r="Q1605" i="1" s="1"/>
  <c r="N1606" i="1"/>
  <c r="G1591" i="1"/>
  <c r="G1592" i="1"/>
  <c r="G1593" i="1"/>
  <c r="G1594" i="1"/>
  <c r="G1595" i="1"/>
  <c r="G1596" i="1"/>
  <c r="G1597" i="1"/>
  <c r="G1599" i="1"/>
  <c r="G1600" i="1"/>
  <c r="G1602" i="1"/>
  <c r="G1603" i="1"/>
  <c r="G1604" i="1"/>
  <c r="G1605" i="1"/>
  <c r="G1606" i="1"/>
  <c r="L132" i="7"/>
  <c r="M132" i="7"/>
  <c r="F132" i="7"/>
  <c r="F131" i="7"/>
  <c r="O1597" i="1" l="1"/>
  <c r="Q1597" i="1"/>
  <c r="O1593" i="1"/>
  <c r="Q1593" i="1"/>
  <c r="O1600" i="1"/>
  <c r="Q1600" i="1"/>
  <c r="O1592" i="1"/>
  <c r="Q1592" i="1"/>
  <c r="O1591" i="1"/>
  <c r="Q1591" i="1"/>
  <c r="O1606" i="1"/>
  <c r="Q1606" i="1"/>
  <c r="O1594" i="1"/>
  <c r="Q1594" i="1"/>
  <c r="W133" i="7"/>
  <c r="O1602" i="1"/>
  <c r="P1602" i="1"/>
  <c r="O1598" i="1"/>
  <c r="P1598" i="1"/>
  <c r="O1604" i="1"/>
  <c r="P1604" i="1"/>
  <c r="O1596" i="1"/>
  <c r="P1596" i="1"/>
  <c r="O1603" i="1"/>
  <c r="P1603" i="1"/>
  <c r="O1599" i="1"/>
  <c r="P1599" i="1"/>
  <c r="O1595" i="1"/>
  <c r="P1595" i="1"/>
  <c r="O1601" i="1"/>
  <c r="P1601" i="1"/>
  <c r="O1605" i="1"/>
  <c r="R1605" i="1"/>
  <c r="G1598" i="1"/>
  <c r="G1601" i="1"/>
  <c r="S1607" i="1"/>
  <c r="T1607" i="1" s="1"/>
  <c r="W1607" i="1" s="1"/>
  <c r="Y1607" i="1" s="1"/>
  <c r="X1609" i="1"/>
  <c r="X1608" i="1"/>
  <c r="S1608" i="1"/>
  <c r="T1608" i="1" s="1"/>
  <c r="W1608" i="1" s="1"/>
  <c r="Y1608" i="1" s="1"/>
  <c r="S1609" i="1"/>
  <c r="T1609" i="1" s="1"/>
  <c r="W1609" i="1" s="1"/>
  <c r="Y1609" i="1" s="1"/>
  <c r="X1607" i="1"/>
  <c r="W132" i="7"/>
  <c r="M131" i="7"/>
  <c r="L131" i="7"/>
  <c r="G1587" i="1"/>
  <c r="G1589" i="1"/>
  <c r="N1586" i="1"/>
  <c r="N1587" i="1"/>
  <c r="N1588" i="1"/>
  <c r="N1589" i="1"/>
  <c r="N1590" i="1"/>
  <c r="P1588" i="1" l="1"/>
  <c r="Q1588" i="1"/>
  <c r="P1587" i="1"/>
  <c r="Q1587" i="1"/>
  <c r="O1590" i="1"/>
  <c r="Q1590" i="1"/>
  <c r="P1586" i="1"/>
  <c r="Q1586" i="1"/>
  <c r="O1589" i="1"/>
  <c r="Q1589" i="1"/>
  <c r="X132" i="7"/>
  <c r="O1587" i="1"/>
  <c r="R1587" i="1"/>
  <c r="O1586" i="1"/>
  <c r="R1586" i="1"/>
  <c r="O1588" i="1"/>
  <c r="R1588" i="1"/>
  <c r="S1600" i="1"/>
  <c r="T1600" i="1" s="1"/>
  <c r="W1600" i="1" s="1"/>
  <c r="Y1600" i="1" s="1"/>
  <c r="X1596" i="1"/>
  <c r="X1593" i="1"/>
  <c r="X1595" i="1"/>
  <c r="X1601" i="1"/>
  <c r="X1588" i="1"/>
  <c r="X1597" i="1"/>
  <c r="X1592" i="1"/>
  <c r="X1594" i="1"/>
  <c r="X1602" i="1"/>
  <c r="S1606" i="1"/>
  <c r="T1606" i="1" s="1"/>
  <c r="W1606" i="1" s="1"/>
  <c r="Y1606" i="1" s="1"/>
  <c r="S1597" i="1"/>
  <c r="T1597" i="1" s="1"/>
  <c r="W1597" i="1" s="1"/>
  <c r="Y1597" i="1" s="1"/>
  <c r="S1595" i="1"/>
  <c r="T1595" i="1" s="1"/>
  <c r="W1595" i="1" s="1"/>
  <c r="Y1595" i="1" s="1"/>
  <c r="X1591" i="1"/>
  <c r="X1599" i="1"/>
  <c r="X1604" i="1"/>
  <c r="X1606" i="1"/>
  <c r="S1592" i="1"/>
  <c r="T1592" i="1" s="1"/>
  <c r="W1592" i="1" s="1"/>
  <c r="Y1592" i="1" s="1"/>
  <c r="S1593" i="1"/>
  <c r="T1593" i="1" s="1"/>
  <c r="W1593" i="1" s="1"/>
  <c r="Y1593" i="1" s="1"/>
  <c r="X1598" i="1"/>
  <c r="S1601" i="1"/>
  <c r="T1601" i="1" s="1"/>
  <c r="W1601" i="1" s="1"/>
  <c r="Y1601" i="1" s="1"/>
  <c r="S1603" i="1"/>
  <c r="T1603" i="1" s="1"/>
  <c r="W1603" i="1" s="1"/>
  <c r="Y1603" i="1" s="1"/>
  <c r="S1591" i="1"/>
  <c r="T1591" i="1" s="1"/>
  <c r="W1591" i="1" s="1"/>
  <c r="Y1591" i="1" s="1"/>
  <c r="S1605" i="1"/>
  <c r="T1605" i="1" s="1"/>
  <c r="W1605" i="1" s="1"/>
  <c r="Y1605" i="1" s="1"/>
  <c r="X1605" i="1"/>
  <c r="X1603" i="1"/>
  <c r="X1590" i="1"/>
  <c r="G1588" i="1"/>
  <c r="S1599" i="1"/>
  <c r="T1599" i="1" s="1"/>
  <c r="W1599" i="1" s="1"/>
  <c r="Y1599" i="1" s="1"/>
  <c r="X1600" i="1"/>
  <c r="G1590" i="1"/>
  <c r="S1594" i="1"/>
  <c r="T1594" i="1" s="1"/>
  <c r="W1594" i="1" s="1"/>
  <c r="Y1594" i="1" s="1"/>
  <c r="S1604" i="1"/>
  <c r="T1604" i="1" s="1"/>
  <c r="W1604" i="1" s="1"/>
  <c r="Y1604" i="1" s="1"/>
  <c r="S1596" i="1"/>
  <c r="T1596" i="1" s="1"/>
  <c r="W1596" i="1" s="1"/>
  <c r="Y1596" i="1" s="1"/>
  <c r="X1586" i="1"/>
  <c r="S1598" i="1"/>
  <c r="T1598" i="1" s="1"/>
  <c r="W1598" i="1" s="1"/>
  <c r="Y1598" i="1" s="1"/>
  <c r="G1586" i="1"/>
  <c r="S1602" i="1"/>
  <c r="T1602" i="1" s="1"/>
  <c r="W1602" i="1" s="1"/>
  <c r="Y1602" i="1" s="1"/>
  <c r="S1586" i="1" l="1"/>
  <c r="T1586" i="1" s="1"/>
  <c r="W1586" i="1" s="1"/>
  <c r="Y1586" i="1" s="1"/>
  <c r="X1587" i="1"/>
  <c r="S1590" i="1"/>
  <c r="T1590" i="1" s="1"/>
  <c r="W1590" i="1" s="1"/>
  <c r="Y1590" i="1" s="1"/>
  <c r="S1589" i="1"/>
  <c r="T1589" i="1" s="1"/>
  <c r="W1589" i="1" s="1"/>
  <c r="Y1589" i="1" s="1"/>
  <c r="S1587" i="1"/>
  <c r="T1587" i="1" s="1"/>
  <c r="W1587" i="1" s="1"/>
  <c r="Y1587" i="1" s="1"/>
  <c r="X1589" i="1"/>
  <c r="S1588" i="1"/>
  <c r="T1588" i="1" s="1"/>
  <c r="W1588" i="1" s="1"/>
  <c r="Y1588" i="1" s="1"/>
  <c r="M130" i="7" l="1"/>
  <c r="L130" i="7"/>
  <c r="F130" i="7"/>
  <c r="N1584" i="1"/>
  <c r="N1585" i="1"/>
  <c r="G1584" i="1"/>
  <c r="P1585" i="1" l="1"/>
  <c r="Q1585" i="1"/>
  <c r="O1584" i="1"/>
  <c r="Q1584" i="1"/>
  <c r="W131" i="7"/>
  <c r="X131" i="7"/>
  <c r="O1585" i="1"/>
  <c r="R1585" i="1"/>
  <c r="G1585" i="1"/>
  <c r="S1584" i="1" l="1"/>
  <c r="T1584" i="1" s="1"/>
  <c r="W1584" i="1" s="1"/>
  <c r="Y1584" i="1" s="1"/>
  <c r="X1585" i="1"/>
  <c r="X1584" i="1"/>
  <c r="S1585" i="1"/>
  <c r="T1585" i="1" s="1"/>
  <c r="W1585" i="1" s="1"/>
  <c r="Y1585" i="1" s="1"/>
  <c r="B134" i="7" l="1"/>
  <c r="B133" i="7"/>
  <c r="B132" i="7"/>
  <c r="B131" i="7"/>
  <c r="B130" i="7"/>
  <c r="L129" i="7" l="1"/>
  <c r="M129" i="7"/>
  <c r="F129" i="7"/>
  <c r="W130" i="7" l="1"/>
  <c r="X130" i="7"/>
  <c r="W129" i="7"/>
  <c r="X129" i="7" l="1"/>
  <c r="L128" i="7"/>
  <c r="M128" i="7"/>
  <c r="F128" i="7"/>
  <c r="M127" i="7" l="1"/>
  <c r="L127" i="7"/>
  <c r="F127" i="7"/>
  <c r="N1579" i="1"/>
  <c r="Q1579" i="1" s="1"/>
  <c r="N1580" i="1"/>
  <c r="Q1580" i="1" s="1"/>
  <c r="N1581" i="1"/>
  <c r="Q1581" i="1" s="1"/>
  <c r="N1582" i="1"/>
  <c r="Q1582" i="1" s="1"/>
  <c r="N1583" i="1"/>
  <c r="Q1583" i="1" s="1"/>
  <c r="N1578" i="1"/>
  <c r="G1579" i="1"/>
  <c r="G1580" i="1"/>
  <c r="O1578" i="1" l="1"/>
  <c r="Q1578" i="1"/>
  <c r="X128" i="7"/>
  <c r="W128" i="7"/>
  <c r="O1582" i="1"/>
  <c r="P1582" i="1"/>
  <c r="O1580" i="1"/>
  <c r="P1580" i="1"/>
  <c r="O1583" i="1"/>
  <c r="P1583" i="1"/>
  <c r="O1579" i="1"/>
  <c r="P1579" i="1"/>
  <c r="O1581" i="1"/>
  <c r="R1581" i="1"/>
  <c r="G1583" i="1"/>
  <c r="G1582" i="1"/>
  <c r="G1581" i="1"/>
  <c r="X127" i="7"/>
  <c r="L126" i="7"/>
  <c r="M126" i="7"/>
  <c r="F126" i="7"/>
  <c r="N1557" i="1"/>
  <c r="Q1557" i="1" s="1"/>
  <c r="N1558" i="1"/>
  <c r="Q1558" i="1" s="1"/>
  <c r="N1559" i="1"/>
  <c r="Q1559" i="1" s="1"/>
  <c r="N1560" i="1"/>
  <c r="Q1560" i="1" s="1"/>
  <c r="N1561" i="1"/>
  <c r="Q1561" i="1" s="1"/>
  <c r="N1562" i="1"/>
  <c r="Q1562" i="1" s="1"/>
  <c r="N1563" i="1"/>
  <c r="Q1563" i="1" s="1"/>
  <c r="N1564" i="1"/>
  <c r="Q1564" i="1" s="1"/>
  <c r="N1565" i="1"/>
  <c r="Q1565" i="1" s="1"/>
  <c r="N1566" i="1"/>
  <c r="N1567" i="1"/>
  <c r="Q1567" i="1" s="1"/>
  <c r="N1568" i="1"/>
  <c r="N1569" i="1"/>
  <c r="Q1569" i="1" s="1"/>
  <c r="N1570" i="1"/>
  <c r="Q1570" i="1" s="1"/>
  <c r="N1571" i="1"/>
  <c r="N1572" i="1"/>
  <c r="Q1572" i="1" s="1"/>
  <c r="N1573" i="1"/>
  <c r="Q1573" i="1" s="1"/>
  <c r="N1574" i="1"/>
  <c r="Q1574" i="1" s="1"/>
  <c r="N1575" i="1"/>
  <c r="Q1575" i="1" s="1"/>
  <c r="N1576" i="1"/>
  <c r="Q1576" i="1" s="1"/>
  <c r="N1577" i="1"/>
  <c r="G1557" i="1"/>
  <c r="G1558" i="1"/>
  <c r="G1559" i="1"/>
  <c r="G1560" i="1"/>
  <c r="G1561" i="1"/>
  <c r="G1562" i="1"/>
  <c r="G1563" i="1"/>
  <c r="G1564" i="1"/>
  <c r="G1565" i="1"/>
  <c r="G1566" i="1"/>
  <c r="G1567" i="1"/>
  <c r="G1568" i="1"/>
  <c r="G1569" i="1"/>
  <c r="G1570" i="1"/>
  <c r="G1571" i="1"/>
  <c r="G1572" i="1"/>
  <c r="G1573" i="1"/>
  <c r="G1574" i="1"/>
  <c r="G1575" i="1"/>
  <c r="G1576" i="1"/>
  <c r="G1577" i="1"/>
  <c r="O1568" i="1" l="1"/>
  <c r="Q1568" i="1"/>
  <c r="O1577" i="1"/>
  <c r="Q1577" i="1"/>
  <c r="O1571" i="1"/>
  <c r="Q1571" i="1"/>
  <c r="O1566" i="1"/>
  <c r="Q1566" i="1"/>
  <c r="W127" i="7"/>
  <c r="O1570" i="1"/>
  <c r="P1570" i="1"/>
  <c r="O1562" i="1"/>
  <c r="P1562" i="1"/>
  <c r="O1558" i="1"/>
  <c r="P1558" i="1"/>
  <c r="O1569" i="1"/>
  <c r="P1569" i="1"/>
  <c r="O1565" i="1"/>
  <c r="P1565" i="1"/>
  <c r="O1561" i="1"/>
  <c r="P1561" i="1"/>
  <c r="P1557" i="1"/>
  <c r="O1576" i="1"/>
  <c r="P1576" i="1"/>
  <c r="O1564" i="1"/>
  <c r="P1564" i="1"/>
  <c r="O1560" i="1"/>
  <c r="P1560" i="1"/>
  <c r="O1567" i="1"/>
  <c r="P1567" i="1"/>
  <c r="O1563" i="1"/>
  <c r="P1563" i="1"/>
  <c r="O1559" i="1"/>
  <c r="P1559" i="1"/>
  <c r="O1574" i="1"/>
  <c r="R1574" i="1"/>
  <c r="O1573" i="1"/>
  <c r="R1573" i="1"/>
  <c r="O1572" i="1"/>
  <c r="R1572" i="1"/>
  <c r="O1575" i="1"/>
  <c r="R1575" i="1"/>
  <c r="X1582" i="1"/>
  <c r="X1581" i="1"/>
  <c r="S1579" i="1"/>
  <c r="T1579" i="1" s="1"/>
  <c r="W1579" i="1" s="1"/>
  <c r="Y1579" i="1" s="1"/>
  <c r="X1579" i="1"/>
  <c r="S1581" i="1"/>
  <c r="T1581" i="1" s="1"/>
  <c r="W1581" i="1" s="1"/>
  <c r="Y1581" i="1" s="1"/>
  <c r="S1582" i="1"/>
  <c r="T1582" i="1" s="1"/>
  <c r="W1582" i="1" s="1"/>
  <c r="Y1582" i="1" s="1"/>
  <c r="X1580" i="1"/>
  <c r="S1580" i="1"/>
  <c r="T1580" i="1" s="1"/>
  <c r="W1580" i="1" s="1"/>
  <c r="Y1580" i="1" s="1"/>
  <c r="O1557" i="1"/>
  <c r="X1583" i="1"/>
  <c r="G1578" i="1"/>
  <c r="S1578" i="1"/>
  <c r="T1578" i="1" s="1"/>
  <c r="S1583" i="1"/>
  <c r="T1583" i="1" s="1"/>
  <c r="W1583" i="1" s="1"/>
  <c r="Y1583" i="1" s="1"/>
  <c r="S1557" i="1" l="1"/>
  <c r="T1557" i="1" s="1"/>
  <c r="W1557" i="1" s="1"/>
  <c r="Y1557" i="1" s="1"/>
  <c r="X1577" i="1"/>
  <c r="S1577" i="1"/>
  <c r="T1577" i="1" s="1"/>
  <c r="W1577" i="1" s="1"/>
  <c r="Y1577" i="1" s="1"/>
  <c r="X1568" i="1"/>
  <c r="S1568" i="1"/>
  <c r="T1568" i="1" s="1"/>
  <c r="W1568" i="1" s="1"/>
  <c r="Y1568" i="1" s="1"/>
  <c r="X1565" i="1"/>
  <c r="X1569" i="1"/>
  <c r="X1561" i="1"/>
  <c r="X1570" i="1"/>
  <c r="X1562" i="1"/>
  <c r="S1576" i="1"/>
  <c r="T1576" i="1" s="1"/>
  <c r="W1576" i="1" s="1"/>
  <c r="Y1576" i="1" s="1"/>
  <c r="X1572" i="1"/>
  <c r="X1573" i="1"/>
  <c r="S1574" i="1"/>
  <c r="T1574" i="1" s="1"/>
  <c r="W1574" i="1" s="1"/>
  <c r="Y1574" i="1" s="1"/>
  <c r="X1558" i="1"/>
  <c r="S1564" i="1"/>
  <c r="T1564" i="1" s="1"/>
  <c r="W1564" i="1" s="1"/>
  <c r="Y1564" i="1" s="1"/>
  <c r="X1557" i="1"/>
  <c r="S1558" i="1"/>
  <c r="T1558" i="1" s="1"/>
  <c r="W1558" i="1" s="1"/>
  <c r="Y1558" i="1" s="1"/>
  <c r="X1571" i="1"/>
  <c r="X1576" i="1"/>
  <c r="X1559" i="1"/>
  <c r="S1565" i="1"/>
  <c r="T1565" i="1" s="1"/>
  <c r="W1565" i="1" s="1"/>
  <c r="Y1565" i="1" s="1"/>
  <c r="X1563" i="1"/>
  <c r="S1561" i="1"/>
  <c r="T1561" i="1" s="1"/>
  <c r="W1561" i="1" s="1"/>
  <c r="Y1561" i="1" s="1"/>
  <c r="X1567" i="1"/>
  <c r="S1567" i="1"/>
  <c r="T1567" i="1" s="1"/>
  <c r="W1567" i="1" s="1"/>
  <c r="Y1567" i="1" s="1"/>
  <c r="S1573" i="1"/>
  <c r="T1573" i="1" s="1"/>
  <c r="W1573" i="1" s="1"/>
  <c r="Y1573" i="1" s="1"/>
  <c r="X1560" i="1"/>
  <c r="X1566" i="1"/>
  <c r="S1571" i="1"/>
  <c r="T1571" i="1" s="1"/>
  <c r="W1571" i="1" s="1"/>
  <c r="Y1571" i="1" s="1"/>
  <c r="X1574" i="1"/>
  <c r="S1559" i="1"/>
  <c r="T1559" i="1" s="1"/>
  <c r="W1559" i="1" s="1"/>
  <c r="Y1559" i="1" s="1"/>
  <c r="S1562" i="1"/>
  <c r="T1562" i="1" s="1"/>
  <c r="W1562" i="1" s="1"/>
  <c r="Y1562" i="1" s="1"/>
  <c r="S1572" i="1"/>
  <c r="T1572" i="1" s="1"/>
  <c r="W1572" i="1" s="1"/>
  <c r="Y1572" i="1" s="1"/>
  <c r="S1563" i="1"/>
  <c r="T1563" i="1" s="1"/>
  <c r="W1563" i="1" s="1"/>
  <c r="Y1563" i="1" s="1"/>
  <c r="S1566" i="1"/>
  <c r="T1566" i="1" s="1"/>
  <c r="W1566" i="1" s="1"/>
  <c r="Y1566" i="1" s="1"/>
  <c r="S1569" i="1"/>
  <c r="T1569" i="1" s="1"/>
  <c r="W1569" i="1" s="1"/>
  <c r="Y1569" i="1" s="1"/>
  <c r="S1575" i="1"/>
  <c r="T1575" i="1" s="1"/>
  <c r="W1575" i="1" s="1"/>
  <c r="Y1575" i="1" s="1"/>
  <c r="S1560" i="1"/>
  <c r="T1560" i="1" s="1"/>
  <c r="W1560" i="1" s="1"/>
  <c r="Y1560" i="1" s="1"/>
  <c r="X1564" i="1"/>
  <c r="X1575" i="1"/>
  <c r="S1570" i="1"/>
  <c r="T1570" i="1" s="1"/>
  <c r="W1570" i="1" s="1"/>
  <c r="Y1570" i="1" s="1"/>
  <c r="W1578" i="1"/>
  <c r="Y1578" i="1" s="1"/>
  <c r="X1578" i="1"/>
  <c r="L125" i="7"/>
  <c r="N1556" i="1"/>
  <c r="Q1556" i="1" s="1"/>
  <c r="N1555" i="1"/>
  <c r="Q1555" i="1" s="1"/>
  <c r="N1554" i="1"/>
  <c r="Q1554" i="1" s="1"/>
  <c r="N1553" i="1"/>
  <c r="Q1553" i="1" s="1"/>
  <c r="N1552" i="1"/>
  <c r="N1551" i="1"/>
  <c r="Q1551" i="1" s="1"/>
  <c r="N1550" i="1"/>
  <c r="Q1550" i="1" s="1"/>
  <c r="N1549" i="1"/>
  <c r="Q1549" i="1" s="1"/>
  <c r="N1548" i="1"/>
  <c r="Q1548" i="1" s="1"/>
  <c r="N1547" i="1"/>
  <c r="Q1547" i="1" s="1"/>
  <c r="N1546" i="1"/>
  <c r="Q1546" i="1" s="1"/>
  <c r="N1545" i="1"/>
  <c r="Q1545" i="1" s="1"/>
  <c r="N1544" i="1"/>
  <c r="N1543" i="1"/>
  <c r="G1556" i="1"/>
  <c r="G1555" i="1"/>
  <c r="G1554" i="1"/>
  <c r="G1553" i="1"/>
  <c r="G1552" i="1"/>
  <c r="G1551" i="1"/>
  <c r="G1550" i="1"/>
  <c r="G1549" i="1"/>
  <c r="G1548" i="1"/>
  <c r="G1547" i="1"/>
  <c r="G1546" i="1"/>
  <c r="G1545" i="1"/>
  <c r="G1544" i="1"/>
  <c r="G1543" i="1"/>
  <c r="P1544" i="1" l="1"/>
  <c r="Q1544" i="1"/>
  <c r="P1552" i="1"/>
  <c r="Q1552" i="1"/>
  <c r="R1543" i="1"/>
  <c r="Q1543" i="1"/>
  <c r="W126" i="7"/>
  <c r="X126" i="7"/>
  <c r="P1556" i="1"/>
  <c r="S1556" i="1" s="1"/>
  <c r="T1556" i="1" s="1"/>
  <c r="P1549" i="1"/>
  <c r="P1553" i="1"/>
  <c r="S1553" i="1" s="1"/>
  <c r="T1553" i="1" s="1"/>
  <c r="P1550" i="1"/>
  <c r="P1554" i="1"/>
  <c r="R1544" i="1"/>
  <c r="S1546" i="1"/>
  <c r="T1546" i="1" s="1"/>
  <c r="S1551" i="1"/>
  <c r="T1551" i="1" s="1"/>
  <c r="S1547" i="1"/>
  <c r="T1547" i="1" s="1"/>
  <c r="S1548" i="1"/>
  <c r="T1548" i="1" s="1"/>
  <c r="S1545" i="1"/>
  <c r="T1545" i="1" s="1"/>
  <c r="O1543" i="1"/>
  <c r="O1544" i="1"/>
  <c r="O1545" i="1"/>
  <c r="O1546" i="1"/>
  <c r="O1547" i="1"/>
  <c r="O1548" i="1"/>
  <c r="O1549" i="1"/>
  <c r="O1550" i="1"/>
  <c r="O1551" i="1"/>
  <c r="O1552" i="1"/>
  <c r="O1553" i="1"/>
  <c r="O1554" i="1"/>
  <c r="O1555" i="1"/>
  <c r="O1556" i="1"/>
  <c r="S1543" i="1" l="1"/>
  <c r="T1543" i="1" s="1"/>
  <c r="W1543" i="1" s="1"/>
  <c r="Y1543" i="1" s="1"/>
  <c r="S1550" i="1"/>
  <c r="T1550" i="1" s="1"/>
  <c r="W1550" i="1" s="1"/>
  <c r="Y1550" i="1" s="1"/>
  <c r="S1549" i="1"/>
  <c r="T1549" i="1" s="1"/>
  <c r="W1549" i="1" s="1"/>
  <c r="Y1549" i="1" s="1"/>
  <c r="S1554" i="1"/>
  <c r="T1554" i="1" s="1"/>
  <c r="W1554" i="1" s="1"/>
  <c r="Y1554" i="1" s="1"/>
  <c r="W1545" i="1"/>
  <c r="Y1545" i="1" s="1"/>
  <c r="W1547" i="1"/>
  <c r="Y1547" i="1" s="1"/>
  <c r="S1552" i="1"/>
  <c r="T1552" i="1" s="1"/>
  <c r="W1552" i="1" s="1"/>
  <c r="Y1552" i="1" s="1"/>
  <c r="W1551" i="1"/>
  <c r="Y1551" i="1" s="1"/>
  <c r="S1544" i="1"/>
  <c r="T1544" i="1" s="1"/>
  <c r="W1544" i="1" s="1"/>
  <c r="Y1544" i="1" s="1"/>
  <c r="W1553" i="1"/>
  <c r="Y1553" i="1" s="1"/>
  <c r="X1555" i="1"/>
  <c r="X1546" i="1"/>
  <c r="X1554" i="1"/>
  <c r="X1549" i="1"/>
  <c r="X1552" i="1"/>
  <c r="X1548" i="1"/>
  <c r="X1543" i="1"/>
  <c r="X1550" i="1"/>
  <c r="X1545" i="1"/>
  <c r="X1556" i="1"/>
  <c r="X1553" i="1"/>
  <c r="S1555" i="1"/>
  <c r="T1555" i="1" s="1"/>
  <c r="W1555" i="1" s="1"/>
  <c r="Y1555" i="1" s="1"/>
  <c r="X1551" i="1"/>
  <c r="X1547" i="1"/>
  <c r="W1556" i="1"/>
  <c r="Y1556" i="1" s="1"/>
  <c r="W1548" i="1"/>
  <c r="Y1548" i="1" s="1"/>
  <c r="W1546" i="1"/>
  <c r="Y1546" i="1" s="1"/>
  <c r="X1544" i="1"/>
  <c r="M125" i="7" l="1"/>
  <c r="F125" i="7"/>
  <c r="B129" i="7" l="1"/>
  <c r="B128" i="7"/>
  <c r="B127" i="7"/>
  <c r="B126" i="7"/>
  <c r="B125" i="7"/>
  <c r="L124" i="7"/>
  <c r="G1535" i="1"/>
  <c r="G1537" i="1"/>
  <c r="G1539" i="1"/>
  <c r="G1541" i="1"/>
  <c r="N1535" i="1"/>
  <c r="Q1535" i="1" s="1"/>
  <c r="N1536" i="1"/>
  <c r="Q1536" i="1" s="1"/>
  <c r="N1537" i="1"/>
  <c r="N1538" i="1"/>
  <c r="Q1538" i="1" s="1"/>
  <c r="N1539" i="1"/>
  <c r="Q1539" i="1" s="1"/>
  <c r="N1540" i="1"/>
  <c r="Q1540" i="1" s="1"/>
  <c r="N1541" i="1"/>
  <c r="Q1541" i="1" s="1"/>
  <c r="N1542" i="1"/>
  <c r="Q1542" i="1" s="1"/>
  <c r="M124" i="7"/>
  <c r="F124" i="7"/>
  <c r="P1537" i="1" l="1"/>
  <c r="Q1537" i="1"/>
  <c r="W125" i="7"/>
  <c r="X125" i="7"/>
  <c r="O1541" i="1"/>
  <c r="P1541" i="1"/>
  <c r="O1540" i="1"/>
  <c r="P1540" i="1"/>
  <c r="O1539" i="1"/>
  <c r="P1539" i="1"/>
  <c r="O1542" i="1"/>
  <c r="P1542" i="1"/>
  <c r="O1538" i="1"/>
  <c r="P1538" i="1"/>
  <c r="O1537" i="1"/>
  <c r="R1537" i="1"/>
  <c r="O1536" i="1"/>
  <c r="R1536" i="1"/>
  <c r="R1535" i="1"/>
  <c r="X1536" i="1"/>
  <c r="X1538" i="1"/>
  <c r="G1538" i="1"/>
  <c r="X1542" i="1"/>
  <c r="G1542" i="1"/>
  <c r="X1540" i="1"/>
  <c r="O1535" i="1"/>
  <c r="G1536" i="1"/>
  <c r="G1540" i="1"/>
  <c r="X124" i="7"/>
  <c r="K123" i="7"/>
  <c r="L123" i="7"/>
  <c r="N1499" i="1"/>
  <c r="Q1499" i="1" s="1"/>
  <c r="N1500" i="1"/>
  <c r="Q1500" i="1" s="1"/>
  <c r="N1501" i="1"/>
  <c r="Q1501" i="1" s="1"/>
  <c r="N1502" i="1"/>
  <c r="Q1502" i="1" s="1"/>
  <c r="N1503" i="1"/>
  <c r="Q1503" i="1" s="1"/>
  <c r="N1504" i="1"/>
  <c r="Q1504" i="1" s="1"/>
  <c r="N1505" i="1"/>
  <c r="Q1505" i="1" s="1"/>
  <c r="N1506" i="1"/>
  <c r="Q1506" i="1" s="1"/>
  <c r="N1507" i="1"/>
  <c r="Q1507" i="1" s="1"/>
  <c r="N1508" i="1"/>
  <c r="Q1508" i="1" s="1"/>
  <c r="N1509" i="1"/>
  <c r="Q1509" i="1" s="1"/>
  <c r="N1510" i="1"/>
  <c r="Q1510" i="1" s="1"/>
  <c r="N1511" i="1"/>
  <c r="Q1511" i="1" s="1"/>
  <c r="N1512" i="1"/>
  <c r="N1513" i="1"/>
  <c r="Q1513" i="1" s="1"/>
  <c r="N1514" i="1"/>
  <c r="Q1514" i="1" s="1"/>
  <c r="N1515" i="1"/>
  <c r="Q1515" i="1" s="1"/>
  <c r="N1516" i="1"/>
  <c r="Q1516" i="1" s="1"/>
  <c r="N1517" i="1"/>
  <c r="Q1517" i="1" s="1"/>
  <c r="N1518" i="1"/>
  <c r="Q1518" i="1" s="1"/>
  <c r="N1519" i="1"/>
  <c r="Q1519" i="1" s="1"/>
  <c r="N1520" i="1"/>
  <c r="Q1520" i="1" s="1"/>
  <c r="N1521" i="1"/>
  <c r="Q1521" i="1" s="1"/>
  <c r="N1522" i="1"/>
  <c r="Q1522" i="1" s="1"/>
  <c r="N1523" i="1"/>
  <c r="N1524" i="1"/>
  <c r="Q1524" i="1" s="1"/>
  <c r="N1525" i="1"/>
  <c r="Q1525" i="1" s="1"/>
  <c r="N1526" i="1"/>
  <c r="Q1526" i="1" s="1"/>
  <c r="N1527" i="1"/>
  <c r="N1528" i="1"/>
  <c r="N1529" i="1"/>
  <c r="Q1529" i="1" s="1"/>
  <c r="N1530" i="1"/>
  <c r="Q1530" i="1" s="1"/>
  <c r="N1531" i="1"/>
  <c r="Q1531" i="1" s="1"/>
  <c r="N1532" i="1"/>
  <c r="Q1532" i="1" s="1"/>
  <c r="N1533" i="1"/>
  <c r="Q1533" i="1" s="1"/>
  <c r="N1534" i="1"/>
  <c r="Q1534" i="1" s="1"/>
  <c r="G1499" i="1"/>
  <c r="G1501" i="1"/>
  <c r="G1502" i="1"/>
  <c r="G1503" i="1"/>
  <c r="G1505" i="1"/>
  <c r="G1507" i="1"/>
  <c r="G1509" i="1"/>
  <c r="G1510" i="1"/>
  <c r="G1511" i="1"/>
  <c r="G1513" i="1"/>
  <c r="G1515" i="1"/>
  <c r="G1517" i="1"/>
  <c r="G1519" i="1"/>
  <c r="G1521" i="1"/>
  <c r="G1523" i="1"/>
  <c r="G1525" i="1"/>
  <c r="G1527" i="1"/>
  <c r="G1529" i="1"/>
  <c r="G1531" i="1"/>
  <c r="G1533" i="1"/>
  <c r="G1534" i="1"/>
  <c r="M123" i="7"/>
  <c r="F123" i="7"/>
  <c r="P1527" i="1" l="1"/>
  <c r="Q1527" i="1"/>
  <c r="P1523" i="1"/>
  <c r="Q1523" i="1"/>
  <c r="P1528" i="1"/>
  <c r="Q1528" i="1"/>
  <c r="P1512" i="1"/>
  <c r="Q1512" i="1"/>
  <c r="W124" i="7"/>
  <c r="P1529" i="1"/>
  <c r="S1529" i="1" s="1"/>
  <c r="T1529" i="1" s="1"/>
  <c r="R1517" i="1"/>
  <c r="P1517" i="1"/>
  <c r="R1516" i="1"/>
  <c r="P1516" i="1"/>
  <c r="P1507" i="1"/>
  <c r="R1518" i="1"/>
  <c r="S1518" i="1" s="1"/>
  <c r="T1518" i="1" s="1"/>
  <c r="R1502" i="1"/>
  <c r="R1521" i="1"/>
  <c r="G1508" i="1"/>
  <c r="O1534" i="1"/>
  <c r="S1541" i="1"/>
  <c r="T1541" i="1" s="1"/>
  <c r="W1541" i="1" s="1"/>
  <c r="Y1541" i="1" s="1"/>
  <c r="S1535" i="1"/>
  <c r="T1535" i="1" s="1"/>
  <c r="W1535" i="1" s="1"/>
  <c r="Y1535" i="1" s="1"/>
  <c r="X1537" i="1"/>
  <c r="X1541" i="1"/>
  <c r="S1537" i="1"/>
  <c r="T1537" i="1" s="1"/>
  <c r="W1537" i="1" s="1"/>
  <c r="Y1537" i="1" s="1"/>
  <c r="X1539" i="1"/>
  <c r="G1524" i="1"/>
  <c r="S1539" i="1"/>
  <c r="T1539" i="1" s="1"/>
  <c r="W1539" i="1" s="1"/>
  <c r="Y1539" i="1" s="1"/>
  <c r="S1540" i="1"/>
  <c r="T1540" i="1" s="1"/>
  <c r="W1540" i="1" s="1"/>
  <c r="Y1540" i="1" s="1"/>
  <c r="G1528" i="1"/>
  <c r="S1500" i="1"/>
  <c r="T1500" i="1" s="1"/>
  <c r="G1512" i="1"/>
  <c r="G1520" i="1"/>
  <c r="G1504" i="1"/>
  <c r="O1532" i="1"/>
  <c r="S1531" i="1"/>
  <c r="T1531" i="1" s="1"/>
  <c r="O1530" i="1"/>
  <c r="X1504" i="1"/>
  <c r="O1502" i="1"/>
  <c r="O1499" i="1"/>
  <c r="X1535" i="1"/>
  <c r="S1538" i="1"/>
  <c r="T1538" i="1" s="1"/>
  <c r="W1538" i="1" s="1"/>
  <c r="Y1538" i="1" s="1"/>
  <c r="G1532" i="1"/>
  <c r="G1516" i="1"/>
  <c r="G1500" i="1"/>
  <c r="O1531" i="1"/>
  <c r="S1525" i="1"/>
  <c r="T1525" i="1" s="1"/>
  <c r="X1520" i="1"/>
  <c r="X1516" i="1"/>
  <c r="S1509" i="1"/>
  <c r="T1509" i="1" s="1"/>
  <c r="S1499" i="1"/>
  <c r="T1499" i="1" s="1"/>
  <c r="G1530" i="1"/>
  <c r="G1522" i="1"/>
  <c r="G1514" i="1"/>
  <c r="G1506" i="1"/>
  <c r="S1534" i="1"/>
  <c r="T1534" i="1" s="1"/>
  <c r="O1533" i="1"/>
  <c r="X1530" i="1"/>
  <c r="S1530" i="1"/>
  <c r="T1530" i="1" s="1"/>
  <c r="O1529" i="1"/>
  <c r="S1515" i="1"/>
  <c r="T1515" i="1" s="1"/>
  <c r="S1513" i="1"/>
  <c r="T1513" i="1" s="1"/>
  <c r="S1510" i="1"/>
  <c r="T1510" i="1" s="1"/>
  <c r="X1508" i="1"/>
  <c r="O1501" i="1"/>
  <c r="O1500" i="1"/>
  <c r="S1536" i="1"/>
  <c r="T1536" i="1" s="1"/>
  <c r="W1536" i="1" s="1"/>
  <c r="Y1536" i="1" s="1"/>
  <c r="G1526" i="1"/>
  <c r="G1518" i="1"/>
  <c r="X1532" i="1"/>
  <c r="S1532" i="1"/>
  <c r="T1532" i="1" s="1"/>
  <c r="X1528" i="1"/>
  <c r="X1522" i="1"/>
  <c r="S1522" i="1"/>
  <c r="T1522" i="1" s="1"/>
  <c r="S1519" i="1"/>
  <c r="T1519" i="1" s="1"/>
  <c r="X1514" i="1"/>
  <c r="S1514" i="1"/>
  <c r="T1514" i="1" s="1"/>
  <c r="X1512" i="1"/>
  <c r="S1511" i="1"/>
  <c r="T1511" i="1" s="1"/>
  <c r="S1506" i="1"/>
  <c r="T1506" i="1" s="1"/>
  <c r="S1503" i="1"/>
  <c r="T1503" i="1" s="1"/>
  <c r="S1533" i="1"/>
  <c r="T1533" i="1" s="1"/>
  <c r="S1505" i="1"/>
  <c r="T1505" i="1" s="1"/>
  <c r="S1501" i="1"/>
  <c r="T1501" i="1" s="1"/>
  <c r="S1542" i="1"/>
  <c r="T1542" i="1" s="1"/>
  <c r="W1542" i="1" s="1"/>
  <c r="Y1542" i="1" s="1"/>
  <c r="O1516" i="1"/>
  <c r="O1524" i="1"/>
  <c r="O1512" i="1"/>
  <c r="O1508" i="1"/>
  <c r="O1504" i="1"/>
  <c r="O1527" i="1"/>
  <c r="O1523" i="1"/>
  <c r="O1519" i="1"/>
  <c r="O1515" i="1"/>
  <c r="O1511" i="1"/>
  <c r="O1507" i="1"/>
  <c r="O1503" i="1"/>
  <c r="O1528" i="1"/>
  <c r="O1520" i="1"/>
  <c r="O1526" i="1"/>
  <c r="S1526" i="1"/>
  <c r="T1526" i="1" s="1"/>
  <c r="S1524" i="1"/>
  <c r="T1524" i="1" s="1"/>
  <c r="O1522" i="1"/>
  <c r="O1518" i="1"/>
  <c r="O1514" i="1"/>
  <c r="O1510" i="1"/>
  <c r="O1506" i="1"/>
  <c r="O1525" i="1"/>
  <c r="O1521" i="1"/>
  <c r="O1517" i="1"/>
  <c r="O1513" i="1"/>
  <c r="O1509" i="1"/>
  <c r="O1505" i="1"/>
  <c r="N1482" i="1"/>
  <c r="Q1482" i="1" s="1"/>
  <c r="N1483" i="1"/>
  <c r="Q1483" i="1" s="1"/>
  <c r="N1484" i="1"/>
  <c r="N1485" i="1"/>
  <c r="N1486" i="1"/>
  <c r="N1487" i="1"/>
  <c r="N1488" i="1"/>
  <c r="N1489" i="1"/>
  <c r="N1490" i="1"/>
  <c r="N1491" i="1"/>
  <c r="N1492" i="1"/>
  <c r="N1493" i="1"/>
  <c r="N1494" i="1"/>
  <c r="Q1494" i="1" s="1"/>
  <c r="N1495" i="1"/>
  <c r="N1496" i="1"/>
  <c r="N1497" i="1"/>
  <c r="Q1497" i="1" s="1"/>
  <c r="N1498" i="1"/>
  <c r="Q1498" i="1" s="1"/>
  <c r="G1482" i="1"/>
  <c r="G1483" i="1"/>
  <c r="G1484" i="1"/>
  <c r="G1485" i="1"/>
  <c r="G1486" i="1"/>
  <c r="G1487" i="1"/>
  <c r="G1488" i="1"/>
  <c r="G1489" i="1"/>
  <c r="G1490" i="1"/>
  <c r="G1491" i="1"/>
  <c r="G1492" i="1"/>
  <c r="G1493" i="1"/>
  <c r="G1494" i="1"/>
  <c r="G1495" i="1"/>
  <c r="G1496" i="1"/>
  <c r="G1497" i="1"/>
  <c r="G1498" i="1"/>
  <c r="K122" i="7"/>
  <c r="L122" i="7" s="1"/>
  <c r="M122" i="7"/>
  <c r="F122" i="7"/>
  <c r="B124" i="7"/>
  <c r="B123" i="7"/>
  <c r="B122" i="7"/>
  <c r="X1505" i="1" l="1"/>
  <c r="O1493" i="1"/>
  <c r="Q1493" i="1"/>
  <c r="O1489" i="1"/>
  <c r="Q1489" i="1"/>
  <c r="O1485" i="1"/>
  <c r="Q1485" i="1"/>
  <c r="O1490" i="1"/>
  <c r="Q1490" i="1"/>
  <c r="O1486" i="1"/>
  <c r="Q1486" i="1"/>
  <c r="O1496" i="1"/>
  <c r="Q1496" i="1"/>
  <c r="O1492" i="1"/>
  <c r="Q1492" i="1"/>
  <c r="O1488" i="1"/>
  <c r="Q1488" i="1"/>
  <c r="O1484" i="1"/>
  <c r="Q1484" i="1"/>
  <c r="O1495" i="1"/>
  <c r="Q1495" i="1"/>
  <c r="O1491" i="1"/>
  <c r="Q1491" i="1"/>
  <c r="O1487" i="1"/>
  <c r="Q1487" i="1"/>
  <c r="W123" i="7"/>
  <c r="X123" i="7"/>
  <c r="S1507" i="1"/>
  <c r="T1507" i="1" s="1"/>
  <c r="W1507" i="1" s="1"/>
  <c r="Y1507" i="1" s="1"/>
  <c r="O1498" i="1"/>
  <c r="P1498" i="1"/>
  <c r="O1494" i="1"/>
  <c r="P1494" i="1"/>
  <c r="O1497" i="1"/>
  <c r="P1497" i="1"/>
  <c r="X1518" i="1"/>
  <c r="S1502" i="1"/>
  <c r="T1502" i="1" s="1"/>
  <c r="W1502" i="1" s="1"/>
  <c r="Y1502" i="1" s="1"/>
  <c r="O1483" i="1"/>
  <c r="R1483" i="1"/>
  <c r="O1482" i="1"/>
  <c r="R1482" i="1"/>
  <c r="X1531" i="1"/>
  <c r="X1534" i="1"/>
  <c r="X1507" i="1"/>
  <c r="S1521" i="1"/>
  <c r="T1521" i="1" s="1"/>
  <c r="W1521" i="1" s="1"/>
  <c r="Y1521" i="1" s="1"/>
  <c r="W1533" i="1"/>
  <c r="Y1533" i="1" s="1"/>
  <c r="X1521" i="1"/>
  <c r="W1505" i="1"/>
  <c r="Y1505" i="1" s="1"/>
  <c r="S1520" i="1"/>
  <c r="T1520" i="1" s="1"/>
  <c r="W1520" i="1" s="1"/>
  <c r="Y1520" i="1" s="1"/>
  <c r="W1525" i="1"/>
  <c r="Y1525" i="1" s="1"/>
  <c r="S1504" i="1"/>
  <c r="T1504" i="1" s="1"/>
  <c r="W1504" i="1" s="1"/>
  <c r="Y1504" i="1" s="1"/>
  <c r="X1525" i="1"/>
  <c r="X1515" i="1"/>
  <c r="W1513" i="1"/>
  <c r="Y1513" i="1" s="1"/>
  <c r="X1513" i="1"/>
  <c r="W1515" i="1"/>
  <c r="Y1515" i="1" s="1"/>
  <c r="S1508" i="1"/>
  <c r="T1508" i="1" s="1"/>
  <c r="W1508" i="1" s="1"/>
  <c r="Y1508" i="1" s="1"/>
  <c r="X1510" i="1"/>
  <c r="X1502" i="1"/>
  <c r="X1517" i="1"/>
  <c r="W1526" i="1"/>
  <c r="Y1526" i="1" s="1"/>
  <c r="X1526" i="1"/>
  <c r="W1531" i="1"/>
  <c r="Y1531" i="1" s="1"/>
  <c r="W1530" i="1"/>
  <c r="Y1530" i="1" s="1"/>
  <c r="S1523" i="1"/>
  <c r="T1523" i="1" s="1"/>
  <c r="W1523" i="1" s="1"/>
  <c r="Y1523" i="1" s="1"/>
  <c r="S1528" i="1"/>
  <c r="T1528" i="1" s="1"/>
  <c r="W1528" i="1" s="1"/>
  <c r="Y1528" i="1" s="1"/>
  <c r="W1510" i="1"/>
  <c r="Y1510" i="1" s="1"/>
  <c r="W1503" i="1"/>
  <c r="Y1503" i="1" s="1"/>
  <c r="S1517" i="1"/>
  <c r="T1517" i="1" s="1"/>
  <c r="W1517" i="1" s="1"/>
  <c r="Y1517" i="1" s="1"/>
  <c r="X1529" i="1"/>
  <c r="X1503" i="1"/>
  <c r="X1509" i="1"/>
  <c r="W1524" i="1"/>
  <c r="Y1524" i="1" s="1"/>
  <c r="X1533" i="1"/>
  <c r="X1523" i="1"/>
  <c r="X1499" i="1"/>
  <c r="X1519" i="1"/>
  <c r="X1524" i="1"/>
  <c r="W1518" i="1"/>
  <c r="Y1518" i="1" s="1"/>
  <c r="X1500" i="1"/>
  <c r="W1506" i="1"/>
  <c r="Y1506" i="1" s="1"/>
  <c r="X1511" i="1"/>
  <c r="W1522" i="1"/>
  <c r="Y1522" i="1" s="1"/>
  <c r="W1499" i="1"/>
  <c r="Y1499" i="1" s="1"/>
  <c r="S1527" i="1"/>
  <c r="T1527" i="1" s="1"/>
  <c r="W1527" i="1" s="1"/>
  <c r="Y1527" i="1" s="1"/>
  <c r="W1519" i="1"/>
  <c r="Y1519" i="1" s="1"/>
  <c r="W1514" i="1"/>
  <c r="Y1514" i="1" s="1"/>
  <c r="W1501" i="1"/>
  <c r="Y1501" i="1" s="1"/>
  <c r="W1534" i="1"/>
  <c r="Y1534" i="1" s="1"/>
  <c r="X1506" i="1"/>
  <c r="W1511" i="1"/>
  <c r="Y1511" i="1" s="1"/>
  <c r="W1532" i="1"/>
  <c r="Y1532" i="1" s="1"/>
  <c r="X1527" i="1"/>
  <c r="W1529" i="1"/>
  <c r="Y1529" i="1" s="1"/>
  <c r="X1501" i="1"/>
  <c r="W1509" i="1"/>
  <c r="Y1509" i="1" s="1"/>
  <c r="S1512" i="1"/>
  <c r="T1512" i="1" s="1"/>
  <c r="W1512" i="1" s="1"/>
  <c r="Y1512" i="1" s="1"/>
  <c r="S1516" i="1"/>
  <c r="T1516" i="1" s="1"/>
  <c r="W1516" i="1" s="1"/>
  <c r="Y1516" i="1" s="1"/>
  <c r="W1500" i="1"/>
  <c r="Y1500" i="1" s="1"/>
  <c r="X1488" i="1" l="1"/>
  <c r="S1490" i="1"/>
  <c r="T1490" i="1" s="1"/>
  <c r="W1490" i="1" s="1"/>
  <c r="Y1490" i="1" s="1"/>
  <c r="S1495" i="1"/>
  <c r="T1495" i="1" s="1"/>
  <c r="W1495" i="1" s="1"/>
  <c r="Y1495" i="1" s="1"/>
  <c r="S1489" i="1"/>
  <c r="T1489" i="1" s="1"/>
  <c r="W1489" i="1" s="1"/>
  <c r="Y1489" i="1" s="1"/>
  <c r="X1493" i="1"/>
  <c r="S1486" i="1"/>
  <c r="T1486" i="1" s="1"/>
  <c r="W1486" i="1" s="1"/>
  <c r="Y1486" i="1" s="1"/>
  <c r="S1482" i="1"/>
  <c r="T1482" i="1" s="1"/>
  <c r="W1482" i="1" s="1"/>
  <c r="Y1482" i="1" s="1"/>
  <c r="X1495" i="1"/>
  <c r="X1498" i="1"/>
  <c r="X1486" i="1"/>
  <c r="X1490" i="1"/>
  <c r="X1482" i="1"/>
  <c r="X1496" i="1"/>
  <c r="S1492" i="1"/>
  <c r="T1492" i="1" s="1"/>
  <c r="W1492" i="1" s="1"/>
  <c r="Y1492" i="1" s="1"/>
  <c r="S1494" i="1"/>
  <c r="T1494" i="1" s="1"/>
  <c r="W1494" i="1" s="1"/>
  <c r="Y1494" i="1" s="1"/>
  <c r="X1487" i="1"/>
  <c r="X1484" i="1"/>
  <c r="X1492" i="1"/>
  <c r="X1489" i="1"/>
  <c r="X1497" i="1"/>
  <c r="X1494" i="1"/>
  <c r="S1493" i="1"/>
  <c r="T1493" i="1" s="1"/>
  <c r="W1493" i="1" s="1"/>
  <c r="Y1493" i="1" s="1"/>
  <c r="S1484" i="1"/>
  <c r="T1484" i="1" s="1"/>
  <c r="W1484" i="1" s="1"/>
  <c r="Y1484" i="1" s="1"/>
  <c r="S1483" i="1"/>
  <c r="T1483" i="1" s="1"/>
  <c r="W1483" i="1" s="1"/>
  <c r="Y1483" i="1" s="1"/>
  <c r="X1485" i="1"/>
  <c r="S1488" i="1"/>
  <c r="T1488" i="1" s="1"/>
  <c r="W1488" i="1" s="1"/>
  <c r="Y1488" i="1" s="1"/>
  <c r="X1483" i="1"/>
  <c r="X1491" i="1"/>
  <c r="S1496" i="1"/>
  <c r="T1496" i="1" s="1"/>
  <c r="W1496" i="1" s="1"/>
  <c r="Y1496" i="1" s="1"/>
  <c r="S1491" i="1"/>
  <c r="T1491" i="1" s="1"/>
  <c r="W1491" i="1" s="1"/>
  <c r="Y1491" i="1" s="1"/>
  <c r="S1487" i="1"/>
  <c r="T1487" i="1" s="1"/>
  <c r="W1487" i="1" s="1"/>
  <c r="Y1487" i="1" s="1"/>
  <c r="S1485" i="1"/>
  <c r="T1485" i="1" s="1"/>
  <c r="W1485" i="1" s="1"/>
  <c r="Y1485" i="1" s="1"/>
  <c r="S1498" i="1"/>
  <c r="T1498" i="1" s="1"/>
  <c r="W1498" i="1" s="1"/>
  <c r="Y1498" i="1" s="1"/>
  <c r="S1497" i="1"/>
  <c r="T1497" i="1" s="1"/>
  <c r="W1497" i="1" s="1"/>
  <c r="Y1497" i="1" s="1"/>
  <c r="K121" i="7"/>
  <c r="L121" i="7" s="1"/>
  <c r="M121" i="7"/>
  <c r="F121" i="7"/>
  <c r="N1466" i="1"/>
  <c r="Q1466" i="1" s="1"/>
  <c r="N1467" i="1"/>
  <c r="N1468" i="1"/>
  <c r="Q1468" i="1" s="1"/>
  <c r="N1469" i="1"/>
  <c r="N1470" i="1"/>
  <c r="N1471" i="1"/>
  <c r="N1472" i="1"/>
  <c r="N1473" i="1"/>
  <c r="N1474" i="1"/>
  <c r="N1475" i="1"/>
  <c r="N1476" i="1"/>
  <c r="Q1476" i="1" s="1"/>
  <c r="N1477" i="1"/>
  <c r="Q1477" i="1" s="1"/>
  <c r="N1478" i="1"/>
  <c r="Q1478" i="1" s="1"/>
  <c r="N1479" i="1"/>
  <c r="Q1479" i="1" s="1"/>
  <c r="N1480" i="1"/>
  <c r="Q1480" i="1" s="1"/>
  <c r="N1481" i="1"/>
  <c r="Q1481" i="1" s="1"/>
  <c r="G1466" i="1"/>
  <c r="G1467" i="1"/>
  <c r="G1468" i="1"/>
  <c r="G1469" i="1"/>
  <c r="G1470" i="1"/>
  <c r="G1471" i="1"/>
  <c r="G1472" i="1"/>
  <c r="G1473" i="1"/>
  <c r="G1474" i="1"/>
  <c r="G1475" i="1"/>
  <c r="G1476" i="1"/>
  <c r="G1477" i="1"/>
  <c r="G1478" i="1"/>
  <c r="G1479" i="1"/>
  <c r="G1480" i="1"/>
  <c r="G1481" i="1"/>
  <c r="B121" i="7"/>
  <c r="O1474" i="1" l="1"/>
  <c r="Q1474" i="1"/>
  <c r="O1470" i="1"/>
  <c r="Q1470" i="1"/>
  <c r="O1472" i="1"/>
  <c r="Q1472" i="1"/>
  <c r="O1473" i="1"/>
  <c r="Q1473" i="1"/>
  <c r="O1469" i="1"/>
  <c r="Q1469" i="1"/>
  <c r="O1475" i="1"/>
  <c r="Q1475" i="1"/>
  <c r="O1471" i="1"/>
  <c r="Q1471" i="1"/>
  <c r="P1467" i="1"/>
  <c r="Q1467" i="1"/>
  <c r="W122" i="7"/>
  <c r="X122" i="7"/>
  <c r="O1480" i="1"/>
  <c r="P1480" i="1"/>
  <c r="O1476" i="1"/>
  <c r="P1476" i="1"/>
  <c r="O1468" i="1"/>
  <c r="P1468" i="1"/>
  <c r="O1479" i="1"/>
  <c r="P1479" i="1"/>
  <c r="O1478" i="1"/>
  <c r="P1478" i="1"/>
  <c r="O1481" i="1"/>
  <c r="P1481" i="1"/>
  <c r="O1477" i="1"/>
  <c r="P1477" i="1"/>
  <c r="O1467" i="1"/>
  <c r="R1467" i="1"/>
  <c r="O1466" i="1"/>
  <c r="S1466" i="1"/>
  <c r="T1466" i="1" s="1"/>
  <c r="S1472" i="1" l="1"/>
  <c r="T1472" i="1" s="1"/>
  <c r="W1472" i="1" s="1"/>
  <c r="Y1472" i="1" s="1"/>
  <c r="X1478" i="1"/>
  <c r="S1467" i="1"/>
  <c r="T1467" i="1" s="1"/>
  <c r="W1467" i="1" s="1"/>
  <c r="Y1467" i="1" s="1"/>
  <c r="S1473" i="1"/>
  <c r="T1473" i="1" s="1"/>
  <c r="W1473" i="1" s="1"/>
  <c r="Y1473" i="1" s="1"/>
  <c r="X1468" i="1"/>
  <c r="X1475" i="1"/>
  <c r="S1470" i="1"/>
  <c r="T1470" i="1" s="1"/>
  <c r="X1480" i="1"/>
  <c r="X1473" i="1"/>
  <c r="X1470" i="1"/>
  <c r="X1472" i="1"/>
  <c r="X1479" i="1"/>
  <c r="S1478" i="1"/>
  <c r="T1478" i="1" s="1"/>
  <c r="W1478" i="1" s="1"/>
  <c r="Y1478" i="1" s="1"/>
  <c r="S1474" i="1"/>
  <c r="T1474" i="1" s="1"/>
  <c r="W1474" i="1" s="1"/>
  <c r="Y1474" i="1" s="1"/>
  <c r="W1470" i="1"/>
  <c r="Y1470" i="1" s="1"/>
  <c r="S1477" i="1"/>
  <c r="T1477" i="1" s="1"/>
  <c r="W1477" i="1" s="1"/>
  <c r="Y1477" i="1" s="1"/>
  <c r="X1471" i="1"/>
  <c r="X1477" i="1"/>
  <c r="X1481" i="1"/>
  <c r="X1469" i="1"/>
  <c r="X1476" i="1"/>
  <c r="X1467" i="1"/>
  <c r="S1481" i="1"/>
  <c r="T1481" i="1" s="1"/>
  <c r="W1481" i="1" s="1"/>
  <c r="Y1481" i="1" s="1"/>
  <c r="S1471" i="1"/>
  <c r="T1471" i="1" s="1"/>
  <c r="W1471" i="1" s="1"/>
  <c r="Y1471" i="1" s="1"/>
  <c r="S1480" i="1"/>
  <c r="T1480" i="1" s="1"/>
  <c r="W1480" i="1" s="1"/>
  <c r="Y1480" i="1" s="1"/>
  <c r="S1479" i="1"/>
  <c r="T1479" i="1" s="1"/>
  <c r="W1479" i="1" s="1"/>
  <c r="Y1479" i="1" s="1"/>
  <c r="S1475" i="1"/>
  <c r="T1475" i="1" s="1"/>
  <c r="W1475" i="1" s="1"/>
  <c r="Y1475" i="1" s="1"/>
  <c r="X1466" i="1"/>
  <c r="S1476" i="1"/>
  <c r="T1476" i="1" s="1"/>
  <c r="W1476" i="1" s="1"/>
  <c r="Y1476" i="1" s="1"/>
  <c r="S1469" i="1"/>
  <c r="T1469" i="1" s="1"/>
  <c r="W1469" i="1" s="1"/>
  <c r="Y1469" i="1" s="1"/>
  <c r="X1474" i="1"/>
  <c r="S1468" i="1"/>
  <c r="T1468" i="1" s="1"/>
  <c r="W1468" i="1" s="1"/>
  <c r="Y1468" i="1" s="1"/>
  <c r="W1466" i="1"/>
  <c r="Y1466" i="1" s="1"/>
  <c r="K120" i="7"/>
  <c r="L120" i="7" s="1"/>
  <c r="N1459" i="1"/>
  <c r="Q1459" i="1" s="1"/>
  <c r="N1460" i="1"/>
  <c r="N1461" i="1"/>
  <c r="Q1461" i="1" s="1"/>
  <c r="N1462" i="1"/>
  <c r="N1463" i="1"/>
  <c r="N1464" i="1"/>
  <c r="Q1464" i="1" s="1"/>
  <c r="N1465" i="1"/>
  <c r="Q1465" i="1" s="1"/>
  <c r="G1459" i="1"/>
  <c r="G1460" i="1"/>
  <c r="G1461" i="1"/>
  <c r="G1462" i="1"/>
  <c r="G1463" i="1"/>
  <c r="G1464" i="1"/>
  <c r="G1465" i="1"/>
  <c r="M120" i="7"/>
  <c r="F120" i="7"/>
  <c r="O1463" i="1" l="1"/>
  <c r="Q1463" i="1"/>
  <c r="O1462" i="1"/>
  <c r="Q1462" i="1"/>
  <c r="P1460" i="1"/>
  <c r="Q1460" i="1"/>
  <c r="W121" i="7"/>
  <c r="X121" i="7"/>
  <c r="R1459" i="1"/>
  <c r="P1459" i="1"/>
  <c r="O1465" i="1"/>
  <c r="R1465" i="1"/>
  <c r="O1461" i="1"/>
  <c r="R1461" i="1"/>
  <c r="O1464" i="1"/>
  <c r="R1464" i="1"/>
  <c r="O1460" i="1"/>
  <c r="R1460" i="1"/>
  <c r="O1459" i="1"/>
  <c r="W120" i="7"/>
  <c r="K119" i="7"/>
  <c r="L119" i="7" s="1"/>
  <c r="M119" i="7"/>
  <c r="N1446" i="1"/>
  <c r="Q1446" i="1" s="1"/>
  <c r="N1447" i="1"/>
  <c r="Q1447" i="1" s="1"/>
  <c r="N1448" i="1"/>
  <c r="N1449" i="1"/>
  <c r="Q1449" i="1" s="1"/>
  <c r="N1450" i="1"/>
  <c r="Q1450" i="1" s="1"/>
  <c r="N1451" i="1"/>
  <c r="N1452" i="1"/>
  <c r="N1453" i="1"/>
  <c r="N1454" i="1"/>
  <c r="N1455" i="1"/>
  <c r="N1456" i="1"/>
  <c r="Q1456" i="1" s="1"/>
  <c r="N1457" i="1"/>
  <c r="Q1457" i="1" s="1"/>
  <c r="N1458" i="1"/>
  <c r="Q1458" i="1" s="1"/>
  <c r="G1446" i="1"/>
  <c r="G1447" i="1"/>
  <c r="G1448" i="1"/>
  <c r="G1449" i="1"/>
  <c r="G1450" i="1"/>
  <c r="G1451" i="1"/>
  <c r="G1452" i="1"/>
  <c r="G1453" i="1"/>
  <c r="G1454" i="1"/>
  <c r="G1455" i="1"/>
  <c r="G1456" i="1"/>
  <c r="G1457" i="1"/>
  <c r="G1458" i="1"/>
  <c r="F119" i="7"/>
  <c r="O1452" i="1" l="1"/>
  <c r="Q1452" i="1"/>
  <c r="O1448" i="1"/>
  <c r="Q1448" i="1"/>
  <c r="S1448" i="1" s="1"/>
  <c r="T1448" i="1" s="1"/>
  <c r="O1455" i="1"/>
  <c r="Q1455" i="1"/>
  <c r="O1451" i="1"/>
  <c r="Q1451" i="1"/>
  <c r="O1454" i="1"/>
  <c r="Q1454" i="1"/>
  <c r="O1453" i="1"/>
  <c r="Q1453" i="1"/>
  <c r="S1453" i="1" s="1"/>
  <c r="T1453" i="1" s="1"/>
  <c r="X120" i="7"/>
  <c r="O1457" i="1"/>
  <c r="P1457" i="1"/>
  <c r="O1449" i="1"/>
  <c r="P1449" i="1"/>
  <c r="O1456" i="1"/>
  <c r="P1456" i="1"/>
  <c r="O1458" i="1"/>
  <c r="P1458" i="1"/>
  <c r="O1450" i="1"/>
  <c r="P1450" i="1"/>
  <c r="O1447" i="1"/>
  <c r="R1447" i="1"/>
  <c r="O1446" i="1"/>
  <c r="R1446" i="1"/>
  <c r="S1461" i="1"/>
  <c r="T1461" i="1" s="1"/>
  <c r="W1461" i="1" s="1"/>
  <c r="Y1461" i="1" s="1"/>
  <c r="S1465" i="1"/>
  <c r="T1465" i="1" s="1"/>
  <c r="W1465" i="1" s="1"/>
  <c r="Y1465" i="1" s="1"/>
  <c r="S1463" i="1"/>
  <c r="T1463" i="1" s="1"/>
  <c r="W1463" i="1" s="1"/>
  <c r="Y1463" i="1" s="1"/>
  <c r="S1462" i="1"/>
  <c r="T1462" i="1" s="1"/>
  <c r="W1462" i="1" s="1"/>
  <c r="Y1462" i="1" s="1"/>
  <c r="X1464" i="1"/>
  <c r="S1459" i="1"/>
  <c r="T1459" i="1" s="1"/>
  <c r="W1459" i="1" s="1"/>
  <c r="Y1459" i="1" s="1"/>
  <c r="X1459" i="1"/>
  <c r="X1463" i="1"/>
  <c r="X1460" i="1"/>
  <c r="S1464" i="1"/>
  <c r="T1464" i="1" s="1"/>
  <c r="W1464" i="1" s="1"/>
  <c r="Y1464" i="1" s="1"/>
  <c r="S1460" i="1"/>
  <c r="T1460" i="1" s="1"/>
  <c r="W1460" i="1" s="1"/>
  <c r="Y1460" i="1" s="1"/>
  <c r="X1461" i="1"/>
  <c r="X1462" i="1"/>
  <c r="X1465" i="1"/>
  <c r="M118" i="7"/>
  <c r="K118" i="7"/>
  <c r="L118" i="7" s="1"/>
  <c r="N1434" i="1"/>
  <c r="N1435" i="1"/>
  <c r="Q1435" i="1" s="1"/>
  <c r="N1436" i="1"/>
  <c r="Q1436" i="1" s="1"/>
  <c r="N1437" i="1"/>
  <c r="Q1437" i="1" s="1"/>
  <c r="N1438" i="1"/>
  <c r="N1439" i="1"/>
  <c r="N1440" i="1"/>
  <c r="N1441" i="1"/>
  <c r="N1442" i="1"/>
  <c r="N1443" i="1"/>
  <c r="N1444" i="1"/>
  <c r="N1445" i="1"/>
  <c r="G1434" i="1"/>
  <c r="G1435" i="1"/>
  <c r="G1436" i="1"/>
  <c r="G1437" i="1"/>
  <c r="G1438" i="1"/>
  <c r="G1439" i="1"/>
  <c r="G1440" i="1"/>
  <c r="G1441" i="1"/>
  <c r="G1442" i="1"/>
  <c r="G1443" i="1"/>
  <c r="G1444" i="1"/>
  <c r="G1445" i="1"/>
  <c r="F118" i="7"/>
  <c r="X118" i="7" l="1"/>
  <c r="O1444" i="1"/>
  <c r="Q1444" i="1"/>
  <c r="O1440" i="1"/>
  <c r="Q1440" i="1"/>
  <c r="O1443" i="1"/>
  <c r="Q1443" i="1"/>
  <c r="O1439" i="1"/>
  <c r="Q1439" i="1"/>
  <c r="O1442" i="1"/>
  <c r="Q1442" i="1"/>
  <c r="S1442" i="1" s="1"/>
  <c r="T1442" i="1" s="1"/>
  <c r="O1438" i="1"/>
  <c r="Q1438" i="1"/>
  <c r="P1434" i="1"/>
  <c r="Q1434" i="1"/>
  <c r="O1445" i="1"/>
  <c r="Q1445" i="1"/>
  <c r="O1441" i="1"/>
  <c r="Q1441" i="1"/>
  <c r="W118" i="7"/>
  <c r="X119" i="7"/>
  <c r="W119" i="7"/>
  <c r="O1437" i="1"/>
  <c r="R1437" i="1"/>
  <c r="O1436" i="1"/>
  <c r="R1436" i="1"/>
  <c r="O1435" i="1"/>
  <c r="R1435" i="1"/>
  <c r="S1435" i="1" s="1"/>
  <c r="T1435" i="1" s="1"/>
  <c r="R1434" i="1"/>
  <c r="S1452" i="1"/>
  <c r="T1452" i="1" s="1"/>
  <c r="W1452" i="1" s="1"/>
  <c r="Y1452" i="1" s="1"/>
  <c r="S1446" i="1"/>
  <c r="T1446" i="1" s="1"/>
  <c r="W1446" i="1" s="1"/>
  <c r="Y1446" i="1" s="1"/>
  <c r="X1457" i="1"/>
  <c r="W1448" i="1"/>
  <c r="Y1448" i="1" s="1"/>
  <c r="X1448" i="1"/>
  <c r="S1455" i="1"/>
  <c r="T1455" i="1" s="1"/>
  <c r="W1455" i="1" s="1"/>
  <c r="Y1455" i="1" s="1"/>
  <c r="X1456" i="1"/>
  <c r="S1447" i="1"/>
  <c r="T1447" i="1" s="1"/>
  <c r="W1447" i="1" s="1"/>
  <c r="Y1447" i="1" s="1"/>
  <c r="S1454" i="1"/>
  <c r="T1454" i="1" s="1"/>
  <c r="W1454" i="1" s="1"/>
  <c r="Y1454" i="1" s="1"/>
  <c r="X1451" i="1"/>
  <c r="X1454" i="1"/>
  <c r="W1453" i="1"/>
  <c r="Y1453" i="1" s="1"/>
  <c r="X1449" i="1"/>
  <c r="X1450" i="1"/>
  <c r="X1458" i="1"/>
  <c r="X1447" i="1"/>
  <c r="X1452" i="1"/>
  <c r="S1457" i="1"/>
  <c r="T1457" i="1" s="1"/>
  <c r="W1457" i="1" s="1"/>
  <c r="Y1457" i="1" s="1"/>
  <c r="S1450" i="1"/>
  <c r="T1450" i="1" s="1"/>
  <c r="W1450" i="1" s="1"/>
  <c r="Y1450" i="1" s="1"/>
  <c r="X1453" i="1"/>
  <c r="X1455" i="1"/>
  <c r="S1458" i="1"/>
  <c r="T1458" i="1" s="1"/>
  <c r="W1458" i="1" s="1"/>
  <c r="Y1458" i="1" s="1"/>
  <c r="S1456" i="1"/>
  <c r="T1456" i="1" s="1"/>
  <c r="W1456" i="1" s="1"/>
  <c r="Y1456" i="1" s="1"/>
  <c r="S1451" i="1"/>
  <c r="T1451" i="1" s="1"/>
  <c r="W1451" i="1" s="1"/>
  <c r="Y1451" i="1" s="1"/>
  <c r="S1449" i="1"/>
  <c r="T1449" i="1" s="1"/>
  <c r="W1449" i="1" s="1"/>
  <c r="Y1449" i="1" s="1"/>
  <c r="X1446" i="1"/>
  <c r="O1434" i="1"/>
  <c r="X1437" i="1" l="1"/>
  <c r="S1434" i="1"/>
  <c r="T1434" i="1" s="1"/>
  <c r="W1435" i="1"/>
  <c r="Y1435" i="1" s="1"/>
  <c r="X1445" i="1"/>
  <c r="S1439" i="1"/>
  <c r="T1439" i="1" s="1"/>
  <c r="W1439" i="1" s="1"/>
  <c r="Y1439" i="1" s="1"/>
  <c r="S1438" i="1"/>
  <c r="T1438" i="1" s="1"/>
  <c r="W1438" i="1" s="1"/>
  <c r="Y1438" i="1" s="1"/>
  <c r="X1441" i="1"/>
  <c r="S1443" i="1"/>
  <c r="T1443" i="1" s="1"/>
  <c r="W1443" i="1" s="1"/>
  <c r="Y1443" i="1" s="1"/>
  <c r="S1441" i="1"/>
  <c r="T1441" i="1" s="1"/>
  <c r="W1441" i="1" s="1"/>
  <c r="Y1441" i="1" s="1"/>
  <c r="W1434" i="1"/>
  <c r="Y1434" i="1" s="1"/>
  <c r="X1443" i="1"/>
  <c r="S1437" i="1"/>
  <c r="T1437" i="1" s="1"/>
  <c r="W1437" i="1" s="1"/>
  <c r="Y1437" i="1" s="1"/>
  <c r="X1440" i="1"/>
  <c r="X1444" i="1"/>
  <c r="X1436" i="1"/>
  <c r="W1442" i="1"/>
  <c r="Y1442" i="1" s="1"/>
  <c r="X1438" i="1"/>
  <c r="S1444" i="1"/>
  <c r="T1444" i="1" s="1"/>
  <c r="W1444" i="1" s="1"/>
  <c r="Y1444" i="1" s="1"/>
  <c r="X1434" i="1"/>
  <c r="X1435" i="1"/>
  <c r="S1440" i="1"/>
  <c r="T1440" i="1" s="1"/>
  <c r="W1440" i="1" s="1"/>
  <c r="Y1440" i="1" s="1"/>
  <c r="S1436" i="1"/>
  <c r="T1436" i="1" s="1"/>
  <c r="W1436" i="1" s="1"/>
  <c r="Y1436" i="1" s="1"/>
  <c r="X1442" i="1"/>
  <c r="X1439" i="1"/>
  <c r="S1445" i="1"/>
  <c r="T1445" i="1" s="1"/>
  <c r="W1445" i="1" s="1"/>
  <c r="Y1445" i="1" s="1"/>
  <c r="K117" i="7" l="1"/>
  <c r="X1386" i="1" l="1"/>
  <c r="N1386" i="1"/>
  <c r="N1385" i="1"/>
  <c r="L117" i="7"/>
  <c r="N1410" i="1"/>
  <c r="Q1410" i="1" s="1"/>
  <c r="N1411" i="1"/>
  <c r="N1412" i="1"/>
  <c r="Q1412" i="1" s="1"/>
  <c r="N1413" i="1"/>
  <c r="Q1413" i="1" s="1"/>
  <c r="N1414" i="1"/>
  <c r="Q1414" i="1" s="1"/>
  <c r="N1415" i="1"/>
  <c r="Q1415" i="1" s="1"/>
  <c r="N1416" i="1"/>
  <c r="Q1416" i="1" s="1"/>
  <c r="N1417" i="1"/>
  <c r="Q1417" i="1" s="1"/>
  <c r="N1418" i="1"/>
  <c r="Q1418" i="1" s="1"/>
  <c r="N1419" i="1"/>
  <c r="Q1419" i="1" s="1"/>
  <c r="N1420" i="1"/>
  <c r="Q1420" i="1" s="1"/>
  <c r="N1421" i="1"/>
  <c r="Q1421" i="1" s="1"/>
  <c r="N1422" i="1"/>
  <c r="Q1422" i="1" s="1"/>
  <c r="N1423" i="1"/>
  <c r="Q1423" i="1" s="1"/>
  <c r="N1424" i="1"/>
  <c r="Q1424" i="1" s="1"/>
  <c r="N1425" i="1"/>
  <c r="Q1425" i="1" s="1"/>
  <c r="N1426" i="1"/>
  <c r="Q1426" i="1" s="1"/>
  <c r="N1427" i="1"/>
  <c r="Q1427" i="1" s="1"/>
  <c r="N1428" i="1"/>
  <c r="Q1428" i="1" s="1"/>
  <c r="N1429" i="1"/>
  <c r="N1430" i="1"/>
  <c r="N1431" i="1"/>
  <c r="N1432" i="1"/>
  <c r="N1433" i="1"/>
  <c r="N1409" i="1"/>
  <c r="Q1409" i="1" s="1"/>
  <c r="G1411" i="1"/>
  <c r="G1413" i="1"/>
  <c r="G1415" i="1"/>
  <c r="G1417" i="1"/>
  <c r="G1419" i="1"/>
  <c r="G1421" i="1"/>
  <c r="G1423" i="1"/>
  <c r="G1425" i="1"/>
  <c r="G1427" i="1"/>
  <c r="G1429" i="1"/>
  <c r="G1431" i="1"/>
  <c r="G1433" i="1"/>
  <c r="G1409" i="1"/>
  <c r="M117" i="7"/>
  <c r="F117" i="7"/>
  <c r="P1430" i="1" l="1"/>
  <c r="Q1430" i="1"/>
  <c r="P1433" i="1"/>
  <c r="Q1433" i="1"/>
  <c r="P1429" i="1"/>
  <c r="Q1429" i="1"/>
  <c r="P1431" i="1"/>
  <c r="Q1431" i="1"/>
  <c r="P1411" i="1"/>
  <c r="Q1411" i="1"/>
  <c r="P1432" i="1"/>
  <c r="Q1432" i="1"/>
  <c r="R1413" i="1"/>
  <c r="P1413" i="1"/>
  <c r="P1420" i="1"/>
  <c r="P1416" i="1"/>
  <c r="R1412" i="1"/>
  <c r="P1412" i="1"/>
  <c r="R1414" i="1"/>
  <c r="P1414" i="1"/>
  <c r="R1431" i="1"/>
  <c r="R1411" i="1"/>
  <c r="R1430" i="1"/>
  <c r="R1433" i="1"/>
  <c r="R1429" i="1"/>
  <c r="R1432" i="1"/>
  <c r="X1385" i="1"/>
  <c r="S1386" i="1"/>
  <c r="O1386" i="1"/>
  <c r="Y1386" i="1" s="1"/>
  <c r="O1410" i="1"/>
  <c r="S1385" i="1"/>
  <c r="T1385" i="1" s="1"/>
  <c r="W1385" i="1" s="1"/>
  <c r="O1411" i="1"/>
  <c r="O1385" i="1"/>
  <c r="G1432" i="1"/>
  <c r="G1420" i="1"/>
  <c r="G1416" i="1"/>
  <c r="G1428" i="1"/>
  <c r="G1412" i="1"/>
  <c r="G1424" i="1"/>
  <c r="G1430" i="1"/>
  <c r="G1422" i="1"/>
  <c r="G1414" i="1"/>
  <c r="X1426" i="1"/>
  <c r="S1422" i="1"/>
  <c r="T1422" i="1" s="1"/>
  <c r="X1420" i="1"/>
  <c r="X1416" i="1"/>
  <c r="X1432" i="1"/>
  <c r="S1427" i="1"/>
  <c r="T1427" i="1" s="1"/>
  <c r="X1424" i="1"/>
  <c r="S1424" i="1"/>
  <c r="T1424" i="1" s="1"/>
  <c r="X1422" i="1"/>
  <c r="X1418" i="1"/>
  <c r="X1414" i="1"/>
  <c r="X1412" i="1"/>
  <c r="X1410" i="1"/>
  <c r="G1426" i="1"/>
  <c r="G1418" i="1"/>
  <c r="G1410" i="1"/>
  <c r="X1430" i="1"/>
  <c r="S1417" i="1"/>
  <c r="T1417" i="1" s="1"/>
  <c r="S1423" i="1"/>
  <c r="T1423" i="1" s="1"/>
  <c r="S1419" i="1"/>
  <c r="T1419" i="1" s="1"/>
  <c r="O1426" i="1"/>
  <c r="O1428" i="1"/>
  <c r="S1428" i="1"/>
  <c r="T1428" i="1" s="1"/>
  <c r="S1426" i="1"/>
  <c r="T1426" i="1" s="1"/>
  <c r="W1426" i="1" s="1"/>
  <c r="O1424" i="1"/>
  <c r="O1417" i="1"/>
  <c r="O1416" i="1"/>
  <c r="O1433" i="1"/>
  <c r="O1431" i="1"/>
  <c r="O1429" i="1"/>
  <c r="O1425" i="1"/>
  <c r="O1421" i="1"/>
  <c r="O1418" i="1"/>
  <c r="O1415" i="1"/>
  <c r="O1414" i="1"/>
  <c r="O1413" i="1"/>
  <c r="O1412" i="1"/>
  <c r="O1422" i="1"/>
  <c r="O1419" i="1"/>
  <c r="O1432" i="1"/>
  <c r="O1430" i="1"/>
  <c r="O1427" i="1"/>
  <c r="O1423" i="1"/>
  <c r="O1420" i="1"/>
  <c r="O1409" i="1"/>
  <c r="M116" i="7"/>
  <c r="K116" i="7"/>
  <c r="L116" i="7" s="1"/>
  <c r="N1383" i="1"/>
  <c r="Q1383" i="1" s="1"/>
  <c r="N1384" i="1"/>
  <c r="Q1384" i="1" s="1"/>
  <c r="N1387" i="1"/>
  <c r="Q1387" i="1" s="1"/>
  <c r="N1388" i="1"/>
  <c r="N1389" i="1"/>
  <c r="N1390" i="1"/>
  <c r="N1391" i="1"/>
  <c r="Q1391" i="1" s="1"/>
  <c r="N1392" i="1"/>
  <c r="Q1392" i="1" s="1"/>
  <c r="N1393" i="1"/>
  <c r="Q1393" i="1" s="1"/>
  <c r="N1394" i="1"/>
  <c r="Q1394" i="1" s="1"/>
  <c r="N1395" i="1"/>
  <c r="Q1395" i="1" s="1"/>
  <c r="N1396" i="1"/>
  <c r="Q1396" i="1" s="1"/>
  <c r="N1397" i="1"/>
  <c r="Q1397" i="1" s="1"/>
  <c r="N1398" i="1"/>
  <c r="Q1398" i="1" s="1"/>
  <c r="N1399" i="1"/>
  <c r="Q1399" i="1" s="1"/>
  <c r="N1400" i="1"/>
  <c r="Q1400" i="1" s="1"/>
  <c r="N1401" i="1"/>
  <c r="Q1401" i="1" s="1"/>
  <c r="N1402" i="1"/>
  <c r="Q1402" i="1" s="1"/>
  <c r="N1403" i="1"/>
  <c r="Q1403" i="1" s="1"/>
  <c r="N1404" i="1"/>
  <c r="Q1404" i="1" s="1"/>
  <c r="N1405" i="1"/>
  <c r="Q1405" i="1" s="1"/>
  <c r="N1406" i="1"/>
  <c r="Q1406" i="1" s="1"/>
  <c r="N1407" i="1"/>
  <c r="N1408" i="1"/>
  <c r="Q1408" i="1" s="1"/>
  <c r="N1382" i="1"/>
  <c r="Q1382" i="1" s="1"/>
  <c r="G1388" i="1"/>
  <c r="G1389" i="1"/>
  <c r="G1390" i="1"/>
  <c r="G1391" i="1"/>
  <c r="G1392" i="1"/>
  <c r="G1393" i="1"/>
  <c r="G1394" i="1"/>
  <c r="G1395" i="1"/>
  <c r="G1396" i="1"/>
  <c r="G1397" i="1"/>
  <c r="G1398" i="1"/>
  <c r="G1399" i="1"/>
  <c r="G1400" i="1"/>
  <c r="G1401" i="1"/>
  <c r="G1402" i="1"/>
  <c r="G1403" i="1"/>
  <c r="G1404" i="1"/>
  <c r="G1405" i="1"/>
  <c r="G1406" i="1"/>
  <c r="G1407" i="1"/>
  <c r="G1408" i="1"/>
  <c r="F116" i="7"/>
  <c r="B111" i="7"/>
  <c r="B112" i="7"/>
  <c r="B113" i="7"/>
  <c r="B114" i="7"/>
  <c r="B115" i="7"/>
  <c r="B116" i="7"/>
  <c r="B117" i="7"/>
  <c r="B118" i="7"/>
  <c r="B119" i="7"/>
  <c r="B120" i="7"/>
  <c r="P1390" i="1" l="1"/>
  <c r="Q1390" i="1"/>
  <c r="P1388" i="1"/>
  <c r="Q1388" i="1"/>
  <c r="P1389" i="1"/>
  <c r="Q1389" i="1"/>
  <c r="R1407" i="1"/>
  <c r="Q1407" i="1"/>
  <c r="W117" i="7"/>
  <c r="X117" i="7"/>
  <c r="S1420" i="1"/>
  <c r="T1420" i="1" s="1"/>
  <c r="W1420" i="1" s="1"/>
  <c r="Y1420" i="1" s="1"/>
  <c r="P1382" i="1"/>
  <c r="P1405" i="1"/>
  <c r="P1401" i="1"/>
  <c r="P1397" i="1"/>
  <c r="P1393" i="1"/>
  <c r="P1404" i="1"/>
  <c r="S1404" i="1" s="1"/>
  <c r="T1404" i="1" s="1"/>
  <c r="P1400" i="1"/>
  <c r="S1400" i="1" s="1"/>
  <c r="T1400" i="1" s="1"/>
  <c r="P1396" i="1"/>
  <c r="P1392" i="1"/>
  <c r="P1406" i="1"/>
  <c r="P1402" i="1"/>
  <c r="P1398" i="1"/>
  <c r="P1394" i="1"/>
  <c r="P1403" i="1"/>
  <c r="P1399" i="1"/>
  <c r="P1395" i="1"/>
  <c r="P1391" i="1"/>
  <c r="R1383" i="1"/>
  <c r="R1408" i="1"/>
  <c r="R1384" i="1"/>
  <c r="R1387" i="1"/>
  <c r="S1430" i="1"/>
  <c r="T1430" i="1" s="1"/>
  <c r="W1430" i="1" s="1"/>
  <c r="Y1430" i="1" s="1"/>
  <c r="Y1385" i="1"/>
  <c r="G1382" i="1"/>
  <c r="G1387" i="1"/>
  <c r="G1384" i="1"/>
  <c r="G1383" i="1"/>
  <c r="O1390" i="1"/>
  <c r="O1389" i="1"/>
  <c r="O1388" i="1"/>
  <c r="O1384" i="1"/>
  <c r="O1387" i="1"/>
  <c r="S1432" i="1"/>
  <c r="T1432" i="1" s="1"/>
  <c r="W1432" i="1" s="1"/>
  <c r="Y1432" i="1" s="1"/>
  <c r="X1427" i="1"/>
  <c r="X1419" i="1"/>
  <c r="X1409" i="1"/>
  <c r="X1413" i="1"/>
  <c r="W1424" i="1"/>
  <c r="Y1424" i="1" s="1"/>
  <c r="X1431" i="1"/>
  <c r="X1428" i="1"/>
  <c r="X1425" i="1"/>
  <c r="X1415" i="1"/>
  <c r="W1427" i="1"/>
  <c r="Y1427" i="1" s="1"/>
  <c r="X1423" i="1"/>
  <c r="S1418" i="1"/>
  <c r="T1418" i="1" s="1"/>
  <c r="W1418" i="1" s="1"/>
  <c r="Y1418" i="1" s="1"/>
  <c r="W1419" i="1"/>
  <c r="Y1419" i="1" s="1"/>
  <c r="S1410" i="1"/>
  <c r="T1410" i="1" s="1"/>
  <c r="W1410" i="1" s="1"/>
  <c r="Y1410" i="1" s="1"/>
  <c r="X1411" i="1"/>
  <c r="X1429" i="1"/>
  <c r="X1433" i="1"/>
  <c r="W1422" i="1"/>
  <c r="Y1422" i="1" s="1"/>
  <c r="S1412" i="1"/>
  <c r="T1412" i="1" s="1"/>
  <c r="W1412" i="1" s="1"/>
  <c r="Y1412" i="1" s="1"/>
  <c r="S1425" i="1"/>
  <c r="T1425" i="1" s="1"/>
  <c r="W1425" i="1" s="1"/>
  <c r="Y1425" i="1" s="1"/>
  <c r="S1414" i="1"/>
  <c r="T1414" i="1" s="1"/>
  <c r="W1414" i="1" s="1"/>
  <c r="Y1414" i="1" s="1"/>
  <c r="W1417" i="1"/>
  <c r="Y1417" i="1" s="1"/>
  <c r="X1417" i="1"/>
  <c r="S1429" i="1"/>
  <c r="T1429" i="1" s="1"/>
  <c r="W1429" i="1" s="1"/>
  <c r="Y1429" i="1" s="1"/>
  <c r="S1421" i="1"/>
  <c r="T1421" i="1" s="1"/>
  <c r="W1421" i="1" s="1"/>
  <c r="Y1421" i="1" s="1"/>
  <c r="X1421" i="1"/>
  <c r="S1409" i="1"/>
  <c r="T1409" i="1" s="1"/>
  <c r="W1409" i="1" s="1"/>
  <c r="Y1409" i="1" s="1"/>
  <c r="S1411" i="1"/>
  <c r="T1411" i="1" s="1"/>
  <c r="W1411" i="1" s="1"/>
  <c r="Y1411" i="1" s="1"/>
  <c r="S1433" i="1"/>
  <c r="T1433" i="1" s="1"/>
  <c r="W1433" i="1" s="1"/>
  <c r="Y1433" i="1" s="1"/>
  <c r="W1423" i="1"/>
  <c r="Y1423" i="1" s="1"/>
  <c r="S1413" i="1"/>
  <c r="T1413" i="1" s="1"/>
  <c r="W1413" i="1" s="1"/>
  <c r="Y1413" i="1" s="1"/>
  <c r="W1428" i="1"/>
  <c r="Y1428" i="1" s="1"/>
  <c r="S1416" i="1"/>
  <c r="T1416" i="1" s="1"/>
  <c r="W1416" i="1" s="1"/>
  <c r="Y1416" i="1" s="1"/>
  <c r="S1415" i="1"/>
  <c r="T1415" i="1" s="1"/>
  <c r="W1415" i="1" s="1"/>
  <c r="Y1415" i="1" s="1"/>
  <c r="S1431" i="1"/>
  <c r="T1431" i="1" s="1"/>
  <c r="W1431" i="1" s="1"/>
  <c r="Y1431" i="1" s="1"/>
  <c r="Y1426" i="1"/>
  <c r="O1383" i="1"/>
  <c r="O1402" i="1"/>
  <c r="O1408" i="1"/>
  <c r="O1406" i="1"/>
  <c r="O1404" i="1"/>
  <c r="O1400" i="1"/>
  <c r="O1399" i="1"/>
  <c r="O1398" i="1"/>
  <c r="O1397" i="1"/>
  <c r="O1396" i="1"/>
  <c r="O1395" i="1"/>
  <c r="O1394" i="1"/>
  <c r="O1393" i="1"/>
  <c r="O1392" i="1"/>
  <c r="O1391" i="1"/>
  <c r="O1407" i="1"/>
  <c r="O1405" i="1"/>
  <c r="O1403" i="1"/>
  <c r="O1401" i="1"/>
  <c r="S1401" i="1"/>
  <c r="T1401" i="1" s="1"/>
  <c r="O1382" i="1"/>
  <c r="S1403" i="1" l="1"/>
  <c r="T1403" i="1" s="1"/>
  <c r="W1403" i="1" s="1"/>
  <c r="Y1403" i="1" s="1"/>
  <c r="S1406" i="1"/>
  <c r="T1406" i="1" s="1"/>
  <c r="W1406" i="1" s="1"/>
  <c r="Y1406" i="1" s="1"/>
  <c r="S1405" i="1"/>
  <c r="T1405" i="1" s="1"/>
  <c r="W1405" i="1" s="1"/>
  <c r="Y1405" i="1" s="1"/>
  <c r="X1400" i="1"/>
  <c r="X1408" i="1"/>
  <c r="X1384" i="1"/>
  <c r="X1383" i="1"/>
  <c r="X1382" i="1"/>
  <c r="X1387" i="1"/>
  <c r="S1382" i="1"/>
  <c r="T1382" i="1" s="1"/>
  <c r="W1382" i="1" s="1"/>
  <c r="Y1382" i="1" s="1"/>
  <c r="X1393" i="1"/>
  <c r="X1397" i="1"/>
  <c r="X1394" i="1"/>
  <c r="X1403" i="1"/>
  <c r="S1408" i="1"/>
  <c r="T1408" i="1" s="1"/>
  <c r="W1408" i="1" s="1"/>
  <c r="Y1408" i="1" s="1"/>
  <c r="X1390" i="1"/>
  <c r="X1401" i="1"/>
  <c r="X1405" i="1"/>
  <c r="X1391" i="1"/>
  <c r="X1395" i="1"/>
  <c r="X1399" i="1"/>
  <c r="X1389" i="1"/>
  <c r="S1407" i="1"/>
  <c r="T1407" i="1" s="1"/>
  <c r="W1407" i="1" s="1"/>
  <c r="Y1407" i="1" s="1"/>
  <c r="X1406" i="1"/>
  <c r="X1404" i="1"/>
  <c r="W1401" i="1"/>
  <c r="Y1401" i="1" s="1"/>
  <c r="X1396" i="1"/>
  <c r="X1402" i="1"/>
  <c r="X1398" i="1"/>
  <c r="S1391" i="1"/>
  <c r="T1391" i="1" s="1"/>
  <c r="W1391" i="1" s="1"/>
  <c r="Y1391" i="1" s="1"/>
  <c r="S1395" i="1"/>
  <c r="T1395" i="1" s="1"/>
  <c r="W1395" i="1" s="1"/>
  <c r="Y1395" i="1" s="1"/>
  <c r="S1399" i="1"/>
  <c r="T1399" i="1" s="1"/>
  <c r="W1399" i="1" s="1"/>
  <c r="Y1399" i="1" s="1"/>
  <c r="S1389" i="1"/>
  <c r="T1389" i="1" s="1"/>
  <c r="W1389" i="1" s="1"/>
  <c r="Y1389" i="1" s="1"/>
  <c r="S1387" i="1"/>
  <c r="T1387" i="1" s="1"/>
  <c r="W1387" i="1" s="1"/>
  <c r="Y1387" i="1" s="1"/>
  <c r="S1383" i="1"/>
  <c r="T1383" i="1" s="1"/>
  <c r="W1383" i="1" s="1"/>
  <c r="Y1383" i="1" s="1"/>
  <c r="X1388" i="1"/>
  <c r="X1392" i="1"/>
  <c r="W1400" i="1"/>
  <c r="Y1400" i="1" s="1"/>
  <c r="S1388" i="1"/>
  <c r="T1388" i="1" s="1"/>
  <c r="W1388" i="1" s="1"/>
  <c r="Y1388" i="1" s="1"/>
  <c r="S1384" i="1"/>
  <c r="T1384" i="1" s="1"/>
  <c r="W1384" i="1" s="1"/>
  <c r="Y1384" i="1" s="1"/>
  <c r="S1394" i="1"/>
  <c r="T1394" i="1" s="1"/>
  <c r="W1394" i="1" s="1"/>
  <c r="Y1394" i="1" s="1"/>
  <c r="S1398" i="1"/>
  <c r="T1398" i="1" s="1"/>
  <c r="W1398" i="1" s="1"/>
  <c r="Y1398" i="1" s="1"/>
  <c r="S1390" i="1"/>
  <c r="T1390" i="1" s="1"/>
  <c r="W1390" i="1" s="1"/>
  <c r="Y1390" i="1" s="1"/>
  <c r="S1393" i="1"/>
  <c r="T1393" i="1" s="1"/>
  <c r="W1393" i="1" s="1"/>
  <c r="Y1393" i="1" s="1"/>
  <c r="S1397" i="1"/>
  <c r="T1397" i="1" s="1"/>
  <c r="W1397" i="1" s="1"/>
  <c r="Y1397" i="1" s="1"/>
  <c r="X1407" i="1"/>
  <c r="S1392" i="1"/>
  <c r="T1392" i="1" s="1"/>
  <c r="W1392" i="1" s="1"/>
  <c r="Y1392" i="1" s="1"/>
  <c r="S1396" i="1"/>
  <c r="T1396" i="1" s="1"/>
  <c r="W1396" i="1" s="1"/>
  <c r="Y1396" i="1" s="1"/>
  <c r="W1404" i="1"/>
  <c r="Y1404" i="1" s="1"/>
  <c r="S1402" i="1"/>
  <c r="T1402" i="1" s="1"/>
  <c r="W1402" i="1" s="1"/>
  <c r="Y1402" i="1" s="1"/>
  <c r="K115" i="7" l="1"/>
  <c r="L115" i="7"/>
  <c r="M115" i="7"/>
  <c r="F115" i="7"/>
  <c r="N1357" i="1"/>
  <c r="Q1357" i="1" s="1"/>
  <c r="N1358" i="1"/>
  <c r="N1359" i="1"/>
  <c r="N1360" i="1"/>
  <c r="N1361" i="1"/>
  <c r="N1362" i="1"/>
  <c r="N1363" i="1"/>
  <c r="N1364" i="1"/>
  <c r="Q1364" i="1" s="1"/>
  <c r="N1365" i="1"/>
  <c r="Q1365" i="1" s="1"/>
  <c r="N1366" i="1"/>
  <c r="Q1366" i="1" s="1"/>
  <c r="N1367" i="1"/>
  <c r="Q1367" i="1" s="1"/>
  <c r="N1368" i="1"/>
  <c r="N1369" i="1"/>
  <c r="Q1369" i="1" s="1"/>
  <c r="N1370" i="1"/>
  <c r="Q1370" i="1" s="1"/>
  <c r="N1371" i="1"/>
  <c r="Q1371" i="1" s="1"/>
  <c r="N1372" i="1"/>
  <c r="Q1372" i="1" s="1"/>
  <c r="N1373" i="1"/>
  <c r="Q1373" i="1" s="1"/>
  <c r="N1374" i="1"/>
  <c r="Q1374" i="1" s="1"/>
  <c r="N1375" i="1"/>
  <c r="Q1375" i="1" s="1"/>
  <c r="N1376" i="1"/>
  <c r="N1377" i="1"/>
  <c r="N1378" i="1"/>
  <c r="Q1378" i="1" s="1"/>
  <c r="N1379" i="1"/>
  <c r="N1380" i="1"/>
  <c r="N1381" i="1"/>
  <c r="Q1381" i="1" s="1"/>
  <c r="G1357" i="1"/>
  <c r="G1359" i="1"/>
  <c r="G1361" i="1"/>
  <c r="G1363" i="1"/>
  <c r="G1364" i="1"/>
  <c r="G1365" i="1"/>
  <c r="G1367" i="1"/>
  <c r="G1369" i="1"/>
  <c r="P1379" i="1" l="1"/>
  <c r="Q1379" i="1"/>
  <c r="R1363" i="1"/>
  <c r="Q1363" i="1"/>
  <c r="R1359" i="1"/>
  <c r="Q1359" i="1"/>
  <c r="R1362" i="1"/>
  <c r="Q1362" i="1"/>
  <c r="R1358" i="1"/>
  <c r="Q1358" i="1"/>
  <c r="P1377" i="1"/>
  <c r="Q1377" i="1"/>
  <c r="R1361" i="1"/>
  <c r="Q1361" i="1"/>
  <c r="R1380" i="1"/>
  <c r="Q1380" i="1"/>
  <c r="R1376" i="1"/>
  <c r="Q1376" i="1"/>
  <c r="R1368" i="1"/>
  <c r="Q1368" i="1"/>
  <c r="R1360" i="1"/>
  <c r="Q1360" i="1"/>
  <c r="W116" i="7"/>
  <c r="X116" i="7"/>
  <c r="R1367" i="1"/>
  <c r="P1367" i="1"/>
  <c r="R1378" i="1"/>
  <c r="P1378" i="1"/>
  <c r="R1366" i="1"/>
  <c r="P1366" i="1"/>
  <c r="R1365" i="1"/>
  <c r="P1365" i="1"/>
  <c r="R1364" i="1"/>
  <c r="P1364" i="1"/>
  <c r="R1379" i="1"/>
  <c r="R1381" i="1"/>
  <c r="R1377" i="1"/>
  <c r="G1381" i="1"/>
  <c r="G1377" i="1"/>
  <c r="G1373" i="1"/>
  <c r="G1379" i="1"/>
  <c r="G1375" i="1"/>
  <c r="G1371" i="1"/>
  <c r="G1378" i="1"/>
  <c r="O1357" i="1"/>
  <c r="G1370" i="1"/>
  <c r="G1362" i="1"/>
  <c r="G1374" i="1"/>
  <c r="G1366" i="1"/>
  <c r="G1376" i="1"/>
  <c r="G1368" i="1"/>
  <c r="G1360" i="1"/>
  <c r="S1375" i="1"/>
  <c r="T1375" i="1" s="1"/>
  <c r="S1373" i="1"/>
  <c r="T1373" i="1" s="1"/>
  <c r="X1366" i="1"/>
  <c r="X1358" i="1"/>
  <c r="X1370" i="1"/>
  <c r="S1370" i="1"/>
  <c r="T1370" i="1" s="1"/>
  <c r="X1368" i="1"/>
  <c r="G1380" i="1"/>
  <c r="G1372" i="1"/>
  <c r="S1374" i="1"/>
  <c r="T1374" i="1" s="1"/>
  <c r="S1372" i="1"/>
  <c r="T1372" i="1" s="1"/>
  <c r="X1360" i="1"/>
  <c r="G1358" i="1"/>
  <c r="S1369" i="1"/>
  <c r="T1369" i="1" s="1"/>
  <c r="S1357" i="1"/>
  <c r="T1357" i="1" s="1"/>
  <c r="O1380" i="1"/>
  <c r="O1378" i="1"/>
  <c r="O1363" i="1"/>
  <c r="O1359" i="1"/>
  <c r="O1381" i="1"/>
  <c r="O1376" i="1"/>
  <c r="O1372" i="1"/>
  <c r="O1368" i="1"/>
  <c r="O1366" i="1"/>
  <c r="O1362" i="1"/>
  <c r="O1358" i="1"/>
  <c r="O1371" i="1"/>
  <c r="O1377" i="1"/>
  <c r="O1369" i="1"/>
  <c r="O1361" i="1"/>
  <c r="O1375" i="1"/>
  <c r="O1379" i="1"/>
  <c r="O1373" i="1"/>
  <c r="O1374" i="1"/>
  <c r="O1370" i="1"/>
  <c r="O1367" i="1"/>
  <c r="O1365" i="1"/>
  <c r="O1364" i="1"/>
  <c r="O1360" i="1"/>
  <c r="K114" i="7"/>
  <c r="L114" i="7" s="1"/>
  <c r="M114" i="7"/>
  <c r="N1342" i="1"/>
  <c r="N1343" i="1"/>
  <c r="Q1343" i="1" s="1"/>
  <c r="N1344" i="1"/>
  <c r="Q1344" i="1" s="1"/>
  <c r="N1345" i="1"/>
  <c r="Q1345" i="1" s="1"/>
  <c r="N1346" i="1"/>
  <c r="Q1346" i="1" s="1"/>
  <c r="N1347" i="1"/>
  <c r="Q1347" i="1" s="1"/>
  <c r="N1348" i="1"/>
  <c r="Q1348" i="1" s="1"/>
  <c r="N1349" i="1"/>
  <c r="Q1349" i="1" s="1"/>
  <c r="N1350" i="1"/>
  <c r="Q1350" i="1" s="1"/>
  <c r="N1351" i="1"/>
  <c r="Q1351" i="1" s="1"/>
  <c r="N1352" i="1"/>
  <c r="Q1352" i="1" s="1"/>
  <c r="N1353" i="1"/>
  <c r="Q1353" i="1" s="1"/>
  <c r="N1354" i="1"/>
  <c r="N1355" i="1"/>
  <c r="N1356" i="1"/>
  <c r="G1342" i="1"/>
  <c r="G1343" i="1"/>
  <c r="G1344" i="1"/>
  <c r="G1345" i="1"/>
  <c r="G1346" i="1"/>
  <c r="G1347" i="1"/>
  <c r="G1348" i="1"/>
  <c r="G1349" i="1"/>
  <c r="G1350" i="1"/>
  <c r="G1351" i="1"/>
  <c r="G1352" i="1"/>
  <c r="G1353" i="1"/>
  <c r="G1354" i="1"/>
  <c r="G1355" i="1"/>
  <c r="G1356" i="1"/>
  <c r="F114" i="7"/>
  <c r="P1355" i="1" l="1"/>
  <c r="Q1355" i="1"/>
  <c r="P1354" i="1"/>
  <c r="Q1354" i="1"/>
  <c r="P1342" i="1"/>
  <c r="Q1342" i="1"/>
  <c r="P1356" i="1"/>
  <c r="Q1356" i="1"/>
  <c r="W115" i="7"/>
  <c r="X115" i="7"/>
  <c r="S1362" i="1"/>
  <c r="T1362" i="1" s="1"/>
  <c r="W1362" i="1" s="1"/>
  <c r="Y1362" i="1" s="1"/>
  <c r="S1381" i="1"/>
  <c r="T1381" i="1" s="1"/>
  <c r="W1381" i="1" s="1"/>
  <c r="Y1381" i="1" s="1"/>
  <c r="S1379" i="1"/>
  <c r="T1379" i="1" s="1"/>
  <c r="W1379" i="1" s="1"/>
  <c r="Y1379" i="1" s="1"/>
  <c r="S1376" i="1"/>
  <c r="T1376" i="1" s="1"/>
  <c r="W1376" i="1" s="1"/>
  <c r="Y1376" i="1" s="1"/>
  <c r="W1375" i="1"/>
  <c r="Y1375" i="1" s="1"/>
  <c r="W1373" i="1"/>
  <c r="Y1373" i="1" s="1"/>
  <c r="X1373" i="1"/>
  <c r="X1374" i="1"/>
  <c r="W1374" i="1"/>
  <c r="Y1374" i="1" s="1"/>
  <c r="S1368" i="1"/>
  <c r="T1368" i="1" s="1"/>
  <c r="W1368" i="1" s="1"/>
  <c r="Y1368" i="1" s="1"/>
  <c r="X1375" i="1"/>
  <c r="X1379" i="1"/>
  <c r="X1381" i="1"/>
  <c r="W1372" i="1"/>
  <c r="Y1372" i="1" s="1"/>
  <c r="X1372" i="1"/>
  <c r="X1377" i="1"/>
  <c r="X1376" i="1"/>
  <c r="X1380" i="1"/>
  <c r="X1371" i="1"/>
  <c r="X1378" i="1"/>
  <c r="O1356" i="1"/>
  <c r="O1352" i="1"/>
  <c r="O1348" i="1"/>
  <c r="O1344" i="1"/>
  <c r="O1355" i="1"/>
  <c r="O1351" i="1"/>
  <c r="O1347" i="1"/>
  <c r="O1343" i="1"/>
  <c r="O1354" i="1"/>
  <c r="O1350" i="1"/>
  <c r="O1346" i="1"/>
  <c r="O1342" i="1"/>
  <c r="O1353" i="1"/>
  <c r="O1349" i="1"/>
  <c r="O1345" i="1"/>
  <c r="S1365" i="1"/>
  <c r="T1365" i="1" s="1"/>
  <c r="W1365" i="1" s="1"/>
  <c r="Y1365" i="1" s="1"/>
  <c r="X1367" i="1"/>
  <c r="X1359" i="1"/>
  <c r="S1360" i="1"/>
  <c r="T1360" i="1" s="1"/>
  <c r="W1360" i="1" s="1"/>
  <c r="Y1360" i="1" s="1"/>
  <c r="W1370" i="1"/>
  <c r="Y1370" i="1" s="1"/>
  <c r="S1367" i="1"/>
  <c r="T1367" i="1" s="1"/>
  <c r="W1367" i="1" s="1"/>
  <c r="Y1367" i="1" s="1"/>
  <c r="S1377" i="1"/>
  <c r="T1377" i="1" s="1"/>
  <c r="W1377" i="1" s="1"/>
  <c r="Y1377" i="1" s="1"/>
  <c r="X1363" i="1"/>
  <c r="X1357" i="1"/>
  <c r="X1362" i="1"/>
  <c r="S1366" i="1"/>
  <c r="T1366" i="1" s="1"/>
  <c r="W1366" i="1" s="1"/>
  <c r="Y1366" i="1" s="1"/>
  <c r="X1364" i="1"/>
  <c r="W1357" i="1"/>
  <c r="Y1357" i="1" s="1"/>
  <c r="X1361" i="1"/>
  <c r="S1380" i="1"/>
  <c r="T1380" i="1" s="1"/>
  <c r="W1380" i="1" s="1"/>
  <c r="Y1380" i="1" s="1"/>
  <c r="X1365" i="1"/>
  <c r="S1361" i="1"/>
  <c r="T1361" i="1" s="1"/>
  <c r="W1361" i="1" s="1"/>
  <c r="Y1361" i="1" s="1"/>
  <c r="X1369" i="1"/>
  <c r="S1371" i="1"/>
  <c r="W1369" i="1"/>
  <c r="Y1369" i="1" s="1"/>
  <c r="S1363" i="1"/>
  <c r="T1363" i="1" s="1"/>
  <c r="W1363" i="1" s="1"/>
  <c r="Y1363" i="1" s="1"/>
  <c r="S1378" i="1"/>
  <c r="T1378" i="1" s="1"/>
  <c r="W1378" i="1" s="1"/>
  <c r="Y1378" i="1" s="1"/>
  <c r="S1364" i="1"/>
  <c r="T1364" i="1" s="1"/>
  <c r="W1364" i="1" s="1"/>
  <c r="Y1364" i="1" s="1"/>
  <c r="S1359" i="1"/>
  <c r="T1359" i="1" s="1"/>
  <c r="W1359" i="1" s="1"/>
  <c r="Y1359" i="1" s="1"/>
  <c r="S1358" i="1"/>
  <c r="T1358" i="1" s="1"/>
  <c r="W1358" i="1" s="1"/>
  <c r="Y1358" i="1" s="1"/>
  <c r="S1344" i="1" l="1"/>
  <c r="T1344" i="1" s="1"/>
  <c r="X1344" i="1"/>
  <c r="S1353" i="1"/>
  <c r="T1353" i="1" s="1"/>
  <c r="S1351" i="1"/>
  <c r="T1351" i="1" s="1"/>
  <c r="W1351" i="1" s="1"/>
  <c r="Y1351" i="1" s="1"/>
  <c r="T1371" i="1"/>
  <c r="W1371" i="1" s="1"/>
  <c r="Y1371" i="1" s="1"/>
  <c r="X1350" i="1"/>
  <c r="S1346" i="1"/>
  <c r="T1346" i="1" s="1"/>
  <c r="W1346" i="1" s="1"/>
  <c r="Y1346" i="1" s="1"/>
  <c r="S1345" i="1"/>
  <c r="T1345" i="1" s="1"/>
  <c r="W1345" i="1" s="1"/>
  <c r="Y1345" i="1" s="1"/>
  <c r="S1350" i="1"/>
  <c r="T1350" i="1" s="1"/>
  <c r="W1350" i="1" s="1"/>
  <c r="Y1350" i="1" s="1"/>
  <c r="X1347" i="1"/>
  <c r="S1352" i="1"/>
  <c r="T1352" i="1" s="1"/>
  <c r="W1352" i="1" s="1"/>
  <c r="Y1352" i="1" s="1"/>
  <c r="X1356" i="1"/>
  <c r="X1352" i="1"/>
  <c r="S1348" i="1"/>
  <c r="T1348" i="1" s="1"/>
  <c r="W1348" i="1" s="1"/>
  <c r="Y1348" i="1" s="1"/>
  <c r="S1343" i="1"/>
  <c r="T1343" i="1" s="1"/>
  <c r="W1343" i="1" s="1"/>
  <c r="Y1343" i="1" s="1"/>
  <c r="X1343" i="1"/>
  <c r="X1348" i="1"/>
  <c r="X1353" i="1"/>
  <c r="W1353" i="1"/>
  <c r="Y1353" i="1" s="1"/>
  <c r="X1342" i="1"/>
  <c r="X1345" i="1"/>
  <c r="X1355" i="1"/>
  <c r="S1342" i="1"/>
  <c r="T1342" i="1" s="1"/>
  <c r="W1342" i="1" s="1"/>
  <c r="Y1342" i="1" s="1"/>
  <c r="X1351" i="1"/>
  <c r="X1354" i="1"/>
  <c r="S1355" i="1"/>
  <c r="T1355" i="1" s="1"/>
  <c r="W1355" i="1" s="1"/>
  <c r="Y1355" i="1" s="1"/>
  <c r="S1356" i="1"/>
  <c r="T1356" i="1" s="1"/>
  <c r="W1356" i="1" s="1"/>
  <c r="Y1356" i="1" s="1"/>
  <c r="X1349" i="1"/>
  <c r="X1346" i="1"/>
  <c r="S1349" i="1"/>
  <c r="T1349" i="1" s="1"/>
  <c r="W1349" i="1" s="1"/>
  <c r="Y1349" i="1" s="1"/>
  <c r="S1354" i="1"/>
  <c r="T1354" i="1" s="1"/>
  <c r="W1354" i="1" s="1"/>
  <c r="Y1354" i="1" s="1"/>
  <c r="S1347" i="1"/>
  <c r="T1347" i="1" s="1"/>
  <c r="W1347" i="1" s="1"/>
  <c r="Y1347" i="1" s="1"/>
  <c r="W1344" i="1"/>
  <c r="Y1344" i="1" s="1"/>
  <c r="K113" i="7" l="1"/>
  <c r="L113" i="7" s="1"/>
  <c r="M113" i="7"/>
  <c r="N1327" i="1"/>
  <c r="Q1327" i="1" s="1"/>
  <c r="N1328" i="1"/>
  <c r="Q1328" i="1" s="1"/>
  <c r="N1329" i="1"/>
  <c r="Q1329" i="1" s="1"/>
  <c r="N1330" i="1"/>
  <c r="Q1330" i="1" s="1"/>
  <c r="N1331" i="1"/>
  <c r="Q1331" i="1" s="1"/>
  <c r="N1332" i="1"/>
  <c r="Q1332" i="1" s="1"/>
  <c r="N1333" i="1"/>
  <c r="Q1333" i="1" s="1"/>
  <c r="N1334" i="1"/>
  <c r="N1335" i="1"/>
  <c r="N1336" i="1"/>
  <c r="Q1336" i="1" s="1"/>
  <c r="N1337" i="1"/>
  <c r="N1338" i="1"/>
  <c r="N1339" i="1"/>
  <c r="Q1339" i="1" s="1"/>
  <c r="N1340" i="1"/>
  <c r="Q1340" i="1" s="1"/>
  <c r="N1341" i="1"/>
  <c r="Q1341" i="1" s="1"/>
  <c r="F113" i="7"/>
  <c r="P1338" i="1" l="1"/>
  <c r="Q1338" i="1"/>
  <c r="P1334" i="1"/>
  <c r="Q1334" i="1"/>
  <c r="P1337" i="1"/>
  <c r="Q1337" i="1"/>
  <c r="P1335" i="1"/>
  <c r="Q1335" i="1"/>
  <c r="W114" i="7"/>
  <c r="X113" i="7"/>
  <c r="X114" i="7"/>
  <c r="R1334" i="1"/>
  <c r="R1341" i="1"/>
  <c r="R1337" i="1"/>
  <c r="R1333" i="1"/>
  <c r="R1329" i="1"/>
  <c r="R1338" i="1"/>
  <c r="R1340" i="1"/>
  <c r="R1336" i="1"/>
  <c r="R1332" i="1"/>
  <c r="R1328" i="1"/>
  <c r="R1330" i="1"/>
  <c r="R1339" i="1"/>
  <c r="R1335" i="1"/>
  <c r="R1331" i="1"/>
  <c r="R1327" i="1"/>
  <c r="O1341" i="1"/>
  <c r="O1337" i="1"/>
  <c r="O1333" i="1"/>
  <c r="O1329" i="1"/>
  <c r="O1340" i="1"/>
  <c r="O1336" i="1"/>
  <c r="O1332" i="1"/>
  <c r="O1328" i="1"/>
  <c r="O1339" i="1"/>
  <c r="O1335" i="1"/>
  <c r="O1331" i="1"/>
  <c r="O1338" i="1"/>
  <c r="O1334" i="1"/>
  <c r="O1330" i="1"/>
  <c r="W113" i="7"/>
  <c r="O1327" i="1"/>
  <c r="G1337" i="1"/>
  <c r="G1333" i="1"/>
  <c r="G1340" i="1"/>
  <c r="G1336" i="1"/>
  <c r="G1332" i="1"/>
  <c r="G1339" i="1"/>
  <c r="G1335" i="1"/>
  <c r="G1331" i="1"/>
  <c r="G1338" i="1"/>
  <c r="G1334" i="1"/>
  <c r="G1330" i="1"/>
  <c r="G1329" i="1"/>
  <c r="G1328" i="1"/>
  <c r="G1341" i="1"/>
  <c r="G1327" i="1"/>
  <c r="K112" i="7"/>
  <c r="L112" i="7" s="1"/>
  <c r="N1309" i="1"/>
  <c r="Q1309" i="1" s="1"/>
  <c r="N1310" i="1"/>
  <c r="N1311" i="1"/>
  <c r="Q1311" i="1" s="1"/>
  <c r="N1312" i="1"/>
  <c r="N1313" i="1"/>
  <c r="Q1313" i="1" s="1"/>
  <c r="N1314" i="1"/>
  <c r="N1315" i="1"/>
  <c r="Q1315" i="1" s="1"/>
  <c r="N1316" i="1"/>
  <c r="Q1316" i="1" s="1"/>
  <c r="N1317" i="1"/>
  <c r="Q1317" i="1" s="1"/>
  <c r="N1318" i="1"/>
  <c r="Q1318" i="1" s="1"/>
  <c r="N1319" i="1"/>
  <c r="Q1319" i="1" s="1"/>
  <c r="N1320" i="1"/>
  <c r="Q1320" i="1" s="1"/>
  <c r="N1321" i="1"/>
  <c r="Q1321" i="1" s="1"/>
  <c r="N1322" i="1"/>
  <c r="N1323" i="1"/>
  <c r="N1324" i="1"/>
  <c r="N1325" i="1"/>
  <c r="N1326" i="1"/>
  <c r="M112" i="7"/>
  <c r="F112" i="7"/>
  <c r="P1326" i="1" l="1"/>
  <c r="Q1326" i="1"/>
  <c r="P1322" i="1"/>
  <c r="Q1322" i="1"/>
  <c r="P1324" i="1"/>
  <c r="Q1324" i="1"/>
  <c r="P1312" i="1"/>
  <c r="Q1312" i="1"/>
  <c r="P1323" i="1"/>
  <c r="Q1323" i="1"/>
  <c r="P1314" i="1"/>
  <c r="Q1314" i="1"/>
  <c r="P1310" i="1"/>
  <c r="Q1310" i="1"/>
  <c r="P1325" i="1"/>
  <c r="Q1325" i="1"/>
  <c r="R1312" i="1"/>
  <c r="R1313" i="1"/>
  <c r="R1309" i="1"/>
  <c r="R1323" i="1"/>
  <c r="R1311" i="1"/>
  <c r="R1310" i="1"/>
  <c r="X1339" i="1"/>
  <c r="X1337" i="1"/>
  <c r="X1333" i="1"/>
  <c r="X1336" i="1"/>
  <c r="O1319" i="1"/>
  <c r="O1315" i="1"/>
  <c r="O1324" i="1"/>
  <c r="O1320" i="1"/>
  <c r="O1316" i="1"/>
  <c r="O1326" i="1"/>
  <c r="O1322" i="1"/>
  <c r="O1318" i="1"/>
  <c r="O1314" i="1"/>
  <c r="O1325" i="1"/>
  <c r="O1321" i="1"/>
  <c r="O1317" i="1"/>
  <c r="O1323" i="1"/>
  <c r="O1311" i="1"/>
  <c r="O1313" i="1"/>
  <c r="O1309" i="1"/>
  <c r="O1312" i="1"/>
  <c r="O1310" i="1"/>
  <c r="X1330" i="1"/>
  <c r="X1340" i="1"/>
  <c r="X1335" i="1"/>
  <c r="X1332" i="1"/>
  <c r="S1340" i="1"/>
  <c r="T1340" i="1" s="1"/>
  <c r="W1340" i="1" s="1"/>
  <c r="Y1340" i="1" s="1"/>
  <c r="X1331" i="1"/>
  <c r="S1341" i="1"/>
  <c r="T1341" i="1" s="1"/>
  <c r="W1341" i="1" s="1"/>
  <c r="Y1341" i="1" s="1"/>
  <c r="S1336" i="1"/>
  <c r="T1336" i="1" s="1"/>
  <c r="W1336" i="1" s="1"/>
  <c r="Y1336" i="1" s="1"/>
  <c r="S1330" i="1"/>
  <c r="T1330" i="1" s="1"/>
  <c r="S1332" i="1"/>
  <c r="T1332" i="1" s="1"/>
  <c r="W1332" i="1" s="1"/>
  <c r="Y1332" i="1" s="1"/>
  <c r="S1331" i="1"/>
  <c r="T1331" i="1" s="1"/>
  <c r="W1331" i="1" s="1"/>
  <c r="Y1331" i="1" s="1"/>
  <c r="S1333" i="1"/>
  <c r="T1333" i="1" s="1"/>
  <c r="W1333" i="1" s="1"/>
  <c r="Y1333" i="1" s="1"/>
  <c r="S1328" i="1"/>
  <c r="T1328" i="1" s="1"/>
  <c r="W1328" i="1" s="1"/>
  <c r="Y1328" i="1" s="1"/>
  <c r="S1329" i="1"/>
  <c r="T1329" i="1" s="1"/>
  <c r="W1329" i="1" s="1"/>
  <c r="Y1329" i="1" s="1"/>
  <c r="X1334" i="1"/>
  <c r="X1341" i="1"/>
  <c r="X1329" i="1"/>
  <c r="X1338" i="1"/>
  <c r="X1328" i="1"/>
  <c r="X1327" i="1"/>
  <c r="G1323" i="1"/>
  <c r="G1319" i="1"/>
  <c r="G1325" i="1"/>
  <c r="G1321" i="1"/>
  <c r="G1317" i="1"/>
  <c r="G1313" i="1"/>
  <c r="G1309" i="1"/>
  <c r="S1338" i="1"/>
  <c r="T1338" i="1" s="1"/>
  <c r="W1338" i="1" s="1"/>
  <c r="Y1338" i="1" s="1"/>
  <c r="S1337" i="1"/>
  <c r="T1337" i="1" s="1"/>
  <c r="W1337" i="1" s="1"/>
  <c r="Y1337" i="1" s="1"/>
  <c r="G1311" i="1"/>
  <c r="G1324" i="1"/>
  <c r="G1320" i="1"/>
  <c r="G1316" i="1"/>
  <c r="G1312" i="1"/>
  <c r="S1339" i="1"/>
  <c r="T1339" i="1" s="1"/>
  <c r="W1339" i="1" s="1"/>
  <c r="Y1339" i="1" s="1"/>
  <c r="S1327" i="1"/>
  <c r="T1327" i="1" s="1"/>
  <c r="W1327" i="1" s="1"/>
  <c r="Y1327" i="1" s="1"/>
  <c r="G1315" i="1"/>
  <c r="G1326" i="1"/>
  <c r="G1322" i="1"/>
  <c r="G1318" i="1"/>
  <c r="G1314" i="1"/>
  <c r="G1310" i="1"/>
  <c r="W1330" i="1"/>
  <c r="Y1330" i="1" s="1"/>
  <c r="S1335" i="1"/>
  <c r="T1335" i="1" s="1"/>
  <c r="W1335" i="1" s="1"/>
  <c r="Y1335" i="1" s="1"/>
  <c r="S1334" i="1"/>
  <c r="T1334" i="1" s="1"/>
  <c r="W1334" i="1" s="1"/>
  <c r="Y1334" i="1" s="1"/>
  <c r="M110" i="7"/>
  <c r="K110" i="7"/>
  <c r="K111" i="7"/>
  <c r="L111" i="7"/>
  <c r="M111" i="7"/>
  <c r="N1289" i="1"/>
  <c r="N1290" i="1"/>
  <c r="Q1290" i="1" s="1"/>
  <c r="N1291" i="1"/>
  <c r="N1292" i="1"/>
  <c r="N1293" i="1"/>
  <c r="N1294" i="1"/>
  <c r="Q1294" i="1" s="1"/>
  <c r="N1295" i="1"/>
  <c r="Q1295" i="1" s="1"/>
  <c r="N1296" i="1"/>
  <c r="Q1296" i="1" s="1"/>
  <c r="N1297" i="1"/>
  <c r="Q1297" i="1" s="1"/>
  <c r="N1298" i="1"/>
  <c r="Q1298" i="1" s="1"/>
  <c r="N1299" i="1"/>
  <c r="Q1299" i="1" s="1"/>
  <c r="N1300" i="1"/>
  <c r="Q1300" i="1" s="1"/>
  <c r="N1301" i="1"/>
  <c r="Q1301" i="1" s="1"/>
  <c r="N1302" i="1"/>
  <c r="Q1302" i="1" s="1"/>
  <c r="N1303" i="1"/>
  <c r="Q1303" i="1" s="1"/>
  <c r="N1304" i="1"/>
  <c r="Q1304" i="1" s="1"/>
  <c r="N1305" i="1"/>
  <c r="Q1305" i="1" s="1"/>
  <c r="N1306" i="1"/>
  <c r="Q1306" i="1" s="1"/>
  <c r="N1307" i="1"/>
  <c r="Q1307" i="1" s="1"/>
  <c r="N1308" i="1"/>
  <c r="Q1308" i="1" s="1"/>
  <c r="N1288" i="1"/>
  <c r="F111" i="7"/>
  <c r="R1288" i="1" l="1"/>
  <c r="Q1288" i="1"/>
  <c r="P1293" i="1"/>
  <c r="Q1293" i="1"/>
  <c r="P1289" i="1"/>
  <c r="Q1289" i="1"/>
  <c r="P1292" i="1"/>
  <c r="Q1292" i="1"/>
  <c r="P1291" i="1"/>
  <c r="Q1291" i="1"/>
  <c r="W112" i="7"/>
  <c r="X112" i="7"/>
  <c r="P1299" i="1"/>
  <c r="P1295" i="1"/>
  <c r="P1305" i="1"/>
  <c r="S1305" i="1" s="1"/>
  <c r="T1305" i="1" s="1"/>
  <c r="P1296" i="1"/>
  <c r="R1290" i="1"/>
  <c r="O1291" i="1"/>
  <c r="O1293" i="1"/>
  <c r="O1289" i="1"/>
  <c r="O1292" i="1"/>
  <c r="O1290" i="1"/>
  <c r="X1319" i="1"/>
  <c r="X1313" i="1"/>
  <c r="X1321" i="1"/>
  <c r="X1320" i="1"/>
  <c r="X1325" i="1"/>
  <c r="G1304" i="1"/>
  <c r="X1312" i="1"/>
  <c r="S1318" i="1"/>
  <c r="T1318" i="1" s="1"/>
  <c r="W1318" i="1" s="1"/>
  <c r="Y1318" i="1" s="1"/>
  <c r="S1316" i="1"/>
  <c r="T1316" i="1" s="1"/>
  <c r="W1316" i="1" s="1"/>
  <c r="Y1316" i="1" s="1"/>
  <c r="X1314" i="1"/>
  <c r="X1318" i="1"/>
  <c r="G1301" i="1"/>
  <c r="G1293" i="1"/>
  <c r="G1307" i="1"/>
  <c r="G1303" i="1"/>
  <c r="G1299" i="1"/>
  <c r="G1295" i="1"/>
  <c r="G1291" i="1"/>
  <c r="S1311" i="1"/>
  <c r="T1311" i="1" s="1"/>
  <c r="W1311" i="1" s="1"/>
  <c r="Y1311" i="1" s="1"/>
  <c r="G1288" i="1"/>
  <c r="G1305" i="1"/>
  <c r="X1311" i="1"/>
  <c r="G1289" i="1"/>
  <c r="G1297" i="1"/>
  <c r="X1323" i="1"/>
  <c r="X1317" i="1"/>
  <c r="X1322" i="1"/>
  <c r="X1326" i="1"/>
  <c r="X1310" i="1"/>
  <c r="X1315" i="1"/>
  <c r="S1317" i="1"/>
  <c r="T1317" i="1" s="1"/>
  <c r="W1317" i="1" s="1"/>
  <c r="Y1317" i="1" s="1"/>
  <c r="S1313" i="1"/>
  <c r="T1313" i="1" s="1"/>
  <c r="W1313" i="1" s="1"/>
  <c r="Y1313" i="1" s="1"/>
  <c r="S1309" i="1"/>
  <c r="T1309" i="1" s="1"/>
  <c r="W1309" i="1" s="1"/>
  <c r="Y1309" i="1" s="1"/>
  <c r="S1320" i="1"/>
  <c r="T1320" i="1" s="1"/>
  <c r="W1320" i="1" s="1"/>
  <c r="Y1320" i="1" s="1"/>
  <c r="X1324" i="1"/>
  <c r="S1324" i="1"/>
  <c r="T1324" i="1" s="1"/>
  <c r="W1324" i="1" s="1"/>
  <c r="Y1324" i="1" s="1"/>
  <c r="S1322" i="1"/>
  <c r="T1322" i="1" s="1"/>
  <c r="W1322" i="1" s="1"/>
  <c r="Y1322" i="1" s="1"/>
  <c r="S1319" i="1"/>
  <c r="T1319" i="1" s="1"/>
  <c r="W1319" i="1" s="1"/>
  <c r="Y1319" i="1" s="1"/>
  <c r="S1315" i="1"/>
  <c r="T1315" i="1" s="1"/>
  <c r="W1315" i="1" s="1"/>
  <c r="Y1315" i="1" s="1"/>
  <c r="S1312" i="1"/>
  <c r="T1312" i="1" s="1"/>
  <c r="W1312" i="1" s="1"/>
  <c r="Y1312" i="1" s="1"/>
  <c r="S1321" i="1"/>
  <c r="T1321" i="1" s="1"/>
  <c r="W1321" i="1" s="1"/>
  <c r="Y1321" i="1" s="1"/>
  <c r="X1316" i="1"/>
  <c r="S1326" i="1"/>
  <c r="T1326" i="1" s="1"/>
  <c r="W1326" i="1" s="1"/>
  <c r="Y1326" i="1" s="1"/>
  <c r="S1323" i="1"/>
  <c r="T1323" i="1" s="1"/>
  <c r="W1323" i="1" s="1"/>
  <c r="Y1323" i="1" s="1"/>
  <c r="S1325" i="1"/>
  <c r="T1325" i="1" s="1"/>
  <c r="W1325" i="1" s="1"/>
  <c r="Y1325" i="1" s="1"/>
  <c r="G1296" i="1"/>
  <c r="S1314" i="1"/>
  <c r="T1314" i="1" s="1"/>
  <c r="W1314" i="1" s="1"/>
  <c r="Y1314" i="1" s="1"/>
  <c r="X1309" i="1"/>
  <c r="S1310" i="1"/>
  <c r="T1310" i="1" s="1"/>
  <c r="W1310" i="1" s="1"/>
  <c r="Y1310" i="1" s="1"/>
  <c r="G1298" i="1"/>
  <c r="G1302" i="1"/>
  <c r="G1306" i="1"/>
  <c r="G1294" i="1"/>
  <c r="X1304" i="1"/>
  <c r="X1300" i="1"/>
  <c r="X1292" i="1"/>
  <c r="X1290" i="1"/>
  <c r="G1290" i="1"/>
  <c r="S1308" i="1"/>
  <c r="T1308" i="1" s="1"/>
  <c r="G1308" i="1"/>
  <c r="G1300" i="1"/>
  <c r="G1292" i="1"/>
  <c r="O1301" i="1"/>
  <c r="O1294" i="1"/>
  <c r="O1304" i="1"/>
  <c r="O1306" i="1"/>
  <c r="O1307" i="1"/>
  <c r="O1308" i="1"/>
  <c r="O1305" i="1"/>
  <c r="O1303" i="1"/>
  <c r="O1298" i="1"/>
  <c r="O1300" i="1"/>
  <c r="O1299" i="1"/>
  <c r="O1302" i="1"/>
  <c r="O1297" i="1"/>
  <c r="O1296" i="1"/>
  <c r="O1295" i="1"/>
  <c r="O1288" i="1"/>
  <c r="X1306" i="1" l="1"/>
  <c r="X1294" i="1"/>
  <c r="X1302" i="1"/>
  <c r="X1296" i="1"/>
  <c r="S1298" i="1"/>
  <c r="T1298" i="1" s="1"/>
  <c r="W1298" i="1" s="1"/>
  <c r="Y1298" i="1" s="1"/>
  <c r="X1308" i="1"/>
  <c r="S1306" i="1"/>
  <c r="T1306" i="1" s="1"/>
  <c r="W1306" i="1" s="1"/>
  <c r="Y1306" i="1" s="1"/>
  <c r="S1303" i="1"/>
  <c r="T1303" i="1" s="1"/>
  <c r="W1303" i="1" s="1"/>
  <c r="Y1303" i="1" s="1"/>
  <c r="X1297" i="1"/>
  <c r="S1292" i="1"/>
  <c r="T1292" i="1" s="1"/>
  <c r="W1292" i="1" s="1"/>
  <c r="Y1292" i="1" s="1"/>
  <c r="S1301" i="1"/>
  <c r="T1301" i="1" s="1"/>
  <c r="W1301" i="1" s="1"/>
  <c r="Y1301" i="1" s="1"/>
  <c r="S1304" i="1"/>
  <c r="T1304" i="1" s="1"/>
  <c r="W1304" i="1" s="1"/>
  <c r="Y1304" i="1" s="1"/>
  <c r="X1299" i="1"/>
  <c r="W1305" i="1"/>
  <c r="Y1305" i="1" s="1"/>
  <c r="S1288" i="1"/>
  <c r="T1288" i="1" s="1"/>
  <c r="W1288" i="1" s="1"/>
  <c r="Y1288" i="1" s="1"/>
  <c r="S1302" i="1"/>
  <c r="T1302" i="1" s="1"/>
  <c r="W1302" i="1" s="1"/>
  <c r="Y1302" i="1" s="1"/>
  <c r="X1307" i="1"/>
  <c r="S1307" i="1"/>
  <c r="T1307" i="1" s="1"/>
  <c r="W1307" i="1" s="1"/>
  <c r="Y1307" i="1" s="1"/>
  <c r="X1298" i="1"/>
  <c r="X1303" i="1"/>
  <c r="S1299" i="1"/>
  <c r="T1299" i="1" s="1"/>
  <c r="W1299" i="1" s="1"/>
  <c r="Y1299" i="1" s="1"/>
  <c r="X1291" i="1"/>
  <c r="S1293" i="1"/>
  <c r="T1293" i="1" s="1"/>
  <c r="W1293" i="1" s="1"/>
  <c r="Y1293" i="1" s="1"/>
  <c r="S1294" i="1"/>
  <c r="T1294" i="1" s="1"/>
  <c r="W1294" i="1" s="1"/>
  <c r="Y1294" i="1" s="1"/>
  <c r="S1297" i="1"/>
  <c r="T1297" i="1" s="1"/>
  <c r="W1297" i="1" s="1"/>
  <c r="Y1297" i="1" s="1"/>
  <c r="X1293" i="1"/>
  <c r="X1295" i="1"/>
  <c r="X1301" i="1"/>
  <c r="W1308" i="1"/>
  <c r="Y1308" i="1" s="1"/>
  <c r="X1289" i="1"/>
  <c r="S1289" i="1"/>
  <c r="T1289" i="1" s="1"/>
  <c r="W1289" i="1" s="1"/>
  <c r="Y1289" i="1" s="1"/>
  <c r="S1295" i="1"/>
  <c r="T1295" i="1" s="1"/>
  <c r="W1295" i="1" s="1"/>
  <c r="Y1295" i="1" s="1"/>
  <c r="X1305" i="1"/>
  <c r="S1296" i="1"/>
  <c r="T1296" i="1" s="1"/>
  <c r="W1296" i="1" s="1"/>
  <c r="Y1296" i="1" s="1"/>
  <c r="S1300" i="1"/>
  <c r="T1300" i="1" s="1"/>
  <c r="W1300" i="1" s="1"/>
  <c r="Y1300" i="1" s="1"/>
  <c r="S1290" i="1"/>
  <c r="T1290" i="1" s="1"/>
  <c r="W1290" i="1" s="1"/>
  <c r="Y1290" i="1" s="1"/>
  <c r="S1291" i="1"/>
  <c r="T1291" i="1" s="1"/>
  <c r="W1291" i="1" s="1"/>
  <c r="Y1291" i="1" s="1"/>
  <c r="X1288" i="1"/>
  <c r="L110" i="7" l="1"/>
  <c r="N1274" i="1"/>
  <c r="Q1274" i="1" s="1"/>
  <c r="N1275" i="1"/>
  <c r="N1276" i="1"/>
  <c r="Q1276" i="1" s="1"/>
  <c r="N1277" i="1"/>
  <c r="Q1277" i="1" s="1"/>
  <c r="N1278" i="1"/>
  <c r="Q1278" i="1" s="1"/>
  <c r="N1279" i="1"/>
  <c r="N1280" i="1"/>
  <c r="Q1280" i="1" s="1"/>
  <c r="N1281" i="1"/>
  <c r="Q1281" i="1" s="1"/>
  <c r="N1282" i="1"/>
  <c r="Q1282" i="1" s="1"/>
  <c r="N1283" i="1"/>
  <c r="Q1283" i="1" s="1"/>
  <c r="N1284" i="1"/>
  <c r="Q1284" i="1" s="1"/>
  <c r="N1285" i="1"/>
  <c r="Q1285" i="1" s="1"/>
  <c r="N1286" i="1"/>
  <c r="Q1286" i="1" s="1"/>
  <c r="N1287" i="1"/>
  <c r="Q1287" i="1" s="1"/>
  <c r="G1281" i="1"/>
  <c r="P1279" i="1" l="1"/>
  <c r="Q1279" i="1"/>
  <c r="P1275" i="1"/>
  <c r="Q1275" i="1"/>
  <c r="W111" i="7"/>
  <c r="X111" i="7"/>
  <c r="R1287" i="1"/>
  <c r="R1279" i="1"/>
  <c r="R1275" i="1"/>
  <c r="R1286" i="1"/>
  <c r="R1278" i="1"/>
  <c r="R1274" i="1"/>
  <c r="R1281" i="1"/>
  <c r="R1277" i="1"/>
  <c r="R1280" i="1"/>
  <c r="R1276" i="1"/>
  <c r="O1283" i="1"/>
  <c r="O1282" i="1"/>
  <c r="O1285" i="1"/>
  <c r="O1284" i="1"/>
  <c r="O1287" i="1"/>
  <c r="O1279" i="1"/>
  <c r="O1275" i="1"/>
  <c r="O1286" i="1"/>
  <c r="O1278" i="1"/>
  <c r="O1274" i="1"/>
  <c r="O1281" i="1"/>
  <c r="O1277" i="1"/>
  <c r="O1280" i="1"/>
  <c r="O1276" i="1"/>
  <c r="G1278" i="1"/>
  <c r="G1274" i="1"/>
  <c r="G1286" i="1"/>
  <c r="G1282" i="1"/>
  <c r="G1284" i="1"/>
  <c r="G1280" i="1"/>
  <c r="G1276" i="1"/>
  <c r="G1277" i="1"/>
  <c r="G1285" i="1"/>
  <c r="G1287" i="1"/>
  <c r="G1279" i="1"/>
  <c r="X1275" i="1"/>
  <c r="G1283" i="1"/>
  <c r="G1275" i="1"/>
  <c r="X1278" i="1" l="1"/>
  <c r="X1281" i="1"/>
  <c r="X1279" i="1"/>
  <c r="S1285" i="1"/>
  <c r="T1285" i="1" s="1"/>
  <c r="W1285" i="1" s="1"/>
  <c r="Y1285" i="1" s="1"/>
  <c r="X1286" i="1"/>
  <c r="S1282" i="1"/>
  <c r="T1282" i="1" s="1"/>
  <c r="W1282" i="1" s="1"/>
  <c r="Y1282" i="1" s="1"/>
  <c r="X1287" i="1"/>
  <c r="X1283" i="1"/>
  <c r="S1284" i="1"/>
  <c r="T1284" i="1" s="1"/>
  <c r="W1284" i="1" s="1"/>
  <c r="Y1284" i="1" s="1"/>
  <c r="S1274" i="1"/>
  <c r="T1274" i="1" s="1"/>
  <c r="W1274" i="1" s="1"/>
  <c r="Y1274" i="1" s="1"/>
  <c r="S1286" i="1"/>
  <c r="T1286" i="1" s="1"/>
  <c r="W1286" i="1" s="1"/>
  <c r="Y1286" i="1" s="1"/>
  <c r="S1279" i="1"/>
  <c r="T1279" i="1" s="1"/>
  <c r="W1279" i="1" s="1"/>
  <c r="Y1279" i="1" s="1"/>
  <c r="S1276" i="1"/>
  <c r="T1276" i="1" s="1"/>
  <c r="W1276" i="1" s="1"/>
  <c r="Y1276" i="1" s="1"/>
  <c r="S1277" i="1"/>
  <c r="T1277" i="1" s="1"/>
  <c r="W1277" i="1" s="1"/>
  <c r="Y1277" i="1" s="1"/>
  <c r="S1280" i="1"/>
  <c r="T1280" i="1" s="1"/>
  <c r="W1280" i="1" s="1"/>
  <c r="Y1280" i="1" s="1"/>
  <c r="S1283" i="1"/>
  <c r="T1283" i="1" s="1"/>
  <c r="W1283" i="1" s="1"/>
  <c r="Y1283" i="1" s="1"/>
  <c r="X1285" i="1"/>
  <c r="S1287" i="1"/>
  <c r="T1287" i="1" s="1"/>
  <c r="W1287" i="1" s="1"/>
  <c r="Y1287" i="1" s="1"/>
  <c r="X1280" i="1"/>
  <c r="X1277" i="1"/>
  <c r="X1284" i="1"/>
  <c r="S1275" i="1"/>
  <c r="T1275" i="1" s="1"/>
  <c r="W1275" i="1" s="1"/>
  <c r="Y1275" i="1" s="1"/>
  <c r="X1274" i="1"/>
  <c r="X1276" i="1"/>
  <c r="S1281" i="1"/>
  <c r="T1281" i="1" s="1"/>
  <c r="W1281" i="1" s="1"/>
  <c r="Y1281" i="1" s="1"/>
  <c r="X1282" i="1"/>
  <c r="S1278" i="1"/>
  <c r="T1278" i="1" s="1"/>
  <c r="W1278" i="1" s="1"/>
  <c r="Y1278" i="1" s="1"/>
  <c r="F110" i="7"/>
  <c r="M109" i="7" l="1"/>
  <c r="K109" i="7"/>
  <c r="L109" i="7" s="1"/>
  <c r="N1250" i="1"/>
  <c r="N1251" i="1"/>
  <c r="Q1251" i="1" s="1"/>
  <c r="N1252" i="1"/>
  <c r="Q1252" i="1" s="1"/>
  <c r="N1253" i="1"/>
  <c r="Q1253" i="1" s="1"/>
  <c r="N1254" i="1"/>
  <c r="Q1254" i="1" s="1"/>
  <c r="N1255" i="1"/>
  <c r="Q1255" i="1" s="1"/>
  <c r="N1256" i="1"/>
  <c r="N1257" i="1"/>
  <c r="Q1257" i="1" s="1"/>
  <c r="N1258" i="1"/>
  <c r="N1259" i="1"/>
  <c r="Q1259" i="1" s="1"/>
  <c r="N1260" i="1"/>
  <c r="Q1260" i="1" s="1"/>
  <c r="N1261" i="1"/>
  <c r="Q1261" i="1" s="1"/>
  <c r="N1262" i="1"/>
  <c r="N1263" i="1"/>
  <c r="Q1263" i="1" s="1"/>
  <c r="N1264" i="1"/>
  <c r="N1265" i="1"/>
  <c r="N1266" i="1"/>
  <c r="N1267" i="1"/>
  <c r="Q1267" i="1" s="1"/>
  <c r="N1268" i="1"/>
  <c r="N1269" i="1"/>
  <c r="Q1269" i="1" s="1"/>
  <c r="N1270" i="1"/>
  <c r="Q1270" i="1" s="1"/>
  <c r="N1271" i="1"/>
  <c r="Q1271" i="1" s="1"/>
  <c r="N1272" i="1"/>
  <c r="N1273" i="1"/>
  <c r="N1249" i="1"/>
  <c r="Q1249" i="1" s="1"/>
  <c r="R1273" i="1" l="1"/>
  <c r="Q1273" i="1"/>
  <c r="P1272" i="1"/>
  <c r="Q1272" i="1"/>
  <c r="R1256" i="1"/>
  <c r="Q1256" i="1"/>
  <c r="R1265" i="1"/>
  <c r="Q1265" i="1"/>
  <c r="R1268" i="1"/>
  <c r="Q1268" i="1"/>
  <c r="R1264" i="1"/>
  <c r="Q1264" i="1"/>
  <c r="R1266" i="1"/>
  <c r="Q1266" i="1"/>
  <c r="R1262" i="1"/>
  <c r="Q1262" i="1"/>
  <c r="R1258" i="1"/>
  <c r="Q1258" i="1"/>
  <c r="P1250" i="1"/>
  <c r="Q1250" i="1"/>
  <c r="X110" i="7"/>
  <c r="R1269" i="1"/>
  <c r="P1269" i="1"/>
  <c r="R1261" i="1"/>
  <c r="P1261" i="1"/>
  <c r="R1257" i="1"/>
  <c r="P1257" i="1"/>
  <c r="R1260" i="1"/>
  <c r="P1260" i="1"/>
  <c r="R1249" i="1"/>
  <c r="P1249" i="1"/>
  <c r="R1271" i="1"/>
  <c r="P1271" i="1"/>
  <c r="P1267" i="1"/>
  <c r="R1263" i="1"/>
  <c r="P1263" i="1"/>
  <c r="R1255" i="1"/>
  <c r="P1255" i="1"/>
  <c r="R1254" i="1"/>
  <c r="P1254" i="1"/>
  <c r="R1272" i="1"/>
  <c r="R1270" i="1"/>
  <c r="R1250" i="1"/>
  <c r="O1252" i="1"/>
  <c r="O1251" i="1"/>
  <c r="O1250" i="1"/>
  <c r="W110" i="7"/>
  <c r="G1266" i="1"/>
  <c r="G1273" i="1"/>
  <c r="G1261" i="1"/>
  <c r="G1272" i="1"/>
  <c r="G1268" i="1"/>
  <c r="G1264" i="1"/>
  <c r="G1260" i="1"/>
  <c r="G1256" i="1"/>
  <c r="G1271" i="1"/>
  <c r="G1267" i="1"/>
  <c r="G1263" i="1"/>
  <c r="G1259" i="1"/>
  <c r="G1255" i="1"/>
  <c r="G1251" i="1"/>
  <c r="G1262" i="1"/>
  <c r="G1254" i="1"/>
  <c r="G1250" i="1"/>
  <c r="G1249" i="1"/>
  <c r="G1269" i="1"/>
  <c r="G1257" i="1"/>
  <c r="G1253" i="1"/>
  <c r="G1270" i="1"/>
  <c r="G1258" i="1"/>
  <c r="G1265" i="1"/>
  <c r="G1252" i="1"/>
  <c r="O1273" i="1"/>
  <c r="O1271" i="1"/>
  <c r="O1267" i="1"/>
  <c r="O1262" i="1"/>
  <c r="O1261" i="1"/>
  <c r="O1260" i="1"/>
  <c r="O1266" i="1"/>
  <c r="O1259" i="1"/>
  <c r="O1253" i="1"/>
  <c r="O1272" i="1"/>
  <c r="O1270" i="1"/>
  <c r="O1269" i="1"/>
  <c r="O1265" i="1"/>
  <c r="O1258" i="1"/>
  <c r="O1257" i="1"/>
  <c r="O1268" i="1"/>
  <c r="O1264" i="1"/>
  <c r="O1263" i="1"/>
  <c r="O1256" i="1"/>
  <c r="O1255" i="1"/>
  <c r="O1254" i="1"/>
  <c r="O1249" i="1"/>
  <c r="X1259" i="1" l="1"/>
  <c r="X1254" i="1"/>
  <c r="X1257" i="1"/>
  <c r="X1258" i="1"/>
  <c r="S1252" i="1"/>
  <c r="T1252" i="1" s="1"/>
  <c r="W1252" i="1" s="1"/>
  <c r="Y1252" i="1" s="1"/>
  <c r="S1249" i="1"/>
  <c r="T1249" i="1" s="1"/>
  <c r="W1249" i="1" s="1"/>
  <c r="Y1249" i="1" s="1"/>
  <c r="X1250" i="1"/>
  <c r="X1249" i="1"/>
  <c r="X1253" i="1"/>
  <c r="X1262" i="1"/>
  <c r="X1256" i="1"/>
  <c r="S1264" i="1"/>
  <c r="T1264" i="1" s="1"/>
  <c r="W1264" i="1" s="1"/>
  <c r="Y1264" i="1" s="1"/>
  <c r="X1255" i="1"/>
  <c r="X1269" i="1"/>
  <c r="X1271" i="1"/>
  <c r="X1260" i="1"/>
  <c r="X1263" i="1"/>
  <c r="S1254" i="1"/>
  <c r="T1254" i="1" s="1"/>
  <c r="W1254" i="1" s="1"/>
  <c r="Y1254" i="1" s="1"/>
  <c r="S1266" i="1"/>
  <c r="T1266" i="1" s="1"/>
  <c r="W1266" i="1" s="1"/>
  <c r="Y1266" i="1" s="1"/>
  <c r="X1267" i="1"/>
  <c r="X1272" i="1"/>
  <c r="X1270" i="1"/>
  <c r="S1272" i="1"/>
  <c r="T1272" i="1" s="1"/>
  <c r="W1272" i="1" s="1"/>
  <c r="Y1272" i="1" s="1"/>
  <c r="X1265" i="1"/>
  <c r="S1251" i="1"/>
  <c r="T1251" i="1" s="1"/>
  <c r="W1251" i="1" s="1"/>
  <c r="Y1251" i="1" s="1"/>
  <c r="S1256" i="1"/>
  <c r="T1256" i="1" s="1"/>
  <c r="W1256" i="1" s="1"/>
  <c r="Y1256" i="1" s="1"/>
  <c r="S1270" i="1"/>
  <c r="T1270" i="1" s="1"/>
  <c r="W1270" i="1" s="1"/>
  <c r="Y1270" i="1" s="1"/>
  <c r="X1251" i="1"/>
  <c r="S1268" i="1"/>
  <c r="T1268" i="1" s="1"/>
  <c r="W1268" i="1" s="1"/>
  <c r="Y1268" i="1" s="1"/>
  <c r="X1266" i="1"/>
  <c r="X1261" i="1"/>
  <c r="S1257" i="1"/>
  <c r="T1257" i="1" s="1"/>
  <c r="W1257" i="1" s="1"/>
  <c r="Y1257" i="1" s="1"/>
  <c r="S1253" i="1"/>
  <c r="T1253" i="1" s="1"/>
  <c r="W1253" i="1" s="1"/>
  <c r="Y1253" i="1" s="1"/>
  <c r="S1269" i="1"/>
  <c r="T1269" i="1" s="1"/>
  <c r="W1269" i="1" s="1"/>
  <c r="Y1269" i="1" s="1"/>
  <c r="S1250" i="1"/>
  <c r="T1250" i="1" s="1"/>
  <c r="W1250" i="1" s="1"/>
  <c r="Y1250" i="1" s="1"/>
  <c r="S1262" i="1"/>
  <c r="T1262" i="1" s="1"/>
  <c r="W1262" i="1" s="1"/>
  <c r="Y1262" i="1" s="1"/>
  <c r="X1273" i="1"/>
  <c r="X1264" i="1"/>
  <c r="X1268" i="1"/>
  <c r="X1252" i="1"/>
  <c r="S1255" i="1"/>
  <c r="T1255" i="1" s="1"/>
  <c r="W1255" i="1" s="1"/>
  <c r="Y1255" i="1" s="1"/>
  <c r="S1261" i="1"/>
  <c r="T1261" i="1" s="1"/>
  <c r="W1261" i="1" s="1"/>
  <c r="Y1261" i="1" s="1"/>
  <c r="S1267" i="1"/>
  <c r="T1267" i="1" s="1"/>
  <c r="W1267" i="1" s="1"/>
  <c r="Y1267" i="1" s="1"/>
  <c r="S1258" i="1"/>
  <c r="T1258" i="1" s="1"/>
  <c r="W1258" i="1" s="1"/>
  <c r="Y1258" i="1" s="1"/>
  <c r="S1265" i="1"/>
  <c r="T1265" i="1" s="1"/>
  <c r="W1265" i="1" s="1"/>
  <c r="Y1265" i="1" s="1"/>
  <c r="S1260" i="1"/>
  <c r="T1260" i="1" s="1"/>
  <c r="W1260" i="1" s="1"/>
  <c r="Y1260" i="1" s="1"/>
  <c r="S1263" i="1"/>
  <c r="T1263" i="1" s="1"/>
  <c r="W1263" i="1" s="1"/>
  <c r="Y1263" i="1" s="1"/>
  <c r="S1271" i="1"/>
  <c r="T1271" i="1" s="1"/>
  <c r="W1271" i="1" s="1"/>
  <c r="Y1271" i="1" s="1"/>
  <c r="S1273" i="1"/>
  <c r="T1273" i="1" s="1"/>
  <c r="W1273" i="1" s="1"/>
  <c r="Y1273" i="1" s="1"/>
  <c r="S1259" i="1"/>
  <c r="T1259" i="1" s="1"/>
  <c r="W1259" i="1" s="1"/>
  <c r="Y1259" i="1" s="1"/>
  <c r="F109" i="7" l="1"/>
  <c r="M108" i="7" l="1"/>
  <c r="L108" i="7"/>
  <c r="N1202" i="1"/>
  <c r="Q1202" i="1" s="1"/>
  <c r="N1203" i="1"/>
  <c r="N1204" i="1"/>
  <c r="Q1204" i="1" s="1"/>
  <c r="N1205" i="1"/>
  <c r="N1206" i="1"/>
  <c r="N1207" i="1"/>
  <c r="Q1207" i="1" s="1"/>
  <c r="N1208" i="1"/>
  <c r="Q1208" i="1" s="1"/>
  <c r="N1209" i="1"/>
  <c r="N1210" i="1"/>
  <c r="Q1210" i="1" s="1"/>
  <c r="N1211" i="1"/>
  <c r="Q1211" i="1" s="1"/>
  <c r="N1212" i="1"/>
  <c r="Q1212" i="1" s="1"/>
  <c r="N1213" i="1"/>
  <c r="Q1213" i="1" s="1"/>
  <c r="N1214" i="1"/>
  <c r="Q1214" i="1" s="1"/>
  <c r="N1215" i="1"/>
  <c r="Q1215" i="1" s="1"/>
  <c r="N1216" i="1"/>
  <c r="Q1216" i="1" s="1"/>
  <c r="N1217" i="1"/>
  <c r="Q1217" i="1" s="1"/>
  <c r="N1218" i="1"/>
  <c r="Q1218" i="1" s="1"/>
  <c r="N1219" i="1"/>
  <c r="Q1219" i="1" s="1"/>
  <c r="N1220" i="1"/>
  <c r="Q1220" i="1" s="1"/>
  <c r="N1221" i="1"/>
  <c r="Q1221" i="1" s="1"/>
  <c r="N1222" i="1"/>
  <c r="Q1222" i="1" s="1"/>
  <c r="N1223" i="1"/>
  <c r="Q1223" i="1" s="1"/>
  <c r="N1224" i="1"/>
  <c r="N1225" i="1"/>
  <c r="N1226" i="1"/>
  <c r="Q1226" i="1" s="1"/>
  <c r="N1227" i="1"/>
  <c r="Q1227" i="1" s="1"/>
  <c r="N1228" i="1"/>
  <c r="Q1228" i="1" s="1"/>
  <c r="N1229" i="1"/>
  <c r="Q1229" i="1" s="1"/>
  <c r="N1230" i="1"/>
  <c r="Q1230" i="1" s="1"/>
  <c r="N1231" i="1"/>
  <c r="Q1231" i="1" s="1"/>
  <c r="N1232" i="1"/>
  <c r="Q1232" i="1" s="1"/>
  <c r="N1233" i="1"/>
  <c r="Q1233" i="1" s="1"/>
  <c r="N1234" i="1"/>
  <c r="N1235" i="1"/>
  <c r="Q1235" i="1" s="1"/>
  <c r="N1236" i="1"/>
  <c r="Q1236" i="1" s="1"/>
  <c r="N1237" i="1"/>
  <c r="N1238" i="1"/>
  <c r="Q1238" i="1" s="1"/>
  <c r="N1239" i="1"/>
  <c r="Q1239" i="1" s="1"/>
  <c r="N1240" i="1"/>
  <c r="N1241" i="1"/>
  <c r="Q1241" i="1" s="1"/>
  <c r="N1242" i="1"/>
  <c r="Q1242" i="1" s="1"/>
  <c r="N1243" i="1"/>
  <c r="Q1243" i="1" s="1"/>
  <c r="N1244" i="1"/>
  <c r="Q1244" i="1" s="1"/>
  <c r="N1245" i="1"/>
  <c r="Q1245" i="1" s="1"/>
  <c r="N1246" i="1"/>
  <c r="Q1246" i="1" s="1"/>
  <c r="N1247" i="1"/>
  <c r="Q1247" i="1" s="1"/>
  <c r="N1248" i="1"/>
  <c r="Q1248" i="1" s="1"/>
  <c r="F108" i="7"/>
  <c r="F107" i="7"/>
  <c r="P1237" i="1" l="1"/>
  <c r="Q1237" i="1"/>
  <c r="P1225" i="1"/>
  <c r="Q1225" i="1"/>
  <c r="P1209" i="1"/>
  <c r="Q1209" i="1"/>
  <c r="P1205" i="1"/>
  <c r="Q1205" i="1"/>
  <c r="P1234" i="1"/>
  <c r="Q1234" i="1"/>
  <c r="P1206" i="1"/>
  <c r="Q1206" i="1"/>
  <c r="P1240" i="1"/>
  <c r="Q1240" i="1"/>
  <c r="P1224" i="1"/>
  <c r="Q1224" i="1"/>
  <c r="P1203" i="1"/>
  <c r="Q1203" i="1"/>
  <c r="X109" i="7"/>
  <c r="R1247" i="1"/>
  <c r="P1247" i="1"/>
  <c r="R1243" i="1"/>
  <c r="P1243" i="1"/>
  <c r="R1227" i="1"/>
  <c r="P1227" i="1"/>
  <c r="P1211" i="1"/>
  <c r="R1207" i="1"/>
  <c r="P1207" i="1"/>
  <c r="R1246" i="1"/>
  <c r="P1246" i="1"/>
  <c r="R1238" i="1"/>
  <c r="P1238" i="1"/>
  <c r="R1230" i="1"/>
  <c r="P1230" i="1"/>
  <c r="R1226" i="1"/>
  <c r="P1226" i="1"/>
  <c r="P1218" i="1"/>
  <c r="P1214" i="1"/>
  <c r="P1210" i="1"/>
  <c r="P1229" i="1"/>
  <c r="P1221" i="1"/>
  <c r="R1248" i="1"/>
  <c r="P1248" i="1"/>
  <c r="R1232" i="1"/>
  <c r="P1232" i="1"/>
  <c r="P1220" i="1"/>
  <c r="P1216" i="1"/>
  <c r="P1212" i="1"/>
  <c r="S1212" i="1" s="1"/>
  <c r="T1212" i="1" s="1"/>
  <c r="R1204" i="1"/>
  <c r="P1204" i="1"/>
  <c r="R1245" i="1"/>
  <c r="R1241" i="1"/>
  <c r="R1237" i="1"/>
  <c r="R1233" i="1"/>
  <c r="R1225" i="1"/>
  <c r="R1209" i="1"/>
  <c r="R1205" i="1"/>
  <c r="R1242" i="1"/>
  <c r="R1234" i="1"/>
  <c r="R1206" i="1"/>
  <c r="R1202" i="1"/>
  <c r="R1244" i="1"/>
  <c r="R1240" i="1"/>
  <c r="R1236" i="1"/>
  <c r="R1228" i="1"/>
  <c r="R1224" i="1"/>
  <c r="R1208" i="1"/>
  <c r="R1239" i="1"/>
  <c r="R1235" i="1"/>
  <c r="R1231" i="1"/>
  <c r="R1203" i="1"/>
  <c r="O1234" i="1"/>
  <c r="O1245" i="1"/>
  <c r="O1237" i="1"/>
  <c r="O1233" i="1"/>
  <c r="O1225" i="1"/>
  <c r="O1240" i="1"/>
  <c r="W109" i="7"/>
  <c r="G1248" i="1"/>
  <c r="G1244" i="1"/>
  <c r="G1240" i="1"/>
  <c r="G1236" i="1"/>
  <c r="G1232" i="1"/>
  <c r="G1228" i="1"/>
  <c r="G1224" i="1"/>
  <c r="G1220" i="1"/>
  <c r="G1216" i="1"/>
  <c r="G1212" i="1"/>
  <c r="G1208" i="1"/>
  <c r="G1204" i="1"/>
  <c r="S1215" i="1"/>
  <c r="T1215" i="1" s="1"/>
  <c r="G1211" i="1"/>
  <c r="G1246" i="1"/>
  <c r="G1242" i="1"/>
  <c r="G1238" i="1"/>
  <c r="G1234" i="1"/>
  <c r="G1230" i="1"/>
  <c r="G1226" i="1"/>
  <c r="G1222" i="1"/>
  <c r="G1218" i="1"/>
  <c r="G1214" i="1"/>
  <c r="G1210" i="1"/>
  <c r="G1206" i="1"/>
  <c r="G1202" i="1"/>
  <c r="G1237" i="1"/>
  <c r="G1247" i="1"/>
  <c r="G1209" i="1"/>
  <c r="O1242" i="1"/>
  <c r="G1241" i="1"/>
  <c r="G1223" i="1"/>
  <c r="O1227" i="1"/>
  <c r="O1228" i="1"/>
  <c r="O1238" i="1"/>
  <c r="G1245" i="1"/>
  <c r="G1239" i="1"/>
  <c r="G1225" i="1"/>
  <c r="G1215" i="1"/>
  <c r="G1229" i="1"/>
  <c r="O1241" i="1"/>
  <c r="O1231" i="1"/>
  <c r="O1230" i="1"/>
  <c r="G1231" i="1"/>
  <c r="G1213" i="1"/>
  <c r="G1207" i="1"/>
  <c r="G1233" i="1"/>
  <c r="G1217" i="1"/>
  <c r="G1221" i="1"/>
  <c r="G1205" i="1"/>
  <c r="X1243" i="1"/>
  <c r="X1237" i="1"/>
  <c r="X1235" i="1"/>
  <c r="X1225" i="1"/>
  <c r="S1222" i="1"/>
  <c r="T1222" i="1" s="1"/>
  <c r="X1219" i="1"/>
  <c r="S1217" i="1"/>
  <c r="T1217" i="1" s="1"/>
  <c r="S1213" i="1"/>
  <c r="T1213" i="1" s="1"/>
  <c r="S1223" i="1"/>
  <c r="T1223" i="1" s="1"/>
  <c r="G1243" i="1"/>
  <c r="G1235" i="1"/>
  <c r="G1227" i="1"/>
  <c r="G1219" i="1"/>
  <c r="G1203" i="1"/>
  <c r="O1247" i="1"/>
  <c r="O1243" i="1"/>
  <c r="O1202" i="1"/>
  <c r="O1246" i="1"/>
  <c r="O1244" i="1"/>
  <c r="O1239" i="1"/>
  <c r="O1248" i="1"/>
  <c r="O1236" i="1"/>
  <c r="O1235" i="1"/>
  <c r="O1232" i="1"/>
  <c r="O1219" i="1"/>
  <c r="O1214" i="1"/>
  <c r="O1207" i="1"/>
  <c r="O1205" i="1"/>
  <c r="O1203" i="1"/>
  <c r="O1222" i="1"/>
  <c r="O1220" i="1"/>
  <c r="S1220" i="1"/>
  <c r="T1220" i="1" s="1"/>
  <c r="O1217" i="1"/>
  <c r="O1212" i="1"/>
  <c r="O1210" i="1"/>
  <c r="O1229" i="1"/>
  <c r="O1226" i="1"/>
  <c r="O1223" i="1"/>
  <c r="O1218" i="1"/>
  <c r="O1215" i="1"/>
  <c r="O1208" i="1"/>
  <c r="O1206" i="1"/>
  <c r="O1204" i="1"/>
  <c r="O1224" i="1"/>
  <c r="O1221" i="1"/>
  <c r="O1216" i="1"/>
  <c r="O1213" i="1"/>
  <c r="O1211" i="1"/>
  <c r="O1209" i="1"/>
  <c r="M107" i="7"/>
  <c r="L107" i="7"/>
  <c r="N1166" i="1"/>
  <c r="N1167" i="1"/>
  <c r="Q1167" i="1" s="1"/>
  <c r="N1168" i="1"/>
  <c r="Q1168" i="1" s="1"/>
  <c r="N1169" i="1"/>
  <c r="N1170" i="1"/>
  <c r="N1171" i="1"/>
  <c r="N1172" i="1"/>
  <c r="N1173" i="1"/>
  <c r="N1174" i="1"/>
  <c r="N1175" i="1"/>
  <c r="N1176" i="1"/>
  <c r="Q1176" i="1" s="1"/>
  <c r="N1177" i="1"/>
  <c r="N1178" i="1"/>
  <c r="Q1178" i="1" s="1"/>
  <c r="N1179" i="1"/>
  <c r="N1180" i="1"/>
  <c r="N1181" i="1"/>
  <c r="Q1181" i="1" s="1"/>
  <c r="N1182" i="1"/>
  <c r="N1183" i="1"/>
  <c r="N1184" i="1"/>
  <c r="Q1184" i="1" s="1"/>
  <c r="N1185" i="1"/>
  <c r="Q1185" i="1" s="1"/>
  <c r="N1186" i="1"/>
  <c r="Q1186" i="1" s="1"/>
  <c r="N1187" i="1"/>
  <c r="Q1187" i="1" s="1"/>
  <c r="N1188" i="1"/>
  <c r="Q1188" i="1" s="1"/>
  <c r="N1189" i="1"/>
  <c r="Q1189" i="1" s="1"/>
  <c r="N1190" i="1"/>
  <c r="Q1190" i="1" s="1"/>
  <c r="N1191" i="1"/>
  <c r="Q1191" i="1" s="1"/>
  <c r="N1192" i="1"/>
  <c r="Q1192" i="1" s="1"/>
  <c r="N1193" i="1"/>
  <c r="Q1193" i="1" s="1"/>
  <c r="N1194" i="1"/>
  <c r="N1195" i="1"/>
  <c r="Q1195" i="1" s="1"/>
  <c r="N1196" i="1"/>
  <c r="N1197" i="1"/>
  <c r="Q1197" i="1" s="1"/>
  <c r="N1198" i="1"/>
  <c r="Q1198" i="1" s="1"/>
  <c r="N1199" i="1"/>
  <c r="Q1199" i="1" s="1"/>
  <c r="N1200" i="1"/>
  <c r="Q1200" i="1" s="1"/>
  <c r="N1201" i="1"/>
  <c r="Q1201" i="1" s="1"/>
  <c r="N1165" i="1"/>
  <c r="Q1165" i="1" s="1"/>
  <c r="P1177" i="1" l="1"/>
  <c r="Q1177" i="1"/>
  <c r="R1173" i="1"/>
  <c r="Q1173" i="1"/>
  <c r="P1169" i="1"/>
  <c r="Q1169" i="1"/>
  <c r="P1179" i="1"/>
  <c r="Q1179" i="1"/>
  <c r="P1196" i="1"/>
  <c r="Q1196" i="1"/>
  <c r="P1180" i="1"/>
  <c r="Q1180" i="1"/>
  <c r="P1172" i="1"/>
  <c r="Q1172" i="1"/>
  <c r="P1183" i="1"/>
  <c r="Q1183" i="1"/>
  <c r="P1175" i="1"/>
  <c r="Q1175" i="1"/>
  <c r="P1171" i="1"/>
  <c r="Q1171" i="1"/>
  <c r="P1194" i="1"/>
  <c r="Q1194" i="1"/>
  <c r="P1182" i="1"/>
  <c r="Q1182" i="1"/>
  <c r="P1174" i="1"/>
  <c r="Q1174" i="1"/>
  <c r="R1170" i="1"/>
  <c r="Q1170" i="1"/>
  <c r="P1166" i="1"/>
  <c r="Q1166" i="1"/>
  <c r="S1214" i="1"/>
  <c r="T1214" i="1" s="1"/>
  <c r="W1214" i="1" s="1"/>
  <c r="Y1214" i="1" s="1"/>
  <c r="S1216" i="1"/>
  <c r="T1216" i="1" s="1"/>
  <c r="W1216" i="1" s="1"/>
  <c r="Y1216" i="1" s="1"/>
  <c r="S1221" i="1"/>
  <c r="T1221" i="1" s="1"/>
  <c r="W1221" i="1" s="1"/>
  <c r="Y1221" i="1" s="1"/>
  <c r="S1210" i="1"/>
  <c r="T1210" i="1" s="1"/>
  <c r="S1218" i="1"/>
  <c r="T1218" i="1" s="1"/>
  <c r="W1218" i="1" s="1"/>
  <c r="Y1218" i="1" s="1"/>
  <c r="S1211" i="1"/>
  <c r="T1211" i="1" s="1"/>
  <c r="W1211" i="1" s="1"/>
  <c r="Y1211" i="1" s="1"/>
  <c r="P1193" i="1"/>
  <c r="P1189" i="1"/>
  <c r="P1185" i="1"/>
  <c r="R1181" i="1"/>
  <c r="P1181" i="1"/>
  <c r="R1184" i="1"/>
  <c r="P1184" i="1"/>
  <c r="R1168" i="1"/>
  <c r="P1168" i="1"/>
  <c r="R1199" i="1"/>
  <c r="P1199" i="1"/>
  <c r="P1191" i="1"/>
  <c r="S1191" i="1" s="1"/>
  <c r="T1191" i="1" s="1"/>
  <c r="P1187" i="1"/>
  <c r="R1165" i="1"/>
  <c r="P1165" i="1"/>
  <c r="P1186" i="1"/>
  <c r="R1178" i="1"/>
  <c r="P1178" i="1"/>
  <c r="R1183" i="1"/>
  <c r="R1179" i="1"/>
  <c r="R1175" i="1"/>
  <c r="R1171" i="1"/>
  <c r="R1167" i="1"/>
  <c r="R1198" i="1"/>
  <c r="R1182" i="1"/>
  <c r="R1174" i="1"/>
  <c r="R1166" i="1"/>
  <c r="R1201" i="1"/>
  <c r="R1197" i="1"/>
  <c r="R1177" i="1"/>
  <c r="R1169" i="1"/>
  <c r="R1200" i="1"/>
  <c r="R1196" i="1"/>
  <c r="R1180" i="1"/>
  <c r="R1176" i="1"/>
  <c r="R1172" i="1"/>
  <c r="X1215" i="1"/>
  <c r="O1195" i="1"/>
  <c r="O1194" i="1"/>
  <c r="S1207" i="1"/>
  <c r="T1207" i="1" s="1"/>
  <c r="W1207" i="1" s="1"/>
  <c r="Y1207" i="1" s="1"/>
  <c r="O1166" i="1"/>
  <c r="S1202" i="1"/>
  <c r="T1202" i="1" s="1"/>
  <c r="W1202" i="1" s="1"/>
  <c r="Y1202" i="1" s="1"/>
  <c r="S1231" i="1"/>
  <c r="T1231" i="1" s="1"/>
  <c r="W1231" i="1" s="1"/>
  <c r="Y1231" i="1" s="1"/>
  <c r="X1245" i="1"/>
  <c r="S1241" i="1"/>
  <c r="T1241" i="1" s="1"/>
  <c r="W1241" i="1" s="1"/>
  <c r="Y1241" i="1" s="1"/>
  <c r="S1244" i="1"/>
  <c r="T1244" i="1" s="1"/>
  <c r="W1244" i="1" s="1"/>
  <c r="Y1244" i="1" s="1"/>
  <c r="X1217" i="1"/>
  <c r="X1223" i="1"/>
  <c r="X1207" i="1"/>
  <c r="S1235" i="1"/>
  <c r="T1235" i="1" s="1"/>
  <c r="W1235" i="1" s="1"/>
  <c r="Y1235" i="1" s="1"/>
  <c r="X1233" i="1"/>
  <c r="X1247" i="1"/>
  <c r="X1241" i="1"/>
  <c r="S1245" i="1"/>
  <c r="T1245" i="1" s="1"/>
  <c r="W1245" i="1" s="1"/>
  <c r="Y1245" i="1" s="1"/>
  <c r="S1230" i="1"/>
  <c r="T1230" i="1" s="1"/>
  <c r="W1230" i="1" s="1"/>
  <c r="Y1230" i="1" s="1"/>
  <c r="X1203" i="1"/>
  <c r="X1229" i="1"/>
  <c r="X1239" i="1"/>
  <c r="X1205" i="1"/>
  <c r="X1213" i="1"/>
  <c r="X1221" i="1"/>
  <c r="X1227" i="1"/>
  <c r="X1209" i="1"/>
  <c r="X1222" i="1"/>
  <c r="W1222" i="1"/>
  <c r="Y1222" i="1" s="1"/>
  <c r="G1197" i="1"/>
  <c r="G1189" i="1"/>
  <c r="G1181" i="1"/>
  <c r="G1173" i="1"/>
  <c r="G1200" i="1"/>
  <c r="G1196" i="1"/>
  <c r="G1192" i="1"/>
  <c r="G1188" i="1"/>
  <c r="G1184" i="1"/>
  <c r="G1180" i="1"/>
  <c r="G1176" i="1"/>
  <c r="G1172" i="1"/>
  <c r="G1168" i="1"/>
  <c r="S1227" i="1"/>
  <c r="T1227" i="1" s="1"/>
  <c r="W1227" i="1" s="1"/>
  <c r="Y1227" i="1" s="1"/>
  <c r="G1199" i="1"/>
  <c r="G1195" i="1"/>
  <c r="G1191" i="1"/>
  <c r="G1187" i="1"/>
  <c r="G1183" i="1"/>
  <c r="G1179" i="1"/>
  <c r="G1175" i="1"/>
  <c r="G1171" i="1"/>
  <c r="G1167" i="1"/>
  <c r="G1201" i="1"/>
  <c r="G1193" i="1"/>
  <c r="G1185" i="1"/>
  <c r="G1177" i="1"/>
  <c r="G1169" i="1"/>
  <c r="G1165" i="1"/>
  <c r="G1198" i="1"/>
  <c r="G1194" i="1"/>
  <c r="G1190" i="1"/>
  <c r="G1186" i="1"/>
  <c r="G1182" i="1"/>
  <c r="G1178" i="1"/>
  <c r="G1174" i="1"/>
  <c r="G1170" i="1"/>
  <c r="G1166" i="1"/>
  <c r="S1203" i="1"/>
  <c r="T1203" i="1" s="1"/>
  <c r="W1203" i="1" s="1"/>
  <c r="Y1203" i="1" s="1"/>
  <c r="S1239" i="1"/>
  <c r="T1239" i="1" s="1"/>
  <c r="W1239" i="1" s="1"/>
  <c r="Y1239" i="1" s="1"/>
  <c r="W1213" i="1"/>
  <c r="Y1213" i="1" s="1"/>
  <c r="W1210" i="1"/>
  <c r="Y1210" i="1" s="1"/>
  <c r="X1228" i="1"/>
  <c r="X1216" i="1"/>
  <c r="X1231" i="1"/>
  <c r="X1212" i="1"/>
  <c r="S1206" i="1"/>
  <c r="T1206" i="1" s="1"/>
  <c r="W1206" i="1" s="1"/>
  <c r="Y1206" i="1" s="1"/>
  <c r="X1208" i="1"/>
  <c r="S1219" i="1"/>
  <c r="T1219" i="1" s="1"/>
  <c r="W1219" i="1" s="1"/>
  <c r="Y1219" i="1" s="1"/>
  <c r="W1220" i="1"/>
  <c r="Y1220" i="1" s="1"/>
  <c r="S1204" i="1"/>
  <c r="T1204" i="1" s="1"/>
  <c r="W1204" i="1" s="1"/>
  <c r="Y1204" i="1" s="1"/>
  <c r="X1236" i="1"/>
  <c r="X1224" i="1"/>
  <c r="X1211" i="1"/>
  <c r="S1224" i="1"/>
  <c r="T1224" i="1" s="1"/>
  <c r="W1224" i="1" s="1"/>
  <c r="Y1224" i="1" s="1"/>
  <c r="X1240" i="1"/>
  <c r="S1242" i="1"/>
  <c r="T1242" i="1" s="1"/>
  <c r="W1242" i="1" s="1"/>
  <c r="Y1242" i="1" s="1"/>
  <c r="W1215" i="1"/>
  <c r="Y1215" i="1" s="1"/>
  <c r="X1234" i="1"/>
  <c r="X1244" i="1"/>
  <c r="S1208" i="1"/>
  <c r="T1208" i="1" s="1"/>
  <c r="W1208" i="1" s="1"/>
  <c r="Y1208" i="1" s="1"/>
  <c r="S1205" i="1"/>
  <c r="T1205" i="1" s="1"/>
  <c r="W1205" i="1" s="1"/>
  <c r="Y1205" i="1" s="1"/>
  <c r="X1238" i="1"/>
  <c r="X1248" i="1"/>
  <c r="W1217" i="1"/>
  <c r="Y1217" i="1" s="1"/>
  <c r="S1209" i="1"/>
  <c r="T1209" i="1" s="1"/>
  <c r="W1209" i="1" s="1"/>
  <c r="Y1209" i="1" s="1"/>
  <c r="X1202" i="1"/>
  <c r="S1228" i="1"/>
  <c r="T1228" i="1" s="1"/>
  <c r="W1228" i="1" s="1"/>
  <c r="Y1228" i="1" s="1"/>
  <c r="X1214" i="1"/>
  <c r="W1223" i="1"/>
  <c r="Y1223" i="1" s="1"/>
  <c r="S1243" i="1"/>
  <c r="T1243" i="1" s="1"/>
  <c r="W1243" i="1" s="1"/>
  <c r="Y1243" i="1" s="1"/>
  <c r="X1218" i="1"/>
  <c r="S1236" i="1"/>
  <c r="T1236" i="1" s="1"/>
  <c r="W1236" i="1" s="1"/>
  <c r="Y1236" i="1" s="1"/>
  <c r="X1206" i="1"/>
  <c r="X1204" i="1"/>
  <c r="X1230" i="1"/>
  <c r="X1210" i="1"/>
  <c r="X1220" i="1"/>
  <c r="S1232" i="1"/>
  <c r="T1232" i="1" s="1"/>
  <c r="W1232" i="1" s="1"/>
  <c r="Y1232" i="1" s="1"/>
  <c r="S1240" i="1"/>
  <c r="T1240" i="1" s="1"/>
  <c r="W1240" i="1" s="1"/>
  <c r="Y1240" i="1" s="1"/>
  <c r="W1212" i="1"/>
  <c r="Y1212" i="1" s="1"/>
  <c r="X1246" i="1"/>
  <c r="X1226" i="1"/>
  <c r="X1232" i="1"/>
  <c r="X1242" i="1"/>
  <c r="S1246" i="1"/>
  <c r="T1246" i="1" s="1"/>
  <c r="W1246" i="1" s="1"/>
  <c r="Y1246" i="1" s="1"/>
  <c r="S1233" i="1"/>
  <c r="T1233" i="1" s="1"/>
  <c r="W1233" i="1" s="1"/>
  <c r="Y1233" i="1" s="1"/>
  <c r="S1237" i="1"/>
  <c r="T1237" i="1" s="1"/>
  <c r="W1237" i="1" s="1"/>
  <c r="Y1237" i="1" s="1"/>
  <c r="S1248" i="1"/>
  <c r="T1248" i="1" s="1"/>
  <c r="W1248" i="1" s="1"/>
  <c r="Y1248" i="1" s="1"/>
  <c r="S1229" i="1"/>
  <c r="T1229" i="1" s="1"/>
  <c r="W1229" i="1" s="1"/>
  <c r="Y1229" i="1" s="1"/>
  <c r="S1247" i="1"/>
  <c r="T1247" i="1" s="1"/>
  <c r="W1247" i="1" s="1"/>
  <c r="Y1247" i="1" s="1"/>
  <c r="S1225" i="1"/>
  <c r="T1225" i="1" s="1"/>
  <c r="W1225" i="1" s="1"/>
  <c r="Y1225" i="1" s="1"/>
  <c r="S1226" i="1"/>
  <c r="T1226" i="1" s="1"/>
  <c r="W1226" i="1" s="1"/>
  <c r="Y1226" i="1" s="1"/>
  <c r="S1234" i="1"/>
  <c r="T1234" i="1" s="1"/>
  <c r="W1234" i="1" s="1"/>
  <c r="Y1234" i="1" s="1"/>
  <c r="S1238" i="1"/>
  <c r="T1238" i="1" s="1"/>
  <c r="W1238" i="1" s="1"/>
  <c r="Y1238" i="1" s="1"/>
  <c r="O1197" i="1"/>
  <c r="O1198" i="1"/>
  <c r="O1199" i="1"/>
  <c r="O1200" i="1"/>
  <c r="S1190" i="1"/>
  <c r="T1190" i="1" s="1"/>
  <c r="S1192" i="1"/>
  <c r="T1192" i="1" s="1"/>
  <c r="O1201" i="1"/>
  <c r="O1191" i="1"/>
  <c r="O1188" i="1"/>
  <c r="O1186" i="1"/>
  <c r="O1184" i="1"/>
  <c r="O1182" i="1"/>
  <c r="O1180" i="1"/>
  <c r="O1178" i="1"/>
  <c r="O1173" i="1"/>
  <c r="O1171" i="1"/>
  <c r="O1196" i="1"/>
  <c r="O1189" i="1"/>
  <c r="S1189" i="1"/>
  <c r="T1189" i="1" s="1"/>
  <c r="O1176" i="1"/>
  <c r="O1174" i="1"/>
  <c r="O1169" i="1"/>
  <c r="O1192" i="1"/>
  <c r="O1187" i="1"/>
  <c r="O1185" i="1"/>
  <c r="S1185" i="1"/>
  <c r="T1185" i="1" s="1"/>
  <c r="O1183" i="1"/>
  <c r="O1181" i="1"/>
  <c r="O1179" i="1"/>
  <c r="O1177" i="1"/>
  <c r="O1172" i="1"/>
  <c r="O1167" i="1"/>
  <c r="O1193" i="1"/>
  <c r="S1193" i="1"/>
  <c r="T1193" i="1" s="1"/>
  <c r="O1190" i="1"/>
  <c r="O1175" i="1"/>
  <c r="O1170" i="1"/>
  <c r="O1168" i="1"/>
  <c r="O1165" i="1"/>
  <c r="W108" i="7" l="1"/>
  <c r="X108" i="7"/>
  <c r="S1187" i="1"/>
  <c r="T1187" i="1" s="1"/>
  <c r="W1187" i="1" s="1"/>
  <c r="Y1187" i="1" s="1"/>
  <c r="X1183" i="1"/>
  <c r="X1182" i="1"/>
  <c r="S1198" i="1"/>
  <c r="T1198" i="1" s="1"/>
  <c r="W1198" i="1" s="1"/>
  <c r="Y1198" i="1" s="1"/>
  <c r="S1197" i="1"/>
  <c r="T1197" i="1" s="1"/>
  <c r="W1197" i="1" s="1"/>
  <c r="Y1197" i="1" s="1"/>
  <c r="X1174" i="1"/>
  <c r="S1179" i="1"/>
  <c r="T1179" i="1" s="1"/>
  <c r="W1179" i="1" s="1"/>
  <c r="Y1179" i="1" s="1"/>
  <c r="S1172" i="1"/>
  <c r="T1172" i="1" s="1"/>
  <c r="W1172" i="1" s="1"/>
  <c r="Y1172" i="1" s="1"/>
  <c r="S1181" i="1"/>
  <c r="T1181" i="1" s="1"/>
  <c r="W1181" i="1" s="1"/>
  <c r="Y1181" i="1" s="1"/>
  <c r="X1189" i="1"/>
  <c r="S1194" i="1"/>
  <c r="T1194" i="1" s="1"/>
  <c r="W1194" i="1" s="1"/>
  <c r="Y1194" i="1" s="1"/>
  <c r="S1165" i="1"/>
  <c r="T1165" i="1" s="1"/>
  <c r="W1165" i="1" s="1"/>
  <c r="Y1165" i="1" s="1"/>
  <c r="W1185" i="1"/>
  <c r="Y1185" i="1" s="1"/>
  <c r="X1181" i="1"/>
  <c r="X1194" i="1"/>
  <c r="S1183" i="1"/>
  <c r="T1183" i="1" s="1"/>
  <c r="W1183" i="1" s="1"/>
  <c r="Y1183" i="1" s="1"/>
  <c r="S1195" i="1"/>
  <c r="T1195" i="1" s="1"/>
  <c r="W1195" i="1" s="1"/>
  <c r="Y1195" i="1" s="1"/>
  <c r="S1173" i="1"/>
  <c r="T1173" i="1" s="1"/>
  <c r="W1173" i="1" s="1"/>
  <c r="Y1173" i="1" s="1"/>
  <c r="S1175" i="1"/>
  <c r="T1175" i="1" s="1"/>
  <c r="W1175" i="1" s="1"/>
  <c r="Y1175" i="1" s="1"/>
  <c r="S1176" i="1"/>
  <c r="T1176" i="1" s="1"/>
  <c r="W1176" i="1" s="1"/>
  <c r="Y1176" i="1" s="1"/>
  <c r="X1197" i="1"/>
  <c r="X1173" i="1"/>
  <c r="W1191" i="1"/>
  <c r="Y1191" i="1" s="1"/>
  <c r="S1167" i="1"/>
  <c r="T1167" i="1" s="1"/>
  <c r="W1167" i="1" s="1"/>
  <c r="Y1167" i="1" s="1"/>
  <c r="X1192" i="1"/>
  <c r="S1178" i="1"/>
  <c r="T1178" i="1" s="1"/>
  <c r="W1178" i="1" s="1"/>
  <c r="Y1178" i="1" s="1"/>
  <c r="S1170" i="1"/>
  <c r="T1170" i="1" s="1"/>
  <c r="W1170" i="1" s="1"/>
  <c r="Y1170" i="1" s="1"/>
  <c r="X1193" i="1"/>
  <c r="X1187" i="1"/>
  <c r="X1177" i="1"/>
  <c r="X1176" i="1"/>
  <c r="X1170" i="1"/>
  <c r="X1169" i="1"/>
  <c r="X1190" i="1"/>
  <c r="S1200" i="1"/>
  <c r="T1200" i="1" s="1"/>
  <c r="W1200" i="1" s="1"/>
  <c r="Y1200" i="1" s="1"/>
  <c r="W1190" i="1"/>
  <c r="Y1190" i="1" s="1"/>
  <c r="X1185" i="1"/>
  <c r="S1171" i="1"/>
  <c r="T1171" i="1" s="1"/>
  <c r="W1171" i="1" s="1"/>
  <c r="Y1171" i="1" s="1"/>
  <c r="X1172" i="1"/>
  <c r="X1165" i="1"/>
  <c r="X1179" i="1"/>
  <c r="X1168" i="1"/>
  <c r="X1186" i="1"/>
  <c r="X1191" i="1"/>
  <c r="X1166" i="1"/>
  <c r="S1177" i="1"/>
  <c r="T1177" i="1" s="1"/>
  <c r="W1177" i="1" s="1"/>
  <c r="Y1177" i="1" s="1"/>
  <c r="S1182" i="1"/>
  <c r="T1182" i="1" s="1"/>
  <c r="W1182" i="1" s="1"/>
  <c r="Y1182" i="1" s="1"/>
  <c r="X1184" i="1"/>
  <c r="X1171" i="1"/>
  <c r="X1188" i="1"/>
  <c r="X1195" i="1"/>
  <c r="S1201" i="1"/>
  <c r="T1201" i="1" s="1"/>
  <c r="W1201" i="1" s="1"/>
  <c r="Y1201" i="1" s="1"/>
  <c r="X1178" i="1"/>
  <c r="X1199" i="1"/>
  <c r="S1168" i="1"/>
  <c r="T1168" i="1" s="1"/>
  <c r="W1168" i="1" s="1"/>
  <c r="Y1168" i="1" s="1"/>
  <c r="W1192" i="1"/>
  <c r="Y1192" i="1" s="1"/>
  <c r="S1186" i="1"/>
  <c r="T1186" i="1" s="1"/>
  <c r="W1186" i="1" s="1"/>
  <c r="Y1186" i="1" s="1"/>
  <c r="S1199" i="1"/>
  <c r="T1199" i="1" s="1"/>
  <c r="W1199" i="1" s="1"/>
  <c r="Y1199" i="1" s="1"/>
  <c r="X1175" i="1"/>
  <c r="X1180" i="1"/>
  <c r="X1167" i="1"/>
  <c r="S1184" i="1"/>
  <c r="T1184" i="1" s="1"/>
  <c r="W1184" i="1" s="1"/>
  <c r="Y1184" i="1" s="1"/>
  <c r="S1196" i="1"/>
  <c r="T1196" i="1" s="1"/>
  <c r="W1196" i="1" s="1"/>
  <c r="Y1196" i="1" s="1"/>
  <c r="W1193" i="1"/>
  <c r="Y1193" i="1" s="1"/>
  <c r="S1188" i="1"/>
  <c r="T1188" i="1" s="1"/>
  <c r="W1188" i="1" s="1"/>
  <c r="Y1188" i="1" s="1"/>
  <c r="S1174" i="1"/>
  <c r="T1174" i="1" s="1"/>
  <c r="W1174" i="1" s="1"/>
  <c r="Y1174" i="1" s="1"/>
  <c r="W1189" i="1"/>
  <c r="Y1189" i="1" s="1"/>
  <c r="X1196" i="1"/>
  <c r="S1166" i="1"/>
  <c r="T1166" i="1" s="1"/>
  <c r="W1166" i="1" s="1"/>
  <c r="Y1166" i="1" s="1"/>
  <c r="S1169" i="1"/>
  <c r="T1169" i="1" s="1"/>
  <c r="W1169" i="1" s="1"/>
  <c r="Y1169" i="1" s="1"/>
  <c r="S1180" i="1"/>
  <c r="T1180" i="1" s="1"/>
  <c r="W1180" i="1" s="1"/>
  <c r="Y1180" i="1" s="1"/>
  <c r="X1200" i="1"/>
  <c r="X1201" i="1"/>
  <c r="X1198" i="1"/>
  <c r="X104" i="7" l="1"/>
  <c r="W107" i="7"/>
  <c r="X106" i="7"/>
  <c r="X107" i="7"/>
  <c r="X105" i="7"/>
  <c r="W106" i="7"/>
  <c r="W104" i="7"/>
  <c r="W105" i="7"/>
  <c r="L106" i="7"/>
  <c r="N1122" i="1"/>
  <c r="N1123" i="1"/>
  <c r="N1124" i="1"/>
  <c r="Q1124" i="1" s="1"/>
  <c r="N1125" i="1"/>
  <c r="N1126" i="1"/>
  <c r="Q1126" i="1" s="1"/>
  <c r="N1127" i="1"/>
  <c r="Q1127" i="1" s="1"/>
  <c r="N1128" i="1"/>
  <c r="Q1128" i="1" s="1"/>
  <c r="N1129" i="1"/>
  <c r="Q1129" i="1" s="1"/>
  <c r="N1130" i="1"/>
  <c r="N1131" i="1"/>
  <c r="Q1131" i="1" s="1"/>
  <c r="N1132" i="1"/>
  <c r="Q1132" i="1" s="1"/>
  <c r="N1133" i="1"/>
  <c r="Q1133" i="1" s="1"/>
  <c r="N1134" i="1"/>
  <c r="Q1134" i="1" s="1"/>
  <c r="N1135" i="1"/>
  <c r="Q1135" i="1" s="1"/>
  <c r="N1136" i="1"/>
  <c r="Q1136" i="1" s="1"/>
  <c r="N1137" i="1"/>
  <c r="Q1137" i="1" s="1"/>
  <c r="N1138" i="1"/>
  <c r="Q1138" i="1" s="1"/>
  <c r="N1139" i="1"/>
  <c r="Q1139" i="1" s="1"/>
  <c r="N1140" i="1"/>
  <c r="N1141" i="1"/>
  <c r="N1142" i="1"/>
  <c r="Q1142" i="1" s="1"/>
  <c r="N1143" i="1"/>
  <c r="Q1143" i="1" s="1"/>
  <c r="N1144" i="1"/>
  <c r="Q1144" i="1" s="1"/>
  <c r="N1145" i="1"/>
  <c r="Q1145" i="1" s="1"/>
  <c r="N1146" i="1"/>
  <c r="Q1146" i="1" s="1"/>
  <c r="N1147" i="1"/>
  <c r="Q1147" i="1" s="1"/>
  <c r="N1148" i="1"/>
  <c r="N1149" i="1"/>
  <c r="Q1149" i="1" s="1"/>
  <c r="N1150" i="1"/>
  <c r="Q1150" i="1" s="1"/>
  <c r="N1151" i="1"/>
  <c r="N1152" i="1"/>
  <c r="Q1152" i="1" s="1"/>
  <c r="N1153" i="1"/>
  <c r="Q1153" i="1" s="1"/>
  <c r="N1154" i="1"/>
  <c r="Q1154" i="1" s="1"/>
  <c r="N1155" i="1"/>
  <c r="Q1155" i="1" s="1"/>
  <c r="N1156" i="1"/>
  <c r="Q1156" i="1" s="1"/>
  <c r="N1157" i="1"/>
  <c r="Q1157" i="1" s="1"/>
  <c r="N1158" i="1"/>
  <c r="Q1158" i="1" s="1"/>
  <c r="N1159" i="1"/>
  <c r="Q1159" i="1" s="1"/>
  <c r="N1160" i="1"/>
  <c r="Q1160" i="1" s="1"/>
  <c r="N1161" i="1"/>
  <c r="Q1161" i="1" s="1"/>
  <c r="N1162" i="1"/>
  <c r="Q1162" i="1" s="1"/>
  <c r="N1163" i="1"/>
  <c r="Q1163" i="1" s="1"/>
  <c r="N1164" i="1"/>
  <c r="Q1164" i="1" s="1"/>
  <c r="P1148" i="1" l="1"/>
  <c r="Q1148" i="1"/>
  <c r="P1140" i="1"/>
  <c r="Q1140" i="1"/>
  <c r="P1151" i="1"/>
  <c r="Q1151" i="1"/>
  <c r="P1123" i="1"/>
  <c r="Q1123" i="1"/>
  <c r="P1130" i="1"/>
  <c r="Q1130" i="1"/>
  <c r="P1122" i="1"/>
  <c r="Q1122" i="1"/>
  <c r="P1141" i="1"/>
  <c r="Q1141" i="1"/>
  <c r="R1125" i="1"/>
  <c r="Q1125" i="1"/>
  <c r="P1161" i="1"/>
  <c r="P1157" i="1"/>
  <c r="R1153" i="1"/>
  <c r="P1153" i="1"/>
  <c r="R1129" i="1"/>
  <c r="P1129" i="1"/>
  <c r="P1160" i="1"/>
  <c r="P1156" i="1"/>
  <c r="R1152" i="1"/>
  <c r="P1152" i="1"/>
  <c r="P1144" i="1"/>
  <c r="R1124" i="1"/>
  <c r="P1124" i="1"/>
  <c r="P1159" i="1"/>
  <c r="P1155" i="1"/>
  <c r="R1147" i="1"/>
  <c r="P1147" i="1"/>
  <c r="P1143" i="1"/>
  <c r="R1131" i="1"/>
  <c r="P1131" i="1"/>
  <c r="R1162" i="1"/>
  <c r="P1162" i="1"/>
  <c r="P1158" i="1"/>
  <c r="P1154" i="1"/>
  <c r="P1142" i="1"/>
  <c r="S1142" i="1" s="1"/>
  <c r="T1142" i="1" s="1"/>
  <c r="R1149" i="1"/>
  <c r="R1145" i="1"/>
  <c r="R1141" i="1"/>
  <c r="R1133" i="1"/>
  <c r="R1164" i="1"/>
  <c r="R1148" i="1"/>
  <c r="R1140" i="1"/>
  <c r="R1128" i="1"/>
  <c r="R1163" i="1"/>
  <c r="R1151" i="1"/>
  <c r="R1139" i="1"/>
  <c r="R1135" i="1"/>
  <c r="R1127" i="1"/>
  <c r="R1123" i="1"/>
  <c r="R1150" i="1"/>
  <c r="R1146" i="1"/>
  <c r="R1134" i="1"/>
  <c r="R1130" i="1"/>
  <c r="R1126" i="1"/>
  <c r="R1122" i="1"/>
  <c r="O1164" i="1"/>
  <c r="O1163" i="1"/>
  <c r="G1149" i="1"/>
  <c r="G1164" i="1"/>
  <c r="G1160" i="1"/>
  <c r="G1156" i="1"/>
  <c r="G1152" i="1"/>
  <c r="G1148" i="1"/>
  <c r="G1144" i="1"/>
  <c r="G1140" i="1"/>
  <c r="G1136" i="1"/>
  <c r="G1132" i="1"/>
  <c r="G1128" i="1"/>
  <c r="G1124" i="1"/>
  <c r="G1162" i="1"/>
  <c r="G1158" i="1"/>
  <c r="G1154" i="1"/>
  <c r="G1150" i="1"/>
  <c r="G1146" i="1"/>
  <c r="G1142" i="1"/>
  <c r="G1138" i="1"/>
  <c r="G1134" i="1"/>
  <c r="G1130" i="1"/>
  <c r="G1126" i="1"/>
  <c r="G1122" i="1"/>
  <c r="G1155" i="1"/>
  <c r="G1163" i="1"/>
  <c r="G1129" i="1"/>
  <c r="G1147" i="1"/>
  <c r="O1122" i="1"/>
  <c r="O1151" i="1"/>
  <c r="G1139" i="1"/>
  <c r="G1153" i="1"/>
  <c r="G1137" i="1"/>
  <c r="G1127" i="1"/>
  <c r="G1161" i="1"/>
  <c r="G1145" i="1"/>
  <c r="G1159" i="1"/>
  <c r="G1151" i="1"/>
  <c r="G1143" i="1"/>
  <c r="G1135" i="1"/>
  <c r="X1161" i="1"/>
  <c r="X1159" i="1"/>
  <c r="X1157" i="1"/>
  <c r="X1155" i="1"/>
  <c r="X1153" i="1"/>
  <c r="S1138" i="1"/>
  <c r="T1138" i="1" s="1"/>
  <c r="S1132" i="1"/>
  <c r="T1132" i="1" s="1"/>
  <c r="X1123" i="1"/>
  <c r="S1137" i="1"/>
  <c r="T1137" i="1" s="1"/>
  <c r="G1131" i="1"/>
  <c r="G1123" i="1"/>
  <c r="S1136" i="1"/>
  <c r="T1136" i="1" s="1"/>
  <c r="G1157" i="1"/>
  <c r="G1141" i="1"/>
  <c r="G1133" i="1"/>
  <c r="G1125" i="1"/>
  <c r="O1152" i="1"/>
  <c r="O1147" i="1"/>
  <c r="O1162" i="1"/>
  <c r="O1161" i="1"/>
  <c r="O1160" i="1"/>
  <c r="O1159" i="1"/>
  <c r="O1158" i="1"/>
  <c r="O1157" i="1"/>
  <c r="O1156" i="1"/>
  <c r="O1155" i="1"/>
  <c r="O1154" i="1"/>
  <c r="O1153" i="1"/>
  <c r="O1149" i="1"/>
  <c r="O1145" i="1"/>
  <c r="O1143" i="1"/>
  <c r="O1141" i="1"/>
  <c r="O1138" i="1"/>
  <c r="O1134" i="1"/>
  <c r="O1131" i="1"/>
  <c r="O1129" i="1"/>
  <c r="O1125" i="1"/>
  <c r="O1123" i="1"/>
  <c r="O1148" i="1"/>
  <c r="O1139" i="1"/>
  <c r="O1135" i="1"/>
  <c r="O1126" i="1"/>
  <c r="O1140" i="1"/>
  <c r="O1136" i="1"/>
  <c r="O1132" i="1"/>
  <c r="O1130" i="1"/>
  <c r="O1127" i="1"/>
  <c r="O1124" i="1"/>
  <c r="O1144" i="1"/>
  <c r="O1142" i="1"/>
  <c r="O1150" i="1"/>
  <c r="O1146" i="1"/>
  <c r="O1137" i="1"/>
  <c r="O1133" i="1"/>
  <c r="O1128" i="1"/>
  <c r="M106" i="7"/>
  <c r="F106" i="7"/>
  <c r="S1151" i="1" l="1"/>
  <c r="T1151" i="1" s="1"/>
  <c r="W1151" i="1" s="1"/>
  <c r="Y1151" i="1" s="1"/>
  <c r="S1144" i="1"/>
  <c r="T1144" i="1" s="1"/>
  <c r="W1144" i="1" s="1"/>
  <c r="Y1144" i="1" s="1"/>
  <c r="S1123" i="1"/>
  <c r="T1123" i="1" s="1"/>
  <c r="W1123" i="1" s="1"/>
  <c r="Y1123" i="1" s="1"/>
  <c r="X1145" i="1"/>
  <c r="X1141" i="1"/>
  <c r="S1122" i="1"/>
  <c r="T1122" i="1" s="1"/>
  <c r="W1122" i="1" s="1"/>
  <c r="Y1122" i="1" s="1"/>
  <c r="S1133" i="1"/>
  <c r="T1133" i="1" s="1"/>
  <c r="W1133" i="1" s="1"/>
  <c r="Y1133" i="1" s="1"/>
  <c r="X1127" i="1"/>
  <c r="X1162" i="1"/>
  <c r="X1163" i="1"/>
  <c r="X1125" i="1"/>
  <c r="X1129" i="1"/>
  <c r="X1137" i="1"/>
  <c r="S1124" i="1"/>
  <c r="T1124" i="1" s="1"/>
  <c r="W1124" i="1" s="1"/>
  <c r="Y1124" i="1" s="1"/>
  <c r="X1135" i="1"/>
  <c r="X1143" i="1"/>
  <c r="X1151" i="1"/>
  <c r="X1154" i="1"/>
  <c r="X1131" i="1"/>
  <c r="X1139" i="1"/>
  <c r="X1147" i="1"/>
  <c r="X1140" i="1"/>
  <c r="S1148" i="1"/>
  <c r="T1148" i="1" s="1"/>
  <c r="W1148" i="1" s="1"/>
  <c r="Y1148" i="1" s="1"/>
  <c r="X1130" i="1"/>
  <c r="S1128" i="1"/>
  <c r="T1128" i="1" s="1"/>
  <c r="W1128" i="1" s="1"/>
  <c r="Y1128" i="1" s="1"/>
  <c r="S1126" i="1"/>
  <c r="T1126" i="1" s="1"/>
  <c r="W1126" i="1" s="1"/>
  <c r="Y1126" i="1" s="1"/>
  <c r="S1154" i="1"/>
  <c r="T1154" i="1" s="1"/>
  <c r="W1154" i="1" s="1"/>
  <c r="Y1154" i="1" s="1"/>
  <c r="S1153" i="1"/>
  <c r="T1153" i="1" s="1"/>
  <c r="W1153" i="1" s="1"/>
  <c r="Y1153" i="1" s="1"/>
  <c r="S1160" i="1"/>
  <c r="T1160" i="1" s="1"/>
  <c r="W1160" i="1" s="1"/>
  <c r="Y1160" i="1" s="1"/>
  <c r="S1149" i="1"/>
  <c r="T1149" i="1" s="1"/>
  <c r="W1149" i="1" s="1"/>
  <c r="Y1149" i="1" s="1"/>
  <c r="S1156" i="1"/>
  <c r="T1156" i="1" s="1"/>
  <c r="W1156" i="1" s="1"/>
  <c r="Y1156" i="1" s="1"/>
  <c r="S1139" i="1"/>
  <c r="T1139" i="1" s="1"/>
  <c r="W1139" i="1" s="1"/>
  <c r="Y1139" i="1" s="1"/>
  <c r="X1144" i="1"/>
  <c r="X1149" i="1"/>
  <c r="S1145" i="1"/>
  <c r="T1145" i="1" s="1"/>
  <c r="W1145" i="1" s="1"/>
  <c r="Y1145" i="1" s="1"/>
  <c r="S1141" i="1"/>
  <c r="T1141" i="1" s="1"/>
  <c r="W1141" i="1" s="1"/>
  <c r="Y1141" i="1" s="1"/>
  <c r="X1158" i="1"/>
  <c r="S1150" i="1"/>
  <c r="T1150" i="1" s="1"/>
  <c r="W1150" i="1" s="1"/>
  <c r="Y1150" i="1" s="1"/>
  <c r="X1122" i="1"/>
  <c r="X1126" i="1"/>
  <c r="S1135" i="1"/>
  <c r="T1135" i="1" s="1"/>
  <c r="W1135" i="1" s="1"/>
  <c r="Y1135" i="1" s="1"/>
  <c r="X1138" i="1"/>
  <c r="X1152" i="1"/>
  <c r="X1160" i="1"/>
  <c r="X1148" i="1"/>
  <c r="S1127" i="1"/>
  <c r="T1127" i="1" s="1"/>
  <c r="W1127" i="1" s="1"/>
  <c r="Y1127" i="1" s="1"/>
  <c r="W1132" i="1"/>
  <c r="Y1132" i="1" s="1"/>
  <c r="S1155" i="1"/>
  <c r="T1155" i="1" s="1"/>
  <c r="W1155" i="1" s="1"/>
  <c r="Y1155" i="1" s="1"/>
  <c r="W1138" i="1"/>
  <c r="Y1138" i="1" s="1"/>
  <c r="S1159" i="1"/>
  <c r="T1159" i="1" s="1"/>
  <c r="W1159" i="1" s="1"/>
  <c r="Y1159" i="1" s="1"/>
  <c r="X1134" i="1"/>
  <c r="X1156" i="1"/>
  <c r="X1132" i="1"/>
  <c r="S1130" i="1"/>
  <c r="T1130" i="1" s="1"/>
  <c r="W1130" i="1" s="1"/>
  <c r="Y1130" i="1" s="1"/>
  <c r="W1137" i="1"/>
  <c r="Y1137" i="1" s="1"/>
  <c r="S1162" i="1"/>
  <c r="T1162" i="1" s="1"/>
  <c r="W1162" i="1" s="1"/>
  <c r="Y1162" i="1" s="1"/>
  <c r="X1133" i="1"/>
  <c r="X1142" i="1"/>
  <c r="S1158" i="1"/>
  <c r="T1158" i="1" s="1"/>
  <c r="W1158" i="1" s="1"/>
  <c r="Y1158" i="1" s="1"/>
  <c r="W1142" i="1"/>
  <c r="Y1142" i="1" s="1"/>
  <c r="S1140" i="1"/>
  <c r="T1140" i="1" s="1"/>
  <c r="W1140" i="1" s="1"/>
  <c r="Y1140" i="1" s="1"/>
  <c r="S1164" i="1"/>
  <c r="T1164" i="1" s="1"/>
  <c r="W1164" i="1" s="1"/>
  <c r="Y1164" i="1" s="1"/>
  <c r="S1146" i="1"/>
  <c r="T1146" i="1" s="1"/>
  <c r="W1146" i="1" s="1"/>
  <c r="Y1146" i="1" s="1"/>
  <c r="X1128" i="1"/>
  <c r="S1161" i="1"/>
  <c r="T1161" i="1" s="1"/>
  <c r="W1161" i="1" s="1"/>
  <c r="Y1161" i="1" s="1"/>
  <c r="X1136" i="1"/>
  <c r="S1134" i="1"/>
  <c r="T1134" i="1" s="1"/>
  <c r="W1134" i="1" s="1"/>
  <c r="Y1134" i="1" s="1"/>
  <c r="X1150" i="1"/>
  <c r="S1157" i="1"/>
  <c r="T1157" i="1" s="1"/>
  <c r="W1157" i="1" s="1"/>
  <c r="Y1157" i="1" s="1"/>
  <c r="S1163" i="1"/>
  <c r="T1163" i="1" s="1"/>
  <c r="W1163" i="1" s="1"/>
  <c r="Y1163" i="1" s="1"/>
  <c r="X1164" i="1"/>
  <c r="X1124" i="1"/>
  <c r="S1131" i="1"/>
  <c r="T1131" i="1" s="1"/>
  <c r="W1131" i="1" s="1"/>
  <c r="Y1131" i="1" s="1"/>
  <c r="S1125" i="1"/>
  <c r="T1125" i="1" s="1"/>
  <c r="W1125" i="1" s="1"/>
  <c r="Y1125" i="1" s="1"/>
  <c r="W1136" i="1"/>
  <c r="Y1136" i="1" s="1"/>
  <c r="S1129" i="1"/>
  <c r="T1129" i="1" s="1"/>
  <c r="W1129" i="1" s="1"/>
  <c r="Y1129" i="1" s="1"/>
  <c r="S1143" i="1"/>
  <c r="T1143" i="1" s="1"/>
  <c r="W1143" i="1" s="1"/>
  <c r="Y1143" i="1" s="1"/>
  <c r="S1147" i="1"/>
  <c r="T1147" i="1" s="1"/>
  <c r="W1147" i="1" s="1"/>
  <c r="Y1147" i="1" s="1"/>
  <c r="X1146" i="1"/>
  <c r="S1152" i="1"/>
  <c r="T1152" i="1" s="1"/>
  <c r="W1152" i="1" s="1"/>
  <c r="Y1152" i="1" s="1"/>
  <c r="K105" i="7"/>
  <c r="L105" i="7" s="1"/>
  <c r="N1091" i="1"/>
  <c r="N1092" i="1"/>
  <c r="N1093" i="1"/>
  <c r="Q1093" i="1" s="1"/>
  <c r="N1094" i="1"/>
  <c r="Q1094" i="1" s="1"/>
  <c r="N1095" i="1"/>
  <c r="N1096" i="1"/>
  <c r="Q1096" i="1" s="1"/>
  <c r="N1097" i="1"/>
  <c r="Q1097" i="1" s="1"/>
  <c r="N1098" i="1"/>
  <c r="Q1098" i="1" s="1"/>
  <c r="N1099" i="1"/>
  <c r="Q1099" i="1" s="1"/>
  <c r="N1100" i="1"/>
  <c r="Q1100" i="1" s="1"/>
  <c r="N1101" i="1"/>
  <c r="Q1101" i="1" s="1"/>
  <c r="N1102" i="1"/>
  <c r="Q1102" i="1" s="1"/>
  <c r="N1103" i="1"/>
  <c r="Q1103" i="1" s="1"/>
  <c r="N1104" i="1"/>
  <c r="Q1104" i="1" s="1"/>
  <c r="N1105" i="1"/>
  <c r="Q1105" i="1" s="1"/>
  <c r="N1106" i="1"/>
  <c r="Q1106" i="1" s="1"/>
  <c r="N1107" i="1"/>
  <c r="Q1107" i="1" s="1"/>
  <c r="N1108" i="1"/>
  <c r="Q1108" i="1" s="1"/>
  <c r="N1109" i="1"/>
  <c r="Q1109" i="1" s="1"/>
  <c r="N1110" i="1"/>
  <c r="Q1110" i="1" s="1"/>
  <c r="N1111" i="1"/>
  <c r="Q1111" i="1" s="1"/>
  <c r="N1112" i="1"/>
  <c r="Q1112" i="1" s="1"/>
  <c r="N1113" i="1"/>
  <c r="Q1113" i="1" s="1"/>
  <c r="N1114" i="1"/>
  <c r="Q1114" i="1" s="1"/>
  <c r="N1115" i="1"/>
  <c r="Q1115" i="1" s="1"/>
  <c r="N1116" i="1"/>
  <c r="Q1116" i="1" s="1"/>
  <c r="N1117" i="1"/>
  <c r="Q1117" i="1" s="1"/>
  <c r="N1118" i="1"/>
  <c r="Q1118" i="1" s="1"/>
  <c r="N1119" i="1"/>
  <c r="Q1119" i="1" s="1"/>
  <c r="N1120" i="1"/>
  <c r="Q1120" i="1" s="1"/>
  <c r="N1121" i="1"/>
  <c r="Q1121" i="1" s="1"/>
  <c r="M105" i="7"/>
  <c r="F105" i="7"/>
  <c r="R1095" i="1" l="1"/>
  <c r="Q1095" i="1"/>
  <c r="P1091" i="1"/>
  <c r="Q1091" i="1"/>
  <c r="R1092" i="1"/>
  <c r="Q1092" i="1"/>
  <c r="P1118" i="1"/>
  <c r="P1117" i="1"/>
  <c r="P1109" i="1"/>
  <c r="P1105" i="1"/>
  <c r="P1101" i="1"/>
  <c r="S1101" i="1" s="1"/>
  <c r="T1101" i="1" s="1"/>
  <c r="P1097" i="1"/>
  <c r="S1097" i="1" s="1"/>
  <c r="T1097" i="1" s="1"/>
  <c r="R1093" i="1"/>
  <c r="P1093" i="1"/>
  <c r="P1116" i="1"/>
  <c r="P1108" i="1"/>
  <c r="S1108" i="1" s="1"/>
  <c r="T1108" i="1" s="1"/>
  <c r="P1104" i="1"/>
  <c r="P1100" i="1"/>
  <c r="S1100" i="1" s="1"/>
  <c r="T1100" i="1" s="1"/>
  <c r="P1099" i="1"/>
  <c r="P1110" i="1"/>
  <c r="S1110" i="1" s="1"/>
  <c r="T1110" i="1" s="1"/>
  <c r="P1098" i="1"/>
  <c r="S1098" i="1" s="1"/>
  <c r="T1098" i="1" s="1"/>
  <c r="R1120" i="1"/>
  <c r="S1120" i="1" s="1"/>
  <c r="T1120" i="1" s="1"/>
  <c r="R1096" i="1"/>
  <c r="R1091" i="1"/>
  <c r="R1094" i="1"/>
  <c r="O1121" i="1"/>
  <c r="O1091" i="1"/>
  <c r="G1114" i="1"/>
  <c r="G1098" i="1"/>
  <c r="G1121" i="1"/>
  <c r="G1109" i="1"/>
  <c r="G1120" i="1"/>
  <c r="G1092" i="1"/>
  <c r="G1110" i="1"/>
  <c r="G1094" i="1"/>
  <c r="G1113" i="1"/>
  <c r="G1105" i="1"/>
  <c r="G1097" i="1"/>
  <c r="G1116" i="1"/>
  <c r="G1112" i="1"/>
  <c r="G1108" i="1"/>
  <c r="G1104" i="1"/>
  <c r="G1100" i="1"/>
  <c r="G1096" i="1"/>
  <c r="G1119" i="1"/>
  <c r="G1115" i="1"/>
  <c r="G1111" i="1"/>
  <c r="G1107" i="1"/>
  <c r="G1103" i="1"/>
  <c r="G1099" i="1"/>
  <c r="G1095" i="1"/>
  <c r="G1091" i="1"/>
  <c r="G1106" i="1"/>
  <c r="G1118" i="1"/>
  <c r="G1102" i="1"/>
  <c r="G1117" i="1"/>
  <c r="G1101" i="1"/>
  <c r="G1093" i="1"/>
  <c r="S1119" i="1"/>
  <c r="T1119" i="1" s="1"/>
  <c r="S1114" i="1"/>
  <c r="T1114" i="1" s="1"/>
  <c r="S1111" i="1"/>
  <c r="T1111" i="1" s="1"/>
  <c r="S1107" i="1"/>
  <c r="T1107" i="1" s="1"/>
  <c r="S1115" i="1"/>
  <c r="T1115" i="1" s="1"/>
  <c r="S1113" i="1"/>
  <c r="T1113" i="1" s="1"/>
  <c r="S1112" i="1"/>
  <c r="T1112" i="1" s="1"/>
  <c r="S1106" i="1"/>
  <c r="T1106" i="1" s="1"/>
  <c r="S1103" i="1"/>
  <c r="T1103" i="1" s="1"/>
  <c r="O1120" i="1"/>
  <c r="O1113" i="1"/>
  <c r="O1110" i="1"/>
  <c r="O1108" i="1"/>
  <c r="O1105" i="1"/>
  <c r="O1102" i="1"/>
  <c r="O1100" i="1"/>
  <c r="O1098" i="1"/>
  <c r="O1095" i="1"/>
  <c r="O1092" i="1"/>
  <c r="O1119" i="1"/>
  <c r="O1117" i="1"/>
  <c r="O1114" i="1"/>
  <c r="O1103" i="1"/>
  <c r="O1096" i="1"/>
  <c r="O1093" i="1"/>
  <c r="O1118" i="1"/>
  <c r="O1115" i="1"/>
  <c r="O1111" i="1"/>
  <c r="O1109" i="1"/>
  <c r="S1109" i="1"/>
  <c r="T1109" i="1" s="1"/>
  <c r="O1106" i="1"/>
  <c r="O1104" i="1"/>
  <c r="O1101" i="1"/>
  <c r="O1099" i="1"/>
  <c r="O1097" i="1"/>
  <c r="O1116" i="1"/>
  <c r="O1112" i="1"/>
  <c r="O1107" i="1"/>
  <c r="O1094" i="1"/>
  <c r="M104" i="7"/>
  <c r="K104" i="7"/>
  <c r="L104" i="7" s="1"/>
  <c r="N1041" i="1"/>
  <c r="Q1041" i="1" s="1"/>
  <c r="N1042" i="1"/>
  <c r="Q1042" i="1" s="1"/>
  <c r="N1043" i="1"/>
  <c r="N1044" i="1"/>
  <c r="Q1044" i="1" s="1"/>
  <c r="N1045" i="1"/>
  <c r="N1046" i="1"/>
  <c r="Q1046" i="1" s="1"/>
  <c r="N1047" i="1"/>
  <c r="N1048" i="1"/>
  <c r="Q1048" i="1" s="1"/>
  <c r="N1049" i="1"/>
  <c r="N1050" i="1"/>
  <c r="Q1050" i="1" s="1"/>
  <c r="N1051" i="1"/>
  <c r="N1052" i="1"/>
  <c r="Q1052" i="1" s="1"/>
  <c r="N1053" i="1"/>
  <c r="Q1053" i="1" s="1"/>
  <c r="N1054" i="1"/>
  <c r="Q1054" i="1" s="1"/>
  <c r="N1055" i="1"/>
  <c r="N1056" i="1"/>
  <c r="N1057" i="1"/>
  <c r="Q1057" i="1" s="1"/>
  <c r="N1058" i="1"/>
  <c r="N1059" i="1"/>
  <c r="Q1059" i="1" s="1"/>
  <c r="N1060" i="1"/>
  <c r="Q1060" i="1" s="1"/>
  <c r="N1061" i="1"/>
  <c r="Q1061" i="1" s="1"/>
  <c r="N1062" i="1"/>
  <c r="N1063" i="1"/>
  <c r="Q1063" i="1" s="1"/>
  <c r="N1064" i="1"/>
  <c r="N1065" i="1"/>
  <c r="Q1065" i="1" s="1"/>
  <c r="N1066" i="1"/>
  <c r="N1067" i="1"/>
  <c r="Q1067" i="1" s="1"/>
  <c r="N1068" i="1"/>
  <c r="Q1068" i="1" s="1"/>
  <c r="N1069" i="1"/>
  <c r="Q1069" i="1" s="1"/>
  <c r="N1070" i="1"/>
  <c r="Q1070" i="1" s="1"/>
  <c r="N1071" i="1"/>
  <c r="Q1071" i="1" s="1"/>
  <c r="N1072" i="1"/>
  <c r="Q1072" i="1" s="1"/>
  <c r="N1073" i="1"/>
  <c r="Q1073" i="1" s="1"/>
  <c r="N1074" i="1"/>
  <c r="Q1074" i="1" s="1"/>
  <c r="N1075" i="1"/>
  <c r="N1076" i="1"/>
  <c r="Q1076" i="1" s="1"/>
  <c r="N1077" i="1"/>
  <c r="Q1077" i="1" s="1"/>
  <c r="N1078" i="1"/>
  <c r="Q1078" i="1" s="1"/>
  <c r="N1079" i="1"/>
  <c r="Q1079" i="1" s="1"/>
  <c r="N1080" i="1"/>
  <c r="N1081" i="1"/>
  <c r="Q1081" i="1" s="1"/>
  <c r="N1082" i="1"/>
  <c r="Q1082" i="1" s="1"/>
  <c r="N1083" i="1"/>
  <c r="N1084" i="1"/>
  <c r="N1085" i="1"/>
  <c r="N1086" i="1"/>
  <c r="Q1086" i="1" s="1"/>
  <c r="N1087" i="1"/>
  <c r="Q1087" i="1" s="1"/>
  <c r="N1088" i="1"/>
  <c r="Q1088" i="1" s="1"/>
  <c r="N1089" i="1"/>
  <c r="Q1089" i="1" s="1"/>
  <c r="N1090" i="1"/>
  <c r="P1084" i="1" l="1"/>
  <c r="Q1084" i="1"/>
  <c r="R1080" i="1"/>
  <c r="Q1080" i="1"/>
  <c r="R1064" i="1"/>
  <c r="Q1064" i="1"/>
  <c r="R1083" i="1"/>
  <c r="Q1083" i="1"/>
  <c r="R1075" i="1"/>
  <c r="Q1075" i="1"/>
  <c r="P1055" i="1"/>
  <c r="Q1055" i="1"/>
  <c r="R1051" i="1"/>
  <c r="Q1051" i="1"/>
  <c r="P1047" i="1"/>
  <c r="Q1047" i="1"/>
  <c r="R1043" i="1"/>
  <c r="Q1043" i="1"/>
  <c r="P1090" i="1"/>
  <c r="Q1090" i="1"/>
  <c r="R1066" i="1"/>
  <c r="Q1066" i="1"/>
  <c r="P1062" i="1"/>
  <c r="Q1062" i="1"/>
  <c r="R1058" i="1"/>
  <c r="Q1058" i="1"/>
  <c r="R1056" i="1"/>
  <c r="Q1056" i="1"/>
  <c r="P1085" i="1"/>
  <c r="Q1085" i="1"/>
  <c r="R1049" i="1"/>
  <c r="Q1049" i="1"/>
  <c r="R1045" i="1"/>
  <c r="Q1045" i="1"/>
  <c r="S1105" i="1"/>
  <c r="T1105" i="1" s="1"/>
  <c r="S1099" i="1"/>
  <c r="T1099" i="1" s="1"/>
  <c r="W1099" i="1" s="1"/>
  <c r="Y1099" i="1" s="1"/>
  <c r="S1104" i="1"/>
  <c r="T1104" i="1" s="1"/>
  <c r="W1104" i="1" s="1"/>
  <c r="Y1104" i="1" s="1"/>
  <c r="S1116" i="1"/>
  <c r="T1116" i="1" s="1"/>
  <c r="W1116" i="1" s="1"/>
  <c r="Y1116" i="1" s="1"/>
  <c r="S1117" i="1"/>
  <c r="T1117" i="1" s="1"/>
  <c r="P1071" i="1"/>
  <c r="S1071" i="1" s="1"/>
  <c r="T1071" i="1" s="1"/>
  <c r="R1082" i="1"/>
  <c r="P1082" i="1"/>
  <c r="R1046" i="1"/>
  <c r="P1046" i="1"/>
  <c r="P1077" i="1"/>
  <c r="R1069" i="1"/>
  <c r="P1069" i="1"/>
  <c r="R1053" i="1"/>
  <c r="P1053" i="1"/>
  <c r="R1076" i="1"/>
  <c r="P1076" i="1"/>
  <c r="P1072" i="1"/>
  <c r="R1052" i="1"/>
  <c r="P1052" i="1"/>
  <c r="R1089" i="1"/>
  <c r="R1085" i="1"/>
  <c r="R1081" i="1"/>
  <c r="R1065" i="1"/>
  <c r="R1041" i="1"/>
  <c r="R1090" i="1"/>
  <c r="R1086" i="1"/>
  <c r="R1062" i="1"/>
  <c r="R1088" i="1"/>
  <c r="R1084" i="1"/>
  <c r="R1048" i="1"/>
  <c r="R1044" i="1"/>
  <c r="R1074" i="1"/>
  <c r="R1054" i="1"/>
  <c r="R1050" i="1"/>
  <c r="R1042" i="1"/>
  <c r="R1068" i="1"/>
  <c r="R1060" i="1"/>
  <c r="R1087" i="1"/>
  <c r="R1067" i="1"/>
  <c r="R1063" i="1"/>
  <c r="R1059" i="1"/>
  <c r="R1055" i="1"/>
  <c r="R1047" i="1"/>
  <c r="X1103" i="1"/>
  <c r="S1095" i="1"/>
  <c r="T1095" i="1" s="1"/>
  <c r="W1095" i="1" s="1"/>
  <c r="Y1095" i="1" s="1"/>
  <c r="X1113" i="1"/>
  <c r="X1111" i="1"/>
  <c r="X1094" i="1"/>
  <c r="G1083" i="1"/>
  <c r="G1079" i="1"/>
  <c r="G1075" i="1"/>
  <c r="G1071" i="1"/>
  <c r="G1067" i="1"/>
  <c r="G1059" i="1"/>
  <c r="G1055" i="1"/>
  <c r="G1051" i="1"/>
  <c r="G1047" i="1"/>
  <c r="G1043" i="1"/>
  <c r="G1090" i="1"/>
  <c r="G1086" i="1"/>
  <c r="G1082" i="1"/>
  <c r="G1078" i="1"/>
  <c r="G1074" i="1"/>
  <c r="G1070" i="1"/>
  <c r="G1066" i="1"/>
  <c r="G1062" i="1"/>
  <c r="G1058" i="1"/>
  <c r="G1054" i="1"/>
  <c r="G1050" i="1"/>
  <c r="G1046" i="1"/>
  <c r="G1042" i="1"/>
  <c r="G1087" i="1"/>
  <c r="G1063" i="1"/>
  <c r="G1089" i="1"/>
  <c r="G1085" i="1"/>
  <c r="G1081" i="1"/>
  <c r="G1077" i="1"/>
  <c r="G1073" i="1"/>
  <c r="G1069" i="1"/>
  <c r="G1065" i="1"/>
  <c r="G1061" i="1"/>
  <c r="G1057" i="1"/>
  <c r="G1053" i="1"/>
  <c r="G1049" i="1"/>
  <c r="G1045" i="1"/>
  <c r="G1041" i="1"/>
  <c r="G1088" i="1"/>
  <c r="G1084" i="1"/>
  <c r="G1080" i="1"/>
  <c r="G1076" i="1"/>
  <c r="G1072" i="1"/>
  <c r="G1068" i="1"/>
  <c r="G1064" i="1"/>
  <c r="G1060" i="1"/>
  <c r="G1056" i="1"/>
  <c r="G1052" i="1"/>
  <c r="G1048" i="1"/>
  <c r="G1044" i="1"/>
  <c r="W1110" i="1"/>
  <c r="Y1110" i="1" s="1"/>
  <c r="X1106" i="1"/>
  <c r="X1092" i="1"/>
  <c r="W1107" i="1"/>
  <c r="Y1107" i="1" s="1"/>
  <c r="S1093" i="1"/>
  <c r="T1093" i="1" s="1"/>
  <c r="W1093" i="1" s="1"/>
  <c r="Y1093" i="1" s="1"/>
  <c r="X1119" i="1"/>
  <c r="S1121" i="1"/>
  <c r="T1121" i="1" s="1"/>
  <c r="W1121" i="1" s="1"/>
  <c r="Y1121" i="1" s="1"/>
  <c r="X1093" i="1"/>
  <c r="W1111" i="1"/>
  <c r="Y1111" i="1" s="1"/>
  <c r="S1094" i="1"/>
  <c r="T1094" i="1" s="1"/>
  <c r="W1094" i="1" s="1"/>
  <c r="Y1094" i="1" s="1"/>
  <c r="X1116" i="1"/>
  <c r="W1105" i="1"/>
  <c r="Y1105" i="1" s="1"/>
  <c r="W1097" i="1"/>
  <c r="Y1097" i="1" s="1"/>
  <c r="S1092" i="1"/>
  <c r="T1092" i="1" s="1"/>
  <c r="W1092" i="1" s="1"/>
  <c r="Y1092" i="1" s="1"/>
  <c r="W1114" i="1"/>
  <c r="Y1114" i="1" s="1"/>
  <c r="S1096" i="1"/>
  <c r="T1096" i="1" s="1"/>
  <c r="W1096" i="1" s="1"/>
  <c r="Y1096" i="1" s="1"/>
  <c r="X1099" i="1"/>
  <c r="X1104" i="1"/>
  <c r="W1120" i="1"/>
  <c r="Y1120" i="1" s="1"/>
  <c r="W1100" i="1"/>
  <c r="Y1100" i="1" s="1"/>
  <c r="X1097" i="1"/>
  <c r="X1107" i="1"/>
  <c r="X1115" i="1"/>
  <c r="W1115" i="1"/>
  <c r="Y1115" i="1" s="1"/>
  <c r="W1098" i="1"/>
  <c r="Y1098" i="1" s="1"/>
  <c r="X1098" i="1"/>
  <c r="W1103" i="1"/>
  <c r="Y1103" i="1" s="1"/>
  <c r="X1095" i="1"/>
  <c r="X1110" i="1"/>
  <c r="S1102" i="1"/>
  <c r="T1102" i="1" s="1"/>
  <c r="W1102" i="1" s="1"/>
  <c r="Y1102" i="1" s="1"/>
  <c r="S1091" i="1"/>
  <c r="T1091" i="1" s="1"/>
  <c r="W1091" i="1" s="1"/>
  <c r="Y1091" i="1" s="1"/>
  <c r="X1117" i="1"/>
  <c r="W1112" i="1"/>
  <c r="Y1112" i="1" s="1"/>
  <c r="X1105" i="1"/>
  <c r="W1113" i="1"/>
  <c r="Y1113" i="1" s="1"/>
  <c r="X1100" i="1"/>
  <c r="X1108" i="1"/>
  <c r="X1109" i="1"/>
  <c r="W1101" i="1"/>
  <c r="Y1101" i="1" s="1"/>
  <c r="X1120" i="1"/>
  <c r="X1102" i="1"/>
  <c r="X1114" i="1"/>
  <c r="W1117" i="1"/>
  <c r="Y1117" i="1" s="1"/>
  <c r="X1112" i="1"/>
  <c r="S1118" i="1"/>
  <c r="T1118" i="1" s="1"/>
  <c r="W1118" i="1" s="1"/>
  <c r="Y1118" i="1" s="1"/>
  <c r="W1119" i="1"/>
  <c r="Y1119" i="1" s="1"/>
  <c r="W1108" i="1"/>
  <c r="Y1108" i="1" s="1"/>
  <c r="W1109" i="1"/>
  <c r="Y1109" i="1" s="1"/>
  <c r="X1118" i="1"/>
  <c r="X1091" i="1"/>
  <c r="X1101" i="1"/>
  <c r="X1096" i="1"/>
  <c r="W1106" i="1"/>
  <c r="Y1106" i="1" s="1"/>
  <c r="X1121" i="1"/>
  <c r="O1041" i="1"/>
  <c r="S1079" i="1"/>
  <c r="T1079" i="1" s="1"/>
  <c r="S1070" i="1"/>
  <c r="T1070" i="1" s="1"/>
  <c r="S1061" i="1"/>
  <c r="T1061" i="1" s="1"/>
  <c r="S1078" i="1"/>
  <c r="T1078" i="1" s="1"/>
  <c r="S1073" i="1"/>
  <c r="T1073" i="1" s="1"/>
  <c r="S1057" i="1"/>
  <c r="T1057" i="1" s="1"/>
  <c r="O1080" i="1"/>
  <c r="O1076" i="1"/>
  <c r="O1072" i="1"/>
  <c r="O1088" i="1"/>
  <c r="O1084" i="1"/>
  <c r="O1090" i="1"/>
  <c r="O1087" i="1"/>
  <c r="O1083" i="1"/>
  <c r="O1079" i="1"/>
  <c r="O1075" i="1"/>
  <c r="O1071" i="1"/>
  <c r="O1069" i="1"/>
  <c r="O1066" i="1"/>
  <c r="O1086" i="1"/>
  <c r="O1082" i="1"/>
  <c r="O1078" i="1"/>
  <c r="O1074" i="1"/>
  <c r="O1070" i="1"/>
  <c r="O1089" i="1"/>
  <c r="O1085" i="1"/>
  <c r="O1081" i="1"/>
  <c r="O1077" i="1"/>
  <c r="O1073" i="1"/>
  <c r="O1068" i="1"/>
  <c r="O1064" i="1"/>
  <c r="O1061" i="1"/>
  <c r="O1057" i="1"/>
  <c r="O1054" i="1"/>
  <c r="O1052" i="1"/>
  <c r="O1048" i="1"/>
  <c r="O1046" i="1"/>
  <c r="O1042" i="1"/>
  <c r="O1067" i="1"/>
  <c r="O1065" i="1"/>
  <c r="O1062" i="1"/>
  <c r="O1058" i="1"/>
  <c r="O1055" i="1"/>
  <c r="O1049" i="1"/>
  <c r="O1043" i="1"/>
  <c r="O1059" i="1"/>
  <c r="O1053" i="1"/>
  <c r="O1050" i="1"/>
  <c r="O1047" i="1"/>
  <c r="O1044" i="1"/>
  <c r="O1063" i="1"/>
  <c r="O1060" i="1"/>
  <c r="O1056" i="1"/>
  <c r="O1051" i="1"/>
  <c r="O1045" i="1"/>
  <c r="F104" i="7"/>
  <c r="S1077" i="1" l="1"/>
  <c r="T1077" i="1" s="1"/>
  <c r="W1077" i="1" s="1"/>
  <c r="Y1077" i="1" s="1"/>
  <c r="S1043" i="1"/>
  <c r="T1043" i="1" s="1"/>
  <c r="W1043" i="1" s="1"/>
  <c r="Y1043" i="1" s="1"/>
  <c r="S1089" i="1"/>
  <c r="T1089" i="1" s="1"/>
  <c r="W1089" i="1" s="1"/>
  <c r="Y1089" i="1" s="1"/>
  <c r="X1089" i="1"/>
  <c r="S1053" i="1"/>
  <c r="T1053" i="1" s="1"/>
  <c r="W1053" i="1" s="1"/>
  <c r="Y1053" i="1" s="1"/>
  <c r="X1060" i="1"/>
  <c r="X1070" i="1"/>
  <c r="X1086" i="1"/>
  <c r="X1085" i="1"/>
  <c r="X1045" i="1"/>
  <c r="S1065" i="1"/>
  <c r="T1065" i="1" s="1"/>
  <c r="W1065" i="1" s="1"/>
  <c r="Y1065" i="1" s="1"/>
  <c r="S1041" i="1"/>
  <c r="T1041" i="1" s="1"/>
  <c r="W1041" i="1" s="1"/>
  <c r="Y1041" i="1" s="1"/>
  <c r="X1052" i="1"/>
  <c r="S1060" i="1"/>
  <c r="T1060" i="1" s="1"/>
  <c r="W1060" i="1" s="1"/>
  <c r="Y1060" i="1" s="1"/>
  <c r="S1042" i="1"/>
  <c r="T1042" i="1" s="1"/>
  <c r="W1042" i="1" s="1"/>
  <c r="Y1042" i="1" s="1"/>
  <c r="S1044" i="1"/>
  <c r="T1044" i="1" s="1"/>
  <c r="W1044" i="1" s="1"/>
  <c r="Y1044" i="1" s="1"/>
  <c r="S1062" i="1"/>
  <c r="T1062" i="1" s="1"/>
  <c r="W1062" i="1" s="1"/>
  <c r="Y1062" i="1" s="1"/>
  <c r="W1079" i="1"/>
  <c r="Y1079" i="1" s="1"/>
  <c r="X1063" i="1"/>
  <c r="S1088" i="1"/>
  <c r="T1088" i="1" s="1"/>
  <c r="W1088" i="1" s="1"/>
  <c r="Y1088" i="1" s="1"/>
  <c r="X1074" i="1"/>
  <c r="X1057" i="1"/>
  <c r="X1068" i="1"/>
  <c r="S1090" i="1"/>
  <c r="T1090" i="1" s="1"/>
  <c r="W1090" i="1" s="1"/>
  <c r="Y1090" i="1" s="1"/>
  <c r="S1083" i="1"/>
  <c r="T1083" i="1" s="1"/>
  <c r="W1083" i="1" s="1"/>
  <c r="Y1083" i="1" s="1"/>
  <c r="S1081" i="1"/>
  <c r="T1081" i="1" s="1"/>
  <c r="W1081" i="1" s="1"/>
  <c r="Y1081" i="1" s="1"/>
  <c r="X1050" i="1"/>
  <c r="X1059" i="1"/>
  <c r="X1055" i="1"/>
  <c r="S1063" i="1"/>
  <c r="T1063" i="1" s="1"/>
  <c r="W1063" i="1" s="1"/>
  <c r="Y1063" i="1" s="1"/>
  <c r="X1046" i="1"/>
  <c r="X1065" i="1"/>
  <c r="S1048" i="1"/>
  <c r="T1048" i="1" s="1"/>
  <c r="W1048" i="1" s="1"/>
  <c r="Y1048" i="1" s="1"/>
  <c r="X1048" i="1"/>
  <c r="X1079" i="1"/>
  <c r="S1075" i="1"/>
  <c r="T1075" i="1" s="1"/>
  <c r="W1075" i="1" s="1"/>
  <c r="Y1075" i="1" s="1"/>
  <c r="S1086" i="1"/>
  <c r="T1086" i="1" s="1"/>
  <c r="W1086" i="1" s="1"/>
  <c r="Y1086" i="1" s="1"/>
  <c r="S1064" i="1"/>
  <c r="T1064" i="1" s="1"/>
  <c r="W1064" i="1" s="1"/>
  <c r="Y1064" i="1" s="1"/>
  <c r="X1053" i="1"/>
  <c r="X1061" i="1"/>
  <c r="S1072" i="1"/>
  <c r="T1072" i="1" s="1"/>
  <c r="W1072" i="1" s="1"/>
  <c r="Y1072" i="1" s="1"/>
  <c r="X1058" i="1"/>
  <c r="S1066" i="1"/>
  <c r="T1066" i="1" s="1"/>
  <c r="W1066" i="1" s="1"/>
  <c r="Y1066" i="1" s="1"/>
  <c r="X1067" i="1"/>
  <c r="S1051" i="1"/>
  <c r="T1051" i="1" s="1"/>
  <c r="W1051" i="1" s="1"/>
  <c r="Y1051" i="1" s="1"/>
  <c r="S1056" i="1"/>
  <c r="T1056" i="1" s="1"/>
  <c r="W1056" i="1" s="1"/>
  <c r="Y1056" i="1" s="1"/>
  <c r="S1050" i="1"/>
  <c r="T1050" i="1" s="1"/>
  <c r="W1050" i="1" s="1"/>
  <c r="Y1050" i="1" s="1"/>
  <c r="S1068" i="1"/>
  <c r="T1068" i="1" s="1"/>
  <c r="W1068" i="1" s="1"/>
  <c r="Y1068" i="1" s="1"/>
  <c r="S1084" i="1"/>
  <c r="T1084" i="1" s="1"/>
  <c r="W1084" i="1" s="1"/>
  <c r="Y1084" i="1" s="1"/>
  <c r="X1049" i="1"/>
  <c r="S1058" i="1"/>
  <c r="T1058" i="1" s="1"/>
  <c r="W1058" i="1" s="1"/>
  <c r="Y1058" i="1" s="1"/>
  <c r="S1045" i="1"/>
  <c r="T1045" i="1" s="1"/>
  <c r="W1045" i="1" s="1"/>
  <c r="Y1045" i="1" s="1"/>
  <c r="S1067" i="1"/>
  <c r="T1067" i="1" s="1"/>
  <c r="W1067" i="1" s="1"/>
  <c r="Y1067" i="1" s="1"/>
  <c r="X1078" i="1"/>
  <c r="S1085" i="1"/>
  <c r="T1085" i="1" s="1"/>
  <c r="W1085" i="1" s="1"/>
  <c r="Y1085" i="1" s="1"/>
  <c r="X1044" i="1"/>
  <c r="X1051" i="1"/>
  <c r="X1056" i="1"/>
  <c r="W1061" i="1"/>
  <c r="Y1061" i="1" s="1"/>
  <c r="X1042" i="1"/>
  <c r="X1062" i="1"/>
  <c r="X1082" i="1"/>
  <c r="S1087" i="1"/>
  <c r="T1087" i="1" s="1"/>
  <c r="W1087" i="1" s="1"/>
  <c r="Y1087" i="1" s="1"/>
  <c r="S1054" i="1"/>
  <c r="T1054" i="1" s="1"/>
  <c r="W1054" i="1" s="1"/>
  <c r="Y1054" i="1" s="1"/>
  <c r="S1074" i="1"/>
  <c r="T1074" i="1" s="1"/>
  <c r="W1074" i="1" s="1"/>
  <c r="Y1074" i="1" s="1"/>
  <c r="W1078" i="1"/>
  <c r="Y1078" i="1" s="1"/>
  <c r="X1054" i="1"/>
  <c r="S1059" i="1"/>
  <c r="T1059" i="1" s="1"/>
  <c r="W1059" i="1" s="1"/>
  <c r="Y1059" i="1" s="1"/>
  <c r="W1071" i="1"/>
  <c r="Y1071" i="1" s="1"/>
  <c r="X1090" i="1"/>
  <c r="S1047" i="1"/>
  <c r="T1047" i="1" s="1"/>
  <c r="W1047" i="1" s="1"/>
  <c r="Y1047" i="1" s="1"/>
  <c r="X1041" i="1"/>
  <c r="X1075" i="1"/>
  <c r="W1070" i="1"/>
  <c r="Y1070" i="1" s="1"/>
  <c r="S1082" i="1"/>
  <c r="T1082" i="1" s="1"/>
  <c r="W1082" i="1" s="1"/>
  <c r="Y1082" i="1" s="1"/>
  <c r="X1047" i="1"/>
  <c r="S1052" i="1"/>
  <c r="T1052" i="1" s="1"/>
  <c r="W1052" i="1" s="1"/>
  <c r="Y1052" i="1" s="1"/>
  <c r="S1055" i="1"/>
  <c r="T1055" i="1" s="1"/>
  <c r="W1055" i="1" s="1"/>
  <c r="Y1055" i="1" s="1"/>
  <c r="S1069" i="1"/>
  <c r="T1069" i="1" s="1"/>
  <c r="W1069" i="1" s="1"/>
  <c r="Y1069" i="1" s="1"/>
  <c r="S1049" i="1"/>
  <c r="T1049" i="1" s="1"/>
  <c r="W1049" i="1" s="1"/>
  <c r="Y1049" i="1" s="1"/>
  <c r="S1080" i="1"/>
  <c r="T1080" i="1" s="1"/>
  <c r="W1080" i="1" s="1"/>
  <c r="Y1080" i="1" s="1"/>
  <c r="X1066" i="1"/>
  <c r="X1043" i="1"/>
  <c r="W1073" i="1"/>
  <c r="Y1073" i="1" s="1"/>
  <c r="X1064" i="1"/>
  <c r="W1057" i="1"/>
  <c r="Y1057" i="1" s="1"/>
  <c r="X1076" i="1"/>
  <c r="X1083" i="1"/>
  <c r="X1087" i="1"/>
  <c r="X1072" i="1"/>
  <c r="X1081" i="1"/>
  <c r="X1088" i="1"/>
  <c r="X1069" i="1"/>
  <c r="X1073" i="1"/>
  <c r="S1046" i="1"/>
  <c r="T1046" i="1" s="1"/>
  <c r="W1046" i="1" s="1"/>
  <c r="Y1046" i="1" s="1"/>
  <c r="S1076" i="1"/>
  <c r="T1076" i="1" s="1"/>
  <c r="W1076" i="1" s="1"/>
  <c r="Y1076" i="1" s="1"/>
  <c r="X1077" i="1"/>
  <c r="X1084" i="1"/>
  <c r="X1071" i="1"/>
  <c r="X1080" i="1"/>
  <c r="K103" i="7"/>
  <c r="L103" i="7" s="1"/>
  <c r="M103" i="7"/>
  <c r="N1004" i="1"/>
  <c r="Q1004" i="1" s="1"/>
  <c r="N1005" i="1"/>
  <c r="Q1005" i="1" s="1"/>
  <c r="N1006" i="1"/>
  <c r="Q1006" i="1" s="1"/>
  <c r="N1007" i="1"/>
  <c r="Q1007" i="1" s="1"/>
  <c r="N1008" i="1"/>
  <c r="Q1008" i="1" s="1"/>
  <c r="N1009" i="1"/>
  <c r="Q1009" i="1" s="1"/>
  <c r="N1010" i="1"/>
  <c r="Q1010" i="1" s="1"/>
  <c r="N1011" i="1"/>
  <c r="Q1011" i="1" s="1"/>
  <c r="N1012" i="1"/>
  <c r="Q1012" i="1" s="1"/>
  <c r="N1013" i="1"/>
  <c r="Q1013" i="1" s="1"/>
  <c r="N1014" i="1"/>
  <c r="Q1014" i="1" s="1"/>
  <c r="N1015" i="1"/>
  <c r="Q1015" i="1" s="1"/>
  <c r="N1016" i="1"/>
  <c r="Q1016" i="1" s="1"/>
  <c r="N1017" i="1"/>
  <c r="Q1017" i="1" s="1"/>
  <c r="N1018" i="1"/>
  <c r="Q1018" i="1" s="1"/>
  <c r="N1019" i="1"/>
  <c r="Q1019" i="1" s="1"/>
  <c r="N1020" i="1"/>
  <c r="Q1020" i="1" s="1"/>
  <c r="N1021" i="1"/>
  <c r="Q1021" i="1" s="1"/>
  <c r="N1022" i="1"/>
  <c r="Q1022" i="1" s="1"/>
  <c r="N1023" i="1"/>
  <c r="N1024" i="1"/>
  <c r="Q1024" i="1" s="1"/>
  <c r="N1025" i="1"/>
  <c r="N1026" i="1"/>
  <c r="Q1026" i="1" s="1"/>
  <c r="N1027" i="1"/>
  <c r="Q1027" i="1" s="1"/>
  <c r="N1028" i="1"/>
  <c r="N1029" i="1"/>
  <c r="Q1029" i="1" s="1"/>
  <c r="N1030" i="1"/>
  <c r="Q1030" i="1" s="1"/>
  <c r="N1031" i="1"/>
  <c r="N1032" i="1"/>
  <c r="Q1032" i="1" s="1"/>
  <c r="N1033" i="1"/>
  <c r="Q1033" i="1" s="1"/>
  <c r="N1034" i="1"/>
  <c r="Q1034" i="1" s="1"/>
  <c r="N1035" i="1"/>
  <c r="Q1035" i="1" s="1"/>
  <c r="N1036" i="1"/>
  <c r="Q1036" i="1" s="1"/>
  <c r="N1037" i="1"/>
  <c r="Q1037" i="1" s="1"/>
  <c r="N1038" i="1"/>
  <c r="Q1038" i="1" s="1"/>
  <c r="N1039" i="1"/>
  <c r="Q1039" i="1" s="1"/>
  <c r="N1040" i="1"/>
  <c r="Q1040" i="1" s="1"/>
  <c r="R1028" i="1" l="1"/>
  <c r="Q1028" i="1"/>
  <c r="P1031" i="1"/>
  <c r="Q1031" i="1"/>
  <c r="P1023" i="1"/>
  <c r="Q1023" i="1"/>
  <c r="R1025" i="1"/>
  <c r="Q1025" i="1"/>
  <c r="R1039" i="1"/>
  <c r="P1039" i="1"/>
  <c r="P1012" i="1"/>
  <c r="P1004" i="1"/>
  <c r="S1004" i="1" s="1"/>
  <c r="T1004" i="1" s="1"/>
  <c r="P1011" i="1"/>
  <c r="R1030" i="1"/>
  <c r="P1030" i="1"/>
  <c r="R1022" i="1"/>
  <c r="P1022" i="1"/>
  <c r="P1006" i="1"/>
  <c r="R1040" i="1"/>
  <c r="R1036" i="1"/>
  <c r="R1032" i="1"/>
  <c r="R1024" i="1"/>
  <c r="R1035" i="1"/>
  <c r="R1031" i="1"/>
  <c r="R1027" i="1"/>
  <c r="R1023" i="1"/>
  <c r="R1038" i="1"/>
  <c r="R1034" i="1"/>
  <c r="R1026" i="1"/>
  <c r="R1037" i="1"/>
  <c r="R1033" i="1"/>
  <c r="R1029" i="1"/>
  <c r="R1021" i="1"/>
  <c r="R1005" i="1"/>
  <c r="O1036" i="1"/>
  <c r="O1034" i="1"/>
  <c r="G1034" i="1"/>
  <c r="G1026" i="1"/>
  <c r="G1018" i="1"/>
  <c r="G1010" i="1"/>
  <c r="S1013" i="1"/>
  <c r="T1013" i="1" s="1"/>
  <c r="G1040" i="1"/>
  <c r="G1032" i="1"/>
  <c r="G1028" i="1"/>
  <c r="G1024" i="1"/>
  <c r="G1020" i="1"/>
  <c r="G1016" i="1"/>
  <c r="G1012" i="1"/>
  <c r="G1004" i="1"/>
  <c r="G1031" i="1"/>
  <c r="G1023" i="1"/>
  <c r="S1015" i="1"/>
  <c r="T1015" i="1" s="1"/>
  <c r="G1007" i="1"/>
  <c r="G1038" i="1"/>
  <c r="G1030" i="1"/>
  <c r="G1022" i="1"/>
  <c r="G1014" i="1"/>
  <c r="G1006" i="1"/>
  <c r="G1036" i="1"/>
  <c r="G1008" i="1"/>
  <c r="G1037" i="1"/>
  <c r="G1021" i="1"/>
  <c r="G1009" i="1"/>
  <c r="G1017" i="1"/>
  <c r="G1039" i="1"/>
  <c r="G1005" i="1"/>
  <c r="G1013" i="1"/>
  <c r="G1033" i="1"/>
  <c r="G1025" i="1"/>
  <c r="X1037" i="1"/>
  <c r="X1033" i="1"/>
  <c r="S1017" i="1"/>
  <c r="T1017" i="1" s="1"/>
  <c r="S1007" i="1"/>
  <c r="T1007" i="1" s="1"/>
  <c r="G1035" i="1"/>
  <c r="G1027" i="1"/>
  <c r="G1019" i="1"/>
  <c r="G1011" i="1"/>
  <c r="S1019" i="1"/>
  <c r="T1019" i="1" s="1"/>
  <c r="S1016" i="1"/>
  <c r="T1016" i="1" s="1"/>
  <c r="S1014" i="1"/>
  <c r="T1014" i="1" s="1"/>
  <c r="S1009" i="1"/>
  <c r="T1009" i="1" s="1"/>
  <c r="O1004" i="1"/>
  <c r="G1029" i="1"/>
  <c r="G1015" i="1"/>
  <c r="S1020" i="1"/>
  <c r="T1020" i="1" s="1"/>
  <c r="S1018" i="1"/>
  <c r="T1018" i="1" s="1"/>
  <c r="S1010" i="1"/>
  <c r="T1010" i="1" s="1"/>
  <c r="S1008" i="1"/>
  <c r="T1008" i="1" s="1"/>
  <c r="O1028" i="1"/>
  <c r="O1040" i="1"/>
  <c r="O1039" i="1"/>
  <c r="O1038" i="1"/>
  <c r="O1037" i="1"/>
  <c r="O1035" i="1"/>
  <c r="O1033" i="1"/>
  <c r="O1031" i="1"/>
  <c r="O1027" i="1"/>
  <c r="O1024" i="1"/>
  <c r="O1022" i="1"/>
  <c r="O1018" i="1"/>
  <c r="O1014" i="1"/>
  <c r="O1008" i="1"/>
  <c r="O1005" i="1"/>
  <c r="O1030" i="1"/>
  <c r="O1026" i="1"/>
  <c r="O1025" i="1"/>
  <c r="O1019" i="1"/>
  <c r="O1015" i="1"/>
  <c r="O1012" i="1"/>
  <c r="O1009" i="1"/>
  <c r="O1006" i="1"/>
  <c r="S1006" i="1"/>
  <c r="T1006" i="1" s="1"/>
  <c r="O1029" i="1"/>
  <c r="O1023" i="1"/>
  <c r="O1020" i="1"/>
  <c r="O1016" i="1"/>
  <c r="O1010" i="1"/>
  <c r="O1032" i="1"/>
  <c r="O1021" i="1"/>
  <c r="O1017" i="1"/>
  <c r="O1013" i="1"/>
  <c r="O1011" i="1"/>
  <c r="O1007" i="1"/>
  <c r="S1011" i="1" l="1"/>
  <c r="T1011" i="1" s="1"/>
  <c r="W1011" i="1" s="1"/>
  <c r="Y1011" i="1" s="1"/>
  <c r="S1012" i="1"/>
  <c r="T1012" i="1" s="1"/>
  <c r="S1029" i="1"/>
  <c r="T1029" i="1" s="1"/>
  <c r="W1029" i="1" s="1"/>
  <c r="Y1029" i="1" s="1"/>
  <c r="S1021" i="1"/>
  <c r="T1021" i="1" s="1"/>
  <c r="W1021" i="1" s="1"/>
  <c r="Y1021" i="1" s="1"/>
  <c r="X1009" i="1"/>
  <c r="S1022" i="1"/>
  <c r="T1022" i="1" s="1"/>
  <c r="W1022" i="1" s="1"/>
  <c r="Y1022" i="1" s="1"/>
  <c r="X1039" i="1"/>
  <c r="X1024" i="1"/>
  <c r="S1005" i="1"/>
  <c r="T1005" i="1" s="1"/>
  <c r="W1005" i="1" s="1"/>
  <c r="Y1005" i="1" s="1"/>
  <c r="X1035" i="1"/>
  <c r="S1038" i="1"/>
  <c r="T1038" i="1" s="1"/>
  <c r="W1038" i="1" s="1"/>
  <c r="Y1038" i="1" s="1"/>
  <c r="S1039" i="1"/>
  <c r="T1039" i="1" s="1"/>
  <c r="W1039" i="1" s="1"/>
  <c r="Y1039" i="1" s="1"/>
  <c r="X1015" i="1"/>
  <c r="X1025" i="1"/>
  <c r="X1011" i="1"/>
  <c r="X1019" i="1"/>
  <c r="X1027" i="1"/>
  <c r="X1008" i="1"/>
  <c r="X1017" i="1"/>
  <c r="S1025" i="1"/>
  <c r="T1025" i="1" s="1"/>
  <c r="W1025" i="1" s="1"/>
  <c r="Y1025" i="1" s="1"/>
  <c r="W1020" i="1"/>
  <c r="Y1020" i="1" s="1"/>
  <c r="S1034" i="1"/>
  <c r="T1034" i="1" s="1"/>
  <c r="W1034" i="1" s="1"/>
  <c r="Y1034" i="1" s="1"/>
  <c r="X1013" i="1"/>
  <c r="X1020" i="1"/>
  <c r="S1032" i="1"/>
  <c r="T1032" i="1" s="1"/>
  <c r="W1032" i="1" s="1"/>
  <c r="Y1032" i="1" s="1"/>
  <c r="X1021" i="1"/>
  <c r="W1009" i="1"/>
  <c r="Y1009" i="1" s="1"/>
  <c r="X1029" i="1"/>
  <c r="W1010" i="1"/>
  <c r="Y1010" i="1" s="1"/>
  <c r="X1030" i="1"/>
  <c r="X1014" i="1"/>
  <c r="W1014" i="1"/>
  <c r="Y1014" i="1" s="1"/>
  <c r="W1019" i="1"/>
  <c r="Y1019" i="1" s="1"/>
  <c r="X1034" i="1"/>
  <c r="W1006" i="1"/>
  <c r="Y1006" i="1" s="1"/>
  <c r="S1036" i="1"/>
  <c r="T1036" i="1" s="1"/>
  <c r="W1036" i="1" s="1"/>
  <c r="Y1036" i="1" s="1"/>
  <c r="S1035" i="1"/>
  <c r="T1035" i="1" s="1"/>
  <c r="W1035" i="1" s="1"/>
  <c r="Y1035" i="1" s="1"/>
  <c r="W1013" i="1"/>
  <c r="Y1013" i="1" s="1"/>
  <c r="X1006" i="1"/>
  <c r="W1018" i="1"/>
  <c r="Y1018" i="1" s="1"/>
  <c r="S1037" i="1"/>
  <c r="T1037" i="1" s="1"/>
  <c r="W1037" i="1" s="1"/>
  <c r="Y1037" i="1" s="1"/>
  <c r="W1012" i="1"/>
  <c r="Y1012" i="1" s="1"/>
  <c r="W1017" i="1"/>
  <c r="Y1017" i="1" s="1"/>
  <c r="S1026" i="1"/>
  <c r="T1026" i="1" s="1"/>
  <c r="W1026" i="1" s="1"/>
  <c r="Y1026" i="1" s="1"/>
  <c r="S1031" i="1"/>
  <c r="T1031" i="1" s="1"/>
  <c r="W1031" i="1" s="1"/>
  <c r="Y1031" i="1" s="1"/>
  <c r="W1016" i="1"/>
  <c r="Y1016" i="1" s="1"/>
  <c r="X1022" i="1"/>
  <c r="X1012" i="1"/>
  <c r="X1016" i="1"/>
  <c r="W1015" i="1"/>
  <c r="Y1015" i="1" s="1"/>
  <c r="X1004" i="1"/>
  <c r="S1028" i="1"/>
  <c r="T1028" i="1" s="1"/>
  <c r="W1028" i="1" s="1"/>
  <c r="Y1028" i="1" s="1"/>
  <c r="W1007" i="1"/>
  <c r="Y1007" i="1" s="1"/>
  <c r="S1033" i="1"/>
  <c r="T1033" i="1" s="1"/>
  <c r="W1033" i="1" s="1"/>
  <c r="Y1033" i="1" s="1"/>
  <c r="W1004" i="1"/>
  <c r="Y1004" i="1" s="1"/>
  <c r="X1018" i="1"/>
  <c r="X1023" i="1"/>
  <c r="S1040" i="1"/>
  <c r="T1040" i="1" s="1"/>
  <c r="W1040" i="1" s="1"/>
  <c r="Y1040" i="1" s="1"/>
  <c r="X1007" i="1"/>
  <c r="X1010" i="1"/>
  <c r="S1027" i="1"/>
  <c r="T1027" i="1" s="1"/>
  <c r="W1027" i="1" s="1"/>
  <c r="Y1027" i="1" s="1"/>
  <c r="W1008" i="1"/>
  <c r="Y1008" i="1" s="1"/>
  <c r="X1005" i="1"/>
  <c r="S1030" i="1"/>
  <c r="T1030" i="1" s="1"/>
  <c r="W1030" i="1" s="1"/>
  <c r="Y1030" i="1" s="1"/>
  <c r="X1028" i="1"/>
  <c r="X1032" i="1"/>
  <c r="X1036" i="1"/>
  <c r="S1023" i="1"/>
  <c r="T1023" i="1" s="1"/>
  <c r="W1023" i="1" s="1"/>
  <c r="Y1023" i="1" s="1"/>
  <c r="S1024" i="1"/>
  <c r="T1024" i="1" s="1"/>
  <c r="W1024" i="1" s="1"/>
  <c r="Y1024" i="1" s="1"/>
  <c r="X1026" i="1"/>
  <c r="X1038" i="1"/>
  <c r="X1040" i="1"/>
  <c r="X1031" i="1"/>
  <c r="F103" i="7" l="1"/>
  <c r="M102" i="7" l="1"/>
  <c r="N943" i="1"/>
  <c r="N944" i="1"/>
  <c r="N945" i="1"/>
  <c r="Q945" i="1" s="1"/>
  <c r="N946" i="1"/>
  <c r="N947" i="1"/>
  <c r="Q947" i="1" s="1"/>
  <c r="N948" i="1"/>
  <c r="Q948" i="1" s="1"/>
  <c r="N949" i="1"/>
  <c r="Q949" i="1" s="1"/>
  <c r="N950" i="1"/>
  <c r="Q950" i="1" s="1"/>
  <c r="N951" i="1"/>
  <c r="Q951" i="1" s="1"/>
  <c r="N952" i="1"/>
  <c r="Q952" i="1" s="1"/>
  <c r="N953" i="1"/>
  <c r="Q953" i="1" s="1"/>
  <c r="N954" i="1"/>
  <c r="Q954" i="1" s="1"/>
  <c r="N955" i="1"/>
  <c r="Q955" i="1" s="1"/>
  <c r="N956" i="1"/>
  <c r="Q956" i="1" s="1"/>
  <c r="N957" i="1"/>
  <c r="Q957" i="1" s="1"/>
  <c r="N958" i="1"/>
  <c r="Q958" i="1" s="1"/>
  <c r="N959" i="1"/>
  <c r="Q959" i="1" s="1"/>
  <c r="N960" i="1"/>
  <c r="Q960" i="1" s="1"/>
  <c r="N961" i="1"/>
  <c r="Q961" i="1" s="1"/>
  <c r="N962" i="1"/>
  <c r="Q962" i="1" s="1"/>
  <c r="N963" i="1"/>
  <c r="Q963" i="1" s="1"/>
  <c r="N964" i="1"/>
  <c r="Q964" i="1" s="1"/>
  <c r="N965" i="1"/>
  <c r="Q965" i="1" s="1"/>
  <c r="N966" i="1"/>
  <c r="Q966" i="1" s="1"/>
  <c r="N967" i="1"/>
  <c r="Q967" i="1" s="1"/>
  <c r="N968" i="1"/>
  <c r="Q968" i="1" s="1"/>
  <c r="N969" i="1"/>
  <c r="Q969" i="1" s="1"/>
  <c r="N970" i="1"/>
  <c r="Q970" i="1" s="1"/>
  <c r="N971" i="1"/>
  <c r="Q971" i="1" s="1"/>
  <c r="N972" i="1"/>
  <c r="N973" i="1"/>
  <c r="Q973" i="1" s="1"/>
  <c r="N974" i="1"/>
  <c r="Q974" i="1" s="1"/>
  <c r="N975" i="1"/>
  <c r="N976" i="1"/>
  <c r="Q976" i="1" s="1"/>
  <c r="N977" i="1"/>
  <c r="Q977" i="1" s="1"/>
  <c r="N978" i="1"/>
  <c r="Q978" i="1" s="1"/>
  <c r="N979" i="1"/>
  <c r="Q979" i="1" s="1"/>
  <c r="N980" i="1"/>
  <c r="Q980" i="1" s="1"/>
  <c r="N981" i="1"/>
  <c r="Q981" i="1" s="1"/>
  <c r="N982" i="1"/>
  <c r="Q982" i="1" s="1"/>
  <c r="N983" i="1"/>
  <c r="N984" i="1"/>
  <c r="N985" i="1"/>
  <c r="Q985" i="1" s="1"/>
  <c r="N986" i="1"/>
  <c r="Q986" i="1" s="1"/>
  <c r="N987" i="1"/>
  <c r="N988" i="1"/>
  <c r="Q988" i="1" s="1"/>
  <c r="N989" i="1"/>
  <c r="Q989" i="1" s="1"/>
  <c r="N990" i="1"/>
  <c r="Q990" i="1" s="1"/>
  <c r="N991" i="1"/>
  <c r="Q991" i="1" s="1"/>
  <c r="N992" i="1"/>
  <c r="N993" i="1"/>
  <c r="Q993" i="1" s="1"/>
  <c r="N994" i="1"/>
  <c r="Q994" i="1" s="1"/>
  <c r="N995" i="1"/>
  <c r="Q995" i="1" s="1"/>
  <c r="N996" i="1"/>
  <c r="N997" i="1"/>
  <c r="N998" i="1"/>
  <c r="Q998" i="1" s="1"/>
  <c r="N999" i="1"/>
  <c r="N1000" i="1"/>
  <c r="Q1000" i="1" s="1"/>
  <c r="N1001" i="1"/>
  <c r="Q1001" i="1" s="1"/>
  <c r="N1002" i="1"/>
  <c r="Q1002" i="1" s="1"/>
  <c r="N1003" i="1"/>
  <c r="Q1003" i="1" s="1"/>
  <c r="P946" i="1" l="1"/>
  <c r="Q946" i="1"/>
  <c r="P997" i="1"/>
  <c r="Q997" i="1"/>
  <c r="P999" i="1"/>
  <c r="Q999" i="1"/>
  <c r="P987" i="1"/>
  <c r="Q987" i="1"/>
  <c r="P983" i="1"/>
  <c r="Q983" i="1"/>
  <c r="P975" i="1"/>
  <c r="Q975" i="1"/>
  <c r="P943" i="1"/>
  <c r="Q943" i="1"/>
  <c r="P996" i="1"/>
  <c r="Q996" i="1"/>
  <c r="P992" i="1"/>
  <c r="Q992" i="1"/>
  <c r="P984" i="1"/>
  <c r="Q984" i="1"/>
  <c r="P972" i="1"/>
  <c r="Q972" i="1"/>
  <c r="R944" i="1"/>
  <c r="Q944" i="1"/>
  <c r="X102" i="7"/>
  <c r="X103" i="7"/>
  <c r="P979" i="1"/>
  <c r="R951" i="1"/>
  <c r="P951" i="1"/>
  <c r="P962" i="1"/>
  <c r="S962" i="1" s="1"/>
  <c r="T962" i="1" s="1"/>
  <c r="P985" i="1"/>
  <c r="P957" i="1"/>
  <c r="S957" i="1" s="1"/>
  <c r="T957" i="1" s="1"/>
  <c r="W957" i="1" s="1"/>
  <c r="P953" i="1"/>
  <c r="P949" i="1"/>
  <c r="S949" i="1" s="1"/>
  <c r="T949" i="1" s="1"/>
  <c r="P964" i="1"/>
  <c r="R948" i="1"/>
  <c r="P948" i="1"/>
  <c r="R1003" i="1"/>
  <c r="R999" i="1"/>
  <c r="R995" i="1"/>
  <c r="R991" i="1"/>
  <c r="R983" i="1"/>
  <c r="R975" i="1"/>
  <c r="R971" i="1"/>
  <c r="S971" i="1" s="1"/>
  <c r="T971" i="1" s="1"/>
  <c r="R947" i="1"/>
  <c r="R943" i="1"/>
  <c r="R1002" i="1"/>
  <c r="R998" i="1"/>
  <c r="R994" i="1"/>
  <c r="R990" i="1"/>
  <c r="R978" i="1"/>
  <c r="R974" i="1"/>
  <c r="R950" i="1"/>
  <c r="R946" i="1"/>
  <c r="R1001" i="1"/>
  <c r="R997" i="1"/>
  <c r="R993" i="1"/>
  <c r="R989" i="1"/>
  <c r="R977" i="1"/>
  <c r="R973" i="1"/>
  <c r="R945" i="1"/>
  <c r="R1000" i="1"/>
  <c r="R996" i="1"/>
  <c r="R992" i="1"/>
  <c r="R976" i="1"/>
  <c r="R972" i="1"/>
  <c r="O987" i="1"/>
  <c r="O981" i="1"/>
  <c r="O984" i="1"/>
  <c r="O996" i="1"/>
  <c r="O992" i="1"/>
  <c r="O975" i="1"/>
  <c r="O974" i="1"/>
  <c r="O997" i="1"/>
  <c r="W102" i="7"/>
  <c r="W103" i="7"/>
  <c r="S961" i="1"/>
  <c r="T961" i="1" s="1"/>
  <c r="X949" i="1"/>
  <c r="G945" i="1"/>
  <c r="G1000" i="1"/>
  <c r="G996" i="1"/>
  <c r="G992" i="1"/>
  <c r="G988" i="1"/>
  <c r="G984" i="1"/>
  <c r="G980" i="1"/>
  <c r="G976" i="1"/>
  <c r="G972" i="1"/>
  <c r="G968" i="1"/>
  <c r="G964" i="1"/>
  <c r="G960" i="1"/>
  <c r="G956" i="1"/>
  <c r="G952" i="1"/>
  <c r="G948" i="1"/>
  <c r="G944" i="1"/>
  <c r="G987" i="1"/>
  <c r="G979" i="1"/>
  <c r="S959" i="1"/>
  <c r="T959" i="1" s="1"/>
  <c r="G955" i="1"/>
  <c r="G947" i="1"/>
  <c r="G943" i="1"/>
  <c r="G1002" i="1"/>
  <c r="G998" i="1"/>
  <c r="G994" i="1"/>
  <c r="G990" i="1"/>
  <c r="G986" i="1"/>
  <c r="G982" i="1"/>
  <c r="G978" i="1"/>
  <c r="G974" i="1"/>
  <c r="G970" i="1"/>
  <c r="G966" i="1"/>
  <c r="G962" i="1"/>
  <c r="G958" i="1"/>
  <c r="G954" i="1"/>
  <c r="G950" i="1"/>
  <c r="G946" i="1"/>
  <c r="O972" i="1"/>
  <c r="O1002" i="1"/>
  <c r="G997" i="1"/>
  <c r="G977" i="1"/>
  <c r="G965" i="1"/>
  <c r="O1000" i="1"/>
  <c r="O979" i="1"/>
  <c r="O982" i="1"/>
  <c r="G993" i="1"/>
  <c r="G961" i="1"/>
  <c r="G981" i="1"/>
  <c r="G989" i="1"/>
  <c r="G973" i="1"/>
  <c r="G953" i="1"/>
  <c r="O983" i="1"/>
  <c r="O980" i="1"/>
  <c r="O977" i="1"/>
  <c r="O973" i="1"/>
  <c r="G1001" i="1"/>
  <c r="G985" i="1"/>
  <c r="G969" i="1"/>
  <c r="G957" i="1"/>
  <c r="G949" i="1"/>
  <c r="O1003" i="1"/>
  <c r="O1001" i="1"/>
  <c r="O999" i="1"/>
  <c r="X997" i="1"/>
  <c r="X993" i="1"/>
  <c r="X985" i="1"/>
  <c r="X973" i="1"/>
  <c r="S967" i="1"/>
  <c r="T967" i="1" s="1"/>
  <c r="S965" i="1"/>
  <c r="T965" i="1" s="1"/>
  <c r="X957" i="1"/>
  <c r="O943" i="1"/>
  <c r="G999" i="1"/>
  <c r="G991" i="1"/>
  <c r="G983" i="1"/>
  <c r="G975" i="1"/>
  <c r="G967" i="1"/>
  <c r="G959" i="1"/>
  <c r="G951" i="1"/>
  <c r="O994" i="1"/>
  <c r="O991" i="1"/>
  <c r="O989" i="1"/>
  <c r="S986" i="1"/>
  <c r="T986" i="1" s="1"/>
  <c r="S963" i="1"/>
  <c r="T963" i="1" s="1"/>
  <c r="S960" i="1"/>
  <c r="T960" i="1" s="1"/>
  <c r="S958" i="1"/>
  <c r="T958" i="1" s="1"/>
  <c r="S955" i="1"/>
  <c r="T955" i="1" s="1"/>
  <c r="S988" i="1"/>
  <c r="T988" i="1" s="1"/>
  <c r="S982" i="1"/>
  <c r="T982" i="1" s="1"/>
  <c r="S980" i="1"/>
  <c r="T980" i="1" s="1"/>
  <c r="S966" i="1"/>
  <c r="T966" i="1" s="1"/>
  <c r="S954" i="1"/>
  <c r="T954" i="1" s="1"/>
  <c r="G1003" i="1"/>
  <c r="G995" i="1"/>
  <c r="G971" i="1"/>
  <c r="G963" i="1"/>
  <c r="S956" i="1"/>
  <c r="T956" i="1" s="1"/>
  <c r="O998" i="1"/>
  <c r="O995" i="1"/>
  <c r="O993" i="1"/>
  <c r="O986" i="1"/>
  <c r="O978" i="1"/>
  <c r="O976" i="1"/>
  <c r="O970" i="1"/>
  <c r="O969" i="1"/>
  <c r="O990" i="1"/>
  <c r="O988" i="1"/>
  <c r="O985" i="1"/>
  <c r="O968" i="1"/>
  <c r="O962" i="1"/>
  <c r="O958" i="1"/>
  <c r="O955" i="1"/>
  <c r="O952" i="1"/>
  <c r="O947" i="1"/>
  <c r="O944" i="1"/>
  <c r="O971" i="1"/>
  <c r="O967" i="1"/>
  <c r="O965" i="1"/>
  <c r="O959" i="1"/>
  <c r="O956" i="1"/>
  <c r="O953" i="1"/>
  <c r="O950" i="1"/>
  <c r="O948" i="1"/>
  <c r="O945" i="1"/>
  <c r="O966" i="1"/>
  <c r="O963" i="1"/>
  <c r="O960" i="1"/>
  <c r="O957" i="1"/>
  <c r="O951" i="1"/>
  <c r="O946" i="1"/>
  <c r="O964" i="1"/>
  <c r="O961" i="1"/>
  <c r="O954" i="1"/>
  <c r="O949" i="1"/>
  <c r="S964" i="1" l="1"/>
  <c r="T964" i="1" s="1"/>
  <c r="S953" i="1"/>
  <c r="T953" i="1" s="1"/>
  <c r="S979" i="1"/>
  <c r="T979" i="1" s="1"/>
  <c r="W979" i="1" s="1"/>
  <c r="Y979" i="1" s="1"/>
  <c r="S1003" i="1"/>
  <c r="T1003" i="1" s="1"/>
  <c r="W1003" i="1" s="1"/>
  <c r="Y1003" i="1" s="1"/>
  <c r="X953" i="1"/>
  <c r="X969" i="1"/>
  <c r="X984" i="1"/>
  <c r="X975" i="1"/>
  <c r="X981" i="1"/>
  <c r="S944" i="1"/>
  <c r="T944" i="1" s="1"/>
  <c r="W944" i="1" s="1"/>
  <c r="Y944" i="1" s="1"/>
  <c r="X951" i="1"/>
  <c r="X967" i="1"/>
  <c r="X959" i="1"/>
  <c r="X980" i="1"/>
  <c r="S945" i="1"/>
  <c r="T945" i="1" s="1"/>
  <c r="W945" i="1" s="1"/>
  <c r="Y945" i="1" s="1"/>
  <c r="S1001" i="1"/>
  <c r="T1001" i="1" s="1"/>
  <c r="W1001" i="1" s="1"/>
  <c r="Y1001" i="1" s="1"/>
  <c r="S995" i="1"/>
  <c r="T995" i="1" s="1"/>
  <c r="W995" i="1" s="1"/>
  <c r="Y995" i="1" s="1"/>
  <c r="X989" i="1"/>
  <c r="S999" i="1"/>
  <c r="T999" i="1" s="1"/>
  <c r="W999" i="1" s="1"/>
  <c r="Y999" i="1" s="1"/>
  <c r="X990" i="1"/>
  <c r="X983" i="1"/>
  <c r="X965" i="1"/>
  <c r="S977" i="1"/>
  <c r="T977" i="1" s="1"/>
  <c r="W977" i="1" s="1"/>
  <c r="Y977" i="1" s="1"/>
  <c r="S976" i="1"/>
  <c r="T976" i="1" s="1"/>
  <c r="W976" i="1" s="1"/>
  <c r="Y976" i="1" s="1"/>
  <c r="S984" i="1"/>
  <c r="T984" i="1" s="1"/>
  <c r="W984" i="1" s="1"/>
  <c r="Y984" i="1" s="1"/>
  <c r="W953" i="1"/>
  <c r="Y953" i="1" s="1"/>
  <c r="S970" i="1"/>
  <c r="T970" i="1" s="1"/>
  <c r="W970" i="1" s="1"/>
  <c r="Y970" i="1" s="1"/>
  <c r="X991" i="1"/>
  <c r="X963" i="1"/>
  <c r="X946" i="1"/>
  <c r="X962" i="1"/>
  <c r="X970" i="1"/>
  <c r="S943" i="1"/>
  <c r="T943" i="1" s="1"/>
  <c r="W943" i="1" s="1"/>
  <c r="Y943" i="1" s="1"/>
  <c r="S950" i="1"/>
  <c r="T950" i="1" s="1"/>
  <c r="W950" i="1" s="1"/>
  <c r="Y950" i="1" s="1"/>
  <c r="S994" i="1"/>
  <c r="T994" i="1" s="1"/>
  <c r="W994" i="1" s="1"/>
  <c r="Y994" i="1" s="1"/>
  <c r="S993" i="1"/>
  <c r="T993" i="1" s="1"/>
  <c r="W993" i="1" s="1"/>
  <c r="Y993" i="1" s="1"/>
  <c r="X977" i="1"/>
  <c r="S981" i="1"/>
  <c r="T981" i="1" s="1"/>
  <c r="W981" i="1" s="1"/>
  <c r="Y981" i="1" s="1"/>
  <c r="W967" i="1"/>
  <c r="Y967" i="1" s="1"/>
  <c r="S946" i="1"/>
  <c r="T946" i="1" s="1"/>
  <c r="W946" i="1" s="1"/>
  <c r="Y946" i="1" s="1"/>
  <c r="S1000" i="1"/>
  <c r="T1000" i="1" s="1"/>
  <c r="W1000" i="1" s="1"/>
  <c r="Y1000" i="1" s="1"/>
  <c r="S973" i="1"/>
  <c r="T973" i="1" s="1"/>
  <c r="W973" i="1" s="1"/>
  <c r="Y973" i="1" s="1"/>
  <c r="X982" i="1"/>
  <c r="S978" i="1"/>
  <c r="T978" i="1" s="1"/>
  <c r="W978" i="1" s="1"/>
  <c r="Y978" i="1" s="1"/>
  <c r="X950" i="1"/>
  <c r="X987" i="1"/>
  <c r="X1001" i="1"/>
  <c r="X974" i="1"/>
  <c r="X992" i="1"/>
  <c r="S987" i="1"/>
  <c r="T987" i="1" s="1"/>
  <c r="W987" i="1" s="1"/>
  <c r="Y987" i="1" s="1"/>
  <c r="X943" i="1"/>
  <c r="S1002" i="1"/>
  <c r="T1002" i="1" s="1"/>
  <c r="W1002" i="1" s="1"/>
  <c r="Y1002" i="1" s="1"/>
  <c r="S990" i="1"/>
  <c r="T990" i="1" s="1"/>
  <c r="W990" i="1" s="1"/>
  <c r="Y990" i="1" s="1"/>
  <c r="X954" i="1"/>
  <c r="X971" i="1"/>
  <c r="X996" i="1"/>
  <c r="X972" i="1"/>
  <c r="X960" i="1"/>
  <c r="W965" i="1"/>
  <c r="Y965" i="1" s="1"/>
  <c r="S998" i="1"/>
  <c r="T998" i="1" s="1"/>
  <c r="W998" i="1" s="1"/>
  <c r="Y998" i="1" s="1"/>
  <c r="X1003" i="1"/>
  <c r="X1002" i="1"/>
  <c r="X948" i="1"/>
  <c r="X955" i="1"/>
  <c r="W955" i="1"/>
  <c r="Y955" i="1" s="1"/>
  <c r="W960" i="1"/>
  <c r="Y960" i="1" s="1"/>
  <c r="X978" i="1"/>
  <c r="S951" i="1"/>
  <c r="T951" i="1" s="1"/>
  <c r="W951" i="1" s="1"/>
  <c r="Y951" i="1" s="1"/>
  <c r="X979" i="1"/>
  <c r="X945" i="1"/>
  <c r="S952" i="1"/>
  <c r="T952" i="1" s="1"/>
  <c r="W952" i="1" s="1"/>
  <c r="Y952" i="1" s="1"/>
  <c r="S947" i="1"/>
  <c r="T947" i="1" s="1"/>
  <c r="W947" i="1" s="1"/>
  <c r="Y947" i="1" s="1"/>
  <c r="S969" i="1"/>
  <c r="T969" i="1" s="1"/>
  <c r="W969" i="1" s="1"/>
  <c r="Y969" i="1" s="1"/>
  <c r="S985" i="1"/>
  <c r="T985" i="1" s="1"/>
  <c r="W985" i="1" s="1"/>
  <c r="Y985" i="1" s="1"/>
  <c r="X968" i="1"/>
  <c r="X988" i="1"/>
  <c r="X1000" i="1"/>
  <c r="X956" i="1"/>
  <c r="X952" i="1"/>
  <c r="X994" i="1"/>
  <c r="W958" i="1"/>
  <c r="Y958" i="1" s="1"/>
  <c r="S989" i="1"/>
  <c r="T989" i="1" s="1"/>
  <c r="W989" i="1" s="1"/>
  <c r="Y989" i="1" s="1"/>
  <c r="S974" i="1"/>
  <c r="T974" i="1" s="1"/>
  <c r="W974" i="1" s="1"/>
  <c r="Y974" i="1" s="1"/>
  <c r="X958" i="1"/>
  <c r="S991" i="1"/>
  <c r="T991" i="1" s="1"/>
  <c r="W991" i="1" s="1"/>
  <c r="Y991" i="1" s="1"/>
  <c r="W949" i="1"/>
  <c r="Y949" i="1" s="1"/>
  <c r="W961" i="1"/>
  <c r="Y961" i="1" s="1"/>
  <c r="S968" i="1"/>
  <c r="T968" i="1" s="1"/>
  <c r="W968" i="1" s="1"/>
  <c r="Y968" i="1" s="1"/>
  <c r="W986" i="1"/>
  <c r="Y986" i="1" s="1"/>
  <c r="X961" i="1"/>
  <c r="S948" i="1"/>
  <c r="T948" i="1" s="1"/>
  <c r="W948" i="1" s="1"/>
  <c r="Y948" i="1" s="1"/>
  <c r="X999" i="1"/>
  <c r="W964" i="1"/>
  <c r="Y964" i="1" s="1"/>
  <c r="X964" i="1"/>
  <c r="X944" i="1"/>
  <c r="W959" i="1"/>
  <c r="Y959" i="1" s="1"/>
  <c r="W971" i="1"/>
  <c r="Y971" i="1" s="1"/>
  <c r="S997" i="1"/>
  <c r="T997" i="1" s="1"/>
  <c r="W997" i="1" s="1"/>
  <c r="Y997" i="1" s="1"/>
  <c r="Y957" i="1"/>
  <c r="W966" i="1"/>
  <c r="Y966" i="1" s="1"/>
  <c r="W980" i="1"/>
  <c r="Y980" i="1" s="1"/>
  <c r="S972" i="1"/>
  <c r="T972" i="1" s="1"/>
  <c r="W972" i="1" s="1"/>
  <c r="Y972" i="1" s="1"/>
  <c r="X947" i="1"/>
  <c r="W963" i="1"/>
  <c r="Y963" i="1" s="1"/>
  <c r="S983" i="1"/>
  <c r="T983" i="1" s="1"/>
  <c r="W983" i="1" s="1"/>
  <c r="Y983" i="1" s="1"/>
  <c r="W954" i="1"/>
  <c r="Y954" i="1" s="1"/>
  <c r="W988" i="1"/>
  <c r="Y988" i="1" s="1"/>
  <c r="X998" i="1"/>
  <c r="X976" i="1"/>
  <c r="X966" i="1"/>
  <c r="X986" i="1"/>
  <c r="X995" i="1"/>
  <c r="W956" i="1"/>
  <c r="Y956" i="1" s="1"/>
  <c r="W982" i="1"/>
  <c r="Y982" i="1" s="1"/>
  <c r="W962" i="1"/>
  <c r="Y962" i="1" s="1"/>
  <c r="S996" i="1"/>
  <c r="T996" i="1" s="1"/>
  <c r="W996" i="1" s="1"/>
  <c r="Y996" i="1" s="1"/>
  <c r="S975" i="1"/>
  <c r="T975" i="1" s="1"/>
  <c r="W975" i="1" s="1"/>
  <c r="Y975" i="1" s="1"/>
  <c r="S992" i="1"/>
  <c r="T992" i="1" s="1"/>
  <c r="W992" i="1" s="1"/>
  <c r="Y992" i="1" s="1"/>
  <c r="K102" i="7" l="1"/>
  <c r="L102" i="7" s="1"/>
  <c r="F102" i="7"/>
  <c r="N931" i="1" l="1"/>
  <c r="Q931" i="1" s="1"/>
  <c r="N932" i="1"/>
  <c r="Q932" i="1" s="1"/>
  <c r="N933" i="1"/>
  <c r="N934" i="1"/>
  <c r="Q934" i="1" s="1"/>
  <c r="N935" i="1"/>
  <c r="Q935" i="1" s="1"/>
  <c r="N936" i="1"/>
  <c r="N937" i="1"/>
  <c r="Q937" i="1" s="1"/>
  <c r="N938" i="1"/>
  <c r="Q938" i="1" s="1"/>
  <c r="N939" i="1"/>
  <c r="Q939" i="1" s="1"/>
  <c r="N940" i="1"/>
  <c r="N941" i="1"/>
  <c r="N942" i="1"/>
  <c r="K101" i="7"/>
  <c r="L101" i="7" s="1"/>
  <c r="P942" i="1" l="1"/>
  <c r="Q942" i="1"/>
  <c r="P941" i="1"/>
  <c r="Q941" i="1"/>
  <c r="P933" i="1"/>
  <c r="Q933" i="1"/>
  <c r="P940" i="1"/>
  <c r="Q940" i="1"/>
  <c r="P936" i="1"/>
  <c r="Q936" i="1"/>
  <c r="R941" i="1"/>
  <c r="R937" i="1"/>
  <c r="R942" i="1"/>
  <c r="R938" i="1"/>
  <c r="R934" i="1"/>
  <c r="R940" i="1"/>
  <c r="R936" i="1"/>
  <c r="R939" i="1"/>
  <c r="R935" i="1"/>
  <c r="O933" i="1"/>
  <c r="O932" i="1"/>
  <c r="O931" i="1"/>
  <c r="O942" i="1"/>
  <c r="O938" i="1"/>
  <c r="O934" i="1"/>
  <c r="O941" i="1"/>
  <c r="O937" i="1"/>
  <c r="O940" i="1"/>
  <c r="O936" i="1"/>
  <c r="O939" i="1"/>
  <c r="O935" i="1"/>
  <c r="G939" i="1"/>
  <c r="G935" i="1"/>
  <c r="G931" i="1"/>
  <c r="G937" i="1"/>
  <c r="G941" i="1"/>
  <c r="G933" i="1"/>
  <c r="G938" i="1"/>
  <c r="G940" i="1"/>
  <c r="G932" i="1"/>
  <c r="X942" i="1"/>
  <c r="X934" i="1"/>
  <c r="X936" i="1"/>
  <c r="G942" i="1"/>
  <c r="G934" i="1"/>
  <c r="G936" i="1"/>
  <c r="S932" i="1" l="1"/>
  <c r="T932" i="1" s="1"/>
  <c r="W932" i="1" s="1"/>
  <c r="Y932" i="1" s="1"/>
  <c r="X938" i="1"/>
  <c r="X940" i="1"/>
  <c r="S935" i="1"/>
  <c r="T935" i="1" s="1"/>
  <c r="W935" i="1" s="1"/>
  <c r="Y935" i="1" s="1"/>
  <c r="S938" i="1"/>
  <c r="T938" i="1" s="1"/>
  <c r="W938" i="1" s="1"/>
  <c r="Y938" i="1" s="1"/>
  <c r="S936" i="1"/>
  <c r="T936" i="1" s="1"/>
  <c r="W936" i="1" s="1"/>
  <c r="Y936" i="1" s="1"/>
  <c r="S931" i="1"/>
  <c r="T931" i="1" s="1"/>
  <c r="W931" i="1" s="1"/>
  <c r="Y931" i="1" s="1"/>
  <c r="S942" i="1"/>
  <c r="T942" i="1" s="1"/>
  <c r="W942" i="1" s="1"/>
  <c r="Y942" i="1" s="1"/>
  <c r="X937" i="1"/>
  <c r="X935" i="1"/>
  <c r="S939" i="1"/>
  <c r="T939" i="1" s="1"/>
  <c r="W939" i="1" s="1"/>
  <c r="Y939" i="1" s="1"/>
  <c r="X939" i="1"/>
  <c r="X931" i="1"/>
  <c r="X933" i="1"/>
  <c r="X932" i="1"/>
  <c r="S937" i="1"/>
  <c r="T937" i="1" s="1"/>
  <c r="W937" i="1" s="1"/>
  <c r="Y937" i="1" s="1"/>
  <c r="S940" i="1"/>
  <c r="T940" i="1" s="1"/>
  <c r="W940" i="1" s="1"/>
  <c r="Y940" i="1" s="1"/>
  <c r="X941" i="1"/>
  <c r="S934" i="1"/>
  <c r="T934" i="1" s="1"/>
  <c r="W934" i="1" s="1"/>
  <c r="Y934" i="1" s="1"/>
  <c r="S941" i="1"/>
  <c r="T941" i="1" s="1"/>
  <c r="W941" i="1" s="1"/>
  <c r="Y941" i="1" s="1"/>
  <c r="S933" i="1"/>
  <c r="T933" i="1" s="1"/>
  <c r="W933" i="1" s="1"/>
  <c r="Y933" i="1" s="1"/>
  <c r="M101" i="7" l="1"/>
  <c r="F101" i="7"/>
  <c r="F100" i="7" l="1"/>
  <c r="K100" i="7"/>
  <c r="L100" i="7" s="1"/>
  <c r="N930" i="1"/>
  <c r="Q930" i="1" s="1"/>
  <c r="N929" i="1"/>
  <c r="Q929" i="1" s="1"/>
  <c r="N928" i="1"/>
  <c r="Q928" i="1" s="1"/>
  <c r="N927" i="1"/>
  <c r="Q927" i="1" s="1"/>
  <c r="N926" i="1"/>
  <c r="Q926" i="1" s="1"/>
  <c r="N925" i="1"/>
  <c r="Q925" i="1" s="1"/>
  <c r="N924" i="1"/>
  <c r="Q924" i="1" s="1"/>
  <c r="N923" i="1"/>
  <c r="Q923" i="1" s="1"/>
  <c r="N922" i="1"/>
  <c r="Q922" i="1" s="1"/>
  <c r="N921" i="1"/>
  <c r="Q921" i="1" s="1"/>
  <c r="N920" i="1"/>
  <c r="N919" i="1"/>
  <c r="Q919" i="1" s="1"/>
  <c r="N918" i="1"/>
  <c r="N917" i="1"/>
  <c r="N916" i="1"/>
  <c r="N915" i="1"/>
  <c r="Q915" i="1" s="1"/>
  <c r="N914" i="1"/>
  <c r="Q914" i="1" s="1"/>
  <c r="N913" i="1"/>
  <c r="N912" i="1"/>
  <c r="N911" i="1"/>
  <c r="N910" i="1"/>
  <c r="Q910" i="1" s="1"/>
  <c r="N909" i="1"/>
  <c r="Q909" i="1" s="1"/>
  <c r="N908" i="1"/>
  <c r="N907" i="1"/>
  <c r="Q907" i="1" s="1"/>
  <c r="N906" i="1"/>
  <c r="N905" i="1"/>
  <c r="N904" i="1"/>
  <c r="Q904" i="1" s="1"/>
  <c r="N903" i="1"/>
  <c r="X98" i="7" l="1"/>
  <c r="X94" i="7"/>
  <c r="R906" i="1"/>
  <c r="Q906" i="1"/>
  <c r="R918" i="1"/>
  <c r="Q918" i="1"/>
  <c r="R903" i="1"/>
  <c r="Q903" i="1"/>
  <c r="P911" i="1"/>
  <c r="Q911" i="1"/>
  <c r="R908" i="1"/>
  <c r="Q908" i="1"/>
  <c r="R912" i="1"/>
  <c r="Q912" i="1"/>
  <c r="R916" i="1"/>
  <c r="Q916" i="1"/>
  <c r="R920" i="1"/>
  <c r="Q920" i="1"/>
  <c r="R905" i="1"/>
  <c r="Q905" i="1"/>
  <c r="R913" i="1"/>
  <c r="Q913" i="1"/>
  <c r="R917" i="1"/>
  <c r="Q917" i="1"/>
  <c r="W101" i="7"/>
  <c r="X100" i="7"/>
  <c r="X101" i="7"/>
  <c r="X96" i="7"/>
  <c r="W99" i="7"/>
  <c r="X99" i="7"/>
  <c r="W95" i="7"/>
  <c r="X95" i="7"/>
  <c r="X97" i="7"/>
  <c r="R904" i="1"/>
  <c r="P904" i="1"/>
  <c r="R910" i="1"/>
  <c r="P910" i="1"/>
  <c r="P926" i="1"/>
  <c r="S926" i="1" s="1"/>
  <c r="T926" i="1" s="1"/>
  <c r="R907" i="1"/>
  <c r="P907" i="1"/>
  <c r="R915" i="1"/>
  <c r="P915" i="1"/>
  <c r="R914" i="1"/>
  <c r="R911" i="1"/>
  <c r="R919" i="1"/>
  <c r="R924" i="1"/>
  <c r="R909" i="1"/>
  <c r="W96" i="7"/>
  <c r="W97" i="7"/>
  <c r="G905" i="1"/>
  <c r="G917" i="1"/>
  <c r="G925" i="1"/>
  <c r="G910" i="1"/>
  <c r="G918" i="1"/>
  <c r="G922" i="1"/>
  <c r="G903" i="1"/>
  <c r="G907" i="1"/>
  <c r="G911" i="1"/>
  <c r="G915" i="1"/>
  <c r="G919" i="1"/>
  <c r="G923" i="1"/>
  <c r="G904" i="1"/>
  <c r="G908" i="1"/>
  <c r="G912" i="1"/>
  <c r="G916" i="1"/>
  <c r="G920" i="1"/>
  <c r="G924" i="1"/>
  <c r="G928" i="1"/>
  <c r="G913" i="1"/>
  <c r="G929" i="1"/>
  <c r="G930" i="1"/>
  <c r="G909" i="1"/>
  <c r="G921" i="1"/>
  <c r="G906" i="1"/>
  <c r="G914" i="1"/>
  <c r="G926" i="1"/>
  <c r="G927" i="1"/>
  <c r="W100" i="7"/>
  <c r="W98" i="7"/>
  <c r="W94" i="7"/>
  <c r="S927" i="1"/>
  <c r="T927" i="1" s="1"/>
  <c r="S929" i="1"/>
  <c r="T929" i="1" s="1"/>
  <c r="S921" i="1"/>
  <c r="T921" i="1" s="1"/>
  <c r="S922" i="1"/>
  <c r="T922" i="1" s="1"/>
  <c r="S928" i="1"/>
  <c r="T928" i="1" s="1"/>
  <c r="S930" i="1"/>
  <c r="T930" i="1" s="1"/>
  <c r="O913" i="1"/>
  <c r="O916" i="1"/>
  <c r="O920" i="1"/>
  <c r="O924" i="1"/>
  <c r="O905" i="1"/>
  <c r="O904" i="1"/>
  <c r="O907" i="1"/>
  <c r="O910" i="1"/>
  <c r="O912" i="1"/>
  <c r="O919" i="1"/>
  <c r="O923" i="1"/>
  <c r="O903" i="1"/>
  <c r="O906" i="1"/>
  <c r="O909" i="1"/>
  <c r="O915" i="1"/>
  <c r="O918" i="1"/>
  <c r="O922" i="1"/>
  <c r="O908" i="1"/>
  <c r="O911" i="1"/>
  <c r="O914" i="1"/>
  <c r="O917" i="1"/>
  <c r="O921" i="1"/>
  <c r="O925" i="1"/>
  <c r="O926" i="1"/>
  <c r="O927" i="1"/>
  <c r="O928" i="1"/>
  <c r="O929" i="1"/>
  <c r="O930" i="1"/>
  <c r="M100" i="7"/>
  <c r="S919" i="1" l="1"/>
  <c r="T919" i="1" s="1"/>
  <c r="W919" i="1" s="1"/>
  <c r="Y919" i="1" s="1"/>
  <c r="X912" i="1"/>
  <c r="S906" i="1"/>
  <c r="T906" i="1" s="1"/>
  <c r="W906" i="1" s="1"/>
  <c r="Y906" i="1" s="1"/>
  <c r="S923" i="1"/>
  <c r="T923" i="1" s="1"/>
  <c r="W923" i="1" s="1"/>
  <c r="Y923" i="1" s="1"/>
  <c r="X910" i="1"/>
  <c r="S908" i="1"/>
  <c r="T908" i="1" s="1"/>
  <c r="W908" i="1" s="1"/>
  <c r="Y908" i="1" s="1"/>
  <c r="X915" i="1"/>
  <c r="S924" i="1"/>
  <c r="T924" i="1" s="1"/>
  <c r="W924" i="1" s="1"/>
  <c r="Y924" i="1" s="1"/>
  <c r="X914" i="1"/>
  <c r="S917" i="1"/>
  <c r="T917" i="1" s="1"/>
  <c r="W917" i="1" s="1"/>
  <c r="Y917" i="1" s="1"/>
  <c r="S911" i="1"/>
  <c r="T911" i="1" s="1"/>
  <c r="W911" i="1" s="1"/>
  <c r="Y911" i="1" s="1"/>
  <c r="X909" i="1"/>
  <c r="X919" i="1"/>
  <c r="X906" i="1"/>
  <c r="X903" i="1"/>
  <c r="X911" i="1"/>
  <c r="X905" i="1"/>
  <c r="S914" i="1"/>
  <c r="T914" i="1" s="1"/>
  <c r="W914" i="1" s="1"/>
  <c r="Y914" i="1" s="1"/>
  <c r="X907" i="1"/>
  <c r="X918" i="1"/>
  <c r="X904" i="1"/>
  <c r="X916" i="1"/>
  <c r="X917" i="1"/>
  <c r="S912" i="1"/>
  <c r="T912" i="1" s="1"/>
  <c r="W912" i="1" s="1"/>
  <c r="Y912" i="1" s="1"/>
  <c r="S903" i="1"/>
  <c r="T903" i="1" s="1"/>
  <c r="W903" i="1" s="1"/>
  <c r="Y903" i="1" s="1"/>
  <c r="X908" i="1"/>
  <c r="X920" i="1"/>
  <c r="X921" i="1"/>
  <c r="X922" i="1"/>
  <c r="S918" i="1"/>
  <c r="T918" i="1" s="1"/>
  <c r="W918" i="1" s="1"/>
  <c r="Y918" i="1" s="1"/>
  <c r="S909" i="1"/>
  <c r="T909" i="1" s="1"/>
  <c r="W909" i="1" s="1"/>
  <c r="Y909" i="1" s="1"/>
  <c r="S915" i="1"/>
  <c r="T915" i="1" s="1"/>
  <c r="W915" i="1" s="1"/>
  <c r="Y915" i="1" s="1"/>
  <c r="S910" i="1"/>
  <c r="T910" i="1" s="1"/>
  <c r="W910" i="1" s="1"/>
  <c r="Y910" i="1" s="1"/>
  <c r="X923" i="1"/>
  <c r="S920" i="1"/>
  <c r="T920" i="1" s="1"/>
  <c r="W920" i="1" s="1"/>
  <c r="Y920" i="1" s="1"/>
  <c r="S913" i="1"/>
  <c r="T913" i="1" s="1"/>
  <c r="W913" i="1" s="1"/>
  <c r="Y913" i="1" s="1"/>
  <c r="S925" i="1"/>
  <c r="T925" i="1" s="1"/>
  <c r="W925" i="1" s="1"/>
  <c r="Y925" i="1" s="1"/>
  <c r="X913" i="1"/>
  <c r="X924" i="1"/>
  <c r="X930" i="1"/>
  <c r="W930" i="1"/>
  <c r="Y930" i="1" s="1"/>
  <c r="S907" i="1"/>
  <c r="T907" i="1" s="1"/>
  <c r="W907" i="1" s="1"/>
  <c r="W922" i="1"/>
  <c r="Y922" i="1" s="1"/>
  <c r="S904" i="1"/>
  <c r="T904" i="1" s="1"/>
  <c r="W904" i="1" s="1"/>
  <c r="X925" i="1"/>
  <c r="X929" i="1"/>
  <c r="W929" i="1"/>
  <c r="Y929" i="1" s="1"/>
  <c r="W921" i="1"/>
  <c r="Y921" i="1" s="1"/>
  <c r="X928" i="1"/>
  <c r="W928" i="1"/>
  <c r="Y928" i="1" s="1"/>
  <c r="S916" i="1"/>
  <c r="T916" i="1" s="1"/>
  <c r="S905" i="1"/>
  <c r="T905" i="1" s="1"/>
  <c r="W905" i="1" s="1"/>
  <c r="X926" i="1"/>
  <c r="W926" i="1"/>
  <c r="Y926" i="1" s="1"/>
  <c r="X927" i="1"/>
  <c r="W927" i="1"/>
  <c r="Y927" i="1" s="1"/>
  <c r="N902" i="1"/>
  <c r="Q902" i="1" s="1"/>
  <c r="N878" i="1"/>
  <c r="N879" i="1"/>
  <c r="Q879" i="1" s="1"/>
  <c r="N880" i="1"/>
  <c r="Q880" i="1" s="1"/>
  <c r="N881" i="1"/>
  <c r="Q881" i="1" s="1"/>
  <c r="N882" i="1"/>
  <c r="Q882" i="1" s="1"/>
  <c r="N883" i="1"/>
  <c r="Q883" i="1" s="1"/>
  <c r="N884" i="1"/>
  <c r="Q884" i="1" s="1"/>
  <c r="N885" i="1"/>
  <c r="Q885" i="1" s="1"/>
  <c r="N886" i="1"/>
  <c r="Q886" i="1" s="1"/>
  <c r="N887" i="1"/>
  <c r="Q887" i="1" s="1"/>
  <c r="N888" i="1"/>
  <c r="Q888" i="1" s="1"/>
  <c r="N889" i="1"/>
  <c r="Q889" i="1" s="1"/>
  <c r="N890" i="1"/>
  <c r="Q890" i="1" s="1"/>
  <c r="N891" i="1"/>
  <c r="Q891" i="1" s="1"/>
  <c r="N892" i="1"/>
  <c r="Q892" i="1" s="1"/>
  <c r="N893" i="1"/>
  <c r="Q893" i="1" s="1"/>
  <c r="N894" i="1"/>
  <c r="Q894" i="1" s="1"/>
  <c r="N895" i="1"/>
  <c r="Q895" i="1" s="1"/>
  <c r="N896" i="1"/>
  <c r="Q896" i="1" s="1"/>
  <c r="N897" i="1"/>
  <c r="Q897" i="1" s="1"/>
  <c r="N898" i="1"/>
  <c r="Q898" i="1" s="1"/>
  <c r="N899" i="1"/>
  <c r="Q899" i="1" s="1"/>
  <c r="N900" i="1"/>
  <c r="Q900" i="1" s="1"/>
  <c r="N901" i="1"/>
  <c r="K99" i="7"/>
  <c r="L99" i="7" s="1"/>
  <c r="P878" i="1" l="1"/>
  <c r="Q878" i="1"/>
  <c r="R901" i="1"/>
  <c r="Q901" i="1"/>
  <c r="P892" i="1"/>
  <c r="P897" i="1"/>
  <c r="P895" i="1"/>
  <c r="P887" i="1"/>
  <c r="P883" i="1"/>
  <c r="R898" i="1"/>
  <c r="P898" i="1"/>
  <c r="P894" i="1"/>
  <c r="P885" i="1"/>
  <c r="S885" i="1" s="1"/>
  <c r="T885" i="1" s="1"/>
  <c r="R899" i="1"/>
  <c r="S899" i="1" s="1"/>
  <c r="T899" i="1" s="1"/>
  <c r="R879" i="1"/>
  <c r="R882" i="1"/>
  <c r="O878" i="1"/>
  <c r="O880" i="1"/>
  <c r="O879" i="1"/>
  <c r="G901" i="1"/>
  <c r="G881" i="1"/>
  <c r="S896" i="1"/>
  <c r="T896" i="1" s="1"/>
  <c r="G892" i="1"/>
  <c r="G880" i="1"/>
  <c r="G895" i="1"/>
  <c r="G891" i="1"/>
  <c r="G883" i="1"/>
  <c r="G879" i="1"/>
  <c r="G898" i="1"/>
  <c r="G894" i="1"/>
  <c r="G890" i="1"/>
  <c r="G886" i="1"/>
  <c r="G882" i="1"/>
  <c r="G878" i="1"/>
  <c r="G902" i="1"/>
  <c r="S893" i="1"/>
  <c r="T893" i="1" s="1"/>
  <c r="G897" i="1"/>
  <c r="G884" i="1"/>
  <c r="G889" i="1"/>
  <c r="G900" i="1"/>
  <c r="G888" i="1"/>
  <c r="G887" i="1"/>
  <c r="Y904" i="1"/>
  <c r="Y905" i="1"/>
  <c r="Y907" i="1"/>
  <c r="W916" i="1"/>
  <c r="Y916" i="1" s="1"/>
  <c r="S902" i="1"/>
  <c r="T902" i="1" s="1"/>
  <c r="O902" i="1"/>
  <c r="G893" i="1"/>
  <c r="G899" i="1"/>
  <c r="G896" i="1"/>
  <c r="G885" i="1"/>
  <c r="S888" i="1"/>
  <c r="T888" i="1" s="1"/>
  <c r="S892" i="1"/>
  <c r="T892" i="1" s="1"/>
  <c r="S889" i="1"/>
  <c r="T889" i="1" s="1"/>
  <c r="S884" i="1"/>
  <c r="T884" i="1" s="1"/>
  <c r="S900" i="1"/>
  <c r="T900" i="1" s="1"/>
  <c r="S881" i="1"/>
  <c r="T881" i="1" s="1"/>
  <c r="O898" i="1"/>
  <c r="O895" i="1"/>
  <c r="O891" i="1"/>
  <c r="O887" i="1"/>
  <c r="O883" i="1"/>
  <c r="O886" i="1"/>
  <c r="O890" i="1"/>
  <c r="O900" i="1"/>
  <c r="O896" i="1"/>
  <c r="O893" i="1"/>
  <c r="O889" i="1"/>
  <c r="O885" i="1"/>
  <c r="O881" i="1"/>
  <c r="O901" i="1"/>
  <c r="O897" i="1"/>
  <c r="O894" i="1"/>
  <c r="O899" i="1"/>
  <c r="O892" i="1"/>
  <c r="O888" i="1"/>
  <c r="O884" i="1"/>
  <c r="O882" i="1"/>
  <c r="B98" i="7"/>
  <c r="B99" i="7"/>
  <c r="B106" i="7"/>
  <c r="M99" i="7"/>
  <c r="F99" i="7"/>
  <c r="S894" i="1" l="1"/>
  <c r="T894" i="1" s="1"/>
  <c r="W894" i="1" s="1"/>
  <c r="Y894" i="1" s="1"/>
  <c r="S879" i="1"/>
  <c r="T879" i="1" s="1"/>
  <c r="W879" i="1" s="1"/>
  <c r="Y879" i="1" s="1"/>
  <c r="X885" i="1"/>
  <c r="X890" i="1"/>
  <c r="W902" i="1"/>
  <c r="Y902" i="1" s="1"/>
  <c r="X891" i="1"/>
  <c r="X886" i="1"/>
  <c r="X893" i="1"/>
  <c r="S886" i="1"/>
  <c r="T886" i="1" s="1"/>
  <c r="W886" i="1" s="1"/>
  <c r="Y886" i="1" s="1"/>
  <c r="X902" i="1"/>
  <c r="X896" i="1"/>
  <c r="S890" i="1"/>
  <c r="T890" i="1" s="1"/>
  <c r="W890" i="1" s="1"/>
  <c r="Y890" i="1" s="1"/>
  <c r="X882" i="1"/>
  <c r="W885" i="1"/>
  <c r="Y885" i="1" s="1"/>
  <c r="X883" i="1"/>
  <c r="W893" i="1"/>
  <c r="Y893" i="1" s="1"/>
  <c r="S891" i="1"/>
  <c r="T891" i="1" s="1"/>
  <c r="X880" i="1"/>
  <c r="S878" i="1"/>
  <c r="T878" i="1" s="1"/>
  <c r="W878" i="1" s="1"/>
  <c r="Y878" i="1" s="1"/>
  <c r="X901" i="1"/>
  <c r="X894" i="1"/>
  <c r="X881" i="1"/>
  <c r="S901" i="1"/>
  <c r="T901" i="1" s="1"/>
  <c r="W901" i="1" s="1"/>
  <c r="Y901" i="1" s="1"/>
  <c r="X898" i="1"/>
  <c r="X878" i="1"/>
  <c r="S880" i="1"/>
  <c r="T880" i="1" s="1"/>
  <c r="W880" i="1" s="1"/>
  <c r="Y880" i="1" s="1"/>
  <c r="S882" i="1"/>
  <c r="T882" i="1" s="1"/>
  <c r="W882" i="1" s="1"/>
  <c r="Y882" i="1" s="1"/>
  <c r="W888" i="1"/>
  <c r="Y888" i="1" s="1"/>
  <c r="W899" i="1"/>
  <c r="Y899" i="1" s="1"/>
  <c r="X889" i="1"/>
  <c r="W900" i="1"/>
  <c r="Y900" i="1" s="1"/>
  <c r="W884" i="1"/>
  <c r="Y884" i="1" s="1"/>
  <c r="S887" i="1"/>
  <c r="T887" i="1" s="1"/>
  <c r="W887" i="1" s="1"/>
  <c r="Y887" i="1" s="1"/>
  <c r="W889" i="1"/>
  <c r="Y889" i="1" s="1"/>
  <c r="X892" i="1"/>
  <c r="X900" i="1"/>
  <c r="S895" i="1"/>
  <c r="T895" i="1" s="1"/>
  <c r="W895" i="1" s="1"/>
  <c r="Y895" i="1" s="1"/>
  <c r="S897" i="1"/>
  <c r="T897" i="1" s="1"/>
  <c r="W897" i="1" s="1"/>
  <c r="Y897" i="1" s="1"/>
  <c r="X887" i="1"/>
  <c r="X899" i="1"/>
  <c r="W891" i="1"/>
  <c r="Y891" i="1" s="1"/>
  <c r="W896" i="1"/>
  <c r="Y896" i="1" s="1"/>
  <c r="S883" i="1"/>
  <c r="T883" i="1" s="1"/>
  <c r="W883" i="1" s="1"/>
  <c r="Y883" i="1" s="1"/>
  <c r="S898" i="1"/>
  <c r="T898" i="1" s="1"/>
  <c r="W898" i="1" s="1"/>
  <c r="Y898" i="1" s="1"/>
  <c r="X879" i="1"/>
  <c r="X888" i="1"/>
  <c r="X895" i="1"/>
  <c r="W892" i="1"/>
  <c r="Y892" i="1" s="1"/>
  <c r="W881" i="1"/>
  <c r="Y881" i="1" s="1"/>
  <c r="X884" i="1"/>
  <c r="X897" i="1"/>
  <c r="K98" i="7"/>
  <c r="L98" i="7" s="1"/>
  <c r="N870" i="1"/>
  <c r="Q870" i="1" s="1"/>
  <c r="N871" i="1"/>
  <c r="Q871" i="1" s="1"/>
  <c r="N872" i="1"/>
  <c r="Q872" i="1" s="1"/>
  <c r="N873" i="1"/>
  <c r="Q873" i="1" s="1"/>
  <c r="N874" i="1"/>
  <c r="Q874" i="1" s="1"/>
  <c r="N875" i="1"/>
  <c r="Q875" i="1" s="1"/>
  <c r="N876" i="1"/>
  <c r="N877" i="1"/>
  <c r="P876" i="1" l="1"/>
  <c r="Q876" i="1"/>
  <c r="P877" i="1"/>
  <c r="Q877" i="1"/>
  <c r="R870" i="1"/>
  <c r="O877" i="1"/>
  <c r="O873" i="1"/>
  <c r="O875" i="1"/>
  <c r="O874" i="1"/>
  <c r="O876" i="1"/>
  <c r="O872" i="1"/>
  <c r="O870" i="1"/>
  <c r="G873" i="1"/>
  <c r="G876" i="1"/>
  <c r="G875" i="1"/>
  <c r="G871" i="1"/>
  <c r="G870" i="1"/>
  <c r="G874" i="1"/>
  <c r="G872" i="1"/>
  <c r="G877" i="1"/>
  <c r="O871" i="1"/>
  <c r="X877" i="1"/>
  <c r="S871" i="1"/>
  <c r="T871" i="1" s="1"/>
  <c r="M98" i="7"/>
  <c r="F98" i="7"/>
  <c r="X875" i="1" l="1"/>
  <c r="X874" i="1"/>
  <c r="S872" i="1"/>
  <c r="T872" i="1" s="1"/>
  <c r="W872" i="1" s="1"/>
  <c r="Y872" i="1" s="1"/>
  <c r="X873" i="1"/>
  <c r="S870" i="1"/>
  <c r="T870" i="1" s="1"/>
  <c r="W870" i="1" s="1"/>
  <c r="Y870" i="1" s="1"/>
  <c r="S875" i="1"/>
  <c r="T875" i="1" s="1"/>
  <c r="W875" i="1" s="1"/>
  <c r="Y875" i="1" s="1"/>
  <c r="S877" i="1"/>
  <c r="T877" i="1" s="1"/>
  <c r="W877" i="1" s="1"/>
  <c r="Y877" i="1" s="1"/>
  <c r="X871" i="1"/>
  <c r="W871" i="1"/>
  <c r="Y871" i="1" s="1"/>
  <c r="X876" i="1"/>
  <c r="S874" i="1"/>
  <c r="T874" i="1" s="1"/>
  <c r="W874" i="1" s="1"/>
  <c r="Y874" i="1" s="1"/>
  <c r="X870" i="1"/>
  <c r="S873" i="1"/>
  <c r="T873" i="1" s="1"/>
  <c r="W873" i="1" s="1"/>
  <c r="Y873" i="1" s="1"/>
  <c r="S876" i="1"/>
  <c r="T876" i="1" s="1"/>
  <c r="W876" i="1" s="1"/>
  <c r="Y876" i="1" s="1"/>
  <c r="X872" i="1"/>
  <c r="M90" i="7"/>
  <c r="N853" i="1"/>
  <c r="N854" i="1"/>
  <c r="N855" i="1"/>
  <c r="N856" i="1"/>
  <c r="N857" i="1"/>
  <c r="N858" i="1"/>
  <c r="N859" i="1"/>
  <c r="Q859" i="1" s="1"/>
  <c r="N860" i="1"/>
  <c r="N861" i="1"/>
  <c r="N862" i="1"/>
  <c r="Q862" i="1" s="1"/>
  <c r="N863" i="1"/>
  <c r="N864" i="1"/>
  <c r="Q864" i="1" s="1"/>
  <c r="N865" i="1"/>
  <c r="N866" i="1"/>
  <c r="N867" i="1"/>
  <c r="N868" i="1"/>
  <c r="Q868" i="1" s="1"/>
  <c r="N869" i="1"/>
  <c r="R867" i="1" l="1"/>
  <c r="Q867" i="1"/>
  <c r="R863" i="1"/>
  <c r="Q863" i="1"/>
  <c r="R855" i="1"/>
  <c r="Q855" i="1"/>
  <c r="P860" i="1"/>
  <c r="Q860" i="1"/>
  <c r="R856" i="1"/>
  <c r="Q856" i="1"/>
  <c r="R858" i="1"/>
  <c r="Q858" i="1"/>
  <c r="R854" i="1"/>
  <c r="Q854" i="1"/>
  <c r="P866" i="1"/>
  <c r="Q866" i="1"/>
  <c r="R869" i="1"/>
  <c r="Q869" i="1"/>
  <c r="R865" i="1"/>
  <c r="Q865" i="1"/>
  <c r="R861" i="1"/>
  <c r="Q861" i="1"/>
  <c r="R857" i="1"/>
  <c r="Q857" i="1"/>
  <c r="P853" i="1"/>
  <c r="Q853" i="1"/>
  <c r="R868" i="1"/>
  <c r="P868" i="1"/>
  <c r="R859" i="1"/>
  <c r="P859" i="1"/>
  <c r="R862" i="1"/>
  <c r="P862" i="1"/>
  <c r="R864" i="1"/>
  <c r="R860" i="1"/>
  <c r="R866" i="1"/>
  <c r="R853" i="1"/>
  <c r="O853" i="1"/>
  <c r="G867" i="1"/>
  <c r="G863" i="1"/>
  <c r="G859" i="1"/>
  <c r="G855" i="1"/>
  <c r="G858" i="1"/>
  <c r="G854" i="1"/>
  <c r="G857" i="1"/>
  <c r="G869" i="1"/>
  <c r="G865" i="1"/>
  <c r="G861" i="1"/>
  <c r="G860" i="1"/>
  <c r="G868" i="1"/>
  <c r="G864" i="1"/>
  <c r="G853" i="1"/>
  <c r="G862" i="1"/>
  <c r="G866" i="1"/>
  <c r="G856" i="1"/>
  <c r="O861" i="1"/>
  <c r="O868" i="1"/>
  <c r="O866" i="1"/>
  <c r="O862" i="1"/>
  <c r="O856" i="1"/>
  <c r="O865" i="1"/>
  <c r="O859" i="1"/>
  <c r="O857" i="1"/>
  <c r="O864" i="1"/>
  <c r="O860" i="1"/>
  <c r="O869" i="1"/>
  <c r="O867" i="1"/>
  <c r="O863" i="1"/>
  <c r="O858" i="1"/>
  <c r="O855" i="1"/>
  <c r="O854" i="1"/>
  <c r="S864" i="1" l="1"/>
  <c r="T864" i="1" s="1"/>
  <c r="W864" i="1" s="1"/>
  <c r="Y864" i="1" s="1"/>
  <c r="X856" i="1"/>
  <c r="X868" i="1"/>
  <c r="X853" i="1"/>
  <c r="X862" i="1"/>
  <c r="X863" i="1"/>
  <c r="S866" i="1"/>
  <c r="T866" i="1" s="1"/>
  <c r="W866" i="1" s="1"/>
  <c r="Y866" i="1" s="1"/>
  <c r="S863" i="1"/>
  <c r="T863" i="1" s="1"/>
  <c r="W863" i="1" s="1"/>
  <c r="Y863" i="1" s="1"/>
  <c r="S860" i="1"/>
  <c r="T860" i="1" s="1"/>
  <c r="W860" i="1" s="1"/>
  <c r="Y860" i="1" s="1"/>
  <c r="X866" i="1"/>
  <c r="S856" i="1"/>
  <c r="T856" i="1" s="1"/>
  <c r="W856" i="1" s="1"/>
  <c r="Y856" i="1" s="1"/>
  <c r="S869" i="1"/>
  <c r="T869" i="1" s="1"/>
  <c r="W869" i="1" s="1"/>
  <c r="Y869" i="1" s="1"/>
  <c r="X855" i="1"/>
  <c r="S855" i="1"/>
  <c r="T855" i="1" s="1"/>
  <c r="W855" i="1" s="1"/>
  <c r="Y855" i="1" s="1"/>
  <c r="S854" i="1"/>
  <c r="T854" i="1" s="1"/>
  <c r="W854" i="1" s="1"/>
  <c r="Y854" i="1" s="1"/>
  <c r="S867" i="1"/>
  <c r="T867" i="1" s="1"/>
  <c r="W867" i="1" s="1"/>
  <c r="Y867" i="1" s="1"/>
  <c r="X860" i="1"/>
  <c r="X864" i="1"/>
  <c r="X865" i="1"/>
  <c r="S858" i="1"/>
  <c r="T858" i="1" s="1"/>
  <c r="W858" i="1" s="1"/>
  <c r="Y858" i="1" s="1"/>
  <c r="X854" i="1"/>
  <c r="X858" i="1"/>
  <c r="S862" i="1"/>
  <c r="T862" i="1" s="1"/>
  <c r="W862" i="1" s="1"/>
  <c r="Y862" i="1" s="1"/>
  <c r="S859" i="1"/>
  <c r="T859" i="1" s="1"/>
  <c r="W859" i="1" s="1"/>
  <c r="Y859" i="1" s="1"/>
  <c r="X857" i="1"/>
  <c r="S853" i="1"/>
  <c r="T853" i="1" s="1"/>
  <c r="W853" i="1" s="1"/>
  <c r="Y853" i="1" s="1"/>
  <c r="S861" i="1"/>
  <c r="T861" i="1" s="1"/>
  <c r="W861" i="1" s="1"/>
  <c r="Y861" i="1" s="1"/>
  <c r="S865" i="1"/>
  <c r="T865" i="1" s="1"/>
  <c r="W865" i="1" s="1"/>
  <c r="Y865" i="1" s="1"/>
  <c r="S868" i="1"/>
  <c r="T868" i="1" s="1"/>
  <c r="W868" i="1" s="1"/>
  <c r="Y868" i="1" s="1"/>
  <c r="X867" i="1"/>
  <c r="X859" i="1"/>
  <c r="S857" i="1"/>
  <c r="T857" i="1" s="1"/>
  <c r="W857" i="1" s="1"/>
  <c r="Y857" i="1" s="1"/>
  <c r="X869" i="1"/>
  <c r="X861" i="1"/>
  <c r="K97" i="7" l="1"/>
  <c r="L97" i="7" s="1"/>
  <c r="M97" i="7"/>
  <c r="F97" i="7"/>
  <c r="K96" i="7" l="1"/>
  <c r="L96" i="7" s="1"/>
  <c r="M96" i="7"/>
  <c r="N834" i="1"/>
  <c r="Q834" i="1" s="1"/>
  <c r="N835" i="1"/>
  <c r="Q835" i="1" s="1"/>
  <c r="N836" i="1"/>
  <c r="Q836" i="1" s="1"/>
  <c r="N837" i="1"/>
  <c r="Q837" i="1" s="1"/>
  <c r="N838" i="1"/>
  <c r="Q838" i="1" s="1"/>
  <c r="N839" i="1"/>
  <c r="Q839" i="1" s="1"/>
  <c r="N840" i="1"/>
  <c r="Q840" i="1" s="1"/>
  <c r="N841" i="1"/>
  <c r="Q841" i="1" s="1"/>
  <c r="N842" i="1"/>
  <c r="Q842" i="1" s="1"/>
  <c r="N843" i="1"/>
  <c r="Q843" i="1" s="1"/>
  <c r="N844" i="1"/>
  <c r="Q844" i="1" s="1"/>
  <c r="N845" i="1"/>
  <c r="Q845" i="1" s="1"/>
  <c r="N846" i="1"/>
  <c r="Q846" i="1" s="1"/>
  <c r="N847" i="1"/>
  <c r="Q847" i="1" s="1"/>
  <c r="N848" i="1"/>
  <c r="N849" i="1"/>
  <c r="N850" i="1"/>
  <c r="N851" i="1"/>
  <c r="N852" i="1"/>
  <c r="F96" i="7"/>
  <c r="P850" i="1" l="1"/>
  <c r="Q850" i="1"/>
  <c r="P851" i="1"/>
  <c r="Q851" i="1"/>
  <c r="P849" i="1"/>
  <c r="Q849" i="1"/>
  <c r="P852" i="1"/>
  <c r="Q852" i="1"/>
  <c r="P848" i="1"/>
  <c r="Q848" i="1"/>
  <c r="R850" i="1"/>
  <c r="R849" i="1"/>
  <c r="R845" i="1"/>
  <c r="R848" i="1"/>
  <c r="O841" i="1"/>
  <c r="O837" i="1"/>
  <c r="O844" i="1"/>
  <c r="O851" i="1"/>
  <c r="O847" i="1"/>
  <c r="O843" i="1"/>
  <c r="O839" i="1"/>
  <c r="O835" i="1"/>
  <c r="O846" i="1"/>
  <c r="O842" i="1"/>
  <c r="O838" i="1"/>
  <c r="O834" i="1"/>
  <c r="O852" i="1"/>
  <c r="O840" i="1"/>
  <c r="O836" i="1"/>
  <c r="O848" i="1"/>
  <c r="O850" i="1"/>
  <c r="O849" i="1"/>
  <c r="O845" i="1"/>
  <c r="G852" i="1"/>
  <c r="G848" i="1"/>
  <c r="G840" i="1"/>
  <c r="G847" i="1"/>
  <c r="G835" i="1"/>
  <c r="G850" i="1"/>
  <c r="G846" i="1"/>
  <c r="G842" i="1"/>
  <c r="G834" i="1"/>
  <c r="G845" i="1"/>
  <c r="G837" i="1"/>
  <c r="G836" i="1"/>
  <c r="G839" i="1"/>
  <c r="G844" i="1"/>
  <c r="G838" i="1"/>
  <c r="G841" i="1"/>
  <c r="G851" i="1"/>
  <c r="G843" i="1"/>
  <c r="G849" i="1"/>
  <c r="M93" i="7"/>
  <c r="M94" i="7"/>
  <c r="K94" i="7"/>
  <c r="M95" i="7"/>
  <c r="N831" i="1"/>
  <c r="Q831" i="1" s="1"/>
  <c r="N832" i="1"/>
  <c r="N833" i="1"/>
  <c r="K95" i="7"/>
  <c r="L95" i="7" s="1"/>
  <c r="F95" i="7"/>
  <c r="S852" i="1" l="1"/>
  <c r="T852" i="1" s="1"/>
  <c r="W852" i="1" s="1"/>
  <c r="Y852" i="1" s="1"/>
  <c r="P833" i="1"/>
  <c r="Q833" i="1"/>
  <c r="P832" i="1"/>
  <c r="Q832" i="1"/>
  <c r="R832" i="1"/>
  <c r="R831" i="1"/>
  <c r="R833" i="1"/>
  <c r="O833" i="1"/>
  <c r="O832" i="1"/>
  <c r="S841" i="1"/>
  <c r="T841" i="1" s="1"/>
  <c r="W841" i="1" s="1"/>
  <c r="Y841" i="1" s="1"/>
  <c r="X849" i="1"/>
  <c r="X843" i="1"/>
  <c r="X851" i="1"/>
  <c r="G831" i="1"/>
  <c r="G833" i="1"/>
  <c r="S834" i="1"/>
  <c r="T834" i="1" s="1"/>
  <c r="W834" i="1" s="1"/>
  <c r="Y834" i="1" s="1"/>
  <c r="X836" i="1"/>
  <c r="S836" i="1"/>
  <c r="T836" i="1" s="1"/>
  <c r="W836" i="1" s="1"/>
  <c r="Y836" i="1" s="1"/>
  <c r="X841" i="1"/>
  <c r="X840" i="1"/>
  <c r="X845" i="1"/>
  <c r="S846" i="1"/>
  <c r="T846" i="1" s="1"/>
  <c r="W846" i="1" s="1"/>
  <c r="Y846" i="1" s="1"/>
  <c r="X852" i="1"/>
  <c r="S843" i="1"/>
  <c r="T843" i="1" s="1"/>
  <c r="W843" i="1" s="1"/>
  <c r="Y843" i="1" s="1"/>
  <c r="S835" i="1"/>
  <c r="T835" i="1" s="1"/>
  <c r="W835" i="1" s="1"/>
  <c r="Y835" i="1" s="1"/>
  <c r="X842" i="1"/>
  <c r="X850" i="1"/>
  <c r="X837" i="1"/>
  <c r="S840" i="1"/>
  <c r="T840" i="1" s="1"/>
  <c r="W840" i="1" s="1"/>
  <c r="Y840" i="1" s="1"/>
  <c r="X848" i="1"/>
  <c r="X838" i="1"/>
  <c r="S837" i="1"/>
  <c r="T837" i="1" s="1"/>
  <c r="W837" i="1" s="1"/>
  <c r="Y837" i="1" s="1"/>
  <c r="X844" i="1"/>
  <c r="S848" i="1"/>
  <c r="T848" i="1" s="1"/>
  <c r="W848" i="1" s="1"/>
  <c r="Y848" i="1" s="1"/>
  <c r="S839" i="1"/>
  <c r="T839" i="1" s="1"/>
  <c r="W839" i="1" s="1"/>
  <c r="Y839" i="1" s="1"/>
  <c r="X846" i="1"/>
  <c r="X847" i="1"/>
  <c r="S838" i="1"/>
  <c r="T838" i="1" s="1"/>
  <c r="W838" i="1" s="1"/>
  <c r="Y838" i="1" s="1"/>
  <c r="S842" i="1"/>
  <c r="T842" i="1" s="1"/>
  <c r="W842" i="1" s="1"/>
  <c r="Y842" i="1" s="1"/>
  <c r="S850" i="1"/>
  <c r="T850" i="1" s="1"/>
  <c r="W850" i="1" s="1"/>
  <c r="Y850" i="1" s="1"/>
  <c r="S851" i="1"/>
  <c r="T851" i="1" s="1"/>
  <c r="W851" i="1" s="1"/>
  <c r="Y851" i="1" s="1"/>
  <c r="X839" i="1"/>
  <c r="S847" i="1"/>
  <c r="T847" i="1" s="1"/>
  <c r="W847" i="1" s="1"/>
  <c r="Y847" i="1" s="1"/>
  <c r="S849" i="1"/>
  <c r="T849" i="1" s="1"/>
  <c r="W849" i="1" s="1"/>
  <c r="Y849" i="1" s="1"/>
  <c r="S844" i="1"/>
  <c r="T844" i="1" s="1"/>
  <c r="W844" i="1" s="1"/>
  <c r="Y844" i="1" s="1"/>
  <c r="S845" i="1"/>
  <c r="T845" i="1" s="1"/>
  <c r="W845" i="1" s="1"/>
  <c r="Y845" i="1" s="1"/>
  <c r="X835" i="1"/>
  <c r="X834" i="1"/>
  <c r="G832" i="1"/>
  <c r="O831" i="1"/>
  <c r="L94" i="7"/>
  <c r="K93" i="7"/>
  <c r="K92" i="7"/>
  <c r="N822" i="1"/>
  <c r="Q822" i="1" s="1"/>
  <c r="N823" i="1"/>
  <c r="N824" i="1"/>
  <c r="N825" i="1"/>
  <c r="Q825" i="1" s="1"/>
  <c r="N826" i="1"/>
  <c r="Q826" i="1" s="1"/>
  <c r="N827" i="1"/>
  <c r="Q827" i="1" s="1"/>
  <c r="N828" i="1"/>
  <c r="N829" i="1"/>
  <c r="N830" i="1"/>
  <c r="Q830" i="1" s="1"/>
  <c r="P829" i="1" l="1"/>
  <c r="Q829" i="1"/>
  <c r="P828" i="1"/>
  <c r="Q828" i="1"/>
  <c r="P824" i="1"/>
  <c r="Q824" i="1"/>
  <c r="P823" i="1"/>
  <c r="Q823" i="1"/>
  <c r="R826" i="1"/>
  <c r="P826" i="1"/>
  <c r="R829" i="1"/>
  <c r="R825" i="1"/>
  <c r="R824" i="1"/>
  <c r="R827" i="1"/>
  <c r="R823" i="1"/>
  <c r="R830" i="1"/>
  <c r="R822" i="1"/>
  <c r="O828" i="1"/>
  <c r="O824" i="1"/>
  <c r="O827" i="1"/>
  <c r="O823" i="1"/>
  <c r="O829" i="1"/>
  <c r="O825" i="1"/>
  <c r="O830" i="1"/>
  <c r="X832" i="1"/>
  <c r="G827" i="1"/>
  <c r="G823" i="1"/>
  <c r="G828" i="1"/>
  <c r="G824" i="1"/>
  <c r="G830" i="1"/>
  <c r="G826" i="1"/>
  <c r="G822" i="1"/>
  <c r="G829" i="1"/>
  <c r="G825" i="1"/>
  <c r="X831" i="1"/>
  <c r="S831" i="1"/>
  <c r="T831" i="1" s="1"/>
  <c r="W831" i="1" s="1"/>
  <c r="Y831" i="1" s="1"/>
  <c r="S832" i="1"/>
  <c r="T832" i="1" s="1"/>
  <c r="W832" i="1" s="1"/>
  <c r="Y832" i="1" s="1"/>
  <c r="X833" i="1"/>
  <c r="S833" i="1"/>
  <c r="T833" i="1" s="1"/>
  <c r="W833" i="1" s="1"/>
  <c r="Y833" i="1" s="1"/>
  <c r="O822" i="1"/>
  <c r="F94" i="7"/>
  <c r="S822" i="1" l="1"/>
  <c r="T822" i="1" s="1"/>
  <c r="W822" i="1" s="1"/>
  <c r="Y822" i="1" s="1"/>
  <c r="X825" i="1"/>
  <c r="X826" i="1"/>
  <c r="X830" i="1"/>
  <c r="X822" i="1"/>
  <c r="X828" i="1"/>
  <c r="S830" i="1"/>
  <c r="T830" i="1" s="1"/>
  <c r="W830" i="1" s="1"/>
  <c r="Y830" i="1" s="1"/>
  <c r="S827" i="1"/>
  <c r="T827" i="1" s="1"/>
  <c r="W827" i="1" s="1"/>
  <c r="Y827" i="1" s="1"/>
  <c r="S824" i="1"/>
  <c r="T824" i="1" s="1"/>
  <c r="W824" i="1" s="1"/>
  <c r="Y824" i="1" s="1"/>
  <c r="X829" i="1"/>
  <c r="X827" i="1"/>
  <c r="X824" i="1"/>
  <c r="X823" i="1"/>
  <c r="S823" i="1"/>
  <c r="T823" i="1" s="1"/>
  <c r="W823" i="1" s="1"/>
  <c r="Y823" i="1" s="1"/>
  <c r="S825" i="1"/>
  <c r="T825" i="1" s="1"/>
  <c r="W825" i="1" s="1"/>
  <c r="Y825" i="1" s="1"/>
  <c r="S829" i="1"/>
  <c r="T829" i="1" s="1"/>
  <c r="W829" i="1" s="1"/>
  <c r="Y829" i="1" s="1"/>
  <c r="S828" i="1"/>
  <c r="T828" i="1" s="1"/>
  <c r="W828" i="1" s="1"/>
  <c r="Y828" i="1" s="1"/>
  <c r="S826" i="1"/>
  <c r="T826" i="1" s="1"/>
  <c r="W826" i="1" s="1"/>
  <c r="Y826" i="1" s="1"/>
  <c r="L93" i="7"/>
  <c r="F93" i="7"/>
  <c r="N816" i="1"/>
  <c r="N817" i="1"/>
  <c r="N818" i="1"/>
  <c r="Q818" i="1" s="1"/>
  <c r="N819" i="1"/>
  <c r="Q819" i="1" s="1"/>
  <c r="N820" i="1"/>
  <c r="Q820" i="1" s="1"/>
  <c r="N821" i="1"/>
  <c r="Q821" i="1" s="1"/>
  <c r="P817" i="1" l="1"/>
  <c r="Q817" i="1"/>
  <c r="P816" i="1"/>
  <c r="Q816" i="1"/>
  <c r="R820" i="1"/>
  <c r="R816" i="1"/>
  <c r="R819" i="1"/>
  <c r="R818" i="1"/>
  <c r="R821" i="1"/>
  <c r="R817" i="1"/>
  <c r="O819" i="1"/>
  <c r="O818" i="1"/>
  <c r="O820" i="1"/>
  <c r="O816" i="1"/>
  <c r="O821" i="1"/>
  <c r="O817" i="1"/>
  <c r="G819" i="1"/>
  <c r="G821" i="1"/>
  <c r="G817" i="1"/>
  <c r="G816" i="1"/>
  <c r="G818" i="1"/>
  <c r="G820" i="1"/>
  <c r="B107" i="7"/>
  <c r="A94" i="7"/>
  <c r="A95" i="7" s="1"/>
  <c r="B93" i="7"/>
  <c r="L92" i="7"/>
  <c r="N815" i="1"/>
  <c r="P815" i="1" l="1"/>
  <c r="Q815" i="1"/>
  <c r="W93" i="7"/>
  <c r="X93" i="7"/>
  <c r="R815" i="1"/>
  <c r="O815" i="1"/>
  <c r="X820" i="1"/>
  <c r="X818" i="1"/>
  <c r="G815" i="1"/>
  <c r="B94" i="7"/>
  <c r="B108" i="7"/>
  <c r="S820" i="1"/>
  <c r="T820" i="1" s="1"/>
  <c r="W820" i="1" s="1"/>
  <c r="Y820" i="1" s="1"/>
  <c r="S818" i="1"/>
  <c r="T818" i="1" s="1"/>
  <c r="W818" i="1" s="1"/>
  <c r="Y818" i="1" s="1"/>
  <c r="S819" i="1"/>
  <c r="T819" i="1" s="1"/>
  <c r="W819" i="1" s="1"/>
  <c r="Y819" i="1" s="1"/>
  <c r="X816" i="1"/>
  <c r="X819" i="1"/>
  <c r="X817" i="1"/>
  <c r="S817" i="1"/>
  <c r="T817" i="1" s="1"/>
  <c r="W817" i="1" s="1"/>
  <c r="Y817" i="1" s="1"/>
  <c r="X821" i="1"/>
  <c r="S821" i="1"/>
  <c r="T821" i="1" s="1"/>
  <c r="W821" i="1" s="1"/>
  <c r="Y821" i="1" s="1"/>
  <c r="S816" i="1"/>
  <c r="T816" i="1" s="1"/>
  <c r="W816" i="1" s="1"/>
  <c r="Y816" i="1" s="1"/>
  <c r="A96" i="7"/>
  <c r="B95" i="7"/>
  <c r="B109" i="7"/>
  <c r="M92" i="7"/>
  <c r="F92" i="7"/>
  <c r="S815" i="1" l="1"/>
  <c r="T815" i="1" s="1"/>
  <c r="W815" i="1" s="1"/>
  <c r="Y815" i="1" s="1"/>
  <c r="X815" i="1"/>
  <c r="A97" i="7"/>
  <c r="B97" i="7" s="1"/>
  <c r="B96" i="7"/>
  <c r="B110" i="7"/>
  <c r="X90" i="7"/>
  <c r="M91" i="7"/>
  <c r="K91" i="7"/>
  <c r="L91" i="7" s="1"/>
  <c r="N804" i="1"/>
  <c r="Q804" i="1" s="1"/>
  <c r="N805" i="1"/>
  <c r="Q805" i="1" s="1"/>
  <c r="N806" i="1"/>
  <c r="Q806" i="1" s="1"/>
  <c r="N807" i="1"/>
  <c r="Q807" i="1" s="1"/>
  <c r="N808" i="1"/>
  <c r="Q808" i="1" s="1"/>
  <c r="N809" i="1"/>
  <c r="Q809" i="1" s="1"/>
  <c r="N810" i="1"/>
  <c r="N811" i="1"/>
  <c r="Q811" i="1" s="1"/>
  <c r="N812" i="1"/>
  <c r="Q812" i="1" s="1"/>
  <c r="N813" i="1"/>
  <c r="Q813" i="1" s="1"/>
  <c r="N814" i="1"/>
  <c r="Q814" i="1" s="1"/>
  <c r="P810" i="1" l="1"/>
  <c r="Q810" i="1"/>
  <c r="W92" i="7"/>
  <c r="X91" i="7"/>
  <c r="X92" i="7"/>
  <c r="R813" i="1"/>
  <c r="P813" i="1"/>
  <c r="R809" i="1"/>
  <c r="P809" i="1"/>
  <c r="P811" i="1"/>
  <c r="P814" i="1"/>
  <c r="P812" i="1"/>
  <c r="S812" i="1" s="1"/>
  <c r="T812" i="1" s="1"/>
  <c r="O810" i="1"/>
  <c r="O806" i="1"/>
  <c r="O808" i="1"/>
  <c r="G807" i="1"/>
  <c r="X807" i="1"/>
  <c r="G813" i="1"/>
  <c r="G809" i="1"/>
  <c r="G811" i="1"/>
  <c r="W90" i="7"/>
  <c r="O812" i="1"/>
  <c r="W91" i="7"/>
  <c r="O804" i="1"/>
  <c r="G808" i="1"/>
  <c r="S804" i="1"/>
  <c r="T804" i="1" s="1"/>
  <c r="W804" i="1" s="1"/>
  <c r="O805" i="1"/>
  <c r="X804" i="1"/>
  <c r="G804" i="1"/>
  <c r="O814" i="1"/>
  <c r="G812" i="1"/>
  <c r="G806" i="1"/>
  <c r="G810" i="1"/>
  <c r="G805" i="1"/>
  <c r="G814" i="1"/>
  <c r="S805" i="1"/>
  <c r="T805" i="1" s="1"/>
  <c r="O813" i="1"/>
  <c r="O811" i="1"/>
  <c r="O809" i="1"/>
  <c r="O807" i="1"/>
  <c r="F91" i="7"/>
  <c r="S814" i="1" l="1"/>
  <c r="T814" i="1" s="1"/>
  <c r="W814" i="1" s="1"/>
  <c r="Y814" i="1" s="1"/>
  <c r="X808" i="1"/>
  <c r="X812" i="1"/>
  <c r="X806" i="1"/>
  <c r="X805" i="1"/>
  <c r="S810" i="1"/>
  <c r="T810" i="1" s="1"/>
  <c r="W810" i="1" s="1"/>
  <c r="Y810" i="1" s="1"/>
  <c r="X810" i="1"/>
  <c r="W812" i="1"/>
  <c r="Y812" i="1" s="1"/>
  <c r="S807" i="1"/>
  <c r="T807" i="1" s="1"/>
  <c r="W807" i="1" s="1"/>
  <c r="Y807" i="1" s="1"/>
  <c r="X809" i="1"/>
  <c r="X813" i="1"/>
  <c r="X811" i="1"/>
  <c r="Y804" i="1"/>
  <c r="S806" i="1"/>
  <c r="T806" i="1" s="1"/>
  <c r="W806" i="1" s="1"/>
  <c r="Y806" i="1" s="1"/>
  <c r="S808" i="1"/>
  <c r="T808" i="1" s="1"/>
  <c r="W808" i="1" s="1"/>
  <c r="Y808" i="1" s="1"/>
  <c r="A100" i="7"/>
  <c r="B100" i="7" s="1"/>
  <c r="S811" i="1"/>
  <c r="T811" i="1" s="1"/>
  <c r="W811" i="1" s="1"/>
  <c r="Y811" i="1" s="1"/>
  <c r="S809" i="1"/>
  <c r="T809" i="1" s="1"/>
  <c r="W809" i="1" s="1"/>
  <c r="Y809" i="1" s="1"/>
  <c r="S813" i="1"/>
  <c r="T813" i="1" s="1"/>
  <c r="W813" i="1" s="1"/>
  <c r="Y813" i="1" s="1"/>
  <c r="X814" i="1"/>
  <c r="W805" i="1"/>
  <c r="Y805" i="1" s="1"/>
  <c r="K90" i="7"/>
  <c r="L90" i="7" s="1"/>
  <c r="F90" i="7"/>
  <c r="A101" i="7" l="1"/>
  <c r="B101" i="7" s="1"/>
  <c r="K89" i="7"/>
  <c r="L89" i="7" s="1"/>
  <c r="M89" i="7"/>
  <c r="F89" i="7"/>
  <c r="A102" i="7" l="1"/>
  <c r="B102" i="7" s="1"/>
  <c r="K88" i="7"/>
  <c r="L88" i="7" s="1"/>
  <c r="M88" i="7"/>
  <c r="F88" i="7"/>
  <c r="B88" i="7"/>
  <c r="B89" i="7"/>
  <c r="B90" i="7"/>
  <c r="B91" i="7"/>
  <c r="B92" i="7"/>
  <c r="X89" i="7" l="1"/>
  <c r="W89" i="7"/>
  <c r="N797" i="1"/>
  <c r="N798" i="1"/>
  <c r="Q798" i="1" s="1"/>
  <c r="N799" i="1"/>
  <c r="N800" i="1"/>
  <c r="N801" i="1"/>
  <c r="N802" i="1"/>
  <c r="N803" i="1"/>
  <c r="K87" i="7"/>
  <c r="L87" i="7" s="1"/>
  <c r="M87" i="7"/>
  <c r="F87" i="7"/>
  <c r="X85" i="7" l="1"/>
  <c r="P800" i="1"/>
  <c r="Q800" i="1"/>
  <c r="P803" i="1"/>
  <c r="Q803" i="1"/>
  <c r="P799" i="1"/>
  <c r="Q799" i="1"/>
  <c r="P802" i="1"/>
  <c r="Q802" i="1"/>
  <c r="P801" i="1"/>
  <c r="Q801" i="1"/>
  <c r="P797" i="1"/>
  <c r="Q797" i="1"/>
  <c r="X84" i="7"/>
  <c r="X86" i="7"/>
  <c r="X87" i="7"/>
  <c r="X83" i="7"/>
  <c r="X88" i="7"/>
  <c r="P798" i="1"/>
  <c r="O801" i="1"/>
  <c r="O797" i="1"/>
  <c r="O800" i="1"/>
  <c r="O803" i="1"/>
  <c r="O799" i="1"/>
  <c r="O802" i="1"/>
  <c r="W85" i="7"/>
  <c r="W87" i="7"/>
  <c r="W83" i="7"/>
  <c r="O798" i="1"/>
  <c r="W84" i="7"/>
  <c r="B103" i="7"/>
  <c r="W86" i="7"/>
  <c r="W88" i="7"/>
  <c r="G803" i="1"/>
  <c r="G801" i="1"/>
  <c r="G799" i="1"/>
  <c r="G797" i="1"/>
  <c r="G802" i="1"/>
  <c r="G800" i="1"/>
  <c r="G798" i="1"/>
  <c r="K86" i="7"/>
  <c r="L86" i="7" s="1"/>
  <c r="M86" i="7"/>
  <c r="F86" i="7"/>
  <c r="X803" i="1" l="1"/>
  <c r="X798" i="1"/>
  <c r="X802" i="1"/>
  <c r="X801" i="1"/>
  <c r="X799" i="1"/>
  <c r="X800" i="1"/>
  <c r="S797" i="1"/>
  <c r="T797" i="1" s="1"/>
  <c r="W797" i="1" s="1"/>
  <c r="Y797" i="1" s="1"/>
  <c r="S800" i="1"/>
  <c r="T800" i="1" s="1"/>
  <c r="W800" i="1" s="1"/>
  <c r="Y800" i="1" s="1"/>
  <c r="S798" i="1"/>
  <c r="T798" i="1" s="1"/>
  <c r="W798" i="1" s="1"/>
  <c r="Y798" i="1" s="1"/>
  <c r="B104" i="7"/>
  <c r="S801" i="1"/>
  <c r="T801" i="1" s="1"/>
  <c r="W801" i="1" s="1"/>
  <c r="Y801" i="1" s="1"/>
  <c r="S802" i="1"/>
  <c r="T802" i="1" s="1"/>
  <c r="W802" i="1" s="1"/>
  <c r="Y802" i="1" s="1"/>
  <c r="S799" i="1"/>
  <c r="T799" i="1" s="1"/>
  <c r="W799" i="1" s="1"/>
  <c r="Y799" i="1" s="1"/>
  <c r="S803" i="1"/>
  <c r="T803" i="1" s="1"/>
  <c r="W803" i="1" s="1"/>
  <c r="Y803" i="1" s="1"/>
  <c r="X797" i="1"/>
  <c r="N794" i="1"/>
  <c r="N795" i="1"/>
  <c r="N796" i="1"/>
  <c r="K85" i="7"/>
  <c r="L85" i="7" s="1"/>
  <c r="P794" i="1" l="1"/>
  <c r="Q794" i="1"/>
  <c r="P796" i="1"/>
  <c r="Q796" i="1"/>
  <c r="P795" i="1"/>
  <c r="Q795" i="1"/>
  <c r="R794" i="1"/>
  <c r="R796" i="1"/>
  <c r="R795" i="1"/>
  <c r="O794" i="1"/>
  <c r="O795" i="1"/>
  <c r="O796" i="1"/>
  <c r="G794" i="1"/>
  <c r="G796" i="1"/>
  <c r="B105" i="7"/>
  <c r="G795" i="1"/>
  <c r="X795" i="1"/>
  <c r="X796" i="1" l="1"/>
  <c r="S794" i="1"/>
  <c r="T794" i="1" s="1"/>
  <c r="W794" i="1" s="1"/>
  <c r="Y794" i="1" s="1"/>
  <c r="X794" i="1"/>
  <c r="S796" i="1"/>
  <c r="T796" i="1" s="1"/>
  <c r="W796" i="1" s="1"/>
  <c r="Y796" i="1" s="1"/>
  <c r="S795" i="1"/>
  <c r="T795" i="1" s="1"/>
  <c r="W795" i="1" s="1"/>
  <c r="Y795" i="1" s="1"/>
  <c r="M85" i="7"/>
  <c r="F85" i="7"/>
  <c r="N788" i="1" l="1"/>
  <c r="N789" i="1"/>
  <c r="N790" i="1"/>
  <c r="N791" i="1"/>
  <c r="N792" i="1"/>
  <c r="N793" i="1"/>
  <c r="P791" i="1" l="1"/>
  <c r="Q791" i="1"/>
  <c r="P790" i="1"/>
  <c r="Q790" i="1"/>
  <c r="P789" i="1"/>
  <c r="Q789" i="1"/>
  <c r="P793" i="1"/>
  <c r="Q793" i="1"/>
  <c r="P792" i="1"/>
  <c r="Q792" i="1"/>
  <c r="P788" i="1"/>
  <c r="Q788" i="1"/>
  <c r="R793" i="1"/>
  <c r="R791" i="1"/>
  <c r="R790" i="1"/>
  <c r="R789" i="1"/>
  <c r="R792" i="1"/>
  <c r="R788" i="1"/>
  <c r="O790" i="1"/>
  <c r="O792" i="1"/>
  <c r="O788" i="1"/>
  <c r="O791" i="1"/>
  <c r="O793" i="1"/>
  <c r="O789" i="1"/>
  <c r="G792" i="1"/>
  <c r="G788" i="1"/>
  <c r="G790" i="1"/>
  <c r="G793" i="1"/>
  <c r="G791" i="1"/>
  <c r="G789" i="1"/>
  <c r="X789" i="1" l="1"/>
  <c r="X793" i="1"/>
  <c r="S791" i="1"/>
  <c r="T791" i="1" s="1"/>
  <c r="W791" i="1" s="1"/>
  <c r="Y791" i="1" s="1"/>
  <c r="X790" i="1"/>
  <c r="S792" i="1"/>
  <c r="T792" i="1" s="1"/>
  <c r="W792" i="1" s="1"/>
  <c r="Y792" i="1" s="1"/>
  <c r="X792" i="1"/>
  <c r="S788" i="1"/>
  <c r="T788" i="1" s="1"/>
  <c r="W788" i="1" s="1"/>
  <c r="Y788" i="1" s="1"/>
  <c r="S793" i="1"/>
  <c r="T793" i="1" s="1"/>
  <c r="W793" i="1" s="1"/>
  <c r="Y793" i="1" s="1"/>
  <c r="X788" i="1"/>
  <c r="S789" i="1"/>
  <c r="T789" i="1" s="1"/>
  <c r="W789" i="1" s="1"/>
  <c r="Y789" i="1" s="1"/>
  <c r="X791" i="1"/>
  <c r="S790" i="1"/>
  <c r="T790" i="1" s="1"/>
  <c r="W790" i="1" s="1"/>
  <c r="Y790" i="1" s="1"/>
  <c r="K84" i="7" l="1"/>
  <c r="L84" i="7" s="1"/>
  <c r="M84" i="7" l="1"/>
  <c r="F84" i="7"/>
  <c r="K83" i="7" l="1"/>
  <c r="L83" i="7" s="1"/>
  <c r="G787" i="1" l="1"/>
  <c r="X787" i="1" l="1"/>
  <c r="M83" i="7" l="1"/>
  <c r="F83" i="7"/>
  <c r="N787" i="1"/>
  <c r="P787" i="1" l="1"/>
  <c r="Q787" i="1"/>
  <c r="R787" i="1"/>
  <c r="O787" i="1"/>
  <c r="A84" i="7"/>
  <c r="A85" i="7" s="1"/>
  <c r="A86" i="7" s="1"/>
  <c r="A87" i="7" s="1"/>
  <c r="B87" i="7" s="1"/>
  <c r="B83" i="7"/>
  <c r="B86" i="7" l="1"/>
  <c r="B84" i="7"/>
  <c r="B85" i="7"/>
  <c r="S787" i="1"/>
  <c r="K82" i="7"/>
  <c r="L82" i="7" s="1"/>
  <c r="N771" i="1"/>
  <c r="Q771" i="1" s="1"/>
  <c r="N772" i="1"/>
  <c r="Q772" i="1" s="1"/>
  <c r="N773" i="1"/>
  <c r="Q773" i="1" s="1"/>
  <c r="N774" i="1"/>
  <c r="N775" i="1"/>
  <c r="Q775" i="1" s="1"/>
  <c r="N776" i="1"/>
  <c r="Q776" i="1" s="1"/>
  <c r="N777" i="1"/>
  <c r="Q777" i="1" s="1"/>
  <c r="N778" i="1"/>
  <c r="N779" i="1"/>
  <c r="N780" i="1"/>
  <c r="Q780" i="1" s="1"/>
  <c r="N781" i="1"/>
  <c r="Q781" i="1" s="1"/>
  <c r="N782" i="1"/>
  <c r="N783" i="1"/>
  <c r="N784" i="1"/>
  <c r="N785" i="1"/>
  <c r="N786" i="1"/>
  <c r="P785" i="1" l="1"/>
  <c r="Q785" i="1"/>
  <c r="P784" i="1"/>
  <c r="Q784" i="1"/>
  <c r="P783" i="1"/>
  <c r="Q783" i="1"/>
  <c r="P779" i="1"/>
  <c r="Q779" i="1"/>
  <c r="P786" i="1"/>
  <c r="Q786" i="1"/>
  <c r="P782" i="1"/>
  <c r="Q782" i="1"/>
  <c r="P778" i="1"/>
  <c r="Q778" i="1"/>
  <c r="P774" i="1"/>
  <c r="Q774" i="1"/>
  <c r="R779" i="1"/>
  <c r="R771" i="1"/>
  <c r="R781" i="1"/>
  <c r="R777" i="1"/>
  <c r="R773" i="1"/>
  <c r="R780" i="1"/>
  <c r="R776" i="1"/>
  <c r="R772" i="1"/>
  <c r="R775" i="1"/>
  <c r="R778" i="1"/>
  <c r="R774" i="1"/>
  <c r="O785" i="1"/>
  <c r="O784" i="1"/>
  <c r="O783" i="1"/>
  <c r="O786" i="1"/>
  <c r="O782" i="1"/>
  <c r="O781" i="1"/>
  <c r="O777" i="1"/>
  <c r="O773" i="1"/>
  <c r="O780" i="1"/>
  <c r="O776" i="1"/>
  <c r="O772" i="1"/>
  <c r="O779" i="1"/>
  <c r="O775" i="1"/>
  <c r="O778" i="1"/>
  <c r="O774" i="1"/>
  <c r="G780" i="1"/>
  <c r="G784" i="1"/>
  <c r="G776" i="1"/>
  <c r="G772" i="1"/>
  <c r="G786" i="1"/>
  <c r="G782" i="1"/>
  <c r="G778" i="1"/>
  <c r="G774" i="1"/>
  <c r="G775" i="1"/>
  <c r="G783" i="1"/>
  <c r="T787" i="1"/>
  <c r="W787" i="1" s="1"/>
  <c r="Y787" i="1" s="1"/>
  <c r="G779" i="1"/>
  <c r="G771" i="1"/>
  <c r="G781" i="1"/>
  <c r="G773" i="1"/>
  <c r="X779" i="1"/>
  <c r="X777" i="1"/>
  <c r="O771" i="1"/>
  <c r="G785" i="1"/>
  <c r="G777" i="1"/>
  <c r="S771" i="1" l="1"/>
  <c r="T771" i="1" s="1"/>
  <c r="W771" i="1" s="1"/>
  <c r="Y771" i="1" s="1"/>
  <c r="X775" i="1"/>
  <c r="X783" i="1"/>
  <c r="X773" i="1"/>
  <c r="X785" i="1"/>
  <c r="X781" i="1"/>
  <c r="S772" i="1"/>
  <c r="T772" i="1" s="1"/>
  <c r="W772" i="1" s="1"/>
  <c r="Y772" i="1" s="1"/>
  <c r="S773" i="1"/>
  <c r="T773" i="1" s="1"/>
  <c r="W773" i="1" s="1"/>
  <c r="Y773" i="1" s="1"/>
  <c r="X778" i="1"/>
  <c r="X786" i="1"/>
  <c r="S780" i="1"/>
  <c r="T780" i="1" s="1"/>
  <c r="W780" i="1" s="1"/>
  <c r="Y780" i="1" s="1"/>
  <c r="X784" i="1"/>
  <c r="X771" i="1"/>
  <c r="S785" i="1"/>
  <c r="T785" i="1" s="1"/>
  <c r="W785" i="1" s="1"/>
  <c r="Y785" i="1" s="1"/>
  <c r="S777" i="1"/>
  <c r="T777" i="1" s="1"/>
  <c r="W777" i="1" s="1"/>
  <c r="Y777" i="1" s="1"/>
  <c r="X776" i="1"/>
  <c r="X782" i="1"/>
  <c r="S778" i="1"/>
  <c r="T778" i="1" s="1"/>
  <c r="W778" i="1" s="1"/>
  <c r="Y778" i="1" s="1"/>
  <c r="S781" i="1"/>
  <c r="T781" i="1" s="1"/>
  <c r="W781" i="1" s="1"/>
  <c r="Y781" i="1" s="1"/>
  <c r="S775" i="1"/>
  <c r="T775" i="1" s="1"/>
  <c r="W775" i="1" s="1"/>
  <c r="Y775" i="1" s="1"/>
  <c r="S776" i="1"/>
  <c r="T776" i="1" s="1"/>
  <c r="W776" i="1" s="1"/>
  <c r="Y776" i="1" s="1"/>
  <c r="S784" i="1"/>
  <c r="X774" i="1"/>
  <c r="S774" i="1"/>
  <c r="T774" i="1" s="1"/>
  <c r="W774" i="1" s="1"/>
  <c r="Y774" i="1" s="1"/>
  <c r="X780" i="1"/>
  <c r="X772" i="1"/>
  <c r="S779" i="1"/>
  <c r="T779" i="1" s="1"/>
  <c r="W779" i="1" s="1"/>
  <c r="Y779" i="1" s="1"/>
  <c r="S783" i="1"/>
  <c r="T783" i="1" s="1"/>
  <c r="W783" i="1" s="1"/>
  <c r="Y783" i="1" s="1"/>
  <c r="S782" i="1"/>
  <c r="S786" i="1"/>
  <c r="T786" i="1" s="1"/>
  <c r="W786" i="1" s="1"/>
  <c r="Y786" i="1" s="1"/>
  <c r="T784" i="1" l="1"/>
  <c r="W784" i="1" s="1"/>
  <c r="Y784" i="1" s="1"/>
  <c r="T782" i="1"/>
  <c r="W782" i="1" s="1"/>
  <c r="Y782" i="1" s="1"/>
  <c r="M82" i="7"/>
  <c r="F82" i="7"/>
  <c r="N761" i="1" l="1"/>
  <c r="N762" i="1"/>
  <c r="Q762" i="1" s="1"/>
  <c r="N763" i="1"/>
  <c r="N764" i="1"/>
  <c r="N765" i="1"/>
  <c r="Q765" i="1" s="1"/>
  <c r="N766" i="1"/>
  <c r="Q766" i="1" s="1"/>
  <c r="N767" i="1"/>
  <c r="Q767" i="1" s="1"/>
  <c r="N768" i="1"/>
  <c r="N769" i="1"/>
  <c r="Q769" i="1" s="1"/>
  <c r="N770" i="1"/>
  <c r="Q770" i="1" s="1"/>
  <c r="K81" i="7"/>
  <c r="L81" i="7" s="1"/>
  <c r="P763" i="1" l="1"/>
  <c r="Q763" i="1"/>
  <c r="P761" i="1"/>
  <c r="Q761" i="1"/>
  <c r="P768" i="1"/>
  <c r="Q768" i="1"/>
  <c r="P764" i="1"/>
  <c r="Q764" i="1"/>
  <c r="X82" i="7"/>
  <c r="R767" i="1"/>
  <c r="R763" i="1"/>
  <c r="R765" i="1"/>
  <c r="R762" i="1"/>
  <c r="R761" i="1"/>
  <c r="R764" i="1"/>
  <c r="O769" i="1"/>
  <c r="O768" i="1"/>
  <c r="O770" i="1"/>
  <c r="O766" i="1"/>
  <c r="O762" i="1"/>
  <c r="O765" i="1"/>
  <c r="O767" i="1"/>
  <c r="O763" i="1"/>
  <c r="O761" i="1"/>
  <c r="O764" i="1"/>
  <c r="G769" i="1"/>
  <c r="G765" i="1"/>
  <c r="G761" i="1"/>
  <c r="G767" i="1"/>
  <c r="G763" i="1"/>
  <c r="W82" i="7"/>
  <c r="G766" i="1"/>
  <c r="G768" i="1"/>
  <c r="X766" i="1"/>
  <c r="G770" i="1"/>
  <c r="G762" i="1"/>
  <c r="G764" i="1"/>
  <c r="M81" i="7"/>
  <c r="F81" i="7"/>
  <c r="S770" i="1" l="1"/>
  <c r="T770" i="1" s="1"/>
  <c r="W770" i="1" s="1"/>
  <c r="Y770" i="1" s="1"/>
  <c r="X762" i="1"/>
  <c r="X768" i="1"/>
  <c r="X764" i="1"/>
  <c r="S766" i="1"/>
  <c r="T766" i="1" s="1"/>
  <c r="W766" i="1" s="1"/>
  <c r="Y766" i="1" s="1"/>
  <c r="S765" i="1"/>
  <c r="T765" i="1" s="1"/>
  <c r="W765" i="1" s="1"/>
  <c r="Y765" i="1" s="1"/>
  <c r="X770" i="1"/>
  <c r="S769" i="1"/>
  <c r="T769" i="1" s="1"/>
  <c r="W769" i="1" s="1"/>
  <c r="Y769" i="1" s="1"/>
  <c r="S763" i="1"/>
  <c r="T763" i="1" s="1"/>
  <c r="W763" i="1" s="1"/>
  <c r="Y763" i="1" s="1"/>
  <c r="S762" i="1"/>
  <c r="T762" i="1" s="1"/>
  <c r="W762" i="1" s="1"/>
  <c r="Y762" i="1" s="1"/>
  <c r="S767" i="1"/>
  <c r="T767" i="1" s="1"/>
  <c r="W767" i="1" s="1"/>
  <c r="Y767" i="1" s="1"/>
  <c r="X767" i="1"/>
  <c r="X761" i="1"/>
  <c r="X769" i="1"/>
  <c r="S764" i="1"/>
  <c r="T764" i="1" s="1"/>
  <c r="W764" i="1" s="1"/>
  <c r="Y764" i="1" s="1"/>
  <c r="S768" i="1"/>
  <c r="T768" i="1" s="1"/>
  <c r="W768" i="1" s="1"/>
  <c r="Y768" i="1" s="1"/>
  <c r="X765" i="1"/>
  <c r="X763" i="1"/>
  <c r="S761" i="1"/>
  <c r="T761" i="1" s="1"/>
  <c r="W761" i="1" s="1"/>
  <c r="Y761" i="1" s="1"/>
  <c r="N741" i="1"/>
  <c r="Q741" i="1" s="1"/>
  <c r="N742" i="1"/>
  <c r="Q742" i="1" s="1"/>
  <c r="N743" i="1"/>
  <c r="Q743" i="1" s="1"/>
  <c r="N744" i="1"/>
  <c r="Q744" i="1" s="1"/>
  <c r="N745" i="1"/>
  <c r="Q745" i="1" s="1"/>
  <c r="N746" i="1"/>
  <c r="N747" i="1"/>
  <c r="Q747" i="1" s="1"/>
  <c r="N748" i="1"/>
  <c r="Q748" i="1" s="1"/>
  <c r="N749" i="1"/>
  <c r="Q749" i="1" s="1"/>
  <c r="N750" i="1"/>
  <c r="N751" i="1"/>
  <c r="N752" i="1"/>
  <c r="N753" i="1"/>
  <c r="N754" i="1"/>
  <c r="Q754" i="1" s="1"/>
  <c r="N755" i="1"/>
  <c r="Q755" i="1" s="1"/>
  <c r="N756" i="1"/>
  <c r="Q756" i="1" s="1"/>
  <c r="N757" i="1"/>
  <c r="Q757" i="1" s="1"/>
  <c r="N758" i="1"/>
  <c r="Q758" i="1" s="1"/>
  <c r="N759" i="1"/>
  <c r="N760" i="1"/>
  <c r="Q760" i="1" s="1"/>
  <c r="P750" i="1" l="1"/>
  <c r="Q750" i="1"/>
  <c r="P753" i="1"/>
  <c r="Q753" i="1"/>
  <c r="P746" i="1"/>
  <c r="Q746" i="1"/>
  <c r="P759" i="1"/>
  <c r="Q759" i="1"/>
  <c r="P751" i="1"/>
  <c r="Q751" i="1"/>
  <c r="P752" i="1"/>
  <c r="Q752" i="1"/>
  <c r="X81" i="7"/>
  <c r="R758" i="1"/>
  <c r="R754" i="1"/>
  <c r="R750" i="1"/>
  <c r="R747" i="1"/>
  <c r="R743" i="1"/>
  <c r="R757" i="1"/>
  <c r="R753" i="1"/>
  <c r="R749" i="1"/>
  <c r="R746" i="1"/>
  <c r="R742" i="1"/>
  <c r="R759" i="1"/>
  <c r="R755" i="1"/>
  <c r="R751" i="1"/>
  <c r="R748" i="1"/>
  <c r="R744" i="1"/>
  <c r="R760" i="1"/>
  <c r="R756" i="1"/>
  <c r="R752" i="1"/>
  <c r="R745" i="1"/>
  <c r="R741" i="1"/>
  <c r="O759" i="1"/>
  <c r="O755" i="1"/>
  <c r="O751" i="1"/>
  <c r="O748" i="1"/>
  <c r="O744" i="1"/>
  <c r="O758" i="1"/>
  <c r="O754" i="1"/>
  <c r="O750" i="1"/>
  <c r="O747" i="1"/>
  <c r="O743" i="1"/>
  <c r="O757" i="1"/>
  <c r="O753" i="1"/>
  <c r="O749" i="1"/>
  <c r="O746" i="1"/>
  <c r="O742" i="1"/>
  <c r="O760" i="1"/>
  <c r="O756" i="1"/>
  <c r="O752" i="1"/>
  <c r="O745" i="1"/>
  <c r="O741" i="1"/>
  <c r="G760" i="1"/>
  <c r="G756" i="1"/>
  <c r="G752" i="1"/>
  <c r="G745" i="1"/>
  <c r="G741" i="1"/>
  <c r="G758" i="1"/>
  <c r="G754" i="1"/>
  <c r="G750" i="1"/>
  <c r="G747" i="1"/>
  <c r="G743" i="1"/>
  <c r="W81" i="7"/>
  <c r="G746" i="1"/>
  <c r="G753" i="1"/>
  <c r="G749" i="1"/>
  <c r="X749" i="1"/>
  <c r="X748" i="1"/>
  <c r="G757" i="1"/>
  <c r="X757" i="1"/>
  <c r="X753" i="1"/>
  <c r="G755" i="1"/>
  <c r="G748" i="1"/>
  <c r="G742" i="1"/>
  <c r="X751" i="1"/>
  <c r="G759" i="1"/>
  <c r="G751" i="1"/>
  <c r="G744" i="1"/>
  <c r="X759" i="1" l="1"/>
  <c r="X744" i="1"/>
  <c r="X755" i="1"/>
  <c r="S741" i="1"/>
  <c r="T741" i="1" s="1"/>
  <c r="W741" i="1" s="1"/>
  <c r="Y741" i="1" s="1"/>
  <c r="X746" i="1"/>
  <c r="X742" i="1"/>
  <c r="X760" i="1"/>
  <c r="S749" i="1"/>
  <c r="T749" i="1" s="1"/>
  <c r="W749" i="1" s="1"/>
  <c r="Y749" i="1" s="1"/>
  <c r="S742" i="1"/>
  <c r="T742" i="1" s="1"/>
  <c r="W742" i="1" s="1"/>
  <c r="Y742" i="1" s="1"/>
  <c r="X747" i="1"/>
  <c r="X756" i="1"/>
  <c r="S757" i="1"/>
  <c r="T757" i="1" s="1"/>
  <c r="W757" i="1" s="1"/>
  <c r="Y757" i="1" s="1"/>
  <c r="X758" i="1"/>
  <c r="S744" i="1"/>
  <c r="T744" i="1" s="1"/>
  <c r="W744" i="1" s="1"/>
  <c r="Y744" i="1" s="1"/>
  <c r="S752" i="1"/>
  <c r="T752" i="1" s="1"/>
  <c r="W752" i="1" s="1"/>
  <c r="Y752" i="1" s="1"/>
  <c r="S748" i="1"/>
  <c r="T748" i="1" s="1"/>
  <c r="W748" i="1" s="1"/>
  <c r="Y748" i="1" s="1"/>
  <c r="X745" i="1"/>
  <c r="X750" i="1"/>
  <c r="X743" i="1"/>
  <c r="X752" i="1"/>
  <c r="S745" i="1"/>
  <c r="T745" i="1" s="1"/>
  <c r="W745" i="1" s="1"/>
  <c r="Y745" i="1" s="1"/>
  <c r="S746" i="1"/>
  <c r="T746" i="1" s="1"/>
  <c r="W746" i="1" s="1"/>
  <c r="Y746" i="1" s="1"/>
  <c r="S753" i="1"/>
  <c r="T753" i="1" s="1"/>
  <c r="W753" i="1" s="1"/>
  <c r="Y753" i="1" s="1"/>
  <c r="S747" i="1"/>
  <c r="T747" i="1" s="1"/>
  <c r="W747" i="1" s="1"/>
  <c r="Y747" i="1" s="1"/>
  <c r="S760" i="1"/>
  <c r="T760" i="1" s="1"/>
  <c r="W760" i="1" s="1"/>
  <c r="Y760" i="1" s="1"/>
  <c r="X741" i="1"/>
  <c r="S743" i="1"/>
  <c r="T743" i="1" s="1"/>
  <c r="W743" i="1" s="1"/>
  <c r="Y743" i="1" s="1"/>
  <c r="S754" i="1"/>
  <c r="T754" i="1" s="1"/>
  <c r="W754" i="1" s="1"/>
  <c r="Y754" i="1" s="1"/>
  <c r="S758" i="1"/>
  <c r="T758" i="1" s="1"/>
  <c r="W758" i="1" s="1"/>
  <c r="Y758" i="1" s="1"/>
  <c r="S756" i="1"/>
  <c r="T756" i="1" s="1"/>
  <c r="W756" i="1" s="1"/>
  <c r="Y756" i="1" s="1"/>
  <c r="X754" i="1"/>
  <c r="S759" i="1"/>
  <c r="T759" i="1" s="1"/>
  <c r="W759" i="1" s="1"/>
  <c r="Y759" i="1" s="1"/>
  <c r="S755" i="1"/>
  <c r="T755" i="1" s="1"/>
  <c r="W755" i="1" s="1"/>
  <c r="Y755" i="1" s="1"/>
  <c r="S750" i="1"/>
  <c r="T750" i="1" s="1"/>
  <c r="W750" i="1" s="1"/>
  <c r="Y750" i="1" s="1"/>
  <c r="S751" i="1"/>
  <c r="T751" i="1" s="1"/>
  <c r="W751" i="1" s="1"/>
  <c r="Y751" i="1" s="1"/>
  <c r="K80" i="7" l="1"/>
  <c r="L80" i="7" s="1"/>
  <c r="M80" i="7"/>
  <c r="F80" i="7"/>
  <c r="N719" i="1" l="1"/>
  <c r="Q719" i="1" s="1"/>
  <c r="N720" i="1"/>
  <c r="N721" i="1"/>
  <c r="N722" i="1"/>
  <c r="N723" i="1"/>
  <c r="Q723" i="1" s="1"/>
  <c r="N724" i="1"/>
  <c r="N725" i="1"/>
  <c r="Q725" i="1" s="1"/>
  <c r="N726" i="1"/>
  <c r="Q726" i="1" s="1"/>
  <c r="N727" i="1"/>
  <c r="N728" i="1"/>
  <c r="Q728" i="1" s="1"/>
  <c r="N729" i="1"/>
  <c r="Q729" i="1" s="1"/>
  <c r="N730" i="1"/>
  <c r="N731" i="1"/>
  <c r="N732" i="1"/>
  <c r="N733" i="1"/>
  <c r="N734" i="1"/>
  <c r="Q734" i="1" s="1"/>
  <c r="N735" i="1"/>
  <c r="Q735" i="1" s="1"/>
  <c r="N736" i="1"/>
  <c r="N737" i="1"/>
  <c r="Q737" i="1" s="1"/>
  <c r="N738" i="1"/>
  <c r="Q738" i="1" s="1"/>
  <c r="N739" i="1"/>
  <c r="Q739" i="1" s="1"/>
  <c r="N740" i="1"/>
  <c r="F79" i="7"/>
  <c r="M79" i="7"/>
  <c r="K79" i="7"/>
  <c r="L79" i="7" s="1"/>
  <c r="P730" i="1" l="1"/>
  <c r="Q730" i="1"/>
  <c r="P722" i="1"/>
  <c r="Q722" i="1"/>
  <c r="P740" i="1"/>
  <c r="Q740" i="1"/>
  <c r="P736" i="1"/>
  <c r="Q736" i="1"/>
  <c r="P732" i="1"/>
  <c r="Q732" i="1"/>
  <c r="P724" i="1"/>
  <c r="Q724" i="1"/>
  <c r="P720" i="1"/>
  <c r="Q720" i="1"/>
  <c r="P733" i="1"/>
  <c r="Q733" i="1"/>
  <c r="P721" i="1"/>
  <c r="Q721" i="1"/>
  <c r="P731" i="1"/>
  <c r="Q731" i="1"/>
  <c r="P727" i="1"/>
  <c r="Q727" i="1"/>
  <c r="X75" i="7"/>
  <c r="X71" i="7"/>
  <c r="X67" i="7"/>
  <c r="X63" i="7"/>
  <c r="X59" i="7"/>
  <c r="X55" i="7"/>
  <c r="X51" i="7"/>
  <c r="X47" i="7"/>
  <c r="X43" i="7"/>
  <c r="X77" i="7"/>
  <c r="X73" i="7"/>
  <c r="X69" i="7"/>
  <c r="X65" i="7"/>
  <c r="X61" i="7"/>
  <c r="X57" i="7"/>
  <c r="X53" i="7"/>
  <c r="X49" i="7"/>
  <c r="X45" i="7"/>
  <c r="X41" i="7"/>
  <c r="X79" i="7"/>
  <c r="X80" i="7"/>
  <c r="X78" i="7"/>
  <c r="X74" i="7"/>
  <c r="X70" i="7"/>
  <c r="X66" i="7"/>
  <c r="X62" i="7"/>
  <c r="X58" i="7"/>
  <c r="X54" i="7"/>
  <c r="X50" i="7"/>
  <c r="X46" i="7"/>
  <c r="X42" i="7"/>
  <c r="X76" i="7"/>
  <c r="X72" i="7"/>
  <c r="X68" i="7"/>
  <c r="X64" i="7"/>
  <c r="X60" i="7"/>
  <c r="X56" i="7"/>
  <c r="X52" i="7"/>
  <c r="X48" i="7"/>
  <c r="X44" i="7"/>
  <c r="X40" i="7"/>
  <c r="R740" i="1"/>
  <c r="R739" i="1"/>
  <c r="O735" i="1"/>
  <c r="O731" i="1"/>
  <c r="O727" i="1"/>
  <c r="O723" i="1"/>
  <c r="O738" i="1"/>
  <c r="O734" i="1"/>
  <c r="O730" i="1"/>
  <c r="O726" i="1"/>
  <c r="O722" i="1"/>
  <c r="O737" i="1"/>
  <c r="O733" i="1"/>
  <c r="O729" i="1"/>
  <c r="O725" i="1"/>
  <c r="O721" i="1"/>
  <c r="O736" i="1"/>
  <c r="O732" i="1"/>
  <c r="O728" i="1"/>
  <c r="O724" i="1"/>
  <c r="O720" i="1"/>
  <c r="O740" i="1"/>
  <c r="O739" i="1"/>
  <c r="W77" i="7"/>
  <c r="W73" i="7"/>
  <c r="W69" i="7"/>
  <c r="W65" i="7"/>
  <c r="W61" i="7"/>
  <c r="W57" i="7"/>
  <c r="W53" i="7"/>
  <c r="W49" i="7"/>
  <c r="W45" i="7"/>
  <c r="X722" i="1"/>
  <c r="G737" i="1"/>
  <c r="G733" i="1"/>
  <c r="G729" i="1"/>
  <c r="G725" i="1"/>
  <c r="G721" i="1"/>
  <c r="G739" i="1"/>
  <c r="G735" i="1"/>
  <c r="G731" i="1"/>
  <c r="G727" i="1"/>
  <c r="G723" i="1"/>
  <c r="G719" i="1"/>
  <c r="W78" i="7"/>
  <c r="W74" i="7"/>
  <c r="W70" i="7"/>
  <c r="W66" i="7"/>
  <c r="W62" i="7"/>
  <c r="W58" i="7"/>
  <c r="W54" i="7"/>
  <c r="W50" i="7"/>
  <c r="W46" i="7"/>
  <c r="W42" i="7"/>
  <c r="W79" i="7"/>
  <c r="W80" i="7"/>
  <c r="W75" i="7"/>
  <c r="W71" i="7"/>
  <c r="W67" i="7"/>
  <c r="W63" i="7"/>
  <c r="W59" i="7"/>
  <c r="W55" i="7"/>
  <c r="W51" i="7"/>
  <c r="W47" i="7"/>
  <c r="W43" i="7"/>
  <c r="W76" i="7"/>
  <c r="W72" i="7"/>
  <c r="W68" i="7"/>
  <c r="W64" i="7"/>
  <c r="W60" i="7"/>
  <c r="W56" i="7"/>
  <c r="W52" i="7"/>
  <c r="W48" i="7"/>
  <c r="W44" i="7"/>
  <c r="Z44" i="7" s="1"/>
  <c r="Z45" i="7" s="1"/>
  <c r="Z46" i="7" s="1"/>
  <c r="W40" i="7"/>
  <c r="X726" i="1"/>
  <c r="X734" i="1"/>
  <c r="X730" i="1"/>
  <c r="S719" i="1"/>
  <c r="T719" i="1" s="1"/>
  <c r="O719" i="1"/>
  <c r="X732" i="1"/>
  <c r="X738" i="1"/>
  <c r="X736" i="1"/>
  <c r="X720" i="1"/>
  <c r="X724" i="1"/>
  <c r="X728" i="1"/>
  <c r="X740" i="1"/>
  <c r="G740" i="1"/>
  <c r="G738" i="1"/>
  <c r="G736" i="1"/>
  <c r="G734" i="1"/>
  <c r="G732" i="1"/>
  <c r="G730" i="1"/>
  <c r="G728" i="1"/>
  <c r="G726" i="1"/>
  <c r="G724" i="1"/>
  <c r="G722" i="1"/>
  <c r="G720" i="1"/>
  <c r="Z47" i="7" l="1"/>
  <c r="Z48" i="7" s="1"/>
  <c r="Z49" i="7" s="1"/>
  <c r="Z50" i="7" s="1"/>
  <c r="Z51" i="7" s="1"/>
  <c r="Z52" i="7" s="1"/>
  <c r="Z53" i="7" s="1"/>
  <c r="Z54" i="7" s="1"/>
  <c r="Z55" i="7" s="1"/>
  <c r="Z56" i="7" s="1"/>
  <c r="Z57" i="7" s="1"/>
  <c r="Z58" i="7" s="1"/>
  <c r="Z59" i="7" s="1"/>
  <c r="Z60" i="7" s="1"/>
  <c r="Z61" i="7" s="1"/>
  <c r="Z62" i="7" s="1"/>
  <c r="Z63" i="7" s="1"/>
  <c r="Z64" i="7" s="1"/>
  <c r="Z65" i="7" s="1"/>
  <c r="Z66" i="7" s="1"/>
  <c r="Z67" i="7" s="1"/>
  <c r="Z68" i="7" s="1"/>
  <c r="Z69" i="7" s="1"/>
  <c r="Z70" i="7" s="1"/>
  <c r="Z71" i="7" s="1"/>
  <c r="Z72" i="7" s="1"/>
  <c r="Z73" i="7" s="1"/>
  <c r="Z74" i="7" s="1"/>
  <c r="Z75" i="7" s="1"/>
  <c r="Z76" i="7" s="1"/>
  <c r="Z77" i="7" s="1"/>
  <c r="Z78" i="7" s="1"/>
  <c r="Z79" i="7" s="1"/>
  <c r="Z80" i="7" s="1"/>
  <c r="Z81" i="7" s="1"/>
  <c r="Z82" i="7" s="1"/>
  <c r="Z83" i="7" s="1"/>
  <c r="Z84" i="7" s="1"/>
  <c r="Z85" i="7" s="1"/>
  <c r="Z86" i="7" s="1"/>
  <c r="Z87" i="7" s="1"/>
  <c r="Z88" i="7" s="1"/>
  <c r="Z89" i="7" s="1"/>
  <c r="Z90" i="7" s="1"/>
  <c r="Z91" i="7" s="1"/>
  <c r="Z92" i="7" s="1"/>
  <c r="Z93" i="7" s="1"/>
  <c r="Z94" i="7" s="1"/>
  <c r="Z95" i="7" s="1"/>
  <c r="Z96" i="7" s="1"/>
  <c r="Z97" i="7" s="1"/>
  <c r="Z98" i="7" s="1"/>
  <c r="Z99" i="7" s="1"/>
  <c r="Z100" i="7" s="1"/>
  <c r="Z101" i="7" s="1"/>
  <c r="Z102" i="7" s="1"/>
  <c r="Z103" i="7" s="1"/>
  <c r="Z104" i="7" s="1"/>
  <c r="Z105" i="7" s="1"/>
  <c r="Z106" i="7" s="1"/>
  <c r="Z107" i="7" s="1"/>
  <c r="Z108" i="7" s="1"/>
  <c r="Z109" i="7" s="1"/>
  <c r="Z110" i="7" s="1"/>
  <c r="Z111" i="7" s="1"/>
  <c r="Z112" i="7" s="1"/>
  <c r="Z113" i="7" s="1"/>
  <c r="Z114" i="7" s="1"/>
  <c r="Z115" i="7" s="1"/>
  <c r="Z116" i="7" s="1"/>
  <c r="Z117" i="7" s="1"/>
  <c r="Z118" i="7" s="1"/>
  <c r="Z119" i="7" s="1"/>
  <c r="Z120" i="7" s="1"/>
  <c r="Z121" i="7" s="1"/>
  <c r="Z122" i="7" s="1"/>
  <c r="Z123" i="7" s="1"/>
  <c r="Z124" i="7" s="1"/>
  <c r="Z125" i="7" s="1"/>
  <c r="Z126" i="7" s="1"/>
  <c r="Z127" i="7" s="1"/>
  <c r="Z128" i="7" s="1"/>
  <c r="Z129" i="7" s="1"/>
  <c r="Z130" i="7" s="1"/>
  <c r="Z131" i="7" s="1"/>
  <c r="Z132" i="7" s="1"/>
  <c r="Z133" i="7" s="1"/>
  <c r="Z134" i="7" s="1"/>
  <c r="Z135" i="7" s="1"/>
  <c r="Z136" i="7" s="1"/>
  <c r="Z137" i="7" s="1"/>
  <c r="Z138" i="7" s="1"/>
  <c r="Z139" i="7" s="1"/>
  <c r="Z140" i="7" s="1"/>
  <c r="Z141" i="7" s="1"/>
  <c r="Z142" i="7" s="1"/>
  <c r="Z143" i="7" s="1"/>
  <c r="Z144" i="7" s="1"/>
  <c r="Z145" i="7" s="1"/>
  <c r="Z146" i="7" s="1"/>
  <c r="Z147" i="7" s="1"/>
  <c r="Z148" i="7" s="1"/>
  <c r="Z149" i="7" s="1"/>
  <c r="Z150" i="7" s="1"/>
  <c r="Z151" i="7" s="1"/>
  <c r="Z152" i="7" s="1"/>
  <c r="Z153" i="7" s="1"/>
  <c r="Z154" i="7" s="1"/>
  <c r="Z155" i="7" s="1"/>
  <c r="Z156" i="7" s="1"/>
  <c r="Z157" i="7" s="1"/>
  <c r="Z158" i="7" s="1"/>
  <c r="Z159" i="7" s="1"/>
  <c r="Z160" i="7" s="1"/>
  <c r="Z161" i="7" s="1"/>
  <c r="Z162" i="7" s="1"/>
  <c r="Z163" i="7" s="1"/>
  <c r="Z164" i="7" s="1"/>
  <c r="Z165" i="7" s="1"/>
  <c r="Z166" i="7" s="1"/>
  <c r="Z167" i="7" s="1"/>
  <c r="Z168" i="7" s="1"/>
  <c r="Z169" i="7" s="1"/>
  <c r="Z170" i="7" s="1"/>
  <c r="Z171" i="7" s="1"/>
  <c r="Z172" i="7" s="1"/>
  <c r="Z173" i="7" s="1"/>
  <c r="Z174" i="7" s="1"/>
  <c r="Z175" i="7" s="1"/>
  <c r="Z176" i="7" s="1"/>
  <c r="Z177" i="7" s="1"/>
  <c r="Z178" i="7" s="1"/>
  <c r="X733" i="1"/>
  <c r="X721" i="1"/>
  <c r="X729" i="1"/>
  <c r="X737" i="1"/>
  <c r="X735" i="1"/>
  <c r="X719" i="1"/>
  <c r="X725" i="1"/>
  <c r="S722" i="1"/>
  <c r="T722" i="1" s="1"/>
  <c r="W722" i="1" s="1"/>
  <c r="Y722" i="1" s="1"/>
  <c r="X739" i="1"/>
  <c r="S735" i="1"/>
  <c r="T735" i="1" s="1"/>
  <c r="W735" i="1" s="1"/>
  <c r="Y735" i="1" s="1"/>
  <c r="X727" i="1"/>
  <c r="S725" i="1"/>
  <c r="T725" i="1" s="1"/>
  <c r="W725" i="1" s="1"/>
  <c r="Y725" i="1" s="1"/>
  <c r="X723" i="1"/>
  <c r="X731" i="1"/>
  <c r="S734" i="1"/>
  <c r="T734" i="1" s="1"/>
  <c r="W734" i="1" s="1"/>
  <c r="Y734" i="1" s="1"/>
  <c r="S727" i="1"/>
  <c r="T727" i="1" s="1"/>
  <c r="W727" i="1" s="1"/>
  <c r="Y727" i="1" s="1"/>
  <c r="S730" i="1"/>
  <c r="T730" i="1" s="1"/>
  <c r="W730" i="1" s="1"/>
  <c r="Y730" i="1" s="1"/>
  <c r="S740" i="1"/>
  <c r="T740" i="1" s="1"/>
  <c r="W740" i="1" s="1"/>
  <c r="Y740" i="1" s="1"/>
  <c r="S731" i="1"/>
  <c r="T731" i="1" s="1"/>
  <c r="W731" i="1" s="1"/>
  <c r="Y731" i="1" s="1"/>
  <c r="S721" i="1"/>
  <c r="T721" i="1" s="1"/>
  <c r="W721" i="1" s="1"/>
  <c r="Y721" i="1" s="1"/>
  <c r="S723" i="1"/>
  <c r="T723" i="1" s="1"/>
  <c r="W723" i="1" s="1"/>
  <c r="Y723" i="1" s="1"/>
  <c r="S728" i="1"/>
  <c r="T728" i="1" s="1"/>
  <c r="W728" i="1" s="1"/>
  <c r="Y728" i="1" s="1"/>
  <c r="S732" i="1"/>
  <c r="T732" i="1" s="1"/>
  <c r="W732" i="1" s="1"/>
  <c r="Y732" i="1" s="1"/>
  <c r="S739" i="1"/>
  <c r="T739" i="1" s="1"/>
  <c r="W739" i="1" s="1"/>
  <c r="Y739" i="1" s="1"/>
  <c r="S726" i="1"/>
  <c r="T726" i="1" s="1"/>
  <c r="W726" i="1" s="1"/>
  <c r="Y726" i="1" s="1"/>
  <c r="S736" i="1"/>
  <c r="T736" i="1" s="1"/>
  <c r="W736" i="1" s="1"/>
  <c r="Y736" i="1" s="1"/>
  <c r="S738" i="1"/>
  <c r="T738" i="1" s="1"/>
  <c r="W738" i="1" s="1"/>
  <c r="Y738" i="1" s="1"/>
  <c r="S720" i="1"/>
  <c r="T720" i="1" s="1"/>
  <c r="W720" i="1" s="1"/>
  <c r="Y720" i="1" s="1"/>
  <c r="S724" i="1"/>
  <c r="T724" i="1" s="1"/>
  <c r="W724" i="1" s="1"/>
  <c r="Y724" i="1" s="1"/>
  <c r="S729" i="1"/>
  <c r="T729" i="1" s="1"/>
  <c r="W729" i="1" s="1"/>
  <c r="Y729" i="1" s="1"/>
  <c r="S737" i="1"/>
  <c r="T737" i="1" s="1"/>
  <c r="W737" i="1" s="1"/>
  <c r="Y737" i="1" s="1"/>
  <c r="W719" i="1"/>
  <c r="Y719" i="1" s="1"/>
  <c r="S733" i="1"/>
  <c r="T733" i="1" s="1"/>
  <c r="W733" i="1" s="1"/>
  <c r="Y733" i="1" s="1"/>
  <c r="Z179" i="7" l="1"/>
  <c r="Z180" i="7" s="1"/>
  <c r="Z181" i="7" s="1"/>
  <c r="Z182" i="7" s="1"/>
  <c r="Z183" i="7" s="1"/>
  <c r="Z184" i="7" s="1"/>
  <c r="Z185" i="7" s="1"/>
  <c r="Z186" i="7" s="1"/>
  <c r="Z187" i="7" s="1"/>
  <c r="Z188" i="7" s="1"/>
  <c r="Z189" i="7" s="1"/>
  <c r="Z190" i="7" s="1"/>
  <c r="Z191" i="7" s="1"/>
  <c r="Z192" i="7" s="1"/>
  <c r="Z193" i="7" s="1"/>
  <c r="Z194" i="7" s="1"/>
  <c r="Z195" i="7" s="1"/>
  <c r="Z196" i="7" s="1"/>
  <c r="Z197" i="7" s="1"/>
  <c r="Z198" i="7" s="1"/>
  <c r="Z199" i="7" s="1"/>
  <c r="Z200" i="7" s="1"/>
  <c r="Z201" i="7" s="1"/>
  <c r="Z202" i="7" s="1"/>
  <c r="Z203" i="7" s="1"/>
  <c r="Z204" i="7" s="1"/>
  <c r="Z205" i="7" s="1"/>
  <c r="Z206" i="7" s="1"/>
  <c r="Z207" i="7" s="1"/>
  <c r="Z208" i="7" s="1"/>
  <c r="Z209" i="7" s="1"/>
  <c r="Z210" i="7" s="1"/>
  <c r="Z211" i="7" s="1"/>
  <c r="Z212" i="7" s="1"/>
  <c r="Z213" i="7" s="1"/>
  <c r="Z214" i="7" s="1"/>
  <c r="Z215" i="7" s="1"/>
  <c r="Z216" i="7" s="1"/>
  <c r="Z217" i="7" s="1"/>
  <c r="Z218" i="7" s="1"/>
  <c r="Z219" i="7" s="1"/>
  <c r="Z220" i="7" s="1"/>
  <c r="Z221" i="7" s="1"/>
  <c r="Z222" i="7" s="1"/>
  <c r="Z223" i="7" s="1"/>
  <c r="Z224" i="7" s="1"/>
  <c r="Z225" i="7" s="1"/>
  <c r="Z226" i="7" s="1"/>
  <c r="Z227" i="7" s="1"/>
  <c r="Z228" i="7" s="1"/>
  <c r="Z229" i="7" s="1"/>
  <c r="Z230" i="7" s="1"/>
  <c r="Z231" i="7" s="1"/>
  <c r="Z232" i="7" s="1"/>
  <c r="Z233" i="7" s="1"/>
  <c r="Z234" i="7" s="1"/>
  <c r="Z235" i="7" s="1"/>
  <c r="Z236" i="7" s="1"/>
  <c r="Z237" i="7" s="1"/>
  <c r="Z238" i="7" s="1"/>
  <c r="Z239" i="7" s="1"/>
  <c r="Z240" i="7" s="1"/>
  <c r="Z241" i="7" s="1"/>
  <c r="Z242" i="7" s="1"/>
  <c r="Z243" i="7" s="1"/>
  <c r="Z244" i="7" s="1"/>
  <c r="Z245" i="7" s="1"/>
  <c r="Z246" i="7" s="1"/>
  <c r="N715" i="1"/>
  <c r="N716" i="1"/>
  <c r="Q716" i="1" s="1"/>
  <c r="N717" i="1"/>
  <c r="Q717" i="1" s="1"/>
  <c r="N718" i="1"/>
  <c r="Q718" i="1" s="1"/>
  <c r="N714" i="1"/>
  <c r="Q714" i="1" s="1"/>
  <c r="K78" i="7"/>
  <c r="L78" i="7" s="1"/>
  <c r="M78" i="7"/>
  <c r="F78" i="7"/>
  <c r="P715" i="1" l="1"/>
  <c r="Q715" i="1"/>
  <c r="R714" i="1"/>
  <c r="O716" i="1"/>
  <c r="O715" i="1"/>
  <c r="O718" i="1"/>
  <c r="O717" i="1"/>
  <c r="G716" i="1"/>
  <c r="G714" i="1"/>
  <c r="G718" i="1"/>
  <c r="G717" i="1"/>
  <c r="G715" i="1"/>
  <c r="O714" i="1"/>
  <c r="S717" i="1" l="1"/>
  <c r="T717" i="1" s="1"/>
  <c r="W717" i="1" s="1"/>
  <c r="Y717" i="1" s="1"/>
  <c r="S715" i="1"/>
  <c r="T715" i="1" s="1"/>
  <c r="W715" i="1" s="1"/>
  <c r="Y715" i="1" s="1"/>
  <c r="X718" i="1"/>
  <c r="X717" i="1"/>
  <c r="X716" i="1"/>
  <c r="S716" i="1"/>
  <c r="T716" i="1" s="1"/>
  <c r="W716" i="1" s="1"/>
  <c r="Y716" i="1" s="1"/>
  <c r="X715" i="1"/>
  <c r="S714" i="1"/>
  <c r="T714" i="1" s="1"/>
  <c r="W714" i="1" s="1"/>
  <c r="Y714" i="1" s="1"/>
  <c r="S718" i="1"/>
  <c r="T718" i="1" s="1"/>
  <c r="W718" i="1" s="1"/>
  <c r="Y718" i="1" s="1"/>
  <c r="X714" i="1"/>
  <c r="B82" i="7"/>
  <c r="B81" i="7"/>
  <c r="B80" i="7"/>
  <c r="B79" i="7"/>
  <c r="B78" i="7"/>
  <c r="M77" i="7"/>
  <c r="N709" i="1"/>
  <c r="Q709" i="1" s="1"/>
  <c r="N710" i="1"/>
  <c r="N711" i="1"/>
  <c r="Q711" i="1" s="1"/>
  <c r="N712" i="1"/>
  <c r="Q712" i="1" s="1"/>
  <c r="N713" i="1"/>
  <c r="P710" i="1" l="1"/>
  <c r="Q710" i="1"/>
  <c r="P713" i="1"/>
  <c r="Q713" i="1"/>
  <c r="R713" i="1"/>
  <c r="R712" i="1"/>
  <c r="O710" i="1"/>
  <c r="O711" i="1"/>
  <c r="O712" i="1"/>
  <c r="O713" i="1"/>
  <c r="G711" i="1"/>
  <c r="G713" i="1"/>
  <c r="G709" i="1"/>
  <c r="G712" i="1"/>
  <c r="O709" i="1"/>
  <c r="G710" i="1"/>
  <c r="S709" i="1"/>
  <c r="T709" i="1" s="1"/>
  <c r="X710" i="1" l="1"/>
  <c r="S712" i="1"/>
  <c r="T712" i="1" s="1"/>
  <c r="W712" i="1" s="1"/>
  <c r="Y712" i="1" s="1"/>
  <c r="S710" i="1"/>
  <c r="T710" i="1" s="1"/>
  <c r="W710" i="1" s="1"/>
  <c r="Y710" i="1" s="1"/>
  <c r="S711" i="1"/>
  <c r="T711" i="1" s="1"/>
  <c r="W711" i="1" s="1"/>
  <c r="Y711" i="1" s="1"/>
  <c r="X713" i="1"/>
  <c r="X711" i="1"/>
  <c r="X709" i="1"/>
  <c r="W709" i="1"/>
  <c r="Y709" i="1" s="1"/>
  <c r="X712" i="1"/>
  <c r="S713" i="1"/>
  <c r="T713" i="1" s="1"/>
  <c r="W713" i="1" s="1"/>
  <c r="Y713" i="1" s="1"/>
  <c r="F77" i="7"/>
  <c r="K77" i="7"/>
  <c r="L77" i="7" s="1"/>
  <c r="X705" i="1" l="1"/>
  <c r="K76" i="7"/>
  <c r="L76" i="7"/>
  <c r="M76" i="7"/>
  <c r="K75" i="7"/>
  <c r="N707" i="1"/>
  <c r="Q707" i="1" s="1"/>
  <c r="N708" i="1"/>
  <c r="Q708" i="1" s="1"/>
  <c r="N706" i="1"/>
  <c r="Q706" i="1" s="1"/>
  <c r="X37" i="7" l="1"/>
  <c r="X33" i="7"/>
  <c r="X29" i="7"/>
  <c r="X26" i="7"/>
  <c r="X36" i="7"/>
  <c r="X28" i="7"/>
  <c r="P706" i="1"/>
  <c r="R708" i="1"/>
  <c r="X35" i="7"/>
  <c r="X31" i="7"/>
  <c r="X27" i="7"/>
  <c r="W34" i="7"/>
  <c r="X34" i="7"/>
  <c r="X25" i="7"/>
  <c r="W30" i="7"/>
  <c r="X30" i="7"/>
  <c r="X32" i="7"/>
  <c r="X38" i="7"/>
  <c r="X39" i="7"/>
  <c r="W26" i="7"/>
  <c r="W37" i="7"/>
  <c r="W33" i="7"/>
  <c r="W29" i="7"/>
  <c r="S707" i="1"/>
  <c r="T707" i="1" s="1"/>
  <c r="W35" i="7"/>
  <c r="W31" i="7"/>
  <c r="W27" i="7"/>
  <c r="W38" i="7"/>
  <c r="W25" i="7"/>
  <c r="W36" i="7"/>
  <c r="W32" i="7"/>
  <c r="W28" i="7"/>
  <c r="O708" i="1"/>
  <c r="G706" i="1"/>
  <c r="O707" i="1"/>
  <c r="G708" i="1"/>
  <c r="G707" i="1"/>
  <c r="O706" i="1"/>
  <c r="M75" i="7"/>
  <c r="L75" i="7"/>
  <c r="N705" i="1"/>
  <c r="G705" i="1"/>
  <c r="F76" i="7"/>
  <c r="R705" i="1" l="1"/>
  <c r="Q705" i="1"/>
  <c r="S708" i="1"/>
  <c r="T708" i="1" s="1"/>
  <c r="W708" i="1" s="1"/>
  <c r="Y708" i="1" s="1"/>
  <c r="S706" i="1"/>
  <c r="T706" i="1" s="1"/>
  <c r="W706" i="1" s="1"/>
  <c r="Y706" i="1" s="1"/>
  <c r="W707" i="1"/>
  <c r="Y707" i="1" s="1"/>
  <c r="X707" i="1"/>
  <c r="X708" i="1"/>
  <c r="X706" i="1"/>
  <c r="F75" i="7"/>
  <c r="O705" i="1"/>
  <c r="M74" i="7"/>
  <c r="N696" i="1"/>
  <c r="N697" i="1"/>
  <c r="Q697" i="1" s="1"/>
  <c r="N698" i="1"/>
  <c r="Q698" i="1" s="1"/>
  <c r="N699" i="1"/>
  <c r="N700" i="1"/>
  <c r="N701" i="1"/>
  <c r="Q701" i="1" s="1"/>
  <c r="N702" i="1"/>
  <c r="Q702" i="1" s="1"/>
  <c r="N703" i="1"/>
  <c r="Q703" i="1" s="1"/>
  <c r="N704" i="1"/>
  <c r="K74" i="7"/>
  <c r="L74" i="7" s="1"/>
  <c r="F74" i="7"/>
  <c r="R704" i="1" l="1"/>
  <c r="Q704" i="1"/>
  <c r="P700" i="1"/>
  <c r="Q700" i="1"/>
  <c r="P696" i="1"/>
  <c r="Q696" i="1"/>
  <c r="P699" i="1"/>
  <c r="Q699" i="1"/>
  <c r="R700" i="1"/>
  <c r="R696" i="1"/>
  <c r="R697" i="1"/>
  <c r="R699" i="1"/>
  <c r="R698" i="1"/>
  <c r="O702" i="1"/>
  <c r="O701" i="1"/>
  <c r="O697" i="1"/>
  <c r="O700" i="1"/>
  <c r="O699" i="1"/>
  <c r="O698" i="1"/>
  <c r="G696" i="1"/>
  <c r="G698" i="1"/>
  <c r="S705" i="1"/>
  <c r="T705" i="1" s="1"/>
  <c r="W705" i="1" s="1"/>
  <c r="Y705" i="1" s="1"/>
  <c r="G704" i="1"/>
  <c r="G700" i="1"/>
  <c r="O704" i="1"/>
  <c r="G702" i="1"/>
  <c r="O703" i="1"/>
  <c r="G701" i="1"/>
  <c r="G697" i="1"/>
  <c r="G699" i="1"/>
  <c r="X697" i="1"/>
  <c r="O696" i="1"/>
  <c r="G703" i="1"/>
  <c r="M73" i="7"/>
  <c r="K73" i="7"/>
  <c r="L73" i="7" s="1"/>
  <c r="F73" i="7"/>
  <c r="N695" i="1"/>
  <c r="Q695" i="1" s="1"/>
  <c r="N694" i="1"/>
  <c r="Q694" i="1" s="1"/>
  <c r="N693" i="1"/>
  <c r="Q693" i="1" s="1"/>
  <c r="N692" i="1"/>
  <c r="Q692" i="1" s="1"/>
  <c r="N691" i="1"/>
  <c r="Q691" i="1" s="1"/>
  <c r="N690" i="1"/>
  <c r="Q690" i="1" s="1"/>
  <c r="N689" i="1"/>
  <c r="Q689" i="1" s="1"/>
  <c r="N688" i="1"/>
  <c r="Q688" i="1" s="1"/>
  <c r="P689" i="1" l="1"/>
  <c r="P694" i="1"/>
  <c r="P692" i="1"/>
  <c r="P691" i="1"/>
  <c r="R695" i="1"/>
  <c r="P695" i="1"/>
  <c r="G688" i="1"/>
  <c r="G692" i="1"/>
  <c r="G689" i="1"/>
  <c r="G693" i="1"/>
  <c r="G690" i="1"/>
  <c r="G694" i="1"/>
  <c r="G691" i="1"/>
  <c r="G695" i="1"/>
  <c r="S700" i="1"/>
  <c r="T700" i="1" s="1"/>
  <c r="W700" i="1" s="1"/>
  <c r="Y700" i="1" s="1"/>
  <c r="S703" i="1"/>
  <c r="T703" i="1" s="1"/>
  <c r="W703" i="1" s="1"/>
  <c r="Y703" i="1" s="1"/>
  <c r="S704" i="1"/>
  <c r="T704" i="1" s="1"/>
  <c r="W704" i="1" s="1"/>
  <c r="Y704" i="1" s="1"/>
  <c r="S697" i="1"/>
  <c r="T697" i="1" s="1"/>
  <c r="W697" i="1" s="1"/>
  <c r="Y697" i="1" s="1"/>
  <c r="X700" i="1"/>
  <c r="X699" i="1"/>
  <c r="S701" i="1"/>
  <c r="T701" i="1" s="1"/>
  <c r="W701" i="1" s="1"/>
  <c r="Y701" i="1" s="1"/>
  <c r="S696" i="1"/>
  <c r="T696" i="1" s="1"/>
  <c r="W696" i="1" s="1"/>
  <c r="Y696" i="1" s="1"/>
  <c r="S702" i="1"/>
  <c r="T702" i="1" s="1"/>
  <c r="W702" i="1" s="1"/>
  <c r="Y702" i="1" s="1"/>
  <c r="X702" i="1"/>
  <c r="X703" i="1"/>
  <c r="X704" i="1"/>
  <c r="X701" i="1"/>
  <c r="X696" i="1"/>
  <c r="X698" i="1"/>
  <c r="S688" i="1"/>
  <c r="T688" i="1" s="1"/>
  <c r="S699" i="1"/>
  <c r="T699" i="1" s="1"/>
  <c r="W699" i="1" s="1"/>
  <c r="Y699" i="1" s="1"/>
  <c r="S698" i="1"/>
  <c r="T698" i="1" s="1"/>
  <c r="W698" i="1" s="1"/>
  <c r="Y698" i="1" s="1"/>
  <c r="S690" i="1"/>
  <c r="T690" i="1" s="1"/>
  <c r="S693" i="1"/>
  <c r="T693" i="1" s="1"/>
  <c r="O688" i="1"/>
  <c r="O689" i="1"/>
  <c r="O690" i="1"/>
  <c r="O691" i="1"/>
  <c r="O692" i="1"/>
  <c r="O693" i="1"/>
  <c r="O694" i="1"/>
  <c r="O695" i="1"/>
  <c r="S692" i="1" l="1"/>
  <c r="T692" i="1" s="1"/>
  <c r="W692" i="1" s="1"/>
  <c r="Y692" i="1" s="1"/>
  <c r="S689" i="1"/>
  <c r="T689" i="1" s="1"/>
  <c r="W689" i="1" s="1"/>
  <c r="Y689" i="1" s="1"/>
  <c r="W688" i="1"/>
  <c r="Y688" i="1" s="1"/>
  <c r="S695" i="1"/>
  <c r="T695" i="1" s="1"/>
  <c r="W695" i="1" s="1"/>
  <c r="Y695" i="1" s="1"/>
  <c r="S691" i="1"/>
  <c r="T691" i="1" s="1"/>
  <c r="W691" i="1" s="1"/>
  <c r="Y691" i="1" s="1"/>
  <c r="S694" i="1"/>
  <c r="T694" i="1" s="1"/>
  <c r="W694" i="1" s="1"/>
  <c r="Y694" i="1" s="1"/>
  <c r="X694" i="1"/>
  <c r="X688" i="1"/>
  <c r="X693" i="1"/>
  <c r="X692" i="1"/>
  <c r="X695" i="1"/>
  <c r="X689" i="1"/>
  <c r="X691" i="1"/>
  <c r="W690" i="1"/>
  <c r="Y690" i="1" s="1"/>
  <c r="X690" i="1"/>
  <c r="W693" i="1"/>
  <c r="Y693" i="1" s="1"/>
  <c r="B77" i="7"/>
  <c r="B76" i="7"/>
  <c r="B75" i="7"/>
  <c r="B74" i="7"/>
  <c r="B73" i="7"/>
  <c r="N675" i="1" l="1"/>
  <c r="Q675" i="1" s="1"/>
  <c r="N676" i="1"/>
  <c r="N677" i="1"/>
  <c r="N678" i="1"/>
  <c r="Q678" i="1" s="1"/>
  <c r="N679" i="1"/>
  <c r="N680" i="1"/>
  <c r="N681" i="1"/>
  <c r="Q681" i="1" s="1"/>
  <c r="N682" i="1"/>
  <c r="Q682" i="1" s="1"/>
  <c r="N683" i="1"/>
  <c r="N684" i="1"/>
  <c r="N685" i="1"/>
  <c r="N686" i="1"/>
  <c r="Q686" i="1" s="1"/>
  <c r="N687" i="1"/>
  <c r="M72" i="7"/>
  <c r="K72" i="7"/>
  <c r="L72" i="7" s="1"/>
  <c r="F72" i="7"/>
  <c r="P685" i="1" l="1"/>
  <c r="Q685" i="1"/>
  <c r="P677" i="1"/>
  <c r="Q677" i="1"/>
  <c r="P684" i="1"/>
  <c r="Q684" i="1"/>
  <c r="P680" i="1"/>
  <c r="Q680" i="1"/>
  <c r="P676" i="1"/>
  <c r="Q676" i="1"/>
  <c r="P687" i="1"/>
  <c r="Q687" i="1"/>
  <c r="P683" i="1"/>
  <c r="Q683" i="1"/>
  <c r="P679" i="1"/>
  <c r="Q679" i="1"/>
  <c r="P675" i="1"/>
  <c r="R683" i="1"/>
  <c r="R679" i="1"/>
  <c r="R686" i="1"/>
  <c r="R682" i="1"/>
  <c r="R678" i="1"/>
  <c r="R685" i="1"/>
  <c r="R681" i="1"/>
  <c r="R684" i="1"/>
  <c r="R680" i="1"/>
  <c r="R676" i="1"/>
  <c r="R687" i="1"/>
  <c r="O677" i="1"/>
  <c r="O685" i="1"/>
  <c r="O681" i="1"/>
  <c r="O686" i="1"/>
  <c r="O678" i="1"/>
  <c r="O684" i="1"/>
  <c r="O680" i="1"/>
  <c r="O676" i="1"/>
  <c r="O682" i="1"/>
  <c r="O687" i="1"/>
  <c r="O683" i="1"/>
  <c r="O679" i="1"/>
  <c r="G687" i="1"/>
  <c r="G683" i="1"/>
  <c r="G679" i="1"/>
  <c r="G675" i="1"/>
  <c r="G686" i="1"/>
  <c r="G685" i="1"/>
  <c r="G681" i="1"/>
  <c r="G677" i="1"/>
  <c r="G680" i="1"/>
  <c r="G676" i="1"/>
  <c r="G684" i="1"/>
  <c r="X676" i="1"/>
  <c r="G682" i="1"/>
  <c r="O675" i="1"/>
  <c r="G678" i="1"/>
  <c r="M71" i="7"/>
  <c r="F71" i="7"/>
  <c r="N672" i="1"/>
  <c r="Q672" i="1" s="1"/>
  <c r="N673" i="1"/>
  <c r="N674" i="1"/>
  <c r="Q674" i="1" s="1"/>
  <c r="K71" i="7"/>
  <c r="L71" i="7" s="1"/>
  <c r="P673" i="1" l="1"/>
  <c r="Q673" i="1"/>
  <c r="S675" i="1"/>
  <c r="T675" i="1" s="1"/>
  <c r="W675" i="1" s="1"/>
  <c r="Y675" i="1" s="1"/>
  <c r="R672" i="1"/>
  <c r="R674" i="1"/>
  <c r="R673" i="1"/>
  <c r="X682" i="1"/>
  <c r="O674" i="1"/>
  <c r="O673" i="1"/>
  <c r="X680" i="1"/>
  <c r="X684" i="1"/>
  <c r="G674" i="1"/>
  <c r="G672" i="1"/>
  <c r="X679" i="1"/>
  <c r="X687" i="1"/>
  <c r="X683" i="1"/>
  <c r="X686" i="1"/>
  <c r="X678" i="1"/>
  <c r="S681" i="1"/>
  <c r="T681" i="1" s="1"/>
  <c r="W681" i="1" s="1"/>
  <c r="Y681" i="1" s="1"/>
  <c r="X677" i="1"/>
  <c r="S678" i="1"/>
  <c r="T678" i="1" s="1"/>
  <c r="W678" i="1" s="1"/>
  <c r="Y678" i="1" s="1"/>
  <c r="X681" i="1"/>
  <c r="S679" i="1"/>
  <c r="T679" i="1" s="1"/>
  <c r="W679" i="1" s="1"/>
  <c r="Y679" i="1" s="1"/>
  <c r="S682" i="1"/>
  <c r="T682" i="1" s="1"/>
  <c r="W682" i="1" s="1"/>
  <c r="Y682" i="1" s="1"/>
  <c r="S680" i="1"/>
  <c r="T680" i="1" s="1"/>
  <c r="W680" i="1" s="1"/>
  <c r="Y680" i="1" s="1"/>
  <c r="S677" i="1"/>
  <c r="T677" i="1" s="1"/>
  <c r="W677" i="1" s="1"/>
  <c r="Y677" i="1" s="1"/>
  <c r="X685" i="1"/>
  <c r="S684" i="1"/>
  <c r="T684" i="1" s="1"/>
  <c r="W684" i="1" s="1"/>
  <c r="Y684" i="1" s="1"/>
  <c r="S686" i="1"/>
  <c r="T686" i="1" s="1"/>
  <c r="W686" i="1" s="1"/>
  <c r="Y686" i="1" s="1"/>
  <c r="X675" i="1"/>
  <c r="S676" i="1"/>
  <c r="T676" i="1" s="1"/>
  <c r="W676" i="1" s="1"/>
  <c r="Y676" i="1" s="1"/>
  <c r="S685" i="1"/>
  <c r="T685" i="1" s="1"/>
  <c r="W685" i="1" s="1"/>
  <c r="Y685" i="1" s="1"/>
  <c r="G673" i="1"/>
  <c r="O672" i="1"/>
  <c r="S687" i="1"/>
  <c r="T687" i="1" s="1"/>
  <c r="W687" i="1" s="1"/>
  <c r="Y687" i="1" s="1"/>
  <c r="S683" i="1"/>
  <c r="T683" i="1" s="1"/>
  <c r="W683" i="1" s="1"/>
  <c r="Y683" i="1" s="1"/>
  <c r="M70" i="7"/>
  <c r="K70" i="7"/>
  <c r="L70" i="7" s="1"/>
  <c r="N671" i="1"/>
  <c r="Q671" i="1" s="1"/>
  <c r="N670" i="1"/>
  <c r="Q670" i="1" s="1"/>
  <c r="N669" i="1"/>
  <c r="Q669" i="1" s="1"/>
  <c r="N668" i="1"/>
  <c r="Q668" i="1" s="1"/>
  <c r="F70" i="7"/>
  <c r="P669" i="1" l="1"/>
  <c r="P668" i="1"/>
  <c r="P670" i="1"/>
  <c r="P671" i="1"/>
  <c r="X673" i="1"/>
  <c r="G671" i="1"/>
  <c r="G668" i="1"/>
  <c r="S672" i="1"/>
  <c r="T672" i="1" s="1"/>
  <c r="W672" i="1" s="1"/>
  <c r="Y672" i="1" s="1"/>
  <c r="X674" i="1"/>
  <c r="S673" i="1"/>
  <c r="T673" i="1" s="1"/>
  <c r="W673" i="1" s="1"/>
  <c r="Y673" i="1" s="1"/>
  <c r="S674" i="1"/>
  <c r="T674" i="1" s="1"/>
  <c r="W674" i="1" s="1"/>
  <c r="Y674" i="1" s="1"/>
  <c r="X672" i="1"/>
  <c r="G670" i="1"/>
  <c r="X670" i="1"/>
  <c r="G669" i="1"/>
  <c r="O668" i="1"/>
  <c r="O669" i="1"/>
  <c r="O670" i="1"/>
  <c r="O671" i="1"/>
  <c r="S670" i="1" l="1"/>
  <c r="T670" i="1" s="1"/>
  <c r="W670" i="1" s="1"/>
  <c r="Y670" i="1" s="1"/>
  <c r="S668" i="1"/>
  <c r="T668" i="1" s="1"/>
  <c r="W668" i="1" s="1"/>
  <c r="Y668" i="1" s="1"/>
  <c r="X669" i="1"/>
  <c r="S669" i="1"/>
  <c r="T669" i="1" s="1"/>
  <c r="W669" i="1" s="1"/>
  <c r="Y669" i="1" s="1"/>
  <c r="S671" i="1"/>
  <c r="T671" i="1" s="1"/>
  <c r="W671" i="1" s="1"/>
  <c r="Y671" i="1" s="1"/>
  <c r="X671" i="1"/>
  <c r="X668" i="1"/>
  <c r="M69" i="7" l="1"/>
  <c r="N666" i="1"/>
  <c r="N667" i="1"/>
  <c r="K69" i="7"/>
  <c r="L69" i="7" s="1"/>
  <c r="F69" i="7"/>
  <c r="P667" i="1" l="1"/>
  <c r="Q667" i="1"/>
  <c r="P666" i="1"/>
  <c r="Q666" i="1"/>
  <c r="R667" i="1"/>
  <c r="R666" i="1"/>
  <c r="O667" i="1"/>
  <c r="O666" i="1"/>
  <c r="G666" i="1"/>
  <c r="G667" i="1"/>
  <c r="X667" i="1"/>
  <c r="M68" i="7"/>
  <c r="N665" i="1"/>
  <c r="Q665" i="1" s="1"/>
  <c r="N664" i="1"/>
  <c r="N663" i="1"/>
  <c r="Q663" i="1" s="1"/>
  <c r="N662" i="1"/>
  <c r="Q662" i="1" s="1"/>
  <c r="N661" i="1"/>
  <c r="Q661" i="1" s="1"/>
  <c r="N660" i="1"/>
  <c r="N659" i="1"/>
  <c r="Q659" i="1" s="1"/>
  <c r="N658" i="1"/>
  <c r="Q658" i="1" s="1"/>
  <c r="N657" i="1"/>
  <c r="Q657" i="1" s="1"/>
  <c r="N656" i="1"/>
  <c r="Q656" i="1" s="1"/>
  <c r="N655" i="1"/>
  <c r="Q655" i="1" s="1"/>
  <c r="N654" i="1"/>
  <c r="N653" i="1"/>
  <c r="Q653" i="1" s="1"/>
  <c r="K68" i="7"/>
  <c r="L68" i="7" s="1"/>
  <c r="F68" i="7"/>
  <c r="F67" i="7"/>
  <c r="P660" i="1" l="1"/>
  <c r="Q660" i="1"/>
  <c r="P664" i="1"/>
  <c r="Q664" i="1"/>
  <c r="P654" i="1"/>
  <c r="Q654" i="1"/>
  <c r="P655" i="1"/>
  <c r="P663" i="1"/>
  <c r="P656" i="1"/>
  <c r="S656" i="1" s="1"/>
  <c r="T656" i="1" s="1"/>
  <c r="P661" i="1"/>
  <c r="P665" i="1"/>
  <c r="O654" i="1"/>
  <c r="O662" i="1"/>
  <c r="O660" i="1"/>
  <c r="O664" i="1"/>
  <c r="G656" i="1"/>
  <c r="G660" i="1"/>
  <c r="G664" i="1"/>
  <c r="G657" i="1"/>
  <c r="G661" i="1"/>
  <c r="G665" i="1"/>
  <c r="G658" i="1"/>
  <c r="G662" i="1"/>
  <c r="S659" i="1"/>
  <c r="T659" i="1" s="1"/>
  <c r="G663" i="1"/>
  <c r="G655" i="1"/>
  <c r="G654" i="1"/>
  <c r="O658" i="1"/>
  <c r="X666" i="1"/>
  <c r="S666" i="1"/>
  <c r="T666" i="1" s="1"/>
  <c r="W666" i="1" s="1"/>
  <c r="Y666" i="1" s="1"/>
  <c r="G653" i="1"/>
  <c r="O656" i="1"/>
  <c r="S667" i="1"/>
  <c r="T667" i="1" s="1"/>
  <c r="G659" i="1"/>
  <c r="S658" i="1"/>
  <c r="T658" i="1" s="1"/>
  <c r="O653" i="1"/>
  <c r="O655" i="1"/>
  <c r="O657" i="1"/>
  <c r="O659" i="1"/>
  <c r="O661" i="1"/>
  <c r="O663" i="1"/>
  <c r="O665" i="1"/>
  <c r="S657" i="1" l="1"/>
  <c r="T657" i="1" s="1"/>
  <c r="W657" i="1" s="1"/>
  <c r="Y657" i="1" s="1"/>
  <c r="X663" i="1"/>
  <c r="S664" i="1"/>
  <c r="T664" i="1" s="1"/>
  <c r="W664" i="1" s="1"/>
  <c r="Y664" i="1" s="1"/>
  <c r="S653" i="1"/>
  <c r="T653" i="1" s="1"/>
  <c r="W653" i="1" s="1"/>
  <c r="Y653" i="1" s="1"/>
  <c r="W659" i="1"/>
  <c r="Y659" i="1" s="1"/>
  <c r="W658" i="1"/>
  <c r="Y658" i="1" s="1"/>
  <c r="S655" i="1"/>
  <c r="T655" i="1" s="1"/>
  <c r="W655" i="1" s="1"/>
  <c r="Y655" i="1" s="1"/>
  <c r="S661" i="1"/>
  <c r="T661" i="1" s="1"/>
  <c r="W661" i="1" s="1"/>
  <c r="Y661" i="1" s="1"/>
  <c r="S663" i="1"/>
  <c r="T663" i="1" s="1"/>
  <c r="W663" i="1" s="1"/>
  <c r="Y663" i="1" s="1"/>
  <c r="W667" i="1"/>
  <c r="Y667" i="1" s="1"/>
  <c r="X665" i="1"/>
  <c r="S665" i="1"/>
  <c r="T665" i="1" s="1"/>
  <c r="W665" i="1" s="1"/>
  <c r="Y665" i="1" s="1"/>
  <c r="X654" i="1"/>
  <c r="X662" i="1"/>
  <c r="X660" i="1"/>
  <c r="X657" i="1"/>
  <c r="X659" i="1"/>
  <c r="S662" i="1"/>
  <c r="T662" i="1" s="1"/>
  <c r="W662" i="1" s="1"/>
  <c r="Y662" i="1" s="1"/>
  <c r="X656" i="1"/>
  <c r="X664" i="1"/>
  <c r="X653" i="1"/>
  <c r="X661" i="1"/>
  <c r="S660" i="1"/>
  <c r="T660" i="1" s="1"/>
  <c r="W660" i="1" s="1"/>
  <c r="Y660" i="1" s="1"/>
  <c r="W656" i="1"/>
  <c r="Y656" i="1" s="1"/>
  <c r="X658" i="1"/>
  <c r="X655" i="1"/>
  <c r="S654" i="1"/>
  <c r="T654" i="1" s="1"/>
  <c r="W654" i="1" s="1"/>
  <c r="Y654" i="1" s="1"/>
  <c r="B72" i="7" l="1"/>
  <c r="B71" i="7"/>
  <c r="B70" i="7"/>
  <c r="B69" i="7"/>
  <c r="B68" i="7"/>
  <c r="M66" i="7"/>
  <c r="M67" i="7"/>
  <c r="M65" i="7"/>
  <c r="N652" i="1"/>
  <c r="N650" i="1"/>
  <c r="Q650" i="1" s="1"/>
  <c r="N651" i="1"/>
  <c r="P651" i="1" l="1"/>
  <c r="Q651" i="1"/>
  <c r="P652" i="1"/>
  <c r="Q652" i="1"/>
  <c r="R651" i="1"/>
  <c r="R650" i="1"/>
  <c r="R652" i="1"/>
  <c r="O651" i="1"/>
  <c r="G652" i="1"/>
  <c r="G651" i="1"/>
  <c r="G650" i="1"/>
  <c r="O650" i="1"/>
  <c r="O652" i="1"/>
  <c r="X650" i="1" l="1"/>
  <c r="X652" i="1"/>
  <c r="X651" i="1"/>
  <c r="S650" i="1"/>
  <c r="T650" i="1" s="1"/>
  <c r="W650" i="1" s="1"/>
  <c r="Y650" i="1" s="1"/>
  <c r="S652" i="1"/>
  <c r="T652" i="1" s="1"/>
  <c r="W652" i="1" s="1"/>
  <c r="Y652" i="1" s="1"/>
  <c r="S651" i="1"/>
  <c r="T651" i="1" s="1"/>
  <c r="W651" i="1" s="1"/>
  <c r="Y651" i="1" s="1"/>
  <c r="K66" i="7"/>
  <c r="L66" i="7" s="1"/>
  <c r="K67" i="7"/>
  <c r="L67" i="7" s="1"/>
  <c r="F66" i="7"/>
  <c r="K65" i="7" l="1"/>
  <c r="L65" i="7" s="1"/>
  <c r="F65" i="7"/>
  <c r="N645" i="1"/>
  <c r="Q645" i="1" s="1"/>
  <c r="N646" i="1"/>
  <c r="N647" i="1"/>
  <c r="N648" i="1"/>
  <c r="N649" i="1"/>
  <c r="P646" i="1" l="1"/>
  <c r="Q646" i="1"/>
  <c r="P649" i="1"/>
  <c r="Q649" i="1"/>
  <c r="R648" i="1"/>
  <c r="Q648" i="1"/>
  <c r="P647" i="1"/>
  <c r="Q647" i="1"/>
  <c r="P645" i="1"/>
  <c r="R649" i="1"/>
  <c r="R647" i="1"/>
  <c r="O646" i="1"/>
  <c r="O649" i="1"/>
  <c r="G649" i="1"/>
  <c r="G648" i="1"/>
  <c r="G647" i="1"/>
  <c r="G645" i="1"/>
  <c r="G646" i="1"/>
  <c r="O648" i="1"/>
  <c r="O645" i="1"/>
  <c r="S645" i="1"/>
  <c r="T645" i="1" s="1"/>
  <c r="O647" i="1"/>
  <c r="S649" i="1" l="1"/>
  <c r="T649" i="1" s="1"/>
  <c r="W649" i="1" s="1"/>
  <c r="Y649" i="1" s="1"/>
  <c r="X645" i="1"/>
  <c r="X647" i="1"/>
  <c r="S646" i="1"/>
  <c r="T646" i="1" s="1"/>
  <c r="W646" i="1" s="1"/>
  <c r="Y646" i="1" s="1"/>
  <c r="S648" i="1"/>
  <c r="T648" i="1" s="1"/>
  <c r="W648" i="1" s="1"/>
  <c r="Y648" i="1" s="1"/>
  <c r="X648" i="1"/>
  <c r="S647" i="1"/>
  <c r="T647" i="1" s="1"/>
  <c r="W647" i="1" s="1"/>
  <c r="Y647" i="1" s="1"/>
  <c r="X646" i="1"/>
  <c r="W645" i="1"/>
  <c r="Y645" i="1" s="1"/>
  <c r="X649" i="1"/>
  <c r="M64" i="7" l="1"/>
  <c r="K64" i="7"/>
  <c r="L64" i="7" s="1"/>
  <c r="F64" i="7"/>
  <c r="B67" i="7" l="1"/>
  <c r="B66" i="7"/>
  <c r="B65" i="7"/>
  <c r="N640" i="1"/>
  <c r="Q640" i="1" s="1"/>
  <c r="N641" i="1"/>
  <c r="Q641" i="1" s="1"/>
  <c r="N642" i="1"/>
  <c r="N643" i="1"/>
  <c r="N644" i="1"/>
  <c r="Q644" i="1" s="1"/>
  <c r="F63" i="7"/>
  <c r="B64" i="7"/>
  <c r="L63" i="7"/>
  <c r="M63" i="7"/>
  <c r="K63" i="7"/>
  <c r="P642" i="1" l="1"/>
  <c r="Q642" i="1"/>
  <c r="P643" i="1"/>
  <c r="Q643" i="1"/>
  <c r="R642" i="1"/>
  <c r="R644" i="1"/>
  <c r="R643" i="1"/>
  <c r="O641" i="1"/>
  <c r="O643" i="1"/>
  <c r="O642" i="1"/>
  <c r="O644" i="1"/>
  <c r="G643" i="1"/>
  <c r="G642" i="1"/>
  <c r="G644" i="1"/>
  <c r="G641" i="1"/>
  <c r="O640" i="1"/>
  <c r="G640" i="1"/>
  <c r="S640" i="1"/>
  <c r="T640" i="1" s="1"/>
  <c r="K62" i="7"/>
  <c r="L62" i="7" s="1"/>
  <c r="N633" i="1"/>
  <c r="N634" i="1"/>
  <c r="N635" i="1"/>
  <c r="N636" i="1"/>
  <c r="N637" i="1"/>
  <c r="Q637" i="1" s="1"/>
  <c r="N638" i="1"/>
  <c r="N639" i="1"/>
  <c r="Q639" i="1" s="1"/>
  <c r="P635" i="1" l="1"/>
  <c r="Q635" i="1"/>
  <c r="P638" i="1"/>
  <c r="Q638" i="1"/>
  <c r="P634" i="1"/>
  <c r="Q634" i="1"/>
  <c r="P636" i="1"/>
  <c r="Q636" i="1"/>
  <c r="P633" i="1"/>
  <c r="Q633" i="1"/>
  <c r="R639" i="1"/>
  <c r="S641" i="1"/>
  <c r="T641" i="1" s="1"/>
  <c r="W641" i="1" s="1"/>
  <c r="Y641" i="1" s="1"/>
  <c r="O635" i="1"/>
  <c r="O637" i="1"/>
  <c r="O633" i="1"/>
  <c r="O638" i="1"/>
  <c r="O634" i="1"/>
  <c r="O636" i="1"/>
  <c r="O639" i="1"/>
  <c r="X642" i="1"/>
  <c r="X643" i="1"/>
  <c r="X641" i="1"/>
  <c r="S644" i="1"/>
  <c r="T644" i="1" s="1"/>
  <c r="W644" i="1" s="1"/>
  <c r="Y644" i="1" s="1"/>
  <c r="W640" i="1"/>
  <c r="Y640" i="1" s="1"/>
  <c r="X640" i="1"/>
  <c r="X644" i="1"/>
  <c r="S643" i="1"/>
  <c r="T643" i="1" s="1"/>
  <c r="W643" i="1" s="1"/>
  <c r="Y643" i="1" s="1"/>
  <c r="S642" i="1"/>
  <c r="T642" i="1" s="1"/>
  <c r="W642" i="1" s="1"/>
  <c r="Y642" i="1" s="1"/>
  <c r="G639" i="1"/>
  <c r="G635" i="1"/>
  <c r="G638" i="1"/>
  <c r="G634" i="1"/>
  <c r="G633" i="1"/>
  <c r="G637" i="1"/>
  <c r="G636" i="1"/>
  <c r="B62" i="7"/>
  <c r="F62" i="7"/>
  <c r="M62" i="7"/>
  <c r="B63" i="7"/>
  <c r="X637" i="1" l="1"/>
  <c r="X634" i="1"/>
  <c r="X635" i="1"/>
  <c r="X636" i="1"/>
  <c r="X638" i="1"/>
  <c r="X639" i="1"/>
  <c r="S634" i="1"/>
  <c r="T634" i="1" s="1"/>
  <c r="W634" i="1" s="1"/>
  <c r="Y634" i="1" s="1"/>
  <c r="S639" i="1"/>
  <c r="T639" i="1" s="1"/>
  <c r="W639" i="1" s="1"/>
  <c r="Y639" i="1" s="1"/>
  <c r="S638" i="1"/>
  <c r="T638" i="1" s="1"/>
  <c r="W638" i="1" s="1"/>
  <c r="Y638" i="1" s="1"/>
  <c r="S637" i="1"/>
  <c r="T637" i="1" s="1"/>
  <c r="W637" i="1" s="1"/>
  <c r="Y637" i="1" s="1"/>
  <c r="S636" i="1"/>
  <c r="T636" i="1" s="1"/>
  <c r="W636" i="1" s="1"/>
  <c r="Y636" i="1" s="1"/>
  <c r="S633" i="1"/>
  <c r="T633" i="1" s="1"/>
  <c r="W633" i="1" s="1"/>
  <c r="Y633" i="1" s="1"/>
  <c r="S635" i="1"/>
  <c r="T635" i="1" s="1"/>
  <c r="W635" i="1" s="1"/>
  <c r="Y635" i="1" s="1"/>
  <c r="X633" i="1"/>
  <c r="K61" i="7"/>
  <c r="L61" i="7" s="1"/>
  <c r="N625" i="1"/>
  <c r="N626" i="1"/>
  <c r="N627" i="1"/>
  <c r="Q627" i="1" s="1"/>
  <c r="N628" i="1"/>
  <c r="Q628" i="1" s="1"/>
  <c r="N629" i="1"/>
  <c r="N630" i="1"/>
  <c r="N631" i="1"/>
  <c r="N632" i="1"/>
  <c r="Q632" i="1" s="1"/>
  <c r="M61" i="7"/>
  <c r="F61" i="7"/>
  <c r="P629" i="1" l="1"/>
  <c r="Q629" i="1"/>
  <c r="P625" i="1"/>
  <c r="Q625" i="1"/>
  <c r="P631" i="1"/>
  <c r="Q631" i="1"/>
  <c r="P630" i="1"/>
  <c r="Q630" i="1"/>
  <c r="P626" i="1"/>
  <c r="Q626" i="1"/>
  <c r="R632" i="1"/>
  <c r="R628" i="1"/>
  <c r="R629" i="1"/>
  <c r="R625" i="1"/>
  <c r="R631" i="1"/>
  <c r="R627" i="1"/>
  <c r="R630" i="1"/>
  <c r="R626" i="1"/>
  <c r="O632" i="1"/>
  <c r="O628" i="1"/>
  <c r="O631" i="1"/>
  <c r="O627" i="1"/>
  <c r="O630" i="1"/>
  <c r="O626" i="1"/>
  <c r="O629" i="1"/>
  <c r="G627" i="1"/>
  <c r="G630" i="1"/>
  <c r="G626" i="1"/>
  <c r="G629" i="1"/>
  <c r="G625" i="1"/>
  <c r="G632" i="1"/>
  <c r="G628" i="1"/>
  <c r="G631" i="1"/>
  <c r="O625" i="1"/>
  <c r="X627" i="1" l="1"/>
  <c r="X625" i="1"/>
  <c r="X630" i="1"/>
  <c r="S625" i="1"/>
  <c r="T625" i="1" s="1"/>
  <c r="W625" i="1" s="1"/>
  <c r="Y625" i="1" s="1"/>
  <c r="S628" i="1"/>
  <c r="T628" i="1" s="1"/>
  <c r="W628" i="1" s="1"/>
  <c r="Y628" i="1" s="1"/>
  <c r="X628" i="1"/>
  <c r="S626" i="1"/>
  <c r="T626" i="1" s="1"/>
  <c r="W626" i="1" s="1"/>
  <c r="Y626" i="1" s="1"/>
  <c r="X629" i="1"/>
  <c r="S632" i="1"/>
  <c r="T632" i="1" s="1"/>
  <c r="W632" i="1" s="1"/>
  <c r="Y632" i="1" s="1"/>
  <c r="X632" i="1"/>
  <c r="X631" i="1"/>
  <c r="X626" i="1"/>
  <c r="S629" i="1"/>
  <c r="T629" i="1" s="1"/>
  <c r="W629" i="1" s="1"/>
  <c r="Y629" i="1" s="1"/>
  <c r="S627" i="1"/>
  <c r="T627" i="1" s="1"/>
  <c r="W627" i="1" s="1"/>
  <c r="Y627" i="1" s="1"/>
  <c r="S630" i="1"/>
  <c r="T630" i="1" s="1"/>
  <c r="W630" i="1" s="1"/>
  <c r="Y630" i="1" s="1"/>
  <c r="S631" i="1"/>
  <c r="T631" i="1" s="1"/>
  <c r="W631" i="1" s="1"/>
  <c r="Y631" i="1" s="1"/>
  <c r="M59" i="7"/>
  <c r="M60" i="7"/>
  <c r="K60" i="7"/>
  <c r="N597" i="1"/>
  <c r="Q597" i="1" s="1"/>
  <c r="N598" i="1"/>
  <c r="N599" i="1"/>
  <c r="Q599" i="1" s="1"/>
  <c r="N600" i="1"/>
  <c r="Q600" i="1" s="1"/>
  <c r="N601" i="1"/>
  <c r="Q601" i="1" s="1"/>
  <c r="N602" i="1"/>
  <c r="N603" i="1"/>
  <c r="N604" i="1"/>
  <c r="N605" i="1"/>
  <c r="Q605" i="1" s="1"/>
  <c r="N606" i="1"/>
  <c r="N607" i="1"/>
  <c r="N608" i="1"/>
  <c r="Q608" i="1" s="1"/>
  <c r="N609" i="1"/>
  <c r="N610" i="1"/>
  <c r="Q610" i="1" s="1"/>
  <c r="N611" i="1"/>
  <c r="Q611" i="1" s="1"/>
  <c r="N612" i="1"/>
  <c r="Q612" i="1" s="1"/>
  <c r="N613" i="1"/>
  <c r="N614" i="1"/>
  <c r="Q614" i="1" s="1"/>
  <c r="N615" i="1"/>
  <c r="Q615" i="1" s="1"/>
  <c r="N616" i="1"/>
  <c r="Q616" i="1" s="1"/>
  <c r="N617" i="1"/>
  <c r="Q617" i="1" s="1"/>
  <c r="N618" i="1"/>
  <c r="N619" i="1"/>
  <c r="Q619" i="1" s="1"/>
  <c r="N620" i="1"/>
  <c r="Q620" i="1" s="1"/>
  <c r="N621" i="1"/>
  <c r="Q621" i="1" s="1"/>
  <c r="N622" i="1"/>
  <c r="Q622" i="1" s="1"/>
  <c r="N623" i="1"/>
  <c r="N624" i="1"/>
  <c r="Q624" i="1" s="1"/>
  <c r="R609" i="1" l="1"/>
  <c r="Q609" i="1"/>
  <c r="R604" i="1"/>
  <c r="Q604" i="1"/>
  <c r="R613" i="1"/>
  <c r="Q613" i="1"/>
  <c r="P623" i="1"/>
  <c r="Q623" i="1"/>
  <c r="P607" i="1"/>
  <c r="Q607" i="1"/>
  <c r="R603" i="1"/>
  <c r="Q603" i="1"/>
  <c r="R618" i="1"/>
  <c r="Q618" i="1"/>
  <c r="R606" i="1"/>
  <c r="Q606" i="1"/>
  <c r="R602" i="1"/>
  <c r="Q602" i="1"/>
  <c r="P598" i="1"/>
  <c r="Q598" i="1"/>
  <c r="R617" i="1"/>
  <c r="P617" i="1"/>
  <c r="P622" i="1"/>
  <c r="R624" i="1"/>
  <c r="P624" i="1"/>
  <c r="R616" i="1"/>
  <c r="P616" i="1"/>
  <c r="P619" i="1"/>
  <c r="P599" i="1"/>
  <c r="R614" i="1"/>
  <c r="P614" i="1"/>
  <c r="P610" i="1"/>
  <c r="R605" i="1"/>
  <c r="R601" i="1"/>
  <c r="R597" i="1"/>
  <c r="R623" i="1"/>
  <c r="R615" i="1"/>
  <c r="R611" i="1"/>
  <c r="R607" i="1"/>
  <c r="R612" i="1"/>
  <c r="R608" i="1"/>
  <c r="R598" i="1"/>
  <c r="O597" i="1"/>
  <c r="G617" i="1"/>
  <c r="G605" i="1"/>
  <c r="G624" i="1"/>
  <c r="G616" i="1"/>
  <c r="G608" i="1"/>
  <c r="G623" i="1"/>
  <c r="G619" i="1"/>
  <c r="G615" i="1"/>
  <c r="G611" i="1"/>
  <c r="G607" i="1"/>
  <c r="G603" i="1"/>
  <c r="G622" i="1"/>
  <c r="G618" i="1"/>
  <c r="G614" i="1"/>
  <c r="G610" i="1"/>
  <c r="G606" i="1"/>
  <c r="G602" i="1"/>
  <c r="G598" i="1"/>
  <c r="G597" i="1"/>
  <c r="G613" i="1"/>
  <c r="G600" i="1"/>
  <c r="G621" i="1"/>
  <c r="G609" i="1"/>
  <c r="G601" i="1"/>
  <c r="G620" i="1"/>
  <c r="G612" i="1"/>
  <c r="G604" i="1"/>
  <c r="G599" i="1"/>
  <c r="S620" i="1"/>
  <c r="T620" i="1" s="1"/>
  <c r="S621" i="1"/>
  <c r="T621" i="1" s="1"/>
  <c r="O619" i="1"/>
  <c r="O621" i="1"/>
  <c r="O617" i="1"/>
  <c r="O613" i="1"/>
  <c r="O610" i="1"/>
  <c r="O607" i="1"/>
  <c r="O603" i="1"/>
  <c r="O604" i="1"/>
  <c r="O600" i="1"/>
  <c r="O598" i="1"/>
  <c r="O616" i="1"/>
  <c r="O623" i="1"/>
  <c r="O615" i="1"/>
  <c r="O611" i="1"/>
  <c r="O608" i="1"/>
  <c r="O605" i="1"/>
  <c r="O601" i="1"/>
  <c r="O624" i="1"/>
  <c r="O620" i="1"/>
  <c r="O622" i="1"/>
  <c r="O618" i="1"/>
  <c r="O614" i="1"/>
  <c r="O612" i="1"/>
  <c r="O609" i="1"/>
  <c r="O606" i="1"/>
  <c r="O602" i="1"/>
  <c r="O599" i="1"/>
  <c r="L60" i="7"/>
  <c r="F60" i="7"/>
  <c r="S599" i="1" l="1"/>
  <c r="T599" i="1" s="1"/>
  <c r="S622" i="1"/>
  <c r="T622" i="1" s="1"/>
  <c r="W622" i="1" s="1"/>
  <c r="Y622" i="1" s="1"/>
  <c r="S606" i="1"/>
  <c r="T606" i="1" s="1"/>
  <c r="W606" i="1" s="1"/>
  <c r="Y606" i="1" s="1"/>
  <c r="X611" i="1"/>
  <c r="S614" i="1"/>
  <c r="T614" i="1" s="1"/>
  <c r="W614" i="1" s="1"/>
  <c r="Y614" i="1" s="1"/>
  <c r="S609" i="1"/>
  <c r="T609" i="1" s="1"/>
  <c r="W609" i="1" s="1"/>
  <c r="Y609" i="1" s="1"/>
  <c r="X612" i="1"/>
  <c r="S603" i="1"/>
  <c r="T603" i="1" s="1"/>
  <c r="W603" i="1" s="1"/>
  <c r="Y603" i="1" s="1"/>
  <c r="S615" i="1"/>
  <c r="T615" i="1" s="1"/>
  <c r="W615" i="1" s="1"/>
  <c r="Y615" i="1" s="1"/>
  <c r="X597" i="1"/>
  <c r="X614" i="1"/>
  <c r="S612" i="1"/>
  <c r="T612" i="1" s="1"/>
  <c r="W612" i="1" s="1"/>
  <c r="Y612" i="1" s="1"/>
  <c r="S605" i="1"/>
  <c r="T605" i="1" s="1"/>
  <c r="W605" i="1" s="1"/>
  <c r="Y605" i="1" s="1"/>
  <c r="X609" i="1"/>
  <c r="S601" i="1"/>
  <c r="T601" i="1" s="1"/>
  <c r="W601" i="1" s="1"/>
  <c r="Y601" i="1" s="1"/>
  <c r="S608" i="1"/>
  <c r="T608" i="1" s="1"/>
  <c r="W608" i="1" s="1"/>
  <c r="Y608" i="1" s="1"/>
  <c r="X607" i="1"/>
  <c r="S602" i="1"/>
  <c r="T602" i="1" s="1"/>
  <c r="W602" i="1" s="1"/>
  <c r="Y602" i="1" s="1"/>
  <c r="S617" i="1"/>
  <c r="T617" i="1" s="1"/>
  <c r="W617" i="1" s="1"/>
  <c r="Y617" i="1" s="1"/>
  <c r="S600" i="1"/>
  <c r="T600" i="1" s="1"/>
  <c r="W600" i="1" s="1"/>
  <c r="Y600" i="1" s="1"/>
  <c r="X606" i="1"/>
  <c r="X603" i="1"/>
  <c r="S623" i="1"/>
  <c r="T623" i="1" s="1"/>
  <c r="W623" i="1" s="1"/>
  <c r="Y623" i="1" s="1"/>
  <c r="S619" i="1"/>
  <c r="T619" i="1" s="1"/>
  <c r="W619" i="1" s="1"/>
  <c r="Y619" i="1" s="1"/>
  <c r="S618" i="1"/>
  <c r="T618" i="1" s="1"/>
  <c r="W618" i="1" s="1"/>
  <c r="Y618" i="1" s="1"/>
  <c r="S613" i="1"/>
  <c r="T613" i="1" s="1"/>
  <c r="W613" i="1" s="1"/>
  <c r="Y613" i="1" s="1"/>
  <c r="X616" i="1"/>
  <c r="X602" i="1"/>
  <c r="X604" i="1"/>
  <c r="X610" i="1"/>
  <c r="S597" i="1"/>
  <c r="T597" i="1" s="1"/>
  <c r="W597" i="1" s="1"/>
  <c r="Y597" i="1" s="1"/>
  <c r="X598" i="1"/>
  <c r="X605" i="1"/>
  <c r="X622" i="1"/>
  <c r="X617" i="1"/>
  <c r="X599" i="1"/>
  <c r="W599" i="1"/>
  <c r="Y599" i="1" s="1"/>
  <c r="X619" i="1"/>
  <c r="X624" i="1"/>
  <c r="S611" i="1"/>
  <c r="T611" i="1" s="1"/>
  <c r="W611" i="1" s="1"/>
  <c r="Y611" i="1" s="1"/>
  <c r="X613" i="1"/>
  <c r="X620" i="1"/>
  <c r="W620" i="1"/>
  <c r="Y620" i="1" s="1"/>
  <c r="W621" i="1"/>
  <c r="Y621" i="1" s="1"/>
  <c r="X601" i="1"/>
  <c r="X618" i="1"/>
  <c r="X600" i="1"/>
  <c r="X608" i="1"/>
  <c r="S624" i="1"/>
  <c r="T624" i="1" s="1"/>
  <c r="W624" i="1" s="1"/>
  <c r="Y624" i="1" s="1"/>
  <c r="S604" i="1"/>
  <c r="T604" i="1" s="1"/>
  <c r="W604" i="1" s="1"/>
  <c r="Y604" i="1" s="1"/>
  <c r="S598" i="1"/>
  <c r="T598" i="1" s="1"/>
  <c r="W598" i="1" s="1"/>
  <c r="Y598" i="1" s="1"/>
  <c r="X621" i="1"/>
  <c r="S616" i="1"/>
  <c r="T616" i="1" s="1"/>
  <c r="W616" i="1" s="1"/>
  <c r="Y616" i="1" s="1"/>
  <c r="S607" i="1"/>
  <c r="T607" i="1" s="1"/>
  <c r="W607" i="1" s="1"/>
  <c r="Y607" i="1" s="1"/>
  <c r="S610" i="1"/>
  <c r="T610" i="1" s="1"/>
  <c r="W610" i="1" s="1"/>
  <c r="Y610" i="1" s="1"/>
  <c r="X615" i="1"/>
  <c r="X623" i="1"/>
  <c r="K59" i="7"/>
  <c r="L59" i="7" s="1"/>
  <c r="F59" i="7"/>
  <c r="B59" i="7"/>
  <c r="B60" i="7"/>
  <c r="B61" i="7"/>
  <c r="N576" i="1"/>
  <c r="Q576" i="1" s="1"/>
  <c r="N577" i="1"/>
  <c r="Q577" i="1" s="1"/>
  <c r="N578" i="1"/>
  <c r="N579" i="1"/>
  <c r="N580" i="1"/>
  <c r="Q580" i="1" s="1"/>
  <c r="N581" i="1"/>
  <c r="N582" i="1"/>
  <c r="N583" i="1"/>
  <c r="Q583" i="1" s="1"/>
  <c r="N584" i="1"/>
  <c r="Q584" i="1" s="1"/>
  <c r="N585" i="1"/>
  <c r="Q585" i="1" s="1"/>
  <c r="N586" i="1"/>
  <c r="N587" i="1"/>
  <c r="Q587" i="1" s="1"/>
  <c r="N588" i="1"/>
  <c r="N589" i="1"/>
  <c r="Q589" i="1" s="1"/>
  <c r="N590" i="1"/>
  <c r="N591" i="1"/>
  <c r="Q591" i="1" s="1"/>
  <c r="N592" i="1"/>
  <c r="Q592" i="1" s="1"/>
  <c r="N593" i="1"/>
  <c r="Q593" i="1" s="1"/>
  <c r="N594" i="1"/>
  <c r="Q594" i="1" s="1"/>
  <c r="N595" i="1"/>
  <c r="Q595" i="1" s="1"/>
  <c r="N596" i="1"/>
  <c r="Q596" i="1" s="1"/>
  <c r="P581" i="1" l="1"/>
  <c r="Q581" i="1"/>
  <c r="P588" i="1"/>
  <c r="Q588" i="1"/>
  <c r="P579" i="1"/>
  <c r="Q579" i="1"/>
  <c r="P590" i="1"/>
  <c r="Q590" i="1"/>
  <c r="P586" i="1"/>
  <c r="Q586" i="1"/>
  <c r="P582" i="1"/>
  <c r="Q582" i="1"/>
  <c r="P578" i="1"/>
  <c r="Q578" i="1"/>
  <c r="R592" i="1"/>
  <c r="R578" i="1"/>
  <c r="R584" i="1"/>
  <c r="R580" i="1"/>
  <c r="R593" i="1"/>
  <c r="R577" i="1"/>
  <c r="O596" i="1"/>
  <c r="O576" i="1"/>
  <c r="O594" i="1"/>
  <c r="O590" i="1"/>
  <c r="O586" i="1"/>
  <c r="O582" i="1"/>
  <c r="O589" i="1"/>
  <c r="O585" i="1"/>
  <c r="O581" i="1"/>
  <c r="O588" i="1"/>
  <c r="O595" i="1"/>
  <c r="O591" i="1"/>
  <c r="O587" i="1"/>
  <c r="O583" i="1"/>
  <c r="O579" i="1"/>
  <c r="O593" i="1"/>
  <c r="O577" i="1"/>
  <c r="O592" i="1"/>
  <c r="O584" i="1"/>
  <c r="O580" i="1"/>
  <c r="O578" i="1"/>
  <c r="G594" i="1"/>
  <c r="G589" i="1"/>
  <c r="G581" i="1"/>
  <c r="G596" i="1"/>
  <c r="G592" i="1"/>
  <c r="G588" i="1"/>
  <c r="G584" i="1"/>
  <c r="G580" i="1"/>
  <c r="G576" i="1"/>
  <c r="G595" i="1"/>
  <c r="G591" i="1"/>
  <c r="G587" i="1"/>
  <c r="G583" i="1"/>
  <c r="G579" i="1"/>
  <c r="G590" i="1"/>
  <c r="G586" i="1"/>
  <c r="G582" i="1"/>
  <c r="G578" i="1"/>
  <c r="G593" i="1"/>
  <c r="G585" i="1"/>
  <c r="G577" i="1"/>
  <c r="K58" i="7"/>
  <c r="L58" i="7" s="1"/>
  <c r="M58" i="7"/>
  <c r="F58" i="7"/>
  <c r="N564" i="1"/>
  <c r="Q564" i="1" s="1"/>
  <c r="N565" i="1"/>
  <c r="Q565" i="1" s="1"/>
  <c r="N566" i="1"/>
  <c r="Q566" i="1" s="1"/>
  <c r="N567" i="1"/>
  <c r="Q567" i="1" s="1"/>
  <c r="N568" i="1"/>
  <c r="Q568" i="1" s="1"/>
  <c r="N569" i="1"/>
  <c r="Q569" i="1" s="1"/>
  <c r="N570" i="1"/>
  <c r="Q570" i="1" s="1"/>
  <c r="N571" i="1"/>
  <c r="Q571" i="1" s="1"/>
  <c r="N572" i="1"/>
  <c r="Q572" i="1" s="1"/>
  <c r="N573" i="1"/>
  <c r="Q573" i="1" s="1"/>
  <c r="N574" i="1"/>
  <c r="Q574" i="1" s="1"/>
  <c r="N575" i="1"/>
  <c r="Q575" i="1" s="1"/>
  <c r="P572" i="1" l="1"/>
  <c r="P574" i="1"/>
  <c r="P566" i="1"/>
  <c r="O568" i="1"/>
  <c r="O575" i="1"/>
  <c r="O571" i="1"/>
  <c r="O570" i="1"/>
  <c r="X596" i="1"/>
  <c r="X585" i="1"/>
  <c r="X586" i="1"/>
  <c r="S576" i="1"/>
  <c r="T576" i="1" s="1"/>
  <c r="W576" i="1" s="1"/>
  <c r="Y576" i="1" s="1"/>
  <c r="G569" i="1"/>
  <c r="G574" i="1"/>
  <c r="G570" i="1"/>
  <c r="G566" i="1"/>
  <c r="G572" i="1"/>
  <c r="G568" i="1"/>
  <c r="G564" i="1"/>
  <c r="S593" i="1"/>
  <c r="T593" i="1" s="1"/>
  <c r="W593" i="1" s="1"/>
  <c r="Y593" i="1" s="1"/>
  <c r="X577" i="1"/>
  <c r="X576" i="1"/>
  <c r="S580" i="1"/>
  <c r="T580" i="1" s="1"/>
  <c r="W580" i="1" s="1"/>
  <c r="Y580" i="1" s="1"/>
  <c r="X579" i="1"/>
  <c r="X592" i="1"/>
  <c r="X584" i="1"/>
  <c r="S587" i="1"/>
  <c r="T587" i="1" s="1"/>
  <c r="W587" i="1" s="1"/>
  <c r="Y587" i="1" s="1"/>
  <c r="S589" i="1"/>
  <c r="T589" i="1" s="1"/>
  <c r="W589" i="1" s="1"/>
  <c r="Y589" i="1" s="1"/>
  <c r="X583" i="1"/>
  <c r="X590" i="1"/>
  <c r="X594" i="1"/>
  <c r="S596" i="1"/>
  <c r="T596" i="1" s="1"/>
  <c r="W596" i="1" s="1"/>
  <c r="Y596" i="1" s="1"/>
  <c r="S585" i="1"/>
  <c r="T585" i="1" s="1"/>
  <c r="W585" i="1" s="1"/>
  <c r="Y585" i="1" s="1"/>
  <c r="X581" i="1"/>
  <c r="S595" i="1"/>
  <c r="T595" i="1" s="1"/>
  <c r="W595" i="1" s="1"/>
  <c r="Y595" i="1" s="1"/>
  <c r="S584" i="1"/>
  <c r="T584" i="1" s="1"/>
  <c r="W584" i="1" s="1"/>
  <c r="Y584" i="1" s="1"/>
  <c r="S594" i="1"/>
  <c r="T594" i="1" s="1"/>
  <c r="W594" i="1" s="1"/>
  <c r="Y594" i="1" s="1"/>
  <c r="X580" i="1"/>
  <c r="X589" i="1"/>
  <c r="X578" i="1"/>
  <c r="S588" i="1"/>
  <c r="T588" i="1" s="1"/>
  <c r="W588" i="1" s="1"/>
  <c r="Y588" i="1" s="1"/>
  <c r="S591" i="1"/>
  <c r="T591" i="1" s="1"/>
  <c r="W591" i="1" s="1"/>
  <c r="Y591" i="1" s="1"/>
  <c r="X588" i="1"/>
  <c r="S578" i="1"/>
  <c r="T578" i="1" s="1"/>
  <c r="W578" i="1" s="1"/>
  <c r="Y578" i="1" s="1"/>
  <c r="X591" i="1"/>
  <c r="X595" i="1"/>
  <c r="S579" i="1"/>
  <c r="T579" i="1" s="1"/>
  <c r="W579" i="1" s="1"/>
  <c r="Y579" i="1" s="1"/>
  <c r="X593" i="1"/>
  <c r="X582" i="1"/>
  <c r="X587" i="1"/>
  <c r="S592" i="1"/>
  <c r="T592" i="1" s="1"/>
  <c r="W592" i="1" s="1"/>
  <c r="Y592" i="1" s="1"/>
  <c r="S583" i="1"/>
  <c r="T583" i="1" s="1"/>
  <c r="W583" i="1" s="1"/>
  <c r="Y583" i="1" s="1"/>
  <c r="S581" i="1"/>
  <c r="T581" i="1" s="1"/>
  <c r="W581" i="1" s="1"/>
  <c r="Y581" i="1" s="1"/>
  <c r="S586" i="1"/>
  <c r="T586" i="1" s="1"/>
  <c r="W586" i="1" s="1"/>
  <c r="Y586" i="1" s="1"/>
  <c r="S577" i="1"/>
  <c r="T577" i="1" s="1"/>
  <c r="W577" i="1" s="1"/>
  <c r="Y577" i="1" s="1"/>
  <c r="G573" i="1"/>
  <c r="S590" i="1"/>
  <c r="T590" i="1" s="1"/>
  <c r="W590" i="1" s="1"/>
  <c r="Y590" i="1" s="1"/>
  <c r="S582" i="1"/>
  <c r="T582" i="1" s="1"/>
  <c r="W582" i="1" s="1"/>
  <c r="Y582" i="1" s="1"/>
  <c r="O567" i="1"/>
  <c r="G565" i="1"/>
  <c r="O565" i="1"/>
  <c r="O564" i="1"/>
  <c r="S573" i="1"/>
  <c r="T573" i="1" s="1"/>
  <c r="S569" i="1"/>
  <c r="T569" i="1" s="1"/>
  <c r="O572" i="1"/>
  <c r="G575" i="1"/>
  <c r="G567" i="1"/>
  <c r="O573" i="1"/>
  <c r="O569" i="1"/>
  <c r="S567" i="1"/>
  <c r="T567" i="1" s="1"/>
  <c r="S565" i="1"/>
  <c r="T565" i="1" s="1"/>
  <c r="G571" i="1"/>
  <c r="O574" i="1"/>
  <c r="O566" i="1"/>
  <c r="S564" i="1"/>
  <c r="T564" i="1" s="1"/>
  <c r="S572" i="1" l="1"/>
  <c r="T572" i="1" s="1"/>
  <c r="W572" i="1" s="1"/>
  <c r="Y572" i="1" s="1"/>
  <c r="X565" i="1"/>
  <c r="S575" i="1"/>
  <c r="T575" i="1" s="1"/>
  <c r="W575" i="1" s="1"/>
  <c r="Y575" i="1" s="1"/>
  <c r="S571" i="1"/>
  <c r="T571" i="1" s="1"/>
  <c r="W571" i="1" s="1"/>
  <c r="Y571" i="1" s="1"/>
  <c r="X567" i="1"/>
  <c r="S570" i="1"/>
  <c r="T570" i="1" s="1"/>
  <c r="W570" i="1" s="1"/>
  <c r="Y570" i="1" s="1"/>
  <c r="X573" i="1"/>
  <c r="S566" i="1"/>
  <c r="T566" i="1" s="1"/>
  <c r="W566" i="1" s="1"/>
  <c r="Y566" i="1" s="1"/>
  <c r="X571" i="1"/>
  <c r="X575" i="1"/>
  <c r="W573" i="1"/>
  <c r="Y573" i="1" s="1"/>
  <c r="S574" i="1"/>
  <c r="T574" i="1" s="1"/>
  <c r="W574" i="1" s="1"/>
  <c r="Y574" i="1" s="1"/>
  <c r="S568" i="1"/>
  <c r="T568" i="1" s="1"/>
  <c r="W568" i="1" s="1"/>
  <c r="Y568" i="1" s="1"/>
  <c r="W567" i="1"/>
  <c r="Y567" i="1" s="1"/>
  <c r="W565" i="1"/>
  <c r="Y565" i="1" s="1"/>
  <c r="W564" i="1"/>
  <c r="Y564" i="1" s="1"/>
  <c r="X569" i="1"/>
  <c r="X570" i="1"/>
  <c r="X564" i="1"/>
  <c r="X572" i="1"/>
  <c r="W569" i="1"/>
  <c r="Y569" i="1" s="1"/>
  <c r="X566" i="1"/>
  <c r="X574" i="1"/>
  <c r="X568" i="1"/>
  <c r="K57" i="7" l="1"/>
  <c r="L57" i="7" s="1"/>
  <c r="M57" i="7"/>
  <c r="N563" i="1"/>
  <c r="Q563" i="1" s="1"/>
  <c r="P563" i="1" l="1"/>
  <c r="O563" i="1"/>
  <c r="G563" i="1"/>
  <c r="F57" i="7"/>
  <c r="B58" i="7"/>
  <c r="S563" i="1" l="1"/>
  <c r="T563" i="1" s="1"/>
  <c r="W563" i="1" s="1"/>
  <c r="Y563" i="1" s="1"/>
  <c r="X563" i="1"/>
  <c r="K56" i="7"/>
  <c r="L56" i="7" s="1"/>
  <c r="M56" i="7"/>
  <c r="N562" i="1"/>
  <c r="R562" i="1" l="1"/>
  <c r="Q562" i="1"/>
  <c r="G562" i="1"/>
  <c r="O562" i="1"/>
  <c r="X562" i="1" l="1"/>
  <c r="S562" i="1"/>
  <c r="T562" i="1" s="1"/>
  <c r="F56" i="7"/>
  <c r="W562" i="1" l="1"/>
  <c r="Y562" i="1" s="1"/>
  <c r="L55" i="7"/>
  <c r="M55" i="7"/>
  <c r="F55" i="7"/>
  <c r="K54" i="7" l="1"/>
  <c r="L54" i="7" s="1"/>
  <c r="M54" i="7"/>
  <c r="F54" i="7"/>
  <c r="M53" i="7" l="1"/>
  <c r="K53" i="7"/>
  <c r="L53" i="7" s="1"/>
  <c r="F53" i="7"/>
  <c r="B57" i="7"/>
  <c r="B56" i="7"/>
  <c r="B55" i="7"/>
  <c r="B54" i="7"/>
  <c r="B53" i="7"/>
  <c r="K52" i="7" l="1"/>
  <c r="L52" i="7" s="1"/>
  <c r="F52" i="7"/>
  <c r="M52" i="7"/>
  <c r="M51" i="7"/>
  <c r="N555" i="1"/>
  <c r="Q555" i="1" s="1"/>
  <c r="N556" i="1"/>
  <c r="Q556" i="1" s="1"/>
  <c r="N557" i="1"/>
  <c r="N558" i="1"/>
  <c r="Q558" i="1" s="1"/>
  <c r="N559" i="1"/>
  <c r="Q559" i="1" s="1"/>
  <c r="N560" i="1"/>
  <c r="Q560" i="1" s="1"/>
  <c r="N561" i="1"/>
  <c r="P561" i="1" l="1"/>
  <c r="Q561" i="1"/>
  <c r="P557" i="1"/>
  <c r="Q557" i="1"/>
  <c r="R558" i="1"/>
  <c r="R561" i="1"/>
  <c r="R557" i="1"/>
  <c r="R560" i="1"/>
  <c r="R556" i="1"/>
  <c r="R559" i="1"/>
  <c r="R555" i="1"/>
  <c r="O558" i="1"/>
  <c r="O561" i="1"/>
  <c r="O557" i="1"/>
  <c r="O560" i="1"/>
  <c r="O556" i="1"/>
  <c r="O559" i="1"/>
  <c r="G561" i="1"/>
  <c r="G557" i="1"/>
  <c r="G560" i="1"/>
  <c r="G556" i="1"/>
  <c r="G559" i="1"/>
  <c r="G555" i="1"/>
  <c r="G558" i="1"/>
  <c r="O555" i="1"/>
  <c r="K51" i="7"/>
  <c r="L51" i="7" s="1"/>
  <c r="N533" i="1"/>
  <c r="Q533" i="1" s="1"/>
  <c r="N534" i="1"/>
  <c r="Q534" i="1" s="1"/>
  <c r="N535" i="1"/>
  <c r="Q535" i="1" s="1"/>
  <c r="N536" i="1"/>
  <c r="Q536" i="1" s="1"/>
  <c r="N537" i="1"/>
  <c r="Q537" i="1" s="1"/>
  <c r="N538" i="1"/>
  <c r="Q538" i="1" s="1"/>
  <c r="N539" i="1"/>
  <c r="Q539" i="1" s="1"/>
  <c r="N540" i="1"/>
  <c r="N541" i="1"/>
  <c r="Q541" i="1" s="1"/>
  <c r="N542" i="1"/>
  <c r="Q542" i="1" s="1"/>
  <c r="N543" i="1"/>
  <c r="Q543" i="1" s="1"/>
  <c r="N544" i="1"/>
  <c r="Q544" i="1" s="1"/>
  <c r="N545" i="1"/>
  <c r="Q545" i="1" s="1"/>
  <c r="N546" i="1"/>
  <c r="Q546" i="1" s="1"/>
  <c r="N547" i="1"/>
  <c r="Q547" i="1" s="1"/>
  <c r="N548" i="1"/>
  <c r="Q548" i="1" s="1"/>
  <c r="N549" i="1"/>
  <c r="Q549" i="1" s="1"/>
  <c r="N550" i="1"/>
  <c r="Q550" i="1" s="1"/>
  <c r="N551" i="1"/>
  <c r="Q551" i="1" s="1"/>
  <c r="N552" i="1"/>
  <c r="Q552" i="1" s="1"/>
  <c r="N553" i="1"/>
  <c r="Q553" i="1" s="1"/>
  <c r="N554" i="1"/>
  <c r="Q554" i="1" s="1"/>
  <c r="F51" i="7"/>
  <c r="P540" i="1" l="1"/>
  <c r="Q540" i="1"/>
  <c r="P554" i="1"/>
  <c r="S554" i="1" s="1"/>
  <c r="T554" i="1" s="1"/>
  <c r="P546" i="1"/>
  <c r="P551" i="1"/>
  <c r="P547" i="1"/>
  <c r="P549" i="1"/>
  <c r="P545" i="1"/>
  <c r="P552" i="1"/>
  <c r="O537" i="1"/>
  <c r="O533" i="1"/>
  <c r="O540" i="1"/>
  <c r="O536" i="1"/>
  <c r="O539" i="1"/>
  <c r="O535" i="1"/>
  <c r="O538" i="1"/>
  <c r="O534" i="1"/>
  <c r="S555" i="1"/>
  <c r="T555" i="1" s="1"/>
  <c r="W555" i="1" s="1"/>
  <c r="Y555" i="1" s="1"/>
  <c r="X557" i="1"/>
  <c r="G553" i="1"/>
  <c r="G549" i="1"/>
  <c r="G545" i="1"/>
  <c r="G541" i="1"/>
  <c r="G537" i="1"/>
  <c r="G533" i="1"/>
  <c r="G552" i="1"/>
  <c r="G548" i="1"/>
  <c r="G544" i="1"/>
  <c r="G540" i="1"/>
  <c r="G536" i="1"/>
  <c r="G551" i="1"/>
  <c r="G547" i="1"/>
  <c r="G543" i="1"/>
  <c r="G539" i="1"/>
  <c r="G535" i="1"/>
  <c r="G554" i="1"/>
  <c r="G550" i="1"/>
  <c r="G546" i="1"/>
  <c r="G542" i="1"/>
  <c r="G538" i="1"/>
  <c r="G534" i="1"/>
  <c r="X560" i="1"/>
  <c r="X558" i="1"/>
  <c r="X556" i="1"/>
  <c r="X559" i="1"/>
  <c r="X555" i="1"/>
  <c r="S559" i="1"/>
  <c r="T559" i="1" s="1"/>
  <c r="W559" i="1" s="1"/>
  <c r="Y559" i="1" s="1"/>
  <c r="S560" i="1"/>
  <c r="T560" i="1" s="1"/>
  <c r="W560" i="1" s="1"/>
  <c r="Y560" i="1" s="1"/>
  <c r="S558" i="1"/>
  <c r="T558" i="1" s="1"/>
  <c r="W558" i="1" s="1"/>
  <c r="Y558" i="1" s="1"/>
  <c r="X561" i="1"/>
  <c r="S557" i="1"/>
  <c r="T557" i="1" s="1"/>
  <c r="W557" i="1" s="1"/>
  <c r="Y557" i="1" s="1"/>
  <c r="S561" i="1"/>
  <c r="T561" i="1" s="1"/>
  <c r="W561" i="1" s="1"/>
  <c r="Y561" i="1" s="1"/>
  <c r="S556" i="1"/>
  <c r="T556" i="1" s="1"/>
  <c r="W556" i="1" s="1"/>
  <c r="Y556" i="1" s="1"/>
  <c r="S550" i="1"/>
  <c r="T550" i="1" s="1"/>
  <c r="S553" i="1"/>
  <c r="T553" i="1" s="1"/>
  <c r="O544" i="1"/>
  <c r="O550" i="1"/>
  <c r="O543" i="1"/>
  <c r="O553" i="1"/>
  <c r="O551" i="1"/>
  <c r="S551" i="1"/>
  <c r="T551" i="1" s="1"/>
  <c r="O549" i="1"/>
  <c r="O542" i="1"/>
  <c r="O552" i="1"/>
  <c r="O554" i="1"/>
  <c r="O548" i="1"/>
  <c r="O547" i="1"/>
  <c r="O546" i="1"/>
  <c r="O545" i="1"/>
  <c r="O541" i="1"/>
  <c r="X540" i="1" l="1"/>
  <c r="X537" i="1"/>
  <c r="X550" i="1"/>
  <c r="W551" i="1"/>
  <c r="Y551" i="1" s="1"/>
  <c r="X539" i="1"/>
  <c r="S533" i="1"/>
  <c r="T533" i="1" s="1"/>
  <c r="W533" i="1" s="1"/>
  <c r="Y533" i="1" s="1"/>
  <c r="X553" i="1"/>
  <c r="X554" i="1"/>
  <c r="W550" i="1"/>
  <c r="Y550" i="1" s="1"/>
  <c r="S537" i="1"/>
  <c r="T537" i="1" s="1"/>
  <c r="W537" i="1" s="1"/>
  <c r="Y537" i="1" s="1"/>
  <c r="X547" i="1"/>
  <c r="X544" i="1"/>
  <c r="S543" i="1"/>
  <c r="T543" i="1" s="1"/>
  <c r="W543" i="1" s="1"/>
  <c r="Y543" i="1" s="1"/>
  <c r="S541" i="1"/>
  <c r="T541" i="1" s="1"/>
  <c r="W541" i="1" s="1"/>
  <c r="Y541" i="1" s="1"/>
  <c r="X546" i="1"/>
  <c r="X545" i="1"/>
  <c r="W553" i="1"/>
  <c r="Y553" i="1" s="1"/>
  <c r="X535" i="1"/>
  <c r="X552" i="1"/>
  <c r="X549" i="1"/>
  <c r="X538" i="1"/>
  <c r="X534" i="1"/>
  <c r="S548" i="1"/>
  <c r="T548" i="1" s="1"/>
  <c r="W548" i="1" s="1"/>
  <c r="Y548" i="1" s="1"/>
  <c r="S542" i="1"/>
  <c r="T542" i="1" s="1"/>
  <c r="W542" i="1" s="1"/>
  <c r="Y542" i="1" s="1"/>
  <c r="S544" i="1"/>
  <c r="T544" i="1" s="1"/>
  <c r="W544" i="1" s="1"/>
  <c r="Y544" i="1" s="1"/>
  <c r="S534" i="1"/>
  <c r="T534" i="1" s="1"/>
  <c r="W534" i="1" s="1"/>
  <c r="Y534" i="1" s="1"/>
  <c r="S535" i="1"/>
  <c r="T535" i="1" s="1"/>
  <c r="W535" i="1" s="1"/>
  <c r="Y535" i="1" s="1"/>
  <c r="S539" i="1"/>
  <c r="T539" i="1" s="1"/>
  <c r="W539" i="1" s="1"/>
  <c r="Y539" i="1" s="1"/>
  <c r="X548" i="1"/>
  <c r="X533" i="1"/>
  <c r="X541" i="1"/>
  <c r="S549" i="1"/>
  <c r="T549" i="1" s="1"/>
  <c r="W549" i="1" s="1"/>
  <c r="Y549" i="1" s="1"/>
  <c r="S552" i="1"/>
  <c r="T552" i="1" s="1"/>
  <c r="W552" i="1" s="1"/>
  <c r="Y552" i="1" s="1"/>
  <c r="S545" i="1"/>
  <c r="T545" i="1" s="1"/>
  <c r="W545" i="1" s="1"/>
  <c r="Y545" i="1" s="1"/>
  <c r="S538" i="1"/>
  <c r="T538" i="1" s="1"/>
  <c r="W538" i="1" s="1"/>
  <c r="Y538" i="1" s="1"/>
  <c r="S546" i="1"/>
  <c r="T546" i="1" s="1"/>
  <c r="W546" i="1" s="1"/>
  <c r="Y546" i="1" s="1"/>
  <c r="S547" i="1"/>
  <c r="T547" i="1" s="1"/>
  <c r="W547" i="1" s="1"/>
  <c r="Y547" i="1" s="1"/>
  <c r="X536" i="1"/>
  <c r="X543" i="1"/>
  <c r="X542" i="1"/>
  <c r="X551" i="1"/>
  <c r="S536" i="1"/>
  <c r="T536" i="1" s="1"/>
  <c r="W536" i="1" s="1"/>
  <c r="Y536" i="1" s="1"/>
  <c r="S540" i="1"/>
  <c r="T540" i="1" s="1"/>
  <c r="W540" i="1" s="1"/>
  <c r="Y540" i="1" s="1"/>
  <c r="W554" i="1"/>
  <c r="Y554" i="1" s="1"/>
  <c r="K50" i="7" l="1"/>
  <c r="L50" i="7" s="1"/>
  <c r="M50" i="7"/>
  <c r="F50" i="7"/>
  <c r="N530" i="1" l="1"/>
  <c r="N531" i="1"/>
  <c r="Q531" i="1" s="1"/>
  <c r="N532" i="1"/>
  <c r="Q532" i="1" s="1"/>
  <c r="L49" i="7"/>
  <c r="M49" i="7"/>
  <c r="F49" i="7"/>
  <c r="P530" i="1" l="1"/>
  <c r="Q530" i="1"/>
  <c r="R532" i="1"/>
  <c r="R531" i="1"/>
  <c r="R530" i="1"/>
  <c r="O532" i="1"/>
  <c r="O531" i="1"/>
  <c r="O530" i="1"/>
  <c r="G532" i="1"/>
  <c r="G531" i="1"/>
  <c r="G530" i="1"/>
  <c r="K48" i="7"/>
  <c r="L48" i="7" s="1"/>
  <c r="N517" i="1"/>
  <c r="Q517" i="1" s="1"/>
  <c r="N518" i="1"/>
  <c r="N519" i="1"/>
  <c r="Q519" i="1" s="1"/>
  <c r="N520" i="1"/>
  <c r="Q520" i="1" s="1"/>
  <c r="N521" i="1"/>
  <c r="Q521" i="1" s="1"/>
  <c r="N522" i="1"/>
  <c r="Q522" i="1" s="1"/>
  <c r="N523" i="1"/>
  <c r="Q523" i="1" s="1"/>
  <c r="N524" i="1"/>
  <c r="Q524" i="1" s="1"/>
  <c r="N525" i="1"/>
  <c r="Q525" i="1" s="1"/>
  <c r="N526" i="1"/>
  <c r="N527" i="1"/>
  <c r="N528" i="1"/>
  <c r="Q528" i="1" s="1"/>
  <c r="N529" i="1"/>
  <c r="Q529" i="1" s="1"/>
  <c r="M48" i="7"/>
  <c r="F48" i="7"/>
  <c r="P527" i="1" l="1"/>
  <c r="Q527" i="1"/>
  <c r="P526" i="1"/>
  <c r="Q526" i="1"/>
  <c r="P518" i="1"/>
  <c r="Q518" i="1"/>
  <c r="R518" i="1"/>
  <c r="R529" i="1"/>
  <c r="R517" i="1"/>
  <c r="R528" i="1"/>
  <c r="R519" i="1"/>
  <c r="O525" i="1"/>
  <c r="O521" i="1"/>
  <c r="O524" i="1"/>
  <c r="O520" i="1"/>
  <c r="O527" i="1"/>
  <c r="O523" i="1"/>
  <c r="O526" i="1"/>
  <c r="O522" i="1"/>
  <c r="O529" i="1"/>
  <c r="O528" i="1"/>
  <c r="O518" i="1"/>
  <c r="O519" i="1"/>
  <c r="G528" i="1"/>
  <c r="G520" i="1"/>
  <c r="G523" i="1"/>
  <c r="G519" i="1"/>
  <c r="S532" i="1"/>
  <c r="T532" i="1" s="1"/>
  <c r="W532" i="1" s="1"/>
  <c r="Y532" i="1" s="1"/>
  <c r="G526" i="1"/>
  <c r="G522" i="1"/>
  <c r="G518" i="1"/>
  <c r="G529" i="1"/>
  <c r="G525" i="1"/>
  <c r="G521" i="1"/>
  <c r="G517" i="1"/>
  <c r="G524" i="1"/>
  <c r="G527" i="1"/>
  <c r="X531" i="1"/>
  <c r="X532" i="1"/>
  <c r="X530" i="1"/>
  <c r="S531" i="1"/>
  <c r="T531" i="1" s="1"/>
  <c r="W531" i="1" s="1"/>
  <c r="Y531" i="1" s="1"/>
  <c r="S530" i="1"/>
  <c r="T530" i="1" s="1"/>
  <c r="W530" i="1" s="1"/>
  <c r="Y530" i="1" s="1"/>
  <c r="O517" i="1"/>
  <c r="M47" i="7"/>
  <c r="K47" i="7"/>
  <c r="L47" i="7" s="1"/>
  <c r="F47" i="7"/>
  <c r="N510" i="1"/>
  <c r="Q510" i="1" s="1"/>
  <c r="N511" i="1"/>
  <c r="Q511" i="1" s="1"/>
  <c r="N512" i="1"/>
  <c r="Q512" i="1" s="1"/>
  <c r="N513" i="1"/>
  <c r="Q513" i="1" s="1"/>
  <c r="N514" i="1"/>
  <c r="N515" i="1"/>
  <c r="N516" i="1"/>
  <c r="Q516" i="1" s="1"/>
  <c r="P515" i="1" l="1"/>
  <c r="Q515" i="1"/>
  <c r="P514" i="1"/>
  <c r="Q514" i="1"/>
  <c r="R510" i="1"/>
  <c r="O514" i="1"/>
  <c r="O513" i="1"/>
  <c r="O516" i="1"/>
  <c r="O512" i="1"/>
  <c r="O515" i="1"/>
  <c r="O511" i="1"/>
  <c r="S524" i="1"/>
  <c r="T524" i="1" s="1"/>
  <c r="W524" i="1" s="1"/>
  <c r="Y524" i="1" s="1"/>
  <c r="G516" i="1"/>
  <c r="G512" i="1"/>
  <c r="G514" i="1"/>
  <c r="G510" i="1"/>
  <c r="S517" i="1"/>
  <c r="T517" i="1" s="1"/>
  <c r="W517" i="1" s="1"/>
  <c r="Y517" i="1" s="1"/>
  <c r="X528" i="1"/>
  <c r="X526" i="1"/>
  <c r="X521" i="1"/>
  <c r="S520" i="1"/>
  <c r="T520" i="1" s="1"/>
  <c r="W520" i="1" s="1"/>
  <c r="Y520" i="1" s="1"/>
  <c r="S528" i="1"/>
  <c r="T528" i="1" s="1"/>
  <c r="W528" i="1" s="1"/>
  <c r="Y528" i="1" s="1"/>
  <c r="S523" i="1"/>
  <c r="T523" i="1" s="1"/>
  <c r="W523" i="1" s="1"/>
  <c r="Y523" i="1" s="1"/>
  <c r="X522" i="1"/>
  <c r="X518" i="1"/>
  <c r="X519" i="1"/>
  <c r="X520" i="1"/>
  <c r="X525" i="1"/>
  <c r="S526" i="1"/>
  <c r="T526" i="1" s="1"/>
  <c r="W526" i="1" s="1"/>
  <c r="Y526" i="1" s="1"/>
  <c r="S527" i="1"/>
  <c r="T527" i="1" s="1"/>
  <c r="W527" i="1" s="1"/>
  <c r="Y527" i="1" s="1"/>
  <c r="X527" i="1"/>
  <c r="S521" i="1"/>
  <c r="T521" i="1" s="1"/>
  <c r="W521" i="1" s="1"/>
  <c r="Y521" i="1" s="1"/>
  <c r="S518" i="1"/>
  <c r="T518" i="1" s="1"/>
  <c r="W518" i="1" s="1"/>
  <c r="Y518" i="1" s="1"/>
  <c r="S522" i="1"/>
  <c r="T522" i="1" s="1"/>
  <c r="W522" i="1" s="1"/>
  <c r="Y522" i="1" s="1"/>
  <c r="X529" i="1"/>
  <c r="X523" i="1"/>
  <c r="X524" i="1"/>
  <c r="S529" i="1"/>
  <c r="T529" i="1" s="1"/>
  <c r="W529" i="1" s="1"/>
  <c r="Y529" i="1" s="1"/>
  <c r="S519" i="1"/>
  <c r="T519" i="1" s="1"/>
  <c r="W519" i="1" s="1"/>
  <c r="Y519" i="1" s="1"/>
  <c r="S525" i="1"/>
  <c r="T525" i="1" s="1"/>
  <c r="W525" i="1" s="1"/>
  <c r="Y525" i="1" s="1"/>
  <c r="X517" i="1"/>
  <c r="O510" i="1"/>
  <c r="G515" i="1"/>
  <c r="G511" i="1"/>
  <c r="G513" i="1"/>
  <c r="K46" i="7"/>
  <c r="L46" i="7" s="1"/>
  <c r="N505" i="1"/>
  <c r="N506" i="1"/>
  <c r="Q506" i="1" s="1"/>
  <c r="N507" i="1"/>
  <c r="Q507" i="1" s="1"/>
  <c r="N508" i="1"/>
  <c r="Q508" i="1" s="1"/>
  <c r="N509" i="1"/>
  <c r="Q509" i="1" s="1"/>
  <c r="M46" i="7"/>
  <c r="F46" i="7"/>
  <c r="P505" i="1" l="1"/>
  <c r="Q505" i="1"/>
  <c r="R509" i="1"/>
  <c r="R505" i="1"/>
  <c r="R508" i="1"/>
  <c r="R507" i="1"/>
  <c r="O506" i="1"/>
  <c r="O508" i="1"/>
  <c r="O507" i="1"/>
  <c r="O509" i="1"/>
  <c r="X515" i="1"/>
  <c r="X513" i="1"/>
  <c r="S511" i="1"/>
  <c r="T511" i="1" s="1"/>
  <c r="W511" i="1" s="1"/>
  <c r="Y511" i="1" s="1"/>
  <c r="G506" i="1"/>
  <c r="G508" i="1"/>
  <c r="X512" i="1"/>
  <c r="S514" i="1"/>
  <c r="T514" i="1" s="1"/>
  <c r="W514" i="1" s="1"/>
  <c r="Y514" i="1" s="1"/>
  <c r="S510" i="1"/>
  <c r="T510" i="1" s="1"/>
  <c r="W510" i="1" s="1"/>
  <c r="Y510" i="1" s="1"/>
  <c r="X510" i="1"/>
  <c r="G507" i="1"/>
  <c r="G505" i="1"/>
  <c r="X514" i="1"/>
  <c r="X516" i="1"/>
  <c r="X511" i="1"/>
  <c r="S515" i="1"/>
  <c r="T515" i="1" s="1"/>
  <c r="W515" i="1" s="1"/>
  <c r="Y515" i="1" s="1"/>
  <c r="S513" i="1"/>
  <c r="T513" i="1" s="1"/>
  <c r="W513" i="1" s="1"/>
  <c r="Y513" i="1" s="1"/>
  <c r="S512" i="1"/>
  <c r="T512" i="1" s="1"/>
  <c r="W512" i="1" s="1"/>
  <c r="Y512" i="1" s="1"/>
  <c r="G509" i="1"/>
  <c r="O505" i="1"/>
  <c r="S516" i="1"/>
  <c r="T516" i="1" s="1"/>
  <c r="W516" i="1" s="1"/>
  <c r="Y516" i="1" s="1"/>
  <c r="B52" i="7"/>
  <c r="B51" i="7"/>
  <c r="B50" i="7"/>
  <c r="B49" i="7"/>
  <c r="B48" i="7"/>
  <c r="L45" i="7"/>
  <c r="F45" i="7"/>
  <c r="N499" i="1"/>
  <c r="Q499" i="1" s="1"/>
  <c r="X499" i="1"/>
  <c r="N500" i="1"/>
  <c r="Q500" i="1" s="1"/>
  <c r="N501" i="1"/>
  <c r="Q501" i="1" s="1"/>
  <c r="N502" i="1"/>
  <c r="Q502" i="1" s="1"/>
  <c r="N503" i="1"/>
  <c r="N504" i="1"/>
  <c r="Q504" i="1" s="1"/>
  <c r="M45" i="7"/>
  <c r="P503" i="1" l="1"/>
  <c r="Q503" i="1"/>
  <c r="O502" i="1"/>
  <c r="O499" i="1"/>
  <c r="O501" i="1"/>
  <c r="O504" i="1"/>
  <c r="O500" i="1"/>
  <c r="O503" i="1"/>
  <c r="G499" i="1"/>
  <c r="X505" i="1"/>
  <c r="X507" i="1"/>
  <c r="X509" i="1"/>
  <c r="G502" i="1"/>
  <c r="G503" i="1"/>
  <c r="G501" i="1"/>
  <c r="S505" i="1"/>
  <c r="T505" i="1" s="1"/>
  <c r="W505" i="1" s="1"/>
  <c r="Y505" i="1" s="1"/>
  <c r="G500" i="1"/>
  <c r="S506" i="1"/>
  <c r="T506" i="1" s="1"/>
  <c r="W506" i="1" s="1"/>
  <c r="Y506" i="1" s="1"/>
  <c r="S508" i="1"/>
  <c r="T508" i="1" s="1"/>
  <c r="W508" i="1" s="1"/>
  <c r="Y508" i="1" s="1"/>
  <c r="X506" i="1"/>
  <c r="X508" i="1"/>
  <c r="S509" i="1"/>
  <c r="T509" i="1" s="1"/>
  <c r="W509" i="1" s="1"/>
  <c r="Y509" i="1" s="1"/>
  <c r="S507" i="1"/>
  <c r="T507" i="1" s="1"/>
  <c r="W507" i="1" s="1"/>
  <c r="Y507" i="1" s="1"/>
  <c r="G504" i="1"/>
  <c r="K44" i="7"/>
  <c r="L44" i="7" s="1"/>
  <c r="N496" i="1"/>
  <c r="N497" i="1"/>
  <c r="N498" i="1"/>
  <c r="Q498" i="1" s="1"/>
  <c r="N495" i="1"/>
  <c r="Q495" i="1" s="1"/>
  <c r="P496" i="1" l="1"/>
  <c r="Q496" i="1"/>
  <c r="P497" i="1"/>
  <c r="Q497" i="1"/>
  <c r="R497" i="1"/>
  <c r="R498" i="1"/>
  <c r="R496" i="1"/>
  <c r="R495" i="1"/>
  <c r="S499" i="1"/>
  <c r="T499" i="1" s="1"/>
  <c r="W499" i="1" s="1"/>
  <c r="Y499" i="1" s="1"/>
  <c r="O498" i="1"/>
  <c r="O497" i="1"/>
  <c r="O496" i="1"/>
  <c r="X500" i="1"/>
  <c r="G495" i="1"/>
  <c r="G498" i="1"/>
  <c r="G497" i="1"/>
  <c r="G496" i="1"/>
  <c r="X504" i="1"/>
  <c r="S504" i="1"/>
  <c r="T504" i="1" s="1"/>
  <c r="W504" i="1" s="1"/>
  <c r="Y504" i="1" s="1"/>
  <c r="S501" i="1"/>
  <c r="T501" i="1" s="1"/>
  <c r="W501" i="1" s="1"/>
  <c r="Y501" i="1" s="1"/>
  <c r="X502" i="1"/>
  <c r="X503" i="1"/>
  <c r="S500" i="1"/>
  <c r="T500" i="1" s="1"/>
  <c r="W500" i="1" s="1"/>
  <c r="Y500" i="1" s="1"/>
  <c r="S503" i="1"/>
  <c r="T503" i="1" s="1"/>
  <c r="W503" i="1" s="1"/>
  <c r="Y503" i="1" s="1"/>
  <c r="S502" i="1"/>
  <c r="T502" i="1" s="1"/>
  <c r="W502" i="1" s="1"/>
  <c r="Y502" i="1" s="1"/>
  <c r="X501" i="1"/>
  <c r="O495" i="1"/>
  <c r="S498" i="1" l="1"/>
  <c r="T498" i="1" s="1"/>
  <c r="W498" i="1" s="1"/>
  <c r="Y498" i="1" s="1"/>
  <c r="S496" i="1"/>
  <c r="T496" i="1" s="1"/>
  <c r="W496" i="1" s="1"/>
  <c r="Y496" i="1" s="1"/>
  <c r="X496" i="1"/>
  <c r="X495" i="1"/>
  <c r="X497" i="1"/>
  <c r="X498" i="1"/>
  <c r="S495" i="1"/>
  <c r="T495" i="1" s="1"/>
  <c r="W495" i="1" s="1"/>
  <c r="Y495" i="1" s="1"/>
  <c r="S497" i="1"/>
  <c r="T497" i="1" s="1"/>
  <c r="W497" i="1" s="1"/>
  <c r="Y497" i="1" s="1"/>
  <c r="F44" i="7"/>
  <c r="B47" i="7"/>
  <c r="B46" i="7"/>
  <c r="M44" i="7"/>
  <c r="B45" i="7"/>
  <c r="B44" i="7"/>
  <c r="M43" i="7"/>
  <c r="K43" i="7"/>
  <c r="L43" i="7" s="1"/>
  <c r="F43" i="7"/>
  <c r="K42" i="7" l="1"/>
  <c r="L42" i="7" s="1"/>
  <c r="N491" i="1"/>
  <c r="Q491" i="1" s="1"/>
  <c r="N492" i="1"/>
  <c r="N493" i="1"/>
  <c r="N494" i="1"/>
  <c r="Q494" i="1" s="1"/>
  <c r="F42" i="7"/>
  <c r="P492" i="1" l="1"/>
  <c r="Q492" i="1"/>
  <c r="P493" i="1"/>
  <c r="Q493" i="1"/>
  <c r="R494" i="1"/>
  <c r="O493" i="1"/>
  <c r="O492" i="1"/>
  <c r="O494" i="1"/>
  <c r="G491" i="1"/>
  <c r="G494" i="1"/>
  <c r="S491" i="1"/>
  <c r="T491" i="1" s="1"/>
  <c r="G493" i="1"/>
  <c r="O491" i="1"/>
  <c r="G492" i="1"/>
  <c r="L41" i="7"/>
  <c r="L40" i="7"/>
  <c r="M40" i="7"/>
  <c r="F41" i="7"/>
  <c r="N489" i="1"/>
  <c r="Q489" i="1" s="1"/>
  <c r="N490" i="1"/>
  <c r="Q490" i="1" s="1"/>
  <c r="O490" i="1" l="1"/>
  <c r="S489" i="1"/>
  <c r="T489" i="1" s="1"/>
  <c r="O489" i="1"/>
  <c r="S492" i="1"/>
  <c r="T492" i="1" s="1"/>
  <c r="W492" i="1" s="1"/>
  <c r="Y492" i="1" s="1"/>
  <c r="S493" i="1"/>
  <c r="T493" i="1" s="1"/>
  <c r="W493" i="1" s="1"/>
  <c r="Y493" i="1" s="1"/>
  <c r="X491" i="1"/>
  <c r="X492" i="1"/>
  <c r="X493" i="1"/>
  <c r="X494" i="1"/>
  <c r="G489" i="1"/>
  <c r="G490" i="1"/>
  <c r="W491" i="1"/>
  <c r="Y491" i="1" s="1"/>
  <c r="S494" i="1"/>
  <c r="S490" i="1" l="1"/>
  <c r="T490" i="1" s="1"/>
  <c r="W490" i="1" s="1"/>
  <c r="Y490" i="1" s="1"/>
  <c r="X490" i="1"/>
  <c r="X489" i="1"/>
  <c r="W489" i="1"/>
  <c r="Y489" i="1" s="1"/>
  <c r="T494" i="1"/>
  <c r="W494" i="1" s="1"/>
  <c r="Y494" i="1" s="1"/>
  <c r="F40" i="7"/>
  <c r="L39" i="7" l="1"/>
  <c r="M39" i="7"/>
  <c r="F39" i="7"/>
  <c r="B40" i="7"/>
  <c r="B41" i="7"/>
  <c r="B42" i="7"/>
  <c r="B43" i="7"/>
  <c r="B39" i="7"/>
  <c r="N474" i="1"/>
  <c r="N475" i="1"/>
  <c r="Q475" i="1" s="1"/>
  <c r="N476" i="1"/>
  <c r="N477" i="1"/>
  <c r="Q477" i="1" s="1"/>
  <c r="N478" i="1"/>
  <c r="N479" i="1"/>
  <c r="N480" i="1"/>
  <c r="Q480" i="1" s="1"/>
  <c r="N481" i="1"/>
  <c r="N482" i="1"/>
  <c r="N483" i="1"/>
  <c r="N484" i="1"/>
  <c r="N485" i="1"/>
  <c r="N486" i="1"/>
  <c r="Q486" i="1" s="1"/>
  <c r="N487" i="1"/>
  <c r="Q487" i="1" s="1"/>
  <c r="N488" i="1"/>
  <c r="Q488" i="1" s="1"/>
  <c r="P476" i="1" l="1"/>
  <c r="Q476" i="1"/>
  <c r="R485" i="1"/>
  <c r="Q485" i="1"/>
  <c r="R481" i="1"/>
  <c r="Q481" i="1"/>
  <c r="P484" i="1"/>
  <c r="Q484" i="1"/>
  <c r="P483" i="1"/>
  <c r="Q483" i="1"/>
  <c r="P479" i="1"/>
  <c r="Q479" i="1"/>
  <c r="P482" i="1"/>
  <c r="Q482" i="1"/>
  <c r="R478" i="1"/>
  <c r="Q478" i="1"/>
  <c r="P474" i="1"/>
  <c r="Q474" i="1"/>
  <c r="R486" i="1"/>
  <c r="R477" i="1"/>
  <c r="R488" i="1"/>
  <c r="R484" i="1"/>
  <c r="R480" i="1"/>
  <c r="R476" i="1"/>
  <c r="R487" i="1"/>
  <c r="R483" i="1"/>
  <c r="R479" i="1"/>
  <c r="R475" i="1"/>
  <c r="R482" i="1"/>
  <c r="R474" i="1"/>
  <c r="O486" i="1"/>
  <c r="O482" i="1"/>
  <c r="O476" i="1"/>
  <c r="O483" i="1"/>
  <c r="O479" i="1"/>
  <c r="O475" i="1"/>
  <c r="G485" i="1"/>
  <c r="G481" i="1"/>
  <c r="G477" i="1"/>
  <c r="O477" i="1"/>
  <c r="O481" i="1"/>
  <c r="O480" i="1"/>
  <c r="O488" i="1"/>
  <c r="O478" i="1"/>
  <c r="O485" i="1"/>
  <c r="G488" i="1"/>
  <c r="G484" i="1"/>
  <c r="G480" i="1"/>
  <c r="G476" i="1"/>
  <c r="O487" i="1"/>
  <c r="O484" i="1"/>
  <c r="O474" i="1"/>
  <c r="G487" i="1"/>
  <c r="G483" i="1"/>
  <c r="G479" i="1"/>
  <c r="G475" i="1"/>
  <c r="G486" i="1"/>
  <c r="G482" i="1"/>
  <c r="G478" i="1"/>
  <c r="G474" i="1"/>
  <c r="K38" i="7"/>
  <c r="L38" i="7" s="1"/>
  <c r="M38" i="7"/>
  <c r="N458" i="1"/>
  <c r="Q458" i="1" s="1"/>
  <c r="N459" i="1"/>
  <c r="Q459" i="1" s="1"/>
  <c r="N460" i="1"/>
  <c r="Q460" i="1" s="1"/>
  <c r="N461" i="1"/>
  <c r="Q461" i="1" s="1"/>
  <c r="N462" i="1"/>
  <c r="Q462" i="1" s="1"/>
  <c r="N463" i="1"/>
  <c r="Q463" i="1" s="1"/>
  <c r="N464" i="1"/>
  <c r="Q464" i="1" s="1"/>
  <c r="N465" i="1"/>
  <c r="Q465" i="1" s="1"/>
  <c r="N466" i="1"/>
  <c r="N467" i="1"/>
  <c r="Q467" i="1" s="1"/>
  <c r="N468" i="1"/>
  <c r="Q468" i="1" s="1"/>
  <c r="N469" i="1"/>
  <c r="N470" i="1"/>
  <c r="Q470" i="1" s="1"/>
  <c r="N471" i="1"/>
  <c r="Q471" i="1" s="1"/>
  <c r="N472" i="1"/>
  <c r="Q472" i="1" s="1"/>
  <c r="N473" i="1"/>
  <c r="Q473" i="1" s="1"/>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P469" i="1" l="1"/>
  <c r="Q469" i="1"/>
  <c r="P466" i="1"/>
  <c r="Q466" i="1"/>
  <c r="P472" i="1"/>
  <c r="P468" i="1"/>
  <c r="P464" i="1"/>
  <c r="P460" i="1"/>
  <c r="P462" i="1"/>
  <c r="O469" i="1"/>
  <c r="O465" i="1"/>
  <c r="O470" i="1"/>
  <c r="O466" i="1"/>
  <c r="O458" i="1"/>
  <c r="O471" i="1"/>
  <c r="O467" i="1"/>
  <c r="O463" i="1"/>
  <c r="O459" i="1"/>
  <c r="X479" i="1"/>
  <c r="X476" i="1"/>
  <c r="S478" i="1"/>
  <c r="T478" i="1" s="1"/>
  <c r="W478" i="1" s="1"/>
  <c r="Y478" i="1" s="1"/>
  <c r="S484" i="1"/>
  <c r="T484" i="1" s="1"/>
  <c r="W484" i="1" s="1"/>
  <c r="Y484" i="1" s="1"/>
  <c r="S488" i="1"/>
  <c r="T488" i="1" s="1"/>
  <c r="W488" i="1" s="1"/>
  <c r="Y488" i="1" s="1"/>
  <c r="X484" i="1"/>
  <c r="X474" i="1"/>
  <c r="X482" i="1"/>
  <c r="X475" i="1"/>
  <c r="S482" i="1"/>
  <c r="T482" i="1" s="1"/>
  <c r="W482" i="1" s="1"/>
  <c r="Y482" i="1" s="1"/>
  <c r="S477" i="1"/>
  <c r="T477" i="1" s="1"/>
  <c r="W477" i="1" s="1"/>
  <c r="Y477" i="1" s="1"/>
  <c r="S480" i="1"/>
  <c r="T480" i="1" s="1"/>
  <c r="W480" i="1" s="1"/>
  <c r="Y480" i="1" s="1"/>
  <c r="S486" i="1"/>
  <c r="T486" i="1" s="1"/>
  <c r="W486" i="1" s="1"/>
  <c r="Y486" i="1" s="1"/>
  <c r="X481" i="1"/>
  <c r="S481" i="1"/>
  <c r="T481" i="1" s="1"/>
  <c r="W481" i="1" s="1"/>
  <c r="Y481" i="1" s="1"/>
  <c r="S476" i="1"/>
  <c r="T476" i="1" s="1"/>
  <c r="W476" i="1" s="1"/>
  <c r="Y476" i="1" s="1"/>
  <c r="S485" i="1"/>
  <c r="T485" i="1" s="1"/>
  <c r="W485" i="1" s="1"/>
  <c r="Y485" i="1" s="1"/>
  <c r="S479" i="1"/>
  <c r="T479" i="1" s="1"/>
  <c r="W479" i="1" s="1"/>
  <c r="Y479" i="1" s="1"/>
  <c r="X483" i="1"/>
  <c r="X488" i="1"/>
  <c r="X486" i="1"/>
  <c r="X485" i="1"/>
  <c r="S474" i="1"/>
  <c r="T474" i="1" s="1"/>
  <c r="W474" i="1" s="1"/>
  <c r="Y474" i="1" s="1"/>
  <c r="S475" i="1"/>
  <c r="T475" i="1" s="1"/>
  <c r="W475" i="1" s="1"/>
  <c r="Y475" i="1" s="1"/>
  <c r="S487" i="1"/>
  <c r="T487" i="1" s="1"/>
  <c r="W487" i="1" s="1"/>
  <c r="Y487" i="1" s="1"/>
  <c r="G473" i="1"/>
  <c r="G469" i="1"/>
  <c r="G465" i="1"/>
  <c r="G461" i="1"/>
  <c r="S483" i="1"/>
  <c r="T483" i="1" s="1"/>
  <c r="W483" i="1" s="1"/>
  <c r="Y483" i="1" s="1"/>
  <c r="X487" i="1"/>
  <c r="G472" i="1"/>
  <c r="G468" i="1"/>
  <c r="G464" i="1"/>
  <c r="G460" i="1"/>
  <c r="O461" i="1"/>
  <c r="X477" i="1"/>
  <c r="G463" i="1"/>
  <c r="X478" i="1"/>
  <c r="X480" i="1"/>
  <c r="G471" i="1"/>
  <c r="G467" i="1"/>
  <c r="G459" i="1"/>
  <c r="G470" i="1"/>
  <c r="G466" i="1"/>
  <c r="G462" i="1"/>
  <c r="G458" i="1"/>
  <c r="O462" i="1"/>
  <c r="S461" i="1"/>
  <c r="T461" i="1" s="1"/>
  <c r="S473" i="1"/>
  <c r="T473" i="1" s="1"/>
  <c r="O473" i="1"/>
  <c r="S462" i="1"/>
  <c r="T462" i="1" s="1"/>
  <c r="O472" i="1"/>
  <c r="O468" i="1"/>
  <c r="O464" i="1"/>
  <c r="O460" i="1"/>
  <c r="L37" i="7"/>
  <c r="M37" i="7"/>
  <c r="S458" i="1" l="1"/>
  <c r="T458" i="1" s="1"/>
  <c r="W458" i="1" s="1"/>
  <c r="Y458" i="1" s="1"/>
  <c r="S459" i="1"/>
  <c r="T459" i="1" s="1"/>
  <c r="W459" i="1" s="1"/>
  <c r="Y459" i="1" s="1"/>
  <c r="S466" i="1"/>
  <c r="T466" i="1" s="1"/>
  <c r="W466" i="1" s="1"/>
  <c r="Y466" i="1" s="1"/>
  <c r="S463" i="1"/>
  <c r="T463" i="1" s="1"/>
  <c r="W463" i="1" s="1"/>
  <c r="Y463" i="1" s="1"/>
  <c r="S470" i="1"/>
  <c r="T470" i="1" s="1"/>
  <c r="W470" i="1" s="1"/>
  <c r="Y470" i="1" s="1"/>
  <c r="S467" i="1"/>
  <c r="T467" i="1" s="1"/>
  <c r="W467" i="1" s="1"/>
  <c r="Y467" i="1" s="1"/>
  <c r="X465" i="1"/>
  <c r="X459" i="1"/>
  <c r="X467" i="1"/>
  <c r="X471" i="1"/>
  <c r="X473" i="1"/>
  <c r="S469" i="1"/>
  <c r="T469" i="1" s="1"/>
  <c r="W469" i="1" s="1"/>
  <c r="Y469" i="1" s="1"/>
  <c r="X472" i="1"/>
  <c r="S471" i="1"/>
  <c r="T471" i="1" s="1"/>
  <c r="W471" i="1" s="1"/>
  <c r="Y471" i="1" s="1"/>
  <c r="X463" i="1"/>
  <c r="X469" i="1"/>
  <c r="X460" i="1"/>
  <c r="X468" i="1"/>
  <c r="S464" i="1"/>
  <c r="T464" i="1" s="1"/>
  <c r="W464" i="1" s="1"/>
  <c r="Y464" i="1" s="1"/>
  <c r="X466" i="1"/>
  <c r="S472" i="1"/>
  <c r="T472" i="1" s="1"/>
  <c r="W472" i="1" s="1"/>
  <c r="Y472" i="1" s="1"/>
  <c r="S465" i="1"/>
  <c r="T465" i="1" s="1"/>
  <c r="W465" i="1" s="1"/>
  <c r="Y465" i="1" s="1"/>
  <c r="X470" i="1"/>
  <c r="X461" i="1"/>
  <c r="W461" i="1"/>
  <c r="Y461" i="1" s="1"/>
  <c r="S460" i="1"/>
  <c r="T460" i="1" s="1"/>
  <c r="W460" i="1" s="1"/>
  <c r="Y460" i="1" s="1"/>
  <c r="S468" i="1"/>
  <c r="T468" i="1" s="1"/>
  <c r="W468" i="1" s="1"/>
  <c r="Y468" i="1" s="1"/>
  <c r="X458" i="1"/>
  <c r="W462" i="1"/>
  <c r="Y462" i="1" s="1"/>
  <c r="X462" i="1"/>
  <c r="W473" i="1"/>
  <c r="Y473" i="1" s="1"/>
  <c r="X464" i="1"/>
  <c r="L36" i="7"/>
  <c r="N439" i="1"/>
  <c r="Q439" i="1" s="1"/>
  <c r="N440" i="1"/>
  <c r="N441" i="1"/>
  <c r="N442" i="1"/>
  <c r="Q442" i="1" s="1"/>
  <c r="N443" i="1"/>
  <c r="Q443" i="1" s="1"/>
  <c r="N444" i="1"/>
  <c r="Q444" i="1" s="1"/>
  <c r="N445" i="1"/>
  <c r="N446" i="1"/>
  <c r="N447" i="1"/>
  <c r="Q447" i="1" s="1"/>
  <c r="N448" i="1"/>
  <c r="Q448" i="1" s="1"/>
  <c r="N449" i="1"/>
  <c r="Q449" i="1" s="1"/>
  <c r="N450" i="1"/>
  <c r="Q450" i="1" s="1"/>
  <c r="N451" i="1"/>
  <c r="Q451" i="1" s="1"/>
  <c r="N452" i="1"/>
  <c r="Q452" i="1" s="1"/>
  <c r="N453" i="1"/>
  <c r="Q453" i="1" s="1"/>
  <c r="N454" i="1"/>
  <c r="Q454" i="1" s="1"/>
  <c r="N455" i="1"/>
  <c r="Q455" i="1" s="1"/>
  <c r="N456" i="1"/>
  <c r="Q456" i="1" s="1"/>
  <c r="N457" i="1"/>
  <c r="Q457" i="1" s="1"/>
  <c r="N438" i="1"/>
  <c r="M36" i="7"/>
  <c r="P441" i="1" l="1"/>
  <c r="Q441" i="1"/>
  <c r="P440" i="1"/>
  <c r="Q440" i="1"/>
  <c r="P445" i="1"/>
  <c r="Q445" i="1"/>
  <c r="P438" i="1"/>
  <c r="Q438" i="1"/>
  <c r="P446" i="1"/>
  <c r="Q446" i="1"/>
  <c r="R453" i="1"/>
  <c r="R456" i="1"/>
  <c r="R452" i="1"/>
  <c r="R448" i="1"/>
  <c r="R444" i="1"/>
  <c r="R440" i="1"/>
  <c r="R457" i="1"/>
  <c r="R449" i="1"/>
  <c r="R441" i="1"/>
  <c r="R455" i="1"/>
  <c r="R451" i="1"/>
  <c r="R447" i="1"/>
  <c r="R443" i="1"/>
  <c r="R439" i="1"/>
  <c r="R445" i="1"/>
  <c r="R438" i="1"/>
  <c r="R454" i="1"/>
  <c r="R450" i="1"/>
  <c r="R446" i="1"/>
  <c r="R442" i="1"/>
  <c r="O451" i="1"/>
  <c r="O443" i="1"/>
  <c r="O438" i="1"/>
  <c r="O454" i="1"/>
  <c r="O450" i="1"/>
  <c r="O446" i="1"/>
  <c r="O442" i="1"/>
  <c r="O457" i="1"/>
  <c r="O453" i="1"/>
  <c r="O449" i="1"/>
  <c r="O445" i="1"/>
  <c r="O441" i="1"/>
  <c r="O456" i="1"/>
  <c r="O452" i="1"/>
  <c r="O448" i="1"/>
  <c r="O444" i="1"/>
  <c r="O440" i="1"/>
  <c r="O455" i="1"/>
  <c r="O447" i="1"/>
  <c r="O439" i="1"/>
  <c r="G438" i="1"/>
  <c r="G450" i="1"/>
  <c r="G442" i="1"/>
  <c r="G444" i="1"/>
  <c r="G452" i="1"/>
  <c r="G440" i="1"/>
  <c r="G454" i="1"/>
  <c r="G446" i="1"/>
  <c r="G456" i="1"/>
  <c r="G448" i="1"/>
  <c r="G457" i="1"/>
  <c r="G455" i="1"/>
  <c r="G453" i="1"/>
  <c r="G451" i="1"/>
  <c r="G449" i="1"/>
  <c r="G447" i="1"/>
  <c r="G445" i="1"/>
  <c r="G443" i="1"/>
  <c r="G441" i="1"/>
  <c r="G439" i="1"/>
  <c r="L35" i="7"/>
  <c r="M35" i="7"/>
  <c r="N419" i="1"/>
  <c r="Q419" i="1" s="1"/>
  <c r="N420" i="1"/>
  <c r="N421" i="1"/>
  <c r="N422" i="1"/>
  <c r="Q422" i="1" s="1"/>
  <c r="N423" i="1"/>
  <c r="Q423" i="1" s="1"/>
  <c r="N424" i="1"/>
  <c r="Q424" i="1" s="1"/>
  <c r="N425" i="1"/>
  <c r="Q425" i="1" s="1"/>
  <c r="N426" i="1"/>
  <c r="Q426" i="1" s="1"/>
  <c r="N427" i="1"/>
  <c r="Q427" i="1" s="1"/>
  <c r="N428" i="1"/>
  <c r="Q428" i="1" s="1"/>
  <c r="N429" i="1"/>
  <c r="Q429" i="1" s="1"/>
  <c r="N430" i="1"/>
  <c r="Q430" i="1" s="1"/>
  <c r="N431" i="1"/>
  <c r="Q431" i="1" s="1"/>
  <c r="N432" i="1"/>
  <c r="Q432" i="1" s="1"/>
  <c r="N433" i="1"/>
  <c r="Q433" i="1" s="1"/>
  <c r="N434" i="1"/>
  <c r="Q434" i="1" s="1"/>
  <c r="N435" i="1"/>
  <c r="Q435" i="1" s="1"/>
  <c r="N436" i="1"/>
  <c r="Q436" i="1" s="1"/>
  <c r="N437" i="1"/>
  <c r="P437" i="1" l="1"/>
  <c r="Q437" i="1"/>
  <c r="P421" i="1"/>
  <c r="Q421" i="1"/>
  <c r="P420" i="1"/>
  <c r="Q420" i="1"/>
  <c r="P435" i="1"/>
  <c r="S435" i="1" s="1"/>
  <c r="T435" i="1" s="1"/>
  <c r="P419" i="1"/>
  <c r="P434" i="1"/>
  <c r="R437" i="1"/>
  <c r="O423" i="1"/>
  <c r="O422" i="1"/>
  <c r="O436" i="1"/>
  <c r="O432" i="1"/>
  <c r="O428" i="1"/>
  <c r="O424" i="1"/>
  <c r="O420" i="1"/>
  <c r="O421" i="1"/>
  <c r="O437" i="1"/>
  <c r="X447" i="1"/>
  <c r="S444" i="1"/>
  <c r="T444" i="1" s="1"/>
  <c r="W444" i="1" s="1"/>
  <c r="Y444" i="1" s="1"/>
  <c r="X449" i="1"/>
  <c r="X453" i="1"/>
  <c r="X446" i="1"/>
  <c r="X440" i="1"/>
  <c r="X456" i="1"/>
  <c r="X445" i="1"/>
  <c r="X442" i="1"/>
  <c r="X450" i="1"/>
  <c r="S455" i="1"/>
  <c r="T455" i="1" s="1"/>
  <c r="W455" i="1" s="1"/>
  <c r="Y455" i="1" s="1"/>
  <c r="S454" i="1"/>
  <c r="T454" i="1" s="1"/>
  <c r="W454" i="1" s="1"/>
  <c r="Y454" i="1" s="1"/>
  <c r="S439" i="1"/>
  <c r="T439" i="1" s="1"/>
  <c r="W439" i="1" s="1"/>
  <c r="Y439" i="1" s="1"/>
  <c r="X439" i="1"/>
  <c r="G435" i="1"/>
  <c r="G431" i="1"/>
  <c r="G427" i="1"/>
  <c r="G423" i="1"/>
  <c r="G419" i="1"/>
  <c r="G437" i="1"/>
  <c r="G421" i="1"/>
  <c r="G434" i="1"/>
  <c r="G430" i="1"/>
  <c r="G426" i="1"/>
  <c r="G422" i="1"/>
  <c r="G433" i="1"/>
  <c r="G429" i="1"/>
  <c r="G425" i="1"/>
  <c r="G436" i="1"/>
  <c r="G432" i="1"/>
  <c r="G428" i="1"/>
  <c r="G424" i="1"/>
  <c r="G420" i="1"/>
  <c r="X441" i="1"/>
  <c r="S443" i="1"/>
  <c r="T443" i="1" s="1"/>
  <c r="W443" i="1" s="1"/>
  <c r="Y443" i="1" s="1"/>
  <c r="S445" i="1"/>
  <c r="T445" i="1" s="1"/>
  <c r="W445" i="1" s="1"/>
  <c r="Y445" i="1" s="1"/>
  <c r="S451" i="1"/>
  <c r="T451" i="1" s="1"/>
  <c r="W451" i="1" s="1"/>
  <c r="Y451" i="1" s="1"/>
  <c r="X455" i="1"/>
  <c r="S448" i="1"/>
  <c r="T448" i="1" s="1"/>
  <c r="W448" i="1" s="1"/>
  <c r="Y448" i="1" s="1"/>
  <c r="S447" i="1"/>
  <c r="T447" i="1" s="1"/>
  <c r="W447" i="1" s="1"/>
  <c r="Y447" i="1" s="1"/>
  <c r="S452" i="1"/>
  <c r="T452" i="1" s="1"/>
  <c r="W452" i="1" s="1"/>
  <c r="Y452" i="1" s="1"/>
  <c r="X443" i="1"/>
  <c r="S449" i="1"/>
  <c r="T449" i="1" s="1"/>
  <c r="W449" i="1" s="1"/>
  <c r="Y449" i="1" s="1"/>
  <c r="X438" i="1"/>
  <c r="X457" i="1"/>
  <c r="S457" i="1"/>
  <c r="T457" i="1" s="1"/>
  <c r="W457" i="1" s="1"/>
  <c r="Y457" i="1" s="1"/>
  <c r="S441" i="1"/>
  <c r="T441" i="1" s="1"/>
  <c r="W441" i="1" s="1"/>
  <c r="Y441" i="1" s="1"/>
  <c r="X451" i="1"/>
  <c r="S438" i="1"/>
  <c r="T438" i="1" s="1"/>
  <c r="W438" i="1" s="1"/>
  <c r="Y438" i="1" s="1"/>
  <c r="S450" i="1"/>
  <c r="T450" i="1" s="1"/>
  <c r="W450" i="1" s="1"/>
  <c r="Y450" i="1" s="1"/>
  <c r="S453" i="1"/>
  <c r="T453" i="1" s="1"/>
  <c r="W453" i="1" s="1"/>
  <c r="Y453" i="1" s="1"/>
  <c r="S456" i="1"/>
  <c r="T456" i="1" s="1"/>
  <c r="W456" i="1" s="1"/>
  <c r="Y456" i="1" s="1"/>
  <c r="X444" i="1"/>
  <c r="X448" i="1"/>
  <c r="S442" i="1"/>
  <c r="T442" i="1" s="1"/>
  <c r="W442" i="1" s="1"/>
  <c r="Y442" i="1" s="1"/>
  <c r="S446" i="1"/>
  <c r="T446" i="1" s="1"/>
  <c r="W446" i="1" s="1"/>
  <c r="Y446" i="1" s="1"/>
  <c r="X454" i="1"/>
  <c r="X452" i="1"/>
  <c r="S440" i="1"/>
  <c r="T440" i="1" s="1"/>
  <c r="W440" i="1" s="1"/>
  <c r="Y440" i="1" s="1"/>
  <c r="O426" i="1"/>
  <c r="S433" i="1"/>
  <c r="T433" i="1" s="1"/>
  <c r="S429" i="1"/>
  <c r="T429" i="1" s="1"/>
  <c r="S431" i="1"/>
  <c r="T431" i="1" s="1"/>
  <c r="S427" i="1"/>
  <c r="T427" i="1" s="1"/>
  <c r="O425" i="1"/>
  <c r="O435" i="1"/>
  <c r="O433" i="1"/>
  <c r="O431" i="1"/>
  <c r="O429" i="1"/>
  <c r="O427" i="1"/>
  <c r="S425" i="1"/>
  <c r="T425" i="1" s="1"/>
  <c r="S434" i="1"/>
  <c r="T434" i="1" s="1"/>
  <c r="S430" i="1"/>
  <c r="T430" i="1" s="1"/>
  <c r="O434" i="1"/>
  <c r="O430" i="1"/>
  <c r="S426" i="1"/>
  <c r="T426" i="1" s="1"/>
  <c r="O419" i="1"/>
  <c r="K34" i="7"/>
  <c r="L34" i="7" s="1"/>
  <c r="M34" i="7"/>
  <c r="N404" i="1"/>
  <c r="N405" i="1"/>
  <c r="Q405" i="1" s="1"/>
  <c r="N406" i="1"/>
  <c r="Q406" i="1" s="1"/>
  <c r="N407" i="1"/>
  <c r="Q407" i="1" s="1"/>
  <c r="N408" i="1"/>
  <c r="Q408" i="1" s="1"/>
  <c r="N409" i="1"/>
  <c r="Q409" i="1" s="1"/>
  <c r="N410" i="1"/>
  <c r="Q410" i="1" s="1"/>
  <c r="N411" i="1"/>
  <c r="Q411" i="1" s="1"/>
  <c r="N412" i="1"/>
  <c r="Q412" i="1" s="1"/>
  <c r="N413" i="1"/>
  <c r="N414" i="1"/>
  <c r="Q414" i="1" s="1"/>
  <c r="N415" i="1"/>
  <c r="N416" i="1"/>
  <c r="Q416" i="1" s="1"/>
  <c r="N417" i="1"/>
  <c r="Q417" i="1" s="1"/>
  <c r="N418" i="1"/>
  <c r="Q418" i="1" s="1"/>
  <c r="N403" i="1"/>
  <c r="Q403" i="1" s="1"/>
  <c r="P413" i="1" l="1"/>
  <c r="Q413" i="1"/>
  <c r="P404" i="1"/>
  <c r="Q404" i="1"/>
  <c r="P415" i="1"/>
  <c r="Q415" i="1"/>
  <c r="S419" i="1"/>
  <c r="T419" i="1" s="1"/>
  <c r="W419" i="1" s="1"/>
  <c r="Y419" i="1" s="1"/>
  <c r="P407" i="1"/>
  <c r="P405" i="1"/>
  <c r="S405" i="1" s="1"/>
  <c r="T405" i="1" s="1"/>
  <c r="R412" i="1"/>
  <c r="P412" i="1"/>
  <c r="R418" i="1"/>
  <c r="R414" i="1"/>
  <c r="R410" i="1"/>
  <c r="R415" i="1"/>
  <c r="R411" i="1"/>
  <c r="R413" i="1"/>
  <c r="O406" i="1"/>
  <c r="O404" i="1"/>
  <c r="O413" i="1"/>
  <c r="O418" i="1"/>
  <c r="O414" i="1"/>
  <c r="S416" i="1"/>
  <c r="T416" i="1" s="1"/>
  <c r="G403" i="1"/>
  <c r="S422" i="1"/>
  <c r="T422" i="1" s="1"/>
  <c r="W422" i="1" s="1"/>
  <c r="Y422" i="1" s="1"/>
  <c r="X430" i="1"/>
  <c r="X428" i="1"/>
  <c r="X435" i="1"/>
  <c r="X419" i="1"/>
  <c r="W435" i="1"/>
  <c r="Y435" i="1" s="1"/>
  <c r="S423" i="1"/>
  <c r="T423" i="1" s="1"/>
  <c r="W423" i="1" s="1"/>
  <c r="Y423" i="1" s="1"/>
  <c r="X427" i="1"/>
  <c r="X423" i="1"/>
  <c r="X425" i="1"/>
  <c r="X421" i="1"/>
  <c r="S437" i="1"/>
  <c r="T437" i="1" s="1"/>
  <c r="W437" i="1" s="1"/>
  <c r="Y437" i="1" s="1"/>
  <c r="X434" i="1"/>
  <c r="W427" i="1"/>
  <c r="Y427" i="1" s="1"/>
  <c r="X436" i="1"/>
  <c r="X429" i="1"/>
  <c r="S436" i="1"/>
  <c r="T436" i="1" s="1"/>
  <c r="W436" i="1" s="1"/>
  <c r="Y436" i="1" s="1"/>
  <c r="S432" i="1"/>
  <c r="T432" i="1" s="1"/>
  <c r="W432" i="1" s="1"/>
  <c r="Y432" i="1" s="1"/>
  <c r="X424" i="1"/>
  <c r="X431" i="1"/>
  <c r="W429" i="1"/>
  <c r="Y429" i="1" s="1"/>
  <c r="W426" i="1"/>
  <c r="Y426" i="1" s="1"/>
  <c r="X432" i="1"/>
  <c r="X420" i="1"/>
  <c r="S428" i="1"/>
  <c r="T428" i="1" s="1"/>
  <c r="W428" i="1" s="1"/>
  <c r="Y428" i="1" s="1"/>
  <c r="W430" i="1"/>
  <c r="Y430" i="1" s="1"/>
  <c r="S420" i="1"/>
  <c r="T420" i="1" s="1"/>
  <c r="W420" i="1" s="1"/>
  <c r="Y420" i="1" s="1"/>
  <c r="W434" i="1"/>
  <c r="Y434" i="1" s="1"/>
  <c r="W431" i="1"/>
  <c r="Y431" i="1" s="1"/>
  <c r="X422" i="1"/>
  <c r="W433" i="1"/>
  <c r="Y433" i="1" s="1"/>
  <c r="S424" i="1"/>
  <c r="T424" i="1" s="1"/>
  <c r="W424" i="1" s="1"/>
  <c r="Y424" i="1" s="1"/>
  <c r="W425" i="1"/>
  <c r="Y425" i="1" s="1"/>
  <c r="X433" i="1"/>
  <c r="X437" i="1"/>
  <c r="X426" i="1"/>
  <c r="S421" i="1"/>
  <c r="T421" i="1" s="1"/>
  <c r="W421" i="1" s="1"/>
  <c r="Y421" i="1" s="1"/>
  <c r="G404" i="1"/>
  <c r="G416" i="1"/>
  <c r="G412" i="1"/>
  <c r="O417" i="1"/>
  <c r="O409" i="1"/>
  <c r="G406" i="1"/>
  <c r="G414" i="1"/>
  <c r="G408" i="1"/>
  <c r="O405" i="1"/>
  <c r="G418" i="1"/>
  <c r="G410" i="1"/>
  <c r="O416" i="1"/>
  <c r="S408" i="1"/>
  <c r="T408" i="1" s="1"/>
  <c r="G417" i="1"/>
  <c r="G415" i="1"/>
  <c r="G413" i="1"/>
  <c r="G411" i="1"/>
  <c r="G409" i="1"/>
  <c r="G407" i="1"/>
  <c r="G405" i="1"/>
  <c r="S417" i="1"/>
  <c r="T417" i="1" s="1"/>
  <c r="O412" i="1"/>
  <c r="O410" i="1"/>
  <c r="O408" i="1"/>
  <c r="S409" i="1"/>
  <c r="T409" i="1" s="1"/>
  <c r="S407" i="1"/>
  <c r="T407" i="1" s="1"/>
  <c r="O415" i="1"/>
  <c r="O411" i="1"/>
  <c r="O407" i="1"/>
  <c r="O403" i="1"/>
  <c r="X407" i="1" l="1"/>
  <c r="W409" i="1"/>
  <c r="Y409" i="1" s="1"/>
  <c r="X411" i="1"/>
  <c r="W407" i="1"/>
  <c r="Y407" i="1" s="1"/>
  <c r="X409" i="1"/>
  <c r="S410" i="1"/>
  <c r="T410" i="1" s="1"/>
  <c r="W410" i="1" s="1"/>
  <c r="Y410" i="1" s="1"/>
  <c r="X405" i="1"/>
  <c r="X417" i="1"/>
  <c r="X410" i="1"/>
  <c r="X412" i="1"/>
  <c r="S406" i="1"/>
  <c r="T406" i="1" s="1"/>
  <c r="W406" i="1" s="1"/>
  <c r="Y406" i="1" s="1"/>
  <c r="X413" i="1"/>
  <c r="X414" i="1"/>
  <c r="X404" i="1"/>
  <c r="X415" i="1"/>
  <c r="X408" i="1"/>
  <c r="W417" i="1"/>
  <c r="Y417" i="1" s="1"/>
  <c r="S414" i="1"/>
  <c r="T414" i="1" s="1"/>
  <c r="W414" i="1" s="1"/>
  <c r="Y414" i="1" s="1"/>
  <c r="X416" i="1"/>
  <c r="S411" i="1"/>
  <c r="T411" i="1" s="1"/>
  <c r="W411" i="1" s="1"/>
  <c r="Y411" i="1" s="1"/>
  <c r="S415" i="1"/>
  <c r="T415" i="1" s="1"/>
  <c r="W415" i="1" s="1"/>
  <c r="Y415" i="1" s="1"/>
  <c r="S412" i="1"/>
  <c r="T412" i="1" s="1"/>
  <c r="W412" i="1" s="1"/>
  <c r="Y412" i="1" s="1"/>
  <c r="S418" i="1"/>
  <c r="T418" i="1" s="1"/>
  <c r="W418" i="1" s="1"/>
  <c r="Y418" i="1" s="1"/>
  <c r="W416" i="1"/>
  <c r="Y416" i="1" s="1"/>
  <c r="S413" i="1"/>
  <c r="T413" i="1" s="1"/>
  <c r="W413" i="1" s="1"/>
  <c r="Y413" i="1" s="1"/>
  <c r="X406" i="1"/>
  <c r="X418" i="1"/>
  <c r="W405" i="1"/>
  <c r="Y405" i="1" s="1"/>
  <c r="W408" i="1"/>
  <c r="Y408" i="1" s="1"/>
  <c r="S403" i="1"/>
  <c r="T403" i="1" s="1"/>
  <c r="W403" i="1" s="1"/>
  <c r="Y403" i="1" s="1"/>
  <c r="S404" i="1"/>
  <c r="T404" i="1" s="1"/>
  <c r="W404" i="1" s="1"/>
  <c r="Y404" i="1" s="1"/>
  <c r="X403" i="1"/>
  <c r="B34" i="7" l="1"/>
  <c r="B35" i="7"/>
  <c r="B36" i="7"/>
  <c r="B37" i="7"/>
  <c r="B38" i="7"/>
  <c r="K33" i="7"/>
  <c r="L33" i="7" s="1"/>
  <c r="M33" i="7"/>
  <c r="N382" i="1"/>
  <c r="Q382" i="1" s="1"/>
  <c r="N383" i="1"/>
  <c r="N384" i="1"/>
  <c r="N385" i="1"/>
  <c r="N386" i="1"/>
  <c r="N387" i="1"/>
  <c r="N388" i="1"/>
  <c r="Q388" i="1" s="1"/>
  <c r="N389" i="1"/>
  <c r="Q389" i="1" s="1"/>
  <c r="N390" i="1"/>
  <c r="Q390" i="1" s="1"/>
  <c r="N391" i="1"/>
  <c r="N392" i="1"/>
  <c r="N393" i="1"/>
  <c r="Q393" i="1" s="1"/>
  <c r="N394" i="1"/>
  <c r="Q394" i="1" s="1"/>
  <c r="N395" i="1"/>
  <c r="N396" i="1"/>
  <c r="Q396" i="1" s="1"/>
  <c r="N397" i="1"/>
  <c r="Q397" i="1" s="1"/>
  <c r="N398" i="1"/>
  <c r="N399" i="1"/>
  <c r="Q399" i="1" s="1"/>
  <c r="N400" i="1"/>
  <c r="N401" i="1"/>
  <c r="N402" i="1"/>
  <c r="P385" i="1" l="1"/>
  <c r="Q385" i="1"/>
  <c r="P402" i="1"/>
  <c r="Q402" i="1"/>
  <c r="P398" i="1"/>
  <c r="Q398" i="1"/>
  <c r="P400" i="1"/>
  <c r="Q400" i="1"/>
  <c r="P392" i="1"/>
  <c r="Q392" i="1"/>
  <c r="P384" i="1"/>
  <c r="Q384" i="1"/>
  <c r="P386" i="1"/>
  <c r="Q386" i="1"/>
  <c r="P401" i="1"/>
  <c r="Q401" i="1"/>
  <c r="P395" i="1"/>
  <c r="Q395" i="1"/>
  <c r="P391" i="1"/>
  <c r="Q391" i="1"/>
  <c r="P387" i="1"/>
  <c r="Q387" i="1"/>
  <c r="P383" i="1"/>
  <c r="Q383" i="1"/>
  <c r="R402" i="1"/>
  <c r="R398" i="1"/>
  <c r="R390" i="1"/>
  <c r="R382" i="1"/>
  <c r="R389" i="1"/>
  <c r="R385" i="1"/>
  <c r="R388" i="1"/>
  <c r="R384" i="1"/>
  <c r="R401" i="1"/>
  <c r="R400" i="1"/>
  <c r="R383" i="1"/>
  <c r="O392" i="1"/>
  <c r="O395" i="1"/>
  <c r="O387" i="1"/>
  <c r="O394" i="1"/>
  <c r="O386" i="1"/>
  <c r="O399" i="1"/>
  <c r="O391" i="1"/>
  <c r="O402" i="1"/>
  <c r="O401" i="1"/>
  <c r="O383" i="1"/>
  <c r="G397" i="1"/>
  <c r="S393" i="1"/>
  <c r="T393" i="1" s="1"/>
  <c r="G395" i="1"/>
  <c r="G387" i="1"/>
  <c r="G383" i="1"/>
  <c r="O390" i="1"/>
  <c r="O389" i="1"/>
  <c r="O393" i="1"/>
  <c r="O385" i="1"/>
  <c r="O388" i="1"/>
  <c r="O384" i="1"/>
  <c r="S397" i="1"/>
  <c r="T397" i="1" s="1"/>
  <c r="G402" i="1"/>
  <c r="G400" i="1"/>
  <c r="G398" i="1"/>
  <c r="G396" i="1"/>
  <c r="G394" i="1"/>
  <c r="G392" i="1"/>
  <c r="G390" i="1"/>
  <c r="G388" i="1"/>
  <c r="G386" i="1"/>
  <c r="G384" i="1"/>
  <c r="G382" i="1"/>
  <c r="O400" i="1"/>
  <c r="O398" i="1"/>
  <c r="O397" i="1"/>
  <c r="O382" i="1"/>
  <c r="S396" i="1"/>
  <c r="T396" i="1" s="1"/>
  <c r="G401" i="1"/>
  <c r="G399" i="1"/>
  <c r="G393" i="1"/>
  <c r="G391" i="1"/>
  <c r="G389" i="1"/>
  <c r="G385" i="1"/>
  <c r="O396" i="1"/>
  <c r="M32" i="7"/>
  <c r="L32" i="7"/>
  <c r="X396" i="1" l="1"/>
  <c r="X399" i="1"/>
  <c r="X391" i="1"/>
  <c r="W396" i="1"/>
  <c r="Y396" i="1" s="1"/>
  <c r="S390" i="1"/>
  <c r="T390" i="1" s="1"/>
  <c r="W390" i="1" s="1"/>
  <c r="Y390" i="1" s="1"/>
  <c r="X401" i="1"/>
  <c r="X400" i="1"/>
  <c r="X388" i="1"/>
  <c r="X386" i="1"/>
  <c r="X394" i="1"/>
  <c r="X384" i="1"/>
  <c r="X398" i="1"/>
  <c r="X392" i="1"/>
  <c r="X382" i="1"/>
  <c r="S394" i="1"/>
  <c r="T394" i="1" s="1"/>
  <c r="W394" i="1" s="1"/>
  <c r="Y394" i="1" s="1"/>
  <c r="S389" i="1"/>
  <c r="T389" i="1" s="1"/>
  <c r="W389" i="1" s="1"/>
  <c r="Y389" i="1" s="1"/>
  <c r="S384" i="1"/>
  <c r="T384" i="1" s="1"/>
  <c r="W384" i="1" s="1"/>
  <c r="Y384" i="1" s="1"/>
  <c r="X383" i="1"/>
  <c r="S385" i="1"/>
  <c r="T385" i="1" s="1"/>
  <c r="W385" i="1" s="1"/>
  <c r="Y385" i="1" s="1"/>
  <c r="S386" i="1"/>
  <c r="T386" i="1" s="1"/>
  <c r="W386" i="1" s="1"/>
  <c r="Y386" i="1" s="1"/>
  <c r="X387" i="1"/>
  <c r="S401" i="1"/>
  <c r="T401" i="1" s="1"/>
  <c r="W401" i="1" s="1"/>
  <c r="Y401" i="1" s="1"/>
  <c r="S398" i="1"/>
  <c r="T398" i="1" s="1"/>
  <c r="W398" i="1" s="1"/>
  <c r="Y398" i="1" s="1"/>
  <c r="S402" i="1"/>
  <c r="T402" i="1" s="1"/>
  <c r="W402" i="1" s="1"/>
  <c r="Y402" i="1" s="1"/>
  <c r="S395" i="1"/>
  <c r="T395" i="1" s="1"/>
  <c r="W395" i="1" s="1"/>
  <c r="Y395" i="1" s="1"/>
  <c r="S391" i="1"/>
  <c r="T391" i="1" s="1"/>
  <c r="W391" i="1" s="1"/>
  <c r="Y391" i="1" s="1"/>
  <c r="S392" i="1"/>
  <c r="T392" i="1" s="1"/>
  <c r="W392" i="1" s="1"/>
  <c r="Y392" i="1" s="1"/>
  <c r="S382" i="1"/>
  <c r="T382" i="1" s="1"/>
  <c r="W382" i="1" s="1"/>
  <c r="Y382" i="1" s="1"/>
  <c r="S388" i="1"/>
  <c r="T388" i="1" s="1"/>
  <c r="W388" i="1" s="1"/>
  <c r="Y388" i="1" s="1"/>
  <c r="S383" i="1"/>
  <c r="T383" i="1" s="1"/>
  <c r="W383" i="1" s="1"/>
  <c r="Y383" i="1" s="1"/>
  <c r="S399" i="1"/>
  <c r="T399" i="1" s="1"/>
  <c r="W399" i="1" s="1"/>
  <c r="Y399" i="1" s="1"/>
  <c r="X402" i="1"/>
  <c r="W393" i="1"/>
  <c r="Y393" i="1" s="1"/>
  <c r="S400" i="1"/>
  <c r="T400" i="1" s="1"/>
  <c r="W400" i="1" s="1"/>
  <c r="Y400" i="1" s="1"/>
  <c r="X395" i="1"/>
  <c r="X385" i="1"/>
  <c r="X393" i="1"/>
  <c r="W397" i="1"/>
  <c r="Y397" i="1" s="1"/>
  <c r="X389" i="1"/>
  <c r="X390" i="1"/>
  <c r="X397" i="1"/>
  <c r="S387" i="1"/>
  <c r="T387" i="1" s="1"/>
  <c r="W387" i="1" s="1"/>
  <c r="Y387" i="1" s="1"/>
  <c r="N361" i="1" l="1"/>
  <c r="N362" i="1"/>
  <c r="Q362" i="1" s="1"/>
  <c r="N363" i="1"/>
  <c r="Q363" i="1" s="1"/>
  <c r="N364" i="1"/>
  <c r="N365" i="1"/>
  <c r="N366" i="1"/>
  <c r="N367" i="1"/>
  <c r="Q367" i="1" s="1"/>
  <c r="N368" i="1"/>
  <c r="Q368" i="1" s="1"/>
  <c r="N369" i="1"/>
  <c r="N370" i="1"/>
  <c r="N371" i="1"/>
  <c r="Q371" i="1" s="1"/>
  <c r="N372" i="1"/>
  <c r="Q372" i="1" s="1"/>
  <c r="N373" i="1"/>
  <c r="N374" i="1"/>
  <c r="N375" i="1"/>
  <c r="Q375" i="1" s="1"/>
  <c r="N376" i="1"/>
  <c r="Q376" i="1" s="1"/>
  <c r="N377" i="1"/>
  <c r="Q377" i="1" s="1"/>
  <c r="N378" i="1"/>
  <c r="Q378" i="1" s="1"/>
  <c r="N379" i="1"/>
  <c r="Q379" i="1" s="1"/>
  <c r="N380" i="1"/>
  <c r="Q380" i="1" s="1"/>
  <c r="N381" i="1"/>
  <c r="P364" i="1" l="1"/>
  <c r="Q364" i="1"/>
  <c r="P374" i="1"/>
  <c r="Q374" i="1"/>
  <c r="P370" i="1"/>
  <c r="Q370" i="1"/>
  <c r="P366" i="1"/>
  <c r="Q366" i="1"/>
  <c r="P381" i="1"/>
  <c r="Q381" i="1"/>
  <c r="P373" i="1"/>
  <c r="Q373" i="1"/>
  <c r="P369" i="1"/>
  <c r="Q369" i="1"/>
  <c r="P365" i="1"/>
  <c r="Q365" i="1"/>
  <c r="P361" i="1"/>
  <c r="Q361" i="1"/>
  <c r="P372" i="1"/>
  <c r="S372" i="1" s="1"/>
  <c r="T372" i="1" s="1"/>
  <c r="P368" i="1"/>
  <c r="S368" i="1" s="1"/>
  <c r="T368" i="1" s="1"/>
  <c r="P371" i="1"/>
  <c r="S371" i="1" s="1"/>
  <c r="T371" i="1" s="1"/>
  <c r="P367" i="1"/>
  <c r="P363" i="1"/>
  <c r="S363" i="1" s="1"/>
  <c r="T363" i="1" s="1"/>
  <c r="P362" i="1"/>
  <c r="O374" i="1"/>
  <c r="O370" i="1"/>
  <c r="O366" i="1"/>
  <c r="O381" i="1"/>
  <c r="O377" i="1"/>
  <c r="O373" i="1"/>
  <c r="O369" i="1"/>
  <c r="O365" i="1"/>
  <c r="O361" i="1"/>
  <c r="O380" i="1"/>
  <c r="O376" i="1"/>
  <c r="O364" i="1"/>
  <c r="G381" i="1"/>
  <c r="G377" i="1"/>
  <c r="G369" i="1"/>
  <c r="G365" i="1"/>
  <c r="G361" i="1"/>
  <c r="G380" i="1"/>
  <c r="G376" i="1"/>
  <c r="G372" i="1"/>
  <c r="G368" i="1"/>
  <c r="G379" i="1"/>
  <c r="G375" i="1"/>
  <c r="G371" i="1"/>
  <c r="G367" i="1"/>
  <c r="G363" i="1"/>
  <c r="G378" i="1"/>
  <c r="G374" i="1"/>
  <c r="G370" i="1"/>
  <c r="G366" i="1"/>
  <c r="G362" i="1"/>
  <c r="G364" i="1"/>
  <c r="G373" i="1"/>
  <c r="O367" i="1"/>
  <c r="O363" i="1"/>
  <c r="O372" i="1"/>
  <c r="O371" i="1"/>
  <c r="S379" i="1"/>
  <c r="T379" i="1" s="1"/>
  <c r="S375" i="1"/>
  <c r="T375" i="1" s="1"/>
  <c r="O379" i="1"/>
  <c r="O375" i="1"/>
  <c r="O368" i="1"/>
  <c r="S378" i="1"/>
  <c r="T378" i="1" s="1"/>
  <c r="O378" i="1"/>
  <c r="O362" i="1"/>
  <c r="S367" i="1" l="1"/>
  <c r="T367" i="1" s="1"/>
  <c r="W367" i="1" s="1"/>
  <c r="Y367" i="1" s="1"/>
  <c r="S364" i="1"/>
  <c r="T364" i="1" s="1"/>
  <c r="W364" i="1" s="1"/>
  <c r="Y364" i="1" s="1"/>
  <c r="S369" i="1"/>
  <c r="T369" i="1" s="1"/>
  <c r="W369" i="1" s="1"/>
  <c r="Y369" i="1" s="1"/>
  <c r="X376" i="1"/>
  <c r="X365" i="1"/>
  <c r="X378" i="1"/>
  <c r="X374" i="1"/>
  <c r="X373" i="1"/>
  <c r="W368" i="1"/>
  <c r="Y368" i="1" s="1"/>
  <c r="X362" i="1"/>
  <c r="S362" i="1"/>
  <c r="T362" i="1" s="1"/>
  <c r="W362" i="1" s="1"/>
  <c r="Y362" i="1" s="1"/>
  <c r="W371" i="1"/>
  <c r="Y371" i="1" s="1"/>
  <c r="X370" i="1"/>
  <c r="X363" i="1"/>
  <c r="X381" i="1"/>
  <c r="S380" i="1"/>
  <c r="T380" i="1" s="1"/>
  <c r="W380" i="1" s="1"/>
  <c r="Y380" i="1" s="1"/>
  <c r="X377" i="1"/>
  <c r="X364" i="1"/>
  <c r="S366" i="1"/>
  <c r="T366" i="1" s="1"/>
  <c r="W366" i="1" s="1"/>
  <c r="Y366" i="1" s="1"/>
  <c r="S381" i="1"/>
  <c r="T381" i="1" s="1"/>
  <c r="W381" i="1" s="1"/>
  <c r="Y381" i="1" s="1"/>
  <c r="W363" i="1"/>
  <c r="Y363" i="1" s="1"/>
  <c r="X371" i="1"/>
  <c r="W375" i="1"/>
  <c r="Y375" i="1" s="1"/>
  <c r="S377" i="1"/>
  <c r="T377" i="1" s="1"/>
  <c r="W377" i="1" s="1"/>
  <c r="Y377" i="1" s="1"/>
  <c r="S373" i="1"/>
  <c r="T373" i="1" s="1"/>
  <c r="W373" i="1" s="1"/>
  <c r="Y373" i="1" s="1"/>
  <c r="X366" i="1"/>
  <c r="X361" i="1"/>
  <c r="W372" i="1"/>
  <c r="Y372" i="1" s="1"/>
  <c r="W378" i="1"/>
  <c r="Y378" i="1" s="1"/>
  <c r="S376" i="1"/>
  <c r="T376" i="1" s="1"/>
  <c r="W376" i="1" s="1"/>
  <c r="Y376" i="1" s="1"/>
  <c r="X368" i="1"/>
  <c r="S374" i="1"/>
  <c r="T374" i="1" s="1"/>
  <c r="W374" i="1" s="1"/>
  <c r="Y374" i="1" s="1"/>
  <c r="S365" i="1"/>
  <c r="T365" i="1" s="1"/>
  <c r="W365" i="1" s="1"/>
  <c r="Y365" i="1" s="1"/>
  <c r="S370" i="1"/>
  <c r="T370" i="1" s="1"/>
  <c r="W370" i="1" s="1"/>
  <c r="Y370" i="1" s="1"/>
  <c r="X375" i="1"/>
  <c r="X379" i="1"/>
  <c r="X367" i="1"/>
  <c r="X380" i="1"/>
  <c r="X372" i="1"/>
  <c r="X369" i="1"/>
  <c r="S361" i="1"/>
  <c r="T361" i="1" s="1"/>
  <c r="W361" i="1" s="1"/>
  <c r="Y361" i="1" s="1"/>
  <c r="W379" i="1"/>
  <c r="Y379" i="1" s="1"/>
  <c r="L31" i="7" l="1"/>
  <c r="M31" i="7"/>
  <c r="N347" i="1"/>
  <c r="N348" i="1"/>
  <c r="Q348" i="1" s="1"/>
  <c r="N349" i="1"/>
  <c r="Q349" i="1" s="1"/>
  <c r="N350" i="1"/>
  <c r="Q350" i="1" s="1"/>
  <c r="N351" i="1"/>
  <c r="N352" i="1"/>
  <c r="Q352" i="1" s="1"/>
  <c r="N353" i="1"/>
  <c r="Q353" i="1" s="1"/>
  <c r="N354" i="1"/>
  <c r="N355" i="1"/>
  <c r="Q355" i="1" s="1"/>
  <c r="N356" i="1"/>
  <c r="Q356" i="1" s="1"/>
  <c r="N357" i="1"/>
  <c r="Q357" i="1" s="1"/>
  <c r="N358" i="1"/>
  <c r="N359" i="1"/>
  <c r="Q359" i="1" s="1"/>
  <c r="N360" i="1"/>
  <c r="Q360" i="1" s="1"/>
  <c r="P351" i="1" l="1"/>
  <c r="Q351" i="1"/>
  <c r="P347" i="1"/>
  <c r="Q347" i="1"/>
  <c r="P358" i="1"/>
  <c r="Q358" i="1"/>
  <c r="P354" i="1"/>
  <c r="Q354" i="1"/>
  <c r="R352" i="1"/>
  <c r="R348" i="1"/>
  <c r="R360" i="1"/>
  <c r="R347" i="1"/>
  <c r="R359" i="1"/>
  <c r="R358" i="1"/>
  <c r="R354" i="1"/>
  <c r="R350" i="1"/>
  <c r="R356" i="1"/>
  <c r="R355" i="1"/>
  <c r="R351" i="1"/>
  <c r="R357" i="1"/>
  <c r="R353" i="1"/>
  <c r="R349" i="1"/>
  <c r="O360" i="1"/>
  <c r="O356" i="1"/>
  <c r="O352" i="1"/>
  <c r="O348" i="1"/>
  <c r="O351" i="1"/>
  <c r="O347" i="1"/>
  <c r="G357" i="1"/>
  <c r="G353" i="1"/>
  <c r="G360" i="1"/>
  <c r="G352" i="1"/>
  <c r="G359" i="1"/>
  <c r="G355" i="1"/>
  <c r="G351" i="1"/>
  <c r="G347" i="1"/>
  <c r="G358" i="1"/>
  <c r="G354" i="1"/>
  <c r="G350" i="1"/>
  <c r="G349" i="1"/>
  <c r="G356" i="1"/>
  <c r="G348" i="1"/>
  <c r="O350" i="1"/>
  <c r="O353" i="1"/>
  <c r="O349" i="1"/>
  <c r="O359" i="1"/>
  <c r="O357" i="1"/>
  <c r="O355" i="1"/>
  <c r="O358" i="1"/>
  <c r="O354" i="1"/>
  <c r="S350" i="1" l="1"/>
  <c r="T350" i="1" s="1"/>
  <c r="W350" i="1" s="1"/>
  <c r="Y350" i="1" s="1"/>
  <c r="X356" i="1"/>
  <c r="S357" i="1"/>
  <c r="T357" i="1" s="1"/>
  <c r="W357" i="1" s="1"/>
  <c r="Y357" i="1" s="1"/>
  <c r="X358" i="1"/>
  <c r="S359" i="1"/>
  <c r="T359" i="1" s="1"/>
  <c r="W359" i="1" s="1"/>
  <c r="Y359" i="1" s="1"/>
  <c r="X347" i="1"/>
  <c r="S349" i="1"/>
  <c r="T349" i="1" s="1"/>
  <c r="W349" i="1" s="1"/>
  <c r="Y349" i="1" s="1"/>
  <c r="X354" i="1"/>
  <c r="S351" i="1"/>
  <c r="T351" i="1" s="1"/>
  <c r="W351" i="1" s="1"/>
  <c r="Y351" i="1" s="1"/>
  <c r="X352" i="1"/>
  <c r="X351" i="1"/>
  <c r="S354" i="1"/>
  <c r="T354" i="1" s="1"/>
  <c r="W354" i="1" s="1"/>
  <c r="Y354" i="1" s="1"/>
  <c r="X359" i="1"/>
  <c r="X349" i="1"/>
  <c r="X355" i="1"/>
  <c r="S353" i="1"/>
  <c r="T353" i="1" s="1"/>
  <c r="W353" i="1" s="1"/>
  <c r="Y353" i="1" s="1"/>
  <c r="S348" i="1"/>
  <c r="T348" i="1" s="1"/>
  <c r="W348" i="1" s="1"/>
  <c r="Y348" i="1" s="1"/>
  <c r="S356" i="1"/>
  <c r="T356" i="1" s="1"/>
  <c r="W356" i="1" s="1"/>
  <c r="Y356" i="1" s="1"/>
  <c r="X360" i="1"/>
  <c r="X357" i="1"/>
  <c r="X350" i="1"/>
  <c r="S358" i="1"/>
  <c r="T358" i="1" s="1"/>
  <c r="W358" i="1" s="1"/>
  <c r="Y358" i="1" s="1"/>
  <c r="S352" i="1"/>
  <c r="T352" i="1" s="1"/>
  <c r="W352" i="1" s="1"/>
  <c r="Y352" i="1" s="1"/>
  <c r="S355" i="1"/>
  <c r="T355" i="1" s="1"/>
  <c r="W355" i="1" s="1"/>
  <c r="Y355" i="1" s="1"/>
  <c r="X348" i="1"/>
  <c r="S347" i="1"/>
  <c r="T347" i="1" s="1"/>
  <c r="W347" i="1" s="1"/>
  <c r="Y347" i="1" s="1"/>
  <c r="S360" i="1"/>
  <c r="T360" i="1" s="1"/>
  <c r="W360" i="1" s="1"/>
  <c r="Y360" i="1" s="1"/>
  <c r="X353" i="1"/>
  <c r="M30" i="7" l="1"/>
  <c r="K30" i="7"/>
  <c r="L30" i="7" s="1"/>
  <c r="N346" i="1"/>
  <c r="N345" i="1"/>
  <c r="Q345" i="1" s="1"/>
  <c r="N344" i="1"/>
  <c r="N343" i="1"/>
  <c r="Q343" i="1" s="1"/>
  <c r="N342" i="1"/>
  <c r="Q342" i="1" s="1"/>
  <c r="N341" i="1"/>
  <c r="Q341" i="1" s="1"/>
  <c r="N340" i="1"/>
  <c r="Q340" i="1" s="1"/>
  <c r="N339" i="1"/>
  <c r="Q339" i="1" s="1"/>
  <c r="N338" i="1"/>
  <c r="Q338" i="1" s="1"/>
  <c r="N337" i="1"/>
  <c r="Q337" i="1" s="1"/>
  <c r="N336" i="1"/>
  <c r="N335" i="1"/>
  <c r="Q335" i="1" s="1"/>
  <c r="N334" i="1"/>
  <c r="Q334" i="1" s="1"/>
  <c r="N333" i="1"/>
  <c r="Q333" i="1" s="1"/>
  <c r="N332" i="1"/>
  <c r="Q332" i="1" s="1"/>
  <c r="N331" i="1"/>
  <c r="Q331" i="1" s="1"/>
  <c r="N330" i="1"/>
  <c r="N329" i="1"/>
  <c r="Q329" i="1" s="1"/>
  <c r="N328" i="1"/>
  <c r="Q328" i="1" s="1"/>
  <c r="N327" i="1"/>
  <c r="Q327" i="1" s="1"/>
  <c r="N326" i="1"/>
  <c r="Q326" i="1" s="1"/>
  <c r="N325" i="1"/>
  <c r="Q325" i="1" s="1"/>
  <c r="N324" i="1"/>
  <c r="Q324" i="1" s="1"/>
  <c r="N323" i="1"/>
  <c r="N322" i="1"/>
  <c r="Q322" i="1" s="1"/>
  <c r="N321" i="1"/>
  <c r="Q321" i="1" s="1"/>
  <c r="N320" i="1"/>
  <c r="Q320" i="1" s="1"/>
  <c r="P330" i="1" l="1"/>
  <c r="Q330" i="1"/>
  <c r="P346" i="1"/>
  <c r="Q346" i="1"/>
  <c r="P323" i="1"/>
  <c r="Q323" i="1"/>
  <c r="P336" i="1"/>
  <c r="Q336" i="1"/>
  <c r="R344" i="1"/>
  <c r="Q344" i="1"/>
  <c r="P321" i="1"/>
  <c r="R345" i="1"/>
  <c r="P345" i="1"/>
  <c r="P322" i="1"/>
  <c r="P338" i="1"/>
  <c r="P335" i="1"/>
  <c r="P339" i="1"/>
  <c r="R343" i="1"/>
  <c r="P343" i="1"/>
  <c r="P340" i="1"/>
  <c r="R346" i="1"/>
  <c r="O330" i="1"/>
  <c r="O336" i="1"/>
  <c r="O326" i="1"/>
  <c r="O329" i="1"/>
  <c r="O333" i="1"/>
  <c r="O323" i="1"/>
  <c r="G320" i="1"/>
  <c r="G335" i="1"/>
  <c r="G327" i="1"/>
  <c r="G342" i="1"/>
  <c r="G345" i="1"/>
  <c r="G341" i="1"/>
  <c r="G337" i="1"/>
  <c r="G333" i="1"/>
  <c r="G329" i="1"/>
  <c r="G325" i="1"/>
  <c r="G321" i="1"/>
  <c r="G343" i="1"/>
  <c r="G331" i="1"/>
  <c r="G334" i="1"/>
  <c r="G344" i="1"/>
  <c r="G340" i="1"/>
  <c r="G336" i="1"/>
  <c r="G332" i="1"/>
  <c r="G328" i="1"/>
  <c r="G324" i="1"/>
  <c r="G323" i="1"/>
  <c r="G339" i="1"/>
  <c r="G346" i="1"/>
  <c r="G338" i="1"/>
  <c r="G330" i="1"/>
  <c r="G326" i="1"/>
  <c r="G322" i="1"/>
  <c r="O346" i="1"/>
  <c r="O337" i="1"/>
  <c r="S320" i="1"/>
  <c r="T320" i="1" s="1"/>
  <c r="O344" i="1"/>
  <c r="O322" i="1"/>
  <c r="O341" i="1"/>
  <c r="S332" i="1"/>
  <c r="T332" i="1" s="1"/>
  <c r="S342" i="1"/>
  <c r="T342" i="1" s="1"/>
  <c r="O345" i="1"/>
  <c r="S324" i="1"/>
  <c r="T324" i="1" s="1"/>
  <c r="S334" i="1"/>
  <c r="T334" i="1" s="1"/>
  <c r="O327" i="1"/>
  <c r="O331" i="1"/>
  <c r="O335" i="1"/>
  <c r="O339" i="1"/>
  <c r="O343" i="1"/>
  <c r="O334" i="1"/>
  <c r="O338" i="1"/>
  <c r="O342" i="1"/>
  <c r="O325" i="1"/>
  <c r="O321" i="1"/>
  <c r="O320" i="1"/>
  <c r="O324" i="1"/>
  <c r="O328" i="1"/>
  <c r="O332" i="1"/>
  <c r="O340" i="1"/>
  <c r="M29" i="7"/>
  <c r="K29" i="7"/>
  <c r="L29" i="7" s="1"/>
  <c r="N304" i="1"/>
  <c r="N305" i="1"/>
  <c r="N306" i="1"/>
  <c r="Q306" i="1" s="1"/>
  <c r="N307" i="1"/>
  <c r="Q307" i="1" s="1"/>
  <c r="N308" i="1"/>
  <c r="Q308" i="1" s="1"/>
  <c r="N309" i="1"/>
  <c r="N310" i="1"/>
  <c r="N311" i="1"/>
  <c r="Q311" i="1" s="1"/>
  <c r="N312" i="1"/>
  <c r="Q312" i="1" s="1"/>
  <c r="N313" i="1"/>
  <c r="N314" i="1"/>
  <c r="N315" i="1"/>
  <c r="Q315" i="1" s="1"/>
  <c r="N316" i="1"/>
  <c r="N317" i="1"/>
  <c r="N318" i="1"/>
  <c r="Q318" i="1" s="1"/>
  <c r="N319" i="1"/>
  <c r="P314" i="1" l="1"/>
  <c r="Q314" i="1"/>
  <c r="P310" i="1"/>
  <c r="Q310" i="1"/>
  <c r="P316" i="1"/>
  <c r="Q316" i="1"/>
  <c r="P304" i="1"/>
  <c r="Q304" i="1"/>
  <c r="P319" i="1"/>
  <c r="Q319" i="1"/>
  <c r="P317" i="1"/>
  <c r="Q317" i="1"/>
  <c r="P313" i="1"/>
  <c r="Q313" i="1"/>
  <c r="P309" i="1"/>
  <c r="Q309" i="1"/>
  <c r="P305" i="1"/>
  <c r="Q305" i="1"/>
  <c r="S338" i="1"/>
  <c r="T338" i="1" s="1"/>
  <c r="W338" i="1" s="1"/>
  <c r="Y338" i="1" s="1"/>
  <c r="P318" i="1"/>
  <c r="S318" i="1" s="1"/>
  <c r="T318" i="1" s="1"/>
  <c r="R306" i="1"/>
  <c r="P306" i="1"/>
  <c r="P311" i="1"/>
  <c r="S311" i="1" s="1"/>
  <c r="T311" i="1" s="1"/>
  <c r="R308" i="1"/>
  <c r="R304" i="1"/>
  <c r="R319" i="1"/>
  <c r="R307" i="1"/>
  <c r="R309" i="1"/>
  <c r="R305" i="1"/>
  <c r="O314" i="1"/>
  <c r="O310" i="1"/>
  <c r="O317" i="1"/>
  <c r="O313" i="1"/>
  <c r="O316" i="1"/>
  <c r="O312" i="1"/>
  <c r="O315" i="1"/>
  <c r="O308" i="1"/>
  <c r="O304" i="1"/>
  <c r="O309" i="1"/>
  <c r="O305" i="1"/>
  <c r="S337" i="1"/>
  <c r="T337" i="1" s="1"/>
  <c r="W337" i="1" s="1"/>
  <c r="Y337" i="1" s="1"/>
  <c r="G314" i="1"/>
  <c r="G306" i="1"/>
  <c r="G317" i="1"/>
  <c r="G313" i="1"/>
  <c r="G309" i="1"/>
  <c r="G305" i="1"/>
  <c r="G319" i="1"/>
  <c r="G315" i="1"/>
  <c r="G311" i="1"/>
  <c r="G307" i="1"/>
  <c r="S326" i="1"/>
  <c r="T326" i="1" s="1"/>
  <c r="W326" i="1" s="1"/>
  <c r="Y326" i="1" s="1"/>
  <c r="S341" i="1"/>
  <c r="T341" i="1" s="1"/>
  <c r="W341" i="1" s="1"/>
  <c r="Y341" i="1" s="1"/>
  <c r="S321" i="1"/>
  <c r="T321" i="1" s="1"/>
  <c r="S331" i="1"/>
  <c r="T331" i="1" s="1"/>
  <c r="W331" i="1" s="1"/>
  <c r="Y331" i="1" s="1"/>
  <c r="X346" i="1"/>
  <c r="S335" i="1"/>
  <c r="T335" i="1" s="1"/>
  <c r="W335" i="1" s="1"/>
  <c r="Y335" i="1" s="1"/>
  <c r="S327" i="1"/>
  <c r="T327" i="1" s="1"/>
  <c r="W327" i="1" s="1"/>
  <c r="Y327" i="1" s="1"/>
  <c r="S346" i="1"/>
  <c r="T346" i="1" s="1"/>
  <c r="W346" i="1" s="1"/>
  <c r="Y346" i="1" s="1"/>
  <c r="S333" i="1"/>
  <c r="T333" i="1" s="1"/>
  <c r="W333" i="1" s="1"/>
  <c r="Y333" i="1" s="1"/>
  <c r="X329" i="1"/>
  <c r="X342" i="1"/>
  <c r="X332" i="1"/>
  <c r="X322" i="1"/>
  <c r="S339" i="1"/>
  <c r="T339" i="1" s="1"/>
  <c r="W339" i="1" s="1"/>
  <c r="Y339" i="1" s="1"/>
  <c r="S329" i="1"/>
  <c r="T329" i="1" s="1"/>
  <c r="W329" i="1" s="1"/>
  <c r="Y329" i="1" s="1"/>
  <c r="S344" i="1"/>
  <c r="T344" i="1" s="1"/>
  <c r="W344" i="1" s="1"/>
  <c r="Y344" i="1" s="1"/>
  <c r="X328" i="1"/>
  <c r="X324" i="1"/>
  <c r="W321" i="1"/>
  <c r="Y321" i="1" s="1"/>
  <c r="S325" i="1"/>
  <c r="T325" i="1" s="1"/>
  <c r="W325" i="1" s="1"/>
  <c r="Y325" i="1" s="1"/>
  <c r="X333" i="1"/>
  <c r="X323" i="1"/>
  <c r="X321" i="1"/>
  <c r="X345" i="1"/>
  <c r="X320" i="1"/>
  <c r="S328" i="1"/>
  <c r="T328" i="1" s="1"/>
  <c r="W328" i="1" s="1"/>
  <c r="Y328" i="1" s="1"/>
  <c r="S322" i="1"/>
  <c r="T322" i="1" s="1"/>
  <c r="W322" i="1" s="1"/>
  <c r="Y322" i="1" s="1"/>
  <c r="G318" i="1"/>
  <c r="S343" i="1"/>
  <c r="T343" i="1" s="1"/>
  <c r="W343" i="1" s="1"/>
  <c r="Y343" i="1" s="1"/>
  <c r="W320" i="1"/>
  <c r="Y320" i="1" s="1"/>
  <c r="X336" i="1"/>
  <c r="X340" i="1"/>
  <c r="S340" i="1"/>
  <c r="T340" i="1" s="1"/>
  <c r="W340" i="1" s="1"/>
  <c r="Y340" i="1" s="1"/>
  <c r="W332" i="1"/>
  <c r="Y332" i="1" s="1"/>
  <c r="X344" i="1"/>
  <c r="S345" i="1"/>
  <c r="T345" i="1" s="1"/>
  <c r="W345" i="1" s="1"/>
  <c r="Y345" i="1" s="1"/>
  <c r="X339" i="1"/>
  <c r="X335" i="1"/>
  <c r="W342" i="1"/>
  <c r="Y342" i="1" s="1"/>
  <c r="X341" i="1"/>
  <c r="X337" i="1"/>
  <c r="S336" i="1"/>
  <c r="T336" i="1" s="1"/>
  <c r="W336" i="1" s="1"/>
  <c r="Y336" i="1" s="1"/>
  <c r="S330" i="1"/>
  <c r="T330" i="1" s="1"/>
  <c r="W330" i="1" s="1"/>
  <c r="Y330" i="1" s="1"/>
  <c r="X338" i="1"/>
  <c r="X327" i="1"/>
  <c r="S323" i="1"/>
  <c r="T323" i="1" s="1"/>
  <c r="W323" i="1" s="1"/>
  <c r="Y323" i="1" s="1"/>
  <c r="W334" i="1"/>
  <c r="Y334" i="1" s="1"/>
  <c r="X334" i="1"/>
  <c r="W324" i="1"/>
  <c r="Y324" i="1" s="1"/>
  <c r="X325" i="1"/>
  <c r="X343" i="1"/>
  <c r="X331" i="1"/>
  <c r="X326" i="1"/>
  <c r="X330" i="1"/>
  <c r="O319" i="1"/>
  <c r="O307" i="1"/>
  <c r="G312" i="1"/>
  <c r="G316" i="1"/>
  <c r="G310" i="1"/>
  <c r="G308" i="1"/>
  <c r="G304" i="1"/>
  <c r="O311" i="1"/>
  <c r="O318" i="1"/>
  <c r="O306" i="1"/>
  <c r="X310" i="1" l="1"/>
  <c r="X318" i="1"/>
  <c r="W318" i="1"/>
  <c r="Y318" i="1" s="1"/>
  <c r="X312" i="1"/>
  <c r="X316" i="1"/>
  <c r="X304" i="1"/>
  <c r="X308" i="1"/>
  <c r="S315" i="1"/>
  <c r="T315" i="1" s="1"/>
  <c r="W315" i="1" s="1"/>
  <c r="Y315" i="1" s="1"/>
  <c r="S316" i="1"/>
  <c r="T316" i="1" s="1"/>
  <c r="W316" i="1" s="1"/>
  <c r="Y316" i="1" s="1"/>
  <c r="X305" i="1"/>
  <c r="S313" i="1"/>
  <c r="T313" i="1" s="1"/>
  <c r="W313" i="1" s="1"/>
  <c r="Y313" i="1" s="1"/>
  <c r="X306" i="1"/>
  <c r="X317" i="1"/>
  <c r="S306" i="1"/>
  <c r="T306" i="1" s="1"/>
  <c r="W306" i="1" s="1"/>
  <c r="Y306" i="1" s="1"/>
  <c r="S317" i="1"/>
  <c r="T317" i="1" s="1"/>
  <c r="W317" i="1" s="1"/>
  <c r="Y317" i="1" s="1"/>
  <c r="S312" i="1"/>
  <c r="T312" i="1" s="1"/>
  <c r="W312" i="1" s="1"/>
  <c r="Y312" i="1" s="1"/>
  <c r="S307" i="1"/>
  <c r="T307" i="1" s="1"/>
  <c r="W307" i="1" s="1"/>
  <c r="Y307" i="1" s="1"/>
  <c r="S314" i="1"/>
  <c r="T314" i="1" s="1"/>
  <c r="W314" i="1" s="1"/>
  <c r="Y314" i="1" s="1"/>
  <c r="X314" i="1"/>
  <c r="X309" i="1"/>
  <c r="S304" i="1"/>
  <c r="T304" i="1" s="1"/>
  <c r="W304" i="1" s="1"/>
  <c r="Y304" i="1" s="1"/>
  <c r="X311" i="1"/>
  <c r="S309" i="1"/>
  <c r="T309" i="1" s="1"/>
  <c r="W309" i="1" s="1"/>
  <c r="Y309" i="1" s="1"/>
  <c r="W311" i="1"/>
  <c r="Y311" i="1" s="1"/>
  <c r="S310" i="1"/>
  <c r="T310" i="1" s="1"/>
  <c r="W310" i="1" s="1"/>
  <c r="Y310" i="1" s="1"/>
  <c r="X313" i="1"/>
  <c r="S319" i="1"/>
  <c r="T319" i="1" s="1"/>
  <c r="W319" i="1" s="1"/>
  <c r="Y319" i="1" s="1"/>
  <c r="S308" i="1"/>
  <c r="T308" i="1" s="1"/>
  <c r="W308" i="1" s="1"/>
  <c r="Y308" i="1" s="1"/>
  <c r="X319" i="1"/>
  <c r="X307" i="1"/>
  <c r="X315" i="1"/>
  <c r="S305" i="1"/>
  <c r="T305" i="1" s="1"/>
  <c r="W305" i="1" s="1"/>
  <c r="Y305" i="1" s="1"/>
  <c r="M28" i="7" l="1"/>
  <c r="L28" i="7"/>
  <c r="B30" i="7"/>
  <c r="A31" i="7"/>
  <c r="A32" i="7" s="1"/>
  <c r="A33" i="7" s="1"/>
  <c r="B33" i="7" s="1"/>
  <c r="B29" i="7"/>
  <c r="N293" i="1"/>
  <c r="N294" i="1"/>
  <c r="N295" i="1"/>
  <c r="N296" i="1"/>
  <c r="Q296" i="1" s="1"/>
  <c r="N297" i="1"/>
  <c r="N298" i="1"/>
  <c r="N299" i="1"/>
  <c r="Q299" i="1" s="1"/>
  <c r="N300" i="1"/>
  <c r="Q300" i="1" s="1"/>
  <c r="N301" i="1"/>
  <c r="Q301" i="1" s="1"/>
  <c r="N302" i="1"/>
  <c r="N303" i="1"/>
  <c r="Q303" i="1" s="1"/>
  <c r="N292" i="1"/>
  <c r="Q292" i="1" s="1"/>
  <c r="P302" i="1" l="1"/>
  <c r="Q302" i="1"/>
  <c r="P298" i="1"/>
  <c r="Q298" i="1"/>
  <c r="P294" i="1"/>
  <c r="Q294" i="1"/>
  <c r="P295" i="1"/>
  <c r="Q295" i="1"/>
  <c r="P297" i="1"/>
  <c r="Q297" i="1"/>
  <c r="P293" i="1"/>
  <c r="Q293" i="1"/>
  <c r="P299" i="1"/>
  <c r="P292" i="1"/>
  <c r="P296" i="1"/>
  <c r="O302" i="1"/>
  <c r="O298" i="1"/>
  <c r="O294" i="1"/>
  <c r="O295" i="1"/>
  <c r="O301" i="1"/>
  <c r="O297" i="1"/>
  <c r="O293" i="1"/>
  <c r="G301" i="1"/>
  <c r="G297" i="1"/>
  <c r="G292" i="1"/>
  <c r="G296" i="1"/>
  <c r="G303" i="1"/>
  <c r="G299" i="1"/>
  <c r="G295" i="1"/>
  <c r="G302" i="1"/>
  <c r="G298" i="1"/>
  <c r="G294" i="1"/>
  <c r="G293" i="1"/>
  <c r="G300" i="1"/>
  <c r="B31" i="7"/>
  <c r="B32" i="7"/>
  <c r="S303" i="1"/>
  <c r="T303" i="1" s="1"/>
  <c r="O303" i="1"/>
  <c r="S300" i="1"/>
  <c r="T300" i="1" s="1"/>
  <c r="S296" i="1"/>
  <c r="T296" i="1" s="1"/>
  <c r="O299" i="1"/>
  <c r="O296" i="1"/>
  <c r="O300" i="1"/>
  <c r="O292" i="1"/>
  <c r="S295" i="1" l="1"/>
  <c r="T295" i="1" s="1"/>
  <c r="W295" i="1" s="1"/>
  <c r="Y295" i="1" s="1"/>
  <c r="X301" i="1"/>
  <c r="X299" i="1"/>
  <c r="S301" i="1"/>
  <c r="T301" i="1" s="1"/>
  <c r="W301" i="1" s="1"/>
  <c r="Y301" i="1" s="1"/>
  <c r="S297" i="1"/>
  <c r="T297" i="1" s="1"/>
  <c r="W297" i="1" s="1"/>
  <c r="Y297" i="1" s="1"/>
  <c r="X302" i="1"/>
  <c r="S292" i="1"/>
  <c r="T292" i="1" s="1"/>
  <c r="W292" i="1" s="1"/>
  <c r="Y292" i="1" s="1"/>
  <c r="X296" i="1"/>
  <c r="X298" i="1"/>
  <c r="X294" i="1"/>
  <c r="S299" i="1"/>
  <c r="T299" i="1" s="1"/>
  <c r="W299" i="1" s="1"/>
  <c r="Y299" i="1" s="1"/>
  <c r="S293" i="1"/>
  <c r="T293" i="1" s="1"/>
  <c r="W293" i="1" s="1"/>
  <c r="Y293" i="1" s="1"/>
  <c r="X297" i="1"/>
  <c r="X295" i="1"/>
  <c r="X293" i="1"/>
  <c r="S298" i="1"/>
  <c r="T298" i="1" s="1"/>
  <c r="W298" i="1" s="1"/>
  <c r="Y298" i="1" s="1"/>
  <c r="S302" i="1"/>
  <c r="T302" i="1" s="1"/>
  <c r="W302" i="1" s="1"/>
  <c r="Y302" i="1" s="1"/>
  <c r="W303" i="1"/>
  <c r="Y303" i="1" s="1"/>
  <c r="W296" i="1"/>
  <c r="Y296" i="1" s="1"/>
  <c r="W300" i="1"/>
  <c r="Y300" i="1" s="1"/>
  <c r="X303" i="1"/>
  <c r="X300" i="1"/>
  <c r="S294" i="1"/>
  <c r="T294" i="1" s="1"/>
  <c r="W294" i="1" s="1"/>
  <c r="Y294" i="1" s="1"/>
  <c r="X292" i="1"/>
  <c r="M27" i="7" l="1"/>
  <c r="L27" i="7"/>
  <c r="N290" i="1"/>
  <c r="N291" i="1"/>
  <c r="P290" i="1" l="1"/>
  <c r="Q290" i="1"/>
  <c r="R291" i="1"/>
  <c r="Q291" i="1"/>
  <c r="R290" i="1"/>
  <c r="O290" i="1"/>
  <c r="G290" i="1"/>
  <c r="O291" i="1"/>
  <c r="G291" i="1"/>
  <c r="X291" i="1" l="1"/>
  <c r="S291" i="1"/>
  <c r="T291" i="1" s="1"/>
  <c r="W291" i="1" s="1"/>
  <c r="Y291" i="1" s="1"/>
  <c r="X290" i="1"/>
  <c r="S290" i="1"/>
  <c r="T290" i="1" s="1"/>
  <c r="W290" i="1" s="1"/>
  <c r="Y290" i="1" s="1"/>
  <c r="L24" i="7"/>
  <c r="L21" i="7"/>
  <c r="L20" i="7"/>
  <c r="L26" i="7"/>
  <c r="M26" i="7"/>
  <c r="N275" i="1"/>
  <c r="Q275" i="1" s="1"/>
  <c r="N276" i="1"/>
  <c r="Q276" i="1" s="1"/>
  <c r="N277" i="1"/>
  <c r="Q277" i="1" s="1"/>
  <c r="N278" i="1"/>
  <c r="N279" i="1"/>
  <c r="Q279" i="1" s="1"/>
  <c r="N280" i="1"/>
  <c r="N281" i="1"/>
  <c r="Q281" i="1" s="1"/>
  <c r="N282" i="1"/>
  <c r="Q282" i="1" s="1"/>
  <c r="N283" i="1"/>
  <c r="Q283" i="1" s="1"/>
  <c r="N284" i="1"/>
  <c r="Q284" i="1" s="1"/>
  <c r="N285" i="1"/>
  <c r="Q285" i="1" s="1"/>
  <c r="N286" i="1"/>
  <c r="Q286" i="1" s="1"/>
  <c r="N287" i="1"/>
  <c r="Q287" i="1" s="1"/>
  <c r="N288" i="1"/>
  <c r="Q288" i="1" s="1"/>
  <c r="N289" i="1"/>
  <c r="Q289" i="1" s="1"/>
  <c r="P280" i="1" l="1"/>
  <c r="Q280" i="1"/>
  <c r="P278" i="1"/>
  <c r="Q278" i="1"/>
  <c r="P275" i="1"/>
  <c r="R281" i="1"/>
  <c r="R289" i="1"/>
  <c r="R285" i="1"/>
  <c r="R288" i="1"/>
  <c r="R283" i="1"/>
  <c r="R277" i="1"/>
  <c r="R284" i="1"/>
  <c r="R280" i="1"/>
  <c r="R287" i="1"/>
  <c r="R279" i="1"/>
  <c r="R286" i="1"/>
  <c r="R282" i="1"/>
  <c r="R278" i="1"/>
  <c r="O288" i="1"/>
  <c r="O284" i="1"/>
  <c r="O280" i="1"/>
  <c r="O287" i="1"/>
  <c r="O283" i="1"/>
  <c r="O286" i="1"/>
  <c r="O282" i="1"/>
  <c r="O279" i="1"/>
  <c r="G289" i="1"/>
  <c r="G281" i="1"/>
  <c r="G280" i="1"/>
  <c r="G286" i="1"/>
  <c r="G282" i="1"/>
  <c r="G278" i="1"/>
  <c r="G288" i="1"/>
  <c r="G285" i="1"/>
  <c r="G277" i="1"/>
  <c r="G284" i="1"/>
  <c r="G276" i="1"/>
  <c r="G287" i="1"/>
  <c r="G283" i="1"/>
  <c r="G279" i="1"/>
  <c r="G275" i="1"/>
  <c r="O289" i="1"/>
  <c r="O285" i="1"/>
  <c r="O281" i="1"/>
  <c r="S276" i="1"/>
  <c r="T276" i="1" s="1"/>
  <c r="S275" i="1"/>
  <c r="T275" i="1" s="1"/>
  <c r="O278" i="1"/>
  <c r="O276" i="1"/>
  <c r="O277" i="1"/>
  <c r="O275" i="1"/>
  <c r="S285" i="1" l="1"/>
  <c r="T285" i="1" s="1"/>
  <c r="S284" i="1"/>
  <c r="T284" i="1" s="1"/>
  <c r="W284" i="1" s="1"/>
  <c r="Y284" i="1" s="1"/>
  <c r="X287" i="1"/>
  <c r="S282" i="1"/>
  <c r="T282" i="1" s="1"/>
  <c r="W282" i="1" s="1"/>
  <c r="Y282" i="1" s="1"/>
  <c r="X279" i="1"/>
  <c r="S287" i="1"/>
  <c r="T287" i="1" s="1"/>
  <c r="W287" i="1" s="1"/>
  <c r="Y287" i="1" s="1"/>
  <c r="W275" i="1"/>
  <c r="Y275" i="1" s="1"/>
  <c r="S286" i="1"/>
  <c r="T286" i="1" s="1"/>
  <c r="W286" i="1" s="1"/>
  <c r="Y286" i="1" s="1"/>
  <c r="S278" i="1"/>
  <c r="T278" i="1" s="1"/>
  <c r="W278" i="1" s="1"/>
  <c r="Y278" i="1" s="1"/>
  <c r="X278" i="1"/>
  <c r="X286" i="1"/>
  <c r="X284" i="1"/>
  <c r="X289" i="1"/>
  <c r="S277" i="1"/>
  <c r="T277" i="1" s="1"/>
  <c r="W277" i="1" s="1"/>
  <c r="Y277" i="1" s="1"/>
  <c r="X281" i="1"/>
  <c r="X277" i="1"/>
  <c r="S283" i="1"/>
  <c r="T283" i="1" s="1"/>
  <c r="W283" i="1" s="1"/>
  <c r="Y283" i="1" s="1"/>
  <c r="S279" i="1"/>
  <c r="T279" i="1" s="1"/>
  <c r="W279" i="1" s="1"/>
  <c r="Y279" i="1" s="1"/>
  <c r="X283" i="1"/>
  <c r="S288" i="1"/>
  <c r="T288" i="1" s="1"/>
  <c r="W288" i="1" s="1"/>
  <c r="Y288" i="1" s="1"/>
  <c r="W285" i="1"/>
  <c r="Y285" i="1" s="1"/>
  <c r="X280" i="1"/>
  <c r="S281" i="1"/>
  <c r="T281" i="1" s="1"/>
  <c r="W281" i="1" s="1"/>
  <c r="Y281" i="1" s="1"/>
  <c r="S289" i="1"/>
  <c r="T289" i="1" s="1"/>
  <c r="W289" i="1" s="1"/>
  <c r="Y289" i="1" s="1"/>
  <c r="S280" i="1"/>
  <c r="T280" i="1" s="1"/>
  <c r="W280" i="1" s="1"/>
  <c r="Y280" i="1" s="1"/>
  <c r="X288" i="1"/>
  <c r="X285" i="1"/>
  <c r="W276" i="1"/>
  <c r="Y276" i="1" s="1"/>
  <c r="X275" i="1"/>
  <c r="X282" i="1"/>
  <c r="X276" i="1"/>
  <c r="L25" i="7" l="1"/>
  <c r="M25" i="7"/>
  <c r="N273" i="1"/>
  <c r="Q273" i="1" s="1"/>
  <c r="N274" i="1"/>
  <c r="Q274" i="1" s="1"/>
  <c r="R274" i="1" l="1"/>
  <c r="G273" i="1"/>
  <c r="G274" i="1"/>
  <c r="O273" i="1"/>
  <c r="O274" i="1"/>
  <c r="S273" i="1"/>
  <c r="T273" i="1" s="1"/>
  <c r="M24" i="7"/>
  <c r="L23" i="7"/>
  <c r="N260" i="1"/>
  <c r="Q260" i="1" s="1"/>
  <c r="N261" i="1"/>
  <c r="Q261" i="1" s="1"/>
  <c r="N262" i="1"/>
  <c r="Q262" i="1" s="1"/>
  <c r="N263" i="1"/>
  <c r="Q263" i="1" s="1"/>
  <c r="N264" i="1"/>
  <c r="Q264" i="1" s="1"/>
  <c r="N265" i="1"/>
  <c r="Q265" i="1" s="1"/>
  <c r="N266" i="1"/>
  <c r="Q266" i="1" s="1"/>
  <c r="N267" i="1"/>
  <c r="Q267" i="1" s="1"/>
  <c r="N268" i="1"/>
  <c r="Q268" i="1" s="1"/>
  <c r="N269" i="1"/>
  <c r="Q269" i="1" s="1"/>
  <c r="N270" i="1"/>
  <c r="Q270" i="1" s="1"/>
  <c r="N271" i="1"/>
  <c r="Q271" i="1" s="1"/>
  <c r="N272" i="1"/>
  <c r="Q272" i="1" s="1"/>
  <c r="P262" i="1" l="1"/>
  <c r="P264" i="1"/>
  <c r="P260" i="1"/>
  <c r="S260" i="1" s="1"/>
  <c r="T260" i="1" s="1"/>
  <c r="O268" i="1"/>
  <c r="O271" i="1"/>
  <c r="O263" i="1"/>
  <c r="O265" i="1"/>
  <c r="G269" i="1"/>
  <c r="G265" i="1"/>
  <c r="G261" i="1"/>
  <c r="G272" i="1"/>
  <c r="G268" i="1"/>
  <c r="G264" i="1"/>
  <c r="G260" i="1"/>
  <c r="G271" i="1"/>
  <c r="G267" i="1"/>
  <c r="G263" i="1"/>
  <c r="G270" i="1"/>
  <c r="G266" i="1"/>
  <c r="G262" i="1"/>
  <c r="X273" i="1"/>
  <c r="S274" i="1"/>
  <c r="T274" i="1" s="1"/>
  <c r="W274" i="1" s="1"/>
  <c r="Y274" i="1" s="1"/>
  <c r="W273" i="1"/>
  <c r="Y273" i="1" s="1"/>
  <c r="X274" i="1"/>
  <c r="O272" i="1"/>
  <c r="O269" i="1"/>
  <c r="O264" i="1"/>
  <c r="S270" i="1"/>
  <c r="T270" i="1" s="1"/>
  <c r="S267" i="1"/>
  <c r="T267" i="1" s="1"/>
  <c r="O270" i="1"/>
  <c r="O267" i="1"/>
  <c r="O262" i="1"/>
  <c r="O260" i="1"/>
  <c r="S266" i="1"/>
  <c r="T266" i="1" s="1"/>
  <c r="S261" i="1"/>
  <c r="T261" i="1" s="1"/>
  <c r="S272" i="1"/>
  <c r="T272" i="1" s="1"/>
  <c r="S269" i="1"/>
  <c r="T269" i="1" s="1"/>
  <c r="O266" i="1"/>
  <c r="O261" i="1"/>
  <c r="S262" i="1" l="1"/>
  <c r="T262" i="1" s="1"/>
  <c r="W262" i="1" s="1"/>
  <c r="Y262" i="1" s="1"/>
  <c r="S264" i="1"/>
  <c r="T264" i="1" s="1"/>
  <c r="W264" i="1" s="1"/>
  <c r="Y264" i="1" s="1"/>
  <c r="X260" i="1"/>
  <c r="X272" i="1"/>
  <c r="X264" i="1"/>
  <c r="W267" i="1"/>
  <c r="Y267" i="1" s="1"/>
  <c r="X266" i="1"/>
  <c r="W270" i="1"/>
  <c r="Y270" i="1" s="1"/>
  <c r="X269" i="1"/>
  <c r="X267" i="1"/>
  <c r="W269" i="1"/>
  <c r="Y269" i="1" s="1"/>
  <c r="X261" i="1"/>
  <c r="W261" i="1"/>
  <c r="Y261" i="1" s="1"/>
  <c r="X268" i="1"/>
  <c r="X262" i="1"/>
  <c r="X265" i="1"/>
  <c r="S271" i="1"/>
  <c r="T271" i="1" s="1"/>
  <c r="W271" i="1" s="1"/>
  <c r="Y271" i="1" s="1"/>
  <c r="X270" i="1"/>
  <c r="X271" i="1"/>
  <c r="X263" i="1"/>
  <c r="W266" i="1"/>
  <c r="Y266" i="1" s="1"/>
  <c r="S265" i="1"/>
  <c r="T265" i="1" s="1"/>
  <c r="W265" i="1" s="1"/>
  <c r="Y265" i="1" s="1"/>
  <c r="W272" i="1"/>
  <c r="Y272" i="1" s="1"/>
  <c r="S268" i="1"/>
  <c r="T268" i="1" s="1"/>
  <c r="W268" i="1" s="1"/>
  <c r="Y268" i="1" s="1"/>
  <c r="W260" i="1"/>
  <c r="Y260" i="1" s="1"/>
  <c r="S263" i="1"/>
  <c r="T263" i="1" s="1"/>
  <c r="W263" i="1" s="1"/>
  <c r="Y263" i="1" s="1"/>
  <c r="B26" i="7" l="1"/>
  <c r="B25" i="7"/>
  <c r="B24" i="7"/>
  <c r="B28" i="7"/>
  <c r="B27" i="7"/>
  <c r="K22" i="7"/>
  <c r="M23" i="7"/>
  <c r="N257" i="1"/>
  <c r="Q257" i="1" s="1"/>
  <c r="N258" i="1"/>
  <c r="N259" i="1"/>
  <c r="Q259" i="1" s="1"/>
  <c r="P258" i="1" l="1"/>
  <c r="Q258" i="1"/>
  <c r="P257" i="1"/>
  <c r="S257" i="1" s="1"/>
  <c r="T257" i="1" s="1"/>
  <c r="R258" i="1"/>
  <c r="O259" i="1"/>
  <c r="G259" i="1"/>
  <c r="G258" i="1"/>
  <c r="G257" i="1"/>
  <c r="O258" i="1"/>
  <c r="O257" i="1"/>
  <c r="L22" i="7"/>
  <c r="M22" i="7"/>
  <c r="S259" i="1" l="1"/>
  <c r="T259" i="1" s="1"/>
  <c r="W259" i="1" s="1"/>
  <c r="Y259" i="1" s="1"/>
  <c r="X259" i="1"/>
  <c r="S258" i="1"/>
  <c r="T258" i="1" s="1"/>
  <c r="W258" i="1" s="1"/>
  <c r="Y258" i="1" s="1"/>
  <c r="W257" i="1"/>
  <c r="Y257" i="1" s="1"/>
  <c r="X258" i="1"/>
  <c r="X257" i="1"/>
  <c r="N249" i="1"/>
  <c r="Q249" i="1" s="1"/>
  <c r="N250" i="1"/>
  <c r="Q250" i="1" s="1"/>
  <c r="N251" i="1"/>
  <c r="Q251" i="1" s="1"/>
  <c r="N252" i="1"/>
  <c r="N253" i="1"/>
  <c r="Q253" i="1" s="1"/>
  <c r="N254" i="1"/>
  <c r="Q254" i="1" s="1"/>
  <c r="N255" i="1"/>
  <c r="N256" i="1"/>
  <c r="P256" i="1" l="1"/>
  <c r="Q256" i="1"/>
  <c r="R252" i="1"/>
  <c r="Q252" i="1"/>
  <c r="P255" i="1"/>
  <c r="Q255" i="1"/>
  <c r="P254" i="1"/>
  <c r="R251" i="1"/>
  <c r="P251" i="1"/>
  <c r="R256" i="1"/>
  <c r="R250" i="1"/>
  <c r="R253" i="1"/>
  <c r="R249" i="1"/>
  <c r="O255" i="1"/>
  <c r="O256" i="1"/>
  <c r="O250" i="1"/>
  <c r="G253" i="1"/>
  <c r="G249" i="1"/>
  <c r="G251" i="1"/>
  <c r="G256" i="1"/>
  <c r="G252" i="1"/>
  <c r="G255" i="1"/>
  <c r="G254" i="1"/>
  <c r="G250" i="1"/>
  <c r="O253" i="1"/>
  <c r="O249" i="1"/>
  <c r="O252" i="1"/>
  <c r="O254" i="1"/>
  <c r="O251" i="1"/>
  <c r="M21" i="7"/>
  <c r="M20" i="7"/>
  <c r="N231" i="1"/>
  <c r="N232" i="1"/>
  <c r="N233" i="1"/>
  <c r="Q233" i="1" s="1"/>
  <c r="N234" i="1"/>
  <c r="N235" i="1"/>
  <c r="Q235" i="1" s="1"/>
  <c r="N236" i="1"/>
  <c r="Q236" i="1" s="1"/>
  <c r="N237" i="1"/>
  <c r="N238" i="1"/>
  <c r="Q238" i="1" s="1"/>
  <c r="N239" i="1"/>
  <c r="Q239" i="1" s="1"/>
  <c r="N240" i="1"/>
  <c r="Q240" i="1" s="1"/>
  <c r="N241" i="1"/>
  <c r="Q241" i="1" s="1"/>
  <c r="N242" i="1"/>
  <c r="N243" i="1"/>
  <c r="N244" i="1"/>
  <c r="Q244" i="1" s="1"/>
  <c r="N245" i="1"/>
  <c r="Q245" i="1" s="1"/>
  <c r="N246" i="1"/>
  <c r="Q246" i="1" s="1"/>
  <c r="N247" i="1"/>
  <c r="Q247" i="1" s="1"/>
  <c r="N248" i="1"/>
  <c r="Q248" i="1" s="1"/>
  <c r="P243" i="1" l="1"/>
  <c r="Q243" i="1"/>
  <c r="P231" i="1"/>
  <c r="Q231" i="1"/>
  <c r="P242" i="1"/>
  <c r="Q242" i="1"/>
  <c r="P234" i="1"/>
  <c r="Q234" i="1"/>
  <c r="P237" i="1"/>
  <c r="Q237" i="1"/>
  <c r="P232" i="1"/>
  <c r="Q232" i="1"/>
  <c r="P240" i="1"/>
  <c r="P239" i="1"/>
  <c r="R247" i="1"/>
  <c r="R243" i="1"/>
  <c r="R235" i="1"/>
  <c r="R231" i="1"/>
  <c r="R242" i="1"/>
  <c r="R234" i="1"/>
  <c r="R241" i="1"/>
  <c r="R237" i="1"/>
  <c r="R233" i="1"/>
  <c r="R248" i="1"/>
  <c r="R232" i="1"/>
  <c r="S238" i="1"/>
  <c r="T238" i="1" s="1"/>
  <c r="S245" i="1"/>
  <c r="T245" i="1" s="1"/>
  <c r="S246" i="1"/>
  <c r="T246" i="1" s="1"/>
  <c r="S244" i="1"/>
  <c r="T244" i="1" s="1"/>
  <c r="S236" i="1"/>
  <c r="T236" i="1" s="1"/>
  <c r="X252" i="1"/>
  <c r="S251" i="1"/>
  <c r="T251" i="1" s="1"/>
  <c r="W251" i="1" s="1"/>
  <c r="Y251" i="1" s="1"/>
  <c r="X250" i="1"/>
  <c r="S249" i="1"/>
  <c r="T249" i="1" s="1"/>
  <c r="W249" i="1" s="1"/>
  <c r="Y249" i="1" s="1"/>
  <c r="S253" i="1"/>
  <c r="T253" i="1" s="1"/>
  <c r="W253" i="1" s="1"/>
  <c r="Y253" i="1" s="1"/>
  <c r="X253" i="1"/>
  <c r="S254" i="1"/>
  <c r="T254" i="1" s="1"/>
  <c r="W254" i="1" s="1"/>
  <c r="Y254" i="1" s="1"/>
  <c r="S252" i="1"/>
  <c r="T252" i="1" s="1"/>
  <c r="W252" i="1" s="1"/>
  <c r="Y252" i="1" s="1"/>
  <c r="X255" i="1"/>
  <c r="X249" i="1"/>
  <c r="S256" i="1"/>
  <c r="T256" i="1" s="1"/>
  <c r="W256" i="1" s="1"/>
  <c r="Y256" i="1" s="1"/>
  <c r="S255" i="1"/>
  <c r="T255" i="1" s="1"/>
  <c r="W255" i="1" s="1"/>
  <c r="Y255" i="1" s="1"/>
  <c r="X251" i="1"/>
  <c r="X256" i="1"/>
  <c r="S250" i="1"/>
  <c r="T250" i="1" s="1"/>
  <c r="W250" i="1" s="1"/>
  <c r="Y250" i="1" s="1"/>
  <c r="X254" i="1"/>
  <c r="G246" i="1"/>
  <c r="G238" i="1"/>
  <c r="O244" i="1"/>
  <c r="O240" i="1"/>
  <c r="O236" i="1"/>
  <c r="O232" i="1"/>
  <c r="G248" i="1"/>
  <c r="G244" i="1"/>
  <c r="G240" i="1"/>
  <c r="G236" i="1"/>
  <c r="G242" i="1"/>
  <c r="G234" i="1"/>
  <c r="O231" i="1"/>
  <c r="G232" i="1"/>
  <c r="G247" i="1"/>
  <c r="G239" i="1"/>
  <c r="G231" i="1"/>
  <c r="O234" i="1"/>
  <c r="G241" i="1"/>
  <c r="O235" i="1"/>
  <c r="G233" i="1"/>
  <c r="G245" i="1"/>
  <c r="O239" i="1"/>
  <c r="O238" i="1"/>
  <c r="G237" i="1"/>
  <c r="G243" i="1"/>
  <c r="G235" i="1"/>
  <c r="O248" i="1"/>
  <c r="O247" i="1"/>
  <c r="O243" i="1"/>
  <c r="O246" i="1"/>
  <c r="O242" i="1"/>
  <c r="O245" i="1"/>
  <c r="O241" i="1"/>
  <c r="O237" i="1"/>
  <c r="O233" i="1"/>
  <c r="L5" i="7"/>
  <c r="L6" i="7"/>
  <c r="L7" i="7"/>
  <c r="L8" i="7"/>
  <c r="L9" i="7"/>
  <c r="L10" i="7"/>
  <c r="L11" i="7"/>
  <c r="L12" i="7"/>
  <c r="L4" i="7"/>
  <c r="S239" i="1" l="1"/>
  <c r="T239" i="1" s="1"/>
  <c r="W239" i="1" s="1"/>
  <c r="Y239" i="1" s="1"/>
  <c r="S233" i="1"/>
  <c r="T233" i="1" s="1"/>
  <c r="W233" i="1" s="1"/>
  <c r="Y233" i="1" s="1"/>
  <c r="S241" i="1"/>
  <c r="T241" i="1" s="1"/>
  <c r="W241" i="1" s="1"/>
  <c r="Y241" i="1" s="1"/>
  <c r="X237" i="1"/>
  <c r="S243" i="1"/>
  <c r="T243" i="1" s="1"/>
  <c r="W243" i="1" s="1"/>
  <c r="Y243" i="1" s="1"/>
  <c r="S231" i="1"/>
  <c r="T231" i="1" s="1"/>
  <c r="W231" i="1" s="1"/>
  <c r="Y231" i="1" s="1"/>
  <c r="X243" i="1"/>
  <c r="X241" i="1"/>
  <c r="X245" i="1"/>
  <c r="W245" i="1"/>
  <c r="Y245" i="1" s="1"/>
  <c r="X233" i="1"/>
  <c r="S234" i="1"/>
  <c r="T234" i="1" s="1"/>
  <c r="W234" i="1" s="1"/>
  <c r="Y234" i="1" s="1"/>
  <c r="S248" i="1"/>
  <c r="T248" i="1" s="1"/>
  <c r="W248" i="1" s="1"/>
  <c r="Y248" i="1" s="1"/>
  <c r="S240" i="1"/>
  <c r="T240" i="1" s="1"/>
  <c r="W240" i="1" s="1"/>
  <c r="Y240" i="1" s="1"/>
  <c r="S247" i="1"/>
  <c r="T247" i="1" s="1"/>
  <c r="W247" i="1" s="1"/>
  <c r="Y247" i="1" s="1"/>
  <c r="S235" i="1"/>
  <c r="T235" i="1" s="1"/>
  <c r="W235" i="1" s="1"/>
  <c r="Y235" i="1" s="1"/>
  <c r="W236" i="1"/>
  <c r="Y236" i="1" s="1"/>
  <c r="X231" i="1"/>
  <c r="X246" i="1"/>
  <c r="W246" i="1"/>
  <c r="Y246" i="1" s="1"/>
  <c r="X235" i="1"/>
  <c r="W238" i="1"/>
  <c r="Y238" i="1" s="1"/>
  <c r="X238" i="1"/>
  <c r="S237" i="1"/>
  <c r="T237" i="1" s="1"/>
  <c r="W237" i="1" s="1"/>
  <c r="Y237" i="1" s="1"/>
  <c r="X232" i="1"/>
  <c r="X234" i="1"/>
  <c r="X248" i="1"/>
  <c r="S232" i="1"/>
  <c r="T232" i="1" s="1"/>
  <c r="W232" i="1" s="1"/>
  <c r="Y232" i="1" s="1"/>
  <c r="X242" i="1"/>
  <c r="X240" i="1"/>
  <c r="S242" i="1"/>
  <c r="T242" i="1" s="1"/>
  <c r="W242" i="1" s="1"/>
  <c r="Y242" i="1" s="1"/>
  <c r="X236" i="1"/>
  <c r="W244" i="1"/>
  <c r="Y244" i="1" s="1"/>
  <c r="X244" i="1"/>
  <c r="X247" i="1"/>
  <c r="X239" i="1"/>
  <c r="N215" i="1"/>
  <c r="Q215" i="1" s="1"/>
  <c r="N216" i="1"/>
  <c r="Q216" i="1" s="1"/>
  <c r="N217" i="1"/>
  <c r="Q217" i="1" s="1"/>
  <c r="N218" i="1"/>
  <c r="Q218" i="1" s="1"/>
  <c r="N219" i="1"/>
  <c r="N220" i="1"/>
  <c r="Q220" i="1" s="1"/>
  <c r="N221" i="1"/>
  <c r="Q221" i="1" s="1"/>
  <c r="N222" i="1"/>
  <c r="Q222" i="1" s="1"/>
  <c r="N223" i="1"/>
  <c r="Q223" i="1" s="1"/>
  <c r="N224" i="1"/>
  <c r="Q224" i="1" s="1"/>
  <c r="N225" i="1"/>
  <c r="Q225" i="1" s="1"/>
  <c r="N226" i="1"/>
  <c r="Q226" i="1" s="1"/>
  <c r="N227" i="1"/>
  <c r="Q227" i="1" s="1"/>
  <c r="N228" i="1"/>
  <c r="Q228" i="1" s="1"/>
  <c r="N229" i="1"/>
  <c r="Q229" i="1" s="1"/>
  <c r="N230" i="1"/>
  <c r="Q230" i="1" s="1"/>
  <c r="R219" i="1" l="1"/>
  <c r="Q219" i="1"/>
  <c r="P226" i="1"/>
  <c r="S226" i="1" s="1"/>
  <c r="T226" i="1" s="1"/>
  <c r="P218" i="1"/>
  <c r="P229" i="1"/>
  <c r="P227" i="1"/>
  <c r="P228" i="1"/>
  <c r="R224" i="1"/>
  <c r="P224" i="1"/>
  <c r="R220" i="1"/>
  <c r="P220" i="1"/>
  <c r="S222" i="1"/>
  <c r="T222" i="1" s="1"/>
  <c r="S225" i="1"/>
  <c r="T225" i="1" s="1"/>
  <c r="S221" i="1"/>
  <c r="T221" i="1" s="1"/>
  <c r="S217" i="1"/>
  <c r="T217" i="1" s="1"/>
  <c r="S216" i="1"/>
  <c r="T216" i="1" s="1"/>
  <c r="S230" i="1"/>
  <c r="T230" i="1" s="1"/>
  <c r="S215" i="1"/>
  <c r="T215" i="1" s="1"/>
  <c r="G224" i="1"/>
  <c r="G227" i="1"/>
  <c r="O223" i="1"/>
  <c r="O219" i="1"/>
  <c r="G229" i="1"/>
  <c r="O229" i="1"/>
  <c r="O225" i="1"/>
  <c r="O221" i="1"/>
  <c r="O228" i="1"/>
  <c r="O224" i="1"/>
  <c r="O220" i="1"/>
  <c r="O216" i="1"/>
  <c r="G228" i="1"/>
  <c r="G220" i="1"/>
  <c r="G218" i="1"/>
  <c r="O218" i="1"/>
  <c r="G217" i="1"/>
  <c r="G230" i="1"/>
  <c r="G225" i="1"/>
  <c r="G215" i="1"/>
  <c r="G219" i="1"/>
  <c r="O227" i="1"/>
  <c r="G221" i="1"/>
  <c r="G223" i="1"/>
  <c r="G226" i="1"/>
  <c r="G222" i="1"/>
  <c r="G216" i="1"/>
  <c r="O230" i="1"/>
  <c r="O215" i="1"/>
  <c r="O217" i="1"/>
  <c r="O226" i="1"/>
  <c r="O222" i="1"/>
  <c r="B20" i="7"/>
  <c r="B21" i="7"/>
  <c r="B22" i="7"/>
  <c r="B23" i="7"/>
  <c r="B19" i="7"/>
  <c r="N203" i="1"/>
  <c r="N204" i="1"/>
  <c r="N205" i="1"/>
  <c r="Q205" i="1" s="1"/>
  <c r="N206" i="1"/>
  <c r="Q206" i="1" s="1"/>
  <c r="N207" i="1"/>
  <c r="Q207" i="1" s="1"/>
  <c r="N208" i="1"/>
  <c r="Q208" i="1" s="1"/>
  <c r="N209" i="1"/>
  <c r="Q209" i="1" s="1"/>
  <c r="N210" i="1"/>
  <c r="Q210" i="1" s="1"/>
  <c r="N211" i="1"/>
  <c r="Q211" i="1" s="1"/>
  <c r="N212" i="1"/>
  <c r="Q212" i="1" s="1"/>
  <c r="N213" i="1"/>
  <c r="Q213" i="1" s="1"/>
  <c r="N214" i="1"/>
  <c r="Q214" i="1" s="1"/>
  <c r="R203" i="1" l="1"/>
  <c r="Q203" i="1"/>
  <c r="R204" i="1"/>
  <c r="Q204" i="1"/>
  <c r="S227" i="1"/>
  <c r="T227" i="1" s="1"/>
  <c r="W227" i="1" s="1"/>
  <c r="Y227" i="1" s="1"/>
  <c r="P214" i="1"/>
  <c r="P210" i="1"/>
  <c r="P206" i="1"/>
  <c r="S206" i="1" s="1"/>
  <c r="T206" i="1" s="1"/>
  <c r="P213" i="1"/>
  <c r="P205" i="1"/>
  <c r="P212" i="1"/>
  <c r="P208" i="1"/>
  <c r="X226" i="1"/>
  <c r="X225" i="1"/>
  <c r="W226" i="1"/>
  <c r="Y226" i="1" s="1"/>
  <c r="X219" i="1"/>
  <c r="X215" i="1"/>
  <c r="X217" i="1"/>
  <c r="X222" i="1"/>
  <c r="G205" i="1"/>
  <c r="G209" i="1"/>
  <c r="G213" i="1"/>
  <c r="O212" i="1"/>
  <c r="O208" i="1"/>
  <c r="O204" i="1"/>
  <c r="G206" i="1"/>
  <c r="G210" i="1"/>
  <c r="G214" i="1"/>
  <c r="O211" i="1"/>
  <c r="O207" i="1"/>
  <c r="O203" i="1"/>
  <c r="W217" i="1"/>
  <c r="Y217" i="1" s="1"/>
  <c r="X230" i="1"/>
  <c r="X223" i="1"/>
  <c r="G204" i="1"/>
  <c r="G208" i="1"/>
  <c r="G212" i="1"/>
  <c r="O209" i="1"/>
  <c r="O205" i="1"/>
  <c r="G203" i="1"/>
  <c r="G207" i="1"/>
  <c r="G211" i="1"/>
  <c r="W222" i="1"/>
  <c r="Y222" i="1" s="1"/>
  <c r="X220" i="1"/>
  <c r="X227" i="1"/>
  <c r="X221" i="1"/>
  <c r="S219" i="1"/>
  <c r="T219" i="1" s="1"/>
  <c r="W219" i="1" s="1"/>
  <c r="Y219" i="1" s="1"/>
  <c r="W230" i="1"/>
  <c r="Y230" i="1" s="1"/>
  <c r="W215" i="1"/>
  <c r="Y215" i="1" s="1"/>
  <c r="X224" i="1"/>
  <c r="X228" i="1"/>
  <c r="S223" i="1"/>
  <c r="T223" i="1" s="1"/>
  <c r="W223" i="1" s="1"/>
  <c r="Y223" i="1" s="1"/>
  <c r="W225" i="1"/>
  <c r="Y225" i="1" s="1"/>
  <c r="S229" i="1"/>
  <c r="T229" i="1" s="1"/>
  <c r="W229" i="1" s="1"/>
  <c r="Y229" i="1" s="1"/>
  <c r="S218" i="1"/>
  <c r="T218" i="1" s="1"/>
  <c r="W218" i="1" s="1"/>
  <c r="Y218" i="1" s="1"/>
  <c r="X229" i="1"/>
  <c r="S228" i="1"/>
  <c r="T228" i="1" s="1"/>
  <c r="W228" i="1" s="1"/>
  <c r="Y228" i="1" s="1"/>
  <c r="W216" i="1"/>
  <c r="Y216" i="1" s="1"/>
  <c r="W221" i="1"/>
  <c r="Y221" i="1" s="1"/>
  <c r="X216" i="1"/>
  <c r="S220" i="1"/>
  <c r="T220" i="1" s="1"/>
  <c r="W220" i="1" s="1"/>
  <c r="Y220" i="1" s="1"/>
  <c r="S224" i="1"/>
  <c r="T224" i="1" s="1"/>
  <c r="W224" i="1" s="1"/>
  <c r="Y224" i="1" s="1"/>
  <c r="X218" i="1"/>
  <c r="O206" i="1"/>
  <c r="O213" i="1"/>
  <c r="O214" i="1"/>
  <c r="O210" i="1"/>
  <c r="N194" i="1"/>
  <c r="N195" i="1"/>
  <c r="Q195" i="1" s="1"/>
  <c r="N196" i="1"/>
  <c r="Q196" i="1" s="1"/>
  <c r="N197" i="1"/>
  <c r="N198" i="1"/>
  <c r="N199" i="1"/>
  <c r="Q199" i="1" s="1"/>
  <c r="N200" i="1"/>
  <c r="Q200" i="1" s="1"/>
  <c r="N201" i="1"/>
  <c r="Q201" i="1" s="1"/>
  <c r="N202" i="1"/>
  <c r="Q202" i="1" s="1"/>
  <c r="R198" i="1" l="1"/>
  <c r="Q198" i="1"/>
  <c r="R194" i="1"/>
  <c r="Q194" i="1"/>
  <c r="R197" i="1"/>
  <c r="Q197" i="1"/>
  <c r="S210" i="1"/>
  <c r="T210" i="1" s="1"/>
  <c r="W210" i="1" s="1"/>
  <c r="Y210" i="1" s="1"/>
  <c r="R199" i="1"/>
  <c r="P199" i="1"/>
  <c r="R195" i="1"/>
  <c r="P195" i="1"/>
  <c r="R196" i="1"/>
  <c r="P196" i="1"/>
  <c r="S202" i="1"/>
  <c r="T202" i="1" s="1"/>
  <c r="S201" i="1"/>
  <c r="T201" i="1" s="1"/>
  <c r="S200" i="1"/>
  <c r="T200" i="1" s="1"/>
  <c r="G200" i="1"/>
  <c r="O197" i="1"/>
  <c r="G202" i="1"/>
  <c r="O194" i="1"/>
  <c r="S207" i="1"/>
  <c r="T207" i="1" s="1"/>
  <c r="W207" i="1" s="1"/>
  <c r="Y207" i="1" s="1"/>
  <c r="S211" i="1"/>
  <c r="T211" i="1" s="1"/>
  <c r="W211" i="1" s="1"/>
  <c r="Y211" i="1" s="1"/>
  <c r="W206" i="1"/>
  <c r="Y206" i="1" s="1"/>
  <c r="S214" i="1"/>
  <c r="T214" i="1" s="1"/>
  <c r="W214" i="1" s="1"/>
  <c r="Y214" i="1" s="1"/>
  <c r="X212" i="1"/>
  <c r="S203" i="1"/>
  <c r="T203" i="1" s="1"/>
  <c r="W203" i="1" s="1"/>
  <c r="Y203" i="1" s="1"/>
  <c r="S208" i="1"/>
  <c r="T208" i="1" s="1"/>
  <c r="W208" i="1" s="1"/>
  <c r="Y208" i="1" s="1"/>
  <c r="X207" i="1"/>
  <c r="S209" i="1"/>
  <c r="T209" i="1" s="1"/>
  <c r="W209" i="1" s="1"/>
  <c r="Y209" i="1" s="1"/>
  <c r="X203" i="1"/>
  <c r="X205" i="1"/>
  <c r="S204" i="1"/>
  <c r="T204" i="1" s="1"/>
  <c r="W204" i="1" s="1"/>
  <c r="Y204" i="1" s="1"/>
  <c r="S213" i="1"/>
  <c r="T213" i="1" s="1"/>
  <c r="W213" i="1" s="1"/>
  <c r="Y213" i="1" s="1"/>
  <c r="X206" i="1"/>
  <c r="S205" i="1"/>
  <c r="T205" i="1" s="1"/>
  <c r="W205" i="1" s="1"/>
  <c r="Y205" i="1" s="1"/>
  <c r="S212" i="1"/>
  <c r="T212" i="1" s="1"/>
  <c r="W212" i="1" s="1"/>
  <c r="Y212" i="1" s="1"/>
  <c r="X211" i="1"/>
  <c r="X213" i="1"/>
  <c r="X204" i="1"/>
  <c r="X208" i="1"/>
  <c r="X210" i="1"/>
  <c r="X209" i="1"/>
  <c r="X214" i="1"/>
  <c r="O202" i="1"/>
  <c r="O200" i="1"/>
  <c r="O195" i="1"/>
  <c r="O199" i="1"/>
  <c r="O198" i="1"/>
  <c r="O196" i="1"/>
  <c r="G201" i="1"/>
  <c r="G199" i="1"/>
  <c r="G197" i="1"/>
  <c r="G195" i="1"/>
  <c r="G198" i="1"/>
  <c r="G196" i="1"/>
  <c r="G194" i="1"/>
  <c r="O201" i="1"/>
  <c r="S198" i="1" l="1"/>
  <c r="T198" i="1" s="1"/>
  <c r="W198" i="1" s="1"/>
  <c r="Y198" i="1" s="1"/>
  <c r="S199" i="1"/>
  <c r="T199" i="1" s="1"/>
  <c r="W199" i="1" s="1"/>
  <c r="Y199" i="1" s="1"/>
  <c r="X201" i="1"/>
  <c r="X197" i="1"/>
  <c r="W201" i="1"/>
  <c r="Y201" i="1" s="1"/>
  <c r="X194" i="1"/>
  <c r="S196" i="1"/>
  <c r="T196" i="1" s="1"/>
  <c r="W196" i="1" s="1"/>
  <c r="Y196" i="1" s="1"/>
  <c r="X202" i="1"/>
  <c r="X199" i="1"/>
  <c r="W202" i="1"/>
  <c r="Y202" i="1" s="1"/>
  <c r="X195" i="1"/>
  <c r="X198" i="1"/>
  <c r="S194" i="1"/>
  <c r="T194" i="1" s="1"/>
  <c r="W194" i="1" s="1"/>
  <c r="Y194" i="1" s="1"/>
  <c r="S197" i="1"/>
  <c r="T197" i="1" s="1"/>
  <c r="W197" i="1" s="1"/>
  <c r="Y197" i="1" s="1"/>
  <c r="S195" i="1"/>
  <c r="T195" i="1" s="1"/>
  <c r="W195" i="1" s="1"/>
  <c r="Y195" i="1" s="1"/>
  <c r="X200" i="1"/>
  <c r="W200" i="1"/>
  <c r="Y200" i="1" s="1"/>
  <c r="X196" i="1"/>
  <c r="N180" i="1" l="1"/>
  <c r="N181" i="1"/>
  <c r="Q181" i="1" s="1"/>
  <c r="N182" i="1"/>
  <c r="N183" i="1"/>
  <c r="Q183" i="1" s="1"/>
  <c r="N184" i="1"/>
  <c r="Q184" i="1" s="1"/>
  <c r="N185" i="1"/>
  <c r="Q185" i="1" s="1"/>
  <c r="N186" i="1"/>
  <c r="Q186" i="1" s="1"/>
  <c r="N187" i="1"/>
  <c r="Q187" i="1" s="1"/>
  <c r="N188" i="1"/>
  <c r="Q188" i="1" s="1"/>
  <c r="N189" i="1"/>
  <c r="Q189" i="1" s="1"/>
  <c r="N190" i="1"/>
  <c r="Q190" i="1" s="1"/>
  <c r="N191" i="1"/>
  <c r="Q191" i="1" s="1"/>
  <c r="N192" i="1"/>
  <c r="Q192" i="1" s="1"/>
  <c r="N193" i="1"/>
  <c r="R182" i="1" l="1"/>
  <c r="Q182" i="1"/>
  <c r="R193" i="1"/>
  <c r="Q193" i="1"/>
  <c r="R180" i="1"/>
  <c r="Q180" i="1"/>
  <c r="R192" i="1"/>
  <c r="P192" i="1"/>
  <c r="R191" i="1"/>
  <c r="P191" i="1"/>
  <c r="P187" i="1"/>
  <c r="S187" i="1" s="1"/>
  <c r="T187" i="1" s="1"/>
  <c r="P188" i="1"/>
  <c r="R190" i="1"/>
  <c r="P190" i="1"/>
  <c r="P186" i="1"/>
  <c r="R189" i="1"/>
  <c r="P189" i="1"/>
  <c r="P185" i="1"/>
  <c r="P181" i="1"/>
  <c r="S183" i="1"/>
  <c r="T183" i="1" s="1"/>
  <c r="G192" i="1"/>
  <c r="G190" i="1"/>
  <c r="G182" i="1"/>
  <c r="O184" i="1"/>
  <c r="O191" i="1"/>
  <c r="O181" i="1"/>
  <c r="G186" i="1"/>
  <c r="O188" i="1"/>
  <c r="O180" i="1"/>
  <c r="G188" i="1"/>
  <c r="G184" i="1"/>
  <c r="G180" i="1"/>
  <c r="O190" i="1"/>
  <c r="O186" i="1"/>
  <c r="G193" i="1"/>
  <c r="G183" i="1"/>
  <c r="O182" i="1"/>
  <c r="O189" i="1"/>
  <c r="O185" i="1"/>
  <c r="O183" i="1"/>
  <c r="O187" i="1"/>
  <c r="G185" i="1"/>
  <c r="G191" i="1"/>
  <c r="O193" i="1"/>
  <c r="G187" i="1"/>
  <c r="G189" i="1"/>
  <c r="G181" i="1"/>
  <c r="O192" i="1"/>
  <c r="N156" i="1"/>
  <c r="N157" i="1"/>
  <c r="N158" i="1"/>
  <c r="Q158" i="1" s="1"/>
  <c r="N159" i="1"/>
  <c r="Q159" i="1" s="1"/>
  <c r="N160" i="1"/>
  <c r="Q160" i="1" s="1"/>
  <c r="N161" i="1"/>
  <c r="N162" i="1"/>
  <c r="N163" i="1"/>
  <c r="N164" i="1"/>
  <c r="N165" i="1"/>
  <c r="N166" i="1"/>
  <c r="Q166" i="1" s="1"/>
  <c r="N167" i="1"/>
  <c r="Q167" i="1" s="1"/>
  <c r="N168" i="1"/>
  <c r="Q168" i="1" s="1"/>
  <c r="N169" i="1"/>
  <c r="Q169" i="1" s="1"/>
  <c r="N170" i="1"/>
  <c r="Q170" i="1" s="1"/>
  <c r="N171" i="1"/>
  <c r="Q171" i="1" s="1"/>
  <c r="N172" i="1"/>
  <c r="Q172" i="1" s="1"/>
  <c r="N173" i="1"/>
  <c r="Q173" i="1" s="1"/>
  <c r="N174" i="1"/>
  <c r="Q174" i="1" s="1"/>
  <c r="N175" i="1"/>
  <c r="Q175" i="1" s="1"/>
  <c r="N176" i="1"/>
  <c r="Q176" i="1" s="1"/>
  <c r="N177" i="1"/>
  <c r="Q177" i="1" s="1"/>
  <c r="N178" i="1"/>
  <c r="Q178" i="1" s="1"/>
  <c r="N179" i="1"/>
  <c r="Q179" i="1" s="1"/>
  <c r="R165" i="1" l="1"/>
  <c r="Q165" i="1"/>
  <c r="R161" i="1"/>
  <c r="Q161" i="1"/>
  <c r="R157" i="1"/>
  <c r="Q157" i="1"/>
  <c r="R162" i="1"/>
  <c r="Q162" i="1"/>
  <c r="R164" i="1"/>
  <c r="Q164" i="1"/>
  <c r="R156" i="1"/>
  <c r="Q156" i="1"/>
  <c r="R163" i="1"/>
  <c r="Q163" i="1"/>
  <c r="S185" i="1"/>
  <c r="T185" i="1" s="1"/>
  <c r="W185" i="1" s="1"/>
  <c r="Y185" i="1" s="1"/>
  <c r="S188" i="1"/>
  <c r="T188" i="1" s="1"/>
  <c r="W188" i="1" s="1"/>
  <c r="Y188" i="1" s="1"/>
  <c r="P178" i="1"/>
  <c r="P174" i="1"/>
  <c r="R158" i="1"/>
  <c r="P158" i="1"/>
  <c r="P177" i="1"/>
  <c r="S177" i="1" s="1"/>
  <c r="T177" i="1" s="1"/>
  <c r="P172" i="1"/>
  <c r="P168" i="1"/>
  <c r="S168" i="1" s="1"/>
  <c r="T168" i="1" s="1"/>
  <c r="R160" i="1"/>
  <c r="P160" i="1"/>
  <c r="P179" i="1"/>
  <c r="P175" i="1"/>
  <c r="P167" i="1"/>
  <c r="R159" i="1"/>
  <c r="P159" i="1"/>
  <c r="S171" i="1"/>
  <c r="T171" i="1" s="1"/>
  <c r="S173" i="1"/>
  <c r="T173" i="1" s="1"/>
  <c r="S170" i="1"/>
  <c r="T170" i="1" s="1"/>
  <c r="S176" i="1"/>
  <c r="T176" i="1" s="1"/>
  <c r="X189" i="1"/>
  <c r="O179" i="1"/>
  <c r="G178" i="1"/>
  <c r="O178" i="1"/>
  <c r="G172" i="1"/>
  <c r="O172" i="1"/>
  <c r="G169" i="1"/>
  <c r="O169" i="1"/>
  <c r="O165" i="1"/>
  <c r="O161" i="1"/>
  <c r="O157" i="1"/>
  <c r="X193" i="1"/>
  <c r="G174" i="1"/>
  <c r="G170" i="1"/>
  <c r="G166" i="1"/>
  <c r="G162" i="1"/>
  <c r="G158" i="1"/>
  <c r="O174" i="1"/>
  <c r="O166" i="1"/>
  <c r="O158" i="1"/>
  <c r="G176" i="1"/>
  <c r="G168" i="1"/>
  <c r="G164" i="1"/>
  <c r="G160" i="1"/>
  <c r="G156" i="1"/>
  <c r="O176" i="1"/>
  <c r="O164" i="1"/>
  <c r="X182" i="1"/>
  <c r="X181" i="1"/>
  <c r="X191" i="1"/>
  <c r="S189" i="1"/>
  <c r="T189" i="1" s="1"/>
  <c r="W189" i="1" s="1"/>
  <c r="Y189" i="1" s="1"/>
  <c r="S181" i="1"/>
  <c r="T181" i="1" s="1"/>
  <c r="W181" i="1" s="1"/>
  <c r="Y181" i="1" s="1"/>
  <c r="S190" i="1"/>
  <c r="T190" i="1" s="1"/>
  <c r="W190" i="1" s="1"/>
  <c r="Y190" i="1" s="1"/>
  <c r="S193" i="1"/>
  <c r="T193" i="1" s="1"/>
  <c r="W193" i="1" s="1"/>
  <c r="Y193" i="1" s="1"/>
  <c r="W187" i="1"/>
  <c r="Y187" i="1" s="1"/>
  <c r="S184" i="1"/>
  <c r="T184" i="1" s="1"/>
  <c r="W184" i="1" s="1"/>
  <c r="Y184" i="1" s="1"/>
  <c r="X184" i="1"/>
  <c r="X187" i="1"/>
  <c r="S192" i="1"/>
  <c r="T192" i="1" s="1"/>
  <c r="W192" i="1" s="1"/>
  <c r="Y192" i="1" s="1"/>
  <c r="S182" i="1"/>
  <c r="T182" i="1" s="1"/>
  <c r="W182" i="1" s="1"/>
  <c r="Y182" i="1" s="1"/>
  <c r="X188" i="1"/>
  <c r="X190" i="1"/>
  <c r="X186" i="1"/>
  <c r="X192" i="1"/>
  <c r="W183" i="1"/>
  <c r="Y183" i="1" s="1"/>
  <c r="X183" i="1"/>
  <c r="S191" i="1"/>
  <c r="T191" i="1" s="1"/>
  <c r="W191" i="1" s="1"/>
  <c r="Y191" i="1" s="1"/>
  <c r="S186" i="1"/>
  <c r="T186" i="1" s="1"/>
  <c r="W186" i="1" s="1"/>
  <c r="Y186" i="1" s="1"/>
  <c r="X180" i="1"/>
  <c r="S180" i="1"/>
  <c r="T180" i="1" s="1"/>
  <c r="W180" i="1" s="1"/>
  <c r="Y180" i="1" s="1"/>
  <c r="X185" i="1"/>
  <c r="O168" i="1"/>
  <c r="O160" i="1"/>
  <c r="O162" i="1"/>
  <c r="G165" i="1"/>
  <c r="G175" i="1"/>
  <c r="O173" i="1"/>
  <c r="O167" i="1"/>
  <c r="G173" i="1"/>
  <c r="G179" i="1"/>
  <c r="G171" i="1"/>
  <c r="G163" i="1"/>
  <c r="O177" i="1"/>
  <c r="O170" i="1"/>
  <c r="G157" i="1"/>
  <c r="G167" i="1"/>
  <c r="G159" i="1"/>
  <c r="O156" i="1"/>
  <c r="G177" i="1"/>
  <c r="G161" i="1"/>
  <c r="O175" i="1"/>
  <c r="O171" i="1"/>
  <c r="O163" i="1"/>
  <c r="O159" i="1"/>
  <c r="S175" i="1" l="1"/>
  <c r="T175" i="1" s="1"/>
  <c r="W175" i="1" s="1"/>
  <c r="Y175" i="1" s="1"/>
  <c r="S167" i="1"/>
  <c r="T167" i="1" s="1"/>
  <c r="W167" i="1" s="1"/>
  <c r="Y167" i="1" s="1"/>
  <c r="X179" i="1"/>
  <c r="X175" i="1"/>
  <c r="X161" i="1"/>
  <c r="X167" i="1"/>
  <c r="X157" i="1"/>
  <c r="S160" i="1"/>
  <c r="T160" i="1" s="1"/>
  <c r="W160" i="1" s="1"/>
  <c r="Y160" i="1" s="1"/>
  <c r="S178" i="1"/>
  <c r="T178" i="1" s="1"/>
  <c r="W178" i="1" s="1"/>
  <c r="Y178" i="1" s="1"/>
  <c r="X171" i="1"/>
  <c r="S174" i="1"/>
  <c r="T174" i="1" s="1"/>
  <c r="W174" i="1" s="1"/>
  <c r="Y174" i="1" s="1"/>
  <c r="W171" i="1"/>
  <c r="Y171" i="1" s="1"/>
  <c r="X159" i="1"/>
  <c r="X163" i="1"/>
  <c r="W168" i="1"/>
  <c r="Y168" i="1" s="1"/>
  <c r="S156" i="1"/>
  <c r="T156" i="1" s="1"/>
  <c r="W156" i="1" s="1"/>
  <c r="Y156" i="1" s="1"/>
  <c r="X160" i="1"/>
  <c r="X156" i="1"/>
  <c r="S169" i="1"/>
  <c r="T169" i="1" s="1"/>
  <c r="W169" i="1" s="1"/>
  <c r="Y169" i="1" s="1"/>
  <c r="X173" i="1"/>
  <c r="S157" i="1"/>
  <c r="T157" i="1" s="1"/>
  <c r="W157" i="1" s="1"/>
  <c r="Y157" i="1" s="1"/>
  <c r="X170" i="1"/>
  <c r="X176" i="1"/>
  <c r="X162" i="1"/>
  <c r="S172" i="1"/>
  <c r="T172" i="1" s="1"/>
  <c r="W172" i="1" s="1"/>
  <c r="Y172" i="1" s="1"/>
  <c r="S165" i="1"/>
  <c r="T165" i="1" s="1"/>
  <c r="W165" i="1" s="1"/>
  <c r="Y165" i="1" s="1"/>
  <c r="X168" i="1"/>
  <c r="S158" i="1"/>
  <c r="T158" i="1" s="1"/>
  <c r="W158" i="1" s="1"/>
  <c r="Y158" i="1" s="1"/>
  <c r="X174" i="1"/>
  <c r="W176" i="1"/>
  <c r="Y176" i="1" s="1"/>
  <c r="S159" i="1"/>
  <c r="T159" i="1" s="1"/>
  <c r="W159" i="1" s="1"/>
  <c r="Y159" i="1" s="1"/>
  <c r="S179" i="1"/>
  <c r="T179" i="1" s="1"/>
  <c r="W179" i="1" s="1"/>
  <c r="Y179" i="1" s="1"/>
  <c r="X158" i="1"/>
  <c r="S163" i="1"/>
  <c r="T163" i="1" s="1"/>
  <c r="W163" i="1" s="1"/>
  <c r="Y163" i="1" s="1"/>
  <c r="X177" i="1"/>
  <c r="S162" i="1"/>
  <c r="T162" i="1" s="1"/>
  <c r="W162" i="1" s="1"/>
  <c r="Y162" i="1" s="1"/>
  <c r="W177" i="1"/>
  <c r="Y177" i="1" s="1"/>
  <c r="X178" i="1"/>
  <c r="X172" i="1"/>
  <c r="X164" i="1"/>
  <c r="S164" i="1"/>
  <c r="T164" i="1" s="1"/>
  <c r="W164" i="1" s="1"/>
  <c r="Y164" i="1" s="1"/>
  <c r="S166" i="1"/>
  <c r="T166" i="1" s="1"/>
  <c r="W166" i="1" s="1"/>
  <c r="Y166" i="1" s="1"/>
  <c r="W170" i="1"/>
  <c r="Y170" i="1" s="1"/>
  <c r="S161" i="1"/>
  <c r="T161" i="1" s="1"/>
  <c r="W161" i="1" s="1"/>
  <c r="Y161" i="1" s="1"/>
  <c r="W173" i="1"/>
  <c r="Y173" i="1" s="1"/>
  <c r="X165" i="1"/>
  <c r="X166" i="1"/>
  <c r="X169" i="1"/>
  <c r="N137" i="1"/>
  <c r="N138" i="1"/>
  <c r="N139" i="1"/>
  <c r="Q139" i="1" s="1"/>
  <c r="N140" i="1"/>
  <c r="N141" i="1"/>
  <c r="N142" i="1"/>
  <c r="Q142" i="1" s="1"/>
  <c r="N143" i="1"/>
  <c r="Q143" i="1" s="1"/>
  <c r="N144" i="1"/>
  <c r="Q144" i="1" s="1"/>
  <c r="N145" i="1"/>
  <c r="N146" i="1"/>
  <c r="Q146" i="1" s="1"/>
  <c r="N147" i="1"/>
  <c r="Q147" i="1" s="1"/>
  <c r="N148" i="1"/>
  <c r="Q148" i="1" s="1"/>
  <c r="N149" i="1"/>
  <c r="Q149" i="1" s="1"/>
  <c r="N150" i="1"/>
  <c r="Q150" i="1" s="1"/>
  <c r="N151" i="1"/>
  <c r="Q151" i="1" s="1"/>
  <c r="N152" i="1"/>
  <c r="Q152" i="1" s="1"/>
  <c r="N153" i="1"/>
  <c r="Q153" i="1" s="1"/>
  <c r="N154" i="1"/>
  <c r="Q154" i="1" s="1"/>
  <c r="N155" i="1"/>
  <c r="Q155" i="1" s="1"/>
  <c r="R140" i="1" l="1"/>
  <c r="Q140" i="1"/>
  <c r="R138" i="1"/>
  <c r="Q138" i="1"/>
  <c r="R145" i="1"/>
  <c r="Q145" i="1"/>
  <c r="R141" i="1"/>
  <c r="Q141" i="1"/>
  <c r="R137" i="1"/>
  <c r="Q137" i="1"/>
  <c r="R144" i="1"/>
  <c r="P144" i="1"/>
  <c r="P152" i="1"/>
  <c r="S152" i="1" s="1"/>
  <c r="T152" i="1" s="1"/>
  <c r="P155" i="1"/>
  <c r="R143" i="1"/>
  <c r="P143" i="1"/>
  <c r="R139" i="1"/>
  <c r="P139" i="1"/>
  <c r="P154" i="1"/>
  <c r="P146" i="1"/>
  <c r="R142" i="1"/>
  <c r="P142" i="1"/>
  <c r="S151" i="1"/>
  <c r="T151" i="1" s="1"/>
  <c r="S147" i="1"/>
  <c r="T147" i="1" s="1"/>
  <c r="S153" i="1"/>
  <c r="T153" i="1" s="1"/>
  <c r="S149" i="1"/>
  <c r="T149" i="1" s="1"/>
  <c r="S148" i="1"/>
  <c r="T148" i="1" s="1"/>
  <c r="O150" i="1"/>
  <c r="O146" i="1"/>
  <c r="O142" i="1"/>
  <c r="O137" i="1"/>
  <c r="O144" i="1"/>
  <c r="O140" i="1"/>
  <c r="G150" i="1"/>
  <c r="G142" i="1"/>
  <c r="G145" i="1"/>
  <c r="G137" i="1"/>
  <c r="G152" i="1"/>
  <c r="G148" i="1"/>
  <c r="G144" i="1"/>
  <c r="G140" i="1"/>
  <c r="G154" i="1"/>
  <c r="G146" i="1"/>
  <c r="G138" i="1"/>
  <c r="G153" i="1"/>
  <c r="G149" i="1"/>
  <c r="G141" i="1"/>
  <c r="G155" i="1"/>
  <c r="G151" i="1"/>
  <c r="G147" i="1"/>
  <c r="G143" i="1"/>
  <c r="G139" i="1"/>
  <c r="O141" i="1"/>
  <c r="O148" i="1"/>
  <c r="O149" i="1"/>
  <c r="O152" i="1"/>
  <c r="O139" i="1"/>
  <c r="O138" i="1"/>
  <c r="O154" i="1"/>
  <c r="O153" i="1"/>
  <c r="O145" i="1"/>
  <c r="O155" i="1"/>
  <c r="O151" i="1"/>
  <c r="O147" i="1"/>
  <c r="O143" i="1"/>
  <c r="N120" i="1"/>
  <c r="N121" i="1"/>
  <c r="N122" i="1"/>
  <c r="Q122" i="1" s="1"/>
  <c r="N123" i="1"/>
  <c r="N124" i="1"/>
  <c r="N125" i="1"/>
  <c r="N126" i="1"/>
  <c r="Q126" i="1" s="1"/>
  <c r="N127" i="1"/>
  <c r="Q127" i="1" s="1"/>
  <c r="N128" i="1"/>
  <c r="N129" i="1"/>
  <c r="Q129" i="1" s="1"/>
  <c r="N130" i="1"/>
  <c r="Q130" i="1" s="1"/>
  <c r="N131" i="1"/>
  <c r="Q131" i="1" s="1"/>
  <c r="N132" i="1"/>
  <c r="Q132" i="1" s="1"/>
  <c r="N133" i="1"/>
  <c r="Q133" i="1" s="1"/>
  <c r="N134" i="1"/>
  <c r="Q134" i="1" s="1"/>
  <c r="N135" i="1"/>
  <c r="Q135" i="1" s="1"/>
  <c r="N136" i="1"/>
  <c r="Q136" i="1" s="1"/>
  <c r="R123" i="1" l="1"/>
  <c r="Q123" i="1"/>
  <c r="R128" i="1"/>
  <c r="Q128" i="1"/>
  <c r="R124" i="1"/>
  <c r="Q124" i="1"/>
  <c r="R120" i="1"/>
  <c r="Q120" i="1"/>
  <c r="R125" i="1"/>
  <c r="Q125" i="1"/>
  <c r="R121" i="1"/>
  <c r="Q121" i="1"/>
  <c r="S154" i="1"/>
  <c r="T154" i="1" s="1"/>
  <c r="W154" i="1" s="1"/>
  <c r="Y154" i="1" s="1"/>
  <c r="P131" i="1"/>
  <c r="S131" i="1" s="1"/>
  <c r="T131" i="1" s="1"/>
  <c r="R127" i="1"/>
  <c r="P127" i="1"/>
  <c r="P130" i="1"/>
  <c r="R126" i="1"/>
  <c r="P126" i="1"/>
  <c r="R122" i="1"/>
  <c r="P122" i="1"/>
  <c r="S135" i="1"/>
  <c r="T135" i="1" s="1"/>
  <c r="S129" i="1"/>
  <c r="T129" i="1" s="1"/>
  <c r="S136" i="1"/>
  <c r="T136" i="1" s="1"/>
  <c r="S132" i="1"/>
  <c r="T132" i="1" s="1"/>
  <c r="S141" i="1"/>
  <c r="T141" i="1" s="1"/>
  <c r="W141" i="1" s="1"/>
  <c r="Y141" i="1" s="1"/>
  <c r="O134" i="1"/>
  <c r="O133" i="1"/>
  <c r="O127" i="1"/>
  <c r="O123" i="1"/>
  <c r="X138" i="1"/>
  <c r="G136" i="1"/>
  <c r="G132" i="1"/>
  <c r="G128" i="1"/>
  <c r="G124" i="1"/>
  <c r="G120" i="1"/>
  <c r="G133" i="1"/>
  <c r="G129" i="1"/>
  <c r="G125" i="1"/>
  <c r="G121" i="1"/>
  <c r="G135" i="1"/>
  <c r="G131" i="1"/>
  <c r="G127" i="1"/>
  <c r="G123" i="1"/>
  <c r="G134" i="1"/>
  <c r="G130" i="1"/>
  <c r="G126" i="1"/>
  <c r="G122" i="1"/>
  <c r="S145" i="1"/>
  <c r="T145" i="1" s="1"/>
  <c r="W145" i="1" s="1"/>
  <c r="Y145" i="1" s="1"/>
  <c r="S139" i="1"/>
  <c r="T139" i="1" s="1"/>
  <c r="W139" i="1" s="1"/>
  <c r="Y139" i="1" s="1"/>
  <c r="S155" i="1"/>
  <c r="T155" i="1" s="1"/>
  <c r="W155" i="1" s="1"/>
  <c r="Y155" i="1" s="1"/>
  <c r="X150" i="1"/>
  <c r="S140" i="1"/>
  <c r="T140" i="1" s="1"/>
  <c r="W140" i="1" s="1"/>
  <c r="Y140" i="1" s="1"/>
  <c r="X154" i="1"/>
  <c r="W149" i="1"/>
  <c r="Y149" i="1" s="1"/>
  <c r="W153" i="1"/>
  <c r="Y153" i="1" s="1"/>
  <c r="X148" i="1"/>
  <c r="S142" i="1"/>
  <c r="T142" i="1" s="1"/>
  <c r="W142" i="1" s="1"/>
  <c r="Y142" i="1" s="1"/>
  <c r="W147" i="1"/>
  <c r="Y147" i="1" s="1"/>
  <c r="X152" i="1"/>
  <c r="X142" i="1"/>
  <c r="S143" i="1"/>
  <c r="T143" i="1" s="1"/>
  <c r="W143" i="1" s="1"/>
  <c r="Y143" i="1" s="1"/>
  <c r="X146" i="1"/>
  <c r="S138" i="1"/>
  <c r="T138" i="1" s="1"/>
  <c r="W138" i="1" s="1"/>
  <c r="Y138" i="1" s="1"/>
  <c r="W148" i="1"/>
  <c r="Y148" i="1" s="1"/>
  <c r="W151" i="1"/>
  <c r="Y151" i="1" s="1"/>
  <c r="W152" i="1"/>
  <c r="Y152" i="1" s="1"/>
  <c r="S150" i="1"/>
  <c r="T150" i="1" s="1"/>
  <c r="W150" i="1" s="1"/>
  <c r="Y150" i="1" s="1"/>
  <c r="X137" i="1"/>
  <c r="S146" i="1"/>
  <c r="T146" i="1" s="1"/>
  <c r="W146" i="1" s="1"/>
  <c r="Y146" i="1" s="1"/>
  <c r="X155" i="1"/>
  <c r="X145" i="1"/>
  <c r="X141" i="1"/>
  <c r="X143" i="1"/>
  <c r="S144" i="1"/>
  <c r="T144" i="1" s="1"/>
  <c r="W144" i="1" s="1"/>
  <c r="Y144" i="1" s="1"/>
  <c r="X147" i="1"/>
  <c r="X144" i="1"/>
  <c r="X153" i="1"/>
  <c r="X139" i="1"/>
  <c r="X149" i="1"/>
  <c r="S137" i="1"/>
  <c r="T137" i="1" s="1"/>
  <c r="W137" i="1" s="1"/>
  <c r="Y137" i="1" s="1"/>
  <c r="X140" i="1"/>
  <c r="X151" i="1"/>
  <c r="O129" i="1"/>
  <c r="O128" i="1"/>
  <c r="O132" i="1"/>
  <c r="O120" i="1"/>
  <c r="O121" i="1"/>
  <c r="O136" i="1"/>
  <c r="O122" i="1"/>
  <c r="O130" i="1"/>
  <c r="O126" i="1"/>
  <c r="O124" i="1"/>
  <c r="O125" i="1"/>
  <c r="O135" i="1"/>
  <c r="O131" i="1"/>
  <c r="S130" i="1" l="1"/>
  <c r="T130" i="1" s="1"/>
  <c r="W130" i="1" s="1"/>
  <c r="Y130" i="1" s="1"/>
  <c r="X124" i="1"/>
  <c r="W132" i="1"/>
  <c r="Y132" i="1" s="1"/>
  <c r="X126" i="1"/>
  <c r="X125" i="1"/>
  <c r="W129" i="1"/>
  <c r="Y129" i="1" s="1"/>
  <c r="X120" i="1"/>
  <c r="X132" i="1"/>
  <c r="X136" i="1"/>
  <c r="X122" i="1"/>
  <c r="S120" i="1"/>
  <c r="T120" i="1" s="1"/>
  <c r="W120" i="1" s="1"/>
  <c r="Y120" i="1" s="1"/>
  <c r="X121" i="1"/>
  <c r="X129" i="1"/>
  <c r="W136" i="1"/>
  <c r="Y136" i="1" s="1"/>
  <c r="S121" i="1"/>
  <c r="T121" i="1" s="1"/>
  <c r="W121" i="1" s="1"/>
  <c r="Y121" i="1" s="1"/>
  <c r="X134" i="1"/>
  <c r="X133" i="1"/>
  <c r="X130" i="1"/>
  <c r="X131" i="1"/>
  <c r="W131" i="1"/>
  <c r="Y131" i="1" s="1"/>
  <c r="X128" i="1"/>
  <c r="S133" i="1"/>
  <c r="T133" i="1" s="1"/>
  <c r="W133" i="1" s="1"/>
  <c r="Y133" i="1" s="1"/>
  <c r="W135" i="1"/>
  <c r="Y135" i="1" s="1"/>
  <c r="X123" i="1"/>
  <c r="X127" i="1"/>
  <c r="X135" i="1"/>
  <c r="S134" i="1"/>
  <c r="T134" i="1" s="1"/>
  <c r="W134" i="1" s="1"/>
  <c r="Y134" i="1" s="1"/>
  <c r="S126" i="1"/>
  <c r="T126" i="1" s="1"/>
  <c r="W126" i="1" s="1"/>
  <c r="Y126" i="1" s="1"/>
  <c r="S127" i="1"/>
  <c r="T127" i="1" s="1"/>
  <c r="W127" i="1" s="1"/>
  <c r="Y127" i="1" s="1"/>
  <c r="S128" i="1"/>
  <c r="T128" i="1" s="1"/>
  <c r="W128" i="1" s="1"/>
  <c r="Y128" i="1" s="1"/>
  <c r="S124" i="1"/>
  <c r="T124" i="1" s="1"/>
  <c r="W124" i="1" s="1"/>
  <c r="Y124" i="1" s="1"/>
  <c r="S122" i="1"/>
  <c r="T122" i="1" s="1"/>
  <c r="W122" i="1" s="1"/>
  <c r="Y122" i="1" s="1"/>
  <c r="S125" i="1"/>
  <c r="T125" i="1" s="1"/>
  <c r="W125" i="1" s="1"/>
  <c r="Y125" i="1" s="1"/>
  <c r="S123" i="1"/>
  <c r="T123" i="1" s="1"/>
  <c r="W123" i="1" s="1"/>
  <c r="Y123" i="1" s="1"/>
  <c r="N96" i="1"/>
  <c r="Q96" i="1" s="1"/>
  <c r="N97" i="1"/>
  <c r="Q97" i="1" s="1"/>
  <c r="N98" i="1"/>
  <c r="Q98" i="1" s="1"/>
  <c r="N99" i="1"/>
  <c r="Q99" i="1" s="1"/>
  <c r="N100" i="1"/>
  <c r="N101" i="1"/>
  <c r="N102" i="1"/>
  <c r="Q102" i="1" s="1"/>
  <c r="N103" i="1"/>
  <c r="Q103" i="1" s="1"/>
  <c r="N104" i="1"/>
  <c r="N105" i="1"/>
  <c r="N106" i="1"/>
  <c r="Q106" i="1" s="1"/>
  <c r="N107" i="1"/>
  <c r="Q107" i="1" s="1"/>
  <c r="N108" i="1"/>
  <c r="Q108" i="1" s="1"/>
  <c r="N109" i="1"/>
  <c r="Q109" i="1" s="1"/>
  <c r="N110" i="1"/>
  <c r="Q110" i="1" s="1"/>
  <c r="N111" i="1"/>
  <c r="N112" i="1"/>
  <c r="N113" i="1"/>
  <c r="Q113" i="1" s="1"/>
  <c r="N114" i="1"/>
  <c r="Q114" i="1" s="1"/>
  <c r="N115" i="1"/>
  <c r="Q115" i="1" s="1"/>
  <c r="N116" i="1"/>
  <c r="Q116" i="1" s="1"/>
  <c r="N117" i="1"/>
  <c r="Q117" i="1" s="1"/>
  <c r="N118" i="1"/>
  <c r="N119" i="1"/>
  <c r="R119" i="1" l="1"/>
  <c r="Q119" i="1"/>
  <c r="R111" i="1"/>
  <c r="Q111" i="1"/>
  <c r="R112" i="1"/>
  <c r="Q112" i="1"/>
  <c r="R104" i="1"/>
  <c r="Q104" i="1"/>
  <c r="R100" i="1"/>
  <c r="Q100" i="1"/>
  <c r="R118" i="1"/>
  <c r="Q118" i="1"/>
  <c r="R105" i="1"/>
  <c r="Q105" i="1"/>
  <c r="R101" i="1"/>
  <c r="Q101" i="1"/>
  <c r="R117" i="1"/>
  <c r="P117" i="1"/>
  <c r="R113" i="1"/>
  <c r="P113" i="1"/>
  <c r="R109" i="1"/>
  <c r="P109" i="1"/>
  <c r="P97" i="1"/>
  <c r="S97" i="1" s="1"/>
  <c r="T97" i="1" s="1"/>
  <c r="R108" i="1"/>
  <c r="P108" i="1"/>
  <c r="R96" i="1"/>
  <c r="P96" i="1"/>
  <c r="R115" i="1"/>
  <c r="P115" i="1"/>
  <c r="R107" i="1"/>
  <c r="P107" i="1"/>
  <c r="R103" i="1"/>
  <c r="P103" i="1"/>
  <c r="R99" i="1"/>
  <c r="P99" i="1"/>
  <c r="R116" i="1"/>
  <c r="P116" i="1"/>
  <c r="R114" i="1"/>
  <c r="P114" i="1"/>
  <c r="R110" i="1"/>
  <c r="P110" i="1"/>
  <c r="R106" i="1"/>
  <c r="P106" i="1"/>
  <c r="P98" i="1"/>
  <c r="S102" i="1"/>
  <c r="T102" i="1" s="1"/>
  <c r="O98" i="1"/>
  <c r="G116" i="1"/>
  <c r="G104" i="1"/>
  <c r="G119" i="1"/>
  <c r="G115" i="1"/>
  <c r="G111" i="1"/>
  <c r="G107" i="1"/>
  <c r="G103" i="1"/>
  <c r="G99" i="1"/>
  <c r="G112" i="1"/>
  <c r="G100" i="1"/>
  <c r="G118" i="1"/>
  <c r="G114" i="1"/>
  <c r="G110" i="1"/>
  <c r="G106" i="1"/>
  <c r="G102" i="1"/>
  <c r="G98" i="1"/>
  <c r="G108" i="1"/>
  <c r="G96" i="1"/>
  <c r="G117" i="1"/>
  <c r="G113" i="1"/>
  <c r="G109" i="1"/>
  <c r="G105" i="1"/>
  <c r="G101" i="1"/>
  <c r="G97" i="1"/>
  <c r="O101" i="1"/>
  <c r="O116" i="1"/>
  <c r="O112" i="1"/>
  <c r="O108" i="1"/>
  <c r="O104" i="1"/>
  <c r="O100" i="1"/>
  <c r="O96" i="1"/>
  <c r="O119" i="1"/>
  <c r="O115" i="1"/>
  <c r="O111" i="1"/>
  <c r="O107" i="1"/>
  <c r="O103" i="1"/>
  <c r="O99" i="1"/>
  <c r="O118" i="1"/>
  <c r="O114" i="1"/>
  <c r="O110" i="1"/>
  <c r="O106" i="1"/>
  <c r="O102" i="1"/>
  <c r="O117" i="1"/>
  <c r="O113" i="1"/>
  <c r="O109" i="1"/>
  <c r="O105" i="1"/>
  <c r="O97" i="1"/>
  <c r="H12" i="7"/>
  <c r="N70" i="1"/>
  <c r="Q70" i="1" s="1"/>
  <c r="N95" i="1"/>
  <c r="Q95" i="1" s="1"/>
  <c r="N94" i="1"/>
  <c r="Q94" i="1" s="1"/>
  <c r="N93" i="1"/>
  <c r="Q93" i="1" s="1"/>
  <c r="N92" i="1"/>
  <c r="Q92" i="1" s="1"/>
  <c r="N91" i="1"/>
  <c r="Q91" i="1" s="1"/>
  <c r="N90" i="1"/>
  <c r="N89" i="1"/>
  <c r="N88" i="1"/>
  <c r="N87" i="1"/>
  <c r="Q87" i="1" s="1"/>
  <c r="N86" i="1"/>
  <c r="N85" i="1"/>
  <c r="Q85" i="1" s="1"/>
  <c r="N84" i="1"/>
  <c r="Q84" i="1" s="1"/>
  <c r="N83" i="1"/>
  <c r="Q83" i="1" s="1"/>
  <c r="N82" i="1"/>
  <c r="Q82" i="1" s="1"/>
  <c r="N81" i="1"/>
  <c r="Q81" i="1" s="1"/>
  <c r="N80" i="1"/>
  <c r="Q80" i="1" s="1"/>
  <c r="N79" i="1"/>
  <c r="Q79" i="1" s="1"/>
  <c r="N78" i="1"/>
  <c r="Q78" i="1" s="1"/>
  <c r="N77" i="1"/>
  <c r="Q77" i="1" s="1"/>
  <c r="N76" i="1"/>
  <c r="Q76" i="1" s="1"/>
  <c r="N75" i="1"/>
  <c r="Q75" i="1" s="1"/>
  <c r="N74" i="1"/>
  <c r="Q74" i="1" s="1"/>
  <c r="N73" i="1"/>
  <c r="Q73" i="1" s="1"/>
  <c r="N72" i="1"/>
  <c r="N71" i="1"/>
  <c r="Q71" i="1" s="1"/>
  <c r="N69" i="1"/>
  <c r="Q69" i="1" s="1"/>
  <c r="R72" i="1" l="1"/>
  <c r="Q72" i="1"/>
  <c r="R88" i="1"/>
  <c r="Q88" i="1"/>
  <c r="R86" i="1"/>
  <c r="Q86" i="1"/>
  <c r="R90" i="1"/>
  <c r="Q90" i="1"/>
  <c r="R89" i="1"/>
  <c r="Q89" i="1"/>
  <c r="P79" i="1"/>
  <c r="P87" i="1"/>
  <c r="R91" i="1"/>
  <c r="P91" i="1"/>
  <c r="P76" i="1"/>
  <c r="R92" i="1"/>
  <c r="P92" i="1"/>
  <c r="R70" i="1"/>
  <c r="P70" i="1"/>
  <c r="P81" i="1"/>
  <c r="P85" i="1"/>
  <c r="R93" i="1"/>
  <c r="P93" i="1"/>
  <c r="R69" i="1"/>
  <c r="P69" i="1"/>
  <c r="P74" i="1"/>
  <c r="P78" i="1"/>
  <c r="P94" i="1"/>
  <c r="S118" i="1"/>
  <c r="T118" i="1" s="1"/>
  <c r="W118" i="1" s="1"/>
  <c r="Y118" i="1" s="1"/>
  <c r="O72" i="1"/>
  <c r="O80" i="1"/>
  <c r="O88" i="1"/>
  <c r="O92" i="1"/>
  <c r="O73" i="1"/>
  <c r="O77" i="1"/>
  <c r="O85" i="1"/>
  <c r="O89" i="1"/>
  <c r="O93" i="1"/>
  <c r="O74" i="1"/>
  <c r="O78" i="1"/>
  <c r="O82" i="1"/>
  <c r="O90" i="1"/>
  <c r="O94" i="1"/>
  <c r="O79" i="1"/>
  <c r="O91" i="1"/>
  <c r="O95" i="1"/>
  <c r="S103" i="1"/>
  <c r="T103" i="1" s="1"/>
  <c r="W103" i="1" s="1"/>
  <c r="Y103" i="1" s="1"/>
  <c r="G83" i="1"/>
  <c r="X106" i="1"/>
  <c r="S99" i="1"/>
  <c r="T99" i="1" s="1"/>
  <c r="W99" i="1" s="1"/>
  <c r="Y99" i="1" s="1"/>
  <c r="O71" i="1"/>
  <c r="O76" i="1"/>
  <c r="O84" i="1"/>
  <c r="O86" i="1"/>
  <c r="O87" i="1"/>
  <c r="O70" i="1"/>
  <c r="O69" i="1"/>
  <c r="O75" i="1"/>
  <c r="O81" i="1"/>
  <c r="O83" i="1"/>
  <c r="X105" i="1"/>
  <c r="X116" i="1"/>
  <c r="S104" i="1"/>
  <c r="T104" i="1" s="1"/>
  <c r="W104" i="1" s="1"/>
  <c r="Y104" i="1" s="1"/>
  <c r="X101" i="1"/>
  <c r="S113" i="1"/>
  <c r="T113" i="1" s="1"/>
  <c r="W113" i="1" s="1"/>
  <c r="Y113" i="1" s="1"/>
  <c r="S109" i="1"/>
  <c r="T109" i="1" s="1"/>
  <c r="W109" i="1" s="1"/>
  <c r="Y109" i="1" s="1"/>
  <c r="S116" i="1"/>
  <c r="T116" i="1" s="1"/>
  <c r="W116" i="1" s="1"/>
  <c r="Y116" i="1" s="1"/>
  <c r="X118" i="1"/>
  <c r="S108" i="1"/>
  <c r="T108" i="1" s="1"/>
  <c r="W108" i="1" s="1"/>
  <c r="Y108" i="1" s="1"/>
  <c r="S105" i="1"/>
  <c r="T105" i="1" s="1"/>
  <c r="W105" i="1" s="1"/>
  <c r="Y105" i="1" s="1"/>
  <c r="S117" i="1"/>
  <c r="T117" i="1" s="1"/>
  <c r="W117" i="1" s="1"/>
  <c r="Y117" i="1" s="1"/>
  <c r="X96" i="1"/>
  <c r="S114" i="1"/>
  <c r="T114" i="1" s="1"/>
  <c r="W114" i="1" s="1"/>
  <c r="Y114" i="1" s="1"/>
  <c r="X97" i="1"/>
  <c r="X108" i="1"/>
  <c r="X113" i="1"/>
  <c r="X112" i="1"/>
  <c r="S115" i="1"/>
  <c r="T115" i="1" s="1"/>
  <c r="W115" i="1" s="1"/>
  <c r="Y115" i="1" s="1"/>
  <c r="X117" i="1"/>
  <c r="X103" i="1"/>
  <c r="X99" i="1"/>
  <c r="X107" i="1"/>
  <c r="S112" i="1"/>
  <c r="T112" i="1" s="1"/>
  <c r="W112" i="1" s="1"/>
  <c r="Y112" i="1" s="1"/>
  <c r="S119" i="1"/>
  <c r="T119" i="1" s="1"/>
  <c r="W119" i="1" s="1"/>
  <c r="Y119" i="1" s="1"/>
  <c r="X98" i="1"/>
  <c r="S106" i="1"/>
  <c r="T106" i="1" s="1"/>
  <c r="W106" i="1" s="1"/>
  <c r="Y106" i="1" s="1"/>
  <c r="X109" i="1"/>
  <c r="X115" i="1"/>
  <c r="X104" i="1"/>
  <c r="S96" i="1"/>
  <c r="T96" i="1" s="1"/>
  <c r="W96" i="1" s="1"/>
  <c r="Y96" i="1" s="1"/>
  <c r="X111" i="1"/>
  <c r="X114" i="1"/>
  <c r="X100" i="1"/>
  <c r="S110" i="1"/>
  <c r="T110" i="1" s="1"/>
  <c r="W110" i="1" s="1"/>
  <c r="Y110" i="1" s="1"/>
  <c r="W97" i="1"/>
  <c r="Y97" i="1" s="1"/>
  <c r="W102" i="1"/>
  <c r="Y102" i="1" s="1"/>
  <c r="X119" i="1"/>
  <c r="S98" i="1"/>
  <c r="T98" i="1" s="1"/>
  <c r="W98" i="1" s="1"/>
  <c r="Y98" i="1" s="1"/>
  <c r="S107" i="1"/>
  <c r="T107" i="1" s="1"/>
  <c r="W107" i="1" s="1"/>
  <c r="Y107" i="1" s="1"/>
  <c r="S100" i="1"/>
  <c r="T100" i="1" s="1"/>
  <c r="W100" i="1" s="1"/>
  <c r="Y100" i="1" s="1"/>
  <c r="X102" i="1"/>
  <c r="X110" i="1"/>
  <c r="S101" i="1"/>
  <c r="T101" i="1" s="1"/>
  <c r="W101" i="1" s="1"/>
  <c r="Y101" i="1" s="1"/>
  <c r="S111" i="1"/>
  <c r="T111" i="1" s="1"/>
  <c r="W111" i="1" s="1"/>
  <c r="Y111" i="1" s="1"/>
  <c r="G76" i="1"/>
  <c r="G92" i="1"/>
  <c r="G86" i="1"/>
  <c r="G70" i="1"/>
  <c r="G78" i="1"/>
  <c r="G91" i="1"/>
  <c r="G75" i="1"/>
  <c r="G85" i="1"/>
  <c r="G72" i="1"/>
  <c r="G94" i="1"/>
  <c r="G82" i="1"/>
  <c r="G87" i="1"/>
  <c r="G84" i="1"/>
  <c r="G77" i="1"/>
  <c r="G69" i="1"/>
  <c r="G95" i="1"/>
  <c r="G81" i="1"/>
  <c r="G71" i="1"/>
  <c r="G74" i="1"/>
  <c r="G93" i="1"/>
  <c r="G90" i="1"/>
  <c r="G80" i="1"/>
  <c r="G73" i="1"/>
  <c r="G89" i="1"/>
  <c r="G88" i="1"/>
  <c r="G79" i="1"/>
  <c r="N59" i="1"/>
  <c r="Q59" i="1" s="1"/>
  <c r="N60" i="1"/>
  <c r="Q60" i="1" s="1"/>
  <c r="N61" i="1"/>
  <c r="Q61" i="1" s="1"/>
  <c r="N62" i="1"/>
  <c r="Q62" i="1" s="1"/>
  <c r="N63" i="1"/>
  <c r="Q63" i="1" s="1"/>
  <c r="N64" i="1"/>
  <c r="Q64" i="1" s="1"/>
  <c r="N65" i="1"/>
  <c r="Q65" i="1" s="1"/>
  <c r="N66" i="1"/>
  <c r="Q66" i="1" s="1"/>
  <c r="N67" i="1"/>
  <c r="Q67" i="1" s="1"/>
  <c r="N68" i="1"/>
  <c r="Q68" i="1" s="1"/>
  <c r="N58" i="1"/>
  <c r="Q58" i="1" s="1"/>
  <c r="N57" i="1"/>
  <c r="N56" i="1"/>
  <c r="Q56" i="1" s="1"/>
  <c r="N55" i="1"/>
  <c r="N54" i="1"/>
  <c r="Q54" i="1" s="1"/>
  <c r="N53" i="1"/>
  <c r="Q53" i="1" s="1"/>
  <c r="N52" i="1"/>
  <c r="N51" i="1"/>
  <c r="Q51" i="1" s="1"/>
  <c r="N50" i="1"/>
  <c r="Q50" i="1" s="1"/>
  <c r="N49" i="1"/>
  <c r="N48" i="1"/>
  <c r="R49" i="1" l="1"/>
  <c r="Q49" i="1"/>
  <c r="R57" i="1"/>
  <c r="Q57" i="1"/>
  <c r="R55" i="1"/>
  <c r="Q55" i="1"/>
  <c r="R48" i="1"/>
  <c r="Q48" i="1"/>
  <c r="R52" i="1"/>
  <c r="Q52" i="1"/>
  <c r="P50" i="1"/>
  <c r="P54" i="1"/>
  <c r="R65" i="1"/>
  <c r="P65" i="1"/>
  <c r="P61" i="1"/>
  <c r="R53" i="1"/>
  <c r="P53" i="1"/>
  <c r="R66" i="1"/>
  <c r="P66" i="1"/>
  <c r="R51" i="1"/>
  <c r="P51" i="1"/>
  <c r="R68" i="1"/>
  <c r="P68" i="1"/>
  <c r="P64" i="1"/>
  <c r="P60" i="1"/>
  <c r="R56" i="1"/>
  <c r="P56" i="1"/>
  <c r="R67" i="1"/>
  <c r="P67" i="1"/>
  <c r="P59" i="1"/>
  <c r="X75" i="1"/>
  <c r="X85" i="1"/>
  <c r="X71" i="1"/>
  <c r="X72" i="1"/>
  <c r="X91" i="1"/>
  <c r="X74" i="1"/>
  <c r="X95" i="1"/>
  <c r="X93" i="1"/>
  <c r="X80" i="1"/>
  <c r="X88" i="1"/>
  <c r="X73" i="1"/>
  <c r="X81" i="1"/>
  <c r="X89" i="1"/>
  <c r="X79" i="1"/>
  <c r="X87" i="1"/>
  <c r="X90" i="1"/>
  <c r="X84" i="1"/>
  <c r="X69" i="1"/>
  <c r="X77" i="1"/>
  <c r="S81" i="1"/>
  <c r="T81" i="1" s="1"/>
  <c r="W81" i="1" s="1"/>
  <c r="Y81" i="1" s="1"/>
  <c r="S71" i="1"/>
  <c r="T71" i="1" s="1"/>
  <c r="W71" i="1" s="1"/>
  <c r="Y71" i="1" s="1"/>
  <c r="S87" i="1"/>
  <c r="T87" i="1" s="1"/>
  <c r="W87" i="1" s="1"/>
  <c r="Y87" i="1" s="1"/>
  <c r="S84" i="1"/>
  <c r="T84" i="1" s="1"/>
  <c r="W84" i="1" s="1"/>
  <c r="Y84" i="1" s="1"/>
  <c r="X76" i="1"/>
  <c r="S76" i="1"/>
  <c r="T76" i="1" s="1"/>
  <c r="W76" i="1" s="1"/>
  <c r="Y76" i="1" s="1"/>
  <c r="S83" i="1"/>
  <c r="T83" i="1" s="1"/>
  <c r="W83" i="1" s="1"/>
  <c r="Y83" i="1" s="1"/>
  <c r="S75" i="1"/>
  <c r="T75" i="1" s="1"/>
  <c r="W75" i="1" s="1"/>
  <c r="Y75" i="1" s="1"/>
  <c r="O49" i="1"/>
  <c r="O52" i="1"/>
  <c r="O55" i="1"/>
  <c r="O66" i="1"/>
  <c r="O53" i="1"/>
  <c r="O57" i="1"/>
  <c r="O65" i="1"/>
  <c r="O63" i="1"/>
  <c r="O61" i="1"/>
  <c r="O59" i="1"/>
  <c r="O50" i="1"/>
  <c r="O56" i="1"/>
  <c r="O68" i="1"/>
  <c r="O48" i="1"/>
  <c r="O51" i="1"/>
  <c r="O54" i="1"/>
  <c r="O58" i="1"/>
  <c r="O67" i="1"/>
  <c r="O64" i="1"/>
  <c r="O62" i="1"/>
  <c r="O60" i="1"/>
  <c r="X83" i="1"/>
  <c r="X70" i="1"/>
  <c r="X82" i="1"/>
  <c r="X94" i="1"/>
  <c r="X86" i="1"/>
  <c r="X92" i="1"/>
  <c r="X78" i="1"/>
  <c r="S85" i="1"/>
  <c r="T85" i="1" s="1"/>
  <c r="W85" i="1" s="1"/>
  <c r="Y85" i="1" s="1"/>
  <c r="S77" i="1"/>
  <c r="T77" i="1" s="1"/>
  <c r="W77" i="1" s="1"/>
  <c r="Y77" i="1" s="1"/>
  <c r="S94" i="1"/>
  <c r="T94" i="1" s="1"/>
  <c r="W94" i="1" s="1"/>
  <c r="Y94" i="1" s="1"/>
  <c r="S92" i="1"/>
  <c r="T92" i="1" s="1"/>
  <c r="W92" i="1" s="1"/>
  <c r="Y92" i="1" s="1"/>
  <c r="S82" i="1"/>
  <c r="T82" i="1" s="1"/>
  <c r="W82" i="1" s="1"/>
  <c r="Y82" i="1" s="1"/>
  <c r="S69" i="1"/>
  <c r="T69" i="1" s="1"/>
  <c r="W69" i="1" s="1"/>
  <c r="Y69" i="1" s="1"/>
  <c r="S86" i="1"/>
  <c r="T86" i="1" s="1"/>
  <c r="W86" i="1" s="1"/>
  <c r="Y86" i="1" s="1"/>
  <c r="S70" i="1"/>
  <c r="T70" i="1" s="1"/>
  <c r="W70" i="1" s="1"/>
  <c r="Y70" i="1" s="1"/>
  <c r="S95" i="1"/>
  <c r="T95" i="1" s="1"/>
  <c r="W95" i="1" s="1"/>
  <c r="Y95" i="1" s="1"/>
  <c r="S91" i="1"/>
  <c r="T91" i="1" s="1"/>
  <c r="W91" i="1" s="1"/>
  <c r="Y91" i="1" s="1"/>
  <c r="S90" i="1"/>
  <c r="T90" i="1" s="1"/>
  <c r="W90" i="1" s="1"/>
  <c r="Y90" i="1" s="1"/>
  <c r="S78" i="1"/>
  <c r="T78" i="1" s="1"/>
  <c r="W78" i="1" s="1"/>
  <c r="Y78" i="1" s="1"/>
  <c r="S89" i="1"/>
  <c r="T89" i="1" s="1"/>
  <c r="W89" i="1" s="1"/>
  <c r="Y89" i="1" s="1"/>
  <c r="S80" i="1"/>
  <c r="T80" i="1" s="1"/>
  <c r="W80" i="1" s="1"/>
  <c r="Y80" i="1" s="1"/>
  <c r="S88" i="1"/>
  <c r="T88" i="1" s="1"/>
  <c r="W88" i="1" s="1"/>
  <c r="Y88" i="1" s="1"/>
  <c r="S74" i="1"/>
  <c r="T74" i="1" s="1"/>
  <c r="W74" i="1" s="1"/>
  <c r="Y74" i="1" s="1"/>
  <c r="S72" i="1"/>
  <c r="T72" i="1" s="1"/>
  <c r="W72" i="1" s="1"/>
  <c r="Y72" i="1" s="1"/>
  <c r="S79" i="1"/>
  <c r="T79" i="1" s="1"/>
  <c r="W79" i="1" s="1"/>
  <c r="Y79" i="1" s="1"/>
  <c r="S73" i="1"/>
  <c r="T73" i="1" s="1"/>
  <c r="W73" i="1" s="1"/>
  <c r="Y73" i="1" s="1"/>
  <c r="S93" i="1"/>
  <c r="T93" i="1" s="1"/>
  <c r="W93" i="1" s="1"/>
  <c r="Y93" i="1" s="1"/>
  <c r="G65" i="1"/>
  <c r="G55" i="1"/>
  <c r="G62" i="1"/>
  <c r="G54" i="1"/>
  <c r="G50" i="1"/>
  <c r="G68" i="1"/>
  <c r="G61" i="1"/>
  <c r="G52" i="1"/>
  <c r="G51" i="1"/>
  <c r="G57" i="1"/>
  <c r="G53" i="1"/>
  <c r="G49" i="1"/>
  <c r="G67" i="1"/>
  <c r="G64" i="1"/>
  <c r="G60" i="1"/>
  <c r="G66" i="1"/>
  <c r="G63" i="1"/>
  <c r="G59" i="1"/>
  <c r="G48" i="1"/>
  <c r="G58" i="1"/>
  <c r="G56" i="1"/>
  <c r="N33" i="1"/>
  <c r="Q33" i="1" s="1"/>
  <c r="N47" i="1"/>
  <c r="Q47" i="1" s="1"/>
  <c r="N46" i="1"/>
  <c r="N45" i="1"/>
  <c r="Q45" i="1" s="1"/>
  <c r="N44" i="1"/>
  <c r="Q44" i="1" s="1"/>
  <c r="N43" i="1"/>
  <c r="N42" i="1"/>
  <c r="Q42" i="1" s="1"/>
  <c r="N41" i="1"/>
  <c r="Q41" i="1" s="1"/>
  <c r="N40" i="1"/>
  <c r="Q40" i="1" s="1"/>
  <c r="N39" i="1"/>
  <c r="Q39" i="1" s="1"/>
  <c r="N38" i="1"/>
  <c r="Q38" i="1" s="1"/>
  <c r="N37" i="1"/>
  <c r="Q37" i="1" s="1"/>
  <c r="N36" i="1"/>
  <c r="Q36" i="1" s="1"/>
  <c r="N35" i="1"/>
  <c r="Q35" i="1" s="1"/>
  <c r="N34" i="1"/>
  <c r="Q34" i="1" s="1"/>
  <c r="R43" i="1" l="1"/>
  <c r="Q43" i="1"/>
  <c r="R46" i="1"/>
  <c r="Q46" i="1"/>
  <c r="P38" i="1"/>
  <c r="P42" i="1"/>
  <c r="P37" i="1"/>
  <c r="P41" i="1"/>
  <c r="P45" i="1"/>
  <c r="R39" i="1"/>
  <c r="P39" i="1"/>
  <c r="R47" i="1"/>
  <c r="P47" i="1"/>
  <c r="P40" i="1"/>
  <c r="P44" i="1"/>
  <c r="X68" i="1"/>
  <c r="X51" i="1"/>
  <c r="X65" i="1"/>
  <c r="X66" i="1"/>
  <c r="G44" i="1"/>
  <c r="X49" i="1"/>
  <c r="X67" i="1"/>
  <c r="S50" i="1"/>
  <c r="T50" i="1" s="1"/>
  <c r="W50" i="1" s="1"/>
  <c r="Y50" i="1" s="1"/>
  <c r="S60" i="1"/>
  <c r="T60" i="1" s="1"/>
  <c r="W60" i="1" s="1"/>
  <c r="Y60" i="1" s="1"/>
  <c r="S61" i="1"/>
  <c r="T61" i="1" s="1"/>
  <c r="W61" i="1" s="1"/>
  <c r="Y61" i="1" s="1"/>
  <c r="S64" i="1"/>
  <c r="T64" i="1" s="1"/>
  <c r="W64" i="1" s="1"/>
  <c r="Y64" i="1" s="1"/>
  <c r="S58" i="1"/>
  <c r="T58" i="1" s="1"/>
  <c r="W58" i="1" s="1"/>
  <c r="Y58" i="1" s="1"/>
  <c r="S54" i="1"/>
  <c r="T54" i="1" s="1"/>
  <c r="W54" i="1" s="1"/>
  <c r="Y54" i="1" s="1"/>
  <c r="S62" i="1"/>
  <c r="T62" i="1" s="1"/>
  <c r="W62" i="1" s="1"/>
  <c r="Y62" i="1" s="1"/>
  <c r="S63" i="1"/>
  <c r="T63" i="1" s="1"/>
  <c r="W63" i="1" s="1"/>
  <c r="Y63" i="1" s="1"/>
  <c r="S59" i="1"/>
  <c r="T59" i="1" s="1"/>
  <c r="W59" i="1" s="1"/>
  <c r="Y59" i="1" s="1"/>
  <c r="O36" i="1"/>
  <c r="O45" i="1"/>
  <c r="O34" i="1"/>
  <c r="O38" i="1"/>
  <c r="O39" i="1"/>
  <c r="O40" i="1"/>
  <c r="O43" i="1"/>
  <c r="O35" i="1"/>
  <c r="O46" i="1"/>
  <c r="O33" i="1"/>
  <c r="O42" i="1"/>
  <c r="O44" i="1"/>
  <c r="O47" i="1"/>
  <c r="O37" i="1"/>
  <c r="O41" i="1"/>
  <c r="X62" i="1"/>
  <c r="X63" i="1"/>
  <c r="X64" i="1"/>
  <c r="X50" i="1"/>
  <c r="X61" i="1"/>
  <c r="X58" i="1"/>
  <c r="X54" i="1"/>
  <c r="X59" i="1"/>
  <c r="X60" i="1"/>
  <c r="X57" i="1"/>
  <c r="X55" i="1"/>
  <c r="X48" i="1"/>
  <c r="X56" i="1"/>
  <c r="X53" i="1"/>
  <c r="X52" i="1"/>
  <c r="S66" i="1"/>
  <c r="T66" i="1" s="1"/>
  <c r="W66" i="1" s="1"/>
  <c r="Y66" i="1" s="1"/>
  <c r="S53" i="1"/>
  <c r="T53" i="1" s="1"/>
  <c r="W53" i="1" s="1"/>
  <c r="Y53" i="1" s="1"/>
  <c r="G40" i="1"/>
  <c r="S55" i="1"/>
  <c r="T55" i="1" s="1"/>
  <c r="W55" i="1" s="1"/>
  <c r="Y55" i="1" s="1"/>
  <c r="G37" i="1"/>
  <c r="G41" i="1"/>
  <c r="G45" i="1"/>
  <c r="G35" i="1"/>
  <c r="G39" i="1"/>
  <c r="G43" i="1"/>
  <c r="G38" i="1"/>
  <c r="G42" i="1"/>
  <c r="S65" i="1"/>
  <c r="T65" i="1" s="1"/>
  <c r="W65" i="1" s="1"/>
  <c r="Y65" i="1" s="1"/>
  <c r="S67" i="1"/>
  <c r="T67" i="1" s="1"/>
  <c r="W67" i="1" s="1"/>
  <c r="Y67" i="1" s="1"/>
  <c r="S49" i="1"/>
  <c r="T49" i="1" s="1"/>
  <c r="W49" i="1" s="1"/>
  <c r="Y49" i="1" s="1"/>
  <c r="S52" i="1"/>
  <c r="T52" i="1" s="1"/>
  <c r="W52" i="1" s="1"/>
  <c r="Y52" i="1" s="1"/>
  <c r="S51" i="1"/>
  <c r="T51" i="1" s="1"/>
  <c r="W51" i="1" s="1"/>
  <c r="Y51" i="1" s="1"/>
  <c r="S68" i="1"/>
  <c r="T68" i="1" s="1"/>
  <c r="W68" i="1" s="1"/>
  <c r="Y68" i="1" s="1"/>
  <c r="S48" i="1"/>
  <c r="T48" i="1" s="1"/>
  <c r="W48" i="1" s="1"/>
  <c r="Y48" i="1" s="1"/>
  <c r="S57" i="1"/>
  <c r="T57" i="1" s="1"/>
  <c r="W57" i="1" s="1"/>
  <c r="Y57" i="1" s="1"/>
  <c r="S56" i="1"/>
  <c r="T56" i="1" s="1"/>
  <c r="W56" i="1" s="1"/>
  <c r="Y56" i="1" s="1"/>
  <c r="G33" i="1"/>
  <c r="G47" i="1"/>
  <c r="G46" i="1"/>
  <c r="G36" i="1"/>
  <c r="G34" i="1"/>
  <c r="N32" i="1"/>
  <c r="Q32" i="1" s="1"/>
  <c r="N31" i="1"/>
  <c r="Q31" i="1" s="1"/>
  <c r="N30" i="1"/>
  <c r="Q30" i="1" s="1"/>
  <c r="N29" i="1"/>
  <c r="Q29" i="1" s="1"/>
  <c r="N28" i="1"/>
  <c r="Q28" i="1" s="1"/>
  <c r="N27" i="1"/>
  <c r="Q27" i="1" s="1"/>
  <c r="N26" i="1"/>
  <c r="Q26" i="1" s="1"/>
  <c r="N25" i="1"/>
  <c r="Q25" i="1" s="1"/>
  <c r="N24" i="1"/>
  <c r="Q24" i="1" s="1"/>
  <c r="N23" i="1"/>
  <c r="Q23" i="1" s="1"/>
  <c r="P26" i="1" l="1"/>
  <c r="P30" i="1"/>
  <c r="P23" i="1"/>
  <c r="P25" i="1"/>
  <c r="P28" i="1"/>
  <c r="X33" i="1"/>
  <c r="X43" i="1"/>
  <c r="X39" i="1"/>
  <c r="X47" i="1"/>
  <c r="X40" i="1"/>
  <c r="X42" i="1"/>
  <c r="X35" i="1"/>
  <c r="X41" i="1"/>
  <c r="X46" i="1"/>
  <c r="X37" i="1"/>
  <c r="O25" i="1"/>
  <c r="X34" i="1"/>
  <c r="X38" i="1"/>
  <c r="S42" i="1"/>
  <c r="T42" i="1" s="1"/>
  <c r="W42" i="1" s="1"/>
  <c r="S36" i="1"/>
  <c r="T36" i="1" s="1"/>
  <c r="W36" i="1" s="1"/>
  <c r="Y36" i="1" s="1"/>
  <c r="S41" i="1"/>
  <c r="T41" i="1" s="1"/>
  <c r="W41" i="1" s="1"/>
  <c r="S34" i="1"/>
  <c r="T34" i="1" s="1"/>
  <c r="W34" i="1" s="1"/>
  <c r="S38" i="1"/>
  <c r="T38" i="1" s="1"/>
  <c r="W38" i="1" s="1"/>
  <c r="S45" i="1"/>
  <c r="T45" i="1" s="1"/>
  <c r="W45" i="1" s="1"/>
  <c r="Y45" i="1" s="1"/>
  <c r="S35" i="1"/>
  <c r="T35" i="1" s="1"/>
  <c r="W35" i="1" s="1"/>
  <c r="S40" i="1"/>
  <c r="T40" i="1" s="1"/>
  <c r="W40" i="1" s="1"/>
  <c r="S37" i="1"/>
  <c r="T37" i="1" s="1"/>
  <c r="W37" i="1" s="1"/>
  <c r="S44" i="1"/>
  <c r="T44" i="1" s="1"/>
  <c r="W44" i="1" s="1"/>
  <c r="Y44" i="1" s="1"/>
  <c r="S33" i="1"/>
  <c r="T33" i="1" s="1"/>
  <c r="W33" i="1" s="1"/>
  <c r="Y33" i="1" s="1"/>
  <c r="O24" i="1"/>
  <c r="O26" i="1"/>
  <c r="O28" i="1"/>
  <c r="O30" i="1"/>
  <c r="O32" i="1"/>
  <c r="O23" i="1"/>
  <c r="O27" i="1"/>
  <c r="O29" i="1"/>
  <c r="O31" i="1"/>
  <c r="X45" i="1"/>
  <c r="X36" i="1"/>
  <c r="X44" i="1"/>
  <c r="S39" i="1"/>
  <c r="T39" i="1" s="1"/>
  <c r="W39" i="1" s="1"/>
  <c r="Y39" i="1" s="1"/>
  <c r="S47" i="1"/>
  <c r="T47" i="1" s="1"/>
  <c r="W47" i="1" s="1"/>
  <c r="Y47" i="1" s="1"/>
  <c r="S46" i="1"/>
  <c r="T46" i="1" s="1"/>
  <c r="W46" i="1" s="1"/>
  <c r="Y46" i="1" s="1"/>
  <c r="G30" i="1"/>
  <c r="S43" i="1"/>
  <c r="T43" i="1" s="1"/>
  <c r="W43" i="1" s="1"/>
  <c r="Y43" i="1" s="1"/>
  <c r="G29" i="1"/>
  <c r="G25" i="1"/>
  <c r="G31" i="1"/>
  <c r="G28" i="1"/>
  <c r="G24" i="1"/>
  <c r="G27" i="1"/>
  <c r="G23" i="1"/>
  <c r="G32" i="1"/>
  <c r="G26" i="1"/>
  <c r="N22" i="1"/>
  <c r="Q22" i="1" s="1"/>
  <c r="P22" i="1" l="1"/>
  <c r="AA40" i="1"/>
  <c r="Y40" i="1"/>
  <c r="AA34" i="1"/>
  <c r="Y34" i="1"/>
  <c r="AA35" i="1"/>
  <c r="Y35" i="1"/>
  <c r="AA41" i="1"/>
  <c r="Y41" i="1"/>
  <c r="AA37" i="1"/>
  <c r="Y37" i="1"/>
  <c r="AA38" i="1"/>
  <c r="Y38" i="1"/>
  <c r="AA42" i="1"/>
  <c r="Y42" i="1"/>
  <c r="X26" i="1"/>
  <c r="X31" i="1"/>
  <c r="X32" i="1"/>
  <c r="S31" i="1"/>
  <c r="T31" i="1" s="1"/>
  <c r="W31" i="1" s="1"/>
  <c r="S23" i="1"/>
  <c r="T23" i="1" s="1"/>
  <c r="W23" i="1" s="1"/>
  <c r="Y23" i="1" s="1"/>
  <c r="S29" i="1"/>
  <c r="T29" i="1" s="1"/>
  <c r="W29" i="1" s="1"/>
  <c r="S30" i="1"/>
  <c r="T30" i="1" s="1"/>
  <c r="S26" i="1"/>
  <c r="T26" i="1" s="1"/>
  <c r="W26" i="1" s="1"/>
  <c r="S27" i="1"/>
  <c r="T27" i="1" s="1"/>
  <c r="W27" i="1" s="1"/>
  <c r="Y27" i="1" s="1"/>
  <c r="S28" i="1"/>
  <c r="T28" i="1" s="1"/>
  <c r="W28" i="1" s="1"/>
  <c r="Y28" i="1" s="1"/>
  <c r="S24" i="1"/>
  <c r="T24" i="1" s="1"/>
  <c r="W24" i="1" s="1"/>
  <c r="S32" i="1"/>
  <c r="T32" i="1" s="1"/>
  <c r="W32" i="1" s="1"/>
  <c r="O22" i="1"/>
  <c r="X27" i="1"/>
  <c r="X25" i="1"/>
  <c r="X28" i="1"/>
  <c r="X23" i="1"/>
  <c r="X24" i="1"/>
  <c r="X29" i="1"/>
  <c r="X30" i="1"/>
  <c r="S25" i="1"/>
  <c r="T25" i="1" s="1"/>
  <c r="W25" i="1" s="1"/>
  <c r="Y25" i="1" s="1"/>
  <c r="G22" i="1"/>
  <c r="Q5" i="6"/>
  <c r="Q6" i="6"/>
  <c r="Q7" i="6"/>
  <c r="Q4" i="6"/>
  <c r="P5" i="6"/>
  <c r="P6" i="6"/>
  <c r="P7" i="6"/>
  <c r="P4" i="6"/>
  <c r="P3" i="6"/>
  <c r="Q3" i="6"/>
  <c r="N5" i="6"/>
  <c r="N6" i="6"/>
  <c r="N7" i="6"/>
  <c r="R7" i="6" s="1"/>
  <c r="N4" i="6"/>
  <c r="R6" i="6" l="1"/>
  <c r="R4" i="6"/>
  <c r="R5" i="6"/>
  <c r="AA32" i="1"/>
  <c r="Y32" i="1"/>
  <c r="AA26" i="1"/>
  <c r="Y26" i="1"/>
  <c r="AA31" i="1"/>
  <c r="Y31" i="1"/>
  <c r="AA24" i="1"/>
  <c r="Y24" i="1"/>
  <c r="AA29" i="1"/>
  <c r="Y29" i="1"/>
  <c r="W30" i="1"/>
  <c r="S22" i="1"/>
  <c r="T22" i="1" s="1"/>
  <c r="W22" i="1" s="1"/>
  <c r="Y22" i="1" s="1"/>
  <c r="X22" i="1"/>
  <c r="S7" i="6"/>
  <c r="S6" i="6"/>
  <c r="N21" i="1"/>
  <c r="N20" i="1"/>
  <c r="Q20" i="1" s="1"/>
  <c r="R21" i="1" l="1"/>
  <c r="Q21" i="1"/>
  <c r="R20" i="1"/>
  <c r="P20" i="1"/>
  <c r="AA30" i="1"/>
  <c r="Y30" i="1"/>
  <c r="O20" i="1"/>
  <c r="O21" i="1"/>
  <c r="G21" i="1"/>
  <c r="G20" i="1"/>
  <c r="X20" i="1" l="1"/>
  <c r="X21" i="1"/>
  <c r="S21" i="1"/>
  <c r="T21" i="1" s="1"/>
  <c r="W21" i="1" s="1"/>
  <c r="Y21" i="1" s="1"/>
  <c r="S20" i="1"/>
  <c r="T20" i="1" s="1"/>
  <c r="W20" i="1" s="1"/>
  <c r="Y20" i="1" s="1"/>
  <c r="N19" i="1" l="1"/>
  <c r="Q19" i="1" s="1"/>
  <c r="R19" i="1" l="1"/>
  <c r="P19" i="1"/>
  <c r="O19" i="1"/>
  <c r="G19" i="1"/>
  <c r="X19" i="1" l="1"/>
  <c r="S19" i="1"/>
  <c r="T19" i="1" s="1"/>
  <c r="W19" i="1" s="1"/>
  <c r="Y19" i="1" s="1"/>
  <c r="N18" i="1"/>
  <c r="Q18" i="1" s="1"/>
  <c r="B7" i="7"/>
  <c r="B6" i="7"/>
  <c r="B5" i="7"/>
  <c r="B4" i="7"/>
  <c r="B8" i="7"/>
  <c r="B9" i="7"/>
  <c r="B10" i="7"/>
  <c r="B11" i="7"/>
  <c r="B12" i="7"/>
  <c r="B13" i="7"/>
  <c r="B14" i="7"/>
  <c r="B15" i="7"/>
  <c r="B16" i="7"/>
  <c r="B17" i="7"/>
  <c r="B18" i="7"/>
  <c r="N17" i="1"/>
  <c r="Q17" i="1" s="1"/>
  <c r="E6" i="13" l="1"/>
  <c r="F4" i="13"/>
  <c r="F3" i="13"/>
  <c r="D6" i="13"/>
  <c r="C5" i="13"/>
  <c r="B7" i="13"/>
  <c r="B5" i="13"/>
  <c r="E5" i="13"/>
  <c r="F5" i="13"/>
  <c r="E7" i="13"/>
  <c r="D7" i="13"/>
  <c r="C6" i="13"/>
  <c r="B6" i="13"/>
  <c r="E4" i="13"/>
  <c r="F6" i="13"/>
  <c r="D4" i="13"/>
  <c r="D3" i="13"/>
  <c r="C7" i="13"/>
  <c r="E3" i="13"/>
  <c r="F7" i="13"/>
  <c r="D5" i="13"/>
  <c r="C4" i="13"/>
  <c r="C3" i="13"/>
  <c r="B4" i="13"/>
  <c r="B3" i="13"/>
  <c r="P18" i="1"/>
  <c r="E3" i="11"/>
  <c r="E4" i="11"/>
  <c r="E5" i="11"/>
  <c r="E6" i="11"/>
  <c r="B2" i="11"/>
  <c r="B3" i="11"/>
  <c r="B4" i="11"/>
  <c r="B5" i="11"/>
  <c r="B6" i="11"/>
  <c r="C2" i="11"/>
  <c r="C3" i="11"/>
  <c r="C4" i="11"/>
  <c r="C5" i="11"/>
  <c r="C6" i="11"/>
  <c r="D2" i="11"/>
  <c r="D3" i="11"/>
  <c r="D4" i="11"/>
  <c r="D5" i="11"/>
  <c r="D6" i="11"/>
  <c r="E2" i="11"/>
  <c r="O17" i="1"/>
  <c r="O18" i="1"/>
  <c r="G6" i="1"/>
  <c r="G8" i="1"/>
  <c r="G14" i="1"/>
  <c r="G5" i="1"/>
  <c r="G9" i="1"/>
  <c r="G18" i="1"/>
  <c r="G12" i="1"/>
  <c r="G16" i="1"/>
  <c r="G15" i="1"/>
  <c r="G11" i="1"/>
  <c r="G7" i="1"/>
  <c r="G10" i="1"/>
  <c r="G4" i="1"/>
  <c r="G13" i="1"/>
  <c r="G17" i="1"/>
  <c r="N16" i="1"/>
  <c r="X4" i="1" l="1"/>
  <c r="R16" i="1"/>
  <c r="Q16" i="1"/>
  <c r="C2" i="10"/>
  <c r="C4" i="10"/>
  <c r="D5" i="10"/>
  <c r="E6" i="10"/>
  <c r="C8" i="10"/>
  <c r="D9" i="10"/>
  <c r="E10" i="10"/>
  <c r="C12" i="10"/>
  <c r="D13" i="10"/>
  <c r="E14" i="10"/>
  <c r="C16" i="10"/>
  <c r="D17" i="10"/>
  <c r="E18" i="10"/>
  <c r="C20" i="10"/>
  <c r="D21" i="10"/>
  <c r="E22" i="10"/>
  <c r="C24" i="10"/>
  <c r="D25" i="10"/>
  <c r="E26" i="10"/>
  <c r="C28" i="10"/>
  <c r="D29" i="10"/>
  <c r="E30" i="10"/>
  <c r="C32" i="10"/>
  <c r="D33" i="10"/>
  <c r="E34" i="10"/>
  <c r="C36" i="10"/>
  <c r="D37" i="10"/>
  <c r="E38" i="10"/>
  <c r="C40" i="10"/>
  <c r="D41" i="10"/>
  <c r="E42" i="10"/>
  <c r="C44" i="10"/>
  <c r="D45" i="10"/>
  <c r="E46" i="10"/>
  <c r="C48" i="10"/>
  <c r="D49" i="10"/>
  <c r="E50" i="10"/>
  <c r="C52" i="10"/>
  <c r="D53" i="10"/>
  <c r="E54" i="10"/>
  <c r="C56" i="10"/>
  <c r="D57" i="10"/>
  <c r="E58" i="10"/>
  <c r="C60" i="10"/>
  <c r="D61" i="10"/>
  <c r="E62" i="10"/>
  <c r="C64" i="10"/>
  <c r="D65" i="10"/>
  <c r="E66" i="10"/>
  <c r="C68" i="10"/>
  <c r="D69" i="10"/>
  <c r="E70" i="10"/>
  <c r="C72" i="10"/>
  <c r="D73" i="10"/>
  <c r="E74" i="10"/>
  <c r="C76" i="10"/>
  <c r="D77" i="10"/>
  <c r="E78" i="10"/>
  <c r="C80" i="10"/>
  <c r="E82" i="10"/>
  <c r="C84" i="10"/>
  <c r="C88" i="10"/>
  <c r="D89" i="10"/>
  <c r="E90" i="10"/>
  <c r="D93" i="10"/>
  <c r="E94" i="10"/>
  <c r="C96" i="10"/>
  <c r="D97" i="10"/>
  <c r="E98" i="10"/>
  <c r="C100" i="10"/>
  <c r="E102" i="10"/>
  <c r="C104" i="10"/>
  <c r="D105" i="10"/>
  <c r="E106" i="10"/>
  <c r="C108" i="10"/>
  <c r="D109" i="10"/>
  <c r="E110" i="10"/>
  <c r="C112" i="10"/>
  <c r="D113" i="10"/>
  <c r="E114" i="10"/>
  <c r="C3" i="10"/>
  <c r="D4" i="10"/>
  <c r="E5" i="10"/>
  <c r="D8" i="10"/>
  <c r="E9" i="10"/>
  <c r="C11" i="10"/>
  <c r="D12" i="10"/>
  <c r="E13" i="10"/>
  <c r="D16" i="10"/>
  <c r="E17" i="10"/>
  <c r="C19" i="10"/>
  <c r="D20" i="10"/>
  <c r="E21" i="10"/>
  <c r="C23" i="10"/>
  <c r="D24" i="10"/>
  <c r="E25" i="10"/>
  <c r="C27" i="10"/>
  <c r="D28" i="10"/>
  <c r="E29" i="10"/>
  <c r="C31" i="10"/>
  <c r="D32" i="10"/>
  <c r="E33" i="10"/>
  <c r="C35" i="10"/>
  <c r="D36" i="10"/>
  <c r="E37" i="10"/>
  <c r="C39" i="10"/>
  <c r="D40" i="10"/>
  <c r="E41" i="10"/>
  <c r="C43" i="10"/>
  <c r="D44" i="10"/>
  <c r="E45" i="10"/>
  <c r="C47" i="10"/>
  <c r="D48" i="10"/>
  <c r="E49" i="10"/>
  <c r="C51" i="10"/>
  <c r="D52" i="10"/>
  <c r="E53" i="10"/>
  <c r="C55" i="10"/>
  <c r="D56" i="10"/>
  <c r="E57" i="10"/>
  <c r="C59" i="10"/>
  <c r="D60" i="10"/>
  <c r="E61" i="10"/>
  <c r="C63" i="10"/>
  <c r="D64" i="10"/>
  <c r="E65" i="10"/>
  <c r="C67" i="10"/>
  <c r="D68" i="10"/>
  <c r="E69" i="10"/>
  <c r="C71" i="10"/>
  <c r="D72" i="10"/>
  <c r="E73" i="10"/>
  <c r="C75" i="10"/>
  <c r="D76" i="10"/>
  <c r="E77" i="10"/>
  <c r="C79" i="10"/>
  <c r="D80" i="10"/>
  <c r="E81" i="10"/>
  <c r="C83" i="10"/>
  <c r="D84" i="10"/>
  <c r="C87" i="10"/>
  <c r="D88" i="10"/>
  <c r="E89" i="10"/>
  <c r="C91" i="10"/>
  <c r="E93" i="10"/>
  <c r="C95" i="10"/>
  <c r="D96" i="10"/>
  <c r="E97" i="10"/>
  <c r="C99" i="10"/>
  <c r="D100" i="10"/>
  <c r="E101" i="10"/>
  <c r="C103" i="10"/>
  <c r="D104" i="10"/>
  <c r="E105" i="10"/>
  <c r="C107" i="10"/>
  <c r="D108" i="10"/>
  <c r="E109" i="10"/>
  <c r="C111" i="10"/>
  <c r="D112" i="10"/>
  <c r="E113" i="10"/>
  <c r="C115" i="10"/>
  <c r="D3" i="10"/>
  <c r="E4" i="10"/>
  <c r="C6" i="10"/>
  <c r="E8" i="10"/>
  <c r="C10" i="10"/>
  <c r="D11" i="10"/>
  <c r="E12" i="10"/>
  <c r="C14" i="10"/>
  <c r="E16" i="10"/>
  <c r="C18" i="10"/>
  <c r="D19" i="10"/>
  <c r="E20" i="10"/>
  <c r="C22" i="10"/>
  <c r="D23" i="10"/>
  <c r="E24" i="10"/>
  <c r="C26" i="10"/>
  <c r="D27" i="10"/>
  <c r="E28" i="10"/>
  <c r="C30" i="10"/>
  <c r="D31" i="10"/>
  <c r="E32" i="10"/>
  <c r="C34" i="10"/>
  <c r="D35" i="10"/>
  <c r="E36" i="10"/>
  <c r="C38" i="10"/>
  <c r="D39" i="10"/>
  <c r="E40" i="10"/>
  <c r="C42" i="10"/>
  <c r="D43" i="10"/>
  <c r="E44" i="10"/>
  <c r="C46" i="10"/>
  <c r="D47" i="10"/>
  <c r="E48" i="10"/>
  <c r="C50" i="10"/>
  <c r="D51" i="10"/>
  <c r="E52" i="10"/>
  <c r="C54" i="10"/>
  <c r="D55" i="10"/>
  <c r="E56" i="10"/>
  <c r="C58" i="10"/>
  <c r="D59" i="10"/>
  <c r="E60" i="10"/>
  <c r="C62" i="10"/>
  <c r="D63" i="10"/>
  <c r="E64" i="10"/>
  <c r="C66" i="10"/>
  <c r="D67" i="10"/>
  <c r="E68" i="10"/>
  <c r="C70" i="10"/>
  <c r="D71" i="10"/>
  <c r="E72" i="10"/>
  <c r="C74" i="10"/>
  <c r="D75" i="10"/>
  <c r="E76" i="10"/>
  <c r="C78" i="10"/>
  <c r="D79" i="10"/>
  <c r="E80" i="10"/>
  <c r="C82" i="10"/>
  <c r="D83" i="10"/>
  <c r="E84" i="10"/>
  <c r="D87" i="10"/>
  <c r="E88" i="10"/>
  <c r="C90" i="10"/>
  <c r="D91" i="10"/>
  <c r="C94" i="10"/>
  <c r="D95" i="10"/>
  <c r="E96" i="10"/>
  <c r="C98" i="10"/>
  <c r="D99" i="10"/>
  <c r="E100" i="10"/>
  <c r="C102" i="10"/>
  <c r="D103" i="10"/>
  <c r="E104" i="10"/>
  <c r="C106" i="10"/>
  <c r="D107" i="10"/>
  <c r="E3" i="10"/>
  <c r="C9" i="10"/>
  <c r="D14" i="10"/>
  <c r="E19" i="10"/>
  <c r="C25" i="10"/>
  <c r="D30" i="10"/>
  <c r="E35" i="10"/>
  <c r="C41" i="10"/>
  <c r="D46" i="10"/>
  <c r="E51" i="10"/>
  <c r="C57" i="10"/>
  <c r="D62" i="10"/>
  <c r="E67" i="10"/>
  <c r="C73" i="10"/>
  <c r="D78" i="10"/>
  <c r="E83" i="10"/>
  <c r="C89" i="10"/>
  <c r="D94" i="10"/>
  <c r="E99" i="10"/>
  <c r="C105" i="10"/>
  <c r="C109" i="10"/>
  <c r="E111" i="10"/>
  <c r="D114" i="10"/>
  <c r="D116" i="10"/>
  <c r="E117" i="10"/>
  <c r="C119" i="10"/>
  <c r="D120" i="10"/>
  <c r="E121" i="10"/>
  <c r="D124" i="10"/>
  <c r="E125" i="10"/>
  <c r="C127" i="10"/>
  <c r="D128" i="10"/>
  <c r="E129" i="10"/>
  <c r="C131" i="10"/>
  <c r="D132" i="10"/>
  <c r="E133" i="10"/>
  <c r="C135" i="10"/>
  <c r="D136" i="10"/>
  <c r="E137" i="10"/>
  <c r="C139" i="10"/>
  <c r="D140" i="10"/>
  <c r="E141" i="10"/>
  <c r="C143" i="10"/>
  <c r="D144" i="10"/>
  <c r="E145" i="10"/>
  <c r="C147" i="10"/>
  <c r="E149" i="10"/>
  <c r="C151" i="10"/>
  <c r="D152" i="10"/>
  <c r="E153" i="10"/>
  <c r="C155" i="10"/>
  <c r="D156" i="10"/>
  <c r="E157" i="10"/>
  <c r="C159" i="10"/>
  <c r="D160" i="10"/>
  <c r="E161" i="10"/>
  <c r="D2" i="10"/>
  <c r="E91" i="10"/>
  <c r="D102" i="10"/>
  <c r="D110" i="10"/>
  <c r="E115" i="10"/>
  <c r="E119" i="10"/>
  <c r="D122" i="10"/>
  <c r="C125" i="10"/>
  <c r="E127" i="10"/>
  <c r="D130" i="10"/>
  <c r="C133" i="10"/>
  <c r="E135" i="10"/>
  <c r="D138" i="10"/>
  <c r="C141" i="10"/>
  <c r="E143" i="10"/>
  <c r="D146" i="10"/>
  <c r="C149" i="10"/>
  <c r="E151" i="10"/>
  <c r="D154" i="10"/>
  <c r="C157" i="10"/>
  <c r="E159" i="10"/>
  <c r="D162" i="10"/>
  <c r="C13" i="10"/>
  <c r="D18" i="10"/>
  <c r="C29" i="10"/>
  <c r="E39" i="10"/>
  <c r="C5" i="10"/>
  <c r="D10" i="10"/>
  <c r="C21" i="10"/>
  <c r="D26" i="10"/>
  <c r="E31" i="10"/>
  <c r="C37" i="10"/>
  <c r="D42" i="10"/>
  <c r="E47" i="10"/>
  <c r="C53" i="10"/>
  <c r="D58" i="10"/>
  <c r="E63" i="10"/>
  <c r="C69" i="10"/>
  <c r="D74" i="10"/>
  <c r="E79" i="10"/>
  <c r="D90" i="10"/>
  <c r="E95" i="10"/>
  <c r="D106" i="10"/>
  <c r="C110" i="10"/>
  <c r="E112" i="10"/>
  <c r="D115" i="10"/>
  <c r="E116" i="10"/>
  <c r="C118" i="10"/>
  <c r="D119" i="10"/>
  <c r="E120" i="10"/>
  <c r="C122" i="10"/>
  <c r="E124" i="10"/>
  <c r="C126" i="10"/>
  <c r="D127" i="10"/>
  <c r="E128" i="10"/>
  <c r="C130" i="10"/>
  <c r="D131" i="10"/>
  <c r="E132" i="10"/>
  <c r="C134" i="10"/>
  <c r="D135" i="10"/>
  <c r="E136" i="10"/>
  <c r="C138" i="10"/>
  <c r="D139" i="10"/>
  <c r="E140" i="10"/>
  <c r="C142" i="10"/>
  <c r="D143" i="10"/>
  <c r="E144" i="10"/>
  <c r="C146" i="10"/>
  <c r="D147" i="10"/>
  <c r="C150" i="10"/>
  <c r="D151" i="10"/>
  <c r="E152" i="10"/>
  <c r="C154" i="10"/>
  <c r="D155" i="10"/>
  <c r="E156" i="10"/>
  <c r="C158" i="10"/>
  <c r="D159" i="10"/>
  <c r="E160" i="10"/>
  <c r="C162" i="10"/>
  <c r="D6" i="10"/>
  <c r="E11" i="10"/>
  <c r="C17" i="10"/>
  <c r="D22" i="10"/>
  <c r="E27" i="10"/>
  <c r="C33" i="10"/>
  <c r="D38" i="10"/>
  <c r="E43" i="10"/>
  <c r="C49" i="10"/>
  <c r="D54" i="10"/>
  <c r="E59" i="10"/>
  <c r="C65" i="10"/>
  <c r="D70" i="10"/>
  <c r="E75" i="10"/>
  <c r="C97" i="10"/>
  <c r="E107" i="10"/>
  <c r="C113" i="10"/>
  <c r="C117" i="10"/>
  <c r="D118" i="10"/>
  <c r="C121" i="10"/>
  <c r="D126" i="10"/>
  <c r="C129" i="10"/>
  <c r="E131" i="10"/>
  <c r="D134" i="10"/>
  <c r="C137" i="10"/>
  <c r="E139" i="10"/>
  <c r="D142" i="10"/>
  <c r="C145" i="10"/>
  <c r="E147" i="10"/>
  <c r="D150" i="10"/>
  <c r="C153" i="10"/>
  <c r="E155" i="10"/>
  <c r="D158" i="10"/>
  <c r="C161" i="10"/>
  <c r="E23" i="10"/>
  <c r="D34" i="10"/>
  <c r="C45" i="10"/>
  <c r="D50" i="10"/>
  <c r="E71" i="10"/>
  <c r="C93" i="10"/>
  <c r="D111" i="10"/>
  <c r="E118" i="10"/>
  <c r="C124" i="10"/>
  <c r="D129" i="10"/>
  <c r="E134" i="10"/>
  <c r="C140" i="10"/>
  <c r="D145" i="10"/>
  <c r="E150" i="10"/>
  <c r="C156" i="10"/>
  <c r="D161" i="10"/>
  <c r="C120" i="10"/>
  <c r="D125" i="10"/>
  <c r="E130" i="10"/>
  <c r="D141" i="10"/>
  <c r="E146" i="10"/>
  <c r="C152" i="10"/>
  <c r="D157" i="10"/>
  <c r="E162" i="10"/>
  <c r="C144" i="10"/>
  <c r="D149" i="10"/>
  <c r="C160" i="10"/>
  <c r="E55" i="10"/>
  <c r="C77" i="10"/>
  <c r="D98" i="10"/>
  <c r="C114" i="10"/>
  <c r="C136" i="10"/>
  <c r="C61" i="10"/>
  <c r="D82" i="10"/>
  <c r="E103" i="10"/>
  <c r="C116" i="10"/>
  <c r="D121" i="10"/>
  <c r="E126" i="10"/>
  <c r="C132" i="10"/>
  <c r="D137" i="10"/>
  <c r="E142" i="10"/>
  <c r="D153" i="10"/>
  <c r="E158" i="10"/>
  <c r="E2" i="10"/>
  <c r="D66" i="10"/>
  <c r="E87" i="10"/>
  <c r="E108" i="10"/>
  <c r="D117" i="10"/>
  <c r="E122" i="10"/>
  <c r="C128" i="10"/>
  <c r="D133" i="10"/>
  <c r="E138" i="10"/>
  <c r="E154" i="10"/>
  <c r="X9" i="1"/>
  <c r="F3" i="11"/>
  <c r="F6" i="11"/>
  <c r="F4" i="11"/>
  <c r="F5" i="11"/>
  <c r="F2" i="11"/>
  <c r="X11" i="1"/>
  <c r="X5" i="1"/>
  <c r="X18" i="1"/>
  <c r="X10" i="1"/>
  <c r="X12" i="1"/>
  <c r="X13" i="1"/>
  <c r="X7" i="1"/>
  <c r="X16" i="1"/>
  <c r="S17" i="1"/>
  <c r="T17" i="1" s="1"/>
  <c r="W17" i="1" s="1"/>
  <c r="D81" i="10" s="1"/>
  <c r="S18" i="1"/>
  <c r="T18" i="1" s="1"/>
  <c r="W18" i="1" s="1"/>
  <c r="C101" i="10" s="1"/>
  <c r="O16" i="1"/>
  <c r="X6" i="1"/>
  <c r="X17" i="1"/>
  <c r="X14" i="1"/>
  <c r="X15" i="1"/>
  <c r="X8" i="1"/>
  <c r="N3" i="6"/>
  <c r="R3" i="6" s="1"/>
  <c r="S5" i="6"/>
  <c r="S4" i="6"/>
  <c r="A1" i="6"/>
  <c r="N15" i="1"/>
  <c r="Q15" i="1" s="1"/>
  <c r="C81" i="10" l="1"/>
  <c r="D101" i="10"/>
  <c r="AA18" i="1"/>
  <c r="Y18" i="1"/>
  <c r="Y17" i="1"/>
  <c r="AA17" i="1"/>
  <c r="S16" i="1"/>
  <c r="T16" i="1" s="1"/>
  <c r="W16" i="1" s="1"/>
  <c r="E15" i="10" s="1"/>
  <c r="S15" i="1"/>
  <c r="T15" i="1" s="1"/>
  <c r="W15" i="1" s="1"/>
  <c r="O15" i="1"/>
  <c r="C15" i="10" l="1"/>
  <c r="D15" i="10"/>
  <c r="Y15" i="1"/>
  <c r="Y16" i="1"/>
  <c r="AA15" i="1"/>
  <c r="N14" i="1"/>
  <c r="R14" i="1" l="1"/>
  <c r="Q14" i="1"/>
  <c r="O14" i="1"/>
  <c r="B21" i="5"/>
  <c r="D19" i="5"/>
  <c r="D12" i="5"/>
  <c r="D13" i="5"/>
  <c r="D14" i="5"/>
  <c r="D15" i="5"/>
  <c r="D16" i="5"/>
  <c r="D11" i="5"/>
  <c r="C16" i="5"/>
  <c r="C12" i="5"/>
  <c r="B7" i="5"/>
  <c r="N4" i="1"/>
  <c r="Q4" i="1" s="1"/>
  <c r="N13" i="1"/>
  <c r="Q13" i="1" s="1"/>
  <c r="N12" i="1"/>
  <c r="Q12" i="1" s="1"/>
  <c r="R12" i="1" l="1"/>
  <c r="P12" i="1"/>
  <c r="R13" i="1"/>
  <c r="P13" i="1"/>
  <c r="O12" i="1"/>
  <c r="S14" i="1"/>
  <c r="T14" i="1" s="1"/>
  <c r="W14" i="1" s="1"/>
  <c r="S4" i="1"/>
  <c r="T4" i="1" s="1"/>
  <c r="W4" i="1" s="1"/>
  <c r="O4" i="1"/>
  <c r="O13" i="1"/>
  <c r="N11" i="1"/>
  <c r="Q11" i="1" s="1"/>
  <c r="N10" i="1"/>
  <c r="A1" i="1"/>
  <c r="N9" i="1"/>
  <c r="N8" i="1"/>
  <c r="N7" i="1"/>
  <c r="N6" i="1"/>
  <c r="R6" i="1" s="1"/>
  <c r="N5" i="1"/>
  <c r="Q5" i="1" s="1"/>
  <c r="N3" i="1"/>
  <c r="P249" i="7" l="1"/>
  <c r="O249" i="7"/>
  <c r="O248" i="7"/>
  <c r="P248" i="7"/>
  <c r="O247" i="7"/>
  <c r="P247" i="7"/>
  <c r="P246" i="7"/>
  <c r="O246" i="7"/>
  <c r="P245" i="7"/>
  <c r="O245" i="7"/>
  <c r="O244" i="7"/>
  <c r="P244" i="7"/>
  <c r="O243" i="7"/>
  <c r="P243" i="7"/>
  <c r="O242" i="7"/>
  <c r="P242" i="7"/>
  <c r="P241" i="7"/>
  <c r="O241" i="7"/>
  <c r="O240" i="7"/>
  <c r="P240" i="7"/>
  <c r="O239" i="7"/>
  <c r="P239" i="7"/>
  <c r="O238" i="7"/>
  <c r="P238" i="7"/>
  <c r="O237" i="7"/>
  <c r="P237" i="7"/>
  <c r="P236" i="7"/>
  <c r="O236" i="7"/>
  <c r="O235" i="7"/>
  <c r="P235" i="7"/>
  <c r="O234" i="7"/>
  <c r="P234" i="7"/>
  <c r="P233" i="7"/>
  <c r="O233" i="7"/>
  <c r="O232" i="7"/>
  <c r="P232" i="7"/>
  <c r="O219" i="7"/>
  <c r="O223" i="7"/>
  <c r="O227" i="7"/>
  <c r="O231" i="7"/>
  <c r="P219" i="7"/>
  <c r="P223" i="7"/>
  <c r="P227" i="7"/>
  <c r="P231" i="7"/>
  <c r="O220" i="7"/>
  <c r="O224" i="7"/>
  <c r="O228" i="7"/>
  <c r="P226" i="7"/>
  <c r="P220" i="7"/>
  <c r="P224" i="7"/>
  <c r="P228" i="7"/>
  <c r="O221" i="7"/>
  <c r="O225" i="7"/>
  <c r="O229" i="7"/>
  <c r="P221" i="7"/>
  <c r="P225" i="7"/>
  <c r="P229" i="7"/>
  <c r="P230" i="7"/>
  <c r="O222" i="7"/>
  <c r="O226" i="7"/>
  <c r="O230" i="7"/>
  <c r="P222" i="7"/>
  <c r="P218" i="7"/>
  <c r="O218" i="7"/>
  <c r="P217" i="7"/>
  <c r="O217" i="7"/>
  <c r="P216" i="7"/>
  <c r="O216" i="7"/>
  <c r="O215" i="7"/>
  <c r="P215" i="7"/>
  <c r="P214" i="7"/>
  <c r="O214" i="7"/>
  <c r="O213" i="7"/>
  <c r="P213" i="7"/>
  <c r="P212" i="7"/>
  <c r="O212" i="7"/>
  <c r="O211" i="7"/>
  <c r="P211" i="7"/>
  <c r="P210" i="7"/>
  <c r="O210" i="7"/>
  <c r="P209" i="7"/>
  <c r="O209" i="7"/>
  <c r="P208" i="7"/>
  <c r="O208" i="7"/>
  <c r="P207" i="7"/>
  <c r="O207" i="7"/>
  <c r="O206" i="7"/>
  <c r="P206" i="7"/>
  <c r="O205" i="7"/>
  <c r="P205" i="7"/>
  <c r="P204" i="7"/>
  <c r="O204" i="7"/>
  <c r="P203" i="7"/>
  <c r="O203" i="7"/>
  <c r="O202" i="7"/>
  <c r="P202" i="7"/>
  <c r="P201" i="7"/>
  <c r="O201" i="7"/>
  <c r="P200" i="7"/>
  <c r="O200" i="7"/>
  <c r="P199" i="7"/>
  <c r="O199" i="7"/>
  <c r="P198" i="7"/>
  <c r="O198" i="7"/>
  <c r="P197" i="7"/>
  <c r="O197" i="7"/>
  <c r="O196" i="7"/>
  <c r="P196" i="7"/>
  <c r="P195" i="7"/>
  <c r="O195" i="7"/>
  <c r="O194" i="7"/>
  <c r="Q194" i="7" s="1"/>
  <c r="P194" i="7"/>
  <c r="P193" i="7"/>
  <c r="O193" i="7"/>
  <c r="Q193" i="7" s="1"/>
  <c r="P192" i="7"/>
  <c r="O192" i="7"/>
  <c r="Q192" i="7" s="1"/>
  <c r="O191" i="7"/>
  <c r="Q191" i="7" s="1"/>
  <c r="P191" i="7"/>
  <c r="P190" i="7"/>
  <c r="O190" i="7"/>
  <c r="Q190" i="7" s="1"/>
  <c r="O189" i="7"/>
  <c r="P189" i="7"/>
  <c r="O188" i="7"/>
  <c r="P188" i="7"/>
  <c r="P187" i="7"/>
  <c r="O187" i="7"/>
  <c r="Q187" i="7" s="1"/>
  <c r="O186" i="7"/>
  <c r="Q186" i="7" s="1"/>
  <c r="P186" i="7"/>
  <c r="O185" i="7"/>
  <c r="Q185" i="7" s="1"/>
  <c r="P185" i="7"/>
  <c r="O184" i="7"/>
  <c r="Q184" i="7" s="1"/>
  <c r="P184" i="7"/>
  <c r="O183" i="7"/>
  <c r="Q183" i="7" s="1"/>
  <c r="P183" i="7"/>
  <c r="O182" i="7"/>
  <c r="Q182" i="7" s="1"/>
  <c r="P182" i="7"/>
  <c r="R8" i="1"/>
  <c r="P8" i="1"/>
  <c r="Q9" i="1"/>
  <c r="P9" i="1"/>
  <c r="Q7" i="1"/>
  <c r="P7" i="1"/>
  <c r="Q10" i="1"/>
  <c r="P10" i="1"/>
  <c r="O181" i="7"/>
  <c r="Q181" i="7" s="1"/>
  <c r="P181" i="7"/>
  <c r="P180" i="7"/>
  <c r="R180" i="7" s="1"/>
  <c r="O180" i="7"/>
  <c r="Q180" i="7" s="1"/>
  <c r="P179" i="7"/>
  <c r="R179" i="7" s="1"/>
  <c r="O179" i="7"/>
  <c r="Q179" i="7" s="1"/>
  <c r="O178" i="7"/>
  <c r="Q178" i="7" s="1"/>
  <c r="P178" i="7"/>
  <c r="R178" i="7" s="1"/>
  <c r="P177" i="7"/>
  <c r="R177" i="7" s="1"/>
  <c r="O177" i="7"/>
  <c r="Q177" i="7" s="1"/>
  <c r="P176" i="7"/>
  <c r="R176" i="7" s="1"/>
  <c r="O176" i="7"/>
  <c r="Q176" i="7" s="1"/>
  <c r="O175" i="7"/>
  <c r="Q175" i="7" s="1"/>
  <c r="P175" i="7"/>
  <c r="R175" i="7" s="1"/>
  <c r="P174" i="7"/>
  <c r="R174" i="7" s="1"/>
  <c r="O174" i="7"/>
  <c r="Q174" i="7" s="1"/>
  <c r="O173" i="7"/>
  <c r="Q173" i="7" s="1"/>
  <c r="P173" i="7"/>
  <c r="R173" i="7" s="1"/>
  <c r="O172" i="7"/>
  <c r="Q172" i="7" s="1"/>
  <c r="P172" i="7"/>
  <c r="R172" i="7" s="1"/>
  <c r="O171" i="7"/>
  <c r="Q171" i="7" s="1"/>
  <c r="P171" i="7"/>
  <c r="R171" i="7" s="1"/>
  <c r="P170" i="7"/>
  <c r="R170" i="7" s="1"/>
  <c r="O170" i="7"/>
  <c r="Q170" i="7" s="1"/>
  <c r="P169" i="7"/>
  <c r="R169" i="7" s="1"/>
  <c r="O169" i="7"/>
  <c r="Q169" i="7" s="1"/>
  <c r="P168" i="7"/>
  <c r="R168" i="7" s="1"/>
  <c r="O168" i="7"/>
  <c r="Q168" i="7" s="1"/>
  <c r="O167" i="7"/>
  <c r="Q167" i="7" s="1"/>
  <c r="P167" i="7"/>
  <c r="R167" i="7" s="1"/>
  <c r="O166" i="7"/>
  <c r="Q166" i="7" s="1"/>
  <c r="P166" i="7"/>
  <c r="R166" i="7" s="1"/>
  <c r="O165" i="7"/>
  <c r="Q165" i="7" s="1"/>
  <c r="P165" i="7"/>
  <c r="R165" i="7" s="1"/>
  <c r="O164" i="7"/>
  <c r="Q164" i="7" s="1"/>
  <c r="P164" i="7"/>
  <c r="R164" i="7" s="1"/>
  <c r="O163" i="7"/>
  <c r="Q163" i="7" s="1"/>
  <c r="P163" i="7"/>
  <c r="R163" i="7" s="1"/>
  <c r="O162" i="7"/>
  <c r="Q162" i="7" s="1"/>
  <c r="P162" i="7"/>
  <c r="R162" i="7" s="1"/>
  <c r="O161" i="7"/>
  <c r="Q161" i="7" s="1"/>
  <c r="P161" i="7"/>
  <c r="R161" i="7" s="1"/>
  <c r="O160" i="7"/>
  <c r="Q160" i="7" s="1"/>
  <c r="P160" i="7"/>
  <c r="R160" i="7" s="1"/>
  <c r="P159" i="7"/>
  <c r="R159" i="7" s="1"/>
  <c r="O159" i="7"/>
  <c r="Q159" i="7" s="1"/>
  <c r="O158" i="7"/>
  <c r="Q158" i="7" s="1"/>
  <c r="P158" i="7"/>
  <c r="R158" i="7" s="1"/>
  <c r="P157" i="7"/>
  <c r="R157" i="7" s="1"/>
  <c r="O157" i="7"/>
  <c r="Q157" i="7" s="1"/>
  <c r="P156" i="7"/>
  <c r="R156" i="7" s="1"/>
  <c r="O156" i="7"/>
  <c r="Q156" i="7" s="1"/>
  <c r="P155" i="7"/>
  <c r="R155" i="7" s="1"/>
  <c r="O155" i="7"/>
  <c r="Q155" i="7" s="1"/>
  <c r="F2" i="12"/>
  <c r="D3" i="12"/>
  <c r="E4" i="12"/>
  <c r="F5" i="12"/>
  <c r="D7" i="12"/>
  <c r="E8" i="12"/>
  <c r="F9" i="12"/>
  <c r="D11" i="12"/>
  <c r="E12" i="12"/>
  <c r="F13" i="12"/>
  <c r="D15" i="12"/>
  <c r="E16" i="12"/>
  <c r="F17" i="12"/>
  <c r="D19" i="12"/>
  <c r="E20" i="12"/>
  <c r="F21" i="12"/>
  <c r="D23" i="12"/>
  <c r="E24" i="12"/>
  <c r="F25" i="12"/>
  <c r="D27" i="12"/>
  <c r="E28" i="12"/>
  <c r="F29" i="12"/>
  <c r="D31" i="12"/>
  <c r="E32" i="12"/>
  <c r="F33" i="12"/>
  <c r="D35" i="12"/>
  <c r="E36" i="12"/>
  <c r="F37" i="12"/>
  <c r="D39" i="12"/>
  <c r="E40" i="12"/>
  <c r="F41" i="12"/>
  <c r="D43" i="12"/>
  <c r="E44" i="12"/>
  <c r="F45" i="12"/>
  <c r="D47" i="12"/>
  <c r="E48" i="12"/>
  <c r="F49" i="12"/>
  <c r="D51" i="12"/>
  <c r="E52" i="12"/>
  <c r="F53" i="12"/>
  <c r="D55" i="12"/>
  <c r="E56" i="12"/>
  <c r="F57" i="12"/>
  <c r="D59" i="12"/>
  <c r="E60" i="12"/>
  <c r="F61" i="12"/>
  <c r="D63" i="12"/>
  <c r="E64" i="12"/>
  <c r="F65" i="12"/>
  <c r="D67" i="12"/>
  <c r="E68" i="12"/>
  <c r="F69" i="12"/>
  <c r="D71" i="12"/>
  <c r="E72" i="12"/>
  <c r="F73" i="12"/>
  <c r="D75" i="12"/>
  <c r="E76" i="12"/>
  <c r="F77" i="12"/>
  <c r="D79" i="12"/>
  <c r="E80" i="12"/>
  <c r="F81" i="12"/>
  <c r="D83" i="12"/>
  <c r="E84" i="12"/>
  <c r="F85" i="12"/>
  <c r="D87" i="12"/>
  <c r="E88" i="12"/>
  <c r="F89" i="12"/>
  <c r="D91" i="12"/>
  <c r="E92" i="12"/>
  <c r="F93" i="12"/>
  <c r="D95" i="12"/>
  <c r="E96" i="12"/>
  <c r="E3" i="12"/>
  <c r="F4" i="12"/>
  <c r="D6" i="12"/>
  <c r="E7" i="12"/>
  <c r="F8" i="12"/>
  <c r="D10" i="12"/>
  <c r="E11" i="12"/>
  <c r="F12" i="12"/>
  <c r="D14" i="12"/>
  <c r="E15" i="12"/>
  <c r="F16" i="12"/>
  <c r="D18" i="12"/>
  <c r="E19" i="12"/>
  <c r="F20" i="12"/>
  <c r="D22" i="12"/>
  <c r="E23" i="12"/>
  <c r="F24" i="12"/>
  <c r="D26" i="12"/>
  <c r="E27" i="12"/>
  <c r="F28" i="12"/>
  <c r="D30" i="12"/>
  <c r="E31" i="12"/>
  <c r="F32" i="12"/>
  <c r="D34" i="12"/>
  <c r="E35" i="12"/>
  <c r="F36" i="12"/>
  <c r="D38" i="12"/>
  <c r="E39" i="12"/>
  <c r="F40" i="12"/>
  <c r="D42" i="12"/>
  <c r="E43" i="12"/>
  <c r="F44" i="12"/>
  <c r="D46" i="12"/>
  <c r="E47" i="12"/>
  <c r="F48" i="12"/>
  <c r="D50" i="12"/>
  <c r="E51" i="12"/>
  <c r="F52" i="12"/>
  <c r="D54" i="12"/>
  <c r="E55" i="12"/>
  <c r="F56" i="12"/>
  <c r="D58" i="12"/>
  <c r="E59" i="12"/>
  <c r="F60" i="12"/>
  <c r="D62" i="12"/>
  <c r="E63" i="12"/>
  <c r="F64" i="12"/>
  <c r="D66" i="12"/>
  <c r="E67" i="12"/>
  <c r="F68" i="12"/>
  <c r="D70" i="12"/>
  <c r="E71" i="12"/>
  <c r="F72" i="12"/>
  <c r="D74" i="12"/>
  <c r="E75" i="12"/>
  <c r="F76" i="12"/>
  <c r="D78" i="12"/>
  <c r="E79" i="12"/>
  <c r="F80" i="12"/>
  <c r="D82" i="12"/>
  <c r="E83" i="12"/>
  <c r="F84" i="12"/>
  <c r="D86" i="12"/>
  <c r="E87" i="12"/>
  <c r="F88" i="12"/>
  <c r="D90" i="12"/>
  <c r="E91" i="12"/>
  <c r="F92" i="12"/>
  <c r="D94" i="12"/>
  <c r="E95" i="12"/>
  <c r="F3" i="12"/>
  <c r="D5" i="12"/>
  <c r="E6" i="12"/>
  <c r="F7" i="12"/>
  <c r="D9" i="12"/>
  <c r="E10" i="12"/>
  <c r="F11" i="12"/>
  <c r="D13" i="12"/>
  <c r="E14" i="12"/>
  <c r="F15" i="12"/>
  <c r="D17" i="12"/>
  <c r="E18" i="12"/>
  <c r="F19" i="12"/>
  <c r="D21" i="12"/>
  <c r="E22" i="12"/>
  <c r="F23" i="12"/>
  <c r="D25" i="12"/>
  <c r="E26" i="12"/>
  <c r="F27" i="12"/>
  <c r="D29" i="12"/>
  <c r="E30" i="12"/>
  <c r="F31" i="12"/>
  <c r="D33" i="12"/>
  <c r="E34" i="12"/>
  <c r="F35" i="12"/>
  <c r="D37" i="12"/>
  <c r="E38" i="12"/>
  <c r="F39" i="12"/>
  <c r="D41" i="12"/>
  <c r="E42" i="12"/>
  <c r="F43" i="12"/>
  <c r="D45" i="12"/>
  <c r="E46" i="12"/>
  <c r="F47" i="12"/>
  <c r="D49" i="12"/>
  <c r="E50" i="12"/>
  <c r="F51" i="12"/>
  <c r="D53" i="12"/>
  <c r="E54" i="12"/>
  <c r="F55" i="12"/>
  <c r="D57" i="12"/>
  <c r="E58" i="12"/>
  <c r="F59" i="12"/>
  <c r="D61" i="12"/>
  <c r="E62" i="12"/>
  <c r="F63" i="12"/>
  <c r="D65" i="12"/>
  <c r="E66" i="12"/>
  <c r="F67" i="12"/>
  <c r="D69" i="12"/>
  <c r="E70" i="12"/>
  <c r="F71" i="12"/>
  <c r="D73" i="12"/>
  <c r="E74" i="12"/>
  <c r="F75" i="12"/>
  <c r="D77" i="12"/>
  <c r="E78" i="12"/>
  <c r="F79" i="12"/>
  <c r="D81" i="12"/>
  <c r="E82" i="12"/>
  <c r="F83" i="12"/>
  <c r="D85" i="12"/>
  <c r="E86" i="12"/>
  <c r="F87" i="12"/>
  <c r="D89" i="12"/>
  <c r="E90" i="12"/>
  <c r="F91" i="12"/>
  <c r="D93" i="12"/>
  <c r="E94" i="12"/>
  <c r="F95" i="12"/>
  <c r="D4" i="12"/>
  <c r="E5" i="12"/>
  <c r="F6" i="12"/>
  <c r="D8" i="12"/>
  <c r="E9" i="12"/>
  <c r="F10" i="12"/>
  <c r="D12" i="12"/>
  <c r="E13" i="12"/>
  <c r="F14" i="12"/>
  <c r="D16" i="12"/>
  <c r="E17" i="12"/>
  <c r="F18" i="12"/>
  <c r="D20" i="12"/>
  <c r="E21" i="12"/>
  <c r="F22" i="12"/>
  <c r="D24" i="12"/>
  <c r="E25" i="12"/>
  <c r="F26" i="12"/>
  <c r="D28" i="12"/>
  <c r="E29" i="12"/>
  <c r="F30" i="12"/>
  <c r="D32" i="12"/>
  <c r="E33" i="12"/>
  <c r="F34" i="12"/>
  <c r="D36" i="12"/>
  <c r="E37" i="12"/>
  <c r="F38" i="12"/>
  <c r="D40" i="12"/>
  <c r="E41" i="12"/>
  <c r="F42" i="12"/>
  <c r="D44" i="12"/>
  <c r="E45" i="12"/>
  <c r="F46" i="12"/>
  <c r="D48" i="12"/>
  <c r="E49" i="12"/>
  <c r="F50" i="12"/>
  <c r="D52" i="12"/>
  <c r="E53" i="12"/>
  <c r="F54" i="12"/>
  <c r="D56" i="12"/>
  <c r="E57" i="12"/>
  <c r="F58" i="12"/>
  <c r="D60" i="12"/>
  <c r="E61" i="12"/>
  <c r="F62" i="12"/>
  <c r="D64" i="12"/>
  <c r="E65" i="12"/>
  <c r="F66" i="12"/>
  <c r="D68" i="12"/>
  <c r="E69" i="12"/>
  <c r="F70" i="12"/>
  <c r="D72" i="12"/>
  <c r="E73" i="12"/>
  <c r="F74" i="12"/>
  <c r="D76" i="12"/>
  <c r="E77" i="12"/>
  <c r="F78" i="12"/>
  <c r="D80" i="12"/>
  <c r="E81" i="12"/>
  <c r="F82" i="12"/>
  <c r="D84" i="12"/>
  <c r="E85" i="12"/>
  <c r="F86" i="12"/>
  <c r="D88" i="12"/>
  <c r="E89" i="12"/>
  <c r="F90" i="12"/>
  <c r="D92" i="12"/>
  <c r="E93" i="12"/>
  <c r="F94" i="12"/>
  <c r="D96" i="12"/>
  <c r="E97" i="12"/>
  <c r="F98" i="12"/>
  <c r="D100" i="12"/>
  <c r="E101" i="12"/>
  <c r="F102" i="12"/>
  <c r="D104" i="12"/>
  <c r="E105" i="12"/>
  <c r="F106" i="12"/>
  <c r="D108" i="12"/>
  <c r="E109" i="12"/>
  <c r="F110" i="12"/>
  <c r="D112" i="12"/>
  <c r="E113" i="12"/>
  <c r="F114" i="12"/>
  <c r="D116" i="12"/>
  <c r="F96" i="12"/>
  <c r="E98" i="12"/>
  <c r="E100" i="12"/>
  <c r="D102" i="12"/>
  <c r="F103" i="12"/>
  <c r="F105" i="12"/>
  <c r="E107" i="12"/>
  <c r="D109" i="12"/>
  <c r="D111" i="12"/>
  <c r="F112" i="12"/>
  <c r="E114" i="12"/>
  <c r="E116" i="12"/>
  <c r="F117" i="12"/>
  <c r="D119" i="12"/>
  <c r="E120" i="12"/>
  <c r="F121" i="12"/>
  <c r="E124" i="12"/>
  <c r="F125" i="12"/>
  <c r="E128" i="12"/>
  <c r="D131" i="12"/>
  <c r="D135" i="12"/>
  <c r="F137" i="12"/>
  <c r="E140" i="12"/>
  <c r="D143" i="12"/>
  <c r="F145" i="12"/>
  <c r="E148" i="12"/>
  <c r="D151" i="12"/>
  <c r="F136" i="12"/>
  <c r="D142" i="12"/>
  <c r="D146" i="12"/>
  <c r="D150" i="12"/>
  <c r="E146" i="12"/>
  <c r="D97" i="12"/>
  <c r="D99" i="12"/>
  <c r="F100" i="12"/>
  <c r="E102" i="12"/>
  <c r="E104" i="12"/>
  <c r="D106" i="12"/>
  <c r="F107" i="12"/>
  <c r="F109" i="12"/>
  <c r="E111" i="12"/>
  <c r="D113" i="12"/>
  <c r="D115" i="12"/>
  <c r="F116" i="12"/>
  <c r="D118" i="12"/>
  <c r="E119" i="12"/>
  <c r="F120" i="12"/>
  <c r="D122" i="12"/>
  <c r="E123" i="12"/>
  <c r="F124" i="12"/>
  <c r="D126" i="12"/>
  <c r="E127" i="12"/>
  <c r="F128" i="12"/>
  <c r="D130" i="12"/>
  <c r="E131" i="12"/>
  <c r="F132" i="12"/>
  <c r="D134" i="12"/>
  <c r="D138" i="12"/>
  <c r="F140" i="12"/>
  <c r="F144" i="12"/>
  <c r="F148" i="12"/>
  <c r="F152" i="12"/>
  <c r="F147" i="12"/>
  <c r="F97" i="12"/>
  <c r="E99" i="12"/>
  <c r="D101" i="12"/>
  <c r="D103" i="12"/>
  <c r="F104" i="12"/>
  <c r="E106" i="12"/>
  <c r="E108" i="12"/>
  <c r="D110" i="12"/>
  <c r="F111" i="12"/>
  <c r="F113" i="12"/>
  <c r="E115" i="12"/>
  <c r="D117" i="12"/>
  <c r="E118" i="12"/>
  <c r="F119" i="12"/>
  <c r="D121" i="12"/>
  <c r="E122" i="12"/>
  <c r="F123" i="12"/>
  <c r="D125" i="12"/>
  <c r="E126" i="12"/>
  <c r="F127" i="12"/>
  <c r="D129" i="12"/>
  <c r="E130" i="12"/>
  <c r="F131" i="12"/>
  <c r="D133" i="12"/>
  <c r="E134" i="12"/>
  <c r="F135" i="12"/>
  <c r="D137" i="12"/>
  <c r="E138" i="12"/>
  <c r="F139" i="12"/>
  <c r="D141" i="12"/>
  <c r="E142" i="12"/>
  <c r="F143" i="12"/>
  <c r="D145" i="12"/>
  <c r="E150" i="12"/>
  <c r="D98" i="12"/>
  <c r="F99" i="12"/>
  <c r="F101" i="12"/>
  <c r="E103" i="12"/>
  <c r="D105" i="12"/>
  <c r="D107" i="12"/>
  <c r="F108" i="12"/>
  <c r="E110" i="12"/>
  <c r="E112" i="12"/>
  <c r="D114" i="12"/>
  <c r="F115" i="12"/>
  <c r="E117" i="12"/>
  <c r="F118" i="12"/>
  <c r="D120" i="12"/>
  <c r="E121" i="12"/>
  <c r="F122" i="12"/>
  <c r="D124" i="12"/>
  <c r="E125" i="12"/>
  <c r="F126" i="12"/>
  <c r="D128" i="12"/>
  <c r="E129" i="12"/>
  <c r="F130" i="12"/>
  <c r="D132" i="12"/>
  <c r="E133" i="12"/>
  <c r="F134" i="12"/>
  <c r="D136" i="12"/>
  <c r="E137" i="12"/>
  <c r="F138" i="12"/>
  <c r="D140" i="12"/>
  <c r="E141" i="12"/>
  <c r="F142" i="12"/>
  <c r="D144" i="12"/>
  <c r="E145" i="12"/>
  <c r="F146" i="12"/>
  <c r="D148" i="12"/>
  <c r="E149" i="12"/>
  <c r="F150" i="12"/>
  <c r="D152" i="12"/>
  <c r="D123" i="12"/>
  <c r="D127" i="12"/>
  <c r="F129" i="12"/>
  <c r="E132" i="12"/>
  <c r="F133" i="12"/>
  <c r="E136" i="12"/>
  <c r="D139" i="12"/>
  <c r="F141" i="12"/>
  <c r="E144" i="12"/>
  <c r="D147" i="12"/>
  <c r="F149" i="12"/>
  <c r="E152" i="12"/>
  <c r="E135" i="12"/>
  <c r="E139" i="12"/>
  <c r="E143" i="12"/>
  <c r="E147" i="12"/>
  <c r="E151" i="12"/>
  <c r="D149" i="12"/>
  <c r="F151" i="12"/>
  <c r="E2" i="12"/>
  <c r="D2" i="12"/>
  <c r="P154" i="7"/>
  <c r="R154" i="7" s="1"/>
  <c r="O154" i="7"/>
  <c r="Q154" i="7" s="1"/>
  <c r="O153" i="7"/>
  <c r="Q153" i="7" s="1"/>
  <c r="P153" i="7"/>
  <c r="P152" i="7"/>
  <c r="R152" i="7" s="1"/>
  <c r="O152" i="7"/>
  <c r="Q152" i="7" s="1"/>
  <c r="P151" i="7"/>
  <c r="R151" i="7" s="1"/>
  <c r="O151" i="7"/>
  <c r="Q151" i="7" s="1"/>
  <c r="P150" i="7"/>
  <c r="R150" i="7" s="1"/>
  <c r="O150" i="7"/>
  <c r="Q150" i="7" s="1"/>
  <c r="P149" i="7"/>
  <c r="R149" i="7" s="1"/>
  <c r="O149" i="7"/>
  <c r="Q149" i="7" s="1"/>
  <c r="O148" i="7"/>
  <c r="Q148" i="7" s="1"/>
  <c r="P148" i="7"/>
  <c r="R148" i="7" s="1"/>
  <c r="O147" i="7"/>
  <c r="Q147" i="7" s="1"/>
  <c r="P147" i="7"/>
  <c r="R147" i="7" s="1"/>
  <c r="P146" i="7"/>
  <c r="R146" i="7" s="1"/>
  <c r="O146" i="7"/>
  <c r="Q146" i="7" s="1"/>
  <c r="P145" i="7"/>
  <c r="R145" i="7" s="1"/>
  <c r="O145" i="7"/>
  <c r="Q145" i="7" s="1"/>
  <c r="P144" i="7"/>
  <c r="R144" i="7" s="1"/>
  <c r="O144" i="7"/>
  <c r="Q144" i="7" s="1"/>
  <c r="P143" i="7"/>
  <c r="R143" i="7" s="1"/>
  <c r="O143" i="7"/>
  <c r="Q143" i="7" s="1"/>
  <c r="O142" i="7"/>
  <c r="Q142" i="7" s="1"/>
  <c r="P142" i="7"/>
  <c r="R142" i="7" s="1"/>
  <c r="P141" i="7"/>
  <c r="R141" i="7" s="1"/>
  <c r="O141" i="7"/>
  <c r="Q141" i="7" s="1"/>
  <c r="O139" i="7"/>
  <c r="Q139" i="7" s="1"/>
  <c r="P139" i="7"/>
  <c r="R139" i="7" s="1"/>
  <c r="O140" i="7"/>
  <c r="Q140" i="7" s="1"/>
  <c r="P140" i="7"/>
  <c r="R140" i="7" s="1"/>
  <c r="P138" i="7"/>
  <c r="R138" i="7" s="1"/>
  <c r="O138" i="7"/>
  <c r="Q138" i="7" s="1"/>
  <c r="P137" i="7"/>
  <c r="R137" i="7" s="1"/>
  <c r="O137" i="7"/>
  <c r="Q137" i="7" s="1"/>
  <c r="K2" i="10"/>
  <c r="K3" i="10"/>
  <c r="K7" i="10"/>
  <c r="K11" i="10"/>
  <c r="K15" i="10"/>
  <c r="K19" i="10"/>
  <c r="K23" i="10"/>
  <c r="K27" i="10"/>
  <c r="K31" i="10"/>
  <c r="K35" i="10"/>
  <c r="K39" i="10"/>
  <c r="K43" i="10"/>
  <c r="K47" i="10"/>
  <c r="K51" i="10"/>
  <c r="K55" i="10"/>
  <c r="K59" i="10"/>
  <c r="K63" i="10"/>
  <c r="K67" i="10"/>
  <c r="K71" i="10"/>
  <c r="K75" i="10"/>
  <c r="K79" i="10"/>
  <c r="K83" i="10"/>
  <c r="K87" i="10"/>
  <c r="K91" i="10"/>
  <c r="K95" i="10"/>
  <c r="K99" i="10"/>
  <c r="K103" i="10"/>
  <c r="K107" i="10"/>
  <c r="K111" i="10"/>
  <c r="K115" i="10"/>
  <c r="K119" i="10"/>
  <c r="K123" i="10"/>
  <c r="K127" i="10"/>
  <c r="K131" i="10"/>
  <c r="K135" i="10"/>
  <c r="K143" i="10"/>
  <c r="K147" i="10"/>
  <c r="K155" i="10"/>
  <c r="K163" i="10"/>
  <c r="K175" i="10"/>
  <c r="K183" i="10"/>
  <c r="K191" i="10"/>
  <c r="K199" i="10"/>
  <c r="K188" i="10"/>
  <c r="K204" i="10"/>
  <c r="K197" i="10"/>
  <c r="K4" i="10"/>
  <c r="K8" i="10"/>
  <c r="K12" i="10"/>
  <c r="K16" i="10"/>
  <c r="K20" i="10"/>
  <c r="K24" i="10"/>
  <c r="K28" i="10"/>
  <c r="K32" i="10"/>
  <c r="K36" i="10"/>
  <c r="K40" i="10"/>
  <c r="K44" i="10"/>
  <c r="K48" i="10"/>
  <c r="K52" i="10"/>
  <c r="K56" i="10"/>
  <c r="K60" i="10"/>
  <c r="K64" i="10"/>
  <c r="K68" i="10"/>
  <c r="K72" i="10"/>
  <c r="K76" i="10"/>
  <c r="K80" i="10"/>
  <c r="K84" i="10"/>
  <c r="K88" i="10"/>
  <c r="K92" i="10"/>
  <c r="K96" i="10"/>
  <c r="K100" i="10"/>
  <c r="K104" i="10"/>
  <c r="K108" i="10"/>
  <c r="K112" i="10"/>
  <c r="K116" i="10"/>
  <c r="K120" i="10"/>
  <c r="K124" i="10"/>
  <c r="K128" i="10"/>
  <c r="K132" i="10"/>
  <c r="K136" i="10"/>
  <c r="K140" i="10"/>
  <c r="K144" i="10"/>
  <c r="K148" i="10"/>
  <c r="K152" i="10"/>
  <c r="K156" i="10"/>
  <c r="K160" i="10"/>
  <c r="K164" i="10"/>
  <c r="K168" i="10"/>
  <c r="K172" i="10"/>
  <c r="K176" i="10"/>
  <c r="K184" i="10"/>
  <c r="K196" i="10"/>
  <c r="K205" i="10"/>
  <c r="K5" i="10"/>
  <c r="K9" i="10"/>
  <c r="K13" i="10"/>
  <c r="K17" i="10"/>
  <c r="K21" i="10"/>
  <c r="K25" i="10"/>
  <c r="K29" i="10"/>
  <c r="K33" i="10"/>
  <c r="K37" i="10"/>
  <c r="K41" i="10"/>
  <c r="K45" i="10"/>
  <c r="K49" i="10"/>
  <c r="K53" i="10"/>
  <c r="K57" i="10"/>
  <c r="K61" i="10"/>
  <c r="K65" i="10"/>
  <c r="K69" i="10"/>
  <c r="K73" i="10"/>
  <c r="K77" i="10"/>
  <c r="K81" i="10"/>
  <c r="K85" i="10"/>
  <c r="K89" i="10"/>
  <c r="K93" i="10"/>
  <c r="K97" i="10"/>
  <c r="K101" i="10"/>
  <c r="K105" i="10"/>
  <c r="K109" i="10"/>
  <c r="K113" i="10"/>
  <c r="K117" i="10"/>
  <c r="K121" i="10"/>
  <c r="K125" i="10"/>
  <c r="K129" i="10"/>
  <c r="K133" i="10"/>
  <c r="K137" i="10"/>
  <c r="K141" i="10"/>
  <c r="K145" i="10"/>
  <c r="K149" i="10"/>
  <c r="K153" i="10"/>
  <c r="K157" i="10"/>
  <c r="K161" i="10"/>
  <c r="K165" i="10"/>
  <c r="K169" i="10"/>
  <c r="K173" i="10"/>
  <c r="K177" i="10"/>
  <c r="K181" i="10"/>
  <c r="K185" i="10"/>
  <c r="K189" i="10"/>
  <c r="K201" i="10"/>
  <c r="K6" i="10"/>
  <c r="K10" i="10"/>
  <c r="K14" i="10"/>
  <c r="K18" i="10"/>
  <c r="K22" i="10"/>
  <c r="K26" i="10"/>
  <c r="K30" i="10"/>
  <c r="K34" i="10"/>
  <c r="K38" i="10"/>
  <c r="K42" i="10"/>
  <c r="K46" i="10"/>
  <c r="K50" i="10"/>
  <c r="K54" i="10"/>
  <c r="K58" i="10"/>
  <c r="K62" i="10"/>
  <c r="K66" i="10"/>
  <c r="K70" i="10"/>
  <c r="K74" i="10"/>
  <c r="K78" i="10"/>
  <c r="K82" i="10"/>
  <c r="K86" i="10"/>
  <c r="K90" i="10"/>
  <c r="K94" i="10"/>
  <c r="K98" i="10"/>
  <c r="K102" i="10"/>
  <c r="K106" i="10"/>
  <c r="K110" i="10"/>
  <c r="K114" i="10"/>
  <c r="K118" i="10"/>
  <c r="K122" i="10"/>
  <c r="K126" i="10"/>
  <c r="K130" i="10"/>
  <c r="K134" i="10"/>
  <c r="K138" i="10"/>
  <c r="K142" i="10"/>
  <c r="K146" i="10"/>
  <c r="K150" i="10"/>
  <c r="K154" i="10"/>
  <c r="K158" i="10"/>
  <c r="K162" i="10"/>
  <c r="K166" i="10"/>
  <c r="K170" i="10"/>
  <c r="K174" i="10"/>
  <c r="K178" i="10"/>
  <c r="K182" i="10"/>
  <c r="K186" i="10"/>
  <c r="K190" i="10"/>
  <c r="K194" i="10"/>
  <c r="K198" i="10"/>
  <c r="K202" i="10"/>
  <c r="K206" i="10"/>
  <c r="K139" i="10"/>
  <c r="K151" i="10"/>
  <c r="K159" i="10"/>
  <c r="K167" i="10"/>
  <c r="K171" i="10"/>
  <c r="K179" i="10"/>
  <c r="K187" i="10"/>
  <c r="K195" i="10"/>
  <c r="K203" i="10"/>
  <c r="K180" i="10"/>
  <c r="K192" i="10"/>
  <c r="K200" i="10"/>
  <c r="K193" i="10"/>
  <c r="O136" i="7"/>
  <c r="Q136" i="7" s="1"/>
  <c r="P136" i="7"/>
  <c r="R136" i="7" s="1"/>
  <c r="P135" i="7"/>
  <c r="R135" i="7" s="1"/>
  <c r="O135" i="7"/>
  <c r="Q135" i="7" s="1"/>
  <c r="O134" i="7"/>
  <c r="Q134" i="7" s="1"/>
  <c r="P134" i="7"/>
  <c r="R134" i="7" s="1"/>
  <c r="O133" i="7"/>
  <c r="Q133" i="7" s="1"/>
  <c r="P133" i="7"/>
  <c r="R133" i="7" s="1"/>
  <c r="O132" i="7"/>
  <c r="Q132" i="7" s="1"/>
  <c r="P132" i="7"/>
  <c r="R132" i="7" s="1"/>
  <c r="P131" i="7"/>
  <c r="R131" i="7" s="1"/>
  <c r="O131" i="7"/>
  <c r="Q131" i="7" s="1"/>
  <c r="P130" i="7"/>
  <c r="R130" i="7" s="1"/>
  <c r="O130" i="7"/>
  <c r="Q130" i="7" s="1"/>
  <c r="O128" i="7"/>
  <c r="Q128" i="7" s="1"/>
  <c r="P128" i="7"/>
  <c r="R128" i="7" s="1"/>
  <c r="P129" i="7"/>
  <c r="R129" i="7" s="1"/>
  <c r="O129" i="7"/>
  <c r="Q129" i="7" s="1"/>
  <c r="O127" i="7"/>
  <c r="Q127" i="7" s="1"/>
  <c r="P127" i="7"/>
  <c r="R127" i="7" s="1"/>
  <c r="P126" i="7"/>
  <c r="R126" i="7" s="1"/>
  <c r="O126" i="7"/>
  <c r="Q126" i="7" s="1"/>
  <c r="O125" i="7"/>
  <c r="Q125" i="7" s="1"/>
  <c r="P125" i="7"/>
  <c r="R125" i="7" s="1"/>
  <c r="P124" i="7"/>
  <c r="R124" i="7" s="1"/>
  <c r="O124" i="7"/>
  <c r="Q124" i="7" s="1"/>
  <c r="P123" i="7"/>
  <c r="R123" i="7" s="1"/>
  <c r="O123" i="7"/>
  <c r="Q123" i="7" s="1"/>
  <c r="O122" i="7"/>
  <c r="Q122" i="7" s="1"/>
  <c r="P122" i="7"/>
  <c r="R122" i="7" s="1"/>
  <c r="P121" i="7"/>
  <c r="R121" i="7" s="1"/>
  <c r="O121" i="7"/>
  <c r="Q121" i="7" s="1"/>
  <c r="P120" i="7"/>
  <c r="R120" i="7" s="1"/>
  <c r="O120" i="7"/>
  <c r="Q120" i="7" s="1"/>
  <c r="O118" i="7"/>
  <c r="Q118" i="7" s="1"/>
  <c r="O119" i="7"/>
  <c r="Q119" i="7" s="1"/>
  <c r="P119" i="7"/>
  <c r="R119" i="7" s="1"/>
  <c r="P118" i="7"/>
  <c r="R118" i="7" s="1"/>
  <c r="O117" i="7"/>
  <c r="Q117" i="7" s="1"/>
  <c r="P117" i="7"/>
  <c r="R117" i="7" s="1"/>
  <c r="Q8" i="1"/>
  <c r="Q6" i="1"/>
  <c r="O116" i="7"/>
  <c r="Q116" i="7" s="1"/>
  <c r="P116" i="7"/>
  <c r="R116" i="7" s="1"/>
  <c r="P115" i="7"/>
  <c r="R115" i="7" s="1"/>
  <c r="O115" i="7"/>
  <c r="Q115" i="7" s="1"/>
  <c r="P114" i="7"/>
  <c r="R114" i="7" s="1"/>
  <c r="O114" i="7"/>
  <c r="Q114" i="7" s="1"/>
  <c r="P113" i="7"/>
  <c r="R113" i="7" s="1"/>
  <c r="P111" i="7"/>
  <c r="R111" i="7" s="1"/>
  <c r="O112" i="7"/>
  <c r="Q112" i="7" s="1"/>
  <c r="P112" i="7"/>
  <c r="R112" i="7" s="1"/>
  <c r="O113" i="7"/>
  <c r="Q113" i="7" s="1"/>
  <c r="O111" i="7"/>
  <c r="Q111" i="7" s="1"/>
  <c r="O110" i="7"/>
  <c r="Q110" i="7" s="1"/>
  <c r="P110" i="7"/>
  <c r="R110" i="7" s="1"/>
  <c r="P109" i="7"/>
  <c r="R109" i="7" s="1"/>
  <c r="O109" i="7"/>
  <c r="Q109" i="7" s="1"/>
  <c r="O108" i="7"/>
  <c r="Q108" i="7" s="1"/>
  <c r="P108" i="7"/>
  <c r="R108" i="7" s="1"/>
  <c r="O107" i="7"/>
  <c r="Q107" i="7" s="1"/>
  <c r="P107" i="7"/>
  <c r="R107" i="7" s="1"/>
  <c r="O104" i="7"/>
  <c r="Q104" i="7" s="1"/>
  <c r="P106" i="7"/>
  <c r="R106" i="7" s="1"/>
  <c r="P103" i="7"/>
  <c r="R103" i="7" s="1"/>
  <c r="P105" i="7"/>
  <c r="R105" i="7" s="1"/>
  <c r="O105" i="7"/>
  <c r="Q105" i="7" s="1"/>
  <c r="P104" i="7"/>
  <c r="R104" i="7" s="1"/>
  <c r="O103" i="7"/>
  <c r="Q103" i="7" s="1"/>
  <c r="O106" i="7"/>
  <c r="Q106" i="7" s="1"/>
  <c r="C163" i="10"/>
  <c r="D163" i="10"/>
  <c r="P101" i="7"/>
  <c r="R101" i="7" s="1"/>
  <c r="O102" i="7"/>
  <c r="Q102" i="7" s="1"/>
  <c r="P102" i="7"/>
  <c r="R102" i="7" s="1"/>
  <c r="O101" i="7"/>
  <c r="Q101" i="7" s="1"/>
  <c r="O93" i="7"/>
  <c r="Q93" i="7" s="1"/>
  <c r="O95" i="7"/>
  <c r="Q95" i="7" s="1"/>
  <c r="O97" i="7"/>
  <c r="Q97" i="7" s="1"/>
  <c r="O99" i="7"/>
  <c r="Q99" i="7" s="1"/>
  <c r="P93" i="7"/>
  <c r="R93" i="7" s="1"/>
  <c r="P95" i="7"/>
  <c r="R95" i="7" s="1"/>
  <c r="P97" i="7"/>
  <c r="R97" i="7" s="1"/>
  <c r="P99" i="7"/>
  <c r="R99" i="7" s="1"/>
  <c r="O94" i="7"/>
  <c r="Q94" i="7" s="1"/>
  <c r="O96" i="7"/>
  <c r="Q96" i="7" s="1"/>
  <c r="O98" i="7"/>
  <c r="Q98" i="7" s="1"/>
  <c r="O100" i="7"/>
  <c r="Q100" i="7" s="1"/>
  <c r="P94" i="7"/>
  <c r="R94" i="7" s="1"/>
  <c r="P96" i="7"/>
  <c r="R96" i="7" s="1"/>
  <c r="P98" i="7"/>
  <c r="R98" i="7" s="1"/>
  <c r="P100" i="7"/>
  <c r="R100" i="7" s="1"/>
  <c r="Y4" i="1"/>
  <c r="O89" i="7"/>
  <c r="Q89" i="7" s="1"/>
  <c r="O91" i="7"/>
  <c r="Q91" i="7" s="1"/>
  <c r="P88" i="7"/>
  <c r="R88" i="7" s="1"/>
  <c r="P90" i="7"/>
  <c r="R90" i="7" s="1"/>
  <c r="P92" i="7"/>
  <c r="R92" i="7" s="1"/>
  <c r="O88" i="7"/>
  <c r="Q88" i="7" s="1"/>
  <c r="O90" i="7"/>
  <c r="Q90" i="7" s="1"/>
  <c r="O92" i="7"/>
  <c r="Q92" i="7" s="1"/>
  <c r="P89" i="7"/>
  <c r="R89" i="7" s="1"/>
  <c r="P91" i="7"/>
  <c r="R91" i="7" s="1"/>
  <c r="O82" i="7"/>
  <c r="Q82" i="7" s="1"/>
  <c r="P85" i="7"/>
  <c r="R85" i="7" s="1"/>
  <c r="O86" i="7"/>
  <c r="Q86" i="7" s="1"/>
  <c r="P82" i="7"/>
  <c r="R82" i="7" s="1"/>
  <c r="O83" i="7"/>
  <c r="Q83" i="7" s="1"/>
  <c r="P86" i="7"/>
  <c r="R86" i="7" s="1"/>
  <c r="P83" i="7"/>
  <c r="R83" i="7" s="1"/>
  <c r="O84" i="7"/>
  <c r="Q84" i="7" s="1"/>
  <c r="P87" i="7"/>
  <c r="R87" i="7" s="1"/>
  <c r="P84" i="7"/>
  <c r="R84" i="7" s="1"/>
  <c r="O85" i="7"/>
  <c r="Q85" i="7" s="1"/>
  <c r="O87" i="7"/>
  <c r="Q87" i="7" s="1"/>
  <c r="O81" i="7"/>
  <c r="Q81" i="7" s="1"/>
  <c r="P81" i="7"/>
  <c r="R81" i="7" s="1"/>
  <c r="O79" i="7"/>
  <c r="Q79" i="7" s="1"/>
  <c r="P80" i="7"/>
  <c r="R80" i="7" s="1"/>
  <c r="O80" i="7"/>
  <c r="Q80" i="7" s="1"/>
  <c r="P79" i="7"/>
  <c r="R79" i="7" s="1"/>
  <c r="O78" i="7"/>
  <c r="Q78" i="7" s="1"/>
  <c r="P78" i="7"/>
  <c r="R78" i="7" s="1"/>
  <c r="O71" i="7"/>
  <c r="Q71" i="7" s="1"/>
  <c r="P74" i="7"/>
  <c r="R74" i="7" s="1"/>
  <c r="O75" i="7"/>
  <c r="Q75" i="7" s="1"/>
  <c r="P71" i="7"/>
  <c r="R71" i="7" s="1"/>
  <c r="O72" i="7"/>
  <c r="Q72" i="7" s="1"/>
  <c r="P75" i="7"/>
  <c r="R75" i="7" s="1"/>
  <c r="O76" i="7"/>
  <c r="Q76" i="7" s="1"/>
  <c r="P72" i="7"/>
  <c r="R72" i="7" s="1"/>
  <c r="O73" i="7"/>
  <c r="Q73" i="7" s="1"/>
  <c r="P76" i="7"/>
  <c r="R76" i="7" s="1"/>
  <c r="O77" i="7"/>
  <c r="Q77" i="7" s="1"/>
  <c r="P73" i="7"/>
  <c r="R73" i="7" s="1"/>
  <c r="O74" i="7"/>
  <c r="Q74" i="7" s="1"/>
  <c r="P77" i="7"/>
  <c r="R77" i="7" s="1"/>
  <c r="O53" i="7"/>
  <c r="Q53" i="7" s="1"/>
  <c r="P56" i="7"/>
  <c r="R56" i="7" s="1"/>
  <c r="O57" i="7"/>
  <c r="Q57" i="7" s="1"/>
  <c r="P60" i="7"/>
  <c r="R60" i="7" s="1"/>
  <c r="O61" i="7"/>
  <c r="Q61" i="7" s="1"/>
  <c r="P64" i="7"/>
  <c r="R64" i="7" s="1"/>
  <c r="O65" i="7"/>
  <c r="Q65" i="7" s="1"/>
  <c r="P68" i="7"/>
  <c r="R68" i="7" s="1"/>
  <c r="O69" i="7"/>
  <c r="Q69" i="7" s="1"/>
  <c r="P55" i="7"/>
  <c r="R55" i="7" s="1"/>
  <c r="O60" i="7"/>
  <c r="Q60" i="7" s="1"/>
  <c r="P67" i="7"/>
  <c r="R67" i="7" s="1"/>
  <c r="P53" i="7"/>
  <c r="R53" i="7" s="1"/>
  <c r="O54" i="7"/>
  <c r="Q54" i="7" s="1"/>
  <c r="P57" i="7"/>
  <c r="R57" i="7" s="1"/>
  <c r="O58" i="7"/>
  <c r="Q58" i="7" s="1"/>
  <c r="P61" i="7"/>
  <c r="R61" i="7" s="1"/>
  <c r="O62" i="7"/>
  <c r="Q62" i="7" s="1"/>
  <c r="P65" i="7"/>
  <c r="R65" i="7" s="1"/>
  <c r="O66" i="7"/>
  <c r="Q66" i="7" s="1"/>
  <c r="P69" i="7"/>
  <c r="R69" i="7" s="1"/>
  <c r="O70" i="7"/>
  <c r="Q70" i="7" s="1"/>
  <c r="O56" i="7"/>
  <c r="Q56" i="7" s="1"/>
  <c r="P63" i="7"/>
  <c r="R63" i="7" s="1"/>
  <c r="O68" i="7"/>
  <c r="Q68" i="7" s="1"/>
  <c r="P54" i="7"/>
  <c r="R54" i="7" s="1"/>
  <c r="O55" i="7"/>
  <c r="Q55" i="7" s="1"/>
  <c r="P58" i="7"/>
  <c r="R58" i="7" s="1"/>
  <c r="O59" i="7"/>
  <c r="Q59" i="7" s="1"/>
  <c r="P62" i="7"/>
  <c r="R62" i="7" s="1"/>
  <c r="O63" i="7"/>
  <c r="Q63" i="7" s="1"/>
  <c r="P66" i="7"/>
  <c r="R66" i="7" s="1"/>
  <c r="O67" i="7"/>
  <c r="Q67" i="7" s="1"/>
  <c r="P70" i="7"/>
  <c r="R70" i="7" s="1"/>
  <c r="P59" i="7"/>
  <c r="R59" i="7" s="1"/>
  <c r="O64" i="7"/>
  <c r="Q64" i="7" s="1"/>
  <c r="E86" i="10"/>
  <c r="E85" i="10"/>
  <c r="P52" i="7"/>
  <c r="R52" i="7" s="1"/>
  <c r="O52" i="7"/>
  <c r="Q52" i="7" s="1"/>
  <c r="O50" i="7"/>
  <c r="Q50" i="7" s="1"/>
  <c r="P50" i="7"/>
  <c r="R50" i="7" s="1"/>
  <c r="P51" i="7"/>
  <c r="R51" i="7" s="1"/>
  <c r="O51" i="7"/>
  <c r="P49" i="7"/>
  <c r="R49" i="7" s="1"/>
  <c r="O49" i="7"/>
  <c r="Q49" i="7" s="1"/>
  <c r="O48" i="7"/>
  <c r="Q48" i="7" s="1"/>
  <c r="P48" i="7"/>
  <c r="R48" i="7" s="1"/>
  <c r="P47" i="7"/>
  <c r="R47" i="7" s="1"/>
  <c r="O47" i="7"/>
  <c r="Q47" i="7" s="1"/>
  <c r="O45" i="7"/>
  <c r="Q45" i="7" s="1"/>
  <c r="P46" i="7"/>
  <c r="R46" i="7" s="1"/>
  <c r="O46" i="7"/>
  <c r="Q46" i="7" s="1"/>
  <c r="P45" i="7"/>
  <c r="R45" i="7" s="1"/>
  <c r="O43" i="7"/>
  <c r="Q43" i="7" s="1"/>
  <c r="P43" i="7"/>
  <c r="R43" i="7" s="1"/>
  <c r="P44" i="7"/>
  <c r="R44" i="7" s="1"/>
  <c r="O44" i="7"/>
  <c r="Q44" i="7" s="1"/>
  <c r="P42" i="7"/>
  <c r="R42" i="7" s="1"/>
  <c r="O42" i="7"/>
  <c r="Q42" i="7" s="1"/>
  <c r="P41" i="7"/>
  <c r="R41" i="7" s="1"/>
  <c r="O41" i="7"/>
  <c r="Q41" i="7" s="1"/>
  <c r="P40" i="7"/>
  <c r="R40" i="7" s="1"/>
  <c r="O40" i="7"/>
  <c r="Q40" i="7" s="1"/>
  <c r="Y14" i="1"/>
  <c r="O39" i="7"/>
  <c r="Q39" i="7" s="1"/>
  <c r="P39" i="7"/>
  <c r="O38" i="7"/>
  <c r="Q38" i="7" s="1"/>
  <c r="P37" i="7"/>
  <c r="R37" i="7" s="1"/>
  <c r="P38" i="7"/>
  <c r="R38" i="7" s="1"/>
  <c r="O37" i="7"/>
  <c r="Q37" i="7" s="1"/>
  <c r="P36" i="7"/>
  <c r="R36" i="7" s="1"/>
  <c r="O36" i="7"/>
  <c r="Q36" i="7" s="1"/>
  <c r="P34" i="7"/>
  <c r="R34" i="7" s="1"/>
  <c r="P35" i="7"/>
  <c r="R35" i="7" s="1"/>
  <c r="O35" i="7"/>
  <c r="Q35" i="7" s="1"/>
  <c r="O34" i="7"/>
  <c r="Q34" i="7" s="1"/>
  <c r="O5" i="7"/>
  <c r="O8" i="7"/>
  <c r="O9" i="7"/>
  <c r="Q9" i="7" s="1"/>
  <c r="O11" i="7"/>
  <c r="Q11" i="7" s="1"/>
  <c r="O13" i="7"/>
  <c r="Q13" i="7" s="1"/>
  <c r="O16" i="7"/>
  <c r="Q16" i="7" s="1"/>
  <c r="O19" i="7"/>
  <c r="Q19" i="7" s="1"/>
  <c r="O22" i="7"/>
  <c r="Q22" i="7" s="1"/>
  <c r="O25" i="7"/>
  <c r="Q25" i="7" s="1"/>
  <c r="O28" i="7"/>
  <c r="Q28" i="7" s="1"/>
  <c r="O31" i="7"/>
  <c r="Q31" i="7" s="1"/>
  <c r="P20" i="7"/>
  <c r="R20" i="7" s="1"/>
  <c r="P25" i="7"/>
  <c r="R25" i="7" s="1"/>
  <c r="P29" i="7"/>
  <c r="R29" i="7" s="1"/>
  <c r="P33" i="7"/>
  <c r="R33" i="7" s="1"/>
  <c r="P5" i="7"/>
  <c r="P6" i="7"/>
  <c r="P7" i="7"/>
  <c r="P8" i="7"/>
  <c r="P9" i="7"/>
  <c r="R9" i="7" s="1"/>
  <c r="P10" i="7"/>
  <c r="R10" i="7" s="1"/>
  <c r="P11" i="7"/>
  <c r="R11" i="7" s="1"/>
  <c r="P12" i="7"/>
  <c r="R12" i="7" s="1"/>
  <c r="P13" i="7"/>
  <c r="R13" i="7" s="1"/>
  <c r="P14" i="7"/>
  <c r="R14" i="7" s="1"/>
  <c r="P15" i="7"/>
  <c r="R15" i="7" s="1"/>
  <c r="P16" i="7"/>
  <c r="R16" i="7" s="1"/>
  <c r="P17" i="7"/>
  <c r="R17" i="7" s="1"/>
  <c r="P21" i="7"/>
  <c r="R21" i="7" s="1"/>
  <c r="P22" i="7"/>
  <c r="R22" i="7" s="1"/>
  <c r="P26" i="7"/>
  <c r="R26" i="7" s="1"/>
  <c r="P30" i="7"/>
  <c r="R30" i="7" s="1"/>
  <c r="O6" i="7"/>
  <c r="O10" i="7"/>
  <c r="Q10" i="7" s="1"/>
  <c r="O14" i="7"/>
  <c r="Q14" i="7" s="1"/>
  <c r="O17" i="7"/>
  <c r="Q17" i="7" s="1"/>
  <c r="O20" i="7"/>
  <c r="Q20" i="7" s="1"/>
  <c r="O23" i="7"/>
  <c r="Q23" i="7" s="1"/>
  <c r="O26" i="7"/>
  <c r="Q26" i="7" s="1"/>
  <c r="O29" i="7"/>
  <c r="Q29" i="7" s="1"/>
  <c r="O32" i="7"/>
  <c r="Q32" i="7" s="1"/>
  <c r="P19" i="7"/>
  <c r="R19" i="7" s="1"/>
  <c r="P24" i="7"/>
  <c r="R24" i="7" s="1"/>
  <c r="P28" i="7"/>
  <c r="R28" i="7" s="1"/>
  <c r="P32" i="7"/>
  <c r="R32" i="7" s="1"/>
  <c r="O7" i="7"/>
  <c r="O12" i="7"/>
  <c r="Q12" i="7" s="1"/>
  <c r="O15" i="7"/>
  <c r="Q15" i="7" s="1"/>
  <c r="O18" i="7"/>
  <c r="Q18" i="7" s="1"/>
  <c r="O21" i="7"/>
  <c r="Q21" i="7" s="1"/>
  <c r="O24" i="7"/>
  <c r="Q24" i="7" s="1"/>
  <c r="O27" i="7"/>
  <c r="Q27" i="7" s="1"/>
  <c r="O30" i="7"/>
  <c r="Q30" i="7" s="1"/>
  <c r="O33" i="7"/>
  <c r="Q33" i="7" s="1"/>
  <c r="P18" i="7"/>
  <c r="R18" i="7" s="1"/>
  <c r="P23" i="7"/>
  <c r="R23" i="7" s="1"/>
  <c r="P27" i="7"/>
  <c r="R27" i="7" s="1"/>
  <c r="P31" i="7"/>
  <c r="R31" i="7" s="1"/>
  <c r="P4" i="7"/>
  <c r="O4" i="7"/>
  <c r="O5" i="1"/>
  <c r="S5" i="1"/>
  <c r="T5" i="1" s="1"/>
  <c r="W5" i="1" s="1"/>
  <c r="O8" i="1"/>
  <c r="S11" i="1"/>
  <c r="T11" i="1" s="1"/>
  <c r="W11" i="1" s="1"/>
  <c r="C85" i="10" s="1"/>
  <c r="O11" i="1"/>
  <c r="O9" i="1"/>
  <c r="O6" i="1"/>
  <c r="O10" i="1"/>
  <c r="O7" i="1"/>
  <c r="S13" i="1"/>
  <c r="T13" i="1" s="1"/>
  <c r="W13" i="1" s="1"/>
  <c r="E7" i="10" s="1"/>
  <c r="S12" i="1"/>
  <c r="T12" i="1" s="1"/>
  <c r="W12" i="1" s="1"/>
  <c r="E123" i="10" s="1"/>
  <c r="Q11" i="3"/>
  <c r="P11" i="3"/>
  <c r="S11" i="3" s="1"/>
  <c r="L11" i="3"/>
  <c r="N11" i="3" s="1"/>
  <c r="S10" i="3"/>
  <c r="Q10" i="3"/>
  <c r="P10" i="3"/>
  <c r="L10" i="3"/>
  <c r="N10" i="3" s="1"/>
  <c r="S9" i="3"/>
  <c r="Q9" i="3"/>
  <c r="P9" i="3"/>
  <c r="L9" i="3"/>
  <c r="S8" i="3"/>
  <c r="Q8" i="3"/>
  <c r="P8" i="3"/>
  <c r="L8" i="3"/>
  <c r="N8" i="3" s="1"/>
  <c r="Q7" i="3"/>
  <c r="P7" i="3"/>
  <c r="S7" i="3" s="1"/>
  <c r="L7" i="3"/>
  <c r="N7" i="3" s="1"/>
  <c r="Q6" i="3"/>
  <c r="P6" i="3"/>
  <c r="S6" i="3" s="1"/>
  <c r="L6" i="3"/>
  <c r="N6" i="3" s="1"/>
  <c r="Q5" i="3"/>
  <c r="P5" i="3"/>
  <c r="S5" i="3" s="1"/>
  <c r="L5" i="3"/>
  <c r="N5" i="3" s="1"/>
  <c r="Q4" i="3"/>
  <c r="P4" i="3"/>
  <c r="S4" i="3" s="1"/>
  <c r="L4" i="3"/>
  <c r="N4" i="3" s="1"/>
  <c r="Q3" i="3"/>
  <c r="P3" i="3"/>
  <c r="S3" i="3" s="1"/>
  <c r="N3" i="3"/>
  <c r="L3" i="3"/>
  <c r="Q2" i="3"/>
  <c r="P2" i="3"/>
  <c r="S2" i="3" s="1"/>
  <c r="N2" i="3"/>
  <c r="S10" i="1" l="1"/>
  <c r="T10" i="1" s="1"/>
  <c r="W10" i="1" s="1"/>
  <c r="S9" i="1"/>
  <c r="T9" i="1" s="1"/>
  <c r="W9" i="1" s="1"/>
  <c r="G114" i="12"/>
  <c r="S188" i="7"/>
  <c r="S189" i="7" s="1"/>
  <c r="S190" i="7" s="1"/>
  <c r="S191" i="7" s="1"/>
  <c r="S192" i="7" s="1"/>
  <c r="S193" i="7" s="1"/>
  <c r="S194" i="7" s="1"/>
  <c r="S195" i="7" s="1"/>
  <c r="S196" i="7" s="1"/>
  <c r="S197" i="7" s="1"/>
  <c r="S198" i="7" s="1"/>
  <c r="S199" i="7" s="1"/>
  <c r="S200" i="7" s="1"/>
  <c r="S201" i="7" s="1"/>
  <c r="S202" i="7" s="1"/>
  <c r="S203" i="7" s="1"/>
  <c r="S204" i="7" s="1"/>
  <c r="S205" i="7" s="1"/>
  <c r="S206" i="7" s="1"/>
  <c r="S207" i="7" s="1"/>
  <c r="S208" i="7" s="1"/>
  <c r="S209" i="7" s="1"/>
  <c r="S210" i="7" s="1"/>
  <c r="S211" i="7" s="1"/>
  <c r="S212" i="7" s="1"/>
  <c r="S213" i="7" s="1"/>
  <c r="S214" i="7" s="1"/>
  <c r="S215" i="7" s="1"/>
  <c r="S216" i="7" s="1"/>
  <c r="S217" i="7" s="1"/>
  <c r="S218" i="7" s="1"/>
  <c r="S219" i="7" s="1"/>
  <c r="S220" i="7" s="1"/>
  <c r="S221" i="7" s="1"/>
  <c r="S222" i="7" s="1"/>
  <c r="S223" i="7" s="1"/>
  <c r="S224" i="7" s="1"/>
  <c r="S225" i="7" s="1"/>
  <c r="S226" i="7" s="1"/>
  <c r="S227" i="7" s="1"/>
  <c r="S228" i="7" s="1"/>
  <c r="S229" i="7" s="1"/>
  <c r="S230" i="7" s="1"/>
  <c r="S231" i="7" s="1"/>
  <c r="S232" i="7" s="1"/>
  <c r="S233" i="7" s="1"/>
  <c r="S234" i="7" s="1"/>
  <c r="S235" i="7" s="1"/>
  <c r="S236" i="7" s="1"/>
  <c r="S237" i="7" s="1"/>
  <c r="S238" i="7" s="1"/>
  <c r="S239" i="7" s="1"/>
  <c r="S240" i="7" s="1"/>
  <c r="S241" i="7" s="1"/>
  <c r="S242" i="7" s="1"/>
  <c r="S243" i="7" s="1"/>
  <c r="S244" i="7" s="1"/>
  <c r="S245" i="7" s="1"/>
  <c r="S246" i="7" s="1"/>
  <c r="S247" i="7" s="1"/>
  <c r="S248" i="7" s="1"/>
  <c r="S249" i="7" s="1"/>
  <c r="Q188" i="7"/>
  <c r="Q189" i="7"/>
  <c r="J7" i="13"/>
  <c r="J6" i="13"/>
  <c r="J5" i="13"/>
  <c r="J4" i="13"/>
  <c r="J3" i="13"/>
  <c r="R7" i="7"/>
  <c r="R8" i="7"/>
  <c r="R6" i="7"/>
  <c r="R5" i="7"/>
  <c r="R4" i="7"/>
  <c r="Q7" i="7"/>
  <c r="I6" i="13"/>
  <c r="Q8" i="7"/>
  <c r="I7" i="13"/>
  <c r="Q6" i="7"/>
  <c r="I5" i="13"/>
  <c r="Q5" i="7"/>
  <c r="I4" i="13"/>
  <c r="Q4" i="7"/>
  <c r="I3" i="13"/>
  <c r="G120" i="12"/>
  <c r="G107" i="12"/>
  <c r="G84" i="12"/>
  <c r="G68" i="12"/>
  <c r="G52" i="12"/>
  <c r="G36" i="12"/>
  <c r="G20" i="12"/>
  <c r="G4" i="12"/>
  <c r="G88" i="12"/>
  <c r="G72" i="12"/>
  <c r="G56" i="12"/>
  <c r="G40" i="12"/>
  <c r="G24" i="12"/>
  <c r="G8" i="12"/>
  <c r="G124" i="12"/>
  <c r="G128" i="12"/>
  <c r="G80" i="12"/>
  <c r="G64" i="12"/>
  <c r="G48" i="12"/>
  <c r="G32" i="12"/>
  <c r="G16" i="12"/>
  <c r="G98" i="12"/>
  <c r="G92" i="12"/>
  <c r="G76" i="12"/>
  <c r="G60" i="12"/>
  <c r="G44" i="12"/>
  <c r="G28" i="12"/>
  <c r="G12" i="12"/>
  <c r="G105" i="12"/>
  <c r="G127" i="12"/>
  <c r="G140" i="12"/>
  <c r="G123" i="12"/>
  <c r="G148" i="12"/>
  <c r="G2" i="12"/>
  <c r="G149" i="12"/>
  <c r="G152" i="12"/>
  <c r="G136" i="12"/>
  <c r="G133" i="12"/>
  <c r="G117" i="12"/>
  <c r="G110" i="12"/>
  <c r="G103" i="12"/>
  <c r="G126" i="12"/>
  <c r="G115" i="12"/>
  <c r="G150" i="12"/>
  <c r="G151" i="12"/>
  <c r="G104" i="12"/>
  <c r="G85" i="12"/>
  <c r="G69" i="12"/>
  <c r="G53" i="12"/>
  <c r="G37" i="12"/>
  <c r="G21" i="12"/>
  <c r="G5" i="12"/>
  <c r="G82" i="12"/>
  <c r="G66" i="12"/>
  <c r="G50" i="12"/>
  <c r="G34" i="12"/>
  <c r="G18" i="12"/>
  <c r="G91" i="12"/>
  <c r="G75" i="12"/>
  <c r="G59" i="12"/>
  <c r="G43" i="12"/>
  <c r="G27" i="12"/>
  <c r="G11" i="12"/>
  <c r="G139" i="12"/>
  <c r="G137" i="12"/>
  <c r="G121" i="12"/>
  <c r="G101" i="12"/>
  <c r="G138" i="12"/>
  <c r="G130" i="12"/>
  <c r="G113" i="12"/>
  <c r="G106" i="12"/>
  <c r="G99" i="12"/>
  <c r="G146" i="12"/>
  <c r="G119" i="12"/>
  <c r="G108" i="12"/>
  <c r="G89" i="12"/>
  <c r="G73" i="12"/>
  <c r="G57" i="12"/>
  <c r="G41" i="12"/>
  <c r="G25" i="12"/>
  <c r="G9" i="12"/>
  <c r="G86" i="12"/>
  <c r="G70" i="12"/>
  <c r="G54" i="12"/>
  <c r="G38" i="12"/>
  <c r="G22" i="12"/>
  <c r="G6" i="12"/>
  <c r="G95" i="12"/>
  <c r="G79" i="12"/>
  <c r="G63" i="12"/>
  <c r="G47" i="12"/>
  <c r="G31" i="12"/>
  <c r="G15" i="12"/>
  <c r="G147" i="12"/>
  <c r="G144" i="12"/>
  <c r="G141" i="12"/>
  <c r="G125" i="12"/>
  <c r="G134" i="12"/>
  <c r="G118" i="12"/>
  <c r="G97" i="12"/>
  <c r="G142" i="12"/>
  <c r="G135" i="12"/>
  <c r="G111" i="12"/>
  <c r="G112" i="12"/>
  <c r="G96" i="12"/>
  <c r="G93" i="12"/>
  <c r="G77" i="12"/>
  <c r="G61" i="12"/>
  <c r="G45" i="12"/>
  <c r="G29" i="12"/>
  <c r="G13" i="12"/>
  <c r="G90" i="12"/>
  <c r="G74" i="12"/>
  <c r="G58" i="12"/>
  <c r="G42" i="12"/>
  <c r="G26" i="12"/>
  <c r="G10" i="12"/>
  <c r="G83" i="12"/>
  <c r="G67" i="12"/>
  <c r="G51" i="12"/>
  <c r="G35" i="12"/>
  <c r="G19" i="12"/>
  <c r="G3" i="12"/>
  <c r="G132" i="12"/>
  <c r="G145" i="12"/>
  <c r="G129" i="12"/>
  <c r="G122" i="12"/>
  <c r="G143" i="12"/>
  <c r="G131" i="12"/>
  <c r="G109" i="12"/>
  <c r="G102" i="12"/>
  <c r="G116" i="12"/>
  <c r="G100" i="12"/>
  <c r="G81" i="12"/>
  <c r="G65" i="12"/>
  <c r="G49" i="12"/>
  <c r="G33" i="12"/>
  <c r="G17" i="12"/>
  <c r="G94" i="12"/>
  <c r="G78" i="12"/>
  <c r="G62" i="12"/>
  <c r="G46" i="12"/>
  <c r="G30" i="12"/>
  <c r="G14" i="12"/>
  <c r="G87" i="12"/>
  <c r="G71" i="12"/>
  <c r="G55" i="12"/>
  <c r="G39" i="12"/>
  <c r="G23" i="12"/>
  <c r="G7" i="12"/>
  <c r="R153" i="7"/>
  <c r="D86" i="10"/>
  <c r="C86" i="10"/>
  <c r="D92" i="10"/>
  <c r="D85" i="10"/>
  <c r="Q51" i="7"/>
  <c r="R39" i="7"/>
  <c r="Y5" i="1"/>
  <c r="Y12" i="1"/>
  <c r="Y13" i="1"/>
  <c r="AA4" i="1"/>
  <c r="Y11" i="1"/>
  <c r="S7" i="1"/>
  <c r="T7" i="1" s="1"/>
  <c r="W7" i="1" s="1"/>
  <c r="S6" i="1"/>
  <c r="T6" i="1" s="1"/>
  <c r="W6" i="1" s="1"/>
  <c r="S8" i="1"/>
  <c r="T8" i="1" s="1"/>
  <c r="W8" i="1" s="1"/>
  <c r="E148" i="10" s="1"/>
  <c r="Q3" i="1"/>
  <c r="S3" i="1" s="1"/>
  <c r="K3" i="13" l="1"/>
  <c r="K4" i="13"/>
  <c r="K7" i="13"/>
  <c r="K5" i="13"/>
  <c r="K6" i="13"/>
  <c r="H131" i="12"/>
  <c r="H139" i="12"/>
  <c r="H27" i="12"/>
  <c r="H135" i="12"/>
  <c r="H18" i="12"/>
  <c r="H82" i="12"/>
  <c r="H136" i="12"/>
  <c r="H64" i="12"/>
  <c r="H28" i="12"/>
  <c r="H92" i="12"/>
  <c r="H91" i="12"/>
  <c r="H37" i="12"/>
  <c r="H128" i="12"/>
  <c r="H59" i="12"/>
  <c r="H34" i="12"/>
  <c r="H98" i="12"/>
  <c r="H69" i="12"/>
  <c r="H106" i="12"/>
  <c r="H126" i="12"/>
  <c r="H71" i="12"/>
  <c r="H46" i="12"/>
  <c r="H17" i="12"/>
  <c r="H81" i="12"/>
  <c r="H115" i="12"/>
  <c r="H144" i="12"/>
  <c r="H8" i="12"/>
  <c r="H72" i="12"/>
  <c r="H148" i="12"/>
  <c r="H51" i="12"/>
  <c r="H10" i="12"/>
  <c r="H74" i="12"/>
  <c r="H44" i="12"/>
  <c r="H54" i="12"/>
  <c r="H25" i="12"/>
  <c r="H89" i="12"/>
  <c r="H152" i="12"/>
  <c r="H127" i="12"/>
  <c r="H6" i="12"/>
  <c r="H7" i="12"/>
  <c r="H112" i="12"/>
  <c r="H105" i="12"/>
  <c r="H119" i="12"/>
  <c r="H56" i="12"/>
  <c r="H11" i="12"/>
  <c r="H75" i="12"/>
  <c r="H50" i="12"/>
  <c r="H21" i="12"/>
  <c r="H85" i="12"/>
  <c r="H113" i="12"/>
  <c r="H133" i="12"/>
  <c r="H23" i="12"/>
  <c r="H87" i="12"/>
  <c r="H62" i="12"/>
  <c r="H33" i="12"/>
  <c r="H97" i="12"/>
  <c r="H138" i="12"/>
  <c r="H151" i="12"/>
  <c r="H67" i="12"/>
  <c r="H26" i="12"/>
  <c r="H90" i="12"/>
  <c r="H61" i="12"/>
  <c r="H123" i="12"/>
  <c r="H117" i="12"/>
  <c r="H125" i="12"/>
  <c r="H31" i="12"/>
  <c r="H95" i="12"/>
  <c r="H70" i="12"/>
  <c r="H41" i="12"/>
  <c r="H108" i="12"/>
  <c r="H130" i="12"/>
  <c r="H137" i="12"/>
  <c r="H68" i="12"/>
  <c r="H16" i="12"/>
  <c r="H80" i="12"/>
  <c r="H111" i="12"/>
  <c r="H122" i="12"/>
  <c r="H45" i="12"/>
  <c r="H110" i="12"/>
  <c r="H79" i="12"/>
  <c r="H52" i="12"/>
  <c r="H66" i="12"/>
  <c r="H104" i="12"/>
  <c r="H149" i="12"/>
  <c r="H39" i="12"/>
  <c r="H14" i="12"/>
  <c r="H78" i="12"/>
  <c r="H49" i="12"/>
  <c r="H100" i="12"/>
  <c r="H146" i="12"/>
  <c r="H129" i="12"/>
  <c r="H19" i="12"/>
  <c r="H83" i="12"/>
  <c r="H42" i="12"/>
  <c r="H13" i="12"/>
  <c r="H77" i="12"/>
  <c r="H150" i="12"/>
  <c r="H134" i="12"/>
  <c r="H141" i="12"/>
  <c r="H47" i="12"/>
  <c r="H22" i="12"/>
  <c r="H86" i="12"/>
  <c r="H57" i="12"/>
  <c r="H107" i="12"/>
  <c r="H140" i="12"/>
  <c r="H24" i="12"/>
  <c r="H88" i="12"/>
  <c r="H20" i="12"/>
  <c r="H84" i="12"/>
  <c r="H32" i="12"/>
  <c r="H96" i="12"/>
  <c r="H60" i="12"/>
  <c r="H118" i="12"/>
  <c r="H15" i="12"/>
  <c r="H121" i="12"/>
  <c r="H109" i="12"/>
  <c r="H43" i="12"/>
  <c r="H53" i="12"/>
  <c r="H120" i="12"/>
  <c r="H147" i="12"/>
  <c r="H55" i="12"/>
  <c r="H30" i="12"/>
  <c r="H94" i="12"/>
  <c r="H65" i="12"/>
  <c r="H116" i="12"/>
  <c r="H101" i="12"/>
  <c r="H145" i="12"/>
  <c r="H35" i="12"/>
  <c r="H99" i="12"/>
  <c r="H58" i="12"/>
  <c r="H29" i="12"/>
  <c r="H93" i="12"/>
  <c r="H103" i="12"/>
  <c r="H142" i="12"/>
  <c r="H143" i="12"/>
  <c r="H63" i="12"/>
  <c r="H38" i="12"/>
  <c r="H9" i="12"/>
  <c r="H73" i="12"/>
  <c r="H114" i="12"/>
  <c r="H40" i="12"/>
  <c r="H36" i="12"/>
  <c r="H132" i="12"/>
  <c r="H48" i="12"/>
  <c r="H102" i="12"/>
  <c r="H12" i="12"/>
  <c r="H76" i="12"/>
  <c r="H124" i="12"/>
  <c r="E92" i="10"/>
  <c r="E163" i="10"/>
  <c r="C92" i="10"/>
  <c r="Y10" i="1"/>
  <c r="C123" i="10"/>
  <c r="D123" i="10"/>
  <c r="Y7" i="1"/>
  <c r="D148" i="10"/>
  <c r="C148" i="10"/>
  <c r="Y9" i="1"/>
  <c r="C7" i="10"/>
  <c r="D7" i="10"/>
  <c r="AA9" i="1"/>
  <c r="Y6" i="1"/>
  <c r="Y8" i="1"/>
  <c r="AA5" i="1"/>
  <c r="AA7" i="1"/>
  <c r="AA10" i="1"/>
  <c r="F6" i="7" l="1"/>
  <c r="S186" i="7" l="1"/>
  <c r="S185" i="7" s="1"/>
  <c r="S184" i="7" s="1"/>
  <c r="S183" i="7" s="1"/>
  <c r="S182" i="7" s="1"/>
  <c r="S181" i="7" s="1"/>
  <c r="S180" i="7" s="1"/>
  <c r="S179" i="7" s="1"/>
  <c r="S178" i="7" s="1"/>
  <c r="S177" i="7" s="1"/>
  <c r="S176" i="7" s="1"/>
  <c r="S175" i="7" s="1"/>
  <c r="S174" i="7" s="1"/>
  <c r="S173" i="7" s="1"/>
  <c r="S172" i="7" s="1"/>
  <c r="S171" i="7" s="1"/>
  <c r="S170" i="7" s="1"/>
  <c r="S169" i="7" s="1"/>
  <c r="S168" i="7" s="1"/>
  <c r="S167" i="7" s="1"/>
  <c r="S166" i="7" s="1"/>
  <c r="S165" i="7" s="1"/>
  <c r="S164" i="7" s="1"/>
  <c r="S163" i="7" s="1"/>
  <c r="S162" i="7" s="1"/>
  <c r="S161" i="7" s="1"/>
  <c r="S160" i="7" s="1"/>
  <c r="S159" i="7" s="1"/>
  <c r="S158" i="7" s="1"/>
  <c r="S157" i="7" s="1"/>
  <c r="S156" i="7" s="1"/>
  <c r="S155" i="7" s="1"/>
  <c r="S154" i="7" s="1"/>
  <c r="S153" i="7" s="1"/>
  <c r="S152" i="7" s="1"/>
  <c r="S151" i="7" s="1"/>
  <c r="S150" i="7" s="1"/>
  <c r="S149" i="7" s="1"/>
  <c r="S148" i="7" s="1"/>
  <c r="S147" i="7" s="1"/>
  <c r="S146" i="7" s="1"/>
  <c r="S145" i="7" s="1"/>
  <c r="S144" i="7" s="1"/>
  <c r="S143" i="7" s="1"/>
  <c r="S142" i="7" s="1"/>
  <c r="S141" i="7" s="1"/>
  <c r="S140" i="7" s="1"/>
  <c r="S139" i="7" s="1"/>
  <c r="S138" i="7" s="1"/>
  <c r="S137" i="7" s="1"/>
  <c r="S136" i="7" s="1"/>
  <c r="S135" i="7" s="1"/>
  <c r="S134" i="7" s="1"/>
  <c r="S133" i="7" s="1"/>
  <c r="S132" i="7" s="1"/>
  <c r="S131" i="7" s="1"/>
  <c r="S130" i="7" s="1"/>
  <c r="S129" i="7" s="1"/>
  <c r="S128" i="7" s="1"/>
  <c r="S127" i="7" s="1"/>
  <c r="S126" i="7" s="1"/>
  <c r="S125" i="7" s="1"/>
  <c r="S124" i="7" s="1"/>
  <c r="S123" i="7" s="1"/>
  <c r="S122" i="7" s="1"/>
  <c r="S121" i="7" s="1"/>
  <c r="S120" i="7" s="1"/>
  <c r="S119" i="7" s="1"/>
  <c r="S118" i="7" s="1"/>
  <c r="S117" i="7" s="1"/>
  <c r="S116" i="7" s="1"/>
  <c r="S115" i="7" s="1"/>
  <c r="S114" i="7" s="1"/>
  <c r="S113" i="7" s="1"/>
  <c r="S112" i="7" s="1"/>
  <c r="S111" i="7" s="1"/>
  <c r="S110" i="7" s="1"/>
  <c r="S109" i="7" s="1"/>
  <c r="S108" i="7" s="1"/>
  <c r="S107" i="7" s="1"/>
  <c r="S106" i="7" s="1"/>
  <c r="S105" i="7" s="1"/>
  <c r="S104" i="7" s="1"/>
  <c r="S103" i="7" s="1"/>
  <c r="S102" i="7" s="1"/>
  <c r="S101" i="7" s="1"/>
  <c r="S100" i="7" s="1"/>
  <c r="S99" i="7" s="1"/>
  <c r="S98" i="7" s="1"/>
  <c r="S97" i="7" s="1"/>
  <c r="S96" i="7" s="1"/>
  <c r="S95" i="7" s="1"/>
  <c r="S94" i="7" s="1"/>
  <c r="S93" i="7" s="1"/>
  <c r="S92" i="7" s="1"/>
  <c r="S91" i="7" s="1"/>
  <c r="S90" i="7" s="1"/>
  <c r="S89" i="7" s="1"/>
  <c r="S88" i="7" s="1"/>
  <c r="S87" i="7" s="1"/>
  <c r="S86" i="7" s="1"/>
  <c r="S85" i="7" s="1"/>
  <c r="S84" i="7" s="1"/>
  <c r="S83" i="7" s="1"/>
  <c r="S82" i="7" s="1"/>
  <c r="S81" i="7" s="1"/>
  <c r="S80" i="7" s="1"/>
  <c r="S79" i="7" s="1"/>
  <c r="S78" i="7" s="1"/>
  <c r="S77" i="7" s="1"/>
  <c r="S76" i="7" s="1"/>
  <c r="S75" i="7" s="1"/>
  <c r="S74" i="7" s="1"/>
  <c r="S73" i="7" s="1"/>
  <c r="S72" i="7" s="1"/>
  <c r="S71" i="7" s="1"/>
  <c r="S70" i="7" s="1"/>
  <c r="S69" i="7" s="1"/>
  <c r="S68" i="7" s="1"/>
  <c r="S67" i="7" s="1"/>
  <c r="S66" i="7" s="1"/>
  <c r="S65" i="7" s="1"/>
  <c r="S64" i="7" s="1"/>
  <c r="S63" i="7" s="1"/>
  <c r="S62" i="7" s="1"/>
  <c r="S61" i="7" s="1"/>
  <c r="S60" i="7" s="1"/>
  <c r="S59" i="7" s="1"/>
  <c r="S58" i="7" s="1"/>
  <c r="S57" i="7" s="1"/>
  <c r="S56" i="7" s="1"/>
  <c r="S55" i="7" s="1"/>
  <c r="S54" i="7" s="1"/>
  <c r="S53" i="7" s="1"/>
  <c r="S52" i="7" s="1"/>
  <c r="S51" i="7" s="1"/>
  <c r="S50" i="7" s="1"/>
  <c r="S49" i="7" s="1"/>
  <c r="S48" i="7" s="1"/>
  <c r="S47" i="7" s="1"/>
  <c r="S46" i="7" s="1"/>
  <c r="S45" i="7" s="1"/>
  <c r="S44" i="7" s="1"/>
  <c r="S43" i="7" s="1"/>
  <c r="S42" i="7" s="1"/>
  <c r="S41" i="7" s="1"/>
  <c r="S40" i="7" s="1"/>
  <c r="S39" i="7" s="1"/>
  <c r="S38" i="7" s="1"/>
  <c r="S37" i="7" s="1"/>
  <c r="S36" i="7" s="1"/>
  <c r="S35" i="7" s="1"/>
  <c r="S34" i="7" s="1"/>
  <c r="S33" i="7" s="1"/>
  <c r="S32" i="7" s="1"/>
  <c r="S31" i="7" s="1"/>
  <c r="S30" i="7" s="1"/>
  <c r="S29" i="7" s="1"/>
  <c r="S28" i="7" s="1"/>
  <c r="S27" i="7" s="1"/>
  <c r="S26" i="7" s="1"/>
  <c r="S25" i="7" s="1"/>
  <c r="S24" i="7" s="1"/>
  <c r="S23" i="7" s="1"/>
  <c r="S22" i="7" s="1"/>
  <c r="S21" i="7" s="1"/>
  <c r="S20" i="7" s="1"/>
  <c r="S19" i="7" s="1"/>
  <c r="S18" i="7" s="1"/>
  <c r="S17" i="7" s="1"/>
  <c r="S16" i="7" s="1"/>
  <c r="S15" i="7" s="1"/>
  <c r="S14" i="7" s="1"/>
  <c r="S13" i="7" s="1"/>
  <c r="S12" i="7" s="1"/>
  <c r="S11" i="7" s="1"/>
  <c r="S10" i="7" s="1"/>
  <c r="S9" i="7" s="1"/>
  <c r="H3" i="13" l="1"/>
  <c r="S8" i="7"/>
  <c r="S7" i="7" l="1"/>
  <c r="H7" i="13"/>
  <c r="S6" i="7" l="1"/>
  <c r="H6" i="13"/>
  <c r="S5" i="7" l="1"/>
  <c r="H4" i="13" s="1"/>
  <c r="H5" i="13"/>
</calcChain>
</file>

<file path=xl/sharedStrings.xml><?xml version="1.0" encoding="utf-8"?>
<sst xmlns="http://schemas.openxmlformats.org/spreadsheetml/2006/main" count="22526" uniqueCount="5037">
  <si>
    <t>Date</t>
    <phoneticPr fontId="1" type="noConversion"/>
  </si>
  <si>
    <t>Broker</t>
    <phoneticPr fontId="1" type="noConversion"/>
  </si>
  <si>
    <t>Time</t>
    <phoneticPr fontId="1" type="noConversion"/>
  </si>
  <si>
    <t>Shenzhen</t>
    <phoneticPr fontId="1" type="noConversion"/>
  </si>
  <si>
    <t>Name</t>
    <phoneticPr fontId="1" type="noConversion"/>
  </si>
  <si>
    <t>Ticker</t>
    <phoneticPr fontId="1" type="noConversion"/>
  </si>
  <si>
    <t>Volume</t>
    <phoneticPr fontId="1" type="noConversion"/>
  </si>
  <si>
    <t>Price</t>
    <phoneticPr fontId="1" type="noConversion"/>
  </si>
  <si>
    <t>Cost</t>
    <phoneticPr fontId="1" type="noConversion"/>
  </si>
  <si>
    <t>Current Cost</t>
    <phoneticPr fontId="1" type="noConversion"/>
  </si>
  <si>
    <t>IB</t>
    <phoneticPr fontId="1" type="noConversion"/>
  </si>
  <si>
    <t>招商</t>
    <phoneticPr fontId="1" type="noConversion"/>
  </si>
  <si>
    <t>SGX</t>
    <phoneticPr fontId="1" type="noConversion"/>
  </si>
  <si>
    <t>Exchage</t>
    <phoneticPr fontId="1" type="noConversion"/>
  </si>
  <si>
    <t>海康威视</t>
    <phoneticPr fontId="1" type="noConversion"/>
  </si>
  <si>
    <t>A50</t>
    <phoneticPr fontId="1" type="noConversion"/>
  </si>
  <si>
    <t>Type</t>
    <phoneticPr fontId="1" type="noConversion"/>
  </si>
  <si>
    <t>Stock</t>
    <phoneticPr fontId="1" type="noConversion"/>
  </si>
  <si>
    <t>Future</t>
    <phoneticPr fontId="1" type="noConversion"/>
  </si>
  <si>
    <t>Multiplier</t>
    <phoneticPr fontId="1" type="noConversion"/>
  </si>
  <si>
    <t>T-cost</t>
    <phoneticPr fontId="1" type="noConversion"/>
  </si>
  <si>
    <t>国泰君安</t>
    <phoneticPr fontId="1" type="noConversion"/>
  </si>
  <si>
    <t>10月2300</t>
    <phoneticPr fontId="1" type="noConversion"/>
  </si>
  <si>
    <t>Option</t>
    <phoneticPr fontId="1" type="noConversion"/>
  </si>
  <si>
    <t>002415</t>
    <phoneticPr fontId="1" type="noConversion"/>
  </si>
  <si>
    <t>Net Cost</t>
    <phoneticPr fontId="1" type="noConversion"/>
  </si>
  <si>
    <t>Unrealized PL</t>
    <phoneticPr fontId="1" type="noConversion"/>
  </si>
  <si>
    <t>Unrealized Chg</t>
    <phoneticPr fontId="1" type="noConversion"/>
  </si>
  <si>
    <t>Stock</t>
    <phoneticPr fontId="1" type="noConversion"/>
  </si>
  <si>
    <t>IB</t>
    <phoneticPr fontId="1" type="noConversion"/>
  </si>
  <si>
    <t>SEHK</t>
    <phoneticPr fontId="1" type="noConversion"/>
  </si>
  <si>
    <t>NYMEX</t>
    <phoneticPr fontId="1" type="noConversion"/>
  </si>
  <si>
    <t>CL</t>
    <phoneticPr fontId="1" type="noConversion"/>
  </si>
  <si>
    <t>Nov16 Fut</t>
    <phoneticPr fontId="1" type="noConversion"/>
  </si>
  <si>
    <t>Future</t>
    <phoneticPr fontId="1" type="noConversion"/>
  </si>
  <si>
    <t>GC</t>
    <phoneticPr fontId="1" type="noConversion"/>
  </si>
  <si>
    <t>MGC</t>
    <phoneticPr fontId="1" type="noConversion"/>
  </si>
  <si>
    <t>VIX</t>
    <phoneticPr fontId="1" type="noConversion"/>
  </si>
  <si>
    <t>Currency</t>
    <phoneticPr fontId="1" type="noConversion"/>
  </si>
  <si>
    <t>CNY</t>
    <phoneticPr fontId="1" type="noConversion"/>
  </si>
  <si>
    <t>HKD</t>
    <phoneticPr fontId="1" type="noConversion"/>
  </si>
  <si>
    <t>USD</t>
    <phoneticPr fontId="1" type="noConversion"/>
  </si>
  <si>
    <t>FX</t>
    <phoneticPr fontId="1" type="noConversion"/>
  </si>
  <si>
    <t>Net Unrealized PnL (HKD)</t>
    <phoneticPr fontId="1" type="noConversion"/>
  </si>
  <si>
    <t>Stock</t>
    <phoneticPr fontId="1" type="noConversion"/>
  </si>
  <si>
    <t>招商</t>
    <phoneticPr fontId="1" type="noConversion"/>
  </si>
  <si>
    <t>CNY</t>
    <phoneticPr fontId="1" type="noConversion"/>
  </si>
  <si>
    <t>601688</t>
    <phoneticPr fontId="1" type="noConversion"/>
  </si>
  <si>
    <t>000858</t>
    <phoneticPr fontId="1" type="noConversion"/>
  </si>
  <si>
    <t>Info</t>
    <phoneticPr fontId="1" type="noConversion"/>
  </si>
  <si>
    <t>0932248341</t>
    <phoneticPr fontId="1" type="noConversion"/>
  </si>
  <si>
    <t>CM牛卡号</t>
    <phoneticPr fontId="1" type="noConversion"/>
  </si>
  <si>
    <t>上海股东代码</t>
    <phoneticPr fontId="1" type="noConversion"/>
  </si>
  <si>
    <t>A153608419</t>
    <phoneticPr fontId="1" type="noConversion"/>
  </si>
  <si>
    <t>0174291408</t>
    <phoneticPr fontId="1" type="noConversion"/>
  </si>
  <si>
    <t>深圳股东代码</t>
    <phoneticPr fontId="1" type="noConversion"/>
  </si>
  <si>
    <t>600519</t>
    <phoneticPr fontId="1" type="noConversion"/>
  </si>
  <si>
    <t>过户费</t>
    <phoneticPr fontId="1" type="noConversion"/>
  </si>
  <si>
    <t>SH</t>
    <phoneticPr fontId="1" type="noConversion"/>
  </si>
  <si>
    <t>Direction</t>
    <phoneticPr fontId="1" type="noConversion"/>
  </si>
  <si>
    <t>B</t>
    <phoneticPr fontId="1" type="noConversion"/>
  </si>
  <si>
    <t>S</t>
    <phoneticPr fontId="1" type="noConversion"/>
  </si>
  <si>
    <t>Brokerage</t>
    <phoneticPr fontId="1" type="noConversion"/>
  </si>
  <si>
    <t>Net Unit cost</t>
    <phoneticPr fontId="1" type="noConversion"/>
  </si>
  <si>
    <t>600104</t>
    <phoneticPr fontId="1" type="noConversion"/>
  </si>
  <si>
    <t>上汽集团</t>
  </si>
  <si>
    <t>600104</t>
    <phoneticPr fontId="1" type="noConversion"/>
  </si>
  <si>
    <t>S</t>
    <phoneticPr fontId="1" type="noConversion"/>
  </si>
  <si>
    <t>600519</t>
    <phoneticPr fontId="1" type="noConversion"/>
  </si>
  <si>
    <t>Stock</t>
    <phoneticPr fontId="1" type="noConversion"/>
  </si>
  <si>
    <t>海康威视</t>
  </si>
  <si>
    <t>002415</t>
    <phoneticPr fontId="1" type="noConversion"/>
  </si>
  <si>
    <t>B</t>
    <phoneticPr fontId="1" type="noConversion"/>
  </si>
  <si>
    <t>招商</t>
    <phoneticPr fontId="1" type="noConversion"/>
  </si>
  <si>
    <t>Stock</t>
    <phoneticPr fontId="1" type="noConversion"/>
  </si>
  <si>
    <t>CNY</t>
    <phoneticPr fontId="1" type="noConversion"/>
  </si>
  <si>
    <t>sh601225</t>
  </si>
  <si>
    <t>陕西煤业</t>
  </si>
  <si>
    <t>sh600126</t>
  </si>
  <si>
    <t>杭钢股份</t>
  </si>
  <si>
    <t>sh600297</t>
  </si>
  <si>
    <t>广汇汽车</t>
  </si>
  <si>
    <t>sh600570</t>
  </si>
  <si>
    <t>恒生电子</t>
  </si>
  <si>
    <t>sh601127</t>
  </si>
  <si>
    <t>小康股份</t>
  </si>
  <si>
    <t>sh600566</t>
  </si>
  <si>
    <t>济川药业</t>
  </si>
  <si>
    <t>sh600436</t>
  </si>
  <si>
    <t>片仔癀</t>
  </si>
  <si>
    <t>sh600435</t>
  </si>
  <si>
    <t>北方导航</t>
  </si>
  <si>
    <t>sh601699</t>
  </si>
  <si>
    <t>潞安环能</t>
  </si>
  <si>
    <t>sh600758</t>
  </si>
  <si>
    <t>红阳能源</t>
  </si>
  <si>
    <t>sh600666</t>
  </si>
  <si>
    <t>奥瑞德</t>
  </si>
  <si>
    <t>sh600028</t>
  </si>
  <si>
    <t>中国石化</t>
  </si>
  <si>
    <t>sh600639</t>
  </si>
  <si>
    <t>浦东金桥</t>
  </si>
  <si>
    <t>sh603658</t>
  </si>
  <si>
    <t>安图生物</t>
  </si>
  <si>
    <t>sh600497</t>
  </si>
  <si>
    <t>驰宏锌锗</t>
  </si>
  <si>
    <t>sh601992</t>
  </si>
  <si>
    <t>金隅股份</t>
  </si>
  <si>
    <t>sh601997</t>
  </si>
  <si>
    <t>贵阳银行</t>
  </si>
  <si>
    <t>sh601958</t>
  </si>
  <si>
    <t>金钼股份</t>
  </si>
  <si>
    <t>sh603019</t>
  </si>
  <si>
    <t>中科曙光</t>
  </si>
  <si>
    <t>sh600895</t>
  </si>
  <si>
    <t>张江高科</t>
  </si>
  <si>
    <t>sh601288</t>
  </si>
  <si>
    <t>农业银行</t>
  </si>
  <si>
    <t>sh601988</t>
  </si>
  <si>
    <t>中国银行</t>
  </si>
  <si>
    <t>sh603993</t>
  </si>
  <si>
    <t>洛阳钼业</t>
  </si>
  <si>
    <t>sh601128</t>
  </si>
  <si>
    <t>常熟银行</t>
  </si>
  <si>
    <t>sh600027</t>
  </si>
  <si>
    <t>华电国际</t>
  </si>
  <si>
    <t>sh600398</t>
  </si>
  <si>
    <t>海澜之家</t>
  </si>
  <si>
    <t>sh600031</t>
  </si>
  <si>
    <t>三一重工</t>
  </si>
  <si>
    <t>sh600703</t>
  </si>
  <si>
    <t>三安光电</t>
  </si>
  <si>
    <t>sh600332</t>
  </si>
  <si>
    <t>白云山</t>
  </si>
  <si>
    <t>sh600010</t>
  </si>
  <si>
    <t>包钢股份</t>
  </si>
  <si>
    <t>sh600019</t>
  </si>
  <si>
    <t>宝钢股份</t>
  </si>
  <si>
    <t>sh600663</t>
  </si>
  <si>
    <t>陆家嘴</t>
  </si>
  <si>
    <t>sh600687</t>
  </si>
  <si>
    <t>刚泰控股</t>
  </si>
  <si>
    <t>sh601727</t>
  </si>
  <si>
    <t>上海电气</t>
  </si>
  <si>
    <t>sh600893</t>
  </si>
  <si>
    <t>中航动力</t>
  </si>
  <si>
    <t>sh600021</t>
  </si>
  <si>
    <t>上海电力</t>
  </si>
  <si>
    <t>sh600346</t>
  </si>
  <si>
    <t>*ST橡塑</t>
  </si>
  <si>
    <t>sh600276</t>
  </si>
  <si>
    <t>恒瑞医药</t>
  </si>
  <si>
    <t>sh600754</t>
  </si>
  <si>
    <t>锦江股份</t>
  </si>
  <si>
    <t>sh600011</t>
  </si>
  <si>
    <t>华能国际</t>
  </si>
  <si>
    <t>sh600795</t>
  </si>
  <si>
    <t>国电电力</t>
  </si>
  <si>
    <t>sh601880</t>
  </si>
  <si>
    <t>大连港</t>
  </si>
  <si>
    <t>sh600926</t>
  </si>
  <si>
    <t>杭州银行</t>
  </si>
  <si>
    <t>sh600612</t>
  </si>
  <si>
    <t>老凤祥</t>
  </si>
  <si>
    <t>sh600547</t>
  </si>
  <si>
    <t>山东黄金</t>
  </si>
  <si>
    <t>sh601899</t>
  </si>
  <si>
    <t>紫金矿业</t>
  </si>
  <si>
    <t>sz000813</t>
  </si>
  <si>
    <t>德展健康</t>
  </si>
  <si>
    <t>sz002583</t>
  </si>
  <si>
    <t>海能达</t>
  </si>
  <si>
    <t>sh600050</t>
  </si>
  <si>
    <t>中国联通</t>
  </si>
  <si>
    <t>sz002038</t>
  </si>
  <si>
    <t>双鹭药业</t>
  </si>
  <si>
    <t>sz000046</t>
  </si>
  <si>
    <t>泛海控股</t>
  </si>
  <si>
    <t>sz300134</t>
  </si>
  <si>
    <t>大富科技</t>
  </si>
  <si>
    <t>sh600446</t>
  </si>
  <si>
    <t>金证股份</t>
  </si>
  <si>
    <t>sz002624</t>
  </si>
  <si>
    <t>完美世界</t>
  </si>
  <si>
    <t>sz002555</t>
  </si>
  <si>
    <t>三七互娱</t>
  </si>
  <si>
    <t>sz000983</t>
  </si>
  <si>
    <t>西山煤电</t>
  </si>
  <si>
    <t>sz000738</t>
  </si>
  <si>
    <t>中航动控</t>
  </si>
  <si>
    <t>sh600079</t>
  </si>
  <si>
    <t>人福医药</t>
  </si>
  <si>
    <t>sh600487</t>
  </si>
  <si>
    <t>亨通光电</t>
  </si>
  <si>
    <t>sh603077</t>
  </si>
  <si>
    <t>和邦生物</t>
  </si>
  <si>
    <t>sz002739</t>
  </si>
  <si>
    <t>万达院线</t>
  </si>
  <si>
    <t>sz300015</t>
  </si>
  <si>
    <t>爱尔眼科</t>
  </si>
  <si>
    <t>sh600406</t>
  </si>
  <si>
    <t>国电南瑞</t>
  </si>
  <si>
    <t>sh601607</t>
  </si>
  <si>
    <t>上海医药</t>
  </si>
  <si>
    <t>sh600221</t>
  </si>
  <si>
    <t>海南航空</t>
  </si>
  <si>
    <t>sh603288</t>
  </si>
  <si>
    <t>海天味业</t>
  </si>
  <si>
    <t>sz002236</t>
  </si>
  <si>
    <t>大华股份</t>
  </si>
  <si>
    <t>sh603160</t>
  </si>
  <si>
    <t>汇顶科技</t>
  </si>
  <si>
    <t>sz002558</t>
  </si>
  <si>
    <t>世纪游轮</t>
  </si>
  <si>
    <t>sz002619</t>
  </si>
  <si>
    <t>巨龙管业</t>
  </si>
  <si>
    <t>sz002085</t>
  </si>
  <si>
    <t>万丰奥威</t>
  </si>
  <si>
    <t>sz002475</t>
  </si>
  <si>
    <t>立讯精密</t>
  </si>
  <si>
    <t>sz000989</t>
  </si>
  <si>
    <t>九 芝 堂</t>
  </si>
  <si>
    <t>sz002219</t>
  </si>
  <si>
    <t>恒康医疗</t>
  </si>
  <si>
    <t>sz000039</t>
  </si>
  <si>
    <t>中集集团</t>
  </si>
  <si>
    <t>sz002180</t>
  </si>
  <si>
    <t>艾派克</t>
  </si>
  <si>
    <t>sz002075</t>
  </si>
  <si>
    <t>沙钢股份</t>
  </si>
  <si>
    <t>sz002074</t>
  </si>
  <si>
    <t>国轩高科</t>
  </si>
  <si>
    <t>sz300496</t>
  </si>
  <si>
    <t>中科创达</t>
  </si>
  <si>
    <t>sz300027</t>
  </si>
  <si>
    <t>华谊兄弟</t>
  </si>
  <si>
    <t>sz300459</t>
  </si>
  <si>
    <t>金科娱乐</t>
  </si>
  <si>
    <t>sz000987</t>
  </si>
  <si>
    <t>越秀金控</t>
  </si>
  <si>
    <t>sz000563</t>
  </si>
  <si>
    <t>陕国投Ａ</t>
  </si>
  <si>
    <t>sz002640</t>
  </si>
  <si>
    <t>跨境通</t>
  </si>
  <si>
    <t>sz000100</t>
  </si>
  <si>
    <t>TCL 集团</t>
  </si>
  <si>
    <t>sz000651</t>
  </si>
  <si>
    <t>格力电器</t>
  </si>
  <si>
    <t>sz000415</t>
  </si>
  <si>
    <t>渤海金控</t>
  </si>
  <si>
    <t>sz000538</t>
  </si>
  <si>
    <t>云南白药</t>
  </si>
  <si>
    <t>sz000662</t>
  </si>
  <si>
    <t>天夏智慧</t>
  </si>
  <si>
    <t>sz000547</t>
  </si>
  <si>
    <t>航天发展</t>
  </si>
  <si>
    <t>sz000050</t>
  </si>
  <si>
    <t>深天马Ａ</t>
  </si>
  <si>
    <t>sz002129</t>
  </si>
  <si>
    <t>中环股份</t>
  </si>
  <si>
    <t>sz300144</t>
  </si>
  <si>
    <t>宋城演艺</t>
  </si>
  <si>
    <t>sz000408</t>
  </si>
  <si>
    <t>*ST金源</t>
  </si>
  <si>
    <t>sz002354</t>
  </si>
  <si>
    <t>天神娱乐</t>
  </si>
  <si>
    <t>sz002415</t>
  </si>
  <si>
    <t>sh601139</t>
  </si>
  <si>
    <t>深圳燃气</t>
  </si>
  <si>
    <t>sh600535</t>
  </si>
  <si>
    <t>天士力</t>
  </si>
  <si>
    <t>sz300498</t>
  </si>
  <si>
    <t>温氏股份</t>
  </si>
  <si>
    <t>sh600682</t>
  </si>
  <si>
    <t>南京新百</t>
  </si>
  <si>
    <t>sh601888</t>
  </si>
  <si>
    <t>中国国旅</t>
  </si>
  <si>
    <t>sh601933</t>
  </si>
  <si>
    <t>永辉超市</t>
  </si>
  <si>
    <t>sz000333</t>
  </si>
  <si>
    <t>美的集团</t>
  </si>
  <si>
    <t>sh600751</t>
  </si>
  <si>
    <t>天海投资</t>
  </si>
  <si>
    <t>sz002366</t>
  </si>
  <si>
    <t>台海核电</t>
  </si>
  <si>
    <t>sz300017</t>
  </si>
  <si>
    <t>网宿科技</t>
  </si>
  <si>
    <t>sh600848</t>
  </si>
  <si>
    <t>上海临港</t>
  </si>
  <si>
    <t>sh600038</t>
  </si>
  <si>
    <t>中直股份</t>
  </si>
  <si>
    <t>sh600623</t>
  </si>
  <si>
    <t>华谊集团</t>
  </si>
  <si>
    <t>sh600804</t>
  </si>
  <si>
    <t>鹏博士</t>
  </si>
  <si>
    <t>sh600098</t>
  </si>
  <si>
    <t>广州发展</t>
  </si>
  <si>
    <t>sz002601</t>
  </si>
  <si>
    <t>佰利联</t>
  </si>
  <si>
    <t>sh600519</t>
  </si>
  <si>
    <t>贵州茅台</t>
  </si>
  <si>
    <t>sh600418</t>
  </si>
  <si>
    <t>江淮汽车</t>
  </si>
  <si>
    <t>sz002252</t>
  </si>
  <si>
    <t>上海莱士</t>
  </si>
  <si>
    <t>sh600998</t>
  </si>
  <si>
    <t>九州通</t>
  </si>
  <si>
    <t>sz000596</t>
  </si>
  <si>
    <t>古井贡酒</t>
  </si>
  <si>
    <t>sz000793</t>
  </si>
  <si>
    <t>华闻传媒</t>
  </si>
  <si>
    <t>sz300296</t>
  </si>
  <si>
    <t>利亚德</t>
  </si>
  <si>
    <t>sz000876</t>
  </si>
  <si>
    <t>新 希 望</t>
  </si>
  <si>
    <t>sh603885</t>
  </si>
  <si>
    <t>吉祥航空</t>
  </si>
  <si>
    <t>sz000418</t>
  </si>
  <si>
    <t>小天鹅Ａ</t>
  </si>
  <si>
    <t>sh600886</t>
  </si>
  <si>
    <t>国投电力</t>
  </si>
  <si>
    <t>sh600066</t>
  </si>
  <si>
    <t>宇通客车</t>
  </si>
  <si>
    <t>sz000034</t>
  </si>
  <si>
    <t>神州数码</t>
  </si>
  <si>
    <t>sh601111</t>
  </si>
  <si>
    <t>中国国航</t>
  </si>
  <si>
    <t>sz000012</t>
  </si>
  <si>
    <t>南 玻Ａ</t>
  </si>
  <si>
    <t>sh601216</t>
  </si>
  <si>
    <t>君正集团</t>
  </si>
  <si>
    <t>sz000626</t>
  </si>
  <si>
    <t>远大控股</t>
  </si>
  <si>
    <t>sh601238</t>
  </si>
  <si>
    <t>广汽集团</t>
  </si>
  <si>
    <t>sz000725</t>
  </si>
  <si>
    <t>京东方Ａ</t>
  </si>
  <si>
    <t>sz000961</t>
  </si>
  <si>
    <t>中南建设</t>
  </si>
  <si>
    <t>sz002223</t>
  </si>
  <si>
    <t>鱼跃医疗</t>
  </si>
  <si>
    <t>sz002092</t>
  </si>
  <si>
    <t>中泰化学</t>
  </si>
  <si>
    <t>sz000568</t>
  </si>
  <si>
    <t>泸州老窖</t>
  </si>
  <si>
    <t>sh600875</t>
  </si>
  <si>
    <t>东方电气</t>
  </si>
  <si>
    <t>sz002013</t>
  </si>
  <si>
    <t>中航机电</t>
  </si>
  <si>
    <t>sh600219</t>
  </si>
  <si>
    <t>南山铝业</t>
  </si>
  <si>
    <t>sz002411</t>
  </si>
  <si>
    <t>必康股份</t>
  </si>
  <si>
    <t>sh600233</t>
  </si>
  <si>
    <t>圆通速递</t>
  </si>
  <si>
    <t>sz300324</t>
  </si>
  <si>
    <t>旋极信息</t>
  </si>
  <si>
    <t>sh600012</t>
  </si>
  <si>
    <t>皖通高速</t>
  </si>
  <si>
    <t>sh601811</t>
  </si>
  <si>
    <t>新华文轩</t>
  </si>
  <si>
    <t>sz000061</t>
  </si>
  <si>
    <t>农 产 品</t>
  </si>
  <si>
    <t>sz002460</t>
  </si>
  <si>
    <t>赣锋锂业</t>
  </si>
  <si>
    <t>sh600074</t>
  </si>
  <si>
    <t>保千里</t>
  </si>
  <si>
    <t>sz002465</t>
  </si>
  <si>
    <t>海格通信</t>
  </si>
  <si>
    <t>sz000002</t>
  </si>
  <si>
    <t>万 科Ａ</t>
  </si>
  <si>
    <t>sz300159</t>
  </si>
  <si>
    <t>新研股份</t>
  </si>
  <si>
    <t>sz002508</t>
  </si>
  <si>
    <t>老板电器</t>
  </si>
  <si>
    <t>sz002466</t>
  </si>
  <si>
    <t>天齐锂业</t>
  </si>
  <si>
    <t>sz000977</t>
  </si>
  <si>
    <t>浪潮信息</t>
  </si>
  <si>
    <t>sh600741</t>
  </si>
  <si>
    <t>华域汽车</t>
  </si>
  <si>
    <t>sh601633</t>
  </si>
  <si>
    <t>长城汽车</t>
  </si>
  <si>
    <t>sz002299</t>
  </si>
  <si>
    <t>圣农发展</t>
  </si>
  <si>
    <t>sh600029</t>
  </si>
  <si>
    <t>南方航空</t>
  </si>
  <si>
    <t>sz002407</t>
  </si>
  <si>
    <t>多氟多</t>
  </si>
  <si>
    <t>sz002044</t>
  </si>
  <si>
    <t>美年健康</t>
  </si>
  <si>
    <t>sz000768</t>
  </si>
  <si>
    <t>中航飞机</t>
  </si>
  <si>
    <t>sz000963</t>
  </si>
  <si>
    <t>华东医药</t>
  </si>
  <si>
    <t>sh600271</t>
  </si>
  <si>
    <t>航天信息</t>
  </si>
  <si>
    <t>sh600362</t>
  </si>
  <si>
    <t>江西铜业</t>
  </si>
  <si>
    <t>sz000825</t>
  </si>
  <si>
    <t>太钢不锈</t>
  </si>
  <si>
    <t>sz000839</t>
  </si>
  <si>
    <t>中信国安</t>
  </si>
  <si>
    <t>sz000564</t>
  </si>
  <si>
    <t>西安民生</t>
  </si>
  <si>
    <t>sh600600</t>
  </si>
  <si>
    <t>青岛啤酒</t>
  </si>
  <si>
    <t>sh600606</t>
  </si>
  <si>
    <t>绿地控股</t>
  </si>
  <si>
    <t>sz002773</t>
  </si>
  <si>
    <t>康弘药业</t>
  </si>
  <si>
    <t>sz002405</t>
  </si>
  <si>
    <t>四维图新</t>
  </si>
  <si>
    <t>sz000709</t>
  </si>
  <si>
    <t>河钢股份</t>
  </si>
  <si>
    <t>sz000732</t>
  </si>
  <si>
    <t>泰禾集团</t>
  </si>
  <si>
    <t>sh600320</t>
  </si>
  <si>
    <t>振华重工</t>
  </si>
  <si>
    <t>sh600056</t>
  </si>
  <si>
    <t>中国医药</t>
  </si>
  <si>
    <t>sh601163</t>
  </si>
  <si>
    <t>三角轮胎</t>
  </si>
  <si>
    <t>sz002714</t>
  </si>
  <si>
    <t>牧原股份</t>
  </si>
  <si>
    <t>sz002008</t>
  </si>
  <si>
    <t>大族激光</t>
  </si>
  <si>
    <t>sz000937</t>
  </si>
  <si>
    <t>冀中能源</t>
  </si>
  <si>
    <t>sh601155</t>
  </si>
  <si>
    <t>新城控股</t>
  </si>
  <si>
    <t>sz002491</t>
  </si>
  <si>
    <t>通鼎互联</t>
  </si>
  <si>
    <t>sz000402</t>
  </si>
  <si>
    <t>金 融 街</t>
  </si>
  <si>
    <t>sz002422</t>
  </si>
  <si>
    <t>科伦药业</t>
  </si>
  <si>
    <t>sh600161</t>
  </si>
  <si>
    <t>天坛生物</t>
  </si>
  <si>
    <t>sh600654</t>
  </si>
  <si>
    <t>中安消</t>
  </si>
  <si>
    <t>sz002131</t>
  </si>
  <si>
    <t>利欧股份</t>
  </si>
  <si>
    <t>sz000671</t>
  </si>
  <si>
    <t>阳 光 城</t>
  </si>
  <si>
    <t>sz000869</t>
  </si>
  <si>
    <t>张 裕Ａ</t>
  </si>
  <si>
    <t>sh600153</t>
  </si>
  <si>
    <t>建发股份</t>
  </si>
  <si>
    <t>sh600376</t>
  </si>
  <si>
    <t>首开股份</t>
  </si>
  <si>
    <t>sh600977</t>
  </si>
  <si>
    <t>中国电影</t>
  </si>
  <si>
    <t>sz002340</t>
  </si>
  <si>
    <t>格林美</t>
  </si>
  <si>
    <t>sz000009</t>
  </si>
  <si>
    <t>中国宝安</t>
  </si>
  <si>
    <t>sz002310</t>
  </si>
  <si>
    <t>东方园林</t>
  </si>
  <si>
    <t>sz000513</t>
  </si>
  <si>
    <t>丽珠集团</t>
  </si>
  <si>
    <t>sh600157</t>
  </si>
  <si>
    <t>永泰能源</t>
  </si>
  <si>
    <t>sz000559</t>
  </si>
  <si>
    <t>万向钱潮</t>
  </si>
  <si>
    <t>sh600900</t>
  </si>
  <si>
    <t>长江电力</t>
  </si>
  <si>
    <t>sz300002</t>
  </si>
  <si>
    <t>神州泰岳</t>
  </si>
  <si>
    <t>sh600100</t>
  </si>
  <si>
    <t>同方股份</t>
  </si>
  <si>
    <t>sz300003</t>
  </si>
  <si>
    <t>乐普医疗</t>
  </si>
  <si>
    <t>sh601966</t>
  </si>
  <si>
    <t>玲珑轮胎</t>
  </si>
  <si>
    <t>sh600115</t>
  </si>
  <si>
    <t>东方航空</t>
  </si>
  <si>
    <t>sh601088</t>
  </si>
  <si>
    <t>中国神华</t>
  </si>
  <si>
    <t>sz002304</t>
  </si>
  <si>
    <t>洋河股份</t>
  </si>
  <si>
    <t>sz001979</t>
  </si>
  <si>
    <t>招商蛇口</t>
  </si>
  <si>
    <t>sh600515</t>
  </si>
  <si>
    <t>海航基础</t>
  </si>
  <si>
    <t>sz002249</t>
  </si>
  <si>
    <t>大洋电机</t>
  </si>
  <si>
    <t>sz000999</t>
  </si>
  <si>
    <t>华润三九</t>
  </si>
  <si>
    <t>sz300104</t>
  </si>
  <si>
    <t>乐视网</t>
  </si>
  <si>
    <t>sz000550</t>
  </si>
  <si>
    <t>江铃汽车</t>
  </si>
  <si>
    <t>sh600715</t>
  </si>
  <si>
    <t>文投控股</t>
  </si>
  <si>
    <t>sz002292</t>
  </si>
  <si>
    <t>奥飞娱乐</t>
  </si>
  <si>
    <t>sz000413</t>
  </si>
  <si>
    <t>东旭光电</t>
  </si>
  <si>
    <t>sh600266</t>
  </si>
  <si>
    <t>北京城建</t>
  </si>
  <si>
    <t>sz300124</t>
  </si>
  <si>
    <t>汇川技术</t>
  </si>
  <si>
    <t>sh601231</t>
  </si>
  <si>
    <t>环旭电子</t>
  </si>
  <si>
    <t>sh603589</t>
  </si>
  <si>
    <t>口子窖</t>
  </si>
  <si>
    <t>sh601018</t>
  </si>
  <si>
    <t>宁波港</t>
  </si>
  <si>
    <t>sh603868</t>
  </si>
  <si>
    <t>飞科电器</t>
  </si>
  <si>
    <t>sh600053</t>
  </si>
  <si>
    <t>九鼎投资</t>
  </si>
  <si>
    <t>sz002179</t>
  </si>
  <si>
    <t>中航光电</t>
  </si>
  <si>
    <t>sz002271</t>
  </si>
  <si>
    <t>东方雨虹</t>
  </si>
  <si>
    <t>sh600104</t>
  </si>
  <si>
    <t>sz000981</t>
  </si>
  <si>
    <t>银亿股份</t>
  </si>
  <si>
    <t>sh600016</t>
  </si>
  <si>
    <t>民生银行</t>
  </si>
  <si>
    <t>sz300070</t>
  </si>
  <si>
    <t>碧水源</t>
  </si>
  <si>
    <t>sh600372</t>
  </si>
  <si>
    <t>中航电子</t>
  </si>
  <si>
    <t>sz002594</t>
  </si>
  <si>
    <t>比亚迪</t>
  </si>
  <si>
    <t>sh601012</t>
  </si>
  <si>
    <t>隆基股份</t>
  </si>
  <si>
    <t>sz300168</t>
  </si>
  <si>
    <t>万达信息</t>
  </si>
  <si>
    <t>sh600094</t>
  </si>
  <si>
    <t>大名城</t>
  </si>
  <si>
    <t>sz000858</t>
  </si>
  <si>
    <t>五 粮 液</t>
  </si>
  <si>
    <t>sz000069</t>
  </si>
  <si>
    <t>华侨城Ａ</t>
  </si>
  <si>
    <t>sh600036</t>
  </si>
  <si>
    <t>招商银行</t>
  </si>
  <si>
    <t>sz000629</t>
  </si>
  <si>
    <t>*ST钒钛</t>
  </si>
  <si>
    <t>sh601021</t>
  </si>
  <si>
    <t>春秋航空</t>
  </si>
  <si>
    <t>sz300408</t>
  </si>
  <si>
    <t>三环集团</t>
  </si>
  <si>
    <t>sz000729</t>
  </si>
  <si>
    <t>燕京啤酒</t>
  </si>
  <si>
    <t>sz002143</t>
  </si>
  <si>
    <t>印纪传媒</t>
  </si>
  <si>
    <t>sz002195</t>
  </si>
  <si>
    <t>二三四五</t>
  </si>
  <si>
    <t>sh601939</t>
  </si>
  <si>
    <t>建设银行</t>
  </si>
  <si>
    <t>sh601919</t>
  </si>
  <si>
    <t>中国远洋</t>
  </si>
  <si>
    <t>sz000060</t>
  </si>
  <si>
    <t>中金岭南</t>
  </si>
  <si>
    <t>sz002311</t>
  </si>
  <si>
    <t>海大集团</t>
  </si>
  <si>
    <t>sh601628</t>
  </si>
  <si>
    <t>中国人寿</t>
  </si>
  <si>
    <t>sh600309</t>
  </si>
  <si>
    <t>万华化学</t>
  </si>
  <si>
    <t>sh600018</t>
  </si>
  <si>
    <t>上港集团</t>
  </si>
  <si>
    <t>sh600208</t>
  </si>
  <si>
    <t>新湖中宝</t>
  </si>
  <si>
    <t>sz000581</t>
  </si>
  <si>
    <t>威孚高科</t>
  </si>
  <si>
    <t>sh600664</t>
  </si>
  <si>
    <t>哈药股份</t>
  </si>
  <si>
    <t>sh600549</t>
  </si>
  <si>
    <t>厦门钨业</t>
  </si>
  <si>
    <t>sh601169</t>
  </si>
  <si>
    <t>北京银行</t>
  </si>
  <si>
    <t>sz000630</t>
  </si>
  <si>
    <t>铜陵有色</t>
  </si>
  <si>
    <t>sh600008</t>
  </si>
  <si>
    <t>首创股份</t>
  </si>
  <si>
    <t>sz002221</t>
  </si>
  <si>
    <t>东华能源</t>
  </si>
  <si>
    <t>sh601098</t>
  </si>
  <si>
    <t>中南传媒</t>
  </si>
  <si>
    <t>sz002152</t>
  </si>
  <si>
    <t>广电运通</t>
  </si>
  <si>
    <t>sh600111</t>
  </si>
  <si>
    <t>北方稀土</t>
  </si>
  <si>
    <t>sz002230</t>
  </si>
  <si>
    <t>科大讯飞</t>
  </si>
  <si>
    <t>sz002202</t>
  </si>
  <si>
    <t>金风科技</t>
  </si>
  <si>
    <t>sz002424</t>
  </si>
  <si>
    <t>贵州百灵</t>
  </si>
  <si>
    <t>sh600522</t>
  </si>
  <si>
    <t>中天科技</t>
  </si>
  <si>
    <t>sz000826</t>
  </si>
  <si>
    <t>启迪桑德</t>
  </si>
  <si>
    <t>sh601016</t>
  </si>
  <si>
    <t>节能风电</t>
  </si>
  <si>
    <t>sh600048</t>
  </si>
  <si>
    <t>保利地产</t>
  </si>
  <si>
    <t>sz300182</t>
  </si>
  <si>
    <t>捷成股份</t>
  </si>
  <si>
    <t>sh600936</t>
  </si>
  <si>
    <t>广西广电</t>
  </si>
  <si>
    <t>sh600690</t>
  </si>
  <si>
    <t>青岛海尔</t>
  </si>
  <si>
    <t>sh601600</t>
  </si>
  <si>
    <t>中国铝业</t>
  </si>
  <si>
    <t>sh600009</t>
  </si>
  <si>
    <t>上海机场</t>
  </si>
  <si>
    <t>sh600583</t>
  </si>
  <si>
    <t>海油工程</t>
  </si>
  <si>
    <t>sz000027</t>
  </si>
  <si>
    <t>深圳能源</t>
  </si>
  <si>
    <t>sh600688</t>
  </si>
  <si>
    <t>上海石化</t>
  </si>
  <si>
    <t>sz002701</t>
  </si>
  <si>
    <t>奥瑞金</t>
  </si>
  <si>
    <t>sz002065</t>
  </si>
  <si>
    <t>东华软件</t>
  </si>
  <si>
    <t>sh601328</t>
  </si>
  <si>
    <t>交通银行</t>
  </si>
  <si>
    <t>sz002032</t>
  </si>
  <si>
    <t>苏 泊 尔</t>
  </si>
  <si>
    <t>sh600000</t>
  </si>
  <si>
    <t>浦发银行</t>
  </si>
  <si>
    <t>sh601877</t>
  </si>
  <si>
    <t>正泰电器</t>
  </si>
  <si>
    <t>sh601818</t>
  </si>
  <si>
    <t>光大银行</t>
  </si>
  <si>
    <t>sh600498</t>
  </si>
  <si>
    <t>烽火通信</t>
  </si>
  <si>
    <t>sz000539</t>
  </si>
  <si>
    <t>粤电力Ａ</t>
  </si>
  <si>
    <t>sh600022</t>
  </si>
  <si>
    <t>山东钢铁</t>
  </si>
  <si>
    <t>sz000540</t>
  </si>
  <si>
    <t>中天城投</t>
  </si>
  <si>
    <t>sh600415</t>
  </si>
  <si>
    <t>小商品城</t>
  </si>
  <si>
    <t>sz002450</t>
  </si>
  <si>
    <t>康得新</t>
  </si>
  <si>
    <t>sh600823</t>
  </si>
  <si>
    <t>世茂股份</t>
  </si>
  <si>
    <t>sz002142</t>
  </si>
  <si>
    <t>宁波银行</t>
  </si>
  <si>
    <t>sz002493</t>
  </si>
  <si>
    <t>荣盛石化</t>
  </si>
  <si>
    <t>sh600835</t>
  </si>
  <si>
    <t>上海机电</t>
  </si>
  <si>
    <t>sh600917</t>
  </si>
  <si>
    <t>重庆燃气</t>
  </si>
  <si>
    <t>sh601009</t>
  </si>
  <si>
    <t>南京银行</t>
  </si>
  <si>
    <t>sz002736</t>
  </si>
  <si>
    <t>国信证券</t>
  </si>
  <si>
    <t>sh601166</t>
  </si>
  <si>
    <t>兴业银行</t>
  </si>
  <si>
    <t>sh600705</t>
  </si>
  <si>
    <t>中航资本</t>
  </si>
  <si>
    <t>sh601688</t>
  </si>
  <si>
    <t>华泰证券</t>
  </si>
  <si>
    <t>sz002456</t>
  </si>
  <si>
    <t>欧菲光</t>
  </si>
  <si>
    <t>sz000723</t>
  </si>
  <si>
    <t>美锦能源</t>
  </si>
  <si>
    <t>sz000623</t>
  </si>
  <si>
    <t>吉林敖东</t>
  </si>
  <si>
    <t>sh601099</t>
  </si>
  <si>
    <t>太平洋</t>
  </si>
  <si>
    <t>sz000627</t>
  </si>
  <si>
    <t>天茂集团</t>
  </si>
  <si>
    <t>sh600236</t>
  </si>
  <si>
    <t>桂冠电力</t>
  </si>
  <si>
    <t>sh600958</t>
  </si>
  <si>
    <t>东方证券</t>
  </si>
  <si>
    <t>sh600291</t>
  </si>
  <si>
    <t>西水股份</t>
  </si>
  <si>
    <t>sz002024</t>
  </si>
  <si>
    <t>苏宁云商</t>
  </si>
  <si>
    <t>sz000625</t>
  </si>
  <si>
    <t>长安汽车</t>
  </si>
  <si>
    <t>sz002517</t>
  </si>
  <si>
    <t>恺英网络</t>
  </si>
  <si>
    <t>sh601398</t>
  </si>
  <si>
    <t>工商银行</t>
  </si>
  <si>
    <t>sh600377</t>
  </si>
  <si>
    <t>宁沪高速</t>
  </si>
  <si>
    <t>sz300136</t>
  </si>
  <si>
    <t>信维通信</t>
  </si>
  <si>
    <t>sh600816</t>
  </si>
  <si>
    <t>安信信托</t>
  </si>
  <si>
    <t>sz000935</t>
  </si>
  <si>
    <t>四川双马</t>
  </si>
  <si>
    <t>sh600023</t>
  </si>
  <si>
    <t>浙能电力</t>
  </si>
  <si>
    <t>sz002217</t>
  </si>
  <si>
    <t>合力泰</t>
  </si>
  <si>
    <t>sh600373</t>
  </si>
  <si>
    <t>中文传媒</t>
  </si>
  <si>
    <t>sz002081</t>
  </si>
  <si>
    <t>金 螳 螂</t>
  </si>
  <si>
    <t>sz000998</t>
  </si>
  <si>
    <t>隆平高科</t>
  </si>
  <si>
    <t>sh600887</t>
  </si>
  <si>
    <t>伊利股份</t>
  </si>
  <si>
    <t>sz002563</t>
  </si>
  <si>
    <t>森马服饰</t>
  </si>
  <si>
    <t>sh601318</t>
  </si>
  <si>
    <t>中国平安</t>
  </si>
  <si>
    <t>sh600299</t>
  </si>
  <si>
    <t>安迪苏</t>
  </si>
  <si>
    <t>sz002010</t>
  </si>
  <si>
    <t>传化股份</t>
  </si>
  <si>
    <t>sz002147</t>
  </si>
  <si>
    <t>新光圆成</t>
  </si>
  <si>
    <t>sh600867</t>
  </si>
  <si>
    <t>通化东宝</t>
  </si>
  <si>
    <t>sh600649</t>
  </si>
  <si>
    <t>城投控股</t>
  </si>
  <si>
    <t>sh600340</t>
  </si>
  <si>
    <t>华夏幸福</t>
  </si>
  <si>
    <t>sz000503</t>
  </si>
  <si>
    <t>海虹控股</t>
  </si>
  <si>
    <t>sh601158</t>
  </si>
  <si>
    <t>重庆水务</t>
  </si>
  <si>
    <t>sh600642</t>
  </si>
  <si>
    <t>申能股份</t>
  </si>
  <si>
    <t>sz300433</t>
  </si>
  <si>
    <t>蓝思科技</t>
  </si>
  <si>
    <t>sz002027</t>
  </si>
  <si>
    <t>分众传媒</t>
  </si>
  <si>
    <t>sz000938</t>
  </si>
  <si>
    <t>紫光股份</t>
  </si>
  <si>
    <t>sz000959</t>
  </si>
  <si>
    <t>首钢股份</t>
  </si>
  <si>
    <t>sh600196</t>
  </si>
  <si>
    <t>复星医药</t>
  </si>
  <si>
    <t>sh600648</t>
  </si>
  <si>
    <t>外高桥</t>
  </si>
  <si>
    <t>sz300116</t>
  </si>
  <si>
    <t>坚瑞消防</t>
  </si>
  <si>
    <t>sh603816</t>
  </si>
  <si>
    <t>顾家家居</t>
  </si>
  <si>
    <t>sz002280</t>
  </si>
  <si>
    <t>联络互动</t>
  </si>
  <si>
    <t>sh600383</t>
  </si>
  <si>
    <t>金地集团</t>
  </si>
  <si>
    <t>sh600827</t>
  </si>
  <si>
    <t>百联股份</t>
  </si>
  <si>
    <t>sz002602</t>
  </si>
  <si>
    <t>世纪华通</t>
  </si>
  <si>
    <t>sz002572</t>
  </si>
  <si>
    <t>索菲亚</t>
  </si>
  <si>
    <t>sh600489</t>
  </si>
  <si>
    <t>中金黄金</t>
  </si>
  <si>
    <t>sz300133</t>
  </si>
  <si>
    <t>华策影视</t>
  </si>
  <si>
    <t>sz300418</t>
  </si>
  <si>
    <t>昆仑万维</t>
  </si>
  <si>
    <t>sz002589</t>
  </si>
  <si>
    <t>瑞康医药</t>
  </si>
  <si>
    <t>sz300058</t>
  </si>
  <si>
    <t>蓝色光标</t>
  </si>
  <si>
    <t>sz002183</t>
  </si>
  <si>
    <t>怡 亚 通</t>
  </si>
  <si>
    <t>sh600521</t>
  </si>
  <si>
    <t>华海药业</t>
  </si>
  <si>
    <t>sz000792</t>
  </si>
  <si>
    <t>盐湖股份</t>
  </si>
  <si>
    <t>sh603569</t>
  </si>
  <si>
    <t>长久物流</t>
  </si>
  <si>
    <t>sh603421</t>
  </si>
  <si>
    <t>鼎信通讯</t>
  </si>
  <si>
    <t>sz002506</t>
  </si>
  <si>
    <t>协鑫集成</t>
  </si>
  <si>
    <t>sh600352</t>
  </si>
  <si>
    <t>浙江龙盛</t>
  </si>
  <si>
    <t>sz000555</t>
  </si>
  <si>
    <t>神州信息</t>
  </si>
  <si>
    <t>sz002244</t>
  </si>
  <si>
    <t>滨江集团</t>
  </si>
  <si>
    <t>sz300122</t>
  </si>
  <si>
    <t>智飞生物</t>
  </si>
  <si>
    <t>sz000156</t>
  </si>
  <si>
    <t>华数传媒</t>
  </si>
  <si>
    <t>sh600871</t>
  </si>
  <si>
    <t>石化油服</t>
  </si>
  <si>
    <t>sh600674</t>
  </si>
  <si>
    <t>川投能源</t>
  </si>
  <si>
    <t>sh600160</t>
  </si>
  <si>
    <t>巨化股份</t>
  </si>
  <si>
    <t>sh600704</t>
  </si>
  <si>
    <t>物产中大</t>
  </si>
  <si>
    <t>sz002815</t>
  </si>
  <si>
    <t>崇达技术</t>
  </si>
  <si>
    <t>sh601118</t>
  </si>
  <si>
    <t>海南橡胶</t>
  </si>
  <si>
    <t>sz002153</t>
  </si>
  <si>
    <t>石基信息</t>
  </si>
  <si>
    <t>sh600256</t>
  </si>
  <si>
    <t>广汇能源</t>
  </si>
  <si>
    <t>sh603000</t>
  </si>
  <si>
    <t>人民网</t>
  </si>
  <si>
    <t>sh600317</t>
  </si>
  <si>
    <t>营口港</t>
  </si>
  <si>
    <t>sh600037</t>
  </si>
  <si>
    <t>歌华有线</t>
  </si>
  <si>
    <t>sh601866</t>
  </si>
  <si>
    <t>中海集运</t>
  </si>
  <si>
    <t>sz000718</t>
  </si>
  <si>
    <t>苏宁环球</t>
  </si>
  <si>
    <t>sz300113</t>
  </si>
  <si>
    <t>顺网科技</t>
  </si>
  <si>
    <t>sz000008</t>
  </si>
  <si>
    <t>神州高铁</t>
  </si>
  <si>
    <t>sh601179</t>
  </si>
  <si>
    <t>中国西电</t>
  </si>
  <si>
    <t>sz300383</t>
  </si>
  <si>
    <t>光环新网</t>
  </si>
  <si>
    <t>sz002241</t>
  </si>
  <si>
    <t>歌尔股份</t>
  </si>
  <si>
    <t>sz000960</t>
  </si>
  <si>
    <t>锡业股份</t>
  </si>
  <si>
    <t>sz002018</t>
  </si>
  <si>
    <t>华信国际</t>
  </si>
  <si>
    <t>sh601808</t>
  </si>
  <si>
    <t>中海油服</t>
  </si>
  <si>
    <t>sh600150</t>
  </si>
  <si>
    <t>中国船舶</t>
  </si>
  <si>
    <t>sz000423</t>
  </si>
  <si>
    <t>东阿阿胶</t>
  </si>
  <si>
    <t>sz000656</t>
  </si>
  <si>
    <t>金科股份</t>
  </si>
  <si>
    <t>sz300267</t>
  </si>
  <si>
    <t>尔康制药</t>
  </si>
  <si>
    <t>sh600068</t>
  </si>
  <si>
    <t>葛洲坝</t>
  </si>
  <si>
    <t>sh601991</t>
  </si>
  <si>
    <t>大唐发电</t>
  </si>
  <si>
    <t>sz000883</t>
  </si>
  <si>
    <t>湖北能源</t>
  </si>
  <si>
    <t>sh600637</t>
  </si>
  <si>
    <t>东方明珠</t>
  </si>
  <si>
    <t>sh600026</t>
  </si>
  <si>
    <t>中海发展</t>
  </si>
  <si>
    <t>sz300266</t>
  </si>
  <si>
    <t>兴源环境</t>
  </si>
  <si>
    <t>sh600176</t>
  </si>
  <si>
    <t>中国巨石</t>
  </si>
  <si>
    <t>sz300251</t>
  </si>
  <si>
    <t>光线传媒</t>
  </si>
  <si>
    <t>sh601857</t>
  </si>
  <si>
    <t>中国石油</t>
  </si>
  <si>
    <t>sh600089</t>
  </si>
  <si>
    <t>特变电工</t>
  </si>
  <si>
    <t>sh600518</t>
  </si>
  <si>
    <t>康美药业</t>
  </si>
  <si>
    <t>sh601766</t>
  </si>
  <si>
    <t>中国中车</t>
  </si>
  <si>
    <t>sh601601</t>
  </si>
  <si>
    <t>中国太保</t>
  </si>
  <si>
    <t>sh601668</t>
  </si>
  <si>
    <t>中国建筑</t>
  </si>
  <si>
    <t>sz000028</t>
  </si>
  <si>
    <t>国药一致</t>
  </si>
  <si>
    <t>sz002174</t>
  </si>
  <si>
    <t>游族网络</t>
  </si>
  <si>
    <t>sh603515</t>
  </si>
  <si>
    <t>欧普照明</t>
  </si>
  <si>
    <t>sh600685</t>
  </si>
  <si>
    <t>中船防务</t>
  </si>
  <si>
    <t>sh600482</t>
  </si>
  <si>
    <t>中国动力</t>
  </si>
  <si>
    <t>sh601898</t>
  </si>
  <si>
    <t>中煤能源</t>
  </si>
  <si>
    <t>sh601333</t>
  </si>
  <si>
    <t>广深铁路</t>
  </si>
  <si>
    <t>sz000536</t>
  </si>
  <si>
    <t>华映科技</t>
  </si>
  <si>
    <t>sz002051</t>
  </si>
  <si>
    <t>中工国际</t>
  </si>
  <si>
    <t>sh601985</t>
  </si>
  <si>
    <t>中国核电</t>
  </si>
  <si>
    <t>sh600350</t>
  </si>
  <si>
    <t>山东高速</t>
  </si>
  <si>
    <t>sh600585</t>
  </si>
  <si>
    <t>海螺水泥</t>
  </si>
  <si>
    <t>sh601800</t>
  </si>
  <si>
    <t>中国交建</t>
  </si>
  <si>
    <t>sh601989</t>
  </si>
  <si>
    <t>中国重工</t>
  </si>
  <si>
    <t>sh601669</t>
  </si>
  <si>
    <t>中国电建</t>
  </si>
  <si>
    <t>sz300072</t>
  </si>
  <si>
    <t>三聚环保</t>
  </si>
  <si>
    <t>sh600118</t>
  </si>
  <si>
    <t>中国卫星</t>
  </si>
  <si>
    <t>sz000895</t>
  </si>
  <si>
    <t>双汇发展</t>
  </si>
  <si>
    <t>sh600188</t>
  </si>
  <si>
    <t>兖州煤业</t>
  </si>
  <si>
    <t>sz000425</t>
  </si>
  <si>
    <t>徐工机械</t>
  </si>
  <si>
    <t>sh600060</t>
  </si>
  <si>
    <t>海信电器</t>
  </si>
  <si>
    <t>sh600005</t>
  </si>
  <si>
    <t>武钢股份</t>
  </si>
  <si>
    <t>sz300315</t>
  </si>
  <si>
    <t>掌趣科技</t>
  </si>
  <si>
    <t>sz000898</t>
  </si>
  <si>
    <t>鞍钢股份</t>
  </si>
  <si>
    <t>sh600811</t>
  </si>
  <si>
    <t>东方集团</t>
  </si>
  <si>
    <t>sh601106</t>
  </si>
  <si>
    <t>中国一重</t>
  </si>
  <si>
    <t>sh601618</t>
  </si>
  <si>
    <t>中国中冶</t>
  </si>
  <si>
    <t>sh600085</t>
  </si>
  <si>
    <t>同仁堂</t>
  </si>
  <si>
    <t>sh600718</t>
  </si>
  <si>
    <t>东软集团</t>
  </si>
  <si>
    <t>sh601872</t>
  </si>
  <si>
    <t>招商轮船</t>
  </si>
  <si>
    <t>sh601186</t>
  </si>
  <si>
    <t>中国铁建</t>
  </si>
  <si>
    <t>sh601718</t>
  </si>
  <si>
    <t>际华集团</t>
  </si>
  <si>
    <t>sz000887</t>
  </si>
  <si>
    <t>中鼎股份</t>
  </si>
  <si>
    <t>sz000917</t>
  </si>
  <si>
    <t>电广传媒</t>
  </si>
  <si>
    <t>sh600919</t>
  </si>
  <si>
    <t>江苏银行</t>
  </si>
  <si>
    <t>sh600959</t>
  </si>
  <si>
    <t>江苏有线</t>
  </si>
  <si>
    <t>sh601969</t>
  </si>
  <si>
    <t>海南矿业</t>
  </si>
  <si>
    <t>sz002001</t>
  </si>
  <si>
    <t>新 和 成</t>
  </si>
  <si>
    <t>sz000157</t>
  </si>
  <si>
    <t>中联重科</t>
  </si>
  <si>
    <t>sz002049</t>
  </si>
  <si>
    <t>紫光国芯</t>
  </si>
  <si>
    <t>sh601608</t>
  </si>
  <si>
    <t>中信重工</t>
  </si>
  <si>
    <t>sz300115</t>
  </si>
  <si>
    <t>长盈精密</t>
  </si>
  <si>
    <t>sz300156</t>
  </si>
  <si>
    <t>神雾环保</t>
  </si>
  <si>
    <t>sh601928</t>
  </si>
  <si>
    <t>凤凰传媒</t>
  </si>
  <si>
    <t>sz002426</t>
  </si>
  <si>
    <t>胜利精密</t>
  </si>
  <si>
    <t>sz000063</t>
  </si>
  <si>
    <t>中兴通讯</t>
  </si>
  <si>
    <t>sh600170</t>
  </si>
  <si>
    <t>上海建工</t>
  </si>
  <si>
    <t>sh600820</t>
  </si>
  <si>
    <t>隧道股份</t>
  </si>
  <si>
    <t>sh601006</t>
  </si>
  <si>
    <t>大秦铁路</t>
  </si>
  <si>
    <t>sh600177</t>
  </si>
  <si>
    <t>雅戈尔</t>
  </si>
  <si>
    <t>sz002007</t>
  </si>
  <si>
    <t>华兰生物</t>
  </si>
  <si>
    <t>sh600737</t>
  </si>
  <si>
    <t>中粮屯河</t>
  </si>
  <si>
    <t>sz300059</t>
  </si>
  <si>
    <t>东方财富</t>
  </si>
  <si>
    <t>sh600438</t>
  </si>
  <si>
    <t>通威股份</t>
  </si>
  <si>
    <t>sh601211</t>
  </si>
  <si>
    <t>国泰君安</t>
  </si>
  <si>
    <t>sz300024</t>
  </si>
  <si>
    <t>机器人</t>
  </si>
  <si>
    <t>sh600030</t>
  </si>
  <si>
    <t>中信证券</t>
  </si>
  <si>
    <t>sh601336</t>
  </si>
  <si>
    <t>新华保险</t>
  </si>
  <si>
    <t>sh600015</t>
  </si>
  <si>
    <t>华夏银行</t>
  </si>
  <si>
    <t>sz002399</t>
  </si>
  <si>
    <t>海普瑞</t>
  </si>
  <si>
    <t>sh601998</t>
  </si>
  <si>
    <t>中信银行</t>
  </si>
  <si>
    <t>sh600808</t>
  </si>
  <si>
    <t>马钢股份</t>
  </si>
  <si>
    <t>sh601611</t>
  </si>
  <si>
    <t>中国核建</t>
  </si>
  <si>
    <t>sh600061</t>
  </si>
  <si>
    <t>国投安信</t>
  </si>
  <si>
    <t>sh601390</t>
  </si>
  <si>
    <t>中国中铁</t>
  </si>
  <si>
    <t>sz000728</t>
  </si>
  <si>
    <t>国元证券</t>
  </si>
  <si>
    <t>sz000338</t>
  </si>
  <si>
    <t>潍柴动力</t>
  </si>
  <si>
    <t>sh601801</t>
  </si>
  <si>
    <t>皖新传媒</t>
  </si>
  <si>
    <t>sh600500</t>
  </si>
  <si>
    <t>中化国际</t>
  </si>
  <si>
    <t>sz300033</t>
  </si>
  <si>
    <t>同花顺</t>
  </si>
  <si>
    <t>sh600660</t>
  </si>
  <si>
    <t>福耀玻璃</t>
  </si>
  <si>
    <t>sh600908</t>
  </si>
  <si>
    <t>无锡银行</t>
  </si>
  <si>
    <t>sz002807</t>
  </si>
  <si>
    <t>江阴银行</t>
  </si>
  <si>
    <t>sz002146</t>
  </si>
  <si>
    <t>荣盛发展</t>
  </si>
  <si>
    <t>sh600699</t>
  </si>
  <si>
    <t>均胜电子</t>
  </si>
  <si>
    <t>sz300529</t>
  </si>
  <si>
    <t>健帆生物</t>
  </si>
  <si>
    <t>sz002670</t>
  </si>
  <si>
    <t>国盛金控</t>
  </si>
  <si>
    <t>sz002673</t>
  </si>
  <si>
    <t>西部证券</t>
  </si>
  <si>
    <t>sh600864</t>
  </si>
  <si>
    <t>哈投股份</t>
  </si>
  <si>
    <t>sz000001</t>
  </si>
  <si>
    <t>平安银行</t>
  </si>
  <si>
    <t>sh601377</t>
  </si>
  <si>
    <t>兴业证券</t>
  </si>
  <si>
    <t>sz002470</t>
  </si>
  <si>
    <t>金正大</t>
  </si>
  <si>
    <t>sh601117</t>
  </si>
  <si>
    <t>中国化学</t>
  </si>
  <si>
    <t>sh600837</t>
  </si>
  <si>
    <t>海通证券</t>
  </si>
  <si>
    <t>sh600109</t>
  </si>
  <si>
    <t>国金证券</t>
  </si>
  <si>
    <t>sh600999</t>
  </si>
  <si>
    <t>招商证券</t>
  </si>
  <si>
    <t>sh601198</t>
  </si>
  <si>
    <t>东兴证券</t>
  </si>
  <si>
    <t>sh601901</t>
  </si>
  <si>
    <t>方正证券</t>
  </si>
  <si>
    <t>sz002385</t>
  </si>
  <si>
    <t>大北农</t>
  </si>
  <si>
    <t>sh600369</t>
  </si>
  <si>
    <t>西南证券</t>
  </si>
  <si>
    <t>sz000750</t>
  </si>
  <si>
    <t>国海证券</t>
  </si>
  <si>
    <t>sz000686</t>
  </si>
  <si>
    <t>东北证券</t>
  </si>
  <si>
    <t>sz000776</t>
  </si>
  <si>
    <t>广发证券</t>
  </si>
  <si>
    <t>sh600588</t>
  </si>
  <si>
    <t>用友网络</t>
  </si>
  <si>
    <t>sh600485</t>
  </si>
  <si>
    <t>信威集团</t>
  </si>
  <si>
    <t>sh601788</t>
  </si>
  <si>
    <t>光大证券</t>
  </si>
  <si>
    <t>sz002500</t>
  </si>
  <si>
    <t>山西证券</t>
  </si>
  <si>
    <t>sz002294</t>
  </si>
  <si>
    <t>信立泰</t>
  </si>
  <si>
    <t>sz002568</t>
  </si>
  <si>
    <t>百润股份</t>
  </si>
  <si>
    <t>sz000783</t>
  </si>
  <si>
    <t>长江证券</t>
  </si>
  <si>
    <t>sz000166</t>
  </si>
  <si>
    <t>申万宏源</t>
  </si>
  <si>
    <t>sh600739</t>
  </si>
  <si>
    <t>辽宁成大</t>
  </si>
  <si>
    <t>sz002797</t>
  </si>
  <si>
    <t>第一创业</t>
  </si>
  <si>
    <t>sh601555</t>
  </si>
  <si>
    <t>东吴证券</t>
  </si>
  <si>
    <t>Current Cost</t>
    <phoneticPr fontId="1" type="noConversion"/>
  </si>
  <si>
    <t>Unrealized PL</t>
    <phoneticPr fontId="1" type="noConversion"/>
  </si>
  <si>
    <t>Cash Inflow</t>
    <phoneticPr fontId="1" type="noConversion"/>
  </si>
  <si>
    <t>Beginning</t>
    <phoneticPr fontId="1" type="noConversion"/>
  </si>
  <si>
    <t>Inflow</t>
    <phoneticPr fontId="1" type="noConversion"/>
  </si>
  <si>
    <t>Withdrawl</t>
    <phoneticPr fontId="1" type="noConversion"/>
  </si>
  <si>
    <t>net</t>
    <phoneticPr fontId="1" type="noConversion"/>
  </si>
  <si>
    <t xml:space="preserve">Stock </t>
    <phoneticPr fontId="1" type="noConversion"/>
  </si>
  <si>
    <t>五粮液</t>
    <phoneticPr fontId="1" type="noConversion"/>
  </si>
  <si>
    <t xml:space="preserve">Buy </t>
    <phoneticPr fontId="1" type="noConversion"/>
  </si>
  <si>
    <t>Sell</t>
    <phoneticPr fontId="1" type="noConversion"/>
  </si>
  <si>
    <t>海康威视</t>
    <phoneticPr fontId="1" type="noConversion"/>
  </si>
  <si>
    <t>华泰证券</t>
    <phoneticPr fontId="1" type="noConversion"/>
  </si>
  <si>
    <t>贵州茅台</t>
    <phoneticPr fontId="1" type="noConversion"/>
  </si>
  <si>
    <t>上汽集团</t>
    <phoneticPr fontId="1" type="noConversion"/>
  </si>
  <si>
    <t>Net</t>
    <phoneticPr fontId="1" type="noConversion"/>
  </si>
  <si>
    <t>GC204001</t>
    <phoneticPr fontId="1" type="noConversion"/>
  </si>
  <si>
    <t>Stock</t>
    <phoneticPr fontId="1" type="noConversion"/>
  </si>
  <si>
    <t>S</t>
    <phoneticPr fontId="1" type="noConversion"/>
  </si>
  <si>
    <t>Note</t>
    <phoneticPr fontId="1" type="noConversion"/>
  </si>
  <si>
    <t>2%% 佣金</t>
    <phoneticPr fontId="1" type="noConversion"/>
  </si>
  <si>
    <t>002815</t>
    <phoneticPr fontId="1" type="noConversion"/>
  </si>
  <si>
    <t>B</t>
    <phoneticPr fontId="1" type="noConversion"/>
  </si>
  <si>
    <t>招商</t>
    <phoneticPr fontId="1" type="noConversion"/>
  </si>
  <si>
    <t>CNY</t>
    <phoneticPr fontId="1" type="noConversion"/>
  </si>
  <si>
    <t>Option</t>
    <phoneticPr fontId="1" type="noConversion"/>
  </si>
  <si>
    <t>11月2300</t>
    <phoneticPr fontId="1" type="noConversion"/>
  </si>
  <si>
    <t>11月2250</t>
    <phoneticPr fontId="1" type="noConversion"/>
  </si>
  <si>
    <t>B</t>
    <phoneticPr fontId="1" type="noConversion"/>
  </si>
  <si>
    <t>S</t>
    <phoneticPr fontId="1" type="noConversion"/>
  </si>
  <si>
    <t>Stock</t>
    <phoneticPr fontId="1" type="noConversion"/>
  </si>
  <si>
    <t>招商</t>
    <phoneticPr fontId="1" type="noConversion"/>
  </si>
  <si>
    <t>CNY</t>
    <phoneticPr fontId="1" type="noConversion"/>
  </si>
  <si>
    <t>002815</t>
    <phoneticPr fontId="1" type="noConversion"/>
  </si>
  <si>
    <t>S</t>
    <phoneticPr fontId="1" type="noConversion"/>
  </si>
  <si>
    <t>002038</t>
    <phoneticPr fontId="1" type="noConversion"/>
  </si>
  <si>
    <t>B</t>
    <phoneticPr fontId="1" type="noConversion"/>
  </si>
  <si>
    <t>weekday</t>
    <phoneticPr fontId="1" type="noConversion"/>
  </si>
  <si>
    <t>Date</t>
    <phoneticPr fontId="1" type="noConversion"/>
  </si>
  <si>
    <t>601012</t>
    <phoneticPr fontId="1" type="noConversion"/>
  </si>
  <si>
    <t>B</t>
    <phoneticPr fontId="1" type="noConversion"/>
  </si>
  <si>
    <t>Stock</t>
    <phoneticPr fontId="1" type="noConversion"/>
  </si>
  <si>
    <t>招商</t>
    <phoneticPr fontId="1" type="noConversion"/>
  </si>
  <si>
    <t>CNY</t>
    <phoneticPr fontId="1" type="noConversion"/>
  </si>
  <si>
    <t>S</t>
    <phoneticPr fontId="1" type="noConversion"/>
  </si>
  <si>
    <t>601012</t>
    <phoneticPr fontId="1" type="noConversion"/>
  </si>
  <si>
    <t>PnL</t>
    <phoneticPr fontId="1" type="noConversion"/>
  </si>
  <si>
    <t>XX</t>
    <phoneticPr fontId="1" type="noConversion"/>
  </si>
  <si>
    <t>B</t>
    <phoneticPr fontId="1" type="noConversion"/>
  </si>
  <si>
    <t>S</t>
    <phoneticPr fontId="1" type="noConversion"/>
  </si>
  <si>
    <t>经手清算</t>
    <phoneticPr fontId="1" type="noConversion"/>
  </si>
  <si>
    <t>Action</t>
    <phoneticPr fontId="1" type="noConversion"/>
  </si>
  <si>
    <t>O</t>
    <phoneticPr fontId="1" type="noConversion"/>
  </si>
  <si>
    <t>C</t>
    <phoneticPr fontId="1" type="noConversion"/>
  </si>
  <si>
    <t>Stock</t>
  </si>
  <si>
    <t>招商</t>
  </si>
  <si>
    <t>CNY</t>
  </si>
  <si>
    <t>XX</t>
  </si>
  <si>
    <t>600547</t>
    <phoneticPr fontId="1" type="noConversion"/>
  </si>
  <si>
    <t>B</t>
    <phoneticPr fontId="1" type="noConversion"/>
  </si>
  <si>
    <t>600519</t>
    <phoneticPr fontId="1" type="noConversion"/>
  </si>
  <si>
    <t>B</t>
    <phoneticPr fontId="1" type="noConversion"/>
  </si>
  <si>
    <t>002456</t>
    <phoneticPr fontId="1" type="noConversion"/>
  </si>
  <si>
    <t>603569</t>
    <phoneticPr fontId="1" type="noConversion"/>
  </si>
  <si>
    <t>601811</t>
    <phoneticPr fontId="1" type="noConversion"/>
  </si>
  <si>
    <t>002815</t>
    <phoneticPr fontId="1" type="noConversion"/>
  </si>
  <si>
    <t>603658</t>
    <phoneticPr fontId="1" type="noConversion"/>
  </si>
  <si>
    <t>000568</t>
    <phoneticPr fontId="1" type="noConversion"/>
  </si>
  <si>
    <t>603515</t>
    <phoneticPr fontId="1" type="noConversion"/>
  </si>
  <si>
    <t>002624</t>
    <phoneticPr fontId="1" type="noConversion"/>
  </si>
  <si>
    <t>002032</t>
    <phoneticPr fontId="1" type="noConversion"/>
  </si>
  <si>
    <t>002299</t>
    <phoneticPr fontId="1" type="noConversion"/>
  </si>
  <si>
    <t>B</t>
    <phoneticPr fontId="1" type="noConversion"/>
  </si>
  <si>
    <t>002508</t>
    <phoneticPr fontId="1" type="noConversion"/>
  </si>
  <si>
    <t>000333</t>
    <phoneticPr fontId="1" type="noConversion"/>
  </si>
  <si>
    <t>603160</t>
    <phoneticPr fontId="1" type="noConversion"/>
  </si>
  <si>
    <t>600026</t>
    <phoneticPr fontId="1" type="noConversion"/>
  </si>
  <si>
    <t>601811</t>
    <phoneticPr fontId="1" type="noConversion"/>
  </si>
  <si>
    <t>S</t>
    <phoneticPr fontId="1" type="noConversion"/>
  </si>
  <si>
    <t>601788</t>
    <phoneticPr fontId="1" type="noConversion"/>
  </si>
  <si>
    <t>600500</t>
    <phoneticPr fontId="1" type="noConversion"/>
  </si>
  <si>
    <t>600741</t>
    <phoneticPr fontId="1" type="noConversion"/>
  </si>
  <si>
    <t>002032</t>
    <phoneticPr fontId="1" type="noConversion"/>
  </si>
  <si>
    <t>600893</t>
    <phoneticPr fontId="1" type="noConversion"/>
  </si>
  <si>
    <t>000568</t>
    <phoneticPr fontId="1" type="noConversion"/>
  </si>
  <si>
    <t>603515</t>
    <phoneticPr fontId="1" type="noConversion"/>
  </si>
  <si>
    <t>600999</t>
    <phoneticPr fontId="1" type="noConversion"/>
  </si>
  <si>
    <t>sold early</t>
    <phoneticPr fontId="1" type="noConversion"/>
  </si>
  <si>
    <t>XX</t>
    <phoneticPr fontId="1" type="noConversion"/>
  </si>
  <si>
    <t>002456</t>
    <phoneticPr fontId="1" type="noConversion"/>
  </si>
  <si>
    <t>002624</t>
    <phoneticPr fontId="1" type="noConversion"/>
  </si>
  <si>
    <t>002299</t>
    <phoneticPr fontId="1" type="noConversion"/>
  </si>
  <si>
    <t>S</t>
    <phoneticPr fontId="1" type="noConversion"/>
  </si>
  <si>
    <t>600715</t>
    <phoneticPr fontId="1" type="noConversion"/>
  </si>
  <si>
    <t>B</t>
    <phoneticPr fontId="1" type="noConversion"/>
  </si>
  <si>
    <t>600026</t>
    <phoneticPr fontId="1" type="noConversion"/>
  </si>
  <si>
    <t>002456</t>
    <phoneticPr fontId="1" type="noConversion"/>
  </si>
  <si>
    <t>603160</t>
  </si>
  <si>
    <t>603160</t>
    <phoneticPr fontId="1" type="noConversion"/>
  </si>
  <si>
    <t>603421</t>
    <phoneticPr fontId="1" type="noConversion"/>
  </si>
  <si>
    <t>002508</t>
    <phoneticPr fontId="1" type="noConversion"/>
  </si>
  <si>
    <t>000960</t>
    <phoneticPr fontId="1" type="noConversion"/>
  </si>
  <si>
    <t>XX</t>
    <phoneticPr fontId="1" type="noConversion"/>
  </si>
  <si>
    <t>600029</t>
  </si>
  <si>
    <t>601801</t>
  </si>
  <si>
    <t>600908</t>
  </si>
  <si>
    <t>000338</t>
  </si>
  <si>
    <t>000503</t>
  </si>
  <si>
    <t>601688</t>
  </si>
  <si>
    <t>600500</t>
  </si>
  <si>
    <t>601788</t>
  </si>
  <si>
    <t>600741</t>
  </si>
  <si>
    <t>XX</t>
    <phoneticPr fontId="1" type="noConversion"/>
  </si>
  <si>
    <t>600715</t>
  </si>
  <si>
    <t>002032</t>
  </si>
  <si>
    <t>000960</t>
  </si>
  <si>
    <t>601800</t>
  </si>
  <si>
    <t>002354</t>
  </si>
  <si>
    <t>600340</t>
  </si>
  <si>
    <t>002456</t>
  </si>
  <si>
    <t>603019</t>
  </si>
  <si>
    <t>600754</t>
  </si>
  <si>
    <t>002619</t>
  </si>
  <si>
    <t>600074</t>
  </si>
  <si>
    <t>002183</t>
  </si>
  <si>
    <t>002074</t>
  </si>
  <si>
    <t>002230</t>
  </si>
  <si>
    <t>600160</t>
  </si>
  <si>
    <t>600893</t>
  </si>
  <si>
    <t>000333</t>
  </si>
  <si>
    <t>600522</t>
  </si>
  <si>
    <t>002466</t>
  </si>
  <si>
    <t>S</t>
  </si>
  <si>
    <t>B</t>
  </si>
  <si>
    <t>Sold early</t>
    <phoneticPr fontId="1" type="noConversion"/>
  </si>
  <si>
    <t>Trade pnl</t>
    <phoneticPr fontId="1" type="noConversion"/>
  </si>
  <si>
    <t>Trade pnl buy</t>
    <phoneticPr fontId="1" type="noConversion"/>
  </si>
  <si>
    <t>Trade pnl sell</t>
    <phoneticPr fontId="1" type="noConversion"/>
  </si>
  <si>
    <t>AM first10 panic</t>
    <phoneticPr fontId="1" type="noConversion"/>
  </si>
  <si>
    <t>good</t>
    <phoneticPr fontId="1" type="noConversion"/>
  </si>
  <si>
    <t>Trade Status</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</si>
  <si>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</si>
  <si>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</si>
  <si>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</si>
  <si>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</si>
  <si>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</si>
  <si>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</si>
  <si>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t</t>
    <phoneticPr fontId="1" type="noConversion"/>
  </si>
  <si>
    <t>name</t>
    <phoneticPr fontId="1" type="noConversion"/>
  </si>
  <si>
    <t>open</t>
    <phoneticPr fontId="1" type="noConversion"/>
  </si>
  <si>
    <t>high</t>
    <phoneticPr fontId="1" type="noConversion"/>
  </si>
  <si>
    <t>low</t>
    <phoneticPr fontId="1" type="noConversion"/>
  </si>
  <si>
    <t>close</t>
    <phoneticPr fontId="1" type="noConversion"/>
  </si>
  <si>
    <t>MTM</t>
    <phoneticPr fontId="1" type="noConversion"/>
  </si>
  <si>
    <t>C</t>
    <phoneticPr fontId="1" type="noConversion"/>
  </si>
  <si>
    <t>Return</t>
    <phoneticPr fontId="1" type="noConversion"/>
  </si>
  <si>
    <t>603421</t>
  </si>
  <si>
    <t>600999</t>
  </si>
  <si>
    <t>603658</t>
  </si>
  <si>
    <t>002815</t>
  </si>
  <si>
    <t>last Friday low close, no meaningful recovery, dropped -3572</t>
    <phoneticPr fontId="1" type="noConversion"/>
  </si>
  <si>
    <t>Old stock that has been range bound for a long time, very ugly first10 on Thursday -&gt; don't buy. No meaningful rebound</t>
    <phoneticPr fontId="1" type="noConversion"/>
  </si>
  <si>
    <t>well sold.</t>
    <phoneticPr fontId="1" type="noConversion"/>
  </si>
  <si>
    <t xml:space="preserve">look for down days with postive </t>
    <phoneticPr fontId="1" type="noConversion"/>
  </si>
  <si>
    <t xml:space="preserve">Bad buying. Monday AM first10 down, don't trade. Buy on the PM ok, Tuesday rebound for big caps. </t>
    <phoneticPr fontId="1" type="noConversion"/>
  </si>
  <si>
    <t>Thursday started with a big gap down and heading lower signifying people are exiting the trade. Don't participate</t>
    <phoneticPr fontId="1" type="noConversion"/>
  </si>
  <si>
    <t xml:space="preserve">Thurs-Fri-Mon continuation. Bought the wrong amount. </t>
    <phoneticPr fontId="1" type="noConversion"/>
  </si>
  <si>
    <t>Active stock. Good pick.</t>
    <phoneticPr fontId="1" type="noConversion"/>
  </si>
  <si>
    <t>very weak stock</t>
    <phoneticPr fontId="1" type="noConversion"/>
  </si>
  <si>
    <t xml:space="preserve">Lookg for hump shapes with </t>
    <phoneticPr fontId="1" type="noConversion"/>
  </si>
  <si>
    <t>Long term not a good stock</t>
    <phoneticPr fontId="1" type="noConversion"/>
  </si>
  <si>
    <t>super weak stock, has not recovered january losses, no volume</t>
    <phoneticPr fontId="1" type="noConversion"/>
  </si>
  <si>
    <t>Abs(cost)</t>
    <phoneticPr fontId="1" type="noConversion"/>
  </si>
  <si>
    <t>why did you chase here?</t>
    <phoneticPr fontId="1" type="noConversion"/>
  </si>
  <si>
    <t>C</t>
    <phoneticPr fontId="1" type="noConversion"/>
  </si>
  <si>
    <t>C</t>
    <phoneticPr fontId="1" type="noConversion"/>
  </si>
  <si>
    <t>C</t>
    <phoneticPr fontId="1" type="noConversion"/>
  </si>
  <si>
    <t>good</t>
    <phoneticPr fontId="1" type="noConversion"/>
  </si>
  <si>
    <t>603569</t>
  </si>
  <si>
    <t>000002</t>
  </si>
  <si>
    <t>600816</t>
  </si>
  <si>
    <t>000651</t>
  </si>
  <si>
    <t>002299</t>
  </si>
  <si>
    <t>002422</t>
  </si>
  <si>
    <t>002065</t>
  </si>
  <si>
    <t>C</t>
    <phoneticPr fontId="1" type="noConversion"/>
  </si>
  <si>
    <t>C</t>
    <phoneticPr fontId="1" type="noConversion"/>
  </si>
  <si>
    <t>C</t>
    <phoneticPr fontId="1" type="noConversion"/>
  </si>
  <si>
    <t>600547</t>
  </si>
  <si>
    <t>600519</t>
  </si>
  <si>
    <t>600487</t>
  </si>
  <si>
    <t>002475</t>
  </si>
  <si>
    <t>300072</t>
  </si>
  <si>
    <t>300408</t>
  </si>
  <si>
    <t>600804</t>
  </si>
  <si>
    <t>000826</t>
  </si>
  <si>
    <t>C</t>
    <phoneticPr fontId="1" type="noConversion"/>
  </si>
  <si>
    <t>C</t>
    <phoneticPr fontId="1" type="noConversion"/>
  </si>
  <si>
    <t>C</t>
    <phoneticPr fontId="1" type="noConversion"/>
  </si>
  <si>
    <t>C</t>
    <phoneticPr fontId="1" type="noConversion"/>
  </si>
  <si>
    <t>300144</t>
  </si>
  <si>
    <t>601811</t>
  </si>
  <si>
    <t>603515</t>
  </si>
  <si>
    <t>002399</t>
  </si>
  <si>
    <t>002085</t>
  </si>
  <si>
    <t>000792</t>
  </si>
  <si>
    <t>002092</t>
  </si>
  <si>
    <t>High at 933, with negative first10, got murdered on this stock</t>
    <phoneticPr fontId="1" type="noConversion"/>
  </si>
  <si>
    <t>this had a big drop alert, however heres no recovery. It has gone down solidly with negative f10. High is at 930 and low is at 1200.</t>
    <phoneticPr fontId="1" type="noConversion"/>
  </si>
  <si>
    <t>This also had the ammax at 930, with a solid first10 down.</t>
    <phoneticPr fontId="1" type="noConversion"/>
  </si>
  <si>
    <t>added position here.</t>
    <phoneticPr fontId="1" type="noConversion"/>
  </si>
  <si>
    <t>The only stock that made money today. This is an index constituent and there are people trading it. Index constituents have more attention than the rest of the stocks. Esp the ones that are actively traded</t>
    <phoneticPr fontId="1" type="noConversion"/>
  </si>
  <si>
    <t xml:space="preserve">This is a disaster. percentileyY is high, opened up 40 bps, first ten solidly down. </t>
    <phoneticPr fontId="1" type="noConversion"/>
  </si>
  <si>
    <t>OK, protected only for its constituent status</t>
    <phoneticPr fontId="1" type="noConversion"/>
  </si>
  <si>
    <t>High at 946, with negative first10</t>
    <phoneticPr fontId="1" type="noConversion"/>
  </si>
  <si>
    <t>massive drop in the morning, hoped to pick up something but lost a bit. Going forward - avoid negative news. Aim for intra-day price rebounds.</t>
    <phoneticPr fontId="1" type="noConversion"/>
  </si>
  <si>
    <t>Max at 946, amfirst10 posotive. Did not have a massive drop below that of yesterday min -&gt; careless buying.</t>
    <phoneticPr fontId="1" type="noConversion"/>
  </si>
  <si>
    <t xml:space="preserve">Made money because this level is way less than yesterday's range. </t>
    <phoneticPr fontId="1" type="noConversion"/>
  </si>
  <si>
    <t>C</t>
    <phoneticPr fontId="1" type="noConversion"/>
  </si>
  <si>
    <t>601555</t>
  </si>
  <si>
    <t>C</t>
    <phoneticPr fontId="1" type="noConversion"/>
  </si>
  <si>
    <t>C</t>
    <phoneticPr fontId="1" type="noConversion"/>
  </si>
  <si>
    <t>C</t>
    <phoneticPr fontId="1" type="noConversion"/>
  </si>
  <si>
    <t>000423</t>
  </si>
  <si>
    <t>C</t>
    <phoneticPr fontId="1" type="noConversion"/>
  </si>
  <si>
    <t>C</t>
    <phoneticPr fontId="1" type="noConversion"/>
  </si>
  <si>
    <t>B</t>
    <phoneticPr fontId="1" type="noConversion"/>
  </si>
  <si>
    <t>S</t>
    <phoneticPr fontId="1" type="noConversion"/>
  </si>
  <si>
    <t>600887</t>
  </si>
  <si>
    <t>002294</t>
  </si>
  <si>
    <t>601166</t>
  </si>
  <si>
    <t>000039</t>
  </si>
  <si>
    <t>300136</t>
  </si>
  <si>
    <t>600016</t>
  </si>
  <si>
    <t>C</t>
    <phoneticPr fontId="1" type="noConversion"/>
  </si>
  <si>
    <t>C</t>
    <phoneticPr fontId="1" type="noConversion"/>
  </si>
  <si>
    <t>002670</t>
  </si>
  <si>
    <t>002142</t>
  </si>
  <si>
    <t>601169</t>
  </si>
  <si>
    <t>000063</t>
  </si>
  <si>
    <t>600036</t>
  </si>
  <si>
    <t>C</t>
    <phoneticPr fontId="1" type="noConversion"/>
  </si>
  <si>
    <t>MTM</t>
    <phoneticPr fontId="1" type="noConversion"/>
  </si>
  <si>
    <t>Net</t>
    <phoneticPr fontId="1" type="noConversion"/>
  </si>
  <si>
    <t>300122</t>
  </si>
  <si>
    <t>600068</t>
  </si>
  <si>
    <t>000418</t>
  </si>
  <si>
    <t>C</t>
    <phoneticPr fontId="1" type="noConversion"/>
  </si>
  <si>
    <t>no buying for negative F10</t>
    <phoneticPr fontId="1" type="noConversion"/>
  </si>
  <si>
    <t>Actual Change</t>
    <phoneticPr fontId="1" type="noConversion"/>
  </si>
  <si>
    <t>Net pnl</t>
    <phoneticPr fontId="1" type="noConversion"/>
  </si>
  <si>
    <t>Name</t>
    <phoneticPr fontId="1" type="noConversion"/>
  </si>
  <si>
    <t>Brokerage</t>
    <phoneticPr fontId="1" type="noConversion"/>
  </si>
  <si>
    <t>印花税</t>
    <phoneticPr fontId="1" type="noConversion"/>
  </si>
  <si>
    <t>过户费</t>
    <phoneticPr fontId="1" type="noConversion"/>
  </si>
  <si>
    <t>3.1%%佣金</t>
    <phoneticPr fontId="1" type="noConversion"/>
  </si>
  <si>
    <t>C</t>
    <phoneticPr fontId="1" type="noConversion"/>
  </si>
  <si>
    <t>bad trade</t>
    <phoneticPr fontId="1" type="noConversion"/>
  </si>
  <si>
    <t>not good trade</t>
    <phoneticPr fontId="1" type="noConversion"/>
  </si>
  <si>
    <t>no selling before 940</t>
    <phoneticPr fontId="1" type="noConversion"/>
  </si>
  <si>
    <t>601006</t>
  </si>
  <si>
    <t>C</t>
    <phoneticPr fontId="1" type="noConversion"/>
  </si>
  <si>
    <t>300059</t>
  </si>
  <si>
    <t>300315</t>
  </si>
  <si>
    <t>000776</t>
  </si>
  <si>
    <t>002024</t>
  </si>
  <si>
    <t>This was a input error</t>
    <phoneticPr fontId="1" type="noConversion"/>
  </si>
  <si>
    <t>F10 down</t>
    <phoneticPr fontId="1" type="noConversion"/>
  </si>
  <si>
    <t>Note</t>
    <phoneticPr fontId="1" type="noConversion"/>
  </si>
  <si>
    <t>CloseY</t>
    <phoneticPr fontId="1" type="noConversion"/>
  </si>
  <si>
    <t>60% Losses came from the Friday mtm from 东阿阿胶.  -4k trading pnl. -2.6k 东方财富/ -1.6k 伊利/ 广发证券 -0.9k</t>
    <phoneticPr fontId="1" type="noConversion"/>
  </si>
  <si>
    <t xml:space="preserve">Sold 苏宁云商 after the spike, continued to rally after that. Rest of the position quietly bled 1700. (东方财富 -4k mtm, 东阿阿胶 +1k, 美的 +1k, 广发 +0.6, 大秦 -0.6, 掌趣 -1, 伊利 +0.6). Keep each stock light exposure. &lt;10% of ptf. </t>
    <phoneticPr fontId="1" type="noConversion"/>
  </si>
  <si>
    <t>600056</t>
  </si>
  <si>
    <t>000536</t>
  </si>
  <si>
    <t>C</t>
    <phoneticPr fontId="1" type="noConversion"/>
  </si>
  <si>
    <t xml:space="preserve">伊利 had the best mtm @ 1200, </t>
    <phoneticPr fontId="1" type="noConversion"/>
  </si>
  <si>
    <t>S</t>
    <phoneticPr fontId="1" type="noConversion"/>
  </si>
  <si>
    <t>C</t>
    <phoneticPr fontId="1" type="noConversion"/>
  </si>
  <si>
    <t>600150</t>
  </si>
  <si>
    <t>600497</t>
  </si>
  <si>
    <t>601668</t>
  </si>
  <si>
    <t>C</t>
    <phoneticPr fontId="1" type="noConversion"/>
  </si>
  <si>
    <t>中国船舶: 10k, 中国建筑:7k, 格力:0.5,驰宏0.6, 东财0.2</t>
    <phoneticPr fontId="1" type="noConversion"/>
  </si>
  <si>
    <t>002594</t>
  </si>
  <si>
    <t>601318</t>
  </si>
  <si>
    <t>Delta bought</t>
    <phoneticPr fontId="1" type="noConversion"/>
  </si>
  <si>
    <t>Delta Sold</t>
    <phoneticPr fontId="1" type="noConversion"/>
  </si>
  <si>
    <t>Rtn on +D</t>
    <phoneticPr fontId="1" type="noConversion"/>
  </si>
  <si>
    <t>Rtn on -D</t>
    <phoneticPr fontId="1" type="noConversion"/>
  </si>
  <si>
    <t>trade pnl buy: maotai : -4.3k, 比亚迪 -3.3k, 兴业平安 +. Sell: 驰宏: +5, 东财: +4.3, 格力:+0.9, 中国船舶: +5.1, 中国建筑: +1.4. MTM: 驰宏: -5, 东财: -4.7, 格力: -2.5, 船舶: -6.8, 建筑 -4.5</t>
    <phoneticPr fontId="1" type="noConversion"/>
  </si>
  <si>
    <t>002602</t>
  </si>
  <si>
    <t>600019</t>
  </si>
  <si>
    <t>000568</t>
  </si>
  <si>
    <t>C</t>
    <phoneticPr fontId="1" type="noConversion"/>
  </si>
  <si>
    <t>trade pnl buy: 宝钢: +6, 世纪华通 +9, 泸州老窖 +3,茅台:+1.4, 掌趣科技: -0.5, 平安 -0.9. Sell: -0.6. MTM: 茅台+3, 平安 -0.5, 兴业 -0.5, 比亚迪 +0.6</t>
    <phoneticPr fontId="1" type="noConversion"/>
  </si>
  <si>
    <t>net: 宝钢: +4k</t>
    <phoneticPr fontId="1" type="noConversion"/>
  </si>
  <si>
    <t>601998</t>
  </si>
  <si>
    <t>601818</t>
  </si>
  <si>
    <t>000738</t>
  </si>
  <si>
    <t>300418</t>
  </si>
  <si>
    <t>002500</t>
  </si>
  <si>
    <t>C</t>
    <phoneticPr fontId="1" type="noConversion"/>
  </si>
  <si>
    <t>C</t>
    <phoneticPr fontId="1" type="noConversion"/>
  </si>
  <si>
    <t>中信 -7.5, 广大 -7.5, 宝钢 -3, 山西证: +0.7, 中航: +4.6, 昆仑 +1.2, 昆州茅台</t>
    <phoneticPr fontId="1" type="noConversion"/>
  </si>
  <si>
    <t>IB Close</t>
    <phoneticPr fontId="1" type="noConversion"/>
  </si>
  <si>
    <t>Net</t>
    <phoneticPr fontId="1" type="noConversion"/>
  </si>
  <si>
    <t>CNYHKD Rates</t>
    <phoneticPr fontId="1" type="noConversion"/>
  </si>
  <si>
    <t>600704</t>
  </si>
  <si>
    <t>600415</t>
  </si>
  <si>
    <t>600098</t>
  </si>
  <si>
    <t>002147</t>
  </si>
  <si>
    <t>002311</t>
  </si>
  <si>
    <t>000917</t>
  </si>
  <si>
    <t>B</t>
    <phoneticPr fontId="1" type="noConversion"/>
  </si>
  <si>
    <t>S</t>
    <phoneticPr fontId="1" type="noConversion"/>
  </si>
  <si>
    <t>C</t>
    <phoneticPr fontId="1" type="noConversion"/>
  </si>
  <si>
    <t>C</t>
    <phoneticPr fontId="1" type="noConversion"/>
  </si>
  <si>
    <t>C</t>
    <phoneticPr fontId="1" type="noConversion"/>
  </si>
  <si>
    <t>weekday</t>
    <phoneticPr fontId="1" type="noConversion"/>
  </si>
  <si>
    <t>Trade</t>
    <phoneticPr fontId="1" type="noConversion"/>
  </si>
  <si>
    <t>Buy Trade</t>
    <phoneticPr fontId="1" type="noConversion"/>
  </si>
  <si>
    <t>Sell Trade</t>
    <phoneticPr fontId="1" type="noConversion"/>
  </si>
  <si>
    <t>mtm</t>
    <phoneticPr fontId="1" type="noConversion"/>
  </si>
  <si>
    <t>Net</t>
    <phoneticPr fontId="1" type="noConversion"/>
  </si>
  <si>
    <t>002470</t>
  </si>
  <si>
    <t>000768</t>
  </si>
  <si>
    <t>Only 皖新传媒 +1k. Chasers lost money.</t>
    <phoneticPr fontId="1" type="noConversion"/>
  </si>
  <si>
    <t>600959</t>
  </si>
  <si>
    <t>000793</t>
  </si>
  <si>
    <t>300159</t>
  </si>
  <si>
    <t>002018</t>
  </si>
  <si>
    <t>002143</t>
  </si>
  <si>
    <t>C</t>
    <phoneticPr fontId="1" type="noConversion"/>
  </si>
  <si>
    <t xml:space="preserve"> </t>
    <phoneticPr fontId="1" type="noConversion"/>
  </si>
  <si>
    <t>bought at tues am at high</t>
    <phoneticPr fontId="1" type="noConversion"/>
  </si>
  <si>
    <t>Tuesday am bought too fast. Tues AM is a gamble</t>
    <phoneticPr fontId="1" type="noConversion"/>
  </si>
  <si>
    <t>Wed sold too early. Wed is usually up day. But was hard to reign in the desire to trade.</t>
    <phoneticPr fontId="1" type="noConversion"/>
  </si>
  <si>
    <t xml:space="preserve">Bought at mon morning opening high thought it was a breakout. </t>
    <phoneticPr fontId="1" type="noConversion"/>
  </si>
  <si>
    <t>Bought Tuesday altho f10 was down</t>
    <phoneticPr fontId="1" type="noConversion"/>
  </si>
  <si>
    <t>bought too close together</t>
    <phoneticPr fontId="1" type="noConversion"/>
  </si>
  <si>
    <t>stock failed to rebound</t>
    <phoneticPr fontId="1" type="noConversion"/>
  </si>
  <si>
    <t>Bought on Tuesday with a high Monday percentile close</t>
    <phoneticPr fontId="1" type="noConversion"/>
  </si>
  <si>
    <t>added position (this trade was making money if held until next day)</t>
    <phoneticPr fontId="1" type="noConversion"/>
  </si>
  <si>
    <t>Sell either at open or close (wed has decent rebound power)</t>
    <phoneticPr fontId="1" type="noConversion"/>
  </si>
  <si>
    <t>Wed. Sold all positions too early. (Lost 1% on the sold positions, the first day since last tue that the mtm was positive which means that market was going up). Third consec day that selling lost money.</t>
    <phoneticPr fontId="1" type="noConversion"/>
  </si>
  <si>
    <t>No trade done. All cash parked in gc @ 6.82%</t>
    <phoneticPr fontId="1" type="noConversion"/>
  </si>
  <si>
    <t>000596</t>
  </si>
  <si>
    <t>000935</t>
  </si>
  <si>
    <t>002280</t>
  </si>
  <si>
    <t>000413</t>
  </si>
  <si>
    <t>601933</t>
  </si>
  <si>
    <t>600053</t>
  </si>
  <si>
    <t>002310</t>
  </si>
  <si>
    <t>600050</t>
  </si>
  <si>
    <t>000156</t>
  </si>
  <si>
    <t>002179</t>
  </si>
  <si>
    <t>600376</t>
  </si>
  <si>
    <t>Down 1.3% on the delta bought. Chasing on a bearish day, there was profit taking. Delta control was well. Strateg diversfication needed.</t>
    <phoneticPr fontId="1" type="noConversion"/>
  </si>
  <si>
    <t>C</t>
    <phoneticPr fontId="1" type="noConversion"/>
  </si>
  <si>
    <t>Unr/Delta</t>
    <phoneticPr fontId="1" type="noConversion"/>
  </si>
  <si>
    <t>Market opened lower and rushed lower before being saved to close at the daily high.</t>
    <phoneticPr fontId="1" type="noConversion"/>
  </si>
  <si>
    <t xml:space="preserve">Did not trade on this day due to ytd high p%. </t>
    <phoneticPr fontId="1" type="noConversion"/>
  </si>
  <si>
    <t>002407</t>
  </si>
  <si>
    <t>Buying at pmopen was not good. Need more balance between pm open and pmGen (cash injection of 400k rmb on this morning)</t>
    <phoneticPr fontId="1" type="noConversion"/>
  </si>
  <si>
    <t>000513</t>
  </si>
  <si>
    <t>600718</t>
  </si>
  <si>
    <t>601969</t>
  </si>
  <si>
    <t>sz399001</t>
  </si>
  <si>
    <t>深圳成指</t>
  </si>
  <si>
    <t>sh000001</t>
  </si>
  <si>
    <t>上证指数</t>
  </si>
  <si>
    <t>sh000300</t>
  </si>
  <si>
    <t>沪深300</t>
  </si>
  <si>
    <t>sh000905</t>
  </si>
  <si>
    <t>中证500</t>
  </si>
  <si>
    <t>sh000016</t>
  </si>
  <si>
    <t>上证50</t>
  </si>
  <si>
    <t>sz399006</t>
  </si>
  <si>
    <t>创业板指</t>
  </si>
  <si>
    <t>C</t>
    <phoneticPr fontId="1" type="noConversion"/>
  </si>
  <si>
    <t>pmfirst10 was negative and too few breaks were observable when trading. GC done @ 24%</t>
    <phoneticPr fontId="1" type="noConversion"/>
  </si>
  <si>
    <t>C</t>
    <phoneticPr fontId="1" type="noConversion"/>
  </si>
  <si>
    <t>closey2</t>
    <phoneticPr fontId="1" type="noConversion"/>
  </si>
  <si>
    <t>No buys due to broken monitor. Cash @ 3.75</t>
    <phoneticPr fontId="1" type="noConversion"/>
  </si>
  <si>
    <t>No trade done. All cash parked in gc</t>
    <phoneticPr fontId="1" type="noConversion"/>
  </si>
  <si>
    <t>000540</t>
  </si>
  <si>
    <t>002271</t>
  </si>
  <si>
    <t>300586</t>
    <phoneticPr fontId="1" type="noConversion"/>
  </si>
  <si>
    <t>B</t>
    <phoneticPr fontId="1" type="noConversion"/>
  </si>
  <si>
    <t>sh204001</t>
  </si>
  <si>
    <t>GC001</t>
  </si>
  <si>
    <t>IPO</t>
    <phoneticPr fontId="1" type="noConversion"/>
  </si>
  <si>
    <t>IPO MTM</t>
    <phoneticPr fontId="1" type="noConversion"/>
  </si>
  <si>
    <t>C</t>
    <phoneticPr fontId="1" type="noConversion"/>
  </si>
  <si>
    <t>002013</t>
  </si>
  <si>
    <t>Selling well done. Couldn't sell 中天城投, reason being ytd got pulled up -&gt; stay away from -amco stocks.</t>
    <phoneticPr fontId="1" type="noConversion"/>
  </si>
  <si>
    <t>300124</t>
  </si>
  <si>
    <t>002152</t>
  </si>
  <si>
    <t>C</t>
    <phoneticPr fontId="1" type="noConversion"/>
  </si>
  <si>
    <t>amOpen</t>
    <phoneticPr fontId="1" type="noConversion"/>
  </si>
  <si>
    <t>pmGen</t>
    <phoneticPr fontId="1" type="noConversion"/>
  </si>
  <si>
    <t>300496</t>
  </si>
  <si>
    <t>600867</t>
  </si>
  <si>
    <t>C</t>
    <phoneticPr fontId="1" type="noConversion"/>
  </si>
  <si>
    <t>weird close rally.</t>
    <phoneticPr fontId="1" type="noConversion"/>
  </si>
  <si>
    <t>Bad trading. F1 needs to cover opc to be tradable. Amcoy also needs to be &gt;0 to ensure rebound capability.</t>
    <phoneticPr fontId="1" type="noConversion"/>
  </si>
  <si>
    <t>MTM on 中科创达 is insane, it is devasting even for that amount of delta</t>
    <phoneticPr fontId="1" type="noConversion"/>
  </si>
  <si>
    <t>mtm on ipo</t>
    <phoneticPr fontId="1" type="noConversion"/>
  </si>
  <si>
    <t>000987</t>
  </si>
  <si>
    <t>002411</t>
  </si>
  <si>
    <t>601607</t>
  </si>
  <si>
    <t>000898</t>
  </si>
  <si>
    <t>000825</t>
  </si>
  <si>
    <t>C</t>
    <phoneticPr fontId="1" type="noConversion"/>
  </si>
  <si>
    <t>C</t>
    <phoneticPr fontId="1" type="noConversion"/>
  </si>
  <si>
    <t>越秀 -5</t>
    <phoneticPr fontId="1" type="noConversion"/>
  </si>
  <si>
    <t>C</t>
    <phoneticPr fontId="1" type="noConversion"/>
  </si>
  <si>
    <t>This has been a bad week with ptf down (-40k pnl)</t>
    <phoneticPr fontId="1" type="noConversion"/>
  </si>
  <si>
    <t>Mtm from IPO stock</t>
    <phoneticPr fontId="1" type="noConversion"/>
  </si>
  <si>
    <t>300586</t>
  </si>
  <si>
    <t>IPO opened. Sold at open.</t>
    <phoneticPr fontId="1" type="noConversion"/>
  </si>
  <si>
    <t>601919</t>
  </si>
  <si>
    <t>中远海控, underperformed.</t>
    <phoneticPr fontId="1" type="noConversion"/>
  </si>
  <si>
    <t>002405</t>
  </si>
  <si>
    <t>600482</t>
  </si>
  <si>
    <t>000550</t>
  </si>
  <si>
    <t>000538</t>
  </si>
  <si>
    <t>002202</t>
  </si>
  <si>
    <t>002008</t>
  </si>
  <si>
    <t>600758</t>
  </si>
  <si>
    <t>002415</t>
  </si>
  <si>
    <t>600373</t>
  </si>
  <si>
    <t>600022</t>
  </si>
  <si>
    <t>002508</t>
  </si>
  <si>
    <t>002217</t>
  </si>
  <si>
    <t>600038</t>
  </si>
  <si>
    <t>002221</t>
  </si>
  <si>
    <t>600685</t>
  </si>
  <si>
    <t>600837</t>
  </si>
  <si>
    <t>600233</t>
  </si>
  <si>
    <t>C</t>
    <phoneticPr fontId="1" type="noConversion"/>
  </si>
  <si>
    <t>C</t>
    <phoneticPr fontId="1" type="noConversion"/>
  </si>
  <si>
    <t>buying on 圆通 good, pick stocks on an uptrend</t>
    <phoneticPr fontId="1" type="noConversion"/>
  </si>
  <si>
    <t xml:space="preserve">sold early on 江铃. 大族 done well based on f1 (+1.4), </t>
    <phoneticPr fontId="1" type="noConversion"/>
  </si>
  <si>
    <t>selling at close based on index support is good.</t>
    <phoneticPr fontId="1" type="noConversion"/>
  </si>
  <si>
    <t>601336</t>
  </si>
  <si>
    <t>601601</t>
  </si>
  <si>
    <t>600276</t>
  </si>
  <si>
    <t>软件</t>
  </si>
  <si>
    <t>信立</t>
  </si>
  <si>
    <t>医药</t>
  </si>
  <si>
    <t>原件</t>
  </si>
  <si>
    <t>工建</t>
  </si>
  <si>
    <t>传媒</t>
  </si>
  <si>
    <t>圣农</t>
  </si>
  <si>
    <t>农渔</t>
  </si>
  <si>
    <t>东财</t>
  </si>
  <si>
    <t>信息</t>
  </si>
  <si>
    <t>中光</t>
  </si>
  <si>
    <t>中远</t>
  </si>
  <si>
    <t>港口</t>
  </si>
  <si>
    <t>百货</t>
  </si>
  <si>
    <t>多元</t>
  </si>
  <si>
    <t>物产</t>
  </si>
  <si>
    <t>国贸</t>
  </si>
  <si>
    <t>房产</t>
  </si>
  <si>
    <t>怡通</t>
  </si>
  <si>
    <t>中交</t>
  </si>
  <si>
    <t>皖新</t>
  </si>
  <si>
    <t>华软</t>
  </si>
  <si>
    <t>券商</t>
  </si>
  <si>
    <t>江有</t>
  </si>
  <si>
    <t>石油</t>
  </si>
  <si>
    <t>东软</t>
  </si>
  <si>
    <t>海通</t>
  </si>
  <si>
    <t>文投</t>
  </si>
  <si>
    <t>机械</t>
  </si>
  <si>
    <t>钢铁</t>
  </si>
  <si>
    <t>国轩</t>
  </si>
  <si>
    <t>配电</t>
  </si>
  <si>
    <t>文轩</t>
  </si>
  <si>
    <t>永辉</t>
  </si>
  <si>
    <t>银行</t>
  </si>
  <si>
    <t>光银</t>
  </si>
  <si>
    <t>酿酒</t>
  </si>
  <si>
    <t>装修</t>
  </si>
  <si>
    <t>万丰</t>
  </si>
  <si>
    <t>汽车</t>
  </si>
  <si>
    <t>食品</t>
  </si>
  <si>
    <t>珠宝</t>
  </si>
  <si>
    <t>环保</t>
  </si>
  <si>
    <t>中泰</t>
  </si>
  <si>
    <t>化工</t>
  </si>
  <si>
    <t>三聚</t>
  </si>
  <si>
    <t>化纤</t>
  </si>
  <si>
    <t>通讯</t>
  </si>
  <si>
    <t>航机</t>
  </si>
  <si>
    <t>航空</t>
  </si>
  <si>
    <t>创达</t>
  </si>
  <si>
    <t>电力</t>
  </si>
  <si>
    <t>信维</t>
  </si>
  <si>
    <t>华信</t>
  </si>
  <si>
    <t>苏商</t>
  </si>
  <si>
    <t>智飞</t>
  </si>
  <si>
    <t>汇川</t>
  </si>
  <si>
    <t>仪表</t>
  </si>
  <si>
    <t>医疗</t>
  </si>
  <si>
    <t>印纪</t>
  </si>
  <si>
    <t>宁银</t>
  </si>
  <si>
    <t>圆成</t>
  </si>
  <si>
    <t>公用</t>
  </si>
  <si>
    <t>无锡</t>
  </si>
  <si>
    <t>广电</t>
  </si>
  <si>
    <t>雨虹</t>
  </si>
  <si>
    <t>水泥</t>
  </si>
  <si>
    <t>指数</t>
  </si>
  <si>
    <t>苏泊</t>
  </si>
  <si>
    <t>家电</t>
  </si>
  <si>
    <t>新研</t>
  </si>
  <si>
    <t>双鹭</t>
  </si>
  <si>
    <t>海普</t>
  </si>
  <si>
    <t>鹏博</t>
  </si>
  <si>
    <t>电信</t>
  </si>
  <si>
    <t>联络</t>
  </si>
  <si>
    <t>宋城</t>
  </si>
  <si>
    <t>旅游</t>
  </si>
  <si>
    <t>安信</t>
  </si>
  <si>
    <t>综合</t>
  </si>
  <si>
    <t>玻璃</t>
  </si>
  <si>
    <t>信银</t>
  </si>
  <si>
    <t>木业</t>
  </si>
  <si>
    <t>有色</t>
  </si>
  <si>
    <t>山黄</t>
  </si>
  <si>
    <t>贵金</t>
  </si>
  <si>
    <t>交运</t>
  </si>
  <si>
    <t>南建</t>
  </si>
  <si>
    <t>锡业</t>
  </si>
  <si>
    <t>煤炭</t>
  </si>
  <si>
    <t>航控</t>
  </si>
  <si>
    <t>五粮</t>
  </si>
  <si>
    <t>中船</t>
  </si>
  <si>
    <t>船舶</t>
  </si>
  <si>
    <t>光券</t>
  </si>
  <si>
    <t>中筑</t>
  </si>
  <si>
    <t>海虹</t>
  </si>
  <si>
    <t>越秀</t>
  </si>
  <si>
    <t>纺织</t>
  </si>
  <si>
    <t>昆仑</t>
  </si>
  <si>
    <t>电广</t>
  </si>
  <si>
    <t>通化</t>
  </si>
  <si>
    <t>中化</t>
  </si>
  <si>
    <t>华域</t>
  </si>
  <si>
    <t>太保</t>
  </si>
  <si>
    <t>保险</t>
  </si>
  <si>
    <t>招证</t>
  </si>
  <si>
    <t>海矿</t>
  </si>
  <si>
    <t>上医</t>
  </si>
  <si>
    <t>三环</t>
  </si>
  <si>
    <t>茅台</t>
  </si>
  <si>
    <t>红阳</t>
  </si>
  <si>
    <t>锦江</t>
  </si>
  <si>
    <t>材料</t>
  </si>
  <si>
    <t>掌趣</t>
  </si>
  <si>
    <t>双马</t>
  </si>
  <si>
    <t>伊利</t>
  </si>
  <si>
    <t>中科</t>
  </si>
  <si>
    <t>启迪</t>
  </si>
  <si>
    <t>太钢</t>
  </si>
  <si>
    <t>小商</t>
  </si>
  <si>
    <t>航力</t>
  </si>
  <si>
    <t>山钢</t>
  </si>
  <si>
    <t>盐湖</t>
  </si>
  <si>
    <t>安图</t>
  </si>
  <si>
    <t>江铃</t>
  </si>
  <si>
    <t>塑胶</t>
  </si>
  <si>
    <t>华闻</t>
  </si>
  <si>
    <t>神信</t>
  </si>
  <si>
    <t>巨龙</t>
  </si>
  <si>
    <t>南方</t>
  </si>
  <si>
    <t>民航</t>
  </si>
  <si>
    <t>海发</t>
  </si>
  <si>
    <t>物流</t>
  </si>
  <si>
    <t>大秦</t>
  </si>
  <si>
    <t>山西</t>
  </si>
  <si>
    <t>泸窖</t>
  </si>
  <si>
    <t>完美</t>
  </si>
  <si>
    <t>老板</t>
  </si>
  <si>
    <t>中直</t>
  </si>
  <si>
    <t>招银</t>
  </si>
  <si>
    <t>鼎信</t>
  </si>
  <si>
    <t>恒瑞</t>
  </si>
  <si>
    <t>巨化</t>
  </si>
  <si>
    <t>美的</t>
  </si>
  <si>
    <t>潍柴</t>
  </si>
  <si>
    <t>隆基</t>
  </si>
  <si>
    <t>九鼎</t>
  </si>
  <si>
    <t>中联</t>
  </si>
  <si>
    <t>长久</t>
  </si>
  <si>
    <t>四维</t>
  </si>
  <si>
    <t>多氟</t>
  </si>
  <si>
    <t>农药</t>
  </si>
  <si>
    <t>华幸</t>
  </si>
  <si>
    <t>东吴</t>
  </si>
  <si>
    <t>中平</t>
  </si>
  <si>
    <t>丽珠</t>
  </si>
  <si>
    <t>崇达</t>
  </si>
  <si>
    <t>上汽</t>
  </si>
  <si>
    <t>高速</t>
  </si>
  <si>
    <t>华泰</t>
  </si>
  <si>
    <t>金属</t>
  </si>
  <si>
    <t>化肥</t>
  </si>
  <si>
    <t>航飞</t>
  </si>
  <si>
    <t>圆通</t>
  </si>
  <si>
    <t>国动</t>
  </si>
  <si>
    <t>华险</t>
  </si>
  <si>
    <t>欧普</t>
  </si>
  <si>
    <t>格力</t>
  </si>
  <si>
    <t>华映</t>
  </si>
  <si>
    <t>鞍钢</t>
  </si>
  <si>
    <t>广证</t>
  </si>
  <si>
    <t>东旭</t>
  </si>
  <si>
    <t>天鹅</t>
  </si>
  <si>
    <t>白药</t>
  </si>
  <si>
    <t>亨通</t>
  </si>
  <si>
    <t>文媒</t>
  </si>
  <si>
    <t>安防</t>
  </si>
  <si>
    <t>中天</t>
  </si>
  <si>
    <t>世华</t>
  </si>
  <si>
    <t>东阿</t>
  </si>
  <si>
    <t>宝钢</t>
  </si>
  <si>
    <t>民生</t>
  </si>
  <si>
    <t>首开</t>
  </si>
  <si>
    <t>驰宏</t>
  </si>
  <si>
    <t>中曙</t>
  </si>
  <si>
    <t>索菲</t>
  </si>
  <si>
    <t>欧菲</t>
  </si>
  <si>
    <t>华数</t>
  </si>
  <si>
    <t>合力</t>
  </si>
  <si>
    <t>中集</t>
  </si>
  <si>
    <t>东能</t>
  </si>
  <si>
    <t>天齐</t>
  </si>
  <si>
    <t>金正</t>
  </si>
  <si>
    <t>立讯</t>
  </si>
  <si>
    <t>天神</t>
  </si>
  <si>
    <t>比亚</t>
  </si>
  <si>
    <t>科大</t>
  </si>
  <si>
    <t>中兴</t>
  </si>
  <si>
    <t>大族</t>
  </si>
  <si>
    <t>汇顶</t>
  </si>
  <si>
    <t>必康</t>
  </si>
  <si>
    <t>古井</t>
  </si>
  <si>
    <t>海康</t>
  </si>
  <si>
    <t>葛洲</t>
  </si>
  <si>
    <t>京银</t>
  </si>
  <si>
    <t>保千</t>
  </si>
  <si>
    <t>科伦</t>
  </si>
  <si>
    <t>万科</t>
  </si>
  <si>
    <t>兴银</t>
  </si>
  <si>
    <t>东园</t>
  </si>
  <si>
    <t>园林</t>
  </si>
  <si>
    <t>国盛</t>
  </si>
  <si>
    <t>海大</t>
  </si>
  <si>
    <t>广展</t>
  </si>
  <si>
    <t>金风</t>
  </si>
  <si>
    <t>markets not good. One good buying at late 1300s. No index support for trading. GC rates up recently.</t>
    <phoneticPr fontId="1" type="noConversion"/>
  </si>
  <si>
    <t>000555</t>
  </si>
  <si>
    <t>000961</t>
  </si>
  <si>
    <t>markets up. F10 positive. Focus on sectors that outperform at around 10 - strength for the whole day.</t>
    <phoneticPr fontId="1" type="noConversion"/>
  </si>
  <si>
    <t>C</t>
    <phoneticPr fontId="1" type="noConversion"/>
  </si>
  <si>
    <t>gc very low. In the 2% range</t>
    <phoneticPr fontId="1" type="noConversion"/>
  </si>
  <si>
    <t>Ship stock good buy. Sector was strong. Missed on security rally in pm. Better tools needed.</t>
    <phoneticPr fontId="1" type="noConversion"/>
  </si>
  <si>
    <t>C</t>
    <phoneticPr fontId="1" type="noConversion"/>
  </si>
  <si>
    <t>C</t>
    <phoneticPr fontId="1" type="noConversion"/>
  </si>
  <si>
    <t>Explanation</t>
    <phoneticPr fontId="1" type="noConversion"/>
  </si>
  <si>
    <t>IPOS</t>
    <phoneticPr fontId="1" type="noConversion"/>
  </si>
  <si>
    <t xml:space="preserve">buy at the open </t>
    <phoneticPr fontId="1" type="noConversion"/>
  </si>
  <si>
    <t>停牌半年，1月股东解禁， 无板块支撑</t>
    <phoneticPr fontId="1" type="noConversion"/>
  </si>
  <si>
    <t>13:10:31</t>
  </si>
  <si>
    <t>13:11:18</t>
  </si>
  <si>
    <t>13:11:27</t>
  </si>
  <si>
    <t>13:21:10</t>
  </si>
  <si>
    <t>13:47:36</t>
  </si>
  <si>
    <t>13:48:20</t>
  </si>
  <si>
    <t>14:03:23</t>
  </si>
  <si>
    <t>14:45:55</t>
  </si>
  <si>
    <t>14:53:03</t>
  </si>
  <si>
    <t>14:53:31</t>
  </si>
  <si>
    <t>14:54:14</t>
  </si>
  <si>
    <t>14:54:43</t>
  </si>
  <si>
    <t>14:57:56</t>
  </si>
  <si>
    <t>002007</t>
    <phoneticPr fontId="1" type="noConversion"/>
  </si>
  <si>
    <t>B</t>
    <phoneticPr fontId="1" type="noConversion"/>
  </si>
  <si>
    <t>603658</t>
    <phoneticPr fontId="1" type="noConversion"/>
  </si>
  <si>
    <t>600588</t>
    <phoneticPr fontId="1" type="noConversion"/>
  </si>
  <si>
    <t>002018</t>
    <phoneticPr fontId="1" type="noConversion"/>
  </si>
  <si>
    <t>002558</t>
    <phoneticPr fontId="1" type="noConversion"/>
  </si>
  <si>
    <t>600332</t>
    <phoneticPr fontId="1" type="noConversion"/>
  </si>
  <si>
    <t>600050</t>
    <phoneticPr fontId="1" type="noConversion"/>
  </si>
  <si>
    <t>000961</t>
    <phoneticPr fontId="1" type="noConversion"/>
  </si>
  <si>
    <t>600754</t>
    <phoneticPr fontId="1" type="noConversion"/>
  </si>
  <si>
    <t>600715</t>
    <phoneticPr fontId="1" type="noConversion"/>
  </si>
  <si>
    <t>600887</t>
    <phoneticPr fontId="1" type="noConversion"/>
  </si>
  <si>
    <t>close trading</t>
    <phoneticPr fontId="1" type="noConversion"/>
  </si>
  <si>
    <t>pnl signalgood</t>
    <phoneticPr fontId="1" type="noConversion"/>
  </si>
  <si>
    <t>this one already rose - avoid going fwd</t>
    <phoneticPr fontId="1" type="noConversion"/>
  </si>
  <si>
    <t>cost reduction required</t>
    <phoneticPr fontId="1" type="noConversion"/>
  </si>
  <si>
    <t>14:36:43</t>
  </si>
  <si>
    <t>14:46:14</t>
  </si>
  <si>
    <t>600332</t>
    <phoneticPr fontId="1" type="noConversion"/>
  </si>
  <si>
    <t>S</t>
    <phoneticPr fontId="1" type="noConversion"/>
  </si>
  <si>
    <t>600754</t>
    <phoneticPr fontId="1" type="noConversion"/>
  </si>
  <si>
    <t>S</t>
    <phoneticPr fontId="1" type="noConversion"/>
  </si>
  <si>
    <t>C</t>
    <phoneticPr fontId="1" type="noConversion"/>
  </si>
  <si>
    <t>sold at close</t>
    <phoneticPr fontId="1" type="noConversion"/>
  </si>
  <si>
    <t>mkt was down so mtm was negative. Cheap metals rebound due to overselling ytd.</t>
    <phoneticPr fontId="1" type="noConversion"/>
  </si>
  <si>
    <t>10:38:21</t>
  </si>
  <si>
    <t>10:39:10</t>
  </si>
  <si>
    <t>10:39:58</t>
  </si>
  <si>
    <t>10:40:43</t>
  </si>
  <si>
    <t>600150</t>
    <phoneticPr fontId="1" type="noConversion"/>
  </si>
  <si>
    <t>B</t>
    <phoneticPr fontId="1" type="noConversion"/>
  </si>
  <si>
    <t>bought delta on shipbuilding. Correct trade, selling @ tmr close</t>
    <phoneticPr fontId="1" type="noConversion"/>
  </si>
  <si>
    <t>14:44:25</t>
  </si>
  <si>
    <t>002007</t>
  </si>
  <si>
    <t>O</t>
  </si>
  <si>
    <t>14:34:07</t>
  </si>
  <si>
    <t>09:51:50</t>
  </si>
  <si>
    <t>09:44:37</t>
  </si>
  <si>
    <t>601377</t>
  </si>
  <si>
    <t>10:12:14</t>
  </si>
  <si>
    <t>10:40:41</t>
  </si>
  <si>
    <t>14:01:15</t>
  </si>
  <si>
    <t>002558</t>
  </si>
  <si>
    <t>14:01:26</t>
  </si>
  <si>
    <t>14:32:59</t>
  </si>
  <si>
    <t>14:33:13</t>
  </si>
  <si>
    <t>14:33:25</t>
  </si>
  <si>
    <t>14:33:48</t>
  </si>
  <si>
    <t>14:51:03</t>
  </si>
  <si>
    <t>14:51:16</t>
  </si>
  <si>
    <t>600588</t>
  </si>
  <si>
    <t>14:51:29</t>
  </si>
  <si>
    <t>14:53:42</t>
  </si>
  <si>
    <t>C</t>
    <phoneticPr fontId="1" type="noConversion"/>
  </si>
  <si>
    <t>C</t>
    <phoneticPr fontId="1" type="noConversion"/>
  </si>
  <si>
    <t>down 2k on buying broker in early morning in rally. Up 7k on the week.  Buying shipbuilding was the hilite.</t>
    <phoneticPr fontId="1" type="noConversion"/>
  </si>
  <si>
    <t>C</t>
    <phoneticPr fontId="1" type="noConversion"/>
  </si>
  <si>
    <t>10:10:57</t>
  </si>
  <si>
    <t>10:27:47</t>
  </si>
  <si>
    <t>10:39:42</t>
  </si>
  <si>
    <t>10:40:13</t>
  </si>
  <si>
    <t>10:40:37</t>
  </si>
  <si>
    <t>10:49:52</t>
  </si>
  <si>
    <t>13:19:06</t>
  </si>
  <si>
    <t>600048</t>
  </si>
  <si>
    <t>14:54:56</t>
  </si>
  <si>
    <t>ok</t>
    <phoneticPr fontId="1" type="noConversion"/>
  </si>
  <si>
    <t>09:37:37</t>
  </si>
  <si>
    <t>09:37:48</t>
  </si>
  <si>
    <t>09:37:58</t>
  </si>
  <si>
    <t>09:38:06</t>
  </si>
  <si>
    <t>09:38:29</t>
  </si>
  <si>
    <t>14:12:06</t>
  </si>
  <si>
    <t>14:13:58</t>
  </si>
  <si>
    <t>14:15:18</t>
  </si>
  <si>
    <t>14:48:09</t>
  </si>
  <si>
    <t xml:space="preserve">markets weak due to ytd strong close. Buying </t>
    <phoneticPr fontId="1" type="noConversion"/>
  </si>
  <si>
    <t>C</t>
    <phoneticPr fontId="1" type="noConversion"/>
  </si>
  <si>
    <t>C</t>
    <phoneticPr fontId="1" type="noConversion"/>
  </si>
  <si>
    <t>002183</t>
    <phoneticPr fontId="1" type="noConversion"/>
  </si>
  <si>
    <t>S</t>
    <phoneticPr fontId="1" type="noConversion"/>
  </si>
  <si>
    <t>13:32:52</t>
  </si>
  <si>
    <t>601766</t>
  </si>
  <si>
    <t>14:24:26</t>
  </si>
  <si>
    <t>002572</t>
  </si>
  <si>
    <t>14:48:34</t>
  </si>
  <si>
    <t>13:22:29</t>
  </si>
  <si>
    <t>13:57:14</t>
  </si>
  <si>
    <t>14:00:57</t>
  </si>
  <si>
    <t>000858</t>
  </si>
  <si>
    <t>14:54:18</t>
  </si>
  <si>
    <t>14:54:28</t>
  </si>
  <si>
    <t>C</t>
    <phoneticPr fontId="1" type="noConversion"/>
  </si>
  <si>
    <t>buying dips served better.</t>
    <phoneticPr fontId="1" type="noConversion"/>
  </si>
  <si>
    <t>09:26:58</t>
  </si>
  <si>
    <t>14:34:23</t>
  </si>
  <si>
    <t>14:39:10</t>
  </si>
  <si>
    <t>14:41:51</t>
  </si>
  <si>
    <t>14:53:27</t>
  </si>
  <si>
    <t>mkt down 1% not much buying</t>
    <phoneticPr fontId="1" type="noConversion"/>
  </si>
  <si>
    <t>09:36:24</t>
  </si>
  <si>
    <t>603993</t>
  </si>
  <si>
    <t>09:39:40</t>
  </si>
  <si>
    <t>600682</t>
  </si>
  <si>
    <t>10:03:24</t>
  </si>
  <si>
    <t>10:09:58</t>
  </si>
  <si>
    <t>10:10:29</t>
  </si>
  <si>
    <t>10:13:20</t>
  </si>
  <si>
    <t>10:21:18</t>
  </si>
  <si>
    <t>002304</t>
  </si>
  <si>
    <t>10:24:05</t>
  </si>
  <si>
    <t>600549</t>
  </si>
  <si>
    <t>10:26:56</t>
  </si>
  <si>
    <t>10:30:45</t>
  </si>
  <si>
    <t>10:32:39</t>
  </si>
  <si>
    <t>10:33:01</t>
  </si>
  <si>
    <t>10:33:49</t>
  </si>
  <si>
    <t>11:12:48</t>
  </si>
  <si>
    <t>13:59:18</t>
  </si>
  <si>
    <t>14:13:11</t>
  </si>
  <si>
    <t>000728</t>
  </si>
  <si>
    <t>14:13:50</t>
  </si>
  <si>
    <t>14:14:43</t>
  </si>
  <si>
    <t>14:15:55</t>
  </si>
  <si>
    <t>14:52:42</t>
  </si>
  <si>
    <t>14:53:29</t>
  </si>
  <si>
    <t>idx support + strong open sectors + buy dip + tues</t>
    <phoneticPr fontId="1" type="noConversion"/>
  </si>
  <si>
    <t>09:30:05</t>
  </si>
  <si>
    <t>09:30:45</t>
  </si>
  <si>
    <t>09:44:21</t>
  </si>
  <si>
    <t>09:44:35</t>
  </si>
  <si>
    <t>09:44:47</t>
  </si>
  <si>
    <t>09:47:18</t>
  </si>
  <si>
    <t>09:52:04</t>
  </si>
  <si>
    <t>09:52:14</t>
  </si>
  <si>
    <t>10:11:39</t>
  </si>
  <si>
    <t>10:30:33</t>
  </si>
  <si>
    <t>11:03:00</t>
  </si>
  <si>
    <t>13:01:52</t>
  </si>
  <si>
    <t>14:14:10</t>
  </si>
  <si>
    <t>14:14:21</t>
  </si>
  <si>
    <t>14:20:22</t>
  </si>
  <si>
    <t>14:27:55</t>
  </si>
  <si>
    <t>14:49:19</t>
  </si>
  <si>
    <t>14:49:35</t>
  </si>
  <si>
    <t>14:49:56</t>
  </si>
  <si>
    <t>14:51:45</t>
  </si>
  <si>
    <t>Trading pnl not great, pnl due to ytd's mtm</t>
    <phoneticPr fontId="1" type="noConversion"/>
  </si>
  <si>
    <t>09:46:23</t>
  </si>
  <si>
    <t>09:53:35</t>
  </si>
  <si>
    <t>09:54:27</t>
  </si>
  <si>
    <t>10:24:28</t>
  </si>
  <si>
    <t>14:12:10</t>
  </si>
  <si>
    <t>14:15:25</t>
  </si>
  <si>
    <t>002493</t>
  </si>
  <si>
    <t>14:20:48</t>
  </si>
  <si>
    <t>14:30:52</t>
  </si>
  <si>
    <t>14:31:09</t>
  </si>
  <si>
    <t>14:38:52</t>
  </si>
  <si>
    <t>markets down but position did fine, limited trading on thurs to prevent system risk</t>
    <phoneticPr fontId="1" type="noConversion"/>
  </si>
  <si>
    <t>C</t>
    <phoneticPr fontId="1" type="noConversion"/>
  </si>
  <si>
    <t>C</t>
    <phoneticPr fontId="1" type="noConversion"/>
  </si>
  <si>
    <t>14:54:06</t>
  </si>
  <si>
    <t>14:53:54</t>
  </si>
  <si>
    <t>14:52:05</t>
  </si>
  <si>
    <t>14:51:43</t>
  </si>
  <si>
    <t>14:51:33</t>
  </si>
  <si>
    <t>14:51:02</t>
  </si>
  <si>
    <t>14:50:42</t>
  </si>
  <si>
    <t>14:50:31</t>
  </si>
  <si>
    <t>14:50:11</t>
  </si>
  <si>
    <t>14:49:59</t>
  </si>
  <si>
    <t>14:40:40</t>
  </si>
  <si>
    <t>09:43:42</t>
  </si>
  <si>
    <t>601628</t>
  </si>
  <si>
    <t>09:36:04</t>
  </si>
  <si>
    <t>09:35:18</t>
  </si>
  <si>
    <t>09:34:41</t>
  </si>
  <si>
    <t>09:34:25</t>
  </si>
  <si>
    <t>buying insurance didn't work out. 洛阳钼业 idiosyncratic risk.</t>
    <phoneticPr fontId="1" type="noConversion"/>
  </si>
  <si>
    <t>C</t>
    <phoneticPr fontId="1" type="noConversion"/>
  </si>
  <si>
    <t>11:00:47</t>
  </si>
  <si>
    <t>mtm from ncl insurance, insurance sector remains weak. Most sectors are green</t>
    <phoneticPr fontId="1" type="noConversion"/>
  </si>
  <si>
    <t>14:58:38</t>
  </si>
  <si>
    <t>14:57:19</t>
  </si>
  <si>
    <t>14:57:05</t>
  </si>
  <si>
    <t>14:47:01</t>
  </si>
  <si>
    <t>13:58:31</t>
  </si>
  <si>
    <t>13:45:23</t>
  </si>
  <si>
    <t>selling insurance names early.</t>
    <phoneticPr fontId="1" type="noConversion"/>
  </si>
  <si>
    <t>10:34:38</t>
  </si>
  <si>
    <t>10:34:50</t>
  </si>
  <si>
    <t>ok</t>
    <phoneticPr fontId="1" type="noConversion"/>
  </si>
  <si>
    <t>no pos taken on. Index weak. Markets risk off</t>
    <phoneticPr fontId="1" type="noConversion"/>
  </si>
  <si>
    <t>09:33:27</t>
  </si>
  <si>
    <t>09:51:54</t>
  </si>
  <si>
    <t>10:10:53</t>
  </si>
  <si>
    <t>10:15:21</t>
  </si>
  <si>
    <t>10:21:02</t>
  </si>
  <si>
    <t>11:15:11</t>
  </si>
  <si>
    <t>11:15:27</t>
  </si>
  <si>
    <t>bought 400k on shipbuilding with no good return.</t>
    <phoneticPr fontId="1" type="noConversion"/>
  </si>
  <si>
    <t>mtm on shipbuilder</t>
    <phoneticPr fontId="1" type="noConversion"/>
  </si>
  <si>
    <t>mtm on shipbuilding</t>
    <phoneticPr fontId="1" type="noConversion"/>
  </si>
  <si>
    <t>C</t>
    <phoneticPr fontId="1" type="noConversion"/>
  </si>
  <si>
    <t>C</t>
    <phoneticPr fontId="1" type="noConversion"/>
  </si>
  <si>
    <t>SGXA50</t>
  </si>
  <si>
    <t>期货</t>
  </si>
  <si>
    <t>FTSEA50</t>
  </si>
  <si>
    <t>A50指数</t>
  </si>
  <si>
    <t>A50期货</t>
  </si>
  <si>
    <t>14:10:51</t>
  </si>
  <si>
    <t>14:19:56</t>
  </si>
  <si>
    <t>14:37:43</t>
  </si>
  <si>
    <t>14:16:45</t>
  </si>
  <si>
    <t>14:41:31</t>
  </si>
  <si>
    <t>14:41:58</t>
  </si>
  <si>
    <t>14:48:35</t>
  </si>
  <si>
    <t>603589</t>
  </si>
  <si>
    <t>14:50:59</t>
  </si>
  <si>
    <t>14:54:01</t>
  </si>
  <si>
    <t>10:45:30</t>
  </si>
  <si>
    <t>14:28:04</t>
  </si>
  <si>
    <t>601155</t>
  </si>
  <si>
    <t>09:51:35</t>
  </si>
  <si>
    <t>gc28 was entered by mstk at 4.52 for 600k. (for 1506.66666) On apr 14. Cost 20bd*6 = 120.</t>
    <phoneticPr fontId="1" type="noConversion"/>
  </si>
  <si>
    <t>gc028 from mar 17 mstk (4.52% for 600)</t>
    <phoneticPr fontId="1" type="noConversion"/>
  </si>
  <si>
    <t>Insufficient risk cutting on fri morning.</t>
    <phoneticPr fontId="1" type="noConversion"/>
  </si>
  <si>
    <t>14:51:31</t>
  </si>
  <si>
    <t>14:43:24</t>
  </si>
  <si>
    <t>14:42:43</t>
  </si>
  <si>
    <t>14:43:34</t>
  </si>
  <si>
    <t>14:42:21</t>
  </si>
  <si>
    <t>14:51:34</t>
  </si>
  <si>
    <t>escaped fri-mon continuation. Fri insufficient risk cutting taking its tolls</t>
    <phoneticPr fontId="1" type="noConversion"/>
  </si>
  <si>
    <t>09:32:18</t>
  </si>
  <si>
    <t>09:36:29</t>
  </si>
  <si>
    <t>09:53:15</t>
  </si>
  <si>
    <t>09:55:40</t>
  </si>
  <si>
    <t>10:01:34</t>
  </si>
  <si>
    <t>10:09:08</t>
  </si>
  <si>
    <t>10:27:06</t>
  </si>
  <si>
    <t>14:45:19</t>
  </si>
  <si>
    <t>14:52:48</t>
  </si>
  <si>
    <t>C</t>
    <phoneticPr fontId="1" type="noConversion"/>
  </si>
  <si>
    <t>09:42:56</t>
  </si>
  <si>
    <t>09:43:06</t>
  </si>
  <si>
    <t>14:56:14</t>
  </si>
  <si>
    <t>sh601229</t>
  </si>
  <si>
    <t>上海银行</t>
  </si>
  <si>
    <t>OK (批量利息归本 76.38)</t>
    <phoneticPr fontId="1" type="noConversion"/>
  </si>
  <si>
    <t>US down a lot overnight, some opps exist in drugs and wine</t>
    <phoneticPr fontId="1" type="noConversion"/>
  </si>
  <si>
    <t>13:21:04</t>
  </si>
  <si>
    <t>13:24:28</t>
  </si>
  <si>
    <t>13:29:24</t>
  </si>
  <si>
    <t>13:36:40</t>
  </si>
  <si>
    <t>13:42:16</t>
  </si>
  <si>
    <t>13:42:54</t>
  </si>
  <si>
    <t>13:33:17</t>
  </si>
  <si>
    <t>002460</t>
  </si>
  <si>
    <t>13:35:57</t>
  </si>
  <si>
    <t>13:37:09</t>
  </si>
  <si>
    <t>000563</t>
  </si>
  <si>
    <t>13:40:13</t>
  </si>
  <si>
    <t>14:06:35</t>
  </si>
  <si>
    <t>09:31:36</t>
  </si>
  <si>
    <t>13:26:18</t>
  </si>
  <si>
    <t>300070</t>
  </si>
  <si>
    <t>13:43:59</t>
  </si>
  <si>
    <t>09:31:06</t>
  </si>
  <si>
    <t>09:31:18</t>
  </si>
  <si>
    <t>10:03:10</t>
  </si>
  <si>
    <t>13:34:18</t>
  </si>
  <si>
    <t>13:45:44</t>
  </si>
  <si>
    <t>600332</t>
  </si>
  <si>
    <t>traded well.</t>
    <phoneticPr fontId="1" type="noConversion"/>
  </si>
  <si>
    <t>09:31:34</t>
  </si>
  <si>
    <t>09:31:51</t>
  </si>
  <si>
    <t>09:32:13</t>
  </si>
  <si>
    <t>09:32:28</t>
  </si>
  <si>
    <t>09:32:49</t>
  </si>
  <si>
    <t>09:33:49</t>
  </si>
  <si>
    <t>09:43:32</t>
  </si>
  <si>
    <t>13:34:27</t>
  </si>
  <si>
    <t>13:37:56</t>
  </si>
  <si>
    <t>13:39:15</t>
  </si>
  <si>
    <t>14:04:50</t>
  </si>
  <si>
    <t>14:37:03</t>
  </si>
  <si>
    <t>14:37:30</t>
  </si>
  <si>
    <t>14:45:59</t>
  </si>
  <si>
    <t>14:47:21</t>
  </si>
  <si>
    <t>15:00:00</t>
  </si>
  <si>
    <t>10:59:54</t>
  </si>
  <si>
    <t>10:54:50</t>
  </si>
  <si>
    <t>300156</t>
  </si>
  <si>
    <t>10:56:27</t>
  </si>
  <si>
    <t>11:01:03</t>
  </si>
  <si>
    <t>11:29:34</t>
  </si>
  <si>
    <t>10:51:16</t>
  </si>
  <si>
    <t>600660</t>
  </si>
  <si>
    <t>11:05:24</t>
  </si>
  <si>
    <t>中远海控</t>
  </si>
  <si>
    <t>中粮糖业</t>
  </si>
  <si>
    <t>传化智联</t>
  </si>
  <si>
    <t>坚瑞沃能</t>
  </si>
  <si>
    <t>中远海发</t>
  </si>
  <si>
    <t>中远海能</t>
  </si>
  <si>
    <t>供销大集</t>
  </si>
  <si>
    <t>恒力股份</t>
  </si>
  <si>
    <t>龙蟒佰利</t>
  </si>
  <si>
    <t>C</t>
    <phoneticPr fontId="1" type="noConversion"/>
  </si>
  <si>
    <t>traded ok but markets closed at the lows. Tmrw pick up more.</t>
    <phoneticPr fontId="1" type="noConversion"/>
  </si>
  <si>
    <t>09:35:15</t>
  </si>
  <si>
    <t>09:50:42</t>
  </si>
  <si>
    <t>09:56:25</t>
  </si>
  <si>
    <t>10:02:41</t>
  </si>
  <si>
    <t>10:05:21</t>
  </si>
  <si>
    <t>10:20:02</t>
  </si>
  <si>
    <t>10:21:25</t>
  </si>
  <si>
    <t>10:21:56</t>
  </si>
  <si>
    <t>10:26:27</t>
  </si>
  <si>
    <t>10:33:19</t>
  </si>
  <si>
    <t>10:37:52</t>
  </si>
  <si>
    <t>10:38:07</t>
  </si>
  <si>
    <t>10:39:48</t>
  </si>
  <si>
    <t>10:53:27</t>
  </si>
  <si>
    <t>11:04:35</t>
  </si>
  <si>
    <t>11:21:40</t>
  </si>
  <si>
    <t>13:13:53</t>
  </si>
  <si>
    <t>13:14:19</t>
  </si>
  <si>
    <t>13:17:50</t>
  </si>
  <si>
    <t>13:23:31</t>
  </si>
  <si>
    <t>14:36:11</t>
  </si>
  <si>
    <t>14:37:37</t>
  </si>
  <si>
    <t>14:45:53</t>
  </si>
  <si>
    <t>14:49:15</t>
  </si>
  <si>
    <t>13:18:27</t>
  </si>
  <si>
    <t>002223</t>
  </si>
  <si>
    <t>buying was fine, altho rebound was weaker than expected. Sell of cheap metals caused some tr pnl loss, as the cheap metal exploded in the am</t>
    <phoneticPr fontId="1" type="noConversion"/>
  </si>
  <si>
    <t>09:32:21</t>
  </si>
  <si>
    <t>09:33:11</t>
  </si>
  <si>
    <t>09:34:02</t>
  </si>
  <si>
    <t>09:35:57</t>
  </si>
  <si>
    <t>09:36:46</t>
  </si>
  <si>
    <t>09:38:28</t>
  </si>
  <si>
    <t>09:39:06</t>
  </si>
  <si>
    <t>09:39:37</t>
  </si>
  <si>
    <t>09:41:47</t>
  </si>
  <si>
    <t>10:47:12</t>
  </si>
  <si>
    <t>14:19:27</t>
  </si>
  <si>
    <t>14:38:44</t>
  </si>
  <si>
    <t>14:42:26</t>
  </si>
  <si>
    <t>14:42:40</t>
  </si>
  <si>
    <t>14:43:38</t>
  </si>
  <si>
    <t>14:44:12</t>
  </si>
  <si>
    <t>14:44:47</t>
  </si>
  <si>
    <t>14:45:20</t>
  </si>
  <si>
    <t>14:45:38</t>
  </si>
  <si>
    <t>14:47:53</t>
  </si>
  <si>
    <t>14:48:23</t>
  </si>
  <si>
    <t>14:50:01</t>
  </si>
  <si>
    <t>14:50:30</t>
  </si>
  <si>
    <t>14:51:24</t>
  </si>
  <si>
    <t>14:53:16</t>
  </si>
  <si>
    <t>14:53:50</t>
  </si>
  <si>
    <t>14:57:20</t>
  </si>
  <si>
    <t>noon selling should replace morning selling. Mtm was best around lunch time and got destroyed in the pm.</t>
    <phoneticPr fontId="1" type="noConversion"/>
  </si>
  <si>
    <t>09:48:43</t>
  </si>
  <si>
    <t>09:50:22</t>
  </si>
  <si>
    <t>09:51:34</t>
  </si>
  <si>
    <t>10:06:29</t>
  </si>
  <si>
    <t>14:47:48</t>
  </si>
  <si>
    <t>14:47:59</t>
  </si>
  <si>
    <t>14:48:13</t>
  </si>
  <si>
    <t>14:49:07</t>
  </si>
  <si>
    <t>14:50:38</t>
  </si>
  <si>
    <t>14:50:57</t>
  </si>
  <si>
    <t>14:52:06</t>
  </si>
  <si>
    <t>14:55:54</t>
  </si>
  <si>
    <t>Markets corrected a bit. Thurs. Tight liquidity high GC, end of quarter. Bought too early. Focus on pm. Did not buy due to morning weakness. 中船 weak. Need to eliminate weak stocks on the highs(ytd) and pick up strong (&gt;m20) stocks on the lows. This kind of gc does not warrant holding almost half the pos.</t>
    <phoneticPr fontId="1" type="noConversion"/>
  </si>
  <si>
    <t>09:26:43</t>
  </si>
  <si>
    <t>09:27:03</t>
  </si>
  <si>
    <t>09:32:05</t>
  </si>
  <si>
    <t>09:34:55</t>
  </si>
  <si>
    <t>09:36:53</t>
  </si>
  <si>
    <t>09:44:49</t>
  </si>
  <si>
    <t>09:46:39</t>
  </si>
  <si>
    <t>09:49:14</t>
  </si>
  <si>
    <t>09:49:28</t>
  </si>
  <si>
    <t>09:50:07</t>
  </si>
  <si>
    <t>09:53:57</t>
  </si>
  <si>
    <t>10:02:29</t>
  </si>
  <si>
    <t>10:03:05</t>
  </si>
  <si>
    <t>10:03:22</t>
  </si>
  <si>
    <t>10:07:41</t>
  </si>
  <si>
    <t>10:12:11</t>
  </si>
  <si>
    <t>10:12:31</t>
  </si>
  <si>
    <t>10:13:31</t>
  </si>
  <si>
    <t>10:14:05</t>
  </si>
  <si>
    <t>10:16:17</t>
  </si>
  <si>
    <t>10:16:36</t>
  </si>
  <si>
    <t>10:17:42</t>
  </si>
  <si>
    <t>10:21:32</t>
  </si>
  <si>
    <t>10:21:48</t>
  </si>
  <si>
    <t>10:23:47</t>
  </si>
  <si>
    <t>10:31:26</t>
  </si>
  <si>
    <t>10:36:25</t>
  </si>
  <si>
    <t>10:45:44</t>
  </si>
  <si>
    <t>10:45:58</t>
  </si>
  <si>
    <t>10:46:28</t>
  </si>
  <si>
    <t>10:46:50</t>
  </si>
  <si>
    <t>11:10:31</t>
  </si>
  <si>
    <t>11:20:52</t>
  </si>
  <si>
    <t>11:21:18</t>
  </si>
  <si>
    <t>13:22:47</t>
  </si>
  <si>
    <t>13:23:05</t>
  </si>
  <si>
    <t>13:28:20</t>
  </si>
  <si>
    <t>13:31:57</t>
  </si>
  <si>
    <t>13:33:52</t>
  </si>
  <si>
    <t>13:35:59</t>
  </si>
  <si>
    <t>601901</t>
  </si>
  <si>
    <t>13:36:30</t>
  </si>
  <si>
    <t>13:41:11</t>
  </si>
  <si>
    <t>14:19:12</t>
  </si>
  <si>
    <t>14:21:21</t>
  </si>
  <si>
    <t>14:48:36</t>
  </si>
  <si>
    <t>14:48:53</t>
  </si>
  <si>
    <t>14:49:06</t>
  </si>
  <si>
    <t>14:49:28</t>
  </si>
  <si>
    <t>14:49:58</t>
  </si>
  <si>
    <t>14:50:06</t>
  </si>
  <si>
    <t>14:50:21</t>
  </si>
  <si>
    <t>14:50:33</t>
  </si>
  <si>
    <t>14:50:45</t>
  </si>
  <si>
    <t>14:51:09</t>
  </si>
  <si>
    <t>14:52:47</t>
  </si>
  <si>
    <t>14:53:10</t>
  </si>
  <si>
    <t>14:53:39</t>
  </si>
  <si>
    <t>recovered some of the losses. Market closed for next mon and tues</t>
    <phoneticPr fontId="1" type="noConversion"/>
  </si>
  <si>
    <t>C</t>
    <phoneticPr fontId="1" type="noConversion"/>
  </si>
  <si>
    <t>C</t>
    <phoneticPr fontId="1" type="noConversion"/>
  </si>
  <si>
    <t>14:59:03</t>
  </si>
  <si>
    <t>14:54:17</t>
  </si>
  <si>
    <t>14:52:40</t>
  </si>
  <si>
    <t>600518</t>
  </si>
  <si>
    <t>14:50:49</t>
  </si>
  <si>
    <t>14:43:49</t>
  </si>
  <si>
    <t>14:43:16</t>
  </si>
  <si>
    <t>14:42:23</t>
  </si>
  <si>
    <t>000656</t>
  </si>
  <si>
    <t>14:41:28</t>
  </si>
  <si>
    <t>600196</t>
  </si>
  <si>
    <t>14:38:35</t>
  </si>
  <si>
    <t>11:15:14</t>
  </si>
  <si>
    <t>11:14:29</t>
  </si>
  <si>
    <t>11:12:40</t>
  </si>
  <si>
    <t>11:12:02</t>
  </si>
  <si>
    <t>11:11:10</t>
  </si>
  <si>
    <t>11:08:13</t>
  </si>
  <si>
    <t>11:03:21</t>
  </si>
  <si>
    <t>10:16:57</t>
  </si>
  <si>
    <t>10:05:56</t>
  </si>
  <si>
    <t>10:01:45</t>
  </si>
  <si>
    <t>10:01:14</t>
  </si>
  <si>
    <t>09:58:43</t>
  </si>
  <si>
    <t>09:58:32</t>
  </si>
  <si>
    <t>09:58:00</t>
  </si>
  <si>
    <t>09:53:38</t>
  </si>
  <si>
    <t>09:53:24</t>
  </si>
  <si>
    <t>09:53:13</t>
  </si>
  <si>
    <t>09:40:33</t>
  </si>
  <si>
    <t>09:40:12</t>
  </si>
  <si>
    <t>09:39:52</t>
  </si>
  <si>
    <t>09:39:10</t>
  </si>
  <si>
    <t>09:35:32</t>
  </si>
  <si>
    <t>09:35:24</t>
  </si>
  <si>
    <t>09:33:39</t>
  </si>
  <si>
    <t>09:27:56</t>
  </si>
  <si>
    <t>09:27:28</t>
  </si>
  <si>
    <t>C</t>
    <phoneticPr fontId="1" type="noConversion"/>
  </si>
  <si>
    <t>mtm was good.</t>
    <phoneticPr fontId="1" type="noConversion"/>
  </si>
  <si>
    <t>09:25:58</t>
  </si>
  <si>
    <t>09:26:13</t>
  </si>
  <si>
    <t>09:26:29</t>
  </si>
  <si>
    <t>09:27:01</t>
  </si>
  <si>
    <t>09:27:38</t>
  </si>
  <si>
    <t>09:27:50</t>
  </si>
  <si>
    <t>09:28:54</t>
  </si>
  <si>
    <t>09:35:39</t>
  </si>
  <si>
    <t>09:35:52</t>
  </si>
  <si>
    <t>09:36:11</t>
  </si>
  <si>
    <t>09:36:26</t>
  </si>
  <si>
    <t>09:37:35</t>
  </si>
  <si>
    <t>09:49:22</t>
  </si>
  <si>
    <t>10:03:26</t>
  </si>
  <si>
    <t>10:04:06</t>
  </si>
  <si>
    <t>10:09:48</t>
  </si>
  <si>
    <t>10:41:06</t>
  </si>
  <si>
    <t>10:41:44</t>
  </si>
  <si>
    <t>10:44:30</t>
  </si>
  <si>
    <t>10:44:49</t>
  </si>
  <si>
    <t>11:32:13</t>
  </si>
  <si>
    <t>11:32:33</t>
  </si>
  <si>
    <t>13:35:23</t>
  </si>
  <si>
    <t>13:35:34</t>
  </si>
  <si>
    <t>13:42:03</t>
  </si>
  <si>
    <t>13:42:33</t>
  </si>
  <si>
    <t>13:42:47</t>
  </si>
  <si>
    <t>13:43:01</t>
  </si>
  <si>
    <t>14:09:14</t>
  </si>
  <si>
    <t>14:26:35</t>
  </si>
  <si>
    <t>14:27:48</t>
  </si>
  <si>
    <t>14:30:53</t>
  </si>
  <si>
    <t>14:35:37</t>
  </si>
  <si>
    <t>14:36:01</t>
  </si>
  <si>
    <t>14:36:15</t>
  </si>
  <si>
    <t>14:38:38</t>
  </si>
  <si>
    <t>14:44:20</t>
  </si>
  <si>
    <t>000626</t>
  </si>
  <si>
    <t>14:44:27</t>
  </si>
  <si>
    <t>14:47:13</t>
  </si>
  <si>
    <t>14:48:16</t>
  </si>
  <si>
    <t>14:49:40</t>
  </si>
  <si>
    <t>14:49:53</t>
  </si>
  <si>
    <t>14:50:17</t>
  </si>
  <si>
    <t>14:51:15</t>
  </si>
  <si>
    <t>14:54:55</t>
  </si>
  <si>
    <t>14:56:20</t>
  </si>
  <si>
    <t>14:56:58</t>
  </si>
  <si>
    <t>selling not good, got owned by afternoon rally. 13:00 ish have to pick up delta to compensate for that loss</t>
    <phoneticPr fontId="1" type="noConversion"/>
  </si>
  <si>
    <t>C</t>
    <phoneticPr fontId="1" type="noConversion"/>
  </si>
  <si>
    <t>09:31:12</t>
  </si>
  <si>
    <t>09:48:58</t>
  </si>
  <si>
    <t>09:49:07</t>
  </si>
  <si>
    <t>09:49:17</t>
  </si>
  <si>
    <t>09:49:41</t>
  </si>
  <si>
    <t>11:21:42</t>
  </si>
  <si>
    <t>14:15:40</t>
  </si>
  <si>
    <t>14:16:50</t>
  </si>
  <si>
    <t>601021</t>
  </si>
  <si>
    <t>14:17:17</t>
  </si>
  <si>
    <t>14:20:59</t>
  </si>
  <si>
    <t>14:22:16</t>
  </si>
  <si>
    <t>600089</t>
  </si>
  <si>
    <t>14:22:45</t>
  </si>
  <si>
    <t>14:23:12</t>
  </si>
  <si>
    <t>14:24:14</t>
  </si>
  <si>
    <t>14:24:38</t>
  </si>
  <si>
    <t>600926</t>
  </si>
  <si>
    <t>14:25:52</t>
  </si>
  <si>
    <t>300104</t>
  </si>
  <si>
    <t>14:26:49</t>
  </si>
  <si>
    <t>000887</t>
  </si>
  <si>
    <t>14:28:25</t>
  </si>
  <si>
    <t>14:29:09</t>
  </si>
  <si>
    <t>600977</t>
  </si>
  <si>
    <t>14:30:03</t>
  </si>
  <si>
    <t>601991</t>
  </si>
  <si>
    <t>14:31:04</t>
  </si>
  <si>
    <t>14:32:51</t>
  </si>
  <si>
    <t>14:39:53</t>
  </si>
  <si>
    <t>14:41:41</t>
  </si>
  <si>
    <t>14:47:47</t>
  </si>
  <si>
    <t>14:48:47</t>
  </si>
  <si>
    <t>14:48:57</t>
  </si>
  <si>
    <t>14:51:27</t>
  </si>
  <si>
    <t>14:51:46</t>
  </si>
  <si>
    <t>002465</t>
  </si>
  <si>
    <t>14:53:14</t>
  </si>
  <si>
    <t>14:54:23</t>
  </si>
  <si>
    <t>14:30:09</t>
  </si>
  <si>
    <t>13:37:30</t>
  </si>
  <si>
    <t>10:20:43</t>
  </si>
  <si>
    <t>14:55:48</t>
  </si>
  <si>
    <t>10:23:22</t>
  </si>
  <si>
    <t>09:53:02</t>
  </si>
  <si>
    <t>10:22:56</t>
  </si>
  <si>
    <t>14:55:28</t>
  </si>
  <si>
    <t>10:20:57</t>
  </si>
  <si>
    <t>000937</t>
  </si>
  <si>
    <t>13:27:22</t>
  </si>
  <si>
    <t>14:55:00</t>
  </si>
  <si>
    <t>14:52:35</t>
  </si>
  <si>
    <t>13:42:40</t>
  </si>
  <si>
    <t>10:22:17</t>
  </si>
  <si>
    <t>13:27:00</t>
  </si>
  <si>
    <t>002044</t>
  </si>
  <si>
    <t>14:52:14</t>
  </si>
  <si>
    <t>14:53:40</t>
  </si>
  <si>
    <t>14:50:41</t>
  </si>
  <si>
    <t>14:18:52</t>
  </si>
  <si>
    <t>600309</t>
  </si>
  <si>
    <t>14:54:37</t>
  </si>
  <si>
    <t>13:28:23</t>
  </si>
  <si>
    <t>14:53:05</t>
  </si>
  <si>
    <t>13:55:58</t>
  </si>
  <si>
    <t>10:21:21</t>
  </si>
  <si>
    <t>14:58:25</t>
  </si>
  <si>
    <t>13:38:26</t>
  </si>
  <si>
    <t>14:55:15</t>
  </si>
  <si>
    <t>10:34:29</t>
  </si>
  <si>
    <t>14:52:02</t>
  </si>
  <si>
    <t>13:24:00</t>
  </si>
  <si>
    <t>14:57:41</t>
  </si>
  <si>
    <t>14:20:24</t>
  </si>
  <si>
    <t>13:55:28</t>
  </si>
  <si>
    <t>13:32:28</t>
  </si>
  <si>
    <t>14:56:27</t>
  </si>
  <si>
    <t>14:51:51</t>
  </si>
  <si>
    <t>14:52:53</t>
  </si>
  <si>
    <t>14:51:07</t>
  </si>
  <si>
    <t>position was bit high last fri, causing some mtm loss. Hard to trade overall. Morning cutting is necessary. Buying was focused on stocks that had high HO which was good. No buying was done on straight downs.</t>
    <phoneticPr fontId="1" type="noConversion"/>
  </si>
  <si>
    <t>C</t>
    <phoneticPr fontId="1" type="noConversion"/>
  </si>
  <si>
    <t>14:59:48</t>
  </si>
  <si>
    <t>14:59:38</t>
  </si>
  <si>
    <t>14:59:24</t>
  </si>
  <si>
    <t>14:59:10</t>
  </si>
  <si>
    <t>14:59:00</t>
  </si>
  <si>
    <t>14:58:48</t>
  </si>
  <si>
    <t>14:58:32</t>
  </si>
  <si>
    <t>14:58:16</t>
  </si>
  <si>
    <t>14:57:30</t>
  </si>
  <si>
    <t>14:56:49</t>
  </si>
  <si>
    <t>14:55:37</t>
  </si>
  <si>
    <t>14:55:11</t>
  </si>
  <si>
    <t>14:54:29</t>
  </si>
  <si>
    <t>14:53:06</t>
  </si>
  <si>
    <t>14:52:45</t>
  </si>
  <si>
    <t>14:52:28</t>
  </si>
  <si>
    <t>14:52:18</t>
  </si>
  <si>
    <t>14:51:26</t>
  </si>
  <si>
    <t>14:51:08</t>
  </si>
  <si>
    <t>14:40:49</t>
  </si>
  <si>
    <t>10:26:50</t>
  </si>
  <si>
    <t>10:25:28</t>
  </si>
  <si>
    <t>10:25:07</t>
  </si>
  <si>
    <t>10:24:47</t>
  </si>
  <si>
    <t>10:23:55</t>
  </si>
  <si>
    <t>10:23:39</t>
  </si>
  <si>
    <t>10:20:15</t>
  </si>
  <si>
    <t>10:18:28</t>
  </si>
  <si>
    <t>10:17:08</t>
  </si>
  <si>
    <t>600848</t>
  </si>
  <si>
    <t>10:16:51</t>
  </si>
  <si>
    <t>600436</t>
  </si>
  <si>
    <t>10:16:38</t>
  </si>
  <si>
    <t>10:08:36</t>
  </si>
  <si>
    <t>10:08:12</t>
  </si>
  <si>
    <t>10:08:00</t>
  </si>
  <si>
    <t>10:07:43</t>
  </si>
  <si>
    <t>10:07:17</t>
  </si>
  <si>
    <t>09:34:22</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</si>
  <si>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</si>
  <si>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</si>
  <si>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</si>
  <si>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</si>
  <si>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</si>
  <si>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</si>
  <si>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</si>
  <si>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</si>
  <si>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</si>
  <si>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</si>
  <si>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14:59:54</t>
  </si>
  <si>
    <t>14:59:41</t>
  </si>
  <si>
    <t>14:59:35</t>
  </si>
  <si>
    <t>14:59:26</t>
  </si>
  <si>
    <t>14:59:18</t>
  </si>
  <si>
    <t>14:59:08</t>
  </si>
  <si>
    <t>14:57:46</t>
  </si>
  <si>
    <t>14:57:29</t>
  </si>
  <si>
    <t>14:56:02</t>
  </si>
  <si>
    <t>601333</t>
  </si>
  <si>
    <t>14:55:52</t>
  </si>
  <si>
    <t>14:55:30</t>
  </si>
  <si>
    <t>14:51:32</t>
  </si>
  <si>
    <t>14:42:39</t>
  </si>
  <si>
    <t>14:40:42</t>
  </si>
  <si>
    <t>14:39:54</t>
  </si>
  <si>
    <t>14:36:35</t>
  </si>
  <si>
    <t>14:32:38</t>
  </si>
  <si>
    <t>14:31:26</t>
  </si>
  <si>
    <t>14:29:07</t>
  </si>
  <si>
    <t>14:28:32</t>
  </si>
  <si>
    <t>14:23:57</t>
  </si>
  <si>
    <t>14:23:44</t>
  </si>
  <si>
    <t>14:01:39</t>
  </si>
  <si>
    <t>14:01:28</t>
  </si>
  <si>
    <t>14:01:17</t>
  </si>
  <si>
    <t>13:57:17</t>
  </si>
  <si>
    <t>09:53:55</t>
  </si>
  <si>
    <t>09:49:21</t>
  </si>
  <si>
    <t>09:43:05</t>
  </si>
  <si>
    <t>09:42:49</t>
  </si>
  <si>
    <t>09:41:26</t>
  </si>
  <si>
    <t>09:40:58</t>
  </si>
  <si>
    <t>09:40:44</t>
  </si>
  <si>
    <t>09:38:45</t>
  </si>
  <si>
    <t>09:38:32</t>
  </si>
  <si>
    <t>09:37:33</t>
  </si>
  <si>
    <t>09:37:09</t>
  </si>
  <si>
    <t>09:36:52</t>
  </si>
  <si>
    <t>09:36:02</t>
  </si>
  <si>
    <t>09:35:50</t>
  </si>
  <si>
    <t>09:35:20</t>
  </si>
  <si>
    <t>09:34:39</t>
  </si>
  <si>
    <t>09:34:16</t>
  </si>
  <si>
    <t>09:33:21</t>
  </si>
  <si>
    <t>09:32:25</t>
  </si>
  <si>
    <t>C</t>
    <phoneticPr fontId="1" type="noConversion"/>
  </si>
  <si>
    <t>C</t>
    <phoneticPr fontId="1" type="noConversion"/>
  </si>
  <si>
    <t>C</t>
    <phoneticPr fontId="1" type="noConversion"/>
  </si>
  <si>
    <t>14:59:45</t>
  </si>
  <si>
    <t>14:59:36</t>
  </si>
  <si>
    <t>14:57:43</t>
  </si>
  <si>
    <t>14:57:23</t>
  </si>
  <si>
    <t>14:56:00</t>
  </si>
  <si>
    <t>14:55:22</t>
  </si>
  <si>
    <t>14:54:54</t>
  </si>
  <si>
    <t>14:54:44</t>
  </si>
  <si>
    <t>14:54:34</t>
  </si>
  <si>
    <t>14:53:38</t>
  </si>
  <si>
    <t>14:52:31</t>
  </si>
  <si>
    <t>14:48:55</t>
  </si>
  <si>
    <t>14:48:02</t>
  </si>
  <si>
    <t>14:47:23</t>
  </si>
  <si>
    <t>14:46:46</t>
  </si>
  <si>
    <t>13:38:22</t>
  </si>
  <si>
    <t>601888</t>
  </si>
  <si>
    <t>10:15:13</t>
  </si>
  <si>
    <t>10:15:06</t>
  </si>
  <si>
    <t>10:14:48</t>
  </si>
  <si>
    <t>10:14:36</t>
  </si>
  <si>
    <t>10:14:28</t>
  </si>
  <si>
    <t>14:56:29</t>
  </si>
  <si>
    <t>14:55:50</t>
  </si>
  <si>
    <t>14:53:44</t>
  </si>
  <si>
    <t>14:53:01</t>
  </si>
  <si>
    <t>14:52:38</t>
  </si>
  <si>
    <t>14:33:08</t>
  </si>
  <si>
    <t>14:32:47</t>
  </si>
  <si>
    <t>000008</t>
  </si>
  <si>
    <t>14:10:32</t>
  </si>
  <si>
    <t>14:05:28</t>
  </si>
  <si>
    <t>10:16:56</t>
  </si>
  <si>
    <t>10:16:37</t>
  </si>
  <si>
    <t>C</t>
    <phoneticPr fontId="1" type="noConversion"/>
  </si>
  <si>
    <t>C</t>
    <phoneticPr fontId="1" type="noConversion"/>
  </si>
  <si>
    <t>C</t>
    <phoneticPr fontId="1" type="noConversion"/>
  </si>
  <si>
    <t>C</t>
    <phoneticPr fontId="1" type="noConversion"/>
  </si>
  <si>
    <t>C</t>
    <phoneticPr fontId="1" type="noConversion"/>
  </si>
  <si>
    <t>14:58:14</t>
  </si>
  <si>
    <t>14:57:44</t>
  </si>
  <si>
    <t>14:52:52</t>
  </si>
  <si>
    <t>14:24:13</t>
  </si>
  <si>
    <t>14:19:41</t>
  </si>
  <si>
    <t>13:26:48</t>
  </si>
  <si>
    <t>13:26:05</t>
  </si>
  <si>
    <t>13:25:35</t>
  </si>
  <si>
    <t>13:25:14</t>
  </si>
  <si>
    <t>13:25:00</t>
  </si>
  <si>
    <t>13:24:35</t>
  </si>
  <si>
    <t>13:02:47</t>
  </si>
  <si>
    <t>11:29:59</t>
  </si>
  <si>
    <t>11:26:50</t>
  </si>
  <si>
    <t>11:26:16</t>
  </si>
  <si>
    <t>11:26:06</t>
  </si>
  <si>
    <t>11:25:43</t>
  </si>
  <si>
    <t>11:25:06</t>
  </si>
  <si>
    <t>11:23:43</t>
  </si>
  <si>
    <t>11:22:56</t>
  </si>
  <si>
    <t>11:22:32</t>
  </si>
  <si>
    <t>buying at noon yielded most of the profits</t>
    <phoneticPr fontId="1" type="noConversion"/>
  </si>
  <si>
    <t>C</t>
    <phoneticPr fontId="1" type="noConversion"/>
  </si>
  <si>
    <t>C</t>
    <phoneticPr fontId="1" type="noConversion"/>
  </si>
  <si>
    <t>14:57:24</t>
  </si>
  <si>
    <t>14:56:54</t>
  </si>
  <si>
    <t>14:56:34</t>
  </si>
  <si>
    <t>14:56:11</t>
  </si>
  <si>
    <t>14:49:42</t>
  </si>
  <si>
    <t>14:42:14</t>
  </si>
  <si>
    <t>14:22:33</t>
  </si>
  <si>
    <t>14:16:34</t>
  </si>
  <si>
    <t>14:12:33</t>
  </si>
  <si>
    <t>14:02:20</t>
  </si>
  <si>
    <t>14:00:43</t>
  </si>
  <si>
    <t>11:12:00</t>
  </si>
  <si>
    <t>10:33:44</t>
  </si>
  <si>
    <t>09:54:23</t>
  </si>
  <si>
    <t>09:49:54</t>
  </si>
  <si>
    <t>09:45:54</t>
  </si>
  <si>
    <t>markets down again. Traded well. 碧水源 got dragged down at the close but otherwise pm trading was better. Should have been more aggressive selling delta earlier. Pick high HO stocks to guarantee next day. Mtm peaked around 10:46 and pm had no mon pm support.Consumer goods soared. Position better in consumers. Wine/drugs/white goods/glasses inflation linked etc</t>
    <phoneticPr fontId="1" type="noConversion"/>
  </si>
  <si>
    <t>14:57:09</t>
  </si>
  <si>
    <t>14:49:32</t>
  </si>
  <si>
    <t>14:49:21</t>
  </si>
  <si>
    <t>14:45:34</t>
  </si>
  <si>
    <t>14:45:14</t>
  </si>
  <si>
    <t>14:45:01</t>
  </si>
  <si>
    <t>14:44:50</t>
  </si>
  <si>
    <t>14:11:44</t>
  </si>
  <si>
    <t>14:11:27</t>
  </si>
  <si>
    <t>14:11:11</t>
  </si>
  <si>
    <t>14:10:57</t>
  </si>
  <si>
    <t>10:35:25</t>
  </si>
  <si>
    <t xml:space="preserve">mtm was good due to yesterday's stock choice. Sold some stocks to lower vol but ended up losing on these. Selling decisions need to be based on ytd close and weekday. Recovered most of the losses from last week </t>
    <phoneticPr fontId="1" type="noConversion"/>
  </si>
  <si>
    <t>13:38:42</t>
  </si>
  <si>
    <t>14:24:05</t>
  </si>
  <si>
    <t>300296</t>
  </si>
  <si>
    <t>13:49:07</t>
  </si>
  <si>
    <t>14:26:26</t>
  </si>
  <si>
    <t>14:02:47</t>
  </si>
  <si>
    <t>14:01:46</t>
  </si>
  <si>
    <t>13:59:42</t>
  </si>
  <si>
    <t>13:57:58</t>
  </si>
  <si>
    <t>13:57:09</t>
  </si>
  <si>
    <t>13:51:59</t>
  </si>
  <si>
    <t>14:22:03</t>
  </si>
  <si>
    <t>14:18:00</t>
  </si>
  <si>
    <t>14:22:37</t>
  </si>
  <si>
    <t>13:54:39</t>
  </si>
  <si>
    <t>600886</t>
  </si>
  <si>
    <t>13:57:26</t>
  </si>
  <si>
    <t>C</t>
    <phoneticPr fontId="1" type="noConversion"/>
  </si>
  <si>
    <t>C</t>
    <phoneticPr fontId="1" type="noConversion"/>
  </si>
  <si>
    <t>14:58:31</t>
  </si>
  <si>
    <t>14:49:26</t>
  </si>
  <si>
    <t>14:49:08</t>
  </si>
  <si>
    <t>14:47:27</t>
  </si>
  <si>
    <t>14:47:12</t>
  </si>
  <si>
    <t>14:47:04</t>
  </si>
  <si>
    <t>14:46:55</t>
  </si>
  <si>
    <t>14:46:35</t>
  </si>
  <si>
    <t>14:46:31</t>
  </si>
  <si>
    <t>14:17:37</t>
  </si>
  <si>
    <t>14:13:05</t>
  </si>
  <si>
    <t>13:46:15</t>
  </si>
  <si>
    <t>13:45:52</t>
  </si>
  <si>
    <t>13:36:46</t>
  </si>
  <si>
    <t>13:32:08</t>
  </si>
  <si>
    <t>13:29:48</t>
  </si>
  <si>
    <t>10:07:55</t>
  </si>
  <si>
    <t>10:07:48</t>
  </si>
  <si>
    <t>10:07:32</t>
  </si>
  <si>
    <t>10:07:20</t>
  </si>
  <si>
    <t>10:07:05</t>
  </si>
  <si>
    <t>10:06:56</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</si>
  <si>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</si>
  <si>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</si>
  <si>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</si>
  <si>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</si>
  <si>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</si>
  <si>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</si>
  <si>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14:52:59</t>
  </si>
  <si>
    <t>13:50:00</t>
  </si>
  <si>
    <t>13:48:33</t>
  </si>
  <si>
    <t>13:45:56</t>
  </si>
  <si>
    <t>13:43:21</t>
  </si>
  <si>
    <t>13:41:31</t>
  </si>
  <si>
    <t>13:38:14</t>
  </si>
  <si>
    <t>13:33:57</t>
  </si>
  <si>
    <t>601992</t>
  </si>
  <si>
    <t>13:32:16</t>
  </si>
  <si>
    <t>600008</t>
  </si>
  <si>
    <t>13:32:01</t>
  </si>
  <si>
    <t>13:31:28</t>
  </si>
  <si>
    <t>13:28:36</t>
  </si>
  <si>
    <t>13:26:50</t>
  </si>
  <si>
    <t>13:23:29</t>
  </si>
  <si>
    <t>13:21:49</t>
  </si>
  <si>
    <t>13:21:36</t>
  </si>
  <si>
    <t>13:19:22</t>
  </si>
  <si>
    <t>13:19:12</t>
  </si>
  <si>
    <t>13:18:21</t>
  </si>
  <si>
    <t>13:15:36</t>
  </si>
  <si>
    <t>10:24:14</t>
  </si>
  <si>
    <t>10:24:07</t>
  </si>
  <si>
    <t>market single biggest drop in the year. There were chances to liquidate MTM positions at flat. Buying was overzealous but no sharpe today. Be careful of buying when f10 is negative. Market never touched ytd close. MTM losing -50k since inception.</t>
    <phoneticPr fontId="1" type="noConversion"/>
  </si>
  <si>
    <t>C</t>
    <phoneticPr fontId="1" type="noConversion"/>
  </si>
  <si>
    <t>14:55:35</t>
  </si>
  <si>
    <t>14:52:17</t>
  </si>
  <si>
    <t>14:50:19</t>
  </si>
  <si>
    <t>14:49:18</t>
  </si>
  <si>
    <t>14:40:21</t>
  </si>
  <si>
    <t>14:39:45</t>
  </si>
  <si>
    <t>14:35:07</t>
  </si>
  <si>
    <t>14:34:33</t>
  </si>
  <si>
    <t>14:34:27</t>
  </si>
  <si>
    <t>14:32:57</t>
  </si>
  <si>
    <t>14:27:58</t>
  </si>
  <si>
    <t>14:23:36</t>
  </si>
  <si>
    <t>14:23:21</t>
  </si>
  <si>
    <t>14:22:15</t>
  </si>
  <si>
    <t>14:19:39</t>
  </si>
  <si>
    <t>14:19:19</t>
  </si>
  <si>
    <t>14:18:31</t>
  </si>
  <si>
    <t>11:13:59</t>
  </si>
  <si>
    <t>11:13:14</t>
  </si>
  <si>
    <t>10:40:39</t>
  </si>
  <si>
    <t>10:40:29</t>
  </si>
  <si>
    <t>10:40:20</t>
  </si>
  <si>
    <t>C</t>
    <phoneticPr fontId="1" type="noConversion"/>
  </si>
  <si>
    <t>D</t>
    <phoneticPr fontId="1" type="noConversion"/>
  </si>
  <si>
    <t>cash dividend 0.7 per share (hard code)</t>
    <phoneticPr fontId="1" type="noConversion"/>
  </si>
  <si>
    <t>(1800 shares stock dividend)</t>
    <phoneticPr fontId="1" type="noConversion"/>
  </si>
  <si>
    <t>(final pnl -800 on the trade)</t>
    <phoneticPr fontId="1" type="noConversion"/>
  </si>
  <si>
    <t>short delta lost too much, otherwise ok. 索非亚 tax on dividends 20% on 1260 is 252. Dividend is a big risk. Check dividend schedule</t>
    <phoneticPr fontId="1" type="noConversion"/>
  </si>
  <si>
    <t>14:57:21</t>
  </si>
  <si>
    <t>14:57:10</t>
  </si>
  <si>
    <t>14:56:53</t>
  </si>
  <si>
    <t>14:55:09</t>
  </si>
  <si>
    <t>14:50:40</t>
  </si>
  <si>
    <t>14:34:32</t>
  </si>
  <si>
    <t>002424</t>
  </si>
  <si>
    <t>14:33:33</t>
  </si>
  <si>
    <t>14:00:48</t>
  </si>
  <si>
    <t>13:46:20</t>
  </si>
  <si>
    <t>13:46:06</t>
  </si>
  <si>
    <t>13:38:58</t>
  </si>
  <si>
    <t>ok</t>
    <phoneticPr fontId="1" type="noConversion"/>
  </si>
  <si>
    <t>14:57:15</t>
  </si>
  <si>
    <t>10:37:01</t>
  </si>
  <si>
    <t>10:00:20</t>
  </si>
  <si>
    <t>09:46:41</t>
  </si>
  <si>
    <t>09:46:04</t>
  </si>
  <si>
    <t>09:40:22</t>
  </si>
  <si>
    <t>09:39:59</t>
  </si>
  <si>
    <t>09:39:35</t>
  </si>
  <si>
    <t>09:39:01</t>
  </si>
  <si>
    <t>09:36:43</t>
  </si>
  <si>
    <t>09:32:54</t>
  </si>
  <si>
    <t>not much to buy at the close. Tmrw not good due to today V. Today's recovery is a result of ytd's neg pm</t>
    <phoneticPr fontId="1" type="noConversion"/>
  </si>
  <si>
    <t>14:57:36</t>
  </si>
  <si>
    <t>13:25:20</t>
  </si>
  <si>
    <t>11:09:42</t>
  </si>
  <si>
    <t>09:41:46</t>
  </si>
  <si>
    <t>lost big on 神雾环保. If you sell, at sell 1020.</t>
    <phoneticPr fontId="1" type="noConversion"/>
  </si>
  <si>
    <t>additional 50k deposited</t>
    <phoneticPr fontId="1" type="noConversion"/>
  </si>
  <si>
    <t>14:58:43</t>
  </si>
  <si>
    <t>14:57:38</t>
  </si>
  <si>
    <t>14:49:14</t>
  </si>
  <si>
    <t>14:43:06</t>
  </si>
  <si>
    <t>14:39:46</t>
  </si>
  <si>
    <t>14:38:07</t>
  </si>
  <si>
    <t>14:37:58</t>
  </si>
  <si>
    <t>14:37:52</t>
  </si>
  <si>
    <t>14:37:22</t>
  </si>
  <si>
    <t>14:22:42</t>
  </si>
  <si>
    <t>14:20:13</t>
  </si>
  <si>
    <t>14:18:21</t>
  </si>
  <si>
    <t>14:13:43</t>
  </si>
  <si>
    <t>13:52:43</t>
  </si>
  <si>
    <t>13:49:11</t>
  </si>
  <si>
    <t>trading ok</t>
    <phoneticPr fontId="1" type="noConversion"/>
  </si>
  <si>
    <t>XU dropped a bit on big cap underperformance</t>
    <phoneticPr fontId="1" type="noConversion"/>
  </si>
  <si>
    <t>14:58:07</t>
  </si>
  <si>
    <t>14:57:18</t>
  </si>
  <si>
    <t>14:47:52</t>
  </si>
  <si>
    <t>002236</t>
  </si>
  <si>
    <t>14:13:01</t>
  </si>
  <si>
    <t>13:57:36</t>
  </si>
  <si>
    <t>13:09:22</t>
  </si>
  <si>
    <t>13:06:40</t>
  </si>
  <si>
    <t>11:19:09</t>
  </si>
  <si>
    <t>11:16:38</t>
  </si>
  <si>
    <t>11:05:00</t>
  </si>
  <si>
    <t>11:04:46</t>
  </si>
  <si>
    <t>11:00:21</t>
  </si>
  <si>
    <t>10:58:38</t>
  </si>
  <si>
    <t>10:57:17</t>
  </si>
  <si>
    <t>10:55:36</t>
  </si>
  <si>
    <t>10:30:31</t>
  </si>
  <si>
    <t>dropped on XU</t>
    <phoneticPr fontId="1" type="noConversion"/>
  </si>
  <si>
    <t>markets weak, trading ok. 五粮液 well bought. Doesn't feel like Wednesday rebounding. Very weak. Couldn't sell zhong hua at the end.</t>
    <phoneticPr fontId="1" type="noConversion"/>
  </si>
  <si>
    <t>sh600565</t>
  </si>
  <si>
    <t>迪马股份</t>
  </si>
  <si>
    <t>sz002176</t>
  </si>
  <si>
    <t>江特电机</t>
  </si>
  <si>
    <t>sz002479</t>
  </si>
  <si>
    <t>富春环保</t>
  </si>
  <si>
    <t>sh600586</t>
  </si>
  <si>
    <t>金晶科技</t>
  </si>
  <si>
    <t>sz000401</t>
  </si>
  <si>
    <t>冀东水泥</t>
  </si>
  <si>
    <t>sz000078</t>
  </si>
  <si>
    <t>海王生物</t>
  </si>
  <si>
    <t>sz002437</t>
  </si>
  <si>
    <t>誉衡药业</t>
  </si>
  <si>
    <t>sz300287</t>
  </si>
  <si>
    <t>飞利信</t>
  </si>
  <si>
    <t>sz300039</t>
  </si>
  <si>
    <t>上海凯宝</t>
  </si>
  <si>
    <t>sh601000</t>
  </si>
  <si>
    <t>唐山港</t>
  </si>
  <si>
    <t>sh600826</t>
  </si>
  <si>
    <t>兰生股份</t>
  </si>
  <si>
    <t>sz002028</t>
  </si>
  <si>
    <t>思源电气</t>
  </si>
  <si>
    <t>sz000758</t>
  </si>
  <si>
    <t>中色股份</t>
  </si>
  <si>
    <t>sz300055</t>
  </si>
  <si>
    <t>万邦达</t>
  </si>
  <si>
    <t>sh600580</t>
  </si>
  <si>
    <t>卧龙电气</t>
  </si>
  <si>
    <t>sh600351</t>
  </si>
  <si>
    <t>亚宝药业</t>
  </si>
  <si>
    <t>sh600874</t>
  </si>
  <si>
    <t>创业环保</t>
  </si>
  <si>
    <t>sz002498</t>
  </si>
  <si>
    <t>汉缆股份</t>
  </si>
  <si>
    <t>sz002431</t>
  </si>
  <si>
    <t>棕榈股份</t>
  </si>
  <si>
    <t>sz000970</t>
  </si>
  <si>
    <t>中科三环</t>
  </si>
  <si>
    <t>sh600112</t>
  </si>
  <si>
    <t>*ST天成</t>
  </si>
  <si>
    <t>sz002093</t>
  </si>
  <si>
    <t>国脉科技</t>
  </si>
  <si>
    <t>sh600516</t>
  </si>
  <si>
    <t>方大炭素</t>
  </si>
  <si>
    <t>sz002477</t>
  </si>
  <si>
    <t>雏鹰农牧</t>
  </si>
  <si>
    <t>sz002672</t>
  </si>
  <si>
    <t>东江环保</t>
  </si>
  <si>
    <t>sh600380</t>
  </si>
  <si>
    <t>健康元</t>
  </si>
  <si>
    <t>sh600267</t>
  </si>
  <si>
    <t>海正药业</t>
  </si>
  <si>
    <t>sh600064</t>
  </si>
  <si>
    <t>南京高科</t>
  </si>
  <si>
    <t>sz000897</t>
  </si>
  <si>
    <t>津滨发展</t>
  </si>
  <si>
    <t>sh603568</t>
  </si>
  <si>
    <t>伟明环保</t>
  </si>
  <si>
    <t>sz002635</t>
  </si>
  <si>
    <t>安洁科技</t>
  </si>
  <si>
    <t>sz002011</t>
  </si>
  <si>
    <t>盾安环境</t>
  </si>
  <si>
    <t>sz002657</t>
  </si>
  <si>
    <t>中科金财</t>
  </si>
  <si>
    <t>sh600141</t>
  </si>
  <si>
    <t>兴发集团</t>
  </si>
  <si>
    <t>sz000761</t>
  </si>
  <si>
    <t>本钢板材</t>
  </si>
  <si>
    <t>sz000848</t>
  </si>
  <si>
    <t>承德露露</t>
  </si>
  <si>
    <t>sh600787</t>
  </si>
  <si>
    <t>中储股份</t>
  </si>
  <si>
    <t>sz002269</t>
  </si>
  <si>
    <t>美邦服饰</t>
  </si>
  <si>
    <t>sh600755</t>
  </si>
  <si>
    <t>厦门国贸</t>
  </si>
  <si>
    <t>sz300026</t>
  </si>
  <si>
    <t>红日药业</t>
  </si>
  <si>
    <t>sz002317</t>
  </si>
  <si>
    <t>众生药业</t>
  </si>
  <si>
    <t>sh601258</t>
  </si>
  <si>
    <t>庞大集团</t>
  </si>
  <si>
    <t>sh600717</t>
  </si>
  <si>
    <t>天津港</t>
  </si>
  <si>
    <t>sz000566</t>
  </si>
  <si>
    <t>海南海药</t>
  </si>
  <si>
    <t>sh603355</t>
  </si>
  <si>
    <t>莱克电气</t>
  </si>
  <si>
    <t>sz000786</t>
  </si>
  <si>
    <t>北新建材</t>
  </si>
  <si>
    <t>sz002646</t>
  </si>
  <si>
    <t>青青稞酒</t>
  </si>
  <si>
    <t>sh600088</t>
  </si>
  <si>
    <t>中视传媒</t>
  </si>
  <si>
    <t>sz300199</t>
  </si>
  <si>
    <t>翰宇药业</t>
  </si>
  <si>
    <t>sh600694</t>
  </si>
  <si>
    <t>大商股份</t>
  </si>
  <si>
    <t>sh600158</t>
  </si>
  <si>
    <t>中体产业</t>
  </si>
  <si>
    <t>sh600729</t>
  </si>
  <si>
    <t>重庆百货</t>
  </si>
  <si>
    <t>sz002342</t>
  </si>
  <si>
    <t>巨力索具</t>
  </si>
  <si>
    <t>sh601886</t>
  </si>
  <si>
    <t>江河集团</t>
  </si>
  <si>
    <t>sh600809</t>
  </si>
  <si>
    <t>山西汾酒</t>
  </si>
  <si>
    <t>sh600187</t>
  </si>
  <si>
    <t>国中水务</t>
  </si>
  <si>
    <t>sz002690</t>
  </si>
  <si>
    <t>美亚光电</t>
  </si>
  <si>
    <t>sz002665</t>
  </si>
  <si>
    <t>首航节能</t>
  </si>
  <si>
    <t>sh600388</t>
  </si>
  <si>
    <t>龙净环保</t>
  </si>
  <si>
    <t>sz002254</t>
  </si>
  <si>
    <t>泰和新材</t>
  </si>
  <si>
    <t>sz002512</t>
  </si>
  <si>
    <t>达华智能</t>
  </si>
  <si>
    <t>sh600397</t>
  </si>
  <si>
    <t>安源煤业</t>
  </si>
  <si>
    <t>sz002588</t>
  </si>
  <si>
    <t>史丹利</t>
  </si>
  <si>
    <t>sz002368</t>
  </si>
  <si>
    <t>太极股份</t>
  </si>
  <si>
    <t>sh600468</t>
  </si>
  <si>
    <t>百利电气</t>
  </si>
  <si>
    <t>sz000158</t>
  </si>
  <si>
    <t>常山股份</t>
  </si>
  <si>
    <t>sh600805</t>
  </si>
  <si>
    <t>悦达投资</t>
  </si>
  <si>
    <t>sz002440</t>
  </si>
  <si>
    <t>闰土股份</t>
  </si>
  <si>
    <t>sh600138</t>
  </si>
  <si>
    <t>中青旅</t>
  </si>
  <si>
    <t>sz000426</t>
  </si>
  <si>
    <t>兴业矿业</t>
  </si>
  <si>
    <t>sz300147</t>
  </si>
  <si>
    <t>香雪制药</t>
  </si>
  <si>
    <t>sh603698</t>
  </si>
  <si>
    <t>航天工程</t>
  </si>
  <si>
    <t>sh600460</t>
  </si>
  <si>
    <t>士兰微</t>
  </si>
  <si>
    <t>sh600635</t>
  </si>
  <si>
    <t>大众公用</t>
  </si>
  <si>
    <t>sh600171</t>
  </si>
  <si>
    <t>上海贝岭</t>
  </si>
  <si>
    <t>sz000930</t>
  </si>
  <si>
    <t>中粮生化</t>
  </si>
  <si>
    <t>sz002064</t>
  </si>
  <si>
    <t>华峰氨纶</t>
  </si>
  <si>
    <t>sz002242</t>
  </si>
  <si>
    <t>九阳股份</t>
  </si>
  <si>
    <t>sz002327</t>
  </si>
  <si>
    <t>富安娜</t>
  </si>
  <si>
    <t>sz002551</t>
  </si>
  <si>
    <t>尚荣医疗</t>
  </si>
  <si>
    <t>sh600058</t>
  </si>
  <si>
    <t>五矿发展</t>
  </si>
  <si>
    <t>sz000919</t>
  </si>
  <si>
    <t>金陵药业</t>
  </si>
  <si>
    <t>sz000600</t>
  </si>
  <si>
    <t>建投能源</t>
  </si>
  <si>
    <t>sz002581</t>
  </si>
  <si>
    <t>未名医药</t>
  </si>
  <si>
    <t>sz002745</t>
  </si>
  <si>
    <t>木林森</t>
  </si>
  <si>
    <t>sh600743</t>
  </si>
  <si>
    <t>华远地产</t>
  </si>
  <si>
    <t>sh603005</t>
  </si>
  <si>
    <t>晶方科技</t>
  </si>
  <si>
    <t>sz002266</t>
  </si>
  <si>
    <t>浙富控股</t>
  </si>
  <si>
    <t>sh600545</t>
  </si>
  <si>
    <t>新疆城建</t>
  </si>
  <si>
    <t>sz000726</t>
  </si>
  <si>
    <t>鲁 泰Ａ</t>
  </si>
  <si>
    <t>sz000089</t>
  </si>
  <si>
    <t>深圳机场</t>
  </si>
  <si>
    <t>sz002250</t>
  </si>
  <si>
    <t>联化科技</t>
  </si>
  <si>
    <t>sh600338</t>
  </si>
  <si>
    <t>西藏珠峰</t>
  </si>
  <si>
    <t>sz002396</t>
  </si>
  <si>
    <t>星网锐捷</t>
  </si>
  <si>
    <t>sh600282</t>
  </si>
  <si>
    <t>南钢股份</t>
  </si>
  <si>
    <t>sz001696</t>
  </si>
  <si>
    <t>宗申动力</t>
  </si>
  <si>
    <t>sz000517</t>
  </si>
  <si>
    <t>荣安地产</t>
  </si>
  <si>
    <t>sz000680</t>
  </si>
  <si>
    <t>山推股份</t>
  </si>
  <si>
    <t>sz002030</t>
  </si>
  <si>
    <t>达安基因</t>
  </si>
  <si>
    <t>sz002408</t>
  </si>
  <si>
    <t>齐翔腾达</t>
  </si>
  <si>
    <t>sz000877</t>
  </si>
  <si>
    <t>天山股份</t>
  </si>
  <si>
    <t>sh600496</t>
  </si>
  <si>
    <t>精工钢构</t>
  </si>
  <si>
    <t>sh600335</t>
  </si>
  <si>
    <t>国机汽车</t>
  </si>
  <si>
    <t>sz002384</t>
  </si>
  <si>
    <t>东山精密</t>
  </si>
  <si>
    <t>sh600169</t>
  </si>
  <si>
    <t>太原重工</t>
  </si>
  <si>
    <t>sz002344</t>
  </si>
  <si>
    <t>海宁皮城</t>
  </si>
  <si>
    <t>sz002261</t>
  </si>
  <si>
    <t>拓维信息</t>
  </si>
  <si>
    <t>sz002285</t>
  </si>
  <si>
    <t>世联行</t>
  </si>
  <si>
    <t>sh600067</t>
  </si>
  <si>
    <t>冠城大通</t>
  </si>
  <si>
    <t>sz000681</t>
  </si>
  <si>
    <t>视觉中国</t>
  </si>
  <si>
    <t>sh600651</t>
  </si>
  <si>
    <t>飞乐音响</t>
  </si>
  <si>
    <t>sh600971</t>
  </si>
  <si>
    <t>恒源煤电</t>
  </si>
  <si>
    <t>sh600062</t>
  </si>
  <si>
    <t>华润双鹤</t>
  </si>
  <si>
    <t>sh601002</t>
  </si>
  <si>
    <t>晋亿实业</t>
  </si>
  <si>
    <t>sh600578</t>
  </si>
  <si>
    <t>京能电力</t>
  </si>
  <si>
    <t>sz000006</t>
  </si>
  <si>
    <t>深振业Ａ</t>
  </si>
  <si>
    <t>sh600881</t>
  </si>
  <si>
    <t>亚泰集团</t>
  </si>
  <si>
    <t>sz300244</t>
  </si>
  <si>
    <t>迪安诊断</t>
  </si>
  <si>
    <t>sz000620</t>
  </si>
  <si>
    <t>新华联</t>
  </si>
  <si>
    <t>sz300085</t>
  </si>
  <si>
    <t>银之杰</t>
  </si>
  <si>
    <t>sh600572</t>
  </si>
  <si>
    <t>康恩贝</t>
  </si>
  <si>
    <t>sz002439</t>
  </si>
  <si>
    <t>启明星辰</t>
  </si>
  <si>
    <t>sz300166</t>
  </si>
  <si>
    <t>东方国信</t>
  </si>
  <si>
    <t>sz000090</t>
  </si>
  <si>
    <t>天健集团</t>
  </si>
  <si>
    <t>sz300010</t>
  </si>
  <si>
    <t>立思辰</t>
  </si>
  <si>
    <t>sz000616</t>
  </si>
  <si>
    <t>海航投资</t>
  </si>
  <si>
    <t>sh600466</t>
  </si>
  <si>
    <t>蓝光发展</t>
  </si>
  <si>
    <t>sz000598</t>
  </si>
  <si>
    <t>兴蓉环境</t>
  </si>
  <si>
    <t>sh600831</t>
  </si>
  <si>
    <t>广电网络</t>
  </si>
  <si>
    <t>sh600587</t>
  </si>
  <si>
    <t>新华医疗</t>
  </si>
  <si>
    <t>sh600594</t>
  </si>
  <si>
    <t>益佰制药</t>
  </si>
  <si>
    <t>sh603188</t>
  </si>
  <si>
    <t>亚邦股份</t>
  </si>
  <si>
    <t>sz002416</t>
  </si>
  <si>
    <t>爱施德</t>
  </si>
  <si>
    <t>sz000652</t>
  </si>
  <si>
    <t>泰达股份</t>
  </si>
  <si>
    <t>sz300257</t>
  </si>
  <si>
    <t>开山股份</t>
  </si>
  <si>
    <t>sz000727</t>
  </si>
  <si>
    <t>华东科技</t>
  </si>
  <si>
    <t>sz002161</t>
  </si>
  <si>
    <t>远 望 谷</t>
  </si>
  <si>
    <t>sz000988</t>
  </si>
  <si>
    <t>华工科技</t>
  </si>
  <si>
    <t>sh600425</t>
  </si>
  <si>
    <t>*ST青松</t>
  </si>
  <si>
    <t>sh600967</t>
  </si>
  <si>
    <t>北方创业</t>
  </si>
  <si>
    <t>sz002463</t>
  </si>
  <si>
    <t>沪电股份</t>
  </si>
  <si>
    <t>sh600633</t>
  </si>
  <si>
    <t>浙数文化</t>
  </si>
  <si>
    <t>sh600884</t>
  </si>
  <si>
    <t>杉杉股份</t>
  </si>
  <si>
    <t>sz002573</t>
  </si>
  <si>
    <t>清新环境</t>
  </si>
  <si>
    <t>sz002392</t>
  </si>
  <si>
    <t>北京利尔</t>
  </si>
  <si>
    <t>sz002603</t>
  </si>
  <si>
    <t>以岭药业</t>
  </si>
  <si>
    <t>sh600563</t>
  </si>
  <si>
    <t>法拉电子</t>
  </si>
  <si>
    <t>sh601689</t>
  </si>
  <si>
    <t>拓普集团</t>
  </si>
  <si>
    <t>sz002345</t>
  </si>
  <si>
    <t>潮宏基</t>
  </si>
  <si>
    <t>sz000690</t>
  </si>
  <si>
    <t>宝新能源</t>
  </si>
  <si>
    <t>sz002681</t>
  </si>
  <si>
    <t>奋达科技</t>
  </si>
  <si>
    <t>sh600017</t>
  </si>
  <si>
    <t>日照港</t>
  </si>
  <si>
    <t>sh600120</t>
  </si>
  <si>
    <t>浙江东方</t>
  </si>
  <si>
    <t>sz000931</t>
  </si>
  <si>
    <t>中 关 村</t>
  </si>
  <si>
    <t>sh601777</t>
  </si>
  <si>
    <t>力帆股份</t>
  </si>
  <si>
    <t>sz000667</t>
  </si>
  <si>
    <t>美好置业</t>
  </si>
  <si>
    <t>sh601929</t>
  </si>
  <si>
    <t>吉视传媒</t>
  </si>
  <si>
    <t>sz000997</t>
  </si>
  <si>
    <t>新 大 陆</t>
  </si>
  <si>
    <t>sz000636</t>
  </si>
  <si>
    <t>风华高科</t>
  </si>
  <si>
    <t>sz300274</t>
  </si>
  <si>
    <t>阳光电源</t>
  </si>
  <si>
    <t>sh600873</t>
  </si>
  <si>
    <t>梅花生物</t>
  </si>
  <si>
    <t>sh603198</t>
  </si>
  <si>
    <t>迎驾贡酒</t>
  </si>
  <si>
    <t>sh600395</t>
  </si>
  <si>
    <t>盘江股份</t>
  </si>
  <si>
    <t>sh600503</t>
  </si>
  <si>
    <t>华丽家族</t>
  </si>
  <si>
    <t>sh600259</t>
  </si>
  <si>
    <t>广晟有色</t>
  </si>
  <si>
    <t>sz000762</t>
  </si>
  <si>
    <t>西藏矿业</t>
  </si>
  <si>
    <t>sz000528</t>
  </si>
  <si>
    <t>柳 工</t>
  </si>
  <si>
    <t>sz000501</t>
  </si>
  <si>
    <t>鄂武商Ａ</t>
  </si>
  <si>
    <t>sh600325</t>
  </si>
  <si>
    <t>华发股份</t>
  </si>
  <si>
    <t>sz002707</t>
  </si>
  <si>
    <t>众信旅游</t>
  </si>
  <si>
    <t>sh600059</t>
  </si>
  <si>
    <t>古越龙山</t>
  </si>
  <si>
    <t>sz002251</t>
  </si>
  <si>
    <t>步 步 高</t>
  </si>
  <si>
    <t>sz000878</t>
  </si>
  <si>
    <t>云南铜业</t>
  </si>
  <si>
    <t>sz002444</t>
  </si>
  <si>
    <t>巨星科技</t>
  </si>
  <si>
    <t>sh600528</t>
  </si>
  <si>
    <t>中铁工业</t>
  </si>
  <si>
    <t>sh600748</t>
  </si>
  <si>
    <t>上实发展</t>
  </si>
  <si>
    <t>sh600195</t>
  </si>
  <si>
    <t>中牧股份</t>
  </si>
  <si>
    <t>sh600300</t>
  </si>
  <si>
    <t>维维股份</t>
  </si>
  <si>
    <t>sz002503</t>
  </si>
  <si>
    <t>搜于特</t>
  </si>
  <si>
    <t>sh600720</t>
  </si>
  <si>
    <t>祁连山</t>
  </si>
  <si>
    <t>sz002050</t>
  </si>
  <si>
    <t>三花智控</t>
  </si>
  <si>
    <t>sh600307</t>
  </si>
  <si>
    <t>酒钢宏兴</t>
  </si>
  <si>
    <t>sz300273</t>
  </si>
  <si>
    <t>和佳股份</t>
  </si>
  <si>
    <t>sz300146</t>
  </si>
  <si>
    <t>汤臣倍健</t>
  </si>
  <si>
    <t>sh600410</t>
  </si>
  <si>
    <t>华胜天成</t>
  </si>
  <si>
    <t>sh601678</t>
  </si>
  <si>
    <t>滨化股份</t>
  </si>
  <si>
    <t>sh600584</t>
  </si>
  <si>
    <t>长电科技</t>
  </si>
  <si>
    <t>sz000631</t>
  </si>
  <si>
    <t>顺发恒业</t>
  </si>
  <si>
    <t>sh600978</t>
  </si>
  <si>
    <t>宜华生活</t>
  </si>
  <si>
    <t>sh600537</t>
  </si>
  <si>
    <t>亿晶光电</t>
  </si>
  <si>
    <t>sh600292</t>
  </si>
  <si>
    <t>远达环保</t>
  </si>
  <si>
    <t>sh600582</t>
  </si>
  <si>
    <t>天地科技</t>
  </si>
  <si>
    <t>sz000829</t>
  </si>
  <si>
    <t>天音控股</t>
  </si>
  <si>
    <t>sh600125</t>
  </si>
  <si>
    <t>铁龙物流</t>
  </si>
  <si>
    <t>sh600458</t>
  </si>
  <si>
    <t>时代新材</t>
  </si>
  <si>
    <t>sh600525</t>
  </si>
  <si>
    <t>长园集团</t>
  </si>
  <si>
    <t>sh600517</t>
  </si>
  <si>
    <t>置信电气</t>
  </si>
  <si>
    <t>sz000926</t>
  </si>
  <si>
    <t>福星股份</t>
  </si>
  <si>
    <t>sz000800</t>
  </si>
  <si>
    <t>一汽轿车</t>
  </si>
  <si>
    <t>sz002332</t>
  </si>
  <si>
    <t>仙琚制药</t>
  </si>
  <si>
    <t>sh600240</t>
  </si>
  <si>
    <t>华业资本</t>
  </si>
  <si>
    <t>sz002056</t>
  </si>
  <si>
    <t>横店东磁</t>
  </si>
  <si>
    <t>sh600216</t>
  </si>
  <si>
    <t>浙江医药</t>
  </si>
  <si>
    <t>sz002073</t>
  </si>
  <si>
    <t>软控股份</t>
  </si>
  <si>
    <t>sh600409</t>
  </si>
  <si>
    <t>三友化工</t>
  </si>
  <si>
    <t>sh600618</t>
  </si>
  <si>
    <t>氯碱化工</t>
  </si>
  <si>
    <t>sh600640</t>
  </si>
  <si>
    <t>号百控股</t>
  </si>
  <si>
    <t>sz002375</t>
  </si>
  <si>
    <t>亚厦股份</t>
  </si>
  <si>
    <t>sz002489</t>
  </si>
  <si>
    <t>浙江永强</t>
  </si>
  <si>
    <t>sz000612</t>
  </si>
  <si>
    <t>焦作万方</t>
  </si>
  <si>
    <t>sz000830</t>
  </si>
  <si>
    <t>鲁西化工</t>
  </si>
  <si>
    <t>sz002353</t>
  </si>
  <si>
    <t>杰瑞股份</t>
  </si>
  <si>
    <t>sz000049</t>
  </si>
  <si>
    <t>德赛电池</t>
  </si>
  <si>
    <t>sh600433</t>
  </si>
  <si>
    <t>冠豪高新</t>
  </si>
  <si>
    <t>sz000973</t>
  </si>
  <si>
    <t>佛塑科技</t>
  </si>
  <si>
    <t>sz002106</t>
  </si>
  <si>
    <t>莱宝高科</t>
  </si>
  <si>
    <t>sz002281</t>
  </si>
  <si>
    <t>光迅科技</t>
  </si>
  <si>
    <t>sz300001</t>
  </si>
  <si>
    <t>特锐德</t>
  </si>
  <si>
    <t>sh603567</t>
  </si>
  <si>
    <t>珍宝岛</t>
  </si>
  <si>
    <t>sz002019</t>
  </si>
  <si>
    <t>亿帆医药</t>
  </si>
  <si>
    <t>sh600416</t>
  </si>
  <si>
    <t>湘电股份</t>
  </si>
  <si>
    <t>sh601010</t>
  </si>
  <si>
    <t>文峰股份</t>
  </si>
  <si>
    <t>sz002191</t>
  </si>
  <si>
    <t>劲嘉股份</t>
  </si>
  <si>
    <t>sh600251</t>
  </si>
  <si>
    <t>冠农股份</t>
  </si>
  <si>
    <t>sh600872</t>
  </si>
  <si>
    <t>中炬高新</t>
  </si>
  <si>
    <t>sh600108</t>
  </si>
  <si>
    <t>亚盛集团</t>
  </si>
  <si>
    <t>sh600428</t>
  </si>
  <si>
    <t>中远海特</t>
  </si>
  <si>
    <t>sh600252</t>
  </si>
  <si>
    <t>中恒集团</t>
  </si>
  <si>
    <t>sh600736</t>
  </si>
  <si>
    <t>苏州高新</t>
  </si>
  <si>
    <t>sh603001</t>
  </si>
  <si>
    <t>奥康国际</t>
  </si>
  <si>
    <t>sh600790</t>
  </si>
  <si>
    <t>轻纺城</t>
  </si>
  <si>
    <t>sh600175</t>
  </si>
  <si>
    <t>美都能源</t>
  </si>
  <si>
    <t>sh600894</t>
  </si>
  <si>
    <t>广日股份</t>
  </si>
  <si>
    <t>sz000031</t>
  </si>
  <si>
    <t>中粮地产</t>
  </si>
  <si>
    <t>sh600298</t>
  </si>
  <si>
    <t>安琪酵母</t>
  </si>
  <si>
    <t>sh603806</t>
  </si>
  <si>
    <t>福斯特</t>
  </si>
  <si>
    <t>sh600863</t>
  </si>
  <si>
    <t>内蒙华电</t>
  </si>
  <si>
    <t>sh601168</t>
  </si>
  <si>
    <t>西部矿业</t>
  </si>
  <si>
    <t>sz000541</t>
  </si>
  <si>
    <t>佛山照明</t>
  </si>
  <si>
    <t>sz002410</t>
  </si>
  <si>
    <t>广联达</t>
  </si>
  <si>
    <t>sz000969</t>
  </si>
  <si>
    <t>安泰科技</t>
  </si>
  <si>
    <t>sz002048</t>
  </si>
  <si>
    <t>宁波华翔</t>
  </si>
  <si>
    <t>sz000778</t>
  </si>
  <si>
    <t>新兴铸管</t>
  </si>
  <si>
    <t>sz000587</t>
  </si>
  <si>
    <t>金洲慈航</t>
  </si>
  <si>
    <t>sz002078</t>
  </si>
  <si>
    <t>太阳纸业</t>
  </si>
  <si>
    <t>sh600183</t>
  </si>
  <si>
    <t>生益科技</t>
  </si>
  <si>
    <t>sz002414</t>
  </si>
  <si>
    <t>高德红外</t>
  </si>
  <si>
    <t>sh600260</t>
  </si>
  <si>
    <t>凯乐科技</t>
  </si>
  <si>
    <t>sh603369</t>
  </si>
  <si>
    <t>今世缘</t>
  </si>
  <si>
    <t>sh600851</t>
  </si>
  <si>
    <t>海欣股份</t>
  </si>
  <si>
    <t>sh600879</t>
  </si>
  <si>
    <t>航天电子</t>
  </si>
  <si>
    <t>sz300297</t>
  </si>
  <si>
    <t>蓝盾股份</t>
  </si>
  <si>
    <t>sh603883</t>
  </si>
  <si>
    <t>老百姓</t>
  </si>
  <si>
    <t>sz002309</t>
  </si>
  <si>
    <t>中利集团</t>
  </si>
  <si>
    <t>sz002371</t>
  </si>
  <si>
    <t>北方华创</t>
  </si>
  <si>
    <t>sh600596</t>
  </si>
  <si>
    <t>新安股份</t>
  </si>
  <si>
    <t>sz300043</t>
  </si>
  <si>
    <t>星辉娱乐</t>
  </si>
  <si>
    <t>sh600776</t>
  </si>
  <si>
    <t>东方通信</t>
  </si>
  <si>
    <t>sz002325</t>
  </si>
  <si>
    <t>洪涛股份</t>
  </si>
  <si>
    <t>sh600315</t>
  </si>
  <si>
    <t>上海家化</t>
  </si>
  <si>
    <t>sz000777</t>
  </si>
  <si>
    <t>中核科技</t>
  </si>
  <si>
    <t>sh600348</t>
  </si>
  <si>
    <t>阳泉煤业</t>
  </si>
  <si>
    <t>sz002194</t>
  </si>
  <si>
    <t>武汉凡谷</t>
  </si>
  <si>
    <t>sz000816</t>
  </si>
  <si>
    <t>智慧农业</t>
  </si>
  <si>
    <t>sz300202</t>
  </si>
  <si>
    <t>聚龙股份</t>
  </si>
  <si>
    <t>sz002663</t>
  </si>
  <si>
    <t>普邦股份</t>
  </si>
  <si>
    <t>sh601233</t>
  </si>
  <si>
    <t>桐昆股份</t>
  </si>
  <si>
    <t>sz002005</t>
  </si>
  <si>
    <t>德豪润达</t>
  </si>
  <si>
    <t>sh603377</t>
  </si>
  <si>
    <t>东方时尚</t>
  </si>
  <si>
    <t>sh600039</t>
  </si>
  <si>
    <t>四川路桥</t>
  </si>
  <si>
    <t>sz000860</t>
  </si>
  <si>
    <t>顺鑫农业</t>
  </si>
  <si>
    <t>sz000939</t>
  </si>
  <si>
    <t>凯迪生态</t>
  </si>
  <si>
    <t>sh600184</t>
  </si>
  <si>
    <t>光电股份</t>
  </si>
  <si>
    <t>sh601908</t>
  </si>
  <si>
    <t>京运通</t>
  </si>
  <si>
    <t>sh600426</t>
  </si>
  <si>
    <t>华鲁恒升</t>
  </si>
  <si>
    <t>sh600006</t>
  </si>
  <si>
    <t>东风汽车</t>
  </si>
  <si>
    <t>sh600801</t>
  </si>
  <si>
    <t>华新水泥</t>
  </si>
  <si>
    <t>sh600392</t>
  </si>
  <si>
    <t>盛和资源</t>
  </si>
  <si>
    <t>sz000592</t>
  </si>
  <si>
    <t>平潭发展</t>
  </si>
  <si>
    <t>sh600597</t>
  </si>
  <si>
    <t>光明乳业</t>
  </si>
  <si>
    <t>sz002595</t>
  </si>
  <si>
    <t>豪迈科技</t>
  </si>
  <si>
    <t>sh600200</t>
  </si>
  <si>
    <t>江苏吴中</t>
  </si>
  <si>
    <t>sh600536</t>
  </si>
  <si>
    <t>中国软件</t>
  </si>
  <si>
    <t>sz002233</t>
  </si>
  <si>
    <t>塔牌集团</t>
  </si>
  <si>
    <t>sz000572</t>
  </si>
  <si>
    <t>海马汽车</t>
  </si>
  <si>
    <t>sh601311</t>
  </si>
  <si>
    <t>骆驼股份</t>
  </si>
  <si>
    <t>sh600770</t>
  </si>
  <si>
    <t>综艺股份</t>
  </si>
  <si>
    <t>sh600499</t>
  </si>
  <si>
    <t>科达洁能</t>
  </si>
  <si>
    <t>sz002004</t>
  </si>
  <si>
    <t>华邦健康</t>
  </si>
  <si>
    <t>sz002358</t>
  </si>
  <si>
    <t>森源电气</t>
  </si>
  <si>
    <t>sz002544</t>
  </si>
  <si>
    <t>杰赛科技</t>
  </si>
  <si>
    <t>sh600611</t>
  </si>
  <si>
    <t>大众交通</t>
  </si>
  <si>
    <t>sh600201</t>
  </si>
  <si>
    <t>生物股份</t>
  </si>
  <si>
    <t>sh600316</t>
  </si>
  <si>
    <t>洪都航空</t>
  </si>
  <si>
    <t>sz002063</t>
  </si>
  <si>
    <t>远光软件</t>
  </si>
  <si>
    <t>sh600783</t>
  </si>
  <si>
    <t>鲁信创投</t>
  </si>
  <si>
    <t>sz000810</t>
  </si>
  <si>
    <t>创维数字</t>
  </si>
  <si>
    <t>sz000062</t>
  </si>
  <si>
    <t>深圳华强</t>
  </si>
  <si>
    <t>sz000861</t>
  </si>
  <si>
    <t>海印股份</t>
  </si>
  <si>
    <t>sz000066</t>
  </si>
  <si>
    <t>中国长城</t>
  </si>
  <si>
    <t>sz000661</t>
  </si>
  <si>
    <t>长春高新</t>
  </si>
  <si>
    <t>sh603528</t>
  </si>
  <si>
    <t>多伦科技</t>
  </si>
  <si>
    <t>sh600601</t>
  </si>
  <si>
    <t>方正科技</t>
  </si>
  <si>
    <t>sh600220</t>
  </si>
  <si>
    <t>江苏阳光</t>
  </si>
  <si>
    <t>sz002482</t>
  </si>
  <si>
    <t>广田集团</t>
  </si>
  <si>
    <t>sz002727</t>
  </si>
  <si>
    <t>一心堂</t>
  </si>
  <si>
    <t>sz000519</t>
  </si>
  <si>
    <t>中兵红箭</t>
  </si>
  <si>
    <t>sh600289</t>
  </si>
  <si>
    <t>亿阳信通</t>
  </si>
  <si>
    <t>sh600765</t>
  </si>
  <si>
    <t>中航重机</t>
  </si>
  <si>
    <t>sh600981</t>
  </si>
  <si>
    <t>汇鸿集团</t>
  </si>
  <si>
    <t>sz002155</t>
  </si>
  <si>
    <t>湖南黄金</t>
  </si>
  <si>
    <t>sh600970</t>
  </si>
  <si>
    <t>中材国际</t>
  </si>
  <si>
    <t>sh600180</t>
  </si>
  <si>
    <t>瑞茂通</t>
  </si>
  <si>
    <t>sh600557</t>
  </si>
  <si>
    <t>康缘药业</t>
  </si>
  <si>
    <t>sh600312</t>
  </si>
  <si>
    <t>平高电气</t>
  </si>
  <si>
    <t>sz002308</t>
  </si>
  <si>
    <t>威创股份</t>
  </si>
  <si>
    <t>sz300032</t>
  </si>
  <si>
    <t>金龙机电</t>
  </si>
  <si>
    <t>sz002029</t>
  </si>
  <si>
    <t>七 匹 狼</t>
  </si>
  <si>
    <t>sz000975</t>
  </si>
  <si>
    <t>银泰资源</t>
  </si>
  <si>
    <t>sz002428</t>
  </si>
  <si>
    <t>云南锗业</t>
  </si>
  <si>
    <t>sh600073</t>
  </si>
  <si>
    <t>上海梅林</t>
  </si>
  <si>
    <t>sz000488</t>
  </si>
  <si>
    <t>晨鸣纸业</t>
  </si>
  <si>
    <t>sz300253</t>
  </si>
  <si>
    <t>卫宁健康</t>
  </si>
  <si>
    <t>sz002041</t>
  </si>
  <si>
    <t>登海种业</t>
  </si>
  <si>
    <t>sh600750</t>
  </si>
  <si>
    <t>江中药业</t>
  </si>
  <si>
    <t>sh600280</t>
  </si>
  <si>
    <t>中央商场</t>
  </si>
  <si>
    <t>sz000703</t>
  </si>
  <si>
    <t>恒逸石化</t>
  </si>
  <si>
    <t>sh600880</t>
  </si>
  <si>
    <t>博瑞传播</t>
  </si>
  <si>
    <t>sh600869</t>
  </si>
  <si>
    <t>智慧能源</t>
  </si>
  <si>
    <t>sz000669</t>
  </si>
  <si>
    <t>金鸿能源</t>
  </si>
  <si>
    <t>sh603328</t>
  </si>
  <si>
    <t>依顿电子</t>
  </si>
  <si>
    <t>sz002315</t>
  </si>
  <si>
    <t>焦点科技</t>
  </si>
  <si>
    <t>sh600575</t>
  </si>
  <si>
    <t>皖江物流</t>
  </si>
  <si>
    <t>sz000417</t>
  </si>
  <si>
    <t>合肥百货</t>
  </si>
  <si>
    <t>sz000025</t>
  </si>
  <si>
    <t>特 力Ａ</t>
  </si>
  <si>
    <t>sh600122</t>
  </si>
  <si>
    <t>宏图高科</t>
  </si>
  <si>
    <t>sz002273</t>
  </si>
  <si>
    <t>水晶光电</t>
  </si>
  <si>
    <t>sz000685</t>
  </si>
  <si>
    <t>中山公用</t>
  </si>
  <si>
    <t>sh600993</t>
  </si>
  <si>
    <t>马应龙</t>
  </si>
  <si>
    <t>sz002276</t>
  </si>
  <si>
    <t>万马股份</t>
  </si>
  <si>
    <t>sz000021</t>
  </si>
  <si>
    <t>深科技</t>
  </si>
  <si>
    <t>sz002268</t>
  </si>
  <si>
    <t>卫 士 通</t>
  </si>
  <si>
    <t>sh600757</t>
  </si>
  <si>
    <t>长江传媒</t>
  </si>
  <si>
    <t>sh603555</t>
  </si>
  <si>
    <t>贵人鸟</t>
  </si>
  <si>
    <t>sh603766</t>
  </si>
  <si>
    <t>隆鑫通用</t>
  </si>
  <si>
    <t>sh600511</t>
  </si>
  <si>
    <t>国药股份</t>
  </si>
  <si>
    <t>sh600284</t>
  </si>
  <si>
    <t>浦东建设</t>
  </si>
  <si>
    <t>sz000400</t>
  </si>
  <si>
    <t>许继电气</t>
  </si>
  <si>
    <t>sh600773</t>
  </si>
  <si>
    <t>西藏城投</t>
  </si>
  <si>
    <t>sh600478</t>
  </si>
  <si>
    <t>科力远</t>
  </si>
  <si>
    <t>sz002022</t>
  </si>
  <si>
    <t>科华生物</t>
  </si>
  <si>
    <t>sz002190</t>
  </si>
  <si>
    <t>成飞集成</t>
  </si>
  <si>
    <t>sh600366</t>
  </si>
  <si>
    <t>宁波韵升</t>
  </si>
  <si>
    <t>sz002002</t>
  </si>
  <si>
    <t>鸿达兴业</t>
  </si>
  <si>
    <t>sz002118</t>
  </si>
  <si>
    <t>紫鑫药业</t>
  </si>
  <si>
    <t>sh600628</t>
  </si>
  <si>
    <t>新世界</t>
  </si>
  <si>
    <t>sz002698</t>
  </si>
  <si>
    <t>博实股份</t>
  </si>
  <si>
    <t>sh601001</t>
  </si>
  <si>
    <t>大同煤业</t>
  </si>
  <si>
    <t>sz000543</t>
  </si>
  <si>
    <t>皖能电力</t>
  </si>
  <si>
    <t>sh600839</t>
  </si>
  <si>
    <t>四川长虹</t>
  </si>
  <si>
    <t>sh600825</t>
  </si>
  <si>
    <t>新华传媒</t>
  </si>
  <si>
    <t>sh600422</t>
  </si>
  <si>
    <t>昆药集团</t>
  </si>
  <si>
    <t>sh600198</t>
  </si>
  <si>
    <t>大唐电信</t>
  </si>
  <si>
    <t>sz000552</t>
  </si>
  <si>
    <t>靖远煤电</t>
  </si>
  <si>
    <t>sh600270</t>
  </si>
  <si>
    <t>外运发展</t>
  </si>
  <si>
    <t>sz002277</t>
  </si>
  <si>
    <t>友阿股份</t>
  </si>
  <si>
    <t>sh600850</t>
  </si>
  <si>
    <t>华东电脑</t>
  </si>
  <si>
    <t>sh600483</t>
  </si>
  <si>
    <t>福能股份</t>
  </si>
  <si>
    <t>sz002238</t>
  </si>
  <si>
    <t>天威视讯</t>
  </si>
  <si>
    <t>sh600329</t>
  </si>
  <si>
    <t>中新药业</t>
  </si>
  <si>
    <t>sh600759</t>
  </si>
  <si>
    <t>洲际油气</t>
  </si>
  <si>
    <t>sh600166</t>
  </si>
  <si>
    <t>福田汽车</t>
  </si>
  <si>
    <t>sz000697</t>
  </si>
  <si>
    <t>炼石有色</t>
  </si>
  <si>
    <t>sz002123</t>
  </si>
  <si>
    <t>梦网荣信</t>
  </si>
  <si>
    <t>sh600862</t>
  </si>
  <si>
    <t>中航高科</t>
  </si>
  <si>
    <t>sh603169</t>
  </si>
  <si>
    <t>兰石重装</t>
  </si>
  <si>
    <t>sh603866</t>
  </si>
  <si>
    <t>桃李面包</t>
  </si>
  <si>
    <t>sz300291</t>
  </si>
  <si>
    <t>华录百纳</t>
  </si>
  <si>
    <t>sh600859</t>
  </si>
  <si>
    <t>王府井</t>
  </si>
  <si>
    <t>sh600614</t>
  </si>
  <si>
    <t>鹏起科技</t>
  </si>
  <si>
    <t>sz002373</t>
  </si>
  <si>
    <t>千方科技</t>
  </si>
  <si>
    <t>sz002390</t>
  </si>
  <si>
    <t>信邦制药</t>
  </si>
  <si>
    <t>sz002168</t>
  </si>
  <si>
    <t>深圳惠程</t>
  </si>
  <si>
    <t>sh600673</t>
  </si>
  <si>
    <t>东阳光科</t>
  </si>
  <si>
    <t>sh601717</t>
  </si>
  <si>
    <t>郑煤机</t>
  </si>
  <si>
    <t>sz000806</t>
  </si>
  <si>
    <t>银河生物</t>
  </si>
  <si>
    <t>sh600645</t>
  </si>
  <si>
    <t>中源协和</t>
  </si>
  <si>
    <t>sh600643</t>
  </si>
  <si>
    <t>爱建集团</t>
  </si>
  <si>
    <t>sh600657</t>
  </si>
  <si>
    <t>信达地产</t>
  </si>
  <si>
    <t>sh600655</t>
  </si>
  <si>
    <t>豫园商城</t>
  </si>
  <si>
    <t>sh600143</t>
  </si>
  <si>
    <t>金发科技</t>
  </si>
  <si>
    <t>sh600151</t>
  </si>
  <si>
    <t>航天机电</t>
  </si>
  <si>
    <t>sz002642</t>
  </si>
  <si>
    <t>荣之联</t>
  </si>
  <si>
    <t>sz002400</t>
  </si>
  <si>
    <t>省广股份</t>
  </si>
  <si>
    <t>sz002699</t>
  </si>
  <si>
    <t>美盛文化</t>
  </si>
  <si>
    <t>sh603025</t>
  </si>
  <si>
    <t>大豪科技</t>
  </si>
  <si>
    <t>sz300088</t>
  </si>
  <si>
    <t>长信科技</t>
  </si>
  <si>
    <t>sz002025</t>
  </si>
  <si>
    <t>航天电器</t>
  </si>
  <si>
    <t>sz000099</t>
  </si>
  <si>
    <t>中信海直</t>
  </si>
  <si>
    <t>sz000712</t>
  </si>
  <si>
    <t>锦龙股份</t>
  </si>
  <si>
    <t>sh600551</t>
  </si>
  <si>
    <t>时代出版</t>
  </si>
  <si>
    <t>sz000979</t>
  </si>
  <si>
    <t>中弘股份</t>
  </si>
  <si>
    <t>sz002505</t>
  </si>
  <si>
    <t>大康农业</t>
  </si>
  <si>
    <t>sh600277</t>
  </si>
  <si>
    <t>亿利洁能</t>
  </si>
  <si>
    <t>sh600481</t>
  </si>
  <si>
    <t>双良节能</t>
  </si>
  <si>
    <t>sz002122</t>
  </si>
  <si>
    <t>天马股份</t>
  </si>
  <si>
    <t>sz002128</t>
  </si>
  <si>
    <t>露天煤业</t>
  </si>
  <si>
    <t>sh600086</t>
  </si>
  <si>
    <t>东方金钰</t>
  </si>
  <si>
    <t>000623</t>
  </si>
  <si>
    <t>14:56:57</t>
  </si>
  <si>
    <t>000959</t>
  </si>
  <si>
    <t>14:56:41</t>
  </si>
  <si>
    <t>14:56:17</t>
  </si>
  <si>
    <t>000401</t>
  </si>
  <si>
    <t>14:55:38</t>
  </si>
  <si>
    <t>14:55:21</t>
  </si>
  <si>
    <t>14:55:14</t>
  </si>
  <si>
    <t>14:55:06</t>
  </si>
  <si>
    <t>600874</t>
  </si>
  <si>
    <t>14:54:38</t>
  </si>
  <si>
    <t>14:54:31</t>
  </si>
  <si>
    <t>14:54:25</t>
  </si>
  <si>
    <t>14:54:03</t>
  </si>
  <si>
    <t>14:50:05</t>
  </si>
  <si>
    <t>14:49:24</t>
  </si>
  <si>
    <t>14:47:20</t>
  </si>
  <si>
    <t>14:45:52</t>
  </si>
  <si>
    <t>14:44:37</t>
  </si>
  <si>
    <t>14:43:57</t>
  </si>
  <si>
    <t>600266</t>
  </si>
  <si>
    <t>14:43:47</t>
  </si>
  <si>
    <t>14:43:09</t>
  </si>
  <si>
    <t>14:42:42</t>
  </si>
  <si>
    <t>14:42:32</t>
  </si>
  <si>
    <t>14:42:06</t>
  </si>
  <si>
    <t>14:40:31</t>
  </si>
  <si>
    <t>14:40:15</t>
  </si>
  <si>
    <t>14:33:12</t>
  </si>
  <si>
    <t>09:33:29</t>
  </si>
  <si>
    <t>m2m was bad and didn't see during the pm rally. Thursday ch is bad. Positioned heavy for tomorrow due to today's /\ shape.</t>
    <phoneticPr fontId="1" type="noConversion"/>
  </si>
  <si>
    <t>dropping quite a bit this week. Big caps doing very poorly Difficult week in general</t>
    <phoneticPr fontId="1" type="noConversion"/>
  </si>
  <si>
    <t>14:58:39</t>
  </si>
  <si>
    <t>13:42:31</t>
  </si>
  <si>
    <t>13:31:20</t>
  </si>
  <si>
    <t>13:30:25</t>
  </si>
  <si>
    <t>13:30:16</t>
  </si>
  <si>
    <t>13:29:28</t>
  </si>
  <si>
    <t>ptf down 2.4% this week. Hard to trade.</t>
    <phoneticPr fontId="1" type="noConversion"/>
  </si>
  <si>
    <t>mtm negative on the bought stocks due to market weakness. There was no rebound and ptf closed at absolute lows. Regulatory pressure increasing on stocks. Thurs buying was aggressive.</t>
    <phoneticPr fontId="1" type="noConversion"/>
  </si>
  <si>
    <t>14:59:56</t>
  </si>
  <si>
    <t>14:59:46</t>
  </si>
  <si>
    <t>14:44:40</t>
  </si>
  <si>
    <t>13:46:55</t>
  </si>
  <si>
    <t>13:38:33</t>
  </si>
  <si>
    <t>13:37:49</t>
  </si>
  <si>
    <t>13:11:15</t>
  </si>
  <si>
    <t>601238</t>
  </si>
  <si>
    <t>13:09:54</t>
  </si>
  <si>
    <t>13:09:03</t>
  </si>
  <si>
    <t>10:04:32</t>
  </si>
  <si>
    <t>09:53:26</t>
  </si>
  <si>
    <t>09:40:19</t>
  </si>
  <si>
    <t>09:37:30</t>
  </si>
  <si>
    <t>big caps aren't losing much.</t>
    <phoneticPr fontId="1" type="noConversion"/>
  </si>
  <si>
    <t>14:41:24</t>
  </si>
  <si>
    <t>600104</t>
  </si>
  <si>
    <t>13:48:51</t>
  </si>
  <si>
    <t>600566</t>
  </si>
  <si>
    <t>13:40:34</t>
  </si>
  <si>
    <t>13:37:24</t>
  </si>
  <si>
    <t>13:31:12</t>
  </si>
  <si>
    <t>13:27:37</t>
  </si>
  <si>
    <t>13:15:32</t>
  </si>
  <si>
    <t>13:14:56</t>
  </si>
  <si>
    <t>11:24:10</t>
  </si>
  <si>
    <t>10:34:14</t>
  </si>
  <si>
    <t>10:33:40</t>
  </si>
  <si>
    <t>10:19:11</t>
  </si>
  <si>
    <t>10:18:32</t>
  </si>
  <si>
    <t>10:18:10</t>
  </si>
  <si>
    <t>10:18:04</t>
  </si>
  <si>
    <t>10:17:43</t>
  </si>
  <si>
    <t>10:17:32</t>
  </si>
  <si>
    <t>10:15:52</t>
  </si>
  <si>
    <t>10:15:34</t>
  </si>
  <si>
    <t>10:14:47</t>
  </si>
  <si>
    <t>09:45:25</t>
  </si>
  <si>
    <t>09:43:38</t>
  </si>
  <si>
    <t>Selling on negative delta expectedly lost</t>
    <phoneticPr fontId="1" type="noConversion"/>
  </si>
  <si>
    <t>Got rid of toxic pos. All in good quality stocks. Trade around the pos is fine. Now market is at the low level. Hold onto the pos.</t>
    <phoneticPr fontId="1" type="noConversion"/>
  </si>
  <si>
    <t>11:21:52</t>
  </si>
  <si>
    <t>11:09:10</t>
  </si>
  <si>
    <t>11:09:02</t>
  </si>
  <si>
    <t>10:40:19</t>
  </si>
  <si>
    <t>10:40:04</t>
  </si>
  <si>
    <t>ok day. Market accelerated selling off but ptf was fine due to solid blue chip exposure</t>
    <phoneticPr fontId="1" type="noConversion"/>
  </si>
  <si>
    <t>stocks rebounded in the pm due to ytd closing low</t>
    <phoneticPr fontId="1" type="noConversion"/>
  </si>
  <si>
    <t>ok</t>
    <phoneticPr fontId="1" type="noConversion"/>
  </si>
  <si>
    <t>stocks ok, futures outperformed since big caps were doing well</t>
    <phoneticPr fontId="1" type="noConversion"/>
  </si>
  <si>
    <t>spent the week trying to recover from the consecutive loss of last thurs - this mon</t>
    <phoneticPr fontId="1" type="noConversion"/>
  </si>
  <si>
    <t>C</t>
    <phoneticPr fontId="1" type="noConversion"/>
  </si>
  <si>
    <t>13:46:23</t>
  </si>
  <si>
    <t>C</t>
    <phoneticPr fontId="1" type="noConversion"/>
  </si>
  <si>
    <t>ok</t>
    <phoneticPr fontId="1" type="noConversion"/>
  </si>
  <si>
    <t>14:56:25</t>
  </si>
  <si>
    <t>14:55:42</t>
  </si>
  <si>
    <t>10:11:42</t>
  </si>
  <si>
    <t>09:37:36</t>
  </si>
  <si>
    <t>ok</t>
    <phoneticPr fontId="1" type="noConversion"/>
  </si>
  <si>
    <t>ok, cutting was a bit too early and incurred some loss</t>
    <phoneticPr fontId="1" type="noConversion"/>
  </si>
  <si>
    <t>13:34:01</t>
  </si>
  <si>
    <t>13:32:58</t>
  </si>
  <si>
    <t>13:32:38</t>
  </si>
  <si>
    <t>13:32:17</t>
  </si>
  <si>
    <t>13:32:07</t>
  </si>
  <si>
    <t>13:31:30</t>
  </si>
  <si>
    <t>13:22:17</t>
  </si>
  <si>
    <t>10:57:46</t>
  </si>
  <si>
    <t>10:47:40</t>
  </si>
  <si>
    <t>10:46:47</t>
  </si>
  <si>
    <t>10:06:52</t>
  </si>
  <si>
    <t>09:50:30</t>
  </si>
  <si>
    <t>09:48:10</t>
  </si>
  <si>
    <t>09:35:35</t>
  </si>
  <si>
    <t>09:34:42</t>
  </si>
  <si>
    <t>blue chips fell back a little</t>
    <phoneticPr fontId="1" type="noConversion"/>
  </si>
  <si>
    <t>position is mostly big caps, white horse stocks. Some setback is expected.</t>
    <phoneticPr fontId="1" type="noConversion"/>
  </si>
  <si>
    <t>13:55:51</t>
  </si>
  <si>
    <t>09:35:09</t>
  </si>
  <si>
    <t xml:space="preserve">blue chips continue to underperform. XU at lowest of the week. Picked up some pos here. </t>
    <phoneticPr fontId="1" type="noConversion"/>
  </si>
  <si>
    <t>14:58:51</t>
  </si>
  <si>
    <t>ok week. Ptf turnover is low. PnL is high. No money was made on big caps</t>
    <phoneticPr fontId="1" type="noConversion"/>
  </si>
  <si>
    <t>14:47:45</t>
  </si>
  <si>
    <t>14:45:30</t>
  </si>
  <si>
    <t>13:10:49</t>
  </si>
  <si>
    <t>13:28:35</t>
  </si>
  <si>
    <t>13:26:40</t>
  </si>
  <si>
    <t>10:01:03</t>
  </si>
  <si>
    <t>09:57:14</t>
  </si>
  <si>
    <t>09:57:03</t>
  </si>
  <si>
    <t>09:48:32</t>
  </si>
  <si>
    <t>09:45:31</t>
  </si>
  <si>
    <t>09:45:18</t>
  </si>
  <si>
    <t>selling too early on two stocks. 福耀 and 招行</t>
    <phoneticPr fontId="1" type="noConversion"/>
  </si>
  <si>
    <t>14:55:19</t>
  </si>
  <si>
    <t>14:50:55</t>
  </si>
  <si>
    <t>14:50:46</t>
  </si>
  <si>
    <t>14:50:35</t>
  </si>
  <si>
    <t>C</t>
    <phoneticPr fontId="1" type="noConversion"/>
  </si>
  <si>
    <t>Panic selloff until 9:45, and rebounded 30k after, closing flat. Bought back 小天鹅 and sold supor going ex tmr</t>
    <phoneticPr fontId="1" type="noConversion"/>
  </si>
  <si>
    <t>should sell more stocks at close and pick them right up at panic to maximize the gain. Ytd. Dazu had a 12k rebound from panic low. Ptf aggregate potential pnl is over 1.5%.</t>
    <phoneticPr fontId="1" type="noConversion"/>
  </si>
  <si>
    <t>14:58:10</t>
  </si>
  <si>
    <t>14:57:58</t>
  </si>
  <si>
    <t>14:53:52</t>
  </si>
  <si>
    <t>10:25:48</t>
  </si>
  <si>
    <t>10:24:58</t>
  </si>
  <si>
    <t>10:04:20</t>
  </si>
  <si>
    <t>09:48:15</t>
  </si>
  <si>
    <t>big caps did well on a50.</t>
    <phoneticPr fontId="1" type="noConversion"/>
  </si>
  <si>
    <t>14:56:26</t>
  </si>
  <si>
    <t>14:54:51</t>
  </si>
  <si>
    <t>14:52:41</t>
  </si>
  <si>
    <t>PM play at its best.</t>
    <phoneticPr fontId="1" type="noConversion"/>
  </si>
  <si>
    <t>14:33:27</t>
  </si>
  <si>
    <t>mtm ok. Thurs small caps weaks. Big caps strong. Guangqi underperformed, too much pos on this.</t>
    <phoneticPr fontId="1" type="noConversion"/>
  </si>
  <si>
    <t>14:59:40</t>
  </si>
  <si>
    <t>14:58:52</t>
  </si>
  <si>
    <t>14:58:03</t>
  </si>
  <si>
    <t>14:56:59</t>
  </si>
  <si>
    <t>dropped on big caps which was weak. Stocks was ok</t>
    <phoneticPr fontId="1" type="noConversion"/>
  </si>
  <si>
    <t>this trade is the best trade of the week. Offering 2.2% return</t>
    <phoneticPr fontId="1" type="noConversion"/>
  </si>
  <si>
    <t>tax is high</t>
    <phoneticPr fontId="1" type="noConversion"/>
  </si>
  <si>
    <t>second best trade of the week. Closing adjustments</t>
    <phoneticPr fontId="1" type="noConversion"/>
  </si>
  <si>
    <t>V1</t>
  </si>
  <si>
    <t>price</t>
  </si>
  <si>
    <t>C</t>
    <phoneticPr fontId="1" type="noConversion"/>
  </si>
  <si>
    <t>14:59:12</t>
  </si>
  <si>
    <t>14:56:39</t>
  </si>
  <si>
    <t>14:54:32</t>
  </si>
  <si>
    <t>09:38:04</t>
  </si>
  <si>
    <t>big caps underperformed.</t>
    <phoneticPr fontId="1" type="noConversion"/>
  </si>
  <si>
    <t xml:space="preserve">big caps continue to drop </t>
    <phoneticPr fontId="1" type="noConversion"/>
  </si>
  <si>
    <t>14:59:09</t>
  </si>
  <si>
    <t>14:57:14</t>
  </si>
  <si>
    <t>14:56:47</t>
  </si>
  <si>
    <t>14:56:28</t>
  </si>
  <si>
    <t>14:05:03</t>
  </si>
  <si>
    <t>14:04:51</t>
  </si>
  <si>
    <t>14:04:39</t>
  </si>
  <si>
    <t>14:04:31</t>
  </si>
  <si>
    <t>11:08:02</t>
  </si>
  <si>
    <t>11:07:52</t>
  </si>
  <si>
    <t>big caps had a relief rally</t>
    <phoneticPr fontId="1" type="noConversion"/>
  </si>
  <si>
    <t>14:46:21</t>
  </si>
  <si>
    <t>14:43:39</t>
  </si>
  <si>
    <t>14:43:02</t>
  </si>
  <si>
    <t>14:42:16</t>
  </si>
  <si>
    <t>ok</t>
    <phoneticPr fontId="1" type="noConversion"/>
  </si>
  <si>
    <t>wed rally</t>
    <phoneticPr fontId="1" type="noConversion"/>
  </si>
  <si>
    <t>14:55:02</t>
  </si>
  <si>
    <t>09:46:06</t>
  </si>
  <si>
    <t>09:42:50</t>
  </si>
  <si>
    <t>09:36:18</t>
  </si>
  <si>
    <t>Deposit (in RMB)</t>
    <phoneticPr fontId="1" type="noConversion"/>
  </si>
  <si>
    <t>selling some stocks too early.Did not expect such a strong market</t>
    <phoneticPr fontId="1" type="noConversion"/>
  </si>
  <si>
    <t>bad sell</t>
    <phoneticPr fontId="1" type="noConversion"/>
  </si>
  <si>
    <t>cut delta to 60% on futs</t>
    <phoneticPr fontId="1" type="noConversion"/>
  </si>
  <si>
    <t>14:56:04</t>
  </si>
  <si>
    <t>14:52:58</t>
  </si>
  <si>
    <t>14:26:36</t>
  </si>
  <si>
    <t>14:25:57</t>
  </si>
  <si>
    <t>13:44:23</t>
  </si>
  <si>
    <t>13:44:10</t>
  </si>
  <si>
    <t>13:44:01</t>
  </si>
  <si>
    <t>markets weak</t>
    <phoneticPr fontId="1" type="noConversion"/>
  </si>
  <si>
    <t>markets in greed mode</t>
    <phoneticPr fontId="1" type="noConversion"/>
  </si>
  <si>
    <t>14:03:59</t>
  </si>
  <si>
    <t>13:59:43</t>
  </si>
  <si>
    <t>11:11:49</t>
  </si>
  <si>
    <t>10:20:27</t>
  </si>
  <si>
    <t>09:43:13</t>
  </si>
  <si>
    <t>markets wobbly</t>
    <phoneticPr fontId="1" type="noConversion"/>
  </si>
  <si>
    <t>markets confused.</t>
    <phoneticPr fontId="1" type="noConversion"/>
  </si>
  <si>
    <t>14:58:50</t>
  </si>
  <si>
    <t>14:57:33</t>
  </si>
  <si>
    <t>14:56:23</t>
  </si>
  <si>
    <t>11:09:58</t>
  </si>
  <si>
    <t>11:08:37</t>
  </si>
  <si>
    <t>financials suffering. Rest of market strong. Risk preference up</t>
    <phoneticPr fontId="1" type="noConversion"/>
  </si>
  <si>
    <t>a50 futs failed to rebound credibly. Shift towards small caps happening. Position increased to full on the futs. Loading up futs ytd was not productive as would have been with today's opening panic addition</t>
    <phoneticPr fontId="1" type="noConversion"/>
  </si>
  <si>
    <t>13:17:29</t>
  </si>
  <si>
    <t>13:17:04</t>
  </si>
  <si>
    <t>13:16:37</t>
  </si>
  <si>
    <t>10:04:00</t>
  </si>
  <si>
    <t>09:54:07</t>
  </si>
  <si>
    <t>09:48:59</t>
  </si>
  <si>
    <t>09:46:44</t>
  </si>
  <si>
    <t>big caps took a big plunge, down 70k. Ptf is too exposed to so called white horse stocks, the reason for the loss is same as why ptf was performing so well recently.</t>
    <phoneticPr fontId="1" type="noConversion"/>
  </si>
  <si>
    <t xml:space="preserve">Big caps crashed.Closing at the lows. </t>
    <phoneticPr fontId="1" type="noConversion"/>
  </si>
  <si>
    <t>big caps continue dropping but not too much</t>
    <phoneticPr fontId="1" type="noConversion"/>
  </si>
  <si>
    <t>down -100k over two day peroid. Futs continue correction</t>
    <phoneticPr fontId="1" type="noConversion"/>
  </si>
  <si>
    <t>didn't trade, markets didn't go anywhere. Ptf retreated 3% from the highs.</t>
    <phoneticPr fontId="1" type="noConversion"/>
  </si>
  <si>
    <t>14:58:28</t>
  </si>
  <si>
    <t>14:46:16</t>
  </si>
  <si>
    <t>14:46:06</t>
  </si>
  <si>
    <t>14:45:48</t>
  </si>
  <si>
    <t>markets rebounded a bit, ok</t>
    <phoneticPr fontId="1" type="noConversion"/>
  </si>
  <si>
    <t>didn't cut pos at day's end. Cut most for v shapes.</t>
    <phoneticPr fontId="1" type="noConversion"/>
  </si>
  <si>
    <t>diff is tax on 广汽 44 rmb</t>
    <phoneticPr fontId="1" type="noConversion"/>
  </si>
  <si>
    <t>14:47:38</t>
  </si>
  <si>
    <t>14:45:33</t>
  </si>
  <si>
    <t>14:45:03</t>
  </si>
  <si>
    <t>14:44:41</t>
  </si>
  <si>
    <t>14:32:21</t>
  </si>
  <si>
    <t>14:31:05</t>
  </si>
  <si>
    <t>14:11:42</t>
  </si>
  <si>
    <t>14:10:54</t>
  </si>
  <si>
    <t>14:10:18</t>
  </si>
  <si>
    <t>13:50:29</t>
  </si>
  <si>
    <t>13:47:53</t>
  </si>
  <si>
    <t>13:47:17</t>
  </si>
  <si>
    <t>13:44:47</t>
  </si>
  <si>
    <t>13:43:51</t>
  </si>
  <si>
    <t>13:42:17</t>
  </si>
  <si>
    <t>13:42:01</t>
  </si>
  <si>
    <t>13:40:09</t>
  </si>
  <si>
    <t>13:32:14</t>
  </si>
  <si>
    <t>13:31:27</t>
  </si>
  <si>
    <t>opened up, quickly sold off, closed at low</t>
    <phoneticPr fontId="1" type="noConversion"/>
  </si>
  <si>
    <t>panicked</t>
    <phoneticPr fontId="1" type="noConversion"/>
  </si>
  <si>
    <t>following a strong mon, tues retreated, fut had no rebound. People seem nervous in front of msci. I am still on full position. Strength hasn't back to the big caps. Need to wait until the news is over to trade. There are assets that are on the waiting lines for entrance and they will need to enter sooner or later regardless of the results.</t>
    <phoneticPr fontId="1" type="noConversion"/>
  </si>
  <si>
    <t>14:57:52</t>
  </si>
  <si>
    <t>14:56:42</t>
  </si>
  <si>
    <t>14:52:21</t>
  </si>
  <si>
    <t>10:04:36</t>
  </si>
  <si>
    <t>10:04:30</t>
  </si>
  <si>
    <t>trade pnl bad, east money dropped 2.4%. Focus on pmcl only pls. 海康 went into insane rally, down -1.6k on trade</t>
    <phoneticPr fontId="1" type="noConversion"/>
  </si>
  <si>
    <t>general rebound following msci inclusion. Cut fut pos to half given today's strength. Lots of tradable opportunities in fut today, missed. Delta needs to be allocated to panic sells. Overall delta cut quite aggressively following the strength. Making more space for pmcl.</t>
    <phoneticPr fontId="1" type="noConversion"/>
  </si>
  <si>
    <t>14:50:20</t>
  </si>
  <si>
    <t>14:49:30</t>
  </si>
  <si>
    <t>14:48:03</t>
  </si>
  <si>
    <t>14:47:29</t>
  </si>
  <si>
    <t>14:44:08</t>
  </si>
  <si>
    <t>14:42:27</t>
  </si>
  <si>
    <t>14:38:06</t>
  </si>
  <si>
    <t>13:47:22</t>
  </si>
  <si>
    <t>13:16:13</t>
  </si>
  <si>
    <t>09:46:21</t>
  </si>
  <si>
    <t>回购</t>
  </si>
  <si>
    <t>文教</t>
  </si>
  <si>
    <t>造纸</t>
  </si>
  <si>
    <t>专用</t>
  </si>
  <si>
    <t>包装</t>
  </si>
  <si>
    <t>14:59:17</t>
  </si>
  <si>
    <t>14:58:58</t>
  </si>
  <si>
    <t>14:30:10</t>
  </si>
  <si>
    <t>14:20:38</t>
  </si>
  <si>
    <t>14:20:26</t>
  </si>
  <si>
    <t>14:19:37</t>
  </si>
  <si>
    <t>14:17:47</t>
  </si>
  <si>
    <t>14:17:03</t>
  </si>
  <si>
    <t>14:16:42</t>
  </si>
  <si>
    <t>14:16:03</t>
  </si>
  <si>
    <t>14:15:04</t>
  </si>
  <si>
    <t>14:14:48</t>
  </si>
  <si>
    <t>14:14:23</t>
  </si>
  <si>
    <t>14:13:41</t>
  </si>
  <si>
    <t>13:02:57</t>
  </si>
  <si>
    <t>strange pnl, investigate tomorrow morning. (result was it was taxes being deducted using FIFO principle) (2044.8 was dividend tax from selling near dated inventory)</t>
    <phoneticPr fontId="1" type="noConversion"/>
  </si>
  <si>
    <t>div tax +2000*0.74*0.2=296</t>
    <phoneticPr fontId="1" type="noConversion"/>
  </si>
  <si>
    <t>3.2% increase in ptf last week</t>
    <phoneticPr fontId="1" type="noConversion"/>
  </si>
  <si>
    <t>liquidated 东财, weak stock don't participate going forward. Pmcl trading was good on 福耀, 广汽 had a good run. Going forward focus more heavily on pm trading, as these offer safer returns with incredible sharpe ratio. Note new method in calculating GC001 returns, thurs it is 3*rate/365</t>
    <phoneticPr fontId="1" type="noConversion"/>
  </si>
  <si>
    <t>market continued to rise strongly.Maotai broke new highs. Blue chips continue to outperform</t>
    <phoneticPr fontId="1" type="noConversion"/>
  </si>
  <si>
    <t>广汽tax:3500 shares ascquired before div ex date *0.22*0.2 = -154 in div taxes ( jun 15, 1000 already sold)</t>
    <phoneticPr fontId="1" type="noConversion"/>
  </si>
  <si>
    <t>flat</t>
    <phoneticPr fontId="1" type="noConversion"/>
  </si>
  <si>
    <t>浙商IPO yielding 1220</t>
    <phoneticPr fontId="1" type="noConversion"/>
  </si>
  <si>
    <t>14:46:43</t>
  </si>
  <si>
    <t>14:14:53</t>
  </si>
  <si>
    <t>13:47:28</t>
  </si>
  <si>
    <t>13:45:27</t>
  </si>
  <si>
    <t>13:44:32</t>
  </si>
  <si>
    <t>13:43:15</t>
  </si>
  <si>
    <t>13:42:53</t>
  </si>
  <si>
    <t>13:39:51</t>
  </si>
  <si>
    <t>13:36:07</t>
  </si>
  <si>
    <t>13:33:09</t>
  </si>
  <si>
    <t>13:32:23</t>
  </si>
  <si>
    <t>13:30:43</t>
  </si>
  <si>
    <t>13:29:01</t>
  </si>
  <si>
    <t>13:23:50</t>
  </si>
  <si>
    <t>13:23:40</t>
  </si>
  <si>
    <t>13:21:31</t>
  </si>
  <si>
    <t>13:20:50</t>
  </si>
  <si>
    <t>13:18:45</t>
  </si>
  <si>
    <t>13:18:32</t>
  </si>
  <si>
    <t>13:18:07</t>
  </si>
  <si>
    <t>13:17:52</t>
  </si>
  <si>
    <t>13:17:15</t>
  </si>
  <si>
    <t>11:25:20</t>
  </si>
  <si>
    <t>11:23:41</t>
  </si>
  <si>
    <t>11:23:16</t>
  </si>
  <si>
    <t>11:20:56</t>
  </si>
  <si>
    <t>10:50:08</t>
  </si>
  <si>
    <t>10:23:54</t>
  </si>
  <si>
    <t>10:16:05</t>
  </si>
  <si>
    <t>10:12:09</t>
  </si>
  <si>
    <t>10:10:59</t>
  </si>
  <si>
    <t>10:10:43</t>
  </si>
  <si>
    <t>10:09:54</t>
  </si>
  <si>
    <t>10:09:18</t>
  </si>
  <si>
    <t>10:08:01</t>
  </si>
  <si>
    <t>10:06:35</t>
  </si>
  <si>
    <t>10:04:35</t>
  </si>
  <si>
    <t>new stocks yielded +5k. Mtm dropped -23, added 800k delta losing -0.2% on it costing -1.6k</t>
    <phoneticPr fontId="1" type="noConversion"/>
  </si>
  <si>
    <t>big caps retreated. Added 800k to stock position and it is full pos. Fut rolled 10 to july with 3 remaining.</t>
    <phoneticPr fontId="1" type="noConversion"/>
  </si>
  <si>
    <t>difficult day, pm move as a result of ytd weakness</t>
    <phoneticPr fontId="1" type="noConversion"/>
  </si>
  <si>
    <t>pm rebounded. The range is quite small. Wait for pm downs to put on position the next pm. As these are more guaranteed. Deposit was for 16k USD.</t>
    <phoneticPr fontId="1" type="noConversion"/>
  </si>
  <si>
    <t>14:56:21</t>
  </si>
  <si>
    <t>14:56:03</t>
  </si>
  <si>
    <t>14:55:27</t>
  </si>
  <si>
    <t>zheshang IPO opened</t>
    <phoneticPr fontId="1" type="noConversion"/>
  </si>
  <si>
    <t>flat day nothing happened, cut some delta at day's end</t>
    <phoneticPr fontId="1" type="noConversion"/>
  </si>
  <si>
    <t>market rose in greed in morning and retreated due to pm mean reversion in the pm. Cut pos at day's beginning was good. there is tax on dividends</t>
    <phoneticPr fontId="1" type="noConversion"/>
  </si>
  <si>
    <t>big caps broadly down. Tmrw pm is good opportunity for big caps.</t>
    <phoneticPr fontId="1" type="noConversion"/>
  </si>
  <si>
    <t>105.6 is from 中国人寿 div tax, 1100 from 5.31 and 1100 from 6.14. 1100*0.24*20% = 52.8. 21.88 is from taxes from liquidating new stock</t>
    <phoneticPr fontId="1" type="noConversion"/>
  </si>
  <si>
    <t>14:59:32</t>
  </si>
  <si>
    <t>14:58:55</t>
  </si>
  <si>
    <t>14:58:36</t>
  </si>
  <si>
    <t>14:55:44</t>
  </si>
  <si>
    <t>14:55:13</t>
  </si>
  <si>
    <t>14:54:46</t>
  </si>
  <si>
    <t>14:00:03</t>
  </si>
  <si>
    <t>13:54:34</t>
  </si>
  <si>
    <t>13:50:21</t>
  </si>
  <si>
    <t>13:42:20</t>
  </si>
  <si>
    <t>13:38:25</t>
  </si>
  <si>
    <t>13:33:34</t>
  </si>
  <si>
    <t>13:33:00</t>
  </si>
  <si>
    <t>13:31:34</t>
  </si>
  <si>
    <t>13:28:51</t>
  </si>
  <si>
    <t>13:28:25</t>
  </si>
  <si>
    <t>13:22:24</t>
  </si>
  <si>
    <t>13:12:14</t>
  </si>
  <si>
    <t>13:08:58</t>
  </si>
  <si>
    <t>13:08:39</t>
  </si>
  <si>
    <t>13:07:46</t>
  </si>
  <si>
    <t>13:07:23</t>
  </si>
  <si>
    <t>13:05:52</t>
  </si>
  <si>
    <t>13:03:33</t>
  </si>
  <si>
    <t xml:space="preserve">Futures continue to tank, pm rebound was way weaker than expected. </t>
    <phoneticPr fontId="1" type="noConversion"/>
  </si>
  <si>
    <t>Ptf very weak. 大族 saved the day with up &gt; 5%.</t>
    <phoneticPr fontId="1" type="noConversion"/>
  </si>
  <si>
    <t>14:59:30</t>
  </si>
  <si>
    <t>14:57:47</t>
  </si>
  <si>
    <t>14:57:26</t>
  </si>
  <si>
    <t>14:26:27</t>
  </si>
  <si>
    <t>600900</t>
  </si>
  <si>
    <t>13:23:38</t>
  </si>
  <si>
    <t>10:23:53</t>
  </si>
  <si>
    <t>10:14:30</t>
  </si>
  <si>
    <t>10:13:55</t>
  </si>
  <si>
    <t>10:10:01</t>
  </si>
  <si>
    <t>10:08:07</t>
  </si>
  <si>
    <t>09:52:24</t>
  </si>
  <si>
    <t>C</t>
    <phoneticPr fontId="1" type="noConversion"/>
  </si>
  <si>
    <t>wrong pnl in the trading system, double check. Due to wrong price in the system for merchant securities. Double check on taxes. 中国人寿 tax : 6.14 900*0.24*0.2=43.2</t>
    <phoneticPr fontId="1" type="noConversion"/>
  </si>
  <si>
    <t>all out rebound today. Started building 长江电力 and 三花智控</t>
    <phoneticPr fontId="1" type="noConversion"/>
  </si>
  <si>
    <t>14:59:50</t>
  </si>
  <si>
    <t>14:51:48</t>
  </si>
  <si>
    <t>13:09:16</t>
  </si>
  <si>
    <t>600260</t>
  </si>
  <si>
    <t>13:08:56</t>
  </si>
  <si>
    <t>13:05:01</t>
  </si>
  <si>
    <t>13:02:24</t>
  </si>
  <si>
    <t>13:02:11</t>
  </si>
  <si>
    <t>13:01:28</t>
  </si>
  <si>
    <t>09:36:36</t>
  </si>
  <si>
    <t>09:36:23</t>
  </si>
  <si>
    <t>09:36:09</t>
  </si>
  <si>
    <t>600516</t>
  </si>
  <si>
    <t>09:35:58</t>
  </si>
  <si>
    <t>002050</t>
  </si>
  <si>
    <t>09:35:25</t>
  </si>
  <si>
    <t>招行tax 1100*0.74*0.2 = 162.8 tax done</t>
    <phoneticPr fontId="1" type="noConversion"/>
  </si>
  <si>
    <t>flat day. Started building 方大碳素 凯乐科技 三花智控 创业环保</t>
    <phoneticPr fontId="1" type="noConversion"/>
  </si>
  <si>
    <t>14:59:28</t>
  </si>
  <si>
    <t>14:57:16</t>
  </si>
  <si>
    <t>14:56:40</t>
  </si>
  <si>
    <t>14:53:51</t>
  </si>
  <si>
    <t>14:52:32</t>
  </si>
  <si>
    <t>14:52:09</t>
  </si>
  <si>
    <t>14:51:59</t>
  </si>
  <si>
    <t>14:46:18</t>
  </si>
  <si>
    <t>14:23:17</t>
  </si>
  <si>
    <t>13:14:11</t>
  </si>
  <si>
    <t>10:31:07</t>
  </si>
  <si>
    <t>10:19:47</t>
  </si>
  <si>
    <t>10:05:16</t>
  </si>
  <si>
    <t>09:59:42</t>
  </si>
  <si>
    <t>09:58:41</t>
  </si>
  <si>
    <t>09:57:12</t>
  </si>
  <si>
    <t>09:45:34</t>
  </si>
  <si>
    <t>this week barely flat</t>
    <phoneticPr fontId="1" type="noConversion"/>
  </si>
  <si>
    <t>C</t>
    <phoneticPr fontId="1" type="noConversion"/>
  </si>
  <si>
    <t>net sold a lot of delta today. Liquidiated 福耀 小天鹅 and 中国人寿. Blue caps pos down to recent lows. Wait and see next week. Blue chips very weak today, underperforming the market by a lot. There is some 52.11 pnl missing from today.</t>
    <phoneticPr fontId="1" type="noConversion"/>
  </si>
  <si>
    <t>14:59:04</t>
  </si>
  <si>
    <t>14:58:41</t>
  </si>
  <si>
    <t>14:59:29</t>
  </si>
  <si>
    <t>14:59:37</t>
  </si>
  <si>
    <t>09:52:37</t>
  </si>
  <si>
    <t>601225</t>
  </si>
  <si>
    <t>flat day. Stock ptf hard to trade. Previous strong strocks retreating. Not diversified well. Insu, steel, port, construction, brokerage doing well.</t>
    <phoneticPr fontId="1" type="noConversion"/>
  </si>
  <si>
    <t>14:56:46</t>
  </si>
  <si>
    <t>14:56:32</t>
  </si>
  <si>
    <t>14:56:05</t>
  </si>
  <si>
    <t>14:55:56</t>
  </si>
  <si>
    <t>14:55:32</t>
  </si>
  <si>
    <t>14:55:05</t>
  </si>
  <si>
    <t>14:54:47</t>
  </si>
  <si>
    <t>14:54:16</t>
  </si>
  <si>
    <t>13:45:37</t>
  </si>
  <si>
    <t>10:59:26</t>
  </si>
  <si>
    <t>10:58:49</t>
  </si>
  <si>
    <t>10:58:33</t>
  </si>
  <si>
    <t>10:58:11</t>
  </si>
  <si>
    <t>10:58:00</t>
  </si>
  <si>
    <t>10:57:42</t>
  </si>
  <si>
    <t>10:57:37</t>
  </si>
  <si>
    <t>10:57:19</t>
  </si>
  <si>
    <t>10:57:08</t>
  </si>
  <si>
    <t>10:52:21</t>
  </si>
  <si>
    <t>10:49:47</t>
  </si>
  <si>
    <t>10:49:24</t>
  </si>
  <si>
    <t>10:48:52</t>
  </si>
  <si>
    <t>10:48:29</t>
  </si>
  <si>
    <t>10:47:44</t>
  </si>
  <si>
    <t>600958</t>
  </si>
  <si>
    <t>10:47:27</t>
  </si>
  <si>
    <t>10:47:16</t>
  </si>
  <si>
    <t>10:00:49</t>
  </si>
  <si>
    <t>10:00:34</t>
  </si>
  <si>
    <t>09:59:43</t>
  </si>
  <si>
    <t>09:59:29</t>
  </si>
  <si>
    <t>09:59:17</t>
  </si>
  <si>
    <t>09:59:03</t>
  </si>
  <si>
    <t>09:58:51</t>
  </si>
  <si>
    <t>09:57:33</t>
  </si>
  <si>
    <t>09:57:24</t>
  </si>
  <si>
    <t>09:56:11</t>
  </si>
  <si>
    <t>09:55:56</t>
  </si>
  <si>
    <t>09:55:47</t>
  </si>
  <si>
    <t>09:55:36</t>
  </si>
  <si>
    <t>09:55:22</t>
  </si>
  <si>
    <t>09:54:32</t>
  </si>
  <si>
    <t>09:54:21</t>
  </si>
  <si>
    <t>09:54:04</t>
  </si>
  <si>
    <t>09:51:45</t>
  </si>
  <si>
    <t>09:51:36</t>
  </si>
  <si>
    <t>09:51:24</t>
  </si>
  <si>
    <t>09:50:51</t>
  </si>
  <si>
    <t>09:50:29</t>
  </si>
  <si>
    <t>09:50:09</t>
  </si>
  <si>
    <t>09:48:49</t>
  </si>
  <si>
    <t>09:48:27</t>
  </si>
  <si>
    <t>09:48:14</t>
  </si>
  <si>
    <t>09:48:02</t>
  </si>
  <si>
    <t>09:47:42</t>
  </si>
  <si>
    <t>09:47:08</t>
  </si>
  <si>
    <t>09:46:54</t>
  </si>
  <si>
    <t>09:46:33</t>
  </si>
  <si>
    <t>09:46:15</t>
  </si>
  <si>
    <t>09:44:33</t>
  </si>
  <si>
    <t>09:44:11</t>
  </si>
  <si>
    <t>09:43:59</t>
  </si>
  <si>
    <t>09:43:39</t>
  </si>
  <si>
    <t>09:43:25</t>
  </si>
  <si>
    <t>09:42:09</t>
  </si>
  <si>
    <t>09:41:45</t>
  </si>
  <si>
    <t>09:39:38</t>
  </si>
  <si>
    <t>moutai tax: -135.7 (6.787*200*0.1 +200 shares from 5.31), 格力 396. Some PnL discrepany need to investigate. Expected this weak Monday. Tax on selling 三孚股份 is 35.82.</t>
    <phoneticPr fontId="1" type="noConversion"/>
  </si>
  <si>
    <t>trade pnl was at one point +10k, late pm was atrocious and gave all back. Net added 1m delta. Bought 1.4m delta sold -0.3 delta, netting +1.7m long. Small caps were killed following ytd's weak session. All cash back to big caps again.</t>
    <phoneticPr fontId="1" type="noConversion"/>
  </si>
  <si>
    <t>Futs did well,stocks were very weak. Delta bought was 1.4 million but the gains were all lost towards the end. Extreme weakness of small caps. This new high was not expected at this point.</t>
    <phoneticPr fontId="1" type="noConversion"/>
  </si>
  <si>
    <t>C</t>
    <phoneticPr fontId="1" type="noConversion"/>
  </si>
  <si>
    <t>C</t>
    <phoneticPr fontId="1" type="noConversion"/>
  </si>
  <si>
    <t>14:58:56</t>
  </si>
  <si>
    <t>14:58:35</t>
  </si>
  <si>
    <t>14:57:01</t>
  </si>
  <si>
    <t>14:56:16</t>
  </si>
  <si>
    <t>14:55:10</t>
  </si>
  <si>
    <t>14:54:58</t>
  </si>
  <si>
    <t>14:54:39</t>
  </si>
  <si>
    <t>14:54:21</t>
  </si>
  <si>
    <t>14:54:09</t>
  </si>
  <si>
    <t>14:53:59</t>
  </si>
  <si>
    <t>14:53:34</t>
  </si>
  <si>
    <t>09:58:01</t>
  </si>
  <si>
    <t>09:56:18</t>
  </si>
  <si>
    <t>09:55:10</t>
  </si>
  <si>
    <t>09:50:23</t>
  </si>
  <si>
    <t>09:50:14</t>
  </si>
  <si>
    <t>09:50:06</t>
  </si>
  <si>
    <t>09:48:23</t>
  </si>
  <si>
    <t>09:47:33</t>
  </si>
  <si>
    <t>09:47:21</t>
  </si>
  <si>
    <t>09:46:55</t>
  </si>
  <si>
    <t>09:46:45</t>
  </si>
  <si>
    <t>09:43:01</t>
  </si>
  <si>
    <t>09:42:42</t>
  </si>
  <si>
    <t>09:42:31</t>
  </si>
  <si>
    <t>09:42:03</t>
  </si>
  <si>
    <t>09:40:30</t>
  </si>
  <si>
    <t>very difficult day. Everything went berserk, big caps crashed into the pm. Small caps had a magic reversal in the pm. Futures pos suffered some loss and stock position was very choppy during the day, closing at the highs. Cut to about 60% of pos. (sold 900k delta while bought 400k). Delta bought was too early and delta should have been put on after 11:00 for optimal trading pnl</t>
    <phoneticPr fontId="1" type="noConversion"/>
  </si>
  <si>
    <t>180 tax on gree (from 6.14 inventory of 600 shares.). Trading was too aggressive in the AM, reaching full position at very early stage of the day. Markets were choppy and things had been stressful and pnl is bad. Skip these morning trades as they increase psych burden with bad Sharpe. Move all these trades to pm to increase overall physical well being. Ptf reached the day high at 9:40 and this was a golden chance to offload a lot of positions, do that going forward and pick up in the pm. Same thing should be done for the futures. Be more conservative now and always offload in the AM and refrain from buying.</t>
    <phoneticPr fontId="1" type="noConversion"/>
  </si>
  <si>
    <t>14:58:06</t>
  </si>
  <si>
    <t>14:57:48</t>
  </si>
  <si>
    <t>14:17:48</t>
  </si>
  <si>
    <t>14:16:22</t>
  </si>
  <si>
    <t>14:15:29</t>
  </si>
  <si>
    <t>14:14:32</t>
  </si>
  <si>
    <t>14:11:23</t>
  </si>
  <si>
    <t>14:10:03</t>
  </si>
  <si>
    <t>13:25:28</t>
  </si>
  <si>
    <t>13:23:07</t>
  </si>
  <si>
    <t>13:20:19</t>
  </si>
  <si>
    <t>13:20:10</t>
  </si>
  <si>
    <t>10:29:22</t>
  </si>
  <si>
    <t>10:29:10</t>
  </si>
  <si>
    <t>10:27:46</t>
  </si>
  <si>
    <t>10:27:37</t>
  </si>
  <si>
    <t>10:27:20</t>
  </si>
  <si>
    <t>10:27:10</t>
  </si>
  <si>
    <t>10:26:08</t>
  </si>
  <si>
    <t>10:25:55</t>
  </si>
  <si>
    <t>10:25:40</t>
  </si>
  <si>
    <t>10:25:26</t>
  </si>
  <si>
    <t>10:21:03</t>
  </si>
  <si>
    <t>10:20:46</t>
  </si>
  <si>
    <t>10:20:00</t>
  </si>
  <si>
    <t>10:19:40</t>
  </si>
  <si>
    <t>10:18:23</t>
  </si>
  <si>
    <t>10:18:07</t>
  </si>
  <si>
    <t>10:17:01</t>
  </si>
  <si>
    <t>10:16:10</t>
  </si>
  <si>
    <t>10:14:34</t>
  </si>
  <si>
    <t>10:14:23</t>
  </si>
  <si>
    <t>10:13:48</t>
  </si>
  <si>
    <t>10:10:26</t>
  </si>
  <si>
    <t>10:09:34</t>
  </si>
  <si>
    <t>10:06:10</t>
  </si>
  <si>
    <t>10:02:48</t>
  </si>
  <si>
    <t>Futures did well. Stock ptf is doing badly. Rid ptf of all small stocks and focus on the key stocks. Made a trading error in futures selling at pm regional lows. This is a panicking behavior. Things on the stock side were atrocious so this affected trading mentality on the futures side. Futures are still very strong. Fures in the pm was very volatile at an unseen level. Losing 250 usd in the last bit of trading.</t>
    <phoneticPr fontId="1" type="noConversion"/>
  </si>
  <si>
    <t>mtm pnl -10k. Losing big on 创业环保 and 三花智控. Addition of small stocks into the ptf need to be more careful. Stay away from small stocks. There is no advantage there. 三花 costing -9k. 1.5m delta on. Bought 1m delta and sold 650k. Get rid of all small stocks, they are not worth holding. Trading is much more difficult than previously. Make sure to control sizing well. Ytd buying of 三花智控 and 创业环保 are the reasons for the drop.</t>
    <phoneticPr fontId="1" type="noConversion"/>
  </si>
  <si>
    <t>14:57:53</t>
  </si>
  <si>
    <t>14:56:06</t>
  </si>
  <si>
    <t>14:51:10</t>
  </si>
  <si>
    <t>14:50:56</t>
  </si>
  <si>
    <t>14:49:57</t>
  </si>
  <si>
    <t>ok day. Trading was tame and some pos was cut.83.6 tax on 创业环保</t>
    <phoneticPr fontId="1" type="noConversion"/>
  </si>
  <si>
    <t>ok week but not very satisfactory. Overtrading plagued the first few days of the week. More calm and tame trading was necessary and implemented on Friday. Underperformed the market this week. Need to add 保利地产 and 中国平安 to the ptf. Pure focus on the pm with almost 0 trading in the AM. Focus on multi-day position building and dissemination instead of one day rebound. Future massively rebounded in the pm but didn't take advantage of the pm movements. Take full advantage of the PM going forward. Symbolic addition of position in the PM first, then trade size. Current position is light with &lt;1m on the stock side and 500k on the future side.</t>
    <phoneticPr fontId="1" type="noConversion"/>
  </si>
  <si>
    <t>14:56:08</t>
  </si>
  <si>
    <t>14:55:55</t>
  </si>
  <si>
    <t>14:34:57</t>
  </si>
  <si>
    <t>14:27:07</t>
  </si>
  <si>
    <t>14:26:34</t>
  </si>
  <si>
    <t>14:18:01</t>
  </si>
  <si>
    <t>14:16:13</t>
  </si>
  <si>
    <t>14:14:54</t>
  </si>
  <si>
    <t>14:13:35</t>
  </si>
  <si>
    <t>14:09:34</t>
  </si>
  <si>
    <t>14:03:49</t>
  </si>
  <si>
    <t>14:01:29</t>
  </si>
  <si>
    <t>14:01:01</t>
  </si>
  <si>
    <t>13:42:38</t>
  </si>
  <si>
    <t>13:12:19</t>
  </si>
  <si>
    <t>13:11:28</t>
  </si>
  <si>
    <t>13:10:45</t>
  </si>
  <si>
    <t>09:46:36</t>
  </si>
  <si>
    <t>09:46:13</t>
  </si>
  <si>
    <t>09:46:02</t>
  </si>
  <si>
    <t>09:45:26</t>
  </si>
  <si>
    <t>09:44:31</t>
  </si>
  <si>
    <t>09:43:02</t>
  </si>
  <si>
    <t>09:42:23</t>
  </si>
  <si>
    <t>hard day in general.</t>
    <phoneticPr fontId="1" type="noConversion"/>
  </si>
  <si>
    <t>hard day. Small caps crashed. Need to build futures system. 茅台 tax 135.74, 格力 216. Friday position cutting was very important and needed to practiced diligently going forward in this weak market.</t>
    <phoneticPr fontId="1" type="noConversion"/>
  </si>
  <si>
    <t>14:53:37</t>
  </si>
  <si>
    <t>14:53:26</t>
  </si>
  <si>
    <t>14:53:09</t>
  </si>
  <si>
    <t>14:51:17</t>
  </si>
  <si>
    <t>14:50:44</t>
  </si>
  <si>
    <t>14:48:11</t>
  </si>
  <si>
    <t>14:47:36</t>
  </si>
  <si>
    <t>14:46:36</t>
  </si>
  <si>
    <t>14:46:17</t>
  </si>
  <si>
    <t>14:46:02</t>
  </si>
  <si>
    <t>14:45:27</t>
  </si>
  <si>
    <t>13:16:41</t>
  </si>
  <si>
    <t>controlled this one well. Could have lost a lot more. On the fut side made on the pmcl, on the stock side only bought some banks and liquidated most of the stocks at COB. Futures could use bigger position to utilize full PM advantage. On the stock side, AM cutting is necessary to limit AM risk. TOday the best time to cut AM risk was at 9:36, should have been more aggressive cutting at this point for all positions. PM bottomed out at around 13:13 and should have started picking up position here and avoided the AM loss (which is more than 32k), pm made back about 17k. On days like this you should keep delta for trading and less for mtm. Today's AM loss could have been prevented by selling aggressively across all stocks. Very hard week so far.</t>
    <phoneticPr fontId="1" type="noConversion"/>
  </si>
  <si>
    <t>Bought 1.4m of GC. Cut 900k position. Now remaining is 700k @ 30% position.</t>
    <phoneticPr fontId="1" type="noConversion"/>
  </si>
  <si>
    <t>C</t>
    <phoneticPr fontId="1" type="noConversion"/>
  </si>
  <si>
    <t>10:30:44</t>
  </si>
  <si>
    <t>09:55:27</t>
  </si>
  <si>
    <t>09:40:35</t>
  </si>
  <si>
    <t>mtm for ytd's trading positionw as -36k, as risk preference came back. Buying 招行 ytd at lunch time was a good trade. Selling ytd COB caused some losses: 大族(-12k), 东方证券 (-12k), 陕西煤业 （-5k）, 海康 (-7k). This means that stock selection was fine. Just needed to hold on a bit more. Stocks are in general chosen in the right sectors and performing well although the position is only symbolic placeholders. The key going forward to control AM position sizing aggressively to eliminate AM downward swing, which taxes physical/mental health too much and the depletion of risk preference resulted in risk aversion at the day's end and therefore cutting position.</t>
    <phoneticPr fontId="1" type="noConversion"/>
  </si>
  <si>
    <r>
      <t xml:space="preserve">Stocks were proven to be good by today as risk preference came back. This week it is ultra volatile and it is hard to make a profit. Only a slight up at the middle of this week. Ytd's PM selling caused a lot of misery. Set up the following rules. </t>
    </r>
    <r>
      <rPr>
        <b/>
        <sz val="11"/>
        <color theme="1"/>
        <rFont val="宋体"/>
        <family val="3"/>
        <charset val="134"/>
        <scheme val="minor"/>
      </rPr>
      <t>Not to sell on a down day and not to buy on a up day and keep this rule going forward.</t>
    </r>
    <r>
      <rPr>
        <sz val="11"/>
        <color theme="1"/>
        <rFont val="宋体"/>
        <family val="2"/>
        <charset val="134"/>
        <scheme val="minor"/>
      </rPr>
      <t xml:space="preserve"> Issue with ytd was that the position was too heavy such that a lot of delta was cut to reduce the volatility. However it was cut at the wrong point. Should cut delta early in the morning and put on delta in the general PM region on a down day. Ytd the morning loss of -30k was the reason for the selling at the EOB. If position was cut in early trading then things would be much more comfortable at the close because pnl swing would have been eliminated and the -utility would have striken as hard. Accumulated positions need to be sold at next day's close in general.</t>
    </r>
    <phoneticPr fontId="1" type="noConversion"/>
  </si>
  <si>
    <t>nominal placeholder</t>
    <phoneticPr fontId="1" type="noConversion"/>
  </si>
  <si>
    <t>good trade</t>
    <phoneticPr fontId="1" type="noConversion"/>
  </si>
  <si>
    <t>09:35:44</t>
  </si>
  <si>
    <t>09:32:46</t>
  </si>
  <si>
    <t>Futs was stronger than expected and closed at the highs following ytd's strong session. Incredible strength. Overall delta is very low. Futs at 12% and stocks at 30% position. Ptf has been underperforming the index due to lower positioning.</t>
    <phoneticPr fontId="1" type="noConversion"/>
  </si>
  <si>
    <t>very little trading done today. Market was much stronger than expected, showing bull market characteristics. Selling resulted in loss because market was way stronger than expected.</t>
    <phoneticPr fontId="1" type="noConversion"/>
  </si>
  <si>
    <t>601225</t>
    <phoneticPr fontId="1" type="noConversion"/>
  </si>
  <si>
    <t>S</t>
    <phoneticPr fontId="1" type="noConversion"/>
  </si>
  <si>
    <t>09:33:13</t>
  </si>
  <si>
    <t>09:31:02</t>
  </si>
  <si>
    <t>Buying pnl was pretty bad as purchases were done in the morning with a yesterday high closer. No much surprise there. There are apparently superior information holders there who liquidated ping an. Make sure to trade only in pm and when negative pm corr is in your favor. Symbolic trading is ok as long as it is in your advantage. This week closed off poorly. Need  to control weekend and monday risk, tues Am liquidation risk.</t>
    <phoneticPr fontId="1" type="noConversion"/>
  </si>
  <si>
    <t>C</t>
    <phoneticPr fontId="1" type="noConversion"/>
  </si>
  <si>
    <t>C</t>
    <phoneticPr fontId="1" type="noConversion"/>
  </si>
  <si>
    <t>Markets had a mini crash into the pm to close off the week on a cautious note. Buying yielded very poor results. Pingan closed the week at the absolute lows with a naked lower candle. Not much positioning is on for the time being. Tax on 陕西煤业 is 33*0.2 = 6.6. You had 300 shares which yielded 33 rmb div.</t>
    <phoneticPr fontId="1" type="noConversion"/>
  </si>
  <si>
    <t>14:45:47</t>
  </si>
  <si>
    <t>14:44:22</t>
  </si>
  <si>
    <t>14:42:34</t>
  </si>
  <si>
    <t>14:39:20</t>
  </si>
  <si>
    <t>14:38:54</t>
  </si>
  <si>
    <t>14:19:58</t>
  </si>
  <si>
    <t>14:03:55</t>
  </si>
  <si>
    <t>13:22:54</t>
  </si>
  <si>
    <t>09:36:34</t>
  </si>
  <si>
    <t>510050</t>
  </si>
  <si>
    <t>sh510050</t>
  </si>
  <si>
    <t>基金</t>
  </si>
  <si>
    <t>big caps continue to advance. Not much positioning</t>
    <phoneticPr fontId="1" type="noConversion"/>
  </si>
  <si>
    <t>light positioning on futures today. Due to Monday did not do pmcl. Picked up china construction and baoli closing at their lows</t>
    <phoneticPr fontId="1" type="noConversion"/>
  </si>
  <si>
    <t>13:53:34</t>
  </si>
  <si>
    <t>13:52:01</t>
  </si>
  <si>
    <t>13:51:51</t>
  </si>
  <si>
    <t>13:12:16</t>
  </si>
  <si>
    <t>13:11:50</t>
  </si>
  <si>
    <t>11:05:38</t>
  </si>
  <si>
    <t>11:04:32</t>
  </si>
  <si>
    <t>11:04:14</t>
  </si>
  <si>
    <t>11:04:07</t>
  </si>
  <si>
    <t>11:03:51</t>
  </si>
  <si>
    <t>50ETF</t>
  </si>
  <si>
    <t>markets failed to rebound. Packed on some delta which lost a bit. Tomorrow pm would be good to do some trading.</t>
    <phoneticPr fontId="1" type="noConversion"/>
  </si>
  <si>
    <t>markets were weak following ytd strength and high closer. Generally failed to rebound today. Don't cut next mon, pack on some pos tomorrow pm in boths futs and stock. 
On the fut side start migrating to ib gateway. Do some work on making a more informative interface.</t>
    <phoneticPr fontId="1" type="noConversion"/>
  </si>
  <si>
    <t>13:08:48</t>
  </si>
  <si>
    <t>13:06:38</t>
  </si>
  <si>
    <t>13:05:50</t>
  </si>
  <si>
    <t>13:02:44</t>
  </si>
  <si>
    <t>13:02:21</t>
  </si>
  <si>
    <t>did some T trading on 510050, rebound was weak but made some ok pl</t>
    <phoneticPr fontId="1" type="noConversion"/>
  </si>
  <si>
    <t>futs played some pm rebound, rebound was extreme weak. Pmcl is the only way. Position was too big in the AM. The only to make pnl is cut to neglible position and build on pm only.</t>
    <phoneticPr fontId="1" type="noConversion"/>
  </si>
  <si>
    <t>14:55:47</t>
  </si>
  <si>
    <t>14:36:41</t>
  </si>
  <si>
    <t>14:30:38</t>
  </si>
  <si>
    <t>14:29:28</t>
  </si>
  <si>
    <t>14:15:27</t>
  </si>
  <si>
    <t xml:space="preserve">flat week so far. Quite difficult. Key theme is trade index and ETF which is cheaper to trade. AM risk cutting is pretty important for overall sharpe. Ptf rebounded about +17k from 11am onwards. Banks are strong. Property and construction in deep correction. Some blue chips are second tier and show their (weak) true color very soon. Today's future liquidation at the open was absolutely exemplary. Cutting risk in unclear pre-market session is crucial to take advantage of investor's relative confusion. Some rebound could have been played but didn't do so. (about 70 bps), was afraid of pm down </t>
    <phoneticPr fontId="1" type="noConversion"/>
  </si>
  <si>
    <t xml:space="preserve">Note that 510050 doesn't have stamp or guohu which is good. This is important for frequent trading. Play with PM gen rebound on index. Delta cut to 70%. </t>
    <phoneticPr fontId="1" type="noConversion"/>
  </si>
  <si>
    <t>14:58:49</t>
  </si>
  <si>
    <t>14:54:27</t>
  </si>
  <si>
    <t>Mtm was good. Stocks closed at their highest. Cut position to 60%.</t>
    <phoneticPr fontId="1" type="noConversion"/>
  </si>
  <si>
    <t>weak week again with only +10k up, all on fri. Be more aggressive on trading pmcl on futures. Usually quite actionless which is sub optimal. Jul futs expired.</t>
    <phoneticPr fontId="1" type="noConversion"/>
  </si>
  <si>
    <t>13:43:09</t>
  </si>
  <si>
    <t>11:08:50</t>
  </si>
  <si>
    <t>11:07:58</t>
  </si>
  <si>
    <t>big caps underperformed the market. Overally traded fine. Tmr afternoon would be a good trade.</t>
    <phoneticPr fontId="1" type="noConversion"/>
  </si>
  <si>
    <t>Traded a bit of T on fut which made some money. Overall market was weak and range bound on futs. Flat day in general.</t>
    <phoneticPr fontId="1" type="noConversion"/>
  </si>
  <si>
    <t>13:52:18</t>
  </si>
  <si>
    <t>13:50:35</t>
  </si>
  <si>
    <t>13:50:15</t>
  </si>
  <si>
    <t>13:49:42</t>
  </si>
  <si>
    <t>11:17:58</t>
  </si>
  <si>
    <t>11:11:01</t>
  </si>
  <si>
    <t>10:47:48</t>
  </si>
  <si>
    <t>10:46:52</t>
  </si>
  <si>
    <t>10:46:36</t>
  </si>
  <si>
    <t>10:46:29</t>
  </si>
  <si>
    <t>10:45:50</t>
  </si>
  <si>
    <t>10:45:12</t>
  </si>
  <si>
    <t>10:45:03</t>
  </si>
  <si>
    <t>10:44:47</t>
  </si>
  <si>
    <t xml:space="preserve">Futs closed at their highs after doing 1.2%. Not too much positioning is on. </t>
    <phoneticPr fontId="1" type="noConversion"/>
  </si>
  <si>
    <t>After ytd's weakness, big caps did well esp. insurers. Pingan up 5%. Rebound of Gree and moutai came very late in the day showing some sluggishness. Index etf was much more tradable which makes it more attractive to trade in general for margin trading. (1 rmb from bank was in the margin account)</t>
    <phoneticPr fontId="1" type="noConversion"/>
  </si>
  <si>
    <t>10:23:24</t>
  </si>
  <si>
    <t>10:24:20</t>
  </si>
  <si>
    <t>13:37:43</t>
  </si>
  <si>
    <t>Margin</t>
  </si>
  <si>
    <t>Margin</t>
    <phoneticPr fontId="1" type="noConversion"/>
  </si>
  <si>
    <t>Took out 90k of loan from margin account for testing purposes, monitor rate changes and transaction costs etc. Plus: cut shit stocks (保利地产，中国建筑）. These stocks cost about 10k today. Make sure to kill them before Friday close.</t>
    <phoneticPr fontId="1" type="noConversion"/>
  </si>
  <si>
    <t xml:space="preserve">weak wed. Fut went nowhere. A lot of idio risks on the stocks which got sold off aggressively. Started margin trading and learning the ropes a bit. Make sure margi positions only put on 510050. </t>
    <phoneticPr fontId="1" type="noConversion"/>
  </si>
  <si>
    <t>Equity</t>
    <phoneticPr fontId="1" type="noConversion"/>
  </si>
  <si>
    <t>All position</t>
    <phoneticPr fontId="1" type="noConversion"/>
  </si>
  <si>
    <t>Type</t>
    <phoneticPr fontId="1" type="noConversion"/>
  </si>
  <si>
    <t>Option</t>
    <phoneticPr fontId="1" type="noConversion"/>
  </si>
  <si>
    <t>13:06:32</t>
  </si>
  <si>
    <t>13:11:12</t>
  </si>
  <si>
    <t>13:17:12</t>
  </si>
  <si>
    <t>13:20:56</t>
  </si>
  <si>
    <t>13:36:00</t>
  </si>
  <si>
    <t>Ptf down quite a bit. Start liquidating position tomorrow. Erased gains since jul.Full liquidatio of 上汽，格力，中建，保利，海康。Keep 长江电力，贵州茅台，招商银行，中国平安，东方证券，广汽集团</t>
    <phoneticPr fontId="1" type="noConversion"/>
  </si>
  <si>
    <t>GC001+Stock divs+Interest</t>
    <phoneticPr fontId="1" type="noConversion"/>
  </si>
  <si>
    <t>14:25:34</t>
  </si>
  <si>
    <t>14:26:58</t>
  </si>
  <si>
    <t>14:38:02</t>
  </si>
  <si>
    <t>14:38:14</t>
  </si>
  <si>
    <t>14:38:31</t>
  </si>
  <si>
    <t>14:38:41</t>
  </si>
  <si>
    <t>14:39:00</t>
  </si>
  <si>
    <t>14:39:07</t>
  </si>
  <si>
    <t>14:39:19</t>
  </si>
  <si>
    <t>14:45:32</t>
  </si>
  <si>
    <t xml:space="preserve">ptf retreated more than 2% this week, down by 90k. Day trading with futs lost about 15k. Off the peak by 3%. This week's thurs-fri continuation came a bit aggressively, index shed 2.2% in 2 days where stocks all crashed. Take note of these thurs fri crashes. </t>
    <phoneticPr fontId="1" type="noConversion"/>
  </si>
  <si>
    <t>big caps continue to melt down closing at the lowest. 长电补跌 by over 3.5%. Accumulated too much delta mon-thurs and liquidated them at lows on Fri. Stock off peak by 3.5%. Mainly trade ETF going forward and be light on the singles.</t>
    <phoneticPr fontId="1" type="noConversion"/>
  </si>
  <si>
    <t>Delta close</t>
    <phoneticPr fontId="1" type="noConversion"/>
  </si>
  <si>
    <t>Weekday</t>
    <phoneticPr fontId="1" type="noConversion"/>
  </si>
  <si>
    <t>Sum pnl</t>
    <phoneticPr fontId="1" type="noConversion"/>
  </si>
  <si>
    <t>Net Buy pnl</t>
    <phoneticPr fontId="1" type="noConversion"/>
  </si>
  <si>
    <t>Net Sell pnl</t>
    <phoneticPr fontId="1" type="noConversion"/>
  </si>
  <si>
    <t>Avg D Sold</t>
    <phoneticPr fontId="1" type="noConversion"/>
  </si>
  <si>
    <t>Avg D Bot</t>
    <phoneticPr fontId="1" type="noConversion"/>
  </si>
  <si>
    <t>net trade pnl</t>
    <phoneticPr fontId="1" type="noConversion"/>
  </si>
  <si>
    <t>Mtm</t>
    <phoneticPr fontId="1" type="noConversion"/>
  </si>
  <si>
    <t>Comment</t>
    <phoneticPr fontId="1" type="noConversion"/>
  </si>
  <si>
    <t>Avg C Delta</t>
    <phoneticPr fontId="1" type="noConversion"/>
  </si>
  <si>
    <t>Net chg</t>
    <phoneticPr fontId="1" type="noConversion"/>
  </si>
  <si>
    <t>Need more buying on thurs.</t>
    <phoneticPr fontId="1" type="noConversion"/>
  </si>
  <si>
    <t>Cutting delta too early on wed, should cut on thurs.</t>
    <phoneticPr fontId="1" type="noConversion"/>
  </si>
  <si>
    <t>Buying too much on thurs, can sell more aggressively on thurs. Delta is incredible: the highest of the week. Must cut closing delta. Buying too much on thurs is a serious error.</t>
    <phoneticPr fontId="1" type="noConversion"/>
  </si>
  <si>
    <t>Cutting position is good.</t>
    <phoneticPr fontId="1" type="noConversion"/>
  </si>
  <si>
    <t>Buying doesn't yield good pnl, but Tuesday has good mtm, this means you should buy at Monday's close.</t>
    <phoneticPr fontId="1" type="noConversion"/>
  </si>
  <si>
    <t>13:51:18</t>
  </si>
  <si>
    <t>14:42:13</t>
  </si>
  <si>
    <t>Margin</t>
    <phoneticPr fontId="1" type="noConversion"/>
  </si>
  <si>
    <t>Research on weekday shows that, tues and wed are the biggest earners, and shouldn't buy on thurs and fri. Monday is end of day trading for tues's mtm. Looking at all the crash days, 5/5 5/8 was fri-mon continuation (costing 110k), 8/3 8/4 was thurs-fri contination, costing 100k, thurs/fri/mon continuation quite bad, which shows that you shouldn't buy much across thurs-mon close period. Tues can be aggressive, should have a very small pos at thurs close. 5/5 was most caused by xiongan stocks which got liquidated at thurs noon and crashed until mon close.</t>
    <phoneticPr fontId="1" type="noConversion"/>
  </si>
  <si>
    <t>Mtm was bad on the Xiong an positions which were oversized on thurs. Could not sell them on fri close and they dropped without any rebound on mon. We are bad to the beginning of the year ptf levels. (careful of thurs fri mon continuation)</t>
    <phoneticPr fontId="1" type="noConversion"/>
  </si>
  <si>
    <t>Erased the gains of last month. Market conditions start to be very difficult as singles get killed. Dropped 13k on 上汽集团。格力 -6k. Very bad use of leverage)</t>
    <phoneticPr fontId="1" type="noConversion"/>
  </si>
  <si>
    <t>PtfChg</t>
    <phoneticPr fontId="1" type="noConversion"/>
  </si>
  <si>
    <t>ptf Comment</t>
    <phoneticPr fontId="1" type="noConversion"/>
  </si>
  <si>
    <t>markets were stable. Not too much selling pressure was observed. Delta on stocks is 1.5m, on the futures it is full position. (-177 is 红利扣税, 20% of divs 5900 shares of dongfang securities）</t>
    <phoneticPr fontId="1" type="noConversion"/>
  </si>
  <si>
    <t>10:11:53</t>
  </si>
  <si>
    <t>10:12:57</t>
  </si>
  <si>
    <t xml:space="preserve">got IPO, 2340 </t>
    <phoneticPr fontId="1" type="noConversion"/>
  </si>
  <si>
    <t xml:space="preserve">flattish day. Market entered into v shape which is not good for tmr. </t>
    <phoneticPr fontId="1" type="noConversion"/>
  </si>
  <si>
    <t>markets closed at the lows. Bearish wed, did not trade since ytd afternoon was up. Markets in bearish territory.</t>
    <phoneticPr fontId="1" type="noConversion"/>
  </si>
  <si>
    <t>11:20:14</t>
  </si>
  <si>
    <t>Market tanks further. AM risk was not well hedged. Bought too early in the the late AM. PM made money on futures.</t>
    <phoneticPr fontId="1" type="noConversion"/>
  </si>
  <si>
    <t>Futs AM crashed and traded some pmcl which worked out well. Going forward hedge AM risk fully and open up in the PM for pmcl. Today position had too much exposure in the late AM which resulted in almost a 30k drawdown and this recovered to almost flat. There was a potential tradable of 200 points on future today. Try to profit from these AM crashes while hedging the broad exposure of index ETF. Max drawdown is 3.34% from the 8/3. About the worst week so far. The main issue last week is buying aggressively without any crash on thurs, and suffereing from a neg streak. Futs need to be active in AM hedging. Buying too early is an issue. Waiting until PM seems to be difficult, make sure to do that.</t>
    <phoneticPr fontId="1" type="noConversion"/>
  </si>
  <si>
    <t>further drawdown. Almost 3.3% from the highs. Ptf down by -136k. Aug already down 3%, if goes down to 6% then liquidate the pos. Futs going forward will be to hedge out AM and pm followed by positive PMs. Be very cautious with positioning now - markets not fit for trading. Fut trading since aug is all losing trades, from 8/3 over positioning. Cap positioning to half max. The current circumstances is not suitable for trading anymore. (on 8/10 AM failure to hedge was further demonstrated. It is hard to be committed to this)</t>
    <phoneticPr fontId="1" type="noConversion"/>
  </si>
  <si>
    <t>13:03:07</t>
  </si>
  <si>
    <t>13:13:38</t>
  </si>
  <si>
    <t>C</t>
    <phoneticPr fontId="1" type="noConversion"/>
  </si>
  <si>
    <t>LIQUIDATION NOTICE: due to bad performance for the last two weeks costing 4% of ptf, position has been liquidated except for one stock and IPO stock.</t>
    <phoneticPr fontId="1" type="noConversion"/>
  </si>
  <si>
    <t xml:space="preserve">liquidation had a trading pnl of 5k. Markets are in sell-off mode. Taking a break until next month. Down 63k this week. Last week was down 88k. (150k in total for 2 weeks) -3.7% for 2 weeks -&gt; mandatory rest period. 4.2% drawdown from the max. 4% feels like the psychology level to halt trading. Down 1.6% this week. AM needs to be hedged by futs. </t>
    <phoneticPr fontId="1" type="noConversion"/>
  </si>
  <si>
    <t>Probation day 1: no trades. 4.2% retreat from max. AM losses on thurs and fris were the culprits. Obvious weakness in july seen from the weak pnl and freq mentions of am cut was signal of sluggishness which was ignored.</t>
    <phoneticPr fontId="1" type="noConversion"/>
  </si>
  <si>
    <t>Probation day 1. 1.02 is from normal account</t>
    <phoneticPr fontId="1" type="noConversion"/>
  </si>
  <si>
    <t xml:space="preserve">Probation day 2. Markets rose in the am and expectedly got sold off in the pm. </t>
    <phoneticPr fontId="1" type="noConversion"/>
  </si>
  <si>
    <t>JD dropped overnight. Changjiang elec did ok.</t>
    <phoneticPr fontId="1" type="noConversion"/>
  </si>
  <si>
    <t>Sold JD overnight thought it was weak.</t>
    <phoneticPr fontId="1" type="noConversion"/>
  </si>
  <si>
    <t>Probation day 3. Holdings move up gently. Main board, financials are still weak, cyb strong.</t>
    <phoneticPr fontId="1" type="noConversion"/>
  </si>
  <si>
    <t>Probation day 4. 340 is mtm on the IPO stock</t>
    <phoneticPr fontId="1" type="noConversion"/>
  </si>
  <si>
    <t>Futs rebounded on a thurs which hasn't been seen for 2 weeks. Markets seem to be calming down a bit. Ptf should have max monthly loss and yearly loss. Yearly should be capped at 20%. Monthly should be at 5%. 2 month consecutive months loss should rest for 1 month.  All to protect again downturns.</t>
    <phoneticPr fontId="1" type="noConversion"/>
  </si>
  <si>
    <t xml:space="preserve">Probation day 5. </t>
    <phoneticPr fontId="1" type="noConversion"/>
  </si>
  <si>
    <t>Probation week 1 ended.</t>
    <phoneticPr fontId="1" type="noConversion"/>
  </si>
  <si>
    <t>13:20:18</t>
  </si>
  <si>
    <t>601398</t>
  </si>
  <si>
    <t>Traded a little bit on 工行。</t>
    <phoneticPr fontId="1" type="noConversion"/>
  </si>
  <si>
    <t>联通 limit up which was the positive mtm. Start trading 工行 which is a high sharpe stock.</t>
    <phoneticPr fontId="1" type="noConversion"/>
  </si>
  <si>
    <t>10:03:21</t>
  </si>
  <si>
    <t>10:02:06</t>
  </si>
  <si>
    <t>09:44:07</t>
  </si>
  <si>
    <t>09:39:22</t>
  </si>
  <si>
    <t>09:36:56</t>
  </si>
  <si>
    <t>C</t>
    <phoneticPr fontId="1" type="noConversion"/>
  </si>
  <si>
    <t>ptf climbing back a bit. Don't forget to cut risk tmr morning.</t>
    <phoneticPr fontId="1" type="noConversion"/>
  </si>
  <si>
    <t>工行 was a good trade. Focus on high sharpe stocks. 137.82 is interest paid on divs</t>
    <phoneticPr fontId="1" type="noConversion"/>
  </si>
  <si>
    <t>cut fut AM delta as per trading results.</t>
    <phoneticPr fontId="1" type="noConversion"/>
  </si>
  <si>
    <t>ptf construction is good. Esp with high sharpe stocks</t>
    <phoneticPr fontId="1" type="noConversion"/>
  </si>
  <si>
    <t>ok day. Added minute sharpe to graphs</t>
    <phoneticPr fontId="1" type="noConversion"/>
  </si>
  <si>
    <t>flat day.</t>
    <phoneticPr fontId="1" type="noConversion"/>
  </si>
  <si>
    <t>10:07:25</t>
  </si>
  <si>
    <t>C</t>
    <phoneticPr fontId="1" type="noConversion"/>
  </si>
  <si>
    <t>big caps jumped up massively</t>
    <phoneticPr fontId="1" type="noConversion"/>
  </si>
  <si>
    <t>played safe this week, return mostly from 联通 which came back alive. Futs jumped up by 2%. Need to formulate strategy to determine sizing/entrance points. Still 3% off the highs. Loss control is paramount.</t>
    <phoneticPr fontId="1" type="noConversion"/>
  </si>
  <si>
    <t xml:space="preserve">small caps have better sharpe than big caps </t>
    <phoneticPr fontId="1" type="noConversion"/>
  </si>
  <si>
    <t>Remarked cnhhkd to 1.18. In rmb terms the HKD gains are less. 30400 USD transferred in IB.</t>
    <phoneticPr fontId="1" type="noConversion"/>
  </si>
  <si>
    <t>ok</t>
    <phoneticPr fontId="1" type="noConversion"/>
  </si>
  <si>
    <t>weakish day following ytd strength</t>
    <phoneticPr fontId="1" type="noConversion"/>
  </si>
  <si>
    <t>weak day. Big caps crashed into the close.</t>
    <phoneticPr fontId="1" type="noConversion"/>
  </si>
  <si>
    <t>big caps crashed as small caps have better sharpe this week triggering a reweight towards the small caps.</t>
    <phoneticPr fontId="1" type="noConversion"/>
  </si>
  <si>
    <t>big caps continue to be weak as per wtd sharpe</t>
    <phoneticPr fontId="1" type="noConversion"/>
  </si>
  <si>
    <t>xu started correcting</t>
    <phoneticPr fontId="1" type="noConversion"/>
  </si>
  <si>
    <t>13:18:26</t>
  </si>
  <si>
    <t>09:34:01</t>
  </si>
  <si>
    <t>big caps continue to be weak as per wtd sharpe</t>
    <phoneticPr fontId="1" type="noConversion"/>
  </si>
  <si>
    <t>small caps very strong. Wtd strength is continuative and quite useful</t>
    <phoneticPr fontId="1" type="noConversion"/>
  </si>
  <si>
    <t>sold off at the open, remained reasonable throughout the day.</t>
    <phoneticPr fontId="1" type="noConversion"/>
  </si>
  <si>
    <t>ok</t>
    <phoneticPr fontId="1" type="noConversion"/>
  </si>
  <si>
    <t>13:59:56</t>
  </si>
  <si>
    <t>bought some haikang weishi reason is Monday strength followed by tues reluctance to sell off + ytd high sharpe</t>
    <phoneticPr fontId="1" type="noConversion"/>
  </si>
  <si>
    <t>entered into some fut position, trade pnl negative</t>
    <phoneticPr fontId="1" type="noConversion"/>
  </si>
  <si>
    <t>13:32:33</t>
  </si>
  <si>
    <t>13:16:38</t>
  </si>
  <si>
    <t>bought some moutai and icbc, losing some mtm</t>
    <phoneticPr fontId="1" type="noConversion"/>
  </si>
  <si>
    <t>futs weak in AM. Wed am weakness kicks in which marks end of bull</t>
    <phoneticPr fontId="1" type="noConversion"/>
  </si>
  <si>
    <t>new stock listed is strong</t>
    <phoneticPr fontId="1" type="noConversion"/>
  </si>
  <si>
    <t>in haikou, ok</t>
    <phoneticPr fontId="1" type="noConversion"/>
  </si>
  <si>
    <t>thurs gc001 +430, new stock +1900, flat on the ptf</t>
    <phoneticPr fontId="1" type="noConversion"/>
  </si>
  <si>
    <t>haikou day 2, usd keeps getting smashed, flattish week, not much trading.</t>
    <phoneticPr fontId="1" type="noConversion"/>
  </si>
  <si>
    <t>new stocks are making most gains/no skill involved</t>
    <phoneticPr fontId="1" type="noConversion"/>
  </si>
  <si>
    <t>ok day, tues strength</t>
    <phoneticPr fontId="1" type="noConversion"/>
  </si>
  <si>
    <t>nothing notable to point out. New stocks still contribute much of the gain.</t>
    <phoneticPr fontId="1" type="noConversion"/>
  </si>
  <si>
    <t>wines doing well</t>
    <phoneticPr fontId="1" type="noConversion"/>
  </si>
  <si>
    <t>market crashed</t>
    <phoneticPr fontId="1" type="noConversion"/>
  </si>
  <si>
    <t>markets feeble</t>
    <phoneticPr fontId="1" type="noConversion"/>
  </si>
  <si>
    <t>09:39:51</t>
  </si>
  <si>
    <t>600519</t>
    <phoneticPr fontId="1" type="noConversion"/>
  </si>
  <si>
    <t>trade pnl flat on 长江电力 which showed good minute sharpe at the beginning and fell back</t>
    <phoneticPr fontId="1" type="noConversion"/>
  </si>
  <si>
    <t>markets still very weak esp the big caps, plunged in the morning and didn't do much. Not a good time to put on positions. Traded a bit of changjiang dianli but didn't make mony altho the minute sharpe was strong, markets are too weak to respond positively</t>
    <phoneticPr fontId="1" type="noConversion"/>
  </si>
  <si>
    <t>Ticker</t>
    <phoneticPr fontId="1" type="noConversion"/>
  </si>
  <si>
    <t>Today</t>
    <phoneticPr fontId="1" type="noConversion"/>
  </si>
  <si>
    <t>Ytd</t>
    <phoneticPr fontId="1" type="noConversion"/>
  </si>
  <si>
    <t>招商</t>
    <phoneticPr fontId="1" type="noConversion"/>
  </si>
  <si>
    <t>CNY</t>
    <phoneticPr fontId="1" type="noConversion"/>
  </si>
  <si>
    <t>SH</t>
  </si>
  <si>
    <t>SZ</t>
  </si>
  <si>
    <t>000488</t>
  </si>
  <si>
    <t>sold both IPOs. Big caps still weakest. Added paper stock and some lithium in small quantities.</t>
    <phoneticPr fontId="1" type="noConversion"/>
  </si>
  <si>
    <t>ok</t>
    <phoneticPr fontId="1" type="noConversion"/>
  </si>
  <si>
    <t>am did bad. Markets weak. Don't add pos from here.</t>
    <phoneticPr fontId="1" type="noConversion"/>
  </si>
  <si>
    <t>bad tues. Loss in IB was due to USDHKD dropping 0.2% on 280k USD. (4k)</t>
    <phoneticPr fontId="1" type="noConversion"/>
  </si>
  <si>
    <t>603369</t>
  </si>
  <si>
    <t>some reckless buys resulting in some losses. Important thing is wait for crash</t>
    <phoneticPr fontId="1" type="noConversion"/>
  </si>
  <si>
    <t>601012</t>
  </si>
  <si>
    <t>some issue with reconciliation here. Buying was not good. Wait until panic for more stable profits. (批量利息归本）</t>
    <phoneticPr fontId="1" type="noConversion"/>
  </si>
  <si>
    <t>big caps did best today</t>
    <phoneticPr fontId="1" type="noConversion"/>
  </si>
  <si>
    <t xml:space="preserve">slow accumulation is good. Always build across many days, slowly. </t>
    <phoneticPr fontId="1" type="noConversion"/>
  </si>
  <si>
    <t>didn't trade. Mtm was ok. 长电 was strong. Small stocks weak on fri.</t>
    <phoneticPr fontId="1" type="noConversion"/>
  </si>
  <si>
    <t>big caps week sharpe 0.28 and small caps are in negative territory.</t>
    <phoneticPr fontId="1" type="noConversion"/>
  </si>
  <si>
    <t>big caps continue to outperform small caps.</t>
    <phoneticPr fontId="1" type="noConversion"/>
  </si>
  <si>
    <t>picked up some panicking stocks on Monday lows</t>
    <phoneticPr fontId="1" type="noConversion"/>
  </si>
  <si>
    <t>futs held firm as big caps continue to be the safe haven for assets which escaped small caps in front of the holidays</t>
    <phoneticPr fontId="1" type="noConversion"/>
  </si>
  <si>
    <t>stocks were very weak in general with small caps liquidated in the AM. Nothing was added or will be added for this week. Wait until next week to see if assets are willing to come in or not.</t>
    <phoneticPr fontId="1" type="noConversion"/>
  </si>
  <si>
    <t>Ptf Chg $</t>
    <phoneticPr fontId="1" type="noConversion"/>
  </si>
  <si>
    <t>Ptf Chg %</t>
    <phoneticPr fontId="1" type="noConversion"/>
  </si>
  <si>
    <t>300015</t>
  </si>
  <si>
    <t xml:space="preserve">big caps down, fut weak, tomorrow fut expiration. Funding cost very high @ 8%. </t>
    <phoneticPr fontId="1" type="noConversion"/>
  </si>
  <si>
    <t>very high GC001</t>
    <phoneticPr fontId="1" type="noConversion"/>
  </si>
  <si>
    <t>sold some stuff which was negative trade pnl. Ptf outperformed all indices. Hedging between big and small caps working well. If you can sell at high closes and buy at low closes that would improve performance.</t>
    <phoneticPr fontId="1" type="noConversion"/>
  </si>
  <si>
    <t>fut expired, didn't roll, wait until after break. Futs have very low vol recently.</t>
    <phoneticPr fontId="1" type="noConversion"/>
  </si>
  <si>
    <t>gc001 very high at the end, investors sold stocks for riskless return</t>
    <phoneticPr fontId="1" type="noConversion"/>
  </si>
  <si>
    <t>fut had an AM rally but quickly faded in the pm as funding cost was too high for stocks to remain stable. Fut ended with a big premium at 0.5% for unknown reason ( probably bullishness from experience during the oct holiday period)</t>
    <phoneticPr fontId="1" type="noConversion"/>
  </si>
  <si>
    <t xml:space="preserve">this week xu went from 12025 to 12370, at 3% premium. PBOC selectively lowerd RRR ratio for certain SMEs </t>
    <phoneticPr fontId="1" type="noConversion"/>
  </si>
  <si>
    <t>fri before market reopens. China has been off for entire week.</t>
    <phoneticPr fontId="1" type="noConversion"/>
  </si>
  <si>
    <t>markets opened high and soon fell</t>
    <phoneticPr fontId="1" type="noConversion"/>
  </si>
  <si>
    <t>future dropped as a result of being too optimistic last week</t>
    <phoneticPr fontId="1" type="noConversion"/>
  </si>
  <si>
    <t>markets mediocre. Small caps outperforming</t>
    <phoneticPr fontId="1" type="noConversion"/>
  </si>
  <si>
    <t>stocks did fine. Morning was basically 0 sharpe, tues pm rebound was notable.</t>
    <phoneticPr fontId="1" type="noConversion"/>
  </si>
  <si>
    <t>stocks trend up, small caps did worse. Added pos on the 晨鸣 and 凯乐 and 方大炭素</t>
    <phoneticPr fontId="1" type="noConversion"/>
  </si>
  <si>
    <t>Still down 40k from beginning of august. Shows that big pos with leverage can hurt your ptf a lot which takes long time to recover. The buydips were done too hurriedly. Leapfrogging is key in a prolonged bear period. Recent ptf structure has been able to profit regardless of mkt condition showing a good diversification benefits</t>
    <phoneticPr fontId="1" type="noConversion"/>
  </si>
  <si>
    <t>fut did well even on thurs. Small caps did bad again</t>
    <phoneticPr fontId="1" type="noConversion"/>
  </si>
  <si>
    <t>长江电力 got smashed. 方大炭素 had a rebound</t>
    <phoneticPr fontId="1" type="noConversion"/>
  </si>
  <si>
    <t>moutai up 6% this week.</t>
    <phoneticPr fontId="1" type="noConversion"/>
  </si>
  <si>
    <t>sz300294</t>
  </si>
  <si>
    <t>sh600828</t>
  </si>
  <si>
    <t>sz002185</t>
  </si>
  <si>
    <t>sz300285</t>
  </si>
  <si>
    <t>sh600604</t>
  </si>
  <si>
    <t>sh600845</t>
  </si>
  <si>
    <t>sh600841</t>
  </si>
  <si>
    <t>sz300083</t>
  </si>
  <si>
    <t>sz300064</t>
  </si>
  <si>
    <t>sz300068</t>
  </si>
  <si>
    <t>sh601949</t>
  </si>
  <si>
    <t>sh600619</t>
  </si>
  <si>
    <t>sh600856</t>
  </si>
  <si>
    <t>sz002372</t>
  </si>
  <si>
    <t>sz300014</t>
  </si>
  <si>
    <t>sz002138</t>
  </si>
  <si>
    <t>sh603298</t>
  </si>
  <si>
    <t>sh603055</t>
  </si>
  <si>
    <t>sz300482</t>
  </si>
  <si>
    <t>sz002389</t>
  </si>
  <si>
    <t>sz300009</t>
  </si>
  <si>
    <t>sz002151</t>
  </si>
  <si>
    <t>sz300271</t>
  </si>
  <si>
    <t>sz300038</t>
  </si>
  <si>
    <t>sz002157</t>
  </si>
  <si>
    <t>sh600803</t>
  </si>
  <si>
    <t>sz300450</t>
  </si>
  <si>
    <t>sh601515</t>
  </si>
  <si>
    <t>sh603939</t>
  </si>
  <si>
    <t>sz300699</t>
  </si>
  <si>
    <t>sz000831</t>
  </si>
  <si>
    <t>sh600667</t>
  </si>
  <si>
    <t>sh600420</t>
  </si>
  <si>
    <t>sz300203</t>
  </si>
  <si>
    <t>sz300207</t>
  </si>
  <si>
    <t>sz300208</t>
  </si>
  <si>
    <t>sh600675</t>
  </si>
  <si>
    <t>sh600681</t>
  </si>
  <si>
    <t>sz300474</t>
  </si>
  <si>
    <t>sz300237</t>
  </si>
  <si>
    <t>sz000617</t>
  </si>
  <si>
    <t>sz300463</t>
  </si>
  <si>
    <t>sz300222</t>
  </si>
  <si>
    <t>sh601952</t>
  </si>
  <si>
    <t>sh600622</t>
  </si>
  <si>
    <t>sh600621</t>
  </si>
  <si>
    <t>sz000807</t>
  </si>
  <si>
    <t>sh600876</t>
  </si>
  <si>
    <t>sz300432</t>
  </si>
  <si>
    <t>sz300676</t>
  </si>
  <si>
    <t>sz300679</t>
  </si>
  <si>
    <t>sh600403</t>
  </si>
  <si>
    <t>sh600885</t>
  </si>
  <si>
    <t>sh600400</t>
  </si>
  <si>
    <t>sz000820</t>
  </si>
  <si>
    <t>sz000828</t>
  </si>
  <si>
    <t>sh603899</t>
  </si>
  <si>
    <t>sz002611</t>
  </si>
  <si>
    <t>sz000676</t>
  </si>
  <si>
    <t>sh601003</t>
  </si>
  <si>
    <t>sh600393</t>
  </si>
  <si>
    <t>sh600390</t>
  </si>
  <si>
    <t>sz002622</t>
  </si>
  <si>
    <t>sz000683</t>
  </si>
  <si>
    <t>sz002625</t>
  </si>
  <si>
    <t>sz002867</t>
  </si>
  <si>
    <t>sz000688</t>
  </si>
  <si>
    <t>sh600155</t>
  </si>
  <si>
    <t>sh603678</t>
  </si>
  <si>
    <t>sz002638</t>
  </si>
  <si>
    <t>sh600167</t>
  </si>
  <si>
    <t>sh601011</t>
  </si>
  <si>
    <t>sh603444</t>
  </si>
  <si>
    <t>sh600172</t>
  </si>
  <si>
    <t>sz002643</t>
  </si>
  <si>
    <t>sz002648</t>
  </si>
  <si>
    <t>sz002647</t>
  </si>
  <si>
    <t>sh601020</t>
  </si>
  <si>
    <t>sh600179</t>
  </si>
  <si>
    <t>sh603612</t>
  </si>
  <si>
    <t>sh603858</t>
  </si>
  <si>
    <t>sz002812</t>
  </si>
  <si>
    <t>sz002818</t>
  </si>
  <si>
    <t>sh601200</t>
  </si>
  <si>
    <t>sh600110</t>
  </si>
  <si>
    <t>sh603626</t>
  </si>
  <si>
    <t>sz000881</t>
  </si>
  <si>
    <t>sz002821</t>
  </si>
  <si>
    <t>sh600598</t>
  </si>
  <si>
    <t>sh601212</t>
  </si>
  <si>
    <t>sh603877</t>
  </si>
  <si>
    <t>sz002831</t>
  </si>
  <si>
    <t>sz002839</t>
  </si>
  <si>
    <t>sh601222</t>
  </si>
  <si>
    <t>sh603888</t>
  </si>
  <si>
    <t>sh601228</t>
  </si>
  <si>
    <t>sz002600</t>
  </si>
  <si>
    <t>sz002841</t>
  </si>
  <si>
    <t>sz000666</t>
  </si>
  <si>
    <t>sz002608</t>
  </si>
  <si>
    <t>sz000429</t>
  </si>
  <si>
    <t>sh603882</t>
  </si>
  <si>
    <t>sz002210</t>
  </si>
  <si>
    <t>sz002694</t>
  </si>
  <si>
    <t>sz002451</t>
  </si>
  <si>
    <t>sz002212</t>
  </si>
  <si>
    <t>sz000040</t>
  </si>
  <si>
    <t>sz002461</t>
  </si>
  <si>
    <t>sz002468</t>
  </si>
  <si>
    <t>sz000059</t>
  </si>
  <si>
    <t>sz000056</t>
  </si>
  <si>
    <t>sz002239</t>
  </si>
  <si>
    <t>sz002247</t>
  </si>
  <si>
    <t>sz300098</t>
  </si>
  <si>
    <t>sh600185</t>
  </si>
  <si>
    <t>sh603699</t>
  </si>
  <si>
    <t>sh603218</t>
  </si>
  <si>
    <t>sz002413</t>
  </si>
  <si>
    <t>sz002653</t>
  </si>
  <si>
    <t>sz002419</t>
  </si>
  <si>
    <t>sh603225</t>
  </si>
  <si>
    <t>sz002662</t>
  </si>
  <si>
    <t>sh603228</t>
  </si>
  <si>
    <t>sz002421</t>
  </si>
  <si>
    <t>sz002668</t>
  </si>
  <si>
    <t>sz002429</t>
  </si>
  <si>
    <t>sz300090</t>
  </si>
  <si>
    <t>sz002434</t>
  </si>
  <si>
    <t>sz000018</t>
  </si>
  <si>
    <t>sz000016</t>
  </si>
  <si>
    <t>sz002678</t>
  </si>
  <si>
    <t>sh603233</t>
  </si>
  <si>
    <t>sz002680</t>
  </si>
  <si>
    <t>sh601069</t>
  </si>
  <si>
    <t>sz000022</t>
  </si>
  <si>
    <t>sz002203</t>
  </si>
  <si>
    <t>sz002445</t>
  </si>
  <si>
    <t>sh600708</t>
  </si>
  <si>
    <t>sh600702</t>
  </si>
  <si>
    <t>sh600701</t>
  </si>
  <si>
    <t>sz300180</t>
  </si>
  <si>
    <t>sh600711</t>
  </si>
  <si>
    <t>sz300197</t>
  </si>
  <si>
    <t>sh600963</t>
  </si>
  <si>
    <t>sh600728</t>
  </si>
  <si>
    <t>sz002080</t>
  </si>
  <si>
    <t>sz000902</t>
  </si>
  <si>
    <t>sz000901</t>
  </si>
  <si>
    <t>sz002091</t>
  </si>
  <si>
    <t>sz002497</t>
  </si>
  <si>
    <t>sz300376</t>
  </si>
  <si>
    <t>sz002262</t>
  </si>
  <si>
    <t>sz000088</t>
  </si>
  <si>
    <t>sz300367</t>
  </si>
  <si>
    <t>sh600909</t>
  </si>
  <si>
    <t>sz002035</t>
  </si>
  <si>
    <t>sz300142</t>
  </si>
  <si>
    <t>sz002287</t>
  </si>
  <si>
    <t>sz300145</t>
  </si>
  <si>
    <t>sh600939</t>
  </si>
  <si>
    <t>sh601878</t>
  </si>
  <si>
    <t>sh601636</t>
  </si>
  <si>
    <t>sz000710</t>
  </si>
  <si>
    <t>sz000951</t>
  </si>
  <si>
    <t>sh600548</t>
  </si>
  <si>
    <t>sz000717</t>
  </si>
  <si>
    <t>sh600782</t>
  </si>
  <si>
    <t>sh600550</t>
  </si>
  <si>
    <t>sz300323</t>
  </si>
  <si>
    <t>sz002901</t>
  </si>
  <si>
    <t>sz000968</t>
  </si>
  <si>
    <t>sh600797</t>
  </si>
  <si>
    <t>sh601881</t>
  </si>
  <si>
    <t>sh603833</t>
  </si>
  <si>
    <t>sz300355</t>
  </si>
  <si>
    <t>sz000976</t>
  </si>
  <si>
    <t>sz300118</t>
  </si>
  <si>
    <t>sh600568</t>
  </si>
  <si>
    <t>sh600567</t>
  </si>
  <si>
    <t>sh600562</t>
  </si>
  <si>
    <t>sh603603</t>
  </si>
  <si>
    <t>sh601666</t>
  </si>
  <si>
    <t>sz000980</t>
  </si>
  <si>
    <t>sz300347</t>
  </si>
  <si>
    <t>sz000748</t>
  </si>
  <si>
    <t>sh600339</t>
  </si>
  <si>
    <t>sh600337</t>
  </si>
  <si>
    <t>sh600331</t>
  </si>
  <si>
    <t>sh600507</t>
  </si>
  <si>
    <t>sz000918</t>
  </si>
  <si>
    <t>sh600745</t>
  </si>
  <si>
    <t>sh600996</t>
  </si>
  <si>
    <t>sz000921</t>
  </si>
  <si>
    <t>sz000923</t>
  </si>
  <si>
    <t>sz000932</t>
  </si>
  <si>
    <t>sh601619</t>
  </si>
  <si>
    <t>sz300317</t>
  </si>
  <si>
    <t>sz300558</t>
  </si>
  <si>
    <t>sz300316</t>
  </si>
  <si>
    <t>sz000933</t>
  </si>
  <si>
    <t>sz300308</t>
  </si>
  <si>
    <t>sh600779</t>
  </si>
  <si>
    <t>sh600777</t>
  </si>
  <si>
    <t>sh600771</t>
  </si>
  <si>
    <t>sz000553</t>
  </si>
  <si>
    <t>sz300616</t>
  </si>
  <si>
    <t>sz000797</t>
  </si>
  <si>
    <t>sz300618</t>
  </si>
  <si>
    <t>sh600269</t>
  </si>
  <si>
    <t>sh600273</t>
  </si>
  <si>
    <t>sh603305</t>
  </si>
  <si>
    <t>sz000560</t>
  </si>
  <si>
    <t>sz002501</t>
  </si>
  <si>
    <t>sz300601</t>
  </si>
  <si>
    <t>sz002509</t>
  </si>
  <si>
    <t>sh603799</t>
  </si>
  <si>
    <t>sh603556</t>
  </si>
  <si>
    <t>sz002759</t>
  </si>
  <si>
    <t>sh601375</t>
  </si>
  <si>
    <t>sh603323</t>
  </si>
  <si>
    <t>sh600295</t>
  </si>
  <si>
    <t>sz000582</t>
  </si>
  <si>
    <t>sz002522</t>
  </si>
  <si>
    <t>sz300628</t>
  </si>
  <si>
    <t>sh600057</t>
  </si>
  <si>
    <t>sh603730</t>
  </si>
  <si>
    <t>sz000990</t>
  </si>
  <si>
    <t>sh601799</t>
  </si>
  <si>
    <t>sh600226</t>
  </si>
  <si>
    <t>sh600231</t>
  </si>
  <si>
    <t>sh600230</t>
  </si>
  <si>
    <t>sh603986</t>
  </si>
  <si>
    <t>sh603501</t>
  </si>
  <si>
    <t>sh601567</t>
  </si>
  <si>
    <t>sh601326</t>
  </si>
  <si>
    <t>sz000525</t>
  </si>
  <si>
    <t>sz000766</t>
  </si>
  <si>
    <t>sz002709</t>
  </si>
  <si>
    <t>sh600477</t>
  </si>
  <si>
    <t>sh603517</t>
  </si>
  <si>
    <t>sz002711</t>
  </si>
  <si>
    <t>sz002717</t>
  </si>
  <si>
    <t>sh600007</t>
  </si>
  <si>
    <t>sh600004</t>
  </si>
  <si>
    <t>sh600486</t>
  </si>
  <si>
    <t>sh601588</t>
  </si>
  <si>
    <t>sh600491</t>
  </si>
  <si>
    <t>sh600490</t>
  </si>
  <si>
    <t>sh601107</t>
  </si>
  <si>
    <t>sh600258</t>
  </si>
  <si>
    <t>sz000150</t>
  </si>
  <si>
    <t>sz002108</t>
  </si>
  <si>
    <t>sz002352</t>
  </si>
  <si>
    <t>sz002110</t>
  </si>
  <si>
    <t>sz002597</t>
  </si>
  <si>
    <t>sz002359</t>
  </si>
  <si>
    <t>sh603157</t>
  </si>
  <si>
    <t>sz002121</t>
  </si>
  <si>
    <t>sz002120</t>
  </si>
  <si>
    <t>sz002127</t>
  </si>
  <si>
    <t>sz002530</t>
  </si>
  <si>
    <t>sz000591</t>
  </si>
  <si>
    <t>sz002537</t>
  </si>
  <si>
    <t>sh600072</t>
  </si>
  <si>
    <t>sz002545</t>
  </si>
  <si>
    <t>sz002303</t>
  </si>
  <si>
    <t>sz002302</t>
  </si>
  <si>
    <t>sz002542</t>
  </si>
  <si>
    <t>sh603113</t>
  </si>
  <si>
    <t>sh600093</t>
  </si>
  <si>
    <t>sh600090</t>
  </si>
  <si>
    <t>big caps performed better, added some weak stops on the close</t>
    <phoneticPr fontId="1" type="noConversion"/>
  </si>
  <si>
    <t>Market feels ok in general, not bullish</t>
    <phoneticPr fontId="1" type="noConversion"/>
  </si>
  <si>
    <t>weak market, back to sz tomorrow</t>
    <phoneticPr fontId="1" type="noConversion"/>
  </si>
  <si>
    <t>markets rallied hard.  Changjiang elec contributed most of pnl.</t>
    <phoneticPr fontId="1" type="noConversion"/>
  </si>
  <si>
    <t>ptf strong in general.</t>
    <phoneticPr fontId="1" type="noConversion"/>
  </si>
  <si>
    <t>moutai contrib 76% mtm, changjiang 20% and icbc 12%, oligarchy pnl</t>
    <phoneticPr fontId="1" type="noConversion"/>
  </si>
  <si>
    <t>index not doing well but high ytd sharpe stocks are outperforming. Kiyodo of moutai is way too high. Profits only generated by very few stocks. Diversify this stock pool and exten to other ytd strong sharpe performers.</t>
    <phoneticPr fontId="1" type="noConversion"/>
  </si>
  <si>
    <t>603288</t>
  </si>
  <si>
    <t>big caps had a setback. Up a mild 18k this week.</t>
    <phoneticPr fontId="1" type="noConversion"/>
  </si>
  <si>
    <t>chang elec had a rally and retreated, down 1.5. Moutai down 3.3. ICBC down 2.3. (total 7.1) Small caps did ok. (Up 0.5)</t>
    <phoneticPr fontId="1" type="noConversion"/>
  </si>
  <si>
    <t>futs had 2 consec day down, big caps weaker, sh50 worst index today</t>
    <phoneticPr fontId="1" type="noConversion"/>
  </si>
  <si>
    <t>positions hedged each other, big caps correcting</t>
    <phoneticPr fontId="1" type="noConversion"/>
  </si>
  <si>
    <t xml:space="preserve">Following last week's white horse strength, this week ptf underperform market. Financials strong today. 凯乐科技 bombed out. </t>
    <phoneticPr fontId="1" type="noConversion"/>
  </si>
  <si>
    <t xml:space="preserve">mtm negative three days in a row. No position in insurance which is a problem. Need position in 平安. </t>
    <phoneticPr fontId="1" type="noConversion"/>
  </si>
  <si>
    <t>300676</t>
  </si>
  <si>
    <t>顺丰控股</t>
  </si>
  <si>
    <t>中国银河</t>
  </si>
  <si>
    <t>中油资本</t>
  </si>
  <si>
    <t>巨人网络</t>
  </si>
  <si>
    <t>航发动力</t>
  </si>
  <si>
    <t>浙商证券</t>
  </si>
  <si>
    <t>华大基因</t>
  </si>
  <si>
    <t>韵达股份</t>
  </si>
  <si>
    <t>万达电影</t>
  </si>
  <si>
    <t>白银有色</t>
  </si>
  <si>
    <t>海航控股</t>
  </si>
  <si>
    <t>五矿资本</t>
  </si>
  <si>
    <t>华友钴业</t>
  </si>
  <si>
    <t>步长制药</t>
  </si>
  <si>
    <t>秦港股份</t>
  </si>
  <si>
    <t>欧派家居</t>
  </si>
  <si>
    <t>光启技术</t>
  </si>
  <si>
    <t>申通快递</t>
  </si>
  <si>
    <t>广州港</t>
  </si>
  <si>
    <t>中油工程</t>
  </si>
  <si>
    <t>华安证券</t>
  </si>
  <si>
    <t>江苏国信</t>
  </si>
  <si>
    <t>中原证券</t>
  </si>
  <si>
    <t>藏格控股</t>
  </si>
  <si>
    <t>中天金融</t>
  </si>
  <si>
    <t>沙隆达Ａ</t>
  </si>
  <si>
    <t>云铝股份</t>
  </si>
  <si>
    <t>纳思达</t>
  </si>
  <si>
    <t>视源股份</t>
  </si>
  <si>
    <t>先导智能</t>
  </si>
  <si>
    <t>新潮能源</t>
  </si>
  <si>
    <t>众泰汽车</t>
  </si>
  <si>
    <t>*ST一重</t>
  </si>
  <si>
    <t>白云机场</t>
  </si>
  <si>
    <t>兆易创新</t>
  </si>
  <si>
    <t>XD巨化股</t>
  </si>
  <si>
    <t>裕同科技</t>
  </si>
  <si>
    <t>*ST华菱</t>
  </si>
  <si>
    <t>天广中茂</t>
  </si>
  <si>
    <t>北讯集团</t>
  </si>
  <si>
    <t>光威复材</t>
  </si>
  <si>
    <t>沃森生物</t>
  </si>
  <si>
    <t>南极电商</t>
  </si>
  <si>
    <t>张家港行</t>
  </si>
  <si>
    <t>宝硕股份</t>
  </si>
  <si>
    <t>贝达药业</t>
  </si>
  <si>
    <t>宏发股份</t>
  </si>
  <si>
    <t>中际旭创</t>
  </si>
  <si>
    <t>内蒙一机</t>
  </si>
  <si>
    <t>安通控股</t>
  </si>
  <si>
    <t>航发控制</t>
  </si>
  <si>
    <t>新凤鸣</t>
  </si>
  <si>
    <t>诚志股份</t>
  </si>
  <si>
    <t>北大荒</t>
  </si>
  <si>
    <t>贝瑞基因</t>
  </si>
  <si>
    <t>蒙草生态</t>
  </si>
  <si>
    <t>首旅酒店</t>
  </si>
  <si>
    <t>景旺电子</t>
  </si>
  <si>
    <t>山鹰纸业</t>
  </si>
  <si>
    <t>铁汉生态</t>
  </si>
  <si>
    <t>联美控股</t>
  </si>
  <si>
    <t>亿纬锂能</t>
  </si>
  <si>
    <t>鹏欣资源</t>
  </si>
  <si>
    <t>三钢闽光</t>
  </si>
  <si>
    <t>亿联网络</t>
  </si>
  <si>
    <t>深高速</t>
  </si>
  <si>
    <t>博天环境</t>
  </si>
  <si>
    <t>寒锐钴业</t>
  </si>
  <si>
    <t>神火股份</t>
  </si>
  <si>
    <t>南洋股份</t>
  </si>
  <si>
    <t>中金环境</t>
  </si>
  <si>
    <t>海信科龙</t>
  </si>
  <si>
    <t>易事特</t>
  </si>
  <si>
    <t>科大智能</t>
  </si>
  <si>
    <t>东旭蓝天</t>
  </si>
  <si>
    <t>金科文化</t>
  </si>
  <si>
    <t>西部建设</t>
  </si>
  <si>
    <t>中材科技</t>
  </si>
  <si>
    <t>晨光文具</t>
  </si>
  <si>
    <t>北辰实业</t>
  </si>
  <si>
    <t>康泰生物</t>
  </si>
  <si>
    <t>柳钢股份</t>
  </si>
  <si>
    <t>水井坊</t>
  </si>
  <si>
    <t>飞马国际</t>
  </si>
  <si>
    <t>南洋科技</t>
  </si>
  <si>
    <t>韶钢松山</t>
  </si>
  <si>
    <t>江粉磁材</t>
  </si>
  <si>
    <t>中国出版</t>
  </si>
  <si>
    <t>上海环境</t>
  </si>
  <si>
    <t>河北宣工</t>
  </si>
  <si>
    <t>中国国贸</t>
  </si>
  <si>
    <t>太阳能</t>
  </si>
  <si>
    <t>中化岩土</t>
  </si>
  <si>
    <t>伟星新材</t>
  </si>
  <si>
    <t>神雾节能</t>
  </si>
  <si>
    <t>新华网</t>
  </si>
  <si>
    <t>大参林</t>
  </si>
  <si>
    <t>粤高速Ａ</t>
  </si>
  <si>
    <t>华天科技</t>
  </si>
  <si>
    <t>新钢股份</t>
  </si>
  <si>
    <t>杭萧钢构</t>
  </si>
  <si>
    <t>盐 田 港</t>
  </si>
  <si>
    <t>嘉宝集团</t>
  </si>
  <si>
    <t>金域医学</t>
  </si>
  <si>
    <t>宝泰隆</t>
  </si>
  <si>
    <t>尚品宅配</t>
  </si>
  <si>
    <t>梅泰诺</t>
  </si>
  <si>
    <t>粤泰股份</t>
  </si>
  <si>
    <t>中广核技</t>
  </si>
  <si>
    <t>现代制药</t>
  </si>
  <si>
    <t>方大特钢</t>
  </si>
  <si>
    <t>金能科技</t>
  </si>
  <si>
    <t>旭升股份</t>
  </si>
  <si>
    <t>嘉泽新能</t>
  </si>
  <si>
    <t>华锦股份</t>
  </si>
  <si>
    <t>大博医疗</t>
  </si>
  <si>
    <t>深赤湾Ａ</t>
  </si>
  <si>
    <t>蓝焰控股</t>
  </si>
  <si>
    <t>市北高新</t>
  </si>
  <si>
    <t>瀚叶股份</t>
  </si>
  <si>
    <t>富森美</t>
  </si>
  <si>
    <t>卫星石化</t>
  </si>
  <si>
    <t>雅化集团</t>
  </si>
  <si>
    <t>奇正藏药</t>
  </si>
  <si>
    <t>凌钢股份</t>
  </si>
  <si>
    <t>苏垦农发</t>
  </si>
  <si>
    <t>重庆建工</t>
  </si>
  <si>
    <t>江苏国泰</t>
  </si>
  <si>
    <t>浙大网新</t>
  </si>
  <si>
    <t>顺络电子</t>
  </si>
  <si>
    <t>天赐材料</t>
  </si>
  <si>
    <t>华帝股份</t>
  </si>
  <si>
    <t>闻泰科技</t>
  </si>
  <si>
    <t>佳都科技</t>
  </si>
  <si>
    <t>长城信息</t>
  </si>
  <si>
    <t>万里扬</t>
  </si>
  <si>
    <t>兆驰股份</t>
  </si>
  <si>
    <t>珈伟股份</t>
  </si>
  <si>
    <t>豫园股份</t>
  </si>
  <si>
    <t>聚光科技</t>
  </si>
  <si>
    <t>南都电源</t>
  </si>
  <si>
    <t>沧州明珠</t>
  </si>
  <si>
    <t>豫金刚石</t>
  </si>
  <si>
    <t>东方精工</t>
  </si>
  <si>
    <t>岱美股份</t>
  </si>
  <si>
    <t>海兴电力</t>
  </si>
  <si>
    <t>欣旺达</t>
  </si>
  <si>
    <t>太极实业</t>
  </si>
  <si>
    <t>华灿光电</t>
  </si>
  <si>
    <t>泰格医药</t>
  </si>
  <si>
    <t>三星医疗</t>
  </si>
  <si>
    <t>吉比特</t>
  </si>
  <si>
    <t>拉夏贝尔</t>
  </si>
  <si>
    <t>晶盛机电</t>
  </si>
  <si>
    <t>华峰超纤</t>
  </si>
  <si>
    <t>高新兴</t>
  </si>
  <si>
    <t>金财互联</t>
  </si>
  <si>
    <t>吴江银行</t>
  </si>
  <si>
    <t>中天能源</t>
  </si>
  <si>
    <t>林洋能源</t>
  </si>
  <si>
    <t>平煤股份</t>
  </si>
  <si>
    <t>长生生物</t>
  </si>
  <si>
    <t>百川能源</t>
  </si>
  <si>
    <t>京威股份</t>
  </si>
  <si>
    <t>绝味食品</t>
  </si>
  <si>
    <t>创新股份</t>
  </si>
  <si>
    <t>恩华药业</t>
  </si>
  <si>
    <t>迈克生物</t>
  </si>
  <si>
    <t>北部湾港</t>
  </si>
  <si>
    <t>沧州大化</t>
  </si>
  <si>
    <t>华铁股份</t>
  </si>
  <si>
    <t>经纬纺机</t>
  </si>
  <si>
    <t>诺德股份</t>
  </si>
  <si>
    <t>皇庭国际</t>
  </si>
  <si>
    <t>东方网力</t>
  </si>
  <si>
    <t>凯莱英</t>
  </si>
  <si>
    <t>海亮股份</t>
  </si>
  <si>
    <t>奥特佳</t>
  </si>
  <si>
    <t>鄂尔多斯</t>
  </si>
  <si>
    <t>海联金汇</t>
  </si>
  <si>
    <t>太平鸟</t>
  </si>
  <si>
    <t>博雅生物</t>
  </si>
  <si>
    <t>龙元建设</t>
  </si>
  <si>
    <t>北斗星通</t>
  </si>
  <si>
    <t>科陆电子</t>
  </si>
  <si>
    <t>盛屯矿业</t>
  </si>
  <si>
    <t>四川成渝</t>
  </si>
  <si>
    <t>深康佳Ａ</t>
  </si>
  <si>
    <t>中珠医疗</t>
  </si>
  <si>
    <t>五矿稀土</t>
  </si>
  <si>
    <t>东方铁塔</t>
  </si>
  <si>
    <t>盛运环保</t>
  </si>
  <si>
    <t>万孚生物</t>
  </si>
  <si>
    <t>广誉远</t>
  </si>
  <si>
    <t>昆百大Ａ</t>
  </si>
  <si>
    <t>海思科</t>
  </si>
  <si>
    <t>旗滨集团</t>
  </si>
  <si>
    <t>周大生</t>
  </si>
  <si>
    <t>新奥股份</t>
  </si>
  <si>
    <t>星宇股份</t>
  </si>
  <si>
    <t>保变电气</t>
  </si>
  <si>
    <t>国瓷材料</t>
  </si>
  <si>
    <t>珠江啤酒</t>
  </si>
  <si>
    <t>黄河旋风</t>
  </si>
  <si>
    <t>智度股份</t>
  </si>
  <si>
    <t>电连技术</t>
  </si>
  <si>
    <t>宝信软件</t>
  </si>
  <si>
    <t>沱牌舍得</t>
  </si>
  <si>
    <t>索通发展</t>
  </si>
  <si>
    <t>嘉化能源</t>
  </si>
  <si>
    <t>韦尔股份</t>
  </si>
  <si>
    <t>欧浦智网</t>
  </si>
  <si>
    <t>神州长城</t>
  </si>
  <si>
    <t>通化金马</t>
  </si>
  <si>
    <t>美盈森</t>
  </si>
  <si>
    <t>中船科技</t>
  </si>
  <si>
    <t>宏达股份</t>
  </si>
  <si>
    <t>益丰药房</t>
  </si>
  <si>
    <t>民盛金科</t>
  </si>
  <si>
    <t>贵广网络</t>
  </si>
  <si>
    <t>利源精制</t>
  </si>
  <si>
    <t>海立股份</t>
  </si>
  <si>
    <t>正邦科技</t>
  </si>
  <si>
    <t>西部黄金</t>
  </si>
  <si>
    <t>易见股份</t>
  </si>
  <si>
    <t>奥马电器</t>
  </si>
  <si>
    <t>扬农化工</t>
  </si>
  <si>
    <t>红豆股份</t>
  </si>
  <si>
    <t>东莞控股</t>
  </si>
  <si>
    <t>雷科防务</t>
  </si>
  <si>
    <t>新洋丰</t>
  </si>
  <si>
    <t>火炬电子</t>
  </si>
  <si>
    <t>同济堂</t>
  </si>
  <si>
    <t>浙江众成</t>
  </si>
  <si>
    <t>洛阳玻璃</t>
  </si>
  <si>
    <t>摩恩电气</t>
  </si>
  <si>
    <t>顾地科技</t>
  </si>
  <si>
    <t>安科生物</t>
  </si>
  <si>
    <t>美晨科技</t>
  </si>
  <si>
    <t>天虹股份</t>
  </si>
  <si>
    <t>国睿科技</t>
  </si>
  <si>
    <t>嘉凯城</t>
  </si>
  <si>
    <t>工大高新</t>
  </si>
  <si>
    <t>劲胜智能</t>
  </si>
  <si>
    <t>格力地产</t>
  </si>
  <si>
    <t>景嘉微</t>
  </si>
  <si>
    <t>华鑫股份</t>
  </si>
  <si>
    <t>金禾实业</t>
  </si>
  <si>
    <t>达实智能</t>
  </si>
  <si>
    <t>杭叉集团</t>
  </si>
  <si>
    <t>台华新材</t>
  </si>
  <si>
    <t>红 太 阳</t>
  </si>
  <si>
    <t>科森科技</t>
  </si>
  <si>
    <t>天际股份</t>
  </si>
  <si>
    <t>中国武夷</t>
  </si>
  <si>
    <t>岳阳林纸</t>
  </si>
  <si>
    <t>华钰矿业</t>
  </si>
  <si>
    <t>华宇软件</t>
  </si>
  <si>
    <t>东方日升</t>
  </si>
  <si>
    <t>远兴能源</t>
  </si>
  <si>
    <t>日月股份</t>
  </si>
  <si>
    <t>岭南园林</t>
  </si>
  <si>
    <t>珠江钢琴</t>
  </si>
  <si>
    <t>帝龙文化</t>
  </si>
  <si>
    <t>中国重汽</t>
  </si>
  <si>
    <t>融钰集团</t>
  </si>
  <si>
    <t>万润股份</t>
  </si>
  <si>
    <t>光明地产</t>
  </si>
  <si>
    <t>赣粤高速</t>
  </si>
  <si>
    <t>美克家居</t>
  </si>
  <si>
    <t>富临精工</t>
  </si>
  <si>
    <t>建新矿业</t>
  </si>
  <si>
    <t>纽威股份</t>
  </si>
  <si>
    <t>上柴股份</t>
  </si>
  <si>
    <t>中南文化</t>
  </si>
  <si>
    <t>东风股份</t>
  </si>
  <si>
    <t>*ST大有</t>
  </si>
  <si>
    <t>航天科技</t>
  </si>
  <si>
    <t>勤上股份</t>
  </si>
  <si>
    <t>恒顺众昇</t>
  </si>
  <si>
    <t>茂业商业</t>
  </si>
  <si>
    <t>象屿股份</t>
  </si>
  <si>
    <t>中华企业</t>
  </si>
  <si>
    <t>宜华健康</t>
  </si>
  <si>
    <t>Opened pos in 平安，大族激光，华大基因。Need pos in 美的，永辉超市</t>
    <phoneticPr fontId="1" type="noConversion"/>
  </si>
  <si>
    <t>futs did well</t>
    <phoneticPr fontId="1" type="noConversion"/>
  </si>
  <si>
    <t>Stock</t>
    <phoneticPr fontId="1" type="noConversion"/>
  </si>
  <si>
    <t>Dividend</t>
    <phoneticPr fontId="1" type="noConversion"/>
  </si>
  <si>
    <t>AM was strong and retreated in pm</t>
    <phoneticPr fontId="1" type="noConversion"/>
  </si>
  <si>
    <t>opened strong and retreated, entered 美的, need 永辉, eliminate 今世缘</t>
    <phoneticPr fontId="1" type="noConversion"/>
  </si>
  <si>
    <t>Futs up 4 days in a row, reaching fresh highs</t>
    <phoneticPr fontId="1" type="noConversion"/>
  </si>
  <si>
    <t>ptf did well. Moutai keep going up with big vol (do some contrib analysis on this week's pnl)</t>
    <phoneticPr fontId="1" type="noConversion"/>
  </si>
  <si>
    <t>markets retreated expectedly</t>
    <phoneticPr fontId="1" type="noConversion"/>
  </si>
  <si>
    <t>moutai down 4% as a result of media attention on the stock. 150% of today's stock ptf loss (losing -11k)</t>
    <phoneticPr fontId="1" type="noConversion"/>
  </si>
  <si>
    <t>ptf struggled hard to break even.  Icbc and changjiang elec cost 6k, all three biggies losing</t>
    <phoneticPr fontId="1" type="noConversion"/>
  </si>
  <si>
    <t>hard fought day - unlikely to be so lucky going forward. Keep positioning light here for more fluctuations.</t>
    <phoneticPr fontId="1" type="noConversion"/>
  </si>
  <si>
    <t>markets weak again, overall adjustment</t>
    <phoneticPr fontId="1" type="noConversion"/>
  </si>
  <si>
    <t>still holding 1.3m delta on stocks. Adjustment continue</t>
    <phoneticPr fontId="1" type="noConversion"/>
  </si>
  <si>
    <t>this week is quite weak in general</t>
    <phoneticPr fontId="1" type="noConversion"/>
  </si>
  <si>
    <t>weakness continues. Top sharpe stocks remain strong like 华大基因 and 海康 and 恒瑞.沪深. Overall still in adjustment.</t>
    <phoneticPr fontId="1" type="noConversion"/>
  </si>
  <si>
    <t>flat week, markets rattle. Moutai was heading down big and recovered to close down -0.5%. ICBC down, cjdl down. Position in smaller caps helped save the day. 海康威视</t>
    <phoneticPr fontId="1" type="noConversion"/>
  </si>
  <si>
    <t>flat week with 0 pnl, 1.5 trade cancelled with -1.5k mtm</t>
    <phoneticPr fontId="1" type="noConversion"/>
  </si>
  <si>
    <t>markets strong.</t>
    <phoneticPr fontId="1" type="noConversion"/>
  </si>
  <si>
    <t>bullish market. Most stocks break their historical highs. Cut 今世缘 due to low ytd sharpe.</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</si>
</sst>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0.0000000"/>
    <numFmt numFmtId="177" formatCode="0.0%"/>
    <numFmt numFmtId="178" formatCode="0.0000000000000_ "/>
    <numFmt numFmtId="179" formatCode="0.00000000000000_ "/>
    <numFmt numFmtId="180" formatCode="0.00_ "/>
    <numFmt numFmtId="181" formatCode="0.000000000000_ "/>
    <numFmt numFmtId="182" formatCode="0.00000"/>
  </numFmts>
  <fonts count="23" x14ac:knownFonts="1">
    <font>
      <sz val="11"/>
      <color theme="1"/>
      <name val="宋体"/>
      <family val="2"/>
      <charset val="134"/>
      <scheme val="minor"/>
    </font>
    <font>
      <sz val="9"/>
      <name val="宋体"/>
      <family val="2"/>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sz val="11"/>
      <color rgb="FF000000"/>
      <name val="宋体"/>
      <family val="3"/>
      <charset val="134"/>
    </font>
  </fonts>
  <fills count="3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3" fillId="0" borderId="0" applyNumberFormat="0" applyFill="0" applyBorder="0" applyAlignment="0" applyProtection="0">
      <alignment vertical="center"/>
    </xf>
    <xf numFmtId="0" fontId="4" fillId="0" borderId="1" applyNumberFormat="0" applyFill="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6" fillId="0" borderId="0" applyNumberFormat="0" applyFill="0" applyBorder="0" applyAlignment="0" applyProtection="0">
      <alignment vertical="center"/>
    </xf>
    <xf numFmtId="0" fontId="7" fillId="5" borderId="0" applyNumberFormat="0" applyBorder="0" applyAlignment="0" applyProtection="0">
      <alignment vertical="center"/>
    </xf>
    <xf numFmtId="0" fontId="8" fillId="6" borderId="0" applyNumberFormat="0" applyBorder="0" applyAlignment="0" applyProtection="0">
      <alignment vertical="center"/>
    </xf>
    <xf numFmtId="0" fontId="9" fillId="7" borderId="0" applyNumberFormat="0" applyBorder="0" applyAlignment="0" applyProtection="0">
      <alignment vertical="center"/>
    </xf>
    <xf numFmtId="0" fontId="10" fillId="8" borderId="4" applyNumberFormat="0" applyAlignment="0" applyProtection="0">
      <alignment vertical="center"/>
    </xf>
    <xf numFmtId="0" fontId="11" fillId="9" borderId="5" applyNumberFormat="0" applyAlignment="0" applyProtection="0">
      <alignment vertical="center"/>
    </xf>
    <xf numFmtId="0" fontId="12" fillId="9" borderId="4" applyNumberFormat="0" applyAlignment="0" applyProtection="0">
      <alignment vertical="center"/>
    </xf>
    <xf numFmtId="0" fontId="13" fillId="0" borderId="6" applyNumberFormat="0" applyFill="0" applyAlignment="0" applyProtection="0">
      <alignment vertical="center"/>
    </xf>
    <xf numFmtId="0" fontId="14" fillId="10" borderId="7" applyNumberFormat="0" applyAlignment="0" applyProtection="0">
      <alignment vertical="center"/>
    </xf>
    <xf numFmtId="0" fontId="15" fillId="0" borderId="0" applyNumberFormat="0" applyFill="0" applyBorder="0" applyAlignment="0" applyProtection="0">
      <alignment vertical="center"/>
    </xf>
    <xf numFmtId="0" fontId="2" fillId="11" borderId="8" applyNumberFormat="0" applyFont="0" applyAlignment="0" applyProtection="0">
      <alignment vertical="center"/>
    </xf>
    <xf numFmtId="0" fontId="16" fillId="0" borderId="0" applyNumberFormat="0" applyFill="0" applyBorder="0" applyAlignment="0" applyProtection="0">
      <alignment vertical="center"/>
    </xf>
    <xf numFmtId="0" fontId="17" fillId="0" borderId="9" applyNumberFormat="0" applyFill="0" applyAlignment="0" applyProtection="0">
      <alignment vertical="center"/>
    </xf>
    <xf numFmtId="0" fontId="18" fillId="12" borderId="0" applyNumberFormat="0" applyBorder="0" applyAlignment="0" applyProtection="0">
      <alignment vertical="center"/>
    </xf>
    <xf numFmtId="0" fontId="2" fillId="13" borderId="0" applyNumberFormat="0" applyBorder="0" applyAlignment="0" applyProtection="0">
      <alignment vertical="center"/>
    </xf>
    <xf numFmtId="0" fontId="2" fillId="14" borderId="0" applyNumberFormat="0" applyBorder="0" applyAlignment="0" applyProtection="0">
      <alignment vertical="center"/>
    </xf>
    <xf numFmtId="0" fontId="18" fillId="15" borderId="0" applyNumberFormat="0" applyBorder="0" applyAlignment="0" applyProtection="0">
      <alignment vertical="center"/>
    </xf>
    <xf numFmtId="0" fontId="18" fillId="16" borderId="0" applyNumberFormat="0" applyBorder="0" applyAlignment="0" applyProtection="0">
      <alignment vertical="center"/>
    </xf>
    <xf numFmtId="0" fontId="2" fillId="17" borderId="0" applyNumberFormat="0" applyBorder="0" applyAlignment="0" applyProtection="0">
      <alignment vertical="center"/>
    </xf>
    <xf numFmtId="0" fontId="2" fillId="18" borderId="0" applyNumberFormat="0" applyBorder="0" applyAlignment="0" applyProtection="0">
      <alignment vertical="center"/>
    </xf>
    <xf numFmtId="0" fontId="18" fillId="19" borderId="0" applyNumberFormat="0" applyBorder="0" applyAlignment="0" applyProtection="0">
      <alignment vertical="center"/>
    </xf>
    <xf numFmtId="0" fontId="18" fillId="20" borderId="0" applyNumberFormat="0" applyBorder="0" applyAlignment="0" applyProtection="0">
      <alignment vertical="center"/>
    </xf>
    <xf numFmtId="0" fontId="2" fillId="21" borderId="0" applyNumberFormat="0" applyBorder="0" applyAlignment="0" applyProtection="0">
      <alignment vertical="center"/>
    </xf>
    <xf numFmtId="0" fontId="2" fillId="22" borderId="0" applyNumberFormat="0" applyBorder="0" applyAlignment="0" applyProtection="0">
      <alignment vertical="center"/>
    </xf>
    <xf numFmtId="0" fontId="18" fillId="23" borderId="0" applyNumberFormat="0" applyBorder="0" applyAlignment="0" applyProtection="0">
      <alignment vertical="center"/>
    </xf>
    <xf numFmtId="0" fontId="18" fillId="24" borderId="0" applyNumberFormat="0" applyBorder="0" applyAlignment="0" applyProtection="0">
      <alignment vertical="center"/>
    </xf>
    <xf numFmtId="0" fontId="2" fillId="25" borderId="0" applyNumberFormat="0" applyBorder="0" applyAlignment="0" applyProtection="0">
      <alignment vertical="center"/>
    </xf>
    <xf numFmtId="0" fontId="2" fillId="26" borderId="0" applyNumberFormat="0" applyBorder="0" applyAlignment="0" applyProtection="0">
      <alignment vertical="center"/>
    </xf>
    <xf numFmtId="0" fontId="18" fillId="27" borderId="0" applyNumberFormat="0" applyBorder="0" applyAlignment="0" applyProtection="0">
      <alignment vertical="center"/>
    </xf>
    <xf numFmtId="0" fontId="18"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18" fillId="31" borderId="0" applyNumberFormat="0" applyBorder="0" applyAlignment="0" applyProtection="0">
      <alignment vertical="center"/>
    </xf>
    <xf numFmtId="0" fontId="18"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18" fillId="35" borderId="0" applyNumberFormat="0" applyBorder="0" applyAlignment="0" applyProtection="0">
      <alignment vertical="center"/>
    </xf>
    <xf numFmtId="9" fontId="2" fillId="0" borderId="0" applyFont="0" applyFill="0" applyBorder="0" applyAlignment="0" applyProtection="0">
      <alignment vertical="center"/>
    </xf>
    <xf numFmtId="0" fontId="19" fillId="0" borderId="0" applyNumberFormat="0" applyFill="0" applyBorder="0" applyAlignment="0" applyProtection="0">
      <alignment vertical="center"/>
    </xf>
  </cellStyleXfs>
  <cellXfs count="69">
    <xf numFmtId="0" fontId="0" fillId="0" borderId="0" xfId="0">
      <alignment vertical="center"/>
    </xf>
    <xf numFmtId="14" fontId="0" fillId="0" borderId="0" xfId="0" applyNumberFormat="1">
      <alignment vertical="center"/>
    </xf>
    <xf numFmtId="0" fontId="0" fillId="0" borderId="0" xfId="0" applyNumberFormat="1">
      <alignment vertical="center"/>
    </xf>
    <xf numFmtId="0" fontId="0" fillId="0" borderId="0" xfId="0" quotePrefix="1">
      <alignment vertical="center"/>
    </xf>
    <xf numFmtId="10" fontId="0" fillId="0" borderId="0" xfId="0" applyNumberFormat="1">
      <alignment vertical="center"/>
    </xf>
    <xf numFmtId="16" fontId="0" fillId="0" borderId="0" xfId="0" applyNumberFormat="1">
      <alignment vertical="center"/>
    </xf>
    <xf numFmtId="14" fontId="0" fillId="2" borderId="0" xfId="0" applyNumberFormat="1" applyFill="1">
      <alignment vertical="center"/>
    </xf>
    <xf numFmtId="0" fontId="0" fillId="2" borderId="0" xfId="0" applyNumberFormat="1" applyFill="1">
      <alignment vertical="center"/>
    </xf>
    <xf numFmtId="0" fontId="0" fillId="2" borderId="0" xfId="0" applyFill="1">
      <alignment vertical="center"/>
    </xf>
    <xf numFmtId="16" fontId="0" fillId="2" borderId="0" xfId="0" applyNumberFormat="1" applyFill="1">
      <alignment vertical="center"/>
    </xf>
    <xf numFmtId="10" fontId="0" fillId="2" borderId="0" xfId="0" applyNumberFormat="1" applyFill="1">
      <alignment vertical="center"/>
    </xf>
    <xf numFmtId="20" fontId="0" fillId="0" borderId="0" xfId="0" applyNumberFormat="1">
      <alignment vertical="center"/>
    </xf>
    <xf numFmtId="14" fontId="0" fillId="3" borderId="0" xfId="0" applyNumberFormat="1" applyFill="1">
      <alignment vertical="center"/>
    </xf>
    <xf numFmtId="0" fontId="0" fillId="3" borderId="0" xfId="0" applyFill="1">
      <alignment vertical="center"/>
    </xf>
    <xf numFmtId="0" fontId="0" fillId="3" borderId="0" xfId="0" quotePrefix="1" applyFill="1">
      <alignment vertical="center"/>
    </xf>
    <xf numFmtId="22" fontId="0" fillId="0" borderId="0" xfId="0" applyNumberFormat="1">
      <alignment vertical="center"/>
    </xf>
    <xf numFmtId="0" fontId="0" fillId="3" borderId="0" xfId="0" applyNumberFormat="1" applyFill="1">
      <alignment vertical="center"/>
    </xf>
    <xf numFmtId="0" fontId="0" fillId="0" borderId="0" xfId="0" applyAlignment="1">
      <alignment vertical="center" wrapText="1"/>
    </xf>
    <xf numFmtId="2" fontId="0" fillId="0" borderId="0" xfId="0" applyNumberFormat="1">
      <alignment vertical="center"/>
    </xf>
    <xf numFmtId="2" fontId="0" fillId="3" borderId="0" xfId="0" applyNumberFormat="1" applyFill="1">
      <alignment vertical="center"/>
    </xf>
    <xf numFmtId="3" fontId="0" fillId="0" borderId="0" xfId="0" applyNumberFormat="1">
      <alignment vertical="center"/>
    </xf>
    <xf numFmtId="0" fontId="0" fillId="4" borderId="0" xfId="0" applyFill="1">
      <alignment vertical="center"/>
    </xf>
    <xf numFmtId="58" fontId="0" fillId="0" borderId="0" xfId="0" applyNumberFormat="1">
      <alignment vertical="center"/>
    </xf>
    <xf numFmtId="0" fontId="0" fillId="0" borderId="0" xfId="0" applyAlignment="1">
      <alignment horizontal="right" vertical="center"/>
    </xf>
    <xf numFmtId="0" fontId="0" fillId="3" borderId="0" xfId="0" applyFill="1" applyAlignment="1">
      <alignment horizontal="right" vertical="center"/>
    </xf>
    <xf numFmtId="0" fontId="0" fillId="0" borderId="0" xfId="0" applyFill="1">
      <alignment vertical="center"/>
    </xf>
    <xf numFmtId="20" fontId="0" fillId="0" borderId="0" xfId="0" applyNumberFormat="1" applyAlignment="1">
      <alignment vertical="center" wrapText="1"/>
    </xf>
    <xf numFmtId="2" fontId="0" fillId="3" borderId="0" xfId="0" applyNumberFormat="1" applyFill="1" applyAlignment="1">
      <alignment horizontal="right" vertical="center"/>
    </xf>
    <xf numFmtId="0" fontId="0" fillId="36" borderId="0" xfId="0" applyFill="1">
      <alignment vertical="center"/>
    </xf>
    <xf numFmtId="0" fontId="0" fillId="0" borderId="0" xfId="0">
      <alignment vertical="center"/>
    </xf>
    <xf numFmtId="0" fontId="0" fillId="0" borderId="0" xfId="0">
      <alignment vertical="center"/>
    </xf>
    <xf numFmtId="0" fontId="0" fillId="37" borderId="0" xfId="0" applyFill="1">
      <alignment vertical="center"/>
    </xf>
    <xf numFmtId="14" fontId="0" fillId="37" borderId="0" xfId="0" applyNumberFormat="1" applyFill="1">
      <alignment vertical="center"/>
    </xf>
    <xf numFmtId="0" fontId="0" fillId="37" borderId="0" xfId="0" quotePrefix="1" applyFill="1">
      <alignment vertical="center"/>
    </xf>
    <xf numFmtId="2" fontId="0" fillId="37" borderId="0" xfId="0" applyNumberFormat="1" applyFill="1">
      <alignment vertical="center"/>
    </xf>
    <xf numFmtId="2" fontId="0" fillId="37" borderId="0" xfId="0" applyNumberFormat="1" applyFill="1" applyAlignment="1">
      <alignment horizontal="right" vertical="center"/>
    </xf>
    <xf numFmtId="0" fontId="0" fillId="37" borderId="0" xfId="0" applyFill="1" applyAlignment="1">
      <alignment horizontal="right" vertical="center"/>
    </xf>
    <xf numFmtId="4" fontId="0" fillId="0" borderId="0" xfId="0" applyNumberFormat="1">
      <alignment vertical="center"/>
    </xf>
    <xf numFmtId="176" fontId="0" fillId="3" borderId="0" xfId="0" applyNumberFormat="1" applyFill="1">
      <alignment vertical="center"/>
    </xf>
    <xf numFmtId="3" fontId="0" fillId="0" borderId="0" xfId="0" applyNumberFormat="1" applyAlignment="1">
      <alignment vertical="center" wrapText="1"/>
    </xf>
    <xf numFmtId="177" fontId="0" fillId="0" borderId="0" xfId="0" applyNumberFormat="1">
      <alignment vertical="center"/>
    </xf>
    <xf numFmtId="1" fontId="0" fillId="0" borderId="0" xfId="0" applyNumberFormat="1">
      <alignment vertical="center"/>
    </xf>
    <xf numFmtId="177" fontId="0" fillId="37" borderId="0" xfId="0" applyNumberFormat="1" applyFill="1">
      <alignment vertical="center"/>
    </xf>
    <xf numFmtId="177" fontId="0" fillId="3" borderId="0" xfId="0" applyNumberFormat="1" applyFill="1">
      <alignment vertical="center"/>
    </xf>
    <xf numFmtId="0" fontId="0" fillId="0" borderId="0" xfId="0" applyAlignment="1">
      <alignment vertical="center"/>
    </xf>
    <xf numFmtId="178" fontId="0" fillId="0" borderId="0" xfId="0" applyNumberFormat="1" applyAlignment="1">
      <alignment vertical="center" wrapText="1"/>
    </xf>
    <xf numFmtId="1" fontId="0" fillId="3" borderId="0" xfId="0" applyNumberFormat="1" applyFill="1">
      <alignment vertical="center"/>
    </xf>
    <xf numFmtId="10" fontId="0" fillId="0" borderId="0" xfId="0" applyNumberFormat="1" applyAlignment="1">
      <alignment vertical="center" wrapText="1"/>
    </xf>
    <xf numFmtId="0" fontId="0" fillId="37" borderId="0" xfId="0" applyFill="1" applyAlignment="1">
      <alignment vertical="center" wrapText="1"/>
    </xf>
    <xf numFmtId="0" fontId="0" fillId="3" borderId="0" xfId="0" applyFill="1" applyAlignment="1">
      <alignment vertical="center" wrapText="1"/>
    </xf>
    <xf numFmtId="10" fontId="0" fillId="3" borderId="0" xfId="0" applyNumberFormat="1" applyFill="1" applyAlignment="1">
      <alignment vertical="center" wrapText="1"/>
    </xf>
    <xf numFmtId="0" fontId="0" fillId="38" borderId="0" xfId="0" applyFill="1">
      <alignment vertical="center"/>
    </xf>
    <xf numFmtId="179" fontId="0" fillId="0" borderId="0" xfId="0" applyNumberFormat="1" applyAlignment="1">
      <alignment vertical="center" wrapText="1"/>
    </xf>
    <xf numFmtId="14" fontId="0" fillId="3" borderId="0" xfId="42" applyNumberFormat="1" applyFont="1" applyFill="1">
      <alignment vertical="center"/>
    </xf>
    <xf numFmtId="180" fontId="0" fillId="0" borderId="0" xfId="0" applyNumberFormat="1" applyAlignment="1">
      <alignment vertical="center" wrapText="1"/>
    </xf>
    <xf numFmtId="0" fontId="19" fillId="0" borderId="0" xfId="43">
      <alignment vertical="center"/>
    </xf>
    <xf numFmtId="2" fontId="0" fillId="2" borderId="0" xfId="0" applyNumberFormat="1" applyFill="1">
      <alignment vertical="center"/>
    </xf>
    <xf numFmtId="177" fontId="0" fillId="2" borderId="0" xfId="0" applyNumberFormat="1" applyFill="1">
      <alignment vertical="center"/>
    </xf>
    <xf numFmtId="0" fontId="0" fillId="2" borderId="0" xfId="0" applyFill="1" applyAlignment="1">
      <alignment vertical="center" wrapText="1"/>
    </xf>
    <xf numFmtId="0" fontId="0" fillId="2" borderId="0" xfId="0" applyFill="1" applyAlignment="1">
      <alignment horizontal="right" vertical="center"/>
    </xf>
    <xf numFmtId="21" fontId="0" fillId="3" borderId="0" xfId="0" applyNumberFormat="1" applyFill="1">
      <alignment vertical="center"/>
    </xf>
    <xf numFmtId="3" fontId="20" fillId="0" borderId="0" xfId="0" applyNumberFormat="1" applyFont="1">
      <alignment vertical="center"/>
    </xf>
    <xf numFmtId="1" fontId="15" fillId="0" borderId="0" xfId="0" applyNumberFormat="1" applyFont="1">
      <alignment vertical="center"/>
    </xf>
    <xf numFmtId="0" fontId="21" fillId="0" borderId="0" xfId="0" applyFont="1" applyAlignment="1">
      <alignment vertical="center" wrapText="1"/>
    </xf>
    <xf numFmtId="181" fontId="0" fillId="0" borderId="0" xfId="0" applyNumberFormat="1" applyAlignment="1">
      <alignment vertical="center" wrapText="1"/>
    </xf>
    <xf numFmtId="21" fontId="0" fillId="0" borderId="0" xfId="0" applyNumberFormat="1">
      <alignment vertical="center"/>
    </xf>
    <xf numFmtId="21" fontId="0" fillId="37" borderId="0" xfId="0" applyNumberFormat="1" applyFill="1">
      <alignment vertical="center"/>
    </xf>
    <xf numFmtId="21" fontId="0" fillId="2" borderId="0" xfId="0" applyNumberFormat="1" applyFill="1">
      <alignment vertical="center"/>
    </xf>
    <xf numFmtId="182" fontId="0" fillId="3" borderId="0" xfId="0" applyNumberFormat="1" applyFill="1">
      <alignment vertical="center"/>
    </xf>
  </cellXfs>
  <cellStyles count="44">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百分比" xfId="42" builtinId="5"/>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超链接" xfId="43" builtinId="8"/>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'Cost analysis'!$H$1</c:f>
              <c:strCache>
                <c:ptCount val="1"/>
              </c:strCache>
            </c:strRef>
          </c:tx>
          <c:marker>
            <c:symbol val="none"/>
          </c:marker>
          <c:cat>
            <c:numRef>
              <c:f>'Cost analysis'!$C$2:$C$155</c:f>
              <c:numCache>
                <c:formatCode>m/d/yyyy</c:formatCode>
                <c:ptCount val="154"/>
                <c:pt idx="0">
                  <c:v>42681</c:v>
                </c:pt>
                <c:pt idx="1">
                  <c:v>42682</c:v>
                </c:pt>
                <c:pt idx="2">
                  <c:v>42683</c:v>
                </c:pt>
                <c:pt idx="3">
                  <c:v>42684</c:v>
                </c:pt>
                <c:pt idx="4">
                  <c:v>42685</c:v>
                </c:pt>
                <c:pt idx="5">
                  <c:v>42688</c:v>
                </c:pt>
                <c:pt idx="6">
                  <c:v>42689</c:v>
                </c:pt>
                <c:pt idx="7">
                  <c:v>42690</c:v>
                </c:pt>
                <c:pt idx="8">
                  <c:v>42691</c:v>
                </c:pt>
                <c:pt idx="9">
                  <c:v>42692</c:v>
                </c:pt>
                <c:pt idx="10">
                  <c:v>42695</c:v>
                </c:pt>
                <c:pt idx="11">
                  <c:v>42696</c:v>
                </c:pt>
                <c:pt idx="12">
                  <c:v>42697</c:v>
                </c:pt>
                <c:pt idx="13">
                  <c:v>42698</c:v>
                </c:pt>
                <c:pt idx="14">
                  <c:v>42699</c:v>
                </c:pt>
                <c:pt idx="15">
                  <c:v>42702</c:v>
                </c:pt>
                <c:pt idx="16">
                  <c:v>42703</c:v>
                </c:pt>
                <c:pt idx="17">
                  <c:v>42704</c:v>
                </c:pt>
                <c:pt idx="18">
                  <c:v>42705</c:v>
                </c:pt>
                <c:pt idx="19">
                  <c:v>42706</c:v>
                </c:pt>
                <c:pt idx="20">
                  <c:v>42709</c:v>
                </c:pt>
                <c:pt idx="21">
                  <c:v>42710</c:v>
                </c:pt>
                <c:pt idx="22">
                  <c:v>42711</c:v>
                </c:pt>
                <c:pt idx="23">
                  <c:v>42712</c:v>
                </c:pt>
                <c:pt idx="24">
                  <c:v>42713</c:v>
                </c:pt>
                <c:pt idx="25">
                  <c:v>42716</c:v>
                </c:pt>
                <c:pt idx="26">
                  <c:v>42717</c:v>
                </c:pt>
                <c:pt idx="27">
                  <c:v>42718</c:v>
                </c:pt>
                <c:pt idx="28">
                  <c:v>42719</c:v>
                </c:pt>
                <c:pt idx="29">
                  <c:v>42720</c:v>
                </c:pt>
                <c:pt idx="30">
                  <c:v>42723</c:v>
                </c:pt>
                <c:pt idx="31">
                  <c:v>42724</c:v>
                </c:pt>
                <c:pt idx="32">
                  <c:v>42725</c:v>
                </c:pt>
                <c:pt idx="33">
                  <c:v>42726</c:v>
                </c:pt>
                <c:pt idx="34">
                  <c:v>42727</c:v>
                </c:pt>
                <c:pt idx="35">
                  <c:v>42730</c:v>
                </c:pt>
                <c:pt idx="36">
                  <c:v>42731</c:v>
                </c:pt>
                <c:pt idx="37">
                  <c:v>42732</c:v>
                </c:pt>
                <c:pt idx="38">
                  <c:v>42733</c:v>
                </c:pt>
                <c:pt idx="39">
                  <c:v>42734</c:v>
                </c:pt>
                <c:pt idx="40">
                  <c:v>42738</c:v>
                </c:pt>
                <c:pt idx="41">
                  <c:v>42739</c:v>
                </c:pt>
                <c:pt idx="42">
                  <c:v>42740</c:v>
                </c:pt>
                <c:pt idx="43">
                  <c:v>42741</c:v>
                </c:pt>
                <c:pt idx="44">
                  <c:v>42744</c:v>
                </c:pt>
                <c:pt idx="45">
                  <c:v>42745</c:v>
                </c:pt>
                <c:pt idx="46">
                  <c:v>42746</c:v>
                </c:pt>
                <c:pt idx="47">
                  <c:v>42747</c:v>
                </c:pt>
                <c:pt idx="48">
                  <c:v>42748</c:v>
                </c:pt>
                <c:pt idx="49">
                  <c:v>42751</c:v>
                </c:pt>
                <c:pt idx="50">
                  <c:v>42752</c:v>
                </c:pt>
                <c:pt idx="51">
                  <c:v>42753</c:v>
                </c:pt>
                <c:pt idx="52">
                  <c:v>42754</c:v>
                </c:pt>
                <c:pt idx="53">
                  <c:v>42755</c:v>
                </c:pt>
                <c:pt idx="54">
                  <c:v>42758</c:v>
                </c:pt>
                <c:pt idx="55">
                  <c:v>42759</c:v>
                </c:pt>
                <c:pt idx="56">
                  <c:v>42760</c:v>
                </c:pt>
                <c:pt idx="57">
                  <c:v>42761</c:v>
                </c:pt>
                <c:pt idx="58">
                  <c:v>42769</c:v>
                </c:pt>
                <c:pt idx="59">
                  <c:v>42772</c:v>
                </c:pt>
                <c:pt idx="60">
                  <c:v>42773</c:v>
                </c:pt>
                <c:pt idx="61">
                  <c:v>42774</c:v>
                </c:pt>
                <c:pt idx="62">
                  <c:v>42775</c:v>
                </c:pt>
                <c:pt idx="63">
                  <c:v>42776</c:v>
                </c:pt>
                <c:pt idx="64">
                  <c:v>42779</c:v>
                </c:pt>
                <c:pt idx="65">
                  <c:v>42780</c:v>
                </c:pt>
                <c:pt idx="66">
                  <c:v>42781</c:v>
                </c:pt>
                <c:pt idx="67">
                  <c:v>42782</c:v>
                </c:pt>
                <c:pt idx="68">
                  <c:v>42783</c:v>
                </c:pt>
                <c:pt idx="69">
                  <c:v>42786</c:v>
                </c:pt>
                <c:pt idx="70">
                  <c:v>42787</c:v>
                </c:pt>
                <c:pt idx="71">
                  <c:v>42788</c:v>
                </c:pt>
                <c:pt idx="72">
                  <c:v>42789</c:v>
                </c:pt>
                <c:pt idx="73">
                  <c:v>42790</c:v>
                </c:pt>
                <c:pt idx="74">
                  <c:v>42793</c:v>
                </c:pt>
                <c:pt idx="75">
                  <c:v>42794</c:v>
                </c:pt>
                <c:pt idx="76">
                  <c:v>42795</c:v>
                </c:pt>
                <c:pt idx="77">
                  <c:v>42796</c:v>
                </c:pt>
                <c:pt idx="78">
                  <c:v>42797</c:v>
                </c:pt>
                <c:pt idx="79">
                  <c:v>42800</c:v>
                </c:pt>
                <c:pt idx="80">
                  <c:v>42801</c:v>
                </c:pt>
                <c:pt idx="81">
                  <c:v>42802</c:v>
                </c:pt>
                <c:pt idx="82">
                  <c:v>42803</c:v>
                </c:pt>
                <c:pt idx="83">
                  <c:v>42804</c:v>
                </c:pt>
                <c:pt idx="84">
                  <c:v>42807</c:v>
                </c:pt>
                <c:pt idx="85">
                  <c:v>42808</c:v>
                </c:pt>
                <c:pt idx="86">
                  <c:v>42809</c:v>
                </c:pt>
                <c:pt idx="87">
                  <c:v>42810</c:v>
                </c:pt>
                <c:pt idx="88">
                  <c:v>42811</c:v>
                </c:pt>
                <c:pt idx="89">
                  <c:v>42814</c:v>
                </c:pt>
                <c:pt idx="90">
                  <c:v>42815</c:v>
                </c:pt>
                <c:pt idx="91">
                  <c:v>42816</c:v>
                </c:pt>
                <c:pt idx="92">
                  <c:v>42817</c:v>
                </c:pt>
                <c:pt idx="93">
                  <c:v>42818</c:v>
                </c:pt>
                <c:pt idx="94">
                  <c:v>42821</c:v>
                </c:pt>
                <c:pt idx="95">
                  <c:v>42822</c:v>
                </c:pt>
                <c:pt idx="96">
                  <c:v>42823</c:v>
                </c:pt>
                <c:pt idx="97">
                  <c:v>42824</c:v>
                </c:pt>
                <c:pt idx="98">
                  <c:v>42825</c:v>
                </c:pt>
                <c:pt idx="99">
                  <c:v>42830</c:v>
                </c:pt>
                <c:pt idx="100">
                  <c:v>42831</c:v>
                </c:pt>
                <c:pt idx="101">
                  <c:v>42832</c:v>
                </c:pt>
                <c:pt idx="102">
                  <c:v>42835</c:v>
                </c:pt>
                <c:pt idx="103">
                  <c:v>42836</c:v>
                </c:pt>
                <c:pt idx="104">
                  <c:v>42837</c:v>
                </c:pt>
                <c:pt idx="105">
                  <c:v>42838</c:v>
                </c:pt>
                <c:pt idx="106">
                  <c:v>42839</c:v>
                </c:pt>
                <c:pt idx="107">
                  <c:v>42842</c:v>
                </c:pt>
                <c:pt idx="108">
                  <c:v>42843</c:v>
                </c:pt>
                <c:pt idx="109">
                  <c:v>42844</c:v>
                </c:pt>
                <c:pt idx="110">
                  <c:v>42845</c:v>
                </c:pt>
                <c:pt idx="111">
                  <c:v>42846</c:v>
                </c:pt>
                <c:pt idx="112">
                  <c:v>42849</c:v>
                </c:pt>
                <c:pt idx="113">
                  <c:v>42850</c:v>
                </c:pt>
                <c:pt idx="114">
                  <c:v>42851</c:v>
                </c:pt>
                <c:pt idx="115">
                  <c:v>42852</c:v>
                </c:pt>
                <c:pt idx="116">
                  <c:v>42853</c:v>
                </c:pt>
                <c:pt idx="117">
                  <c:v>42857</c:v>
                </c:pt>
                <c:pt idx="118">
                  <c:v>42858</c:v>
                </c:pt>
                <c:pt idx="119">
                  <c:v>42859</c:v>
                </c:pt>
                <c:pt idx="120">
                  <c:v>42860</c:v>
                </c:pt>
                <c:pt idx="121">
                  <c:v>42863</c:v>
                </c:pt>
                <c:pt idx="122">
                  <c:v>42864</c:v>
                </c:pt>
                <c:pt idx="123">
                  <c:v>42865</c:v>
                </c:pt>
                <c:pt idx="124">
                  <c:v>42866</c:v>
                </c:pt>
                <c:pt idx="125">
                  <c:v>42867</c:v>
                </c:pt>
                <c:pt idx="126">
                  <c:v>42870</c:v>
                </c:pt>
                <c:pt idx="127">
                  <c:v>42871</c:v>
                </c:pt>
                <c:pt idx="128">
                  <c:v>42872</c:v>
                </c:pt>
                <c:pt idx="129">
                  <c:v>42873</c:v>
                </c:pt>
                <c:pt idx="130">
                  <c:v>42874</c:v>
                </c:pt>
                <c:pt idx="131">
                  <c:v>42877</c:v>
                </c:pt>
                <c:pt idx="132">
                  <c:v>42878</c:v>
                </c:pt>
                <c:pt idx="133">
                  <c:v>42879</c:v>
                </c:pt>
                <c:pt idx="134">
                  <c:v>42880</c:v>
                </c:pt>
                <c:pt idx="135">
                  <c:v>42881</c:v>
                </c:pt>
                <c:pt idx="136">
                  <c:v>42886</c:v>
                </c:pt>
                <c:pt idx="137">
                  <c:v>42887</c:v>
                </c:pt>
                <c:pt idx="138">
                  <c:v>42888</c:v>
                </c:pt>
                <c:pt idx="139">
                  <c:v>42891</c:v>
                </c:pt>
                <c:pt idx="140">
                  <c:v>42892</c:v>
                </c:pt>
                <c:pt idx="141">
                  <c:v>42893</c:v>
                </c:pt>
                <c:pt idx="142">
                  <c:v>42894</c:v>
                </c:pt>
                <c:pt idx="143">
                  <c:v>42895</c:v>
                </c:pt>
                <c:pt idx="144">
                  <c:v>42898</c:v>
                </c:pt>
                <c:pt idx="145">
                  <c:v>42899</c:v>
                </c:pt>
                <c:pt idx="146">
                  <c:v>42900</c:v>
                </c:pt>
                <c:pt idx="147">
                  <c:v>42901</c:v>
                </c:pt>
                <c:pt idx="148">
                  <c:v>42902</c:v>
                </c:pt>
                <c:pt idx="149">
                  <c:v>42905</c:v>
                </c:pt>
                <c:pt idx="150">
                  <c:v>42906</c:v>
                </c:pt>
              </c:numCache>
            </c:numRef>
          </c:cat>
          <c:val>
            <c:numRef>
              <c:f>'Cost analysis'!$H$2:$H$155</c:f>
              <c:numCache>
                <c:formatCode>General</c:formatCode>
                <c:ptCount val="154"/>
                <c:pt idx="4">
                  <c:v>24.682020000000001</c:v>
                </c:pt>
                <c:pt idx="5">
                  <c:v>36.486727999999999</c:v>
                </c:pt>
                <c:pt idx="6">
                  <c:v>64.217652000000001</c:v>
                </c:pt>
                <c:pt idx="7">
                  <c:v>151.12408400000001</c:v>
                </c:pt>
                <c:pt idx="8">
                  <c:v>204.37557200000001</c:v>
                </c:pt>
                <c:pt idx="9">
                  <c:v>334.64953368800002</c:v>
                </c:pt>
                <c:pt idx="10">
                  <c:v>408.37254168800001</c:v>
                </c:pt>
                <c:pt idx="11">
                  <c:v>446.44536968800003</c:v>
                </c:pt>
                <c:pt idx="12">
                  <c:v>456.19883368799566</c:v>
                </c:pt>
                <c:pt idx="13">
                  <c:v>479.11927768791639</c:v>
                </c:pt>
                <c:pt idx="14">
                  <c:v>427.17876799985481</c:v>
                </c:pt>
                <c:pt idx="15">
                  <c:v>376.47678399985477</c:v>
                </c:pt>
                <c:pt idx="16">
                  <c:v>351.94589199985478</c:v>
                </c:pt>
                <c:pt idx="17">
                  <c:v>374.94251599985921</c:v>
                </c:pt>
                <c:pt idx="18">
                  <c:v>351.89574799977839</c:v>
                </c:pt>
                <c:pt idx="19">
                  <c:v>294.69337599983999</c:v>
                </c:pt>
                <c:pt idx="20">
                  <c:v>279.03465599104004</c:v>
                </c:pt>
                <c:pt idx="21">
                  <c:v>238.05377599104003</c:v>
                </c:pt>
                <c:pt idx="22">
                  <c:v>343.32561599104002</c:v>
                </c:pt>
                <c:pt idx="23">
                  <c:v>298.72585199119999</c:v>
                </c:pt>
                <c:pt idx="24">
                  <c:v>297.02745599117804</c:v>
                </c:pt>
                <c:pt idx="25">
                  <c:v>398.95403999997802</c:v>
                </c:pt>
                <c:pt idx="26">
                  <c:v>508.762855999978</c:v>
                </c:pt>
                <c:pt idx="27">
                  <c:v>519.55927199997802</c:v>
                </c:pt>
                <c:pt idx="28">
                  <c:v>554.34796799997798</c:v>
                </c:pt>
                <c:pt idx="29">
                  <c:v>777.24502400000006</c:v>
                </c:pt>
                <c:pt idx="30">
                  <c:v>792.99922800000002</c:v>
                </c:pt>
                <c:pt idx="31">
                  <c:v>702.95115999999996</c:v>
                </c:pt>
                <c:pt idx="32">
                  <c:v>770.92432559999997</c:v>
                </c:pt>
                <c:pt idx="33">
                  <c:v>725.71470959999999</c:v>
                </c:pt>
                <c:pt idx="34">
                  <c:v>501.41136959999994</c:v>
                </c:pt>
                <c:pt idx="35">
                  <c:v>445.06930559999989</c:v>
                </c:pt>
                <c:pt idx="36">
                  <c:v>407.4182376</c:v>
                </c:pt>
                <c:pt idx="37">
                  <c:v>105.720296</c:v>
                </c:pt>
                <c:pt idx="38">
                  <c:v>113.24712</c:v>
                </c:pt>
                <c:pt idx="39">
                  <c:v>95.220720000000014</c:v>
                </c:pt>
                <c:pt idx="40">
                  <c:v>21.371064000000001</c:v>
                </c:pt>
                <c:pt idx="41">
                  <c:v>27.311063999999998</c:v>
                </c:pt>
                <c:pt idx="42">
                  <c:v>60.987464000000003</c:v>
                </c:pt>
                <c:pt idx="43">
                  <c:v>74.300160000000005</c:v>
                </c:pt>
                <c:pt idx="44">
                  <c:v>150.33207999999999</c:v>
                </c:pt>
                <c:pt idx="45">
                  <c:v>206.24495999999999</c:v>
                </c:pt>
                <c:pt idx="46">
                  <c:v>200.30495999999999</c:v>
                </c:pt>
                <c:pt idx="47">
                  <c:v>203.76968000000002</c:v>
                </c:pt>
                <c:pt idx="48">
                  <c:v>387.17424</c:v>
                </c:pt>
                <c:pt idx="49">
                  <c:v>311.14232000000004</c:v>
                </c:pt>
                <c:pt idx="50">
                  <c:v>243.3852</c:v>
                </c:pt>
                <c:pt idx="51">
                  <c:v>243.3852</c:v>
                </c:pt>
                <c:pt idx="52">
                  <c:v>208.50007999999997</c:v>
                </c:pt>
                <c:pt idx="53">
                  <c:v>5.4594000000000005</c:v>
                </c:pt>
                <c:pt idx="54">
                  <c:v>21.336427999999998</c:v>
                </c:pt>
                <c:pt idx="55">
                  <c:v>92.307788000000002</c:v>
                </c:pt>
                <c:pt idx="56">
                  <c:v>196.42818399999999</c:v>
                </c:pt>
                <c:pt idx="57">
                  <c:v>216.93788799999999</c:v>
                </c:pt>
                <c:pt idx="58">
                  <c:v>226.93302799999998</c:v>
                </c:pt>
                <c:pt idx="59">
                  <c:v>235.2756</c:v>
                </c:pt>
                <c:pt idx="60">
                  <c:v>164.30423999999999</c:v>
                </c:pt>
                <c:pt idx="61">
                  <c:v>84.160303999999996</c:v>
                </c:pt>
                <c:pt idx="62">
                  <c:v>80.475359999999995</c:v>
                </c:pt>
                <c:pt idx="63">
                  <c:v>69.276820000000001</c:v>
                </c:pt>
                <c:pt idx="64">
                  <c:v>58.998231999999994</c:v>
                </c:pt>
                <c:pt idx="65">
                  <c:v>66.704111999999995</c:v>
                </c:pt>
                <c:pt idx="66">
                  <c:v>62.105251999999993</c:v>
                </c:pt>
                <c:pt idx="67">
                  <c:v>55.69729199999999</c:v>
                </c:pt>
                <c:pt idx="68">
                  <c:v>206.90815199999997</c:v>
                </c:pt>
                <c:pt idx="69">
                  <c:v>229.97476399999996</c:v>
                </c:pt>
                <c:pt idx="70">
                  <c:v>256.43142399999999</c:v>
                </c:pt>
                <c:pt idx="71">
                  <c:v>242.441824</c:v>
                </c:pt>
                <c:pt idx="72">
                  <c:v>235.30726399999998</c:v>
                </c:pt>
                <c:pt idx="73">
                  <c:v>95.854523999999998</c:v>
                </c:pt>
                <c:pt idx="74">
                  <c:v>77.186260000000004</c:v>
                </c:pt>
                <c:pt idx="75">
                  <c:v>129.84248000000002</c:v>
                </c:pt>
                <c:pt idx="76">
                  <c:v>354.017</c:v>
                </c:pt>
                <c:pt idx="77">
                  <c:v>386.98160000000001</c:v>
                </c:pt>
                <c:pt idx="78">
                  <c:v>490.29452000000003</c:v>
                </c:pt>
                <c:pt idx="79">
                  <c:v>490.47476000000006</c:v>
                </c:pt>
                <c:pt idx="80">
                  <c:v>458.429148</c:v>
                </c:pt>
                <c:pt idx="81">
                  <c:v>237.39295999999999</c:v>
                </c:pt>
                <c:pt idx="82">
                  <c:v>196.89011999999997</c:v>
                </c:pt>
                <c:pt idx="83">
                  <c:v>100.19708799120001</c:v>
                </c:pt>
                <c:pt idx="84">
                  <c:v>81.67748799120001</c:v>
                </c:pt>
                <c:pt idx="85">
                  <c:v>26.904339991199997</c:v>
                </c:pt>
                <c:pt idx="86">
                  <c:v>18.378007991200001</c:v>
                </c:pt>
                <c:pt idx="87">
                  <c:v>92.683367991200001</c:v>
                </c:pt>
                <c:pt idx="88">
                  <c:v>82.52816</c:v>
                </c:pt>
                <c:pt idx="89">
                  <c:v>161.26470399999999</c:v>
                </c:pt>
                <c:pt idx="90">
                  <c:v>210.50296800000001</c:v>
                </c:pt>
                <c:pt idx="91">
                  <c:v>229.70639199999999</c:v>
                </c:pt>
                <c:pt idx="92">
                  <c:v>194.63041600000003</c:v>
                </c:pt>
                <c:pt idx="93">
                  <c:v>323.11940800000002</c:v>
                </c:pt>
                <c:pt idx="94">
                  <c:v>255.891784</c:v>
                </c:pt>
                <c:pt idx="95">
                  <c:v>253.23078800000002</c:v>
                </c:pt>
                <c:pt idx="96">
                  <c:v>361.22416400000003</c:v>
                </c:pt>
                <c:pt idx="97">
                  <c:v>374.95568800000001</c:v>
                </c:pt>
                <c:pt idx="98">
                  <c:v>415.40797599999996</c:v>
                </c:pt>
                <c:pt idx="99">
                  <c:v>552.207314</c:v>
                </c:pt>
                <c:pt idx="100">
                  <c:v>716.93864200000007</c:v>
                </c:pt>
                <c:pt idx="101">
                  <c:v>669.11347799999999</c:v>
                </c:pt>
                <c:pt idx="102">
                  <c:v>820.56810199999995</c:v>
                </c:pt>
                <c:pt idx="103">
                  <c:v>822.89961800000003</c:v>
                </c:pt>
                <c:pt idx="104">
                  <c:v>850.97327999999993</c:v>
                </c:pt>
                <c:pt idx="105">
                  <c:v>785.71676279999997</c:v>
                </c:pt>
                <c:pt idx="106">
                  <c:v>782.41601479999997</c:v>
                </c:pt>
                <c:pt idx="107">
                  <c:v>640.77826679999998</c:v>
                </c:pt>
                <c:pt idx="108">
                  <c:v>599.66618040000003</c:v>
                </c:pt>
                <c:pt idx="109">
                  <c:v>620.07568040000001</c:v>
                </c:pt>
                <c:pt idx="110">
                  <c:v>504.04747760000009</c:v>
                </c:pt>
                <c:pt idx="111">
                  <c:v>636.5919576</c:v>
                </c:pt>
                <c:pt idx="112">
                  <c:v>700.28977920000011</c:v>
                </c:pt>
                <c:pt idx="113">
                  <c:v>834.63129559999948</c:v>
                </c:pt>
                <c:pt idx="114">
                  <c:v>846.17917959999943</c:v>
                </c:pt>
                <c:pt idx="115">
                  <c:v>909.54131959999938</c:v>
                </c:pt>
                <c:pt idx="116">
                  <c:v>844.09746359999951</c:v>
                </c:pt>
                <c:pt idx="117">
                  <c:v>763.1161419999994</c:v>
                </c:pt>
                <c:pt idx="118">
                  <c:v>632.59813599999995</c:v>
                </c:pt>
                <c:pt idx="119">
                  <c:v>721.93523919999996</c:v>
                </c:pt>
                <c:pt idx="120">
                  <c:v>762.77361519999999</c:v>
                </c:pt>
                <c:pt idx="121">
                  <c:v>688.92479919999994</c:v>
                </c:pt>
                <c:pt idx="122">
                  <c:v>855.93561520000003</c:v>
                </c:pt>
                <c:pt idx="123">
                  <c:v>744.38943519999998</c:v>
                </c:pt>
                <c:pt idx="124">
                  <c:v>446.71302800000001</c:v>
                </c:pt>
                <c:pt idx="125">
                  <c:v>312.48863599999999</c:v>
                </c:pt>
                <c:pt idx="126">
                  <c:v>301.07232400000004</c:v>
                </c:pt>
                <c:pt idx="127">
                  <c:v>224.492704</c:v>
                </c:pt>
                <c:pt idx="128">
                  <c:v>258.61694399999999</c:v>
                </c:pt>
                <c:pt idx="129">
                  <c:v>274.58722399999999</c:v>
                </c:pt>
                <c:pt idx="130">
                  <c:v>314.90722399999999</c:v>
                </c:pt>
                <c:pt idx="131">
                  <c:v>263.52331199999998</c:v>
                </c:pt>
                <c:pt idx="132">
                  <c:v>186.207808</c:v>
                </c:pt>
                <c:pt idx="133">
                  <c:v>222.41904800000003</c:v>
                </c:pt>
                <c:pt idx="134">
                  <c:v>247.53082320000004</c:v>
                </c:pt>
                <c:pt idx="135">
                  <c:v>207.21082319999999</c:v>
                </c:pt>
                <c:pt idx="136">
                  <c:v>253.57705520000005</c:v>
                </c:pt>
                <c:pt idx="137">
                  <c:v>196.02859119999999</c:v>
                </c:pt>
                <c:pt idx="138">
                  <c:v>160.60577520000001</c:v>
                </c:pt>
                <c:pt idx="139">
                  <c:v>157.88180800000001</c:v>
                </c:pt>
                <c:pt idx="140">
                  <c:v>282.55228</c:v>
                </c:pt>
                <c:pt idx="141">
                  <c:v>265.604264</c:v>
                </c:pt>
                <c:pt idx="142">
                  <c:v>368.61274399999996</c:v>
                </c:pt>
                <c:pt idx="143">
                  <c:v>316.91488399999997</c:v>
                </c:pt>
                <c:pt idx="144">
                  <c:v>310.968796</c:v>
                </c:pt>
                <c:pt idx="145">
                  <c:v>265.01274000000001</c:v>
                </c:pt>
                <c:pt idx="146">
                  <c:v>242.75713200000001</c:v>
                </c:pt>
                <c:pt idx="147">
                  <c:v>145.44593999999998</c:v>
                </c:pt>
                <c:pt idx="148">
                  <c:v>131.57029599999998</c:v>
                </c:pt>
                <c:pt idx="149">
                  <c:v>149.660752</c:v>
                </c:pt>
                <c:pt idx="150">
                  <c:v>137.201244</c:v>
                </c:pt>
              </c:numCache>
            </c:numRef>
          </c:val>
          <c:smooth val="0"/>
        </c:ser>
        <c:dLbls>
          <c:showLegendKey val="0"/>
          <c:showVal val="0"/>
          <c:showCatName val="0"/>
          <c:showSerName val="0"/>
          <c:showPercent val="0"/>
          <c:showBubbleSize val="0"/>
        </c:dLbls>
        <c:marker val="1"/>
        <c:smooth val="0"/>
        <c:axId val="209436160"/>
        <c:axId val="160611072"/>
      </c:lineChart>
      <c:dateAx>
        <c:axId val="209436160"/>
        <c:scaling>
          <c:orientation val="minMax"/>
        </c:scaling>
        <c:delete val="0"/>
        <c:axPos val="b"/>
        <c:numFmt formatCode="m/d/yyyy" sourceLinked="1"/>
        <c:majorTickMark val="out"/>
        <c:minorTickMark val="none"/>
        <c:tickLblPos val="nextTo"/>
        <c:crossAx val="160611072"/>
        <c:crosses val="autoZero"/>
        <c:auto val="1"/>
        <c:lblOffset val="100"/>
        <c:baseTimeUnit val="days"/>
      </c:dateAx>
      <c:valAx>
        <c:axId val="160611072"/>
        <c:scaling>
          <c:orientation val="minMax"/>
        </c:scaling>
        <c:delete val="0"/>
        <c:axPos val="l"/>
        <c:majorGridlines/>
        <c:numFmt formatCode="General" sourceLinked="1"/>
        <c:majorTickMark val="out"/>
        <c:minorTickMark val="none"/>
        <c:tickLblPos val="nextTo"/>
        <c:crossAx val="2094361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485775</xdr:colOff>
          <xdr:row>0</xdr:row>
          <xdr:rowOff>104775</xdr:rowOff>
        </xdr:from>
        <xdr:to>
          <xdr:col>8</xdr:col>
          <xdr:colOff>304800</xdr:colOff>
          <xdr:row>0</xdr:row>
          <xdr:rowOff>409575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Get Trades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638175</xdr:colOff>
          <xdr:row>0</xdr:row>
          <xdr:rowOff>85725</xdr:rowOff>
        </xdr:from>
        <xdr:to>
          <xdr:col>10</xdr:col>
          <xdr:colOff>476250</xdr:colOff>
          <xdr:row>1</xdr:row>
          <xdr:rowOff>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Output Trades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2</xdr:row>
          <xdr:rowOff>28575</xdr:rowOff>
        </xdr:from>
        <xdr:to>
          <xdr:col>5</xdr:col>
          <xdr:colOff>390525</xdr:colOff>
          <xdr:row>4</xdr:row>
          <xdr:rowOff>76200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prices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247649</xdr:colOff>
      <xdr:row>8</xdr:row>
      <xdr:rowOff>114299</xdr:rowOff>
    </xdr:from>
    <xdr:to>
      <xdr:col>24</xdr:col>
      <xdr:colOff>85724</xdr:colOff>
      <xdr:row>34</xdr:row>
      <xdr:rowOff>85724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253"/>
  <sheetViews>
    <sheetView zoomScaleNormal="100" workbookViewId="0">
      <pane xSplit="1" ySplit="3" topLeftCell="B241" activePane="bottomRight" state="frozen"/>
      <selection pane="topRight" activeCell="B1" sqref="B1"/>
      <selection pane="bottomLeft" activeCell="A4" sqref="A4"/>
      <selection pane="bottomRight" activeCell="A251" sqref="A251:C251"/>
    </sheetView>
  </sheetViews>
  <sheetFormatPr defaultRowHeight="13.5" x14ac:dyDescent="0.15"/>
  <cols>
    <col min="1" max="1" width="11.625" bestFit="1" customWidth="1"/>
    <col min="2" max="2" width="8.5" bestFit="1" customWidth="1"/>
    <col min="3" max="3" width="8.125" style="30" customWidth="1"/>
    <col min="4" max="4" width="13.875" style="30" bestFit="1" customWidth="1"/>
    <col min="5" max="5" width="16.125" bestFit="1" customWidth="1"/>
    <col min="6" max="6" width="12.375" style="29" customWidth="1"/>
    <col min="7" max="7" width="21.625" bestFit="1" customWidth="1"/>
    <col min="8" max="8" width="13.375" customWidth="1"/>
    <col min="9" max="9" width="14.5" customWidth="1"/>
    <col min="11" max="11" width="10.5" style="30" bestFit="1" customWidth="1"/>
    <col min="12" max="12" width="14.875" customWidth="1"/>
    <col min="13" max="13" width="14.125" customWidth="1"/>
    <col min="14" max="14" width="80.125" style="17" customWidth="1"/>
    <col min="15" max="15" width="13.875" bestFit="1" customWidth="1"/>
    <col min="16" max="16" width="11.625" bestFit="1" customWidth="1"/>
    <col min="17" max="18" width="10.5" bestFit="1" customWidth="1"/>
    <col min="19" max="19" width="10.5" style="30" customWidth="1"/>
    <col min="20" max="20" width="13.875" bestFit="1" customWidth="1"/>
    <col min="21" max="21" width="11.625" bestFit="1" customWidth="1"/>
    <col min="22" max="22" width="18.375" style="30" bestFit="1" customWidth="1"/>
    <col min="23" max="23" width="13.875" bestFit="1" customWidth="1"/>
    <col min="24" max="24" width="13.875" style="30" customWidth="1"/>
    <col min="25" max="25" width="80.125" customWidth="1"/>
  </cols>
  <sheetData>
    <row r="1" spans="1:26" x14ac:dyDescent="0.15">
      <c r="T1" t="s">
        <v>1380</v>
      </c>
      <c r="U1">
        <v>1.1100000000000001</v>
      </c>
    </row>
    <row r="2" spans="1:26" x14ac:dyDescent="0.15">
      <c r="O2" t="s">
        <v>1387</v>
      </c>
      <c r="P2" t="s">
        <v>1388</v>
      </c>
    </row>
    <row r="3" spans="1:26" x14ac:dyDescent="0.15">
      <c r="A3" t="s">
        <v>1112</v>
      </c>
      <c r="B3" t="s">
        <v>1111</v>
      </c>
      <c r="C3" s="30" t="s">
        <v>4272</v>
      </c>
      <c r="D3" s="30" t="s">
        <v>4276</v>
      </c>
      <c r="E3" t="s">
        <v>4275</v>
      </c>
      <c r="F3" s="29" t="s">
        <v>1229</v>
      </c>
      <c r="G3" t="s">
        <v>1209</v>
      </c>
      <c r="H3" t="s">
        <v>1210</v>
      </c>
      <c r="I3" t="s">
        <v>1211</v>
      </c>
      <c r="J3" t="s">
        <v>1316</v>
      </c>
      <c r="K3" s="30" t="s">
        <v>4285</v>
      </c>
      <c r="L3" t="s">
        <v>1317</v>
      </c>
      <c r="M3" t="s">
        <v>1323</v>
      </c>
      <c r="N3" s="17" t="s">
        <v>1342</v>
      </c>
      <c r="O3" t="s">
        <v>1359</v>
      </c>
      <c r="P3" t="s">
        <v>1360</v>
      </c>
      <c r="Q3" t="s">
        <v>1361</v>
      </c>
      <c r="R3" t="s">
        <v>1362</v>
      </c>
      <c r="S3" s="30" t="s">
        <v>4298</v>
      </c>
      <c r="T3" t="s">
        <v>1378</v>
      </c>
      <c r="U3" t="s">
        <v>1379</v>
      </c>
      <c r="V3" s="30" t="s">
        <v>3747</v>
      </c>
      <c r="W3" t="s">
        <v>4428</v>
      </c>
      <c r="X3" s="30" t="s">
        <v>4427</v>
      </c>
      <c r="Y3" t="s">
        <v>4322</v>
      </c>
      <c r="Z3" t="s">
        <v>4321</v>
      </c>
    </row>
    <row r="4" spans="1:26" x14ac:dyDescent="0.15">
      <c r="A4" s="1">
        <v>42681</v>
      </c>
      <c r="B4">
        <f>WEEKDAY(A4,2)</f>
        <v>1</v>
      </c>
      <c r="E4" s="20"/>
      <c r="F4" s="4"/>
      <c r="L4">
        <f>G4+J4</f>
        <v>0</v>
      </c>
      <c r="O4" s="41">
        <f ca="1">SUMIFS(Stock!$O:$O,Stock!$A:$A,'Asset Line A share'!$A4,Stock!$I:$I,O$2)</f>
        <v>71140</v>
      </c>
      <c r="P4" s="41">
        <f ca="1">SUMIFS(Stock!$O:$O,Stock!$A:$A,'Asset Line A share'!$A4,Stock!$I:$I,P$2)</f>
        <v>5880</v>
      </c>
      <c r="Q4" s="40">
        <f t="shared" ref="Q4:Q35" ca="1" si="0">IF(O4&lt;&gt;0,+H4/O4,"")</f>
        <v>0</v>
      </c>
      <c r="R4" s="40">
        <f t="shared" ref="R4:R35" ca="1" si="1">IF(P4&lt;&gt;0,+I4/P4,"")</f>
        <v>0</v>
      </c>
      <c r="S4" s="40"/>
      <c r="T4" s="30">
        <v>863100</v>
      </c>
      <c r="Y4" s="17"/>
    </row>
    <row r="5" spans="1:26" x14ac:dyDescent="0.15">
      <c r="A5" s="1">
        <v>42682</v>
      </c>
      <c r="B5">
        <f>WEEKDAY(A5,2)</f>
        <v>2</v>
      </c>
      <c r="C5" s="30">
        <v>0</v>
      </c>
      <c r="D5" s="20">
        <v>1459485.36</v>
      </c>
      <c r="E5" s="20">
        <f>+C5+D5</f>
        <v>1459485.36</v>
      </c>
      <c r="F5" s="4"/>
      <c r="L5" s="30">
        <f t="shared" ref="L5:L12" si="2">G5+J5</f>
        <v>0</v>
      </c>
      <c r="O5" s="41">
        <f ca="1">SUMIFS(Stock!$O:$O,Stock!$A:$A,'Asset Line A share'!$A5,Stock!$I:$I,O$2)</f>
        <v>0</v>
      </c>
      <c r="P5" s="41">
        <f ca="1">SUMIFS(Stock!$O:$O,Stock!$A:$A,'Asset Line A share'!$A5,Stock!$I:$I,P$2)</f>
        <v>71256</v>
      </c>
      <c r="Q5" s="40" t="str">
        <f t="shared" ca="1" si="0"/>
        <v/>
      </c>
      <c r="R5" s="40">
        <f t="shared" ca="1" si="1"/>
        <v>0</v>
      </c>
      <c r="S5" s="41">
        <f ca="1">+S6+P6-O6</f>
        <v>190925.91239678813</v>
      </c>
      <c r="T5" s="30">
        <v>863100</v>
      </c>
      <c r="Y5" s="17"/>
    </row>
    <row r="6" spans="1:26" x14ac:dyDescent="0.15">
      <c r="A6" s="1">
        <v>42683</v>
      </c>
      <c r="B6">
        <f>WEEKDAY(A6,2)</f>
        <v>3</v>
      </c>
      <c r="C6" s="30">
        <v>0</v>
      </c>
      <c r="D6" s="20">
        <v>1459485.36</v>
      </c>
      <c r="E6" s="20">
        <v>1459485.36</v>
      </c>
      <c r="F6" s="4">
        <f>+E6/E5-1</f>
        <v>0</v>
      </c>
      <c r="L6" s="30">
        <f t="shared" si="2"/>
        <v>0</v>
      </c>
      <c r="O6" s="41">
        <f ca="1">SUMIFS(Stock!$O:$O,Stock!$A:$A,'Asset Line A share'!$A6,Stock!$I:$I,O$2)</f>
        <v>0</v>
      </c>
      <c r="P6" s="41">
        <f ca="1">SUMIFS(Stock!$O:$O,Stock!$A:$A,'Asset Line A share'!$A6,Stock!$I:$I,P$2)</f>
        <v>0</v>
      </c>
      <c r="Q6" s="40" t="str">
        <f t="shared" ca="1" si="0"/>
        <v/>
      </c>
      <c r="R6" s="40" t="str">
        <f t="shared" ca="1" si="1"/>
        <v/>
      </c>
      <c r="S6" s="41">
        <f t="shared" ref="S6:S69" ca="1" si="3">+S7+P7-O7</f>
        <v>190925.91239678813</v>
      </c>
      <c r="T6" s="30">
        <v>863100</v>
      </c>
      <c r="Y6" s="17"/>
    </row>
    <row r="7" spans="1:26" x14ac:dyDescent="0.15">
      <c r="A7" s="1">
        <v>42684</v>
      </c>
      <c r="B7">
        <f>WEEKDAY(A7,2)</f>
        <v>4</v>
      </c>
      <c r="C7" s="30">
        <v>0</v>
      </c>
      <c r="D7" s="20">
        <v>1459485.36</v>
      </c>
      <c r="E7" s="20">
        <v>1459485.36</v>
      </c>
      <c r="F7" s="4">
        <f t="shared" ref="F7:F38" si="4">+E7/E6-1</f>
        <v>0</v>
      </c>
      <c r="L7" s="30">
        <f t="shared" si="2"/>
        <v>0</v>
      </c>
      <c r="O7" s="41">
        <f ca="1">SUMIFS(Stock!$O:$O,Stock!$A:$A,'Asset Line A share'!$A7,Stock!$I:$I,O$2)</f>
        <v>43080</v>
      </c>
      <c r="P7" s="41">
        <f ca="1">SUMIFS(Stock!$O:$O,Stock!$A:$A,'Asset Line A share'!$A7,Stock!$I:$I,P$2)</f>
        <v>0</v>
      </c>
      <c r="Q7" s="40">
        <f t="shared" ca="1" si="0"/>
        <v>0</v>
      </c>
      <c r="R7" s="40" t="str">
        <f t="shared" ca="1" si="1"/>
        <v/>
      </c>
      <c r="S7" s="41">
        <f t="shared" ca="1" si="3"/>
        <v>234005.91239678813</v>
      </c>
      <c r="T7" s="30">
        <v>863100</v>
      </c>
      <c r="Y7" s="17"/>
    </row>
    <row r="8" spans="1:26" x14ac:dyDescent="0.15">
      <c r="A8" s="1">
        <v>42685</v>
      </c>
      <c r="B8">
        <f t="shared" ref="B8:B84" si="5">WEEKDAY(A8,2)</f>
        <v>5</v>
      </c>
      <c r="C8" s="30">
        <v>0</v>
      </c>
      <c r="D8" s="20">
        <v>1459485.36</v>
      </c>
      <c r="E8" s="20">
        <v>1459485.36</v>
      </c>
      <c r="F8" s="4">
        <f t="shared" si="4"/>
        <v>0</v>
      </c>
      <c r="L8" s="30">
        <f t="shared" si="2"/>
        <v>0</v>
      </c>
      <c r="M8" s="37"/>
      <c r="O8" s="41">
        <f ca="1">SUMIFS(Stock!$O:$O,Stock!$A:$A,'Asset Line A share'!$A8,Stock!$I:$I,O$2)</f>
        <v>0</v>
      </c>
      <c r="P8" s="41">
        <f ca="1">SUMIFS(Stock!$O:$O,Stock!$A:$A,'Asset Line A share'!$A8,Stock!$I:$I,P$2)</f>
        <v>0</v>
      </c>
      <c r="Q8" s="40" t="str">
        <f t="shared" ca="1" si="0"/>
        <v/>
      </c>
      <c r="R8" s="40" t="str">
        <f t="shared" ca="1" si="1"/>
        <v/>
      </c>
      <c r="S8" s="41">
        <f t="shared" ca="1" si="3"/>
        <v>234005.91239678813</v>
      </c>
      <c r="T8" s="30">
        <v>863100</v>
      </c>
      <c r="Y8" s="17"/>
    </row>
    <row r="9" spans="1:26" x14ac:dyDescent="0.15">
      <c r="A9" s="1">
        <v>42688</v>
      </c>
      <c r="B9">
        <f t="shared" si="5"/>
        <v>1</v>
      </c>
      <c r="C9" s="30">
        <v>0</v>
      </c>
      <c r="D9" s="20">
        <v>1459485.36</v>
      </c>
      <c r="E9" s="20">
        <v>1459485.36</v>
      </c>
      <c r="F9" s="4">
        <f t="shared" si="4"/>
        <v>0</v>
      </c>
      <c r="L9" s="18">
        <f t="shared" si="2"/>
        <v>0</v>
      </c>
      <c r="M9" s="37"/>
      <c r="O9" s="41">
        <f ca="1">SUMIFS(Stock!$O:$O,Stock!$A:$A,'Asset Line A share'!$A9,Stock!$I:$I,O$2)</f>
        <v>404752</v>
      </c>
      <c r="P9" s="41">
        <f ca="1">SUMIFS(Stock!$O:$O,Stock!$A:$A,'Asset Line A share'!$A9,Stock!$I:$I,P$2)</f>
        <v>0</v>
      </c>
      <c r="Q9" s="40">
        <f t="shared" ca="1" si="0"/>
        <v>0</v>
      </c>
      <c r="R9" s="40" t="str">
        <f t="shared" ca="1" si="1"/>
        <v/>
      </c>
      <c r="S9" s="41">
        <f t="shared" ca="1" si="3"/>
        <v>638757.91239678813</v>
      </c>
      <c r="T9" s="30">
        <v>863100</v>
      </c>
      <c r="Y9" s="17"/>
    </row>
    <row r="10" spans="1:26" x14ac:dyDescent="0.15">
      <c r="A10" s="1">
        <v>42689</v>
      </c>
      <c r="B10">
        <f t="shared" si="5"/>
        <v>2</v>
      </c>
      <c r="C10" s="30">
        <v>0</v>
      </c>
      <c r="D10" s="20">
        <v>1456422.18</v>
      </c>
      <c r="E10" s="20">
        <v>1456422.18</v>
      </c>
      <c r="F10" s="4">
        <f t="shared" si="4"/>
        <v>-2.0988083087042364E-3</v>
      </c>
      <c r="L10" s="18">
        <f t="shared" si="2"/>
        <v>0</v>
      </c>
      <c r="M10" s="37"/>
      <c r="O10" s="41">
        <f ca="1">SUMIFS(Stock!$O:$O,Stock!$A:$A,'Asset Line A share'!$A10,Stock!$I:$I,O$2)</f>
        <v>298721</v>
      </c>
      <c r="P10" s="41">
        <f ca="1">SUMIFS(Stock!$O:$O,Stock!$A:$A,'Asset Line A share'!$A10,Stock!$I:$I,P$2)</f>
        <v>133474</v>
      </c>
      <c r="Q10" s="40">
        <f t="shared" ca="1" si="0"/>
        <v>0</v>
      </c>
      <c r="R10" s="40">
        <f t="shared" ca="1" si="1"/>
        <v>0</v>
      </c>
      <c r="S10" s="41">
        <f t="shared" ca="1" si="3"/>
        <v>804004.91239678813</v>
      </c>
      <c r="T10" s="30">
        <v>863100</v>
      </c>
      <c r="Y10" s="17"/>
    </row>
    <row r="11" spans="1:26" x14ac:dyDescent="0.15">
      <c r="A11" s="1">
        <v>42690</v>
      </c>
      <c r="B11">
        <f t="shared" si="5"/>
        <v>3</v>
      </c>
      <c r="C11" s="30">
        <v>0</v>
      </c>
      <c r="D11" s="20">
        <v>1457619</v>
      </c>
      <c r="E11" s="20">
        <v>1457619</v>
      </c>
      <c r="F11" s="4">
        <f t="shared" si="4"/>
        <v>8.2175348359503353E-4</v>
      </c>
      <c r="L11" s="18">
        <f t="shared" si="2"/>
        <v>0</v>
      </c>
      <c r="M11" s="37"/>
      <c r="O11" s="41">
        <f ca="1">SUMIFS(Stock!$O:$O,Stock!$A:$A,'Asset Line A share'!$A11,Stock!$I:$I,O$2)</f>
        <v>170904</v>
      </c>
      <c r="P11" s="41">
        <f ca="1">SUMIFS(Stock!$O:$O,Stock!$A:$A,'Asset Line A share'!$A11,Stock!$I:$I,P$2)</f>
        <v>309735</v>
      </c>
      <c r="Q11" s="40">
        <f t="shared" ca="1" si="0"/>
        <v>0</v>
      </c>
      <c r="R11" s="40">
        <f t="shared" ca="1" si="1"/>
        <v>0</v>
      </c>
      <c r="S11" s="41">
        <f t="shared" ca="1" si="3"/>
        <v>665173.91239678813</v>
      </c>
      <c r="T11" s="30">
        <v>863100</v>
      </c>
      <c r="Y11" s="17"/>
    </row>
    <row r="12" spans="1:26" x14ac:dyDescent="0.15">
      <c r="A12" s="1">
        <v>42691</v>
      </c>
      <c r="B12">
        <f t="shared" si="5"/>
        <v>4</v>
      </c>
      <c r="C12" s="30">
        <v>0</v>
      </c>
      <c r="D12" s="20">
        <v>1453934.66</v>
      </c>
      <c r="E12" s="20">
        <v>1453934.66</v>
      </c>
      <c r="F12" s="4">
        <f t="shared" si="4"/>
        <v>-2.5276426830331822E-3</v>
      </c>
      <c r="G12">
        <v>-194.73</v>
      </c>
      <c r="H12">
        <f>+G12-I12</f>
        <v>-157.72999999999999</v>
      </c>
      <c r="I12">
        <v>-37</v>
      </c>
      <c r="L12" s="18">
        <f t="shared" si="2"/>
        <v>-194.73</v>
      </c>
      <c r="M12" s="37"/>
      <c r="O12" s="41">
        <f ca="1">SUMIFS(Stock!$O:$O,Stock!$A:$A,'Asset Line A share'!$A12,Stock!$I:$I,O$2)</f>
        <v>316580</v>
      </c>
      <c r="P12" s="41">
        <f ca="1">SUMIFS(Stock!$O:$O,Stock!$A:$A,'Asset Line A share'!$A12,Stock!$I:$I,P$2)</f>
        <v>136333</v>
      </c>
      <c r="Q12" s="40">
        <f t="shared" ca="1" si="0"/>
        <v>-4.9823109482595234E-4</v>
      </c>
      <c r="R12" s="40">
        <f t="shared" ca="1" si="1"/>
        <v>-2.7139430658754669E-4</v>
      </c>
      <c r="S12" s="41">
        <f t="shared" ca="1" si="3"/>
        <v>845420.91239678813</v>
      </c>
      <c r="T12" s="30">
        <v>863100</v>
      </c>
      <c r="Y12" s="17"/>
    </row>
    <row r="13" spans="1:26" x14ac:dyDescent="0.15">
      <c r="A13" s="1">
        <v>42692</v>
      </c>
      <c r="B13">
        <f t="shared" si="5"/>
        <v>5</v>
      </c>
      <c r="C13" s="30">
        <v>0</v>
      </c>
      <c r="D13" s="20">
        <v>1450848.56</v>
      </c>
      <c r="E13" s="20">
        <v>1450848.56</v>
      </c>
      <c r="F13" s="4">
        <f t="shared" si="4"/>
        <v>-2.1225850685751002E-3</v>
      </c>
      <c r="L13" s="18"/>
      <c r="M13" s="37"/>
      <c r="O13" s="41">
        <f ca="1">SUMIFS(Stock!$O:$O,Stock!$A:$A,'Asset Line A share'!$A13,Stock!$I:$I,O$2)</f>
        <v>228044.94</v>
      </c>
      <c r="P13" s="41">
        <f ca="1">SUMIFS(Stock!$O:$O,Stock!$A:$A,'Asset Line A share'!$A13,Stock!$I:$I,P$2)</f>
        <v>475770.00199999998</v>
      </c>
      <c r="Q13" s="40">
        <f t="shared" ca="1" si="0"/>
        <v>0</v>
      </c>
      <c r="R13" s="40">
        <f t="shared" ca="1" si="1"/>
        <v>0</v>
      </c>
      <c r="S13" s="41">
        <f t="shared" ca="1" si="3"/>
        <v>597695.85039678821</v>
      </c>
      <c r="T13" s="30">
        <v>863100</v>
      </c>
      <c r="Y13" s="17"/>
    </row>
    <row r="14" spans="1:26" x14ac:dyDescent="0.15">
      <c r="A14" s="1">
        <v>42695</v>
      </c>
      <c r="B14">
        <f t="shared" si="5"/>
        <v>1</v>
      </c>
      <c r="C14" s="30">
        <v>0</v>
      </c>
      <c r="D14" s="20">
        <v>1454019.34</v>
      </c>
      <c r="E14" s="20">
        <v>1454019.34</v>
      </c>
      <c r="F14" s="4">
        <f t="shared" si="4"/>
        <v>2.1854658628188695E-3</v>
      </c>
      <c r="L14" s="18"/>
      <c r="M14" s="37"/>
      <c r="O14" s="41">
        <f ca="1">SUMIFS(Stock!$O:$O,Stock!$A:$A,'Asset Line A share'!$A14,Stock!$I:$I,O$2)</f>
        <v>244080</v>
      </c>
      <c r="P14" s="41">
        <f ca="1">SUMIFS(Stock!$O:$O,Stock!$A:$A,'Asset Line A share'!$A14,Stock!$I:$I,P$2)</f>
        <v>330319</v>
      </c>
      <c r="Q14" s="40">
        <f t="shared" ca="1" si="0"/>
        <v>0</v>
      </c>
      <c r="R14" s="40">
        <f t="shared" ca="1" si="1"/>
        <v>0</v>
      </c>
      <c r="S14" s="41">
        <f t="shared" ca="1" si="3"/>
        <v>511456.85039678821</v>
      </c>
      <c r="T14" s="30">
        <v>863100</v>
      </c>
      <c r="Y14" s="17"/>
    </row>
    <row r="15" spans="1:26" x14ac:dyDescent="0.15">
      <c r="A15" s="1">
        <v>42696</v>
      </c>
      <c r="B15">
        <f t="shared" si="5"/>
        <v>2</v>
      </c>
      <c r="C15" s="30">
        <v>0</v>
      </c>
      <c r="D15" s="20">
        <v>1455089.34</v>
      </c>
      <c r="E15" s="20">
        <v>1455089.34</v>
      </c>
      <c r="F15" s="4">
        <f t="shared" si="4"/>
        <v>7.3589117459738063E-4</v>
      </c>
      <c r="L15" s="18"/>
      <c r="M15" s="37"/>
      <c r="O15" s="41">
        <f ca="1">SUMIFS(Stock!$O:$O,Stock!$A:$A,'Asset Line A share'!$A15,Stock!$I:$I,O$2)</f>
        <v>300117</v>
      </c>
      <c r="P15" s="41">
        <f ca="1">SUMIFS(Stock!$O:$O,Stock!$A:$A,'Asset Line A share'!$A15,Stock!$I:$I,P$2)</f>
        <v>292057</v>
      </c>
      <c r="Q15" s="40">
        <f t="shared" ca="1" si="0"/>
        <v>0</v>
      </c>
      <c r="R15" s="40">
        <f t="shared" ca="1" si="1"/>
        <v>0</v>
      </c>
      <c r="S15" s="41">
        <f t="shared" ca="1" si="3"/>
        <v>519516.85039678821</v>
      </c>
      <c r="T15" s="30">
        <v>863100</v>
      </c>
      <c r="Y15" s="17"/>
    </row>
    <row r="16" spans="1:26" x14ac:dyDescent="0.15">
      <c r="A16" s="1">
        <v>42697</v>
      </c>
      <c r="B16">
        <f t="shared" si="5"/>
        <v>3</v>
      </c>
      <c r="C16" s="30">
        <v>0</v>
      </c>
      <c r="D16" s="20">
        <v>1455089.34</v>
      </c>
      <c r="E16" s="20">
        <v>1455089.34</v>
      </c>
      <c r="F16" s="4">
        <f t="shared" si="4"/>
        <v>0</v>
      </c>
      <c r="L16" s="18"/>
      <c r="M16" s="37"/>
      <c r="O16" s="41">
        <f ca="1">SUMIFS(Stock!$O:$O,Stock!$A:$A,'Asset Line A share'!$A16,Stock!$I:$I,O$2)</f>
        <v>383048</v>
      </c>
      <c r="P16" s="41">
        <f ca="1">SUMIFS(Stock!$O:$O,Stock!$A:$A,'Asset Line A share'!$A16,Stock!$I:$I,P$2)</f>
        <v>326440.9999999</v>
      </c>
      <c r="Q16" s="40">
        <f t="shared" ca="1" si="0"/>
        <v>0</v>
      </c>
      <c r="R16" s="40">
        <f t="shared" ca="1" si="1"/>
        <v>0</v>
      </c>
      <c r="S16" s="41">
        <f t="shared" ca="1" si="3"/>
        <v>576123.85039688821</v>
      </c>
      <c r="T16" s="30">
        <v>863100</v>
      </c>
      <c r="Y16" s="17"/>
    </row>
    <row r="17" spans="1:27" x14ac:dyDescent="0.15">
      <c r="A17" s="1">
        <v>42698</v>
      </c>
      <c r="B17">
        <f t="shared" si="5"/>
        <v>4</v>
      </c>
      <c r="C17" s="30">
        <v>0</v>
      </c>
      <c r="D17" s="20">
        <v>1446124.57</v>
      </c>
      <c r="E17" s="20">
        <v>1446124.57</v>
      </c>
      <c r="F17" s="4">
        <f t="shared" si="4"/>
        <v>-6.1609756552817307E-3</v>
      </c>
      <c r="L17" s="18"/>
      <c r="M17" s="37"/>
      <c r="O17" s="41">
        <f ca="1">SUMIFS(Stock!$O:$O,Stock!$A:$A,'Asset Line A share'!$A17,Stock!$I:$I,O$2)</f>
        <v>215254.99999819999</v>
      </c>
      <c r="P17" s="41">
        <f ca="1">SUMIFS(Stock!$O:$O,Stock!$A:$A,'Asset Line A share'!$A17,Stock!$I:$I,P$2)</f>
        <v>282223</v>
      </c>
      <c r="Q17" s="40">
        <f t="shared" ca="1" si="0"/>
        <v>0</v>
      </c>
      <c r="R17" s="40">
        <f t="shared" ca="1" si="1"/>
        <v>0</v>
      </c>
      <c r="S17" s="41">
        <f t="shared" ca="1" si="3"/>
        <v>509155.8503950882</v>
      </c>
      <c r="T17" s="30">
        <v>863100</v>
      </c>
      <c r="Y17" s="17"/>
    </row>
    <row r="18" spans="1:27" x14ac:dyDescent="0.15">
      <c r="A18" s="1">
        <v>42699</v>
      </c>
      <c r="B18">
        <f t="shared" si="5"/>
        <v>5</v>
      </c>
      <c r="C18" s="30">
        <v>0</v>
      </c>
      <c r="D18" s="20">
        <v>1446124.57</v>
      </c>
      <c r="E18" s="20">
        <v>1446124.57</v>
      </c>
      <c r="F18" s="4">
        <f t="shared" si="4"/>
        <v>0</v>
      </c>
      <c r="L18" s="18"/>
      <c r="M18" s="37"/>
      <c r="O18" s="41">
        <f ca="1">SUMIFS(Stock!$O:$O,Stock!$A:$A,'Asset Line A share'!$A18,Stock!$I:$I,O$2)</f>
        <v>98999</v>
      </c>
      <c r="P18" s="41">
        <f ca="1">SUMIFS(Stock!$O:$O,Stock!$A:$A,'Asset Line A share'!$A18,Stock!$I:$I,P$2)</f>
        <v>307268.99999859999</v>
      </c>
      <c r="Q18" s="40">
        <f t="shared" ca="1" si="0"/>
        <v>0</v>
      </c>
      <c r="R18" s="40">
        <f t="shared" ca="1" si="1"/>
        <v>0</v>
      </c>
      <c r="S18" s="41">
        <f t="shared" ca="1" si="3"/>
        <v>300885.85039648821</v>
      </c>
      <c r="T18" s="30">
        <v>863100</v>
      </c>
      <c r="Y18" s="17"/>
    </row>
    <row r="19" spans="1:27" x14ac:dyDescent="0.15">
      <c r="A19" s="1">
        <v>42702</v>
      </c>
      <c r="B19">
        <f t="shared" si="5"/>
        <v>1</v>
      </c>
      <c r="C19" s="30">
        <v>0</v>
      </c>
      <c r="D19" s="20">
        <v>1449205.48</v>
      </c>
      <c r="E19" s="20">
        <v>1449205.48</v>
      </c>
      <c r="F19" s="4">
        <f t="shared" si="4"/>
        <v>2.1304596187035063E-3</v>
      </c>
      <c r="L19" s="18"/>
      <c r="M19" s="37"/>
      <c r="O19" s="41">
        <f ca="1">SUMIFS(Stock!$O:$O,Stock!$A:$A,'Asset Line A share'!$A19,Stock!$I:$I,O$2)</f>
        <v>350763</v>
      </c>
      <c r="P19" s="41">
        <f ca="1">SUMIFS(Stock!$O:$O,Stock!$A:$A,'Asset Line A share'!$A19,Stock!$I:$I,P$2)</f>
        <v>102986</v>
      </c>
      <c r="Q19" s="40">
        <f t="shared" ca="1" si="0"/>
        <v>0</v>
      </c>
      <c r="R19" s="40">
        <f t="shared" ca="1" si="1"/>
        <v>0</v>
      </c>
      <c r="S19" s="41">
        <f t="shared" ca="1" si="3"/>
        <v>548662.85039648821</v>
      </c>
      <c r="T19" s="30">
        <v>863100</v>
      </c>
      <c r="Y19" s="17"/>
    </row>
    <row r="20" spans="1:27" x14ac:dyDescent="0.15">
      <c r="A20" s="1">
        <v>42703</v>
      </c>
      <c r="B20" s="30">
        <f t="shared" si="5"/>
        <v>2</v>
      </c>
      <c r="C20" s="30">
        <v>0</v>
      </c>
      <c r="D20" s="20">
        <v>1458660.15</v>
      </c>
      <c r="E20" s="20">
        <v>1458660.15</v>
      </c>
      <c r="F20" s="4">
        <f t="shared" si="4"/>
        <v>6.5240368812296001E-3</v>
      </c>
      <c r="G20">
        <v>-3150</v>
      </c>
      <c r="H20">
        <v>238</v>
      </c>
      <c r="I20">
        <v>-3388</v>
      </c>
      <c r="J20">
        <v>12614</v>
      </c>
      <c r="L20" s="18">
        <f>G20+J20</f>
        <v>9464</v>
      </c>
      <c r="M20" s="37">
        <f t="shared" ref="M20:M40" si="6">+E20-E19</f>
        <v>9454.6699999999255</v>
      </c>
      <c r="N20" s="39"/>
      <c r="O20" s="41">
        <f ca="1">SUMIFS(Stock!$O:$O,Stock!$A:$A,'Asset Line A share'!$A20,Stock!$I:$I,O$2)</f>
        <v>275230</v>
      </c>
      <c r="P20" s="41">
        <f ca="1">SUMIFS(Stock!$O:$O,Stock!$A:$A,'Asset Line A share'!$A20,Stock!$I:$I,P$2)</f>
        <v>183180</v>
      </c>
      <c r="Q20" s="40">
        <f t="shared" ca="1" si="0"/>
        <v>8.6473131562693018E-4</v>
      </c>
      <c r="R20" s="40">
        <f t="shared" ca="1" si="1"/>
        <v>-1.849546893765695E-2</v>
      </c>
      <c r="S20" s="41">
        <f t="shared" ca="1" si="3"/>
        <v>640712.85039648821</v>
      </c>
      <c r="T20" s="30">
        <v>863100</v>
      </c>
      <c r="Y20" s="17"/>
    </row>
    <row r="21" spans="1:27" x14ac:dyDescent="0.15">
      <c r="A21" s="1">
        <v>42704</v>
      </c>
      <c r="B21" s="30">
        <f t="shared" si="5"/>
        <v>3</v>
      </c>
      <c r="C21" s="30">
        <v>0</v>
      </c>
      <c r="D21" s="20">
        <v>1458826.56</v>
      </c>
      <c r="E21" s="20">
        <v>1458826.56</v>
      </c>
      <c r="F21" s="4">
        <f t="shared" si="4"/>
        <v>1.1408414770230912E-4</v>
      </c>
      <c r="G21">
        <v>2298.7199999999998</v>
      </c>
      <c r="H21">
        <v>895.61</v>
      </c>
      <c r="I21">
        <v>1403.12</v>
      </c>
      <c r="J21">
        <v>-2271</v>
      </c>
      <c r="L21" s="18">
        <f>G21+J21</f>
        <v>27.7199999999998</v>
      </c>
      <c r="M21" s="37">
        <f t="shared" si="6"/>
        <v>166.41000000014901</v>
      </c>
      <c r="O21" s="41">
        <f ca="1">SUMIFS(Stock!$O:$O,Stock!$A:$A,'Asset Line A share'!$A21,Stock!$I:$I,O$2)</f>
        <v>217655</v>
      </c>
      <c r="P21" s="41">
        <f ca="1">SUMIFS(Stock!$O:$O,Stock!$A:$A,'Asset Line A share'!$A21,Stock!$I:$I,P$2)</f>
        <v>451985</v>
      </c>
      <c r="Q21" s="40">
        <f t="shared" ca="1" si="0"/>
        <v>4.1148147297328345E-3</v>
      </c>
      <c r="R21" s="40">
        <f t="shared" ca="1" si="1"/>
        <v>3.1043508081020385E-3</v>
      </c>
      <c r="S21" s="41">
        <f t="shared" ca="1" si="3"/>
        <v>406382.85039648821</v>
      </c>
      <c r="T21" s="30">
        <v>863100</v>
      </c>
      <c r="Y21" s="17"/>
    </row>
    <row r="22" spans="1:27" x14ac:dyDescent="0.15">
      <c r="A22" s="1">
        <v>42705</v>
      </c>
      <c r="B22" s="30">
        <f t="shared" si="5"/>
        <v>4</v>
      </c>
      <c r="C22" s="30">
        <v>0</v>
      </c>
      <c r="D22" s="20">
        <v>1458635.03</v>
      </c>
      <c r="E22" s="20">
        <v>1458635.03</v>
      </c>
      <c r="F22" s="4">
        <f t="shared" si="4"/>
        <v>-1.3129045306115028E-4</v>
      </c>
      <c r="G22">
        <v>166.92</v>
      </c>
      <c r="H22">
        <v>210.5</v>
      </c>
      <c r="I22">
        <v>-43.58</v>
      </c>
      <c r="J22">
        <v>-237</v>
      </c>
      <c r="K22" s="30">
        <f>197.24+15.31-14</f>
        <v>198.55</v>
      </c>
      <c r="L22" s="18">
        <f t="shared" ref="L22:L29" si="7">G22+J22+K22</f>
        <v>128.47</v>
      </c>
      <c r="M22" s="37">
        <f t="shared" si="6"/>
        <v>-191.53000000002794</v>
      </c>
      <c r="O22" s="41">
        <f ca="1">SUMIFS(Stock!$O:$O,Stock!$A:$A,'Asset Line A share'!$A22,Stock!$I:$I,O$2)</f>
        <v>25171</v>
      </c>
      <c r="P22" s="41">
        <f ca="1">SUMIFS(Stock!$O:$O,Stock!$A:$A,'Asset Line A share'!$A22,Stock!$I:$I,P$2)</f>
        <v>218260.999996</v>
      </c>
      <c r="Q22" s="40">
        <f t="shared" ca="1" si="0"/>
        <v>8.3627984585435619E-3</v>
      </c>
      <c r="R22" s="40">
        <f t="shared" ca="1" si="1"/>
        <v>-1.996692033885975E-4</v>
      </c>
      <c r="S22" s="41">
        <f t="shared" ca="1" si="3"/>
        <v>213292.85040048824</v>
      </c>
      <c r="T22" s="30">
        <v>863100</v>
      </c>
      <c r="Y22" s="17"/>
    </row>
    <row r="23" spans="1:27" x14ac:dyDescent="0.15">
      <c r="A23" s="1">
        <v>42706</v>
      </c>
      <c r="B23" s="30">
        <f t="shared" si="5"/>
        <v>5</v>
      </c>
      <c r="C23" s="30">
        <v>0</v>
      </c>
      <c r="D23" s="20">
        <v>1458846.05</v>
      </c>
      <c r="E23" s="20">
        <v>1458846.05</v>
      </c>
      <c r="F23" s="4">
        <f t="shared" si="4"/>
        <v>1.4466949967606446E-4</v>
      </c>
      <c r="G23" s="30">
        <v>-106.66</v>
      </c>
      <c r="H23">
        <v>291.89</v>
      </c>
      <c r="I23">
        <v>-398.55</v>
      </c>
      <c r="J23">
        <v>16</v>
      </c>
      <c r="K23" s="30">
        <v>301.69439999999997</v>
      </c>
      <c r="L23" s="18">
        <f t="shared" si="7"/>
        <v>211.03439999999998</v>
      </c>
      <c r="M23" s="37">
        <f t="shared" si="6"/>
        <v>211.02000000001863</v>
      </c>
      <c r="O23" s="41">
        <f ca="1">SUMIFS(Stock!$O:$O,Stock!$A:$A,'Asset Line A share'!$A23,Stock!$I:$I,O$2)</f>
        <v>368233</v>
      </c>
      <c r="P23" s="41">
        <f ca="1">SUMIFS(Stock!$O:$O,Stock!$A:$A,'Asset Line A share'!$A23,Stock!$I:$I,P$2)</f>
        <v>25040</v>
      </c>
      <c r="Q23" s="40">
        <f t="shared" ca="1" si="0"/>
        <v>7.9267746236757705E-4</v>
      </c>
      <c r="R23" s="40">
        <f t="shared" ca="1" si="1"/>
        <v>-1.591653354632588E-2</v>
      </c>
      <c r="S23" s="41">
        <f t="shared" ca="1" si="3"/>
        <v>556485.85040048824</v>
      </c>
      <c r="T23" s="30">
        <v>863100</v>
      </c>
      <c r="Y23" s="17"/>
    </row>
    <row r="24" spans="1:27" ht="27" x14ac:dyDescent="0.15">
      <c r="A24" s="1">
        <v>42709</v>
      </c>
      <c r="B24">
        <f>WEEKDAY(A24,2)</f>
        <v>1</v>
      </c>
      <c r="C24" s="30">
        <v>0</v>
      </c>
      <c r="D24" s="20">
        <v>1446703.35</v>
      </c>
      <c r="E24" s="20">
        <v>1446703.35</v>
      </c>
      <c r="F24" s="4">
        <f t="shared" si="4"/>
        <v>-8.3234965060227095E-3</v>
      </c>
      <c r="G24">
        <v>-4235.78</v>
      </c>
      <c r="H24">
        <v>-4235.78</v>
      </c>
      <c r="I24">
        <v>0</v>
      </c>
      <c r="J24">
        <v>-8000</v>
      </c>
      <c r="K24" s="30">
        <v>97.08</v>
      </c>
      <c r="L24" s="18">
        <f t="shared" si="7"/>
        <v>-12138.699999999999</v>
      </c>
      <c r="M24" s="37">
        <f t="shared" si="6"/>
        <v>-12142.699999999953</v>
      </c>
      <c r="N24" s="17" t="s">
        <v>1344</v>
      </c>
      <c r="O24" s="41">
        <f ca="1">SUMIFS(Stock!$O:$O,Stock!$A:$A,'Asset Line A share'!$A24,Stock!$I:$I,O$2)</f>
        <v>589944.99979999999</v>
      </c>
      <c r="P24" s="41">
        <f ca="1">SUMIFS(Stock!$O:$O,Stock!$A:$A,'Asset Line A share'!$A24,Stock!$I:$I,P$2)</f>
        <v>0</v>
      </c>
      <c r="Q24" s="40">
        <f t="shared" ca="1" si="0"/>
        <v>-7.1799574560950452E-3</v>
      </c>
      <c r="R24" s="40" t="str">
        <f t="shared" ca="1" si="1"/>
        <v/>
      </c>
      <c r="S24" s="41">
        <f t="shared" ca="1" si="3"/>
        <v>1146430.8502004882</v>
      </c>
      <c r="T24" s="30">
        <v>863100</v>
      </c>
      <c r="U24" s="20">
        <f>T24/1.18+E24</f>
        <v>2178144.0279661017</v>
      </c>
      <c r="V24" s="20"/>
      <c r="Y24" s="17"/>
    </row>
    <row r="25" spans="1:27" ht="40.5" x14ac:dyDescent="0.15">
      <c r="A25" s="1">
        <v>42710</v>
      </c>
      <c r="B25">
        <f>WEEKDAY(A25,2)</f>
        <v>2</v>
      </c>
      <c r="C25" s="30">
        <v>0</v>
      </c>
      <c r="D25" s="20">
        <v>1444490.59</v>
      </c>
      <c r="E25" s="20">
        <v>1444490.59</v>
      </c>
      <c r="F25" s="4">
        <f t="shared" si="4"/>
        <v>-1.5295188194593967E-3</v>
      </c>
      <c r="G25">
        <v>-553.45000000000005</v>
      </c>
      <c r="H25">
        <v>-248.94</v>
      </c>
      <c r="I25">
        <v>-304.51</v>
      </c>
      <c r="J25">
        <v>-1700</v>
      </c>
      <c r="K25" s="30">
        <v>40.69</v>
      </c>
      <c r="L25" s="18">
        <f t="shared" si="7"/>
        <v>-2212.7599999999998</v>
      </c>
      <c r="M25" s="37">
        <f t="shared" si="6"/>
        <v>-2212.7600000000093</v>
      </c>
      <c r="N25" s="17" t="s">
        <v>1345</v>
      </c>
      <c r="O25" s="41">
        <f ca="1">SUMIFS(Stock!$O:$O,Stock!$A:$A,'Asset Line A share'!$A25,Stock!$I:$I,O$2)</f>
        <v>44720</v>
      </c>
      <c r="P25" s="41">
        <f ca="1">SUMIFS(Stock!$O:$O,Stock!$A:$A,'Asset Line A share'!$A25,Stock!$I:$I,P$2)</f>
        <v>67088</v>
      </c>
      <c r="Q25" s="40">
        <f t="shared" ca="1" si="0"/>
        <v>-5.5666368515205726E-3</v>
      </c>
      <c r="R25" s="40">
        <f t="shared" ca="1" si="1"/>
        <v>-4.5389637491056525E-3</v>
      </c>
      <c r="S25" s="41">
        <f t="shared" ca="1" si="3"/>
        <v>1124062.8502004882</v>
      </c>
      <c r="T25" s="30">
        <v>863100</v>
      </c>
      <c r="U25" s="20">
        <f t="shared" ref="U25:U88" si="8">T25/1.18+E25</f>
        <v>2175931.2679661019</v>
      </c>
      <c r="V25" s="20"/>
      <c r="W25" s="4">
        <f>U25/U24-1</f>
        <v>-1.0158924164743732E-3</v>
      </c>
      <c r="X25" s="20">
        <f>(U25-V25)-(U24)</f>
        <v>-2212.7599999997765</v>
      </c>
      <c r="Y25" s="17"/>
      <c r="AA25" s="4"/>
    </row>
    <row r="26" spans="1:27" x14ac:dyDescent="0.15">
      <c r="A26" s="1">
        <v>42711</v>
      </c>
      <c r="B26">
        <f>WEEKDAY(A26,2)</f>
        <v>3</v>
      </c>
      <c r="C26" s="30">
        <v>0</v>
      </c>
      <c r="D26" s="20">
        <v>1447082.96</v>
      </c>
      <c r="E26" s="20">
        <v>1447082.96</v>
      </c>
      <c r="F26" s="4">
        <f t="shared" si="4"/>
        <v>1.7946603584311216E-3</v>
      </c>
      <c r="G26">
        <v>-2363.62</v>
      </c>
      <c r="H26">
        <v>709.62</v>
      </c>
      <c r="I26">
        <v>-3073.24</v>
      </c>
      <c r="J26">
        <v>4970</v>
      </c>
      <c r="K26" s="30">
        <v>-14</v>
      </c>
      <c r="L26" s="18">
        <f t="shared" si="7"/>
        <v>2592.38</v>
      </c>
      <c r="M26" s="37">
        <f t="shared" si="6"/>
        <v>2592.3699999998789</v>
      </c>
      <c r="N26" s="17" t="s">
        <v>1349</v>
      </c>
      <c r="O26" s="41">
        <f ca="1">SUMIFS(Stock!$O:$O,Stock!$A:$A,'Asset Line A share'!$A26,Stock!$I:$I,O$2)</f>
        <v>41015</v>
      </c>
      <c r="P26" s="41">
        <f ca="1">SUMIFS(Stock!$O:$O,Stock!$A:$A,'Asset Line A share'!$A26,Stock!$I:$I,P$2)</f>
        <v>924911</v>
      </c>
      <c r="Q26" s="40">
        <f t="shared" ca="1" si="0"/>
        <v>1.7301475070096307E-2</v>
      </c>
      <c r="R26" s="40">
        <f t="shared" ca="1" si="1"/>
        <v>-3.3227413232192068E-3</v>
      </c>
      <c r="S26" s="41">
        <f t="shared" ca="1" si="3"/>
        <v>240166.85020048835</v>
      </c>
      <c r="T26" s="30">
        <v>863100</v>
      </c>
      <c r="U26" s="20">
        <f t="shared" si="8"/>
        <v>2178523.6379661015</v>
      </c>
      <c r="V26" s="20"/>
      <c r="W26" s="4">
        <f t="shared" ref="W26:W89" si="9">U26/U25-1</f>
        <v>1.1913841389037394E-3</v>
      </c>
      <c r="X26" s="20">
        <f t="shared" ref="X26:X89" si="10">(U26-V26)-(U25)</f>
        <v>2592.3699999996461</v>
      </c>
      <c r="Y26" s="17"/>
    </row>
    <row r="27" spans="1:27" x14ac:dyDescent="0.15">
      <c r="A27" s="1">
        <v>42712</v>
      </c>
      <c r="B27">
        <f t="shared" si="5"/>
        <v>4</v>
      </c>
      <c r="C27" s="30">
        <v>0</v>
      </c>
      <c r="D27" s="20">
        <v>1447090.1911111111</v>
      </c>
      <c r="E27" s="20">
        <v>1447090.1911111111</v>
      </c>
      <c r="F27" s="4">
        <f t="shared" si="4"/>
        <v>4.9970259556886276E-6</v>
      </c>
      <c r="G27">
        <v>287.89999999999998</v>
      </c>
      <c r="H27">
        <v>0</v>
      </c>
      <c r="I27" s="30">
        <v>287.89999999999998</v>
      </c>
      <c r="J27">
        <v>-360</v>
      </c>
      <c r="K27" s="30">
        <v>79.333330000000004</v>
      </c>
      <c r="L27" s="18">
        <f t="shared" si="7"/>
        <v>7.2333299999999809</v>
      </c>
      <c r="M27" s="37">
        <f t="shared" si="6"/>
        <v>7.2311111111193895</v>
      </c>
      <c r="O27" s="41">
        <f ca="1">SUMIFS(Stock!$O:$O,Stock!$A:$A,'Asset Line A share'!$A27,Stock!$I:$I,O$2)</f>
        <v>0</v>
      </c>
      <c r="P27" s="41">
        <f ca="1">SUMIFS(Stock!$O:$O,Stock!$A:$A,'Asset Line A share'!$A27,Stock!$I:$I,P$2)</f>
        <v>41715</v>
      </c>
      <c r="Q27" s="40" t="str">
        <f t="shared" ca="1" si="0"/>
        <v/>
      </c>
      <c r="R27" s="40">
        <f t="shared" ca="1" si="1"/>
        <v>6.9015941507850889E-3</v>
      </c>
      <c r="S27" s="41">
        <f t="shared" ca="1" si="3"/>
        <v>198451.85020048835</v>
      </c>
      <c r="T27" s="30">
        <v>863100</v>
      </c>
      <c r="U27" s="20">
        <f t="shared" si="8"/>
        <v>2178530.8690772126</v>
      </c>
      <c r="V27" s="20"/>
      <c r="W27" s="4">
        <f t="shared" si="9"/>
        <v>3.319271356660991E-6</v>
      </c>
      <c r="X27" s="20">
        <f t="shared" si="10"/>
        <v>7.2311111111193895</v>
      </c>
      <c r="Y27" s="17"/>
    </row>
    <row r="28" spans="1:27" s="30" customFormat="1" x14ac:dyDescent="0.15">
      <c r="A28" s="1">
        <v>42713</v>
      </c>
      <c r="B28" s="30">
        <f t="shared" si="5"/>
        <v>5</v>
      </c>
      <c r="C28" s="30">
        <v>0</v>
      </c>
      <c r="D28" s="20">
        <v>1466620.91</v>
      </c>
      <c r="E28" s="20">
        <v>1466620.91</v>
      </c>
      <c r="F28" s="4">
        <f t="shared" si="4"/>
        <v>1.3496545694842155E-2</v>
      </c>
      <c r="G28" s="30">
        <v>19346.84</v>
      </c>
      <c r="H28" s="30">
        <v>19346.84</v>
      </c>
      <c r="I28" s="30">
        <v>0</v>
      </c>
      <c r="J28" s="30">
        <v>0</v>
      </c>
      <c r="K28" s="30">
        <v>183.89</v>
      </c>
      <c r="L28" s="18">
        <f t="shared" si="7"/>
        <v>19530.73</v>
      </c>
      <c r="M28" s="37">
        <f t="shared" si="6"/>
        <v>19530.718888888834</v>
      </c>
      <c r="N28" s="17" t="s">
        <v>1356</v>
      </c>
      <c r="O28" s="41">
        <f ca="1">SUMIFS(Stock!$O:$O,Stock!$A:$A,'Asset Line A share'!$A28,Stock!$I:$I,O$2)</f>
        <v>444170.9999995</v>
      </c>
      <c r="P28" s="41">
        <f ca="1">SUMIFS(Stock!$O:$O,Stock!$A:$A,'Asset Line A share'!$A28,Stock!$I:$I,P$2)</f>
        <v>0</v>
      </c>
      <c r="Q28" s="40">
        <f t="shared" ca="1" si="0"/>
        <v>4.3557188560310732E-2</v>
      </c>
      <c r="R28" s="40" t="str">
        <f t="shared" ca="1" si="1"/>
        <v/>
      </c>
      <c r="S28" s="41">
        <f t="shared" ca="1" si="3"/>
        <v>642622.85019998834</v>
      </c>
      <c r="T28" s="30">
        <v>863100</v>
      </c>
      <c r="U28" s="20">
        <f t="shared" si="8"/>
        <v>2198061.5879661017</v>
      </c>
      <c r="V28" s="20"/>
      <c r="W28" s="4">
        <f t="shared" si="9"/>
        <v>8.9650870529836002E-3</v>
      </c>
      <c r="X28" s="20">
        <f t="shared" si="10"/>
        <v>19530.718888889067</v>
      </c>
      <c r="Y28" s="17"/>
    </row>
    <row r="29" spans="1:27" s="30" customFormat="1" ht="40.5" x14ac:dyDescent="0.15">
      <c r="A29" s="1">
        <v>42716</v>
      </c>
      <c r="B29" s="30">
        <f t="shared" si="5"/>
        <v>1</v>
      </c>
      <c r="C29" s="30">
        <v>0</v>
      </c>
      <c r="D29" s="20">
        <v>1452394.01</v>
      </c>
      <c r="E29" s="20">
        <v>1452394.01</v>
      </c>
      <c r="F29" s="4">
        <f t="shared" si="4"/>
        <v>-9.7004617232683277E-3</v>
      </c>
      <c r="G29" s="30">
        <v>9279.59</v>
      </c>
      <c r="H29" s="30">
        <v>-7514.32</v>
      </c>
      <c r="I29" s="30">
        <v>16793.91</v>
      </c>
      <c r="J29" s="30">
        <v>-23565</v>
      </c>
      <c r="K29" s="30">
        <f>69.5-11</f>
        <v>58.5</v>
      </c>
      <c r="L29" s="18">
        <f t="shared" si="7"/>
        <v>-14226.91</v>
      </c>
      <c r="M29" s="37">
        <f t="shared" si="6"/>
        <v>-14226.899999999907</v>
      </c>
      <c r="N29" s="17" t="s">
        <v>1363</v>
      </c>
      <c r="O29" s="41">
        <f ca="1">SUMIFS(Stock!$O:$O,Stock!$A:$A,'Asset Line A share'!$A29,Stock!$I:$I,O$2)</f>
        <v>349017</v>
      </c>
      <c r="P29" s="41">
        <f ca="1">SUMIFS(Stock!$O:$O,Stock!$A:$A,'Asset Line A share'!$A29,Stock!$I:$I,P$2)</f>
        <v>457400</v>
      </c>
      <c r="Q29" s="40">
        <f t="shared" ca="1" si="0"/>
        <v>-2.1529954128308937E-2</v>
      </c>
      <c r="R29" s="40">
        <f t="shared" ca="1" si="1"/>
        <v>3.6716025360734587E-2</v>
      </c>
      <c r="S29" s="41">
        <f t="shared" ca="1" si="3"/>
        <v>534239.85019998834</v>
      </c>
      <c r="T29" s="30">
        <v>863100</v>
      </c>
      <c r="U29" s="20">
        <f t="shared" si="8"/>
        <v>2183834.6879661018</v>
      </c>
      <c r="V29" s="20"/>
      <c r="W29" s="4">
        <f t="shared" si="9"/>
        <v>-6.4724756020891894E-3</v>
      </c>
      <c r="X29" s="20">
        <f t="shared" si="10"/>
        <v>-14226.899999999907</v>
      </c>
      <c r="Y29" s="17"/>
    </row>
    <row r="30" spans="1:27" s="30" customFormat="1" ht="27" x14ac:dyDescent="0.15">
      <c r="A30" s="1">
        <v>42717</v>
      </c>
      <c r="B30" s="30">
        <f t="shared" si="5"/>
        <v>2</v>
      </c>
      <c r="C30" s="30">
        <v>0</v>
      </c>
      <c r="D30" s="20">
        <v>1473984.42</v>
      </c>
      <c r="E30" s="20">
        <v>1473984.42</v>
      </c>
      <c r="F30" s="4">
        <f t="shared" si="4"/>
        <v>1.4865394549513411E-2</v>
      </c>
      <c r="G30" s="30">
        <v>18207.509999999998</v>
      </c>
      <c r="H30" s="30">
        <v>18527.349999999999</v>
      </c>
      <c r="I30" s="30">
        <v>-319.83999999999997</v>
      </c>
      <c r="J30" s="30">
        <v>2781</v>
      </c>
      <c r="K30" s="30">
        <f>88.1111+513.8</f>
        <v>601.91109999999992</v>
      </c>
      <c r="L30" s="18">
        <f t="shared" ref="L30:L35" si="11">G30+J30+K30</f>
        <v>21590.4211</v>
      </c>
      <c r="M30" s="37">
        <f t="shared" si="6"/>
        <v>21590.409999999916</v>
      </c>
      <c r="N30" s="17" t="s">
        <v>1368</v>
      </c>
      <c r="O30" s="41">
        <f ca="1">SUMIFS(Stock!$O:$O,Stock!$A:$A,'Asset Line A share'!$A30,Stock!$I:$I,O$2)</f>
        <v>1058442</v>
      </c>
      <c r="P30" s="41">
        <f ca="1">SUMIFS(Stock!$O:$O,Stock!$A:$A,'Asset Line A share'!$A30,Stock!$I:$I,P$2)</f>
        <v>344458</v>
      </c>
      <c r="Q30" s="40">
        <f t="shared" ca="1" si="0"/>
        <v>1.7504360182230106E-2</v>
      </c>
      <c r="R30" s="40">
        <f t="shared" ca="1" si="1"/>
        <v>-9.2853119973988112E-4</v>
      </c>
      <c r="S30" s="41">
        <f t="shared" ca="1" si="3"/>
        <v>1248223.8501999883</v>
      </c>
      <c r="T30" s="30">
        <v>863100</v>
      </c>
      <c r="U30" s="20">
        <f t="shared" si="8"/>
        <v>2205425.0979661015</v>
      </c>
      <c r="V30" s="20"/>
      <c r="W30" s="4">
        <f t="shared" si="9"/>
        <v>9.8864671941389926E-3</v>
      </c>
      <c r="X30" s="20">
        <f t="shared" si="10"/>
        <v>21590.409999999683</v>
      </c>
      <c r="Y30" s="17"/>
    </row>
    <row r="31" spans="1:27" s="30" customFormat="1" ht="19.5" customHeight="1" x14ac:dyDescent="0.15">
      <c r="A31" s="1">
        <f>+A30+1</f>
        <v>42718</v>
      </c>
      <c r="B31" s="30">
        <f t="shared" si="5"/>
        <v>3</v>
      </c>
      <c r="C31" s="30">
        <v>0</v>
      </c>
      <c r="D31" s="20">
        <v>1472169.77</v>
      </c>
      <c r="E31" s="20">
        <v>1472169.77</v>
      </c>
      <c r="F31" s="4">
        <f t="shared" si="4"/>
        <v>-1.2311188472398094E-3</v>
      </c>
      <c r="G31" s="20">
        <v>10596.38</v>
      </c>
      <c r="H31" s="30">
        <v>0</v>
      </c>
      <c r="I31" s="20">
        <v>10596.58</v>
      </c>
      <c r="J31" s="30">
        <v>-12398</v>
      </c>
      <c r="K31" s="30">
        <v>-13</v>
      </c>
      <c r="L31" s="18">
        <f t="shared" si="11"/>
        <v>-1814.6200000000008</v>
      </c>
      <c r="M31" s="37">
        <f t="shared" si="6"/>
        <v>-1814.6499999999069</v>
      </c>
      <c r="N31" s="17" t="s">
        <v>1369</v>
      </c>
      <c r="O31" s="41">
        <f ca="1">SUMIFS(Stock!$O:$O,Stock!$A:$A,'Asset Line A share'!$A31,Stock!$I:$I,O$2)</f>
        <v>0</v>
      </c>
      <c r="P31" s="41">
        <f ca="1">SUMIFS(Stock!$O:$O,Stock!$A:$A,'Asset Line A share'!$A31,Stock!$I:$I,P$2)</f>
        <v>976884.99999999977</v>
      </c>
      <c r="Q31" s="40" t="str">
        <f t="shared" ca="1" si="0"/>
        <v/>
      </c>
      <c r="R31" s="40">
        <f t="shared" ca="1" si="1"/>
        <v>1.0847315702462421E-2</v>
      </c>
      <c r="S31" s="41">
        <f t="shared" ca="1" si="3"/>
        <v>271338.85019998858</v>
      </c>
      <c r="T31" s="30">
        <v>863100</v>
      </c>
      <c r="U31" s="20">
        <f t="shared" si="8"/>
        <v>2203610.4479661016</v>
      </c>
      <c r="V31" s="20"/>
      <c r="W31" s="4">
        <f t="shared" si="9"/>
        <v>-8.2281189312360947E-4</v>
      </c>
      <c r="X31" s="20">
        <f t="shared" si="10"/>
        <v>-1814.6499999999069</v>
      </c>
      <c r="Y31" s="17"/>
    </row>
    <row r="32" spans="1:27" s="30" customFormat="1" x14ac:dyDescent="0.15">
      <c r="A32" s="1">
        <f>+A31+1</f>
        <v>42719</v>
      </c>
      <c r="B32" s="30">
        <f t="shared" si="5"/>
        <v>4</v>
      </c>
      <c r="C32" s="30">
        <v>0</v>
      </c>
      <c r="D32" s="20">
        <v>1459070.42</v>
      </c>
      <c r="E32" s="20">
        <v>1459070.42</v>
      </c>
      <c r="F32" s="4">
        <f t="shared" si="4"/>
        <v>-8.8979887149837067E-3</v>
      </c>
      <c r="G32" s="30">
        <v>-11850.01</v>
      </c>
      <c r="H32" s="30">
        <v>-11850.01</v>
      </c>
      <c r="I32" s="30">
        <v>0</v>
      </c>
      <c r="J32" s="30">
        <v>-1266</v>
      </c>
      <c r="K32" s="30">
        <v>119.41670000000001</v>
      </c>
      <c r="L32" s="18">
        <f t="shared" si="11"/>
        <v>-12996.5933</v>
      </c>
      <c r="M32" s="37">
        <f t="shared" si="6"/>
        <v>-13099.350000000093</v>
      </c>
      <c r="N32" s="17" t="s">
        <v>1377</v>
      </c>
      <c r="O32" s="41">
        <f ca="1">SUMIFS(Stock!$O:$O,Stock!$A:$A,'Asset Line A share'!$A32,Stock!$I:$I,O$2)</f>
        <v>1053304</v>
      </c>
      <c r="P32" s="41">
        <f ca="1">SUMIFS(Stock!$O:$O,Stock!$A:$A,'Asset Line A share'!$A32,Stock!$I:$I,P$2)</f>
        <v>0</v>
      </c>
      <c r="Q32" s="40">
        <f t="shared" ca="1" si="0"/>
        <v>-1.1250322793799322E-2</v>
      </c>
      <c r="R32" s="40" t="str">
        <f t="shared" ca="1" si="1"/>
        <v/>
      </c>
      <c r="S32" s="41">
        <f t="shared" ca="1" si="3"/>
        <v>1324642.8501999886</v>
      </c>
      <c r="T32" s="30">
        <v>863100</v>
      </c>
      <c r="U32" s="20">
        <f t="shared" si="8"/>
        <v>2190511.0979661015</v>
      </c>
      <c r="V32" s="20"/>
      <c r="W32" s="4">
        <f t="shared" si="9"/>
        <v>-5.944494414650503E-3</v>
      </c>
      <c r="X32" s="20">
        <f t="shared" si="10"/>
        <v>-13099.350000000093</v>
      </c>
      <c r="Y32" s="17"/>
    </row>
    <row r="33" spans="1:26" s="30" customFormat="1" x14ac:dyDescent="0.15">
      <c r="A33" s="1">
        <f>+A32+1</f>
        <v>42720</v>
      </c>
      <c r="B33" s="30">
        <f t="shared" si="5"/>
        <v>5</v>
      </c>
      <c r="C33" s="30">
        <v>0</v>
      </c>
      <c r="D33" s="20">
        <v>1459881.81</v>
      </c>
      <c r="E33" s="20">
        <v>1459881.81</v>
      </c>
      <c r="F33" s="4">
        <f t="shared" si="4"/>
        <v>5.5610064386080182E-4</v>
      </c>
      <c r="G33" s="30">
        <v>7703.36</v>
      </c>
      <c r="H33" s="30">
        <v>4919.95</v>
      </c>
      <c r="I33" s="30">
        <v>2783.41</v>
      </c>
      <c r="J33" s="30">
        <v>-6969</v>
      </c>
      <c r="K33" s="30">
        <f>83-6</f>
        <v>77</v>
      </c>
      <c r="L33" s="18">
        <f t="shared" si="11"/>
        <v>811.35999999999967</v>
      </c>
      <c r="M33" s="37">
        <f t="shared" si="6"/>
        <v>811.39000000013039</v>
      </c>
      <c r="N33" s="17"/>
      <c r="O33" s="41">
        <f ca="1">SUMIFS(Stock!$O:$O,Stock!$A:$A,'Asset Line A share'!$A33,Stock!$I:$I,O$2)</f>
        <v>526530</v>
      </c>
      <c r="P33" s="41">
        <f ca="1">SUMIFS(Stock!$O:$O,Stock!$A:$A,'Asset Line A share'!$A33,Stock!$I:$I,P$2)</f>
        <v>907705</v>
      </c>
      <c r="Q33" s="40">
        <f t="shared" ca="1" si="0"/>
        <v>9.344101950506143E-3</v>
      </c>
      <c r="R33" s="40">
        <f t="shared" ca="1" si="1"/>
        <v>3.0664257660803895E-3</v>
      </c>
      <c r="S33" s="41">
        <f t="shared" ca="1" si="3"/>
        <v>943467.85019998858</v>
      </c>
      <c r="T33" s="30">
        <v>863100</v>
      </c>
      <c r="U33" s="20">
        <f t="shared" si="8"/>
        <v>2191322.4879661016</v>
      </c>
      <c r="V33" s="20"/>
      <c r="W33" s="4">
        <f t="shared" si="9"/>
        <v>3.7041127102876992E-4</v>
      </c>
      <c r="X33" s="20">
        <f t="shared" si="10"/>
        <v>811.39000000013039</v>
      </c>
      <c r="Y33" s="17"/>
    </row>
    <row r="34" spans="1:26" s="30" customFormat="1" x14ac:dyDescent="0.15">
      <c r="A34" s="1">
        <v>42723</v>
      </c>
      <c r="B34" s="30">
        <f t="shared" si="5"/>
        <v>1</v>
      </c>
      <c r="C34" s="30">
        <v>0</v>
      </c>
      <c r="D34" s="20">
        <v>1452901.87</v>
      </c>
      <c r="E34" s="20">
        <v>1452901.87</v>
      </c>
      <c r="F34" s="4">
        <f t="shared" si="4"/>
        <v>-4.7811678672808888E-3</v>
      </c>
      <c r="G34" s="30">
        <v>-2698.18</v>
      </c>
      <c r="H34" s="30">
        <v>-1172.4699999999998</v>
      </c>
      <c r="I34" s="30">
        <v>-1525.71</v>
      </c>
      <c r="J34" s="30">
        <v>-4374</v>
      </c>
      <c r="K34" s="30">
        <f>100.25-8</f>
        <v>92.25</v>
      </c>
      <c r="L34" s="18">
        <f t="shared" si="11"/>
        <v>-6979.93</v>
      </c>
      <c r="M34" s="37">
        <f t="shared" si="6"/>
        <v>-6979.9399999999441</v>
      </c>
      <c r="N34" s="17" t="s">
        <v>1400</v>
      </c>
      <c r="O34" s="41">
        <f ca="1">SUMIFS(Stock!$O:$O,Stock!$A:$A,'Asset Line A share'!$A34,Stock!$I:$I,O$2)</f>
        <v>344770</v>
      </c>
      <c r="P34" s="41">
        <f ca="1">SUMIFS(Stock!$O:$O,Stock!$A:$A,'Asset Line A share'!$A34,Stock!$I:$I,P$2)</f>
        <v>527432</v>
      </c>
      <c r="Q34" s="40">
        <f t="shared" ca="1" si="0"/>
        <v>-3.400730922063984E-3</v>
      </c>
      <c r="R34" s="40">
        <f t="shared" ca="1" si="1"/>
        <v>-2.8927141318691322E-3</v>
      </c>
      <c r="S34" s="41">
        <f t="shared" ca="1" si="3"/>
        <v>760805.85019998858</v>
      </c>
      <c r="T34" s="30">
        <v>863100</v>
      </c>
      <c r="U34" s="20">
        <f t="shared" si="8"/>
        <v>2184342.5479661017</v>
      </c>
      <c r="V34" s="20"/>
      <c r="W34" s="4">
        <f t="shared" si="9"/>
        <v>-3.1852637109923698E-3</v>
      </c>
      <c r="X34" s="20">
        <f t="shared" si="10"/>
        <v>-6979.9399999999441</v>
      </c>
      <c r="Y34" s="17"/>
    </row>
    <row r="35" spans="1:26" s="30" customFormat="1" x14ac:dyDescent="0.15">
      <c r="A35" s="1">
        <v>42724</v>
      </c>
      <c r="B35" s="30">
        <f t="shared" si="5"/>
        <v>2</v>
      </c>
      <c r="C35" s="30">
        <v>0</v>
      </c>
      <c r="D35" s="20">
        <v>1450276.52</v>
      </c>
      <c r="E35" s="20">
        <v>1450276.52</v>
      </c>
      <c r="F35" s="4">
        <f t="shared" si="4"/>
        <v>-1.8069699366551895E-3</v>
      </c>
      <c r="G35" s="30">
        <v>306.76</v>
      </c>
      <c r="H35" s="30">
        <v>587.46</v>
      </c>
      <c r="I35" s="30">
        <v>-280.7</v>
      </c>
      <c r="J35" s="30">
        <v>-3056</v>
      </c>
      <c r="K35" s="30">
        <v>123.88890000000001</v>
      </c>
      <c r="L35" s="18">
        <f t="shared" si="11"/>
        <v>-2625.3510999999999</v>
      </c>
      <c r="M35" s="37">
        <f t="shared" si="6"/>
        <v>-2625.3500000000931</v>
      </c>
      <c r="N35" s="17" t="s">
        <v>1407</v>
      </c>
      <c r="O35" s="41">
        <f ca="1">SUMIFS(Stock!$O:$O,Stock!$A:$A,'Asset Line A share'!$A35,Stock!$I:$I,O$2)</f>
        <v>720227</v>
      </c>
      <c r="P35" s="41">
        <f ca="1">SUMIFS(Stock!$O:$O,Stock!$A:$A,'Asset Line A share'!$A35,Stock!$I:$I,P$2)</f>
        <v>33360</v>
      </c>
      <c r="Q35" s="40">
        <f t="shared" ca="1" si="0"/>
        <v>8.1565950734976619E-4</v>
      </c>
      <c r="R35" s="40">
        <f t="shared" ca="1" si="1"/>
        <v>-8.4142685851318934E-3</v>
      </c>
      <c r="S35" s="41">
        <f t="shared" ca="1" si="3"/>
        <v>1447672.8501999886</v>
      </c>
      <c r="T35" s="30">
        <v>863100</v>
      </c>
      <c r="U35" s="20">
        <f t="shared" si="8"/>
        <v>2181717.1979661016</v>
      </c>
      <c r="V35" s="20"/>
      <c r="W35" s="4">
        <f t="shared" si="9"/>
        <v>-1.2018948229729487E-3</v>
      </c>
      <c r="X35" s="20">
        <f t="shared" si="10"/>
        <v>-2625.3500000000931</v>
      </c>
      <c r="Y35" s="17"/>
    </row>
    <row r="36" spans="1:26" s="30" customFormat="1" ht="40.5" x14ac:dyDescent="0.15">
      <c r="A36" s="1">
        <v>42725</v>
      </c>
      <c r="B36" s="30">
        <f t="shared" si="5"/>
        <v>3</v>
      </c>
      <c r="C36" s="30">
        <v>0</v>
      </c>
      <c r="D36" s="20">
        <v>1446885.15</v>
      </c>
      <c r="E36" s="20">
        <v>1446885.15</v>
      </c>
      <c r="F36" s="4">
        <f t="shared" si="4"/>
        <v>-2.3384299154206589E-3</v>
      </c>
      <c r="G36" s="30">
        <v>-10745.09</v>
      </c>
      <c r="H36" s="30">
        <v>0</v>
      </c>
      <c r="I36" s="30">
        <v>-10745.09</v>
      </c>
      <c r="J36" s="30">
        <v>7178</v>
      </c>
      <c r="L36" s="18">
        <f t="shared" ref="L36:L41" si="12">G36+J36+K36</f>
        <v>-3567.09</v>
      </c>
      <c r="M36" s="37">
        <f t="shared" si="6"/>
        <v>-3391.3700000001118</v>
      </c>
      <c r="N36" s="17" t="s">
        <v>1418</v>
      </c>
      <c r="O36" s="41">
        <f ca="1">SUMIFS(Stock!$O:$O,Stock!$A:$A,'Asset Line A share'!$A36,Stock!$I:$I,O$2)</f>
        <v>0</v>
      </c>
      <c r="P36" s="41">
        <f ca="1">SUMIFS(Stock!$O:$O,Stock!$A:$A,'Asset Line A share'!$A36,Stock!$I:$I,P$2)</f>
        <v>1254099.3999999999</v>
      </c>
      <c r="Q36" s="40" t="str">
        <f t="shared" ref="Q36:Q67" ca="1" si="13">IF(O36&lt;&gt;0,+H36/O36,"")</f>
        <v/>
      </c>
      <c r="R36" s="40">
        <f t="shared" ref="R36:R67" ca="1" si="14">IF(P36&lt;&gt;0,+I36/P36,"")</f>
        <v>-8.5679731606601531E-3</v>
      </c>
      <c r="S36" s="41">
        <f t="shared" ca="1" si="3"/>
        <v>193573.45019998855</v>
      </c>
      <c r="T36" s="30">
        <v>863100</v>
      </c>
      <c r="U36" s="20">
        <f t="shared" si="8"/>
        <v>2178325.8279661015</v>
      </c>
      <c r="V36" s="20"/>
      <c r="W36" s="4">
        <f t="shared" si="9"/>
        <v>-1.5544498632369397E-3</v>
      </c>
      <c r="X36" s="20">
        <f t="shared" si="10"/>
        <v>-3391.3700000001118</v>
      </c>
      <c r="Y36" s="17"/>
    </row>
    <row r="37" spans="1:26" s="30" customFormat="1" x14ac:dyDescent="0.15">
      <c r="A37" s="1">
        <v>42726</v>
      </c>
      <c r="B37" s="30">
        <f t="shared" si="5"/>
        <v>4</v>
      </c>
      <c r="C37" s="30">
        <v>0</v>
      </c>
      <c r="D37" s="20">
        <v>1447036.29</v>
      </c>
      <c r="E37" s="20">
        <v>1447036.29</v>
      </c>
      <c r="F37" s="4">
        <f t="shared" si="4"/>
        <v>1.0445887843979484E-4</v>
      </c>
      <c r="G37" s="30">
        <v>0</v>
      </c>
      <c r="H37" s="30">
        <v>0</v>
      </c>
      <c r="I37" s="30">
        <v>0</v>
      </c>
      <c r="J37" s="30">
        <v>0</v>
      </c>
      <c r="K37" s="30">
        <v>151.13999999999999</v>
      </c>
      <c r="L37" s="18">
        <f t="shared" si="12"/>
        <v>151.13999999999999</v>
      </c>
      <c r="M37" s="37">
        <f t="shared" si="6"/>
        <v>151.14000000013039</v>
      </c>
      <c r="N37" s="17" t="s">
        <v>1419</v>
      </c>
      <c r="O37" s="41">
        <f ca="1">SUMIFS(Stock!$O:$O,Stock!$A:$A,'Asset Line A share'!$A37,Stock!$I:$I,O$2)</f>
        <v>0</v>
      </c>
      <c r="P37" s="41">
        <f ca="1">SUMIFS(Stock!$O:$O,Stock!$A:$A,'Asset Line A share'!$A37,Stock!$I:$I,P$2)</f>
        <v>0</v>
      </c>
      <c r="Q37" s="40" t="str">
        <f t="shared" ca="1" si="13"/>
        <v/>
      </c>
      <c r="R37" s="40" t="str">
        <f t="shared" ca="1" si="14"/>
        <v/>
      </c>
      <c r="S37" s="41">
        <f t="shared" ca="1" si="3"/>
        <v>193573.45019998855</v>
      </c>
      <c r="T37" s="30">
        <v>863100</v>
      </c>
      <c r="U37" s="20">
        <f t="shared" si="8"/>
        <v>2178476.9679661016</v>
      </c>
      <c r="V37" s="20"/>
      <c r="W37" s="4">
        <f t="shared" si="9"/>
        <v>6.9383559640145975E-5</v>
      </c>
      <c r="X37" s="20">
        <f t="shared" si="10"/>
        <v>151.14000000013039</v>
      </c>
      <c r="Y37" s="17"/>
    </row>
    <row r="38" spans="1:26" s="30" customFormat="1" ht="27" x14ac:dyDescent="0.15">
      <c r="A38" s="1">
        <v>42727</v>
      </c>
      <c r="B38" s="30">
        <f t="shared" si="5"/>
        <v>5</v>
      </c>
      <c r="C38" s="30">
        <v>0</v>
      </c>
      <c r="D38" s="20">
        <v>1442931.36</v>
      </c>
      <c r="E38" s="20">
        <v>1442931.36</v>
      </c>
      <c r="F38" s="4">
        <f t="shared" si="4"/>
        <v>-2.8367844181709234E-3</v>
      </c>
      <c r="G38" s="30">
        <v>-4359.1400000000003</v>
      </c>
      <c r="H38" s="30">
        <v>-4359.1400000000003</v>
      </c>
      <c r="I38" s="30">
        <v>0</v>
      </c>
      <c r="J38" s="30">
        <v>0</v>
      </c>
      <c r="K38" s="30">
        <f>265.22-11</f>
        <v>254.22000000000003</v>
      </c>
      <c r="L38" s="18">
        <f t="shared" si="12"/>
        <v>-4104.92</v>
      </c>
      <c r="M38" s="37">
        <f t="shared" si="6"/>
        <v>-4104.9299999999348</v>
      </c>
      <c r="N38" s="17" t="s">
        <v>1431</v>
      </c>
      <c r="O38" s="41">
        <f ca="1">SUMIFS(Stock!$O:$O,Stock!$A:$A,'Asset Line A share'!$A38,Stock!$I:$I,O$2)</f>
        <v>346127</v>
      </c>
      <c r="P38" s="41">
        <f ca="1">SUMIFS(Stock!$O:$O,Stock!$A:$A,'Asset Line A share'!$A38,Stock!$I:$I,P$2)</f>
        <v>0</v>
      </c>
      <c r="Q38" s="40">
        <f t="shared" ca="1" si="13"/>
        <v>-1.2594047849488772E-2</v>
      </c>
      <c r="R38" s="40" t="str">
        <f t="shared" ca="1" si="14"/>
        <v/>
      </c>
      <c r="S38" s="41">
        <f t="shared" ca="1" si="3"/>
        <v>539700.45019998855</v>
      </c>
      <c r="T38" s="30">
        <v>863100</v>
      </c>
      <c r="U38" s="20">
        <f t="shared" si="8"/>
        <v>2174372.0379661019</v>
      </c>
      <c r="V38" s="20"/>
      <c r="W38" s="4">
        <f t="shared" si="9"/>
        <v>-1.8843118657491109E-3</v>
      </c>
      <c r="X38" s="20">
        <f t="shared" si="10"/>
        <v>-4104.929999999702</v>
      </c>
      <c r="Y38" s="17"/>
    </row>
    <row r="39" spans="1:26" s="30" customFormat="1" ht="27" x14ac:dyDescent="0.15">
      <c r="A39" s="1">
        <v>42730</v>
      </c>
      <c r="B39" s="30">
        <f t="shared" si="5"/>
        <v>1</v>
      </c>
      <c r="C39" s="30">
        <v>0</v>
      </c>
      <c r="D39" s="20">
        <v>1440576.23</v>
      </c>
      <c r="E39" s="20">
        <v>1440576.23</v>
      </c>
      <c r="F39" s="4">
        <f>+E39/E38-1</f>
        <v>-1.6321843611466491E-3</v>
      </c>
      <c r="G39" s="30">
        <v>-1748.46</v>
      </c>
      <c r="H39" s="30">
        <v>0</v>
      </c>
      <c r="I39" s="30">
        <v>-1748.46</v>
      </c>
      <c r="J39" s="30">
        <v>-721</v>
      </c>
      <c r="K39" s="30">
        <v>114.33333333333334</v>
      </c>
      <c r="L39" s="18">
        <f t="shared" si="12"/>
        <v>-2355.1266666666666</v>
      </c>
      <c r="M39" s="37">
        <f t="shared" si="6"/>
        <v>-2355.1300000001211</v>
      </c>
      <c r="N39" s="17" t="s">
        <v>1434</v>
      </c>
      <c r="O39" s="41">
        <f ca="1">SUMIFS(Stock!$O:$O,Stock!$A:$A,'Asset Line A share'!$A39,Stock!$I:$I,O$2)</f>
        <v>0</v>
      </c>
      <c r="P39" s="41">
        <f ca="1">SUMIFS(Stock!$O:$O,Stock!$A:$A,'Asset Line A share'!$A39,Stock!$I:$I,P$2)</f>
        <v>339816.99999999988</v>
      </c>
      <c r="Q39" s="40" t="str">
        <f t="shared" ca="1" si="13"/>
        <v/>
      </c>
      <c r="R39" s="40">
        <f t="shared" ca="1" si="14"/>
        <v>-5.1452987931739748E-3</v>
      </c>
      <c r="S39" s="41">
        <f t="shared" ca="1" si="3"/>
        <v>199883.45019998867</v>
      </c>
      <c r="T39" s="30">
        <v>863100</v>
      </c>
      <c r="U39" s="20">
        <f t="shared" si="8"/>
        <v>2172016.9079661015</v>
      </c>
      <c r="V39" s="20"/>
      <c r="W39" s="4">
        <v>0</v>
      </c>
      <c r="X39" s="20">
        <f t="shared" si="10"/>
        <v>-2355.1300000003539</v>
      </c>
      <c r="Y39" s="17"/>
    </row>
    <row r="40" spans="1:26" s="30" customFormat="1" x14ac:dyDescent="0.15">
      <c r="A40" s="1">
        <v>42731</v>
      </c>
      <c r="B40" s="30">
        <f t="shared" si="5"/>
        <v>2</v>
      </c>
      <c r="C40" s="30">
        <v>0</v>
      </c>
      <c r="D40" s="20">
        <v>1440718.74</v>
      </c>
      <c r="E40" s="20">
        <v>1440718.74</v>
      </c>
      <c r="F40" s="4">
        <f>+E40/E39-1</f>
        <v>9.892569170055765E-5</v>
      </c>
      <c r="G40" s="30">
        <v>0</v>
      </c>
      <c r="H40" s="30">
        <v>0</v>
      </c>
      <c r="I40" s="30">
        <v>0</v>
      </c>
      <c r="J40" s="30">
        <v>0</v>
      </c>
      <c r="K40" s="30">
        <v>142.51</v>
      </c>
      <c r="L40" s="18">
        <f t="shared" si="12"/>
        <v>142.51</v>
      </c>
      <c r="M40" s="37">
        <f t="shared" si="6"/>
        <v>142.51000000000931</v>
      </c>
      <c r="N40" s="17" t="s">
        <v>1435</v>
      </c>
      <c r="O40" s="41">
        <f ca="1">SUMIFS(Stock!$O:$O,Stock!$A:$A,'Asset Line A share'!$A40,Stock!$I:$I,O$2)</f>
        <v>0</v>
      </c>
      <c r="P40" s="41">
        <f ca="1">SUMIFS(Stock!$O:$O,Stock!$A:$A,'Asset Line A share'!$A40,Stock!$I:$I,P$2)</f>
        <v>0</v>
      </c>
      <c r="Q40" s="40" t="str">
        <f t="shared" ca="1" si="13"/>
        <v/>
      </c>
      <c r="R40" s="40" t="str">
        <f t="shared" ca="1" si="14"/>
        <v/>
      </c>
      <c r="S40" s="41">
        <f t="shared" ca="1" si="3"/>
        <v>199883.45019998867</v>
      </c>
      <c r="T40" s="30">
        <v>863100</v>
      </c>
      <c r="U40" s="20">
        <f t="shared" si="8"/>
        <v>2172159.4179661018</v>
      </c>
      <c r="V40" s="20"/>
      <c r="W40" s="4">
        <f t="shared" si="9"/>
        <v>6.5611828102163372E-5</v>
      </c>
      <c r="X40" s="20">
        <f t="shared" si="10"/>
        <v>142.51000000024214</v>
      </c>
      <c r="Y40" s="17"/>
    </row>
    <row r="41" spans="1:26" s="30" customFormat="1" ht="27" x14ac:dyDescent="0.15">
      <c r="A41" s="1">
        <v>42732</v>
      </c>
      <c r="B41" s="30">
        <f t="shared" si="5"/>
        <v>3</v>
      </c>
      <c r="C41" s="30">
        <v>0</v>
      </c>
      <c r="D41" s="20">
        <v>1840642.95</v>
      </c>
      <c r="E41" s="20">
        <v>1840642.95</v>
      </c>
      <c r="F41" s="4">
        <f>+E41/(E40+400000)-1</f>
        <v>-4.1174133968979731E-5</v>
      </c>
      <c r="G41" s="30">
        <v>-242</v>
      </c>
      <c r="H41" s="30">
        <v>-242</v>
      </c>
      <c r="I41" s="30">
        <v>0</v>
      </c>
      <c r="J41" s="30">
        <v>0</v>
      </c>
      <c r="K41" s="30">
        <v>166.21</v>
      </c>
      <c r="L41" s="18">
        <f t="shared" si="12"/>
        <v>-75.789999999999992</v>
      </c>
      <c r="M41" s="37">
        <f>+E41-E40-400000</f>
        <v>-75.790000000037253</v>
      </c>
      <c r="N41" s="17" t="s">
        <v>1437</v>
      </c>
      <c r="O41" s="41">
        <f ca="1">SUMIFS(Stock!$O:$O,Stock!$A:$A,'Asset Line A share'!$A41,Stock!$I:$I,O$2)</f>
        <v>34152</v>
      </c>
      <c r="P41" s="41">
        <f ca="1">SUMIFS(Stock!$O:$O,Stock!$A:$A,'Asset Line A share'!$A41,Stock!$I:$I,P$2)</f>
        <v>0</v>
      </c>
      <c r="Q41" s="40">
        <f t="shared" ca="1" si="13"/>
        <v>-7.0859686109159053E-3</v>
      </c>
      <c r="R41" s="40" t="str">
        <f t="shared" ca="1" si="14"/>
        <v/>
      </c>
      <c r="S41" s="41">
        <f t="shared" ca="1" si="3"/>
        <v>234035.45019998867</v>
      </c>
      <c r="T41" s="30">
        <v>863100</v>
      </c>
      <c r="U41" s="20">
        <f t="shared" si="8"/>
        <v>2572083.6279661017</v>
      </c>
      <c r="V41" s="20">
        <v>400000</v>
      </c>
      <c r="W41" s="4">
        <v>0</v>
      </c>
      <c r="X41" s="20">
        <f t="shared" si="10"/>
        <v>-75.790000000037253</v>
      </c>
      <c r="Y41" s="17"/>
    </row>
    <row r="42" spans="1:26" ht="27" x14ac:dyDescent="0.15">
      <c r="A42" s="1">
        <v>42733</v>
      </c>
      <c r="B42" s="30">
        <f t="shared" si="5"/>
        <v>4</v>
      </c>
      <c r="C42" s="30">
        <v>0</v>
      </c>
      <c r="D42" s="20">
        <v>1840695.37</v>
      </c>
      <c r="E42" s="20">
        <v>1840695.37</v>
      </c>
      <c r="F42" s="4">
        <f t="shared" ref="F42:F61" si="15">+E42/(E41)-1</f>
        <v>2.8479178973972452E-5</v>
      </c>
      <c r="G42" s="30">
        <v>19.37</v>
      </c>
      <c r="H42" s="30">
        <v>-210.23</v>
      </c>
      <c r="I42" s="30">
        <v>229.6</v>
      </c>
      <c r="J42" s="30">
        <v>-367</v>
      </c>
      <c r="K42" s="30">
        <f>418.0555555-18</f>
        <v>400.05555550000003</v>
      </c>
      <c r="L42" s="18">
        <f t="shared" ref="L42:L47" si="16">G42+J42+K42</f>
        <v>52.42555550000003</v>
      </c>
      <c r="M42" s="37">
        <f>+E42-E41</f>
        <v>52.420000000158325</v>
      </c>
      <c r="N42" s="17" t="s">
        <v>1454</v>
      </c>
      <c r="O42" s="41">
        <f ca="1">SUMIFS(Stock!$O:$O,Stock!$A:$A,'Asset Line A share'!$A42,Stock!$I:$I,O$2)</f>
        <v>17688</v>
      </c>
      <c r="P42" s="41">
        <f ca="1">SUMIFS(Stock!$O:$O,Stock!$A:$A,'Asset Line A share'!$A42,Stock!$I:$I,P$2)</f>
        <v>17395</v>
      </c>
      <c r="Q42" s="40">
        <f t="shared" ca="1" si="13"/>
        <v>-1.1885459068294888E-2</v>
      </c>
      <c r="R42" s="40">
        <f t="shared" ca="1" si="14"/>
        <v>1.3199195171026157E-2</v>
      </c>
      <c r="S42" s="41">
        <f t="shared" ca="1" si="3"/>
        <v>234328.45019998867</v>
      </c>
      <c r="T42" s="30">
        <v>863100</v>
      </c>
      <c r="U42" s="20">
        <f t="shared" si="8"/>
        <v>2572136.0479661017</v>
      </c>
      <c r="V42" s="20"/>
      <c r="W42" s="4">
        <f t="shared" si="9"/>
        <v>2.0380363775940324E-5</v>
      </c>
      <c r="X42" s="20">
        <f t="shared" si="10"/>
        <v>52.419999999925494</v>
      </c>
      <c r="Y42" s="17"/>
    </row>
    <row r="43" spans="1:26" x14ac:dyDescent="0.15">
      <c r="A43" s="1">
        <v>42734</v>
      </c>
      <c r="B43" s="30">
        <f t="shared" si="5"/>
        <v>5</v>
      </c>
      <c r="C43" s="30">
        <v>0</v>
      </c>
      <c r="D43" s="20">
        <v>1841834.37</v>
      </c>
      <c r="E43" s="20">
        <v>1841834.37</v>
      </c>
      <c r="F43" s="4">
        <f t="shared" si="15"/>
        <v>6.1878788775349136E-4</v>
      </c>
      <c r="G43">
        <v>0</v>
      </c>
      <c r="H43">
        <v>0</v>
      </c>
      <c r="I43">
        <v>0</v>
      </c>
      <c r="J43">
        <v>-43</v>
      </c>
      <c r="K43" s="30">
        <f>1200-18</f>
        <v>1182</v>
      </c>
      <c r="L43" s="18">
        <f t="shared" si="16"/>
        <v>1139</v>
      </c>
      <c r="M43" s="37">
        <f t="shared" ref="M43:M73" si="17">+E43-E42</f>
        <v>1139</v>
      </c>
      <c r="N43" s="17" t="s">
        <v>1458</v>
      </c>
      <c r="O43" s="41">
        <f ca="1">SUMIFS(Stock!$O:$O,Stock!$A:$A,'Asset Line A share'!$A43,Stock!$I:$I,O$2)</f>
        <v>0</v>
      </c>
      <c r="P43" s="41">
        <f ca="1">SUMIFS(Stock!$O:$O,Stock!$A:$A,'Asset Line A share'!$A43,Stock!$I:$I,P$2)</f>
        <v>0</v>
      </c>
      <c r="Q43" s="40" t="str">
        <f t="shared" ca="1" si="13"/>
        <v/>
      </c>
      <c r="R43" s="40" t="str">
        <f t="shared" ca="1" si="14"/>
        <v/>
      </c>
      <c r="S43" s="41">
        <f t="shared" ca="1" si="3"/>
        <v>234328.45019998867</v>
      </c>
      <c r="T43" s="30">
        <v>863100</v>
      </c>
      <c r="U43" s="20">
        <f t="shared" si="8"/>
        <v>2573275.0479661017</v>
      </c>
      <c r="V43" s="20"/>
      <c r="W43" s="4">
        <f t="shared" si="9"/>
        <v>4.4282261076378227E-4</v>
      </c>
      <c r="X43" s="20">
        <f t="shared" si="10"/>
        <v>1139</v>
      </c>
      <c r="Y43" s="17"/>
    </row>
    <row r="44" spans="1:26" x14ac:dyDescent="0.15">
      <c r="A44" s="1">
        <v>42738</v>
      </c>
      <c r="B44">
        <f t="shared" si="5"/>
        <v>2</v>
      </c>
      <c r="C44" s="30">
        <v>0</v>
      </c>
      <c r="D44" s="20">
        <v>1842078.32</v>
      </c>
      <c r="E44" s="20">
        <v>1842078.32</v>
      </c>
      <c r="F44" s="4">
        <f t="shared" si="15"/>
        <v>1.324494775281071E-4</v>
      </c>
      <c r="G44">
        <v>-9.2200000000000006</v>
      </c>
      <c r="H44">
        <v>0</v>
      </c>
      <c r="I44">
        <v>0</v>
      </c>
      <c r="J44">
        <v>87</v>
      </c>
      <c r="K44" s="30">
        <f>184.17-18</f>
        <v>166.17</v>
      </c>
      <c r="L44" s="18">
        <f t="shared" si="16"/>
        <v>243.95</v>
      </c>
      <c r="M44" s="37">
        <f t="shared" si="17"/>
        <v>243.94999999995343</v>
      </c>
      <c r="N44" s="17" t="s">
        <v>1457</v>
      </c>
      <c r="O44" s="41">
        <f ca="1">SUMIFS(Stock!$O:$O,Stock!$A:$A,'Asset Line A share'!$A44,Stock!$I:$I,O$2)</f>
        <v>4650</v>
      </c>
      <c r="P44" s="41">
        <f ca="1">SUMIFS(Stock!$O:$O,Stock!$A:$A,'Asset Line A share'!$A44,Stock!$I:$I,P$2)</f>
        <v>33992</v>
      </c>
      <c r="Q44" s="40">
        <f t="shared" ca="1" si="13"/>
        <v>0</v>
      </c>
      <c r="R44" s="40">
        <f t="shared" ca="1" si="14"/>
        <v>0</v>
      </c>
      <c r="S44" s="41">
        <f t="shared" ca="1" si="3"/>
        <v>204986.45019998867</v>
      </c>
      <c r="T44" s="30">
        <v>864300</v>
      </c>
      <c r="U44" s="20">
        <f t="shared" si="8"/>
        <v>2574535.9471186441</v>
      </c>
      <c r="V44" s="20"/>
      <c r="W44" s="4">
        <f t="shared" si="9"/>
        <v>4.899978156391871E-4</v>
      </c>
      <c r="X44" s="20">
        <f t="shared" si="10"/>
        <v>1260.8991525424644</v>
      </c>
      <c r="Y44" s="17"/>
      <c r="Z44" s="2">
        <f>1+W44</f>
        <v>1.0004899978156392</v>
      </c>
    </row>
    <row r="45" spans="1:26" x14ac:dyDescent="0.15">
      <c r="A45" s="1">
        <v>42739</v>
      </c>
      <c r="B45">
        <f t="shared" si="5"/>
        <v>3</v>
      </c>
      <c r="C45" s="30">
        <v>0</v>
      </c>
      <c r="D45" s="20">
        <v>1844516.12</v>
      </c>
      <c r="E45" s="20">
        <v>1844516.12</v>
      </c>
      <c r="F45" s="4">
        <f t="shared" si="15"/>
        <v>1.3233964992325209E-3</v>
      </c>
      <c r="G45">
        <v>220.3</v>
      </c>
      <c r="H45" s="30">
        <v>220.3</v>
      </c>
      <c r="I45">
        <v>0</v>
      </c>
      <c r="J45">
        <v>2045</v>
      </c>
      <c r="K45" s="30">
        <v>172.5</v>
      </c>
      <c r="L45" s="18">
        <f t="shared" si="16"/>
        <v>2437.8000000000002</v>
      </c>
      <c r="M45" s="37">
        <f t="shared" si="17"/>
        <v>2437.8000000000466</v>
      </c>
      <c r="N45" s="17" t="s">
        <v>1466</v>
      </c>
      <c r="O45" s="41">
        <f ca="1">SUMIFS(Stock!$O:$O,Stock!$A:$A,'Asset Line A share'!$A45,Stock!$I:$I,O$2)</f>
        <v>141760</v>
      </c>
      <c r="P45" s="41">
        <f ca="1">SUMIFS(Stock!$O:$O,Stock!$A:$A,'Asset Line A share'!$A45,Stock!$I:$I,P$2)</f>
        <v>0</v>
      </c>
      <c r="Q45" s="40">
        <f t="shared" ca="1" si="13"/>
        <v>1.5540349887133184E-3</v>
      </c>
      <c r="R45" s="40" t="str">
        <f t="shared" ca="1" si="14"/>
        <v/>
      </c>
      <c r="S45" s="41">
        <f t="shared" ca="1" si="3"/>
        <v>346746.45019998867</v>
      </c>
      <c r="T45" s="30">
        <v>864300</v>
      </c>
      <c r="U45" s="20">
        <f t="shared" si="8"/>
        <v>2576973.7471186444</v>
      </c>
      <c r="V45" s="20"/>
      <c r="W45" s="4">
        <f t="shared" si="9"/>
        <v>9.4688908994600141E-4</v>
      </c>
      <c r="X45" s="20">
        <f t="shared" si="10"/>
        <v>2437.8000000002794</v>
      </c>
      <c r="Y45" s="17"/>
      <c r="Z45">
        <f>Z44*(1+W45)</f>
        <v>1.001437350879171</v>
      </c>
    </row>
    <row r="46" spans="1:26" ht="27" x14ac:dyDescent="0.15">
      <c r="A46" s="1">
        <v>42740</v>
      </c>
      <c r="B46">
        <f t="shared" si="5"/>
        <v>4</v>
      </c>
      <c r="C46" s="30">
        <v>0</v>
      </c>
      <c r="D46" s="20">
        <v>1844666.85</v>
      </c>
      <c r="E46" s="20">
        <v>1844666.85</v>
      </c>
      <c r="F46" s="4">
        <f t="shared" si="15"/>
        <v>8.1717908759770808E-5</v>
      </c>
      <c r="G46">
        <v>551.63</v>
      </c>
      <c r="H46">
        <v>292.45999999999998</v>
      </c>
      <c r="I46">
        <v>259.17</v>
      </c>
      <c r="J46">
        <v>-550</v>
      </c>
      <c r="K46" s="30">
        <f>166.097222-17</f>
        <v>149.09722199999999</v>
      </c>
      <c r="L46" s="18">
        <f t="shared" si="16"/>
        <v>150.72722199999998</v>
      </c>
      <c r="M46" s="37">
        <f t="shared" si="17"/>
        <v>150.72999999998137</v>
      </c>
      <c r="N46" s="17" t="s">
        <v>1469</v>
      </c>
      <c r="O46" s="41">
        <f ca="1">SUMIFS(Stock!$O:$O,Stock!$A:$A,'Asset Line A share'!$A46,Stock!$I:$I,O$2)</f>
        <v>37700</v>
      </c>
      <c r="P46" s="41">
        <f ca="1">SUMIFS(Stock!$O:$O,Stock!$A:$A,'Asset Line A share'!$A46,Stock!$I:$I,P$2)</f>
        <v>141220</v>
      </c>
      <c r="Q46" s="40">
        <f t="shared" ca="1" si="13"/>
        <v>7.7575596816976122E-3</v>
      </c>
      <c r="R46" s="40">
        <f t="shared" ca="1" si="14"/>
        <v>1.8352216399943352E-3</v>
      </c>
      <c r="S46" s="41">
        <f t="shared" ca="1" si="3"/>
        <v>243226.45019998867</v>
      </c>
      <c r="T46" s="30">
        <v>864300</v>
      </c>
      <c r="U46" s="20">
        <f t="shared" si="8"/>
        <v>2577124.4771186439</v>
      </c>
      <c r="V46" s="20"/>
      <c r="W46" s="4">
        <f t="shared" si="9"/>
        <v>5.8491088692047555E-5</v>
      </c>
      <c r="X46" s="20">
        <f t="shared" si="10"/>
        <v>150.72999999951571</v>
      </c>
      <c r="Y46" s="17"/>
      <c r="Z46" s="30">
        <f t="shared" ref="Z46:Z109" si="18">Z45*(1+W46)</f>
        <v>1.0014959260400809</v>
      </c>
    </row>
    <row r="47" spans="1:26" x14ac:dyDescent="0.15">
      <c r="A47" s="1">
        <v>42741</v>
      </c>
      <c r="B47">
        <f t="shared" si="5"/>
        <v>5</v>
      </c>
      <c r="C47" s="30">
        <v>0</v>
      </c>
      <c r="D47" s="20">
        <v>1846435.05</v>
      </c>
      <c r="E47" s="20">
        <v>1846435.05</v>
      </c>
      <c r="F47" s="4">
        <f t="shared" si="15"/>
        <v>9.5854706772668941E-4</v>
      </c>
      <c r="G47">
        <v>195.8</v>
      </c>
      <c r="H47">
        <v>641.64</v>
      </c>
      <c r="I47">
        <v>-445.84</v>
      </c>
      <c r="J47">
        <v>1335</v>
      </c>
      <c r="K47" s="30">
        <f>245.611111-14</f>
        <v>231.61111099999999</v>
      </c>
      <c r="L47" s="18">
        <f t="shared" si="16"/>
        <v>1762.4111109999999</v>
      </c>
      <c r="M47" s="37">
        <f t="shared" si="17"/>
        <v>1768.1999999999534</v>
      </c>
      <c r="O47" s="41">
        <f ca="1">SUMIFS(Stock!$O:$O,Stock!$A:$A,'Asset Line A share'!$A47,Stock!$I:$I,O$2)</f>
        <v>265890</v>
      </c>
      <c r="P47" s="41">
        <f ca="1">SUMIFS(Stock!$O:$O,Stock!$A:$A,'Asset Line A share'!$A47,Stock!$I:$I,P$2)</f>
        <v>38200</v>
      </c>
      <c r="Q47" s="40">
        <f t="shared" ca="1" si="13"/>
        <v>2.4131783820376847E-3</v>
      </c>
      <c r="R47" s="40">
        <f t="shared" ca="1" si="14"/>
        <v>-1.1671204188481674E-2</v>
      </c>
      <c r="S47" s="41">
        <f t="shared" ca="1" si="3"/>
        <v>470916.45019998867</v>
      </c>
      <c r="T47">
        <v>864500</v>
      </c>
      <c r="U47" s="20">
        <f t="shared" si="8"/>
        <v>2579062.1686440678</v>
      </c>
      <c r="V47" s="20"/>
      <c r="W47" s="4">
        <f t="shared" si="9"/>
        <v>7.5188123143754559E-4</v>
      </c>
      <c r="X47" s="20">
        <f t="shared" si="10"/>
        <v>1937.6915254238993</v>
      </c>
      <c r="Y47" s="17"/>
      <c r="Z47" s="30">
        <f t="shared" si="18"/>
        <v>1.0022489320302315</v>
      </c>
    </row>
    <row r="48" spans="1:26" ht="27" x14ac:dyDescent="0.15">
      <c r="A48" s="1">
        <v>42744</v>
      </c>
      <c r="B48">
        <f t="shared" si="5"/>
        <v>1</v>
      </c>
      <c r="C48" s="30">
        <v>0</v>
      </c>
      <c r="D48" s="20">
        <v>1839518.25</v>
      </c>
      <c r="E48" s="20">
        <v>1839518.25</v>
      </c>
      <c r="F48" s="4">
        <f t="shared" si="15"/>
        <v>-3.7460294094828761E-3</v>
      </c>
      <c r="G48">
        <v>-7280.15</v>
      </c>
      <c r="H48">
        <v>-6001.5</v>
      </c>
      <c r="I48">
        <v>-1278.6500000000001</v>
      </c>
      <c r="J48">
        <v>270</v>
      </c>
      <c r="K48" s="30">
        <f>106.43055555-14</f>
        <v>92.430555549999994</v>
      </c>
      <c r="L48" s="18">
        <f t="shared" ref="L48:L55" si="19">G48+J48+K48</f>
        <v>-6917.7194444500001</v>
      </c>
      <c r="M48" s="37">
        <f t="shared" si="17"/>
        <v>-6916.8000000000466</v>
      </c>
      <c r="N48" s="17" t="s">
        <v>1479</v>
      </c>
      <c r="O48" s="41">
        <f ca="1">SUMIFS(Stock!$O:$O,Stock!$A:$A,'Asset Line A share'!$A48,Stock!$I:$I,O$2)</f>
        <v>299120</v>
      </c>
      <c r="P48" s="41">
        <f ca="1">SUMIFS(Stock!$O:$O,Stock!$A:$A,'Asset Line A share'!$A48,Stock!$I:$I,P$2)</f>
        <v>265090</v>
      </c>
      <c r="Q48" s="40">
        <f t="shared" ca="1" si="13"/>
        <v>-2.0063853971650173E-2</v>
      </c>
      <c r="R48" s="40">
        <f t="shared" ca="1" si="14"/>
        <v>-4.823456184691992E-3</v>
      </c>
      <c r="S48" s="41">
        <f t="shared" ca="1" si="3"/>
        <v>504946.45019998867</v>
      </c>
      <c r="T48" s="30">
        <v>864500</v>
      </c>
      <c r="U48" s="20">
        <f t="shared" si="8"/>
        <v>2572145.368644068</v>
      </c>
      <c r="V48" s="20"/>
      <c r="W48" s="4">
        <f t="shared" si="9"/>
        <v>-2.6819051064738142E-3</v>
      </c>
      <c r="X48" s="20">
        <f t="shared" si="10"/>
        <v>-6916.7999999998137</v>
      </c>
      <c r="Y48" s="17"/>
      <c r="Z48" s="30">
        <f t="shared" si="18"/>
        <v>0.99956099550146171</v>
      </c>
    </row>
    <row r="49" spans="1:26" x14ac:dyDescent="0.15">
      <c r="A49" s="1">
        <v>42745</v>
      </c>
      <c r="B49">
        <f t="shared" si="5"/>
        <v>2</v>
      </c>
      <c r="C49" s="30">
        <v>0</v>
      </c>
      <c r="D49" s="20">
        <v>1827904.77</v>
      </c>
      <c r="E49" s="20">
        <v>1827904.77</v>
      </c>
      <c r="F49" s="4">
        <f t="shared" si="15"/>
        <v>-6.3133268724026026E-3</v>
      </c>
      <c r="G49">
        <v>-638.79</v>
      </c>
      <c r="H49">
        <v>0</v>
      </c>
      <c r="I49">
        <v>0</v>
      </c>
      <c r="J49">
        <v>-11050</v>
      </c>
      <c r="K49" s="30">
        <v>74.638887999999994</v>
      </c>
      <c r="L49" s="18">
        <f t="shared" si="19"/>
        <v>-11614.151112000001</v>
      </c>
      <c r="M49" s="37">
        <f t="shared" si="17"/>
        <v>-11613.479999999981</v>
      </c>
      <c r="N49" s="17" t="s">
        <v>1480</v>
      </c>
      <c r="O49" s="41">
        <f ca="1">SUMIFS(Stock!$O:$O,Stock!$A:$A,'Asset Line A share'!$A49,Stock!$I:$I,O$2)</f>
        <v>0</v>
      </c>
      <c r="P49" s="41">
        <f ca="1">SUMIFS(Stock!$O:$O,Stock!$A:$A,'Asset Line A share'!$A49,Stock!$I:$I,P$2)</f>
        <v>280940</v>
      </c>
      <c r="Q49" s="40" t="str">
        <f t="shared" ca="1" si="13"/>
        <v/>
      </c>
      <c r="R49" s="40">
        <f t="shared" ca="1" si="14"/>
        <v>0</v>
      </c>
      <c r="S49" s="41">
        <f t="shared" ca="1" si="3"/>
        <v>224006.45019998867</v>
      </c>
      <c r="T49" s="30">
        <v>864500</v>
      </c>
      <c r="U49" s="20">
        <f t="shared" si="8"/>
        <v>2560531.8886440676</v>
      </c>
      <c r="V49" s="20"/>
      <c r="W49" s="4">
        <f t="shared" si="9"/>
        <v>-4.5150947304827271E-3</v>
      </c>
      <c r="X49" s="20">
        <f t="shared" si="10"/>
        <v>-11613.480000000447</v>
      </c>
      <c r="Y49" s="17"/>
      <c r="Z49" s="30">
        <f t="shared" si="18"/>
        <v>0.99504788291787705</v>
      </c>
    </row>
    <row r="50" spans="1:26" x14ac:dyDescent="0.15">
      <c r="A50" s="1">
        <v>42746</v>
      </c>
      <c r="B50">
        <f t="shared" si="5"/>
        <v>3</v>
      </c>
      <c r="C50" s="30">
        <v>0</v>
      </c>
      <c r="D50" s="20">
        <v>1828975.41</v>
      </c>
      <c r="E50" s="20">
        <v>1828975.41</v>
      </c>
      <c r="F50" s="4">
        <f t="shared" si="15"/>
        <v>5.8571979108079653E-4</v>
      </c>
      <c r="G50" s="30">
        <v>0</v>
      </c>
      <c r="H50">
        <v>0</v>
      </c>
      <c r="I50">
        <v>0</v>
      </c>
      <c r="J50">
        <v>980</v>
      </c>
      <c r="K50" s="30">
        <f>108.63888-18</f>
        <v>90.63888</v>
      </c>
      <c r="L50" s="18">
        <f t="shared" si="19"/>
        <v>1070.63888</v>
      </c>
      <c r="M50" s="37">
        <f t="shared" si="17"/>
        <v>1070.6399999998976</v>
      </c>
      <c r="N50" s="17" t="s">
        <v>1481</v>
      </c>
      <c r="O50" s="41">
        <f ca="1">SUMIFS(Stock!$O:$O,Stock!$A:$A,'Asset Line A share'!$A50,Stock!$I:$I,O$2)</f>
        <v>0</v>
      </c>
      <c r="P50" s="41">
        <f ca="1">SUMIFS(Stock!$O:$O,Stock!$A:$A,'Asset Line A share'!$A50,Stock!$I:$I,P$2)</f>
        <v>0</v>
      </c>
      <c r="Q50" s="40" t="str">
        <f t="shared" ca="1" si="13"/>
        <v/>
      </c>
      <c r="R50" s="40" t="str">
        <f t="shared" ca="1" si="14"/>
        <v/>
      </c>
      <c r="S50" s="41">
        <f t="shared" ca="1" si="3"/>
        <v>224006.45019998867</v>
      </c>
      <c r="T50" s="30">
        <v>864500</v>
      </c>
      <c r="U50" s="20">
        <f t="shared" si="8"/>
        <v>2561602.5286440677</v>
      </c>
      <c r="V50" s="20"/>
      <c r="W50" s="4">
        <f t="shared" si="9"/>
        <v>4.1813187515771233E-4</v>
      </c>
      <c r="X50" s="20">
        <f t="shared" si="10"/>
        <v>1070.6400000001304</v>
      </c>
      <c r="Y50" s="17"/>
      <c r="Z50" s="30">
        <f t="shared" si="18"/>
        <v>0.99546394415503325</v>
      </c>
    </row>
    <row r="51" spans="1:26" x14ac:dyDescent="0.15">
      <c r="A51" s="1">
        <v>42747</v>
      </c>
      <c r="B51">
        <f t="shared" si="5"/>
        <v>4</v>
      </c>
      <c r="C51" s="30">
        <v>0</v>
      </c>
      <c r="D51" s="20">
        <v>1818139.95</v>
      </c>
      <c r="E51" s="20">
        <v>1818139.95</v>
      </c>
      <c r="F51" s="4">
        <f t="shared" si="15"/>
        <v>-5.924333340271648E-3</v>
      </c>
      <c r="G51">
        <v>-12025.71</v>
      </c>
      <c r="H51">
        <v>-12025.71</v>
      </c>
      <c r="I51">
        <v>0</v>
      </c>
      <c r="J51">
        <v>1080</v>
      </c>
      <c r="K51" s="30">
        <f>119-9</f>
        <v>110</v>
      </c>
      <c r="L51" s="18">
        <f t="shared" si="19"/>
        <v>-10835.71</v>
      </c>
      <c r="M51" s="37">
        <f t="shared" si="17"/>
        <v>-10835.459999999963</v>
      </c>
      <c r="N51" s="17" t="s">
        <v>1489</v>
      </c>
      <c r="O51" s="41">
        <f ca="1">SUMIFS(Stock!$O:$O,Stock!$A:$A,'Asset Line A share'!$A51,Stock!$I:$I,O$2)</f>
        <v>864970</v>
      </c>
      <c r="P51" s="41">
        <f ca="1">SUMIFS(Stock!$O:$O,Stock!$A:$A,'Asset Line A share'!$A51,Stock!$I:$I,P$2)</f>
        <v>0</v>
      </c>
      <c r="Q51" s="40">
        <f t="shared" ca="1" si="13"/>
        <v>-1.3903037099552585E-2</v>
      </c>
      <c r="R51" s="40" t="str">
        <f t="shared" ca="1" si="14"/>
        <v/>
      </c>
      <c r="S51" s="41">
        <f t="shared" ca="1" si="3"/>
        <v>1088976.4501999887</v>
      </c>
      <c r="T51" s="30">
        <v>864500</v>
      </c>
      <c r="U51" s="20">
        <f t="shared" si="8"/>
        <v>2550767.0686440677</v>
      </c>
      <c r="V51" s="20"/>
      <c r="W51" s="4">
        <f t="shared" si="9"/>
        <v>-4.2299536633169099E-3</v>
      </c>
      <c r="X51" s="20">
        <f t="shared" si="10"/>
        <v>-10835.459999999963</v>
      </c>
      <c r="Y51" s="17"/>
      <c r="Z51" s="30">
        <f t="shared" si="18"/>
        <v>0.99125317779775479</v>
      </c>
    </row>
    <row r="52" spans="1:26" x14ac:dyDescent="0.15">
      <c r="A52" s="1">
        <v>42748</v>
      </c>
      <c r="B52">
        <f t="shared" si="5"/>
        <v>5</v>
      </c>
      <c r="C52" s="30">
        <v>0</v>
      </c>
      <c r="D52" s="20">
        <v>1807516.47</v>
      </c>
      <c r="E52" s="20">
        <v>1807516.47</v>
      </c>
      <c r="F52" s="4">
        <f t="shared" si="15"/>
        <v>-5.8430485508005336E-3</v>
      </c>
      <c r="G52">
        <v>1428.79</v>
      </c>
      <c r="H52">
        <v>0</v>
      </c>
      <c r="I52">
        <v>1428.79</v>
      </c>
      <c r="J52">
        <v>-12135</v>
      </c>
      <c r="K52" s="30">
        <f>99.722222-17</f>
        <v>82.722222000000002</v>
      </c>
      <c r="L52" s="18">
        <f t="shared" si="19"/>
        <v>-10623.487777999999</v>
      </c>
      <c r="M52" s="37">
        <f t="shared" si="17"/>
        <v>-10623.479999999981</v>
      </c>
      <c r="N52" s="17" t="s">
        <v>1491</v>
      </c>
      <c r="O52" s="41">
        <f ca="1">SUMIFS(Stock!$O:$O,Stock!$A:$A,'Asset Line A share'!$A52,Stock!$I:$I,O$2)</f>
        <v>0</v>
      </c>
      <c r="P52" s="41">
        <f ca="1">SUMIFS(Stock!$O:$O,Stock!$A:$A,'Asset Line A share'!$A52,Stock!$I:$I,P$2)</f>
        <v>842270</v>
      </c>
      <c r="Q52" s="40" t="str">
        <f t="shared" ca="1" si="13"/>
        <v/>
      </c>
      <c r="R52" s="40">
        <f t="shared" ca="1" si="14"/>
        <v>1.6963562753036436E-3</v>
      </c>
      <c r="S52" s="41">
        <f t="shared" ca="1" si="3"/>
        <v>246706.45019998867</v>
      </c>
      <c r="T52" s="30">
        <v>864500</v>
      </c>
      <c r="U52" s="20">
        <f t="shared" si="8"/>
        <v>2540143.5886440678</v>
      </c>
      <c r="V52" s="20"/>
      <c r="W52" s="4">
        <f t="shared" si="9"/>
        <v>-4.1648177642685802E-3</v>
      </c>
      <c r="X52" s="20">
        <f t="shared" si="10"/>
        <v>-10623.479999999981</v>
      </c>
      <c r="Y52" s="17"/>
      <c r="Z52" s="30">
        <f t="shared" si="18"/>
        <v>0.98712478895397504</v>
      </c>
    </row>
    <row r="53" spans="1:26" x14ac:dyDescent="0.15">
      <c r="A53" s="1">
        <v>42751</v>
      </c>
      <c r="B53">
        <f t="shared" si="5"/>
        <v>1</v>
      </c>
      <c r="C53" s="30">
        <v>0</v>
      </c>
      <c r="D53" s="20">
        <v>1808932.58</v>
      </c>
      <c r="E53" s="20">
        <v>1808932.58</v>
      </c>
      <c r="F53" s="4">
        <f t="shared" si="15"/>
        <v>7.8345620828557117E-4</v>
      </c>
      <c r="G53">
        <v>0</v>
      </c>
      <c r="H53">
        <v>0</v>
      </c>
      <c r="I53">
        <v>0</v>
      </c>
      <c r="J53">
        <v>1305</v>
      </c>
      <c r="K53" s="30">
        <f>127.90277778-17</f>
        <v>110.90277777999999</v>
      </c>
      <c r="L53" s="18">
        <f t="shared" si="19"/>
        <v>1415.90277778</v>
      </c>
      <c r="M53" s="37">
        <f t="shared" si="17"/>
        <v>1416.1100000001024</v>
      </c>
      <c r="N53" s="17" t="s">
        <v>1492</v>
      </c>
      <c r="O53" s="41">
        <f ca="1">SUMIFS(Stock!$O:$O,Stock!$A:$A,'Asset Line A share'!$A53,Stock!$I:$I,O$2)</f>
        <v>0</v>
      </c>
      <c r="P53" s="41">
        <f ca="1">SUMIFS(Stock!$O:$O,Stock!$A:$A,'Asset Line A share'!$A53,Stock!$I:$I,P$2)</f>
        <v>0</v>
      </c>
      <c r="Q53" s="40" t="str">
        <f t="shared" ca="1" si="13"/>
        <v/>
      </c>
      <c r="R53" s="40" t="str">
        <f t="shared" ca="1" si="14"/>
        <v/>
      </c>
      <c r="S53" s="41">
        <f t="shared" ca="1" si="3"/>
        <v>246706.45019998867</v>
      </c>
      <c r="T53" s="30">
        <v>864500</v>
      </c>
      <c r="U53" s="20">
        <f t="shared" si="8"/>
        <v>2541559.6986440681</v>
      </c>
      <c r="V53" s="20"/>
      <c r="W53" s="4">
        <f t="shared" si="9"/>
        <v>5.574921064821492E-4</v>
      </c>
      <c r="X53" s="20">
        <f t="shared" si="10"/>
        <v>1416.1100000003353</v>
      </c>
      <c r="Y53" s="17"/>
      <c r="Z53" s="30">
        <f t="shared" si="18"/>
        <v>0.98767510323192975</v>
      </c>
    </row>
    <row r="54" spans="1:26" x14ac:dyDescent="0.15">
      <c r="A54" s="1">
        <v>42752</v>
      </c>
      <c r="B54">
        <f t="shared" si="5"/>
        <v>2</v>
      </c>
      <c r="C54" s="30">
        <v>0</v>
      </c>
      <c r="D54" s="20">
        <v>1810504.66</v>
      </c>
      <c r="E54" s="20">
        <v>1810504.66</v>
      </c>
      <c r="F54" s="4">
        <f t="shared" si="15"/>
        <v>8.6906500406991327E-4</v>
      </c>
      <c r="G54" s="30">
        <v>0</v>
      </c>
      <c r="H54" s="30">
        <v>0</v>
      </c>
      <c r="I54" s="30">
        <v>0</v>
      </c>
      <c r="J54">
        <v>1435</v>
      </c>
      <c r="K54" s="30">
        <f>153.5694-17</f>
        <v>136.5694</v>
      </c>
      <c r="L54" s="18">
        <f t="shared" si="19"/>
        <v>1571.5694000000001</v>
      </c>
      <c r="M54" s="37">
        <f t="shared" si="17"/>
        <v>1572.0799999998417</v>
      </c>
      <c r="O54" s="41">
        <f ca="1">SUMIFS(Stock!$O:$O,Stock!$A:$A,'Asset Line A share'!$A54,Stock!$I:$I,O$2)</f>
        <v>0</v>
      </c>
      <c r="P54" s="41">
        <f ca="1">SUMIFS(Stock!$O:$O,Stock!$A:$A,'Asset Line A share'!$A54,Stock!$I:$I,P$2)</f>
        <v>0</v>
      </c>
      <c r="Q54" s="40" t="str">
        <f t="shared" ca="1" si="13"/>
        <v/>
      </c>
      <c r="R54" s="40" t="str">
        <f t="shared" ca="1" si="14"/>
        <v/>
      </c>
      <c r="S54" s="41">
        <f t="shared" ca="1" si="3"/>
        <v>246706.45019998867</v>
      </c>
      <c r="T54" s="30">
        <v>864500</v>
      </c>
      <c r="U54" s="20">
        <f t="shared" si="8"/>
        <v>2543131.7786440677</v>
      </c>
      <c r="V54" s="20"/>
      <c r="W54" s="4">
        <f t="shared" si="9"/>
        <v>6.1854931081817277E-4</v>
      </c>
      <c r="X54" s="20">
        <f t="shared" si="10"/>
        <v>1572.0799999996088</v>
      </c>
      <c r="Y54" s="17"/>
      <c r="Z54" s="30">
        <f t="shared" si="18"/>
        <v>0.9882860289863461</v>
      </c>
    </row>
    <row r="55" spans="1:26" x14ac:dyDescent="0.15">
      <c r="A55" s="1">
        <v>42753</v>
      </c>
      <c r="B55">
        <f t="shared" si="5"/>
        <v>3</v>
      </c>
      <c r="C55" s="30">
        <v>0</v>
      </c>
      <c r="D55" s="20">
        <v>1812314.63</v>
      </c>
      <c r="E55" s="20">
        <v>1812314.63</v>
      </c>
      <c r="F55" s="4">
        <f t="shared" si="15"/>
        <v>9.997046900724893E-4</v>
      </c>
      <c r="G55" s="30">
        <v>0</v>
      </c>
      <c r="H55" s="30">
        <v>0</v>
      </c>
      <c r="I55" s="30">
        <v>0</v>
      </c>
      <c r="J55">
        <v>1580</v>
      </c>
      <c r="K55" s="30">
        <v>229.97221999999999</v>
      </c>
      <c r="L55" s="18">
        <f t="shared" si="19"/>
        <v>1809.9722200000001</v>
      </c>
      <c r="M55" s="37">
        <f t="shared" si="17"/>
        <v>1809.9699999999721</v>
      </c>
      <c r="O55" s="41">
        <f ca="1">SUMIFS(Stock!$O:$O,Stock!$A:$A,'Asset Line A share'!$A55,Stock!$I:$I,O$2)</f>
        <v>0</v>
      </c>
      <c r="P55" s="41">
        <f ca="1">SUMIFS(Stock!$O:$O,Stock!$A:$A,'Asset Line A share'!$A55,Stock!$I:$I,P$2)</f>
        <v>0</v>
      </c>
      <c r="Q55" s="40" t="str">
        <f t="shared" ca="1" si="13"/>
        <v/>
      </c>
      <c r="R55" s="40" t="str">
        <f t="shared" ca="1" si="14"/>
        <v/>
      </c>
      <c r="S55" s="41">
        <f t="shared" ca="1" si="3"/>
        <v>246706.45019998867</v>
      </c>
      <c r="T55" s="30">
        <v>864500</v>
      </c>
      <c r="U55" s="20">
        <f t="shared" si="8"/>
        <v>2544941.7486440679</v>
      </c>
      <c r="V55" s="20"/>
      <c r="W55" s="4">
        <f t="shared" si="9"/>
        <v>7.1170908845519243E-4</v>
      </c>
      <c r="X55" s="20">
        <f t="shared" si="10"/>
        <v>1809.9700000002049</v>
      </c>
      <c r="Y55" s="17"/>
      <c r="Z55" s="30">
        <f t="shared" si="18"/>
        <v>0.98898940113516898</v>
      </c>
    </row>
    <row r="56" spans="1:26" x14ac:dyDescent="0.15">
      <c r="A56" s="1">
        <v>42754</v>
      </c>
      <c r="B56">
        <f t="shared" si="5"/>
        <v>4</v>
      </c>
      <c r="C56" s="30">
        <v>0</v>
      </c>
      <c r="D56" s="20">
        <v>1811494.1</v>
      </c>
      <c r="E56" s="20">
        <v>1811494.1</v>
      </c>
      <c r="F56" s="4">
        <f t="shared" si="15"/>
        <v>-4.5275251130083571E-4</v>
      </c>
      <c r="G56" s="30">
        <v>253.72</v>
      </c>
      <c r="H56" s="30">
        <v>0</v>
      </c>
      <c r="I56" s="30">
        <v>253.72</v>
      </c>
      <c r="J56" s="30">
        <v>-1365</v>
      </c>
      <c r="K56" s="30">
        <f>308.75-18</f>
        <v>290.75</v>
      </c>
      <c r="L56" s="18">
        <f t="shared" ref="L56:L59" si="20">G56+J56+K56</f>
        <v>-820.53</v>
      </c>
      <c r="M56" s="37">
        <f t="shared" si="17"/>
        <v>-820.52999999979511</v>
      </c>
      <c r="N56" s="17" t="s">
        <v>1494</v>
      </c>
      <c r="O56" s="41">
        <f ca="1">SUMIFS(Stock!$O:$O,Stock!$A:$A,'Asset Line A share'!$A56,Stock!$I:$I,O$2)</f>
        <v>0</v>
      </c>
      <c r="P56" s="41">
        <f ca="1">SUMIFS(Stock!$O:$O,Stock!$A:$A,'Asset Line A share'!$A56,Stock!$I:$I,P$2)</f>
        <v>16274.999999999998</v>
      </c>
      <c r="Q56" s="40" t="str">
        <f t="shared" ca="1" si="13"/>
        <v/>
      </c>
      <c r="R56" s="40">
        <f t="shared" ca="1" si="14"/>
        <v>1.5589554531490017E-2</v>
      </c>
      <c r="S56" s="41">
        <f t="shared" ca="1" si="3"/>
        <v>230431.45019998867</v>
      </c>
      <c r="T56" s="30">
        <v>864500</v>
      </c>
      <c r="U56" s="20">
        <f t="shared" si="8"/>
        <v>2544121.2186440676</v>
      </c>
      <c r="V56" s="20"/>
      <c r="W56" s="4">
        <f t="shared" si="9"/>
        <v>-3.224160240357099E-4</v>
      </c>
      <c r="X56" s="20">
        <f t="shared" si="10"/>
        <v>-820.53000000026077</v>
      </c>
      <c r="Y56" s="17"/>
      <c r="Z56" s="30">
        <f t="shared" si="18"/>
        <v>0.98867053510464153</v>
      </c>
    </row>
    <row r="57" spans="1:26" x14ac:dyDescent="0.15">
      <c r="A57" s="1">
        <v>42755</v>
      </c>
      <c r="B57">
        <f t="shared" si="5"/>
        <v>5</v>
      </c>
      <c r="C57" s="30">
        <v>0</v>
      </c>
      <c r="D57" s="20">
        <v>1811986.37778</v>
      </c>
      <c r="E57" s="20">
        <v>1811986.37778</v>
      </c>
      <c r="F57" s="4">
        <f t="shared" si="15"/>
        <v>2.7175235072518511E-4</v>
      </c>
      <c r="G57">
        <v>-156.02000000000001</v>
      </c>
      <c r="H57" s="30">
        <v>-156.02000000000001</v>
      </c>
      <c r="I57" s="30">
        <v>253.72</v>
      </c>
      <c r="J57">
        <v>0</v>
      </c>
      <c r="K57" s="30">
        <f>659.05-17</f>
        <v>642.04999999999995</v>
      </c>
      <c r="L57" s="18">
        <f t="shared" si="20"/>
        <v>486.03</v>
      </c>
      <c r="M57" s="37">
        <f t="shared" si="17"/>
        <v>492.27777999988757</v>
      </c>
      <c r="N57" s="17" t="s">
        <v>1496</v>
      </c>
      <c r="O57" s="41">
        <f ca="1">SUMIFS(Stock!$O:$O,Stock!$A:$A,'Asset Line A share'!$A57,Stock!$I:$I,O$2)</f>
        <v>27350</v>
      </c>
      <c r="P57" s="41">
        <f ca="1">SUMIFS(Stock!$O:$O,Stock!$A:$A,'Asset Line A share'!$A57,Stock!$I:$I,P$2)</f>
        <v>0</v>
      </c>
      <c r="Q57" s="40">
        <f t="shared" ca="1" si="13"/>
        <v>-5.7045703839122492E-3</v>
      </c>
      <c r="R57" s="40" t="str">
        <f t="shared" ca="1" si="14"/>
        <v/>
      </c>
      <c r="S57" s="41">
        <f t="shared" ca="1" si="3"/>
        <v>257781.45019998867</v>
      </c>
      <c r="T57" s="30">
        <v>864500</v>
      </c>
      <c r="U57" s="20">
        <f t="shared" si="8"/>
        <v>2544613.4964240678</v>
      </c>
      <c r="V57" s="20"/>
      <c r="W57" s="4">
        <f t="shared" si="9"/>
        <v>1.9349619679775998E-4</v>
      </c>
      <c r="X57" s="20">
        <f t="shared" si="10"/>
        <v>492.2777800001204</v>
      </c>
      <c r="Y57" s="17"/>
      <c r="Z57" s="30">
        <f t="shared" si="18"/>
        <v>0.98886183909307024</v>
      </c>
    </row>
    <row r="58" spans="1:26" s="30" customFormat="1" x14ac:dyDescent="0.15">
      <c r="A58" s="1">
        <v>42758</v>
      </c>
      <c r="B58" s="30">
        <f t="shared" si="5"/>
        <v>1</v>
      </c>
      <c r="C58" s="30">
        <v>0</v>
      </c>
      <c r="D58" s="20">
        <v>1813561.72</v>
      </c>
      <c r="E58" s="20">
        <v>1813561.72</v>
      </c>
      <c r="F58" s="4">
        <f t="shared" si="15"/>
        <v>8.6940069711238799E-4</v>
      </c>
      <c r="G58" s="30">
        <v>1102.6199999999999</v>
      </c>
      <c r="H58" s="30">
        <v>1102.6199999999999</v>
      </c>
      <c r="I58" s="30">
        <v>0</v>
      </c>
      <c r="J58" s="30">
        <v>150</v>
      </c>
      <c r="K58" s="30">
        <f>336.722222-14</f>
        <v>322.72222199999999</v>
      </c>
      <c r="L58" s="18">
        <f t="shared" si="20"/>
        <v>1575.3422219999998</v>
      </c>
      <c r="M58" s="37">
        <f t="shared" si="17"/>
        <v>1575.3422199999914</v>
      </c>
      <c r="N58" s="17"/>
      <c r="O58" s="41">
        <f ca="1">SUMIFS(Stock!$O:$O,Stock!$A:$A,'Asset Line A share'!$A58,Stock!$I:$I,O$2)</f>
        <v>362114</v>
      </c>
      <c r="P58" s="41">
        <f ca="1">SUMIFS(Stock!$O:$O,Stock!$A:$A,'Asset Line A share'!$A58,Stock!$I:$I,P$2)</f>
        <v>0</v>
      </c>
      <c r="Q58" s="40">
        <f t="shared" ca="1" si="13"/>
        <v>3.0449526944553371E-3</v>
      </c>
      <c r="R58" s="40" t="str">
        <f t="shared" ca="1" si="14"/>
        <v/>
      </c>
      <c r="S58" s="41">
        <f t="shared" ca="1" si="3"/>
        <v>619895.45019998867</v>
      </c>
      <c r="T58" s="30">
        <v>864500</v>
      </c>
      <c r="U58" s="20">
        <f t="shared" si="8"/>
        <v>2546188.8386440678</v>
      </c>
      <c r="V58" s="20"/>
      <c r="W58" s="4">
        <f t="shared" si="9"/>
        <v>6.1908899807927575E-4</v>
      </c>
      <c r="X58" s="20">
        <f t="shared" si="10"/>
        <v>1575.3422199999914</v>
      </c>
      <c r="Y58" s="17"/>
      <c r="Z58" s="30">
        <f t="shared" si="18"/>
        <v>0.98947403257827315</v>
      </c>
    </row>
    <row r="59" spans="1:26" x14ac:dyDescent="0.15">
      <c r="A59" s="1">
        <v>42759</v>
      </c>
      <c r="B59" s="30">
        <f t="shared" si="5"/>
        <v>2</v>
      </c>
      <c r="C59" s="30">
        <v>0</v>
      </c>
      <c r="D59" s="20">
        <v>1813696.5</v>
      </c>
      <c r="E59" s="20">
        <v>1813696.5</v>
      </c>
      <c r="F59" s="4">
        <f t="shared" si="15"/>
        <v>7.431784565903321E-5</v>
      </c>
      <c r="G59">
        <v>-524.86</v>
      </c>
      <c r="H59">
        <v>38.229999999999997</v>
      </c>
      <c r="I59">
        <v>-563.09</v>
      </c>
      <c r="J59">
        <v>457</v>
      </c>
      <c r="K59" s="30">
        <f>222.5-20</f>
        <v>202.5</v>
      </c>
      <c r="L59" s="18">
        <f t="shared" si="20"/>
        <v>134.63999999999999</v>
      </c>
      <c r="M59" s="37">
        <f t="shared" si="17"/>
        <v>134.78000000002794</v>
      </c>
      <c r="N59" s="17" t="s">
        <v>1517</v>
      </c>
      <c r="O59" s="41">
        <f ca="1">SUMIFS(Stock!$O:$O,Stock!$A:$A,'Asset Line A share'!$A59,Stock!$I:$I,O$2)</f>
        <v>212161</v>
      </c>
      <c r="P59" s="41">
        <f ca="1">SUMIFS(Stock!$O:$O,Stock!$A:$A,'Asset Line A share'!$A59,Stock!$I:$I,P$2)</f>
        <v>226767</v>
      </c>
      <c r="Q59" s="40">
        <f t="shared" ca="1" si="13"/>
        <v>1.8019334373423955E-4</v>
      </c>
      <c r="R59" s="40">
        <f t="shared" ca="1" si="14"/>
        <v>-2.4831214418323654E-3</v>
      </c>
      <c r="S59" s="41">
        <f t="shared" ca="1" si="3"/>
        <v>605289.45019998867</v>
      </c>
      <c r="T59" s="30">
        <v>864500</v>
      </c>
      <c r="U59" s="20">
        <f t="shared" si="8"/>
        <v>2546323.618644068</v>
      </c>
      <c r="V59" s="20"/>
      <c r="W59" s="4">
        <f t="shared" si="9"/>
        <v>5.2934015715822014E-5</v>
      </c>
      <c r="X59" s="20">
        <f t="shared" si="10"/>
        <v>134.78000000026077</v>
      </c>
      <c r="Y59" s="17"/>
      <c r="Z59" s="30">
        <f t="shared" si="18"/>
        <v>0.989526409412264</v>
      </c>
    </row>
    <row r="60" spans="1:26" x14ac:dyDescent="0.15">
      <c r="A60" s="1">
        <v>42760</v>
      </c>
      <c r="B60" s="30">
        <f t="shared" si="5"/>
        <v>3</v>
      </c>
      <c r="C60" s="30">
        <v>0</v>
      </c>
      <c r="D60" s="20">
        <v>1812665.98</v>
      </c>
      <c r="E60" s="20">
        <v>1812665.98</v>
      </c>
      <c r="F60" s="4">
        <f t="shared" si="15"/>
        <v>-5.6818767638355805E-4</v>
      </c>
      <c r="G60">
        <v>-456.6</v>
      </c>
      <c r="H60">
        <v>-291.87</v>
      </c>
      <c r="I60">
        <v>-164.73</v>
      </c>
      <c r="J60">
        <v>-671</v>
      </c>
      <c r="K60" s="30">
        <f>108.0833333-11</f>
        <v>97.083333300000007</v>
      </c>
      <c r="L60" s="18">
        <f t="shared" ref="L60" si="21">G60+J60+K60</f>
        <v>-1030.5166666999999</v>
      </c>
      <c r="M60" s="37">
        <f t="shared" si="17"/>
        <v>-1030.5200000000186</v>
      </c>
      <c r="N60" s="45" t="s">
        <v>1516</v>
      </c>
      <c r="O60" s="41">
        <f ca="1">SUMIFS(Stock!$O:$O,Stock!$A:$A,'Asset Line A share'!$A60,Stock!$I:$I,O$2)</f>
        <v>78568</v>
      </c>
      <c r="P60" s="41">
        <f ca="1">SUMIFS(Stock!$O:$O,Stock!$A:$A,'Asset Line A share'!$A60,Stock!$I:$I,P$2)</f>
        <v>358606</v>
      </c>
      <c r="Q60" s="40">
        <f t="shared" ca="1" si="13"/>
        <v>-3.7148711943793913E-3</v>
      </c>
      <c r="R60" s="40">
        <f t="shared" ca="1" si="14"/>
        <v>-4.5936208540849841E-4</v>
      </c>
      <c r="S60" s="41">
        <f t="shared" ca="1" si="3"/>
        <v>325251.45019998867</v>
      </c>
      <c r="T60" s="30">
        <v>864500</v>
      </c>
      <c r="U60" s="20">
        <f t="shared" si="8"/>
        <v>2545293.0986440675</v>
      </c>
      <c r="V60" s="20"/>
      <c r="W60" s="4">
        <f t="shared" si="9"/>
        <v>-4.0470896647037957E-4</v>
      </c>
      <c r="X60" s="20">
        <f t="shared" si="10"/>
        <v>-1030.5200000004843</v>
      </c>
      <c r="Y60" s="17"/>
      <c r="Z60" s="30">
        <f t="shared" si="18"/>
        <v>0.98912593920181557</v>
      </c>
    </row>
    <row r="61" spans="1:26" x14ac:dyDescent="0.15">
      <c r="A61" s="1">
        <v>42761</v>
      </c>
      <c r="B61" s="30">
        <f t="shared" si="5"/>
        <v>4</v>
      </c>
      <c r="C61" s="30">
        <v>0</v>
      </c>
      <c r="D61" s="20">
        <v>1814117.05</v>
      </c>
      <c r="E61" s="20">
        <v>1814117.05</v>
      </c>
      <c r="F61" s="4">
        <f t="shared" si="15"/>
        <v>8.0051703734196344E-4</v>
      </c>
      <c r="G61" s="30">
        <v>-25.82</v>
      </c>
      <c r="H61">
        <v>0</v>
      </c>
      <c r="I61" s="30">
        <v>-25.82</v>
      </c>
      <c r="J61">
        <v>584</v>
      </c>
      <c r="K61" s="30">
        <f>907.875-15</f>
        <v>892.875</v>
      </c>
      <c r="L61" s="18">
        <f t="shared" ref="L61:L68" si="22">G61+J61+K61</f>
        <v>1451.0549999999998</v>
      </c>
      <c r="M61" s="37">
        <f t="shared" si="17"/>
        <v>1451.0700000000652</v>
      </c>
      <c r="N61" s="17" t="s">
        <v>1518</v>
      </c>
      <c r="O61" s="41">
        <f ca="1">SUMIFS(Stock!$O:$O,Stock!$A:$A,'Asset Line A share'!$A61,Stock!$I:$I,O$2)</f>
        <v>0</v>
      </c>
      <c r="P61" s="41">
        <f ca="1">SUMIFS(Stock!$O:$O,Stock!$A:$A,'Asset Line A share'!$A61,Stock!$I:$I,P$2)</f>
        <v>82754</v>
      </c>
      <c r="Q61" s="40" t="str">
        <f t="shared" ca="1" si="13"/>
        <v/>
      </c>
      <c r="R61" s="40">
        <f t="shared" ca="1" si="14"/>
        <v>-3.1200908717403386E-4</v>
      </c>
      <c r="S61" s="41">
        <f t="shared" ca="1" si="3"/>
        <v>242497.45019998867</v>
      </c>
      <c r="T61" s="30">
        <v>864500</v>
      </c>
      <c r="U61" s="20">
        <f t="shared" si="8"/>
        <v>2546744.1686440678</v>
      </c>
      <c r="V61" s="20"/>
      <c r="W61" s="4">
        <f t="shared" si="9"/>
        <v>5.7009937314234094E-4</v>
      </c>
      <c r="X61" s="20">
        <f t="shared" si="10"/>
        <v>1451.070000000298</v>
      </c>
      <c r="Y61" s="17"/>
      <c r="Z61" s="30">
        <f t="shared" si="18"/>
        <v>0.98968983927971332</v>
      </c>
    </row>
    <row r="62" spans="1:26" ht="27" x14ac:dyDescent="0.15">
      <c r="A62" s="1">
        <v>42769</v>
      </c>
      <c r="B62">
        <f>WEEKDAY(A62,2)</f>
        <v>5</v>
      </c>
      <c r="C62" s="30">
        <v>0</v>
      </c>
      <c r="D62" s="20">
        <v>1813764.99</v>
      </c>
      <c r="E62" s="20">
        <v>1813764.99</v>
      </c>
      <c r="F62" s="4">
        <f t="shared" ref="F62:F73" si="23">+E62/(E61)-1</f>
        <v>-1.9406686023926145E-4</v>
      </c>
      <c r="G62" s="30">
        <v>-655.99</v>
      </c>
      <c r="H62" s="30">
        <v>-637.55999999999995</v>
      </c>
      <c r="I62" s="30">
        <v>-18.43</v>
      </c>
      <c r="J62" s="30">
        <v>-180</v>
      </c>
      <c r="K62" s="30">
        <f>499.93-16</f>
        <v>483.93</v>
      </c>
      <c r="L62" s="18">
        <f t="shared" si="22"/>
        <v>-352.06</v>
      </c>
      <c r="M62" s="37">
        <f t="shared" si="17"/>
        <v>-352.06000000005588</v>
      </c>
      <c r="N62" s="17" t="s">
        <v>1738</v>
      </c>
      <c r="O62" s="41">
        <f ca="1">SUMIFS(Stock!$O:$O,Stock!$A:$A,'Asset Line A share'!$A62,Stock!$I:$I,O$2)</f>
        <v>157345</v>
      </c>
      <c r="P62" s="41">
        <f ca="1">SUMIFS(Stock!$O:$O,Stock!$A:$A,'Asset Line A share'!$A62,Stock!$I:$I,P$2)</f>
        <v>13430</v>
      </c>
      <c r="Q62" s="40">
        <f t="shared" ca="1" si="13"/>
        <v>-4.0519876704057959E-3</v>
      </c>
      <c r="R62" s="40">
        <f t="shared" ca="1" si="14"/>
        <v>-1.372300819061802E-3</v>
      </c>
      <c r="S62" s="41">
        <f t="shared" ca="1" si="3"/>
        <v>386412.45019998867</v>
      </c>
      <c r="T62" s="30">
        <v>864500</v>
      </c>
      <c r="U62" s="20">
        <f t="shared" si="8"/>
        <v>2546392.1086440678</v>
      </c>
      <c r="V62" s="20"/>
      <c r="W62" s="4">
        <f t="shared" si="9"/>
        <v>-1.3823924850198122E-4</v>
      </c>
      <c r="X62" s="20">
        <f t="shared" si="10"/>
        <v>-352.06000000005588</v>
      </c>
      <c r="Y62" s="17"/>
      <c r="Z62" s="30">
        <f t="shared" si="18"/>
        <v>0.98955302530008127</v>
      </c>
    </row>
    <row r="63" spans="1:26" ht="27" x14ac:dyDescent="0.15">
      <c r="A63" s="1">
        <v>42772</v>
      </c>
      <c r="B63">
        <f t="shared" si="5"/>
        <v>1</v>
      </c>
      <c r="C63" s="30">
        <v>0</v>
      </c>
      <c r="D63" s="20">
        <v>1815281.57</v>
      </c>
      <c r="E63" s="20">
        <v>1815281.57</v>
      </c>
      <c r="F63" s="4">
        <f t="shared" si="23"/>
        <v>8.3615022252692128E-4</v>
      </c>
      <c r="G63">
        <v>418.9</v>
      </c>
      <c r="H63">
        <v>650</v>
      </c>
      <c r="I63">
        <v>-231.1</v>
      </c>
      <c r="J63">
        <v>735</v>
      </c>
      <c r="K63" s="30">
        <f>378.66667-16</f>
        <v>362.66667000000001</v>
      </c>
      <c r="L63" s="18">
        <f t="shared" si="22"/>
        <v>1516.5666700000002</v>
      </c>
      <c r="M63" s="37">
        <f t="shared" si="17"/>
        <v>1516.5800000000745</v>
      </c>
      <c r="N63" s="17" t="s">
        <v>1741</v>
      </c>
      <c r="O63" s="41">
        <f ca="1">SUMIFS(Stock!$O:$O,Stock!$A:$A,'Asset Line A share'!$A63,Stock!$I:$I,O$2)</f>
        <v>40280</v>
      </c>
      <c r="P63" s="41">
        <f ca="1">SUMIFS(Stock!$O:$O,Stock!$A:$A,'Asset Line A share'!$A63,Stock!$I:$I,P$2)</f>
        <v>90560</v>
      </c>
      <c r="Q63" s="40">
        <f t="shared" ca="1" si="13"/>
        <v>1.6137040714995034E-2</v>
      </c>
      <c r="R63" s="40">
        <f t="shared" ca="1" si="14"/>
        <v>-2.5518992932862189E-3</v>
      </c>
      <c r="S63" s="41">
        <f t="shared" ca="1" si="3"/>
        <v>336132.45019998867</v>
      </c>
      <c r="T63" s="30">
        <v>864500</v>
      </c>
      <c r="U63" s="20">
        <f t="shared" si="8"/>
        <v>2547908.6886440678</v>
      </c>
      <c r="V63" s="20"/>
      <c r="W63" s="4">
        <f t="shared" si="9"/>
        <v>5.9557991671899124E-4</v>
      </c>
      <c r="X63" s="20">
        <f t="shared" si="10"/>
        <v>1516.5800000000745</v>
      </c>
      <c r="Y63" s="17"/>
      <c r="Z63" s="30">
        <f t="shared" si="18"/>
        <v>0.99014238320847847</v>
      </c>
    </row>
    <row r="64" spans="1:26" x14ac:dyDescent="0.15">
      <c r="A64" s="1">
        <v>42773</v>
      </c>
      <c r="B64">
        <f t="shared" si="5"/>
        <v>2</v>
      </c>
      <c r="C64" s="30">
        <v>0</v>
      </c>
      <c r="D64" s="20">
        <v>1815191.4</v>
      </c>
      <c r="E64" s="20">
        <v>1815191.4</v>
      </c>
      <c r="F64" s="4">
        <f t="shared" si="23"/>
        <v>-4.9672734792394202E-5</v>
      </c>
      <c r="G64">
        <v>725</v>
      </c>
      <c r="H64">
        <v>725</v>
      </c>
      <c r="I64">
        <v>0</v>
      </c>
      <c r="J64">
        <v>-975</v>
      </c>
      <c r="K64" s="30">
        <f>175.8333-17</f>
        <v>158.83330000000001</v>
      </c>
      <c r="L64" s="18">
        <f t="shared" si="22"/>
        <v>-91.166699999999992</v>
      </c>
      <c r="M64" s="37">
        <f t="shared" si="17"/>
        <v>-90.170000000158325</v>
      </c>
      <c r="N64" s="17" t="s">
        <v>1743</v>
      </c>
      <c r="O64" s="62">
        <f ca="1">SUMIFS(Stock!$O:$O,Stock!$A:$A,'Asset Line A share'!$A64,Stock!$I:$I,O$2)</f>
        <v>0</v>
      </c>
      <c r="P64" s="41">
        <f ca="1">SUMIFS(Stock!$O:$O,Stock!$A:$A,'Asset Line A share'!$A64,Stock!$I:$I,P$2)</f>
        <v>0</v>
      </c>
      <c r="Q64" s="40" t="str">
        <f ca="1">IF(O64&lt;&gt;0,+H64/O64,"")</f>
        <v/>
      </c>
      <c r="R64" s="40" t="str">
        <f t="shared" ca="1" si="14"/>
        <v/>
      </c>
      <c r="S64" s="41">
        <f t="shared" ca="1" si="3"/>
        <v>336132.45019998867</v>
      </c>
      <c r="T64" s="30">
        <v>864500</v>
      </c>
      <c r="U64" s="20">
        <f t="shared" si="8"/>
        <v>2547818.5186440675</v>
      </c>
      <c r="V64" s="20"/>
      <c r="W64" s="4">
        <f t="shared" si="9"/>
        <v>-3.5389808277774826E-5</v>
      </c>
      <c r="X64" s="20">
        <f t="shared" si="10"/>
        <v>-90.170000000391155</v>
      </c>
      <c r="Y64" s="17"/>
      <c r="Z64" s="30">
        <f t="shared" si="18"/>
        <v>0.99010734225936903</v>
      </c>
    </row>
    <row r="65" spans="1:26" ht="27" x14ac:dyDescent="0.15">
      <c r="A65" s="1">
        <v>42774</v>
      </c>
      <c r="B65">
        <f t="shared" si="5"/>
        <v>3</v>
      </c>
      <c r="C65" s="30">
        <v>0</v>
      </c>
      <c r="D65" s="20">
        <v>1816009.53</v>
      </c>
      <c r="E65" s="20">
        <v>1816009.53</v>
      </c>
      <c r="F65" s="4">
        <f t="shared" si="23"/>
        <v>4.5071280086506071E-4</v>
      </c>
      <c r="G65" s="30">
        <v>836.12</v>
      </c>
      <c r="H65">
        <v>906.9</v>
      </c>
      <c r="I65">
        <v>-70.78</v>
      </c>
      <c r="J65">
        <v>-110</v>
      </c>
      <c r="K65" s="30">
        <f>107.9027777-16</f>
        <v>91.902777700000001</v>
      </c>
      <c r="L65" s="18">
        <f t="shared" si="22"/>
        <v>818.02277770000001</v>
      </c>
      <c r="M65" s="37">
        <f t="shared" si="17"/>
        <v>818.13000000012107</v>
      </c>
      <c r="N65" s="17" t="s">
        <v>1744</v>
      </c>
      <c r="O65" s="41">
        <f ca="1">SUMIFS(Stock!$O:$O,Stock!$A:$A,'Asset Line A share'!$A65,Stock!$I:$I,O$2)</f>
        <v>64060</v>
      </c>
      <c r="P65" s="41">
        <f ca="1">SUMIFS(Stock!$O:$O,Stock!$A:$A,'Asset Line A share'!$A65,Stock!$I:$I,P$2)</f>
        <v>86025</v>
      </c>
      <c r="Q65" s="40">
        <f t="shared" ca="1" si="13"/>
        <v>1.4157040274742429E-2</v>
      </c>
      <c r="R65" s="40">
        <f t="shared" ca="1" si="14"/>
        <v>-8.2278407439697763E-4</v>
      </c>
      <c r="S65" s="41">
        <f t="shared" ca="1" si="3"/>
        <v>314167.45019998867</v>
      </c>
      <c r="T65" s="30">
        <v>864500</v>
      </c>
      <c r="U65" s="20">
        <f t="shared" si="8"/>
        <v>2548636.6486440678</v>
      </c>
      <c r="V65" s="20"/>
      <c r="W65" s="4">
        <f t="shared" si="9"/>
        <v>3.2110999822543285E-4</v>
      </c>
      <c r="X65" s="20">
        <f t="shared" si="10"/>
        <v>818.1300000003539</v>
      </c>
      <c r="Y65" s="17"/>
      <c r="Z65" s="30">
        <f t="shared" si="18"/>
        <v>0.99042527562628491</v>
      </c>
    </row>
    <row r="66" spans="1:26" x14ac:dyDescent="0.15">
      <c r="A66" s="1">
        <v>42775</v>
      </c>
      <c r="B66">
        <f t="shared" si="5"/>
        <v>4</v>
      </c>
      <c r="C66" s="30">
        <v>0</v>
      </c>
      <c r="D66" s="20">
        <v>1816866.4633299999</v>
      </c>
      <c r="E66" s="20">
        <v>1816866.4633299999</v>
      </c>
      <c r="F66" s="4">
        <f t="shared" si="23"/>
        <v>4.718771106888564E-4</v>
      </c>
      <c r="G66">
        <v>-396.4</v>
      </c>
      <c r="H66">
        <v>0</v>
      </c>
      <c r="I66" s="30">
        <v>-396.4</v>
      </c>
      <c r="J66">
        <v>1180</v>
      </c>
      <c r="K66" s="30">
        <f>91.33333-18</f>
        <v>73.333330000000004</v>
      </c>
      <c r="L66" s="18">
        <f t="shared" si="22"/>
        <v>856.93333000000007</v>
      </c>
      <c r="M66" s="37">
        <f t="shared" si="17"/>
        <v>856.93332999991253</v>
      </c>
      <c r="O66" s="41">
        <f ca="1">SUMIFS(Stock!$O:$O,Stock!$A:$A,'Asset Line A share'!$A66,Stock!$I:$I,O$2)</f>
        <v>0</v>
      </c>
      <c r="P66" s="41">
        <f ca="1">SUMIFS(Stock!$O:$O,Stock!$A:$A,'Asset Line A share'!$A66,Stock!$I:$I,P$2)</f>
        <v>86040</v>
      </c>
      <c r="Q66" s="40" t="str">
        <f t="shared" ca="1" si="13"/>
        <v/>
      </c>
      <c r="R66" s="40">
        <f t="shared" ca="1" si="14"/>
        <v>-4.6071594607159459E-3</v>
      </c>
      <c r="S66" s="41">
        <f t="shared" ca="1" si="3"/>
        <v>228127.45019998867</v>
      </c>
      <c r="T66" s="30">
        <v>864500</v>
      </c>
      <c r="U66" s="20">
        <f t="shared" si="8"/>
        <v>2549493.5819740677</v>
      </c>
      <c r="V66" s="20"/>
      <c r="W66" s="4">
        <f t="shared" si="9"/>
        <v>3.3623205193089589E-4</v>
      </c>
      <c r="X66" s="20">
        <f t="shared" si="10"/>
        <v>856.93332999991253</v>
      </c>
      <c r="Y66" s="17"/>
      <c r="Z66" s="30">
        <f t="shared" si="18"/>
        <v>0.99075828834899293</v>
      </c>
    </row>
    <row r="67" spans="1:26" s="30" customFormat="1" x14ac:dyDescent="0.15">
      <c r="A67" s="1">
        <v>42776</v>
      </c>
      <c r="B67" s="30">
        <f t="shared" si="5"/>
        <v>5</v>
      </c>
      <c r="C67" s="30">
        <v>0</v>
      </c>
      <c r="D67" s="20">
        <v>1817293.85</v>
      </c>
      <c r="E67" s="20">
        <v>1817293.85</v>
      </c>
      <c r="F67" s="4">
        <f t="shared" si="23"/>
        <v>2.3523284656645771E-4</v>
      </c>
      <c r="G67" s="30">
        <v>0</v>
      </c>
      <c r="H67" s="30">
        <v>0</v>
      </c>
      <c r="I67" s="30">
        <v>0</v>
      </c>
      <c r="J67" s="30">
        <v>285</v>
      </c>
      <c r="K67" s="30">
        <f>160.38888-18</f>
        <v>142.38888</v>
      </c>
      <c r="L67" s="18">
        <f t="shared" si="22"/>
        <v>427.38887999999997</v>
      </c>
      <c r="M67" s="37">
        <f t="shared" si="17"/>
        <v>427.38667000015266</v>
      </c>
      <c r="N67" s="17"/>
      <c r="O67" s="41">
        <f ca="1">SUMIFS(Stock!$O:$O,Stock!$A:$A,'Asset Line A share'!$A67,Stock!$I:$I,O$2)</f>
        <v>0</v>
      </c>
      <c r="P67" s="41">
        <f ca="1">SUMIFS(Stock!$O:$O,Stock!$A:$A,'Asset Line A share'!$A67,Stock!$I:$I,P$2)</f>
        <v>0</v>
      </c>
      <c r="Q67" s="40" t="str">
        <f t="shared" ca="1" si="13"/>
        <v/>
      </c>
      <c r="R67" s="40" t="str">
        <f t="shared" ca="1" si="14"/>
        <v/>
      </c>
      <c r="S67" s="41">
        <f t="shared" ca="1" si="3"/>
        <v>228127.45019998867</v>
      </c>
      <c r="T67" s="30">
        <v>864500</v>
      </c>
      <c r="U67" s="20">
        <f t="shared" si="8"/>
        <v>2549920.9686440676</v>
      </c>
      <c r="V67" s="20"/>
      <c r="W67" s="4">
        <f t="shared" si="9"/>
        <v>1.6763590739032885E-4</v>
      </c>
      <c r="X67" s="20">
        <f t="shared" si="10"/>
        <v>427.38666999991983</v>
      </c>
      <c r="Y67" s="17"/>
      <c r="Z67" s="30">
        <f t="shared" si="18"/>
        <v>0.99092437501366482</v>
      </c>
    </row>
    <row r="68" spans="1:26" s="30" customFormat="1" x14ac:dyDescent="0.15">
      <c r="A68" s="1">
        <v>42779</v>
      </c>
      <c r="B68" s="30">
        <f t="shared" si="5"/>
        <v>1</v>
      </c>
      <c r="C68" s="30">
        <v>0</v>
      </c>
      <c r="D68" s="20">
        <v>1817520.66</v>
      </c>
      <c r="E68" s="20">
        <v>1817520.66</v>
      </c>
      <c r="F68" s="4">
        <f t="shared" si="23"/>
        <v>1.2480645328749596E-4</v>
      </c>
      <c r="G68" s="30">
        <v>-200.71</v>
      </c>
      <c r="H68" s="30">
        <v>-200.71</v>
      </c>
      <c r="I68" s="30">
        <v>0</v>
      </c>
      <c r="J68" s="30">
        <v>315</v>
      </c>
      <c r="K68" s="30">
        <f>127.5-15</f>
        <v>112.5</v>
      </c>
      <c r="L68" s="18">
        <f t="shared" si="22"/>
        <v>226.79</v>
      </c>
      <c r="M68" s="37">
        <f t="shared" si="17"/>
        <v>226.80999999982305</v>
      </c>
      <c r="N68" s="17"/>
      <c r="O68" s="41">
        <f ca="1">SUMIFS(Stock!$O:$O,Stock!$A:$A,'Asset Line A share'!$A68,Stock!$I:$I,O$2)</f>
        <v>220763</v>
      </c>
      <c r="P68" s="41">
        <f ca="1">SUMIFS(Stock!$O:$O,Stock!$A:$A,'Asset Line A share'!$A68,Stock!$I:$I,P$2)</f>
        <v>0</v>
      </c>
      <c r="Q68" s="40">
        <f t="shared" ref="Q68:Q99" ca="1" si="24">IF(O68&lt;&gt;0,+H68/O68,"")</f>
        <v>-9.0916503218383521E-4</v>
      </c>
      <c r="R68" s="40" t="str">
        <f t="shared" ref="R68:R99" ca="1" si="25">IF(P68&lt;&gt;0,+I68/P68,"")</f>
        <v/>
      </c>
      <c r="S68" s="41">
        <f t="shared" ca="1" si="3"/>
        <v>448890.45019998867</v>
      </c>
      <c r="T68" s="30">
        <v>864500</v>
      </c>
      <c r="U68" s="20">
        <f t="shared" si="8"/>
        <v>2550147.7786440677</v>
      </c>
      <c r="V68" s="20"/>
      <c r="W68" s="4">
        <f t="shared" si="9"/>
        <v>8.8947854772314372E-5</v>
      </c>
      <c r="X68" s="20">
        <f t="shared" si="10"/>
        <v>226.81000000005588</v>
      </c>
      <c r="Y68" s="17"/>
      <c r="Z68" s="30">
        <f t="shared" si="18"/>
        <v>0.99101251561106385</v>
      </c>
    </row>
    <row r="69" spans="1:26" s="30" customFormat="1" x14ac:dyDescent="0.15">
      <c r="A69" s="1">
        <v>42780</v>
      </c>
      <c r="B69" s="30">
        <f t="shared" si="5"/>
        <v>2</v>
      </c>
      <c r="C69" s="30">
        <v>0</v>
      </c>
      <c r="D69" s="20">
        <v>1816963.9</v>
      </c>
      <c r="E69" s="20">
        <v>1816963.9</v>
      </c>
      <c r="F69" s="4">
        <f t="shared" si="23"/>
        <v>-3.063293927013655E-4</v>
      </c>
      <c r="G69" s="30">
        <v>-38.53</v>
      </c>
      <c r="H69" s="30">
        <v>0</v>
      </c>
      <c r="I69" s="30">
        <v>-38.53</v>
      </c>
      <c r="J69" s="30">
        <v>-628</v>
      </c>
      <c r="K69" s="30">
        <f>125.77778-16</f>
        <v>109.77778000000001</v>
      </c>
      <c r="L69" s="18">
        <f t="shared" ref="L69:L74" si="26">G69+J69+K69</f>
        <v>-556.75221999999997</v>
      </c>
      <c r="M69" s="37">
        <f t="shared" si="17"/>
        <v>-556.76000000000931</v>
      </c>
      <c r="N69" s="17" t="s">
        <v>1788</v>
      </c>
      <c r="O69" s="41">
        <f ca="1">SUMIFS(Stock!$O:$O,Stock!$A:$A,'Asset Line A share'!$A69,Stock!$I:$I,O$2)</f>
        <v>0</v>
      </c>
      <c r="P69" s="41">
        <f ca="1">SUMIFS(Stock!$O:$O,Stock!$A:$A,'Asset Line A share'!$A69,Stock!$I:$I,P$2)</f>
        <v>27970</v>
      </c>
      <c r="Q69" s="40" t="str">
        <f t="shared" ca="1" si="24"/>
        <v/>
      </c>
      <c r="R69" s="40">
        <f t="shared" ca="1" si="25"/>
        <v>-1.3775473721844833E-3</v>
      </c>
      <c r="S69" s="41">
        <f t="shared" ca="1" si="3"/>
        <v>420920.45019998867</v>
      </c>
      <c r="T69" s="30">
        <v>864500</v>
      </c>
      <c r="U69" s="20">
        <f t="shared" si="8"/>
        <v>2549591.0186440675</v>
      </c>
      <c r="V69" s="20"/>
      <c r="W69" s="4">
        <f t="shared" si="9"/>
        <v>-2.1832460246529184E-4</v>
      </c>
      <c r="X69" s="20">
        <f t="shared" si="10"/>
        <v>-556.76000000024214</v>
      </c>
      <c r="Y69" s="17"/>
      <c r="Z69" s="30">
        <f t="shared" si="18"/>
        <v>0.99079615319755499</v>
      </c>
    </row>
    <row r="70" spans="1:26" s="30" customFormat="1" x14ac:dyDescent="0.15">
      <c r="A70" s="1">
        <v>42781</v>
      </c>
      <c r="B70" s="30">
        <f t="shared" si="5"/>
        <v>3</v>
      </c>
      <c r="C70" s="30">
        <v>0</v>
      </c>
      <c r="D70" s="20">
        <v>1815582.09</v>
      </c>
      <c r="E70" s="20">
        <v>1815582.09</v>
      </c>
      <c r="F70" s="4">
        <f t="shared" si="23"/>
        <v>-7.6050492802848257E-4</v>
      </c>
      <c r="G70" s="30">
        <v>-1746.89</v>
      </c>
      <c r="H70" s="30">
        <v>-1746.89</v>
      </c>
      <c r="I70" s="30">
        <v>0</v>
      </c>
      <c r="J70" s="30">
        <v>106</v>
      </c>
      <c r="K70" s="30">
        <f>158.033333-11</f>
        <v>147.033333</v>
      </c>
      <c r="L70" s="18">
        <f t="shared" si="26"/>
        <v>-1493.856667</v>
      </c>
      <c r="M70" s="37">
        <f t="shared" si="17"/>
        <v>-1381.809999999823</v>
      </c>
      <c r="N70" s="17" t="s">
        <v>1795</v>
      </c>
      <c r="O70" s="41">
        <f ca="1">SUMIFS(Stock!$O:$O,Stock!$A:$A,'Asset Line A share'!$A70,Stock!$I:$I,O$2)</f>
        <v>440400</v>
      </c>
      <c r="P70" s="41">
        <f ca="1">SUMIFS(Stock!$O:$O,Stock!$A:$A,'Asset Line A share'!$A70,Stock!$I:$I,P$2)</f>
        <v>0</v>
      </c>
      <c r="Q70" s="40">
        <f t="shared" ca="1" si="24"/>
        <v>-3.9665985467756586E-3</v>
      </c>
      <c r="R70" s="40" t="str">
        <f t="shared" ca="1" si="25"/>
        <v/>
      </c>
      <c r="S70" s="41">
        <f t="shared" ref="S70:S133" ca="1" si="27">+S71+P71-O71</f>
        <v>861320.45019998867</v>
      </c>
      <c r="T70" s="30">
        <v>864500</v>
      </c>
      <c r="U70" s="20">
        <f t="shared" si="8"/>
        <v>2548209.2086440679</v>
      </c>
      <c r="V70" s="20"/>
      <c r="W70" s="4">
        <f t="shared" si="9"/>
        <v>-5.4197319879734085E-4</v>
      </c>
      <c r="X70" s="20">
        <f t="shared" si="10"/>
        <v>-1381.8099999995902</v>
      </c>
      <c r="Y70" s="17"/>
      <c r="Z70" s="30">
        <f t="shared" si="18"/>
        <v>0.9902591682370504</v>
      </c>
    </row>
    <row r="71" spans="1:26" s="30" customFormat="1" x14ac:dyDescent="0.15">
      <c r="A71" s="1">
        <v>42782</v>
      </c>
      <c r="B71" s="30">
        <f t="shared" si="5"/>
        <v>4</v>
      </c>
      <c r="C71" s="30">
        <v>0</v>
      </c>
      <c r="D71" s="20">
        <v>1818441.23</v>
      </c>
      <c r="E71" s="20">
        <v>1818441.23</v>
      </c>
      <c r="F71" s="4">
        <f t="shared" si="23"/>
        <v>1.5747786981088474E-3</v>
      </c>
      <c r="G71" s="30">
        <v>86.64</v>
      </c>
      <c r="H71" s="30">
        <v>0</v>
      </c>
      <c r="I71" s="30">
        <v>86.64</v>
      </c>
      <c r="J71" s="30">
        <v>2701</v>
      </c>
      <c r="K71" s="30">
        <f>82.5-11</f>
        <v>71.5</v>
      </c>
      <c r="L71" s="18">
        <f t="shared" si="26"/>
        <v>2859.14</v>
      </c>
      <c r="M71" s="37">
        <f t="shared" si="17"/>
        <v>2859.1399999998976</v>
      </c>
      <c r="N71" s="17"/>
      <c r="O71" s="41">
        <f ca="1">SUMIFS(Stock!$O:$O,Stock!$A:$A,'Asset Line A share'!$A71,Stock!$I:$I,O$2)</f>
        <v>0</v>
      </c>
      <c r="P71" s="41">
        <f ca="1">SUMIFS(Stock!$O:$O,Stock!$A:$A,'Asset Line A share'!$A71,Stock!$I:$I,P$2)</f>
        <v>57910</v>
      </c>
      <c r="Q71" s="40" t="str">
        <f t="shared" ca="1" si="24"/>
        <v/>
      </c>
      <c r="R71" s="40">
        <f t="shared" ca="1" si="25"/>
        <v>1.4961146606803661E-3</v>
      </c>
      <c r="S71" s="41">
        <f t="shared" ca="1" si="27"/>
        <v>803410.45019998867</v>
      </c>
      <c r="T71" s="30">
        <v>864500</v>
      </c>
      <c r="U71" s="20">
        <f t="shared" si="8"/>
        <v>2551068.3486440675</v>
      </c>
      <c r="V71" s="20"/>
      <c r="W71" s="4">
        <f t="shared" si="9"/>
        <v>1.1220193343235429E-3</v>
      </c>
      <c r="X71" s="20">
        <f t="shared" si="10"/>
        <v>2859.1399999996647</v>
      </c>
      <c r="Y71" s="17"/>
      <c r="Z71" s="30">
        <f t="shared" si="18"/>
        <v>0.99137025816980351</v>
      </c>
    </row>
    <row r="72" spans="1:26" s="30" customFormat="1" ht="27" x14ac:dyDescent="0.15">
      <c r="A72" s="1">
        <v>42783</v>
      </c>
      <c r="B72" s="30">
        <f t="shared" si="5"/>
        <v>5</v>
      </c>
      <c r="C72" s="30">
        <v>0</v>
      </c>
      <c r="D72" s="20">
        <v>1824613.71</v>
      </c>
      <c r="E72" s="20">
        <v>1824613.71</v>
      </c>
      <c r="F72" s="4">
        <f t="shared" si="23"/>
        <v>3.3943797017845778E-3</v>
      </c>
      <c r="G72" s="30">
        <v>-2319.06</v>
      </c>
      <c r="H72" s="30">
        <v>-2377.0100000000002</v>
      </c>
      <c r="I72" s="30">
        <v>57.95</v>
      </c>
      <c r="J72" s="30">
        <v>8319</v>
      </c>
      <c r="K72" s="30">
        <f>188.5139-16</f>
        <v>172.51390000000001</v>
      </c>
      <c r="L72" s="18">
        <f t="shared" si="26"/>
        <v>6172.4539000000004</v>
      </c>
      <c r="M72" s="37">
        <f t="shared" si="17"/>
        <v>6172.4799999999814</v>
      </c>
      <c r="N72" s="17" t="s">
        <v>1819</v>
      </c>
      <c r="O72" s="41">
        <f ca="1">SUMIFS(Stock!$O:$O,Stock!$A:$A,'Asset Line A share'!$A72,Stock!$I:$I,O$2)</f>
        <v>122800.00000000001</v>
      </c>
      <c r="P72" s="41">
        <f ca="1">SUMIFS(Stock!$O:$O,Stock!$A:$A,'Asset Line A share'!$A72,Stock!$I:$I,P$2)</f>
        <v>583454</v>
      </c>
      <c r="Q72" s="40">
        <f t="shared" ca="1" si="24"/>
        <v>-1.9356758957654721E-2</v>
      </c>
      <c r="R72" s="40">
        <f t="shared" ca="1" si="25"/>
        <v>9.9322311613254862E-5</v>
      </c>
      <c r="S72" s="41">
        <f t="shared" ca="1" si="27"/>
        <v>342756.45019998867</v>
      </c>
      <c r="T72" s="30">
        <v>864500</v>
      </c>
      <c r="U72" s="20">
        <f t="shared" si="8"/>
        <v>2557240.828644068</v>
      </c>
      <c r="V72" s="20"/>
      <c r="W72" s="4">
        <f t="shared" si="9"/>
        <v>2.4195666898854107E-3</v>
      </c>
      <c r="X72" s="20">
        <f t="shared" si="10"/>
        <v>6172.480000000447</v>
      </c>
      <c r="Y72" s="17"/>
      <c r="Z72" s="30">
        <f t="shared" si="18"/>
        <v>0.99376894462381427</v>
      </c>
    </row>
    <row r="73" spans="1:26" s="30" customFormat="1" x14ac:dyDescent="0.15">
      <c r="A73" s="1">
        <v>42786</v>
      </c>
      <c r="B73" s="30">
        <f t="shared" si="5"/>
        <v>1</v>
      </c>
      <c r="C73" s="30">
        <v>0</v>
      </c>
      <c r="D73" s="20">
        <v>1826097.02</v>
      </c>
      <c r="E73" s="20">
        <v>1826097.02</v>
      </c>
      <c r="F73" s="4">
        <f t="shared" si="23"/>
        <v>8.129446752869196E-4</v>
      </c>
      <c r="G73" s="30">
        <v>63.95</v>
      </c>
      <c r="H73" s="30">
        <v>511.45</v>
      </c>
      <c r="I73" s="30">
        <v>-447.5</v>
      </c>
      <c r="J73" s="30">
        <v>1255</v>
      </c>
      <c r="K73" s="30">
        <f>181.736111-17</f>
        <v>164.73611099999999</v>
      </c>
      <c r="L73" s="18">
        <f t="shared" si="26"/>
        <v>1483.686111</v>
      </c>
      <c r="M73" s="37">
        <f t="shared" si="17"/>
        <v>1483.3100000000559</v>
      </c>
      <c r="N73" s="17" t="s">
        <v>1830</v>
      </c>
      <c r="O73" s="41">
        <f ca="1">SUMIFS(Stock!$O:$O,Stock!$A:$A,'Asset Line A share'!$A73,Stock!$I:$I,O$2)</f>
        <v>119406</v>
      </c>
      <c r="P73" s="41">
        <f ca="1">SUMIFS(Stock!$O:$O,Stock!$A:$A,'Asset Line A share'!$A73,Stock!$I:$I,P$2)</f>
        <v>120900.00000000001</v>
      </c>
      <c r="Q73" s="40">
        <f t="shared" ca="1" si="24"/>
        <v>4.283285597038675E-3</v>
      </c>
      <c r="R73" s="40">
        <f t="shared" ca="1" si="25"/>
        <v>-3.7014061207609589E-3</v>
      </c>
      <c r="S73" s="41">
        <f t="shared" ca="1" si="27"/>
        <v>341262.45019998867</v>
      </c>
      <c r="T73" s="30">
        <v>864500</v>
      </c>
      <c r="U73" s="20">
        <f t="shared" si="8"/>
        <v>2558724.1386440676</v>
      </c>
      <c r="V73" s="20"/>
      <c r="W73" s="4">
        <f t="shared" si="9"/>
        <v>5.8004314000648094E-4</v>
      </c>
      <c r="X73" s="20">
        <f t="shared" si="10"/>
        <v>1483.3099999995902</v>
      </c>
      <c r="Y73" s="17"/>
      <c r="Z73" s="30">
        <f t="shared" si="18"/>
        <v>0.99434537348289476</v>
      </c>
    </row>
    <row r="74" spans="1:26" s="30" customFormat="1" x14ac:dyDescent="0.15">
      <c r="A74" s="1">
        <v>42787</v>
      </c>
      <c r="B74" s="30">
        <f t="shared" si="5"/>
        <v>2</v>
      </c>
      <c r="C74" s="30">
        <v>0</v>
      </c>
      <c r="D74" s="20">
        <v>1826729.76</v>
      </c>
      <c r="E74" s="20">
        <v>1826729.76</v>
      </c>
      <c r="F74" s="4">
        <f t="shared" ref="F74:F106" si="28">+E74/(E73)-1</f>
        <v>3.4649856665347478E-4</v>
      </c>
      <c r="G74" s="30">
        <v>-210.8</v>
      </c>
      <c r="H74" s="30">
        <v>-145</v>
      </c>
      <c r="I74" s="30">
        <v>-65.8</v>
      </c>
      <c r="J74" s="30">
        <v>650</v>
      </c>
      <c r="K74" s="30">
        <f>210.5416666-17</f>
        <v>193.54166660000001</v>
      </c>
      <c r="L74" s="18">
        <f t="shared" si="26"/>
        <v>632.74166660000003</v>
      </c>
      <c r="M74" s="37">
        <f t="shared" ref="M74:M105" si="29">+E74-E73</f>
        <v>632.73999999999069</v>
      </c>
      <c r="N74" s="17" t="s">
        <v>1840</v>
      </c>
      <c r="O74" s="41">
        <f ca="1">SUMIFS(Stock!$O:$O,Stock!$A:$A,'Asset Line A share'!$A74,Stock!$I:$I,O$2)</f>
        <v>45250</v>
      </c>
      <c r="P74" s="41">
        <f ca="1">SUMIFS(Stock!$O:$O,Stock!$A:$A,'Asset Line A share'!$A74,Stock!$I:$I,P$2)</f>
        <v>120135</v>
      </c>
      <c r="Q74" s="40">
        <f t="shared" ca="1" si="24"/>
        <v>-3.2044198895027623E-3</v>
      </c>
      <c r="R74" s="40">
        <f t="shared" ca="1" si="25"/>
        <v>-5.477171515378532E-4</v>
      </c>
      <c r="S74" s="41">
        <f t="shared" ca="1" si="27"/>
        <v>266377.45019998867</v>
      </c>
      <c r="T74" s="30">
        <v>864500</v>
      </c>
      <c r="U74" s="20">
        <f t="shared" si="8"/>
        <v>2559356.8786440678</v>
      </c>
      <c r="V74" s="20"/>
      <c r="W74" s="4">
        <f t="shared" si="9"/>
        <v>2.4728730637435525E-4</v>
      </c>
      <c r="X74" s="20">
        <f t="shared" si="10"/>
        <v>632.74000000022352</v>
      </c>
      <c r="Y74" s="17"/>
      <c r="Z74" s="30">
        <f t="shared" si="18"/>
        <v>0.9945912624719091</v>
      </c>
    </row>
    <row r="75" spans="1:26" s="30" customFormat="1" x14ac:dyDescent="0.15">
      <c r="A75" s="1">
        <v>42788</v>
      </c>
      <c r="B75" s="30">
        <f t="shared" si="5"/>
        <v>3</v>
      </c>
      <c r="C75" s="30">
        <v>0</v>
      </c>
      <c r="D75" s="20">
        <v>1827152.20888889</v>
      </c>
      <c r="E75" s="20">
        <v>1827152.20888889</v>
      </c>
      <c r="F75" s="4">
        <f t="shared" si="28"/>
        <v>2.3125965216119759E-4</v>
      </c>
      <c r="G75" s="30">
        <v>-26.94</v>
      </c>
      <c r="H75" s="30">
        <v>-26.94</v>
      </c>
      <c r="I75" s="30">
        <v>0</v>
      </c>
      <c r="J75" s="30">
        <v>235</v>
      </c>
      <c r="K75" s="30">
        <f>231.388888888889-17</f>
        <v>214.388888888889</v>
      </c>
      <c r="L75" s="18">
        <f t="shared" ref="L75:L81" si="30">G75+J75+K75</f>
        <v>422.44888888888897</v>
      </c>
      <c r="M75" s="37">
        <f t="shared" si="29"/>
        <v>422.44888888997957</v>
      </c>
      <c r="N75" s="17"/>
      <c r="O75" s="41">
        <f ca="1">SUMIFS(Stock!$O:$O,Stock!$A:$A,'Asset Line A share'!$A75,Stock!$I:$I,O$2)</f>
        <v>0</v>
      </c>
      <c r="P75" s="41">
        <f ca="1">SUMIFS(Stock!$O:$O,Stock!$A:$A,'Asset Line A share'!$A75,Stock!$I:$I,P$2)</f>
        <v>21940</v>
      </c>
      <c r="Q75" s="40" t="str">
        <f t="shared" ca="1" si="24"/>
        <v/>
      </c>
      <c r="R75" s="40">
        <f t="shared" ca="1" si="25"/>
        <v>0</v>
      </c>
      <c r="S75" s="41">
        <f t="shared" ca="1" si="27"/>
        <v>244437.45019998867</v>
      </c>
      <c r="T75" s="30">
        <v>864500</v>
      </c>
      <c r="U75" s="20">
        <f t="shared" si="8"/>
        <v>2559779.3275329578</v>
      </c>
      <c r="V75" s="20"/>
      <c r="W75" s="4">
        <f t="shared" si="9"/>
        <v>1.6506056361853538E-4</v>
      </c>
      <c r="X75" s="20">
        <f t="shared" si="10"/>
        <v>422.44888888997957</v>
      </c>
      <c r="Y75" s="17"/>
      <c r="Z75" s="30">
        <f t="shared" si="18"/>
        <v>0.99475543026626279</v>
      </c>
    </row>
    <row r="76" spans="1:26" s="30" customFormat="1" x14ac:dyDescent="0.15">
      <c r="A76" s="1">
        <v>42789</v>
      </c>
      <c r="B76" s="30">
        <f t="shared" si="5"/>
        <v>4</v>
      </c>
      <c r="C76" s="30">
        <v>0</v>
      </c>
      <c r="D76" s="20">
        <v>1827565.37</v>
      </c>
      <c r="E76" s="20">
        <v>1827565.37</v>
      </c>
      <c r="F76" s="4">
        <f t="shared" si="28"/>
        <v>2.2612298477375781E-4</v>
      </c>
      <c r="G76" s="30">
        <v>-195.69</v>
      </c>
      <c r="H76" s="30">
        <v>-108.21</v>
      </c>
      <c r="I76" s="30">
        <v>-87.48</v>
      </c>
      <c r="J76" s="30">
        <v>415</v>
      </c>
      <c r="K76" s="30">
        <f>209.666667-17</f>
        <v>192.66666699999999</v>
      </c>
      <c r="L76" s="18">
        <f t="shared" si="30"/>
        <v>411.97666700000002</v>
      </c>
      <c r="M76" s="37">
        <f t="shared" si="29"/>
        <v>413.16111111012287</v>
      </c>
      <c r="N76" s="52"/>
      <c r="O76" s="41">
        <f ca="1">SUMIFS(Stock!$O:$O,Stock!$A:$A,'Asset Line A share'!$A76,Stock!$I:$I,O$2)</f>
        <v>16648</v>
      </c>
      <c r="P76" s="41">
        <f ca="1">SUMIFS(Stock!$O:$O,Stock!$A:$A,'Asset Line A share'!$A76,Stock!$I:$I,P$2)</f>
        <v>22480</v>
      </c>
      <c r="Q76" s="40">
        <f t="shared" ca="1" si="24"/>
        <v>-6.4998798654493026E-3</v>
      </c>
      <c r="R76" s="40">
        <f t="shared" ca="1" si="25"/>
        <v>-3.8914590747330963E-3</v>
      </c>
      <c r="S76" s="41">
        <f t="shared" ca="1" si="27"/>
        <v>238605.45019998867</v>
      </c>
      <c r="T76" s="30">
        <v>871900</v>
      </c>
      <c r="U76" s="20">
        <f t="shared" si="8"/>
        <v>2566463.675084746</v>
      </c>
      <c r="V76" s="20"/>
      <c r="W76" s="4">
        <f t="shared" si="9"/>
        <v>2.611298356812064E-3</v>
      </c>
      <c r="X76" s="20">
        <f t="shared" si="10"/>
        <v>6684.3475517882034</v>
      </c>
      <c r="Y76" s="17"/>
      <c r="Z76" s="30">
        <f t="shared" si="18"/>
        <v>0.99735303348674698</v>
      </c>
    </row>
    <row r="77" spans="1:26" s="30" customFormat="1" x14ac:dyDescent="0.15">
      <c r="A77" s="1">
        <v>42790</v>
      </c>
      <c r="B77" s="30">
        <f t="shared" si="5"/>
        <v>5</v>
      </c>
      <c r="C77" s="30">
        <v>0</v>
      </c>
      <c r="D77" s="20">
        <v>1829244.89</v>
      </c>
      <c r="E77" s="20">
        <v>1829244.89</v>
      </c>
      <c r="F77" s="4">
        <f t="shared" si="28"/>
        <v>9.1899311924459326E-4</v>
      </c>
      <c r="G77" s="30">
        <v>838.21</v>
      </c>
      <c r="H77" s="30">
        <v>869.79</v>
      </c>
      <c r="I77" s="30">
        <v>-31.58</v>
      </c>
      <c r="J77" s="30">
        <v>565</v>
      </c>
      <c r="K77" s="30">
        <f>290.61111-16</f>
        <v>274.61111</v>
      </c>
      <c r="L77" s="18">
        <f t="shared" si="30"/>
        <v>1677.8211100000001</v>
      </c>
      <c r="M77" s="37">
        <f t="shared" si="29"/>
        <v>1679.5199999997858</v>
      </c>
      <c r="N77" s="17" t="s">
        <v>1857</v>
      </c>
      <c r="O77" s="41">
        <f ca="1">SUMIFS(Stock!$O:$O,Stock!$A:$A,'Asset Line A share'!$A77,Stock!$I:$I,O$2)</f>
        <v>157648</v>
      </c>
      <c r="P77" s="41">
        <f ca="1">SUMIFS(Stock!$O:$O,Stock!$A:$A,'Asset Line A share'!$A77,Stock!$I:$I,P$2)</f>
        <v>16365</v>
      </c>
      <c r="Q77" s="40">
        <f t="shared" ca="1" si="24"/>
        <v>5.5172916878108184E-3</v>
      </c>
      <c r="R77" s="40">
        <f t="shared" ca="1" si="25"/>
        <v>-1.9297280782157042E-3</v>
      </c>
      <c r="S77" s="41">
        <f t="shared" ca="1" si="27"/>
        <v>379888.45019998867</v>
      </c>
      <c r="T77" s="30">
        <v>871600</v>
      </c>
      <c r="U77" s="20">
        <f t="shared" si="8"/>
        <v>2567888.95779661</v>
      </c>
      <c r="V77" s="20"/>
      <c r="W77" s="4">
        <f t="shared" si="9"/>
        <v>5.5534887390007448E-4</v>
      </c>
      <c r="X77" s="20">
        <f t="shared" si="10"/>
        <v>1425.2827118639834</v>
      </c>
      <c r="Y77" s="17"/>
      <c r="Z77" s="30">
        <f t="shared" si="18"/>
        <v>0.99790691237077467</v>
      </c>
    </row>
    <row r="78" spans="1:26" x14ac:dyDescent="0.15">
      <c r="A78" s="1">
        <v>42793</v>
      </c>
      <c r="B78">
        <f t="shared" si="5"/>
        <v>1</v>
      </c>
      <c r="C78" s="30">
        <v>0</v>
      </c>
      <c r="D78" s="20">
        <v>1827585.62</v>
      </c>
      <c r="E78" s="20">
        <v>1827585.62</v>
      </c>
      <c r="F78" s="4">
        <f t="shared" si="28"/>
        <v>-9.070792046874665E-4</v>
      </c>
      <c r="G78">
        <v>-131.69</v>
      </c>
      <c r="H78">
        <v>-139.30000000000001</v>
      </c>
      <c r="I78">
        <v>7.61</v>
      </c>
      <c r="J78">
        <v>-1715</v>
      </c>
      <c r="K78" s="30">
        <f>202.416666-15</f>
        <v>187.41666599999999</v>
      </c>
      <c r="L78" s="18">
        <f t="shared" si="30"/>
        <v>-1659.273334</v>
      </c>
      <c r="M78" s="37">
        <f t="shared" si="29"/>
        <v>-1659.2699999997858</v>
      </c>
      <c r="N78" s="17" t="s">
        <v>1863</v>
      </c>
      <c r="O78" s="41">
        <f ca="1">SUMIFS(Stock!$O:$O,Stock!$A:$A,'Asset Line A share'!$A78,Stock!$I:$I,O$2)</f>
        <v>189760</v>
      </c>
      <c r="P78" s="41">
        <f ca="1">SUMIFS(Stock!$O:$O,Stock!$A:$A,'Asset Line A share'!$A78,Stock!$I:$I,P$2)</f>
        <v>43660</v>
      </c>
      <c r="Q78" s="40">
        <f t="shared" ca="1" si="24"/>
        <v>-7.3408516020236091E-4</v>
      </c>
      <c r="R78" s="40">
        <f t="shared" ca="1" si="25"/>
        <v>1.7430142006413194E-4</v>
      </c>
      <c r="S78" s="41">
        <f t="shared" ca="1" si="27"/>
        <v>525988.45019998867</v>
      </c>
      <c r="T78" s="30">
        <v>869600</v>
      </c>
      <c r="U78" s="20">
        <f t="shared" si="8"/>
        <v>2564534.7725423733</v>
      </c>
      <c r="V78" s="20"/>
      <c r="W78" s="4">
        <f t="shared" si="9"/>
        <v>-1.3062033870477885E-3</v>
      </c>
      <c r="X78" s="20">
        <f t="shared" si="10"/>
        <v>-3354.1852542366832</v>
      </c>
      <c r="Y78" s="17"/>
      <c r="Z78" s="30">
        <f t="shared" si="18"/>
        <v>0.99660344298187753</v>
      </c>
    </row>
    <row r="79" spans="1:26" x14ac:dyDescent="0.15">
      <c r="A79" s="1">
        <v>42794</v>
      </c>
      <c r="B79">
        <f t="shared" si="5"/>
        <v>2</v>
      </c>
      <c r="C79" s="30">
        <v>0</v>
      </c>
      <c r="D79" s="20">
        <v>1838048.45</v>
      </c>
      <c r="E79" s="20">
        <v>1838048.45</v>
      </c>
      <c r="F79" s="4">
        <f t="shared" si="28"/>
        <v>5.7249465554449763E-3</v>
      </c>
      <c r="G79">
        <v>7472.93</v>
      </c>
      <c r="H79">
        <v>7899.57</v>
      </c>
      <c r="I79">
        <v>-426.64</v>
      </c>
      <c r="J79">
        <v>2810</v>
      </c>
      <c r="K79" s="30">
        <f>183.902777-4</f>
        <v>179.90277699999999</v>
      </c>
      <c r="L79" s="18">
        <f t="shared" si="30"/>
        <v>10462.832777</v>
      </c>
      <c r="M79" s="37">
        <f t="shared" si="29"/>
        <v>10462.829999999842</v>
      </c>
      <c r="N79" s="17" t="s">
        <v>1890</v>
      </c>
      <c r="O79" s="41">
        <f ca="1">SUMIFS(Stock!$O:$O,Stock!$A:$A,'Asset Line A share'!$A79,Stock!$I:$I,O$2)</f>
        <v>1251092</v>
      </c>
      <c r="P79" s="41">
        <f ca="1">SUMIFS(Stock!$O:$O,Stock!$A:$A,'Asset Line A share'!$A79,Stock!$I:$I,P$2)</f>
        <v>145500</v>
      </c>
      <c r="Q79" s="40">
        <f t="shared" ca="1" si="24"/>
        <v>6.314139967324545E-3</v>
      </c>
      <c r="R79" s="40">
        <f t="shared" ca="1" si="25"/>
        <v>-2.9322336769759447E-3</v>
      </c>
      <c r="S79" s="41">
        <f t="shared" ca="1" si="27"/>
        <v>1631580.4501999887</v>
      </c>
      <c r="T79" s="30">
        <v>869200</v>
      </c>
      <c r="U79" s="20">
        <f t="shared" si="8"/>
        <v>2574658.6194915255</v>
      </c>
      <c r="V79" s="20"/>
      <c r="W79" s="4">
        <f t="shared" si="9"/>
        <v>3.9476348917335535E-3</v>
      </c>
      <c r="X79" s="20">
        <f t="shared" si="10"/>
        <v>10123.846949152183</v>
      </c>
      <c r="Y79" s="17"/>
      <c r="Z79" s="30">
        <f t="shared" si="18"/>
        <v>1.0005376695066146</v>
      </c>
    </row>
    <row r="80" spans="1:26" x14ac:dyDescent="0.15">
      <c r="A80" s="1">
        <v>42795</v>
      </c>
      <c r="B80">
        <f t="shared" si="5"/>
        <v>3</v>
      </c>
      <c r="C80" s="30">
        <v>0</v>
      </c>
      <c r="D80" s="20">
        <v>1843085.66</v>
      </c>
      <c r="E80" s="20">
        <v>1843085.66</v>
      </c>
      <c r="F80" s="4">
        <f t="shared" si="28"/>
        <v>2.7405207953032917E-3</v>
      </c>
      <c r="G80">
        <v>-715.71</v>
      </c>
      <c r="H80">
        <v>0</v>
      </c>
      <c r="I80">
        <v>-715.71</v>
      </c>
      <c r="J80">
        <v>5728</v>
      </c>
      <c r="K80" s="30">
        <f>37.9166666-13</f>
        <v>24.916666599999999</v>
      </c>
      <c r="L80" s="18">
        <f t="shared" si="30"/>
        <v>5037.2066666000001</v>
      </c>
      <c r="M80" s="37">
        <f t="shared" si="29"/>
        <v>5037.2099999999627</v>
      </c>
      <c r="N80" s="17" t="s">
        <v>1911</v>
      </c>
      <c r="O80" s="41">
        <f ca="1">SUMIFS(Stock!$O:$O,Stock!$A:$A,'Asset Line A share'!$A80,Stock!$I:$I,O$2)</f>
        <v>0</v>
      </c>
      <c r="P80" s="41">
        <f ca="1">SUMIFS(Stock!$O:$O,Stock!$A:$A,'Asset Line A share'!$A80,Stock!$I:$I,P$2)</f>
        <v>943063</v>
      </c>
      <c r="Q80" s="40" t="str">
        <f t="shared" ca="1" si="24"/>
        <v/>
      </c>
      <c r="R80" s="40">
        <f t="shared" ca="1" si="25"/>
        <v>-7.589206659576296E-4</v>
      </c>
      <c r="S80" s="41">
        <f t="shared" ca="1" si="27"/>
        <v>688517.45019998855</v>
      </c>
      <c r="T80" s="30">
        <v>869700</v>
      </c>
      <c r="U80" s="20">
        <f t="shared" si="8"/>
        <v>2580119.5583050847</v>
      </c>
      <c r="V80" s="20"/>
      <c r="W80" s="4">
        <f t="shared" si="9"/>
        <v>2.1210341333088856E-3</v>
      </c>
      <c r="X80" s="20">
        <f t="shared" si="10"/>
        <v>5460.9388135592453</v>
      </c>
      <c r="Y80" s="17"/>
      <c r="Z80" s="30">
        <f t="shared" si="18"/>
        <v>1.0026598440552994</v>
      </c>
    </row>
    <row r="81" spans="1:26" ht="27" x14ac:dyDescent="0.15">
      <c r="A81" s="1">
        <v>42796</v>
      </c>
      <c r="B81">
        <f t="shared" si="5"/>
        <v>4</v>
      </c>
      <c r="C81" s="30">
        <v>0</v>
      </c>
      <c r="D81" s="20">
        <v>1843196.7</v>
      </c>
      <c r="E81" s="20">
        <v>1843196.7</v>
      </c>
      <c r="F81" s="4">
        <f t="shared" si="28"/>
        <v>6.0246792870088939E-5</v>
      </c>
      <c r="G81">
        <v>1775.5</v>
      </c>
      <c r="H81" s="30">
        <v>214.59</v>
      </c>
      <c r="I81" s="30">
        <v>1560.91</v>
      </c>
      <c r="J81">
        <v>-1754</v>
      </c>
      <c r="K81" s="30">
        <f>103.541666-14</f>
        <v>89.541666000000006</v>
      </c>
      <c r="L81" s="18">
        <f t="shared" si="30"/>
        <v>111.04166600000001</v>
      </c>
      <c r="M81" s="37">
        <f t="shared" si="29"/>
        <v>111.04000000003725</v>
      </c>
      <c r="N81" s="17" t="s">
        <v>1923</v>
      </c>
      <c r="O81" s="41">
        <f ca="1">SUMIFS(Stock!$O:$O,Stock!$A:$A,'Asset Line A share'!$A81,Stock!$I:$I,O$2)</f>
        <v>77510</v>
      </c>
      <c r="P81" s="41">
        <f ca="1">SUMIFS(Stock!$O:$O,Stock!$A:$A,'Asset Line A share'!$A81,Stock!$I:$I,P$2)</f>
        <v>144317</v>
      </c>
      <c r="Q81" s="40">
        <f t="shared" ca="1" si="24"/>
        <v>2.7685459940652818E-3</v>
      </c>
      <c r="R81" s="40">
        <f t="shared" ca="1" si="25"/>
        <v>1.0815842901390689E-2</v>
      </c>
      <c r="S81" s="41">
        <f t="shared" ca="1" si="27"/>
        <v>621710.45019998855</v>
      </c>
      <c r="T81" s="30">
        <v>869700</v>
      </c>
      <c r="U81" s="20">
        <f t="shared" si="8"/>
        <v>2580230.5983050847</v>
      </c>
      <c r="V81" s="20"/>
      <c r="W81" s="4">
        <f t="shared" si="9"/>
        <v>4.3036765347892469E-5</v>
      </c>
      <c r="X81" s="20">
        <f t="shared" si="10"/>
        <v>111.04000000003725</v>
      </c>
      <c r="Y81" s="17"/>
      <c r="Z81" s="30">
        <f t="shared" si="18"/>
        <v>1.0027029952917317</v>
      </c>
    </row>
    <row r="82" spans="1:26" x14ac:dyDescent="0.15">
      <c r="A82" s="1">
        <v>42797</v>
      </c>
      <c r="B82">
        <f t="shared" si="5"/>
        <v>5</v>
      </c>
      <c r="C82" s="30">
        <v>0</v>
      </c>
      <c r="D82" s="20">
        <v>1840099.52</v>
      </c>
      <c r="E82" s="20">
        <v>1840099.52</v>
      </c>
      <c r="F82" s="4">
        <f t="shared" si="28"/>
        <v>-1.6803306993767864E-3</v>
      </c>
      <c r="G82">
        <v>-1426.37</v>
      </c>
      <c r="H82" s="30">
        <v>-322.14999999999998</v>
      </c>
      <c r="I82">
        <v>-1104.22</v>
      </c>
      <c r="J82">
        <v>-1816</v>
      </c>
      <c r="K82" s="30">
        <f>157.3888888-13</f>
        <v>144.38888879999999</v>
      </c>
      <c r="L82" s="18">
        <f t="shared" ref="L82:L92" si="31">G82+J82+K82</f>
        <v>-3097.9811111999998</v>
      </c>
      <c r="M82" s="37">
        <f t="shared" si="29"/>
        <v>-3097.1799999999348</v>
      </c>
      <c r="N82" s="17" t="s">
        <v>1943</v>
      </c>
      <c r="O82" s="41">
        <f ca="1">SUMIFS(Stock!$O:$O,Stock!$A:$A,'Asset Line A share'!$A82,Stock!$I:$I,O$2)</f>
        <v>327910</v>
      </c>
      <c r="P82" s="41">
        <f ca="1">SUMIFS(Stock!$O:$O,Stock!$A:$A,'Asset Line A share'!$A82,Stock!$I:$I,P$2)</f>
        <v>410612</v>
      </c>
      <c r="Q82" s="40">
        <f t="shared" ca="1" si="24"/>
        <v>-9.8243420450733416E-4</v>
      </c>
      <c r="R82" s="40">
        <f t="shared" ca="1" si="25"/>
        <v>-2.6892053812358138E-3</v>
      </c>
      <c r="S82" s="41">
        <f t="shared" ca="1" si="27"/>
        <v>539008.45019998855</v>
      </c>
      <c r="T82" s="30">
        <v>869700</v>
      </c>
      <c r="U82" s="20">
        <f t="shared" si="8"/>
        <v>2577133.418305085</v>
      </c>
      <c r="V82" s="20"/>
      <c r="W82" s="4">
        <f t="shared" si="9"/>
        <v>-1.2003500780256582E-3</v>
      </c>
      <c r="X82" s="20">
        <f t="shared" si="10"/>
        <v>-3097.179999999702</v>
      </c>
      <c r="Y82" s="17"/>
      <c r="Z82" s="30">
        <f t="shared" si="18"/>
        <v>1.0014994006730966</v>
      </c>
    </row>
    <row r="83" spans="1:26" x14ac:dyDescent="0.15">
      <c r="A83" s="1">
        <v>42800</v>
      </c>
      <c r="B83">
        <f t="shared" si="5"/>
        <v>1</v>
      </c>
      <c r="C83" s="30">
        <v>0</v>
      </c>
      <c r="D83" s="20">
        <v>1838819.36</v>
      </c>
      <c r="E83" s="20">
        <v>1838819.36</v>
      </c>
      <c r="F83" s="4">
        <f t="shared" si="28"/>
        <v>-6.9570150205788828E-4</v>
      </c>
      <c r="G83">
        <v>-32.6</v>
      </c>
      <c r="H83" s="30">
        <v>0</v>
      </c>
      <c r="I83">
        <v>-32.6</v>
      </c>
      <c r="J83">
        <v>-1340</v>
      </c>
      <c r="K83" s="30">
        <f>104.4444-12</f>
        <v>92.444400000000002</v>
      </c>
      <c r="L83" s="18">
        <f t="shared" si="31"/>
        <v>-1280.1555999999998</v>
      </c>
      <c r="M83" s="37">
        <f t="shared" si="29"/>
        <v>-1280.1599999999162</v>
      </c>
      <c r="N83" s="17" t="s">
        <v>1946</v>
      </c>
      <c r="O83" s="41">
        <f ca="1">SUMIFS(Stock!$O:$O,Stock!$A:$A,'Asset Line A share'!$A83,Stock!$I:$I,O$2)</f>
        <v>0</v>
      </c>
      <c r="P83" s="41">
        <f ca="1">SUMIFS(Stock!$O:$O,Stock!$A:$A,'Asset Line A share'!$A83,Stock!$I:$I,P$2)</f>
        <v>75900</v>
      </c>
      <c r="Q83" s="40" t="str">
        <f t="shared" ca="1" si="24"/>
        <v/>
      </c>
      <c r="R83" s="40">
        <f t="shared" ca="1" si="25"/>
        <v>-4.2951251646903822E-4</v>
      </c>
      <c r="S83" s="41">
        <f t="shared" ca="1" si="27"/>
        <v>463108.45019998855</v>
      </c>
      <c r="T83" s="30">
        <v>869700</v>
      </c>
      <c r="U83" s="20">
        <f t="shared" si="8"/>
        <v>2575853.2583050849</v>
      </c>
      <c r="V83" s="20"/>
      <c r="W83" s="4">
        <f t="shared" si="9"/>
        <v>-4.9673796121973979E-4</v>
      </c>
      <c r="X83" s="20">
        <f t="shared" si="10"/>
        <v>-1280.160000000149</v>
      </c>
      <c r="Y83" s="17"/>
      <c r="Z83" s="30">
        <f t="shared" si="18"/>
        <v>1.0010019179026435</v>
      </c>
    </row>
    <row r="84" spans="1:26" x14ac:dyDescent="0.15">
      <c r="A84" s="1">
        <f>+A83+1</f>
        <v>42801</v>
      </c>
      <c r="B84" s="30">
        <f t="shared" si="5"/>
        <v>2</v>
      </c>
      <c r="C84" s="30">
        <v>0</v>
      </c>
      <c r="D84" s="20">
        <v>1840920.51</v>
      </c>
      <c r="E84" s="20">
        <v>1840920.51</v>
      </c>
      <c r="F84" s="4">
        <f t="shared" si="28"/>
        <v>1.1426625397286116E-3</v>
      </c>
      <c r="G84">
        <v>-1093.8599999999999</v>
      </c>
      <c r="H84">
        <v>0</v>
      </c>
      <c r="I84">
        <v>-1093.8599999999999</v>
      </c>
      <c r="J84">
        <v>3120</v>
      </c>
      <c r="K84" s="30">
        <f>93-18</f>
        <v>75</v>
      </c>
      <c r="L84" s="18">
        <f t="shared" si="31"/>
        <v>2101.1400000000003</v>
      </c>
      <c r="M84" s="37">
        <f t="shared" si="29"/>
        <v>2101.1499999999069</v>
      </c>
      <c r="N84" s="17" t="s">
        <v>1953</v>
      </c>
      <c r="O84" s="41">
        <f ca="1">SUMIFS(Stock!$O:$O,Stock!$A:$A,'Asset Line A share'!$A84,Stock!$I:$I,O$2)</f>
        <v>0</v>
      </c>
      <c r="P84" s="41">
        <f ca="1">SUMIFS(Stock!$O:$O,Stock!$A:$A,'Asset Line A share'!$A84,Stock!$I:$I,P$2)</f>
        <v>220437</v>
      </c>
      <c r="Q84" s="40" t="str">
        <f t="shared" ca="1" si="24"/>
        <v/>
      </c>
      <c r="R84" s="40">
        <f t="shared" ca="1" si="25"/>
        <v>-4.9622341077042416E-3</v>
      </c>
      <c r="S84" s="41">
        <f t="shared" ca="1" si="27"/>
        <v>242671.45019998855</v>
      </c>
      <c r="T84" s="30">
        <v>869700</v>
      </c>
      <c r="U84" s="20">
        <f t="shared" si="8"/>
        <v>2577954.4083050848</v>
      </c>
      <c r="V84" s="20"/>
      <c r="W84" s="4">
        <f t="shared" si="9"/>
        <v>8.1571028676630242E-4</v>
      </c>
      <c r="X84" s="20">
        <f t="shared" si="10"/>
        <v>2101.1499999999069</v>
      </c>
      <c r="Y84" s="17"/>
      <c r="Z84" s="30">
        <f t="shared" si="18"/>
        <v>1.0018184454641494</v>
      </c>
    </row>
    <row r="85" spans="1:26" x14ac:dyDescent="0.15">
      <c r="A85" s="1">
        <f t="shared" ref="A85:A87" si="32">+A84+1</f>
        <v>42802</v>
      </c>
      <c r="B85" s="30">
        <f t="shared" ref="B85:B193" si="33">WEEKDAY(A85,2)</f>
        <v>3</v>
      </c>
      <c r="C85" s="30">
        <v>0</v>
      </c>
      <c r="D85" s="20">
        <v>1840881.66</v>
      </c>
      <c r="E85" s="20">
        <v>1840881.66</v>
      </c>
      <c r="F85" s="4">
        <f t="shared" si="28"/>
        <v>-2.1103572799052728E-5</v>
      </c>
      <c r="G85">
        <v>-36.630000000000003</v>
      </c>
      <c r="H85">
        <v>0</v>
      </c>
      <c r="I85" s="30">
        <v>-36.630000000000003</v>
      </c>
      <c r="J85">
        <v>-124</v>
      </c>
      <c r="K85" s="30">
        <f>139.777777-18</f>
        <v>121.77777699999999</v>
      </c>
      <c r="L85" s="18">
        <f t="shared" si="31"/>
        <v>-38.852223000000009</v>
      </c>
      <c r="M85" s="37">
        <f t="shared" si="29"/>
        <v>-38.850000000093132</v>
      </c>
      <c r="N85" s="17" t="s">
        <v>1956</v>
      </c>
      <c r="O85" s="41">
        <f ca="1">SUMIFS(Stock!$O:$O,Stock!$A:$A,'Asset Line A share'!$A85,Stock!$I:$I,O$2)</f>
        <v>0</v>
      </c>
      <c r="P85" s="41">
        <f ca="1">SUMIFS(Stock!$O:$O,Stock!$A:$A,'Asset Line A share'!$A85,Stock!$I:$I,P$2)</f>
        <v>27083</v>
      </c>
      <c r="Q85" s="40" t="str">
        <f t="shared" ca="1" si="24"/>
        <v/>
      </c>
      <c r="R85" s="40">
        <f t="shared" ca="1" si="25"/>
        <v>-1.3525089539563565E-3</v>
      </c>
      <c r="S85" s="41">
        <f t="shared" ca="1" si="27"/>
        <v>215588.45019998855</v>
      </c>
      <c r="T85" s="30">
        <v>869700</v>
      </c>
      <c r="U85" s="20">
        <f t="shared" si="8"/>
        <v>2577915.5583050847</v>
      </c>
      <c r="V85" s="20"/>
      <c r="W85" s="4">
        <f t="shared" si="9"/>
        <v>-1.5070088080326727E-5</v>
      </c>
      <c r="X85" s="20">
        <f t="shared" si="10"/>
        <v>-38.850000000093132</v>
      </c>
      <c r="Y85" s="17"/>
      <c r="Z85" s="30">
        <f t="shared" si="18"/>
        <v>1.0018033479719357</v>
      </c>
    </row>
    <row r="86" spans="1:26" x14ac:dyDescent="0.15">
      <c r="A86" s="1">
        <f t="shared" si="32"/>
        <v>42803</v>
      </c>
      <c r="B86" s="30">
        <f t="shared" si="33"/>
        <v>4</v>
      </c>
      <c r="C86" s="30">
        <v>0</v>
      </c>
      <c r="D86" s="20">
        <v>1840917.66</v>
      </c>
      <c r="E86" s="20">
        <v>1840917.66</v>
      </c>
      <c r="F86" s="4">
        <f t="shared" si="28"/>
        <v>1.9555846952235001E-5</v>
      </c>
      <c r="G86">
        <v>0</v>
      </c>
      <c r="H86">
        <v>0</v>
      </c>
      <c r="I86">
        <v>0</v>
      </c>
      <c r="J86">
        <v>-86</v>
      </c>
      <c r="K86" s="30">
        <f>140-18</f>
        <v>122</v>
      </c>
      <c r="L86" s="18">
        <f t="shared" si="31"/>
        <v>36</v>
      </c>
      <c r="M86" s="37">
        <f t="shared" si="29"/>
        <v>36</v>
      </c>
      <c r="N86" s="17" t="s">
        <v>1957</v>
      </c>
      <c r="O86" s="41">
        <f ca="1">SUMIFS(Stock!$O:$O,Stock!$A:$A,'Asset Line A share'!$A86,Stock!$I:$I,O$2)</f>
        <v>0</v>
      </c>
      <c r="P86" s="41">
        <f ca="1">SUMIFS(Stock!$O:$O,Stock!$A:$A,'Asset Line A share'!$A86,Stock!$I:$I,P$2)</f>
        <v>0</v>
      </c>
      <c r="Q86" s="40" t="str">
        <f t="shared" ca="1" si="24"/>
        <v/>
      </c>
      <c r="R86" s="40" t="str">
        <f t="shared" ca="1" si="25"/>
        <v/>
      </c>
      <c r="S86" s="41">
        <f t="shared" ca="1" si="27"/>
        <v>215588.45019998855</v>
      </c>
      <c r="T86" s="30">
        <v>869700</v>
      </c>
      <c r="U86" s="20">
        <f t="shared" si="8"/>
        <v>2577951.5583050847</v>
      </c>
      <c r="V86" s="20"/>
      <c r="W86" s="4">
        <f t="shared" si="9"/>
        <v>1.3964770833485574E-5</v>
      </c>
      <c r="X86" s="20">
        <f t="shared" si="10"/>
        <v>36</v>
      </c>
      <c r="Y86" s="17"/>
      <c r="Z86" s="30">
        <f t="shared" si="18"/>
        <v>1.0018173379261104</v>
      </c>
    </row>
    <row r="87" spans="1:26" x14ac:dyDescent="0.15">
      <c r="A87" s="1">
        <f t="shared" si="32"/>
        <v>42804</v>
      </c>
      <c r="B87" s="30">
        <f t="shared" si="33"/>
        <v>5</v>
      </c>
      <c r="C87" s="30">
        <v>0</v>
      </c>
      <c r="D87" s="20">
        <v>1839104.99</v>
      </c>
      <c r="E87" s="20">
        <v>1839104.99</v>
      </c>
      <c r="F87" s="4">
        <f t="shared" si="28"/>
        <v>-9.8465566352379241E-4</v>
      </c>
      <c r="G87">
        <v>-1898.9</v>
      </c>
      <c r="H87" s="30">
        <v>-1899.9</v>
      </c>
      <c r="I87">
        <v>0</v>
      </c>
      <c r="J87">
        <v>-76</v>
      </c>
      <c r="K87" s="30">
        <f>176.25-14</f>
        <v>162.25</v>
      </c>
      <c r="L87" s="18">
        <f t="shared" si="31"/>
        <v>-1812.65</v>
      </c>
      <c r="M87" s="37">
        <f t="shared" si="29"/>
        <v>-1812.6699999999255</v>
      </c>
      <c r="N87" s="17" t="s">
        <v>1965</v>
      </c>
      <c r="O87" s="41">
        <f ca="1">SUMIFS(Stock!$O:$O,Stock!$A:$A,'Asset Line A share'!$A87,Stock!$I:$I,O$2)</f>
        <v>417681.99979999999</v>
      </c>
      <c r="P87" s="41">
        <f ca="1">SUMIFS(Stock!$O:$O,Stock!$A:$A,'Asset Line A share'!$A87,Stock!$I:$I,P$2)</f>
        <v>0</v>
      </c>
      <c r="Q87" s="40">
        <f t="shared" ca="1" si="24"/>
        <v>-4.5486757890206789E-3</v>
      </c>
      <c r="R87" s="40" t="str">
        <f t="shared" ca="1" si="25"/>
        <v/>
      </c>
      <c r="S87" s="41">
        <f t="shared" ca="1" si="27"/>
        <v>633270.44999998854</v>
      </c>
      <c r="T87" s="30">
        <v>869700</v>
      </c>
      <c r="U87" s="20">
        <f t="shared" si="8"/>
        <v>2576138.8883050848</v>
      </c>
      <c r="V87" s="20"/>
      <c r="W87" s="4">
        <f t="shared" si="9"/>
        <v>-7.0314354595235606E-4</v>
      </c>
      <c r="X87" s="20">
        <f t="shared" si="10"/>
        <v>-1812.6699999999255</v>
      </c>
      <c r="Y87" s="17"/>
      <c r="Z87" s="30">
        <f t="shared" si="18"/>
        <v>1.0011129165307244</v>
      </c>
    </row>
    <row r="88" spans="1:26" x14ac:dyDescent="0.15">
      <c r="A88" s="1">
        <v>42807</v>
      </c>
      <c r="B88" s="30">
        <f t="shared" si="33"/>
        <v>1</v>
      </c>
      <c r="C88" s="30">
        <v>0</v>
      </c>
      <c r="D88" s="20">
        <v>1841879.1</v>
      </c>
      <c r="E88" s="20">
        <v>1841879.1</v>
      </c>
      <c r="F88" s="4">
        <f t="shared" si="28"/>
        <v>1.5084021929603342E-3</v>
      </c>
      <c r="G88">
        <v>0</v>
      </c>
      <c r="H88">
        <v>0</v>
      </c>
      <c r="I88">
        <v>0</v>
      </c>
      <c r="J88">
        <v>2673</v>
      </c>
      <c r="K88" s="30">
        <f>115.1111-14</f>
        <v>101.11109999999999</v>
      </c>
      <c r="L88" s="18">
        <f t="shared" si="31"/>
        <v>2774.1111000000001</v>
      </c>
      <c r="M88" s="37">
        <f t="shared" si="29"/>
        <v>2774.1100000001024</v>
      </c>
      <c r="O88" s="41">
        <f ca="1">SUMIFS(Stock!$O:$O,Stock!$A:$A,'Asset Line A share'!$A88,Stock!$I:$I,O$2)</f>
        <v>0</v>
      </c>
      <c r="P88" s="41">
        <f ca="1">SUMIFS(Stock!$O:$O,Stock!$A:$A,'Asset Line A share'!$A88,Stock!$I:$I,P$2)</f>
        <v>0</v>
      </c>
      <c r="Q88" s="40" t="str">
        <f t="shared" ca="1" si="24"/>
        <v/>
      </c>
      <c r="R88" s="40" t="str">
        <f t="shared" ca="1" si="25"/>
        <v/>
      </c>
      <c r="S88" s="41">
        <f t="shared" ca="1" si="27"/>
        <v>633270.44999998854</v>
      </c>
      <c r="T88" s="30">
        <v>869700</v>
      </c>
      <c r="U88" s="20">
        <f t="shared" si="8"/>
        <v>2578912.9983050851</v>
      </c>
      <c r="V88" s="20"/>
      <c r="W88" s="4">
        <f t="shared" si="9"/>
        <v>1.0768479962761646E-3</v>
      </c>
      <c r="X88" s="20">
        <f t="shared" si="10"/>
        <v>2774.1100000003353</v>
      </c>
      <c r="Y88" s="17"/>
      <c r="Z88" s="30">
        <f t="shared" si="18"/>
        <v>1.0021909629689367</v>
      </c>
    </row>
    <row r="89" spans="1:26" x14ac:dyDescent="0.15">
      <c r="A89" s="1">
        <v>42808</v>
      </c>
      <c r="B89" s="30">
        <f t="shared" si="33"/>
        <v>2</v>
      </c>
      <c r="C89" s="30">
        <v>0</v>
      </c>
      <c r="D89" s="20">
        <v>1844103.13</v>
      </c>
      <c r="E89" s="20">
        <v>1844103.13</v>
      </c>
      <c r="F89" s="4">
        <f t="shared" si="28"/>
        <v>1.2074788187779184E-3</v>
      </c>
      <c r="G89">
        <v>0</v>
      </c>
      <c r="H89">
        <v>0</v>
      </c>
      <c r="I89">
        <v>0</v>
      </c>
      <c r="J89">
        <v>2127</v>
      </c>
      <c r="K89" s="30">
        <f>111.0278-14</f>
        <v>97.027799999999999</v>
      </c>
      <c r="L89" s="18">
        <f t="shared" si="31"/>
        <v>2224.0277999999998</v>
      </c>
      <c r="M89" s="37">
        <f t="shared" si="29"/>
        <v>2224.0299999997951</v>
      </c>
      <c r="N89" s="17" t="s">
        <v>1966</v>
      </c>
      <c r="O89" s="41">
        <f ca="1">SUMIFS(Stock!$O:$O,Stock!$A:$A,'Asset Line A share'!$A89,Stock!$I:$I,O$2)</f>
        <v>0</v>
      </c>
      <c r="P89" s="41">
        <f ca="1">SUMIFS(Stock!$O:$O,Stock!$A:$A,'Asset Line A share'!$A89,Stock!$I:$I,P$2)</f>
        <v>0</v>
      </c>
      <c r="Q89" s="40" t="str">
        <f t="shared" ca="1" si="24"/>
        <v/>
      </c>
      <c r="R89" s="40" t="str">
        <f t="shared" ca="1" si="25"/>
        <v/>
      </c>
      <c r="S89" s="41">
        <f t="shared" ca="1" si="27"/>
        <v>633270.44999998854</v>
      </c>
      <c r="T89" s="30">
        <v>869700</v>
      </c>
      <c r="U89" s="20">
        <f t="shared" ref="U89:U152" si="34">T89/1.18+E89</f>
        <v>2581137.0283050844</v>
      </c>
      <c r="V89" s="20"/>
      <c r="W89" s="4">
        <f t="shared" si="9"/>
        <v>8.6239047283132031E-4</v>
      </c>
      <c r="X89" s="20">
        <f t="shared" si="10"/>
        <v>2224.0299999993294</v>
      </c>
      <c r="Y89" s="17"/>
      <c r="Z89" s="30">
        <f t="shared" si="18"/>
        <v>1.0030552429073587</v>
      </c>
    </row>
    <row r="90" spans="1:26" x14ac:dyDescent="0.15">
      <c r="A90" s="1">
        <v>42809</v>
      </c>
      <c r="B90" s="30">
        <f t="shared" si="33"/>
        <v>3</v>
      </c>
      <c r="C90" s="30">
        <v>0</v>
      </c>
      <c r="D90" s="20">
        <v>1835661.38</v>
      </c>
      <c r="E90" s="20">
        <v>1835661.38</v>
      </c>
      <c r="F90" s="4">
        <f t="shared" si="28"/>
        <v>-4.5776995129334086E-3</v>
      </c>
      <c r="G90">
        <v>0</v>
      </c>
      <c r="H90">
        <v>0</v>
      </c>
      <c r="I90">
        <v>0</v>
      </c>
      <c r="J90">
        <v>-8538</v>
      </c>
      <c r="K90" s="30">
        <f>110.25-14</f>
        <v>96.25</v>
      </c>
      <c r="L90" s="18">
        <f t="shared" si="31"/>
        <v>-8441.75</v>
      </c>
      <c r="M90" s="37">
        <f t="shared" si="29"/>
        <v>-8441.75</v>
      </c>
      <c r="N90" s="17" t="s">
        <v>1967</v>
      </c>
      <c r="O90" s="41">
        <f ca="1">SUMIFS(Stock!$O:$O,Stock!$A:$A,'Asset Line A share'!$A90,Stock!$I:$I,O$2)</f>
        <v>0</v>
      </c>
      <c r="P90" s="41">
        <f ca="1">SUMIFS(Stock!$O:$O,Stock!$A:$A,'Asset Line A share'!$A90,Stock!$I:$I,P$2)</f>
        <v>0</v>
      </c>
      <c r="Q90" s="40" t="str">
        <f t="shared" ca="1" si="24"/>
        <v/>
      </c>
      <c r="R90" s="40" t="str">
        <f t="shared" ca="1" si="25"/>
        <v/>
      </c>
      <c r="S90" s="41">
        <f t="shared" ca="1" si="27"/>
        <v>633270.44999998854</v>
      </c>
      <c r="T90" s="30">
        <v>869700</v>
      </c>
      <c r="U90" s="20">
        <f t="shared" si="34"/>
        <v>2572695.2783050844</v>
      </c>
      <c r="V90" s="20"/>
      <c r="W90" s="4">
        <f t="shared" ref="W90:W92" si="35">U90/U89-1</f>
        <v>-3.2705547622721154E-3</v>
      </c>
      <c r="X90" s="20">
        <f t="shared" ref="X90:X153" si="36">(U90-V90)-(U89)</f>
        <v>-8441.75</v>
      </c>
      <c r="Y90" s="39"/>
      <c r="Z90" s="30">
        <f t="shared" si="18"/>
        <v>0.99977469580584599</v>
      </c>
    </row>
    <row r="91" spans="1:26" x14ac:dyDescent="0.15">
      <c r="A91" s="1">
        <v>42810</v>
      </c>
      <c r="B91" s="30">
        <f t="shared" si="33"/>
        <v>4</v>
      </c>
      <c r="C91" s="30">
        <v>0</v>
      </c>
      <c r="D91" s="20">
        <v>1843870.21</v>
      </c>
      <c r="E91" s="20">
        <v>1843870.21</v>
      </c>
      <c r="F91" s="4">
        <f t="shared" si="28"/>
        <v>4.4718650669657301E-3</v>
      </c>
      <c r="G91">
        <v>223.93</v>
      </c>
      <c r="H91">
        <v>779.95</v>
      </c>
      <c r="I91">
        <v>-556.02</v>
      </c>
      <c r="J91">
        <v>7872</v>
      </c>
      <c r="K91" s="30">
        <f>113.36-10</f>
        <v>103.36</v>
      </c>
      <c r="L91" s="18">
        <f t="shared" si="31"/>
        <v>8199.2900000000009</v>
      </c>
      <c r="M91" s="37">
        <f t="shared" si="29"/>
        <v>8208.8300000000745</v>
      </c>
      <c r="N91" s="52"/>
      <c r="O91" s="41">
        <f ca="1">SUMIFS(Stock!$O:$O,Stock!$A:$A,'Asset Line A share'!$A91,Stock!$I:$I,O$2)</f>
        <v>510105</v>
      </c>
      <c r="P91" s="41">
        <f ca="1">SUMIFS(Stock!$O:$O,Stock!$A:$A,'Asset Line A share'!$A91,Stock!$I:$I,P$2)</f>
        <v>218045</v>
      </c>
      <c r="Q91" s="40">
        <f t="shared" ca="1" si="24"/>
        <v>1.5289989315925153E-3</v>
      </c>
      <c r="R91" s="40">
        <f t="shared" ca="1" si="25"/>
        <v>-2.5500240775986607E-3</v>
      </c>
      <c r="S91" s="41">
        <f t="shared" ca="1" si="27"/>
        <v>925330.44999998854</v>
      </c>
      <c r="T91">
        <v>877000</v>
      </c>
      <c r="U91" s="20">
        <f t="shared" si="34"/>
        <v>2587090.548983051</v>
      </c>
      <c r="V91" s="20"/>
      <c r="W91" s="4">
        <f t="shared" si="35"/>
        <v>5.595404476915089E-3</v>
      </c>
      <c r="X91" s="20">
        <f t="shared" si="36"/>
        <v>14395.270677966531</v>
      </c>
      <c r="Y91" s="39"/>
      <c r="Z91" s="30">
        <f t="shared" si="18"/>
        <v>1.0053688396146645</v>
      </c>
    </row>
    <row r="92" spans="1:26" ht="27" x14ac:dyDescent="0.15">
      <c r="A92" s="1">
        <v>42811</v>
      </c>
      <c r="B92" s="30">
        <f t="shared" si="33"/>
        <v>5</v>
      </c>
      <c r="C92" s="30">
        <v>0</v>
      </c>
      <c r="D92" s="20">
        <v>1836966.88</v>
      </c>
      <c r="E92" s="20">
        <v>1836966.88</v>
      </c>
      <c r="F92" s="4">
        <f t="shared" si="28"/>
        <v>-3.7439348835730524E-3</v>
      </c>
      <c r="G92">
        <v>678.89000000000976</v>
      </c>
      <c r="H92">
        <v>0</v>
      </c>
      <c r="I92" s="30">
        <v>678.89000000000976</v>
      </c>
      <c r="J92">
        <v>-7720</v>
      </c>
      <c r="K92" s="30">
        <f>262.777777-125</f>
        <v>137.77777700000001</v>
      </c>
      <c r="L92" s="18">
        <f t="shared" si="31"/>
        <v>-6903.3322229999903</v>
      </c>
      <c r="M92" s="37">
        <f t="shared" si="29"/>
        <v>-6903.3300000000745</v>
      </c>
      <c r="N92" s="17" t="s">
        <v>1989</v>
      </c>
      <c r="O92" s="41">
        <f ca="1">SUMIFS(Stock!$O:$O,Stock!$A:$A,'Asset Line A share'!$A92,Stock!$I:$I,O$2)</f>
        <v>0</v>
      </c>
      <c r="P92" s="41">
        <f ca="1">SUMIFS(Stock!$O:$O,Stock!$A:$A,'Asset Line A share'!$A92,Stock!$I:$I,P$2)</f>
        <v>33700</v>
      </c>
      <c r="Q92" s="40" t="str">
        <f t="shared" ca="1" si="24"/>
        <v/>
      </c>
      <c r="R92" s="40">
        <f t="shared" ca="1" si="25"/>
        <v>2.0145103857567057E-2</v>
      </c>
      <c r="S92" s="41">
        <f t="shared" ca="1" si="27"/>
        <v>891630.44999998854</v>
      </c>
      <c r="T92">
        <v>867600</v>
      </c>
      <c r="U92" s="20">
        <f t="shared" si="34"/>
        <v>2572221.1172881355</v>
      </c>
      <c r="V92" s="20"/>
      <c r="W92" s="4">
        <f t="shared" si="35"/>
        <v>-5.7475497719863267E-3</v>
      </c>
      <c r="X92" s="20">
        <f t="shared" si="36"/>
        <v>-14869.431694915518</v>
      </c>
      <c r="Y92" s="17" t="s">
        <v>1991</v>
      </c>
      <c r="Z92" s="30">
        <f t="shared" si="18"/>
        <v>0.99959043216977506</v>
      </c>
    </row>
    <row r="93" spans="1:26" s="30" customFormat="1" x14ac:dyDescent="0.15">
      <c r="A93" s="1">
        <v>42814</v>
      </c>
      <c r="B93" s="30">
        <f t="shared" si="33"/>
        <v>1</v>
      </c>
      <c r="C93" s="30">
        <v>0</v>
      </c>
      <c r="D93" s="20">
        <v>1836958.13</v>
      </c>
      <c r="E93" s="20">
        <v>1836958.13</v>
      </c>
      <c r="F93" s="4">
        <f t="shared" si="28"/>
        <v>-4.7632867501423704E-6</v>
      </c>
      <c r="G93" s="30">
        <v>-258.68</v>
      </c>
      <c r="H93" s="30">
        <v>0</v>
      </c>
      <c r="I93" s="30">
        <v>-258.68</v>
      </c>
      <c r="J93" s="30">
        <v>127</v>
      </c>
      <c r="K93" s="30">
        <f>124.9306-7</f>
        <v>117.9306</v>
      </c>
      <c r="L93" s="18">
        <f t="shared" ref="L93:L101" si="37">G93+J93+K93</f>
        <v>-13.749400000000009</v>
      </c>
      <c r="M93" s="37">
        <f t="shared" si="29"/>
        <v>-8.75</v>
      </c>
      <c r="N93" s="17" t="s">
        <v>1998</v>
      </c>
      <c r="O93" s="41">
        <f ca="1">SUMIFS(Stock!$O:$O,Stock!$A:$A,'Asset Line A share'!$A93,Stock!$I:$I,O$2)</f>
        <v>0</v>
      </c>
      <c r="P93" s="41">
        <f ca="1">SUMIFS(Stock!$O:$O,Stock!$A:$A,'Asset Line A share'!$A93,Stock!$I:$I,P$2)</f>
        <v>323512</v>
      </c>
      <c r="Q93" s="40" t="str">
        <f t="shared" ca="1" si="24"/>
        <v/>
      </c>
      <c r="R93" s="40">
        <f t="shared" ca="1" si="25"/>
        <v>-7.9959939662207276E-4</v>
      </c>
      <c r="S93" s="41">
        <f t="shared" ca="1" si="27"/>
        <v>568118.44999998854</v>
      </c>
      <c r="T93" s="30">
        <v>867600</v>
      </c>
      <c r="U93" s="20">
        <f t="shared" si="34"/>
        <v>2572212.3672881355</v>
      </c>
      <c r="V93" s="20"/>
      <c r="W93" s="4">
        <f t="shared" ref="W93:W98" si="38">U93/U92-1</f>
        <v>-3.4017293230048651E-6</v>
      </c>
      <c r="X93" s="20">
        <f t="shared" si="36"/>
        <v>-8.75</v>
      </c>
      <c r="Y93" s="17"/>
      <c r="Z93" s="30">
        <f t="shared" si="18"/>
        <v>0.99958703183369091</v>
      </c>
    </row>
    <row r="94" spans="1:26" s="30" customFormat="1" x14ac:dyDescent="0.15">
      <c r="A94" s="1">
        <f>A93+1</f>
        <v>42815</v>
      </c>
      <c r="B94" s="30">
        <f t="shared" si="33"/>
        <v>2</v>
      </c>
      <c r="C94" s="30">
        <v>0</v>
      </c>
      <c r="D94" s="20">
        <v>1842302.1</v>
      </c>
      <c r="E94" s="20">
        <v>1842302.1</v>
      </c>
      <c r="F94" s="4">
        <f t="shared" si="28"/>
        <v>2.9091408849912792E-3</v>
      </c>
      <c r="G94" s="30">
        <v>-3936.2</v>
      </c>
      <c r="H94" s="30">
        <v>262.92</v>
      </c>
      <c r="I94" s="30">
        <v>-4199.12</v>
      </c>
      <c r="J94" s="30">
        <v>9089</v>
      </c>
      <c r="K94" s="30">
        <f>124.77777-10+76.38</f>
        <v>191.15777</v>
      </c>
      <c r="L94" s="18">
        <f t="shared" si="37"/>
        <v>5343.95777</v>
      </c>
      <c r="M94" s="37">
        <f t="shared" si="29"/>
        <v>5343.9700000002049</v>
      </c>
      <c r="N94" s="17" t="s">
        <v>2014</v>
      </c>
      <c r="O94" s="41">
        <f ca="1">SUMIFS(Stock!$O:$O,Stock!$A:$A,'Asset Line A share'!$A94,Stock!$I:$I,O$2)</f>
        <v>32180</v>
      </c>
      <c r="P94" s="41">
        <f ca="1">SUMIFS(Stock!$O:$O,Stock!$A:$A,'Asset Line A share'!$A94,Stock!$I:$I,P$2)</f>
        <v>187321</v>
      </c>
      <c r="Q94" s="40">
        <f t="shared" ca="1" si="24"/>
        <v>8.1702921068986956E-3</v>
      </c>
      <c r="R94" s="40">
        <f t="shared" ca="1" si="25"/>
        <v>-2.241670714975897E-2</v>
      </c>
      <c r="S94" s="41">
        <f t="shared" ca="1" si="27"/>
        <v>412977.44999998854</v>
      </c>
      <c r="T94" s="30">
        <v>867600</v>
      </c>
      <c r="U94" s="20">
        <f t="shared" si="34"/>
        <v>2577556.3372881357</v>
      </c>
      <c r="V94" s="20"/>
      <c r="W94" s="4">
        <f t="shared" si="38"/>
        <v>2.0775772902585921E-3</v>
      </c>
      <c r="X94" s="20">
        <f t="shared" si="36"/>
        <v>5343.9700000002049</v>
      </c>
      <c r="Y94" s="17"/>
      <c r="Z94" s="30">
        <f t="shared" si="18"/>
        <v>1.0016637511506656</v>
      </c>
    </row>
    <row r="95" spans="1:26" s="30" customFormat="1" x14ac:dyDescent="0.15">
      <c r="A95" s="1">
        <f t="shared" ref="A95:A102" si="39">A94+1</f>
        <v>42816</v>
      </c>
      <c r="B95" s="30">
        <f t="shared" si="33"/>
        <v>3</v>
      </c>
      <c r="C95" s="30">
        <v>0</v>
      </c>
      <c r="D95" s="20">
        <v>1842005.93</v>
      </c>
      <c r="E95" s="20">
        <v>1842005.93</v>
      </c>
      <c r="F95" s="4">
        <f t="shared" si="28"/>
        <v>-1.6076082201732511E-4</v>
      </c>
      <c r="G95" s="30">
        <v>-661.02</v>
      </c>
      <c r="H95" s="30">
        <v>0</v>
      </c>
      <c r="I95" s="30">
        <v>-669.71</v>
      </c>
      <c r="J95" s="30">
        <v>230</v>
      </c>
      <c r="K95" s="30">
        <f>144.833333-10</f>
        <v>134.83333300000001</v>
      </c>
      <c r="L95" s="18">
        <f t="shared" si="37"/>
        <v>-296.18666699999994</v>
      </c>
      <c r="M95" s="37">
        <f t="shared" si="29"/>
        <v>-296.17000000015832</v>
      </c>
      <c r="N95" s="17" t="s">
        <v>2015</v>
      </c>
      <c r="O95" s="41">
        <f ca="1">SUMIFS(Stock!$O:$O,Stock!$A:$A,'Asset Line A share'!$A95,Stock!$I:$I,O$2)</f>
        <v>0</v>
      </c>
      <c r="P95" s="41">
        <f ca="1">SUMIFS(Stock!$O:$O,Stock!$A:$A,'Asset Line A share'!$A95,Stock!$I:$I,P$2)</f>
        <v>75043</v>
      </c>
      <c r="Q95" s="40" t="str">
        <f t="shared" ca="1" si="24"/>
        <v/>
      </c>
      <c r="R95" s="40">
        <f t="shared" ca="1" si="25"/>
        <v>-8.9243500393107952E-3</v>
      </c>
      <c r="S95" s="41">
        <f t="shared" ca="1" si="27"/>
        <v>337934.44999998854</v>
      </c>
      <c r="T95" s="30">
        <v>867600</v>
      </c>
      <c r="U95" s="20">
        <f t="shared" si="34"/>
        <v>2577260.1672881357</v>
      </c>
      <c r="V95" s="20"/>
      <c r="W95" s="4">
        <f t="shared" si="38"/>
        <v>-1.1490340510322827E-4</v>
      </c>
      <c r="X95" s="20">
        <f t="shared" si="36"/>
        <v>-296.16999999992549</v>
      </c>
      <c r="Y95" s="17"/>
      <c r="Z95" s="30">
        <f t="shared" si="18"/>
        <v>1.0015486565748899</v>
      </c>
    </row>
    <row r="96" spans="1:26" s="30" customFormat="1" x14ac:dyDescent="0.15">
      <c r="A96" s="1">
        <f t="shared" si="39"/>
        <v>42817</v>
      </c>
      <c r="B96" s="30">
        <f t="shared" si="33"/>
        <v>4</v>
      </c>
      <c r="C96" s="30">
        <v>0</v>
      </c>
      <c r="D96" s="20">
        <v>1845814.03</v>
      </c>
      <c r="E96" s="20">
        <v>1845814.03</v>
      </c>
      <c r="F96" s="4">
        <f t="shared" si="28"/>
        <v>2.0673657657552802E-3</v>
      </c>
      <c r="G96" s="30">
        <v>3631.85</v>
      </c>
      <c r="H96" s="30">
        <v>3490.82</v>
      </c>
      <c r="I96" s="30">
        <v>141.03</v>
      </c>
      <c r="J96" s="30">
        <v>73</v>
      </c>
      <c r="K96" s="30">
        <f>108.26388888-5</f>
        <v>103.26388888</v>
      </c>
      <c r="L96" s="18">
        <f t="shared" si="37"/>
        <v>3808.1138888800001</v>
      </c>
      <c r="M96" s="37">
        <f t="shared" si="29"/>
        <v>3808.1000000000931</v>
      </c>
      <c r="N96" s="17" t="s">
        <v>2039</v>
      </c>
      <c r="O96" s="41">
        <f ca="1">SUMIFS(Stock!$O:$O,Stock!$A:$A,'Asset Line A share'!$A96,Stock!$I:$I,O$2)</f>
        <v>623647</v>
      </c>
      <c r="P96" s="41">
        <f ca="1">SUMIFS(Stock!$O:$O,Stock!$A:$A,'Asset Line A share'!$A96,Stock!$I:$I,P$2)</f>
        <v>48178</v>
      </c>
      <c r="Q96" s="40">
        <f t="shared" ca="1" si="24"/>
        <v>5.5974293149810709E-3</v>
      </c>
      <c r="R96" s="40">
        <f t="shared" ca="1" si="25"/>
        <v>2.9272697081655528E-3</v>
      </c>
      <c r="S96" s="41">
        <f t="shared" ca="1" si="27"/>
        <v>913403.44999998854</v>
      </c>
      <c r="T96" s="30">
        <v>867600</v>
      </c>
      <c r="U96" s="20">
        <f t="shared" si="34"/>
        <v>2581068.2672881358</v>
      </c>
      <c r="V96" s="20"/>
      <c r="W96" s="4">
        <f t="shared" si="38"/>
        <v>1.4775768656709598E-3</v>
      </c>
      <c r="X96" s="20">
        <f t="shared" si="36"/>
        <v>3808.1000000000931</v>
      </c>
      <c r="Y96" s="17"/>
      <c r="Z96" s="30">
        <f t="shared" si="18"/>
        <v>1.0030285216996888</v>
      </c>
    </row>
    <row r="97" spans="1:26" s="30" customFormat="1" x14ac:dyDescent="0.15">
      <c r="A97" s="1">
        <f t="shared" si="39"/>
        <v>42818</v>
      </c>
      <c r="B97" s="30">
        <f t="shared" si="33"/>
        <v>5</v>
      </c>
      <c r="C97" s="30">
        <v>0</v>
      </c>
      <c r="D97" s="20">
        <v>1846437.35</v>
      </c>
      <c r="E97" s="20">
        <v>1846437.35</v>
      </c>
      <c r="F97" s="4">
        <f t="shared" si="28"/>
        <v>3.3769382498416434E-4</v>
      </c>
      <c r="G97" s="30">
        <v>-1367.56</v>
      </c>
      <c r="H97" s="30">
        <v>0</v>
      </c>
      <c r="I97" s="30">
        <v>-1367.56</v>
      </c>
      <c r="J97" s="30">
        <v>1904</v>
      </c>
      <c r="K97" s="30">
        <f>96.875-10</f>
        <v>86.875</v>
      </c>
      <c r="L97" s="18">
        <f t="shared" si="37"/>
        <v>623.31500000000005</v>
      </c>
      <c r="M97" s="37">
        <f t="shared" si="29"/>
        <v>623.32000000006519</v>
      </c>
      <c r="N97" s="17"/>
      <c r="O97" s="41">
        <f ca="1">SUMIFS(Stock!$O:$O,Stock!$A:$A,'Asset Line A share'!$A97,Stock!$I:$I,O$2)</f>
        <v>0</v>
      </c>
      <c r="P97" s="41">
        <f ca="1">SUMIFS(Stock!$O:$O,Stock!$A:$A,'Asset Line A share'!$A97,Stock!$I:$I,P$2)</f>
        <v>551778</v>
      </c>
      <c r="Q97" s="40" t="str">
        <f t="shared" ca="1" si="24"/>
        <v/>
      </c>
      <c r="R97" s="40">
        <f t="shared" ca="1" si="25"/>
        <v>-2.4784605402897539E-3</v>
      </c>
      <c r="S97" s="41">
        <f t="shared" ca="1" si="27"/>
        <v>361625.44999998854</v>
      </c>
      <c r="T97" s="30">
        <v>867600</v>
      </c>
      <c r="U97" s="20">
        <f t="shared" si="34"/>
        <v>2581691.5872881357</v>
      </c>
      <c r="V97" s="20"/>
      <c r="W97" s="4">
        <f t="shared" si="38"/>
        <v>2.4149690571917404E-4</v>
      </c>
      <c r="X97" s="20">
        <f t="shared" si="36"/>
        <v>623.31999999983236</v>
      </c>
      <c r="Y97" s="17"/>
      <c r="Z97" s="30">
        <f t="shared" si="18"/>
        <v>1.0032707499840274</v>
      </c>
    </row>
    <row r="98" spans="1:26" s="30" customFormat="1" x14ac:dyDescent="0.15">
      <c r="A98" s="1">
        <v>42821</v>
      </c>
      <c r="B98" s="30">
        <f>WEEKDAY(A98,2)</f>
        <v>1</v>
      </c>
      <c r="C98" s="30">
        <v>0</v>
      </c>
      <c r="D98" s="20">
        <v>1842433.64</v>
      </c>
      <c r="E98" s="20">
        <v>1842433.64</v>
      </c>
      <c r="F98" s="4">
        <f t="shared" si="28"/>
        <v>-2.1683432692694016E-3</v>
      </c>
      <c r="G98" s="30">
        <v>-2645.54</v>
      </c>
      <c r="H98" s="30">
        <v>-2645.54</v>
      </c>
      <c r="I98" s="30">
        <v>0</v>
      </c>
      <c r="J98" s="30">
        <v>-1472</v>
      </c>
      <c r="K98" s="30">
        <f>121.833333-8</f>
        <v>113.833333</v>
      </c>
      <c r="L98" s="18">
        <f t="shared" si="37"/>
        <v>-4003.7066669999999</v>
      </c>
      <c r="M98" s="37">
        <f t="shared" si="29"/>
        <v>-4003.7100000001956</v>
      </c>
      <c r="N98" s="17" t="s">
        <v>2075</v>
      </c>
      <c r="O98" s="41">
        <f ca="1">SUMIFS(Stock!$O:$O,Stock!$A:$A,'Asset Line A share'!$A98,Stock!$I:$I,O$2)</f>
        <v>267077</v>
      </c>
      <c r="P98" s="41">
        <f ca="1">SUMIFS(Stock!$O:$O,Stock!$A:$A,'Asset Line A share'!$A98,Stock!$I:$I,P$2)</f>
        <v>0</v>
      </c>
      <c r="Q98" s="40">
        <f t="shared" ca="1" si="24"/>
        <v>-9.9055328613096589E-3</v>
      </c>
      <c r="R98" s="40" t="str">
        <f t="shared" ca="1" si="25"/>
        <v/>
      </c>
      <c r="S98" s="41">
        <f t="shared" ca="1" si="27"/>
        <v>628702.44999998854</v>
      </c>
      <c r="T98" s="30">
        <v>867600</v>
      </c>
      <c r="U98" s="20">
        <f t="shared" si="34"/>
        <v>2577687.8772881357</v>
      </c>
      <c r="V98" s="20"/>
      <c r="W98" s="4">
        <f t="shared" si="38"/>
        <v>-1.5508087874297471E-3</v>
      </c>
      <c r="X98" s="20">
        <f t="shared" si="36"/>
        <v>-4003.7099999999627</v>
      </c>
      <c r="Y98" s="17"/>
      <c r="Z98" s="30">
        <f t="shared" si="18"/>
        <v>1.0017148688887809</v>
      </c>
    </row>
    <row r="99" spans="1:26" s="30" customFormat="1" ht="27" x14ac:dyDescent="0.15">
      <c r="A99" s="1">
        <v>42822</v>
      </c>
      <c r="B99" s="30">
        <f t="shared" si="33"/>
        <v>2</v>
      </c>
      <c r="C99" s="30">
        <v>0</v>
      </c>
      <c r="D99" s="20">
        <v>1845753.28</v>
      </c>
      <c r="E99" s="20">
        <v>1845753.28</v>
      </c>
      <c r="F99" s="4">
        <f t="shared" si="28"/>
        <v>1.8017690992659929E-3</v>
      </c>
      <c r="G99" s="30">
        <v>-83.89</v>
      </c>
      <c r="H99" s="30">
        <v>1311.7</v>
      </c>
      <c r="I99" s="30">
        <v>-1395.59</v>
      </c>
      <c r="J99" s="30">
        <v>3293</v>
      </c>
      <c r="K99" s="30">
        <f>112.555555-2</f>
        <v>110.555555</v>
      </c>
      <c r="L99" s="18">
        <f t="shared" si="37"/>
        <v>3319.665555</v>
      </c>
      <c r="M99" s="37">
        <f t="shared" si="29"/>
        <v>3319.6400000001304</v>
      </c>
      <c r="N99" s="17" t="s">
        <v>2102</v>
      </c>
      <c r="O99" s="41">
        <f ca="1">SUMIFS(Stock!$O:$O,Stock!$A:$A,'Asset Line A share'!$A99,Stock!$I:$I,O$2)</f>
        <v>562654</v>
      </c>
      <c r="P99" s="41">
        <f ca="1">SUMIFS(Stock!$O:$O,Stock!$A:$A,'Asset Line A share'!$A99,Stock!$I:$I,P$2)</f>
        <v>81126</v>
      </c>
      <c r="Q99" s="40">
        <f t="shared" ca="1" si="24"/>
        <v>2.331272860407995E-3</v>
      </c>
      <c r="R99" s="40">
        <f t="shared" ca="1" si="25"/>
        <v>-1.7202746345191429E-2</v>
      </c>
      <c r="S99" s="41">
        <f t="shared" ca="1" si="27"/>
        <v>1110230.4499999885</v>
      </c>
      <c r="T99" s="30">
        <v>867600</v>
      </c>
      <c r="U99" s="20">
        <f t="shared" si="34"/>
        <v>2581007.5172881358</v>
      </c>
      <c r="V99" s="20"/>
      <c r="W99" s="4">
        <f>U99/U98-1</f>
        <v>1.2878362928456788E-3</v>
      </c>
      <c r="X99" s="20">
        <f t="shared" si="36"/>
        <v>3319.6400000001304</v>
      </c>
      <c r="Y99" s="17"/>
      <c r="Z99" s="30">
        <f t="shared" si="18"/>
        <v>1.0030049136520189</v>
      </c>
    </row>
    <row r="100" spans="1:26" s="30" customFormat="1" ht="27" x14ac:dyDescent="0.15">
      <c r="A100" s="1">
        <f t="shared" si="39"/>
        <v>42823</v>
      </c>
      <c r="B100" s="30">
        <f t="shared" si="33"/>
        <v>3</v>
      </c>
      <c r="C100" s="30">
        <v>0</v>
      </c>
      <c r="D100" s="20">
        <v>1849248.93</v>
      </c>
      <c r="E100" s="20">
        <v>1849248.93</v>
      </c>
      <c r="F100" s="4">
        <f t="shared" si="28"/>
        <v>1.8938880065271224E-3</v>
      </c>
      <c r="G100" s="30">
        <v>1125.6099999999999</v>
      </c>
      <c r="H100" s="30">
        <v>-233.27</v>
      </c>
      <c r="I100" s="30">
        <v>1358.88</v>
      </c>
      <c r="J100" s="30">
        <v>2341</v>
      </c>
      <c r="K100" s="30">
        <f>35.63888888-6</f>
        <v>29.638888880000003</v>
      </c>
      <c r="L100" s="18">
        <f t="shared" si="37"/>
        <v>3496.2488888799999</v>
      </c>
      <c r="M100" s="37">
        <f t="shared" si="29"/>
        <v>3495.6499999999069</v>
      </c>
      <c r="N100" s="17" t="s">
        <v>2130</v>
      </c>
      <c r="O100" s="41">
        <f ca="1">SUMIFS(Stock!$O:$O,Stock!$A:$A,'Asset Line A share'!$A100,Stock!$I:$I,O$2)</f>
        <v>186712</v>
      </c>
      <c r="P100" s="41">
        <f ca="1">SUMIFS(Stock!$O:$O,Stock!$A:$A,'Asset Line A share'!$A100,Stock!$I:$I,P$2)</f>
        <v>469059.6</v>
      </c>
      <c r="Q100" s="40">
        <f t="shared" ref="Q100:Q131" ca="1" si="40">IF(O100&lt;&gt;0,+H100/O100,"")</f>
        <v>-1.2493572989416856E-3</v>
      </c>
      <c r="R100" s="40">
        <f t="shared" ref="R100:R131" ca="1" si="41">IF(P100&lt;&gt;0,+I100/P100,"")</f>
        <v>2.8970305692496224E-3</v>
      </c>
      <c r="S100" s="41">
        <f t="shared" ca="1" si="27"/>
        <v>827882.84999998845</v>
      </c>
      <c r="T100" s="30">
        <v>873800</v>
      </c>
      <c r="U100" s="20">
        <f t="shared" si="34"/>
        <v>2589757.4045762713</v>
      </c>
      <c r="V100" s="20"/>
      <c r="W100" s="4">
        <f>U100/U99-1</f>
        <v>3.3901053094680389E-3</v>
      </c>
      <c r="X100" s="20">
        <f t="shared" si="36"/>
        <v>8749.8872881354764</v>
      </c>
      <c r="Y100" s="17"/>
      <c r="Z100" s="30">
        <f t="shared" si="18"/>
        <v>1.0064052059352131</v>
      </c>
    </row>
    <row r="101" spans="1:26" s="30" customFormat="1" ht="54" x14ac:dyDescent="0.15">
      <c r="A101" s="1">
        <f t="shared" si="39"/>
        <v>42824</v>
      </c>
      <c r="B101" s="30">
        <f t="shared" si="33"/>
        <v>4</v>
      </c>
      <c r="C101" s="30">
        <v>0</v>
      </c>
      <c r="D101" s="20">
        <v>1836816.95</v>
      </c>
      <c r="E101" s="20">
        <v>1836816.95</v>
      </c>
      <c r="F101" s="4">
        <f t="shared" si="28"/>
        <v>-6.7227185038847281E-3</v>
      </c>
      <c r="G101" s="30">
        <v>-1215.8</v>
      </c>
      <c r="H101" s="30">
        <v>-717.62</v>
      </c>
      <c r="I101" s="30">
        <v>-498.18</v>
      </c>
      <c r="J101" s="30">
        <v>-11341</v>
      </c>
      <c r="K101" s="30">
        <f>131.83333333-7</f>
        <v>124.83333332999999</v>
      </c>
      <c r="L101" s="18">
        <f t="shared" si="37"/>
        <v>-12431.96666667</v>
      </c>
      <c r="M101" s="37">
        <f t="shared" si="29"/>
        <v>-12431.979999999981</v>
      </c>
      <c r="N101" s="17" t="s">
        <v>2143</v>
      </c>
      <c r="O101" s="41">
        <f ca="1">SUMIFS(Stock!$O:$O,Stock!$A:$A,'Asset Line A share'!$A101,Stock!$I:$I,O$2)</f>
        <v>108841</v>
      </c>
      <c r="P101" s="41">
        <f ca="1">SUMIFS(Stock!$O:$O,Stock!$A:$A,'Asset Line A share'!$A101,Stock!$I:$I,P$2)</f>
        <v>188734</v>
      </c>
      <c r="Q101" s="40">
        <f t="shared" ca="1" si="40"/>
        <v>-6.5932874560138185E-3</v>
      </c>
      <c r="R101" s="40">
        <f t="shared" ca="1" si="41"/>
        <v>-2.6395879915648481E-3</v>
      </c>
      <c r="S101" s="41">
        <f t="shared" ca="1" si="27"/>
        <v>747989.84999998845</v>
      </c>
      <c r="T101" s="30">
        <v>873800</v>
      </c>
      <c r="U101" s="20">
        <f t="shared" si="34"/>
        <v>2577325.4245762713</v>
      </c>
      <c r="V101" s="20"/>
      <c r="W101" s="4">
        <f t="shared" ref="W101:W102" si="42">U101/U100-1</f>
        <v>-4.8004419170813994E-3</v>
      </c>
      <c r="X101" s="20">
        <f t="shared" si="36"/>
        <v>-12431.979999999981</v>
      </c>
      <c r="Y101" s="17"/>
      <c r="Z101" s="30">
        <f t="shared" si="18"/>
        <v>1.0015740161990727</v>
      </c>
    </row>
    <row r="102" spans="1:26" s="30" customFormat="1" x14ac:dyDescent="0.15">
      <c r="A102" s="1">
        <f t="shared" si="39"/>
        <v>42825</v>
      </c>
      <c r="B102" s="30">
        <f t="shared" si="33"/>
        <v>5</v>
      </c>
      <c r="C102" s="30">
        <v>0</v>
      </c>
      <c r="D102" s="20">
        <v>1846498.58</v>
      </c>
      <c r="E102" s="20">
        <v>1846498.58</v>
      </c>
      <c r="F102" s="4">
        <f t="shared" si="28"/>
        <v>5.2708736164484016E-3</v>
      </c>
      <c r="G102" s="30">
        <v>1862.2</v>
      </c>
      <c r="H102" s="30">
        <v>4571.78</v>
      </c>
      <c r="I102" s="30">
        <v>-2709.58</v>
      </c>
      <c r="J102" s="30">
        <v>7446</v>
      </c>
      <c r="K102" s="30">
        <f>375.41666666-2</f>
        <v>373.41666665999998</v>
      </c>
      <c r="L102" s="18">
        <f t="shared" ref="L102:L106" si="43">G102+J102+K102</f>
        <v>9681.6166666600002</v>
      </c>
      <c r="M102" s="37">
        <f t="shared" si="29"/>
        <v>9681.6300000001211</v>
      </c>
      <c r="N102" s="17" t="s">
        <v>2202</v>
      </c>
      <c r="O102" s="41">
        <f ca="1">SUMIFS(Stock!$O:$O,Stock!$A:$A,'Asset Line A share'!$A102,Stock!$I:$I,O$2)</f>
        <v>792843</v>
      </c>
      <c r="P102" s="41">
        <f ca="1">SUMIFS(Stock!$O:$O,Stock!$A:$A,'Asset Line A share'!$A102,Stock!$I:$I,P$2)</f>
        <v>528947</v>
      </c>
      <c r="Q102" s="40">
        <f t="shared" ca="1" si="40"/>
        <v>5.7663118675450242E-3</v>
      </c>
      <c r="R102" s="40">
        <f t="shared" ca="1" si="41"/>
        <v>-5.1225926227013293E-3</v>
      </c>
      <c r="S102" s="41">
        <f t="shared" ca="1" si="27"/>
        <v>1011885.8499999885</v>
      </c>
      <c r="T102" s="30">
        <v>875000</v>
      </c>
      <c r="U102" s="20">
        <f t="shared" si="34"/>
        <v>2588024.0037288135</v>
      </c>
      <c r="V102" s="20"/>
      <c r="W102" s="4">
        <f t="shared" si="42"/>
        <v>4.1510393101797938E-3</v>
      </c>
      <c r="X102" s="20">
        <f t="shared" si="36"/>
        <v>10698.579152542166</v>
      </c>
      <c r="Y102" s="17"/>
      <c r="Z102" s="30">
        <f t="shared" si="18"/>
        <v>1.0057315893123697</v>
      </c>
    </row>
    <row r="103" spans="1:26" s="30" customFormat="1" x14ac:dyDescent="0.15">
      <c r="A103" s="1">
        <v>42830</v>
      </c>
      <c r="B103" s="30">
        <f t="shared" si="33"/>
        <v>3</v>
      </c>
      <c r="C103" s="30">
        <v>0</v>
      </c>
      <c r="D103" s="20">
        <v>1859846.77</v>
      </c>
      <c r="E103" s="20">
        <v>1859846.77</v>
      </c>
      <c r="F103" s="4">
        <f t="shared" si="28"/>
        <v>7.2289197211297118E-3</v>
      </c>
      <c r="G103" s="30">
        <v>-3013.06</v>
      </c>
      <c r="H103" s="30">
        <v>745.77</v>
      </c>
      <c r="I103" s="30">
        <v>-3758.83</v>
      </c>
      <c r="J103" s="30">
        <v>16296</v>
      </c>
      <c r="K103" s="30">
        <f>68.75-3</f>
        <v>65.75</v>
      </c>
      <c r="L103" s="18">
        <f t="shared" si="43"/>
        <v>13348.69</v>
      </c>
      <c r="M103" s="37">
        <f t="shared" si="29"/>
        <v>13348.189999999944</v>
      </c>
      <c r="N103" s="17" t="s">
        <v>2244</v>
      </c>
      <c r="O103" s="41">
        <f ca="1">SUMIFS(Stock!$O:$O,Stock!$A:$A,'Asset Line A share'!$A103,Stock!$I:$I,O$2)</f>
        <v>619347</v>
      </c>
      <c r="P103" s="41">
        <f ca="1">SUMIFS(Stock!$O:$O,Stock!$A:$A,'Asset Line A share'!$A103,Stock!$I:$I,P$2)</f>
        <v>483892.5</v>
      </c>
      <c r="Q103" s="40">
        <f t="shared" ca="1" si="40"/>
        <v>1.2041230521823792E-3</v>
      </c>
      <c r="R103" s="40">
        <f t="shared" ca="1" si="41"/>
        <v>-7.7679029949833901E-3</v>
      </c>
      <c r="S103" s="41">
        <f t="shared" ca="1" si="27"/>
        <v>1147340.3499999885</v>
      </c>
      <c r="T103" s="30">
        <v>875000</v>
      </c>
      <c r="U103" s="20">
        <f t="shared" si="34"/>
        <v>2601372.1937288139</v>
      </c>
      <c r="V103" s="20"/>
      <c r="W103" s="4">
        <f t="shared" ref="W103:W105" si="44">U103/U102-1</f>
        <v>5.1576762737781667E-3</v>
      </c>
      <c r="X103" s="20">
        <f t="shared" si="36"/>
        <v>13348.19000000041</v>
      </c>
      <c r="Y103" s="17"/>
      <c r="Z103" s="30">
        <f t="shared" si="18"/>
        <v>1.0109188272683554</v>
      </c>
    </row>
    <row r="104" spans="1:26" s="30" customFormat="1" ht="27" x14ac:dyDescent="0.15">
      <c r="A104" s="1">
        <v>42831</v>
      </c>
      <c r="B104" s="30">
        <f t="shared" si="33"/>
        <v>4</v>
      </c>
      <c r="C104" s="30">
        <v>0</v>
      </c>
      <c r="D104" s="20">
        <v>1861649.16</v>
      </c>
      <c r="E104" s="20">
        <v>1861649.16</v>
      </c>
      <c r="F104" s="4">
        <f t="shared" si="28"/>
        <v>9.6910671839922635E-4</v>
      </c>
      <c r="G104" s="30">
        <v>-2266.5</v>
      </c>
      <c r="H104" s="30">
        <v>2215.09</v>
      </c>
      <c r="I104" s="30">
        <v>-4481.6400000000003</v>
      </c>
      <c r="J104" s="30">
        <v>4031</v>
      </c>
      <c r="K104" s="30">
        <f>45.93055555-8</f>
        <v>37.930555550000001</v>
      </c>
      <c r="L104" s="18">
        <f t="shared" si="43"/>
        <v>1802.43055555</v>
      </c>
      <c r="M104" s="37">
        <f t="shared" si="29"/>
        <v>1802.3899999998976</v>
      </c>
      <c r="N104" s="17" t="s">
        <v>2293</v>
      </c>
      <c r="O104" s="41">
        <f ca="1">SUMIFS(Stock!$O:$O,Stock!$A:$A,'Asset Line A share'!$A104,Stock!$I:$I,O$2)</f>
        <v>235924</v>
      </c>
      <c r="P104" s="41">
        <f ca="1">SUMIFS(Stock!$O:$O,Stock!$A:$A,'Asset Line A share'!$A104,Stock!$I:$I,P$2)</f>
        <v>757058</v>
      </c>
      <c r="Q104" s="40">
        <f t="shared" ca="1" si="40"/>
        <v>9.3889981519472386E-3</v>
      </c>
      <c r="R104" s="40">
        <f t="shared" ca="1" si="41"/>
        <v>-5.919810635380645E-3</v>
      </c>
      <c r="S104" s="41">
        <f t="shared" ca="1" si="27"/>
        <v>626206.34999998845</v>
      </c>
      <c r="T104" s="30">
        <v>875000</v>
      </c>
      <c r="U104" s="20">
        <f t="shared" si="34"/>
        <v>2603174.5837288136</v>
      </c>
      <c r="V104" s="20"/>
      <c r="W104" s="4">
        <f t="shared" si="44"/>
        <v>6.9286125389700359E-4</v>
      </c>
      <c r="X104" s="20">
        <f t="shared" si="36"/>
        <v>1802.3899999996647</v>
      </c>
      <c r="Y104" s="17"/>
      <c r="Z104" s="30">
        <f t="shared" si="18"/>
        <v>1.0116192537546047</v>
      </c>
    </row>
    <row r="105" spans="1:26" s="30" customFormat="1" x14ac:dyDescent="0.15">
      <c r="A105" s="1">
        <v>42832</v>
      </c>
      <c r="B105" s="30">
        <f t="shared" si="33"/>
        <v>5</v>
      </c>
      <c r="C105" s="30">
        <v>0</v>
      </c>
      <c r="D105" s="20">
        <v>1860820.03</v>
      </c>
      <c r="E105" s="20">
        <v>1860820.03</v>
      </c>
      <c r="F105" s="4">
        <f t="shared" si="28"/>
        <v>-4.4537392856547342E-4</v>
      </c>
      <c r="G105" s="30">
        <v>39.11</v>
      </c>
      <c r="H105" s="30">
        <v>600.30999999999995</v>
      </c>
      <c r="I105" s="30">
        <v>-561.20000000000005</v>
      </c>
      <c r="J105" s="30">
        <v>-1044</v>
      </c>
      <c r="K105" s="30">
        <f>176.722222-1</f>
        <v>175.72222199999999</v>
      </c>
      <c r="L105" s="18">
        <f t="shared" si="43"/>
        <v>-829.167778</v>
      </c>
      <c r="M105" s="37">
        <f t="shared" si="29"/>
        <v>-829.12999999988824</v>
      </c>
      <c r="N105" s="17"/>
      <c r="O105" s="41">
        <f ca="1">SUMIFS(Stock!$O:$O,Stock!$A:$A,'Asset Line A share'!$A105,Stock!$I:$I,O$2)</f>
        <v>808503</v>
      </c>
      <c r="P105" s="41">
        <f ca="1">SUMIFS(Stock!$O:$O,Stock!$A:$A,'Asset Line A share'!$A105,Stock!$I:$I,P$2)</f>
        <v>179482</v>
      </c>
      <c r="Q105" s="40">
        <f t="shared" ca="1" si="40"/>
        <v>7.4249569884094423E-4</v>
      </c>
      <c r="R105" s="40">
        <f t="shared" ca="1" si="41"/>
        <v>-3.1267759441058157E-3</v>
      </c>
      <c r="S105" s="41">
        <f t="shared" ca="1" si="27"/>
        <v>1255227.3499999885</v>
      </c>
      <c r="T105" s="30">
        <v>877000</v>
      </c>
      <c r="U105" s="20">
        <f t="shared" si="34"/>
        <v>2604040.3689830508</v>
      </c>
      <c r="V105" s="20"/>
      <c r="W105" s="4">
        <f t="shared" si="44"/>
        <v>3.3258824039261725E-4</v>
      </c>
      <c r="X105" s="20">
        <f t="shared" si="36"/>
        <v>865.78525423724204</v>
      </c>
      <c r="Y105" s="17"/>
      <c r="Z105" s="30">
        <f t="shared" si="18"/>
        <v>1.0119557064221583</v>
      </c>
    </row>
    <row r="106" spans="1:26" s="30" customFormat="1" ht="40.5" x14ac:dyDescent="0.15">
      <c r="A106" s="1">
        <v>42835</v>
      </c>
      <c r="B106" s="30">
        <f t="shared" si="33"/>
        <v>1</v>
      </c>
      <c r="C106" s="30">
        <v>0</v>
      </c>
      <c r="D106" s="20">
        <v>1848642.9</v>
      </c>
      <c r="E106" s="20">
        <v>1848642.9</v>
      </c>
      <c r="F106" s="4">
        <f t="shared" si="28"/>
        <v>-6.5439590092977173E-3</v>
      </c>
      <c r="G106" s="30">
        <v>-1700.6</v>
      </c>
      <c r="H106" s="30">
        <v>-1024.94</v>
      </c>
      <c r="I106" s="30">
        <v>-675.12</v>
      </c>
      <c r="J106" s="30">
        <v>-10484</v>
      </c>
      <c r="K106" s="30">
        <v>6.9444439999999998</v>
      </c>
      <c r="L106" s="18">
        <f t="shared" si="43"/>
        <v>-12177.655556</v>
      </c>
      <c r="M106" s="37">
        <f t="shared" ref="M106:M137" si="45">+E106-E105</f>
        <v>-12177.130000000121</v>
      </c>
      <c r="N106" s="17" t="s">
        <v>2375</v>
      </c>
      <c r="O106" s="41">
        <f ca="1">SUMIFS(Stock!$O:$O,Stock!$A:$A,'Asset Line A share'!$A106,Stock!$I:$I,O$2)</f>
        <v>566542</v>
      </c>
      <c r="P106" s="41">
        <f ca="1">SUMIFS(Stock!$O:$O,Stock!$A:$A,'Asset Line A share'!$A106,Stock!$I:$I,P$2)</f>
        <v>720497</v>
      </c>
      <c r="Q106" s="40">
        <f t="shared" ca="1" si="40"/>
        <v>-1.8091156525023742E-3</v>
      </c>
      <c r="R106" s="40">
        <f t="shared" ca="1" si="41"/>
        <v>-9.3701986267812358E-4</v>
      </c>
      <c r="S106" s="41">
        <f t="shared" ca="1" si="27"/>
        <v>1101272.3499999885</v>
      </c>
      <c r="T106" s="30">
        <v>876000</v>
      </c>
      <c r="U106" s="20">
        <f t="shared" si="34"/>
        <v>2591015.7813559324</v>
      </c>
      <c r="V106" s="20"/>
      <c r="W106" s="4">
        <f t="shared" ref="W106:W111" si="46">U106/U105-1</f>
        <v>-5.0016842220479418E-3</v>
      </c>
      <c r="X106" s="20">
        <f t="shared" si="36"/>
        <v>-13024.587627118453</v>
      </c>
      <c r="Y106" s="17"/>
      <c r="Z106" s="30">
        <f t="shared" si="18"/>
        <v>1.0068942235319351</v>
      </c>
    </row>
    <row r="107" spans="1:26" s="30" customFormat="1" x14ac:dyDescent="0.15">
      <c r="A107" s="1">
        <v>42836</v>
      </c>
      <c r="B107" s="30">
        <f t="shared" si="33"/>
        <v>2</v>
      </c>
      <c r="C107" s="30">
        <v>0</v>
      </c>
      <c r="D107" s="20">
        <v>1854724.91</v>
      </c>
      <c r="E107" s="20">
        <v>1854724.91</v>
      </c>
      <c r="F107" s="4">
        <f t="shared" ref="F107:F228" si="47">+E107/(E106)-1</f>
        <v>3.2899864002939871E-3</v>
      </c>
      <c r="G107" s="30">
        <v>2039.49</v>
      </c>
      <c r="H107" s="30">
        <v>3501.53</v>
      </c>
      <c r="I107" s="30">
        <v>-1462.04</v>
      </c>
      <c r="J107" s="30">
        <v>4042</v>
      </c>
      <c r="K107" s="30">
        <v>0</v>
      </c>
      <c r="L107" s="18">
        <f t="shared" ref="L107:L112" si="48">G107+J107+K107</f>
        <v>6081.49</v>
      </c>
      <c r="M107" s="37">
        <f t="shared" si="45"/>
        <v>6082.0100000000093</v>
      </c>
      <c r="N107" s="17"/>
      <c r="O107" s="41">
        <f ca="1">SUMIFS(Stock!$O:$O,Stock!$A:$A,'Asset Line A share'!$A107,Stock!$I:$I,O$2)</f>
        <v>444735</v>
      </c>
      <c r="P107" s="41">
        <f ca="1">SUMIFS(Stock!$O:$O,Stock!$A:$A,'Asset Line A share'!$A107,Stock!$I:$I,P$2)</f>
        <v>627004</v>
      </c>
      <c r="Q107" s="40">
        <f t="shared" ca="1" si="40"/>
        <v>7.8732953331759371E-3</v>
      </c>
      <c r="R107" s="40">
        <f t="shared" ca="1" si="41"/>
        <v>-2.3317873570184561E-3</v>
      </c>
      <c r="S107" s="41">
        <f t="shared" ca="1" si="27"/>
        <v>919003.34999998845</v>
      </c>
      <c r="T107" s="30">
        <v>878300</v>
      </c>
      <c r="U107" s="20">
        <f t="shared" si="34"/>
        <v>2599046.9438983053</v>
      </c>
      <c r="V107" s="20"/>
      <c r="W107" s="4">
        <f t="shared" si="46"/>
        <v>3.0996193076717748E-3</v>
      </c>
      <c r="X107" s="20">
        <f t="shared" si="36"/>
        <v>8031.162542372942</v>
      </c>
      <c r="Y107" s="17"/>
      <c r="Z107" s="30">
        <f t="shared" si="18"/>
        <v>1.010015212307978</v>
      </c>
    </row>
    <row r="108" spans="1:26" s="30" customFormat="1" x14ac:dyDescent="0.15">
      <c r="A108" s="1">
        <v>42837</v>
      </c>
      <c r="B108" s="30">
        <f t="shared" si="33"/>
        <v>3</v>
      </c>
      <c r="C108" s="30">
        <v>0</v>
      </c>
      <c r="D108" s="20">
        <v>1848839.96</v>
      </c>
      <c r="E108" s="20">
        <v>1848839.96</v>
      </c>
      <c r="F108" s="4">
        <f t="shared" si="47"/>
        <v>-3.1729503217811095E-3</v>
      </c>
      <c r="G108" s="30">
        <v>-4628.96</v>
      </c>
      <c r="H108" s="30">
        <v>-314.82</v>
      </c>
      <c r="I108" s="30">
        <v>-4314.1400000000003</v>
      </c>
      <c r="J108" s="30">
        <v>-1252</v>
      </c>
      <c r="K108" s="30">
        <v>-4</v>
      </c>
      <c r="L108" s="18">
        <f t="shared" si="48"/>
        <v>-5884.96</v>
      </c>
      <c r="M108" s="37">
        <f t="shared" si="45"/>
        <v>-5884.9499999999534</v>
      </c>
      <c r="N108" s="17"/>
      <c r="O108" s="41">
        <f ca="1">SUMIFS(Stock!$O:$O,Stock!$A:$A,'Asset Line A share'!$A108,Stock!$I:$I,O$2)</f>
        <v>549126</v>
      </c>
      <c r="P108" s="41">
        <f ca="1">SUMIFS(Stock!$O:$O,Stock!$A:$A,'Asset Line A share'!$A108,Stock!$I:$I,P$2)</f>
        <v>586265</v>
      </c>
      <c r="Q108" s="40">
        <f t="shared" ca="1" si="40"/>
        <v>-5.7331104336709612E-4</v>
      </c>
      <c r="R108" s="40">
        <f t="shared" ca="1" si="41"/>
        <v>-7.3586859184839627E-3</v>
      </c>
      <c r="S108" s="41">
        <f t="shared" ca="1" si="27"/>
        <v>881864.34999998845</v>
      </c>
      <c r="T108" s="30">
        <v>879200</v>
      </c>
      <c r="U108" s="20">
        <f t="shared" si="34"/>
        <v>2593924.7057627118</v>
      </c>
      <c r="V108" s="20"/>
      <c r="W108" s="4">
        <f t="shared" si="46"/>
        <v>-1.9708140122742801E-3</v>
      </c>
      <c r="X108" s="20">
        <f t="shared" si="36"/>
        <v>-5122.2381355934776</v>
      </c>
      <c r="Y108" s="17"/>
      <c r="Z108" s="30">
        <f t="shared" si="18"/>
        <v>1.0080246601749512</v>
      </c>
    </row>
    <row r="109" spans="1:26" s="30" customFormat="1" x14ac:dyDescent="0.15">
      <c r="A109" s="1">
        <v>42838</v>
      </c>
      <c r="B109" s="30">
        <f t="shared" si="33"/>
        <v>4</v>
      </c>
      <c r="C109" s="30">
        <v>0</v>
      </c>
      <c r="D109" s="20">
        <v>1846112.03</v>
      </c>
      <c r="E109" s="20">
        <v>1846112.03</v>
      </c>
      <c r="F109" s="4">
        <f t="shared" si="47"/>
        <v>-1.4754819557231125E-3</v>
      </c>
      <c r="G109" s="30">
        <v>-1494.54</v>
      </c>
      <c r="H109" s="30">
        <v>-85.76</v>
      </c>
      <c r="I109" s="30">
        <v>-1408.78</v>
      </c>
      <c r="J109" s="30">
        <v>-1252</v>
      </c>
      <c r="K109" s="30">
        <f>25.33333-7</f>
        <v>18.33333</v>
      </c>
      <c r="L109" s="18">
        <f t="shared" si="48"/>
        <v>-2728.20667</v>
      </c>
      <c r="M109" s="37">
        <f t="shared" si="45"/>
        <v>-2727.9299999999348</v>
      </c>
      <c r="N109" s="17"/>
      <c r="O109" s="41">
        <f ca="1">SUMIFS(Stock!$O:$O,Stock!$A:$A,'Asset Line A share'!$A109,Stock!$I:$I,O$2)</f>
        <v>244143</v>
      </c>
      <c r="P109" s="41">
        <f ca="1">SUMIFS(Stock!$O:$O,Stock!$A:$A,'Asset Line A share'!$A109,Stock!$I:$I,P$2)</f>
        <v>538017.69999999995</v>
      </c>
      <c r="Q109" s="40">
        <f t="shared" ca="1" si="40"/>
        <v>-3.5126954284988719E-4</v>
      </c>
      <c r="R109" s="40">
        <f t="shared" ca="1" si="41"/>
        <v>-2.6184640393801173E-3</v>
      </c>
      <c r="S109" s="41">
        <f t="shared" ca="1" si="27"/>
        <v>587989.6499999885</v>
      </c>
      <c r="T109" s="30">
        <v>879100</v>
      </c>
      <c r="U109" s="20">
        <f t="shared" si="34"/>
        <v>2591112.0300000003</v>
      </c>
      <c r="V109" s="20"/>
      <c r="W109" s="4">
        <f t="shared" si="46"/>
        <v>-1.0843320765876463E-3</v>
      </c>
      <c r="X109" s="20">
        <f t="shared" si="36"/>
        <v>-2812.6757627115585</v>
      </c>
      <c r="Y109" s="17"/>
      <c r="Z109" s="30">
        <f t="shared" si="18"/>
        <v>1.0069316267019321</v>
      </c>
    </row>
    <row r="110" spans="1:26" s="30" customFormat="1" x14ac:dyDescent="0.15">
      <c r="A110" s="1">
        <v>42839</v>
      </c>
      <c r="B110" s="30">
        <f t="shared" si="33"/>
        <v>5</v>
      </c>
      <c r="C110" s="30">
        <v>0</v>
      </c>
      <c r="D110" s="20">
        <v>1849410.46</v>
      </c>
      <c r="E110" s="20">
        <v>1849410.46</v>
      </c>
      <c r="F110" s="4">
        <f t="shared" si="47"/>
        <v>1.7866900526073426E-3</v>
      </c>
      <c r="G110" s="30">
        <v>-935.35</v>
      </c>
      <c r="H110" s="30">
        <v>85.44</v>
      </c>
      <c r="I110" s="30">
        <v>-1020.79</v>
      </c>
      <c r="J110" s="30">
        <v>2071</v>
      </c>
      <c r="K110" s="30">
        <f>(4.52%*600000/360*28)+68.444444-13</f>
        <v>2164.7777773333332</v>
      </c>
      <c r="L110" s="18">
        <f t="shared" si="48"/>
        <v>3300.4277773333333</v>
      </c>
      <c r="M110" s="37">
        <f t="shared" si="45"/>
        <v>3298.4299999999348</v>
      </c>
      <c r="N110" s="17" t="s">
        <v>1990</v>
      </c>
      <c r="O110" s="41">
        <f ca="1">SUMIFS(Stock!$O:$O,Stock!$A:$A,'Asset Line A share'!$A110,Stock!$I:$I,O$2)</f>
        <v>197812</v>
      </c>
      <c r="P110" s="41">
        <f ca="1">SUMIFS(Stock!$O:$O,Stock!$A:$A,'Asset Line A share'!$A110,Stock!$I:$I,P$2)</f>
        <v>279532</v>
      </c>
      <c r="Q110" s="40">
        <f t="shared" ca="1" si="40"/>
        <v>4.319252623703314E-4</v>
      </c>
      <c r="R110" s="40">
        <f t="shared" ca="1" si="41"/>
        <v>-3.6517822646423307E-3</v>
      </c>
      <c r="S110" s="41">
        <f t="shared" ca="1" si="27"/>
        <v>506269.6499999885</v>
      </c>
      <c r="T110" s="30">
        <v>876300</v>
      </c>
      <c r="U110" s="20">
        <f t="shared" si="34"/>
        <v>2592037.578644068</v>
      </c>
      <c r="V110" s="20"/>
      <c r="W110" s="4">
        <f t="shared" si="46"/>
        <v>3.5720132257943682E-4</v>
      </c>
      <c r="X110" s="20">
        <f t="shared" si="36"/>
        <v>925.54864406771958</v>
      </c>
      <c r="Y110" s="17"/>
      <c r="Z110" s="30">
        <f t="shared" ref="Z110:Z162" si="49">Z109*(1+W110)</f>
        <v>1.0072913040107372</v>
      </c>
    </row>
    <row r="111" spans="1:26" x14ac:dyDescent="0.15">
      <c r="A111" s="1">
        <v>42842</v>
      </c>
      <c r="B111" s="30">
        <f t="shared" si="33"/>
        <v>1</v>
      </c>
      <c r="C111" s="30">
        <v>0</v>
      </c>
      <c r="D111" s="20">
        <v>1855651.76</v>
      </c>
      <c r="E111" s="20">
        <v>1855651.76</v>
      </c>
      <c r="F111" s="4">
        <f t="shared" si="47"/>
        <v>3.3747511085235882E-3</v>
      </c>
      <c r="G111">
        <v>5080.09</v>
      </c>
      <c r="H111" s="30">
        <v>5071.84</v>
      </c>
      <c r="I111" s="30">
        <v>8.25</v>
      </c>
      <c r="J111">
        <v>1062</v>
      </c>
      <c r="K111" s="30">
        <f>107.1805555-8</f>
        <v>99.180555499999997</v>
      </c>
      <c r="L111" s="18">
        <f t="shared" si="48"/>
        <v>6241.2705555000002</v>
      </c>
      <c r="M111" s="37">
        <f t="shared" si="45"/>
        <v>6241.3000000000466</v>
      </c>
      <c r="N111" s="17" t="s">
        <v>2535</v>
      </c>
      <c r="O111" s="41">
        <f ca="1">SUMIFS(Stock!$O:$O,Stock!$A:$A,'Asset Line A share'!$A111,Stock!$I:$I,O$2)</f>
        <v>726191</v>
      </c>
      <c r="P111" s="41">
        <f ca="1">SUMIFS(Stock!$O:$O,Stock!$A:$A,'Asset Line A share'!$A111,Stock!$I:$I,P$2)</f>
        <v>128121</v>
      </c>
      <c r="Q111" s="40">
        <f t="shared" ca="1" si="40"/>
        <v>6.9841680769935181E-3</v>
      </c>
      <c r="R111" s="40">
        <f t="shared" ca="1" si="41"/>
        <v>6.4392254197204209E-5</v>
      </c>
      <c r="S111" s="41">
        <f t="shared" ca="1" si="27"/>
        <v>1104339.6499999885</v>
      </c>
      <c r="T111" s="30">
        <v>877400</v>
      </c>
      <c r="U111" s="20">
        <f t="shared" si="34"/>
        <v>2599211.0820338982</v>
      </c>
      <c r="V111" s="20"/>
      <c r="W111" s="4">
        <f t="shared" si="46"/>
        <v>2.7675151968988843E-3</v>
      </c>
      <c r="X111" s="20">
        <f t="shared" si="36"/>
        <v>7173.5033898302354</v>
      </c>
      <c r="Y111" s="17"/>
      <c r="Z111" s="30">
        <f t="shared" si="49"/>
        <v>1.0100789980022911</v>
      </c>
    </row>
    <row r="112" spans="1:26" ht="67.5" x14ac:dyDescent="0.15">
      <c r="A112" s="1">
        <v>42843</v>
      </c>
      <c r="B112" s="30">
        <f t="shared" si="33"/>
        <v>2</v>
      </c>
      <c r="C112" s="30">
        <v>0</v>
      </c>
      <c r="D112" s="20">
        <v>1853418.06</v>
      </c>
      <c r="E112" s="20">
        <v>1853418.06</v>
      </c>
      <c r="F112" s="4">
        <f t="shared" si="47"/>
        <v>-1.2037280098287084E-3</v>
      </c>
      <c r="G112">
        <v>-646.71</v>
      </c>
      <c r="H112">
        <v>-577.15</v>
      </c>
      <c r="I112">
        <v>-69.56</v>
      </c>
      <c r="J112">
        <v>-1643</v>
      </c>
      <c r="K112" s="30">
        <f>62.22222-7</f>
        <v>55.22222</v>
      </c>
      <c r="L112" s="18">
        <f t="shared" si="48"/>
        <v>-2234.4877799999999</v>
      </c>
      <c r="M112" s="37">
        <f t="shared" si="45"/>
        <v>-2233.6999999999534</v>
      </c>
      <c r="N112" s="17" t="s">
        <v>2554</v>
      </c>
      <c r="O112" s="41">
        <f ca="1">SUMIFS(Stock!$O:$O,Stock!$A:$A,'Asset Line A share'!$A112,Stock!$I:$I,O$2)</f>
        <v>542256.80000000005</v>
      </c>
      <c r="P112" s="41">
        <f ca="1">SUMIFS(Stock!$O:$O,Stock!$A:$A,'Asset Line A share'!$A112,Stock!$I:$I,P$2)</f>
        <v>473039</v>
      </c>
      <c r="Q112" s="40">
        <f t="shared" ca="1" si="40"/>
        <v>-1.0643481096041579E-3</v>
      </c>
      <c r="R112" s="40">
        <f t="shared" ca="1" si="41"/>
        <v>-1.4704918621931808E-4</v>
      </c>
      <c r="S112" s="41">
        <f t="shared" ca="1" si="27"/>
        <v>1173557.4499999885</v>
      </c>
      <c r="T112" s="30">
        <v>877400</v>
      </c>
      <c r="U112" s="20">
        <f t="shared" si="34"/>
        <v>2596977.3820338985</v>
      </c>
      <c r="V112" s="20"/>
      <c r="W112" s="4">
        <f t="shared" ref="W112" si="50">U112/U111-1</f>
        <v>-8.5937614510778193E-4</v>
      </c>
      <c r="X112" s="20">
        <f t="shared" si="36"/>
        <v>-2233.6999999997206</v>
      </c>
      <c r="Y112" s="17"/>
      <c r="Z112" s="30">
        <f t="shared" si="49"/>
        <v>1.0092109602067336</v>
      </c>
    </row>
    <row r="113" spans="1:26" ht="40.5" x14ac:dyDescent="0.15">
      <c r="A113" s="1">
        <v>42844</v>
      </c>
      <c r="B113" s="30">
        <f t="shared" si="33"/>
        <v>3</v>
      </c>
      <c r="C113" s="30">
        <v>0</v>
      </c>
      <c r="D113" s="20">
        <v>1859658.16</v>
      </c>
      <c r="E113" s="20">
        <v>1859658.16</v>
      </c>
      <c r="F113" s="4">
        <f t="shared" si="47"/>
        <v>3.3668065153091842E-3</v>
      </c>
      <c r="G113">
        <v>-7843.94</v>
      </c>
      <c r="H113">
        <v>0</v>
      </c>
      <c r="I113" s="30">
        <v>-7843.94</v>
      </c>
      <c r="J113">
        <v>14068</v>
      </c>
      <c r="K113" s="30">
        <f>32.04166666-16</f>
        <v>16.041666659999997</v>
      </c>
      <c r="L113" s="18">
        <f t="shared" ref="L113:L126" si="51">G113+J113+K113</f>
        <v>6240.1016666600008</v>
      </c>
      <c r="M113" s="37">
        <f t="shared" si="45"/>
        <v>6240.0999999998603</v>
      </c>
      <c r="N113" s="17" t="s">
        <v>2567</v>
      </c>
      <c r="O113" s="41">
        <f ca="1">SUMIFS(Stock!$O:$O,Stock!$A:$A,'Asset Line A share'!$A113,Stock!$I:$I,O$2)</f>
        <v>0</v>
      </c>
      <c r="P113" s="41">
        <f ca="1">SUMIFS(Stock!$O:$O,Stock!$A:$A,'Asset Line A share'!$A113,Stock!$I:$I,P$2)</f>
        <v>811481</v>
      </c>
      <c r="Q113" s="40" t="str">
        <f t="shared" ca="1" si="40"/>
        <v/>
      </c>
      <c r="R113" s="40">
        <f t="shared" ca="1" si="41"/>
        <v>-9.6662029055517001E-3</v>
      </c>
      <c r="S113" s="41">
        <f t="shared" ca="1" si="27"/>
        <v>362076.44999998854</v>
      </c>
      <c r="T113" s="30">
        <v>870700</v>
      </c>
      <c r="U113" s="20">
        <f t="shared" si="34"/>
        <v>2597539.5159322033</v>
      </c>
      <c r="V113" s="20"/>
      <c r="W113" s="4">
        <f t="shared" ref="W113:W118" si="52">U113/U112-1</f>
        <v>2.1645698656969081E-4</v>
      </c>
      <c r="X113" s="20">
        <f t="shared" si="36"/>
        <v>562.13389830477536</v>
      </c>
      <c r="Y113" s="17"/>
      <c r="Z113" s="30">
        <f t="shared" si="49"/>
        <v>1.0094294109699931</v>
      </c>
    </row>
    <row r="114" spans="1:26" x14ac:dyDescent="0.15">
      <c r="A114" s="1">
        <v>42845</v>
      </c>
      <c r="B114" s="30">
        <f t="shared" si="33"/>
        <v>4</v>
      </c>
      <c r="C114" s="30">
        <v>0</v>
      </c>
      <c r="D114" s="20">
        <v>1860588.8</v>
      </c>
      <c r="E114" s="20">
        <v>1860588.8</v>
      </c>
      <c r="F114" s="4">
        <f t="shared" si="47"/>
        <v>5.0043605863581142E-4</v>
      </c>
      <c r="G114" s="30">
        <v>2994.86</v>
      </c>
      <c r="H114">
        <v>2994.86</v>
      </c>
      <c r="I114">
        <v>0</v>
      </c>
      <c r="J114">
        <v>-2180</v>
      </c>
      <c r="K114" s="30">
        <f>123.777778-8</f>
        <v>115.777778</v>
      </c>
      <c r="L114" s="18">
        <f t="shared" si="51"/>
        <v>930.63777800000014</v>
      </c>
      <c r="M114" s="37">
        <f t="shared" si="45"/>
        <v>930.64000000013039</v>
      </c>
      <c r="O114" s="41">
        <f ca="1">SUMIFS(Stock!$O:$O,Stock!$A:$A,'Asset Line A share'!$A114,Stock!$I:$I,O$2)</f>
        <v>730985</v>
      </c>
      <c r="P114" s="41">
        <f ca="1">SUMIFS(Stock!$O:$O,Stock!$A:$A,'Asset Line A share'!$A114,Stock!$I:$I,P$2)</f>
        <v>0</v>
      </c>
      <c r="Q114" s="40">
        <f t="shared" ca="1" si="40"/>
        <v>4.0970197746875792E-3</v>
      </c>
      <c r="R114" s="40" t="str">
        <f t="shared" ca="1" si="41"/>
        <v/>
      </c>
      <c r="S114" s="41">
        <f t="shared" ca="1" si="27"/>
        <v>1093061.4499999885</v>
      </c>
      <c r="T114" s="30">
        <v>878000</v>
      </c>
      <c r="U114" s="20">
        <f t="shared" si="34"/>
        <v>2604656.5966101699</v>
      </c>
      <c r="V114" s="20"/>
      <c r="W114" s="4">
        <f t="shared" si="52"/>
        <v>2.7399316292642251E-3</v>
      </c>
      <c r="X114" s="20">
        <f t="shared" si="36"/>
        <v>7117.0806779665872</v>
      </c>
      <c r="Y114" s="17"/>
      <c r="Z114" s="30">
        <f t="shared" si="49"/>
        <v>1.0121951785406194</v>
      </c>
    </row>
    <row r="115" spans="1:26" x14ac:dyDescent="0.15">
      <c r="A115" s="1">
        <v>42846</v>
      </c>
      <c r="B115" s="30">
        <f t="shared" si="33"/>
        <v>5</v>
      </c>
      <c r="C115" s="30">
        <v>0</v>
      </c>
      <c r="D115" s="20">
        <v>1868473.49</v>
      </c>
      <c r="E115" s="20">
        <v>1868473.49</v>
      </c>
      <c r="F115" s="4">
        <f t="shared" si="47"/>
        <v>4.2377391501011719E-3</v>
      </c>
      <c r="G115">
        <v>-259.60000000000002</v>
      </c>
      <c r="H115">
        <v>1825.57</v>
      </c>
      <c r="I115">
        <v>-2085.17</v>
      </c>
      <c r="J115">
        <v>8057</v>
      </c>
      <c r="K115" s="30">
        <f>101.777778-14</f>
        <v>87.777777999999998</v>
      </c>
      <c r="L115" s="18">
        <f t="shared" si="51"/>
        <v>7885.1777779999993</v>
      </c>
      <c r="M115" s="37">
        <f t="shared" si="45"/>
        <v>7884.6899999999441</v>
      </c>
      <c r="O115" s="41">
        <f ca="1">SUMIFS(Stock!$O:$O,Stock!$A:$A,'Asset Line A share'!$A115,Stock!$I:$I,O$2)</f>
        <v>352128</v>
      </c>
      <c r="P115" s="41">
        <f ca="1">SUMIFS(Stock!$O:$O,Stock!$A:$A,'Asset Line A share'!$A115,Stock!$I:$I,P$2)</f>
        <v>804704.5</v>
      </c>
      <c r="Q115" s="40">
        <f t="shared" ca="1" si="40"/>
        <v>5.1843931752090146E-3</v>
      </c>
      <c r="R115" s="40">
        <f t="shared" ca="1" si="41"/>
        <v>-2.5912244805391298E-3</v>
      </c>
      <c r="S115" s="41">
        <f t="shared" ca="1" si="27"/>
        <v>640484.94999998843</v>
      </c>
      <c r="T115" s="30">
        <v>885000</v>
      </c>
      <c r="U115" s="20">
        <f t="shared" si="34"/>
        <v>2618473.4900000002</v>
      </c>
      <c r="V115" s="20"/>
      <c r="W115" s="4">
        <f t="shared" si="52"/>
        <v>5.3046890741037522E-3</v>
      </c>
      <c r="X115" s="20">
        <f t="shared" si="36"/>
        <v>13816.893389830366</v>
      </c>
      <c r="Y115" s="17"/>
      <c r="Z115" s="30">
        <f t="shared" si="49"/>
        <v>1.0175645592450844</v>
      </c>
    </row>
    <row r="116" spans="1:26" ht="54" x14ac:dyDescent="0.15">
      <c r="A116" s="1">
        <v>42849</v>
      </c>
      <c r="B116" s="30">
        <f t="shared" si="33"/>
        <v>1</v>
      </c>
      <c r="C116" s="30">
        <v>0</v>
      </c>
      <c r="D116" s="20">
        <v>1856229.57</v>
      </c>
      <c r="E116" s="20">
        <v>1856229.57</v>
      </c>
      <c r="F116" s="4">
        <f t="shared" si="47"/>
        <v>-6.5529000360609047E-3</v>
      </c>
      <c r="G116">
        <v>-6411.1900000000005</v>
      </c>
      <c r="H116">
        <v>-7547.77</v>
      </c>
      <c r="I116">
        <v>1136.58</v>
      </c>
      <c r="J116">
        <v>-5983</v>
      </c>
      <c r="K116" s="30">
        <f>138.44444-7</f>
        <v>131.44443999999999</v>
      </c>
      <c r="L116" s="18">
        <f t="shared" si="51"/>
        <v>-12262.745560000001</v>
      </c>
      <c r="M116" s="37">
        <f t="shared" si="45"/>
        <v>-12243.919999999925</v>
      </c>
      <c r="N116" s="17" t="s">
        <v>2639</v>
      </c>
      <c r="O116" s="41">
        <f ca="1">SUMIFS(Stock!$O:$O,Stock!$A:$A,'Asset Line A share'!$A116,Stock!$I:$I,O$2)</f>
        <v>974351.4</v>
      </c>
      <c r="P116" s="41">
        <f ca="1">SUMIFS(Stock!$O:$O,Stock!$A:$A,'Asset Line A share'!$A116,Stock!$I:$I,P$2)</f>
        <v>348353.6</v>
      </c>
      <c r="Q116" s="40">
        <f t="shared" ca="1" si="40"/>
        <v>-7.7464557448165012E-3</v>
      </c>
      <c r="R116" s="40">
        <f t="shared" ca="1" si="41"/>
        <v>3.262719259970329E-3</v>
      </c>
      <c r="S116" s="41">
        <f t="shared" ca="1" si="27"/>
        <v>1266482.7499999884</v>
      </c>
      <c r="T116" s="30">
        <v>878300</v>
      </c>
      <c r="U116" s="20">
        <f t="shared" si="34"/>
        <v>2600551.6038983054</v>
      </c>
      <c r="V116" s="20"/>
      <c r="W116" s="4">
        <f t="shared" si="52"/>
        <v>-6.8444023474512061E-3</v>
      </c>
      <c r="X116" s="20">
        <f t="shared" si="36"/>
        <v>-17921.886101694778</v>
      </c>
      <c r="Y116" s="17"/>
      <c r="Z116" s="30">
        <f t="shared" si="49"/>
        <v>1.0105999379871042</v>
      </c>
    </row>
    <row r="117" spans="1:26" ht="27" x14ac:dyDescent="0.15">
      <c r="A117" s="1">
        <v>42850</v>
      </c>
      <c r="B117" s="30">
        <f t="shared" si="33"/>
        <v>2</v>
      </c>
      <c r="C117" s="30">
        <v>0</v>
      </c>
      <c r="D117" s="20">
        <v>1879575.13</v>
      </c>
      <c r="E117" s="20">
        <v>1879575.13</v>
      </c>
      <c r="F117" s="4">
        <f t="shared" si="47"/>
        <v>1.2576871081737995E-2</v>
      </c>
      <c r="G117">
        <v>-43245.11</v>
      </c>
      <c r="H117">
        <v>1052.56</v>
      </c>
      <c r="I117">
        <v>-44297.67</v>
      </c>
      <c r="J117">
        <v>66785</v>
      </c>
      <c r="K117" s="30">
        <f>68.15278-10-252</f>
        <v>-193.84721999999999</v>
      </c>
      <c r="L117" s="18">
        <f t="shared" si="51"/>
        <v>23346.04278</v>
      </c>
      <c r="M117" s="37">
        <f t="shared" si="45"/>
        <v>23345.559999999823</v>
      </c>
      <c r="N117" s="17" t="s">
        <v>2668</v>
      </c>
      <c r="O117" s="41">
        <f ca="1">SUMIFS(Stock!$O:$O,Stock!$A:$A,'Asset Line A share'!$A117,Stock!$I:$I,O$2)</f>
        <v>765357.5</v>
      </c>
      <c r="P117" s="41">
        <f ca="1">SUMIFS(Stock!$O:$O,Stock!$A:$A,'Asset Line A share'!$A117,Stock!$I:$I,P$2)</f>
        <v>990713.99999998801</v>
      </c>
      <c r="Q117" s="40">
        <f t="shared" ca="1" si="40"/>
        <v>1.375252741365963E-3</v>
      </c>
      <c r="R117" s="40">
        <f t="shared" ca="1" si="41"/>
        <v>-4.4712873745602198E-2</v>
      </c>
      <c r="S117" s="41">
        <f t="shared" ca="1" si="27"/>
        <v>1041126.2500000002</v>
      </c>
      <c r="T117" s="30">
        <v>888700</v>
      </c>
      <c r="U117" s="20">
        <f t="shared" si="34"/>
        <v>2632710.723220339</v>
      </c>
      <c r="V117" s="20"/>
      <c r="W117" s="4">
        <f t="shared" si="52"/>
        <v>1.2366268476974751E-2</v>
      </c>
      <c r="X117" s="20">
        <f t="shared" si="36"/>
        <v>32159.119322033599</v>
      </c>
      <c r="Y117" s="17"/>
      <c r="Z117" s="30">
        <f t="shared" si="49"/>
        <v>1.0230972881430669</v>
      </c>
    </row>
    <row r="118" spans="1:26" x14ac:dyDescent="0.15">
      <c r="A118" s="1">
        <v>42851</v>
      </c>
      <c r="B118" s="30">
        <f t="shared" si="33"/>
        <v>3</v>
      </c>
      <c r="C118" s="30">
        <v>0</v>
      </c>
      <c r="D118" s="20">
        <v>1911772.35</v>
      </c>
      <c r="E118" s="20">
        <v>1911772.35</v>
      </c>
      <c r="F118" s="4">
        <f t="shared" si="47"/>
        <v>1.7130052151733022E-2</v>
      </c>
      <c r="G118">
        <v>-2549.29</v>
      </c>
      <c r="H118">
        <v>-599.5</v>
      </c>
      <c r="I118">
        <v>-1949.79</v>
      </c>
      <c r="J118">
        <v>34639</v>
      </c>
      <c r="K118" s="30">
        <f>109.9027777-6</f>
        <v>103.9027777</v>
      </c>
      <c r="L118" s="18">
        <f t="shared" si="51"/>
        <v>32193.6127777</v>
      </c>
      <c r="M118" s="37">
        <f t="shared" si="45"/>
        <v>32197.220000000205</v>
      </c>
      <c r="N118" s="17" t="s">
        <v>2681</v>
      </c>
      <c r="O118" s="41">
        <f ca="1">SUMIFS(Stock!$O:$O,Stock!$A:$A,'Asset Line A share'!$A118,Stock!$I:$I,O$2)</f>
        <v>397500</v>
      </c>
      <c r="P118" s="41">
        <f ca="1">SUMIFS(Stock!$O:$O,Stock!$A:$A,'Asset Line A share'!$A118,Stock!$I:$I,P$2)</f>
        <v>800216.4</v>
      </c>
      <c r="Q118" s="40">
        <f t="shared" ca="1" si="40"/>
        <v>-1.5081761006289307E-3</v>
      </c>
      <c r="R118" s="40">
        <f t="shared" ca="1" si="41"/>
        <v>-2.4365784055413011E-3</v>
      </c>
      <c r="S118" s="41">
        <f t="shared" ca="1" si="27"/>
        <v>638409.85000000021</v>
      </c>
      <c r="T118">
        <v>890000</v>
      </c>
      <c r="U118" s="20">
        <f t="shared" si="34"/>
        <v>2666009.6381355934</v>
      </c>
      <c r="V118" s="20"/>
      <c r="W118" s="4">
        <f t="shared" si="52"/>
        <v>1.2648148017767369E-2</v>
      </c>
      <c r="X118" s="20">
        <f t="shared" si="36"/>
        <v>33298.91491525434</v>
      </c>
      <c r="Y118" s="17"/>
      <c r="Z118" s="30">
        <f t="shared" si="49"/>
        <v>1.0360375740800767</v>
      </c>
    </row>
    <row r="119" spans="1:26" ht="27" x14ac:dyDescent="0.15">
      <c r="A119" s="1">
        <v>42852</v>
      </c>
      <c r="B119" s="30">
        <f t="shared" si="33"/>
        <v>4</v>
      </c>
      <c r="C119" s="30">
        <v>0</v>
      </c>
      <c r="D119" s="20">
        <v>1920032.74</v>
      </c>
      <c r="E119" s="20">
        <v>1920032.74</v>
      </c>
      <c r="F119" s="4">
        <f t="shared" si="47"/>
        <v>4.3208021080543002E-3</v>
      </c>
      <c r="G119">
        <v>7069.67</v>
      </c>
      <c r="H119">
        <v>7424.87</v>
      </c>
      <c r="I119">
        <v>-355.2</v>
      </c>
      <c r="J119">
        <v>1128</v>
      </c>
      <c r="K119" s="30">
        <f>79.125-8</f>
        <v>71.125</v>
      </c>
      <c r="L119" s="18">
        <f t="shared" si="51"/>
        <v>8268.7950000000001</v>
      </c>
      <c r="M119" s="37">
        <f t="shared" si="45"/>
        <v>8260.3899999998976</v>
      </c>
      <c r="N119" s="17" t="s">
        <v>2693</v>
      </c>
      <c r="O119" s="41">
        <f ca="1">SUMIFS(Stock!$O:$O,Stock!$A:$A,'Asset Line A share'!$A119,Stock!$I:$I,O$2)</f>
        <v>534498.4</v>
      </c>
      <c r="P119" s="41">
        <f ca="1">SUMIFS(Stock!$O:$O,Stock!$A:$A,'Asset Line A share'!$A119,Stock!$I:$I,P$2)</f>
        <v>295996</v>
      </c>
      <c r="Q119" s="40">
        <f t="shared" ca="1" si="40"/>
        <v>1.3891285736309033E-2</v>
      </c>
      <c r="R119" s="40">
        <f t="shared" ca="1" si="41"/>
        <v>-1.2000162164353572E-3</v>
      </c>
      <c r="S119" s="41">
        <f t="shared" ca="1" si="27"/>
        <v>876912.25000000023</v>
      </c>
      <c r="T119" s="30">
        <v>890900</v>
      </c>
      <c r="U119" s="20">
        <f t="shared" si="34"/>
        <v>2675032.7400000002</v>
      </c>
      <c r="V119" s="20"/>
      <c r="W119" s="4">
        <f t="shared" ref="W119" si="53">U119/U118-1</f>
        <v>3.3844970908345484E-3</v>
      </c>
      <c r="X119" s="20">
        <f t="shared" si="36"/>
        <v>9023.101864406839</v>
      </c>
      <c r="Y119" s="39"/>
      <c r="Z119" s="30">
        <f t="shared" si="49"/>
        <v>1.039544040235546</v>
      </c>
    </row>
    <row r="120" spans="1:26" x14ac:dyDescent="0.15">
      <c r="A120" s="1">
        <v>42853</v>
      </c>
      <c r="B120" s="30">
        <f t="shared" si="33"/>
        <v>5</v>
      </c>
      <c r="C120" s="30">
        <v>0</v>
      </c>
      <c r="D120" s="20">
        <v>1919437.82</v>
      </c>
      <c r="E120" s="20">
        <v>1919437.82</v>
      </c>
      <c r="F120" s="4">
        <f t="shared" si="47"/>
        <v>-3.0984888309770753E-4</v>
      </c>
      <c r="G120">
        <v>-2489.86</v>
      </c>
      <c r="H120">
        <v>1237.47</v>
      </c>
      <c r="I120">
        <v>-3727.32</v>
      </c>
      <c r="J120">
        <v>1619</v>
      </c>
      <c r="K120" s="30">
        <f>289.9444444-14</f>
        <v>275.94444440000001</v>
      </c>
      <c r="L120" s="18">
        <f t="shared" si="51"/>
        <v>-594.91555560000006</v>
      </c>
      <c r="M120" s="37">
        <f t="shared" si="45"/>
        <v>-594.91999999992549</v>
      </c>
      <c r="N120" s="17" t="s">
        <v>2698</v>
      </c>
      <c r="O120" s="41">
        <f ca="1">SUMIFS(Stock!$O:$O,Stock!$A:$A,'Asset Line A share'!$A120,Stock!$I:$I,O$2)</f>
        <v>64773.000000000007</v>
      </c>
      <c r="P120" s="41">
        <f ca="1">SUMIFS(Stock!$O:$O,Stock!$A:$A,'Asset Line A share'!$A120,Stock!$I:$I,P$2)</f>
        <v>581422</v>
      </c>
      <c r="Q120" s="40">
        <f t="shared" ca="1" si="40"/>
        <v>1.9104719559075539E-2</v>
      </c>
      <c r="R120" s="40">
        <f t="shared" ca="1" si="41"/>
        <v>-6.410696533670897E-3</v>
      </c>
      <c r="S120" s="41">
        <f t="shared" ca="1" si="27"/>
        <v>360263.25000000023</v>
      </c>
      <c r="T120" s="30">
        <v>1278706</v>
      </c>
      <c r="U120" s="20">
        <f t="shared" si="34"/>
        <v>3003086.972542373</v>
      </c>
      <c r="V120" s="20">
        <f>50000*6.8</f>
        <v>340000</v>
      </c>
      <c r="W120" s="4">
        <f>U120/(U119+50000*7.75/1.1)-1</f>
        <v>-8.0000168440790276E-3</v>
      </c>
      <c r="X120" s="20">
        <f t="shared" si="36"/>
        <v>-11945.767457627226</v>
      </c>
      <c r="Y120" s="17" t="s">
        <v>2699</v>
      </c>
      <c r="Z120" s="30">
        <f t="shared" si="49"/>
        <v>1.0312276704034997</v>
      </c>
    </row>
    <row r="121" spans="1:26" x14ac:dyDescent="0.15">
      <c r="A121" s="1">
        <v>42857</v>
      </c>
      <c r="B121">
        <f t="shared" si="33"/>
        <v>2</v>
      </c>
      <c r="C121" s="30">
        <v>0</v>
      </c>
      <c r="D121" s="20">
        <v>1922970.53</v>
      </c>
      <c r="E121" s="20">
        <v>1922970.53</v>
      </c>
      <c r="F121" s="4">
        <f t="shared" si="47"/>
        <v>1.8404920248993317E-3</v>
      </c>
      <c r="G121">
        <v>1074.53</v>
      </c>
      <c r="H121" s="30">
        <v>1239.68</v>
      </c>
      <c r="I121" s="30">
        <v>-165.15</v>
      </c>
      <c r="J121">
        <v>2250</v>
      </c>
      <c r="K121" s="30">
        <f>218.166666-10</f>
        <v>208.16666599999999</v>
      </c>
      <c r="L121" s="18">
        <f t="shared" si="51"/>
        <v>3532.6966659999998</v>
      </c>
      <c r="M121" s="37">
        <f t="shared" si="45"/>
        <v>3532.7099999999627</v>
      </c>
      <c r="N121" s="17" t="s">
        <v>2715</v>
      </c>
      <c r="O121" s="41">
        <f ca="1">SUMIFS(Stock!$O:$O,Stock!$A:$A,'Asset Line A share'!$A121,Stock!$I:$I,O$2)</f>
        <v>737690</v>
      </c>
      <c r="P121" s="41">
        <f ca="1">SUMIFS(Stock!$O:$O,Stock!$A:$A,'Asset Line A share'!$A121,Stock!$I:$I,P$2)</f>
        <v>59961</v>
      </c>
      <c r="Q121" s="40">
        <f t="shared" ca="1" si="40"/>
        <v>1.6804890943350188E-3</v>
      </c>
      <c r="R121" s="40">
        <f t="shared" ca="1" si="41"/>
        <v>-2.7542902886876471E-3</v>
      </c>
      <c r="S121" s="41">
        <f t="shared" ca="1" si="27"/>
        <v>1037992.2500000002</v>
      </c>
      <c r="T121" s="30">
        <v>1271100</v>
      </c>
      <c r="U121" s="20">
        <f t="shared" si="34"/>
        <v>3000173.9198305085</v>
      </c>
      <c r="V121" s="20"/>
      <c r="W121" s="4">
        <f t="shared" ref="W121:W127" si="54">U121/U120-1</f>
        <v>-9.7001942950669662E-4</v>
      </c>
      <c r="X121" s="20">
        <f t="shared" si="36"/>
        <v>-2913.0527118644677</v>
      </c>
      <c r="Y121" s="17" t="s">
        <v>2716</v>
      </c>
      <c r="Z121" s="30">
        <f t="shared" si="49"/>
        <v>1.0302273595269633</v>
      </c>
    </row>
    <row r="122" spans="1:26" ht="27" x14ac:dyDescent="0.15">
      <c r="A122" s="1">
        <v>42858</v>
      </c>
      <c r="B122">
        <f t="shared" si="33"/>
        <v>3</v>
      </c>
      <c r="C122" s="30">
        <v>0</v>
      </c>
      <c r="D122" s="20">
        <v>1923317.25</v>
      </c>
      <c r="E122" s="20">
        <v>1923317.25</v>
      </c>
      <c r="F122" s="4">
        <f t="shared" si="47"/>
        <v>1.8030437523131049E-4</v>
      </c>
      <c r="G122">
        <v>2060.9699999999998</v>
      </c>
      <c r="H122">
        <v>2626.44</v>
      </c>
      <c r="I122" s="30">
        <v>-565.47</v>
      </c>
      <c r="J122">
        <v>-1835</v>
      </c>
      <c r="K122" s="30">
        <f>123.75-3</f>
        <v>120.75</v>
      </c>
      <c r="L122" s="18">
        <f t="shared" si="51"/>
        <v>346.7199999999998</v>
      </c>
      <c r="M122" s="37">
        <f t="shared" si="45"/>
        <v>346.71999999997206</v>
      </c>
      <c r="N122" s="17" t="s">
        <v>2735</v>
      </c>
      <c r="O122" s="41">
        <f ca="1">SUMIFS(Stock!$O:$O,Stock!$A:$A,'Asset Line A share'!$A122,Stock!$I:$I,O$2)</f>
        <v>700628</v>
      </c>
      <c r="P122" s="41">
        <f ca="1">SUMIFS(Stock!$O:$O,Stock!$A:$A,'Asset Line A share'!$A122,Stock!$I:$I,P$2)</f>
        <v>471238</v>
      </c>
      <c r="Q122" s="40">
        <f t="shared" ca="1" si="40"/>
        <v>3.748694028785604E-3</v>
      </c>
      <c r="R122" s="40">
        <f t="shared" ca="1" si="41"/>
        <v>-1.1999668957087502E-3</v>
      </c>
      <c r="S122" s="41">
        <f t="shared" ca="1" si="27"/>
        <v>1267382.2500000002</v>
      </c>
      <c r="T122" s="30">
        <v>1267845</v>
      </c>
      <c r="U122" s="20">
        <f t="shared" si="34"/>
        <v>2997762.1652542371</v>
      </c>
      <c r="V122" s="20"/>
      <c r="W122" s="4">
        <f t="shared" si="54"/>
        <v>-8.0387158902028855E-4</v>
      </c>
      <c r="X122" s="20">
        <f t="shared" si="36"/>
        <v>-2411.7545762713999</v>
      </c>
      <c r="Y122" s="17" t="s">
        <v>2734</v>
      </c>
      <c r="Z122" s="30">
        <f t="shared" si="49"/>
        <v>1.0293991890224081</v>
      </c>
    </row>
    <row r="123" spans="1:26" ht="27" x14ac:dyDescent="0.15">
      <c r="A123" s="1">
        <v>42859</v>
      </c>
      <c r="B123">
        <f t="shared" si="33"/>
        <v>4</v>
      </c>
      <c r="C123" s="30">
        <v>0</v>
      </c>
      <c r="D123" s="20">
        <v>1910650.07</v>
      </c>
      <c r="E123" s="20">
        <v>1910650.07</v>
      </c>
      <c r="F123" s="4">
        <f t="shared" si="47"/>
        <v>-6.5861105337665649E-3</v>
      </c>
      <c r="G123">
        <v>1900.22352</v>
      </c>
      <c r="H123">
        <v>1834.38</v>
      </c>
      <c r="I123">
        <v>65.849999999999994</v>
      </c>
      <c r="J123">
        <v>-14605</v>
      </c>
      <c r="K123" s="30">
        <f>38.16666-2</f>
        <v>36.16666</v>
      </c>
      <c r="L123" s="18">
        <f t="shared" si="51"/>
        <v>-12668.60982</v>
      </c>
      <c r="M123" s="37">
        <f t="shared" si="45"/>
        <v>-12667.179999999935</v>
      </c>
      <c r="N123" s="17" t="s">
        <v>3583</v>
      </c>
      <c r="O123" s="41">
        <f ca="1">SUMIFS(Stock!$O:$O,Stock!$A:$A,'Asset Line A share'!$A123,Stock!$I:$I,O$2)</f>
        <v>1483480.4000000001</v>
      </c>
      <c r="P123" s="41">
        <f ca="1">SUMIFS(Stock!$O:$O,Stock!$A:$A,'Asset Line A share'!$A123,Stock!$I:$I,P$2)</f>
        <v>976836</v>
      </c>
      <c r="Q123" s="40">
        <f t="shared" ca="1" si="40"/>
        <v>1.2365380762698313E-3</v>
      </c>
      <c r="R123" s="40">
        <f t="shared" ca="1" si="41"/>
        <v>6.7411520459933908E-5</v>
      </c>
      <c r="S123" s="41">
        <f t="shared" ca="1" si="27"/>
        <v>1774026.6500000004</v>
      </c>
      <c r="T123" s="30">
        <v>1262569</v>
      </c>
      <c r="U123" s="20">
        <f t="shared" si="34"/>
        <v>2980623.7988135591</v>
      </c>
      <c r="V123" s="20"/>
      <c r="W123" s="4">
        <f t="shared" si="54"/>
        <v>-5.7170534204885604E-3</v>
      </c>
      <c r="X123" s="20">
        <f t="shared" si="36"/>
        <v>-17138.366440678015</v>
      </c>
      <c r="Y123" s="17" t="s">
        <v>3584</v>
      </c>
      <c r="Z123" s="30">
        <f t="shared" si="49"/>
        <v>1.0235140588677594</v>
      </c>
    </row>
    <row r="124" spans="1:26" ht="40.5" x14ac:dyDescent="0.15">
      <c r="A124" s="1">
        <v>42860</v>
      </c>
      <c r="B124">
        <f t="shared" si="33"/>
        <v>5</v>
      </c>
      <c r="C124" s="30">
        <v>0</v>
      </c>
      <c r="D124" s="20">
        <v>1867088.35</v>
      </c>
      <c r="E124" s="20">
        <v>1867088.35</v>
      </c>
      <c r="F124" s="4">
        <f t="shared" si="47"/>
        <v>-2.279942344439867E-2</v>
      </c>
      <c r="G124">
        <v>-874.11</v>
      </c>
      <c r="H124">
        <v>-536.88</v>
      </c>
      <c r="I124">
        <v>-337.23</v>
      </c>
      <c r="J124">
        <v>-42699</v>
      </c>
      <c r="K124" s="30">
        <v>11.388888</v>
      </c>
      <c r="L124" s="18">
        <f t="shared" si="51"/>
        <v>-43561.721111999999</v>
      </c>
      <c r="M124" s="37">
        <f t="shared" si="45"/>
        <v>-43561.719999999972</v>
      </c>
      <c r="N124" s="17" t="s">
        <v>3592</v>
      </c>
      <c r="O124" s="41">
        <f ca="1">SUMIFS(Stock!$O:$O,Stock!$A:$A,'Asset Line A share'!$A124,Stock!$I:$I,O$2)</f>
        <v>208586</v>
      </c>
      <c r="P124" s="41">
        <f ca="1">SUMIFS(Stock!$O:$O,Stock!$A:$A,'Asset Line A share'!$A124,Stock!$I:$I,P$2)</f>
        <v>518562</v>
      </c>
      <c r="Q124" s="40">
        <f t="shared" ca="1" si="40"/>
        <v>-2.5739023712042035E-3</v>
      </c>
      <c r="R124" s="40">
        <f t="shared" ca="1" si="41"/>
        <v>-6.5031760908049576E-4</v>
      </c>
      <c r="S124" s="41">
        <f t="shared" ca="1" si="27"/>
        <v>1464050.6500000004</v>
      </c>
      <c r="T124" s="30">
        <v>1257002</v>
      </c>
      <c r="U124" s="20">
        <f t="shared" si="34"/>
        <v>2932344.2822033903</v>
      </c>
      <c r="V124" s="20"/>
      <c r="W124" s="4">
        <f t="shared" si="54"/>
        <v>-1.6197789412198405E-2</v>
      </c>
      <c r="X124" s="20">
        <f t="shared" si="36"/>
        <v>-48279.516610168852</v>
      </c>
      <c r="Y124" s="17" t="s">
        <v>3591</v>
      </c>
      <c r="Z124" s="30">
        <f t="shared" si="49"/>
        <v>1.0069353936817949</v>
      </c>
    </row>
    <row r="125" spans="1:26" ht="54" x14ac:dyDescent="0.15">
      <c r="A125" s="1">
        <v>42863</v>
      </c>
      <c r="B125">
        <f t="shared" si="33"/>
        <v>1</v>
      </c>
      <c r="C125" s="30">
        <v>0</v>
      </c>
      <c r="D125" s="20">
        <v>1811638.76</v>
      </c>
      <c r="E125" s="20">
        <v>1811638.76</v>
      </c>
      <c r="F125" s="4">
        <f t="shared" si="47"/>
        <v>-2.9698428571952706E-2</v>
      </c>
      <c r="G125">
        <v>-7925.61</v>
      </c>
      <c r="H125">
        <v>-7692.82</v>
      </c>
      <c r="I125">
        <v>-232.79</v>
      </c>
      <c r="J125">
        <v>-47524</v>
      </c>
      <c r="K125" s="30">
        <v>0</v>
      </c>
      <c r="L125" s="18">
        <f t="shared" si="51"/>
        <v>-55449.61</v>
      </c>
      <c r="M125" s="37">
        <f t="shared" si="45"/>
        <v>-55449.590000000084</v>
      </c>
      <c r="N125" s="17" t="s">
        <v>4319</v>
      </c>
      <c r="O125" s="41">
        <f ca="1">SUMIFS(Stock!$O:$O,Stock!$A:$A,'Asset Line A share'!$A125,Stock!$I:$I,O$2)</f>
        <v>543683</v>
      </c>
      <c r="P125" s="41">
        <f ca="1">SUMIFS(Stock!$O:$O,Stock!$A:$A,'Asset Line A share'!$A125,Stock!$I:$I,P$2)</f>
        <v>191569</v>
      </c>
      <c r="Q125" s="40">
        <f t="shared" ca="1" si="40"/>
        <v>-1.4149458416025515E-2</v>
      </c>
      <c r="R125" s="40">
        <f t="shared" ca="1" si="41"/>
        <v>-1.2151757330256983E-3</v>
      </c>
      <c r="S125" s="41">
        <f t="shared" ca="1" si="27"/>
        <v>1816164.6500000004</v>
      </c>
      <c r="T125" s="30">
        <v>1251704</v>
      </c>
      <c r="U125" s="20">
        <f t="shared" si="34"/>
        <v>2872404.8616949152</v>
      </c>
      <c r="V125" s="20"/>
      <c r="W125" s="4">
        <f t="shared" si="54"/>
        <v>-2.0440785508117787E-2</v>
      </c>
      <c r="X125" s="20">
        <f t="shared" si="36"/>
        <v>-59939.420508475043</v>
      </c>
      <c r="Y125" s="17" t="s">
        <v>3607</v>
      </c>
      <c r="Z125" s="30">
        <f t="shared" si="49"/>
        <v>0.98635284327901318</v>
      </c>
    </row>
    <row r="126" spans="1:26" ht="27" x14ac:dyDescent="0.15">
      <c r="A126" s="1">
        <v>42864</v>
      </c>
      <c r="B126">
        <f t="shared" si="33"/>
        <v>2</v>
      </c>
      <c r="C126" s="30">
        <v>0</v>
      </c>
      <c r="D126" s="20">
        <v>1824015.32</v>
      </c>
      <c r="E126" s="20">
        <v>1824015.32</v>
      </c>
      <c r="F126" s="4">
        <f t="shared" si="47"/>
        <v>6.8316930909559925E-3</v>
      </c>
      <c r="G126">
        <v>1090.51</v>
      </c>
      <c r="H126">
        <v>7533.58</v>
      </c>
      <c r="I126">
        <v>-6443.07</v>
      </c>
      <c r="J126">
        <v>11286</v>
      </c>
      <c r="K126" s="30">
        <v>0</v>
      </c>
      <c r="L126" s="18">
        <f t="shared" si="51"/>
        <v>12376.51</v>
      </c>
      <c r="M126" s="37">
        <f t="shared" si="45"/>
        <v>12376.560000000056</v>
      </c>
      <c r="N126" s="17" t="s">
        <v>3633</v>
      </c>
      <c r="O126" s="41">
        <f ca="1">SUMIFS(Stock!$O:$O,Stock!$A:$A,'Asset Line A share'!$A126,Stock!$I:$I,O$2)</f>
        <v>860401</v>
      </c>
      <c r="P126" s="41">
        <f ca="1">SUMIFS(Stock!$O:$O,Stock!$A:$A,'Asset Line A share'!$A126,Stock!$I:$I,P$2)</f>
        <v>731733</v>
      </c>
      <c r="Q126" s="40">
        <f t="shared" ca="1" si="40"/>
        <v>8.7558940540515412E-3</v>
      </c>
      <c r="R126" s="40">
        <f t="shared" ca="1" si="41"/>
        <v>-8.8052199367802189E-3</v>
      </c>
      <c r="S126" s="41">
        <f t="shared" ca="1" si="27"/>
        <v>1944832.6500000004</v>
      </c>
      <c r="T126" s="30">
        <v>1259430</v>
      </c>
      <c r="U126" s="20">
        <f t="shared" si="34"/>
        <v>2891328.8793220343</v>
      </c>
      <c r="V126" s="20"/>
      <c r="W126" s="4">
        <f t="shared" si="54"/>
        <v>6.5882138968225146E-3</v>
      </c>
      <c r="X126" s="20">
        <f t="shared" si="36"/>
        <v>18924.017627119087</v>
      </c>
      <c r="Y126" s="17" t="s">
        <v>3632</v>
      </c>
      <c r="Z126" s="30">
        <f t="shared" si="49"/>
        <v>0.99285114678827435</v>
      </c>
    </row>
    <row r="127" spans="1:26" ht="27" x14ac:dyDescent="0.15">
      <c r="A127" s="1">
        <v>42865</v>
      </c>
      <c r="B127">
        <f t="shared" si="33"/>
        <v>3</v>
      </c>
      <c r="C127" s="30">
        <v>0</v>
      </c>
      <c r="D127" s="20">
        <v>1824122.02</v>
      </c>
      <c r="E127" s="20">
        <v>1824122.02</v>
      </c>
      <c r="F127" s="4">
        <f t="shared" si="47"/>
        <v>5.8497315691408147E-5</v>
      </c>
      <c r="G127">
        <v>-198.3</v>
      </c>
      <c r="H127">
        <v>-910.49</v>
      </c>
      <c r="I127">
        <v>712.19</v>
      </c>
      <c r="J127">
        <v>306</v>
      </c>
      <c r="K127" s="30">
        <v>0</v>
      </c>
      <c r="L127" s="18">
        <f t="shared" ref="L127:L133" si="55">G127+J127+K127</f>
        <v>107.69999999999999</v>
      </c>
      <c r="M127" s="37">
        <f t="shared" si="45"/>
        <v>106.69999999995343</v>
      </c>
      <c r="N127" s="17" t="s">
        <v>3639</v>
      </c>
      <c r="O127" s="41">
        <f ca="1">SUMIFS(Stock!$O:$O,Stock!$A:$A,'Asset Line A share'!$A127,Stock!$I:$I,O$2)</f>
        <v>184060</v>
      </c>
      <c r="P127" s="41">
        <f ca="1">SUMIFS(Stock!$O:$O,Stock!$A:$A,'Asset Line A share'!$A127,Stock!$I:$I,P$2)</f>
        <v>94005</v>
      </c>
      <c r="Q127" s="40">
        <f t="shared" ca="1" si="40"/>
        <v>-4.9467021623383683E-3</v>
      </c>
      <c r="R127" s="40">
        <f t="shared" ca="1" si="41"/>
        <v>7.5760863783841288E-3</v>
      </c>
      <c r="S127" s="41">
        <f t="shared" ca="1" si="27"/>
        <v>2034887.6500000004</v>
      </c>
      <c r="T127" s="30">
        <v>1267197</v>
      </c>
      <c r="U127" s="20">
        <f t="shared" si="34"/>
        <v>2898017.7827118644</v>
      </c>
      <c r="V127" s="20"/>
      <c r="W127" s="4">
        <f t="shared" si="54"/>
        <v>2.3134356792364752E-3</v>
      </c>
      <c r="X127" s="20">
        <f t="shared" si="36"/>
        <v>6688.9033898301423</v>
      </c>
      <c r="Y127" s="17"/>
      <c r="Z127" s="30">
        <f t="shared" si="49"/>
        <v>0.99514804405542523</v>
      </c>
    </row>
    <row r="128" spans="1:26" x14ac:dyDescent="0.15">
      <c r="A128" s="1">
        <v>42866</v>
      </c>
      <c r="B128">
        <f t="shared" si="33"/>
        <v>4</v>
      </c>
      <c r="C128" s="30">
        <v>0</v>
      </c>
      <c r="D128" s="20">
        <v>1839835.02</v>
      </c>
      <c r="E128" s="20">
        <v>1839835.02</v>
      </c>
      <c r="F128" s="4">
        <f t="shared" si="47"/>
        <v>8.6140070827060988E-3</v>
      </c>
      <c r="G128">
        <v>0</v>
      </c>
      <c r="H128">
        <v>0</v>
      </c>
      <c r="I128">
        <v>0</v>
      </c>
      <c r="J128">
        <v>15713</v>
      </c>
      <c r="K128" s="30">
        <v>0</v>
      </c>
      <c r="L128" s="18">
        <f t="shared" si="55"/>
        <v>15713</v>
      </c>
      <c r="M128" s="37">
        <f t="shared" si="45"/>
        <v>15713</v>
      </c>
      <c r="N128" s="17" t="s">
        <v>3640</v>
      </c>
      <c r="O128" s="41">
        <f ca="1">SUMIFS(Stock!$O:$O,Stock!$A:$A,'Asset Line A share'!$A128,Stock!$I:$I,O$2)</f>
        <v>0</v>
      </c>
      <c r="P128" s="41">
        <f ca="1">SUMIFS(Stock!$O:$O,Stock!$A:$A,'Asset Line A share'!$A128,Stock!$I:$I,P$2)</f>
        <v>0</v>
      </c>
      <c r="Q128" s="40" t="str">
        <f t="shared" ca="1" si="40"/>
        <v/>
      </c>
      <c r="R128" s="40" t="str">
        <f t="shared" ca="1" si="41"/>
        <v/>
      </c>
      <c r="S128" s="41">
        <f t="shared" ca="1" si="27"/>
        <v>2034887.6500000004</v>
      </c>
      <c r="T128" s="30">
        <v>1285274</v>
      </c>
      <c r="U128" s="20">
        <f t="shared" si="34"/>
        <v>2929050.2742372882</v>
      </c>
      <c r="V128" s="20"/>
      <c r="W128" s="4">
        <f t="shared" ref="W128:W131" si="56">U128/U127-1</f>
        <v>1.0708178435117954E-2</v>
      </c>
      <c r="X128" s="20">
        <f t="shared" si="36"/>
        <v>31032.491525423713</v>
      </c>
      <c r="Y128" s="17" t="s">
        <v>3641</v>
      </c>
      <c r="Z128" s="30">
        <f t="shared" si="49"/>
        <v>1.0058042668805294</v>
      </c>
    </row>
    <row r="129" spans="1:26" ht="27" x14ac:dyDescent="0.15">
      <c r="A129" s="1">
        <v>42867</v>
      </c>
      <c r="B129">
        <f t="shared" si="33"/>
        <v>5</v>
      </c>
      <c r="C129" s="30">
        <v>0</v>
      </c>
      <c r="D129" s="20">
        <v>1847631.02</v>
      </c>
      <c r="E129" s="20">
        <v>1847631.02</v>
      </c>
      <c r="F129" s="4">
        <f t="shared" si="47"/>
        <v>4.2373364542218628E-3</v>
      </c>
      <c r="G129">
        <v>0</v>
      </c>
      <c r="H129">
        <v>0</v>
      </c>
      <c r="I129">
        <v>0</v>
      </c>
      <c r="J129">
        <v>7796</v>
      </c>
      <c r="K129" s="30">
        <v>0</v>
      </c>
      <c r="L129" s="18">
        <f t="shared" si="55"/>
        <v>7796</v>
      </c>
      <c r="M129" s="37">
        <f t="shared" si="45"/>
        <v>7796</v>
      </c>
      <c r="N129" s="17" t="s">
        <v>3642</v>
      </c>
      <c r="O129" s="41">
        <f ca="1">SUMIFS(Stock!$O:$O,Stock!$A:$A,'Asset Line A share'!$A129,Stock!$I:$I,O$2)</f>
        <v>0</v>
      </c>
      <c r="P129" s="41">
        <f ca="1">SUMIFS(Stock!$O:$O,Stock!$A:$A,'Asset Line A share'!$A129,Stock!$I:$I,P$2)</f>
        <v>0</v>
      </c>
      <c r="Q129" s="40" t="str">
        <f t="shared" ca="1" si="40"/>
        <v/>
      </c>
      <c r="R129" s="40" t="str">
        <f t="shared" ca="1" si="41"/>
        <v/>
      </c>
      <c r="S129" s="41">
        <f t="shared" ca="1" si="27"/>
        <v>2034887.6500000004</v>
      </c>
      <c r="T129">
        <v>1322672</v>
      </c>
      <c r="U129" s="20">
        <f t="shared" si="34"/>
        <v>2968539.4945762712</v>
      </c>
      <c r="V129" s="20"/>
      <c r="W129" s="4">
        <f t="shared" si="56"/>
        <v>1.3481919612754245E-2</v>
      </c>
      <c r="X129" s="20">
        <f t="shared" si="36"/>
        <v>39489.220338982996</v>
      </c>
      <c r="Y129" s="17" t="s">
        <v>3643</v>
      </c>
      <c r="Z129" s="30">
        <f t="shared" si="49"/>
        <v>1.0193644391527779</v>
      </c>
    </row>
    <row r="130" spans="1:26" x14ac:dyDescent="0.15">
      <c r="A130" s="1">
        <v>42870</v>
      </c>
      <c r="B130">
        <f t="shared" si="33"/>
        <v>1</v>
      </c>
      <c r="C130" s="30">
        <v>0</v>
      </c>
      <c r="D130" s="20">
        <v>1868845.48</v>
      </c>
      <c r="E130" s="20">
        <v>1868845.48</v>
      </c>
      <c r="F130" s="4">
        <f t="shared" si="47"/>
        <v>1.1481978690745187E-2</v>
      </c>
      <c r="G130">
        <v>-137.54</v>
      </c>
      <c r="H130">
        <v>60.38</v>
      </c>
      <c r="I130">
        <v>-197.92</v>
      </c>
      <c r="J130">
        <v>21352</v>
      </c>
      <c r="K130" s="30">
        <v>0</v>
      </c>
      <c r="L130" s="18">
        <f t="shared" si="55"/>
        <v>21214.46</v>
      </c>
      <c r="M130" s="37">
        <f t="shared" si="45"/>
        <v>21214.459999999963</v>
      </c>
      <c r="N130" s="17" t="s">
        <v>3647</v>
      </c>
      <c r="O130" s="41">
        <f ca="1">SUMIFS(Stock!$O:$O,Stock!$A:$A,'Asset Line A share'!$A130,Stock!$I:$I,O$2)</f>
        <v>48080</v>
      </c>
      <c r="P130" s="41">
        <f ca="1">SUMIFS(Stock!$O:$O,Stock!$A:$A,'Asset Line A share'!$A130,Stock!$I:$I,P$2)</f>
        <v>229436</v>
      </c>
      <c r="Q130" s="40">
        <f t="shared" ca="1" si="40"/>
        <v>1.2558236272878537E-3</v>
      </c>
      <c r="R130" s="40">
        <f t="shared" ca="1" si="41"/>
        <v>-8.626370752628183E-4</v>
      </c>
      <c r="S130" s="41">
        <f t="shared" ca="1" si="27"/>
        <v>1853531.6500000004</v>
      </c>
      <c r="T130" s="30">
        <v>1322854</v>
      </c>
      <c r="U130" s="20">
        <f t="shared" si="34"/>
        <v>2989908.1918644067</v>
      </c>
      <c r="V130" s="20"/>
      <c r="W130" s="4">
        <f t="shared" si="56"/>
        <v>7.1983873979704072E-3</v>
      </c>
      <c r="X130" s="20">
        <f t="shared" si="36"/>
        <v>21368.697288135532</v>
      </c>
      <c r="Y130" s="17" t="s">
        <v>3647</v>
      </c>
      <c r="Z130" s="30">
        <f t="shared" si="49"/>
        <v>1.0267022192855144</v>
      </c>
    </row>
    <row r="131" spans="1:26" x14ac:dyDescent="0.15">
      <c r="A131" s="1">
        <v>42871</v>
      </c>
      <c r="B131">
        <f t="shared" si="33"/>
        <v>2</v>
      </c>
      <c r="C131" s="30">
        <v>0</v>
      </c>
      <c r="D131" s="20">
        <v>1903910.87</v>
      </c>
      <c r="E131" s="20">
        <v>1903910.87</v>
      </c>
      <c r="F131" s="4">
        <f t="shared" si="47"/>
        <v>1.8763129630171571E-2</v>
      </c>
      <c r="G131">
        <v>302.37</v>
      </c>
      <c r="H131">
        <v>1890.85</v>
      </c>
      <c r="I131">
        <v>-1588.4839999999999</v>
      </c>
      <c r="J131">
        <v>34769</v>
      </c>
      <c r="K131" s="30">
        <v>-6</v>
      </c>
      <c r="L131" s="18">
        <f t="shared" si="55"/>
        <v>35065.370000000003</v>
      </c>
      <c r="M131" s="37">
        <f t="shared" si="45"/>
        <v>35065.39000000013</v>
      </c>
      <c r="N131" s="17" t="s">
        <v>3653</v>
      </c>
      <c r="O131" s="41">
        <f ca="1">SUMIFS(Stock!$O:$O,Stock!$A:$A,'Asset Line A share'!$A131,Stock!$I:$I,O$2)</f>
        <v>95730</v>
      </c>
      <c r="P131" s="41">
        <f ca="1">SUMIFS(Stock!$O:$O,Stock!$A:$A,'Asset Line A share'!$A131,Stock!$I:$I,P$2)</f>
        <v>541370</v>
      </c>
      <c r="Q131" s="40">
        <f t="shared" ca="1" si="40"/>
        <v>1.9751906403426302E-2</v>
      </c>
      <c r="R131" s="40">
        <f t="shared" ca="1" si="41"/>
        <v>-2.9341928810240683E-3</v>
      </c>
      <c r="S131" s="41">
        <f t="shared" ca="1" si="27"/>
        <v>1407891.6500000004</v>
      </c>
      <c r="T131" s="30">
        <v>1322396</v>
      </c>
      <c r="U131" s="20">
        <f t="shared" si="34"/>
        <v>3024585.4462711867</v>
      </c>
      <c r="V131" s="20"/>
      <c r="W131" s="4">
        <f t="shared" si="56"/>
        <v>1.1598100069138306E-2</v>
      </c>
      <c r="X131" s="20">
        <f t="shared" si="36"/>
        <v>34677.254406780005</v>
      </c>
      <c r="Y131" s="17" t="s">
        <v>3652</v>
      </c>
      <c r="Z131" s="30">
        <f t="shared" si="49"/>
        <v>1.0386100143659942</v>
      </c>
    </row>
    <row r="132" spans="1:26" x14ac:dyDescent="0.15">
      <c r="A132" s="1">
        <v>42872</v>
      </c>
      <c r="B132">
        <f t="shared" si="33"/>
        <v>3</v>
      </c>
      <c r="C132" s="30">
        <v>0</v>
      </c>
      <c r="D132" s="20">
        <v>1890222.67</v>
      </c>
      <c r="E132" s="20">
        <v>1890222.67</v>
      </c>
      <c r="F132" s="4">
        <f t="shared" si="47"/>
        <v>-7.1895172277681718E-3</v>
      </c>
      <c r="G132">
        <v>-535.41999999999996</v>
      </c>
      <c r="H132">
        <v>-3513.76</v>
      </c>
      <c r="I132">
        <v>2978.34</v>
      </c>
      <c r="J132">
        <v>-13213</v>
      </c>
      <c r="K132" s="30">
        <v>60.25</v>
      </c>
      <c r="L132" s="18">
        <f t="shared" si="55"/>
        <v>-13688.17</v>
      </c>
      <c r="M132" s="37">
        <f t="shared" si="45"/>
        <v>-13688.200000000186</v>
      </c>
      <c r="N132" s="17" t="s">
        <v>3669</v>
      </c>
      <c r="O132" s="41">
        <f ca="1">SUMIFS(Stock!$O:$O,Stock!$A:$A,'Asset Line A share'!$A132,Stock!$I:$I,O$2)</f>
        <v>722797.5</v>
      </c>
      <c r="P132" s="41">
        <f ca="1">SUMIFS(Stock!$O:$O,Stock!$A:$A,'Asset Line A share'!$A132,Stock!$I:$I,P$2)</f>
        <v>143052</v>
      </c>
      <c r="Q132" s="40">
        <f t="shared" ref="Q132:Q163" ca="1" si="57">IF(O132&lt;&gt;0,+H132/O132,"")</f>
        <v>-4.8613339144089459E-3</v>
      </c>
      <c r="R132" s="40">
        <f t="shared" ref="R132:R163" ca="1" si="58">IF(P132&lt;&gt;0,+I132/P132,"")</f>
        <v>2.0819981545172384E-2</v>
      </c>
      <c r="S132" s="41">
        <f t="shared" ca="1" si="27"/>
        <v>1987637.1500000004</v>
      </c>
      <c r="T132">
        <v>1314178</v>
      </c>
      <c r="U132" s="20">
        <f t="shared" si="34"/>
        <v>3003932.8394915257</v>
      </c>
      <c r="V132" s="20"/>
      <c r="W132" s="4">
        <f>U132/U131-1</f>
        <v>-6.828243786308752E-3</v>
      </c>
      <c r="X132" s="20">
        <f t="shared" si="36"/>
        <v>-20652.60677966103</v>
      </c>
      <c r="Y132" s="17" t="s">
        <v>3670</v>
      </c>
      <c r="Z132" s="30">
        <f t="shared" si="49"/>
        <v>1.0315181319890017</v>
      </c>
    </row>
    <row r="133" spans="1:26" ht="27" x14ac:dyDescent="0.15">
      <c r="A133" s="1">
        <v>42873</v>
      </c>
      <c r="B133">
        <f t="shared" si="33"/>
        <v>4</v>
      </c>
      <c r="C133" s="30">
        <v>0</v>
      </c>
      <c r="D133" s="20">
        <v>1879273.82</v>
      </c>
      <c r="E133" s="20">
        <v>1879273.82</v>
      </c>
      <c r="F133" s="4">
        <f t="shared" si="47"/>
        <v>-5.7923599022330352E-3</v>
      </c>
      <c r="G133">
        <v>722.15</v>
      </c>
      <c r="H133">
        <v>392.79</v>
      </c>
      <c r="I133">
        <v>329.36</v>
      </c>
      <c r="J133">
        <v>-11671</v>
      </c>
      <c r="K133" s="30">
        <v>0</v>
      </c>
      <c r="L133" s="18">
        <f t="shared" si="55"/>
        <v>-10948.85</v>
      </c>
      <c r="M133" s="37">
        <f t="shared" si="45"/>
        <v>-10948.84999999986</v>
      </c>
      <c r="N133" s="17" t="s">
        <v>3673</v>
      </c>
      <c r="O133" s="41">
        <f ca="1">SUMIFS(Stock!$O:$O,Stock!$A:$A,'Asset Line A share'!$A133,Stock!$I:$I,O$2)</f>
        <v>91478</v>
      </c>
      <c r="P133" s="41">
        <f ca="1">SUMIFS(Stock!$O:$O,Stock!$A:$A,'Asset Line A share'!$A133,Stock!$I:$I,P$2)</f>
        <v>49710</v>
      </c>
      <c r="Q133" s="40">
        <f t="shared" ca="1" si="57"/>
        <v>4.2938192789523169E-3</v>
      </c>
      <c r="R133" s="40">
        <f t="shared" ca="1" si="58"/>
        <v>6.6256286461476568E-3</v>
      </c>
      <c r="S133" s="41">
        <f t="shared" ca="1" si="27"/>
        <v>2029405.1500000004</v>
      </c>
      <c r="T133">
        <v>1303976</v>
      </c>
      <c r="U133" s="20">
        <f t="shared" si="34"/>
        <v>2984338.2267796611</v>
      </c>
      <c r="V133" s="20"/>
      <c r="W133" s="4">
        <f>U133/U132-1</f>
        <v>-6.5229862846005737E-3</v>
      </c>
      <c r="X133" s="20">
        <f t="shared" si="36"/>
        <v>-19594.612711864524</v>
      </c>
      <c r="Y133" s="17"/>
      <c r="Z133" s="30">
        <f t="shared" si="49"/>
        <v>1.0247895533617206</v>
      </c>
    </row>
    <row r="134" spans="1:26" x14ac:dyDescent="0.15">
      <c r="A134" s="1">
        <v>42874</v>
      </c>
      <c r="B134">
        <f t="shared" si="33"/>
        <v>5</v>
      </c>
      <c r="C134" s="30">
        <v>0</v>
      </c>
      <c r="D134" s="20">
        <v>1903986.22</v>
      </c>
      <c r="E134" s="20">
        <v>1903986.22</v>
      </c>
      <c r="F134" s="4">
        <f t="shared" si="47"/>
        <v>1.3149973003933946E-2</v>
      </c>
      <c r="G134">
        <v>-201.6</v>
      </c>
      <c r="H134">
        <v>0</v>
      </c>
      <c r="I134">
        <v>201.6</v>
      </c>
      <c r="J134">
        <v>24914</v>
      </c>
      <c r="K134" s="30">
        <v>0</v>
      </c>
      <c r="L134" s="18">
        <f t="shared" ref="L134" si="59">G134+J134+K134</f>
        <v>24712.400000000001</v>
      </c>
      <c r="M134" s="37">
        <f t="shared" si="45"/>
        <v>24712.399999999907</v>
      </c>
      <c r="O134" s="41">
        <f ca="1">SUMIFS(Stock!$O:$O,Stock!$A:$A,'Asset Line A share'!$A134,Stock!$I:$I,O$2)</f>
        <v>0</v>
      </c>
      <c r="P134" s="41">
        <f ca="1">SUMIFS(Stock!$O:$O,Stock!$A:$A,'Asset Line A share'!$A134,Stock!$I:$I,P$2)</f>
        <v>168000</v>
      </c>
      <c r="Q134" s="40" t="str">
        <f t="shared" ca="1" si="57"/>
        <v/>
      </c>
      <c r="R134" s="40">
        <f t="shared" ca="1" si="58"/>
        <v>1.1999999999999999E-3</v>
      </c>
      <c r="S134" s="41">
        <f t="shared" ref="S134:S177" ca="1" si="60">+S135+P135-O135</f>
        <v>1861405.1500000004</v>
      </c>
      <c r="T134" s="30">
        <v>1311175</v>
      </c>
      <c r="U134" s="20">
        <f t="shared" si="34"/>
        <v>3015151.4742372883</v>
      </c>
      <c r="V134" s="20"/>
      <c r="W134" s="4">
        <f t="shared" ref="W134" si="61">U134/U133-1</f>
        <v>1.0324985010454757E-2</v>
      </c>
      <c r="X134" s="20">
        <f t="shared" si="36"/>
        <v>30813.247457627207</v>
      </c>
      <c r="Y134" s="17" t="s">
        <v>3675</v>
      </c>
      <c r="Z134" s="30">
        <f t="shared" si="49"/>
        <v>1.035370490139051</v>
      </c>
    </row>
    <row r="135" spans="1:26" x14ac:dyDescent="0.15">
      <c r="A135" s="1">
        <v>42877</v>
      </c>
      <c r="B135">
        <f t="shared" si="33"/>
        <v>1</v>
      </c>
      <c r="C135" s="30">
        <v>0</v>
      </c>
      <c r="D135" s="20">
        <v>1920510.61</v>
      </c>
      <c r="E135" s="20">
        <v>1920510.61</v>
      </c>
      <c r="F135" s="4">
        <f t="shared" si="47"/>
        <v>8.678839072690403E-3</v>
      </c>
      <c r="G135">
        <v>-754.61</v>
      </c>
      <c r="H135" s="30">
        <v>-754.61</v>
      </c>
      <c r="I135">
        <v>0</v>
      </c>
      <c r="J135">
        <v>17279</v>
      </c>
      <c r="K135" s="30">
        <v>0</v>
      </c>
      <c r="L135" s="18">
        <f t="shared" ref="L135:L138" si="62">G135+J135+K135</f>
        <v>16524.39</v>
      </c>
      <c r="M135" s="37">
        <f t="shared" si="45"/>
        <v>16524.39000000013</v>
      </c>
      <c r="O135" s="41">
        <f ca="1">SUMIFS(Stock!$O:$O,Stock!$A:$A,'Asset Line A share'!$A135,Stock!$I:$I,O$2)</f>
        <v>148238</v>
      </c>
      <c r="P135" s="41">
        <f ca="1">SUMIFS(Stock!$O:$O,Stock!$A:$A,'Asset Line A share'!$A135,Stock!$I:$I,P$2)</f>
        <v>0</v>
      </c>
      <c r="Q135" s="40">
        <f t="shared" ca="1" si="57"/>
        <v>-5.0905300934982935E-3</v>
      </c>
      <c r="R135" s="40" t="str">
        <f t="shared" ca="1" si="58"/>
        <v/>
      </c>
      <c r="S135" s="41">
        <f t="shared" ca="1" si="60"/>
        <v>2009643.1500000004</v>
      </c>
      <c r="T135" s="30">
        <v>1328304</v>
      </c>
      <c r="U135" s="20">
        <f t="shared" si="34"/>
        <v>3046191.9659322035</v>
      </c>
      <c r="V135" s="20"/>
      <c r="W135" s="4">
        <f t="shared" ref="W135" si="63">U135/U134-1</f>
        <v>1.0294836581225875E-2</v>
      </c>
      <c r="X135" s="20">
        <f t="shared" si="36"/>
        <v>31040.491694915108</v>
      </c>
      <c r="Y135" s="17"/>
      <c r="Z135" s="30">
        <f t="shared" si="49"/>
        <v>1.0460294601360562</v>
      </c>
    </row>
    <row r="136" spans="1:26" x14ac:dyDescent="0.15">
      <c r="A136" s="1">
        <v>42878</v>
      </c>
      <c r="B136">
        <f t="shared" si="33"/>
        <v>2</v>
      </c>
      <c r="C136" s="30">
        <v>0</v>
      </c>
      <c r="D136" s="20">
        <v>1954250.56</v>
      </c>
      <c r="E136" s="20">
        <v>1954250.56</v>
      </c>
      <c r="F136" s="4">
        <f t="shared" si="47"/>
        <v>1.7568218485395359E-2</v>
      </c>
      <c r="G136">
        <v>-5458.04</v>
      </c>
      <c r="H136">
        <v>2059.39</v>
      </c>
      <c r="I136">
        <v>-7517.43</v>
      </c>
      <c r="J136">
        <v>39198</v>
      </c>
      <c r="K136" s="30">
        <v>0</v>
      </c>
      <c r="L136" s="18">
        <f t="shared" si="62"/>
        <v>33739.96</v>
      </c>
      <c r="M136" s="37">
        <f t="shared" si="45"/>
        <v>33739.949999999953</v>
      </c>
      <c r="N136" s="17" t="s">
        <v>3687</v>
      </c>
      <c r="O136" s="41">
        <f ca="1">SUMIFS(Stock!$O:$O,Stock!$A:$A,'Asset Line A share'!$A136,Stock!$I:$I,O$2)</f>
        <v>223668</v>
      </c>
      <c r="P136" s="41">
        <f ca="1">SUMIFS(Stock!$O:$O,Stock!$A:$A,'Asset Line A share'!$A136,Stock!$I:$I,P$2)</f>
        <v>201207</v>
      </c>
      <c r="Q136" s="40">
        <f t="shared" ca="1" si="57"/>
        <v>9.2073519680955698E-3</v>
      </c>
      <c r="R136" s="40">
        <f t="shared" ca="1" si="58"/>
        <v>-3.7361672307623495E-2</v>
      </c>
      <c r="S136" s="41">
        <f t="shared" ca="1" si="60"/>
        <v>2032104.1500000004</v>
      </c>
      <c r="T136">
        <v>1643140</v>
      </c>
      <c r="U136" s="20">
        <f t="shared" si="34"/>
        <v>3346742.0854237289</v>
      </c>
      <c r="V136" s="20">
        <f>34000*6.8</f>
        <v>231200</v>
      </c>
      <c r="W136" s="4">
        <f>(U136-V136)/(U135)-1</f>
        <v>2.2766168471034964E-2</v>
      </c>
      <c r="X136" s="20">
        <f t="shared" si="36"/>
        <v>69350.11949152546</v>
      </c>
      <c r="Y136" s="17"/>
      <c r="Z136" s="30">
        <f t="shared" si="49"/>
        <v>1.0698435430511795</v>
      </c>
    </row>
    <row r="137" spans="1:26" ht="40.5" x14ac:dyDescent="0.15">
      <c r="A137" s="1">
        <v>42879</v>
      </c>
      <c r="B137">
        <f t="shared" si="33"/>
        <v>3</v>
      </c>
      <c r="C137" s="30">
        <v>0</v>
      </c>
      <c r="D137" s="20">
        <v>1955084.59</v>
      </c>
      <c r="E137" s="20">
        <v>1955084.59</v>
      </c>
      <c r="F137" s="4">
        <f t="shared" si="47"/>
        <v>4.2677741384400392E-4</v>
      </c>
      <c r="G137">
        <v>1598.02</v>
      </c>
      <c r="H137">
        <v>1332.85</v>
      </c>
      <c r="I137">
        <v>265.17</v>
      </c>
      <c r="J137">
        <v>-762</v>
      </c>
      <c r="K137" s="30">
        <v>-2</v>
      </c>
      <c r="L137" s="18">
        <f t="shared" si="62"/>
        <v>834.02</v>
      </c>
      <c r="M137" s="37">
        <f t="shared" si="45"/>
        <v>834.03000000002794</v>
      </c>
      <c r="N137" s="17" t="s">
        <v>3693</v>
      </c>
      <c r="O137" s="41">
        <f ca="1">SUMIFS(Stock!$O:$O,Stock!$A:$A,'Asset Line A share'!$A137,Stock!$I:$I,O$2)</f>
        <v>185750</v>
      </c>
      <c r="P137" s="41">
        <f ca="1">SUMIFS(Stock!$O:$O,Stock!$A:$A,'Asset Line A share'!$A137,Stock!$I:$I,P$2)</f>
        <v>389858</v>
      </c>
      <c r="Q137" s="40">
        <f t="shared" ca="1" si="57"/>
        <v>7.1755047106325702E-3</v>
      </c>
      <c r="R137" s="40">
        <f t="shared" ca="1" si="58"/>
        <v>6.8017072882947129E-4</v>
      </c>
      <c r="S137" s="41">
        <f t="shared" ca="1" si="60"/>
        <v>1827996.1500000001</v>
      </c>
      <c r="T137" s="30">
        <v>1641301</v>
      </c>
      <c r="U137" s="20">
        <f t="shared" si="34"/>
        <v>3346017.6408474576</v>
      </c>
      <c r="V137" s="20"/>
      <c r="W137" s="4">
        <f>U137/U136-1</f>
        <v>-2.164626247797008E-4</v>
      </c>
      <c r="X137" s="20">
        <f t="shared" si="36"/>
        <v>-724.44457627134398</v>
      </c>
      <c r="Y137" s="17" t="s">
        <v>3694</v>
      </c>
      <c r="Z137" s="30">
        <f t="shared" si="49"/>
        <v>1.0696119619097471</v>
      </c>
    </row>
    <row r="138" spans="1:26" x14ac:dyDescent="0.15">
      <c r="A138" s="1">
        <v>42880</v>
      </c>
      <c r="B138">
        <f t="shared" si="33"/>
        <v>4</v>
      </c>
      <c r="C138" s="30">
        <v>0</v>
      </c>
      <c r="D138" s="20">
        <v>1958037.43</v>
      </c>
      <c r="E138" s="20">
        <v>1958037.43</v>
      </c>
      <c r="F138" s="4">
        <f t="shared" si="47"/>
        <v>1.5103387419159731E-3</v>
      </c>
      <c r="G138">
        <v>1138.8</v>
      </c>
      <c r="H138">
        <v>1400.46</v>
      </c>
      <c r="I138">
        <v>-261.66000000000003</v>
      </c>
      <c r="J138">
        <v>1801</v>
      </c>
      <c r="K138" s="30">
        <v>14.4444</v>
      </c>
      <c r="L138" s="18">
        <f t="shared" si="62"/>
        <v>2954.2444</v>
      </c>
      <c r="M138" s="37">
        <f t="shared" ref="M138:M169" si="64">+E138-E137</f>
        <v>2952.839999999851</v>
      </c>
      <c r="O138" s="41">
        <f ca="1">SUMIFS(Stock!$O:$O,Stock!$A:$A,'Asset Line A share'!$A138,Stock!$I:$I,O$2)</f>
        <v>289243.8</v>
      </c>
      <c r="P138" s="41">
        <f ca="1">SUMIFS(Stock!$O:$O,Stock!$A:$A,'Asset Line A share'!$A138,Stock!$I:$I,P$2)</f>
        <v>118575</v>
      </c>
      <c r="Q138" s="40">
        <f t="shared" ca="1" si="57"/>
        <v>4.841797819002517E-3</v>
      </c>
      <c r="R138" s="40">
        <f t="shared" ca="1" si="58"/>
        <v>-2.2067046173308035E-3</v>
      </c>
      <c r="S138" s="41">
        <f t="shared" ca="1" si="60"/>
        <v>1998664.9500000002</v>
      </c>
      <c r="T138" s="30">
        <v>1697607</v>
      </c>
      <c r="U138" s="20">
        <f t="shared" si="34"/>
        <v>3396687.4299999997</v>
      </c>
      <c r="V138" s="20"/>
      <c r="W138" s="4">
        <f>U138/U137-1</f>
        <v>1.5143312017837696E-2</v>
      </c>
      <c r="X138" s="20">
        <f t="shared" si="36"/>
        <v>50669.789152542129</v>
      </c>
      <c r="Y138" s="17" t="s">
        <v>3702</v>
      </c>
      <c r="Z138" s="30">
        <f t="shared" si="49"/>
        <v>1.0858094295869578</v>
      </c>
    </row>
    <row r="139" spans="1:26" x14ac:dyDescent="0.15">
      <c r="A139" s="1">
        <v>42881</v>
      </c>
      <c r="B139">
        <f t="shared" si="33"/>
        <v>5</v>
      </c>
      <c r="C139" s="30">
        <v>0</v>
      </c>
      <c r="D139" s="20">
        <v>1957469.43</v>
      </c>
      <c r="E139" s="20">
        <v>1957469.43</v>
      </c>
      <c r="F139" s="4">
        <f t="shared" si="47"/>
        <v>-2.9008638512084683E-4</v>
      </c>
      <c r="G139" s="30">
        <v>0</v>
      </c>
      <c r="H139" s="30">
        <v>0</v>
      </c>
      <c r="I139" s="30">
        <v>0</v>
      </c>
      <c r="J139">
        <v>-568</v>
      </c>
      <c r="K139" s="30">
        <v>0</v>
      </c>
      <c r="L139" s="18">
        <f t="shared" ref="L139" si="65">G139+J139+K139</f>
        <v>-568</v>
      </c>
      <c r="M139" s="37">
        <f t="shared" si="64"/>
        <v>-568</v>
      </c>
      <c r="O139" s="41">
        <f ca="1">SUMIFS(Stock!$O:$O,Stock!$A:$A,'Asset Line A share'!$A139,Stock!$I:$I,O$2)</f>
        <v>0</v>
      </c>
      <c r="P139" s="41">
        <f ca="1">SUMIFS(Stock!$O:$O,Stock!$A:$A,'Asset Line A share'!$A139,Stock!$I:$I,P$2)</f>
        <v>0</v>
      </c>
      <c r="Q139" s="40" t="str">
        <f t="shared" ca="1" si="57"/>
        <v/>
      </c>
      <c r="R139" s="40" t="str">
        <f t="shared" ca="1" si="58"/>
        <v/>
      </c>
      <c r="S139" s="41">
        <f t="shared" ca="1" si="60"/>
        <v>1998664.9500000002</v>
      </c>
      <c r="T139" s="30">
        <v>1697607</v>
      </c>
      <c r="U139" s="20">
        <f t="shared" si="34"/>
        <v>3396119.4299999997</v>
      </c>
      <c r="V139" s="20"/>
      <c r="W139" s="4">
        <f t="shared" ref="W139:W140" si="66">U139/U138-1</f>
        <v>-1.6722174521666133E-4</v>
      </c>
      <c r="X139" s="20">
        <f t="shared" si="36"/>
        <v>-568</v>
      </c>
      <c r="Y139" s="17"/>
      <c r="Z139" s="30">
        <f t="shared" si="49"/>
        <v>1.0856278586391697</v>
      </c>
    </row>
    <row r="140" spans="1:26" x14ac:dyDescent="0.15">
      <c r="A140" s="1">
        <v>42886</v>
      </c>
      <c r="B140">
        <f t="shared" si="33"/>
        <v>3</v>
      </c>
      <c r="C140" s="30">
        <v>0</v>
      </c>
      <c r="D140" s="20">
        <v>1954150.98</v>
      </c>
      <c r="E140" s="20">
        <v>1954150.98</v>
      </c>
      <c r="F140" s="4">
        <f t="shared" si="47"/>
        <v>-1.6952755170229761E-3</v>
      </c>
      <c r="G140">
        <v>-260.44</v>
      </c>
      <c r="H140">
        <v>-18.84</v>
      </c>
      <c r="I140">
        <v>-241.6</v>
      </c>
      <c r="J140">
        <v>-3058</v>
      </c>
      <c r="K140" s="30">
        <v>0</v>
      </c>
      <c r="L140" s="18">
        <f t="shared" ref="L140:L142" si="67">G140+J140+K140</f>
        <v>-3318.44</v>
      </c>
      <c r="M140" s="37">
        <f t="shared" si="64"/>
        <v>-3318.4499999999534</v>
      </c>
      <c r="N140" s="17" t="s">
        <v>3706</v>
      </c>
      <c r="O140" s="41">
        <f ca="1">SUMIFS(Stock!$O:$O,Stock!$A:$A,'Asset Line A share'!$A140,Stock!$I:$I,O$2)</f>
        <v>199756</v>
      </c>
      <c r="P140" s="41">
        <f ca="1">SUMIFS(Stock!$O:$O,Stock!$A:$A,'Asset Line A share'!$A140,Stock!$I:$I,P$2)</f>
        <v>182660</v>
      </c>
      <c r="Q140" s="40">
        <f t="shared" ca="1" si="57"/>
        <v>-9.4315064378541825E-5</v>
      </c>
      <c r="R140" s="40">
        <f t="shared" ca="1" si="58"/>
        <v>-1.3226760100733604E-3</v>
      </c>
      <c r="S140" s="41">
        <f t="shared" ca="1" si="60"/>
        <v>2015760.9500000002</v>
      </c>
      <c r="T140" s="30">
        <v>1694821</v>
      </c>
      <c r="U140" s="20">
        <f t="shared" si="34"/>
        <v>3390439.9630508474</v>
      </c>
      <c r="V140" s="20"/>
      <c r="W140" s="4">
        <f t="shared" si="66"/>
        <v>-1.6723401712501751E-3</v>
      </c>
      <c r="X140" s="20">
        <f t="shared" si="36"/>
        <v>-5679.4669491522945</v>
      </c>
      <c r="Y140" s="17"/>
      <c r="Z140" s="30">
        <f t="shared" si="49"/>
        <v>1.083812319560139</v>
      </c>
    </row>
    <row r="141" spans="1:26" ht="27" x14ac:dyDescent="0.15">
      <c r="A141" s="1">
        <v>42887</v>
      </c>
      <c r="B141">
        <f t="shared" si="33"/>
        <v>4</v>
      </c>
      <c r="C141" s="30">
        <v>0</v>
      </c>
      <c r="D141" s="20">
        <v>1973566.67</v>
      </c>
      <c r="E141" s="20">
        <v>1973566.67</v>
      </c>
      <c r="F141" s="4">
        <f t="shared" si="47"/>
        <v>9.935614084434663E-3</v>
      </c>
      <c r="G141">
        <v>-149.31</v>
      </c>
      <c r="H141" s="30">
        <v>-149.31</v>
      </c>
      <c r="I141">
        <v>0</v>
      </c>
      <c r="J141">
        <v>19565</v>
      </c>
      <c r="K141" s="30">
        <v>0</v>
      </c>
      <c r="L141" s="18">
        <f t="shared" si="67"/>
        <v>19415.689999999999</v>
      </c>
      <c r="M141" s="37">
        <f t="shared" si="64"/>
        <v>19415.689999999944</v>
      </c>
      <c r="N141" s="17" t="s">
        <v>3708</v>
      </c>
      <c r="O141" s="41">
        <f ca="1">SUMIFS(Stock!$O:$O,Stock!$A:$A,'Asset Line A share'!$A141,Stock!$I:$I,O$2)</f>
        <v>15378</v>
      </c>
      <c r="P141" s="41">
        <f ca="1">SUMIFS(Stock!$O:$O,Stock!$A:$A,'Asset Line A share'!$A141,Stock!$I:$I,P$2)</f>
        <v>0</v>
      </c>
      <c r="Q141" s="40">
        <f t="shared" ca="1" si="57"/>
        <v>-9.7093250097541953E-3</v>
      </c>
      <c r="R141" s="40" t="str">
        <f t="shared" ca="1" si="58"/>
        <v/>
      </c>
      <c r="S141" s="41">
        <f t="shared" ca="1" si="60"/>
        <v>2031138.9500000002</v>
      </c>
      <c r="T141" s="30">
        <v>1702829</v>
      </c>
      <c r="U141" s="20">
        <f t="shared" si="34"/>
        <v>3416642.0937288133</v>
      </c>
      <c r="V141" s="20"/>
      <c r="W141" s="4">
        <f t="shared" ref="W141" si="68">U141/U140-1</f>
        <v>7.7282390968480552E-3</v>
      </c>
      <c r="X141" s="20">
        <f t="shared" si="36"/>
        <v>26202.130677965935</v>
      </c>
      <c r="Y141" s="17"/>
      <c r="Z141" s="30">
        <f t="shared" si="49"/>
        <v>1.0921882803018093</v>
      </c>
    </row>
    <row r="142" spans="1:26" x14ac:dyDescent="0.15">
      <c r="A142" s="1">
        <v>42888</v>
      </c>
      <c r="B142">
        <f t="shared" si="33"/>
        <v>5</v>
      </c>
      <c r="C142" s="30">
        <v>0</v>
      </c>
      <c r="D142" s="20">
        <v>1976829.81</v>
      </c>
      <c r="E142" s="20">
        <v>1976829.81</v>
      </c>
      <c r="F142" s="4">
        <f t="shared" si="47"/>
        <v>1.653422734383847E-3</v>
      </c>
      <c r="G142">
        <v>-239.86</v>
      </c>
      <c r="H142">
        <v>47.82</v>
      </c>
      <c r="I142">
        <v>-287.68</v>
      </c>
      <c r="J142">
        <v>3503</v>
      </c>
      <c r="K142" s="30">
        <v>0</v>
      </c>
      <c r="L142" s="18">
        <f t="shared" si="67"/>
        <v>3263.14</v>
      </c>
      <c r="M142" s="37">
        <f t="shared" si="64"/>
        <v>3263.1400000001304</v>
      </c>
      <c r="O142" s="41">
        <f ca="1">SUMIFS(Stock!$O:$O,Stock!$A:$A,'Asset Line A share'!$A142,Stock!$I:$I,O$2)</f>
        <v>191216</v>
      </c>
      <c r="P142" s="41">
        <f ca="1">SUMIFS(Stock!$O:$O,Stock!$A:$A,'Asset Line A share'!$A142,Stock!$I:$I,P$2)</f>
        <v>235800</v>
      </c>
      <c r="Q142" s="40">
        <f t="shared" ca="1" si="57"/>
        <v>2.500836750062756E-4</v>
      </c>
      <c r="R142" s="40">
        <f t="shared" ca="1" si="58"/>
        <v>-1.2200169635284139E-3</v>
      </c>
      <c r="S142" s="41">
        <f t="shared" ca="1" si="60"/>
        <v>1986554.9500000002</v>
      </c>
      <c r="T142" s="30">
        <v>1696435</v>
      </c>
      <c r="U142" s="20">
        <f t="shared" si="34"/>
        <v>3414486.5896610171</v>
      </c>
      <c r="V142" s="20"/>
      <c r="W142" s="4">
        <f t="shared" ref="W142" si="69">U142/U141-1</f>
        <v>-6.3088377672115836E-4</v>
      </c>
      <c r="X142" s="20">
        <f t="shared" si="36"/>
        <v>-2155.5040677962825</v>
      </c>
      <c r="Y142" s="17" t="s">
        <v>3713</v>
      </c>
      <c r="Z142" s="30">
        <f t="shared" si="49"/>
        <v>1.0914992364346419</v>
      </c>
    </row>
    <row r="143" spans="1:26" x14ac:dyDescent="0.15">
      <c r="A143" s="1">
        <v>42891</v>
      </c>
      <c r="B143">
        <f t="shared" si="33"/>
        <v>1</v>
      </c>
      <c r="C143" s="30">
        <v>0</v>
      </c>
      <c r="D143" s="20">
        <v>1973719</v>
      </c>
      <c r="E143" s="20">
        <v>1973719</v>
      </c>
      <c r="F143" s="4">
        <f t="shared" si="47"/>
        <v>-1.5736357193035788E-3</v>
      </c>
      <c r="G143" s="30">
        <v>504.22</v>
      </c>
      <c r="H143">
        <v>270.85000000000002</v>
      </c>
      <c r="I143">
        <v>233.36</v>
      </c>
      <c r="J143">
        <v>-3615</v>
      </c>
      <c r="K143" s="30">
        <v>0</v>
      </c>
      <c r="L143" s="18">
        <f t="shared" ref="L143" si="70">G143+J143+K143</f>
        <v>-3110.7799999999997</v>
      </c>
      <c r="M143" s="37">
        <f t="shared" si="64"/>
        <v>-3110.8100000000559</v>
      </c>
      <c r="N143" s="17" t="s">
        <v>3724</v>
      </c>
      <c r="O143" s="41">
        <f ca="1">SUMIFS(Stock!$O:$O,Stock!$A:$A,'Asset Line A share'!$A143,Stock!$I:$I,O$2)</f>
        <v>95798</v>
      </c>
      <c r="P143" s="41">
        <f ca="1">SUMIFS(Stock!$O:$O,Stock!$A:$A,'Asset Line A share'!$A143,Stock!$I:$I,P$2)</f>
        <v>143030</v>
      </c>
      <c r="Q143" s="40">
        <f t="shared" ca="1" si="57"/>
        <v>2.8273032839934032E-3</v>
      </c>
      <c r="R143" s="40">
        <f t="shared" ca="1" si="58"/>
        <v>1.6315458295462491E-3</v>
      </c>
      <c r="S143" s="41">
        <f t="shared" ca="1" si="60"/>
        <v>1939322.9500000002</v>
      </c>
      <c r="T143" s="30">
        <v>1687108</v>
      </c>
      <c r="U143" s="20">
        <f t="shared" si="34"/>
        <v>3403471.5423728814</v>
      </c>
      <c r="V143" s="20"/>
      <c r="W143" s="4">
        <f>U143/U142-1</f>
        <v>-3.2259746813734225E-3</v>
      </c>
      <c r="X143" s="20">
        <f t="shared" si="36"/>
        <v>-11015.047288135625</v>
      </c>
      <c r="Y143" s="17" t="s">
        <v>3725</v>
      </c>
      <c r="Z143" s="30">
        <f t="shared" si="49"/>
        <v>1.0879780875331653</v>
      </c>
    </row>
    <row r="144" spans="1:26" x14ac:dyDescent="0.15">
      <c r="A144" s="1">
        <v>42892</v>
      </c>
      <c r="B144">
        <f t="shared" si="33"/>
        <v>2</v>
      </c>
      <c r="C144" s="30">
        <v>0</v>
      </c>
      <c r="D144" s="20">
        <v>2000933.68</v>
      </c>
      <c r="E144" s="20">
        <v>2000933.68</v>
      </c>
      <c r="F144" s="4">
        <f t="shared" si="47"/>
        <v>1.3788528154210278E-2</v>
      </c>
      <c r="G144" s="20">
        <v>2874.66</v>
      </c>
      <c r="H144">
        <v>3221.58</v>
      </c>
      <c r="I144">
        <v>-346.92</v>
      </c>
      <c r="J144">
        <v>24418</v>
      </c>
      <c r="K144" s="30">
        <v>0</v>
      </c>
      <c r="L144" s="18">
        <f t="shared" ref="L144:L151" si="71">G144+J144+K144</f>
        <v>27292.66</v>
      </c>
      <c r="M144" s="37">
        <f t="shared" si="64"/>
        <v>27214.679999999935</v>
      </c>
      <c r="O144" s="41">
        <f ca="1">SUMIFS(Stock!$O:$O,Stock!$A:$A,'Asset Line A share'!$A144,Stock!$I:$I,O$2)</f>
        <v>212558</v>
      </c>
      <c r="P144" s="41">
        <f ca="1">SUMIFS(Stock!$O:$O,Stock!$A:$A,'Asset Line A share'!$A144,Stock!$I:$I,P$2)</f>
        <v>473827</v>
      </c>
      <c r="Q144" s="40">
        <f t="shared" ca="1" si="57"/>
        <v>1.5156239708691274E-2</v>
      </c>
      <c r="R144" s="40">
        <f t="shared" ca="1" si="58"/>
        <v>-7.3216595930582261E-4</v>
      </c>
      <c r="S144" s="41">
        <f t="shared" ca="1" si="60"/>
        <v>1678053.9500000002</v>
      </c>
      <c r="T144">
        <v>1699605</v>
      </c>
      <c r="U144" s="20">
        <f t="shared" si="34"/>
        <v>3441276.9003389832</v>
      </c>
      <c r="V144" s="20"/>
      <c r="W144" s="4">
        <f>U144/U143-1</f>
        <v>1.1107881319243784E-2</v>
      </c>
      <c r="X144" s="20">
        <f t="shared" si="36"/>
        <v>37805.357966101728</v>
      </c>
      <c r="Y144" s="17" t="s">
        <v>3736</v>
      </c>
      <c r="Z144" s="30">
        <f t="shared" si="49"/>
        <v>1.1000632190074215</v>
      </c>
    </row>
    <row r="145" spans="1:26" x14ac:dyDescent="0.15">
      <c r="A145" s="1">
        <v>42893</v>
      </c>
      <c r="B145">
        <f t="shared" si="33"/>
        <v>3</v>
      </c>
      <c r="C145" s="30">
        <v>0</v>
      </c>
      <c r="D145" s="20">
        <v>2023289.15</v>
      </c>
      <c r="E145" s="20">
        <v>2023289.15</v>
      </c>
      <c r="F145" s="4">
        <f t="shared" si="47"/>
        <v>1.117251922112672E-2</v>
      </c>
      <c r="G145">
        <v>717.28</v>
      </c>
      <c r="H145">
        <v>782.56</v>
      </c>
      <c r="I145">
        <v>-65.28</v>
      </c>
      <c r="J145">
        <v>21613</v>
      </c>
      <c r="K145" s="30">
        <f>28.5833333-3</f>
        <v>25.5833333</v>
      </c>
      <c r="L145" s="18">
        <f t="shared" si="71"/>
        <v>22355.8633333</v>
      </c>
      <c r="M145" s="37">
        <f t="shared" si="64"/>
        <v>22355.469999999972</v>
      </c>
      <c r="N145" s="17" t="s">
        <v>3741</v>
      </c>
      <c r="O145" s="41">
        <f ca="1">SUMIFS(Stock!$O:$O,Stock!$A:$A,'Asset Line A share'!$A145,Stock!$I:$I,O$2)</f>
        <v>170127</v>
      </c>
      <c r="P145" s="41">
        <f ca="1">SUMIFS(Stock!$O:$O,Stock!$A:$A,'Asset Line A share'!$A145,Stock!$I:$I,P$2)</f>
        <v>117249</v>
      </c>
      <c r="Q145" s="40">
        <f t="shared" ca="1" si="57"/>
        <v>4.5998577533254564E-3</v>
      </c>
      <c r="R145" s="40">
        <f t="shared" ca="1" si="58"/>
        <v>-5.5676381035232707E-4</v>
      </c>
      <c r="S145" s="41">
        <f t="shared" ca="1" si="60"/>
        <v>1730931.9500000002</v>
      </c>
      <c r="T145" s="30">
        <v>1717879</v>
      </c>
      <c r="U145" s="20">
        <f t="shared" si="34"/>
        <v>3479118.8110169489</v>
      </c>
      <c r="V145" s="20"/>
      <c r="W145" s="4">
        <f>U145/U144-1</f>
        <v>1.099647362705336E-2</v>
      </c>
      <c r="X145" s="20">
        <f t="shared" si="36"/>
        <v>37841.91067796573</v>
      </c>
      <c r="Y145" s="17" t="s">
        <v>3742</v>
      </c>
      <c r="Z145" s="30">
        <f t="shared" si="49"/>
        <v>1.1121600351833281</v>
      </c>
    </row>
    <row r="146" spans="1:26" x14ac:dyDescent="0.15">
      <c r="A146" s="1">
        <v>42894</v>
      </c>
      <c r="B146">
        <f t="shared" si="33"/>
        <v>4</v>
      </c>
      <c r="C146" s="30">
        <v>0</v>
      </c>
      <c r="D146" s="20">
        <v>2054799.85</v>
      </c>
      <c r="E146" s="20">
        <v>2054799.85</v>
      </c>
      <c r="F146" s="4">
        <f t="shared" si="47"/>
        <v>1.5573997419004781E-2</v>
      </c>
      <c r="G146" s="30">
        <v>-3171.35</v>
      </c>
      <c r="H146">
        <v>0</v>
      </c>
      <c r="I146">
        <v>0</v>
      </c>
      <c r="J146">
        <v>34661</v>
      </c>
      <c r="K146" s="30">
        <f>26.4166666-7</f>
        <v>19.416666599999999</v>
      </c>
      <c r="L146" s="18">
        <f t="shared" si="71"/>
        <v>31509.0666666</v>
      </c>
      <c r="M146" s="37">
        <f t="shared" si="64"/>
        <v>31510.700000000186</v>
      </c>
      <c r="N146" s="17" t="s">
        <v>3748</v>
      </c>
      <c r="O146" s="41">
        <f ca="1">SUMIFS(Stock!$O:$O,Stock!$A:$A,'Asset Line A share'!$A146,Stock!$I:$I,O$2)</f>
        <v>0</v>
      </c>
      <c r="P146" s="41">
        <f ca="1">SUMIFS(Stock!$O:$O,Stock!$A:$A,'Asset Line A share'!$A146,Stock!$I:$I,P$2)</f>
        <v>430236</v>
      </c>
      <c r="Q146" s="40" t="str">
        <f t="shared" ca="1" si="57"/>
        <v/>
      </c>
      <c r="R146" s="40">
        <f t="shared" ca="1" si="58"/>
        <v>0</v>
      </c>
      <c r="S146" s="41">
        <f t="shared" ca="1" si="60"/>
        <v>1300695.9500000002</v>
      </c>
      <c r="T146" s="30">
        <v>1980956</v>
      </c>
      <c r="U146" s="20">
        <f t="shared" si="34"/>
        <v>3733576.1211864408</v>
      </c>
      <c r="V146" s="20">
        <f>32000*6.8</f>
        <v>217600</v>
      </c>
      <c r="W146" s="4">
        <f t="shared" ref="W146:W153" si="72">(U146-V146)/(U145)-1</f>
        <v>1.0593863610745213E-2</v>
      </c>
      <c r="X146" s="20">
        <f t="shared" si="36"/>
        <v>36857.310169491917</v>
      </c>
      <c r="Y146" s="17" t="s">
        <v>3750</v>
      </c>
      <c r="Z146" s="30">
        <f t="shared" si="49"/>
        <v>1.1239421069093818</v>
      </c>
    </row>
    <row r="147" spans="1:26" x14ac:dyDescent="0.15">
      <c r="A147" s="1">
        <v>42895</v>
      </c>
      <c r="B147">
        <f t="shared" si="33"/>
        <v>5</v>
      </c>
      <c r="C147" s="30">
        <v>0</v>
      </c>
      <c r="D147" s="20">
        <v>2062524.13</v>
      </c>
      <c r="E147" s="20">
        <v>2062524.13</v>
      </c>
      <c r="F147" s="4">
        <f t="shared" si="47"/>
        <v>3.7591398500442796E-3</v>
      </c>
      <c r="G147">
        <v>373.61</v>
      </c>
      <c r="H147" s="30">
        <v>373.61</v>
      </c>
      <c r="I147" s="30">
        <v>0</v>
      </c>
      <c r="J147">
        <v>7192</v>
      </c>
      <c r="K147" s="30">
        <f>54.688888-3</f>
        <v>51.688887999999999</v>
      </c>
      <c r="L147" s="18">
        <f t="shared" si="71"/>
        <v>7617.2988879999994</v>
      </c>
      <c r="M147" s="37">
        <f t="shared" si="64"/>
        <v>7724.2799999997951</v>
      </c>
      <c r="N147" s="17" t="s">
        <v>3759</v>
      </c>
      <c r="O147" s="41">
        <f ca="1">SUMIFS(Stock!$O:$O,Stock!$A:$A,'Asset Line A share'!$A147,Stock!$I:$I,O$2)</f>
        <v>337168</v>
      </c>
      <c r="P147" s="41">
        <f ca="1">SUMIFS(Stock!$O:$O,Stock!$A:$A,'Asset Line A share'!$A147,Stock!$I:$I,P$2)</f>
        <v>0</v>
      </c>
      <c r="Q147" s="40">
        <f t="shared" ca="1" si="57"/>
        <v>1.1080826175675035E-3</v>
      </c>
      <c r="R147" s="40" t="str">
        <f t="shared" ca="1" si="58"/>
        <v/>
      </c>
      <c r="S147" s="41">
        <f t="shared" ca="1" si="60"/>
        <v>1637863.9500000002</v>
      </c>
      <c r="T147" s="30">
        <v>1988410</v>
      </c>
      <c r="U147" s="20">
        <f t="shared" si="34"/>
        <v>3747617.3503389833</v>
      </c>
      <c r="V147" s="20"/>
      <c r="W147" s="4">
        <f t="shared" si="72"/>
        <v>3.7607989489927274E-3</v>
      </c>
      <c r="X147" s="20">
        <f t="shared" si="36"/>
        <v>14041.229152542539</v>
      </c>
      <c r="Y147" s="17" t="s">
        <v>3758</v>
      </c>
      <c r="Z147" s="30">
        <f t="shared" si="49"/>
        <v>1.1281690272037752</v>
      </c>
    </row>
    <row r="148" spans="1:26" x14ac:dyDescent="0.15">
      <c r="A148" s="1">
        <v>42898</v>
      </c>
      <c r="B148">
        <f t="shared" si="33"/>
        <v>1</v>
      </c>
      <c r="C148" s="30">
        <v>0</v>
      </c>
      <c r="D148" s="20">
        <v>2077391.66</v>
      </c>
      <c r="E148" s="20">
        <v>2077391.66</v>
      </c>
      <c r="F148" s="4">
        <f t="shared" si="47"/>
        <v>7.2084150598519248E-3</v>
      </c>
      <c r="G148">
        <v>227.94</v>
      </c>
      <c r="H148" s="30">
        <v>318.11</v>
      </c>
      <c r="I148">
        <v>-90.17</v>
      </c>
      <c r="J148">
        <v>14617</v>
      </c>
      <c r="K148" s="30">
        <v>22.916666599999999</v>
      </c>
      <c r="L148" s="18">
        <f t="shared" si="71"/>
        <v>14867.856666600001</v>
      </c>
      <c r="M148" s="37">
        <f t="shared" si="64"/>
        <v>14867.530000000028</v>
      </c>
      <c r="N148" s="17" t="s">
        <v>3766</v>
      </c>
      <c r="O148" s="41">
        <f ca="1">SUMIFS(Stock!$O:$O,Stock!$A:$A,'Asset Line A share'!$A148,Stock!$I:$I,O$2)</f>
        <v>359460</v>
      </c>
      <c r="P148" s="41">
        <f ca="1">SUMIFS(Stock!$O:$O,Stock!$A:$A,'Asset Line A share'!$A148,Stock!$I:$I,P$2)</f>
        <v>75140</v>
      </c>
      <c r="Q148" s="40">
        <f t="shared" ca="1" si="57"/>
        <v>8.8496633839648363E-4</v>
      </c>
      <c r="R148" s="40">
        <f t="shared" ca="1" si="58"/>
        <v>-1.2000266169816343E-3</v>
      </c>
      <c r="S148" s="41">
        <f t="shared" ca="1" si="60"/>
        <v>1922183.9500000002</v>
      </c>
      <c r="T148" s="30">
        <v>1981327</v>
      </c>
      <c r="U148" s="20">
        <f t="shared" si="34"/>
        <v>3756482.3379661017</v>
      </c>
      <c r="V148" s="20"/>
      <c r="W148" s="4">
        <f t="shared" si="72"/>
        <v>2.3654996757651592E-3</v>
      </c>
      <c r="X148" s="20">
        <f t="shared" si="36"/>
        <v>8864.9876271183603</v>
      </c>
      <c r="Y148" s="17" t="s">
        <v>3765</v>
      </c>
      <c r="Z148" s="30">
        <f t="shared" si="49"/>
        <v>1.1308377106718341</v>
      </c>
    </row>
    <row r="149" spans="1:26" ht="40.5" x14ac:dyDescent="0.15">
      <c r="A149" s="1">
        <v>42899</v>
      </c>
      <c r="B149">
        <f t="shared" si="33"/>
        <v>2</v>
      </c>
      <c r="C149" s="30">
        <v>0</v>
      </c>
      <c r="D149" s="20">
        <v>2089255.09</v>
      </c>
      <c r="E149" s="20">
        <v>2089255.09</v>
      </c>
      <c r="F149" s="4">
        <f t="shared" si="47"/>
        <v>5.7107334300168233E-3</v>
      </c>
      <c r="G149">
        <v>1379.42</v>
      </c>
      <c r="H149">
        <v>1819.89</v>
      </c>
      <c r="I149">
        <v>-440.47</v>
      </c>
      <c r="J149">
        <v>10486</v>
      </c>
      <c r="K149" s="30">
        <v>-2</v>
      </c>
      <c r="L149" s="18">
        <f t="shared" si="71"/>
        <v>11863.42</v>
      </c>
      <c r="M149" s="37">
        <f t="shared" si="64"/>
        <v>11863.430000000168</v>
      </c>
      <c r="N149" s="17" t="s">
        <v>3772</v>
      </c>
      <c r="O149" s="41">
        <f ca="1">SUMIFS(Stock!$O:$O,Stock!$A:$A,'Asset Line A share'!$A149,Stock!$I:$I,O$2)</f>
        <v>100528</v>
      </c>
      <c r="P149" s="41">
        <f ca="1">SUMIFS(Stock!$O:$O,Stock!$A:$A,'Asset Line A share'!$A149,Stock!$I:$I,P$2)</f>
        <v>307164</v>
      </c>
      <c r="Q149" s="40">
        <f t="shared" ca="1" si="57"/>
        <v>1.8103314499442941E-2</v>
      </c>
      <c r="R149" s="40">
        <f t="shared" ca="1" si="58"/>
        <v>-1.4339896602466435E-3</v>
      </c>
      <c r="S149" s="41">
        <f t="shared" ca="1" si="60"/>
        <v>1715547.9500000002</v>
      </c>
      <c r="T149" s="30">
        <v>1982381</v>
      </c>
      <c r="U149" s="20">
        <f t="shared" si="34"/>
        <v>3769238.9883050849</v>
      </c>
      <c r="V149" s="20"/>
      <c r="W149" s="4">
        <f t="shared" si="72"/>
        <v>3.3959031858219468E-3</v>
      </c>
      <c r="X149" s="20">
        <f t="shared" si="36"/>
        <v>12756.650338983163</v>
      </c>
      <c r="Y149" s="17" t="s">
        <v>3773</v>
      </c>
      <c r="Z149" s="30">
        <f t="shared" si="49"/>
        <v>1.1346779260561521</v>
      </c>
    </row>
    <row r="150" spans="1:26" ht="40.5" x14ac:dyDescent="0.15">
      <c r="A150" s="1">
        <v>42900</v>
      </c>
      <c r="B150">
        <f t="shared" si="33"/>
        <v>3</v>
      </c>
      <c r="C150" s="30">
        <v>0</v>
      </c>
      <c r="D150" s="20">
        <v>2046042.38</v>
      </c>
      <c r="E150" s="20">
        <v>2046042.38</v>
      </c>
      <c r="F150" s="4">
        <f t="shared" si="47"/>
        <v>-2.0683309667083427E-2</v>
      </c>
      <c r="G150">
        <v>-4219.42</v>
      </c>
      <c r="H150" s="30">
        <v>-4219.42</v>
      </c>
      <c r="I150">
        <v>0</v>
      </c>
      <c r="J150">
        <v>-39010</v>
      </c>
      <c r="K150" s="30">
        <v>16.805555600000002</v>
      </c>
      <c r="L150" s="18">
        <f t="shared" si="71"/>
        <v>-43212.614444399995</v>
      </c>
      <c r="M150" s="37">
        <f t="shared" si="64"/>
        <v>-43212.710000000196</v>
      </c>
      <c r="N150" s="17" t="s">
        <v>3782</v>
      </c>
      <c r="O150" s="41">
        <f ca="1">SUMIFS(Stock!$O:$O,Stock!$A:$A,'Asset Line A share'!$A150,Stock!$I:$I,O$2)</f>
        <v>323636</v>
      </c>
      <c r="P150" s="41">
        <f ca="1">SUMIFS(Stock!$O:$O,Stock!$A:$A,'Asset Line A share'!$A150,Stock!$I:$I,P$2)</f>
        <v>0</v>
      </c>
      <c r="Q150" s="40">
        <f t="shared" ca="1" si="57"/>
        <v>-1.3037548356795907E-2</v>
      </c>
      <c r="R150" s="40" t="str">
        <f t="shared" ca="1" si="58"/>
        <v/>
      </c>
      <c r="S150" s="41">
        <f t="shared" ca="1" si="60"/>
        <v>2039183.9500000002</v>
      </c>
      <c r="T150" s="30">
        <v>1949626</v>
      </c>
      <c r="U150" s="20">
        <f t="shared" si="34"/>
        <v>3698267.8037288133</v>
      </c>
      <c r="V150" s="20"/>
      <c r="W150" s="4">
        <f t="shared" si="72"/>
        <v>-1.8829048727468822E-2</v>
      </c>
      <c r="X150" s="20">
        <f t="shared" si="36"/>
        <v>-70971.184576271567</v>
      </c>
      <c r="Y150" s="17" t="s">
        <v>3781</v>
      </c>
      <c r="Z150" s="30">
        <f t="shared" si="49"/>
        <v>1.1133130200964576</v>
      </c>
    </row>
    <row r="151" spans="1:26" x14ac:dyDescent="0.15">
      <c r="A151" s="1">
        <v>42901</v>
      </c>
      <c r="B151">
        <f t="shared" si="33"/>
        <v>4</v>
      </c>
      <c r="C151" s="30">
        <v>0</v>
      </c>
      <c r="D151" s="20">
        <v>2040739.59</v>
      </c>
      <c r="E151" s="20">
        <v>2040739.59</v>
      </c>
      <c r="F151" s="4">
        <f t="shared" si="47"/>
        <v>-2.5917302846873991E-3</v>
      </c>
      <c r="G151">
        <v>-143.79</v>
      </c>
      <c r="H151">
        <v>0</v>
      </c>
      <c r="I151">
        <v>-143.79</v>
      </c>
      <c r="J151">
        <v>-5159</v>
      </c>
      <c r="K151" s="30">
        <v>0</v>
      </c>
      <c r="L151" s="18">
        <f t="shared" si="71"/>
        <v>-5302.79</v>
      </c>
      <c r="M151" s="37">
        <f t="shared" si="64"/>
        <v>-5302.7899999998044</v>
      </c>
      <c r="N151" s="17" t="s">
        <v>3783</v>
      </c>
      <c r="O151" s="41">
        <f ca="1">SUMIFS(Stock!$O:$O,Stock!$A:$A,'Asset Line A share'!$A151,Stock!$I:$I,O$2)</f>
        <v>0</v>
      </c>
      <c r="P151" s="41">
        <f ca="1">SUMIFS(Stock!$O:$O,Stock!$A:$A,'Asset Line A share'!$A151,Stock!$I:$I,P$2)</f>
        <v>27700</v>
      </c>
      <c r="Q151" s="40" t="str">
        <f t="shared" ca="1" si="57"/>
        <v/>
      </c>
      <c r="R151" s="40">
        <f t="shared" ca="1" si="58"/>
        <v>-5.1909747292418771E-3</v>
      </c>
      <c r="S151" s="41">
        <f t="shared" ca="1" si="60"/>
        <v>2011483.9500000002</v>
      </c>
      <c r="T151" s="30">
        <v>1924952</v>
      </c>
      <c r="U151" s="20">
        <f t="shared" si="34"/>
        <v>3672054.8442372885</v>
      </c>
      <c r="V151" s="20"/>
      <c r="W151" s="4">
        <f t="shared" si="72"/>
        <v>-7.0879019267061638E-3</v>
      </c>
      <c r="X151" s="20">
        <f t="shared" si="36"/>
        <v>-26212.959491524845</v>
      </c>
      <c r="Y151" s="17" t="s">
        <v>3784</v>
      </c>
      <c r="Z151" s="30">
        <f t="shared" si="49"/>
        <v>1.1054219665962888</v>
      </c>
    </row>
    <row r="152" spans="1:26" x14ac:dyDescent="0.15">
      <c r="A152" s="1">
        <v>42902</v>
      </c>
      <c r="B152">
        <f t="shared" si="33"/>
        <v>5</v>
      </c>
      <c r="C152" s="30">
        <v>0</v>
      </c>
      <c r="D152" s="20">
        <v>2035138.59</v>
      </c>
      <c r="E152" s="20">
        <v>2035138.59</v>
      </c>
      <c r="F152" s="4">
        <f t="shared" si="47"/>
        <v>-2.7445931991744166E-3</v>
      </c>
      <c r="G152">
        <v>0</v>
      </c>
      <c r="H152">
        <v>0</v>
      </c>
      <c r="I152">
        <v>0</v>
      </c>
      <c r="J152">
        <v>-5557</v>
      </c>
      <c r="K152" s="30">
        <v>-44</v>
      </c>
      <c r="L152" s="18">
        <f t="shared" ref="L152:L153" si="73">G152+J152+K152</f>
        <v>-5601</v>
      </c>
      <c r="M152" s="37">
        <f t="shared" si="64"/>
        <v>-5601</v>
      </c>
      <c r="N152" s="54" t="s">
        <v>3792</v>
      </c>
      <c r="O152" s="41">
        <f ca="1">SUMIFS(Stock!$O:$O,Stock!$A:$A,'Asset Line A share'!$A152,Stock!$I:$I,O$2)</f>
        <v>0</v>
      </c>
      <c r="P152" s="41">
        <f ca="1">SUMIFS(Stock!$O:$O,Stock!$A:$A,'Asset Line A share'!$A152,Stock!$I:$I,P$2)</f>
        <v>0</v>
      </c>
      <c r="Q152" s="40" t="str">
        <f t="shared" ca="1" si="57"/>
        <v/>
      </c>
      <c r="R152" s="40" t="str">
        <f t="shared" ca="1" si="58"/>
        <v/>
      </c>
      <c r="S152" s="41">
        <f t="shared" ca="1" si="60"/>
        <v>2011483.9500000002</v>
      </c>
      <c r="T152">
        <v>1921615</v>
      </c>
      <c r="U152" s="20">
        <f t="shared" si="34"/>
        <v>3663625.8781355936</v>
      </c>
      <c r="V152" s="20"/>
      <c r="W152" s="4">
        <f t="shared" si="72"/>
        <v>-2.2954357871105557E-3</v>
      </c>
      <c r="X152" s="20">
        <f t="shared" si="36"/>
        <v>-8428.9661016948521</v>
      </c>
      <c r="Y152" s="17" t="s">
        <v>3785</v>
      </c>
      <c r="Z152" s="30">
        <f t="shared" si="49"/>
        <v>1.1028845414543056</v>
      </c>
    </row>
    <row r="153" spans="1:26" x14ac:dyDescent="0.15">
      <c r="A153" s="1">
        <v>42905</v>
      </c>
      <c r="B153">
        <f t="shared" si="33"/>
        <v>1</v>
      </c>
      <c r="C153" s="30">
        <v>0</v>
      </c>
      <c r="D153" s="20">
        <v>2052765.08</v>
      </c>
      <c r="E153" s="20">
        <v>2052765.08</v>
      </c>
      <c r="F153" s="4">
        <f t="shared" si="47"/>
        <v>8.6610760007257426E-3</v>
      </c>
      <c r="G153">
        <v>-76.510000000000005</v>
      </c>
      <c r="H153">
        <v>425.62</v>
      </c>
      <c r="I153">
        <v>-502.13</v>
      </c>
      <c r="J153">
        <v>17703</v>
      </c>
      <c r="K153" s="30">
        <v>0</v>
      </c>
      <c r="L153" s="18">
        <f t="shared" si="73"/>
        <v>17626.490000000002</v>
      </c>
      <c r="M153" s="37">
        <f t="shared" si="64"/>
        <v>17626.489999999991</v>
      </c>
      <c r="N153" s="17" t="s">
        <v>3790</v>
      </c>
      <c r="O153" s="41">
        <f ca="1">SUMIFS(Stock!$O:$O,Stock!$A:$A,'Asset Line A share'!$A153,Stock!$I:$I,O$2)</f>
        <v>72983</v>
      </c>
      <c r="P153" s="41">
        <f ca="1">SUMIFS(Stock!$O:$O,Stock!$A:$A,'Asset Line A share'!$A153,Stock!$I:$I,P$2)</f>
        <v>195991</v>
      </c>
      <c r="Q153" s="40">
        <f t="shared" ca="1" si="57"/>
        <v>5.8317690421056962E-3</v>
      </c>
      <c r="R153" s="40">
        <f t="shared" ca="1" si="58"/>
        <v>-2.5620053982070607E-3</v>
      </c>
      <c r="S153" s="41">
        <f t="shared" ca="1" si="60"/>
        <v>1888475.9500000002</v>
      </c>
      <c r="T153" s="30">
        <v>1950841</v>
      </c>
      <c r="U153" s="20">
        <f t="shared" ref="U153:U203" si="74">T153/1.18+E153</f>
        <v>3706020.1647457629</v>
      </c>
      <c r="V153" s="20"/>
      <c r="W153" s="4">
        <f t="shared" si="72"/>
        <v>1.1571674625178607E-2</v>
      </c>
      <c r="X153" s="20">
        <f t="shared" si="36"/>
        <v>42394.286610169336</v>
      </c>
      <c r="Y153" s="17" t="s">
        <v>3791</v>
      </c>
      <c r="Z153" s="30">
        <f t="shared" si="49"/>
        <v>1.1156467625171542</v>
      </c>
    </row>
    <row r="154" spans="1:26" ht="67.5" x14ac:dyDescent="0.15">
      <c r="A154" s="1">
        <v>42906</v>
      </c>
      <c r="B154">
        <f t="shared" si="33"/>
        <v>2</v>
      </c>
      <c r="C154" s="30">
        <v>0</v>
      </c>
      <c r="D154" s="20">
        <v>2043917.79</v>
      </c>
      <c r="E154" s="20">
        <v>2043917.79</v>
      </c>
      <c r="F154" s="4">
        <f t="shared" si="47"/>
        <v>-4.3099378911882757E-3</v>
      </c>
      <c r="G154">
        <v>-248.25</v>
      </c>
      <c r="H154">
        <v>-466.55</v>
      </c>
      <c r="I154">
        <v>218.3</v>
      </c>
      <c r="J154">
        <v>-8599</v>
      </c>
      <c r="K154" s="30">
        <v>0</v>
      </c>
      <c r="L154" s="18">
        <f t="shared" ref="L154:L155" si="75">G154+J154+K154</f>
        <v>-8847.25</v>
      </c>
      <c r="M154" s="37">
        <f t="shared" si="64"/>
        <v>-8847.2900000000373</v>
      </c>
      <c r="N154" s="17" t="s">
        <v>3812</v>
      </c>
      <c r="O154" s="41">
        <f ca="1">SUMIFS(Stock!$O:$O,Stock!$A:$A,'Asset Line A share'!$A154,Stock!$I:$I,O$2)</f>
        <v>325992</v>
      </c>
      <c r="P154" s="41">
        <f ca="1">SUMIFS(Stock!$O:$O,Stock!$A:$A,'Asset Line A share'!$A154,Stock!$I:$I,P$2)</f>
        <v>193077</v>
      </c>
      <c r="Q154" s="40">
        <f t="shared" ca="1" si="57"/>
        <v>-1.43117009006356E-3</v>
      </c>
      <c r="R154" s="40">
        <f t="shared" ca="1" si="58"/>
        <v>1.1306369997462153E-3</v>
      </c>
      <c r="S154" s="41">
        <f t="shared" ca="1" si="60"/>
        <v>2021390.9500000002</v>
      </c>
      <c r="T154" s="30">
        <v>1939197</v>
      </c>
      <c r="U154" s="20">
        <f t="shared" si="74"/>
        <v>3687305.0781355933</v>
      </c>
      <c r="V154" s="2"/>
      <c r="W154" s="4">
        <f t="shared" ref="W154" si="76">(U154-V154)/(U153)-1</f>
        <v>-5.049914943313194E-3</v>
      </c>
      <c r="X154" s="20">
        <f t="shared" ref="X154:X162" si="77">(U154-V154)-(U153)</f>
        <v>-18715.086610169616</v>
      </c>
      <c r="Y154" s="17" t="s">
        <v>3814</v>
      </c>
      <c r="Z154" s="30">
        <f t="shared" si="49"/>
        <v>1.1100128412596599</v>
      </c>
    </row>
    <row r="155" spans="1:26" ht="54" x14ac:dyDescent="0.15">
      <c r="A155" s="1">
        <v>42907</v>
      </c>
      <c r="B155">
        <f t="shared" si="33"/>
        <v>3</v>
      </c>
      <c r="C155" s="30">
        <v>0</v>
      </c>
      <c r="D155" s="20">
        <v>2086394.72</v>
      </c>
      <c r="E155" s="20">
        <v>2086394.72</v>
      </c>
      <c r="F155" s="4">
        <f t="shared" si="47"/>
        <v>2.0782112767852468E-2</v>
      </c>
      <c r="G155">
        <v>-3904.52</v>
      </c>
      <c r="H155">
        <v>-1169.8399999999999</v>
      </c>
      <c r="I155">
        <v>-2734.68</v>
      </c>
      <c r="J155">
        <v>46332</v>
      </c>
      <c r="K155" s="30">
        <v>0</v>
      </c>
      <c r="L155" s="18">
        <f t="shared" si="75"/>
        <v>42427.48</v>
      </c>
      <c r="M155" s="37">
        <f t="shared" si="64"/>
        <v>42476.929999999935</v>
      </c>
      <c r="N155" s="17" t="s">
        <v>3820</v>
      </c>
      <c r="O155" s="41">
        <f ca="1">SUMIFS(Stock!$O:$O,Stock!$A:$A,'Asset Line A share'!$A155,Stock!$I:$I,O$2)</f>
        <v>49200</v>
      </c>
      <c r="P155" s="41">
        <f ca="1">SUMIFS(Stock!$O:$O,Stock!$A:$A,'Asset Line A share'!$A155,Stock!$I:$I,P$2)</f>
        <v>626535</v>
      </c>
      <c r="Q155" s="40">
        <f t="shared" ca="1" si="57"/>
        <v>-2.377723577235772E-2</v>
      </c>
      <c r="R155" s="40">
        <f t="shared" ca="1" si="58"/>
        <v>-4.3647681294740111E-3</v>
      </c>
      <c r="S155" s="41">
        <f t="shared" ca="1" si="60"/>
        <v>1444055.9500000002</v>
      </c>
      <c r="T155" s="30">
        <v>1971193</v>
      </c>
      <c r="U155" s="20">
        <f t="shared" si="74"/>
        <v>3756897.2623728812</v>
      </c>
      <c r="V155" s="2"/>
      <c r="W155" s="4">
        <f t="shared" ref="W155:W159" si="78">(U155-V155)/(U154)-1</f>
        <v>1.8873454396259426E-2</v>
      </c>
      <c r="X155" s="20">
        <f t="shared" si="77"/>
        <v>69592.184237287845</v>
      </c>
      <c r="Y155" s="17" t="s">
        <v>3821</v>
      </c>
      <c r="Z155" s="30">
        <f t="shared" si="49"/>
        <v>1.1309626179984364</v>
      </c>
    </row>
    <row r="156" spans="1:26" ht="40.5" x14ac:dyDescent="0.15">
      <c r="A156" s="1">
        <v>42908</v>
      </c>
      <c r="B156">
        <f t="shared" si="33"/>
        <v>4</v>
      </c>
      <c r="C156" s="30">
        <v>0</v>
      </c>
      <c r="D156" s="20">
        <v>2082909.96</v>
      </c>
      <c r="E156" s="20">
        <v>2082909.96</v>
      </c>
      <c r="F156" s="4">
        <f t="shared" si="47"/>
        <v>-1.6702304538041002E-3</v>
      </c>
      <c r="G156">
        <v>-2452.9699999999998</v>
      </c>
      <c r="H156">
        <v>-739.52</v>
      </c>
      <c r="I156">
        <v>-1713.44</v>
      </c>
      <c r="J156">
        <v>1016</v>
      </c>
      <c r="K156" s="30">
        <f>+-3-2044.8</f>
        <v>-2047.8</v>
      </c>
      <c r="L156" s="18">
        <f t="shared" ref="L156:L162" si="79">G156+J156+K156</f>
        <v>-3484.7699999999995</v>
      </c>
      <c r="M156" s="37">
        <f t="shared" si="64"/>
        <v>-3484.7600000000093</v>
      </c>
      <c r="N156" s="17" t="s">
        <v>3852</v>
      </c>
      <c r="O156" s="41">
        <f ca="1">SUMIFS(Stock!$O:$O,Stock!$A:$A,'Asset Line A share'!$A156,Stock!$I:$I,O$2)</f>
        <v>252564</v>
      </c>
      <c r="P156" s="41">
        <f ca="1">SUMIFS(Stock!$O:$O,Stock!$A:$A,'Asset Line A share'!$A156,Stock!$I:$I,P$2)</f>
        <v>43800</v>
      </c>
      <c r="Q156" s="40">
        <f t="shared" ca="1" si="57"/>
        <v>-2.928049920020272E-3</v>
      </c>
      <c r="R156" s="40">
        <f t="shared" ca="1" si="58"/>
        <v>-3.9119634703196349E-2</v>
      </c>
      <c r="S156" s="41">
        <f t="shared" ca="1" si="60"/>
        <v>1652819.9500000002</v>
      </c>
      <c r="T156">
        <v>1981054</v>
      </c>
      <c r="U156" s="20">
        <f t="shared" si="74"/>
        <v>3761769.2820338984</v>
      </c>
      <c r="W156" s="4">
        <f t="shared" si="78"/>
        <v>1.2968200407854624E-3</v>
      </c>
      <c r="X156" s="20">
        <f t="shared" si="77"/>
        <v>4872.0196610172279</v>
      </c>
      <c r="Y156" s="17" t="s">
        <v>3906</v>
      </c>
      <c r="Z156" s="30">
        <f t="shared" si="49"/>
        <v>1.1324292729868359</v>
      </c>
    </row>
    <row r="157" spans="1:26" ht="54" x14ac:dyDescent="0.15">
      <c r="A157" s="1">
        <v>42909</v>
      </c>
      <c r="B157">
        <f t="shared" si="33"/>
        <v>5</v>
      </c>
      <c r="C157" s="30">
        <v>0</v>
      </c>
      <c r="D157" s="20">
        <v>2095485.23</v>
      </c>
      <c r="E157" s="20">
        <v>2095485.23</v>
      </c>
      <c r="F157" s="4">
        <f t="shared" si="47"/>
        <v>6.037356506759517E-3</v>
      </c>
      <c r="G157">
        <v>-5286.42</v>
      </c>
      <c r="H157">
        <v>1281.32</v>
      </c>
      <c r="I157">
        <v>-6567.73</v>
      </c>
      <c r="J157">
        <v>18125</v>
      </c>
      <c r="K157" s="30">
        <f>39.69863-7-296</f>
        <v>-263.30137000000002</v>
      </c>
      <c r="L157" s="18">
        <f t="shared" si="79"/>
        <v>12575.278630000001</v>
      </c>
      <c r="M157" s="37">
        <f t="shared" si="64"/>
        <v>12575.270000000019</v>
      </c>
      <c r="N157" s="17" t="s">
        <v>3855</v>
      </c>
      <c r="O157" s="41">
        <f ca="1">SUMIFS(Stock!$O:$O,Stock!$A:$A,'Asset Line A share'!$A157,Stock!$I:$I,O$2)</f>
        <v>48545</v>
      </c>
      <c r="P157" s="41">
        <f ca="1">SUMIFS(Stock!$O:$O,Stock!$A:$A,'Asset Line A share'!$A157,Stock!$I:$I,P$2)</f>
        <v>537085</v>
      </c>
      <c r="Q157" s="40">
        <f t="shared" ca="1" si="57"/>
        <v>2.6394479349057573E-2</v>
      </c>
      <c r="R157" s="40">
        <f t="shared" ca="1" si="58"/>
        <v>-1.222847407765996E-2</v>
      </c>
      <c r="S157" s="41">
        <f t="shared" ca="1" si="60"/>
        <v>1164279.9500000002</v>
      </c>
      <c r="T157" s="30">
        <v>1988776</v>
      </c>
      <c r="U157" s="20">
        <f t="shared" si="74"/>
        <v>3780888.6198305087</v>
      </c>
      <c r="W157" s="4">
        <f t="shared" si="78"/>
        <v>5.0825386575203968E-3</v>
      </c>
      <c r="X157" s="20">
        <f t="shared" si="77"/>
        <v>19119.337796610314</v>
      </c>
      <c r="Y157" s="17" t="s">
        <v>3854</v>
      </c>
      <c r="Z157" s="30">
        <f t="shared" si="49"/>
        <v>1.1381848885436991</v>
      </c>
    </row>
    <row r="158" spans="1:26" ht="27" x14ac:dyDescent="0.15">
      <c r="A158" s="1">
        <v>42912</v>
      </c>
      <c r="B158">
        <f t="shared" si="33"/>
        <v>1</v>
      </c>
      <c r="C158" s="30">
        <v>0</v>
      </c>
      <c r="D158" s="20">
        <v>2107502.31</v>
      </c>
      <c r="E158" s="20">
        <v>2107502.31</v>
      </c>
      <c r="F158" s="4">
        <f t="shared" si="47"/>
        <v>5.7347481280027868E-3</v>
      </c>
      <c r="G158">
        <v>0</v>
      </c>
      <c r="H158">
        <v>0</v>
      </c>
      <c r="I158">
        <v>0</v>
      </c>
      <c r="J158">
        <v>8397</v>
      </c>
      <c r="K158" s="30">
        <f>54.08+3720-154</f>
        <v>3620.08</v>
      </c>
      <c r="L158" s="18">
        <f t="shared" si="79"/>
        <v>12017.08</v>
      </c>
      <c r="M158" s="37">
        <f t="shared" si="64"/>
        <v>12017.080000000075</v>
      </c>
      <c r="N158" s="17" t="s">
        <v>3857</v>
      </c>
      <c r="O158" s="41">
        <f ca="1">SUMIFS(Stock!$O:$O,Stock!$A:$A,'Asset Line A share'!$A158,Stock!$I:$I,O$2)</f>
        <v>0</v>
      </c>
      <c r="P158" s="41">
        <f ca="1">SUMIFS(Stock!$O:$O,Stock!$A:$A,'Asset Line A share'!$A158,Stock!$I:$I,P$2)</f>
        <v>0</v>
      </c>
      <c r="Q158" s="40" t="str">
        <f t="shared" ca="1" si="57"/>
        <v/>
      </c>
      <c r="R158" s="40" t="str">
        <f t="shared" ca="1" si="58"/>
        <v/>
      </c>
      <c r="S158" s="41">
        <f t="shared" ca="1" si="60"/>
        <v>1164279.9500000002</v>
      </c>
      <c r="T158" s="30">
        <v>1999903</v>
      </c>
      <c r="U158" s="20">
        <f t="shared" si="74"/>
        <v>3802335.3608474578</v>
      </c>
      <c r="V158" s="20"/>
      <c r="W158" s="4">
        <f t="shared" si="78"/>
        <v>5.6724075140595076E-3</v>
      </c>
      <c r="X158" s="20">
        <f t="shared" si="77"/>
        <v>21446.741016949061</v>
      </c>
      <c r="Y158" s="17" t="s">
        <v>3856</v>
      </c>
      <c r="Z158" s="30">
        <f t="shared" si="49"/>
        <v>1.1446411370578633</v>
      </c>
    </row>
    <row r="159" spans="1:26" x14ac:dyDescent="0.15">
      <c r="A159" s="1">
        <v>42913</v>
      </c>
      <c r="B159">
        <f t="shared" si="33"/>
        <v>2</v>
      </c>
      <c r="C159" s="30">
        <v>0</v>
      </c>
      <c r="D159" s="20">
        <v>2109948.31</v>
      </c>
      <c r="E159" s="20">
        <v>2109948.31</v>
      </c>
      <c r="F159" s="4">
        <f t="shared" si="47"/>
        <v>1.1606155724688261E-3</v>
      </c>
      <c r="G159">
        <v>0</v>
      </c>
      <c r="H159">
        <v>0</v>
      </c>
      <c r="I159">
        <v>0</v>
      </c>
      <c r="J159">
        <v>1234</v>
      </c>
      <c r="K159" s="30">
        <f>+-8+1220</f>
        <v>1212</v>
      </c>
      <c r="L159" s="18">
        <f t="shared" si="79"/>
        <v>2446</v>
      </c>
      <c r="M159" s="37">
        <f t="shared" si="64"/>
        <v>2446</v>
      </c>
      <c r="N159" s="17" t="s">
        <v>3859</v>
      </c>
      <c r="O159" s="41">
        <f ca="1">SUMIFS(Stock!$O:$O,Stock!$A:$A,'Asset Line A share'!$A159,Stock!$I:$I,O$2)</f>
        <v>0</v>
      </c>
      <c r="P159" s="41">
        <f ca="1">SUMIFS(Stock!$O:$O,Stock!$A:$A,'Asset Line A share'!$A159,Stock!$I:$I,P$2)</f>
        <v>0</v>
      </c>
      <c r="Q159" s="40" t="str">
        <f t="shared" ca="1" si="57"/>
        <v/>
      </c>
      <c r="R159" s="40" t="str">
        <f t="shared" ca="1" si="58"/>
        <v/>
      </c>
      <c r="S159" s="41">
        <f t="shared" ca="1" si="60"/>
        <v>1164279.9500000002</v>
      </c>
      <c r="T159" s="30">
        <v>2000517</v>
      </c>
      <c r="U159" s="20">
        <f t="shared" si="74"/>
        <v>3805301.6998305088</v>
      </c>
      <c r="W159" s="4">
        <f t="shared" si="78"/>
        <v>7.8013607468596646E-4</v>
      </c>
      <c r="X159" s="20">
        <f t="shared" si="77"/>
        <v>2966.3389830510132</v>
      </c>
      <c r="Y159" s="17" t="s">
        <v>3858</v>
      </c>
      <c r="Z159" s="30">
        <f t="shared" si="49"/>
        <v>1.1455341129014518</v>
      </c>
    </row>
    <row r="160" spans="1:26" ht="27" x14ac:dyDescent="0.15">
      <c r="A160" s="1">
        <v>42914</v>
      </c>
      <c r="B160">
        <f t="shared" si="33"/>
        <v>3</v>
      </c>
      <c r="C160" s="30">
        <v>0</v>
      </c>
      <c r="D160" s="20">
        <v>2091185.38</v>
      </c>
      <c r="E160" s="20">
        <v>2091185.38</v>
      </c>
      <c r="F160" s="4">
        <f t="shared" si="47"/>
        <v>-8.89260173392592E-3</v>
      </c>
      <c r="G160">
        <v>-1531.08</v>
      </c>
      <c r="H160">
        <v>-1531.08</v>
      </c>
      <c r="I160">
        <v>0</v>
      </c>
      <c r="J160" s="30">
        <v>-22907</v>
      </c>
      <c r="K160" s="30">
        <f>94.35616+1340+4240</f>
        <v>5674.3561600000003</v>
      </c>
      <c r="L160" s="18">
        <f t="shared" si="79"/>
        <v>-18763.723840000002</v>
      </c>
      <c r="M160" s="37">
        <f t="shared" si="64"/>
        <v>-18762.930000000168</v>
      </c>
      <c r="N160" s="17" t="s">
        <v>3897</v>
      </c>
      <c r="O160" s="41">
        <f ca="1">SUMIFS(Stock!$O:$O,Stock!$A:$A,'Asset Line A share'!$A160,Stock!$I:$I,O$2)</f>
        <v>825162.7</v>
      </c>
      <c r="P160" s="41">
        <f ca="1">SUMIFS(Stock!$O:$O,Stock!$A:$A,'Asset Line A share'!$A160,Stock!$I:$I,P$2)</f>
        <v>0</v>
      </c>
      <c r="Q160" s="40">
        <f t="shared" ca="1" si="57"/>
        <v>-1.8554886206077904E-3</v>
      </c>
      <c r="R160" s="40" t="str">
        <f t="shared" ca="1" si="58"/>
        <v/>
      </c>
      <c r="S160" s="41">
        <f t="shared" ca="1" si="60"/>
        <v>1989442.6500000001</v>
      </c>
      <c r="T160" s="30">
        <v>1994160</v>
      </c>
      <c r="U160" s="20">
        <f t="shared" si="74"/>
        <v>3781151.4816949153</v>
      </c>
      <c r="W160" s="4">
        <f t="shared" ref="W160:W161" si="80">(U160-V160)/(U159)-1</f>
        <v>-6.3464660730235822E-3</v>
      </c>
      <c r="X160" s="20">
        <f t="shared" si="77"/>
        <v>-24150.218135593459</v>
      </c>
      <c r="Y160" s="39" t="s">
        <v>3898</v>
      </c>
      <c r="Z160" s="30">
        <f t="shared" si="49"/>
        <v>1.1382640195184315</v>
      </c>
    </row>
    <row r="161" spans="1:26" ht="27" x14ac:dyDescent="0.15">
      <c r="A161" s="1">
        <v>42915</v>
      </c>
      <c r="B161">
        <f t="shared" si="33"/>
        <v>4</v>
      </c>
      <c r="C161" s="30">
        <v>0</v>
      </c>
      <c r="D161" s="20">
        <v>2104699.38</v>
      </c>
      <c r="E161" s="20">
        <v>2104699.38</v>
      </c>
      <c r="F161" s="4">
        <f t="shared" si="47"/>
        <v>6.4623634658349527E-3</v>
      </c>
      <c r="G161">
        <v>0</v>
      </c>
      <c r="H161">
        <v>0</v>
      </c>
      <c r="I161">
        <v>0</v>
      </c>
      <c r="J161">
        <v>10654</v>
      </c>
      <c r="K161" s="30">
        <f>1470+1390</f>
        <v>2860</v>
      </c>
      <c r="L161" s="18">
        <f t="shared" si="79"/>
        <v>13514</v>
      </c>
      <c r="M161" s="37">
        <f t="shared" si="64"/>
        <v>13514</v>
      </c>
      <c r="N161" s="17" t="s">
        <v>3899</v>
      </c>
      <c r="O161" s="41">
        <f ca="1">SUMIFS(Stock!$O:$O,Stock!$A:$A,'Asset Line A share'!$A161,Stock!$I:$I,O$2)</f>
        <v>0</v>
      </c>
      <c r="P161" s="41">
        <f ca="1">SUMIFS(Stock!$O:$O,Stock!$A:$A,'Asset Line A share'!$A161,Stock!$I:$I,P$2)</f>
        <v>0</v>
      </c>
      <c r="Q161" s="40" t="str">
        <f t="shared" ca="1" si="57"/>
        <v/>
      </c>
      <c r="R161" s="40" t="str">
        <f t="shared" ca="1" si="58"/>
        <v/>
      </c>
      <c r="S161" s="41">
        <f t="shared" ca="1" si="60"/>
        <v>1989442.6500000001</v>
      </c>
      <c r="T161" s="30">
        <v>2127016</v>
      </c>
      <c r="U161" s="20">
        <f t="shared" si="74"/>
        <v>3907255.3122033896</v>
      </c>
      <c r="V161" s="30">
        <f>16000*6.8</f>
        <v>108800</v>
      </c>
      <c r="W161" s="4">
        <f t="shared" si="80"/>
        <v>4.5763388724955334E-3</v>
      </c>
      <c r="X161" s="20">
        <f t="shared" si="77"/>
        <v>17303.830508474261</v>
      </c>
      <c r="Y161" s="39" t="s">
        <v>3900</v>
      </c>
      <c r="Z161" s="30">
        <f t="shared" si="49"/>
        <v>1.1434731013981168</v>
      </c>
    </row>
    <row r="162" spans="1:26" x14ac:dyDescent="0.15">
      <c r="A162" s="1">
        <v>42916</v>
      </c>
      <c r="B162">
        <f t="shared" si="33"/>
        <v>5</v>
      </c>
      <c r="C162" s="30">
        <v>0</v>
      </c>
      <c r="D162" s="20">
        <v>2110484.4500000002</v>
      </c>
      <c r="E162" s="20">
        <v>2110484.4500000002</v>
      </c>
      <c r="F162" s="4">
        <f t="shared" si="47"/>
        <v>2.7486443218320833E-3</v>
      </c>
      <c r="G162">
        <v>-452.91</v>
      </c>
      <c r="H162" s="30">
        <v>-452.91</v>
      </c>
      <c r="I162">
        <v>0</v>
      </c>
      <c r="J162">
        <v>3898</v>
      </c>
      <c r="K162" s="30">
        <f>810+1530</f>
        <v>2340</v>
      </c>
      <c r="L162" s="18">
        <f t="shared" si="79"/>
        <v>5785.09</v>
      </c>
      <c r="M162" s="37">
        <f t="shared" si="64"/>
        <v>5785.070000000298</v>
      </c>
      <c r="N162" s="17" t="s">
        <v>3904</v>
      </c>
      <c r="O162" s="41">
        <f ca="1">SUMIFS(Stock!$O:$O,Stock!$A:$A,'Asset Line A share'!$A162,Stock!$I:$I,O$2)</f>
        <v>0</v>
      </c>
      <c r="P162" s="41">
        <f ca="1">SUMIFS(Stock!$O:$O,Stock!$A:$A,'Asset Line A share'!$A162,Stock!$I:$I,P$2)</f>
        <v>389733</v>
      </c>
      <c r="Q162" s="40" t="str">
        <f t="shared" ca="1" si="57"/>
        <v/>
      </c>
      <c r="R162" s="40">
        <f t="shared" ca="1" si="58"/>
        <v>0</v>
      </c>
      <c r="S162" s="41">
        <f t="shared" ca="1" si="60"/>
        <v>1599709.6500000001</v>
      </c>
      <c r="T162" s="30">
        <v>2123738</v>
      </c>
      <c r="U162" s="20">
        <f t="shared" si="74"/>
        <v>3910262.416101695</v>
      </c>
      <c r="W162" s="4">
        <f t="shared" ref="W162" si="81">(U162-V162)/(U161)-1</f>
        <v>7.69620528485504E-4</v>
      </c>
      <c r="X162" s="20">
        <f t="shared" si="77"/>
        <v>3007.1038983054459</v>
      </c>
      <c r="Y162" s="17" t="s">
        <v>3905</v>
      </c>
      <c r="Z162" s="30">
        <f t="shared" si="49"/>
        <v>1.1443531417707238</v>
      </c>
    </row>
    <row r="163" spans="1:26" ht="27" x14ac:dyDescent="0.15">
      <c r="A163" s="1">
        <v>42919</v>
      </c>
      <c r="B163">
        <f t="shared" si="33"/>
        <v>1</v>
      </c>
      <c r="C163" s="30">
        <v>0</v>
      </c>
      <c r="D163" s="20">
        <v>2082465.97</v>
      </c>
      <c r="E163" s="20">
        <v>2082465.97</v>
      </c>
      <c r="F163" s="4">
        <f t="shared" si="47"/>
        <v>-1.3275852375979502E-2</v>
      </c>
      <c r="G163">
        <v>0</v>
      </c>
      <c r="H163">
        <v>0</v>
      </c>
      <c r="I163">
        <v>0</v>
      </c>
      <c r="J163">
        <v>-29111</v>
      </c>
      <c r="K163" s="30">
        <f>1680-460-21.88-105.6</f>
        <v>1092.52</v>
      </c>
      <c r="L163" s="18">
        <f t="shared" ref="L163:L175" si="82">G163+J163+K163</f>
        <v>-28018.48</v>
      </c>
      <c r="M163" s="37">
        <f t="shared" si="64"/>
        <v>-28018.480000000214</v>
      </c>
      <c r="N163" s="17" t="s">
        <v>3908</v>
      </c>
      <c r="O163" s="41">
        <f ca="1">SUMIFS(Stock!$O:$O,Stock!$A:$A,'Asset Line A share'!$A163,Stock!$I:$I,O$2)</f>
        <v>0</v>
      </c>
      <c r="P163" s="41">
        <f ca="1">SUMIFS(Stock!$O:$O,Stock!$A:$A,'Asset Line A share'!$A163,Stock!$I:$I,P$2)</f>
        <v>0</v>
      </c>
      <c r="Q163" s="40" t="str">
        <f t="shared" ca="1" si="57"/>
        <v/>
      </c>
      <c r="R163" s="40" t="str">
        <f t="shared" ca="1" si="58"/>
        <v/>
      </c>
      <c r="S163" s="41">
        <f t="shared" ca="1" si="60"/>
        <v>1599709.6500000001</v>
      </c>
      <c r="T163">
        <v>2115818</v>
      </c>
      <c r="U163" s="20">
        <f t="shared" si="74"/>
        <v>3875532.0716949152</v>
      </c>
      <c r="W163" s="4">
        <f t="shared" ref="W163:W168" si="83">(U163-V163)/(U162)-1</f>
        <v>-8.8818449277897615E-3</v>
      </c>
      <c r="X163" s="20">
        <f t="shared" ref="X163:X168" si="84">(U163-V163)-(U162)</f>
        <v>-34730.344406779855</v>
      </c>
      <c r="Y163" s="17" t="s">
        <v>3907</v>
      </c>
      <c r="Z163" s="30">
        <f t="shared" ref="Z163:Z206" si="85">Z162*(1+W163)</f>
        <v>1.1341891746228872</v>
      </c>
    </row>
    <row r="164" spans="1:26" x14ac:dyDescent="0.15">
      <c r="A164" s="1">
        <v>42920</v>
      </c>
      <c r="B164">
        <f t="shared" si="33"/>
        <v>2</v>
      </c>
      <c r="C164" s="30">
        <v>0</v>
      </c>
      <c r="D164" s="20">
        <v>2085794.64</v>
      </c>
      <c r="E164" s="20">
        <v>2085794.64</v>
      </c>
      <c r="F164" s="4">
        <f t="shared" si="47"/>
        <v>1.598427080179432E-3</v>
      </c>
      <c r="G164">
        <v>1000.875</v>
      </c>
      <c r="H164">
        <v>1583.04</v>
      </c>
      <c r="I164">
        <v>-582.16999999999996</v>
      </c>
      <c r="J164">
        <v>478</v>
      </c>
      <c r="K164" s="30">
        <v>1850</v>
      </c>
      <c r="L164" s="18">
        <f t="shared" si="82"/>
        <v>3328.875</v>
      </c>
      <c r="M164" s="37">
        <f t="shared" si="64"/>
        <v>3328.6699999999255</v>
      </c>
      <c r="N164" s="17" t="s">
        <v>3934</v>
      </c>
      <c r="O164" s="41">
        <f ca="1">SUMIFS(Stock!$O:$O,Stock!$A:$A,'Asset Line A share'!$A164,Stock!$I:$I,O$2)</f>
        <v>370167.8</v>
      </c>
      <c r="P164" s="41">
        <f ca="1">SUMIFS(Stock!$O:$O,Stock!$A:$A,'Asset Line A share'!$A164,Stock!$I:$I,P$2)</f>
        <v>345625</v>
      </c>
      <c r="Q164" s="40">
        <f t="shared" ref="Q164:Q180" ca="1" si="86">IF(O164&lt;&gt;0,+H164/O164,"")</f>
        <v>4.2765470146241789E-3</v>
      </c>
      <c r="R164" s="40">
        <f t="shared" ref="R164:R180" ca="1" si="87">IF(P164&lt;&gt;0,+I164/P164,"")</f>
        <v>-1.6843978300180831E-3</v>
      </c>
      <c r="S164" s="41">
        <f t="shared" ca="1" si="60"/>
        <v>1624252.4500000002</v>
      </c>
      <c r="T164" s="30">
        <v>2105763</v>
      </c>
      <c r="U164" s="20">
        <f t="shared" si="74"/>
        <v>3870339.5552542373</v>
      </c>
      <c r="W164" s="4">
        <f t="shared" si="83"/>
        <v>-1.3398202736087939E-3</v>
      </c>
      <c r="X164" s="20">
        <f t="shared" si="84"/>
        <v>-5192.5164406779222</v>
      </c>
      <c r="Y164" s="17" t="s">
        <v>3933</v>
      </c>
      <c r="Z164" s="30">
        <f t="shared" si="85"/>
        <v>1.1326695649726197</v>
      </c>
    </row>
    <row r="165" spans="1:26" ht="40.5" x14ac:dyDescent="0.15">
      <c r="A165" s="1">
        <v>42921</v>
      </c>
      <c r="B165">
        <f t="shared" si="33"/>
        <v>3</v>
      </c>
      <c r="C165" s="30">
        <v>0</v>
      </c>
      <c r="D165" s="20">
        <v>2124895.09</v>
      </c>
      <c r="E165" s="20">
        <v>2124895.09</v>
      </c>
      <c r="F165" s="4">
        <f t="shared" si="47"/>
        <v>1.8746068884327061E-2</v>
      </c>
      <c r="G165">
        <v>3269.66</v>
      </c>
      <c r="H165">
        <v>3664.48</v>
      </c>
      <c r="I165">
        <v>-394.83</v>
      </c>
      <c r="J165">
        <v>33844</v>
      </c>
      <c r="K165" s="30">
        <f>2030-43.2</f>
        <v>1986.8</v>
      </c>
      <c r="L165" s="18">
        <f t="shared" si="82"/>
        <v>39100.460000000006</v>
      </c>
      <c r="M165" s="37">
        <f t="shared" si="64"/>
        <v>39100.449999999953</v>
      </c>
      <c r="N165" s="17" t="s">
        <v>3948</v>
      </c>
      <c r="O165" s="41">
        <f ca="1">SUMIFS(Stock!$O:$O,Stock!$A:$A,'Asset Line A share'!$A165,Stock!$I:$I,O$2)</f>
        <v>221266</v>
      </c>
      <c r="P165" s="41">
        <f ca="1">SUMIFS(Stock!$O:$O,Stock!$A:$A,'Asset Line A share'!$A165,Stock!$I:$I,P$2)</f>
        <v>355380.45</v>
      </c>
      <c r="Q165" s="40">
        <f t="shared" ca="1" si="86"/>
        <v>1.6561423806639972E-2</v>
      </c>
      <c r="R165" s="40">
        <f t="shared" ca="1" si="87"/>
        <v>-1.1110065283557382E-3</v>
      </c>
      <c r="S165" s="41">
        <f t="shared" ca="1" si="60"/>
        <v>1490138.0000000002</v>
      </c>
      <c r="T165">
        <v>2130289</v>
      </c>
      <c r="U165" s="20">
        <f t="shared" si="74"/>
        <v>3930224.7510169493</v>
      </c>
      <c r="W165" s="4">
        <f t="shared" si="83"/>
        <v>1.5472853197444625E-2</v>
      </c>
      <c r="X165" s="20">
        <f t="shared" si="84"/>
        <v>59885.195762712043</v>
      </c>
      <c r="Y165" s="17" t="s">
        <v>3949</v>
      </c>
      <c r="Z165" s="30">
        <f t="shared" si="85"/>
        <v>1.1501951948726545</v>
      </c>
    </row>
    <row r="166" spans="1:26" x14ac:dyDescent="0.15">
      <c r="A166" s="1">
        <v>42922</v>
      </c>
      <c r="B166">
        <f t="shared" si="33"/>
        <v>4</v>
      </c>
      <c r="C166" s="30">
        <v>0</v>
      </c>
      <c r="D166" s="20">
        <v>2132193.19</v>
      </c>
      <c r="E166" s="20">
        <v>2132193.19</v>
      </c>
      <c r="F166" s="4">
        <f t="shared" si="47"/>
        <v>3.4345695626789574E-3</v>
      </c>
      <c r="G166">
        <v>1999.3</v>
      </c>
      <c r="H166">
        <v>2298.37</v>
      </c>
      <c r="I166">
        <v>-299.07</v>
      </c>
      <c r="J166">
        <v>3225.6</v>
      </c>
      <c r="K166" s="30">
        <f>+-4+2240-162.8</f>
        <v>2073.1999999999998</v>
      </c>
      <c r="L166" s="18">
        <f t="shared" si="82"/>
        <v>7298.0999999999995</v>
      </c>
      <c r="M166" s="37">
        <f t="shared" si="64"/>
        <v>7298.1000000000931</v>
      </c>
      <c r="N166" s="17" t="s">
        <v>3966</v>
      </c>
      <c r="O166" s="41">
        <f ca="1">SUMIFS(Stock!$O:$O,Stock!$A:$A,'Asset Line A share'!$A166,Stock!$I:$I,O$2)</f>
        <v>241211</v>
      </c>
      <c r="P166" s="41">
        <f ca="1">SUMIFS(Stock!$O:$O,Stock!$A:$A,'Asset Line A share'!$A166,Stock!$I:$I,P$2)</f>
        <v>269087</v>
      </c>
      <c r="Q166" s="40">
        <f t="shared" ca="1" si="86"/>
        <v>9.5284626323011799E-3</v>
      </c>
      <c r="R166" s="40">
        <f t="shared" ca="1" si="87"/>
        <v>-1.1114249294837729E-3</v>
      </c>
      <c r="S166" s="41">
        <f t="shared" ca="1" si="60"/>
        <v>1462262.0000000002</v>
      </c>
      <c r="T166">
        <v>2131684</v>
      </c>
      <c r="U166" s="20">
        <f t="shared" si="74"/>
        <v>3938705.0544067798</v>
      </c>
      <c r="W166" s="4">
        <f t="shared" si="83"/>
        <v>2.1577146161009253E-3</v>
      </c>
      <c r="X166" s="20">
        <f t="shared" si="84"/>
        <v>8480.3033898305148</v>
      </c>
      <c r="Y166" s="17" t="s">
        <v>3967</v>
      </c>
      <c r="Z166" s="30">
        <f t="shared" si="85"/>
        <v>1.1526769878560004</v>
      </c>
    </row>
    <row r="167" spans="1:26" ht="54" x14ac:dyDescent="0.15">
      <c r="A167" s="1">
        <v>42923</v>
      </c>
      <c r="B167">
        <f t="shared" si="33"/>
        <v>5</v>
      </c>
      <c r="C167" s="30">
        <v>0</v>
      </c>
      <c r="D167" s="20">
        <v>2118422.11</v>
      </c>
      <c r="E167" s="20">
        <v>2118422.11</v>
      </c>
      <c r="F167" s="4">
        <f t="shared" si="47"/>
        <v>-6.4586455226414152E-3</v>
      </c>
      <c r="G167">
        <v>-273.56</v>
      </c>
      <c r="H167">
        <v>647.69000000000005</v>
      </c>
      <c r="I167">
        <v>-921.26</v>
      </c>
      <c r="J167">
        <v>-16025.15</v>
      </c>
      <c r="K167" s="30">
        <f>79.561644-11+2460</f>
        <v>2528.5616439999999</v>
      </c>
      <c r="L167" s="18">
        <f t="shared" si="82"/>
        <v>-13770.148356</v>
      </c>
      <c r="M167" s="37">
        <f t="shared" si="64"/>
        <v>-13771.080000000075</v>
      </c>
      <c r="N167" s="17" t="s">
        <v>3987</v>
      </c>
      <c r="O167" s="41">
        <f ca="1">SUMIFS(Stock!$O:$O,Stock!$A:$A,'Asset Line A share'!$A167,Stock!$I:$I,O$2)</f>
        <v>161442</v>
      </c>
      <c r="P167" s="41">
        <f ca="1">SUMIFS(Stock!$O:$O,Stock!$A:$A,'Asset Line A share'!$A167,Stock!$I:$I,P$2)</f>
        <v>897298</v>
      </c>
      <c r="Q167" s="40">
        <f t="shared" ca="1" si="86"/>
        <v>4.0119052043458333E-3</v>
      </c>
      <c r="R167" s="40">
        <f t="shared" ca="1" si="87"/>
        <v>-1.0267046176409621E-3</v>
      </c>
      <c r="S167" s="41">
        <f t="shared" ca="1" si="60"/>
        <v>726406.00000000023</v>
      </c>
      <c r="T167" s="30">
        <v>2126936</v>
      </c>
      <c r="U167" s="20">
        <f t="shared" si="74"/>
        <v>3920910.24559322</v>
      </c>
      <c r="W167" s="4">
        <f t="shared" si="83"/>
        <v>-4.5179338304731642E-3</v>
      </c>
      <c r="X167" s="20">
        <f t="shared" si="84"/>
        <v>-17794.808813559823</v>
      </c>
      <c r="Y167" s="17" t="s">
        <v>3985</v>
      </c>
      <c r="Z167" s="30">
        <f t="shared" si="85"/>
        <v>1.1474692694969579</v>
      </c>
    </row>
    <row r="168" spans="1:26" ht="40.5" x14ac:dyDescent="0.15">
      <c r="A168" s="1">
        <v>42926</v>
      </c>
      <c r="B168">
        <f t="shared" si="33"/>
        <v>1</v>
      </c>
      <c r="C168" s="30">
        <v>0</v>
      </c>
      <c r="D168" s="20">
        <v>2114121.91</v>
      </c>
      <c r="E168" s="20">
        <v>2114121.91</v>
      </c>
      <c r="F168" s="4">
        <f t="shared" si="47"/>
        <v>-2.0299070613456482E-3</v>
      </c>
      <c r="G168">
        <v>-187.25</v>
      </c>
      <c r="H168" s="30">
        <v>647.69000000000005</v>
      </c>
      <c r="I168" s="30">
        <v>-921.26</v>
      </c>
      <c r="J168">
        <v>-5907</v>
      </c>
      <c r="K168" s="30">
        <f>74.62+2300-135.74-396-13-35.82</f>
        <v>1794.0600000000002</v>
      </c>
      <c r="L168" s="18">
        <f t="shared" si="82"/>
        <v>-4300.1899999999996</v>
      </c>
      <c r="M168" s="37">
        <f t="shared" si="64"/>
        <v>-4300.1999999997206</v>
      </c>
      <c r="N168" s="17" t="s">
        <v>4062</v>
      </c>
      <c r="O168" s="41">
        <f ca="1">SUMIFS(Stock!$O:$O,Stock!$A:$A,'Asset Line A share'!$A168,Stock!$I:$I,O$2)</f>
        <v>19619</v>
      </c>
      <c r="P168" s="41">
        <f ca="1">SUMIFS(Stock!$O:$O,Stock!$A:$A,'Asset Line A share'!$A168,Stock!$I:$I,P$2)</f>
        <v>116502</v>
      </c>
      <c r="Q168" s="40">
        <f t="shared" ca="1" si="86"/>
        <v>3.3013405372343138E-2</v>
      </c>
      <c r="R168" s="40">
        <f t="shared" ca="1" si="87"/>
        <v>-7.9076754047140829E-3</v>
      </c>
      <c r="S168" s="41">
        <f t="shared" ca="1" si="60"/>
        <v>629523.00000000023</v>
      </c>
      <c r="T168" s="30">
        <v>2131024</v>
      </c>
      <c r="U168" s="20">
        <f t="shared" si="74"/>
        <v>3920074.4523728816</v>
      </c>
      <c r="W168" s="4">
        <f t="shared" si="83"/>
        <v>-2.1316305857232987E-4</v>
      </c>
      <c r="X168" s="20">
        <f t="shared" si="84"/>
        <v>-835.79322033841163</v>
      </c>
      <c r="Y168" s="17" t="s">
        <v>3994</v>
      </c>
      <c r="Z168" s="30">
        <f t="shared" si="85"/>
        <v>1.1472246714378542</v>
      </c>
    </row>
    <row r="169" spans="1:26" ht="40.5" x14ac:dyDescent="0.15">
      <c r="A169" s="1">
        <v>42927</v>
      </c>
      <c r="B169">
        <f t="shared" si="33"/>
        <v>2</v>
      </c>
      <c r="C169" s="30">
        <v>0</v>
      </c>
      <c r="D169" s="20">
        <v>2117363.1800000002</v>
      </c>
      <c r="E169" s="20">
        <v>2117363.1800000002</v>
      </c>
      <c r="F169" s="4">
        <f t="shared" si="47"/>
        <v>1.5331518890506768E-3</v>
      </c>
      <c r="G169">
        <v>-1765.66</v>
      </c>
      <c r="H169">
        <v>-1196.76</v>
      </c>
      <c r="I169">
        <v>-568.9</v>
      </c>
      <c r="J169">
        <v>4919</v>
      </c>
      <c r="K169" s="30">
        <f>-3+(1300*2.545/36.5)</f>
        <v>87.643835616438352</v>
      </c>
      <c r="L169" s="18">
        <f t="shared" si="82"/>
        <v>3240.9838356164387</v>
      </c>
      <c r="M169" s="37">
        <f t="shared" si="64"/>
        <v>3241.2700000000186</v>
      </c>
      <c r="N169" s="17" t="s">
        <v>4063</v>
      </c>
      <c r="O169" s="41">
        <f ca="1">SUMIFS(Stock!$O:$O,Stock!$A:$A,'Asset Line A share'!$A169,Stock!$I:$I,O$2)</f>
        <v>1398018</v>
      </c>
      <c r="P169" s="41">
        <f ca="1">SUMIFS(Stock!$O:$O,Stock!$A:$A,'Asset Line A share'!$A169,Stock!$I:$I,P$2)</f>
        <v>334900</v>
      </c>
      <c r="Q169" s="40">
        <f t="shared" ca="1" si="86"/>
        <v>-8.5604048016549143E-4</v>
      </c>
      <c r="R169" s="40">
        <f t="shared" ca="1" si="87"/>
        <v>-1.6987160346372051E-3</v>
      </c>
      <c r="S169" s="41">
        <f t="shared" ca="1" si="60"/>
        <v>1692641.0000000002</v>
      </c>
      <c r="T169" s="30">
        <v>2151549</v>
      </c>
      <c r="U169" s="20">
        <f t="shared" si="74"/>
        <v>3940709.7901694919</v>
      </c>
      <c r="W169" s="4">
        <f t="shared" ref="W169:W171" si="88">(U169-V169)/(U168)-1</f>
        <v>5.2640168056297121E-3</v>
      </c>
      <c r="X169" s="20">
        <f t="shared" ref="X169:X171" si="89">(U169-V169)-(U168)</f>
        <v>20635.337796610314</v>
      </c>
      <c r="Y169" s="17" t="s">
        <v>4064</v>
      </c>
      <c r="Z169" s="30">
        <f t="shared" si="85"/>
        <v>1.1532636813881361</v>
      </c>
    </row>
    <row r="170" spans="1:26" ht="108" x14ac:dyDescent="0.15">
      <c r="A170" s="1">
        <v>42928</v>
      </c>
      <c r="B170">
        <f t="shared" si="33"/>
        <v>3</v>
      </c>
      <c r="C170" s="30">
        <v>0</v>
      </c>
      <c r="D170" s="20">
        <v>2126306.29</v>
      </c>
      <c r="E170" s="20">
        <v>2126306.29</v>
      </c>
      <c r="F170" s="4">
        <f t="shared" si="47"/>
        <v>4.2237014813868434E-3</v>
      </c>
      <c r="G170">
        <v>78.5</v>
      </c>
      <c r="H170">
        <v>2007.11</v>
      </c>
      <c r="I170">
        <v>-1928.62</v>
      </c>
      <c r="J170">
        <v>9024</v>
      </c>
      <c r="K170" s="30">
        <f>21.45205-180</f>
        <v>-158.54795000000001</v>
      </c>
      <c r="L170" s="18">
        <f t="shared" si="82"/>
        <v>8943.9520499999999</v>
      </c>
      <c r="M170" s="37">
        <f t="shared" ref="M170:M187" si="90">+E170-E169</f>
        <v>8943.1099999998696</v>
      </c>
      <c r="N170" s="17" t="s">
        <v>4095</v>
      </c>
      <c r="O170" s="41">
        <f ca="1">SUMIFS(Stock!$O:$O,Stock!$A:$A,'Asset Line A share'!$A170,Stock!$I:$I,O$2)</f>
        <v>375571.20000000001</v>
      </c>
      <c r="P170" s="41">
        <f ca="1">SUMIFS(Stock!$O:$O,Stock!$A:$A,'Asset Line A share'!$A170,Stock!$I:$I,P$2)</f>
        <v>907488</v>
      </c>
      <c r="Q170" s="40">
        <f t="shared" ca="1" si="86"/>
        <v>5.3441531193020118E-3</v>
      </c>
      <c r="R170" s="40">
        <f t="shared" ca="1" si="87"/>
        <v>-2.1252292041327265E-3</v>
      </c>
      <c r="S170" s="41">
        <f t="shared" ca="1" si="60"/>
        <v>1160724.2000000002</v>
      </c>
      <c r="T170">
        <v>2137948</v>
      </c>
      <c r="U170" s="20">
        <f t="shared" si="74"/>
        <v>3938126.6289830511</v>
      </c>
      <c r="W170" s="4">
        <f t="shared" si="88"/>
        <v>-6.5550657723767447E-4</v>
      </c>
      <c r="X170" s="20">
        <f t="shared" si="89"/>
        <v>-2583.1611864408478</v>
      </c>
      <c r="Y170" s="17" t="s">
        <v>4094</v>
      </c>
      <c r="Z170" s="30">
        <f t="shared" si="85"/>
        <v>1.1525077094596967</v>
      </c>
    </row>
    <row r="171" spans="1:26" ht="81" x14ac:dyDescent="0.15">
      <c r="A171" s="1">
        <v>42929</v>
      </c>
      <c r="B171">
        <f t="shared" si="33"/>
        <v>4</v>
      </c>
      <c r="C171" s="30">
        <v>0</v>
      </c>
      <c r="D171" s="20">
        <v>2113386.61</v>
      </c>
      <c r="E171" s="20">
        <v>2113386.61</v>
      </c>
      <c r="F171" s="4">
        <f t="shared" si="47"/>
        <v>-6.0761142742046248E-3</v>
      </c>
      <c r="G171">
        <v>-2950.09</v>
      </c>
      <c r="H171">
        <v>-2383.86</v>
      </c>
      <c r="I171">
        <v>-566.22</v>
      </c>
      <c r="J171">
        <v>-10010</v>
      </c>
      <c r="K171" s="30">
        <v>-4</v>
      </c>
      <c r="L171" s="18">
        <f t="shared" si="82"/>
        <v>-12964.09</v>
      </c>
      <c r="M171" s="37">
        <f t="shared" si="90"/>
        <v>-12919.680000000168</v>
      </c>
      <c r="N171" s="17" t="s">
        <v>4134</v>
      </c>
      <c r="O171" s="41">
        <f ca="1">SUMIFS(Stock!$O:$O,Stock!$A:$A,'Asset Line A share'!$A171,Stock!$I:$I,O$2)</f>
        <v>981384.4</v>
      </c>
      <c r="P171" s="41">
        <f ca="1">SUMIFS(Stock!$O:$O,Stock!$A:$A,'Asset Line A share'!$A171,Stock!$I:$I,P$2)</f>
        <v>653866</v>
      </c>
      <c r="Q171" s="40">
        <f t="shared" ca="1" si="86"/>
        <v>-2.4290787585374294E-3</v>
      </c>
      <c r="R171" s="40">
        <f t="shared" ca="1" si="87"/>
        <v>-8.6595724506244407E-4</v>
      </c>
      <c r="S171" s="41">
        <f t="shared" ca="1" si="60"/>
        <v>1488242.6</v>
      </c>
      <c r="T171">
        <v>2160206</v>
      </c>
      <c r="U171" s="20">
        <f t="shared" si="74"/>
        <v>3944069.6608474576</v>
      </c>
      <c r="W171" s="4">
        <f t="shared" si="88"/>
        <v>1.5091012616679222E-3</v>
      </c>
      <c r="X171" s="20">
        <f t="shared" si="89"/>
        <v>5943.031864406541</v>
      </c>
      <c r="Y171" s="17" t="s">
        <v>4133</v>
      </c>
      <c r="Z171" s="30">
        <f t="shared" si="85"/>
        <v>1.1542469602981245</v>
      </c>
    </row>
    <row r="172" spans="1:26" ht="121.5" x14ac:dyDescent="0.15">
      <c r="A172" s="1">
        <v>42930</v>
      </c>
      <c r="B172">
        <f t="shared" si="33"/>
        <v>5</v>
      </c>
      <c r="C172" s="30">
        <v>0</v>
      </c>
      <c r="D172" s="20">
        <v>2128899.7000000002</v>
      </c>
      <c r="E172" s="20">
        <v>2128899.7000000002</v>
      </c>
      <c r="F172" s="4">
        <f t="shared" si="47"/>
        <v>7.340393814646351E-3</v>
      </c>
      <c r="G172">
        <v>-775.08</v>
      </c>
      <c r="H172">
        <v>0</v>
      </c>
      <c r="I172" s="30">
        <v>-775.08</v>
      </c>
      <c r="J172">
        <v>16309</v>
      </c>
      <c r="K172" s="30">
        <f>92.38356-167.2</f>
        <v>-74.816439999999986</v>
      </c>
      <c r="L172" s="18">
        <f t="shared" si="82"/>
        <v>15459.10356</v>
      </c>
      <c r="M172" s="37">
        <f t="shared" si="90"/>
        <v>15513.090000000317</v>
      </c>
      <c r="N172" s="17" t="s">
        <v>4140</v>
      </c>
      <c r="O172" s="41">
        <f ca="1">SUMIFS(Stock!$O:$O,Stock!$A:$A,'Asset Line A share'!$A172,Stock!$I:$I,O$2)</f>
        <v>0</v>
      </c>
      <c r="P172" s="41">
        <f ca="1">SUMIFS(Stock!$O:$O,Stock!$A:$A,'Asset Line A share'!$A172,Stock!$I:$I,P$2)</f>
        <v>593448</v>
      </c>
      <c r="Q172" s="40" t="str">
        <f t="shared" ca="1" si="86"/>
        <v/>
      </c>
      <c r="R172" s="40">
        <f t="shared" ca="1" si="87"/>
        <v>-1.3060621992154325E-3</v>
      </c>
      <c r="S172" s="41">
        <f t="shared" ca="1" si="60"/>
        <v>894794.60000000021</v>
      </c>
      <c r="T172">
        <v>2164729</v>
      </c>
      <c r="U172" s="20">
        <f t="shared" si="74"/>
        <v>3963415.8016949156</v>
      </c>
      <c r="W172" s="4">
        <f t="shared" ref="W172" si="91">(U172-V172)/(U171)-1</f>
        <v>4.9051214889803685E-3</v>
      </c>
      <c r="X172" s="20">
        <f t="shared" ref="X172" si="92">(U172-V172)-(U171)</f>
        <v>19346.140847458038</v>
      </c>
      <c r="Y172" s="17" t="s">
        <v>4141</v>
      </c>
      <c r="Z172" s="30">
        <f t="shared" si="85"/>
        <v>1.1599086818666731</v>
      </c>
    </row>
    <row r="173" spans="1:26" ht="40.5" x14ac:dyDescent="0.15">
      <c r="A173" s="1">
        <v>42933</v>
      </c>
      <c r="B173">
        <f t="shared" si="33"/>
        <v>1</v>
      </c>
      <c r="C173" s="30">
        <v>0</v>
      </c>
      <c r="D173" s="20">
        <v>2129142.42</v>
      </c>
      <c r="E173" s="20">
        <v>2129142.42</v>
      </c>
      <c r="F173" s="4">
        <f t="shared" si="47"/>
        <v>1.1401194711035956E-4</v>
      </c>
      <c r="G173">
        <v>6666.56</v>
      </c>
      <c r="H173">
        <v>7063.41</v>
      </c>
      <c r="I173">
        <v>-396.85</v>
      </c>
      <c r="J173">
        <v>-6153</v>
      </c>
      <c r="K173" s="30">
        <f>85.9-5-135.74-216</f>
        <v>-270.84000000000003</v>
      </c>
      <c r="L173" s="18">
        <f t="shared" si="82"/>
        <v>242.72000000000037</v>
      </c>
      <c r="M173" s="37">
        <f t="shared" si="90"/>
        <v>242.71999999973923</v>
      </c>
      <c r="N173" s="17" t="s">
        <v>4167</v>
      </c>
      <c r="O173" s="41">
        <f ca="1">SUMIFS(Stock!$O:$O,Stock!$A:$A,'Asset Line A share'!$A173,Stock!$I:$I,O$2)</f>
        <v>828967.6</v>
      </c>
      <c r="P173" s="41">
        <f ca="1">SUMIFS(Stock!$O:$O,Stock!$A:$A,'Asset Line A share'!$A173,Stock!$I:$I,P$2)</f>
        <v>180068</v>
      </c>
      <c r="Q173" s="40">
        <f t="shared" ca="1" si="86"/>
        <v>8.5207310876806285E-3</v>
      </c>
      <c r="R173" s="40">
        <f t="shared" ca="1" si="87"/>
        <v>-2.2038896416909171E-3</v>
      </c>
      <c r="S173" s="41">
        <f t="shared" ca="1" si="60"/>
        <v>1543694.2000000002</v>
      </c>
      <c r="T173" s="30">
        <v>2167356</v>
      </c>
      <c r="U173" s="20">
        <f t="shared" si="74"/>
        <v>3965884.7928813556</v>
      </c>
      <c r="W173" s="4">
        <f t="shared" ref="W173" si="93">(U173-V173)/(U172)-1</f>
        <v>6.2294528507056413E-4</v>
      </c>
      <c r="X173" s="20">
        <f t="shared" ref="X173" si="94">(U173-V173)-(U172)</f>
        <v>2468.991186439991</v>
      </c>
      <c r="Y173" s="17" t="s">
        <v>4166</v>
      </c>
      <c r="Z173" s="30">
        <f t="shared" si="85"/>
        <v>1.1606312415111544</v>
      </c>
    </row>
    <row r="174" spans="1:26" ht="135" x14ac:dyDescent="0.15">
      <c r="A174" s="1">
        <v>42934</v>
      </c>
      <c r="B174">
        <f t="shared" si="33"/>
        <v>2</v>
      </c>
      <c r="C174" s="30">
        <v>0</v>
      </c>
      <c r="D174" s="20">
        <v>2115714.86</v>
      </c>
      <c r="E174" s="20">
        <v>2115714.86</v>
      </c>
      <c r="F174" s="4">
        <f t="shared" si="47"/>
        <v>-6.306557923917544E-3</v>
      </c>
      <c r="G174">
        <v>-2934.38</v>
      </c>
      <c r="H174">
        <v>1573.38</v>
      </c>
      <c r="I174">
        <v>-4507.76</v>
      </c>
      <c r="J174">
        <v>-10523.8</v>
      </c>
      <c r="K174" s="30">
        <f>44.63-14</f>
        <v>30.630000000000003</v>
      </c>
      <c r="L174" s="18">
        <f t="shared" si="82"/>
        <v>-13427.550000000001</v>
      </c>
      <c r="M174" s="37">
        <f t="shared" si="90"/>
        <v>-13427.560000000056</v>
      </c>
      <c r="N174" s="17" t="s">
        <v>4181</v>
      </c>
      <c r="O174" s="41">
        <f ca="1">SUMIFS(Stock!$O:$O,Stock!$A:$A,'Asset Line A share'!$A174,Stock!$I:$I,O$2)</f>
        <v>121000</v>
      </c>
      <c r="P174" s="41">
        <f ca="1">SUMIFS(Stock!$O:$O,Stock!$A:$A,'Asset Line A share'!$A174,Stock!$I:$I,P$2)</f>
        <v>1046370</v>
      </c>
      <c r="Q174" s="40">
        <f t="shared" ca="1" si="86"/>
        <v>1.300314049586777E-2</v>
      </c>
      <c r="R174" s="40">
        <f t="shared" ca="1" si="87"/>
        <v>-4.3079981268576125E-3</v>
      </c>
      <c r="S174" s="41">
        <f t="shared" ca="1" si="60"/>
        <v>618324.20000000007</v>
      </c>
      <c r="T174" s="30">
        <v>2171895</v>
      </c>
      <c r="U174" s="20">
        <f t="shared" si="74"/>
        <v>3956303.8430508478</v>
      </c>
      <c r="W174" s="4">
        <f t="shared" ref="W174" si="95">(U174-V174)/(U173)-1</f>
        <v>-2.4158416925538218E-3</v>
      </c>
      <c r="X174" s="20">
        <f t="shared" ref="X174" si="96">(U174-V174)-(U173)</f>
        <v>-9580.9498305078596</v>
      </c>
      <c r="Y174" s="17" t="s">
        <v>4180</v>
      </c>
      <c r="Z174" s="30">
        <f t="shared" si="85"/>
        <v>1.1578273401682313</v>
      </c>
    </row>
    <row r="175" spans="1:26" ht="162" x14ac:dyDescent="0.15">
      <c r="A175" s="1">
        <v>42935</v>
      </c>
      <c r="B175">
        <f t="shared" si="33"/>
        <v>3</v>
      </c>
      <c r="C175" s="30">
        <v>0</v>
      </c>
      <c r="D175" s="20">
        <v>2124713.7000000002</v>
      </c>
      <c r="E175" s="20">
        <v>2124713.7000000002</v>
      </c>
      <c r="F175" s="4">
        <f t="shared" si="47"/>
        <v>4.2533330791090229E-3</v>
      </c>
      <c r="G175">
        <v>175.86</v>
      </c>
      <c r="H175" s="30">
        <v>175.86</v>
      </c>
      <c r="I175">
        <v>0</v>
      </c>
      <c r="J175">
        <v>8713.65</v>
      </c>
      <c r="K175" s="30">
        <f>123.34-14</f>
        <v>109.34</v>
      </c>
      <c r="L175" s="18">
        <f t="shared" si="82"/>
        <v>8998.85</v>
      </c>
      <c r="M175" s="37">
        <f t="shared" si="90"/>
        <v>8998.8400000003166</v>
      </c>
      <c r="N175" s="17" t="s">
        <v>4186</v>
      </c>
      <c r="O175" s="41">
        <f ca="1">SUMIFS(Stock!$O:$O,Stock!$A:$A,'Asset Line A share'!$A175,Stock!$I:$I,O$2)</f>
        <v>56885</v>
      </c>
      <c r="P175" s="41">
        <f ca="1">SUMIFS(Stock!$O:$O,Stock!$A:$A,'Asset Line A share'!$A175,Stock!$I:$I,P$2)</f>
        <v>0</v>
      </c>
      <c r="Q175" s="40">
        <f t="shared" ca="1" si="86"/>
        <v>3.0915003955348515E-3</v>
      </c>
      <c r="R175" s="40" t="str">
        <f t="shared" ca="1" si="87"/>
        <v/>
      </c>
      <c r="S175" s="41">
        <f t="shared" ca="1" si="60"/>
        <v>675209.20000000007</v>
      </c>
      <c r="T175">
        <v>2180052</v>
      </c>
      <c r="U175" s="20">
        <f t="shared" si="74"/>
        <v>3972215.3949152548</v>
      </c>
      <c r="W175" s="4">
        <f t="shared" ref="W175" si="97">(U175-V175)/(U174)-1</f>
        <v>4.021822513039508E-3</v>
      </c>
      <c r="X175" s="20">
        <f t="shared" ref="X175" si="98">(U175-V175)-(U174)</f>
        <v>15911.551864407025</v>
      </c>
      <c r="Y175" s="17" t="s">
        <v>4187</v>
      </c>
      <c r="Z175" s="30">
        <f t="shared" si="85"/>
        <v>1.1624839162311325</v>
      </c>
    </row>
    <row r="176" spans="1:26" ht="54" x14ac:dyDescent="0.15">
      <c r="A176" s="1">
        <v>42936</v>
      </c>
      <c r="B176">
        <f t="shared" si="33"/>
        <v>4</v>
      </c>
      <c r="C176" s="30">
        <v>0</v>
      </c>
      <c r="D176" s="20">
        <v>2130907.33</v>
      </c>
      <c r="E176" s="20">
        <v>2130907.33</v>
      </c>
      <c r="F176" s="4">
        <f t="shared" si="47"/>
        <v>2.9150421536792148E-3</v>
      </c>
      <c r="G176">
        <v>-894.3</v>
      </c>
      <c r="H176">
        <v>0</v>
      </c>
      <c r="I176" s="30">
        <v>-894.3</v>
      </c>
      <c r="J176">
        <v>6922.55</v>
      </c>
      <c r="K176" s="30">
        <f>180.37-15</f>
        <v>165.37</v>
      </c>
      <c r="L176" s="18">
        <f t="shared" ref="L176:L181" si="99">G176+J176+K176</f>
        <v>6193.62</v>
      </c>
      <c r="M176" s="37">
        <f t="shared" si="90"/>
        <v>6193.6299999998882</v>
      </c>
      <c r="N176" s="17" t="s">
        <v>4193</v>
      </c>
      <c r="O176" s="41">
        <f ca="1">SUMIFS(Stock!$O:$O,Stock!$A:$A,'Asset Line A share'!$A176,Stock!$I:$I,O$2)</f>
        <v>0</v>
      </c>
      <c r="P176" s="41">
        <f ca="1">SUMIFS(Stock!$O:$O,Stock!$A:$A,'Asset Line A share'!$A176,Stock!$I:$I,P$2)</f>
        <v>100276</v>
      </c>
      <c r="Q176" s="40" t="str">
        <f t="shared" ca="1" si="86"/>
        <v/>
      </c>
      <c r="R176" s="40">
        <f t="shared" ca="1" si="87"/>
        <v>-8.9183852566915318E-3</v>
      </c>
      <c r="S176" s="41">
        <f t="shared" ca="1" si="60"/>
        <v>574933.20000000007</v>
      </c>
      <c r="T176" s="30">
        <v>2181069</v>
      </c>
      <c r="U176" s="20">
        <f t="shared" si="74"/>
        <v>3979270.8893220341</v>
      </c>
      <c r="W176" s="4">
        <f t="shared" ref="W176" si="100">(U176-V176)/(U175)-1</f>
        <v>1.7762114350119429E-3</v>
      </c>
      <c r="X176" s="20">
        <f t="shared" ref="X176" si="101">(U176-V176)-(U175)</f>
        <v>7055.4944067792967</v>
      </c>
      <c r="Y176" s="17" t="s">
        <v>4192</v>
      </c>
      <c r="Z176" s="30">
        <f t="shared" si="85"/>
        <v>1.1645487334561597</v>
      </c>
    </row>
    <row r="177" spans="1:26" ht="81" x14ac:dyDescent="0.15">
      <c r="A177" s="1">
        <v>42937</v>
      </c>
      <c r="B177">
        <f t="shared" si="33"/>
        <v>5</v>
      </c>
      <c r="C177" s="30">
        <v>0</v>
      </c>
      <c r="D177" s="20">
        <v>2127005.4</v>
      </c>
      <c r="E177" s="20">
        <v>2127005.4</v>
      </c>
      <c r="F177" s="4">
        <f t="shared" si="47"/>
        <v>-1.8311120080478638E-3</v>
      </c>
      <c r="G177">
        <v>-2544.5700000000002</v>
      </c>
      <c r="H177" s="30">
        <v>-2544.5700000000002</v>
      </c>
      <c r="I177">
        <v>0</v>
      </c>
      <c r="J177">
        <v>-1847.15</v>
      </c>
      <c r="K177" s="30">
        <f>509.38-13-6.6</f>
        <v>489.78</v>
      </c>
      <c r="L177" s="18">
        <f t="shared" si="99"/>
        <v>-3901.9400000000005</v>
      </c>
      <c r="M177" s="37">
        <f t="shared" si="90"/>
        <v>-3901.9300000001676</v>
      </c>
      <c r="N177" s="17" t="s">
        <v>4201</v>
      </c>
      <c r="O177" s="41">
        <f ca="1">SUMIFS(Stock!$O:$O,Stock!$A:$A,'Asset Line A share'!$A177,Stock!$I:$I,O$2)</f>
        <v>111636</v>
      </c>
      <c r="P177" s="41">
        <f ca="1">SUMIFS(Stock!$O:$O,Stock!$A:$A,'Asset Line A share'!$A177,Stock!$I:$I,P$2)</f>
        <v>0</v>
      </c>
      <c r="Q177" s="40">
        <f t="shared" ca="1" si="86"/>
        <v>-2.2793453724604968E-2</v>
      </c>
      <c r="R177" s="40" t="str">
        <f t="shared" ca="1" si="87"/>
        <v/>
      </c>
      <c r="S177" s="41">
        <f t="shared" ca="1" si="60"/>
        <v>686569.20000000007</v>
      </c>
      <c r="T177">
        <v>2178861</v>
      </c>
      <c r="U177" s="20">
        <f t="shared" si="74"/>
        <v>3973497.7728813561</v>
      </c>
      <c r="V177" s="20"/>
      <c r="W177" s="4">
        <f t="shared" ref="W177:W178" si="102">(U177-V177)/(U176)-1</f>
        <v>-1.4507975458944999E-3</v>
      </c>
      <c r="X177" s="20">
        <f t="shared" ref="X177:X178" si="103">(U177-V177)-(U176)</f>
        <v>-5773.1164406780154</v>
      </c>
      <c r="Y177" s="17" t="s">
        <v>4198</v>
      </c>
      <c r="Z177" s="30">
        <f t="shared" si="85"/>
        <v>1.162859209011587</v>
      </c>
    </row>
    <row r="178" spans="1:26" ht="27" x14ac:dyDescent="0.15">
      <c r="A178" s="1">
        <v>42940</v>
      </c>
      <c r="B178">
        <f t="shared" si="33"/>
        <v>1</v>
      </c>
      <c r="C178" s="30">
        <v>0</v>
      </c>
      <c r="D178" s="20">
        <v>2129195.35</v>
      </c>
      <c r="E178" s="20">
        <v>2129195.35</v>
      </c>
      <c r="F178" s="4">
        <f t="shared" si="47"/>
        <v>1.0295930607417958E-3</v>
      </c>
      <c r="G178">
        <v>-972.84</v>
      </c>
      <c r="H178" s="30">
        <v>-972.84</v>
      </c>
      <c r="I178">
        <v>0</v>
      </c>
      <c r="J178">
        <v>3028.05</v>
      </c>
      <c r="K178" s="30">
        <f>145.73-11</f>
        <v>134.72999999999999</v>
      </c>
      <c r="L178" s="18">
        <f t="shared" si="99"/>
        <v>2189.94</v>
      </c>
      <c r="M178" s="37">
        <f t="shared" si="90"/>
        <v>2189.9500000001863</v>
      </c>
      <c r="N178" s="17" t="s">
        <v>4214</v>
      </c>
      <c r="O178" s="41">
        <f ca="1">SUMIFS(Stock!$O:$O,Stock!$A:$A,'Asset Line A share'!$A178,Stock!$I:$I,O$2)</f>
        <v>288875.59999999998</v>
      </c>
      <c r="P178" s="41">
        <f ca="1">SUMIFS(Stock!$O:$O,Stock!$A:$A,'Asset Line A share'!$A178,Stock!$I:$I,P$2)</f>
        <v>0</v>
      </c>
      <c r="Q178" s="40">
        <f t="shared" ca="1" si="86"/>
        <v>-3.3676779901106223E-3</v>
      </c>
      <c r="R178" s="40" t="str">
        <f t="shared" ca="1" si="87"/>
        <v/>
      </c>
      <c r="S178" s="41">
        <f t="shared" ref="S178:S186" ca="1" si="104">+S179+P179-O179</f>
        <v>975444.8</v>
      </c>
      <c r="T178">
        <v>2180896</v>
      </c>
      <c r="U178" s="20">
        <f t="shared" si="74"/>
        <v>3977412.2991525428</v>
      </c>
      <c r="V178" s="20"/>
      <c r="W178" s="4">
        <f t="shared" si="102"/>
        <v>9.8515879331873002E-4</v>
      </c>
      <c r="X178" s="20">
        <f t="shared" si="103"/>
        <v>3914.526271186769</v>
      </c>
      <c r="Y178" s="17" t="s">
        <v>4215</v>
      </c>
      <c r="Z178" s="30">
        <f t="shared" si="85"/>
        <v>1.1640048099867364</v>
      </c>
    </row>
    <row r="179" spans="1:26" ht="67.5" x14ac:dyDescent="0.15">
      <c r="A179" s="1">
        <v>42941</v>
      </c>
      <c r="B179">
        <f t="shared" si="33"/>
        <v>2</v>
      </c>
      <c r="C179" s="30">
        <v>0</v>
      </c>
      <c r="D179" s="20">
        <v>2121443.35</v>
      </c>
      <c r="E179" s="20">
        <v>2121443.35</v>
      </c>
      <c r="F179" s="4">
        <f t="shared" si="47"/>
        <v>-3.6408120091000473E-3</v>
      </c>
      <c r="G179">
        <v>-1116.42</v>
      </c>
      <c r="H179" s="30">
        <v>-1116.42</v>
      </c>
      <c r="I179">
        <v>0</v>
      </c>
      <c r="J179">
        <v>-6775.05</v>
      </c>
      <c r="K179" s="30">
        <f>144.05-7</f>
        <v>137.05000000000001</v>
      </c>
      <c r="L179" s="18">
        <f t="shared" si="99"/>
        <v>-7754.42</v>
      </c>
      <c r="M179" s="37">
        <f t="shared" si="90"/>
        <v>-7752</v>
      </c>
      <c r="N179" s="17" t="s">
        <v>4227</v>
      </c>
      <c r="O179" s="41">
        <f ca="1">SUMIFS(Stock!$O:$O,Stock!$A:$A,'Asset Line A share'!$A179,Stock!$I:$I,O$2)</f>
        <v>394587.8</v>
      </c>
      <c r="P179" s="41">
        <f ca="1">SUMIFS(Stock!$O:$O,Stock!$A:$A,'Asset Line A share'!$A179,Stock!$I:$I,P$2)</f>
        <v>0</v>
      </c>
      <c r="Q179" s="40">
        <f t="shared" ca="1" si="86"/>
        <v>-2.829332280420226E-3</v>
      </c>
      <c r="R179" s="40" t="str">
        <f t="shared" ca="1" si="87"/>
        <v/>
      </c>
      <c r="S179" s="41">
        <f t="shared" ca="1" si="104"/>
        <v>1370032.6</v>
      </c>
      <c r="T179" s="30">
        <v>2180200</v>
      </c>
      <c r="U179" s="20">
        <f t="shared" si="74"/>
        <v>3969070.4686440676</v>
      </c>
      <c r="V179" s="20"/>
      <c r="W179" s="4">
        <f t="shared" ref="W179" si="105">(U179-V179)/(U178)-1</f>
        <v>-2.0973009286093802E-3</v>
      </c>
      <c r="X179" s="20">
        <f t="shared" ref="X179" si="106">(U179-V179)-(U178)</f>
        <v>-8341.8305084751919</v>
      </c>
      <c r="Y179" s="17" t="s">
        <v>4228</v>
      </c>
      <c r="Z179" s="30">
        <f>Z178*(1+W179)</f>
        <v>1.1615635416178454</v>
      </c>
    </row>
    <row r="180" spans="1:26" ht="40.5" x14ac:dyDescent="0.15">
      <c r="A180" s="1">
        <v>42942</v>
      </c>
      <c r="B180">
        <f t="shared" si="33"/>
        <v>3</v>
      </c>
      <c r="C180" s="30">
        <v>0</v>
      </c>
      <c r="D180" s="20">
        <v>2115220.56</v>
      </c>
      <c r="E180" s="20">
        <v>2115220.56</v>
      </c>
      <c r="F180" s="4">
        <f t="shared" si="47"/>
        <v>-2.9332812492965932E-3</v>
      </c>
      <c r="G180">
        <v>3163.78</v>
      </c>
      <c r="H180" s="30">
        <v>3163.78</v>
      </c>
      <c r="I180" s="30">
        <v>0</v>
      </c>
      <c r="J180">
        <v>-9479.4</v>
      </c>
      <c r="K180" s="30">
        <v>92.82</v>
      </c>
      <c r="L180" s="18">
        <f t="shared" si="99"/>
        <v>-6222.7999999999993</v>
      </c>
      <c r="M180" s="37">
        <f t="shared" si="90"/>
        <v>-6222.7900000000373</v>
      </c>
      <c r="N180" s="17" t="s">
        <v>4234</v>
      </c>
      <c r="O180" s="41">
        <f ca="1">SUMIFS(Stock!$O:$O,Stock!$A:$A,'Asset Line A share'!$A180,Stock!$I:$I,O$2)</f>
        <v>706100</v>
      </c>
      <c r="P180" s="41">
        <f ca="1">SUMIFS(Stock!$O:$O,Stock!$A:$A,'Asset Line A share'!$A180,Stock!$I:$I,P$2)</f>
        <v>0</v>
      </c>
      <c r="Q180" s="40">
        <f t="shared" ca="1" si="86"/>
        <v>4.48064013595808E-3</v>
      </c>
      <c r="R180" s="40" t="str">
        <f t="shared" ca="1" si="87"/>
        <v/>
      </c>
      <c r="S180" s="41">
        <f t="shared" ca="1" si="104"/>
        <v>2076132.6</v>
      </c>
      <c r="T180">
        <v>2185992</v>
      </c>
      <c r="U180" s="20">
        <f t="shared" si="74"/>
        <v>3967756.1532203392</v>
      </c>
      <c r="V180" s="20"/>
      <c r="W180" s="4">
        <f t="shared" ref="W180" si="107">(U180-V180)/(U179)-1</f>
        <v>-3.3113935217621293E-4</v>
      </c>
      <c r="X180" s="20">
        <f t="shared" ref="X180" si="108">(U180-V180)-(U179)</f>
        <v>-1314.3154237284325</v>
      </c>
      <c r="Y180" s="17" t="s">
        <v>4235</v>
      </c>
      <c r="Z180" s="30">
        <f>Z179*(1+W180)</f>
        <v>1.1611789022191625</v>
      </c>
    </row>
    <row r="181" spans="1:26" ht="108" x14ac:dyDescent="0.15">
      <c r="A181" s="1">
        <v>42943</v>
      </c>
      <c r="B181">
        <f t="shared" si="33"/>
        <v>4</v>
      </c>
      <c r="C181" s="30">
        <v>0</v>
      </c>
      <c r="D181" s="20">
        <v>2118035.48</v>
      </c>
      <c r="E181" s="20">
        <v>2118035.48</v>
      </c>
      <c r="F181" s="4">
        <f t="shared" si="47"/>
        <v>1.3307926621135557E-3</v>
      </c>
      <c r="G181">
        <v>147.114</v>
      </c>
      <c r="H181">
        <v>-166.8</v>
      </c>
      <c r="I181">
        <v>300.65600000000001</v>
      </c>
      <c r="J181">
        <v>2672.8</v>
      </c>
      <c r="K181" s="30">
        <f>-5</f>
        <v>-5</v>
      </c>
      <c r="L181" s="18">
        <f t="shared" si="99"/>
        <v>2814.9140000000002</v>
      </c>
      <c r="M181" s="37">
        <f t="shared" si="90"/>
        <v>2814.9199999999255</v>
      </c>
      <c r="N181" s="17" t="s">
        <v>4242</v>
      </c>
      <c r="O181" s="41">
        <f ca="1">SUMIFS(Stock!$O:$O,Stock!$A:$A,'Asset Line A share'!$A181,Stock!$I:$I,O$2)</f>
        <v>54614</v>
      </c>
      <c r="P181" s="41">
        <f ca="1">SUMIFS(Stock!$O:$O,Stock!$A:$A,'Asset Line A share'!$A181,Stock!$I:$I,P$2)</f>
        <v>663005</v>
      </c>
      <c r="Q181" s="40">
        <f t="shared" ref="Q181:Q187" ca="1" si="109">IF(O181&lt;&gt;0,+H181/O181,"")</f>
        <v>-3.0541619364997988E-3</v>
      </c>
      <c r="S181" s="41">
        <f t="shared" ca="1" si="104"/>
        <v>1467741.6</v>
      </c>
      <c r="T181">
        <v>2189773</v>
      </c>
      <c r="U181" s="20">
        <f t="shared" si="74"/>
        <v>3973775.3105084747</v>
      </c>
      <c r="V181" s="20"/>
      <c r="W181" s="4">
        <f t="shared" ref="W181" si="110">(U181-V181)/(U180)-1</f>
        <v>1.5170179455836763E-3</v>
      </c>
      <c r="X181" s="20">
        <f t="shared" ref="X181" si="111">(U181-V181)-(U180)</f>
        <v>6019.157288135495</v>
      </c>
      <c r="Y181" s="17" t="s">
        <v>4241</v>
      </c>
      <c r="Z181" s="30">
        <f t="shared" si="85"/>
        <v>1.1629404314518621</v>
      </c>
    </row>
    <row r="182" spans="1:26" ht="40.5" x14ac:dyDescent="0.15">
      <c r="A182" s="1">
        <v>42944</v>
      </c>
      <c r="B182">
        <f t="shared" si="33"/>
        <v>5</v>
      </c>
      <c r="C182" s="30">
        <v>0</v>
      </c>
      <c r="D182" s="20">
        <v>2128347.06</v>
      </c>
      <c r="E182" s="20">
        <v>2128347.06</v>
      </c>
      <c r="F182" s="4">
        <f t="shared" si="47"/>
        <v>4.8684642431013891E-3</v>
      </c>
      <c r="G182">
        <v>34.14</v>
      </c>
      <c r="H182">
        <v>6.64</v>
      </c>
      <c r="I182">
        <v>27.5</v>
      </c>
      <c r="J182">
        <v>10116.950000000001</v>
      </c>
      <c r="K182" s="30">
        <f>56.16*3-8</f>
        <v>160.47999999999999</v>
      </c>
      <c r="L182" s="18">
        <f t="shared" ref="L182:L187" si="112">G182+J182+K182</f>
        <v>10311.57</v>
      </c>
      <c r="M182" s="37">
        <f t="shared" si="90"/>
        <v>10311.580000000075</v>
      </c>
      <c r="N182" s="17" t="s">
        <v>4245</v>
      </c>
      <c r="O182" s="41">
        <f ca="1">SUMIFS(Stock!$O:$O,Stock!$A:$A,'Asset Line A share'!$A182,Stock!$I:$I,O$2)</f>
        <v>18204</v>
      </c>
      <c r="P182" s="41">
        <f ca="1">SUMIFS(Stock!$O:$O,Stock!$A:$A,'Asset Line A share'!$A182,Stock!$I:$I,P$2)</f>
        <v>290580</v>
      </c>
      <c r="Q182" s="40">
        <f t="shared" ca="1" si="109"/>
        <v>3.6475499890134034E-4</v>
      </c>
      <c r="R182" s="30"/>
      <c r="S182" s="41">
        <f t="shared" ca="1" si="104"/>
        <v>1195365.6000000001</v>
      </c>
      <c r="T182" s="30">
        <v>2190524</v>
      </c>
      <c r="U182" s="20">
        <f t="shared" si="74"/>
        <v>3984723.3311864408</v>
      </c>
      <c r="V182" s="20"/>
      <c r="W182" s="4">
        <f t="shared" ref="W182" si="113">(U182-V182)/(U181)-1</f>
        <v>2.7550678693419872E-3</v>
      </c>
      <c r="X182" s="20">
        <f t="shared" ref="X182" si="114">(U182-V182)-(U181)</f>
        <v>10948.020677966066</v>
      </c>
      <c r="Y182" s="17" t="s">
        <v>4246</v>
      </c>
      <c r="Z182" s="30">
        <f t="shared" si="85"/>
        <v>1.1661444112685138</v>
      </c>
    </row>
    <row r="183" spans="1:26" ht="27" x14ac:dyDescent="0.15">
      <c r="A183" s="1">
        <v>42947</v>
      </c>
      <c r="B183">
        <f t="shared" si="33"/>
        <v>1</v>
      </c>
      <c r="C183" s="30">
        <v>0</v>
      </c>
      <c r="D183" s="20">
        <v>2127238.87</v>
      </c>
      <c r="E183" s="20">
        <v>2127238.87</v>
      </c>
      <c r="F183" s="4">
        <f t="shared" si="47"/>
        <v>-5.2068105847358215E-4</v>
      </c>
      <c r="G183">
        <v>251.39</v>
      </c>
      <c r="H183">
        <v>251.39</v>
      </c>
      <c r="I183">
        <v>0</v>
      </c>
      <c r="J183">
        <v>-1467.95</v>
      </c>
      <c r="K183" s="30">
        <f>115.37-7</f>
        <v>108.37</v>
      </c>
      <c r="L183" s="18">
        <f t="shared" si="112"/>
        <v>-1108.19</v>
      </c>
      <c r="M183" s="37">
        <f t="shared" si="90"/>
        <v>-1108.1899999999441</v>
      </c>
      <c r="N183" s="17" t="s">
        <v>4250</v>
      </c>
      <c r="O183" s="41">
        <f ca="1">SUMIFS(Stock!$O:$O,Stock!$A:$A,'Asset Line A share'!$A183,Stock!$I:$I,O$2)</f>
        <v>116442</v>
      </c>
      <c r="P183" s="41">
        <f ca="1">SUMIFS(Stock!$O:$O,Stock!$A:$A,'Asset Line A share'!$A183,Stock!$I:$I,P$2)</f>
        <v>0</v>
      </c>
      <c r="Q183" s="40">
        <f t="shared" ca="1" si="109"/>
        <v>2.1589289088129711E-3</v>
      </c>
      <c r="R183" s="30"/>
      <c r="S183" s="41">
        <f t="shared" ca="1" si="104"/>
        <v>1311807.6000000001</v>
      </c>
      <c r="T183" s="30">
        <v>2191174</v>
      </c>
      <c r="U183" s="20">
        <f t="shared" si="74"/>
        <v>3984165.9886440681</v>
      </c>
      <c r="V183" s="20"/>
      <c r="W183" s="4">
        <f t="shared" ref="W183" si="115">(U183-V183)/(U182)-1</f>
        <v>-1.3986982182945251E-4</v>
      </c>
      <c r="X183" s="20">
        <f t="shared" ref="X183" si="116">(U183-V183)-(U182)</f>
        <v>-557.34254237264395</v>
      </c>
      <c r="Y183" s="17" t="s">
        <v>4251</v>
      </c>
      <c r="Z183" s="30">
        <f t="shared" si="85"/>
        <v>1.1659813028574821</v>
      </c>
    </row>
    <row r="184" spans="1:26" ht="54" x14ac:dyDescent="0.15">
      <c r="A184" s="1">
        <v>42948</v>
      </c>
      <c r="B184">
        <f t="shared" si="33"/>
        <v>2</v>
      </c>
      <c r="C184" s="30">
        <v>0</v>
      </c>
      <c r="D184" s="20">
        <v>2144214.79</v>
      </c>
      <c r="E184" s="20">
        <v>2144214.79</v>
      </c>
      <c r="F184" s="4">
        <f t="shared" si="47"/>
        <v>7.9802603456564647E-3</v>
      </c>
      <c r="G184">
        <v>2550.2199999999998</v>
      </c>
      <c r="H184">
        <v>2550.2199999999998</v>
      </c>
      <c r="I184">
        <v>0</v>
      </c>
      <c r="J184">
        <v>14305.6</v>
      </c>
      <c r="K184" s="30">
        <f>119.0959+1</f>
        <v>120.0959</v>
      </c>
      <c r="L184" s="18">
        <f t="shared" si="112"/>
        <v>16975.9159</v>
      </c>
      <c r="M184" s="37">
        <f t="shared" si="90"/>
        <v>16975.919999999925</v>
      </c>
      <c r="N184" s="17" t="s">
        <v>4267</v>
      </c>
      <c r="O184" s="41">
        <f ca="1">SUMIFS(Stock!$O:$O,Stock!$A:$A,'Asset Line A share'!$A184,Stock!$I:$I,O$2)</f>
        <v>604902</v>
      </c>
      <c r="P184" s="41">
        <f ca="1">SUMIFS(Stock!$O:$O,Stock!$A:$A,'Asset Line A share'!$A184,Stock!$I:$I,P$2)</f>
        <v>0</v>
      </c>
      <c r="Q184" s="40">
        <f t="shared" ca="1" si="109"/>
        <v>4.2159225791946458E-3</v>
      </c>
      <c r="R184" s="30"/>
      <c r="S184" s="41">
        <f t="shared" ca="1" si="104"/>
        <v>1916709.6</v>
      </c>
      <c r="T184" s="30">
        <v>2198432</v>
      </c>
      <c r="U184" s="20">
        <f t="shared" si="74"/>
        <v>4007292.7561016949</v>
      </c>
      <c r="V184" s="20"/>
      <c r="W184" s="4">
        <f t="shared" ref="W184:W192" si="117">(U184-V184)/(U183)-1</f>
        <v>5.8046696657578778E-3</v>
      </c>
      <c r="X184" s="20">
        <f t="shared" ref="X184:X190" si="118">(U184-V184)-(U183)</f>
        <v>23126.76745762676</v>
      </c>
      <c r="Y184" s="17" t="s">
        <v>4266</v>
      </c>
      <c r="Z184" s="30">
        <f t="shared" si="85"/>
        <v>1.1727494391570199</v>
      </c>
    </row>
    <row r="185" spans="1:26" ht="40.5" x14ac:dyDescent="0.15">
      <c r="A185" s="1">
        <v>42949</v>
      </c>
      <c r="B185">
        <f t="shared" si="33"/>
        <v>3</v>
      </c>
      <c r="C185" s="30">
        <v>84071.12</v>
      </c>
      <c r="D185" s="20">
        <v>2219394.06</v>
      </c>
      <c r="E185" s="20">
        <f t="shared" ref="E185:E241" si="119">-C185+D185</f>
        <v>2135322.94</v>
      </c>
      <c r="F185" s="4">
        <f t="shared" si="47"/>
        <v>-4.1469026524157959E-3</v>
      </c>
      <c r="G185">
        <v>210.03</v>
      </c>
      <c r="H185" s="30">
        <v>210.03</v>
      </c>
      <c r="I185">
        <v>0</v>
      </c>
      <c r="J185">
        <v>-9097.4500000000007</v>
      </c>
      <c r="K185" s="30">
        <v>0</v>
      </c>
      <c r="L185" s="18">
        <f t="shared" si="112"/>
        <v>-8887.42</v>
      </c>
      <c r="M185" s="37">
        <f t="shared" si="90"/>
        <v>-8891.8500000000931</v>
      </c>
      <c r="N185" s="17" t="s">
        <v>4273</v>
      </c>
      <c r="O185" s="41">
        <f ca="1">SUMIFS(Stock!$O:$O,Stock!$A:$A,'Asset Line A share'!$A185,Stock!$I:$I,O$2)</f>
        <v>128325</v>
      </c>
      <c r="P185" s="41">
        <f ca="1">SUMIFS(Stock!$O:$O,Stock!$A:$A,'Asset Line A share'!$A185,Stock!$I:$I,P$2)</f>
        <v>0</v>
      </c>
      <c r="Q185" s="40">
        <f t="shared" ca="1" si="109"/>
        <v>1.6367036820572765E-3</v>
      </c>
      <c r="S185" s="41">
        <f t="shared" ca="1" si="104"/>
        <v>2045034.6</v>
      </c>
      <c r="T185">
        <v>2200726</v>
      </c>
      <c r="U185" s="20">
        <f t="shared" si="74"/>
        <v>4000344.9738983051</v>
      </c>
      <c r="V185" s="20"/>
      <c r="W185" s="4">
        <f t="shared" si="117"/>
        <v>-1.7337845339128188E-3</v>
      </c>
      <c r="X185" s="20">
        <f t="shared" si="118"/>
        <v>-6947.7822033897974</v>
      </c>
      <c r="Y185" s="17" t="s">
        <v>4274</v>
      </c>
      <c r="Z185" s="30">
        <f t="shared" si="85"/>
        <v>1.1707161443172545</v>
      </c>
    </row>
    <row r="186" spans="1:26" ht="40.5" x14ac:dyDescent="0.15">
      <c r="A186" s="1">
        <v>42950</v>
      </c>
      <c r="B186">
        <f t="shared" si="33"/>
        <v>4</v>
      </c>
      <c r="C186" s="30">
        <v>645637.79</v>
      </c>
      <c r="D186" s="20">
        <v>2740484.05</v>
      </c>
      <c r="E186" s="20">
        <f t="shared" si="119"/>
        <v>2094846.2599999998</v>
      </c>
      <c r="F186" s="4">
        <f t="shared" si="47"/>
        <v>-1.8955765070364561E-2</v>
      </c>
      <c r="G186">
        <v>-5353.22</v>
      </c>
      <c r="H186" s="30">
        <v>-5353.22</v>
      </c>
      <c r="I186">
        <v>0</v>
      </c>
      <c r="J186">
        <v>-35106.550000000003</v>
      </c>
      <c r="K186" s="30">
        <v>-15.88</v>
      </c>
      <c r="L186" s="18">
        <f t="shared" si="112"/>
        <v>-40475.65</v>
      </c>
      <c r="M186" s="37">
        <f t="shared" si="90"/>
        <v>-40476.680000000168</v>
      </c>
      <c r="N186" s="17" t="s">
        <v>4320</v>
      </c>
      <c r="O186" s="41">
        <f ca="1">SUMIFS(Stock!$O:$O,Stock!$A:$A,'Asset Line A share'!$A186,Stock!$I:$I,O$2)</f>
        <v>677400</v>
      </c>
      <c r="P186" s="41">
        <f ca="1">SUMIFS(Stock!$O:$O,Stock!$A:$A,'Asset Line A share'!$A186,Stock!$I:$I,P$2)</f>
        <v>0</v>
      </c>
      <c r="Q186" s="40">
        <f t="shared" ca="1" si="109"/>
        <v>-7.9025981694715083E-3</v>
      </c>
      <c r="R186" s="30"/>
      <c r="S186" s="41">
        <f t="shared" ca="1" si="104"/>
        <v>2722434.6</v>
      </c>
      <c r="T186" s="30">
        <v>2165217</v>
      </c>
      <c r="U186" s="20">
        <f t="shared" si="74"/>
        <v>3929775.9210169492</v>
      </c>
      <c r="W186" s="4">
        <f t="shared" si="117"/>
        <v>-1.7640741821470129E-2</v>
      </c>
      <c r="X186" s="20">
        <f t="shared" si="118"/>
        <v>-70569.052881355863</v>
      </c>
      <c r="Y186" s="17" t="s">
        <v>4284</v>
      </c>
      <c r="Z186" s="30">
        <f t="shared" si="85"/>
        <v>1.1500638430691268</v>
      </c>
    </row>
    <row r="187" spans="1:26" ht="54" x14ac:dyDescent="0.15">
      <c r="A187" s="1">
        <v>42951</v>
      </c>
      <c r="B187">
        <f t="shared" si="33"/>
        <v>5</v>
      </c>
      <c r="C187" s="30">
        <v>0</v>
      </c>
      <c r="D187" s="20">
        <v>2073703.7</v>
      </c>
      <c r="E187" s="20">
        <f t="shared" si="119"/>
        <v>2073703.7</v>
      </c>
      <c r="F187" s="4">
        <f t="shared" si="47"/>
        <v>-1.0092654723024785E-2</v>
      </c>
      <c r="G187">
        <v>-102.05</v>
      </c>
      <c r="H187">
        <v>0</v>
      </c>
      <c r="I187">
        <v>-102.05</v>
      </c>
      <c r="J187">
        <v>-20901.95</v>
      </c>
      <c r="K187" s="30">
        <v>-121.94</v>
      </c>
      <c r="L187" s="18">
        <f t="shared" si="112"/>
        <v>-21125.94</v>
      </c>
      <c r="M187" s="37">
        <f t="shared" si="90"/>
        <v>-21142.559999999823</v>
      </c>
      <c r="N187" s="17" t="s">
        <v>4297</v>
      </c>
      <c r="O187" s="41">
        <f ca="1">SUMIFS(Stock!$O:$O,Stock!$A:$A,'Asset Line A share'!$A187,Stock!$I:$I,O$2)</f>
        <v>0</v>
      </c>
      <c r="P187" s="41">
        <f ca="1">SUMIFS(Stock!$O:$O,Stock!$A:$A,'Asset Line A share'!$A187,Stock!$I:$I,P$2)</f>
        <v>2180119.6</v>
      </c>
      <c r="Q187" s="40" t="str">
        <f t="shared" ca="1" si="109"/>
        <v/>
      </c>
      <c r="S187" s="41">
        <v>542315</v>
      </c>
      <c r="T187">
        <v>2152990</v>
      </c>
      <c r="U187" s="20">
        <f t="shared" si="74"/>
        <v>3898271.4966101693</v>
      </c>
      <c r="W187" s="4">
        <f t="shared" si="117"/>
        <v>-8.0168500799983056E-3</v>
      </c>
      <c r="X187" s="20">
        <f t="shared" si="118"/>
        <v>-31504.42440677993</v>
      </c>
      <c r="Y187" s="17" t="s">
        <v>4296</v>
      </c>
      <c r="Z187" s="30">
        <f t="shared" si="85"/>
        <v>1.1408439536568149</v>
      </c>
    </row>
    <row r="188" spans="1:26" ht="108" x14ac:dyDescent="0.15">
      <c r="A188" s="1">
        <v>42954</v>
      </c>
      <c r="B188">
        <f t="shared" si="33"/>
        <v>1</v>
      </c>
      <c r="C188" s="30">
        <v>0</v>
      </c>
      <c r="D188" s="20">
        <v>2074102.07</v>
      </c>
      <c r="E188" s="20">
        <f t="shared" si="119"/>
        <v>2074102.07</v>
      </c>
      <c r="F188" s="4">
        <f t="shared" si="47"/>
        <v>1.9210555490656311E-4</v>
      </c>
      <c r="G188">
        <v>-642.41</v>
      </c>
      <c r="H188" s="30">
        <v>-642.41</v>
      </c>
      <c r="I188">
        <v>0</v>
      </c>
      <c r="J188">
        <v>1217.8</v>
      </c>
      <c r="K188" s="30">
        <v>-177</v>
      </c>
      <c r="L188" s="18">
        <f t="shared" ref="L188:L195" si="120">G188+J188+K188</f>
        <v>398.39</v>
      </c>
      <c r="M188" s="37">
        <f t="shared" ref="M188:M195" si="121">+E188-E187</f>
        <v>398.37000000011176</v>
      </c>
      <c r="N188" s="17" t="s">
        <v>4323</v>
      </c>
      <c r="O188" s="41">
        <f ca="1">SUMIFS(Stock!$O:$O,Stock!$A:$A,'Asset Line A share'!$A188,Stock!$I:$I,O$2)</f>
        <v>970685</v>
      </c>
      <c r="P188" s="41">
        <f ca="1">SUMIFS(Stock!$O:$O,Stock!$A:$A,'Asset Line A share'!$A188,Stock!$I:$I,P$2)</f>
        <v>0</v>
      </c>
      <c r="Q188" s="40">
        <f t="shared" ref="Q188" ca="1" si="122">IF(O188&lt;&gt;0,+H188/O188,"")</f>
        <v>-6.6181098914683961E-4</v>
      </c>
      <c r="R188" s="30"/>
      <c r="S188" s="41">
        <f t="shared" ref="S188:S193" ca="1" si="123">+S187+O188-P188</f>
        <v>1513000</v>
      </c>
      <c r="T188" s="30">
        <v>2155132</v>
      </c>
      <c r="U188" s="20">
        <f t="shared" si="74"/>
        <v>3900485.120847458</v>
      </c>
      <c r="W188" s="4">
        <f t="shared" si="117"/>
        <v>5.6784763175521391E-4</v>
      </c>
      <c r="X188" s="20">
        <f t="shared" si="118"/>
        <v>2213.6242372887209</v>
      </c>
      <c r="Y188" s="17" t="s">
        <v>4318</v>
      </c>
      <c r="Z188" s="30">
        <f t="shared" si="85"/>
        <v>1.1414917791941013</v>
      </c>
    </row>
    <row r="189" spans="1:26" x14ac:dyDescent="0.15">
      <c r="A189" s="1">
        <v>42955</v>
      </c>
      <c r="B189">
        <f t="shared" si="33"/>
        <v>2</v>
      </c>
      <c r="C189" s="30">
        <v>0</v>
      </c>
      <c r="D189" s="20">
        <v>2074459.45</v>
      </c>
      <c r="E189" s="20">
        <f t="shared" si="119"/>
        <v>2074459.45</v>
      </c>
      <c r="F189" s="4">
        <f t="shared" si="47"/>
        <v>1.7230588849459494E-4</v>
      </c>
      <c r="G189">
        <v>569.73</v>
      </c>
      <c r="H189" s="30">
        <v>569.73</v>
      </c>
      <c r="I189">
        <v>0</v>
      </c>
      <c r="J189">
        <v>-212.35</v>
      </c>
      <c r="K189" s="30">
        <v>0</v>
      </c>
      <c r="L189" s="18">
        <f t="shared" si="120"/>
        <v>357.38</v>
      </c>
      <c r="M189" s="37">
        <f t="shared" si="121"/>
        <v>357.37999999988824</v>
      </c>
      <c r="N189" s="17" t="s">
        <v>4326</v>
      </c>
      <c r="O189" s="41">
        <f ca="1">SUMIFS(Stock!$O:$O,Stock!$A:$A,'Asset Line A share'!$A189,Stock!$I:$I,O$2)</f>
        <v>267550</v>
      </c>
      <c r="P189" s="41">
        <f ca="1">SUMIFS(Stock!$O:$O,Stock!$A:$A,'Asset Line A share'!$A189,Stock!$I:$I,P$2)</f>
        <v>0</v>
      </c>
      <c r="Q189" s="40">
        <f t="shared" ref="Q189" ca="1" si="124">IF(O189&lt;&gt;0,+H189/O189,"")</f>
        <v>2.1294337507008036E-3</v>
      </c>
      <c r="R189" s="30"/>
      <c r="S189" s="41">
        <f t="shared" ca="1" si="123"/>
        <v>1780550</v>
      </c>
      <c r="T189" s="30">
        <v>2155076</v>
      </c>
      <c r="U189" s="20">
        <f t="shared" si="74"/>
        <v>3900795.0432203393</v>
      </c>
      <c r="W189" s="4">
        <f t="shared" si="117"/>
        <v>7.9457391396031696E-5</v>
      </c>
      <c r="X189" s="20">
        <f t="shared" si="118"/>
        <v>309.9223728813231</v>
      </c>
      <c r="Y189" s="17" t="s">
        <v>4327</v>
      </c>
      <c r="Z189" s="30">
        <f t="shared" si="85"/>
        <v>1.1415824791531761</v>
      </c>
    </row>
    <row r="190" spans="1:26" ht="94.5" x14ac:dyDescent="0.15">
      <c r="A190" s="1">
        <v>42956</v>
      </c>
      <c r="B190">
        <f t="shared" si="33"/>
        <v>3</v>
      </c>
      <c r="C190" s="30">
        <v>0</v>
      </c>
      <c r="D190" s="20">
        <v>2064804.3</v>
      </c>
      <c r="E190" s="20">
        <f t="shared" si="119"/>
        <v>2064804.3</v>
      </c>
      <c r="F190" s="4">
        <f t="shared" si="47"/>
        <v>-4.6542968097061932E-3</v>
      </c>
      <c r="G190">
        <v>0</v>
      </c>
      <c r="H190">
        <v>0</v>
      </c>
      <c r="I190">
        <v>0</v>
      </c>
      <c r="J190">
        <v>-9655.15</v>
      </c>
      <c r="K190" s="30">
        <v>0</v>
      </c>
      <c r="L190" s="18">
        <f t="shared" si="120"/>
        <v>-9655.15</v>
      </c>
      <c r="M190" s="37">
        <f t="shared" si="121"/>
        <v>-9655.1499999999069</v>
      </c>
      <c r="N190" s="17" t="s">
        <v>4328</v>
      </c>
      <c r="O190" s="41">
        <f ca="1">SUMIFS(Stock!$O:$O,Stock!$A:$A,'Asset Line A share'!$A190,Stock!$I:$I,O$2)</f>
        <v>0</v>
      </c>
      <c r="P190" s="41">
        <f ca="1">SUMIFS(Stock!$O:$O,Stock!$A:$A,'Asset Line A share'!$A190,Stock!$I:$I,P$2)</f>
        <v>0</v>
      </c>
      <c r="Q190" s="40" t="str">
        <f t="shared" ref="Q190" ca="1" si="125">IF(O190&lt;&gt;0,+H190/O190,"")</f>
        <v/>
      </c>
      <c r="R190" s="30"/>
      <c r="S190" s="41">
        <f t="shared" ca="1" si="123"/>
        <v>1780550</v>
      </c>
      <c r="T190">
        <v>2138093</v>
      </c>
      <c r="U190" s="20">
        <f t="shared" si="74"/>
        <v>3876747.5203389833</v>
      </c>
      <c r="W190" s="4">
        <f t="shared" si="117"/>
        <v>-6.1647747740940506E-3</v>
      </c>
      <c r="X190" s="20">
        <f t="shared" si="118"/>
        <v>-24047.522881356068</v>
      </c>
      <c r="Y190" s="17" t="s">
        <v>4332</v>
      </c>
      <c r="Z190" s="30">
        <f t="shared" si="85"/>
        <v>1.1345448802831448</v>
      </c>
    </row>
    <row r="191" spans="1:26" ht="135" x14ac:dyDescent="0.15">
      <c r="A191" s="1">
        <v>42957</v>
      </c>
      <c r="B191">
        <f t="shared" si="33"/>
        <v>4</v>
      </c>
      <c r="C191" s="30">
        <v>0</v>
      </c>
      <c r="D191" s="20">
        <v>2061842.57</v>
      </c>
      <c r="E191" s="20">
        <f t="shared" si="119"/>
        <v>2061842.57</v>
      </c>
      <c r="F191" s="4">
        <f t="shared" si="47"/>
        <v>-1.4343877528731896E-3</v>
      </c>
      <c r="G191">
        <v>110.22</v>
      </c>
      <c r="H191" s="30">
        <v>110.22</v>
      </c>
      <c r="I191">
        <v>0</v>
      </c>
      <c r="J191">
        <v>-3071.95</v>
      </c>
      <c r="K191" s="30">
        <v>0</v>
      </c>
      <c r="L191" s="18">
        <f t="shared" si="120"/>
        <v>-2961.73</v>
      </c>
      <c r="M191" s="37">
        <f t="shared" si="121"/>
        <v>-2961.7299999999814</v>
      </c>
      <c r="N191" s="17" t="s">
        <v>4330</v>
      </c>
      <c r="O191" s="41">
        <f ca="1">SUMIFS(Stock!$O:$O,Stock!$A:$A,'Asset Line A share'!$A191,Stock!$I:$I,O$2)</f>
        <v>132600</v>
      </c>
      <c r="P191" s="41">
        <f ca="1">SUMIFS(Stock!$O:$O,Stock!$A:$A,'Asset Line A share'!$A191,Stock!$I:$I,P$2)</f>
        <v>0</v>
      </c>
      <c r="Q191" s="40">
        <f t="shared" ref="Q191" ca="1" si="126">IF(O191&lt;&gt;0,+H191/O191,"")</f>
        <v>8.3122171945701354E-4</v>
      </c>
      <c r="R191" s="30"/>
      <c r="S191" s="41">
        <f t="shared" ca="1" si="123"/>
        <v>1913150</v>
      </c>
      <c r="T191" s="30">
        <v>2138500</v>
      </c>
      <c r="U191" s="20">
        <f t="shared" si="74"/>
        <v>3874130.7055932204</v>
      </c>
      <c r="W191" s="4">
        <f t="shared" si="117"/>
        <v>-6.7500262321285032E-4</v>
      </c>
      <c r="X191" s="20">
        <f t="shared" ref="X191:X192" si="127">(U191-V191)-(U190)</f>
        <v>-2616.8147457628511</v>
      </c>
      <c r="Y191" s="17" t="s">
        <v>4331</v>
      </c>
      <c r="Z191" s="30">
        <f t="shared" si="85"/>
        <v>1.133779059512801</v>
      </c>
    </row>
    <row r="192" spans="1:26" ht="67.5" x14ac:dyDescent="0.15">
      <c r="A192" s="1">
        <v>42958</v>
      </c>
      <c r="B192">
        <f t="shared" si="33"/>
        <v>5</v>
      </c>
      <c r="C192" s="30">
        <v>0</v>
      </c>
      <c r="D192" s="20">
        <v>2041849.99</v>
      </c>
      <c r="E192" s="20">
        <f t="shared" si="119"/>
        <v>2041849.99</v>
      </c>
      <c r="F192" s="4">
        <f t="shared" si="47"/>
        <v>-9.6964629069619113E-3</v>
      </c>
      <c r="G192" s="30">
        <v>3980.67</v>
      </c>
      <c r="H192">
        <v>0</v>
      </c>
      <c r="I192" s="30">
        <v>3980.67</v>
      </c>
      <c r="J192">
        <v>-23973.25</v>
      </c>
      <c r="K192" s="30">
        <v>0</v>
      </c>
      <c r="L192" s="18">
        <f t="shared" si="120"/>
        <v>-19992.580000000002</v>
      </c>
      <c r="M192" s="37">
        <f t="shared" si="121"/>
        <v>-19992.580000000075</v>
      </c>
      <c r="N192" s="63" t="s">
        <v>4336</v>
      </c>
      <c r="O192" s="41">
        <f ca="1">SUMIFS(Stock!$O:$O,Stock!$A:$A,'Asset Line A share'!$A192,Stock!$I:$I,O$2)</f>
        <v>0</v>
      </c>
      <c r="P192" s="41">
        <f ca="1">SUMIFS(Stock!$O:$O,Stock!$A:$A,'Asset Line A share'!$A192,Stock!$I:$I,P$2)</f>
        <v>1557092.4000000001</v>
      </c>
      <c r="Q192" s="40" t="str">
        <f t="shared" ref="Q192" ca="1" si="128">IF(O192&lt;&gt;0,+H192/O192,"")</f>
        <v/>
      </c>
      <c r="R192" s="30"/>
      <c r="S192" s="41">
        <f t="shared" ca="1" si="123"/>
        <v>356057.59999999986</v>
      </c>
      <c r="T192">
        <v>2118714</v>
      </c>
      <c r="U192" s="20">
        <f t="shared" si="74"/>
        <v>3837370.3289830508</v>
      </c>
      <c r="W192" s="4">
        <f t="shared" si="117"/>
        <v>-9.4886774359722592E-3</v>
      </c>
      <c r="X192" s="20">
        <f t="shared" si="127"/>
        <v>-36760.376610169653</v>
      </c>
      <c r="Y192" s="17" t="s">
        <v>4337</v>
      </c>
      <c r="Z192" s="30">
        <f t="shared" si="85"/>
        <v>1.1230209957334241</v>
      </c>
    </row>
    <row r="193" spans="1:26" ht="40.5" x14ac:dyDescent="0.15">
      <c r="A193" s="1">
        <v>42961</v>
      </c>
      <c r="B193" s="30">
        <f t="shared" si="33"/>
        <v>1</v>
      </c>
      <c r="C193" s="30">
        <v>0</v>
      </c>
      <c r="D193" s="20">
        <v>2040429.5100000002</v>
      </c>
      <c r="E193" s="20">
        <f t="shared" si="119"/>
        <v>2040429.5100000002</v>
      </c>
      <c r="F193" s="4">
        <f t="shared" si="47"/>
        <v>-6.9568284005028236E-4</v>
      </c>
      <c r="G193" s="30">
        <v>0</v>
      </c>
      <c r="H193">
        <v>0</v>
      </c>
      <c r="I193">
        <v>0</v>
      </c>
      <c r="J193">
        <v>-1404.5</v>
      </c>
      <c r="K193" s="30">
        <f>-17+1.02</f>
        <v>-15.98</v>
      </c>
      <c r="L193" s="18">
        <f t="shared" si="120"/>
        <v>-1420.48</v>
      </c>
      <c r="M193" s="37">
        <f t="shared" si="121"/>
        <v>-1420.4799999997485</v>
      </c>
      <c r="N193" s="17" t="s">
        <v>4339</v>
      </c>
      <c r="O193" s="41">
        <f ca="1">SUMIFS(Stock!$O:$O,Stock!$A:$A,'Asset Line A share'!$A193,Stock!$I:$I,O$2)</f>
        <v>0</v>
      </c>
      <c r="P193" s="41">
        <f ca="1">SUMIFS(Stock!$O:$O,Stock!$A:$A,'Asset Line A share'!$A193,Stock!$I:$I,P$2)</f>
        <v>0</v>
      </c>
      <c r="Q193" s="40" t="str">
        <f t="shared" ref="Q193" ca="1" si="129">IF(O193&lt;&gt;0,+H193/O193,"")</f>
        <v/>
      </c>
      <c r="R193" s="30"/>
      <c r="S193" s="41">
        <f t="shared" ca="1" si="123"/>
        <v>356057.59999999986</v>
      </c>
      <c r="T193" s="30">
        <v>2120440</v>
      </c>
      <c r="U193" s="20">
        <f t="shared" si="74"/>
        <v>3837412.560847458</v>
      </c>
      <c r="V193" s="2"/>
      <c r="W193" s="4">
        <f t="shared" ref="W193" si="130">(U193-V193)/(U192)-1</f>
        <v>1.1005417978049437E-5</v>
      </c>
      <c r="X193" s="20">
        <f t="shared" ref="X193" si="131">(U193-V193)-(U192)</f>
        <v>42.231864407192916</v>
      </c>
      <c r="Y193" s="17" t="s">
        <v>4338</v>
      </c>
      <c r="Z193" s="30">
        <f t="shared" si="85"/>
        <v>1.1230333550488802</v>
      </c>
    </row>
    <row r="194" spans="1:26" x14ac:dyDescent="0.15">
      <c r="A194" s="1">
        <v>42962</v>
      </c>
      <c r="B194" s="30">
        <f t="shared" ref="B194:B253" si="132">WEEKDAY(A194,2)</f>
        <v>2</v>
      </c>
      <c r="C194" s="30">
        <v>0</v>
      </c>
      <c r="D194" s="20">
        <v>2041553.08</v>
      </c>
      <c r="E194" s="20">
        <f t="shared" si="119"/>
        <v>2041553.08</v>
      </c>
      <c r="F194" s="4">
        <f t="shared" si="47"/>
        <v>5.5065367095186168E-4</v>
      </c>
      <c r="G194">
        <v>0</v>
      </c>
      <c r="H194">
        <v>0</v>
      </c>
      <c r="I194">
        <v>0</v>
      </c>
      <c r="J194">
        <v>983.15</v>
      </c>
      <c r="K194" s="30">
        <f>157.424657534247-17</f>
        <v>140.42465753424699</v>
      </c>
      <c r="L194" s="18">
        <f t="shared" si="120"/>
        <v>1123.5746575342469</v>
      </c>
      <c r="M194" s="37">
        <f t="shared" si="121"/>
        <v>1123.5699999998324</v>
      </c>
      <c r="N194" s="17" t="s">
        <v>4340</v>
      </c>
      <c r="O194" s="41">
        <f ca="1">SUMIFS(Stock!$O:$O,Stock!$A:$A,'Asset Line A share'!$A194,Stock!$I:$I,O$2)</f>
        <v>0</v>
      </c>
      <c r="P194" s="41">
        <f ca="1">SUMIFS(Stock!$O:$O,Stock!$A:$A,'Asset Line A share'!$A194,Stock!$I:$I,P$2)</f>
        <v>0</v>
      </c>
      <c r="Q194" s="40" t="str">
        <f t="shared" ref="Q194" ca="1" si="133">IF(O194&lt;&gt;0,+H194/O194,"")</f>
        <v/>
      </c>
      <c r="R194" s="30"/>
      <c r="S194" s="41">
        <f t="shared" ref="S194" ca="1" si="134">+S193+O194-P194</f>
        <v>356057.59999999986</v>
      </c>
      <c r="T194" s="30">
        <v>2118980</v>
      </c>
      <c r="U194" s="20">
        <f t="shared" si="74"/>
        <v>3837298.8427118645</v>
      </c>
      <c r="V194" s="2"/>
      <c r="W194" s="4">
        <f t="shared" ref="W194" si="135">(U194-V194)/(U193)-1</f>
        <v>-2.9634065608075133E-5</v>
      </c>
      <c r="X194" s="20">
        <f t="shared" ref="X194" si="136">(U194-V194)-(U193)</f>
        <v>-113.71813559345901</v>
      </c>
      <c r="Y194" s="17" t="s">
        <v>4341</v>
      </c>
      <c r="Z194" s="30">
        <f t="shared" si="85"/>
        <v>1.1230000750047566</v>
      </c>
    </row>
    <row r="195" spans="1:26" ht="27" x14ac:dyDescent="0.15">
      <c r="A195" s="1">
        <v>42963</v>
      </c>
      <c r="B195" s="30">
        <f t="shared" si="132"/>
        <v>3</v>
      </c>
      <c r="C195" s="30">
        <v>0</v>
      </c>
      <c r="D195" s="20">
        <v>2046273.88</v>
      </c>
      <c r="E195" s="20">
        <f t="shared" si="119"/>
        <v>2046273.88</v>
      </c>
      <c r="F195" s="4">
        <f t="shared" si="47"/>
        <v>2.3123572177705665E-3</v>
      </c>
      <c r="G195">
        <v>0</v>
      </c>
      <c r="H195">
        <v>0</v>
      </c>
      <c r="I195">
        <v>0</v>
      </c>
      <c r="J195">
        <v>3511.25</v>
      </c>
      <c r="K195" s="30">
        <f>196.547945205479+1030-17</f>
        <v>1209.547945205479</v>
      </c>
      <c r="L195" s="18">
        <f t="shared" si="120"/>
        <v>4720.7979452054788</v>
      </c>
      <c r="M195" s="37">
        <f t="shared" si="121"/>
        <v>4720.7999999998137</v>
      </c>
      <c r="N195" s="17" t="s">
        <v>4343</v>
      </c>
      <c r="O195" s="41">
        <f ca="1">SUMIFS(Stock!$O:$O,Stock!$A:$A,'Asset Line A share'!$A195,Stock!$I:$I,O$2)</f>
        <v>0</v>
      </c>
      <c r="P195" s="41">
        <f ca="1">SUMIFS(Stock!$O:$O,Stock!$A:$A,'Asset Line A share'!$A195,Stock!$I:$I,P$2)</f>
        <v>0</v>
      </c>
      <c r="S195" s="41">
        <f t="shared" ref="S195" ca="1" si="137">+S194+O195-P195</f>
        <v>356057.59999999986</v>
      </c>
      <c r="T195" s="30">
        <v>2119022</v>
      </c>
      <c r="U195" s="20">
        <f t="shared" si="74"/>
        <v>3842055.2359322035</v>
      </c>
      <c r="V195" s="2"/>
      <c r="W195" s="4">
        <f t="shared" ref="W195" si="138">(U195-V195)/(U194)-1</f>
        <v>1.2395159760290042E-3</v>
      </c>
      <c r="X195" s="20">
        <f t="shared" ref="X195" si="139">(U195-V195)-(U194)</f>
        <v>4756.3932203389704</v>
      </c>
      <c r="Y195" s="17" t="s">
        <v>4342</v>
      </c>
      <c r="Z195" s="30">
        <f t="shared" si="85"/>
        <v>1.1243920515388068</v>
      </c>
    </row>
    <row r="196" spans="1:26" ht="54" x14ac:dyDescent="0.15">
      <c r="A196" s="1">
        <v>42964</v>
      </c>
      <c r="B196" s="30">
        <f t="shared" si="132"/>
        <v>4</v>
      </c>
      <c r="C196" s="30">
        <v>0</v>
      </c>
      <c r="D196" s="20">
        <v>2046654.61</v>
      </c>
      <c r="E196" s="20">
        <f t="shared" si="119"/>
        <v>2046654.61</v>
      </c>
      <c r="F196" s="4">
        <f t="shared" si="47"/>
        <v>1.8606013775634977E-4</v>
      </c>
      <c r="G196" s="30">
        <v>0</v>
      </c>
      <c r="H196" s="30">
        <v>0</v>
      </c>
      <c r="I196" s="30">
        <v>0</v>
      </c>
      <c r="J196">
        <f>+-104.45+340</f>
        <v>235.55</v>
      </c>
      <c r="K196" s="30">
        <f>198.178082191781+-17</f>
        <v>181.17808219178099</v>
      </c>
      <c r="L196" s="18">
        <f t="shared" ref="L196:L213" si="140">G196+J196+K196</f>
        <v>416.72808219178103</v>
      </c>
      <c r="M196" s="37">
        <f t="shared" ref="M196:M215" si="141">+E196-E195</f>
        <v>380.7300000002142</v>
      </c>
      <c r="N196" s="17" t="s">
        <v>4344</v>
      </c>
      <c r="O196" s="41">
        <f ca="1">SUMIFS(Stock!$O:$O,Stock!$A:$A,'Asset Line A share'!$A196,Stock!$I:$I,O$2)</f>
        <v>0</v>
      </c>
      <c r="P196" s="41">
        <f ca="1">SUMIFS(Stock!$O:$O,Stock!$A:$A,'Asset Line A share'!$A196,Stock!$I:$I,P$2)</f>
        <v>0</v>
      </c>
      <c r="Q196" s="30"/>
      <c r="R196" s="30"/>
      <c r="S196" s="41">
        <f t="shared" ref="S196" ca="1" si="142">+S195+O196-P196</f>
        <v>356057.59999999986</v>
      </c>
      <c r="T196" s="30">
        <v>2119056</v>
      </c>
      <c r="U196" s="20">
        <f t="shared" si="74"/>
        <v>3842464.7794915256</v>
      </c>
      <c r="V196" s="2"/>
      <c r="W196" s="4">
        <f t="shared" ref="W196" si="143">(U196-V196)/(U195)-1</f>
        <v>1.0659491708819857E-4</v>
      </c>
      <c r="X196" s="20">
        <f t="shared" ref="X196" si="144">(U196-V196)-(U195)</f>
        <v>409.54355932213366</v>
      </c>
      <c r="Y196" s="17" t="s">
        <v>4345</v>
      </c>
      <c r="Z196" s="30">
        <f t="shared" si="85"/>
        <v>1.1245119060163153</v>
      </c>
    </row>
    <row r="197" spans="1:26" x14ac:dyDescent="0.15">
      <c r="A197" s="1">
        <v>42965</v>
      </c>
      <c r="B197" s="30">
        <f t="shared" si="132"/>
        <v>5</v>
      </c>
      <c r="C197" s="30">
        <v>0</v>
      </c>
      <c r="D197" s="20">
        <v>2048982.17</v>
      </c>
      <c r="E197" s="20">
        <f t="shared" si="119"/>
        <v>2048982.17</v>
      </c>
      <c r="F197" s="4">
        <f t="shared" si="47"/>
        <v>1.137250999082795E-3</v>
      </c>
      <c r="G197" s="30">
        <v>0</v>
      </c>
      <c r="H197" s="30">
        <v>0</v>
      </c>
      <c r="I197" s="30">
        <v>0</v>
      </c>
      <c r="J197">
        <f>1264.05+370</f>
        <v>1634.05</v>
      </c>
      <c r="K197" s="30">
        <f>710.506849315069-17</f>
        <v>693.50684931506896</v>
      </c>
      <c r="L197" s="18">
        <f t="shared" si="140"/>
        <v>2327.556849315069</v>
      </c>
      <c r="M197" s="37">
        <f t="shared" si="141"/>
        <v>2327.559999999823</v>
      </c>
      <c r="N197" s="17" t="s">
        <v>4346</v>
      </c>
      <c r="O197" s="41">
        <f ca="1">SUMIFS(Stock!$O:$O,Stock!$A:$A,'Asset Line A share'!$A197,Stock!$I:$I,O$2)</f>
        <v>0</v>
      </c>
      <c r="P197" s="41">
        <f ca="1">SUMIFS(Stock!$O:$O,Stock!$A:$A,'Asset Line A share'!$A197,Stock!$I:$I,P$2)</f>
        <v>0</v>
      </c>
      <c r="S197" s="41">
        <f t="shared" ref="S197" ca="1" si="145">+S196+O197-P197</f>
        <v>356057.59999999986</v>
      </c>
      <c r="T197" s="30">
        <v>2119535</v>
      </c>
      <c r="U197" s="20">
        <f t="shared" si="74"/>
        <v>3845198.2716949154</v>
      </c>
      <c r="W197" s="4">
        <f t="shared" ref="W197" si="146">(U197-V197)/(U196)-1</f>
        <v>7.1139030811151471E-4</v>
      </c>
      <c r="X197" s="20">
        <f t="shared" ref="X197" si="147">(U197-V197)-(U196)</f>
        <v>2733.4922033897601</v>
      </c>
      <c r="Y197" s="17" t="s">
        <v>4347</v>
      </c>
      <c r="Z197" s="30">
        <f t="shared" si="85"/>
        <v>1.1253118728876113</v>
      </c>
    </row>
    <row r="198" spans="1:26" ht="27" x14ac:dyDescent="0.15">
      <c r="A198" s="1">
        <v>42968</v>
      </c>
      <c r="B198">
        <f t="shared" si="132"/>
        <v>1</v>
      </c>
      <c r="C198" s="30">
        <v>0</v>
      </c>
      <c r="D198" s="20">
        <v>2059031.15</v>
      </c>
      <c r="E198" s="20">
        <f t="shared" si="119"/>
        <v>2059031.15</v>
      </c>
      <c r="F198" s="4">
        <f t="shared" si="47"/>
        <v>4.904376498307883E-3</v>
      </c>
      <c r="G198" s="30">
        <v>162.69</v>
      </c>
      <c r="H198" s="30">
        <v>162.69</v>
      </c>
      <c r="I198" s="30">
        <v>0</v>
      </c>
      <c r="J198">
        <f>9283.7+410</f>
        <v>9693.7000000000007</v>
      </c>
      <c r="K198" s="30">
        <f>209.58904109589-17</f>
        <v>192.58904109589</v>
      </c>
      <c r="L198" s="18">
        <f t="shared" si="140"/>
        <v>10048.97904109589</v>
      </c>
      <c r="M198" s="37">
        <f t="shared" si="141"/>
        <v>10048.979999999981</v>
      </c>
      <c r="N198" s="17" t="s">
        <v>4350</v>
      </c>
      <c r="O198" s="41">
        <f ca="1">SUMIFS(Stock!$O:$O,Stock!$A:$A,'Asset Line A share'!$A198,Stock!$I:$I,O$2)</f>
        <v>15596</v>
      </c>
      <c r="P198" s="41">
        <f ca="1">SUMIFS(Stock!$O:$O,Stock!$A:$A,'Asset Line A share'!$A198,Stock!$I:$I,P$2)</f>
        <v>0</v>
      </c>
      <c r="Q198" s="30"/>
      <c r="R198" s="30"/>
      <c r="S198" s="41">
        <f t="shared" ref="S198" ca="1" si="148">+S197+O198-P198</f>
        <v>371653.59999999986</v>
      </c>
      <c r="T198" s="30">
        <v>2119551</v>
      </c>
      <c r="U198" s="20">
        <f t="shared" si="74"/>
        <v>3855260.8110169489</v>
      </c>
      <c r="W198" s="4">
        <f t="shared" ref="W198" si="149">(U198-V198)/(U197)-1</f>
        <v>2.6169103934394755E-3</v>
      </c>
      <c r="X198" s="20">
        <f t="shared" ref="X198" si="150">(U198-V198)-(U197)</f>
        <v>10062.539322033525</v>
      </c>
      <c r="Y198" s="17" t="s">
        <v>4351</v>
      </c>
      <c r="Z198" s="30">
        <f t="shared" si="85"/>
        <v>1.1282567132236316</v>
      </c>
    </row>
    <row r="199" spans="1:26" ht="27" x14ac:dyDescent="0.15">
      <c r="A199" s="1">
        <v>42969</v>
      </c>
      <c r="B199">
        <f t="shared" si="132"/>
        <v>2</v>
      </c>
      <c r="C199" s="30">
        <v>0</v>
      </c>
      <c r="D199" s="20">
        <v>2072641.52</v>
      </c>
      <c r="E199" s="20">
        <f t="shared" si="119"/>
        <v>2072641.52</v>
      </c>
      <c r="F199" s="4">
        <f t="shared" si="47"/>
        <v>6.6100845536019026E-3</v>
      </c>
      <c r="G199">
        <v>919.36</v>
      </c>
      <c r="H199" s="30">
        <v>1574.2</v>
      </c>
      <c r="I199">
        <v>-654.83000000000004</v>
      </c>
      <c r="J199">
        <f>12187.1+450</f>
        <v>12637.1</v>
      </c>
      <c r="K199" s="30">
        <f>207.73-16-137.82</f>
        <v>53.91</v>
      </c>
      <c r="L199" s="18">
        <f t="shared" si="140"/>
        <v>13610.37</v>
      </c>
      <c r="M199" s="37">
        <f t="shared" si="141"/>
        <v>13610.370000000112</v>
      </c>
      <c r="N199" s="64" t="s">
        <v>4359</v>
      </c>
      <c r="O199" s="41">
        <f ca="1">SUMIFS(Stock!$O:$O,Stock!$A:$A,'Asset Line A share'!$A199,Stock!$I:$I,O$2)</f>
        <v>144560</v>
      </c>
      <c r="P199" s="41">
        <f ca="1">SUMIFS(Stock!$O:$O,Stock!$A:$A,'Asset Line A share'!$A199,Stock!$I:$I,P$2)</f>
        <v>135110</v>
      </c>
      <c r="Q199" s="30"/>
      <c r="R199" s="30"/>
      <c r="S199" s="41">
        <f t="shared" ref="S199:S205" ca="1" si="151">+S198+O199-P199</f>
        <v>381103.59999999986</v>
      </c>
      <c r="T199">
        <v>2126890</v>
      </c>
      <c r="U199" s="20">
        <f t="shared" si="74"/>
        <v>3875090.6725423727</v>
      </c>
      <c r="W199" s="4">
        <f t="shared" ref="W199" si="152">(U199-V199)/(U198)-1</f>
        <v>5.1435849602592398E-3</v>
      </c>
      <c r="X199" s="20">
        <f t="shared" ref="X199" si="153">(U199-V199)-(U198)</f>
        <v>19829.861525423825</v>
      </c>
      <c r="Y199" s="17" t="s">
        <v>4358</v>
      </c>
      <c r="Z199" s="30">
        <f t="shared" si="85"/>
        <v>1.1340599974850802</v>
      </c>
    </row>
    <row r="200" spans="1:26" x14ac:dyDescent="0.15">
      <c r="A200" s="1">
        <v>42970</v>
      </c>
      <c r="B200">
        <f t="shared" si="132"/>
        <v>3</v>
      </c>
      <c r="C200" s="30">
        <v>0</v>
      </c>
      <c r="D200" s="20">
        <v>2075679.25</v>
      </c>
      <c r="E200" s="20">
        <f t="shared" si="119"/>
        <v>2075679.25</v>
      </c>
      <c r="F200" s="4">
        <f t="shared" si="47"/>
        <v>1.4656321272574768E-3</v>
      </c>
      <c r="G200">
        <v>0</v>
      </c>
      <c r="H200">
        <v>0</v>
      </c>
      <c r="I200">
        <v>0</v>
      </c>
      <c r="J200">
        <f>2344.55+490</f>
        <v>2834.55</v>
      </c>
      <c r="K200" s="30">
        <f>219.178082191781-16</f>
        <v>203.17808219178099</v>
      </c>
      <c r="L200" s="18">
        <f t="shared" si="140"/>
        <v>3037.7280821917811</v>
      </c>
      <c r="M200" s="37">
        <f t="shared" si="141"/>
        <v>3037.7299999999814</v>
      </c>
      <c r="N200" s="17" t="s">
        <v>4361</v>
      </c>
      <c r="O200" s="41">
        <f ca="1">SUMIFS(Stock!$O:$O,Stock!$A:$A,'Asset Line A share'!$A200,Stock!$I:$I,O$2)</f>
        <v>0</v>
      </c>
      <c r="P200" s="41">
        <f ca="1">SUMIFS(Stock!$O:$O,Stock!$A:$A,'Asset Line A share'!$A200,Stock!$I:$I,P$2)</f>
        <v>0</v>
      </c>
      <c r="Q200" s="30"/>
      <c r="R200" s="30"/>
      <c r="S200" s="41">
        <f t="shared" ca="1" si="151"/>
        <v>381103.59999999986</v>
      </c>
      <c r="T200">
        <v>2126093</v>
      </c>
      <c r="U200" s="20">
        <f t="shared" si="74"/>
        <v>3877452.9788135597</v>
      </c>
      <c r="W200" s="4">
        <f t="shared" ref="W200" si="154">(U200-V200)/(U199)-1</f>
        <v>6.0961316026109102E-4</v>
      </c>
      <c r="X200" s="20">
        <f t="shared" ref="X200" si="155">(U200-V200)-(U199)</f>
        <v>2362.3062711870298</v>
      </c>
      <c r="Y200" s="17" t="s">
        <v>4360</v>
      </c>
      <c r="Z200" s="30">
        <f t="shared" si="85"/>
        <v>1.1347513353840728</v>
      </c>
    </row>
    <row r="201" spans="1:26" x14ac:dyDescent="0.15">
      <c r="A201" s="1">
        <v>42971</v>
      </c>
      <c r="B201">
        <f t="shared" si="132"/>
        <v>4</v>
      </c>
      <c r="C201" s="30">
        <v>0</v>
      </c>
      <c r="D201" s="20">
        <v>2076253.17</v>
      </c>
      <c r="E201" s="20">
        <f t="shared" si="119"/>
        <v>2076253.17</v>
      </c>
      <c r="F201" s="4">
        <f t="shared" si="47"/>
        <v>2.7649744053670489E-4</v>
      </c>
      <c r="G201">
        <v>0</v>
      </c>
      <c r="H201">
        <v>0</v>
      </c>
      <c r="I201">
        <v>0</v>
      </c>
      <c r="J201">
        <f>+-164+540</f>
        <v>376</v>
      </c>
      <c r="K201" s="30">
        <f>213.92-16</f>
        <v>197.92</v>
      </c>
      <c r="L201" s="18">
        <f t="shared" si="140"/>
        <v>573.91999999999996</v>
      </c>
      <c r="M201" s="37">
        <f t="shared" si="141"/>
        <v>573.91999999992549</v>
      </c>
      <c r="N201" s="17" t="s">
        <v>4362</v>
      </c>
      <c r="O201" s="41">
        <f ca="1">SUMIFS(Stock!$O:$O,Stock!$A:$A,'Asset Line A share'!$A201,Stock!$I:$I,O$2)</f>
        <v>0</v>
      </c>
      <c r="P201" s="41">
        <f ca="1">SUMIFS(Stock!$O:$O,Stock!$A:$A,'Asset Line A share'!$A201,Stock!$I:$I,P$2)</f>
        <v>0</v>
      </c>
      <c r="Q201" s="30"/>
      <c r="R201" s="30"/>
      <c r="S201" s="41">
        <f t="shared" ca="1" si="151"/>
        <v>381103.59999999986</v>
      </c>
      <c r="T201">
        <v>2126155</v>
      </c>
      <c r="U201" s="20">
        <f t="shared" si="74"/>
        <v>3878079.4411864406</v>
      </c>
      <c r="W201" s="4">
        <f t="shared" ref="W201" si="156">(U201-V201)/(U200)-1</f>
        <v>1.6156543388246014E-4</v>
      </c>
      <c r="X201" s="20">
        <f t="shared" ref="X201" si="157">(U201-V201)-(U200)</f>
        <v>626.46237288089469</v>
      </c>
      <c r="Y201" s="17" t="s">
        <v>4363</v>
      </c>
      <c r="Z201" s="30">
        <f t="shared" si="85"/>
        <v>1.1349346719759228</v>
      </c>
    </row>
    <row r="202" spans="1:26" ht="40.5" x14ac:dyDescent="0.15">
      <c r="A202" s="1">
        <v>42972</v>
      </c>
      <c r="B202">
        <f t="shared" si="132"/>
        <v>5</v>
      </c>
      <c r="C202" s="30">
        <v>0</v>
      </c>
      <c r="D202" s="20">
        <v>2079477.32</v>
      </c>
      <c r="E202" s="20">
        <f t="shared" si="119"/>
        <v>2079477.32</v>
      </c>
      <c r="F202" s="4">
        <f t="shared" si="47"/>
        <v>1.5528693930904058E-3</v>
      </c>
      <c r="G202">
        <v>-218.95</v>
      </c>
      <c r="H202">
        <v>0</v>
      </c>
      <c r="I202" s="30">
        <v>-218.95</v>
      </c>
      <c r="J202">
        <f>2270.95+600</f>
        <v>2870.95</v>
      </c>
      <c r="K202" s="30">
        <f>589.150684931507-17</f>
        <v>572.15068493150704</v>
      </c>
      <c r="L202" s="18">
        <f t="shared" si="140"/>
        <v>3224.1506849315069</v>
      </c>
      <c r="M202" s="37">
        <f t="shared" si="141"/>
        <v>3224.1500000001397</v>
      </c>
      <c r="N202" s="17" t="s">
        <v>4366</v>
      </c>
      <c r="O202" s="41">
        <f ca="1">SUMIFS(Stock!$O:$O,Stock!$A:$A,'Asset Line A share'!$A202,Stock!$I:$I,O$2)</f>
        <v>0</v>
      </c>
      <c r="P202" s="41">
        <f ca="1">SUMIFS(Stock!$O:$O,Stock!$A:$A,'Asset Line A share'!$A202,Stock!$I:$I,P$2)</f>
        <v>49140</v>
      </c>
      <c r="Q202" s="30"/>
      <c r="R202" s="30"/>
      <c r="S202" s="41">
        <f t="shared" ca="1" si="151"/>
        <v>331963.59999999986</v>
      </c>
      <c r="T202">
        <v>2126050</v>
      </c>
      <c r="U202" s="20">
        <f t="shared" si="74"/>
        <v>3881214.6081355931</v>
      </c>
      <c r="W202" s="4">
        <f t="shared" ref="W202" si="158">(U202-V202)/(U201)-1</f>
        <v>8.0843288455012541E-4</v>
      </c>
      <c r="X202" s="20">
        <f t="shared" ref="X202" si="159">(U202-V202)-(U201)</f>
        <v>3135.1669491524808</v>
      </c>
      <c r="Y202" s="17" t="s">
        <v>4367</v>
      </c>
      <c r="Z202" s="30">
        <f t="shared" si="85"/>
        <v>1.1358521904865642</v>
      </c>
    </row>
    <row r="203" spans="1:26" ht="27" x14ac:dyDescent="0.15">
      <c r="A203" s="1">
        <v>42975</v>
      </c>
      <c r="B203">
        <f t="shared" si="132"/>
        <v>1</v>
      </c>
      <c r="C203" s="30">
        <v>0</v>
      </c>
      <c r="D203" s="20">
        <v>2078680.72</v>
      </c>
      <c r="E203" s="20">
        <f t="shared" si="119"/>
        <v>2078680.72</v>
      </c>
      <c r="F203" s="4">
        <f t="shared" si="47"/>
        <v>-3.8307703206885702E-4</v>
      </c>
      <c r="G203">
        <v>0</v>
      </c>
      <c r="H203">
        <v>0</v>
      </c>
      <c r="I203">
        <v>0</v>
      </c>
      <c r="J203">
        <f>+-1621.6+660</f>
        <v>-961.59999999999991</v>
      </c>
      <c r="K203" s="30">
        <f>182-17</f>
        <v>165</v>
      </c>
      <c r="L203" s="18">
        <f t="shared" si="140"/>
        <v>-796.59999999999991</v>
      </c>
      <c r="M203" s="37">
        <f t="shared" si="141"/>
        <v>-796.60000000009313</v>
      </c>
      <c r="N203" s="17" t="s">
        <v>4368</v>
      </c>
      <c r="O203" s="41">
        <f ca="1">SUMIFS(Stock!$O:$O,Stock!$A:$A,'Asset Line A share'!$A203,Stock!$I:$I,O$2)</f>
        <v>0</v>
      </c>
      <c r="P203" s="41">
        <f ca="1">SUMIFS(Stock!$O:$O,Stock!$A:$A,'Asset Line A share'!$A203,Stock!$I:$I,P$2)</f>
        <v>0</v>
      </c>
      <c r="Q203" s="30"/>
      <c r="R203" s="30"/>
      <c r="S203" s="41">
        <f t="shared" ca="1" si="151"/>
        <v>331963.59999999986</v>
      </c>
      <c r="T203" s="30">
        <v>2363768</v>
      </c>
      <c r="U203" s="20">
        <f t="shared" si="74"/>
        <v>4081873.9403389832</v>
      </c>
      <c r="V203" s="30">
        <f>30400*6.63</f>
        <v>201552</v>
      </c>
      <c r="W203" s="4">
        <f t="shared" ref="W203" si="160">(U203-V203)/(U202)-1</f>
        <v>-2.2999702071069272E-4</v>
      </c>
      <c r="X203" s="20">
        <f t="shared" ref="X203" si="161">(U203-V203)-(U202)</f>
        <v>-892.66779660992324</v>
      </c>
      <c r="Y203" s="17" t="s">
        <v>4369</v>
      </c>
      <c r="Z203" s="30">
        <f t="shared" si="85"/>
        <v>1.1355909478667845</v>
      </c>
    </row>
    <row r="204" spans="1:26" x14ac:dyDescent="0.15">
      <c r="A204" s="1">
        <v>42976</v>
      </c>
      <c r="B204">
        <f t="shared" si="132"/>
        <v>2</v>
      </c>
      <c r="C204" s="30">
        <v>0</v>
      </c>
      <c r="D204" s="20">
        <v>2080842.24</v>
      </c>
      <c r="E204" s="20">
        <f t="shared" si="119"/>
        <v>2080842.24</v>
      </c>
      <c r="F204" s="4">
        <f t="shared" si="47"/>
        <v>1.0398518537277912E-3</v>
      </c>
      <c r="G204" s="30">
        <v>0</v>
      </c>
      <c r="H204" s="30">
        <v>0</v>
      </c>
      <c r="I204" s="30">
        <v>0</v>
      </c>
      <c r="J204">
        <f>720+1249.4</f>
        <v>1969.4</v>
      </c>
      <c r="K204" s="30">
        <f>209.123287671233-17</f>
        <v>192.12328767123299</v>
      </c>
      <c r="L204" s="18">
        <f t="shared" si="140"/>
        <v>2161.523287671233</v>
      </c>
      <c r="M204" s="37">
        <f t="shared" si="141"/>
        <v>2161.5200000000186</v>
      </c>
      <c r="N204" s="17" t="s">
        <v>4370</v>
      </c>
      <c r="O204" s="41">
        <f ca="1">SUMIFS(Stock!$O:$O,Stock!$A:$A,'Asset Line A share'!$A204,Stock!$I:$I,O$2)</f>
        <v>0</v>
      </c>
      <c r="P204" s="41">
        <f ca="1">SUMIFS(Stock!$O:$O,Stock!$A:$A,'Asset Line A share'!$A204,Stock!$I:$I,P$2)</f>
        <v>0</v>
      </c>
      <c r="Q204" s="30"/>
      <c r="R204" s="30"/>
      <c r="S204" s="41">
        <f t="shared" ca="1" si="151"/>
        <v>331963.59999999986</v>
      </c>
      <c r="T204" s="30">
        <v>2364103</v>
      </c>
      <c r="U204" s="20">
        <f t="shared" ref="U204:U205" si="162">T204/1.18+E204</f>
        <v>4084319.3586440682</v>
      </c>
      <c r="W204" s="4">
        <f t="shared" ref="W204" si="163">(U204-V204)/(U203)-1</f>
        <v>5.9909206918873359E-4</v>
      </c>
      <c r="X204" s="20">
        <f t="shared" ref="X204" si="164">(U204-V204)-(U203)</f>
        <v>2445.4183050850406</v>
      </c>
      <c r="Y204" s="17" t="s">
        <v>4371</v>
      </c>
      <c r="Z204" s="30">
        <f t="shared" si="85"/>
        <v>1.1362712713974941</v>
      </c>
    </row>
    <row r="205" spans="1:26" ht="27" x14ac:dyDescent="0.15">
      <c r="A205" s="1">
        <v>42977</v>
      </c>
      <c r="B205">
        <f t="shared" si="132"/>
        <v>3</v>
      </c>
      <c r="C205" s="30">
        <v>0</v>
      </c>
      <c r="D205" s="20">
        <v>2078752.09</v>
      </c>
      <c r="E205" s="20">
        <f t="shared" si="119"/>
        <v>2078752.09</v>
      </c>
      <c r="F205" s="4">
        <f t="shared" si="47"/>
        <v>-1.0044730733647089E-3</v>
      </c>
      <c r="G205" s="30">
        <v>0</v>
      </c>
      <c r="H205" s="30">
        <v>0</v>
      </c>
      <c r="I205" s="30">
        <v>0</v>
      </c>
      <c r="J205">
        <f>+-3113.25+800</f>
        <v>-2313.25</v>
      </c>
      <c r="K205" s="30">
        <f>5.155*1700/36.5-17</f>
        <v>223.0958904109589</v>
      </c>
      <c r="L205" s="18">
        <f t="shared" si="140"/>
        <v>-2090.1541095890411</v>
      </c>
      <c r="M205" s="37">
        <f t="shared" si="141"/>
        <v>-2090.1499999999069</v>
      </c>
      <c r="N205" s="17" t="s">
        <v>4373</v>
      </c>
      <c r="O205" s="41">
        <f ca="1">SUMIFS(Stock!$O:$O,Stock!$A:$A,'Asset Line A share'!$A205,Stock!$I:$I,O$2)</f>
        <v>0</v>
      </c>
      <c r="P205" s="41">
        <f ca="1">SUMIFS(Stock!$O:$O,Stock!$A:$A,'Asset Line A share'!$A205,Stock!$I:$I,P$2)</f>
        <v>0</v>
      </c>
      <c r="S205" s="41">
        <f t="shared" ca="1" si="151"/>
        <v>331963.59999999986</v>
      </c>
      <c r="T205">
        <v>2364456</v>
      </c>
      <c r="U205" s="20">
        <f t="shared" si="162"/>
        <v>4082528.361186441</v>
      </c>
      <c r="W205" s="4">
        <f t="shared" ref="W205" si="165">(U205-V205)/(U204)-1</f>
        <v>-4.385057338468501E-4</v>
      </c>
      <c r="X205" s="20">
        <f t="shared" ref="X205" si="166">(U205-V205)-(U204)</f>
        <v>-1790.997457627207</v>
      </c>
      <c r="Y205" s="17" t="s">
        <v>4372</v>
      </c>
      <c r="Z205" s="30">
        <f t="shared" si="85"/>
        <v>1.1357730099297809</v>
      </c>
    </row>
    <row r="206" spans="1:26" x14ac:dyDescent="0.15">
      <c r="A206" s="1">
        <v>42978</v>
      </c>
      <c r="B206">
        <f t="shared" si="132"/>
        <v>4</v>
      </c>
      <c r="C206" s="30">
        <v>0</v>
      </c>
      <c r="D206" s="20">
        <v>2077044.7</v>
      </c>
      <c r="E206" s="20">
        <f t="shared" si="119"/>
        <v>2077044.7</v>
      </c>
      <c r="F206" s="4">
        <f t="shared" si="47"/>
        <v>-8.2135335339583726E-4</v>
      </c>
      <c r="G206" s="30">
        <v>0</v>
      </c>
      <c r="H206" s="30">
        <v>0</v>
      </c>
      <c r="I206" s="30">
        <v>0</v>
      </c>
      <c r="J206">
        <f>+-2947.65+880</f>
        <v>-2067.65</v>
      </c>
      <c r="K206" s="30">
        <f>377.260273972603-17</f>
        <v>360.26027397260299</v>
      </c>
      <c r="L206" s="18">
        <f t="shared" si="140"/>
        <v>-1707.389726027397</v>
      </c>
      <c r="M206" s="37">
        <f t="shared" si="141"/>
        <v>-1707.3900000001304</v>
      </c>
      <c r="N206" s="17" t="s">
        <v>4374</v>
      </c>
      <c r="O206" s="41">
        <f ca="1">SUMIFS(Stock!$O:$O,Stock!$A:$A,'Asset Line A share'!$A206,Stock!$I:$I,O$2)</f>
        <v>0</v>
      </c>
      <c r="P206" s="41">
        <f ca="1">SUMIFS(Stock!$O:$O,Stock!$A:$A,'Asset Line A share'!$A206,Stock!$I:$I,P$2)</f>
        <v>0</v>
      </c>
      <c r="Q206" s="30"/>
      <c r="R206" s="30"/>
      <c r="S206" s="41">
        <f t="shared" ref="S206" ca="1" si="167">+S205+O206-P206</f>
        <v>331963.59999999986</v>
      </c>
      <c r="T206" s="30">
        <v>2364305</v>
      </c>
      <c r="U206" s="20">
        <f t="shared" ref="U206" si="168">T206/1.18+E206</f>
        <v>4080693.0050847456</v>
      </c>
      <c r="W206" s="4">
        <f t="shared" ref="W206" si="169">(U206-V206)/(U205)-1</f>
        <v>-4.4956358886438785E-4</v>
      </c>
      <c r="X206" s="20">
        <f t="shared" ref="X206" si="170">(U206-V206)-(U205)</f>
        <v>-1835.3561016954482</v>
      </c>
      <c r="Y206" s="17" t="s">
        <v>4375</v>
      </c>
      <c r="Z206" s="30">
        <f t="shared" si="85"/>
        <v>1.1352624077393016</v>
      </c>
    </row>
    <row r="207" spans="1:26" x14ac:dyDescent="0.15">
      <c r="A207" s="1">
        <v>42979</v>
      </c>
      <c r="B207">
        <f t="shared" si="132"/>
        <v>5</v>
      </c>
      <c r="C207" s="30">
        <v>0</v>
      </c>
      <c r="D207" s="20">
        <v>2078495.97</v>
      </c>
      <c r="E207" s="20">
        <f t="shared" si="119"/>
        <v>2078495.97</v>
      </c>
      <c r="F207" s="4">
        <f t="shared" si="47"/>
        <v>6.9871871317928047E-4</v>
      </c>
      <c r="G207" s="30">
        <v>-765.49</v>
      </c>
      <c r="H207">
        <v>0</v>
      </c>
      <c r="I207">
        <v>-765.49</v>
      </c>
      <c r="J207">
        <f>357.55+960</f>
        <v>1317.55</v>
      </c>
      <c r="K207" s="30">
        <f>915.205479452055-16</f>
        <v>899.20547945205499</v>
      </c>
      <c r="L207" s="18">
        <f t="shared" si="140"/>
        <v>1451.2654794520549</v>
      </c>
      <c r="M207" s="37">
        <f t="shared" si="141"/>
        <v>1451.2700000000186</v>
      </c>
      <c r="N207" s="17" t="s">
        <v>4378</v>
      </c>
      <c r="O207" s="41">
        <f ca="1">SUMIFS(Stock!$O:$O,Stock!$A:$A,'Asset Line A share'!$A207,Stock!$I:$I,O$2)</f>
        <v>79492</v>
      </c>
      <c r="P207" s="41">
        <f ca="1">SUMIFS(Stock!$O:$O,Stock!$A:$A,'Asset Line A share'!$A207,Stock!$I:$I,P$2)</f>
        <v>0</v>
      </c>
      <c r="Q207" s="30"/>
      <c r="R207" s="30"/>
      <c r="S207" s="41">
        <f t="shared" ref="S207" ca="1" si="171">+S206+O207-P207</f>
        <v>411455.59999999986</v>
      </c>
      <c r="T207" s="30">
        <v>2364570</v>
      </c>
      <c r="U207" s="20">
        <f t="shared" ref="U207:U208" si="172">T207/1.18+E207</f>
        <v>4082368.8513559322</v>
      </c>
      <c r="W207" s="4">
        <f t="shared" ref="W207" si="173">(U207-V207)/(U206)-1</f>
        <v>4.1067687990703483E-4</v>
      </c>
      <c r="X207" s="20">
        <f t="shared" ref="X207" si="174">(U207-V207)-(U206)</f>
        <v>1675.8462711866014</v>
      </c>
      <c r="Y207" s="17" t="s">
        <v>4379</v>
      </c>
      <c r="Z207" s="30">
        <f t="shared" ref="Z207:Z249" si="175">Z206*(1+W207)</f>
        <v>1.1357286337627879</v>
      </c>
    </row>
    <row r="208" spans="1:26" x14ac:dyDescent="0.15">
      <c r="A208" s="1">
        <v>42982</v>
      </c>
      <c r="B208">
        <f t="shared" si="132"/>
        <v>1</v>
      </c>
      <c r="C208" s="30">
        <v>0</v>
      </c>
      <c r="D208" s="20">
        <v>2080758.5</v>
      </c>
      <c r="E208" s="20">
        <f t="shared" si="119"/>
        <v>2080758.5</v>
      </c>
      <c r="F208" s="4">
        <f t="shared" si="47"/>
        <v>1.0885419229367255E-3</v>
      </c>
      <c r="G208">
        <v>0</v>
      </c>
      <c r="H208">
        <v>0</v>
      </c>
      <c r="I208">
        <v>0</v>
      </c>
      <c r="J208">
        <f>1064.45+1060-16.88</f>
        <v>2107.5699999999997</v>
      </c>
      <c r="K208" s="30">
        <f>3.9*1600/36.5-16</f>
        <v>154.95890410958904</v>
      </c>
      <c r="L208" s="18">
        <f t="shared" si="140"/>
        <v>2262.5289041095889</v>
      </c>
      <c r="M208" s="37">
        <f t="shared" si="141"/>
        <v>2262.5300000000279</v>
      </c>
      <c r="N208" s="17" t="s">
        <v>4381</v>
      </c>
      <c r="O208" s="41">
        <f ca="1">SUMIFS(Stock!$O:$O,Stock!$A:$A,'Asset Line A share'!$A208,Stock!$I:$I,O$2)</f>
        <v>0</v>
      </c>
      <c r="P208" s="41">
        <f ca="1">SUMIFS(Stock!$O:$O,Stock!$A:$A,'Asset Line A share'!$A208,Stock!$I:$I,P$2)</f>
        <v>0</v>
      </c>
      <c r="Q208" s="30"/>
      <c r="R208" s="30"/>
      <c r="S208" s="41">
        <f t="shared" ref="S208" ca="1" si="176">+S207+O208-P208</f>
        <v>411455.59999999986</v>
      </c>
      <c r="T208">
        <v>2364672</v>
      </c>
      <c r="U208" s="20">
        <f t="shared" si="172"/>
        <v>4084717.8220338984</v>
      </c>
      <c r="W208" s="4">
        <f t="shared" ref="W208" si="177">(U208-V208)/(U207)-1</f>
        <v>5.753940330956997E-4</v>
      </c>
      <c r="X208" s="20">
        <f t="shared" ref="X208" si="178">(U208-V208)-(U207)</f>
        <v>2348.970677966252</v>
      </c>
      <c r="Y208" s="17" t="s">
        <v>4380</v>
      </c>
      <c r="Z208" s="30">
        <f t="shared" si="175"/>
        <v>1.1363821252418709</v>
      </c>
    </row>
    <row r="209" spans="1:26" ht="27" x14ac:dyDescent="0.15">
      <c r="A209" s="1">
        <v>42983</v>
      </c>
      <c r="B209">
        <f t="shared" si="132"/>
        <v>2</v>
      </c>
      <c r="C209" s="30">
        <v>0</v>
      </c>
      <c r="D209" s="20">
        <v>2080525.26</v>
      </c>
      <c r="E209" s="20">
        <f t="shared" si="119"/>
        <v>2080525.26</v>
      </c>
      <c r="F209" s="4">
        <f t="shared" si="47"/>
        <v>-1.1209373889375929E-4</v>
      </c>
      <c r="G209" s="30">
        <v>212.54</v>
      </c>
      <c r="H209">
        <v>212.54</v>
      </c>
      <c r="I209">
        <v>0</v>
      </c>
      <c r="J209">
        <v>-602.04999999999995</v>
      </c>
      <c r="K209" s="30">
        <f>1600*3.93/36.5-16</f>
        <v>156.27397260273972</v>
      </c>
      <c r="L209" s="18">
        <f t="shared" si="140"/>
        <v>-233.23602739726027</v>
      </c>
      <c r="M209" s="37">
        <f t="shared" si="141"/>
        <v>-233.23999999999069</v>
      </c>
      <c r="N209" s="17" t="s">
        <v>4383</v>
      </c>
      <c r="O209" s="41">
        <f ca="1">SUMIFS(Stock!$O:$O,Stock!$A:$A,'Asset Line A share'!$A209,Stock!$I:$I,O$2)</f>
        <v>37312</v>
      </c>
      <c r="P209" s="41">
        <f ca="1">SUMIFS(Stock!$O:$O,Stock!$A:$A,'Asset Line A share'!$A209,Stock!$I:$I,P$2)</f>
        <v>0</v>
      </c>
      <c r="Q209" s="30"/>
      <c r="R209" s="30"/>
      <c r="S209" s="41">
        <f t="shared" ref="S209" ca="1" si="179">+S208+O209-P209</f>
        <v>448767.59999999986</v>
      </c>
      <c r="T209" s="30">
        <v>2364368</v>
      </c>
      <c r="U209" s="20">
        <f t="shared" ref="U209" si="180">T209/1.18+E209</f>
        <v>4084226.9549152544</v>
      </c>
      <c r="W209" s="4">
        <f t="shared" ref="W209" si="181">(U209-V209)/(U208)-1</f>
        <v>-1.2017161038546664E-4</v>
      </c>
      <c r="X209" s="20">
        <f t="shared" ref="X209" si="182">(U209-V209)-(U208)</f>
        <v>-490.86711864406243</v>
      </c>
      <c r="Y209" s="17" t="s">
        <v>4384</v>
      </c>
      <c r="Z209" s="30">
        <f t="shared" si="175"/>
        <v>1.1362455643718674</v>
      </c>
    </row>
    <row r="210" spans="1:26" x14ac:dyDescent="0.15">
      <c r="A210" s="1">
        <v>42984</v>
      </c>
      <c r="B210">
        <f t="shared" si="132"/>
        <v>3</v>
      </c>
      <c r="C210" s="30">
        <v>0</v>
      </c>
      <c r="D210" s="20">
        <v>2079850.8</v>
      </c>
      <c r="E210" s="20">
        <f t="shared" si="119"/>
        <v>2079850.8</v>
      </c>
      <c r="F210" s="4">
        <f t="shared" si="47"/>
        <v>-3.2417775115112235E-4</v>
      </c>
      <c r="G210" s="30">
        <v>-104.38</v>
      </c>
      <c r="H210" s="30">
        <v>-104.38</v>
      </c>
      <c r="I210">
        <v>0</v>
      </c>
      <c r="J210">
        <v>-717.05</v>
      </c>
      <c r="K210" s="30">
        <f>161.972602739726-15</f>
        <v>146.972602739726</v>
      </c>
      <c r="L210" s="18">
        <f t="shared" si="140"/>
        <v>-674.45739726027398</v>
      </c>
      <c r="M210" s="37">
        <f t="shared" si="141"/>
        <v>-674.45999999996275</v>
      </c>
      <c r="N210" s="17" t="s">
        <v>4387</v>
      </c>
      <c r="O210" s="41">
        <f ca="1">SUMIFS(Stock!$O:$O,Stock!$A:$A,'Asset Line A share'!$A210,Stock!$I:$I,O$2)</f>
        <v>88113</v>
      </c>
      <c r="P210" s="41">
        <f ca="1">SUMIFS(Stock!$O:$O,Stock!$A:$A,'Asset Line A share'!$A210,Stock!$I:$I,P$2)</f>
        <v>0</v>
      </c>
      <c r="Q210" s="30"/>
      <c r="R210" s="30"/>
      <c r="S210" s="41">
        <f t="shared" ref="S210" ca="1" si="183">+S209+O210-P210</f>
        <v>536880.59999999986</v>
      </c>
      <c r="T210" s="30">
        <v>2364078</v>
      </c>
      <c r="U210" s="20">
        <f t="shared" ref="U210:U215" si="184">T210/1.18+E210</f>
        <v>4083306.73220339</v>
      </c>
      <c r="W210" s="4">
        <f t="shared" ref="W210" si="185">(U210-V210)/(U209)-1</f>
        <v>-2.2531135561820737E-4</v>
      </c>
      <c r="X210" s="20">
        <f t="shared" ref="X210" si="186">(U210-V210)-(U209)</f>
        <v>-920.2227118643932</v>
      </c>
      <c r="Y210" s="17" t="s">
        <v>4388</v>
      </c>
      <c r="Z210" s="30">
        <f t="shared" si="175"/>
        <v>1.1359895553434436</v>
      </c>
    </row>
    <row r="211" spans="1:26" x14ac:dyDescent="0.15">
      <c r="A211" s="1">
        <v>42985</v>
      </c>
      <c r="B211">
        <f t="shared" si="132"/>
        <v>4</v>
      </c>
      <c r="C211" s="30">
        <v>0</v>
      </c>
      <c r="D211" s="20">
        <v>2085062.74</v>
      </c>
      <c r="E211" s="20">
        <f t="shared" si="119"/>
        <v>2085062.74</v>
      </c>
      <c r="F211" s="4">
        <f t="shared" si="47"/>
        <v>2.5059201361943284E-3</v>
      </c>
      <c r="G211">
        <v>0</v>
      </c>
      <c r="H211">
        <v>0</v>
      </c>
      <c r="I211">
        <v>0</v>
      </c>
      <c r="J211" s="30">
        <f>+-764.5+5840</f>
        <v>5075.5</v>
      </c>
      <c r="K211" s="30">
        <f>151.44-15</f>
        <v>136.44</v>
      </c>
      <c r="L211" s="18">
        <f t="shared" si="140"/>
        <v>5211.9399999999996</v>
      </c>
      <c r="M211" s="37">
        <f t="shared" si="141"/>
        <v>5211.9399999999441</v>
      </c>
      <c r="N211" s="17" t="s">
        <v>4389</v>
      </c>
      <c r="O211" s="41">
        <f ca="1">SUMIFS(Stock!$O:$O,Stock!$A:$A,'Asset Line A share'!$A211,Stock!$I:$I,O$2)</f>
        <v>0</v>
      </c>
      <c r="P211" s="41">
        <f ca="1">SUMIFS(Stock!$O:$O,Stock!$A:$A,'Asset Line A share'!$A211,Stock!$I:$I,P$2)</f>
        <v>0</v>
      </c>
      <c r="Q211" s="30"/>
      <c r="R211" s="30"/>
      <c r="S211" s="41">
        <f t="shared" ref="S211:S212" ca="1" si="187">+S210+O211-P211</f>
        <v>536880.59999999986</v>
      </c>
      <c r="T211">
        <v>2360755</v>
      </c>
      <c r="U211" s="20">
        <f t="shared" si="184"/>
        <v>4085702.5705084745</v>
      </c>
      <c r="W211" s="4">
        <f t="shared" ref="W211" si="188">(U211-V211)/(U210)-1</f>
        <v>5.8673973380196642E-4</v>
      </c>
      <c r="X211" s="20">
        <f t="shared" ref="X211" si="189">(U211-V211)-(U210)</f>
        <v>2395.8383050845005</v>
      </c>
      <c r="Y211" s="17" t="s">
        <v>4390</v>
      </c>
      <c r="Z211" s="30">
        <f t="shared" si="175"/>
        <v>1.1366560855527477</v>
      </c>
    </row>
    <row r="212" spans="1:26" x14ac:dyDescent="0.15">
      <c r="A212" s="1">
        <v>42986</v>
      </c>
      <c r="B212">
        <f t="shared" si="132"/>
        <v>5</v>
      </c>
      <c r="C212" s="30">
        <v>0</v>
      </c>
      <c r="D212" s="20">
        <v>2087455.66</v>
      </c>
      <c r="E212" s="20">
        <f t="shared" si="119"/>
        <v>2087455.66</v>
      </c>
      <c r="F212" s="4">
        <f t="shared" si="47"/>
        <v>1.1476489191879491E-3</v>
      </c>
      <c r="G212" s="30">
        <v>0</v>
      </c>
      <c r="H212" s="30">
        <v>0</v>
      </c>
      <c r="I212" s="30">
        <v>0</v>
      </c>
      <c r="J212">
        <f>52.85+1910</f>
        <v>1962.85</v>
      </c>
      <c r="K212" s="30">
        <f>445.07-15</f>
        <v>430.07</v>
      </c>
      <c r="L212" s="18">
        <f t="shared" si="140"/>
        <v>2392.92</v>
      </c>
      <c r="M212" s="37">
        <f t="shared" si="141"/>
        <v>2392.9199999999255</v>
      </c>
      <c r="N212" s="17" t="s">
        <v>4391</v>
      </c>
      <c r="O212" s="41">
        <f ca="1">SUMIFS(Stock!$O:$O,Stock!$A:$A,'Asset Line A share'!$A212,Stock!$I:$I,O$2)</f>
        <v>0</v>
      </c>
      <c r="P212" s="41">
        <f ca="1">SUMIFS(Stock!$O:$O,Stock!$A:$A,'Asset Line A share'!$A212,Stock!$I:$I,P$2)</f>
        <v>0</v>
      </c>
      <c r="Q212" s="30"/>
      <c r="R212" s="30"/>
      <c r="S212" s="41">
        <f t="shared" ca="1" si="187"/>
        <v>536880.59999999986</v>
      </c>
      <c r="T212">
        <v>2358711</v>
      </c>
      <c r="U212" s="20">
        <f t="shared" si="184"/>
        <v>4086363.287118644</v>
      </c>
      <c r="W212" s="4">
        <f t="shared" ref="W212" si="190">(U212-V212)/(U211)-1</f>
        <v>1.617143193286541E-4</v>
      </c>
      <c r="X212" s="20">
        <f t="shared" ref="X212" si="191">(U212-V212)-(U211)</f>
        <v>660.71661016950384</v>
      </c>
      <c r="Y212" s="17" t="s">
        <v>4392</v>
      </c>
      <c r="Z212" s="30">
        <f t="shared" si="175"/>
        <v>1.1368398991179336</v>
      </c>
    </row>
    <row r="213" spans="1:26" x14ac:dyDescent="0.15">
      <c r="A213" s="1">
        <v>42989</v>
      </c>
      <c r="B213">
        <f t="shared" si="132"/>
        <v>1</v>
      </c>
      <c r="C213" s="30">
        <v>0</v>
      </c>
      <c r="D213" s="20">
        <v>2097262.2999999998</v>
      </c>
      <c r="E213" s="20">
        <f t="shared" si="119"/>
        <v>2097262.2999999998</v>
      </c>
      <c r="F213" s="4">
        <f t="shared" si="47"/>
        <v>4.6978914033555252E-3</v>
      </c>
      <c r="G213" s="30">
        <v>671.63</v>
      </c>
      <c r="H213" s="30">
        <v>671.63</v>
      </c>
      <c r="I213" s="30">
        <v>0</v>
      </c>
      <c r="J213">
        <f>1464.15+2100+5440</f>
        <v>9004.15</v>
      </c>
      <c r="K213" s="30">
        <f>144.657534246575-14</f>
        <v>130.65753424657501</v>
      </c>
      <c r="L213" s="18">
        <f t="shared" si="140"/>
        <v>9806.4375342465737</v>
      </c>
      <c r="M213" s="37">
        <f t="shared" si="141"/>
        <v>9806.6399999998976</v>
      </c>
      <c r="O213" s="41">
        <f ca="1">SUMIFS(Stock!$O:$O,Stock!$A:$A,'Asset Line A share'!$A213,Stock!$I:$I,O$2)</f>
        <v>47150</v>
      </c>
      <c r="P213" s="41">
        <f ca="1">SUMIFS(Stock!$O:$O,Stock!$A:$A,'Asset Line A share'!$A213,Stock!$I:$I,P$2)</f>
        <v>0</v>
      </c>
      <c r="Q213" s="30"/>
      <c r="R213" s="30"/>
      <c r="S213" s="41">
        <f t="shared" ref="S213" ca="1" si="192">+S212+O213-P213</f>
        <v>584030.59999999986</v>
      </c>
      <c r="T213">
        <v>2359076</v>
      </c>
      <c r="U213" s="20">
        <f t="shared" si="184"/>
        <v>4096479.2491525421</v>
      </c>
      <c r="W213" s="4">
        <f t="shared" ref="W213" si="193">(U213-V213)/(U212)-1</f>
        <v>2.4755415324395624E-3</v>
      </c>
      <c r="X213" s="20">
        <f t="shared" ref="X213" si="194">(U213-V213)-(U212)</f>
        <v>10115.962033898104</v>
      </c>
      <c r="Y213" s="17" t="s">
        <v>4393</v>
      </c>
      <c r="Z213" s="30">
        <f t="shared" si="175"/>
        <v>1.1396541935039344</v>
      </c>
    </row>
    <row r="214" spans="1:26" x14ac:dyDescent="0.15">
      <c r="A214" s="1">
        <v>42990</v>
      </c>
      <c r="B214">
        <f t="shared" si="132"/>
        <v>2</v>
      </c>
      <c r="C214" s="30">
        <v>0</v>
      </c>
      <c r="D214" s="20">
        <v>2104071</v>
      </c>
      <c r="E214" s="20">
        <f t="shared" si="119"/>
        <v>2104071</v>
      </c>
      <c r="F214" s="4">
        <f t="shared" si="47"/>
        <v>3.246470410496638E-3</v>
      </c>
      <c r="G214" s="30">
        <v>0</v>
      </c>
      <c r="H214">
        <v>0</v>
      </c>
      <c r="I214">
        <v>0</v>
      </c>
      <c r="J214">
        <f>2590.4+1780+2310</f>
        <v>6680.4</v>
      </c>
      <c r="K214" s="30">
        <f>142.3-14</f>
        <v>128.30000000000001</v>
      </c>
      <c r="L214" s="18">
        <f t="shared" ref="L214:L219" si="195">G214+J214+K214</f>
        <v>6808.7</v>
      </c>
      <c r="M214" s="37">
        <f t="shared" si="141"/>
        <v>6808.7000000001863</v>
      </c>
      <c r="N214" s="17" t="s">
        <v>4394</v>
      </c>
      <c r="O214" s="41">
        <f ca="1">SUMIFS(Stock!$O:$O,Stock!$A:$A,'Asset Line A share'!$A214,Stock!$I:$I,O$2)</f>
        <v>0</v>
      </c>
      <c r="P214" s="41">
        <f ca="1">SUMIFS(Stock!$O:$O,Stock!$A:$A,'Asset Line A share'!$A214,Stock!$I:$I,P$2)</f>
        <v>0</v>
      </c>
      <c r="Q214" s="30"/>
      <c r="R214" s="30"/>
      <c r="S214" s="41">
        <f t="shared" ref="S214" ca="1" si="196">+S213+O214-P214</f>
        <v>584030.59999999986</v>
      </c>
      <c r="T214">
        <v>2360678</v>
      </c>
      <c r="U214" s="20">
        <f t="shared" si="184"/>
        <v>4104645.5762711866</v>
      </c>
      <c r="W214" s="4">
        <f t="shared" ref="W214:W215" si="197">(U214-V214)/(U213)-1</f>
        <v>1.9934989589740493E-3</v>
      </c>
      <c r="X214" s="20">
        <f t="shared" ref="X214:X215" si="198">(U214-V214)-(U213)</f>
        <v>8166.3271186444908</v>
      </c>
      <c r="Y214" s="17" t="s">
        <v>4395</v>
      </c>
      <c r="Z214" s="30">
        <f t="shared" si="175"/>
        <v>1.141926092952275</v>
      </c>
    </row>
    <row r="215" spans="1:26" x14ac:dyDescent="0.15">
      <c r="A215" s="1">
        <v>42991</v>
      </c>
      <c r="B215">
        <f t="shared" si="132"/>
        <v>3</v>
      </c>
      <c r="C215" s="30">
        <v>0</v>
      </c>
      <c r="D215" s="20">
        <v>2111338.02</v>
      </c>
      <c r="E215" s="20">
        <f t="shared" si="119"/>
        <v>2111338.02</v>
      </c>
      <c r="F215" s="4">
        <f t="shared" si="47"/>
        <v>3.4537902950992905E-3</v>
      </c>
      <c r="G215" s="30">
        <v>0</v>
      </c>
      <c r="H215" s="30">
        <v>0</v>
      </c>
      <c r="I215" s="30">
        <v>0</v>
      </c>
      <c r="J215">
        <f>2607.65+1960+2540</f>
        <v>7107.65</v>
      </c>
      <c r="K215" s="30">
        <f>4.52*1400/36.5-14</f>
        <v>159.36986301369859</v>
      </c>
      <c r="L215" s="18">
        <f t="shared" si="195"/>
        <v>7267.0198630136983</v>
      </c>
      <c r="M215" s="37">
        <f t="shared" si="141"/>
        <v>7267.0200000000186</v>
      </c>
      <c r="N215" s="17" t="s">
        <v>4396</v>
      </c>
      <c r="O215" s="41">
        <f ca="1">SUMIFS(Stock!$O:$O,Stock!$A:$A,'Asset Line A share'!$A215,Stock!$I:$I,O$2)</f>
        <v>0</v>
      </c>
      <c r="P215" s="41">
        <f ca="1">SUMIFS(Stock!$O:$O,Stock!$A:$A,'Asset Line A share'!$A215,Stock!$I:$I,P$2)</f>
        <v>0</v>
      </c>
      <c r="Q215" s="30"/>
      <c r="R215" s="30"/>
      <c r="S215" s="41">
        <f t="shared" ref="S215" ca="1" si="199">+S214+O215-P215</f>
        <v>584030.59999999986</v>
      </c>
      <c r="T215">
        <v>2359221</v>
      </c>
      <c r="U215" s="20">
        <f t="shared" si="184"/>
        <v>4110677.8505084747</v>
      </c>
      <c r="W215" s="4">
        <f t="shared" si="197"/>
        <v>1.4696212194691416E-3</v>
      </c>
      <c r="X215" s="20">
        <f t="shared" si="198"/>
        <v>6032.2742372881621</v>
      </c>
      <c r="Z215" s="30">
        <f t="shared" si="175"/>
        <v>1.143604291769543</v>
      </c>
    </row>
    <row r="216" spans="1:26" x14ac:dyDescent="0.15">
      <c r="A216" s="1">
        <v>42992</v>
      </c>
      <c r="B216">
        <f t="shared" si="132"/>
        <v>4</v>
      </c>
      <c r="C216" s="30">
        <v>0</v>
      </c>
      <c r="D216" s="20">
        <v>2112166.2999999998</v>
      </c>
      <c r="E216" s="20">
        <f t="shared" si="119"/>
        <v>2112166.2999999998</v>
      </c>
      <c r="F216" s="4">
        <f t="shared" si="47"/>
        <v>3.923009921451559E-4</v>
      </c>
      <c r="G216" s="30">
        <v>0</v>
      </c>
      <c r="H216" s="30">
        <v>0</v>
      </c>
      <c r="I216" s="30">
        <v>0</v>
      </c>
      <c r="J216">
        <f>+-4289.75+2800+2160</f>
        <v>670.25</v>
      </c>
      <c r="K216" s="30">
        <f>4.485*1400/36.5-14</f>
        <v>158.02739726027397</v>
      </c>
      <c r="L216" s="18">
        <f t="shared" si="195"/>
        <v>828.27739726027403</v>
      </c>
      <c r="M216" s="37">
        <f t="shared" ref="M216" si="200">+E216-E215</f>
        <v>828.27999999979511</v>
      </c>
      <c r="N216" s="17" t="s">
        <v>4397</v>
      </c>
      <c r="O216" s="41">
        <f ca="1">SUMIFS(Stock!$O:$O,Stock!$A:$A,'Asset Line A share'!$A216,Stock!$I:$I,O$2)</f>
        <v>0</v>
      </c>
      <c r="P216" s="41">
        <f ca="1">SUMIFS(Stock!$O:$O,Stock!$A:$A,'Asset Line A share'!$A216,Stock!$I:$I,P$2)</f>
        <v>0</v>
      </c>
      <c r="Q216" s="30"/>
      <c r="R216" s="30"/>
      <c r="S216" s="41">
        <f t="shared" ref="S216" ca="1" si="201">+S215+O216-P216</f>
        <v>584030.59999999986</v>
      </c>
      <c r="T216" s="30">
        <v>2357578</v>
      </c>
      <c r="U216" s="20">
        <f t="shared" ref="U216" si="202">T216/1.18+E216</f>
        <v>4110113.7576271184</v>
      </c>
      <c r="W216" s="4">
        <f t="shared" ref="W216" si="203">(U216-V216)/(U215)-1</f>
        <v>-1.3722624391176996E-4</v>
      </c>
      <c r="X216" s="20">
        <f t="shared" ref="X216" si="204">(U216-V216)-(U215)</f>
        <v>-564.09288135636598</v>
      </c>
      <c r="Y216" s="17" t="s">
        <v>4398</v>
      </c>
      <c r="Z216" s="30">
        <f t="shared" si="175"/>
        <v>1.1434473592480621</v>
      </c>
    </row>
    <row r="217" spans="1:26" ht="54" x14ac:dyDescent="0.15">
      <c r="A217" s="1">
        <v>42993</v>
      </c>
      <c r="B217">
        <f t="shared" si="132"/>
        <v>5</v>
      </c>
      <c r="C217" s="30">
        <v>0</v>
      </c>
      <c r="D217" s="20">
        <v>2115496.2400000002</v>
      </c>
      <c r="E217" s="20">
        <f t="shared" si="119"/>
        <v>2115496.2400000002</v>
      </c>
      <c r="F217" s="4">
        <f t="shared" si="47"/>
        <v>1.5765519978234721E-3</v>
      </c>
      <c r="G217" s="30">
        <v>-8.61</v>
      </c>
      <c r="H217" s="30">
        <v>-8.61</v>
      </c>
      <c r="I217" s="30">
        <v>0</v>
      </c>
      <c r="J217">
        <f>+-2594.55+2370+3080</f>
        <v>2855.45</v>
      </c>
      <c r="K217" s="30">
        <f>497.095890410959-14</f>
        <v>483.09589041095899</v>
      </c>
      <c r="L217" s="18">
        <f t="shared" si="195"/>
        <v>3329.9358904109586</v>
      </c>
      <c r="M217" s="37">
        <f t="shared" ref="M217" si="205">+E217-E216</f>
        <v>3329.9400000004098</v>
      </c>
      <c r="N217" s="17" t="s">
        <v>4401</v>
      </c>
      <c r="O217" s="41">
        <f ca="1">SUMIFS(Stock!$O:$O,Stock!$A:$A,'Asset Line A share'!$A217,Stock!$I:$I,O$2)</f>
        <v>39130</v>
      </c>
      <c r="P217" s="41">
        <f ca="1">SUMIFS(Stock!$O:$O,Stock!$A:$A,'Asset Line A share'!$A217,Stock!$I:$I,P$2)</f>
        <v>0</v>
      </c>
      <c r="Q217" s="30"/>
      <c r="R217" s="30"/>
      <c r="S217" s="41">
        <f t="shared" ref="S217" ca="1" si="206">+S216+O217-P217</f>
        <v>623160.59999999986</v>
      </c>
      <c r="T217" s="30">
        <v>2357254</v>
      </c>
      <c r="U217" s="20">
        <f t="shared" ref="U217:U227" si="207">T217/1.18+E217</f>
        <v>4113169.1213559322</v>
      </c>
      <c r="W217" s="4">
        <f t="shared" ref="W217" si="208">(U217-V217)/(U216)-1</f>
        <v>7.4337692555204171E-4</v>
      </c>
      <c r="X217" s="20">
        <f t="shared" ref="X217" si="209">(U217-V217)-(U216)</f>
        <v>3055.363728813827</v>
      </c>
      <c r="Y217" s="17" t="s">
        <v>4402</v>
      </c>
      <c r="Z217" s="30">
        <f t="shared" si="175"/>
        <v>1.1442973716305105</v>
      </c>
    </row>
    <row r="218" spans="1:26" ht="27" x14ac:dyDescent="0.15">
      <c r="A218" s="1">
        <v>42996</v>
      </c>
      <c r="B218">
        <f t="shared" si="132"/>
        <v>1</v>
      </c>
      <c r="C218" s="30">
        <v>0</v>
      </c>
      <c r="D218" s="20">
        <v>2122706.56</v>
      </c>
      <c r="E218" s="20">
        <f t="shared" si="119"/>
        <v>2122706.56</v>
      </c>
      <c r="F218" s="4">
        <f t="shared" si="47"/>
        <v>3.4083350580664806E-3</v>
      </c>
      <c r="G218">
        <v>361.16</v>
      </c>
      <c r="H218" s="30">
        <v>361.16</v>
      </c>
      <c r="I218">
        <v>0</v>
      </c>
      <c r="J218">
        <f>1594.4+3344.57+1765.99</f>
        <v>6704.96</v>
      </c>
      <c r="K218" s="30">
        <f>4.125*1400/36.5-14</f>
        <v>144.21917808219177</v>
      </c>
      <c r="L218" s="18">
        <f t="shared" si="195"/>
        <v>7210.3391780821912</v>
      </c>
      <c r="M218" s="37">
        <f t="shared" ref="M218:M219" si="210">+E218-E217</f>
        <v>7210.3199999998324</v>
      </c>
      <c r="N218" s="17" t="s">
        <v>4412</v>
      </c>
      <c r="O218" s="41">
        <f ca="1">SUMIFS(Stock!$O:$O,Stock!$A:$A,'Asset Line A share'!$A218,Stock!$I:$I,O$2)</f>
        <v>83334</v>
      </c>
      <c r="P218" s="41">
        <f ca="1">SUMIFS(Stock!$O:$O,Stock!$A:$A,'Asset Line A share'!$A218,Stock!$I:$I,P$2)</f>
        <v>0</v>
      </c>
      <c r="Q218" s="30"/>
      <c r="R218" s="30"/>
      <c r="S218" s="41">
        <f t="shared" ref="S218" ca="1" si="211">+S217+O218-P218</f>
        <v>706494.59999999986</v>
      </c>
      <c r="T218">
        <v>2359300</v>
      </c>
      <c r="U218" s="20">
        <f t="shared" si="207"/>
        <v>4122113.3396610171</v>
      </c>
      <c r="W218" s="4">
        <f t="shared" ref="W218" si="212">(U218-V218)/(U217)-1</f>
        <v>2.1745321043682431E-3</v>
      </c>
      <c r="X218" s="20">
        <f t="shared" ref="X218" si="213">(U218-V218)-(U217)</f>
        <v>8944.2183050848544</v>
      </c>
      <c r="Y218" s="17" t="s">
        <v>4411</v>
      </c>
      <c r="Z218" s="30">
        <f t="shared" si="175"/>
        <v>1.1467856830020653</v>
      </c>
    </row>
    <row r="219" spans="1:26" x14ac:dyDescent="0.15">
      <c r="A219" s="1">
        <v>42997</v>
      </c>
      <c r="B219">
        <f t="shared" si="132"/>
        <v>2</v>
      </c>
      <c r="C219" s="30">
        <v>0</v>
      </c>
      <c r="D219" s="20">
        <v>2121586.19</v>
      </c>
      <c r="E219" s="20">
        <f t="shared" si="119"/>
        <v>2121586.19</v>
      </c>
      <c r="F219" s="4">
        <f t="shared" si="47"/>
        <v>-5.278025804942299E-4</v>
      </c>
      <c r="G219">
        <v>-353</v>
      </c>
      <c r="H219">
        <v>0</v>
      </c>
      <c r="I219">
        <v>-353</v>
      </c>
      <c r="J219">
        <v>-912.55</v>
      </c>
      <c r="K219" s="30">
        <f>1400*4.15/36.5-14</f>
        <v>145.17808219178085</v>
      </c>
      <c r="L219" s="18">
        <f t="shared" si="195"/>
        <v>-1120.3719178082192</v>
      </c>
      <c r="M219" s="37">
        <f t="shared" si="210"/>
        <v>-1120.3700000001118</v>
      </c>
      <c r="N219" s="17" t="s">
        <v>4413</v>
      </c>
      <c r="O219" s="41">
        <f ca="1">SUMIFS(Stock!$O:$O,Stock!$A:$A,'Asset Line A share'!$A219,Stock!$I:$I,O$2)</f>
        <v>21792</v>
      </c>
      <c r="P219" s="41">
        <f ca="1">SUMIFS(Stock!$O:$O,Stock!$A:$A,'Asset Line A share'!$A219,Stock!$I:$I,P$2)</f>
        <v>0</v>
      </c>
      <c r="Q219" s="30"/>
      <c r="R219" s="30"/>
      <c r="S219" s="41">
        <f t="shared" ref="S219" ca="1" si="214">+S218+O219-P219</f>
        <v>728286.59999999986</v>
      </c>
      <c r="T219">
        <v>2354269</v>
      </c>
      <c r="U219" s="20">
        <f t="shared" si="207"/>
        <v>4116729.4103389829</v>
      </c>
      <c r="W219" s="4">
        <f t="shared" ref="W219" si="215">(U219-V219)/(U218)-1</f>
        <v>-1.306108997594202E-3</v>
      </c>
      <c r="X219" s="20">
        <f t="shared" ref="X219" si="216">(U219-V219)-(U218)</f>
        <v>-5383.9293220341206</v>
      </c>
      <c r="Y219" s="17" t="s">
        <v>4414</v>
      </c>
      <c r="Z219" s="30">
        <f t="shared" si="175"/>
        <v>1.145287855903184</v>
      </c>
    </row>
    <row r="220" spans="1:26" ht="27" x14ac:dyDescent="0.15">
      <c r="A220" s="1">
        <v>42998</v>
      </c>
      <c r="B220">
        <f t="shared" si="132"/>
        <v>3</v>
      </c>
      <c r="C220" s="30">
        <v>0</v>
      </c>
      <c r="D220" s="20">
        <v>2122455.06</v>
      </c>
      <c r="E220" s="20">
        <f t="shared" si="119"/>
        <v>2122455.06</v>
      </c>
      <c r="F220" s="4">
        <f t="shared" si="47"/>
        <v>4.0953792219022844E-4</v>
      </c>
      <c r="G220" s="30">
        <v>-1158.3800000000001</v>
      </c>
      <c r="H220">
        <v>-1158.3800000000001</v>
      </c>
      <c r="I220">
        <v>0</v>
      </c>
      <c r="J220">
        <v>1778</v>
      </c>
      <c r="K220" s="30">
        <f>169.72602739726-13+92.52</f>
        <v>249.24602739725998</v>
      </c>
      <c r="L220" s="18">
        <f>G220+J220+K220</f>
        <v>868.86602739725981</v>
      </c>
      <c r="M220" s="37">
        <f>+E220-E219</f>
        <v>868.87000000011176</v>
      </c>
      <c r="N220" s="17" t="s">
        <v>4418</v>
      </c>
      <c r="O220" s="41">
        <f ca="1">SUMIFS(Stock!$O:$O,Stock!$A:$A,'Asset Line A share'!$A220,Stock!$I:$I,O$2)</f>
        <v>56696</v>
      </c>
      <c r="P220" s="41">
        <f ca="1">SUMIFS(Stock!$O:$O,Stock!$A:$A,'Asset Line A share'!$A220,Stock!$I:$I,P$2)</f>
        <v>0</v>
      </c>
      <c r="Q220" s="30"/>
      <c r="R220" s="30"/>
      <c r="S220" s="41">
        <f t="shared" ref="S220" ca="1" si="217">+S219+O220-P220</f>
        <v>784982.59999999986</v>
      </c>
      <c r="T220">
        <v>2354799</v>
      </c>
      <c r="U220" s="20">
        <f t="shared" si="207"/>
        <v>4118047.4328813562</v>
      </c>
      <c r="W220" s="4">
        <f t="shared" ref="W220" si="218">(U220-V220)/(U219)-1</f>
        <v>3.2016253948174977E-4</v>
      </c>
      <c r="X220" s="20">
        <f t="shared" ref="X220" si="219">(U220-V220)-(U219)</f>
        <v>1318.0225423732772</v>
      </c>
      <c r="Y220" s="17" t="s">
        <v>4416</v>
      </c>
      <c r="Z220" s="30">
        <f t="shared" si="175"/>
        <v>1.1456545341715676</v>
      </c>
    </row>
    <row r="221" spans="1:26" x14ac:dyDescent="0.15">
      <c r="A221" s="1">
        <v>42999</v>
      </c>
      <c r="B221">
        <f t="shared" si="132"/>
        <v>4</v>
      </c>
      <c r="C221" s="30">
        <v>0</v>
      </c>
      <c r="D221" s="20">
        <v>2128339.1</v>
      </c>
      <c r="E221" s="20">
        <f t="shared" si="119"/>
        <v>2128339.1</v>
      </c>
      <c r="F221" s="4">
        <f t="shared" si="47"/>
        <v>2.7722801348737391E-3</v>
      </c>
      <c r="G221" s="30">
        <v>-239.32856000000271</v>
      </c>
      <c r="H221">
        <v>-239.32856000000271</v>
      </c>
      <c r="I221" s="30">
        <v>0</v>
      </c>
      <c r="J221">
        <v>5974.9</v>
      </c>
      <c r="K221" s="30">
        <f>161.479452054795-13</f>
        <v>148.47945205479499</v>
      </c>
      <c r="L221" s="18">
        <f>G221+J221+K221</f>
        <v>5884.0508920547918</v>
      </c>
      <c r="M221" s="37">
        <f>+E221-E220</f>
        <v>5884.0400000000373</v>
      </c>
      <c r="N221" s="17" t="s">
        <v>4420</v>
      </c>
      <c r="O221" s="41">
        <f ca="1">SUMIFS(Stock!$O:$O,Stock!$A:$A,'Asset Line A share'!$A221,Stock!$I:$I,O$2)</f>
        <v>16428</v>
      </c>
      <c r="P221" s="41">
        <f ca="1">SUMIFS(Stock!$O:$O,Stock!$A:$A,'Asset Line A share'!$A221,Stock!$I:$I,P$2)</f>
        <v>0</v>
      </c>
      <c r="Q221" s="30"/>
      <c r="R221" s="30"/>
      <c r="S221" s="41">
        <f t="shared" ref="S221" ca="1" si="220">+S220+O221-P221</f>
        <v>801410.59999999986</v>
      </c>
      <c r="T221">
        <v>2358037</v>
      </c>
      <c r="U221" s="20">
        <f t="shared" si="207"/>
        <v>4126675.5406779665</v>
      </c>
      <c r="W221" s="4">
        <f t="shared" ref="W221" si="221">(U221-V221)/(U220)-1</f>
        <v>2.0951938842952433E-3</v>
      </c>
      <c r="X221" s="20">
        <f t="shared" ref="X221" si="222">(U221-V221)-(U220)</f>
        <v>8628.107796610333</v>
      </c>
      <c r="Y221" s="17" t="s">
        <v>4419</v>
      </c>
      <c r="Z221" s="30">
        <f t="shared" si="175"/>
        <v>1.148054902545079</v>
      </c>
    </row>
    <row r="222" spans="1:26" x14ac:dyDescent="0.15">
      <c r="A222" s="1">
        <v>43000</v>
      </c>
      <c r="B222">
        <f t="shared" si="132"/>
        <v>5</v>
      </c>
      <c r="C222" s="30">
        <v>0</v>
      </c>
      <c r="D222" s="20">
        <v>2132264.42</v>
      </c>
      <c r="E222" s="20">
        <f t="shared" si="119"/>
        <v>2132264.42</v>
      </c>
      <c r="F222" s="4">
        <f t="shared" si="47"/>
        <v>1.8443113693678015E-3</v>
      </c>
      <c r="G222">
        <v>0</v>
      </c>
      <c r="H222">
        <v>0</v>
      </c>
      <c r="I222">
        <v>0</v>
      </c>
      <c r="J222">
        <v>3440.45</v>
      </c>
      <c r="K222" s="30">
        <f>4.66*1300/36.5*3-13</f>
        <v>484.91780821917808</v>
      </c>
      <c r="L222" s="18">
        <f t="shared" ref="L222:L223" si="223">G222+J222+K222</f>
        <v>3925.3678082191777</v>
      </c>
      <c r="M222" s="37">
        <f t="shared" ref="M222:M223" si="224">+E222-E221</f>
        <v>3925.3199999998324</v>
      </c>
      <c r="N222" s="17" t="s">
        <v>4421</v>
      </c>
      <c r="O222" s="41">
        <f ca="1">SUMIFS(Stock!$O:$O,Stock!$A:$A,'Asset Line A share'!$A222,Stock!$I:$I,O$2)</f>
        <v>0</v>
      </c>
      <c r="P222" s="41">
        <f ca="1">SUMIFS(Stock!$O:$O,Stock!$A:$A,'Asset Line A share'!$A222,Stock!$I:$I,P$2)</f>
        <v>0</v>
      </c>
      <c r="Q222" s="30"/>
      <c r="R222" s="30"/>
      <c r="S222" s="41">
        <f t="shared" ref="S222:S224" ca="1" si="225">+S221+O222-P222</f>
        <v>801410.59999999986</v>
      </c>
      <c r="T222">
        <v>2357614</v>
      </c>
      <c r="U222" s="20">
        <f t="shared" si="207"/>
        <v>4130242.3861016948</v>
      </c>
      <c r="W222" s="4">
        <f t="shared" ref="W222" si="226">(U222-V222)/(U221)-1</f>
        <v>8.6433871249846916E-4</v>
      </c>
      <c r="X222" s="20">
        <f t="shared" ref="X222" si="227">(U222-V222)-(U221)</f>
        <v>3566.8454237282276</v>
      </c>
      <c r="Y222" s="17" t="s">
        <v>4422</v>
      </c>
      <c r="Z222" s="30">
        <f t="shared" si="175"/>
        <v>1.1490472108414225</v>
      </c>
    </row>
    <row r="223" spans="1:26" x14ac:dyDescent="0.15">
      <c r="A223" s="1">
        <v>43003</v>
      </c>
      <c r="B223">
        <f t="shared" si="132"/>
        <v>1</v>
      </c>
      <c r="C223" s="30">
        <v>0</v>
      </c>
      <c r="D223" s="20">
        <v>2137327.2200000002</v>
      </c>
      <c r="E223" s="20">
        <f t="shared" si="119"/>
        <v>2137327.2200000002</v>
      </c>
      <c r="F223" s="4">
        <f t="shared" si="47"/>
        <v>2.3743771891107102E-3</v>
      </c>
      <c r="G223">
        <v>150</v>
      </c>
      <c r="H223">
        <v>0</v>
      </c>
      <c r="I223">
        <v>0</v>
      </c>
      <c r="J223">
        <v>4751.1000000000004</v>
      </c>
      <c r="K223" s="30">
        <f>4.905*1300/36.5-13</f>
        <v>161.69863013698631</v>
      </c>
      <c r="L223" s="18">
        <f t="shared" si="223"/>
        <v>5062.7986301369865</v>
      </c>
      <c r="M223" s="37">
        <f t="shared" si="224"/>
        <v>5062.8000000002794</v>
      </c>
      <c r="N223" s="17" t="s">
        <v>4424</v>
      </c>
      <c r="O223" s="41">
        <f ca="1">SUMIFS(Stock!$O:$O,Stock!$A:$A,'Asset Line A share'!$A223,Stock!$I:$I,O$2)</f>
        <v>15785</v>
      </c>
      <c r="P223" s="41">
        <f ca="1">SUMIFS(Stock!$O:$O,Stock!$A:$A,'Asset Line A share'!$A223,Stock!$I:$I,P$2)</f>
        <v>0</v>
      </c>
      <c r="S223" s="41">
        <f t="shared" ca="1" si="225"/>
        <v>817195.59999999986</v>
      </c>
      <c r="T223">
        <v>2356736</v>
      </c>
      <c r="U223" s="20">
        <f t="shared" si="207"/>
        <v>4134561.1183050852</v>
      </c>
      <c r="W223" s="4">
        <f t="shared" ref="W223" si="228">(U223-V223)/(U222)-1</f>
        <v>1.0456365025750536E-3</v>
      </c>
      <c r="X223" s="20">
        <f t="shared" ref="X223" si="229">(U223-V223)-(U222)</f>
        <v>4318.7322033904493</v>
      </c>
      <c r="Y223" s="17" t="s">
        <v>4423</v>
      </c>
      <c r="Z223" s="30">
        <f t="shared" si="175"/>
        <v>1.1502486965482603</v>
      </c>
    </row>
    <row r="224" spans="1:26" ht="40.5" x14ac:dyDescent="0.15">
      <c r="A224" s="1">
        <v>43004</v>
      </c>
      <c r="B224">
        <f t="shared" si="132"/>
        <v>2</v>
      </c>
      <c r="C224" s="30">
        <v>0</v>
      </c>
      <c r="D224" s="20">
        <v>2134791.75</v>
      </c>
      <c r="E224" s="20">
        <f t="shared" si="119"/>
        <v>2134791.75</v>
      </c>
      <c r="F224" s="4">
        <f t="shared" si="47"/>
        <v>-1.1862806856500763E-3</v>
      </c>
      <c r="G224">
        <v>0</v>
      </c>
      <c r="H224">
        <v>0</v>
      </c>
      <c r="I224">
        <v>0</v>
      </c>
      <c r="J224">
        <v>-2706.25</v>
      </c>
      <c r="K224" s="30">
        <f>1300*5.16/36.5-13</f>
        <v>170.78082191780823</v>
      </c>
      <c r="L224" s="18">
        <f>G224+J224+K224</f>
        <v>-2535.4691780821918</v>
      </c>
      <c r="M224" s="37">
        <f t="shared" ref="M224:M225" si="230">+E224-E223</f>
        <v>-2535.4700000002049</v>
      </c>
      <c r="N224" s="17" t="s">
        <v>4426</v>
      </c>
      <c r="O224" s="41">
        <f ca="1">SUMIFS(Stock!$O:$O,Stock!$A:$A,'Asset Line A share'!$A224,Stock!$I:$I,O$2)</f>
        <v>0</v>
      </c>
      <c r="P224" s="41">
        <f ca="1">SUMIFS(Stock!$O:$O,Stock!$A:$A,'Asset Line A share'!$A224,Stock!$I:$I,P$2)</f>
        <v>0</v>
      </c>
      <c r="S224" s="41">
        <f t="shared" ca="1" si="225"/>
        <v>817195.59999999986</v>
      </c>
      <c r="T224">
        <v>2358570</v>
      </c>
      <c r="U224" s="20">
        <f t="shared" si="207"/>
        <v>4133579.8855932206</v>
      </c>
      <c r="W224" s="4">
        <f t="shared" ref="W224" si="231">(U224-V224)/(U223)-1</f>
        <v>-2.3732451493352347E-4</v>
      </c>
      <c r="X224" s="20">
        <f t="shared" ref="X224" si="232">(U224-V224)-(U223)</f>
        <v>-981.23271186463535</v>
      </c>
      <c r="Y224" s="17" t="s">
        <v>4425</v>
      </c>
      <c r="Z224" s="30">
        <f t="shared" si="175"/>
        <v>1.149975714334299</v>
      </c>
    </row>
    <row r="225" spans="1:26" x14ac:dyDescent="0.15">
      <c r="A225" s="1">
        <v>43005</v>
      </c>
      <c r="B225">
        <f t="shared" si="132"/>
        <v>3</v>
      </c>
      <c r="C225" s="30">
        <v>0</v>
      </c>
      <c r="D225" s="20">
        <v>2136907.96</v>
      </c>
      <c r="E225" s="20">
        <f t="shared" si="119"/>
        <v>2136907.96</v>
      </c>
      <c r="F225" s="4">
        <f t="shared" si="47"/>
        <v>9.9129575519474322E-4</v>
      </c>
      <c r="G225">
        <v>-313</v>
      </c>
      <c r="H225" s="30">
        <v>-313</v>
      </c>
      <c r="I225">
        <v>0</v>
      </c>
      <c r="J225">
        <v>2242.0500000000002</v>
      </c>
      <c r="K225" s="30">
        <f>5.62*1300/36.5-13</f>
        <v>187.16438356164383</v>
      </c>
      <c r="L225" s="18">
        <f>G225+J225+K225</f>
        <v>2116.2143835616439</v>
      </c>
      <c r="M225" s="37">
        <f t="shared" si="230"/>
        <v>2116.2099999999627</v>
      </c>
      <c r="N225" s="17" t="s">
        <v>4431</v>
      </c>
      <c r="O225" s="41">
        <f ca="1">SUMIFS(Stock!$O:$O,Stock!$A:$A,'Asset Line A share'!$A225,Stock!$I:$I,O$2)</f>
        <v>10228</v>
      </c>
      <c r="P225" s="41">
        <f ca="1">SUMIFS(Stock!$O:$O,Stock!$A:$A,'Asset Line A share'!$A225,Stock!$I:$I,P$2)</f>
        <v>0</v>
      </c>
      <c r="S225" s="41">
        <f t="shared" ref="S225" ca="1" si="233">+S224+O225-P225</f>
        <v>827423.59999999986</v>
      </c>
      <c r="T225" s="30">
        <v>2354917</v>
      </c>
      <c r="U225" s="20">
        <f t="shared" si="207"/>
        <v>4132600.3328813557</v>
      </c>
      <c r="W225" s="4">
        <f t="shared" ref="W225" si="234">(U225-V225)/(U224)-1</f>
        <v>-2.3697442385928191E-4</v>
      </c>
      <c r="X225" s="20">
        <f t="shared" ref="X225" si="235">(U225-V225)-(U224)</f>
        <v>-979.55271186493337</v>
      </c>
      <c r="Y225" s="17" t="s">
        <v>4430</v>
      </c>
      <c r="Z225" s="30">
        <f t="shared" si="175"/>
        <v>1.1497031995019424</v>
      </c>
    </row>
    <row r="226" spans="1:26" ht="40.5" x14ac:dyDescent="0.15">
      <c r="A226" s="1">
        <v>43006</v>
      </c>
      <c r="B226">
        <f t="shared" si="132"/>
        <v>4</v>
      </c>
      <c r="C226" s="30">
        <v>0</v>
      </c>
      <c r="D226" s="20">
        <v>2142697.91</v>
      </c>
      <c r="E226" s="20">
        <f t="shared" si="119"/>
        <v>2142697.91</v>
      </c>
      <c r="F226" s="4">
        <f t="shared" si="47"/>
        <v>2.7094990090261728E-3</v>
      </c>
      <c r="G226">
        <v>-324.19</v>
      </c>
      <c r="H226" s="30">
        <v>0</v>
      </c>
      <c r="I226" s="30">
        <v>-324.19</v>
      </c>
      <c r="J226">
        <v>5827</v>
      </c>
      <c r="K226" s="30">
        <f>8.455*1300/36.5-14</f>
        <v>287.13698630136986</v>
      </c>
      <c r="L226" s="18">
        <f>G226+J226+K226</f>
        <v>5789.9469863013701</v>
      </c>
      <c r="M226" s="37">
        <f t="shared" ref="M226:M231" si="236">+E226-E225</f>
        <v>5789.9500000001863</v>
      </c>
      <c r="N226" s="17" t="s">
        <v>4432</v>
      </c>
      <c r="O226" s="41">
        <f ca="1">SUMIFS(Stock!$O:$O,Stock!$A:$A,'Asset Line A share'!$A226,Stock!$I:$I,O$2)</f>
        <v>0</v>
      </c>
      <c r="P226" s="41">
        <f ca="1">SUMIFS(Stock!$O:$O,Stock!$A:$A,'Asset Line A share'!$A226,Stock!$I:$I,P$2)</f>
        <v>103490</v>
      </c>
      <c r="Q226" s="30"/>
      <c r="R226" s="30"/>
      <c r="S226" s="41">
        <f t="shared" ref="S226" ca="1" si="237">+S225+O226-P226</f>
        <v>723933.59999999986</v>
      </c>
      <c r="T226">
        <v>2355394</v>
      </c>
      <c r="U226" s="20">
        <f t="shared" si="207"/>
        <v>4138794.5201694919</v>
      </c>
      <c r="W226" s="4">
        <f t="shared" ref="W226" si="238">(U226-V226)/(U225)-1</f>
        <v>1.498859504717176E-3</v>
      </c>
      <c r="X226" s="20">
        <f t="shared" ref="X226" si="239">(U226-V226)-(U225)</f>
        <v>6194.1872881362215</v>
      </c>
      <c r="Y226" s="17" t="s">
        <v>4433</v>
      </c>
      <c r="Z226" s="30">
        <f t="shared" si="175"/>
        <v>1.1514264430701198</v>
      </c>
    </row>
    <row r="227" spans="1:26" ht="40.5" x14ac:dyDescent="0.15">
      <c r="A227" s="1">
        <v>43007</v>
      </c>
      <c r="B227">
        <f t="shared" si="132"/>
        <v>5</v>
      </c>
      <c r="C227" s="30">
        <v>0</v>
      </c>
      <c r="D227" s="20">
        <v>2144276.31</v>
      </c>
      <c r="E227" s="20">
        <f t="shared" si="119"/>
        <v>2144276.31</v>
      </c>
      <c r="F227" s="4">
        <f t="shared" si="47"/>
        <v>7.3664140550722124E-4</v>
      </c>
      <c r="G227" s="30">
        <v>0</v>
      </c>
      <c r="H227" s="30">
        <v>0</v>
      </c>
      <c r="I227">
        <v>0</v>
      </c>
      <c r="J227">
        <v>-1181.1500000000001</v>
      </c>
      <c r="K227" s="30">
        <f>2773.56-14</f>
        <v>2759.56</v>
      </c>
      <c r="L227" s="18">
        <f>G227+J227+K227</f>
        <v>1578.4099999999999</v>
      </c>
      <c r="M227" s="37">
        <f t="shared" si="236"/>
        <v>1578.3999999999069</v>
      </c>
      <c r="N227" s="17" t="s">
        <v>4434</v>
      </c>
      <c r="O227" s="41">
        <f ca="1">SUMIFS(Stock!$O:$O,Stock!$A:$A,'Asset Line A share'!$A227,Stock!$I:$I,O$2)</f>
        <v>0</v>
      </c>
      <c r="P227" s="41">
        <f ca="1">SUMIFS(Stock!$O:$O,Stock!$A:$A,'Asset Line A share'!$A227,Stock!$I:$I,P$2)</f>
        <v>0</v>
      </c>
      <c r="Q227" s="30"/>
      <c r="R227" s="30"/>
      <c r="S227" s="41">
        <f t="shared" ref="S227" ca="1" si="240">+S226+O227-P227</f>
        <v>723933.59999999986</v>
      </c>
      <c r="T227">
        <v>2355924</v>
      </c>
      <c r="U227" s="20">
        <f t="shared" si="207"/>
        <v>4140822.0727118645</v>
      </c>
      <c r="W227" s="4">
        <f t="shared" ref="W227" si="241">(U227-V227)/(U226)-1</f>
        <v>4.8988963634011284E-4</v>
      </c>
      <c r="X227" s="20">
        <f t="shared" ref="X227" si="242">(U227-V227)-(U226)</f>
        <v>2027.5525423726067</v>
      </c>
      <c r="Y227" s="17" t="s">
        <v>4435</v>
      </c>
      <c r="Z227" s="30">
        <f t="shared" si="175"/>
        <v>1.1519905149515879</v>
      </c>
    </row>
    <row r="228" spans="1:26" s="30" customFormat="1" ht="27" x14ac:dyDescent="0.15">
      <c r="A228" s="1">
        <v>43014</v>
      </c>
      <c r="B228" s="30">
        <f t="shared" si="132"/>
        <v>5</v>
      </c>
      <c r="C228" s="30">
        <v>0</v>
      </c>
      <c r="D228" s="20">
        <v>2144276.31</v>
      </c>
      <c r="E228" s="20">
        <f t="shared" si="119"/>
        <v>2144276.31</v>
      </c>
      <c r="F228" s="4">
        <f t="shared" si="47"/>
        <v>0</v>
      </c>
      <c r="G228" s="30">
        <v>0</v>
      </c>
      <c r="H228" s="30">
        <v>0</v>
      </c>
      <c r="I228" s="30">
        <v>0</v>
      </c>
      <c r="J228" s="30">
        <v>0</v>
      </c>
      <c r="K228" s="30">
        <v>0</v>
      </c>
      <c r="L228" s="18">
        <f t="shared" ref="L228" si="243">G228+J228+K228</f>
        <v>0</v>
      </c>
      <c r="M228" s="37">
        <f t="shared" si="236"/>
        <v>0</v>
      </c>
      <c r="N228" s="17" t="s">
        <v>4437</v>
      </c>
      <c r="O228" s="41">
        <f ca="1">SUMIFS(Stock!$O:$O,Stock!$A:$A,'Asset Line A share'!$A228,Stock!$I:$I,O$2)</f>
        <v>0</v>
      </c>
      <c r="P228" s="41">
        <f ca="1">SUMIFS(Stock!$O:$O,Stock!$A:$A,'Asset Line A share'!$A228,Stock!$I:$I,P$2)</f>
        <v>0</v>
      </c>
      <c r="S228" s="41">
        <f t="shared" ref="S228" ca="1" si="244">+S227+O228-P228</f>
        <v>723933.59999999986</v>
      </c>
      <c r="T228" s="30">
        <v>2357188</v>
      </c>
      <c r="U228" s="20">
        <f t="shared" ref="U228:U237" si="245">T228/1.18+E228</f>
        <v>4141893.2591525428</v>
      </c>
      <c r="W228" s="4">
        <f t="shared" ref="W228" si="246">(U228-V228)/(U227)-1</f>
        <v>2.5868931865913325E-4</v>
      </c>
      <c r="X228" s="20">
        <f t="shared" ref="X228" si="247">(U228-V228)-(U227)</f>
        <v>1071.1864406783134</v>
      </c>
      <c r="Y228" s="17" t="s">
        <v>4436</v>
      </c>
      <c r="Z228" s="30">
        <f t="shared" si="175"/>
        <v>1.1522885225930024</v>
      </c>
    </row>
    <row r="229" spans="1:26" x14ac:dyDescent="0.15">
      <c r="A229" s="1">
        <v>43017</v>
      </c>
      <c r="B229">
        <f t="shared" si="132"/>
        <v>1</v>
      </c>
      <c r="C229" s="30">
        <v>0</v>
      </c>
      <c r="D229" s="20">
        <v>2155619.77</v>
      </c>
      <c r="E229" s="20">
        <f t="shared" si="119"/>
        <v>2155619.77</v>
      </c>
      <c r="F229" s="4">
        <f t="shared" ref="F229" si="248">+E229/(E228)-1</f>
        <v>5.2901111424394909E-3</v>
      </c>
      <c r="G229" s="30">
        <v>0</v>
      </c>
      <c r="H229" s="30">
        <v>0</v>
      </c>
      <c r="I229">
        <v>0</v>
      </c>
      <c r="J229">
        <v>11084.65</v>
      </c>
      <c r="K229" s="30">
        <f>272.81-14</f>
        <v>258.81</v>
      </c>
      <c r="L229" s="18">
        <f t="shared" ref="L229:L233" si="249">G229+J229+K229</f>
        <v>11343.46</v>
      </c>
      <c r="M229" s="37">
        <f t="shared" si="236"/>
        <v>11343.459999999963</v>
      </c>
      <c r="N229" s="17" t="s">
        <v>4438</v>
      </c>
      <c r="O229" s="41">
        <f ca="1">SUMIFS(Stock!$O:$O,Stock!$A:$A,'Asset Line A share'!$A229,Stock!$I:$I,O$2)</f>
        <v>0</v>
      </c>
      <c r="P229" s="41">
        <f ca="1">SUMIFS(Stock!$O:$O,Stock!$A:$A,'Asset Line A share'!$A229,Stock!$I:$I,P$2)</f>
        <v>0</v>
      </c>
      <c r="Q229" s="30"/>
      <c r="R229" s="30"/>
      <c r="S229" s="41">
        <f t="shared" ref="S229" ca="1" si="250">+S228+O229-P229</f>
        <v>723933.59999999986</v>
      </c>
      <c r="T229">
        <v>2355405</v>
      </c>
      <c r="U229" s="20">
        <f t="shared" si="245"/>
        <v>4151725.7022033902</v>
      </c>
      <c r="W229" s="4">
        <f t="shared" ref="W229" si="251">(U229-V229)/(U228)-1</f>
        <v>2.3739006381007233E-3</v>
      </c>
      <c r="X229" s="20">
        <f t="shared" ref="X229" si="252">(U229-V229)-(U228)</f>
        <v>9832.4430508473888</v>
      </c>
      <c r="Y229" s="17" t="s">
        <v>4439</v>
      </c>
      <c r="Z229" s="30">
        <f t="shared" si="175"/>
        <v>1.155023941052062</v>
      </c>
    </row>
    <row r="230" spans="1:26" x14ac:dyDescent="0.15">
      <c r="A230" s="1">
        <v>43018</v>
      </c>
      <c r="B230">
        <f t="shared" si="132"/>
        <v>2</v>
      </c>
      <c r="C230" s="30">
        <v>0</v>
      </c>
      <c r="D230" s="20">
        <v>2162995.31</v>
      </c>
      <c r="E230" s="20">
        <f t="shared" si="119"/>
        <v>2162995.31</v>
      </c>
      <c r="F230" s="4">
        <f t="shared" ref="F230:F235" si="253">+E230/(E229)-1</f>
        <v>3.4215403396491428E-3</v>
      </c>
      <c r="G230" s="30">
        <v>315</v>
      </c>
      <c r="H230" s="30">
        <v>315</v>
      </c>
      <c r="I230" s="30">
        <v>0</v>
      </c>
      <c r="J230">
        <v>6824.35</v>
      </c>
      <c r="K230" s="30">
        <f>1400*6.52/36.5-13-0.89</f>
        <v>236.19219178082193</v>
      </c>
      <c r="L230" s="18">
        <f t="shared" si="249"/>
        <v>7375.5421917808226</v>
      </c>
      <c r="M230" s="37">
        <f t="shared" si="236"/>
        <v>7375.5400000000373</v>
      </c>
      <c r="N230" s="17" t="s">
        <v>4441</v>
      </c>
      <c r="O230" s="41">
        <f ca="1">SUMIFS(Stock!$O:$O,Stock!$A:$A,'Asset Line A share'!$A230,Stock!$I:$I,O$2)</f>
        <v>19470</v>
      </c>
      <c r="P230" s="41">
        <f ca="1">SUMIFS(Stock!$O:$O,Stock!$A:$A,'Asset Line A share'!$A230,Stock!$I:$I,P$2)</f>
        <v>0</v>
      </c>
      <c r="Q230" s="30"/>
      <c r="R230" s="30"/>
      <c r="S230" s="41">
        <f t="shared" ref="S230" ca="1" si="254">+S229+O230-P230</f>
        <v>743403.59999999986</v>
      </c>
      <c r="T230">
        <v>2355569</v>
      </c>
      <c r="U230" s="20">
        <f t="shared" si="245"/>
        <v>4159240.2252542377</v>
      </c>
      <c r="W230" s="4">
        <f t="shared" ref="W230" si="255">(U230-V230)/(U229)-1</f>
        <v>1.8099758003904398E-3</v>
      </c>
      <c r="X230" s="20">
        <f t="shared" ref="X230" si="256">(U230-V230)-(U229)</f>
        <v>7514.5230508474633</v>
      </c>
      <c r="Y230" s="17" t="s">
        <v>4440</v>
      </c>
      <c r="Z230" s="30">
        <f t="shared" si="175"/>
        <v>1.1571145064342379</v>
      </c>
    </row>
    <row r="231" spans="1:26" ht="67.5" x14ac:dyDescent="0.15">
      <c r="A231" s="1">
        <v>43019</v>
      </c>
      <c r="B231">
        <f t="shared" si="132"/>
        <v>3</v>
      </c>
      <c r="C231" s="30">
        <v>0</v>
      </c>
      <c r="D231" s="20">
        <v>2171556.1</v>
      </c>
      <c r="E231" s="20">
        <f t="shared" si="119"/>
        <v>2171556.1</v>
      </c>
      <c r="F231" s="4">
        <f t="shared" si="253"/>
        <v>3.9578402969353554E-3</v>
      </c>
      <c r="G231">
        <v>-260.5</v>
      </c>
      <c r="H231" s="30">
        <v>-260.5</v>
      </c>
      <c r="I231">
        <v>0</v>
      </c>
      <c r="J231">
        <v>8580.7000000000007</v>
      </c>
      <c r="K231" s="30">
        <f>254.03-13-0.46</f>
        <v>240.57</v>
      </c>
      <c r="L231" s="18">
        <f t="shared" si="249"/>
        <v>8560.77</v>
      </c>
      <c r="M231" s="37">
        <f t="shared" si="236"/>
        <v>8560.7900000000373</v>
      </c>
      <c r="N231" s="17" t="s">
        <v>4442</v>
      </c>
      <c r="O231" s="41">
        <f ca="1">SUMIFS(Stock!$O:$O,Stock!$A:$A,'Asset Line A share'!$A231,Stock!$I:$I,O$2)</f>
        <v>43497</v>
      </c>
      <c r="P231" s="41">
        <f ca="1">SUMIFS(Stock!$O:$O,Stock!$A:$A,'Asset Line A share'!$A231,Stock!$I:$I,P$2)</f>
        <v>0</v>
      </c>
      <c r="Q231" s="30"/>
      <c r="R231" s="30"/>
      <c r="S231" s="41">
        <f t="shared" ref="S231" ca="1" si="257">+S230+O231-P231</f>
        <v>786900.59999999986</v>
      </c>
      <c r="T231">
        <v>2356679</v>
      </c>
      <c r="U231" s="20">
        <f t="shared" si="245"/>
        <v>4168741.6932203392</v>
      </c>
      <c r="W231" s="4">
        <f t="shared" ref="W231" si="258">(U231-V231)/(U230)-1</f>
        <v>2.284423945606795E-3</v>
      </c>
      <c r="X231" s="20">
        <f t="shared" ref="X231" si="259">(U231-V231)-(U230)</f>
        <v>9501.467966101598</v>
      </c>
      <c r="Y231" s="17" t="s">
        <v>4443</v>
      </c>
      <c r="Z231" s="30">
        <f t="shared" si="175"/>
        <v>1.1597578465205451</v>
      </c>
    </row>
    <row r="232" spans="1:26" x14ac:dyDescent="0.15">
      <c r="A232" s="1">
        <v>43020</v>
      </c>
      <c r="B232">
        <f t="shared" si="132"/>
        <v>4</v>
      </c>
      <c r="C232" s="30">
        <v>0</v>
      </c>
      <c r="D232" s="20">
        <v>2168971.2400000002</v>
      </c>
      <c r="E232" s="20">
        <f t="shared" si="119"/>
        <v>2168971.2400000002</v>
      </c>
      <c r="F232" s="4">
        <f t="shared" si="253"/>
        <v>-1.1903261444637936E-3</v>
      </c>
      <c r="G232">
        <v>127</v>
      </c>
      <c r="H232">
        <v>127</v>
      </c>
      <c r="I232">
        <v>0</v>
      </c>
      <c r="J232">
        <v>-2852.1</v>
      </c>
      <c r="K232" s="30">
        <f>153.24-13</f>
        <v>140.24</v>
      </c>
      <c r="L232" s="18">
        <f t="shared" si="249"/>
        <v>-2584.8599999999997</v>
      </c>
      <c r="M232" s="37">
        <f t="shared" ref="M232:M242" si="260">+E232-E231</f>
        <v>-2584.8599999998696</v>
      </c>
      <c r="N232" s="17" t="s">
        <v>4445</v>
      </c>
      <c r="O232" s="41">
        <f ca="1">SUMIFS(Stock!$O:$O,Stock!$A:$A,'Asset Line A share'!$A232,Stock!$I:$I,O$2)</f>
        <v>11028</v>
      </c>
      <c r="P232" s="41">
        <f ca="1">SUMIFS(Stock!$O:$O,Stock!$A:$A,'Asset Line A share'!$A232,Stock!$I:$I,P$2)</f>
        <v>0</v>
      </c>
      <c r="Q232" s="30"/>
      <c r="R232" s="30"/>
      <c r="S232" s="41">
        <f t="shared" ref="S232" ca="1" si="261">+S231+O232-P232</f>
        <v>797928.59999999986</v>
      </c>
      <c r="T232">
        <v>2358187</v>
      </c>
      <c r="U232" s="20">
        <f t="shared" si="245"/>
        <v>4167434.7993220342</v>
      </c>
      <c r="W232" s="4">
        <f t="shared" ref="W232" si="262">(U232-V232)/(U231)-1</f>
        <v>-3.1349841138639256E-4</v>
      </c>
      <c r="X232" s="20">
        <f t="shared" ref="X232" si="263">(U232-V232)-(U231)</f>
        <v>-1306.8938983050175</v>
      </c>
      <c r="Y232" s="17" t="s">
        <v>4444</v>
      </c>
      <c r="Z232" s="30">
        <f t="shared" si="175"/>
        <v>1.1593942642780681</v>
      </c>
    </row>
    <row r="233" spans="1:26" x14ac:dyDescent="0.15">
      <c r="A233" s="1">
        <v>43021</v>
      </c>
      <c r="B233">
        <f t="shared" si="132"/>
        <v>5</v>
      </c>
      <c r="C233" s="30">
        <v>0</v>
      </c>
      <c r="D233" s="20">
        <v>2174878.84</v>
      </c>
      <c r="E233" s="20">
        <f t="shared" si="119"/>
        <v>2174878.84</v>
      </c>
      <c r="F233" s="4">
        <f t="shared" si="253"/>
        <v>2.7236875671987626E-3</v>
      </c>
      <c r="G233">
        <v>0</v>
      </c>
      <c r="H233">
        <v>0</v>
      </c>
      <c r="I233">
        <v>0</v>
      </c>
      <c r="J233">
        <v>5589.9</v>
      </c>
      <c r="K233" s="30">
        <f>1300*3.095/36.5*3-13</f>
        <v>317.69863013698631</v>
      </c>
      <c r="L233" s="18">
        <f t="shared" si="249"/>
        <v>5907.5986301369858</v>
      </c>
      <c r="M233" s="37">
        <f t="shared" si="260"/>
        <v>5907.5999999996275</v>
      </c>
      <c r="N233" s="17" t="s">
        <v>4446</v>
      </c>
      <c r="O233" s="41">
        <f ca="1">SUMIFS(Stock!$O:$O,Stock!$A:$A,'Asset Line A share'!$A233,Stock!$I:$I,O$2)</f>
        <v>0</v>
      </c>
      <c r="P233" s="41">
        <f ca="1">SUMIFS(Stock!$O:$O,Stock!$A:$A,'Asset Line A share'!$A233,Stock!$I:$I,P$2)</f>
        <v>0</v>
      </c>
      <c r="Q233" s="30"/>
      <c r="R233" s="30"/>
      <c r="S233" s="41">
        <f t="shared" ref="S233" ca="1" si="264">+S232+O233-P233</f>
        <v>797928.59999999986</v>
      </c>
      <c r="T233">
        <v>2358754</v>
      </c>
      <c r="U233" s="20">
        <f t="shared" si="245"/>
        <v>4173822.9077966101</v>
      </c>
      <c r="W233" s="4">
        <f t="shared" ref="W233" si="265">(U233-V233)/(U232)-1</f>
        <v>1.5328634477054237E-3</v>
      </c>
      <c r="X233" s="20">
        <f t="shared" ref="X233" si="266">(U233-V233)-(U232)</f>
        <v>6388.1084745759144</v>
      </c>
      <c r="Z233" s="30">
        <f t="shared" si="175"/>
        <v>1.1611714573672594</v>
      </c>
    </row>
    <row r="234" spans="1:26" x14ac:dyDescent="0.15">
      <c r="A234" s="1">
        <v>43024</v>
      </c>
      <c r="B234">
        <f t="shared" si="132"/>
        <v>1</v>
      </c>
      <c r="C234" s="30">
        <v>0</v>
      </c>
      <c r="D234" s="20">
        <v>2179523.88</v>
      </c>
      <c r="E234" s="20">
        <f t="shared" si="119"/>
        <v>2179523.88</v>
      </c>
      <c r="F234" s="4">
        <f t="shared" si="253"/>
        <v>2.1357695493511297E-3</v>
      </c>
      <c r="G234" s="30">
        <v>-124.57</v>
      </c>
      <c r="H234">
        <v>-124.57</v>
      </c>
      <c r="I234">
        <v>0</v>
      </c>
      <c r="J234">
        <v>4670.45</v>
      </c>
      <c r="K234" s="30">
        <f>2.88*600/36.5+3.015*700/36.5-6</f>
        <v>99.164383561643831</v>
      </c>
      <c r="L234" s="18">
        <f t="shared" ref="L234:L242" si="267">G234+J234+K234</f>
        <v>4645.0443835616443</v>
      </c>
      <c r="M234" s="37">
        <f t="shared" si="260"/>
        <v>4645.0400000000373</v>
      </c>
      <c r="N234" s="17" t="s">
        <v>4719</v>
      </c>
      <c r="O234" s="41">
        <f ca="1">SUMIFS(Stock!$O:$O,Stock!$A:$A,'Asset Line A share'!$A234,Stock!$I:$I,O$2)</f>
        <v>55318</v>
      </c>
      <c r="P234" s="41">
        <f ca="1">SUMIFS(Stock!$O:$O,Stock!$A:$A,'Asset Line A share'!$A234,Stock!$I:$I,P$2)</f>
        <v>0</v>
      </c>
      <c r="Q234" s="30"/>
      <c r="R234" s="30"/>
      <c r="S234" s="41">
        <f t="shared" ref="S234" ca="1" si="268">+S233+O234-P234</f>
        <v>853246.59999999986</v>
      </c>
      <c r="T234">
        <v>2359937</v>
      </c>
      <c r="U234" s="20">
        <f t="shared" si="245"/>
        <v>4179470.4901694916</v>
      </c>
      <c r="W234" s="4">
        <f t="shared" ref="W234" si="269">(U234-V234)/(U233)-1</f>
        <v>1.353095830283424E-3</v>
      </c>
      <c r="X234" s="20">
        <f t="shared" ref="X234" si="270">(U234-V234)-(U233)</f>
        <v>5647.5823728814721</v>
      </c>
      <c r="Y234" s="17" t="s">
        <v>4718</v>
      </c>
      <c r="Z234" s="30">
        <f t="shared" si="175"/>
        <v>1.1627426336244671</v>
      </c>
    </row>
    <row r="235" spans="1:26" x14ac:dyDescent="0.15">
      <c r="A235" s="1">
        <v>43025</v>
      </c>
      <c r="B235">
        <f t="shared" si="132"/>
        <v>2</v>
      </c>
      <c r="C235" s="30">
        <v>0</v>
      </c>
      <c r="D235" s="20">
        <v>2177829.5499999998</v>
      </c>
      <c r="E235" s="20">
        <f t="shared" si="119"/>
        <v>2177829.5499999998</v>
      </c>
      <c r="F235" s="4">
        <f t="shared" si="253"/>
        <v>-7.773853801501529E-4</v>
      </c>
      <c r="G235">
        <v>0</v>
      </c>
      <c r="H235">
        <v>0</v>
      </c>
      <c r="I235">
        <v>0</v>
      </c>
      <c r="J235">
        <v>-1743.5</v>
      </c>
      <c r="K235" s="30">
        <f>600*3.77/36.5-12.8</f>
        <v>49.172602739726031</v>
      </c>
      <c r="L235" s="18">
        <f t="shared" si="267"/>
        <v>-1694.327397260274</v>
      </c>
      <c r="M235" s="37">
        <f t="shared" si="260"/>
        <v>-1694.3300000000745</v>
      </c>
      <c r="O235" s="41">
        <f ca="1">SUMIFS(Stock!$O:$O,Stock!$A:$A,'Asset Line A share'!$A235,Stock!$I:$I,O$2)</f>
        <v>0</v>
      </c>
      <c r="P235" s="41">
        <f ca="1">SUMIFS(Stock!$O:$O,Stock!$A:$A,'Asset Line A share'!$A235,Stock!$I:$I,P$2)</f>
        <v>0</v>
      </c>
      <c r="Q235" s="30"/>
      <c r="R235" s="30"/>
      <c r="S235" s="41">
        <f t="shared" ref="S235:S236" ca="1" si="271">+S234+O235-P235</f>
        <v>853246.59999999986</v>
      </c>
      <c r="T235">
        <v>2359222</v>
      </c>
      <c r="U235" s="20">
        <f t="shared" si="245"/>
        <v>4177170.2279661018</v>
      </c>
      <c r="W235" s="4">
        <f t="shared" ref="W235" si="272">(U235-V235)/(U234)-1</f>
        <v>-5.5037168196314656E-4</v>
      </c>
      <c r="X235" s="20">
        <f t="shared" ref="X235" si="273">(U235-V235)-(U234)</f>
        <v>-2300.2622033897787</v>
      </c>
      <c r="Y235" s="17" t="s">
        <v>4720</v>
      </c>
      <c r="Z235" s="30">
        <f t="shared" si="175"/>
        <v>1.1621026930055089</v>
      </c>
    </row>
    <row r="236" spans="1:26" x14ac:dyDescent="0.15">
      <c r="A236" s="1">
        <v>43026</v>
      </c>
      <c r="B236">
        <f t="shared" si="132"/>
        <v>3</v>
      </c>
      <c r="C236" s="30">
        <v>0</v>
      </c>
      <c r="D236" s="20">
        <v>2187879.56</v>
      </c>
      <c r="E236" s="20">
        <f t="shared" si="119"/>
        <v>2187879.56</v>
      </c>
      <c r="F236" s="4">
        <f t="shared" ref="F236:F241" si="274">+E236/(E235)-1</f>
        <v>4.6146908053479319E-3</v>
      </c>
      <c r="G236" s="30">
        <v>0</v>
      </c>
      <c r="H236" s="30">
        <v>0</v>
      </c>
      <c r="I236" s="30">
        <v>0</v>
      </c>
      <c r="J236">
        <v>9948.35</v>
      </c>
      <c r="K236" s="30">
        <f>3.47*600/36.5+3.085*600/36.5+3.06*80/36.5-12.8</f>
        <v>101.66027397260275</v>
      </c>
      <c r="L236" s="18">
        <f t="shared" si="267"/>
        <v>10050.010273972603</v>
      </c>
      <c r="M236" s="37">
        <f t="shared" si="260"/>
        <v>10050.010000000242</v>
      </c>
      <c r="N236" s="17" t="s">
        <v>4721</v>
      </c>
      <c r="O236" s="41">
        <f ca="1">SUMIFS(Stock!$O:$O,Stock!$A:$A,'Asset Line A share'!$A236,Stock!$I:$I,O$2)</f>
        <v>0</v>
      </c>
      <c r="P236" s="41">
        <f ca="1">SUMIFS(Stock!$O:$O,Stock!$A:$A,'Asset Line A share'!$A236,Stock!$I:$I,P$2)</f>
        <v>0</v>
      </c>
      <c r="S236" s="41">
        <f t="shared" ca="1" si="271"/>
        <v>853246.59999999986</v>
      </c>
      <c r="T236">
        <v>2361166</v>
      </c>
      <c r="U236" s="20">
        <f t="shared" si="245"/>
        <v>4188867.6955932202</v>
      </c>
      <c r="W236" s="4">
        <f t="shared" ref="W236" si="275">(U236-V236)/(U235)-1</f>
        <v>2.800332997875854E-3</v>
      </c>
      <c r="X236" s="20">
        <f t="shared" ref="X236" si="276">(U236-V236)-(U235)</f>
        <v>11697.467627118342</v>
      </c>
      <c r="Y236" s="17" t="s">
        <v>4722</v>
      </c>
      <c r="Z236" s="30">
        <f t="shared" si="175"/>
        <v>1.1653569675236526</v>
      </c>
    </row>
    <row r="237" spans="1:26" ht="40.5" x14ac:dyDescent="0.15">
      <c r="A237" s="1">
        <v>43027</v>
      </c>
      <c r="B237">
        <f t="shared" si="132"/>
        <v>4</v>
      </c>
      <c r="C237" s="30">
        <v>0</v>
      </c>
      <c r="D237" s="20">
        <v>2199719.0499999998</v>
      </c>
      <c r="E237" s="20">
        <f t="shared" si="119"/>
        <v>2199719.0499999998</v>
      </c>
      <c r="F237" s="4">
        <f t="shared" si="274"/>
        <v>5.4113993368078983E-3</v>
      </c>
      <c r="G237">
        <v>332.64</v>
      </c>
      <c r="H237" s="30">
        <v>332.64</v>
      </c>
      <c r="I237">
        <v>0</v>
      </c>
      <c r="J237">
        <v>11431.3</v>
      </c>
      <c r="K237" s="30">
        <f>1200*2.52/36.5+2.352*80/36.5-12.45</f>
        <v>75.554383561643832</v>
      </c>
      <c r="L237" s="18">
        <f t="shared" si="267"/>
        <v>11839.494383561643</v>
      </c>
      <c r="M237" s="37">
        <f t="shared" si="260"/>
        <v>11839.489999999758</v>
      </c>
      <c r="N237" s="17" t="s">
        <v>4723</v>
      </c>
      <c r="O237" s="41">
        <f ca="1">SUMIFS(Stock!$O:$O,Stock!$A:$A,'Asset Line A share'!$A237,Stock!$I:$I,O$2)</f>
        <v>35755</v>
      </c>
      <c r="P237" s="41">
        <f ca="1">SUMIFS(Stock!$O:$O,Stock!$A:$A,'Asset Line A share'!$A237,Stock!$I:$I,P$2)</f>
        <v>0</v>
      </c>
      <c r="Q237" s="30"/>
      <c r="R237" s="30"/>
      <c r="S237" s="41">
        <f t="shared" ref="S237" ca="1" si="277">+S236+O237-P237</f>
        <v>889001.59999999986</v>
      </c>
      <c r="T237">
        <v>2359425</v>
      </c>
      <c r="U237" s="20">
        <f t="shared" si="245"/>
        <v>4199231.761864407</v>
      </c>
      <c r="W237" s="4">
        <f t="shared" ref="W237" si="278">(U237-V237)/(U236)-1</f>
        <v>2.474192794890584E-3</v>
      </c>
      <c r="X237" s="20">
        <f t="shared" ref="X237" si="279">(U237-V237)-(U236)</f>
        <v>10364.066271186806</v>
      </c>
      <c r="Y237" s="17" t="s">
        <v>4724</v>
      </c>
      <c r="Z237" s="30">
        <f t="shared" si="175"/>
        <v>1.1682402853361751</v>
      </c>
    </row>
    <row r="238" spans="1:26" ht="27" x14ac:dyDescent="0.15">
      <c r="A238" s="1">
        <v>43028</v>
      </c>
      <c r="B238">
        <f t="shared" si="132"/>
        <v>5</v>
      </c>
      <c r="C238" s="30">
        <v>0</v>
      </c>
      <c r="D238" s="20">
        <v>2193334.2799999998</v>
      </c>
      <c r="E238" s="20">
        <f t="shared" si="119"/>
        <v>2193334.2799999998</v>
      </c>
      <c r="F238" s="4">
        <f t="shared" si="274"/>
        <v>-2.9025388492226467E-3</v>
      </c>
      <c r="G238">
        <v>59.6</v>
      </c>
      <c r="H238">
        <v>59.6</v>
      </c>
      <c r="I238">
        <v>0</v>
      </c>
      <c r="J238">
        <v>-6648.05</v>
      </c>
      <c r="K238" s="30">
        <f>1200*2.1*3/36.5+2.383*45*3/36.5-12.25</f>
        <v>203.68712328767123</v>
      </c>
      <c r="L238" s="18">
        <f t="shared" si="267"/>
        <v>-6384.7628767123288</v>
      </c>
      <c r="M238" s="37">
        <f t="shared" si="260"/>
        <v>-6384.7700000000186</v>
      </c>
      <c r="N238" s="17" t="s">
        <v>4727</v>
      </c>
      <c r="O238" s="41">
        <f ca="1">SUMIFS(Stock!$O:$O,Stock!$A:$A,'Asset Line A share'!$A238,Stock!$I:$I,O$2)</f>
        <v>19800</v>
      </c>
      <c r="P238" s="41">
        <f ca="1">SUMIFS(Stock!$O:$O,Stock!$A:$A,'Asset Line A share'!$A238,Stock!$I:$I,P$2)</f>
        <v>0</v>
      </c>
      <c r="Q238" s="30"/>
      <c r="R238" s="30"/>
      <c r="S238" s="41">
        <f t="shared" ref="S238" ca="1" si="280">+S237+O238-P238</f>
        <v>908801.59999999986</v>
      </c>
      <c r="T238" s="30">
        <v>2358589</v>
      </c>
      <c r="U238" s="20">
        <f t="shared" ref="U238" si="281">T238/1.18+E238</f>
        <v>4192138.5172881354</v>
      </c>
      <c r="W238" s="4">
        <f t="shared" ref="W238" si="282">(U238-V238)/(U237)-1</f>
        <v>-1.6891767300603044E-3</v>
      </c>
      <c r="X238" s="20">
        <f t="shared" ref="X238" si="283">(U238-V238)-(U237)</f>
        <v>-7093.2445762716234</v>
      </c>
      <c r="Y238" s="17" t="s">
        <v>4726</v>
      </c>
      <c r="Z238" s="30">
        <f t="shared" si="175"/>
        <v>1.1662669210310661</v>
      </c>
    </row>
    <row r="239" spans="1:26" x14ac:dyDescent="0.15">
      <c r="A239" s="1">
        <v>43031</v>
      </c>
      <c r="B239">
        <f t="shared" si="132"/>
        <v>1</v>
      </c>
      <c r="C239" s="30">
        <v>0</v>
      </c>
      <c r="D239" s="20">
        <v>2193405.42</v>
      </c>
      <c r="E239" s="20">
        <f t="shared" si="119"/>
        <v>2193405.42</v>
      </c>
      <c r="F239" s="4">
        <f t="shared" si="274"/>
        <v>3.2434636456857291E-5</v>
      </c>
      <c r="G239">
        <v>92.74</v>
      </c>
      <c r="H239" s="30">
        <v>92.74</v>
      </c>
      <c r="I239">
        <v>0</v>
      </c>
      <c r="J239">
        <v>-94.65</v>
      </c>
      <c r="K239" s="30">
        <f>1200*2.535/36.5+2.495*25/36.5-12</f>
        <v>73.051369863013704</v>
      </c>
      <c r="L239" s="18">
        <f t="shared" si="267"/>
        <v>71.141369863013693</v>
      </c>
      <c r="M239" s="37">
        <f t="shared" si="260"/>
        <v>71.140000000130385</v>
      </c>
      <c r="N239" s="17" t="s">
        <v>4729</v>
      </c>
      <c r="O239" s="41">
        <f ca="1">SUMIFS(Stock!$O:$O,Stock!$A:$A,'Asset Line A share'!$A239,Stock!$I:$I,O$2)</f>
        <v>12924</v>
      </c>
      <c r="P239" s="41">
        <f ca="1">SUMIFS(Stock!$O:$O,Stock!$A:$A,'Asset Line A share'!$A239,Stock!$I:$I,P$2)</f>
        <v>0</v>
      </c>
      <c r="Q239" s="30"/>
      <c r="R239" s="30"/>
      <c r="S239" s="41">
        <f t="shared" ref="S239" ca="1" si="284">+S238+O239-P239</f>
        <v>921725.59999999986</v>
      </c>
      <c r="T239" s="30">
        <v>2358462</v>
      </c>
      <c r="U239" s="20">
        <f t="shared" ref="U239:U246" si="285">T239/1.18+E239</f>
        <v>4192102.0301694917</v>
      </c>
      <c r="W239" s="4">
        <f t="shared" ref="W239" si="286">(U239-V239)/(U238)-1</f>
        <v>-8.7037006275547668E-6</v>
      </c>
      <c r="X239" s="20">
        <f t="shared" ref="X239" si="287">(U239-V239)-(U238)</f>
        <v>-36.487118643708527</v>
      </c>
      <c r="Y239" s="17" t="s">
        <v>4728</v>
      </c>
      <c r="Z239" s="30">
        <f t="shared" si="175"/>
        <v>1.1662567701929336</v>
      </c>
    </row>
    <row r="240" spans="1:26" ht="27" x14ac:dyDescent="0.15">
      <c r="A240" s="1">
        <v>43032</v>
      </c>
      <c r="B240">
        <f t="shared" si="132"/>
        <v>2</v>
      </c>
      <c r="C240" s="30">
        <v>0</v>
      </c>
      <c r="D240" s="20">
        <v>2192749.79</v>
      </c>
      <c r="E240" s="20">
        <f t="shared" si="119"/>
        <v>2192749.79</v>
      </c>
      <c r="F240" s="4">
        <f t="shared" si="274"/>
        <v>-2.9890962884548955E-4</v>
      </c>
      <c r="G240">
        <v>0</v>
      </c>
      <c r="H240">
        <v>0</v>
      </c>
      <c r="I240">
        <v>0</v>
      </c>
      <c r="J240">
        <v>-746.2</v>
      </c>
      <c r="K240" s="30">
        <f>3.005*600/36.5+3.235*600/36.5-12</f>
        <v>90.575342465753437</v>
      </c>
      <c r="L240" s="18">
        <f t="shared" si="267"/>
        <v>-655.62465753424658</v>
      </c>
      <c r="M240" s="37">
        <f t="shared" si="260"/>
        <v>-655.62999999988824</v>
      </c>
      <c r="N240" s="17" t="s">
        <v>4731</v>
      </c>
      <c r="O240" s="41">
        <f ca="1">SUMIFS(Stock!$O:$O,Stock!$A:$A,'Asset Line A share'!$A240,Stock!$I:$I,O$2)</f>
        <v>0</v>
      </c>
      <c r="P240" s="41">
        <f ca="1">SUMIFS(Stock!$O:$O,Stock!$A:$A,'Asset Line A share'!$A240,Stock!$I:$I,P$2)</f>
        <v>0</v>
      </c>
      <c r="Q240" s="30"/>
      <c r="R240" s="30"/>
      <c r="S240" s="41">
        <f t="shared" ref="S240" ca="1" si="288">+S239+O240-P240</f>
        <v>921725.59999999986</v>
      </c>
      <c r="T240" s="30">
        <v>2361191</v>
      </c>
      <c r="U240" s="20">
        <f t="shared" si="285"/>
        <v>4193759.1120338985</v>
      </c>
      <c r="W240" s="4">
        <f t="shared" ref="W240" si="289">(U240-V240)/(U239)-1</f>
        <v>3.952866252971976E-4</v>
      </c>
      <c r="X240" s="20">
        <f t="shared" ref="X240" si="290">(U240-V240)-(U239)</f>
        <v>1657.0818644068204</v>
      </c>
      <c r="Y240" s="17" t="s">
        <v>4730</v>
      </c>
      <c r="Z240" s="30">
        <f t="shared" si="175"/>
        <v>1.1667177758958531</v>
      </c>
    </row>
    <row r="241" spans="1:26" x14ac:dyDescent="0.15">
      <c r="A241" s="1">
        <v>43033</v>
      </c>
      <c r="B241">
        <f t="shared" si="132"/>
        <v>3</v>
      </c>
      <c r="C241" s="30">
        <v>0</v>
      </c>
      <c r="D241" s="20">
        <v>2198398.5499999998</v>
      </c>
      <c r="E241" s="20">
        <f t="shared" si="119"/>
        <v>2198398.5499999998</v>
      </c>
      <c r="F241" s="4">
        <f t="shared" si="274"/>
        <v>2.5761078741226573E-3</v>
      </c>
      <c r="G241">
        <v>250.57</v>
      </c>
      <c r="H241" s="30">
        <v>250.57</v>
      </c>
      <c r="I241">
        <v>0</v>
      </c>
      <c r="J241">
        <v>5315.7</v>
      </c>
      <c r="K241" s="30">
        <f>1200*2.865/36.5-11.7</f>
        <v>82.491780821917814</v>
      </c>
      <c r="L241" s="18">
        <f t="shared" si="267"/>
        <v>5648.7617808219175</v>
      </c>
      <c r="M241" s="37">
        <f t="shared" si="260"/>
        <v>5648.7599999997765</v>
      </c>
      <c r="N241" s="17" t="s">
        <v>5017</v>
      </c>
      <c r="O241" s="41">
        <f ca="1">SUMIFS(Stock!$O:$O,Stock!$A:$A,'Asset Line A share'!$A241,Stock!$I:$I,O$2)</f>
        <v>42590</v>
      </c>
      <c r="P241" s="41">
        <f ca="1">SUMIFS(Stock!$O:$O,Stock!$A:$A,'Asset Line A share'!$A241,Stock!$I:$I,P$2)</f>
        <v>0</v>
      </c>
      <c r="Q241" s="30"/>
      <c r="R241" s="30"/>
      <c r="S241" s="41">
        <f t="shared" ref="S241" ca="1" si="291">+S240+O241-P241</f>
        <v>964315.59999999986</v>
      </c>
      <c r="T241">
        <v>2363488</v>
      </c>
      <c r="U241" s="20">
        <f t="shared" si="285"/>
        <v>4201354.4822033895</v>
      </c>
      <c r="W241" s="4">
        <f t="shared" ref="W241" si="292">(U241-V241)/(U240)-1</f>
        <v>1.8111126477666772E-3</v>
      </c>
      <c r="X241" s="20">
        <f t="shared" ref="X241" si="293">(U241-V241)-(U240)</f>
        <v>7595.3701694910415</v>
      </c>
      <c r="Y241" s="17" t="s">
        <v>5018</v>
      </c>
      <c r="Z241" s="30">
        <f t="shared" si="175"/>
        <v>1.1688308332161523</v>
      </c>
    </row>
    <row r="242" spans="1:26" x14ac:dyDescent="0.15">
      <c r="A242" s="1">
        <v>43034</v>
      </c>
      <c r="B242">
        <f t="shared" si="132"/>
        <v>4</v>
      </c>
      <c r="C242" s="30">
        <v>0</v>
      </c>
      <c r="D242" s="20">
        <v>2208665.4900000002</v>
      </c>
      <c r="E242" s="20">
        <f t="shared" ref="E242:E249" si="294">-C242+D242</f>
        <v>2208665.4900000002</v>
      </c>
      <c r="F242" s="4">
        <f t="shared" ref="F242:F249" si="295">+E242/(E241)-1</f>
        <v>4.6701904893453605E-3</v>
      </c>
      <c r="G242">
        <v>50.82</v>
      </c>
      <c r="H242" s="30">
        <v>50.82</v>
      </c>
      <c r="I242">
        <v>0</v>
      </c>
      <c r="J242">
        <v>10110.950000000001</v>
      </c>
      <c r="K242" s="30">
        <f>500*3.88/36.5+600*3.34/36.5+3.71*70/36.5-10</f>
        <v>105.16986301369863</v>
      </c>
      <c r="L242" s="18">
        <f t="shared" si="267"/>
        <v>10266.939863013698</v>
      </c>
      <c r="M242" s="37">
        <f t="shared" si="260"/>
        <v>10266.94000000041</v>
      </c>
      <c r="N242" s="17" t="s">
        <v>5022</v>
      </c>
      <c r="O242" s="41">
        <f ca="1">SUMIFS(Stock!$O:$O,Stock!$A:$A,'Asset Line A share'!$A242,Stock!$I:$I,O$2)</f>
        <v>83430</v>
      </c>
      <c r="P242" s="41">
        <f ca="1">SUMIFS(Stock!$O:$O,Stock!$A:$A,'Asset Line A share'!$A242,Stock!$I:$I,P$2)</f>
        <v>0</v>
      </c>
      <c r="Q242" s="30"/>
      <c r="R242" s="30"/>
      <c r="S242" s="41">
        <f t="shared" ref="S242" ca="1" si="296">+S241+O242-P242</f>
        <v>1047745.5999999999</v>
      </c>
      <c r="T242">
        <v>2364878</v>
      </c>
      <c r="U242" s="20">
        <f t="shared" si="285"/>
        <v>4212799.3883050848</v>
      </c>
      <c r="W242" s="4">
        <f t="shared" ref="W242" si="297">(U242-V242)/(U241)-1</f>
        <v>2.7240991328332242E-3</v>
      </c>
      <c r="X242" s="20">
        <f t="shared" ref="X242" si="298">(U242-V242)-(U241)</f>
        <v>11444.906101695262</v>
      </c>
      <c r="Y242" s="17" t="s">
        <v>5021</v>
      </c>
      <c r="Z242" s="30">
        <f t="shared" si="175"/>
        <v>1.1720148442753451</v>
      </c>
    </row>
    <row r="243" spans="1:26" ht="27" x14ac:dyDescent="0.15">
      <c r="A243" s="1">
        <v>43035</v>
      </c>
      <c r="B243">
        <f t="shared" si="132"/>
        <v>5</v>
      </c>
      <c r="C243" s="30">
        <v>0</v>
      </c>
      <c r="D243" s="20">
        <v>2232583.17</v>
      </c>
      <c r="E243" s="20">
        <f t="shared" si="294"/>
        <v>2232583.17</v>
      </c>
      <c r="F243" s="4">
        <f t="shared" si="295"/>
        <v>1.0829018748330199E-2</v>
      </c>
      <c r="G243">
        <v>331.6</v>
      </c>
      <c r="H243">
        <v>331.6</v>
      </c>
      <c r="I243" s="30">
        <v>0</v>
      </c>
      <c r="J243">
        <v>23300.25</v>
      </c>
      <c r="K243" s="30">
        <f>600*3.32*3/36.5+400*4.035*3/36.5-10.56</f>
        <v>285.8235616438356</v>
      </c>
      <c r="L243" s="18">
        <f t="shared" ref="L243" si="299">G243+J243+K243</f>
        <v>23917.673561643835</v>
      </c>
      <c r="M243" s="37">
        <f t="shared" ref="M243" si="300">+E243-E242</f>
        <v>23917.679999999702</v>
      </c>
      <c r="N243" s="17" t="s">
        <v>5024</v>
      </c>
      <c r="O243" s="41">
        <f ca="1">SUMIFS(Stock!$O:$O,Stock!$A:$A,'Asset Line A share'!$A243,Stock!$I:$I,O$2)</f>
        <v>30808</v>
      </c>
      <c r="P243" s="41">
        <f ca="1">SUMIFS(Stock!$O:$O,Stock!$A:$A,'Asset Line A share'!$A243,Stock!$I:$I,P$2)</f>
        <v>0</v>
      </c>
      <c r="Q243" s="30"/>
      <c r="R243" s="30"/>
      <c r="S243" s="41">
        <f t="shared" ref="S243" ca="1" si="301">+S242+O243-P243</f>
        <v>1078553.5999999999</v>
      </c>
      <c r="T243" s="30">
        <v>2371170</v>
      </c>
      <c r="U243" s="20">
        <f t="shared" si="285"/>
        <v>4242049.2716949154</v>
      </c>
      <c r="W243" s="4">
        <f t="shared" ref="W243" si="302">(U243-V243)/(U242)-1</f>
        <v>6.9430990402794546E-3</v>
      </c>
      <c r="X243" s="20">
        <f t="shared" ref="X243" si="303">(U243-V243)-(U242)</f>
        <v>29249.883389830589</v>
      </c>
      <c r="Y243" s="17" t="s">
        <v>5023</v>
      </c>
      <c r="Z243" s="30">
        <f t="shared" si="175"/>
        <v>1.1801522594158265</v>
      </c>
    </row>
    <row r="244" spans="1:26" ht="27" x14ac:dyDescent="0.15">
      <c r="A244" s="1">
        <v>43038</v>
      </c>
      <c r="B244">
        <f t="shared" si="132"/>
        <v>1</v>
      </c>
      <c r="C244" s="30">
        <v>0</v>
      </c>
      <c r="D244" s="20">
        <v>2225792.91</v>
      </c>
      <c r="E244" s="20">
        <f t="shared" si="294"/>
        <v>2225792.91</v>
      </c>
      <c r="F244" s="4">
        <f t="shared" si="295"/>
        <v>-3.0414365257441789E-3</v>
      </c>
      <c r="G244">
        <v>0</v>
      </c>
      <c r="H244">
        <v>0</v>
      </c>
      <c r="I244">
        <v>0</v>
      </c>
      <c r="J244">
        <v>-6909.1</v>
      </c>
      <c r="K244" s="30">
        <f>4.18*500/36.5+4.7*500/36.5+5.057*56/36.5-10.56</f>
        <v>118.84252054794521</v>
      </c>
      <c r="L244" s="18">
        <f>G244+J244+K244</f>
        <v>-6790.2574794520551</v>
      </c>
      <c r="M244" s="37">
        <f t="shared" ref="M244:M249" si="304">+E244-E243</f>
        <v>-6790.2599999997765</v>
      </c>
      <c r="N244" s="17" t="s">
        <v>5026</v>
      </c>
      <c r="O244" s="41">
        <f ca="1">SUMIFS(Stock!$O:$O,Stock!$A:$A,'Asset Line A share'!$A244,Stock!$I:$I,O$2)</f>
        <v>0</v>
      </c>
      <c r="P244" s="41">
        <f ca="1">SUMIFS(Stock!$O:$O,Stock!$A:$A,'Asset Line A share'!$A244,Stock!$I:$I,P$2)</f>
        <v>0</v>
      </c>
      <c r="Q244" s="30"/>
      <c r="R244" s="30"/>
      <c r="S244" s="41">
        <f t="shared" ref="S244" ca="1" si="305">+S243+O244-P244</f>
        <v>1078553.5999999999</v>
      </c>
      <c r="T244">
        <v>2371631</v>
      </c>
      <c r="U244" s="20">
        <f t="shared" si="285"/>
        <v>4235649.6896610167</v>
      </c>
      <c r="W244" s="4">
        <f t="shared" ref="W244" si="306">(U244-V244)/(U243)-1</f>
        <v>-1.5086062475982986E-3</v>
      </c>
      <c r="X244" s="20">
        <f t="shared" ref="X244" si="307">(U244-V244)-(U243)</f>
        <v>-6399.5820338986814</v>
      </c>
      <c r="Y244" s="17" t="s">
        <v>5025</v>
      </c>
      <c r="Z244" s="30">
        <f t="shared" si="175"/>
        <v>1.1783718743441545</v>
      </c>
    </row>
    <row r="245" spans="1:26" ht="27" x14ac:dyDescent="0.15">
      <c r="A245" s="1">
        <v>43039</v>
      </c>
      <c r="B245">
        <f t="shared" si="132"/>
        <v>2</v>
      </c>
      <c r="C245" s="30">
        <v>0</v>
      </c>
      <c r="D245" s="20">
        <v>2226444.08</v>
      </c>
      <c r="E245" s="20">
        <f t="shared" si="294"/>
        <v>2226444.08</v>
      </c>
      <c r="F245" s="4">
        <f t="shared" si="295"/>
        <v>2.9255641756886774E-4</v>
      </c>
      <c r="G245" s="30">
        <v>301.8</v>
      </c>
      <c r="H245" s="30">
        <v>301.8</v>
      </c>
      <c r="I245" s="30">
        <v>0</v>
      </c>
      <c r="J245">
        <v>162.80000000000001</v>
      </c>
      <c r="K245" s="30">
        <f>300*6.71/36.5+6.01*300/36.5+7.4*400/36.5+7.116*56/36.5-10</f>
        <v>186.56153424657535</v>
      </c>
      <c r="L245" s="18">
        <f>G245+J245+K245</f>
        <v>651.16153424657534</v>
      </c>
      <c r="M245" s="37">
        <f t="shared" si="304"/>
        <v>651.16999999992549</v>
      </c>
      <c r="N245" s="17" t="s">
        <v>5027</v>
      </c>
      <c r="O245" s="41">
        <f ca="1">SUMIFS(Stock!$O:$O,Stock!$A:$A,'Asset Line A share'!$A245,Stock!$I:$I,O$2)</f>
        <v>23800</v>
      </c>
      <c r="P245" s="41">
        <f ca="1">SUMIFS(Stock!$O:$O,Stock!$A:$A,'Asset Line A share'!$A245,Stock!$I:$I,P$2)</f>
        <v>0</v>
      </c>
      <c r="Q245" s="30"/>
      <c r="R245" s="30"/>
      <c r="S245" s="41">
        <f t="shared" ref="S245" ca="1" si="308">+S244+O245-P245</f>
        <v>1102353.5999999999</v>
      </c>
      <c r="T245">
        <v>2372556</v>
      </c>
      <c r="U245" s="20">
        <f t="shared" si="285"/>
        <v>4237084.7579661021</v>
      </c>
      <c r="W245" s="4">
        <f t="shared" ref="W245" si="309">(U245-V245)/(U244)-1</f>
        <v>3.3880712764999821E-4</v>
      </c>
      <c r="X245" s="20">
        <f t="shared" ref="X245" si="310">(U245-V245)-(U244)</f>
        <v>1435.0683050854132</v>
      </c>
      <c r="Y245" s="17" t="s">
        <v>5028</v>
      </c>
      <c r="Z245" s="30">
        <f t="shared" si="175"/>
        <v>1.1787711151342046</v>
      </c>
    </row>
    <row r="246" spans="1:26" x14ac:dyDescent="0.15">
      <c r="A246" s="1">
        <v>43040</v>
      </c>
      <c r="B246">
        <f t="shared" si="132"/>
        <v>3</v>
      </c>
      <c r="C246" s="30">
        <v>0</v>
      </c>
      <c r="D246" s="20">
        <v>2223603.41</v>
      </c>
      <c r="E246" s="20">
        <f t="shared" si="294"/>
        <v>2223603.41</v>
      </c>
      <c r="F246" s="4">
        <f t="shared" si="295"/>
        <v>-1.2758775419142721E-3</v>
      </c>
      <c r="G246">
        <v>-360.21</v>
      </c>
      <c r="H246">
        <v>-360.21</v>
      </c>
      <c r="I246" s="30">
        <v>0</v>
      </c>
      <c r="J246">
        <v>-2698.1</v>
      </c>
      <c r="K246" s="30">
        <f>8.295*1000/36.5-9.62</f>
        <v>217.64027397260273</v>
      </c>
      <c r="L246" s="18">
        <f>G246+J246+K246</f>
        <v>-2840.6697260273972</v>
      </c>
      <c r="M246" s="37">
        <f t="shared" si="304"/>
        <v>-2840.6699999999255</v>
      </c>
      <c r="N246" s="17" t="s">
        <v>5029</v>
      </c>
      <c r="O246" s="41">
        <f ca="1">SUMIFS(Stock!$O:$O,Stock!$A:$A,'Asset Line A share'!$A246,Stock!$I:$I,O$2)</f>
        <v>70817</v>
      </c>
      <c r="P246" s="41">
        <f ca="1">SUMIFS(Stock!$O:$O,Stock!$A:$A,'Asset Line A share'!$A246,Stock!$I:$I,P$2)</f>
        <v>0</v>
      </c>
      <c r="Q246" s="30"/>
      <c r="R246" s="30"/>
      <c r="S246" s="41">
        <f t="shared" ref="S246" ca="1" si="311">+S245+O246-P246</f>
        <v>1173170.5999999999</v>
      </c>
      <c r="T246">
        <v>2371664</v>
      </c>
      <c r="U246" s="20">
        <f t="shared" si="285"/>
        <v>4233488.1557627115</v>
      </c>
      <c r="W246" s="4">
        <f t="shared" ref="W246" si="312">(U246-V246)/(U245)-1</f>
        <v>-8.4883886182085533E-4</v>
      </c>
      <c r="X246" s="20">
        <f t="shared" ref="X246" si="313">(U246-V246)-(U245)</f>
        <v>-3596.602203390561</v>
      </c>
      <c r="Y246" s="17" t="s">
        <v>5031</v>
      </c>
      <c r="Z246" s="30">
        <f t="shared" si="175"/>
        <v>1.1777705284024869</v>
      </c>
    </row>
    <row r="247" spans="1:26" ht="27" x14ac:dyDescent="0.15">
      <c r="A247" s="1">
        <v>43041</v>
      </c>
      <c r="B247">
        <f t="shared" si="132"/>
        <v>4</v>
      </c>
      <c r="C247" s="30">
        <v>0</v>
      </c>
      <c r="D247" s="30">
        <v>2225032.75</v>
      </c>
      <c r="E247" s="20">
        <f t="shared" si="294"/>
        <v>2225032.75</v>
      </c>
      <c r="F247" s="4">
        <f t="shared" si="295"/>
        <v>6.4280347546330496E-4</v>
      </c>
      <c r="G247">
        <v>0</v>
      </c>
      <c r="H247">
        <v>0</v>
      </c>
      <c r="I247">
        <v>0</v>
      </c>
      <c r="J247">
        <v>1340.25</v>
      </c>
      <c r="K247" s="30">
        <f>3.74*900/36.5+3.82*62/36.5-9.62</f>
        <v>89.087945205479443</v>
      </c>
      <c r="L247" s="18">
        <f>G247+J247+K247</f>
        <v>1429.3379452054794</v>
      </c>
      <c r="M247" s="37">
        <f t="shared" si="304"/>
        <v>1429.339999999851</v>
      </c>
      <c r="N247" s="17" t="s">
        <v>5030</v>
      </c>
      <c r="O247" s="41">
        <f ca="1">SUMIFS(Stock!$O:$O,Stock!$A:$A,'Asset Line A share'!$A247,Stock!$I:$I,O$2)</f>
        <v>0</v>
      </c>
      <c r="P247" s="41">
        <f ca="1">SUMIFS(Stock!$O:$O,Stock!$A:$A,'Asset Line A share'!$A247,Stock!$I:$I,P$2)</f>
        <v>0</v>
      </c>
      <c r="Q247" s="30"/>
      <c r="R247" s="30"/>
      <c r="S247" s="41">
        <f t="shared" ref="S247" ca="1" si="314">+S246+O247-P247</f>
        <v>1173170.5999999999</v>
      </c>
      <c r="T247" s="30">
        <v>2371950</v>
      </c>
      <c r="U247" s="20">
        <f t="shared" ref="U247" si="315">T247/1.18+E247</f>
        <v>4235159.868644068</v>
      </c>
      <c r="W247" s="4">
        <f t="shared" ref="W247" si="316">(U247-V247)/(U246)-1</f>
        <v>3.9487836503826479E-4</v>
      </c>
      <c r="X247" s="20">
        <f t="shared" ref="X247" si="317">(U247-V247)-(U246)</f>
        <v>1671.7128813564777</v>
      </c>
      <c r="Y247" s="17" t="s">
        <v>5032</v>
      </c>
      <c r="Z247" s="30">
        <f t="shared" si="175"/>
        <v>1.1782356045031326</v>
      </c>
    </row>
    <row r="248" spans="1:26" ht="40.5" x14ac:dyDescent="0.15">
      <c r="A248" s="1">
        <v>43042</v>
      </c>
      <c r="B248">
        <f t="shared" si="132"/>
        <v>5</v>
      </c>
      <c r="C248" s="30">
        <v>0</v>
      </c>
      <c r="D248" s="20">
        <v>2233661.2799999998</v>
      </c>
      <c r="E248" s="20">
        <f t="shared" si="294"/>
        <v>2233661.2799999998</v>
      </c>
      <c r="F248" s="4">
        <f t="shared" si="295"/>
        <v>3.8779339315342387E-3</v>
      </c>
      <c r="G248" s="30">
        <v>0</v>
      </c>
      <c r="H248" s="30">
        <v>0</v>
      </c>
      <c r="I248" s="30">
        <v>0</v>
      </c>
      <c r="J248">
        <v>8342.7000000000007</v>
      </c>
      <c r="K248" s="30">
        <f>3*(3.755*900/36.5+3.47*62/36.5)-10.62</f>
        <v>284.82986301369863</v>
      </c>
      <c r="L248" s="18">
        <f>G248+J248+K248-10</f>
        <v>8617.5298630136986</v>
      </c>
      <c r="M248" s="37">
        <f t="shared" si="304"/>
        <v>8628.5299999997951</v>
      </c>
      <c r="N248" s="17" t="s">
        <v>5034</v>
      </c>
      <c r="O248" s="41">
        <f ca="1">SUMIFS(Stock!$O:$O,Stock!$A:$A,'Asset Line A share'!$A248,Stock!$I:$I,O$2)</f>
        <v>0</v>
      </c>
      <c r="P248" s="41">
        <f ca="1">SUMIFS(Stock!$O:$O,Stock!$A:$A,'Asset Line A share'!$A248,Stock!$I:$I,P$2)</f>
        <v>0</v>
      </c>
      <c r="Q248" s="30"/>
      <c r="R248" s="30"/>
      <c r="S248" s="41">
        <f t="shared" ref="S248" ca="1" si="318">+S247+O248-P248</f>
        <v>1173170.5999999999</v>
      </c>
      <c r="T248" s="30">
        <v>2371672</v>
      </c>
      <c r="U248" s="20">
        <f t="shared" ref="U248" si="319">T248/1.18+E248</f>
        <v>4243552.8054237291</v>
      </c>
      <c r="W248" s="4">
        <f t="shared" ref="W248" si="320">(U248-V248)/(U247)-1</f>
        <v>1.9817284447276595E-3</v>
      </c>
      <c r="X248" s="20">
        <f t="shared" ref="X248" si="321">(U248-V248)-(U247)</f>
        <v>8392.9367796611041</v>
      </c>
      <c r="Y248" s="17" t="s">
        <v>5033</v>
      </c>
      <c r="Z248" s="30">
        <f t="shared" si="175"/>
        <v>1.1805705475151673</v>
      </c>
    </row>
    <row r="249" spans="1:26" ht="27" x14ac:dyDescent="0.15">
      <c r="A249" s="1">
        <v>43045</v>
      </c>
      <c r="B249">
        <f t="shared" si="132"/>
        <v>1</v>
      </c>
      <c r="C249" s="30">
        <v>0</v>
      </c>
      <c r="D249" s="20">
        <v>2260747.86</v>
      </c>
      <c r="E249" s="20">
        <f t="shared" si="294"/>
        <v>2260747.86</v>
      </c>
      <c r="F249" s="4">
        <f t="shared" si="295"/>
        <v>1.2126538720320212E-2</v>
      </c>
      <c r="G249">
        <v>-28.1</v>
      </c>
      <c r="H249" s="30">
        <v>-28.1</v>
      </c>
      <c r="I249">
        <v>0</v>
      </c>
      <c r="J249">
        <v>27044.7</v>
      </c>
      <c r="K249" s="30">
        <f>3.125*400/36.5+2.965*500/36.5+2.921*62/36.5</f>
        <v>79.82471232876712</v>
      </c>
      <c r="L249" s="18">
        <f>G249+J249+K249-9.85</f>
        <v>27086.574712328769</v>
      </c>
      <c r="M249" s="37">
        <f t="shared" si="304"/>
        <v>27086.580000000075</v>
      </c>
      <c r="N249" s="17" t="s">
        <v>5036</v>
      </c>
      <c r="O249" s="41">
        <f ca="1">SUMIFS(Stock!$O:$O,Stock!$A:$A,'Asset Line A share'!$A249,Stock!$I:$I,O$2)</f>
        <v>0</v>
      </c>
      <c r="P249" s="41">
        <f ca="1">SUMIFS(Stock!$O:$O,Stock!$A:$A,'Asset Line A share'!$A249,Stock!$I:$I,P$2)</f>
        <v>22652</v>
      </c>
      <c r="Q249" s="30"/>
      <c r="R249" s="30"/>
      <c r="S249" s="41">
        <f t="shared" ref="S249" ca="1" si="322">+S248+O249-P249</f>
        <v>1150518.5999999999</v>
      </c>
      <c r="T249" s="30">
        <v>2372311</v>
      </c>
      <c r="U249" s="20">
        <f t="shared" ref="U249" si="323">T249/1.18+E249</f>
        <v>4271180.9108474571</v>
      </c>
      <c r="W249" s="4">
        <f t="shared" ref="W249" si="324">(U249-V249)/(U248)-1</f>
        <v>6.5106071941454235E-3</v>
      </c>
      <c r="X249" s="20">
        <f t="shared" ref="X249" si="325">(U249-V249)-(U248)</f>
        <v>27628.105423728004</v>
      </c>
      <c r="Y249" s="17" t="s">
        <v>5035</v>
      </c>
      <c r="Z249" s="30">
        <f t="shared" si="175"/>
        <v>1.1882567786150158</v>
      </c>
    </row>
    <row r="250" spans="1:26" x14ac:dyDescent="0.15">
      <c r="A250" s="1">
        <v>43046</v>
      </c>
      <c r="B250">
        <f t="shared" si="132"/>
        <v>2</v>
      </c>
      <c r="K250" s="30">
        <f>900*3.035/36.5+1.782*23/36.5+2.956*62/36.5</f>
        <v>80.979671232876726</v>
      </c>
    </row>
    <row r="251" spans="1:26" x14ac:dyDescent="0.15">
      <c r="A251" s="1">
        <v>43047</v>
      </c>
      <c r="B251">
        <f t="shared" si="132"/>
        <v>3</v>
      </c>
    </row>
    <row r="252" spans="1:26" x14ac:dyDescent="0.15">
      <c r="A252" s="1">
        <v>43048</v>
      </c>
      <c r="B252">
        <f t="shared" si="132"/>
        <v>4</v>
      </c>
    </row>
    <row r="253" spans="1:26" x14ac:dyDescent="0.15">
      <c r="A253" s="1">
        <v>43049</v>
      </c>
      <c r="B253">
        <f t="shared" si="132"/>
        <v>5</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2250"/>
  <sheetViews>
    <sheetView showGridLines="0" zoomScaleNormal="100" workbookViewId="0">
      <pane xSplit="1" ySplit="2" topLeftCell="B2252" activePane="bottomRight" state="frozen"/>
      <selection pane="topRight" activeCell="B1" sqref="B1"/>
      <selection pane="bottomLeft" activeCell="A3" sqref="A3"/>
      <selection pane="bottomRight" activeCell="G2287" sqref="G2287"/>
    </sheetView>
  </sheetViews>
  <sheetFormatPr defaultColWidth="9" defaultRowHeight="13.5" x14ac:dyDescent="0.15"/>
  <cols>
    <col min="1" max="1" width="16.125" bestFit="1" customWidth="1"/>
    <col min="2" max="2" width="9.5" bestFit="1" customWidth="1"/>
    <col min="3" max="3" width="10.5" style="30" bestFit="1" customWidth="1"/>
    <col min="4" max="5" width="9" hidden="1" customWidth="1"/>
    <col min="6" max="6" width="10.5" bestFit="1" customWidth="1"/>
    <col min="7" max="7" width="8.875"/>
    <col min="8" max="8" width="9.5" bestFit="1" customWidth="1"/>
    <col min="9" max="9" width="9.5" customWidth="1"/>
    <col min="10" max="10" width="9.5" style="29" customWidth="1"/>
    <col min="11" max="11" width="9.625" bestFit="1" customWidth="1"/>
    <col min="12" max="12" width="9.5" bestFit="1" customWidth="1"/>
    <col min="13" max="13" width="11.875" bestFit="1" customWidth="1"/>
    <col min="14" max="14" width="10.5" bestFit="1" customWidth="1"/>
    <col min="15" max="15" width="10" style="30" customWidth="1"/>
    <col min="16" max="16" width="12.875" style="30" bestFit="1" customWidth="1"/>
    <col min="17" max="17" width="17.125" style="30" bestFit="1" customWidth="1"/>
    <col min="18" max="18" width="9" style="30"/>
    <col min="19" max="19" width="13.875" bestFit="1" customWidth="1"/>
    <col min="20" max="20" width="8.875"/>
    <col min="21" max="21" width="8" style="29" customWidth="1"/>
    <col min="22" max="22" width="12.875" customWidth="1"/>
    <col min="23" max="23" width="15" bestFit="1" customWidth="1"/>
    <col min="24" max="24" width="12.875" style="29" bestFit="1" customWidth="1"/>
    <col min="25" max="25" width="10.875" style="40" customWidth="1"/>
    <col min="26" max="26" width="27.125" style="17" customWidth="1"/>
    <col min="27" max="27" width="14.125" style="23" customWidth="1"/>
    <col min="28" max="16384" width="9" style="25"/>
  </cols>
  <sheetData>
    <row r="1" spans="1:27" ht="33.75" customHeight="1" x14ac:dyDescent="0.15">
      <c r="A1" s="11">
        <f ca="1">NOW()</f>
        <v>43046.371077199074</v>
      </c>
      <c r="B1" s="15"/>
    </row>
    <row r="2" spans="1:27" ht="15.75" customHeight="1" x14ac:dyDescent="0.15">
      <c r="A2" t="s">
        <v>0</v>
      </c>
      <c r="B2" t="s">
        <v>2</v>
      </c>
      <c r="C2" s="30" t="s">
        <v>4277</v>
      </c>
      <c r="D2" t="s">
        <v>1</v>
      </c>
      <c r="E2" t="s">
        <v>38</v>
      </c>
      <c r="F2" t="s">
        <v>13</v>
      </c>
      <c r="G2" t="s">
        <v>4</v>
      </c>
      <c r="H2" t="s">
        <v>5</v>
      </c>
      <c r="I2" t="s">
        <v>59</v>
      </c>
      <c r="J2" s="29" t="s">
        <v>1214</v>
      </c>
      <c r="K2" t="s">
        <v>6</v>
      </c>
      <c r="L2" t="s">
        <v>19</v>
      </c>
      <c r="M2" t="s">
        <v>7</v>
      </c>
      <c r="N2" t="s">
        <v>8</v>
      </c>
      <c r="O2" s="30" t="s">
        <v>1246</v>
      </c>
      <c r="P2" s="30" t="s">
        <v>1328</v>
      </c>
      <c r="Q2" s="30" t="s">
        <v>1326</v>
      </c>
      <c r="R2" s="30" t="s">
        <v>1327</v>
      </c>
      <c r="S2" t="s">
        <v>25</v>
      </c>
      <c r="T2" t="s">
        <v>63</v>
      </c>
      <c r="U2" s="29" t="s">
        <v>1343</v>
      </c>
      <c r="V2" t="s">
        <v>1074</v>
      </c>
      <c r="W2" t="s">
        <v>1075</v>
      </c>
      <c r="X2" s="29" t="s">
        <v>1227</v>
      </c>
      <c r="Y2" s="40" t="s">
        <v>1433</v>
      </c>
      <c r="Z2" s="17" t="s">
        <v>1093</v>
      </c>
      <c r="AA2" s="23" t="s">
        <v>1120</v>
      </c>
    </row>
    <row r="3" spans="1:27" x14ac:dyDescent="0.15">
      <c r="A3" s="1">
        <v>42660</v>
      </c>
      <c r="B3" s="65">
        <v>0.59652777777777777</v>
      </c>
      <c r="C3" s="30" t="s">
        <v>4278</v>
      </c>
      <c r="D3" t="s">
        <v>21</v>
      </c>
      <c r="E3" t="s">
        <v>39</v>
      </c>
      <c r="F3" t="s">
        <v>58</v>
      </c>
      <c r="G3" t="s">
        <v>22</v>
      </c>
      <c r="H3">
        <v>10000701</v>
      </c>
      <c r="K3">
        <v>10</v>
      </c>
      <c r="L3">
        <v>10000</v>
      </c>
      <c r="M3">
        <v>3.3E-3</v>
      </c>
      <c r="N3">
        <f>+K3*L3*M3</f>
        <v>330</v>
      </c>
      <c r="Q3" s="30">
        <f>8.3*K3</f>
        <v>83</v>
      </c>
      <c r="S3" s="18">
        <f t="shared" ref="S3:S15" si="0">-(N3+P3+Q3+R3)</f>
        <v>-413</v>
      </c>
      <c r="V3">
        <v>9.4999999999999998E-3</v>
      </c>
      <c r="Z3" s="47"/>
    </row>
    <row r="4" spans="1:27" x14ac:dyDescent="0.15">
      <c r="A4" s="32">
        <v>42660</v>
      </c>
      <c r="B4" s="66">
        <v>0.6069444444444444</v>
      </c>
      <c r="C4" s="31" t="s">
        <v>69</v>
      </c>
      <c r="D4" s="31" t="s">
        <v>73</v>
      </c>
      <c r="E4" s="31" t="s">
        <v>39</v>
      </c>
      <c r="F4" s="31" t="str">
        <f>IF(OR(LEFT(H4,1)="6",H4="510050"),"SH","SZ")</f>
        <v>SZ</v>
      </c>
      <c r="G4" s="31" t="str">
        <f>VLOOKUP(LOWER(F4)&amp;H4,'Current pricing'!A:B,2,0)</f>
        <v>海康威视</v>
      </c>
      <c r="H4" s="33" t="s">
        <v>71</v>
      </c>
      <c r="I4" s="31" t="s">
        <v>72</v>
      </c>
      <c r="J4" s="31" t="s">
        <v>1215</v>
      </c>
      <c r="K4" s="31">
        <v>200</v>
      </c>
      <c r="L4" s="31">
        <v>1</v>
      </c>
      <c r="M4" s="31">
        <v>24.72</v>
      </c>
      <c r="N4" s="31">
        <f>K4*M4</f>
        <v>4944</v>
      </c>
      <c r="O4" s="31">
        <f>ABS(N4)</f>
        <v>4944</v>
      </c>
      <c r="P4" s="34">
        <f>IF(H4="510050",0,IF(F4="SZ",0,ABS(N4*0.2%%)))</f>
        <v>0</v>
      </c>
      <c r="Q4" s="31">
        <f>IF(I4&lt;&gt;"D",MAX(ABS(N4*0.00031),5),0)</f>
        <v>5</v>
      </c>
      <c r="R4" s="31">
        <f>IF(H4="510050",0,ROUND(IF(OR(I4="B",I4="D"),0,ABS(N4*0.001)),2))</f>
        <v>0</v>
      </c>
      <c r="S4" s="34">
        <f t="shared" si="0"/>
        <v>-4949</v>
      </c>
      <c r="T4" s="31">
        <f t="shared" ref="T4:T15" si="1">S4/K4</f>
        <v>-24.745000000000001</v>
      </c>
      <c r="U4" s="31">
        <f>IF(ISNA(VLOOKUP(LOWER(F4)&amp;H4,Prices!A:C,3,0)),0,VLOOKUP(LOWER(F4)&amp;H4,Prices!A:C,3,0))</f>
        <v>38.950000000000003</v>
      </c>
      <c r="V4" s="31">
        <f>IF(ISNA(VLOOKUP(LOWER(F4)&amp;H4,Prices!A:C,2,0)),0,VLOOKUP(LOWER(F4)&amp;H4,Prices!A:C,2,0))</f>
        <v>39.9</v>
      </c>
      <c r="W4" s="31">
        <f>IF(I4="B",(V4+T4)*K4,(V4+T4)*K4)</f>
        <v>3030.9999999999995</v>
      </c>
      <c r="X4" s="31">
        <f>K4*(V4-U4)</f>
        <v>189.99999999999915</v>
      </c>
      <c r="Y4" s="42">
        <f>W4/O4</f>
        <v>0.61306634304207108</v>
      </c>
      <c r="Z4" s="48" t="s">
        <v>1329</v>
      </c>
      <c r="AA4" s="36">
        <f>W4+W11+W14</f>
        <v>-51.534899999991467</v>
      </c>
    </row>
    <row r="5" spans="1:27" x14ac:dyDescent="0.15">
      <c r="A5" s="32">
        <v>42670</v>
      </c>
      <c r="B5" s="66">
        <v>0.44375000000000003</v>
      </c>
      <c r="C5" s="31" t="s">
        <v>44</v>
      </c>
      <c r="D5" s="31" t="s">
        <v>45</v>
      </c>
      <c r="E5" s="31" t="s">
        <v>46</v>
      </c>
      <c r="F5" s="31" t="str">
        <f t="shared" ref="F5:F68" si="2">IF(OR(LEFT(H5,1)="6",H5="510050"),"SH","SZ")</f>
        <v>SZ</v>
      </c>
      <c r="G5" s="31" t="str">
        <f>VLOOKUP(LOWER(F5)&amp;H5,'Current pricing'!A:B,2,0)</f>
        <v>五 粮 液</v>
      </c>
      <c r="H5" s="33" t="s">
        <v>48</v>
      </c>
      <c r="I5" s="33" t="s">
        <v>60</v>
      </c>
      <c r="J5" s="33" t="s">
        <v>1216</v>
      </c>
      <c r="K5" s="31">
        <v>100</v>
      </c>
      <c r="L5" s="31">
        <v>1</v>
      </c>
      <c r="M5" s="31">
        <v>34.53</v>
      </c>
      <c r="N5" s="31">
        <f t="shared" ref="N5:N16" si="3">K5*M5</f>
        <v>3453</v>
      </c>
      <c r="O5" s="31">
        <f t="shared" ref="O5:O68" si="4">ABS(N5)</f>
        <v>3453</v>
      </c>
      <c r="P5" s="34">
        <f t="shared" ref="P5:P68" si="5">IF(H5="510050",0,IF(F5="SZ",0,ABS(N5*0.2%%)))</f>
        <v>0</v>
      </c>
      <c r="Q5" s="34">
        <f>IF(I5&lt;&gt;"D",MAX(ABS(N5*0.00031),5),0)</f>
        <v>5</v>
      </c>
      <c r="R5" s="34">
        <f t="shared" ref="R5:R68" si="6">IF(H5="510050",0,ROUND(IF(OR(I5="B",I5="D"),0,ABS(N5*0.001)),2))</f>
        <v>0</v>
      </c>
      <c r="S5" s="34">
        <f t="shared" si="0"/>
        <v>-3458</v>
      </c>
      <c r="T5" s="31">
        <f t="shared" si="1"/>
        <v>-34.58</v>
      </c>
      <c r="U5" s="31">
        <f>IF(ISNA(VLOOKUP(LOWER(F5)&amp;H5,Prices!A:C,3,0)),0,VLOOKUP(LOWER(F5)&amp;H5,Prices!A:C,3,0))</f>
        <v>68.33</v>
      </c>
      <c r="V5" s="31">
        <f>IF(ISNA(VLOOKUP(LOWER(F5)&amp;H5,Prices!A:C,2,0)),0,VLOOKUP(LOWER(F5)&amp;H5,Prices!A:C,2,0))</f>
        <v>70.150000000000006</v>
      </c>
      <c r="W5" s="31">
        <f>IF(I5="B",(V5+T5)*K5,(V5+T5)*K5)</f>
        <v>3557.0000000000009</v>
      </c>
      <c r="X5" s="31">
        <f t="shared" ref="X5:X68" si="7">K5*(V5-U5)</f>
        <v>182.00000000000074</v>
      </c>
      <c r="Y5" s="42">
        <f t="shared" ref="Y5:Y68" si="8">W5/O5</f>
        <v>1.0301187373298584</v>
      </c>
      <c r="Z5" s="48" t="s">
        <v>1329</v>
      </c>
      <c r="AA5" s="35">
        <f>W5+W6</f>
        <v>32.500000000000455</v>
      </c>
    </row>
    <row r="6" spans="1:27" x14ac:dyDescent="0.15">
      <c r="A6" s="32">
        <v>42675</v>
      </c>
      <c r="B6" s="66">
        <v>0.40347222222222223</v>
      </c>
      <c r="C6" s="31" t="s">
        <v>44</v>
      </c>
      <c r="D6" s="31" t="s">
        <v>45</v>
      </c>
      <c r="E6" s="31" t="s">
        <v>46</v>
      </c>
      <c r="F6" s="31" t="str">
        <f t="shared" si="2"/>
        <v>SZ</v>
      </c>
      <c r="G6" s="31" t="str">
        <f>VLOOKUP(LOWER(F6)&amp;H6,'Current pricing'!A:B,2,0)</f>
        <v>五 粮 液</v>
      </c>
      <c r="H6" s="33" t="s">
        <v>48</v>
      </c>
      <c r="I6" s="33" t="s">
        <v>61</v>
      </c>
      <c r="J6" s="33" t="s">
        <v>1216</v>
      </c>
      <c r="K6" s="31">
        <v>-100</v>
      </c>
      <c r="L6" s="31">
        <v>1</v>
      </c>
      <c r="M6" s="31">
        <v>34.99</v>
      </c>
      <c r="N6" s="31">
        <f t="shared" si="3"/>
        <v>-3499</v>
      </c>
      <c r="O6" s="31">
        <f t="shared" si="4"/>
        <v>3499</v>
      </c>
      <c r="P6" s="34">
        <f t="shared" si="5"/>
        <v>0</v>
      </c>
      <c r="Q6" s="34">
        <f>MAX(ABS(N6*0.00031),5)</f>
        <v>5</v>
      </c>
      <c r="R6" s="34">
        <f t="shared" si="6"/>
        <v>3.5</v>
      </c>
      <c r="S6" s="34">
        <f t="shared" si="0"/>
        <v>3490.5</v>
      </c>
      <c r="T6" s="31">
        <f t="shared" si="1"/>
        <v>-34.905000000000001</v>
      </c>
      <c r="U6" s="31">
        <f>IF(ISNA(VLOOKUP(LOWER(F6)&amp;H6,Prices!A:C,3,0)),0,VLOOKUP(LOWER(F6)&amp;H6,Prices!A:C,3,0))</f>
        <v>68.33</v>
      </c>
      <c r="V6" s="31">
        <f>IF(ISNA(VLOOKUP(LOWER(F6)&amp;H6,Prices!A:C,2,0)),0,VLOOKUP(LOWER(F6)&amp;H6,Prices!A:C,2,0))</f>
        <v>70.150000000000006</v>
      </c>
      <c r="W6" s="31">
        <f t="shared" ref="W6:W13" si="9">IF(I6="B",(V6+T6)*K6,(V6+T6)*K6)</f>
        <v>-3524.5000000000005</v>
      </c>
      <c r="X6" s="31">
        <f t="shared" si="7"/>
        <v>-182.00000000000074</v>
      </c>
      <c r="Y6" s="42">
        <f t="shared" si="8"/>
        <v>-1.0072877965132896</v>
      </c>
      <c r="Z6" s="48" t="s">
        <v>1329</v>
      </c>
      <c r="AA6" s="35" t="s">
        <v>1121</v>
      </c>
    </row>
    <row r="7" spans="1:27" x14ac:dyDescent="0.15">
      <c r="A7" s="32">
        <v>42675</v>
      </c>
      <c r="B7" s="66">
        <v>0.59166666666666667</v>
      </c>
      <c r="C7" s="31" t="s">
        <v>44</v>
      </c>
      <c r="D7" s="31" t="s">
        <v>45</v>
      </c>
      <c r="E7" s="31" t="s">
        <v>46</v>
      </c>
      <c r="F7" s="31" t="str">
        <f t="shared" si="2"/>
        <v>SH</v>
      </c>
      <c r="G7" s="31" t="str">
        <f>VLOOKUP(LOWER(F7)&amp;H7,'Current pricing'!A:B,2,0)</f>
        <v>华泰证券</v>
      </c>
      <c r="H7" s="33" t="s">
        <v>47</v>
      </c>
      <c r="I7" s="33" t="s">
        <v>60</v>
      </c>
      <c r="J7" s="33" t="s">
        <v>1216</v>
      </c>
      <c r="K7" s="31">
        <v>2000</v>
      </c>
      <c r="L7" s="31">
        <v>1</v>
      </c>
      <c r="M7" s="31">
        <v>20.5</v>
      </c>
      <c r="N7" s="31">
        <f t="shared" si="3"/>
        <v>41000</v>
      </c>
      <c r="O7" s="31">
        <f t="shared" si="4"/>
        <v>41000</v>
      </c>
      <c r="P7" s="34">
        <f t="shared" si="5"/>
        <v>0.82000000000000006</v>
      </c>
      <c r="Q7" s="34">
        <f>MAX(ABS(N7*0.00031),5)</f>
        <v>12.71</v>
      </c>
      <c r="R7" s="34">
        <f t="shared" si="6"/>
        <v>0</v>
      </c>
      <c r="S7" s="34">
        <f t="shared" si="0"/>
        <v>-41013.53</v>
      </c>
      <c r="T7" s="31">
        <f t="shared" si="1"/>
        <v>-20.506764999999998</v>
      </c>
      <c r="U7" s="31">
        <f>IF(ISNA(VLOOKUP(LOWER(F7)&amp;H7,Prices!A:C,3,0)),0,VLOOKUP(LOWER(F7)&amp;H7,Prices!A:C,3,0))</f>
        <v>19.399999999999999</v>
      </c>
      <c r="V7" s="31">
        <f>IF(ISNA(VLOOKUP(LOWER(F7)&amp;H7,Prices!A:C,2,0)),0,VLOOKUP(LOWER(F7)&amp;H7,Prices!A:C,2,0))</f>
        <v>19.23</v>
      </c>
      <c r="W7" s="31">
        <f t="shared" si="9"/>
        <v>-2553.5299999999952</v>
      </c>
      <c r="X7" s="31">
        <f t="shared" si="7"/>
        <v>-339.99999999999631</v>
      </c>
      <c r="Y7" s="42">
        <f>W7/O7</f>
        <v>-6.2281219512195007E-2</v>
      </c>
      <c r="Z7" s="48" t="s">
        <v>1329</v>
      </c>
      <c r="AA7" s="35">
        <f>W7+W8</f>
        <v>571.08880000000499</v>
      </c>
    </row>
    <row r="8" spans="1:27" x14ac:dyDescent="0.15">
      <c r="A8" s="32">
        <v>42676</v>
      </c>
      <c r="B8" s="66">
        <v>0.43402777777777773</v>
      </c>
      <c r="C8" s="31" t="s">
        <v>44</v>
      </c>
      <c r="D8" s="31" t="s">
        <v>45</v>
      </c>
      <c r="E8" s="31" t="s">
        <v>46</v>
      </c>
      <c r="F8" s="31" t="str">
        <f t="shared" si="2"/>
        <v>SH</v>
      </c>
      <c r="G8" s="31" t="str">
        <f>VLOOKUP(LOWER(F8)&amp;H8,'Current pricing'!A:B,2,0)</f>
        <v>华泰证券</v>
      </c>
      <c r="H8" s="33" t="s">
        <v>47</v>
      </c>
      <c r="I8" s="33" t="s">
        <v>61</v>
      </c>
      <c r="J8" s="33" t="s">
        <v>1216</v>
      </c>
      <c r="K8" s="31">
        <v>-2000</v>
      </c>
      <c r="L8" s="31">
        <v>1</v>
      </c>
      <c r="M8" s="31">
        <v>20.82</v>
      </c>
      <c r="N8" s="31">
        <f t="shared" si="3"/>
        <v>-41640</v>
      </c>
      <c r="O8" s="31">
        <f t="shared" si="4"/>
        <v>41640</v>
      </c>
      <c r="P8" s="34">
        <f t="shared" si="5"/>
        <v>0.8328000000000001</v>
      </c>
      <c r="Q8" s="34">
        <f t="shared" ref="Q8:Q11" si="10">MAX(ABS(N8*0.00031),5)</f>
        <v>12.9084</v>
      </c>
      <c r="R8" s="34">
        <f t="shared" si="6"/>
        <v>41.64</v>
      </c>
      <c r="S8" s="34">
        <f t="shared" si="0"/>
        <v>41584.618800000004</v>
      </c>
      <c r="T8" s="31">
        <f t="shared" si="1"/>
        <v>-20.792309400000001</v>
      </c>
      <c r="U8" s="31">
        <f>IF(ISNA(VLOOKUP(LOWER(F8)&amp;H8,Prices!A:C,3,0)),0,VLOOKUP(LOWER(F8)&amp;H8,Prices!A:C,3,0))</f>
        <v>19.399999999999999</v>
      </c>
      <c r="V8" s="31">
        <f>IF(ISNA(VLOOKUP(LOWER(F8)&amp;H8,Prices!A:C,2,0)),0,VLOOKUP(LOWER(F8)&amp;H8,Prices!A:C,2,0))</f>
        <v>19.23</v>
      </c>
      <c r="W8" s="34">
        <f t="shared" si="9"/>
        <v>3124.6188000000002</v>
      </c>
      <c r="X8" s="34">
        <f t="shared" si="7"/>
        <v>339.99999999999631</v>
      </c>
      <c r="Y8" s="42">
        <f t="shared" si="8"/>
        <v>7.5038876080691652E-2</v>
      </c>
      <c r="Z8" s="48" t="s">
        <v>1329</v>
      </c>
      <c r="AA8" s="35" t="s">
        <v>1121</v>
      </c>
    </row>
    <row r="9" spans="1:27" x14ac:dyDescent="0.15">
      <c r="A9" s="32">
        <v>42676</v>
      </c>
      <c r="B9" s="66">
        <v>0.4458333333333333</v>
      </c>
      <c r="C9" s="31" t="s">
        <v>44</v>
      </c>
      <c r="D9" s="31" t="s">
        <v>45</v>
      </c>
      <c r="E9" s="31" t="s">
        <v>46</v>
      </c>
      <c r="F9" s="31" t="str">
        <f t="shared" si="2"/>
        <v>SH</v>
      </c>
      <c r="G9" s="31" t="str">
        <f>VLOOKUP(LOWER(F9)&amp;H9,'Current pricing'!A:B,2,0)</f>
        <v>贵州茅台</v>
      </c>
      <c r="H9" s="33" t="s">
        <v>56</v>
      </c>
      <c r="I9" s="33" t="s">
        <v>60</v>
      </c>
      <c r="J9" s="33" t="s">
        <v>1216</v>
      </c>
      <c r="K9" s="31">
        <v>100</v>
      </c>
      <c r="L9" s="31">
        <v>1</v>
      </c>
      <c r="M9" s="31">
        <v>314.81</v>
      </c>
      <c r="N9" s="31">
        <f t="shared" si="3"/>
        <v>31481</v>
      </c>
      <c r="O9" s="31">
        <f t="shared" si="4"/>
        <v>31481</v>
      </c>
      <c r="P9" s="34">
        <f t="shared" si="5"/>
        <v>0.62962000000000007</v>
      </c>
      <c r="Q9" s="34">
        <f t="shared" si="10"/>
        <v>9.7591099999999997</v>
      </c>
      <c r="R9" s="34">
        <f t="shared" si="6"/>
        <v>0</v>
      </c>
      <c r="S9" s="34">
        <f>-(N9+P9+Q9+R9)</f>
        <v>-31491.388729999999</v>
      </c>
      <c r="T9" s="31">
        <f t="shared" si="1"/>
        <v>-314.9138873</v>
      </c>
      <c r="U9" s="31">
        <f>IF(ISNA(VLOOKUP(LOWER(F9)&amp;H9,Prices!A:C,3,0)),0,VLOOKUP(LOWER(F9)&amp;H9,Prices!A:C,3,0))</f>
        <v>639.16999999999996</v>
      </c>
      <c r="V9" s="31">
        <f>IF(ISNA(VLOOKUP(LOWER(F9)&amp;H9,Prices!A:C,2,0)),0,VLOOKUP(LOWER(F9)&amp;H9,Prices!A:C,2,0))</f>
        <v>653.05999999999995</v>
      </c>
      <c r="W9" s="34">
        <f t="shared" si="9"/>
        <v>33814.611269999994</v>
      </c>
      <c r="X9" s="34">
        <f t="shared" si="7"/>
        <v>1388.9999999999986</v>
      </c>
      <c r="Y9" s="42">
        <f t="shared" si="8"/>
        <v>1.0741276093516723</v>
      </c>
      <c r="Z9" s="48" t="s">
        <v>1329</v>
      </c>
      <c r="AA9" s="35">
        <f>W9+W13</f>
        <v>60.071469999995315</v>
      </c>
    </row>
    <row r="10" spans="1:27" x14ac:dyDescent="0.15">
      <c r="A10" s="32">
        <v>42676</v>
      </c>
      <c r="B10" s="66">
        <v>0.5541666666666667</v>
      </c>
      <c r="C10" s="31" t="s">
        <v>44</v>
      </c>
      <c r="D10" s="31" t="s">
        <v>45</v>
      </c>
      <c r="E10" s="31" t="s">
        <v>46</v>
      </c>
      <c r="F10" s="31" t="str">
        <f t="shared" si="2"/>
        <v>SH</v>
      </c>
      <c r="G10" s="31" t="str">
        <f>VLOOKUP(LOWER(F10)&amp;H10,'Current pricing'!A:B,2,0)</f>
        <v>上汽集团</v>
      </c>
      <c r="H10" s="33" t="s">
        <v>64</v>
      </c>
      <c r="I10" s="31" t="s">
        <v>60</v>
      </c>
      <c r="J10" s="31" t="s">
        <v>1216</v>
      </c>
      <c r="K10" s="31">
        <v>1700</v>
      </c>
      <c r="L10" s="31">
        <v>1</v>
      </c>
      <c r="M10" s="31">
        <v>23.33</v>
      </c>
      <c r="N10" s="31">
        <f t="shared" si="3"/>
        <v>39661</v>
      </c>
      <c r="O10" s="31">
        <f t="shared" si="4"/>
        <v>39661</v>
      </c>
      <c r="P10" s="34">
        <f t="shared" si="5"/>
        <v>0.79322000000000004</v>
      </c>
      <c r="Q10" s="34">
        <f t="shared" si="10"/>
        <v>12.29491</v>
      </c>
      <c r="R10" s="34">
        <f t="shared" si="6"/>
        <v>0</v>
      </c>
      <c r="S10" s="34">
        <f>-(N10+P10+Q10+R10)</f>
        <v>-39674.088129999996</v>
      </c>
      <c r="T10" s="31">
        <f t="shared" si="1"/>
        <v>-23.337698899999999</v>
      </c>
      <c r="U10" s="31">
        <f>IF(ISNA(VLOOKUP(LOWER(F10)&amp;H10,Prices!A:C,3,0)),0,VLOOKUP(LOWER(F10)&amp;H10,Prices!A:C,3,0))</f>
        <v>30.89</v>
      </c>
      <c r="V10" s="31">
        <f>IF(ISNA(VLOOKUP(LOWER(F10)&amp;H10,Prices!A:C,2,0)),0,VLOOKUP(LOWER(F10)&amp;H10,Prices!A:C,2,0))</f>
        <v>30.92</v>
      </c>
      <c r="W10" s="34">
        <f t="shared" si="9"/>
        <v>12889.911870000004</v>
      </c>
      <c r="X10" s="34">
        <f t="shared" si="7"/>
        <v>51.000000000001933</v>
      </c>
      <c r="Y10" s="42">
        <f t="shared" si="8"/>
        <v>0.32500219031290195</v>
      </c>
      <c r="Z10" s="48" t="s">
        <v>1329</v>
      </c>
      <c r="AA10" s="35">
        <f>W10+W12</f>
        <v>244.14912999999979</v>
      </c>
    </row>
    <row r="11" spans="1:27" x14ac:dyDescent="0.15">
      <c r="A11" s="32">
        <v>42676</v>
      </c>
      <c r="B11" s="66">
        <v>0.5541666666666667</v>
      </c>
      <c r="C11" s="31" t="s">
        <v>74</v>
      </c>
      <c r="D11" s="31" t="s">
        <v>73</v>
      </c>
      <c r="E11" s="31" t="s">
        <v>75</v>
      </c>
      <c r="F11" s="31" t="str">
        <f t="shared" si="2"/>
        <v>SZ</v>
      </c>
      <c r="G11" s="31" t="str">
        <f>VLOOKUP(LOWER(F11)&amp;H11,'Current pricing'!A:B,2,0)</f>
        <v>海康威视</v>
      </c>
      <c r="H11" s="33" t="s">
        <v>71</v>
      </c>
      <c r="I11" s="31" t="s">
        <v>72</v>
      </c>
      <c r="J11" s="31" t="s">
        <v>1215</v>
      </c>
      <c r="K11" s="31">
        <v>1500</v>
      </c>
      <c r="L11" s="31">
        <v>1</v>
      </c>
      <c r="M11" s="31">
        <v>24.54</v>
      </c>
      <c r="N11" s="31">
        <f t="shared" si="3"/>
        <v>36810</v>
      </c>
      <c r="O11" s="31">
        <f t="shared" si="4"/>
        <v>36810</v>
      </c>
      <c r="P11" s="34">
        <f t="shared" si="5"/>
        <v>0</v>
      </c>
      <c r="Q11" s="34">
        <f t="shared" si="10"/>
        <v>11.411099999999999</v>
      </c>
      <c r="R11" s="34">
        <f t="shared" si="6"/>
        <v>0</v>
      </c>
      <c r="S11" s="34">
        <f t="shared" si="0"/>
        <v>-36821.411099999998</v>
      </c>
      <c r="T11" s="31">
        <f t="shared" si="1"/>
        <v>-24.547607399999997</v>
      </c>
      <c r="U11" s="31">
        <f>IF(ISNA(VLOOKUP(LOWER(F11)&amp;H11,Prices!A:C,3,0)),0,VLOOKUP(LOWER(F11)&amp;H11,Prices!A:C,3,0))</f>
        <v>38.950000000000003</v>
      </c>
      <c r="V11" s="31">
        <f>IF(ISNA(VLOOKUP(LOWER(F11)&amp;H11,Prices!A:C,2,0)),0,VLOOKUP(LOWER(F11)&amp;H11,Prices!A:C,2,0))</f>
        <v>39.9</v>
      </c>
      <c r="W11" s="34">
        <f t="shared" si="9"/>
        <v>23028.588900000002</v>
      </c>
      <c r="X11" s="34">
        <f t="shared" si="7"/>
        <v>1424.9999999999936</v>
      </c>
      <c r="Y11" s="42">
        <f t="shared" si="8"/>
        <v>0.625606870415648</v>
      </c>
      <c r="Z11" s="48" t="s">
        <v>1329</v>
      </c>
      <c r="AA11" s="35" t="s">
        <v>1121</v>
      </c>
    </row>
    <row r="12" spans="1:27" x14ac:dyDescent="0.15">
      <c r="A12" s="12">
        <v>42677</v>
      </c>
      <c r="B12" s="60">
        <v>0.57222222222222219</v>
      </c>
      <c r="C12" s="13" t="s">
        <v>44</v>
      </c>
      <c r="D12" s="13" t="s">
        <v>45</v>
      </c>
      <c r="E12" s="13" t="s">
        <v>46</v>
      </c>
      <c r="F12" s="13" t="str">
        <f t="shared" si="2"/>
        <v>SH</v>
      </c>
      <c r="G12" s="13" t="str">
        <f>VLOOKUP(LOWER(F12)&amp;H12,'Current pricing'!A:B,2,0)</f>
        <v>上汽集团</v>
      </c>
      <c r="H12" s="14" t="s">
        <v>66</v>
      </c>
      <c r="I12" s="13" t="s">
        <v>67</v>
      </c>
      <c r="J12" s="13" t="s">
        <v>1215</v>
      </c>
      <c r="K12" s="13">
        <v>-1700</v>
      </c>
      <c r="L12" s="13">
        <v>1</v>
      </c>
      <c r="M12" s="13">
        <v>23.51</v>
      </c>
      <c r="N12" s="13">
        <f t="shared" si="3"/>
        <v>-39967</v>
      </c>
      <c r="O12" s="13">
        <f t="shared" si="4"/>
        <v>39967</v>
      </c>
      <c r="P12" s="19">
        <f t="shared" si="5"/>
        <v>0.79934000000000005</v>
      </c>
      <c r="Q12" s="19">
        <f>IF(I12&lt;&gt;"D",IF(C12="Stock",MAX(ABS(N12*0.0002),5),MAX(ABS(N12*0.0003),5)),0)</f>
        <v>7.9934000000000003</v>
      </c>
      <c r="R12" s="19">
        <f t="shared" si="6"/>
        <v>39.97</v>
      </c>
      <c r="S12" s="19">
        <f t="shared" si="0"/>
        <v>39918.237260000002</v>
      </c>
      <c r="T12" s="13">
        <f t="shared" si="1"/>
        <v>-23.481316035294117</v>
      </c>
      <c r="U12" s="13">
        <f>IF(ISNA(VLOOKUP(LOWER(F12)&amp;H12,Prices!A:C,3,0)),0,VLOOKUP(LOWER(F12)&amp;H12,Prices!A:C,3,0))</f>
        <v>30.89</v>
      </c>
      <c r="V12" s="13">
        <f>IF(ISNA(VLOOKUP(LOWER(F12)&amp;H12,Prices!A:C,2,0)),0,VLOOKUP(LOWER(F12)&amp;H12,Prices!A:C,2,0))</f>
        <v>30.92</v>
      </c>
      <c r="W12" s="19">
        <f t="shared" si="9"/>
        <v>-12645.762740000004</v>
      </c>
      <c r="X12" s="19">
        <f t="shared" si="7"/>
        <v>-51.000000000001933</v>
      </c>
      <c r="Y12" s="43">
        <f t="shared" si="8"/>
        <v>-0.31640510270973565</v>
      </c>
      <c r="Z12" s="49" t="s">
        <v>1094</v>
      </c>
      <c r="AA12" s="27" t="s">
        <v>1121</v>
      </c>
    </row>
    <row r="13" spans="1:27" x14ac:dyDescent="0.15">
      <c r="A13" s="12">
        <v>42677</v>
      </c>
      <c r="B13" s="60">
        <v>0.62013888888888891</v>
      </c>
      <c r="C13" s="13" t="s">
        <v>44</v>
      </c>
      <c r="D13" s="13" t="s">
        <v>45</v>
      </c>
      <c r="E13" s="13" t="s">
        <v>46</v>
      </c>
      <c r="F13" s="13" t="str">
        <f t="shared" si="2"/>
        <v>SH</v>
      </c>
      <c r="G13" s="13" t="str">
        <f>VLOOKUP(LOWER(F13)&amp;H13,'Current pricing'!A:B,2,0)</f>
        <v>贵州茅台</v>
      </c>
      <c r="H13" s="14" t="s">
        <v>68</v>
      </c>
      <c r="I13" s="13" t="s">
        <v>67</v>
      </c>
      <c r="J13" s="13" t="s">
        <v>1215</v>
      </c>
      <c r="K13" s="13">
        <v>-100</v>
      </c>
      <c r="L13" s="13">
        <v>1</v>
      </c>
      <c r="M13" s="13">
        <v>315.89999999999998</v>
      </c>
      <c r="N13" s="13">
        <f t="shared" si="3"/>
        <v>-31589.999999999996</v>
      </c>
      <c r="O13" s="13">
        <f t="shared" si="4"/>
        <v>31589.999999999996</v>
      </c>
      <c r="P13" s="19">
        <f t="shared" si="5"/>
        <v>0.63180000000000003</v>
      </c>
      <c r="Q13" s="19">
        <f t="shared" ref="Q13:Q76" si="11">IF(I13&lt;&gt;"D",IF(C13="Stock",MAX(ABS(N13*0.0002),5),MAX(ABS(N13*0.0003),5)),0)</f>
        <v>6.3179999999999996</v>
      </c>
      <c r="R13" s="19">
        <f t="shared" si="6"/>
        <v>31.59</v>
      </c>
      <c r="S13" s="19">
        <f t="shared" si="0"/>
        <v>31551.460199999998</v>
      </c>
      <c r="T13" s="13">
        <f t="shared" si="1"/>
        <v>-315.51460199999997</v>
      </c>
      <c r="U13" s="13">
        <f>IF(ISNA(VLOOKUP(LOWER(F13)&amp;H13,Prices!A:C,3,0)),0,VLOOKUP(LOWER(F13)&amp;H13,Prices!A:C,3,0))</f>
        <v>639.16999999999996</v>
      </c>
      <c r="V13" s="13">
        <f>IF(ISNA(VLOOKUP(LOWER(F13)&amp;H13,Prices!A:C,2,0)),0,VLOOKUP(LOWER(F13)&amp;H13,Prices!A:C,2,0))</f>
        <v>653.05999999999995</v>
      </c>
      <c r="W13" s="19">
        <f t="shared" si="9"/>
        <v>-33754.539799999999</v>
      </c>
      <c r="X13" s="19">
        <f t="shared" si="7"/>
        <v>-1388.9999999999986</v>
      </c>
      <c r="Y13" s="43">
        <f t="shared" si="8"/>
        <v>-1.0685197784108895</v>
      </c>
      <c r="Z13" s="49"/>
      <c r="AA13" s="27" t="s">
        <v>1121</v>
      </c>
    </row>
    <row r="14" spans="1:27" x14ac:dyDescent="0.15">
      <c r="A14" s="12">
        <v>42678</v>
      </c>
      <c r="B14" s="60">
        <v>0.40416666666666662</v>
      </c>
      <c r="C14" s="13" t="s">
        <v>1091</v>
      </c>
      <c r="D14" s="13" t="s">
        <v>45</v>
      </c>
      <c r="E14" s="13" t="s">
        <v>46</v>
      </c>
      <c r="F14" s="13" t="str">
        <f t="shared" si="2"/>
        <v>SZ</v>
      </c>
      <c r="G14" s="13" t="str">
        <f>VLOOKUP(LOWER(F14)&amp;H14,'Current pricing'!A:B,2,0)</f>
        <v>海康威视</v>
      </c>
      <c r="H14" s="14" t="s">
        <v>71</v>
      </c>
      <c r="I14" s="13" t="s">
        <v>1092</v>
      </c>
      <c r="J14" s="13" t="s">
        <v>1217</v>
      </c>
      <c r="K14" s="13">
        <v>-1700</v>
      </c>
      <c r="L14" s="13">
        <v>1</v>
      </c>
      <c r="M14" s="13">
        <v>24.57</v>
      </c>
      <c r="N14" s="13">
        <f t="shared" si="3"/>
        <v>-41769</v>
      </c>
      <c r="O14" s="13">
        <f t="shared" si="4"/>
        <v>41769</v>
      </c>
      <c r="P14" s="19">
        <f t="shared" si="5"/>
        <v>0</v>
      </c>
      <c r="Q14" s="19">
        <f t="shared" si="11"/>
        <v>8.3537999999999997</v>
      </c>
      <c r="R14" s="19">
        <f t="shared" si="6"/>
        <v>41.77</v>
      </c>
      <c r="S14" s="19">
        <f t="shared" si="0"/>
        <v>41718.876200000006</v>
      </c>
      <c r="T14" s="13">
        <f t="shared" si="1"/>
        <v>-24.540515411764709</v>
      </c>
      <c r="U14" s="13">
        <f>IF(ISNA(VLOOKUP(LOWER(F14)&amp;H14,Prices!A:C,3,0)),0,VLOOKUP(LOWER(F14)&amp;H14,Prices!A:C,3,0))</f>
        <v>38.950000000000003</v>
      </c>
      <c r="V14" s="13">
        <f>IF(ISNA(VLOOKUP(LOWER(F14)&amp;H14,Prices!A:C,2,0)),0,VLOOKUP(LOWER(F14)&amp;H14,Prices!A:C,2,0))</f>
        <v>39.9</v>
      </c>
      <c r="W14" s="19">
        <f t="shared" ref="W14:W21" si="12">IF(I14="B",(V14+T14)*K14,(V14+T14)*K14)</f>
        <v>-26111.123799999994</v>
      </c>
      <c r="X14" s="19">
        <f t="shared" si="7"/>
        <v>-1614.9999999999927</v>
      </c>
      <c r="Y14" s="43">
        <f t="shared" si="8"/>
        <v>-0.62513164787282416</v>
      </c>
      <c r="Z14" s="49"/>
      <c r="AA14" s="27" t="s">
        <v>1121</v>
      </c>
    </row>
    <row r="15" spans="1:27" x14ac:dyDescent="0.15">
      <c r="A15" s="12">
        <v>42679</v>
      </c>
      <c r="B15" s="60">
        <v>0.56388888888888888</v>
      </c>
      <c r="C15" s="13" t="s">
        <v>28</v>
      </c>
      <c r="D15" s="13" t="s">
        <v>1097</v>
      </c>
      <c r="E15" s="13" t="s">
        <v>1098</v>
      </c>
      <c r="F15" s="13" t="str">
        <f t="shared" si="2"/>
        <v>SZ</v>
      </c>
      <c r="G15" s="13" t="str">
        <f>VLOOKUP(LOWER(F15)&amp;H15,'Current pricing'!A:B,2,0)</f>
        <v>崇达技术</v>
      </c>
      <c r="H15" s="13" t="s">
        <v>1095</v>
      </c>
      <c r="I15" s="13" t="s">
        <v>1096</v>
      </c>
      <c r="J15" s="13" t="s">
        <v>1217</v>
      </c>
      <c r="K15" s="13">
        <v>100</v>
      </c>
      <c r="L15" s="13">
        <v>1</v>
      </c>
      <c r="M15" s="13">
        <v>57.3</v>
      </c>
      <c r="N15" s="13">
        <f t="shared" si="3"/>
        <v>5730</v>
      </c>
      <c r="O15" s="13">
        <f t="shared" si="4"/>
        <v>5730</v>
      </c>
      <c r="P15" s="19">
        <f t="shared" si="5"/>
        <v>0</v>
      </c>
      <c r="Q15" s="19">
        <f t="shared" si="11"/>
        <v>5</v>
      </c>
      <c r="R15" s="13">
        <f t="shared" si="6"/>
        <v>0</v>
      </c>
      <c r="S15" s="19">
        <f t="shared" si="0"/>
        <v>-5735</v>
      </c>
      <c r="T15" s="13">
        <f t="shared" si="1"/>
        <v>-57.35</v>
      </c>
      <c r="U15" s="13">
        <f>IF(ISNA(VLOOKUP(LOWER(F15)&amp;H15,Prices!A:C,3,0)),0,VLOOKUP(LOWER(F15)&amp;H15,Prices!A:C,3,0))</f>
        <v>33.83</v>
      </c>
      <c r="V15" s="13">
        <f>IF(ISNA(VLOOKUP(LOWER(F15)&amp;H15,Prices!A:C,2,0)),0,VLOOKUP(LOWER(F15)&amp;H15,Prices!A:C,2,0))</f>
        <v>34.74</v>
      </c>
      <c r="W15" s="19">
        <f t="shared" si="12"/>
        <v>-2261</v>
      </c>
      <c r="X15" s="19">
        <f t="shared" si="7"/>
        <v>91.000000000000369</v>
      </c>
      <c r="Y15" s="43">
        <f t="shared" si="8"/>
        <v>-0.39458987783595112</v>
      </c>
      <c r="Z15" s="50"/>
      <c r="AA15" s="27">
        <f>W15+W16</f>
        <v>134.11999999999989</v>
      </c>
    </row>
    <row r="16" spans="1:27" x14ac:dyDescent="0.15">
      <c r="A16" s="12">
        <v>42681</v>
      </c>
      <c r="B16" s="60">
        <v>0.40138888888888885</v>
      </c>
      <c r="C16" s="13" t="s">
        <v>1104</v>
      </c>
      <c r="D16" s="13" t="s">
        <v>1105</v>
      </c>
      <c r="E16" s="13" t="s">
        <v>1106</v>
      </c>
      <c r="F16" s="13" t="str">
        <f t="shared" si="2"/>
        <v>SZ</v>
      </c>
      <c r="G16" s="13" t="str">
        <f>VLOOKUP(LOWER(F16)&amp;H16,'Current pricing'!A:B,2,0)</f>
        <v>崇达技术</v>
      </c>
      <c r="H16" s="13" t="s">
        <v>1107</v>
      </c>
      <c r="I16" s="13" t="s">
        <v>1108</v>
      </c>
      <c r="J16" s="13" t="s">
        <v>1217</v>
      </c>
      <c r="K16" s="13">
        <v>-100</v>
      </c>
      <c r="L16" s="13">
        <v>1</v>
      </c>
      <c r="M16" s="13">
        <v>58.8</v>
      </c>
      <c r="N16" s="13">
        <f t="shared" si="3"/>
        <v>-5880</v>
      </c>
      <c r="O16" s="13">
        <f t="shared" si="4"/>
        <v>5880</v>
      </c>
      <c r="P16" s="19">
        <f t="shared" si="5"/>
        <v>0</v>
      </c>
      <c r="Q16" s="19">
        <f t="shared" si="11"/>
        <v>5</v>
      </c>
      <c r="R16" s="13">
        <f t="shared" si="6"/>
        <v>5.88</v>
      </c>
      <c r="S16" s="19">
        <f t="shared" ref="S16:S21" si="13">-(N16+P16+Q16+R16)</f>
        <v>5869.12</v>
      </c>
      <c r="T16" s="13">
        <f t="shared" ref="T16:T21" si="14">S16/K16</f>
        <v>-58.691200000000002</v>
      </c>
      <c r="U16" s="13">
        <f>IF(ISNA(VLOOKUP(LOWER(F16)&amp;H16,Prices!A:C,3,0)),0,VLOOKUP(LOWER(F16)&amp;H16,Prices!A:C,3,0))</f>
        <v>33.83</v>
      </c>
      <c r="V16" s="13">
        <f>IF(ISNA(VLOOKUP(LOWER(F16)&amp;H16,Prices!A:C,2,0)),0,VLOOKUP(LOWER(F16)&amp;H16,Prices!A:C,2,0))</f>
        <v>34.74</v>
      </c>
      <c r="W16" s="19">
        <f t="shared" si="12"/>
        <v>2395.12</v>
      </c>
      <c r="X16" s="19">
        <f t="shared" si="7"/>
        <v>-91.000000000000369</v>
      </c>
      <c r="Y16" s="43">
        <f t="shared" si="8"/>
        <v>0.40733333333333333</v>
      </c>
      <c r="Z16" s="50"/>
      <c r="AA16" s="27" t="s">
        <v>1121</v>
      </c>
    </row>
    <row r="17" spans="1:27" x14ac:dyDescent="0.15">
      <c r="A17" s="12">
        <v>42681</v>
      </c>
      <c r="B17" s="60">
        <v>0.57222222222222219</v>
      </c>
      <c r="C17" s="13" t="s">
        <v>1115</v>
      </c>
      <c r="D17" s="13" t="s">
        <v>1116</v>
      </c>
      <c r="E17" s="13" t="s">
        <v>1117</v>
      </c>
      <c r="F17" s="13" t="str">
        <f t="shared" si="2"/>
        <v>SZ</v>
      </c>
      <c r="G17" s="13" t="str">
        <f>VLOOKUP(LOWER(F17)&amp;H17,'Current pricing'!A:B,2,0)</f>
        <v>双鹭药业</v>
      </c>
      <c r="H17" s="13" t="s">
        <v>1109</v>
      </c>
      <c r="I17" s="13" t="s">
        <v>1110</v>
      </c>
      <c r="J17" s="13" t="s">
        <v>1218</v>
      </c>
      <c r="K17" s="13">
        <v>1000</v>
      </c>
      <c r="L17" s="13">
        <v>1</v>
      </c>
      <c r="M17" s="13">
        <v>29.5</v>
      </c>
      <c r="N17" s="13">
        <f t="shared" ref="N17:N58" si="15">K17*M17</f>
        <v>29500</v>
      </c>
      <c r="O17" s="13">
        <f t="shared" si="4"/>
        <v>29500</v>
      </c>
      <c r="P17" s="19">
        <f t="shared" si="5"/>
        <v>0</v>
      </c>
      <c r="Q17" s="19">
        <f t="shared" si="11"/>
        <v>5.9</v>
      </c>
      <c r="R17" s="13">
        <f t="shared" si="6"/>
        <v>0</v>
      </c>
      <c r="S17" s="19">
        <f t="shared" si="13"/>
        <v>-29505.9</v>
      </c>
      <c r="T17" s="13">
        <f t="shared" si="14"/>
        <v>-29.5059</v>
      </c>
      <c r="U17" s="13">
        <f>IF(ISNA(VLOOKUP(LOWER(F17)&amp;H17,Prices!A:C,3,0)),0,VLOOKUP(LOWER(F17)&amp;H17,Prices!A:C,3,0))</f>
        <v>34.15</v>
      </c>
      <c r="V17" s="13">
        <f>IF(ISNA(VLOOKUP(LOWER(F17)&amp;H17,Prices!A:C,2,0)),0,VLOOKUP(LOWER(F17)&amp;H17,Prices!A:C,2,0))</f>
        <v>32.08</v>
      </c>
      <c r="W17" s="19">
        <f t="shared" si="12"/>
        <v>2574.0999999999976</v>
      </c>
      <c r="X17" s="19">
        <f t="shared" si="7"/>
        <v>-2070.0000000000005</v>
      </c>
      <c r="Y17" s="43">
        <f t="shared" si="8"/>
        <v>8.7257627118643988E-2</v>
      </c>
      <c r="Z17" s="50"/>
      <c r="AA17" s="27">
        <f>+W17+W21</f>
        <v>-60.276200000000699</v>
      </c>
    </row>
    <row r="18" spans="1:27" x14ac:dyDescent="0.15">
      <c r="A18" s="12">
        <v>42681</v>
      </c>
      <c r="B18" s="60">
        <v>0.57222222222222219</v>
      </c>
      <c r="C18" s="13" t="s">
        <v>1115</v>
      </c>
      <c r="D18" s="13" t="s">
        <v>1116</v>
      </c>
      <c r="E18" s="13" t="s">
        <v>1117</v>
      </c>
      <c r="F18" s="13" t="str">
        <f t="shared" si="2"/>
        <v>SH</v>
      </c>
      <c r="G18" s="13" t="str">
        <f>VLOOKUP(LOWER(F18)&amp;H18,'Current pricing'!A:B,2,0)</f>
        <v>隆基股份</v>
      </c>
      <c r="H18" s="13" t="s">
        <v>1113</v>
      </c>
      <c r="I18" s="13" t="s">
        <v>1114</v>
      </c>
      <c r="J18" s="13" t="s">
        <v>1218</v>
      </c>
      <c r="K18" s="13">
        <v>3000</v>
      </c>
      <c r="L18" s="13">
        <v>1</v>
      </c>
      <c r="M18" s="13">
        <v>13.88</v>
      </c>
      <c r="N18" s="13">
        <f t="shared" si="15"/>
        <v>41640</v>
      </c>
      <c r="O18" s="13">
        <f t="shared" si="4"/>
        <v>41640</v>
      </c>
      <c r="P18" s="19">
        <f t="shared" si="5"/>
        <v>0.8328000000000001</v>
      </c>
      <c r="Q18" s="19">
        <f t="shared" si="11"/>
        <v>8.3280000000000012</v>
      </c>
      <c r="R18" s="13">
        <f t="shared" si="6"/>
        <v>0</v>
      </c>
      <c r="S18" s="19">
        <f t="shared" si="13"/>
        <v>-41649.160799999998</v>
      </c>
      <c r="T18" s="13">
        <f t="shared" si="14"/>
        <v>-13.883053599999998</v>
      </c>
      <c r="U18" s="13">
        <f>IF(ISNA(VLOOKUP(LOWER(F18)&amp;H18,Prices!A:C,3,0)),0,VLOOKUP(LOWER(F18)&amp;H18,Prices!A:C,3,0))</f>
        <v>31.96</v>
      </c>
      <c r="V18" s="13">
        <f>IF(ISNA(VLOOKUP(LOWER(F18)&amp;H18,Prices!A:C,2,0)),0,VLOOKUP(LOWER(F18)&amp;H18,Prices!A:C,2,0))</f>
        <v>34.11</v>
      </c>
      <c r="W18" s="19">
        <f t="shared" si="12"/>
        <v>60680.839200000009</v>
      </c>
      <c r="X18" s="19">
        <f t="shared" si="7"/>
        <v>6449.9999999999955</v>
      </c>
      <c r="Y18" s="43">
        <f t="shared" si="8"/>
        <v>1.4572727953890492</v>
      </c>
      <c r="Z18" s="50"/>
      <c r="AA18" s="27">
        <f>W18+W19+W20</f>
        <v>73.223700000013196</v>
      </c>
    </row>
    <row r="19" spans="1:27" x14ac:dyDescent="0.15">
      <c r="A19" s="12">
        <v>42682</v>
      </c>
      <c r="B19" s="60">
        <v>0.57222222222222219</v>
      </c>
      <c r="C19" s="13" t="s">
        <v>17</v>
      </c>
      <c r="D19" s="13" t="s">
        <v>11</v>
      </c>
      <c r="E19" s="13" t="s">
        <v>39</v>
      </c>
      <c r="F19" s="13" t="str">
        <f t="shared" si="2"/>
        <v>SH</v>
      </c>
      <c r="G19" s="13" t="str">
        <f>VLOOKUP(LOWER(F19)&amp;H19,'Current pricing'!A:B,2,0)</f>
        <v>隆基股份</v>
      </c>
      <c r="H19" s="14" t="s">
        <v>1119</v>
      </c>
      <c r="I19" s="13" t="s">
        <v>1118</v>
      </c>
      <c r="J19" s="13" t="s">
        <v>1218</v>
      </c>
      <c r="K19" s="13">
        <v>-1500</v>
      </c>
      <c r="L19" s="13">
        <v>1</v>
      </c>
      <c r="M19" s="68">
        <v>13.93</v>
      </c>
      <c r="N19" s="13">
        <f t="shared" si="15"/>
        <v>-20895</v>
      </c>
      <c r="O19" s="13">
        <f t="shared" si="4"/>
        <v>20895</v>
      </c>
      <c r="P19" s="19">
        <f t="shared" si="5"/>
        <v>0.41790000000000005</v>
      </c>
      <c r="Q19" s="19">
        <f t="shared" si="11"/>
        <v>5</v>
      </c>
      <c r="R19" s="13">
        <f t="shared" si="6"/>
        <v>20.9</v>
      </c>
      <c r="S19" s="19">
        <f t="shared" si="13"/>
        <v>20868.682099999998</v>
      </c>
      <c r="T19" s="13">
        <f t="shared" si="14"/>
        <v>-13.912454733333332</v>
      </c>
      <c r="U19" s="13">
        <f>IF(ISNA(VLOOKUP(LOWER(F19)&amp;H19,Prices!A:C,3,0)),0,VLOOKUP(LOWER(F19)&amp;H19,Prices!A:C,3,0))</f>
        <v>31.96</v>
      </c>
      <c r="V19" s="13">
        <f>IF(ISNA(VLOOKUP(LOWER(F19)&amp;H19,Prices!A:C,2,0)),0,VLOOKUP(LOWER(F19)&amp;H19,Prices!A:C,2,0))</f>
        <v>34.11</v>
      </c>
      <c r="W19" s="19">
        <f t="shared" si="12"/>
        <v>-30296.317899999998</v>
      </c>
      <c r="X19" s="19">
        <f t="shared" si="7"/>
        <v>-3224.9999999999977</v>
      </c>
      <c r="Y19" s="43">
        <f t="shared" si="8"/>
        <v>-1.4499314620722661</v>
      </c>
      <c r="Z19" s="50"/>
      <c r="AA19" s="27" t="s">
        <v>1121</v>
      </c>
    </row>
    <row r="20" spans="1:27" x14ac:dyDescent="0.15">
      <c r="A20" s="12">
        <v>42682</v>
      </c>
      <c r="B20" s="60">
        <v>0.57222222222222219</v>
      </c>
      <c r="C20" s="13" t="s">
        <v>17</v>
      </c>
      <c r="D20" s="13" t="s">
        <v>11</v>
      </c>
      <c r="E20" s="13" t="s">
        <v>39</v>
      </c>
      <c r="F20" s="13" t="str">
        <f t="shared" si="2"/>
        <v>SH</v>
      </c>
      <c r="G20" s="13" t="str">
        <f>VLOOKUP(LOWER(F20)&amp;H20,'Current pricing'!A:B,2,0)</f>
        <v>隆基股份</v>
      </c>
      <c r="H20" s="14" t="s">
        <v>1119</v>
      </c>
      <c r="I20" s="13" t="s">
        <v>1118</v>
      </c>
      <c r="J20" s="13" t="s">
        <v>1218</v>
      </c>
      <c r="K20" s="13">
        <v>-1500</v>
      </c>
      <c r="L20" s="13">
        <v>1</v>
      </c>
      <c r="M20" s="68">
        <v>13.92</v>
      </c>
      <c r="N20" s="13">
        <f t="shared" si="15"/>
        <v>-20880</v>
      </c>
      <c r="O20" s="13">
        <f t="shared" si="4"/>
        <v>20880</v>
      </c>
      <c r="P20" s="19">
        <f t="shared" si="5"/>
        <v>0.41760000000000003</v>
      </c>
      <c r="Q20" s="19">
        <f t="shared" si="11"/>
        <v>5</v>
      </c>
      <c r="R20" s="13">
        <f t="shared" si="6"/>
        <v>20.88</v>
      </c>
      <c r="S20" s="19">
        <f t="shared" si="13"/>
        <v>20853.702399999998</v>
      </c>
      <c r="T20" s="13">
        <f t="shared" si="14"/>
        <v>-13.902468266666666</v>
      </c>
      <c r="U20" s="13">
        <f>IF(ISNA(VLOOKUP(LOWER(F20)&amp;H20,Prices!A:C,3,0)),0,VLOOKUP(LOWER(F20)&amp;H20,Prices!A:C,3,0))</f>
        <v>31.96</v>
      </c>
      <c r="V20" s="13">
        <f>IF(ISNA(VLOOKUP(LOWER(F20)&amp;H20,Prices!A:C,2,0)),0,VLOOKUP(LOWER(F20)&amp;H20,Prices!A:C,2,0))</f>
        <v>34.11</v>
      </c>
      <c r="W20" s="19">
        <f t="shared" si="12"/>
        <v>-30311.297599999998</v>
      </c>
      <c r="X20" s="19">
        <f t="shared" si="7"/>
        <v>-3224.9999999999977</v>
      </c>
      <c r="Y20" s="43">
        <f t="shared" si="8"/>
        <v>-1.4516904980842911</v>
      </c>
      <c r="Z20" s="50"/>
      <c r="AA20" s="27" t="s">
        <v>1121</v>
      </c>
    </row>
    <row r="21" spans="1:27" x14ac:dyDescent="0.15">
      <c r="A21" s="12">
        <v>42682</v>
      </c>
      <c r="B21" s="60">
        <v>0.55972222222222223</v>
      </c>
      <c r="C21" s="13" t="s">
        <v>17</v>
      </c>
      <c r="D21" s="13" t="s">
        <v>11</v>
      </c>
      <c r="E21" s="13" t="s">
        <v>39</v>
      </c>
      <c r="F21" s="13" t="str">
        <f t="shared" si="2"/>
        <v>SZ</v>
      </c>
      <c r="G21" s="13" t="str">
        <f>VLOOKUP(LOWER(F21)&amp;H21,'Current pricing'!A:B,2,0)</f>
        <v>双鹭药业</v>
      </c>
      <c r="H21" s="13" t="s">
        <v>1109</v>
      </c>
      <c r="I21" s="13" t="s">
        <v>1118</v>
      </c>
      <c r="J21" s="13" t="s">
        <v>1218</v>
      </c>
      <c r="K21" s="13">
        <v>-1000</v>
      </c>
      <c r="L21" s="13">
        <v>1</v>
      </c>
      <c r="M21" s="13">
        <v>29.481000000000002</v>
      </c>
      <c r="N21" s="13">
        <f t="shared" si="15"/>
        <v>-29481</v>
      </c>
      <c r="O21" s="13">
        <f t="shared" si="4"/>
        <v>29481</v>
      </c>
      <c r="P21" s="19">
        <f t="shared" si="5"/>
        <v>0</v>
      </c>
      <c r="Q21" s="19">
        <f t="shared" si="11"/>
        <v>5.8962000000000003</v>
      </c>
      <c r="R21" s="13">
        <f t="shared" si="6"/>
        <v>29.48</v>
      </c>
      <c r="S21" s="19">
        <f t="shared" si="13"/>
        <v>29445.623800000001</v>
      </c>
      <c r="T21" s="13">
        <f t="shared" si="14"/>
        <v>-29.4456238</v>
      </c>
      <c r="U21" s="13">
        <f>IF(ISNA(VLOOKUP(LOWER(F21)&amp;H21,Prices!A:C,3,0)),0,VLOOKUP(LOWER(F21)&amp;H21,Prices!A:C,3,0))</f>
        <v>34.15</v>
      </c>
      <c r="V21" s="13">
        <f>IF(ISNA(VLOOKUP(LOWER(F21)&amp;H21,Prices!A:C,2,0)),0,VLOOKUP(LOWER(F21)&amp;H21,Prices!A:C,2,0))</f>
        <v>32.08</v>
      </c>
      <c r="W21" s="19">
        <f t="shared" si="12"/>
        <v>-2634.3761999999983</v>
      </c>
      <c r="X21" s="19">
        <f t="shared" si="7"/>
        <v>2070.0000000000005</v>
      </c>
      <c r="Y21" s="43">
        <f t="shared" si="8"/>
        <v>-8.9358441029815758E-2</v>
      </c>
      <c r="Z21" s="50"/>
      <c r="AA21" s="27" t="s">
        <v>1121</v>
      </c>
    </row>
    <row r="22" spans="1:27" x14ac:dyDescent="0.15">
      <c r="A22" s="12">
        <v>42684</v>
      </c>
      <c r="B22" s="60">
        <v>0.3979166666666667</v>
      </c>
      <c r="C22" s="13" t="s">
        <v>1128</v>
      </c>
      <c r="D22" s="13" t="s">
        <v>1129</v>
      </c>
      <c r="E22" s="13" t="s">
        <v>1130</v>
      </c>
      <c r="F22" s="13" t="str">
        <f t="shared" si="2"/>
        <v>SH</v>
      </c>
      <c r="G22" s="13" t="str">
        <f>VLOOKUP(LOWER(F22)&amp;H22,'Current pricing'!A:B,2,0)</f>
        <v>山东黄金</v>
      </c>
      <c r="H22" s="14" t="s">
        <v>1132</v>
      </c>
      <c r="I22" s="13" t="s">
        <v>1133</v>
      </c>
      <c r="J22" s="13" t="s">
        <v>1273</v>
      </c>
      <c r="K22" s="13">
        <v>1000</v>
      </c>
      <c r="L22" s="13">
        <v>1</v>
      </c>
      <c r="M22" s="13">
        <v>43.08</v>
      </c>
      <c r="N22" s="13">
        <f t="shared" si="15"/>
        <v>43080</v>
      </c>
      <c r="O22" s="13">
        <f t="shared" si="4"/>
        <v>43080</v>
      </c>
      <c r="P22" s="19">
        <f t="shared" si="5"/>
        <v>0.86160000000000003</v>
      </c>
      <c r="Q22" s="19">
        <f t="shared" si="11"/>
        <v>8.6159999999999997</v>
      </c>
      <c r="R22" s="13">
        <f t="shared" si="6"/>
        <v>0</v>
      </c>
      <c r="S22" s="19">
        <f t="shared" ref="S22:S58" si="16">-(N22+P22+Q22+R22)</f>
        <v>-43089.477599999998</v>
      </c>
      <c r="T22" s="13">
        <f>S22/K22</f>
        <v>-43.089477599999995</v>
      </c>
      <c r="U22" s="13">
        <f>IF(ISNA(VLOOKUP(LOWER(F22)&amp;H22,Prices!A:C,3,0)),0,VLOOKUP(LOWER(F22)&amp;H22,Prices!A:C,3,0))</f>
        <v>30.28</v>
      </c>
      <c r="V22" s="13">
        <f>IF(ISNA(VLOOKUP(LOWER(F22)&amp;H22,Prices!A:C,2,0)),0,VLOOKUP(LOWER(F22)&amp;H22,Prices!A:C,2,0))</f>
        <v>29.99</v>
      </c>
      <c r="W22" s="19">
        <f>IF(I22="B",(V22+T22)*K22,(V22+T22)*K22)</f>
        <v>-13099.477599999997</v>
      </c>
      <c r="X22" s="19">
        <f t="shared" si="7"/>
        <v>-290.00000000000273</v>
      </c>
      <c r="Y22" s="43">
        <f t="shared" si="8"/>
        <v>-0.30407329619312901</v>
      </c>
      <c r="Z22" s="50"/>
      <c r="AA22" s="27" t="s">
        <v>1131</v>
      </c>
    </row>
    <row r="23" spans="1:27" ht="54" x14ac:dyDescent="0.15">
      <c r="A23" s="12">
        <v>42688</v>
      </c>
      <c r="B23" s="60">
        <v>0.40277777777777773</v>
      </c>
      <c r="C23" s="13" t="s">
        <v>1128</v>
      </c>
      <c r="D23" s="13" t="s">
        <v>1129</v>
      </c>
      <c r="E23" s="13" t="s">
        <v>1130</v>
      </c>
      <c r="F23" s="13" t="str">
        <f t="shared" si="2"/>
        <v>SH</v>
      </c>
      <c r="G23" s="13" t="str">
        <f>VLOOKUP(LOWER(F23)&amp;H23,'Current pricing'!A:B,2,0)</f>
        <v>贵州茅台</v>
      </c>
      <c r="H23" s="14" t="s">
        <v>1134</v>
      </c>
      <c r="I23" s="13" t="s">
        <v>1135</v>
      </c>
      <c r="J23" s="13" t="s">
        <v>1273</v>
      </c>
      <c r="K23" s="13">
        <v>100</v>
      </c>
      <c r="L23" s="13">
        <v>1</v>
      </c>
      <c r="M23" s="13">
        <v>314.55</v>
      </c>
      <c r="N23" s="13">
        <f t="shared" si="15"/>
        <v>31455</v>
      </c>
      <c r="O23" s="13">
        <f t="shared" si="4"/>
        <v>31455</v>
      </c>
      <c r="P23" s="19">
        <f t="shared" si="5"/>
        <v>0.6291000000000001</v>
      </c>
      <c r="Q23" s="19">
        <f t="shared" si="11"/>
        <v>6.2910000000000004</v>
      </c>
      <c r="R23" s="13">
        <f t="shared" si="6"/>
        <v>0</v>
      </c>
      <c r="S23" s="19">
        <f t="shared" si="16"/>
        <v>-31461.920099999999</v>
      </c>
      <c r="T23" s="13">
        <f t="shared" ref="T23:T58" si="17">S23/K23</f>
        <v>-314.61920099999998</v>
      </c>
      <c r="U23" s="13">
        <f>IF(ISNA(VLOOKUP(LOWER(F23)&amp;H23,Prices!A:C,3,0)),0,VLOOKUP(LOWER(F23)&amp;H23,Prices!A:C,3,0))</f>
        <v>639.16999999999996</v>
      </c>
      <c r="V23" s="13">
        <f>IF(ISNA(VLOOKUP(LOWER(F23)&amp;H23,Prices!A:C,2,0)),0,VLOOKUP(LOWER(F23)&amp;H23,Prices!A:C,2,0))</f>
        <v>653.05999999999995</v>
      </c>
      <c r="W23" s="19">
        <f>IF(I23="B",(V23+T23)*K23,(V23+T23)*K23)</f>
        <v>33844.079899999997</v>
      </c>
      <c r="X23" s="19">
        <f t="shared" si="7"/>
        <v>1388.9999999999986</v>
      </c>
      <c r="Y23" s="43">
        <f t="shared" si="8"/>
        <v>1.0759523096487045</v>
      </c>
      <c r="Z23" s="50" t="s">
        <v>1238</v>
      </c>
      <c r="AA23" s="27" t="s">
        <v>1131</v>
      </c>
    </row>
    <row r="24" spans="1:27" x14ac:dyDescent="0.15">
      <c r="A24" s="12">
        <v>42688</v>
      </c>
      <c r="B24" s="60">
        <v>0.40277777777777773</v>
      </c>
      <c r="C24" s="13" t="s">
        <v>1128</v>
      </c>
      <c r="D24" s="13" t="s">
        <v>1129</v>
      </c>
      <c r="E24" s="13" t="s">
        <v>1130</v>
      </c>
      <c r="F24" s="13" t="str">
        <f t="shared" si="2"/>
        <v>SZ</v>
      </c>
      <c r="G24" s="13" t="str">
        <f>VLOOKUP(LOWER(F24)&amp;H24,'Current pricing'!A:B,2,0)</f>
        <v>欧菲光</v>
      </c>
      <c r="H24" s="14" t="s">
        <v>1136</v>
      </c>
      <c r="I24" s="13" t="s">
        <v>1135</v>
      </c>
      <c r="J24" s="13" t="s">
        <v>1217</v>
      </c>
      <c r="K24" s="13">
        <v>1000</v>
      </c>
      <c r="L24" s="13">
        <v>1</v>
      </c>
      <c r="M24" s="13">
        <v>38.83</v>
      </c>
      <c r="N24" s="13">
        <f t="shared" si="15"/>
        <v>38830</v>
      </c>
      <c r="O24" s="13">
        <f t="shared" si="4"/>
        <v>38830</v>
      </c>
      <c r="P24" s="19">
        <f t="shared" si="5"/>
        <v>0</v>
      </c>
      <c r="Q24" s="19">
        <f t="shared" si="11"/>
        <v>7.766</v>
      </c>
      <c r="R24" s="13">
        <f t="shared" si="6"/>
        <v>0</v>
      </c>
      <c r="S24" s="19">
        <f t="shared" si="16"/>
        <v>-38837.766000000003</v>
      </c>
      <c r="T24" s="13">
        <f t="shared" si="17"/>
        <v>-38.837766000000002</v>
      </c>
      <c r="U24" s="13">
        <f>IF(ISNA(VLOOKUP(LOWER(F24)&amp;H24,Prices!A:C,3,0)),0,VLOOKUP(LOWER(F24)&amp;H24,Prices!A:C,3,0))</f>
        <v>22.55</v>
      </c>
      <c r="V24" s="13">
        <f>IF(ISNA(VLOOKUP(LOWER(F24)&amp;H24,Prices!A:C,2,0)),0,VLOOKUP(LOWER(F24)&amp;H24,Prices!A:C,2,0))</f>
        <v>22.75</v>
      </c>
      <c r="W24" s="19">
        <f t="shared" ref="W24:W32" si="18">IF(I24="B",(V24+T24)*K24,(V24+T24)*K24)</f>
        <v>-16087.766000000001</v>
      </c>
      <c r="X24" s="19">
        <f t="shared" si="7"/>
        <v>199.99999999999929</v>
      </c>
      <c r="Y24" s="43">
        <f t="shared" si="8"/>
        <v>-0.41431279938192123</v>
      </c>
      <c r="Z24" s="50"/>
      <c r="AA24" s="27">
        <f>+W24+W33+W52+W55</f>
        <v>560.83600000000115</v>
      </c>
    </row>
    <row r="25" spans="1:27" x14ac:dyDescent="0.15">
      <c r="A25" s="12">
        <v>42688</v>
      </c>
      <c r="B25" s="60">
        <v>0.4055555555555555</v>
      </c>
      <c r="C25" s="13" t="s">
        <v>1128</v>
      </c>
      <c r="D25" s="13" t="s">
        <v>1129</v>
      </c>
      <c r="E25" s="13" t="s">
        <v>1130</v>
      </c>
      <c r="F25" s="13" t="str">
        <f t="shared" si="2"/>
        <v>SH</v>
      </c>
      <c r="G25" s="13" t="str">
        <f>VLOOKUP(LOWER(F25)&amp;H25,'Current pricing'!A:B,2,0)</f>
        <v>长久物流</v>
      </c>
      <c r="H25" s="14" t="s">
        <v>1137</v>
      </c>
      <c r="I25" s="13" t="s">
        <v>1135</v>
      </c>
      <c r="J25" s="13" t="s">
        <v>1261</v>
      </c>
      <c r="K25" s="13">
        <v>800</v>
      </c>
      <c r="L25" s="13">
        <v>1</v>
      </c>
      <c r="M25" s="13">
        <v>55.2</v>
      </c>
      <c r="N25" s="13">
        <f t="shared" si="15"/>
        <v>44160</v>
      </c>
      <c r="O25" s="13">
        <f t="shared" si="4"/>
        <v>44160</v>
      </c>
      <c r="P25" s="19">
        <f t="shared" si="5"/>
        <v>0.8832000000000001</v>
      </c>
      <c r="Q25" s="19">
        <f t="shared" si="11"/>
        <v>8.8320000000000007</v>
      </c>
      <c r="R25" s="13">
        <f t="shared" si="6"/>
        <v>0</v>
      </c>
      <c r="S25" s="19">
        <f t="shared" si="16"/>
        <v>-44169.715199999999</v>
      </c>
      <c r="T25" s="13">
        <f t="shared" si="17"/>
        <v>-55.212143999999995</v>
      </c>
      <c r="U25" s="13">
        <f>IF(ISNA(VLOOKUP(LOWER(F25)&amp;H25,Prices!A:C,3,0)),0,VLOOKUP(LOWER(F25)&amp;H25,Prices!A:C,3,0))</f>
        <v>30.18</v>
      </c>
      <c r="V25" s="13">
        <f>IF(ISNA(VLOOKUP(LOWER(F25)&amp;H25,Prices!A:C,2,0)),0,VLOOKUP(LOWER(F25)&amp;H25,Prices!A:C,2,0))</f>
        <v>30.47</v>
      </c>
      <c r="W25" s="19">
        <f>IF(I25="B",(V25+T25)*K25,(V25+T25)*K25)</f>
        <v>-19793.715199999999</v>
      </c>
      <c r="X25" s="19">
        <f t="shared" si="7"/>
        <v>231.99999999999932</v>
      </c>
      <c r="Y25" s="43">
        <f t="shared" si="8"/>
        <v>-0.44822724637681155</v>
      </c>
      <c r="Z25" s="50"/>
      <c r="AA25" s="27" t="s">
        <v>1131</v>
      </c>
    </row>
    <row r="26" spans="1:27" x14ac:dyDescent="0.15">
      <c r="A26" s="12">
        <v>42688</v>
      </c>
      <c r="B26" s="60">
        <v>0.4069444444444445</v>
      </c>
      <c r="C26" s="13" t="s">
        <v>1128</v>
      </c>
      <c r="D26" s="13" t="s">
        <v>1129</v>
      </c>
      <c r="E26" s="13" t="s">
        <v>1130</v>
      </c>
      <c r="F26" s="13" t="str">
        <f t="shared" si="2"/>
        <v>SH</v>
      </c>
      <c r="G26" s="13" t="str">
        <f>VLOOKUP(LOWER(F26)&amp;H26,'Current pricing'!A:B,2,0)</f>
        <v>新华文轩</v>
      </c>
      <c r="H26" s="14" t="s">
        <v>1138</v>
      </c>
      <c r="I26" s="13" t="s">
        <v>1135</v>
      </c>
      <c r="J26" s="13" t="s">
        <v>1217</v>
      </c>
      <c r="K26" s="13">
        <v>1300</v>
      </c>
      <c r="L26" s="13">
        <v>1</v>
      </c>
      <c r="M26" s="13">
        <v>29.07</v>
      </c>
      <c r="N26" s="13">
        <f t="shared" si="15"/>
        <v>37791</v>
      </c>
      <c r="O26" s="13">
        <f t="shared" si="4"/>
        <v>37791</v>
      </c>
      <c r="P26" s="19">
        <f t="shared" si="5"/>
        <v>0.75582000000000005</v>
      </c>
      <c r="Q26" s="19">
        <f t="shared" si="11"/>
        <v>7.5582000000000003</v>
      </c>
      <c r="R26" s="13">
        <f t="shared" si="6"/>
        <v>0</v>
      </c>
      <c r="S26" s="19">
        <f t="shared" si="16"/>
        <v>-37799.314019999998</v>
      </c>
      <c r="T26" s="13">
        <f t="shared" si="17"/>
        <v>-29.076395399999999</v>
      </c>
      <c r="U26" s="13">
        <f>IF(ISNA(VLOOKUP(LOWER(F26)&amp;H26,Prices!A:C,3,0)),0,VLOOKUP(LOWER(F26)&amp;H26,Prices!A:C,3,0))</f>
        <v>14.04</v>
      </c>
      <c r="V26" s="13">
        <f>IF(ISNA(VLOOKUP(LOWER(F26)&amp;H26,Prices!A:C,2,0)),0,VLOOKUP(LOWER(F26)&amp;H26,Prices!A:C,2,0))</f>
        <v>14.28</v>
      </c>
      <c r="W26" s="19">
        <f t="shared" si="18"/>
        <v>-19235.314019999998</v>
      </c>
      <c r="X26" s="19">
        <f t="shared" si="7"/>
        <v>312.00000000000028</v>
      </c>
      <c r="Y26" s="43">
        <f t="shared" si="8"/>
        <v>-0.50899192982456132</v>
      </c>
      <c r="Z26" s="50"/>
      <c r="AA26" s="27">
        <f>+W26+W39</f>
        <v>2113.9343399999962</v>
      </c>
    </row>
    <row r="27" spans="1:27" x14ac:dyDescent="0.15">
      <c r="A27" s="12">
        <v>42688</v>
      </c>
      <c r="B27" s="60">
        <v>0.4069444444444445</v>
      </c>
      <c r="C27" s="13" t="s">
        <v>1128</v>
      </c>
      <c r="D27" s="13" t="s">
        <v>1129</v>
      </c>
      <c r="E27" s="13" t="s">
        <v>1130</v>
      </c>
      <c r="F27" s="13" t="str">
        <f t="shared" si="2"/>
        <v>SZ</v>
      </c>
      <c r="G27" s="13" t="str">
        <f>VLOOKUP(LOWER(F27)&amp;H27,'Current pricing'!A:B,2,0)</f>
        <v>崇达技术</v>
      </c>
      <c r="H27" s="14" t="s">
        <v>1139</v>
      </c>
      <c r="I27" s="13" t="s">
        <v>1135</v>
      </c>
      <c r="J27" s="13" t="s">
        <v>1248</v>
      </c>
      <c r="K27" s="13">
        <v>700</v>
      </c>
      <c r="L27" s="13">
        <v>1</v>
      </c>
      <c r="M27" s="13">
        <v>65.444285714285712</v>
      </c>
      <c r="N27" s="13">
        <f t="shared" si="15"/>
        <v>45811</v>
      </c>
      <c r="O27" s="13">
        <f t="shared" si="4"/>
        <v>45811</v>
      </c>
      <c r="P27" s="19">
        <f t="shared" si="5"/>
        <v>0</v>
      </c>
      <c r="Q27" s="19">
        <f t="shared" si="11"/>
        <v>9.1622000000000003</v>
      </c>
      <c r="R27" s="13">
        <f t="shared" si="6"/>
        <v>0</v>
      </c>
      <c r="S27" s="19">
        <f t="shared" si="16"/>
        <v>-45820.162199999999</v>
      </c>
      <c r="T27" s="13">
        <f t="shared" si="17"/>
        <v>-65.457374571428574</v>
      </c>
      <c r="U27" s="13">
        <f>IF(ISNA(VLOOKUP(LOWER(F27)&amp;H27,Prices!A:C,3,0)),0,VLOOKUP(LOWER(F27)&amp;H27,Prices!A:C,3,0))</f>
        <v>33.83</v>
      </c>
      <c r="V27" s="13">
        <f>IF(ISNA(VLOOKUP(LOWER(F27)&amp;H27,Prices!A:C,2,0)),0,VLOOKUP(LOWER(F27)&amp;H27,Prices!A:C,2,0))</f>
        <v>34.74</v>
      </c>
      <c r="W27" s="19">
        <f>IF(I27="B",(V27+T27)*K27,(V27+T27)*K27)</f>
        <v>-21502.162199999999</v>
      </c>
      <c r="X27" s="19">
        <f t="shared" si="7"/>
        <v>637.00000000000261</v>
      </c>
      <c r="Y27" s="43">
        <f t="shared" si="8"/>
        <v>-0.46936679400144066</v>
      </c>
      <c r="Z27" s="50"/>
      <c r="AA27" s="27" t="s">
        <v>1131</v>
      </c>
    </row>
    <row r="28" spans="1:27" ht="40.5" x14ac:dyDescent="0.15">
      <c r="A28" s="12">
        <v>42688</v>
      </c>
      <c r="B28" s="60">
        <v>0.41180555555555554</v>
      </c>
      <c r="C28" s="13" t="s">
        <v>1128</v>
      </c>
      <c r="D28" s="13" t="s">
        <v>1129</v>
      </c>
      <c r="E28" s="13" t="s">
        <v>1130</v>
      </c>
      <c r="F28" s="13" t="str">
        <f t="shared" si="2"/>
        <v>SH</v>
      </c>
      <c r="G28" s="13" t="str">
        <f>VLOOKUP(LOWER(F28)&amp;H28,'Current pricing'!A:B,2,0)</f>
        <v>安图生物</v>
      </c>
      <c r="H28" s="14" t="s">
        <v>1140</v>
      </c>
      <c r="I28" s="13" t="s">
        <v>1135</v>
      </c>
      <c r="J28" s="13" t="s">
        <v>1248</v>
      </c>
      <c r="K28" s="13">
        <v>600</v>
      </c>
      <c r="L28" s="13">
        <v>1</v>
      </c>
      <c r="M28" s="13">
        <v>68.47</v>
      </c>
      <c r="N28" s="13">
        <f t="shared" si="15"/>
        <v>41082</v>
      </c>
      <c r="O28" s="13">
        <f t="shared" si="4"/>
        <v>41082</v>
      </c>
      <c r="P28" s="19">
        <f t="shared" si="5"/>
        <v>0.82164000000000004</v>
      </c>
      <c r="Q28" s="19">
        <f t="shared" si="11"/>
        <v>8.2164000000000001</v>
      </c>
      <c r="R28" s="13">
        <f t="shared" si="6"/>
        <v>0</v>
      </c>
      <c r="S28" s="19">
        <f t="shared" si="16"/>
        <v>-41091.038039999999</v>
      </c>
      <c r="T28" s="13">
        <f t="shared" si="17"/>
        <v>-68.485063400000001</v>
      </c>
      <c r="U28" s="13">
        <f>IF(ISNA(VLOOKUP(LOWER(F28)&amp;H28,Prices!A:C,3,0)),0,VLOOKUP(LOWER(F28)&amp;H28,Prices!A:C,3,0))</f>
        <v>52.61</v>
      </c>
      <c r="V28" s="13">
        <f>IF(ISNA(VLOOKUP(LOWER(F28)&amp;H28,Prices!A:C,2,0)),0,VLOOKUP(LOWER(F28)&amp;H28,Prices!A:C,2,0))</f>
        <v>55.06</v>
      </c>
      <c r="W28" s="19">
        <f t="shared" si="18"/>
        <v>-8055.0380399999995</v>
      </c>
      <c r="X28" s="19">
        <f t="shared" si="7"/>
        <v>1470.0000000000018</v>
      </c>
      <c r="Y28" s="43">
        <f t="shared" si="8"/>
        <v>-0.19607219804293849</v>
      </c>
      <c r="Z28" s="50" t="s">
        <v>1234</v>
      </c>
      <c r="AA28" s="27" t="s">
        <v>1131</v>
      </c>
    </row>
    <row r="29" spans="1:27" x14ac:dyDescent="0.15">
      <c r="A29" s="12">
        <v>42688</v>
      </c>
      <c r="B29" s="60">
        <v>0.4152777777777778</v>
      </c>
      <c r="C29" s="13" t="s">
        <v>1128</v>
      </c>
      <c r="D29" s="13" t="s">
        <v>1129</v>
      </c>
      <c r="E29" s="13" t="s">
        <v>1130</v>
      </c>
      <c r="F29" s="13" t="str">
        <f t="shared" si="2"/>
        <v>SZ</v>
      </c>
      <c r="G29" s="13" t="str">
        <f>VLOOKUP(LOWER(F29)&amp;H29,'Current pricing'!A:B,2,0)</f>
        <v>泸州老窖</v>
      </c>
      <c r="H29" s="14" t="s">
        <v>1141</v>
      </c>
      <c r="I29" s="13" t="s">
        <v>1135</v>
      </c>
      <c r="J29" s="13" t="s">
        <v>1217</v>
      </c>
      <c r="K29" s="13">
        <v>700</v>
      </c>
      <c r="L29" s="13">
        <v>1</v>
      </c>
      <c r="M29" s="13">
        <v>33.950000000000003</v>
      </c>
      <c r="N29" s="13">
        <f t="shared" si="15"/>
        <v>23765.000000000004</v>
      </c>
      <c r="O29" s="13">
        <f t="shared" si="4"/>
        <v>23765.000000000004</v>
      </c>
      <c r="P29" s="19">
        <f t="shared" si="5"/>
        <v>0</v>
      </c>
      <c r="Q29" s="19">
        <f t="shared" si="11"/>
        <v>5</v>
      </c>
      <c r="R29" s="13">
        <f t="shared" si="6"/>
        <v>0</v>
      </c>
      <c r="S29" s="19">
        <f t="shared" si="16"/>
        <v>-23770.000000000004</v>
      </c>
      <c r="T29" s="13">
        <f t="shared" si="17"/>
        <v>-33.957142857142863</v>
      </c>
      <c r="U29" s="13">
        <f>IF(ISNA(VLOOKUP(LOWER(F29)&amp;H29,Prices!A:C,3,0)),0,VLOOKUP(LOWER(F29)&amp;H29,Prices!A:C,3,0))</f>
        <v>64.91</v>
      </c>
      <c r="V29" s="13">
        <f>IF(ISNA(VLOOKUP(LOWER(F29)&amp;H29,Prices!A:C,2,0)),0,VLOOKUP(LOWER(F29)&amp;H29,Prices!A:C,2,0))</f>
        <v>66.44</v>
      </c>
      <c r="W29" s="19">
        <f t="shared" si="18"/>
        <v>22737.999999999996</v>
      </c>
      <c r="X29" s="19">
        <f t="shared" si="7"/>
        <v>1071.0000000000009</v>
      </c>
      <c r="Y29" s="43">
        <f t="shared" si="8"/>
        <v>0.95678518830212467</v>
      </c>
      <c r="Z29" s="50"/>
      <c r="AA29" s="27">
        <f>+W29+W46</f>
        <v>148.04999999999927</v>
      </c>
    </row>
    <row r="30" spans="1:27" x14ac:dyDescent="0.15">
      <c r="A30" s="12">
        <v>42688</v>
      </c>
      <c r="B30" s="60">
        <v>0.41666666666666669</v>
      </c>
      <c r="C30" s="13" t="s">
        <v>1128</v>
      </c>
      <c r="D30" s="13" t="s">
        <v>1129</v>
      </c>
      <c r="E30" s="13" t="s">
        <v>1130</v>
      </c>
      <c r="F30" s="13" t="str">
        <f t="shared" si="2"/>
        <v>SH</v>
      </c>
      <c r="G30" s="13" t="str">
        <f>VLOOKUP(LOWER(F30)&amp;H30,'Current pricing'!A:B,2,0)</f>
        <v>欧普照明</v>
      </c>
      <c r="H30" s="14" t="s">
        <v>1142</v>
      </c>
      <c r="I30" s="13" t="s">
        <v>1135</v>
      </c>
      <c r="J30" s="13" t="s">
        <v>1295</v>
      </c>
      <c r="K30" s="13">
        <v>700</v>
      </c>
      <c r="L30" s="13">
        <v>1</v>
      </c>
      <c r="M30" s="13">
        <v>48.37</v>
      </c>
      <c r="N30" s="13">
        <f t="shared" si="15"/>
        <v>33859</v>
      </c>
      <c r="O30" s="13">
        <f t="shared" si="4"/>
        <v>33859</v>
      </c>
      <c r="P30" s="19">
        <f t="shared" si="5"/>
        <v>0.67718</v>
      </c>
      <c r="Q30" s="19">
        <f t="shared" si="11"/>
        <v>6.7718000000000007</v>
      </c>
      <c r="R30" s="13">
        <f t="shared" si="6"/>
        <v>0</v>
      </c>
      <c r="S30" s="19">
        <f t="shared" si="16"/>
        <v>-33866.448980000001</v>
      </c>
      <c r="T30" s="13">
        <f t="shared" si="17"/>
        <v>-48.380641400000002</v>
      </c>
      <c r="U30" s="13">
        <f>IF(ISNA(VLOOKUP(LOWER(F30)&amp;H30,Prices!A:C,3,0)),0,VLOOKUP(LOWER(F30)&amp;H30,Prices!A:C,3,0))</f>
        <v>47.51</v>
      </c>
      <c r="V30" s="13">
        <f>IF(ISNA(VLOOKUP(LOWER(F30)&amp;H30,Prices!A:C,2,0)),0,VLOOKUP(LOWER(F30)&amp;H30,Prices!A:C,2,0))</f>
        <v>47.28</v>
      </c>
      <c r="W30" s="19">
        <f>IF(I30="B",(V30+T30)*K30,(V30+T30)*K30)</f>
        <v>-770.44898000000046</v>
      </c>
      <c r="X30" s="19">
        <f t="shared" si="7"/>
        <v>-160.99999999999781</v>
      </c>
      <c r="Y30" s="43">
        <f t="shared" si="8"/>
        <v>-2.2754628902212127E-2</v>
      </c>
      <c r="Z30" s="50"/>
      <c r="AA30" s="27">
        <f>+W30+W47</f>
        <v>77.084320000003686</v>
      </c>
    </row>
    <row r="31" spans="1:27" x14ac:dyDescent="0.15">
      <c r="A31" s="12">
        <v>42688</v>
      </c>
      <c r="B31" s="60">
        <v>0.45347222222222222</v>
      </c>
      <c r="C31" s="13" t="s">
        <v>1128</v>
      </c>
      <c r="D31" s="13" t="s">
        <v>1129</v>
      </c>
      <c r="E31" s="13" t="s">
        <v>1130</v>
      </c>
      <c r="F31" s="13" t="str">
        <f t="shared" si="2"/>
        <v>SZ</v>
      </c>
      <c r="G31" s="13" t="str">
        <f>VLOOKUP(LOWER(F31)&amp;H31,'Current pricing'!A:B,2,0)</f>
        <v>完美世界</v>
      </c>
      <c r="H31" s="14" t="s">
        <v>1143</v>
      </c>
      <c r="I31" s="13" t="s">
        <v>1135</v>
      </c>
      <c r="J31" s="13" t="s">
        <v>1217</v>
      </c>
      <c r="K31" s="13">
        <v>1000</v>
      </c>
      <c r="L31" s="13">
        <v>1</v>
      </c>
      <c r="M31" s="13">
        <v>34.448999999999998</v>
      </c>
      <c r="N31" s="13">
        <f t="shared" si="15"/>
        <v>34449</v>
      </c>
      <c r="O31" s="13">
        <f t="shared" si="4"/>
        <v>34449</v>
      </c>
      <c r="P31" s="19">
        <f t="shared" si="5"/>
        <v>0</v>
      </c>
      <c r="Q31" s="19">
        <f t="shared" si="11"/>
        <v>6.8898000000000001</v>
      </c>
      <c r="R31" s="13">
        <f t="shared" si="6"/>
        <v>0</v>
      </c>
      <c r="S31" s="19">
        <f t="shared" si="16"/>
        <v>-34455.889799999997</v>
      </c>
      <c r="T31" s="13">
        <f t="shared" si="17"/>
        <v>-34.455889799999994</v>
      </c>
      <c r="U31" s="13">
        <f>IF(ISNA(VLOOKUP(LOWER(F31)&amp;H31,Prices!A:C,3,0)),0,VLOOKUP(LOWER(F31)&amp;H31,Prices!A:C,3,0))</f>
        <v>32.03</v>
      </c>
      <c r="V31" s="13">
        <f>IF(ISNA(VLOOKUP(LOWER(F31)&amp;H31,Prices!A:C,2,0)),0,VLOOKUP(LOWER(F31)&amp;H31,Prices!A:C,2,0))</f>
        <v>32.5</v>
      </c>
      <c r="W31" s="19">
        <f t="shared" si="18"/>
        <v>-1955.8897999999942</v>
      </c>
      <c r="X31" s="19">
        <f t="shared" si="7"/>
        <v>469.99999999999886</v>
      </c>
      <c r="Y31" s="43">
        <f t="shared" si="8"/>
        <v>-5.6776388284129994E-2</v>
      </c>
      <c r="Z31" s="50"/>
      <c r="AA31" s="27">
        <f>+W31+W48</f>
        <v>681.89420000000223</v>
      </c>
    </row>
    <row r="32" spans="1:27" x14ac:dyDescent="0.15">
      <c r="A32" s="12">
        <v>42688</v>
      </c>
      <c r="B32" s="60">
        <v>0.46875</v>
      </c>
      <c r="C32" s="13" t="s">
        <v>1128</v>
      </c>
      <c r="D32" s="13" t="s">
        <v>1129</v>
      </c>
      <c r="E32" s="13" t="s">
        <v>1130</v>
      </c>
      <c r="F32" s="13" t="str">
        <f t="shared" si="2"/>
        <v>SZ</v>
      </c>
      <c r="G32" s="13" t="str">
        <f>VLOOKUP(LOWER(F32)&amp;H32,'Current pricing'!A:B,2,0)</f>
        <v>苏 泊 尔</v>
      </c>
      <c r="H32" s="14" t="s">
        <v>1144</v>
      </c>
      <c r="I32" s="13" t="s">
        <v>1135</v>
      </c>
      <c r="J32" s="13" t="s">
        <v>1217</v>
      </c>
      <c r="K32" s="13">
        <v>1000</v>
      </c>
      <c r="L32" s="13">
        <v>1</v>
      </c>
      <c r="M32" s="13">
        <v>34.979999999999997</v>
      </c>
      <c r="N32" s="13">
        <f t="shared" si="15"/>
        <v>34980</v>
      </c>
      <c r="O32" s="13">
        <f t="shared" si="4"/>
        <v>34980</v>
      </c>
      <c r="P32" s="19">
        <f t="shared" si="5"/>
        <v>0</v>
      </c>
      <c r="Q32" s="19">
        <f t="shared" si="11"/>
        <v>6.9960000000000004</v>
      </c>
      <c r="R32" s="13">
        <f t="shared" si="6"/>
        <v>0</v>
      </c>
      <c r="S32" s="19">
        <f t="shared" si="16"/>
        <v>-34986.995999999999</v>
      </c>
      <c r="T32" s="13">
        <f t="shared" si="17"/>
        <v>-34.986995999999998</v>
      </c>
      <c r="U32" s="13">
        <f>IF(ISNA(VLOOKUP(LOWER(F32)&amp;H32,Prices!A:C,3,0)),0,VLOOKUP(LOWER(F32)&amp;H32,Prices!A:C,3,0))</f>
        <v>39.479999999999997</v>
      </c>
      <c r="V32" s="13">
        <f>IF(ISNA(VLOOKUP(LOWER(F32)&amp;H32,Prices!A:C,2,0)),0,VLOOKUP(LOWER(F32)&amp;H32,Prices!A:C,2,0))</f>
        <v>41.55</v>
      </c>
      <c r="W32" s="19">
        <f t="shared" si="18"/>
        <v>6563.003999999999</v>
      </c>
      <c r="X32" s="19">
        <f t="shared" si="7"/>
        <v>2070.0000000000005</v>
      </c>
      <c r="Y32" s="43">
        <f t="shared" si="8"/>
        <v>0.1876216123499142</v>
      </c>
      <c r="Z32" s="50"/>
      <c r="AA32" s="27">
        <f>+W32+W43</f>
        <v>550.3080000000009</v>
      </c>
    </row>
    <row r="33" spans="1:27" x14ac:dyDescent="0.15">
      <c r="A33" s="12">
        <v>42688</v>
      </c>
      <c r="B33" s="60">
        <v>0.55833333333333335</v>
      </c>
      <c r="C33" s="13" t="s">
        <v>1128</v>
      </c>
      <c r="D33" s="13" t="s">
        <v>1129</v>
      </c>
      <c r="E33" s="13" t="s">
        <v>1130</v>
      </c>
      <c r="F33" s="13" t="str">
        <f t="shared" si="2"/>
        <v>SZ</v>
      </c>
      <c r="G33" s="13" t="str">
        <f>VLOOKUP(LOWER(F33)&amp;H33,'Current pricing'!A:B,2,0)</f>
        <v>欧菲光</v>
      </c>
      <c r="H33" s="14" t="s">
        <v>1163</v>
      </c>
      <c r="I33" s="13" t="s">
        <v>1096</v>
      </c>
      <c r="J33" s="13" t="s">
        <v>1217</v>
      </c>
      <c r="K33" s="13">
        <v>1000</v>
      </c>
      <c r="L33" s="13">
        <v>1</v>
      </c>
      <c r="M33" s="13">
        <v>38.57</v>
      </c>
      <c r="N33" s="13">
        <f t="shared" si="15"/>
        <v>38570</v>
      </c>
      <c r="O33" s="13">
        <f t="shared" si="4"/>
        <v>38570</v>
      </c>
      <c r="P33" s="19">
        <f t="shared" si="5"/>
        <v>0</v>
      </c>
      <c r="Q33" s="19">
        <f t="shared" si="11"/>
        <v>7.7140000000000004</v>
      </c>
      <c r="R33" s="13">
        <f t="shared" si="6"/>
        <v>0</v>
      </c>
      <c r="S33" s="19">
        <f t="shared" si="16"/>
        <v>-38577.714</v>
      </c>
      <c r="T33" s="13">
        <f t="shared" si="17"/>
        <v>-38.577714</v>
      </c>
      <c r="U33" s="13">
        <f>IF(ISNA(VLOOKUP(LOWER(F33)&amp;H33,Prices!A:C,3,0)),0,VLOOKUP(LOWER(F33)&amp;H33,Prices!A:C,3,0))</f>
        <v>22.55</v>
      </c>
      <c r="V33" s="13">
        <f>IF(ISNA(VLOOKUP(LOWER(F33)&amp;H33,Prices!A:C,2,0)),0,VLOOKUP(LOWER(F33)&amp;H33,Prices!A:C,2,0))</f>
        <v>22.75</v>
      </c>
      <c r="W33" s="19">
        <f>IF(I33="B",(V33+T33)*K33,(V33+T33)*K33)</f>
        <v>-15827.714</v>
      </c>
      <c r="X33" s="19">
        <f t="shared" si="7"/>
        <v>199.99999999999929</v>
      </c>
      <c r="Y33" s="43">
        <f t="shared" si="8"/>
        <v>-0.41036333938294012</v>
      </c>
      <c r="Z33" s="50"/>
      <c r="AA33" s="27"/>
    </row>
    <row r="34" spans="1:27" x14ac:dyDescent="0.15">
      <c r="A34" s="12">
        <v>42689</v>
      </c>
      <c r="B34" s="60">
        <v>0.39861111111111108</v>
      </c>
      <c r="C34" s="13" t="s">
        <v>1128</v>
      </c>
      <c r="D34" s="13" t="s">
        <v>1129</v>
      </c>
      <c r="E34" s="13" t="s">
        <v>1130</v>
      </c>
      <c r="F34" s="13" t="str">
        <f t="shared" si="2"/>
        <v>SZ</v>
      </c>
      <c r="G34" s="13" t="str">
        <f>VLOOKUP(LOWER(F34)&amp;H34,'Current pricing'!A:B,2,0)</f>
        <v>圣农发展</v>
      </c>
      <c r="H34" s="14" t="s">
        <v>1145</v>
      </c>
      <c r="I34" s="13" t="s">
        <v>1146</v>
      </c>
      <c r="J34" s="13" t="s">
        <v>1220</v>
      </c>
      <c r="K34" s="13">
        <v>1000</v>
      </c>
      <c r="L34" s="13">
        <v>1</v>
      </c>
      <c r="M34" s="13">
        <v>26.47</v>
      </c>
      <c r="N34" s="13">
        <f t="shared" si="15"/>
        <v>26470</v>
      </c>
      <c r="O34" s="13">
        <f t="shared" si="4"/>
        <v>26470</v>
      </c>
      <c r="P34" s="19">
        <f t="shared" si="5"/>
        <v>0</v>
      </c>
      <c r="Q34" s="19">
        <f t="shared" si="11"/>
        <v>5.2940000000000005</v>
      </c>
      <c r="R34" s="13">
        <f t="shared" si="6"/>
        <v>0</v>
      </c>
      <c r="S34" s="19">
        <f t="shared" si="16"/>
        <v>-26475.294000000002</v>
      </c>
      <c r="T34" s="13">
        <f t="shared" si="17"/>
        <v>-26.475294000000002</v>
      </c>
      <c r="U34" s="13">
        <f>IF(ISNA(VLOOKUP(LOWER(F34)&amp;H34,Prices!A:C,3,0)),0,VLOOKUP(LOWER(F34)&amp;H34,Prices!A:C,3,0))</f>
        <v>15.12</v>
      </c>
      <c r="V34" s="13">
        <f>IF(ISNA(VLOOKUP(LOWER(F34)&amp;H34,Prices!A:C,2,0)),0,VLOOKUP(LOWER(F34)&amp;H34,Prices!A:C,2,0))</f>
        <v>14.53</v>
      </c>
      <c r="W34" s="19">
        <f t="shared" ref="W34:W46" si="19">IF(I34="B",(V34+T34)*K34,(V34+T34)*K34)</f>
        <v>-11945.294000000002</v>
      </c>
      <c r="X34" s="19">
        <f t="shared" si="7"/>
        <v>-589.99999999999989</v>
      </c>
      <c r="Y34" s="43">
        <f t="shared" si="8"/>
        <v>-0.45127669059312436</v>
      </c>
      <c r="Z34" s="49"/>
      <c r="AA34" s="27">
        <f>+W34+W49</f>
        <v>422.39000000000124</v>
      </c>
    </row>
    <row r="35" spans="1:27" x14ac:dyDescent="0.15">
      <c r="A35" s="12">
        <v>42689</v>
      </c>
      <c r="B35" s="60">
        <v>0.41944444444444445</v>
      </c>
      <c r="C35" s="13" t="s">
        <v>1128</v>
      </c>
      <c r="D35" s="13" t="s">
        <v>1129</v>
      </c>
      <c r="E35" s="13" t="s">
        <v>1130</v>
      </c>
      <c r="F35" s="13" t="str">
        <f t="shared" si="2"/>
        <v>SZ</v>
      </c>
      <c r="G35" s="13" t="str">
        <f>VLOOKUP(LOWER(F35)&amp;H35,'Current pricing'!A:B,2,0)</f>
        <v>老板电器</v>
      </c>
      <c r="H35" s="14" t="s">
        <v>1147</v>
      </c>
      <c r="I35" s="13" t="s">
        <v>1146</v>
      </c>
      <c r="J35" s="13" t="s">
        <v>1220</v>
      </c>
      <c r="K35" s="13">
        <v>700</v>
      </c>
      <c r="L35" s="13">
        <v>1</v>
      </c>
      <c r="M35" s="13">
        <v>37.06</v>
      </c>
      <c r="N35" s="13">
        <f t="shared" si="15"/>
        <v>25942</v>
      </c>
      <c r="O35" s="13">
        <f t="shared" si="4"/>
        <v>25942</v>
      </c>
      <c r="P35" s="19">
        <f t="shared" si="5"/>
        <v>0</v>
      </c>
      <c r="Q35" s="19">
        <f t="shared" si="11"/>
        <v>5.1884000000000006</v>
      </c>
      <c r="R35" s="13">
        <f t="shared" si="6"/>
        <v>0</v>
      </c>
      <c r="S35" s="19">
        <f t="shared" si="16"/>
        <v>-25947.188399999999</v>
      </c>
      <c r="T35" s="13">
        <f t="shared" si="17"/>
        <v>-37.067411999999997</v>
      </c>
      <c r="U35" s="13">
        <f>IF(ISNA(VLOOKUP(LOWER(F35)&amp;H35,Prices!A:C,3,0)),0,VLOOKUP(LOWER(F35)&amp;H35,Prices!A:C,3,0))</f>
        <v>46.65</v>
      </c>
      <c r="V35" s="13">
        <f>IF(ISNA(VLOOKUP(LOWER(F35)&amp;H35,Prices!A:C,2,0)),0,VLOOKUP(LOWER(F35)&amp;H35,Prices!A:C,2,0))</f>
        <v>48.29</v>
      </c>
      <c r="W35" s="19">
        <f t="shared" si="19"/>
        <v>7855.8116000000009</v>
      </c>
      <c r="X35" s="19">
        <f t="shared" si="7"/>
        <v>1148.0000000000005</v>
      </c>
      <c r="Y35" s="43">
        <f t="shared" si="8"/>
        <v>0.30282212628170535</v>
      </c>
      <c r="Z35" s="49"/>
      <c r="AA35" s="27">
        <f>+W35+W57</f>
        <v>201.39560000000074</v>
      </c>
    </row>
    <row r="36" spans="1:27" x14ac:dyDescent="0.15">
      <c r="A36" s="12">
        <v>42689</v>
      </c>
      <c r="B36" s="60">
        <v>0.4597222222222222</v>
      </c>
      <c r="C36" s="13" t="s">
        <v>1128</v>
      </c>
      <c r="D36" s="13" t="s">
        <v>1129</v>
      </c>
      <c r="E36" s="13" t="s">
        <v>1130</v>
      </c>
      <c r="F36" s="13" t="str">
        <f t="shared" si="2"/>
        <v>SZ</v>
      </c>
      <c r="G36" s="13" t="str">
        <f>VLOOKUP(LOWER(F36)&amp;H36,'Current pricing'!A:B,2,0)</f>
        <v>美的集团</v>
      </c>
      <c r="H36" s="14" t="s">
        <v>1148</v>
      </c>
      <c r="I36" s="13" t="s">
        <v>1146</v>
      </c>
      <c r="J36" s="13" t="s">
        <v>1228</v>
      </c>
      <c r="K36" s="13">
        <v>1000</v>
      </c>
      <c r="L36" s="13">
        <v>1</v>
      </c>
      <c r="M36" s="13">
        <v>26.92</v>
      </c>
      <c r="N36" s="13">
        <f t="shared" si="15"/>
        <v>26920</v>
      </c>
      <c r="O36" s="13">
        <f t="shared" si="4"/>
        <v>26920</v>
      </c>
      <c r="P36" s="19">
        <f t="shared" si="5"/>
        <v>0</v>
      </c>
      <c r="Q36" s="19">
        <f t="shared" si="11"/>
        <v>5.3840000000000003</v>
      </c>
      <c r="R36" s="13">
        <f t="shared" si="6"/>
        <v>0</v>
      </c>
      <c r="S36" s="19">
        <f t="shared" si="16"/>
        <v>-26925.383999999998</v>
      </c>
      <c r="T36" s="13">
        <f t="shared" si="17"/>
        <v>-26.925383999999998</v>
      </c>
      <c r="U36" s="13">
        <f>IF(ISNA(VLOOKUP(LOWER(F36)&amp;H36,Prices!A:C,3,0)),0,VLOOKUP(LOWER(F36)&amp;H36,Prices!A:C,3,0))</f>
        <v>50.65</v>
      </c>
      <c r="V36" s="13">
        <f>IF(ISNA(VLOOKUP(LOWER(F36)&amp;H36,Prices!A:C,2,0)),0,VLOOKUP(LOWER(F36)&amp;H36,Prices!A:C,2,0))</f>
        <v>52.69</v>
      </c>
      <c r="W36" s="19">
        <f t="shared" si="19"/>
        <v>25764.616000000002</v>
      </c>
      <c r="X36" s="19">
        <f t="shared" si="7"/>
        <v>2039.9999999999991</v>
      </c>
      <c r="Y36" s="43">
        <f t="shared" si="8"/>
        <v>0.95708083209509665</v>
      </c>
      <c r="Z36" s="49"/>
      <c r="AA36" s="27"/>
    </row>
    <row r="37" spans="1:27" x14ac:dyDescent="0.15">
      <c r="A37" s="12">
        <v>42689</v>
      </c>
      <c r="B37" s="60">
        <v>0.55555555555555558</v>
      </c>
      <c r="C37" s="13" t="s">
        <v>1128</v>
      </c>
      <c r="D37" s="13" t="s">
        <v>1129</v>
      </c>
      <c r="E37" s="13" t="s">
        <v>1130</v>
      </c>
      <c r="F37" s="13" t="str">
        <f t="shared" si="2"/>
        <v>SH</v>
      </c>
      <c r="G37" s="13" t="str">
        <f>VLOOKUP(LOWER(F37)&amp;H37,'Current pricing'!A:B,2,0)</f>
        <v>汇顶科技</v>
      </c>
      <c r="H37" s="14" t="s">
        <v>1149</v>
      </c>
      <c r="I37" s="13" t="s">
        <v>1146</v>
      </c>
      <c r="J37" s="13" t="s">
        <v>1220</v>
      </c>
      <c r="K37" s="13">
        <v>200</v>
      </c>
      <c r="L37" s="13">
        <v>1</v>
      </c>
      <c r="M37" s="13">
        <v>144.97</v>
      </c>
      <c r="N37" s="13">
        <f t="shared" si="15"/>
        <v>28994</v>
      </c>
      <c r="O37" s="13">
        <f t="shared" si="4"/>
        <v>28994</v>
      </c>
      <c r="P37" s="19">
        <f t="shared" si="5"/>
        <v>0.57988000000000006</v>
      </c>
      <c r="Q37" s="19">
        <f t="shared" si="11"/>
        <v>5.7988</v>
      </c>
      <c r="R37" s="13">
        <f t="shared" si="6"/>
        <v>0</v>
      </c>
      <c r="S37" s="19">
        <f t="shared" si="16"/>
        <v>-29000.378680000002</v>
      </c>
      <c r="T37" s="13">
        <f t="shared" si="17"/>
        <v>-145.0018934</v>
      </c>
      <c r="U37" s="13">
        <f>IF(ISNA(VLOOKUP(LOWER(F37)&amp;H37,Prices!A:C,3,0)),0,VLOOKUP(LOWER(F37)&amp;H37,Prices!A:C,3,0))</f>
        <v>110.98</v>
      </c>
      <c r="V37" s="13">
        <f>IF(ISNA(VLOOKUP(LOWER(F37)&amp;H37,Prices!A:C,2,0)),0,VLOOKUP(LOWER(F37)&amp;H37,Prices!A:C,2,0))</f>
        <v>115.07</v>
      </c>
      <c r="W37" s="19">
        <f t="shared" si="19"/>
        <v>-5986.3786800000016</v>
      </c>
      <c r="X37" s="19">
        <f t="shared" si="7"/>
        <v>817.99999999999784</v>
      </c>
      <c r="Y37" s="43">
        <f t="shared" si="8"/>
        <v>-0.20646956887631929</v>
      </c>
      <c r="Z37" s="49"/>
      <c r="AA37" s="27">
        <f>W37+W67+W53</f>
        <v>39.95971999999847</v>
      </c>
    </row>
    <row r="38" spans="1:27" x14ac:dyDescent="0.15">
      <c r="A38" s="12">
        <v>42689</v>
      </c>
      <c r="B38" s="60">
        <v>0.56041666666666667</v>
      </c>
      <c r="C38" s="13" t="s">
        <v>1128</v>
      </c>
      <c r="D38" s="13" t="s">
        <v>1129</v>
      </c>
      <c r="E38" s="13" t="s">
        <v>1130</v>
      </c>
      <c r="F38" s="13" t="str">
        <f t="shared" si="2"/>
        <v>SH</v>
      </c>
      <c r="G38" s="13" t="str">
        <f>VLOOKUP(LOWER(F38)&amp;H38,'Current pricing'!A:B,2,0)</f>
        <v>中远海能</v>
      </c>
      <c r="H38" s="14" t="s">
        <v>1150</v>
      </c>
      <c r="I38" s="13" t="s">
        <v>1146</v>
      </c>
      <c r="J38" s="13" t="s">
        <v>1220</v>
      </c>
      <c r="K38" s="13">
        <v>3000</v>
      </c>
      <c r="L38" s="13">
        <v>1</v>
      </c>
      <c r="M38" s="13">
        <v>7.25</v>
      </c>
      <c r="N38" s="13">
        <f t="shared" si="15"/>
        <v>21750</v>
      </c>
      <c r="O38" s="13">
        <f t="shared" si="4"/>
        <v>21750</v>
      </c>
      <c r="P38" s="19">
        <f t="shared" si="5"/>
        <v>0.43500000000000005</v>
      </c>
      <c r="Q38" s="19">
        <f t="shared" si="11"/>
        <v>5</v>
      </c>
      <c r="R38" s="13">
        <f t="shared" si="6"/>
        <v>0</v>
      </c>
      <c r="S38" s="19">
        <f t="shared" si="16"/>
        <v>-21755.435000000001</v>
      </c>
      <c r="T38" s="13">
        <f t="shared" si="17"/>
        <v>-7.2518116666666668</v>
      </c>
      <c r="U38" s="13">
        <f>IF(ISNA(VLOOKUP(LOWER(F38)&amp;H38,Prices!A:C,3,0)),0,VLOOKUP(LOWER(F38)&amp;H38,Prices!A:C,3,0))</f>
        <v>6.13</v>
      </c>
      <c r="V38" s="13">
        <f>IF(ISNA(VLOOKUP(LOWER(F38)&amp;H38,Prices!A:C,2,0)),0,VLOOKUP(LOWER(F38)&amp;H38,Prices!A:C,2,0))</f>
        <v>6.14</v>
      </c>
      <c r="W38" s="19">
        <f t="shared" si="19"/>
        <v>-3335.4350000000013</v>
      </c>
      <c r="X38" s="19">
        <f t="shared" si="7"/>
        <v>29.999999999999361</v>
      </c>
      <c r="Y38" s="43">
        <f t="shared" si="8"/>
        <v>-0.1533533333333334</v>
      </c>
      <c r="Z38" s="49"/>
      <c r="AA38" s="27">
        <f>+W38+W51+W56</f>
        <v>277.0536999999988</v>
      </c>
    </row>
    <row r="39" spans="1:27" x14ac:dyDescent="0.15">
      <c r="A39" s="12">
        <v>42689</v>
      </c>
      <c r="B39" s="60">
        <v>0.56319444444444444</v>
      </c>
      <c r="C39" s="13" t="s">
        <v>1128</v>
      </c>
      <c r="D39" s="13" t="s">
        <v>1129</v>
      </c>
      <c r="E39" s="13" t="s">
        <v>1130</v>
      </c>
      <c r="F39" s="13" t="str">
        <f t="shared" si="2"/>
        <v>SH</v>
      </c>
      <c r="G39" s="13" t="str">
        <f>VLOOKUP(LOWER(F39)&amp;H39,'Current pricing'!A:B,2,0)</f>
        <v>新华文轩</v>
      </c>
      <c r="H39" s="14" t="s">
        <v>1151</v>
      </c>
      <c r="I39" s="13" t="s">
        <v>1152</v>
      </c>
      <c r="J39" s="13" t="s">
        <v>1220</v>
      </c>
      <c r="K39" s="13">
        <v>-1300</v>
      </c>
      <c r="L39" s="13">
        <v>1</v>
      </c>
      <c r="M39" s="13">
        <v>30.74</v>
      </c>
      <c r="N39" s="13">
        <f t="shared" si="15"/>
        <v>-39962</v>
      </c>
      <c r="O39" s="13">
        <f t="shared" si="4"/>
        <v>39962</v>
      </c>
      <c r="P39" s="19">
        <f t="shared" si="5"/>
        <v>0.79924000000000006</v>
      </c>
      <c r="Q39" s="19">
        <f t="shared" si="11"/>
        <v>7.9923999999999999</v>
      </c>
      <c r="R39" s="13">
        <f t="shared" si="6"/>
        <v>39.96</v>
      </c>
      <c r="S39" s="19">
        <f t="shared" si="16"/>
        <v>39913.248359999998</v>
      </c>
      <c r="T39" s="13">
        <f t="shared" si="17"/>
        <v>-30.702498738461536</v>
      </c>
      <c r="U39" s="13">
        <f>IF(ISNA(VLOOKUP(LOWER(F39)&amp;H39,Prices!A:C,3,0)),0,VLOOKUP(LOWER(F39)&amp;H39,Prices!A:C,3,0))</f>
        <v>14.04</v>
      </c>
      <c r="V39" s="13">
        <f>IF(ISNA(VLOOKUP(LOWER(F39)&amp;H39,Prices!A:C,2,0)),0,VLOOKUP(LOWER(F39)&amp;H39,Prices!A:C,2,0))</f>
        <v>14.28</v>
      </c>
      <c r="W39" s="19">
        <f t="shared" si="19"/>
        <v>21349.248359999994</v>
      </c>
      <c r="X39" s="19">
        <f t="shared" si="7"/>
        <v>-312.00000000000028</v>
      </c>
      <c r="Y39" s="43">
        <f t="shared" si="8"/>
        <v>0.53423873579900893</v>
      </c>
      <c r="Z39" s="49"/>
      <c r="AA39" s="27" t="s">
        <v>1162</v>
      </c>
    </row>
    <row r="40" spans="1:27" x14ac:dyDescent="0.15">
      <c r="A40" s="12">
        <v>42689</v>
      </c>
      <c r="B40" s="60">
        <v>0.56666666666666665</v>
      </c>
      <c r="C40" s="13" t="s">
        <v>1128</v>
      </c>
      <c r="D40" s="13" t="s">
        <v>1129</v>
      </c>
      <c r="E40" s="13" t="s">
        <v>1130</v>
      </c>
      <c r="F40" s="13" t="str">
        <f t="shared" si="2"/>
        <v>SH</v>
      </c>
      <c r="G40" s="13" t="str">
        <f>VLOOKUP(LOWER(F40)&amp;H40,'Current pricing'!A:B,2,0)</f>
        <v>光大证券</v>
      </c>
      <c r="H40" s="14" t="s">
        <v>1153</v>
      </c>
      <c r="I40" s="13" t="s">
        <v>1146</v>
      </c>
      <c r="J40" s="13" t="s">
        <v>1220</v>
      </c>
      <c r="K40" s="13">
        <v>1500</v>
      </c>
      <c r="L40" s="13">
        <v>1</v>
      </c>
      <c r="M40" s="13">
        <v>17.739999999999998</v>
      </c>
      <c r="N40" s="13">
        <f t="shared" si="15"/>
        <v>26609.999999999996</v>
      </c>
      <c r="O40" s="13">
        <f t="shared" si="4"/>
        <v>26609.999999999996</v>
      </c>
      <c r="P40" s="19">
        <f t="shared" si="5"/>
        <v>0.53220000000000001</v>
      </c>
      <c r="Q40" s="19">
        <f t="shared" si="11"/>
        <v>5.3219999999999992</v>
      </c>
      <c r="R40" s="13">
        <f t="shared" si="6"/>
        <v>0</v>
      </c>
      <c r="S40" s="19">
        <f t="shared" si="16"/>
        <v>-26615.854199999998</v>
      </c>
      <c r="T40" s="13">
        <f t="shared" si="17"/>
        <v>-17.743902799999997</v>
      </c>
      <c r="U40" s="13">
        <f>IF(ISNA(VLOOKUP(LOWER(F40)&amp;H40,Prices!A:C,3,0)),0,VLOOKUP(LOWER(F40)&amp;H40,Prices!A:C,3,0))</f>
        <v>14.87</v>
      </c>
      <c r="V40" s="13">
        <f>IF(ISNA(VLOOKUP(LOWER(F40)&amp;H40,Prices!A:C,2,0)),0,VLOOKUP(LOWER(F40)&amp;H40,Prices!A:C,2,0))</f>
        <v>14.87</v>
      </c>
      <c r="W40" s="19">
        <f t="shared" si="19"/>
        <v>-4310.854199999997</v>
      </c>
      <c r="X40" s="19">
        <f t="shared" si="7"/>
        <v>0</v>
      </c>
      <c r="Y40" s="43">
        <f t="shared" si="8"/>
        <v>-0.16200128523111604</v>
      </c>
      <c r="Z40" s="49"/>
      <c r="AA40" s="27">
        <f>W40+W66</f>
        <v>111.4986000000099</v>
      </c>
    </row>
    <row r="41" spans="1:27" x14ac:dyDescent="0.15">
      <c r="A41" s="12">
        <v>42689</v>
      </c>
      <c r="B41" s="60">
        <v>0.56944444444444442</v>
      </c>
      <c r="C41" s="13" t="s">
        <v>1128</v>
      </c>
      <c r="D41" s="13" t="s">
        <v>1129</v>
      </c>
      <c r="E41" s="13" t="s">
        <v>1130</v>
      </c>
      <c r="F41" s="13" t="str">
        <f t="shared" si="2"/>
        <v>SH</v>
      </c>
      <c r="G41" s="13" t="str">
        <f>VLOOKUP(LOWER(F41)&amp;H41,'Current pricing'!A:B,2,0)</f>
        <v>中化国际</v>
      </c>
      <c r="H41" s="14" t="s">
        <v>1154</v>
      </c>
      <c r="I41" s="13" t="s">
        <v>1146</v>
      </c>
      <c r="J41" s="13" t="s">
        <v>1220</v>
      </c>
      <c r="K41" s="13">
        <v>3000</v>
      </c>
      <c r="L41" s="13">
        <v>1</v>
      </c>
      <c r="M41" s="13">
        <v>10.85</v>
      </c>
      <c r="N41" s="13">
        <f t="shared" si="15"/>
        <v>32550</v>
      </c>
      <c r="O41" s="13">
        <f t="shared" si="4"/>
        <v>32550</v>
      </c>
      <c r="P41" s="19">
        <f t="shared" si="5"/>
        <v>0.65100000000000002</v>
      </c>
      <c r="Q41" s="19">
        <f t="shared" si="11"/>
        <v>6.5100000000000007</v>
      </c>
      <c r="R41" s="13">
        <f t="shared" si="6"/>
        <v>0</v>
      </c>
      <c r="S41" s="19">
        <f t="shared" si="16"/>
        <v>-32557.161</v>
      </c>
      <c r="T41" s="13">
        <f t="shared" si="17"/>
        <v>-10.852387</v>
      </c>
      <c r="U41" s="13">
        <f>IF(ISNA(VLOOKUP(LOWER(F41)&amp;H41,Prices!A:C,3,0)),0,VLOOKUP(LOWER(F41)&amp;H41,Prices!A:C,3,0))</f>
        <v>9.85</v>
      </c>
      <c r="V41" s="13">
        <f>IF(ISNA(VLOOKUP(LOWER(F41)&amp;H41,Prices!A:C,2,0)),0,VLOOKUP(LOWER(F41)&amp;H41,Prices!A:C,2,0))</f>
        <v>9.7200000000000006</v>
      </c>
      <c r="W41" s="19">
        <f t="shared" si="19"/>
        <v>-3397.1609999999987</v>
      </c>
      <c r="X41" s="19">
        <f t="shared" si="7"/>
        <v>-389.99999999999704</v>
      </c>
      <c r="Y41" s="43">
        <f t="shared" si="8"/>
        <v>-0.10436746543778798</v>
      </c>
      <c r="Z41" s="49"/>
      <c r="AA41" s="27">
        <f>+W41+W65</f>
        <v>492.46919999999864</v>
      </c>
    </row>
    <row r="42" spans="1:27" x14ac:dyDescent="0.15">
      <c r="A42" s="12">
        <v>42689</v>
      </c>
      <c r="B42" s="60">
        <v>0.57152777777777775</v>
      </c>
      <c r="C42" s="13" t="s">
        <v>1128</v>
      </c>
      <c r="D42" s="13" t="s">
        <v>1129</v>
      </c>
      <c r="E42" s="13" t="s">
        <v>1130</v>
      </c>
      <c r="F42" s="13" t="str">
        <f t="shared" si="2"/>
        <v>SH</v>
      </c>
      <c r="G42" s="13" t="str">
        <f>VLOOKUP(LOWER(F42)&amp;H42,'Current pricing'!A:B,2,0)</f>
        <v>华域汽车</v>
      </c>
      <c r="H42" s="14" t="s">
        <v>1155</v>
      </c>
      <c r="I42" s="13" t="s">
        <v>1146</v>
      </c>
      <c r="J42" s="13" t="s">
        <v>1220</v>
      </c>
      <c r="K42" s="13">
        <v>2000</v>
      </c>
      <c r="L42" s="13">
        <v>1</v>
      </c>
      <c r="M42" s="13">
        <v>16.16</v>
      </c>
      <c r="N42" s="13">
        <f t="shared" si="15"/>
        <v>32320</v>
      </c>
      <c r="O42" s="13">
        <f t="shared" si="4"/>
        <v>32320</v>
      </c>
      <c r="P42" s="19">
        <f t="shared" si="5"/>
        <v>0.64640000000000009</v>
      </c>
      <c r="Q42" s="19">
        <f t="shared" si="11"/>
        <v>6.4640000000000004</v>
      </c>
      <c r="R42" s="13">
        <f t="shared" si="6"/>
        <v>0</v>
      </c>
      <c r="S42" s="19">
        <f t="shared" si="16"/>
        <v>-32327.110400000001</v>
      </c>
      <c r="T42" s="13">
        <f t="shared" si="17"/>
        <v>-16.163555200000001</v>
      </c>
      <c r="U42" s="13">
        <f>IF(ISNA(VLOOKUP(LOWER(F42)&amp;H42,Prices!A:C,3,0)),0,VLOOKUP(LOWER(F42)&amp;H42,Prices!A:C,3,0))</f>
        <v>24.63</v>
      </c>
      <c r="V42" s="13">
        <f>IF(ISNA(VLOOKUP(LOWER(F42)&amp;H42,Prices!A:C,2,0)),0,VLOOKUP(LOWER(F42)&amp;H42,Prices!A:C,2,0))</f>
        <v>24.52</v>
      </c>
      <c r="W42" s="19">
        <f t="shared" si="19"/>
        <v>16712.889599999999</v>
      </c>
      <c r="X42" s="19">
        <f t="shared" si="7"/>
        <v>-219.99999999999886</v>
      </c>
      <c r="Y42" s="43">
        <f t="shared" si="8"/>
        <v>0.51710673267326723</v>
      </c>
      <c r="Z42" s="49"/>
      <c r="AA42" s="27">
        <f>+W42+W68</f>
        <v>13.386000000005879</v>
      </c>
    </row>
    <row r="43" spans="1:27" x14ac:dyDescent="0.15">
      <c r="A43" s="12">
        <v>42689</v>
      </c>
      <c r="B43" s="60">
        <v>0.57500000000000007</v>
      </c>
      <c r="C43" s="13" t="s">
        <v>1128</v>
      </c>
      <c r="D43" s="13" t="s">
        <v>1129</v>
      </c>
      <c r="E43" s="13" t="s">
        <v>1130</v>
      </c>
      <c r="F43" s="13" t="str">
        <f t="shared" si="2"/>
        <v>SZ</v>
      </c>
      <c r="G43" s="13" t="str">
        <f>VLOOKUP(LOWER(F43)&amp;H43,'Current pricing'!A:B,2,0)</f>
        <v>苏 泊 尔</v>
      </c>
      <c r="H43" s="14" t="s">
        <v>1156</v>
      </c>
      <c r="I43" s="13" t="s">
        <v>1152</v>
      </c>
      <c r="J43" s="13" t="s">
        <v>1220</v>
      </c>
      <c r="K43" s="13">
        <v>-1000</v>
      </c>
      <c r="L43" s="13">
        <v>1</v>
      </c>
      <c r="M43" s="13">
        <v>35.58</v>
      </c>
      <c r="N43" s="13">
        <f t="shared" si="15"/>
        <v>-35580</v>
      </c>
      <c r="O43" s="13">
        <f t="shared" si="4"/>
        <v>35580</v>
      </c>
      <c r="P43" s="19">
        <f t="shared" si="5"/>
        <v>0</v>
      </c>
      <c r="Q43" s="19">
        <f t="shared" si="11"/>
        <v>7.1160000000000005</v>
      </c>
      <c r="R43" s="13">
        <f t="shared" si="6"/>
        <v>35.58</v>
      </c>
      <c r="S43" s="19">
        <f t="shared" si="16"/>
        <v>35537.303999999996</v>
      </c>
      <c r="T43" s="13">
        <f t="shared" si="17"/>
        <v>-35.537303999999999</v>
      </c>
      <c r="U43" s="13">
        <f>IF(ISNA(VLOOKUP(LOWER(F43)&amp;H43,Prices!A:C,3,0)),0,VLOOKUP(LOWER(F43)&amp;H43,Prices!A:C,3,0))</f>
        <v>39.479999999999997</v>
      </c>
      <c r="V43" s="13">
        <f>IF(ISNA(VLOOKUP(LOWER(F43)&amp;H43,Prices!A:C,2,0)),0,VLOOKUP(LOWER(F43)&amp;H43,Prices!A:C,2,0))</f>
        <v>41.55</v>
      </c>
      <c r="W43" s="19">
        <f t="shared" si="19"/>
        <v>-6012.6959999999981</v>
      </c>
      <c r="X43" s="19">
        <f t="shared" si="7"/>
        <v>-2070.0000000000005</v>
      </c>
      <c r="Y43" s="43">
        <f t="shared" si="8"/>
        <v>-0.16899089376053958</v>
      </c>
      <c r="Z43" s="49" t="s">
        <v>1161</v>
      </c>
      <c r="AA43" s="27" t="s">
        <v>1162</v>
      </c>
    </row>
    <row r="44" spans="1:27" x14ac:dyDescent="0.15">
      <c r="A44" s="12">
        <v>42689</v>
      </c>
      <c r="B44" s="60">
        <v>0.58402777777777781</v>
      </c>
      <c r="C44" s="13" t="s">
        <v>1128</v>
      </c>
      <c r="D44" s="13" t="s">
        <v>1129</v>
      </c>
      <c r="E44" s="13" t="s">
        <v>1130</v>
      </c>
      <c r="F44" s="13" t="str">
        <f t="shared" si="2"/>
        <v>SH</v>
      </c>
      <c r="G44" s="13" t="str">
        <f>VLOOKUP(LOWER(F44)&amp;H44,'Current pricing'!A:B,2,0)</f>
        <v>航发动力</v>
      </c>
      <c r="H44" s="14" t="s">
        <v>1157</v>
      </c>
      <c r="I44" s="13" t="s">
        <v>1146</v>
      </c>
      <c r="J44" s="13" t="s">
        <v>1250</v>
      </c>
      <c r="K44" s="13">
        <v>1500</v>
      </c>
      <c r="L44" s="13">
        <v>1</v>
      </c>
      <c r="M44" s="13">
        <v>34.76</v>
      </c>
      <c r="N44" s="13">
        <f t="shared" si="15"/>
        <v>52140</v>
      </c>
      <c r="O44" s="13">
        <f t="shared" si="4"/>
        <v>52140</v>
      </c>
      <c r="P44" s="19">
        <f t="shared" si="5"/>
        <v>1.0428000000000002</v>
      </c>
      <c r="Q44" s="19">
        <f t="shared" si="11"/>
        <v>10.428000000000001</v>
      </c>
      <c r="R44" s="13">
        <f t="shared" si="6"/>
        <v>0</v>
      </c>
      <c r="S44" s="19">
        <f t="shared" si="16"/>
        <v>-52151.470800000003</v>
      </c>
      <c r="T44" s="13">
        <f t="shared" si="17"/>
        <v>-34.767647199999999</v>
      </c>
      <c r="U44" s="13">
        <f>IF(ISNA(VLOOKUP(LOWER(F44)&amp;H44,Prices!A:C,3,0)),0,VLOOKUP(LOWER(F44)&amp;H44,Prices!A:C,3,0))</f>
        <v>29.15</v>
      </c>
      <c r="V44" s="13">
        <f>IF(ISNA(VLOOKUP(LOWER(F44)&amp;H44,Prices!A:C,2,0)),0,VLOOKUP(LOWER(F44)&amp;H44,Prices!A:C,2,0))</f>
        <v>29.49</v>
      </c>
      <c r="W44" s="19">
        <f t="shared" si="19"/>
        <v>-7916.470800000001</v>
      </c>
      <c r="X44" s="19">
        <f t="shared" si="7"/>
        <v>509.99999999999977</v>
      </c>
      <c r="Y44" s="43">
        <f t="shared" si="8"/>
        <v>-0.15183104718066745</v>
      </c>
      <c r="Z44" s="49"/>
      <c r="AA44" s="27"/>
    </row>
    <row r="45" spans="1:27" x14ac:dyDescent="0.15">
      <c r="A45" s="12">
        <v>42689</v>
      </c>
      <c r="B45" s="60">
        <v>0.59027777777777779</v>
      </c>
      <c r="C45" s="13" t="s">
        <v>1128</v>
      </c>
      <c r="D45" s="13" t="s">
        <v>1129</v>
      </c>
      <c r="E45" s="13" t="s">
        <v>1130</v>
      </c>
      <c r="F45" s="13" t="str">
        <f t="shared" si="2"/>
        <v>SH</v>
      </c>
      <c r="G45" s="13" t="str">
        <f>VLOOKUP(LOWER(F45)&amp;H45,'Current pricing'!A:B,2,0)</f>
        <v>招商证券</v>
      </c>
      <c r="H45" s="14" t="s">
        <v>1160</v>
      </c>
      <c r="I45" s="13" t="s">
        <v>1146</v>
      </c>
      <c r="J45" s="13" t="s">
        <v>1250</v>
      </c>
      <c r="K45" s="13">
        <v>1300</v>
      </c>
      <c r="L45" s="13">
        <v>1</v>
      </c>
      <c r="M45" s="13">
        <v>19.25</v>
      </c>
      <c r="N45" s="13">
        <f t="shared" si="15"/>
        <v>25025</v>
      </c>
      <c r="O45" s="13">
        <f t="shared" si="4"/>
        <v>25025</v>
      </c>
      <c r="P45" s="19">
        <f t="shared" si="5"/>
        <v>0.50050000000000006</v>
      </c>
      <c r="Q45" s="19">
        <f t="shared" si="11"/>
        <v>5.0049999999999999</v>
      </c>
      <c r="R45" s="13">
        <f t="shared" si="6"/>
        <v>0</v>
      </c>
      <c r="S45" s="19">
        <f t="shared" si="16"/>
        <v>-25030.505499999999</v>
      </c>
      <c r="T45" s="13">
        <f t="shared" si="17"/>
        <v>-19.254234999999998</v>
      </c>
      <c r="U45" s="13">
        <f>IF(ISNA(VLOOKUP(LOWER(F45)&amp;H45,Prices!A:C,3,0)),0,VLOOKUP(LOWER(F45)&amp;H45,Prices!A:C,3,0))</f>
        <v>18.489999999999998</v>
      </c>
      <c r="V45" s="13">
        <f>IF(ISNA(VLOOKUP(LOWER(F45)&amp;H45,Prices!A:C,2,0)),0,VLOOKUP(LOWER(F45)&amp;H45,Prices!A:C,2,0))</f>
        <v>18.28</v>
      </c>
      <c r="W45" s="19">
        <f t="shared" si="19"/>
        <v>-1266.5054999999957</v>
      </c>
      <c r="X45" s="19">
        <f t="shared" si="7"/>
        <v>-272.99999999999648</v>
      </c>
      <c r="Y45" s="43">
        <f t="shared" si="8"/>
        <v>-5.0609610389610218E-2</v>
      </c>
      <c r="Z45" s="49" t="s">
        <v>1247</v>
      </c>
      <c r="AA45" s="27"/>
    </row>
    <row r="46" spans="1:27" x14ac:dyDescent="0.15">
      <c r="A46" s="12">
        <v>42689</v>
      </c>
      <c r="B46" s="60">
        <v>0.60069444444444442</v>
      </c>
      <c r="C46" s="13" t="s">
        <v>1128</v>
      </c>
      <c r="D46" s="13" t="s">
        <v>1129</v>
      </c>
      <c r="E46" s="13" t="s">
        <v>1130</v>
      </c>
      <c r="F46" s="13" t="str">
        <f t="shared" si="2"/>
        <v>SZ</v>
      </c>
      <c r="G46" s="13" t="str">
        <f>VLOOKUP(LOWER(F46)&amp;H46,'Current pricing'!A:B,2,0)</f>
        <v>泸州老窖</v>
      </c>
      <c r="H46" s="14" t="s">
        <v>1158</v>
      </c>
      <c r="I46" s="13" t="s">
        <v>1152</v>
      </c>
      <c r="J46" s="13" t="s">
        <v>1220</v>
      </c>
      <c r="K46" s="13">
        <v>-700</v>
      </c>
      <c r="L46" s="13">
        <v>1</v>
      </c>
      <c r="M46" s="13">
        <v>34.21</v>
      </c>
      <c r="N46" s="13">
        <f t="shared" si="15"/>
        <v>-23947</v>
      </c>
      <c r="O46" s="13">
        <f t="shared" si="4"/>
        <v>23947</v>
      </c>
      <c r="P46" s="19">
        <f t="shared" si="5"/>
        <v>0</v>
      </c>
      <c r="Q46" s="19">
        <f t="shared" si="11"/>
        <v>5</v>
      </c>
      <c r="R46" s="13">
        <f t="shared" si="6"/>
        <v>23.95</v>
      </c>
      <c r="S46" s="19">
        <f t="shared" si="16"/>
        <v>23918.05</v>
      </c>
      <c r="T46" s="13">
        <f t="shared" si="17"/>
        <v>-34.168642857142856</v>
      </c>
      <c r="U46" s="13">
        <f>IF(ISNA(VLOOKUP(LOWER(F46)&amp;H46,Prices!A:C,3,0)),0,VLOOKUP(LOWER(F46)&amp;H46,Prices!A:C,3,0))</f>
        <v>64.91</v>
      </c>
      <c r="V46" s="13">
        <f>IF(ISNA(VLOOKUP(LOWER(F46)&amp;H46,Prices!A:C,2,0)),0,VLOOKUP(LOWER(F46)&amp;H46,Prices!A:C,2,0))</f>
        <v>66.44</v>
      </c>
      <c r="W46" s="19">
        <f t="shared" si="19"/>
        <v>-22589.949999999997</v>
      </c>
      <c r="X46" s="19">
        <f t="shared" si="7"/>
        <v>-1071.0000000000009</v>
      </c>
      <c r="Y46" s="43">
        <f t="shared" si="8"/>
        <v>-0.94333110619284244</v>
      </c>
      <c r="Z46" s="49" t="s">
        <v>1161</v>
      </c>
      <c r="AA46" s="27" t="s">
        <v>1162</v>
      </c>
    </row>
    <row r="47" spans="1:27" x14ac:dyDescent="0.15">
      <c r="A47" s="12">
        <v>42689</v>
      </c>
      <c r="B47" s="60">
        <v>0.60625000000000007</v>
      </c>
      <c r="C47" s="13" t="s">
        <v>1128</v>
      </c>
      <c r="D47" s="13" t="s">
        <v>1129</v>
      </c>
      <c r="E47" s="13" t="s">
        <v>1130</v>
      </c>
      <c r="F47" s="13" t="str">
        <f t="shared" si="2"/>
        <v>SH</v>
      </c>
      <c r="G47" s="13" t="str">
        <f>VLOOKUP(LOWER(F47)&amp;H47,'Current pricing'!A:B,2,0)</f>
        <v>欧普照明</v>
      </c>
      <c r="H47" s="14" t="s">
        <v>1159</v>
      </c>
      <c r="I47" s="13" t="s">
        <v>1152</v>
      </c>
      <c r="J47" s="13" t="s">
        <v>1296</v>
      </c>
      <c r="K47" s="13">
        <v>-700</v>
      </c>
      <c r="L47" s="13">
        <v>1</v>
      </c>
      <c r="M47" s="13">
        <v>48.55</v>
      </c>
      <c r="N47" s="13">
        <f t="shared" si="15"/>
        <v>-33985</v>
      </c>
      <c r="O47" s="13">
        <f t="shared" si="4"/>
        <v>33985</v>
      </c>
      <c r="P47" s="19">
        <f t="shared" si="5"/>
        <v>0.67970000000000008</v>
      </c>
      <c r="Q47" s="19">
        <f t="shared" si="11"/>
        <v>6.7970000000000006</v>
      </c>
      <c r="R47" s="13">
        <f t="shared" si="6"/>
        <v>33.99</v>
      </c>
      <c r="S47" s="19">
        <f t="shared" si="16"/>
        <v>33943.533300000003</v>
      </c>
      <c r="T47" s="13">
        <f t="shared" si="17"/>
        <v>-48.490761857142864</v>
      </c>
      <c r="U47" s="13">
        <f>IF(ISNA(VLOOKUP(LOWER(F47)&amp;H47,Prices!A:C,3,0)),0,VLOOKUP(LOWER(F47)&amp;H47,Prices!A:C,3,0))</f>
        <v>47.51</v>
      </c>
      <c r="V47" s="13">
        <f>IF(ISNA(VLOOKUP(LOWER(F47)&amp;H47,Prices!A:C,2,0)),0,VLOOKUP(LOWER(F47)&amp;H47,Prices!A:C,2,0))</f>
        <v>47.28</v>
      </c>
      <c r="W47" s="19">
        <f>IF(I47="B",(V47+T47)*K47,(V47+T47)*K47)</f>
        <v>847.53330000000415</v>
      </c>
      <c r="X47" s="19">
        <f t="shared" si="7"/>
        <v>160.99999999999781</v>
      </c>
      <c r="Y47" s="43">
        <f t="shared" si="8"/>
        <v>2.4938452258349394E-2</v>
      </c>
      <c r="Z47" s="49" t="s">
        <v>1161</v>
      </c>
      <c r="AA47" s="27" t="s">
        <v>1162</v>
      </c>
    </row>
    <row r="48" spans="1:27" x14ac:dyDescent="0.15">
      <c r="A48" s="12">
        <v>42690</v>
      </c>
      <c r="B48" s="60">
        <v>0.39930555555555558</v>
      </c>
      <c r="C48" s="13" t="s">
        <v>1128</v>
      </c>
      <c r="D48" s="13" t="s">
        <v>1129</v>
      </c>
      <c r="E48" s="13" t="s">
        <v>1130</v>
      </c>
      <c r="F48" s="13" t="str">
        <f t="shared" si="2"/>
        <v>SZ</v>
      </c>
      <c r="G48" s="13" t="str">
        <f>VLOOKUP(LOWER(F48)&amp;H48,'Current pricing'!A:B,2,0)</f>
        <v>完美世界</v>
      </c>
      <c r="H48" s="14" t="s">
        <v>1164</v>
      </c>
      <c r="I48" s="13" t="s">
        <v>1166</v>
      </c>
      <c r="J48" s="13" t="s">
        <v>1216</v>
      </c>
      <c r="K48" s="13">
        <v>-1000</v>
      </c>
      <c r="L48" s="13">
        <v>1</v>
      </c>
      <c r="M48" s="13">
        <v>35.18</v>
      </c>
      <c r="N48" s="13">
        <f t="shared" si="15"/>
        <v>-35180</v>
      </c>
      <c r="O48" s="13">
        <f t="shared" si="4"/>
        <v>35180</v>
      </c>
      <c r="P48" s="19">
        <f t="shared" si="5"/>
        <v>0</v>
      </c>
      <c r="Q48" s="19">
        <f t="shared" si="11"/>
        <v>7.0360000000000005</v>
      </c>
      <c r="R48" s="13">
        <f t="shared" si="6"/>
        <v>35.18</v>
      </c>
      <c r="S48" s="19">
        <f t="shared" si="16"/>
        <v>35137.784</v>
      </c>
      <c r="T48" s="13">
        <f t="shared" si="17"/>
        <v>-35.137783999999996</v>
      </c>
      <c r="U48" s="13">
        <f>IF(ISNA(VLOOKUP(LOWER(F48)&amp;H48,Prices!A:C,3,0)),0,VLOOKUP(LOWER(F48)&amp;H48,Prices!A:C,3,0))</f>
        <v>32.03</v>
      </c>
      <c r="V48" s="13">
        <f>IF(ISNA(VLOOKUP(LOWER(F48)&amp;H48,Prices!A:C,2,0)),0,VLOOKUP(LOWER(F48)&amp;H48,Prices!A:C,2,0))</f>
        <v>32.5</v>
      </c>
      <c r="W48" s="19">
        <f t="shared" ref="W48:W58" si="20">IF(I48="B",(V48+T48)*K48,(V48+T48)*K48)</f>
        <v>2637.7839999999965</v>
      </c>
      <c r="X48" s="19">
        <f t="shared" si="7"/>
        <v>-469.99999999999886</v>
      </c>
      <c r="Y48" s="43">
        <f t="shared" si="8"/>
        <v>7.4979647527003881E-2</v>
      </c>
      <c r="Z48" s="49"/>
      <c r="AA48" s="27"/>
    </row>
    <row r="49" spans="1:27" x14ac:dyDescent="0.15">
      <c r="A49" s="12">
        <v>42690</v>
      </c>
      <c r="B49" s="60">
        <v>0.39930555555555558</v>
      </c>
      <c r="C49" s="13" t="s">
        <v>1128</v>
      </c>
      <c r="D49" s="13" t="s">
        <v>1129</v>
      </c>
      <c r="E49" s="13" t="s">
        <v>1130</v>
      </c>
      <c r="F49" s="13" t="str">
        <f t="shared" si="2"/>
        <v>SZ</v>
      </c>
      <c r="G49" s="13" t="str">
        <f>VLOOKUP(LOWER(F49)&amp;H49,'Current pricing'!A:B,2,0)</f>
        <v>圣农发展</v>
      </c>
      <c r="H49" s="14" t="s">
        <v>1165</v>
      </c>
      <c r="I49" s="13" t="s">
        <v>1166</v>
      </c>
      <c r="J49" s="13" t="s">
        <v>1216</v>
      </c>
      <c r="K49" s="13">
        <v>-1000</v>
      </c>
      <c r="L49" s="13">
        <v>1</v>
      </c>
      <c r="M49" s="13">
        <v>26.93</v>
      </c>
      <c r="N49" s="13">
        <f t="shared" si="15"/>
        <v>-26930</v>
      </c>
      <c r="O49" s="13">
        <f t="shared" si="4"/>
        <v>26930</v>
      </c>
      <c r="P49" s="19">
        <f t="shared" si="5"/>
        <v>0</v>
      </c>
      <c r="Q49" s="19">
        <f t="shared" si="11"/>
        <v>5.3860000000000001</v>
      </c>
      <c r="R49" s="13">
        <f t="shared" si="6"/>
        <v>26.93</v>
      </c>
      <c r="S49" s="19">
        <f t="shared" si="16"/>
        <v>26897.684000000001</v>
      </c>
      <c r="T49" s="13">
        <f t="shared" si="17"/>
        <v>-26.897684000000002</v>
      </c>
      <c r="U49" s="13">
        <f>IF(ISNA(VLOOKUP(LOWER(F49)&amp;H49,Prices!A:C,3,0)),0,VLOOKUP(LOWER(F49)&amp;H49,Prices!A:C,3,0))</f>
        <v>15.12</v>
      </c>
      <c r="V49" s="13">
        <f>IF(ISNA(VLOOKUP(LOWER(F49)&amp;H49,Prices!A:C,2,0)),0,VLOOKUP(LOWER(F49)&amp;H49,Prices!A:C,2,0))</f>
        <v>14.53</v>
      </c>
      <c r="W49" s="19">
        <f t="shared" si="20"/>
        <v>12367.684000000003</v>
      </c>
      <c r="X49" s="19">
        <f t="shared" si="7"/>
        <v>589.99999999999989</v>
      </c>
      <c r="Y49" s="43">
        <f t="shared" si="8"/>
        <v>0.45925302636464921</v>
      </c>
      <c r="Z49" s="49"/>
      <c r="AA49" s="27"/>
    </row>
    <row r="50" spans="1:27" x14ac:dyDescent="0.15">
      <c r="A50" s="12">
        <v>42690</v>
      </c>
      <c r="B50" s="60">
        <v>0.39930555555555558</v>
      </c>
      <c r="C50" s="13" t="s">
        <v>1128</v>
      </c>
      <c r="D50" s="13" t="s">
        <v>1129</v>
      </c>
      <c r="E50" s="13" t="s">
        <v>1130</v>
      </c>
      <c r="F50" s="13" t="str">
        <f t="shared" si="2"/>
        <v>SH</v>
      </c>
      <c r="G50" s="13" t="str">
        <f>VLOOKUP(LOWER(F50)&amp;H50,'Current pricing'!A:B,2,0)</f>
        <v>文投控股</v>
      </c>
      <c r="H50" s="14" t="s">
        <v>1167</v>
      </c>
      <c r="I50" s="13" t="s">
        <v>1168</v>
      </c>
      <c r="J50" s="13" t="s">
        <v>1219</v>
      </c>
      <c r="K50" s="13">
        <v>1500</v>
      </c>
      <c r="L50" s="13">
        <v>1</v>
      </c>
      <c r="M50" s="13">
        <v>23.29</v>
      </c>
      <c r="N50" s="13">
        <f t="shared" si="15"/>
        <v>34935</v>
      </c>
      <c r="O50" s="13">
        <f t="shared" si="4"/>
        <v>34935</v>
      </c>
      <c r="P50" s="19">
        <f t="shared" si="5"/>
        <v>0.6987000000000001</v>
      </c>
      <c r="Q50" s="19">
        <f t="shared" si="11"/>
        <v>6.9870000000000001</v>
      </c>
      <c r="R50" s="13">
        <f t="shared" si="6"/>
        <v>0</v>
      </c>
      <c r="S50" s="19">
        <f t="shared" si="16"/>
        <v>-34942.685700000002</v>
      </c>
      <c r="T50" s="13">
        <f t="shared" si="17"/>
        <v>-23.295123800000002</v>
      </c>
      <c r="U50" s="13">
        <f>IF(ISNA(VLOOKUP(LOWER(F50)&amp;H50,Prices!A:C,3,0)),0,VLOOKUP(LOWER(F50)&amp;H50,Prices!A:C,3,0))</f>
        <v>22.47</v>
      </c>
      <c r="V50" s="13">
        <f>IF(ISNA(VLOOKUP(LOWER(F50)&amp;H50,Prices!A:C,2,0)),0,VLOOKUP(LOWER(F50)&amp;H50,Prices!A:C,2,0))</f>
        <v>22.47</v>
      </c>
      <c r="W50" s="19">
        <f t="shared" si="20"/>
        <v>-1237.6857000000055</v>
      </c>
      <c r="X50" s="19">
        <f>K50*(V50-U50)</f>
        <v>0</v>
      </c>
      <c r="Y50" s="43">
        <f t="shared" si="8"/>
        <v>-3.5428243881494362E-2</v>
      </c>
      <c r="Z50" s="49" t="s">
        <v>1213</v>
      </c>
      <c r="AA50" s="27"/>
    </row>
    <row r="51" spans="1:27" x14ac:dyDescent="0.15">
      <c r="A51" s="12">
        <v>42690</v>
      </c>
      <c r="B51" s="60">
        <v>0.39930555555555558</v>
      </c>
      <c r="C51" s="13" t="s">
        <v>1128</v>
      </c>
      <c r="D51" s="13" t="s">
        <v>1129</v>
      </c>
      <c r="E51" s="13" t="s">
        <v>1130</v>
      </c>
      <c r="F51" s="13" t="str">
        <f t="shared" si="2"/>
        <v>SH</v>
      </c>
      <c r="G51" s="13" t="str">
        <f>VLOOKUP(LOWER(F51)&amp;H51,'Current pricing'!A:B,2,0)</f>
        <v>中远海能</v>
      </c>
      <c r="H51" s="14" t="s">
        <v>1169</v>
      </c>
      <c r="I51" s="13" t="s">
        <v>1166</v>
      </c>
      <c r="J51" s="13" t="s">
        <v>1216</v>
      </c>
      <c r="K51" s="13">
        <v>-1500</v>
      </c>
      <c r="L51" s="13">
        <v>1</v>
      </c>
      <c r="M51" s="13">
        <v>7.36</v>
      </c>
      <c r="N51" s="13">
        <f t="shared" si="15"/>
        <v>-11040</v>
      </c>
      <c r="O51" s="13">
        <f t="shared" si="4"/>
        <v>11040</v>
      </c>
      <c r="P51" s="19">
        <f t="shared" si="5"/>
        <v>0.22080000000000002</v>
      </c>
      <c r="Q51" s="19">
        <f t="shared" si="11"/>
        <v>5</v>
      </c>
      <c r="R51" s="13">
        <f t="shared" si="6"/>
        <v>11.04</v>
      </c>
      <c r="S51" s="19">
        <f t="shared" si="16"/>
        <v>11023.7392</v>
      </c>
      <c r="T51" s="13">
        <f t="shared" si="17"/>
        <v>-7.3491594666666664</v>
      </c>
      <c r="U51" s="13">
        <f>IF(ISNA(VLOOKUP(LOWER(F51)&amp;H51,Prices!A:C,3,0)),0,VLOOKUP(LOWER(F51)&amp;H51,Prices!A:C,3,0))</f>
        <v>6.13</v>
      </c>
      <c r="V51" s="13">
        <f>IF(ISNA(VLOOKUP(LOWER(F51)&amp;H51,Prices!A:C,2,0)),0,VLOOKUP(LOWER(F51)&amp;H51,Prices!A:C,2,0))</f>
        <v>6.14</v>
      </c>
      <c r="W51" s="19">
        <f t="shared" si="20"/>
        <v>1813.7392000000002</v>
      </c>
      <c r="X51" s="19">
        <f t="shared" si="7"/>
        <v>-14.99999999999968</v>
      </c>
      <c r="Y51" s="43">
        <f t="shared" si="8"/>
        <v>0.16428797101449277</v>
      </c>
      <c r="Z51" s="49"/>
      <c r="AA51" s="27" t="s">
        <v>1176</v>
      </c>
    </row>
    <row r="52" spans="1:27" x14ac:dyDescent="0.15">
      <c r="A52" s="12">
        <v>42690</v>
      </c>
      <c r="B52" s="60">
        <v>0.39930555555555558</v>
      </c>
      <c r="C52" s="13" t="s">
        <v>1128</v>
      </c>
      <c r="D52" s="13" t="s">
        <v>1129</v>
      </c>
      <c r="E52" s="13" t="s">
        <v>1130</v>
      </c>
      <c r="F52" s="13" t="str">
        <f t="shared" si="2"/>
        <v>SZ</v>
      </c>
      <c r="G52" s="13" t="str">
        <f>VLOOKUP(LOWER(F52)&amp;H52,'Current pricing'!A:B,2,0)</f>
        <v>欧菲光</v>
      </c>
      <c r="H52" s="14" t="s">
        <v>1170</v>
      </c>
      <c r="I52" s="13" t="s">
        <v>1166</v>
      </c>
      <c r="J52" s="13" t="s">
        <v>1216</v>
      </c>
      <c r="K52" s="13">
        <v>-1000</v>
      </c>
      <c r="L52" s="13">
        <v>1</v>
      </c>
      <c r="M52" s="13">
        <v>39.08</v>
      </c>
      <c r="N52" s="13">
        <f t="shared" si="15"/>
        <v>-39080</v>
      </c>
      <c r="O52" s="13">
        <f t="shared" si="4"/>
        <v>39080</v>
      </c>
      <c r="P52" s="19">
        <f t="shared" si="5"/>
        <v>0</v>
      </c>
      <c r="Q52" s="19">
        <f t="shared" si="11"/>
        <v>7.8160000000000007</v>
      </c>
      <c r="R52" s="13">
        <f t="shared" si="6"/>
        <v>39.08</v>
      </c>
      <c r="S52" s="19">
        <f t="shared" si="16"/>
        <v>39033.103999999999</v>
      </c>
      <c r="T52" s="13">
        <f t="shared" si="17"/>
        <v>-39.033104000000002</v>
      </c>
      <c r="U52" s="13">
        <f>IF(ISNA(VLOOKUP(LOWER(F52)&amp;H52,Prices!A:C,3,0)),0,VLOOKUP(LOWER(F52)&amp;H52,Prices!A:C,3,0))</f>
        <v>22.55</v>
      </c>
      <c r="V52" s="13">
        <f>IF(ISNA(VLOOKUP(LOWER(F52)&amp;H52,Prices!A:C,2,0)),0,VLOOKUP(LOWER(F52)&amp;H52,Prices!A:C,2,0))</f>
        <v>22.75</v>
      </c>
      <c r="W52" s="19">
        <f t="shared" si="20"/>
        <v>16283.104000000001</v>
      </c>
      <c r="X52" s="19">
        <f t="shared" si="7"/>
        <v>-199.99999999999929</v>
      </c>
      <c r="Y52" s="43">
        <f t="shared" si="8"/>
        <v>0.41666079836233372</v>
      </c>
      <c r="Z52" s="49"/>
      <c r="AA52" s="27" t="s">
        <v>1176</v>
      </c>
    </row>
    <row r="53" spans="1:27" x14ac:dyDescent="0.15">
      <c r="A53" s="12">
        <v>42690</v>
      </c>
      <c r="B53" s="60">
        <v>0.39930555555555558</v>
      </c>
      <c r="C53" s="13" t="s">
        <v>1128</v>
      </c>
      <c r="D53" s="13" t="s">
        <v>1129</v>
      </c>
      <c r="E53" s="13" t="s">
        <v>1130</v>
      </c>
      <c r="F53" s="13" t="str">
        <f t="shared" si="2"/>
        <v>SH</v>
      </c>
      <c r="G53" s="13" t="str">
        <f>VLOOKUP(LOWER(F53)&amp;H53,'Current pricing'!A:B,2,0)</f>
        <v>汇顶科技</v>
      </c>
      <c r="H53" s="14" t="s">
        <v>1172</v>
      </c>
      <c r="I53" s="13" t="s">
        <v>1166</v>
      </c>
      <c r="J53" s="13" t="s">
        <v>1216</v>
      </c>
      <c r="K53" s="13">
        <v>-100</v>
      </c>
      <c r="L53" s="13">
        <v>1</v>
      </c>
      <c r="M53" s="13">
        <v>146.1</v>
      </c>
      <c r="N53" s="13">
        <f t="shared" si="15"/>
        <v>-14610</v>
      </c>
      <c r="O53" s="13">
        <f t="shared" si="4"/>
        <v>14610</v>
      </c>
      <c r="P53" s="19">
        <f t="shared" si="5"/>
        <v>0.29220000000000002</v>
      </c>
      <c r="Q53" s="19">
        <f t="shared" si="11"/>
        <v>5</v>
      </c>
      <c r="R53" s="13">
        <f t="shared" si="6"/>
        <v>14.61</v>
      </c>
      <c r="S53" s="19">
        <f t="shared" si="16"/>
        <v>14590.0978</v>
      </c>
      <c r="T53" s="13">
        <f t="shared" si="17"/>
        <v>-145.90097800000001</v>
      </c>
      <c r="U53" s="13">
        <f>IF(ISNA(VLOOKUP(LOWER(F53)&amp;H53,Prices!A:C,3,0)),0,VLOOKUP(LOWER(F53)&amp;H53,Prices!A:C,3,0))</f>
        <v>110.98</v>
      </c>
      <c r="V53" s="13">
        <f>IF(ISNA(VLOOKUP(LOWER(F53)&amp;H53,Prices!A:C,2,0)),0,VLOOKUP(LOWER(F53)&amp;H53,Prices!A:C,2,0))</f>
        <v>115.07</v>
      </c>
      <c r="W53" s="19">
        <f t="shared" si="20"/>
        <v>3083.0978000000014</v>
      </c>
      <c r="X53" s="19">
        <f t="shared" si="7"/>
        <v>-408.99999999999892</v>
      </c>
      <c r="Y53" s="43">
        <f t="shared" si="8"/>
        <v>0.21102654346338134</v>
      </c>
      <c r="Z53" s="49"/>
      <c r="AA53" s="27"/>
    </row>
    <row r="54" spans="1:27" ht="27" x14ac:dyDescent="0.15">
      <c r="A54" s="12">
        <v>42690</v>
      </c>
      <c r="B54" s="60">
        <v>0.43124999999999997</v>
      </c>
      <c r="C54" s="13" t="s">
        <v>1128</v>
      </c>
      <c r="D54" s="13" t="s">
        <v>1129</v>
      </c>
      <c r="E54" s="13" t="s">
        <v>1130</v>
      </c>
      <c r="F54" s="13" t="str">
        <f t="shared" si="2"/>
        <v>SH</v>
      </c>
      <c r="G54" s="13" t="str">
        <f>VLOOKUP(LOWER(F54)&amp;H54,'Current pricing'!A:B,2,0)</f>
        <v>鼎信通讯</v>
      </c>
      <c r="H54" s="14" t="s">
        <v>1173</v>
      </c>
      <c r="I54" s="13" t="s">
        <v>1168</v>
      </c>
      <c r="J54" s="13" t="s">
        <v>1249</v>
      </c>
      <c r="K54" s="13">
        <v>300</v>
      </c>
      <c r="L54" s="13">
        <v>1</v>
      </c>
      <c r="M54" s="13">
        <v>53.7</v>
      </c>
      <c r="N54" s="13">
        <f t="shared" si="15"/>
        <v>16110</v>
      </c>
      <c r="O54" s="13">
        <f t="shared" si="4"/>
        <v>16110</v>
      </c>
      <c r="P54" s="19">
        <f t="shared" si="5"/>
        <v>0.32220000000000004</v>
      </c>
      <c r="Q54" s="19">
        <f t="shared" si="11"/>
        <v>5</v>
      </c>
      <c r="R54" s="13">
        <f t="shared" si="6"/>
        <v>0</v>
      </c>
      <c r="S54" s="19">
        <f t="shared" si="16"/>
        <v>-16115.322200000001</v>
      </c>
      <c r="T54" s="13">
        <f t="shared" si="17"/>
        <v>-53.717740666666671</v>
      </c>
      <c r="U54" s="13">
        <f>IF(ISNA(VLOOKUP(LOWER(F54)&amp;H54,Prices!A:C,3,0)),0,VLOOKUP(LOWER(F54)&amp;H54,Prices!A:C,3,0))</f>
        <v>29.41</v>
      </c>
      <c r="V54" s="13">
        <f>IF(ISNA(VLOOKUP(LOWER(F54)&amp;H54,Prices!A:C,2,0)),0,VLOOKUP(LOWER(F54)&amp;H54,Prices!A:C,2,0))</f>
        <v>29.99</v>
      </c>
      <c r="W54" s="19">
        <f t="shared" si="20"/>
        <v>-7118.3222000000014</v>
      </c>
      <c r="X54" s="19">
        <f t="shared" si="7"/>
        <v>173.99999999999949</v>
      </c>
      <c r="Y54" s="43">
        <f t="shared" si="8"/>
        <v>-0.44185736809435144</v>
      </c>
      <c r="Z54" s="49" t="s">
        <v>1237</v>
      </c>
      <c r="AA54" s="27"/>
    </row>
    <row r="55" spans="1:27" x14ac:dyDescent="0.15">
      <c r="A55" s="12">
        <v>42690</v>
      </c>
      <c r="B55" s="60">
        <v>0.39930555555555558</v>
      </c>
      <c r="C55" s="13" t="s">
        <v>1128</v>
      </c>
      <c r="D55" s="13" t="s">
        <v>1129</v>
      </c>
      <c r="E55" s="13" t="s">
        <v>1130</v>
      </c>
      <c r="F55" s="13" t="str">
        <f t="shared" si="2"/>
        <v>SZ</v>
      </c>
      <c r="G55" s="13" t="str">
        <f>VLOOKUP(LOWER(F55)&amp;H55,'Current pricing'!A:B,2,0)</f>
        <v>欧菲光</v>
      </c>
      <c r="H55" s="14" t="s">
        <v>1170</v>
      </c>
      <c r="I55" s="13" t="s">
        <v>1166</v>
      </c>
      <c r="J55" s="13" t="s">
        <v>1216</v>
      </c>
      <c r="K55" s="13">
        <v>-1000</v>
      </c>
      <c r="L55" s="13">
        <v>1</v>
      </c>
      <c r="M55" s="13">
        <v>38.99</v>
      </c>
      <c r="N55" s="13">
        <f t="shared" si="15"/>
        <v>-38990</v>
      </c>
      <c r="O55" s="13">
        <f t="shared" si="4"/>
        <v>38990</v>
      </c>
      <c r="P55" s="19">
        <f t="shared" si="5"/>
        <v>0</v>
      </c>
      <c r="Q55" s="19">
        <f t="shared" si="11"/>
        <v>7.798</v>
      </c>
      <c r="R55" s="13">
        <f t="shared" si="6"/>
        <v>38.99</v>
      </c>
      <c r="S55" s="19">
        <f t="shared" si="16"/>
        <v>38943.212</v>
      </c>
      <c r="T55" s="13">
        <f t="shared" si="17"/>
        <v>-38.943212000000003</v>
      </c>
      <c r="U55" s="13">
        <f>IF(ISNA(VLOOKUP(LOWER(F55)&amp;H55,Prices!A:C,3,0)),0,VLOOKUP(LOWER(F55)&amp;H55,Prices!A:C,3,0))</f>
        <v>22.55</v>
      </c>
      <c r="V55" s="13">
        <f>IF(ISNA(VLOOKUP(LOWER(F55)&amp;H55,Prices!A:C,2,0)),0,VLOOKUP(LOWER(F55)&amp;H55,Prices!A:C,2,0))</f>
        <v>22.75</v>
      </c>
      <c r="W55" s="19">
        <f t="shared" si="20"/>
        <v>16193.212000000003</v>
      </c>
      <c r="X55" s="19">
        <f t="shared" si="7"/>
        <v>-199.99999999999929</v>
      </c>
      <c r="Y55" s="43">
        <f t="shared" si="8"/>
        <v>0.41531705565529631</v>
      </c>
      <c r="Z55" s="49"/>
      <c r="AA55" s="27" t="s">
        <v>1176</v>
      </c>
    </row>
    <row r="56" spans="1:27" x14ac:dyDescent="0.15">
      <c r="A56" s="12">
        <v>42690</v>
      </c>
      <c r="B56" s="60">
        <v>0.39930555555555558</v>
      </c>
      <c r="C56" s="13" t="s">
        <v>1128</v>
      </c>
      <c r="D56" s="13" t="s">
        <v>1129</v>
      </c>
      <c r="E56" s="13" t="s">
        <v>1130</v>
      </c>
      <c r="F56" s="13" t="str">
        <f t="shared" si="2"/>
        <v>SH</v>
      </c>
      <c r="G56" s="13" t="str">
        <f>VLOOKUP(LOWER(F56)&amp;H56,'Current pricing'!A:B,2,0)</f>
        <v>中远海能</v>
      </c>
      <c r="H56" s="14" t="s">
        <v>1169</v>
      </c>
      <c r="I56" s="13" t="s">
        <v>1166</v>
      </c>
      <c r="J56" s="13" t="s">
        <v>1216</v>
      </c>
      <c r="K56" s="13">
        <v>-1500</v>
      </c>
      <c r="L56" s="13">
        <v>1</v>
      </c>
      <c r="M56" s="13">
        <v>7.35</v>
      </c>
      <c r="N56" s="13">
        <f t="shared" si="15"/>
        <v>-11025</v>
      </c>
      <c r="O56" s="13">
        <f t="shared" si="4"/>
        <v>11025</v>
      </c>
      <c r="P56" s="19">
        <f t="shared" si="5"/>
        <v>0.22050000000000003</v>
      </c>
      <c r="Q56" s="19">
        <f t="shared" si="11"/>
        <v>5</v>
      </c>
      <c r="R56" s="13">
        <f t="shared" si="6"/>
        <v>11.03</v>
      </c>
      <c r="S56" s="19">
        <f t="shared" si="16"/>
        <v>11008.7495</v>
      </c>
      <c r="T56" s="13">
        <f t="shared" si="17"/>
        <v>-7.339166333333333</v>
      </c>
      <c r="U56" s="13">
        <f>IF(ISNA(VLOOKUP(LOWER(F56)&amp;H56,Prices!A:C,3,0)),0,VLOOKUP(LOWER(F56)&amp;H56,Prices!A:C,3,0))</f>
        <v>6.13</v>
      </c>
      <c r="V56" s="13">
        <f>IF(ISNA(VLOOKUP(LOWER(F56)&amp;H56,Prices!A:C,2,0)),0,VLOOKUP(LOWER(F56)&amp;H56,Prices!A:C,2,0))</f>
        <v>6.14</v>
      </c>
      <c r="W56" s="19">
        <f t="shared" si="20"/>
        <v>1798.7494999999999</v>
      </c>
      <c r="X56" s="19">
        <f t="shared" si="7"/>
        <v>-14.99999999999968</v>
      </c>
      <c r="Y56" s="43">
        <f t="shared" si="8"/>
        <v>0.16315188208616779</v>
      </c>
      <c r="Z56" s="49"/>
      <c r="AA56" s="27" t="s">
        <v>1176</v>
      </c>
    </row>
    <row r="57" spans="1:27" x14ac:dyDescent="0.15">
      <c r="A57" s="12">
        <v>42690</v>
      </c>
      <c r="B57" s="60">
        <v>0.39930555555555558</v>
      </c>
      <c r="C57" s="13" t="s">
        <v>1128</v>
      </c>
      <c r="D57" s="13" t="s">
        <v>1129</v>
      </c>
      <c r="E57" s="13" t="s">
        <v>1130</v>
      </c>
      <c r="F57" s="13" t="str">
        <f t="shared" si="2"/>
        <v>SZ</v>
      </c>
      <c r="G57" s="13" t="str">
        <f>VLOOKUP(LOWER(F57)&amp;H57,'Current pricing'!A:B,2,0)</f>
        <v>老板电器</v>
      </c>
      <c r="H57" s="14" t="s">
        <v>1174</v>
      </c>
      <c r="I57" s="13" t="s">
        <v>1166</v>
      </c>
      <c r="J57" s="13" t="s">
        <v>1216</v>
      </c>
      <c r="K57" s="13">
        <v>-700</v>
      </c>
      <c r="L57" s="13">
        <v>1</v>
      </c>
      <c r="M57" s="13">
        <v>37.4</v>
      </c>
      <c r="N57" s="13">
        <f t="shared" si="15"/>
        <v>-26180</v>
      </c>
      <c r="O57" s="13">
        <f t="shared" si="4"/>
        <v>26180</v>
      </c>
      <c r="P57" s="19">
        <f t="shared" si="5"/>
        <v>0</v>
      </c>
      <c r="Q57" s="19">
        <f t="shared" si="11"/>
        <v>5.2360000000000007</v>
      </c>
      <c r="R57" s="13">
        <f t="shared" si="6"/>
        <v>26.18</v>
      </c>
      <c r="S57" s="19">
        <f t="shared" si="16"/>
        <v>26148.583999999999</v>
      </c>
      <c r="T57" s="13">
        <f t="shared" si="17"/>
        <v>-37.355119999999999</v>
      </c>
      <c r="U57" s="13">
        <f>IF(ISNA(VLOOKUP(LOWER(F57)&amp;H57,Prices!A:C,3,0)),0,VLOOKUP(LOWER(F57)&amp;H57,Prices!A:C,3,0))</f>
        <v>46.65</v>
      </c>
      <c r="V57" s="13">
        <f>IF(ISNA(VLOOKUP(LOWER(F57)&amp;H57,Prices!A:C,2,0)),0,VLOOKUP(LOWER(F57)&amp;H57,Prices!A:C,2,0))</f>
        <v>48.29</v>
      </c>
      <c r="W57" s="19">
        <f t="shared" si="20"/>
        <v>-7654.4160000000002</v>
      </c>
      <c r="X57" s="19">
        <f t="shared" si="7"/>
        <v>-1148.0000000000005</v>
      </c>
      <c r="Y57" s="43">
        <f t="shared" si="8"/>
        <v>-0.29237647058823529</v>
      </c>
      <c r="Z57" s="49"/>
      <c r="AA57" s="27"/>
    </row>
    <row r="58" spans="1:27" x14ac:dyDescent="0.15">
      <c r="A58" s="12">
        <v>42690</v>
      </c>
      <c r="B58" s="60">
        <v>0.39930555555555558</v>
      </c>
      <c r="C58" s="13" t="s">
        <v>1128</v>
      </c>
      <c r="D58" s="13" t="s">
        <v>1129</v>
      </c>
      <c r="E58" s="13" t="s">
        <v>1130</v>
      </c>
      <c r="F58" s="13" t="str">
        <f t="shared" si="2"/>
        <v>SZ</v>
      </c>
      <c r="G58" s="13" t="str">
        <f>VLOOKUP(LOWER(F58)&amp;H58,'Current pricing'!A:B,2,0)</f>
        <v>锡业股份</v>
      </c>
      <c r="H58" s="14" t="s">
        <v>1175</v>
      </c>
      <c r="I58" s="13" t="s">
        <v>1168</v>
      </c>
      <c r="J58" s="13" t="s">
        <v>1219</v>
      </c>
      <c r="K58" s="13">
        <v>1000</v>
      </c>
      <c r="L58" s="13">
        <v>1</v>
      </c>
      <c r="M58" s="13">
        <v>15.5</v>
      </c>
      <c r="N58" s="13">
        <f t="shared" si="15"/>
        <v>15500</v>
      </c>
      <c r="O58" s="13">
        <f t="shared" si="4"/>
        <v>15500</v>
      </c>
      <c r="P58" s="19">
        <f t="shared" si="5"/>
        <v>0</v>
      </c>
      <c r="Q58" s="19">
        <f t="shared" si="11"/>
        <v>5</v>
      </c>
      <c r="R58" s="13">
        <f t="shared" si="6"/>
        <v>0</v>
      </c>
      <c r="S58" s="19">
        <f t="shared" si="16"/>
        <v>-15505</v>
      </c>
      <c r="T58" s="13">
        <f t="shared" si="17"/>
        <v>-15.505000000000001</v>
      </c>
      <c r="U58" s="13">
        <f>IF(ISNA(VLOOKUP(LOWER(F58)&amp;H58,Prices!A:C,3,0)),0,VLOOKUP(LOWER(F58)&amp;H58,Prices!A:C,3,0))</f>
        <v>14.17</v>
      </c>
      <c r="V58" s="13">
        <f>IF(ISNA(VLOOKUP(LOWER(F58)&amp;H58,Prices!A:C,2,0)),0,VLOOKUP(LOWER(F58)&amp;H58,Prices!A:C,2,0))</f>
        <v>14.45</v>
      </c>
      <c r="W58" s="19">
        <f t="shared" si="20"/>
        <v>-1055.0000000000016</v>
      </c>
      <c r="X58" s="19">
        <f t="shared" si="7"/>
        <v>279.99999999999937</v>
      </c>
      <c r="Y58" s="43">
        <f t="shared" si="8"/>
        <v>-6.806451612903236E-2</v>
      </c>
      <c r="Z58" s="49"/>
      <c r="AA58" s="27"/>
    </row>
    <row r="59" spans="1:27" x14ac:dyDescent="0.15">
      <c r="A59" s="12">
        <v>42690</v>
      </c>
      <c r="B59" s="60">
        <v>0.39930555555555558</v>
      </c>
      <c r="C59" s="13" t="s">
        <v>1128</v>
      </c>
      <c r="D59" s="13" t="s">
        <v>1129</v>
      </c>
      <c r="E59" s="13" t="s">
        <v>1130</v>
      </c>
      <c r="F59" s="13" t="str">
        <f t="shared" si="2"/>
        <v>SH</v>
      </c>
      <c r="G59" s="13" t="str">
        <f>VLOOKUP(LOWER(F59)&amp;H59,'Current pricing'!A:B,2,0)</f>
        <v>南方航空</v>
      </c>
      <c r="H59" s="13" t="s">
        <v>1177</v>
      </c>
      <c r="I59" s="13" t="s">
        <v>1168</v>
      </c>
      <c r="J59" s="13" t="s">
        <v>1219</v>
      </c>
      <c r="K59" s="13">
        <v>2000</v>
      </c>
      <c r="L59" s="13">
        <v>1</v>
      </c>
      <c r="M59" s="13">
        <v>7.34</v>
      </c>
      <c r="N59" s="13">
        <f t="shared" ref="N59:N68" si="21">K59*M59</f>
        <v>14680</v>
      </c>
      <c r="O59" s="13">
        <f t="shared" si="4"/>
        <v>14680</v>
      </c>
      <c r="P59" s="19">
        <f t="shared" si="5"/>
        <v>0.29360000000000003</v>
      </c>
      <c r="Q59" s="19">
        <f t="shared" si="11"/>
        <v>5</v>
      </c>
      <c r="R59" s="13">
        <f t="shared" si="6"/>
        <v>0</v>
      </c>
      <c r="S59" s="19">
        <f t="shared" ref="S59:S68" si="22">-(N59+P59+Q59+R59)</f>
        <v>-14685.293600000001</v>
      </c>
      <c r="T59" s="13">
        <f t="shared" ref="T59:T68" si="23">S59/K59</f>
        <v>-7.3426468000000007</v>
      </c>
      <c r="U59" s="13">
        <f>IF(ISNA(VLOOKUP(LOWER(F59)&amp;H59,Prices!A:C,3,0)),0,VLOOKUP(LOWER(F59)&amp;H59,Prices!A:C,3,0))</f>
        <v>9.2200000000000006</v>
      </c>
      <c r="V59" s="13">
        <f>IF(ISNA(VLOOKUP(LOWER(F59)&amp;H59,Prices!A:C,2,0)),0,VLOOKUP(LOWER(F59)&amp;H59,Prices!A:C,2,0))</f>
        <v>9.07</v>
      </c>
      <c r="W59" s="19">
        <f t="shared" ref="W59:W68" si="24">IF(I59="B",(V59+T59)*K59,(V59+T59)*K59)</f>
        <v>3454.7063999999991</v>
      </c>
      <c r="X59" s="19">
        <f t="shared" si="7"/>
        <v>-300.00000000000068</v>
      </c>
      <c r="Y59" s="43">
        <f t="shared" si="8"/>
        <v>0.23533422343324245</v>
      </c>
      <c r="Z59" s="49"/>
      <c r="AA59" s="27"/>
    </row>
    <row r="60" spans="1:27" x14ac:dyDescent="0.15">
      <c r="A60" s="12">
        <v>42690</v>
      </c>
      <c r="B60" s="60">
        <v>0.39930555555555558</v>
      </c>
      <c r="C60" s="13" t="s">
        <v>1128</v>
      </c>
      <c r="D60" s="13" t="s">
        <v>1129</v>
      </c>
      <c r="E60" s="13" t="s">
        <v>1130</v>
      </c>
      <c r="F60" s="13" t="str">
        <f t="shared" si="2"/>
        <v>SH</v>
      </c>
      <c r="G60" s="13" t="str">
        <f>VLOOKUP(LOWER(F60)&amp;H60,'Current pricing'!A:B,2,0)</f>
        <v>皖新传媒</v>
      </c>
      <c r="H60" s="13" t="s">
        <v>1178</v>
      </c>
      <c r="I60" s="13" t="s">
        <v>1168</v>
      </c>
      <c r="J60" s="13" t="s">
        <v>1259</v>
      </c>
      <c r="K60" s="13">
        <v>1000</v>
      </c>
      <c r="L60" s="13">
        <v>1</v>
      </c>
      <c r="M60" s="13">
        <v>15.92</v>
      </c>
      <c r="N60" s="13">
        <f t="shared" si="21"/>
        <v>15920</v>
      </c>
      <c r="O60" s="13">
        <f t="shared" si="4"/>
        <v>15920</v>
      </c>
      <c r="P60" s="19">
        <f t="shared" si="5"/>
        <v>0.31840000000000002</v>
      </c>
      <c r="Q60" s="19">
        <f t="shared" si="11"/>
        <v>5</v>
      </c>
      <c r="R60" s="13">
        <f t="shared" si="6"/>
        <v>0</v>
      </c>
      <c r="S60" s="19">
        <f t="shared" si="22"/>
        <v>-15925.3184</v>
      </c>
      <c r="T60" s="13">
        <f t="shared" si="23"/>
        <v>-15.9253184</v>
      </c>
      <c r="U60" s="13">
        <f>IF(ISNA(VLOOKUP(LOWER(F60)&amp;H60,Prices!A:C,3,0)),0,VLOOKUP(LOWER(F60)&amp;H60,Prices!A:C,3,0))</f>
        <v>12.07</v>
      </c>
      <c r="V60" s="13">
        <f>IF(ISNA(VLOOKUP(LOWER(F60)&amp;H60,Prices!A:C,2,0)),0,VLOOKUP(LOWER(F60)&amp;H60,Prices!A:C,2,0))</f>
        <v>12.02</v>
      </c>
      <c r="W60" s="19">
        <f t="shared" si="24"/>
        <v>-3905.3184000000006</v>
      </c>
      <c r="X60" s="19">
        <f t="shared" si="7"/>
        <v>-50.000000000000711</v>
      </c>
      <c r="Y60" s="43">
        <f t="shared" si="8"/>
        <v>-0.24530894472361814</v>
      </c>
      <c r="Z60" s="49"/>
      <c r="AA60" s="27"/>
    </row>
    <row r="61" spans="1:27" x14ac:dyDescent="0.15">
      <c r="A61" s="12">
        <v>42690</v>
      </c>
      <c r="B61" s="60">
        <v>0.39930555555555558</v>
      </c>
      <c r="C61" s="13" t="s">
        <v>1128</v>
      </c>
      <c r="D61" s="13" t="s">
        <v>1129</v>
      </c>
      <c r="E61" s="13" t="s">
        <v>1130</v>
      </c>
      <c r="F61" s="13" t="str">
        <f t="shared" si="2"/>
        <v>SH</v>
      </c>
      <c r="G61" s="13" t="str">
        <f>VLOOKUP(LOWER(F61)&amp;H61,'Current pricing'!A:B,2,0)</f>
        <v>无锡银行</v>
      </c>
      <c r="H61" s="13" t="s">
        <v>1179</v>
      </c>
      <c r="I61" s="13" t="s">
        <v>1168</v>
      </c>
      <c r="J61" s="13" t="s">
        <v>1259</v>
      </c>
      <c r="K61" s="13">
        <v>1000</v>
      </c>
      <c r="L61" s="13">
        <v>1</v>
      </c>
      <c r="M61" s="13">
        <v>14.2</v>
      </c>
      <c r="N61" s="13">
        <f t="shared" si="21"/>
        <v>14200</v>
      </c>
      <c r="O61" s="13">
        <f t="shared" si="4"/>
        <v>14200</v>
      </c>
      <c r="P61" s="19">
        <f t="shared" si="5"/>
        <v>0.28400000000000003</v>
      </c>
      <c r="Q61" s="19">
        <f t="shared" si="11"/>
        <v>5</v>
      </c>
      <c r="R61" s="13">
        <f t="shared" si="6"/>
        <v>0</v>
      </c>
      <c r="S61" s="19">
        <f t="shared" si="22"/>
        <v>-14205.284</v>
      </c>
      <c r="T61" s="13">
        <f t="shared" si="23"/>
        <v>-14.205283999999999</v>
      </c>
      <c r="U61" s="13">
        <f>IF(ISNA(VLOOKUP(LOWER(F61)&amp;H61,Prices!A:C,3,0)),0,VLOOKUP(LOWER(F61)&amp;H61,Prices!A:C,3,0))</f>
        <v>8.39</v>
      </c>
      <c r="V61" s="13">
        <f>IF(ISNA(VLOOKUP(LOWER(F61)&amp;H61,Prices!A:C,2,0)),0,VLOOKUP(LOWER(F61)&amp;H61,Prices!A:C,2,0))</f>
        <v>8.3800000000000008</v>
      </c>
      <c r="W61" s="19">
        <f t="shared" si="24"/>
        <v>-5825.2839999999978</v>
      </c>
      <c r="X61" s="19">
        <f t="shared" si="7"/>
        <v>-9.9999999999997868</v>
      </c>
      <c r="Y61" s="43">
        <f t="shared" si="8"/>
        <v>-0.41023126760563366</v>
      </c>
      <c r="Z61" s="49"/>
      <c r="AA61" s="24"/>
    </row>
    <row r="62" spans="1:27" x14ac:dyDescent="0.15">
      <c r="A62" s="12">
        <v>42690</v>
      </c>
      <c r="B62" s="60">
        <v>0.39930555555555558</v>
      </c>
      <c r="C62" s="13" t="s">
        <v>1128</v>
      </c>
      <c r="D62" s="13" t="s">
        <v>1129</v>
      </c>
      <c r="E62" s="13" t="s">
        <v>1130</v>
      </c>
      <c r="F62" s="13" t="str">
        <f t="shared" si="2"/>
        <v>SZ</v>
      </c>
      <c r="G62" s="13" t="str">
        <f>VLOOKUP(LOWER(F62)&amp;H62,'Current pricing'!A:B,2,0)</f>
        <v>潍柴动力</v>
      </c>
      <c r="H62" s="13" t="s">
        <v>1180</v>
      </c>
      <c r="I62" s="13" t="s">
        <v>1168</v>
      </c>
      <c r="J62" s="13" t="s">
        <v>1219</v>
      </c>
      <c r="K62" s="13">
        <v>3000</v>
      </c>
      <c r="L62" s="13">
        <v>1</v>
      </c>
      <c r="M62" s="13">
        <v>10.09</v>
      </c>
      <c r="N62" s="13">
        <f t="shared" si="21"/>
        <v>30270</v>
      </c>
      <c r="O62" s="13">
        <f t="shared" si="4"/>
        <v>30270</v>
      </c>
      <c r="P62" s="19">
        <f t="shared" si="5"/>
        <v>0</v>
      </c>
      <c r="Q62" s="19">
        <f t="shared" si="11"/>
        <v>6.0540000000000003</v>
      </c>
      <c r="R62" s="13">
        <f t="shared" si="6"/>
        <v>0</v>
      </c>
      <c r="S62" s="19">
        <f t="shared" si="22"/>
        <v>-30276.054</v>
      </c>
      <c r="T62" s="13">
        <f t="shared" si="23"/>
        <v>-10.092017999999999</v>
      </c>
      <c r="U62" s="13">
        <f>IF(ISNA(VLOOKUP(LOWER(F62)&amp;H62,Prices!A:C,3,0)),0,VLOOKUP(LOWER(F62)&amp;H62,Prices!A:C,3,0))</f>
        <v>8.24</v>
      </c>
      <c r="V62" s="13">
        <f>IF(ISNA(VLOOKUP(LOWER(F62)&amp;H62,Prices!A:C,2,0)),0,VLOOKUP(LOWER(F62)&amp;H62,Prices!A:C,2,0))</f>
        <v>8.8000000000000007</v>
      </c>
      <c r="W62" s="19">
        <f t="shared" si="24"/>
        <v>-3876.0539999999964</v>
      </c>
      <c r="X62" s="19">
        <f t="shared" si="7"/>
        <v>1680.0000000000016</v>
      </c>
      <c r="Y62" s="43">
        <f t="shared" si="8"/>
        <v>-0.12804935579781951</v>
      </c>
      <c r="Z62" s="49"/>
      <c r="AA62" s="24"/>
    </row>
    <row r="63" spans="1:27" x14ac:dyDescent="0.15">
      <c r="A63" s="12">
        <v>42690</v>
      </c>
      <c r="B63" s="60">
        <v>0.39930555555555558</v>
      </c>
      <c r="C63" s="13" t="s">
        <v>1128</v>
      </c>
      <c r="D63" s="13" t="s">
        <v>1129</v>
      </c>
      <c r="E63" s="13" t="s">
        <v>1130</v>
      </c>
      <c r="F63" s="13" t="str">
        <f t="shared" si="2"/>
        <v>SZ</v>
      </c>
      <c r="G63" s="13" t="str">
        <f>VLOOKUP(LOWER(F63)&amp;H63,'Current pricing'!A:B,2,0)</f>
        <v>海虹控股</v>
      </c>
      <c r="H63" s="13" t="s">
        <v>1181</v>
      </c>
      <c r="I63" s="13" t="s">
        <v>1168</v>
      </c>
      <c r="J63" s="13" t="s">
        <v>1259</v>
      </c>
      <c r="K63" s="13">
        <v>300</v>
      </c>
      <c r="L63" s="13">
        <v>1</v>
      </c>
      <c r="M63" s="13">
        <v>56.17</v>
      </c>
      <c r="N63" s="13">
        <f t="shared" si="21"/>
        <v>16851</v>
      </c>
      <c r="O63" s="13">
        <f t="shared" si="4"/>
        <v>16851</v>
      </c>
      <c r="P63" s="19">
        <f t="shared" si="5"/>
        <v>0</v>
      </c>
      <c r="Q63" s="19">
        <f t="shared" si="11"/>
        <v>5</v>
      </c>
      <c r="R63" s="13">
        <f t="shared" si="6"/>
        <v>0</v>
      </c>
      <c r="S63" s="19">
        <f t="shared" si="22"/>
        <v>-16856</v>
      </c>
      <c r="T63" s="13">
        <f t="shared" si="23"/>
        <v>-56.186666666666667</v>
      </c>
      <c r="U63" s="13">
        <f>IF(ISNA(VLOOKUP(LOWER(F63)&amp;H63,Prices!A:C,3,0)),0,VLOOKUP(LOWER(F63)&amp;H63,Prices!A:C,3,0))</f>
        <v>24.93</v>
      </c>
      <c r="V63" s="13">
        <f>IF(ISNA(VLOOKUP(LOWER(F63)&amp;H63,Prices!A:C,2,0)),0,VLOOKUP(LOWER(F63)&amp;H63,Prices!A:C,2,0))</f>
        <v>24.93</v>
      </c>
      <c r="W63" s="19">
        <f t="shared" si="24"/>
        <v>-9377</v>
      </c>
      <c r="X63" s="19">
        <f t="shared" si="7"/>
        <v>0</v>
      </c>
      <c r="Y63" s="43">
        <f t="shared" si="8"/>
        <v>-0.55646549166221593</v>
      </c>
      <c r="Z63" s="49" t="s">
        <v>1241</v>
      </c>
      <c r="AA63" s="24"/>
    </row>
    <row r="64" spans="1:27" x14ac:dyDescent="0.15">
      <c r="A64" s="12">
        <v>42690</v>
      </c>
      <c r="B64" s="60">
        <v>0.39930555555555558</v>
      </c>
      <c r="C64" s="13" t="s">
        <v>1128</v>
      </c>
      <c r="D64" s="13" t="s">
        <v>1129</v>
      </c>
      <c r="E64" s="13" t="s">
        <v>1130</v>
      </c>
      <c r="F64" s="13" t="str">
        <f t="shared" si="2"/>
        <v>SH</v>
      </c>
      <c r="G64" s="13" t="str">
        <f>VLOOKUP(LOWER(F64)&amp;H64,'Current pricing'!A:B,2,0)</f>
        <v>华泰证券</v>
      </c>
      <c r="H64" s="13" t="s">
        <v>1182</v>
      </c>
      <c r="I64" s="13" t="s">
        <v>1168</v>
      </c>
      <c r="J64" s="13" t="s">
        <v>1219</v>
      </c>
      <c r="K64" s="13">
        <v>600</v>
      </c>
      <c r="L64" s="13">
        <v>1</v>
      </c>
      <c r="M64" s="13">
        <v>20.73</v>
      </c>
      <c r="N64" s="13">
        <f t="shared" si="21"/>
        <v>12438</v>
      </c>
      <c r="O64" s="13">
        <f t="shared" si="4"/>
        <v>12438</v>
      </c>
      <c r="P64" s="19">
        <f t="shared" si="5"/>
        <v>0.24876000000000001</v>
      </c>
      <c r="Q64" s="19">
        <f t="shared" si="11"/>
        <v>5</v>
      </c>
      <c r="R64" s="13">
        <f t="shared" si="6"/>
        <v>0</v>
      </c>
      <c r="S64" s="19">
        <f t="shared" si="22"/>
        <v>-12443.24876</v>
      </c>
      <c r="T64" s="13">
        <f t="shared" si="23"/>
        <v>-20.738747933333332</v>
      </c>
      <c r="U64" s="13">
        <f>IF(ISNA(VLOOKUP(LOWER(F64)&amp;H64,Prices!A:C,3,0)),0,VLOOKUP(LOWER(F64)&amp;H64,Prices!A:C,3,0))</f>
        <v>19.399999999999999</v>
      </c>
      <c r="V64" s="13">
        <f>IF(ISNA(VLOOKUP(LOWER(F64)&amp;H64,Prices!A:C,2,0)),0,VLOOKUP(LOWER(F64)&amp;H64,Prices!A:C,2,0))</f>
        <v>19.23</v>
      </c>
      <c r="W64" s="19">
        <f t="shared" si="24"/>
        <v>-905.24875999999927</v>
      </c>
      <c r="X64" s="19">
        <f t="shared" si="7"/>
        <v>-101.99999999999889</v>
      </c>
      <c r="Y64" s="43">
        <f t="shared" si="8"/>
        <v>-7.2780894034410612E-2</v>
      </c>
      <c r="Z64" s="49"/>
      <c r="AA64" s="24"/>
    </row>
    <row r="65" spans="1:27" x14ac:dyDescent="0.15">
      <c r="A65" s="12">
        <v>42690</v>
      </c>
      <c r="B65" s="60">
        <v>0.39930555555555558</v>
      </c>
      <c r="C65" s="13" t="s">
        <v>1128</v>
      </c>
      <c r="D65" s="13" t="s">
        <v>1129</v>
      </c>
      <c r="E65" s="13" t="s">
        <v>1130</v>
      </c>
      <c r="F65" s="13" t="str">
        <f t="shared" si="2"/>
        <v>SH</v>
      </c>
      <c r="G65" s="13" t="str">
        <f>VLOOKUP(LOWER(F65)&amp;H65,'Current pricing'!A:B,2,0)</f>
        <v>中化国际</v>
      </c>
      <c r="H65" s="13" t="s">
        <v>1183</v>
      </c>
      <c r="I65" s="13" t="s">
        <v>1166</v>
      </c>
      <c r="J65" s="13" t="s">
        <v>1216</v>
      </c>
      <c r="K65" s="13">
        <v>-3000</v>
      </c>
      <c r="L65" s="13">
        <v>1</v>
      </c>
      <c r="M65" s="13">
        <v>11.03</v>
      </c>
      <c r="N65" s="13">
        <f t="shared" si="21"/>
        <v>-33090</v>
      </c>
      <c r="O65" s="13">
        <f t="shared" si="4"/>
        <v>33090</v>
      </c>
      <c r="P65" s="19">
        <f t="shared" si="5"/>
        <v>0.66180000000000005</v>
      </c>
      <c r="Q65" s="19">
        <f t="shared" si="11"/>
        <v>6.6180000000000003</v>
      </c>
      <c r="R65" s="13">
        <f t="shared" si="6"/>
        <v>33.090000000000003</v>
      </c>
      <c r="S65" s="19">
        <f t="shared" si="22"/>
        <v>33049.6302</v>
      </c>
      <c r="T65" s="13">
        <f t="shared" si="23"/>
        <v>-11.0165434</v>
      </c>
      <c r="U65" s="13">
        <f>IF(ISNA(VLOOKUP(LOWER(F65)&amp;H65,Prices!A:C,3,0)),0,VLOOKUP(LOWER(F65)&amp;H65,Prices!A:C,3,0))</f>
        <v>9.85</v>
      </c>
      <c r="V65" s="13">
        <f>IF(ISNA(VLOOKUP(LOWER(F65)&amp;H65,Prices!A:C,2,0)),0,VLOOKUP(LOWER(F65)&amp;H65,Prices!A:C,2,0))</f>
        <v>9.7200000000000006</v>
      </c>
      <c r="W65" s="19">
        <f t="shared" si="24"/>
        <v>3889.6301999999973</v>
      </c>
      <c r="X65" s="19">
        <f t="shared" si="7"/>
        <v>389.99999999999704</v>
      </c>
      <c r="Y65" s="43">
        <f t="shared" si="8"/>
        <v>0.11754699909338161</v>
      </c>
      <c r="Z65" s="49"/>
      <c r="AA65" s="24"/>
    </row>
    <row r="66" spans="1:27" x14ac:dyDescent="0.15">
      <c r="A66" s="12">
        <v>42690</v>
      </c>
      <c r="B66" s="60">
        <v>0.39930555555555558</v>
      </c>
      <c r="C66" s="13" t="s">
        <v>1128</v>
      </c>
      <c r="D66" s="13" t="s">
        <v>1129</v>
      </c>
      <c r="E66" s="13" t="s">
        <v>1130</v>
      </c>
      <c r="F66" s="13" t="str">
        <f t="shared" si="2"/>
        <v>SH</v>
      </c>
      <c r="G66" s="13" t="str">
        <f>VLOOKUP(LOWER(F66)&amp;H66,'Current pricing'!A:B,2,0)</f>
        <v>光大证券</v>
      </c>
      <c r="H66" s="13" t="s">
        <v>1184</v>
      </c>
      <c r="I66" s="13" t="s">
        <v>1166</v>
      </c>
      <c r="J66" s="13" t="s">
        <v>1216</v>
      </c>
      <c r="K66" s="13">
        <v>-1500</v>
      </c>
      <c r="L66" s="13">
        <v>1</v>
      </c>
      <c r="M66" s="13">
        <v>17.84</v>
      </c>
      <c r="N66" s="13">
        <f t="shared" si="21"/>
        <v>-26760</v>
      </c>
      <c r="O66" s="13">
        <f t="shared" si="4"/>
        <v>26760</v>
      </c>
      <c r="P66" s="19">
        <f t="shared" si="5"/>
        <v>0.53520000000000001</v>
      </c>
      <c r="Q66" s="19">
        <f t="shared" si="11"/>
        <v>5.3520000000000003</v>
      </c>
      <c r="R66" s="13">
        <f t="shared" si="6"/>
        <v>26.76</v>
      </c>
      <c r="S66" s="19">
        <f t="shared" si="22"/>
        <v>26727.352800000004</v>
      </c>
      <c r="T66" s="13">
        <f t="shared" si="23"/>
        <v>-17.818235200000004</v>
      </c>
      <c r="U66" s="13">
        <f>IF(ISNA(VLOOKUP(LOWER(F66)&amp;H66,Prices!A:C,3,0)),0,VLOOKUP(LOWER(F66)&amp;H66,Prices!A:C,3,0))</f>
        <v>14.87</v>
      </c>
      <c r="V66" s="13">
        <f>IF(ISNA(VLOOKUP(LOWER(F66)&amp;H66,Prices!A:C,2,0)),0,VLOOKUP(LOWER(F66)&amp;H66,Prices!A:C,2,0))</f>
        <v>14.87</v>
      </c>
      <c r="W66" s="19">
        <f t="shared" si="24"/>
        <v>4422.3528000000069</v>
      </c>
      <c r="X66" s="19">
        <f t="shared" si="7"/>
        <v>0</v>
      </c>
      <c r="Y66" s="43">
        <f t="shared" si="8"/>
        <v>0.16525982062780295</v>
      </c>
      <c r="Z66" s="49"/>
      <c r="AA66" s="24" t="s">
        <v>1186</v>
      </c>
    </row>
    <row r="67" spans="1:27" x14ac:dyDescent="0.15">
      <c r="A67" s="12">
        <v>42690</v>
      </c>
      <c r="B67" s="60">
        <v>0.39930555555555558</v>
      </c>
      <c r="C67" s="13" t="s">
        <v>1128</v>
      </c>
      <c r="D67" s="13" t="s">
        <v>1129</v>
      </c>
      <c r="E67" s="13" t="s">
        <v>1130</v>
      </c>
      <c r="F67" s="13" t="str">
        <f t="shared" si="2"/>
        <v>SH</v>
      </c>
      <c r="G67" s="13" t="str">
        <f>VLOOKUP(LOWER(F67)&amp;H67,'Current pricing'!A:B,2,0)</f>
        <v>汇顶科技</v>
      </c>
      <c r="H67" s="13" t="s">
        <v>1171</v>
      </c>
      <c r="I67" s="13" t="s">
        <v>1166</v>
      </c>
      <c r="J67" s="13" t="s">
        <v>1216</v>
      </c>
      <c r="K67" s="13">
        <v>-100</v>
      </c>
      <c r="L67" s="13">
        <v>1</v>
      </c>
      <c r="M67" s="13">
        <v>144.69999999999999</v>
      </c>
      <c r="N67" s="13">
        <f t="shared" si="21"/>
        <v>-14469.999999999998</v>
      </c>
      <c r="O67" s="13">
        <f t="shared" si="4"/>
        <v>14469.999999999998</v>
      </c>
      <c r="P67" s="19">
        <f t="shared" si="5"/>
        <v>0.28939999999999999</v>
      </c>
      <c r="Q67" s="19">
        <f t="shared" si="11"/>
        <v>5</v>
      </c>
      <c r="R67" s="13">
        <f t="shared" si="6"/>
        <v>14.47</v>
      </c>
      <c r="S67" s="19">
        <f t="shared" si="22"/>
        <v>14450.240599999999</v>
      </c>
      <c r="T67" s="13">
        <f t="shared" si="23"/>
        <v>-144.50240599999998</v>
      </c>
      <c r="U67" s="13">
        <f>IF(ISNA(VLOOKUP(LOWER(F67)&amp;H67,Prices!A:C,3,0)),0,VLOOKUP(LOWER(F67)&amp;H67,Prices!A:C,3,0))</f>
        <v>110.98</v>
      </c>
      <c r="V67" s="13">
        <f>IF(ISNA(VLOOKUP(LOWER(F67)&amp;H67,Prices!A:C,2,0)),0,VLOOKUP(LOWER(F67)&amp;H67,Prices!A:C,2,0))</f>
        <v>115.07</v>
      </c>
      <c r="W67" s="19">
        <f>IF(I67="B",(V67+T67)*K67,(V67+T67)*K67)</f>
        <v>2943.2405999999987</v>
      </c>
      <c r="X67" s="19">
        <f t="shared" si="7"/>
        <v>-408.99999999999892</v>
      </c>
      <c r="Y67" s="43">
        <f t="shared" si="8"/>
        <v>0.20340294402211465</v>
      </c>
      <c r="Z67" s="49"/>
      <c r="AA67" s="24"/>
    </row>
    <row r="68" spans="1:27" x14ac:dyDescent="0.15">
      <c r="A68" s="12">
        <v>42690</v>
      </c>
      <c r="B68" s="60">
        <v>0.39930555555555558</v>
      </c>
      <c r="C68" s="13" t="s">
        <v>1128</v>
      </c>
      <c r="D68" s="13" t="s">
        <v>1129</v>
      </c>
      <c r="E68" s="13" t="s">
        <v>1130</v>
      </c>
      <c r="F68" s="13" t="str">
        <f t="shared" si="2"/>
        <v>SH</v>
      </c>
      <c r="G68" s="13" t="str">
        <f>VLOOKUP(LOWER(F68)&amp;H68,'Current pricing'!A:B,2,0)</f>
        <v>华域汽车</v>
      </c>
      <c r="H68" s="13" t="s">
        <v>1185</v>
      </c>
      <c r="I68" s="13" t="s">
        <v>1166</v>
      </c>
      <c r="J68" s="13" t="s">
        <v>1216</v>
      </c>
      <c r="K68" s="13">
        <v>-2000</v>
      </c>
      <c r="L68" s="13">
        <v>1</v>
      </c>
      <c r="M68" s="13">
        <v>16.190000000000001</v>
      </c>
      <c r="N68" s="13">
        <f t="shared" si="21"/>
        <v>-32380.000000000004</v>
      </c>
      <c r="O68" s="13">
        <f t="shared" si="4"/>
        <v>32380.000000000004</v>
      </c>
      <c r="P68" s="19">
        <f t="shared" si="5"/>
        <v>0.64760000000000018</v>
      </c>
      <c r="Q68" s="19">
        <f t="shared" si="11"/>
        <v>6.4760000000000009</v>
      </c>
      <c r="R68" s="13">
        <f t="shared" si="6"/>
        <v>32.380000000000003</v>
      </c>
      <c r="S68" s="19">
        <f t="shared" si="22"/>
        <v>32340.496400000004</v>
      </c>
      <c r="T68" s="13">
        <f t="shared" si="23"/>
        <v>-16.170248200000003</v>
      </c>
      <c r="U68" s="13">
        <f>IF(ISNA(VLOOKUP(LOWER(F68)&amp;H68,Prices!A:C,3,0)),0,VLOOKUP(LOWER(F68)&amp;H68,Prices!A:C,3,0))</f>
        <v>24.63</v>
      </c>
      <c r="V68" s="13">
        <f>IF(ISNA(VLOOKUP(LOWER(F68)&amp;H68,Prices!A:C,2,0)),0,VLOOKUP(LOWER(F68)&amp;H68,Prices!A:C,2,0))</f>
        <v>24.52</v>
      </c>
      <c r="W68" s="19">
        <f t="shared" si="24"/>
        <v>-16699.503599999993</v>
      </c>
      <c r="X68" s="19">
        <f t="shared" si="7"/>
        <v>219.99999999999886</v>
      </c>
      <c r="Y68" s="43">
        <f t="shared" si="8"/>
        <v>-0.51573513279802319</v>
      </c>
      <c r="Z68" s="49"/>
      <c r="AA68" s="24" t="s">
        <v>1186</v>
      </c>
    </row>
    <row r="69" spans="1:27" x14ac:dyDescent="0.15">
      <c r="A69" s="12">
        <v>42691</v>
      </c>
      <c r="B69" s="60">
        <v>0.39930555555555558</v>
      </c>
      <c r="C69" s="13" t="s">
        <v>1128</v>
      </c>
      <c r="D69" s="13" t="s">
        <v>1129</v>
      </c>
      <c r="E69" s="13" t="s">
        <v>1130</v>
      </c>
      <c r="F69" s="13" t="str">
        <f t="shared" ref="F69:F132" si="25">IF(OR(LEFT(H69,1)="6",H69="510050"),"SH","SZ")</f>
        <v>SH</v>
      </c>
      <c r="G69" s="13" t="str">
        <f>VLOOKUP(LOWER(F69)&amp;H69,'Current pricing'!A:B,2,0)</f>
        <v>南方航空</v>
      </c>
      <c r="H69" s="13" t="s">
        <v>1177</v>
      </c>
      <c r="I69" s="13" t="s">
        <v>1206</v>
      </c>
      <c r="J69" s="13" t="s">
        <v>1219</v>
      </c>
      <c r="K69" s="13">
        <v>-1000</v>
      </c>
      <c r="L69" s="13">
        <v>1</v>
      </c>
      <c r="M69" s="13">
        <v>7.56</v>
      </c>
      <c r="N69" s="13">
        <f t="shared" ref="N69:N95" si="26">K69*M69</f>
        <v>-7560</v>
      </c>
      <c r="O69" s="13">
        <f t="shared" ref="O69:O119" si="27">ABS(N69)</f>
        <v>7560</v>
      </c>
      <c r="P69" s="19">
        <f t="shared" ref="P69:P132" si="28">IF(H69="510050",0,IF(F69="SZ",0,ABS(N69*0.2%%)))</f>
        <v>0.1512</v>
      </c>
      <c r="Q69" s="19">
        <f t="shared" si="11"/>
        <v>5</v>
      </c>
      <c r="R69" s="13">
        <f t="shared" ref="R69:R132" si="29">IF(H69="510050",0,ROUND(IF(OR(I69="B",I69="D"),0,ABS(N69*0.001)),2))</f>
        <v>7.56</v>
      </c>
      <c r="S69" s="19">
        <f t="shared" ref="S69:S95" si="30">-(N69+P69+Q69+R69)</f>
        <v>7547.2887999999994</v>
      </c>
      <c r="T69" s="13">
        <f t="shared" ref="T69:T95" si="31">S69/K69</f>
        <v>-7.5472887999999996</v>
      </c>
      <c r="U69" s="13">
        <f>IF(ISNA(VLOOKUP(LOWER(F69)&amp;H69,Prices!A:C,3,0)),0,VLOOKUP(LOWER(F69)&amp;H69,Prices!A:C,3,0))</f>
        <v>9.2200000000000006</v>
      </c>
      <c r="V69" s="13">
        <f>IF(ISNA(VLOOKUP(LOWER(F69)&amp;H69,Prices!A:C,2,0)),0,VLOOKUP(LOWER(F69)&amp;H69,Prices!A:C,2,0))</f>
        <v>9.07</v>
      </c>
      <c r="W69" s="13">
        <f t="shared" ref="W69:W95" si="32">IF(I69="B",(V69+T69)*K69,(V69+T69)*K69)</f>
        <v>-1522.7112000000006</v>
      </c>
      <c r="X69" s="13">
        <f t="shared" ref="X69:X95" si="33">K69*(V69-U69)</f>
        <v>150.00000000000034</v>
      </c>
      <c r="Y69" s="43">
        <f t="shared" ref="Y69:Y132" si="34">W69/O69</f>
        <v>-0.20141682539682548</v>
      </c>
      <c r="Z69" s="49" t="s">
        <v>1208</v>
      </c>
      <c r="AA69" s="24"/>
    </row>
    <row r="70" spans="1:27" x14ac:dyDescent="0.15">
      <c r="A70" s="12">
        <v>42691</v>
      </c>
      <c r="B70" s="60">
        <v>0.39930555555555558</v>
      </c>
      <c r="C70" s="13" t="s">
        <v>1128</v>
      </c>
      <c r="D70" s="13" t="s">
        <v>1129</v>
      </c>
      <c r="E70" s="13" t="s">
        <v>1130</v>
      </c>
      <c r="F70" s="13" t="str">
        <f t="shared" si="25"/>
        <v>SH</v>
      </c>
      <c r="G70" s="13" t="str">
        <f>VLOOKUP(LOWER(F70)&amp;H70,'Current pricing'!A:B,2,0)</f>
        <v>文投控股</v>
      </c>
      <c r="H70" s="13" t="s">
        <v>1187</v>
      </c>
      <c r="I70" s="13" t="s">
        <v>1206</v>
      </c>
      <c r="J70" s="13" t="s">
        <v>1219</v>
      </c>
      <c r="K70" s="13">
        <v>-700</v>
      </c>
      <c r="L70" s="13">
        <v>1</v>
      </c>
      <c r="M70" s="13">
        <v>24.004285714285714</v>
      </c>
      <c r="N70" s="13">
        <f t="shared" si="26"/>
        <v>-16803</v>
      </c>
      <c r="O70" s="13">
        <f t="shared" si="27"/>
        <v>16803</v>
      </c>
      <c r="P70" s="19">
        <f t="shared" si="28"/>
        <v>0.33606000000000003</v>
      </c>
      <c r="Q70" s="19">
        <f t="shared" si="11"/>
        <v>5</v>
      </c>
      <c r="R70" s="13">
        <f t="shared" si="29"/>
        <v>16.8</v>
      </c>
      <c r="S70" s="19">
        <f t="shared" si="30"/>
        <v>16780.863939999999</v>
      </c>
      <c r="T70" s="13">
        <f t="shared" si="31"/>
        <v>-23.97266277142857</v>
      </c>
      <c r="U70" s="13">
        <f>IF(ISNA(VLOOKUP(LOWER(F70)&amp;H70,Prices!A:C,3,0)),0,VLOOKUP(LOWER(F70)&amp;H70,Prices!A:C,3,0))</f>
        <v>22.47</v>
      </c>
      <c r="V70" s="13">
        <f>IF(ISNA(VLOOKUP(LOWER(F70)&amp;H70,Prices!A:C,2,0)),0,VLOOKUP(LOWER(F70)&amp;H70,Prices!A:C,2,0))</f>
        <v>22.47</v>
      </c>
      <c r="W70" s="13">
        <f t="shared" si="32"/>
        <v>1051.8639400000002</v>
      </c>
      <c r="X70" s="13">
        <f>K70*(V70-U70)</f>
        <v>0</v>
      </c>
      <c r="Y70" s="43">
        <f t="shared" si="34"/>
        <v>6.259977027911684E-2</v>
      </c>
      <c r="Z70" s="49" t="s">
        <v>1213</v>
      </c>
      <c r="AA70" s="24"/>
    </row>
    <row r="71" spans="1:27" x14ac:dyDescent="0.15">
      <c r="A71" s="12">
        <v>42691</v>
      </c>
      <c r="B71" s="60">
        <v>0.39930555555555558</v>
      </c>
      <c r="C71" s="13" t="s">
        <v>1128</v>
      </c>
      <c r="D71" s="13" t="s">
        <v>1129</v>
      </c>
      <c r="E71" s="13" t="s">
        <v>1130</v>
      </c>
      <c r="F71" s="13" t="str">
        <f t="shared" si="25"/>
        <v>SZ</v>
      </c>
      <c r="G71" s="13" t="str">
        <f>VLOOKUP(LOWER(F71)&amp;H71,'Current pricing'!A:B,2,0)</f>
        <v>苏 泊 尔</v>
      </c>
      <c r="H71" s="13" t="s">
        <v>1188</v>
      </c>
      <c r="I71" s="13" t="s">
        <v>1207</v>
      </c>
      <c r="J71" s="13" t="s">
        <v>1259</v>
      </c>
      <c r="K71" s="13">
        <v>600</v>
      </c>
      <c r="L71" s="13">
        <v>1</v>
      </c>
      <c r="M71" s="13">
        <v>35.6</v>
      </c>
      <c r="N71" s="13">
        <f t="shared" si="26"/>
        <v>21360</v>
      </c>
      <c r="O71" s="13">
        <f t="shared" si="27"/>
        <v>21360</v>
      </c>
      <c r="P71" s="19">
        <f t="shared" si="28"/>
        <v>0</v>
      </c>
      <c r="Q71" s="19">
        <f t="shared" si="11"/>
        <v>5</v>
      </c>
      <c r="R71" s="13">
        <f t="shared" si="29"/>
        <v>0</v>
      </c>
      <c r="S71" s="19">
        <f t="shared" si="30"/>
        <v>-21365</v>
      </c>
      <c r="T71" s="13">
        <f t="shared" si="31"/>
        <v>-35.608333333333334</v>
      </c>
      <c r="U71" s="13">
        <f>IF(ISNA(VLOOKUP(LOWER(F71)&amp;H71,Prices!A:C,3,0)),0,VLOOKUP(LOWER(F71)&amp;H71,Prices!A:C,3,0))</f>
        <v>39.479999999999997</v>
      </c>
      <c r="V71" s="13">
        <f>IF(ISNA(VLOOKUP(LOWER(F71)&amp;H71,Prices!A:C,2,0)),0,VLOOKUP(LOWER(F71)&amp;H71,Prices!A:C,2,0))</f>
        <v>41.55</v>
      </c>
      <c r="W71" s="19">
        <f t="shared" si="32"/>
        <v>3564.9999999999977</v>
      </c>
      <c r="X71" s="13">
        <f t="shared" si="33"/>
        <v>1242.0000000000002</v>
      </c>
      <c r="Y71" s="43">
        <f t="shared" si="34"/>
        <v>0.16690074906367031</v>
      </c>
      <c r="Z71" s="49"/>
      <c r="AA71" s="24"/>
    </row>
    <row r="72" spans="1:27" x14ac:dyDescent="0.15">
      <c r="A72" s="12">
        <v>42691</v>
      </c>
      <c r="B72" s="60">
        <v>0.39930555555555558</v>
      </c>
      <c r="C72" s="13" t="s">
        <v>1128</v>
      </c>
      <c r="D72" s="13" t="s">
        <v>1129</v>
      </c>
      <c r="E72" s="13" t="s">
        <v>1130</v>
      </c>
      <c r="F72" s="13" t="str">
        <f t="shared" si="25"/>
        <v>SZ</v>
      </c>
      <c r="G72" s="13" t="str">
        <f>VLOOKUP(LOWER(F72)&amp;H72,'Current pricing'!A:B,2,0)</f>
        <v>锡业股份</v>
      </c>
      <c r="H72" s="13" t="s">
        <v>1189</v>
      </c>
      <c r="I72" s="13" t="s">
        <v>1206</v>
      </c>
      <c r="J72" s="13" t="s">
        <v>1219</v>
      </c>
      <c r="K72" s="13">
        <v>-1000</v>
      </c>
      <c r="L72" s="13">
        <v>1</v>
      </c>
      <c r="M72" s="13">
        <v>15.62</v>
      </c>
      <c r="N72" s="13">
        <f t="shared" si="26"/>
        <v>-15620</v>
      </c>
      <c r="O72" s="13">
        <f t="shared" si="27"/>
        <v>15620</v>
      </c>
      <c r="P72" s="19">
        <f t="shared" si="28"/>
        <v>0</v>
      </c>
      <c r="Q72" s="19">
        <f t="shared" si="11"/>
        <v>5</v>
      </c>
      <c r="R72" s="13">
        <f t="shared" si="29"/>
        <v>15.62</v>
      </c>
      <c r="S72" s="19">
        <f t="shared" si="30"/>
        <v>15599.38</v>
      </c>
      <c r="T72" s="13">
        <f t="shared" si="31"/>
        <v>-15.59938</v>
      </c>
      <c r="U72" s="13">
        <f>IF(ISNA(VLOOKUP(LOWER(F72)&amp;H72,Prices!A:C,3,0)),0,VLOOKUP(LOWER(F72)&amp;H72,Prices!A:C,3,0))</f>
        <v>14.17</v>
      </c>
      <c r="V72" s="13">
        <f>IF(ISNA(VLOOKUP(LOWER(F72)&amp;H72,Prices!A:C,2,0)),0,VLOOKUP(LOWER(F72)&amp;H72,Prices!A:C,2,0))</f>
        <v>14.45</v>
      </c>
      <c r="W72" s="13">
        <f t="shared" si="32"/>
        <v>1149.3800000000008</v>
      </c>
      <c r="X72" s="13">
        <f t="shared" si="33"/>
        <v>-279.99999999999937</v>
      </c>
      <c r="Y72" s="43">
        <f t="shared" si="34"/>
        <v>7.3583866837388018E-2</v>
      </c>
      <c r="Z72" s="49"/>
      <c r="AA72" s="24"/>
    </row>
    <row r="73" spans="1:27" x14ac:dyDescent="0.15">
      <c r="A73" s="12">
        <v>42691</v>
      </c>
      <c r="B73" s="60">
        <v>0.39930555555555558</v>
      </c>
      <c r="C73" s="13" t="s">
        <v>1128</v>
      </c>
      <c r="D73" s="13" t="s">
        <v>1129</v>
      </c>
      <c r="E73" s="13" t="s">
        <v>1130</v>
      </c>
      <c r="F73" s="13" t="str">
        <f t="shared" si="25"/>
        <v>SZ</v>
      </c>
      <c r="G73" s="13" t="str">
        <f>VLOOKUP(LOWER(F73)&amp;H73,'Current pricing'!A:B,2,0)</f>
        <v>苏 泊 尔</v>
      </c>
      <c r="H73" s="13" t="s">
        <v>1188</v>
      </c>
      <c r="I73" s="13" t="s">
        <v>1207</v>
      </c>
      <c r="J73" s="13" t="s">
        <v>1259</v>
      </c>
      <c r="K73" s="13">
        <v>500</v>
      </c>
      <c r="L73" s="13">
        <v>1</v>
      </c>
      <c r="M73" s="13">
        <v>35.32</v>
      </c>
      <c r="N73" s="13">
        <f t="shared" si="26"/>
        <v>17660</v>
      </c>
      <c r="O73" s="13">
        <f t="shared" si="27"/>
        <v>17660</v>
      </c>
      <c r="P73" s="19">
        <f t="shared" si="28"/>
        <v>0</v>
      </c>
      <c r="Q73" s="19">
        <f t="shared" si="11"/>
        <v>5</v>
      </c>
      <c r="R73" s="13">
        <f t="shared" si="29"/>
        <v>0</v>
      </c>
      <c r="S73" s="19">
        <f t="shared" si="30"/>
        <v>-17665</v>
      </c>
      <c r="T73" s="13">
        <f t="shared" si="31"/>
        <v>-35.33</v>
      </c>
      <c r="U73" s="13">
        <f>IF(ISNA(VLOOKUP(LOWER(F73)&amp;H73,Prices!A:C,3,0)),0,VLOOKUP(LOWER(F73)&amp;H73,Prices!A:C,3,0))</f>
        <v>39.479999999999997</v>
      </c>
      <c r="V73" s="13">
        <f>IF(ISNA(VLOOKUP(LOWER(F73)&amp;H73,Prices!A:C,2,0)),0,VLOOKUP(LOWER(F73)&amp;H73,Prices!A:C,2,0))</f>
        <v>41.55</v>
      </c>
      <c r="W73" s="19">
        <f t="shared" si="32"/>
        <v>3109.9999999999995</v>
      </c>
      <c r="X73" s="13">
        <f t="shared" si="33"/>
        <v>1035.0000000000002</v>
      </c>
      <c r="Y73" s="43">
        <f t="shared" si="34"/>
        <v>0.17610419026047563</v>
      </c>
      <c r="Z73" s="49"/>
      <c r="AA73" s="24"/>
    </row>
    <row r="74" spans="1:27" x14ac:dyDescent="0.15">
      <c r="A74" s="12">
        <v>42691</v>
      </c>
      <c r="B74" s="60">
        <v>0.39930555555555558</v>
      </c>
      <c r="C74" s="13" t="s">
        <v>1128</v>
      </c>
      <c r="D74" s="13" t="s">
        <v>1129</v>
      </c>
      <c r="E74" s="13" t="s">
        <v>1130</v>
      </c>
      <c r="F74" s="13" t="str">
        <f t="shared" si="25"/>
        <v>SH</v>
      </c>
      <c r="G74" s="13" t="str">
        <f>VLOOKUP(LOWER(F74)&amp;H74,'Current pricing'!A:B,2,0)</f>
        <v>中国交建</v>
      </c>
      <c r="H74" s="13" t="s">
        <v>1190</v>
      </c>
      <c r="I74" s="13" t="s">
        <v>1207</v>
      </c>
      <c r="J74" s="13" t="s">
        <v>1249</v>
      </c>
      <c r="K74" s="13">
        <v>1000</v>
      </c>
      <c r="L74" s="13">
        <v>1</v>
      </c>
      <c r="M74" s="13">
        <v>15.68</v>
      </c>
      <c r="N74" s="13">
        <f t="shared" si="26"/>
        <v>15680</v>
      </c>
      <c r="O74" s="13">
        <f t="shared" si="27"/>
        <v>15680</v>
      </c>
      <c r="P74" s="19">
        <f t="shared" si="28"/>
        <v>0.31360000000000005</v>
      </c>
      <c r="Q74" s="19">
        <f t="shared" si="11"/>
        <v>5</v>
      </c>
      <c r="R74" s="13">
        <f t="shared" si="29"/>
        <v>0</v>
      </c>
      <c r="S74" s="19">
        <f t="shared" si="30"/>
        <v>-15685.313599999999</v>
      </c>
      <c r="T74" s="13">
        <f t="shared" si="31"/>
        <v>-15.685313599999999</v>
      </c>
      <c r="U74" s="13">
        <f>IF(ISNA(VLOOKUP(LOWER(F74)&amp;H74,Prices!A:C,3,0)),0,VLOOKUP(LOWER(F74)&amp;H74,Prices!A:C,3,0))</f>
        <v>15.26</v>
      </c>
      <c r="V74" s="13">
        <f>IF(ISNA(VLOOKUP(LOWER(F74)&amp;H74,Prices!A:C,2,0)),0,VLOOKUP(LOWER(F74)&amp;H74,Prices!A:C,2,0))</f>
        <v>15.05</v>
      </c>
      <c r="W74" s="19">
        <f t="shared" si="32"/>
        <v>-635.31359999999813</v>
      </c>
      <c r="X74" s="13">
        <f t="shared" si="33"/>
        <v>-209.99999999999909</v>
      </c>
      <c r="Y74" s="43">
        <f t="shared" si="34"/>
        <v>-4.0517448979591718E-2</v>
      </c>
      <c r="Z74" s="49"/>
      <c r="AA74" s="24"/>
    </row>
    <row r="75" spans="1:27" x14ac:dyDescent="0.15">
      <c r="A75" s="12">
        <v>42691</v>
      </c>
      <c r="B75" s="60">
        <v>0.39930555555555558</v>
      </c>
      <c r="C75" s="13" t="s">
        <v>1128</v>
      </c>
      <c r="D75" s="13" t="s">
        <v>1129</v>
      </c>
      <c r="E75" s="13" t="s">
        <v>1130</v>
      </c>
      <c r="F75" s="13" t="str">
        <f t="shared" si="25"/>
        <v>SZ</v>
      </c>
      <c r="G75" s="13" t="str">
        <f>VLOOKUP(LOWER(F75)&amp;H75,'Current pricing'!A:B,2,0)</f>
        <v>天神娱乐</v>
      </c>
      <c r="H75" s="13" t="s">
        <v>1191</v>
      </c>
      <c r="I75" s="13" t="s">
        <v>1207</v>
      </c>
      <c r="J75" s="13" t="s">
        <v>1249</v>
      </c>
      <c r="K75" s="13">
        <v>300</v>
      </c>
      <c r="L75" s="13">
        <v>1</v>
      </c>
      <c r="M75" s="13">
        <v>80.17</v>
      </c>
      <c r="N75" s="13">
        <f t="shared" si="26"/>
        <v>24051</v>
      </c>
      <c r="O75" s="13">
        <f t="shared" si="27"/>
        <v>24051</v>
      </c>
      <c r="P75" s="19">
        <f t="shared" si="28"/>
        <v>0</v>
      </c>
      <c r="Q75" s="19">
        <f t="shared" si="11"/>
        <v>5</v>
      </c>
      <c r="R75" s="13">
        <f t="shared" si="29"/>
        <v>0</v>
      </c>
      <c r="S75" s="19">
        <f t="shared" si="30"/>
        <v>-24056</v>
      </c>
      <c r="T75" s="13">
        <f t="shared" si="31"/>
        <v>-80.186666666666667</v>
      </c>
      <c r="U75" s="13">
        <f>IF(ISNA(VLOOKUP(LOWER(F75)&amp;H75,Prices!A:C,3,0)),0,VLOOKUP(LOWER(F75)&amp;H75,Prices!A:C,3,0))</f>
        <v>20.8</v>
      </c>
      <c r="V75" s="13">
        <f>IF(ISNA(VLOOKUP(LOWER(F75)&amp;H75,Prices!A:C,2,0)),0,VLOOKUP(LOWER(F75)&amp;H75,Prices!A:C,2,0))</f>
        <v>20.75</v>
      </c>
      <c r="W75" s="19">
        <f t="shared" si="32"/>
        <v>-17831</v>
      </c>
      <c r="X75" s="13">
        <f t="shared" si="33"/>
        <v>-15.000000000000213</v>
      </c>
      <c r="Y75" s="43">
        <f t="shared" si="34"/>
        <v>-0.74138289468213381</v>
      </c>
      <c r="Z75" s="49" t="s">
        <v>1251</v>
      </c>
      <c r="AA75" s="24"/>
    </row>
    <row r="76" spans="1:27" x14ac:dyDescent="0.15">
      <c r="A76" s="12">
        <v>42691</v>
      </c>
      <c r="B76" s="60">
        <v>0.39930555555555558</v>
      </c>
      <c r="C76" s="13" t="s">
        <v>1128</v>
      </c>
      <c r="D76" s="13" t="s">
        <v>1129</v>
      </c>
      <c r="E76" s="13" t="s">
        <v>1130</v>
      </c>
      <c r="F76" s="13" t="str">
        <f t="shared" si="25"/>
        <v>SH</v>
      </c>
      <c r="G76" s="13" t="str">
        <f>VLOOKUP(LOWER(F76)&amp;H76,'Current pricing'!A:B,2,0)</f>
        <v>华夏幸福</v>
      </c>
      <c r="H76" s="13" t="s">
        <v>1192</v>
      </c>
      <c r="I76" s="13" t="s">
        <v>1207</v>
      </c>
      <c r="J76" s="13" t="s">
        <v>1249</v>
      </c>
      <c r="K76" s="13">
        <v>700</v>
      </c>
      <c r="L76" s="13">
        <v>1</v>
      </c>
      <c r="M76" s="13">
        <v>27.07</v>
      </c>
      <c r="N76" s="13">
        <f t="shared" si="26"/>
        <v>18949</v>
      </c>
      <c r="O76" s="13">
        <f t="shared" si="27"/>
        <v>18949</v>
      </c>
      <c r="P76" s="19">
        <f t="shared" si="28"/>
        <v>0.37898000000000004</v>
      </c>
      <c r="Q76" s="19">
        <f t="shared" si="11"/>
        <v>5</v>
      </c>
      <c r="R76" s="13">
        <f t="shared" si="29"/>
        <v>0</v>
      </c>
      <c r="S76" s="19">
        <f t="shared" si="30"/>
        <v>-18954.378980000001</v>
      </c>
      <c r="T76" s="13">
        <f t="shared" si="31"/>
        <v>-27.07768425714286</v>
      </c>
      <c r="U76" s="13">
        <f>IF(ISNA(VLOOKUP(LOWER(F76)&amp;H76,Prices!A:C,3,0)),0,VLOOKUP(LOWER(F76)&amp;H76,Prices!A:C,3,0))</f>
        <v>30.89</v>
      </c>
      <c r="V76" s="13">
        <f>IF(ISNA(VLOOKUP(LOWER(F76)&amp;H76,Prices!A:C,2,0)),0,VLOOKUP(LOWER(F76)&amp;H76,Prices!A:C,2,0))</f>
        <v>30.53</v>
      </c>
      <c r="W76" s="19">
        <f t="shared" si="32"/>
        <v>2416.6210199999991</v>
      </c>
      <c r="X76" s="13">
        <f t="shared" si="33"/>
        <v>-251.9999999999996</v>
      </c>
      <c r="Y76" s="43">
        <f t="shared" si="34"/>
        <v>0.12753290516649951</v>
      </c>
      <c r="Z76" s="49" t="s">
        <v>1243</v>
      </c>
      <c r="AA76" s="24"/>
    </row>
    <row r="77" spans="1:27" x14ac:dyDescent="0.15">
      <c r="A77" s="12">
        <v>42691</v>
      </c>
      <c r="B77" s="60">
        <v>0.39930555555555558</v>
      </c>
      <c r="C77" s="13" t="s">
        <v>1128</v>
      </c>
      <c r="D77" s="13" t="s">
        <v>1129</v>
      </c>
      <c r="E77" s="13" t="s">
        <v>1130</v>
      </c>
      <c r="F77" s="13" t="str">
        <f t="shared" si="25"/>
        <v>SZ</v>
      </c>
      <c r="G77" s="13" t="str">
        <f>VLOOKUP(LOWER(F77)&amp;H77,'Current pricing'!A:B,2,0)</f>
        <v>欧菲光</v>
      </c>
      <c r="H77" s="13" t="s">
        <v>1193</v>
      </c>
      <c r="I77" s="13" t="s">
        <v>1207</v>
      </c>
      <c r="J77" s="13" t="s">
        <v>1249</v>
      </c>
      <c r="K77" s="13">
        <v>600</v>
      </c>
      <c r="L77" s="13">
        <v>1</v>
      </c>
      <c r="M77" s="13">
        <v>38.340000000000003</v>
      </c>
      <c r="N77" s="13">
        <f t="shared" si="26"/>
        <v>23004.000000000004</v>
      </c>
      <c r="O77" s="13">
        <f t="shared" si="27"/>
        <v>23004.000000000004</v>
      </c>
      <c r="P77" s="19">
        <f t="shared" si="28"/>
        <v>0</v>
      </c>
      <c r="Q77" s="19">
        <f t="shared" ref="Q77:Q140" si="35">IF(I77&lt;&gt;"D",IF(C77="Stock",MAX(ABS(N77*0.0002),5),MAX(ABS(N77*0.0003),5)),0)</f>
        <v>5</v>
      </c>
      <c r="R77" s="13">
        <f t="shared" si="29"/>
        <v>0</v>
      </c>
      <c r="S77" s="19">
        <f t="shared" si="30"/>
        <v>-23009.000000000004</v>
      </c>
      <c r="T77" s="13">
        <f t="shared" si="31"/>
        <v>-38.348333333333336</v>
      </c>
      <c r="U77" s="13">
        <f>IF(ISNA(VLOOKUP(LOWER(F77)&amp;H77,Prices!A:C,3,0)),0,VLOOKUP(LOWER(F77)&amp;H77,Prices!A:C,3,0))</f>
        <v>22.55</v>
      </c>
      <c r="V77" s="13">
        <f>IF(ISNA(VLOOKUP(LOWER(F77)&amp;H77,Prices!A:C,2,0)),0,VLOOKUP(LOWER(F77)&amp;H77,Prices!A:C,2,0))</f>
        <v>22.75</v>
      </c>
      <c r="W77" s="19">
        <f t="shared" si="32"/>
        <v>-9359.0000000000018</v>
      </c>
      <c r="X77" s="13">
        <f t="shared" si="33"/>
        <v>119.99999999999957</v>
      </c>
      <c r="Y77" s="43">
        <f t="shared" si="34"/>
        <v>-0.40684228829768737</v>
      </c>
      <c r="Z77" s="49"/>
      <c r="AA77" s="24"/>
    </row>
    <row r="78" spans="1:27" x14ac:dyDescent="0.15">
      <c r="A78" s="12">
        <v>42691</v>
      </c>
      <c r="B78" s="60">
        <v>0.39930555555555558</v>
      </c>
      <c r="C78" s="13" t="s">
        <v>1128</v>
      </c>
      <c r="D78" s="13" t="s">
        <v>1129</v>
      </c>
      <c r="E78" s="13" t="s">
        <v>1130</v>
      </c>
      <c r="F78" s="13" t="str">
        <f t="shared" si="25"/>
        <v>SH</v>
      </c>
      <c r="G78" s="13" t="str">
        <f>VLOOKUP(LOWER(F78)&amp;H78,'Current pricing'!A:B,2,0)</f>
        <v>中科曙光</v>
      </c>
      <c r="H78" s="13" t="s">
        <v>1194</v>
      </c>
      <c r="I78" s="13" t="s">
        <v>1207</v>
      </c>
      <c r="J78" s="13" t="s">
        <v>1259</v>
      </c>
      <c r="K78" s="13">
        <v>600</v>
      </c>
      <c r="L78" s="13">
        <v>1</v>
      </c>
      <c r="M78" s="13">
        <v>32.1</v>
      </c>
      <c r="N78" s="13">
        <f t="shared" si="26"/>
        <v>19260</v>
      </c>
      <c r="O78" s="13">
        <f t="shared" si="27"/>
        <v>19260</v>
      </c>
      <c r="P78" s="19">
        <f t="shared" si="28"/>
        <v>0.38520000000000004</v>
      </c>
      <c r="Q78" s="19">
        <f t="shared" si="35"/>
        <v>5</v>
      </c>
      <c r="R78" s="13">
        <f t="shared" si="29"/>
        <v>0</v>
      </c>
      <c r="S78" s="19">
        <f t="shared" si="30"/>
        <v>-19265.385200000001</v>
      </c>
      <c r="T78" s="13">
        <f t="shared" si="31"/>
        <v>-32.108975333333333</v>
      </c>
      <c r="U78" s="13">
        <f>IF(ISNA(VLOOKUP(LOWER(F78)&amp;H78,Prices!A:C,3,0)),0,VLOOKUP(LOWER(F78)&amp;H78,Prices!A:C,3,0))</f>
        <v>43.33</v>
      </c>
      <c r="V78" s="13">
        <f>IF(ISNA(VLOOKUP(LOWER(F78)&amp;H78,Prices!A:C,2,0)),0,VLOOKUP(LOWER(F78)&amp;H78,Prices!A:C,2,0))</f>
        <v>44.28</v>
      </c>
      <c r="W78" s="19">
        <f t="shared" si="32"/>
        <v>7302.6148000000003</v>
      </c>
      <c r="X78" s="13">
        <f t="shared" si="33"/>
        <v>570.00000000000171</v>
      </c>
      <c r="Y78" s="43">
        <f t="shared" si="34"/>
        <v>0.37915964693665632</v>
      </c>
      <c r="Z78" s="49" t="s">
        <v>1212</v>
      </c>
      <c r="AA78" s="24"/>
    </row>
    <row r="79" spans="1:27" x14ac:dyDescent="0.15">
      <c r="A79" s="12">
        <v>42691</v>
      </c>
      <c r="B79" s="60">
        <v>0.39930555555555558</v>
      </c>
      <c r="C79" s="13" t="s">
        <v>1128</v>
      </c>
      <c r="D79" s="13" t="s">
        <v>1129</v>
      </c>
      <c r="E79" s="13" t="s">
        <v>1130</v>
      </c>
      <c r="F79" s="13" t="str">
        <f t="shared" si="25"/>
        <v>SH</v>
      </c>
      <c r="G79" s="13" t="str">
        <f>VLOOKUP(LOWER(F79)&amp;H79,'Current pricing'!A:B,2,0)</f>
        <v>锦江股份</v>
      </c>
      <c r="H79" s="13" t="s">
        <v>1195</v>
      </c>
      <c r="I79" s="13" t="s">
        <v>1207</v>
      </c>
      <c r="J79" s="13" t="s">
        <v>1249</v>
      </c>
      <c r="K79" s="13">
        <v>700</v>
      </c>
      <c r="L79" s="13">
        <v>1</v>
      </c>
      <c r="M79" s="13">
        <v>30.75</v>
      </c>
      <c r="N79" s="13">
        <f t="shared" si="26"/>
        <v>21525</v>
      </c>
      <c r="O79" s="13">
        <f t="shared" si="27"/>
        <v>21525</v>
      </c>
      <c r="P79" s="19">
        <f t="shared" si="28"/>
        <v>0.43050000000000005</v>
      </c>
      <c r="Q79" s="19">
        <f t="shared" si="35"/>
        <v>5</v>
      </c>
      <c r="R79" s="13">
        <f t="shared" si="29"/>
        <v>0</v>
      </c>
      <c r="S79" s="19">
        <f t="shared" si="30"/>
        <v>-21530.430499999999</v>
      </c>
      <c r="T79" s="13">
        <f t="shared" si="31"/>
        <v>-30.757757857142856</v>
      </c>
      <c r="U79" s="13">
        <f>IF(ISNA(VLOOKUP(LOWER(F79)&amp;H79,Prices!A:C,3,0)),0,VLOOKUP(LOWER(F79)&amp;H79,Prices!A:C,3,0))</f>
        <v>30.17</v>
      </c>
      <c r="V79" s="13">
        <f>IF(ISNA(VLOOKUP(LOWER(F79)&amp;H79,Prices!A:C,2,0)),0,VLOOKUP(LOWER(F79)&amp;H79,Prices!A:C,2,0))</f>
        <v>31.45</v>
      </c>
      <c r="W79" s="19">
        <f t="shared" si="32"/>
        <v>484.56950000000029</v>
      </c>
      <c r="X79" s="13">
        <f t="shared" si="33"/>
        <v>895.99999999999829</v>
      </c>
      <c r="Y79" s="43">
        <f t="shared" si="34"/>
        <v>2.2511939605110349E-2</v>
      </c>
      <c r="Z79" s="49"/>
      <c r="AA79" s="24"/>
    </row>
    <row r="80" spans="1:27" x14ac:dyDescent="0.15">
      <c r="A80" s="12">
        <v>42691</v>
      </c>
      <c r="B80" s="60">
        <v>0.39930555555555558</v>
      </c>
      <c r="C80" s="13" t="s">
        <v>1128</v>
      </c>
      <c r="D80" s="13" t="s">
        <v>1129</v>
      </c>
      <c r="E80" s="13" t="s">
        <v>1130</v>
      </c>
      <c r="F80" s="13" t="str">
        <f t="shared" si="25"/>
        <v>SZ</v>
      </c>
      <c r="G80" s="13" t="e">
        <f>VLOOKUP(LOWER(F80)&amp;H80,'Current pricing'!A:B,2,0)</f>
        <v>#N/A</v>
      </c>
      <c r="H80" s="13" t="s">
        <v>1196</v>
      </c>
      <c r="I80" s="13" t="s">
        <v>1207</v>
      </c>
      <c r="J80" s="13" t="s">
        <v>1249</v>
      </c>
      <c r="K80" s="13">
        <v>1100</v>
      </c>
      <c r="L80" s="13">
        <v>1</v>
      </c>
      <c r="M80" s="13">
        <v>21.18</v>
      </c>
      <c r="N80" s="13">
        <f t="shared" si="26"/>
        <v>23298</v>
      </c>
      <c r="O80" s="13">
        <f t="shared" si="27"/>
        <v>23298</v>
      </c>
      <c r="P80" s="19">
        <f t="shared" si="28"/>
        <v>0</v>
      </c>
      <c r="Q80" s="19">
        <f t="shared" si="35"/>
        <v>5</v>
      </c>
      <c r="R80" s="13">
        <f t="shared" si="29"/>
        <v>0</v>
      </c>
      <c r="S80" s="19">
        <f t="shared" si="30"/>
        <v>-23303</v>
      </c>
      <c r="T80" s="13">
        <f t="shared" si="31"/>
        <v>-21.184545454545454</v>
      </c>
      <c r="U80" s="13">
        <f>IF(ISNA(VLOOKUP(LOWER(F80)&amp;H80,Prices!A:C,3,0)),0,VLOOKUP(LOWER(F80)&amp;H80,Prices!A:C,3,0))</f>
        <v>0</v>
      </c>
      <c r="V80" s="13">
        <f>IF(ISNA(VLOOKUP(LOWER(F80)&amp;H80,Prices!A:C,2,0)),0,VLOOKUP(LOWER(F80)&amp;H80,Prices!A:C,2,0))</f>
        <v>0</v>
      </c>
      <c r="W80" s="19">
        <f t="shared" si="32"/>
        <v>-23303</v>
      </c>
      <c r="X80" s="13">
        <f t="shared" si="33"/>
        <v>0</v>
      </c>
      <c r="Y80" s="43">
        <f t="shared" si="34"/>
        <v>-1.0002146106961971</v>
      </c>
      <c r="Z80" s="49"/>
      <c r="AA80" s="24"/>
    </row>
    <row r="81" spans="1:27" ht="67.5" x14ac:dyDescent="0.15">
      <c r="A81" s="12">
        <v>42691</v>
      </c>
      <c r="B81" s="60">
        <v>0.39930555555555558</v>
      </c>
      <c r="C81" s="13" t="s">
        <v>1128</v>
      </c>
      <c r="D81" s="13" t="s">
        <v>1129</v>
      </c>
      <c r="E81" s="13" t="s">
        <v>1130</v>
      </c>
      <c r="F81" s="13" t="str">
        <f t="shared" si="25"/>
        <v>SH</v>
      </c>
      <c r="G81" s="13" t="str">
        <f>VLOOKUP(LOWER(F81)&amp;H81,'Current pricing'!A:B,2,0)</f>
        <v>保千里</v>
      </c>
      <c r="H81" s="13" t="s">
        <v>1197</v>
      </c>
      <c r="I81" s="13" t="s">
        <v>1207</v>
      </c>
      <c r="J81" s="13" t="s">
        <v>1249</v>
      </c>
      <c r="K81" s="13">
        <v>1000</v>
      </c>
      <c r="L81" s="13">
        <v>1</v>
      </c>
      <c r="M81" s="13">
        <v>15.69</v>
      </c>
      <c r="N81" s="13">
        <f t="shared" si="26"/>
        <v>15690</v>
      </c>
      <c r="O81" s="13">
        <f t="shared" si="27"/>
        <v>15690</v>
      </c>
      <c r="P81" s="19">
        <f t="shared" si="28"/>
        <v>0.31380000000000002</v>
      </c>
      <c r="Q81" s="19">
        <f t="shared" si="35"/>
        <v>5</v>
      </c>
      <c r="R81" s="13">
        <f t="shared" si="29"/>
        <v>0</v>
      </c>
      <c r="S81" s="19">
        <f t="shared" si="30"/>
        <v>-15695.3138</v>
      </c>
      <c r="T81" s="13">
        <f t="shared" si="31"/>
        <v>-15.695313799999999</v>
      </c>
      <c r="U81" s="13">
        <f>IF(ISNA(VLOOKUP(LOWER(F81)&amp;H81,Prices!A:C,3,0)),0,VLOOKUP(LOWER(F81)&amp;H81,Prices!A:C,3,0))</f>
        <v>10.39</v>
      </c>
      <c r="V81" s="13">
        <f>IF(ISNA(VLOOKUP(LOWER(F81)&amp;H81,Prices!A:C,2,0)),0,VLOOKUP(LOWER(F81)&amp;H81,Prices!A:C,2,0))</f>
        <v>10.39</v>
      </c>
      <c r="W81" s="19">
        <f t="shared" si="32"/>
        <v>-5305.313799999999</v>
      </c>
      <c r="X81" s="13">
        <f t="shared" si="33"/>
        <v>0</v>
      </c>
      <c r="Y81" s="43">
        <f t="shared" si="34"/>
        <v>-0.33813344805608664</v>
      </c>
      <c r="Z81" s="49" t="s">
        <v>1235</v>
      </c>
      <c r="AA81" s="24"/>
    </row>
    <row r="82" spans="1:27" x14ac:dyDescent="0.15">
      <c r="A82" s="12">
        <v>42691</v>
      </c>
      <c r="B82" s="60">
        <v>0.39930555555555558</v>
      </c>
      <c r="C82" s="13" t="s">
        <v>1128</v>
      </c>
      <c r="D82" s="13" t="s">
        <v>1129</v>
      </c>
      <c r="E82" s="13" t="s">
        <v>1130</v>
      </c>
      <c r="F82" s="13" t="str">
        <f t="shared" si="25"/>
        <v>SZ</v>
      </c>
      <c r="G82" s="13" t="str">
        <f>VLOOKUP(LOWER(F82)&amp;H82,'Current pricing'!A:B,2,0)</f>
        <v>怡 亚 通</v>
      </c>
      <c r="H82" s="13" t="s">
        <v>1198</v>
      </c>
      <c r="I82" s="13" t="s">
        <v>1207</v>
      </c>
      <c r="J82" s="13" t="s">
        <v>1249</v>
      </c>
      <c r="K82" s="13">
        <v>1600</v>
      </c>
      <c r="L82" s="13">
        <v>1</v>
      </c>
      <c r="M82" s="13">
        <v>12.57</v>
      </c>
      <c r="N82" s="13">
        <f t="shared" si="26"/>
        <v>20112</v>
      </c>
      <c r="O82" s="13">
        <f t="shared" si="27"/>
        <v>20112</v>
      </c>
      <c r="P82" s="19">
        <f t="shared" si="28"/>
        <v>0</v>
      </c>
      <c r="Q82" s="19">
        <f t="shared" si="35"/>
        <v>5</v>
      </c>
      <c r="R82" s="13">
        <f t="shared" si="29"/>
        <v>0</v>
      </c>
      <c r="S82" s="19">
        <f t="shared" si="30"/>
        <v>-20117</v>
      </c>
      <c r="T82" s="13">
        <f t="shared" si="31"/>
        <v>-12.573124999999999</v>
      </c>
      <c r="U82" s="13">
        <f>IF(ISNA(VLOOKUP(LOWER(F82)&amp;H82,Prices!A:C,3,0)),0,VLOOKUP(LOWER(F82)&amp;H82,Prices!A:C,3,0))</f>
        <v>8.31</v>
      </c>
      <c r="V82" s="13">
        <f>IF(ISNA(VLOOKUP(LOWER(F82)&amp;H82,Prices!A:C,2,0)),0,VLOOKUP(LOWER(F82)&amp;H82,Prices!A:C,2,0))</f>
        <v>8.49</v>
      </c>
      <c r="W82" s="19">
        <f t="shared" si="32"/>
        <v>-6532.9999999999982</v>
      </c>
      <c r="X82" s="13">
        <f t="shared" si="33"/>
        <v>287.99999999999955</v>
      </c>
      <c r="Y82" s="43">
        <f t="shared" si="34"/>
        <v>-0.32483094669848839</v>
      </c>
      <c r="Z82" s="49"/>
      <c r="AA82" s="24"/>
    </row>
    <row r="83" spans="1:27" ht="67.5" x14ac:dyDescent="0.15">
      <c r="A83" s="12">
        <v>42691</v>
      </c>
      <c r="B83" s="60">
        <v>0.39930555555555558</v>
      </c>
      <c r="C83" s="13" t="s">
        <v>1128</v>
      </c>
      <c r="D83" s="13" t="s">
        <v>1129</v>
      </c>
      <c r="E83" s="13" t="s">
        <v>1130</v>
      </c>
      <c r="F83" s="13" t="str">
        <f t="shared" si="25"/>
        <v>SZ</v>
      </c>
      <c r="G83" s="13" t="str">
        <f>VLOOKUP(LOWER(F83)&amp;H83,'Current pricing'!A:B,2,0)</f>
        <v>国轩高科</v>
      </c>
      <c r="H83" s="13" t="s">
        <v>1199</v>
      </c>
      <c r="I83" s="13" t="s">
        <v>1207</v>
      </c>
      <c r="J83" s="13" t="s">
        <v>1270</v>
      </c>
      <c r="K83" s="13">
        <v>600</v>
      </c>
      <c r="L83" s="13">
        <v>1</v>
      </c>
      <c r="M83" s="13">
        <v>34.130000000000003</v>
      </c>
      <c r="N83" s="13">
        <f t="shared" si="26"/>
        <v>20478</v>
      </c>
      <c r="O83" s="13">
        <f t="shared" si="27"/>
        <v>20478</v>
      </c>
      <c r="P83" s="19">
        <f t="shared" si="28"/>
        <v>0</v>
      </c>
      <c r="Q83" s="19">
        <f t="shared" si="35"/>
        <v>5</v>
      </c>
      <c r="R83" s="13">
        <f t="shared" si="29"/>
        <v>0</v>
      </c>
      <c r="S83" s="19">
        <f t="shared" si="30"/>
        <v>-20483</v>
      </c>
      <c r="T83" s="13">
        <f t="shared" si="31"/>
        <v>-34.138333333333335</v>
      </c>
      <c r="U83" s="13">
        <f>IF(ISNA(VLOOKUP(LOWER(F83)&amp;H83,Prices!A:C,3,0)),0,VLOOKUP(LOWER(F83)&amp;H83,Prices!A:C,3,0))</f>
        <v>29.65</v>
      </c>
      <c r="V83" s="13">
        <f>IF(ISNA(VLOOKUP(LOWER(F83)&amp;H83,Prices!A:C,2,0)),0,VLOOKUP(LOWER(F83)&amp;H83,Prices!A:C,2,0))</f>
        <v>29.85</v>
      </c>
      <c r="W83" s="19">
        <f t="shared" si="32"/>
        <v>-2573.0000000000005</v>
      </c>
      <c r="X83" s="13">
        <f t="shared" si="33"/>
        <v>120.00000000000171</v>
      </c>
      <c r="Y83" s="43">
        <f t="shared" si="34"/>
        <v>-0.12564703584334411</v>
      </c>
      <c r="Z83" s="49" t="s">
        <v>1239</v>
      </c>
      <c r="AA83" s="24"/>
    </row>
    <row r="84" spans="1:27" x14ac:dyDescent="0.15">
      <c r="A84" s="12">
        <v>42691</v>
      </c>
      <c r="B84" s="60">
        <v>0.39930555555555558</v>
      </c>
      <c r="C84" s="13" t="s">
        <v>1128</v>
      </c>
      <c r="D84" s="13" t="s">
        <v>1129</v>
      </c>
      <c r="E84" s="13" t="s">
        <v>1130</v>
      </c>
      <c r="F84" s="13" t="str">
        <f t="shared" si="25"/>
        <v>SZ</v>
      </c>
      <c r="G84" s="13" t="str">
        <f>VLOOKUP(LOWER(F84)&amp;H84,'Current pricing'!A:B,2,0)</f>
        <v>科大讯飞</v>
      </c>
      <c r="H84" s="13" t="s">
        <v>1200</v>
      </c>
      <c r="I84" s="13" t="s">
        <v>1207</v>
      </c>
      <c r="J84" s="13" t="s">
        <v>1249</v>
      </c>
      <c r="K84" s="13">
        <v>600</v>
      </c>
      <c r="L84" s="13">
        <v>1</v>
      </c>
      <c r="M84" s="13">
        <v>30.07</v>
      </c>
      <c r="N84" s="13">
        <f t="shared" si="26"/>
        <v>18042</v>
      </c>
      <c r="O84" s="13">
        <f t="shared" si="27"/>
        <v>18042</v>
      </c>
      <c r="P84" s="19">
        <f t="shared" si="28"/>
        <v>0</v>
      </c>
      <c r="Q84" s="19">
        <f t="shared" si="35"/>
        <v>5</v>
      </c>
      <c r="R84" s="13">
        <f t="shared" si="29"/>
        <v>0</v>
      </c>
      <c r="S84" s="19">
        <f t="shared" si="30"/>
        <v>-18047</v>
      </c>
      <c r="T84" s="13">
        <f t="shared" si="31"/>
        <v>-30.078333333333333</v>
      </c>
      <c r="U84" s="13">
        <f>IF(ISNA(VLOOKUP(LOWER(F84)&amp;H84,Prices!A:C,3,0)),0,VLOOKUP(LOWER(F84)&amp;H84,Prices!A:C,3,0))</f>
        <v>57</v>
      </c>
      <c r="V84" s="13">
        <f>IF(ISNA(VLOOKUP(LOWER(F84)&amp;H84,Prices!A:C,2,0)),0,VLOOKUP(LOWER(F84)&amp;H84,Prices!A:C,2,0))</f>
        <v>57.37</v>
      </c>
      <c r="W84" s="19">
        <f t="shared" si="32"/>
        <v>16374.999999999998</v>
      </c>
      <c r="X84" s="13">
        <f t="shared" si="33"/>
        <v>221.99999999999847</v>
      </c>
      <c r="Y84" s="43">
        <f t="shared" si="34"/>
        <v>0.90760447843919734</v>
      </c>
      <c r="Z84" s="49"/>
      <c r="AA84" s="24"/>
    </row>
    <row r="85" spans="1:27" x14ac:dyDescent="0.15">
      <c r="A85" s="12">
        <v>42691</v>
      </c>
      <c r="B85" s="60">
        <v>0.39930555555555558</v>
      </c>
      <c r="C85" s="13" t="s">
        <v>1128</v>
      </c>
      <c r="D85" s="13" t="s">
        <v>1129</v>
      </c>
      <c r="E85" s="13" t="s">
        <v>1130</v>
      </c>
      <c r="F85" s="13" t="str">
        <f t="shared" si="25"/>
        <v>SH</v>
      </c>
      <c r="G85" s="13" t="str">
        <f>VLOOKUP(LOWER(F85)&amp;H85,'Current pricing'!A:B,2,0)</f>
        <v>XD巨化股</v>
      </c>
      <c r="H85" s="13" t="s">
        <v>1201</v>
      </c>
      <c r="I85" s="13" t="s">
        <v>1207</v>
      </c>
      <c r="J85" s="13" t="s">
        <v>1249</v>
      </c>
      <c r="K85" s="13">
        <v>1200</v>
      </c>
      <c r="L85" s="13">
        <v>1</v>
      </c>
      <c r="M85" s="13">
        <v>11.15</v>
      </c>
      <c r="N85" s="13">
        <f t="shared" si="26"/>
        <v>13380</v>
      </c>
      <c r="O85" s="13">
        <f t="shared" si="27"/>
        <v>13380</v>
      </c>
      <c r="P85" s="19">
        <f t="shared" si="28"/>
        <v>0.2676</v>
      </c>
      <c r="Q85" s="19">
        <f t="shared" si="35"/>
        <v>5</v>
      </c>
      <c r="R85" s="13">
        <f t="shared" si="29"/>
        <v>0</v>
      </c>
      <c r="S85" s="19">
        <f t="shared" si="30"/>
        <v>-13385.267599999999</v>
      </c>
      <c r="T85" s="13">
        <f t="shared" si="31"/>
        <v>-11.154389666666667</v>
      </c>
      <c r="U85" s="13">
        <f>IF(ISNA(VLOOKUP(LOWER(F85)&amp;H85,Prices!A:C,3,0)),0,VLOOKUP(LOWER(F85)&amp;H85,Prices!A:C,3,0))</f>
        <v>11.1</v>
      </c>
      <c r="V85" s="13">
        <f>IF(ISNA(VLOOKUP(LOWER(F85)&amp;H85,Prices!A:C,2,0)),0,VLOOKUP(LOWER(F85)&amp;H85,Prices!A:C,2,0))</f>
        <v>11.25</v>
      </c>
      <c r="W85" s="19">
        <f t="shared" si="32"/>
        <v>114.73239999999976</v>
      </c>
      <c r="X85" s="13">
        <f t="shared" si="33"/>
        <v>180.00000000000043</v>
      </c>
      <c r="Y85" s="43">
        <f t="shared" si="34"/>
        <v>8.574917787742881E-3</v>
      </c>
      <c r="Z85" s="49" t="s">
        <v>1244</v>
      </c>
      <c r="AA85" s="24"/>
    </row>
    <row r="86" spans="1:27" x14ac:dyDescent="0.15">
      <c r="A86" s="12">
        <v>42691</v>
      </c>
      <c r="B86" s="60">
        <v>0.39930555555555558</v>
      </c>
      <c r="C86" s="13" t="s">
        <v>1128</v>
      </c>
      <c r="D86" s="13" t="s">
        <v>1129</v>
      </c>
      <c r="E86" s="13" t="s">
        <v>1130</v>
      </c>
      <c r="F86" s="13" t="str">
        <f t="shared" si="25"/>
        <v>SZ</v>
      </c>
      <c r="G86" s="13" t="str">
        <f>VLOOKUP(LOWER(F86)&amp;H86,'Current pricing'!A:B,2,0)</f>
        <v>潍柴动力</v>
      </c>
      <c r="H86" s="13" t="s">
        <v>1180</v>
      </c>
      <c r="I86" s="13" t="s">
        <v>1206</v>
      </c>
      <c r="J86" s="13" t="s">
        <v>1219</v>
      </c>
      <c r="K86" s="13">
        <v>-1000</v>
      </c>
      <c r="L86" s="13">
        <v>1</v>
      </c>
      <c r="M86" s="13">
        <v>10.14</v>
      </c>
      <c r="N86" s="13">
        <f t="shared" si="26"/>
        <v>-10140</v>
      </c>
      <c r="O86" s="13">
        <f t="shared" si="27"/>
        <v>10140</v>
      </c>
      <c r="P86" s="19">
        <f t="shared" si="28"/>
        <v>0</v>
      </c>
      <c r="Q86" s="19">
        <f t="shared" si="35"/>
        <v>5</v>
      </c>
      <c r="R86" s="13">
        <f t="shared" si="29"/>
        <v>10.14</v>
      </c>
      <c r="S86" s="19">
        <f t="shared" si="30"/>
        <v>10124.86</v>
      </c>
      <c r="T86" s="13">
        <f t="shared" si="31"/>
        <v>-10.12486</v>
      </c>
      <c r="U86" s="13">
        <f>IF(ISNA(VLOOKUP(LOWER(F86)&amp;H86,Prices!A:C,3,0)),0,VLOOKUP(LOWER(F86)&amp;H86,Prices!A:C,3,0))</f>
        <v>8.24</v>
      </c>
      <c r="V86" s="13">
        <f>IF(ISNA(VLOOKUP(LOWER(F86)&amp;H86,Prices!A:C,2,0)),0,VLOOKUP(LOWER(F86)&amp;H86,Prices!A:C,2,0))</f>
        <v>8.8000000000000007</v>
      </c>
      <c r="W86" s="13">
        <f t="shared" si="32"/>
        <v>1324.8599999999992</v>
      </c>
      <c r="X86" s="13">
        <f t="shared" si="33"/>
        <v>-560.00000000000045</v>
      </c>
      <c r="Y86" s="43">
        <f t="shared" si="34"/>
        <v>0.13065680473372773</v>
      </c>
      <c r="Z86" s="49"/>
      <c r="AA86" s="24"/>
    </row>
    <row r="87" spans="1:27" x14ac:dyDescent="0.15">
      <c r="A87" s="12">
        <v>42691</v>
      </c>
      <c r="B87" s="60">
        <v>0.39930555555555558</v>
      </c>
      <c r="C87" s="13" t="s">
        <v>1128</v>
      </c>
      <c r="D87" s="13" t="s">
        <v>1129</v>
      </c>
      <c r="E87" s="13" t="s">
        <v>1130</v>
      </c>
      <c r="F87" s="13" t="str">
        <f t="shared" si="25"/>
        <v>SH</v>
      </c>
      <c r="G87" s="13" t="str">
        <f>VLOOKUP(LOWER(F87)&amp;H87,'Current pricing'!A:B,2,0)</f>
        <v>航发动力</v>
      </c>
      <c r="H87" s="13" t="s">
        <v>1202</v>
      </c>
      <c r="I87" s="13" t="s">
        <v>1207</v>
      </c>
      <c r="J87" s="13" t="s">
        <v>1249</v>
      </c>
      <c r="K87" s="13">
        <v>300</v>
      </c>
      <c r="L87" s="13">
        <v>1</v>
      </c>
      <c r="M87" s="13">
        <v>34.450000000000003</v>
      </c>
      <c r="N87" s="13">
        <f t="shared" si="26"/>
        <v>10335</v>
      </c>
      <c r="O87" s="13">
        <f t="shared" si="27"/>
        <v>10335</v>
      </c>
      <c r="P87" s="19">
        <f t="shared" si="28"/>
        <v>0.20670000000000002</v>
      </c>
      <c r="Q87" s="19">
        <f t="shared" si="35"/>
        <v>5</v>
      </c>
      <c r="R87" s="13">
        <f t="shared" si="29"/>
        <v>0</v>
      </c>
      <c r="S87" s="19">
        <f t="shared" si="30"/>
        <v>-10340.206700000001</v>
      </c>
      <c r="T87" s="13">
        <f t="shared" si="31"/>
        <v>-34.46735566666667</v>
      </c>
      <c r="U87" s="13">
        <f>IF(ISNA(VLOOKUP(LOWER(F87)&amp;H87,Prices!A:C,3,0)),0,VLOOKUP(LOWER(F87)&amp;H87,Prices!A:C,3,0))</f>
        <v>29.15</v>
      </c>
      <c r="V87" s="13">
        <f>IF(ISNA(VLOOKUP(LOWER(F87)&amp;H87,Prices!A:C,2,0)),0,VLOOKUP(LOWER(F87)&amp;H87,Prices!A:C,2,0))</f>
        <v>29.49</v>
      </c>
      <c r="W87" s="19">
        <f t="shared" si="32"/>
        <v>-1493.2067000000013</v>
      </c>
      <c r="X87" s="13">
        <f t="shared" si="33"/>
        <v>101.99999999999996</v>
      </c>
      <c r="Y87" s="43">
        <f t="shared" si="34"/>
        <v>-0.14448057087566535</v>
      </c>
      <c r="Z87" s="49"/>
      <c r="AA87" s="24"/>
    </row>
    <row r="88" spans="1:27" x14ac:dyDescent="0.15">
      <c r="A88" s="12">
        <v>42691</v>
      </c>
      <c r="B88" s="60">
        <v>0.39930555555555558</v>
      </c>
      <c r="C88" s="13" t="s">
        <v>1128</v>
      </c>
      <c r="D88" s="13" t="s">
        <v>1129</v>
      </c>
      <c r="E88" s="13" t="s">
        <v>1130</v>
      </c>
      <c r="F88" s="13" t="str">
        <f t="shared" si="25"/>
        <v>SZ</v>
      </c>
      <c r="G88" s="13" t="str">
        <f>VLOOKUP(LOWER(F88)&amp;H88,'Current pricing'!A:B,2,0)</f>
        <v>潍柴动力</v>
      </c>
      <c r="H88" s="13" t="s">
        <v>1180</v>
      </c>
      <c r="I88" s="13" t="s">
        <v>1206</v>
      </c>
      <c r="J88" s="13" t="s">
        <v>1219</v>
      </c>
      <c r="K88" s="13">
        <v>-1000</v>
      </c>
      <c r="L88" s="13">
        <v>1</v>
      </c>
      <c r="M88" s="13">
        <v>10.14</v>
      </c>
      <c r="N88" s="13">
        <f t="shared" si="26"/>
        <v>-10140</v>
      </c>
      <c r="O88" s="13">
        <f t="shared" si="27"/>
        <v>10140</v>
      </c>
      <c r="P88" s="19">
        <f t="shared" si="28"/>
        <v>0</v>
      </c>
      <c r="Q88" s="19">
        <f t="shared" si="35"/>
        <v>5</v>
      </c>
      <c r="R88" s="13">
        <f t="shared" si="29"/>
        <v>10.14</v>
      </c>
      <c r="S88" s="19">
        <f t="shared" si="30"/>
        <v>10124.86</v>
      </c>
      <c r="T88" s="13">
        <f t="shared" si="31"/>
        <v>-10.12486</v>
      </c>
      <c r="U88" s="13">
        <f>IF(ISNA(VLOOKUP(LOWER(F88)&amp;H88,Prices!A:C,3,0)),0,VLOOKUP(LOWER(F88)&amp;H88,Prices!A:C,3,0))</f>
        <v>8.24</v>
      </c>
      <c r="V88" s="13">
        <f>IF(ISNA(VLOOKUP(LOWER(F88)&amp;H88,Prices!A:C,2,0)),0,VLOOKUP(LOWER(F88)&amp;H88,Prices!A:C,2,0))</f>
        <v>8.8000000000000007</v>
      </c>
      <c r="W88" s="13">
        <f t="shared" si="32"/>
        <v>1324.8599999999992</v>
      </c>
      <c r="X88" s="13">
        <f t="shared" si="33"/>
        <v>-560.00000000000045</v>
      </c>
      <c r="Y88" s="43">
        <f t="shared" si="34"/>
        <v>0.13065680473372773</v>
      </c>
      <c r="Z88" s="49"/>
      <c r="AA88" s="24"/>
    </row>
    <row r="89" spans="1:27" x14ac:dyDescent="0.15">
      <c r="A89" s="12">
        <v>42691</v>
      </c>
      <c r="B89" s="60">
        <v>0.39930555555555558</v>
      </c>
      <c r="C89" s="13" t="s">
        <v>1128</v>
      </c>
      <c r="D89" s="13" t="s">
        <v>1129</v>
      </c>
      <c r="E89" s="13" t="s">
        <v>1130</v>
      </c>
      <c r="F89" s="13" t="str">
        <f t="shared" si="25"/>
        <v>SZ</v>
      </c>
      <c r="G89" s="13" t="str">
        <f>VLOOKUP(LOWER(F89)&amp;H89,'Current pricing'!A:B,2,0)</f>
        <v>潍柴动力</v>
      </c>
      <c r="H89" s="13" t="s">
        <v>1180</v>
      </c>
      <c r="I89" s="13" t="s">
        <v>1206</v>
      </c>
      <c r="J89" s="13" t="s">
        <v>1219</v>
      </c>
      <c r="K89" s="13">
        <v>-1000</v>
      </c>
      <c r="L89" s="13">
        <v>1</v>
      </c>
      <c r="M89" s="13">
        <v>10.14</v>
      </c>
      <c r="N89" s="13">
        <f t="shared" si="26"/>
        <v>-10140</v>
      </c>
      <c r="O89" s="13">
        <f t="shared" si="27"/>
        <v>10140</v>
      </c>
      <c r="P89" s="19">
        <f t="shared" si="28"/>
        <v>0</v>
      </c>
      <c r="Q89" s="19">
        <f t="shared" si="35"/>
        <v>5</v>
      </c>
      <c r="R89" s="13">
        <f t="shared" si="29"/>
        <v>10.14</v>
      </c>
      <c r="S89" s="19">
        <f t="shared" si="30"/>
        <v>10124.86</v>
      </c>
      <c r="T89" s="13">
        <f t="shared" si="31"/>
        <v>-10.12486</v>
      </c>
      <c r="U89" s="13">
        <f>IF(ISNA(VLOOKUP(LOWER(F89)&amp;H89,Prices!A:C,3,0)),0,VLOOKUP(LOWER(F89)&amp;H89,Prices!A:C,3,0))</f>
        <v>8.24</v>
      </c>
      <c r="V89" s="13">
        <f>IF(ISNA(VLOOKUP(LOWER(F89)&amp;H89,Prices!A:C,2,0)),0,VLOOKUP(LOWER(F89)&amp;H89,Prices!A:C,2,0))</f>
        <v>8.8000000000000007</v>
      </c>
      <c r="W89" s="13">
        <f t="shared" si="32"/>
        <v>1324.8599999999992</v>
      </c>
      <c r="X89" s="13">
        <f t="shared" si="33"/>
        <v>-560.00000000000045</v>
      </c>
      <c r="Y89" s="43">
        <f t="shared" si="34"/>
        <v>0.13065680473372773</v>
      </c>
      <c r="Z89" s="49"/>
      <c r="AA89" s="24"/>
    </row>
    <row r="90" spans="1:27" x14ac:dyDescent="0.15">
      <c r="A90" s="12">
        <v>42691</v>
      </c>
      <c r="B90" s="60">
        <v>0.39930555555555558</v>
      </c>
      <c r="C90" s="13" t="s">
        <v>1128</v>
      </c>
      <c r="D90" s="13" t="s">
        <v>1129</v>
      </c>
      <c r="E90" s="13" t="s">
        <v>1130</v>
      </c>
      <c r="F90" s="13" t="str">
        <f t="shared" si="25"/>
        <v>SZ</v>
      </c>
      <c r="G90" s="13" t="str">
        <f>VLOOKUP(LOWER(F90)&amp;H90,'Current pricing'!A:B,2,0)</f>
        <v>美的集团</v>
      </c>
      <c r="H90" s="13" t="s">
        <v>1203</v>
      </c>
      <c r="I90" s="13" t="s">
        <v>1206</v>
      </c>
      <c r="J90" s="13" t="s">
        <v>1219</v>
      </c>
      <c r="K90" s="13">
        <v>-1000</v>
      </c>
      <c r="L90" s="13">
        <v>1</v>
      </c>
      <c r="M90" s="13">
        <v>26.98</v>
      </c>
      <c r="N90" s="13">
        <f t="shared" si="26"/>
        <v>-26980</v>
      </c>
      <c r="O90" s="13">
        <f t="shared" si="27"/>
        <v>26980</v>
      </c>
      <c r="P90" s="19">
        <f t="shared" si="28"/>
        <v>0</v>
      </c>
      <c r="Q90" s="19">
        <f t="shared" si="35"/>
        <v>5.3959999999999999</v>
      </c>
      <c r="R90" s="13">
        <f t="shared" si="29"/>
        <v>26.98</v>
      </c>
      <c r="S90" s="19">
        <f t="shared" si="30"/>
        <v>26947.624</v>
      </c>
      <c r="T90" s="13">
        <f t="shared" si="31"/>
        <v>-26.947624000000001</v>
      </c>
      <c r="U90" s="13">
        <f>IF(ISNA(VLOOKUP(LOWER(F90)&amp;H90,Prices!A:C,3,0)),0,VLOOKUP(LOWER(F90)&amp;H90,Prices!A:C,3,0))</f>
        <v>50.65</v>
      </c>
      <c r="V90" s="13">
        <f>IF(ISNA(VLOOKUP(LOWER(F90)&amp;H90,Prices!A:C,2,0)),0,VLOOKUP(LOWER(F90)&amp;H90,Prices!A:C,2,0))</f>
        <v>52.69</v>
      </c>
      <c r="W90" s="13">
        <f t="shared" si="32"/>
        <v>-25742.375999999997</v>
      </c>
      <c r="X90" s="13">
        <f t="shared" si="33"/>
        <v>-2039.9999999999991</v>
      </c>
      <c r="Y90" s="43">
        <f t="shared" si="34"/>
        <v>-0.95412809488509998</v>
      </c>
      <c r="Z90" s="49"/>
      <c r="AA90" s="24"/>
    </row>
    <row r="91" spans="1:27" x14ac:dyDescent="0.15">
      <c r="A91" s="12">
        <v>42691</v>
      </c>
      <c r="B91" s="60">
        <v>0.39930555555555558</v>
      </c>
      <c r="C91" s="13" t="s">
        <v>1128</v>
      </c>
      <c r="D91" s="13" t="s">
        <v>1129</v>
      </c>
      <c r="E91" s="13" t="s">
        <v>1130</v>
      </c>
      <c r="F91" s="13" t="str">
        <f t="shared" si="25"/>
        <v>SH</v>
      </c>
      <c r="G91" s="13" t="str">
        <f>VLOOKUP(LOWER(F91)&amp;H91,'Current pricing'!A:B,2,0)</f>
        <v>华泰证券</v>
      </c>
      <c r="H91" s="13" t="s">
        <v>1182</v>
      </c>
      <c r="I91" s="13" t="s">
        <v>1206</v>
      </c>
      <c r="J91" s="13" t="s">
        <v>1219</v>
      </c>
      <c r="K91" s="13">
        <v>-600</v>
      </c>
      <c r="L91" s="13">
        <v>1</v>
      </c>
      <c r="M91" s="13">
        <v>20.84</v>
      </c>
      <c r="N91" s="13">
        <f t="shared" si="26"/>
        <v>-12504</v>
      </c>
      <c r="O91" s="13">
        <f t="shared" si="27"/>
        <v>12504</v>
      </c>
      <c r="P91" s="19">
        <f t="shared" si="28"/>
        <v>0.25008000000000002</v>
      </c>
      <c r="Q91" s="19">
        <f t="shared" si="35"/>
        <v>5</v>
      </c>
      <c r="R91" s="13">
        <f t="shared" si="29"/>
        <v>12.5</v>
      </c>
      <c r="S91" s="19">
        <f t="shared" si="30"/>
        <v>12486.24992</v>
      </c>
      <c r="T91" s="13">
        <f t="shared" si="31"/>
        <v>-20.810416533333335</v>
      </c>
      <c r="U91" s="13">
        <f>IF(ISNA(VLOOKUP(LOWER(F91)&amp;H91,Prices!A:C,3,0)),0,VLOOKUP(LOWER(F91)&amp;H91,Prices!A:C,3,0))</f>
        <v>19.399999999999999</v>
      </c>
      <c r="V91" s="13">
        <f>IF(ISNA(VLOOKUP(LOWER(F91)&amp;H91,Prices!A:C,2,0)),0,VLOOKUP(LOWER(F91)&amp;H91,Prices!A:C,2,0))</f>
        <v>19.23</v>
      </c>
      <c r="W91" s="13">
        <f t="shared" si="32"/>
        <v>948.24992000000066</v>
      </c>
      <c r="X91" s="13">
        <f t="shared" si="33"/>
        <v>101.99999999999889</v>
      </c>
      <c r="Y91" s="43">
        <f t="shared" si="34"/>
        <v>7.5835726167626419E-2</v>
      </c>
      <c r="Z91" s="49"/>
      <c r="AA91" s="24"/>
    </row>
    <row r="92" spans="1:27" x14ac:dyDescent="0.15">
      <c r="A92" s="12">
        <v>42691</v>
      </c>
      <c r="B92" s="60">
        <v>0.39930555555555558</v>
      </c>
      <c r="C92" s="13" t="s">
        <v>1128</v>
      </c>
      <c r="D92" s="13" t="s">
        <v>1129</v>
      </c>
      <c r="E92" s="13" t="s">
        <v>1130</v>
      </c>
      <c r="F92" s="13" t="str">
        <f t="shared" si="25"/>
        <v>SH</v>
      </c>
      <c r="G92" s="13" t="str">
        <f>VLOOKUP(LOWER(F92)&amp;H92,'Current pricing'!A:B,2,0)</f>
        <v>南方航空</v>
      </c>
      <c r="H92" s="13" t="s">
        <v>1177</v>
      </c>
      <c r="I92" s="13" t="s">
        <v>1206</v>
      </c>
      <c r="J92" s="13" t="s">
        <v>1219</v>
      </c>
      <c r="K92" s="13">
        <v>-1000</v>
      </c>
      <c r="L92" s="13">
        <v>1</v>
      </c>
      <c r="M92" s="13">
        <v>7.47</v>
      </c>
      <c r="N92" s="13">
        <f t="shared" si="26"/>
        <v>-7470</v>
      </c>
      <c r="O92" s="13">
        <f t="shared" si="27"/>
        <v>7470</v>
      </c>
      <c r="P92" s="19">
        <f t="shared" si="28"/>
        <v>0.14940000000000001</v>
      </c>
      <c r="Q92" s="19">
        <f t="shared" si="35"/>
        <v>5</v>
      </c>
      <c r="R92" s="13">
        <f t="shared" si="29"/>
        <v>7.47</v>
      </c>
      <c r="S92" s="19">
        <f t="shared" si="30"/>
        <v>7457.3805999999995</v>
      </c>
      <c r="T92" s="13">
        <f t="shared" si="31"/>
        <v>-7.4573805999999996</v>
      </c>
      <c r="U92" s="13">
        <f>IF(ISNA(VLOOKUP(LOWER(F92)&amp;H92,Prices!A:C,3,0)),0,VLOOKUP(LOWER(F92)&amp;H92,Prices!A:C,3,0))</f>
        <v>9.2200000000000006</v>
      </c>
      <c r="V92" s="13">
        <f>IF(ISNA(VLOOKUP(LOWER(F92)&amp;H92,Prices!A:C,2,0)),0,VLOOKUP(LOWER(F92)&amp;H92,Prices!A:C,2,0))</f>
        <v>9.07</v>
      </c>
      <c r="W92" s="13">
        <f t="shared" si="32"/>
        <v>-1612.6194000000007</v>
      </c>
      <c r="X92" s="13">
        <f t="shared" si="33"/>
        <v>150.00000000000034</v>
      </c>
      <c r="Y92" s="43">
        <f t="shared" si="34"/>
        <v>-0.2158794377510041</v>
      </c>
      <c r="Z92" s="49" t="s">
        <v>1208</v>
      </c>
      <c r="AA92" s="24"/>
    </row>
    <row r="93" spans="1:27" x14ac:dyDescent="0.15">
      <c r="A93" s="12">
        <v>42691</v>
      </c>
      <c r="B93" s="60">
        <v>0.39930555555555558</v>
      </c>
      <c r="C93" s="13" t="s">
        <v>1128</v>
      </c>
      <c r="D93" s="13" t="s">
        <v>1129</v>
      </c>
      <c r="E93" s="13" t="s">
        <v>1130</v>
      </c>
      <c r="F93" s="13" t="str">
        <f t="shared" si="25"/>
        <v>SH</v>
      </c>
      <c r="G93" s="13" t="str">
        <f>VLOOKUP(LOWER(F93)&amp;H93,'Current pricing'!A:B,2,0)</f>
        <v>文投控股</v>
      </c>
      <c r="H93" s="13" t="s">
        <v>1187</v>
      </c>
      <c r="I93" s="13" t="s">
        <v>1206</v>
      </c>
      <c r="J93" s="13" t="s">
        <v>1219</v>
      </c>
      <c r="K93" s="13">
        <v>-800</v>
      </c>
      <c r="L93" s="13">
        <v>1</v>
      </c>
      <c r="M93" s="13">
        <v>23.72</v>
      </c>
      <c r="N93" s="13">
        <f t="shared" si="26"/>
        <v>-18976</v>
      </c>
      <c r="O93" s="13">
        <f t="shared" si="27"/>
        <v>18976</v>
      </c>
      <c r="P93" s="19">
        <f t="shared" si="28"/>
        <v>0.37952000000000002</v>
      </c>
      <c r="Q93" s="19">
        <f t="shared" si="35"/>
        <v>5</v>
      </c>
      <c r="R93" s="13">
        <f t="shared" si="29"/>
        <v>18.98</v>
      </c>
      <c r="S93" s="19">
        <f t="shared" si="30"/>
        <v>18951.640480000002</v>
      </c>
      <c r="T93" s="13">
        <f t="shared" si="31"/>
        <v>-23.689550600000004</v>
      </c>
      <c r="U93" s="13">
        <f>IF(ISNA(VLOOKUP(LOWER(F93)&amp;H93,Prices!A:C,3,0)),0,VLOOKUP(LOWER(F93)&amp;H93,Prices!A:C,3,0))</f>
        <v>22.47</v>
      </c>
      <c r="V93" s="13">
        <f>IF(ISNA(VLOOKUP(LOWER(F93)&amp;H93,Prices!A:C,2,0)),0,VLOOKUP(LOWER(F93)&amp;H93,Prices!A:C,2,0))</f>
        <v>22.47</v>
      </c>
      <c r="W93" s="13">
        <f t="shared" si="32"/>
        <v>975.64048000000412</v>
      </c>
      <c r="X93" s="13">
        <f>K93*(V93-U93)</f>
        <v>0</v>
      </c>
      <c r="Y93" s="43">
        <f t="shared" si="34"/>
        <v>5.1414443507588753E-2</v>
      </c>
      <c r="Z93" s="49" t="s">
        <v>1213</v>
      </c>
      <c r="AA93" s="24"/>
    </row>
    <row r="94" spans="1:27" x14ac:dyDescent="0.15">
      <c r="A94" s="12">
        <v>42691</v>
      </c>
      <c r="B94" s="60">
        <v>0.39930555555555558</v>
      </c>
      <c r="C94" s="13" t="s">
        <v>1128</v>
      </c>
      <c r="D94" s="13" t="s">
        <v>1129</v>
      </c>
      <c r="E94" s="13" t="s">
        <v>1130</v>
      </c>
      <c r="F94" s="13" t="str">
        <f t="shared" si="25"/>
        <v>SH</v>
      </c>
      <c r="G94" s="13" t="str">
        <f>VLOOKUP(LOWER(F94)&amp;H94,'Current pricing'!A:B,2,0)</f>
        <v>中天科技</v>
      </c>
      <c r="H94" s="13" t="s">
        <v>1204</v>
      </c>
      <c r="I94" s="13" t="s">
        <v>1207</v>
      </c>
      <c r="J94" s="13" t="s">
        <v>1249</v>
      </c>
      <c r="K94" s="13">
        <v>2000</v>
      </c>
      <c r="L94" s="13">
        <v>1</v>
      </c>
      <c r="M94" s="13">
        <v>11.16</v>
      </c>
      <c r="N94" s="13">
        <f t="shared" si="26"/>
        <v>22320</v>
      </c>
      <c r="O94" s="13">
        <f t="shared" si="27"/>
        <v>22320</v>
      </c>
      <c r="P94" s="19">
        <f t="shared" si="28"/>
        <v>0.44640000000000002</v>
      </c>
      <c r="Q94" s="19">
        <f t="shared" si="35"/>
        <v>5</v>
      </c>
      <c r="R94" s="13">
        <f t="shared" si="29"/>
        <v>0</v>
      </c>
      <c r="S94" s="19">
        <f t="shared" si="30"/>
        <v>-22325.446400000001</v>
      </c>
      <c r="T94" s="13">
        <f t="shared" si="31"/>
        <v>-11.1627232</v>
      </c>
      <c r="U94" s="13">
        <f>IF(ISNA(VLOOKUP(LOWER(F94)&amp;H94,Prices!A:C,3,0)),0,VLOOKUP(LOWER(F94)&amp;H94,Prices!A:C,3,0))</f>
        <v>12.8</v>
      </c>
      <c r="V94" s="13">
        <f>IF(ISNA(VLOOKUP(LOWER(F94)&amp;H94,Prices!A:C,2,0)),0,VLOOKUP(LOWER(F94)&amp;H94,Prices!A:C,2,0))</f>
        <v>13.17</v>
      </c>
      <c r="W94" s="19">
        <f t="shared" si="32"/>
        <v>4014.5535999999993</v>
      </c>
      <c r="X94" s="13">
        <f t="shared" si="33"/>
        <v>739.99999999999841</v>
      </c>
      <c r="Y94" s="43">
        <f t="shared" si="34"/>
        <v>0.17986351254480284</v>
      </c>
      <c r="Z94" s="49"/>
      <c r="AA94" s="24"/>
    </row>
    <row r="95" spans="1:27" x14ac:dyDescent="0.15">
      <c r="A95" s="12">
        <v>42691</v>
      </c>
      <c r="B95" s="60">
        <v>0.39930555555555558</v>
      </c>
      <c r="C95" s="13" t="s">
        <v>1128</v>
      </c>
      <c r="D95" s="13" t="s">
        <v>1129</v>
      </c>
      <c r="E95" s="13" t="s">
        <v>1130</v>
      </c>
      <c r="F95" s="13" t="str">
        <f t="shared" si="25"/>
        <v>SZ</v>
      </c>
      <c r="G95" s="13" t="str">
        <f>VLOOKUP(LOWER(F95)&amp;H95,'Current pricing'!A:B,2,0)</f>
        <v>天齐锂业</v>
      </c>
      <c r="H95" s="13" t="s">
        <v>1205</v>
      </c>
      <c r="I95" s="13" t="s">
        <v>1207</v>
      </c>
      <c r="J95" s="13" t="s">
        <v>1249</v>
      </c>
      <c r="K95" s="13">
        <v>300</v>
      </c>
      <c r="L95" s="13">
        <v>1</v>
      </c>
      <c r="M95" s="13">
        <v>38.119999999999997</v>
      </c>
      <c r="N95" s="13">
        <f t="shared" si="26"/>
        <v>11436</v>
      </c>
      <c r="O95" s="13">
        <f t="shared" si="27"/>
        <v>11436</v>
      </c>
      <c r="P95" s="19">
        <f t="shared" si="28"/>
        <v>0</v>
      </c>
      <c r="Q95" s="19">
        <f t="shared" si="35"/>
        <v>5</v>
      </c>
      <c r="R95" s="13">
        <f t="shared" si="29"/>
        <v>0</v>
      </c>
      <c r="S95" s="19">
        <f t="shared" si="30"/>
        <v>-11441</v>
      </c>
      <c r="T95" s="13">
        <f t="shared" si="31"/>
        <v>-38.136666666666663</v>
      </c>
      <c r="U95" s="13">
        <f>IF(ISNA(VLOOKUP(LOWER(F95)&amp;H95,Prices!A:C,3,0)),0,VLOOKUP(LOWER(F95)&amp;H95,Prices!A:C,3,0))</f>
        <v>75.489999999999995</v>
      </c>
      <c r="V95" s="13">
        <f>IF(ISNA(VLOOKUP(LOWER(F95)&amp;H95,Prices!A:C,2,0)),0,VLOOKUP(LOWER(F95)&amp;H95,Prices!A:C,2,0))</f>
        <v>74.16</v>
      </c>
      <c r="W95" s="19">
        <f t="shared" si="32"/>
        <v>10807</v>
      </c>
      <c r="X95" s="13">
        <f t="shared" si="33"/>
        <v>-398.99999999999949</v>
      </c>
      <c r="Y95" s="43">
        <f t="shared" si="34"/>
        <v>0.94499825113676106</v>
      </c>
      <c r="Z95" s="49"/>
      <c r="AA95" s="24"/>
    </row>
    <row r="96" spans="1:27" x14ac:dyDescent="0.15">
      <c r="A96" s="12">
        <v>42692</v>
      </c>
      <c r="B96" s="60">
        <v>0.39740740740740743</v>
      </c>
      <c r="C96" s="13" t="s">
        <v>1128</v>
      </c>
      <c r="D96" s="13" t="s">
        <v>1129</v>
      </c>
      <c r="E96" s="13" t="s">
        <v>1130</v>
      </c>
      <c r="F96" s="13" t="str">
        <f t="shared" si="25"/>
        <v>SH</v>
      </c>
      <c r="G96" s="13" t="str">
        <f>VLOOKUP(LOWER(F96)&amp;H96,'Current pricing'!A:B,2,0)</f>
        <v>中国交建</v>
      </c>
      <c r="H96" s="13" t="s">
        <v>1190</v>
      </c>
      <c r="I96" s="13" t="s">
        <v>1206</v>
      </c>
      <c r="J96" s="13" t="s">
        <v>1248</v>
      </c>
      <c r="K96" s="13">
        <v>-1000</v>
      </c>
      <c r="L96" s="13">
        <v>1</v>
      </c>
      <c r="M96" s="13">
        <v>16</v>
      </c>
      <c r="N96" s="13">
        <f t="shared" ref="N96:N119" si="36">K96*M96</f>
        <v>-16000</v>
      </c>
      <c r="O96" s="13">
        <f t="shared" si="27"/>
        <v>16000</v>
      </c>
      <c r="P96" s="19">
        <f t="shared" si="28"/>
        <v>0.32</v>
      </c>
      <c r="Q96" s="19">
        <f t="shared" si="35"/>
        <v>5</v>
      </c>
      <c r="R96" s="13">
        <f t="shared" si="29"/>
        <v>16</v>
      </c>
      <c r="S96" s="19">
        <f t="shared" ref="S96:S119" si="37">-(N96+P96+Q96+R96)</f>
        <v>15978.68</v>
      </c>
      <c r="T96" s="13">
        <f t="shared" ref="T96:T119" si="38">S96/K96</f>
        <v>-15.978680000000001</v>
      </c>
      <c r="U96" s="13">
        <f>IF(ISNA(VLOOKUP(LOWER(F96)&amp;H96,Prices!A:C,3,0)),0,VLOOKUP(LOWER(F96)&amp;H96,Prices!A:C,3,0))</f>
        <v>15.26</v>
      </c>
      <c r="V96" s="13">
        <f>IF(ISNA(VLOOKUP(LOWER(F96)&amp;H96,Prices!A:C,2,0)),0,VLOOKUP(LOWER(F96)&amp;H96,Prices!A:C,2,0))</f>
        <v>15.05</v>
      </c>
      <c r="W96" s="19">
        <f t="shared" ref="W96:W119" si="39">IF(I96="B",(V96+T96)*K96,(V96+T96)*K96)</f>
        <v>928.68</v>
      </c>
      <c r="X96" s="13">
        <f t="shared" ref="X96:X119" si="40">K96*(V96-U96)</f>
        <v>209.99999999999909</v>
      </c>
      <c r="Y96" s="43">
        <f t="shared" si="34"/>
        <v>5.8042499999999997E-2</v>
      </c>
      <c r="Z96" s="49"/>
      <c r="AA96" s="24"/>
    </row>
    <row r="97" spans="1:27" x14ac:dyDescent="0.15">
      <c r="A97" s="12">
        <v>42692</v>
      </c>
      <c r="B97" s="60">
        <v>0.40188657407407408</v>
      </c>
      <c r="C97" s="13" t="s">
        <v>1128</v>
      </c>
      <c r="D97" s="13" t="s">
        <v>1129</v>
      </c>
      <c r="E97" s="13" t="s">
        <v>1130</v>
      </c>
      <c r="F97" s="13" t="str">
        <f t="shared" si="25"/>
        <v>SH</v>
      </c>
      <c r="G97" s="13" t="str">
        <f>VLOOKUP(LOWER(F97)&amp;H97,'Current pricing'!A:B,2,0)</f>
        <v>中科曙光</v>
      </c>
      <c r="H97" s="13" t="s">
        <v>1194</v>
      </c>
      <c r="I97" s="13" t="s">
        <v>1207</v>
      </c>
      <c r="J97" s="13" t="s">
        <v>1260</v>
      </c>
      <c r="K97" s="13">
        <v>400</v>
      </c>
      <c r="L97" s="13">
        <v>1</v>
      </c>
      <c r="M97" s="13">
        <v>31.71</v>
      </c>
      <c r="N97" s="13">
        <f t="shared" si="36"/>
        <v>12684</v>
      </c>
      <c r="O97" s="13">
        <f t="shared" si="27"/>
        <v>12684</v>
      </c>
      <c r="P97" s="19">
        <f t="shared" si="28"/>
        <v>0.25368000000000002</v>
      </c>
      <c r="Q97" s="19">
        <f t="shared" si="35"/>
        <v>5</v>
      </c>
      <c r="R97" s="13">
        <f t="shared" si="29"/>
        <v>0</v>
      </c>
      <c r="S97" s="19">
        <f t="shared" si="37"/>
        <v>-12689.25368</v>
      </c>
      <c r="T97" s="13">
        <f t="shared" si="38"/>
        <v>-31.723134200000001</v>
      </c>
      <c r="U97" s="13">
        <f>IF(ISNA(VLOOKUP(LOWER(F97)&amp;H97,Prices!A:C,3,0)),0,VLOOKUP(LOWER(F97)&amp;H97,Prices!A:C,3,0))</f>
        <v>43.33</v>
      </c>
      <c r="V97" s="13">
        <f>IF(ISNA(VLOOKUP(LOWER(F97)&amp;H97,Prices!A:C,2,0)),0,VLOOKUP(LOWER(F97)&amp;H97,Prices!A:C,2,0))</f>
        <v>44.28</v>
      </c>
      <c r="W97" s="19">
        <f t="shared" si="39"/>
        <v>5022.7463200000002</v>
      </c>
      <c r="X97" s="13">
        <f t="shared" si="40"/>
        <v>380.00000000000114</v>
      </c>
      <c r="Y97" s="43">
        <f t="shared" si="34"/>
        <v>0.39599072216966258</v>
      </c>
      <c r="Z97" s="49"/>
      <c r="AA97" s="24"/>
    </row>
    <row r="98" spans="1:27" x14ac:dyDescent="0.15">
      <c r="A98" s="12">
        <v>42692</v>
      </c>
      <c r="B98" s="60">
        <v>0.40271990740740743</v>
      </c>
      <c r="C98" s="13" t="s">
        <v>1128</v>
      </c>
      <c r="D98" s="13" t="s">
        <v>1129</v>
      </c>
      <c r="E98" s="13" t="s">
        <v>1130</v>
      </c>
      <c r="F98" s="13" t="str">
        <f t="shared" si="25"/>
        <v>SH</v>
      </c>
      <c r="G98" s="13" t="str">
        <f>VLOOKUP(LOWER(F98)&amp;H98,'Current pricing'!A:B,2,0)</f>
        <v>皖新传媒</v>
      </c>
      <c r="H98" s="13" t="s">
        <v>1178</v>
      </c>
      <c r="I98" s="13" t="s">
        <v>1207</v>
      </c>
      <c r="J98" s="13" t="s">
        <v>1260</v>
      </c>
      <c r="K98" s="13">
        <v>800</v>
      </c>
      <c r="L98" s="13">
        <v>1</v>
      </c>
      <c r="M98" s="13">
        <v>15.27</v>
      </c>
      <c r="N98" s="13">
        <f t="shared" si="36"/>
        <v>12216</v>
      </c>
      <c r="O98" s="13">
        <f t="shared" si="27"/>
        <v>12216</v>
      </c>
      <c r="P98" s="19">
        <f t="shared" si="28"/>
        <v>0.24432000000000001</v>
      </c>
      <c r="Q98" s="19">
        <f t="shared" si="35"/>
        <v>5</v>
      </c>
      <c r="R98" s="13">
        <f t="shared" si="29"/>
        <v>0</v>
      </c>
      <c r="S98" s="19">
        <f t="shared" si="37"/>
        <v>-12221.24432</v>
      </c>
      <c r="T98" s="13">
        <f t="shared" si="38"/>
        <v>-15.276555399999999</v>
      </c>
      <c r="U98" s="13">
        <f>IF(ISNA(VLOOKUP(LOWER(F98)&amp;H98,Prices!A:C,3,0)),0,VLOOKUP(LOWER(F98)&amp;H98,Prices!A:C,3,0))</f>
        <v>12.07</v>
      </c>
      <c r="V98" s="13">
        <f>IF(ISNA(VLOOKUP(LOWER(F98)&amp;H98,Prices!A:C,2,0)),0,VLOOKUP(LOWER(F98)&amp;H98,Prices!A:C,2,0))</f>
        <v>12.02</v>
      </c>
      <c r="W98" s="19">
        <f t="shared" si="39"/>
        <v>-2605.2443199999998</v>
      </c>
      <c r="X98" s="13">
        <f t="shared" si="40"/>
        <v>-40.000000000000568</v>
      </c>
      <c r="Y98" s="43">
        <f t="shared" si="34"/>
        <v>-0.21326492468893252</v>
      </c>
      <c r="Z98" s="49"/>
      <c r="AA98" s="24"/>
    </row>
    <row r="99" spans="1:27" x14ac:dyDescent="0.15">
      <c r="A99" s="12">
        <v>42692</v>
      </c>
      <c r="B99" s="60">
        <v>0.42804398148148143</v>
      </c>
      <c r="C99" s="13" t="s">
        <v>1128</v>
      </c>
      <c r="D99" s="13" t="s">
        <v>1129</v>
      </c>
      <c r="E99" s="13" t="s">
        <v>1130</v>
      </c>
      <c r="F99" s="13" t="str">
        <f t="shared" si="25"/>
        <v>SH</v>
      </c>
      <c r="G99" s="13" t="str">
        <f>VLOOKUP(LOWER(F99)&amp;H99,'Current pricing'!A:B,2,0)</f>
        <v>鼎信通讯</v>
      </c>
      <c r="H99" s="13" t="s">
        <v>1230</v>
      </c>
      <c r="I99" s="13" t="s">
        <v>1206</v>
      </c>
      <c r="J99" s="13" t="s">
        <v>1248</v>
      </c>
      <c r="K99" s="13">
        <v>-300</v>
      </c>
      <c r="L99" s="13">
        <v>1</v>
      </c>
      <c r="M99" s="13">
        <v>54.78</v>
      </c>
      <c r="N99" s="13">
        <f t="shared" si="36"/>
        <v>-16434</v>
      </c>
      <c r="O99" s="13">
        <f t="shared" si="27"/>
        <v>16434</v>
      </c>
      <c r="P99" s="19">
        <f t="shared" si="28"/>
        <v>0.32868000000000003</v>
      </c>
      <c r="Q99" s="19">
        <f t="shared" si="35"/>
        <v>5</v>
      </c>
      <c r="R99" s="13">
        <f t="shared" si="29"/>
        <v>16.43</v>
      </c>
      <c r="S99" s="19">
        <f t="shared" si="37"/>
        <v>16412.241320000001</v>
      </c>
      <c r="T99" s="13">
        <f t="shared" si="38"/>
        <v>-54.70747106666667</v>
      </c>
      <c r="U99" s="13">
        <f>IF(ISNA(VLOOKUP(LOWER(F99)&amp;H99,Prices!A:C,3,0)),0,VLOOKUP(LOWER(F99)&amp;H99,Prices!A:C,3,0))</f>
        <v>29.41</v>
      </c>
      <c r="V99" s="13">
        <f>IF(ISNA(VLOOKUP(LOWER(F99)&amp;H99,Prices!A:C,2,0)),0,VLOOKUP(LOWER(F99)&amp;H99,Prices!A:C,2,0))</f>
        <v>29.99</v>
      </c>
      <c r="W99" s="19">
        <f t="shared" si="39"/>
        <v>7415.2413200000019</v>
      </c>
      <c r="X99" s="13">
        <f t="shared" si="40"/>
        <v>-173.99999999999949</v>
      </c>
      <c r="Y99" s="43">
        <f t="shared" si="34"/>
        <v>0.45121341852257524</v>
      </c>
      <c r="Z99" s="49" t="s">
        <v>1236</v>
      </c>
      <c r="AA99" s="24"/>
    </row>
    <row r="100" spans="1:27" x14ac:dyDescent="0.15">
      <c r="A100" s="12">
        <v>42692</v>
      </c>
      <c r="B100" s="60">
        <v>0.42821759259259262</v>
      </c>
      <c r="C100" s="13" t="s">
        <v>1128</v>
      </c>
      <c r="D100" s="13" t="s">
        <v>1129</v>
      </c>
      <c r="E100" s="13" t="s">
        <v>1130</v>
      </c>
      <c r="F100" s="13" t="str">
        <f t="shared" si="25"/>
        <v>SZ</v>
      </c>
      <c r="G100" s="13" t="str">
        <f>VLOOKUP(LOWER(F100)&amp;H100,'Current pricing'!A:B,2,0)</f>
        <v>怡 亚 通</v>
      </c>
      <c r="H100" s="13" t="s">
        <v>1198</v>
      </c>
      <c r="I100" s="13" t="s">
        <v>1206</v>
      </c>
      <c r="J100" s="13" t="s">
        <v>1248</v>
      </c>
      <c r="K100" s="13">
        <v>-1600</v>
      </c>
      <c r="L100" s="13">
        <v>1</v>
      </c>
      <c r="M100" s="13">
        <v>12.68</v>
      </c>
      <c r="N100" s="13">
        <f t="shared" si="36"/>
        <v>-20288</v>
      </c>
      <c r="O100" s="13">
        <f t="shared" si="27"/>
        <v>20288</v>
      </c>
      <c r="P100" s="19">
        <f t="shared" si="28"/>
        <v>0</v>
      </c>
      <c r="Q100" s="19">
        <f t="shared" si="35"/>
        <v>5</v>
      </c>
      <c r="R100" s="13">
        <f t="shared" si="29"/>
        <v>20.29</v>
      </c>
      <c r="S100" s="19">
        <f t="shared" si="37"/>
        <v>20262.71</v>
      </c>
      <c r="T100" s="13">
        <f t="shared" si="38"/>
        <v>-12.664193749999999</v>
      </c>
      <c r="U100" s="13">
        <f>IF(ISNA(VLOOKUP(LOWER(F100)&amp;H100,Prices!A:C,3,0)),0,VLOOKUP(LOWER(F100)&amp;H100,Prices!A:C,3,0))</f>
        <v>8.31</v>
      </c>
      <c r="V100" s="13">
        <f>IF(ISNA(VLOOKUP(LOWER(F100)&amp;H100,Prices!A:C,2,0)),0,VLOOKUP(LOWER(F100)&amp;H100,Prices!A:C,2,0))</f>
        <v>8.49</v>
      </c>
      <c r="W100" s="19">
        <f t="shared" si="39"/>
        <v>6678.7099999999982</v>
      </c>
      <c r="X100" s="13">
        <f t="shared" si="40"/>
        <v>-287.99999999999955</v>
      </c>
      <c r="Y100" s="43">
        <f t="shared" si="34"/>
        <v>0.32919509069400621</v>
      </c>
      <c r="Z100" s="49" t="s">
        <v>1251</v>
      </c>
      <c r="AA100" s="24"/>
    </row>
    <row r="101" spans="1:27" x14ac:dyDescent="0.15">
      <c r="A101" s="12">
        <v>42692</v>
      </c>
      <c r="B101" s="60">
        <v>0.4400810185185185</v>
      </c>
      <c r="C101" s="13" t="s">
        <v>1128</v>
      </c>
      <c r="D101" s="13" t="s">
        <v>1129</v>
      </c>
      <c r="E101" s="13" t="s">
        <v>1130</v>
      </c>
      <c r="F101" s="13" t="str">
        <f t="shared" si="25"/>
        <v>SZ</v>
      </c>
      <c r="G101" s="13" t="str">
        <f>VLOOKUP(LOWER(F101)&amp;H101,'Current pricing'!A:B,2,0)</f>
        <v>海虹控股</v>
      </c>
      <c r="H101" s="13" t="s">
        <v>1181</v>
      </c>
      <c r="I101" s="13" t="s">
        <v>1206</v>
      </c>
      <c r="J101" s="13" t="s">
        <v>1260</v>
      </c>
      <c r="K101" s="13">
        <v>-300</v>
      </c>
      <c r="L101" s="13">
        <v>1</v>
      </c>
      <c r="M101" s="13">
        <v>56.85</v>
      </c>
      <c r="N101" s="13">
        <f t="shared" si="36"/>
        <v>-17055</v>
      </c>
      <c r="O101" s="13">
        <f t="shared" si="27"/>
        <v>17055</v>
      </c>
      <c r="P101" s="19">
        <f t="shared" si="28"/>
        <v>0</v>
      </c>
      <c r="Q101" s="19">
        <f t="shared" si="35"/>
        <v>5</v>
      </c>
      <c r="R101" s="13">
        <f t="shared" si="29"/>
        <v>17.059999999999999</v>
      </c>
      <c r="S101" s="19">
        <f t="shared" si="37"/>
        <v>17032.939999999999</v>
      </c>
      <c r="T101" s="13">
        <f t="shared" si="38"/>
        <v>-56.776466666666664</v>
      </c>
      <c r="U101" s="13">
        <f>IF(ISNA(VLOOKUP(LOWER(F101)&amp;H101,Prices!A:C,3,0)),0,VLOOKUP(LOWER(F101)&amp;H101,Prices!A:C,3,0))</f>
        <v>24.93</v>
      </c>
      <c r="V101" s="13">
        <f>IF(ISNA(VLOOKUP(LOWER(F101)&amp;H101,Prices!A:C,2,0)),0,VLOOKUP(LOWER(F101)&amp;H101,Prices!A:C,2,0))</f>
        <v>24.93</v>
      </c>
      <c r="W101" s="19">
        <f t="shared" si="39"/>
        <v>9553.9399999999987</v>
      </c>
      <c r="X101" s="13">
        <f t="shared" si="40"/>
        <v>0</v>
      </c>
      <c r="Y101" s="43">
        <f t="shared" si="34"/>
        <v>0.56018411023160353</v>
      </c>
      <c r="Z101" s="49"/>
      <c r="AA101" s="24"/>
    </row>
    <row r="102" spans="1:27" ht="40.5" x14ac:dyDescent="0.15">
      <c r="A102" s="12">
        <v>42692</v>
      </c>
      <c r="B102" s="60">
        <v>0.56508101851851855</v>
      </c>
      <c r="C102" s="13" t="s">
        <v>1128</v>
      </c>
      <c r="D102" s="13" t="s">
        <v>1129</v>
      </c>
      <c r="E102" s="13" t="s">
        <v>1130</v>
      </c>
      <c r="F102" s="13" t="str">
        <f t="shared" si="25"/>
        <v>SZ</v>
      </c>
      <c r="G102" s="13" t="str">
        <f>VLOOKUP(LOWER(F102)&amp;H102,'Current pricing'!A:B,2,0)</f>
        <v>国轩高科</v>
      </c>
      <c r="H102" s="13" t="s">
        <v>1199</v>
      </c>
      <c r="I102" s="13" t="s">
        <v>1207</v>
      </c>
      <c r="J102" s="13" t="s">
        <v>1271</v>
      </c>
      <c r="K102" s="13">
        <v>6000</v>
      </c>
      <c r="L102" s="13">
        <v>1</v>
      </c>
      <c r="M102" s="13">
        <v>33.857489999999999</v>
      </c>
      <c r="N102" s="13">
        <f t="shared" si="36"/>
        <v>203144.94</v>
      </c>
      <c r="O102" s="13">
        <f t="shared" si="27"/>
        <v>203144.94</v>
      </c>
      <c r="P102" s="19">
        <f t="shared" si="28"/>
        <v>0</v>
      </c>
      <c r="Q102" s="19">
        <f t="shared" si="35"/>
        <v>40.628988</v>
      </c>
      <c r="R102" s="13">
        <f t="shared" si="29"/>
        <v>0</v>
      </c>
      <c r="S102" s="19">
        <f t="shared" si="37"/>
        <v>-203185.56898800001</v>
      </c>
      <c r="T102" s="13">
        <f t="shared" si="38"/>
        <v>-33.864261498000005</v>
      </c>
      <c r="U102" s="13">
        <f>IF(ISNA(VLOOKUP(LOWER(F102)&amp;H102,Prices!A:C,3,0)),0,VLOOKUP(LOWER(F102)&amp;H102,Prices!A:C,3,0))</f>
        <v>29.65</v>
      </c>
      <c r="V102" s="13">
        <f>IF(ISNA(VLOOKUP(LOWER(F102)&amp;H102,Prices!A:C,2,0)),0,VLOOKUP(LOWER(F102)&amp;H102,Prices!A:C,2,0))</f>
        <v>29.85</v>
      </c>
      <c r="W102" s="19">
        <f t="shared" si="39"/>
        <v>-24085.568988000021</v>
      </c>
      <c r="X102" s="13">
        <f t="shared" si="40"/>
        <v>1200.0000000000171</v>
      </c>
      <c r="Y102" s="43">
        <f t="shared" si="34"/>
        <v>-0.11856346994416903</v>
      </c>
      <c r="Z102" s="49" t="s">
        <v>1240</v>
      </c>
      <c r="AA102" s="24"/>
    </row>
    <row r="103" spans="1:27" x14ac:dyDescent="0.15">
      <c r="A103" s="12">
        <v>42692</v>
      </c>
      <c r="B103" s="60">
        <v>0.59099537037037042</v>
      </c>
      <c r="C103" s="13" t="s">
        <v>1128</v>
      </c>
      <c r="D103" s="13" t="s">
        <v>1129</v>
      </c>
      <c r="E103" s="13" t="s">
        <v>1130</v>
      </c>
      <c r="F103" s="13" t="str">
        <f t="shared" si="25"/>
        <v>SH</v>
      </c>
      <c r="G103" s="13" t="str">
        <f>VLOOKUP(LOWER(F103)&amp;H103,'Current pricing'!A:B,2,0)</f>
        <v>锦江股份</v>
      </c>
      <c r="H103" s="13" t="s">
        <v>1195</v>
      </c>
      <c r="I103" s="13" t="s">
        <v>1206</v>
      </c>
      <c r="J103" s="13" t="s">
        <v>1248</v>
      </c>
      <c r="K103" s="13">
        <v>-700</v>
      </c>
      <c r="L103" s="13">
        <v>1</v>
      </c>
      <c r="M103" s="13">
        <v>30.97</v>
      </c>
      <c r="N103" s="13">
        <f t="shared" si="36"/>
        <v>-21679</v>
      </c>
      <c r="O103" s="13">
        <f t="shared" si="27"/>
        <v>21679</v>
      </c>
      <c r="P103" s="19">
        <f t="shared" si="28"/>
        <v>0.43358000000000002</v>
      </c>
      <c r="Q103" s="19">
        <f t="shared" si="35"/>
        <v>5</v>
      </c>
      <c r="R103" s="13">
        <f t="shared" si="29"/>
        <v>21.68</v>
      </c>
      <c r="S103" s="19">
        <f t="shared" si="37"/>
        <v>21651.886419999999</v>
      </c>
      <c r="T103" s="13">
        <f t="shared" si="38"/>
        <v>-30.931266314285711</v>
      </c>
      <c r="U103" s="13">
        <f>IF(ISNA(VLOOKUP(LOWER(F103)&amp;H103,Prices!A:C,3,0)),0,VLOOKUP(LOWER(F103)&amp;H103,Prices!A:C,3,0))</f>
        <v>30.17</v>
      </c>
      <c r="V103" s="13">
        <f>IF(ISNA(VLOOKUP(LOWER(F103)&amp;H103,Prices!A:C,2,0)),0,VLOOKUP(LOWER(F103)&amp;H103,Prices!A:C,2,0))</f>
        <v>31.45</v>
      </c>
      <c r="W103" s="19">
        <f t="shared" si="39"/>
        <v>-363.11358000000166</v>
      </c>
      <c r="X103" s="13">
        <f t="shared" si="40"/>
        <v>-895.99999999999829</v>
      </c>
      <c r="Y103" s="43">
        <f t="shared" si="34"/>
        <v>-1.6749553946215308E-2</v>
      </c>
      <c r="Z103" s="49"/>
      <c r="AA103" s="24"/>
    </row>
    <row r="104" spans="1:27" x14ac:dyDescent="0.15">
      <c r="A104" s="12">
        <v>42692</v>
      </c>
      <c r="B104" s="60">
        <v>0.59140046296296289</v>
      </c>
      <c r="C104" s="13" t="s">
        <v>1128</v>
      </c>
      <c r="D104" s="13" t="s">
        <v>1129</v>
      </c>
      <c r="E104" s="13" t="s">
        <v>1130</v>
      </c>
      <c r="F104" s="13" t="str">
        <f t="shared" si="25"/>
        <v>SZ</v>
      </c>
      <c r="G104" s="13" t="e">
        <f>VLOOKUP(LOWER(F104)&amp;H104,'Current pricing'!A:B,2,0)</f>
        <v>#N/A</v>
      </c>
      <c r="H104" s="13" t="s">
        <v>1196</v>
      </c>
      <c r="I104" s="13" t="s">
        <v>1206</v>
      </c>
      <c r="J104" s="13" t="s">
        <v>1248</v>
      </c>
      <c r="K104" s="13">
        <v>-1100</v>
      </c>
      <c r="L104" s="13">
        <v>1</v>
      </c>
      <c r="M104" s="13">
        <v>21.29</v>
      </c>
      <c r="N104" s="13">
        <f t="shared" si="36"/>
        <v>-23419</v>
      </c>
      <c r="O104" s="13">
        <f t="shared" si="27"/>
        <v>23419</v>
      </c>
      <c r="P104" s="19">
        <f t="shared" si="28"/>
        <v>0</v>
      </c>
      <c r="Q104" s="19">
        <f t="shared" si="35"/>
        <v>5</v>
      </c>
      <c r="R104" s="13">
        <f t="shared" si="29"/>
        <v>23.42</v>
      </c>
      <c r="S104" s="19">
        <f t="shared" si="37"/>
        <v>23390.58</v>
      </c>
      <c r="T104" s="13">
        <f t="shared" si="38"/>
        <v>-21.264163636363637</v>
      </c>
      <c r="U104" s="13">
        <f>IF(ISNA(VLOOKUP(LOWER(F104)&amp;H104,Prices!A:C,3,0)),0,VLOOKUP(LOWER(F104)&amp;H104,Prices!A:C,3,0))</f>
        <v>0</v>
      </c>
      <c r="V104" s="13">
        <f>IF(ISNA(VLOOKUP(LOWER(F104)&amp;H104,Prices!A:C,2,0)),0,VLOOKUP(LOWER(F104)&amp;H104,Prices!A:C,2,0))</f>
        <v>0</v>
      </c>
      <c r="W104" s="19">
        <f t="shared" si="39"/>
        <v>23390.58</v>
      </c>
      <c r="X104" s="13">
        <f t="shared" si="40"/>
        <v>0</v>
      </c>
      <c r="Y104" s="43">
        <f t="shared" si="34"/>
        <v>0.99878645544216238</v>
      </c>
      <c r="Z104" s="49"/>
      <c r="AA104" s="24"/>
    </row>
    <row r="105" spans="1:27" x14ac:dyDescent="0.15">
      <c r="A105" s="12">
        <v>42692</v>
      </c>
      <c r="B105" s="60">
        <v>0.60434027777777777</v>
      </c>
      <c r="C105" s="13" t="s">
        <v>1128</v>
      </c>
      <c r="D105" s="13" t="s">
        <v>1129</v>
      </c>
      <c r="E105" s="13" t="s">
        <v>1130</v>
      </c>
      <c r="F105" s="13" t="str">
        <f t="shared" si="25"/>
        <v>SZ</v>
      </c>
      <c r="G105" s="13" t="str">
        <f>VLOOKUP(LOWER(F105)&amp;H105,'Current pricing'!A:B,2,0)</f>
        <v>天神娱乐</v>
      </c>
      <c r="H105" s="13" t="s">
        <v>1191</v>
      </c>
      <c r="I105" s="13" t="s">
        <v>1206</v>
      </c>
      <c r="J105" s="13" t="s">
        <v>1248</v>
      </c>
      <c r="K105" s="13">
        <v>-300</v>
      </c>
      <c r="L105" s="13">
        <v>1</v>
      </c>
      <c r="M105" s="13">
        <v>80.89</v>
      </c>
      <c r="N105" s="13">
        <f t="shared" si="36"/>
        <v>-24267</v>
      </c>
      <c r="O105" s="13">
        <f t="shared" si="27"/>
        <v>24267</v>
      </c>
      <c r="P105" s="19">
        <f t="shared" si="28"/>
        <v>0</v>
      </c>
      <c r="Q105" s="19">
        <f t="shared" si="35"/>
        <v>5</v>
      </c>
      <c r="R105" s="13">
        <f t="shared" si="29"/>
        <v>24.27</v>
      </c>
      <c r="S105" s="19">
        <f t="shared" si="37"/>
        <v>24237.73</v>
      </c>
      <c r="T105" s="13">
        <f t="shared" si="38"/>
        <v>-80.792433333333335</v>
      </c>
      <c r="U105" s="13">
        <f>IF(ISNA(VLOOKUP(LOWER(F105)&amp;H105,Prices!A:C,3,0)),0,VLOOKUP(LOWER(F105)&amp;H105,Prices!A:C,3,0))</f>
        <v>20.8</v>
      </c>
      <c r="V105" s="13">
        <f>IF(ISNA(VLOOKUP(LOWER(F105)&amp;H105,Prices!A:C,2,0)),0,VLOOKUP(LOWER(F105)&amp;H105,Prices!A:C,2,0))</f>
        <v>20.75</v>
      </c>
      <c r="W105" s="19">
        <f t="shared" si="39"/>
        <v>18012.73</v>
      </c>
      <c r="X105" s="13">
        <f t="shared" si="40"/>
        <v>15.000000000000213</v>
      </c>
      <c r="Y105" s="43">
        <f t="shared" si="34"/>
        <v>0.74227263361767004</v>
      </c>
      <c r="Z105" s="49"/>
      <c r="AA105" s="24"/>
    </row>
    <row r="106" spans="1:27" x14ac:dyDescent="0.15">
      <c r="A106" s="12">
        <v>42692</v>
      </c>
      <c r="B106" s="60">
        <v>0.61655092592592597</v>
      </c>
      <c r="C106" s="13" t="s">
        <v>1128</v>
      </c>
      <c r="D106" s="13" t="s">
        <v>1129</v>
      </c>
      <c r="E106" s="13" t="s">
        <v>1130</v>
      </c>
      <c r="F106" s="13" t="str">
        <f t="shared" si="25"/>
        <v>SH</v>
      </c>
      <c r="G106" s="13" t="str">
        <f>VLOOKUP(LOWER(F106)&amp;H106,'Current pricing'!A:B,2,0)</f>
        <v>无锡银行</v>
      </c>
      <c r="H106" s="13" t="s">
        <v>1179</v>
      </c>
      <c r="I106" s="13" t="s">
        <v>1206</v>
      </c>
      <c r="J106" s="13" t="s">
        <v>1260</v>
      </c>
      <c r="K106" s="13">
        <v>-1000</v>
      </c>
      <c r="L106" s="13">
        <v>1</v>
      </c>
      <c r="M106" s="13">
        <v>13.46</v>
      </c>
      <c r="N106" s="13">
        <f t="shared" si="36"/>
        <v>-13460</v>
      </c>
      <c r="O106" s="13">
        <f t="shared" si="27"/>
        <v>13460</v>
      </c>
      <c r="P106" s="19">
        <f t="shared" si="28"/>
        <v>0.26919999999999999</v>
      </c>
      <c r="Q106" s="19">
        <f t="shared" si="35"/>
        <v>5</v>
      </c>
      <c r="R106" s="13">
        <f t="shared" si="29"/>
        <v>13.46</v>
      </c>
      <c r="S106" s="19">
        <f t="shared" si="37"/>
        <v>13441.2708</v>
      </c>
      <c r="T106" s="13">
        <f t="shared" si="38"/>
        <v>-13.4412708</v>
      </c>
      <c r="U106" s="13">
        <f>IF(ISNA(VLOOKUP(LOWER(F106)&amp;H106,Prices!A:C,3,0)),0,VLOOKUP(LOWER(F106)&amp;H106,Prices!A:C,3,0))</f>
        <v>8.39</v>
      </c>
      <c r="V106" s="13">
        <f>IF(ISNA(VLOOKUP(LOWER(F106)&amp;H106,Prices!A:C,2,0)),0,VLOOKUP(LOWER(F106)&amp;H106,Prices!A:C,2,0))</f>
        <v>8.3800000000000008</v>
      </c>
      <c r="W106" s="19">
        <f t="shared" si="39"/>
        <v>5061.2707999999993</v>
      </c>
      <c r="X106" s="13">
        <f t="shared" si="40"/>
        <v>9.9999999999997868</v>
      </c>
      <c r="Y106" s="43">
        <f t="shared" si="34"/>
        <v>0.37602309063893014</v>
      </c>
      <c r="Z106" s="49"/>
      <c r="AA106" s="24"/>
    </row>
    <row r="107" spans="1:27" x14ac:dyDescent="0.15">
      <c r="A107" s="12">
        <v>42692</v>
      </c>
      <c r="B107" s="60">
        <v>0.61717592592592596</v>
      </c>
      <c r="C107" s="13" t="s">
        <v>1128</v>
      </c>
      <c r="D107" s="13" t="s">
        <v>1129</v>
      </c>
      <c r="E107" s="13" t="s">
        <v>1130</v>
      </c>
      <c r="F107" s="13" t="str">
        <f t="shared" si="25"/>
        <v>SH</v>
      </c>
      <c r="G107" s="13" t="str">
        <f>VLOOKUP(LOWER(F107)&amp;H107,'Current pricing'!A:B,2,0)</f>
        <v>招商证券</v>
      </c>
      <c r="H107" s="13" t="s">
        <v>1231</v>
      </c>
      <c r="I107" s="13" t="s">
        <v>1206</v>
      </c>
      <c r="J107" s="13" t="s">
        <v>1248</v>
      </c>
      <c r="K107" s="13">
        <v>-1300</v>
      </c>
      <c r="L107" s="13">
        <v>1</v>
      </c>
      <c r="M107" s="13">
        <v>18.75</v>
      </c>
      <c r="N107" s="13">
        <f t="shared" si="36"/>
        <v>-24375</v>
      </c>
      <c r="O107" s="13">
        <f t="shared" si="27"/>
        <v>24375</v>
      </c>
      <c r="P107" s="19">
        <f t="shared" si="28"/>
        <v>0.48750000000000004</v>
      </c>
      <c r="Q107" s="19">
        <f t="shared" si="35"/>
        <v>5</v>
      </c>
      <c r="R107" s="13">
        <f t="shared" si="29"/>
        <v>24.38</v>
      </c>
      <c r="S107" s="19">
        <f t="shared" si="37"/>
        <v>24345.1325</v>
      </c>
      <c r="T107" s="13">
        <f t="shared" si="38"/>
        <v>-18.727025000000001</v>
      </c>
      <c r="U107" s="13">
        <f>IF(ISNA(VLOOKUP(LOWER(F107)&amp;H107,Prices!A:C,3,0)),0,VLOOKUP(LOWER(F107)&amp;H107,Prices!A:C,3,0))</f>
        <v>18.489999999999998</v>
      </c>
      <c r="V107" s="13">
        <f>IF(ISNA(VLOOKUP(LOWER(F107)&amp;H107,Prices!A:C,2,0)),0,VLOOKUP(LOWER(F107)&amp;H107,Prices!A:C,2,0))</f>
        <v>18.28</v>
      </c>
      <c r="W107" s="19">
        <f t="shared" si="39"/>
        <v>581.13250000000005</v>
      </c>
      <c r="X107" s="13">
        <f t="shared" si="40"/>
        <v>272.99999999999648</v>
      </c>
      <c r="Y107" s="43">
        <f t="shared" si="34"/>
        <v>2.3841333333333336E-2</v>
      </c>
      <c r="Z107" s="49"/>
      <c r="AA107" s="24"/>
    </row>
    <row r="108" spans="1:27" x14ac:dyDescent="0.15">
      <c r="A108" s="12">
        <v>42692</v>
      </c>
      <c r="B108" s="60">
        <v>0.61837962962962967</v>
      </c>
      <c r="C108" s="13" t="s">
        <v>1128</v>
      </c>
      <c r="D108" s="13" t="s">
        <v>1129</v>
      </c>
      <c r="E108" s="13" t="s">
        <v>1130</v>
      </c>
      <c r="F108" s="13" t="str">
        <f t="shared" si="25"/>
        <v>SH</v>
      </c>
      <c r="G108" s="13" t="str">
        <f>VLOOKUP(LOWER(F108)&amp;H108,'Current pricing'!A:B,2,0)</f>
        <v>华夏幸福</v>
      </c>
      <c r="H108" s="13" t="s">
        <v>1192</v>
      </c>
      <c r="I108" s="13" t="s">
        <v>1206</v>
      </c>
      <c r="J108" s="13" t="s">
        <v>1248</v>
      </c>
      <c r="K108" s="13">
        <v>-700</v>
      </c>
      <c r="L108" s="13">
        <v>1</v>
      </c>
      <c r="M108" s="13">
        <v>26.67</v>
      </c>
      <c r="N108" s="13">
        <f t="shared" si="36"/>
        <v>-18669</v>
      </c>
      <c r="O108" s="13">
        <f t="shared" si="27"/>
        <v>18669</v>
      </c>
      <c r="P108" s="19">
        <f t="shared" si="28"/>
        <v>0.37338000000000005</v>
      </c>
      <c r="Q108" s="19">
        <f t="shared" si="35"/>
        <v>5</v>
      </c>
      <c r="R108" s="13">
        <f t="shared" si="29"/>
        <v>18.670000000000002</v>
      </c>
      <c r="S108" s="19">
        <f t="shared" si="37"/>
        <v>18644.956620000001</v>
      </c>
      <c r="T108" s="13">
        <f t="shared" si="38"/>
        <v>-26.635652314285714</v>
      </c>
      <c r="U108" s="13">
        <f>IF(ISNA(VLOOKUP(LOWER(F108)&amp;H108,Prices!A:C,3,0)),0,VLOOKUP(LOWER(F108)&amp;H108,Prices!A:C,3,0))</f>
        <v>30.89</v>
      </c>
      <c r="V108" s="13">
        <f>IF(ISNA(VLOOKUP(LOWER(F108)&amp;H108,Prices!A:C,2,0)),0,VLOOKUP(LOWER(F108)&amp;H108,Prices!A:C,2,0))</f>
        <v>30.53</v>
      </c>
      <c r="W108" s="19">
        <f t="shared" si="39"/>
        <v>-2726.043380000001</v>
      </c>
      <c r="X108" s="13">
        <f t="shared" si="40"/>
        <v>251.9999999999996</v>
      </c>
      <c r="Y108" s="43">
        <f t="shared" si="34"/>
        <v>-0.14601978574106814</v>
      </c>
      <c r="Z108" s="49" t="s">
        <v>1242</v>
      </c>
      <c r="AA108" s="24"/>
    </row>
    <row r="109" spans="1:27" x14ac:dyDescent="0.15">
      <c r="A109" s="12">
        <v>42692</v>
      </c>
      <c r="B109" s="60">
        <v>0.61920138888888887</v>
      </c>
      <c r="C109" s="13" t="s">
        <v>1128</v>
      </c>
      <c r="D109" s="13" t="s">
        <v>1129</v>
      </c>
      <c r="E109" s="13" t="s">
        <v>1130</v>
      </c>
      <c r="F109" s="13" t="str">
        <f t="shared" si="25"/>
        <v>SH</v>
      </c>
      <c r="G109" s="13" t="str">
        <f>VLOOKUP(LOWER(F109)&amp;H109,'Current pricing'!A:B,2,0)</f>
        <v>皖新传媒</v>
      </c>
      <c r="H109" s="13" t="s">
        <v>1178</v>
      </c>
      <c r="I109" s="13" t="s">
        <v>1206</v>
      </c>
      <c r="J109" s="13" t="s">
        <v>1261</v>
      </c>
      <c r="K109" s="13">
        <v>-1000</v>
      </c>
      <c r="L109" s="13">
        <v>1</v>
      </c>
      <c r="M109" s="13">
        <v>15.13</v>
      </c>
      <c r="N109" s="13">
        <f t="shared" si="36"/>
        <v>-15130</v>
      </c>
      <c r="O109" s="13">
        <f t="shared" si="27"/>
        <v>15130</v>
      </c>
      <c r="P109" s="19">
        <f t="shared" si="28"/>
        <v>0.30260000000000004</v>
      </c>
      <c r="Q109" s="19">
        <f t="shared" si="35"/>
        <v>5</v>
      </c>
      <c r="R109" s="13">
        <f t="shared" si="29"/>
        <v>15.13</v>
      </c>
      <c r="S109" s="19">
        <f t="shared" si="37"/>
        <v>15109.5674</v>
      </c>
      <c r="T109" s="13">
        <f t="shared" si="38"/>
        <v>-15.1095674</v>
      </c>
      <c r="U109" s="13">
        <f>IF(ISNA(VLOOKUP(LOWER(F109)&amp;H109,Prices!A:C,3,0)),0,VLOOKUP(LOWER(F109)&amp;H109,Prices!A:C,3,0))</f>
        <v>12.07</v>
      </c>
      <c r="V109" s="13">
        <f>IF(ISNA(VLOOKUP(LOWER(F109)&amp;H109,Prices!A:C,2,0)),0,VLOOKUP(LOWER(F109)&amp;H109,Prices!A:C,2,0))</f>
        <v>12.02</v>
      </c>
      <c r="W109" s="19">
        <f t="shared" si="39"/>
        <v>3089.5673999999999</v>
      </c>
      <c r="X109" s="13">
        <f t="shared" si="40"/>
        <v>50.000000000000711</v>
      </c>
      <c r="Y109" s="43">
        <f t="shared" si="34"/>
        <v>0.20420141440846001</v>
      </c>
      <c r="Z109" s="49"/>
      <c r="AA109" s="24"/>
    </row>
    <row r="110" spans="1:27" x14ac:dyDescent="0.15">
      <c r="A110" s="12">
        <v>42692</v>
      </c>
      <c r="B110" s="60">
        <v>0.6213657407407408</v>
      </c>
      <c r="C110" s="13" t="s">
        <v>1128</v>
      </c>
      <c r="D110" s="13" t="s">
        <v>1129</v>
      </c>
      <c r="E110" s="13" t="s">
        <v>1130</v>
      </c>
      <c r="F110" s="13" t="str">
        <f t="shared" si="25"/>
        <v>SH</v>
      </c>
      <c r="G110" s="13" t="str">
        <f>VLOOKUP(LOWER(F110)&amp;H110,'Current pricing'!A:B,2,0)</f>
        <v>安图生物</v>
      </c>
      <c r="H110" s="13" t="s">
        <v>1232</v>
      </c>
      <c r="I110" s="13" t="s">
        <v>1206</v>
      </c>
      <c r="J110" s="13" t="s">
        <v>1248</v>
      </c>
      <c r="K110" s="13">
        <v>-600</v>
      </c>
      <c r="L110" s="13">
        <v>1</v>
      </c>
      <c r="M110" s="13">
        <v>62.606670000000001</v>
      </c>
      <c r="N110" s="13">
        <f t="shared" si="36"/>
        <v>-37564.002</v>
      </c>
      <c r="O110" s="13">
        <f t="shared" si="27"/>
        <v>37564.002</v>
      </c>
      <c r="P110" s="19">
        <f t="shared" si="28"/>
        <v>0.75128004000000004</v>
      </c>
      <c r="Q110" s="19">
        <f t="shared" si="35"/>
        <v>7.5128004000000006</v>
      </c>
      <c r="R110" s="13">
        <f t="shared" si="29"/>
        <v>37.56</v>
      </c>
      <c r="S110" s="19">
        <f t="shared" si="37"/>
        <v>37518.177919560003</v>
      </c>
      <c r="T110" s="13">
        <f t="shared" si="38"/>
        <v>-62.530296532600005</v>
      </c>
      <c r="U110" s="13">
        <f>IF(ISNA(VLOOKUP(LOWER(F110)&amp;H110,Prices!A:C,3,0)),0,VLOOKUP(LOWER(F110)&amp;H110,Prices!A:C,3,0))</f>
        <v>52.61</v>
      </c>
      <c r="V110" s="13">
        <f>IF(ISNA(VLOOKUP(LOWER(F110)&amp;H110,Prices!A:C,2,0)),0,VLOOKUP(LOWER(F110)&amp;H110,Prices!A:C,2,0))</f>
        <v>55.06</v>
      </c>
      <c r="W110" s="19">
        <f t="shared" si="39"/>
        <v>4482.1779195600011</v>
      </c>
      <c r="X110" s="13">
        <f t="shared" si="40"/>
        <v>-1470.0000000000018</v>
      </c>
      <c r="Y110" s="43">
        <f t="shared" si="34"/>
        <v>0.11932109681923669</v>
      </c>
      <c r="Z110" s="49"/>
      <c r="AA110" s="24"/>
    </row>
    <row r="111" spans="1:27" x14ac:dyDescent="0.15">
      <c r="A111" s="12">
        <v>42692</v>
      </c>
      <c r="B111" s="60">
        <v>0.62177083333333327</v>
      </c>
      <c r="C111" s="13" t="s">
        <v>1128</v>
      </c>
      <c r="D111" s="13" t="s">
        <v>1129</v>
      </c>
      <c r="E111" s="13" t="s">
        <v>1130</v>
      </c>
      <c r="F111" s="13" t="str">
        <f t="shared" si="25"/>
        <v>SZ</v>
      </c>
      <c r="G111" s="13" t="str">
        <f>VLOOKUP(LOWER(F111)&amp;H111,'Current pricing'!A:B,2,0)</f>
        <v>崇达技术</v>
      </c>
      <c r="H111" s="13" t="s">
        <v>1233</v>
      </c>
      <c r="I111" s="13" t="s">
        <v>1206</v>
      </c>
      <c r="J111" s="13" t="s">
        <v>1248</v>
      </c>
      <c r="K111" s="13">
        <v>-700</v>
      </c>
      <c r="L111" s="13">
        <v>1</v>
      </c>
      <c r="M111" s="13">
        <v>61.29</v>
      </c>
      <c r="N111" s="13">
        <f t="shared" si="36"/>
        <v>-42903</v>
      </c>
      <c r="O111" s="13">
        <f t="shared" si="27"/>
        <v>42903</v>
      </c>
      <c r="P111" s="19">
        <f t="shared" si="28"/>
        <v>0</v>
      </c>
      <c r="Q111" s="19">
        <f t="shared" si="35"/>
        <v>8.5806000000000004</v>
      </c>
      <c r="R111" s="13">
        <f t="shared" si="29"/>
        <v>42.9</v>
      </c>
      <c r="S111" s="19">
        <f t="shared" si="37"/>
        <v>42851.519399999997</v>
      </c>
      <c r="T111" s="13">
        <f t="shared" si="38"/>
        <v>-61.21645628571428</v>
      </c>
      <c r="U111" s="13">
        <f>IF(ISNA(VLOOKUP(LOWER(F111)&amp;H111,Prices!A:C,3,0)),0,VLOOKUP(LOWER(F111)&amp;H111,Prices!A:C,3,0))</f>
        <v>33.83</v>
      </c>
      <c r="V111" s="13">
        <f>IF(ISNA(VLOOKUP(LOWER(F111)&amp;H111,Prices!A:C,2,0)),0,VLOOKUP(LOWER(F111)&amp;H111,Prices!A:C,2,0))</f>
        <v>34.74</v>
      </c>
      <c r="W111" s="19">
        <f t="shared" si="39"/>
        <v>18533.519399999994</v>
      </c>
      <c r="X111" s="13">
        <f t="shared" si="40"/>
        <v>-637.00000000000261</v>
      </c>
      <c r="Y111" s="43">
        <f t="shared" si="34"/>
        <v>0.43198656038039285</v>
      </c>
      <c r="Z111" s="49"/>
      <c r="AA111" s="24"/>
    </row>
    <row r="112" spans="1:27" x14ac:dyDescent="0.15">
      <c r="A112" s="12">
        <v>42692</v>
      </c>
      <c r="B112" s="60">
        <v>0.62288194444444445</v>
      </c>
      <c r="C112" s="13" t="s">
        <v>1128</v>
      </c>
      <c r="D112" s="13" t="s">
        <v>1129</v>
      </c>
      <c r="E112" s="13" t="s">
        <v>1130</v>
      </c>
      <c r="F112" s="13" t="str">
        <f t="shared" si="25"/>
        <v>SZ</v>
      </c>
      <c r="G112" s="13" t="str">
        <f>VLOOKUP(LOWER(F112)&amp;H112,'Current pricing'!A:B,2,0)</f>
        <v>科大讯飞</v>
      </c>
      <c r="H112" s="13" t="s">
        <v>1200</v>
      </c>
      <c r="I112" s="13" t="s">
        <v>1206</v>
      </c>
      <c r="J112" s="13" t="s">
        <v>1248</v>
      </c>
      <c r="K112" s="13">
        <v>-600</v>
      </c>
      <c r="L112" s="13">
        <v>1</v>
      </c>
      <c r="M112" s="13">
        <v>30.1</v>
      </c>
      <c r="N112" s="13">
        <f t="shared" si="36"/>
        <v>-18060</v>
      </c>
      <c r="O112" s="13">
        <f t="shared" si="27"/>
        <v>18060</v>
      </c>
      <c r="P112" s="19">
        <f t="shared" si="28"/>
        <v>0</v>
      </c>
      <c r="Q112" s="19">
        <f t="shared" si="35"/>
        <v>5</v>
      </c>
      <c r="R112" s="13">
        <f t="shared" si="29"/>
        <v>18.059999999999999</v>
      </c>
      <c r="S112" s="19">
        <f t="shared" si="37"/>
        <v>18036.939999999999</v>
      </c>
      <c r="T112" s="13">
        <f t="shared" si="38"/>
        <v>-30.061566666666664</v>
      </c>
      <c r="U112" s="13">
        <f>IF(ISNA(VLOOKUP(LOWER(F112)&amp;H112,Prices!A:C,3,0)),0,VLOOKUP(LOWER(F112)&amp;H112,Prices!A:C,3,0))</f>
        <v>57</v>
      </c>
      <c r="V112" s="13">
        <f>IF(ISNA(VLOOKUP(LOWER(F112)&amp;H112,Prices!A:C,2,0)),0,VLOOKUP(LOWER(F112)&amp;H112,Prices!A:C,2,0))</f>
        <v>57.37</v>
      </c>
      <c r="W112" s="19">
        <f t="shared" si="39"/>
        <v>-16385.060000000001</v>
      </c>
      <c r="X112" s="13">
        <f t="shared" si="40"/>
        <v>-221.99999999999847</v>
      </c>
      <c r="Y112" s="43">
        <f t="shared" si="34"/>
        <v>-0.90725692137320046</v>
      </c>
      <c r="Z112" s="49"/>
      <c r="AA112" s="24"/>
    </row>
    <row r="113" spans="1:27" x14ac:dyDescent="0.15">
      <c r="A113" s="12">
        <v>42692</v>
      </c>
      <c r="B113" s="60">
        <v>0.62333333333333341</v>
      </c>
      <c r="C113" s="13" t="s">
        <v>1128</v>
      </c>
      <c r="D113" s="13" t="s">
        <v>1129</v>
      </c>
      <c r="E113" s="13" t="s">
        <v>1130</v>
      </c>
      <c r="F113" s="13" t="str">
        <f t="shared" si="25"/>
        <v>SH</v>
      </c>
      <c r="G113" s="13" t="str">
        <f>VLOOKUP(LOWER(F113)&amp;H113,'Current pricing'!A:B,2,0)</f>
        <v>中天科技</v>
      </c>
      <c r="H113" s="13" t="s">
        <v>1204</v>
      </c>
      <c r="I113" s="13" t="s">
        <v>1206</v>
      </c>
      <c r="J113" s="13" t="s">
        <v>1248</v>
      </c>
      <c r="K113" s="13">
        <v>-2000</v>
      </c>
      <c r="L113" s="13">
        <v>1</v>
      </c>
      <c r="M113" s="13">
        <v>11.1</v>
      </c>
      <c r="N113" s="13">
        <f t="shared" si="36"/>
        <v>-22200</v>
      </c>
      <c r="O113" s="13">
        <f t="shared" si="27"/>
        <v>22200</v>
      </c>
      <c r="P113" s="19">
        <f t="shared" si="28"/>
        <v>0.44400000000000006</v>
      </c>
      <c r="Q113" s="19">
        <f t="shared" si="35"/>
        <v>5</v>
      </c>
      <c r="R113" s="13">
        <f t="shared" si="29"/>
        <v>22.2</v>
      </c>
      <c r="S113" s="19">
        <f t="shared" si="37"/>
        <v>22172.356</v>
      </c>
      <c r="T113" s="13">
        <f t="shared" si="38"/>
        <v>-11.086178</v>
      </c>
      <c r="U113" s="13">
        <f>IF(ISNA(VLOOKUP(LOWER(F113)&amp;H113,Prices!A:C,3,0)),0,VLOOKUP(LOWER(F113)&amp;H113,Prices!A:C,3,0))</f>
        <v>12.8</v>
      </c>
      <c r="V113" s="13">
        <f>IF(ISNA(VLOOKUP(LOWER(F113)&amp;H113,Prices!A:C,2,0)),0,VLOOKUP(LOWER(F113)&amp;H113,Prices!A:C,2,0))</f>
        <v>13.17</v>
      </c>
      <c r="W113" s="19">
        <f t="shared" si="39"/>
        <v>-4167.6439999999993</v>
      </c>
      <c r="X113" s="13">
        <f t="shared" si="40"/>
        <v>-739.99999999999841</v>
      </c>
      <c r="Y113" s="43">
        <f t="shared" si="34"/>
        <v>-0.18773171171171169</v>
      </c>
      <c r="Z113" s="49"/>
      <c r="AA113" s="24"/>
    </row>
    <row r="114" spans="1:27" x14ac:dyDescent="0.15">
      <c r="A114" s="12">
        <v>42692</v>
      </c>
      <c r="B114" s="60">
        <v>0.62356481481481485</v>
      </c>
      <c r="C114" s="13" t="s">
        <v>1128</v>
      </c>
      <c r="D114" s="13" t="s">
        <v>1129</v>
      </c>
      <c r="E114" s="13" t="s">
        <v>1130</v>
      </c>
      <c r="F114" s="13" t="str">
        <f t="shared" si="25"/>
        <v>SH</v>
      </c>
      <c r="G114" s="13" t="str">
        <f>VLOOKUP(LOWER(F114)&amp;H114,'Current pricing'!A:B,2,0)</f>
        <v>航发动力</v>
      </c>
      <c r="H114" s="13" t="s">
        <v>1202</v>
      </c>
      <c r="I114" s="13" t="s">
        <v>1206</v>
      </c>
      <c r="J114" s="13" t="s">
        <v>1248</v>
      </c>
      <c r="K114" s="13">
        <v>-1800</v>
      </c>
      <c r="L114" s="13">
        <v>1</v>
      </c>
      <c r="M114" s="13">
        <v>34.61</v>
      </c>
      <c r="N114" s="13">
        <f t="shared" si="36"/>
        <v>-62298</v>
      </c>
      <c r="O114" s="13">
        <f t="shared" si="27"/>
        <v>62298</v>
      </c>
      <c r="P114" s="19">
        <f t="shared" si="28"/>
        <v>1.2459600000000002</v>
      </c>
      <c r="Q114" s="19">
        <f t="shared" si="35"/>
        <v>12.4596</v>
      </c>
      <c r="R114" s="13">
        <f t="shared" si="29"/>
        <v>62.3</v>
      </c>
      <c r="S114" s="19">
        <f t="shared" si="37"/>
        <v>62221.994439999995</v>
      </c>
      <c r="T114" s="13">
        <f t="shared" si="38"/>
        <v>-34.567774688888889</v>
      </c>
      <c r="U114" s="13">
        <f>IF(ISNA(VLOOKUP(LOWER(F114)&amp;H114,Prices!A:C,3,0)),0,VLOOKUP(LOWER(F114)&amp;H114,Prices!A:C,3,0))</f>
        <v>29.15</v>
      </c>
      <c r="V114" s="13">
        <f>IF(ISNA(VLOOKUP(LOWER(F114)&amp;H114,Prices!A:C,2,0)),0,VLOOKUP(LOWER(F114)&amp;H114,Prices!A:C,2,0))</f>
        <v>29.49</v>
      </c>
      <c r="W114" s="19">
        <f t="shared" si="39"/>
        <v>9139.9944400000022</v>
      </c>
      <c r="X114" s="13">
        <f t="shared" si="40"/>
        <v>-611.99999999999977</v>
      </c>
      <c r="Y114" s="43">
        <f t="shared" si="34"/>
        <v>0.14671409098205404</v>
      </c>
      <c r="Z114" s="49"/>
      <c r="AA114" s="24"/>
    </row>
    <row r="115" spans="1:27" ht="40.5" x14ac:dyDescent="0.15">
      <c r="A115" s="12">
        <v>42692</v>
      </c>
      <c r="B115" s="60">
        <v>0.6237152777777778</v>
      </c>
      <c r="C115" s="13" t="s">
        <v>1128</v>
      </c>
      <c r="D115" s="13" t="s">
        <v>1129</v>
      </c>
      <c r="E115" s="13" t="s">
        <v>1130</v>
      </c>
      <c r="F115" s="13" t="str">
        <f t="shared" si="25"/>
        <v>SH</v>
      </c>
      <c r="G115" s="13" t="str">
        <f>VLOOKUP(LOWER(F115)&amp;H115,'Current pricing'!A:B,2,0)</f>
        <v>XD巨化股</v>
      </c>
      <c r="H115" s="13" t="s">
        <v>1201</v>
      </c>
      <c r="I115" s="13" t="s">
        <v>1206</v>
      </c>
      <c r="J115" s="13" t="s">
        <v>1248</v>
      </c>
      <c r="K115" s="13">
        <v>-1200</v>
      </c>
      <c r="L115" s="13">
        <v>1</v>
      </c>
      <c r="M115" s="13">
        <v>11.03</v>
      </c>
      <c r="N115" s="13">
        <f t="shared" si="36"/>
        <v>-13236</v>
      </c>
      <c r="O115" s="13">
        <f t="shared" si="27"/>
        <v>13236</v>
      </c>
      <c r="P115" s="19">
        <f t="shared" si="28"/>
        <v>0.26472000000000001</v>
      </c>
      <c r="Q115" s="19">
        <f t="shared" si="35"/>
        <v>5</v>
      </c>
      <c r="R115" s="13">
        <f t="shared" si="29"/>
        <v>13.24</v>
      </c>
      <c r="S115" s="19">
        <f t="shared" si="37"/>
        <v>13217.495280000001</v>
      </c>
      <c r="T115" s="13">
        <f t="shared" si="38"/>
        <v>-11.014579400000001</v>
      </c>
      <c r="U115" s="13">
        <f>IF(ISNA(VLOOKUP(LOWER(F115)&amp;H115,Prices!A:C,3,0)),0,VLOOKUP(LOWER(F115)&amp;H115,Prices!A:C,3,0))</f>
        <v>11.1</v>
      </c>
      <c r="V115" s="13">
        <f>IF(ISNA(VLOOKUP(LOWER(F115)&amp;H115,Prices!A:C,2,0)),0,VLOOKUP(LOWER(F115)&amp;H115,Prices!A:C,2,0))</f>
        <v>11.25</v>
      </c>
      <c r="W115" s="19">
        <f t="shared" si="39"/>
        <v>-282.50471999999934</v>
      </c>
      <c r="X115" s="13">
        <f t="shared" si="40"/>
        <v>-180.00000000000043</v>
      </c>
      <c r="Y115" s="43">
        <f t="shared" si="34"/>
        <v>-2.1343662737987257E-2</v>
      </c>
      <c r="Z115" s="49" t="s">
        <v>1245</v>
      </c>
      <c r="AA115" s="24"/>
    </row>
    <row r="116" spans="1:27" x14ac:dyDescent="0.15">
      <c r="A116" s="12">
        <v>42692</v>
      </c>
      <c r="B116" s="60">
        <v>0.62384259259259256</v>
      </c>
      <c r="C116" s="13" t="s">
        <v>1128</v>
      </c>
      <c r="D116" s="13" t="s">
        <v>1129</v>
      </c>
      <c r="E116" s="13" t="s">
        <v>1130</v>
      </c>
      <c r="F116" s="13" t="str">
        <f t="shared" si="25"/>
        <v>SH</v>
      </c>
      <c r="G116" s="13" t="str">
        <f>VLOOKUP(LOWER(F116)&amp;H116,'Current pricing'!A:B,2,0)</f>
        <v>保千里</v>
      </c>
      <c r="H116" s="13" t="s">
        <v>1197</v>
      </c>
      <c r="I116" s="13" t="s">
        <v>1206</v>
      </c>
      <c r="J116" s="13" t="s">
        <v>1248</v>
      </c>
      <c r="K116" s="13">
        <v>-1000</v>
      </c>
      <c r="L116" s="13">
        <v>1</v>
      </c>
      <c r="M116" s="13">
        <v>15.48</v>
      </c>
      <c r="N116" s="13">
        <f t="shared" si="36"/>
        <v>-15480</v>
      </c>
      <c r="O116" s="13">
        <f t="shared" si="27"/>
        <v>15480</v>
      </c>
      <c r="P116" s="19">
        <f t="shared" si="28"/>
        <v>0.30960000000000004</v>
      </c>
      <c r="Q116" s="19">
        <f t="shared" si="35"/>
        <v>5</v>
      </c>
      <c r="R116" s="13">
        <f t="shared" si="29"/>
        <v>15.48</v>
      </c>
      <c r="S116" s="19">
        <f t="shared" si="37"/>
        <v>15459.2104</v>
      </c>
      <c r="T116" s="13">
        <f t="shared" si="38"/>
        <v>-15.4592104</v>
      </c>
      <c r="U116" s="13">
        <f>IF(ISNA(VLOOKUP(LOWER(F116)&amp;H116,Prices!A:C,3,0)),0,VLOOKUP(LOWER(F116)&amp;H116,Prices!A:C,3,0))</f>
        <v>10.39</v>
      </c>
      <c r="V116" s="13">
        <f>IF(ISNA(VLOOKUP(LOWER(F116)&amp;H116,Prices!A:C,2,0)),0,VLOOKUP(LOWER(F116)&amp;H116,Prices!A:C,2,0))</f>
        <v>10.39</v>
      </c>
      <c r="W116" s="19">
        <f t="shared" si="39"/>
        <v>5069.210399999999</v>
      </c>
      <c r="X116" s="13">
        <f t="shared" si="40"/>
        <v>0</v>
      </c>
      <c r="Y116" s="43">
        <f t="shared" si="34"/>
        <v>0.32746837209302321</v>
      </c>
      <c r="Z116" s="49"/>
      <c r="AA116" s="24"/>
    </row>
    <row r="117" spans="1:27" x14ac:dyDescent="0.15">
      <c r="A117" s="12">
        <v>42692</v>
      </c>
      <c r="B117" s="60">
        <v>0.62402777777777774</v>
      </c>
      <c r="C117" s="13" t="s">
        <v>1128</v>
      </c>
      <c r="D117" s="13" t="s">
        <v>1129</v>
      </c>
      <c r="E117" s="13" t="s">
        <v>1130</v>
      </c>
      <c r="F117" s="13" t="str">
        <f t="shared" si="25"/>
        <v>SH</v>
      </c>
      <c r="G117" s="13" t="str">
        <f>VLOOKUP(LOWER(F117)&amp;H117,'Current pricing'!A:B,2,0)</f>
        <v>中科曙光</v>
      </c>
      <c r="H117" s="13" t="s">
        <v>1194</v>
      </c>
      <c r="I117" s="13" t="s">
        <v>1206</v>
      </c>
      <c r="J117" s="13" t="s">
        <v>1260</v>
      </c>
      <c r="K117" s="13">
        <v>-600</v>
      </c>
      <c r="L117" s="13">
        <v>1</v>
      </c>
      <c r="M117" s="13">
        <v>31.61</v>
      </c>
      <c r="N117" s="13">
        <f t="shared" si="36"/>
        <v>-18966</v>
      </c>
      <c r="O117" s="13">
        <f t="shared" si="27"/>
        <v>18966</v>
      </c>
      <c r="P117" s="19">
        <f t="shared" si="28"/>
        <v>0.37932000000000005</v>
      </c>
      <c r="Q117" s="19">
        <f t="shared" si="35"/>
        <v>5</v>
      </c>
      <c r="R117" s="13">
        <f t="shared" si="29"/>
        <v>18.97</v>
      </c>
      <c r="S117" s="19">
        <f t="shared" si="37"/>
        <v>18941.650679999999</v>
      </c>
      <c r="T117" s="13">
        <f t="shared" si="38"/>
        <v>-31.569417799999997</v>
      </c>
      <c r="U117" s="13">
        <f>IF(ISNA(VLOOKUP(LOWER(F117)&amp;H117,Prices!A:C,3,0)),0,VLOOKUP(LOWER(F117)&amp;H117,Prices!A:C,3,0))</f>
        <v>43.33</v>
      </c>
      <c r="V117" s="13">
        <f>IF(ISNA(VLOOKUP(LOWER(F117)&amp;H117,Prices!A:C,2,0)),0,VLOOKUP(LOWER(F117)&amp;H117,Prices!A:C,2,0))</f>
        <v>44.28</v>
      </c>
      <c r="W117" s="19">
        <f t="shared" si="39"/>
        <v>-7626.349320000003</v>
      </c>
      <c r="X117" s="13">
        <f t="shared" si="40"/>
        <v>-570.00000000000171</v>
      </c>
      <c r="Y117" s="43">
        <f t="shared" si="34"/>
        <v>-0.40210636507434372</v>
      </c>
      <c r="Z117" s="49"/>
      <c r="AA117" s="24"/>
    </row>
    <row r="118" spans="1:27" x14ac:dyDescent="0.15">
      <c r="A118" s="12">
        <v>42692</v>
      </c>
      <c r="B118" s="60">
        <v>0.62416666666666665</v>
      </c>
      <c r="C118" s="13" t="s">
        <v>1128</v>
      </c>
      <c r="D118" s="13" t="s">
        <v>1129</v>
      </c>
      <c r="E118" s="13" t="s">
        <v>1130</v>
      </c>
      <c r="F118" s="13" t="str">
        <f t="shared" si="25"/>
        <v>SZ</v>
      </c>
      <c r="G118" s="13" t="str">
        <f>VLOOKUP(LOWER(F118)&amp;H118,'Current pricing'!A:B,2,0)</f>
        <v>欧菲光</v>
      </c>
      <c r="H118" s="13" t="s">
        <v>1193</v>
      </c>
      <c r="I118" s="13" t="s">
        <v>1206</v>
      </c>
      <c r="J118" s="13" t="s">
        <v>1248</v>
      </c>
      <c r="K118" s="13">
        <v>-600</v>
      </c>
      <c r="L118" s="13">
        <v>1</v>
      </c>
      <c r="M118" s="13">
        <v>38.19</v>
      </c>
      <c r="N118" s="13">
        <f t="shared" si="36"/>
        <v>-22914</v>
      </c>
      <c r="O118" s="13">
        <f t="shared" si="27"/>
        <v>22914</v>
      </c>
      <c r="P118" s="19">
        <f t="shared" si="28"/>
        <v>0</v>
      </c>
      <c r="Q118" s="19">
        <f t="shared" si="35"/>
        <v>5</v>
      </c>
      <c r="R118" s="13">
        <f t="shared" si="29"/>
        <v>22.91</v>
      </c>
      <c r="S118" s="19">
        <f t="shared" si="37"/>
        <v>22886.09</v>
      </c>
      <c r="T118" s="13">
        <f t="shared" si="38"/>
        <v>-38.143483333333336</v>
      </c>
      <c r="U118" s="13">
        <f>IF(ISNA(VLOOKUP(LOWER(F118)&amp;H118,Prices!A:C,3,0)),0,VLOOKUP(LOWER(F118)&amp;H118,Prices!A:C,3,0))</f>
        <v>22.55</v>
      </c>
      <c r="V118" s="13">
        <f>IF(ISNA(VLOOKUP(LOWER(F118)&amp;H118,Prices!A:C,2,0)),0,VLOOKUP(LOWER(F118)&amp;H118,Prices!A:C,2,0))</f>
        <v>22.75</v>
      </c>
      <c r="W118" s="19">
        <f t="shared" si="39"/>
        <v>9236.090000000002</v>
      </c>
      <c r="X118" s="13">
        <f t="shared" si="40"/>
        <v>-119.99999999999957</v>
      </c>
      <c r="Y118" s="43">
        <f t="shared" si="34"/>
        <v>0.4030762852404644</v>
      </c>
      <c r="Z118" s="49"/>
      <c r="AA118" s="24"/>
    </row>
    <row r="119" spans="1:27" x14ac:dyDescent="0.15">
      <c r="A119" s="12">
        <v>42692</v>
      </c>
      <c r="B119" s="60">
        <v>0.6243171296296296</v>
      </c>
      <c r="C119" s="13" t="s">
        <v>1128</v>
      </c>
      <c r="D119" s="13" t="s">
        <v>1129</v>
      </c>
      <c r="E119" s="13" t="s">
        <v>1130</v>
      </c>
      <c r="F119" s="13" t="str">
        <f t="shared" si="25"/>
        <v>SZ</v>
      </c>
      <c r="G119" s="13" t="str">
        <f>VLOOKUP(LOWER(F119)&amp;H119,'Current pricing'!A:B,2,0)</f>
        <v>天齐锂业</v>
      </c>
      <c r="H119" s="13" t="s">
        <v>1205</v>
      </c>
      <c r="I119" s="13" t="s">
        <v>1206</v>
      </c>
      <c r="J119" s="13" t="s">
        <v>1248</v>
      </c>
      <c r="K119" s="13">
        <v>-300</v>
      </c>
      <c r="L119" s="13">
        <v>1</v>
      </c>
      <c r="M119" s="13">
        <v>37.909999999999997</v>
      </c>
      <c r="N119" s="13">
        <f t="shared" si="36"/>
        <v>-11372.999999999998</v>
      </c>
      <c r="O119" s="13">
        <f t="shared" si="27"/>
        <v>11372.999999999998</v>
      </c>
      <c r="P119" s="19">
        <f t="shared" si="28"/>
        <v>0</v>
      </c>
      <c r="Q119" s="19">
        <f t="shared" si="35"/>
        <v>5</v>
      </c>
      <c r="R119" s="13">
        <f t="shared" si="29"/>
        <v>11.37</v>
      </c>
      <c r="S119" s="19">
        <f t="shared" si="37"/>
        <v>11356.629999999997</v>
      </c>
      <c r="T119" s="13">
        <f t="shared" si="38"/>
        <v>-37.855433333333323</v>
      </c>
      <c r="U119" s="13">
        <f>IF(ISNA(VLOOKUP(LOWER(F119)&amp;H119,Prices!A:C,3,0)),0,VLOOKUP(LOWER(F119)&amp;H119,Prices!A:C,3,0))</f>
        <v>75.489999999999995</v>
      </c>
      <c r="V119" s="13">
        <f>IF(ISNA(VLOOKUP(LOWER(F119)&amp;H119,Prices!A:C,2,0)),0,VLOOKUP(LOWER(F119)&amp;H119,Prices!A:C,2,0))</f>
        <v>74.16</v>
      </c>
      <c r="W119" s="19">
        <f t="shared" si="39"/>
        <v>-10891.370000000003</v>
      </c>
      <c r="X119" s="13">
        <f t="shared" si="40"/>
        <v>398.99999999999949</v>
      </c>
      <c r="Y119" s="43">
        <f t="shared" si="34"/>
        <v>-0.95765145520091488</v>
      </c>
      <c r="Z119" s="49"/>
      <c r="AA119" s="24"/>
    </row>
    <row r="120" spans="1:27" x14ac:dyDescent="0.15">
      <c r="A120" s="12">
        <v>42695</v>
      </c>
      <c r="B120" s="60">
        <v>0.39633101851851849</v>
      </c>
      <c r="C120" s="13" t="s">
        <v>1128</v>
      </c>
      <c r="D120" s="13" t="s">
        <v>1129</v>
      </c>
      <c r="E120" s="13" t="s">
        <v>1130</v>
      </c>
      <c r="F120" s="13" t="str">
        <f t="shared" si="25"/>
        <v>SZ</v>
      </c>
      <c r="G120" s="13" t="str">
        <f>VLOOKUP(LOWER(F120)&amp;H120,'Current pricing'!A:B,2,0)</f>
        <v>国轩高科</v>
      </c>
      <c r="H120" s="13" t="s">
        <v>1199</v>
      </c>
      <c r="I120" s="13" t="s">
        <v>1206</v>
      </c>
      <c r="J120" s="13" t="s">
        <v>1271</v>
      </c>
      <c r="K120" s="13">
        <v>-1600</v>
      </c>
      <c r="L120" s="13">
        <v>1</v>
      </c>
      <c r="M120" s="13">
        <v>33.97</v>
      </c>
      <c r="N120" s="13">
        <f t="shared" ref="N120:N136" si="41">K120*M120</f>
        <v>-54352</v>
      </c>
      <c r="O120" s="13">
        <f t="shared" ref="O120:O136" si="42">ABS(N120)</f>
        <v>54352</v>
      </c>
      <c r="P120" s="19">
        <f t="shared" si="28"/>
        <v>0</v>
      </c>
      <c r="Q120" s="19">
        <f t="shared" si="35"/>
        <v>10.8704</v>
      </c>
      <c r="R120" s="13">
        <f t="shared" si="29"/>
        <v>54.35</v>
      </c>
      <c r="S120" s="19">
        <f t="shared" ref="S120:S136" si="43">-(N120+P120+Q120+R120)</f>
        <v>54286.779600000002</v>
      </c>
      <c r="T120" s="13">
        <f t="shared" ref="T120:T136" si="44">S120/K120</f>
        <v>-33.92923725</v>
      </c>
      <c r="U120" s="13">
        <f>IF(ISNA(VLOOKUP(LOWER(F120)&amp;H120,Prices!A:C,3,0)),0,VLOOKUP(LOWER(F120)&amp;H120,Prices!A:C,3,0))</f>
        <v>29.65</v>
      </c>
      <c r="V120" s="13">
        <f>IF(ISNA(VLOOKUP(LOWER(F120)&amp;H120,Prices!A:C,2,0)),0,VLOOKUP(LOWER(F120)&amp;H120,Prices!A:C,2,0))</f>
        <v>29.85</v>
      </c>
      <c r="W120" s="19">
        <f t="shared" ref="W120:W136" si="45">IF(I120="B",(V120+T120)*K120,(V120+T120)*K120)</f>
        <v>6526.779599999998</v>
      </c>
      <c r="X120" s="13">
        <f t="shared" ref="X120:X136" si="46">K120*(V120-U120)</f>
        <v>-320.00000000000455</v>
      </c>
      <c r="Y120" s="43">
        <f t="shared" si="34"/>
        <v>0.12008352222549304</v>
      </c>
      <c r="Z120" s="49"/>
      <c r="AA120" s="24"/>
    </row>
    <row r="121" spans="1:27" x14ac:dyDescent="0.15">
      <c r="A121" s="12">
        <v>42695</v>
      </c>
      <c r="B121" s="60">
        <v>0.39953703703703702</v>
      </c>
      <c r="C121" s="13" t="s">
        <v>1128</v>
      </c>
      <c r="D121" s="13" t="s">
        <v>1129</v>
      </c>
      <c r="E121" s="13" t="s">
        <v>1130</v>
      </c>
      <c r="F121" s="13" t="str">
        <f t="shared" si="25"/>
        <v>SZ</v>
      </c>
      <c r="G121" s="13" t="str">
        <f>VLOOKUP(LOWER(F121)&amp;H121,'Current pricing'!A:B,2,0)</f>
        <v>国轩高科</v>
      </c>
      <c r="H121" s="13" t="s">
        <v>1199</v>
      </c>
      <c r="I121" s="13" t="s">
        <v>1206</v>
      </c>
      <c r="J121" s="13" t="s">
        <v>1271</v>
      </c>
      <c r="K121" s="13">
        <v>-1600</v>
      </c>
      <c r="L121" s="13">
        <v>1</v>
      </c>
      <c r="M121" s="13">
        <v>33.83</v>
      </c>
      <c r="N121" s="13">
        <f t="shared" si="41"/>
        <v>-54128</v>
      </c>
      <c r="O121" s="13">
        <f t="shared" si="42"/>
        <v>54128</v>
      </c>
      <c r="P121" s="19">
        <f t="shared" si="28"/>
        <v>0</v>
      </c>
      <c r="Q121" s="19">
        <f t="shared" si="35"/>
        <v>10.8256</v>
      </c>
      <c r="R121" s="13">
        <f t="shared" si="29"/>
        <v>54.13</v>
      </c>
      <c r="S121" s="19">
        <f t="shared" si="43"/>
        <v>54063.044400000006</v>
      </c>
      <c r="T121" s="13">
        <f t="shared" si="44"/>
        <v>-33.789402750000001</v>
      </c>
      <c r="U121" s="13">
        <f>IF(ISNA(VLOOKUP(LOWER(F121)&amp;H121,Prices!A:C,3,0)),0,VLOOKUP(LOWER(F121)&amp;H121,Prices!A:C,3,0))</f>
        <v>29.65</v>
      </c>
      <c r="V121" s="13">
        <f>IF(ISNA(VLOOKUP(LOWER(F121)&amp;H121,Prices!A:C,2,0)),0,VLOOKUP(LOWER(F121)&amp;H121,Prices!A:C,2,0))</f>
        <v>29.85</v>
      </c>
      <c r="W121" s="19">
        <f t="shared" si="45"/>
        <v>6303.0443999999989</v>
      </c>
      <c r="X121" s="13">
        <f t="shared" si="46"/>
        <v>-320.00000000000455</v>
      </c>
      <c r="Y121" s="43">
        <f t="shared" si="34"/>
        <v>0.11644702187407624</v>
      </c>
      <c r="Z121" s="49"/>
      <c r="AA121" s="24"/>
    </row>
    <row r="122" spans="1:27" x14ac:dyDescent="0.15">
      <c r="A122" s="12">
        <v>42695</v>
      </c>
      <c r="B122" s="60">
        <v>0.4004861111111111</v>
      </c>
      <c r="C122" s="13" t="s">
        <v>1128</v>
      </c>
      <c r="D122" s="13" t="s">
        <v>1129</v>
      </c>
      <c r="E122" s="13" t="s">
        <v>1130</v>
      </c>
      <c r="F122" s="13" t="str">
        <f t="shared" si="25"/>
        <v>SH</v>
      </c>
      <c r="G122" s="13" t="str">
        <f>VLOOKUP(LOWER(F122)&amp;H122,'Current pricing'!A:B,2,0)</f>
        <v>长久物流</v>
      </c>
      <c r="H122" s="13" t="s">
        <v>1252</v>
      </c>
      <c r="I122" s="13" t="s">
        <v>1206</v>
      </c>
      <c r="J122" s="13" t="s">
        <v>1271</v>
      </c>
      <c r="K122" s="13">
        <v>-800</v>
      </c>
      <c r="L122" s="13">
        <v>1</v>
      </c>
      <c r="M122" s="13">
        <v>52.56</v>
      </c>
      <c r="N122" s="13">
        <f t="shared" si="41"/>
        <v>-42048</v>
      </c>
      <c r="O122" s="13">
        <f t="shared" si="42"/>
        <v>42048</v>
      </c>
      <c r="P122" s="19">
        <f t="shared" si="28"/>
        <v>0.84096000000000004</v>
      </c>
      <c r="Q122" s="19">
        <f t="shared" si="35"/>
        <v>8.4096000000000011</v>
      </c>
      <c r="R122" s="13">
        <f t="shared" si="29"/>
        <v>42.05</v>
      </c>
      <c r="S122" s="19">
        <f t="shared" si="43"/>
        <v>41996.699439999997</v>
      </c>
      <c r="T122" s="13">
        <f t="shared" si="44"/>
        <v>-52.495874299999997</v>
      </c>
      <c r="U122" s="13">
        <f>IF(ISNA(VLOOKUP(LOWER(F122)&amp;H122,Prices!A:C,3,0)),0,VLOOKUP(LOWER(F122)&amp;H122,Prices!A:C,3,0))</f>
        <v>30.18</v>
      </c>
      <c r="V122" s="13">
        <f>IF(ISNA(VLOOKUP(LOWER(F122)&amp;H122,Prices!A:C,2,0)),0,VLOOKUP(LOWER(F122)&amp;H122,Prices!A:C,2,0))</f>
        <v>30.47</v>
      </c>
      <c r="W122" s="19">
        <f t="shared" si="45"/>
        <v>17620.699439999997</v>
      </c>
      <c r="X122" s="13">
        <f t="shared" si="46"/>
        <v>-231.99999999999932</v>
      </c>
      <c r="Y122" s="43">
        <f t="shared" si="34"/>
        <v>0.41906153538812779</v>
      </c>
      <c r="Z122" s="49"/>
      <c r="AA122" s="24"/>
    </row>
    <row r="123" spans="1:27" x14ac:dyDescent="0.15">
      <c r="A123" s="12">
        <v>42695</v>
      </c>
      <c r="B123" s="60">
        <v>0.40157407407407408</v>
      </c>
      <c r="C123" s="13" t="s">
        <v>1128</v>
      </c>
      <c r="D123" s="13" t="s">
        <v>1129</v>
      </c>
      <c r="E123" s="13" t="s">
        <v>1130</v>
      </c>
      <c r="F123" s="13" t="str">
        <f t="shared" si="25"/>
        <v>SZ</v>
      </c>
      <c r="G123" s="13" t="str">
        <f>VLOOKUP(LOWER(F123)&amp;H123,'Current pricing'!A:B,2,0)</f>
        <v>国轩高科</v>
      </c>
      <c r="H123" s="13" t="s">
        <v>1199</v>
      </c>
      <c r="I123" s="13" t="s">
        <v>1206</v>
      </c>
      <c r="J123" s="13" t="s">
        <v>1271</v>
      </c>
      <c r="K123" s="13">
        <v>-1100</v>
      </c>
      <c r="L123" s="13">
        <v>1</v>
      </c>
      <c r="M123" s="13">
        <v>33.950000000000003</v>
      </c>
      <c r="N123" s="13">
        <f t="shared" si="41"/>
        <v>-37345</v>
      </c>
      <c r="O123" s="13">
        <f t="shared" si="42"/>
        <v>37345</v>
      </c>
      <c r="P123" s="19">
        <f t="shared" si="28"/>
        <v>0</v>
      </c>
      <c r="Q123" s="19">
        <f t="shared" si="35"/>
        <v>7.4690000000000003</v>
      </c>
      <c r="R123" s="13">
        <f t="shared" si="29"/>
        <v>37.35</v>
      </c>
      <c r="S123" s="19">
        <f t="shared" si="43"/>
        <v>37300.181000000004</v>
      </c>
      <c r="T123" s="13">
        <f t="shared" si="44"/>
        <v>-33.909255454545459</v>
      </c>
      <c r="U123" s="13">
        <f>IF(ISNA(VLOOKUP(LOWER(F123)&amp;H123,Prices!A:C,3,0)),0,VLOOKUP(LOWER(F123)&amp;H123,Prices!A:C,3,0))</f>
        <v>29.65</v>
      </c>
      <c r="V123" s="13">
        <f>IF(ISNA(VLOOKUP(LOWER(F123)&amp;H123,Prices!A:C,2,0)),0,VLOOKUP(LOWER(F123)&amp;H123,Prices!A:C,2,0))</f>
        <v>29.85</v>
      </c>
      <c r="W123" s="19">
        <f t="shared" si="45"/>
        <v>4465.1810000000032</v>
      </c>
      <c r="X123" s="13">
        <f t="shared" si="46"/>
        <v>-220.00000000000313</v>
      </c>
      <c r="Y123" s="43">
        <f t="shared" si="34"/>
        <v>0.11956569821930656</v>
      </c>
      <c r="Z123" s="49"/>
      <c r="AA123" s="24"/>
    </row>
    <row r="124" spans="1:27" x14ac:dyDescent="0.15">
      <c r="A124" s="12">
        <v>42695</v>
      </c>
      <c r="B124" s="60">
        <v>0.40224537037037034</v>
      </c>
      <c r="C124" s="13" t="s">
        <v>1128</v>
      </c>
      <c r="D124" s="13" t="s">
        <v>1129</v>
      </c>
      <c r="E124" s="13" t="s">
        <v>1130</v>
      </c>
      <c r="F124" s="13" t="str">
        <f t="shared" si="25"/>
        <v>SZ</v>
      </c>
      <c r="G124" s="13" t="str">
        <f>VLOOKUP(LOWER(F124)&amp;H124,'Current pricing'!A:B,2,0)</f>
        <v>国轩高科</v>
      </c>
      <c r="H124" s="13" t="s">
        <v>1199</v>
      </c>
      <c r="I124" s="13" t="s">
        <v>1206</v>
      </c>
      <c r="J124" s="13" t="s">
        <v>1271</v>
      </c>
      <c r="K124" s="13">
        <v>-1100</v>
      </c>
      <c r="L124" s="13">
        <v>1</v>
      </c>
      <c r="M124" s="13">
        <v>33.96</v>
      </c>
      <c r="N124" s="13">
        <f t="shared" si="41"/>
        <v>-37356</v>
      </c>
      <c r="O124" s="13">
        <f t="shared" si="42"/>
        <v>37356</v>
      </c>
      <c r="P124" s="19">
        <f t="shared" si="28"/>
        <v>0</v>
      </c>
      <c r="Q124" s="19">
        <f t="shared" si="35"/>
        <v>7.4712000000000005</v>
      </c>
      <c r="R124" s="13">
        <f t="shared" si="29"/>
        <v>37.36</v>
      </c>
      <c r="S124" s="19">
        <f t="shared" si="43"/>
        <v>37311.168799999999</v>
      </c>
      <c r="T124" s="13">
        <f t="shared" si="44"/>
        <v>-33.919244363636366</v>
      </c>
      <c r="U124" s="13">
        <f>IF(ISNA(VLOOKUP(LOWER(F124)&amp;H124,Prices!A:C,3,0)),0,VLOOKUP(LOWER(F124)&amp;H124,Prices!A:C,3,0))</f>
        <v>29.65</v>
      </c>
      <c r="V124" s="13">
        <f>IF(ISNA(VLOOKUP(LOWER(F124)&amp;H124,Prices!A:C,2,0)),0,VLOOKUP(LOWER(F124)&amp;H124,Prices!A:C,2,0))</f>
        <v>29.85</v>
      </c>
      <c r="W124" s="19">
        <f t="shared" si="45"/>
        <v>4476.1688000000013</v>
      </c>
      <c r="X124" s="13">
        <f t="shared" si="46"/>
        <v>-220.00000000000313</v>
      </c>
      <c r="Y124" s="43">
        <f t="shared" si="34"/>
        <v>0.1198246279044866</v>
      </c>
      <c r="Z124" s="49"/>
      <c r="AA124" s="24"/>
    </row>
    <row r="125" spans="1:27" x14ac:dyDescent="0.15">
      <c r="A125" s="12">
        <v>42695</v>
      </c>
      <c r="B125" s="60">
        <v>0.40469907407407407</v>
      </c>
      <c r="C125" s="13" t="s">
        <v>1128</v>
      </c>
      <c r="D125" s="13" t="s">
        <v>1129</v>
      </c>
      <c r="E125" s="13" t="s">
        <v>1130</v>
      </c>
      <c r="F125" s="13" t="str">
        <f t="shared" si="25"/>
        <v>SZ</v>
      </c>
      <c r="G125" s="13" t="str">
        <f>VLOOKUP(LOWER(F125)&amp;H125,'Current pricing'!A:B,2,0)</f>
        <v>国轩高科</v>
      </c>
      <c r="H125" s="13" t="s">
        <v>1199</v>
      </c>
      <c r="I125" s="13" t="s">
        <v>1206</v>
      </c>
      <c r="J125" s="13" t="s">
        <v>1271</v>
      </c>
      <c r="K125" s="13">
        <v>-1200</v>
      </c>
      <c r="L125" s="13">
        <v>1</v>
      </c>
      <c r="M125" s="13">
        <v>34.04</v>
      </c>
      <c r="N125" s="13">
        <f t="shared" si="41"/>
        <v>-40848</v>
      </c>
      <c r="O125" s="13">
        <f t="shared" si="42"/>
        <v>40848</v>
      </c>
      <c r="P125" s="19">
        <f t="shared" si="28"/>
        <v>0</v>
      </c>
      <c r="Q125" s="19">
        <f t="shared" si="35"/>
        <v>8.1696000000000009</v>
      </c>
      <c r="R125" s="13">
        <f t="shared" si="29"/>
        <v>40.85</v>
      </c>
      <c r="S125" s="19">
        <f t="shared" si="43"/>
        <v>40798.9804</v>
      </c>
      <c r="T125" s="13">
        <f t="shared" si="44"/>
        <v>-33.999150333333333</v>
      </c>
      <c r="U125" s="13">
        <f>IF(ISNA(VLOOKUP(LOWER(F125)&amp;H125,Prices!A:C,3,0)),0,VLOOKUP(LOWER(F125)&amp;H125,Prices!A:C,3,0))</f>
        <v>29.65</v>
      </c>
      <c r="V125" s="13">
        <f>IF(ISNA(VLOOKUP(LOWER(F125)&amp;H125,Prices!A:C,2,0)),0,VLOOKUP(LOWER(F125)&amp;H125,Prices!A:C,2,0))</f>
        <v>29.85</v>
      </c>
      <c r="W125" s="19">
        <f t="shared" si="45"/>
        <v>4978.9803999999976</v>
      </c>
      <c r="X125" s="13">
        <f t="shared" si="46"/>
        <v>-240.00000000000341</v>
      </c>
      <c r="Y125" s="43">
        <f t="shared" si="34"/>
        <v>0.12189043282412843</v>
      </c>
      <c r="Z125" s="49"/>
      <c r="AA125" s="24"/>
    </row>
    <row r="126" spans="1:27" x14ac:dyDescent="0.15">
      <c r="A126" s="12">
        <v>42695</v>
      </c>
      <c r="B126" s="60">
        <v>0.42310185185185184</v>
      </c>
      <c r="C126" s="13" t="s">
        <v>1128</v>
      </c>
      <c r="D126" s="13" t="s">
        <v>1129</v>
      </c>
      <c r="E126" s="13" t="s">
        <v>1130</v>
      </c>
      <c r="F126" s="13" t="str">
        <f t="shared" si="25"/>
        <v>SH</v>
      </c>
      <c r="G126" s="13" t="str">
        <f>VLOOKUP(LOWER(F126)&amp;H126,'Current pricing'!A:B,2,0)</f>
        <v>皖新传媒</v>
      </c>
      <c r="H126" s="13" t="s">
        <v>1178</v>
      </c>
      <c r="I126" s="13" t="s">
        <v>1206</v>
      </c>
      <c r="J126" s="13" t="s">
        <v>1271</v>
      </c>
      <c r="K126" s="13">
        <v>-800</v>
      </c>
      <c r="L126" s="13">
        <v>1</v>
      </c>
      <c r="M126" s="13">
        <v>15.7</v>
      </c>
      <c r="N126" s="13">
        <f t="shared" si="41"/>
        <v>-12560</v>
      </c>
      <c r="O126" s="13">
        <f t="shared" si="42"/>
        <v>12560</v>
      </c>
      <c r="P126" s="19">
        <f t="shared" si="28"/>
        <v>0.25120000000000003</v>
      </c>
      <c r="Q126" s="19">
        <f t="shared" si="35"/>
        <v>5</v>
      </c>
      <c r="R126" s="13">
        <f t="shared" si="29"/>
        <v>12.56</v>
      </c>
      <c r="S126" s="19">
        <f t="shared" si="43"/>
        <v>12542.1888</v>
      </c>
      <c r="T126" s="13">
        <f t="shared" si="44"/>
        <v>-15.677735999999999</v>
      </c>
      <c r="U126" s="13">
        <f>IF(ISNA(VLOOKUP(LOWER(F126)&amp;H126,Prices!A:C,3,0)),0,VLOOKUP(LOWER(F126)&amp;H126,Prices!A:C,3,0))</f>
        <v>12.07</v>
      </c>
      <c r="V126" s="13">
        <f>IF(ISNA(VLOOKUP(LOWER(F126)&amp;H126,Prices!A:C,2,0)),0,VLOOKUP(LOWER(F126)&amp;H126,Prices!A:C,2,0))</f>
        <v>12.02</v>
      </c>
      <c r="W126" s="19">
        <f t="shared" si="45"/>
        <v>2926.1887999999999</v>
      </c>
      <c r="X126" s="13">
        <f t="shared" si="46"/>
        <v>40.000000000000568</v>
      </c>
      <c r="Y126" s="43">
        <f t="shared" si="34"/>
        <v>0.2329768152866242</v>
      </c>
      <c r="Z126" s="49"/>
      <c r="AA126" s="24"/>
    </row>
    <row r="127" spans="1:27" x14ac:dyDescent="0.15">
      <c r="A127" s="12">
        <v>42695</v>
      </c>
      <c r="B127" s="60">
        <v>0.42333333333333334</v>
      </c>
      <c r="C127" s="13" t="s">
        <v>1128</v>
      </c>
      <c r="D127" s="13" t="s">
        <v>1129</v>
      </c>
      <c r="E127" s="13" t="s">
        <v>1130</v>
      </c>
      <c r="F127" s="13" t="str">
        <f t="shared" si="25"/>
        <v>SH</v>
      </c>
      <c r="G127" s="13" t="str">
        <f>VLOOKUP(LOWER(F127)&amp;H127,'Current pricing'!A:B,2,0)</f>
        <v>中科曙光</v>
      </c>
      <c r="H127" s="13" t="s">
        <v>1194</v>
      </c>
      <c r="I127" s="13" t="s">
        <v>1206</v>
      </c>
      <c r="J127" s="13" t="s">
        <v>1271</v>
      </c>
      <c r="K127" s="13">
        <v>-400</v>
      </c>
      <c r="L127" s="13">
        <v>1</v>
      </c>
      <c r="M127" s="13">
        <v>31.69</v>
      </c>
      <c r="N127" s="13">
        <f t="shared" si="41"/>
        <v>-12676</v>
      </c>
      <c r="O127" s="13">
        <f t="shared" si="42"/>
        <v>12676</v>
      </c>
      <c r="P127" s="19">
        <f t="shared" si="28"/>
        <v>0.25352000000000002</v>
      </c>
      <c r="Q127" s="19">
        <f t="shared" si="35"/>
        <v>5</v>
      </c>
      <c r="R127" s="13">
        <f t="shared" si="29"/>
        <v>12.68</v>
      </c>
      <c r="S127" s="19">
        <f t="shared" si="43"/>
        <v>12658.06648</v>
      </c>
      <c r="T127" s="13">
        <f t="shared" si="44"/>
        <v>-31.645166199999998</v>
      </c>
      <c r="U127" s="13">
        <f>IF(ISNA(VLOOKUP(LOWER(F127)&amp;H127,Prices!A:C,3,0)),0,VLOOKUP(LOWER(F127)&amp;H127,Prices!A:C,3,0))</f>
        <v>43.33</v>
      </c>
      <c r="V127" s="13">
        <f>IF(ISNA(VLOOKUP(LOWER(F127)&amp;H127,Prices!A:C,2,0)),0,VLOOKUP(LOWER(F127)&amp;H127,Prices!A:C,2,0))</f>
        <v>44.28</v>
      </c>
      <c r="W127" s="19">
        <f t="shared" si="45"/>
        <v>-5053.9335200000014</v>
      </c>
      <c r="X127" s="13">
        <f t="shared" si="46"/>
        <v>-380.00000000000114</v>
      </c>
      <c r="Y127" s="43">
        <f t="shared" si="34"/>
        <v>-0.39870097191543086</v>
      </c>
      <c r="Z127" s="49"/>
      <c r="AA127" s="24"/>
    </row>
    <row r="128" spans="1:27" x14ac:dyDescent="0.15">
      <c r="A128" s="12">
        <v>42695</v>
      </c>
      <c r="B128" s="60">
        <v>0.45585648148148145</v>
      </c>
      <c r="C128" s="13" t="s">
        <v>1128</v>
      </c>
      <c r="D128" s="13" t="s">
        <v>1129</v>
      </c>
      <c r="E128" s="13" t="s">
        <v>1130</v>
      </c>
      <c r="F128" s="13" t="str">
        <f t="shared" si="25"/>
        <v>SZ</v>
      </c>
      <c r="G128" s="13" t="str">
        <f>VLOOKUP(LOWER(F128)&amp;H128,'Current pricing'!A:B,2,0)</f>
        <v>苏 泊 尔</v>
      </c>
      <c r="H128" s="13" t="s">
        <v>1188</v>
      </c>
      <c r="I128" s="13" t="s">
        <v>1206</v>
      </c>
      <c r="J128" s="13" t="s">
        <v>1271</v>
      </c>
      <c r="K128" s="13">
        <v>-1100</v>
      </c>
      <c r="L128" s="13">
        <v>1</v>
      </c>
      <c r="M128" s="13">
        <v>35.46</v>
      </c>
      <c r="N128" s="13">
        <f t="shared" si="41"/>
        <v>-39006</v>
      </c>
      <c r="O128" s="13">
        <f t="shared" si="42"/>
        <v>39006</v>
      </c>
      <c r="P128" s="19">
        <f t="shared" si="28"/>
        <v>0</v>
      </c>
      <c r="Q128" s="19">
        <f t="shared" si="35"/>
        <v>7.8012000000000006</v>
      </c>
      <c r="R128" s="13">
        <f t="shared" si="29"/>
        <v>39.01</v>
      </c>
      <c r="S128" s="19">
        <f t="shared" si="43"/>
        <v>38959.188799999996</v>
      </c>
      <c r="T128" s="13">
        <f t="shared" si="44"/>
        <v>-35.417444363636363</v>
      </c>
      <c r="U128" s="13">
        <f>IF(ISNA(VLOOKUP(LOWER(F128)&amp;H128,Prices!A:C,3,0)),0,VLOOKUP(LOWER(F128)&amp;H128,Prices!A:C,3,0))</f>
        <v>39.479999999999997</v>
      </c>
      <c r="V128" s="13">
        <f>IF(ISNA(VLOOKUP(LOWER(F128)&amp;H128,Prices!A:C,2,0)),0,VLOOKUP(LOWER(F128)&amp;H128,Prices!A:C,2,0))</f>
        <v>41.55</v>
      </c>
      <c r="W128" s="19">
        <f t="shared" si="45"/>
        <v>-6745.8111999999974</v>
      </c>
      <c r="X128" s="13">
        <f t="shared" si="46"/>
        <v>-2277.0000000000005</v>
      </c>
      <c r="Y128" s="43">
        <f t="shared" si="34"/>
        <v>-0.17294291134697221</v>
      </c>
      <c r="Z128" s="49"/>
      <c r="AA128" s="24"/>
    </row>
    <row r="129" spans="1:27" x14ac:dyDescent="0.15">
      <c r="A129" s="12">
        <v>42695</v>
      </c>
      <c r="B129" s="60">
        <v>0.55229166666666674</v>
      </c>
      <c r="C129" s="13" t="s">
        <v>1128</v>
      </c>
      <c r="D129" s="13" t="s">
        <v>1129</v>
      </c>
      <c r="E129" s="13" t="s">
        <v>1130</v>
      </c>
      <c r="F129" s="13" t="str">
        <f t="shared" si="25"/>
        <v>SZ</v>
      </c>
      <c r="G129" s="13" t="str">
        <f>VLOOKUP(LOWER(F129)&amp;H129,'Current pricing'!A:B,2,0)</f>
        <v>万 科Ａ</v>
      </c>
      <c r="H129" s="13" t="s">
        <v>1253</v>
      </c>
      <c r="I129" s="13" t="s">
        <v>1207</v>
      </c>
      <c r="J129" s="13" t="s">
        <v>1272</v>
      </c>
      <c r="K129" s="13">
        <v>1000</v>
      </c>
      <c r="L129" s="13">
        <v>1</v>
      </c>
      <c r="M129" s="13">
        <v>26.48</v>
      </c>
      <c r="N129" s="13">
        <f t="shared" si="41"/>
        <v>26480</v>
      </c>
      <c r="O129" s="13">
        <f t="shared" si="42"/>
        <v>26480</v>
      </c>
      <c r="P129" s="19">
        <f t="shared" si="28"/>
        <v>0</v>
      </c>
      <c r="Q129" s="19">
        <f t="shared" si="35"/>
        <v>5.2960000000000003</v>
      </c>
      <c r="R129" s="13">
        <f t="shared" si="29"/>
        <v>0</v>
      </c>
      <c r="S129" s="19">
        <f t="shared" si="43"/>
        <v>-26485.295999999998</v>
      </c>
      <c r="T129" s="13">
        <f t="shared" si="44"/>
        <v>-26.485295999999998</v>
      </c>
      <c r="U129" s="13">
        <f>IF(ISNA(VLOOKUP(LOWER(F129)&amp;H129,Prices!A:C,3,0)),0,VLOOKUP(LOWER(F129)&amp;H129,Prices!A:C,3,0))</f>
        <v>28.19</v>
      </c>
      <c r="V129" s="13">
        <f>IF(ISNA(VLOOKUP(LOWER(F129)&amp;H129,Prices!A:C,2,0)),0,VLOOKUP(LOWER(F129)&amp;H129,Prices!A:C,2,0))</f>
        <v>27.46</v>
      </c>
      <c r="W129" s="19">
        <f t="shared" si="45"/>
        <v>974.70400000000268</v>
      </c>
      <c r="X129" s="13">
        <f t="shared" si="46"/>
        <v>-730.00000000000045</v>
      </c>
      <c r="Y129" s="43">
        <f t="shared" si="34"/>
        <v>3.6809063444108864E-2</v>
      </c>
      <c r="Z129" s="49"/>
      <c r="AA129" s="24"/>
    </row>
    <row r="130" spans="1:27" x14ac:dyDescent="0.15">
      <c r="A130" s="12">
        <v>42695</v>
      </c>
      <c r="B130" s="60">
        <v>0.55379629629629623</v>
      </c>
      <c r="C130" s="13" t="s">
        <v>1128</v>
      </c>
      <c r="D130" s="13" t="s">
        <v>1129</v>
      </c>
      <c r="E130" s="13" t="s">
        <v>1130</v>
      </c>
      <c r="F130" s="13" t="str">
        <f t="shared" si="25"/>
        <v>SH</v>
      </c>
      <c r="G130" s="13" t="str">
        <f>VLOOKUP(LOWER(F130)&amp;H130,'Current pricing'!A:B,2,0)</f>
        <v>华泰证券</v>
      </c>
      <c r="H130" s="13" t="s">
        <v>1182</v>
      </c>
      <c r="I130" s="13" t="s">
        <v>1207</v>
      </c>
      <c r="J130" s="13" t="s">
        <v>1272</v>
      </c>
      <c r="K130" s="13">
        <v>1500</v>
      </c>
      <c r="L130" s="13">
        <v>1</v>
      </c>
      <c r="M130" s="13">
        <v>20.13</v>
      </c>
      <c r="N130" s="13">
        <f t="shared" si="41"/>
        <v>30195</v>
      </c>
      <c r="O130" s="13">
        <f t="shared" si="42"/>
        <v>30195</v>
      </c>
      <c r="P130" s="19">
        <f t="shared" si="28"/>
        <v>0.6039000000000001</v>
      </c>
      <c r="Q130" s="19">
        <f t="shared" si="35"/>
        <v>6.0390000000000006</v>
      </c>
      <c r="R130" s="13">
        <f t="shared" si="29"/>
        <v>0</v>
      </c>
      <c r="S130" s="19">
        <f t="shared" si="43"/>
        <v>-30201.642899999999</v>
      </c>
      <c r="T130" s="13">
        <f t="shared" si="44"/>
        <v>-20.1344286</v>
      </c>
      <c r="U130" s="13">
        <f>IF(ISNA(VLOOKUP(LOWER(F130)&amp;H130,Prices!A:C,3,0)),0,VLOOKUP(LOWER(F130)&amp;H130,Prices!A:C,3,0))</f>
        <v>19.399999999999999</v>
      </c>
      <c r="V130" s="13">
        <f>IF(ISNA(VLOOKUP(LOWER(F130)&amp;H130,Prices!A:C,2,0)),0,VLOOKUP(LOWER(F130)&amp;H130,Prices!A:C,2,0))</f>
        <v>19.23</v>
      </c>
      <c r="W130" s="19">
        <f t="shared" si="45"/>
        <v>-1356.6428999999989</v>
      </c>
      <c r="X130" s="13">
        <f t="shared" si="46"/>
        <v>-254.99999999999721</v>
      </c>
      <c r="Y130" s="43">
        <f t="shared" si="34"/>
        <v>-4.4929388971684019E-2</v>
      </c>
      <c r="Z130" s="49"/>
      <c r="AA130" s="24"/>
    </row>
    <row r="131" spans="1:27" x14ac:dyDescent="0.15">
      <c r="A131" s="12">
        <v>42695</v>
      </c>
      <c r="B131" s="60">
        <v>0.5723611111111111</v>
      </c>
      <c r="C131" s="13" t="s">
        <v>1128</v>
      </c>
      <c r="D131" s="13" t="s">
        <v>1129</v>
      </c>
      <c r="E131" s="13" t="s">
        <v>1130</v>
      </c>
      <c r="F131" s="13" t="str">
        <f t="shared" si="25"/>
        <v>SH</v>
      </c>
      <c r="G131" s="13" t="str">
        <f>VLOOKUP(LOWER(F131)&amp;H131,'Current pricing'!A:B,2,0)</f>
        <v>安信信托</v>
      </c>
      <c r="H131" s="13" t="s">
        <v>1254</v>
      </c>
      <c r="I131" s="13" t="s">
        <v>1207</v>
      </c>
      <c r="J131" s="13" t="s">
        <v>1272</v>
      </c>
      <c r="K131" s="13">
        <v>2000</v>
      </c>
      <c r="L131" s="13">
        <v>1</v>
      </c>
      <c r="M131" s="13">
        <v>22.63</v>
      </c>
      <c r="N131" s="13">
        <f t="shared" si="41"/>
        <v>45260</v>
      </c>
      <c r="O131" s="13">
        <f t="shared" si="42"/>
        <v>45260</v>
      </c>
      <c r="P131" s="19">
        <f t="shared" si="28"/>
        <v>0.90520000000000012</v>
      </c>
      <c r="Q131" s="19">
        <f t="shared" si="35"/>
        <v>9.0519999999999996</v>
      </c>
      <c r="R131" s="13">
        <f t="shared" si="29"/>
        <v>0</v>
      </c>
      <c r="S131" s="19">
        <f t="shared" si="43"/>
        <v>-45269.957200000004</v>
      </c>
      <c r="T131" s="13">
        <f t="shared" si="44"/>
        <v>-22.634978600000004</v>
      </c>
      <c r="U131" s="13">
        <f>IF(ISNA(VLOOKUP(LOWER(F131)&amp;H131,Prices!A:C,3,0)),0,VLOOKUP(LOWER(F131)&amp;H131,Prices!A:C,3,0))</f>
        <v>13.94</v>
      </c>
      <c r="V131" s="13">
        <f>IF(ISNA(VLOOKUP(LOWER(F131)&amp;H131,Prices!A:C,2,0)),0,VLOOKUP(LOWER(F131)&amp;H131,Prices!A:C,2,0))</f>
        <v>14.25</v>
      </c>
      <c r="W131" s="19">
        <f t="shared" si="45"/>
        <v>-16769.957200000008</v>
      </c>
      <c r="X131" s="13">
        <f t="shared" si="46"/>
        <v>620.00000000000102</v>
      </c>
      <c r="Y131" s="43">
        <f t="shared" si="34"/>
        <v>-0.37052490499337182</v>
      </c>
      <c r="Z131" s="49"/>
      <c r="AA131" s="24"/>
    </row>
    <row r="132" spans="1:27" x14ac:dyDescent="0.15">
      <c r="A132" s="12">
        <v>42695</v>
      </c>
      <c r="B132" s="60">
        <v>0.58832175925925922</v>
      </c>
      <c r="C132" s="13" t="s">
        <v>1128</v>
      </c>
      <c r="D132" s="13" t="s">
        <v>1129</v>
      </c>
      <c r="E132" s="13" t="s">
        <v>1130</v>
      </c>
      <c r="F132" s="13" t="str">
        <f t="shared" si="25"/>
        <v>SZ</v>
      </c>
      <c r="G132" s="13" t="str">
        <f>VLOOKUP(LOWER(F132)&amp;H132,'Current pricing'!A:B,2,0)</f>
        <v>格力电器</v>
      </c>
      <c r="H132" s="13" t="s">
        <v>1255</v>
      </c>
      <c r="I132" s="13" t="s">
        <v>1207</v>
      </c>
      <c r="J132" s="13" t="s">
        <v>1272</v>
      </c>
      <c r="K132" s="13">
        <v>1000</v>
      </c>
      <c r="L132" s="13">
        <v>1</v>
      </c>
      <c r="M132" s="13">
        <v>22.51</v>
      </c>
      <c r="N132" s="13">
        <f t="shared" si="41"/>
        <v>22510</v>
      </c>
      <c r="O132" s="13">
        <f t="shared" si="42"/>
        <v>22510</v>
      </c>
      <c r="P132" s="19">
        <f t="shared" si="28"/>
        <v>0</v>
      </c>
      <c r="Q132" s="19">
        <f t="shared" si="35"/>
        <v>5</v>
      </c>
      <c r="R132" s="13">
        <f t="shared" si="29"/>
        <v>0</v>
      </c>
      <c r="S132" s="19">
        <f t="shared" si="43"/>
        <v>-22515</v>
      </c>
      <c r="T132" s="13">
        <f t="shared" si="44"/>
        <v>-22.515000000000001</v>
      </c>
      <c r="U132" s="13">
        <f>IF(ISNA(VLOOKUP(LOWER(F132)&amp;H132,Prices!A:C,3,0)),0,VLOOKUP(LOWER(F132)&amp;H132,Prices!A:C,3,0))</f>
        <v>41.83</v>
      </c>
      <c r="V132" s="13">
        <f>IF(ISNA(VLOOKUP(LOWER(F132)&amp;H132,Prices!A:C,2,0)),0,VLOOKUP(LOWER(F132)&amp;H132,Prices!A:C,2,0))</f>
        <v>43.53</v>
      </c>
      <c r="W132" s="19">
        <f t="shared" si="45"/>
        <v>21015</v>
      </c>
      <c r="X132" s="13">
        <f t="shared" si="46"/>
        <v>1700.0000000000027</v>
      </c>
      <c r="Y132" s="43">
        <f t="shared" si="34"/>
        <v>0.93358507330075524</v>
      </c>
      <c r="Z132" s="49"/>
      <c r="AA132" s="24"/>
    </row>
    <row r="133" spans="1:27" x14ac:dyDescent="0.15">
      <c r="A133" s="12">
        <v>42695</v>
      </c>
      <c r="B133" s="60">
        <v>0.61342592592592593</v>
      </c>
      <c r="C133" s="13" t="s">
        <v>1128</v>
      </c>
      <c r="D133" s="13" t="s">
        <v>1129</v>
      </c>
      <c r="E133" s="13" t="s">
        <v>1130</v>
      </c>
      <c r="F133" s="13" t="str">
        <f t="shared" ref="F133:F196" si="47">IF(OR(LEFT(H133,1)="6",H133="510050"),"SH","SZ")</f>
        <v>SZ</v>
      </c>
      <c r="G133" s="13" t="str">
        <f>VLOOKUP(LOWER(F133)&amp;H133,'Current pricing'!A:B,2,0)</f>
        <v>圣农发展</v>
      </c>
      <c r="H133" s="13" t="s">
        <v>1256</v>
      </c>
      <c r="I133" s="13" t="s">
        <v>1207</v>
      </c>
      <c r="J133" s="13" t="s">
        <v>1292</v>
      </c>
      <c r="K133" s="13">
        <v>1000</v>
      </c>
      <c r="L133" s="13">
        <v>1</v>
      </c>
      <c r="M133" s="13">
        <v>24.73</v>
      </c>
      <c r="N133" s="13">
        <f t="shared" si="41"/>
        <v>24730</v>
      </c>
      <c r="O133" s="13">
        <f t="shared" si="42"/>
        <v>24730</v>
      </c>
      <c r="P133" s="19">
        <f t="shared" ref="P133:P196" si="48">IF(H133="510050",0,IF(F133="SZ",0,ABS(N133*0.2%%)))</f>
        <v>0</v>
      </c>
      <c r="Q133" s="19">
        <f t="shared" si="35"/>
        <v>5</v>
      </c>
      <c r="R133" s="13">
        <f t="shared" ref="R133:R196" si="49">IF(H133="510050",0,ROUND(IF(OR(I133="B",I133="D"),0,ABS(N133*0.001)),2))</f>
        <v>0</v>
      </c>
      <c r="S133" s="19">
        <f t="shared" si="43"/>
        <v>-24735</v>
      </c>
      <c r="T133" s="13">
        <f t="shared" si="44"/>
        <v>-24.734999999999999</v>
      </c>
      <c r="U133" s="13">
        <f>IF(ISNA(VLOOKUP(LOWER(F133)&amp;H133,Prices!A:C,3,0)),0,VLOOKUP(LOWER(F133)&amp;H133,Prices!A:C,3,0))</f>
        <v>15.12</v>
      </c>
      <c r="V133" s="13">
        <f>IF(ISNA(VLOOKUP(LOWER(F133)&amp;H133,Prices!A:C,2,0)),0,VLOOKUP(LOWER(F133)&amp;H133,Prices!A:C,2,0))</f>
        <v>14.53</v>
      </c>
      <c r="W133" s="19">
        <f t="shared" si="45"/>
        <v>-10205</v>
      </c>
      <c r="X133" s="13">
        <f t="shared" si="46"/>
        <v>-589.99999999999989</v>
      </c>
      <c r="Y133" s="43">
        <f t="shared" ref="Y133:Y196" si="50">W133/O133</f>
        <v>-0.41265669227658713</v>
      </c>
      <c r="Z133" s="49"/>
      <c r="AA133" s="24"/>
    </row>
    <row r="134" spans="1:27" x14ac:dyDescent="0.15">
      <c r="A134" s="12">
        <v>42695</v>
      </c>
      <c r="B134" s="60">
        <v>0.61527777777777781</v>
      </c>
      <c r="C134" s="13" t="s">
        <v>1128</v>
      </c>
      <c r="D134" s="13" t="s">
        <v>1129</v>
      </c>
      <c r="E134" s="13" t="s">
        <v>1130</v>
      </c>
      <c r="F134" s="13" t="str">
        <f t="shared" si="47"/>
        <v>SZ</v>
      </c>
      <c r="G134" s="13" t="str">
        <f>VLOOKUP(LOWER(F134)&amp;H134,'Current pricing'!A:B,2,0)</f>
        <v>国轩高科</v>
      </c>
      <c r="H134" s="13" t="s">
        <v>1199</v>
      </c>
      <c r="I134" s="13" t="s">
        <v>1207</v>
      </c>
      <c r="J134" s="13" t="s">
        <v>1272</v>
      </c>
      <c r="K134" s="13">
        <v>1000</v>
      </c>
      <c r="L134" s="13">
        <v>1</v>
      </c>
      <c r="M134" s="13">
        <v>33.36</v>
      </c>
      <c r="N134" s="13">
        <f t="shared" si="41"/>
        <v>33360</v>
      </c>
      <c r="O134" s="13">
        <f t="shared" si="42"/>
        <v>33360</v>
      </c>
      <c r="P134" s="19">
        <f t="shared" si="48"/>
        <v>0</v>
      </c>
      <c r="Q134" s="19">
        <f t="shared" si="35"/>
        <v>6.6720000000000006</v>
      </c>
      <c r="R134" s="13">
        <f t="shared" si="49"/>
        <v>0</v>
      </c>
      <c r="S134" s="19">
        <f t="shared" si="43"/>
        <v>-33366.671999999999</v>
      </c>
      <c r="T134" s="13">
        <f t="shared" si="44"/>
        <v>-33.366672000000001</v>
      </c>
      <c r="U134" s="13">
        <f>IF(ISNA(VLOOKUP(LOWER(F134)&amp;H134,Prices!A:C,3,0)),0,VLOOKUP(LOWER(F134)&amp;H134,Prices!A:C,3,0))</f>
        <v>29.65</v>
      </c>
      <c r="V134" s="13">
        <f>IF(ISNA(VLOOKUP(LOWER(F134)&amp;H134,Prices!A:C,2,0)),0,VLOOKUP(LOWER(F134)&amp;H134,Prices!A:C,2,0))</f>
        <v>29.85</v>
      </c>
      <c r="W134" s="19">
        <f t="shared" si="45"/>
        <v>-3516.6719999999996</v>
      </c>
      <c r="X134" s="13">
        <f t="shared" si="46"/>
        <v>200.00000000000284</v>
      </c>
      <c r="Y134" s="43">
        <f t="shared" si="50"/>
        <v>-0.10541582733812949</v>
      </c>
      <c r="Z134" s="49"/>
      <c r="AA134" s="24"/>
    </row>
    <row r="135" spans="1:27" x14ac:dyDescent="0.15">
      <c r="A135" s="12">
        <v>42695</v>
      </c>
      <c r="B135" s="60">
        <v>0.62085648148148154</v>
      </c>
      <c r="C135" s="13" t="s">
        <v>1128</v>
      </c>
      <c r="D135" s="13" t="s">
        <v>1129</v>
      </c>
      <c r="E135" s="13" t="s">
        <v>1130</v>
      </c>
      <c r="F135" s="13" t="str">
        <f t="shared" si="47"/>
        <v>SZ</v>
      </c>
      <c r="G135" s="13" t="str">
        <f>VLOOKUP(LOWER(F135)&amp;H135,'Current pricing'!A:B,2,0)</f>
        <v>科伦药业</v>
      </c>
      <c r="H135" s="13" t="s">
        <v>1257</v>
      </c>
      <c r="I135" s="13" t="s">
        <v>1207</v>
      </c>
      <c r="J135" s="13" t="s">
        <v>1272</v>
      </c>
      <c r="K135" s="13">
        <v>1500</v>
      </c>
      <c r="L135" s="13">
        <v>1</v>
      </c>
      <c r="M135" s="13">
        <v>17.690000000000001</v>
      </c>
      <c r="N135" s="13">
        <f t="shared" si="41"/>
        <v>26535.000000000004</v>
      </c>
      <c r="O135" s="13">
        <f t="shared" si="42"/>
        <v>26535.000000000004</v>
      </c>
      <c r="P135" s="19">
        <f t="shared" si="48"/>
        <v>0</v>
      </c>
      <c r="Q135" s="19">
        <f t="shared" si="35"/>
        <v>5.3070000000000013</v>
      </c>
      <c r="R135" s="13">
        <f t="shared" si="49"/>
        <v>0</v>
      </c>
      <c r="S135" s="19">
        <f t="shared" si="43"/>
        <v>-26540.307000000004</v>
      </c>
      <c r="T135" s="13">
        <f t="shared" si="44"/>
        <v>-17.693538000000004</v>
      </c>
      <c r="U135" s="13">
        <f>IF(ISNA(VLOOKUP(LOWER(F135)&amp;H135,Prices!A:C,3,0)),0,VLOOKUP(LOWER(F135)&amp;H135,Prices!A:C,3,0))</f>
        <v>21.97</v>
      </c>
      <c r="V135" s="13">
        <f>IF(ISNA(VLOOKUP(LOWER(F135)&amp;H135,Prices!A:C,2,0)),0,VLOOKUP(LOWER(F135)&amp;H135,Prices!A:C,2,0))</f>
        <v>22.72</v>
      </c>
      <c r="W135" s="19">
        <f t="shared" si="45"/>
        <v>7539.6929999999929</v>
      </c>
      <c r="X135" s="13">
        <f t="shared" si="46"/>
        <v>1125</v>
      </c>
      <c r="Y135" s="43">
        <f t="shared" si="50"/>
        <v>0.284141435839457</v>
      </c>
      <c r="Z135" s="49"/>
      <c r="AA135" s="24"/>
    </row>
    <row r="136" spans="1:27" x14ac:dyDescent="0.15">
      <c r="A136" s="12">
        <v>42695</v>
      </c>
      <c r="B136" s="60">
        <v>0.62152777777777779</v>
      </c>
      <c r="C136" s="13" t="s">
        <v>1128</v>
      </c>
      <c r="D136" s="13" t="s">
        <v>1129</v>
      </c>
      <c r="E136" s="13" t="s">
        <v>1130</v>
      </c>
      <c r="F136" s="13" t="str">
        <f t="shared" si="47"/>
        <v>SZ</v>
      </c>
      <c r="G136" s="13" t="str">
        <f>VLOOKUP(LOWER(F136)&amp;H136,'Current pricing'!A:B,2,0)</f>
        <v>东华软件</v>
      </c>
      <c r="H136" s="13" t="s">
        <v>1258</v>
      </c>
      <c r="I136" s="13" t="s">
        <v>1207</v>
      </c>
      <c r="J136" s="13" t="s">
        <v>1272</v>
      </c>
      <c r="K136" s="13">
        <v>1500</v>
      </c>
      <c r="L136" s="13">
        <v>1</v>
      </c>
      <c r="M136" s="13">
        <v>23.34</v>
      </c>
      <c r="N136" s="13">
        <f t="shared" si="41"/>
        <v>35010</v>
      </c>
      <c r="O136" s="13">
        <f t="shared" si="42"/>
        <v>35010</v>
      </c>
      <c r="P136" s="19">
        <f t="shared" si="48"/>
        <v>0</v>
      </c>
      <c r="Q136" s="19">
        <f t="shared" si="35"/>
        <v>7.0020000000000007</v>
      </c>
      <c r="R136" s="13">
        <f t="shared" si="49"/>
        <v>0</v>
      </c>
      <c r="S136" s="19">
        <f t="shared" si="43"/>
        <v>-35017.002</v>
      </c>
      <c r="T136" s="13">
        <f t="shared" si="44"/>
        <v>-23.344667999999999</v>
      </c>
      <c r="U136" s="13">
        <f>IF(ISNA(VLOOKUP(LOWER(F136)&amp;H136,Prices!A:C,3,0)),0,VLOOKUP(LOWER(F136)&amp;H136,Prices!A:C,3,0))</f>
        <v>9.73</v>
      </c>
      <c r="V136" s="13">
        <f>IF(ISNA(VLOOKUP(LOWER(F136)&amp;H136,Prices!A:C,2,0)),0,VLOOKUP(LOWER(F136)&amp;H136,Prices!A:C,2,0))</f>
        <v>9.8000000000000007</v>
      </c>
      <c r="W136" s="19">
        <f t="shared" si="45"/>
        <v>-20317.001999999997</v>
      </c>
      <c r="X136" s="13">
        <f t="shared" si="46"/>
        <v>105.00000000000043</v>
      </c>
      <c r="Y136" s="43">
        <f t="shared" si="50"/>
        <v>-0.58031996572407873</v>
      </c>
      <c r="Z136" s="49"/>
      <c r="AA136" s="24"/>
    </row>
    <row r="137" spans="1:27" x14ac:dyDescent="0.15">
      <c r="A137" s="12">
        <v>42696</v>
      </c>
      <c r="B137" s="60">
        <v>0.3975231481481481</v>
      </c>
      <c r="C137" s="13" t="s">
        <v>1128</v>
      </c>
      <c r="D137" s="13" t="s">
        <v>1129</v>
      </c>
      <c r="E137" s="13" t="s">
        <v>1130</v>
      </c>
      <c r="F137" s="13" t="str">
        <f t="shared" si="47"/>
        <v>SZ</v>
      </c>
      <c r="G137" s="13" t="str">
        <f>VLOOKUP(LOWER(F137)&amp;H137,'Current pricing'!A:B,2,0)</f>
        <v>万 科Ａ</v>
      </c>
      <c r="H137" s="13" t="s">
        <v>1253</v>
      </c>
      <c r="I137" s="13" t="s">
        <v>1206</v>
      </c>
      <c r="J137" s="13" t="s">
        <v>1272</v>
      </c>
      <c r="K137" s="13">
        <v>-1000</v>
      </c>
      <c r="L137" s="13">
        <v>1</v>
      </c>
      <c r="M137" s="13">
        <v>27.24</v>
      </c>
      <c r="N137" s="13">
        <f t="shared" ref="N137:N147" si="51">K137*M137</f>
        <v>-27240</v>
      </c>
      <c r="O137" s="13">
        <f t="shared" ref="O137:O147" si="52">ABS(N137)</f>
        <v>27240</v>
      </c>
      <c r="P137" s="19">
        <f t="shared" si="48"/>
        <v>0</v>
      </c>
      <c r="Q137" s="19">
        <f t="shared" si="35"/>
        <v>5.4480000000000004</v>
      </c>
      <c r="R137" s="13">
        <f t="shared" si="49"/>
        <v>27.24</v>
      </c>
      <c r="S137" s="19">
        <f t="shared" ref="S137:S147" si="53">-(N137+P137+Q137+R137)</f>
        <v>27207.311999999998</v>
      </c>
      <c r="T137" s="13">
        <f t="shared" ref="T137:T147" si="54">S137/K137</f>
        <v>-27.207311999999998</v>
      </c>
      <c r="U137" s="13">
        <f>IF(ISNA(VLOOKUP(LOWER(F137)&amp;H137,Prices!A:C,3,0)),0,VLOOKUP(LOWER(F137)&amp;H137,Prices!A:C,3,0))</f>
        <v>28.19</v>
      </c>
      <c r="V137" s="13">
        <f>IF(ISNA(VLOOKUP(LOWER(F137)&amp;H137,Prices!A:C,2,0)),0,VLOOKUP(LOWER(F137)&amp;H137,Prices!A:C,2,0))</f>
        <v>27.46</v>
      </c>
      <c r="W137" s="19">
        <f t="shared" ref="W137:W147" si="55">IF(I137="B",(V137+T137)*K137,(V137+T137)*K137)</f>
        <v>-252.68800000000269</v>
      </c>
      <c r="X137" s="13">
        <f t="shared" ref="X137:X147" si="56">K137*(V137-U137)</f>
        <v>730.00000000000045</v>
      </c>
      <c r="Y137" s="43">
        <f t="shared" si="50"/>
        <v>-9.2763582966227127E-3</v>
      </c>
      <c r="Z137" s="49"/>
      <c r="AA137" s="24"/>
    </row>
    <row r="138" spans="1:27" x14ac:dyDescent="0.15">
      <c r="A138" s="12">
        <v>42696</v>
      </c>
      <c r="B138" s="60">
        <v>0.39763888888888888</v>
      </c>
      <c r="C138" s="13" t="s">
        <v>1128</v>
      </c>
      <c r="D138" s="13" t="s">
        <v>1129</v>
      </c>
      <c r="E138" s="13" t="s">
        <v>1130</v>
      </c>
      <c r="F138" s="13" t="str">
        <f t="shared" si="47"/>
        <v>SZ</v>
      </c>
      <c r="G138" s="13" t="str">
        <f>VLOOKUP(LOWER(F138)&amp;H138,'Current pricing'!A:B,2,0)</f>
        <v>格力电器</v>
      </c>
      <c r="H138" s="13" t="s">
        <v>1255</v>
      </c>
      <c r="I138" s="13" t="s">
        <v>1206</v>
      </c>
      <c r="J138" s="13" t="s">
        <v>1272</v>
      </c>
      <c r="K138" s="13">
        <v>-1000</v>
      </c>
      <c r="L138" s="13">
        <v>1</v>
      </c>
      <c r="M138" s="13">
        <v>22.85</v>
      </c>
      <c r="N138" s="13">
        <f t="shared" si="51"/>
        <v>-22850</v>
      </c>
      <c r="O138" s="13">
        <f t="shared" si="52"/>
        <v>22850</v>
      </c>
      <c r="P138" s="19">
        <f t="shared" si="48"/>
        <v>0</v>
      </c>
      <c r="Q138" s="19">
        <f t="shared" si="35"/>
        <v>5</v>
      </c>
      <c r="R138" s="13">
        <f t="shared" si="49"/>
        <v>22.85</v>
      </c>
      <c r="S138" s="19">
        <f t="shared" si="53"/>
        <v>22822.15</v>
      </c>
      <c r="T138" s="13">
        <f t="shared" si="54"/>
        <v>-22.822150000000001</v>
      </c>
      <c r="U138" s="13">
        <f>IF(ISNA(VLOOKUP(LOWER(F138)&amp;H138,Prices!A:C,3,0)),0,VLOOKUP(LOWER(F138)&amp;H138,Prices!A:C,3,0))</f>
        <v>41.83</v>
      </c>
      <c r="V138" s="13">
        <f>IF(ISNA(VLOOKUP(LOWER(F138)&amp;H138,Prices!A:C,2,0)),0,VLOOKUP(LOWER(F138)&amp;H138,Prices!A:C,2,0))</f>
        <v>43.53</v>
      </c>
      <c r="W138" s="19">
        <f t="shared" si="55"/>
        <v>-20707.850000000002</v>
      </c>
      <c r="X138" s="13">
        <f t="shared" si="56"/>
        <v>-1700.0000000000027</v>
      </c>
      <c r="Y138" s="43">
        <f t="shared" si="50"/>
        <v>-0.90625164113785572</v>
      </c>
      <c r="Z138" s="49"/>
      <c r="AA138" s="24"/>
    </row>
    <row r="139" spans="1:27" x14ac:dyDescent="0.15">
      <c r="A139" s="12">
        <v>42696</v>
      </c>
      <c r="B139" s="60">
        <v>0.39788194444444441</v>
      </c>
      <c r="C139" s="13" t="s">
        <v>1128</v>
      </c>
      <c r="D139" s="13" t="s">
        <v>1129</v>
      </c>
      <c r="E139" s="13" t="s">
        <v>1130</v>
      </c>
      <c r="F139" s="13" t="str">
        <f t="shared" si="47"/>
        <v>SH</v>
      </c>
      <c r="G139" s="13" t="str">
        <f>VLOOKUP(LOWER(F139)&amp;H139,'Current pricing'!A:B,2,0)</f>
        <v>华泰证券</v>
      </c>
      <c r="H139" s="13" t="s">
        <v>1182</v>
      </c>
      <c r="I139" s="13" t="s">
        <v>1206</v>
      </c>
      <c r="J139" s="13" t="s">
        <v>1272</v>
      </c>
      <c r="K139" s="13">
        <v>-1500</v>
      </c>
      <c r="L139" s="13">
        <v>1</v>
      </c>
      <c r="M139" s="13">
        <v>20.27</v>
      </c>
      <c r="N139" s="13">
        <f t="shared" si="51"/>
        <v>-30405</v>
      </c>
      <c r="O139" s="13">
        <f t="shared" si="52"/>
        <v>30405</v>
      </c>
      <c r="P139" s="19">
        <f t="shared" si="48"/>
        <v>0.60810000000000008</v>
      </c>
      <c r="Q139" s="19">
        <f t="shared" si="35"/>
        <v>6.0810000000000004</v>
      </c>
      <c r="R139" s="13">
        <f t="shared" si="49"/>
        <v>30.41</v>
      </c>
      <c r="S139" s="19">
        <f t="shared" si="53"/>
        <v>30367.900900000001</v>
      </c>
      <c r="T139" s="13">
        <f t="shared" si="54"/>
        <v>-20.245267266666666</v>
      </c>
      <c r="U139" s="13">
        <f>IF(ISNA(VLOOKUP(LOWER(F139)&amp;H139,Prices!A:C,3,0)),0,VLOOKUP(LOWER(F139)&amp;H139,Prices!A:C,3,0))</f>
        <v>19.399999999999999</v>
      </c>
      <c r="V139" s="13">
        <f>IF(ISNA(VLOOKUP(LOWER(F139)&amp;H139,Prices!A:C,2,0)),0,VLOOKUP(LOWER(F139)&amp;H139,Prices!A:C,2,0))</f>
        <v>19.23</v>
      </c>
      <c r="W139" s="19">
        <f t="shared" si="55"/>
        <v>1522.900899999998</v>
      </c>
      <c r="X139" s="13">
        <f t="shared" si="56"/>
        <v>254.99999999999721</v>
      </c>
      <c r="Y139" s="43">
        <f t="shared" si="50"/>
        <v>5.0087186318039732E-2</v>
      </c>
      <c r="Z139" s="49"/>
      <c r="AA139" s="24"/>
    </row>
    <row r="140" spans="1:27" x14ac:dyDescent="0.15">
      <c r="A140" s="12">
        <v>42696</v>
      </c>
      <c r="B140" s="60">
        <v>0.3981365740740741</v>
      </c>
      <c r="C140" s="13" t="s">
        <v>1128</v>
      </c>
      <c r="D140" s="13" t="s">
        <v>1129</v>
      </c>
      <c r="E140" s="13" t="s">
        <v>1130</v>
      </c>
      <c r="F140" s="13" t="str">
        <f t="shared" si="47"/>
        <v>SZ</v>
      </c>
      <c r="G140" s="13" t="str">
        <f>VLOOKUP(LOWER(F140)&amp;H140,'Current pricing'!A:B,2,0)</f>
        <v>国轩高科</v>
      </c>
      <c r="H140" s="13" t="s">
        <v>1199</v>
      </c>
      <c r="I140" s="13" t="s">
        <v>1206</v>
      </c>
      <c r="J140" s="13" t="s">
        <v>1272</v>
      </c>
      <c r="K140" s="13">
        <v>-1000</v>
      </c>
      <c r="L140" s="13">
        <v>1</v>
      </c>
      <c r="M140" s="13">
        <v>33.590000000000003</v>
      </c>
      <c r="N140" s="13">
        <f t="shared" si="51"/>
        <v>-33590</v>
      </c>
      <c r="O140" s="13">
        <f t="shared" si="52"/>
        <v>33590</v>
      </c>
      <c r="P140" s="19">
        <f t="shared" si="48"/>
        <v>0</v>
      </c>
      <c r="Q140" s="19">
        <f t="shared" si="35"/>
        <v>6.718</v>
      </c>
      <c r="R140" s="13">
        <f t="shared" si="49"/>
        <v>33.590000000000003</v>
      </c>
      <c r="S140" s="19">
        <f t="shared" si="53"/>
        <v>33549.692000000003</v>
      </c>
      <c r="T140" s="13">
        <f t="shared" si="54"/>
        <v>-33.549692</v>
      </c>
      <c r="U140" s="13">
        <f>IF(ISNA(VLOOKUP(LOWER(F140)&amp;H140,Prices!A:C,3,0)),0,VLOOKUP(LOWER(F140)&amp;H140,Prices!A:C,3,0))</f>
        <v>29.65</v>
      </c>
      <c r="V140" s="13">
        <f>IF(ISNA(VLOOKUP(LOWER(F140)&amp;H140,Prices!A:C,2,0)),0,VLOOKUP(LOWER(F140)&amp;H140,Prices!A:C,2,0))</f>
        <v>29.85</v>
      </c>
      <c r="W140" s="19">
        <f t="shared" si="55"/>
        <v>3699.6919999999991</v>
      </c>
      <c r="X140" s="13">
        <f t="shared" si="56"/>
        <v>-200.00000000000284</v>
      </c>
      <c r="Y140" s="43">
        <f t="shared" si="50"/>
        <v>0.11014266150640069</v>
      </c>
      <c r="Z140" s="49"/>
      <c r="AA140" s="24"/>
    </row>
    <row r="141" spans="1:27" x14ac:dyDescent="0.15">
      <c r="A141" s="12">
        <v>42696</v>
      </c>
      <c r="B141" s="60">
        <v>0.39930555555555558</v>
      </c>
      <c r="C141" s="13" t="s">
        <v>1128</v>
      </c>
      <c r="D141" s="13" t="s">
        <v>1129</v>
      </c>
      <c r="E141" s="13" t="s">
        <v>1130</v>
      </c>
      <c r="F141" s="13" t="str">
        <f t="shared" si="47"/>
        <v>SZ</v>
      </c>
      <c r="G141" s="13" t="str">
        <f>VLOOKUP(LOWER(F141)&amp;H141,'Current pricing'!A:B,2,0)</f>
        <v>东华软件</v>
      </c>
      <c r="H141" s="13" t="s">
        <v>1258</v>
      </c>
      <c r="I141" s="13" t="s">
        <v>1206</v>
      </c>
      <c r="J141" s="13" t="s">
        <v>1272</v>
      </c>
      <c r="K141" s="13">
        <v>-1500</v>
      </c>
      <c r="L141" s="13">
        <v>1</v>
      </c>
      <c r="M141" s="13">
        <v>23.63</v>
      </c>
      <c r="N141" s="13">
        <f t="shared" si="51"/>
        <v>-35445</v>
      </c>
      <c r="O141" s="13">
        <f t="shared" si="52"/>
        <v>35445</v>
      </c>
      <c r="P141" s="19">
        <f t="shared" si="48"/>
        <v>0</v>
      </c>
      <c r="Q141" s="19">
        <f t="shared" ref="Q141:Q204" si="57">IF(I141&lt;&gt;"D",IF(C141="Stock",MAX(ABS(N141*0.0002),5),MAX(ABS(N141*0.0003),5)),0)</f>
        <v>7.0890000000000004</v>
      </c>
      <c r="R141" s="13">
        <f t="shared" si="49"/>
        <v>35.450000000000003</v>
      </c>
      <c r="S141" s="19">
        <f t="shared" si="53"/>
        <v>35402.461000000003</v>
      </c>
      <c r="T141" s="13">
        <f t="shared" si="54"/>
        <v>-23.601640666666668</v>
      </c>
      <c r="U141" s="13">
        <f>IF(ISNA(VLOOKUP(LOWER(F141)&amp;H141,Prices!A:C,3,0)),0,VLOOKUP(LOWER(F141)&amp;H141,Prices!A:C,3,0))</f>
        <v>9.73</v>
      </c>
      <c r="V141" s="13">
        <f>IF(ISNA(VLOOKUP(LOWER(F141)&amp;H141,Prices!A:C,2,0)),0,VLOOKUP(LOWER(F141)&amp;H141,Prices!A:C,2,0))</f>
        <v>9.8000000000000007</v>
      </c>
      <c r="W141" s="19">
        <f t="shared" si="55"/>
        <v>20702.461000000003</v>
      </c>
      <c r="X141" s="13">
        <f t="shared" si="56"/>
        <v>-105.00000000000043</v>
      </c>
      <c r="Y141" s="43">
        <f t="shared" si="50"/>
        <v>0.5840728170404853</v>
      </c>
      <c r="Z141" s="49"/>
      <c r="AA141" s="24"/>
    </row>
    <row r="142" spans="1:27" x14ac:dyDescent="0.15">
      <c r="A142" s="12">
        <v>42696</v>
      </c>
      <c r="B142" s="60">
        <v>0.40012731481481478</v>
      </c>
      <c r="C142" s="13" t="s">
        <v>1128</v>
      </c>
      <c r="D142" s="13" t="s">
        <v>1129</v>
      </c>
      <c r="E142" s="13" t="s">
        <v>1130</v>
      </c>
      <c r="F142" s="13" t="str">
        <f t="shared" si="47"/>
        <v>SH</v>
      </c>
      <c r="G142" s="13" t="str">
        <f>VLOOKUP(LOWER(F142)&amp;H142,'Current pricing'!A:B,2,0)</f>
        <v>山东黄金</v>
      </c>
      <c r="H142" s="13" t="s">
        <v>1262</v>
      </c>
      <c r="I142" s="13" t="s">
        <v>1206</v>
      </c>
      <c r="J142" s="13" t="s">
        <v>1272</v>
      </c>
      <c r="K142" s="13">
        <v>-1000</v>
      </c>
      <c r="L142" s="13">
        <v>1</v>
      </c>
      <c r="M142" s="13">
        <v>39.56</v>
      </c>
      <c r="N142" s="13">
        <f t="shared" si="51"/>
        <v>-39560</v>
      </c>
      <c r="O142" s="13">
        <f t="shared" si="52"/>
        <v>39560</v>
      </c>
      <c r="P142" s="19">
        <f t="shared" si="48"/>
        <v>0.79120000000000001</v>
      </c>
      <c r="Q142" s="19">
        <f t="shared" si="57"/>
        <v>7.9120000000000008</v>
      </c>
      <c r="R142" s="13">
        <f t="shared" si="49"/>
        <v>39.56</v>
      </c>
      <c r="S142" s="19">
        <f t="shared" si="53"/>
        <v>39511.736800000006</v>
      </c>
      <c r="T142" s="13">
        <f t="shared" si="54"/>
        <v>-39.511736800000008</v>
      </c>
      <c r="U142" s="13">
        <f>IF(ISNA(VLOOKUP(LOWER(F142)&amp;H142,Prices!A:C,3,0)),0,VLOOKUP(LOWER(F142)&amp;H142,Prices!A:C,3,0))</f>
        <v>30.28</v>
      </c>
      <c r="V142" s="13">
        <f>IF(ISNA(VLOOKUP(LOWER(F142)&amp;H142,Prices!A:C,2,0)),0,VLOOKUP(LOWER(F142)&amp;H142,Prices!A:C,2,0))</f>
        <v>29.99</v>
      </c>
      <c r="W142" s="19">
        <f t="shared" si="55"/>
        <v>9521.7368000000097</v>
      </c>
      <c r="X142" s="13">
        <f t="shared" si="56"/>
        <v>290.00000000000273</v>
      </c>
      <c r="Y142" s="43">
        <f t="shared" si="50"/>
        <v>0.2406910212335695</v>
      </c>
      <c r="Z142" s="49"/>
      <c r="AA142" s="24"/>
    </row>
    <row r="143" spans="1:27" x14ac:dyDescent="0.15">
      <c r="A143" s="12">
        <v>42696</v>
      </c>
      <c r="B143" s="60">
        <v>0.40121527777777777</v>
      </c>
      <c r="C143" s="13" t="s">
        <v>1128</v>
      </c>
      <c r="D143" s="13" t="s">
        <v>1129</v>
      </c>
      <c r="E143" s="13" t="s">
        <v>1130</v>
      </c>
      <c r="F143" s="13" t="str">
        <f t="shared" si="47"/>
        <v>SH</v>
      </c>
      <c r="G143" s="13" t="str">
        <f>VLOOKUP(LOWER(F143)&amp;H143,'Current pricing'!A:B,2,0)</f>
        <v>安信信托</v>
      </c>
      <c r="H143" s="13" t="s">
        <v>1254</v>
      </c>
      <c r="I143" s="13" t="s">
        <v>1206</v>
      </c>
      <c r="J143" s="13" t="s">
        <v>1272</v>
      </c>
      <c r="K143" s="13">
        <v>-2000</v>
      </c>
      <c r="L143" s="13">
        <v>1</v>
      </c>
      <c r="M143" s="13">
        <v>22.7</v>
      </c>
      <c r="N143" s="13">
        <f t="shared" si="51"/>
        <v>-45400</v>
      </c>
      <c r="O143" s="13">
        <f t="shared" si="52"/>
        <v>45400</v>
      </c>
      <c r="P143" s="19">
        <f t="shared" si="48"/>
        <v>0.90800000000000003</v>
      </c>
      <c r="Q143" s="19">
        <f t="shared" si="57"/>
        <v>9.08</v>
      </c>
      <c r="R143" s="13">
        <f t="shared" si="49"/>
        <v>45.4</v>
      </c>
      <c r="S143" s="19">
        <f t="shared" si="53"/>
        <v>45344.611999999994</v>
      </c>
      <c r="T143" s="13">
        <f t="shared" si="54"/>
        <v>-22.672305999999995</v>
      </c>
      <c r="U143" s="13">
        <f>IF(ISNA(VLOOKUP(LOWER(F143)&amp;H143,Prices!A:C,3,0)),0,VLOOKUP(LOWER(F143)&amp;H143,Prices!A:C,3,0))</f>
        <v>13.94</v>
      </c>
      <c r="V143" s="13">
        <f>IF(ISNA(VLOOKUP(LOWER(F143)&amp;H143,Prices!A:C,2,0)),0,VLOOKUP(LOWER(F143)&amp;H143,Prices!A:C,2,0))</f>
        <v>14.25</v>
      </c>
      <c r="W143" s="19">
        <f t="shared" si="55"/>
        <v>16844.61199999999</v>
      </c>
      <c r="X143" s="13">
        <f t="shared" si="56"/>
        <v>-620.00000000000102</v>
      </c>
      <c r="Y143" s="43">
        <f t="shared" si="50"/>
        <v>0.37102669603524208</v>
      </c>
      <c r="Z143" s="49"/>
      <c r="AA143" s="24"/>
    </row>
    <row r="144" spans="1:27" x14ac:dyDescent="0.15">
      <c r="A144" s="12">
        <v>42696</v>
      </c>
      <c r="B144" s="60">
        <v>0.4017013888888889</v>
      </c>
      <c r="C144" s="13" t="s">
        <v>1128</v>
      </c>
      <c r="D144" s="13" t="s">
        <v>1129</v>
      </c>
      <c r="E144" s="13" t="s">
        <v>1130</v>
      </c>
      <c r="F144" s="13" t="str">
        <f t="shared" si="47"/>
        <v>SH</v>
      </c>
      <c r="G144" s="13" t="str">
        <f>VLOOKUP(LOWER(F144)&amp;H144,'Current pricing'!A:B,2,0)</f>
        <v>贵州茅台</v>
      </c>
      <c r="H144" s="13" t="s">
        <v>1263</v>
      </c>
      <c r="I144" s="13" t="s">
        <v>1206</v>
      </c>
      <c r="J144" s="13" t="s">
        <v>1272</v>
      </c>
      <c r="K144" s="13">
        <v>-100</v>
      </c>
      <c r="L144" s="13">
        <v>1</v>
      </c>
      <c r="M144" s="13">
        <v>309.27</v>
      </c>
      <c r="N144" s="13">
        <f t="shared" si="51"/>
        <v>-30927</v>
      </c>
      <c r="O144" s="13">
        <f t="shared" si="52"/>
        <v>30927</v>
      </c>
      <c r="P144" s="19">
        <f t="shared" si="48"/>
        <v>0.61854000000000009</v>
      </c>
      <c r="Q144" s="19">
        <f t="shared" si="57"/>
        <v>6.1854000000000005</v>
      </c>
      <c r="R144" s="13">
        <f t="shared" si="49"/>
        <v>30.93</v>
      </c>
      <c r="S144" s="19">
        <f t="shared" si="53"/>
        <v>30889.266060000002</v>
      </c>
      <c r="T144" s="13">
        <f t="shared" si="54"/>
        <v>-308.8926606</v>
      </c>
      <c r="U144" s="13">
        <f>IF(ISNA(VLOOKUP(LOWER(F144)&amp;H144,Prices!A:C,3,0)),0,VLOOKUP(LOWER(F144)&amp;H144,Prices!A:C,3,0))</f>
        <v>639.16999999999996</v>
      </c>
      <c r="V144" s="13">
        <f>IF(ISNA(VLOOKUP(LOWER(F144)&amp;H144,Prices!A:C,2,0)),0,VLOOKUP(LOWER(F144)&amp;H144,Prices!A:C,2,0))</f>
        <v>653.05999999999995</v>
      </c>
      <c r="W144" s="19">
        <f t="shared" si="55"/>
        <v>-34416.733939999991</v>
      </c>
      <c r="X144" s="13">
        <f t="shared" si="56"/>
        <v>-1388.9999999999986</v>
      </c>
      <c r="Y144" s="43">
        <f t="shared" si="50"/>
        <v>-1.1128377773466547</v>
      </c>
      <c r="Z144" s="49"/>
      <c r="AA144" s="24"/>
    </row>
    <row r="145" spans="1:27" x14ac:dyDescent="0.15">
      <c r="A145" s="12">
        <v>42696</v>
      </c>
      <c r="B145" s="60">
        <v>0.41032407407407406</v>
      </c>
      <c r="C145" s="13" t="s">
        <v>1128</v>
      </c>
      <c r="D145" s="13" t="s">
        <v>1129</v>
      </c>
      <c r="E145" s="13" t="s">
        <v>1130</v>
      </c>
      <c r="F145" s="13" t="str">
        <f t="shared" si="47"/>
        <v>SZ</v>
      </c>
      <c r="G145" s="13" t="str">
        <f>VLOOKUP(LOWER(F145)&amp;H145,'Current pricing'!A:B,2,0)</f>
        <v>科伦药业</v>
      </c>
      <c r="H145" s="13" t="s">
        <v>1257</v>
      </c>
      <c r="I145" s="13" t="s">
        <v>1206</v>
      </c>
      <c r="J145" s="13" t="s">
        <v>1272</v>
      </c>
      <c r="K145" s="13">
        <v>-1500</v>
      </c>
      <c r="L145" s="13">
        <v>1</v>
      </c>
      <c r="M145" s="13">
        <v>17.760000000000002</v>
      </c>
      <c r="N145" s="13">
        <f t="shared" si="51"/>
        <v>-26640.000000000004</v>
      </c>
      <c r="O145" s="13">
        <f t="shared" si="52"/>
        <v>26640.000000000004</v>
      </c>
      <c r="P145" s="19">
        <f t="shared" si="48"/>
        <v>0</v>
      </c>
      <c r="Q145" s="19">
        <f t="shared" si="57"/>
        <v>5.3280000000000012</v>
      </c>
      <c r="R145" s="13">
        <f t="shared" si="49"/>
        <v>26.64</v>
      </c>
      <c r="S145" s="19">
        <f t="shared" si="53"/>
        <v>26608.032000000003</v>
      </c>
      <c r="T145" s="13">
        <f t="shared" si="54"/>
        <v>-17.738688000000003</v>
      </c>
      <c r="U145" s="13">
        <f>IF(ISNA(VLOOKUP(LOWER(F145)&amp;H145,Prices!A:C,3,0)),0,VLOOKUP(LOWER(F145)&amp;H145,Prices!A:C,3,0))</f>
        <v>21.97</v>
      </c>
      <c r="V145" s="13">
        <f>IF(ISNA(VLOOKUP(LOWER(F145)&amp;H145,Prices!A:C,2,0)),0,VLOOKUP(LOWER(F145)&amp;H145,Prices!A:C,2,0))</f>
        <v>22.72</v>
      </c>
      <c r="W145" s="19">
        <f t="shared" si="55"/>
        <v>-7471.9679999999935</v>
      </c>
      <c r="X145" s="13">
        <f t="shared" si="56"/>
        <v>-1125</v>
      </c>
      <c r="Y145" s="43">
        <f t="shared" si="50"/>
        <v>-0.28047927927927901</v>
      </c>
      <c r="Z145" s="49"/>
      <c r="AA145" s="24"/>
    </row>
    <row r="146" spans="1:27" x14ac:dyDescent="0.15">
      <c r="A146" s="12">
        <v>42696</v>
      </c>
      <c r="B146" s="60">
        <v>0.55048611111111112</v>
      </c>
      <c r="C146" s="13" t="s">
        <v>1128</v>
      </c>
      <c r="D146" s="13" t="s">
        <v>1129</v>
      </c>
      <c r="E146" s="13" t="s">
        <v>1130</v>
      </c>
      <c r="F146" s="13" t="str">
        <f t="shared" si="47"/>
        <v>SH</v>
      </c>
      <c r="G146" s="13" t="str">
        <f>VLOOKUP(LOWER(F146)&amp;H146,'Current pricing'!A:B,2,0)</f>
        <v>亨通光电</v>
      </c>
      <c r="H146" s="13" t="s">
        <v>1264</v>
      </c>
      <c r="I146" s="13" t="s">
        <v>1207</v>
      </c>
      <c r="J146" s="13" t="s">
        <v>1292</v>
      </c>
      <c r="K146" s="13">
        <v>1500</v>
      </c>
      <c r="L146" s="13">
        <v>1</v>
      </c>
      <c r="M146" s="13">
        <v>18.53</v>
      </c>
      <c r="N146" s="13">
        <f t="shared" si="51"/>
        <v>27795</v>
      </c>
      <c r="O146" s="13">
        <f t="shared" si="52"/>
        <v>27795</v>
      </c>
      <c r="P146" s="19">
        <f t="shared" si="48"/>
        <v>0.55590000000000006</v>
      </c>
      <c r="Q146" s="19">
        <f t="shared" si="57"/>
        <v>5.5590000000000002</v>
      </c>
      <c r="R146" s="13">
        <f t="shared" si="49"/>
        <v>0</v>
      </c>
      <c r="S146" s="19">
        <f t="shared" si="53"/>
        <v>-27801.1149</v>
      </c>
      <c r="T146" s="13">
        <f t="shared" si="54"/>
        <v>-18.534076599999999</v>
      </c>
      <c r="U146" s="13">
        <f>IF(ISNA(VLOOKUP(LOWER(F146)&amp;H146,Prices!A:C,3,0)),0,VLOOKUP(LOWER(F146)&amp;H146,Prices!A:C,3,0))</f>
        <v>37.299999999999997</v>
      </c>
      <c r="V146" s="13">
        <f>IF(ISNA(VLOOKUP(LOWER(F146)&amp;H146,Prices!A:C,2,0)),0,VLOOKUP(LOWER(F146)&amp;H146,Prices!A:C,2,0))</f>
        <v>39.020000000000003</v>
      </c>
      <c r="W146" s="19">
        <f t="shared" si="55"/>
        <v>30728.885100000007</v>
      </c>
      <c r="X146" s="13">
        <f t="shared" si="56"/>
        <v>2580.0000000000091</v>
      </c>
      <c r="Y146" s="43">
        <f t="shared" si="50"/>
        <v>1.1055544198596872</v>
      </c>
      <c r="Z146" s="49"/>
      <c r="AA146" s="24"/>
    </row>
    <row r="147" spans="1:27" x14ac:dyDescent="0.15">
      <c r="A147" s="12">
        <v>42696</v>
      </c>
      <c r="B147" s="60">
        <v>0.55158564814814814</v>
      </c>
      <c r="C147" s="13" t="s">
        <v>1128</v>
      </c>
      <c r="D147" s="13" t="s">
        <v>1129</v>
      </c>
      <c r="E147" s="13" t="s">
        <v>1130</v>
      </c>
      <c r="F147" s="13" t="str">
        <f t="shared" si="47"/>
        <v>SZ</v>
      </c>
      <c r="G147" s="13" t="str">
        <f>VLOOKUP(LOWER(F147)&amp;H147,'Current pricing'!A:B,2,0)</f>
        <v>立讯精密</v>
      </c>
      <c r="H147" s="13" t="s">
        <v>1265</v>
      </c>
      <c r="I147" s="13" t="s">
        <v>1207</v>
      </c>
      <c r="J147" s="13" t="s">
        <v>1292</v>
      </c>
      <c r="K147" s="13">
        <v>1500</v>
      </c>
      <c r="L147" s="13">
        <v>1</v>
      </c>
      <c r="M147" s="13">
        <v>20.55</v>
      </c>
      <c r="N147" s="13">
        <f t="shared" si="51"/>
        <v>30825</v>
      </c>
      <c r="O147" s="13">
        <f t="shared" si="52"/>
        <v>30825</v>
      </c>
      <c r="P147" s="19">
        <f t="shared" si="48"/>
        <v>0</v>
      </c>
      <c r="Q147" s="19">
        <f t="shared" si="57"/>
        <v>6.165</v>
      </c>
      <c r="R147" s="13">
        <f t="shared" si="49"/>
        <v>0</v>
      </c>
      <c r="S147" s="19">
        <f t="shared" si="53"/>
        <v>-30831.165000000001</v>
      </c>
      <c r="T147" s="13">
        <f t="shared" si="54"/>
        <v>-20.554110000000001</v>
      </c>
      <c r="U147" s="13">
        <f>IF(ISNA(VLOOKUP(LOWER(F147)&amp;H147,Prices!A:C,3,0)),0,VLOOKUP(LOWER(F147)&amp;H147,Prices!A:C,3,0))</f>
        <v>24.69</v>
      </c>
      <c r="V147" s="13">
        <f>IF(ISNA(VLOOKUP(LOWER(F147)&amp;H147,Prices!A:C,2,0)),0,VLOOKUP(LOWER(F147)&amp;H147,Prices!A:C,2,0))</f>
        <v>24.95</v>
      </c>
      <c r="W147" s="19">
        <f t="shared" si="55"/>
        <v>6593.8349999999964</v>
      </c>
      <c r="X147" s="13">
        <f t="shared" si="56"/>
        <v>389.99999999999704</v>
      </c>
      <c r="Y147" s="43">
        <f t="shared" si="50"/>
        <v>0.21391192214111909</v>
      </c>
      <c r="Z147" s="49"/>
      <c r="AA147" s="24"/>
    </row>
    <row r="148" spans="1:27" x14ac:dyDescent="0.15">
      <c r="A148" s="12">
        <v>42696</v>
      </c>
      <c r="B148" s="60">
        <v>0.5631828703703704</v>
      </c>
      <c r="C148" s="13" t="s">
        <v>1128</v>
      </c>
      <c r="D148" s="13" t="s">
        <v>1129</v>
      </c>
      <c r="E148" s="13" t="s">
        <v>1130</v>
      </c>
      <c r="F148" s="13" t="str">
        <f t="shared" si="47"/>
        <v>SZ</v>
      </c>
      <c r="G148" s="13" t="str">
        <f>VLOOKUP(LOWER(F148)&amp;H148,'Current pricing'!A:B,2,0)</f>
        <v>三聚环保</v>
      </c>
      <c r="H148" s="13" t="s">
        <v>1266</v>
      </c>
      <c r="I148" s="13" t="s">
        <v>1207</v>
      </c>
      <c r="J148" s="13" t="s">
        <v>1292</v>
      </c>
      <c r="K148" s="13">
        <v>700</v>
      </c>
      <c r="L148" s="13">
        <v>1</v>
      </c>
      <c r="M148" s="13">
        <v>48.86</v>
      </c>
      <c r="N148" s="13">
        <f t="shared" ref="N148:N164" si="58">K148*M148</f>
        <v>34202</v>
      </c>
      <c r="O148" s="13">
        <f t="shared" ref="O148:O164" si="59">ABS(N148)</f>
        <v>34202</v>
      </c>
      <c r="P148" s="19">
        <f t="shared" si="48"/>
        <v>0</v>
      </c>
      <c r="Q148" s="19">
        <f t="shared" si="57"/>
        <v>6.8404000000000007</v>
      </c>
      <c r="R148" s="13">
        <f t="shared" si="49"/>
        <v>0</v>
      </c>
      <c r="S148" s="19">
        <f t="shared" ref="S148:S164" si="60">-(N148+P148+Q148+R148)</f>
        <v>-34208.840400000001</v>
      </c>
      <c r="T148" s="13">
        <f t="shared" ref="T148:T164" si="61">S148/K148</f>
        <v>-48.869772000000005</v>
      </c>
      <c r="U148" s="13">
        <f>IF(ISNA(VLOOKUP(LOWER(F148)&amp;H148,Prices!A:C,3,0)),0,VLOOKUP(LOWER(F148)&amp;H148,Prices!A:C,3,0))</f>
        <v>33.78</v>
      </c>
      <c r="V148" s="13">
        <f>IF(ISNA(VLOOKUP(LOWER(F148)&amp;H148,Prices!A:C,2,0)),0,VLOOKUP(LOWER(F148)&amp;H148,Prices!A:C,2,0))</f>
        <v>34.340000000000003</v>
      </c>
      <c r="W148" s="19">
        <f t="shared" ref="W148:W164" si="62">IF(I148="B",(V148+T148)*K148,(V148+T148)*K148)</f>
        <v>-10170.840400000001</v>
      </c>
      <c r="X148" s="13">
        <f t="shared" ref="X148:X164" si="63">K148*(V148-U148)</f>
        <v>392.00000000000159</v>
      </c>
      <c r="Y148" s="43">
        <f t="shared" si="50"/>
        <v>-0.2973756037658617</v>
      </c>
      <c r="Z148" s="49"/>
      <c r="AA148" s="24"/>
    </row>
    <row r="149" spans="1:27" x14ac:dyDescent="0.15">
      <c r="A149" s="12">
        <v>42696</v>
      </c>
      <c r="B149" s="60">
        <v>0.56753472222222223</v>
      </c>
      <c r="C149" s="13" t="s">
        <v>1128</v>
      </c>
      <c r="D149" s="13" t="s">
        <v>1129</v>
      </c>
      <c r="E149" s="13" t="s">
        <v>1130</v>
      </c>
      <c r="F149" s="13" t="str">
        <f t="shared" si="47"/>
        <v>SZ</v>
      </c>
      <c r="G149" s="13" t="str">
        <f>VLOOKUP(LOWER(F149)&amp;H149,'Current pricing'!A:B,2,0)</f>
        <v>三环集团</v>
      </c>
      <c r="H149" s="13" t="s">
        <v>1267</v>
      </c>
      <c r="I149" s="13" t="s">
        <v>1207</v>
      </c>
      <c r="J149" s="13" t="s">
        <v>1292</v>
      </c>
      <c r="K149" s="13">
        <v>2000</v>
      </c>
      <c r="L149" s="13">
        <v>1</v>
      </c>
      <c r="M149" s="13">
        <v>17.440000000000001</v>
      </c>
      <c r="N149" s="13">
        <f t="shared" si="58"/>
        <v>34880</v>
      </c>
      <c r="O149" s="13">
        <f t="shared" si="59"/>
        <v>34880</v>
      </c>
      <c r="P149" s="19">
        <f t="shared" si="48"/>
        <v>0</v>
      </c>
      <c r="Q149" s="19">
        <f t="shared" si="57"/>
        <v>6.976</v>
      </c>
      <c r="R149" s="13">
        <f t="shared" si="49"/>
        <v>0</v>
      </c>
      <c r="S149" s="19">
        <f t="shared" si="60"/>
        <v>-34886.976000000002</v>
      </c>
      <c r="T149" s="13">
        <f t="shared" si="61"/>
        <v>-17.443488000000002</v>
      </c>
      <c r="U149" s="13">
        <f>IF(ISNA(VLOOKUP(LOWER(F149)&amp;H149,Prices!A:C,3,0)),0,VLOOKUP(LOWER(F149)&amp;H149,Prices!A:C,3,0))</f>
        <v>23.06</v>
      </c>
      <c r="V149" s="13">
        <f>IF(ISNA(VLOOKUP(LOWER(F149)&amp;H149,Prices!A:C,2,0)),0,VLOOKUP(LOWER(F149)&amp;H149,Prices!A:C,2,0))</f>
        <v>23.19</v>
      </c>
      <c r="W149" s="19">
        <f t="shared" si="62"/>
        <v>11493.023999999998</v>
      </c>
      <c r="X149" s="13">
        <f t="shared" si="63"/>
        <v>260.00000000000512</v>
      </c>
      <c r="Y149" s="43">
        <f t="shared" si="50"/>
        <v>0.32950183486238527</v>
      </c>
      <c r="Z149" s="49"/>
      <c r="AA149" s="24"/>
    </row>
    <row r="150" spans="1:27" x14ac:dyDescent="0.15">
      <c r="A150" s="12">
        <v>42696</v>
      </c>
      <c r="B150" s="60">
        <v>0.57168981481481485</v>
      </c>
      <c r="C150" s="13" t="s">
        <v>1128</v>
      </c>
      <c r="D150" s="13" t="s">
        <v>1129</v>
      </c>
      <c r="E150" s="13" t="s">
        <v>1130</v>
      </c>
      <c r="F150" s="13" t="str">
        <f t="shared" si="47"/>
        <v>SZ</v>
      </c>
      <c r="G150" s="13" t="str">
        <f>VLOOKUP(LOWER(F150)&amp;H150,'Current pricing'!A:B,2,0)</f>
        <v>三聚环保</v>
      </c>
      <c r="H150" s="13" t="s">
        <v>1266</v>
      </c>
      <c r="I150" s="13" t="s">
        <v>1207</v>
      </c>
      <c r="J150" s="13" t="s">
        <v>1292</v>
      </c>
      <c r="K150" s="13">
        <v>700</v>
      </c>
      <c r="L150" s="13">
        <v>1</v>
      </c>
      <c r="M150" s="13">
        <v>48.32</v>
      </c>
      <c r="N150" s="13">
        <f t="shared" si="58"/>
        <v>33824</v>
      </c>
      <c r="O150" s="13">
        <f t="shared" si="59"/>
        <v>33824</v>
      </c>
      <c r="P150" s="19">
        <f t="shared" si="48"/>
        <v>0</v>
      </c>
      <c r="Q150" s="19">
        <f t="shared" si="57"/>
        <v>6.7648000000000001</v>
      </c>
      <c r="R150" s="13">
        <f t="shared" si="49"/>
        <v>0</v>
      </c>
      <c r="S150" s="19">
        <f t="shared" si="60"/>
        <v>-33830.764799999997</v>
      </c>
      <c r="T150" s="13">
        <f t="shared" si="61"/>
        <v>-48.329663999999994</v>
      </c>
      <c r="U150" s="13">
        <f>IF(ISNA(VLOOKUP(LOWER(F150)&amp;H150,Prices!A:C,3,0)),0,VLOOKUP(LOWER(F150)&amp;H150,Prices!A:C,3,0))</f>
        <v>33.78</v>
      </c>
      <c r="V150" s="13">
        <f>IF(ISNA(VLOOKUP(LOWER(F150)&amp;H150,Prices!A:C,2,0)),0,VLOOKUP(LOWER(F150)&amp;H150,Prices!A:C,2,0))</f>
        <v>34.340000000000003</v>
      </c>
      <c r="W150" s="19">
        <f t="shared" si="62"/>
        <v>-9792.7647999999936</v>
      </c>
      <c r="X150" s="13">
        <f t="shared" si="63"/>
        <v>392.00000000000159</v>
      </c>
      <c r="Y150" s="43">
        <f t="shared" si="50"/>
        <v>-0.28952119205297994</v>
      </c>
      <c r="Z150" s="49"/>
      <c r="AA150" s="24"/>
    </row>
    <row r="151" spans="1:27" x14ac:dyDescent="0.15">
      <c r="A151" s="12">
        <v>42696</v>
      </c>
      <c r="B151" s="60">
        <v>0.5856365740740741</v>
      </c>
      <c r="C151" s="13" t="s">
        <v>1128</v>
      </c>
      <c r="D151" s="13" t="s">
        <v>1129</v>
      </c>
      <c r="E151" s="13" t="s">
        <v>1130</v>
      </c>
      <c r="F151" s="13" t="str">
        <f t="shared" si="47"/>
        <v>SZ</v>
      </c>
      <c r="G151" s="13" t="str">
        <f>VLOOKUP(LOWER(F151)&amp;H151,'Current pricing'!A:B,2,0)</f>
        <v>三聚环保</v>
      </c>
      <c r="H151" s="13" t="s">
        <v>1266</v>
      </c>
      <c r="I151" s="13" t="s">
        <v>1207</v>
      </c>
      <c r="J151" s="13" t="s">
        <v>1292</v>
      </c>
      <c r="K151" s="13">
        <v>700</v>
      </c>
      <c r="L151" s="13">
        <v>1</v>
      </c>
      <c r="M151" s="13">
        <v>48.3</v>
      </c>
      <c r="N151" s="13">
        <f t="shared" si="58"/>
        <v>33810</v>
      </c>
      <c r="O151" s="13">
        <f t="shared" si="59"/>
        <v>33810</v>
      </c>
      <c r="P151" s="19">
        <f t="shared" si="48"/>
        <v>0</v>
      </c>
      <c r="Q151" s="19">
        <f t="shared" si="57"/>
        <v>6.7620000000000005</v>
      </c>
      <c r="R151" s="13">
        <f t="shared" si="49"/>
        <v>0</v>
      </c>
      <c r="S151" s="19">
        <f t="shared" si="60"/>
        <v>-33816.762000000002</v>
      </c>
      <c r="T151" s="13">
        <f t="shared" si="61"/>
        <v>-48.309660000000001</v>
      </c>
      <c r="U151" s="13">
        <f>IF(ISNA(VLOOKUP(LOWER(F151)&amp;H151,Prices!A:C,3,0)),0,VLOOKUP(LOWER(F151)&amp;H151,Prices!A:C,3,0))</f>
        <v>33.78</v>
      </c>
      <c r="V151" s="13">
        <f>IF(ISNA(VLOOKUP(LOWER(F151)&amp;H151,Prices!A:C,2,0)),0,VLOOKUP(LOWER(F151)&amp;H151,Prices!A:C,2,0))</f>
        <v>34.340000000000003</v>
      </c>
      <c r="W151" s="19">
        <f t="shared" si="62"/>
        <v>-9778.7619999999988</v>
      </c>
      <c r="X151" s="13">
        <f t="shared" si="63"/>
        <v>392.00000000000159</v>
      </c>
      <c r="Y151" s="43">
        <f t="shared" si="50"/>
        <v>-0.28922691511387161</v>
      </c>
      <c r="Z151" s="49"/>
      <c r="AA151" s="24"/>
    </row>
    <row r="152" spans="1:27" x14ac:dyDescent="0.15">
      <c r="A152" s="12">
        <v>42696</v>
      </c>
      <c r="B152" s="60">
        <v>0.59554398148148147</v>
      </c>
      <c r="C152" s="13" t="s">
        <v>1128</v>
      </c>
      <c r="D152" s="13" t="s">
        <v>1129</v>
      </c>
      <c r="E152" s="13" t="s">
        <v>1130</v>
      </c>
      <c r="F152" s="13" t="str">
        <f t="shared" si="47"/>
        <v>SH</v>
      </c>
      <c r="G152" s="13" t="str">
        <f>VLOOKUP(LOWER(F152)&amp;H152,'Current pricing'!A:B,2,0)</f>
        <v>鹏博士</v>
      </c>
      <c r="H152" s="13" t="s">
        <v>1268</v>
      </c>
      <c r="I152" s="13" t="s">
        <v>1207</v>
      </c>
      <c r="J152" s="13" t="s">
        <v>1292</v>
      </c>
      <c r="K152" s="13">
        <v>1000</v>
      </c>
      <c r="L152" s="13">
        <v>1</v>
      </c>
      <c r="M152" s="13">
        <v>23.18</v>
      </c>
      <c r="N152" s="13">
        <f t="shared" si="58"/>
        <v>23180</v>
      </c>
      <c r="O152" s="13">
        <f t="shared" si="59"/>
        <v>23180</v>
      </c>
      <c r="P152" s="19">
        <f t="shared" si="48"/>
        <v>0.46360000000000001</v>
      </c>
      <c r="Q152" s="19">
        <f t="shared" si="57"/>
        <v>5</v>
      </c>
      <c r="R152" s="13">
        <f t="shared" si="49"/>
        <v>0</v>
      </c>
      <c r="S152" s="19">
        <f t="shared" si="60"/>
        <v>-23185.463599999999</v>
      </c>
      <c r="T152" s="13">
        <f t="shared" si="61"/>
        <v>-23.185463599999999</v>
      </c>
      <c r="U152" s="13">
        <f>IF(ISNA(VLOOKUP(LOWER(F152)&amp;H152,Prices!A:C,3,0)),0,VLOOKUP(LOWER(F152)&amp;H152,Prices!A:C,3,0))</f>
        <v>19.66</v>
      </c>
      <c r="V152" s="13">
        <f>IF(ISNA(VLOOKUP(LOWER(F152)&amp;H152,Prices!A:C,2,0)),0,VLOOKUP(LOWER(F152)&amp;H152,Prices!A:C,2,0))</f>
        <v>20</v>
      </c>
      <c r="W152" s="19">
        <f t="shared" si="62"/>
        <v>-3185.4635999999987</v>
      </c>
      <c r="X152" s="13">
        <f t="shared" si="63"/>
        <v>339.99999999999989</v>
      </c>
      <c r="Y152" s="43">
        <f t="shared" si="50"/>
        <v>-0.13742293356341667</v>
      </c>
      <c r="Z152" s="49"/>
      <c r="AA152" s="24"/>
    </row>
    <row r="153" spans="1:27" x14ac:dyDescent="0.15">
      <c r="A153" s="12">
        <v>42696</v>
      </c>
      <c r="B153" s="60">
        <v>0.6008796296296296</v>
      </c>
      <c r="C153" s="13" t="s">
        <v>1128</v>
      </c>
      <c r="D153" s="13" t="s">
        <v>1129</v>
      </c>
      <c r="E153" s="13" t="s">
        <v>1130</v>
      </c>
      <c r="F153" s="13" t="str">
        <f t="shared" si="47"/>
        <v>SZ</v>
      </c>
      <c r="G153" s="13" t="str">
        <f>VLOOKUP(LOWER(F153)&amp;H153,'Current pricing'!A:B,2,0)</f>
        <v>启迪桑德</v>
      </c>
      <c r="H153" s="13" t="s">
        <v>1269</v>
      </c>
      <c r="I153" s="13" t="s">
        <v>1207</v>
      </c>
      <c r="J153" s="13" t="s">
        <v>1292</v>
      </c>
      <c r="K153" s="13">
        <v>700</v>
      </c>
      <c r="L153" s="13">
        <v>1</v>
      </c>
      <c r="M153" s="13">
        <v>34.049999999999997</v>
      </c>
      <c r="N153" s="13">
        <f t="shared" si="58"/>
        <v>23834.999999999996</v>
      </c>
      <c r="O153" s="13">
        <f t="shared" si="59"/>
        <v>23834.999999999996</v>
      </c>
      <c r="P153" s="19">
        <f t="shared" si="48"/>
        <v>0</v>
      </c>
      <c r="Q153" s="19">
        <f t="shared" si="57"/>
        <v>5</v>
      </c>
      <c r="R153" s="13">
        <f t="shared" si="49"/>
        <v>0</v>
      </c>
      <c r="S153" s="19">
        <f t="shared" si="60"/>
        <v>-23839.999999999996</v>
      </c>
      <c r="T153" s="13">
        <f t="shared" si="61"/>
        <v>-34.05714285714285</v>
      </c>
      <c r="U153" s="13">
        <f>IF(ISNA(VLOOKUP(LOWER(F153)&amp;H153,Prices!A:C,3,0)),0,VLOOKUP(LOWER(F153)&amp;H153,Prices!A:C,3,0))</f>
        <v>35.479999999999997</v>
      </c>
      <c r="V153" s="13">
        <f>IF(ISNA(VLOOKUP(LOWER(F153)&amp;H153,Prices!A:C,2,0)),0,VLOOKUP(LOWER(F153)&amp;H153,Prices!A:C,2,0))</f>
        <v>35.590000000000003</v>
      </c>
      <c r="W153" s="19">
        <f t="shared" si="62"/>
        <v>1073.0000000000075</v>
      </c>
      <c r="X153" s="13">
        <f t="shared" si="63"/>
        <v>77.000000000004576</v>
      </c>
      <c r="Y153" s="43">
        <f t="shared" si="50"/>
        <v>4.5017830920914943E-2</v>
      </c>
      <c r="Z153" s="49"/>
      <c r="AA153" s="24"/>
    </row>
    <row r="154" spans="1:27" x14ac:dyDescent="0.15">
      <c r="A154" s="12">
        <v>42696</v>
      </c>
      <c r="B154" s="60">
        <v>0.61821759259259257</v>
      </c>
      <c r="C154" s="13" t="s">
        <v>1128</v>
      </c>
      <c r="D154" s="13" t="s">
        <v>1129</v>
      </c>
      <c r="E154" s="13" t="s">
        <v>1130</v>
      </c>
      <c r="F154" s="13" t="str">
        <f t="shared" si="47"/>
        <v>SH</v>
      </c>
      <c r="G154" s="13" t="str">
        <f>VLOOKUP(LOWER(F154)&amp;H154,'Current pricing'!A:B,2,0)</f>
        <v>鹏博士</v>
      </c>
      <c r="H154" s="13" t="s">
        <v>1268</v>
      </c>
      <c r="I154" s="13" t="s">
        <v>1207</v>
      </c>
      <c r="J154" s="13" t="s">
        <v>1292</v>
      </c>
      <c r="K154" s="13">
        <v>1000</v>
      </c>
      <c r="L154" s="13">
        <v>1</v>
      </c>
      <c r="M154" s="13">
        <v>23.11</v>
      </c>
      <c r="N154" s="13">
        <f t="shared" si="58"/>
        <v>23110</v>
      </c>
      <c r="O154" s="13">
        <f t="shared" si="59"/>
        <v>23110</v>
      </c>
      <c r="P154" s="19">
        <f t="shared" si="48"/>
        <v>0.46220000000000006</v>
      </c>
      <c r="Q154" s="19">
        <f t="shared" si="57"/>
        <v>5</v>
      </c>
      <c r="R154" s="13">
        <f t="shared" si="49"/>
        <v>0</v>
      </c>
      <c r="S154" s="19">
        <f t="shared" si="60"/>
        <v>-23115.462200000002</v>
      </c>
      <c r="T154" s="13">
        <f t="shared" si="61"/>
        <v>-23.115462200000003</v>
      </c>
      <c r="U154" s="13">
        <f>IF(ISNA(VLOOKUP(LOWER(F154)&amp;H154,Prices!A:C,3,0)),0,VLOOKUP(LOWER(F154)&amp;H154,Prices!A:C,3,0))</f>
        <v>19.66</v>
      </c>
      <c r="V154" s="13">
        <f>IF(ISNA(VLOOKUP(LOWER(F154)&amp;H154,Prices!A:C,2,0)),0,VLOOKUP(LOWER(F154)&amp;H154,Prices!A:C,2,0))</f>
        <v>20</v>
      </c>
      <c r="W154" s="19">
        <f t="shared" si="62"/>
        <v>-3115.4622000000031</v>
      </c>
      <c r="X154" s="13">
        <f t="shared" si="63"/>
        <v>339.99999999999989</v>
      </c>
      <c r="Y154" s="43">
        <f t="shared" si="50"/>
        <v>-0.1348101341410646</v>
      </c>
      <c r="Z154" s="49"/>
      <c r="AA154" s="24"/>
    </row>
    <row r="155" spans="1:27" x14ac:dyDescent="0.15">
      <c r="A155" s="12">
        <v>42696</v>
      </c>
      <c r="B155" s="60">
        <v>0.6248379629629629</v>
      </c>
      <c r="C155" s="13" t="s">
        <v>1128</v>
      </c>
      <c r="D155" s="13" t="s">
        <v>1129</v>
      </c>
      <c r="E155" s="13" t="s">
        <v>1130</v>
      </c>
      <c r="F155" s="13" t="str">
        <f t="shared" si="47"/>
        <v>SH</v>
      </c>
      <c r="G155" s="13" t="str">
        <f>VLOOKUP(LOWER(F155)&amp;H155,'Current pricing'!A:B,2,0)</f>
        <v>鹏博士</v>
      </c>
      <c r="H155" s="13" t="s">
        <v>1268</v>
      </c>
      <c r="I155" s="13" t="s">
        <v>1207</v>
      </c>
      <c r="J155" s="13" t="s">
        <v>1292</v>
      </c>
      <c r="K155" s="13">
        <v>1500</v>
      </c>
      <c r="L155" s="13">
        <v>1</v>
      </c>
      <c r="M155" s="13">
        <v>23.103999999999999</v>
      </c>
      <c r="N155" s="13">
        <f t="shared" si="58"/>
        <v>34656</v>
      </c>
      <c r="O155" s="13">
        <f t="shared" si="59"/>
        <v>34656</v>
      </c>
      <c r="P155" s="19">
        <f t="shared" si="48"/>
        <v>0.69312000000000007</v>
      </c>
      <c r="Q155" s="19">
        <f t="shared" si="57"/>
        <v>6.9312000000000005</v>
      </c>
      <c r="R155" s="13">
        <f t="shared" si="49"/>
        <v>0</v>
      </c>
      <c r="S155" s="19">
        <f t="shared" si="60"/>
        <v>-34663.624320000003</v>
      </c>
      <c r="T155" s="13">
        <f t="shared" si="61"/>
        <v>-23.109082880000003</v>
      </c>
      <c r="U155" s="13">
        <f>IF(ISNA(VLOOKUP(LOWER(F155)&amp;H155,Prices!A:C,3,0)),0,VLOOKUP(LOWER(F155)&amp;H155,Prices!A:C,3,0))</f>
        <v>19.66</v>
      </c>
      <c r="V155" s="13">
        <f>IF(ISNA(VLOOKUP(LOWER(F155)&amp;H155,Prices!A:C,2,0)),0,VLOOKUP(LOWER(F155)&amp;H155,Prices!A:C,2,0))</f>
        <v>20</v>
      </c>
      <c r="W155" s="19">
        <f t="shared" si="62"/>
        <v>-4663.6243200000035</v>
      </c>
      <c r="X155" s="13">
        <f t="shared" si="63"/>
        <v>509.99999999999977</v>
      </c>
      <c r="Y155" s="43">
        <f t="shared" si="50"/>
        <v>-0.13456903047091423</v>
      </c>
      <c r="Z155" s="49"/>
      <c r="AA155" s="24"/>
    </row>
    <row r="156" spans="1:27" x14ac:dyDescent="0.15">
      <c r="A156" s="12">
        <v>42697</v>
      </c>
      <c r="B156" s="60">
        <v>0.39626157407407409</v>
      </c>
      <c r="C156" s="13" t="s">
        <v>1128</v>
      </c>
      <c r="D156" s="13" t="s">
        <v>1129</v>
      </c>
      <c r="E156" s="13" t="s">
        <v>1130</v>
      </c>
      <c r="F156" s="13" t="str">
        <f t="shared" si="47"/>
        <v>SZ</v>
      </c>
      <c r="G156" s="13" t="str">
        <f>VLOOKUP(LOWER(F156)&amp;H156,'Current pricing'!A:B,2,0)</f>
        <v>三环集团</v>
      </c>
      <c r="H156" s="13" t="s">
        <v>1267</v>
      </c>
      <c r="I156" s="13" t="s">
        <v>1206</v>
      </c>
      <c r="J156" s="13" t="s">
        <v>1292</v>
      </c>
      <c r="K156" s="13">
        <v>-2000</v>
      </c>
      <c r="L156" s="13">
        <v>1</v>
      </c>
      <c r="M156" s="13">
        <v>17.5</v>
      </c>
      <c r="N156" s="13">
        <f t="shared" si="58"/>
        <v>-35000</v>
      </c>
      <c r="O156" s="13">
        <f t="shared" si="59"/>
        <v>35000</v>
      </c>
      <c r="P156" s="19">
        <f t="shared" si="48"/>
        <v>0</v>
      </c>
      <c r="Q156" s="19">
        <f t="shared" si="57"/>
        <v>7</v>
      </c>
      <c r="R156" s="13">
        <f t="shared" si="49"/>
        <v>35</v>
      </c>
      <c r="S156" s="19">
        <f t="shared" si="60"/>
        <v>34958</v>
      </c>
      <c r="T156" s="13">
        <f t="shared" si="61"/>
        <v>-17.478999999999999</v>
      </c>
      <c r="U156" s="13">
        <f>IF(ISNA(VLOOKUP(LOWER(F156)&amp;H156,Prices!A:C,3,0)),0,VLOOKUP(LOWER(F156)&amp;H156,Prices!A:C,3,0))</f>
        <v>23.06</v>
      </c>
      <c r="V156" s="13">
        <f>IF(ISNA(VLOOKUP(LOWER(F156)&amp;H156,Prices!A:C,2,0)),0,VLOOKUP(LOWER(F156)&amp;H156,Prices!A:C,2,0))</f>
        <v>23.19</v>
      </c>
      <c r="W156" s="19">
        <f t="shared" si="62"/>
        <v>-11422.000000000004</v>
      </c>
      <c r="X156" s="13">
        <f t="shared" si="63"/>
        <v>-260.00000000000512</v>
      </c>
      <c r="Y156" s="43">
        <f t="shared" si="50"/>
        <v>-0.32634285714285727</v>
      </c>
      <c r="Z156" s="49"/>
      <c r="AA156" s="24"/>
    </row>
    <row r="157" spans="1:27" x14ac:dyDescent="0.15">
      <c r="A157" s="12">
        <v>42697</v>
      </c>
      <c r="B157" s="60">
        <v>0.39659722222222221</v>
      </c>
      <c r="C157" s="13" t="s">
        <v>1128</v>
      </c>
      <c r="D157" s="13" t="s">
        <v>1129</v>
      </c>
      <c r="E157" s="13" t="s">
        <v>1130</v>
      </c>
      <c r="F157" s="13" t="str">
        <f t="shared" si="47"/>
        <v>SZ</v>
      </c>
      <c r="G157" s="13" t="str">
        <f>VLOOKUP(LOWER(F157)&amp;H157,'Current pricing'!A:B,2,0)</f>
        <v>启迪桑德</v>
      </c>
      <c r="H157" s="13" t="s">
        <v>1269</v>
      </c>
      <c r="I157" s="13" t="s">
        <v>1206</v>
      </c>
      <c r="J157" s="13" t="s">
        <v>1292</v>
      </c>
      <c r="K157" s="13">
        <v>-700</v>
      </c>
      <c r="L157" s="13">
        <v>1</v>
      </c>
      <c r="M157" s="13">
        <v>34.200000000000003</v>
      </c>
      <c r="N157" s="13">
        <f t="shared" si="58"/>
        <v>-23940.000000000004</v>
      </c>
      <c r="O157" s="13">
        <f t="shared" si="59"/>
        <v>23940.000000000004</v>
      </c>
      <c r="P157" s="19">
        <f t="shared" si="48"/>
        <v>0</v>
      </c>
      <c r="Q157" s="19">
        <f t="shared" si="57"/>
        <v>5</v>
      </c>
      <c r="R157" s="13">
        <f t="shared" si="49"/>
        <v>23.94</v>
      </c>
      <c r="S157" s="19">
        <f t="shared" si="60"/>
        <v>23911.060000000005</v>
      </c>
      <c r="T157" s="13">
        <f t="shared" si="61"/>
        <v>-34.158657142857152</v>
      </c>
      <c r="U157" s="13">
        <f>IF(ISNA(VLOOKUP(LOWER(F157)&amp;H157,Prices!A:C,3,0)),0,VLOOKUP(LOWER(F157)&amp;H157,Prices!A:C,3,0))</f>
        <v>35.479999999999997</v>
      </c>
      <c r="V157" s="13">
        <f>IF(ISNA(VLOOKUP(LOWER(F157)&amp;H157,Prices!A:C,2,0)),0,VLOOKUP(LOWER(F157)&amp;H157,Prices!A:C,2,0))</f>
        <v>35.590000000000003</v>
      </c>
      <c r="W157" s="19">
        <f t="shared" si="62"/>
        <v>-1001.9399999999962</v>
      </c>
      <c r="X157" s="13">
        <f t="shared" si="63"/>
        <v>-77.000000000004576</v>
      </c>
      <c r="Y157" s="43">
        <f t="shared" si="50"/>
        <v>-4.185213032581437E-2</v>
      </c>
      <c r="Z157" s="49"/>
      <c r="AA157" s="24"/>
    </row>
    <row r="158" spans="1:27" x14ac:dyDescent="0.15">
      <c r="A158" s="12">
        <v>42697</v>
      </c>
      <c r="B158" s="60">
        <v>0.39697916666666666</v>
      </c>
      <c r="C158" s="13" t="s">
        <v>1128</v>
      </c>
      <c r="D158" s="13" t="s">
        <v>1129</v>
      </c>
      <c r="E158" s="13" t="s">
        <v>1130</v>
      </c>
      <c r="F158" s="13" t="str">
        <f t="shared" si="47"/>
        <v>SH</v>
      </c>
      <c r="G158" s="13" t="str">
        <f>VLOOKUP(LOWER(F158)&amp;H158,'Current pricing'!A:B,2,0)</f>
        <v>亨通光电</v>
      </c>
      <c r="H158" s="13" t="s">
        <v>1264</v>
      </c>
      <c r="I158" s="13" t="s">
        <v>1206</v>
      </c>
      <c r="J158" s="13" t="s">
        <v>1292</v>
      </c>
      <c r="K158" s="13">
        <v>-1500</v>
      </c>
      <c r="L158" s="13">
        <v>1</v>
      </c>
      <c r="M158" s="13">
        <v>18.5786666666</v>
      </c>
      <c r="N158" s="13">
        <f t="shared" si="58"/>
        <v>-27867.999999899999</v>
      </c>
      <c r="O158" s="13">
        <f t="shared" si="59"/>
        <v>27867.999999899999</v>
      </c>
      <c r="P158" s="19">
        <f t="shared" si="48"/>
        <v>0.55735999999800001</v>
      </c>
      <c r="Q158" s="19">
        <f t="shared" si="57"/>
        <v>5.5735999999799999</v>
      </c>
      <c r="R158" s="13">
        <f t="shared" si="49"/>
        <v>27.87</v>
      </c>
      <c r="S158" s="19">
        <f t="shared" si="60"/>
        <v>27833.99903990002</v>
      </c>
      <c r="T158" s="13">
        <f t="shared" si="61"/>
        <v>-18.555999359933345</v>
      </c>
      <c r="U158" s="13">
        <f>IF(ISNA(VLOOKUP(LOWER(F158)&amp;H158,Prices!A:C,3,0)),0,VLOOKUP(LOWER(F158)&amp;H158,Prices!A:C,3,0))</f>
        <v>37.299999999999997</v>
      </c>
      <c r="V158" s="13">
        <f>IF(ISNA(VLOOKUP(LOWER(F158)&amp;H158,Prices!A:C,2,0)),0,VLOOKUP(LOWER(F158)&amp;H158,Prices!A:C,2,0))</f>
        <v>39.020000000000003</v>
      </c>
      <c r="W158" s="19">
        <f t="shared" si="62"/>
        <v>-30696.000960099987</v>
      </c>
      <c r="X158" s="13">
        <f t="shared" si="63"/>
        <v>-2580.0000000000091</v>
      </c>
      <c r="Y158" s="43">
        <f t="shared" si="50"/>
        <v>-1.1014784326184204</v>
      </c>
      <c r="Z158" s="49"/>
      <c r="AA158" s="24"/>
    </row>
    <row r="159" spans="1:27" x14ac:dyDescent="0.15">
      <c r="A159" s="12">
        <v>42697</v>
      </c>
      <c r="B159" s="60">
        <v>0.39724537037037039</v>
      </c>
      <c r="C159" s="13" t="s">
        <v>1128</v>
      </c>
      <c r="D159" s="13" t="s">
        <v>1129</v>
      </c>
      <c r="E159" s="13" t="s">
        <v>1130</v>
      </c>
      <c r="F159" s="13" t="str">
        <f t="shared" si="47"/>
        <v>SH</v>
      </c>
      <c r="G159" s="13" t="str">
        <f>VLOOKUP(LOWER(F159)&amp;H159,'Current pricing'!A:B,2,0)</f>
        <v>鹏博士</v>
      </c>
      <c r="H159" s="13" t="s">
        <v>1268</v>
      </c>
      <c r="I159" s="13" t="s">
        <v>1206</v>
      </c>
      <c r="J159" s="13" t="s">
        <v>1292</v>
      </c>
      <c r="K159" s="13">
        <v>-1700</v>
      </c>
      <c r="L159" s="13">
        <v>1</v>
      </c>
      <c r="M159" s="13">
        <v>23.19</v>
      </c>
      <c r="N159" s="13">
        <f t="shared" si="58"/>
        <v>-39423</v>
      </c>
      <c r="O159" s="13">
        <f t="shared" si="59"/>
        <v>39423</v>
      </c>
      <c r="P159" s="19">
        <f t="shared" si="48"/>
        <v>0.78846000000000005</v>
      </c>
      <c r="Q159" s="19">
        <f t="shared" si="57"/>
        <v>7.8846000000000007</v>
      </c>
      <c r="R159" s="13">
        <f t="shared" si="49"/>
        <v>39.42</v>
      </c>
      <c r="S159" s="19">
        <f t="shared" si="60"/>
        <v>39374.906940000001</v>
      </c>
      <c r="T159" s="13">
        <f t="shared" si="61"/>
        <v>-23.161709964705882</v>
      </c>
      <c r="U159" s="13">
        <f>IF(ISNA(VLOOKUP(LOWER(F159)&amp;H159,Prices!A:C,3,0)),0,VLOOKUP(LOWER(F159)&amp;H159,Prices!A:C,3,0))</f>
        <v>19.66</v>
      </c>
      <c r="V159" s="13">
        <f>IF(ISNA(VLOOKUP(LOWER(F159)&amp;H159,Prices!A:C,2,0)),0,VLOOKUP(LOWER(F159)&amp;H159,Prices!A:C,2,0))</f>
        <v>20</v>
      </c>
      <c r="W159" s="19">
        <f t="shared" si="62"/>
        <v>5374.9069399999989</v>
      </c>
      <c r="X159" s="13">
        <f t="shared" si="63"/>
        <v>-577.99999999999977</v>
      </c>
      <c r="Y159" s="43">
        <f t="shared" si="50"/>
        <v>0.13633936889632953</v>
      </c>
      <c r="Z159" s="49"/>
      <c r="AA159" s="24"/>
    </row>
    <row r="160" spans="1:27" x14ac:dyDescent="0.15">
      <c r="A160" s="12">
        <v>42697</v>
      </c>
      <c r="B160" s="60">
        <v>0.39806712962962965</v>
      </c>
      <c r="C160" s="13" t="s">
        <v>1128</v>
      </c>
      <c r="D160" s="13" t="s">
        <v>1129</v>
      </c>
      <c r="E160" s="13" t="s">
        <v>1130</v>
      </c>
      <c r="F160" s="13" t="str">
        <f t="shared" si="47"/>
        <v>SH</v>
      </c>
      <c r="G160" s="13" t="str">
        <f>VLOOKUP(LOWER(F160)&amp;H160,'Current pricing'!A:B,2,0)</f>
        <v>鹏博士</v>
      </c>
      <c r="H160" s="13" t="s">
        <v>1268</v>
      </c>
      <c r="I160" s="13" t="s">
        <v>1206</v>
      </c>
      <c r="J160" s="13" t="s">
        <v>1292</v>
      </c>
      <c r="K160" s="13">
        <v>-1800</v>
      </c>
      <c r="L160" s="13">
        <v>1</v>
      </c>
      <c r="M160" s="13">
        <v>23.2</v>
      </c>
      <c r="N160" s="13">
        <f t="shared" si="58"/>
        <v>-41760</v>
      </c>
      <c r="O160" s="13">
        <f t="shared" si="59"/>
        <v>41760</v>
      </c>
      <c r="P160" s="19">
        <f t="shared" si="48"/>
        <v>0.83520000000000005</v>
      </c>
      <c r="Q160" s="19">
        <f t="shared" si="57"/>
        <v>8.3520000000000003</v>
      </c>
      <c r="R160" s="13">
        <f t="shared" si="49"/>
        <v>41.76</v>
      </c>
      <c r="S160" s="19">
        <f t="shared" si="60"/>
        <v>41709.052799999998</v>
      </c>
      <c r="T160" s="13">
        <f t="shared" si="61"/>
        <v>-23.171695999999997</v>
      </c>
      <c r="U160" s="13">
        <f>IF(ISNA(VLOOKUP(LOWER(F160)&amp;H160,Prices!A:C,3,0)),0,VLOOKUP(LOWER(F160)&amp;H160,Prices!A:C,3,0))</f>
        <v>19.66</v>
      </c>
      <c r="V160" s="13">
        <f>IF(ISNA(VLOOKUP(LOWER(F160)&amp;H160,Prices!A:C,2,0)),0,VLOOKUP(LOWER(F160)&amp;H160,Prices!A:C,2,0))</f>
        <v>20</v>
      </c>
      <c r="W160" s="19">
        <f t="shared" si="62"/>
        <v>5709.0527999999949</v>
      </c>
      <c r="X160" s="13">
        <f t="shared" si="63"/>
        <v>-611.99999999999977</v>
      </c>
      <c r="Y160" s="43">
        <f t="shared" si="50"/>
        <v>0.13671103448275851</v>
      </c>
      <c r="Z160" s="49"/>
      <c r="AA160" s="24"/>
    </row>
    <row r="161" spans="1:27" x14ac:dyDescent="0.15">
      <c r="A161" s="12">
        <v>42697</v>
      </c>
      <c r="B161" s="60">
        <v>0.39969907407407407</v>
      </c>
      <c r="C161" s="13" t="s">
        <v>1128</v>
      </c>
      <c r="D161" s="13" t="s">
        <v>1129</v>
      </c>
      <c r="E161" s="13" t="s">
        <v>1130</v>
      </c>
      <c r="F161" s="13" t="str">
        <f t="shared" si="47"/>
        <v>SZ</v>
      </c>
      <c r="G161" s="13" t="str">
        <f>VLOOKUP(LOWER(F161)&amp;H161,'Current pricing'!A:B,2,0)</f>
        <v>三聚环保</v>
      </c>
      <c r="H161" s="13" t="s">
        <v>1266</v>
      </c>
      <c r="I161" s="13" t="s">
        <v>1206</v>
      </c>
      <c r="J161" s="13" t="s">
        <v>1292</v>
      </c>
      <c r="K161" s="13">
        <v>-1000</v>
      </c>
      <c r="L161" s="13">
        <v>1</v>
      </c>
      <c r="M161" s="13">
        <v>49.1</v>
      </c>
      <c r="N161" s="13">
        <f t="shared" si="58"/>
        <v>-49100</v>
      </c>
      <c r="O161" s="13">
        <f t="shared" si="59"/>
        <v>49100</v>
      </c>
      <c r="P161" s="19">
        <f t="shared" si="48"/>
        <v>0</v>
      </c>
      <c r="Q161" s="19">
        <f t="shared" si="57"/>
        <v>9.82</v>
      </c>
      <c r="R161" s="13">
        <f t="shared" si="49"/>
        <v>49.1</v>
      </c>
      <c r="S161" s="19">
        <f t="shared" si="60"/>
        <v>49041.08</v>
      </c>
      <c r="T161" s="13">
        <f t="shared" si="61"/>
        <v>-49.041080000000001</v>
      </c>
      <c r="U161" s="13">
        <f>IF(ISNA(VLOOKUP(LOWER(F161)&amp;H161,Prices!A:C,3,0)),0,VLOOKUP(LOWER(F161)&amp;H161,Prices!A:C,3,0))</f>
        <v>33.78</v>
      </c>
      <c r="V161" s="13">
        <f>IF(ISNA(VLOOKUP(LOWER(F161)&amp;H161,Prices!A:C,2,0)),0,VLOOKUP(LOWER(F161)&amp;H161,Prices!A:C,2,0))</f>
        <v>34.340000000000003</v>
      </c>
      <c r="W161" s="19">
        <f t="shared" si="62"/>
        <v>14701.079999999998</v>
      </c>
      <c r="X161" s="13">
        <f t="shared" si="63"/>
        <v>-560.00000000000227</v>
      </c>
      <c r="Y161" s="43">
        <f t="shared" si="50"/>
        <v>0.29941099796334009</v>
      </c>
      <c r="Z161" s="49"/>
      <c r="AA161" s="24"/>
    </row>
    <row r="162" spans="1:27" x14ac:dyDescent="0.15">
      <c r="A162" s="12">
        <v>42697</v>
      </c>
      <c r="B162" s="60">
        <v>0.4007060185185185</v>
      </c>
      <c r="C162" s="13" t="s">
        <v>1128</v>
      </c>
      <c r="D162" s="13" t="s">
        <v>1129</v>
      </c>
      <c r="E162" s="13" t="s">
        <v>1130</v>
      </c>
      <c r="F162" s="13" t="str">
        <f t="shared" si="47"/>
        <v>SZ</v>
      </c>
      <c r="G162" s="13" t="str">
        <f>VLOOKUP(LOWER(F162)&amp;H162,'Current pricing'!A:B,2,0)</f>
        <v>立讯精密</v>
      </c>
      <c r="H162" s="13" t="s">
        <v>1265</v>
      </c>
      <c r="I162" s="13" t="s">
        <v>1206</v>
      </c>
      <c r="J162" s="13" t="s">
        <v>1292</v>
      </c>
      <c r="K162" s="13">
        <v>-1500</v>
      </c>
      <c r="L162" s="13">
        <v>1</v>
      </c>
      <c r="M162" s="13">
        <v>20.7</v>
      </c>
      <c r="N162" s="13">
        <f t="shared" si="58"/>
        <v>-31050</v>
      </c>
      <c r="O162" s="13">
        <f t="shared" si="59"/>
        <v>31050</v>
      </c>
      <c r="P162" s="19">
        <f t="shared" si="48"/>
        <v>0</v>
      </c>
      <c r="Q162" s="19">
        <f t="shared" si="57"/>
        <v>6.21</v>
      </c>
      <c r="R162" s="13">
        <f t="shared" si="49"/>
        <v>31.05</v>
      </c>
      <c r="S162" s="19">
        <f t="shared" si="60"/>
        <v>31012.74</v>
      </c>
      <c r="T162" s="13">
        <f t="shared" si="61"/>
        <v>-20.675160000000002</v>
      </c>
      <c r="U162" s="13">
        <f>IF(ISNA(VLOOKUP(LOWER(F162)&amp;H162,Prices!A:C,3,0)),0,VLOOKUP(LOWER(F162)&amp;H162,Prices!A:C,3,0))</f>
        <v>24.69</v>
      </c>
      <c r="V162" s="13">
        <f>IF(ISNA(VLOOKUP(LOWER(F162)&amp;H162,Prices!A:C,2,0)),0,VLOOKUP(LOWER(F162)&amp;H162,Prices!A:C,2,0))</f>
        <v>24.95</v>
      </c>
      <c r="W162" s="19">
        <f t="shared" si="62"/>
        <v>-6412.2599999999966</v>
      </c>
      <c r="X162" s="13">
        <f t="shared" si="63"/>
        <v>-389.99999999999704</v>
      </c>
      <c r="Y162" s="43">
        <f t="shared" si="50"/>
        <v>-0.20651400966183564</v>
      </c>
      <c r="Z162" s="49"/>
      <c r="AA162" s="24"/>
    </row>
    <row r="163" spans="1:27" x14ac:dyDescent="0.15">
      <c r="A163" s="12">
        <v>42697</v>
      </c>
      <c r="B163" s="60">
        <v>0.40142361111111113</v>
      </c>
      <c r="C163" s="13" t="s">
        <v>1128</v>
      </c>
      <c r="D163" s="13" t="s">
        <v>1129</v>
      </c>
      <c r="E163" s="13" t="s">
        <v>1130</v>
      </c>
      <c r="F163" s="13" t="str">
        <f t="shared" si="47"/>
        <v>SZ</v>
      </c>
      <c r="G163" s="13" t="str">
        <f>VLOOKUP(LOWER(F163)&amp;H163,'Current pricing'!A:B,2,0)</f>
        <v>圣农发展</v>
      </c>
      <c r="H163" s="13" t="s">
        <v>1256</v>
      </c>
      <c r="I163" s="13" t="s">
        <v>1206</v>
      </c>
      <c r="J163" s="13" t="s">
        <v>1292</v>
      </c>
      <c r="K163" s="13">
        <v>-500</v>
      </c>
      <c r="L163" s="13">
        <v>1</v>
      </c>
      <c r="M163" s="13">
        <v>24.66</v>
      </c>
      <c r="N163" s="13">
        <f t="shared" si="58"/>
        <v>-12330</v>
      </c>
      <c r="O163" s="13">
        <f t="shared" si="59"/>
        <v>12330</v>
      </c>
      <c r="P163" s="19">
        <f t="shared" si="48"/>
        <v>0</v>
      </c>
      <c r="Q163" s="19">
        <f t="shared" si="57"/>
        <v>5</v>
      </c>
      <c r="R163" s="13">
        <f t="shared" si="49"/>
        <v>12.33</v>
      </c>
      <c r="S163" s="19">
        <f t="shared" si="60"/>
        <v>12312.67</v>
      </c>
      <c r="T163" s="13">
        <f t="shared" si="61"/>
        <v>-24.625340000000001</v>
      </c>
      <c r="U163" s="13">
        <f>IF(ISNA(VLOOKUP(LOWER(F163)&amp;H163,Prices!A:C,3,0)),0,VLOOKUP(LOWER(F163)&amp;H163,Prices!A:C,3,0))</f>
        <v>15.12</v>
      </c>
      <c r="V163" s="13">
        <f>IF(ISNA(VLOOKUP(LOWER(F163)&amp;H163,Prices!A:C,2,0)),0,VLOOKUP(LOWER(F163)&amp;H163,Prices!A:C,2,0))</f>
        <v>14.53</v>
      </c>
      <c r="W163" s="19">
        <f t="shared" si="62"/>
        <v>5047.670000000001</v>
      </c>
      <c r="X163" s="13">
        <f t="shared" si="63"/>
        <v>294.99999999999994</v>
      </c>
      <c r="Y163" s="43">
        <f t="shared" si="50"/>
        <v>0.40938118410381191</v>
      </c>
      <c r="Z163" s="49"/>
      <c r="AA163" s="24"/>
    </row>
    <row r="164" spans="1:27" x14ac:dyDescent="0.15">
      <c r="A164" s="12">
        <v>42697</v>
      </c>
      <c r="B164" s="60">
        <v>0.40156249999999999</v>
      </c>
      <c r="C164" s="13" t="s">
        <v>1128</v>
      </c>
      <c r="D164" s="13" t="s">
        <v>1129</v>
      </c>
      <c r="E164" s="13" t="s">
        <v>1130</v>
      </c>
      <c r="F164" s="13" t="str">
        <f t="shared" si="47"/>
        <v>SZ</v>
      </c>
      <c r="G164" s="13" t="str">
        <f>VLOOKUP(LOWER(F164)&amp;H164,'Current pricing'!A:B,2,0)</f>
        <v>三聚环保</v>
      </c>
      <c r="H164" s="13" t="s">
        <v>1266</v>
      </c>
      <c r="I164" s="13" t="s">
        <v>1206</v>
      </c>
      <c r="J164" s="13" t="s">
        <v>1292</v>
      </c>
      <c r="K164" s="13">
        <v>-1100</v>
      </c>
      <c r="L164" s="13">
        <v>1</v>
      </c>
      <c r="M164" s="13">
        <v>48.75</v>
      </c>
      <c r="N164" s="13">
        <f t="shared" si="58"/>
        <v>-53625</v>
      </c>
      <c r="O164" s="13">
        <f t="shared" si="59"/>
        <v>53625</v>
      </c>
      <c r="P164" s="19">
        <f t="shared" si="48"/>
        <v>0</v>
      </c>
      <c r="Q164" s="19">
        <f t="shared" si="57"/>
        <v>10.725</v>
      </c>
      <c r="R164" s="13">
        <f t="shared" si="49"/>
        <v>53.63</v>
      </c>
      <c r="S164" s="19">
        <f t="shared" si="60"/>
        <v>53560.645000000004</v>
      </c>
      <c r="T164" s="13">
        <f t="shared" si="61"/>
        <v>-48.691495454545461</v>
      </c>
      <c r="U164" s="13">
        <f>IF(ISNA(VLOOKUP(LOWER(F164)&amp;H164,Prices!A:C,3,0)),0,VLOOKUP(LOWER(F164)&amp;H164,Prices!A:C,3,0))</f>
        <v>33.78</v>
      </c>
      <c r="V164" s="13">
        <f>IF(ISNA(VLOOKUP(LOWER(F164)&amp;H164,Prices!A:C,2,0)),0,VLOOKUP(LOWER(F164)&amp;H164,Prices!A:C,2,0))</f>
        <v>34.340000000000003</v>
      </c>
      <c r="W164" s="19">
        <f t="shared" si="62"/>
        <v>15786.645000000002</v>
      </c>
      <c r="X164" s="13">
        <f t="shared" si="63"/>
        <v>-616.0000000000025</v>
      </c>
      <c r="Y164" s="43">
        <f t="shared" si="50"/>
        <v>0.29438965034965037</v>
      </c>
      <c r="Z164" s="49"/>
      <c r="AA164" s="24"/>
    </row>
    <row r="165" spans="1:27" x14ac:dyDescent="0.15">
      <c r="A165" s="12">
        <v>42697</v>
      </c>
      <c r="B165" s="60">
        <v>0.40222222222222226</v>
      </c>
      <c r="C165" s="13" t="s">
        <v>1128</v>
      </c>
      <c r="D165" s="13" t="s">
        <v>1129</v>
      </c>
      <c r="E165" s="13" t="s">
        <v>1130</v>
      </c>
      <c r="F165" s="13" t="str">
        <f t="shared" si="47"/>
        <v>SZ</v>
      </c>
      <c r="G165" s="13" t="str">
        <f>VLOOKUP(LOWER(F165)&amp;H165,'Current pricing'!A:B,2,0)</f>
        <v>圣农发展</v>
      </c>
      <c r="H165" s="13" t="s">
        <v>1256</v>
      </c>
      <c r="I165" s="13" t="s">
        <v>1206</v>
      </c>
      <c r="J165" s="13" t="s">
        <v>1292</v>
      </c>
      <c r="K165" s="13">
        <v>-500</v>
      </c>
      <c r="L165" s="13">
        <v>1</v>
      </c>
      <c r="M165" s="13">
        <v>24.69</v>
      </c>
      <c r="N165" s="13">
        <f t="shared" ref="N165:N179" si="64">K165*M165</f>
        <v>-12345</v>
      </c>
      <c r="O165" s="13">
        <f t="shared" ref="O165:O179" si="65">ABS(N165)</f>
        <v>12345</v>
      </c>
      <c r="P165" s="19">
        <f t="shared" si="48"/>
        <v>0</v>
      </c>
      <c r="Q165" s="19">
        <f t="shared" si="57"/>
        <v>5</v>
      </c>
      <c r="R165" s="13">
        <f t="shared" si="49"/>
        <v>12.35</v>
      </c>
      <c r="S165" s="19">
        <f t="shared" ref="S165:S179" si="66">-(N165+P165+Q165+R165)</f>
        <v>12327.65</v>
      </c>
      <c r="T165" s="13">
        <f t="shared" ref="T165:T179" si="67">S165/K165</f>
        <v>-24.6553</v>
      </c>
      <c r="U165" s="13">
        <f>IF(ISNA(VLOOKUP(LOWER(F165)&amp;H165,Prices!A:C,3,0)),0,VLOOKUP(LOWER(F165)&amp;H165,Prices!A:C,3,0))</f>
        <v>15.12</v>
      </c>
      <c r="V165" s="13">
        <f>IF(ISNA(VLOOKUP(LOWER(F165)&amp;H165,Prices!A:C,2,0)),0,VLOOKUP(LOWER(F165)&amp;H165,Prices!A:C,2,0))</f>
        <v>14.53</v>
      </c>
      <c r="W165" s="19">
        <f t="shared" ref="W165:W179" si="68">IF(I165="B",(V165+T165)*K165,(V165+T165)*K165)</f>
        <v>5062.6500000000005</v>
      </c>
      <c r="X165" s="13">
        <f t="shared" ref="X165:X179" si="69">K165*(V165-U165)</f>
        <v>294.99999999999994</v>
      </c>
      <c r="Y165" s="43">
        <f t="shared" si="50"/>
        <v>0.41009720534629407</v>
      </c>
      <c r="Z165" s="49"/>
      <c r="AA165" s="24"/>
    </row>
    <row r="166" spans="1:27" ht="81" x14ac:dyDescent="0.15">
      <c r="A166" s="12">
        <v>42697</v>
      </c>
      <c r="B166" s="60">
        <v>0.40342592592592591</v>
      </c>
      <c r="C166" s="13" t="s">
        <v>1128</v>
      </c>
      <c r="D166" s="13" t="s">
        <v>1129</v>
      </c>
      <c r="E166" s="13" t="s">
        <v>1130</v>
      </c>
      <c r="F166" s="13" t="str">
        <f t="shared" si="47"/>
        <v>SZ</v>
      </c>
      <c r="G166" s="13" t="str">
        <f>VLOOKUP(LOWER(F166)&amp;H166,'Current pricing'!A:B,2,0)</f>
        <v>宋城演艺</v>
      </c>
      <c r="H166" s="13" t="s">
        <v>1274</v>
      </c>
      <c r="I166" s="13" t="s">
        <v>1207</v>
      </c>
      <c r="J166" s="13" t="s">
        <v>1294</v>
      </c>
      <c r="K166" s="13">
        <v>1000</v>
      </c>
      <c r="L166" s="13">
        <v>1</v>
      </c>
      <c r="M166" s="13">
        <v>23.3</v>
      </c>
      <c r="N166" s="13">
        <f t="shared" si="64"/>
        <v>23300</v>
      </c>
      <c r="O166" s="13">
        <f t="shared" si="65"/>
        <v>23300</v>
      </c>
      <c r="P166" s="19">
        <f t="shared" si="48"/>
        <v>0</v>
      </c>
      <c r="Q166" s="19">
        <f t="shared" si="57"/>
        <v>5</v>
      </c>
      <c r="R166" s="13">
        <f t="shared" si="49"/>
        <v>0</v>
      </c>
      <c r="S166" s="19">
        <f t="shared" si="66"/>
        <v>-23305</v>
      </c>
      <c r="T166" s="13">
        <f t="shared" si="67"/>
        <v>-23.305</v>
      </c>
      <c r="U166" s="13">
        <f>IF(ISNA(VLOOKUP(LOWER(F166)&amp;H166,Prices!A:C,3,0)),0,VLOOKUP(LOWER(F166)&amp;H166,Prices!A:C,3,0))</f>
        <v>19.59</v>
      </c>
      <c r="V166" s="13">
        <f>IF(ISNA(VLOOKUP(LOWER(F166)&amp;H166,Prices!A:C,2,0)),0,VLOOKUP(LOWER(F166)&amp;H166,Prices!A:C,2,0))</f>
        <v>19.690000000000001</v>
      </c>
      <c r="W166" s="19">
        <f t="shared" si="68"/>
        <v>-3614.9999999999986</v>
      </c>
      <c r="X166" s="13">
        <f t="shared" si="69"/>
        <v>100.00000000000142</v>
      </c>
      <c r="Y166" s="43">
        <f t="shared" si="50"/>
        <v>-0.15515021459227463</v>
      </c>
      <c r="Z166" s="49" t="s">
        <v>1289</v>
      </c>
      <c r="AA166" s="24"/>
    </row>
    <row r="167" spans="1:27" ht="40.5" x14ac:dyDescent="0.15">
      <c r="A167" s="12">
        <v>42697</v>
      </c>
      <c r="B167" s="60">
        <v>0.54556712962962961</v>
      </c>
      <c r="C167" s="13" t="s">
        <v>1128</v>
      </c>
      <c r="D167" s="13" t="s">
        <v>1129</v>
      </c>
      <c r="E167" s="13" t="s">
        <v>1130</v>
      </c>
      <c r="F167" s="13" t="str">
        <f t="shared" si="47"/>
        <v>SH</v>
      </c>
      <c r="G167" s="13" t="str">
        <f>VLOOKUP(LOWER(F167)&amp;H167,'Current pricing'!A:B,2,0)</f>
        <v>新华文轩</v>
      </c>
      <c r="H167" s="13" t="s">
        <v>1275</v>
      </c>
      <c r="I167" s="13" t="s">
        <v>1207</v>
      </c>
      <c r="J167" s="13" t="s">
        <v>1298</v>
      </c>
      <c r="K167" s="13">
        <v>1000</v>
      </c>
      <c r="L167" s="13">
        <v>1</v>
      </c>
      <c r="M167" s="13">
        <v>28.83</v>
      </c>
      <c r="N167" s="13">
        <f t="shared" si="64"/>
        <v>28830</v>
      </c>
      <c r="O167" s="13">
        <f t="shared" si="65"/>
        <v>28830</v>
      </c>
      <c r="P167" s="19">
        <f t="shared" si="48"/>
        <v>0.5766</v>
      </c>
      <c r="Q167" s="19">
        <f t="shared" si="57"/>
        <v>5.766</v>
      </c>
      <c r="R167" s="13">
        <f t="shared" si="49"/>
        <v>0</v>
      </c>
      <c r="S167" s="19">
        <f t="shared" si="66"/>
        <v>-28836.3426</v>
      </c>
      <c r="T167" s="13">
        <f t="shared" si="67"/>
        <v>-28.836342599999998</v>
      </c>
      <c r="U167" s="13">
        <f>IF(ISNA(VLOOKUP(LOWER(F167)&amp;H167,Prices!A:C,3,0)),0,VLOOKUP(LOWER(F167)&amp;H167,Prices!A:C,3,0))</f>
        <v>14.04</v>
      </c>
      <c r="V167" s="13">
        <f>IF(ISNA(VLOOKUP(LOWER(F167)&amp;H167,Prices!A:C,2,0)),0,VLOOKUP(LOWER(F167)&amp;H167,Prices!A:C,2,0))</f>
        <v>14.28</v>
      </c>
      <c r="W167" s="19">
        <f t="shared" si="68"/>
        <v>-14556.342599999998</v>
      </c>
      <c r="X167" s="13">
        <f t="shared" si="69"/>
        <v>240.00000000000023</v>
      </c>
      <c r="Y167" s="43">
        <f t="shared" si="50"/>
        <v>-0.50490262226847027</v>
      </c>
      <c r="Z167" s="49" t="s">
        <v>1281</v>
      </c>
      <c r="AA167" s="24"/>
    </row>
    <row r="168" spans="1:27" ht="27" x14ac:dyDescent="0.15">
      <c r="A168" s="12">
        <v>42697</v>
      </c>
      <c r="B168" s="60">
        <v>0.54616898148148152</v>
      </c>
      <c r="C168" s="13" t="s">
        <v>1128</v>
      </c>
      <c r="D168" s="13" t="s">
        <v>1129</v>
      </c>
      <c r="E168" s="13" t="s">
        <v>1130</v>
      </c>
      <c r="F168" s="13" t="str">
        <f t="shared" si="47"/>
        <v>SH</v>
      </c>
      <c r="G168" s="13" t="str">
        <f>VLOOKUP(LOWER(F168)&amp;H168,'Current pricing'!A:B,2,0)</f>
        <v>欧普照明</v>
      </c>
      <c r="H168" s="13" t="s">
        <v>1276</v>
      </c>
      <c r="I168" s="13" t="s">
        <v>1207</v>
      </c>
      <c r="J168" s="13" t="s">
        <v>1299</v>
      </c>
      <c r="K168" s="13">
        <v>600</v>
      </c>
      <c r="L168" s="13">
        <v>1</v>
      </c>
      <c r="M168" s="13">
        <v>47.13</v>
      </c>
      <c r="N168" s="13">
        <f t="shared" si="64"/>
        <v>28278</v>
      </c>
      <c r="O168" s="13">
        <f t="shared" si="65"/>
        <v>28278</v>
      </c>
      <c r="P168" s="19">
        <f t="shared" si="48"/>
        <v>0.56556000000000006</v>
      </c>
      <c r="Q168" s="19">
        <f t="shared" si="57"/>
        <v>5.6556000000000006</v>
      </c>
      <c r="R168" s="13">
        <f t="shared" si="49"/>
        <v>0</v>
      </c>
      <c r="S168" s="19">
        <f t="shared" si="66"/>
        <v>-28284.221159999997</v>
      </c>
      <c r="T168" s="13">
        <f t="shared" si="67"/>
        <v>-47.140368599999995</v>
      </c>
      <c r="U168" s="13">
        <f>IF(ISNA(VLOOKUP(LOWER(F168)&amp;H168,Prices!A:C,3,0)),0,VLOOKUP(LOWER(F168)&amp;H168,Prices!A:C,3,0))</f>
        <v>47.51</v>
      </c>
      <c r="V168" s="13">
        <f>IF(ISNA(VLOOKUP(LOWER(F168)&amp;H168,Prices!A:C,2,0)),0,VLOOKUP(LOWER(F168)&amp;H168,Prices!A:C,2,0))</f>
        <v>47.28</v>
      </c>
      <c r="W168" s="19">
        <f>IF(I168="B",(V168+T168)*K168,(V168+T168)*K168)</f>
        <v>83.77884000000364</v>
      </c>
      <c r="X168" s="13">
        <f t="shared" si="69"/>
        <v>-137.99999999999812</v>
      </c>
      <c r="Y168" s="43">
        <f t="shared" si="50"/>
        <v>2.9626861871420765E-3</v>
      </c>
      <c r="Z168" s="49" t="s">
        <v>1288</v>
      </c>
      <c r="AA168" s="24"/>
    </row>
    <row r="169" spans="1:27" ht="67.5" x14ac:dyDescent="0.15">
      <c r="A169" s="12">
        <v>42697</v>
      </c>
      <c r="B169" s="60">
        <v>0.54692129629629627</v>
      </c>
      <c r="C169" s="13" t="s">
        <v>1128</v>
      </c>
      <c r="D169" s="13" t="s">
        <v>1129</v>
      </c>
      <c r="E169" s="13" t="s">
        <v>1130</v>
      </c>
      <c r="F169" s="13" t="str">
        <f t="shared" si="47"/>
        <v>SZ</v>
      </c>
      <c r="G169" s="13" t="str">
        <f>VLOOKUP(LOWER(F169)&amp;H169,'Current pricing'!A:B,2,0)</f>
        <v>海普瑞</v>
      </c>
      <c r="H169" s="13" t="s">
        <v>1277</v>
      </c>
      <c r="I169" s="13" t="s">
        <v>1207</v>
      </c>
      <c r="J169" s="13" t="s">
        <v>1299</v>
      </c>
      <c r="K169" s="13">
        <v>2000</v>
      </c>
      <c r="L169" s="13">
        <v>1</v>
      </c>
      <c r="M169" s="13">
        <v>18.190000000000001</v>
      </c>
      <c r="N169" s="13">
        <f t="shared" si="64"/>
        <v>36380</v>
      </c>
      <c r="O169" s="13">
        <f t="shared" si="65"/>
        <v>36380</v>
      </c>
      <c r="P169" s="19">
        <f t="shared" si="48"/>
        <v>0</v>
      </c>
      <c r="Q169" s="19">
        <f t="shared" si="57"/>
        <v>7.2760000000000007</v>
      </c>
      <c r="R169" s="13">
        <f t="shared" si="49"/>
        <v>0</v>
      </c>
      <c r="S169" s="19">
        <f t="shared" si="66"/>
        <v>-36387.275999999998</v>
      </c>
      <c r="T169" s="13">
        <f t="shared" si="67"/>
        <v>-18.193638</v>
      </c>
      <c r="U169" s="13">
        <f>IF(ISNA(VLOOKUP(LOWER(F169)&amp;H169,Prices!A:C,3,0)),0,VLOOKUP(LOWER(F169)&amp;H169,Prices!A:C,3,0))</f>
        <v>15.95</v>
      </c>
      <c r="V169" s="13">
        <f>IF(ISNA(VLOOKUP(LOWER(F169)&amp;H169,Prices!A:C,2,0)),0,VLOOKUP(LOWER(F169)&amp;H169,Prices!A:C,2,0))</f>
        <v>16.03</v>
      </c>
      <c r="W169" s="19">
        <f t="shared" si="68"/>
        <v>-4327.275999999998</v>
      </c>
      <c r="X169" s="13">
        <f t="shared" si="69"/>
        <v>160.00000000000369</v>
      </c>
      <c r="Y169" s="43">
        <f t="shared" si="50"/>
        <v>-0.11894656404617916</v>
      </c>
      <c r="Z169" s="49" t="s">
        <v>1282</v>
      </c>
      <c r="AA169" s="24"/>
    </row>
    <row r="170" spans="1:27" ht="40.5" x14ac:dyDescent="0.15">
      <c r="A170" s="12">
        <v>42697</v>
      </c>
      <c r="B170" s="60">
        <v>0.55581018518518521</v>
      </c>
      <c r="C170" s="13" t="s">
        <v>1128</v>
      </c>
      <c r="D170" s="13" t="s">
        <v>1129</v>
      </c>
      <c r="E170" s="13" t="s">
        <v>1130</v>
      </c>
      <c r="F170" s="13" t="str">
        <f t="shared" si="47"/>
        <v>SZ</v>
      </c>
      <c r="G170" s="13" t="str">
        <f>VLOOKUP(LOWER(F170)&amp;H170,'Current pricing'!A:B,2,0)</f>
        <v>万丰奥威</v>
      </c>
      <c r="H170" s="13" t="s">
        <v>1278</v>
      </c>
      <c r="I170" s="13" t="s">
        <v>1207</v>
      </c>
      <c r="J170" s="13" t="s">
        <v>1298</v>
      </c>
      <c r="K170" s="13">
        <v>1500</v>
      </c>
      <c r="L170" s="13">
        <v>1</v>
      </c>
      <c r="M170" s="13">
        <v>20.8</v>
      </c>
      <c r="N170" s="13">
        <f t="shared" si="64"/>
        <v>31200</v>
      </c>
      <c r="O170" s="13">
        <f t="shared" si="65"/>
        <v>31200</v>
      </c>
      <c r="P170" s="19">
        <f t="shared" si="48"/>
        <v>0</v>
      </c>
      <c r="Q170" s="19">
        <f t="shared" si="57"/>
        <v>6.24</v>
      </c>
      <c r="R170" s="13">
        <f t="shared" si="49"/>
        <v>0</v>
      </c>
      <c r="S170" s="19">
        <f t="shared" si="66"/>
        <v>-31206.240000000002</v>
      </c>
      <c r="T170" s="13">
        <f t="shared" si="67"/>
        <v>-20.80416</v>
      </c>
      <c r="U170" s="13">
        <f>IF(ISNA(VLOOKUP(LOWER(F170)&amp;H170,Prices!A:C,3,0)),0,VLOOKUP(LOWER(F170)&amp;H170,Prices!A:C,3,0))</f>
        <v>17.22</v>
      </c>
      <c r="V170" s="13">
        <f>IF(ISNA(VLOOKUP(LOWER(F170)&amp;H170,Prices!A:C,2,0)),0,VLOOKUP(LOWER(F170)&amp;H170,Prices!A:C,2,0))</f>
        <v>17.190000000000001</v>
      </c>
      <c r="W170" s="19">
        <f t="shared" si="68"/>
        <v>-5421.2399999999971</v>
      </c>
      <c r="X170" s="13">
        <f t="shared" si="69"/>
        <v>-44.999999999996376</v>
      </c>
      <c r="Y170" s="43">
        <f t="shared" si="50"/>
        <v>-0.17375769230769222</v>
      </c>
      <c r="Z170" s="49" t="s">
        <v>1283</v>
      </c>
      <c r="AA170" s="24"/>
    </row>
    <row r="171" spans="1:27" ht="67.5" x14ac:dyDescent="0.15">
      <c r="A171" s="12">
        <v>42697</v>
      </c>
      <c r="B171" s="60">
        <v>0.55726851851851855</v>
      </c>
      <c r="C171" s="13" t="s">
        <v>1128</v>
      </c>
      <c r="D171" s="13" t="s">
        <v>1129</v>
      </c>
      <c r="E171" s="13" t="s">
        <v>1130</v>
      </c>
      <c r="F171" s="13" t="str">
        <f t="shared" si="47"/>
        <v>SZ</v>
      </c>
      <c r="G171" s="13" t="str">
        <f>VLOOKUP(LOWER(F171)&amp;H171,'Current pricing'!A:B,2,0)</f>
        <v>盐湖股份</v>
      </c>
      <c r="H171" s="13" t="s">
        <v>1279</v>
      </c>
      <c r="I171" s="13" t="s">
        <v>1207</v>
      </c>
      <c r="J171" s="13" t="s">
        <v>1294</v>
      </c>
      <c r="K171" s="13">
        <v>1000</v>
      </c>
      <c r="L171" s="13">
        <v>1</v>
      </c>
      <c r="M171" s="13">
        <v>20.8</v>
      </c>
      <c r="N171" s="13">
        <f t="shared" si="64"/>
        <v>20800</v>
      </c>
      <c r="O171" s="13">
        <f t="shared" si="65"/>
        <v>20800</v>
      </c>
      <c r="P171" s="19">
        <f t="shared" si="48"/>
        <v>0</v>
      </c>
      <c r="Q171" s="19">
        <f t="shared" si="57"/>
        <v>5</v>
      </c>
      <c r="R171" s="13">
        <f t="shared" si="49"/>
        <v>0</v>
      </c>
      <c r="S171" s="19">
        <f t="shared" si="66"/>
        <v>-20805</v>
      </c>
      <c r="T171" s="13">
        <f t="shared" si="67"/>
        <v>-20.805</v>
      </c>
      <c r="U171" s="13">
        <f>IF(ISNA(VLOOKUP(LOWER(F171)&amp;H171,Prices!A:C,3,0)),0,VLOOKUP(LOWER(F171)&amp;H171,Prices!A:C,3,0))</f>
        <v>14.8</v>
      </c>
      <c r="V171" s="13">
        <f>IF(ISNA(VLOOKUP(LOWER(F171)&amp;H171,Prices!A:C,2,0)),0,VLOOKUP(LOWER(F171)&amp;H171,Prices!A:C,2,0))</f>
        <v>15.04</v>
      </c>
      <c r="W171" s="19">
        <f t="shared" si="68"/>
        <v>-5765.0000000000009</v>
      </c>
      <c r="X171" s="13">
        <f t="shared" si="69"/>
        <v>239.99999999999844</v>
      </c>
      <c r="Y171" s="43">
        <f t="shared" si="50"/>
        <v>-0.27716346153846161</v>
      </c>
      <c r="Z171" s="49" t="s">
        <v>1290</v>
      </c>
      <c r="AA171" s="24"/>
    </row>
    <row r="172" spans="1:27" x14ac:dyDescent="0.15">
      <c r="A172" s="12">
        <v>42697</v>
      </c>
      <c r="B172" s="60">
        <v>0.55856481481481479</v>
      </c>
      <c r="C172" s="13" t="s">
        <v>1128</v>
      </c>
      <c r="D172" s="13" t="s">
        <v>1129</v>
      </c>
      <c r="E172" s="13" t="s">
        <v>1130</v>
      </c>
      <c r="F172" s="13" t="str">
        <f t="shared" si="47"/>
        <v>SH</v>
      </c>
      <c r="G172" s="13" t="str">
        <f>VLOOKUP(LOWER(F172)&amp;H172,'Current pricing'!A:B,2,0)</f>
        <v>新华文轩</v>
      </c>
      <c r="H172" s="13" t="s">
        <v>1275</v>
      </c>
      <c r="I172" s="13" t="s">
        <v>1207</v>
      </c>
      <c r="J172" s="13" t="s">
        <v>1298</v>
      </c>
      <c r="K172" s="13">
        <v>1000</v>
      </c>
      <c r="L172" s="13">
        <v>1</v>
      </c>
      <c r="M172" s="13">
        <v>28.57</v>
      </c>
      <c r="N172" s="13">
        <f t="shared" si="64"/>
        <v>28570</v>
      </c>
      <c r="O172" s="13">
        <f t="shared" si="65"/>
        <v>28570</v>
      </c>
      <c r="P172" s="19">
        <f t="shared" si="48"/>
        <v>0.57140000000000002</v>
      </c>
      <c r="Q172" s="19">
        <f t="shared" si="57"/>
        <v>5.7140000000000004</v>
      </c>
      <c r="R172" s="13">
        <f t="shared" si="49"/>
        <v>0</v>
      </c>
      <c r="S172" s="19">
        <f t="shared" si="66"/>
        <v>-28576.285400000001</v>
      </c>
      <c r="T172" s="13">
        <f t="shared" si="67"/>
        <v>-28.5762854</v>
      </c>
      <c r="U172" s="13">
        <f>IF(ISNA(VLOOKUP(LOWER(F172)&amp;H172,Prices!A:C,3,0)),0,VLOOKUP(LOWER(F172)&amp;H172,Prices!A:C,3,0))</f>
        <v>14.04</v>
      </c>
      <c r="V172" s="13">
        <f>IF(ISNA(VLOOKUP(LOWER(F172)&amp;H172,Prices!A:C,2,0)),0,VLOOKUP(LOWER(F172)&amp;H172,Prices!A:C,2,0))</f>
        <v>14.28</v>
      </c>
      <c r="W172" s="19">
        <f t="shared" si="68"/>
        <v>-14296.285400000001</v>
      </c>
      <c r="X172" s="13">
        <f t="shared" si="69"/>
        <v>240.00000000000023</v>
      </c>
      <c r="Y172" s="43">
        <f t="shared" si="50"/>
        <v>-0.50039500875043752</v>
      </c>
      <c r="Z172" s="49" t="s">
        <v>1284</v>
      </c>
      <c r="AA172" s="24"/>
    </row>
    <row r="173" spans="1:27" x14ac:dyDescent="0.15">
      <c r="A173" s="12">
        <v>42697</v>
      </c>
      <c r="B173" s="60">
        <v>0.5631828703703704</v>
      </c>
      <c r="C173" s="13" t="s">
        <v>1128</v>
      </c>
      <c r="D173" s="13" t="s">
        <v>1129</v>
      </c>
      <c r="E173" s="13" t="s">
        <v>1130</v>
      </c>
      <c r="F173" s="13" t="str">
        <f t="shared" si="47"/>
        <v>SZ</v>
      </c>
      <c r="G173" s="13" t="str">
        <f>VLOOKUP(LOWER(F173)&amp;H173,'Current pricing'!A:B,2,0)</f>
        <v>海普瑞</v>
      </c>
      <c r="H173" s="13" t="s">
        <v>1277</v>
      </c>
      <c r="I173" s="13" t="s">
        <v>1207</v>
      </c>
      <c r="J173" s="13" t="s">
        <v>1299</v>
      </c>
      <c r="K173" s="13">
        <v>1500</v>
      </c>
      <c r="L173" s="13">
        <v>1</v>
      </c>
      <c r="M173" s="13">
        <v>18.149999999999999</v>
      </c>
      <c r="N173" s="13">
        <f t="shared" si="64"/>
        <v>27224.999999999996</v>
      </c>
      <c r="O173" s="13">
        <f t="shared" si="65"/>
        <v>27224.999999999996</v>
      </c>
      <c r="P173" s="19">
        <f t="shared" si="48"/>
        <v>0</v>
      </c>
      <c r="Q173" s="19">
        <f t="shared" si="57"/>
        <v>5.4449999999999994</v>
      </c>
      <c r="R173" s="13">
        <f t="shared" si="49"/>
        <v>0</v>
      </c>
      <c r="S173" s="19">
        <f t="shared" si="66"/>
        <v>-27230.444999999996</v>
      </c>
      <c r="T173" s="13">
        <f t="shared" si="67"/>
        <v>-18.153629999999996</v>
      </c>
      <c r="U173" s="13">
        <f>IF(ISNA(VLOOKUP(LOWER(F173)&amp;H173,Prices!A:C,3,0)),0,VLOOKUP(LOWER(F173)&amp;H173,Prices!A:C,3,0))</f>
        <v>15.95</v>
      </c>
      <c r="V173" s="13">
        <f>IF(ISNA(VLOOKUP(LOWER(F173)&amp;H173,Prices!A:C,2,0)),0,VLOOKUP(LOWER(F173)&amp;H173,Prices!A:C,2,0))</f>
        <v>16.03</v>
      </c>
      <c r="W173" s="19">
        <f t="shared" si="68"/>
        <v>-3185.4449999999924</v>
      </c>
      <c r="X173" s="13">
        <f t="shared" si="69"/>
        <v>120.00000000000277</v>
      </c>
      <c r="Y173" s="43">
        <f t="shared" si="50"/>
        <v>-0.11700440771349836</v>
      </c>
      <c r="Z173" s="49"/>
      <c r="AA173" s="24"/>
    </row>
    <row r="174" spans="1:27" ht="121.5" x14ac:dyDescent="0.15">
      <c r="A174" s="12">
        <v>42697</v>
      </c>
      <c r="B174" s="60">
        <v>0.57155092592592593</v>
      </c>
      <c r="C174" s="13" t="s">
        <v>1128</v>
      </c>
      <c r="D174" s="13" t="s">
        <v>1129</v>
      </c>
      <c r="E174" s="13" t="s">
        <v>1130</v>
      </c>
      <c r="F174" s="13" t="str">
        <f t="shared" si="47"/>
        <v>SH</v>
      </c>
      <c r="G174" s="13" t="str">
        <f>VLOOKUP(LOWER(F174)&amp;H174,'Current pricing'!A:B,2,0)</f>
        <v>中国交建</v>
      </c>
      <c r="H174" s="13" t="s">
        <v>1190</v>
      </c>
      <c r="I174" s="13" t="s">
        <v>1207</v>
      </c>
      <c r="J174" s="13" t="s">
        <v>1294</v>
      </c>
      <c r="K174" s="13">
        <v>2000</v>
      </c>
      <c r="L174" s="13">
        <v>1</v>
      </c>
      <c r="M174" s="13">
        <v>15.32</v>
      </c>
      <c r="N174" s="13">
        <f t="shared" si="64"/>
        <v>30640</v>
      </c>
      <c r="O174" s="13">
        <f t="shared" si="65"/>
        <v>30640</v>
      </c>
      <c r="P174" s="19">
        <f t="shared" si="48"/>
        <v>0.61280000000000001</v>
      </c>
      <c r="Q174" s="19">
        <f t="shared" si="57"/>
        <v>6.1280000000000001</v>
      </c>
      <c r="R174" s="13">
        <f t="shared" si="49"/>
        <v>0</v>
      </c>
      <c r="S174" s="19">
        <f t="shared" si="66"/>
        <v>-30646.7408</v>
      </c>
      <c r="T174" s="13">
        <f t="shared" si="67"/>
        <v>-15.3233704</v>
      </c>
      <c r="U174" s="13">
        <f>IF(ISNA(VLOOKUP(LOWER(F174)&amp;H174,Prices!A:C,3,0)),0,VLOOKUP(LOWER(F174)&amp;H174,Prices!A:C,3,0))</f>
        <v>15.26</v>
      </c>
      <c r="V174" s="13">
        <f>IF(ISNA(VLOOKUP(LOWER(F174)&amp;H174,Prices!A:C,2,0)),0,VLOOKUP(LOWER(F174)&amp;H174,Prices!A:C,2,0))</f>
        <v>15.05</v>
      </c>
      <c r="W174" s="19">
        <f t="shared" si="68"/>
        <v>-546.74079999999844</v>
      </c>
      <c r="X174" s="13">
        <f t="shared" si="69"/>
        <v>-419.99999999999818</v>
      </c>
      <c r="Y174" s="43">
        <f t="shared" si="50"/>
        <v>-1.784402088772841E-2</v>
      </c>
      <c r="Z174" s="49" t="s">
        <v>1285</v>
      </c>
      <c r="AA174" s="24"/>
    </row>
    <row r="175" spans="1:27" ht="27" x14ac:dyDescent="0.15">
      <c r="A175" s="12">
        <v>42697</v>
      </c>
      <c r="B175" s="60">
        <v>0.5741666666666666</v>
      </c>
      <c r="C175" s="13" t="s">
        <v>1128</v>
      </c>
      <c r="D175" s="13" t="s">
        <v>1129</v>
      </c>
      <c r="E175" s="13" t="s">
        <v>1130</v>
      </c>
      <c r="F175" s="13" t="str">
        <f t="shared" si="47"/>
        <v>SH</v>
      </c>
      <c r="G175" s="13" t="str">
        <f>VLOOKUP(LOWER(F175)&amp;H175,'Current pricing'!A:B,2,0)</f>
        <v>中国交建</v>
      </c>
      <c r="H175" s="13" t="s">
        <v>1190</v>
      </c>
      <c r="I175" s="13" t="s">
        <v>1207</v>
      </c>
      <c r="J175" s="13" t="s">
        <v>1294</v>
      </c>
      <c r="K175" s="13">
        <v>1000</v>
      </c>
      <c r="L175" s="13">
        <v>1</v>
      </c>
      <c r="M175" s="13">
        <v>15.27</v>
      </c>
      <c r="N175" s="13">
        <f t="shared" si="64"/>
        <v>15270</v>
      </c>
      <c r="O175" s="13">
        <f t="shared" si="65"/>
        <v>15270</v>
      </c>
      <c r="P175" s="19">
        <f t="shared" si="48"/>
        <v>0.3054</v>
      </c>
      <c r="Q175" s="19">
        <f t="shared" si="57"/>
        <v>5</v>
      </c>
      <c r="R175" s="13">
        <f t="shared" si="49"/>
        <v>0</v>
      </c>
      <c r="S175" s="19">
        <f t="shared" si="66"/>
        <v>-15275.305399999999</v>
      </c>
      <c r="T175" s="13">
        <f t="shared" si="67"/>
        <v>-15.275305399999999</v>
      </c>
      <c r="U175" s="13">
        <f>IF(ISNA(VLOOKUP(LOWER(F175)&amp;H175,Prices!A:C,3,0)),0,VLOOKUP(LOWER(F175)&amp;H175,Prices!A:C,3,0))</f>
        <v>15.26</v>
      </c>
      <c r="V175" s="13">
        <f>IF(ISNA(VLOOKUP(LOWER(F175)&amp;H175,Prices!A:C,2,0)),0,VLOOKUP(LOWER(F175)&amp;H175,Prices!A:C,2,0))</f>
        <v>15.05</v>
      </c>
      <c r="W175" s="19">
        <f t="shared" si="68"/>
        <v>-225.30539999999809</v>
      </c>
      <c r="X175" s="13">
        <f t="shared" si="69"/>
        <v>-209.99999999999909</v>
      </c>
      <c r="Y175" s="43">
        <f t="shared" si="50"/>
        <v>-1.4754774066797517E-2</v>
      </c>
      <c r="Z175" s="49" t="s">
        <v>1287</v>
      </c>
      <c r="AA175" s="24"/>
    </row>
    <row r="176" spans="1:27" ht="54" x14ac:dyDescent="0.15">
      <c r="A176" s="12">
        <v>42697</v>
      </c>
      <c r="B176" s="60">
        <v>0.57518518518518513</v>
      </c>
      <c r="C176" s="13" t="s">
        <v>1128</v>
      </c>
      <c r="D176" s="13" t="s">
        <v>1129</v>
      </c>
      <c r="E176" s="13" t="s">
        <v>1130</v>
      </c>
      <c r="F176" s="13" t="str">
        <f t="shared" si="47"/>
        <v>SZ</v>
      </c>
      <c r="G176" s="13" t="str">
        <f>VLOOKUP(LOWER(F176)&amp;H176,'Current pricing'!A:B,2,0)</f>
        <v>中泰化学</v>
      </c>
      <c r="H176" s="13" t="s">
        <v>1280</v>
      </c>
      <c r="I176" s="13" t="s">
        <v>1207</v>
      </c>
      <c r="J176" s="13" t="s">
        <v>1298</v>
      </c>
      <c r="K176" s="13">
        <v>2000</v>
      </c>
      <c r="L176" s="13">
        <v>1</v>
      </c>
      <c r="M176" s="13">
        <v>12.88</v>
      </c>
      <c r="N176" s="13">
        <f t="shared" si="64"/>
        <v>25760</v>
      </c>
      <c r="O176" s="13">
        <f t="shared" si="65"/>
        <v>25760</v>
      </c>
      <c r="P176" s="19">
        <f t="shared" si="48"/>
        <v>0</v>
      </c>
      <c r="Q176" s="19">
        <f t="shared" si="57"/>
        <v>5.1520000000000001</v>
      </c>
      <c r="R176" s="13">
        <f t="shared" si="49"/>
        <v>0</v>
      </c>
      <c r="S176" s="19">
        <f t="shared" si="66"/>
        <v>-25765.151999999998</v>
      </c>
      <c r="T176" s="13">
        <f t="shared" si="67"/>
        <v>-12.882575999999998</v>
      </c>
      <c r="U176" s="13">
        <f>IF(ISNA(VLOOKUP(LOWER(F176)&amp;H176,Prices!A:C,3,0)),0,VLOOKUP(LOWER(F176)&amp;H176,Prices!A:C,3,0))</f>
        <v>13.41</v>
      </c>
      <c r="V176" s="13">
        <f>IF(ISNA(VLOOKUP(LOWER(F176)&amp;H176,Prices!A:C,2,0)),0,VLOOKUP(LOWER(F176)&amp;H176,Prices!A:C,2,0))</f>
        <v>13.35</v>
      </c>
      <c r="W176" s="19">
        <f t="shared" si="68"/>
        <v>934.84800000000234</v>
      </c>
      <c r="X176" s="13">
        <f t="shared" si="69"/>
        <v>-120.00000000000099</v>
      </c>
      <c r="Y176" s="43">
        <f t="shared" si="50"/>
        <v>3.6290683229813755E-2</v>
      </c>
      <c r="Z176" s="49" t="s">
        <v>1286</v>
      </c>
      <c r="AA176" s="24"/>
    </row>
    <row r="177" spans="1:27" ht="40.5" x14ac:dyDescent="0.15">
      <c r="A177" s="12">
        <v>42697</v>
      </c>
      <c r="B177" s="60">
        <v>0.57939814814814816</v>
      </c>
      <c r="C177" s="13" t="s">
        <v>1128</v>
      </c>
      <c r="D177" s="13" t="s">
        <v>1129</v>
      </c>
      <c r="E177" s="13" t="s">
        <v>1130</v>
      </c>
      <c r="F177" s="13" t="str">
        <f t="shared" si="47"/>
        <v>SH</v>
      </c>
      <c r="G177" s="13" t="str">
        <f>VLOOKUP(LOWER(F177)&amp;H177,'Current pricing'!A:B,2,0)</f>
        <v>中国交建</v>
      </c>
      <c r="H177" s="13" t="s">
        <v>1190</v>
      </c>
      <c r="I177" s="13" t="s">
        <v>1207</v>
      </c>
      <c r="J177" s="13" t="s">
        <v>1294</v>
      </c>
      <c r="K177" s="13">
        <v>2000</v>
      </c>
      <c r="L177" s="13">
        <v>1</v>
      </c>
      <c r="M177" s="13">
        <v>15.1</v>
      </c>
      <c r="N177" s="13">
        <f t="shared" si="64"/>
        <v>30200</v>
      </c>
      <c r="O177" s="13">
        <f t="shared" si="65"/>
        <v>30200</v>
      </c>
      <c r="P177" s="19">
        <f t="shared" si="48"/>
        <v>0.60400000000000009</v>
      </c>
      <c r="Q177" s="19">
        <f t="shared" si="57"/>
        <v>6.04</v>
      </c>
      <c r="R177" s="13">
        <f t="shared" si="49"/>
        <v>0</v>
      </c>
      <c r="S177" s="19">
        <f t="shared" si="66"/>
        <v>-30206.644</v>
      </c>
      <c r="T177" s="13">
        <f t="shared" si="67"/>
        <v>-15.103322</v>
      </c>
      <c r="U177" s="13">
        <f>IF(ISNA(VLOOKUP(LOWER(F177)&amp;H177,Prices!A:C,3,0)),0,VLOOKUP(LOWER(F177)&amp;H177,Prices!A:C,3,0))</f>
        <v>15.26</v>
      </c>
      <c r="V177" s="13">
        <f>IF(ISNA(VLOOKUP(LOWER(F177)&amp;H177,Prices!A:C,2,0)),0,VLOOKUP(LOWER(F177)&amp;H177,Prices!A:C,2,0))</f>
        <v>15.05</v>
      </c>
      <c r="W177" s="19">
        <f t="shared" si="68"/>
        <v>-106.64399999999929</v>
      </c>
      <c r="X177" s="13">
        <f t="shared" si="69"/>
        <v>-419.99999999999818</v>
      </c>
      <c r="Y177" s="43">
        <f t="shared" si="50"/>
        <v>-3.5312582781456721E-3</v>
      </c>
      <c r="Z177" s="49" t="s">
        <v>1291</v>
      </c>
      <c r="AA177" s="24"/>
    </row>
    <row r="178" spans="1:27" x14ac:dyDescent="0.15">
      <c r="A178" s="12">
        <v>42697</v>
      </c>
      <c r="B178" s="60">
        <v>0.58855324074074067</v>
      </c>
      <c r="C178" s="13" t="s">
        <v>1128</v>
      </c>
      <c r="D178" s="13" t="s">
        <v>1129</v>
      </c>
      <c r="E178" s="13" t="s">
        <v>1130</v>
      </c>
      <c r="F178" s="13" t="str">
        <f t="shared" si="47"/>
        <v>SH</v>
      </c>
      <c r="G178" s="13" t="str">
        <f>VLOOKUP(LOWER(F178)&amp;H178,'Current pricing'!A:B,2,0)</f>
        <v>新华文轩</v>
      </c>
      <c r="H178" s="13" t="s">
        <v>1275</v>
      </c>
      <c r="I178" s="13" t="s">
        <v>1207</v>
      </c>
      <c r="J178" s="13" t="s">
        <v>1298</v>
      </c>
      <c r="K178" s="13">
        <v>1000</v>
      </c>
      <c r="L178" s="13">
        <v>1</v>
      </c>
      <c r="M178" s="13">
        <v>28.37</v>
      </c>
      <c r="N178" s="13">
        <f t="shared" si="64"/>
        <v>28370</v>
      </c>
      <c r="O178" s="13">
        <f t="shared" si="65"/>
        <v>28370</v>
      </c>
      <c r="P178" s="19">
        <f t="shared" si="48"/>
        <v>0.56740000000000002</v>
      </c>
      <c r="Q178" s="19">
        <f t="shared" si="57"/>
        <v>5.6740000000000004</v>
      </c>
      <c r="R178" s="13">
        <f t="shared" si="49"/>
        <v>0</v>
      </c>
      <c r="S178" s="19">
        <f t="shared" si="66"/>
        <v>-28376.241399999999</v>
      </c>
      <c r="T178" s="13">
        <f t="shared" si="67"/>
        <v>-28.376241399999998</v>
      </c>
      <c r="U178" s="13">
        <f>IF(ISNA(VLOOKUP(LOWER(F178)&amp;H178,Prices!A:C,3,0)),0,VLOOKUP(LOWER(F178)&amp;H178,Prices!A:C,3,0))</f>
        <v>14.04</v>
      </c>
      <c r="V178" s="13">
        <f>IF(ISNA(VLOOKUP(LOWER(F178)&amp;H178,Prices!A:C,2,0)),0,VLOOKUP(LOWER(F178)&amp;H178,Prices!A:C,2,0))</f>
        <v>14.28</v>
      </c>
      <c r="W178" s="19">
        <f t="shared" si="68"/>
        <v>-14096.241399999999</v>
      </c>
      <c r="X178" s="13">
        <f t="shared" si="69"/>
        <v>240.00000000000023</v>
      </c>
      <c r="Y178" s="43">
        <f t="shared" si="50"/>
        <v>-0.49687139231582655</v>
      </c>
      <c r="Z178" s="49" t="s">
        <v>1284</v>
      </c>
      <c r="AA178" s="24"/>
    </row>
    <row r="179" spans="1:27" x14ac:dyDescent="0.15">
      <c r="A179" s="12">
        <v>42697</v>
      </c>
      <c r="B179" s="60">
        <v>0.59722222222222221</v>
      </c>
      <c r="C179" s="13" t="s">
        <v>1128</v>
      </c>
      <c r="D179" s="13" t="s">
        <v>1129</v>
      </c>
      <c r="E179" s="13" t="s">
        <v>1130</v>
      </c>
      <c r="F179" s="13" t="str">
        <f t="shared" si="47"/>
        <v>SH</v>
      </c>
      <c r="G179" s="13" t="str">
        <f>VLOOKUP(LOWER(F179)&amp;H179,'Current pricing'!A:B,2,0)</f>
        <v>新华文轩</v>
      </c>
      <c r="H179" s="13" t="s">
        <v>1275</v>
      </c>
      <c r="I179" s="13" t="s">
        <v>1207</v>
      </c>
      <c r="J179" s="13" t="s">
        <v>1298</v>
      </c>
      <c r="K179" s="13">
        <v>1000</v>
      </c>
      <c r="L179" s="13">
        <v>1</v>
      </c>
      <c r="M179" s="13">
        <v>28.225000000000001</v>
      </c>
      <c r="N179" s="13">
        <f t="shared" si="64"/>
        <v>28225</v>
      </c>
      <c r="O179" s="13">
        <f t="shared" si="65"/>
        <v>28225</v>
      </c>
      <c r="P179" s="19">
        <f t="shared" si="48"/>
        <v>0.5645</v>
      </c>
      <c r="Q179" s="19">
        <f t="shared" si="57"/>
        <v>5.6450000000000005</v>
      </c>
      <c r="R179" s="13">
        <f t="shared" si="49"/>
        <v>0</v>
      </c>
      <c r="S179" s="19">
        <f t="shared" si="66"/>
        <v>-28231.209500000001</v>
      </c>
      <c r="T179" s="13">
        <f t="shared" si="67"/>
        <v>-28.231209500000002</v>
      </c>
      <c r="U179" s="13">
        <f>IF(ISNA(VLOOKUP(LOWER(F179)&amp;H179,Prices!A:C,3,0)),0,VLOOKUP(LOWER(F179)&amp;H179,Prices!A:C,3,0))</f>
        <v>14.04</v>
      </c>
      <c r="V179" s="13">
        <f>IF(ISNA(VLOOKUP(LOWER(F179)&amp;H179,Prices!A:C,2,0)),0,VLOOKUP(LOWER(F179)&amp;H179,Prices!A:C,2,0))</f>
        <v>14.28</v>
      </c>
      <c r="W179" s="19">
        <f t="shared" si="68"/>
        <v>-13951.209500000003</v>
      </c>
      <c r="X179" s="13">
        <f t="shared" si="69"/>
        <v>240.00000000000023</v>
      </c>
      <c r="Y179" s="43">
        <f t="shared" si="50"/>
        <v>-0.49428554472984954</v>
      </c>
      <c r="Z179" s="49" t="s">
        <v>1284</v>
      </c>
      <c r="AA179" s="24"/>
    </row>
    <row r="180" spans="1:27" x14ac:dyDescent="0.15">
      <c r="A180" s="12">
        <v>42698</v>
      </c>
      <c r="B180" s="60">
        <v>0.43010416666666668</v>
      </c>
      <c r="C180" s="13" t="s">
        <v>1128</v>
      </c>
      <c r="D180" s="13" t="s">
        <v>1129</v>
      </c>
      <c r="E180" s="13" t="s">
        <v>1130</v>
      </c>
      <c r="F180" s="13" t="str">
        <f t="shared" si="47"/>
        <v>SZ</v>
      </c>
      <c r="G180" s="13" t="str">
        <f>VLOOKUP(LOWER(F180)&amp;H180,'Current pricing'!A:B,2,0)</f>
        <v>宋城演艺</v>
      </c>
      <c r="H180" s="13" t="s">
        <v>1274</v>
      </c>
      <c r="I180" s="13" t="s">
        <v>1206</v>
      </c>
      <c r="J180" s="13" t="s">
        <v>1294</v>
      </c>
      <c r="K180" s="13">
        <v>-1000</v>
      </c>
      <c r="L180" s="13">
        <v>1</v>
      </c>
      <c r="M180" s="13">
        <v>22.99</v>
      </c>
      <c r="N180" s="13">
        <f t="shared" ref="N180:N193" si="70">K180*M180</f>
        <v>-22990</v>
      </c>
      <c r="O180" s="13">
        <f t="shared" ref="O180:O193" si="71">ABS(N180)</f>
        <v>22990</v>
      </c>
      <c r="P180" s="19">
        <f t="shared" si="48"/>
        <v>0</v>
      </c>
      <c r="Q180" s="19">
        <f t="shared" si="57"/>
        <v>5</v>
      </c>
      <c r="R180" s="13">
        <f t="shared" si="49"/>
        <v>22.99</v>
      </c>
      <c r="S180" s="19">
        <f t="shared" ref="S180:S193" si="72">-(N180+P180+Q180+R180)</f>
        <v>22962.01</v>
      </c>
      <c r="T180" s="13">
        <f t="shared" ref="T180:T193" si="73">S180/K180</f>
        <v>-22.962009999999999</v>
      </c>
      <c r="U180" s="13">
        <f>IF(ISNA(VLOOKUP(LOWER(F180)&amp;H180,Prices!A:C,3,0)),0,VLOOKUP(LOWER(F180)&amp;H180,Prices!A:C,3,0))</f>
        <v>19.59</v>
      </c>
      <c r="V180" s="13">
        <f>IF(ISNA(VLOOKUP(LOWER(F180)&amp;H180,Prices!A:C,2,0)),0,VLOOKUP(LOWER(F180)&amp;H180,Prices!A:C,2,0))</f>
        <v>19.690000000000001</v>
      </c>
      <c r="W180" s="19">
        <f t="shared" ref="W180:W193" si="74">IF(I180="B",(V180+T180)*K180,(V180+T180)*K180)</f>
        <v>3272.0099999999979</v>
      </c>
      <c r="X180" s="13">
        <f t="shared" ref="X180:X193" si="75">K180*(V180-U180)</f>
        <v>-100.00000000000142</v>
      </c>
      <c r="Y180" s="43">
        <f t="shared" si="50"/>
        <v>0.14232318399304036</v>
      </c>
      <c r="Z180" s="49"/>
      <c r="AA180" s="24"/>
    </row>
    <row r="181" spans="1:27" x14ac:dyDescent="0.15">
      <c r="A181" s="12">
        <v>42698</v>
      </c>
      <c r="B181" s="60">
        <v>0.43526620370370367</v>
      </c>
      <c r="C181" s="13" t="s">
        <v>1128</v>
      </c>
      <c r="D181" s="13" t="s">
        <v>1129</v>
      </c>
      <c r="E181" s="13" t="s">
        <v>1130</v>
      </c>
      <c r="F181" s="13" t="str">
        <f t="shared" si="47"/>
        <v>SH</v>
      </c>
      <c r="G181" s="13" t="str">
        <f>VLOOKUP(LOWER(F181)&amp;H181,'Current pricing'!A:B,2,0)</f>
        <v>欧普照明</v>
      </c>
      <c r="H181" s="13" t="s">
        <v>1276</v>
      </c>
      <c r="I181" s="13" t="s">
        <v>1207</v>
      </c>
      <c r="J181" s="13" t="s">
        <v>1299</v>
      </c>
      <c r="K181" s="13">
        <v>600</v>
      </c>
      <c r="L181" s="13">
        <v>1</v>
      </c>
      <c r="M181" s="13">
        <v>45.57</v>
      </c>
      <c r="N181" s="13">
        <f t="shared" si="70"/>
        <v>27342</v>
      </c>
      <c r="O181" s="13">
        <f t="shared" si="71"/>
        <v>27342</v>
      </c>
      <c r="P181" s="19">
        <f t="shared" si="48"/>
        <v>0.54683999999999999</v>
      </c>
      <c r="Q181" s="19">
        <f t="shared" si="57"/>
        <v>5.4683999999999999</v>
      </c>
      <c r="R181" s="13">
        <f t="shared" si="49"/>
        <v>0</v>
      </c>
      <c r="S181" s="19">
        <f t="shared" si="72"/>
        <v>-27348.015240000001</v>
      </c>
      <c r="T181" s="13">
        <f t="shared" si="73"/>
        <v>-45.580025400000004</v>
      </c>
      <c r="U181" s="13">
        <f>IF(ISNA(VLOOKUP(LOWER(F181)&amp;H181,Prices!A:C,3,0)),0,VLOOKUP(LOWER(F181)&amp;H181,Prices!A:C,3,0))</f>
        <v>47.51</v>
      </c>
      <c r="V181" s="13">
        <f>IF(ISNA(VLOOKUP(LOWER(F181)&amp;H181,Prices!A:C,2,0)),0,VLOOKUP(LOWER(F181)&amp;H181,Prices!A:C,2,0))</f>
        <v>47.28</v>
      </c>
      <c r="W181" s="19">
        <f>IF(I181="B",(V181+T181)*K181,(V181+T181)*K181)</f>
        <v>1019.9847599999985</v>
      </c>
      <c r="X181" s="13">
        <f t="shared" si="75"/>
        <v>-137.99999999999812</v>
      </c>
      <c r="Y181" s="43">
        <f t="shared" si="50"/>
        <v>3.7304687294272491E-2</v>
      </c>
      <c r="Z181" s="49"/>
      <c r="AA181" s="24"/>
    </row>
    <row r="182" spans="1:27" x14ac:dyDescent="0.15">
      <c r="A182" s="12">
        <v>42698</v>
      </c>
      <c r="B182" s="60">
        <v>0.44975694444444447</v>
      </c>
      <c r="C182" s="13" t="s">
        <v>1128</v>
      </c>
      <c r="D182" s="13" t="s">
        <v>1129</v>
      </c>
      <c r="E182" s="13" t="s">
        <v>1130</v>
      </c>
      <c r="F182" s="13" t="str">
        <f t="shared" si="47"/>
        <v>SZ</v>
      </c>
      <c r="G182" s="13" t="str">
        <f>VLOOKUP(LOWER(F182)&amp;H182,'Current pricing'!A:B,2,0)</f>
        <v>盐湖股份</v>
      </c>
      <c r="H182" s="13" t="s">
        <v>1279</v>
      </c>
      <c r="I182" s="13" t="s">
        <v>1206</v>
      </c>
      <c r="J182" s="13" t="s">
        <v>1294</v>
      </c>
      <c r="K182" s="13">
        <v>-1000</v>
      </c>
      <c r="L182" s="13">
        <v>1</v>
      </c>
      <c r="M182" s="13">
        <v>21.12</v>
      </c>
      <c r="N182" s="13">
        <f t="shared" si="70"/>
        <v>-21120</v>
      </c>
      <c r="O182" s="13">
        <f t="shared" si="71"/>
        <v>21120</v>
      </c>
      <c r="P182" s="19">
        <f t="shared" si="48"/>
        <v>0</v>
      </c>
      <c r="Q182" s="19">
        <f t="shared" si="57"/>
        <v>5</v>
      </c>
      <c r="R182" s="13">
        <f t="shared" si="49"/>
        <v>21.12</v>
      </c>
      <c r="S182" s="19">
        <f t="shared" si="72"/>
        <v>21093.88</v>
      </c>
      <c r="T182" s="13">
        <f t="shared" si="73"/>
        <v>-21.093880000000002</v>
      </c>
      <c r="U182" s="13">
        <f>IF(ISNA(VLOOKUP(LOWER(F182)&amp;H182,Prices!A:C,3,0)),0,VLOOKUP(LOWER(F182)&amp;H182,Prices!A:C,3,0))</f>
        <v>14.8</v>
      </c>
      <c r="V182" s="13">
        <f>IF(ISNA(VLOOKUP(LOWER(F182)&amp;H182,Prices!A:C,2,0)),0,VLOOKUP(LOWER(F182)&amp;H182,Prices!A:C,2,0))</f>
        <v>15.04</v>
      </c>
      <c r="W182" s="19">
        <f t="shared" si="74"/>
        <v>6053.8800000000028</v>
      </c>
      <c r="X182" s="13">
        <f t="shared" si="75"/>
        <v>-239.99999999999844</v>
      </c>
      <c r="Y182" s="43">
        <f t="shared" si="50"/>
        <v>0.28664204545454558</v>
      </c>
      <c r="Z182" s="49"/>
      <c r="AA182" s="24"/>
    </row>
    <row r="183" spans="1:27" x14ac:dyDescent="0.15">
      <c r="A183" s="12">
        <v>42698</v>
      </c>
      <c r="B183" s="60">
        <v>0.45053240740740735</v>
      </c>
      <c r="C183" s="13" t="s">
        <v>1128</v>
      </c>
      <c r="D183" s="13" t="s">
        <v>1129</v>
      </c>
      <c r="E183" s="13" t="s">
        <v>1130</v>
      </c>
      <c r="F183" s="13" t="str">
        <f t="shared" si="47"/>
        <v>SZ</v>
      </c>
      <c r="G183" s="13" t="str">
        <f>VLOOKUP(LOWER(F183)&amp;H183,'Current pricing'!A:B,2,0)</f>
        <v>万丰奥威</v>
      </c>
      <c r="H183" s="13" t="s">
        <v>1278</v>
      </c>
      <c r="I183" s="13" t="s">
        <v>1207</v>
      </c>
      <c r="J183" s="13" t="s">
        <v>1298</v>
      </c>
      <c r="K183" s="13">
        <v>1500</v>
      </c>
      <c r="L183" s="13">
        <v>1</v>
      </c>
      <c r="M183" s="13">
        <v>20.43</v>
      </c>
      <c r="N183" s="13">
        <f t="shared" si="70"/>
        <v>30645</v>
      </c>
      <c r="O183" s="13">
        <f t="shared" si="71"/>
        <v>30645</v>
      </c>
      <c r="P183" s="19">
        <f t="shared" si="48"/>
        <v>0</v>
      </c>
      <c r="Q183" s="19">
        <f t="shared" si="57"/>
        <v>6.1290000000000004</v>
      </c>
      <c r="R183" s="13">
        <f t="shared" si="49"/>
        <v>0</v>
      </c>
      <c r="S183" s="19">
        <f t="shared" si="72"/>
        <v>-30651.129000000001</v>
      </c>
      <c r="T183" s="13">
        <f t="shared" si="73"/>
        <v>-20.434086000000001</v>
      </c>
      <c r="U183" s="13">
        <f>IF(ISNA(VLOOKUP(LOWER(F183)&amp;H183,Prices!A:C,3,0)),0,VLOOKUP(LOWER(F183)&amp;H183,Prices!A:C,3,0))</f>
        <v>17.22</v>
      </c>
      <c r="V183" s="13">
        <f>IF(ISNA(VLOOKUP(LOWER(F183)&amp;H183,Prices!A:C,2,0)),0,VLOOKUP(LOWER(F183)&amp;H183,Prices!A:C,2,0))</f>
        <v>17.190000000000001</v>
      </c>
      <c r="W183" s="19">
        <f t="shared" si="74"/>
        <v>-4866.128999999999</v>
      </c>
      <c r="X183" s="13">
        <f t="shared" si="75"/>
        <v>-44.999999999996376</v>
      </c>
      <c r="Y183" s="43">
        <f t="shared" si="50"/>
        <v>-0.15879030837004401</v>
      </c>
      <c r="Z183" s="49"/>
      <c r="AA183" s="24"/>
    </row>
    <row r="184" spans="1:27" x14ac:dyDescent="0.15">
      <c r="A184" s="12">
        <v>42698</v>
      </c>
      <c r="B184" s="60">
        <v>0.45122685185185185</v>
      </c>
      <c r="C184" s="13" t="s">
        <v>1128</v>
      </c>
      <c r="D184" s="13" t="s">
        <v>1129</v>
      </c>
      <c r="E184" s="13" t="s">
        <v>1130</v>
      </c>
      <c r="F184" s="13" t="str">
        <f t="shared" si="47"/>
        <v>SZ</v>
      </c>
      <c r="G184" s="13" t="str">
        <f>VLOOKUP(LOWER(F184)&amp;H184,'Current pricing'!A:B,2,0)</f>
        <v>中泰化学</v>
      </c>
      <c r="H184" s="13" t="s">
        <v>1280</v>
      </c>
      <c r="I184" s="13" t="s">
        <v>1207</v>
      </c>
      <c r="J184" s="13" t="s">
        <v>1298</v>
      </c>
      <c r="K184" s="13">
        <v>2000</v>
      </c>
      <c r="L184" s="13">
        <v>1</v>
      </c>
      <c r="M184" s="13">
        <v>12.75</v>
      </c>
      <c r="N184" s="13">
        <f t="shared" si="70"/>
        <v>25500</v>
      </c>
      <c r="O184" s="13">
        <f t="shared" si="71"/>
        <v>25500</v>
      </c>
      <c r="P184" s="19">
        <f t="shared" si="48"/>
        <v>0</v>
      </c>
      <c r="Q184" s="19">
        <f t="shared" si="57"/>
        <v>5.1000000000000005</v>
      </c>
      <c r="R184" s="13">
        <f t="shared" si="49"/>
        <v>0</v>
      </c>
      <c r="S184" s="19">
        <f t="shared" si="72"/>
        <v>-25505.1</v>
      </c>
      <c r="T184" s="13">
        <f t="shared" si="73"/>
        <v>-12.752549999999999</v>
      </c>
      <c r="U184" s="13">
        <f>IF(ISNA(VLOOKUP(LOWER(F184)&amp;H184,Prices!A:C,3,0)),0,VLOOKUP(LOWER(F184)&amp;H184,Prices!A:C,3,0))</f>
        <v>13.41</v>
      </c>
      <c r="V184" s="13">
        <f>IF(ISNA(VLOOKUP(LOWER(F184)&amp;H184,Prices!A:C,2,0)),0,VLOOKUP(LOWER(F184)&amp;H184,Prices!A:C,2,0))</f>
        <v>13.35</v>
      </c>
      <c r="W184" s="19">
        <f t="shared" si="74"/>
        <v>1194.9000000000005</v>
      </c>
      <c r="X184" s="13">
        <f t="shared" si="75"/>
        <v>-120.00000000000099</v>
      </c>
      <c r="Y184" s="43">
        <f t="shared" si="50"/>
        <v>4.6858823529411786E-2</v>
      </c>
      <c r="Z184" s="49"/>
      <c r="AA184" s="24"/>
    </row>
    <row r="185" spans="1:27" x14ac:dyDescent="0.15">
      <c r="A185" s="12">
        <v>42698</v>
      </c>
      <c r="B185" s="60">
        <v>0.4718518518518518</v>
      </c>
      <c r="C185" s="13" t="s">
        <v>1128</v>
      </c>
      <c r="D185" s="13" t="s">
        <v>1129</v>
      </c>
      <c r="E185" s="13" t="s">
        <v>1130</v>
      </c>
      <c r="F185" s="13" t="str">
        <f t="shared" si="47"/>
        <v>SH</v>
      </c>
      <c r="G185" s="13" t="str">
        <f>VLOOKUP(LOWER(F185)&amp;H185,'Current pricing'!A:B,2,0)</f>
        <v>新华文轩</v>
      </c>
      <c r="H185" s="13" t="s">
        <v>1275</v>
      </c>
      <c r="I185" s="13" t="s">
        <v>1207</v>
      </c>
      <c r="J185" s="13" t="s">
        <v>1298</v>
      </c>
      <c r="K185" s="13">
        <v>1000</v>
      </c>
      <c r="L185" s="13">
        <v>1</v>
      </c>
      <c r="M185" s="13">
        <v>27.82</v>
      </c>
      <c r="N185" s="13">
        <f t="shared" si="70"/>
        <v>27820</v>
      </c>
      <c r="O185" s="13">
        <f t="shared" si="71"/>
        <v>27820</v>
      </c>
      <c r="P185" s="19">
        <f t="shared" si="48"/>
        <v>0.55640000000000001</v>
      </c>
      <c r="Q185" s="19">
        <f t="shared" si="57"/>
        <v>5.5640000000000001</v>
      </c>
      <c r="R185" s="13">
        <f t="shared" si="49"/>
        <v>0</v>
      </c>
      <c r="S185" s="19">
        <f t="shared" si="72"/>
        <v>-27826.1204</v>
      </c>
      <c r="T185" s="13">
        <f t="shared" si="73"/>
        <v>-27.826120400000001</v>
      </c>
      <c r="U185" s="13">
        <f>IF(ISNA(VLOOKUP(LOWER(F185)&amp;H185,Prices!A:C,3,0)),0,VLOOKUP(LOWER(F185)&amp;H185,Prices!A:C,3,0))</f>
        <v>14.04</v>
      </c>
      <c r="V185" s="13">
        <f>IF(ISNA(VLOOKUP(LOWER(F185)&amp;H185,Prices!A:C,2,0)),0,VLOOKUP(LOWER(F185)&amp;H185,Prices!A:C,2,0))</f>
        <v>14.28</v>
      </c>
      <c r="W185" s="19">
        <f t="shared" si="74"/>
        <v>-13546.120400000002</v>
      </c>
      <c r="X185" s="13">
        <f t="shared" si="75"/>
        <v>240.00000000000023</v>
      </c>
      <c r="Y185" s="43">
        <f t="shared" si="50"/>
        <v>-0.48692021567217836</v>
      </c>
      <c r="Z185" s="49"/>
      <c r="AA185" s="24"/>
    </row>
    <row r="186" spans="1:27" x14ac:dyDescent="0.15">
      <c r="A186" s="12">
        <v>42698</v>
      </c>
      <c r="B186" s="60">
        <v>0.4773148148148148</v>
      </c>
      <c r="C186" s="13" t="s">
        <v>1128</v>
      </c>
      <c r="D186" s="13" t="s">
        <v>1129</v>
      </c>
      <c r="E186" s="13" t="s">
        <v>1130</v>
      </c>
      <c r="F186" s="13" t="str">
        <f t="shared" si="47"/>
        <v>SH</v>
      </c>
      <c r="G186" s="13" t="str">
        <f>VLOOKUP(LOWER(F186)&amp;H186,'Current pricing'!A:B,2,0)</f>
        <v>欧普照明</v>
      </c>
      <c r="H186" s="13" t="s">
        <v>1276</v>
      </c>
      <c r="I186" s="13" t="s">
        <v>1207</v>
      </c>
      <c r="J186" s="13" t="s">
        <v>1299</v>
      </c>
      <c r="K186" s="13">
        <v>600</v>
      </c>
      <c r="L186" s="13">
        <v>1</v>
      </c>
      <c r="M186" s="13">
        <v>45.23</v>
      </c>
      <c r="N186" s="13">
        <f t="shared" si="70"/>
        <v>27137.999999999996</v>
      </c>
      <c r="O186" s="13">
        <f t="shared" si="71"/>
        <v>27137.999999999996</v>
      </c>
      <c r="P186" s="19">
        <f t="shared" si="48"/>
        <v>0.54276000000000002</v>
      </c>
      <c r="Q186" s="19">
        <f t="shared" si="57"/>
        <v>5.4275999999999991</v>
      </c>
      <c r="R186" s="13">
        <f t="shared" si="49"/>
        <v>0</v>
      </c>
      <c r="S186" s="19">
        <f t="shared" si="72"/>
        <v>-27143.970359999996</v>
      </c>
      <c r="T186" s="13">
        <f t="shared" si="73"/>
        <v>-45.239950599999993</v>
      </c>
      <c r="U186" s="13">
        <f>IF(ISNA(VLOOKUP(LOWER(F186)&amp;H186,Prices!A:C,3,0)),0,VLOOKUP(LOWER(F186)&amp;H186,Prices!A:C,3,0))</f>
        <v>47.51</v>
      </c>
      <c r="V186" s="13">
        <f>IF(ISNA(VLOOKUP(LOWER(F186)&amp;H186,Prices!A:C,2,0)),0,VLOOKUP(LOWER(F186)&amp;H186,Prices!A:C,2,0))</f>
        <v>47.28</v>
      </c>
      <c r="W186" s="19">
        <f>IF(I186="B",(V186+T186)*K186,(V186+T186)*K186)</f>
        <v>1224.0296400000047</v>
      </c>
      <c r="X186" s="13">
        <f t="shared" si="75"/>
        <v>-137.99999999999812</v>
      </c>
      <c r="Y186" s="43">
        <f t="shared" si="50"/>
        <v>4.5103900066327841E-2</v>
      </c>
      <c r="Z186" s="49"/>
      <c r="AA186" s="24"/>
    </row>
    <row r="187" spans="1:27" x14ac:dyDescent="0.15">
      <c r="A187" s="12">
        <v>42698</v>
      </c>
      <c r="B187" s="60">
        <v>0.54553240740740738</v>
      </c>
      <c r="C187" s="13" t="s">
        <v>1128</v>
      </c>
      <c r="D187" s="13" t="s">
        <v>1129</v>
      </c>
      <c r="E187" s="13" t="s">
        <v>1130</v>
      </c>
      <c r="F187" s="13" t="str">
        <f t="shared" si="47"/>
        <v>SH</v>
      </c>
      <c r="G187" s="13" t="str">
        <f>VLOOKUP(LOWER(F187)&amp;H187,'Current pricing'!A:B,2,0)</f>
        <v>新华文轩</v>
      </c>
      <c r="H187" s="13" t="s">
        <v>1275</v>
      </c>
      <c r="I187" s="13" t="s">
        <v>1207</v>
      </c>
      <c r="J187" s="13" t="s">
        <v>1298</v>
      </c>
      <c r="K187" s="13">
        <v>1000</v>
      </c>
      <c r="L187" s="13">
        <v>1</v>
      </c>
      <c r="M187" s="13">
        <v>27.79</v>
      </c>
      <c r="N187" s="13">
        <f t="shared" si="70"/>
        <v>27790</v>
      </c>
      <c r="O187" s="13">
        <f t="shared" si="71"/>
        <v>27790</v>
      </c>
      <c r="P187" s="19">
        <f t="shared" si="48"/>
        <v>0.55580000000000007</v>
      </c>
      <c r="Q187" s="19">
        <f t="shared" si="57"/>
        <v>5.5579999999999998</v>
      </c>
      <c r="R187" s="13">
        <f t="shared" si="49"/>
        <v>0</v>
      </c>
      <c r="S187" s="19">
        <f t="shared" si="72"/>
        <v>-27796.113799999999</v>
      </c>
      <c r="T187" s="13">
        <f t="shared" si="73"/>
        <v>-27.796113800000001</v>
      </c>
      <c r="U187" s="13">
        <f>IF(ISNA(VLOOKUP(LOWER(F187)&amp;H187,Prices!A:C,3,0)),0,VLOOKUP(LOWER(F187)&amp;H187,Prices!A:C,3,0))</f>
        <v>14.04</v>
      </c>
      <c r="V187" s="13">
        <f>IF(ISNA(VLOOKUP(LOWER(F187)&amp;H187,Prices!A:C,2,0)),0,VLOOKUP(LOWER(F187)&amp;H187,Prices!A:C,2,0))</f>
        <v>14.28</v>
      </c>
      <c r="W187" s="19">
        <f t="shared" si="74"/>
        <v>-13516.113800000001</v>
      </c>
      <c r="X187" s="13">
        <f t="shared" si="75"/>
        <v>240.00000000000023</v>
      </c>
      <c r="Y187" s="43">
        <f t="shared" si="50"/>
        <v>-0.48636609571788414</v>
      </c>
      <c r="Z187" s="49"/>
      <c r="AA187" s="24"/>
    </row>
    <row r="188" spans="1:27" x14ac:dyDescent="0.15">
      <c r="A188" s="12">
        <v>42698</v>
      </c>
      <c r="B188" s="60">
        <v>0.58916666666666673</v>
      </c>
      <c r="C188" s="13" t="s">
        <v>1128</v>
      </c>
      <c r="D188" s="13" t="s">
        <v>1129</v>
      </c>
      <c r="E188" s="13" t="s">
        <v>1130</v>
      </c>
      <c r="F188" s="13" t="str">
        <f t="shared" si="47"/>
        <v>SH</v>
      </c>
      <c r="G188" s="13" t="str">
        <f>VLOOKUP(LOWER(F188)&amp;H188,'Current pricing'!A:B,2,0)</f>
        <v>东吴证券</v>
      </c>
      <c r="H188" s="13" t="s">
        <v>1293</v>
      </c>
      <c r="I188" s="13" t="s">
        <v>1207</v>
      </c>
      <c r="J188" s="13" t="s">
        <v>1298</v>
      </c>
      <c r="K188" s="13">
        <v>3300</v>
      </c>
      <c r="L188" s="13">
        <v>1</v>
      </c>
      <c r="M188" s="13">
        <v>14.854545454</v>
      </c>
      <c r="N188" s="13">
        <f t="shared" si="70"/>
        <v>49019.999998200001</v>
      </c>
      <c r="O188" s="13">
        <f t="shared" si="71"/>
        <v>49019.999998200001</v>
      </c>
      <c r="P188" s="19">
        <f t="shared" si="48"/>
        <v>0.98039999996400007</v>
      </c>
      <c r="Q188" s="19">
        <f t="shared" si="57"/>
        <v>9.8039999996400002</v>
      </c>
      <c r="R188" s="13">
        <f t="shared" si="49"/>
        <v>0</v>
      </c>
      <c r="S188" s="19">
        <f t="shared" si="72"/>
        <v>-49030.784398199605</v>
      </c>
      <c r="T188" s="13">
        <f t="shared" si="73"/>
        <v>-14.85781345399988</v>
      </c>
      <c r="U188" s="13">
        <f>IF(ISNA(VLOOKUP(LOWER(F188)&amp;H188,Prices!A:C,3,0)),0,VLOOKUP(LOWER(F188)&amp;H188,Prices!A:C,3,0))</f>
        <v>10.98</v>
      </c>
      <c r="V188" s="13">
        <f>IF(ISNA(VLOOKUP(LOWER(F188)&amp;H188,Prices!A:C,2,0)),0,VLOOKUP(LOWER(F188)&amp;H188,Prices!A:C,2,0))</f>
        <v>10.93</v>
      </c>
      <c r="W188" s="19">
        <f t="shared" si="74"/>
        <v>-12961.784398199603</v>
      </c>
      <c r="X188" s="13">
        <f t="shared" si="75"/>
        <v>-165.00000000000233</v>
      </c>
      <c r="Y188" s="43">
        <f t="shared" si="50"/>
        <v>-0.26441828638669024</v>
      </c>
      <c r="Z188" s="49"/>
      <c r="AA188" s="24"/>
    </row>
    <row r="189" spans="1:27" x14ac:dyDescent="0.15">
      <c r="A189" s="12">
        <v>42698</v>
      </c>
      <c r="B189" s="60">
        <v>0.62077546296296293</v>
      </c>
      <c r="C189" s="13" t="s">
        <v>1128</v>
      </c>
      <c r="D189" s="13" t="s">
        <v>1129</v>
      </c>
      <c r="E189" s="13" t="s">
        <v>1130</v>
      </c>
      <c r="F189" s="13" t="str">
        <f t="shared" si="47"/>
        <v>SH</v>
      </c>
      <c r="G189" s="13" t="str">
        <f>VLOOKUP(LOWER(F189)&amp;H189,'Current pricing'!A:B,2,0)</f>
        <v>中国交建</v>
      </c>
      <c r="H189" s="13" t="s">
        <v>1190</v>
      </c>
      <c r="I189" s="13" t="s">
        <v>1206</v>
      </c>
      <c r="J189" s="13" t="s">
        <v>1294</v>
      </c>
      <c r="K189" s="13">
        <v>-2500</v>
      </c>
      <c r="L189" s="13">
        <v>1</v>
      </c>
      <c r="M189" s="13">
        <v>15.29</v>
      </c>
      <c r="N189" s="13">
        <f t="shared" si="70"/>
        <v>-38225</v>
      </c>
      <c r="O189" s="13">
        <f t="shared" si="71"/>
        <v>38225</v>
      </c>
      <c r="P189" s="19">
        <f t="shared" si="48"/>
        <v>0.76450000000000007</v>
      </c>
      <c r="Q189" s="19">
        <f t="shared" si="57"/>
        <v>7.6450000000000005</v>
      </c>
      <c r="R189" s="13">
        <f t="shared" si="49"/>
        <v>38.229999999999997</v>
      </c>
      <c r="S189" s="19">
        <f t="shared" si="72"/>
        <v>38178.360500000003</v>
      </c>
      <c r="T189" s="13">
        <f t="shared" si="73"/>
        <v>-15.271344200000001</v>
      </c>
      <c r="U189" s="13">
        <f>IF(ISNA(VLOOKUP(LOWER(F189)&amp;H189,Prices!A:C,3,0)),0,VLOOKUP(LOWER(F189)&amp;H189,Prices!A:C,3,0))</f>
        <v>15.26</v>
      </c>
      <c r="V189" s="13">
        <f>IF(ISNA(VLOOKUP(LOWER(F189)&amp;H189,Prices!A:C,2,0)),0,VLOOKUP(LOWER(F189)&amp;H189,Prices!A:C,2,0))</f>
        <v>15.05</v>
      </c>
      <c r="W189" s="19">
        <f t="shared" si="74"/>
        <v>553.36050000000193</v>
      </c>
      <c r="X189" s="13">
        <f t="shared" si="75"/>
        <v>524.99999999999773</v>
      </c>
      <c r="Y189" s="43">
        <f t="shared" si="50"/>
        <v>1.4476402877697893E-2</v>
      </c>
      <c r="Z189" s="49"/>
      <c r="AA189" s="24"/>
    </row>
    <row r="190" spans="1:27" x14ac:dyDescent="0.15">
      <c r="A190" s="12">
        <v>42698</v>
      </c>
      <c r="B190" s="60">
        <v>0.62121527777777774</v>
      </c>
      <c r="C190" s="13" t="s">
        <v>1128</v>
      </c>
      <c r="D190" s="13" t="s">
        <v>1129</v>
      </c>
      <c r="E190" s="13" t="s">
        <v>1130</v>
      </c>
      <c r="F190" s="13" t="str">
        <f t="shared" si="47"/>
        <v>SH</v>
      </c>
      <c r="G190" s="13" t="str">
        <f>VLOOKUP(LOWER(F190)&amp;H190,'Current pricing'!A:B,2,0)</f>
        <v>中国交建</v>
      </c>
      <c r="H190" s="13" t="s">
        <v>1190</v>
      </c>
      <c r="I190" s="13" t="s">
        <v>1206</v>
      </c>
      <c r="J190" s="13" t="s">
        <v>1294</v>
      </c>
      <c r="K190" s="13">
        <v>-2500</v>
      </c>
      <c r="L190" s="13">
        <v>1</v>
      </c>
      <c r="M190" s="13">
        <v>15.31</v>
      </c>
      <c r="N190" s="13">
        <f t="shared" si="70"/>
        <v>-38275</v>
      </c>
      <c r="O190" s="13">
        <f t="shared" si="71"/>
        <v>38275</v>
      </c>
      <c r="P190" s="19">
        <f t="shared" si="48"/>
        <v>0.76550000000000007</v>
      </c>
      <c r="Q190" s="19">
        <f t="shared" si="57"/>
        <v>7.6550000000000002</v>
      </c>
      <c r="R190" s="13">
        <f t="shared" si="49"/>
        <v>38.28</v>
      </c>
      <c r="S190" s="19">
        <f t="shared" si="72"/>
        <v>38228.299500000001</v>
      </c>
      <c r="T190" s="13">
        <f t="shared" si="73"/>
        <v>-15.2913198</v>
      </c>
      <c r="U190" s="13">
        <f>IF(ISNA(VLOOKUP(LOWER(F190)&amp;H190,Prices!A:C,3,0)),0,VLOOKUP(LOWER(F190)&amp;H190,Prices!A:C,3,0))</f>
        <v>15.26</v>
      </c>
      <c r="V190" s="13">
        <f>IF(ISNA(VLOOKUP(LOWER(F190)&amp;H190,Prices!A:C,2,0)),0,VLOOKUP(LOWER(F190)&amp;H190,Prices!A:C,2,0))</f>
        <v>15.05</v>
      </c>
      <c r="W190" s="19">
        <f t="shared" si="74"/>
        <v>603.29949999999849</v>
      </c>
      <c r="X190" s="13">
        <f t="shared" si="75"/>
        <v>524.99999999999773</v>
      </c>
      <c r="Y190" s="43">
        <f t="shared" si="50"/>
        <v>1.5762233834095325E-2</v>
      </c>
      <c r="Z190" s="49"/>
      <c r="AA190" s="24"/>
    </row>
    <row r="191" spans="1:27" x14ac:dyDescent="0.15">
      <c r="A191" s="12">
        <v>42698</v>
      </c>
      <c r="B191" s="60">
        <v>0.62385416666666671</v>
      </c>
      <c r="C191" s="13" t="s">
        <v>1128</v>
      </c>
      <c r="D191" s="13" t="s">
        <v>1129</v>
      </c>
      <c r="E191" s="13" t="s">
        <v>1130</v>
      </c>
      <c r="F191" s="13" t="str">
        <f t="shared" si="47"/>
        <v>SH</v>
      </c>
      <c r="G191" s="13" t="str">
        <f>VLOOKUP(LOWER(F191)&amp;H191,'Current pricing'!A:B,2,0)</f>
        <v>欧普照明</v>
      </c>
      <c r="H191" s="13" t="s">
        <v>1276</v>
      </c>
      <c r="I191" s="13" t="s">
        <v>1206</v>
      </c>
      <c r="J191" s="13" t="s">
        <v>1299</v>
      </c>
      <c r="K191" s="13">
        <v>-600</v>
      </c>
      <c r="L191" s="13">
        <v>1</v>
      </c>
      <c r="M191" s="13">
        <v>44.99</v>
      </c>
      <c r="N191" s="13">
        <f t="shared" si="70"/>
        <v>-26994</v>
      </c>
      <c r="O191" s="13">
        <f t="shared" si="71"/>
        <v>26994</v>
      </c>
      <c r="P191" s="19">
        <f t="shared" si="48"/>
        <v>0.53988000000000003</v>
      </c>
      <c r="Q191" s="19">
        <f t="shared" si="57"/>
        <v>5.3988000000000005</v>
      </c>
      <c r="R191" s="13">
        <f t="shared" si="49"/>
        <v>26.99</v>
      </c>
      <c r="S191" s="19">
        <f t="shared" si="72"/>
        <v>26961.071319999999</v>
      </c>
      <c r="T191" s="13">
        <f t="shared" si="73"/>
        <v>-44.935118866666663</v>
      </c>
      <c r="U191" s="13">
        <f>IF(ISNA(VLOOKUP(LOWER(F191)&amp;H191,Prices!A:C,3,0)),0,VLOOKUP(LOWER(F191)&amp;H191,Prices!A:C,3,0))</f>
        <v>47.51</v>
      </c>
      <c r="V191" s="13">
        <f>IF(ISNA(VLOOKUP(LOWER(F191)&amp;H191,Prices!A:C,2,0)),0,VLOOKUP(LOWER(F191)&amp;H191,Prices!A:C,2,0))</f>
        <v>47.28</v>
      </c>
      <c r="W191" s="19">
        <f>IF(I191="B",(V191+T191)*K191,(V191+T191)*K191)</f>
        <v>-1406.9286800000029</v>
      </c>
      <c r="X191" s="13">
        <f t="shared" si="75"/>
        <v>137.99999999999812</v>
      </c>
      <c r="Y191" s="43">
        <f t="shared" si="50"/>
        <v>-5.2120051863377155E-2</v>
      </c>
      <c r="Z191" s="49"/>
      <c r="AA191" s="24"/>
    </row>
    <row r="192" spans="1:27" x14ac:dyDescent="0.15">
      <c r="A192" s="12">
        <v>42698</v>
      </c>
      <c r="B192" s="60">
        <v>0.6240162037037037</v>
      </c>
      <c r="C192" s="13" t="s">
        <v>1128</v>
      </c>
      <c r="D192" s="13" t="s">
        <v>1129</v>
      </c>
      <c r="E192" s="13" t="s">
        <v>1130</v>
      </c>
      <c r="F192" s="13" t="str">
        <f t="shared" si="47"/>
        <v>SH</v>
      </c>
      <c r="G192" s="13" t="str">
        <f>VLOOKUP(LOWER(F192)&amp;H192,'Current pricing'!A:B,2,0)</f>
        <v>新华文轩</v>
      </c>
      <c r="H192" s="13" t="s">
        <v>1275</v>
      </c>
      <c r="I192" s="13" t="s">
        <v>1206</v>
      </c>
      <c r="J192" s="13" t="s">
        <v>1298</v>
      </c>
      <c r="K192" s="13">
        <v>-4000</v>
      </c>
      <c r="L192" s="13">
        <v>1</v>
      </c>
      <c r="M192" s="13">
        <v>27.269749999999998</v>
      </c>
      <c r="N192" s="13">
        <f t="shared" si="70"/>
        <v>-109079</v>
      </c>
      <c r="O192" s="13">
        <f t="shared" si="71"/>
        <v>109079</v>
      </c>
      <c r="P192" s="19">
        <f t="shared" si="48"/>
        <v>2.1815800000000003</v>
      </c>
      <c r="Q192" s="19">
        <f t="shared" si="57"/>
        <v>21.815799999999999</v>
      </c>
      <c r="R192" s="13">
        <f t="shared" si="49"/>
        <v>109.08</v>
      </c>
      <c r="S192" s="19">
        <f t="shared" si="72"/>
        <v>108945.92262</v>
      </c>
      <c r="T192" s="13">
        <f t="shared" si="73"/>
        <v>-27.236480655000001</v>
      </c>
      <c r="U192" s="13">
        <f>IF(ISNA(VLOOKUP(LOWER(F192)&amp;H192,Prices!A:C,3,0)),0,VLOOKUP(LOWER(F192)&amp;H192,Prices!A:C,3,0))</f>
        <v>14.04</v>
      </c>
      <c r="V192" s="13">
        <f>IF(ISNA(VLOOKUP(LOWER(F192)&amp;H192,Prices!A:C,2,0)),0,VLOOKUP(LOWER(F192)&amp;H192,Prices!A:C,2,0))</f>
        <v>14.28</v>
      </c>
      <c r="W192" s="19">
        <f t="shared" si="74"/>
        <v>51825.922620000005</v>
      </c>
      <c r="X192" s="13">
        <f t="shared" si="75"/>
        <v>-960.00000000000091</v>
      </c>
      <c r="Y192" s="43">
        <f t="shared" si="50"/>
        <v>0.47512282492505437</v>
      </c>
      <c r="Z192" s="49"/>
      <c r="AA192" s="24"/>
    </row>
    <row r="193" spans="1:27" x14ac:dyDescent="0.15">
      <c r="A193" s="12">
        <v>42698</v>
      </c>
      <c r="B193" s="60">
        <v>0.62427083333333333</v>
      </c>
      <c r="C193" s="13" t="s">
        <v>1128</v>
      </c>
      <c r="D193" s="13" t="s">
        <v>1129</v>
      </c>
      <c r="E193" s="13" t="s">
        <v>1130</v>
      </c>
      <c r="F193" s="13" t="str">
        <f t="shared" si="47"/>
        <v>SZ</v>
      </c>
      <c r="G193" s="13" t="str">
        <f>VLOOKUP(LOWER(F193)&amp;H193,'Current pricing'!A:B,2,0)</f>
        <v>中泰化学</v>
      </c>
      <c r="H193" s="13" t="s">
        <v>1280</v>
      </c>
      <c r="I193" s="13" t="s">
        <v>1206</v>
      </c>
      <c r="J193" s="13" t="s">
        <v>1298</v>
      </c>
      <c r="K193" s="13">
        <v>-2000</v>
      </c>
      <c r="L193" s="13">
        <v>1</v>
      </c>
      <c r="M193" s="13">
        <v>12.77</v>
      </c>
      <c r="N193" s="13">
        <f t="shared" si="70"/>
        <v>-25540</v>
      </c>
      <c r="O193" s="13">
        <f t="shared" si="71"/>
        <v>25540</v>
      </c>
      <c r="P193" s="19">
        <f t="shared" si="48"/>
        <v>0</v>
      </c>
      <c r="Q193" s="19">
        <f t="shared" si="57"/>
        <v>5.1080000000000005</v>
      </c>
      <c r="R193" s="13">
        <f t="shared" si="49"/>
        <v>25.54</v>
      </c>
      <c r="S193" s="19">
        <f t="shared" si="72"/>
        <v>25509.351999999999</v>
      </c>
      <c r="T193" s="13">
        <f t="shared" si="73"/>
        <v>-12.754676</v>
      </c>
      <c r="U193" s="13">
        <f>IF(ISNA(VLOOKUP(LOWER(F193)&amp;H193,Prices!A:C,3,0)),0,VLOOKUP(LOWER(F193)&amp;H193,Prices!A:C,3,0))</f>
        <v>13.41</v>
      </c>
      <c r="V193" s="13">
        <f>IF(ISNA(VLOOKUP(LOWER(F193)&amp;H193,Prices!A:C,2,0)),0,VLOOKUP(LOWER(F193)&amp;H193,Prices!A:C,2,0))</f>
        <v>13.35</v>
      </c>
      <c r="W193" s="19">
        <f t="shared" si="74"/>
        <v>-1190.6479999999995</v>
      </c>
      <c r="X193" s="13">
        <f t="shared" si="75"/>
        <v>120.00000000000099</v>
      </c>
      <c r="Y193" s="43">
        <f t="shared" si="50"/>
        <v>-4.6618950665622529E-2</v>
      </c>
      <c r="Z193" s="49"/>
      <c r="AA193" s="24"/>
    </row>
    <row r="194" spans="1:27" x14ac:dyDescent="0.15">
      <c r="A194" s="12">
        <v>42699</v>
      </c>
      <c r="B194" s="60">
        <v>0.39840277777777783</v>
      </c>
      <c r="C194" s="13" t="s">
        <v>1128</v>
      </c>
      <c r="D194" s="13" t="s">
        <v>1129</v>
      </c>
      <c r="E194" s="13" t="s">
        <v>1130</v>
      </c>
      <c r="F194" s="13" t="str">
        <f t="shared" si="47"/>
        <v>SZ</v>
      </c>
      <c r="G194" s="13" t="str">
        <f>VLOOKUP(LOWER(F194)&amp;H194,'Current pricing'!A:B,2,0)</f>
        <v>海普瑞</v>
      </c>
      <c r="H194" s="13" t="s">
        <v>1277</v>
      </c>
      <c r="I194" s="13" t="s">
        <v>1206</v>
      </c>
      <c r="J194" s="13" t="s">
        <v>1298</v>
      </c>
      <c r="K194" s="13">
        <v>-3500</v>
      </c>
      <c r="L194" s="13">
        <v>1</v>
      </c>
      <c r="M194" s="13">
        <v>18.132000000000001</v>
      </c>
      <c r="N194" s="13">
        <f t="shared" ref="N194:N202" si="76">K194*M194</f>
        <v>-63462.000000000007</v>
      </c>
      <c r="O194" s="13">
        <f t="shared" ref="O194:O202" si="77">ABS(N194)</f>
        <v>63462.000000000007</v>
      </c>
      <c r="P194" s="19">
        <f t="shared" si="48"/>
        <v>0</v>
      </c>
      <c r="Q194" s="19">
        <f t="shared" si="57"/>
        <v>12.692400000000003</v>
      </c>
      <c r="R194" s="13">
        <f t="shared" si="49"/>
        <v>63.46</v>
      </c>
      <c r="S194" s="19">
        <f t="shared" ref="S194:S202" si="78">-(N194+P194+Q194+R194)</f>
        <v>63385.847600000008</v>
      </c>
      <c r="T194" s="13">
        <f t="shared" ref="T194:T202" si="79">S194/K194</f>
        <v>-18.110242171428574</v>
      </c>
      <c r="U194" s="13">
        <f>IF(ISNA(VLOOKUP(LOWER(F194)&amp;H194,Prices!A:C,3,0)),0,VLOOKUP(LOWER(F194)&amp;H194,Prices!A:C,3,0))</f>
        <v>15.95</v>
      </c>
      <c r="V194" s="13">
        <f>IF(ISNA(VLOOKUP(LOWER(F194)&amp;H194,Prices!A:C,2,0)),0,VLOOKUP(LOWER(F194)&amp;H194,Prices!A:C,2,0))</f>
        <v>16.03</v>
      </c>
      <c r="W194" s="19">
        <f>IF(I194="B",(V194+T194)*K194,(V194+T194)*K194)</f>
        <v>7280.8476000000046</v>
      </c>
      <c r="X194" s="13">
        <f t="shared" ref="X194:X202" si="80">K194*(V194-U194)</f>
        <v>-280.00000000000648</v>
      </c>
      <c r="Y194" s="43">
        <f t="shared" si="50"/>
        <v>0.11472767325328549</v>
      </c>
      <c r="Z194" s="49"/>
      <c r="AA194" s="24"/>
    </row>
    <row r="195" spans="1:27" x14ac:dyDescent="0.15">
      <c r="A195" s="12">
        <v>42699</v>
      </c>
      <c r="B195" s="60">
        <v>0.39907407407407408</v>
      </c>
      <c r="C195" s="13" t="s">
        <v>1128</v>
      </c>
      <c r="D195" s="13" t="s">
        <v>1129</v>
      </c>
      <c r="E195" s="13" t="s">
        <v>1130</v>
      </c>
      <c r="F195" s="13" t="str">
        <f t="shared" si="47"/>
        <v>SH</v>
      </c>
      <c r="G195" s="13" t="str">
        <f>VLOOKUP(LOWER(F195)&amp;H195,'Current pricing'!A:B,2,0)</f>
        <v>新华文轩</v>
      </c>
      <c r="H195" s="13" t="s">
        <v>1275</v>
      </c>
      <c r="I195" s="13" t="s">
        <v>1206</v>
      </c>
      <c r="J195" s="13" t="s">
        <v>1298</v>
      </c>
      <c r="K195" s="13">
        <v>-2000</v>
      </c>
      <c r="L195" s="13">
        <v>1</v>
      </c>
      <c r="M195" s="13">
        <v>27.19</v>
      </c>
      <c r="N195" s="13">
        <f t="shared" si="76"/>
        <v>-54380</v>
      </c>
      <c r="O195" s="13">
        <f t="shared" si="77"/>
        <v>54380</v>
      </c>
      <c r="P195" s="19">
        <f t="shared" si="48"/>
        <v>1.0876000000000001</v>
      </c>
      <c r="Q195" s="19">
        <f t="shared" si="57"/>
        <v>10.876000000000001</v>
      </c>
      <c r="R195" s="13">
        <f t="shared" si="49"/>
        <v>54.38</v>
      </c>
      <c r="S195" s="19">
        <f t="shared" si="78"/>
        <v>54313.656400000007</v>
      </c>
      <c r="T195" s="13">
        <f t="shared" si="79"/>
        <v>-27.156828200000003</v>
      </c>
      <c r="U195" s="13">
        <f>IF(ISNA(VLOOKUP(LOWER(F195)&amp;H195,Prices!A:C,3,0)),0,VLOOKUP(LOWER(F195)&amp;H195,Prices!A:C,3,0))</f>
        <v>14.04</v>
      </c>
      <c r="V195" s="13">
        <f>IF(ISNA(VLOOKUP(LOWER(F195)&amp;H195,Prices!A:C,2,0)),0,VLOOKUP(LOWER(F195)&amp;H195,Prices!A:C,2,0))</f>
        <v>14.28</v>
      </c>
      <c r="W195" s="19">
        <f>IF(I195="B",(V195+T195)*K195,(V195+T195)*K195)</f>
        <v>25753.656400000007</v>
      </c>
      <c r="X195" s="13">
        <f t="shared" si="80"/>
        <v>-480.00000000000045</v>
      </c>
      <c r="Y195" s="43">
        <f t="shared" si="50"/>
        <v>0.47358691430673056</v>
      </c>
      <c r="Z195" s="49"/>
      <c r="AA195" s="24"/>
    </row>
    <row r="196" spans="1:27" x14ac:dyDescent="0.15">
      <c r="A196" s="12">
        <v>42699</v>
      </c>
      <c r="B196" s="60">
        <v>0.39952546296296299</v>
      </c>
      <c r="C196" s="13" t="s">
        <v>1128</v>
      </c>
      <c r="D196" s="13" t="s">
        <v>1129</v>
      </c>
      <c r="E196" s="13" t="s">
        <v>1130</v>
      </c>
      <c r="F196" s="13" t="str">
        <f t="shared" si="47"/>
        <v>SH</v>
      </c>
      <c r="G196" s="13" t="str">
        <f>VLOOKUP(LOWER(F196)&amp;H196,'Current pricing'!A:B,2,0)</f>
        <v>欧普照明</v>
      </c>
      <c r="H196" s="13" t="s">
        <v>1276</v>
      </c>
      <c r="I196" s="13" t="s">
        <v>1206</v>
      </c>
      <c r="J196" s="13" t="s">
        <v>1298</v>
      </c>
      <c r="K196" s="13">
        <v>-1200</v>
      </c>
      <c r="L196" s="13">
        <v>1</v>
      </c>
      <c r="M196" s="13">
        <v>45.19</v>
      </c>
      <c r="N196" s="13">
        <f t="shared" si="76"/>
        <v>-54228</v>
      </c>
      <c r="O196" s="13">
        <f t="shared" si="77"/>
        <v>54228</v>
      </c>
      <c r="P196" s="19">
        <f t="shared" si="48"/>
        <v>1.0845600000000002</v>
      </c>
      <c r="Q196" s="19">
        <f t="shared" si="57"/>
        <v>10.845600000000001</v>
      </c>
      <c r="R196" s="13">
        <f t="shared" si="49"/>
        <v>54.23</v>
      </c>
      <c r="S196" s="19">
        <f t="shared" si="78"/>
        <v>54161.839839999993</v>
      </c>
      <c r="T196" s="13">
        <f t="shared" si="79"/>
        <v>-45.13486653333333</v>
      </c>
      <c r="U196" s="13">
        <f>IF(ISNA(VLOOKUP(LOWER(F196)&amp;H196,Prices!A:C,3,0)),0,VLOOKUP(LOWER(F196)&amp;H196,Prices!A:C,3,0))</f>
        <v>47.51</v>
      </c>
      <c r="V196" s="13">
        <f>IF(ISNA(VLOOKUP(LOWER(F196)&amp;H196,Prices!A:C,2,0)),0,VLOOKUP(LOWER(F196)&amp;H196,Prices!A:C,2,0))</f>
        <v>47.28</v>
      </c>
      <c r="W196" s="19">
        <f>IF(I196="B",(V196+T196)*K196,(V196+T196)*K196)</f>
        <v>-2574.1601600000054</v>
      </c>
      <c r="X196" s="13">
        <f t="shared" si="80"/>
        <v>275.99999999999625</v>
      </c>
      <c r="Y196" s="43">
        <f t="shared" si="50"/>
        <v>-4.7469207051707707E-2</v>
      </c>
      <c r="Z196" s="49"/>
      <c r="AA196" s="24"/>
    </row>
    <row r="197" spans="1:27" x14ac:dyDescent="0.15">
      <c r="A197" s="12">
        <v>42699</v>
      </c>
      <c r="B197" s="60">
        <v>0.40009259259259261</v>
      </c>
      <c r="C197" s="13" t="s">
        <v>1128</v>
      </c>
      <c r="D197" s="13" t="s">
        <v>1129</v>
      </c>
      <c r="E197" s="13" t="s">
        <v>1130</v>
      </c>
      <c r="F197" s="13" t="str">
        <f t="shared" ref="F197:F260" si="81">IF(OR(LEFT(H197,1)="6",H197="510050"),"SH","SZ")</f>
        <v>SZ</v>
      </c>
      <c r="G197" s="13" t="str">
        <f>VLOOKUP(LOWER(F197)&amp;H197,'Current pricing'!A:B,2,0)</f>
        <v>万丰奥威</v>
      </c>
      <c r="H197" s="13" t="s">
        <v>1278</v>
      </c>
      <c r="I197" s="13" t="s">
        <v>1206</v>
      </c>
      <c r="J197" s="13" t="s">
        <v>1298</v>
      </c>
      <c r="K197" s="13">
        <v>-3000</v>
      </c>
      <c r="L197" s="13">
        <v>1</v>
      </c>
      <c r="M197" s="13">
        <v>20.47</v>
      </c>
      <c r="N197" s="13">
        <f t="shared" si="76"/>
        <v>-61410</v>
      </c>
      <c r="O197" s="13">
        <f t="shared" si="77"/>
        <v>61410</v>
      </c>
      <c r="P197" s="19">
        <f t="shared" ref="P197:P260" si="82">IF(H197="510050",0,IF(F197="SZ",0,ABS(N197*0.2%%)))</f>
        <v>0</v>
      </c>
      <c r="Q197" s="19">
        <f t="shared" si="57"/>
        <v>12.282</v>
      </c>
      <c r="R197" s="13">
        <f t="shared" ref="R197:R260" si="83">IF(H197="510050",0,ROUND(IF(OR(I197="B",I197="D"),0,ABS(N197*0.001)),2))</f>
        <v>61.41</v>
      </c>
      <c r="S197" s="19">
        <f t="shared" si="78"/>
        <v>61336.307999999997</v>
      </c>
      <c r="T197" s="13">
        <f t="shared" si="79"/>
        <v>-20.445436000000001</v>
      </c>
      <c r="U197" s="13">
        <f>IF(ISNA(VLOOKUP(LOWER(F197)&amp;H197,Prices!A:C,3,0)),0,VLOOKUP(LOWER(F197)&amp;H197,Prices!A:C,3,0))</f>
        <v>17.22</v>
      </c>
      <c r="V197" s="13">
        <f>IF(ISNA(VLOOKUP(LOWER(F197)&amp;H197,Prices!A:C,2,0)),0,VLOOKUP(LOWER(F197)&amp;H197,Prices!A:C,2,0))</f>
        <v>17.190000000000001</v>
      </c>
      <c r="W197" s="19">
        <f t="shared" ref="W197:W202" si="84">IF(I197="B",(V197+T197)*K197,(V197+T197)*K197)</f>
        <v>9766.3079999999991</v>
      </c>
      <c r="X197" s="13">
        <f t="shared" si="80"/>
        <v>89.999999999992752</v>
      </c>
      <c r="Y197" s="43">
        <f t="shared" ref="Y197:Y260" si="85">W197/O197</f>
        <v>0.15903448949682461</v>
      </c>
      <c r="Z197" s="49"/>
      <c r="AA197" s="24"/>
    </row>
    <row r="198" spans="1:27" x14ac:dyDescent="0.15">
      <c r="A198" s="12">
        <v>42699</v>
      </c>
      <c r="B198" s="60">
        <v>0.40056712962962965</v>
      </c>
      <c r="C198" s="13" t="s">
        <v>1128</v>
      </c>
      <c r="D198" s="13" t="s">
        <v>1129</v>
      </c>
      <c r="E198" s="13" t="s">
        <v>1130</v>
      </c>
      <c r="F198" s="13" t="str">
        <f t="shared" si="81"/>
        <v>SZ</v>
      </c>
      <c r="G198" s="13" t="str">
        <f>VLOOKUP(LOWER(F198)&amp;H198,'Current pricing'!A:B,2,0)</f>
        <v>中泰化学</v>
      </c>
      <c r="H198" s="13" t="s">
        <v>1280</v>
      </c>
      <c r="I198" s="13" t="s">
        <v>1206</v>
      </c>
      <c r="J198" s="13" t="s">
        <v>1298</v>
      </c>
      <c r="K198" s="13">
        <v>-2000</v>
      </c>
      <c r="L198" s="13">
        <v>1</v>
      </c>
      <c r="M198" s="13">
        <v>12.487</v>
      </c>
      <c r="N198" s="13">
        <f t="shared" si="76"/>
        <v>-24974</v>
      </c>
      <c r="O198" s="13">
        <f t="shared" si="77"/>
        <v>24974</v>
      </c>
      <c r="P198" s="19">
        <f t="shared" si="82"/>
        <v>0</v>
      </c>
      <c r="Q198" s="19">
        <f t="shared" si="57"/>
        <v>5</v>
      </c>
      <c r="R198" s="13">
        <f t="shared" si="83"/>
        <v>24.97</v>
      </c>
      <c r="S198" s="19">
        <f t="shared" si="78"/>
        <v>24944.03</v>
      </c>
      <c r="T198" s="13">
        <f t="shared" si="79"/>
        <v>-12.472014999999999</v>
      </c>
      <c r="U198" s="13">
        <f>IF(ISNA(VLOOKUP(LOWER(F198)&amp;H198,Prices!A:C,3,0)),0,VLOOKUP(LOWER(F198)&amp;H198,Prices!A:C,3,0))</f>
        <v>13.41</v>
      </c>
      <c r="V198" s="13">
        <f>IF(ISNA(VLOOKUP(LOWER(F198)&amp;H198,Prices!A:C,2,0)),0,VLOOKUP(LOWER(F198)&amp;H198,Prices!A:C,2,0))</f>
        <v>13.35</v>
      </c>
      <c r="W198" s="19">
        <f t="shared" si="84"/>
        <v>-1755.9700000000014</v>
      </c>
      <c r="X198" s="13">
        <f t="shared" si="80"/>
        <v>120.00000000000099</v>
      </c>
      <c r="Y198" s="43">
        <f t="shared" si="85"/>
        <v>-7.0311924401377485E-2</v>
      </c>
      <c r="Z198" s="49"/>
      <c r="AA198" s="24"/>
    </row>
    <row r="199" spans="1:27" x14ac:dyDescent="0.15">
      <c r="A199" s="12">
        <v>42699</v>
      </c>
      <c r="B199" s="60">
        <v>0.40373842592592596</v>
      </c>
      <c r="C199" s="13" t="s">
        <v>1128</v>
      </c>
      <c r="D199" s="13" t="s">
        <v>1129</v>
      </c>
      <c r="E199" s="13" t="s">
        <v>1130</v>
      </c>
      <c r="F199" s="13" t="str">
        <f t="shared" si="81"/>
        <v>SH</v>
      </c>
      <c r="G199" s="13" t="str">
        <f>VLOOKUP(LOWER(F199)&amp;H199,'Current pricing'!A:B,2,0)</f>
        <v>东吴证券</v>
      </c>
      <c r="H199" s="13" t="s">
        <v>1293</v>
      </c>
      <c r="I199" s="13" t="s">
        <v>1206</v>
      </c>
      <c r="J199" s="13" t="s">
        <v>1298</v>
      </c>
      <c r="K199" s="13">
        <v>-3300</v>
      </c>
      <c r="L199" s="13">
        <v>1</v>
      </c>
      <c r="M199" s="13">
        <v>14.792424241999999</v>
      </c>
      <c r="N199" s="13">
        <f t="shared" si="76"/>
        <v>-48814.999998599997</v>
      </c>
      <c r="O199" s="13">
        <f t="shared" si="77"/>
        <v>48814.999998599997</v>
      </c>
      <c r="P199" s="19">
        <f t="shared" si="82"/>
        <v>0.97629999997200001</v>
      </c>
      <c r="Q199" s="19">
        <f t="shared" si="57"/>
        <v>9.7629999997199999</v>
      </c>
      <c r="R199" s="13">
        <f t="shared" si="83"/>
        <v>48.81</v>
      </c>
      <c r="S199" s="19">
        <f t="shared" si="78"/>
        <v>48755.450698600303</v>
      </c>
      <c r="T199" s="13">
        <f t="shared" si="79"/>
        <v>-14.77437899957585</v>
      </c>
      <c r="U199" s="13">
        <f>IF(ISNA(VLOOKUP(LOWER(F199)&amp;H199,Prices!A:C,3,0)),0,VLOOKUP(LOWER(F199)&amp;H199,Prices!A:C,3,0))</f>
        <v>10.98</v>
      </c>
      <c r="V199" s="13">
        <f>IF(ISNA(VLOOKUP(LOWER(F199)&amp;H199,Prices!A:C,2,0)),0,VLOOKUP(LOWER(F199)&amp;H199,Prices!A:C,2,0))</f>
        <v>10.93</v>
      </c>
      <c r="W199" s="19">
        <f t="shared" si="84"/>
        <v>12686.450698600307</v>
      </c>
      <c r="X199" s="13">
        <f t="shared" si="80"/>
        <v>165.00000000000233</v>
      </c>
      <c r="Y199" s="43">
        <f t="shared" si="85"/>
        <v>0.25988836830818707</v>
      </c>
      <c r="Z199" s="49"/>
      <c r="AA199" s="24"/>
    </row>
    <row r="200" spans="1:27" x14ac:dyDescent="0.15">
      <c r="A200" s="12">
        <v>42699</v>
      </c>
      <c r="B200" s="60">
        <v>0.4269444444444444</v>
      </c>
      <c r="C200" s="13" t="s">
        <v>1128</v>
      </c>
      <c r="D200" s="13" t="s">
        <v>1129</v>
      </c>
      <c r="E200" s="13" t="s">
        <v>1130</v>
      </c>
      <c r="F200" s="13" t="str">
        <f t="shared" si="81"/>
        <v>SZ</v>
      </c>
      <c r="G200" s="13" t="str">
        <f>VLOOKUP(LOWER(F200)&amp;H200,'Current pricing'!A:B,2,0)</f>
        <v>格力电器</v>
      </c>
      <c r="H200" s="13" t="s">
        <v>1255</v>
      </c>
      <c r="I200" s="13" t="s">
        <v>1207</v>
      </c>
      <c r="J200" s="13" t="s">
        <v>1308</v>
      </c>
      <c r="K200" s="13">
        <v>1000</v>
      </c>
      <c r="L200" s="13">
        <v>1</v>
      </c>
      <c r="M200" s="13">
        <v>25.7</v>
      </c>
      <c r="N200" s="13">
        <f t="shared" si="76"/>
        <v>25700</v>
      </c>
      <c r="O200" s="13">
        <f t="shared" si="77"/>
        <v>25700</v>
      </c>
      <c r="P200" s="19">
        <f t="shared" si="82"/>
        <v>0</v>
      </c>
      <c r="Q200" s="19">
        <f t="shared" si="57"/>
        <v>5.1400000000000006</v>
      </c>
      <c r="R200" s="13">
        <f t="shared" si="83"/>
        <v>0</v>
      </c>
      <c r="S200" s="19">
        <f t="shared" si="78"/>
        <v>-25705.14</v>
      </c>
      <c r="T200" s="13">
        <f t="shared" si="79"/>
        <v>-25.70514</v>
      </c>
      <c r="U200" s="13">
        <f>IF(ISNA(VLOOKUP(LOWER(F200)&amp;H200,Prices!A:C,3,0)),0,VLOOKUP(LOWER(F200)&amp;H200,Prices!A:C,3,0))</f>
        <v>41.83</v>
      </c>
      <c r="V200" s="13">
        <f>IF(ISNA(VLOOKUP(LOWER(F200)&amp;H200,Prices!A:C,2,0)),0,VLOOKUP(LOWER(F200)&amp;H200,Prices!A:C,2,0))</f>
        <v>43.53</v>
      </c>
      <c r="W200" s="19">
        <f t="shared" si="84"/>
        <v>17824.86</v>
      </c>
      <c r="X200" s="13">
        <f t="shared" si="80"/>
        <v>1700.0000000000027</v>
      </c>
      <c r="Y200" s="43">
        <f t="shared" si="85"/>
        <v>0.69357431906614786</v>
      </c>
      <c r="Z200" s="49"/>
      <c r="AA200" s="24"/>
    </row>
    <row r="201" spans="1:27" x14ac:dyDescent="0.15">
      <c r="A201" s="12">
        <v>42699</v>
      </c>
      <c r="B201" s="60">
        <v>0.42714120370370368</v>
      </c>
      <c r="C201" s="13" t="s">
        <v>1128</v>
      </c>
      <c r="D201" s="13" t="s">
        <v>1129</v>
      </c>
      <c r="E201" s="13" t="s">
        <v>1130</v>
      </c>
      <c r="F201" s="13" t="str">
        <f t="shared" si="81"/>
        <v>SZ</v>
      </c>
      <c r="G201" s="13" t="str">
        <f>VLOOKUP(LOWER(F201)&amp;H201,'Current pricing'!A:B,2,0)</f>
        <v>格力电器</v>
      </c>
      <c r="H201" s="13" t="s">
        <v>1255</v>
      </c>
      <c r="I201" s="13" t="s">
        <v>1207</v>
      </c>
      <c r="J201" s="13" t="s">
        <v>1308</v>
      </c>
      <c r="K201" s="13">
        <v>1500</v>
      </c>
      <c r="L201" s="13">
        <v>1</v>
      </c>
      <c r="M201" s="13">
        <v>25.71</v>
      </c>
      <c r="N201" s="13">
        <f t="shared" si="76"/>
        <v>38565</v>
      </c>
      <c r="O201" s="13">
        <f t="shared" si="77"/>
        <v>38565</v>
      </c>
      <c r="P201" s="19">
        <f t="shared" si="82"/>
        <v>0</v>
      </c>
      <c r="Q201" s="19">
        <f t="shared" si="57"/>
        <v>7.7130000000000001</v>
      </c>
      <c r="R201" s="13">
        <f t="shared" si="83"/>
        <v>0</v>
      </c>
      <c r="S201" s="19">
        <f t="shared" si="78"/>
        <v>-38572.713000000003</v>
      </c>
      <c r="T201" s="13">
        <f t="shared" si="79"/>
        <v>-25.715142000000004</v>
      </c>
      <c r="U201" s="13">
        <f>IF(ISNA(VLOOKUP(LOWER(F201)&amp;H201,Prices!A:C,3,0)),0,VLOOKUP(LOWER(F201)&amp;H201,Prices!A:C,3,0))</f>
        <v>41.83</v>
      </c>
      <c r="V201" s="13">
        <f>IF(ISNA(VLOOKUP(LOWER(F201)&amp;H201,Prices!A:C,2,0)),0,VLOOKUP(LOWER(F201)&amp;H201,Prices!A:C,2,0))</f>
        <v>43.53</v>
      </c>
      <c r="W201" s="19">
        <f t="shared" si="84"/>
        <v>26722.286999999997</v>
      </c>
      <c r="X201" s="13">
        <f t="shared" si="80"/>
        <v>2550.0000000000041</v>
      </c>
      <c r="Y201" s="43">
        <f t="shared" si="85"/>
        <v>0.69291551925320882</v>
      </c>
      <c r="Z201" s="49"/>
      <c r="AA201" s="24"/>
    </row>
    <row r="202" spans="1:27" x14ac:dyDescent="0.15">
      <c r="A202" s="12">
        <v>42699</v>
      </c>
      <c r="B202" s="60">
        <v>0.56055555555555558</v>
      </c>
      <c r="C202" s="13" t="s">
        <v>1128</v>
      </c>
      <c r="D202" s="13" t="s">
        <v>1129</v>
      </c>
      <c r="E202" s="13" t="s">
        <v>1130</v>
      </c>
      <c r="F202" s="13" t="str">
        <f t="shared" si="81"/>
        <v>SZ</v>
      </c>
      <c r="G202" s="13" t="str">
        <f>VLOOKUP(LOWER(F202)&amp;H202,'Current pricing'!A:B,2,0)</f>
        <v>东阿阿胶</v>
      </c>
      <c r="H202" s="13" t="s">
        <v>1297</v>
      </c>
      <c r="I202" s="13" t="s">
        <v>1207</v>
      </c>
      <c r="J202" s="13" t="s">
        <v>1315</v>
      </c>
      <c r="K202" s="13">
        <v>600</v>
      </c>
      <c r="L202" s="13">
        <v>1</v>
      </c>
      <c r="M202" s="13">
        <v>57.89</v>
      </c>
      <c r="N202" s="13">
        <f t="shared" si="76"/>
        <v>34734</v>
      </c>
      <c r="O202" s="13">
        <f t="shared" si="77"/>
        <v>34734</v>
      </c>
      <c r="P202" s="19">
        <f t="shared" si="82"/>
        <v>0</v>
      </c>
      <c r="Q202" s="19">
        <f t="shared" si="57"/>
        <v>6.9468000000000005</v>
      </c>
      <c r="R202" s="13">
        <f t="shared" si="83"/>
        <v>0</v>
      </c>
      <c r="S202" s="19">
        <f t="shared" si="78"/>
        <v>-34740.946799999998</v>
      </c>
      <c r="T202" s="13">
        <f t="shared" si="79"/>
        <v>-57.901577999999994</v>
      </c>
      <c r="U202" s="13">
        <f>IF(ISNA(VLOOKUP(LOWER(F202)&amp;H202,Prices!A:C,3,0)),0,VLOOKUP(LOWER(F202)&amp;H202,Prices!A:C,3,0))</f>
        <v>64.900000000000006</v>
      </c>
      <c r="V202" s="13">
        <f>IF(ISNA(VLOOKUP(LOWER(F202)&amp;H202,Prices!A:C,2,0)),0,VLOOKUP(LOWER(F202)&amp;H202,Prices!A:C,2,0))</f>
        <v>66.010000000000005</v>
      </c>
      <c r="W202" s="19">
        <f t="shared" si="84"/>
        <v>4865.0532000000067</v>
      </c>
      <c r="X202" s="13">
        <f t="shared" si="80"/>
        <v>665.99999999999966</v>
      </c>
      <c r="Y202" s="43">
        <f t="shared" si="85"/>
        <v>0.14006602176541735</v>
      </c>
      <c r="Z202" s="49"/>
      <c r="AA202" s="24"/>
    </row>
    <row r="203" spans="1:27" x14ac:dyDescent="0.15">
      <c r="A203" s="12">
        <v>42702</v>
      </c>
      <c r="B203" s="60">
        <v>0.3979166666666667</v>
      </c>
      <c r="C203" s="13" t="s">
        <v>1128</v>
      </c>
      <c r="D203" s="13" t="s">
        <v>1129</v>
      </c>
      <c r="E203" s="13" t="s">
        <v>1130</v>
      </c>
      <c r="F203" s="13" t="str">
        <f t="shared" si="81"/>
        <v>SZ</v>
      </c>
      <c r="G203" s="13" t="str">
        <f>VLOOKUP(LOWER(F203)&amp;H203,'Current pricing'!A:B,2,0)</f>
        <v>东阿阿胶</v>
      </c>
      <c r="H203" s="13" t="s">
        <v>1297</v>
      </c>
      <c r="I203" s="13" t="s">
        <v>1206</v>
      </c>
      <c r="J203" s="13" t="s">
        <v>1315</v>
      </c>
      <c r="K203" s="13">
        <v>-600</v>
      </c>
      <c r="L203" s="13">
        <v>1</v>
      </c>
      <c r="M203" s="13">
        <v>58.31</v>
      </c>
      <c r="N203" s="13">
        <f t="shared" ref="N203:N214" si="86">K203*M203</f>
        <v>-34986</v>
      </c>
      <c r="O203" s="13">
        <f t="shared" ref="O203:O214" si="87">ABS(N203)</f>
        <v>34986</v>
      </c>
      <c r="P203" s="19">
        <f t="shared" si="82"/>
        <v>0</v>
      </c>
      <c r="Q203" s="19">
        <f t="shared" si="57"/>
        <v>6.9972000000000003</v>
      </c>
      <c r="R203" s="13">
        <f t="shared" si="83"/>
        <v>34.99</v>
      </c>
      <c r="S203" s="19">
        <f t="shared" ref="S203:S214" si="88">-(N203+P203+Q203+R203)</f>
        <v>34944.012800000004</v>
      </c>
      <c r="T203" s="13">
        <f t="shared" ref="T203:T214" si="89">S203/K203</f>
        <v>-58.240021333333338</v>
      </c>
      <c r="U203" s="13">
        <f>IF(ISNA(VLOOKUP(LOWER(F203)&amp;H203,Prices!A:C,3,0)),0,VLOOKUP(LOWER(F203)&amp;H203,Prices!A:C,3,0))</f>
        <v>64.900000000000006</v>
      </c>
      <c r="V203" s="13">
        <f>IF(ISNA(VLOOKUP(LOWER(F203)&amp;H203,Prices!A:C,2,0)),0,VLOOKUP(LOWER(F203)&amp;H203,Prices!A:C,2,0))</f>
        <v>66.010000000000005</v>
      </c>
      <c r="W203" s="19">
        <f>IF(I203="B",(V203+T203)*K203,(V203+T203)*K203)</f>
        <v>-4661.9872000000005</v>
      </c>
      <c r="X203" s="13">
        <f t="shared" ref="X203:X214" si="90">K203*(V203-U203)</f>
        <v>-665.99999999999966</v>
      </c>
      <c r="Y203" s="43">
        <f t="shared" si="85"/>
        <v>-0.13325293545989825</v>
      </c>
      <c r="Z203" s="49"/>
      <c r="AA203" s="24"/>
    </row>
    <row r="204" spans="1:27" x14ac:dyDescent="0.15">
      <c r="A204" s="12">
        <v>42702</v>
      </c>
      <c r="B204" s="60">
        <v>0.40362268518518518</v>
      </c>
      <c r="C204" s="13" t="s">
        <v>1128</v>
      </c>
      <c r="D204" s="13" t="s">
        <v>1129</v>
      </c>
      <c r="E204" s="13" t="s">
        <v>1130</v>
      </c>
      <c r="F204" s="13" t="str">
        <f t="shared" si="81"/>
        <v>SZ</v>
      </c>
      <c r="G204" s="13" t="str">
        <f>VLOOKUP(LOWER(F204)&amp;H204,'Current pricing'!A:B,2,0)</f>
        <v>格力电器</v>
      </c>
      <c r="H204" s="13" t="s">
        <v>1255</v>
      </c>
      <c r="I204" s="13" t="s">
        <v>1206</v>
      </c>
      <c r="J204" s="13" t="s">
        <v>1309</v>
      </c>
      <c r="K204" s="13">
        <v>-2500</v>
      </c>
      <c r="L204" s="13">
        <v>1</v>
      </c>
      <c r="M204" s="13">
        <v>27.2</v>
      </c>
      <c r="N204" s="13">
        <f t="shared" si="86"/>
        <v>-68000</v>
      </c>
      <c r="O204" s="13">
        <f t="shared" si="87"/>
        <v>68000</v>
      </c>
      <c r="P204" s="19">
        <f t="shared" si="82"/>
        <v>0</v>
      </c>
      <c r="Q204" s="19">
        <f t="shared" si="57"/>
        <v>13.600000000000001</v>
      </c>
      <c r="R204" s="13">
        <f t="shared" si="83"/>
        <v>68</v>
      </c>
      <c r="S204" s="19">
        <f t="shared" si="88"/>
        <v>67918.399999999994</v>
      </c>
      <c r="T204" s="13">
        <f t="shared" si="89"/>
        <v>-27.167359999999999</v>
      </c>
      <c r="U204" s="13">
        <f>IF(ISNA(VLOOKUP(LOWER(F204)&amp;H204,Prices!A:C,3,0)),0,VLOOKUP(LOWER(F204)&amp;H204,Prices!A:C,3,0))</f>
        <v>41.83</v>
      </c>
      <c r="V204" s="13">
        <f>IF(ISNA(VLOOKUP(LOWER(F204)&amp;H204,Prices!A:C,2,0)),0,VLOOKUP(LOWER(F204)&amp;H204,Prices!A:C,2,0))</f>
        <v>43.53</v>
      </c>
      <c r="W204" s="19">
        <f t="shared" ref="W204:W214" si="91">IF(I204="B",(V204+T204)*K204,(V204+T204)*K204)</f>
        <v>-40906.600000000006</v>
      </c>
      <c r="X204" s="13">
        <f t="shared" si="90"/>
        <v>-4250.0000000000073</v>
      </c>
      <c r="Y204" s="43">
        <f t="shared" si="85"/>
        <v>-0.6015676470588236</v>
      </c>
      <c r="Z204" s="49"/>
      <c r="AA204" s="24"/>
    </row>
    <row r="205" spans="1:27" x14ac:dyDescent="0.15">
      <c r="A205" s="12">
        <v>42702</v>
      </c>
      <c r="B205" s="60">
        <v>0.43770833333333337</v>
      </c>
      <c r="C205" s="13" t="s">
        <v>1128</v>
      </c>
      <c r="D205" s="13" t="s">
        <v>1129</v>
      </c>
      <c r="E205" s="13" t="s">
        <v>1130</v>
      </c>
      <c r="F205" s="13" t="str">
        <f t="shared" si="81"/>
        <v>SH</v>
      </c>
      <c r="G205" s="13" t="str">
        <f>VLOOKUP(LOWER(F205)&amp;H205,'Current pricing'!A:B,2,0)</f>
        <v>伊利股份</v>
      </c>
      <c r="H205" s="13" t="s">
        <v>1302</v>
      </c>
      <c r="I205" s="13" t="s">
        <v>1207</v>
      </c>
      <c r="J205" s="13" t="s">
        <v>1321</v>
      </c>
      <c r="K205" s="13">
        <v>2200</v>
      </c>
      <c r="L205" s="13">
        <v>1</v>
      </c>
      <c r="M205" s="13">
        <v>18.72</v>
      </c>
      <c r="N205" s="13">
        <f t="shared" si="86"/>
        <v>41184</v>
      </c>
      <c r="O205" s="13">
        <f t="shared" si="87"/>
        <v>41184</v>
      </c>
      <c r="P205" s="19">
        <f t="shared" si="82"/>
        <v>0.82368000000000008</v>
      </c>
      <c r="Q205" s="19">
        <f t="shared" ref="Q205:Q268" si="92">IF(I205&lt;&gt;"D",IF(C205="Stock",MAX(ABS(N205*0.0002),5),MAX(ABS(N205*0.0003),5)),0)</f>
        <v>8.2368000000000006</v>
      </c>
      <c r="R205" s="13">
        <f t="shared" si="83"/>
        <v>0</v>
      </c>
      <c r="S205" s="19">
        <f t="shared" si="88"/>
        <v>-41193.06048</v>
      </c>
      <c r="T205" s="13">
        <f t="shared" si="89"/>
        <v>-18.724118399999998</v>
      </c>
      <c r="U205" s="13">
        <f>IF(ISNA(VLOOKUP(LOWER(F205)&amp;H205,Prices!A:C,3,0)),0,VLOOKUP(LOWER(F205)&amp;H205,Prices!A:C,3,0))</f>
        <v>29.4</v>
      </c>
      <c r="V205" s="13">
        <f>IF(ISNA(VLOOKUP(LOWER(F205)&amp;H205,Prices!A:C,2,0)),0,VLOOKUP(LOWER(F205)&amp;H205,Prices!A:C,2,0))</f>
        <v>30.68</v>
      </c>
      <c r="W205" s="19">
        <f t="shared" si="91"/>
        <v>26302.939520000004</v>
      </c>
      <c r="X205" s="13">
        <f t="shared" si="90"/>
        <v>2816.0000000000027</v>
      </c>
      <c r="Y205" s="43">
        <f t="shared" si="85"/>
        <v>0.63866888888888895</v>
      </c>
      <c r="Z205" s="49"/>
      <c r="AA205" s="24"/>
    </row>
    <row r="206" spans="1:27" x14ac:dyDescent="0.15">
      <c r="A206" s="12">
        <v>42702</v>
      </c>
      <c r="B206" s="60">
        <v>0.43906249999999997</v>
      </c>
      <c r="C206" s="13" t="s">
        <v>1128</v>
      </c>
      <c r="D206" s="13" t="s">
        <v>1129</v>
      </c>
      <c r="E206" s="13" t="s">
        <v>1130</v>
      </c>
      <c r="F206" s="13" t="str">
        <f t="shared" si="81"/>
        <v>SH</v>
      </c>
      <c r="G206" s="13" t="str">
        <f>VLOOKUP(LOWER(F206)&amp;H206,'Current pricing'!A:B,2,0)</f>
        <v>民生银行</v>
      </c>
      <c r="H206" s="13" t="s">
        <v>1307</v>
      </c>
      <c r="I206" s="13" t="s">
        <v>1207</v>
      </c>
      <c r="J206" s="13" t="s">
        <v>1330</v>
      </c>
      <c r="K206" s="13">
        <v>3300</v>
      </c>
      <c r="L206" s="13">
        <v>1</v>
      </c>
      <c r="M206" s="13">
        <v>9.43</v>
      </c>
      <c r="N206" s="13">
        <f t="shared" si="86"/>
        <v>31119</v>
      </c>
      <c r="O206" s="13">
        <f t="shared" si="87"/>
        <v>31119</v>
      </c>
      <c r="P206" s="19">
        <f t="shared" si="82"/>
        <v>0.62238000000000004</v>
      </c>
      <c r="Q206" s="19">
        <f t="shared" si="92"/>
        <v>6.2238000000000007</v>
      </c>
      <c r="R206" s="13">
        <f t="shared" si="83"/>
        <v>0</v>
      </c>
      <c r="S206" s="19">
        <f t="shared" si="88"/>
        <v>-31125.84618</v>
      </c>
      <c r="T206" s="13">
        <f t="shared" si="89"/>
        <v>-9.4320746</v>
      </c>
      <c r="U206" s="13">
        <f>IF(ISNA(VLOOKUP(LOWER(F206)&amp;H206,Prices!A:C,3,0)),0,VLOOKUP(LOWER(F206)&amp;H206,Prices!A:C,3,0))</f>
        <v>8.25</v>
      </c>
      <c r="V206" s="13">
        <f>IF(ISNA(VLOOKUP(LOWER(F206)&amp;H206,Prices!A:C,2,0)),0,VLOOKUP(LOWER(F206)&amp;H206,Prices!A:C,2,0))</f>
        <v>8.26</v>
      </c>
      <c r="W206" s="19">
        <f t="shared" si="91"/>
        <v>-3867.8461800000005</v>
      </c>
      <c r="X206" s="13">
        <f t="shared" si="90"/>
        <v>32.999999999999297</v>
      </c>
      <c r="Y206" s="43">
        <f t="shared" si="85"/>
        <v>-0.12429211028632027</v>
      </c>
      <c r="Z206" s="49"/>
      <c r="AA206" s="24"/>
    </row>
    <row r="207" spans="1:27" x14ac:dyDescent="0.15">
      <c r="A207" s="12">
        <v>42702</v>
      </c>
      <c r="B207" s="60">
        <v>0.55104166666666665</v>
      </c>
      <c r="C207" s="13" t="s">
        <v>1128</v>
      </c>
      <c r="D207" s="13" t="s">
        <v>1129</v>
      </c>
      <c r="E207" s="13" t="s">
        <v>1130</v>
      </c>
      <c r="F207" s="13" t="str">
        <f t="shared" si="81"/>
        <v>SZ</v>
      </c>
      <c r="G207" s="13" t="str">
        <f>VLOOKUP(LOWER(F207)&amp;H207,'Current pricing'!A:B,2,0)</f>
        <v>信维通信</v>
      </c>
      <c r="H207" s="13" t="s">
        <v>1306</v>
      </c>
      <c r="I207" s="13" t="s">
        <v>1207</v>
      </c>
      <c r="J207" s="13" t="s">
        <v>1321</v>
      </c>
      <c r="K207" s="13">
        <v>1500</v>
      </c>
      <c r="L207" s="13">
        <v>1</v>
      </c>
      <c r="M207" s="13">
        <v>26.78</v>
      </c>
      <c r="N207" s="13">
        <f t="shared" si="86"/>
        <v>40170</v>
      </c>
      <c r="O207" s="13">
        <f t="shared" si="87"/>
        <v>40170</v>
      </c>
      <c r="P207" s="19">
        <f t="shared" si="82"/>
        <v>0</v>
      </c>
      <c r="Q207" s="19">
        <f t="shared" si="92"/>
        <v>8.0340000000000007</v>
      </c>
      <c r="R207" s="13">
        <f t="shared" si="83"/>
        <v>0</v>
      </c>
      <c r="S207" s="19">
        <f t="shared" si="88"/>
        <v>-40178.034</v>
      </c>
      <c r="T207" s="13">
        <f t="shared" si="89"/>
        <v>-26.785356</v>
      </c>
      <c r="U207" s="13">
        <f>IF(ISNA(VLOOKUP(LOWER(F207)&amp;H207,Prices!A:C,3,0)),0,VLOOKUP(LOWER(F207)&amp;H207,Prices!A:C,3,0))</f>
        <v>49.58</v>
      </c>
      <c r="V207" s="13">
        <f>IF(ISNA(VLOOKUP(LOWER(F207)&amp;H207,Prices!A:C,2,0)),0,VLOOKUP(LOWER(F207)&amp;H207,Prices!A:C,2,0))</f>
        <v>51.55</v>
      </c>
      <c r="W207" s="19">
        <f t="shared" si="91"/>
        <v>37146.965999999993</v>
      </c>
      <c r="X207" s="13">
        <f t="shared" si="90"/>
        <v>2954.9999999999982</v>
      </c>
      <c r="Y207" s="43">
        <f t="shared" si="85"/>
        <v>0.92474398805078395</v>
      </c>
      <c r="Z207" s="49"/>
      <c r="AA207" s="24"/>
    </row>
    <row r="208" spans="1:27" x14ac:dyDescent="0.15">
      <c r="A208" s="12">
        <v>42702</v>
      </c>
      <c r="B208" s="60">
        <v>0.56942129629629623</v>
      </c>
      <c r="C208" s="13" t="s">
        <v>1128</v>
      </c>
      <c r="D208" s="13" t="s">
        <v>1129</v>
      </c>
      <c r="E208" s="13" t="s">
        <v>1130</v>
      </c>
      <c r="F208" s="13" t="str">
        <f t="shared" si="81"/>
        <v>SH</v>
      </c>
      <c r="G208" s="13" t="str">
        <f>VLOOKUP(LOWER(F208)&amp;H208,'Current pricing'!A:B,2,0)</f>
        <v>兴业银行</v>
      </c>
      <c r="H208" s="13" t="s">
        <v>1304</v>
      </c>
      <c r="I208" s="13" t="s">
        <v>1207</v>
      </c>
      <c r="J208" s="13" t="s">
        <v>1330</v>
      </c>
      <c r="K208" s="13">
        <v>3000</v>
      </c>
      <c r="L208" s="13">
        <v>1</v>
      </c>
      <c r="M208" s="13">
        <v>17.010000000000002</v>
      </c>
      <c r="N208" s="13">
        <f t="shared" si="86"/>
        <v>51030.000000000007</v>
      </c>
      <c r="O208" s="13">
        <f t="shared" si="87"/>
        <v>51030.000000000007</v>
      </c>
      <c r="P208" s="19">
        <f t="shared" si="82"/>
        <v>1.0206000000000002</v>
      </c>
      <c r="Q208" s="19">
        <f t="shared" si="92"/>
        <v>10.206000000000001</v>
      </c>
      <c r="R208" s="13">
        <f t="shared" si="83"/>
        <v>0</v>
      </c>
      <c r="S208" s="19">
        <f t="shared" si="88"/>
        <v>-51041.226600000009</v>
      </c>
      <c r="T208" s="13">
        <f t="shared" si="89"/>
        <v>-17.013742200000003</v>
      </c>
      <c r="U208" s="13">
        <f>IF(ISNA(VLOOKUP(LOWER(F208)&amp;H208,Prices!A:C,3,0)),0,VLOOKUP(LOWER(F208)&amp;H208,Prices!A:C,3,0))</f>
        <v>17.23</v>
      </c>
      <c r="V208" s="13">
        <f>IF(ISNA(VLOOKUP(LOWER(F208)&amp;H208,Prices!A:C,2,0)),0,VLOOKUP(LOWER(F208)&amp;H208,Prices!A:C,2,0))</f>
        <v>16.850000000000001</v>
      </c>
      <c r="W208" s="19">
        <f t="shared" si="91"/>
        <v>-491.22660000000451</v>
      </c>
      <c r="X208" s="13">
        <f t="shared" si="90"/>
        <v>-1139.999999999997</v>
      </c>
      <c r="Y208" s="43">
        <f t="shared" si="85"/>
        <v>-9.6262316284539372E-3</v>
      </c>
      <c r="Z208" s="49"/>
      <c r="AA208" s="24"/>
    </row>
    <row r="209" spans="1:27" x14ac:dyDescent="0.15">
      <c r="A209" s="12">
        <v>42702</v>
      </c>
      <c r="B209" s="60">
        <v>0.57322916666666668</v>
      </c>
      <c r="C209" s="13" t="s">
        <v>1128</v>
      </c>
      <c r="D209" s="13" t="s">
        <v>1129</v>
      </c>
      <c r="E209" s="13" t="s">
        <v>1130</v>
      </c>
      <c r="F209" s="13" t="str">
        <f t="shared" si="81"/>
        <v>SZ</v>
      </c>
      <c r="G209" s="13" t="str">
        <f>VLOOKUP(LOWER(F209)&amp;H209,'Current pricing'!A:B,2,0)</f>
        <v>中集集团</v>
      </c>
      <c r="H209" s="13" t="s">
        <v>1305</v>
      </c>
      <c r="I209" s="13" t="s">
        <v>1207</v>
      </c>
      <c r="J209" s="13" t="s">
        <v>1330</v>
      </c>
      <c r="K209" s="13">
        <v>2000</v>
      </c>
      <c r="L209" s="13">
        <v>1</v>
      </c>
      <c r="M209" s="13">
        <v>15.77</v>
      </c>
      <c r="N209" s="13">
        <f t="shared" si="86"/>
        <v>31540</v>
      </c>
      <c r="O209" s="13">
        <f t="shared" si="87"/>
        <v>31540</v>
      </c>
      <c r="P209" s="19">
        <f t="shared" si="82"/>
        <v>0</v>
      </c>
      <c r="Q209" s="19">
        <f t="shared" si="92"/>
        <v>6.3080000000000007</v>
      </c>
      <c r="R209" s="13">
        <f t="shared" si="83"/>
        <v>0</v>
      </c>
      <c r="S209" s="19">
        <f t="shared" si="88"/>
        <v>-31546.308000000001</v>
      </c>
      <c r="T209" s="13">
        <f t="shared" si="89"/>
        <v>-15.773154</v>
      </c>
      <c r="U209" s="13">
        <f>IF(ISNA(VLOOKUP(LOWER(F209)&amp;H209,Prices!A:C,3,0)),0,VLOOKUP(LOWER(F209)&amp;H209,Prices!A:C,3,0))</f>
        <v>19.510000000000002</v>
      </c>
      <c r="V209" s="13">
        <f>IF(ISNA(VLOOKUP(LOWER(F209)&amp;H209,Prices!A:C,2,0)),0,VLOOKUP(LOWER(F209)&amp;H209,Prices!A:C,2,0))</f>
        <v>20.09</v>
      </c>
      <c r="W209" s="19">
        <f t="shared" si="91"/>
        <v>8633.6919999999991</v>
      </c>
      <c r="X209" s="13">
        <f t="shared" si="90"/>
        <v>1159.9999999999966</v>
      </c>
      <c r="Y209" s="43">
        <f t="shared" si="85"/>
        <v>0.27373785668991751</v>
      </c>
      <c r="Z209" s="49"/>
      <c r="AA209" s="24"/>
    </row>
    <row r="210" spans="1:27" x14ac:dyDescent="0.15">
      <c r="A210" s="12">
        <v>42702</v>
      </c>
      <c r="B210" s="60">
        <v>0.57396990740740739</v>
      </c>
      <c r="C210" s="13" t="s">
        <v>1128</v>
      </c>
      <c r="D210" s="13" t="s">
        <v>1129</v>
      </c>
      <c r="E210" s="13" t="s">
        <v>1130</v>
      </c>
      <c r="F210" s="13" t="str">
        <f t="shared" si="81"/>
        <v>SH</v>
      </c>
      <c r="G210" s="13" t="str">
        <f>VLOOKUP(LOWER(F210)&amp;H210,'Current pricing'!A:B,2,0)</f>
        <v>兴业银行</v>
      </c>
      <c r="H210" s="13" t="s">
        <v>1304</v>
      </c>
      <c r="I210" s="13" t="s">
        <v>1207</v>
      </c>
      <c r="J210" s="13" t="s">
        <v>1330</v>
      </c>
      <c r="K210" s="13">
        <v>2000</v>
      </c>
      <c r="L210" s="13">
        <v>1</v>
      </c>
      <c r="M210" s="13">
        <v>16.91</v>
      </c>
      <c r="N210" s="13">
        <f t="shared" si="86"/>
        <v>33820</v>
      </c>
      <c r="O210" s="13">
        <f t="shared" si="87"/>
        <v>33820</v>
      </c>
      <c r="P210" s="19">
        <f t="shared" si="82"/>
        <v>0.6764</v>
      </c>
      <c r="Q210" s="19">
        <f t="shared" si="92"/>
        <v>6.7640000000000002</v>
      </c>
      <c r="R210" s="13">
        <f t="shared" si="83"/>
        <v>0</v>
      </c>
      <c r="S210" s="19">
        <f t="shared" si="88"/>
        <v>-33827.440399999999</v>
      </c>
      <c r="T210" s="13">
        <f t="shared" si="89"/>
        <v>-16.9137202</v>
      </c>
      <c r="U210" s="13">
        <f>IF(ISNA(VLOOKUP(LOWER(F210)&amp;H210,Prices!A:C,3,0)),0,VLOOKUP(LOWER(F210)&amp;H210,Prices!A:C,3,0))</f>
        <v>17.23</v>
      </c>
      <c r="V210" s="13">
        <f>IF(ISNA(VLOOKUP(LOWER(F210)&amp;H210,Prices!A:C,2,0)),0,VLOOKUP(LOWER(F210)&amp;H210,Prices!A:C,2,0))</f>
        <v>16.850000000000001</v>
      </c>
      <c r="W210" s="19">
        <f t="shared" si="91"/>
        <v>-127.44039999999757</v>
      </c>
      <c r="X210" s="13">
        <f t="shared" si="90"/>
        <v>-759.99999999999795</v>
      </c>
      <c r="Y210" s="43">
        <f t="shared" si="85"/>
        <v>-3.7681963335303836E-3</v>
      </c>
      <c r="Z210" s="49"/>
      <c r="AA210" s="24"/>
    </row>
    <row r="211" spans="1:27" x14ac:dyDescent="0.15">
      <c r="A211" s="12">
        <v>42702</v>
      </c>
      <c r="B211" s="60">
        <v>0.57820601851851849</v>
      </c>
      <c r="C211" s="13" t="s">
        <v>1128</v>
      </c>
      <c r="D211" s="13" t="s">
        <v>1129</v>
      </c>
      <c r="E211" s="13" t="s">
        <v>1130</v>
      </c>
      <c r="F211" s="13" t="str">
        <f t="shared" si="81"/>
        <v>SZ</v>
      </c>
      <c r="G211" s="13" t="str">
        <f>VLOOKUP(LOWER(F211)&amp;H211,'Current pricing'!A:B,2,0)</f>
        <v>信立泰</v>
      </c>
      <c r="H211" s="13" t="s">
        <v>1303</v>
      </c>
      <c r="I211" s="13" t="s">
        <v>1207</v>
      </c>
      <c r="J211" s="13" t="s">
        <v>1330</v>
      </c>
      <c r="K211" s="13">
        <v>1000</v>
      </c>
      <c r="L211" s="13">
        <v>1</v>
      </c>
      <c r="M211" s="13">
        <v>29.87</v>
      </c>
      <c r="N211" s="13">
        <f t="shared" si="86"/>
        <v>29870</v>
      </c>
      <c r="O211" s="13">
        <f t="shared" si="87"/>
        <v>29870</v>
      </c>
      <c r="P211" s="19">
        <f t="shared" si="82"/>
        <v>0</v>
      </c>
      <c r="Q211" s="19">
        <f t="shared" si="92"/>
        <v>5.9740000000000002</v>
      </c>
      <c r="R211" s="13">
        <f t="shared" si="83"/>
        <v>0</v>
      </c>
      <c r="S211" s="19">
        <f t="shared" si="88"/>
        <v>-29875.973999999998</v>
      </c>
      <c r="T211" s="13">
        <f t="shared" si="89"/>
        <v>-29.875973999999999</v>
      </c>
      <c r="U211" s="13">
        <f>IF(ISNA(VLOOKUP(LOWER(F211)&amp;H211,Prices!A:C,3,0)),0,VLOOKUP(LOWER(F211)&amp;H211,Prices!A:C,3,0))</f>
        <v>37</v>
      </c>
      <c r="V211" s="13">
        <f>IF(ISNA(VLOOKUP(LOWER(F211)&amp;H211,Prices!A:C,2,0)),0,VLOOKUP(LOWER(F211)&amp;H211,Prices!A:C,2,0))</f>
        <v>38.19</v>
      </c>
      <c r="W211" s="19">
        <f t="shared" si="91"/>
        <v>8314.025999999998</v>
      </c>
      <c r="X211" s="13">
        <f t="shared" si="90"/>
        <v>1189.9999999999977</v>
      </c>
      <c r="Y211" s="43">
        <f t="shared" si="85"/>
        <v>0.27834034147974551</v>
      </c>
      <c r="Z211" s="49"/>
      <c r="AA211" s="24"/>
    </row>
    <row r="212" spans="1:27" x14ac:dyDescent="0.15">
      <c r="A212" s="12">
        <v>42702</v>
      </c>
      <c r="B212" s="60">
        <v>0.61471064814814813</v>
      </c>
      <c r="C212" s="13" t="s">
        <v>1128</v>
      </c>
      <c r="D212" s="13" t="s">
        <v>1129</v>
      </c>
      <c r="E212" s="13" t="s">
        <v>1130</v>
      </c>
      <c r="F212" s="13" t="str">
        <f t="shared" si="81"/>
        <v>SH</v>
      </c>
      <c r="G212" s="13" t="str">
        <f>VLOOKUP(LOWER(F212)&amp;H212,'Current pricing'!A:B,2,0)</f>
        <v>伊利股份</v>
      </c>
      <c r="H212" s="13" t="s">
        <v>1302</v>
      </c>
      <c r="I212" s="13" t="s">
        <v>1207</v>
      </c>
      <c r="J212" s="13" t="s">
        <v>1321</v>
      </c>
      <c r="K212" s="13">
        <v>2000</v>
      </c>
      <c r="L212" s="13">
        <v>1</v>
      </c>
      <c r="M212" s="13">
        <v>18.420000000000002</v>
      </c>
      <c r="N212" s="13">
        <f t="shared" si="86"/>
        <v>36840</v>
      </c>
      <c r="O212" s="13">
        <f t="shared" si="87"/>
        <v>36840</v>
      </c>
      <c r="P212" s="19">
        <f t="shared" si="82"/>
        <v>0.73680000000000001</v>
      </c>
      <c r="Q212" s="19">
        <f t="shared" si="92"/>
        <v>7.3680000000000003</v>
      </c>
      <c r="R212" s="13">
        <f t="shared" si="83"/>
        <v>0</v>
      </c>
      <c r="S212" s="19">
        <f t="shared" si="88"/>
        <v>-36848.104800000001</v>
      </c>
      <c r="T212" s="13">
        <f t="shared" si="89"/>
        <v>-18.424052400000001</v>
      </c>
      <c r="U212" s="13">
        <f>IF(ISNA(VLOOKUP(LOWER(F212)&amp;H212,Prices!A:C,3,0)),0,VLOOKUP(LOWER(F212)&amp;H212,Prices!A:C,3,0))</f>
        <v>29.4</v>
      </c>
      <c r="V212" s="13">
        <f>IF(ISNA(VLOOKUP(LOWER(F212)&amp;H212,Prices!A:C,2,0)),0,VLOOKUP(LOWER(F212)&amp;H212,Prices!A:C,2,0))</f>
        <v>30.68</v>
      </c>
      <c r="W212" s="19">
        <f t="shared" si="91"/>
        <v>24511.895199999999</v>
      </c>
      <c r="X212" s="13">
        <f t="shared" si="90"/>
        <v>2560.0000000000023</v>
      </c>
      <c r="Y212" s="43">
        <f t="shared" si="85"/>
        <v>0.66536089033659063</v>
      </c>
      <c r="Z212" s="49"/>
      <c r="AA212" s="24"/>
    </row>
    <row r="213" spans="1:27" x14ac:dyDescent="0.15">
      <c r="A213" s="12">
        <v>42702</v>
      </c>
      <c r="B213" s="60">
        <v>0.61511574074074071</v>
      </c>
      <c r="C213" s="13" t="s">
        <v>1128</v>
      </c>
      <c r="D213" s="13" t="s">
        <v>1129</v>
      </c>
      <c r="E213" s="13" t="s">
        <v>1130</v>
      </c>
      <c r="F213" s="13" t="str">
        <f t="shared" si="81"/>
        <v>SH</v>
      </c>
      <c r="G213" s="13" t="str">
        <f>VLOOKUP(LOWER(F213)&amp;H213,'Current pricing'!A:B,2,0)</f>
        <v>伊利股份</v>
      </c>
      <c r="H213" s="13" t="s">
        <v>1302</v>
      </c>
      <c r="I213" s="13" t="s">
        <v>1207</v>
      </c>
      <c r="J213" s="13" t="s">
        <v>1321</v>
      </c>
      <c r="K213" s="13">
        <v>2000</v>
      </c>
      <c r="L213" s="13">
        <v>1</v>
      </c>
      <c r="M213" s="13">
        <v>18.46</v>
      </c>
      <c r="N213" s="13">
        <f t="shared" si="86"/>
        <v>36920</v>
      </c>
      <c r="O213" s="13">
        <f t="shared" si="87"/>
        <v>36920</v>
      </c>
      <c r="P213" s="19">
        <f t="shared" si="82"/>
        <v>0.73840000000000006</v>
      </c>
      <c r="Q213" s="19">
        <f t="shared" si="92"/>
        <v>7.3840000000000003</v>
      </c>
      <c r="R213" s="13">
        <f t="shared" si="83"/>
        <v>0</v>
      </c>
      <c r="S213" s="19">
        <f t="shared" si="88"/>
        <v>-36928.1224</v>
      </c>
      <c r="T213" s="13">
        <f t="shared" si="89"/>
        <v>-18.4640612</v>
      </c>
      <c r="U213" s="13">
        <f>IF(ISNA(VLOOKUP(LOWER(F213)&amp;H213,Prices!A:C,3,0)),0,VLOOKUP(LOWER(F213)&amp;H213,Prices!A:C,3,0))</f>
        <v>29.4</v>
      </c>
      <c r="V213" s="13">
        <f>IF(ISNA(VLOOKUP(LOWER(F213)&amp;H213,Prices!A:C,2,0)),0,VLOOKUP(LOWER(F213)&amp;H213,Prices!A:C,2,0))</f>
        <v>30.68</v>
      </c>
      <c r="W213" s="19">
        <f t="shared" si="91"/>
        <v>24431.8776</v>
      </c>
      <c r="X213" s="13">
        <f t="shared" si="90"/>
        <v>2560.0000000000023</v>
      </c>
      <c r="Y213" s="43">
        <f t="shared" si="85"/>
        <v>0.6617518309859155</v>
      </c>
      <c r="Z213" s="49"/>
      <c r="AA213" s="24"/>
    </row>
    <row r="214" spans="1:27" x14ac:dyDescent="0.15">
      <c r="A214" s="12">
        <v>42702</v>
      </c>
      <c r="B214" s="60">
        <v>0.61927083333333333</v>
      </c>
      <c r="C214" s="13" t="s">
        <v>1128</v>
      </c>
      <c r="D214" s="13" t="s">
        <v>1129</v>
      </c>
      <c r="E214" s="13" t="s">
        <v>1130</v>
      </c>
      <c r="F214" s="13" t="str">
        <f t="shared" si="81"/>
        <v>SH</v>
      </c>
      <c r="G214" s="13" t="str">
        <f>VLOOKUP(LOWER(F214)&amp;H214,'Current pricing'!A:B,2,0)</f>
        <v>伊利股份</v>
      </c>
      <c r="H214" s="13" t="s">
        <v>1302</v>
      </c>
      <c r="I214" s="13" t="s">
        <v>1207</v>
      </c>
      <c r="J214" s="13" t="s">
        <v>1321</v>
      </c>
      <c r="K214" s="13">
        <v>1000</v>
      </c>
      <c r="L214" s="13">
        <v>1</v>
      </c>
      <c r="M214" s="13">
        <v>18.27</v>
      </c>
      <c r="N214" s="13">
        <f t="shared" si="86"/>
        <v>18270</v>
      </c>
      <c r="O214" s="13">
        <f t="shared" si="87"/>
        <v>18270</v>
      </c>
      <c r="P214" s="19">
        <f t="shared" si="82"/>
        <v>0.3654</v>
      </c>
      <c r="Q214" s="19">
        <f t="shared" si="92"/>
        <v>5</v>
      </c>
      <c r="R214" s="13">
        <f t="shared" si="83"/>
        <v>0</v>
      </c>
      <c r="S214" s="19">
        <f t="shared" si="88"/>
        <v>-18275.365399999999</v>
      </c>
      <c r="T214" s="13">
        <f t="shared" si="89"/>
        <v>-18.275365399999998</v>
      </c>
      <c r="U214" s="13">
        <f>IF(ISNA(VLOOKUP(LOWER(F214)&amp;H214,Prices!A:C,3,0)),0,VLOOKUP(LOWER(F214)&amp;H214,Prices!A:C,3,0))</f>
        <v>29.4</v>
      </c>
      <c r="V214" s="13">
        <f>IF(ISNA(VLOOKUP(LOWER(F214)&amp;H214,Prices!A:C,2,0)),0,VLOOKUP(LOWER(F214)&amp;H214,Prices!A:C,2,0))</f>
        <v>30.68</v>
      </c>
      <c r="W214" s="19">
        <f t="shared" si="91"/>
        <v>12404.634600000001</v>
      </c>
      <c r="X214" s="13">
        <f t="shared" si="90"/>
        <v>1280.0000000000011</v>
      </c>
      <c r="Y214" s="43">
        <f t="shared" si="85"/>
        <v>0.67896193760262735</v>
      </c>
      <c r="Z214" s="49"/>
      <c r="AA214" s="24"/>
    </row>
    <row r="215" spans="1:27" x14ac:dyDescent="0.15">
      <c r="A215" s="12">
        <v>42703</v>
      </c>
      <c r="B215" s="60">
        <v>0.39534722222222224</v>
      </c>
      <c r="C215" s="13" t="s">
        <v>1128</v>
      </c>
      <c r="D215" s="13" t="s">
        <v>1129</v>
      </c>
      <c r="E215" s="13" t="s">
        <v>1130</v>
      </c>
      <c r="F215" s="13" t="str">
        <f t="shared" si="81"/>
        <v>SZ</v>
      </c>
      <c r="G215" s="13" t="str">
        <f>VLOOKUP(LOWER(F215)&amp;H215,'Current pricing'!A:B,2,0)</f>
        <v>国盛金控</v>
      </c>
      <c r="H215" s="13" t="s">
        <v>1310</v>
      </c>
      <c r="I215" s="13" t="s">
        <v>1207</v>
      </c>
      <c r="J215" s="13" t="s">
        <v>1330</v>
      </c>
      <c r="K215" s="13">
        <v>500</v>
      </c>
      <c r="L215" s="13">
        <v>1</v>
      </c>
      <c r="M215" s="13">
        <v>35.24</v>
      </c>
      <c r="N215" s="13">
        <f t="shared" ref="N215:N230" si="93">K215*M215</f>
        <v>17620</v>
      </c>
      <c r="O215" s="13">
        <f t="shared" ref="O215:O230" si="94">ABS(N215)</f>
        <v>17620</v>
      </c>
      <c r="P215" s="19">
        <f t="shared" si="82"/>
        <v>0</v>
      </c>
      <c r="Q215" s="19">
        <f t="shared" si="92"/>
        <v>5</v>
      </c>
      <c r="R215" s="13">
        <f t="shared" si="83"/>
        <v>0</v>
      </c>
      <c r="S215" s="19">
        <f t="shared" ref="S215:S230" si="95">-(N215+P215+Q215+R215)</f>
        <v>-17625</v>
      </c>
      <c r="T215" s="13">
        <f t="shared" ref="T215:T230" si="96">S215/K215</f>
        <v>-35.25</v>
      </c>
      <c r="U215" s="13">
        <f>IF(ISNA(VLOOKUP(LOWER(F215)&amp;H215,Prices!A:C,3,0)),0,VLOOKUP(LOWER(F215)&amp;H215,Prices!A:C,3,0))</f>
        <v>18.12</v>
      </c>
      <c r="V215" s="13">
        <f>IF(ISNA(VLOOKUP(LOWER(F215)&amp;H215,Prices!A:C,2,0)),0,VLOOKUP(LOWER(F215)&amp;H215,Prices!A:C,2,0))</f>
        <v>18.36</v>
      </c>
      <c r="W215" s="19">
        <f t="shared" ref="W215:W230" si="97">IF(I215="B",(V215+T215)*K215,(V215+T215)*K215)</f>
        <v>-8445</v>
      </c>
      <c r="X215" s="13">
        <f t="shared" ref="X215:X230" si="98">K215*(V215-U215)</f>
        <v>119.99999999999922</v>
      </c>
      <c r="Y215" s="43">
        <f t="shared" si="85"/>
        <v>-0.47928490351872871</v>
      </c>
      <c r="Z215" s="49"/>
      <c r="AA215" s="24"/>
    </row>
    <row r="216" spans="1:27" x14ac:dyDescent="0.15">
      <c r="A216" s="12">
        <v>42703</v>
      </c>
      <c r="B216" s="60">
        <v>0.39576388888888886</v>
      </c>
      <c r="C216" s="13" t="s">
        <v>1128</v>
      </c>
      <c r="D216" s="13" t="s">
        <v>1129</v>
      </c>
      <c r="E216" s="13" t="s">
        <v>1130</v>
      </c>
      <c r="F216" s="13" t="str">
        <f t="shared" si="81"/>
        <v>SZ</v>
      </c>
      <c r="G216" s="13" t="str">
        <f>VLOOKUP(LOWER(F216)&amp;H216,'Current pricing'!A:B,2,0)</f>
        <v>宁波银行</v>
      </c>
      <c r="H216" s="13" t="s">
        <v>1311</v>
      </c>
      <c r="I216" s="13" t="s">
        <v>1207</v>
      </c>
      <c r="J216" s="13" t="s">
        <v>1330</v>
      </c>
      <c r="K216" s="13">
        <v>1000</v>
      </c>
      <c r="L216" s="13">
        <v>1</v>
      </c>
      <c r="M216" s="13">
        <v>18.079999999999998</v>
      </c>
      <c r="N216" s="13">
        <f t="shared" si="93"/>
        <v>18080</v>
      </c>
      <c r="O216" s="13">
        <f t="shared" si="94"/>
        <v>18080</v>
      </c>
      <c r="P216" s="19">
        <f t="shared" si="82"/>
        <v>0</v>
      </c>
      <c r="Q216" s="19">
        <f t="shared" si="92"/>
        <v>5</v>
      </c>
      <c r="R216" s="13">
        <f t="shared" si="83"/>
        <v>0</v>
      </c>
      <c r="S216" s="19">
        <f t="shared" si="95"/>
        <v>-18085</v>
      </c>
      <c r="T216" s="13">
        <f t="shared" si="96"/>
        <v>-18.085000000000001</v>
      </c>
      <c r="U216" s="13">
        <f>IF(ISNA(VLOOKUP(LOWER(F216)&amp;H216,Prices!A:C,3,0)),0,VLOOKUP(LOWER(F216)&amp;H216,Prices!A:C,3,0))</f>
        <v>16.829999999999998</v>
      </c>
      <c r="V216" s="13">
        <f>IF(ISNA(VLOOKUP(LOWER(F216)&amp;H216,Prices!A:C,2,0)),0,VLOOKUP(LOWER(F216)&amp;H216,Prices!A:C,2,0))</f>
        <v>16.72</v>
      </c>
      <c r="W216" s="19">
        <f t="shared" si="97"/>
        <v>-1365.000000000002</v>
      </c>
      <c r="X216" s="13">
        <f t="shared" si="98"/>
        <v>-109.99999999999943</v>
      </c>
      <c r="Y216" s="43">
        <f t="shared" si="85"/>
        <v>-7.5497787610619579E-2</v>
      </c>
      <c r="Z216" s="49"/>
      <c r="AA216" s="24"/>
    </row>
    <row r="217" spans="1:27" x14ac:dyDescent="0.15">
      <c r="A217" s="12">
        <v>42703</v>
      </c>
      <c r="B217" s="60">
        <v>0.39590277777777777</v>
      </c>
      <c r="C217" s="13" t="s">
        <v>1128</v>
      </c>
      <c r="D217" s="13" t="s">
        <v>1129</v>
      </c>
      <c r="E217" s="13" t="s">
        <v>1130</v>
      </c>
      <c r="F217" s="13" t="str">
        <f t="shared" si="81"/>
        <v>SZ</v>
      </c>
      <c r="G217" s="13" t="str">
        <f>VLOOKUP(LOWER(F217)&amp;H217,'Current pricing'!A:B,2,0)</f>
        <v>中集集团</v>
      </c>
      <c r="H217" s="13" t="s">
        <v>1305</v>
      </c>
      <c r="I217" s="13" t="s">
        <v>1207</v>
      </c>
      <c r="J217" s="13" t="s">
        <v>1330</v>
      </c>
      <c r="K217" s="13">
        <v>1000</v>
      </c>
      <c r="L217" s="13">
        <v>1</v>
      </c>
      <c r="M217" s="13">
        <v>15.6</v>
      </c>
      <c r="N217" s="13">
        <f t="shared" si="93"/>
        <v>15600</v>
      </c>
      <c r="O217" s="13">
        <f t="shared" si="94"/>
        <v>15600</v>
      </c>
      <c r="P217" s="19">
        <f t="shared" si="82"/>
        <v>0</v>
      </c>
      <c r="Q217" s="19">
        <f t="shared" si="92"/>
        <v>5</v>
      </c>
      <c r="R217" s="13">
        <f t="shared" si="83"/>
        <v>0</v>
      </c>
      <c r="S217" s="19">
        <f t="shared" si="95"/>
        <v>-15605</v>
      </c>
      <c r="T217" s="13">
        <f t="shared" si="96"/>
        <v>-15.605</v>
      </c>
      <c r="U217" s="13">
        <f>IF(ISNA(VLOOKUP(LOWER(F217)&amp;H217,Prices!A:C,3,0)),0,VLOOKUP(LOWER(F217)&amp;H217,Prices!A:C,3,0))</f>
        <v>19.510000000000002</v>
      </c>
      <c r="V217" s="13">
        <f>IF(ISNA(VLOOKUP(LOWER(F217)&amp;H217,Prices!A:C,2,0)),0,VLOOKUP(LOWER(F217)&amp;H217,Prices!A:C,2,0))</f>
        <v>20.09</v>
      </c>
      <c r="W217" s="19">
        <f t="shared" si="97"/>
        <v>4484.9999999999991</v>
      </c>
      <c r="X217" s="13">
        <f t="shared" si="98"/>
        <v>579.99999999999829</v>
      </c>
      <c r="Y217" s="43">
        <f t="shared" si="85"/>
        <v>0.28749999999999992</v>
      </c>
      <c r="Z217" s="49"/>
      <c r="AA217" s="24"/>
    </row>
    <row r="218" spans="1:27" x14ac:dyDescent="0.15">
      <c r="A218" s="12">
        <v>42703</v>
      </c>
      <c r="B218" s="60">
        <v>0.39622685185185186</v>
      </c>
      <c r="C218" s="13" t="s">
        <v>1128</v>
      </c>
      <c r="D218" s="13" t="s">
        <v>1129</v>
      </c>
      <c r="E218" s="13" t="s">
        <v>1130</v>
      </c>
      <c r="F218" s="13" t="str">
        <f t="shared" si="81"/>
        <v>SH</v>
      </c>
      <c r="G218" s="13" t="str">
        <f>VLOOKUP(LOWER(F218)&amp;H218,'Current pricing'!A:B,2,0)</f>
        <v>北京银行</v>
      </c>
      <c r="H218" s="13" t="s">
        <v>1312</v>
      </c>
      <c r="I218" s="13" t="s">
        <v>1207</v>
      </c>
      <c r="J218" s="13" t="s">
        <v>1330</v>
      </c>
      <c r="K218" s="13">
        <v>2000</v>
      </c>
      <c r="L218" s="13">
        <v>1</v>
      </c>
      <c r="M218" s="13">
        <v>10.210000000000001</v>
      </c>
      <c r="N218" s="13">
        <f t="shared" si="93"/>
        <v>20420</v>
      </c>
      <c r="O218" s="13">
        <f t="shared" si="94"/>
        <v>20420</v>
      </c>
      <c r="P218" s="19">
        <f t="shared" si="82"/>
        <v>0.40840000000000004</v>
      </c>
      <c r="Q218" s="19">
        <f t="shared" si="92"/>
        <v>5</v>
      </c>
      <c r="R218" s="13">
        <f t="shared" si="83"/>
        <v>0</v>
      </c>
      <c r="S218" s="19">
        <f t="shared" si="95"/>
        <v>-20425.4084</v>
      </c>
      <c r="T218" s="13">
        <f t="shared" si="96"/>
        <v>-10.212704200000001</v>
      </c>
      <c r="U218" s="13">
        <f>IF(ISNA(VLOOKUP(LOWER(F218)&amp;H218,Prices!A:C,3,0)),0,VLOOKUP(LOWER(F218)&amp;H218,Prices!A:C,3,0))</f>
        <v>7.38</v>
      </c>
      <c r="V218" s="13">
        <f>IF(ISNA(VLOOKUP(LOWER(F218)&amp;H218,Prices!A:C,2,0)),0,VLOOKUP(LOWER(F218)&amp;H218,Prices!A:C,2,0))</f>
        <v>7.3</v>
      </c>
      <c r="W218" s="19">
        <f t="shared" si="97"/>
        <v>-5825.4084000000021</v>
      </c>
      <c r="X218" s="13">
        <f t="shared" si="98"/>
        <v>-160.00000000000014</v>
      </c>
      <c r="Y218" s="43">
        <f t="shared" si="85"/>
        <v>-0.28527954946131256</v>
      </c>
      <c r="Z218" s="49"/>
      <c r="AA218" s="24"/>
    </row>
    <row r="219" spans="1:27" x14ac:dyDescent="0.15">
      <c r="A219" s="12">
        <v>42703</v>
      </c>
      <c r="B219" s="60">
        <v>0.39694444444444449</v>
      </c>
      <c r="C219" s="13" t="s">
        <v>1128</v>
      </c>
      <c r="D219" s="13" t="s">
        <v>1129</v>
      </c>
      <c r="E219" s="13" t="s">
        <v>1130</v>
      </c>
      <c r="F219" s="13" t="str">
        <f t="shared" si="81"/>
        <v>SZ</v>
      </c>
      <c r="G219" s="13" t="str">
        <f>VLOOKUP(LOWER(F219)&amp;H219,'Current pricing'!A:B,2,0)</f>
        <v>信维通信</v>
      </c>
      <c r="H219" s="13" t="s">
        <v>1306</v>
      </c>
      <c r="I219" s="13" t="s">
        <v>1206</v>
      </c>
      <c r="J219" s="13" t="s">
        <v>1321</v>
      </c>
      <c r="K219" s="13">
        <v>-1500</v>
      </c>
      <c r="L219" s="13">
        <v>1</v>
      </c>
      <c r="M219" s="13">
        <v>27.08</v>
      </c>
      <c r="N219" s="13">
        <f t="shared" si="93"/>
        <v>-40620</v>
      </c>
      <c r="O219" s="13">
        <f t="shared" si="94"/>
        <v>40620</v>
      </c>
      <c r="P219" s="19">
        <f t="shared" si="82"/>
        <v>0</v>
      </c>
      <c r="Q219" s="19">
        <f t="shared" si="92"/>
        <v>8.1240000000000006</v>
      </c>
      <c r="R219" s="13">
        <f t="shared" si="83"/>
        <v>40.619999999999997</v>
      </c>
      <c r="S219" s="19">
        <f t="shared" si="95"/>
        <v>40571.255999999994</v>
      </c>
      <c r="T219" s="13">
        <f t="shared" si="96"/>
        <v>-27.047503999999996</v>
      </c>
      <c r="U219" s="13">
        <f>IF(ISNA(VLOOKUP(LOWER(F219)&amp;H219,Prices!A:C,3,0)),0,VLOOKUP(LOWER(F219)&amp;H219,Prices!A:C,3,0))</f>
        <v>49.58</v>
      </c>
      <c r="V219" s="13">
        <f>IF(ISNA(VLOOKUP(LOWER(F219)&amp;H219,Prices!A:C,2,0)),0,VLOOKUP(LOWER(F219)&amp;H219,Prices!A:C,2,0))</f>
        <v>51.55</v>
      </c>
      <c r="W219" s="19">
        <f t="shared" si="97"/>
        <v>-36753.743999999999</v>
      </c>
      <c r="X219" s="13">
        <f t="shared" si="98"/>
        <v>-2954.9999999999982</v>
      </c>
      <c r="Y219" s="43">
        <f t="shared" si="85"/>
        <v>-0.90481890694239286</v>
      </c>
      <c r="Z219" s="49"/>
      <c r="AA219" s="24"/>
    </row>
    <row r="220" spans="1:27" x14ac:dyDescent="0.15">
      <c r="A220" s="12">
        <v>42703</v>
      </c>
      <c r="B220" s="60">
        <v>0.40432870370370372</v>
      </c>
      <c r="C220" s="13" t="s">
        <v>1128</v>
      </c>
      <c r="D220" s="13" t="s">
        <v>1129</v>
      </c>
      <c r="E220" s="13" t="s">
        <v>1130</v>
      </c>
      <c r="F220" s="13" t="str">
        <f t="shared" si="81"/>
        <v>SH</v>
      </c>
      <c r="G220" s="13" t="str">
        <f>VLOOKUP(LOWER(F220)&amp;H220,'Current pricing'!A:B,2,0)</f>
        <v>伊利股份</v>
      </c>
      <c r="H220" s="13" t="s">
        <v>1302</v>
      </c>
      <c r="I220" s="13" t="s">
        <v>1206</v>
      </c>
      <c r="J220" s="13" t="s">
        <v>1321</v>
      </c>
      <c r="K220" s="13">
        <v>-3600</v>
      </c>
      <c r="L220" s="13">
        <v>1</v>
      </c>
      <c r="M220" s="13">
        <v>19.5</v>
      </c>
      <c r="N220" s="13">
        <f t="shared" si="93"/>
        <v>-70200</v>
      </c>
      <c r="O220" s="13">
        <f t="shared" si="94"/>
        <v>70200</v>
      </c>
      <c r="P220" s="19">
        <f t="shared" si="82"/>
        <v>1.4040000000000001</v>
      </c>
      <c r="Q220" s="19">
        <f t="shared" si="92"/>
        <v>14.040000000000001</v>
      </c>
      <c r="R220" s="13">
        <f t="shared" si="83"/>
        <v>70.2</v>
      </c>
      <c r="S220" s="19">
        <f t="shared" si="95"/>
        <v>70114.356000000014</v>
      </c>
      <c r="T220" s="13">
        <f t="shared" si="96"/>
        <v>-19.476210000000005</v>
      </c>
      <c r="U220" s="13">
        <f>IF(ISNA(VLOOKUP(LOWER(F220)&amp;H220,Prices!A:C,3,0)),0,VLOOKUP(LOWER(F220)&amp;H220,Prices!A:C,3,0))</f>
        <v>29.4</v>
      </c>
      <c r="V220" s="13">
        <f>IF(ISNA(VLOOKUP(LOWER(F220)&amp;H220,Prices!A:C,2,0)),0,VLOOKUP(LOWER(F220)&amp;H220,Prices!A:C,2,0))</f>
        <v>30.68</v>
      </c>
      <c r="W220" s="19">
        <f t="shared" si="97"/>
        <v>-40333.643999999978</v>
      </c>
      <c r="X220" s="13">
        <f t="shared" si="98"/>
        <v>-4608.0000000000036</v>
      </c>
      <c r="Y220" s="43">
        <f t="shared" si="85"/>
        <v>-0.57455333333333303</v>
      </c>
      <c r="Z220" s="49"/>
      <c r="AA220" s="24"/>
    </row>
    <row r="221" spans="1:27" x14ac:dyDescent="0.15">
      <c r="A221" s="12">
        <v>42703</v>
      </c>
      <c r="B221" s="60">
        <v>0.41001157407407413</v>
      </c>
      <c r="C221" s="13" t="s">
        <v>1128</v>
      </c>
      <c r="D221" s="13" t="s">
        <v>1129</v>
      </c>
      <c r="E221" s="13" t="s">
        <v>1130</v>
      </c>
      <c r="F221" s="13" t="str">
        <f t="shared" si="81"/>
        <v>SZ</v>
      </c>
      <c r="G221" s="13" t="str">
        <f>VLOOKUP(LOWER(F221)&amp;H221,'Current pricing'!A:B,2,0)</f>
        <v>中集集团</v>
      </c>
      <c r="H221" s="13" t="s">
        <v>1305</v>
      </c>
      <c r="I221" s="13" t="s">
        <v>1207</v>
      </c>
      <c r="J221" s="13" t="s">
        <v>1330</v>
      </c>
      <c r="K221" s="13">
        <v>1000</v>
      </c>
      <c r="L221" s="13">
        <v>1</v>
      </c>
      <c r="M221" s="13">
        <v>15.53</v>
      </c>
      <c r="N221" s="13">
        <f t="shared" si="93"/>
        <v>15530</v>
      </c>
      <c r="O221" s="13">
        <f t="shared" si="94"/>
        <v>15530</v>
      </c>
      <c r="P221" s="19">
        <f t="shared" si="82"/>
        <v>0</v>
      </c>
      <c r="Q221" s="19">
        <f t="shared" si="92"/>
        <v>5</v>
      </c>
      <c r="R221" s="13">
        <f t="shared" si="83"/>
        <v>0</v>
      </c>
      <c r="S221" s="19">
        <f t="shared" si="95"/>
        <v>-15535</v>
      </c>
      <c r="T221" s="13">
        <f t="shared" si="96"/>
        <v>-15.535</v>
      </c>
      <c r="U221" s="13">
        <f>IF(ISNA(VLOOKUP(LOWER(F221)&amp;H221,Prices!A:C,3,0)),0,VLOOKUP(LOWER(F221)&amp;H221,Prices!A:C,3,0))</f>
        <v>19.510000000000002</v>
      </c>
      <c r="V221" s="13">
        <f>IF(ISNA(VLOOKUP(LOWER(F221)&amp;H221,Prices!A:C,2,0)),0,VLOOKUP(LOWER(F221)&amp;H221,Prices!A:C,2,0))</f>
        <v>20.09</v>
      </c>
      <c r="W221" s="19">
        <f t="shared" si="97"/>
        <v>4555</v>
      </c>
      <c r="X221" s="13">
        <f t="shared" si="98"/>
        <v>579.99999999999829</v>
      </c>
      <c r="Y221" s="43">
        <f t="shared" si="85"/>
        <v>0.29330328396651639</v>
      </c>
      <c r="Z221" s="49"/>
      <c r="AA221" s="24"/>
    </row>
    <row r="222" spans="1:27" x14ac:dyDescent="0.15">
      <c r="A222" s="12">
        <v>42703</v>
      </c>
      <c r="B222" s="60">
        <v>0.41546296296296298</v>
      </c>
      <c r="C222" s="13" t="s">
        <v>1128</v>
      </c>
      <c r="D222" s="13" t="s">
        <v>1129</v>
      </c>
      <c r="E222" s="13" t="s">
        <v>1130</v>
      </c>
      <c r="F222" s="13" t="str">
        <f t="shared" si="81"/>
        <v>SZ</v>
      </c>
      <c r="G222" s="13" t="str">
        <f>VLOOKUP(LOWER(F222)&amp;H222,'Current pricing'!A:B,2,0)</f>
        <v>中集集团</v>
      </c>
      <c r="H222" s="13" t="s">
        <v>1305</v>
      </c>
      <c r="I222" s="13" t="s">
        <v>1207</v>
      </c>
      <c r="J222" s="13" t="s">
        <v>1330</v>
      </c>
      <c r="K222" s="13">
        <v>1000</v>
      </c>
      <c r="L222" s="13">
        <v>1</v>
      </c>
      <c r="M222" s="13">
        <v>15.45</v>
      </c>
      <c r="N222" s="13">
        <f t="shared" si="93"/>
        <v>15450</v>
      </c>
      <c r="O222" s="13">
        <f t="shared" si="94"/>
        <v>15450</v>
      </c>
      <c r="P222" s="19">
        <f t="shared" si="82"/>
        <v>0</v>
      </c>
      <c r="Q222" s="19">
        <f t="shared" si="92"/>
        <v>5</v>
      </c>
      <c r="R222" s="13">
        <f t="shared" si="83"/>
        <v>0</v>
      </c>
      <c r="S222" s="19">
        <f t="shared" si="95"/>
        <v>-15455</v>
      </c>
      <c r="T222" s="13">
        <f t="shared" si="96"/>
        <v>-15.455</v>
      </c>
      <c r="U222" s="13">
        <f>IF(ISNA(VLOOKUP(LOWER(F222)&amp;H222,Prices!A:C,3,0)),0,VLOOKUP(LOWER(F222)&amp;H222,Prices!A:C,3,0))</f>
        <v>19.510000000000002</v>
      </c>
      <c r="V222" s="13">
        <f>IF(ISNA(VLOOKUP(LOWER(F222)&amp;H222,Prices!A:C,2,0)),0,VLOOKUP(LOWER(F222)&amp;H222,Prices!A:C,2,0))</f>
        <v>20.09</v>
      </c>
      <c r="W222" s="19">
        <f t="shared" si="97"/>
        <v>4635</v>
      </c>
      <c r="X222" s="13">
        <f t="shared" si="98"/>
        <v>579.99999999999829</v>
      </c>
      <c r="Y222" s="43">
        <f t="shared" si="85"/>
        <v>0.3</v>
      </c>
      <c r="Z222" s="49"/>
      <c r="AA222" s="24"/>
    </row>
    <row r="223" spans="1:27" x14ac:dyDescent="0.15">
      <c r="A223" s="12">
        <v>42703</v>
      </c>
      <c r="B223" s="60">
        <v>0.43077546296296299</v>
      </c>
      <c r="C223" s="13" t="s">
        <v>1128</v>
      </c>
      <c r="D223" s="13" t="s">
        <v>1129</v>
      </c>
      <c r="E223" s="13" t="s">
        <v>1130</v>
      </c>
      <c r="F223" s="13" t="str">
        <f t="shared" si="81"/>
        <v>SZ</v>
      </c>
      <c r="G223" s="13" t="str">
        <f>VLOOKUP(LOWER(F223)&amp;H223,'Current pricing'!A:B,2,0)</f>
        <v>中集集团</v>
      </c>
      <c r="H223" s="13" t="s">
        <v>1305</v>
      </c>
      <c r="I223" s="13" t="s">
        <v>1207</v>
      </c>
      <c r="J223" s="13" t="s">
        <v>1330</v>
      </c>
      <c r="K223" s="13">
        <v>1000</v>
      </c>
      <c r="L223" s="13">
        <v>1</v>
      </c>
      <c r="M223" s="13">
        <v>15.36</v>
      </c>
      <c r="N223" s="13">
        <f t="shared" si="93"/>
        <v>15360</v>
      </c>
      <c r="O223" s="13">
        <f t="shared" si="94"/>
        <v>15360</v>
      </c>
      <c r="P223" s="19">
        <f t="shared" si="82"/>
        <v>0</v>
      </c>
      <c r="Q223" s="19">
        <f t="shared" si="92"/>
        <v>5</v>
      </c>
      <c r="R223" s="13">
        <f t="shared" si="83"/>
        <v>0</v>
      </c>
      <c r="S223" s="19">
        <f t="shared" si="95"/>
        <v>-15365</v>
      </c>
      <c r="T223" s="13">
        <f t="shared" si="96"/>
        <v>-15.365</v>
      </c>
      <c r="U223" s="13">
        <f>IF(ISNA(VLOOKUP(LOWER(F223)&amp;H223,Prices!A:C,3,0)),0,VLOOKUP(LOWER(F223)&amp;H223,Prices!A:C,3,0))</f>
        <v>19.510000000000002</v>
      </c>
      <c r="V223" s="13">
        <f>IF(ISNA(VLOOKUP(LOWER(F223)&amp;H223,Prices!A:C,2,0)),0,VLOOKUP(LOWER(F223)&amp;H223,Prices!A:C,2,0))</f>
        <v>20.09</v>
      </c>
      <c r="W223" s="19">
        <f t="shared" si="97"/>
        <v>4725</v>
      </c>
      <c r="X223" s="13">
        <f t="shared" si="98"/>
        <v>579.99999999999829</v>
      </c>
      <c r="Y223" s="43">
        <f t="shared" si="85"/>
        <v>0.3076171875</v>
      </c>
      <c r="Z223" s="49"/>
      <c r="AA223" s="24"/>
    </row>
    <row r="224" spans="1:27" x14ac:dyDescent="0.15">
      <c r="A224" s="12">
        <v>42703</v>
      </c>
      <c r="B224" s="60">
        <v>0.4656481481481482</v>
      </c>
      <c r="C224" s="13" t="s">
        <v>1128</v>
      </c>
      <c r="D224" s="13" t="s">
        <v>1129</v>
      </c>
      <c r="E224" s="13" t="s">
        <v>1130</v>
      </c>
      <c r="F224" s="13" t="str">
        <f t="shared" si="81"/>
        <v>SH</v>
      </c>
      <c r="G224" s="13" t="str">
        <f>VLOOKUP(LOWER(F224)&amp;H224,'Current pricing'!A:B,2,0)</f>
        <v>伊利股份</v>
      </c>
      <c r="H224" s="13" t="s">
        <v>1302</v>
      </c>
      <c r="I224" s="13" t="s">
        <v>1206</v>
      </c>
      <c r="J224" s="13" t="s">
        <v>1321</v>
      </c>
      <c r="K224" s="13">
        <v>-3600</v>
      </c>
      <c r="L224" s="13">
        <v>1</v>
      </c>
      <c r="M224" s="13">
        <v>20.100000000000001</v>
      </c>
      <c r="N224" s="13">
        <f t="shared" si="93"/>
        <v>-72360</v>
      </c>
      <c r="O224" s="13">
        <f t="shared" si="94"/>
        <v>72360</v>
      </c>
      <c r="P224" s="19">
        <f t="shared" si="82"/>
        <v>1.4472</v>
      </c>
      <c r="Q224" s="19">
        <f t="shared" si="92"/>
        <v>14.472000000000001</v>
      </c>
      <c r="R224" s="13">
        <f t="shared" si="83"/>
        <v>72.36</v>
      </c>
      <c r="S224" s="19">
        <f t="shared" si="95"/>
        <v>72271.72080000001</v>
      </c>
      <c r="T224" s="13">
        <f t="shared" si="96"/>
        <v>-20.075478000000004</v>
      </c>
      <c r="U224" s="13">
        <f>IF(ISNA(VLOOKUP(LOWER(F224)&amp;H224,Prices!A:C,3,0)),0,VLOOKUP(LOWER(F224)&amp;H224,Prices!A:C,3,0))</f>
        <v>29.4</v>
      </c>
      <c r="V224" s="13">
        <f>IF(ISNA(VLOOKUP(LOWER(F224)&amp;H224,Prices!A:C,2,0)),0,VLOOKUP(LOWER(F224)&amp;H224,Prices!A:C,2,0))</f>
        <v>30.68</v>
      </c>
      <c r="W224" s="19">
        <f t="shared" si="97"/>
        <v>-38176.279199999983</v>
      </c>
      <c r="X224" s="13">
        <f t="shared" si="98"/>
        <v>-4608.0000000000036</v>
      </c>
      <c r="Y224" s="43">
        <f t="shared" si="85"/>
        <v>-0.52758815920397983</v>
      </c>
      <c r="Z224" s="49"/>
      <c r="AA224" s="24"/>
    </row>
    <row r="225" spans="1:27" x14ac:dyDescent="0.15">
      <c r="A225" s="12">
        <v>42703</v>
      </c>
      <c r="B225" s="60">
        <v>0.55541666666666667</v>
      </c>
      <c r="C225" s="13" t="s">
        <v>1128</v>
      </c>
      <c r="D225" s="13" t="s">
        <v>1129</v>
      </c>
      <c r="E225" s="13" t="s">
        <v>1130</v>
      </c>
      <c r="F225" s="13" t="str">
        <f t="shared" si="81"/>
        <v>SZ</v>
      </c>
      <c r="G225" s="13" t="str">
        <f>VLOOKUP(LOWER(F225)&amp;H225,'Current pricing'!A:B,2,0)</f>
        <v>中兴通讯</v>
      </c>
      <c r="H225" s="13" t="s">
        <v>1313</v>
      </c>
      <c r="I225" s="13" t="s">
        <v>1207</v>
      </c>
      <c r="J225" s="13" t="s">
        <v>1330</v>
      </c>
      <c r="K225" s="13">
        <v>2000</v>
      </c>
      <c r="L225" s="13">
        <v>1</v>
      </c>
      <c r="M225" s="13">
        <v>17.02</v>
      </c>
      <c r="N225" s="13">
        <f t="shared" si="93"/>
        <v>34040</v>
      </c>
      <c r="O225" s="13">
        <f t="shared" si="94"/>
        <v>34040</v>
      </c>
      <c r="P225" s="19">
        <f t="shared" si="82"/>
        <v>0</v>
      </c>
      <c r="Q225" s="19">
        <f t="shared" si="92"/>
        <v>6.8080000000000007</v>
      </c>
      <c r="R225" s="13">
        <f t="shared" si="83"/>
        <v>0</v>
      </c>
      <c r="S225" s="19">
        <f t="shared" si="95"/>
        <v>-34046.807999999997</v>
      </c>
      <c r="T225" s="13">
        <f t="shared" si="96"/>
        <v>-17.023403999999999</v>
      </c>
      <c r="U225" s="13">
        <f>IF(ISNA(VLOOKUP(LOWER(F225)&amp;H225,Prices!A:C,3,0)),0,VLOOKUP(LOWER(F225)&amp;H225,Prices!A:C,3,0))</f>
        <v>32.75</v>
      </c>
      <c r="V225" s="13">
        <f>IF(ISNA(VLOOKUP(LOWER(F225)&amp;H225,Prices!A:C,2,0)),0,VLOOKUP(LOWER(F225)&amp;H225,Prices!A:C,2,0))</f>
        <v>34</v>
      </c>
      <c r="W225" s="19">
        <f t="shared" si="97"/>
        <v>33953.192000000003</v>
      </c>
      <c r="X225" s="13">
        <f t="shared" si="98"/>
        <v>2500</v>
      </c>
      <c r="Y225" s="43">
        <f t="shared" si="85"/>
        <v>0.99744982373678037</v>
      </c>
      <c r="Z225" s="49"/>
      <c r="AA225" s="24"/>
    </row>
    <row r="226" spans="1:27" x14ac:dyDescent="0.15">
      <c r="A226" s="12">
        <v>42703</v>
      </c>
      <c r="B226" s="60">
        <v>0.55718750000000006</v>
      </c>
      <c r="C226" s="13" t="s">
        <v>1128</v>
      </c>
      <c r="D226" s="13" t="s">
        <v>1129</v>
      </c>
      <c r="E226" s="13" t="s">
        <v>1130</v>
      </c>
      <c r="F226" s="13" t="str">
        <f t="shared" si="81"/>
        <v>SH</v>
      </c>
      <c r="G226" s="13" t="str">
        <f>VLOOKUP(LOWER(F226)&amp;H226,'Current pricing'!A:B,2,0)</f>
        <v>招商银行</v>
      </c>
      <c r="H226" s="13" t="s">
        <v>1314</v>
      </c>
      <c r="I226" s="13" t="s">
        <v>1207</v>
      </c>
      <c r="J226" s="13" t="s">
        <v>1330</v>
      </c>
      <c r="K226" s="13">
        <v>2000</v>
      </c>
      <c r="L226" s="13">
        <v>1</v>
      </c>
      <c r="M226" s="13">
        <v>18.59</v>
      </c>
      <c r="N226" s="13">
        <f t="shared" si="93"/>
        <v>37180</v>
      </c>
      <c r="O226" s="13">
        <f t="shared" si="94"/>
        <v>37180</v>
      </c>
      <c r="P226" s="19">
        <f t="shared" si="82"/>
        <v>0.74360000000000004</v>
      </c>
      <c r="Q226" s="19">
        <f t="shared" si="92"/>
        <v>7.4359999999999999</v>
      </c>
      <c r="R226" s="13">
        <f t="shared" si="83"/>
        <v>0</v>
      </c>
      <c r="S226" s="19">
        <f t="shared" si="95"/>
        <v>-37188.179600000003</v>
      </c>
      <c r="T226" s="13">
        <f t="shared" si="96"/>
        <v>-18.594089800000003</v>
      </c>
      <c r="U226" s="13">
        <f>IF(ISNA(VLOOKUP(LOWER(F226)&amp;H226,Prices!A:C,3,0)),0,VLOOKUP(LOWER(F226)&amp;H226,Prices!A:C,3,0))</f>
        <v>27.06</v>
      </c>
      <c r="V226" s="13">
        <f>IF(ISNA(VLOOKUP(LOWER(F226)&amp;H226,Prices!A:C,2,0)),0,VLOOKUP(LOWER(F226)&amp;H226,Prices!A:C,2,0))</f>
        <v>26.61</v>
      </c>
      <c r="W226" s="19">
        <f t="shared" si="97"/>
        <v>16031.820399999993</v>
      </c>
      <c r="X226" s="13">
        <f t="shared" si="98"/>
        <v>-899.99999999999864</v>
      </c>
      <c r="Y226" s="43">
        <f t="shared" si="85"/>
        <v>0.43119473910704664</v>
      </c>
      <c r="Z226" s="49"/>
      <c r="AA226" s="24"/>
    </row>
    <row r="227" spans="1:27" x14ac:dyDescent="0.15">
      <c r="A227" s="12">
        <v>42703</v>
      </c>
      <c r="B227" s="60">
        <v>0.57271990740740741</v>
      </c>
      <c r="C227" s="13" t="s">
        <v>1128</v>
      </c>
      <c r="D227" s="13" t="s">
        <v>1129</v>
      </c>
      <c r="E227" s="13" t="s">
        <v>1130</v>
      </c>
      <c r="F227" s="13" t="str">
        <f t="shared" si="81"/>
        <v>SH</v>
      </c>
      <c r="G227" s="13" t="str">
        <f>VLOOKUP(LOWER(F227)&amp;H227,'Current pricing'!A:B,2,0)</f>
        <v>北京银行</v>
      </c>
      <c r="H227" s="13" t="s">
        <v>1312</v>
      </c>
      <c r="I227" s="13" t="s">
        <v>1207</v>
      </c>
      <c r="J227" s="13" t="s">
        <v>1330</v>
      </c>
      <c r="K227" s="13">
        <v>2000</v>
      </c>
      <c r="L227" s="13">
        <v>1</v>
      </c>
      <c r="M227" s="13">
        <v>10.09</v>
      </c>
      <c r="N227" s="13">
        <f t="shared" si="93"/>
        <v>20180</v>
      </c>
      <c r="O227" s="13">
        <f t="shared" si="94"/>
        <v>20180</v>
      </c>
      <c r="P227" s="19">
        <f t="shared" si="82"/>
        <v>0.40360000000000001</v>
      </c>
      <c r="Q227" s="19">
        <f t="shared" si="92"/>
        <v>5</v>
      </c>
      <c r="R227" s="13">
        <f t="shared" si="83"/>
        <v>0</v>
      </c>
      <c r="S227" s="19">
        <f t="shared" si="95"/>
        <v>-20185.403600000001</v>
      </c>
      <c r="T227" s="13">
        <f t="shared" si="96"/>
        <v>-10.0927018</v>
      </c>
      <c r="U227" s="13">
        <f>IF(ISNA(VLOOKUP(LOWER(F227)&amp;H227,Prices!A:C,3,0)),0,VLOOKUP(LOWER(F227)&amp;H227,Prices!A:C,3,0))</f>
        <v>7.38</v>
      </c>
      <c r="V227" s="13">
        <f>IF(ISNA(VLOOKUP(LOWER(F227)&amp;H227,Prices!A:C,2,0)),0,VLOOKUP(LOWER(F227)&amp;H227,Prices!A:C,2,0))</f>
        <v>7.3</v>
      </c>
      <c r="W227" s="19">
        <f t="shared" si="97"/>
        <v>-5585.4036000000015</v>
      </c>
      <c r="X227" s="13">
        <f t="shared" si="98"/>
        <v>-160.00000000000014</v>
      </c>
      <c r="Y227" s="43">
        <f t="shared" si="85"/>
        <v>-0.27677916749256698</v>
      </c>
      <c r="Z227" s="49"/>
      <c r="AA227" s="24"/>
    </row>
    <row r="228" spans="1:27" x14ac:dyDescent="0.15">
      <c r="A228" s="12">
        <v>42703</v>
      </c>
      <c r="B228" s="60">
        <v>0.57337962962962963</v>
      </c>
      <c r="C228" s="13" t="s">
        <v>1128</v>
      </c>
      <c r="D228" s="13" t="s">
        <v>1129</v>
      </c>
      <c r="E228" s="13" t="s">
        <v>1130</v>
      </c>
      <c r="F228" s="13" t="str">
        <f t="shared" si="81"/>
        <v>SH</v>
      </c>
      <c r="G228" s="13" t="str">
        <f>VLOOKUP(LOWER(F228)&amp;H228,'Current pricing'!A:B,2,0)</f>
        <v>北京银行</v>
      </c>
      <c r="H228" s="13" t="s">
        <v>1312</v>
      </c>
      <c r="I228" s="13" t="s">
        <v>1207</v>
      </c>
      <c r="J228" s="13" t="s">
        <v>1330</v>
      </c>
      <c r="K228" s="13">
        <v>2000</v>
      </c>
      <c r="L228" s="13">
        <v>1</v>
      </c>
      <c r="M228" s="13">
        <v>10.1</v>
      </c>
      <c r="N228" s="13">
        <f t="shared" si="93"/>
        <v>20200</v>
      </c>
      <c r="O228" s="13">
        <f t="shared" si="94"/>
        <v>20200</v>
      </c>
      <c r="P228" s="19">
        <f t="shared" si="82"/>
        <v>0.40400000000000003</v>
      </c>
      <c r="Q228" s="19">
        <f t="shared" si="92"/>
        <v>5</v>
      </c>
      <c r="R228" s="13">
        <f t="shared" si="83"/>
        <v>0</v>
      </c>
      <c r="S228" s="19">
        <f t="shared" si="95"/>
        <v>-20205.403999999999</v>
      </c>
      <c r="T228" s="13">
        <f t="shared" si="96"/>
        <v>-10.102701999999999</v>
      </c>
      <c r="U228" s="13">
        <f>IF(ISNA(VLOOKUP(LOWER(F228)&amp;H228,Prices!A:C,3,0)),0,VLOOKUP(LOWER(F228)&amp;H228,Prices!A:C,3,0))</f>
        <v>7.38</v>
      </c>
      <c r="V228" s="13">
        <f>IF(ISNA(VLOOKUP(LOWER(F228)&amp;H228,Prices!A:C,2,0)),0,VLOOKUP(LOWER(F228)&amp;H228,Prices!A:C,2,0))</f>
        <v>7.3</v>
      </c>
      <c r="W228" s="19">
        <f t="shared" si="97"/>
        <v>-5605.4039999999986</v>
      </c>
      <c r="X228" s="13">
        <f t="shared" si="98"/>
        <v>-160.00000000000014</v>
      </c>
      <c r="Y228" s="43">
        <f t="shared" si="85"/>
        <v>-0.27749524752475241</v>
      </c>
      <c r="Z228" s="49"/>
      <c r="AA228" s="24"/>
    </row>
    <row r="229" spans="1:27" x14ac:dyDescent="0.15">
      <c r="A229" s="12">
        <v>42703</v>
      </c>
      <c r="B229" s="60">
        <v>0.57650462962962956</v>
      </c>
      <c r="C229" s="13" t="s">
        <v>1128</v>
      </c>
      <c r="D229" s="13" t="s">
        <v>1129</v>
      </c>
      <c r="E229" s="13" t="s">
        <v>1130</v>
      </c>
      <c r="F229" s="13" t="str">
        <f t="shared" si="81"/>
        <v>SH</v>
      </c>
      <c r="G229" s="13" t="str">
        <f>VLOOKUP(LOWER(F229)&amp;H229,'Current pricing'!A:B,2,0)</f>
        <v>北京银行</v>
      </c>
      <c r="H229" s="13" t="s">
        <v>1312</v>
      </c>
      <c r="I229" s="13" t="s">
        <v>1207</v>
      </c>
      <c r="J229" s="13" t="s">
        <v>1330</v>
      </c>
      <c r="K229" s="13">
        <v>2000</v>
      </c>
      <c r="L229" s="13">
        <v>1</v>
      </c>
      <c r="M229" s="13">
        <v>10.08</v>
      </c>
      <c r="N229" s="13">
        <f t="shared" si="93"/>
        <v>20160</v>
      </c>
      <c r="O229" s="13">
        <f t="shared" si="94"/>
        <v>20160</v>
      </c>
      <c r="P229" s="19">
        <f t="shared" si="82"/>
        <v>0.40320000000000006</v>
      </c>
      <c r="Q229" s="19">
        <f t="shared" si="92"/>
        <v>5</v>
      </c>
      <c r="R229" s="13">
        <f t="shared" si="83"/>
        <v>0</v>
      </c>
      <c r="S229" s="19">
        <f t="shared" si="95"/>
        <v>-20165.403200000001</v>
      </c>
      <c r="T229" s="13">
        <f t="shared" si="96"/>
        <v>-10.0827016</v>
      </c>
      <c r="U229" s="13">
        <f>IF(ISNA(VLOOKUP(LOWER(F229)&amp;H229,Prices!A:C,3,0)),0,VLOOKUP(LOWER(F229)&amp;H229,Prices!A:C,3,0))</f>
        <v>7.38</v>
      </c>
      <c r="V229" s="13">
        <f>IF(ISNA(VLOOKUP(LOWER(F229)&amp;H229,Prices!A:C,2,0)),0,VLOOKUP(LOWER(F229)&amp;H229,Prices!A:C,2,0))</f>
        <v>7.3</v>
      </c>
      <c r="W229" s="19">
        <f t="shared" si="97"/>
        <v>-5565.4032000000007</v>
      </c>
      <c r="X229" s="13">
        <f t="shared" si="98"/>
        <v>-160.00000000000014</v>
      </c>
      <c r="Y229" s="43">
        <f t="shared" si="85"/>
        <v>-0.27606166666666671</v>
      </c>
      <c r="Z229" s="49"/>
      <c r="AA229" s="24"/>
    </row>
    <row r="230" spans="1:27" x14ac:dyDescent="0.15">
      <c r="A230" s="12">
        <v>42703</v>
      </c>
      <c r="B230" s="60">
        <v>0.59672453703703698</v>
      </c>
      <c r="C230" s="13" t="s">
        <v>1128</v>
      </c>
      <c r="D230" s="13" t="s">
        <v>1129</v>
      </c>
      <c r="E230" s="13" t="s">
        <v>1130</v>
      </c>
      <c r="F230" s="13" t="str">
        <f t="shared" si="81"/>
        <v>SZ</v>
      </c>
      <c r="G230" s="13" t="str">
        <f>VLOOKUP(LOWER(F230)&amp;H230,'Current pricing'!A:B,2,0)</f>
        <v>中兴通讯</v>
      </c>
      <c r="H230" s="13" t="s">
        <v>1313</v>
      </c>
      <c r="I230" s="13" t="s">
        <v>1207</v>
      </c>
      <c r="J230" s="13" t="s">
        <v>1330</v>
      </c>
      <c r="K230" s="13">
        <v>1500</v>
      </c>
      <c r="L230" s="13">
        <v>1</v>
      </c>
      <c r="M230" s="13">
        <v>16.940000000000001</v>
      </c>
      <c r="N230" s="13">
        <f t="shared" si="93"/>
        <v>25410.000000000004</v>
      </c>
      <c r="O230" s="13">
        <f t="shared" si="94"/>
        <v>25410.000000000004</v>
      </c>
      <c r="P230" s="19">
        <f t="shared" si="82"/>
        <v>0</v>
      </c>
      <c r="Q230" s="19">
        <f t="shared" si="92"/>
        <v>5.0820000000000007</v>
      </c>
      <c r="R230" s="13">
        <f t="shared" si="83"/>
        <v>0</v>
      </c>
      <c r="S230" s="19">
        <f t="shared" si="95"/>
        <v>-25415.082000000002</v>
      </c>
      <c r="T230" s="13">
        <f t="shared" si="96"/>
        <v>-16.943388000000002</v>
      </c>
      <c r="U230" s="13">
        <f>IF(ISNA(VLOOKUP(LOWER(F230)&amp;H230,Prices!A:C,3,0)),0,VLOOKUP(LOWER(F230)&amp;H230,Prices!A:C,3,0))</f>
        <v>32.75</v>
      </c>
      <c r="V230" s="13">
        <f>IF(ISNA(VLOOKUP(LOWER(F230)&amp;H230,Prices!A:C,2,0)),0,VLOOKUP(LOWER(F230)&amp;H230,Prices!A:C,2,0))</f>
        <v>34</v>
      </c>
      <c r="W230" s="19">
        <f t="shared" si="97"/>
        <v>25584.917999999998</v>
      </c>
      <c r="X230" s="13">
        <f t="shared" si="98"/>
        <v>1875</v>
      </c>
      <c r="Y230" s="43">
        <f t="shared" si="85"/>
        <v>1.0068838252656431</v>
      </c>
      <c r="Z230" s="49"/>
      <c r="AA230" s="24"/>
    </row>
    <row r="231" spans="1:27" x14ac:dyDescent="0.15">
      <c r="A231" s="12">
        <v>42704</v>
      </c>
      <c r="B231" s="60">
        <v>0.39438657407407413</v>
      </c>
      <c r="C231" s="13" t="s">
        <v>1128</v>
      </c>
      <c r="D231" s="13" t="s">
        <v>1129</v>
      </c>
      <c r="E231" s="13" t="s">
        <v>1130</v>
      </c>
      <c r="F231" s="13" t="str">
        <f t="shared" si="81"/>
        <v>SH</v>
      </c>
      <c r="G231" s="13" t="str">
        <f>VLOOKUP(LOWER(F231)&amp;H231,'Current pricing'!A:B,2,0)</f>
        <v>招商银行</v>
      </c>
      <c r="H231" s="13" t="s">
        <v>1314</v>
      </c>
      <c r="I231" s="13" t="s">
        <v>1206</v>
      </c>
      <c r="J231" s="13" t="s">
        <v>1330</v>
      </c>
      <c r="K231" s="13">
        <v>-2000</v>
      </c>
      <c r="L231" s="13">
        <v>1</v>
      </c>
      <c r="M231" s="13">
        <v>18.760000000000002</v>
      </c>
      <c r="N231" s="13">
        <f t="shared" ref="N231:N248" si="99">K231*M231</f>
        <v>-37520</v>
      </c>
      <c r="O231" s="13">
        <f t="shared" ref="O231:O248" si="100">ABS(N231)</f>
        <v>37520</v>
      </c>
      <c r="P231" s="19">
        <f t="shared" si="82"/>
        <v>0.75040000000000007</v>
      </c>
      <c r="Q231" s="19">
        <f t="shared" si="92"/>
        <v>7.5040000000000004</v>
      </c>
      <c r="R231" s="13">
        <f t="shared" si="83"/>
        <v>37.520000000000003</v>
      </c>
      <c r="S231" s="19">
        <f t="shared" ref="S231:S248" si="101">-(N231+P231+Q231+R231)</f>
        <v>37474.225600000005</v>
      </c>
      <c r="T231" s="13">
        <f t="shared" ref="T231:T248" si="102">S231/K231</f>
        <v>-18.737112800000002</v>
      </c>
      <c r="U231" s="13">
        <f>IF(ISNA(VLOOKUP(LOWER(F231)&amp;H231,Prices!A:C,3,0)),0,VLOOKUP(LOWER(F231)&amp;H231,Prices!A:C,3,0))</f>
        <v>27.06</v>
      </c>
      <c r="V231" s="13">
        <f>IF(ISNA(VLOOKUP(LOWER(F231)&amp;H231,Prices!A:C,2,0)),0,VLOOKUP(LOWER(F231)&amp;H231,Prices!A:C,2,0))</f>
        <v>26.61</v>
      </c>
      <c r="W231" s="19">
        <f t="shared" ref="W231:W248" si="103">IF(I231="B",(V231+T231)*K231,(V231+T231)*K231)</f>
        <v>-15745.774399999995</v>
      </c>
      <c r="X231" s="13">
        <f t="shared" ref="X231:X248" si="104">K231*(V231-U231)</f>
        <v>899.99999999999864</v>
      </c>
      <c r="Y231" s="43">
        <f t="shared" si="85"/>
        <v>-0.41966349680170562</v>
      </c>
      <c r="Z231" s="49"/>
      <c r="AA231" s="24"/>
    </row>
    <row r="232" spans="1:27" x14ac:dyDescent="0.15">
      <c r="A232" s="12">
        <v>42704</v>
      </c>
      <c r="B232" s="60">
        <v>0.39479166666666665</v>
      </c>
      <c r="C232" s="13" t="s">
        <v>1128</v>
      </c>
      <c r="D232" s="13" t="s">
        <v>1129</v>
      </c>
      <c r="E232" s="13" t="s">
        <v>1130</v>
      </c>
      <c r="F232" s="13" t="str">
        <f t="shared" si="81"/>
        <v>SH</v>
      </c>
      <c r="G232" s="13" t="str">
        <f>VLOOKUP(LOWER(F232)&amp;H232,'Current pricing'!A:B,2,0)</f>
        <v>民生银行</v>
      </c>
      <c r="H232" s="13" t="s">
        <v>1307</v>
      </c>
      <c r="I232" s="13" t="s">
        <v>1206</v>
      </c>
      <c r="J232" s="13" t="s">
        <v>1330</v>
      </c>
      <c r="K232" s="13">
        <v>-3300</v>
      </c>
      <c r="L232" s="13">
        <v>1</v>
      </c>
      <c r="M232" s="13">
        <v>9.5</v>
      </c>
      <c r="N232" s="13">
        <f t="shared" si="99"/>
        <v>-31350</v>
      </c>
      <c r="O232" s="13">
        <f t="shared" si="100"/>
        <v>31350</v>
      </c>
      <c r="P232" s="19">
        <f t="shared" si="82"/>
        <v>0.627</v>
      </c>
      <c r="Q232" s="19">
        <f t="shared" si="92"/>
        <v>6.2700000000000005</v>
      </c>
      <c r="R232" s="13">
        <f t="shared" si="83"/>
        <v>31.35</v>
      </c>
      <c r="S232" s="19">
        <f t="shared" si="101"/>
        <v>31311.753000000001</v>
      </c>
      <c r="T232" s="13">
        <f t="shared" si="102"/>
        <v>-9.48841</v>
      </c>
      <c r="U232" s="13">
        <f>IF(ISNA(VLOOKUP(LOWER(F232)&amp;H232,Prices!A:C,3,0)),0,VLOOKUP(LOWER(F232)&amp;H232,Prices!A:C,3,0))</f>
        <v>8.25</v>
      </c>
      <c r="V232" s="13">
        <f>IF(ISNA(VLOOKUP(LOWER(F232)&amp;H232,Prices!A:C,2,0)),0,VLOOKUP(LOWER(F232)&amp;H232,Prices!A:C,2,0))</f>
        <v>8.26</v>
      </c>
      <c r="W232" s="19">
        <f t="shared" si="103"/>
        <v>4053.7530000000006</v>
      </c>
      <c r="X232" s="13">
        <f t="shared" si="104"/>
        <v>-32.999999999999297</v>
      </c>
      <c r="Y232" s="43">
        <f t="shared" si="85"/>
        <v>0.12930631578947371</v>
      </c>
      <c r="Z232" s="49"/>
      <c r="AA232" s="24"/>
    </row>
    <row r="233" spans="1:27" x14ac:dyDescent="0.15">
      <c r="A233" s="12">
        <v>42704</v>
      </c>
      <c r="B233" s="60">
        <v>0.39731481481481484</v>
      </c>
      <c r="C233" s="13" t="s">
        <v>1128</v>
      </c>
      <c r="D233" s="13" t="s">
        <v>1129</v>
      </c>
      <c r="E233" s="13" t="s">
        <v>1130</v>
      </c>
      <c r="F233" s="13" t="str">
        <f t="shared" si="81"/>
        <v>SZ</v>
      </c>
      <c r="G233" s="13" t="str">
        <f>VLOOKUP(LOWER(F233)&amp;H233,'Current pricing'!A:B,2,0)</f>
        <v>国盛金控</v>
      </c>
      <c r="H233" s="13" t="s">
        <v>1310</v>
      </c>
      <c r="I233" s="13" t="s">
        <v>1206</v>
      </c>
      <c r="J233" s="13" t="s">
        <v>1330</v>
      </c>
      <c r="K233" s="13">
        <v>-500</v>
      </c>
      <c r="L233" s="13">
        <v>1</v>
      </c>
      <c r="M233" s="13">
        <v>35.58</v>
      </c>
      <c r="N233" s="13">
        <f t="shared" si="99"/>
        <v>-17790</v>
      </c>
      <c r="O233" s="13">
        <f t="shared" si="100"/>
        <v>17790</v>
      </c>
      <c r="P233" s="19">
        <f t="shared" si="82"/>
        <v>0</v>
      </c>
      <c r="Q233" s="19">
        <f t="shared" si="92"/>
        <v>5</v>
      </c>
      <c r="R233" s="13">
        <f t="shared" si="83"/>
        <v>17.79</v>
      </c>
      <c r="S233" s="19">
        <f t="shared" si="101"/>
        <v>17767.21</v>
      </c>
      <c r="T233" s="13">
        <f t="shared" si="102"/>
        <v>-35.534419999999997</v>
      </c>
      <c r="U233" s="13">
        <f>IF(ISNA(VLOOKUP(LOWER(F233)&amp;H233,Prices!A:C,3,0)),0,VLOOKUP(LOWER(F233)&amp;H233,Prices!A:C,3,0))</f>
        <v>18.12</v>
      </c>
      <c r="V233" s="13">
        <f>IF(ISNA(VLOOKUP(LOWER(F233)&amp;H233,Prices!A:C,2,0)),0,VLOOKUP(LOWER(F233)&amp;H233,Prices!A:C,2,0))</f>
        <v>18.36</v>
      </c>
      <c r="W233" s="19">
        <f t="shared" si="103"/>
        <v>8587.2099999999991</v>
      </c>
      <c r="X233" s="13">
        <f t="shared" si="104"/>
        <v>-119.99999999999922</v>
      </c>
      <c r="Y233" s="43">
        <f t="shared" si="85"/>
        <v>0.482698707138842</v>
      </c>
      <c r="Z233" s="49"/>
      <c r="AA233" s="24"/>
    </row>
    <row r="234" spans="1:27" x14ac:dyDescent="0.15">
      <c r="A234" s="12">
        <v>42704</v>
      </c>
      <c r="B234" s="60">
        <v>0.39749999999999996</v>
      </c>
      <c r="C234" s="13" t="s">
        <v>1128</v>
      </c>
      <c r="D234" s="13" t="s">
        <v>1129</v>
      </c>
      <c r="E234" s="13" t="s">
        <v>1130</v>
      </c>
      <c r="F234" s="13" t="str">
        <f t="shared" si="81"/>
        <v>SH</v>
      </c>
      <c r="G234" s="13" t="str">
        <f>VLOOKUP(LOWER(F234)&amp;H234,'Current pricing'!A:B,2,0)</f>
        <v>兴业银行</v>
      </c>
      <c r="H234" s="13" t="s">
        <v>1304</v>
      </c>
      <c r="I234" s="13" t="s">
        <v>1206</v>
      </c>
      <c r="J234" s="13" t="s">
        <v>1330</v>
      </c>
      <c r="K234" s="13">
        <v>-5000</v>
      </c>
      <c r="L234" s="13">
        <v>1</v>
      </c>
      <c r="M234" s="13">
        <v>17.04</v>
      </c>
      <c r="N234" s="13">
        <f t="shared" si="99"/>
        <v>-85200</v>
      </c>
      <c r="O234" s="13">
        <f t="shared" si="100"/>
        <v>85200</v>
      </c>
      <c r="P234" s="19">
        <f t="shared" si="82"/>
        <v>1.7040000000000002</v>
      </c>
      <c r="Q234" s="19">
        <f t="shared" si="92"/>
        <v>17.04</v>
      </c>
      <c r="R234" s="13">
        <f t="shared" si="83"/>
        <v>85.2</v>
      </c>
      <c r="S234" s="19">
        <f t="shared" si="101"/>
        <v>85096.056000000011</v>
      </c>
      <c r="T234" s="13">
        <f t="shared" si="102"/>
        <v>-17.019211200000001</v>
      </c>
      <c r="U234" s="13">
        <f>IF(ISNA(VLOOKUP(LOWER(F234)&amp;H234,Prices!A:C,3,0)),0,VLOOKUP(LOWER(F234)&amp;H234,Prices!A:C,3,0))</f>
        <v>17.23</v>
      </c>
      <c r="V234" s="13">
        <f>IF(ISNA(VLOOKUP(LOWER(F234)&amp;H234,Prices!A:C,2,0)),0,VLOOKUP(LOWER(F234)&amp;H234,Prices!A:C,2,0))</f>
        <v>16.850000000000001</v>
      </c>
      <c r="W234" s="19">
        <f t="shared" si="103"/>
        <v>846.05599999999731</v>
      </c>
      <c r="X234" s="13">
        <f t="shared" si="104"/>
        <v>1899.999999999995</v>
      </c>
      <c r="Y234" s="43">
        <f t="shared" si="85"/>
        <v>9.9302347417840053E-3</v>
      </c>
      <c r="Z234" s="49"/>
      <c r="AA234" s="24"/>
    </row>
    <row r="235" spans="1:27" x14ac:dyDescent="0.15">
      <c r="A235" s="12">
        <v>42704</v>
      </c>
      <c r="B235" s="60">
        <v>0.39934027777777775</v>
      </c>
      <c r="C235" s="13" t="s">
        <v>1128</v>
      </c>
      <c r="D235" s="13" t="s">
        <v>1129</v>
      </c>
      <c r="E235" s="13" t="s">
        <v>1130</v>
      </c>
      <c r="F235" s="13" t="str">
        <f t="shared" si="81"/>
        <v>SZ</v>
      </c>
      <c r="G235" s="13" t="str">
        <f>VLOOKUP(LOWER(F235)&amp;H235,'Current pricing'!A:B,2,0)</f>
        <v>中兴通讯</v>
      </c>
      <c r="H235" s="13" t="s">
        <v>1313</v>
      </c>
      <c r="I235" s="13" t="s">
        <v>1206</v>
      </c>
      <c r="J235" s="13" t="s">
        <v>1330</v>
      </c>
      <c r="K235" s="13">
        <v>-3500</v>
      </c>
      <c r="L235" s="13">
        <v>1</v>
      </c>
      <c r="M235" s="13">
        <v>17.09</v>
      </c>
      <c r="N235" s="13">
        <f t="shared" si="99"/>
        <v>-59815</v>
      </c>
      <c r="O235" s="13">
        <f t="shared" si="100"/>
        <v>59815</v>
      </c>
      <c r="P235" s="19">
        <f t="shared" si="82"/>
        <v>0</v>
      </c>
      <c r="Q235" s="19">
        <f t="shared" si="92"/>
        <v>11.963000000000001</v>
      </c>
      <c r="R235" s="13">
        <f t="shared" si="83"/>
        <v>59.82</v>
      </c>
      <c r="S235" s="19">
        <f t="shared" si="101"/>
        <v>59743.216999999997</v>
      </c>
      <c r="T235" s="13">
        <f t="shared" si="102"/>
        <v>-17.06949057142857</v>
      </c>
      <c r="U235" s="13">
        <f>IF(ISNA(VLOOKUP(LOWER(F235)&amp;H235,Prices!A:C,3,0)),0,VLOOKUP(LOWER(F235)&amp;H235,Prices!A:C,3,0))</f>
        <v>32.75</v>
      </c>
      <c r="V235" s="13">
        <f>IF(ISNA(VLOOKUP(LOWER(F235)&amp;H235,Prices!A:C,2,0)),0,VLOOKUP(LOWER(F235)&amp;H235,Prices!A:C,2,0))</f>
        <v>34</v>
      </c>
      <c r="W235" s="19">
        <f t="shared" si="103"/>
        <v>-59256.783000000003</v>
      </c>
      <c r="X235" s="13">
        <f t="shared" si="104"/>
        <v>-4375</v>
      </c>
      <c r="Y235" s="43">
        <f t="shared" si="85"/>
        <v>-0.99066760845941659</v>
      </c>
      <c r="Z235" s="49"/>
      <c r="AA235" s="24"/>
    </row>
    <row r="236" spans="1:27" x14ac:dyDescent="0.15">
      <c r="A236" s="12">
        <v>42704</v>
      </c>
      <c r="B236" s="60">
        <v>0.41310185185185189</v>
      </c>
      <c r="C236" s="13" t="s">
        <v>1128</v>
      </c>
      <c r="D236" s="13" t="s">
        <v>1129</v>
      </c>
      <c r="E236" s="13" t="s">
        <v>1130</v>
      </c>
      <c r="F236" s="13" t="str">
        <f t="shared" si="81"/>
        <v>SZ</v>
      </c>
      <c r="G236" s="13" t="str">
        <f>VLOOKUP(LOWER(F236)&amp;H236,'Current pricing'!A:B,2,0)</f>
        <v>智飞生物</v>
      </c>
      <c r="H236" s="13" t="s">
        <v>1318</v>
      </c>
      <c r="I236" s="13" t="s">
        <v>1207</v>
      </c>
      <c r="J236" s="13" t="s">
        <v>1330</v>
      </c>
      <c r="K236" s="13">
        <v>2000</v>
      </c>
      <c r="L236" s="13">
        <v>1</v>
      </c>
      <c r="M236" s="13">
        <v>18.510000000000002</v>
      </c>
      <c r="N236" s="13">
        <f t="shared" si="99"/>
        <v>37020</v>
      </c>
      <c r="O236" s="13">
        <f t="shared" si="100"/>
        <v>37020</v>
      </c>
      <c r="P236" s="19">
        <f t="shared" si="82"/>
        <v>0</v>
      </c>
      <c r="Q236" s="19">
        <f t="shared" si="92"/>
        <v>7.4039999999999999</v>
      </c>
      <c r="R236" s="13">
        <f t="shared" si="83"/>
        <v>0</v>
      </c>
      <c r="S236" s="19">
        <f t="shared" si="101"/>
        <v>-37027.404000000002</v>
      </c>
      <c r="T236" s="13">
        <f t="shared" si="102"/>
        <v>-18.513702000000002</v>
      </c>
      <c r="U236" s="13">
        <f>IF(ISNA(VLOOKUP(LOWER(F236)&amp;H236,Prices!A:C,3,0)),0,VLOOKUP(LOWER(F236)&amp;H236,Prices!A:C,3,0))</f>
        <v>26.84</v>
      </c>
      <c r="V236" s="13">
        <f>IF(ISNA(VLOOKUP(LOWER(F236)&amp;H236,Prices!A:C,2,0)),0,VLOOKUP(LOWER(F236)&amp;H236,Prices!A:C,2,0))</f>
        <v>29.09</v>
      </c>
      <c r="W236" s="19">
        <f t="shared" si="103"/>
        <v>21152.595999999994</v>
      </c>
      <c r="X236" s="13">
        <f t="shared" si="104"/>
        <v>4500</v>
      </c>
      <c r="Y236" s="43">
        <f t="shared" si="85"/>
        <v>0.57138292814694747</v>
      </c>
      <c r="Z236" s="49"/>
      <c r="AA236" s="24"/>
    </row>
    <row r="237" spans="1:27" x14ac:dyDescent="0.15">
      <c r="A237" s="12">
        <v>42704</v>
      </c>
      <c r="B237" s="60">
        <v>0.41608796296296297</v>
      </c>
      <c r="C237" s="13" t="s">
        <v>1128</v>
      </c>
      <c r="D237" s="13" t="s">
        <v>1129</v>
      </c>
      <c r="E237" s="13" t="s">
        <v>1130</v>
      </c>
      <c r="F237" s="13" t="str">
        <f t="shared" si="81"/>
        <v>SH</v>
      </c>
      <c r="G237" s="13" t="str">
        <f>VLOOKUP(LOWER(F237)&amp;H237,'Current pricing'!A:B,2,0)</f>
        <v>北京银行</v>
      </c>
      <c r="H237" s="13" t="s">
        <v>1312</v>
      </c>
      <c r="I237" s="13" t="s">
        <v>1206</v>
      </c>
      <c r="J237" s="13" t="s">
        <v>1330</v>
      </c>
      <c r="K237" s="13">
        <v>-4000</v>
      </c>
      <c r="L237" s="13">
        <v>1</v>
      </c>
      <c r="M237" s="13">
        <v>10.15</v>
      </c>
      <c r="N237" s="13">
        <f t="shared" si="99"/>
        <v>-40600</v>
      </c>
      <c r="O237" s="13">
        <f t="shared" si="100"/>
        <v>40600</v>
      </c>
      <c r="P237" s="19">
        <f t="shared" si="82"/>
        <v>0.81200000000000006</v>
      </c>
      <c r="Q237" s="19">
        <f t="shared" si="92"/>
        <v>8.120000000000001</v>
      </c>
      <c r="R237" s="13">
        <f t="shared" si="83"/>
        <v>40.6</v>
      </c>
      <c r="S237" s="19">
        <f t="shared" si="101"/>
        <v>40550.468000000001</v>
      </c>
      <c r="T237" s="13">
        <f t="shared" si="102"/>
        <v>-10.137617000000001</v>
      </c>
      <c r="U237" s="13">
        <f>IF(ISNA(VLOOKUP(LOWER(F237)&amp;H237,Prices!A:C,3,0)),0,VLOOKUP(LOWER(F237)&amp;H237,Prices!A:C,3,0))</f>
        <v>7.38</v>
      </c>
      <c r="V237" s="13">
        <f>IF(ISNA(VLOOKUP(LOWER(F237)&amp;H237,Prices!A:C,2,0)),0,VLOOKUP(LOWER(F237)&amp;H237,Prices!A:C,2,0))</f>
        <v>7.3</v>
      </c>
      <c r="W237" s="19">
        <f t="shared" si="103"/>
        <v>11350.468000000003</v>
      </c>
      <c r="X237" s="13">
        <f t="shared" si="104"/>
        <v>320.00000000000028</v>
      </c>
      <c r="Y237" s="43">
        <f t="shared" si="85"/>
        <v>0.27956817733990152</v>
      </c>
      <c r="Z237" s="49"/>
      <c r="AA237" s="24"/>
    </row>
    <row r="238" spans="1:27" x14ac:dyDescent="0.15">
      <c r="A238" s="12">
        <v>42704</v>
      </c>
      <c r="B238" s="60">
        <v>0.41778935185185184</v>
      </c>
      <c r="C238" s="13" t="s">
        <v>1128</v>
      </c>
      <c r="D238" s="13" t="s">
        <v>1129</v>
      </c>
      <c r="E238" s="13" t="s">
        <v>1130</v>
      </c>
      <c r="F238" s="13" t="str">
        <f t="shared" si="81"/>
        <v>SZ</v>
      </c>
      <c r="G238" s="13" t="str">
        <f>VLOOKUP(LOWER(F238)&amp;H238,'Current pricing'!A:B,2,0)</f>
        <v>宁波银行</v>
      </c>
      <c r="H238" s="13" t="s">
        <v>1311</v>
      </c>
      <c r="I238" s="13" t="s">
        <v>1207</v>
      </c>
      <c r="J238" s="13" t="s">
        <v>1330</v>
      </c>
      <c r="K238" s="13">
        <v>1000</v>
      </c>
      <c r="L238" s="13">
        <v>1</v>
      </c>
      <c r="M238" s="13">
        <v>17.8</v>
      </c>
      <c r="N238" s="13">
        <f t="shared" si="99"/>
        <v>17800</v>
      </c>
      <c r="O238" s="13">
        <f t="shared" si="100"/>
        <v>17800</v>
      </c>
      <c r="P238" s="19">
        <f t="shared" si="82"/>
        <v>0</v>
      </c>
      <c r="Q238" s="19">
        <f t="shared" si="92"/>
        <v>5</v>
      </c>
      <c r="R238" s="13">
        <f t="shared" si="83"/>
        <v>0</v>
      </c>
      <c r="S238" s="19">
        <f t="shared" si="101"/>
        <v>-17805</v>
      </c>
      <c r="T238" s="13">
        <f t="shared" si="102"/>
        <v>-17.805</v>
      </c>
      <c r="U238" s="13">
        <f>IF(ISNA(VLOOKUP(LOWER(F238)&amp;H238,Prices!A:C,3,0)),0,VLOOKUP(LOWER(F238)&amp;H238,Prices!A:C,3,0))</f>
        <v>16.829999999999998</v>
      </c>
      <c r="V238" s="13">
        <f>IF(ISNA(VLOOKUP(LOWER(F238)&amp;H238,Prices!A:C,2,0)),0,VLOOKUP(LOWER(F238)&amp;H238,Prices!A:C,2,0))</f>
        <v>16.72</v>
      </c>
      <c r="W238" s="19">
        <f t="shared" si="103"/>
        <v>-1085.0000000000009</v>
      </c>
      <c r="X238" s="13">
        <f t="shared" si="104"/>
        <v>-109.99999999999943</v>
      </c>
      <c r="Y238" s="43">
        <f t="shared" si="85"/>
        <v>-6.0955056179775334E-2</v>
      </c>
      <c r="Z238" s="49" t="s">
        <v>1322</v>
      </c>
      <c r="AA238" s="24"/>
    </row>
    <row r="239" spans="1:27" x14ac:dyDescent="0.15">
      <c r="A239" s="12">
        <v>42704</v>
      </c>
      <c r="B239" s="60">
        <v>0.42003472222222221</v>
      </c>
      <c r="C239" s="13" t="s">
        <v>1128</v>
      </c>
      <c r="D239" s="13" t="s">
        <v>1129</v>
      </c>
      <c r="E239" s="13" t="s">
        <v>1130</v>
      </c>
      <c r="F239" s="13" t="str">
        <f t="shared" si="81"/>
        <v>SH</v>
      </c>
      <c r="G239" s="13" t="str">
        <f>VLOOKUP(LOWER(F239)&amp;H239,'Current pricing'!A:B,2,0)</f>
        <v>葛洲坝</v>
      </c>
      <c r="H239" s="13" t="s">
        <v>1319</v>
      </c>
      <c r="I239" s="13" t="s">
        <v>1207</v>
      </c>
      <c r="J239" s="13" t="s">
        <v>1330</v>
      </c>
      <c r="K239" s="13">
        <v>3000</v>
      </c>
      <c r="L239" s="13">
        <v>1</v>
      </c>
      <c r="M239" s="13">
        <v>9.64</v>
      </c>
      <c r="N239" s="13">
        <f t="shared" si="99"/>
        <v>28920</v>
      </c>
      <c r="O239" s="13">
        <f t="shared" si="100"/>
        <v>28920</v>
      </c>
      <c r="P239" s="19">
        <f t="shared" si="82"/>
        <v>0.57840000000000003</v>
      </c>
      <c r="Q239" s="19">
        <f t="shared" si="92"/>
        <v>5.7840000000000007</v>
      </c>
      <c r="R239" s="13">
        <f t="shared" si="83"/>
        <v>0</v>
      </c>
      <c r="S239" s="19">
        <f t="shared" si="101"/>
        <v>-28926.362399999998</v>
      </c>
      <c r="T239" s="13">
        <f t="shared" si="102"/>
        <v>-9.6421207999999989</v>
      </c>
      <c r="U239" s="13">
        <f>IF(ISNA(VLOOKUP(LOWER(F239)&amp;H239,Prices!A:C,3,0)),0,VLOOKUP(LOWER(F239)&amp;H239,Prices!A:C,3,0))</f>
        <v>9.32</v>
      </c>
      <c r="V239" s="13">
        <f>IF(ISNA(VLOOKUP(LOWER(F239)&amp;H239,Prices!A:C,2,0)),0,VLOOKUP(LOWER(F239)&amp;H239,Prices!A:C,2,0))</f>
        <v>9.16</v>
      </c>
      <c r="W239" s="19">
        <f t="shared" si="103"/>
        <v>-1446.3623999999963</v>
      </c>
      <c r="X239" s="13">
        <f t="shared" si="104"/>
        <v>-480.00000000000045</v>
      </c>
      <c r="Y239" s="43">
        <f t="shared" si="85"/>
        <v>-5.0012531120331827E-2</v>
      </c>
      <c r="Z239" s="49" t="s">
        <v>1331</v>
      </c>
      <c r="AA239" s="24"/>
    </row>
    <row r="240" spans="1:27" x14ac:dyDescent="0.15">
      <c r="A240" s="12">
        <v>42704</v>
      </c>
      <c r="B240" s="60">
        <v>0.42070601851851852</v>
      </c>
      <c r="C240" s="13" t="s">
        <v>1128</v>
      </c>
      <c r="D240" s="13" t="s">
        <v>1129</v>
      </c>
      <c r="E240" s="13" t="s">
        <v>1130</v>
      </c>
      <c r="F240" s="13" t="str">
        <f t="shared" si="81"/>
        <v>SH</v>
      </c>
      <c r="G240" s="13" t="str">
        <f>VLOOKUP(LOWER(F240)&amp;H240,'Current pricing'!A:B,2,0)</f>
        <v>中国交建</v>
      </c>
      <c r="H240" s="13" t="s">
        <v>1190</v>
      </c>
      <c r="I240" s="13" t="s">
        <v>1207</v>
      </c>
      <c r="J240" s="13" t="s">
        <v>1315</v>
      </c>
      <c r="K240" s="13">
        <v>2000</v>
      </c>
      <c r="L240" s="13">
        <v>1</v>
      </c>
      <c r="M240" s="13">
        <v>16.2</v>
      </c>
      <c r="N240" s="13">
        <f t="shared" si="99"/>
        <v>32400</v>
      </c>
      <c r="O240" s="13">
        <f t="shared" si="100"/>
        <v>32400</v>
      </c>
      <c r="P240" s="19">
        <f t="shared" si="82"/>
        <v>0.64800000000000002</v>
      </c>
      <c r="Q240" s="19">
        <f t="shared" si="92"/>
        <v>6.48</v>
      </c>
      <c r="R240" s="13">
        <f t="shared" si="83"/>
        <v>0</v>
      </c>
      <c r="S240" s="19">
        <f t="shared" si="101"/>
        <v>-32407.128000000001</v>
      </c>
      <c r="T240" s="13">
        <f t="shared" si="102"/>
        <v>-16.203564</v>
      </c>
      <c r="U240" s="13">
        <f>IF(ISNA(VLOOKUP(LOWER(F240)&amp;H240,Prices!A:C,3,0)),0,VLOOKUP(LOWER(F240)&amp;H240,Prices!A:C,3,0))</f>
        <v>15.26</v>
      </c>
      <c r="V240" s="13">
        <f>IF(ISNA(VLOOKUP(LOWER(F240)&amp;H240,Prices!A:C,2,0)),0,VLOOKUP(LOWER(F240)&amp;H240,Prices!A:C,2,0))</f>
        <v>15.05</v>
      </c>
      <c r="W240" s="19">
        <f t="shared" si="103"/>
        <v>-2307.1279999999988</v>
      </c>
      <c r="X240" s="13">
        <f t="shared" si="104"/>
        <v>-419.99999999999818</v>
      </c>
      <c r="Y240" s="43">
        <f t="shared" si="85"/>
        <v>-7.1207654320987621E-2</v>
      </c>
      <c r="Z240" s="49"/>
      <c r="AA240" s="24"/>
    </row>
    <row r="241" spans="1:27" x14ac:dyDescent="0.15">
      <c r="A241" s="12">
        <v>42704</v>
      </c>
      <c r="B241" s="60">
        <v>0.42891203703703701</v>
      </c>
      <c r="C241" s="13" t="s">
        <v>1128</v>
      </c>
      <c r="D241" s="13" t="s">
        <v>1129</v>
      </c>
      <c r="E241" s="13" t="s">
        <v>1130</v>
      </c>
      <c r="F241" s="13" t="str">
        <f t="shared" si="81"/>
        <v>SZ</v>
      </c>
      <c r="G241" s="13" t="str">
        <f>VLOOKUP(LOWER(F241)&amp;H241,'Current pricing'!A:B,2,0)</f>
        <v>信立泰</v>
      </c>
      <c r="H241" s="13" t="s">
        <v>1303</v>
      </c>
      <c r="I241" s="13" t="s">
        <v>1206</v>
      </c>
      <c r="J241" s="13" t="s">
        <v>1330</v>
      </c>
      <c r="K241" s="13">
        <v>-1000</v>
      </c>
      <c r="L241" s="13">
        <v>1</v>
      </c>
      <c r="M241" s="13">
        <v>30.03</v>
      </c>
      <c r="N241" s="13">
        <f t="shared" si="99"/>
        <v>-30030</v>
      </c>
      <c r="O241" s="13">
        <f t="shared" si="100"/>
        <v>30030</v>
      </c>
      <c r="P241" s="19">
        <f t="shared" si="82"/>
        <v>0</v>
      </c>
      <c r="Q241" s="19">
        <f t="shared" si="92"/>
        <v>6.0060000000000002</v>
      </c>
      <c r="R241" s="13">
        <f t="shared" si="83"/>
        <v>30.03</v>
      </c>
      <c r="S241" s="19">
        <f t="shared" si="101"/>
        <v>29993.964</v>
      </c>
      <c r="T241" s="13">
        <f t="shared" si="102"/>
        <v>-29.993963999999998</v>
      </c>
      <c r="U241" s="13">
        <f>IF(ISNA(VLOOKUP(LOWER(F241)&amp;H241,Prices!A:C,3,0)),0,VLOOKUP(LOWER(F241)&amp;H241,Prices!A:C,3,0))</f>
        <v>37</v>
      </c>
      <c r="V241" s="13">
        <f>IF(ISNA(VLOOKUP(LOWER(F241)&amp;H241,Prices!A:C,2,0)),0,VLOOKUP(LOWER(F241)&amp;H241,Prices!A:C,2,0))</f>
        <v>38.19</v>
      </c>
      <c r="W241" s="19">
        <f t="shared" si="103"/>
        <v>-8196.0360000000001</v>
      </c>
      <c r="X241" s="13">
        <f t="shared" si="104"/>
        <v>-1189.9999999999977</v>
      </c>
      <c r="Y241" s="43">
        <f t="shared" si="85"/>
        <v>-0.27292827172827172</v>
      </c>
      <c r="Z241" s="49"/>
      <c r="AA241" s="24"/>
    </row>
    <row r="242" spans="1:27" x14ac:dyDescent="0.15">
      <c r="A242" s="12">
        <v>42704</v>
      </c>
      <c r="B242" s="60">
        <v>0.42986111111111108</v>
      </c>
      <c r="C242" s="13" t="s">
        <v>1128</v>
      </c>
      <c r="D242" s="13" t="s">
        <v>1129</v>
      </c>
      <c r="E242" s="13" t="s">
        <v>1130</v>
      </c>
      <c r="F242" s="13" t="str">
        <f t="shared" si="81"/>
        <v>SH</v>
      </c>
      <c r="G242" s="13" t="str">
        <f>VLOOKUP(LOWER(F242)&amp;H242,'Current pricing'!A:B,2,0)</f>
        <v>北京银行</v>
      </c>
      <c r="H242" s="13" t="s">
        <v>1312</v>
      </c>
      <c r="I242" s="13" t="s">
        <v>1206</v>
      </c>
      <c r="J242" s="13" t="s">
        <v>1330</v>
      </c>
      <c r="K242" s="13">
        <v>-2000</v>
      </c>
      <c r="L242" s="13">
        <v>1</v>
      </c>
      <c r="M242" s="13">
        <v>10.19</v>
      </c>
      <c r="N242" s="13">
        <f t="shared" si="99"/>
        <v>-20380</v>
      </c>
      <c r="O242" s="13">
        <f t="shared" si="100"/>
        <v>20380</v>
      </c>
      <c r="P242" s="19">
        <f t="shared" si="82"/>
        <v>0.40760000000000002</v>
      </c>
      <c r="Q242" s="19">
        <f t="shared" si="92"/>
        <v>5</v>
      </c>
      <c r="R242" s="13">
        <f t="shared" si="83"/>
        <v>20.38</v>
      </c>
      <c r="S242" s="19">
        <f t="shared" si="101"/>
        <v>20354.2124</v>
      </c>
      <c r="T242" s="13">
        <f t="shared" si="102"/>
        <v>-10.177106200000001</v>
      </c>
      <c r="U242" s="13">
        <f>IF(ISNA(VLOOKUP(LOWER(F242)&amp;H242,Prices!A:C,3,0)),0,VLOOKUP(LOWER(F242)&amp;H242,Prices!A:C,3,0))</f>
        <v>7.38</v>
      </c>
      <c r="V242" s="13">
        <f>IF(ISNA(VLOOKUP(LOWER(F242)&amp;H242,Prices!A:C,2,0)),0,VLOOKUP(LOWER(F242)&amp;H242,Prices!A:C,2,0))</f>
        <v>7.3</v>
      </c>
      <c r="W242" s="19">
        <f t="shared" si="103"/>
        <v>5754.2124000000022</v>
      </c>
      <c r="X242" s="13">
        <f t="shared" si="104"/>
        <v>160.00000000000014</v>
      </c>
      <c r="Y242" s="43">
        <f t="shared" si="85"/>
        <v>0.2823460451422965</v>
      </c>
      <c r="Z242" s="49"/>
      <c r="AA242" s="24"/>
    </row>
    <row r="243" spans="1:27" x14ac:dyDescent="0.15">
      <c r="A243" s="12">
        <v>42704</v>
      </c>
      <c r="B243" s="60">
        <v>0.4402430555555556</v>
      </c>
      <c r="C243" s="13" t="s">
        <v>1128</v>
      </c>
      <c r="D243" s="13" t="s">
        <v>1129</v>
      </c>
      <c r="E243" s="13" t="s">
        <v>1130</v>
      </c>
      <c r="F243" s="13" t="str">
        <f t="shared" si="81"/>
        <v>SH</v>
      </c>
      <c r="G243" s="13" t="str">
        <f>VLOOKUP(LOWER(F243)&amp;H243,'Current pricing'!A:B,2,0)</f>
        <v>北京银行</v>
      </c>
      <c r="H243" s="13" t="s">
        <v>1312</v>
      </c>
      <c r="I243" s="13" t="s">
        <v>1206</v>
      </c>
      <c r="J243" s="13" t="s">
        <v>1330</v>
      </c>
      <c r="K243" s="13">
        <v>-2000</v>
      </c>
      <c r="L243" s="13">
        <v>1</v>
      </c>
      <c r="M243" s="13">
        <v>10.199999999999999</v>
      </c>
      <c r="N243" s="13">
        <f t="shared" si="99"/>
        <v>-20400</v>
      </c>
      <c r="O243" s="13">
        <f t="shared" si="100"/>
        <v>20400</v>
      </c>
      <c r="P243" s="19">
        <f t="shared" si="82"/>
        <v>0.40800000000000003</v>
      </c>
      <c r="Q243" s="19">
        <f t="shared" si="92"/>
        <v>5</v>
      </c>
      <c r="R243" s="13">
        <f t="shared" si="83"/>
        <v>20.399999999999999</v>
      </c>
      <c r="S243" s="19">
        <f t="shared" si="101"/>
        <v>20374.191999999999</v>
      </c>
      <c r="T243" s="13">
        <f t="shared" si="102"/>
        <v>-10.187096</v>
      </c>
      <c r="U243" s="13">
        <f>IF(ISNA(VLOOKUP(LOWER(F243)&amp;H243,Prices!A:C,3,0)),0,VLOOKUP(LOWER(F243)&amp;H243,Prices!A:C,3,0))</f>
        <v>7.38</v>
      </c>
      <c r="V243" s="13">
        <f>IF(ISNA(VLOOKUP(LOWER(F243)&amp;H243,Prices!A:C,2,0)),0,VLOOKUP(LOWER(F243)&amp;H243,Prices!A:C,2,0))</f>
        <v>7.3</v>
      </c>
      <c r="W243" s="19">
        <f t="shared" si="103"/>
        <v>5774.1920000000009</v>
      </c>
      <c r="X243" s="13">
        <f t="shared" si="104"/>
        <v>160.00000000000014</v>
      </c>
      <c r="Y243" s="43">
        <f t="shared" si="85"/>
        <v>0.28304862745098042</v>
      </c>
      <c r="Z243" s="49"/>
      <c r="AA243" s="24"/>
    </row>
    <row r="244" spans="1:27" x14ac:dyDescent="0.15">
      <c r="A244" s="12">
        <v>42704</v>
      </c>
      <c r="B244" s="60">
        <v>0.44539351851851849</v>
      </c>
      <c r="C244" s="13" t="s">
        <v>1128</v>
      </c>
      <c r="D244" s="13" t="s">
        <v>1129</v>
      </c>
      <c r="E244" s="13" t="s">
        <v>1130</v>
      </c>
      <c r="F244" s="13" t="str">
        <f t="shared" si="81"/>
        <v>SZ</v>
      </c>
      <c r="G244" s="13" t="str">
        <f>VLOOKUP(LOWER(F244)&amp;H244,'Current pricing'!A:B,2,0)</f>
        <v>小天鹅Ａ</v>
      </c>
      <c r="H244" s="13" t="s">
        <v>1320</v>
      </c>
      <c r="I244" s="13" t="s">
        <v>1207</v>
      </c>
      <c r="J244" s="13" t="s">
        <v>1330</v>
      </c>
      <c r="K244" s="13">
        <v>1000</v>
      </c>
      <c r="L244" s="13">
        <v>1</v>
      </c>
      <c r="M244" s="13">
        <v>35.33</v>
      </c>
      <c r="N244" s="13">
        <f t="shared" si="99"/>
        <v>35330</v>
      </c>
      <c r="O244" s="13">
        <f t="shared" si="100"/>
        <v>35330</v>
      </c>
      <c r="P244" s="19">
        <f t="shared" si="82"/>
        <v>0</v>
      </c>
      <c r="Q244" s="19">
        <f t="shared" si="92"/>
        <v>7.0660000000000007</v>
      </c>
      <c r="R244" s="13">
        <f t="shared" si="83"/>
        <v>0</v>
      </c>
      <c r="S244" s="19">
        <f t="shared" si="101"/>
        <v>-35337.065999999999</v>
      </c>
      <c r="T244" s="13">
        <f t="shared" si="102"/>
        <v>-35.337066</v>
      </c>
      <c r="U244" s="13">
        <f>IF(ISNA(VLOOKUP(LOWER(F244)&amp;H244,Prices!A:C,3,0)),0,VLOOKUP(LOWER(F244)&amp;H244,Prices!A:C,3,0))</f>
        <v>56.52</v>
      </c>
      <c r="V244" s="13">
        <f>IF(ISNA(VLOOKUP(LOWER(F244)&amp;H244,Prices!A:C,2,0)),0,VLOOKUP(LOWER(F244)&amp;H244,Prices!A:C,2,0))</f>
        <v>59.75</v>
      </c>
      <c r="W244" s="19">
        <f t="shared" si="103"/>
        <v>24412.934000000001</v>
      </c>
      <c r="X244" s="13">
        <f t="shared" si="104"/>
        <v>3229.9999999999968</v>
      </c>
      <c r="Y244" s="43">
        <f t="shared" si="85"/>
        <v>0.69099728276252481</v>
      </c>
      <c r="Z244" s="49"/>
      <c r="AA244" s="24"/>
    </row>
    <row r="245" spans="1:27" x14ac:dyDescent="0.15">
      <c r="A245" s="12">
        <v>42704</v>
      </c>
      <c r="B245" s="60">
        <v>0.44766203703703705</v>
      </c>
      <c r="C245" s="13" t="s">
        <v>1128</v>
      </c>
      <c r="D245" s="13" t="s">
        <v>1129</v>
      </c>
      <c r="E245" s="13" t="s">
        <v>1130</v>
      </c>
      <c r="F245" s="13" t="str">
        <f t="shared" si="81"/>
        <v>SZ</v>
      </c>
      <c r="G245" s="13" t="str">
        <f>VLOOKUP(LOWER(F245)&amp;H245,'Current pricing'!A:B,2,0)</f>
        <v>东阿阿胶</v>
      </c>
      <c r="H245" s="13" t="s">
        <v>1297</v>
      </c>
      <c r="I245" s="13" t="s">
        <v>1207</v>
      </c>
      <c r="J245" s="13" t="s">
        <v>1330</v>
      </c>
      <c r="K245" s="13">
        <v>700</v>
      </c>
      <c r="L245" s="13">
        <v>1</v>
      </c>
      <c r="M245" s="13">
        <v>60.23</v>
      </c>
      <c r="N245" s="13">
        <f t="shared" si="99"/>
        <v>42161</v>
      </c>
      <c r="O245" s="13">
        <f t="shared" si="100"/>
        <v>42161</v>
      </c>
      <c r="P245" s="19">
        <f t="shared" si="82"/>
        <v>0</v>
      </c>
      <c r="Q245" s="19">
        <f t="shared" si="92"/>
        <v>8.4321999999999999</v>
      </c>
      <c r="R245" s="13">
        <f t="shared" si="83"/>
        <v>0</v>
      </c>
      <c r="S245" s="19">
        <f t="shared" si="101"/>
        <v>-42169.432200000003</v>
      </c>
      <c r="T245" s="13">
        <f t="shared" si="102"/>
        <v>-60.242046000000002</v>
      </c>
      <c r="U245" s="13">
        <f>IF(ISNA(VLOOKUP(LOWER(F245)&amp;H245,Prices!A:C,3,0)),0,VLOOKUP(LOWER(F245)&amp;H245,Prices!A:C,3,0))</f>
        <v>64.900000000000006</v>
      </c>
      <c r="V245" s="13">
        <f>IF(ISNA(VLOOKUP(LOWER(F245)&amp;H245,Prices!A:C,2,0)),0,VLOOKUP(LOWER(F245)&amp;H245,Prices!A:C,2,0))</f>
        <v>66.010000000000005</v>
      </c>
      <c r="W245" s="19">
        <f t="shared" si="103"/>
        <v>4037.5678000000021</v>
      </c>
      <c r="X245" s="13">
        <f t="shared" si="104"/>
        <v>776.99999999999955</v>
      </c>
      <c r="Y245" s="43">
        <f t="shared" si="85"/>
        <v>9.5765465714760134E-2</v>
      </c>
      <c r="Z245" s="49" t="s">
        <v>1332</v>
      </c>
      <c r="AA245" s="24"/>
    </row>
    <row r="246" spans="1:27" x14ac:dyDescent="0.15">
      <c r="A246" s="12">
        <v>42704</v>
      </c>
      <c r="B246" s="60">
        <v>0.60545138888888894</v>
      </c>
      <c r="C246" s="13" t="s">
        <v>1128</v>
      </c>
      <c r="D246" s="13" t="s">
        <v>1129</v>
      </c>
      <c r="E246" s="13" t="s">
        <v>1130</v>
      </c>
      <c r="F246" s="13" t="str">
        <f t="shared" si="81"/>
        <v>SZ</v>
      </c>
      <c r="G246" s="13" t="str">
        <f>VLOOKUP(LOWER(F246)&amp;H246,'Current pricing'!A:B,2,0)</f>
        <v>东阿阿胶</v>
      </c>
      <c r="H246" s="13" t="s">
        <v>1297</v>
      </c>
      <c r="I246" s="13" t="s">
        <v>1207</v>
      </c>
      <c r="J246" s="13" t="s">
        <v>1330</v>
      </c>
      <c r="K246" s="13">
        <v>400</v>
      </c>
      <c r="L246" s="13">
        <v>1</v>
      </c>
      <c r="M246" s="13">
        <v>60.06</v>
      </c>
      <c r="N246" s="13">
        <f t="shared" si="99"/>
        <v>24024</v>
      </c>
      <c r="O246" s="13">
        <f t="shared" si="100"/>
        <v>24024</v>
      </c>
      <c r="P246" s="19">
        <f t="shared" si="82"/>
        <v>0</v>
      </c>
      <c r="Q246" s="19">
        <f t="shared" si="92"/>
        <v>5</v>
      </c>
      <c r="R246" s="13">
        <f t="shared" si="83"/>
        <v>0</v>
      </c>
      <c r="S246" s="19">
        <f t="shared" si="101"/>
        <v>-24029</v>
      </c>
      <c r="T246" s="13">
        <f t="shared" si="102"/>
        <v>-60.072499999999998</v>
      </c>
      <c r="U246" s="13">
        <f>IF(ISNA(VLOOKUP(LOWER(F246)&amp;H246,Prices!A:C,3,0)),0,VLOOKUP(LOWER(F246)&amp;H246,Prices!A:C,3,0))</f>
        <v>64.900000000000006</v>
      </c>
      <c r="V246" s="13">
        <f>IF(ISNA(VLOOKUP(LOWER(F246)&amp;H246,Prices!A:C,2,0)),0,VLOOKUP(LOWER(F246)&amp;H246,Prices!A:C,2,0))</f>
        <v>66.010000000000005</v>
      </c>
      <c r="W246" s="19">
        <f t="shared" si="103"/>
        <v>2375.0000000000027</v>
      </c>
      <c r="X246" s="13">
        <f t="shared" si="104"/>
        <v>443.99999999999977</v>
      </c>
      <c r="Y246" s="43">
        <f t="shared" si="85"/>
        <v>9.8859473859473967E-2</v>
      </c>
      <c r="Z246" s="49"/>
      <c r="AA246" s="24"/>
    </row>
    <row r="247" spans="1:27" x14ac:dyDescent="0.15">
      <c r="A247" s="12">
        <v>42704</v>
      </c>
      <c r="B247" s="60">
        <v>0.61137731481481483</v>
      </c>
      <c r="C247" s="13" t="s">
        <v>1128</v>
      </c>
      <c r="D247" s="13" t="s">
        <v>1129</v>
      </c>
      <c r="E247" s="13" t="s">
        <v>1130</v>
      </c>
      <c r="F247" s="13" t="str">
        <f t="shared" si="81"/>
        <v>SZ</v>
      </c>
      <c r="G247" s="13" t="str">
        <f>VLOOKUP(LOWER(F247)&amp;H247,'Current pricing'!A:B,2,0)</f>
        <v>宁波银行</v>
      </c>
      <c r="H247" s="13" t="s">
        <v>1311</v>
      </c>
      <c r="I247" s="13" t="s">
        <v>1206</v>
      </c>
      <c r="J247" s="13" t="s">
        <v>1330</v>
      </c>
      <c r="K247" s="13">
        <v>-1000</v>
      </c>
      <c r="L247" s="13">
        <v>1</v>
      </c>
      <c r="M247" s="13">
        <v>17.46</v>
      </c>
      <c r="N247" s="13">
        <f t="shared" si="99"/>
        <v>-17460</v>
      </c>
      <c r="O247" s="13">
        <f t="shared" si="100"/>
        <v>17460</v>
      </c>
      <c r="P247" s="19">
        <f t="shared" si="82"/>
        <v>0</v>
      </c>
      <c r="Q247" s="19">
        <f t="shared" si="92"/>
        <v>5</v>
      </c>
      <c r="R247" s="13">
        <f t="shared" si="83"/>
        <v>17.46</v>
      </c>
      <c r="S247" s="19">
        <f t="shared" si="101"/>
        <v>17437.54</v>
      </c>
      <c r="T247" s="13">
        <f t="shared" si="102"/>
        <v>-17.437540000000002</v>
      </c>
      <c r="U247" s="13">
        <f>IF(ISNA(VLOOKUP(LOWER(F247)&amp;H247,Prices!A:C,3,0)),0,VLOOKUP(LOWER(F247)&amp;H247,Prices!A:C,3,0))</f>
        <v>16.829999999999998</v>
      </c>
      <c r="V247" s="13">
        <f>IF(ISNA(VLOOKUP(LOWER(F247)&amp;H247,Prices!A:C,2,0)),0,VLOOKUP(LOWER(F247)&amp;H247,Prices!A:C,2,0))</f>
        <v>16.72</v>
      </c>
      <c r="W247" s="19">
        <f t="shared" si="103"/>
        <v>717.54000000000315</v>
      </c>
      <c r="X247" s="13">
        <f t="shared" si="104"/>
        <v>109.99999999999943</v>
      </c>
      <c r="Y247" s="43">
        <f t="shared" si="85"/>
        <v>4.109621993127166E-2</v>
      </c>
      <c r="Z247" s="49"/>
      <c r="AA247" s="24"/>
    </row>
    <row r="248" spans="1:27" x14ac:dyDescent="0.15">
      <c r="A248" s="12">
        <v>42704</v>
      </c>
      <c r="B248" s="60">
        <v>0.61152777777777778</v>
      </c>
      <c r="C248" s="13" t="s">
        <v>1128</v>
      </c>
      <c r="D248" s="13" t="s">
        <v>1129</v>
      </c>
      <c r="E248" s="13" t="s">
        <v>1130</v>
      </c>
      <c r="F248" s="13" t="str">
        <f t="shared" si="81"/>
        <v>SZ</v>
      </c>
      <c r="G248" s="13" t="str">
        <f>VLOOKUP(LOWER(F248)&amp;H248,'Current pricing'!A:B,2,0)</f>
        <v>中集集团</v>
      </c>
      <c r="H248" s="13" t="s">
        <v>1305</v>
      </c>
      <c r="I248" s="13" t="s">
        <v>1206</v>
      </c>
      <c r="J248" s="13" t="s">
        <v>1330</v>
      </c>
      <c r="K248" s="13">
        <v>-6000</v>
      </c>
      <c r="L248" s="13">
        <v>1</v>
      </c>
      <c r="M248" s="13">
        <v>15.24</v>
      </c>
      <c r="N248" s="13">
        <f t="shared" si="99"/>
        <v>-91440</v>
      </c>
      <c r="O248" s="13">
        <f t="shared" si="100"/>
        <v>91440</v>
      </c>
      <c r="P248" s="19">
        <f t="shared" si="82"/>
        <v>0</v>
      </c>
      <c r="Q248" s="19">
        <f t="shared" si="92"/>
        <v>18.288</v>
      </c>
      <c r="R248" s="13">
        <f t="shared" si="83"/>
        <v>91.44</v>
      </c>
      <c r="S248" s="19">
        <f t="shared" si="101"/>
        <v>91330.271999999997</v>
      </c>
      <c r="T248" s="13">
        <f t="shared" si="102"/>
        <v>-15.221712</v>
      </c>
      <c r="U248" s="13">
        <f>IF(ISNA(VLOOKUP(LOWER(F248)&amp;H248,Prices!A:C,3,0)),0,VLOOKUP(LOWER(F248)&amp;H248,Prices!A:C,3,0))</f>
        <v>19.510000000000002</v>
      </c>
      <c r="V248" s="13">
        <f>IF(ISNA(VLOOKUP(LOWER(F248)&amp;H248,Prices!A:C,2,0)),0,VLOOKUP(LOWER(F248)&amp;H248,Prices!A:C,2,0))</f>
        <v>20.09</v>
      </c>
      <c r="W248" s="19">
        <f t="shared" si="103"/>
        <v>-29209.727999999999</v>
      </c>
      <c r="X248" s="13">
        <f t="shared" si="104"/>
        <v>-3479.99999999999</v>
      </c>
      <c r="Y248" s="43">
        <f t="shared" si="85"/>
        <v>-0.31944146981627297</v>
      </c>
      <c r="Z248" s="49"/>
      <c r="AA248" s="24"/>
    </row>
    <row r="249" spans="1:27" x14ac:dyDescent="0.15">
      <c r="A249" s="12">
        <v>42705</v>
      </c>
      <c r="B249" s="60">
        <v>0.39929398148148149</v>
      </c>
      <c r="C249" s="13" t="s">
        <v>1128</v>
      </c>
      <c r="D249" s="13" t="s">
        <v>1129</v>
      </c>
      <c r="E249" s="13" t="s">
        <v>1130</v>
      </c>
      <c r="F249" s="13" t="str">
        <f t="shared" si="81"/>
        <v>SZ</v>
      </c>
      <c r="G249" s="13" t="str">
        <f>VLOOKUP(LOWER(F249)&amp;H249,'Current pricing'!A:B,2,0)</f>
        <v>东阿阿胶</v>
      </c>
      <c r="H249" s="13" t="s">
        <v>1297</v>
      </c>
      <c r="I249" s="13" t="s">
        <v>1206</v>
      </c>
      <c r="J249" s="13" t="s">
        <v>1330</v>
      </c>
      <c r="K249" s="13">
        <v>-1100</v>
      </c>
      <c r="L249" s="13">
        <v>1</v>
      </c>
      <c r="M249" s="13">
        <v>60.773636359999998</v>
      </c>
      <c r="N249" s="13">
        <f t="shared" ref="N249:N256" si="105">K249*M249</f>
        <v>-66850.999995999999</v>
      </c>
      <c r="O249" s="13">
        <f t="shared" ref="O249:O256" si="106">ABS(N249)</f>
        <v>66850.999995999999</v>
      </c>
      <c r="P249" s="19">
        <f t="shared" si="82"/>
        <v>0</v>
      </c>
      <c r="Q249" s="19">
        <f t="shared" si="92"/>
        <v>13.3701999992</v>
      </c>
      <c r="R249" s="13">
        <f t="shared" si="83"/>
        <v>66.849999999999994</v>
      </c>
      <c r="S249" s="19">
        <f t="shared" ref="S249:S256" si="107">-(N249+P249+Q249+R249)</f>
        <v>66770.779796000788</v>
      </c>
      <c r="T249" s="13">
        <f t="shared" ref="T249:T256" si="108">S249/K249</f>
        <v>-60.700708905455265</v>
      </c>
      <c r="U249" s="13">
        <f>IF(ISNA(VLOOKUP(LOWER(F249)&amp;H249,Prices!A:C,3,0)),0,VLOOKUP(LOWER(F249)&amp;H249,Prices!A:C,3,0))</f>
        <v>64.900000000000006</v>
      </c>
      <c r="V249" s="13">
        <f>IF(ISNA(VLOOKUP(LOWER(F249)&amp;H249,Prices!A:C,2,0)),0,VLOOKUP(LOWER(F249)&amp;H249,Prices!A:C,2,0))</f>
        <v>66.010000000000005</v>
      </c>
      <c r="W249" s="19">
        <f t="shared" ref="W249:W256" si="109">IF(I249="B",(V249+T249)*K249,(V249+T249)*K249)</f>
        <v>-5840.2202039992144</v>
      </c>
      <c r="X249" s="13">
        <f t="shared" ref="X249:X259" si="110">K249*(V249-U249)</f>
        <v>-1220.9999999999993</v>
      </c>
      <c r="Y249" s="43">
        <f t="shared" si="85"/>
        <v>-8.7361747832473136E-2</v>
      </c>
      <c r="Z249" s="49"/>
      <c r="AA249" s="24"/>
    </row>
    <row r="250" spans="1:27" x14ac:dyDescent="0.15">
      <c r="A250" s="12">
        <v>42705</v>
      </c>
      <c r="B250" s="60">
        <v>0.39966435185185184</v>
      </c>
      <c r="C250" s="13" t="s">
        <v>1128</v>
      </c>
      <c r="D250" s="13" t="s">
        <v>1129</v>
      </c>
      <c r="E250" s="13" t="s">
        <v>1130</v>
      </c>
      <c r="F250" s="13" t="str">
        <f t="shared" si="81"/>
        <v>SZ</v>
      </c>
      <c r="G250" s="13" t="str">
        <f>VLOOKUP(LOWER(F250)&amp;H250,'Current pricing'!A:B,2,0)</f>
        <v>智飞生物</v>
      </c>
      <c r="H250" s="13" t="s">
        <v>1318</v>
      </c>
      <c r="I250" s="13" t="s">
        <v>1206</v>
      </c>
      <c r="J250" s="13" t="s">
        <v>1330</v>
      </c>
      <c r="K250" s="13">
        <v>-2000</v>
      </c>
      <c r="L250" s="13">
        <v>1</v>
      </c>
      <c r="M250" s="13">
        <v>19.11</v>
      </c>
      <c r="N250" s="13">
        <f t="shared" si="105"/>
        <v>-38220</v>
      </c>
      <c r="O250" s="13">
        <f t="shared" si="106"/>
        <v>38220</v>
      </c>
      <c r="P250" s="19">
        <f t="shared" si="82"/>
        <v>0</v>
      </c>
      <c r="Q250" s="19">
        <f t="shared" si="92"/>
        <v>7.6440000000000001</v>
      </c>
      <c r="R250" s="13">
        <f t="shared" si="83"/>
        <v>38.22</v>
      </c>
      <c r="S250" s="19">
        <f t="shared" si="107"/>
        <v>38174.135999999999</v>
      </c>
      <c r="T250" s="13">
        <f t="shared" si="108"/>
        <v>-19.087067999999999</v>
      </c>
      <c r="U250" s="13">
        <f>IF(ISNA(VLOOKUP(LOWER(F250)&amp;H250,Prices!A:C,3,0)),0,VLOOKUP(LOWER(F250)&amp;H250,Prices!A:C,3,0))</f>
        <v>26.84</v>
      </c>
      <c r="V250" s="13">
        <f>IF(ISNA(VLOOKUP(LOWER(F250)&amp;H250,Prices!A:C,2,0)),0,VLOOKUP(LOWER(F250)&amp;H250,Prices!A:C,2,0))</f>
        <v>29.09</v>
      </c>
      <c r="W250" s="19">
        <f t="shared" si="109"/>
        <v>-20005.864000000001</v>
      </c>
      <c r="X250" s="13">
        <f t="shared" si="110"/>
        <v>-4500</v>
      </c>
      <c r="Y250" s="43">
        <f t="shared" si="85"/>
        <v>-0.52343966509680795</v>
      </c>
      <c r="Z250" s="49"/>
      <c r="AA250" s="24"/>
    </row>
    <row r="251" spans="1:27" x14ac:dyDescent="0.15">
      <c r="A251" s="12">
        <v>42705</v>
      </c>
      <c r="B251" s="60">
        <v>0.40008101851851857</v>
      </c>
      <c r="C251" s="13" t="s">
        <v>1128</v>
      </c>
      <c r="D251" s="13" t="s">
        <v>1129</v>
      </c>
      <c r="E251" s="13" t="s">
        <v>1130</v>
      </c>
      <c r="F251" s="13" t="str">
        <f t="shared" si="81"/>
        <v>SH</v>
      </c>
      <c r="G251" s="13" t="str">
        <f>VLOOKUP(LOWER(F251)&amp;H251,'Current pricing'!A:B,2,0)</f>
        <v>葛洲坝</v>
      </c>
      <c r="H251" s="13" t="s">
        <v>1319</v>
      </c>
      <c r="I251" s="13" t="s">
        <v>1206</v>
      </c>
      <c r="J251" s="13" t="s">
        <v>1330</v>
      </c>
      <c r="K251" s="13">
        <v>-3000</v>
      </c>
      <c r="L251" s="13">
        <v>1</v>
      </c>
      <c r="M251" s="13">
        <v>9.49</v>
      </c>
      <c r="N251" s="13">
        <f t="shared" si="105"/>
        <v>-28470</v>
      </c>
      <c r="O251" s="13">
        <f t="shared" si="106"/>
        <v>28470</v>
      </c>
      <c r="P251" s="19">
        <f t="shared" si="82"/>
        <v>0.56940000000000002</v>
      </c>
      <c r="Q251" s="19">
        <f t="shared" si="92"/>
        <v>5.694</v>
      </c>
      <c r="R251" s="13">
        <f t="shared" si="83"/>
        <v>28.47</v>
      </c>
      <c r="S251" s="19">
        <f t="shared" si="107"/>
        <v>28435.266599999999</v>
      </c>
      <c r="T251" s="13">
        <f t="shared" si="108"/>
        <v>-9.4784221999999989</v>
      </c>
      <c r="U251" s="13">
        <f>IF(ISNA(VLOOKUP(LOWER(F251)&amp;H251,Prices!A:C,3,0)),0,VLOOKUP(LOWER(F251)&amp;H251,Prices!A:C,3,0))</f>
        <v>9.32</v>
      </c>
      <c r="V251" s="13">
        <f>IF(ISNA(VLOOKUP(LOWER(F251)&amp;H251,Prices!A:C,2,0)),0,VLOOKUP(LOWER(F251)&amp;H251,Prices!A:C,2,0))</f>
        <v>9.16</v>
      </c>
      <c r="W251" s="19">
        <f t="shared" si="109"/>
        <v>955.26659999999629</v>
      </c>
      <c r="X251" s="13">
        <f t="shared" si="110"/>
        <v>480.00000000000045</v>
      </c>
      <c r="Y251" s="43">
        <f t="shared" si="85"/>
        <v>3.355344573234971E-2</v>
      </c>
      <c r="Z251" s="49" t="s">
        <v>1331</v>
      </c>
      <c r="AA251" s="24"/>
    </row>
    <row r="252" spans="1:27" x14ac:dyDescent="0.15">
      <c r="A252" s="12">
        <v>42705</v>
      </c>
      <c r="B252" s="60">
        <v>0.40078703703703705</v>
      </c>
      <c r="C252" s="13" t="s">
        <v>1128</v>
      </c>
      <c r="D252" s="13" t="s">
        <v>1129</v>
      </c>
      <c r="E252" s="13" t="s">
        <v>1130</v>
      </c>
      <c r="F252" s="13" t="str">
        <f t="shared" si="81"/>
        <v>SZ</v>
      </c>
      <c r="G252" s="13" t="str">
        <f>VLOOKUP(LOWER(F252)&amp;H252,'Current pricing'!A:B,2,0)</f>
        <v>宁波银行</v>
      </c>
      <c r="H252" s="13" t="s">
        <v>1311</v>
      </c>
      <c r="I252" s="13" t="s">
        <v>1206</v>
      </c>
      <c r="J252" s="13" t="s">
        <v>1330</v>
      </c>
      <c r="K252" s="13">
        <v>-1000</v>
      </c>
      <c r="L252" s="13">
        <v>1</v>
      </c>
      <c r="M252" s="13">
        <v>17.579999999999998</v>
      </c>
      <c r="N252" s="13">
        <f t="shared" si="105"/>
        <v>-17580</v>
      </c>
      <c r="O252" s="13">
        <f t="shared" si="106"/>
        <v>17580</v>
      </c>
      <c r="P252" s="19">
        <f t="shared" si="82"/>
        <v>0</v>
      </c>
      <c r="Q252" s="19">
        <f t="shared" si="92"/>
        <v>5</v>
      </c>
      <c r="R252" s="13">
        <f t="shared" si="83"/>
        <v>17.579999999999998</v>
      </c>
      <c r="S252" s="19">
        <f t="shared" si="107"/>
        <v>17557.419999999998</v>
      </c>
      <c r="T252" s="13">
        <f t="shared" si="108"/>
        <v>-17.557419999999997</v>
      </c>
      <c r="U252" s="13">
        <f>IF(ISNA(VLOOKUP(LOWER(F252)&amp;H252,Prices!A:C,3,0)),0,VLOOKUP(LOWER(F252)&amp;H252,Prices!A:C,3,0))</f>
        <v>16.829999999999998</v>
      </c>
      <c r="V252" s="13">
        <f>IF(ISNA(VLOOKUP(LOWER(F252)&amp;H252,Prices!A:C,2,0)),0,VLOOKUP(LOWER(F252)&amp;H252,Prices!A:C,2,0))</f>
        <v>16.72</v>
      </c>
      <c r="W252" s="19">
        <f t="shared" si="109"/>
        <v>837.41999999999803</v>
      </c>
      <c r="X252" s="13">
        <f t="shared" si="110"/>
        <v>109.99999999999943</v>
      </c>
      <c r="Y252" s="43">
        <f t="shared" si="85"/>
        <v>4.763481228668931E-2</v>
      </c>
      <c r="Z252" s="49" t="s">
        <v>1333</v>
      </c>
      <c r="AA252" s="24"/>
    </row>
    <row r="253" spans="1:27" x14ac:dyDescent="0.15">
      <c r="A253" s="12">
        <v>42705</v>
      </c>
      <c r="B253" s="60">
        <v>0.40247685185185184</v>
      </c>
      <c r="C253" s="13" t="s">
        <v>1128</v>
      </c>
      <c r="D253" s="13" t="s">
        <v>1129</v>
      </c>
      <c r="E253" s="13" t="s">
        <v>1130</v>
      </c>
      <c r="F253" s="13" t="str">
        <f t="shared" si="81"/>
        <v>SZ</v>
      </c>
      <c r="G253" s="13" t="str">
        <f>VLOOKUP(LOWER(F253)&amp;H253,'Current pricing'!A:B,2,0)</f>
        <v>小天鹅Ａ</v>
      </c>
      <c r="H253" s="13" t="s">
        <v>1320</v>
      </c>
      <c r="I253" s="13" t="s">
        <v>1206</v>
      </c>
      <c r="J253" s="13" t="s">
        <v>1330</v>
      </c>
      <c r="K253" s="13">
        <v>-1000</v>
      </c>
      <c r="L253" s="13">
        <v>1</v>
      </c>
      <c r="M253" s="13">
        <v>35.42</v>
      </c>
      <c r="N253" s="13">
        <f t="shared" si="105"/>
        <v>-35420</v>
      </c>
      <c r="O253" s="13">
        <f t="shared" si="106"/>
        <v>35420</v>
      </c>
      <c r="P253" s="19">
        <f t="shared" si="82"/>
        <v>0</v>
      </c>
      <c r="Q253" s="19">
        <f t="shared" si="92"/>
        <v>7.0840000000000005</v>
      </c>
      <c r="R253" s="13">
        <f t="shared" si="83"/>
        <v>35.42</v>
      </c>
      <c r="S253" s="19">
        <f t="shared" si="107"/>
        <v>35377.495999999999</v>
      </c>
      <c r="T253" s="13">
        <f t="shared" si="108"/>
        <v>-35.377496000000001</v>
      </c>
      <c r="U253" s="13">
        <f>IF(ISNA(VLOOKUP(LOWER(F253)&amp;H253,Prices!A:C,3,0)),0,VLOOKUP(LOWER(F253)&amp;H253,Prices!A:C,3,0))</f>
        <v>56.52</v>
      </c>
      <c r="V253" s="13">
        <f>IF(ISNA(VLOOKUP(LOWER(F253)&amp;H253,Prices!A:C,2,0)),0,VLOOKUP(LOWER(F253)&amp;H253,Prices!A:C,2,0))</f>
        <v>59.75</v>
      </c>
      <c r="W253" s="19">
        <f t="shared" si="109"/>
        <v>-24372.504000000001</v>
      </c>
      <c r="X253" s="13">
        <f t="shared" si="110"/>
        <v>-3229.9999999999968</v>
      </c>
      <c r="Y253" s="43">
        <f t="shared" si="85"/>
        <v>-0.68810005646527383</v>
      </c>
      <c r="Z253" s="49"/>
      <c r="AA253" s="24"/>
    </row>
    <row r="254" spans="1:27" x14ac:dyDescent="0.15">
      <c r="A254" s="12">
        <v>42705</v>
      </c>
      <c r="B254" s="60">
        <v>0.43037037037037035</v>
      </c>
      <c r="C254" s="13" t="s">
        <v>1128</v>
      </c>
      <c r="D254" s="13" t="s">
        <v>1129</v>
      </c>
      <c r="E254" s="13" t="s">
        <v>1130</v>
      </c>
      <c r="F254" s="13" t="str">
        <f t="shared" si="81"/>
        <v>SH</v>
      </c>
      <c r="G254" s="13" t="str">
        <f>VLOOKUP(LOWER(F254)&amp;H254,'Current pricing'!A:B,2,0)</f>
        <v>中国交建</v>
      </c>
      <c r="H254" s="13" t="s">
        <v>1190</v>
      </c>
      <c r="I254" s="13" t="s">
        <v>1207</v>
      </c>
      <c r="J254" s="13" t="s">
        <v>1335</v>
      </c>
      <c r="K254" s="13">
        <v>700</v>
      </c>
      <c r="L254" s="13">
        <v>1</v>
      </c>
      <c r="M254" s="13">
        <v>15.76</v>
      </c>
      <c r="N254" s="13">
        <f t="shared" si="105"/>
        <v>11032</v>
      </c>
      <c r="O254" s="13">
        <f t="shared" si="106"/>
        <v>11032</v>
      </c>
      <c r="P254" s="19">
        <f t="shared" si="82"/>
        <v>0.22064000000000003</v>
      </c>
      <c r="Q254" s="19">
        <f t="shared" si="92"/>
        <v>5</v>
      </c>
      <c r="R254" s="13">
        <f t="shared" si="83"/>
        <v>0</v>
      </c>
      <c r="S254" s="19">
        <f t="shared" si="107"/>
        <v>-11037.22064</v>
      </c>
      <c r="T254" s="13">
        <f t="shared" si="108"/>
        <v>-15.767458057142857</v>
      </c>
      <c r="U254" s="13">
        <f>IF(ISNA(VLOOKUP(LOWER(F254)&amp;H254,Prices!A:C,3,0)),0,VLOOKUP(LOWER(F254)&amp;H254,Prices!A:C,3,0))</f>
        <v>15.26</v>
      </c>
      <c r="V254" s="13">
        <f>IF(ISNA(VLOOKUP(LOWER(F254)&amp;H254,Prices!A:C,2,0)),0,VLOOKUP(LOWER(F254)&amp;H254,Prices!A:C,2,0))</f>
        <v>15.05</v>
      </c>
      <c r="W254" s="19">
        <f t="shared" si="109"/>
        <v>-502.22063999999943</v>
      </c>
      <c r="X254" s="13">
        <f t="shared" si="110"/>
        <v>-146.99999999999935</v>
      </c>
      <c r="Y254" s="43">
        <f t="shared" si="85"/>
        <v>-4.5523988397389359E-2</v>
      </c>
      <c r="Z254" s="49"/>
      <c r="AA254" s="24"/>
    </row>
    <row r="255" spans="1:27" x14ac:dyDescent="0.15">
      <c r="A255" s="12">
        <v>42705</v>
      </c>
      <c r="B255" s="60">
        <v>0.59567129629629634</v>
      </c>
      <c r="C255" s="13" t="s">
        <v>1128</v>
      </c>
      <c r="D255" s="13" t="s">
        <v>1129</v>
      </c>
      <c r="E255" s="13" t="s">
        <v>1130</v>
      </c>
      <c r="F255" s="13" t="str">
        <f t="shared" si="81"/>
        <v>SH</v>
      </c>
      <c r="G255" s="13" t="str">
        <f>VLOOKUP(LOWER(F255)&amp;H255,'Current pricing'!A:B,2,0)</f>
        <v>中国交建</v>
      </c>
      <c r="H255" s="13" t="s">
        <v>1190</v>
      </c>
      <c r="I255" s="13" t="s">
        <v>1207</v>
      </c>
      <c r="J255" s="13" t="s">
        <v>1335</v>
      </c>
      <c r="K255" s="13">
        <v>900</v>
      </c>
      <c r="L255" s="13">
        <v>1</v>
      </c>
      <c r="M255" s="13">
        <v>15.71</v>
      </c>
      <c r="N255" s="13">
        <f t="shared" si="105"/>
        <v>14139</v>
      </c>
      <c r="O255" s="13">
        <f t="shared" si="106"/>
        <v>14139</v>
      </c>
      <c r="P255" s="19">
        <f t="shared" si="82"/>
        <v>0.28278000000000003</v>
      </c>
      <c r="Q255" s="19">
        <f t="shared" si="92"/>
        <v>5</v>
      </c>
      <c r="R255" s="13">
        <f t="shared" si="83"/>
        <v>0</v>
      </c>
      <c r="S255" s="19">
        <f t="shared" si="107"/>
        <v>-14144.28278</v>
      </c>
      <c r="T255" s="13">
        <f t="shared" si="108"/>
        <v>-15.715869755555556</v>
      </c>
      <c r="U255" s="13">
        <f>IF(ISNA(VLOOKUP(LOWER(F255)&amp;H255,Prices!A:C,3,0)),0,VLOOKUP(LOWER(F255)&amp;H255,Prices!A:C,3,0))</f>
        <v>15.26</v>
      </c>
      <c r="V255" s="13">
        <f>IF(ISNA(VLOOKUP(LOWER(F255)&amp;H255,Prices!A:C,2,0)),0,VLOOKUP(LOWER(F255)&amp;H255,Prices!A:C,2,0))</f>
        <v>15.05</v>
      </c>
      <c r="W255" s="19">
        <f t="shared" si="109"/>
        <v>-599.28277999999932</v>
      </c>
      <c r="X255" s="13">
        <f t="shared" si="110"/>
        <v>-188.99999999999918</v>
      </c>
      <c r="Y255" s="43">
        <f t="shared" si="85"/>
        <v>-4.2385089468844991E-2</v>
      </c>
      <c r="Z255" s="49"/>
      <c r="AA255" s="24"/>
    </row>
    <row r="256" spans="1:27" x14ac:dyDescent="0.15">
      <c r="A256" s="12">
        <v>42705</v>
      </c>
      <c r="B256" s="60">
        <v>0.62494212962962969</v>
      </c>
      <c r="C256" s="13" t="s">
        <v>1128</v>
      </c>
      <c r="D256" s="13" t="s">
        <v>1129</v>
      </c>
      <c r="E256" s="13" t="s">
        <v>1130</v>
      </c>
      <c r="F256" s="13" t="str">
        <f t="shared" si="81"/>
        <v>SH</v>
      </c>
      <c r="G256" s="13" t="str">
        <f>VLOOKUP(LOWER(F256)&amp;H256,'Current pricing'!A:B,2,0)</f>
        <v>中国交建</v>
      </c>
      <c r="H256" s="13" t="s">
        <v>1190</v>
      </c>
      <c r="I256" s="13" t="s">
        <v>1206</v>
      </c>
      <c r="J256" s="13" t="s">
        <v>1335</v>
      </c>
      <c r="K256" s="13">
        <v>-2000</v>
      </c>
      <c r="L256" s="13">
        <v>1</v>
      </c>
      <c r="M256" s="13">
        <v>15.86</v>
      </c>
      <c r="N256" s="13">
        <f t="shared" si="105"/>
        <v>-31720</v>
      </c>
      <c r="O256" s="13">
        <f t="shared" si="106"/>
        <v>31720</v>
      </c>
      <c r="P256" s="19">
        <f t="shared" si="82"/>
        <v>0.63440000000000007</v>
      </c>
      <c r="Q256" s="19">
        <f t="shared" si="92"/>
        <v>6.3440000000000003</v>
      </c>
      <c r="R256" s="13">
        <f t="shared" si="83"/>
        <v>31.72</v>
      </c>
      <c r="S256" s="19">
        <f t="shared" si="107"/>
        <v>31681.301599999999</v>
      </c>
      <c r="T256" s="13">
        <f t="shared" si="108"/>
        <v>-15.840650799999999</v>
      </c>
      <c r="U256" s="13">
        <f>IF(ISNA(VLOOKUP(LOWER(F256)&amp;H256,Prices!A:C,3,0)),0,VLOOKUP(LOWER(F256)&amp;H256,Prices!A:C,3,0))</f>
        <v>15.26</v>
      </c>
      <c r="V256" s="13">
        <f>IF(ISNA(VLOOKUP(LOWER(F256)&amp;H256,Prices!A:C,2,0)),0,VLOOKUP(LOWER(F256)&amp;H256,Prices!A:C,2,0))</f>
        <v>15.05</v>
      </c>
      <c r="W256" s="19">
        <f t="shared" si="109"/>
        <v>1581.3015999999961</v>
      </c>
      <c r="X256" s="13">
        <f t="shared" si="110"/>
        <v>419.99999999999818</v>
      </c>
      <c r="Y256" s="43">
        <f t="shared" si="85"/>
        <v>4.985187894073128E-2</v>
      </c>
      <c r="Z256" s="49"/>
      <c r="AA256" s="24"/>
    </row>
    <row r="257" spans="1:27" x14ac:dyDescent="0.15">
      <c r="A257" s="12">
        <v>42706</v>
      </c>
      <c r="B257" s="60">
        <v>0.39922453703703703</v>
      </c>
      <c r="C257" s="13" t="s">
        <v>1128</v>
      </c>
      <c r="D257" s="13" t="s">
        <v>1129</v>
      </c>
      <c r="E257" s="13" t="s">
        <v>1130</v>
      </c>
      <c r="F257" s="13" t="str">
        <f t="shared" si="81"/>
        <v>SH</v>
      </c>
      <c r="G257" s="13" t="str">
        <f>VLOOKUP(LOWER(F257)&amp;H257,'Current pricing'!A:B,2,0)</f>
        <v>大秦铁路</v>
      </c>
      <c r="H257" s="13" t="s">
        <v>1334</v>
      </c>
      <c r="I257" s="13" t="s">
        <v>1207</v>
      </c>
      <c r="J257" s="13" t="s">
        <v>1348</v>
      </c>
      <c r="K257" s="13">
        <v>10000</v>
      </c>
      <c r="L257" s="13">
        <v>1</v>
      </c>
      <c r="M257" s="13">
        <v>7.3</v>
      </c>
      <c r="N257" s="13">
        <f>K257*M257</f>
        <v>73000</v>
      </c>
      <c r="O257" s="13">
        <f>ABS(N257)</f>
        <v>73000</v>
      </c>
      <c r="P257" s="19">
        <f t="shared" si="82"/>
        <v>1.4600000000000002</v>
      </c>
      <c r="Q257" s="19">
        <f t="shared" si="92"/>
        <v>14.600000000000001</v>
      </c>
      <c r="R257" s="13">
        <f t="shared" si="83"/>
        <v>0</v>
      </c>
      <c r="S257" s="19">
        <f>-(N257+P257+Q257+R257)</f>
        <v>-73016.060000000012</v>
      </c>
      <c r="T257" s="13">
        <f>S257/K257</f>
        <v>-7.3016060000000014</v>
      </c>
      <c r="U257" s="13">
        <f>IF(ISNA(VLOOKUP(LOWER(F257)&amp;H257,Prices!A:C,3,0)),0,VLOOKUP(LOWER(F257)&amp;H257,Prices!A:C,3,0))</f>
        <v>8.84</v>
      </c>
      <c r="V257" s="13">
        <f>IF(ISNA(VLOOKUP(LOWER(F257)&amp;H257,Prices!A:C,2,0)),0,VLOOKUP(LOWER(F257)&amp;H257,Prices!A:C,2,0))</f>
        <v>8.83</v>
      </c>
      <c r="W257" s="19">
        <f>IF(I257="B",(V257+T257)*K257,(V257+T257)*K257)</f>
        <v>15283.939999999988</v>
      </c>
      <c r="X257" s="13">
        <f t="shared" si="110"/>
        <v>-99.999999999997868</v>
      </c>
      <c r="Y257" s="43">
        <f t="shared" si="85"/>
        <v>0.20936904109589025</v>
      </c>
      <c r="Z257" s="49"/>
      <c r="AA257" s="24"/>
    </row>
    <row r="258" spans="1:27" x14ac:dyDescent="0.15">
      <c r="A258" s="12">
        <v>42706</v>
      </c>
      <c r="B258" s="60">
        <v>0.41071759259259261</v>
      </c>
      <c r="C258" s="13" t="s">
        <v>1128</v>
      </c>
      <c r="D258" s="13" t="s">
        <v>1129</v>
      </c>
      <c r="E258" s="13" t="s">
        <v>1130</v>
      </c>
      <c r="F258" s="13" t="str">
        <f t="shared" si="81"/>
        <v>SH</v>
      </c>
      <c r="G258" s="13" t="str">
        <f>VLOOKUP(LOWER(F258)&amp;H258,'Current pricing'!A:B,2,0)</f>
        <v>中国交建</v>
      </c>
      <c r="H258" s="13" t="s">
        <v>1190</v>
      </c>
      <c r="I258" s="13" t="s">
        <v>1206</v>
      </c>
      <c r="J258" s="13" t="s">
        <v>1335</v>
      </c>
      <c r="K258" s="13">
        <v>-1600</v>
      </c>
      <c r="L258" s="13">
        <v>1</v>
      </c>
      <c r="M258" s="13">
        <v>15.65</v>
      </c>
      <c r="N258" s="13">
        <f>K258*M258</f>
        <v>-25040</v>
      </c>
      <c r="O258" s="13">
        <f>ABS(N258)</f>
        <v>25040</v>
      </c>
      <c r="P258" s="19">
        <f t="shared" si="82"/>
        <v>0.50080000000000002</v>
      </c>
      <c r="Q258" s="19">
        <f t="shared" si="92"/>
        <v>5.008</v>
      </c>
      <c r="R258" s="13">
        <f t="shared" si="83"/>
        <v>25.04</v>
      </c>
      <c r="S258" s="19">
        <f>-(N258+P258+Q258+R258)</f>
        <v>25009.451199999996</v>
      </c>
      <c r="T258" s="13">
        <f>S258/K258</f>
        <v>-15.630906999999997</v>
      </c>
      <c r="U258" s="13">
        <f>IF(ISNA(VLOOKUP(LOWER(F258)&amp;H258,Prices!A:C,3,0)),0,VLOOKUP(LOWER(F258)&amp;H258,Prices!A:C,3,0))</f>
        <v>15.26</v>
      </c>
      <c r="V258" s="13">
        <f>IF(ISNA(VLOOKUP(LOWER(F258)&amp;H258,Prices!A:C,2,0)),0,VLOOKUP(LOWER(F258)&amp;H258,Prices!A:C,2,0))</f>
        <v>15.05</v>
      </c>
      <c r="W258" s="19">
        <f>IF(I258="B",(V258+T258)*K258,(V258+T258)*K258)</f>
        <v>929.45119999999406</v>
      </c>
      <c r="X258" s="13">
        <f t="shared" si="110"/>
        <v>335.99999999999852</v>
      </c>
      <c r="Y258" s="43">
        <f t="shared" si="85"/>
        <v>3.711865814696462E-2</v>
      </c>
      <c r="Z258" s="49"/>
      <c r="AA258" s="24"/>
    </row>
    <row r="259" spans="1:27" x14ac:dyDescent="0.15">
      <c r="A259" s="12">
        <v>42706</v>
      </c>
      <c r="B259" s="60">
        <v>0.43471064814814814</v>
      </c>
      <c r="C259" s="13" t="s">
        <v>1128</v>
      </c>
      <c r="D259" s="13" t="s">
        <v>1129</v>
      </c>
      <c r="E259" s="13" t="s">
        <v>1130</v>
      </c>
      <c r="F259" s="13" t="str">
        <f t="shared" si="81"/>
        <v>SZ</v>
      </c>
      <c r="G259" s="13" t="str">
        <f>VLOOKUP(LOWER(F259)&amp;H259,'Current pricing'!A:B,2,0)</f>
        <v>东阿阿胶</v>
      </c>
      <c r="H259" s="13" t="s">
        <v>1297</v>
      </c>
      <c r="I259" s="13" t="s">
        <v>1207</v>
      </c>
      <c r="J259" s="13" t="s">
        <v>1348</v>
      </c>
      <c r="K259" s="13">
        <v>5000</v>
      </c>
      <c r="L259" s="13">
        <v>1</v>
      </c>
      <c r="M259" s="38">
        <v>59.046599999999998</v>
      </c>
      <c r="N259" s="13">
        <f>K259*M259</f>
        <v>295233</v>
      </c>
      <c r="O259" s="13">
        <f>ABS(N259)</f>
        <v>295233</v>
      </c>
      <c r="P259" s="19">
        <f t="shared" si="82"/>
        <v>0</v>
      </c>
      <c r="Q259" s="19">
        <f t="shared" si="92"/>
        <v>59.046600000000005</v>
      </c>
      <c r="R259" s="13">
        <f t="shared" si="83"/>
        <v>0</v>
      </c>
      <c r="S259" s="19">
        <f>-(N259+P259+Q259+R259)</f>
        <v>-295292.0466</v>
      </c>
      <c r="T259" s="13">
        <f>S259/K259</f>
        <v>-59.058409320000003</v>
      </c>
      <c r="U259" s="13">
        <f>IF(ISNA(VLOOKUP(LOWER(F259)&amp;H259,Prices!A:C,3,0)),0,VLOOKUP(LOWER(F259)&amp;H259,Prices!A:C,3,0))</f>
        <v>64.900000000000006</v>
      </c>
      <c r="V259" s="13">
        <f>IF(ISNA(VLOOKUP(LOWER(F259)&amp;H259,Prices!A:C,2,0)),0,VLOOKUP(LOWER(F259)&amp;H259,Prices!A:C,2,0))</f>
        <v>66.010000000000005</v>
      </c>
      <c r="W259" s="19">
        <f>IF(I259="B",(V259+T259)*K259,(V259+T259)*K259)</f>
        <v>34757.953400000013</v>
      </c>
      <c r="X259" s="13">
        <f t="shared" si="110"/>
        <v>5549.9999999999973</v>
      </c>
      <c r="Y259" s="43">
        <f t="shared" si="85"/>
        <v>0.11773058364071771</v>
      </c>
      <c r="Z259" s="49" t="s">
        <v>1340</v>
      </c>
      <c r="AA259" s="24"/>
    </row>
    <row r="260" spans="1:27" x14ac:dyDescent="0.15">
      <c r="A260" s="12">
        <v>42709</v>
      </c>
      <c r="B260" s="60">
        <v>0.39663194444444444</v>
      </c>
      <c r="C260" s="13" t="s">
        <v>1128</v>
      </c>
      <c r="D260" s="13" t="s">
        <v>1129</v>
      </c>
      <c r="E260" s="13" t="s">
        <v>1130</v>
      </c>
      <c r="F260" s="13" t="str">
        <f t="shared" si="81"/>
        <v>SH</v>
      </c>
      <c r="G260" s="13" t="str">
        <f>VLOOKUP(LOWER(F260)&amp;H260,'Current pricing'!A:B,2,0)</f>
        <v>伊利股份</v>
      </c>
      <c r="H260" s="13" t="s">
        <v>1302</v>
      </c>
      <c r="I260" s="13" t="s">
        <v>1207</v>
      </c>
      <c r="J260" s="13" t="s">
        <v>1348</v>
      </c>
      <c r="K260" s="13">
        <v>3000</v>
      </c>
      <c r="L260" s="13">
        <v>1</v>
      </c>
      <c r="M260" s="13">
        <v>18.287666600000001</v>
      </c>
      <c r="N260" s="13">
        <f t="shared" ref="N260:N272" si="111">K260*M260</f>
        <v>54862.999800000005</v>
      </c>
      <c r="O260" s="13">
        <f t="shared" ref="O260:O272" si="112">ABS(N260)</f>
        <v>54862.999800000005</v>
      </c>
      <c r="P260" s="19">
        <f t="shared" si="82"/>
        <v>1.0972599960000002</v>
      </c>
      <c r="Q260" s="19">
        <f t="shared" si="92"/>
        <v>10.972599960000002</v>
      </c>
      <c r="R260" s="13">
        <f t="shared" si="83"/>
        <v>0</v>
      </c>
      <c r="S260" s="19">
        <f t="shared" ref="S260:S272" si="113">-(N260+P260+Q260+R260)</f>
        <v>-54875.069659956003</v>
      </c>
      <c r="T260" s="13">
        <f t="shared" ref="T260:T272" si="114">S260/K260</f>
        <v>-18.291689886652001</v>
      </c>
      <c r="U260" s="13">
        <f>IF(ISNA(VLOOKUP(LOWER(F260)&amp;H260,Prices!A:C,3,0)),0,VLOOKUP(LOWER(F260)&amp;H260,Prices!A:C,3,0))</f>
        <v>29.4</v>
      </c>
      <c r="V260" s="13">
        <f>IF(ISNA(VLOOKUP(LOWER(F260)&amp;H260,Prices!A:C,2,0)),0,VLOOKUP(LOWER(F260)&amp;H260,Prices!A:C,2,0))</f>
        <v>30.68</v>
      </c>
      <c r="W260" s="19">
        <f t="shared" ref="W260:W271" si="115">IF(I260="B",(V260+T260)*K260,(V260+T260)*K260)</f>
        <v>37164.930340043997</v>
      </c>
      <c r="X260" s="13">
        <f t="shared" ref="X260:X272" si="116">K260*(V260-U260)</f>
        <v>3840.0000000000036</v>
      </c>
      <c r="Y260" s="43">
        <f t="shared" si="85"/>
        <v>0.67741338380195526</v>
      </c>
      <c r="Z260" s="49" t="s">
        <v>1341</v>
      </c>
      <c r="AA260" s="24"/>
    </row>
    <row r="261" spans="1:27" x14ac:dyDescent="0.15">
      <c r="A261" s="12">
        <v>42709</v>
      </c>
      <c r="B261" s="60">
        <v>0.39810185185185182</v>
      </c>
      <c r="C261" s="13" t="s">
        <v>1128</v>
      </c>
      <c r="D261" s="13" t="s">
        <v>1129</v>
      </c>
      <c r="E261" s="13" t="s">
        <v>1130</v>
      </c>
      <c r="F261" s="13" t="str">
        <f t="shared" ref="F261:F324" si="117">IF(OR(LEFT(H261,1)="6",H261="510050"),"SH","SZ")</f>
        <v>SZ</v>
      </c>
      <c r="G261" s="13" t="str">
        <f>VLOOKUP(LOWER(F261)&amp;H261,'Current pricing'!A:B,2,0)</f>
        <v>东方财富</v>
      </c>
      <c r="H261" s="13" t="s">
        <v>1336</v>
      </c>
      <c r="I261" s="13" t="s">
        <v>1207</v>
      </c>
      <c r="J261" s="13" t="s">
        <v>1348</v>
      </c>
      <c r="K261" s="13">
        <v>2000</v>
      </c>
      <c r="L261" s="13">
        <v>1</v>
      </c>
      <c r="M261" s="13">
        <v>20.82</v>
      </c>
      <c r="N261" s="13">
        <f t="shared" si="111"/>
        <v>41640</v>
      </c>
      <c r="O261" s="13">
        <f t="shared" si="112"/>
        <v>41640</v>
      </c>
      <c r="P261" s="19">
        <f t="shared" ref="P261:P324" si="118">IF(H261="510050",0,IF(F261="SZ",0,ABS(N261*0.2%%)))</f>
        <v>0</v>
      </c>
      <c r="Q261" s="19">
        <f t="shared" si="92"/>
        <v>8.3280000000000012</v>
      </c>
      <c r="R261" s="13">
        <f t="shared" ref="R261:R324" si="119">IF(H261="510050",0,ROUND(IF(OR(I261="B",I261="D"),0,ABS(N261*0.001)),2))</f>
        <v>0</v>
      </c>
      <c r="S261" s="19">
        <f t="shared" si="113"/>
        <v>-41648.328000000001</v>
      </c>
      <c r="T261" s="13">
        <f t="shared" si="114"/>
        <v>-20.824164</v>
      </c>
      <c r="U261" s="13">
        <f>IF(ISNA(VLOOKUP(LOWER(F261)&amp;H261,Prices!A:C,3,0)),0,VLOOKUP(LOWER(F261)&amp;H261,Prices!A:C,3,0))</f>
        <v>12.35</v>
      </c>
      <c r="V261" s="13">
        <f>IF(ISNA(VLOOKUP(LOWER(F261)&amp;H261,Prices!A:C,2,0)),0,VLOOKUP(LOWER(F261)&amp;H261,Prices!A:C,2,0))</f>
        <v>12.4</v>
      </c>
      <c r="W261" s="19">
        <f>IF(I261="B",(V261+T261)*K261,(V261+T261)*K261)</f>
        <v>-16848.327999999998</v>
      </c>
      <c r="X261" s="13">
        <f t="shared" si="116"/>
        <v>100.00000000000142</v>
      </c>
      <c r="Y261" s="43">
        <f t="shared" ref="Y261:Y324" si="120">W261/O261</f>
        <v>-0.40461882804995192</v>
      </c>
      <c r="Z261" s="49"/>
      <c r="AA261" s="24"/>
    </row>
    <row r="262" spans="1:27" x14ac:dyDescent="0.15">
      <c r="A262" s="12">
        <v>42709</v>
      </c>
      <c r="B262" s="60">
        <v>0.3989583333333333</v>
      </c>
      <c r="C262" s="13" t="s">
        <v>1128</v>
      </c>
      <c r="D262" s="13" t="s">
        <v>1129</v>
      </c>
      <c r="E262" s="13" t="s">
        <v>1130</v>
      </c>
      <c r="F262" s="13" t="str">
        <f t="shared" si="117"/>
        <v>SH</v>
      </c>
      <c r="G262" s="13" t="str">
        <f>VLOOKUP(LOWER(F262)&amp;H262,'Current pricing'!A:B,2,0)</f>
        <v>大秦铁路</v>
      </c>
      <c r="H262" s="13" t="s">
        <v>1334</v>
      </c>
      <c r="I262" s="13" t="s">
        <v>1207</v>
      </c>
      <c r="J262" s="13" t="s">
        <v>1348</v>
      </c>
      <c r="K262" s="13">
        <v>5000</v>
      </c>
      <c r="L262" s="13">
        <v>1</v>
      </c>
      <c r="M262" s="13">
        <v>7.25</v>
      </c>
      <c r="N262" s="13">
        <f t="shared" si="111"/>
        <v>36250</v>
      </c>
      <c r="O262" s="13">
        <f t="shared" si="112"/>
        <v>36250</v>
      </c>
      <c r="P262" s="19">
        <f t="shared" si="118"/>
        <v>0.72500000000000009</v>
      </c>
      <c r="Q262" s="19">
        <f t="shared" si="92"/>
        <v>7.25</v>
      </c>
      <c r="R262" s="13">
        <f t="shared" si="119"/>
        <v>0</v>
      </c>
      <c r="S262" s="19">
        <f t="shared" si="113"/>
        <v>-36257.974999999999</v>
      </c>
      <c r="T262" s="13">
        <f t="shared" si="114"/>
        <v>-7.251595</v>
      </c>
      <c r="U262" s="13">
        <f>IF(ISNA(VLOOKUP(LOWER(F262)&amp;H262,Prices!A:C,3,0)),0,VLOOKUP(LOWER(F262)&amp;H262,Prices!A:C,3,0))</f>
        <v>8.84</v>
      </c>
      <c r="V262" s="13">
        <f>IF(ISNA(VLOOKUP(LOWER(F262)&amp;H262,Prices!A:C,2,0)),0,VLOOKUP(LOWER(F262)&amp;H262,Prices!A:C,2,0))</f>
        <v>8.83</v>
      </c>
      <c r="W262" s="19">
        <f>IF(I262="B",(V262+T262)*K262,(V262+T262)*K262)</f>
        <v>7892.0250000000005</v>
      </c>
      <c r="X262" s="13">
        <f t="shared" si="116"/>
        <v>-49.999999999998934</v>
      </c>
      <c r="Y262" s="43">
        <f t="shared" si="120"/>
        <v>0.21771103448275864</v>
      </c>
      <c r="Z262" s="49"/>
      <c r="AA262" s="24">
        <v>7708.11</v>
      </c>
    </row>
    <row r="263" spans="1:27" x14ac:dyDescent="0.15">
      <c r="A263" s="12">
        <v>42709</v>
      </c>
      <c r="B263" s="60">
        <v>0.39993055555555551</v>
      </c>
      <c r="C263" s="13" t="s">
        <v>1128</v>
      </c>
      <c r="D263" s="13" t="s">
        <v>1129</v>
      </c>
      <c r="E263" s="13" t="s">
        <v>1130</v>
      </c>
      <c r="F263" s="13" t="str">
        <f t="shared" si="117"/>
        <v>SZ</v>
      </c>
      <c r="G263" s="13" t="str">
        <f>VLOOKUP(LOWER(F263)&amp;H263,'Current pricing'!A:B,2,0)</f>
        <v>东方财富</v>
      </c>
      <c r="H263" s="13" t="s">
        <v>1336</v>
      </c>
      <c r="I263" s="13" t="s">
        <v>1207</v>
      </c>
      <c r="J263" s="13" t="s">
        <v>1348</v>
      </c>
      <c r="K263" s="13">
        <v>3000</v>
      </c>
      <c r="L263" s="13">
        <v>1</v>
      </c>
      <c r="M263" s="13">
        <v>20.94</v>
      </c>
      <c r="N263" s="13">
        <f t="shared" si="111"/>
        <v>62820.000000000007</v>
      </c>
      <c r="O263" s="13">
        <f t="shared" si="112"/>
        <v>62820.000000000007</v>
      </c>
      <c r="P263" s="19">
        <f t="shared" si="118"/>
        <v>0</v>
      </c>
      <c r="Q263" s="19">
        <f t="shared" si="92"/>
        <v>12.564000000000002</v>
      </c>
      <c r="R263" s="13">
        <f t="shared" si="119"/>
        <v>0</v>
      </c>
      <c r="S263" s="19">
        <f t="shared" si="113"/>
        <v>-62832.564000000006</v>
      </c>
      <c r="T263" s="13">
        <f t="shared" si="114"/>
        <v>-20.944188</v>
      </c>
      <c r="U263" s="13">
        <f>IF(ISNA(VLOOKUP(LOWER(F263)&amp;H263,Prices!A:C,3,0)),0,VLOOKUP(LOWER(F263)&amp;H263,Prices!A:C,3,0))</f>
        <v>12.35</v>
      </c>
      <c r="V263" s="13">
        <f>IF(ISNA(VLOOKUP(LOWER(F263)&amp;H263,Prices!A:C,2,0)),0,VLOOKUP(LOWER(F263)&amp;H263,Prices!A:C,2,0))</f>
        <v>12.4</v>
      </c>
      <c r="W263" s="19">
        <f t="shared" si="115"/>
        <v>-25632.564000000002</v>
      </c>
      <c r="X263" s="13">
        <f t="shared" si="116"/>
        <v>150.00000000000213</v>
      </c>
      <c r="Y263" s="43">
        <f t="shared" si="120"/>
        <v>-0.40803190066857686</v>
      </c>
      <c r="Z263" s="49"/>
      <c r="AA263" s="24">
        <v>8000</v>
      </c>
    </row>
    <row r="264" spans="1:27" x14ac:dyDescent="0.15">
      <c r="A264" s="12">
        <v>42709</v>
      </c>
      <c r="B264" s="60">
        <v>0.4010185185185185</v>
      </c>
      <c r="C264" s="13" t="s">
        <v>1128</v>
      </c>
      <c r="D264" s="13" t="s">
        <v>1129</v>
      </c>
      <c r="E264" s="13" t="s">
        <v>1130</v>
      </c>
      <c r="F264" s="13" t="str">
        <f t="shared" si="117"/>
        <v>SH</v>
      </c>
      <c r="G264" s="13" t="str">
        <f>VLOOKUP(LOWER(F264)&amp;H264,'Current pricing'!A:B,2,0)</f>
        <v>伊利股份</v>
      </c>
      <c r="H264" s="13" t="s">
        <v>1302</v>
      </c>
      <c r="I264" s="13" t="s">
        <v>1207</v>
      </c>
      <c r="J264" s="13" t="s">
        <v>1348</v>
      </c>
      <c r="K264" s="13">
        <v>3000</v>
      </c>
      <c r="L264" s="13">
        <v>1</v>
      </c>
      <c r="M264" s="13">
        <v>18.309999999999999</v>
      </c>
      <c r="N264" s="13">
        <f t="shared" si="111"/>
        <v>54929.999999999993</v>
      </c>
      <c r="O264" s="13">
        <f t="shared" si="112"/>
        <v>54929.999999999993</v>
      </c>
      <c r="P264" s="19">
        <f t="shared" si="118"/>
        <v>1.0986</v>
      </c>
      <c r="Q264" s="19">
        <f t="shared" si="92"/>
        <v>10.985999999999999</v>
      </c>
      <c r="R264" s="13">
        <f t="shared" si="119"/>
        <v>0</v>
      </c>
      <c r="S264" s="19">
        <f t="shared" si="113"/>
        <v>-54942.084599999987</v>
      </c>
      <c r="T264" s="13">
        <f t="shared" si="114"/>
        <v>-18.314028199999996</v>
      </c>
      <c r="U264" s="13">
        <f>IF(ISNA(VLOOKUP(LOWER(F264)&amp;H264,Prices!A:C,3,0)),0,VLOOKUP(LOWER(F264)&amp;H264,Prices!A:C,3,0))</f>
        <v>29.4</v>
      </c>
      <c r="V264" s="13">
        <f>IF(ISNA(VLOOKUP(LOWER(F264)&amp;H264,Prices!A:C,2,0)),0,VLOOKUP(LOWER(F264)&amp;H264,Prices!A:C,2,0))</f>
        <v>30.68</v>
      </c>
      <c r="W264" s="19">
        <f t="shared" si="115"/>
        <v>37097.915400000013</v>
      </c>
      <c r="X264" s="13">
        <f t="shared" si="116"/>
        <v>3840.0000000000036</v>
      </c>
      <c r="Y264" s="43">
        <f t="shared" si="120"/>
        <v>0.67536711086837831</v>
      </c>
      <c r="Z264" s="49"/>
      <c r="AA264" s="24"/>
    </row>
    <row r="265" spans="1:27" x14ac:dyDescent="0.15">
      <c r="A265" s="12">
        <v>42709</v>
      </c>
      <c r="B265" s="60">
        <v>0.4022337962962963</v>
      </c>
      <c r="C265" s="13" t="s">
        <v>1128</v>
      </c>
      <c r="D265" s="13" t="s">
        <v>1129</v>
      </c>
      <c r="E265" s="13" t="s">
        <v>1130</v>
      </c>
      <c r="F265" s="13" t="str">
        <f t="shared" si="117"/>
        <v>SZ</v>
      </c>
      <c r="G265" s="13" t="str">
        <f>VLOOKUP(LOWER(F265)&amp;H265,'Current pricing'!A:B,2,0)</f>
        <v>掌趣科技</v>
      </c>
      <c r="H265" s="13" t="s">
        <v>1337</v>
      </c>
      <c r="I265" s="13" t="s">
        <v>1207</v>
      </c>
      <c r="J265" s="13" t="s">
        <v>1348</v>
      </c>
      <c r="K265" s="13">
        <v>3000</v>
      </c>
      <c r="L265" s="13">
        <v>1</v>
      </c>
      <c r="M265" s="13">
        <v>10.68</v>
      </c>
      <c r="N265" s="13">
        <f t="shared" si="111"/>
        <v>32040</v>
      </c>
      <c r="O265" s="13">
        <f t="shared" si="112"/>
        <v>32040</v>
      </c>
      <c r="P265" s="19">
        <f t="shared" si="118"/>
        <v>0</v>
      </c>
      <c r="Q265" s="19">
        <f t="shared" si="92"/>
        <v>6.4080000000000004</v>
      </c>
      <c r="R265" s="13">
        <f t="shared" si="119"/>
        <v>0</v>
      </c>
      <c r="S265" s="19">
        <f t="shared" si="113"/>
        <v>-32046.407999999999</v>
      </c>
      <c r="T265" s="13">
        <f t="shared" si="114"/>
        <v>-10.682136</v>
      </c>
      <c r="U265" s="13">
        <f>IF(ISNA(VLOOKUP(LOWER(F265)&amp;H265,Prices!A:C,3,0)),0,VLOOKUP(LOWER(F265)&amp;H265,Prices!A:C,3,0))</f>
        <v>6.66</v>
      </c>
      <c r="V265" s="13">
        <f>IF(ISNA(VLOOKUP(LOWER(F265)&amp;H265,Prices!A:C,2,0)),0,VLOOKUP(LOWER(F265)&amp;H265,Prices!A:C,2,0))</f>
        <v>6.66</v>
      </c>
      <c r="W265" s="19">
        <f t="shared" si="115"/>
        <v>-12066.407999999999</v>
      </c>
      <c r="X265" s="13">
        <f t="shared" si="116"/>
        <v>0</v>
      </c>
      <c r="Y265" s="43">
        <f t="shared" si="120"/>
        <v>-0.37660449438202248</v>
      </c>
      <c r="Z265" s="49"/>
      <c r="AA265" s="24"/>
    </row>
    <row r="266" spans="1:27" x14ac:dyDescent="0.15">
      <c r="A266" s="12">
        <v>42709</v>
      </c>
      <c r="B266" s="60">
        <v>0.4145949074074074</v>
      </c>
      <c r="C266" s="13" t="s">
        <v>1128</v>
      </c>
      <c r="D266" s="13" t="s">
        <v>1129</v>
      </c>
      <c r="E266" s="13" t="s">
        <v>1130</v>
      </c>
      <c r="F266" s="13" t="str">
        <f t="shared" si="117"/>
        <v>SZ</v>
      </c>
      <c r="G266" s="13" t="str">
        <f>VLOOKUP(LOWER(F266)&amp;H266,'Current pricing'!A:B,2,0)</f>
        <v>锡业股份</v>
      </c>
      <c r="H266" s="13" t="s">
        <v>1189</v>
      </c>
      <c r="I266" s="13" t="s">
        <v>1207</v>
      </c>
      <c r="J266" s="13" t="s">
        <v>1348</v>
      </c>
      <c r="K266" s="13">
        <v>2000</v>
      </c>
      <c r="L266" s="13">
        <v>1</v>
      </c>
      <c r="M266" s="13">
        <v>14.43</v>
      </c>
      <c r="N266" s="13">
        <f t="shared" si="111"/>
        <v>28860</v>
      </c>
      <c r="O266" s="13">
        <f t="shared" si="112"/>
        <v>28860</v>
      </c>
      <c r="P266" s="19">
        <f t="shared" si="118"/>
        <v>0</v>
      </c>
      <c r="Q266" s="19">
        <f t="shared" si="92"/>
        <v>5.7720000000000002</v>
      </c>
      <c r="R266" s="13">
        <f t="shared" si="119"/>
        <v>0</v>
      </c>
      <c r="S266" s="19">
        <f t="shared" si="113"/>
        <v>-28865.772000000001</v>
      </c>
      <c r="T266" s="13">
        <f t="shared" si="114"/>
        <v>-14.432886</v>
      </c>
      <c r="U266" s="13">
        <f>IF(ISNA(VLOOKUP(LOWER(F266)&amp;H266,Prices!A:C,3,0)),0,VLOOKUP(LOWER(F266)&amp;H266,Prices!A:C,3,0))</f>
        <v>14.17</v>
      </c>
      <c r="V266" s="13">
        <f>IF(ISNA(VLOOKUP(LOWER(F266)&amp;H266,Prices!A:C,2,0)),0,VLOOKUP(LOWER(F266)&amp;H266,Prices!A:C,2,0))</f>
        <v>14.45</v>
      </c>
      <c r="W266" s="19">
        <f t="shared" si="115"/>
        <v>34.227999999998815</v>
      </c>
      <c r="X266" s="13">
        <f t="shared" si="116"/>
        <v>559.99999999999875</v>
      </c>
      <c r="Y266" s="43">
        <f t="shared" si="120"/>
        <v>1.1860013860013449E-3</v>
      </c>
      <c r="Z266" s="49"/>
      <c r="AA266" s="24"/>
    </row>
    <row r="267" spans="1:27" x14ac:dyDescent="0.15">
      <c r="A267" s="12">
        <v>42709</v>
      </c>
      <c r="B267" s="60">
        <v>0.44320601851851849</v>
      </c>
      <c r="C267" s="13" t="s">
        <v>1128</v>
      </c>
      <c r="D267" s="13" t="s">
        <v>1129</v>
      </c>
      <c r="E267" s="13" t="s">
        <v>1130</v>
      </c>
      <c r="F267" s="13" t="str">
        <f t="shared" si="117"/>
        <v>SZ</v>
      </c>
      <c r="G267" s="13" t="str">
        <f>VLOOKUP(LOWER(F267)&amp;H267,'Current pricing'!A:B,2,0)</f>
        <v>广发证券</v>
      </c>
      <c r="H267" s="13" t="s">
        <v>1338</v>
      </c>
      <c r="I267" s="13" t="s">
        <v>1207</v>
      </c>
      <c r="J267" s="13" t="s">
        <v>1348</v>
      </c>
      <c r="K267" s="13">
        <v>2000</v>
      </c>
      <c r="L267" s="13">
        <v>1</v>
      </c>
      <c r="M267" s="13">
        <v>18.54</v>
      </c>
      <c r="N267" s="13">
        <f t="shared" si="111"/>
        <v>37080</v>
      </c>
      <c r="O267" s="13">
        <f t="shared" si="112"/>
        <v>37080</v>
      </c>
      <c r="P267" s="19">
        <f t="shared" si="118"/>
        <v>0</v>
      </c>
      <c r="Q267" s="19">
        <f t="shared" si="92"/>
        <v>7.4160000000000004</v>
      </c>
      <c r="R267" s="13">
        <f t="shared" si="119"/>
        <v>0</v>
      </c>
      <c r="S267" s="19">
        <f t="shared" si="113"/>
        <v>-37087.415999999997</v>
      </c>
      <c r="T267" s="13">
        <f t="shared" si="114"/>
        <v>-18.543707999999999</v>
      </c>
      <c r="U267" s="13">
        <f>IF(ISNA(VLOOKUP(LOWER(F267)&amp;H267,Prices!A:C,3,0)),0,VLOOKUP(LOWER(F267)&amp;H267,Prices!A:C,3,0))</f>
        <v>17.62</v>
      </c>
      <c r="V267" s="13">
        <f>IF(ISNA(VLOOKUP(LOWER(F267)&amp;H267,Prices!A:C,2,0)),0,VLOOKUP(LOWER(F267)&amp;H267,Prices!A:C,2,0))</f>
        <v>17.489999999999998</v>
      </c>
      <c r="W267" s="19">
        <f t="shared" si="115"/>
        <v>-2107.4160000000006</v>
      </c>
      <c r="X267" s="13">
        <f t="shared" si="116"/>
        <v>-260.00000000000512</v>
      </c>
      <c r="Y267" s="43">
        <f t="shared" si="120"/>
        <v>-5.6834304207119761E-2</v>
      </c>
      <c r="Z267" s="49"/>
      <c r="AA267" s="24"/>
    </row>
    <row r="268" spans="1:27" x14ac:dyDescent="0.15">
      <c r="A268" s="12">
        <v>42709</v>
      </c>
      <c r="B268" s="60">
        <v>0.54843750000000002</v>
      </c>
      <c r="C268" s="13" t="s">
        <v>1128</v>
      </c>
      <c r="D268" s="13" t="s">
        <v>1129</v>
      </c>
      <c r="E268" s="13" t="s">
        <v>1130</v>
      </c>
      <c r="F268" s="13" t="str">
        <f t="shared" si="117"/>
        <v>SZ</v>
      </c>
      <c r="G268" s="13" t="str">
        <f>VLOOKUP(LOWER(F268)&amp;H268,'Current pricing'!A:B,2,0)</f>
        <v>美的集团</v>
      </c>
      <c r="H268" s="13" t="s">
        <v>1203</v>
      </c>
      <c r="I268" s="13" t="s">
        <v>1207</v>
      </c>
      <c r="J268" s="13" t="s">
        <v>1348</v>
      </c>
      <c r="K268" s="13">
        <v>2000</v>
      </c>
      <c r="L268" s="13">
        <v>1</v>
      </c>
      <c r="M268" s="13">
        <v>28.41</v>
      </c>
      <c r="N268" s="13">
        <f t="shared" si="111"/>
        <v>56820</v>
      </c>
      <c r="O268" s="13">
        <f t="shared" si="112"/>
        <v>56820</v>
      </c>
      <c r="P268" s="19">
        <f t="shared" si="118"/>
        <v>0</v>
      </c>
      <c r="Q268" s="19">
        <f t="shared" si="92"/>
        <v>11.364000000000001</v>
      </c>
      <c r="R268" s="13">
        <f t="shared" si="119"/>
        <v>0</v>
      </c>
      <c r="S268" s="19">
        <f t="shared" si="113"/>
        <v>-56831.364000000001</v>
      </c>
      <c r="T268" s="13">
        <f t="shared" si="114"/>
        <v>-28.415682</v>
      </c>
      <c r="U268" s="13">
        <f>IF(ISNA(VLOOKUP(LOWER(F268)&amp;H268,Prices!A:C,3,0)),0,VLOOKUP(LOWER(F268)&amp;H268,Prices!A:C,3,0))</f>
        <v>50.65</v>
      </c>
      <c r="V268" s="13">
        <f>IF(ISNA(VLOOKUP(LOWER(F268)&amp;H268,Prices!A:C,2,0)),0,VLOOKUP(LOWER(F268)&amp;H268,Prices!A:C,2,0))</f>
        <v>52.69</v>
      </c>
      <c r="W268" s="19">
        <f t="shared" si="115"/>
        <v>48548.635999999991</v>
      </c>
      <c r="X268" s="13">
        <f t="shared" si="116"/>
        <v>4079.9999999999982</v>
      </c>
      <c r="Y268" s="43">
        <f t="shared" si="120"/>
        <v>0.85442865188313954</v>
      </c>
      <c r="Z268" s="49"/>
      <c r="AA268" s="24"/>
    </row>
    <row r="269" spans="1:27" x14ac:dyDescent="0.15">
      <c r="A269" s="12">
        <v>42709</v>
      </c>
      <c r="B269" s="60">
        <v>0.55027777777777775</v>
      </c>
      <c r="C269" s="13" t="s">
        <v>1128</v>
      </c>
      <c r="D269" s="13" t="s">
        <v>1129</v>
      </c>
      <c r="E269" s="13" t="s">
        <v>1130</v>
      </c>
      <c r="F269" s="13" t="str">
        <f t="shared" si="117"/>
        <v>SZ</v>
      </c>
      <c r="G269" s="13" t="str">
        <f>VLOOKUP(LOWER(F269)&amp;H269,'Current pricing'!A:B,2,0)</f>
        <v>东方财富</v>
      </c>
      <c r="H269" s="13" t="s">
        <v>1336</v>
      </c>
      <c r="I269" s="13" t="s">
        <v>1207</v>
      </c>
      <c r="J269" s="13" t="s">
        <v>1348</v>
      </c>
      <c r="K269" s="13">
        <v>1000</v>
      </c>
      <c r="L269" s="13">
        <v>1</v>
      </c>
      <c r="M269" s="13">
        <v>20.67</v>
      </c>
      <c r="N269" s="13">
        <f t="shared" si="111"/>
        <v>20670</v>
      </c>
      <c r="O269" s="13">
        <f t="shared" si="112"/>
        <v>20670</v>
      </c>
      <c r="P269" s="19">
        <f t="shared" si="118"/>
        <v>0</v>
      </c>
      <c r="Q269" s="19">
        <f t="shared" ref="Q269:Q332" si="121">IF(I269&lt;&gt;"D",IF(C269="Stock",MAX(ABS(N269*0.0002),5),MAX(ABS(N269*0.0003),5)),0)</f>
        <v>5</v>
      </c>
      <c r="R269" s="13">
        <f t="shared" si="119"/>
        <v>0</v>
      </c>
      <c r="S269" s="19">
        <f t="shared" si="113"/>
        <v>-20675</v>
      </c>
      <c r="T269" s="13">
        <f t="shared" si="114"/>
        <v>-20.675000000000001</v>
      </c>
      <c r="U269" s="13">
        <f>IF(ISNA(VLOOKUP(LOWER(F269)&amp;H269,Prices!A:C,3,0)),0,VLOOKUP(LOWER(F269)&amp;H269,Prices!A:C,3,0))</f>
        <v>12.35</v>
      </c>
      <c r="V269" s="13">
        <f>IF(ISNA(VLOOKUP(LOWER(F269)&amp;H269,Prices!A:C,2,0)),0,VLOOKUP(LOWER(F269)&amp;H269,Prices!A:C,2,0))</f>
        <v>12.4</v>
      </c>
      <c r="W269" s="19">
        <f t="shared" si="115"/>
        <v>-8275</v>
      </c>
      <c r="X269" s="13">
        <f t="shared" si="116"/>
        <v>50.000000000000711</v>
      </c>
      <c r="Y269" s="43">
        <f t="shared" si="120"/>
        <v>-0.40033865505563621</v>
      </c>
      <c r="Z269" s="49"/>
      <c r="AA269" s="24"/>
    </row>
    <row r="270" spans="1:27" x14ac:dyDescent="0.15">
      <c r="A270" s="12">
        <v>42709</v>
      </c>
      <c r="B270" s="60">
        <v>0.55501157407407409</v>
      </c>
      <c r="C270" s="13" t="s">
        <v>1128</v>
      </c>
      <c r="D270" s="13" t="s">
        <v>1129</v>
      </c>
      <c r="E270" s="13" t="s">
        <v>1130</v>
      </c>
      <c r="F270" s="13" t="str">
        <f t="shared" si="117"/>
        <v>SZ</v>
      </c>
      <c r="G270" s="13" t="str">
        <f>VLOOKUP(LOWER(F270)&amp;H270,'Current pricing'!A:B,2,0)</f>
        <v>美的集团</v>
      </c>
      <c r="H270" s="13" t="s">
        <v>1203</v>
      </c>
      <c r="I270" s="13" t="s">
        <v>1207</v>
      </c>
      <c r="J270" s="13" t="s">
        <v>1348</v>
      </c>
      <c r="K270" s="13">
        <v>2000</v>
      </c>
      <c r="L270" s="13">
        <v>1</v>
      </c>
      <c r="M270" s="13">
        <v>28.5</v>
      </c>
      <c r="N270" s="13">
        <f t="shared" si="111"/>
        <v>57000</v>
      </c>
      <c r="O270" s="13">
        <f t="shared" si="112"/>
        <v>57000</v>
      </c>
      <c r="P270" s="19">
        <f t="shared" si="118"/>
        <v>0</v>
      </c>
      <c r="Q270" s="19">
        <f t="shared" si="121"/>
        <v>11.4</v>
      </c>
      <c r="R270" s="13">
        <f t="shared" si="119"/>
        <v>0</v>
      </c>
      <c r="S270" s="19">
        <f t="shared" si="113"/>
        <v>-57011.4</v>
      </c>
      <c r="T270" s="13">
        <f t="shared" si="114"/>
        <v>-28.505700000000001</v>
      </c>
      <c r="U270" s="13">
        <f>IF(ISNA(VLOOKUP(LOWER(F270)&amp;H270,Prices!A:C,3,0)),0,VLOOKUP(LOWER(F270)&amp;H270,Prices!A:C,3,0))</f>
        <v>50.65</v>
      </c>
      <c r="V270" s="13">
        <f>IF(ISNA(VLOOKUP(LOWER(F270)&amp;H270,Prices!A:C,2,0)),0,VLOOKUP(LOWER(F270)&amp;H270,Prices!A:C,2,0))</f>
        <v>52.69</v>
      </c>
      <c r="W270" s="19">
        <f t="shared" si="115"/>
        <v>48368.599999999991</v>
      </c>
      <c r="X270" s="13">
        <f t="shared" si="116"/>
        <v>4079.9999999999982</v>
      </c>
      <c r="Y270" s="43">
        <f t="shared" si="120"/>
        <v>0.8485719298245612</v>
      </c>
      <c r="Z270" s="49"/>
      <c r="AA270" s="24"/>
    </row>
    <row r="271" spans="1:27" x14ac:dyDescent="0.15">
      <c r="A271" s="12">
        <v>42709</v>
      </c>
      <c r="B271" s="60">
        <v>0.5566550925925926</v>
      </c>
      <c r="C271" s="13" t="s">
        <v>1128</v>
      </c>
      <c r="D271" s="13" t="s">
        <v>1129</v>
      </c>
      <c r="E271" s="13" t="s">
        <v>1130</v>
      </c>
      <c r="F271" s="13" t="str">
        <f t="shared" si="117"/>
        <v>SZ</v>
      </c>
      <c r="G271" s="13" t="str">
        <f>VLOOKUP(LOWER(F271)&amp;H271,'Current pricing'!A:B,2,0)</f>
        <v>东方财富</v>
      </c>
      <c r="H271" s="13" t="s">
        <v>1336</v>
      </c>
      <c r="I271" s="13" t="s">
        <v>1207</v>
      </c>
      <c r="J271" s="13" t="s">
        <v>1348</v>
      </c>
      <c r="K271" s="13">
        <v>2000</v>
      </c>
      <c r="L271" s="13">
        <v>1</v>
      </c>
      <c r="M271" s="13">
        <v>20.81</v>
      </c>
      <c r="N271" s="13">
        <f t="shared" si="111"/>
        <v>41620</v>
      </c>
      <c r="O271" s="13">
        <f t="shared" si="112"/>
        <v>41620</v>
      </c>
      <c r="P271" s="19">
        <f t="shared" si="118"/>
        <v>0</v>
      </c>
      <c r="Q271" s="19">
        <f t="shared" si="121"/>
        <v>8.3239999999999998</v>
      </c>
      <c r="R271" s="13">
        <f t="shared" si="119"/>
        <v>0</v>
      </c>
      <c r="S271" s="19">
        <f t="shared" si="113"/>
        <v>-41628.324000000001</v>
      </c>
      <c r="T271" s="13">
        <f t="shared" si="114"/>
        <v>-20.814162</v>
      </c>
      <c r="U271" s="13">
        <f>IF(ISNA(VLOOKUP(LOWER(F271)&amp;H271,Prices!A:C,3,0)),0,VLOOKUP(LOWER(F271)&amp;H271,Prices!A:C,3,0))</f>
        <v>12.35</v>
      </c>
      <c r="V271" s="13">
        <f>IF(ISNA(VLOOKUP(LOWER(F271)&amp;H271,Prices!A:C,2,0)),0,VLOOKUP(LOWER(F271)&amp;H271,Prices!A:C,2,0))</f>
        <v>12.4</v>
      </c>
      <c r="W271" s="19">
        <f t="shared" si="115"/>
        <v>-16828.323999999997</v>
      </c>
      <c r="X271" s="13">
        <f t="shared" si="116"/>
        <v>100.00000000000142</v>
      </c>
      <c r="Y271" s="43">
        <f t="shared" si="120"/>
        <v>-0.40433262854396917</v>
      </c>
      <c r="Z271" s="49"/>
      <c r="AA271" s="24"/>
    </row>
    <row r="272" spans="1:27" x14ac:dyDescent="0.15">
      <c r="A272" s="12">
        <v>42709</v>
      </c>
      <c r="B272" s="60">
        <v>0.58657407407407403</v>
      </c>
      <c r="C272" s="13" t="s">
        <v>1128</v>
      </c>
      <c r="D272" s="13" t="s">
        <v>1129</v>
      </c>
      <c r="E272" s="13" t="s">
        <v>1130</v>
      </c>
      <c r="F272" s="13" t="str">
        <f t="shared" si="117"/>
        <v>SZ</v>
      </c>
      <c r="G272" s="13" t="str">
        <f>VLOOKUP(LOWER(F272)&amp;H272,'Current pricing'!A:B,2,0)</f>
        <v>苏宁云商</v>
      </c>
      <c r="H272" s="13" t="s">
        <v>1339</v>
      </c>
      <c r="I272" s="13" t="s">
        <v>1207</v>
      </c>
      <c r="J272" s="13" t="s">
        <v>1348</v>
      </c>
      <c r="K272" s="13">
        <v>5600</v>
      </c>
      <c r="L272" s="13">
        <v>1</v>
      </c>
      <c r="M272" s="13">
        <v>11.67</v>
      </c>
      <c r="N272" s="13">
        <f t="shared" si="111"/>
        <v>65352</v>
      </c>
      <c r="O272" s="13">
        <f t="shared" si="112"/>
        <v>65352</v>
      </c>
      <c r="P272" s="19">
        <f t="shared" si="118"/>
        <v>0</v>
      </c>
      <c r="Q272" s="19">
        <f t="shared" si="121"/>
        <v>13.070400000000001</v>
      </c>
      <c r="R272" s="13">
        <f t="shared" si="119"/>
        <v>0</v>
      </c>
      <c r="S272" s="19">
        <f t="shared" si="113"/>
        <v>-65365.070399999997</v>
      </c>
      <c r="T272" s="13">
        <f t="shared" si="114"/>
        <v>-11.672333999999999</v>
      </c>
      <c r="U272" s="13">
        <f>IF(ISNA(VLOOKUP(LOWER(F272)&amp;H272,Prices!A:C,3,0)),0,VLOOKUP(LOWER(F272)&amp;H272,Prices!A:C,3,0))</f>
        <v>13.86</v>
      </c>
      <c r="V272" s="13">
        <f>IF(ISNA(VLOOKUP(LOWER(F272)&amp;H272,Prices!A:C,2,0)),0,VLOOKUP(LOWER(F272)&amp;H272,Prices!A:C,2,0))</f>
        <v>14.43</v>
      </c>
      <c r="W272" s="19">
        <f>IF(I272="B",(V272+T272)*K272,(V272+T272)*K272)</f>
        <v>15442.929600000003</v>
      </c>
      <c r="X272" s="13">
        <f t="shared" si="116"/>
        <v>3192.0000000000018</v>
      </c>
      <c r="Y272" s="43">
        <f t="shared" si="120"/>
        <v>0.23630385604113116</v>
      </c>
      <c r="Z272" s="49"/>
      <c r="AA272" s="24"/>
    </row>
    <row r="273" spans="1:27" x14ac:dyDescent="0.15">
      <c r="A273" s="12">
        <v>42710</v>
      </c>
      <c r="B273" s="60">
        <v>0.42253472222222221</v>
      </c>
      <c r="C273" s="13" t="s">
        <v>1128</v>
      </c>
      <c r="D273" s="13" t="s">
        <v>1129</v>
      </c>
      <c r="E273" s="13" t="s">
        <v>1130</v>
      </c>
      <c r="F273" s="13" t="str">
        <f t="shared" si="117"/>
        <v>SZ</v>
      </c>
      <c r="G273" s="13" t="str">
        <f>VLOOKUP(LOWER(F273)&amp;H273,'Current pricing'!A:B,2,0)</f>
        <v>潍柴动力</v>
      </c>
      <c r="H273" s="13" t="s">
        <v>1180</v>
      </c>
      <c r="I273" s="13" t="s">
        <v>1207</v>
      </c>
      <c r="J273" s="13" t="s">
        <v>1348</v>
      </c>
      <c r="K273" s="13">
        <v>4000</v>
      </c>
      <c r="L273" s="13">
        <v>1</v>
      </c>
      <c r="M273" s="13">
        <v>11.18</v>
      </c>
      <c r="N273" s="13">
        <f>K273*M273</f>
        <v>44720</v>
      </c>
      <c r="O273" s="13">
        <f>ABS(N273)</f>
        <v>44720</v>
      </c>
      <c r="P273" s="19">
        <f t="shared" si="118"/>
        <v>0</v>
      </c>
      <c r="Q273" s="19">
        <f t="shared" si="121"/>
        <v>8.9440000000000008</v>
      </c>
      <c r="R273" s="13">
        <f t="shared" si="119"/>
        <v>0</v>
      </c>
      <c r="S273" s="19">
        <f>-(N273+P273+Q273+R273)</f>
        <v>-44728.944000000003</v>
      </c>
      <c r="T273" s="13">
        <f>S273/K273</f>
        <v>-11.182236000000001</v>
      </c>
      <c r="U273" s="13">
        <f>IF(ISNA(VLOOKUP(LOWER(F273)&amp;H273,Prices!A:C,3,0)),0,VLOOKUP(LOWER(F273)&amp;H273,Prices!A:C,3,0))</f>
        <v>8.24</v>
      </c>
      <c r="V273" s="13">
        <f>IF(ISNA(VLOOKUP(LOWER(F273)&amp;H273,Prices!A:C,2,0)),0,VLOOKUP(LOWER(F273)&amp;H273,Prices!A:C,2,0))</f>
        <v>8.8000000000000007</v>
      </c>
      <c r="W273" s="19">
        <f>IF(I273="B",(V273+T273)*K273,(V273+T273)*K273)</f>
        <v>-9528.9440000000031</v>
      </c>
      <c r="X273" s="13">
        <f>K273*(V273-U273)</f>
        <v>2240.0000000000018</v>
      </c>
      <c r="Y273" s="43">
        <f t="shared" si="120"/>
        <v>-0.21308014311270132</v>
      </c>
      <c r="Z273" s="49"/>
      <c r="AA273" s="24"/>
    </row>
    <row r="274" spans="1:27" x14ac:dyDescent="0.15">
      <c r="A274" s="12">
        <v>42710</v>
      </c>
      <c r="B274" s="60">
        <v>0.44178240740740743</v>
      </c>
      <c r="C274" s="13" t="s">
        <v>1128</v>
      </c>
      <c r="D274" s="13" t="s">
        <v>1129</v>
      </c>
      <c r="E274" s="13" t="s">
        <v>1130</v>
      </c>
      <c r="F274" s="13" t="str">
        <f t="shared" si="117"/>
        <v>SZ</v>
      </c>
      <c r="G274" s="13" t="str">
        <f>VLOOKUP(LOWER(F274)&amp;H274,'Current pricing'!A:B,2,0)</f>
        <v>苏宁云商</v>
      </c>
      <c r="H274" s="13" t="s">
        <v>1339</v>
      </c>
      <c r="I274" s="13" t="s">
        <v>1206</v>
      </c>
      <c r="J274" s="13" t="s">
        <v>1348</v>
      </c>
      <c r="K274" s="13">
        <v>-5600</v>
      </c>
      <c r="L274" s="13">
        <v>1</v>
      </c>
      <c r="M274" s="13">
        <v>11.98</v>
      </c>
      <c r="N274" s="13">
        <f>K274*M274</f>
        <v>-67088</v>
      </c>
      <c r="O274" s="13">
        <f>ABS(N274)</f>
        <v>67088</v>
      </c>
      <c r="P274" s="19">
        <f t="shared" si="118"/>
        <v>0</v>
      </c>
      <c r="Q274" s="19">
        <f t="shared" si="121"/>
        <v>13.4176</v>
      </c>
      <c r="R274" s="13">
        <f t="shared" si="119"/>
        <v>67.09</v>
      </c>
      <c r="S274" s="19">
        <f>-(N274+P274+Q274+R274)</f>
        <v>67007.492400000003</v>
      </c>
      <c r="T274" s="13">
        <f>S274/K274</f>
        <v>-11.965623642857143</v>
      </c>
      <c r="U274" s="13">
        <f>IF(ISNA(VLOOKUP(LOWER(F274)&amp;H274,Prices!A:C,3,0)),0,VLOOKUP(LOWER(F274)&amp;H274,Prices!A:C,3,0))</f>
        <v>13.86</v>
      </c>
      <c r="V274" s="13">
        <f>IF(ISNA(VLOOKUP(LOWER(F274)&amp;H274,Prices!A:C,2,0)),0,VLOOKUP(LOWER(F274)&amp;H274,Prices!A:C,2,0))</f>
        <v>14.43</v>
      </c>
      <c r="W274" s="19">
        <f>IF(I274="B",(V274+T274)*K274,(V274+T274)*K274)</f>
        <v>-13800.507600000001</v>
      </c>
      <c r="X274" s="13">
        <f>K274*(V274-U274)</f>
        <v>-3192.0000000000018</v>
      </c>
      <c r="Y274" s="43">
        <f t="shared" si="120"/>
        <v>-0.20570754233245886</v>
      </c>
      <c r="Z274" s="49"/>
      <c r="AA274" s="24"/>
    </row>
    <row r="275" spans="1:27" x14ac:dyDescent="0.15">
      <c r="A275" s="12">
        <v>42711</v>
      </c>
      <c r="B275" s="60">
        <v>0.57954861111111111</v>
      </c>
      <c r="C275" s="13" t="s">
        <v>1128</v>
      </c>
      <c r="D275" s="13" t="s">
        <v>1129</v>
      </c>
      <c r="E275" s="13" t="s">
        <v>1130</v>
      </c>
      <c r="F275" s="13" t="str">
        <f t="shared" si="117"/>
        <v>SH</v>
      </c>
      <c r="G275" s="13" t="str">
        <f>VLOOKUP(LOWER(F275)&amp;H275,'Current pricing'!A:B,2,0)</f>
        <v>中国医药</v>
      </c>
      <c r="H275" s="13" t="s">
        <v>1346</v>
      </c>
      <c r="I275" s="13" t="s">
        <v>1207</v>
      </c>
      <c r="J275" s="13" t="s">
        <v>1355</v>
      </c>
      <c r="K275" s="13">
        <v>1000</v>
      </c>
      <c r="L275" s="13">
        <v>1</v>
      </c>
      <c r="M275" s="13">
        <v>19.04</v>
      </c>
      <c r="N275" s="13">
        <f t="shared" ref="N275:N289" si="122">K275*M275</f>
        <v>19040</v>
      </c>
      <c r="O275" s="13">
        <f t="shared" ref="O275:O289" si="123">ABS(N275)</f>
        <v>19040</v>
      </c>
      <c r="P275" s="19">
        <f t="shared" si="118"/>
        <v>0.38080000000000003</v>
      </c>
      <c r="Q275" s="19">
        <f t="shared" si="121"/>
        <v>5</v>
      </c>
      <c r="R275" s="13">
        <f t="shared" si="119"/>
        <v>0</v>
      </c>
      <c r="S275" s="19">
        <f t="shared" ref="S275:S289" si="124">-(N275+P275+Q275+R275)</f>
        <v>-19045.380799999999</v>
      </c>
      <c r="T275" s="13">
        <f t="shared" ref="T275:T289" si="125">S275/K275</f>
        <v>-19.0453808</v>
      </c>
      <c r="U275" s="13">
        <f>IF(ISNA(VLOOKUP(LOWER(F275)&amp;H275,Prices!A:C,3,0)),0,VLOOKUP(LOWER(F275)&amp;H275,Prices!A:C,3,0))</f>
        <v>25.92</v>
      </c>
      <c r="V275" s="13">
        <f>IF(ISNA(VLOOKUP(LOWER(F275)&amp;H275,Prices!A:C,2,0)),0,VLOOKUP(LOWER(F275)&amp;H275,Prices!A:C,2,0))</f>
        <v>28.42</v>
      </c>
      <c r="W275" s="19">
        <f t="shared" ref="W275:W289" si="126">IF(I275="B",(V275+T275)*K275,(V275+T275)*K275)</f>
        <v>9374.619200000001</v>
      </c>
      <c r="X275" s="13">
        <f t="shared" ref="X275:X289" si="127">K275*(V275-U275)</f>
        <v>2500</v>
      </c>
      <c r="Y275" s="43">
        <f t="shared" si="120"/>
        <v>0.49236445378151267</v>
      </c>
      <c r="Z275" s="49"/>
      <c r="AA275" s="24"/>
    </row>
    <row r="276" spans="1:27" x14ac:dyDescent="0.15">
      <c r="A276" s="12">
        <v>42711</v>
      </c>
      <c r="B276" s="60">
        <v>0.58384259259259264</v>
      </c>
      <c r="C276" s="13" t="s">
        <v>1128</v>
      </c>
      <c r="D276" s="13" t="s">
        <v>1129</v>
      </c>
      <c r="E276" s="13" t="s">
        <v>1130</v>
      </c>
      <c r="F276" s="13" t="str">
        <f t="shared" si="117"/>
        <v>SZ</v>
      </c>
      <c r="G276" s="13" t="str">
        <f>VLOOKUP(LOWER(F276)&amp;H276,'Current pricing'!A:B,2,0)</f>
        <v>华映科技</v>
      </c>
      <c r="H276" s="13" t="s">
        <v>1347</v>
      </c>
      <c r="I276" s="13" t="s">
        <v>1207</v>
      </c>
      <c r="J276" s="13" t="s">
        <v>1355</v>
      </c>
      <c r="K276" s="13">
        <v>1500</v>
      </c>
      <c r="L276" s="13">
        <v>1</v>
      </c>
      <c r="M276" s="13">
        <v>14.65</v>
      </c>
      <c r="N276" s="13">
        <f t="shared" si="122"/>
        <v>21975</v>
      </c>
      <c r="O276" s="13">
        <f t="shared" si="123"/>
        <v>21975</v>
      </c>
      <c r="P276" s="19">
        <f t="shared" si="118"/>
        <v>0</v>
      </c>
      <c r="Q276" s="19">
        <f t="shared" si="121"/>
        <v>5</v>
      </c>
      <c r="R276" s="13">
        <f t="shared" si="119"/>
        <v>0</v>
      </c>
      <c r="S276" s="19">
        <f t="shared" si="124"/>
        <v>-21980</v>
      </c>
      <c r="T276" s="13">
        <f t="shared" si="125"/>
        <v>-14.653333333333334</v>
      </c>
      <c r="U276" s="13">
        <f>IF(ISNA(VLOOKUP(LOWER(F276)&amp;H276,Prices!A:C,3,0)),0,VLOOKUP(LOWER(F276)&amp;H276,Prices!A:C,3,0))</f>
        <v>5.43</v>
      </c>
      <c r="V276" s="13">
        <f>IF(ISNA(VLOOKUP(LOWER(F276)&amp;H276,Prices!A:C,2,0)),0,VLOOKUP(LOWER(F276)&amp;H276,Prices!A:C,2,0))</f>
        <v>5.49</v>
      </c>
      <c r="W276" s="19">
        <f t="shared" si="126"/>
        <v>-13745.000000000002</v>
      </c>
      <c r="X276" s="13">
        <f t="shared" si="127"/>
        <v>90.000000000000739</v>
      </c>
      <c r="Y276" s="43">
        <f t="shared" si="120"/>
        <v>-0.62548350398179753</v>
      </c>
      <c r="Z276" s="49"/>
      <c r="AA276" s="24"/>
    </row>
    <row r="277" spans="1:27" x14ac:dyDescent="0.15">
      <c r="A277" s="12">
        <v>42711</v>
      </c>
      <c r="B277" s="60">
        <v>0.58510416666666665</v>
      </c>
      <c r="C277" s="13" t="s">
        <v>1128</v>
      </c>
      <c r="D277" s="13" t="s">
        <v>1129</v>
      </c>
      <c r="E277" s="13" t="s">
        <v>1130</v>
      </c>
      <c r="F277" s="13" t="str">
        <f t="shared" si="117"/>
        <v>SZ</v>
      </c>
      <c r="G277" s="13" t="str">
        <f>VLOOKUP(LOWER(F277)&amp;H277,'Current pricing'!A:B,2,0)</f>
        <v>锡业股份</v>
      </c>
      <c r="H277" s="13" t="s">
        <v>1189</v>
      </c>
      <c r="I277" s="13" t="s">
        <v>1206</v>
      </c>
      <c r="J277" s="13" t="s">
        <v>1348</v>
      </c>
      <c r="K277" s="13">
        <v>-2000</v>
      </c>
      <c r="L277" s="13">
        <v>1</v>
      </c>
      <c r="M277" s="13">
        <v>14.66</v>
      </c>
      <c r="N277" s="13">
        <f t="shared" si="122"/>
        <v>-29320</v>
      </c>
      <c r="O277" s="13">
        <f t="shared" si="123"/>
        <v>29320</v>
      </c>
      <c r="P277" s="19">
        <f t="shared" si="118"/>
        <v>0</v>
      </c>
      <c r="Q277" s="19">
        <f t="shared" si="121"/>
        <v>5.8639999999999999</v>
      </c>
      <c r="R277" s="13">
        <f t="shared" si="119"/>
        <v>29.32</v>
      </c>
      <c r="S277" s="19">
        <f t="shared" si="124"/>
        <v>29284.815999999999</v>
      </c>
      <c r="T277" s="13">
        <f t="shared" si="125"/>
        <v>-14.642408</v>
      </c>
      <c r="U277" s="13">
        <f>IF(ISNA(VLOOKUP(LOWER(F277)&amp;H277,Prices!A:C,3,0)),0,VLOOKUP(LOWER(F277)&amp;H277,Prices!A:C,3,0))</f>
        <v>14.17</v>
      </c>
      <c r="V277" s="13">
        <f>IF(ISNA(VLOOKUP(LOWER(F277)&amp;H277,Prices!A:C,2,0)),0,VLOOKUP(LOWER(F277)&amp;H277,Prices!A:C,2,0))</f>
        <v>14.45</v>
      </c>
      <c r="W277" s="19">
        <f t="shared" si="126"/>
        <v>384.81600000000071</v>
      </c>
      <c r="X277" s="13">
        <f t="shared" si="127"/>
        <v>-559.99999999999875</v>
      </c>
      <c r="Y277" s="43">
        <f t="shared" si="120"/>
        <v>1.3124693042291975E-2</v>
      </c>
      <c r="Z277" s="49"/>
      <c r="AA277" s="24"/>
    </row>
    <row r="278" spans="1:27" x14ac:dyDescent="0.15">
      <c r="A278" s="12">
        <v>42711</v>
      </c>
      <c r="B278" s="60">
        <v>0.58521990740740748</v>
      </c>
      <c r="C278" s="13" t="s">
        <v>1128</v>
      </c>
      <c r="D278" s="13" t="s">
        <v>1129</v>
      </c>
      <c r="E278" s="13" t="s">
        <v>1130</v>
      </c>
      <c r="F278" s="13" t="str">
        <f t="shared" si="117"/>
        <v>SH</v>
      </c>
      <c r="G278" s="13" t="str">
        <f>VLOOKUP(LOWER(F278)&amp;H278,'Current pricing'!A:B,2,0)</f>
        <v>伊利股份</v>
      </c>
      <c r="H278" s="13" t="s">
        <v>1302</v>
      </c>
      <c r="I278" s="13" t="s">
        <v>1206</v>
      </c>
      <c r="J278" s="13" t="s">
        <v>1348</v>
      </c>
      <c r="K278" s="13">
        <v>-6000</v>
      </c>
      <c r="L278" s="13">
        <v>1</v>
      </c>
      <c r="M278" s="13">
        <v>18.489999999999998</v>
      </c>
      <c r="N278" s="13">
        <f t="shared" si="122"/>
        <v>-110939.99999999999</v>
      </c>
      <c r="O278" s="13">
        <f t="shared" si="123"/>
        <v>110939.99999999999</v>
      </c>
      <c r="P278" s="19">
        <f t="shared" si="118"/>
        <v>2.2187999999999999</v>
      </c>
      <c r="Q278" s="19">
        <f t="shared" si="121"/>
        <v>22.187999999999999</v>
      </c>
      <c r="R278" s="13">
        <f t="shared" si="119"/>
        <v>110.94</v>
      </c>
      <c r="S278" s="19">
        <f t="shared" si="124"/>
        <v>110804.65319999999</v>
      </c>
      <c r="T278" s="13">
        <f t="shared" si="125"/>
        <v>-18.467442199999997</v>
      </c>
      <c r="U278" s="13">
        <f>IF(ISNA(VLOOKUP(LOWER(F278)&amp;H278,Prices!A:C,3,0)),0,VLOOKUP(LOWER(F278)&amp;H278,Prices!A:C,3,0))</f>
        <v>29.4</v>
      </c>
      <c r="V278" s="13">
        <f>IF(ISNA(VLOOKUP(LOWER(F278)&amp;H278,Prices!A:C,2,0)),0,VLOOKUP(LOWER(F278)&amp;H278,Prices!A:C,2,0))</f>
        <v>30.68</v>
      </c>
      <c r="W278" s="19">
        <f t="shared" si="126"/>
        <v>-73275.346800000014</v>
      </c>
      <c r="X278" s="13">
        <f t="shared" si="127"/>
        <v>-7680.0000000000073</v>
      </c>
      <c r="Y278" s="43">
        <f t="shared" si="120"/>
        <v>-0.66049528393726364</v>
      </c>
      <c r="Z278" s="49"/>
      <c r="AA278" s="24"/>
    </row>
    <row r="279" spans="1:27" x14ac:dyDescent="0.15">
      <c r="A279" s="12">
        <v>42711</v>
      </c>
      <c r="B279" s="60">
        <v>0.60119212962962965</v>
      </c>
      <c r="C279" s="13" t="s">
        <v>1128</v>
      </c>
      <c r="D279" s="13" t="s">
        <v>1129</v>
      </c>
      <c r="E279" s="13" t="s">
        <v>1130</v>
      </c>
      <c r="F279" s="13" t="str">
        <f t="shared" si="117"/>
        <v>SZ</v>
      </c>
      <c r="G279" s="13" t="str">
        <f>VLOOKUP(LOWER(F279)&amp;H279,'Current pricing'!A:B,2,0)</f>
        <v>广发证券</v>
      </c>
      <c r="H279" s="13" t="s">
        <v>1338</v>
      </c>
      <c r="I279" s="13" t="s">
        <v>1206</v>
      </c>
      <c r="J279" s="13" t="s">
        <v>1348</v>
      </c>
      <c r="K279" s="13">
        <v>-2000</v>
      </c>
      <c r="L279" s="13">
        <v>1</v>
      </c>
      <c r="M279" s="13">
        <v>18.399999999999999</v>
      </c>
      <c r="N279" s="13">
        <f t="shared" si="122"/>
        <v>-36800</v>
      </c>
      <c r="O279" s="13">
        <f t="shared" si="123"/>
        <v>36800</v>
      </c>
      <c r="P279" s="19">
        <f t="shared" si="118"/>
        <v>0</v>
      </c>
      <c r="Q279" s="19">
        <f t="shared" si="121"/>
        <v>7.36</v>
      </c>
      <c r="R279" s="13">
        <f t="shared" si="119"/>
        <v>36.799999999999997</v>
      </c>
      <c r="S279" s="19">
        <f t="shared" si="124"/>
        <v>36755.839999999997</v>
      </c>
      <c r="T279" s="13">
        <f t="shared" si="125"/>
        <v>-18.37792</v>
      </c>
      <c r="U279" s="13">
        <f>IF(ISNA(VLOOKUP(LOWER(F279)&amp;H279,Prices!A:C,3,0)),0,VLOOKUP(LOWER(F279)&amp;H279,Prices!A:C,3,0))</f>
        <v>17.62</v>
      </c>
      <c r="V279" s="13">
        <f>IF(ISNA(VLOOKUP(LOWER(F279)&amp;H279,Prices!A:C,2,0)),0,VLOOKUP(LOWER(F279)&amp;H279,Prices!A:C,2,0))</f>
        <v>17.489999999999998</v>
      </c>
      <c r="W279" s="19">
        <f t="shared" si="126"/>
        <v>1775.8400000000024</v>
      </c>
      <c r="X279" s="13">
        <f t="shared" si="127"/>
        <v>260.00000000000512</v>
      </c>
      <c r="Y279" s="43">
        <f t="shared" si="120"/>
        <v>4.8256521739130503E-2</v>
      </c>
      <c r="Z279" s="49"/>
      <c r="AA279" s="24"/>
    </row>
    <row r="280" spans="1:27" x14ac:dyDescent="0.15">
      <c r="A280" s="12">
        <v>42711</v>
      </c>
      <c r="B280" s="60">
        <v>0.60129629629629633</v>
      </c>
      <c r="C280" s="13" t="s">
        <v>1128</v>
      </c>
      <c r="D280" s="13" t="s">
        <v>1129</v>
      </c>
      <c r="E280" s="13" t="s">
        <v>1130</v>
      </c>
      <c r="F280" s="13" t="str">
        <f t="shared" si="117"/>
        <v>SH</v>
      </c>
      <c r="G280" s="13" t="str">
        <f>VLOOKUP(LOWER(F280)&amp;H280,'Current pricing'!A:B,2,0)</f>
        <v>大秦铁路</v>
      </c>
      <c r="H280" s="13" t="s">
        <v>1334</v>
      </c>
      <c r="I280" s="13" t="s">
        <v>1206</v>
      </c>
      <c r="J280" s="13" t="s">
        <v>1348</v>
      </c>
      <c r="K280" s="13">
        <v>-15000</v>
      </c>
      <c r="L280" s="13">
        <v>1</v>
      </c>
      <c r="M280" s="13">
        <v>7.2</v>
      </c>
      <c r="N280" s="13">
        <f t="shared" si="122"/>
        <v>-108000</v>
      </c>
      <c r="O280" s="13">
        <f t="shared" si="123"/>
        <v>108000</v>
      </c>
      <c r="P280" s="19">
        <f t="shared" si="118"/>
        <v>2.16</v>
      </c>
      <c r="Q280" s="19">
        <f t="shared" si="121"/>
        <v>21.6</v>
      </c>
      <c r="R280" s="13">
        <f t="shared" si="119"/>
        <v>108</v>
      </c>
      <c r="S280" s="19">
        <f t="shared" si="124"/>
        <v>107868.23999999999</v>
      </c>
      <c r="T280" s="13">
        <f t="shared" si="125"/>
        <v>-7.1912159999999989</v>
      </c>
      <c r="U280" s="13">
        <f>IF(ISNA(VLOOKUP(LOWER(F280)&amp;H280,Prices!A:C,3,0)),0,VLOOKUP(LOWER(F280)&amp;H280,Prices!A:C,3,0))</f>
        <v>8.84</v>
      </c>
      <c r="V280" s="13">
        <f>IF(ISNA(VLOOKUP(LOWER(F280)&amp;H280,Prices!A:C,2,0)),0,VLOOKUP(LOWER(F280)&amp;H280,Prices!A:C,2,0))</f>
        <v>8.83</v>
      </c>
      <c r="W280" s="19">
        <f t="shared" si="126"/>
        <v>-24581.760000000017</v>
      </c>
      <c r="X280" s="13">
        <f t="shared" si="127"/>
        <v>149.99999999999682</v>
      </c>
      <c r="Y280" s="43">
        <f t="shared" si="120"/>
        <v>-0.22760888888888905</v>
      </c>
      <c r="Z280" s="49"/>
      <c r="AA280" s="24"/>
    </row>
    <row r="281" spans="1:27" x14ac:dyDescent="0.15">
      <c r="A281" s="12">
        <v>42711</v>
      </c>
      <c r="B281" s="60">
        <v>0.60143518518518524</v>
      </c>
      <c r="C281" s="13" t="s">
        <v>1128</v>
      </c>
      <c r="D281" s="13" t="s">
        <v>1129</v>
      </c>
      <c r="E281" s="13" t="s">
        <v>1130</v>
      </c>
      <c r="F281" s="13" t="str">
        <f t="shared" si="117"/>
        <v>SZ</v>
      </c>
      <c r="G281" s="13" t="str">
        <f>VLOOKUP(LOWER(F281)&amp;H281,'Current pricing'!A:B,2,0)</f>
        <v>潍柴动力</v>
      </c>
      <c r="H281" s="13" t="s">
        <v>1180</v>
      </c>
      <c r="I281" s="13" t="s">
        <v>1206</v>
      </c>
      <c r="J281" s="13" t="s">
        <v>1348</v>
      </c>
      <c r="K281" s="13">
        <v>-4000</v>
      </c>
      <c r="L281" s="13">
        <v>1</v>
      </c>
      <c r="M281" s="13">
        <v>11.03</v>
      </c>
      <c r="N281" s="13">
        <f t="shared" si="122"/>
        <v>-44120</v>
      </c>
      <c r="O281" s="13">
        <f t="shared" si="123"/>
        <v>44120</v>
      </c>
      <c r="P281" s="19">
        <f t="shared" si="118"/>
        <v>0</v>
      </c>
      <c r="Q281" s="19">
        <f t="shared" si="121"/>
        <v>8.8239999999999998</v>
      </c>
      <c r="R281" s="13">
        <f t="shared" si="119"/>
        <v>44.12</v>
      </c>
      <c r="S281" s="19">
        <f t="shared" si="124"/>
        <v>44067.055999999997</v>
      </c>
      <c r="T281" s="13">
        <f t="shared" si="125"/>
        <v>-11.016763999999998</v>
      </c>
      <c r="U281" s="13">
        <f>IF(ISNA(VLOOKUP(LOWER(F281)&amp;H281,Prices!A:C,3,0)),0,VLOOKUP(LOWER(F281)&amp;H281,Prices!A:C,3,0))</f>
        <v>8.24</v>
      </c>
      <c r="V281" s="13">
        <f>IF(ISNA(VLOOKUP(LOWER(F281)&amp;H281,Prices!A:C,2,0)),0,VLOOKUP(LOWER(F281)&amp;H281,Prices!A:C,2,0))</f>
        <v>8.8000000000000007</v>
      </c>
      <c r="W281" s="19">
        <f t="shared" si="126"/>
        <v>8867.0559999999914</v>
      </c>
      <c r="X281" s="13">
        <f t="shared" si="127"/>
        <v>-2240.0000000000018</v>
      </c>
      <c r="Y281" s="43">
        <f t="shared" si="120"/>
        <v>0.20097588395285565</v>
      </c>
      <c r="Z281" s="49"/>
      <c r="AA281" s="24"/>
    </row>
    <row r="282" spans="1:27" x14ac:dyDescent="0.15">
      <c r="A282" s="12">
        <v>42711</v>
      </c>
      <c r="B282" s="60">
        <v>0.60175925925925922</v>
      </c>
      <c r="C282" s="13" t="s">
        <v>1128</v>
      </c>
      <c r="D282" s="13" t="s">
        <v>1129</v>
      </c>
      <c r="E282" s="13" t="s">
        <v>1130</v>
      </c>
      <c r="F282" s="13" t="str">
        <f t="shared" si="117"/>
        <v>SZ</v>
      </c>
      <c r="G282" s="13" t="str">
        <f>VLOOKUP(LOWER(F282)&amp;H282,'Current pricing'!A:B,2,0)</f>
        <v>东阿阿胶</v>
      </c>
      <c r="H282" s="13" t="s">
        <v>1297</v>
      </c>
      <c r="I282" s="13" t="s">
        <v>1206</v>
      </c>
      <c r="J282" s="13" t="s">
        <v>1348</v>
      </c>
      <c r="K282" s="13">
        <v>-1600</v>
      </c>
      <c r="L282" s="13">
        <v>1</v>
      </c>
      <c r="M282" s="13">
        <v>57.93</v>
      </c>
      <c r="N282" s="13">
        <f t="shared" si="122"/>
        <v>-92688</v>
      </c>
      <c r="O282" s="13">
        <f t="shared" si="123"/>
        <v>92688</v>
      </c>
      <c r="P282" s="19">
        <f t="shared" si="118"/>
        <v>0</v>
      </c>
      <c r="Q282" s="19">
        <f t="shared" si="121"/>
        <v>18.537600000000001</v>
      </c>
      <c r="R282" s="13">
        <f t="shared" si="119"/>
        <v>92.69</v>
      </c>
      <c r="S282" s="19">
        <f t="shared" si="124"/>
        <v>92576.772400000002</v>
      </c>
      <c r="T282" s="13">
        <f t="shared" si="125"/>
        <v>-57.860482750000003</v>
      </c>
      <c r="U282" s="13">
        <f>IF(ISNA(VLOOKUP(LOWER(F282)&amp;H282,Prices!A:C,3,0)),0,VLOOKUP(LOWER(F282)&amp;H282,Prices!A:C,3,0))</f>
        <v>64.900000000000006</v>
      </c>
      <c r="V282" s="13">
        <f>IF(ISNA(VLOOKUP(LOWER(F282)&amp;H282,Prices!A:C,2,0)),0,VLOOKUP(LOWER(F282)&amp;H282,Prices!A:C,2,0))</f>
        <v>66.010000000000005</v>
      </c>
      <c r="W282" s="19">
        <f t="shared" si="126"/>
        <v>-13039.227600000004</v>
      </c>
      <c r="X282" s="13">
        <f t="shared" si="127"/>
        <v>-1775.9999999999991</v>
      </c>
      <c r="Y282" s="43">
        <f t="shared" si="120"/>
        <v>-0.14067870274469191</v>
      </c>
      <c r="Z282" s="49"/>
      <c r="AA282" s="24"/>
    </row>
    <row r="283" spans="1:27" x14ac:dyDescent="0.15">
      <c r="A283" s="12">
        <v>42711</v>
      </c>
      <c r="B283" s="60">
        <v>0.60196759259259258</v>
      </c>
      <c r="C283" s="13" t="s">
        <v>1128</v>
      </c>
      <c r="D283" s="13" t="s">
        <v>1129</v>
      </c>
      <c r="E283" s="13" t="s">
        <v>1130</v>
      </c>
      <c r="F283" s="13" t="str">
        <f t="shared" si="117"/>
        <v>SZ</v>
      </c>
      <c r="G283" s="13" t="str">
        <f>VLOOKUP(LOWER(F283)&amp;H283,'Current pricing'!A:B,2,0)</f>
        <v>东阿阿胶</v>
      </c>
      <c r="H283" s="13" t="s">
        <v>1297</v>
      </c>
      <c r="I283" s="13" t="s">
        <v>1206</v>
      </c>
      <c r="J283" s="13" t="s">
        <v>1348</v>
      </c>
      <c r="K283" s="13">
        <v>-1700</v>
      </c>
      <c r="L283" s="13">
        <v>1</v>
      </c>
      <c r="M283" s="13">
        <v>57.94</v>
      </c>
      <c r="N283" s="13">
        <f t="shared" si="122"/>
        <v>-98498</v>
      </c>
      <c r="O283" s="13">
        <f t="shared" si="123"/>
        <v>98498</v>
      </c>
      <c r="P283" s="19">
        <f t="shared" si="118"/>
        <v>0</v>
      </c>
      <c r="Q283" s="19">
        <f t="shared" si="121"/>
        <v>19.6996</v>
      </c>
      <c r="R283" s="13">
        <f t="shared" si="119"/>
        <v>98.5</v>
      </c>
      <c r="S283" s="19">
        <f t="shared" si="124"/>
        <v>98379.800399999993</v>
      </c>
      <c r="T283" s="13">
        <f t="shared" si="125"/>
        <v>-57.870470823529409</v>
      </c>
      <c r="U283" s="13">
        <f>IF(ISNA(VLOOKUP(LOWER(F283)&amp;H283,Prices!A:C,3,0)),0,VLOOKUP(LOWER(F283)&amp;H283,Prices!A:C,3,0))</f>
        <v>64.900000000000006</v>
      </c>
      <c r="V283" s="13">
        <f>IF(ISNA(VLOOKUP(LOWER(F283)&amp;H283,Prices!A:C,2,0)),0,VLOOKUP(LOWER(F283)&amp;H283,Prices!A:C,2,0))</f>
        <v>66.010000000000005</v>
      </c>
      <c r="W283" s="19">
        <f t="shared" si="126"/>
        <v>-13837.199600000013</v>
      </c>
      <c r="X283" s="13">
        <f t="shared" si="127"/>
        <v>-1886.9999999999991</v>
      </c>
      <c r="Y283" s="43">
        <f t="shared" si="120"/>
        <v>-0.14048203618347593</v>
      </c>
      <c r="Z283" s="49"/>
      <c r="AA283" s="24"/>
    </row>
    <row r="284" spans="1:27" x14ac:dyDescent="0.15">
      <c r="A284" s="12">
        <v>42711</v>
      </c>
      <c r="B284" s="60">
        <v>0.60244212962962962</v>
      </c>
      <c r="C284" s="13" t="s">
        <v>1128</v>
      </c>
      <c r="D284" s="13" t="s">
        <v>1129</v>
      </c>
      <c r="E284" s="13" t="s">
        <v>1130</v>
      </c>
      <c r="F284" s="13" t="str">
        <f t="shared" si="117"/>
        <v>SZ</v>
      </c>
      <c r="G284" s="13" t="str">
        <f>VLOOKUP(LOWER(F284)&amp;H284,'Current pricing'!A:B,2,0)</f>
        <v>东方财富</v>
      </c>
      <c r="H284" s="13" t="s">
        <v>1336</v>
      </c>
      <c r="I284" s="13" t="s">
        <v>1206</v>
      </c>
      <c r="J284" s="13" t="s">
        <v>1348</v>
      </c>
      <c r="K284" s="13">
        <v>-2600</v>
      </c>
      <c r="L284" s="13">
        <v>1</v>
      </c>
      <c r="M284" s="13">
        <v>19.989999999999998</v>
      </c>
      <c r="N284" s="13">
        <f t="shared" si="122"/>
        <v>-51973.999999999993</v>
      </c>
      <c r="O284" s="13">
        <f t="shared" si="123"/>
        <v>51973.999999999993</v>
      </c>
      <c r="P284" s="19">
        <f t="shared" si="118"/>
        <v>0</v>
      </c>
      <c r="Q284" s="19">
        <f t="shared" si="121"/>
        <v>10.394799999999998</v>
      </c>
      <c r="R284" s="13">
        <f t="shared" si="119"/>
        <v>51.97</v>
      </c>
      <c r="S284" s="19">
        <f t="shared" si="124"/>
        <v>51911.63519999999</v>
      </c>
      <c r="T284" s="13">
        <f t="shared" si="125"/>
        <v>-19.966013538461535</v>
      </c>
      <c r="U284" s="13">
        <f>IF(ISNA(VLOOKUP(LOWER(F284)&amp;H284,Prices!A:C,3,0)),0,VLOOKUP(LOWER(F284)&amp;H284,Prices!A:C,3,0))</f>
        <v>12.35</v>
      </c>
      <c r="V284" s="13">
        <f>IF(ISNA(VLOOKUP(LOWER(F284)&amp;H284,Prices!A:C,2,0)),0,VLOOKUP(LOWER(F284)&amp;H284,Prices!A:C,2,0))</f>
        <v>12.4</v>
      </c>
      <c r="W284" s="19">
        <f t="shared" si="126"/>
        <v>19671.63519999999</v>
      </c>
      <c r="X284" s="13">
        <f t="shared" si="127"/>
        <v>-130.00000000000185</v>
      </c>
      <c r="Y284" s="43">
        <f t="shared" si="120"/>
        <v>0.37848992188401881</v>
      </c>
      <c r="Z284" s="49"/>
      <c r="AA284" s="24"/>
    </row>
    <row r="285" spans="1:27" x14ac:dyDescent="0.15">
      <c r="A285" s="12">
        <v>42711</v>
      </c>
      <c r="B285" s="60">
        <v>0.60358796296296291</v>
      </c>
      <c r="C285" s="13" t="s">
        <v>1128</v>
      </c>
      <c r="D285" s="13" t="s">
        <v>1129</v>
      </c>
      <c r="E285" s="13" t="s">
        <v>1130</v>
      </c>
      <c r="F285" s="13" t="str">
        <f t="shared" si="117"/>
        <v>SZ</v>
      </c>
      <c r="G285" s="13" t="str">
        <f>VLOOKUP(LOWER(F285)&amp;H285,'Current pricing'!A:B,2,0)</f>
        <v>东阿阿胶</v>
      </c>
      <c r="H285" s="13" t="s">
        <v>1297</v>
      </c>
      <c r="I285" s="13" t="s">
        <v>1206</v>
      </c>
      <c r="J285" s="13" t="s">
        <v>1348</v>
      </c>
      <c r="K285" s="13">
        <v>-1700</v>
      </c>
      <c r="L285" s="13">
        <v>1</v>
      </c>
      <c r="M285" s="13">
        <v>57.92</v>
      </c>
      <c r="N285" s="13">
        <f t="shared" si="122"/>
        <v>-98464</v>
      </c>
      <c r="O285" s="13">
        <f t="shared" si="123"/>
        <v>98464</v>
      </c>
      <c r="P285" s="19">
        <f t="shared" si="118"/>
        <v>0</v>
      </c>
      <c r="Q285" s="19">
        <f t="shared" si="121"/>
        <v>19.692800000000002</v>
      </c>
      <c r="R285" s="13">
        <f t="shared" si="119"/>
        <v>98.46</v>
      </c>
      <c r="S285" s="19">
        <f t="shared" si="124"/>
        <v>98345.847199999989</v>
      </c>
      <c r="T285" s="13">
        <f t="shared" si="125"/>
        <v>-57.850498352941173</v>
      </c>
      <c r="U285" s="13">
        <f>IF(ISNA(VLOOKUP(LOWER(F285)&amp;H285,Prices!A:C,3,0)),0,VLOOKUP(LOWER(F285)&amp;H285,Prices!A:C,3,0))</f>
        <v>64.900000000000006</v>
      </c>
      <c r="V285" s="13">
        <f>IF(ISNA(VLOOKUP(LOWER(F285)&amp;H285,Prices!A:C,2,0)),0,VLOOKUP(LOWER(F285)&amp;H285,Prices!A:C,2,0))</f>
        <v>66.010000000000005</v>
      </c>
      <c r="W285" s="19">
        <f t="shared" si="126"/>
        <v>-13871.152800000014</v>
      </c>
      <c r="X285" s="13">
        <f t="shared" si="127"/>
        <v>-1886.9999999999991</v>
      </c>
      <c r="Y285" s="43">
        <f t="shared" si="120"/>
        <v>-0.14087537374065662</v>
      </c>
      <c r="Z285" s="49"/>
      <c r="AA285" s="24"/>
    </row>
    <row r="286" spans="1:27" x14ac:dyDescent="0.15">
      <c r="A286" s="12">
        <v>42711</v>
      </c>
      <c r="B286" s="60">
        <v>0.60408564814814814</v>
      </c>
      <c r="C286" s="13" t="s">
        <v>1128</v>
      </c>
      <c r="D286" s="13" t="s">
        <v>1129</v>
      </c>
      <c r="E286" s="13" t="s">
        <v>1130</v>
      </c>
      <c r="F286" s="13" t="str">
        <f t="shared" si="117"/>
        <v>SZ</v>
      </c>
      <c r="G286" s="13" t="str">
        <f>VLOOKUP(LOWER(F286)&amp;H286,'Current pricing'!A:B,2,0)</f>
        <v>东方财富</v>
      </c>
      <c r="H286" s="13" t="s">
        <v>1336</v>
      </c>
      <c r="I286" s="13" t="s">
        <v>1206</v>
      </c>
      <c r="J286" s="13" t="s">
        <v>1348</v>
      </c>
      <c r="K286" s="13">
        <v>-2700</v>
      </c>
      <c r="L286" s="13">
        <v>1</v>
      </c>
      <c r="M286" s="13">
        <v>19.989999999999998</v>
      </c>
      <c r="N286" s="13">
        <f t="shared" si="122"/>
        <v>-53972.999999999993</v>
      </c>
      <c r="O286" s="13">
        <f t="shared" si="123"/>
        <v>53972.999999999993</v>
      </c>
      <c r="P286" s="19">
        <f t="shared" si="118"/>
        <v>0</v>
      </c>
      <c r="Q286" s="19">
        <f t="shared" si="121"/>
        <v>10.794599999999999</v>
      </c>
      <c r="R286" s="13">
        <f t="shared" si="119"/>
        <v>53.97</v>
      </c>
      <c r="S286" s="19">
        <f t="shared" si="124"/>
        <v>53908.23539999999</v>
      </c>
      <c r="T286" s="13">
        <f t="shared" si="125"/>
        <v>-19.966013111111106</v>
      </c>
      <c r="U286" s="13">
        <f>IF(ISNA(VLOOKUP(LOWER(F286)&amp;H286,Prices!A:C,3,0)),0,VLOOKUP(LOWER(F286)&amp;H286,Prices!A:C,3,0))</f>
        <v>12.35</v>
      </c>
      <c r="V286" s="13">
        <f>IF(ISNA(VLOOKUP(LOWER(F286)&amp;H286,Prices!A:C,2,0)),0,VLOOKUP(LOWER(F286)&amp;H286,Prices!A:C,2,0))</f>
        <v>12.4</v>
      </c>
      <c r="W286" s="19">
        <f t="shared" si="126"/>
        <v>20428.235399999987</v>
      </c>
      <c r="X286" s="13">
        <f t="shared" si="127"/>
        <v>-135.00000000000193</v>
      </c>
      <c r="Y286" s="43">
        <f t="shared" si="120"/>
        <v>0.37848990050580827</v>
      </c>
      <c r="Z286" s="49"/>
      <c r="AA286" s="24"/>
    </row>
    <row r="287" spans="1:27" x14ac:dyDescent="0.15">
      <c r="A287" s="12">
        <v>42711</v>
      </c>
      <c r="B287" s="60">
        <v>0.60791666666666666</v>
      </c>
      <c r="C287" s="13" t="s">
        <v>1128</v>
      </c>
      <c r="D287" s="13" t="s">
        <v>1129</v>
      </c>
      <c r="E287" s="13" t="s">
        <v>1130</v>
      </c>
      <c r="F287" s="13" t="str">
        <f t="shared" si="117"/>
        <v>SZ</v>
      </c>
      <c r="G287" s="13" t="str">
        <f>VLOOKUP(LOWER(F287)&amp;H287,'Current pricing'!A:B,2,0)</f>
        <v>东方财富</v>
      </c>
      <c r="H287" s="13" t="s">
        <v>1336</v>
      </c>
      <c r="I287" s="13" t="s">
        <v>1206</v>
      </c>
      <c r="J287" s="13" t="s">
        <v>1348</v>
      </c>
      <c r="K287" s="13">
        <v>-2700</v>
      </c>
      <c r="L287" s="13">
        <v>1</v>
      </c>
      <c r="M287" s="13">
        <v>20.02</v>
      </c>
      <c r="N287" s="13">
        <f t="shared" si="122"/>
        <v>-54054</v>
      </c>
      <c r="O287" s="13">
        <f t="shared" si="123"/>
        <v>54054</v>
      </c>
      <c r="P287" s="19">
        <f t="shared" si="118"/>
        <v>0</v>
      </c>
      <c r="Q287" s="19">
        <f t="shared" si="121"/>
        <v>10.8108</v>
      </c>
      <c r="R287" s="13">
        <f t="shared" si="119"/>
        <v>54.05</v>
      </c>
      <c r="S287" s="19">
        <f t="shared" si="124"/>
        <v>53989.139199999998</v>
      </c>
      <c r="T287" s="13">
        <f t="shared" si="125"/>
        <v>-19.995977481481482</v>
      </c>
      <c r="U287" s="13">
        <f>IF(ISNA(VLOOKUP(LOWER(F287)&amp;H287,Prices!A:C,3,0)),0,VLOOKUP(LOWER(F287)&amp;H287,Prices!A:C,3,0))</f>
        <v>12.35</v>
      </c>
      <c r="V287" s="13">
        <f>IF(ISNA(VLOOKUP(LOWER(F287)&amp;H287,Prices!A:C,2,0)),0,VLOOKUP(LOWER(F287)&amp;H287,Prices!A:C,2,0))</f>
        <v>12.4</v>
      </c>
      <c r="W287" s="19">
        <f t="shared" si="126"/>
        <v>20509.139200000001</v>
      </c>
      <c r="X287" s="13">
        <f t="shared" si="127"/>
        <v>-135.00000000000193</v>
      </c>
      <c r="Y287" s="43">
        <f t="shared" si="120"/>
        <v>0.37941945461945464</v>
      </c>
      <c r="Z287" s="49"/>
      <c r="AA287" s="24"/>
    </row>
    <row r="288" spans="1:27" x14ac:dyDescent="0.15">
      <c r="A288" s="12">
        <v>42711</v>
      </c>
      <c r="B288" s="60">
        <v>0.6080092592592593</v>
      </c>
      <c r="C288" s="13" t="s">
        <v>1128</v>
      </c>
      <c r="D288" s="13" t="s">
        <v>1129</v>
      </c>
      <c r="E288" s="13" t="s">
        <v>1130</v>
      </c>
      <c r="F288" s="13" t="str">
        <f t="shared" si="117"/>
        <v>SZ</v>
      </c>
      <c r="G288" s="13" t="str">
        <f>VLOOKUP(LOWER(F288)&amp;H288,'Current pricing'!A:B,2,0)</f>
        <v>掌趣科技</v>
      </c>
      <c r="H288" s="13" t="s">
        <v>1337</v>
      </c>
      <c r="I288" s="13" t="s">
        <v>1206</v>
      </c>
      <c r="J288" s="13" t="s">
        <v>1348</v>
      </c>
      <c r="K288" s="13">
        <v>-3000</v>
      </c>
      <c r="L288" s="13">
        <v>1</v>
      </c>
      <c r="M288" s="13">
        <v>10.32</v>
      </c>
      <c r="N288" s="13">
        <f t="shared" si="122"/>
        <v>-30960</v>
      </c>
      <c r="O288" s="13">
        <f t="shared" si="123"/>
        <v>30960</v>
      </c>
      <c r="P288" s="19">
        <f t="shared" si="118"/>
        <v>0</v>
      </c>
      <c r="Q288" s="19">
        <f t="shared" si="121"/>
        <v>6.1920000000000002</v>
      </c>
      <c r="R288" s="13">
        <f t="shared" si="119"/>
        <v>30.96</v>
      </c>
      <c r="S288" s="19">
        <f t="shared" si="124"/>
        <v>30922.848000000002</v>
      </c>
      <c r="T288" s="13">
        <f t="shared" si="125"/>
        <v>-10.307616000000001</v>
      </c>
      <c r="U288" s="13">
        <f>IF(ISNA(VLOOKUP(LOWER(F288)&amp;H288,Prices!A:C,3,0)),0,VLOOKUP(LOWER(F288)&amp;H288,Prices!A:C,3,0))</f>
        <v>6.66</v>
      </c>
      <c r="V288" s="13">
        <f>IF(ISNA(VLOOKUP(LOWER(F288)&amp;H288,Prices!A:C,2,0)),0,VLOOKUP(LOWER(F288)&amp;H288,Prices!A:C,2,0))</f>
        <v>6.66</v>
      </c>
      <c r="W288" s="19">
        <f t="shared" si="126"/>
        <v>10942.848000000004</v>
      </c>
      <c r="X288" s="13">
        <f t="shared" si="127"/>
        <v>0</v>
      </c>
      <c r="Y288" s="43">
        <f t="shared" si="120"/>
        <v>0.35345116279069777</v>
      </c>
      <c r="Z288" s="49"/>
      <c r="AA288" s="24"/>
    </row>
    <row r="289" spans="1:27" x14ac:dyDescent="0.15">
      <c r="A289" s="12">
        <v>42711</v>
      </c>
      <c r="B289" s="60">
        <v>0.60821759259259256</v>
      </c>
      <c r="C289" s="13" t="s">
        <v>1128</v>
      </c>
      <c r="D289" s="13" t="s">
        <v>1129</v>
      </c>
      <c r="E289" s="13" t="s">
        <v>1130</v>
      </c>
      <c r="F289" s="13" t="str">
        <f t="shared" si="117"/>
        <v>SZ</v>
      </c>
      <c r="G289" s="13" t="str">
        <f>VLOOKUP(LOWER(F289)&amp;H289,'Current pricing'!A:B,2,0)</f>
        <v>美的集团</v>
      </c>
      <c r="H289" s="13" t="s">
        <v>1203</v>
      </c>
      <c r="I289" s="13" t="s">
        <v>1206</v>
      </c>
      <c r="J289" s="13" t="s">
        <v>1348</v>
      </c>
      <c r="K289" s="13">
        <v>-4000</v>
      </c>
      <c r="L289" s="13">
        <v>1</v>
      </c>
      <c r="M289" s="13">
        <v>28.78</v>
      </c>
      <c r="N289" s="13">
        <f t="shared" si="122"/>
        <v>-115120</v>
      </c>
      <c r="O289" s="13">
        <f t="shared" si="123"/>
        <v>115120</v>
      </c>
      <c r="P289" s="19">
        <f t="shared" si="118"/>
        <v>0</v>
      </c>
      <c r="Q289" s="19">
        <f t="shared" si="121"/>
        <v>23.024000000000001</v>
      </c>
      <c r="R289" s="13">
        <f t="shared" si="119"/>
        <v>115.12</v>
      </c>
      <c r="S289" s="19">
        <f t="shared" si="124"/>
        <v>114981.856</v>
      </c>
      <c r="T289" s="13">
        <f t="shared" si="125"/>
        <v>-28.745463999999998</v>
      </c>
      <c r="U289" s="13">
        <f>IF(ISNA(VLOOKUP(LOWER(F289)&amp;H289,Prices!A:C,3,0)),0,VLOOKUP(LOWER(F289)&amp;H289,Prices!A:C,3,0))</f>
        <v>50.65</v>
      </c>
      <c r="V289" s="13">
        <f>IF(ISNA(VLOOKUP(LOWER(F289)&amp;H289,Prices!A:C,2,0)),0,VLOOKUP(LOWER(F289)&amp;H289,Prices!A:C,2,0))</f>
        <v>52.69</v>
      </c>
      <c r="W289" s="19">
        <f t="shared" si="126"/>
        <v>-95778.144</v>
      </c>
      <c r="X289" s="13">
        <f t="shared" si="127"/>
        <v>-8159.9999999999964</v>
      </c>
      <c r="Y289" s="43">
        <f t="shared" si="120"/>
        <v>-0.8319852675469076</v>
      </c>
      <c r="Z289" s="49"/>
      <c r="AA289" s="24"/>
    </row>
    <row r="290" spans="1:27" x14ac:dyDescent="0.15">
      <c r="A290" s="12">
        <v>42712</v>
      </c>
      <c r="B290" s="60">
        <v>0.39570601851851855</v>
      </c>
      <c r="C290" s="13" t="s">
        <v>1128</v>
      </c>
      <c r="D290" s="13" t="s">
        <v>1129</v>
      </c>
      <c r="E290" s="13" t="s">
        <v>1130</v>
      </c>
      <c r="F290" s="13" t="str">
        <f t="shared" si="117"/>
        <v>SH</v>
      </c>
      <c r="G290" s="13" t="str">
        <f>VLOOKUP(LOWER(F290)&amp;H290,'Current pricing'!A:B,2,0)</f>
        <v>中国医药</v>
      </c>
      <c r="H290" s="13" t="s">
        <v>1346</v>
      </c>
      <c r="I290" s="13" t="s">
        <v>1350</v>
      </c>
      <c r="J290" s="13" t="s">
        <v>1351</v>
      </c>
      <c r="K290" s="13">
        <v>-1000</v>
      </c>
      <c r="L290" s="13">
        <v>1</v>
      </c>
      <c r="M290" s="13">
        <v>19.23</v>
      </c>
      <c r="N290" s="13">
        <f>K290*M290</f>
        <v>-19230</v>
      </c>
      <c r="O290" s="13">
        <f>ABS(N290)</f>
        <v>19230</v>
      </c>
      <c r="P290" s="19">
        <f t="shared" si="118"/>
        <v>0.38460000000000005</v>
      </c>
      <c r="Q290" s="19">
        <f t="shared" si="121"/>
        <v>5</v>
      </c>
      <c r="R290" s="13">
        <f t="shared" si="119"/>
        <v>19.23</v>
      </c>
      <c r="S290" s="19">
        <f>-(N290+P290+Q290+R290)</f>
        <v>19205.385399999999</v>
      </c>
      <c r="T290" s="13">
        <f>S290/K290</f>
        <v>-19.205385400000001</v>
      </c>
      <c r="U290" s="13">
        <f>IF(ISNA(VLOOKUP(LOWER(F290)&amp;H290,Prices!A:C,3,0)),0,VLOOKUP(LOWER(F290)&amp;H290,Prices!A:C,3,0))</f>
        <v>25.92</v>
      </c>
      <c r="V290" s="13">
        <f>IF(ISNA(VLOOKUP(LOWER(F290)&amp;H290,Prices!A:C,2,0)),0,VLOOKUP(LOWER(F290)&amp;H290,Prices!A:C,2,0))</f>
        <v>28.42</v>
      </c>
      <c r="W290" s="19">
        <f>IF(I290="B",(V290+T290)*K290,(V290+T290)*K290)</f>
        <v>-9214.6146000000008</v>
      </c>
      <c r="X290" s="13">
        <f>K290*(V290-U290)</f>
        <v>-2500</v>
      </c>
      <c r="Y290" s="43">
        <f t="shared" si="120"/>
        <v>-0.47917912636505466</v>
      </c>
      <c r="Z290" s="49"/>
      <c r="AA290" s="24"/>
    </row>
    <row r="291" spans="1:27" x14ac:dyDescent="0.15">
      <c r="A291" s="12">
        <v>42712</v>
      </c>
      <c r="B291" s="60">
        <v>0.39560185185185182</v>
      </c>
      <c r="C291" s="13" t="s">
        <v>1128</v>
      </c>
      <c r="D291" s="13" t="s">
        <v>1129</v>
      </c>
      <c r="E291" s="13" t="s">
        <v>1130</v>
      </c>
      <c r="F291" s="13" t="str">
        <f t="shared" si="117"/>
        <v>SZ</v>
      </c>
      <c r="G291" s="13" t="str">
        <f>VLOOKUP(LOWER(F291)&amp;H291,'Current pricing'!A:B,2,0)</f>
        <v>华映科技</v>
      </c>
      <c r="H291" s="13" t="s">
        <v>1347</v>
      </c>
      <c r="I291" s="13" t="s">
        <v>1350</v>
      </c>
      <c r="J291" s="13" t="s">
        <v>1351</v>
      </c>
      <c r="K291" s="13">
        <v>-1500</v>
      </c>
      <c r="L291" s="13">
        <v>1</v>
      </c>
      <c r="M291" s="13">
        <v>14.99</v>
      </c>
      <c r="N291" s="13">
        <f>K291*M291</f>
        <v>-22485</v>
      </c>
      <c r="O291" s="13">
        <f>ABS(N291)</f>
        <v>22485</v>
      </c>
      <c r="P291" s="19">
        <f t="shared" si="118"/>
        <v>0</v>
      </c>
      <c r="Q291" s="19">
        <f t="shared" si="121"/>
        <v>5</v>
      </c>
      <c r="R291" s="13">
        <f t="shared" si="119"/>
        <v>22.49</v>
      </c>
      <c r="S291" s="19">
        <f>-(N291+P291+Q291+R291)</f>
        <v>22457.51</v>
      </c>
      <c r="T291" s="13">
        <f>S291/K291</f>
        <v>-14.971673333333332</v>
      </c>
      <c r="U291" s="13">
        <f>IF(ISNA(VLOOKUP(LOWER(F291)&amp;H291,Prices!A:C,3,0)),0,VLOOKUP(LOWER(F291)&amp;H291,Prices!A:C,3,0))</f>
        <v>5.43</v>
      </c>
      <c r="V291" s="13">
        <f>IF(ISNA(VLOOKUP(LOWER(F291)&amp;H291,Prices!A:C,2,0)),0,VLOOKUP(LOWER(F291)&amp;H291,Prices!A:C,2,0))</f>
        <v>5.49</v>
      </c>
      <c r="W291" s="19">
        <f>IF(I291="B",(V291+T291)*K291,(V291+T291)*K291)</f>
        <v>14222.509999999997</v>
      </c>
      <c r="X291" s="13">
        <f>K291*(V291-U291)</f>
        <v>-90.000000000000739</v>
      </c>
      <c r="Y291" s="43">
        <f t="shared" si="120"/>
        <v>0.63253324438514547</v>
      </c>
      <c r="Z291" s="49"/>
      <c r="AA291" s="24"/>
    </row>
    <row r="292" spans="1:27" x14ac:dyDescent="0.15">
      <c r="A292" s="12">
        <v>42713</v>
      </c>
      <c r="B292" s="60">
        <v>0.39519675925925929</v>
      </c>
      <c r="C292" s="13" t="s">
        <v>1128</v>
      </c>
      <c r="D292" s="13" t="s">
        <v>1129</v>
      </c>
      <c r="E292" s="13" t="s">
        <v>1130</v>
      </c>
      <c r="F292" s="13" t="str">
        <f t="shared" si="117"/>
        <v>SH</v>
      </c>
      <c r="G292" s="13" t="str">
        <f>VLOOKUP(LOWER(F292)&amp;H292,'Current pricing'!A:B,2,0)</f>
        <v>中国船舶</v>
      </c>
      <c r="H292" s="13" t="s">
        <v>1352</v>
      </c>
      <c r="I292" s="13" t="s">
        <v>1207</v>
      </c>
      <c r="J292" s="13" t="s">
        <v>1367</v>
      </c>
      <c r="K292" s="13">
        <v>1500</v>
      </c>
      <c r="L292" s="13">
        <v>1</v>
      </c>
      <c r="M292" s="13">
        <v>26.627333332999999</v>
      </c>
      <c r="N292" s="13">
        <f>K292*M292</f>
        <v>39940.999999499996</v>
      </c>
      <c r="O292" s="13">
        <f>ABS(N292)</f>
        <v>39940.999999499996</v>
      </c>
      <c r="P292" s="19">
        <f t="shared" si="118"/>
        <v>0.79881999998999997</v>
      </c>
      <c r="Q292" s="19">
        <f t="shared" si="121"/>
        <v>7.9881999999</v>
      </c>
      <c r="R292" s="13">
        <f t="shared" si="119"/>
        <v>0</v>
      </c>
      <c r="S292" s="19">
        <f>-(N292+P292+Q292+R292)</f>
        <v>-39949.787019499883</v>
      </c>
      <c r="T292" s="13">
        <f>S292/K292</f>
        <v>-26.633191346333255</v>
      </c>
      <c r="U292" s="13">
        <f>IF(ISNA(VLOOKUP(LOWER(F292)&amp;H292,Prices!A:C,3,0)),0,VLOOKUP(LOWER(F292)&amp;H292,Prices!A:C,3,0))</f>
        <v>24.67</v>
      </c>
      <c r="V292" s="13">
        <f>IF(ISNA(VLOOKUP(LOWER(F292)&amp;H292,Prices!A:C,2,0)),0,VLOOKUP(LOWER(F292)&amp;H292,Prices!A:C,2,0))</f>
        <v>24.67</v>
      </c>
      <c r="W292" s="13">
        <f>IF(I292="B",(V292+T292)*K292,(V292+T292)*K292)</f>
        <v>-2944.7870194998804</v>
      </c>
      <c r="X292" s="13">
        <f>K292*(V292-U292)</f>
        <v>0</v>
      </c>
      <c r="Y292" s="43">
        <f t="shared" si="120"/>
        <v>-7.3728424915168497E-2</v>
      </c>
      <c r="Z292" s="49"/>
      <c r="AA292" s="24"/>
    </row>
    <row r="293" spans="1:27" x14ac:dyDescent="0.15">
      <c r="A293" s="12">
        <v>42713</v>
      </c>
      <c r="B293" s="60">
        <v>0.39627314814814812</v>
      </c>
      <c r="C293" s="13" t="s">
        <v>1128</v>
      </c>
      <c r="D293" s="13" t="s">
        <v>1129</v>
      </c>
      <c r="E293" s="13" t="s">
        <v>1130</v>
      </c>
      <c r="F293" s="13" t="str">
        <f t="shared" si="117"/>
        <v>SH</v>
      </c>
      <c r="G293" s="13" t="str">
        <f>VLOOKUP(LOWER(F293)&amp;H293,'Current pricing'!A:B,2,0)</f>
        <v>中国船舶</v>
      </c>
      <c r="H293" s="13" t="s">
        <v>1352</v>
      </c>
      <c r="I293" s="13" t="s">
        <v>1207</v>
      </c>
      <c r="J293" s="13" t="s">
        <v>1367</v>
      </c>
      <c r="K293" s="13">
        <v>1500</v>
      </c>
      <c r="L293" s="13">
        <v>1</v>
      </c>
      <c r="M293" s="13">
        <v>26.58</v>
      </c>
      <c r="N293" s="13">
        <f t="shared" ref="N293:N303" si="128">K293*M293</f>
        <v>39870</v>
      </c>
      <c r="O293" s="13">
        <f t="shared" ref="O293:O303" si="129">ABS(N293)</f>
        <v>39870</v>
      </c>
      <c r="P293" s="19">
        <f t="shared" si="118"/>
        <v>0.79740000000000011</v>
      </c>
      <c r="Q293" s="19">
        <f t="shared" si="121"/>
        <v>7.9740000000000002</v>
      </c>
      <c r="R293" s="13">
        <f t="shared" si="119"/>
        <v>0</v>
      </c>
      <c r="S293" s="19">
        <f t="shared" ref="S293:S303" si="130">-(N293+P293+Q293+R293)</f>
        <v>-39878.771400000005</v>
      </c>
      <c r="T293" s="13">
        <f t="shared" ref="T293:T303" si="131">S293/K293</f>
        <v>-26.585847600000005</v>
      </c>
      <c r="U293" s="13">
        <f>IF(ISNA(VLOOKUP(LOWER(F293)&amp;H293,Prices!A:C,3,0)),0,VLOOKUP(LOWER(F293)&amp;H293,Prices!A:C,3,0))</f>
        <v>24.67</v>
      </c>
      <c r="V293" s="13">
        <f>IF(ISNA(VLOOKUP(LOWER(F293)&amp;H293,Prices!A:C,2,0)),0,VLOOKUP(LOWER(F293)&amp;H293,Prices!A:C,2,0))</f>
        <v>24.67</v>
      </c>
      <c r="W293" s="13">
        <f t="shared" ref="W293:W303" si="132">IF(I293="B",(V293+T293)*K293,(V293+T293)*K293)</f>
        <v>-2873.7714000000042</v>
      </c>
      <c r="X293" s="13">
        <f t="shared" ref="X293:X303" si="133">K293*(V293-U293)</f>
        <v>0</v>
      </c>
      <c r="Y293" s="43">
        <f t="shared" si="120"/>
        <v>-7.2078540255831561E-2</v>
      </c>
      <c r="Z293" s="49"/>
      <c r="AA293" s="24"/>
    </row>
    <row r="294" spans="1:27" x14ac:dyDescent="0.15">
      <c r="A294" s="12">
        <v>42713</v>
      </c>
      <c r="B294" s="60">
        <v>0.39651620370370372</v>
      </c>
      <c r="C294" s="13" t="s">
        <v>1128</v>
      </c>
      <c r="D294" s="13" t="s">
        <v>1129</v>
      </c>
      <c r="E294" s="13" t="s">
        <v>1130</v>
      </c>
      <c r="F294" s="13" t="str">
        <f t="shared" si="117"/>
        <v>SH</v>
      </c>
      <c r="G294" s="13" t="str">
        <f>VLOOKUP(LOWER(F294)&amp;H294,'Current pricing'!A:B,2,0)</f>
        <v>中国船舶</v>
      </c>
      <c r="H294" s="13" t="s">
        <v>1352</v>
      </c>
      <c r="I294" s="13" t="s">
        <v>1207</v>
      </c>
      <c r="J294" s="13" t="s">
        <v>1367</v>
      </c>
      <c r="K294" s="13">
        <v>1500</v>
      </c>
      <c r="L294" s="13">
        <v>1</v>
      </c>
      <c r="M294" s="13">
        <v>26.62</v>
      </c>
      <c r="N294" s="13">
        <f t="shared" si="128"/>
        <v>39930</v>
      </c>
      <c r="O294" s="13">
        <f t="shared" si="129"/>
        <v>39930</v>
      </c>
      <c r="P294" s="19">
        <f t="shared" si="118"/>
        <v>0.79860000000000009</v>
      </c>
      <c r="Q294" s="19">
        <f t="shared" si="121"/>
        <v>7.9860000000000007</v>
      </c>
      <c r="R294" s="13">
        <f t="shared" si="119"/>
        <v>0</v>
      </c>
      <c r="S294" s="19">
        <f t="shared" si="130"/>
        <v>-39938.784599999999</v>
      </c>
      <c r="T294" s="13">
        <f t="shared" si="131"/>
        <v>-26.6258564</v>
      </c>
      <c r="U294" s="13">
        <f>IF(ISNA(VLOOKUP(LOWER(F294)&amp;H294,Prices!A:C,3,0)),0,VLOOKUP(LOWER(F294)&amp;H294,Prices!A:C,3,0))</f>
        <v>24.67</v>
      </c>
      <c r="V294" s="13">
        <f>IF(ISNA(VLOOKUP(LOWER(F294)&amp;H294,Prices!A:C,2,0)),0,VLOOKUP(LOWER(F294)&amp;H294,Prices!A:C,2,0))</f>
        <v>24.67</v>
      </c>
      <c r="W294" s="13">
        <f t="shared" si="132"/>
        <v>-2933.7845999999972</v>
      </c>
      <c r="X294" s="13">
        <f t="shared" si="133"/>
        <v>0</v>
      </c>
      <c r="Y294" s="43">
        <f t="shared" si="120"/>
        <v>-7.347319308790376E-2</v>
      </c>
      <c r="Z294" s="49"/>
      <c r="AA294" s="24"/>
    </row>
    <row r="295" spans="1:27" x14ac:dyDescent="0.15">
      <c r="A295" s="12">
        <v>42713</v>
      </c>
      <c r="B295" s="60">
        <v>0.39695601851851853</v>
      </c>
      <c r="C295" s="13" t="s">
        <v>1128</v>
      </c>
      <c r="D295" s="13" t="s">
        <v>1129</v>
      </c>
      <c r="E295" s="13" t="s">
        <v>1130</v>
      </c>
      <c r="F295" s="13" t="str">
        <f t="shared" si="117"/>
        <v>SH</v>
      </c>
      <c r="G295" s="13" t="str">
        <f>VLOOKUP(LOWER(F295)&amp;H295,'Current pricing'!A:B,2,0)</f>
        <v>驰宏锌锗</v>
      </c>
      <c r="H295" s="13" t="s">
        <v>1353</v>
      </c>
      <c r="I295" s="13" t="s">
        <v>1207</v>
      </c>
      <c r="J295" s="13" t="s">
        <v>1367</v>
      </c>
      <c r="K295" s="13">
        <v>5000</v>
      </c>
      <c r="L295" s="13">
        <v>1</v>
      </c>
      <c r="M295" s="13">
        <v>8.99</v>
      </c>
      <c r="N295" s="13">
        <f t="shared" si="128"/>
        <v>44950</v>
      </c>
      <c r="O295" s="13">
        <f t="shared" si="129"/>
        <v>44950</v>
      </c>
      <c r="P295" s="19">
        <f t="shared" si="118"/>
        <v>0.89900000000000002</v>
      </c>
      <c r="Q295" s="19">
        <f t="shared" si="121"/>
        <v>8.99</v>
      </c>
      <c r="R295" s="13">
        <f t="shared" si="119"/>
        <v>0</v>
      </c>
      <c r="S295" s="19">
        <f t="shared" si="130"/>
        <v>-44959.888999999996</v>
      </c>
      <c r="T295" s="13">
        <f t="shared" si="131"/>
        <v>-8.991977799999999</v>
      </c>
      <c r="U295" s="13">
        <f>IF(ISNA(VLOOKUP(LOWER(F295)&amp;H295,Prices!A:C,3,0)),0,VLOOKUP(LOWER(F295)&amp;H295,Prices!A:C,3,0))</f>
        <v>6.85</v>
      </c>
      <c r="V295" s="13">
        <f>IF(ISNA(VLOOKUP(LOWER(F295)&amp;H295,Prices!A:C,2,0)),0,VLOOKUP(LOWER(F295)&amp;H295,Prices!A:C,2,0))</f>
        <v>6.91</v>
      </c>
      <c r="W295" s="13">
        <f t="shared" si="132"/>
        <v>-10409.888999999994</v>
      </c>
      <c r="X295" s="13">
        <f t="shared" si="133"/>
        <v>300.0000000000025</v>
      </c>
      <c r="Y295" s="43">
        <f t="shared" si="120"/>
        <v>-0.23158818687430466</v>
      </c>
      <c r="Z295" s="49"/>
      <c r="AA295" s="24"/>
    </row>
    <row r="296" spans="1:27" x14ac:dyDescent="0.15">
      <c r="A296" s="12">
        <v>42713</v>
      </c>
      <c r="B296" s="60">
        <v>0.39743055555555556</v>
      </c>
      <c r="C296" s="13" t="s">
        <v>1128</v>
      </c>
      <c r="D296" s="13" t="s">
        <v>1129</v>
      </c>
      <c r="E296" s="13" t="s">
        <v>1130</v>
      </c>
      <c r="F296" s="13" t="str">
        <f t="shared" si="117"/>
        <v>SH</v>
      </c>
      <c r="G296" s="13" t="str">
        <f>VLOOKUP(LOWER(F296)&amp;H296,'Current pricing'!A:B,2,0)</f>
        <v>中国建筑</v>
      </c>
      <c r="H296" s="13" t="s">
        <v>1354</v>
      </c>
      <c r="I296" s="13" t="s">
        <v>1207</v>
      </c>
      <c r="J296" s="13" t="s">
        <v>1367</v>
      </c>
      <c r="K296" s="13">
        <v>5000</v>
      </c>
      <c r="L296" s="13">
        <v>1</v>
      </c>
      <c r="M296" s="13">
        <v>9.23</v>
      </c>
      <c r="N296" s="13">
        <f t="shared" si="128"/>
        <v>46150</v>
      </c>
      <c r="O296" s="13">
        <f t="shared" si="129"/>
        <v>46150</v>
      </c>
      <c r="P296" s="19">
        <f t="shared" si="118"/>
        <v>0.92300000000000004</v>
      </c>
      <c r="Q296" s="19">
        <f t="shared" si="121"/>
        <v>9.23</v>
      </c>
      <c r="R296" s="13">
        <f t="shared" si="119"/>
        <v>0</v>
      </c>
      <c r="S296" s="19">
        <f t="shared" si="130"/>
        <v>-46160.153000000006</v>
      </c>
      <c r="T296" s="13">
        <f t="shared" si="131"/>
        <v>-9.2320306000000016</v>
      </c>
      <c r="U296" s="13">
        <f>IF(ISNA(VLOOKUP(LOWER(F296)&amp;H296,Prices!A:C,3,0)),0,VLOOKUP(LOWER(F296)&amp;H296,Prices!A:C,3,0))</f>
        <v>9.7899999999999991</v>
      </c>
      <c r="V296" s="13">
        <f>IF(ISNA(VLOOKUP(LOWER(F296)&amp;H296,Prices!A:C,2,0)),0,VLOOKUP(LOWER(F296)&amp;H296,Prices!A:C,2,0))</f>
        <v>9.67</v>
      </c>
      <c r="W296" s="13">
        <f t="shared" si="132"/>
        <v>2189.8469999999916</v>
      </c>
      <c r="X296" s="13">
        <f t="shared" si="133"/>
        <v>-599.99999999999613</v>
      </c>
      <c r="Y296" s="43">
        <f t="shared" si="120"/>
        <v>4.7450639219934809E-2</v>
      </c>
      <c r="Z296" s="49"/>
      <c r="AA296" s="24"/>
    </row>
    <row r="297" spans="1:27" x14ac:dyDescent="0.15">
      <c r="A297" s="12">
        <v>42713</v>
      </c>
      <c r="B297" s="60">
        <v>0.39849537037037036</v>
      </c>
      <c r="C297" s="13" t="s">
        <v>1128</v>
      </c>
      <c r="D297" s="13" t="s">
        <v>1129</v>
      </c>
      <c r="E297" s="13" t="s">
        <v>1130</v>
      </c>
      <c r="F297" s="13" t="str">
        <f t="shared" si="117"/>
        <v>SH</v>
      </c>
      <c r="G297" s="13" t="str">
        <f>VLOOKUP(LOWER(F297)&amp;H297,'Current pricing'!A:B,2,0)</f>
        <v>中国船舶</v>
      </c>
      <c r="H297" s="13" t="s">
        <v>1352</v>
      </c>
      <c r="I297" s="13" t="s">
        <v>1207</v>
      </c>
      <c r="J297" s="13" t="s">
        <v>1367</v>
      </c>
      <c r="K297" s="13">
        <v>1500</v>
      </c>
      <c r="L297" s="13">
        <v>1</v>
      </c>
      <c r="M297" s="13">
        <v>26.68</v>
      </c>
      <c r="N297" s="13">
        <f t="shared" si="128"/>
        <v>40020</v>
      </c>
      <c r="O297" s="13">
        <f t="shared" si="129"/>
        <v>40020</v>
      </c>
      <c r="P297" s="19">
        <f t="shared" si="118"/>
        <v>0.80040000000000011</v>
      </c>
      <c r="Q297" s="19">
        <f t="shared" si="121"/>
        <v>8.0039999999999996</v>
      </c>
      <c r="R297" s="13">
        <f t="shared" si="119"/>
        <v>0</v>
      </c>
      <c r="S297" s="19">
        <f t="shared" si="130"/>
        <v>-40028.804400000001</v>
      </c>
      <c r="T297" s="13">
        <f t="shared" si="131"/>
        <v>-26.6858696</v>
      </c>
      <c r="U297" s="13">
        <f>IF(ISNA(VLOOKUP(LOWER(F297)&amp;H297,Prices!A:C,3,0)),0,VLOOKUP(LOWER(F297)&amp;H297,Prices!A:C,3,0))</f>
        <v>24.67</v>
      </c>
      <c r="V297" s="13">
        <f>IF(ISNA(VLOOKUP(LOWER(F297)&amp;H297,Prices!A:C,2,0)),0,VLOOKUP(LOWER(F297)&amp;H297,Prices!A:C,2,0))</f>
        <v>24.67</v>
      </c>
      <c r="W297" s="13">
        <f t="shared" si="132"/>
        <v>-3023.8043999999977</v>
      </c>
      <c r="X297" s="13">
        <f t="shared" si="133"/>
        <v>0</v>
      </c>
      <c r="Y297" s="43">
        <f t="shared" si="120"/>
        <v>-7.5557331334332775E-2</v>
      </c>
      <c r="Z297" s="49"/>
      <c r="AA297" s="24"/>
    </row>
    <row r="298" spans="1:27" x14ac:dyDescent="0.15">
      <c r="A298" s="12">
        <v>42713</v>
      </c>
      <c r="B298" s="60">
        <v>0.40052083333333338</v>
      </c>
      <c r="C298" s="13" t="s">
        <v>1128</v>
      </c>
      <c r="D298" s="13" t="s">
        <v>1129</v>
      </c>
      <c r="E298" s="13" t="s">
        <v>1130</v>
      </c>
      <c r="F298" s="13" t="str">
        <f t="shared" si="117"/>
        <v>SH</v>
      </c>
      <c r="G298" s="13" t="str">
        <f>VLOOKUP(LOWER(F298)&amp;H298,'Current pricing'!A:B,2,0)</f>
        <v>中国船舶</v>
      </c>
      <c r="H298" s="13" t="s">
        <v>1352</v>
      </c>
      <c r="I298" s="13" t="s">
        <v>1207</v>
      </c>
      <c r="J298" s="13" t="s">
        <v>1367</v>
      </c>
      <c r="K298" s="13">
        <v>1500</v>
      </c>
      <c r="L298" s="13">
        <v>1</v>
      </c>
      <c r="M298" s="13">
        <v>26.4</v>
      </c>
      <c r="N298" s="13">
        <f t="shared" si="128"/>
        <v>39600</v>
      </c>
      <c r="O298" s="13">
        <f t="shared" si="129"/>
        <v>39600</v>
      </c>
      <c r="P298" s="19">
        <f t="shared" si="118"/>
        <v>0.79200000000000004</v>
      </c>
      <c r="Q298" s="19">
        <f t="shared" si="121"/>
        <v>7.9200000000000008</v>
      </c>
      <c r="R298" s="13">
        <f t="shared" si="119"/>
        <v>0</v>
      </c>
      <c r="S298" s="19">
        <f t="shared" si="130"/>
        <v>-39608.712</v>
      </c>
      <c r="T298" s="13">
        <f t="shared" si="131"/>
        <v>-26.405808</v>
      </c>
      <c r="U298" s="13">
        <f>IF(ISNA(VLOOKUP(LOWER(F298)&amp;H298,Prices!A:C,3,0)),0,VLOOKUP(LOWER(F298)&amp;H298,Prices!A:C,3,0))</f>
        <v>24.67</v>
      </c>
      <c r="V298" s="13">
        <f>IF(ISNA(VLOOKUP(LOWER(F298)&amp;H298,Prices!A:C,2,0)),0,VLOOKUP(LOWER(F298)&amp;H298,Prices!A:C,2,0))</f>
        <v>24.67</v>
      </c>
      <c r="W298" s="13">
        <f t="shared" si="132"/>
        <v>-2603.7119999999982</v>
      </c>
      <c r="X298" s="13">
        <f t="shared" si="133"/>
        <v>0</v>
      </c>
      <c r="Y298" s="43">
        <f t="shared" si="120"/>
        <v>-6.5750303030302978E-2</v>
      </c>
      <c r="Z298" s="49"/>
      <c r="AA298" s="24"/>
    </row>
    <row r="299" spans="1:27" x14ac:dyDescent="0.15">
      <c r="A299" s="12">
        <v>42713</v>
      </c>
      <c r="B299" s="60">
        <v>0.40247685185185184</v>
      </c>
      <c r="C299" s="13" t="s">
        <v>1128</v>
      </c>
      <c r="D299" s="13" t="s">
        <v>1129</v>
      </c>
      <c r="E299" s="13" t="s">
        <v>1130</v>
      </c>
      <c r="F299" s="13" t="str">
        <f t="shared" si="117"/>
        <v>SH</v>
      </c>
      <c r="G299" s="13" t="str">
        <f>VLOOKUP(LOWER(F299)&amp;H299,'Current pricing'!A:B,2,0)</f>
        <v>中国建筑</v>
      </c>
      <c r="H299" s="13" t="s">
        <v>1354</v>
      </c>
      <c r="I299" s="13" t="s">
        <v>1207</v>
      </c>
      <c r="J299" s="13" t="s">
        <v>1367</v>
      </c>
      <c r="K299" s="13">
        <v>4000</v>
      </c>
      <c r="L299" s="13">
        <v>1</v>
      </c>
      <c r="M299" s="13">
        <v>9.23</v>
      </c>
      <c r="N299" s="13">
        <f t="shared" si="128"/>
        <v>36920</v>
      </c>
      <c r="O299" s="13">
        <f t="shared" si="129"/>
        <v>36920</v>
      </c>
      <c r="P299" s="19">
        <f t="shared" si="118"/>
        <v>0.73840000000000006</v>
      </c>
      <c r="Q299" s="19">
        <f t="shared" si="121"/>
        <v>7.3840000000000003</v>
      </c>
      <c r="R299" s="13">
        <f t="shared" si="119"/>
        <v>0</v>
      </c>
      <c r="S299" s="19">
        <f t="shared" si="130"/>
        <v>-36928.1224</v>
      </c>
      <c r="T299" s="13">
        <f t="shared" si="131"/>
        <v>-9.2320305999999999</v>
      </c>
      <c r="U299" s="13">
        <f>IF(ISNA(VLOOKUP(LOWER(F299)&amp;H299,Prices!A:C,3,0)),0,VLOOKUP(LOWER(F299)&amp;H299,Prices!A:C,3,0))</f>
        <v>9.7899999999999991</v>
      </c>
      <c r="V299" s="13">
        <f>IF(ISNA(VLOOKUP(LOWER(F299)&amp;H299,Prices!A:C,2,0)),0,VLOOKUP(LOWER(F299)&amp;H299,Prices!A:C,2,0))</f>
        <v>9.67</v>
      </c>
      <c r="W299" s="13">
        <f t="shared" si="132"/>
        <v>1751.8776000000003</v>
      </c>
      <c r="X299" s="13">
        <f t="shared" si="133"/>
        <v>-479.99999999999687</v>
      </c>
      <c r="Y299" s="43">
        <f t="shared" si="120"/>
        <v>4.7450639219935004E-2</v>
      </c>
      <c r="Z299" s="49"/>
      <c r="AA299" s="24"/>
    </row>
    <row r="300" spans="1:27" x14ac:dyDescent="0.15">
      <c r="A300" s="12">
        <v>42713</v>
      </c>
      <c r="B300" s="60">
        <v>0.4069444444444445</v>
      </c>
      <c r="C300" s="13" t="s">
        <v>1128</v>
      </c>
      <c r="D300" s="13" t="s">
        <v>1129</v>
      </c>
      <c r="E300" s="13" t="s">
        <v>1130</v>
      </c>
      <c r="F300" s="13" t="str">
        <f t="shared" si="117"/>
        <v>SZ</v>
      </c>
      <c r="G300" s="13" t="str">
        <f>VLOOKUP(LOWER(F300)&amp;H300,'Current pricing'!A:B,2,0)</f>
        <v>东方财富</v>
      </c>
      <c r="H300" s="13" t="s">
        <v>1336</v>
      </c>
      <c r="I300" s="13" t="s">
        <v>1207</v>
      </c>
      <c r="J300" s="13" t="s">
        <v>1367</v>
      </c>
      <c r="K300" s="13">
        <v>1500</v>
      </c>
      <c r="L300" s="13">
        <v>1</v>
      </c>
      <c r="M300" s="13">
        <v>19.68</v>
      </c>
      <c r="N300" s="13">
        <f t="shared" si="128"/>
        <v>29520</v>
      </c>
      <c r="O300" s="13">
        <f t="shared" si="129"/>
        <v>29520</v>
      </c>
      <c r="P300" s="19">
        <f t="shared" si="118"/>
        <v>0</v>
      </c>
      <c r="Q300" s="19">
        <f t="shared" si="121"/>
        <v>5.9039999999999999</v>
      </c>
      <c r="R300" s="13">
        <f t="shared" si="119"/>
        <v>0</v>
      </c>
      <c r="S300" s="19">
        <f t="shared" si="130"/>
        <v>-29525.903999999999</v>
      </c>
      <c r="T300" s="13">
        <f t="shared" si="131"/>
        <v>-19.683935999999999</v>
      </c>
      <c r="U300" s="13">
        <f>IF(ISNA(VLOOKUP(LOWER(F300)&amp;H300,Prices!A:C,3,0)),0,VLOOKUP(LOWER(F300)&amp;H300,Prices!A:C,3,0))</f>
        <v>12.35</v>
      </c>
      <c r="V300" s="13">
        <f>IF(ISNA(VLOOKUP(LOWER(F300)&amp;H300,Prices!A:C,2,0)),0,VLOOKUP(LOWER(F300)&amp;H300,Prices!A:C,2,0))</f>
        <v>12.4</v>
      </c>
      <c r="W300" s="13">
        <f t="shared" si="132"/>
        <v>-10925.903999999999</v>
      </c>
      <c r="X300" s="13">
        <f t="shared" si="133"/>
        <v>75.000000000001066</v>
      </c>
      <c r="Y300" s="43">
        <f t="shared" si="120"/>
        <v>-0.37011869918699181</v>
      </c>
      <c r="Z300" s="49"/>
      <c r="AA300" s="24"/>
    </row>
    <row r="301" spans="1:27" x14ac:dyDescent="0.15">
      <c r="A301" s="12">
        <v>42713</v>
      </c>
      <c r="B301" s="60">
        <v>0.40965277777777781</v>
      </c>
      <c r="C301" s="13" t="s">
        <v>1128</v>
      </c>
      <c r="D301" s="13" t="s">
        <v>1129</v>
      </c>
      <c r="E301" s="13" t="s">
        <v>1130</v>
      </c>
      <c r="F301" s="13" t="str">
        <f t="shared" si="117"/>
        <v>SZ</v>
      </c>
      <c r="G301" s="13" t="str">
        <f>VLOOKUP(LOWER(F301)&amp;H301,'Current pricing'!A:B,2,0)</f>
        <v>东方财富</v>
      </c>
      <c r="H301" s="13" t="s">
        <v>1336</v>
      </c>
      <c r="I301" s="13" t="s">
        <v>1207</v>
      </c>
      <c r="J301" s="13" t="s">
        <v>1367</v>
      </c>
      <c r="K301" s="13">
        <v>1500</v>
      </c>
      <c r="L301" s="13">
        <v>1</v>
      </c>
      <c r="M301" s="13">
        <v>19.62</v>
      </c>
      <c r="N301" s="13">
        <f t="shared" si="128"/>
        <v>29430</v>
      </c>
      <c r="O301" s="13">
        <f t="shared" si="129"/>
        <v>29430</v>
      </c>
      <c r="P301" s="19">
        <f t="shared" si="118"/>
        <v>0</v>
      </c>
      <c r="Q301" s="19">
        <f t="shared" si="121"/>
        <v>5.8860000000000001</v>
      </c>
      <c r="R301" s="13">
        <f t="shared" si="119"/>
        <v>0</v>
      </c>
      <c r="S301" s="19">
        <f t="shared" si="130"/>
        <v>-29435.885999999999</v>
      </c>
      <c r="T301" s="13">
        <f t="shared" si="131"/>
        <v>-19.623923999999999</v>
      </c>
      <c r="U301" s="13">
        <f>IF(ISNA(VLOOKUP(LOWER(F301)&amp;H301,Prices!A:C,3,0)),0,VLOOKUP(LOWER(F301)&amp;H301,Prices!A:C,3,0))</f>
        <v>12.35</v>
      </c>
      <c r="V301" s="13">
        <f>IF(ISNA(VLOOKUP(LOWER(F301)&amp;H301,Prices!A:C,2,0)),0,VLOOKUP(LOWER(F301)&amp;H301,Prices!A:C,2,0))</f>
        <v>12.4</v>
      </c>
      <c r="W301" s="13">
        <f t="shared" si="132"/>
        <v>-10835.885999999997</v>
      </c>
      <c r="X301" s="13">
        <f t="shared" si="133"/>
        <v>75.000000000001066</v>
      </c>
      <c r="Y301" s="43">
        <f t="shared" si="120"/>
        <v>-0.36819184505606511</v>
      </c>
      <c r="Z301" s="49"/>
      <c r="AA301" s="24"/>
    </row>
    <row r="302" spans="1:27" x14ac:dyDescent="0.15">
      <c r="A302" s="12">
        <v>42713</v>
      </c>
      <c r="B302" s="60">
        <v>0.41027777777777774</v>
      </c>
      <c r="C302" s="13" t="s">
        <v>1128</v>
      </c>
      <c r="D302" s="13" t="s">
        <v>1129</v>
      </c>
      <c r="E302" s="13" t="s">
        <v>1130</v>
      </c>
      <c r="F302" s="13" t="str">
        <f t="shared" si="117"/>
        <v>SH</v>
      </c>
      <c r="G302" s="13" t="str">
        <f>VLOOKUP(LOWER(F302)&amp;H302,'Current pricing'!A:B,2,0)</f>
        <v>驰宏锌锗</v>
      </c>
      <c r="H302" s="13" t="s">
        <v>1353</v>
      </c>
      <c r="I302" s="13" t="s">
        <v>1207</v>
      </c>
      <c r="J302" s="13" t="s">
        <v>1367</v>
      </c>
      <c r="K302" s="13">
        <v>2000</v>
      </c>
      <c r="L302" s="13">
        <v>1</v>
      </c>
      <c r="M302" s="13">
        <v>8.94</v>
      </c>
      <c r="N302" s="13">
        <f t="shared" si="128"/>
        <v>17880</v>
      </c>
      <c r="O302" s="13">
        <f t="shared" si="129"/>
        <v>17880</v>
      </c>
      <c r="P302" s="19">
        <f t="shared" si="118"/>
        <v>0.35760000000000003</v>
      </c>
      <c r="Q302" s="19">
        <f t="shared" si="121"/>
        <v>5</v>
      </c>
      <c r="R302" s="13">
        <f t="shared" si="119"/>
        <v>0</v>
      </c>
      <c r="S302" s="19">
        <f t="shared" si="130"/>
        <v>-17885.357599999999</v>
      </c>
      <c r="T302" s="13">
        <f t="shared" si="131"/>
        <v>-8.9426787999999995</v>
      </c>
      <c r="U302" s="13">
        <f>IF(ISNA(VLOOKUP(LOWER(F302)&amp;H302,Prices!A:C,3,0)),0,VLOOKUP(LOWER(F302)&amp;H302,Prices!A:C,3,0))</f>
        <v>6.85</v>
      </c>
      <c r="V302" s="13">
        <f>IF(ISNA(VLOOKUP(LOWER(F302)&amp;H302,Prices!A:C,2,0)),0,VLOOKUP(LOWER(F302)&amp;H302,Prices!A:C,2,0))</f>
        <v>6.91</v>
      </c>
      <c r="W302" s="13">
        <f t="shared" si="132"/>
        <v>-4065.3575999999985</v>
      </c>
      <c r="X302" s="13">
        <f t="shared" si="133"/>
        <v>120.00000000000099</v>
      </c>
      <c r="Y302" s="43">
        <f t="shared" si="120"/>
        <v>-0.2273689932885905</v>
      </c>
      <c r="Z302" s="49"/>
      <c r="AA302" s="24"/>
    </row>
    <row r="303" spans="1:27" x14ac:dyDescent="0.15">
      <c r="A303" s="12">
        <v>42713</v>
      </c>
      <c r="B303" s="60">
        <v>0.41516203703703702</v>
      </c>
      <c r="C303" s="13" t="s">
        <v>1128</v>
      </c>
      <c r="D303" s="13" t="s">
        <v>1129</v>
      </c>
      <c r="E303" s="13" t="s">
        <v>1130</v>
      </c>
      <c r="F303" s="13" t="str">
        <f t="shared" si="117"/>
        <v>SZ</v>
      </c>
      <c r="G303" s="13" t="str">
        <f>VLOOKUP(LOWER(F303)&amp;H303,'Current pricing'!A:B,2,0)</f>
        <v>格力电器</v>
      </c>
      <c r="H303" s="13" t="s">
        <v>1255</v>
      </c>
      <c r="I303" s="13" t="s">
        <v>1207</v>
      </c>
      <c r="J303" s="13" t="s">
        <v>1367</v>
      </c>
      <c r="K303" s="13">
        <v>1500</v>
      </c>
      <c r="L303" s="13">
        <v>1</v>
      </c>
      <c r="M303" s="13">
        <v>26.64</v>
      </c>
      <c r="N303" s="13">
        <f t="shared" si="128"/>
        <v>39960</v>
      </c>
      <c r="O303" s="13">
        <f t="shared" si="129"/>
        <v>39960</v>
      </c>
      <c r="P303" s="19">
        <f t="shared" si="118"/>
        <v>0</v>
      </c>
      <c r="Q303" s="19">
        <f t="shared" si="121"/>
        <v>7.992</v>
      </c>
      <c r="R303" s="13">
        <f t="shared" si="119"/>
        <v>0</v>
      </c>
      <c r="S303" s="19">
        <f t="shared" si="130"/>
        <v>-39967.991999999998</v>
      </c>
      <c r="T303" s="13">
        <f t="shared" si="131"/>
        <v>-26.645327999999999</v>
      </c>
      <c r="U303" s="13">
        <f>IF(ISNA(VLOOKUP(LOWER(F303)&amp;H303,Prices!A:C,3,0)),0,VLOOKUP(LOWER(F303)&amp;H303,Prices!A:C,3,0))</f>
        <v>41.83</v>
      </c>
      <c r="V303" s="13">
        <f>IF(ISNA(VLOOKUP(LOWER(F303)&amp;H303,Prices!A:C,2,0)),0,VLOOKUP(LOWER(F303)&amp;H303,Prices!A:C,2,0))</f>
        <v>43.53</v>
      </c>
      <c r="W303" s="13">
        <f t="shared" si="132"/>
        <v>25327.008000000002</v>
      </c>
      <c r="X303" s="13">
        <f t="shared" si="133"/>
        <v>2550.0000000000041</v>
      </c>
      <c r="Y303" s="43">
        <f t="shared" si="120"/>
        <v>0.63380900900900905</v>
      </c>
      <c r="Z303" s="49"/>
      <c r="AA303" s="24"/>
    </row>
    <row r="304" spans="1:27" x14ac:dyDescent="0.15">
      <c r="A304" s="12">
        <v>42716</v>
      </c>
      <c r="B304" s="60">
        <v>0.39380787037037041</v>
      </c>
      <c r="C304" s="13" t="s">
        <v>1128</v>
      </c>
      <c r="D304" s="13" t="s">
        <v>1129</v>
      </c>
      <c r="E304" s="13" t="s">
        <v>1130</v>
      </c>
      <c r="F304" s="13" t="str">
        <f t="shared" si="117"/>
        <v>SH</v>
      </c>
      <c r="G304" s="13" t="str">
        <f>VLOOKUP(LOWER(F304)&amp;H304,'Current pricing'!A:B,2,0)</f>
        <v>驰宏锌锗</v>
      </c>
      <c r="H304" s="13" t="s">
        <v>1353</v>
      </c>
      <c r="I304" s="13" t="s">
        <v>1206</v>
      </c>
      <c r="J304" s="13" t="s">
        <v>1367</v>
      </c>
      <c r="K304" s="13">
        <v>-7000</v>
      </c>
      <c r="L304" s="13">
        <v>1</v>
      </c>
      <c r="M304" s="13">
        <v>9.1</v>
      </c>
      <c r="N304" s="13">
        <f t="shared" ref="N304:N345" si="134">K304*M304</f>
        <v>-63700</v>
      </c>
      <c r="O304" s="13">
        <f t="shared" ref="O304:O345" si="135">ABS(N304)</f>
        <v>63700</v>
      </c>
      <c r="P304" s="19">
        <f t="shared" si="118"/>
        <v>1.274</v>
      </c>
      <c r="Q304" s="19">
        <f t="shared" si="121"/>
        <v>12.74</v>
      </c>
      <c r="R304" s="13">
        <f t="shared" si="119"/>
        <v>63.7</v>
      </c>
      <c r="S304" s="19">
        <f t="shared" ref="S304:S345" si="136">-(N304+P304+Q304+R304)</f>
        <v>63622.286000000007</v>
      </c>
      <c r="T304" s="13">
        <f t="shared" ref="T304:T345" si="137">S304/K304</f>
        <v>-9.0888980000000004</v>
      </c>
      <c r="U304" s="13">
        <f>IF(ISNA(VLOOKUP(LOWER(F304)&amp;H304,Prices!A:C,3,0)),0,VLOOKUP(LOWER(F304)&amp;H304,Prices!A:C,3,0))</f>
        <v>6.85</v>
      </c>
      <c r="V304" s="13">
        <f>IF(ISNA(VLOOKUP(LOWER(F304)&amp;H304,Prices!A:C,2,0)),0,VLOOKUP(LOWER(F304)&amp;H304,Prices!A:C,2,0))</f>
        <v>6.91</v>
      </c>
      <c r="W304" s="13">
        <f t="shared" ref="W304:W345" si="138">IF(I304="B",(V304+T304)*K304,(V304+T304)*K304)</f>
        <v>15252.286000000002</v>
      </c>
      <c r="X304" s="13">
        <f t="shared" ref="X304:X345" si="139">K304*(V304-U304)</f>
        <v>-420.00000000000347</v>
      </c>
      <c r="Y304" s="43">
        <f t="shared" si="120"/>
        <v>0.23943934065934069</v>
      </c>
      <c r="Z304" s="49"/>
      <c r="AA304" s="24"/>
    </row>
    <row r="305" spans="1:27" x14ac:dyDescent="0.15">
      <c r="A305" s="12">
        <v>42716</v>
      </c>
      <c r="B305" s="60">
        <v>0.39429398148148148</v>
      </c>
      <c r="C305" s="13" t="s">
        <v>1128</v>
      </c>
      <c r="D305" s="13" t="s">
        <v>1129</v>
      </c>
      <c r="E305" s="13" t="s">
        <v>1130</v>
      </c>
      <c r="F305" s="13" t="str">
        <f t="shared" si="117"/>
        <v>SH</v>
      </c>
      <c r="G305" s="13" t="str">
        <f>VLOOKUP(LOWER(F305)&amp;H305,'Current pricing'!A:B,2,0)</f>
        <v>中国建筑</v>
      </c>
      <c r="H305" s="13" t="s">
        <v>1354</v>
      </c>
      <c r="I305" s="13" t="s">
        <v>1206</v>
      </c>
      <c r="J305" s="13" t="s">
        <v>1367</v>
      </c>
      <c r="K305" s="13">
        <v>-4500</v>
      </c>
      <c r="L305" s="13">
        <v>1</v>
      </c>
      <c r="M305" s="13">
        <v>9.82</v>
      </c>
      <c r="N305" s="13">
        <f t="shared" si="134"/>
        <v>-44190</v>
      </c>
      <c r="O305" s="13">
        <f t="shared" si="135"/>
        <v>44190</v>
      </c>
      <c r="P305" s="19">
        <f t="shared" si="118"/>
        <v>0.88380000000000003</v>
      </c>
      <c r="Q305" s="19">
        <f t="shared" si="121"/>
        <v>8.838000000000001</v>
      </c>
      <c r="R305" s="13">
        <f t="shared" si="119"/>
        <v>44.19</v>
      </c>
      <c r="S305" s="19">
        <f t="shared" si="136"/>
        <v>44136.088199999991</v>
      </c>
      <c r="T305" s="13">
        <f t="shared" si="137"/>
        <v>-9.808019599999998</v>
      </c>
      <c r="U305" s="13">
        <f>IF(ISNA(VLOOKUP(LOWER(F305)&amp;H305,Prices!A:C,3,0)),0,VLOOKUP(LOWER(F305)&amp;H305,Prices!A:C,3,0))</f>
        <v>9.7899999999999991</v>
      </c>
      <c r="V305" s="13">
        <f>IF(ISNA(VLOOKUP(LOWER(F305)&amp;H305,Prices!A:C,2,0)),0,VLOOKUP(LOWER(F305)&amp;H305,Prices!A:C,2,0))</f>
        <v>9.67</v>
      </c>
      <c r="W305" s="13">
        <f t="shared" si="138"/>
        <v>621.08819999999105</v>
      </c>
      <c r="X305" s="13">
        <f t="shared" si="139"/>
        <v>539.99999999999648</v>
      </c>
      <c r="Y305" s="43">
        <f t="shared" si="120"/>
        <v>1.4054949083502853E-2</v>
      </c>
      <c r="Z305" s="49"/>
      <c r="AA305" s="24"/>
    </row>
    <row r="306" spans="1:27" x14ac:dyDescent="0.15">
      <c r="A306" s="12">
        <v>42716</v>
      </c>
      <c r="B306" s="60">
        <v>0.39439814814814816</v>
      </c>
      <c r="C306" s="13" t="s">
        <v>1128</v>
      </c>
      <c r="D306" s="13" t="s">
        <v>1129</v>
      </c>
      <c r="E306" s="13" t="s">
        <v>1130</v>
      </c>
      <c r="F306" s="13" t="str">
        <f t="shared" si="117"/>
        <v>SH</v>
      </c>
      <c r="G306" s="13" t="str">
        <f>VLOOKUP(LOWER(F306)&amp;H306,'Current pricing'!A:B,2,0)</f>
        <v>中国船舶</v>
      </c>
      <c r="H306" s="13" t="s">
        <v>1352</v>
      </c>
      <c r="I306" s="13" t="s">
        <v>1206</v>
      </c>
      <c r="J306" s="13" t="s">
        <v>1367</v>
      </c>
      <c r="K306" s="13">
        <v>-3700</v>
      </c>
      <c r="L306" s="13">
        <v>1</v>
      </c>
      <c r="M306" s="13">
        <v>27.5</v>
      </c>
      <c r="N306" s="13">
        <f t="shared" si="134"/>
        <v>-101750</v>
      </c>
      <c r="O306" s="13">
        <f t="shared" si="135"/>
        <v>101750</v>
      </c>
      <c r="P306" s="19">
        <f t="shared" si="118"/>
        <v>2.0350000000000001</v>
      </c>
      <c r="Q306" s="19">
        <f t="shared" si="121"/>
        <v>20.350000000000001</v>
      </c>
      <c r="R306" s="13">
        <f t="shared" si="119"/>
        <v>101.75</v>
      </c>
      <c r="S306" s="19">
        <f t="shared" si="136"/>
        <v>101625.86499999999</v>
      </c>
      <c r="T306" s="13">
        <f t="shared" si="137"/>
        <v>-27.466449999999998</v>
      </c>
      <c r="U306" s="13">
        <f>IF(ISNA(VLOOKUP(LOWER(F306)&amp;H306,Prices!A:C,3,0)),0,VLOOKUP(LOWER(F306)&amp;H306,Prices!A:C,3,0))</f>
        <v>24.67</v>
      </c>
      <c r="V306" s="13">
        <f>IF(ISNA(VLOOKUP(LOWER(F306)&amp;H306,Prices!A:C,2,0)),0,VLOOKUP(LOWER(F306)&amp;H306,Prices!A:C,2,0))</f>
        <v>24.67</v>
      </c>
      <c r="W306" s="13">
        <f t="shared" si="138"/>
        <v>10346.864999999987</v>
      </c>
      <c r="X306" s="13">
        <f t="shared" si="139"/>
        <v>0</v>
      </c>
      <c r="Y306" s="43">
        <f t="shared" si="120"/>
        <v>0.10168909090909078</v>
      </c>
      <c r="Z306" s="49"/>
      <c r="AA306" s="24"/>
    </row>
    <row r="307" spans="1:27" x14ac:dyDescent="0.15">
      <c r="A307" s="12">
        <v>42716</v>
      </c>
      <c r="B307" s="60">
        <v>0.40560185185185182</v>
      </c>
      <c r="C307" s="13" t="s">
        <v>1128</v>
      </c>
      <c r="D307" s="13" t="s">
        <v>1129</v>
      </c>
      <c r="E307" s="13" t="s">
        <v>1130</v>
      </c>
      <c r="F307" s="13" t="str">
        <f t="shared" si="117"/>
        <v>SZ</v>
      </c>
      <c r="G307" s="13" t="str">
        <f>VLOOKUP(LOWER(F307)&amp;H307,'Current pricing'!A:B,2,0)</f>
        <v>东方财富</v>
      </c>
      <c r="H307" s="13" t="s">
        <v>1336</v>
      </c>
      <c r="I307" s="13" t="s">
        <v>1206</v>
      </c>
      <c r="J307" s="13" t="s">
        <v>1367</v>
      </c>
      <c r="K307" s="13">
        <v>-3000</v>
      </c>
      <c r="L307" s="13">
        <v>1</v>
      </c>
      <c r="M307" s="13">
        <v>19.54</v>
      </c>
      <c r="N307" s="13">
        <f t="shared" si="134"/>
        <v>-58620</v>
      </c>
      <c r="O307" s="13">
        <f t="shared" si="135"/>
        <v>58620</v>
      </c>
      <c r="P307" s="19">
        <f t="shared" si="118"/>
        <v>0</v>
      </c>
      <c r="Q307" s="19">
        <f t="shared" si="121"/>
        <v>11.724</v>
      </c>
      <c r="R307" s="13">
        <f t="shared" si="119"/>
        <v>58.62</v>
      </c>
      <c r="S307" s="19">
        <f t="shared" si="136"/>
        <v>58549.655999999995</v>
      </c>
      <c r="T307" s="13">
        <f t="shared" si="137"/>
        <v>-19.516551999999997</v>
      </c>
      <c r="U307" s="13">
        <f>IF(ISNA(VLOOKUP(LOWER(F307)&amp;H307,Prices!A:C,3,0)),0,VLOOKUP(LOWER(F307)&amp;H307,Prices!A:C,3,0))</f>
        <v>12.35</v>
      </c>
      <c r="V307" s="13">
        <f>IF(ISNA(VLOOKUP(LOWER(F307)&amp;H307,Prices!A:C,2,0)),0,VLOOKUP(LOWER(F307)&amp;H307,Prices!A:C,2,0))</f>
        <v>12.4</v>
      </c>
      <c r="W307" s="13">
        <f t="shared" si="138"/>
        <v>21349.655999999992</v>
      </c>
      <c r="X307" s="13">
        <f t="shared" si="139"/>
        <v>-150.00000000000213</v>
      </c>
      <c r="Y307" s="43">
        <f t="shared" si="120"/>
        <v>0.36420429887410427</v>
      </c>
      <c r="Z307" s="49"/>
      <c r="AA307" s="24"/>
    </row>
    <row r="308" spans="1:27" x14ac:dyDescent="0.15">
      <c r="A308" s="12">
        <v>42716</v>
      </c>
      <c r="B308" s="60">
        <v>0.40582175925925923</v>
      </c>
      <c r="C308" s="13" t="s">
        <v>1128</v>
      </c>
      <c r="D308" s="13" t="s">
        <v>1129</v>
      </c>
      <c r="E308" s="13" t="s">
        <v>1130</v>
      </c>
      <c r="F308" s="13" t="str">
        <f t="shared" si="117"/>
        <v>SZ</v>
      </c>
      <c r="G308" s="13" t="str">
        <f>VLOOKUP(LOWER(F308)&amp;H308,'Current pricing'!A:B,2,0)</f>
        <v>格力电器</v>
      </c>
      <c r="H308" s="13" t="s">
        <v>1255</v>
      </c>
      <c r="I308" s="13" t="s">
        <v>1206</v>
      </c>
      <c r="J308" s="13" t="s">
        <v>1367</v>
      </c>
      <c r="K308" s="13">
        <v>-1500</v>
      </c>
      <c r="L308" s="13">
        <v>1</v>
      </c>
      <c r="M308" s="13">
        <v>25.97</v>
      </c>
      <c r="N308" s="13">
        <f t="shared" si="134"/>
        <v>-38955</v>
      </c>
      <c r="O308" s="13">
        <f t="shared" si="135"/>
        <v>38955</v>
      </c>
      <c r="P308" s="19">
        <f t="shared" si="118"/>
        <v>0</v>
      </c>
      <c r="Q308" s="19">
        <f t="shared" si="121"/>
        <v>7.7910000000000004</v>
      </c>
      <c r="R308" s="13">
        <f t="shared" si="119"/>
        <v>38.96</v>
      </c>
      <c r="S308" s="19">
        <f t="shared" si="136"/>
        <v>38908.249000000003</v>
      </c>
      <c r="T308" s="13">
        <f t="shared" si="137"/>
        <v>-25.93883266666667</v>
      </c>
      <c r="U308" s="13">
        <f>IF(ISNA(VLOOKUP(LOWER(F308)&amp;H308,Prices!A:C,3,0)),0,VLOOKUP(LOWER(F308)&amp;H308,Prices!A:C,3,0))</f>
        <v>41.83</v>
      </c>
      <c r="V308" s="13">
        <f>IF(ISNA(VLOOKUP(LOWER(F308)&amp;H308,Prices!A:C,2,0)),0,VLOOKUP(LOWER(F308)&amp;H308,Prices!A:C,2,0))</f>
        <v>43.53</v>
      </c>
      <c r="W308" s="13">
        <f t="shared" si="138"/>
        <v>-26386.750999999997</v>
      </c>
      <c r="X308" s="13">
        <f t="shared" si="139"/>
        <v>-2550.0000000000041</v>
      </c>
      <c r="Y308" s="43">
        <f t="shared" si="120"/>
        <v>-0.6773649338980875</v>
      </c>
      <c r="Z308" s="49"/>
      <c r="AA308" s="24"/>
    </row>
    <row r="309" spans="1:27" x14ac:dyDescent="0.15">
      <c r="A309" s="12">
        <v>42716</v>
      </c>
      <c r="B309" s="60">
        <v>0.40605324074074073</v>
      </c>
      <c r="C309" s="13" t="s">
        <v>1128</v>
      </c>
      <c r="D309" s="13" t="s">
        <v>1129</v>
      </c>
      <c r="E309" s="13" t="s">
        <v>1130</v>
      </c>
      <c r="F309" s="13" t="str">
        <f t="shared" si="117"/>
        <v>SH</v>
      </c>
      <c r="G309" s="13" t="str">
        <f>VLOOKUP(LOWER(F309)&amp;H309,'Current pricing'!A:B,2,0)</f>
        <v>中国建筑</v>
      </c>
      <c r="H309" s="13" t="s">
        <v>1354</v>
      </c>
      <c r="I309" s="13" t="s">
        <v>1206</v>
      </c>
      <c r="J309" s="13" t="s">
        <v>1367</v>
      </c>
      <c r="K309" s="13">
        <v>-4500</v>
      </c>
      <c r="L309" s="13">
        <v>1</v>
      </c>
      <c r="M309" s="13">
        <v>9.73</v>
      </c>
      <c r="N309" s="13">
        <f t="shared" si="134"/>
        <v>-43785</v>
      </c>
      <c r="O309" s="13">
        <f t="shared" si="135"/>
        <v>43785</v>
      </c>
      <c r="P309" s="19">
        <f t="shared" si="118"/>
        <v>0.87570000000000003</v>
      </c>
      <c r="Q309" s="19">
        <f t="shared" si="121"/>
        <v>8.7569999999999997</v>
      </c>
      <c r="R309" s="13">
        <f t="shared" si="119"/>
        <v>43.79</v>
      </c>
      <c r="S309" s="19">
        <f t="shared" si="136"/>
        <v>43731.577300000004</v>
      </c>
      <c r="T309" s="13">
        <f t="shared" si="137"/>
        <v>-9.7181282888888898</v>
      </c>
      <c r="U309" s="13">
        <f>IF(ISNA(VLOOKUP(LOWER(F309)&amp;H309,Prices!A:C,3,0)),0,VLOOKUP(LOWER(F309)&amp;H309,Prices!A:C,3,0))</f>
        <v>9.7899999999999991</v>
      </c>
      <c r="V309" s="13">
        <f>IF(ISNA(VLOOKUP(LOWER(F309)&amp;H309,Prices!A:C,2,0)),0,VLOOKUP(LOWER(F309)&amp;H309,Prices!A:C,2,0))</f>
        <v>9.67</v>
      </c>
      <c r="W309" s="13">
        <f t="shared" si="138"/>
        <v>216.57730000000441</v>
      </c>
      <c r="X309" s="13">
        <f t="shared" si="139"/>
        <v>539.99999999999648</v>
      </c>
      <c r="Y309" s="43">
        <f t="shared" si="120"/>
        <v>4.9463811807697704E-3</v>
      </c>
      <c r="Z309" s="49"/>
      <c r="AA309" s="24"/>
    </row>
    <row r="310" spans="1:27" x14ac:dyDescent="0.15">
      <c r="A310" s="12">
        <v>42716</v>
      </c>
      <c r="B310" s="60">
        <v>0.41872685185185188</v>
      </c>
      <c r="C310" s="13" t="s">
        <v>1128</v>
      </c>
      <c r="D310" s="13" t="s">
        <v>1129</v>
      </c>
      <c r="E310" s="13" t="s">
        <v>1130</v>
      </c>
      <c r="F310" s="13" t="str">
        <f t="shared" si="117"/>
        <v>SH</v>
      </c>
      <c r="G310" s="13" t="str">
        <f>VLOOKUP(LOWER(F310)&amp;H310,'Current pricing'!A:B,2,0)</f>
        <v>贵州茅台</v>
      </c>
      <c r="H310" s="13" t="s">
        <v>1263</v>
      </c>
      <c r="I310" s="13" t="s">
        <v>1207</v>
      </c>
      <c r="J310" s="13" t="s">
        <v>1432</v>
      </c>
      <c r="K310" s="13">
        <v>200</v>
      </c>
      <c r="L310" s="13">
        <v>1</v>
      </c>
      <c r="M310" s="13">
        <v>336.18</v>
      </c>
      <c r="N310" s="13">
        <f t="shared" si="134"/>
        <v>67236</v>
      </c>
      <c r="O310" s="13">
        <f t="shared" si="135"/>
        <v>67236</v>
      </c>
      <c r="P310" s="19">
        <f t="shared" si="118"/>
        <v>1.3447200000000001</v>
      </c>
      <c r="Q310" s="19">
        <f t="shared" si="121"/>
        <v>13.4472</v>
      </c>
      <c r="R310" s="13">
        <f t="shared" si="119"/>
        <v>0</v>
      </c>
      <c r="S310" s="19">
        <f t="shared" si="136"/>
        <v>-67250.791919999989</v>
      </c>
      <c r="T310" s="13">
        <f t="shared" si="137"/>
        <v>-336.25395959999992</v>
      </c>
      <c r="U310" s="13">
        <f>IF(ISNA(VLOOKUP(LOWER(F310)&amp;H310,Prices!A:C,3,0)),0,VLOOKUP(LOWER(F310)&amp;H310,Prices!A:C,3,0))</f>
        <v>639.16999999999996</v>
      </c>
      <c r="V310" s="13">
        <f>IF(ISNA(VLOOKUP(LOWER(F310)&amp;H310,Prices!A:C,2,0)),0,VLOOKUP(LOWER(F310)&amp;H310,Prices!A:C,2,0))</f>
        <v>653.05999999999995</v>
      </c>
      <c r="W310" s="13">
        <f>IF(I310="B",(V310+T310)*K310,(V310+T310)*K310)</f>
        <v>63361.208080000004</v>
      </c>
      <c r="X310" s="13">
        <f t="shared" si="139"/>
        <v>2777.9999999999973</v>
      </c>
      <c r="Y310" s="43">
        <f t="shared" si="120"/>
        <v>0.94237027901719328</v>
      </c>
      <c r="Z310" s="49"/>
      <c r="AA310" s="24"/>
    </row>
    <row r="311" spans="1:27" x14ac:dyDescent="0.15">
      <c r="A311" s="12">
        <v>42716</v>
      </c>
      <c r="B311" s="60">
        <v>0.42039351851851853</v>
      </c>
      <c r="C311" s="13" t="s">
        <v>1128</v>
      </c>
      <c r="D311" s="13" t="s">
        <v>1129</v>
      </c>
      <c r="E311" s="13" t="s">
        <v>1130</v>
      </c>
      <c r="F311" s="13" t="str">
        <f t="shared" si="117"/>
        <v>SH</v>
      </c>
      <c r="G311" s="13" t="str">
        <f>VLOOKUP(LOWER(F311)&amp;H311,'Current pricing'!A:B,2,0)</f>
        <v>贵州茅台</v>
      </c>
      <c r="H311" s="13" t="s">
        <v>1263</v>
      </c>
      <c r="I311" s="13" t="s">
        <v>1207</v>
      </c>
      <c r="J311" s="13" t="s">
        <v>1432</v>
      </c>
      <c r="K311" s="13">
        <v>100</v>
      </c>
      <c r="L311" s="13">
        <v>1</v>
      </c>
      <c r="M311" s="13">
        <v>335.22</v>
      </c>
      <c r="N311" s="13">
        <f t="shared" si="134"/>
        <v>33522</v>
      </c>
      <c r="O311" s="13">
        <f t="shared" si="135"/>
        <v>33522</v>
      </c>
      <c r="P311" s="19">
        <f t="shared" si="118"/>
        <v>0.67044000000000004</v>
      </c>
      <c r="Q311" s="19">
        <f t="shared" si="121"/>
        <v>6.7044000000000006</v>
      </c>
      <c r="R311" s="13">
        <f t="shared" si="119"/>
        <v>0</v>
      </c>
      <c r="S311" s="19">
        <f t="shared" si="136"/>
        <v>-33529.374840000004</v>
      </c>
      <c r="T311" s="13">
        <f t="shared" si="137"/>
        <v>-335.29374840000003</v>
      </c>
      <c r="U311" s="13">
        <f>IF(ISNA(VLOOKUP(LOWER(F311)&amp;H311,Prices!A:C,3,0)),0,VLOOKUP(LOWER(F311)&amp;H311,Prices!A:C,3,0))</f>
        <v>639.16999999999996</v>
      </c>
      <c r="V311" s="13">
        <f>IF(ISNA(VLOOKUP(LOWER(F311)&amp;H311,Prices!A:C,2,0)),0,VLOOKUP(LOWER(F311)&amp;H311,Prices!A:C,2,0))</f>
        <v>653.05999999999995</v>
      </c>
      <c r="W311" s="13">
        <f t="shared" si="138"/>
        <v>31776.625159999992</v>
      </c>
      <c r="X311" s="13">
        <f t="shared" si="139"/>
        <v>1388.9999999999986</v>
      </c>
      <c r="Y311" s="43">
        <f t="shared" si="120"/>
        <v>0.94793345146470953</v>
      </c>
      <c r="Z311" s="49"/>
      <c r="AA311" s="24"/>
    </row>
    <row r="312" spans="1:27" x14ac:dyDescent="0.15">
      <c r="A312" s="12">
        <v>42716</v>
      </c>
      <c r="B312" s="60">
        <v>0.42079861111111111</v>
      </c>
      <c r="C312" s="13" t="s">
        <v>1128</v>
      </c>
      <c r="D312" s="13" t="s">
        <v>1129</v>
      </c>
      <c r="E312" s="13" t="s">
        <v>1130</v>
      </c>
      <c r="F312" s="13" t="str">
        <f t="shared" si="117"/>
        <v>SZ</v>
      </c>
      <c r="G312" s="13" t="str">
        <f>VLOOKUP(LOWER(F312)&amp;H312,'Current pricing'!A:B,2,0)</f>
        <v>比亚迪</v>
      </c>
      <c r="H312" s="13" t="s">
        <v>1357</v>
      </c>
      <c r="I312" s="13" t="s">
        <v>1207</v>
      </c>
      <c r="J312" s="13" t="s">
        <v>1375</v>
      </c>
      <c r="K312" s="13">
        <v>700</v>
      </c>
      <c r="L312" s="13">
        <v>1</v>
      </c>
      <c r="M312" s="13">
        <v>52.59</v>
      </c>
      <c r="N312" s="13">
        <f t="shared" si="134"/>
        <v>36813</v>
      </c>
      <c r="O312" s="13">
        <f t="shared" si="135"/>
        <v>36813</v>
      </c>
      <c r="P312" s="19">
        <f t="shared" si="118"/>
        <v>0</v>
      </c>
      <c r="Q312" s="19">
        <f t="shared" si="121"/>
        <v>7.3626000000000005</v>
      </c>
      <c r="R312" s="13">
        <f t="shared" si="119"/>
        <v>0</v>
      </c>
      <c r="S312" s="19">
        <f t="shared" si="136"/>
        <v>-36820.3626</v>
      </c>
      <c r="T312" s="13">
        <f t="shared" si="137"/>
        <v>-52.600518000000001</v>
      </c>
      <c r="U312" s="13">
        <f>IF(ISNA(VLOOKUP(LOWER(F312)&amp;H312,Prices!A:C,3,0)),0,VLOOKUP(LOWER(F312)&amp;H312,Prices!A:C,3,0))</f>
        <v>64.25</v>
      </c>
      <c r="V312" s="13">
        <f>IF(ISNA(VLOOKUP(LOWER(F312)&amp;H312,Prices!A:C,2,0)),0,VLOOKUP(LOWER(F312)&amp;H312,Prices!A:C,2,0))</f>
        <v>65.569999999999993</v>
      </c>
      <c r="W312" s="13">
        <f t="shared" si="138"/>
        <v>9078.6373999999942</v>
      </c>
      <c r="X312" s="13">
        <f t="shared" si="139"/>
        <v>923.99999999999523</v>
      </c>
      <c r="Y312" s="43">
        <f t="shared" si="120"/>
        <v>0.24661498383723127</v>
      </c>
      <c r="Z312" s="49"/>
      <c r="AA312" s="24"/>
    </row>
    <row r="313" spans="1:27" x14ac:dyDescent="0.15">
      <c r="A313" s="12">
        <v>42716</v>
      </c>
      <c r="B313" s="60">
        <v>0.42200231481481482</v>
      </c>
      <c r="C313" s="13" t="s">
        <v>1128</v>
      </c>
      <c r="D313" s="13" t="s">
        <v>1129</v>
      </c>
      <c r="E313" s="13" t="s">
        <v>1130</v>
      </c>
      <c r="F313" s="13" t="str">
        <f t="shared" si="117"/>
        <v>SH</v>
      </c>
      <c r="G313" s="13" t="str">
        <f>VLOOKUP(LOWER(F313)&amp;H313,'Current pricing'!A:B,2,0)</f>
        <v>贵州茅台</v>
      </c>
      <c r="H313" s="13" t="s">
        <v>1263</v>
      </c>
      <c r="I313" s="13" t="s">
        <v>1207</v>
      </c>
      <c r="J313" s="13" t="s">
        <v>1432</v>
      </c>
      <c r="K313" s="13">
        <v>100</v>
      </c>
      <c r="L313" s="13">
        <v>1</v>
      </c>
      <c r="M313" s="13">
        <v>335.61</v>
      </c>
      <c r="N313" s="13">
        <f t="shared" si="134"/>
        <v>33561</v>
      </c>
      <c r="O313" s="13">
        <f t="shared" si="135"/>
        <v>33561</v>
      </c>
      <c r="P313" s="19">
        <f t="shared" si="118"/>
        <v>0.67122000000000004</v>
      </c>
      <c r="Q313" s="19">
        <f t="shared" si="121"/>
        <v>6.7122000000000002</v>
      </c>
      <c r="R313" s="13">
        <f t="shared" si="119"/>
        <v>0</v>
      </c>
      <c r="S313" s="19">
        <f t="shared" si="136"/>
        <v>-33568.383419999998</v>
      </c>
      <c r="T313" s="13">
        <f t="shared" si="137"/>
        <v>-335.68383419999998</v>
      </c>
      <c r="U313" s="13">
        <f>IF(ISNA(VLOOKUP(LOWER(F313)&amp;H313,Prices!A:C,3,0)),0,VLOOKUP(LOWER(F313)&amp;H313,Prices!A:C,3,0))</f>
        <v>639.16999999999996</v>
      </c>
      <c r="V313" s="13">
        <f>IF(ISNA(VLOOKUP(LOWER(F313)&amp;H313,Prices!A:C,2,0)),0,VLOOKUP(LOWER(F313)&amp;H313,Prices!A:C,2,0))</f>
        <v>653.05999999999995</v>
      </c>
      <c r="W313" s="13">
        <f t="shared" si="138"/>
        <v>31737.616579999998</v>
      </c>
      <c r="X313" s="13">
        <f t="shared" si="139"/>
        <v>1388.9999999999986</v>
      </c>
      <c r="Y313" s="43">
        <f t="shared" si="120"/>
        <v>0.94566957420815823</v>
      </c>
      <c r="Z313" s="49"/>
      <c r="AA313" s="24"/>
    </row>
    <row r="314" spans="1:27" x14ac:dyDescent="0.15">
      <c r="A314" s="12">
        <v>42716</v>
      </c>
      <c r="B314" s="60">
        <v>0.43178240740740742</v>
      </c>
      <c r="C314" s="13" t="s">
        <v>1128</v>
      </c>
      <c r="D314" s="13" t="s">
        <v>1129</v>
      </c>
      <c r="E314" s="13" t="s">
        <v>1130</v>
      </c>
      <c r="F314" s="13" t="str">
        <f t="shared" si="117"/>
        <v>SH</v>
      </c>
      <c r="G314" s="13" t="str">
        <f>VLOOKUP(LOWER(F314)&amp;H314,'Current pricing'!A:B,2,0)</f>
        <v>贵州茅台</v>
      </c>
      <c r="H314" s="13" t="s">
        <v>1263</v>
      </c>
      <c r="I314" s="13" t="s">
        <v>1207</v>
      </c>
      <c r="J314" s="13" t="s">
        <v>1432</v>
      </c>
      <c r="K314" s="13">
        <v>100</v>
      </c>
      <c r="L314" s="13">
        <v>1</v>
      </c>
      <c r="M314" s="13">
        <v>334.65</v>
      </c>
      <c r="N314" s="13">
        <f t="shared" si="134"/>
        <v>33465</v>
      </c>
      <c r="O314" s="13">
        <f t="shared" si="135"/>
        <v>33465</v>
      </c>
      <c r="P314" s="19">
        <f t="shared" si="118"/>
        <v>0.66930000000000001</v>
      </c>
      <c r="Q314" s="19">
        <f t="shared" si="121"/>
        <v>6.6930000000000005</v>
      </c>
      <c r="R314" s="13">
        <f t="shared" si="119"/>
        <v>0</v>
      </c>
      <c r="S314" s="19">
        <f t="shared" si="136"/>
        <v>-33472.362300000001</v>
      </c>
      <c r="T314" s="13">
        <f t="shared" si="137"/>
        <v>-334.72362300000003</v>
      </c>
      <c r="U314" s="13">
        <f>IF(ISNA(VLOOKUP(LOWER(F314)&amp;H314,Prices!A:C,3,0)),0,VLOOKUP(LOWER(F314)&amp;H314,Prices!A:C,3,0))</f>
        <v>639.16999999999996</v>
      </c>
      <c r="V314" s="13">
        <f>IF(ISNA(VLOOKUP(LOWER(F314)&amp;H314,Prices!A:C,2,0)),0,VLOOKUP(LOWER(F314)&amp;H314,Prices!A:C,2,0))</f>
        <v>653.05999999999995</v>
      </c>
      <c r="W314" s="13">
        <f t="shared" si="138"/>
        <v>31833.637699999992</v>
      </c>
      <c r="X314" s="13">
        <f t="shared" si="139"/>
        <v>1388.9999999999986</v>
      </c>
      <c r="Y314" s="43">
        <f t="shared" si="120"/>
        <v>0.95125168683699368</v>
      </c>
      <c r="Z314" s="49"/>
      <c r="AA314" s="24"/>
    </row>
    <row r="315" spans="1:27" x14ac:dyDescent="0.15">
      <c r="A315" s="12">
        <v>42716</v>
      </c>
      <c r="B315" s="60">
        <v>0.44579861111111113</v>
      </c>
      <c r="C315" s="13" t="s">
        <v>1128</v>
      </c>
      <c r="D315" s="13" t="s">
        <v>1129</v>
      </c>
      <c r="E315" s="13" t="s">
        <v>1130</v>
      </c>
      <c r="F315" s="13" t="str">
        <f t="shared" si="117"/>
        <v>SZ</v>
      </c>
      <c r="G315" s="13" t="str">
        <f>VLOOKUP(LOWER(F315)&amp;H315,'Current pricing'!A:B,2,0)</f>
        <v>比亚迪</v>
      </c>
      <c r="H315" s="13" t="s">
        <v>1357</v>
      </c>
      <c r="I315" s="13" t="s">
        <v>1207</v>
      </c>
      <c r="J315" s="13" t="s">
        <v>1375</v>
      </c>
      <c r="K315" s="13">
        <v>700</v>
      </c>
      <c r="L315" s="13">
        <v>1</v>
      </c>
      <c r="M315" s="13">
        <v>51.8</v>
      </c>
      <c r="N315" s="13">
        <f t="shared" si="134"/>
        <v>36260</v>
      </c>
      <c r="O315" s="13">
        <f t="shared" si="135"/>
        <v>36260</v>
      </c>
      <c r="P315" s="19">
        <f t="shared" si="118"/>
        <v>0</v>
      </c>
      <c r="Q315" s="19">
        <f t="shared" si="121"/>
        <v>7.2520000000000007</v>
      </c>
      <c r="R315" s="13">
        <f t="shared" si="119"/>
        <v>0</v>
      </c>
      <c r="S315" s="19">
        <f t="shared" si="136"/>
        <v>-36267.252</v>
      </c>
      <c r="T315" s="13">
        <f t="shared" si="137"/>
        <v>-51.810360000000003</v>
      </c>
      <c r="U315" s="13">
        <f>IF(ISNA(VLOOKUP(LOWER(F315)&amp;H315,Prices!A:C,3,0)),0,VLOOKUP(LOWER(F315)&amp;H315,Prices!A:C,3,0))</f>
        <v>64.25</v>
      </c>
      <c r="V315" s="13">
        <f>IF(ISNA(VLOOKUP(LOWER(F315)&amp;H315,Prices!A:C,2,0)),0,VLOOKUP(LOWER(F315)&amp;H315,Prices!A:C,2,0))</f>
        <v>65.569999999999993</v>
      </c>
      <c r="W315" s="13">
        <f t="shared" si="138"/>
        <v>9631.7479999999923</v>
      </c>
      <c r="X315" s="13">
        <f t="shared" si="139"/>
        <v>923.99999999999523</v>
      </c>
      <c r="Y315" s="43">
        <f t="shared" si="120"/>
        <v>0.26563011583011564</v>
      </c>
      <c r="Z315" s="49"/>
      <c r="AA315" s="24"/>
    </row>
    <row r="316" spans="1:27" x14ac:dyDescent="0.15">
      <c r="A316" s="12">
        <v>42716</v>
      </c>
      <c r="B316" s="60">
        <v>0.58902777777777782</v>
      </c>
      <c r="C316" s="13" t="s">
        <v>1128</v>
      </c>
      <c r="D316" s="13" t="s">
        <v>1129</v>
      </c>
      <c r="E316" s="13" t="s">
        <v>1130</v>
      </c>
      <c r="F316" s="13" t="str">
        <f t="shared" si="117"/>
        <v>SH</v>
      </c>
      <c r="G316" s="13" t="str">
        <f>VLOOKUP(LOWER(F316)&amp;H316,'Current pricing'!A:B,2,0)</f>
        <v>中国平安</v>
      </c>
      <c r="H316" s="13" t="s">
        <v>1358</v>
      </c>
      <c r="I316" s="13" t="s">
        <v>1207</v>
      </c>
      <c r="J316" s="13" t="s">
        <v>1375</v>
      </c>
      <c r="K316" s="13">
        <v>1000</v>
      </c>
      <c r="L316" s="13">
        <v>1</v>
      </c>
      <c r="M316" s="13">
        <v>36.880000000000003</v>
      </c>
      <c r="N316" s="13">
        <f t="shared" si="134"/>
        <v>36880</v>
      </c>
      <c r="O316" s="13">
        <f t="shared" si="135"/>
        <v>36880</v>
      </c>
      <c r="P316" s="19">
        <f t="shared" si="118"/>
        <v>0.73760000000000003</v>
      </c>
      <c r="Q316" s="19">
        <f t="shared" si="121"/>
        <v>7.3760000000000003</v>
      </c>
      <c r="R316" s="13">
        <f t="shared" si="119"/>
        <v>0</v>
      </c>
      <c r="S316" s="19">
        <f t="shared" si="136"/>
        <v>-36888.113599999997</v>
      </c>
      <c r="T316" s="13">
        <f t="shared" si="137"/>
        <v>-36.888113599999997</v>
      </c>
      <c r="U316" s="13">
        <f>IF(ISNA(VLOOKUP(LOWER(F316)&amp;H316,Prices!A:C,3,0)),0,VLOOKUP(LOWER(F316)&amp;H316,Prices!A:C,3,0))</f>
        <v>64.45</v>
      </c>
      <c r="V316" s="13">
        <f>IF(ISNA(VLOOKUP(LOWER(F316)&amp;H316,Prices!A:C,2,0)),0,VLOOKUP(LOWER(F316)&amp;H316,Prices!A:C,2,0))</f>
        <v>64.010000000000005</v>
      </c>
      <c r="W316" s="13">
        <f t="shared" si="138"/>
        <v>27121.886400000007</v>
      </c>
      <c r="X316" s="13">
        <f t="shared" si="139"/>
        <v>-439.99999999999773</v>
      </c>
      <c r="Y316" s="43">
        <f t="shared" si="120"/>
        <v>0.73540906724511945</v>
      </c>
      <c r="Z316" s="49"/>
      <c r="AA316" s="24"/>
    </row>
    <row r="317" spans="1:27" x14ac:dyDescent="0.15">
      <c r="A317" s="12">
        <v>42716</v>
      </c>
      <c r="B317" s="60">
        <v>0.58922453703703703</v>
      </c>
      <c r="C317" s="13" t="s">
        <v>1128</v>
      </c>
      <c r="D317" s="13" t="s">
        <v>1129</v>
      </c>
      <c r="E317" s="13" t="s">
        <v>1130</v>
      </c>
      <c r="F317" s="13" t="str">
        <f t="shared" si="117"/>
        <v>SH</v>
      </c>
      <c r="G317" s="13" t="str">
        <f>VLOOKUP(LOWER(F317)&amp;H317,'Current pricing'!A:B,2,0)</f>
        <v>中国平安</v>
      </c>
      <c r="H317" s="13" t="s">
        <v>1358</v>
      </c>
      <c r="I317" s="13" t="s">
        <v>1207</v>
      </c>
      <c r="J317" s="13" t="s">
        <v>1375</v>
      </c>
      <c r="K317" s="13">
        <v>1000</v>
      </c>
      <c r="L317" s="13">
        <v>1</v>
      </c>
      <c r="M317" s="13">
        <v>36.880000000000003</v>
      </c>
      <c r="N317" s="13">
        <f t="shared" si="134"/>
        <v>36880</v>
      </c>
      <c r="O317" s="13">
        <f t="shared" si="135"/>
        <v>36880</v>
      </c>
      <c r="P317" s="19">
        <f t="shared" si="118"/>
        <v>0.73760000000000003</v>
      </c>
      <c r="Q317" s="19">
        <f t="shared" si="121"/>
        <v>7.3760000000000003</v>
      </c>
      <c r="R317" s="13">
        <f t="shared" si="119"/>
        <v>0</v>
      </c>
      <c r="S317" s="19">
        <f t="shared" si="136"/>
        <v>-36888.113599999997</v>
      </c>
      <c r="T317" s="13">
        <f t="shared" si="137"/>
        <v>-36.888113599999997</v>
      </c>
      <c r="U317" s="13">
        <f>IF(ISNA(VLOOKUP(LOWER(F317)&amp;H317,Prices!A:C,3,0)),0,VLOOKUP(LOWER(F317)&amp;H317,Prices!A:C,3,0))</f>
        <v>64.45</v>
      </c>
      <c r="V317" s="13">
        <f>IF(ISNA(VLOOKUP(LOWER(F317)&amp;H317,Prices!A:C,2,0)),0,VLOOKUP(LOWER(F317)&amp;H317,Prices!A:C,2,0))</f>
        <v>64.010000000000005</v>
      </c>
      <c r="W317" s="13">
        <f t="shared" si="138"/>
        <v>27121.886400000007</v>
      </c>
      <c r="X317" s="13">
        <f t="shared" si="139"/>
        <v>-439.99999999999773</v>
      </c>
      <c r="Y317" s="43">
        <f t="shared" si="120"/>
        <v>0.73540906724511945</v>
      </c>
      <c r="Z317" s="49"/>
      <c r="AA317" s="24"/>
    </row>
    <row r="318" spans="1:27" x14ac:dyDescent="0.15">
      <c r="A318" s="12">
        <v>42716</v>
      </c>
      <c r="B318" s="60">
        <v>0.59142361111111108</v>
      </c>
      <c r="C318" s="13" t="s">
        <v>1128</v>
      </c>
      <c r="D318" s="13" t="s">
        <v>1129</v>
      </c>
      <c r="E318" s="13" t="s">
        <v>1130</v>
      </c>
      <c r="F318" s="13" t="str">
        <f t="shared" si="117"/>
        <v>SH</v>
      </c>
      <c r="G318" s="13" t="str">
        <f>VLOOKUP(LOWER(F318)&amp;H318,'Current pricing'!A:B,2,0)</f>
        <v>兴业银行</v>
      </c>
      <c r="H318" s="13" t="s">
        <v>1304</v>
      </c>
      <c r="I318" s="13" t="s">
        <v>1207</v>
      </c>
      <c r="J318" s="13" t="s">
        <v>1375</v>
      </c>
      <c r="K318" s="13">
        <v>2000</v>
      </c>
      <c r="L318" s="13">
        <v>1</v>
      </c>
      <c r="M318" s="13">
        <v>17.2</v>
      </c>
      <c r="N318" s="13">
        <f t="shared" si="134"/>
        <v>34400</v>
      </c>
      <c r="O318" s="13">
        <f t="shared" si="135"/>
        <v>34400</v>
      </c>
      <c r="P318" s="19">
        <f t="shared" si="118"/>
        <v>0.68800000000000006</v>
      </c>
      <c r="Q318" s="19">
        <f t="shared" si="121"/>
        <v>6.88</v>
      </c>
      <c r="R318" s="13">
        <f t="shared" si="119"/>
        <v>0</v>
      </c>
      <c r="S318" s="19">
        <f t="shared" si="136"/>
        <v>-34407.567999999999</v>
      </c>
      <c r="T318" s="13">
        <f t="shared" si="137"/>
        <v>-17.203783999999999</v>
      </c>
      <c r="U318" s="13">
        <f>IF(ISNA(VLOOKUP(LOWER(F318)&amp;H318,Prices!A:C,3,0)),0,VLOOKUP(LOWER(F318)&amp;H318,Prices!A:C,3,0))</f>
        <v>17.23</v>
      </c>
      <c r="V318" s="13">
        <f>IF(ISNA(VLOOKUP(LOWER(F318)&amp;H318,Prices!A:C,2,0)),0,VLOOKUP(LOWER(F318)&amp;H318,Prices!A:C,2,0))</f>
        <v>16.850000000000001</v>
      </c>
      <c r="W318" s="13">
        <f t="shared" si="138"/>
        <v>-707.56799999999487</v>
      </c>
      <c r="X318" s="13">
        <f t="shared" si="139"/>
        <v>-759.99999999999795</v>
      </c>
      <c r="Y318" s="43">
        <f t="shared" si="120"/>
        <v>-2.0568837209302176E-2</v>
      </c>
      <c r="Z318" s="49"/>
      <c r="AA318" s="24"/>
    </row>
    <row r="319" spans="1:27" x14ac:dyDescent="0.15">
      <c r="A319" s="12">
        <v>42716</v>
      </c>
      <c r="B319" s="60">
        <v>0.59478009259259257</v>
      </c>
      <c r="C319" s="13" t="s">
        <v>1128</v>
      </c>
      <c r="D319" s="13" t="s">
        <v>1129</v>
      </c>
      <c r="E319" s="13" t="s">
        <v>1130</v>
      </c>
      <c r="F319" s="13" t="str">
        <f t="shared" si="117"/>
        <v>SH</v>
      </c>
      <c r="G319" s="13" t="str">
        <f>VLOOKUP(LOWER(F319)&amp;H319,'Current pricing'!A:B,2,0)</f>
        <v>中国船舶</v>
      </c>
      <c r="H319" s="13" t="s">
        <v>1352</v>
      </c>
      <c r="I319" s="13" t="s">
        <v>1206</v>
      </c>
      <c r="J319" s="13" t="s">
        <v>1367</v>
      </c>
      <c r="K319" s="13">
        <v>-3800</v>
      </c>
      <c r="L319" s="13">
        <v>1</v>
      </c>
      <c r="M319" s="13">
        <v>28</v>
      </c>
      <c r="N319" s="13">
        <f t="shared" si="134"/>
        <v>-106400</v>
      </c>
      <c r="O319" s="13">
        <f t="shared" si="135"/>
        <v>106400</v>
      </c>
      <c r="P319" s="19">
        <f t="shared" si="118"/>
        <v>2.1280000000000001</v>
      </c>
      <c r="Q319" s="19">
        <f t="shared" si="121"/>
        <v>21.28</v>
      </c>
      <c r="R319" s="13">
        <f t="shared" si="119"/>
        <v>106.4</v>
      </c>
      <c r="S319" s="19">
        <f t="shared" si="136"/>
        <v>106270.19200000001</v>
      </c>
      <c r="T319" s="13">
        <f t="shared" si="137"/>
        <v>-27.965840000000004</v>
      </c>
      <c r="U319" s="13">
        <f>IF(ISNA(VLOOKUP(LOWER(F319)&amp;H319,Prices!A:C,3,0)),0,VLOOKUP(LOWER(F319)&amp;H319,Prices!A:C,3,0))</f>
        <v>24.67</v>
      </c>
      <c r="V319" s="13">
        <f>IF(ISNA(VLOOKUP(LOWER(F319)&amp;H319,Prices!A:C,2,0)),0,VLOOKUP(LOWER(F319)&amp;H319,Prices!A:C,2,0))</f>
        <v>24.67</v>
      </c>
      <c r="W319" s="13">
        <f t="shared" si="138"/>
        <v>12524.192000000006</v>
      </c>
      <c r="X319" s="13">
        <f t="shared" si="139"/>
        <v>0</v>
      </c>
      <c r="Y319" s="43">
        <f t="shared" si="120"/>
        <v>0.11770857142857148</v>
      </c>
      <c r="Z319" s="49"/>
      <c r="AA319" s="24"/>
    </row>
    <row r="320" spans="1:27" x14ac:dyDescent="0.15">
      <c r="A320" s="12">
        <v>42717</v>
      </c>
      <c r="B320" s="60">
        <v>0.38653935185185184</v>
      </c>
      <c r="C320" s="13" t="s">
        <v>1128</v>
      </c>
      <c r="D320" s="13" t="s">
        <v>1129</v>
      </c>
      <c r="E320" s="13" t="s">
        <v>1130</v>
      </c>
      <c r="F320" s="13" t="str">
        <f t="shared" si="117"/>
        <v>SZ</v>
      </c>
      <c r="G320" s="13" t="str">
        <f>VLOOKUP(LOWER(F320)&amp;H320,'Current pricing'!A:B,2,0)</f>
        <v>世纪华通</v>
      </c>
      <c r="H320" s="13" t="s">
        <v>1364</v>
      </c>
      <c r="I320" s="13" t="s">
        <v>1207</v>
      </c>
      <c r="J320" s="13" t="s">
        <v>1375</v>
      </c>
      <c r="K320" s="13">
        <v>1100</v>
      </c>
      <c r="L320" s="13">
        <v>1</v>
      </c>
      <c r="M320" s="13">
        <v>44.75</v>
      </c>
      <c r="N320" s="13">
        <f t="shared" si="134"/>
        <v>49225</v>
      </c>
      <c r="O320" s="13">
        <f t="shared" si="135"/>
        <v>49225</v>
      </c>
      <c r="P320" s="19">
        <f t="shared" si="118"/>
        <v>0</v>
      </c>
      <c r="Q320" s="19">
        <f t="shared" si="121"/>
        <v>9.8450000000000006</v>
      </c>
      <c r="R320" s="13">
        <f t="shared" si="119"/>
        <v>0</v>
      </c>
      <c r="S320" s="19">
        <f t="shared" si="136"/>
        <v>-49234.845000000001</v>
      </c>
      <c r="T320" s="13">
        <f t="shared" si="137"/>
        <v>-44.758949999999999</v>
      </c>
      <c r="U320" s="13">
        <f>IF(ISNA(VLOOKUP(LOWER(F320)&amp;H320,Prices!A:C,3,0)),0,VLOOKUP(LOWER(F320)&amp;H320,Prices!A:C,3,0))</f>
        <v>33.04</v>
      </c>
      <c r="V320" s="13">
        <f>IF(ISNA(VLOOKUP(LOWER(F320)&amp;H320,Prices!A:C,2,0)),0,VLOOKUP(LOWER(F320)&amp;H320,Prices!A:C,2,0))</f>
        <v>34.020000000000003</v>
      </c>
      <c r="W320" s="13">
        <f t="shared" si="138"/>
        <v>-11812.844999999996</v>
      </c>
      <c r="X320" s="13">
        <f t="shared" si="139"/>
        <v>1078.0000000000043</v>
      </c>
      <c r="Y320" s="43">
        <f t="shared" si="120"/>
        <v>-0.23997653631284907</v>
      </c>
      <c r="Z320" s="49"/>
      <c r="AA320" s="24"/>
    </row>
    <row r="321" spans="1:27" x14ac:dyDescent="0.15">
      <c r="A321" s="12">
        <v>42717</v>
      </c>
      <c r="B321" s="60">
        <v>0.38699074074074075</v>
      </c>
      <c r="C321" s="13" t="s">
        <v>1128</v>
      </c>
      <c r="D321" s="13" t="s">
        <v>1129</v>
      </c>
      <c r="E321" s="13" t="s">
        <v>1130</v>
      </c>
      <c r="F321" s="13" t="str">
        <f t="shared" si="117"/>
        <v>SH</v>
      </c>
      <c r="G321" s="13" t="str">
        <f>VLOOKUP(LOWER(F321)&amp;H321,'Current pricing'!A:B,2,0)</f>
        <v>宝钢股份</v>
      </c>
      <c r="H321" s="13" t="s">
        <v>1365</v>
      </c>
      <c r="I321" s="13" t="s">
        <v>1207</v>
      </c>
      <c r="J321" s="13" t="s">
        <v>1375</v>
      </c>
      <c r="K321" s="13">
        <v>4500</v>
      </c>
      <c r="L321" s="13">
        <v>1</v>
      </c>
      <c r="M321" s="13">
        <v>6.83</v>
      </c>
      <c r="N321" s="13">
        <f t="shared" si="134"/>
        <v>30735</v>
      </c>
      <c r="O321" s="13">
        <f t="shared" si="135"/>
        <v>30735</v>
      </c>
      <c r="P321" s="19">
        <f t="shared" si="118"/>
        <v>0.61470000000000002</v>
      </c>
      <c r="Q321" s="19">
        <f t="shared" si="121"/>
        <v>6.1470000000000002</v>
      </c>
      <c r="R321" s="13">
        <f t="shared" si="119"/>
        <v>0</v>
      </c>
      <c r="S321" s="19">
        <f t="shared" si="136"/>
        <v>-30741.761699999999</v>
      </c>
      <c r="T321" s="13">
        <f t="shared" si="137"/>
        <v>-6.8315025999999994</v>
      </c>
      <c r="U321" s="13">
        <f>IF(ISNA(VLOOKUP(LOWER(F321)&amp;H321,Prices!A:C,3,0)),0,VLOOKUP(LOWER(F321)&amp;H321,Prices!A:C,3,0))</f>
        <v>7.87</v>
      </c>
      <c r="V321" s="13">
        <f>IF(ISNA(VLOOKUP(LOWER(F321)&amp;H321,Prices!A:C,2,0)),0,VLOOKUP(LOWER(F321)&amp;H321,Prices!A:C,2,0))</f>
        <v>8.11</v>
      </c>
      <c r="W321" s="13">
        <f t="shared" si="138"/>
        <v>5753.2383</v>
      </c>
      <c r="X321" s="13">
        <f t="shared" si="139"/>
        <v>1079.999999999997</v>
      </c>
      <c r="Y321" s="43">
        <f t="shared" si="120"/>
        <v>0.18718849194729137</v>
      </c>
      <c r="Z321" s="49"/>
      <c r="AA321" s="13"/>
    </row>
    <row r="322" spans="1:27" x14ac:dyDescent="0.15">
      <c r="A322" s="12">
        <v>42717</v>
      </c>
      <c r="B322" s="60">
        <v>0.38751157407407405</v>
      </c>
      <c r="C322" s="13" t="s">
        <v>1128</v>
      </c>
      <c r="D322" s="13" t="s">
        <v>1129</v>
      </c>
      <c r="E322" s="13" t="s">
        <v>1130</v>
      </c>
      <c r="F322" s="13" t="str">
        <f t="shared" si="117"/>
        <v>SH</v>
      </c>
      <c r="G322" s="13" t="str">
        <f>VLOOKUP(LOWER(F322)&amp;H322,'Current pricing'!A:B,2,0)</f>
        <v>中国平安</v>
      </c>
      <c r="H322" s="13" t="s">
        <v>1358</v>
      </c>
      <c r="I322" s="13" t="s">
        <v>1207</v>
      </c>
      <c r="J322" s="13" t="s">
        <v>1375</v>
      </c>
      <c r="K322" s="13">
        <v>800</v>
      </c>
      <c r="L322" s="13">
        <v>1</v>
      </c>
      <c r="M322" s="13">
        <v>36.799999999999997</v>
      </c>
      <c r="N322" s="13">
        <f t="shared" si="134"/>
        <v>29439.999999999996</v>
      </c>
      <c r="O322" s="13">
        <f t="shared" si="135"/>
        <v>29439.999999999996</v>
      </c>
      <c r="P322" s="19">
        <f t="shared" si="118"/>
        <v>0.58879999999999999</v>
      </c>
      <c r="Q322" s="19">
        <f t="shared" si="121"/>
        <v>5.8879999999999999</v>
      </c>
      <c r="R322" s="13">
        <f t="shared" si="119"/>
        <v>0</v>
      </c>
      <c r="S322" s="19">
        <f t="shared" si="136"/>
        <v>-29446.476799999997</v>
      </c>
      <c r="T322" s="13">
        <f t="shared" si="137"/>
        <v>-36.808095999999999</v>
      </c>
      <c r="U322" s="13">
        <f>IF(ISNA(VLOOKUP(LOWER(F322)&amp;H322,Prices!A:C,3,0)),0,VLOOKUP(LOWER(F322)&amp;H322,Prices!A:C,3,0))</f>
        <v>64.45</v>
      </c>
      <c r="V322" s="13">
        <f>IF(ISNA(VLOOKUP(LOWER(F322)&amp;H322,Prices!A:C,2,0)),0,VLOOKUP(LOWER(F322)&amp;H322,Prices!A:C,2,0))</f>
        <v>64.010000000000005</v>
      </c>
      <c r="W322" s="13">
        <f t="shared" si="138"/>
        <v>21761.523200000003</v>
      </c>
      <c r="X322" s="13">
        <f t="shared" si="139"/>
        <v>-351.99999999999818</v>
      </c>
      <c r="Y322" s="43">
        <f t="shared" si="120"/>
        <v>0.73918217391304364</v>
      </c>
      <c r="Z322" s="49"/>
      <c r="AA322" s="24"/>
    </row>
    <row r="323" spans="1:27" x14ac:dyDescent="0.15">
      <c r="A323" s="12">
        <v>42717</v>
      </c>
      <c r="B323" s="60">
        <v>0.38776620370370374</v>
      </c>
      <c r="C323" s="13" t="s">
        <v>1128</v>
      </c>
      <c r="D323" s="13" t="s">
        <v>1129</v>
      </c>
      <c r="E323" s="13" t="s">
        <v>1130</v>
      </c>
      <c r="F323" s="13" t="str">
        <f t="shared" si="117"/>
        <v>SH</v>
      </c>
      <c r="G323" s="13" t="str">
        <f>VLOOKUP(LOWER(F323)&amp;H323,'Current pricing'!A:B,2,0)</f>
        <v>贵州茅台</v>
      </c>
      <c r="H323" s="13" t="s">
        <v>1263</v>
      </c>
      <c r="I323" s="13" t="s">
        <v>1207</v>
      </c>
      <c r="J323" s="13" t="s">
        <v>1432</v>
      </c>
      <c r="K323" s="13">
        <v>100</v>
      </c>
      <c r="L323" s="13">
        <v>1</v>
      </c>
      <c r="M323" s="13">
        <v>326.83999999999997</v>
      </c>
      <c r="N323" s="13">
        <f t="shared" si="134"/>
        <v>32683.999999999996</v>
      </c>
      <c r="O323" s="13">
        <f t="shared" si="135"/>
        <v>32683.999999999996</v>
      </c>
      <c r="P323" s="19">
        <f t="shared" si="118"/>
        <v>0.65367999999999993</v>
      </c>
      <c r="Q323" s="19">
        <f t="shared" si="121"/>
        <v>6.5367999999999995</v>
      </c>
      <c r="R323" s="13">
        <f t="shared" si="119"/>
        <v>0</v>
      </c>
      <c r="S323" s="19">
        <f t="shared" si="136"/>
        <v>-32691.190479999997</v>
      </c>
      <c r="T323" s="13">
        <f t="shared" si="137"/>
        <v>-326.9119048</v>
      </c>
      <c r="U323" s="13">
        <f>IF(ISNA(VLOOKUP(LOWER(F323)&amp;H323,Prices!A:C,3,0)),0,VLOOKUP(LOWER(F323)&amp;H323,Prices!A:C,3,0))</f>
        <v>639.16999999999996</v>
      </c>
      <c r="V323" s="13">
        <f>IF(ISNA(VLOOKUP(LOWER(F323)&amp;H323,Prices!A:C,2,0)),0,VLOOKUP(LOWER(F323)&amp;H323,Prices!A:C,2,0))</f>
        <v>653.05999999999995</v>
      </c>
      <c r="W323" s="13">
        <f t="shared" si="138"/>
        <v>32614.809519999995</v>
      </c>
      <c r="X323" s="13">
        <f t="shared" si="139"/>
        <v>1388.9999999999986</v>
      </c>
      <c r="Y323" s="43">
        <f t="shared" si="120"/>
        <v>0.9978830473626239</v>
      </c>
      <c r="Z323" s="49"/>
      <c r="AA323" s="24"/>
    </row>
    <row r="324" spans="1:27" x14ac:dyDescent="0.15">
      <c r="A324" s="12">
        <v>42717</v>
      </c>
      <c r="B324" s="60">
        <v>0.3926736111111111</v>
      </c>
      <c r="C324" s="13" t="s">
        <v>1128</v>
      </c>
      <c r="D324" s="13" t="s">
        <v>1129</v>
      </c>
      <c r="E324" s="13" t="s">
        <v>1130</v>
      </c>
      <c r="F324" s="13" t="str">
        <f t="shared" si="117"/>
        <v>SZ</v>
      </c>
      <c r="G324" s="13" t="str">
        <f>VLOOKUP(LOWER(F324)&amp;H324,'Current pricing'!A:B,2,0)</f>
        <v>掌趣科技</v>
      </c>
      <c r="H324" s="13" t="s">
        <v>1337</v>
      </c>
      <c r="I324" s="13" t="s">
        <v>1207</v>
      </c>
      <c r="J324" s="13" t="s">
        <v>1375</v>
      </c>
      <c r="K324" s="13">
        <v>4500</v>
      </c>
      <c r="L324" s="13">
        <v>1</v>
      </c>
      <c r="M324" s="13">
        <v>9.76</v>
      </c>
      <c r="N324" s="13">
        <f t="shared" si="134"/>
        <v>43920</v>
      </c>
      <c r="O324" s="13">
        <f t="shared" si="135"/>
        <v>43920</v>
      </c>
      <c r="P324" s="19">
        <f t="shared" si="118"/>
        <v>0</v>
      </c>
      <c r="Q324" s="19">
        <f t="shared" si="121"/>
        <v>8.7840000000000007</v>
      </c>
      <c r="R324" s="13">
        <f t="shared" si="119"/>
        <v>0</v>
      </c>
      <c r="S324" s="19">
        <f t="shared" si="136"/>
        <v>-43928.784</v>
      </c>
      <c r="T324" s="13">
        <f t="shared" si="137"/>
        <v>-9.7619519999999991</v>
      </c>
      <c r="U324" s="13">
        <f>IF(ISNA(VLOOKUP(LOWER(F324)&amp;H324,Prices!A:C,3,0)),0,VLOOKUP(LOWER(F324)&amp;H324,Prices!A:C,3,0))</f>
        <v>6.66</v>
      </c>
      <c r="V324" s="13">
        <f>IF(ISNA(VLOOKUP(LOWER(F324)&amp;H324,Prices!A:C,2,0)),0,VLOOKUP(LOWER(F324)&amp;H324,Prices!A:C,2,0))</f>
        <v>6.66</v>
      </c>
      <c r="W324" s="13">
        <f t="shared" si="138"/>
        <v>-13958.783999999996</v>
      </c>
      <c r="X324" s="13">
        <f t="shared" si="139"/>
        <v>0</v>
      </c>
      <c r="Y324" s="43">
        <f t="shared" si="120"/>
        <v>-0.31782295081967205</v>
      </c>
      <c r="Z324" s="49"/>
      <c r="AA324" s="24"/>
    </row>
    <row r="325" spans="1:27" x14ac:dyDescent="0.15">
      <c r="A325" s="12">
        <v>42717</v>
      </c>
      <c r="B325" s="60">
        <v>0.39355324074074072</v>
      </c>
      <c r="C325" s="13" t="s">
        <v>1128</v>
      </c>
      <c r="D325" s="13" t="s">
        <v>1129</v>
      </c>
      <c r="E325" s="13" t="s">
        <v>1130</v>
      </c>
      <c r="F325" s="13" t="str">
        <f t="shared" ref="F325:F388" si="140">IF(OR(LEFT(H325,1)="6",H325="510050"),"SH","SZ")</f>
        <v>SZ</v>
      </c>
      <c r="G325" s="13" t="str">
        <f>VLOOKUP(LOWER(F325)&amp;H325,'Current pricing'!A:B,2,0)</f>
        <v>世纪华通</v>
      </c>
      <c r="H325" s="13" t="s">
        <v>1364</v>
      </c>
      <c r="I325" s="13" t="s">
        <v>1207</v>
      </c>
      <c r="J325" s="13" t="s">
        <v>1375</v>
      </c>
      <c r="K325" s="13">
        <v>1100</v>
      </c>
      <c r="L325" s="13">
        <v>1</v>
      </c>
      <c r="M325" s="13">
        <v>45.15</v>
      </c>
      <c r="N325" s="13">
        <f t="shared" si="134"/>
        <v>49665</v>
      </c>
      <c r="O325" s="13">
        <f t="shared" si="135"/>
        <v>49665</v>
      </c>
      <c r="P325" s="19">
        <f t="shared" ref="P325:P388" si="141">IF(H325="510050",0,IF(F325="SZ",0,ABS(N325*0.2%%)))</f>
        <v>0</v>
      </c>
      <c r="Q325" s="19">
        <f t="shared" si="121"/>
        <v>9.9329999999999998</v>
      </c>
      <c r="R325" s="13">
        <f t="shared" ref="R325:R388" si="142">IF(H325="510050",0,ROUND(IF(OR(I325="B",I325="D"),0,ABS(N325*0.001)),2))</f>
        <v>0</v>
      </c>
      <c r="S325" s="19">
        <f t="shared" si="136"/>
        <v>-49674.932999999997</v>
      </c>
      <c r="T325" s="13">
        <f t="shared" si="137"/>
        <v>-45.159029999999994</v>
      </c>
      <c r="U325" s="13">
        <f>IF(ISNA(VLOOKUP(LOWER(F325)&amp;H325,Prices!A:C,3,0)),0,VLOOKUP(LOWER(F325)&amp;H325,Prices!A:C,3,0))</f>
        <v>33.04</v>
      </c>
      <c r="V325" s="13">
        <f>IF(ISNA(VLOOKUP(LOWER(F325)&amp;H325,Prices!A:C,2,0)),0,VLOOKUP(LOWER(F325)&amp;H325,Prices!A:C,2,0))</f>
        <v>34.020000000000003</v>
      </c>
      <c r="W325" s="13">
        <f t="shared" si="138"/>
        <v>-12252.93299999999</v>
      </c>
      <c r="X325" s="13">
        <f t="shared" si="139"/>
        <v>1078.0000000000043</v>
      </c>
      <c r="Y325" s="43">
        <f t="shared" ref="Y325:Y388" si="143">W325/O325</f>
        <v>-0.24671162790697654</v>
      </c>
      <c r="Z325" s="49"/>
      <c r="AA325" s="24"/>
    </row>
    <row r="326" spans="1:27" x14ac:dyDescent="0.15">
      <c r="A326" s="12">
        <v>42717</v>
      </c>
      <c r="B326" s="60">
        <v>0.39374999999999999</v>
      </c>
      <c r="C326" s="13" t="s">
        <v>1128</v>
      </c>
      <c r="D326" s="13" t="s">
        <v>1129</v>
      </c>
      <c r="E326" s="13" t="s">
        <v>1130</v>
      </c>
      <c r="F326" s="13" t="str">
        <f t="shared" si="140"/>
        <v>SZ</v>
      </c>
      <c r="G326" s="13" t="str">
        <f>VLOOKUP(LOWER(F326)&amp;H326,'Current pricing'!A:B,2,0)</f>
        <v>掌趣科技</v>
      </c>
      <c r="H326" s="13" t="s">
        <v>1337</v>
      </c>
      <c r="I326" s="13" t="s">
        <v>1207</v>
      </c>
      <c r="J326" s="13" t="s">
        <v>1375</v>
      </c>
      <c r="K326" s="13">
        <v>4500</v>
      </c>
      <c r="L326" s="13">
        <v>1</v>
      </c>
      <c r="M326" s="13">
        <v>9.76</v>
      </c>
      <c r="N326" s="13">
        <f t="shared" si="134"/>
        <v>43920</v>
      </c>
      <c r="O326" s="13">
        <f t="shared" si="135"/>
        <v>43920</v>
      </c>
      <c r="P326" s="19">
        <f t="shared" si="141"/>
        <v>0</v>
      </c>
      <c r="Q326" s="19">
        <f t="shared" si="121"/>
        <v>8.7840000000000007</v>
      </c>
      <c r="R326" s="13">
        <f t="shared" si="142"/>
        <v>0</v>
      </c>
      <c r="S326" s="19">
        <f t="shared" si="136"/>
        <v>-43928.784</v>
      </c>
      <c r="T326" s="13">
        <f t="shared" si="137"/>
        <v>-9.7619519999999991</v>
      </c>
      <c r="U326" s="13">
        <f>IF(ISNA(VLOOKUP(LOWER(F326)&amp;H326,Prices!A:C,3,0)),0,VLOOKUP(LOWER(F326)&amp;H326,Prices!A:C,3,0))</f>
        <v>6.66</v>
      </c>
      <c r="V326" s="13">
        <f>IF(ISNA(VLOOKUP(LOWER(F326)&amp;H326,Prices!A:C,2,0)),0,VLOOKUP(LOWER(F326)&amp;H326,Prices!A:C,2,0))</f>
        <v>6.66</v>
      </c>
      <c r="W326" s="13">
        <f t="shared" si="138"/>
        <v>-13958.783999999996</v>
      </c>
      <c r="X326" s="13">
        <f t="shared" si="139"/>
        <v>0</v>
      </c>
      <c r="Y326" s="43">
        <f t="shared" si="143"/>
        <v>-0.31782295081967205</v>
      </c>
      <c r="Z326" s="49"/>
      <c r="AA326" s="24"/>
    </row>
    <row r="327" spans="1:27" x14ac:dyDescent="0.15">
      <c r="A327" s="12">
        <v>42717</v>
      </c>
      <c r="B327" s="60">
        <v>0.39549768518518519</v>
      </c>
      <c r="C327" s="13" t="s">
        <v>1128</v>
      </c>
      <c r="D327" s="13" t="s">
        <v>1129</v>
      </c>
      <c r="E327" s="13" t="s">
        <v>1130</v>
      </c>
      <c r="F327" s="13" t="str">
        <f t="shared" si="140"/>
        <v>SZ</v>
      </c>
      <c r="G327" s="13" t="str">
        <f>VLOOKUP(LOWER(F327)&amp;H327,'Current pricing'!A:B,2,0)</f>
        <v>掌趣科技</v>
      </c>
      <c r="H327" s="13" t="s">
        <v>1337</v>
      </c>
      <c r="I327" s="13" t="s">
        <v>1207</v>
      </c>
      <c r="J327" s="13" t="s">
        <v>1375</v>
      </c>
      <c r="K327" s="13">
        <v>4500</v>
      </c>
      <c r="L327" s="13">
        <v>1</v>
      </c>
      <c r="M327" s="13">
        <v>9.7664444444444403</v>
      </c>
      <c r="N327" s="13">
        <f t="shared" si="134"/>
        <v>43948.999999999978</v>
      </c>
      <c r="O327" s="13">
        <f t="shared" si="135"/>
        <v>43948.999999999978</v>
      </c>
      <c r="P327" s="19">
        <f t="shared" si="141"/>
        <v>0</v>
      </c>
      <c r="Q327" s="19">
        <f t="shared" si="121"/>
        <v>8.7897999999999961</v>
      </c>
      <c r="R327" s="13">
        <f t="shared" si="142"/>
        <v>0</v>
      </c>
      <c r="S327" s="19">
        <f t="shared" si="136"/>
        <v>-43957.789799999977</v>
      </c>
      <c r="T327" s="13">
        <f t="shared" si="137"/>
        <v>-9.7683977333333285</v>
      </c>
      <c r="U327" s="13">
        <f>IF(ISNA(VLOOKUP(LOWER(F327)&amp;H327,Prices!A:C,3,0)),0,VLOOKUP(LOWER(F327)&amp;H327,Prices!A:C,3,0))</f>
        <v>6.66</v>
      </c>
      <c r="V327" s="13">
        <f>IF(ISNA(VLOOKUP(LOWER(F327)&amp;H327,Prices!A:C,2,0)),0,VLOOKUP(LOWER(F327)&amp;H327,Prices!A:C,2,0))</f>
        <v>6.66</v>
      </c>
      <c r="W327" s="13">
        <f t="shared" si="138"/>
        <v>-13987.789799999977</v>
      </c>
      <c r="X327" s="13">
        <f t="shared" si="139"/>
        <v>0</v>
      </c>
      <c r="Y327" s="43">
        <f t="shared" si="143"/>
        <v>-0.31827322123370233</v>
      </c>
      <c r="Z327" s="49"/>
      <c r="AA327" s="24"/>
    </row>
    <row r="328" spans="1:27" x14ac:dyDescent="0.15">
      <c r="A328" s="12">
        <v>42717</v>
      </c>
      <c r="B328" s="60">
        <v>0.39712962962962961</v>
      </c>
      <c r="C328" s="13" t="s">
        <v>1128</v>
      </c>
      <c r="D328" s="13" t="s">
        <v>1129</v>
      </c>
      <c r="E328" s="13" t="s">
        <v>1130</v>
      </c>
      <c r="F328" s="13" t="str">
        <f t="shared" si="140"/>
        <v>SZ</v>
      </c>
      <c r="G328" s="13" t="str">
        <f>VLOOKUP(LOWER(F328)&amp;H328,'Current pricing'!A:B,2,0)</f>
        <v>泸州老窖</v>
      </c>
      <c r="H328" s="13" t="s">
        <v>1366</v>
      </c>
      <c r="I328" s="13" t="s">
        <v>1207</v>
      </c>
      <c r="J328" s="13" t="s">
        <v>1375</v>
      </c>
      <c r="K328" s="13">
        <v>1500</v>
      </c>
      <c r="L328" s="13">
        <v>1</v>
      </c>
      <c r="M328" s="13">
        <v>33.15</v>
      </c>
      <c r="N328" s="13">
        <f t="shared" si="134"/>
        <v>49725</v>
      </c>
      <c r="O328" s="13">
        <f t="shared" si="135"/>
        <v>49725</v>
      </c>
      <c r="P328" s="19">
        <f t="shared" si="141"/>
        <v>0</v>
      </c>
      <c r="Q328" s="19">
        <f t="shared" si="121"/>
        <v>9.9450000000000003</v>
      </c>
      <c r="R328" s="13">
        <f t="shared" si="142"/>
        <v>0</v>
      </c>
      <c r="S328" s="19">
        <f t="shared" si="136"/>
        <v>-49734.945</v>
      </c>
      <c r="T328" s="13">
        <f t="shared" si="137"/>
        <v>-33.15663</v>
      </c>
      <c r="U328" s="13">
        <f>IF(ISNA(VLOOKUP(LOWER(F328)&amp;H328,Prices!A:C,3,0)),0,VLOOKUP(LOWER(F328)&amp;H328,Prices!A:C,3,0))</f>
        <v>64.91</v>
      </c>
      <c r="V328" s="13">
        <f>IF(ISNA(VLOOKUP(LOWER(F328)&amp;H328,Prices!A:C,2,0)),0,VLOOKUP(LOWER(F328)&amp;H328,Prices!A:C,2,0))</f>
        <v>66.44</v>
      </c>
      <c r="W328" s="13">
        <f t="shared" si="138"/>
        <v>49925.055</v>
      </c>
      <c r="X328" s="13">
        <f t="shared" si="139"/>
        <v>2295.0000000000018</v>
      </c>
      <c r="Y328" s="43">
        <f t="shared" si="143"/>
        <v>1.0040232277526395</v>
      </c>
      <c r="Z328" s="49"/>
      <c r="AA328" s="24"/>
    </row>
    <row r="329" spans="1:27" x14ac:dyDescent="0.15">
      <c r="A329" s="12">
        <v>42717</v>
      </c>
      <c r="B329" s="60">
        <v>0.39812500000000001</v>
      </c>
      <c r="C329" s="13" t="s">
        <v>1128</v>
      </c>
      <c r="D329" s="13" t="s">
        <v>1129</v>
      </c>
      <c r="E329" s="13" t="s">
        <v>1130</v>
      </c>
      <c r="F329" s="13" t="str">
        <f t="shared" si="140"/>
        <v>SZ</v>
      </c>
      <c r="G329" s="13" t="str">
        <f>VLOOKUP(LOWER(F329)&amp;H329,'Current pricing'!A:B,2,0)</f>
        <v>世纪华通</v>
      </c>
      <c r="H329" s="13" t="s">
        <v>1364</v>
      </c>
      <c r="I329" s="13" t="s">
        <v>1207</v>
      </c>
      <c r="J329" s="13" t="s">
        <v>1375</v>
      </c>
      <c r="K329" s="13">
        <v>1100</v>
      </c>
      <c r="L329" s="13">
        <v>1</v>
      </c>
      <c r="M329" s="13">
        <v>45.5</v>
      </c>
      <c r="N329" s="13">
        <f t="shared" si="134"/>
        <v>50050</v>
      </c>
      <c r="O329" s="13">
        <f t="shared" si="135"/>
        <v>50050</v>
      </c>
      <c r="P329" s="19">
        <f t="shared" si="141"/>
        <v>0</v>
      </c>
      <c r="Q329" s="19">
        <f t="shared" si="121"/>
        <v>10.01</v>
      </c>
      <c r="R329" s="13">
        <f t="shared" si="142"/>
        <v>0</v>
      </c>
      <c r="S329" s="19">
        <f t="shared" si="136"/>
        <v>-50060.01</v>
      </c>
      <c r="T329" s="13">
        <f t="shared" si="137"/>
        <v>-45.509100000000004</v>
      </c>
      <c r="U329" s="13">
        <f>IF(ISNA(VLOOKUP(LOWER(F329)&amp;H329,Prices!A:C,3,0)),0,VLOOKUP(LOWER(F329)&amp;H329,Prices!A:C,3,0))</f>
        <v>33.04</v>
      </c>
      <c r="V329" s="13">
        <f>IF(ISNA(VLOOKUP(LOWER(F329)&amp;H329,Prices!A:C,2,0)),0,VLOOKUP(LOWER(F329)&amp;H329,Prices!A:C,2,0))</f>
        <v>34.020000000000003</v>
      </c>
      <c r="W329" s="13">
        <f t="shared" si="138"/>
        <v>-12638.01</v>
      </c>
      <c r="X329" s="13">
        <f t="shared" si="139"/>
        <v>1078.0000000000043</v>
      </c>
      <c r="Y329" s="43">
        <f t="shared" si="143"/>
        <v>-0.25250769230769232</v>
      </c>
      <c r="Z329" s="49"/>
      <c r="AA329" s="24"/>
    </row>
    <row r="330" spans="1:27" x14ac:dyDescent="0.15">
      <c r="A330" s="12">
        <v>42717</v>
      </c>
      <c r="B330" s="60">
        <v>0.3997337962962963</v>
      </c>
      <c r="C330" s="13" t="s">
        <v>1128</v>
      </c>
      <c r="D330" s="13" t="s">
        <v>1129</v>
      </c>
      <c r="E330" s="13" t="s">
        <v>1130</v>
      </c>
      <c r="F330" s="13" t="str">
        <f t="shared" si="140"/>
        <v>SH</v>
      </c>
      <c r="G330" s="13" t="str">
        <f>VLOOKUP(LOWER(F330)&amp;H330,'Current pricing'!A:B,2,0)</f>
        <v>宝钢股份</v>
      </c>
      <c r="H330" s="13" t="s">
        <v>1365</v>
      </c>
      <c r="I330" s="13" t="s">
        <v>1207</v>
      </c>
      <c r="J330" s="13" t="s">
        <v>1375</v>
      </c>
      <c r="K330" s="13">
        <v>4500</v>
      </c>
      <c r="L330" s="13">
        <v>1</v>
      </c>
      <c r="M330" s="13">
        <v>6.79</v>
      </c>
      <c r="N330" s="13">
        <f t="shared" si="134"/>
        <v>30555</v>
      </c>
      <c r="O330" s="13">
        <f t="shared" si="135"/>
        <v>30555</v>
      </c>
      <c r="P330" s="19">
        <f t="shared" si="141"/>
        <v>0.61110000000000009</v>
      </c>
      <c r="Q330" s="19">
        <f t="shared" si="121"/>
        <v>6.1110000000000007</v>
      </c>
      <c r="R330" s="13">
        <f t="shared" si="142"/>
        <v>0</v>
      </c>
      <c r="S330" s="19">
        <f t="shared" si="136"/>
        <v>-30561.722099999999</v>
      </c>
      <c r="T330" s="13">
        <f t="shared" si="137"/>
        <v>-6.7914937999999996</v>
      </c>
      <c r="U330" s="13">
        <f>IF(ISNA(VLOOKUP(LOWER(F330)&amp;H330,Prices!A:C,3,0)),0,VLOOKUP(LOWER(F330)&amp;H330,Prices!A:C,3,0))</f>
        <v>7.87</v>
      </c>
      <c r="V330" s="13">
        <f>IF(ISNA(VLOOKUP(LOWER(F330)&amp;H330,Prices!A:C,2,0)),0,VLOOKUP(LOWER(F330)&amp;H330,Prices!A:C,2,0))</f>
        <v>8.11</v>
      </c>
      <c r="W330" s="13">
        <f t="shared" si="138"/>
        <v>5933.2778999999991</v>
      </c>
      <c r="X330" s="13">
        <f t="shared" si="139"/>
        <v>1079.999999999997</v>
      </c>
      <c r="Y330" s="43">
        <f t="shared" si="143"/>
        <v>0.19418353460972015</v>
      </c>
      <c r="Z330" s="49"/>
      <c r="AA330" s="24"/>
    </row>
    <row r="331" spans="1:27" x14ac:dyDescent="0.15">
      <c r="A331" s="12">
        <v>42717</v>
      </c>
      <c r="B331" s="60">
        <v>0.40012731481481478</v>
      </c>
      <c r="C331" s="13" t="s">
        <v>1128</v>
      </c>
      <c r="D331" s="13" t="s">
        <v>1129</v>
      </c>
      <c r="E331" s="13" t="s">
        <v>1130</v>
      </c>
      <c r="F331" s="13" t="str">
        <f t="shared" si="140"/>
        <v>SZ</v>
      </c>
      <c r="G331" s="13" t="str">
        <f>VLOOKUP(LOWER(F331)&amp;H331,'Current pricing'!A:B,2,0)</f>
        <v>世纪华通</v>
      </c>
      <c r="H331" s="13" t="s">
        <v>1364</v>
      </c>
      <c r="I331" s="13" t="s">
        <v>1207</v>
      </c>
      <c r="J331" s="13" t="s">
        <v>1375</v>
      </c>
      <c r="K331" s="13">
        <v>1100</v>
      </c>
      <c r="L331" s="13">
        <v>1</v>
      </c>
      <c r="M331" s="13">
        <v>45.51</v>
      </c>
      <c r="N331" s="13">
        <f t="shared" si="134"/>
        <v>50061</v>
      </c>
      <c r="O331" s="13">
        <f t="shared" si="135"/>
        <v>50061</v>
      </c>
      <c r="P331" s="19">
        <f t="shared" si="141"/>
        <v>0</v>
      </c>
      <c r="Q331" s="19">
        <f t="shared" si="121"/>
        <v>10.0122</v>
      </c>
      <c r="R331" s="13">
        <f t="shared" si="142"/>
        <v>0</v>
      </c>
      <c r="S331" s="19">
        <f t="shared" si="136"/>
        <v>-50071.012199999997</v>
      </c>
      <c r="T331" s="13">
        <f t="shared" si="137"/>
        <v>-45.519101999999997</v>
      </c>
      <c r="U331" s="13">
        <f>IF(ISNA(VLOOKUP(LOWER(F331)&amp;H331,Prices!A:C,3,0)),0,VLOOKUP(LOWER(F331)&amp;H331,Prices!A:C,3,0))</f>
        <v>33.04</v>
      </c>
      <c r="V331" s="13">
        <f>IF(ISNA(VLOOKUP(LOWER(F331)&amp;H331,Prices!A:C,2,0)),0,VLOOKUP(LOWER(F331)&amp;H331,Prices!A:C,2,0))</f>
        <v>34.020000000000003</v>
      </c>
      <c r="W331" s="13">
        <f t="shared" si="138"/>
        <v>-12649.012199999994</v>
      </c>
      <c r="X331" s="13">
        <f t="shared" si="139"/>
        <v>1078.0000000000043</v>
      </c>
      <c r="Y331" s="43">
        <f t="shared" si="143"/>
        <v>-0.25267198417930115</v>
      </c>
      <c r="Z331" s="49"/>
      <c r="AA331" s="24"/>
    </row>
    <row r="332" spans="1:27" x14ac:dyDescent="0.15">
      <c r="A332" s="12">
        <v>42717</v>
      </c>
      <c r="B332" s="60">
        <v>0.40082175925925928</v>
      </c>
      <c r="C332" s="13" t="s">
        <v>1128</v>
      </c>
      <c r="D332" s="13" t="s">
        <v>1129</v>
      </c>
      <c r="E332" s="13" t="s">
        <v>1130</v>
      </c>
      <c r="F332" s="13" t="str">
        <f t="shared" si="140"/>
        <v>SZ</v>
      </c>
      <c r="G332" s="13" t="str">
        <f>VLOOKUP(LOWER(F332)&amp;H332,'Current pricing'!A:B,2,0)</f>
        <v>比亚迪</v>
      </c>
      <c r="H332" s="13" t="s">
        <v>1357</v>
      </c>
      <c r="I332" s="13" t="s">
        <v>1207</v>
      </c>
      <c r="J332" s="13" t="s">
        <v>1375</v>
      </c>
      <c r="K332" s="13">
        <v>1000</v>
      </c>
      <c r="L332" s="13">
        <v>1</v>
      </c>
      <c r="M332" s="13">
        <v>50.15</v>
      </c>
      <c r="N332" s="13">
        <f t="shared" si="134"/>
        <v>50150</v>
      </c>
      <c r="O332" s="13">
        <f t="shared" si="135"/>
        <v>50150</v>
      </c>
      <c r="P332" s="19">
        <f t="shared" si="141"/>
        <v>0</v>
      </c>
      <c r="Q332" s="19">
        <f t="shared" si="121"/>
        <v>10.030000000000001</v>
      </c>
      <c r="R332" s="13">
        <f t="shared" si="142"/>
        <v>0</v>
      </c>
      <c r="S332" s="19">
        <f t="shared" si="136"/>
        <v>-50160.03</v>
      </c>
      <c r="T332" s="13">
        <f t="shared" si="137"/>
        <v>-50.160029999999999</v>
      </c>
      <c r="U332" s="13">
        <f>IF(ISNA(VLOOKUP(LOWER(F332)&amp;H332,Prices!A:C,3,0)),0,VLOOKUP(LOWER(F332)&amp;H332,Prices!A:C,3,0))</f>
        <v>64.25</v>
      </c>
      <c r="V332" s="13">
        <f>IF(ISNA(VLOOKUP(LOWER(F332)&amp;H332,Prices!A:C,2,0)),0,VLOOKUP(LOWER(F332)&amp;H332,Prices!A:C,2,0))</f>
        <v>65.569999999999993</v>
      </c>
      <c r="W332" s="13">
        <f t="shared" si="138"/>
        <v>15409.969999999994</v>
      </c>
      <c r="X332" s="13">
        <f t="shared" si="139"/>
        <v>1319.9999999999932</v>
      </c>
      <c r="Y332" s="43">
        <f t="shared" si="143"/>
        <v>0.30727756729810557</v>
      </c>
      <c r="Z332" s="49"/>
      <c r="AA332" s="24"/>
    </row>
    <row r="333" spans="1:27" x14ac:dyDescent="0.15">
      <c r="A333" s="12">
        <v>42717</v>
      </c>
      <c r="B333" s="60">
        <v>0.40126157407407409</v>
      </c>
      <c r="C333" s="13" t="s">
        <v>1128</v>
      </c>
      <c r="D333" s="13" t="s">
        <v>1129</v>
      </c>
      <c r="E333" s="13" t="s">
        <v>1130</v>
      </c>
      <c r="F333" s="13" t="str">
        <f t="shared" si="140"/>
        <v>SZ</v>
      </c>
      <c r="G333" s="13" t="str">
        <f>VLOOKUP(LOWER(F333)&amp;H333,'Current pricing'!A:B,2,0)</f>
        <v>泸州老窖</v>
      </c>
      <c r="H333" s="13" t="s">
        <v>1366</v>
      </c>
      <c r="I333" s="13" t="s">
        <v>1207</v>
      </c>
      <c r="J333" s="13" t="s">
        <v>1375</v>
      </c>
      <c r="K333" s="13">
        <v>1500</v>
      </c>
      <c r="L333" s="13">
        <v>1</v>
      </c>
      <c r="M333" s="13">
        <v>33.18</v>
      </c>
      <c r="N333" s="13">
        <f t="shared" si="134"/>
        <v>49770</v>
      </c>
      <c r="O333" s="13">
        <f t="shared" si="135"/>
        <v>49770</v>
      </c>
      <c r="P333" s="19">
        <f t="shared" si="141"/>
        <v>0</v>
      </c>
      <c r="Q333" s="19">
        <f t="shared" ref="Q333:Q396" si="144">IF(I333&lt;&gt;"D",IF(C333="Stock",MAX(ABS(N333*0.0002),5),MAX(ABS(N333*0.0003),5)),0)</f>
        <v>9.9540000000000006</v>
      </c>
      <c r="R333" s="13">
        <f t="shared" si="142"/>
        <v>0</v>
      </c>
      <c r="S333" s="19">
        <f t="shared" si="136"/>
        <v>-49779.953999999998</v>
      </c>
      <c r="T333" s="13">
        <f t="shared" si="137"/>
        <v>-33.186636</v>
      </c>
      <c r="U333" s="13">
        <f>IF(ISNA(VLOOKUP(LOWER(F333)&amp;H333,Prices!A:C,3,0)),0,VLOOKUP(LOWER(F333)&amp;H333,Prices!A:C,3,0))</f>
        <v>64.91</v>
      </c>
      <c r="V333" s="13">
        <f>IF(ISNA(VLOOKUP(LOWER(F333)&amp;H333,Prices!A:C,2,0)),0,VLOOKUP(LOWER(F333)&amp;H333,Prices!A:C,2,0))</f>
        <v>66.44</v>
      </c>
      <c r="W333" s="13">
        <f t="shared" si="138"/>
        <v>49880.045999999995</v>
      </c>
      <c r="X333" s="13">
        <f t="shared" si="139"/>
        <v>2295.0000000000018</v>
      </c>
      <c r="Y333" s="43">
        <f t="shared" si="143"/>
        <v>1.0022110910186859</v>
      </c>
      <c r="Z333" s="49"/>
      <c r="AA333" s="24"/>
    </row>
    <row r="334" spans="1:27" x14ac:dyDescent="0.15">
      <c r="A334" s="12">
        <v>42717</v>
      </c>
      <c r="B334" s="60">
        <v>0.40285879629629634</v>
      </c>
      <c r="C334" s="13" t="s">
        <v>1128</v>
      </c>
      <c r="D334" s="13" t="s">
        <v>1129</v>
      </c>
      <c r="E334" s="13" t="s">
        <v>1130</v>
      </c>
      <c r="F334" s="13" t="str">
        <f t="shared" si="140"/>
        <v>SZ</v>
      </c>
      <c r="G334" s="13" t="str">
        <f>VLOOKUP(LOWER(F334)&amp;H334,'Current pricing'!A:B,2,0)</f>
        <v>泸州老窖</v>
      </c>
      <c r="H334" s="13" t="s">
        <v>1366</v>
      </c>
      <c r="I334" s="13" t="s">
        <v>1207</v>
      </c>
      <c r="J334" s="13" t="s">
        <v>1375</v>
      </c>
      <c r="K334" s="13">
        <v>1500</v>
      </c>
      <c r="L334" s="13">
        <v>1</v>
      </c>
      <c r="M334" s="13">
        <v>33.177999999999997</v>
      </c>
      <c r="N334" s="13">
        <f t="shared" si="134"/>
        <v>49766.999999999993</v>
      </c>
      <c r="O334" s="13">
        <f t="shared" si="135"/>
        <v>49766.999999999993</v>
      </c>
      <c r="P334" s="19">
        <f t="shared" si="141"/>
        <v>0</v>
      </c>
      <c r="Q334" s="19">
        <f t="shared" si="144"/>
        <v>9.9533999999999985</v>
      </c>
      <c r="R334" s="13">
        <f t="shared" si="142"/>
        <v>0</v>
      </c>
      <c r="S334" s="19">
        <f t="shared" si="136"/>
        <v>-49776.953399999991</v>
      </c>
      <c r="T334" s="13">
        <f t="shared" si="137"/>
        <v>-33.184635599999993</v>
      </c>
      <c r="U334" s="13">
        <f>IF(ISNA(VLOOKUP(LOWER(F334)&amp;H334,Prices!A:C,3,0)),0,VLOOKUP(LOWER(F334)&amp;H334,Prices!A:C,3,0))</f>
        <v>64.91</v>
      </c>
      <c r="V334" s="13">
        <f>IF(ISNA(VLOOKUP(LOWER(F334)&amp;H334,Prices!A:C,2,0)),0,VLOOKUP(LOWER(F334)&amp;H334,Prices!A:C,2,0))</f>
        <v>66.44</v>
      </c>
      <c r="W334" s="13">
        <f t="shared" si="138"/>
        <v>49883.046600000009</v>
      </c>
      <c r="X334" s="13">
        <f t="shared" si="139"/>
        <v>2295.0000000000018</v>
      </c>
      <c r="Y334" s="43">
        <f t="shared" si="143"/>
        <v>1.0023317981795168</v>
      </c>
      <c r="Z334" s="49"/>
      <c r="AA334" s="24"/>
    </row>
    <row r="335" spans="1:27" x14ac:dyDescent="0.15">
      <c r="A335" s="12">
        <v>42717</v>
      </c>
      <c r="B335" s="60">
        <v>0.40406249999999999</v>
      </c>
      <c r="C335" s="13" t="s">
        <v>1128</v>
      </c>
      <c r="D335" s="13" t="s">
        <v>1129</v>
      </c>
      <c r="E335" s="13" t="s">
        <v>1130</v>
      </c>
      <c r="F335" s="13" t="str">
        <f t="shared" si="140"/>
        <v>SH</v>
      </c>
      <c r="G335" s="13" t="str">
        <f>VLOOKUP(LOWER(F335)&amp;H335,'Current pricing'!A:B,2,0)</f>
        <v>宝钢股份</v>
      </c>
      <c r="H335" s="13" t="s">
        <v>1365</v>
      </c>
      <c r="I335" s="13" t="s">
        <v>1207</v>
      </c>
      <c r="J335" s="13" t="s">
        <v>1375</v>
      </c>
      <c r="K335" s="13">
        <v>4500</v>
      </c>
      <c r="L335" s="13">
        <v>1</v>
      </c>
      <c r="M335" s="13">
        <v>6.88</v>
      </c>
      <c r="N335" s="13">
        <f t="shared" si="134"/>
        <v>30960</v>
      </c>
      <c r="O335" s="13">
        <f t="shared" si="135"/>
        <v>30960</v>
      </c>
      <c r="P335" s="19">
        <f t="shared" si="141"/>
        <v>0.61920000000000008</v>
      </c>
      <c r="Q335" s="19">
        <f t="shared" si="144"/>
        <v>6.1920000000000002</v>
      </c>
      <c r="R335" s="13">
        <f t="shared" si="142"/>
        <v>0</v>
      </c>
      <c r="S335" s="19">
        <f t="shared" si="136"/>
        <v>-30966.8112</v>
      </c>
      <c r="T335" s="13">
        <f t="shared" si="137"/>
        <v>-6.8815135999999999</v>
      </c>
      <c r="U335" s="13">
        <f>IF(ISNA(VLOOKUP(LOWER(F335)&amp;H335,Prices!A:C,3,0)),0,VLOOKUP(LOWER(F335)&amp;H335,Prices!A:C,3,0))</f>
        <v>7.87</v>
      </c>
      <c r="V335" s="13">
        <f>IF(ISNA(VLOOKUP(LOWER(F335)&amp;H335,Prices!A:C,2,0)),0,VLOOKUP(LOWER(F335)&amp;H335,Prices!A:C,2,0))</f>
        <v>8.11</v>
      </c>
      <c r="W335" s="13">
        <f t="shared" si="138"/>
        <v>5528.1887999999981</v>
      </c>
      <c r="X335" s="13">
        <f t="shared" si="139"/>
        <v>1079.999999999997</v>
      </c>
      <c r="Y335" s="43">
        <f t="shared" si="143"/>
        <v>0.17855906976744179</v>
      </c>
      <c r="Z335" s="49"/>
      <c r="AA335" s="24"/>
    </row>
    <row r="336" spans="1:27" x14ac:dyDescent="0.15">
      <c r="A336" s="12">
        <v>42717</v>
      </c>
      <c r="B336" s="60">
        <v>0.40486111111111112</v>
      </c>
      <c r="C336" s="13" t="s">
        <v>1128</v>
      </c>
      <c r="D336" s="13" t="s">
        <v>1129</v>
      </c>
      <c r="E336" s="13" t="s">
        <v>1130</v>
      </c>
      <c r="F336" s="13" t="str">
        <f t="shared" si="140"/>
        <v>SH</v>
      </c>
      <c r="G336" s="13" t="str">
        <f>VLOOKUP(LOWER(F336)&amp;H336,'Current pricing'!A:B,2,0)</f>
        <v>宝钢股份</v>
      </c>
      <c r="H336" s="13" t="s">
        <v>1365</v>
      </c>
      <c r="I336" s="13" t="s">
        <v>1207</v>
      </c>
      <c r="J336" s="13" t="s">
        <v>1375</v>
      </c>
      <c r="K336" s="13">
        <v>4500</v>
      </c>
      <c r="L336" s="13">
        <v>1</v>
      </c>
      <c r="M336" s="13">
        <v>6.94</v>
      </c>
      <c r="N336" s="13">
        <f t="shared" si="134"/>
        <v>31230</v>
      </c>
      <c r="O336" s="13">
        <f t="shared" si="135"/>
        <v>31230</v>
      </c>
      <c r="P336" s="19">
        <f t="shared" si="141"/>
        <v>0.62460000000000004</v>
      </c>
      <c r="Q336" s="19">
        <f t="shared" si="144"/>
        <v>6.2460000000000004</v>
      </c>
      <c r="R336" s="13">
        <f t="shared" si="142"/>
        <v>0</v>
      </c>
      <c r="S336" s="19">
        <f t="shared" si="136"/>
        <v>-31236.870599999998</v>
      </c>
      <c r="T336" s="13">
        <f t="shared" si="137"/>
        <v>-6.9415267999999992</v>
      </c>
      <c r="U336" s="13">
        <f>IF(ISNA(VLOOKUP(LOWER(F336)&amp;H336,Prices!A:C,3,0)),0,VLOOKUP(LOWER(F336)&amp;H336,Prices!A:C,3,0))</f>
        <v>7.87</v>
      </c>
      <c r="V336" s="13">
        <f>IF(ISNA(VLOOKUP(LOWER(F336)&amp;H336,Prices!A:C,2,0)),0,VLOOKUP(LOWER(F336)&amp;H336,Prices!A:C,2,0))</f>
        <v>8.11</v>
      </c>
      <c r="W336" s="13">
        <f t="shared" si="138"/>
        <v>5258.1294000000007</v>
      </c>
      <c r="X336" s="13">
        <f t="shared" si="139"/>
        <v>1079.999999999997</v>
      </c>
      <c r="Y336" s="43">
        <f t="shared" si="143"/>
        <v>0.16836789625360232</v>
      </c>
      <c r="Z336" s="49"/>
      <c r="AA336" s="24"/>
    </row>
    <row r="337" spans="1:27" x14ac:dyDescent="0.15">
      <c r="A337" s="12">
        <v>42717</v>
      </c>
      <c r="B337" s="60">
        <v>0.40563657407407411</v>
      </c>
      <c r="C337" s="13" t="s">
        <v>1128</v>
      </c>
      <c r="D337" s="13" t="s">
        <v>1129</v>
      </c>
      <c r="E337" s="13" t="s">
        <v>1130</v>
      </c>
      <c r="F337" s="13" t="str">
        <f t="shared" si="140"/>
        <v>SZ</v>
      </c>
      <c r="G337" s="13" t="str">
        <f>VLOOKUP(LOWER(F337)&amp;H337,'Current pricing'!A:B,2,0)</f>
        <v>比亚迪</v>
      </c>
      <c r="H337" s="13" t="s">
        <v>1357</v>
      </c>
      <c r="I337" s="13" t="s">
        <v>1207</v>
      </c>
      <c r="J337" s="13" t="s">
        <v>1375</v>
      </c>
      <c r="K337" s="13">
        <v>600</v>
      </c>
      <c r="L337" s="13">
        <v>1</v>
      </c>
      <c r="M337" s="13">
        <v>50.16</v>
      </c>
      <c r="N337" s="13">
        <f t="shared" si="134"/>
        <v>30095.999999999996</v>
      </c>
      <c r="O337" s="13">
        <f t="shared" si="135"/>
        <v>30095.999999999996</v>
      </c>
      <c r="P337" s="19">
        <f t="shared" si="141"/>
        <v>0</v>
      </c>
      <c r="Q337" s="19">
        <f t="shared" si="144"/>
        <v>6.0191999999999997</v>
      </c>
      <c r="R337" s="13">
        <f t="shared" si="142"/>
        <v>0</v>
      </c>
      <c r="S337" s="19">
        <f t="shared" si="136"/>
        <v>-30102.019199999995</v>
      </c>
      <c r="T337" s="13">
        <f t="shared" si="137"/>
        <v>-50.170031999999992</v>
      </c>
      <c r="U337" s="13">
        <f>IF(ISNA(VLOOKUP(LOWER(F337)&amp;H337,Prices!A:C,3,0)),0,VLOOKUP(LOWER(F337)&amp;H337,Prices!A:C,3,0))</f>
        <v>64.25</v>
      </c>
      <c r="V337" s="13">
        <f>IF(ISNA(VLOOKUP(LOWER(F337)&amp;H337,Prices!A:C,2,0)),0,VLOOKUP(LOWER(F337)&amp;H337,Prices!A:C,2,0))</f>
        <v>65.569999999999993</v>
      </c>
      <c r="W337" s="13">
        <f t="shared" si="138"/>
        <v>9239.9808000000012</v>
      </c>
      <c r="X337" s="13">
        <f t="shared" si="139"/>
        <v>791.99999999999591</v>
      </c>
      <c r="Y337" s="43">
        <f t="shared" si="143"/>
        <v>0.30701690590111652</v>
      </c>
      <c r="Z337" s="49"/>
      <c r="AA337" s="24"/>
    </row>
    <row r="338" spans="1:27" x14ac:dyDescent="0.15">
      <c r="A338" s="12">
        <v>42717</v>
      </c>
      <c r="B338" s="60">
        <v>0.40699074074074071</v>
      </c>
      <c r="C338" s="13" t="s">
        <v>1128</v>
      </c>
      <c r="D338" s="13" t="s">
        <v>1129</v>
      </c>
      <c r="E338" s="13" t="s">
        <v>1130</v>
      </c>
      <c r="F338" s="13" t="str">
        <f t="shared" si="140"/>
        <v>SH</v>
      </c>
      <c r="G338" s="13" t="str">
        <f>VLOOKUP(LOWER(F338)&amp;H338,'Current pricing'!A:B,2,0)</f>
        <v>中国平安</v>
      </c>
      <c r="H338" s="13" t="s">
        <v>1358</v>
      </c>
      <c r="I338" s="13" t="s">
        <v>1207</v>
      </c>
      <c r="J338" s="13" t="s">
        <v>1375</v>
      </c>
      <c r="K338" s="13">
        <v>2000</v>
      </c>
      <c r="L338" s="13">
        <v>1</v>
      </c>
      <c r="M338" s="13">
        <v>36.85</v>
      </c>
      <c r="N338" s="13">
        <f t="shared" si="134"/>
        <v>73700</v>
      </c>
      <c r="O338" s="13">
        <f t="shared" si="135"/>
        <v>73700</v>
      </c>
      <c r="P338" s="19">
        <f t="shared" si="141"/>
        <v>1.4740000000000002</v>
      </c>
      <c r="Q338" s="19">
        <f t="shared" si="144"/>
        <v>14.74</v>
      </c>
      <c r="R338" s="13">
        <f t="shared" si="142"/>
        <v>0</v>
      </c>
      <c r="S338" s="19">
        <f t="shared" si="136"/>
        <v>-73716.214000000007</v>
      </c>
      <c r="T338" s="13">
        <f t="shared" si="137"/>
        <v>-36.858107000000004</v>
      </c>
      <c r="U338" s="13">
        <f>IF(ISNA(VLOOKUP(LOWER(F338)&amp;H338,Prices!A:C,3,0)),0,VLOOKUP(LOWER(F338)&amp;H338,Prices!A:C,3,0))</f>
        <v>64.45</v>
      </c>
      <c r="V338" s="13">
        <f>IF(ISNA(VLOOKUP(LOWER(F338)&amp;H338,Prices!A:C,2,0)),0,VLOOKUP(LOWER(F338)&amp;H338,Prices!A:C,2,0))</f>
        <v>64.010000000000005</v>
      </c>
      <c r="W338" s="13">
        <f t="shared" si="138"/>
        <v>54303.786</v>
      </c>
      <c r="X338" s="13">
        <f t="shared" si="139"/>
        <v>-879.99999999999545</v>
      </c>
      <c r="Y338" s="43">
        <f t="shared" si="143"/>
        <v>0.73682206241519677</v>
      </c>
      <c r="Z338" s="49"/>
      <c r="AA338" s="24"/>
    </row>
    <row r="339" spans="1:27" x14ac:dyDescent="0.15">
      <c r="A339" s="12">
        <v>42717</v>
      </c>
      <c r="B339" s="60">
        <v>0.41090277777777778</v>
      </c>
      <c r="C339" s="13" t="s">
        <v>1128</v>
      </c>
      <c r="D339" s="13" t="s">
        <v>1129</v>
      </c>
      <c r="E339" s="13" t="s">
        <v>1130</v>
      </c>
      <c r="F339" s="13" t="str">
        <f t="shared" si="140"/>
        <v>SH</v>
      </c>
      <c r="G339" s="13" t="str">
        <f>VLOOKUP(LOWER(F339)&amp;H339,'Current pricing'!A:B,2,0)</f>
        <v>贵州茅台</v>
      </c>
      <c r="H339" s="13" t="s">
        <v>1263</v>
      </c>
      <c r="I339" s="13" t="s">
        <v>1207</v>
      </c>
      <c r="J339" s="13" t="s">
        <v>1432</v>
      </c>
      <c r="K339" s="13">
        <v>200</v>
      </c>
      <c r="L339" s="13">
        <v>1</v>
      </c>
      <c r="M339" s="13">
        <v>328.9</v>
      </c>
      <c r="N339" s="13">
        <f t="shared" si="134"/>
        <v>65780</v>
      </c>
      <c r="O339" s="13">
        <f t="shared" si="135"/>
        <v>65780</v>
      </c>
      <c r="P339" s="19">
        <f t="shared" si="141"/>
        <v>1.3156000000000001</v>
      </c>
      <c r="Q339" s="19">
        <f t="shared" si="144"/>
        <v>13.156000000000001</v>
      </c>
      <c r="R339" s="13">
        <f t="shared" si="142"/>
        <v>0</v>
      </c>
      <c r="S339" s="19">
        <f t="shared" si="136"/>
        <v>-65794.471600000004</v>
      </c>
      <c r="T339" s="13">
        <f t="shared" si="137"/>
        <v>-328.97235800000004</v>
      </c>
      <c r="U339" s="13">
        <f>IF(ISNA(VLOOKUP(LOWER(F339)&amp;H339,Prices!A:C,3,0)),0,VLOOKUP(LOWER(F339)&amp;H339,Prices!A:C,3,0))</f>
        <v>639.16999999999996</v>
      </c>
      <c r="V339" s="13">
        <f>IF(ISNA(VLOOKUP(LOWER(F339)&amp;H339,Prices!A:C,2,0)),0,VLOOKUP(LOWER(F339)&amp;H339,Prices!A:C,2,0))</f>
        <v>653.05999999999995</v>
      </c>
      <c r="W339" s="13">
        <f t="shared" si="138"/>
        <v>64817.528399999981</v>
      </c>
      <c r="X339" s="13">
        <f t="shared" si="139"/>
        <v>2777.9999999999973</v>
      </c>
      <c r="Y339" s="43">
        <f t="shared" si="143"/>
        <v>0.98536832471875924</v>
      </c>
      <c r="Z339" s="49"/>
      <c r="AA339" s="24"/>
    </row>
    <row r="340" spans="1:27" x14ac:dyDescent="0.15">
      <c r="A340" s="12">
        <v>42717</v>
      </c>
      <c r="B340" s="60">
        <v>0.4140625</v>
      </c>
      <c r="C340" s="13" t="s">
        <v>1128</v>
      </c>
      <c r="D340" s="13" t="s">
        <v>1129</v>
      </c>
      <c r="E340" s="13" t="s">
        <v>1130</v>
      </c>
      <c r="F340" s="13" t="str">
        <f t="shared" si="140"/>
        <v>SH</v>
      </c>
      <c r="G340" s="13" t="str">
        <f>VLOOKUP(LOWER(F340)&amp;H340,'Current pricing'!A:B,2,0)</f>
        <v>中国平安</v>
      </c>
      <c r="H340" s="13" t="s">
        <v>1358</v>
      </c>
      <c r="I340" s="13" t="s">
        <v>1207</v>
      </c>
      <c r="J340" s="13" t="s">
        <v>1375</v>
      </c>
      <c r="K340" s="13">
        <v>2000</v>
      </c>
      <c r="L340" s="13">
        <v>1</v>
      </c>
      <c r="M340" s="13">
        <v>36.81</v>
      </c>
      <c r="N340" s="13">
        <f t="shared" si="134"/>
        <v>73620</v>
      </c>
      <c r="O340" s="13">
        <f t="shared" si="135"/>
        <v>73620</v>
      </c>
      <c r="P340" s="19">
        <f t="shared" si="141"/>
        <v>1.4724000000000002</v>
      </c>
      <c r="Q340" s="19">
        <f t="shared" si="144"/>
        <v>14.724</v>
      </c>
      <c r="R340" s="13">
        <f t="shared" si="142"/>
        <v>0</v>
      </c>
      <c r="S340" s="19">
        <f t="shared" si="136"/>
        <v>-73636.196400000001</v>
      </c>
      <c r="T340" s="13">
        <f t="shared" si="137"/>
        <v>-36.818098200000001</v>
      </c>
      <c r="U340" s="13">
        <f>IF(ISNA(VLOOKUP(LOWER(F340)&amp;H340,Prices!A:C,3,0)),0,VLOOKUP(LOWER(F340)&amp;H340,Prices!A:C,3,0))</f>
        <v>64.45</v>
      </c>
      <c r="V340" s="13">
        <f>IF(ISNA(VLOOKUP(LOWER(F340)&amp;H340,Prices!A:C,2,0)),0,VLOOKUP(LOWER(F340)&amp;H340,Prices!A:C,2,0))</f>
        <v>64.010000000000005</v>
      </c>
      <c r="W340" s="13">
        <f t="shared" si="138"/>
        <v>54383.803600000007</v>
      </c>
      <c r="X340" s="13">
        <f t="shared" si="139"/>
        <v>-879.99999999999545</v>
      </c>
      <c r="Y340" s="43">
        <f t="shared" si="143"/>
        <v>0.73870963868513995</v>
      </c>
      <c r="Z340" s="49"/>
      <c r="AA340" s="24"/>
    </row>
    <row r="341" spans="1:27" x14ac:dyDescent="0.15">
      <c r="A341" s="12">
        <v>42717</v>
      </c>
      <c r="B341" s="60">
        <v>0.41452546296296294</v>
      </c>
      <c r="C341" s="13" t="s">
        <v>1128</v>
      </c>
      <c r="D341" s="13" t="s">
        <v>1129</v>
      </c>
      <c r="E341" s="13" t="s">
        <v>1130</v>
      </c>
      <c r="F341" s="13" t="str">
        <f t="shared" si="140"/>
        <v>SZ</v>
      </c>
      <c r="G341" s="13" t="str">
        <f>VLOOKUP(LOWER(F341)&amp;H341,'Current pricing'!A:B,2,0)</f>
        <v>掌趣科技</v>
      </c>
      <c r="H341" s="13" t="s">
        <v>1337</v>
      </c>
      <c r="I341" s="13" t="s">
        <v>1207</v>
      </c>
      <c r="J341" s="13" t="s">
        <v>1375</v>
      </c>
      <c r="K341" s="13">
        <v>5000</v>
      </c>
      <c r="L341" s="13">
        <v>1</v>
      </c>
      <c r="M341" s="13">
        <v>9.85</v>
      </c>
      <c r="N341" s="13">
        <f t="shared" si="134"/>
        <v>49250</v>
      </c>
      <c r="O341" s="13">
        <f t="shared" si="135"/>
        <v>49250</v>
      </c>
      <c r="P341" s="19">
        <f t="shared" si="141"/>
        <v>0</v>
      </c>
      <c r="Q341" s="19">
        <f t="shared" si="144"/>
        <v>9.85</v>
      </c>
      <c r="R341" s="13">
        <f t="shared" si="142"/>
        <v>0</v>
      </c>
      <c r="S341" s="19">
        <f t="shared" si="136"/>
        <v>-49259.85</v>
      </c>
      <c r="T341" s="13">
        <f t="shared" si="137"/>
        <v>-9.8519699999999997</v>
      </c>
      <c r="U341" s="13">
        <f>IF(ISNA(VLOOKUP(LOWER(F341)&amp;H341,Prices!A:C,3,0)),0,VLOOKUP(LOWER(F341)&amp;H341,Prices!A:C,3,0))</f>
        <v>6.66</v>
      </c>
      <c r="V341" s="13">
        <f>IF(ISNA(VLOOKUP(LOWER(F341)&amp;H341,Prices!A:C,2,0)),0,VLOOKUP(LOWER(F341)&amp;H341,Prices!A:C,2,0))</f>
        <v>6.66</v>
      </c>
      <c r="W341" s="13">
        <f t="shared" si="138"/>
        <v>-15959.849999999999</v>
      </c>
      <c r="X341" s="13">
        <f t="shared" si="139"/>
        <v>0</v>
      </c>
      <c r="Y341" s="43">
        <f t="shared" si="143"/>
        <v>-0.32405786802030456</v>
      </c>
      <c r="Z341" s="49"/>
      <c r="AA341" s="24"/>
    </row>
    <row r="342" spans="1:27" x14ac:dyDescent="0.15">
      <c r="A342" s="12">
        <v>42717</v>
      </c>
      <c r="B342" s="60">
        <v>0.47575231481481484</v>
      </c>
      <c r="C342" s="13" t="s">
        <v>1128</v>
      </c>
      <c r="D342" s="13" t="s">
        <v>1129</v>
      </c>
      <c r="E342" s="13" t="s">
        <v>1130</v>
      </c>
      <c r="F342" s="13" t="str">
        <f t="shared" si="140"/>
        <v>SZ</v>
      </c>
      <c r="G342" s="13" t="str">
        <f>VLOOKUP(LOWER(F342)&amp;H342,'Current pricing'!A:B,2,0)</f>
        <v>比亚迪</v>
      </c>
      <c r="H342" s="13" t="s">
        <v>1357</v>
      </c>
      <c r="I342" s="13" t="s">
        <v>1207</v>
      </c>
      <c r="J342" s="13" t="s">
        <v>1375</v>
      </c>
      <c r="K342" s="13">
        <v>1000</v>
      </c>
      <c r="L342" s="13">
        <v>1</v>
      </c>
      <c r="M342" s="13">
        <v>50.19</v>
      </c>
      <c r="N342" s="13">
        <f t="shared" si="134"/>
        <v>50190</v>
      </c>
      <c r="O342" s="13">
        <f t="shared" si="135"/>
        <v>50190</v>
      </c>
      <c r="P342" s="19">
        <f t="shared" si="141"/>
        <v>0</v>
      </c>
      <c r="Q342" s="19">
        <f t="shared" si="144"/>
        <v>10.038</v>
      </c>
      <c r="R342" s="13">
        <f t="shared" si="142"/>
        <v>0</v>
      </c>
      <c r="S342" s="19">
        <f t="shared" si="136"/>
        <v>-50200.038</v>
      </c>
      <c r="T342" s="13">
        <f t="shared" si="137"/>
        <v>-50.200037999999999</v>
      </c>
      <c r="U342" s="13">
        <f>IF(ISNA(VLOOKUP(LOWER(F342)&amp;H342,Prices!A:C,3,0)),0,VLOOKUP(LOWER(F342)&amp;H342,Prices!A:C,3,0))</f>
        <v>64.25</v>
      </c>
      <c r="V342" s="13">
        <f>IF(ISNA(VLOOKUP(LOWER(F342)&amp;H342,Prices!A:C,2,0)),0,VLOOKUP(LOWER(F342)&amp;H342,Prices!A:C,2,0))</f>
        <v>65.569999999999993</v>
      </c>
      <c r="W342" s="13">
        <f t="shared" si="138"/>
        <v>15369.961999999994</v>
      </c>
      <c r="X342" s="13">
        <f t="shared" si="139"/>
        <v>1319.9999999999932</v>
      </c>
      <c r="Y342" s="43">
        <f t="shared" si="143"/>
        <v>0.30623554492926869</v>
      </c>
      <c r="Z342" s="49"/>
      <c r="AA342" s="24"/>
    </row>
    <row r="343" spans="1:27" x14ac:dyDescent="0.15">
      <c r="A343" s="12">
        <v>42717</v>
      </c>
      <c r="B343" s="60">
        <v>0.61890046296296297</v>
      </c>
      <c r="C343" s="13" t="s">
        <v>1128</v>
      </c>
      <c r="D343" s="13" t="s">
        <v>1129</v>
      </c>
      <c r="E343" s="13" t="s">
        <v>1130</v>
      </c>
      <c r="F343" s="13" t="str">
        <f t="shared" si="140"/>
        <v>SH</v>
      </c>
      <c r="G343" s="13" t="str">
        <f>VLOOKUP(LOWER(F343)&amp;H343,'Current pricing'!A:B,2,0)</f>
        <v>兴业银行</v>
      </c>
      <c r="H343" s="13" t="s">
        <v>1304</v>
      </c>
      <c r="I343" s="13" t="s">
        <v>1206</v>
      </c>
      <c r="J343" s="13" t="s">
        <v>1375</v>
      </c>
      <c r="K343" s="13">
        <v>-2000</v>
      </c>
      <c r="L343" s="13">
        <v>1</v>
      </c>
      <c r="M343" s="13">
        <v>17.07</v>
      </c>
      <c r="N343" s="13">
        <f t="shared" si="134"/>
        <v>-34140</v>
      </c>
      <c r="O343" s="13">
        <f t="shared" si="135"/>
        <v>34140</v>
      </c>
      <c r="P343" s="19">
        <f t="shared" si="141"/>
        <v>0.68280000000000007</v>
      </c>
      <c r="Q343" s="19">
        <f t="shared" si="144"/>
        <v>6.8280000000000003</v>
      </c>
      <c r="R343" s="13">
        <f t="shared" si="142"/>
        <v>34.14</v>
      </c>
      <c r="S343" s="19">
        <f t="shared" si="136"/>
        <v>34098.349199999997</v>
      </c>
      <c r="T343" s="13">
        <f t="shared" si="137"/>
        <v>-17.049174599999997</v>
      </c>
      <c r="U343" s="13">
        <f>IF(ISNA(VLOOKUP(LOWER(F343)&amp;H343,Prices!A:C,3,0)),0,VLOOKUP(LOWER(F343)&amp;H343,Prices!A:C,3,0))</f>
        <v>17.23</v>
      </c>
      <c r="V343" s="13">
        <f>IF(ISNA(VLOOKUP(LOWER(F343)&amp;H343,Prices!A:C,2,0)),0,VLOOKUP(LOWER(F343)&amp;H343,Prices!A:C,2,0))</f>
        <v>16.850000000000001</v>
      </c>
      <c r="W343" s="13">
        <f t="shared" si="138"/>
        <v>398.3491999999913</v>
      </c>
      <c r="X343" s="13">
        <f t="shared" si="139"/>
        <v>759.99999999999795</v>
      </c>
      <c r="Y343" s="43">
        <f t="shared" si="143"/>
        <v>1.1668107791446728E-2</v>
      </c>
      <c r="Z343" s="49"/>
      <c r="AA343" s="24"/>
    </row>
    <row r="344" spans="1:27" x14ac:dyDescent="0.15">
      <c r="A344" s="12">
        <v>42717</v>
      </c>
      <c r="B344" s="60">
        <v>0.61902777777777784</v>
      </c>
      <c r="C344" s="13" t="s">
        <v>1128</v>
      </c>
      <c r="D344" s="13" t="s">
        <v>1129</v>
      </c>
      <c r="E344" s="13" t="s">
        <v>1130</v>
      </c>
      <c r="F344" s="13" t="str">
        <f t="shared" si="140"/>
        <v>SZ</v>
      </c>
      <c r="G344" s="13" t="str">
        <f>VLOOKUP(LOWER(F344)&amp;H344,'Current pricing'!A:B,2,0)</f>
        <v>比亚迪</v>
      </c>
      <c r="H344" s="13" t="s">
        <v>1357</v>
      </c>
      <c r="I344" s="13" t="s">
        <v>1206</v>
      </c>
      <c r="J344" s="13" t="s">
        <v>1375</v>
      </c>
      <c r="K344" s="13">
        <v>-1400</v>
      </c>
      <c r="L344" s="13">
        <v>1</v>
      </c>
      <c r="M344" s="13">
        <v>50.27</v>
      </c>
      <c r="N344" s="13">
        <f t="shared" si="134"/>
        <v>-70378</v>
      </c>
      <c r="O344" s="13">
        <f t="shared" si="135"/>
        <v>70378</v>
      </c>
      <c r="P344" s="19">
        <f t="shared" si="141"/>
        <v>0</v>
      </c>
      <c r="Q344" s="19">
        <f t="shared" si="144"/>
        <v>14.075600000000001</v>
      </c>
      <c r="R344" s="13">
        <f t="shared" si="142"/>
        <v>70.38</v>
      </c>
      <c r="S344" s="19">
        <f t="shared" si="136"/>
        <v>70293.544399999999</v>
      </c>
      <c r="T344" s="13">
        <f t="shared" si="137"/>
        <v>-50.209674571428572</v>
      </c>
      <c r="U344" s="13">
        <f>IF(ISNA(VLOOKUP(LOWER(F344)&amp;H344,Prices!A:C,3,0)),0,VLOOKUP(LOWER(F344)&amp;H344,Prices!A:C,3,0))</f>
        <v>64.25</v>
      </c>
      <c r="V344" s="13">
        <f>IF(ISNA(VLOOKUP(LOWER(F344)&amp;H344,Prices!A:C,2,0)),0,VLOOKUP(LOWER(F344)&amp;H344,Prices!A:C,2,0))</f>
        <v>65.569999999999993</v>
      </c>
      <c r="W344" s="13">
        <f t="shared" si="138"/>
        <v>-21504.45559999999</v>
      </c>
      <c r="X344" s="13">
        <f t="shared" si="139"/>
        <v>-1847.9999999999905</v>
      </c>
      <c r="Y344" s="43">
        <f t="shared" si="143"/>
        <v>-0.3055565034527834</v>
      </c>
      <c r="Z344" s="49"/>
      <c r="AA344" s="24"/>
    </row>
    <row r="345" spans="1:27" x14ac:dyDescent="0.15">
      <c r="A345" s="12">
        <v>42717</v>
      </c>
      <c r="B345" s="60">
        <v>0.61924768518518525</v>
      </c>
      <c r="C345" s="13" t="s">
        <v>1128</v>
      </c>
      <c r="D345" s="13" t="s">
        <v>1129</v>
      </c>
      <c r="E345" s="13" t="s">
        <v>1130</v>
      </c>
      <c r="F345" s="13" t="str">
        <f t="shared" si="140"/>
        <v>SH</v>
      </c>
      <c r="G345" s="13" t="str">
        <f>VLOOKUP(LOWER(F345)&amp;H345,'Current pricing'!A:B,2,0)</f>
        <v>贵州茅台</v>
      </c>
      <c r="H345" s="13" t="s">
        <v>1263</v>
      </c>
      <c r="I345" s="13" t="s">
        <v>1206</v>
      </c>
      <c r="J345" s="13" t="s">
        <v>1432</v>
      </c>
      <c r="K345" s="13">
        <v>-500</v>
      </c>
      <c r="L345" s="13">
        <v>1</v>
      </c>
      <c r="M345" s="13">
        <v>333.08</v>
      </c>
      <c r="N345" s="13">
        <f t="shared" si="134"/>
        <v>-166540</v>
      </c>
      <c r="O345" s="13">
        <f t="shared" si="135"/>
        <v>166540</v>
      </c>
      <c r="P345" s="19">
        <f t="shared" si="141"/>
        <v>3.3308000000000004</v>
      </c>
      <c r="Q345" s="19">
        <f t="shared" si="144"/>
        <v>33.308</v>
      </c>
      <c r="R345" s="13">
        <f t="shared" si="142"/>
        <v>166.54</v>
      </c>
      <c r="S345" s="19">
        <f t="shared" si="136"/>
        <v>166336.82120000001</v>
      </c>
      <c r="T345" s="13">
        <f t="shared" si="137"/>
        <v>-332.67364240000001</v>
      </c>
      <c r="U345" s="13">
        <f>IF(ISNA(VLOOKUP(LOWER(F345)&amp;H345,Prices!A:C,3,0)),0,VLOOKUP(LOWER(F345)&amp;H345,Prices!A:C,3,0))</f>
        <v>639.16999999999996</v>
      </c>
      <c r="V345" s="13">
        <f>IF(ISNA(VLOOKUP(LOWER(F345)&amp;H345,Prices!A:C,2,0)),0,VLOOKUP(LOWER(F345)&amp;H345,Prices!A:C,2,0))</f>
        <v>653.05999999999995</v>
      </c>
      <c r="W345" s="13">
        <f t="shared" si="138"/>
        <v>-160193.17879999997</v>
      </c>
      <c r="X345" s="13">
        <f t="shared" si="139"/>
        <v>-6944.9999999999927</v>
      </c>
      <c r="Y345" s="43">
        <f t="shared" si="143"/>
        <v>-0.96189010928305496</v>
      </c>
      <c r="Z345" s="49"/>
      <c r="AA345" s="24"/>
    </row>
    <row r="346" spans="1:27" x14ac:dyDescent="0.15">
      <c r="A346" s="12">
        <v>42717</v>
      </c>
      <c r="B346" s="60">
        <v>0.61949074074074073</v>
      </c>
      <c r="C346" s="13" t="s">
        <v>1128</v>
      </c>
      <c r="D346" s="13" t="s">
        <v>1129</v>
      </c>
      <c r="E346" s="13" t="s">
        <v>1130</v>
      </c>
      <c r="F346" s="13" t="str">
        <f t="shared" si="140"/>
        <v>SH</v>
      </c>
      <c r="G346" s="13" t="str">
        <f>VLOOKUP(LOWER(F346)&amp;H346,'Current pricing'!A:B,2,0)</f>
        <v>中国平安</v>
      </c>
      <c r="H346" s="13" t="s">
        <v>1358</v>
      </c>
      <c r="I346" s="13" t="s">
        <v>1206</v>
      </c>
      <c r="J346" s="13" t="s">
        <v>1375</v>
      </c>
      <c r="K346" s="13">
        <v>-2000</v>
      </c>
      <c r="L346" s="13">
        <v>1</v>
      </c>
      <c r="M346" s="13">
        <v>36.700000000000003</v>
      </c>
      <c r="N346" s="13">
        <f>K346*M346</f>
        <v>-73400</v>
      </c>
      <c r="O346" s="13">
        <f>ABS(N346)</f>
        <v>73400</v>
      </c>
      <c r="P346" s="19">
        <f t="shared" si="141"/>
        <v>1.4680000000000002</v>
      </c>
      <c r="Q346" s="19">
        <f t="shared" si="144"/>
        <v>14.680000000000001</v>
      </c>
      <c r="R346" s="13">
        <f t="shared" si="142"/>
        <v>73.400000000000006</v>
      </c>
      <c r="S346" s="19">
        <f>-(N346+P346+Q346+R346)</f>
        <v>73310.452000000019</v>
      </c>
      <c r="T346" s="13">
        <f>S346/K346</f>
        <v>-36.655226000000013</v>
      </c>
      <c r="U346" s="13">
        <f>IF(ISNA(VLOOKUP(LOWER(F346)&amp;H346,Prices!A:C,3,0)),0,VLOOKUP(LOWER(F346)&amp;H346,Prices!A:C,3,0))</f>
        <v>64.45</v>
      </c>
      <c r="V346" s="13">
        <f>IF(ISNA(VLOOKUP(LOWER(F346)&amp;H346,Prices!A:C,2,0)),0,VLOOKUP(LOWER(F346)&amp;H346,Prices!A:C,2,0))</f>
        <v>64.010000000000005</v>
      </c>
      <c r="W346" s="13">
        <f>IF(I346="B",(V346+T346)*K346,(V346+T346)*K346)</f>
        <v>-54709.547999999981</v>
      </c>
      <c r="X346" s="13">
        <f>K346*(V346-U346)</f>
        <v>879.99999999999545</v>
      </c>
      <c r="Y346" s="43">
        <f t="shared" si="143"/>
        <v>-0.74536168937329672</v>
      </c>
      <c r="Z346" s="49"/>
      <c r="AA346" s="24"/>
    </row>
    <row r="347" spans="1:27" x14ac:dyDescent="0.15">
      <c r="A347" s="12">
        <v>42718</v>
      </c>
      <c r="B347" s="60">
        <v>0.39149305555555558</v>
      </c>
      <c r="C347" s="13" t="s">
        <v>1128</v>
      </c>
      <c r="D347" s="13" t="s">
        <v>1129</v>
      </c>
      <c r="E347" s="13" t="s">
        <v>1130</v>
      </c>
      <c r="F347" s="13" t="str">
        <f t="shared" si="140"/>
        <v>SH</v>
      </c>
      <c r="G347" s="13" t="str">
        <f>VLOOKUP(LOWER(F347)&amp;H347,'Current pricing'!A:B,2,0)</f>
        <v>中国平安</v>
      </c>
      <c r="H347" s="13" t="s">
        <v>1358</v>
      </c>
      <c r="I347" s="13" t="s">
        <v>1206</v>
      </c>
      <c r="J347" s="13" t="s">
        <v>1375</v>
      </c>
      <c r="K347" s="13">
        <v>-4800</v>
      </c>
      <c r="L347" s="13">
        <v>1</v>
      </c>
      <c r="M347" s="13">
        <v>36.630000000000003</v>
      </c>
      <c r="N347" s="13">
        <f t="shared" ref="N347:N360" si="145">K347*M347</f>
        <v>-175824</v>
      </c>
      <c r="O347" s="13">
        <f t="shared" ref="O347:O360" si="146">ABS(N347)</f>
        <v>175824</v>
      </c>
      <c r="P347" s="19">
        <f t="shared" si="141"/>
        <v>3.5164800000000005</v>
      </c>
      <c r="Q347" s="19">
        <f t="shared" si="144"/>
        <v>35.1648</v>
      </c>
      <c r="R347" s="13">
        <f t="shared" si="142"/>
        <v>175.82</v>
      </c>
      <c r="S347" s="19">
        <f t="shared" ref="S347:S360" si="147">-(N347+P347+Q347+R347)</f>
        <v>175609.49872</v>
      </c>
      <c r="T347" s="13">
        <f t="shared" ref="T347:T360" si="148">S347/K347</f>
        <v>-36.585312233333333</v>
      </c>
      <c r="U347" s="13">
        <f>IF(ISNA(VLOOKUP(LOWER(F347)&amp;H347,Prices!A:C,3,0)),0,VLOOKUP(LOWER(F347)&amp;H347,Prices!A:C,3,0))</f>
        <v>64.45</v>
      </c>
      <c r="V347" s="13">
        <f>IF(ISNA(VLOOKUP(LOWER(F347)&amp;H347,Prices!A:C,2,0)),0,VLOOKUP(LOWER(F347)&amp;H347,Prices!A:C,2,0))</f>
        <v>64.010000000000005</v>
      </c>
      <c r="W347" s="13">
        <f t="shared" ref="W347:W360" si="149">IF(I347="B",(V347+T347)*K347,(V347+T347)*K347)</f>
        <v>-131638.50128000003</v>
      </c>
      <c r="X347" s="13">
        <f t="shared" ref="X347:X360" si="150">K347*(V347-U347)</f>
        <v>2111.9999999999891</v>
      </c>
      <c r="Y347" s="43">
        <f t="shared" si="143"/>
        <v>-0.74869472472472487</v>
      </c>
      <c r="Z347" s="49"/>
      <c r="AA347" s="24"/>
    </row>
    <row r="348" spans="1:27" x14ac:dyDescent="0.15">
      <c r="A348" s="12">
        <v>42718</v>
      </c>
      <c r="B348" s="60">
        <v>0.39196759259259256</v>
      </c>
      <c r="C348" s="13" t="s">
        <v>1128</v>
      </c>
      <c r="D348" s="13" t="s">
        <v>1129</v>
      </c>
      <c r="E348" s="13" t="s">
        <v>1130</v>
      </c>
      <c r="F348" s="13" t="str">
        <f t="shared" si="140"/>
        <v>SZ</v>
      </c>
      <c r="G348" s="13" t="str">
        <f>VLOOKUP(LOWER(F348)&amp;H348,'Current pricing'!A:B,2,0)</f>
        <v>比亚迪</v>
      </c>
      <c r="H348" s="13" t="s">
        <v>1357</v>
      </c>
      <c r="I348" s="13" t="s">
        <v>1206</v>
      </c>
      <c r="J348" s="13" t="s">
        <v>1375</v>
      </c>
      <c r="K348" s="13">
        <v>-2600</v>
      </c>
      <c r="L348" s="13">
        <v>1</v>
      </c>
      <c r="M348" s="13">
        <v>50.49</v>
      </c>
      <c r="N348" s="13">
        <f t="shared" si="145"/>
        <v>-131274</v>
      </c>
      <c r="O348" s="13">
        <f t="shared" si="146"/>
        <v>131274</v>
      </c>
      <c r="P348" s="19">
        <f t="shared" si="141"/>
        <v>0</v>
      </c>
      <c r="Q348" s="19">
        <f t="shared" si="144"/>
        <v>26.254800000000003</v>
      </c>
      <c r="R348" s="13">
        <f t="shared" si="142"/>
        <v>131.27000000000001</v>
      </c>
      <c r="S348" s="19">
        <f t="shared" si="147"/>
        <v>131116.47520000002</v>
      </c>
      <c r="T348" s="13">
        <f t="shared" si="148"/>
        <v>-50.429413538461546</v>
      </c>
      <c r="U348" s="13">
        <f>IF(ISNA(VLOOKUP(LOWER(F348)&amp;H348,Prices!A:C,3,0)),0,VLOOKUP(LOWER(F348)&amp;H348,Prices!A:C,3,0))</f>
        <v>64.25</v>
      </c>
      <c r="V348" s="13">
        <f>IF(ISNA(VLOOKUP(LOWER(F348)&amp;H348,Prices!A:C,2,0)),0,VLOOKUP(LOWER(F348)&amp;H348,Prices!A:C,2,0))</f>
        <v>65.569999999999993</v>
      </c>
      <c r="W348" s="13">
        <f t="shared" si="149"/>
        <v>-39365.524799999963</v>
      </c>
      <c r="X348" s="13">
        <f t="shared" si="150"/>
        <v>-3431.9999999999823</v>
      </c>
      <c r="Y348" s="43">
        <f t="shared" si="143"/>
        <v>-0.29987297408473851</v>
      </c>
      <c r="Z348" s="49"/>
      <c r="AA348" s="24"/>
    </row>
    <row r="349" spans="1:27" x14ac:dyDescent="0.15">
      <c r="A349" s="12">
        <v>42718</v>
      </c>
      <c r="B349" s="60">
        <v>0.39719907407407407</v>
      </c>
      <c r="C349" s="13" t="s">
        <v>1128</v>
      </c>
      <c r="D349" s="13" t="s">
        <v>1129</v>
      </c>
      <c r="E349" s="13" t="s">
        <v>1130</v>
      </c>
      <c r="F349" s="13" t="str">
        <f t="shared" si="140"/>
        <v>SZ</v>
      </c>
      <c r="G349" s="13" t="str">
        <f>VLOOKUP(LOWER(F349)&amp;H349,'Current pricing'!A:B,2,0)</f>
        <v>世纪华通</v>
      </c>
      <c r="H349" s="13" t="s">
        <v>1364</v>
      </c>
      <c r="I349" s="13" t="s">
        <v>1206</v>
      </c>
      <c r="J349" s="13" t="s">
        <v>1376</v>
      </c>
      <c r="K349" s="13">
        <v>-2200</v>
      </c>
      <c r="L349" s="13">
        <v>1</v>
      </c>
      <c r="M349" s="13">
        <v>47.69</v>
      </c>
      <c r="N349" s="13">
        <f t="shared" si="145"/>
        <v>-104918</v>
      </c>
      <c r="O349" s="13">
        <f t="shared" si="146"/>
        <v>104918</v>
      </c>
      <c r="P349" s="19">
        <f t="shared" si="141"/>
        <v>0</v>
      </c>
      <c r="Q349" s="19">
        <f t="shared" si="144"/>
        <v>20.983600000000003</v>
      </c>
      <c r="R349" s="13">
        <f t="shared" si="142"/>
        <v>104.92</v>
      </c>
      <c r="S349" s="19">
        <f t="shared" si="147"/>
        <v>104792.09639999999</v>
      </c>
      <c r="T349" s="13">
        <f t="shared" si="148"/>
        <v>-47.632771090909088</v>
      </c>
      <c r="U349" s="13">
        <f>IF(ISNA(VLOOKUP(LOWER(F349)&amp;H349,Prices!A:C,3,0)),0,VLOOKUP(LOWER(F349)&amp;H349,Prices!A:C,3,0))</f>
        <v>33.04</v>
      </c>
      <c r="V349" s="13">
        <f>IF(ISNA(VLOOKUP(LOWER(F349)&amp;H349,Prices!A:C,2,0)),0,VLOOKUP(LOWER(F349)&amp;H349,Prices!A:C,2,0))</f>
        <v>34.020000000000003</v>
      </c>
      <c r="W349" s="13">
        <f t="shared" si="149"/>
        <v>29948.096399999988</v>
      </c>
      <c r="X349" s="13">
        <f t="shared" si="150"/>
        <v>-2156.0000000000086</v>
      </c>
      <c r="Y349" s="43">
        <f t="shared" si="143"/>
        <v>0.28544288301340082</v>
      </c>
      <c r="Z349" s="49"/>
      <c r="AA349" s="24"/>
    </row>
    <row r="350" spans="1:27" x14ac:dyDescent="0.15">
      <c r="A350" s="12">
        <v>42718</v>
      </c>
      <c r="B350" s="60">
        <v>0.3979050925925926</v>
      </c>
      <c r="C350" s="13" t="s">
        <v>1128</v>
      </c>
      <c r="D350" s="13" t="s">
        <v>1129</v>
      </c>
      <c r="E350" s="13" t="s">
        <v>1130</v>
      </c>
      <c r="F350" s="13" t="str">
        <f t="shared" si="140"/>
        <v>SZ</v>
      </c>
      <c r="G350" s="13" t="str">
        <f>VLOOKUP(LOWER(F350)&amp;H350,'Current pricing'!A:B,2,0)</f>
        <v>世纪华通</v>
      </c>
      <c r="H350" s="13" t="s">
        <v>1364</v>
      </c>
      <c r="I350" s="13" t="s">
        <v>1206</v>
      </c>
      <c r="J350" s="13" t="s">
        <v>1375</v>
      </c>
      <c r="K350" s="13">
        <v>-1100</v>
      </c>
      <c r="L350" s="13">
        <v>1</v>
      </c>
      <c r="M350" s="13">
        <v>47.9</v>
      </c>
      <c r="N350" s="13">
        <f t="shared" si="145"/>
        <v>-52690</v>
      </c>
      <c r="O350" s="13">
        <f t="shared" si="146"/>
        <v>52690</v>
      </c>
      <c r="P350" s="19">
        <f t="shared" si="141"/>
        <v>0</v>
      </c>
      <c r="Q350" s="19">
        <f t="shared" si="144"/>
        <v>10.538</v>
      </c>
      <c r="R350" s="13">
        <f t="shared" si="142"/>
        <v>52.69</v>
      </c>
      <c r="S350" s="19">
        <f t="shared" si="147"/>
        <v>52626.771999999997</v>
      </c>
      <c r="T350" s="13">
        <f t="shared" si="148"/>
        <v>-47.84252</v>
      </c>
      <c r="U350" s="13">
        <f>IF(ISNA(VLOOKUP(LOWER(F350)&amp;H350,Prices!A:C,3,0)),0,VLOOKUP(LOWER(F350)&amp;H350,Prices!A:C,3,0))</f>
        <v>33.04</v>
      </c>
      <c r="V350" s="13">
        <f>IF(ISNA(VLOOKUP(LOWER(F350)&amp;H350,Prices!A:C,2,0)),0,VLOOKUP(LOWER(F350)&amp;H350,Prices!A:C,2,0))</f>
        <v>34.020000000000003</v>
      </c>
      <c r="W350" s="13">
        <f t="shared" si="149"/>
        <v>15204.771999999997</v>
      </c>
      <c r="X350" s="13">
        <f t="shared" si="150"/>
        <v>-1078.0000000000043</v>
      </c>
      <c r="Y350" s="43">
        <f t="shared" si="143"/>
        <v>0.28857035490605421</v>
      </c>
      <c r="Z350" s="49"/>
      <c r="AA350" s="24"/>
    </row>
    <row r="351" spans="1:27" x14ac:dyDescent="0.15">
      <c r="A351" s="12">
        <v>42718</v>
      </c>
      <c r="B351" s="60">
        <v>0.3982060185185185</v>
      </c>
      <c r="C351" s="13" t="s">
        <v>1128</v>
      </c>
      <c r="D351" s="13" t="s">
        <v>1129</v>
      </c>
      <c r="E351" s="13" t="s">
        <v>1130</v>
      </c>
      <c r="F351" s="13" t="str">
        <f t="shared" si="140"/>
        <v>SH</v>
      </c>
      <c r="G351" s="13" t="str">
        <f>VLOOKUP(LOWER(F351)&amp;H351,'Current pricing'!A:B,2,0)</f>
        <v>宝钢股份</v>
      </c>
      <c r="H351" s="13" t="s">
        <v>1365</v>
      </c>
      <c r="I351" s="13" t="s">
        <v>1206</v>
      </c>
      <c r="J351" s="13" t="s">
        <v>1375</v>
      </c>
      <c r="K351" s="13">
        <v>-9000</v>
      </c>
      <c r="L351" s="13">
        <v>1</v>
      </c>
      <c r="M351" s="13">
        <v>7.11</v>
      </c>
      <c r="N351" s="13">
        <f t="shared" si="145"/>
        <v>-63990</v>
      </c>
      <c r="O351" s="13">
        <f t="shared" si="146"/>
        <v>63990</v>
      </c>
      <c r="P351" s="19">
        <f t="shared" si="141"/>
        <v>1.2798</v>
      </c>
      <c r="Q351" s="19">
        <f t="shared" si="144"/>
        <v>12.798</v>
      </c>
      <c r="R351" s="13">
        <f t="shared" si="142"/>
        <v>63.99</v>
      </c>
      <c r="S351" s="19">
        <f t="shared" si="147"/>
        <v>63911.932200000003</v>
      </c>
      <c r="T351" s="13">
        <f t="shared" si="148"/>
        <v>-7.1013258000000006</v>
      </c>
      <c r="U351" s="13">
        <f>IF(ISNA(VLOOKUP(LOWER(F351)&amp;H351,Prices!A:C,3,0)),0,VLOOKUP(LOWER(F351)&amp;H351,Prices!A:C,3,0))</f>
        <v>7.87</v>
      </c>
      <c r="V351" s="13">
        <f>IF(ISNA(VLOOKUP(LOWER(F351)&amp;H351,Prices!A:C,2,0)),0,VLOOKUP(LOWER(F351)&amp;H351,Prices!A:C,2,0))</f>
        <v>8.11</v>
      </c>
      <c r="W351" s="13">
        <f t="shared" si="149"/>
        <v>-9078.0677999999898</v>
      </c>
      <c r="X351" s="13">
        <f t="shared" si="150"/>
        <v>-2159.9999999999941</v>
      </c>
      <c r="Y351" s="43">
        <f t="shared" si="143"/>
        <v>-0.14186697609001392</v>
      </c>
      <c r="Z351" s="49"/>
      <c r="AA351" s="24"/>
    </row>
    <row r="352" spans="1:27" x14ac:dyDescent="0.15">
      <c r="A352" s="12">
        <v>42718</v>
      </c>
      <c r="B352" s="60">
        <v>0.39854166666666663</v>
      </c>
      <c r="C352" s="13" t="s">
        <v>1128</v>
      </c>
      <c r="D352" s="13" t="s">
        <v>1129</v>
      </c>
      <c r="E352" s="13" t="s">
        <v>1130</v>
      </c>
      <c r="F352" s="13" t="str">
        <f t="shared" si="140"/>
        <v>SZ</v>
      </c>
      <c r="G352" s="13" t="str">
        <f>VLOOKUP(LOWER(F352)&amp;H352,'Current pricing'!A:B,2,0)</f>
        <v>泸州老窖</v>
      </c>
      <c r="H352" s="13" t="s">
        <v>1366</v>
      </c>
      <c r="I352" s="13" t="s">
        <v>1206</v>
      </c>
      <c r="J352" s="13" t="s">
        <v>1375</v>
      </c>
      <c r="K352" s="13">
        <v>-2200</v>
      </c>
      <c r="L352" s="13">
        <v>1</v>
      </c>
      <c r="M352" s="13">
        <v>33.770909090909001</v>
      </c>
      <c r="N352" s="13">
        <f t="shared" si="145"/>
        <v>-74295.999999999796</v>
      </c>
      <c r="O352" s="13">
        <f t="shared" si="146"/>
        <v>74295.999999999796</v>
      </c>
      <c r="P352" s="19">
        <f t="shared" si="141"/>
        <v>0</v>
      </c>
      <c r="Q352" s="19">
        <f t="shared" si="144"/>
        <v>14.85919999999996</v>
      </c>
      <c r="R352" s="13">
        <f t="shared" si="142"/>
        <v>74.3</v>
      </c>
      <c r="S352" s="19">
        <f t="shared" si="147"/>
        <v>74206.840799999787</v>
      </c>
      <c r="T352" s="13">
        <f t="shared" si="148"/>
        <v>-33.730382181818086</v>
      </c>
      <c r="U352" s="13">
        <f>IF(ISNA(VLOOKUP(LOWER(F352)&amp;H352,Prices!A:C,3,0)),0,VLOOKUP(LOWER(F352)&amp;H352,Prices!A:C,3,0))</f>
        <v>64.91</v>
      </c>
      <c r="V352" s="13">
        <f>IF(ISNA(VLOOKUP(LOWER(F352)&amp;H352,Prices!A:C,2,0)),0,VLOOKUP(LOWER(F352)&amp;H352,Prices!A:C,2,0))</f>
        <v>66.44</v>
      </c>
      <c r="W352" s="13">
        <f t="shared" si="149"/>
        <v>-71961.159200000198</v>
      </c>
      <c r="X352" s="13">
        <f t="shared" si="150"/>
        <v>-3366.0000000000027</v>
      </c>
      <c r="Y352" s="43">
        <f t="shared" si="143"/>
        <v>-0.96857380208894683</v>
      </c>
      <c r="Z352" s="49"/>
      <c r="AA352" s="24"/>
    </row>
    <row r="353" spans="1:27" x14ac:dyDescent="0.15">
      <c r="A353" s="12">
        <v>42718</v>
      </c>
      <c r="B353" s="60">
        <v>0.39880787037037035</v>
      </c>
      <c r="C353" s="13" t="s">
        <v>1128</v>
      </c>
      <c r="D353" s="13" t="s">
        <v>1129</v>
      </c>
      <c r="E353" s="13" t="s">
        <v>1130</v>
      </c>
      <c r="F353" s="13" t="str">
        <f t="shared" si="140"/>
        <v>SZ</v>
      </c>
      <c r="G353" s="13" t="str">
        <f>VLOOKUP(LOWER(F353)&amp;H353,'Current pricing'!A:B,2,0)</f>
        <v>掌趣科技</v>
      </c>
      <c r="H353" s="13" t="s">
        <v>1337</v>
      </c>
      <c r="I353" s="13" t="s">
        <v>1206</v>
      </c>
      <c r="J353" s="13" t="s">
        <v>1375</v>
      </c>
      <c r="K353" s="13">
        <v>-9200</v>
      </c>
      <c r="L353" s="13">
        <v>1</v>
      </c>
      <c r="M353" s="13">
        <v>9.73</v>
      </c>
      <c r="N353" s="13">
        <f t="shared" si="145"/>
        <v>-89516</v>
      </c>
      <c r="O353" s="13">
        <f t="shared" si="146"/>
        <v>89516</v>
      </c>
      <c r="P353" s="19">
        <f t="shared" si="141"/>
        <v>0</v>
      </c>
      <c r="Q353" s="19">
        <f t="shared" si="144"/>
        <v>17.903200000000002</v>
      </c>
      <c r="R353" s="13">
        <f t="shared" si="142"/>
        <v>89.52</v>
      </c>
      <c r="S353" s="19">
        <f t="shared" si="147"/>
        <v>89408.576799999995</v>
      </c>
      <c r="T353" s="13">
        <f t="shared" si="148"/>
        <v>-9.7183235652173909</v>
      </c>
      <c r="U353" s="13">
        <f>IF(ISNA(VLOOKUP(LOWER(F353)&amp;H353,Prices!A:C,3,0)),0,VLOOKUP(LOWER(F353)&amp;H353,Prices!A:C,3,0))</f>
        <v>6.66</v>
      </c>
      <c r="V353" s="13">
        <f>IF(ISNA(VLOOKUP(LOWER(F353)&amp;H353,Prices!A:C,2,0)),0,VLOOKUP(LOWER(F353)&amp;H353,Prices!A:C,2,0))</f>
        <v>6.66</v>
      </c>
      <c r="W353" s="13">
        <f t="shared" si="149"/>
        <v>28136.576799999995</v>
      </c>
      <c r="X353" s="13">
        <f t="shared" si="150"/>
        <v>0</v>
      </c>
      <c r="Y353" s="43">
        <f t="shared" si="143"/>
        <v>0.31431896867599085</v>
      </c>
      <c r="Z353" s="49"/>
      <c r="AA353" s="24"/>
    </row>
    <row r="354" spans="1:27" x14ac:dyDescent="0.15">
      <c r="A354" s="12">
        <v>42718</v>
      </c>
      <c r="B354" s="60">
        <v>0.39908564814814818</v>
      </c>
      <c r="C354" s="13" t="s">
        <v>1128</v>
      </c>
      <c r="D354" s="13" t="s">
        <v>1129</v>
      </c>
      <c r="E354" s="13" t="s">
        <v>1130</v>
      </c>
      <c r="F354" s="13" t="str">
        <f t="shared" si="140"/>
        <v>SH</v>
      </c>
      <c r="G354" s="13" t="str">
        <f>VLOOKUP(LOWER(F354)&amp;H354,'Current pricing'!A:B,2,0)</f>
        <v>宝钢股份</v>
      </c>
      <c r="H354" s="13" t="s">
        <v>1365</v>
      </c>
      <c r="I354" s="13" t="s">
        <v>1206</v>
      </c>
      <c r="J354" s="13" t="s">
        <v>1375</v>
      </c>
      <c r="K354" s="13">
        <v>-4500</v>
      </c>
      <c r="L354" s="13">
        <v>1</v>
      </c>
      <c r="M354" s="13">
        <v>7.1</v>
      </c>
      <c r="N354" s="13">
        <f t="shared" si="145"/>
        <v>-31950</v>
      </c>
      <c r="O354" s="13">
        <f t="shared" si="146"/>
        <v>31950</v>
      </c>
      <c r="P354" s="19">
        <f t="shared" si="141"/>
        <v>0.63900000000000001</v>
      </c>
      <c r="Q354" s="19">
        <f t="shared" si="144"/>
        <v>6.3900000000000006</v>
      </c>
      <c r="R354" s="13">
        <f t="shared" si="142"/>
        <v>31.95</v>
      </c>
      <c r="S354" s="19">
        <f t="shared" si="147"/>
        <v>31911.021000000001</v>
      </c>
      <c r="T354" s="13">
        <f t="shared" si="148"/>
        <v>-7.0913380000000004</v>
      </c>
      <c r="U354" s="13">
        <f>IF(ISNA(VLOOKUP(LOWER(F354)&amp;H354,Prices!A:C,3,0)),0,VLOOKUP(LOWER(F354)&amp;H354,Prices!A:C,3,0))</f>
        <v>7.87</v>
      </c>
      <c r="V354" s="13">
        <f>IF(ISNA(VLOOKUP(LOWER(F354)&amp;H354,Prices!A:C,2,0)),0,VLOOKUP(LOWER(F354)&amp;H354,Prices!A:C,2,0))</f>
        <v>8.11</v>
      </c>
      <c r="W354" s="13">
        <f t="shared" si="149"/>
        <v>-4583.9789999999957</v>
      </c>
      <c r="X354" s="13">
        <f t="shared" si="150"/>
        <v>-1079.999999999997</v>
      </c>
      <c r="Y354" s="43">
        <f t="shared" si="143"/>
        <v>-0.14347352112676043</v>
      </c>
      <c r="Z354" s="49"/>
      <c r="AA354" s="24"/>
    </row>
    <row r="355" spans="1:27" x14ac:dyDescent="0.15">
      <c r="A355" s="12">
        <v>42718</v>
      </c>
      <c r="B355" s="60">
        <v>0.39940972222222221</v>
      </c>
      <c r="C355" s="13" t="s">
        <v>1128</v>
      </c>
      <c r="D355" s="13" t="s">
        <v>1129</v>
      </c>
      <c r="E355" s="13" t="s">
        <v>1130</v>
      </c>
      <c r="F355" s="13" t="str">
        <f t="shared" si="140"/>
        <v>SZ</v>
      </c>
      <c r="G355" s="13" t="str">
        <f>VLOOKUP(LOWER(F355)&amp;H355,'Current pricing'!A:B,2,0)</f>
        <v>掌趣科技</v>
      </c>
      <c r="H355" s="13" t="s">
        <v>1337</v>
      </c>
      <c r="I355" s="13" t="s">
        <v>1206</v>
      </c>
      <c r="J355" s="13" t="s">
        <v>1375</v>
      </c>
      <c r="K355" s="13">
        <v>-4600</v>
      </c>
      <c r="L355" s="13">
        <v>1</v>
      </c>
      <c r="M355" s="13">
        <v>9.74</v>
      </c>
      <c r="N355" s="13">
        <f t="shared" si="145"/>
        <v>-44804</v>
      </c>
      <c r="O355" s="13">
        <f t="shared" si="146"/>
        <v>44804</v>
      </c>
      <c r="P355" s="19">
        <f t="shared" si="141"/>
        <v>0</v>
      </c>
      <c r="Q355" s="19">
        <f t="shared" si="144"/>
        <v>8.9608000000000008</v>
      </c>
      <c r="R355" s="13">
        <f t="shared" si="142"/>
        <v>44.8</v>
      </c>
      <c r="S355" s="19">
        <f t="shared" si="147"/>
        <v>44750.239199999996</v>
      </c>
      <c r="T355" s="13">
        <f t="shared" si="148"/>
        <v>-9.728312869565217</v>
      </c>
      <c r="U355" s="13">
        <f>IF(ISNA(VLOOKUP(LOWER(F355)&amp;H355,Prices!A:C,3,0)),0,VLOOKUP(LOWER(F355)&amp;H355,Prices!A:C,3,0))</f>
        <v>6.66</v>
      </c>
      <c r="V355" s="13">
        <f>IF(ISNA(VLOOKUP(LOWER(F355)&amp;H355,Prices!A:C,2,0)),0,VLOOKUP(LOWER(F355)&amp;H355,Prices!A:C,2,0))</f>
        <v>6.66</v>
      </c>
      <c r="W355" s="13">
        <f t="shared" si="149"/>
        <v>14114.239199999998</v>
      </c>
      <c r="X355" s="13">
        <f t="shared" si="150"/>
        <v>0</v>
      </c>
      <c r="Y355" s="43">
        <f t="shared" si="143"/>
        <v>0.31502185519150072</v>
      </c>
      <c r="Z355" s="49"/>
      <c r="AA355" s="24"/>
    </row>
    <row r="356" spans="1:27" x14ac:dyDescent="0.15">
      <c r="A356" s="12">
        <v>42718</v>
      </c>
      <c r="B356" s="60">
        <v>0.39958333333333335</v>
      </c>
      <c r="C356" s="13" t="s">
        <v>1128</v>
      </c>
      <c r="D356" s="13" t="s">
        <v>1129</v>
      </c>
      <c r="E356" s="13" t="s">
        <v>1130</v>
      </c>
      <c r="F356" s="13" t="str">
        <f t="shared" si="140"/>
        <v>SZ</v>
      </c>
      <c r="G356" s="13" t="str">
        <f>VLOOKUP(LOWER(F356)&amp;H356,'Current pricing'!A:B,2,0)</f>
        <v>世纪华通</v>
      </c>
      <c r="H356" s="13" t="s">
        <v>1364</v>
      </c>
      <c r="I356" s="13" t="s">
        <v>1206</v>
      </c>
      <c r="J356" s="13" t="s">
        <v>1375</v>
      </c>
      <c r="K356" s="13">
        <v>-600</v>
      </c>
      <c r="L356" s="13">
        <v>1</v>
      </c>
      <c r="M356" s="13">
        <v>47.77</v>
      </c>
      <c r="N356" s="13">
        <f t="shared" si="145"/>
        <v>-28662.000000000004</v>
      </c>
      <c r="O356" s="13">
        <f t="shared" si="146"/>
        <v>28662.000000000004</v>
      </c>
      <c r="P356" s="19">
        <f t="shared" si="141"/>
        <v>0</v>
      </c>
      <c r="Q356" s="19">
        <f t="shared" si="144"/>
        <v>5.7324000000000011</v>
      </c>
      <c r="R356" s="13">
        <f t="shared" si="142"/>
        <v>28.66</v>
      </c>
      <c r="S356" s="19">
        <f t="shared" si="147"/>
        <v>28627.607600000003</v>
      </c>
      <c r="T356" s="13">
        <f t="shared" si="148"/>
        <v>-47.712679333333341</v>
      </c>
      <c r="U356" s="13">
        <f>IF(ISNA(VLOOKUP(LOWER(F356)&amp;H356,Prices!A:C,3,0)),0,VLOOKUP(LOWER(F356)&amp;H356,Prices!A:C,3,0))</f>
        <v>33.04</v>
      </c>
      <c r="V356" s="13">
        <f>IF(ISNA(VLOOKUP(LOWER(F356)&amp;H356,Prices!A:C,2,0)),0,VLOOKUP(LOWER(F356)&amp;H356,Prices!A:C,2,0))</f>
        <v>34.020000000000003</v>
      </c>
      <c r="W356" s="13">
        <f t="shared" si="149"/>
        <v>8215.607600000003</v>
      </c>
      <c r="X356" s="13">
        <f t="shared" si="150"/>
        <v>-588.00000000000239</v>
      </c>
      <c r="Y356" s="43">
        <f t="shared" si="143"/>
        <v>0.28663762472960719</v>
      </c>
      <c r="Z356" s="49"/>
      <c r="AA356" s="24"/>
    </row>
    <row r="357" spans="1:27" x14ac:dyDescent="0.15">
      <c r="A357" s="12">
        <v>42718</v>
      </c>
      <c r="B357" s="60">
        <v>0.40039351851851851</v>
      </c>
      <c r="C357" s="13" t="s">
        <v>1128</v>
      </c>
      <c r="D357" s="13" t="s">
        <v>1129</v>
      </c>
      <c r="E357" s="13" t="s">
        <v>1130</v>
      </c>
      <c r="F357" s="13" t="str">
        <f t="shared" si="140"/>
        <v>SZ</v>
      </c>
      <c r="G357" s="13" t="str">
        <f>VLOOKUP(LOWER(F357)&amp;H357,'Current pricing'!A:B,2,0)</f>
        <v>泸州老窖</v>
      </c>
      <c r="H357" s="13" t="s">
        <v>1366</v>
      </c>
      <c r="I357" s="13" t="s">
        <v>1206</v>
      </c>
      <c r="J357" s="13" t="s">
        <v>1375</v>
      </c>
      <c r="K357" s="13">
        <v>-2300</v>
      </c>
      <c r="L357" s="13">
        <v>1</v>
      </c>
      <c r="M357" s="13">
        <v>33.909999999999997</v>
      </c>
      <c r="N357" s="13">
        <f t="shared" si="145"/>
        <v>-77992.999999999985</v>
      </c>
      <c r="O357" s="13">
        <f t="shared" si="146"/>
        <v>77992.999999999985</v>
      </c>
      <c r="P357" s="19">
        <f t="shared" si="141"/>
        <v>0</v>
      </c>
      <c r="Q357" s="19">
        <f t="shared" si="144"/>
        <v>15.598599999999998</v>
      </c>
      <c r="R357" s="13">
        <f t="shared" si="142"/>
        <v>77.989999999999995</v>
      </c>
      <c r="S357" s="19">
        <f t="shared" si="147"/>
        <v>77899.411399999983</v>
      </c>
      <c r="T357" s="13">
        <f t="shared" si="148"/>
        <v>-33.869309304347816</v>
      </c>
      <c r="U357" s="13">
        <f>IF(ISNA(VLOOKUP(LOWER(F357)&amp;H357,Prices!A:C,3,0)),0,VLOOKUP(LOWER(F357)&amp;H357,Prices!A:C,3,0))</f>
        <v>64.91</v>
      </c>
      <c r="V357" s="13">
        <f>IF(ISNA(VLOOKUP(LOWER(F357)&amp;H357,Prices!A:C,2,0)),0,VLOOKUP(LOWER(F357)&amp;H357,Prices!A:C,2,0))</f>
        <v>66.44</v>
      </c>
      <c r="W357" s="13">
        <f t="shared" si="149"/>
        <v>-74912.588600000017</v>
      </c>
      <c r="X357" s="13">
        <f t="shared" si="150"/>
        <v>-3519.0000000000027</v>
      </c>
      <c r="Y357" s="43">
        <f t="shared" si="143"/>
        <v>-0.96050400164117333</v>
      </c>
      <c r="Z357" s="49"/>
      <c r="AA357" s="24"/>
    </row>
    <row r="358" spans="1:27" x14ac:dyDescent="0.15">
      <c r="A358" s="12">
        <v>42718</v>
      </c>
      <c r="B358" s="60">
        <v>0.40089120370370374</v>
      </c>
      <c r="C358" s="13" t="s">
        <v>1128</v>
      </c>
      <c r="D358" s="13" t="s">
        <v>1129</v>
      </c>
      <c r="E358" s="13" t="s">
        <v>1130</v>
      </c>
      <c r="F358" s="13" t="str">
        <f t="shared" si="140"/>
        <v>SH</v>
      </c>
      <c r="G358" s="13" t="str">
        <f>VLOOKUP(LOWER(F358)&amp;H358,'Current pricing'!A:B,2,0)</f>
        <v>宝钢股份</v>
      </c>
      <c r="H358" s="13" t="s">
        <v>1365</v>
      </c>
      <c r="I358" s="13" t="s">
        <v>1206</v>
      </c>
      <c r="J358" s="13" t="s">
        <v>1375</v>
      </c>
      <c r="K358" s="13">
        <v>-4500</v>
      </c>
      <c r="L358" s="13">
        <v>1</v>
      </c>
      <c r="M358" s="13">
        <v>7.04</v>
      </c>
      <c r="N358" s="13">
        <f t="shared" si="145"/>
        <v>-31680</v>
      </c>
      <c r="O358" s="13">
        <f t="shared" si="146"/>
        <v>31680</v>
      </c>
      <c r="P358" s="19">
        <f t="shared" si="141"/>
        <v>0.63360000000000005</v>
      </c>
      <c r="Q358" s="19">
        <f t="shared" si="144"/>
        <v>6.3360000000000003</v>
      </c>
      <c r="R358" s="13">
        <f t="shared" si="142"/>
        <v>31.68</v>
      </c>
      <c r="S358" s="19">
        <f t="shared" si="147"/>
        <v>31641.350399999999</v>
      </c>
      <c r="T358" s="13">
        <f t="shared" si="148"/>
        <v>-7.0314112</v>
      </c>
      <c r="U358" s="13">
        <f>IF(ISNA(VLOOKUP(LOWER(F358)&amp;H358,Prices!A:C,3,0)),0,VLOOKUP(LOWER(F358)&amp;H358,Prices!A:C,3,0))</f>
        <v>7.87</v>
      </c>
      <c r="V358" s="13">
        <f>IF(ISNA(VLOOKUP(LOWER(F358)&amp;H358,Prices!A:C,2,0)),0,VLOOKUP(LOWER(F358)&amp;H358,Prices!A:C,2,0))</f>
        <v>8.11</v>
      </c>
      <c r="W358" s="13">
        <f t="shared" si="149"/>
        <v>-4853.6495999999979</v>
      </c>
      <c r="X358" s="13">
        <f t="shared" si="150"/>
        <v>-1079.999999999997</v>
      </c>
      <c r="Y358" s="43">
        <f t="shared" si="143"/>
        <v>-0.1532086363636363</v>
      </c>
      <c r="Z358" s="49"/>
      <c r="AA358" s="24"/>
    </row>
    <row r="359" spans="1:27" x14ac:dyDescent="0.15">
      <c r="A359" s="12">
        <v>42718</v>
      </c>
      <c r="B359" s="60">
        <v>0.40226851851851847</v>
      </c>
      <c r="C359" s="13" t="s">
        <v>1128</v>
      </c>
      <c r="D359" s="13" t="s">
        <v>1129</v>
      </c>
      <c r="E359" s="13" t="s">
        <v>1130</v>
      </c>
      <c r="F359" s="13" t="str">
        <f t="shared" si="140"/>
        <v>SZ</v>
      </c>
      <c r="G359" s="13" t="str">
        <f>VLOOKUP(LOWER(F359)&amp;H359,'Current pricing'!A:B,2,0)</f>
        <v>世纪华通</v>
      </c>
      <c r="H359" s="13" t="s">
        <v>1364</v>
      </c>
      <c r="I359" s="13" t="s">
        <v>1206</v>
      </c>
      <c r="J359" s="13" t="s">
        <v>1375</v>
      </c>
      <c r="K359" s="13">
        <v>-500</v>
      </c>
      <c r="L359" s="13">
        <v>1</v>
      </c>
      <c r="M359" s="13">
        <v>47.02</v>
      </c>
      <c r="N359" s="13">
        <f t="shared" si="145"/>
        <v>-23510</v>
      </c>
      <c r="O359" s="13">
        <f t="shared" si="146"/>
        <v>23510</v>
      </c>
      <c r="P359" s="19">
        <f t="shared" si="141"/>
        <v>0</v>
      </c>
      <c r="Q359" s="19">
        <f t="shared" si="144"/>
        <v>5</v>
      </c>
      <c r="R359" s="13">
        <f t="shared" si="142"/>
        <v>23.51</v>
      </c>
      <c r="S359" s="19">
        <f t="shared" si="147"/>
        <v>23481.49</v>
      </c>
      <c r="T359" s="13">
        <f t="shared" si="148"/>
        <v>-46.962980000000002</v>
      </c>
      <c r="U359" s="13">
        <f>IF(ISNA(VLOOKUP(LOWER(F359)&amp;H359,Prices!A:C,3,0)),0,VLOOKUP(LOWER(F359)&amp;H359,Prices!A:C,3,0))</f>
        <v>33.04</v>
      </c>
      <c r="V359" s="13">
        <f>IF(ISNA(VLOOKUP(LOWER(F359)&amp;H359,Prices!A:C,2,0)),0,VLOOKUP(LOWER(F359)&amp;H359,Prices!A:C,2,0))</f>
        <v>34.020000000000003</v>
      </c>
      <c r="W359" s="13">
        <f t="shared" si="149"/>
        <v>6471.4899999999989</v>
      </c>
      <c r="X359" s="13">
        <f t="shared" si="150"/>
        <v>-490.00000000000199</v>
      </c>
      <c r="Y359" s="43">
        <f t="shared" si="143"/>
        <v>0.27526541897065077</v>
      </c>
      <c r="Z359" s="49"/>
      <c r="AA359" s="24"/>
    </row>
    <row r="360" spans="1:27" x14ac:dyDescent="0.15">
      <c r="A360" s="12">
        <v>42718</v>
      </c>
      <c r="B360" s="60">
        <v>0.40265046296296297</v>
      </c>
      <c r="C360" s="13" t="s">
        <v>1128</v>
      </c>
      <c r="D360" s="13" t="s">
        <v>1129</v>
      </c>
      <c r="E360" s="13" t="s">
        <v>1130</v>
      </c>
      <c r="F360" s="13" t="str">
        <f t="shared" si="140"/>
        <v>SZ</v>
      </c>
      <c r="G360" s="13" t="str">
        <f>VLOOKUP(LOWER(F360)&amp;H360,'Current pricing'!A:B,2,0)</f>
        <v>掌趣科技</v>
      </c>
      <c r="H360" s="13" t="s">
        <v>1337</v>
      </c>
      <c r="I360" s="13" t="s">
        <v>1206</v>
      </c>
      <c r="J360" s="13" t="s">
        <v>1375</v>
      </c>
      <c r="K360" s="13">
        <v>-4700</v>
      </c>
      <c r="L360" s="13">
        <v>1</v>
      </c>
      <c r="M360" s="13">
        <v>9.74</v>
      </c>
      <c r="N360" s="13">
        <f t="shared" si="145"/>
        <v>-45778</v>
      </c>
      <c r="O360" s="13">
        <f t="shared" si="146"/>
        <v>45778</v>
      </c>
      <c r="P360" s="19">
        <f t="shared" si="141"/>
        <v>0</v>
      </c>
      <c r="Q360" s="19">
        <f t="shared" si="144"/>
        <v>9.1555999999999997</v>
      </c>
      <c r="R360" s="13">
        <f t="shared" si="142"/>
        <v>45.78</v>
      </c>
      <c r="S360" s="19">
        <f t="shared" si="147"/>
        <v>45723.064400000003</v>
      </c>
      <c r="T360" s="13">
        <f t="shared" si="148"/>
        <v>-9.7283115744680853</v>
      </c>
      <c r="U360" s="13">
        <f>IF(ISNA(VLOOKUP(LOWER(F360)&amp;H360,Prices!A:C,3,0)),0,VLOOKUP(LOWER(F360)&amp;H360,Prices!A:C,3,0))</f>
        <v>6.66</v>
      </c>
      <c r="V360" s="13">
        <f>IF(ISNA(VLOOKUP(LOWER(F360)&amp;H360,Prices!A:C,2,0)),0,VLOOKUP(LOWER(F360)&amp;H360,Prices!A:C,2,0))</f>
        <v>6.66</v>
      </c>
      <c r="W360" s="13">
        <f t="shared" si="149"/>
        <v>14421.064399999999</v>
      </c>
      <c r="X360" s="13">
        <f t="shared" si="150"/>
        <v>0</v>
      </c>
      <c r="Y360" s="43">
        <f t="shared" si="143"/>
        <v>0.31502172222464936</v>
      </c>
      <c r="Z360" s="49"/>
      <c r="AA360" s="24"/>
    </row>
    <row r="361" spans="1:27" x14ac:dyDescent="0.15">
      <c r="A361" s="12">
        <v>42719</v>
      </c>
      <c r="B361" s="60">
        <v>0.3897106481481481</v>
      </c>
      <c r="C361" s="13" t="s">
        <v>1128</v>
      </c>
      <c r="D361" s="13" t="s">
        <v>1129</v>
      </c>
      <c r="E361" s="13" t="s">
        <v>1130</v>
      </c>
      <c r="F361" s="13" t="str">
        <f t="shared" si="140"/>
        <v>SH</v>
      </c>
      <c r="G361" s="13" t="str">
        <f>VLOOKUP(LOWER(F361)&amp;H361,'Current pricing'!A:B,2,0)</f>
        <v>中信银行</v>
      </c>
      <c r="H361" s="13" t="s">
        <v>1370</v>
      </c>
      <c r="I361" s="13" t="s">
        <v>1207</v>
      </c>
      <c r="J361" s="13" t="s">
        <v>1389</v>
      </c>
      <c r="K361" s="13">
        <v>7000</v>
      </c>
      <c r="L361" s="13">
        <v>1</v>
      </c>
      <c r="M361" s="13">
        <v>6.91</v>
      </c>
      <c r="N361" s="13">
        <f t="shared" ref="N361:N381" si="151">K361*M361</f>
        <v>48370</v>
      </c>
      <c r="O361" s="13">
        <f t="shared" ref="O361:O381" si="152">ABS(N361)</f>
        <v>48370</v>
      </c>
      <c r="P361" s="19">
        <f t="shared" si="141"/>
        <v>0.96740000000000004</v>
      </c>
      <c r="Q361" s="19">
        <f t="shared" si="144"/>
        <v>9.6740000000000013</v>
      </c>
      <c r="R361" s="13">
        <f t="shared" si="142"/>
        <v>0</v>
      </c>
      <c r="S361" s="19">
        <f t="shared" ref="S361:S381" si="153">-(N361+P361+Q361+R361)</f>
        <v>-48380.6414</v>
      </c>
      <c r="T361" s="13">
        <f t="shared" ref="T361:T381" si="154">S361/K361</f>
        <v>-6.9115202</v>
      </c>
      <c r="U361" s="13">
        <f>IF(ISNA(VLOOKUP(LOWER(F361)&amp;H361,Prices!A:C,3,0)),0,VLOOKUP(LOWER(F361)&amp;H361,Prices!A:C,3,0))</f>
        <v>6.13</v>
      </c>
      <c r="V361" s="13">
        <f>IF(ISNA(VLOOKUP(LOWER(F361)&amp;H361,Prices!A:C,2,0)),0,VLOOKUP(LOWER(F361)&amp;H361,Prices!A:C,2,0))</f>
        <v>6.1</v>
      </c>
      <c r="W361" s="13">
        <f t="shared" ref="W361:W381" si="155">IF(I361="B",(V361+T361)*K361,(V361+T361)*K361)</f>
        <v>-5680.6414000000022</v>
      </c>
      <c r="X361" s="13">
        <f t="shared" ref="X361:X381" si="156">K361*(V361-U361)</f>
        <v>-210.00000000000173</v>
      </c>
      <c r="Y361" s="43">
        <f t="shared" si="143"/>
        <v>-0.11744141823444289</v>
      </c>
      <c r="Z361" s="49"/>
      <c r="AA361" s="24"/>
    </row>
    <row r="362" spans="1:27" x14ac:dyDescent="0.15">
      <c r="A362" s="12">
        <v>42719</v>
      </c>
      <c r="B362" s="60">
        <v>0.38988425925925929</v>
      </c>
      <c r="C362" s="13" t="s">
        <v>1128</v>
      </c>
      <c r="D362" s="13" t="s">
        <v>1129</v>
      </c>
      <c r="E362" s="13" t="s">
        <v>1130</v>
      </c>
      <c r="F362" s="13" t="str">
        <f t="shared" si="140"/>
        <v>SH</v>
      </c>
      <c r="G362" s="13" t="str">
        <f>VLOOKUP(LOWER(F362)&amp;H362,'Current pricing'!A:B,2,0)</f>
        <v>光大银行</v>
      </c>
      <c r="H362" s="13" t="s">
        <v>1371</v>
      </c>
      <c r="I362" s="13" t="s">
        <v>1207</v>
      </c>
      <c r="J362" s="13" t="s">
        <v>1391</v>
      </c>
      <c r="K362" s="13">
        <v>10000</v>
      </c>
      <c r="L362" s="13">
        <v>1</v>
      </c>
      <c r="M362" s="13">
        <v>4.12</v>
      </c>
      <c r="N362" s="13">
        <f t="shared" si="151"/>
        <v>41200</v>
      </c>
      <c r="O362" s="13">
        <f t="shared" si="152"/>
        <v>41200</v>
      </c>
      <c r="P362" s="19">
        <f t="shared" si="141"/>
        <v>0.82400000000000007</v>
      </c>
      <c r="Q362" s="19">
        <f t="shared" si="144"/>
        <v>8.24</v>
      </c>
      <c r="R362" s="13">
        <f t="shared" si="142"/>
        <v>0</v>
      </c>
      <c r="S362" s="19">
        <f t="shared" si="153"/>
        <v>-41209.063999999998</v>
      </c>
      <c r="T362" s="13">
        <f t="shared" si="154"/>
        <v>-4.1209064</v>
      </c>
      <c r="U362" s="13">
        <f>IF(ISNA(VLOOKUP(LOWER(F362)&amp;H362,Prices!A:C,3,0)),0,VLOOKUP(LOWER(F362)&amp;H362,Prices!A:C,3,0))</f>
        <v>4.03</v>
      </c>
      <c r="V362" s="13">
        <f>IF(ISNA(VLOOKUP(LOWER(F362)&amp;H362,Prices!A:C,2,0)),0,VLOOKUP(LOWER(F362)&amp;H362,Prices!A:C,2,0))</f>
        <v>4</v>
      </c>
      <c r="W362" s="13">
        <f t="shared" si="155"/>
        <v>-1209.0639999999996</v>
      </c>
      <c r="X362" s="13">
        <f t="shared" si="156"/>
        <v>-300.0000000000025</v>
      </c>
      <c r="Y362" s="43">
        <f t="shared" si="143"/>
        <v>-2.9346213592233002E-2</v>
      </c>
      <c r="Z362" s="49"/>
      <c r="AA362" s="24"/>
    </row>
    <row r="363" spans="1:27" x14ac:dyDescent="0.15">
      <c r="A363" s="12">
        <v>42719</v>
      </c>
      <c r="B363" s="60">
        <v>0.39011574074074074</v>
      </c>
      <c r="C363" s="13" t="s">
        <v>1128</v>
      </c>
      <c r="D363" s="13" t="s">
        <v>1129</v>
      </c>
      <c r="E363" s="13" t="s">
        <v>1130</v>
      </c>
      <c r="F363" s="13" t="str">
        <f t="shared" si="140"/>
        <v>SH</v>
      </c>
      <c r="G363" s="13" t="str">
        <f>VLOOKUP(LOWER(F363)&amp;H363,'Current pricing'!A:B,2,0)</f>
        <v>宝钢股份</v>
      </c>
      <c r="H363" s="13" t="s">
        <v>1365</v>
      </c>
      <c r="I363" s="13" t="s">
        <v>1207</v>
      </c>
      <c r="J363" s="13" t="s">
        <v>1391</v>
      </c>
      <c r="K363" s="13">
        <v>6000</v>
      </c>
      <c r="L363" s="13">
        <v>1</v>
      </c>
      <c r="M363" s="13">
        <v>6.75</v>
      </c>
      <c r="N363" s="13">
        <f t="shared" si="151"/>
        <v>40500</v>
      </c>
      <c r="O363" s="13">
        <f t="shared" si="152"/>
        <v>40500</v>
      </c>
      <c r="P363" s="19">
        <f t="shared" si="141"/>
        <v>0.81</v>
      </c>
      <c r="Q363" s="19">
        <f t="shared" si="144"/>
        <v>8.1</v>
      </c>
      <c r="R363" s="13">
        <f t="shared" si="142"/>
        <v>0</v>
      </c>
      <c r="S363" s="19">
        <f t="shared" si="153"/>
        <v>-40508.909999999996</v>
      </c>
      <c r="T363" s="13">
        <f t="shared" si="154"/>
        <v>-6.7514849999999997</v>
      </c>
      <c r="U363" s="13">
        <f>IF(ISNA(VLOOKUP(LOWER(F363)&amp;H363,Prices!A:C,3,0)),0,VLOOKUP(LOWER(F363)&amp;H363,Prices!A:C,3,0))</f>
        <v>7.87</v>
      </c>
      <c r="V363" s="13">
        <f>IF(ISNA(VLOOKUP(LOWER(F363)&amp;H363,Prices!A:C,2,0)),0,VLOOKUP(LOWER(F363)&amp;H363,Prices!A:C,2,0))</f>
        <v>8.11</v>
      </c>
      <c r="W363" s="13">
        <f t="shared" si="155"/>
        <v>8151.0899999999983</v>
      </c>
      <c r="X363" s="13">
        <f t="shared" si="156"/>
        <v>1439.9999999999959</v>
      </c>
      <c r="Y363" s="43">
        <f t="shared" si="143"/>
        <v>0.20126148148148143</v>
      </c>
      <c r="Z363" s="49"/>
      <c r="AA363" s="24"/>
    </row>
    <row r="364" spans="1:27" x14ac:dyDescent="0.15">
      <c r="A364" s="12">
        <v>42719</v>
      </c>
      <c r="B364" s="60">
        <v>0.39759259259259255</v>
      </c>
      <c r="C364" s="13" t="s">
        <v>1128</v>
      </c>
      <c r="D364" s="13" t="s">
        <v>1129</v>
      </c>
      <c r="E364" s="13" t="s">
        <v>1130</v>
      </c>
      <c r="F364" s="13" t="str">
        <f t="shared" si="140"/>
        <v>SH</v>
      </c>
      <c r="G364" s="13" t="str">
        <f>VLOOKUP(LOWER(F364)&amp;H364,'Current pricing'!A:B,2,0)</f>
        <v>贵州茅台</v>
      </c>
      <c r="H364" s="13" t="s">
        <v>1263</v>
      </c>
      <c r="I364" s="13" t="s">
        <v>1207</v>
      </c>
      <c r="J364" s="13" t="s">
        <v>1432</v>
      </c>
      <c r="K364" s="13">
        <v>200</v>
      </c>
      <c r="L364" s="13">
        <v>1</v>
      </c>
      <c r="M364" s="13">
        <v>330.12</v>
      </c>
      <c r="N364" s="13">
        <f t="shared" si="151"/>
        <v>66024</v>
      </c>
      <c r="O364" s="13">
        <f t="shared" si="152"/>
        <v>66024</v>
      </c>
      <c r="P364" s="19">
        <f t="shared" si="141"/>
        <v>1.3204800000000001</v>
      </c>
      <c r="Q364" s="19">
        <f t="shared" si="144"/>
        <v>13.204800000000001</v>
      </c>
      <c r="R364" s="13">
        <f t="shared" si="142"/>
        <v>0</v>
      </c>
      <c r="S364" s="19">
        <f t="shared" si="153"/>
        <v>-66038.525280000002</v>
      </c>
      <c r="T364" s="13">
        <f t="shared" si="154"/>
        <v>-330.19262639999999</v>
      </c>
      <c r="U364" s="13">
        <f>IF(ISNA(VLOOKUP(LOWER(F364)&amp;H364,Prices!A:C,3,0)),0,VLOOKUP(LOWER(F364)&amp;H364,Prices!A:C,3,0))</f>
        <v>639.16999999999996</v>
      </c>
      <c r="V364" s="13">
        <f>IF(ISNA(VLOOKUP(LOWER(F364)&amp;H364,Prices!A:C,2,0)),0,VLOOKUP(LOWER(F364)&amp;H364,Prices!A:C,2,0))</f>
        <v>653.05999999999995</v>
      </c>
      <c r="W364" s="13">
        <f t="shared" si="155"/>
        <v>64573.474719999991</v>
      </c>
      <c r="X364" s="13">
        <f t="shared" si="156"/>
        <v>2777.9999999999973</v>
      </c>
      <c r="Y364" s="43">
        <f t="shared" si="143"/>
        <v>0.97803033321216515</v>
      </c>
      <c r="Z364" s="49"/>
      <c r="AA364" s="24"/>
    </row>
    <row r="365" spans="1:27" x14ac:dyDescent="0.15">
      <c r="A365" s="12">
        <v>42719</v>
      </c>
      <c r="B365" s="60">
        <v>0.39807870370370368</v>
      </c>
      <c r="C365" s="13" t="s">
        <v>1128</v>
      </c>
      <c r="D365" s="13" t="s">
        <v>1129</v>
      </c>
      <c r="E365" s="13" t="s">
        <v>1130</v>
      </c>
      <c r="F365" s="13" t="str">
        <f t="shared" si="140"/>
        <v>SH</v>
      </c>
      <c r="G365" s="13" t="str">
        <f>VLOOKUP(LOWER(F365)&amp;H365,'Current pricing'!A:B,2,0)</f>
        <v>宝钢股份</v>
      </c>
      <c r="H365" s="13" t="s">
        <v>1365</v>
      </c>
      <c r="I365" s="13" t="s">
        <v>1207</v>
      </c>
      <c r="J365" s="13" t="s">
        <v>1391</v>
      </c>
      <c r="K365" s="13">
        <v>6000</v>
      </c>
      <c r="L365" s="13">
        <v>1</v>
      </c>
      <c r="M365" s="13">
        <v>6.76</v>
      </c>
      <c r="N365" s="13">
        <f t="shared" si="151"/>
        <v>40560</v>
      </c>
      <c r="O365" s="13">
        <f t="shared" si="152"/>
        <v>40560</v>
      </c>
      <c r="P365" s="19">
        <f t="shared" si="141"/>
        <v>0.81120000000000003</v>
      </c>
      <c r="Q365" s="19">
        <f t="shared" si="144"/>
        <v>8.1120000000000001</v>
      </c>
      <c r="R365" s="13">
        <f t="shared" si="142"/>
        <v>0</v>
      </c>
      <c r="S365" s="19">
        <f t="shared" si="153"/>
        <v>-40568.923199999997</v>
      </c>
      <c r="T365" s="13">
        <f t="shared" si="154"/>
        <v>-6.7614871999999995</v>
      </c>
      <c r="U365" s="13">
        <f>IF(ISNA(VLOOKUP(LOWER(F365)&amp;H365,Prices!A:C,3,0)),0,VLOOKUP(LOWER(F365)&amp;H365,Prices!A:C,3,0))</f>
        <v>7.87</v>
      </c>
      <c r="V365" s="13">
        <f>IF(ISNA(VLOOKUP(LOWER(F365)&amp;H365,Prices!A:C,2,0)),0,VLOOKUP(LOWER(F365)&amp;H365,Prices!A:C,2,0))</f>
        <v>8.11</v>
      </c>
      <c r="W365" s="13">
        <f t="shared" si="155"/>
        <v>8091.0767999999998</v>
      </c>
      <c r="X365" s="13">
        <f t="shared" si="156"/>
        <v>1439.9999999999959</v>
      </c>
      <c r="Y365" s="43">
        <f t="shared" si="143"/>
        <v>0.19948414201183431</v>
      </c>
      <c r="Z365" s="49"/>
      <c r="AA365" s="24"/>
    </row>
    <row r="366" spans="1:27" x14ac:dyDescent="0.15">
      <c r="A366" s="12">
        <v>42719</v>
      </c>
      <c r="B366" s="60">
        <v>0.39833333333333337</v>
      </c>
      <c r="C366" s="13" t="s">
        <v>1128</v>
      </c>
      <c r="D366" s="13" t="s">
        <v>1129</v>
      </c>
      <c r="E366" s="13" t="s">
        <v>1130</v>
      </c>
      <c r="F366" s="13" t="str">
        <f t="shared" si="140"/>
        <v>SH</v>
      </c>
      <c r="G366" s="13" t="str">
        <f>VLOOKUP(LOWER(F366)&amp;H366,'Current pricing'!A:B,2,0)</f>
        <v>光大银行</v>
      </c>
      <c r="H366" s="13" t="s">
        <v>1371</v>
      </c>
      <c r="I366" s="13" t="s">
        <v>1207</v>
      </c>
      <c r="J366" s="13" t="s">
        <v>1391</v>
      </c>
      <c r="K366" s="13">
        <v>10000</v>
      </c>
      <c r="L366" s="13">
        <v>1</v>
      </c>
      <c r="M366" s="13">
        <v>4.12</v>
      </c>
      <c r="N366" s="13">
        <f t="shared" si="151"/>
        <v>41200</v>
      </c>
      <c r="O366" s="13">
        <f t="shared" si="152"/>
        <v>41200</v>
      </c>
      <c r="P366" s="19">
        <f t="shared" si="141"/>
        <v>0.82400000000000007</v>
      </c>
      <c r="Q366" s="19">
        <f t="shared" si="144"/>
        <v>8.24</v>
      </c>
      <c r="R366" s="13">
        <f t="shared" si="142"/>
        <v>0</v>
      </c>
      <c r="S366" s="19">
        <f t="shared" si="153"/>
        <v>-41209.063999999998</v>
      </c>
      <c r="T366" s="13">
        <f t="shared" si="154"/>
        <v>-4.1209064</v>
      </c>
      <c r="U366" s="13">
        <f>IF(ISNA(VLOOKUP(LOWER(F366)&amp;H366,Prices!A:C,3,0)),0,VLOOKUP(LOWER(F366)&amp;H366,Prices!A:C,3,0))</f>
        <v>4.03</v>
      </c>
      <c r="V366" s="13">
        <f>IF(ISNA(VLOOKUP(LOWER(F366)&amp;H366,Prices!A:C,2,0)),0,VLOOKUP(LOWER(F366)&amp;H366,Prices!A:C,2,0))</f>
        <v>4</v>
      </c>
      <c r="W366" s="13">
        <f t="shared" si="155"/>
        <v>-1209.0639999999996</v>
      </c>
      <c r="X366" s="13">
        <f t="shared" si="156"/>
        <v>-300.0000000000025</v>
      </c>
      <c r="Y366" s="43">
        <f t="shared" si="143"/>
        <v>-2.9346213592233002E-2</v>
      </c>
      <c r="Z366" s="49"/>
      <c r="AA366" s="24"/>
    </row>
    <row r="367" spans="1:27" x14ac:dyDescent="0.15">
      <c r="A367" s="12">
        <v>42719</v>
      </c>
      <c r="B367" s="60">
        <v>0.39856481481481482</v>
      </c>
      <c r="C367" s="13" t="s">
        <v>1128</v>
      </c>
      <c r="D367" s="13" t="s">
        <v>1129</v>
      </c>
      <c r="E367" s="13" t="s">
        <v>1130</v>
      </c>
      <c r="F367" s="13" t="str">
        <f t="shared" si="140"/>
        <v>SH</v>
      </c>
      <c r="G367" s="13" t="str">
        <f>VLOOKUP(LOWER(F367)&amp;H367,'Current pricing'!A:B,2,0)</f>
        <v>中信银行</v>
      </c>
      <c r="H367" s="13" t="s">
        <v>1370</v>
      </c>
      <c r="I367" s="13" t="s">
        <v>1207</v>
      </c>
      <c r="J367" s="13" t="s">
        <v>1390</v>
      </c>
      <c r="K367" s="13">
        <v>7000</v>
      </c>
      <c r="L367" s="13">
        <v>1</v>
      </c>
      <c r="M367" s="13">
        <v>6.94</v>
      </c>
      <c r="N367" s="13">
        <f t="shared" si="151"/>
        <v>48580</v>
      </c>
      <c r="O367" s="13">
        <f t="shared" si="152"/>
        <v>48580</v>
      </c>
      <c r="P367" s="19">
        <f t="shared" si="141"/>
        <v>0.97160000000000013</v>
      </c>
      <c r="Q367" s="19">
        <f t="shared" si="144"/>
        <v>9.7160000000000011</v>
      </c>
      <c r="R367" s="13">
        <f t="shared" si="142"/>
        <v>0</v>
      </c>
      <c r="S367" s="19">
        <f t="shared" si="153"/>
        <v>-48590.687599999997</v>
      </c>
      <c r="T367" s="13">
        <f t="shared" si="154"/>
        <v>-6.9415267999999992</v>
      </c>
      <c r="U367" s="13">
        <f>IF(ISNA(VLOOKUP(LOWER(F367)&amp;H367,Prices!A:C,3,0)),0,VLOOKUP(LOWER(F367)&amp;H367,Prices!A:C,3,0))</f>
        <v>6.13</v>
      </c>
      <c r="V367" s="13">
        <f>IF(ISNA(VLOOKUP(LOWER(F367)&amp;H367,Prices!A:C,2,0)),0,VLOOKUP(LOWER(F367)&amp;H367,Prices!A:C,2,0))</f>
        <v>6.1</v>
      </c>
      <c r="W367" s="13">
        <f t="shared" si="155"/>
        <v>-5890.6875999999975</v>
      </c>
      <c r="X367" s="13">
        <f t="shared" si="156"/>
        <v>-210.00000000000173</v>
      </c>
      <c r="Y367" s="43">
        <f t="shared" si="143"/>
        <v>-0.12125746397694519</v>
      </c>
      <c r="Z367" s="49"/>
      <c r="AA367" s="24"/>
    </row>
    <row r="368" spans="1:27" x14ac:dyDescent="0.15">
      <c r="A368" s="12">
        <v>42719</v>
      </c>
      <c r="B368" s="60">
        <v>0.39886574074074077</v>
      </c>
      <c r="C368" s="13" t="s">
        <v>1128</v>
      </c>
      <c r="D368" s="13" t="s">
        <v>1129</v>
      </c>
      <c r="E368" s="13" t="s">
        <v>1130</v>
      </c>
      <c r="F368" s="13" t="str">
        <f t="shared" si="140"/>
        <v>SH</v>
      </c>
      <c r="G368" s="13" t="str">
        <f>VLOOKUP(LOWER(F368)&amp;H368,'Current pricing'!A:B,2,0)</f>
        <v>宝钢股份</v>
      </c>
      <c r="H368" s="13" t="s">
        <v>1365</v>
      </c>
      <c r="I368" s="13" t="s">
        <v>1207</v>
      </c>
      <c r="J368" s="13" t="s">
        <v>1391</v>
      </c>
      <c r="K368" s="13">
        <v>6000</v>
      </c>
      <c r="L368" s="13">
        <v>1</v>
      </c>
      <c r="M368" s="13">
        <v>6.77</v>
      </c>
      <c r="N368" s="13">
        <f t="shared" si="151"/>
        <v>40620</v>
      </c>
      <c r="O368" s="13">
        <f t="shared" si="152"/>
        <v>40620</v>
      </c>
      <c r="P368" s="19">
        <f t="shared" si="141"/>
        <v>0.81240000000000001</v>
      </c>
      <c r="Q368" s="19">
        <f t="shared" si="144"/>
        <v>8.1240000000000006</v>
      </c>
      <c r="R368" s="13">
        <f t="shared" si="142"/>
        <v>0</v>
      </c>
      <c r="S368" s="19">
        <f t="shared" si="153"/>
        <v>-40628.936400000006</v>
      </c>
      <c r="T368" s="13">
        <f t="shared" si="154"/>
        <v>-6.771489400000001</v>
      </c>
      <c r="U368" s="13">
        <f>IF(ISNA(VLOOKUP(LOWER(F368)&amp;H368,Prices!A:C,3,0)),0,VLOOKUP(LOWER(F368)&amp;H368,Prices!A:C,3,0))</f>
        <v>7.87</v>
      </c>
      <c r="V368" s="13">
        <f>IF(ISNA(VLOOKUP(LOWER(F368)&amp;H368,Prices!A:C,2,0)),0,VLOOKUP(LOWER(F368)&amp;H368,Prices!A:C,2,0))</f>
        <v>8.11</v>
      </c>
      <c r="W368" s="13">
        <f t="shared" si="155"/>
        <v>8031.0635999999904</v>
      </c>
      <c r="X368" s="13">
        <f t="shared" si="156"/>
        <v>1439.9999999999959</v>
      </c>
      <c r="Y368" s="43">
        <f t="shared" si="143"/>
        <v>0.19771205317577525</v>
      </c>
      <c r="Z368" s="49"/>
      <c r="AA368" s="24"/>
    </row>
    <row r="369" spans="1:27" x14ac:dyDescent="0.15">
      <c r="A369" s="12">
        <v>42719</v>
      </c>
      <c r="B369" s="60">
        <v>0.39920138888888884</v>
      </c>
      <c r="C369" s="13" t="s">
        <v>1128</v>
      </c>
      <c r="D369" s="13" t="s">
        <v>1129</v>
      </c>
      <c r="E369" s="13" t="s">
        <v>1130</v>
      </c>
      <c r="F369" s="13" t="str">
        <f t="shared" si="140"/>
        <v>SH</v>
      </c>
      <c r="G369" s="13" t="str">
        <f>VLOOKUP(LOWER(F369)&amp;H369,'Current pricing'!A:B,2,0)</f>
        <v>中信银行</v>
      </c>
      <c r="H369" s="13" t="s">
        <v>1370</v>
      </c>
      <c r="I369" s="13" t="s">
        <v>1207</v>
      </c>
      <c r="J369" s="13" t="s">
        <v>1315</v>
      </c>
      <c r="K369" s="13">
        <v>7000</v>
      </c>
      <c r="L369" s="13">
        <v>1</v>
      </c>
      <c r="M369" s="13">
        <v>6.95</v>
      </c>
      <c r="N369" s="13">
        <f t="shared" si="151"/>
        <v>48650</v>
      </c>
      <c r="O369" s="13">
        <f t="shared" si="152"/>
        <v>48650</v>
      </c>
      <c r="P369" s="19">
        <f t="shared" si="141"/>
        <v>0.97300000000000009</v>
      </c>
      <c r="Q369" s="19">
        <f t="shared" si="144"/>
        <v>9.73</v>
      </c>
      <c r="R369" s="13">
        <f t="shared" si="142"/>
        <v>0</v>
      </c>
      <c r="S369" s="19">
        <f t="shared" si="153"/>
        <v>-48660.703000000001</v>
      </c>
      <c r="T369" s="13">
        <f t="shared" si="154"/>
        <v>-6.9515289999999998</v>
      </c>
      <c r="U369" s="13">
        <f>IF(ISNA(VLOOKUP(LOWER(F369)&amp;H369,Prices!A:C,3,0)),0,VLOOKUP(LOWER(F369)&amp;H369,Prices!A:C,3,0))</f>
        <v>6.13</v>
      </c>
      <c r="V369" s="13">
        <f>IF(ISNA(VLOOKUP(LOWER(F369)&amp;H369,Prices!A:C,2,0)),0,VLOOKUP(LOWER(F369)&amp;H369,Prices!A:C,2,0))</f>
        <v>6.1</v>
      </c>
      <c r="W369" s="13">
        <f t="shared" si="155"/>
        <v>-5960.7030000000013</v>
      </c>
      <c r="X369" s="13">
        <f t="shared" si="156"/>
        <v>-210.00000000000173</v>
      </c>
      <c r="Y369" s="43">
        <f t="shared" si="143"/>
        <v>-0.12252215827338132</v>
      </c>
      <c r="Z369" s="49"/>
      <c r="AA369" s="24"/>
    </row>
    <row r="370" spans="1:27" x14ac:dyDescent="0.15">
      <c r="A370" s="12">
        <v>42719</v>
      </c>
      <c r="B370" s="60">
        <v>0.39937500000000004</v>
      </c>
      <c r="C370" s="13" t="s">
        <v>1128</v>
      </c>
      <c r="D370" s="13" t="s">
        <v>1129</v>
      </c>
      <c r="E370" s="13" t="s">
        <v>1130</v>
      </c>
      <c r="F370" s="13" t="str">
        <f t="shared" si="140"/>
        <v>SH</v>
      </c>
      <c r="G370" s="13" t="str">
        <f>VLOOKUP(LOWER(F370)&amp;H370,'Current pricing'!A:B,2,0)</f>
        <v>宝钢股份</v>
      </c>
      <c r="H370" s="13" t="s">
        <v>1365</v>
      </c>
      <c r="I370" s="13" t="s">
        <v>1207</v>
      </c>
      <c r="J370" s="13" t="s">
        <v>1391</v>
      </c>
      <c r="K370" s="13">
        <v>6000</v>
      </c>
      <c r="L370" s="13">
        <v>1</v>
      </c>
      <c r="M370" s="13">
        <v>6.81</v>
      </c>
      <c r="N370" s="13">
        <f t="shared" si="151"/>
        <v>40860</v>
      </c>
      <c r="O370" s="13">
        <f t="shared" si="152"/>
        <v>40860</v>
      </c>
      <c r="P370" s="19">
        <f t="shared" si="141"/>
        <v>0.81720000000000004</v>
      </c>
      <c r="Q370" s="19">
        <f t="shared" si="144"/>
        <v>8.1720000000000006</v>
      </c>
      <c r="R370" s="13">
        <f t="shared" si="142"/>
        <v>0</v>
      </c>
      <c r="S370" s="19">
        <f t="shared" si="153"/>
        <v>-40868.989199999996</v>
      </c>
      <c r="T370" s="13">
        <f t="shared" si="154"/>
        <v>-6.8114981999999991</v>
      </c>
      <c r="U370" s="13">
        <f>IF(ISNA(VLOOKUP(LOWER(F370)&amp;H370,Prices!A:C,3,0)),0,VLOOKUP(LOWER(F370)&amp;H370,Prices!A:C,3,0))</f>
        <v>7.87</v>
      </c>
      <c r="V370" s="13">
        <f>IF(ISNA(VLOOKUP(LOWER(F370)&amp;H370,Prices!A:C,2,0)),0,VLOOKUP(LOWER(F370)&amp;H370,Prices!A:C,2,0))</f>
        <v>8.11</v>
      </c>
      <c r="W370" s="13">
        <f t="shared" si="155"/>
        <v>7791.0108000000018</v>
      </c>
      <c r="X370" s="13">
        <f t="shared" si="156"/>
        <v>1439.9999999999959</v>
      </c>
      <c r="Y370" s="43">
        <f t="shared" si="143"/>
        <v>0.19067574155653455</v>
      </c>
      <c r="Z370" s="49"/>
      <c r="AA370" s="24"/>
    </row>
    <row r="371" spans="1:27" x14ac:dyDescent="0.15">
      <c r="A371" s="12">
        <v>42719</v>
      </c>
      <c r="B371" s="60">
        <v>0.39974537037037039</v>
      </c>
      <c r="C371" s="13" t="s">
        <v>1128</v>
      </c>
      <c r="D371" s="13" t="s">
        <v>1129</v>
      </c>
      <c r="E371" s="13" t="s">
        <v>1130</v>
      </c>
      <c r="F371" s="13" t="str">
        <f t="shared" si="140"/>
        <v>SH</v>
      </c>
      <c r="G371" s="13" t="str">
        <f>VLOOKUP(LOWER(F371)&amp;H371,'Current pricing'!A:B,2,0)</f>
        <v>宝钢股份</v>
      </c>
      <c r="H371" s="13" t="s">
        <v>1365</v>
      </c>
      <c r="I371" s="13" t="s">
        <v>1207</v>
      </c>
      <c r="J371" s="13" t="s">
        <v>1391</v>
      </c>
      <c r="K371" s="13">
        <v>6000</v>
      </c>
      <c r="L371" s="13">
        <v>1</v>
      </c>
      <c r="M371" s="13">
        <v>6.82</v>
      </c>
      <c r="N371" s="13">
        <f t="shared" si="151"/>
        <v>40920</v>
      </c>
      <c r="O371" s="13">
        <f t="shared" si="152"/>
        <v>40920</v>
      </c>
      <c r="P371" s="19">
        <f t="shared" si="141"/>
        <v>0.81840000000000002</v>
      </c>
      <c r="Q371" s="19">
        <f t="shared" si="144"/>
        <v>8.1840000000000011</v>
      </c>
      <c r="R371" s="13">
        <f t="shared" si="142"/>
        <v>0</v>
      </c>
      <c r="S371" s="19">
        <f t="shared" si="153"/>
        <v>-40929.002399999998</v>
      </c>
      <c r="T371" s="13">
        <f t="shared" si="154"/>
        <v>-6.8215003999999997</v>
      </c>
      <c r="U371" s="13">
        <f>IF(ISNA(VLOOKUP(LOWER(F371)&amp;H371,Prices!A:C,3,0)),0,VLOOKUP(LOWER(F371)&amp;H371,Prices!A:C,3,0))</f>
        <v>7.87</v>
      </c>
      <c r="V371" s="13">
        <f>IF(ISNA(VLOOKUP(LOWER(F371)&amp;H371,Prices!A:C,2,0)),0,VLOOKUP(LOWER(F371)&amp;H371,Prices!A:C,2,0))</f>
        <v>8.11</v>
      </c>
      <c r="W371" s="13">
        <f t="shared" si="155"/>
        <v>7730.9975999999988</v>
      </c>
      <c r="X371" s="13">
        <f t="shared" si="156"/>
        <v>1439.9999999999959</v>
      </c>
      <c r="Y371" s="43">
        <f t="shared" si="143"/>
        <v>0.18892956011730203</v>
      </c>
      <c r="Z371" s="49"/>
      <c r="AA371" s="24"/>
    </row>
    <row r="372" spans="1:27" x14ac:dyDescent="0.15">
      <c r="A372" s="12">
        <v>42719</v>
      </c>
      <c r="B372" s="60">
        <v>0.39990740740740738</v>
      </c>
      <c r="C372" s="13" t="s">
        <v>1128</v>
      </c>
      <c r="D372" s="13" t="s">
        <v>1129</v>
      </c>
      <c r="E372" s="13" t="s">
        <v>1130</v>
      </c>
      <c r="F372" s="13" t="str">
        <f t="shared" si="140"/>
        <v>SH</v>
      </c>
      <c r="G372" s="13" t="str">
        <f>VLOOKUP(LOWER(F372)&amp;H372,'Current pricing'!A:B,2,0)</f>
        <v>中信银行</v>
      </c>
      <c r="H372" s="13" t="s">
        <v>1370</v>
      </c>
      <c r="I372" s="13" t="s">
        <v>1207</v>
      </c>
      <c r="J372" s="13" t="s">
        <v>1391</v>
      </c>
      <c r="K372" s="13">
        <v>6000</v>
      </c>
      <c r="L372" s="13">
        <v>1</v>
      </c>
      <c r="M372" s="13">
        <v>6.95</v>
      </c>
      <c r="N372" s="13">
        <f t="shared" si="151"/>
        <v>41700</v>
      </c>
      <c r="O372" s="13">
        <f t="shared" si="152"/>
        <v>41700</v>
      </c>
      <c r="P372" s="19">
        <f t="shared" si="141"/>
        <v>0.83400000000000007</v>
      </c>
      <c r="Q372" s="19">
        <f t="shared" si="144"/>
        <v>8.34</v>
      </c>
      <c r="R372" s="13">
        <f t="shared" si="142"/>
        <v>0</v>
      </c>
      <c r="S372" s="19">
        <f t="shared" si="153"/>
        <v>-41709.173999999999</v>
      </c>
      <c r="T372" s="13">
        <f t="shared" si="154"/>
        <v>-6.9515289999999998</v>
      </c>
      <c r="U372" s="13">
        <f>IF(ISNA(VLOOKUP(LOWER(F372)&amp;H372,Prices!A:C,3,0)),0,VLOOKUP(LOWER(F372)&amp;H372,Prices!A:C,3,0))</f>
        <v>6.13</v>
      </c>
      <c r="V372" s="13">
        <f>IF(ISNA(VLOOKUP(LOWER(F372)&amp;H372,Prices!A:C,2,0)),0,VLOOKUP(LOWER(F372)&amp;H372,Prices!A:C,2,0))</f>
        <v>6.1</v>
      </c>
      <c r="W372" s="13">
        <f t="shared" si="155"/>
        <v>-5109.1740000000009</v>
      </c>
      <c r="X372" s="13">
        <f t="shared" si="156"/>
        <v>-180.00000000000148</v>
      </c>
      <c r="Y372" s="43">
        <f t="shared" si="143"/>
        <v>-0.12252215827338131</v>
      </c>
      <c r="Z372" s="49"/>
      <c r="AA372" s="24"/>
    </row>
    <row r="373" spans="1:27" x14ac:dyDescent="0.15">
      <c r="A373" s="12">
        <v>42719</v>
      </c>
      <c r="B373" s="60">
        <v>0.40019675925925924</v>
      </c>
      <c r="C373" s="13" t="s">
        <v>1128</v>
      </c>
      <c r="D373" s="13" t="s">
        <v>1129</v>
      </c>
      <c r="E373" s="13" t="s">
        <v>1130</v>
      </c>
      <c r="F373" s="13" t="str">
        <f t="shared" si="140"/>
        <v>SH</v>
      </c>
      <c r="G373" s="13" t="str">
        <f>VLOOKUP(LOWER(F373)&amp;H373,'Current pricing'!A:B,2,0)</f>
        <v>光大银行</v>
      </c>
      <c r="H373" s="13" t="s">
        <v>1371</v>
      </c>
      <c r="I373" s="13" t="s">
        <v>1207</v>
      </c>
      <c r="J373" s="13" t="s">
        <v>1391</v>
      </c>
      <c r="K373" s="13">
        <v>30000</v>
      </c>
      <c r="L373" s="13">
        <v>1</v>
      </c>
      <c r="M373" s="13">
        <v>4.13</v>
      </c>
      <c r="N373" s="13">
        <f t="shared" si="151"/>
        <v>123900</v>
      </c>
      <c r="O373" s="13">
        <f t="shared" si="152"/>
        <v>123900</v>
      </c>
      <c r="P373" s="19">
        <f t="shared" si="141"/>
        <v>2.4780000000000002</v>
      </c>
      <c r="Q373" s="19">
        <f t="shared" si="144"/>
        <v>24.78</v>
      </c>
      <c r="R373" s="13">
        <f t="shared" si="142"/>
        <v>0</v>
      </c>
      <c r="S373" s="19">
        <f t="shared" si="153"/>
        <v>-123927.258</v>
      </c>
      <c r="T373" s="13">
        <f t="shared" si="154"/>
        <v>-4.1309085999999997</v>
      </c>
      <c r="U373" s="13">
        <f>IF(ISNA(VLOOKUP(LOWER(F373)&amp;H373,Prices!A:C,3,0)),0,VLOOKUP(LOWER(F373)&amp;H373,Prices!A:C,3,0))</f>
        <v>4.03</v>
      </c>
      <c r="V373" s="13">
        <f>IF(ISNA(VLOOKUP(LOWER(F373)&amp;H373,Prices!A:C,2,0)),0,VLOOKUP(LOWER(F373)&amp;H373,Prices!A:C,2,0))</f>
        <v>4</v>
      </c>
      <c r="W373" s="13">
        <f t="shared" si="155"/>
        <v>-3927.2579999999912</v>
      </c>
      <c r="X373" s="13">
        <f t="shared" si="156"/>
        <v>-900.0000000000075</v>
      </c>
      <c r="Y373" s="43">
        <f t="shared" si="143"/>
        <v>-3.1696997578692425E-2</v>
      </c>
      <c r="Z373" s="49"/>
      <c r="AA373" s="24"/>
    </row>
    <row r="374" spans="1:27" x14ac:dyDescent="0.15">
      <c r="A374" s="12">
        <v>42719</v>
      </c>
      <c r="B374" s="60">
        <v>0.40086805555555555</v>
      </c>
      <c r="C374" s="13" t="s">
        <v>1128</v>
      </c>
      <c r="D374" s="13" t="s">
        <v>1129</v>
      </c>
      <c r="E374" s="13" t="s">
        <v>1130</v>
      </c>
      <c r="F374" s="13" t="str">
        <f t="shared" si="140"/>
        <v>SH</v>
      </c>
      <c r="G374" s="13" t="str">
        <f>VLOOKUP(LOWER(F374)&amp;H374,'Current pricing'!A:B,2,0)</f>
        <v>宝钢股份</v>
      </c>
      <c r="H374" s="13" t="s">
        <v>1365</v>
      </c>
      <c r="I374" s="13" t="s">
        <v>1207</v>
      </c>
      <c r="J374" s="13" t="s">
        <v>1391</v>
      </c>
      <c r="K374" s="13">
        <v>6000</v>
      </c>
      <c r="L374" s="13">
        <v>1</v>
      </c>
      <c r="M374" s="13">
        <v>6.77</v>
      </c>
      <c r="N374" s="13">
        <f t="shared" si="151"/>
        <v>40620</v>
      </c>
      <c r="O374" s="13">
        <f t="shared" si="152"/>
        <v>40620</v>
      </c>
      <c r="P374" s="19">
        <f t="shared" si="141"/>
        <v>0.81240000000000001</v>
      </c>
      <c r="Q374" s="19">
        <f t="shared" si="144"/>
        <v>8.1240000000000006</v>
      </c>
      <c r="R374" s="13">
        <f t="shared" si="142"/>
        <v>0</v>
      </c>
      <c r="S374" s="19">
        <f t="shared" si="153"/>
        <v>-40628.936400000006</v>
      </c>
      <c r="T374" s="13">
        <f t="shared" si="154"/>
        <v>-6.771489400000001</v>
      </c>
      <c r="U374" s="13">
        <f>IF(ISNA(VLOOKUP(LOWER(F374)&amp;H374,Prices!A:C,3,0)),0,VLOOKUP(LOWER(F374)&amp;H374,Prices!A:C,3,0))</f>
        <v>7.87</v>
      </c>
      <c r="V374" s="13">
        <f>IF(ISNA(VLOOKUP(LOWER(F374)&amp;H374,Prices!A:C,2,0)),0,VLOOKUP(LOWER(F374)&amp;H374,Prices!A:C,2,0))</f>
        <v>8.11</v>
      </c>
      <c r="W374" s="13">
        <f t="shared" si="155"/>
        <v>8031.0635999999904</v>
      </c>
      <c r="X374" s="13">
        <f t="shared" si="156"/>
        <v>1439.9999999999959</v>
      </c>
      <c r="Y374" s="43">
        <f t="shared" si="143"/>
        <v>0.19771205317577525</v>
      </c>
      <c r="Z374" s="49"/>
      <c r="AA374" s="24"/>
    </row>
    <row r="375" spans="1:27" x14ac:dyDescent="0.15">
      <c r="A375" s="12">
        <v>42719</v>
      </c>
      <c r="B375" s="60">
        <v>0.4015393518518518</v>
      </c>
      <c r="C375" s="13" t="s">
        <v>1128</v>
      </c>
      <c r="D375" s="13" t="s">
        <v>1129</v>
      </c>
      <c r="E375" s="13" t="s">
        <v>1130</v>
      </c>
      <c r="F375" s="13" t="str">
        <f t="shared" si="140"/>
        <v>SZ</v>
      </c>
      <c r="G375" s="13" t="str">
        <f>VLOOKUP(LOWER(F375)&amp;H375,'Current pricing'!A:B,2,0)</f>
        <v>航发控制</v>
      </c>
      <c r="H375" s="13" t="s">
        <v>1372</v>
      </c>
      <c r="I375" s="13" t="s">
        <v>1207</v>
      </c>
      <c r="J375" s="13" t="s">
        <v>1391</v>
      </c>
      <c r="K375" s="13">
        <v>2000</v>
      </c>
      <c r="L375" s="13">
        <v>1</v>
      </c>
      <c r="M375" s="13">
        <v>25.52</v>
      </c>
      <c r="N375" s="13">
        <f t="shared" si="151"/>
        <v>51040</v>
      </c>
      <c r="O375" s="13">
        <f t="shared" si="152"/>
        <v>51040</v>
      </c>
      <c r="P375" s="19">
        <f t="shared" si="141"/>
        <v>0</v>
      </c>
      <c r="Q375" s="19">
        <f t="shared" si="144"/>
        <v>10.208</v>
      </c>
      <c r="R375" s="13">
        <f t="shared" si="142"/>
        <v>0</v>
      </c>
      <c r="S375" s="19">
        <f t="shared" si="153"/>
        <v>-51050.207999999999</v>
      </c>
      <c r="T375" s="13">
        <f t="shared" si="154"/>
        <v>-25.525103999999999</v>
      </c>
      <c r="U375" s="13">
        <f>IF(ISNA(VLOOKUP(LOWER(F375)&amp;H375,Prices!A:C,3,0)),0,VLOOKUP(LOWER(F375)&amp;H375,Prices!A:C,3,0))</f>
        <v>17.989999999999998</v>
      </c>
      <c r="V375" s="13">
        <f>IF(ISNA(VLOOKUP(LOWER(F375)&amp;H375,Prices!A:C,2,0)),0,VLOOKUP(LOWER(F375)&amp;H375,Prices!A:C,2,0))</f>
        <v>18.170000000000002</v>
      </c>
      <c r="W375" s="13">
        <f t="shared" si="155"/>
        <v>-14710.207999999995</v>
      </c>
      <c r="X375" s="13">
        <f t="shared" si="156"/>
        <v>360.00000000000654</v>
      </c>
      <c r="Y375" s="43">
        <f t="shared" si="143"/>
        <v>-0.28820940438871462</v>
      </c>
      <c r="Z375" s="49"/>
      <c r="AA375" s="24"/>
    </row>
    <row r="376" spans="1:27" x14ac:dyDescent="0.15">
      <c r="A376" s="12">
        <v>42719</v>
      </c>
      <c r="B376" s="60">
        <v>0.40185185185185185</v>
      </c>
      <c r="C376" s="13" t="s">
        <v>1128</v>
      </c>
      <c r="D376" s="13" t="s">
        <v>1129</v>
      </c>
      <c r="E376" s="13" t="s">
        <v>1130</v>
      </c>
      <c r="F376" s="13" t="str">
        <f t="shared" si="140"/>
        <v>SZ</v>
      </c>
      <c r="G376" s="13" t="str">
        <f>VLOOKUP(LOWER(F376)&amp;H376,'Current pricing'!A:B,2,0)</f>
        <v>昆仑万维</v>
      </c>
      <c r="H376" s="13" t="s">
        <v>1373</v>
      </c>
      <c r="I376" s="13" t="s">
        <v>1207</v>
      </c>
      <c r="J376" s="13" t="s">
        <v>1315</v>
      </c>
      <c r="K376" s="13">
        <v>2000</v>
      </c>
      <c r="L376" s="13">
        <v>1</v>
      </c>
      <c r="M376" s="13">
        <v>21.68</v>
      </c>
      <c r="N376" s="13">
        <f t="shared" si="151"/>
        <v>43360</v>
      </c>
      <c r="O376" s="13">
        <f t="shared" si="152"/>
        <v>43360</v>
      </c>
      <c r="P376" s="19">
        <f t="shared" si="141"/>
        <v>0</v>
      </c>
      <c r="Q376" s="19">
        <f t="shared" si="144"/>
        <v>8.6720000000000006</v>
      </c>
      <c r="R376" s="13">
        <f t="shared" si="142"/>
        <v>0</v>
      </c>
      <c r="S376" s="19">
        <f t="shared" si="153"/>
        <v>-43368.671999999999</v>
      </c>
      <c r="T376" s="13">
        <f t="shared" si="154"/>
        <v>-21.684335999999998</v>
      </c>
      <c r="U376" s="13">
        <f>IF(ISNA(VLOOKUP(LOWER(F376)&amp;H376,Prices!A:C,3,0)),0,VLOOKUP(LOWER(F376)&amp;H376,Prices!A:C,3,0))</f>
        <v>22.83</v>
      </c>
      <c r="V376" s="13">
        <f>IF(ISNA(VLOOKUP(LOWER(F376)&amp;H376,Prices!A:C,2,0)),0,VLOOKUP(LOWER(F376)&amp;H376,Prices!A:C,2,0))</f>
        <v>23.14</v>
      </c>
      <c r="W376" s="13">
        <f t="shared" si="155"/>
        <v>2911.3280000000045</v>
      </c>
      <c r="X376" s="13">
        <f t="shared" si="156"/>
        <v>620.00000000000455</v>
      </c>
      <c r="Y376" s="43">
        <f t="shared" si="143"/>
        <v>6.7143173431734426E-2</v>
      </c>
      <c r="Z376" s="49"/>
      <c r="AA376" s="24"/>
    </row>
    <row r="377" spans="1:27" x14ac:dyDescent="0.15">
      <c r="A377" s="12">
        <v>42719</v>
      </c>
      <c r="B377" s="60">
        <v>0.40214120370370371</v>
      </c>
      <c r="C377" s="13" t="s">
        <v>1128</v>
      </c>
      <c r="D377" s="13" t="s">
        <v>1129</v>
      </c>
      <c r="E377" s="13" t="s">
        <v>1130</v>
      </c>
      <c r="F377" s="13" t="str">
        <f t="shared" si="140"/>
        <v>SZ</v>
      </c>
      <c r="G377" s="13" t="str">
        <f>VLOOKUP(LOWER(F377)&amp;H377,'Current pricing'!A:B,2,0)</f>
        <v>山西证券</v>
      </c>
      <c r="H377" s="13" t="s">
        <v>1374</v>
      </c>
      <c r="I377" s="13" t="s">
        <v>1207</v>
      </c>
      <c r="J377" s="13" t="s">
        <v>1391</v>
      </c>
      <c r="K377" s="13">
        <v>4000</v>
      </c>
      <c r="L377" s="13">
        <v>1</v>
      </c>
      <c r="M377" s="13">
        <v>11.8</v>
      </c>
      <c r="N377" s="13">
        <f t="shared" si="151"/>
        <v>47200</v>
      </c>
      <c r="O377" s="13">
        <f t="shared" si="152"/>
        <v>47200</v>
      </c>
      <c r="P377" s="19">
        <f t="shared" si="141"/>
        <v>0</v>
      </c>
      <c r="Q377" s="19">
        <f t="shared" si="144"/>
        <v>9.4400000000000013</v>
      </c>
      <c r="R377" s="13">
        <f t="shared" si="142"/>
        <v>0</v>
      </c>
      <c r="S377" s="19">
        <f t="shared" si="153"/>
        <v>-47209.440000000002</v>
      </c>
      <c r="T377" s="13">
        <f t="shared" si="154"/>
        <v>-11.80236</v>
      </c>
      <c r="U377" s="13">
        <f>IF(ISNA(VLOOKUP(LOWER(F377)&amp;H377,Prices!A:C,3,0)),0,VLOOKUP(LOWER(F377)&amp;H377,Prices!A:C,3,0))</f>
        <v>9.9600000000000009</v>
      </c>
      <c r="V377" s="13">
        <f>IF(ISNA(VLOOKUP(LOWER(F377)&amp;H377,Prices!A:C,2,0)),0,VLOOKUP(LOWER(F377)&amp;H377,Prices!A:C,2,0))</f>
        <v>9.9700000000000006</v>
      </c>
      <c r="W377" s="13">
        <f t="shared" si="155"/>
        <v>-7329.4399999999978</v>
      </c>
      <c r="X377" s="13">
        <f t="shared" si="156"/>
        <v>39.999999999999147</v>
      </c>
      <c r="Y377" s="43">
        <f t="shared" si="143"/>
        <v>-0.15528474576271181</v>
      </c>
      <c r="Z377" s="49"/>
      <c r="AA377" s="24"/>
    </row>
    <row r="378" spans="1:27" x14ac:dyDescent="0.15">
      <c r="A378" s="12">
        <v>42719</v>
      </c>
      <c r="B378" s="60">
        <v>0.40262731481481479</v>
      </c>
      <c r="C378" s="13" t="s">
        <v>1128</v>
      </c>
      <c r="D378" s="13" t="s">
        <v>1129</v>
      </c>
      <c r="E378" s="13" t="s">
        <v>1130</v>
      </c>
      <c r="F378" s="13" t="str">
        <f t="shared" si="140"/>
        <v>SZ</v>
      </c>
      <c r="G378" s="13" t="str">
        <f>VLOOKUP(LOWER(F378)&amp;H378,'Current pricing'!A:B,2,0)</f>
        <v>昆仑万维</v>
      </c>
      <c r="H378" s="13" t="s">
        <v>1373</v>
      </c>
      <c r="I378" s="13" t="s">
        <v>1207</v>
      </c>
      <c r="J378" s="13" t="s">
        <v>1391</v>
      </c>
      <c r="K378" s="13">
        <v>2000</v>
      </c>
      <c r="L378" s="13">
        <v>1</v>
      </c>
      <c r="M378" s="13">
        <v>21.76</v>
      </c>
      <c r="N378" s="13">
        <f t="shared" si="151"/>
        <v>43520</v>
      </c>
      <c r="O378" s="13">
        <f t="shared" si="152"/>
        <v>43520</v>
      </c>
      <c r="P378" s="19">
        <f t="shared" si="141"/>
        <v>0</v>
      </c>
      <c r="Q378" s="19">
        <f t="shared" si="144"/>
        <v>8.7040000000000006</v>
      </c>
      <c r="R378" s="13">
        <f t="shared" si="142"/>
        <v>0</v>
      </c>
      <c r="S378" s="19">
        <f t="shared" si="153"/>
        <v>-43528.703999999998</v>
      </c>
      <c r="T378" s="13">
        <f t="shared" si="154"/>
        <v>-21.764351999999999</v>
      </c>
      <c r="U378" s="13">
        <f>IF(ISNA(VLOOKUP(LOWER(F378)&amp;H378,Prices!A:C,3,0)),0,VLOOKUP(LOWER(F378)&amp;H378,Prices!A:C,3,0))</f>
        <v>22.83</v>
      </c>
      <c r="V378" s="13">
        <f>IF(ISNA(VLOOKUP(LOWER(F378)&amp;H378,Prices!A:C,2,0)),0,VLOOKUP(LOWER(F378)&amp;H378,Prices!A:C,2,0))</f>
        <v>23.14</v>
      </c>
      <c r="W378" s="13">
        <f t="shared" si="155"/>
        <v>2751.2960000000035</v>
      </c>
      <c r="X378" s="13">
        <f t="shared" si="156"/>
        <v>620.00000000000455</v>
      </c>
      <c r="Y378" s="43">
        <f t="shared" si="143"/>
        <v>6.3219117647058898E-2</v>
      </c>
      <c r="Z378" s="49"/>
      <c r="AA378" s="24"/>
    </row>
    <row r="379" spans="1:27" x14ac:dyDescent="0.15">
      <c r="A379" s="12">
        <v>42719</v>
      </c>
      <c r="B379" s="60">
        <v>0.40324074074074073</v>
      </c>
      <c r="C379" s="13" t="s">
        <v>1128</v>
      </c>
      <c r="D379" s="13" t="s">
        <v>1129</v>
      </c>
      <c r="E379" s="13" t="s">
        <v>1130</v>
      </c>
      <c r="F379" s="13" t="str">
        <f t="shared" si="140"/>
        <v>SZ</v>
      </c>
      <c r="G379" s="13" t="str">
        <f>VLOOKUP(LOWER(F379)&amp;H379,'Current pricing'!A:B,2,0)</f>
        <v>山西证券</v>
      </c>
      <c r="H379" s="13" t="s">
        <v>1374</v>
      </c>
      <c r="I379" s="13" t="s">
        <v>1207</v>
      </c>
      <c r="J379" s="13" t="s">
        <v>1391</v>
      </c>
      <c r="K379" s="13">
        <v>4000</v>
      </c>
      <c r="L379" s="13">
        <v>1</v>
      </c>
      <c r="M379" s="13">
        <v>11.81</v>
      </c>
      <c r="N379" s="13">
        <f t="shared" si="151"/>
        <v>47240</v>
      </c>
      <c r="O379" s="13">
        <f t="shared" si="152"/>
        <v>47240</v>
      </c>
      <c r="P379" s="19">
        <f t="shared" si="141"/>
        <v>0</v>
      </c>
      <c r="Q379" s="19">
        <f t="shared" si="144"/>
        <v>9.4480000000000004</v>
      </c>
      <c r="R379" s="13">
        <f t="shared" si="142"/>
        <v>0</v>
      </c>
      <c r="S379" s="19">
        <f t="shared" si="153"/>
        <v>-47249.447999999997</v>
      </c>
      <c r="T379" s="13">
        <f t="shared" si="154"/>
        <v>-11.812361999999998</v>
      </c>
      <c r="U379" s="13">
        <f>IF(ISNA(VLOOKUP(LOWER(F379)&amp;H379,Prices!A:C,3,0)),0,VLOOKUP(LOWER(F379)&amp;H379,Prices!A:C,3,0))</f>
        <v>9.9600000000000009</v>
      </c>
      <c r="V379" s="13">
        <f>IF(ISNA(VLOOKUP(LOWER(F379)&amp;H379,Prices!A:C,2,0)),0,VLOOKUP(LOWER(F379)&amp;H379,Prices!A:C,2,0))</f>
        <v>9.9700000000000006</v>
      </c>
      <c r="W379" s="13">
        <f t="shared" si="155"/>
        <v>-7369.4479999999912</v>
      </c>
      <c r="X379" s="13">
        <f t="shared" si="156"/>
        <v>39.999999999999147</v>
      </c>
      <c r="Y379" s="43">
        <f t="shared" si="143"/>
        <v>-0.15600016934800998</v>
      </c>
      <c r="Z379" s="49"/>
      <c r="AA379" s="24"/>
    </row>
    <row r="380" spans="1:27" x14ac:dyDescent="0.15">
      <c r="A380" s="12">
        <v>42719</v>
      </c>
      <c r="B380" s="60">
        <v>0.40348379629629627</v>
      </c>
      <c r="C380" s="13" t="s">
        <v>1128</v>
      </c>
      <c r="D380" s="13" t="s">
        <v>1129</v>
      </c>
      <c r="E380" s="13" t="s">
        <v>1130</v>
      </c>
      <c r="F380" s="13" t="str">
        <f t="shared" si="140"/>
        <v>SZ</v>
      </c>
      <c r="G380" s="13" t="str">
        <f>VLOOKUP(LOWER(F380)&amp;H380,'Current pricing'!A:B,2,0)</f>
        <v>航发控制</v>
      </c>
      <c r="H380" s="13" t="s">
        <v>1372</v>
      </c>
      <c r="I380" s="13" t="s">
        <v>1207</v>
      </c>
      <c r="J380" s="13" t="s">
        <v>1391</v>
      </c>
      <c r="K380" s="13">
        <v>2000</v>
      </c>
      <c r="L380" s="13">
        <v>1</v>
      </c>
      <c r="M380" s="13">
        <v>25.79</v>
      </c>
      <c r="N380" s="13">
        <f t="shared" si="151"/>
        <v>51580</v>
      </c>
      <c r="O380" s="13">
        <f t="shared" si="152"/>
        <v>51580</v>
      </c>
      <c r="P380" s="19">
        <f t="shared" si="141"/>
        <v>0</v>
      </c>
      <c r="Q380" s="19">
        <f t="shared" si="144"/>
        <v>10.316000000000001</v>
      </c>
      <c r="R380" s="13">
        <f t="shared" si="142"/>
        <v>0</v>
      </c>
      <c r="S380" s="19">
        <f t="shared" si="153"/>
        <v>-51590.315999999999</v>
      </c>
      <c r="T380" s="13">
        <f t="shared" si="154"/>
        <v>-25.795158000000001</v>
      </c>
      <c r="U380" s="13">
        <f>IF(ISNA(VLOOKUP(LOWER(F380)&amp;H380,Prices!A:C,3,0)),0,VLOOKUP(LOWER(F380)&amp;H380,Prices!A:C,3,0))</f>
        <v>17.989999999999998</v>
      </c>
      <c r="V380" s="13">
        <f>IF(ISNA(VLOOKUP(LOWER(F380)&amp;H380,Prices!A:C,2,0)),0,VLOOKUP(LOWER(F380)&amp;H380,Prices!A:C,2,0))</f>
        <v>18.170000000000002</v>
      </c>
      <c r="W380" s="13">
        <f t="shared" si="155"/>
        <v>-15250.315999999999</v>
      </c>
      <c r="X380" s="13">
        <f t="shared" si="156"/>
        <v>360.00000000000654</v>
      </c>
      <c r="Y380" s="43">
        <f t="shared" si="143"/>
        <v>-0.29566335789065529</v>
      </c>
      <c r="Z380" s="49"/>
      <c r="AA380" s="24"/>
    </row>
    <row r="381" spans="1:27" x14ac:dyDescent="0.15">
      <c r="A381" s="12">
        <v>42719</v>
      </c>
      <c r="B381" s="60">
        <v>0.47187499999999999</v>
      </c>
      <c r="C381" s="13" t="s">
        <v>1128</v>
      </c>
      <c r="D381" s="13" t="s">
        <v>1129</v>
      </c>
      <c r="E381" s="13" t="s">
        <v>1130</v>
      </c>
      <c r="F381" s="13" t="str">
        <f t="shared" si="140"/>
        <v>SH</v>
      </c>
      <c r="G381" s="13" t="str">
        <f>VLOOKUP(LOWER(F381)&amp;H381,'Current pricing'!A:B,2,0)</f>
        <v>贵州茅台</v>
      </c>
      <c r="H381" s="13" t="s">
        <v>1263</v>
      </c>
      <c r="I381" s="13" t="s">
        <v>1207</v>
      </c>
      <c r="J381" s="13" t="s">
        <v>1432</v>
      </c>
      <c r="K381" s="13">
        <v>200</v>
      </c>
      <c r="L381" s="13">
        <v>1</v>
      </c>
      <c r="M381" s="13">
        <v>328.3</v>
      </c>
      <c r="N381" s="13">
        <f t="shared" si="151"/>
        <v>65660</v>
      </c>
      <c r="O381" s="13">
        <f t="shared" si="152"/>
        <v>65660</v>
      </c>
      <c r="P381" s="19">
        <f t="shared" si="141"/>
        <v>1.3132000000000001</v>
      </c>
      <c r="Q381" s="19">
        <f t="shared" si="144"/>
        <v>13.132000000000001</v>
      </c>
      <c r="R381" s="13">
        <f t="shared" si="142"/>
        <v>0</v>
      </c>
      <c r="S381" s="19">
        <f t="shared" si="153"/>
        <v>-65674.445200000002</v>
      </c>
      <c r="T381" s="13">
        <f t="shared" si="154"/>
        <v>-328.37222600000001</v>
      </c>
      <c r="U381" s="13">
        <f>IF(ISNA(VLOOKUP(LOWER(F381)&amp;H381,Prices!A:C,3,0)),0,VLOOKUP(LOWER(F381)&amp;H381,Prices!A:C,3,0))</f>
        <v>639.16999999999996</v>
      </c>
      <c r="V381" s="13">
        <f>IF(ISNA(VLOOKUP(LOWER(F381)&amp;H381,Prices!A:C,2,0)),0,VLOOKUP(LOWER(F381)&amp;H381,Prices!A:C,2,0))</f>
        <v>653.05999999999995</v>
      </c>
      <c r="W381" s="13">
        <f t="shared" si="155"/>
        <v>64937.554799999984</v>
      </c>
      <c r="X381" s="13">
        <f t="shared" si="156"/>
        <v>2777.9999999999973</v>
      </c>
      <c r="Y381" s="43">
        <f t="shared" si="143"/>
        <v>0.98899717940907683</v>
      </c>
      <c r="Z381" s="49"/>
      <c r="AA381" s="24"/>
    </row>
    <row r="382" spans="1:27" x14ac:dyDescent="0.15">
      <c r="A382" s="12">
        <v>42720</v>
      </c>
      <c r="B382" s="60">
        <v>0.39043981481481477</v>
      </c>
      <c r="C382" s="13" t="s">
        <v>1128</v>
      </c>
      <c r="D382" s="13" t="s">
        <v>1129</v>
      </c>
      <c r="E382" s="13" t="s">
        <v>1130</v>
      </c>
      <c r="F382" s="13" t="str">
        <f t="shared" si="140"/>
        <v>SZ</v>
      </c>
      <c r="G382" s="13" t="str">
        <f>VLOOKUP(LOWER(F382)&amp;H382,'Current pricing'!A:B,2,0)</f>
        <v>山西证券</v>
      </c>
      <c r="H382" s="13" t="s">
        <v>1374</v>
      </c>
      <c r="I382" s="13" t="s">
        <v>1206</v>
      </c>
      <c r="J382" s="13" t="s">
        <v>1391</v>
      </c>
      <c r="K382" s="13">
        <v>-4000</v>
      </c>
      <c r="L382" s="13">
        <v>1</v>
      </c>
      <c r="M382" s="13">
        <v>11.89</v>
      </c>
      <c r="N382" s="13">
        <f t="shared" ref="N382:N402" si="157">K382*M382</f>
        <v>-47560</v>
      </c>
      <c r="O382" s="13">
        <f t="shared" ref="O382:O402" si="158">ABS(N382)</f>
        <v>47560</v>
      </c>
      <c r="P382" s="19">
        <f t="shared" si="141"/>
        <v>0</v>
      </c>
      <c r="Q382" s="19">
        <f t="shared" si="144"/>
        <v>9.5120000000000005</v>
      </c>
      <c r="R382" s="13">
        <f t="shared" si="142"/>
        <v>47.56</v>
      </c>
      <c r="S382" s="19">
        <f t="shared" ref="S382:S402" si="159">-(N382+P382+Q382+R382)</f>
        <v>47502.928</v>
      </c>
      <c r="T382" s="13">
        <f t="shared" ref="T382:T402" si="160">S382/K382</f>
        <v>-11.875731999999999</v>
      </c>
      <c r="U382" s="13">
        <f>IF(ISNA(VLOOKUP(LOWER(F382)&amp;H382,Prices!A:C,3,0)),0,VLOOKUP(LOWER(F382)&amp;H382,Prices!A:C,3,0))</f>
        <v>9.9600000000000009</v>
      </c>
      <c r="V382" s="13">
        <f>IF(ISNA(VLOOKUP(LOWER(F382)&amp;H382,Prices!A:C,2,0)),0,VLOOKUP(LOWER(F382)&amp;H382,Prices!A:C,2,0))</f>
        <v>9.9700000000000006</v>
      </c>
      <c r="W382" s="13">
        <f t="shared" ref="W382:W402" si="161">IF(I382="B",(V382+T382)*K382,(V382+T382)*K382)</f>
        <v>7622.9279999999944</v>
      </c>
      <c r="X382" s="13">
        <f t="shared" ref="X382:X402" si="162">K382*(V382-U382)</f>
        <v>-39.999999999999147</v>
      </c>
      <c r="Y382" s="43">
        <f t="shared" si="143"/>
        <v>0.16028023549200998</v>
      </c>
      <c r="Z382" s="49"/>
      <c r="AA382" s="24"/>
    </row>
    <row r="383" spans="1:27" x14ac:dyDescent="0.15">
      <c r="A383" s="12">
        <v>42720</v>
      </c>
      <c r="B383" s="60">
        <v>0.39065972222222217</v>
      </c>
      <c r="C383" s="13" t="s">
        <v>1128</v>
      </c>
      <c r="D383" s="13" t="s">
        <v>1129</v>
      </c>
      <c r="E383" s="13" t="s">
        <v>1130</v>
      </c>
      <c r="F383" s="13" t="str">
        <f t="shared" si="140"/>
        <v>SH</v>
      </c>
      <c r="G383" s="13" t="str">
        <f>VLOOKUP(LOWER(F383)&amp;H383,'Current pricing'!A:B,2,0)</f>
        <v>宝钢股份</v>
      </c>
      <c r="H383" s="13" t="s">
        <v>1365</v>
      </c>
      <c r="I383" s="13" t="s">
        <v>1206</v>
      </c>
      <c r="J383" s="13" t="s">
        <v>1391</v>
      </c>
      <c r="K383" s="13">
        <v>-18000</v>
      </c>
      <c r="L383" s="13">
        <v>1</v>
      </c>
      <c r="M383" s="13">
        <v>6.64</v>
      </c>
      <c r="N383" s="13">
        <f t="shared" si="157"/>
        <v>-119520</v>
      </c>
      <c r="O383" s="13">
        <f t="shared" si="158"/>
        <v>119520</v>
      </c>
      <c r="P383" s="19">
        <f t="shared" si="141"/>
        <v>2.3904000000000001</v>
      </c>
      <c r="Q383" s="19">
        <f t="shared" si="144"/>
        <v>23.904</v>
      </c>
      <c r="R383" s="13">
        <f t="shared" si="142"/>
        <v>119.52</v>
      </c>
      <c r="S383" s="19">
        <f t="shared" si="159"/>
        <v>119374.1856</v>
      </c>
      <c r="T383" s="13">
        <f t="shared" si="160"/>
        <v>-6.6318991999999994</v>
      </c>
      <c r="U383" s="13">
        <f>IF(ISNA(VLOOKUP(LOWER(F383)&amp;H383,Prices!A:C,3,0)),0,VLOOKUP(LOWER(F383)&amp;H383,Prices!A:C,3,0))</f>
        <v>7.87</v>
      </c>
      <c r="V383" s="13">
        <f>IF(ISNA(VLOOKUP(LOWER(F383)&amp;H383,Prices!A:C,2,0)),0,VLOOKUP(LOWER(F383)&amp;H383,Prices!A:C,2,0))</f>
        <v>8.11</v>
      </c>
      <c r="W383" s="13">
        <f t="shared" si="161"/>
        <v>-26605.814399999999</v>
      </c>
      <c r="X383" s="13">
        <f t="shared" si="162"/>
        <v>-4319.9999999999882</v>
      </c>
      <c r="Y383" s="43">
        <f t="shared" si="143"/>
        <v>-0.2226055421686747</v>
      </c>
      <c r="Z383" s="49"/>
      <c r="AA383" s="24"/>
    </row>
    <row r="384" spans="1:27" x14ac:dyDescent="0.15">
      <c r="A384" s="12">
        <v>42720</v>
      </c>
      <c r="B384" s="60">
        <v>0.39075231481481482</v>
      </c>
      <c r="C384" s="13" t="s">
        <v>1128</v>
      </c>
      <c r="D384" s="13" t="s">
        <v>1129</v>
      </c>
      <c r="E384" s="13" t="s">
        <v>1130</v>
      </c>
      <c r="F384" s="13" t="str">
        <f t="shared" si="140"/>
        <v>SH</v>
      </c>
      <c r="G384" s="13" t="str">
        <f>VLOOKUP(LOWER(F384)&amp;H384,'Current pricing'!A:B,2,0)</f>
        <v>光大银行</v>
      </c>
      <c r="H384" s="13" t="s">
        <v>1371</v>
      </c>
      <c r="I384" s="13" t="s">
        <v>1206</v>
      </c>
      <c r="J384" s="13" t="s">
        <v>1391</v>
      </c>
      <c r="K384" s="13">
        <v>-25000</v>
      </c>
      <c r="L384" s="13">
        <v>1</v>
      </c>
      <c r="M384" s="13">
        <v>3.99</v>
      </c>
      <c r="N384" s="13">
        <f t="shared" si="157"/>
        <v>-99750</v>
      </c>
      <c r="O384" s="13">
        <f t="shared" si="158"/>
        <v>99750</v>
      </c>
      <c r="P384" s="19">
        <f t="shared" si="141"/>
        <v>1.9950000000000001</v>
      </c>
      <c r="Q384" s="19">
        <f t="shared" si="144"/>
        <v>19.95</v>
      </c>
      <c r="R384" s="13">
        <f t="shared" si="142"/>
        <v>99.75</v>
      </c>
      <c r="S384" s="19">
        <f t="shared" si="159"/>
        <v>99628.305000000008</v>
      </c>
      <c r="T384" s="13">
        <f t="shared" si="160"/>
        <v>-3.9851322000000002</v>
      </c>
      <c r="U384" s="13">
        <f>IF(ISNA(VLOOKUP(LOWER(F384)&amp;H384,Prices!A:C,3,0)),0,VLOOKUP(LOWER(F384)&amp;H384,Prices!A:C,3,0))</f>
        <v>4.03</v>
      </c>
      <c r="V384" s="13">
        <f>IF(ISNA(VLOOKUP(LOWER(F384)&amp;H384,Prices!A:C,2,0)),0,VLOOKUP(LOWER(F384)&amp;H384,Prices!A:C,2,0))</f>
        <v>4</v>
      </c>
      <c r="W384" s="13">
        <f t="shared" si="161"/>
        <v>-371.69499999999414</v>
      </c>
      <c r="X384" s="13">
        <f t="shared" si="162"/>
        <v>750.00000000000625</v>
      </c>
      <c r="Y384" s="43">
        <f t="shared" si="143"/>
        <v>-3.726265664160342E-3</v>
      </c>
      <c r="Z384" s="49"/>
      <c r="AA384" s="24"/>
    </row>
    <row r="385" spans="1:27" x14ac:dyDescent="0.15">
      <c r="A385" s="12">
        <v>42720</v>
      </c>
      <c r="B385" s="60">
        <v>0.39083333333333337</v>
      </c>
      <c r="C385" s="13" t="s">
        <v>1128</v>
      </c>
      <c r="D385" s="13" t="s">
        <v>1129</v>
      </c>
      <c r="E385" s="13" t="s">
        <v>1130</v>
      </c>
      <c r="F385" s="13" t="str">
        <f t="shared" si="140"/>
        <v>SH</v>
      </c>
      <c r="G385" s="13" t="str">
        <f>VLOOKUP(LOWER(F385)&amp;H385,'Current pricing'!A:B,2,0)</f>
        <v>中信银行</v>
      </c>
      <c r="H385" s="13" t="s">
        <v>1370</v>
      </c>
      <c r="I385" s="13" t="s">
        <v>1206</v>
      </c>
      <c r="J385" s="13" t="s">
        <v>1391</v>
      </c>
      <c r="K385" s="13">
        <v>-13500</v>
      </c>
      <c r="L385" s="13">
        <v>1</v>
      </c>
      <c r="M385" s="13">
        <v>6.63</v>
      </c>
      <c r="N385" s="13">
        <f t="shared" si="157"/>
        <v>-89505</v>
      </c>
      <c r="O385" s="13">
        <f t="shared" si="158"/>
        <v>89505</v>
      </c>
      <c r="P385" s="19">
        <f t="shared" si="141"/>
        <v>1.7901000000000002</v>
      </c>
      <c r="Q385" s="19">
        <f t="shared" si="144"/>
        <v>17.901</v>
      </c>
      <c r="R385" s="13">
        <f t="shared" si="142"/>
        <v>89.51</v>
      </c>
      <c r="S385" s="19">
        <f t="shared" si="159"/>
        <v>89395.798900000009</v>
      </c>
      <c r="T385" s="13">
        <f t="shared" si="160"/>
        <v>-6.6219110296296302</v>
      </c>
      <c r="U385" s="13">
        <f>IF(ISNA(VLOOKUP(LOWER(F385)&amp;H385,Prices!A:C,3,0)),0,VLOOKUP(LOWER(F385)&amp;H385,Prices!A:C,3,0))</f>
        <v>6.13</v>
      </c>
      <c r="V385" s="13">
        <f>IF(ISNA(VLOOKUP(LOWER(F385)&amp;H385,Prices!A:C,2,0)),0,VLOOKUP(LOWER(F385)&amp;H385,Prices!A:C,2,0))</f>
        <v>6.1</v>
      </c>
      <c r="W385" s="13">
        <f t="shared" si="161"/>
        <v>7045.7989000000125</v>
      </c>
      <c r="X385" s="13">
        <f t="shared" si="162"/>
        <v>405.00000000000335</v>
      </c>
      <c r="Y385" s="43">
        <f t="shared" si="143"/>
        <v>7.8719612312161472E-2</v>
      </c>
      <c r="Z385" s="49"/>
      <c r="AA385" s="24"/>
    </row>
    <row r="386" spans="1:27" x14ac:dyDescent="0.15">
      <c r="A386" s="12">
        <v>42720</v>
      </c>
      <c r="B386" s="60">
        <v>0.39994212962962966</v>
      </c>
      <c r="C386" s="13" t="s">
        <v>1128</v>
      </c>
      <c r="D386" s="13" t="s">
        <v>1129</v>
      </c>
      <c r="E386" s="13" t="s">
        <v>1130</v>
      </c>
      <c r="F386" s="13" t="str">
        <f t="shared" si="140"/>
        <v>SH</v>
      </c>
      <c r="G386" s="13" t="str">
        <f>VLOOKUP(LOWER(F386)&amp;H386,'Current pricing'!A:B,2,0)</f>
        <v>物产中大</v>
      </c>
      <c r="H386" s="13" t="s">
        <v>1381</v>
      </c>
      <c r="I386" s="13" t="s">
        <v>1207</v>
      </c>
      <c r="J386" s="13" t="s">
        <v>1406</v>
      </c>
      <c r="K386" s="13">
        <v>5000</v>
      </c>
      <c r="L386" s="13">
        <v>1</v>
      </c>
      <c r="M386" s="13">
        <v>9.9</v>
      </c>
      <c r="N386" s="13">
        <f t="shared" si="157"/>
        <v>49500</v>
      </c>
      <c r="O386" s="13">
        <f t="shared" si="158"/>
        <v>49500</v>
      </c>
      <c r="P386" s="19">
        <f t="shared" si="141"/>
        <v>0.9900000000000001</v>
      </c>
      <c r="Q386" s="19">
        <f t="shared" si="144"/>
        <v>9.9</v>
      </c>
      <c r="R386" s="13">
        <f t="shared" si="142"/>
        <v>0</v>
      </c>
      <c r="S386" s="19">
        <f t="shared" si="159"/>
        <v>-49510.89</v>
      </c>
      <c r="T386" s="13">
        <f t="shared" si="160"/>
        <v>-9.9021779999999993</v>
      </c>
      <c r="U386" s="13">
        <f>IF(ISNA(VLOOKUP(LOWER(F386)&amp;H386,Prices!A:C,3,0)),0,VLOOKUP(LOWER(F386)&amp;H386,Prices!A:C,3,0))</f>
        <v>7.59</v>
      </c>
      <c r="V386" s="13">
        <f>IF(ISNA(VLOOKUP(LOWER(F386)&amp;H386,Prices!A:C,2,0)),0,VLOOKUP(LOWER(F386)&amp;H386,Prices!A:C,2,0))</f>
        <v>7.74</v>
      </c>
      <c r="W386" s="13">
        <f t="shared" si="161"/>
        <v>-10810.889999999996</v>
      </c>
      <c r="X386" s="13">
        <f t="shared" si="162"/>
        <v>750.00000000000182</v>
      </c>
      <c r="Y386" s="43">
        <f t="shared" si="143"/>
        <v>-0.21840181818181809</v>
      </c>
      <c r="Z386" s="49"/>
      <c r="AA386" s="24"/>
    </row>
    <row r="387" spans="1:27" x14ac:dyDescent="0.15">
      <c r="A387" s="12">
        <v>42720</v>
      </c>
      <c r="B387" s="60">
        <v>0.40049768518518519</v>
      </c>
      <c r="C387" s="13" t="s">
        <v>1128</v>
      </c>
      <c r="D387" s="13" t="s">
        <v>1129</v>
      </c>
      <c r="E387" s="13" t="s">
        <v>1130</v>
      </c>
      <c r="F387" s="13" t="str">
        <f t="shared" si="140"/>
        <v>SH</v>
      </c>
      <c r="G387" s="13" t="str">
        <f>VLOOKUP(LOWER(F387)&amp;H387,'Current pricing'!A:B,2,0)</f>
        <v>物产中大</v>
      </c>
      <c r="H387" s="13" t="s">
        <v>1381</v>
      </c>
      <c r="I387" s="13" t="s">
        <v>1207</v>
      </c>
      <c r="J387" s="13" t="s">
        <v>1406</v>
      </c>
      <c r="K387" s="13">
        <v>5000</v>
      </c>
      <c r="L387" s="13">
        <v>1</v>
      </c>
      <c r="M387" s="13">
        <v>9.94</v>
      </c>
      <c r="N387" s="13">
        <f t="shared" si="157"/>
        <v>49700</v>
      </c>
      <c r="O387" s="13">
        <f t="shared" si="158"/>
        <v>49700</v>
      </c>
      <c r="P387" s="19">
        <f t="shared" si="141"/>
        <v>0.99400000000000011</v>
      </c>
      <c r="Q387" s="19">
        <f t="shared" si="144"/>
        <v>9.9400000000000013</v>
      </c>
      <c r="R387" s="13">
        <f t="shared" si="142"/>
        <v>0</v>
      </c>
      <c r="S387" s="19">
        <f t="shared" si="159"/>
        <v>-49710.934000000001</v>
      </c>
      <c r="T387" s="13">
        <f t="shared" si="160"/>
        <v>-9.9421868</v>
      </c>
      <c r="U387" s="13">
        <f>IF(ISNA(VLOOKUP(LOWER(F387)&amp;H387,Prices!A:C,3,0)),0,VLOOKUP(LOWER(F387)&amp;H387,Prices!A:C,3,0))</f>
        <v>7.59</v>
      </c>
      <c r="V387" s="13">
        <f>IF(ISNA(VLOOKUP(LOWER(F387)&amp;H387,Prices!A:C,2,0)),0,VLOOKUP(LOWER(F387)&amp;H387,Prices!A:C,2,0))</f>
        <v>7.74</v>
      </c>
      <c r="W387" s="13">
        <f t="shared" si="161"/>
        <v>-11010.933999999999</v>
      </c>
      <c r="X387" s="13">
        <f t="shared" si="162"/>
        <v>750.00000000000182</v>
      </c>
      <c r="Y387" s="43">
        <f t="shared" si="143"/>
        <v>-0.22154796780684102</v>
      </c>
      <c r="Z387" s="49"/>
      <c r="AA387" s="24"/>
    </row>
    <row r="388" spans="1:27" x14ac:dyDescent="0.15">
      <c r="A388" s="12">
        <v>42720</v>
      </c>
      <c r="B388" s="60">
        <v>0.40199074074074076</v>
      </c>
      <c r="C388" s="13" t="s">
        <v>1128</v>
      </c>
      <c r="D388" s="13" t="s">
        <v>1129</v>
      </c>
      <c r="E388" s="13" t="s">
        <v>1130</v>
      </c>
      <c r="F388" s="13" t="str">
        <f t="shared" si="140"/>
        <v>SZ</v>
      </c>
      <c r="G388" s="13" t="str">
        <f>VLOOKUP(LOWER(F388)&amp;H388,'Current pricing'!A:B,2,0)</f>
        <v>航发控制</v>
      </c>
      <c r="H388" s="13" t="s">
        <v>1372</v>
      </c>
      <c r="I388" s="13" t="s">
        <v>1206</v>
      </c>
      <c r="J388" s="13" t="s">
        <v>1391</v>
      </c>
      <c r="K388" s="13">
        <v>-4000</v>
      </c>
      <c r="L388" s="13">
        <v>1</v>
      </c>
      <c r="M388" s="13">
        <v>26.37</v>
      </c>
      <c r="N388" s="13">
        <f t="shared" si="157"/>
        <v>-105480</v>
      </c>
      <c r="O388" s="13">
        <f t="shared" si="158"/>
        <v>105480</v>
      </c>
      <c r="P388" s="19">
        <f t="shared" si="141"/>
        <v>0</v>
      </c>
      <c r="Q388" s="19">
        <f t="shared" si="144"/>
        <v>21.096</v>
      </c>
      <c r="R388" s="13">
        <f t="shared" si="142"/>
        <v>105.48</v>
      </c>
      <c r="S388" s="19">
        <f t="shared" si="159"/>
        <v>105353.424</v>
      </c>
      <c r="T388" s="13">
        <f t="shared" si="160"/>
        <v>-26.338356000000001</v>
      </c>
      <c r="U388" s="13">
        <f>IF(ISNA(VLOOKUP(LOWER(F388)&amp;H388,Prices!A:C,3,0)),0,VLOOKUP(LOWER(F388)&amp;H388,Prices!A:C,3,0))</f>
        <v>17.989999999999998</v>
      </c>
      <c r="V388" s="13">
        <f>IF(ISNA(VLOOKUP(LOWER(F388)&amp;H388,Prices!A:C,2,0)),0,VLOOKUP(LOWER(F388)&amp;H388,Prices!A:C,2,0))</f>
        <v>18.170000000000002</v>
      </c>
      <c r="W388" s="13">
        <f t="shared" si="161"/>
        <v>32673.423999999995</v>
      </c>
      <c r="X388" s="13">
        <f t="shared" si="162"/>
        <v>-720.00000000001307</v>
      </c>
      <c r="Y388" s="43">
        <f t="shared" si="143"/>
        <v>0.30975942358740988</v>
      </c>
      <c r="Z388" s="49"/>
      <c r="AA388" s="24"/>
    </row>
    <row r="389" spans="1:27" x14ac:dyDescent="0.15">
      <c r="A389" s="12">
        <v>42720</v>
      </c>
      <c r="B389" s="60">
        <v>0.40211805555555552</v>
      </c>
      <c r="C389" s="13" t="s">
        <v>1128</v>
      </c>
      <c r="D389" s="13" t="s">
        <v>1129</v>
      </c>
      <c r="E389" s="13" t="s">
        <v>1130</v>
      </c>
      <c r="F389" s="13" t="str">
        <f t="shared" ref="F389:F452" si="163">IF(OR(LEFT(H389,1)="6",H389="510050"),"SH","SZ")</f>
        <v>SZ</v>
      </c>
      <c r="G389" s="13" t="str">
        <f>VLOOKUP(LOWER(F389)&amp;H389,'Current pricing'!A:B,2,0)</f>
        <v>山西证券</v>
      </c>
      <c r="H389" s="13" t="s">
        <v>1374</v>
      </c>
      <c r="I389" s="13" t="s">
        <v>1206</v>
      </c>
      <c r="J389" s="13" t="s">
        <v>1391</v>
      </c>
      <c r="K389" s="13">
        <v>-4000</v>
      </c>
      <c r="L389" s="13">
        <v>1</v>
      </c>
      <c r="M389" s="13">
        <v>11.93</v>
      </c>
      <c r="N389" s="13">
        <f t="shared" si="157"/>
        <v>-47720</v>
      </c>
      <c r="O389" s="13">
        <f t="shared" si="158"/>
        <v>47720</v>
      </c>
      <c r="P389" s="19">
        <f t="shared" ref="P389:P452" si="164">IF(H389="510050",0,IF(F389="SZ",0,ABS(N389*0.2%%)))</f>
        <v>0</v>
      </c>
      <c r="Q389" s="19">
        <f t="shared" si="144"/>
        <v>9.5440000000000005</v>
      </c>
      <c r="R389" s="13">
        <f t="shared" ref="R389:R452" si="165">IF(H389="510050",0,ROUND(IF(OR(I389="B",I389="D"),0,ABS(N389*0.001)),2))</f>
        <v>47.72</v>
      </c>
      <c r="S389" s="19">
        <f t="shared" si="159"/>
        <v>47662.735999999997</v>
      </c>
      <c r="T389" s="13">
        <f t="shared" si="160"/>
        <v>-11.915683999999999</v>
      </c>
      <c r="U389" s="13">
        <f>IF(ISNA(VLOOKUP(LOWER(F389)&amp;H389,Prices!A:C,3,0)),0,VLOOKUP(LOWER(F389)&amp;H389,Prices!A:C,3,0))</f>
        <v>9.9600000000000009</v>
      </c>
      <c r="V389" s="13">
        <f>IF(ISNA(VLOOKUP(LOWER(F389)&amp;H389,Prices!A:C,2,0)),0,VLOOKUP(LOWER(F389)&amp;H389,Prices!A:C,2,0))</f>
        <v>9.9700000000000006</v>
      </c>
      <c r="W389" s="13">
        <f t="shared" si="161"/>
        <v>7782.7359999999926</v>
      </c>
      <c r="X389" s="13">
        <f t="shared" si="162"/>
        <v>-39.999999999999147</v>
      </c>
      <c r="Y389" s="43">
        <f t="shared" ref="Y389:Y452" si="166">W389/O389</f>
        <v>0.16309170159262348</v>
      </c>
      <c r="Z389" s="49"/>
      <c r="AA389" s="24"/>
    </row>
    <row r="390" spans="1:27" x14ac:dyDescent="0.15">
      <c r="A390" s="12">
        <v>42720</v>
      </c>
      <c r="B390" s="60">
        <v>0.40479166666666666</v>
      </c>
      <c r="C390" s="13" t="s">
        <v>1128</v>
      </c>
      <c r="D390" s="13" t="s">
        <v>1129</v>
      </c>
      <c r="E390" s="13" t="s">
        <v>1130</v>
      </c>
      <c r="F390" s="13" t="str">
        <f t="shared" si="163"/>
        <v>SZ</v>
      </c>
      <c r="G390" s="13" t="str">
        <f>VLOOKUP(LOWER(F390)&amp;H390,'Current pricing'!A:B,2,0)</f>
        <v>昆仑万维</v>
      </c>
      <c r="H390" s="13" t="s">
        <v>1373</v>
      </c>
      <c r="I390" s="13" t="s">
        <v>1206</v>
      </c>
      <c r="J390" s="13" t="s">
        <v>1391</v>
      </c>
      <c r="K390" s="13">
        <v>-4000</v>
      </c>
      <c r="L390" s="13">
        <v>1</v>
      </c>
      <c r="M390" s="13">
        <v>22.44</v>
      </c>
      <c r="N390" s="13">
        <f t="shared" si="157"/>
        <v>-89760</v>
      </c>
      <c r="O390" s="13">
        <f t="shared" si="158"/>
        <v>89760</v>
      </c>
      <c r="P390" s="19">
        <f t="shared" si="164"/>
        <v>0</v>
      </c>
      <c r="Q390" s="19">
        <f t="shared" si="144"/>
        <v>17.952000000000002</v>
      </c>
      <c r="R390" s="13">
        <f t="shared" si="165"/>
        <v>89.76</v>
      </c>
      <c r="S390" s="19">
        <f t="shared" si="159"/>
        <v>89652.288</v>
      </c>
      <c r="T390" s="13">
        <f t="shared" si="160"/>
        <v>-22.413072</v>
      </c>
      <c r="U390" s="13">
        <f>IF(ISNA(VLOOKUP(LOWER(F390)&amp;H390,Prices!A:C,3,0)),0,VLOOKUP(LOWER(F390)&amp;H390,Prices!A:C,3,0))</f>
        <v>22.83</v>
      </c>
      <c r="V390" s="13">
        <f>IF(ISNA(VLOOKUP(LOWER(F390)&amp;H390,Prices!A:C,2,0)),0,VLOOKUP(LOWER(F390)&amp;H390,Prices!A:C,2,0))</f>
        <v>23.14</v>
      </c>
      <c r="W390" s="13">
        <f t="shared" si="161"/>
        <v>-2907.7120000000036</v>
      </c>
      <c r="X390" s="13">
        <f t="shared" si="162"/>
        <v>-1240.0000000000091</v>
      </c>
      <c r="Y390" s="43">
        <f t="shared" si="166"/>
        <v>-3.2394295900178297E-2</v>
      </c>
      <c r="Z390" s="49"/>
      <c r="AA390" s="24"/>
    </row>
    <row r="391" spans="1:27" x14ac:dyDescent="0.15">
      <c r="A391" s="12">
        <v>42720</v>
      </c>
      <c r="B391" s="60">
        <v>0.40618055555555554</v>
      </c>
      <c r="C391" s="13" t="s">
        <v>1128</v>
      </c>
      <c r="D391" s="13" t="s">
        <v>1129</v>
      </c>
      <c r="E391" s="13" t="s">
        <v>1130</v>
      </c>
      <c r="F391" s="13" t="str">
        <f t="shared" si="163"/>
        <v>SH</v>
      </c>
      <c r="G391" s="13" t="str">
        <f>VLOOKUP(LOWER(F391)&amp;H391,'Current pricing'!A:B,2,0)</f>
        <v>小商品城</v>
      </c>
      <c r="H391" s="13" t="s">
        <v>1382</v>
      </c>
      <c r="I391" s="13" t="s">
        <v>1207</v>
      </c>
      <c r="J391" s="13" t="s">
        <v>1406</v>
      </c>
      <c r="K391" s="13">
        <v>5000</v>
      </c>
      <c r="L391" s="13">
        <v>1</v>
      </c>
      <c r="M391" s="13">
        <v>8.4700000000000006</v>
      </c>
      <c r="N391" s="13">
        <f t="shared" si="157"/>
        <v>42350</v>
      </c>
      <c r="O391" s="13">
        <f t="shared" si="158"/>
        <v>42350</v>
      </c>
      <c r="P391" s="19">
        <f t="shared" si="164"/>
        <v>0.84700000000000009</v>
      </c>
      <c r="Q391" s="19">
        <f t="shared" si="144"/>
        <v>8.4700000000000006</v>
      </c>
      <c r="R391" s="13">
        <f t="shared" si="165"/>
        <v>0</v>
      </c>
      <c r="S391" s="19">
        <f t="shared" si="159"/>
        <v>-42359.317000000003</v>
      </c>
      <c r="T391" s="13">
        <f t="shared" si="160"/>
        <v>-8.4718634000000002</v>
      </c>
      <c r="U391" s="13">
        <f>IF(ISNA(VLOOKUP(LOWER(F391)&amp;H391,Prices!A:C,3,0)),0,VLOOKUP(LOWER(F391)&amp;H391,Prices!A:C,3,0))</f>
        <v>7.02</v>
      </c>
      <c r="V391" s="13">
        <f>IF(ISNA(VLOOKUP(LOWER(F391)&amp;H391,Prices!A:C,2,0)),0,VLOOKUP(LOWER(F391)&amp;H391,Prices!A:C,2,0))</f>
        <v>7.1</v>
      </c>
      <c r="W391" s="13">
        <f t="shared" si="161"/>
        <v>-6859.3170000000027</v>
      </c>
      <c r="X391" s="13">
        <f t="shared" si="162"/>
        <v>400.00000000000034</v>
      </c>
      <c r="Y391" s="43">
        <f t="shared" si="166"/>
        <v>-0.16196734356552545</v>
      </c>
      <c r="Z391" s="49"/>
      <c r="AA391" s="24"/>
    </row>
    <row r="392" spans="1:27" x14ac:dyDescent="0.15">
      <c r="A392" s="12">
        <v>42720</v>
      </c>
      <c r="B392" s="60">
        <v>0.40725694444444444</v>
      </c>
      <c r="C392" s="13" t="s">
        <v>1128</v>
      </c>
      <c r="D392" s="13" t="s">
        <v>1129</v>
      </c>
      <c r="E392" s="13" t="s">
        <v>1130</v>
      </c>
      <c r="F392" s="13" t="str">
        <f t="shared" si="163"/>
        <v>SH</v>
      </c>
      <c r="G392" s="13" t="str">
        <f>VLOOKUP(LOWER(F392)&amp;H392,'Current pricing'!A:B,2,0)</f>
        <v>小商品城</v>
      </c>
      <c r="H392" s="13" t="s">
        <v>1382</v>
      </c>
      <c r="I392" s="13" t="s">
        <v>1207</v>
      </c>
      <c r="J392" s="13" t="s">
        <v>1406</v>
      </c>
      <c r="K392" s="13">
        <v>5000</v>
      </c>
      <c r="L392" s="13">
        <v>1</v>
      </c>
      <c r="M392" s="13">
        <v>8.5</v>
      </c>
      <c r="N392" s="13">
        <f t="shared" si="157"/>
        <v>42500</v>
      </c>
      <c r="O392" s="13">
        <f t="shared" si="158"/>
        <v>42500</v>
      </c>
      <c r="P392" s="19">
        <f t="shared" si="164"/>
        <v>0.85000000000000009</v>
      </c>
      <c r="Q392" s="19">
        <f t="shared" si="144"/>
        <v>8.5</v>
      </c>
      <c r="R392" s="13">
        <f t="shared" si="165"/>
        <v>0</v>
      </c>
      <c r="S392" s="19">
        <f t="shared" si="159"/>
        <v>-42509.35</v>
      </c>
      <c r="T392" s="13">
        <f t="shared" si="160"/>
        <v>-8.5018700000000003</v>
      </c>
      <c r="U392" s="13">
        <f>IF(ISNA(VLOOKUP(LOWER(F392)&amp;H392,Prices!A:C,3,0)),0,VLOOKUP(LOWER(F392)&amp;H392,Prices!A:C,3,0))</f>
        <v>7.02</v>
      </c>
      <c r="V392" s="13">
        <f>IF(ISNA(VLOOKUP(LOWER(F392)&amp;H392,Prices!A:C,2,0)),0,VLOOKUP(LOWER(F392)&amp;H392,Prices!A:C,2,0))</f>
        <v>7.1</v>
      </c>
      <c r="W392" s="13">
        <f t="shared" si="161"/>
        <v>-7009.3500000000031</v>
      </c>
      <c r="X392" s="13">
        <f t="shared" si="162"/>
        <v>400.00000000000034</v>
      </c>
      <c r="Y392" s="43">
        <f t="shared" si="166"/>
        <v>-0.16492588235294126</v>
      </c>
      <c r="Z392" s="49"/>
      <c r="AA392" s="24"/>
    </row>
    <row r="393" spans="1:27" x14ac:dyDescent="0.15">
      <c r="A393" s="12">
        <v>42720</v>
      </c>
      <c r="B393" s="60">
        <v>0.40958333333333335</v>
      </c>
      <c r="C393" s="13" t="s">
        <v>1128</v>
      </c>
      <c r="D393" s="13" t="s">
        <v>1129</v>
      </c>
      <c r="E393" s="13" t="s">
        <v>1130</v>
      </c>
      <c r="F393" s="13" t="str">
        <f t="shared" si="163"/>
        <v>SZ</v>
      </c>
      <c r="G393" s="13" t="str">
        <f>VLOOKUP(LOWER(F393)&amp;H393,'Current pricing'!A:B,2,0)</f>
        <v>中集集团</v>
      </c>
      <c r="H393" s="13" t="s">
        <v>1305</v>
      </c>
      <c r="I393" s="13" t="s">
        <v>1207</v>
      </c>
      <c r="J393" s="13" t="s">
        <v>1406</v>
      </c>
      <c r="K393" s="13">
        <v>4000</v>
      </c>
      <c r="L393" s="13">
        <v>1</v>
      </c>
      <c r="M393" s="13">
        <v>14.91</v>
      </c>
      <c r="N393" s="13">
        <f t="shared" si="157"/>
        <v>59640</v>
      </c>
      <c r="O393" s="13">
        <f t="shared" si="158"/>
        <v>59640</v>
      </c>
      <c r="P393" s="19">
        <f t="shared" si="164"/>
        <v>0</v>
      </c>
      <c r="Q393" s="19">
        <f t="shared" si="144"/>
        <v>11.928000000000001</v>
      </c>
      <c r="R393" s="13">
        <f t="shared" si="165"/>
        <v>0</v>
      </c>
      <c r="S393" s="19">
        <f t="shared" si="159"/>
        <v>-59651.928</v>
      </c>
      <c r="T393" s="13">
        <f t="shared" si="160"/>
        <v>-14.912982</v>
      </c>
      <c r="U393" s="13">
        <f>IF(ISNA(VLOOKUP(LOWER(F393)&amp;H393,Prices!A:C,3,0)),0,VLOOKUP(LOWER(F393)&amp;H393,Prices!A:C,3,0))</f>
        <v>19.510000000000002</v>
      </c>
      <c r="V393" s="13">
        <f>IF(ISNA(VLOOKUP(LOWER(F393)&amp;H393,Prices!A:C,2,0)),0,VLOOKUP(LOWER(F393)&amp;H393,Prices!A:C,2,0))</f>
        <v>20.09</v>
      </c>
      <c r="W393" s="13">
        <f t="shared" si="161"/>
        <v>20708.072</v>
      </c>
      <c r="X393" s="13">
        <f t="shared" si="162"/>
        <v>2319.9999999999932</v>
      </c>
      <c r="Y393" s="43">
        <f t="shared" si="166"/>
        <v>0.34721784037558684</v>
      </c>
      <c r="Z393" s="49"/>
      <c r="AA393" s="24"/>
    </row>
    <row r="394" spans="1:27" x14ac:dyDescent="0.15">
      <c r="A394" s="12">
        <v>42720</v>
      </c>
      <c r="B394" s="60">
        <v>0.40989583333333335</v>
      </c>
      <c r="C394" s="13" t="s">
        <v>1128</v>
      </c>
      <c r="D394" s="13" t="s">
        <v>1129</v>
      </c>
      <c r="E394" s="13" t="s">
        <v>1130</v>
      </c>
      <c r="F394" s="13" t="str">
        <f t="shared" si="163"/>
        <v>SZ</v>
      </c>
      <c r="G394" s="13" t="str">
        <f>VLOOKUP(LOWER(F394)&amp;H394,'Current pricing'!A:B,2,0)</f>
        <v>中集集团</v>
      </c>
      <c r="H394" s="13" t="s">
        <v>1305</v>
      </c>
      <c r="I394" s="13" t="s">
        <v>1207</v>
      </c>
      <c r="J394" s="13" t="s">
        <v>1406</v>
      </c>
      <c r="K394" s="13">
        <v>4000</v>
      </c>
      <c r="L394" s="13">
        <v>1</v>
      </c>
      <c r="M394" s="13">
        <v>14.93</v>
      </c>
      <c r="N394" s="13">
        <f t="shared" si="157"/>
        <v>59720</v>
      </c>
      <c r="O394" s="13">
        <f t="shared" si="158"/>
        <v>59720</v>
      </c>
      <c r="P394" s="19">
        <f t="shared" si="164"/>
        <v>0</v>
      </c>
      <c r="Q394" s="19">
        <f t="shared" si="144"/>
        <v>11.944000000000001</v>
      </c>
      <c r="R394" s="13">
        <f t="shared" si="165"/>
        <v>0</v>
      </c>
      <c r="S394" s="19">
        <f t="shared" si="159"/>
        <v>-59731.944000000003</v>
      </c>
      <c r="T394" s="13">
        <f t="shared" si="160"/>
        <v>-14.932986000000001</v>
      </c>
      <c r="U394" s="13">
        <f>IF(ISNA(VLOOKUP(LOWER(F394)&amp;H394,Prices!A:C,3,0)),0,VLOOKUP(LOWER(F394)&amp;H394,Prices!A:C,3,0))</f>
        <v>19.510000000000002</v>
      </c>
      <c r="V394" s="13">
        <f>IF(ISNA(VLOOKUP(LOWER(F394)&amp;H394,Prices!A:C,2,0)),0,VLOOKUP(LOWER(F394)&amp;H394,Prices!A:C,2,0))</f>
        <v>20.09</v>
      </c>
      <c r="W394" s="13">
        <f t="shared" si="161"/>
        <v>20628.055999999993</v>
      </c>
      <c r="X394" s="13">
        <f t="shared" si="162"/>
        <v>2319.9999999999932</v>
      </c>
      <c r="Y394" s="43">
        <f t="shared" si="166"/>
        <v>0.34541286001339572</v>
      </c>
      <c r="Z394" s="49"/>
      <c r="AA394" s="24"/>
    </row>
    <row r="395" spans="1:27" x14ac:dyDescent="0.15">
      <c r="A395" s="12">
        <v>42720</v>
      </c>
      <c r="B395" s="60">
        <v>0.4163425925925926</v>
      </c>
      <c r="C395" s="13" t="s">
        <v>1128</v>
      </c>
      <c r="D395" s="13" t="s">
        <v>1129</v>
      </c>
      <c r="E395" s="13" t="s">
        <v>1130</v>
      </c>
      <c r="F395" s="13" t="str">
        <f t="shared" si="163"/>
        <v>SH</v>
      </c>
      <c r="G395" s="13" t="str">
        <f>VLOOKUP(LOWER(F395)&amp;H395,'Current pricing'!A:B,2,0)</f>
        <v>广州发展</v>
      </c>
      <c r="H395" s="13" t="s">
        <v>1383</v>
      </c>
      <c r="I395" s="13" t="s">
        <v>1207</v>
      </c>
      <c r="J395" s="13" t="s">
        <v>1406</v>
      </c>
      <c r="K395" s="13">
        <v>5000</v>
      </c>
      <c r="L395" s="13">
        <v>1</v>
      </c>
      <c r="M395" s="13">
        <v>10.67</v>
      </c>
      <c r="N395" s="13">
        <f t="shared" si="157"/>
        <v>53350</v>
      </c>
      <c r="O395" s="13">
        <f t="shared" si="158"/>
        <v>53350</v>
      </c>
      <c r="P395" s="19">
        <f t="shared" si="164"/>
        <v>1.0670000000000002</v>
      </c>
      <c r="Q395" s="19">
        <f t="shared" si="144"/>
        <v>10.67</v>
      </c>
      <c r="R395" s="13">
        <f t="shared" si="165"/>
        <v>0</v>
      </c>
      <c r="S395" s="19">
        <f t="shared" si="159"/>
        <v>-53361.737000000001</v>
      </c>
      <c r="T395" s="13">
        <f t="shared" si="160"/>
        <v>-10.6723474</v>
      </c>
      <c r="U395" s="13">
        <f>IF(ISNA(VLOOKUP(LOWER(F395)&amp;H395,Prices!A:C,3,0)),0,VLOOKUP(LOWER(F395)&amp;H395,Prices!A:C,3,0))</f>
        <v>7.05</v>
      </c>
      <c r="V395" s="13">
        <f>IF(ISNA(VLOOKUP(LOWER(F395)&amp;H395,Prices!A:C,2,0)),0,VLOOKUP(LOWER(F395)&amp;H395,Prices!A:C,2,0))</f>
        <v>7.08</v>
      </c>
      <c r="W395" s="13">
        <f t="shared" si="161"/>
        <v>-17961.736999999997</v>
      </c>
      <c r="X395" s="13">
        <f t="shared" si="162"/>
        <v>150.00000000000125</v>
      </c>
      <c r="Y395" s="43">
        <f t="shared" si="166"/>
        <v>-0.33667735707591373</v>
      </c>
      <c r="Z395" s="49"/>
      <c r="AA395" s="24"/>
    </row>
    <row r="396" spans="1:27" x14ac:dyDescent="0.15">
      <c r="A396" s="12">
        <v>42720</v>
      </c>
      <c r="B396" s="60">
        <v>0.41708333333333331</v>
      </c>
      <c r="C396" s="13" t="s">
        <v>1128</v>
      </c>
      <c r="D396" s="13" t="s">
        <v>1129</v>
      </c>
      <c r="E396" s="13" t="s">
        <v>1130</v>
      </c>
      <c r="F396" s="13" t="str">
        <f t="shared" si="163"/>
        <v>SZ</v>
      </c>
      <c r="G396" s="13" t="str">
        <f>VLOOKUP(LOWER(F396)&amp;H396,'Current pricing'!A:B,2,0)</f>
        <v>新光圆成</v>
      </c>
      <c r="H396" s="13" t="s">
        <v>1384</v>
      </c>
      <c r="I396" s="13" t="s">
        <v>1207</v>
      </c>
      <c r="J396" s="13" t="s">
        <v>1406</v>
      </c>
      <c r="K396" s="13">
        <v>3000</v>
      </c>
      <c r="L396" s="13">
        <v>1</v>
      </c>
      <c r="M396" s="13">
        <v>17.07</v>
      </c>
      <c r="N396" s="13">
        <f t="shared" si="157"/>
        <v>51210</v>
      </c>
      <c r="O396" s="13">
        <f t="shared" si="158"/>
        <v>51210</v>
      </c>
      <c r="P396" s="19">
        <f t="shared" si="164"/>
        <v>0</v>
      </c>
      <c r="Q396" s="19">
        <f t="shared" si="144"/>
        <v>10.242000000000001</v>
      </c>
      <c r="R396" s="13">
        <f t="shared" si="165"/>
        <v>0</v>
      </c>
      <c r="S396" s="19">
        <f t="shared" si="159"/>
        <v>-51220.241999999998</v>
      </c>
      <c r="T396" s="13">
        <f t="shared" si="160"/>
        <v>-17.073414</v>
      </c>
      <c r="U396" s="13">
        <f>IF(ISNA(VLOOKUP(LOWER(F396)&amp;H396,Prices!A:C,3,0)),0,VLOOKUP(LOWER(F396)&amp;H396,Prices!A:C,3,0))</f>
        <v>13.06</v>
      </c>
      <c r="V396" s="13">
        <f>IF(ISNA(VLOOKUP(LOWER(F396)&amp;H396,Prices!A:C,2,0)),0,VLOOKUP(LOWER(F396)&amp;H396,Prices!A:C,2,0))</f>
        <v>13.16</v>
      </c>
      <c r="W396" s="13">
        <f t="shared" si="161"/>
        <v>-11740.241999999998</v>
      </c>
      <c r="X396" s="13">
        <f t="shared" si="162"/>
        <v>299.99999999999892</v>
      </c>
      <c r="Y396" s="43">
        <f t="shared" si="166"/>
        <v>-0.22925682483889862</v>
      </c>
      <c r="Z396" s="49"/>
      <c r="AA396" s="24"/>
    </row>
    <row r="397" spans="1:27" x14ac:dyDescent="0.15">
      <c r="A397" s="12">
        <v>42720</v>
      </c>
      <c r="B397" s="60">
        <v>0.41846064814814815</v>
      </c>
      <c r="C397" s="13" t="s">
        <v>1128</v>
      </c>
      <c r="D397" s="13" t="s">
        <v>1129</v>
      </c>
      <c r="E397" s="13" t="s">
        <v>1130</v>
      </c>
      <c r="F397" s="13" t="str">
        <f t="shared" si="163"/>
        <v>SZ</v>
      </c>
      <c r="G397" s="13" t="str">
        <f>VLOOKUP(LOWER(F397)&amp;H397,'Current pricing'!A:B,2,0)</f>
        <v>海大集团</v>
      </c>
      <c r="H397" s="13" t="s">
        <v>1385</v>
      </c>
      <c r="I397" s="13" t="s">
        <v>1207</v>
      </c>
      <c r="J397" s="13" t="s">
        <v>1406</v>
      </c>
      <c r="K397" s="13">
        <v>4000</v>
      </c>
      <c r="L397" s="13">
        <v>1</v>
      </c>
      <c r="M397" s="13">
        <v>15.03</v>
      </c>
      <c r="N397" s="13">
        <f t="shared" si="157"/>
        <v>60120</v>
      </c>
      <c r="O397" s="13">
        <f t="shared" si="158"/>
        <v>60120</v>
      </c>
      <c r="P397" s="19">
        <f t="shared" si="164"/>
        <v>0</v>
      </c>
      <c r="Q397" s="19">
        <f t="shared" ref="Q397:Q460" si="167">IF(I397&lt;&gt;"D",IF(C397="Stock",MAX(ABS(N397*0.0002),5),MAX(ABS(N397*0.0003),5)),0)</f>
        <v>12.024000000000001</v>
      </c>
      <c r="R397" s="13">
        <f t="shared" si="165"/>
        <v>0</v>
      </c>
      <c r="S397" s="19">
        <f t="shared" si="159"/>
        <v>-60132.023999999998</v>
      </c>
      <c r="T397" s="13">
        <f t="shared" si="160"/>
        <v>-15.033005999999999</v>
      </c>
      <c r="U397" s="13">
        <f>IF(ISNA(VLOOKUP(LOWER(F397)&amp;H397,Prices!A:C,3,0)),0,VLOOKUP(LOWER(F397)&amp;H397,Prices!A:C,3,0))</f>
        <v>19.16</v>
      </c>
      <c r="V397" s="13">
        <f>IF(ISNA(VLOOKUP(LOWER(F397)&amp;H397,Prices!A:C,2,0)),0,VLOOKUP(LOWER(F397)&amp;H397,Prices!A:C,2,0))</f>
        <v>19.510000000000002</v>
      </c>
      <c r="W397" s="13">
        <f t="shared" si="161"/>
        <v>17907.976000000013</v>
      </c>
      <c r="X397" s="13">
        <f t="shared" si="162"/>
        <v>1400.0000000000057</v>
      </c>
      <c r="Y397" s="43">
        <f t="shared" si="166"/>
        <v>0.29787052561543603</v>
      </c>
      <c r="Z397" s="49"/>
      <c r="AA397" s="24"/>
    </row>
    <row r="398" spans="1:27" x14ac:dyDescent="0.15">
      <c r="A398" s="12">
        <v>42720</v>
      </c>
      <c r="B398" s="60">
        <v>0.41901620370370374</v>
      </c>
      <c r="C398" s="13" t="s">
        <v>1128</v>
      </c>
      <c r="D398" s="13" t="s">
        <v>1129</v>
      </c>
      <c r="E398" s="13" t="s">
        <v>1130</v>
      </c>
      <c r="F398" s="13" t="str">
        <f t="shared" si="163"/>
        <v>SH</v>
      </c>
      <c r="G398" s="13" t="str">
        <f>VLOOKUP(LOWER(F398)&amp;H398,'Current pricing'!A:B,2,0)</f>
        <v>宝钢股份</v>
      </c>
      <c r="H398" s="13" t="s">
        <v>1365</v>
      </c>
      <c r="I398" s="13" t="s">
        <v>1206</v>
      </c>
      <c r="J398" s="13" t="s">
        <v>1391</v>
      </c>
      <c r="K398" s="13">
        <v>-9000</v>
      </c>
      <c r="L398" s="13">
        <v>1</v>
      </c>
      <c r="M398" s="13">
        <v>6.63</v>
      </c>
      <c r="N398" s="13">
        <f t="shared" si="157"/>
        <v>-59670</v>
      </c>
      <c r="O398" s="13">
        <f t="shared" si="158"/>
        <v>59670</v>
      </c>
      <c r="P398" s="19">
        <f t="shared" si="164"/>
        <v>1.1934</v>
      </c>
      <c r="Q398" s="19">
        <f t="shared" si="167"/>
        <v>11.934000000000001</v>
      </c>
      <c r="R398" s="13">
        <f t="shared" si="165"/>
        <v>59.67</v>
      </c>
      <c r="S398" s="19">
        <f t="shared" si="159"/>
        <v>59597.202600000004</v>
      </c>
      <c r="T398" s="13">
        <f t="shared" si="160"/>
        <v>-6.6219114000000001</v>
      </c>
      <c r="U398" s="13">
        <f>IF(ISNA(VLOOKUP(LOWER(F398)&amp;H398,Prices!A:C,3,0)),0,VLOOKUP(LOWER(F398)&amp;H398,Prices!A:C,3,0))</f>
        <v>7.87</v>
      </c>
      <c r="V398" s="13">
        <f>IF(ISNA(VLOOKUP(LOWER(F398)&amp;H398,Prices!A:C,2,0)),0,VLOOKUP(LOWER(F398)&amp;H398,Prices!A:C,2,0))</f>
        <v>8.11</v>
      </c>
      <c r="W398" s="13">
        <f t="shared" si="161"/>
        <v>-13392.797399999994</v>
      </c>
      <c r="X398" s="13">
        <f t="shared" si="162"/>
        <v>-2159.9999999999941</v>
      </c>
      <c r="Y398" s="43">
        <f t="shared" si="166"/>
        <v>-0.22444775263951725</v>
      </c>
      <c r="Z398" s="49"/>
      <c r="AA398" s="24"/>
    </row>
    <row r="399" spans="1:27" x14ac:dyDescent="0.15">
      <c r="A399" s="12">
        <v>42720</v>
      </c>
      <c r="B399" s="60">
        <v>0.42010416666666667</v>
      </c>
      <c r="C399" s="13" t="s">
        <v>1128</v>
      </c>
      <c r="D399" s="13" t="s">
        <v>1129</v>
      </c>
      <c r="E399" s="13" t="s">
        <v>1130</v>
      </c>
      <c r="F399" s="13" t="str">
        <f t="shared" si="163"/>
        <v>SZ</v>
      </c>
      <c r="G399" s="13" t="str">
        <f>VLOOKUP(LOWER(F399)&amp;H399,'Current pricing'!A:B,2,0)</f>
        <v>电广传媒</v>
      </c>
      <c r="H399" s="13" t="s">
        <v>1386</v>
      </c>
      <c r="I399" s="13" t="s">
        <v>1207</v>
      </c>
      <c r="J399" s="13" t="s">
        <v>1406</v>
      </c>
      <c r="K399" s="13">
        <v>4000</v>
      </c>
      <c r="L399" s="13">
        <v>1</v>
      </c>
      <c r="M399" s="13">
        <v>14.61</v>
      </c>
      <c r="N399" s="13">
        <f t="shared" si="157"/>
        <v>58440</v>
      </c>
      <c r="O399" s="13">
        <f t="shared" si="158"/>
        <v>58440</v>
      </c>
      <c r="P399" s="19">
        <f t="shared" si="164"/>
        <v>0</v>
      </c>
      <c r="Q399" s="19">
        <f t="shared" si="167"/>
        <v>11.688000000000001</v>
      </c>
      <c r="R399" s="13">
        <f t="shared" si="165"/>
        <v>0</v>
      </c>
      <c r="S399" s="19">
        <f t="shared" si="159"/>
        <v>-58451.688000000002</v>
      </c>
      <c r="T399" s="13">
        <f t="shared" si="160"/>
        <v>-14.612922000000001</v>
      </c>
      <c r="U399" s="13">
        <f>IF(ISNA(VLOOKUP(LOWER(F399)&amp;H399,Prices!A:C,3,0)),0,VLOOKUP(LOWER(F399)&amp;H399,Prices!A:C,3,0))</f>
        <v>10.55</v>
      </c>
      <c r="V399" s="13">
        <f>IF(ISNA(VLOOKUP(LOWER(F399)&amp;H399,Prices!A:C,2,0)),0,VLOOKUP(LOWER(F399)&amp;H399,Prices!A:C,2,0))</f>
        <v>10.37</v>
      </c>
      <c r="W399" s="13">
        <f t="shared" si="161"/>
        <v>-16971.688000000009</v>
      </c>
      <c r="X399" s="13">
        <f t="shared" si="162"/>
        <v>-720.00000000000591</v>
      </c>
      <c r="Y399" s="43">
        <f t="shared" si="166"/>
        <v>-0.29041218343600289</v>
      </c>
      <c r="Z399" s="49"/>
      <c r="AA399" s="24"/>
    </row>
    <row r="400" spans="1:27" x14ac:dyDescent="0.15">
      <c r="A400" s="12">
        <v>42720</v>
      </c>
      <c r="B400" s="60">
        <v>0.42238425925925926</v>
      </c>
      <c r="C400" s="13" t="s">
        <v>1128</v>
      </c>
      <c r="D400" s="13" t="s">
        <v>1129</v>
      </c>
      <c r="E400" s="13" t="s">
        <v>1130</v>
      </c>
      <c r="F400" s="13" t="str">
        <f t="shared" si="163"/>
        <v>SH</v>
      </c>
      <c r="G400" s="13" t="str">
        <f>VLOOKUP(LOWER(F400)&amp;H400,'Current pricing'!A:B,2,0)</f>
        <v>中信银行</v>
      </c>
      <c r="H400" s="13" t="s">
        <v>1370</v>
      </c>
      <c r="I400" s="13" t="s">
        <v>1206</v>
      </c>
      <c r="J400" s="13" t="s">
        <v>1391</v>
      </c>
      <c r="K400" s="13">
        <v>-13500</v>
      </c>
      <c r="L400" s="13">
        <v>1</v>
      </c>
      <c r="M400" s="13">
        <v>6.66</v>
      </c>
      <c r="N400" s="13">
        <f t="shared" si="157"/>
        <v>-89910</v>
      </c>
      <c r="O400" s="13">
        <f t="shared" si="158"/>
        <v>89910</v>
      </c>
      <c r="P400" s="19">
        <f t="shared" si="164"/>
        <v>1.7982000000000002</v>
      </c>
      <c r="Q400" s="19">
        <f t="shared" si="167"/>
        <v>17.981999999999999</v>
      </c>
      <c r="R400" s="13">
        <f t="shared" si="165"/>
        <v>89.91</v>
      </c>
      <c r="S400" s="19">
        <f t="shared" si="159"/>
        <v>89800.309799999988</v>
      </c>
      <c r="T400" s="13">
        <f t="shared" si="160"/>
        <v>-6.651874799999999</v>
      </c>
      <c r="U400" s="13">
        <f>IF(ISNA(VLOOKUP(LOWER(F400)&amp;H400,Prices!A:C,3,0)),0,VLOOKUP(LOWER(F400)&amp;H400,Prices!A:C,3,0))</f>
        <v>6.13</v>
      </c>
      <c r="V400" s="13">
        <f>IF(ISNA(VLOOKUP(LOWER(F400)&amp;H400,Prices!A:C,2,0)),0,VLOOKUP(LOWER(F400)&amp;H400,Prices!A:C,2,0))</f>
        <v>6.1</v>
      </c>
      <c r="W400" s="13">
        <f t="shared" si="161"/>
        <v>7450.3097999999909</v>
      </c>
      <c r="X400" s="13">
        <f t="shared" si="162"/>
        <v>405.00000000000335</v>
      </c>
      <c r="Y400" s="43">
        <f t="shared" si="166"/>
        <v>8.286408408408398E-2</v>
      </c>
      <c r="Z400" s="49"/>
      <c r="AA400" s="24"/>
    </row>
    <row r="401" spans="1:27" x14ac:dyDescent="0.15">
      <c r="A401" s="12">
        <v>42720</v>
      </c>
      <c r="B401" s="60">
        <v>0.42258101851851854</v>
      </c>
      <c r="C401" s="13" t="s">
        <v>1128</v>
      </c>
      <c r="D401" s="13" t="s">
        <v>1129</v>
      </c>
      <c r="E401" s="13" t="s">
        <v>1130</v>
      </c>
      <c r="F401" s="13" t="str">
        <f t="shared" si="163"/>
        <v>SH</v>
      </c>
      <c r="G401" s="13" t="str">
        <f>VLOOKUP(LOWER(F401)&amp;H401,'Current pricing'!A:B,2,0)</f>
        <v>光大银行</v>
      </c>
      <c r="H401" s="13" t="s">
        <v>1371</v>
      </c>
      <c r="I401" s="13" t="s">
        <v>1206</v>
      </c>
      <c r="J401" s="13" t="s">
        <v>1391</v>
      </c>
      <c r="K401" s="13">
        <v>-25000</v>
      </c>
      <c r="L401" s="13">
        <v>1</v>
      </c>
      <c r="M401" s="13">
        <v>3.97</v>
      </c>
      <c r="N401" s="13">
        <f t="shared" si="157"/>
        <v>-99250</v>
      </c>
      <c r="O401" s="13">
        <f t="shared" si="158"/>
        <v>99250</v>
      </c>
      <c r="P401" s="19">
        <f t="shared" si="164"/>
        <v>1.9850000000000001</v>
      </c>
      <c r="Q401" s="19">
        <f t="shared" si="167"/>
        <v>19.850000000000001</v>
      </c>
      <c r="R401" s="13">
        <f t="shared" si="165"/>
        <v>99.25</v>
      </c>
      <c r="S401" s="19">
        <f t="shared" si="159"/>
        <v>99128.914999999994</v>
      </c>
      <c r="T401" s="13">
        <f t="shared" si="160"/>
        <v>-3.9651565999999998</v>
      </c>
      <c r="U401" s="13">
        <f>IF(ISNA(VLOOKUP(LOWER(F401)&amp;H401,Prices!A:C,3,0)),0,VLOOKUP(LOWER(F401)&amp;H401,Prices!A:C,3,0))</f>
        <v>4.03</v>
      </c>
      <c r="V401" s="13">
        <f>IF(ISNA(VLOOKUP(LOWER(F401)&amp;H401,Prices!A:C,2,0)),0,VLOOKUP(LOWER(F401)&amp;H401,Prices!A:C,2,0))</f>
        <v>4</v>
      </c>
      <c r="W401" s="13">
        <f t="shared" si="161"/>
        <v>-871.08500000000481</v>
      </c>
      <c r="X401" s="13">
        <f t="shared" si="162"/>
        <v>750.00000000000625</v>
      </c>
      <c r="Y401" s="43">
        <f t="shared" si="166"/>
        <v>-8.7766750629723403E-3</v>
      </c>
      <c r="Z401" s="49"/>
      <c r="AA401" s="24"/>
    </row>
    <row r="402" spans="1:27" x14ac:dyDescent="0.15">
      <c r="A402" s="12">
        <v>42720</v>
      </c>
      <c r="B402" s="60">
        <v>0.42311342592592593</v>
      </c>
      <c r="C402" s="13" t="s">
        <v>1128</v>
      </c>
      <c r="D402" s="13" t="s">
        <v>1129</v>
      </c>
      <c r="E402" s="13" t="s">
        <v>1130</v>
      </c>
      <c r="F402" s="13" t="str">
        <f t="shared" si="163"/>
        <v>SH</v>
      </c>
      <c r="G402" s="13" t="str">
        <f>VLOOKUP(LOWER(F402)&amp;H402,'Current pricing'!A:B,2,0)</f>
        <v>宝钢股份</v>
      </c>
      <c r="H402" s="13" t="s">
        <v>1365</v>
      </c>
      <c r="I402" s="13" t="s">
        <v>1206</v>
      </c>
      <c r="J402" s="13" t="s">
        <v>1391</v>
      </c>
      <c r="K402" s="13">
        <v>-9000</v>
      </c>
      <c r="L402" s="13">
        <v>1</v>
      </c>
      <c r="M402" s="13">
        <v>6.62</v>
      </c>
      <c r="N402" s="13">
        <f t="shared" si="157"/>
        <v>-59580</v>
      </c>
      <c r="O402" s="13">
        <f t="shared" si="158"/>
        <v>59580</v>
      </c>
      <c r="P402" s="19">
        <f t="shared" si="164"/>
        <v>1.1916</v>
      </c>
      <c r="Q402" s="19">
        <f t="shared" si="167"/>
        <v>11.916</v>
      </c>
      <c r="R402" s="13">
        <f t="shared" si="165"/>
        <v>59.58</v>
      </c>
      <c r="S402" s="19">
        <f t="shared" si="159"/>
        <v>59507.312400000003</v>
      </c>
      <c r="T402" s="13">
        <f t="shared" si="160"/>
        <v>-6.6119235999999999</v>
      </c>
      <c r="U402" s="13">
        <f>IF(ISNA(VLOOKUP(LOWER(F402)&amp;H402,Prices!A:C,3,0)),0,VLOOKUP(LOWER(F402)&amp;H402,Prices!A:C,3,0))</f>
        <v>7.87</v>
      </c>
      <c r="V402" s="13">
        <f>IF(ISNA(VLOOKUP(LOWER(F402)&amp;H402,Prices!A:C,2,0)),0,VLOOKUP(LOWER(F402)&amp;H402,Prices!A:C,2,0))</f>
        <v>8.11</v>
      </c>
      <c r="W402" s="13">
        <f t="shared" si="161"/>
        <v>-13482.687599999996</v>
      </c>
      <c r="X402" s="13">
        <f t="shared" si="162"/>
        <v>-2159.9999999999941</v>
      </c>
      <c r="Y402" s="43">
        <f t="shared" si="166"/>
        <v>-0.22629552870090627</v>
      </c>
      <c r="Z402" s="49"/>
      <c r="AA402" s="24"/>
    </row>
    <row r="403" spans="1:27" ht="40.5" x14ac:dyDescent="0.15">
      <c r="A403" s="12">
        <v>42723</v>
      </c>
      <c r="B403" s="60">
        <v>0.40238425925925925</v>
      </c>
      <c r="C403" s="13" t="s">
        <v>1128</v>
      </c>
      <c r="D403" s="13" t="s">
        <v>1129</v>
      </c>
      <c r="E403" s="13" t="s">
        <v>1130</v>
      </c>
      <c r="F403" s="13" t="str">
        <f t="shared" si="163"/>
        <v>SZ</v>
      </c>
      <c r="G403" s="13" t="str">
        <f>VLOOKUP(LOWER(F403)&amp;H403,'Current pricing'!A:B,2,0)</f>
        <v>金正大</v>
      </c>
      <c r="H403" s="13" t="s">
        <v>1398</v>
      </c>
      <c r="I403" s="13" t="s">
        <v>1207</v>
      </c>
      <c r="J403" s="13" t="s">
        <v>1432</v>
      </c>
      <c r="K403" s="13">
        <v>5000</v>
      </c>
      <c r="L403" s="13">
        <v>1</v>
      </c>
      <c r="M403" s="13">
        <v>8.4</v>
      </c>
      <c r="N403" s="13">
        <f>K403*M403</f>
        <v>42000</v>
      </c>
      <c r="O403" s="13">
        <f>ABS(N403)</f>
        <v>42000</v>
      </c>
      <c r="P403" s="19">
        <f t="shared" si="164"/>
        <v>0</v>
      </c>
      <c r="Q403" s="19">
        <f t="shared" si="167"/>
        <v>8.4</v>
      </c>
      <c r="R403" s="13">
        <f t="shared" si="165"/>
        <v>0</v>
      </c>
      <c r="S403" s="19">
        <f>-(N403+P403+Q403+R403)</f>
        <v>-42008.4</v>
      </c>
      <c r="T403" s="13">
        <f>S403/K403</f>
        <v>-8.4016800000000007</v>
      </c>
      <c r="U403" s="13">
        <f>IF(ISNA(VLOOKUP(LOWER(F403)&amp;H403,Prices!A:C,3,0)),0,VLOOKUP(LOWER(F403)&amp;H403,Prices!A:C,3,0))</f>
        <v>9.15</v>
      </c>
      <c r="V403" s="13">
        <f>IF(ISNA(VLOOKUP(LOWER(F403)&amp;H403,Prices!A:C,2,0)),0,VLOOKUP(LOWER(F403)&amp;H403,Prices!A:C,2,0))</f>
        <v>9.15</v>
      </c>
      <c r="W403" s="13">
        <f>IF(I403="B",(V403+T403)*K403,(V403+T403)*K403)</f>
        <v>3741.5999999999981</v>
      </c>
      <c r="X403" s="13">
        <f>K403*(V403-U403)</f>
        <v>0</v>
      </c>
      <c r="Y403" s="43">
        <f t="shared" si="166"/>
        <v>8.908571428571424E-2</v>
      </c>
      <c r="Z403" s="49" t="s">
        <v>1411</v>
      </c>
      <c r="AA403" s="24"/>
    </row>
    <row r="404" spans="1:27" x14ac:dyDescent="0.15">
      <c r="A404" s="12">
        <v>42723</v>
      </c>
      <c r="B404" s="60">
        <v>0.40355324074074073</v>
      </c>
      <c r="C404" s="13" t="s">
        <v>1128</v>
      </c>
      <c r="D404" s="13" t="s">
        <v>1129</v>
      </c>
      <c r="E404" s="13" t="s">
        <v>1130</v>
      </c>
      <c r="F404" s="13" t="str">
        <f t="shared" si="163"/>
        <v>SH</v>
      </c>
      <c r="G404" s="13" t="str">
        <f>VLOOKUP(LOWER(F404)&amp;H404,'Current pricing'!A:B,2,0)</f>
        <v>文投控股</v>
      </c>
      <c r="H404" s="13" t="s">
        <v>1187</v>
      </c>
      <c r="I404" s="13" t="s">
        <v>1207</v>
      </c>
      <c r="J404" s="13" t="s">
        <v>1432</v>
      </c>
      <c r="K404" s="13">
        <v>2000</v>
      </c>
      <c r="L404" s="13">
        <v>1</v>
      </c>
      <c r="M404" s="13">
        <v>22.9</v>
      </c>
      <c r="N404" s="13">
        <f t="shared" ref="N404:N418" si="168">K404*M404</f>
        <v>45800</v>
      </c>
      <c r="O404" s="13">
        <f t="shared" ref="O404:O418" si="169">ABS(N404)</f>
        <v>45800</v>
      </c>
      <c r="P404" s="19">
        <f t="shared" si="164"/>
        <v>0.91600000000000004</v>
      </c>
      <c r="Q404" s="19">
        <f t="shared" si="167"/>
        <v>9.16</v>
      </c>
      <c r="R404" s="13">
        <f t="shared" si="165"/>
        <v>0</v>
      </c>
      <c r="S404" s="19">
        <f t="shared" ref="S404:S418" si="170">-(N404+P404+Q404+R404)</f>
        <v>-45810.076000000001</v>
      </c>
      <c r="T404" s="13">
        <f t="shared" ref="T404:T418" si="171">S404/K404</f>
        <v>-22.905038000000001</v>
      </c>
      <c r="U404" s="13">
        <f>IF(ISNA(VLOOKUP(LOWER(F404)&amp;H404,Prices!A:C,3,0)),0,VLOOKUP(LOWER(F404)&amp;H404,Prices!A:C,3,0))</f>
        <v>22.47</v>
      </c>
      <c r="V404" s="13">
        <f>IF(ISNA(VLOOKUP(LOWER(F404)&amp;H404,Prices!A:C,2,0)),0,VLOOKUP(LOWER(F404)&amp;H404,Prices!A:C,2,0))</f>
        <v>22.47</v>
      </c>
      <c r="W404" s="13">
        <f t="shared" ref="W404:W418" si="172">IF(I404="B",(V404+T404)*K404,(V404+T404)*K404)</f>
        <v>-870.07600000000457</v>
      </c>
      <c r="X404" s="13">
        <f t="shared" ref="X404:X418" si="173">K404*(V404-U404)</f>
        <v>0</v>
      </c>
      <c r="Y404" s="43">
        <f t="shared" si="166"/>
        <v>-1.8997292576419314E-2</v>
      </c>
      <c r="Z404" s="49"/>
      <c r="AA404" s="24"/>
    </row>
    <row r="405" spans="1:27" x14ac:dyDescent="0.15">
      <c r="A405" s="12">
        <v>42723</v>
      </c>
      <c r="B405" s="60">
        <v>0.40381944444444445</v>
      </c>
      <c r="C405" s="13" t="s">
        <v>1128</v>
      </c>
      <c r="D405" s="13" t="s">
        <v>1129</v>
      </c>
      <c r="E405" s="13" t="s">
        <v>1130</v>
      </c>
      <c r="F405" s="13" t="str">
        <f t="shared" si="163"/>
        <v>SH</v>
      </c>
      <c r="G405" s="13" t="str">
        <f>VLOOKUP(LOWER(F405)&amp;H405,'Current pricing'!A:B,2,0)</f>
        <v>文投控股</v>
      </c>
      <c r="H405" s="13" t="s">
        <v>1187</v>
      </c>
      <c r="I405" s="13" t="s">
        <v>1207</v>
      </c>
      <c r="J405" s="13" t="s">
        <v>1432</v>
      </c>
      <c r="K405" s="13">
        <v>2000</v>
      </c>
      <c r="L405" s="13">
        <v>1</v>
      </c>
      <c r="M405" s="13">
        <v>22.95</v>
      </c>
      <c r="N405" s="13">
        <f t="shared" si="168"/>
        <v>45900</v>
      </c>
      <c r="O405" s="13">
        <f t="shared" si="169"/>
        <v>45900</v>
      </c>
      <c r="P405" s="19">
        <f t="shared" si="164"/>
        <v>0.91800000000000004</v>
      </c>
      <c r="Q405" s="19">
        <f t="shared" si="167"/>
        <v>9.18</v>
      </c>
      <c r="R405" s="13">
        <f t="shared" si="165"/>
        <v>0</v>
      </c>
      <c r="S405" s="19">
        <f t="shared" si="170"/>
        <v>-45910.097999999998</v>
      </c>
      <c r="T405" s="13">
        <f t="shared" si="171"/>
        <v>-22.955048999999999</v>
      </c>
      <c r="U405" s="13">
        <f>IF(ISNA(VLOOKUP(LOWER(F405)&amp;H405,Prices!A:C,3,0)),0,VLOOKUP(LOWER(F405)&amp;H405,Prices!A:C,3,0))</f>
        <v>22.47</v>
      </c>
      <c r="V405" s="13">
        <f>IF(ISNA(VLOOKUP(LOWER(F405)&amp;H405,Prices!A:C,2,0)),0,VLOOKUP(LOWER(F405)&amp;H405,Prices!A:C,2,0))</f>
        <v>22.47</v>
      </c>
      <c r="W405" s="13">
        <f t="shared" si="172"/>
        <v>-970.09800000000018</v>
      </c>
      <c r="X405" s="13">
        <f t="shared" si="173"/>
        <v>0</v>
      </c>
      <c r="Y405" s="43">
        <f t="shared" si="166"/>
        <v>-2.1135032679738566E-2</v>
      </c>
      <c r="Z405" s="49"/>
      <c r="AA405" s="24"/>
    </row>
    <row r="406" spans="1:27" x14ac:dyDescent="0.15">
      <c r="A406" s="12">
        <v>42723</v>
      </c>
      <c r="B406" s="60">
        <v>0.40422453703703703</v>
      </c>
      <c r="C406" s="13" t="s">
        <v>1128</v>
      </c>
      <c r="D406" s="13" t="s">
        <v>1129</v>
      </c>
      <c r="E406" s="13" t="s">
        <v>1130</v>
      </c>
      <c r="F406" s="13" t="str">
        <f t="shared" si="163"/>
        <v>SZ</v>
      </c>
      <c r="G406" s="13" t="str">
        <f>VLOOKUP(LOWER(F406)&amp;H406,'Current pricing'!A:B,2,0)</f>
        <v>中航飞机</v>
      </c>
      <c r="H406" s="13" t="s">
        <v>1399</v>
      </c>
      <c r="I406" s="13" t="s">
        <v>1207</v>
      </c>
      <c r="J406" s="13" t="s">
        <v>1432</v>
      </c>
      <c r="K406" s="13">
        <v>2000</v>
      </c>
      <c r="L406" s="13">
        <v>1</v>
      </c>
      <c r="M406" s="13">
        <v>22.01</v>
      </c>
      <c r="N406" s="13">
        <f t="shared" si="168"/>
        <v>44020</v>
      </c>
      <c r="O406" s="13">
        <f t="shared" si="169"/>
        <v>44020</v>
      </c>
      <c r="P406" s="19">
        <f t="shared" si="164"/>
        <v>0</v>
      </c>
      <c r="Q406" s="19">
        <f t="shared" si="167"/>
        <v>8.8040000000000003</v>
      </c>
      <c r="R406" s="13">
        <f t="shared" si="165"/>
        <v>0</v>
      </c>
      <c r="S406" s="19">
        <f t="shared" si="170"/>
        <v>-44028.803999999996</v>
      </c>
      <c r="T406" s="13">
        <f t="shared" si="171"/>
        <v>-22.014401999999997</v>
      </c>
      <c r="U406" s="13">
        <f>IF(ISNA(VLOOKUP(LOWER(F406)&amp;H406,Prices!A:C,3,0)),0,VLOOKUP(LOWER(F406)&amp;H406,Prices!A:C,3,0))</f>
        <v>17.84</v>
      </c>
      <c r="V406" s="13">
        <f>IF(ISNA(VLOOKUP(LOWER(F406)&amp;H406,Prices!A:C,2,0)),0,VLOOKUP(LOWER(F406)&amp;H406,Prices!A:C,2,0))</f>
        <v>18.3</v>
      </c>
      <c r="W406" s="13">
        <f t="shared" si="172"/>
        <v>-7428.8039999999928</v>
      </c>
      <c r="X406" s="13">
        <f t="shared" si="173"/>
        <v>920.00000000000171</v>
      </c>
      <c r="Y406" s="43">
        <f t="shared" si="166"/>
        <v>-0.16875974557019521</v>
      </c>
      <c r="Z406" s="49"/>
      <c r="AA406" s="24"/>
    </row>
    <row r="407" spans="1:27" x14ac:dyDescent="0.15">
      <c r="A407" s="12">
        <v>42723</v>
      </c>
      <c r="B407" s="60">
        <v>0.40452546296296293</v>
      </c>
      <c r="C407" s="13" t="s">
        <v>1128</v>
      </c>
      <c r="D407" s="13" t="s">
        <v>1129</v>
      </c>
      <c r="E407" s="13" t="s">
        <v>1130</v>
      </c>
      <c r="F407" s="13" t="str">
        <f t="shared" si="163"/>
        <v>SH</v>
      </c>
      <c r="G407" s="13" t="str">
        <f>VLOOKUP(LOWER(F407)&amp;H407,'Current pricing'!A:B,2,0)</f>
        <v>皖新传媒</v>
      </c>
      <c r="H407" s="13" t="s">
        <v>1178</v>
      </c>
      <c r="I407" s="13" t="s">
        <v>1207</v>
      </c>
      <c r="J407" s="13" t="s">
        <v>1406</v>
      </c>
      <c r="K407" s="13">
        <v>2000</v>
      </c>
      <c r="L407" s="13">
        <v>1</v>
      </c>
      <c r="M407" s="13">
        <v>16.260000000000002</v>
      </c>
      <c r="N407" s="13">
        <f t="shared" si="168"/>
        <v>32520.000000000004</v>
      </c>
      <c r="O407" s="13">
        <f t="shared" si="169"/>
        <v>32520.000000000004</v>
      </c>
      <c r="P407" s="19">
        <f t="shared" si="164"/>
        <v>0.65040000000000009</v>
      </c>
      <c r="Q407" s="19">
        <f t="shared" si="167"/>
        <v>6.5040000000000013</v>
      </c>
      <c r="R407" s="13">
        <f t="shared" si="165"/>
        <v>0</v>
      </c>
      <c r="S407" s="19">
        <f t="shared" si="170"/>
        <v>-32527.154400000003</v>
      </c>
      <c r="T407" s="13">
        <f t="shared" si="171"/>
        <v>-16.2635772</v>
      </c>
      <c r="U407" s="13">
        <f>IF(ISNA(VLOOKUP(LOWER(F407)&amp;H407,Prices!A:C,3,0)),0,VLOOKUP(LOWER(F407)&amp;H407,Prices!A:C,3,0))</f>
        <v>12.07</v>
      </c>
      <c r="V407" s="13">
        <f>IF(ISNA(VLOOKUP(LOWER(F407)&amp;H407,Prices!A:C,2,0)),0,VLOOKUP(LOWER(F407)&amp;H407,Prices!A:C,2,0))</f>
        <v>12.02</v>
      </c>
      <c r="W407" s="13">
        <f t="shared" si="172"/>
        <v>-8487.1544000000013</v>
      </c>
      <c r="X407" s="13">
        <f t="shared" si="173"/>
        <v>-100.00000000000142</v>
      </c>
      <c r="Y407" s="43">
        <f t="shared" si="166"/>
        <v>-0.26098260762607628</v>
      </c>
      <c r="Z407" s="49"/>
      <c r="AA407" s="24"/>
    </row>
    <row r="408" spans="1:27" x14ac:dyDescent="0.15">
      <c r="A408" s="12">
        <v>42723</v>
      </c>
      <c r="B408" s="60">
        <v>0.40583333333333332</v>
      </c>
      <c r="C408" s="13" t="s">
        <v>1128</v>
      </c>
      <c r="D408" s="13" t="s">
        <v>1129</v>
      </c>
      <c r="E408" s="13" t="s">
        <v>1130</v>
      </c>
      <c r="F408" s="13" t="str">
        <f t="shared" si="163"/>
        <v>SZ</v>
      </c>
      <c r="G408" s="13" t="str">
        <f>VLOOKUP(LOWER(F408)&amp;H408,'Current pricing'!A:B,2,0)</f>
        <v>中航飞机</v>
      </c>
      <c r="H408" s="13" t="s">
        <v>1399</v>
      </c>
      <c r="I408" s="13" t="s">
        <v>1207</v>
      </c>
      <c r="J408" s="13" t="s">
        <v>1432</v>
      </c>
      <c r="K408" s="13">
        <v>2000</v>
      </c>
      <c r="L408" s="13">
        <v>1</v>
      </c>
      <c r="M408" s="13">
        <v>22.03</v>
      </c>
      <c r="N408" s="13">
        <f t="shared" si="168"/>
        <v>44060</v>
      </c>
      <c r="O408" s="13">
        <f t="shared" si="169"/>
        <v>44060</v>
      </c>
      <c r="P408" s="19">
        <f t="shared" si="164"/>
        <v>0</v>
      </c>
      <c r="Q408" s="19">
        <f t="shared" si="167"/>
        <v>8.8120000000000012</v>
      </c>
      <c r="R408" s="13">
        <f t="shared" si="165"/>
        <v>0</v>
      </c>
      <c r="S408" s="19">
        <f t="shared" si="170"/>
        <v>-44068.811999999998</v>
      </c>
      <c r="T408" s="13">
        <f t="shared" si="171"/>
        <v>-22.034406000000001</v>
      </c>
      <c r="U408" s="13">
        <f>IF(ISNA(VLOOKUP(LOWER(F408)&amp;H408,Prices!A:C,3,0)),0,VLOOKUP(LOWER(F408)&amp;H408,Prices!A:C,3,0))</f>
        <v>17.84</v>
      </c>
      <c r="V408" s="13">
        <f>IF(ISNA(VLOOKUP(LOWER(F408)&amp;H408,Prices!A:C,2,0)),0,VLOOKUP(LOWER(F408)&amp;H408,Prices!A:C,2,0))</f>
        <v>18.3</v>
      </c>
      <c r="W408" s="13">
        <f t="shared" si="172"/>
        <v>-7468.8119999999999</v>
      </c>
      <c r="X408" s="13">
        <f t="shared" si="173"/>
        <v>920.00000000000171</v>
      </c>
      <c r="Y408" s="43">
        <f t="shared" si="166"/>
        <v>-0.16951457103949161</v>
      </c>
      <c r="Z408" s="49"/>
      <c r="AA408" s="24"/>
    </row>
    <row r="409" spans="1:27" x14ac:dyDescent="0.15">
      <c r="A409" s="12">
        <v>42723</v>
      </c>
      <c r="B409" s="60">
        <v>0.4064814814814815</v>
      </c>
      <c r="C409" s="13" t="s">
        <v>1128</v>
      </c>
      <c r="D409" s="13" t="s">
        <v>1129</v>
      </c>
      <c r="E409" s="13" t="s">
        <v>1130</v>
      </c>
      <c r="F409" s="13" t="str">
        <f t="shared" si="163"/>
        <v>SZ</v>
      </c>
      <c r="G409" s="13" t="str">
        <f>VLOOKUP(LOWER(F409)&amp;H409,'Current pricing'!A:B,2,0)</f>
        <v>中航飞机</v>
      </c>
      <c r="H409" s="13" t="s">
        <v>1399</v>
      </c>
      <c r="I409" s="13" t="s">
        <v>1207</v>
      </c>
      <c r="J409" s="13" t="s">
        <v>1432</v>
      </c>
      <c r="K409" s="13">
        <v>2000</v>
      </c>
      <c r="L409" s="13">
        <v>1</v>
      </c>
      <c r="M409" s="13">
        <v>22.05</v>
      </c>
      <c r="N409" s="13">
        <f t="shared" si="168"/>
        <v>44100</v>
      </c>
      <c r="O409" s="13">
        <f t="shared" si="169"/>
        <v>44100</v>
      </c>
      <c r="P409" s="19">
        <f t="shared" si="164"/>
        <v>0</v>
      </c>
      <c r="Q409" s="19">
        <f t="shared" si="167"/>
        <v>8.82</v>
      </c>
      <c r="R409" s="13">
        <f t="shared" si="165"/>
        <v>0</v>
      </c>
      <c r="S409" s="19">
        <f t="shared" si="170"/>
        <v>-44108.82</v>
      </c>
      <c r="T409" s="13">
        <f t="shared" si="171"/>
        <v>-22.054410000000001</v>
      </c>
      <c r="U409" s="13">
        <f>IF(ISNA(VLOOKUP(LOWER(F409)&amp;H409,Prices!A:C,3,0)),0,VLOOKUP(LOWER(F409)&amp;H409,Prices!A:C,3,0))</f>
        <v>17.84</v>
      </c>
      <c r="V409" s="13">
        <f>IF(ISNA(VLOOKUP(LOWER(F409)&amp;H409,Prices!A:C,2,0)),0,VLOOKUP(LOWER(F409)&amp;H409,Prices!A:C,2,0))</f>
        <v>18.3</v>
      </c>
      <c r="W409" s="13">
        <f t="shared" si="172"/>
        <v>-7508.82</v>
      </c>
      <c r="X409" s="13">
        <f t="shared" si="173"/>
        <v>920.00000000000171</v>
      </c>
      <c r="Y409" s="43">
        <f t="shared" si="166"/>
        <v>-0.17026802721088435</v>
      </c>
      <c r="Z409" s="49"/>
      <c r="AA409" s="24"/>
    </row>
    <row r="410" spans="1:27" x14ac:dyDescent="0.15">
      <c r="A410" s="12">
        <v>42723</v>
      </c>
      <c r="B410" s="60">
        <v>0.40916666666666668</v>
      </c>
      <c r="C410" s="13" t="s">
        <v>1128</v>
      </c>
      <c r="D410" s="13" t="s">
        <v>1129</v>
      </c>
      <c r="E410" s="13" t="s">
        <v>1130</v>
      </c>
      <c r="F410" s="13" t="str">
        <f t="shared" si="163"/>
        <v>SZ</v>
      </c>
      <c r="G410" s="13" t="str">
        <f>VLOOKUP(LOWER(F410)&amp;H410,'Current pricing'!A:B,2,0)</f>
        <v>电广传媒</v>
      </c>
      <c r="H410" s="13" t="s">
        <v>1386</v>
      </c>
      <c r="I410" s="13" t="s">
        <v>1206</v>
      </c>
      <c r="J410" s="13" t="s">
        <v>1406</v>
      </c>
      <c r="K410" s="13">
        <v>-4000</v>
      </c>
      <c r="L410" s="13">
        <v>1</v>
      </c>
      <c r="M410" s="13">
        <v>14.44</v>
      </c>
      <c r="N410" s="13">
        <f t="shared" si="168"/>
        <v>-57760</v>
      </c>
      <c r="O410" s="13">
        <f t="shared" si="169"/>
        <v>57760</v>
      </c>
      <c r="P410" s="19">
        <f t="shared" si="164"/>
        <v>0</v>
      </c>
      <c r="Q410" s="19">
        <f t="shared" si="167"/>
        <v>11.552000000000001</v>
      </c>
      <c r="R410" s="13">
        <f t="shared" si="165"/>
        <v>57.76</v>
      </c>
      <c r="S410" s="19">
        <f t="shared" si="170"/>
        <v>57690.687999999995</v>
      </c>
      <c r="T410" s="13">
        <f t="shared" si="171"/>
        <v>-14.422671999999999</v>
      </c>
      <c r="U410" s="13">
        <f>IF(ISNA(VLOOKUP(LOWER(F410)&amp;H410,Prices!A:C,3,0)),0,VLOOKUP(LOWER(F410)&amp;H410,Prices!A:C,3,0))</f>
        <v>10.55</v>
      </c>
      <c r="V410" s="13">
        <f>IF(ISNA(VLOOKUP(LOWER(F410)&amp;H410,Prices!A:C,2,0)),0,VLOOKUP(LOWER(F410)&amp;H410,Prices!A:C,2,0))</f>
        <v>10.37</v>
      </c>
      <c r="W410" s="13">
        <f t="shared" si="172"/>
        <v>16210.687999999998</v>
      </c>
      <c r="X410" s="13">
        <f t="shared" si="173"/>
        <v>720.00000000000591</v>
      </c>
      <c r="Y410" s="43">
        <f t="shared" si="166"/>
        <v>0.28065595567867035</v>
      </c>
      <c r="Z410" s="49"/>
      <c r="AA410" s="24"/>
    </row>
    <row r="411" spans="1:27" x14ac:dyDescent="0.15">
      <c r="A411" s="12">
        <v>42723</v>
      </c>
      <c r="B411" s="60">
        <v>0.40944444444444444</v>
      </c>
      <c r="C411" s="13" t="s">
        <v>1128</v>
      </c>
      <c r="D411" s="13" t="s">
        <v>1129</v>
      </c>
      <c r="E411" s="13" t="s">
        <v>1130</v>
      </c>
      <c r="F411" s="13" t="str">
        <f t="shared" si="163"/>
        <v>SZ</v>
      </c>
      <c r="G411" s="13" t="str">
        <f>VLOOKUP(LOWER(F411)&amp;H411,'Current pricing'!A:B,2,0)</f>
        <v>中集集团</v>
      </c>
      <c r="H411" s="13" t="s">
        <v>1305</v>
      </c>
      <c r="I411" s="13" t="s">
        <v>1206</v>
      </c>
      <c r="J411" s="13" t="s">
        <v>1406</v>
      </c>
      <c r="K411" s="13">
        <v>-8000</v>
      </c>
      <c r="L411" s="13">
        <v>1</v>
      </c>
      <c r="M411" s="13">
        <v>14.824</v>
      </c>
      <c r="N411" s="13">
        <f t="shared" si="168"/>
        <v>-118592</v>
      </c>
      <c r="O411" s="13">
        <f t="shared" si="169"/>
        <v>118592</v>
      </c>
      <c r="P411" s="19">
        <f t="shared" si="164"/>
        <v>0</v>
      </c>
      <c r="Q411" s="19">
        <f t="shared" si="167"/>
        <v>23.718400000000003</v>
      </c>
      <c r="R411" s="13">
        <f t="shared" si="165"/>
        <v>118.59</v>
      </c>
      <c r="S411" s="19">
        <f t="shared" si="170"/>
        <v>118449.69160000001</v>
      </c>
      <c r="T411" s="13">
        <f t="shared" si="171"/>
        <v>-14.806211450000001</v>
      </c>
      <c r="U411" s="13">
        <f>IF(ISNA(VLOOKUP(LOWER(F411)&amp;H411,Prices!A:C,3,0)),0,VLOOKUP(LOWER(F411)&amp;H411,Prices!A:C,3,0))</f>
        <v>19.510000000000002</v>
      </c>
      <c r="V411" s="13">
        <f>IF(ISNA(VLOOKUP(LOWER(F411)&amp;H411,Prices!A:C,2,0)),0,VLOOKUP(LOWER(F411)&amp;H411,Prices!A:C,2,0))</f>
        <v>20.09</v>
      </c>
      <c r="W411" s="13">
        <f t="shared" si="172"/>
        <v>-42270.308399999987</v>
      </c>
      <c r="X411" s="13">
        <f t="shared" si="173"/>
        <v>-4639.9999999999864</v>
      </c>
      <c r="Y411" s="43">
        <f t="shared" si="166"/>
        <v>-0.3564347375876955</v>
      </c>
      <c r="Z411" s="49"/>
      <c r="AA411" s="24"/>
    </row>
    <row r="412" spans="1:27" x14ac:dyDescent="0.15">
      <c r="A412" s="12">
        <v>42723</v>
      </c>
      <c r="B412" s="60">
        <v>0.4097453703703704</v>
      </c>
      <c r="C412" s="13" t="s">
        <v>1128</v>
      </c>
      <c r="D412" s="13" t="s">
        <v>1129</v>
      </c>
      <c r="E412" s="13" t="s">
        <v>1130</v>
      </c>
      <c r="F412" s="13" t="str">
        <f t="shared" si="163"/>
        <v>SH</v>
      </c>
      <c r="G412" s="13" t="str">
        <f>VLOOKUP(LOWER(F412)&amp;H412,'Current pricing'!A:B,2,0)</f>
        <v>小商品城</v>
      </c>
      <c r="H412" s="13" t="s">
        <v>1382</v>
      </c>
      <c r="I412" s="13" t="s">
        <v>1206</v>
      </c>
      <c r="J412" s="13" t="s">
        <v>1406</v>
      </c>
      <c r="K412" s="13">
        <v>-10000</v>
      </c>
      <c r="L412" s="13">
        <v>1</v>
      </c>
      <c r="M412" s="13">
        <v>8.5</v>
      </c>
      <c r="N412" s="13">
        <f t="shared" si="168"/>
        <v>-85000</v>
      </c>
      <c r="O412" s="13">
        <f t="shared" si="169"/>
        <v>85000</v>
      </c>
      <c r="P412" s="19">
        <f t="shared" si="164"/>
        <v>1.7000000000000002</v>
      </c>
      <c r="Q412" s="19">
        <f t="shared" si="167"/>
        <v>17</v>
      </c>
      <c r="R412" s="13">
        <f t="shared" si="165"/>
        <v>85</v>
      </c>
      <c r="S412" s="19">
        <f t="shared" si="170"/>
        <v>84896.3</v>
      </c>
      <c r="T412" s="13">
        <f t="shared" si="171"/>
        <v>-8.48963</v>
      </c>
      <c r="U412" s="13">
        <f>IF(ISNA(VLOOKUP(LOWER(F412)&amp;H412,Prices!A:C,3,0)),0,VLOOKUP(LOWER(F412)&amp;H412,Prices!A:C,3,0))</f>
        <v>7.02</v>
      </c>
      <c r="V412" s="13">
        <f>IF(ISNA(VLOOKUP(LOWER(F412)&amp;H412,Prices!A:C,2,0)),0,VLOOKUP(LOWER(F412)&amp;H412,Prices!A:C,2,0))</f>
        <v>7.1</v>
      </c>
      <c r="W412" s="13">
        <f t="shared" si="172"/>
        <v>13896.300000000003</v>
      </c>
      <c r="X412" s="13">
        <f t="shared" si="173"/>
        <v>-800.00000000000068</v>
      </c>
      <c r="Y412" s="43">
        <f t="shared" si="166"/>
        <v>0.1634858823529412</v>
      </c>
      <c r="Z412" s="49"/>
      <c r="AA412" s="24"/>
    </row>
    <row r="413" spans="1:27" x14ac:dyDescent="0.15">
      <c r="A413" s="12">
        <v>42723</v>
      </c>
      <c r="B413" s="60">
        <v>0.41001157407407413</v>
      </c>
      <c r="C413" s="13" t="s">
        <v>1128</v>
      </c>
      <c r="D413" s="13" t="s">
        <v>1129</v>
      </c>
      <c r="E413" s="13" t="s">
        <v>1130</v>
      </c>
      <c r="F413" s="13" t="str">
        <f t="shared" si="163"/>
        <v>SH</v>
      </c>
      <c r="G413" s="13" t="str">
        <f>VLOOKUP(LOWER(F413)&amp;H413,'Current pricing'!A:B,2,0)</f>
        <v>物产中大</v>
      </c>
      <c r="H413" s="13" t="s">
        <v>1381</v>
      </c>
      <c r="I413" s="13" t="s">
        <v>1206</v>
      </c>
      <c r="J413" s="13" t="s">
        <v>1406</v>
      </c>
      <c r="K413" s="13">
        <v>-10000</v>
      </c>
      <c r="L413" s="13">
        <v>1</v>
      </c>
      <c r="M413" s="13">
        <v>10.15</v>
      </c>
      <c r="N413" s="13">
        <f t="shared" si="168"/>
        <v>-101500</v>
      </c>
      <c r="O413" s="13">
        <f t="shared" si="169"/>
        <v>101500</v>
      </c>
      <c r="P413" s="19">
        <f t="shared" si="164"/>
        <v>2.0300000000000002</v>
      </c>
      <c r="Q413" s="19">
        <f t="shared" si="167"/>
        <v>20.3</v>
      </c>
      <c r="R413" s="13">
        <f t="shared" si="165"/>
        <v>101.5</v>
      </c>
      <c r="S413" s="19">
        <f t="shared" si="170"/>
        <v>101376.17</v>
      </c>
      <c r="T413" s="13">
        <f t="shared" si="171"/>
        <v>-10.137617000000001</v>
      </c>
      <c r="U413" s="13">
        <f>IF(ISNA(VLOOKUP(LOWER(F413)&amp;H413,Prices!A:C,3,0)),0,VLOOKUP(LOWER(F413)&amp;H413,Prices!A:C,3,0))</f>
        <v>7.59</v>
      </c>
      <c r="V413" s="13">
        <f>IF(ISNA(VLOOKUP(LOWER(F413)&amp;H413,Prices!A:C,2,0)),0,VLOOKUP(LOWER(F413)&amp;H413,Prices!A:C,2,0))</f>
        <v>7.74</v>
      </c>
      <c r="W413" s="13">
        <f t="shared" si="172"/>
        <v>23976.170000000002</v>
      </c>
      <c r="X413" s="13">
        <f t="shared" si="173"/>
        <v>-1500.0000000000036</v>
      </c>
      <c r="Y413" s="43">
        <f t="shared" si="166"/>
        <v>0.23621842364532022</v>
      </c>
      <c r="Z413" s="49"/>
      <c r="AA413" s="24"/>
    </row>
    <row r="414" spans="1:27" x14ac:dyDescent="0.15">
      <c r="A414" s="12">
        <v>42723</v>
      </c>
      <c r="B414" s="60">
        <v>0.41035879629629629</v>
      </c>
      <c r="C414" s="13" t="s">
        <v>1128</v>
      </c>
      <c r="D414" s="13" t="s">
        <v>1129</v>
      </c>
      <c r="E414" s="13" t="s">
        <v>1130</v>
      </c>
      <c r="F414" s="13" t="str">
        <f t="shared" si="163"/>
        <v>SZ</v>
      </c>
      <c r="G414" s="13" t="str">
        <f>VLOOKUP(LOWER(F414)&amp;H414,'Current pricing'!A:B,2,0)</f>
        <v>海大集团</v>
      </c>
      <c r="H414" s="13" t="s">
        <v>1385</v>
      </c>
      <c r="I414" s="13" t="s">
        <v>1206</v>
      </c>
      <c r="J414" s="13" t="s">
        <v>1406</v>
      </c>
      <c r="K414" s="13">
        <v>-4000</v>
      </c>
      <c r="L414" s="13">
        <v>1</v>
      </c>
      <c r="M414" s="13">
        <v>15.1</v>
      </c>
      <c r="N414" s="13">
        <f t="shared" si="168"/>
        <v>-60400</v>
      </c>
      <c r="O414" s="13">
        <f t="shared" si="169"/>
        <v>60400</v>
      </c>
      <c r="P414" s="19">
        <f t="shared" si="164"/>
        <v>0</v>
      </c>
      <c r="Q414" s="19">
        <f t="shared" si="167"/>
        <v>12.08</v>
      </c>
      <c r="R414" s="13">
        <f t="shared" si="165"/>
        <v>60.4</v>
      </c>
      <c r="S414" s="19">
        <f t="shared" si="170"/>
        <v>60327.519999999997</v>
      </c>
      <c r="T414" s="13">
        <f t="shared" si="171"/>
        <v>-15.08188</v>
      </c>
      <c r="U414" s="13">
        <f>IF(ISNA(VLOOKUP(LOWER(F414)&amp;H414,Prices!A:C,3,0)),0,VLOOKUP(LOWER(F414)&amp;H414,Prices!A:C,3,0))</f>
        <v>19.16</v>
      </c>
      <c r="V414" s="13">
        <f>IF(ISNA(VLOOKUP(LOWER(F414)&amp;H414,Prices!A:C,2,0)),0,VLOOKUP(LOWER(F414)&amp;H414,Prices!A:C,2,0))</f>
        <v>19.510000000000002</v>
      </c>
      <c r="W414" s="13">
        <f t="shared" si="172"/>
        <v>-17712.480000000007</v>
      </c>
      <c r="X414" s="13">
        <f t="shared" si="173"/>
        <v>-1400.0000000000057</v>
      </c>
      <c r="Y414" s="43">
        <f t="shared" si="166"/>
        <v>-0.29325298013245044</v>
      </c>
      <c r="Z414" s="49"/>
      <c r="AA414" s="24"/>
    </row>
    <row r="415" spans="1:27" x14ac:dyDescent="0.15">
      <c r="A415" s="12">
        <v>42723</v>
      </c>
      <c r="B415" s="60">
        <v>0.41160879629629626</v>
      </c>
      <c r="C415" s="13" t="s">
        <v>1128</v>
      </c>
      <c r="D415" s="13" t="s">
        <v>1129</v>
      </c>
      <c r="E415" s="13" t="s">
        <v>1130</v>
      </c>
      <c r="F415" s="13" t="str">
        <f t="shared" si="163"/>
        <v>SH</v>
      </c>
      <c r="G415" s="13" t="str">
        <f>VLOOKUP(LOWER(F415)&amp;H415,'Current pricing'!A:B,2,0)</f>
        <v>广州发展</v>
      </c>
      <c r="H415" s="13" t="s">
        <v>1383</v>
      </c>
      <c r="I415" s="13" t="s">
        <v>1206</v>
      </c>
      <c r="J415" s="13" t="s">
        <v>1406</v>
      </c>
      <c r="K415" s="13">
        <v>-5000</v>
      </c>
      <c r="L415" s="13">
        <v>1</v>
      </c>
      <c r="M415" s="13">
        <v>10.63</v>
      </c>
      <c r="N415" s="13">
        <f t="shared" si="168"/>
        <v>-53150.000000000007</v>
      </c>
      <c r="O415" s="13">
        <f t="shared" si="169"/>
        <v>53150.000000000007</v>
      </c>
      <c r="P415" s="19">
        <f t="shared" si="164"/>
        <v>1.0630000000000002</v>
      </c>
      <c r="Q415" s="19">
        <f t="shared" si="167"/>
        <v>10.630000000000003</v>
      </c>
      <c r="R415" s="13">
        <f t="shared" si="165"/>
        <v>53.15</v>
      </c>
      <c r="S415" s="19">
        <f t="shared" si="170"/>
        <v>53085.157000000007</v>
      </c>
      <c r="T415" s="13">
        <f t="shared" si="171"/>
        <v>-10.617031400000002</v>
      </c>
      <c r="U415" s="13">
        <f>IF(ISNA(VLOOKUP(LOWER(F415)&amp;H415,Prices!A:C,3,0)),0,VLOOKUP(LOWER(F415)&amp;H415,Prices!A:C,3,0))</f>
        <v>7.05</v>
      </c>
      <c r="V415" s="13">
        <f>IF(ISNA(VLOOKUP(LOWER(F415)&amp;H415,Prices!A:C,2,0)),0,VLOOKUP(LOWER(F415)&amp;H415,Prices!A:C,2,0))</f>
        <v>7.08</v>
      </c>
      <c r="W415" s="13">
        <f t="shared" si="172"/>
        <v>17685.15700000001</v>
      </c>
      <c r="X415" s="13">
        <f t="shared" si="173"/>
        <v>-150.00000000000125</v>
      </c>
      <c r="Y415" s="43">
        <f t="shared" si="166"/>
        <v>0.33274048918156174</v>
      </c>
      <c r="Z415" s="49"/>
      <c r="AA415" s="24"/>
    </row>
    <row r="416" spans="1:27" x14ac:dyDescent="0.15">
      <c r="A416" s="12">
        <v>42723</v>
      </c>
      <c r="B416" s="60">
        <v>0.47012731481481485</v>
      </c>
      <c r="C416" s="13" t="s">
        <v>1128</v>
      </c>
      <c r="D416" s="13" t="s">
        <v>1129</v>
      </c>
      <c r="E416" s="13" t="s">
        <v>1130</v>
      </c>
      <c r="F416" s="13" t="str">
        <f t="shared" si="163"/>
        <v>SZ</v>
      </c>
      <c r="G416" s="13" t="str">
        <f>VLOOKUP(LOWER(F416)&amp;H416,'Current pricing'!A:B,2,0)</f>
        <v>盐湖股份</v>
      </c>
      <c r="H416" s="13" t="s">
        <v>1279</v>
      </c>
      <c r="I416" s="13" t="s">
        <v>1207</v>
      </c>
      <c r="J416" s="13" t="s">
        <v>1432</v>
      </c>
      <c r="K416" s="13">
        <v>1000</v>
      </c>
      <c r="L416" s="13">
        <v>1</v>
      </c>
      <c r="M416" s="13">
        <v>19.84</v>
      </c>
      <c r="N416" s="13">
        <f t="shared" si="168"/>
        <v>19840</v>
      </c>
      <c r="O416" s="13">
        <f t="shared" si="169"/>
        <v>19840</v>
      </c>
      <c r="P416" s="19">
        <f t="shared" si="164"/>
        <v>0</v>
      </c>
      <c r="Q416" s="19">
        <f t="shared" si="167"/>
        <v>5</v>
      </c>
      <c r="R416" s="13">
        <f t="shared" si="165"/>
        <v>0</v>
      </c>
      <c r="S416" s="19">
        <f t="shared" si="170"/>
        <v>-19845</v>
      </c>
      <c r="T416" s="13">
        <f t="shared" si="171"/>
        <v>-19.844999999999999</v>
      </c>
      <c r="U416" s="13">
        <f>IF(ISNA(VLOOKUP(LOWER(F416)&amp;H416,Prices!A:C,3,0)),0,VLOOKUP(LOWER(F416)&amp;H416,Prices!A:C,3,0))</f>
        <v>14.8</v>
      </c>
      <c r="V416" s="13">
        <f>IF(ISNA(VLOOKUP(LOWER(F416)&amp;H416,Prices!A:C,2,0)),0,VLOOKUP(LOWER(F416)&amp;H416,Prices!A:C,2,0))</f>
        <v>15.04</v>
      </c>
      <c r="W416" s="13">
        <f t="shared" si="172"/>
        <v>-4805</v>
      </c>
      <c r="X416" s="13">
        <f t="shared" si="173"/>
        <v>239.99999999999844</v>
      </c>
      <c r="Y416" s="43">
        <f t="shared" si="166"/>
        <v>-0.2421875</v>
      </c>
      <c r="Z416" s="49"/>
      <c r="AA416" s="24"/>
    </row>
    <row r="417" spans="1:27" x14ac:dyDescent="0.15">
      <c r="A417" s="12">
        <v>42723</v>
      </c>
      <c r="B417" s="60">
        <v>0.47283564814814816</v>
      </c>
      <c r="C417" s="13" t="s">
        <v>1128</v>
      </c>
      <c r="D417" s="13" t="s">
        <v>1129</v>
      </c>
      <c r="E417" s="13" t="s">
        <v>1130</v>
      </c>
      <c r="F417" s="13" t="str">
        <f t="shared" si="163"/>
        <v>SZ</v>
      </c>
      <c r="G417" s="13" t="str">
        <f>VLOOKUP(LOWER(F417)&amp;H417,'Current pricing'!A:B,2,0)</f>
        <v>航发控制</v>
      </c>
      <c r="H417" s="13" t="s">
        <v>1372</v>
      </c>
      <c r="I417" s="13" t="s">
        <v>1207</v>
      </c>
      <c r="J417" s="13" t="s">
        <v>1432</v>
      </c>
      <c r="K417" s="13">
        <v>1000</v>
      </c>
      <c r="L417" s="13">
        <v>1</v>
      </c>
      <c r="M417" s="13">
        <v>26.53</v>
      </c>
      <c r="N417" s="13">
        <f t="shared" si="168"/>
        <v>26530</v>
      </c>
      <c r="O417" s="13">
        <f t="shared" si="169"/>
        <v>26530</v>
      </c>
      <c r="P417" s="19">
        <f t="shared" si="164"/>
        <v>0</v>
      </c>
      <c r="Q417" s="19">
        <f t="shared" si="167"/>
        <v>5.306</v>
      </c>
      <c r="R417" s="13">
        <f t="shared" si="165"/>
        <v>0</v>
      </c>
      <c r="S417" s="19">
        <f t="shared" si="170"/>
        <v>-26535.306</v>
      </c>
      <c r="T417" s="13">
        <f t="shared" si="171"/>
        <v>-26.535306000000002</v>
      </c>
      <c r="U417" s="13">
        <f>IF(ISNA(VLOOKUP(LOWER(F417)&amp;H417,Prices!A:C,3,0)),0,VLOOKUP(LOWER(F417)&amp;H417,Prices!A:C,3,0))</f>
        <v>17.989999999999998</v>
      </c>
      <c r="V417" s="13">
        <f>IF(ISNA(VLOOKUP(LOWER(F417)&amp;H417,Prices!A:C,2,0)),0,VLOOKUP(LOWER(F417)&amp;H417,Prices!A:C,2,0))</f>
        <v>18.170000000000002</v>
      </c>
      <c r="W417" s="13">
        <f t="shared" si="172"/>
        <v>-8365.3060000000005</v>
      </c>
      <c r="X417" s="13">
        <f t="shared" si="173"/>
        <v>180.00000000000327</v>
      </c>
      <c r="Y417" s="43">
        <f t="shared" si="166"/>
        <v>-0.31531496419148136</v>
      </c>
      <c r="Z417" s="49"/>
      <c r="AA417" s="24"/>
    </row>
    <row r="418" spans="1:27" x14ac:dyDescent="0.15">
      <c r="A418" s="12">
        <v>42723</v>
      </c>
      <c r="B418" s="60">
        <v>0.61980324074074067</v>
      </c>
      <c r="C418" s="13" t="s">
        <v>1128</v>
      </c>
      <c r="D418" s="13" t="s">
        <v>1129</v>
      </c>
      <c r="E418" s="13" t="s">
        <v>1130</v>
      </c>
      <c r="F418" s="13" t="str">
        <f t="shared" si="163"/>
        <v>SZ</v>
      </c>
      <c r="G418" s="13" t="str">
        <f>VLOOKUP(LOWER(F418)&amp;H418,'Current pricing'!A:B,2,0)</f>
        <v>新光圆成</v>
      </c>
      <c r="H418" s="13" t="s">
        <v>1384</v>
      </c>
      <c r="I418" s="13" t="s">
        <v>1206</v>
      </c>
      <c r="J418" s="13" t="s">
        <v>1406</v>
      </c>
      <c r="K418" s="13">
        <v>-3000</v>
      </c>
      <c r="L418" s="13">
        <v>1</v>
      </c>
      <c r="M418" s="13">
        <v>17.010000000000002</v>
      </c>
      <c r="N418" s="13">
        <f t="shared" si="168"/>
        <v>-51030.000000000007</v>
      </c>
      <c r="O418" s="13">
        <f t="shared" si="169"/>
        <v>51030.000000000007</v>
      </c>
      <c r="P418" s="19">
        <f t="shared" si="164"/>
        <v>0</v>
      </c>
      <c r="Q418" s="19">
        <f t="shared" si="167"/>
        <v>10.206000000000001</v>
      </c>
      <c r="R418" s="13">
        <f t="shared" si="165"/>
        <v>51.03</v>
      </c>
      <c r="S418" s="19">
        <f t="shared" si="170"/>
        <v>50968.76400000001</v>
      </c>
      <c r="T418" s="13">
        <f t="shared" si="171"/>
        <v>-16.989588000000005</v>
      </c>
      <c r="U418" s="13">
        <f>IF(ISNA(VLOOKUP(LOWER(F418)&amp;H418,Prices!A:C,3,0)),0,VLOOKUP(LOWER(F418)&amp;H418,Prices!A:C,3,0))</f>
        <v>13.06</v>
      </c>
      <c r="V418" s="13">
        <f>IF(ISNA(VLOOKUP(LOWER(F418)&amp;H418,Prices!A:C,2,0)),0,VLOOKUP(LOWER(F418)&amp;H418,Prices!A:C,2,0))</f>
        <v>13.16</v>
      </c>
      <c r="W418" s="13">
        <f t="shared" si="172"/>
        <v>11488.764000000014</v>
      </c>
      <c r="X418" s="13">
        <f t="shared" si="173"/>
        <v>-299.99999999999892</v>
      </c>
      <c r="Y418" s="43">
        <f t="shared" si="166"/>
        <v>0.22513744855967102</v>
      </c>
      <c r="Z418" s="49"/>
      <c r="AA418" s="24"/>
    </row>
    <row r="419" spans="1:27" ht="27" x14ac:dyDescent="0.15">
      <c r="A419" s="12">
        <v>42724</v>
      </c>
      <c r="B419" s="60">
        <v>0.39763888888888888</v>
      </c>
      <c r="C419" s="13" t="s">
        <v>1128</v>
      </c>
      <c r="D419" s="13" t="s">
        <v>1129</v>
      </c>
      <c r="E419" s="13" t="s">
        <v>1130</v>
      </c>
      <c r="F419" s="13" t="str">
        <f t="shared" si="163"/>
        <v>SH</v>
      </c>
      <c r="G419" s="13" t="str">
        <f>VLOOKUP(LOWER(F419)&amp;H419,'Current pricing'!A:B,2,0)</f>
        <v>贵州茅台</v>
      </c>
      <c r="H419" s="13" t="s">
        <v>1263</v>
      </c>
      <c r="I419" s="13" t="s">
        <v>1207</v>
      </c>
      <c r="J419" s="13" t="s">
        <v>1432</v>
      </c>
      <c r="K419" s="13">
        <v>100</v>
      </c>
      <c r="L419" s="13">
        <v>1</v>
      </c>
      <c r="M419" s="13">
        <v>326.08</v>
      </c>
      <c r="N419" s="13">
        <f t="shared" ref="N419:N437" si="174">K419*M419</f>
        <v>32608</v>
      </c>
      <c r="O419" s="13">
        <f t="shared" ref="O419:O437" si="175">ABS(N419)</f>
        <v>32608</v>
      </c>
      <c r="P419" s="19">
        <f t="shared" si="164"/>
        <v>0.65216000000000007</v>
      </c>
      <c r="Q419" s="19">
        <f t="shared" si="167"/>
        <v>6.5216000000000003</v>
      </c>
      <c r="R419" s="13">
        <f t="shared" si="165"/>
        <v>0</v>
      </c>
      <c r="S419" s="19">
        <f t="shared" ref="S419:S437" si="176">-(N419+P419+Q419+R419)</f>
        <v>-32615.173760000001</v>
      </c>
      <c r="T419" s="13">
        <f t="shared" ref="T419:T437" si="177">S419/K419</f>
        <v>-326.15173759999999</v>
      </c>
      <c r="U419" s="13">
        <f>IF(ISNA(VLOOKUP(LOWER(F419)&amp;H419,Prices!A:C,3,0)),0,VLOOKUP(LOWER(F419)&amp;H419,Prices!A:C,3,0))</f>
        <v>639.16999999999996</v>
      </c>
      <c r="V419" s="13">
        <f>IF(ISNA(VLOOKUP(LOWER(F419)&amp;H419,Prices!A:C,2,0)),0,VLOOKUP(LOWER(F419)&amp;H419,Prices!A:C,2,0))</f>
        <v>653.05999999999995</v>
      </c>
      <c r="W419" s="13">
        <f t="shared" ref="W419:W437" si="178">IF(I419="B",(V419+T419)*K419,(V419+T419)*K419)</f>
        <v>32690.826239999995</v>
      </c>
      <c r="X419" s="13">
        <f t="shared" ref="X419:X437" si="179">K419*(V419-U419)</f>
        <v>1388.9999999999986</v>
      </c>
      <c r="Y419" s="43">
        <f t="shared" si="166"/>
        <v>1.0025400588812561</v>
      </c>
      <c r="Z419" s="49" t="s">
        <v>1409</v>
      </c>
      <c r="AA419" s="24"/>
    </row>
    <row r="420" spans="1:27" ht="27" x14ac:dyDescent="0.15">
      <c r="A420" s="12">
        <v>42724</v>
      </c>
      <c r="B420" s="60">
        <v>0.39771990740740742</v>
      </c>
      <c r="C420" s="13" t="s">
        <v>1128</v>
      </c>
      <c r="D420" s="13" t="s">
        <v>1129</v>
      </c>
      <c r="E420" s="13" t="s">
        <v>1130</v>
      </c>
      <c r="F420" s="13" t="str">
        <f t="shared" si="163"/>
        <v>SH</v>
      </c>
      <c r="G420" s="13" t="str">
        <f>VLOOKUP(LOWER(F420)&amp;H420,'Current pricing'!A:B,2,0)</f>
        <v>贵州茅台</v>
      </c>
      <c r="H420" s="13" t="s">
        <v>1263</v>
      </c>
      <c r="I420" s="13" t="s">
        <v>1207</v>
      </c>
      <c r="J420" s="13" t="s">
        <v>1432</v>
      </c>
      <c r="K420" s="13">
        <v>100</v>
      </c>
      <c r="L420" s="13">
        <v>1</v>
      </c>
      <c r="M420" s="13">
        <v>326.08</v>
      </c>
      <c r="N420" s="13">
        <f t="shared" si="174"/>
        <v>32608</v>
      </c>
      <c r="O420" s="13">
        <f t="shared" si="175"/>
        <v>32608</v>
      </c>
      <c r="P420" s="19">
        <f t="shared" si="164"/>
        <v>0.65216000000000007</v>
      </c>
      <c r="Q420" s="19">
        <f t="shared" si="167"/>
        <v>6.5216000000000003</v>
      </c>
      <c r="R420" s="13">
        <f t="shared" si="165"/>
        <v>0</v>
      </c>
      <c r="S420" s="19">
        <f t="shared" si="176"/>
        <v>-32615.173760000001</v>
      </c>
      <c r="T420" s="13">
        <f t="shared" si="177"/>
        <v>-326.15173759999999</v>
      </c>
      <c r="U420" s="13">
        <f>IF(ISNA(VLOOKUP(LOWER(F420)&amp;H420,Prices!A:C,3,0)),0,VLOOKUP(LOWER(F420)&amp;H420,Prices!A:C,3,0))</f>
        <v>639.16999999999996</v>
      </c>
      <c r="V420" s="13">
        <f>IF(ISNA(VLOOKUP(LOWER(F420)&amp;H420,Prices!A:C,2,0)),0,VLOOKUP(LOWER(F420)&amp;H420,Prices!A:C,2,0))</f>
        <v>653.05999999999995</v>
      </c>
      <c r="W420" s="13">
        <f t="shared" si="178"/>
        <v>32690.826239999995</v>
      </c>
      <c r="X420" s="13">
        <f t="shared" si="179"/>
        <v>1388.9999999999986</v>
      </c>
      <c r="Y420" s="43">
        <f t="shared" si="166"/>
        <v>1.0025400588812561</v>
      </c>
      <c r="Z420" s="49" t="s">
        <v>1409</v>
      </c>
      <c r="AA420" s="24"/>
    </row>
    <row r="421" spans="1:27" x14ac:dyDescent="0.15">
      <c r="A421" s="12">
        <v>42724</v>
      </c>
      <c r="B421" s="60">
        <v>0.39863425925925927</v>
      </c>
      <c r="C421" s="13" t="s">
        <v>1128</v>
      </c>
      <c r="D421" s="13" t="s">
        <v>1129</v>
      </c>
      <c r="E421" s="13" t="s">
        <v>1130</v>
      </c>
      <c r="F421" s="13" t="str">
        <f t="shared" si="163"/>
        <v>SH</v>
      </c>
      <c r="G421" s="13" t="str">
        <f>VLOOKUP(LOWER(F421)&amp;H421,'Current pricing'!A:B,2,0)</f>
        <v>江苏有线</v>
      </c>
      <c r="H421" s="13" t="s">
        <v>1401</v>
      </c>
      <c r="I421" s="13" t="s">
        <v>1207</v>
      </c>
      <c r="J421" s="13" t="s">
        <v>1432</v>
      </c>
      <c r="K421" s="13">
        <v>4000</v>
      </c>
      <c r="L421" s="13">
        <v>1</v>
      </c>
      <c r="M421" s="13">
        <v>11.43</v>
      </c>
      <c r="N421" s="13">
        <f t="shared" si="174"/>
        <v>45720</v>
      </c>
      <c r="O421" s="13">
        <f t="shared" si="175"/>
        <v>45720</v>
      </c>
      <c r="P421" s="19">
        <f t="shared" si="164"/>
        <v>0.9144000000000001</v>
      </c>
      <c r="Q421" s="19">
        <f t="shared" si="167"/>
        <v>9.1440000000000001</v>
      </c>
      <c r="R421" s="13">
        <f t="shared" si="165"/>
        <v>0</v>
      </c>
      <c r="S421" s="19">
        <f t="shared" si="176"/>
        <v>-45730.058400000002</v>
      </c>
      <c r="T421" s="13">
        <f t="shared" si="177"/>
        <v>-11.432514600000001</v>
      </c>
      <c r="U421" s="13">
        <f>IF(ISNA(VLOOKUP(LOWER(F421)&amp;H421,Prices!A:C,3,0)),0,VLOOKUP(LOWER(F421)&amp;H421,Prices!A:C,3,0))</f>
        <v>9.7799999999999994</v>
      </c>
      <c r="V421" s="13">
        <f>IF(ISNA(VLOOKUP(LOWER(F421)&amp;H421,Prices!A:C,2,0)),0,VLOOKUP(LOWER(F421)&amp;H421,Prices!A:C,2,0))</f>
        <v>9.81</v>
      </c>
      <c r="W421" s="13">
        <f t="shared" si="178"/>
        <v>-6490.0584000000026</v>
      </c>
      <c r="X421" s="13">
        <f t="shared" si="179"/>
        <v>120.00000000000455</v>
      </c>
      <c r="Y421" s="43">
        <f t="shared" si="166"/>
        <v>-0.14195228346456698</v>
      </c>
      <c r="Z421" s="49" t="s">
        <v>1408</v>
      </c>
      <c r="AA421" s="24"/>
    </row>
    <row r="422" spans="1:27" x14ac:dyDescent="0.15">
      <c r="A422" s="12">
        <v>42724</v>
      </c>
      <c r="B422" s="60">
        <v>0.39891203703703698</v>
      </c>
      <c r="C422" s="13" t="s">
        <v>1128</v>
      </c>
      <c r="D422" s="13" t="s">
        <v>1129</v>
      </c>
      <c r="E422" s="13" t="s">
        <v>1130</v>
      </c>
      <c r="F422" s="13" t="str">
        <f t="shared" si="163"/>
        <v>SZ</v>
      </c>
      <c r="G422" s="13" t="str">
        <f>VLOOKUP(LOWER(F422)&amp;H422,'Current pricing'!A:B,2,0)</f>
        <v>华闻传媒</v>
      </c>
      <c r="H422" s="13" t="s">
        <v>1402</v>
      </c>
      <c r="I422" s="13" t="s">
        <v>1207</v>
      </c>
      <c r="J422" s="13" t="s">
        <v>1432</v>
      </c>
      <c r="K422" s="13">
        <v>4000</v>
      </c>
      <c r="L422" s="13">
        <v>1</v>
      </c>
      <c r="M422" s="13">
        <v>11.78</v>
      </c>
      <c r="N422" s="13">
        <f t="shared" si="174"/>
        <v>47120</v>
      </c>
      <c r="O422" s="13">
        <f t="shared" si="175"/>
        <v>47120</v>
      </c>
      <c r="P422" s="19">
        <f t="shared" si="164"/>
        <v>0</v>
      </c>
      <c r="Q422" s="19">
        <f t="shared" si="167"/>
        <v>9.4240000000000013</v>
      </c>
      <c r="R422" s="13">
        <f t="shared" si="165"/>
        <v>0</v>
      </c>
      <c r="S422" s="19">
        <f t="shared" si="176"/>
        <v>-47129.423999999999</v>
      </c>
      <c r="T422" s="13">
        <f t="shared" si="177"/>
        <v>-11.782356</v>
      </c>
      <c r="U422" s="13">
        <f>IF(ISNA(VLOOKUP(LOWER(F422)&amp;H422,Prices!A:C,3,0)),0,VLOOKUP(LOWER(F422)&amp;H422,Prices!A:C,3,0))</f>
        <v>10.35</v>
      </c>
      <c r="V422" s="13">
        <f>IF(ISNA(VLOOKUP(LOWER(F422)&amp;H422,Prices!A:C,2,0)),0,VLOOKUP(LOWER(F422)&amp;H422,Prices!A:C,2,0))</f>
        <v>10.44</v>
      </c>
      <c r="W422" s="13">
        <f t="shared" si="178"/>
        <v>-5369.4240000000018</v>
      </c>
      <c r="X422" s="13">
        <f t="shared" si="179"/>
        <v>359.99999999999943</v>
      </c>
      <c r="Y422" s="43">
        <f t="shared" si="166"/>
        <v>-0.11395212224108663</v>
      </c>
      <c r="Z422" s="49"/>
      <c r="AA422" s="24"/>
    </row>
    <row r="423" spans="1:27" x14ac:dyDescent="0.15">
      <c r="A423" s="12">
        <v>42724</v>
      </c>
      <c r="B423" s="60">
        <v>0.39910879629629631</v>
      </c>
      <c r="C423" s="13" t="s">
        <v>1128</v>
      </c>
      <c r="D423" s="13" t="s">
        <v>1129</v>
      </c>
      <c r="E423" s="13" t="s">
        <v>1130</v>
      </c>
      <c r="F423" s="13" t="str">
        <f t="shared" si="163"/>
        <v>SZ</v>
      </c>
      <c r="G423" s="13" t="str">
        <f>VLOOKUP(LOWER(F423)&amp;H423,'Current pricing'!A:B,2,0)</f>
        <v>华闻传媒</v>
      </c>
      <c r="H423" s="13" t="s">
        <v>1402</v>
      </c>
      <c r="I423" s="13" t="s">
        <v>1207</v>
      </c>
      <c r="J423" s="13" t="s">
        <v>1432</v>
      </c>
      <c r="K423" s="13">
        <v>4000</v>
      </c>
      <c r="L423" s="13">
        <v>1</v>
      </c>
      <c r="M423" s="13">
        <v>11.79</v>
      </c>
      <c r="N423" s="13">
        <f t="shared" si="174"/>
        <v>47160</v>
      </c>
      <c r="O423" s="13">
        <f t="shared" si="175"/>
        <v>47160</v>
      </c>
      <c r="P423" s="19">
        <f t="shared" si="164"/>
        <v>0</v>
      </c>
      <c r="Q423" s="19">
        <f t="shared" si="167"/>
        <v>9.4320000000000004</v>
      </c>
      <c r="R423" s="13">
        <f t="shared" si="165"/>
        <v>0</v>
      </c>
      <c r="S423" s="19">
        <f t="shared" si="176"/>
        <v>-47169.432000000001</v>
      </c>
      <c r="T423" s="13">
        <f t="shared" si="177"/>
        <v>-11.792358</v>
      </c>
      <c r="U423" s="13">
        <f>IF(ISNA(VLOOKUP(LOWER(F423)&amp;H423,Prices!A:C,3,0)),0,VLOOKUP(LOWER(F423)&amp;H423,Prices!A:C,3,0))</f>
        <v>10.35</v>
      </c>
      <c r="V423" s="13">
        <f>IF(ISNA(VLOOKUP(LOWER(F423)&amp;H423,Prices!A:C,2,0)),0,VLOOKUP(LOWER(F423)&amp;H423,Prices!A:C,2,0))</f>
        <v>10.44</v>
      </c>
      <c r="W423" s="13">
        <f t="shared" si="178"/>
        <v>-5409.4320000000025</v>
      </c>
      <c r="X423" s="13">
        <f t="shared" si="179"/>
        <v>359.99999999999943</v>
      </c>
      <c r="Y423" s="43">
        <f t="shared" si="166"/>
        <v>-0.11470381679389319</v>
      </c>
      <c r="Z423" s="49"/>
      <c r="AA423" s="24"/>
    </row>
    <row r="424" spans="1:27" x14ac:dyDescent="0.15">
      <c r="A424" s="12">
        <v>42724</v>
      </c>
      <c r="B424" s="60">
        <v>0.40064814814814814</v>
      </c>
      <c r="C424" s="13" t="s">
        <v>1128</v>
      </c>
      <c r="D424" s="13" t="s">
        <v>1129</v>
      </c>
      <c r="E424" s="13" t="s">
        <v>1130</v>
      </c>
      <c r="F424" s="13" t="str">
        <f t="shared" si="163"/>
        <v>SZ</v>
      </c>
      <c r="G424" s="13" t="str">
        <f>VLOOKUP(LOWER(F424)&amp;H424,'Current pricing'!A:B,2,0)</f>
        <v>新研股份</v>
      </c>
      <c r="H424" s="13" t="s">
        <v>1403</v>
      </c>
      <c r="I424" s="13" t="s">
        <v>1207</v>
      </c>
      <c r="J424" s="13" t="s">
        <v>1432</v>
      </c>
      <c r="K424" s="13">
        <v>3000</v>
      </c>
      <c r="L424" s="13">
        <v>1</v>
      </c>
      <c r="M424" s="13">
        <v>16.23</v>
      </c>
      <c r="N424" s="13">
        <f t="shared" si="174"/>
        <v>48690</v>
      </c>
      <c r="O424" s="13">
        <f t="shared" si="175"/>
        <v>48690</v>
      </c>
      <c r="P424" s="19">
        <f t="shared" si="164"/>
        <v>0</v>
      </c>
      <c r="Q424" s="19">
        <f t="shared" si="167"/>
        <v>9.7380000000000013</v>
      </c>
      <c r="R424" s="13">
        <f t="shared" si="165"/>
        <v>0</v>
      </c>
      <c r="S424" s="19">
        <f t="shared" si="176"/>
        <v>-48699.737999999998</v>
      </c>
      <c r="T424" s="13">
        <f t="shared" si="177"/>
        <v>-16.233245999999998</v>
      </c>
      <c r="U424" s="13">
        <f>IF(ISNA(VLOOKUP(LOWER(F424)&amp;H424,Prices!A:C,3,0)),0,VLOOKUP(LOWER(F424)&amp;H424,Prices!A:C,3,0))</f>
        <v>11.57</v>
      </c>
      <c r="V424" s="13">
        <f>IF(ISNA(VLOOKUP(LOWER(F424)&amp;H424,Prices!A:C,2,0)),0,VLOOKUP(LOWER(F424)&amp;H424,Prices!A:C,2,0))</f>
        <v>11.45</v>
      </c>
      <c r="W424" s="13">
        <f t="shared" si="178"/>
        <v>-14349.737999999996</v>
      </c>
      <c r="X424" s="13">
        <f t="shared" si="179"/>
        <v>-360.00000000000296</v>
      </c>
      <c r="Y424" s="43">
        <f t="shared" si="166"/>
        <v>-0.29471632778804674</v>
      </c>
      <c r="Z424" s="49"/>
      <c r="AA424" s="24"/>
    </row>
    <row r="425" spans="1:27" x14ac:dyDescent="0.15">
      <c r="A425" s="12">
        <v>42724</v>
      </c>
      <c r="B425" s="60">
        <v>0.40074074074074079</v>
      </c>
      <c r="C425" s="13" t="s">
        <v>1128</v>
      </c>
      <c r="D425" s="13" t="s">
        <v>1129</v>
      </c>
      <c r="E425" s="13" t="s">
        <v>1130</v>
      </c>
      <c r="F425" s="13" t="str">
        <f t="shared" si="163"/>
        <v>SZ</v>
      </c>
      <c r="G425" s="13" t="str">
        <f>VLOOKUP(LOWER(F425)&amp;H425,'Current pricing'!A:B,2,0)</f>
        <v>新研股份</v>
      </c>
      <c r="H425" s="13" t="s">
        <v>1403</v>
      </c>
      <c r="I425" s="13" t="s">
        <v>1207</v>
      </c>
      <c r="J425" s="13" t="s">
        <v>1432</v>
      </c>
      <c r="K425" s="13">
        <v>2000</v>
      </c>
      <c r="L425" s="13">
        <v>1</v>
      </c>
      <c r="M425" s="13">
        <v>16.23</v>
      </c>
      <c r="N425" s="13">
        <f t="shared" si="174"/>
        <v>32460</v>
      </c>
      <c r="O425" s="13">
        <f t="shared" si="175"/>
        <v>32460</v>
      </c>
      <c r="P425" s="19">
        <f t="shared" si="164"/>
        <v>0</v>
      </c>
      <c r="Q425" s="19">
        <f t="shared" si="167"/>
        <v>6.492</v>
      </c>
      <c r="R425" s="13">
        <f t="shared" si="165"/>
        <v>0</v>
      </c>
      <c r="S425" s="19">
        <f t="shared" si="176"/>
        <v>-32466.491999999998</v>
      </c>
      <c r="T425" s="13">
        <f t="shared" si="177"/>
        <v>-16.233245999999998</v>
      </c>
      <c r="U425" s="13">
        <f>IF(ISNA(VLOOKUP(LOWER(F425)&amp;H425,Prices!A:C,3,0)),0,VLOOKUP(LOWER(F425)&amp;H425,Prices!A:C,3,0))</f>
        <v>11.57</v>
      </c>
      <c r="V425" s="13">
        <f>IF(ISNA(VLOOKUP(LOWER(F425)&amp;H425,Prices!A:C,2,0)),0,VLOOKUP(LOWER(F425)&amp;H425,Prices!A:C,2,0))</f>
        <v>11.45</v>
      </c>
      <c r="W425" s="13">
        <f t="shared" si="178"/>
        <v>-9566.4919999999966</v>
      </c>
      <c r="X425" s="13">
        <f t="shared" si="179"/>
        <v>-240.00000000000199</v>
      </c>
      <c r="Y425" s="43">
        <f t="shared" si="166"/>
        <v>-0.29471632778804674</v>
      </c>
      <c r="Z425" s="49"/>
      <c r="AA425" s="24"/>
    </row>
    <row r="426" spans="1:27" x14ac:dyDescent="0.15">
      <c r="A426" s="12">
        <v>42724</v>
      </c>
      <c r="B426" s="60">
        <v>0.40081018518518513</v>
      </c>
      <c r="C426" s="13" t="s">
        <v>1128</v>
      </c>
      <c r="D426" s="13" t="s">
        <v>1129</v>
      </c>
      <c r="E426" s="13" t="s">
        <v>1130</v>
      </c>
      <c r="F426" s="13" t="str">
        <f t="shared" si="163"/>
        <v>SZ</v>
      </c>
      <c r="G426" s="13" t="str">
        <f>VLOOKUP(LOWER(F426)&amp;H426,'Current pricing'!A:B,2,0)</f>
        <v>新研股份</v>
      </c>
      <c r="H426" s="13" t="s">
        <v>1403</v>
      </c>
      <c r="I426" s="13" t="s">
        <v>1207</v>
      </c>
      <c r="J426" s="13" t="s">
        <v>1432</v>
      </c>
      <c r="K426" s="13">
        <v>2000</v>
      </c>
      <c r="L426" s="13">
        <v>1</v>
      </c>
      <c r="M426" s="13">
        <v>16.23</v>
      </c>
      <c r="N426" s="13">
        <f t="shared" si="174"/>
        <v>32460</v>
      </c>
      <c r="O426" s="13">
        <f t="shared" si="175"/>
        <v>32460</v>
      </c>
      <c r="P426" s="19">
        <f t="shared" si="164"/>
        <v>0</v>
      </c>
      <c r="Q426" s="19">
        <f t="shared" si="167"/>
        <v>6.492</v>
      </c>
      <c r="R426" s="13">
        <f t="shared" si="165"/>
        <v>0</v>
      </c>
      <c r="S426" s="19">
        <f t="shared" si="176"/>
        <v>-32466.491999999998</v>
      </c>
      <c r="T426" s="13">
        <f t="shared" si="177"/>
        <v>-16.233245999999998</v>
      </c>
      <c r="U426" s="13">
        <f>IF(ISNA(VLOOKUP(LOWER(F426)&amp;H426,Prices!A:C,3,0)),0,VLOOKUP(LOWER(F426)&amp;H426,Prices!A:C,3,0))</f>
        <v>11.57</v>
      </c>
      <c r="V426" s="13">
        <f>IF(ISNA(VLOOKUP(LOWER(F426)&amp;H426,Prices!A:C,2,0)),0,VLOOKUP(LOWER(F426)&amp;H426,Prices!A:C,2,0))</f>
        <v>11.45</v>
      </c>
      <c r="W426" s="13">
        <f t="shared" si="178"/>
        <v>-9566.4919999999966</v>
      </c>
      <c r="X426" s="13">
        <f t="shared" si="179"/>
        <v>-240.00000000000199</v>
      </c>
      <c r="Y426" s="43">
        <f t="shared" si="166"/>
        <v>-0.29471632778804674</v>
      </c>
      <c r="Z426" s="49"/>
      <c r="AA426" s="24"/>
    </row>
    <row r="427" spans="1:27" ht="40.5" x14ac:dyDescent="0.15">
      <c r="A427" s="12">
        <v>42724</v>
      </c>
      <c r="B427" s="60">
        <v>0.40141203703703704</v>
      </c>
      <c r="C427" s="13" t="s">
        <v>1128</v>
      </c>
      <c r="D427" s="13" t="s">
        <v>1129</v>
      </c>
      <c r="E427" s="13" t="s">
        <v>1130</v>
      </c>
      <c r="F427" s="13" t="str">
        <f t="shared" si="163"/>
        <v>SZ</v>
      </c>
      <c r="G427" s="13" t="str">
        <f>VLOOKUP(LOWER(F427)&amp;H427,'Current pricing'!A:B,2,0)</f>
        <v>华信国际</v>
      </c>
      <c r="H427" s="13" t="s">
        <v>1404</v>
      </c>
      <c r="I427" s="13" t="s">
        <v>1207</v>
      </c>
      <c r="J427" s="13" t="s">
        <v>1432</v>
      </c>
      <c r="K427" s="13">
        <v>4000</v>
      </c>
      <c r="L427" s="13">
        <v>1</v>
      </c>
      <c r="M427" s="13">
        <v>10.55</v>
      </c>
      <c r="N427" s="13">
        <f t="shared" si="174"/>
        <v>42200</v>
      </c>
      <c r="O427" s="13">
        <f t="shared" si="175"/>
        <v>42200</v>
      </c>
      <c r="P427" s="19">
        <f t="shared" si="164"/>
        <v>0</v>
      </c>
      <c r="Q427" s="19">
        <f t="shared" si="167"/>
        <v>8.4400000000000013</v>
      </c>
      <c r="R427" s="13">
        <f t="shared" si="165"/>
        <v>0</v>
      </c>
      <c r="S427" s="19">
        <f t="shared" si="176"/>
        <v>-42208.44</v>
      </c>
      <c r="T427" s="13">
        <f t="shared" si="177"/>
        <v>-10.552110000000001</v>
      </c>
      <c r="U427" s="13">
        <f>IF(ISNA(VLOOKUP(LOWER(F427)&amp;H427,Prices!A:C,3,0)),0,VLOOKUP(LOWER(F427)&amp;H427,Prices!A:C,3,0))</f>
        <v>7.94</v>
      </c>
      <c r="V427" s="13">
        <f>IF(ISNA(VLOOKUP(LOWER(F427)&amp;H427,Prices!A:C,2,0)),0,VLOOKUP(LOWER(F427)&amp;H427,Prices!A:C,2,0))</f>
        <v>7.84</v>
      </c>
      <c r="W427" s="13">
        <f t="shared" si="178"/>
        <v>-10848.440000000004</v>
      </c>
      <c r="X427" s="13">
        <f t="shared" si="179"/>
        <v>-400.00000000000216</v>
      </c>
      <c r="Y427" s="43">
        <f t="shared" si="166"/>
        <v>-0.25707203791469202</v>
      </c>
      <c r="Z427" s="49" t="s">
        <v>1415</v>
      </c>
      <c r="AA427" s="24"/>
    </row>
    <row r="428" spans="1:27" x14ac:dyDescent="0.15">
      <c r="A428" s="12">
        <v>42724</v>
      </c>
      <c r="B428" s="60">
        <v>0.40402777777777782</v>
      </c>
      <c r="C428" s="13" t="s">
        <v>1128</v>
      </c>
      <c r="D428" s="13" t="s">
        <v>1129</v>
      </c>
      <c r="E428" s="13" t="s">
        <v>1130</v>
      </c>
      <c r="F428" s="13" t="str">
        <f t="shared" si="163"/>
        <v>SZ</v>
      </c>
      <c r="G428" s="13" t="str">
        <f>VLOOKUP(LOWER(F428)&amp;H428,'Current pricing'!A:B,2,0)</f>
        <v>新研股份</v>
      </c>
      <c r="H428" s="13" t="s">
        <v>1403</v>
      </c>
      <c r="I428" s="13" t="s">
        <v>1207</v>
      </c>
      <c r="J428" s="13" t="s">
        <v>1432</v>
      </c>
      <c r="K428" s="13">
        <v>3000</v>
      </c>
      <c r="L428" s="13">
        <v>1</v>
      </c>
      <c r="M428" s="13">
        <v>16.23</v>
      </c>
      <c r="N428" s="13">
        <f t="shared" si="174"/>
        <v>48690</v>
      </c>
      <c r="O428" s="13">
        <f t="shared" si="175"/>
        <v>48690</v>
      </c>
      <c r="P428" s="19">
        <f t="shared" si="164"/>
        <v>0</v>
      </c>
      <c r="Q428" s="19">
        <f t="shared" si="167"/>
        <v>9.7380000000000013</v>
      </c>
      <c r="R428" s="13">
        <f t="shared" si="165"/>
        <v>0</v>
      </c>
      <c r="S428" s="19">
        <f t="shared" si="176"/>
        <v>-48699.737999999998</v>
      </c>
      <c r="T428" s="13">
        <f t="shared" si="177"/>
        <v>-16.233245999999998</v>
      </c>
      <c r="U428" s="13">
        <f>IF(ISNA(VLOOKUP(LOWER(F428)&amp;H428,Prices!A:C,3,0)),0,VLOOKUP(LOWER(F428)&amp;H428,Prices!A:C,3,0))</f>
        <v>11.57</v>
      </c>
      <c r="V428" s="13">
        <f>IF(ISNA(VLOOKUP(LOWER(F428)&amp;H428,Prices!A:C,2,0)),0,VLOOKUP(LOWER(F428)&amp;H428,Prices!A:C,2,0))</f>
        <v>11.45</v>
      </c>
      <c r="W428" s="13">
        <f t="shared" si="178"/>
        <v>-14349.737999999996</v>
      </c>
      <c r="X428" s="13">
        <f t="shared" si="179"/>
        <v>-360.00000000000296</v>
      </c>
      <c r="Y428" s="43">
        <f t="shared" si="166"/>
        <v>-0.29471632778804674</v>
      </c>
      <c r="Z428" s="49"/>
      <c r="AA428" s="24"/>
    </row>
    <row r="429" spans="1:27" ht="27" x14ac:dyDescent="0.15">
      <c r="A429" s="12">
        <v>42724</v>
      </c>
      <c r="B429" s="60">
        <v>0.40445601851851848</v>
      </c>
      <c r="C429" s="13" t="s">
        <v>1128</v>
      </c>
      <c r="D429" s="13" t="s">
        <v>1129</v>
      </c>
      <c r="E429" s="13" t="s">
        <v>1130</v>
      </c>
      <c r="F429" s="13" t="str">
        <f t="shared" si="163"/>
        <v>SZ</v>
      </c>
      <c r="G429" s="13" t="str">
        <f>VLOOKUP(LOWER(F429)&amp;H429,'Current pricing'!A:B,2,0)</f>
        <v>金正大</v>
      </c>
      <c r="H429" s="13" t="s">
        <v>1398</v>
      </c>
      <c r="I429" s="13" t="s">
        <v>1207</v>
      </c>
      <c r="J429" s="13" t="s">
        <v>1432</v>
      </c>
      <c r="K429" s="13">
        <v>5000</v>
      </c>
      <c r="L429" s="13">
        <v>1</v>
      </c>
      <c r="M429" s="13">
        <v>8.16</v>
      </c>
      <c r="N429" s="13">
        <f t="shared" si="174"/>
        <v>40800</v>
      </c>
      <c r="O429" s="13">
        <f t="shared" si="175"/>
        <v>40800</v>
      </c>
      <c r="P429" s="19">
        <f t="shared" si="164"/>
        <v>0</v>
      </c>
      <c r="Q429" s="19">
        <f t="shared" si="167"/>
        <v>8.16</v>
      </c>
      <c r="R429" s="13">
        <f t="shared" si="165"/>
        <v>0</v>
      </c>
      <c r="S429" s="19">
        <f t="shared" si="176"/>
        <v>-40808.160000000003</v>
      </c>
      <c r="T429" s="13">
        <f t="shared" si="177"/>
        <v>-8.1616320000000009</v>
      </c>
      <c r="U429" s="13">
        <f>IF(ISNA(VLOOKUP(LOWER(F429)&amp;H429,Prices!A:C,3,0)),0,VLOOKUP(LOWER(F429)&amp;H429,Prices!A:C,3,0))</f>
        <v>9.15</v>
      </c>
      <c r="V429" s="13">
        <f>IF(ISNA(VLOOKUP(LOWER(F429)&amp;H429,Prices!A:C,2,0)),0,VLOOKUP(LOWER(F429)&amp;H429,Prices!A:C,2,0))</f>
        <v>9.15</v>
      </c>
      <c r="W429" s="13">
        <f t="shared" si="178"/>
        <v>4941.8399999999974</v>
      </c>
      <c r="X429" s="13">
        <f t="shared" si="179"/>
        <v>0</v>
      </c>
      <c r="Y429" s="43">
        <f t="shared" si="166"/>
        <v>0.12112352941176464</v>
      </c>
      <c r="Z429" s="49" t="s">
        <v>1412</v>
      </c>
      <c r="AA429" s="24"/>
    </row>
    <row r="430" spans="1:27" x14ac:dyDescent="0.15">
      <c r="A430" s="12">
        <v>42724</v>
      </c>
      <c r="B430" s="60">
        <v>0.40458333333333335</v>
      </c>
      <c r="C430" s="13" t="s">
        <v>1128</v>
      </c>
      <c r="D430" s="13" t="s">
        <v>1129</v>
      </c>
      <c r="E430" s="13" t="s">
        <v>1130</v>
      </c>
      <c r="F430" s="13" t="str">
        <f t="shared" si="163"/>
        <v>SZ</v>
      </c>
      <c r="G430" s="13" t="str">
        <f>VLOOKUP(LOWER(F430)&amp;H430,'Current pricing'!A:B,2,0)</f>
        <v>金正大</v>
      </c>
      <c r="H430" s="13" t="s">
        <v>1398</v>
      </c>
      <c r="I430" s="13" t="s">
        <v>1207</v>
      </c>
      <c r="J430" s="13" t="s">
        <v>1432</v>
      </c>
      <c r="K430" s="13">
        <v>5000</v>
      </c>
      <c r="L430" s="13">
        <v>1</v>
      </c>
      <c r="M430" s="13">
        <v>8.17</v>
      </c>
      <c r="N430" s="13">
        <f t="shared" si="174"/>
        <v>40850</v>
      </c>
      <c r="O430" s="13">
        <f t="shared" si="175"/>
        <v>40850</v>
      </c>
      <c r="P430" s="19">
        <f t="shared" si="164"/>
        <v>0</v>
      </c>
      <c r="Q430" s="19">
        <f t="shared" si="167"/>
        <v>8.17</v>
      </c>
      <c r="R430" s="13">
        <f t="shared" si="165"/>
        <v>0</v>
      </c>
      <c r="S430" s="19">
        <f t="shared" si="176"/>
        <v>-40858.17</v>
      </c>
      <c r="T430" s="13">
        <f t="shared" si="177"/>
        <v>-8.1716339999999992</v>
      </c>
      <c r="U430" s="13">
        <f>IF(ISNA(VLOOKUP(LOWER(F430)&amp;H430,Prices!A:C,3,0)),0,VLOOKUP(LOWER(F430)&amp;H430,Prices!A:C,3,0))</f>
        <v>9.15</v>
      </c>
      <c r="V430" s="13">
        <f>IF(ISNA(VLOOKUP(LOWER(F430)&amp;H430,Prices!A:C,2,0)),0,VLOOKUP(LOWER(F430)&amp;H430,Prices!A:C,2,0))</f>
        <v>9.15</v>
      </c>
      <c r="W430" s="13">
        <f t="shared" si="178"/>
        <v>4891.8300000000063</v>
      </c>
      <c r="X430" s="13">
        <f t="shared" si="179"/>
        <v>0</v>
      </c>
      <c r="Y430" s="43">
        <f t="shared" si="166"/>
        <v>0.11975104039167703</v>
      </c>
      <c r="Z430" s="49" t="s">
        <v>1413</v>
      </c>
      <c r="AA430" s="24"/>
    </row>
    <row r="431" spans="1:27" x14ac:dyDescent="0.15">
      <c r="A431" s="12">
        <v>42724</v>
      </c>
      <c r="B431" s="60">
        <v>0.40671296296296294</v>
      </c>
      <c r="C431" s="13" t="s">
        <v>1128</v>
      </c>
      <c r="D431" s="13" t="s">
        <v>1129</v>
      </c>
      <c r="E431" s="13" t="s">
        <v>1130</v>
      </c>
      <c r="F431" s="13" t="str">
        <f t="shared" si="163"/>
        <v>SZ</v>
      </c>
      <c r="G431" s="13" t="str">
        <f>VLOOKUP(LOWER(F431)&amp;H431,'Current pricing'!A:B,2,0)</f>
        <v>华闻传媒</v>
      </c>
      <c r="H431" s="13" t="s">
        <v>1402</v>
      </c>
      <c r="I431" s="13" t="s">
        <v>1207</v>
      </c>
      <c r="J431" s="13" t="s">
        <v>1432</v>
      </c>
      <c r="K431" s="13">
        <v>3000</v>
      </c>
      <c r="L431" s="13">
        <v>1</v>
      </c>
      <c r="M431" s="13">
        <v>11.72</v>
      </c>
      <c r="N431" s="13">
        <f t="shared" si="174"/>
        <v>35160</v>
      </c>
      <c r="O431" s="13">
        <f t="shared" si="175"/>
        <v>35160</v>
      </c>
      <c r="P431" s="19">
        <f t="shared" si="164"/>
        <v>0</v>
      </c>
      <c r="Q431" s="19">
        <f t="shared" si="167"/>
        <v>7.032</v>
      </c>
      <c r="R431" s="13">
        <f t="shared" si="165"/>
        <v>0</v>
      </c>
      <c r="S431" s="19">
        <f t="shared" si="176"/>
        <v>-35167.031999999999</v>
      </c>
      <c r="T431" s="13">
        <f t="shared" si="177"/>
        <v>-11.722344</v>
      </c>
      <c r="U431" s="13">
        <f>IF(ISNA(VLOOKUP(LOWER(F431)&amp;H431,Prices!A:C,3,0)),0,VLOOKUP(LOWER(F431)&amp;H431,Prices!A:C,3,0))</f>
        <v>10.35</v>
      </c>
      <c r="V431" s="13">
        <f>IF(ISNA(VLOOKUP(LOWER(F431)&amp;H431,Prices!A:C,2,0)),0,VLOOKUP(LOWER(F431)&amp;H431,Prices!A:C,2,0))</f>
        <v>10.44</v>
      </c>
      <c r="W431" s="13">
        <f t="shared" si="178"/>
        <v>-3847.0320000000006</v>
      </c>
      <c r="X431" s="13">
        <f t="shared" si="179"/>
        <v>269.99999999999955</v>
      </c>
      <c r="Y431" s="43">
        <f t="shared" si="166"/>
        <v>-0.10941501706484644</v>
      </c>
      <c r="Z431" s="49"/>
      <c r="AA431" s="24"/>
    </row>
    <row r="432" spans="1:27" x14ac:dyDescent="0.15">
      <c r="A432" s="12">
        <v>42724</v>
      </c>
      <c r="B432" s="60">
        <v>0.40881944444444446</v>
      </c>
      <c r="C432" s="13" t="s">
        <v>1128</v>
      </c>
      <c r="D432" s="13" t="s">
        <v>1129</v>
      </c>
      <c r="E432" s="13" t="s">
        <v>1130</v>
      </c>
      <c r="F432" s="13" t="str">
        <f t="shared" si="163"/>
        <v>SZ</v>
      </c>
      <c r="G432" s="13" t="str">
        <f>VLOOKUP(LOWER(F432)&amp;H432,'Current pricing'!A:B,2,0)</f>
        <v>新研股份</v>
      </c>
      <c r="H432" s="13" t="s">
        <v>1403</v>
      </c>
      <c r="I432" s="13" t="s">
        <v>1207</v>
      </c>
      <c r="J432" s="13" t="s">
        <v>1432</v>
      </c>
      <c r="K432" s="13">
        <v>4000</v>
      </c>
      <c r="L432" s="13">
        <v>1</v>
      </c>
      <c r="M432" s="13">
        <v>16.38</v>
      </c>
      <c r="N432" s="13">
        <f t="shared" si="174"/>
        <v>65519.999999999993</v>
      </c>
      <c r="O432" s="13">
        <f t="shared" si="175"/>
        <v>65519.999999999993</v>
      </c>
      <c r="P432" s="19">
        <f t="shared" si="164"/>
        <v>0</v>
      </c>
      <c r="Q432" s="19">
        <f t="shared" si="167"/>
        <v>13.103999999999999</v>
      </c>
      <c r="R432" s="13">
        <f t="shared" si="165"/>
        <v>0</v>
      </c>
      <c r="S432" s="19">
        <f t="shared" si="176"/>
        <v>-65533.103999999992</v>
      </c>
      <c r="T432" s="13">
        <f t="shared" si="177"/>
        <v>-16.383275999999999</v>
      </c>
      <c r="U432" s="13">
        <f>IF(ISNA(VLOOKUP(LOWER(F432)&amp;H432,Prices!A:C,3,0)),0,VLOOKUP(LOWER(F432)&amp;H432,Prices!A:C,3,0))</f>
        <v>11.57</v>
      </c>
      <c r="V432" s="13">
        <f>IF(ISNA(VLOOKUP(LOWER(F432)&amp;H432,Prices!A:C,2,0)),0,VLOOKUP(LOWER(F432)&amp;H432,Prices!A:C,2,0))</f>
        <v>11.45</v>
      </c>
      <c r="W432" s="13">
        <f t="shared" si="178"/>
        <v>-19733.103999999996</v>
      </c>
      <c r="X432" s="13">
        <f t="shared" si="179"/>
        <v>-480.00000000000398</v>
      </c>
      <c r="Y432" s="43">
        <f t="shared" si="166"/>
        <v>-0.30117680097680094</v>
      </c>
      <c r="Z432" s="49"/>
      <c r="AA432" s="24"/>
    </row>
    <row r="433" spans="1:27" x14ac:dyDescent="0.15">
      <c r="A433" s="12">
        <v>42724</v>
      </c>
      <c r="B433" s="60">
        <v>0.41207175925925926</v>
      </c>
      <c r="C433" s="13" t="s">
        <v>1128</v>
      </c>
      <c r="D433" s="13" t="s">
        <v>1129</v>
      </c>
      <c r="E433" s="13" t="s">
        <v>1130</v>
      </c>
      <c r="F433" s="13" t="str">
        <f t="shared" si="163"/>
        <v>SZ</v>
      </c>
      <c r="G433" s="13" t="str">
        <f>VLOOKUP(LOWER(F433)&amp;H433,'Current pricing'!A:B,2,0)</f>
        <v>印纪传媒</v>
      </c>
      <c r="H433" s="13" t="s">
        <v>1405</v>
      </c>
      <c r="I433" s="13" t="s">
        <v>1207</v>
      </c>
      <c r="J433" s="13" t="s">
        <v>1432</v>
      </c>
      <c r="K433" s="13">
        <v>1000</v>
      </c>
      <c r="L433" s="13">
        <v>1</v>
      </c>
      <c r="M433" s="13">
        <v>32.590000000000003</v>
      </c>
      <c r="N433" s="13">
        <f t="shared" si="174"/>
        <v>32590.000000000004</v>
      </c>
      <c r="O433" s="13">
        <f t="shared" si="175"/>
        <v>32590.000000000004</v>
      </c>
      <c r="P433" s="19">
        <f t="shared" si="164"/>
        <v>0</v>
      </c>
      <c r="Q433" s="19">
        <f t="shared" si="167"/>
        <v>6.5180000000000007</v>
      </c>
      <c r="R433" s="13">
        <f t="shared" si="165"/>
        <v>0</v>
      </c>
      <c r="S433" s="19">
        <f t="shared" si="176"/>
        <v>-32596.518000000004</v>
      </c>
      <c r="T433" s="13">
        <f t="shared" si="177"/>
        <v>-32.596518000000003</v>
      </c>
      <c r="U433" s="13">
        <f>IF(ISNA(VLOOKUP(LOWER(F433)&amp;H433,Prices!A:C,3,0)),0,VLOOKUP(LOWER(F433)&amp;H433,Prices!A:C,3,0))</f>
        <v>14.04</v>
      </c>
      <c r="V433" s="13">
        <f>IF(ISNA(VLOOKUP(LOWER(F433)&amp;H433,Prices!A:C,2,0)),0,VLOOKUP(LOWER(F433)&amp;H433,Prices!A:C,2,0))</f>
        <v>13.69</v>
      </c>
      <c r="W433" s="13">
        <f t="shared" si="178"/>
        <v>-18906.518000000004</v>
      </c>
      <c r="X433" s="13">
        <f t="shared" si="179"/>
        <v>-349.99999999999966</v>
      </c>
      <c r="Y433" s="43">
        <f t="shared" si="166"/>
        <v>-0.58013249463025474</v>
      </c>
      <c r="Z433" s="49"/>
      <c r="AA433" s="24"/>
    </row>
    <row r="434" spans="1:27" ht="27" x14ac:dyDescent="0.15">
      <c r="A434" s="12">
        <v>42724</v>
      </c>
      <c r="B434" s="60">
        <v>0.4123263888888889</v>
      </c>
      <c r="C434" s="13" t="s">
        <v>1128</v>
      </c>
      <c r="D434" s="13" t="s">
        <v>1129</v>
      </c>
      <c r="E434" s="13" t="s">
        <v>1130</v>
      </c>
      <c r="F434" s="13" t="str">
        <f t="shared" si="163"/>
        <v>SH</v>
      </c>
      <c r="G434" s="13" t="str">
        <f>VLOOKUP(LOWER(F434)&amp;H434,'Current pricing'!A:B,2,0)</f>
        <v>贵州茅台</v>
      </c>
      <c r="H434" s="13" t="s">
        <v>1263</v>
      </c>
      <c r="I434" s="13" t="s">
        <v>1207</v>
      </c>
      <c r="J434" s="13" t="s">
        <v>1432</v>
      </c>
      <c r="K434" s="13">
        <v>100</v>
      </c>
      <c r="L434" s="13">
        <v>1</v>
      </c>
      <c r="M434" s="13">
        <v>323</v>
      </c>
      <c r="N434" s="13">
        <f t="shared" si="174"/>
        <v>32300</v>
      </c>
      <c r="O434" s="13">
        <f t="shared" si="175"/>
        <v>32300</v>
      </c>
      <c r="P434" s="19">
        <f t="shared" si="164"/>
        <v>0.64600000000000002</v>
      </c>
      <c r="Q434" s="19">
        <f t="shared" si="167"/>
        <v>6.46</v>
      </c>
      <c r="R434" s="13">
        <f t="shared" si="165"/>
        <v>0</v>
      </c>
      <c r="S434" s="19">
        <f t="shared" si="176"/>
        <v>-32307.106</v>
      </c>
      <c r="T434" s="13">
        <f t="shared" si="177"/>
        <v>-323.07105999999999</v>
      </c>
      <c r="U434" s="13">
        <f>IF(ISNA(VLOOKUP(LOWER(F434)&amp;H434,Prices!A:C,3,0)),0,VLOOKUP(LOWER(F434)&amp;H434,Prices!A:C,3,0))</f>
        <v>639.16999999999996</v>
      </c>
      <c r="V434" s="13">
        <f>IF(ISNA(VLOOKUP(LOWER(F434)&amp;H434,Prices!A:C,2,0)),0,VLOOKUP(LOWER(F434)&amp;H434,Prices!A:C,2,0))</f>
        <v>653.05999999999995</v>
      </c>
      <c r="W434" s="13">
        <f t="shared" si="178"/>
        <v>32998.893999999993</v>
      </c>
      <c r="X434" s="13">
        <f t="shared" si="179"/>
        <v>1388.9999999999986</v>
      </c>
      <c r="Y434" s="43">
        <f t="shared" si="166"/>
        <v>1.0216375851393187</v>
      </c>
      <c r="Z434" s="49" t="s">
        <v>1409</v>
      </c>
      <c r="AA434" s="24"/>
    </row>
    <row r="435" spans="1:27" ht="27" x14ac:dyDescent="0.15">
      <c r="A435" s="12">
        <v>42724</v>
      </c>
      <c r="B435" s="60">
        <v>0.41416666666666663</v>
      </c>
      <c r="C435" s="13" t="s">
        <v>1128</v>
      </c>
      <c r="D435" s="13" t="s">
        <v>1129</v>
      </c>
      <c r="E435" s="13" t="s">
        <v>1130</v>
      </c>
      <c r="F435" s="13" t="str">
        <f t="shared" si="163"/>
        <v>SH</v>
      </c>
      <c r="G435" s="13" t="str">
        <f>VLOOKUP(LOWER(F435)&amp;H435,'Current pricing'!A:B,2,0)</f>
        <v>贵州茅台</v>
      </c>
      <c r="H435" s="13" t="s">
        <v>1263</v>
      </c>
      <c r="I435" s="13" t="s">
        <v>1207</v>
      </c>
      <c r="J435" s="13" t="s">
        <v>1432</v>
      </c>
      <c r="K435" s="13">
        <v>100</v>
      </c>
      <c r="L435" s="13">
        <v>1</v>
      </c>
      <c r="M435" s="13">
        <v>323.01</v>
      </c>
      <c r="N435" s="13">
        <f t="shared" si="174"/>
        <v>32301</v>
      </c>
      <c r="O435" s="13">
        <f t="shared" si="175"/>
        <v>32301</v>
      </c>
      <c r="P435" s="19">
        <f t="shared" si="164"/>
        <v>0.64602000000000004</v>
      </c>
      <c r="Q435" s="19">
        <f t="shared" si="167"/>
        <v>6.4602000000000004</v>
      </c>
      <c r="R435" s="13">
        <f t="shared" si="165"/>
        <v>0</v>
      </c>
      <c r="S435" s="19">
        <f t="shared" si="176"/>
        <v>-32308.106220000001</v>
      </c>
      <c r="T435" s="13">
        <f t="shared" si="177"/>
        <v>-323.08106220000002</v>
      </c>
      <c r="U435" s="13">
        <f>IF(ISNA(VLOOKUP(LOWER(F435)&amp;H435,Prices!A:C,3,0)),0,VLOOKUP(LOWER(F435)&amp;H435,Prices!A:C,3,0))</f>
        <v>639.16999999999996</v>
      </c>
      <c r="V435" s="13">
        <f>IF(ISNA(VLOOKUP(LOWER(F435)&amp;H435,Prices!A:C,2,0)),0,VLOOKUP(LOWER(F435)&amp;H435,Prices!A:C,2,0))</f>
        <v>653.05999999999995</v>
      </c>
      <c r="W435" s="13">
        <f t="shared" si="178"/>
        <v>32997.893779999991</v>
      </c>
      <c r="X435" s="13">
        <f t="shared" si="179"/>
        <v>1388.9999999999986</v>
      </c>
      <c r="Y435" s="43">
        <f t="shared" si="166"/>
        <v>1.0215749908671556</v>
      </c>
      <c r="Z435" s="49" t="s">
        <v>1409</v>
      </c>
      <c r="AA435" s="24"/>
    </row>
    <row r="436" spans="1:27" ht="40.5" x14ac:dyDescent="0.15">
      <c r="A436" s="12">
        <v>42724</v>
      </c>
      <c r="B436" s="60">
        <v>0.41512731481481485</v>
      </c>
      <c r="C436" s="13" t="s">
        <v>1128</v>
      </c>
      <c r="D436" s="13" t="s">
        <v>1129</v>
      </c>
      <c r="E436" s="13" t="s">
        <v>1130</v>
      </c>
      <c r="F436" s="13" t="str">
        <f t="shared" si="163"/>
        <v>SZ</v>
      </c>
      <c r="G436" s="13" t="str">
        <f>VLOOKUP(LOWER(F436)&amp;H436,'Current pricing'!A:B,2,0)</f>
        <v>华信国际</v>
      </c>
      <c r="H436" s="13" t="s">
        <v>1404</v>
      </c>
      <c r="I436" s="13" t="s">
        <v>1207</v>
      </c>
      <c r="J436" s="13" t="s">
        <v>1432</v>
      </c>
      <c r="K436" s="13">
        <v>3000</v>
      </c>
      <c r="L436" s="13">
        <v>1</v>
      </c>
      <c r="M436" s="13">
        <v>10.33</v>
      </c>
      <c r="N436" s="13">
        <f t="shared" si="174"/>
        <v>30990</v>
      </c>
      <c r="O436" s="13">
        <f t="shared" si="175"/>
        <v>30990</v>
      </c>
      <c r="P436" s="19">
        <f t="shared" si="164"/>
        <v>0</v>
      </c>
      <c r="Q436" s="19">
        <f t="shared" si="167"/>
        <v>6.1980000000000004</v>
      </c>
      <c r="R436" s="13">
        <f t="shared" si="165"/>
        <v>0</v>
      </c>
      <c r="S436" s="19">
        <f t="shared" si="176"/>
        <v>-30996.198</v>
      </c>
      <c r="T436" s="13">
        <f t="shared" si="177"/>
        <v>-10.332065999999999</v>
      </c>
      <c r="U436" s="13">
        <f>IF(ISNA(VLOOKUP(LOWER(F436)&amp;H436,Prices!A:C,3,0)),0,VLOOKUP(LOWER(F436)&amp;H436,Prices!A:C,3,0))</f>
        <v>7.94</v>
      </c>
      <c r="V436" s="13">
        <f>IF(ISNA(VLOOKUP(LOWER(F436)&amp;H436,Prices!A:C,2,0)),0,VLOOKUP(LOWER(F436)&amp;H436,Prices!A:C,2,0))</f>
        <v>7.84</v>
      </c>
      <c r="W436" s="13">
        <f t="shared" si="178"/>
        <v>-7476.1979999999985</v>
      </c>
      <c r="X436" s="13">
        <f t="shared" si="179"/>
        <v>-300.00000000000159</v>
      </c>
      <c r="Y436" s="43">
        <f t="shared" si="166"/>
        <v>-0.24124549854791863</v>
      </c>
      <c r="Z436" s="49" t="s">
        <v>1416</v>
      </c>
      <c r="AA436" s="24"/>
    </row>
    <row r="437" spans="1:27" x14ac:dyDescent="0.15">
      <c r="A437" s="12">
        <v>42724</v>
      </c>
      <c r="B437" s="60">
        <v>0.43857638888888889</v>
      </c>
      <c r="C437" s="13" t="s">
        <v>1128</v>
      </c>
      <c r="D437" s="13" t="s">
        <v>1129</v>
      </c>
      <c r="E437" s="13" t="s">
        <v>1130</v>
      </c>
      <c r="F437" s="13" t="str">
        <f t="shared" si="163"/>
        <v>SH</v>
      </c>
      <c r="G437" s="13" t="str">
        <f>VLOOKUP(LOWER(F437)&amp;H437,'Current pricing'!A:B,2,0)</f>
        <v>皖新传媒</v>
      </c>
      <c r="H437" s="13" t="s">
        <v>1178</v>
      </c>
      <c r="I437" s="13" t="s">
        <v>1206</v>
      </c>
      <c r="J437" s="13" t="s">
        <v>1406</v>
      </c>
      <c r="K437" s="13">
        <v>-2000</v>
      </c>
      <c r="L437" s="13">
        <v>1</v>
      </c>
      <c r="M437" s="13">
        <v>16.68</v>
      </c>
      <c r="N437" s="13">
        <f t="shared" si="174"/>
        <v>-33360</v>
      </c>
      <c r="O437" s="13">
        <f t="shared" si="175"/>
        <v>33360</v>
      </c>
      <c r="P437" s="19">
        <f t="shared" si="164"/>
        <v>0.66720000000000002</v>
      </c>
      <c r="Q437" s="19">
        <f t="shared" si="167"/>
        <v>6.6720000000000006</v>
      </c>
      <c r="R437" s="13">
        <f t="shared" si="165"/>
        <v>33.36</v>
      </c>
      <c r="S437" s="19">
        <f t="shared" si="176"/>
        <v>33319.300799999997</v>
      </c>
      <c r="T437" s="13">
        <f t="shared" si="177"/>
        <v>-16.6596504</v>
      </c>
      <c r="U437" s="13">
        <f>IF(ISNA(VLOOKUP(LOWER(F437)&amp;H437,Prices!A:C,3,0)),0,VLOOKUP(LOWER(F437)&amp;H437,Prices!A:C,3,0))</f>
        <v>12.07</v>
      </c>
      <c r="V437" s="13">
        <f>IF(ISNA(VLOOKUP(LOWER(F437)&amp;H437,Prices!A:C,2,0)),0,VLOOKUP(LOWER(F437)&amp;H437,Prices!A:C,2,0))</f>
        <v>12.02</v>
      </c>
      <c r="W437" s="13">
        <f t="shared" si="178"/>
        <v>9279.3008000000009</v>
      </c>
      <c r="X437" s="13">
        <f t="shared" si="179"/>
        <v>100.00000000000142</v>
      </c>
      <c r="Y437" s="43">
        <f t="shared" si="166"/>
        <v>0.27815649880095927</v>
      </c>
      <c r="Z437" s="49"/>
      <c r="AA437" s="24"/>
    </row>
    <row r="438" spans="1:27" x14ac:dyDescent="0.15">
      <c r="A438" s="12">
        <v>42725</v>
      </c>
      <c r="B438" s="60">
        <v>0.42989583333333337</v>
      </c>
      <c r="C438" s="13" t="s">
        <v>1128</v>
      </c>
      <c r="D438" s="13" t="s">
        <v>1129</v>
      </c>
      <c r="E438" s="13" t="s">
        <v>1130</v>
      </c>
      <c r="F438" s="13" t="str">
        <f t="shared" si="163"/>
        <v>SH</v>
      </c>
      <c r="G438" s="13" t="str">
        <f>VLOOKUP(LOWER(F438)&amp;H438,'Current pricing'!A:B,2,0)</f>
        <v>文投控股</v>
      </c>
      <c r="H438" s="13" t="s">
        <v>1187</v>
      </c>
      <c r="I438" s="13" t="s">
        <v>1206</v>
      </c>
      <c r="J438" s="13" t="s">
        <v>1432</v>
      </c>
      <c r="K438" s="13">
        <v>-4000</v>
      </c>
      <c r="L438" s="13">
        <v>1</v>
      </c>
      <c r="M438" s="13">
        <v>22.04</v>
      </c>
      <c r="N438" s="13">
        <f>K438*M438</f>
        <v>-88160</v>
      </c>
      <c r="O438" s="13">
        <f>ABS(N438)</f>
        <v>88160</v>
      </c>
      <c r="P438" s="19">
        <f t="shared" si="164"/>
        <v>1.7632000000000001</v>
      </c>
      <c r="Q438" s="19">
        <f t="shared" si="167"/>
        <v>17.632000000000001</v>
      </c>
      <c r="R438" s="13">
        <f t="shared" si="165"/>
        <v>88.16</v>
      </c>
      <c r="S438" s="19">
        <f>-(N438+P438+Q438+R438)</f>
        <v>88052.444799999997</v>
      </c>
      <c r="T438" s="13">
        <f>S438/K438</f>
        <v>-22.013111200000001</v>
      </c>
      <c r="U438" s="13">
        <f>IF(ISNA(VLOOKUP(LOWER(F438)&amp;H438,Prices!A:C,3,0)),0,VLOOKUP(LOWER(F438)&amp;H438,Prices!A:C,3,0))</f>
        <v>22.47</v>
      </c>
      <c r="V438" s="13">
        <f>IF(ISNA(VLOOKUP(LOWER(F438)&amp;H438,Prices!A:C,2,0)),0,VLOOKUP(LOWER(F438)&amp;H438,Prices!A:C,2,0))</f>
        <v>22.47</v>
      </c>
      <c r="W438" s="13">
        <f>IF(I438="B",(V438+T438)*K438,(V438+T438)*K438)</f>
        <v>-1827.5551999999921</v>
      </c>
      <c r="X438" s="13">
        <f>K438*(V438-U438)</f>
        <v>0</v>
      </c>
      <c r="Y438" s="43">
        <f t="shared" si="166"/>
        <v>-2.0729981851179583E-2</v>
      </c>
      <c r="Z438" s="49"/>
      <c r="AA438" s="24"/>
    </row>
    <row r="439" spans="1:27" x14ac:dyDescent="0.15">
      <c r="A439" s="12">
        <v>42725</v>
      </c>
      <c r="B439" s="60">
        <v>0.44552083333333337</v>
      </c>
      <c r="C439" s="13" t="s">
        <v>1128</v>
      </c>
      <c r="D439" s="13" t="s">
        <v>1129</v>
      </c>
      <c r="E439" s="13" t="s">
        <v>1130</v>
      </c>
      <c r="F439" s="13" t="str">
        <f t="shared" si="163"/>
        <v>SZ</v>
      </c>
      <c r="G439" s="13" t="str">
        <f>VLOOKUP(LOWER(F439)&amp;H439,'Current pricing'!A:B,2,0)</f>
        <v>印纪传媒</v>
      </c>
      <c r="H439" s="13" t="s">
        <v>1405</v>
      </c>
      <c r="I439" s="13" t="s">
        <v>1206</v>
      </c>
      <c r="J439" s="13" t="s">
        <v>1432</v>
      </c>
      <c r="K439" s="13">
        <v>-1000</v>
      </c>
      <c r="L439" s="13">
        <v>1</v>
      </c>
      <c r="M439" s="13">
        <v>34.25</v>
      </c>
      <c r="N439" s="13">
        <f t="shared" ref="N439:N457" si="180">K439*M439</f>
        <v>-34250</v>
      </c>
      <c r="O439" s="13">
        <f t="shared" ref="O439:O457" si="181">ABS(N439)</f>
        <v>34250</v>
      </c>
      <c r="P439" s="19">
        <f t="shared" si="164"/>
        <v>0</v>
      </c>
      <c r="Q439" s="19">
        <f t="shared" si="167"/>
        <v>6.8500000000000005</v>
      </c>
      <c r="R439" s="13">
        <f t="shared" si="165"/>
        <v>34.25</v>
      </c>
      <c r="S439" s="19">
        <f t="shared" ref="S439:S457" si="182">-(N439+P439+Q439+R439)</f>
        <v>34208.9</v>
      </c>
      <c r="T439" s="13">
        <f t="shared" ref="T439:T457" si="183">S439/K439</f>
        <v>-34.2089</v>
      </c>
      <c r="U439" s="13">
        <f>IF(ISNA(VLOOKUP(LOWER(F439)&amp;H439,Prices!A:C,3,0)),0,VLOOKUP(LOWER(F439)&amp;H439,Prices!A:C,3,0))</f>
        <v>14.04</v>
      </c>
      <c r="V439" s="13">
        <f>IF(ISNA(VLOOKUP(LOWER(F439)&amp;H439,Prices!A:C,2,0)),0,VLOOKUP(LOWER(F439)&amp;H439,Prices!A:C,2,0))</f>
        <v>13.69</v>
      </c>
      <c r="W439" s="13">
        <f t="shared" ref="W439:W457" si="184">IF(I439="B",(V439+T439)*K439,(V439+T439)*K439)</f>
        <v>20518.900000000001</v>
      </c>
      <c r="X439" s="13">
        <f t="shared" ref="X439:X457" si="185">K439*(V439-U439)</f>
        <v>349.99999999999966</v>
      </c>
      <c r="Y439" s="43">
        <f t="shared" si="166"/>
        <v>0.59909197080291976</v>
      </c>
      <c r="Z439" s="49"/>
      <c r="AA439" s="24"/>
    </row>
    <row r="440" spans="1:27" ht="54" x14ac:dyDescent="0.15">
      <c r="A440" s="12">
        <v>42725</v>
      </c>
      <c r="B440" s="60">
        <v>0.44752314814814814</v>
      </c>
      <c r="C440" s="13" t="s">
        <v>1128</v>
      </c>
      <c r="D440" s="13" t="s">
        <v>1129</v>
      </c>
      <c r="E440" s="13" t="s">
        <v>1130</v>
      </c>
      <c r="F440" s="13" t="str">
        <f t="shared" si="163"/>
        <v>SH</v>
      </c>
      <c r="G440" s="13" t="str">
        <f>VLOOKUP(LOWER(F440)&amp;H440,'Current pricing'!A:B,2,0)</f>
        <v>贵州茅台</v>
      </c>
      <c r="H440" s="13" t="s">
        <v>1263</v>
      </c>
      <c r="I440" s="13" t="s">
        <v>1206</v>
      </c>
      <c r="J440" s="13" t="s">
        <v>1432</v>
      </c>
      <c r="K440" s="13">
        <v>-500</v>
      </c>
      <c r="L440" s="13">
        <v>1</v>
      </c>
      <c r="M440" s="13">
        <v>324.99</v>
      </c>
      <c r="N440" s="13">
        <f t="shared" si="180"/>
        <v>-162495</v>
      </c>
      <c r="O440" s="13">
        <f t="shared" si="181"/>
        <v>162495</v>
      </c>
      <c r="P440" s="19">
        <f t="shared" si="164"/>
        <v>3.2499000000000002</v>
      </c>
      <c r="Q440" s="19">
        <f t="shared" si="167"/>
        <v>32.499000000000002</v>
      </c>
      <c r="R440" s="13">
        <f t="shared" si="165"/>
        <v>162.5</v>
      </c>
      <c r="S440" s="19">
        <f t="shared" si="182"/>
        <v>162296.75109999999</v>
      </c>
      <c r="T440" s="13">
        <f t="shared" si="183"/>
        <v>-324.59350219999999</v>
      </c>
      <c r="U440" s="13">
        <f>IF(ISNA(VLOOKUP(LOWER(F440)&amp;H440,Prices!A:C,3,0)),0,VLOOKUP(LOWER(F440)&amp;H440,Prices!A:C,3,0))</f>
        <v>639.16999999999996</v>
      </c>
      <c r="V440" s="13">
        <f>IF(ISNA(VLOOKUP(LOWER(F440)&amp;H440,Prices!A:C,2,0)),0,VLOOKUP(LOWER(F440)&amp;H440,Prices!A:C,2,0))</f>
        <v>653.05999999999995</v>
      </c>
      <c r="W440" s="13">
        <f t="shared" si="184"/>
        <v>-164233.24889999998</v>
      </c>
      <c r="X440" s="13">
        <f t="shared" si="185"/>
        <v>-6944.9999999999927</v>
      </c>
      <c r="Y440" s="43">
        <f t="shared" si="166"/>
        <v>-1.0106972454537062</v>
      </c>
      <c r="Z440" s="49" t="s">
        <v>1410</v>
      </c>
      <c r="AA440" s="24"/>
    </row>
    <row r="441" spans="1:27" x14ac:dyDescent="0.15">
      <c r="A441" s="12">
        <v>42725</v>
      </c>
      <c r="B441" s="60">
        <v>0.45033564814814814</v>
      </c>
      <c r="C441" s="13" t="s">
        <v>1128</v>
      </c>
      <c r="D441" s="13" t="s">
        <v>1129</v>
      </c>
      <c r="E441" s="13" t="s">
        <v>1130</v>
      </c>
      <c r="F441" s="13" t="str">
        <f t="shared" si="163"/>
        <v>SH</v>
      </c>
      <c r="G441" s="13" t="str">
        <f>VLOOKUP(LOWER(F441)&amp;H441,'Current pricing'!A:B,2,0)</f>
        <v>江苏有线</v>
      </c>
      <c r="H441" s="13" t="s">
        <v>1401</v>
      </c>
      <c r="I441" s="13" t="s">
        <v>1206</v>
      </c>
      <c r="J441" s="13" t="s">
        <v>1432</v>
      </c>
      <c r="K441" s="13">
        <v>-4000</v>
      </c>
      <c r="L441" s="13">
        <v>1</v>
      </c>
      <c r="M441" s="13">
        <v>11.23</v>
      </c>
      <c r="N441" s="13">
        <f t="shared" si="180"/>
        <v>-44920</v>
      </c>
      <c r="O441" s="13">
        <f t="shared" si="181"/>
        <v>44920</v>
      </c>
      <c r="P441" s="19">
        <f t="shared" si="164"/>
        <v>0.89840000000000009</v>
      </c>
      <c r="Q441" s="19">
        <f t="shared" si="167"/>
        <v>8.984</v>
      </c>
      <c r="R441" s="13">
        <f t="shared" si="165"/>
        <v>44.92</v>
      </c>
      <c r="S441" s="19">
        <f t="shared" si="182"/>
        <v>44865.197600000007</v>
      </c>
      <c r="T441" s="13">
        <f t="shared" si="183"/>
        <v>-11.216299400000002</v>
      </c>
      <c r="U441" s="13">
        <f>IF(ISNA(VLOOKUP(LOWER(F441)&amp;H441,Prices!A:C,3,0)),0,VLOOKUP(LOWER(F441)&amp;H441,Prices!A:C,3,0))</f>
        <v>9.7799999999999994</v>
      </c>
      <c r="V441" s="13">
        <f>IF(ISNA(VLOOKUP(LOWER(F441)&amp;H441,Prices!A:C,2,0)),0,VLOOKUP(LOWER(F441)&amp;H441,Prices!A:C,2,0))</f>
        <v>9.81</v>
      </c>
      <c r="W441" s="13">
        <f t="shared" si="184"/>
        <v>5625.1976000000068</v>
      </c>
      <c r="X441" s="13">
        <f t="shared" si="185"/>
        <v>-120.00000000000455</v>
      </c>
      <c r="Y441" s="43">
        <f t="shared" si="166"/>
        <v>0.1252270169189672</v>
      </c>
      <c r="Z441" s="49"/>
      <c r="AA441" s="24"/>
    </row>
    <row r="442" spans="1:27" x14ac:dyDescent="0.15">
      <c r="A442" s="12">
        <v>42725</v>
      </c>
      <c r="B442" s="60">
        <v>0.45185185185185189</v>
      </c>
      <c r="C442" s="13" t="s">
        <v>1128</v>
      </c>
      <c r="D442" s="13" t="s">
        <v>1129</v>
      </c>
      <c r="E442" s="13" t="s">
        <v>1130</v>
      </c>
      <c r="F442" s="13" t="str">
        <f t="shared" si="163"/>
        <v>SZ</v>
      </c>
      <c r="G442" s="13" t="str">
        <f>VLOOKUP(LOWER(F442)&amp;H442,'Current pricing'!A:B,2,0)</f>
        <v>新研股份</v>
      </c>
      <c r="H442" s="13" t="s">
        <v>1403</v>
      </c>
      <c r="I442" s="13" t="s">
        <v>1206</v>
      </c>
      <c r="J442" s="13" t="s">
        <v>1432</v>
      </c>
      <c r="K442" s="13">
        <v>-7000</v>
      </c>
      <c r="L442" s="13">
        <v>1</v>
      </c>
      <c r="M442" s="13">
        <v>16.32</v>
      </c>
      <c r="N442" s="13">
        <f t="shared" si="180"/>
        <v>-114240</v>
      </c>
      <c r="O442" s="13">
        <f t="shared" si="181"/>
        <v>114240</v>
      </c>
      <c r="P442" s="19">
        <f t="shared" si="164"/>
        <v>0</v>
      </c>
      <c r="Q442" s="19">
        <f t="shared" si="167"/>
        <v>22.848000000000003</v>
      </c>
      <c r="R442" s="13">
        <f t="shared" si="165"/>
        <v>114.24</v>
      </c>
      <c r="S442" s="19">
        <f t="shared" si="182"/>
        <v>114102.912</v>
      </c>
      <c r="T442" s="13">
        <f t="shared" si="183"/>
        <v>-16.300415999999998</v>
      </c>
      <c r="U442" s="13">
        <f>IF(ISNA(VLOOKUP(LOWER(F442)&amp;H442,Prices!A:C,3,0)),0,VLOOKUP(LOWER(F442)&amp;H442,Prices!A:C,3,0))</f>
        <v>11.57</v>
      </c>
      <c r="V442" s="13">
        <f>IF(ISNA(VLOOKUP(LOWER(F442)&amp;H442,Prices!A:C,2,0)),0,VLOOKUP(LOWER(F442)&amp;H442,Prices!A:C,2,0))</f>
        <v>11.45</v>
      </c>
      <c r="W442" s="13">
        <f t="shared" si="184"/>
        <v>33952.911999999997</v>
      </c>
      <c r="X442" s="13">
        <f t="shared" si="185"/>
        <v>840.00000000000693</v>
      </c>
      <c r="Y442" s="43">
        <f t="shared" si="166"/>
        <v>0.297206862745098</v>
      </c>
      <c r="Z442" s="49"/>
      <c r="AA442" s="24"/>
    </row>
    <row r="443" spans="1:27" x14ac:dyDescent="0.15">
      <c r="A443" s="12">
        <v>42725</v>
      </c>
      <c r="B443" s="60">
        <v>0.45332175925925927</v>
      </c>
      <c r="C443" s="13" t="s">
        <v>1128</v>
      </c>
      <c r="D443" s="13" t="s">
        <v>1129</v>
      </c>
      <c r="E443" s="13" t="s">
        <v>1130</v>
      </c>
      <c r="F443" s="13" t="str">
        <f t="shared" si="163"/>
        <v>SZ</v>
      </c>
      <c r="G443" s="13" t="str">
        <f>VLOOKUP(LOWER(F443)&amp;H443,'Current pricing'!A:B,2,0)</f>
        <v>中航飞机</v>
      </c>
      <c r="H443" s="13" t="s">
        <v>1399</v>
      </c>
      <c r="I443" s="13" t="s">
        <v>1206</v>
      </c>
      <c r="J443" s="13" t="s">
        <v>1432</v>
      </c>
      <c r="K443" s="13">
        <v>-3000</v>
      </c>
      <c r="L443" s="13">
        <v>1</v>
      </c>
      <c r="M443" s="13">
        <v>21.64</v>
      </c>
      <c r="N443" s="13">
        <f t="shared" si="180"/>
        <v>-64920</v>
      </c>
      <c r="O443" s="13">
        <f t="shared" si="181"/>
        <v>64920</v>
      </c>
      <c r="P443" s="19">
        <f t="shared" si="164"/>
        <v>0</v>
      </c>
      <c r="Q443" s="19">
        <f t="shared" si="167"/>
        <v>12.984</v>
      </c>
      <c r="R443" s="13">
        <f t="shared" si="165"/>
        <v>64.92</v>
      </c>
      <c r="S443" s="19">
        <f t="shared" si="182"/>
        <v>64842.096000000005</v>
      </c>
      <c r="T443" s="13">
        <f t="shared" si="183"/>
        <v>-21.614032000000002</v>
      </c>
      <c r="U443" s="13">
        <f>IF(ISNA(VLOOKUP(LOWER(F443)&amp;H443,Prices!A:C,3,0)),0,VLOOKUP(LOWER(F443)&amp;H443,Prices!A:C,3,0))</f>
        <v>17.84</v>
      </c>
      <c r="V443" s="13">
        <f>IF(ISNA(VLOOKUP(LOWER(F443)&amp;H443,Prices!A:C,2,0)),0,VLOOKUP(LOWER(F443)&amp;H443,Prices!A:C,2,0))</f>
        <v>18.3</v>
      </c>
      <c r="W443" s="13">
        <f t="shared" si="184"/>
        <v>9942.0960000000032</v>
      </c>
      <c r="X443" s="13">
        <f t="shared" si="185"/>
        <v>-1380.0000000000025</v>
      </c>
      <c r="Y443" s="43">
        <f t="shared" si="166"/>
        <v>0.15314380776340117</v>
      </c>
      <c r="Z443" s="49"/>
      <c r="AA443" s="24"/>
    </row>
    <row r="444" spans="1:27" x14ac:dyDescent="0.15">
      <c r="A444" s="12">
        <v>42725</v>
      </c>
      <c r="B444" s="60">
        <v>0.45353009259259264</v>
      </c>
      <c r="C444" s="13" t="s">
        <v>1128</v>
      </c>
      <c r="D444" s="13" t="s">
        <v>1129</v>
      </c>
      <c r="E444" s="13" t="s">
        <v>1130</v>
      </c>
      <c r="F444" s="13" t="str">
        <f t="shared" si="163"/>
        <v>SZ</v>
      </c>
      <c r="G444" s="13" t="str">
        <f>VLOOKUP(LOWER(F444)&amp;H444,'Current pricing'!A:B,2,0)</f>
        <v>华闻传媒</v>
      </c>
      <c r="H444" s="13" t="s">
        <v>1402</v>
      </c>
      <c r="I444" s="13" t="s">
        <v>1206</v>
      </c>
      <c r="J444" s="13" t="s">
        <v>1432</v>
      </c>
      <c r="K444" s="13">
        <v>-5500</v>
      </c>
      <c r="L444" s="13">
        <v>1</v>
      </c>
      <c r="M444" s="13">
        <v>11.59</v>
      </c>
      <c r="N444" s="13">
        <f t="shared" si="180"/>
        <v>-63745</v>
      </c>
      <c r="O444" s="13">
        <f t="shared" si="181"/>
        <v>63745</v>
      </c>
      <c r="P444" s="19">
        <f t="shared" si="164"/>
        <v>0</v>
      </c>
      <c r="Q444" s="19">
        <f t="shared" si="167"/>
        <v>12.749000000000001</v>
      </c>
      <c r="R444" s="13">
        <f t="shared" si="165"/>
        <v>63.75</v>
      </c>
      <c r="S444" s="19">
        <f t="shared" si="182"/>
        <v>63668.500999999997</v>
      </c>
      <c r="T444" s="13">
        <f t="shared" si="183"/>
        <v>-11.57609109090909</v>
      </c>
      <c r="U444" s="13">
        <f>IF(ISNA(VLOOKUP(LOWER(F444)&amp;H444,Prices!A:C,3,0)),0,VLOOKUP(LOWER(F444)&amp;H444,Prices!A:C,3,0))</f>
        <v>10.35</v>
      </c>
      <c r="V444" s="13">
        <f>IF(ISNA(VLOOKUP(LOWER(F444)&amp;H444,Prices!A:C,2,0)),0,VLOOKUP(LOWER(F444)&amp;H444,Prices!A:C,2,0))</f>
        <v>10.44</v>
      </c>
      <c r="W444" s="13">
        <f t="shared" si="184"/>
        <v>6248.5009999999975</v>
      </c>
      <c r="X444" s="13">
        <f t="shared" si="185"/>
        <v>-494.9999999999992</v>
      </c>
      <c r="Y444" s="43">
        <f t="shared" si="166"/>
        <v>9.8023390069809355E-2</v>
      </c>
      <c r="Z444" s="49"/>
      <c r="AA444" s="24"/>
    </row>
    <row r="445" spans="1:27" x14ac:dyDescent="0.15">
      <c r="A445" s="12">
        <v>42725</v>
      </c>
      <c r="B445" s="60">
        <v>0.45663194444444444</v>
      </c>
      <c r="C445" s="13" t="s">
        <v>1128</v>
      </c>
      <c r="D445" s="13" t="s">
        <v>1129</v>
      </c>
      <c r="E445" s="13" t="s">
        <v>1130</v>
      </c>
      <c r="F445" s="13" t="str">
        <f t="shared" si="163"/>
        <v>SH</v>
      </c>
      <c r="G445" s="13" t="str">
        <f>VLOOKUP(LOWER(F445)&amp;H445,'Current pricing'!A:B,2,0)</f>
        <v>贵州茅台</v>
      </c>
      <c r="H445" s="13" t="s">
        <v>1263</v>
      </c>
      <c r="I445" s="13" t="s">
        <v>1206</v>
      </c>
      <c r="J445" s="13" t="s">
        <v>1432</v>
      </c>
      <c r="K445" s="13">
        <v>-300</v>
      </c>
      <c r="L445" s="13">
        <v>1</v>
      </c>
      <c r="M445" s="13">
        <v>325.02999999999997</v>
      </c>
      <c r="N445" s="13">
        <f t="shared" si="180"/>
        <v>-97508.999999999985</v>
      </c>
      <c r="O445" s="13">
        <f t="shared" si="181"/>
        <v>97508.999999999985</v>
      </c>
      <c r="P445" s="19">
        <f t="shared" si="164"/>
        <v>1.9501799999999998</v>
      </c>
      <c r="Q445" s="19">
        <f t="shared" si="167"/>
        <v>19.501799999999999</v>
      </c>
      <c r="R445" s="13">
        <f t="shared" si="165"/>
        <v>97.51</v>
      </c>
      <c r="S445" s="19">
        <f t="shared" si="182"/>
        <v>97390.038019999993</v>
      </c>
      <c r="T445" s="13">
        <f t="shared" si="183"/>
        <v>-324.63346006666666</v>
      </c>
      <c r="U445" s="13">
        <f>IF(ISNA(VLOOKUP(LOWER(F445)&amp;H445,Prices!A:C,3,0)),0,VLOOKUP(LOWER(F445)&amp;H445,Prices!A:C,3,0))</f>
        <v>639.16999999999996</v>
      </c>
      <c r="V445" s="13">
        <f>IF(ISNA(VLOOKUP(LOWER(F445)&amp;H445,Prices!A:C,2,0)),0,VLOOKUP(LOWER(F445)&amp;H445,Prices!A:C,2,0))</f>
        <v>653.05999999999995</v>
      </c>
      <c r="W445" s="13">
        <f t="shared" si="184"/>
        <v>-98527.961979999993</v>
      </c>
      <c r="X445" s="13">
        <f t="shared" si="185"/>
        <v>-4166.9999999999964</v>
      </c>
      <c r="Y445" s="43">
        <f t="shared" si="166"/>
        <v>-1.0104499274938725</v>
      </c>
      <c r="Z445" s="49"/>
      <c r="AA445" s="24"/>
    </row>
    <row r="446" spans="1:27" x14ac:dyDescent="0.15">
      <c r="A446" s="12">
        <v>42725</v>
      </c>
      <c r="B446" s="60">
        <v>0.46998842592592593</v>
      </c>
      <c r="C446" s="13" t="s">
        <v>1128</v>
      </c>
      <c r="D446" s="13" t="s">
        <v>1129</v>
      </c>
      <c r="E446" s="13" t="s">
        <v>1130</v>
      </c>
      <c r="F446" s="13" t="str">
        <f t="shared" si="163"/>
        <v>SH</v>
      </c>
      <c r="G446" s="13" t="str">
        <f>VLOOKUP(LOWER(F446)&amp;H446,'Current pricing'!A:B,2,0)</f>
        <v>贵州茅台</v>
      </c>
      <c r="H446" s="13" t="s">
        <v>1263</v>
      </c>
      <c r="I446" s="13" t="s">
        <v>1206</v>
      </c>
      <c r="J446" s="13" t="s">
        <v>1432</v>
      </c>
      <c r="K446" s="13">
        <v>-300</v>
      </c>
      <c r="L446" s="13">
        <v>1</v>
      </c>
      <c r="M446" s="13">
        <v>326.25799999999998</v>
      </c>
      <c r="N446" s="13">
        <f t="shared" si="180"/>
        <v>-97877.4</v>
      </c>
      <c r="O446" s="13">
        <f t="shared" si="181"/>
        <v>97877.4</v>
      </c>
      <c r="P446" s="19">
        <f t="shared" si="164"/>
        <v>1.9575480000000001</v>
      </c>
      <c r="Q446" s="19">
        <f t="shared" si="167"/>
        <v>19.575479999999999</v>
      </c>
      <c r="R446" s="13">
        <f t="shared" si="165"/>
        <v>97.88</v>
      </c>
      <c r="S446" s="19">
        <f t="shared" si="182"/>
        <v>97757.986971999984</v>
      </c>
      <c r="T446" s="13">
        <f t="shared" si="183"/>
        <v>-325.85995657333331</v>
      </c>
      <c r="U446" s="13">
        <f>IF(ISNA(VLOOKUP(LOWER(F446)&amp;H446,Prices!A:C,3,0)),0,VLOOKUP(LOWER(F446)&amp;H446,Prices!A:C,3,0))</f>
        <v>639.16999999999996</v>
      </c>
      <c r="V446" s="13">
        <f>IF(ISNA(VLOOKUP(LOWER(F446)&amp;H446,Prices!A:C,2,0)),0,VLOOKUP(LOWER(F446)&amp;H446,Prices!A:C,2,0))</f>
        <v>653.05999999999995</v>
      </c>
      <c r="W446" s="13">
        <f t="shared" si="184"/>
        <v>-98160.013027999987</v>
      </c>
      <c r="X446" s="13">
        <f t="shared" si="185"/>
        <v>-4166.9999999999964</v>
      </c>
      <c r="Y446" s="43">
        <f t="shared" si="166"/>
        <v>-1.0028874186277934</v>
      </c>
      <c r="Z446" s="49"/>
      <c r="AA446" s="24"/>
    </row>
    <row r="447" spans="1:27" x14ac:dyDescent="0.15">
      <c r="A447" s="12">
        <v>42725</v>
      </c>
      <c r="B447" s="60">
        <v>0.47729166666666667</v>
      </c>
      <c r="C447" s="13" t="s">
        <v>1128</v>
      </c>
      <c r="D447" s="13" t="s">
        <v>1129</v>
      </c>
      <c r="E447" s="13" t="s">
        <v>1130</v>
      </c>
      <c r="F447" s="13" t="str">
        <f t="shared" si="163"/>
        <v>SZ</v>
      </c>
      <c r="G447" s="13" t="str">
        <f>VLOOKUP(LOWER(F447)&amp;H447,'Current pricing'!A:B,2,0)</f>
        <v>中航飞机</v>
      </c>
      <c r="H447" s="13" t="s">
        <v>1399</v>
      </c>
      <c r="I447" s="13" t="s">
        <v>1206</v>
      </c>
      <c r="J447" s="13" t="s">
        <v>1432</v>
      </c>
      <c r="K447" s="13">
        <v>-3000</v>
      </c>
      <c r="L447" s="13">
        <v>1</v>
      </c>
      <c r="M447" s="13">
        <v>21.87</v>
      </c>
      <c r="N447" s="13">
        <f t="shared" si="180"/>
        <v>-65610</v>
      </c>
      <c r="O447" s="13">
        <f t="shared" si="181"/>
        <v>65610</v>
      </c>
      <c r="P447" s="19">
        <f t="shared" si="164"/>
        <v>0</v>
      </c>
      <c r="Q447" s="19">
        <f t="shared" si="167"/>
        <v>13.122</v>
      </c>
      <c r="R447" s="13">
        <f t="shared" si="165"/>
        <v>65.61</v>
      </c>
      <c r="S447" s="19">
        <f t="shared" si="182"/>
        <v>65531.267999999996</v>
      </c>
      <c r="T447" s="13">
        <f t="shared" si="183"/>
        <v>-21.843755999999999</v>
      </c>
      <c r="U447" s="13">
        <f>IF(ISNA(VLOOKUP(LOWER(F447)&amp;H447,Prices!A:C,3,0)),0,VLOOKUP(LOWER(F447)&amp;H447,Prices!A:C,3,0))</f>
        <v>17.84</v>
      </c>
      <c r="V447" s="13">
        <f>IF(ISNA(VLOOKUP(LOWER(F447)&amp;H447,Prices!A:C,2,0)),0,VLOOKUP(LOWER(F447)&amp;H447,Prices!A:C,2,0))</f>
        <v>18.3</v>
      </c>
      <c r="W447" s="13">
        <f t="shared" si="184"/>
        <v>10631.267999999995</v>
      </c>
      <c r="X447" s="13">
        <f t="shared" si="185"/>
        <v>-1380.0000000000025</v>
      </c>
      <c r="Y447" s="43">
        <f t="shared" si="166"/>
        <v>0.16203731138545946</v>
      </c>
      <c r="Z447" s="49"/>
      <c r="AA447" s="24"/>
    </row>
    <row r="448" spans="1:27" x14ac:dyDescent="0.15">
      <c r="A448" s="12">
        <v>42725</v>
      </c>
      <c r="B448" s="60">
        <v>0.47759259259259257</v>
      </c>
      <c r="C448" s="13" t="s">
        <v>1128</v>
      </c>
      <c r="D448" s="13" t="s">
        <v>1129</v>
      </c>
      <c r="E448" s="13" t="s">
        <v>1130</v>
      </c>
      <c r="F448" s="13" t="str">
        <f t="shared" si="163"/>
        <v>SZ</v>
      </c>
      <c r="G448" s="13" t="str">
        <f>VLOOKUP(LOWER(F448)&amp;H448,'Current pricing'!A:B,2,0)</f>
        <v>新研股份</v>
      </c>
      <c r="H448" s="13" t="s">
        <v>1403</v>
      </c>
      <c r="I448" s="13" t="s">
        <v>1206</v>
      </c>
      <c r="J448" s="13" t="s">
        <v>1432</v>
      </c>
      <c r="K448" s="13">
        <v>-7000</v>
      </c>
      <c r="L448" s="13">
        <v>1</v>
      </c>
      <c r="M448" s="13">
        <v>16.32</v>
      </c>
      <c r="N448" s="13">
        <f t="shared" si="180"/>
        <v>-114240</v>
      </c>
      <c r="O448" s="13">
        <f t="shared" si="181"/>
        <v>114240</v>
      </c>
      <c r="P448" s="19">
        <f t="shared" si="164"/>
        <v>0</v>
      </c>
      <c r="Q448" s="19">
        <f t="shared" si="167"/>
        <v>22.848000000000003</v>
      </c>
      <c r="R448" s="13">
        <f t="shared" si="165"/>
        <v>114.24</v>
      </c>
      <c r="S448" s="19">
        <f t="shared" si="182"/>
        <v>114102.912</v>
      </c>
      <c r="T448" s="13">
        <f t="shared" si="183"/>
        <v>-16.300415999999998</v>
      </c>
      <c r="U448" s="13">
        <f>IF(ISNA(VLOOKUP(LOWER(F448)&amp;H448,Prices!A:C,3,0)),0,VLOOKUP(LOWER(F448)&amp;H448,Prices!A:C,3,0))</f>
        <v>11.57</v>
      </c>
      <c r="V448" s="13">
        <f>IF(ISNA(VLOOKUP(LOWER(F448)&amp;H448,Prices!A:C,2,0)),0,VLOOKUP(LOWER(F448)&amp;H448,Prices!A:C,2,0))</f>
        <v>11.45</v>
      </c>
      <c r="W448" s="13">
        <f t="shared" si="184"/>
        <v>33952.911999999997</v>
      </c>
      <c r="X448" s="13">
        <f t="shared" si="185"/>
        <v>840.00000000000693</v>
      </c>
      <c r="Y448" s="43">
        <f t="shared" si="166"/>
        <v>0.297206862745098</v>
      </c>
      <c r="Z448" s="49"/>
      <c r="AA448" s="24"/>
    </row>
    <row r="449" spans="1:27" x14ac:dyDescent="0.15">
      <c r="A449" s="12">
        <v>42725</v>
      </c>
      <c r="B449" s="60">
        <v>0.47854166666666664</v>
      </c>
      <c r="C449" s="13" t="s">
        <v>1128</v>
      </c>
      <c r="D449" s="13" t="s">
        <v>1129</v>
      </c>
      <c r="E449" s="13" t="s">
        <v>1130</v>
      </c>
      <c r="F449" s="13" t="str">
        <f t="shared" si="163"/>
        <v>SZ</v>
      </c>
      <c r="G449" s="13" t="str">
        <f>VLOOKUP(LOWER(F449)&amp;H449,'Current pricing'!A:B,2,0)</f>
        <v>航发控制</v>
      </c>
      <c r="H449" s="13" t="s">
        <v>1372</v>
      </c>
      <c r="I449" s="13" t="s">
        <v>1206</v>
      </c>
      <c r="J449" s="13" t="s">
        <v>1432</v>
      </c>
      <c r="K449" s="13">
        <v>-1000</v>
      </c>
      <c r="L449" s="13">
        <v>1</v>
      </c>
      <c r="M449" s="13">
        <v>26.64</v>
      </c>
      <c r="N449" s="13">
        <f t="shared" si="180"/>
        <v>-26640</v>
      </c>
      <c r="O449" s="13">
        <f t="shared" si="181"/>
        <v>26640</v>
      </c>
      <c r="P449" s="19">
        <f t="shared" si="164"/>
        <v>0</v>
      </c>
      <c r="Q449" s="19">
        <f t="shared" si="167"/>
        <v>5.3280000000000003</v>
      </c>
      <c r="R449" s="13">
        <f t="shared" si="165"/>
        <v>26.64</v>
      </c>
      <c r="S449" s="19">
        <f t="shared" si="182"/>
        <v>26608.031999999999</v>
      </c>
      <c r="T449" s="13">
        <f t="shared" si="183"/>
        <v>-26.608031999999998</v>
      </c>
      <c r="U449" s="13">
        <f>IF(ISNA(VLOOKUP(LOWER(F449)&amp;H449,Prices!A:C,3,0)),0,VLOOKUP(LOWER(F449)&amp;H449,Prices!A:C,3,0))</f>
        <v>17.989999999999998</v>
      </c>
      <c r="V449" s="13">
        <f>IF(ISNA(VLOOKUP(LOWER(F449)&amp;H449,Prices!A:C,2,0)),0,VLOOKUP(LOWER(F449)&amp;H449,Prices!A:C,2,0))</f>
        <v>18.170000000000002</v>
      </c>
      <c r="W449" s="13">
        <f t="shared" si="184"/>
        <v>8438.0319999999956</v>
      </c>
      <c r="X449" s="13">
        <f t="shared" si="185"/>
        <v>-180.00000000000327</v>
      </c>
      <c r="Y449" s="43">
        <f t="shared" si="166"/>
        <v>0.31674294294294275</v>
      </c>
      <c r="Z449" s="49"/>
      <c r="AA449" s="24"/>
    </row>
    <row r="450" spans="1:27" x14ac:dyDescent="0.15">
      <c r="A450" s="12">
        <v>42725</v>
      </c>
      <c r="B450" s="60">
        <v>0.47905092592592591</v>
      </c>
      <c r="C450" s="13" t="s">
        <v>1128</v>
      </c>
      <c r="D450" s="13" t="s">
        <v>1129</v>
      </c>
      <c r="E450" s="13" t="s">
        <v>1130</v>
      </c>
      <c r="F450" s="13" t="str">
        <f t="shared" si="163"/>
        <v>SZ</v>
      </c>
      <c r="G450" s="13" t="str">
        <f>VLOOKUP(LOWER(F450)&amp;H450,'Current pricing'!A:B,2,0)</f>
        <v>金正大</v>
      </c>
      <c r="H450" s="13" t="s">
        <v>1398</v>
      </c>
      <c r="I450" s="13" t="s">
        <v>1206</v>
      </c>
      <c r="J450" s="13" t="s">
        <v>1432</v>
      </c>
      <c r="K450" s="13">
        <v>-7500</v>
      </c>
      <c r="L450" s="13">
        <v>1</v>
      </c>
      <c r="M450" s="13">
        <v>8.1999999999999993</v>
      </c>
      <c r="N450" s="13">
        <f t="shared" si="180"/>
        <v>-61499.999999999993</v>
      </c>
      <c r="O450" s="13">
        <f t="shared" si="181"/>
        <v>61499.999999999993</v>
      </c>
      <c r="P450" s="19">
        <f t="shared" si="164"/>
        <v>0</v>
      </c>
      <c r="Q450" s="19">
        <f t="shared" si="167"/>
        <v>12.299999999999999</v>
      </c>
      <c r="R450" s="13">
        <f t="shared" si="165"/>
        <v>61.5</v>
      </c>
      <c r="S450" s="19">
        <f t="shared" si="182"/>
        <v>61426.19999999999</v>
      </c>
      <c r="T450" s="13">
        <f t="shared" si="183"/>
        <v>-8.1901599999999988</v>
      </c>
      <c r="U450" s="13">
        <f>IF(ISNA(VLOOKUP(LOWER(F450)&amp;H450,Prices!A:C,3,0)),0,VLOOKUP(LOWER(F450)&amp;H450,Prices!A:C,3,0))</f>
        <v>9.15</v>
      </c>
      <c r="V450" s="13">
        <f>IF(ISNA(VLOOKUP(LOWER(F450)&amp;H450,Prices!A:C,2,0)),0,VLOOKUP(LOWER(F450)&amp;H450,Prices!A:C,2,0))</f>
        <v>9.15</v>
      </c>
      <c r="W450" s="13">
        <f t="shared" si="184"/>
        <v>-7198.800000000012</v>
      </c>
      <c r="X450" s="13">
        <f t="shared" si="185"/>
        <v>0</v>
      </c>
      <c r="Y450" s="43">
        <f t="shared" si="166"/>
        <v>-0.11705365853658557</v>
      </c>
      <c r="Z450" s="49"/>
      <c r="AA450" s="24"/>
    </row>
    <row r="451" spans="1:27" ht="40.5" x14ac:dyDescent="0.15">
      <c r="A451" s="12">
        <v>42725</v>
      </c>
      <c r="B451" s="60">
        <v>0.47920138888888886</v>
      </c>
      <c r="C451" s="13" t="s">
        <v>1128</v>
      </c>
      <c r="D451" s="13" t="s">
        <v>1129</v>
      </c>
      <c r="E451" s="13" t="s">
        <v>1130</v>
      </c>
      <c r="F451" s="13" t="str">
        <f t="shared" si="163"/>
        <v>SZ</v>
      </c>
      <c r="G451" s="13" t="str">
        <f>VLOOKUP(LOWER(F451)&amp;H451,'Current pricing'!A:B,2,0)</f>
        <v>华信国际</v>
      </c>
      <c r="H451" s="13" t="s">
        <v>1404</v>
      </c>
      <c r="I451" s="13" t="s">
        <v>1206</v>
      </c>
      <c r="J451" s="13" t="s">
        <v>1432</v>
      </c>
      <c r="K451" s="13">
        <v>-3500</v>
      </c>
      <c r="L451" s="13">
        <v>1</v>
      </c>
      <c r="M451" s="13">
        <v>10.37</v>
      </c>
      <c r="N451" s="13">
        <f t="shared" si="180"/>
        <v>-36295</v>
      </c>
      <c r="O451" s="13">
        <f t="shared" si="181"/>
        <v>36295</v>
      </c>
      <c r="P451" s="19">
        <f t="shared" si="164"/>
        <v>0</v>
      </c>
      <c r="Q451" s="19">
        <f t="shared" si="167"/>
        <v>7.2590000000000003</v>
      </c>
      <c r="R451" s="13">
        <f t="shared" si="165"/>
        <v>36.299999999999997</v>
      </c>
      <c r="S451" s="19">
        <f t="shared" si="182"/>
        <v>36251.440999999999</v>
      </c>
      <c r="T451" s="13">
        <f t="shared" si="183"/>
        <v>-10.357554571428571</v>
      </c>
      <c r="U451" s="13">
        <f>IF(ISNA(VLOOKUP(LOWER(F451)&amp;H451,Prices!A:C,3,0)),0,VLOOKUP(LOWER(F451)&amp;H451,Prices!A:C,3,0))</f>
        <v>7.94</v>
      </c>
      <c r="V451" s="13">
        <f>IF(ISNA(VLOOKUP(LOWER(F451)&amp;H451,Prices!A:C,2,0)),0,VLOOKUP(LOWER(F451)&amp;H451,Prices!A:C,2,0))</f>
        <v>7.84</v>
      </c>
      <c r="W451" s="13">
        <f t="shared" si="184"/>
        <v>8811.4409999999971</v>
      </c>
      <c r="X451" s="13">
        <f t="shared" si="185"/>
        <v>350.00000000000188</v>
      </c>
      <c r="Y451" s="43">
        <f t="shared" si="166"/>
        <v>0.24277286127565773</v>
      </c>
      <c r="Z451" s="49" t="s">
        <v>1417</v>
      </c>
      <c r="AA451" s="24"/>
    </row>
    <row r="452" spans="1:27" x14ac:dyDescent="0.15">
      <c r="A452" s="12">
        <v>42725</v>
      </c>
      <c r="B452" s="60">
        <v>0.47947916666666668</v>
      </c>
      <c r="C452" s="13" t="s">
        <v>1128</v>
      </c>
      <c r="D452" s="13" t="s">
        <v>1129</v>
      </c>
      <c r="E452" s="13" t="s">
        <v>1130</v>
      </c>
      <c r="F452" s="13" t="str">
        <f t="shared" si="163"/>
        <v>SZ</v>
      </c>
      <c r="G452" s="13" t="str">
        <f>VLOOKUP(LOWER(F452)&amp;H452,'Current pricing'!A:B,2,0)</f>
        <v>华闻传媒</v>
      </c>
      <c r="H452" s="13" t="s">
        <v>1402</v>
      </c>
      <c r="I452" s="13" t="s">
        <v>1206</v>
      </c>
      <c r="J452" s="13" t="s">
        <v>1432</v>
      </c>
      <c r="K452" s="13">
        <v>-2700</v>
      </c>
      <c r="L452" s="13">
        <v>1</v>
      </c>
      <c r="M452" s="13">
        <v>11.62</v>
      </c>
      <c r="N452" s="13">
        <f t="shared" si="180"/>
        <v>-31373.999999999996</v>
      </c>
      <c r="O452" s="13">
        <f t="shared" si="181"/>
        <v>31373.999999999996</v>
      </c>
      <c r="P452" s="19">
        <f t="shared" si="164"/>
        <v>0</v>
      </c>
      <c r="Q452" s="19">
        <f t="shared" si="167"/>
        <v>6.2747999999999999</v>
      </c>
      <c r="R452" s="13">
        <f t="shared" si="165"/>
        <v>31.37</v>
      </c>
      <c r="S452" s="19">
        <f t="shared" si="182"/>
        <v>31336.355199999998</v>
      </c>
      <c r="T452" s="13">
        <f t="shared" si="183"/>
        <v>-11.60605748148148</v>
      </c>
      <c r="U452" s="13">
        <f>IF(ISNA(VLOOKUP(LOWER(F452)&amp;H452,Prices!A:C,3,0)),0,VLOOKUP(LOWER(F452)&amp;H452,Prices!A:C,3,0))</f>
        <v>10.35</v>
      </c>
      <c r="V452" s="13">
        <f>IF(ISNA(VLOOKUP(LOWER(F452)&amp;H452,Prices!A:C,2,0)),0,VLOOKUP(LOWER(F452)&amp;H452,Prices!A:C,2,0))</f>
        <v>10.44</v>
      </c>
      <c r="W452" s="13">
        <f t="shared" si="184"/>
        <v>3148.3551999999981</v>
      </c>
      <c r="X452" s="13">
        <f t="shared" si="185"/>
        <v>-242.9999999999996</v>
      </c>
      <c r="Y452" s="43">
        <f t="shared" si="166"/>
        <v>0.10034918085038562</v>
      </c>
      <c r="Z452" s="49"/>
      <c r="AA452" s="24"/>
    </row>
    <row r="453" spans="1:27" x14ac:dyDescent="0.15">
      <c r="A453" s="12">
        <v>42725</v>
      </c>
      <c r="B453" s="60">
        <v>0.47959490740740746</v>
      </c>
      <c r="C453" s="13" t="s">
        <v>1128</v>
      </c>
      <c r="D453" s="13" t="s">
        <v>1129</v>
      </c>
      <c r="E453" s="13" t="s">
        <v>1130</v>
      </c>
      <c r="F453" s="13" t="str">
        <f t="shared" ref="F453:F516" si="186">IF(OR(LEFT(H453,1)="6",H453="510050"),"SH","SZ")</f>
        <v>SZ</v>
      </c>
      <c r="G453" s="13" t="str">
        <f>VLOOKUP(LOWER(F453)&amp;H453,'Current pricing'!A:B,2,0)</f>
        <v>盐湖股份</v>
      </c>
      <c r="H453" s="13" t="s">
        <v>1279</v>
      </c>
      <c r="I453" s="13" t="s">
        <v>1206</v>
      </c>
      <c r="J453" s="13" t="s">
        <v>1432</v>
      </c>
      <c r="K453" s="13">
        <v>-1000</v>
      </c>
      <c r="L453" s="13">
        <v>1</v>
      </c>
      <c r="M453" s="13">
        <v>19.77</v>
      </c>
      <c r="N453" s="13">
        <f t="shared" si="180"/>
        <v>-19770</v>
      </c>
      <c r="O453" s="13">
        <f t="shared" si="181"/>
        <v>19770</v>
      </c>
      <c r="P453" s="19">
        <f t="shared" ref="P453:P516" si="187">IF(H453="510050",0,IF(F453="SZ",0,ABS(N453*0.2%%)))</f>
        <v>0</v>
      </c>
      <c r="Q453" s="19">
        <f t="shared" si="167"/>
        <v>5</v>
      </c>
      <c r="R453" s="13">
        <f t="shared" ref="R453:R516" si="188">IF(H453="510050",0,ROUND(IF(OR(I453="B",I453="D"),0,ABS(N453*0.001)),2))</f>
        <v>19.77</v>
      </c>
      <c r="S453" s="19">
        <f t="shared" si="182"/>
        <v>19745.23</v>
      </c>
      <c r="T453" s="13">
        <f t="shared" si="183"/>
        <v>-19.745229999999999</v>
      </c>
      <c r="U453" s="13">
        <f>IF(ISNA(VLOOKUP(LOWER(F453)&amp;H453,Prices!A:C,3,0)),0,VLOOKUP(LOWER(F453)&amp;H453,Prices!A:C,3,0))</f>
        <v>14.8</v>
      </c>
      <c r="V453" s="13">
        <f>IF(ISNA(VLOOKUP(LOWER(F453)&amp;H453,Prices!A:C,2,0)),0,VLOOKUP(LOWER(F453)&amp;H453,Prices!A:C,2,0))</f>
        <v>15.04</v>
      </c>
      <c r="W453" s="13">
        <f t="shared" si="184"/>
        <v>4705.2300000000005</v>
      </c>
      <c r="X453" s="13">
        <f t="shared" si="185"/>
        <v>-239.99999999999844</v>
      </c>
      <c r="Y453" s="43">
        <f t="shared" ref="Y453:Y488" si="189">W453/O453</f>
        <v>0.23799848254931716</v>
      </c>
      <c r="Z453" s="49"/>
      <c r="AA453" s="24"/>
    </row>
    <row r="454" spans="1:27" x14ac:dyDescent="0.15">
      <c r="A454" s="12">
        <v>42725</v>
      </c>
      <c r="B454" s="60">
        <v>0.48072916666666665</v>
      </c>
      <c r="C454" s="13" t="s">
        <v>1128</v>
      </c>
      <c r="D454" s="13" t="s">
        <v>1129</v>
      </c>
      <c r="E454" s="13" t="s">
        <v>1130</v>
      </c>
      <c r="F454" s="13" t="str">
        <f t="shared" si="186"/>
        <v>SZ</v>
      </c>
      <c r="G454" s="13" t="str">
        <f>VLOOKUP(LOWER(F454)&amp;H454,'Current pricing'!A:B,2,0)</f>
        <v>金正大</v>
      </c>
      <c r="H454" s="13" t="s">
        <v>1398</v>
      </c>
      <c r="I454" s="13" t="s">
        <v>1206</v>
      </c>
      <c r="J454" s="13" t="s">
        <v>1432</v>
      </c>
      <c r="K454" s="13">
        <v>-7500</v>
      </c>
      <c r="L454" s="13">
        <v>1</v>
      </c>
      <c r="M454" s="13">
        <v>8.2100000000000009</v>
      </c>
      <c r="N454" s="13">
        <f t="shared" si="180"/>
        <v>-61575.000000000007</v>
      </c>
      <c r="O454" s="13">
        <f t="shared" si="181"/>
        <v>61575.000000000007</v>
      </c>
      <c r="P454" s="19">
        <f t="shared" si="187"/>
        <v>0</v>
      </c>
      <c r="Q454" s="19">
        <f t="shared" si="167"/>
        <v>12.315000000000001</v>
      </c>
      <c r="R454" s="13">
        <f t="shared" si="188"/>
        <v>61.58</v>
      </c>
      <c r="S454" s="19">
        <f t="shared" si="182"/>
        <v>61501.105000000003</v>
      </c>
      <c r="T454" s="13">
        <f t="shared" si="183"/>
        <v>-8.2001473333333337</v>
      </c>
      <c r="U454" s="13">
        <f>IF(ISNA(VLOOKUP(LOWER(F454)&amp;H454,Prices!A:C,3,0)),0,VLOOKUP(LOWER(F454)&amp;H454,Prices!A:C,3,0))</f>
        <v>9.15</v>
      </c>
      <c r="V454" s="13">
        <f>IF(ISNA(VLOOKUP(LOWER(F454)&amp;H454,Prices!A:C,2,0)),0,VLOOKUP(LOWER(F454)&amp;H454,Prices!A:C,2,0))</f>
        <v>9.15</v>
      </c>
      <c r="W454" s="13">
        <f t="shared" si="184"/>
        <v>-7123.8950000000004</v>
      </c>
      <c r="X454" s="13">
        <f t="shared" si="185"/>
        <v>0</v>
      </c>
      <c r="Y454" s="43">
        <f t="shared" si="189"/>
        <v>-0.11569460008120178</v>
      </c>
      <c r="Z454" s="49" t="s">
        <v>1414</v>
      </c>
      <c r="AA454" s="24"/>
    </row>
    <row r="455" spans="1:27" x14ac:dyDescent="0.15">
      <c r="A455" s="12">
        <v>42725</v>
      </c>
      <c r="B455" s="60">
        <v>0.5552083333333333</v>
      </c>
      <c r="C455" s="13" t="s">
        <v>1128</v>
      </c>
      <c r="D455" s="13" t="s">
        <v>1129</v>
      </c>
      <c r="E455" s="13" t="s">
        <v>1130</v>
      </c>
      <c r="F455" s="13" t="str">
        <f t="shared" si="186"/>
        <v>SZ</v>
      </c>
      <c r="G455" s="13" t="str">
        <f>VLOOKUP(LOWER(F455)&amp;H455,'Current pricing'!A:B,2,0)</f>
        <v>华信国际</v>
      </c>
      <c r="H455" s="13" t="s">
        <v>1404</v>
      </c>
      <c r="I455" s="13" t="s">
        <v>1206</v>
      </c>
      <c r="J455" s="13" t="s">
        <v>1432</v>
      </c>
      <c r="K455" s="13">
        <v>-1700</v>
      </c>
      <c r="L455" s="13">
        <v>1</v>
      </c>
      <c r="M455" s="13">
        <v>10.39</v>
      </c>
      <c r="N455" s="13">
        <f t="shared" si="180"/>
        <v>-17663</v>
      </c>
      <c r="O455" s="13">
        <f t="shared" si="181"/>
        <v>17663</v>
      </c>
      <c r="P455" s="19">
        <f t="shared" si="187"/>
        <v>0</v>
      </c>
      <c r="Q455" s="19">
        <f t="shared" si="167"/>
        <v>5</v>
      </c>
      <c r="R455" s="13">
        <f t="shared" si="188"/>
        <v>17.66</v>
      </c>
      <c r="S455" s="19">
        <f t="shared" si="182"/>
        <v>17640.34</v>
      </c>
      <c r="T455" s="13">
        <f t="shared" si="183"/>
        <v>-10.376670588235294</v>
      </c>
      <c r="U455" s="13">
        <f>IF(ISNA(VLOOKUP(LOWER(F455)&amp;H455,Prices!A:C,3,0)),0,VLOOKUP(LOWER(F455)&amp;H455,Prices!A:C,3,0))</f>
        <v>7.94</v>
      </c>
      <c r="V455" s="13">
        <f>IF(ISNA(VLOOKUP(LOWER(F455)&amp;H455,Prices!A:C,2,0)),0,VLOOKUP(LOWER(F455)&amp;H455,Prices!A:C,2,0))</f>
        <v>7.84</v>
      </c>
      <c r="W455" s="13">
        <f t="shared" si="184"/>
        <v>4312.34</v>
      </c>
      <c r="X455" s="13">
        <f t="shared" si="185"/>
        <v>170.00000000000091</v>
      </c>
      <c r="Y455" s="43">
        <f t="shared" si="189"/>
        <v>0.24414538866557212</v>
      </c>
      <c r="Z455" s="49"/>
      <c r="AA455" s="24"/>
    </row>
    <row r="456" spans="1:27" x14ac:dyDescent="0.15">
      <c r="A456" s="12">
        <v>42725</v>
      </c>
      <c r="B456" s="60">
        <v>0.6051157407407407</v>
      </c>
      <c r="C456" s="13" t="s">
        <v>1128</v>
      </c>
      <c r="D456" s="13" t="s">
        <v>1129</v>
      </c>
      <c r="E456" s="13" t="s">
        <v>1130</v>
      </c>
      <c r="F456" s="13" t="str">
        <f t="shared" si="186"/>
        <v>SZ</v>
      </c>
      <c r="G456" s="13" t="str">
        <f>VLOOKUP(LOWER(F456)&amp;H456,'Current pricing'!A:B,2,0)</f>
        <v>华信国际</v>
      </c>
      <c r="H456" s="13" t="s">
        <v>1404</v>
      </c>
      <c r="I456" s="13" t="s">
        <v>1206</v>
      </c>
      <c r="J456" s="13" t="s">
        <v>1432</v>
      </c>
      <c r="K456" s="13">
        <v>-1800</v>
      </c>
      <c r="L456" s="13">
        <v>1</v>
      </c>
      <c r="M456" s="13">
        <v>10.48</v>
      </c>
      <c r="N456" s="13">
        <f t="shared" si="180"/>
        <v>-18864</v>
      </c>
      <c r="O456" s="13">
        <f t="shared" si="181"/>
        <v>18864</v>
      </c>
      <c r="P456" s="19">
        <f t="shared" si="187"/>
        <v>0</v>
      </c>
      <c r="Q456" s="19">
        <f t="shared" si="167"/>
        <v>5</v>
      </c>
      <c r="R456" s="13">
        <f t="shared" si="188"/>
        <v>18.86</v>
      </c>
      <c r="S456" s="19">
        <f t="shared" si="182"/>
        <v>18840.14</v>
      </c>
      <c r="T456" s="13">
        <f t="shared" si="183"/>
        <v>-10.466744444444444</v>
      </c>
      <c r="U456" s="13">
        <f>IF(ISNA(VLOOKUP(LOWER(F456)&amp;H456,Prices!A:C,3,0)),0,VLOOKUP(LOWER(F456)&amp;H456,Prices!A:C,3,0))</f>
        <v>7.94</v>
      </c>
      <c r="V456" s="13">
        <f>IF(ISNA(VLOOKUP(LOWER(F456)&amp;H456,Prices!A:C,2,0)),0,VLOOKUP(LOWER(F456)&amp;H456,Prices!A:C,2,0))</f>
        <v>7.84</v>
      </c>
      <c r="W456" s="13">
        <f t="shared" si="184"/>
        <v>4728.1399999999994</v>
      </c>
      <c r="X456" s="13">
        <f t="shared" si="185"/>
        <v>180.00000000000097</v>
      </c>
      <c r="Y456" s="43">
        <f t="shared" si="189"/>
        <v>0.25064355385920267</v>
      </c>
      <c r="Z456" s="49"/>
      <c r="AA456" s="24"/>
    </row>
    <row r="457" spans="1:27" x14ac:dyDescent="0.15">
      <c r="A457" s="12">
        <v>42725</v>
      </c>
      <c r="B457" s="60">
        <v>0.60540509259259256</v>
      </c>
      <c r="C457" s="13" t="s">
        <v>1128</v>
      </c>
      <c r="D457" s="13" t="s">
        <v>1129</v>
      </c>
      <c r="E457" s="13" t="s">
        <v>1130</v>
      </c>
      <c r="F457" s="13" t="str">
        <f t="shared" si="186"/>
        <v>SZ</v>
      </c>
      <c r="G457" s="13" t="str">
        <f>VLOOKUP(LOWER(F457)&amp;H457,'Current pricing'!A:B,2,0)</f>
        <v>华闻传媒</v>
      </c>
      <c r="H457" s="13" t="s">
        <v>1402</v>
      </c>
      <c r="I457" s="13" t="s">
        <v>1206</v>
      </c>
      <c r="J457" s="13" t="s">
        <v>1432</v>
      </c>
      <c r="K457" s="13">
        <v>-2800</v>
      </c>
      <c r="L457" s="13">
        <v>1</v>
      </c>
      <c r="M457" s="13">
        <v>11.59</v>
      </c>
      <c r="N457" s="13">
        <f t="shared" si="180"/>
        <v>-32452</v>
      </c>
      <c r="O457" s="13">
        <f t="shared" si="181"/>
        <v>32452</v>
      </c>
      <c r="P457" s="19">
        <f t="shared" si="187"/>
        <v>0</v>
      </c>
      <c r="Q457" s="19">
        <f t="shared" si="167"/>
        <v>6.4904000000000002</v>
      </c>
      <c r="R457" s="13">
        <f t="shared" si="188"/>
        <v>32.450000000000003</v>
      </c>
      <c r="S457" s="19">
        <f t="shared" si="182"/>
        <v>32413.059600000001</v>
      </c>
      <c r="T457" s="13">
        <f t="shared" si="183"/>
        <v>-11.576092714285714</v>
      </c>
      <c r="U457" s="13">
        <f>IF(ISNA(VLOOKUP(LOWER(F457)&amp;H457,Prices!A:C,3,0)),0,VLOOKUP(LOWER(F457)&amp;H457,Prices!A:C,3,0))</f>
        <v>10.35</v>
      </c>
      <c r="V457" s="13">
        <f>IF(ISNA(VLOOKUP(LOWER(F457)&amp;H457,Prices!A:C,2,0)),0,VLOOKUP(LOWER(F457)&amp;H457,Prices!A:C,2,0))</f>
        <v>10.44</v>
      </c>
      <c r="W457" s="13">
        <f t="shared" si="184"/>
        <v>3181.059600000001</v>
      </c>
      <c r="X457" s="13">
        <f t="shared" si="185"/>
        <v>-251.9999999999996</v>
      </c>
      <c r="Y457" s="43">
        <f t="shared" si="189"/>
        <v>9.8023530136817486E-2</v>
      </c>
      <c r="Z457" s="49"/>
      <c r="AA457" s="24"/>
    </row>
    <row r="458" spans="1:27" x14ac:dyDescent="0.15">
      <c r="A458" s="12">
        <v>42727</v>
      </c>
      <c r="B458" s="60">
        <v>0.40373842592592596</v>
      </c>
      <c r="C458" s="13" t="s">
        <v>1128</v>
      </c>
      <c r="D458" s="13" t="s">
        <v>1129</v>
      </c>
      <c r="E458" s="13" t="s">
        <v>1130</v>
      </c>
      <c r="F458" s="13" t="str">
        <f t="shared" si="186"/>
        <v>SZ</v>
      </c>
      <c r="G458" s="13" t="str">
        <f>VLOOKUP(LOWER(F458)&amp;H458,'Current pricing'!A:B,2,0)</f>
        <v>古井贡酒</v>
      </c>
      <c r="H458" s="13" t="s">
        <v>1420</v>
      </c>
      <c r="I458" s="13" t="s">
        <v>1207</v>
      </c>
      <c r="J458" s="13" t="s">
        <v>1453</v>
      </c>
      <c r="K458" s="13">
        <v>1000</v>
      </c>
      <c r="L458" s="13">
        <v>1</v>
      </c>
      <c r="M458" s="13">
        <v>44.4</v>
      </c>
      <c r="N458" s="13">
        <f t="shared" ref="N458:N473" si="190">K458*M458</f>
        <v>44400</v>
      </c>
      <c r="O458" s="13">
        <f t="shared" ref="O458:O473" si="191">ABS(N458)</f>
        <v>44400</v>
      </c>
      <c r="P458" s="19">
        <f t="shared" si="187"/>
        <v>0</v>
      </c>
      <c r="Q458" s="19">
        <f t="shared" si="167"/>
        <v>8.8800000000000008</v>
      </c>
      <c r="R458" s="13">
        <f t="shared" si="188"/>
        <v>0</v>
      </c>
      <c r="S458" s="19">
        <f t="shared" ref="S458:S473" si="192">-(N458+P458+Q458+R458)</f>
        <v>-44408.88</v>
      </c>
      <c r="T458" s="13">
        <f t="shared" ref="T458:T473" si="193">S458/K458</f>
        <v>-44.408879999999996</v>
      </c>
      <c r="U458" s="13">
        <f>IF(ISNA(VLOOKUP(LOWER(F458)&amp;H458,Prices!A:C,3,0)),0,VLOOKUP(LOWER(F458)&amp;H458,Prices!A:C,3,0))</f>
        <v>71.150000000000006</v>
      </c>
      <c r="V458" s="13">
        <f>IF(ISNA(VLOOKUP(LOWER(F458)&amp;H458,Prices!A:C,2,0)),0,VLOOKUP(LOWER(F458)&amp;H458,Prices!A:C,2,0))</f>
        <v>74.11</v>
      </c>
      <c r="W458" s="13">
        <f t="shared" ref="W458:W473" si="194">IF(I458="B",(V458+T458)*K458,(V458+T458)*K458)</f>
        <v>29701.120000000003</v>
      </c>
      <c r="X458" s="13">
        <f t="shared" ref="X458:X473" si="195">K458*(V458-U458)</f>
        <v>2959.9999999999936</v>
      </c>
      <c r="Y458" s="43">
        <f t="shared" si="189"/>
        <v>0.66894414414414416</v>
      </c>
      <c r="Z458" s="49"/>
      <c r="AA458" s="24"/>
    </row>
    <row r="459" spans="1:27" x14ac:dyDescent="0.15">
      <c r="A459" s="12">
        <v>42727</v>
      </c>
      <c r="B459" s="60">
        <v>0.40405092592592595</v>
      </c>
      <c r="C459" s="13" t="s">
        <v>1128</v>
      </c>
      <c r="D459" s="13" t="s">
        <v>1129</v>
      </c>
      <c r="E459" s="13" t="s">
        <v>1130</v>
      </c>
      <c r="F459" s="13" t="str">
        <f t="shared" si="186"/>
        <v>SZ</v>
      </c>
      <c r="G459" s="13" t="str">
        <f>VLOOKUP(LOWER(F459)&amp;H459,'Current pricing'!A:B,2,0)</f>
        <v>四川双马</v>
      </c>
      <c r="H459" s="13" t="s">
        <v>1421</v>
      </c>
      <c r="I459" s="13" t="s">
        <v>1207</v>
      </c>
      <c r="J459" s="13" t="s">
        <v>1453</v>
      </c>
      <c r="K459" s="13">
        <v>1000</v>
      </c>
      <c r="L459" s="13">
        <v>1</v>
      </c>
      <c r="M459" s="13">
        <v>32.21</v>
      </c>
      <c r="N459" s="13">
        <f t="shared" si="190"/>
        <v>32210</v>
      </c>
      <c r="O459" s="13">
        <f t="shared" si="191"/>
        <v>32210</v>
      </c>
      <c r="P459" s="19">
        <f t="shared" si="187"/>
        <v>0</v>
      </c>
      <c r="Q459" s="19">
        <f t="shared" si="167"/>
        <v>6.4420000000000002</v>
      </c>
      <c r="R459" s="13">
        <f t="shared" si="188"/>
        <v>0</v>
      </c>
      <c r="S459" s="19">
        <f t="shared" si="192"/>
        <v>-32216.441999999999</v>
      </c>
      <c r="T459" s="13">
        <f t="shared" si="193"/>
        <v>-32.216442000000001</v>
      </c>
      <c r="U459" s="13">
        <f>IF(ISNA(VLOOKUP(LOWER(F459)&amp;H459,Prices!A:C,3,0)),0,VLOOKUP(LOWER(F459)&amp;H459,Prices!A:C,3,0))</f>
        <v>21.86</v>
      </c>
      <c r="V459" s="13">
        <f>IF(ISNA(VLOOKUP(LOWER(F459)&amp;H459,Prices!A:C,2,0)),0,VLOOKUP(LOWER(F459)&amp;H459,Prices!A:C,2,0))</f>
        <v>20.6</v>
      </c>
      <c r="W459" s="13">
        <f t="shared" si="194"/>
        <v>-11616.441999999999</v>
      </c>
      <c r="X459" s="13">
        <f t="shared" si="195"/>
        <v>-1259.999999999998</v>
      </c>
      <c r="Y459" s="43">
        <f t="shared" si="189"/>
        <v>-0.36064706612853148</v>
      </c>
      <c r="Z459" s="49"/>
      <c r="AA459" s="24"/>
    </row>
    <row r="460" spans="1:27" x14ac:dyDescent="0.15">
      <c r="A460" s="12">
        <v>42727</v>
      </c>
      <c r="B460" s="60">
        <v>0.40418981481481481</v>
      </c>
      <c r="C460" s="13" t="s">
        <v>1128</v>
      </c>
      <c r="D460" s="13" t="s">
        <v>1129</v>
      </c>
      <c r="E460" s="13" t="s">
        <v>1130</v>
      </c>
      <c r="F460" s="13" t="str">
        <f t="shared" si="186"/>
        <v>SH</v>
      </c>
      <c r="G460" s="13" t="str">
        <f>VLOOKUP(LOWER(F460)&amp;H460,'Current pricing'!A:B,2,0)</f>
        <v>保千里</v>
      </c>
      <c r="H460" s="13" t="s">
        <v>1197</v>
      </c>
      <c r="I460" s="13" t="s">
        <v>1207</v>
      </c>
      <c r="J460" s="13" t="s">
        <v>1453</v>
      </c>
      <c r="K460" s="13">
        <v>2000</v>
      </c>
      <c r="L460" s="13">
        <v>1</v>
      </c>
      <c r="M460" s="13">
        <v>14.3</v>
      </c>
      <c r="N460" s="13">
        <f t="shared" si="190"/>
        <v>28600</v>
      </c>
      <c r="O460" s="13">
        <f t="shared" si="191"/>
        <v>28600</v>
      </c>
      <c r="P460" s="19">
        <f t="shared" si="187"/>
        <v>0.57200000000000006</v>
      </c>
      <c r="Q460" s="19">
        <f t="shared" si="167"/>
        <v>5.7200000000000006</v>
      </c>
      <c r="R460" s="13">
        <f t="shared" si="188"/>
        <v>0</v>
      </c>
      <c r="S460" s="19">
        <f t="shared" si="192"/>
        <v>-28606.292000000001</v>
      </c>
      <c r="T460" s="13">
        <f t="shared" si="193"/>
        <v>-14.303146</v>
      </c>
      <c r="U460" s="13">
        <f>IF(ISNA(VLOOKUP(LOWER(F460)&amp;H460,Prices!A:C,3,0)),0,VLOOKUP(LOWER(F460)&amp;H460,Prices!A:C,3,0))</f>
        <v>10.39</v>
      </c>
      <c r="V460" s="13">
        <f>IF(ISNA(VLOOKUP(LOWER(F460)&amp;H460,Prices!A:C,2,0)),0,VLOOKUP(LOWER(F460)&amp;H460,Prices!A:C,2,0))</f>
        <v>10.39</v>
      </c>
      <c r="W460" s="13">
        <f t="shared" si="194"/>
        <v>-7826.2919999999986</v>
      </c>
      <c r="X460" s="13">
        <f t="shared" si="195"/>
        <v>0</v>
      </c>
      <c r="Y460" s="43">
        <f t="shared" si="189"/>
        <v>-0.27364657342657339</v>
      </c>
      <c r="Z460" s="49"/>
      <c r="AA460" s="24"/>
    </row>
    <row r="461" spans="1:27" x14ac:dyDescent="0.15">
      <c r="A461" s="12">
        <v>42727</v>
      </c>
      <c r="B461" s="60">
        <v>0.40440972222222221</v>
      </c>
      <c r="C461" s="13" t="s">
        <v>1128</v>
      </c>
      <c r="D461" s="13" t="s">
        <v>1129</v>
      </c>
      <c r="E461" s="13" t="s">
        <v>1130</v>
      </c>
      <c r="F461" s="13" t="str">
        <f t="shared" si="186"/>
        <v>SZ</v>
      </c>
      <c r="G461" s="13" t="str">
        <f>VLOOKUP(LOWER(F461)&amp;H461,'Current pricing'!A:B,2,0)</f>
        <v>联络互动</v>
      </c>
      <c r="H461" s="13" t="s">
        <v>1422</v>
      </c>
      <c r="I461" s="13" t="s">
        <v>1207</v>
      </c>
      <c r="J461" s="13" t="s">
        <v>1453</v>
      </c>
      <c r="K461" s="13">
        <v>2000</v>
      </c>
      <c r="L461" s="13">
        <v>1</v>
      </c>
      <c r="M461" s="13">
        <v>14.66</v>
      </c>
      <c r="N461" s="13">
        <f t="shared" si="190"/>
        <v>29320</v>
      </c>
      <c r="O461" s="13">
        <f t="shared" si="191"/>
        <v>29320</v>
      </c>
      <c r="P461" s="19">
        <f t="shared" si="187"/>
        <v>0</v>
      </c>
      <c r="Q461" s="19">
        <f t="shared" ref="Q461:Q524" si="196">IF(I461&lt;&gt;"D",IF(C461="Stock",MAX(ABS(N461*0.0002),5),MAX(ABS(N461*0.0003),5)),0)</f>
        <v>5.8639999999999999</v>
      </c>
      <c r="R461" s="13">
        <f t="shared" si="188"/>
        <v>0</v>
      </c>
      <c r="S461" s="19">
        <f t="shared" si="192"/>
        <v>-29325.864000000001</v>
      </c>
      <c r="T461" s="13">
        <f t="shared" si="193"/>
        <v>-14.662932000000001</v>
      </c>
      <c r="U461" s="13">
        <f>IF(ISNA(VLOOKUP(LOWER(F461)&amp;H461,Prices!A:C,3,0)),0,VLOOKUP(LOWER(F461)&amp;H461,Prices!A:C,3,0))</f>
        <v>8.42</v>
      </c>
      <c r="V461" s="13">
        <f>IF(ISNA(VLOOKUP(LOWER(F461)&amp;H461,Prices!A:C,2,0)),0,VLOOKUP(LOWER(F461)&amp;H461,Prices!A:C,2,0))</f>
        <v>8.56</v>
      </c>
      <c r="W461" s="13">
        <f t="shared" si="194"/>
        <v>-12205.864000000001</v>
      </c>
      <c r="X461" s="13">
        <f t="shared" si="195"/>
        <v>280.00000000000114</v>
      </c>
      <c r="Y461" s="43">
        <f t="shared" si="189"/>
        <v>-0.41629822646657577</v>
      </c>
      <c r="Z461" s="49"/>
      <c r="AA461" s="24"/>
    </row>
    <row r="462" spans="1:27" x14ac:dyDescent="0.15">
      <c r="A462" s="12">
        <v>42727</v>
      </c>
      <c r="B462" s="60">
        <v>0.40831018518518519</v>
      </c>
      <c r="C462" s="13" t="s">
        <v>1128</v>
      </c>
      <c r="D462" s="13" t="s">
        <v>1129</v>
      </c>
      <c r="E462" s="13" t="s">
        <v>1130</v>
      </c>
      <c r="F462" s="13" t="str">
        <f t="shared" si="186"/>
        <v>SH</v>
      </c>
      <c r="G462" s="13" t="str">
        <f>VLOOKUP(LOWER(F462)&amp;H462,'Current pricing'!A:B,2,0)</f>
        <v>汇顶科技</v>
      </c>
      <c r="H462" s="13" t="s">
        <v>1171</v>
      </c>
      <c r="I462" s="13" t="s">
        <v>1207</v>
      </c>
      <c r="J462" s="13" t="s">
        <v>1453</v>
      </c>
      <c r="K462" s="13">
        <v>200</v>
      </c>
      <c r="L462" s="13">
        <v>1</v>
      </c>
      <c r="M462" s="13">
        <v>109.4</v>
      </c>
      <c r="N462" s="13">
        <f t="shared" si="190"/>
        <v>21880</v>
      </c>
      <c r="O462" s="13">
        <f t="shared" si="191"/>
        <v>21880</v>
      </c>
      <c r="P462" s="19">
        <f t="shared" si="187"/>
        <v>0.43760000000000004</v>
      </c>
      <c r="Q462" s="19">
        <f t="shared" si="196"/>
        <v>5</v>
      </c>
      <c r="R462" s="13">
        <f t="shared" si="188"/>
        <v>0</v>
      </c>
      <c r="S462" s="19">
        <f t="shared" si="192"/>
        <v>-21885.437600000001</v>
      </c>
      <c r="T462" s="13">
        <f t="shared" si="193"/>
        <v>-109.427188</v>
      </c>
      <c r="U462" s="13">
        <f>IF(ISNA(VLOOKUP(LOWER(F462)&amp;H462,Prices!A:C,3,0)),0,VLOOKUP(LOWER(F462)&amp;H462,Prices!A:C,3,0))</f>
        <v>110.98</v>
      </c>
      <c r="V462" s="13">
        <f>IF(ISNA(VLOOKUP(LOWER(F462)&amp;H462,Prices!A:C,2,0)),0,VLOOKUP(LOWER(F462)&amp;H462,Prices!A:C,2,0))</f>
        <v>115.07</v>
      </c>
      <c r="W462" s="13">
        <f t="shared" si="194"/>
        <v>1128.5623999999984</v>
      </c>
      <c r="X462" s="13">
        <f t="shared" si="195"/>
        <v>817.99999999999784</v>
      </c>
      <c r="Y462" s="43">
        <f t="shared" si="189"/>
        <v>5.1579634369286947E-2</v>
      </c>
      <c r="Z462" s="49"/>
      <c r="AA462" s="24"/>
    </row>
    <row r="463" spans="1:27" x14ac:dyDescent="0.15">
      <c r="A463" s="12">
        <v>42727</v>
      </c>
      <c r="B463" s="60">
        <v>0.40890046296296295</v>
      </c>
      <c r="C463" s="13" t="s">
        <v>1128</v>
      </c>
      <c r="D463" s="13" t="s">
        <v>1129</v>
      </c>
      <c r="E463" s="13" t="s">
        <v>1130</v>
      </c>
      <c r="F463" s="13" t="str">
        <f t="shared" si="186"/>
        <v>SZ</v>
      </c>
      <c r="G463" s="13" t="str">
        <f>VLOOKUP(LOWER(F463)&amp;H463,'Current pricing'!A:B,2,0)</f>
        <v>东旭光电</v>
      </c>
      <c r="H463" s="13" t="s">
        <v>1423</v>
      </c>
      <c r="I463" s="13" t="s">
        <v>1207</v>
      </c>
      <c r="J463" s="13" t="s">
        <v>1453</v>
      </c>
      <c r="K463" s="13">
        <v>2000</v>
      </c>
      <c r="L463" s="13">
        <v>1</v>
      </c>
      <c r="M463" s="13">
        <v>11.49</v>
      </c>
      <c r="N463" s="13">
        <f t="shared" si="190"/>
        <v>22980</v>
      </c>
      <c r="O463" s="13">
        <f t="shared" si="191"/>
        <v>22980</v>
      </c>
      <c r="P463" s="19">
        <f t="shared" si="187"/>
        <v>0</v>
      </c>
      <c r="Q463" s="19">
        <f t="shared" si="196"/>
        <v>5</v>
      </c>
      <c r="R463" s="13">
        <f t="shared" si="188"/>
        <v>0</v>
      </c>
      <c r="S463" s="19">
        <f t="shared" si="192"/>
        <v>-22985</v>
      </c>
      <c r="T463" s="13">
        <f t="shared" si="193"/>
        <v>-11.4925</v>
      </c>
      <c r="U463" s="13">
        <f>IF(ISNA(VLOOKUP(LOWER(F463)&amp;H463,Prices!A:C,3,0)),0,VLOOKUP(LOWER(F463)&amp;H463,Prices!A:C,3,0))</f>
        <v>10.45</v>
      </c>
      <c r="V463" s="13">
        <f>IF(ISNA(VLOOKUP(LOWER(F463)&amp;H463,Prices!A:C,2,0)),0,VLOOKUP(LOWER(F463)&amp;H463,Prices!A:C,2,0))</f>
        <v>10.63</v>
      </c>
      <c r="W463" s="13">
        <f t="shared" si="194"/>
        <v>-1724.999999999998</v>
      </c>
      <c r="X463" s="13">
        <f t="shared" si="195"/>
        <v>360.00000000000296</v>
      </c>
      <c r="Y463" s="43">
        <f t="shared" si="189"/>
        <v>-7.5065274151435948E-2</v>
      </c>
      <c r="Z463" s="49"/>
      <c r="AA463" s="24"/>
    </row>
    <row r="464" spans="1:27" x14ac:dyDescent="0.15">
      <c r="A464" s="12">
        <v>42727</v>
      </c>
      <c r="B464" s="60">
        <v>0.40939814814814812</v>
      </c>
      <c r="C464" s="13" t="s">
        <v>1128</v>
      </c>
      <c r="D464" s="13" t="s">
        <v>1129</v>
      </c>
      <c r="E464" s="13" t="s">
        <v>1130</v>
      </c>
      <c r="F464" s="13" t="str">
        <f t="shared" si="186"/>
        <v>SH</v>
      </c>
      <c r="G464" s="13" t="str">
        <f>VLOOKUP(LOWER(F464)&amp;H464,'Current pricing'!A:B,2,0)</f>
        <v>永辉超市</v>
      </c>
      <c r="H464" s="13" t="s">
        <v>1424</v>
      </c>
      <c r="I464" s="13" t="s">
        <v>1207</v>
      </c>
      <c r="J464" s="13" t="s">
        <v>1453</v>
      </c>
      <c r="K464" s="13">
        <v>3000</v>
      </c>
      <c r="L464" s="13">
        <v>1</v>
      </c>
      <c r="M464" s="13">
        <v>5.09</v>
      </c>
      <c r="N464" s="13">
        <f t="shared" si="190"/>
        <v>15270</v>
      </c>
      <c r="O464" s="13">
        <f t="shared" si="191"/>
        <v>15270</v>
      </c>
      <c r="P464" s="19">
        <f t="shared" si="187"/>
        <v>0.3054</v>
      </c>
      <c r="Q464" s="19">
        <f t="shared" si="196"/>
        <v>5</v>
      </c>
      <c r="R464" s="13">
        <f t="shared" si="188"/>
        <v>0</v>
      </c>
      <c r="S464" s="19">
        <f t="shared" si="192"/>
        <v>-15275.305399999999</v>
      </c>
      <c r="T464" s="13">
        <f t="shared" si="193"/>
        <v>-5.0917684666666663</v>
      </c>
      <c r="U464" s="13">
        <f>IF(ISNA(VLOOKUP(LOWER(F464)&amp;H464,Prices!A:C,3,0)),0,VLOOKUP(LOWER(F464)&amp;H464,Prices!A:C,3,0))</f>
        <v>9.26</v>
      </c>
      <c r="V464" s="13">
        <f>IF(ISNA(VLOOKUP(LOWER(F464)&amp;H464,Prices!A:C,2,0)),0,VLOOKUP(LOWER(F464)&amp;H464,Prices!A:C,2,0))</f>
        <v>10.029999999999999</v>
      </c>
      <c r="W464" s="13">
        <f t="shared" si="194"/>
        <v>14814.694599999999</v>
      </c>
      <c r="X464" s="13">
        <f t="shared" si="195"/>
        <v>2309.9999999999986</v>
      </c>
      <c r="Y464" s="43">
        <f t="shared" si="189"/>
        <v>0.970183012442698</v>
      </c>
      <c r="Z464" s="49"/>
      <c r="AA464" s="24"/>
    </row>
    <row r="465" spans="1:27" x14ac:dyDescent="0.15">
      <c r="A465" s="12">
        <v>42727</v>
      </c>
      <c r="B465" s="60">
        <v>0.41341435185185182</v>
      </c>
      <c r="C465" s="13" t="s">
        <v>1128</v>
      </c>
      <c r="D465" s="13" t="s">
        <v>1129</v>
      </c>
      <c r="E465" s="13" t="s">
        <v>1130</v>
      </c>
      <c r="F465" s="13" t="str">
        <f t="shared" si="186"/>
        <v>SZ</v>
      </c>
      <c r="G465" s="13" t="str">
        <f>VLOOKUP(LOWER(F465)&amp;H465,'Current pricing'!A:B,2,0)</f>
        <v>东旭光电</v>
      </c>
      <c r="H465" s="13" t="s">
        <v>1423</v>
      </c>
      <c r="I465" s="13" t="s">
        <v>1207</v>
      </c>
      <c r="J465" s="13" t="s">
        <v>1453</v>
      </c>
      <c r="K465" s="13">
        <v>2000</v>
      </c>
      <c r="L465" s="13">
        <v>1</v>
      </c>
      <c r="M465" s="13">
        <v>11.51</v>
      </c>
      <c r="N465" s="13">
        <f t="shared" si="190"/>
        <v>23020</v>
      </c>
      <c r="O465" s="13">
        <f t="shared" si="191"/>
        <v>23020</v>
      </c>
      <c r="P465" s="19">
        <f t="shared" si="187"/>
        <v>0</v>
      </c>
      <c r="Q465" s="19">
        <f t="shared" si="196"/>
        <v>5</v>
      </c>
      <c r="R465" s="13">
        <f t="shared" si="188"/>
        <v>0</v>
      </c>
      <c r="S465" s="19">
        <f t="shared" si="192"/>
        <v>-23025</v>
      </c>
      <c r="T465" s="13">
        <f t="shared" si="193"/>
        <v>-11.512499999999999</v>
      </c>
      <c r="U465" s="13">
        <f>IF(ISNA(VLOOKUP(LOWER(F465)&amp;H465,Prices!A:C,3,0)),0,VLOOKUP(LOWER(F465)&amp;H465,Prices!A:C,3,0))</f>
        <v>10.45</v>
      </c>
      <c r="V465" s="13">
        <f>IF(ISNA(VLOOKUP(LOWER(F465)&amp;H465,Prices!A:C,2,0)),0,VLOOKUP(LOWER(F465)&amp;H465,Prices!A:C,2,0))</f>
        <v>10.63</v>
      </c>
      <c r="W465" s="13">
        <f t="shared" si="194"/>
        <v>-1764.999999999997</v>
      </c>
      <c r="X465" s="13">
        <f t="shared" si="195"/>
        <v>360.00000000000296</v>
      </c>
      <c r="Y465" s="43">
        <f t="shared" si="189"/>
        <v>-7.6672458731537663E-2</v>
      </c>
      <c r="Z465" s="49"/>
      <c r="AA465" s="24"/>
    </row>
    <row r="466" spans="1:27" x14ac:dyDescent="0.15">
      <c r="A466" s="12">
        <v>42727</v>
      </c>
      <c r="B466" s="60">
        <v>0.43407407407407406</v>
      </c>
      <c r="C466" s="13" t="s">
        <v>1128</v>
      </c>
      <c r="D466" s="13" t="s">
        <v>1129</v>
      </c>
      <c r="E466" s="13" t="s">
        <v>1130</v>
      </c>
      <c r="F466" s="13" t="str">
        <f t="shared" si="186"/>
        <v>SH</v>
      </c>
      <c r="G466" s="13" t="str">
        <f>VLOOKUP(LOWER(F466)&amp;H466,'Current pricing'!A:B,2,0)</f>
        <v>九鼎投资</v>
      </c>
      <c r="H466" s="13" t="s">
        <v>1425</v>
      </c>
      <c r="I466" s="13" t="s">
        <v>1207</v>
      </c>
      <c r="J466" s="13" t="s">
        <v>1453</v>
      </c>
      <c r="K466" s="13">
        <v>500</v>
      </c>
      <c r="L466" s="13">
        <v>1</v>
      </c>
      <c r="M466" s="13">
        <v>48.76</v>
      </c>
      <c r="N466" s="13">
        <f t="shared" si="190"/>
        <v>24380</v>
      </c>
      <c r="O466" s="13">
        <f t="shared" si="191"/>
        <v>24380</v>
      </c>
      <c r="P466" s="19">
        <f t="shared" si="187"/>
        <v>0.48760000000000003</v>
      </c>
      <c r="Q466" s="19">
        <f t="shared" si="196"/>
        <v>5</v>
      </c>
      <c r="R466" s="13">
        <f t="shared" si="188"/>
        <v>0</v>
      </c>
      <c r="S466" s="19">
        <f t="shared" si="192"/>
        <v>-24385.4876</v>
      </c>
      <c r="T466" s="13">
        <f t="shared" si="193"/>
        <v>-48.770975200000002</v>
      </c>
      <c r="U466" s="13">
        <f>IF(ISNA(VLOOKUP(LOWER(F466)&amp;H466,Prices!A:C,3,0)),0,VLOOKUP(LOWER(F466)&amp;H466,Prices!A:C,3,0))</f>
        <v>28.26</v>
      </c>
      <c r="V466" s="13">
        <f>IF(ISNA(VLOOKUP(LOWER(F466)&amp;H466,Prices!A:C,2,0)),0,VLOOKUP(LOWER(F466)&amp;H466,Prices!A:C,2,0))</f>
        <v>28.04</v>
      </c>
      <c r="W466" s="13">
        <f t="shared" si="194"/>
        <v>-10365.487600000002</v>
      </c>
      <c r="X466" s="13">
        <f t="shared" si="195"/>
        <v>-110.00000000000121</v>
      </c>
      <c r="Y466" s="43">
        <f t="shared" si="189"/>
        <v>-0.42516356029532415</v>
      </c>
      <c r="Z466" s="49"/>
      <c r="AA466" s="24"/>
    </row>
    <row r="467" spans="1:27" x14ac:dyDescent="0.15">
      <c r="A467" s="12">
        <v>42727</v>
      </c>
      <c r="B467" s="60">
        <v>0.43493055555555554</v>
      </c>
      <c r="C467" s="13" t="s">
        <v>1128</v>
      </c>
      <c r="D467" s="13" t="s">
        <v>1129</v>
      </c>
      <c r="E467" s="13" t="s">
        <v>1130</v>
      </c>
      <c r="F467" s="13" t="str">
        <f t="shared" si="186"/>
        <v>SZ</v>
      </c>
      <c r="G467" s="13" t="str">
        <f>VLOOKUP(LOWER(F467)&amp;H467,'Current pricing'!A:B,2,0)</f>
        <v>东方园林</v>
      </c>
      <c r="H467" s="13" t="s">
        <v>1426</v>
      </c>
      <c r="I467" s="13" t="s">
        <v>1207</v>
      </c>
      <c r="J467" s="13" t="s">
        <v>1453</v>
      </c>
      <c r="K467" s="13">
        <v>2000</v>
      </c>
      <c r="L467" s="13">
        <v>1</v>
      </c>
      <c r="M467" s="13">
        <v>13.87</v>
      </c>
      <c r="N467" s="13">
        <f t="shared" si="190"/>
        <v>27740</v>
      </c>
      <c r="O467" s="13">
        <f t="shared" si="191"/>
        <v>27740</v>
      </c>
      <c r="P467" s="19">
        <f t="shared" si="187"/>
        <v>0</v>
      </c>
      <c r="Q467" s="19">
        <f t="shared" si="196"/>
        <v>5.548</v>
      </c>
      <c r="R467" s="13">
        <f t="shared" si="188"/>
        <v>0</v>
      </c>
      <c r="S467" s="19">
        <f t="shared" si="192"/>
        <v>-27745.547999999999</v>
      </c>
      <c r="T467" s="13">
        <f t="shared" si="193"/>
        <v>-13.872774</v>
      </c>
      <c r="U467" s="13">
        <f>IF(ISNA(VLOOKUP(LOWER(F467)&amp;H467,Prices!A:C,3,0)),0,VLOOKUP(LOWER(F467)&amp;H467,Prices!A:C,3,0))</f>
        <v>20.399999999999999</v>
      </c>
      <c r="V467" s="13">
        <f>IF(ISNA(VLOOKUP(LOWER(F467)&amp;H467,Prices!A:C,2,0)),0,VLOOKUP(LOWER(F467)&amp;H467,Prices!A:C,2,0))</f>
        <v>21.02</v>
      </c>
      <c r="W467" s="13">
        <f t="shared" si="194"/>
        <v>14294.451999999999</v>
      </c>
      <c r="X467" s="13">
        <f t="shared" si="195"/>
        <v>1240.000000000002</v>
      </c>
      <c r="Y467" s="43">
        <f t="shared" si="189"/>
        <v>0.51530108147080023</v>
      </c>
      <c r="Z467" s="49"/>
      <c r="AA467" s="24"/>
    </row>
    <row r="468" spans="1:27" x14ac:dyDescent="0.15">
      <c r="A468" s="12">
        <v>42727</v>
      </c>
      <c r="B468" s="60">
        <v>0.4440972222222222</v>
      </c>
      <c r="C468" s="13" t="s">
        <v>1128</v>
      </c>
      <c r="D468" s="13" t="s">
        <v>1129</v>
      </c>
      <c r="E468" s="13" t="s">
        <v>1130</v>
      </c>
      <c r="F468" s="13" t="str">
        <f t="shared" si="186"/>
        <v>SH</v>
      </c>
      <c r="G468" s="13" t="str">
        <f>VLOOKUP(LOWER(F468)&amp;H468,'Current pricing'!A:B,2,0)</f>
        <v>中国联通</v>
      </c>
      <c r="H468" s="13" t="s">
        <v>1427</v>
      </c>
      <c r="I468" s="13" t="s">
        <v>1207</v>
      </c>
      <c r="J468" s="13" t="s">
        <v>1453</v>
      </c>
      <c r="K468" s="13">
        <v>2000</v>
      </c>
      <c r="L468" s="13">
        <v>1</v>
      </c>
      <c r="M468" s="13">
        <v>7.99</v>
      </c>
      <c r="N468" s="13">
        <f t="shared" si="190"/>
        <v>15980</v>
      </c>
      <c r="O468" s="13">
        <f t="shared" si="191"/>
        <v>15980</v>
      </c>
      <c r="P468" s="19">
        <f t="shared" si="187"/>
        <v>0.31960000000000005</v>
      </c>
      <c r="Q468" s="19">
        <f t="shared" si="196"/>
        <v>5</v>
      </c>
      <c r="R468" s="13">
        <f t="shared" si="188"/>
        <v>0</v>
      </c>
      <c r="S468" s="19">
        <f t="shared" si="192"/>
        <v>-15985.319600000001</v>
      </c>
      <c r="T468" s="13">
        <f t="shared" si="193"/>
        <v>-7.9926598000000002</v>
      </c>
      <c r="U468" s="13">
        <f>IF(ISNA(VLOOKUP(LOWER(F468)&amp;H468,Prices!A:C,3,0)),0,VLOOKUP(LOWER(F468)&amp;H468,Prices!A:C,3,0))</f>
        <v>7.46</v>
      </c>
      <c r="V468" s="13">
        <f>IF(ISNA(VLOOKUP(LOWER(F468)&amp;H468,Prices!A:C,2,0)),0,VLOOKUP(LOWER(F468)&amp;H468,Prices!A:C,2,0))</f>
        <v>7.57</v>
      </c>
      <c r="W468" s="13">
        <f t="shared" si="194"/>
        <v>-845.31959999999981</v>
      </c>
      <c r="X468" s="13">
        <f t="shared" si="195"/>
        <v>220.00000000000063</v>
      </c>
      <c r="Y468" s="43">
        <f t="shared" si="189"/>
        <v>-5.289859824780975E-2</v>
      </c>
      <c r="Z468" s="49"/>
      <c r="AA468" s="24"/>
    </row>
    <row r="469" spans="1:27" x14ac:dyDescent="0.15">
      <c r="A469" s="12">
        <v>42727</v>
      </c>
      <c r="B469" s="60">
        <v>0.4442592592592593</v>
      </c>
      <c r="C469" s="13" t="s">
        <v>1128</v>
      </c>
      <c r="D469" s="13" t="s">
        <v>1129</v>
      </c>
      <c r="E469" s="13" t="s">
        <v>1130</v>
      </c>
      <c r="F469" s="13" t="str">
        <f t="shared" si="186"/>
        <v>SH</v>
      </c>
      <c r="G469" s="13" t="str">
        <f>VLOOKUP(LOWER(F469)&amp;H469,'Current pricing'!A:B,2,0)</f>
        <v>中国联通</v>
      </c>
      <c r="H469" s="13" t="s">
        <v>1427</v>
      </c>
      <c r="I469" s="13" t="s">
        <v>1207</v>
      </c>
      <c r="J469" s="13" t="s">
        <v>1453</v>
      </c>
      <c r="K469" s="13">
        <v>2000</v>
      </c>
      <c r="L469" s="13">
        <v>1</v>
      </c>
      <c r="M469" s="13">
        <v>8</v>
      </c>
      <c r="N469" s="13">
        <f t="shared" si="190"/>
        <v>16000</v>
      </c>
      <c r="O469" s="13">
        <f t="shared" si="191"/>
        <v>16000</v>
      </c>
      <c r="P469" s="19">
        <f t="shared" si="187"/>
        <v>0.32</v>
      </c>
      <c r="Q469" s="19">
        <f t="shared" si="196"/>
        <v>5</v>
      </c>
      <c r="R469" s="13">
        <f t="shared" si="188"/>
        <v>0</v>
      </c>
      <c r="S469" s="19">
        <f t="shared" si="192"/>
        <v>-16005.32</v>
      </c>
      <c r="T469" s="13">
        <f t="shared" si="193"/>
        <v>-8.0026600000000006</v>
      </c>
      <c r="U469" s="13">
        <f>IF(ISNA(VLOOKUP(LOWER(F469)&amp;H469,Prices!A:C,3,0)),0,VLOOKUP(LOWER(F469)&amp;H469,Prices!A:C,3,0))</f>
        <v>7.46</v>
      </c>
      <c r="V469" s="13">
        <f>IF(ISNA(VLOOKUP(LOWER(F469)&amp;H469,Prices!A:C,2,0)),0,VLOOKUP(LOWER(F469)&amp;H469,Prices!A:C,2,0))</f>
        <v>7.57</v>
      </c>
      <c r="W469" s="13">
        <f t="shared" si="194"/>
        <v>-865.3200000000005</v>
      </c>
      <c r="X469" s="13">
        <f t="shared" si="195"/>
        <v>220.00000000000063</v>
      </c>
      <c r="Y469" s="43">
        <f t="shared" si="189"/>
        <v>-5.4082500000000033E-2</v>
      </c>
      <c r="Z469" s="49"/>
      <c r="AA469" s="24"/>
    </row>
    <row r="470" spans="1:27" x14ac:dyDescent="0.15">
      <c r="A470" s="12">
        <v>42727</v>
      </c>
      <c r="B470" s="60">
        <v>0.45504629629629628</v>
      </c>
      <c r="C470" s="13" t="s">
        <v>1128</v>
      </c>
      <c r="D470" s="13" t="s">
        <v>1129</v>
      </c>
      <c r="E470" s="13" t="s">
        <v>1130</v>
      </c>
      <c r="F470" s="13" t="str">
        <f t="shared" si="186"/>
        <v>SZ</v>
      </c>
      <c r="G470" s="13" t="str">
        <f>VLOOKUP(LOWER(F470)&amp;H470,'Current pricing'!A:B,2,0)</f>
        <v>华数传媒</v>
      </c>
      <c r="H470" s="13" t="s">
        <v>1428</v>
      </c>
      <c r="I470" s="13" t="s">
        <v>1207</v>
      </c>
      <c r="J470" s="13" t="s">
        <v>1453</v>
      </c>
      <c r="K470" s="13">
        <v>1000</v>
      </c>
      <c r="L470" s="13">
        <v>1</v>
      </c>
      <c r="M470" s="13">
        <v>18.39</v>
      </c>
      <c r="N470" s="13">
        <f t="shared" si="190"/>
        <v>18390</v>
      </c>
      <c r="O470" s="13">
        <f t="shared" si="191"/>
        <v>18390</v>
      </c>
      <c r="P470" s="19">
        <f t="shared" si="187"/>
        <v>0</v>
      </c>
      <c r="Q470" s="19">
        <f t="shared" si="196"/>
        <v>5</v>
      </c>
      <c r="R470" s="13">
        <f t="shared" si="188"/>
        <v>0</v>
      </c>
      <c r="S470" s="19">
        <f t="shared" si="192"/>
        <v>-18395</v>
      </c>
      <c r="T470" s="13">
        <f t="shared" si="193"/>
        <v>-18.395</v>
      </c>
      <c r="U470" s="13">
        <f>IF(ISNA(VLOOKUP(LOWER(F470)&amp;H470,Prices!A:C,3,0)),0,VLOOKUP(LOWER(F470)&amp;H470,Prices!A:C,3,0))</f>
        <v>13.85</v>
      </c>
      <c r="V470" s="13">
        <f>IF(ISNA(VLOOKUP(LOWER(F470)&amp;H470,Prices!A:C,2,0)),0,VLOOKUP(LOWER(F470)&amp;H470,Prices!A:C,2,0))</f>
        <v>13.88</v>
      </c>
      <c r="W470" s="13">
        <f t="shared" si="194"/>
        <v>-4514.9999999999991</v>
      </c>
      <c r="X470" s="13">
        <f t="shared" si="195"/>
        <v>30.000000000001137</v>
      </c>
      <c r="Y470" s="43">
        <f t="shared" si="189"/>
        <v>-0.24551386623164759</v>
      </c>
      <c r="Z470" s="49"/>
      <c r="AA470" s="24"/>
    </row>
    <row r="471" spans="1:27" x14ac:dyDescent="0.15">
      <c r="A471" s="12">
        <v>42727</v>
      </c>
      <c r="B471" s="60">
        <v>0.46261574074074074</v>
      </c>
      <c r="C471" s="13" t="s">
        <v>1128</v>
      </c>
      <c r="D471" s="13" t="s">
        <v>1129</v>
      </c>
      <c r="E471" s="13" t="s">
        <v>1130</v>
      </c>
      <c r="F471" s="13" t="str">
        <f t="shared" si="186"/>
        <v>SZ</v>
      </c>
      <c r="G471" s="13" t="str">
        <f>VLOOKUP(LOWER(F471)&amp;H471,'Current pricing'!A:B,2,0)</f>
        <v>中航光电</v>
      </c>
      <c r="H471" s="13" t="s">
        <v>1429</v>
      </c>
      <c r="I471" s="13" t="s">
        <v>1207</v>
      </c>
      <c r="J471" s="13" t="s">
        <v>1453</v>
      </c>
      <c r="K471" s="13">
        <v>300</v>
      </c>
      <c r="L471" s="13">
        <v>1</v>
      </c>
      <c r="M471" s="13">
        <v>36.04</v>
      </c>
      <c r="N471" s="13">
        <f t="shared" si="190"/>
        <v>10812</v>
      </c>
      <c r="O471" s="13">
        <f t="shared" si="191"/>
        <v>10812</v>
      </c>
      <c r="P471" s="19">
        <f t="shared" si="187"/>
        <v>0</v>
      </c>
      <c r="Q471" s="19">
        <f t="shared" si="196"/>
        <v>5</v>
      </c>
      <c r="R471" s="13">
        <f t="shared" si="188"/>
        <v>0</v>
      </c>
      <c r="S471" s="19">
        <f t="shared" si="192"/>
        <v>-10817</v>
      </c>
      <c r="T471" s="13">
        <f t="shared" si="193"/>
        <v>-36.056666666666665</v>
      </c>
      <c r="U471" s="13">
        <f>IF(ISNA(VLOOKUP(LOWER(F471)&amp;H471,Prices!A:C,3,0)),0,VLOOKUP(LOWER(F471)&amp;H471,Prices!A:C,3,0))</f>
        <v>36.39</v>
      </c>
      <c r="V471" s="13">
        <f>IF(ISNA(VLOOKUP(LOWER(F471)&amp;H471,Prices!A:C,2,0)),0,VLOOKUP(LOWER(F471)&amp;H471,Prices!A:C,2,0))</f>
        <v>37.31</v>
      </c>
      <c r="W471" s="13">
        <f t="shared" si="194"/>
        <v>376.00000000000125</v>
      </c>
      <c r="X471" s="13">
        <f t="shared" si="195"/>
        <v>276.00000000000051</v>
      </c>
      <c r="Y471" s="43">
        <f t="shared" si="189"/>
        <v>3.4776174620791828E-2</v>
      </c>
      <c r="Z471" s="49"/>
      <c r="AA471" s="24"/>
    </row>
    <row r="472" spans="1:27" x14ac:dyDescent="0.15">
      <c r="A472" s="12">
        <v>42727</v>
      </c>
      <c r="B472" s="60">
        <v>0.55666666666666664</v>
      </c>
      <c r="C472" s="13" t="s">
        <v>1128</v>
      </c>
      <c r="D472" s="13" t="s">
        <v>1129</v>
      </c>
      <c r="E472" s="13" t="s">
        <v>1130</v>
      </c>
      <c r="F472" s="13" t="str">
        <f t="shared" si="186"/>
        <v>SH</v>
      </c>
      <c r="G472" s="13" t="str">
        <f>VLOOKUP(LOWER(F472)&amp;H472,'Current pricing'!A:B,2,0)</f>
        <v>首开股份</v>
      </c>
      <c r="H472" s="13" t="s">
        <v>1430</v>
      </c>
      <c r="I472" s="13" t="s">
        <v>1207</v>
      </c>
      <c r="J472" s="13" t="s">
        <v>1453</v>
      </c>
      <c r="K472" s="13">
        <v>1000</v>
      </c>
      <c r="L472" s="13">
        <v>1</v>
      </c>
      <c r="M472" s="13">
        <v>11.79</v>
      </c>
      <c r="N472" s="13">
        <f t="shared" si="190"/>
        <v>11790</v>
      </c>
      <c r="O472" s="13">
        <f t="shared" si="191"/>
        <v>11790</v>
      </c>
      <c r="P472" s="19">
        <f t="shared" si="187"/>
        <v>0.23580000000000001</v>
      </c>
      <c r="Q472" s="19">
        <f t="shared" si="196"/>
        <v>5</v>
      </c>
      <c r="R472" s="13">
        <f t="shared" si="188"/>
        <v>0</v>
      </c>
      <c r="S472" s="19">
        <f t="shared" si="192"/>
        <v>-11795.2358</v>
      </c>
      <c r="T472" s="13">
        <f t="shared" si="193"/>
        <v>-11.7952358</v>
      </c>
      <c r="U472" s="13">
        <f>IF(ISNA(VLOOKUP(LOWER(F472)&amp;H472,Prices!A:C,3,0)),0,VLOOKUP(LOWER(F472)&amp;H472,Prices!A:C,3,0))</f>
        <v>10.64</v>
      </c>
      <c r="V472" s="13">
        <f>IF(ISNA(VLOOKUP(LOWER(F472)&amp;H472,Prices!A:C,2,0)),0,VLOOKUP(LOWER(F472)&amp;H472,Prices!A:C,2,0))</f>
        <v>10.66</v>
      </c>
      <c r="W472" s="13">
        <f t="shared" si="194"/>
        <v>-1135.2358000000002</v>
      </c>
      <c r="X472" s="13">
        <f t="shared" si="195"/>
        <v>19.999999999999574</v>
      </c>
      <c r="Y472" s="43">
        <f t="shared" si="189"/>
        <v>-9.6288023748939799E-2</v>
      </c>
      <c r="Z472" s="49"/>
      <c r="AA472" s="24"/>
    </row>
    <row r="473" spans="1:27" x14ac:dyDescent="0.15">
      <c r="A473" s="12">
        <v>42727</v>
      </c>
      <c r="B473" s="60">
        <v>0.58589120370370373</v>
      </c>
      <c r="C473" s="13" t="s">
        <v>1128</v>
      </c>
      <c r="D473" s="13" t="s">
        <v>1129</v>
      </c>
      <c r="E473" s="13" t="s">
        <v>1130</v>
      </c>
      <c r="F473" s="13" t="str">
        <f t="shared" si="186"/>
        <v>SZ</v>
      </c>
      <c r="G473" s="13" t="str">
        <f>VLOOKUP(LOWER(F473)&amp;H473,'Current pricing'!A:B,2,0)</f>
        <v>天齐锂业</v>
      </c>
      <c r="H473" s="13" t="s">
        <v>1205</v>
      </c>
      <c r="I473" s="13" t="s">
        <v>1207</v>
      </c>
      <c r="J473" s="13" t="s">
        <v>1453</v>
      </c>
      <c r="K473" s="13">
        <v>100</v>
      </c>
      <c r="L473" s="13">
        <v>1</v>
      </c>
      <c r="M473" s="13">
        <v>33.549999999999997</v>
      </c>
      <c r="N473" s="13">
        <f t="shared" si="190"/>
        <v>3354.9999999999995</v>
      </c>
      <c r="O473" s="13">
        <f t="shared" si="191"/>
        <v>3354.9999999999995</v>
      </c>
      <c r="P473" s="19">
        <f t="shared" si="187"/>
        <v>0</v>
      </c>
      <c r="Q473" s="19">
        <f t="shared" si="196"/>
        <v>5</v>
      </c>
      <c r="R473" s="13">
        <f t="shared" si="188"/>
        <v>0</v>
      </c>
      <c r="S473" s="19">
        <f t="shared" si="192"/>
        <v>-3359.9999999999995</v>
      </c>
      <c r="T473" s="13">
        <f t="shared" si="193"/>
        <v>-33.599999999999994</v>
      </c>
      <c r="U473" s="13">
        <f>IF(ISNA(VLOOKUP(LOWER(F473)&amp;H473,Prices!A:C,3,0)),0,VLOOKUP(LOWER(F473)&amp;H473,Prices!A:C,3,0))</f>
        <v>75.489999999999995</v>
      </c>
      <c r="V473" s="13">
        <f>IF(ISNA(VLOOKUP(LOWER(F473)&amp;H473,Prices!A:C,2,0)),0,VLOOKUP(LOWER(F473)&amp;H473,Prices!A:C,2,0))</f>
        <v>74.16</v>
      </c>
      <c r="W473" s="13">
        <f t="shared" si="194"/>
        <v>4056</v>
      </c>
      <c r="X473" s="13">
        <f t="shared" si="195"/>
        <v>-132.99999999999983</v>
      </c>
      <c r="Y473" s="43">
        <f t="shared" si="189"/>
        <v>1.208941877794337</v>
      </c>
      <c r="Z473" s="49"/>
      <c r="AA473" s="24"/>
    </row>
    <row r="474" spans="1:27" x14ac:dyDescent="0.15">
      <c r="A474" s="12">
        <v>42730</v>
      </c>
      <c r="B474" s="60">
        <v>0.39939814814814811</v>
      </c>
      <c r="C474" s="13" t="s">
        <v>1128</v>
      </c>
      <c r="D474" s="13" t="s">
        <v>1129</v>
      </c>
      <c r="E474" s="13" t="s">
        <v>1130</v>
      </c>
      <c r="F474" s="13" t="str">
        <f t="shared" si="186"/>
        <v>SH</v>
      </c>
      <c r="G474" s="13" t="str">
        <f>VLOOKUP(LOWER(F474)&amp;H474,'Current pricing'!A:B,2,0)</f>
        <v>汇顶科技</v>
      </c>
      <c r="H474" s="13" t="s">
        <v>1171</v>
      </c>
      <c r="I474" s="13" t="s">
        <v>1206</v>
      </c>
      <c r="J474" s="13" t="s">
        <v>1453</v>
      </c>
      <c r="K474" s="13">
        <v>-200</v>
      </c>
      <c r="L474" s="13">
        <v>1</v>
      </c>
      <c r="M474" s="13">
        <v>103.52</v>
      </c>
      <c r="N474" s="13">
        <f t="shared" ref="N474:N488" si="197">K474*M474</f>
        <v>-20704</v>
      </c>
      <c r="O474" s="13">
        <f t="shared" ref="O474:O488" si="198">ABS(N474)</f>
        <v>20704</v>
      </c>
      <c r="P474" s="19">
        <f t="shared" si="187"/>
        <v>0.41408000000000006</v>
      </c>
      <c r="Q474" s="19">
        <f t="shared" si="196"/>
        <v>5</v>
      </c>
      <c r="R474" s="13">
        <f t="shared" si="188"/>
        <v>20.7</v>
      </c>
      <c r="S474" s="19">
        <f t="shared" ref="S474:S488" si="199">-(N474+P474+Q474+R474)</f>
        <v>20677.885920000001</v>
      </c>
      <c r="T474" s="13">
        <f t="shared" ref="T474:T488" si="200">S474/K474</f>
        <v>-103.3894296</v>
      </c>
      <c r="U474" s="13">
        <f>IF(ISNA(VLOOKUP(LOWER(F474)&amp;H474,Prices!A:C,3,0)),0,VLOOKUP(LOWER(F474)&amp;H474,Prices!A:C,3,0))</f>
        <v>110.98</v>
      </c>
      <c r="V474" s="13">
        <f>IF(ISNA(VLOOKUP(LOWER(F474)&amp;H474,Prices!A:C,2,0)),0,VLOOKUP(LOWER(F474)&amp;H474,Prices!A:C,2,0))</f>
        <v>115.07</v>
      </c>
      <c r="W474" s="13">
        <f t="shared" ref="W474:W488" si="201">IF(I474="B",(V474+T474)*K474,(V474+T474)*K474)</f>
        <v>-2336.1140799999985</v>
      </c>
      <c r="X474" s="13">
        <f t="shared" ref="X474:X488" si="202">K474*(V474-U474)</f>
        <v>-817.99999999999784</v>
      </c>
      <c r="Y474" s="43">
        <f t="shared" si="189"/>
        <v>-0.11283394899536314</v>
      </c>
      <c r="Z474" s="49"/>
      <c r="AA474" s="24"/>
    </row>
    <row r="475" spans="1:27" x14ac:dyDescent="0.15">
      <c r="A475" s="12">
        <v>42730</v>
      </c>
      <c r="B475" s="60">
        <v>0.40021990740740737</v>
      </c>
      <c r="C475" s="13" t="s">
        <v>1128</v>
      </c>
      <c r="D475" s="13" t="s">
        <v>1129</v>
      </c>
      <c r="E475" s="13" t="s">
        <v>1130</v>
      </c>
      <c r="F475" s="13" t="str">
        <f t="shared" si="186"/>
        <v>SZ</v>
      </c>
      <c r="G475" s="13" t="str">
        <f>VLOOKUP(LOWER(F475)&amp;H475,'Current pricing'!A:B,2,0)</f>
        <v>东方园林</v>
      </c>
      <c r="H475" s="13" t="s">
        <v>1426</v>
      </c>
      <c r="I475" s="13" t="s">
        <v>1206</v>
      </c>
      <c r="J475" s="13" t="s">
        <v>1453</v>
      </c>
      <c r="K475" s="13">
        <v>-2000</v>
      </c>
      <c r="L475" s="13">
        <v>1</v>
      </c>
      <c r="M475" s="13">
        <v>13.57</v>
      </c>
      <c r="N475" s="13">
        <f t="shared" si="197"/>
        <v>-27140</v>
      </c>
      <c r="O475" s="13">
        <f t="shared" si="198"/>
        <v>27140</v>
      </c>
      <c r="P475" s="19">
        <f t="shared" si="187"/>
        <v>0</v>
      </c>
      <c r="Q475" s="19">
        <f t="shared" si="196"/>
        <v>5.4279999999999999</v>
      </c>
      <c r="R475" s="13">
        <f t="shared" si="188"/>
        <v>27.14</v>
      </c>
      <c r="S475" s="19">
        <f t="shared" si="199"/>
        <v>27107.432000000001</v>
      </c>
      <c r="T475" s="13">
        <f t="shared" si="200"/>
        <v>-13.553716</v>
      </c>
      <c r="U475" s="13">
        <f>IF(ISNA(VLOOKUP(LOWER(F475)&amp;H475,Prices!A:C,3,0)),0,VLOOKUP(LOWER(F475)&amp;H475,Prices!A:C,3,0))</f>
        <v>20.399999999999999</v>
      </c>
      <c r="V475" s="13">
        <f>IF(ISNA(VLOOKUP(LOWER(F475)&amp;H475,Prices!A:C,2,0)),0,VLOOKUP(LOWER(F475)&amp;H475,Prices!A:C,2,0))</f>
        <v>21.02</v>
      </c>
      <c r="W475" s="13">
        <f t="shared" si="201"/>
        <v>-14932.567999999999</v>
      </c>
      <c r="X475" s="13">
        <f t="shared" si="202"/>
        <v>-1240.000000000002</v>
      </c>
      <c r="Y475" s="43">
        <f t="shared" si="189"/>
        <v>-0.55020515843773021</v>
      </c>
      <c r="Z475" s="49"/>
      <c r="AA475" s="24"/>
    </row>
    <row r="476" spans="1:27" x14ac:dyDescent="0.15">
      <c r="A476" s="12">
        <v>42730</v>
      </c>
      <c r="B476" s="60">
        <v>0.40033564814814815</v>
      </c>
      <c r="C476" s="13" t="s">
        <v>1128</v>
      </c>
      <c r="D476" s="13" t="s">
        <v>1129</v>
      </c>
      <c r="E476" s="13" t="s">
        <v>1130</v>
      </c>
      <c r="F476" s="13" t="str">
        <f t="shared" si="186"/>
        <v>SH</v>
      </c>
      <c r="G476" s="13" t="str">
        <f>VLOOKUP(LOWER(F476)&amp;H476,'Current pricing'!A:B,2,0)</f>
        <v>永辉超市</v>
      </c>
      <c r="H476" s="13" t="s">
        <v>1424</v>
      </c>
      <c r="I476" s="13" t="s">
        <v>1206</v>
      </c>
      <c r="J476" s="13" t="s">
        <v>1453</v>
      </c>
      <c r="K476" s="13">
        <v>-3000</v>
      </c>
      <c r="L476" s="13">
        <v>1</v>
      </c>
      <c r="M476" s="13">
        <v>4.9000000000000004</v>
      </c>
      <c r="N476" s="13">
        <f t="shared" si="197"/>
        <v>-14700.000000000002</v>
      </c>
      <c r="O476" s="13">
        <f t="shared" si="198"/>
        <v>14700.000000000002</v>
      </c>
      <c r="P476" s="19">
        <f t="shared" si="187"/>
        <v>0.29400000000000004</v>
      </c>
      <c r="Q476" s="19">
        <f t="shared" si="196"/>
        <v>5</v>
      </c>
      <c r="R476" s="13">
        <f t="shared" si="188"/>
        <v>14.7</v>
      </c>
      <c r="S476" s="19">
        <f t="shared" si="199"/>
        <v>14680.006000000001</v>
      </c>
      <c r="T476" s="13">
        <f t="shared" si="200"/>
        <v>-4.8933353333333338</v>
      </c>
      <c r="U476" s="13">
        <f>IF(ISNA(VLOOKUP(LOWER(F476)&amp;H476,Prices!A:C,3,0)),0,VLOOKUP(LOWER(F476)&amp;H476,Prices!A:C,3,0))</f>
        <v>9.26</v>
      </c>
      <c r="V476" s="13">
        <f>IF(ISNA(VLOOKUP(LOWER(F476)&amp;H476,Prices!A:C,2,0)),0,VLOOKUP(LOWER(F476)&amp;H476,Prices!A:C,2,0))</f>
        <v>10.029999999999999</v>
      </c>
      <c r="W476" s="13">
        <f t="shared" si="201"/>
        <v>-15409.993999999997</v>
      </c>
      <c r="X476" s="13">
        <f t="shared" si="202"/>
        <v>-2309.9999999999986</v>
      </c>
      <c r="Y476" s="43">
        <f t="shared" si="189"/>
        <v>-1.0482989115646255</v>
      </c>
      <c r="Z476" s="49"/>
      <c r="AA476" s="24"/>
    </row>
    <row r="477" spans="1:27" x14ac:dyDescent="0.15">
      <c r="A477" s="12">
        <v>42730</v>
      </c>
      <c r="B477" s="60">
        <v>0.40146990740740746</v>
      </c>
      <c r="C477" s="13" t="s">
        <v>1128</v>
      </c>
      <c r="D477" s="13" t="s">
        <v>1129</v>
      </c>
      <c r="E477" s="13" t="s">
        <v>1130</v>
      </c>
      <c r="F477" s="13" t="str">
        <f t="shared" si="186"/>
        <v>SZ</v>
      </c>
      <c r="G477" s="13" t="str">
        <f>VLOOKUP(LOWER(F477)&amp;H477,'Current pricing'!A:B,2,0)</f>
        <v>东旭光电</v>
      </c>
      <c r="H477" s="13" t="s">
        <v>1423</v>
      </c>
      <c r="I477" s="13" t="s">
        <v>1206</v>
      </c>
      <c r="J477" s="13" t="s">
        <v>1453</v>
      </c>
      <c r="K477" s="13">
        <v>-4000</v>
      </c>
      <c r="L477" s="13">
        <v>1</v>
      </c>
      <c r="M477" s="13">
        <v>11.36</v>
      </c>
      <c r="N477" s="13">
        <f t="shared" si="197"/>
        <v>-45440</v>
      </c>
      <c r="O477" s="13">
        <f t="shared" si="198"/>
        <v>45440</v>
      </c>
      <c r="P477" s="19">
        <f t="shared" si="187"/>
        <v>0</v>
      </c>
      <c r="Q477" s="19">
        <f t="shared" si="196"/>
        <v>9.088000000000001</v>
      </c>
      <c r="R477" s="13">
        <f t="shared" si="188"/>
        <v>45.44</v>
      </c>
      <c r="S477" s="19">
        <f t="shared" si="199"/>
        <v>45385.471999999994</v>
      </c>
      <c r="T477" s="13">
        <f t="shared" si="200"/>
        <v>-11.346367999999998</v>
      </c>
      <c r="U477" s="13">
        <f>IF(ISNA(VLOOKUP(LOWER(F477)&amp;H477,Prices!A:C,3,0)),0,VLOOKUP(LOWER(F477)&amp;H477,Prices!A:C,3,0))</f>
        <v>10.45</v>
      </c>
      <c r="V477" s="13">
        <f>IF(ISNA(VLOOKUP(LOWER(F477)&amp;H477,Prices!A:C,2,0)),0,VLOOKUP(LOWER(F477)&amp;H477,Prices!A:C,2,0))</f>
        <v>10.63</v>
      </c>
      <c r="W477" s="13">
        <f t="shared" si="201"/>
        <v>2865.4719999999897</v>
      </c>
      <c r="X477" s="13">
        <f t="shared" si="202"/>
        <v>-720.00000000000591</v>
      </c>
      <c r="Y477" s="43">
        <f t="shared" si="189"/>
        <v>6.3060563380281459E-2</v>
      </c>
      <c r="Z477" s="49"/>
      <c r="AA477" s="24"/>
    </row>
    <row r="478" spans="1:27" x14ac:dyDescent="0.15">
      <c r="A478" s="12">
        <v>42730</v>
      </c>
      <c r="B478" s="60">
        <v>0.40167824074074071</v>
      </c>
      <c r="C478" s="13" t="s">
        <v>1128</v>
      </c>
      <c r="D478" s="13" t="s">
        <v>1129</v>
      </c>
      <c r="E478" s="13" t="s">
        <v>1130</v>
      </c>
      <c r="F478" s="13" t="str">
        <f t="shared" si="186"/>
        <v>SZ</v>
      </c>
      <c r="G478" s="13" t="str">
        <f>VLOOKUP(LOWER(F478)&amp;H478,'Current pricing'!A:B,2,0)</f>
        <v>天齐锂业</v>
      </c>
      <c r="H478" s="13" t="s">
        <v>1205</v>
      </c>
      <c r="I478" s="13" t="s">
        <v>1206</v>
      </c>
      <c r="J478" s="13" t="s">
        <v>1453</v>
      </c>
      <c r="K478" s="13">
        <v>-100</v>
      </c>
      <c r="L478" s="13">
        <v>1</v>
      </c>
      <c r="M478" s="13">
        <v>32.19</v>
      </c>
      <c r="N478" s="13">
        <f t="shared" si="197"/>
        <v>-3219</v>
      </c>
      <c r="O478" s="13">
        <f t="shared" si="198"/>
        <v>3219</v>
      </c>
      <c r="P478" s="19">
        <f t="shared" si="187"/>
        <v>0</v>
      </c>
      <c r="Q478" s="19">
        <f t="shared" si="196"/>
        <v>5</v>
      </c>
      <c r="R478" s="13">
        <f t="shared" si="188"/>
        <v>3.22</v>
      </c>
      <c r="S478" s="19">
        <f t="shared" si="199"/>
        <v>3210.78</v>
      </c>
      <c r="T478" s="13">
        <f t="shared" si="200"/>
        <v>-32.107800000000005</v>
      </c>
      <c r="U478" s="13">
        <f>IF(ISNA(VLOOKUP(LOWER(F478)&amp;H478,Prices!A:C,3,0)),0,VLOOKUP(LOWER(F478)&amp;H478,Prices!A:C,3,0))</f>
        <v>75.489999999999995</v>
      </c>
      <c r="V478" s="13">
        <f>IF(ISNA(VLOOKUP(LOWER(F478)&amp;H478,Prices!A:C,2,0)),0,VLOOKUP(LOWER(F478)&amp;H478,Prices!A:C,2,0))</f>
        <v>74.16</v>
      </c>
      <c r="W478" s="13">
        <f t="shared" si="201"/>
        <v>-4205.2199999999993</v>
      </c>
      <c r="X478" s="13">
        <f t="shared" si="202"/>
        <v>132.99999999999983</v>
      </c>
      <c r="Y478" s="43">
        <f t="shared" si="189"/>
        <v>-1.3063746505125813</v>
      </c>
      <c r="Z478" s="49"/>
      <c r="AA478" s="24"/>
    </row>
    <row r="479" spans="1:27" x14ac:dyDescent="0.15">
      <c r="A479" s="12">
        <v>42730</v>
      </c>
      <c r="B479" s="60">
        <v>0.40211805555555552</v>
      </c>
      <c r="C479" s="13" t="s">
        <v>1128</v>
      </c>
      <c r="D479" s="13" t="s">
        <v>1129</v>
      </c>
      <c r="E479" s="13" t="s">
        <v>1130</v>
      </c>
      <c r="F479" s="13" t="str">
        <f t="shared" si="186"/>
        <v>SH</v>
      </c>
      <c r="G479" s="13" t="str">
        <f>VLOOKUP(LOWER(F479)&amp;H479,'Current pricing'!A:B,2,0)</f>
        <v>九鼎投资</v>
      </c>
      <c r="H479" s="13" t="s">
        <v>1425</v>
      </c>
      <c r="I479" s="13" t="s">
        <v>1206</v>
      </c>
      <c r="J479" s="13" t="s">
        <v>1453</v>
      </c>
      <c r="K479" s="13">
        <v>-500</v>
      </c>
      <c r="L479" s="13">
        <v>1</v>
      </c>
      <c r="M479" s="13">
        <v>47.28</v>
      </c>
      <c r="N479" s="13">
        <f t="shared" si="197"/>
        <v>-23640</v>
      </c>
      <c r="O479" s="13">
        <f t="shared" si="198"/>
        <v>23640</v>
      </c>
      <c r="P479" s="19">
        <f t="shared" si="187"/>
        <v>0.47280000000000005</v>
      </c>
      <c r="Q479" s="19">
        <f t="shared" si="196"/>
        <v>5</v>
      </c>
      <c r="R479" s="13">
        <f t="shared" si="188"/>
        <v>23.64</v>
      </c>
      <c r="S479" s="19">
        <f t="shared" si="199"/>
        <v>23610.887200000001</v>
      </c>
      <c r="T479" s="13">
        <f t="shared" si="200"/>
        <v>-47.221774400000001</v>
      </c>
      <c r="U479" s="13">
        <f>IF(ISNA(VLOOKUP(LOWER(F479)&amp;H479,Prices!A:C,3,0)),0,VLOOKUP(LOWER(F479)&amp;H479,Prices!A:C,3,0))</f>
        <v>28.26</v>
      </c>
      <c r="V479" s="13">
        <f>IF(ISNA(VLOOKUP(LOWER(F479)&amp;H479,Prices!A:C,2,0)),0,VLOOKUP(LOWER(F479)&amp;H479,Prices!A:C,2,0))</f>
        <v>28.04</v>
      </c>
      <c r="W479" s="13">
        <f t="shared" si="201"/>
        <v>9590.887200000001</v>
      </c>
      <c r="X479" s="13">
        <f t="shared" si="202"/>
        <v>110.00000000000121</v>
      </c>
      <c r="Y479" s="43">
        <f>W479/O479</f>
        <v>0.40570588832487314</v>
      </c>
      <c r="Z479" s="49"/>
      <c r="AA479" s="24"/>
    </row>
    <row r="480" spans="1:27" x14ac:dyDescent="0.15">
      <c r="A480" s="12">
        <v>42730</v>
      </c>
      <c r="B480" s="60">
        <v>0.4022337962962963</v>
      </c>
      <c r="C480" s="13" t="s">
        <v>1128</v>
      </c>
      <c r="D480" s="13" t="s">
        <v>1129</v>
      </c>
      <c r="E480" s="13" t="s">
        <v>1130</v>
      </c>
      <c r="F480" s="13" t="str">
        <f t="shared" si="186"/>
        <v>SZ</v>
      </c>
      <c r="G480" s="13" t="str">
        <f>VLOOKUP(LOWER(F480)&amp;H480,'Current pricing'!A:B,2,0)</f>
        <v>联络互动</v>
      </c>
      <c r="H480" s="13" t="s">
        <v>1422</v>
      </c>
      <c r="I480" s="13" t="s">
        <v>1206</v>
      </c>
      <c r="J480" s="13" t="s">
        <v>1453</v>
      </c>
      <c r="K480" s="13">
        <v>-2000</v>
      </c>
      <c r="L480" s="13">
        <v>1</v>
      </c>
      <c r="M480" s="13">
        <v>14.388500000000001</v>
      </c>
      <c r="N480" s="13">
        <f t="shared" si="197"/>
        <v>-28777</v>
      </c>
      <c r="O480" s="13">
        <f t="shared" si="198"/>
        <v>28777</v>
      </c>
      <c r="P480" s="19">
        <f t="shared" si="187"/>
        <v>0</v>
      </c>
      <c r="Q480" s="19">
        <f t="shared" si="196"/>
        <v>5.7553999999999998</v>
      </c>
      <c r="R480" s="13">
        <f t="shared" si="188"/>
        <v>28.78</v>
      </c>
      <c r="S480" s="19">
        <f t="shared" si="199"/>
        <v>28742.464600000003</v>
      </c>
      <c r="T480" s="13">
        <f t="shared" si="200"/>
        <v>-14.371232300000001</v>
      </c>
      <c r="U480" s="13">
        <f>IF(ISNA(VLOOKUP(LOWER(F480)&amp;H480,Prices!A:C,3,0)),0,VLOOKUP(LOWER(F480)&amp;H480,Prices!A:C,3,0))</f>
        <v>8.42</v>
      </c>
      <c r="V480" s="13">
        <f>IF(ISNA(VLOOKUP(LOWER(F480)&amp;H480,Prices!A:C,2,0)),0,VLOOKUP(LOWER(F480)&amp;H480,Prices!A:C,2,0))</f>
        <v>8.56</v>
      </c>
      <c r="W480" s="13">
        <f t="shared" si="201"/>
        <v>11622.464600000001</v>
      </c>
      <c r="X480" s="13">
        <f t="shared" si="202"/>
        <v>-280.00000000000114</v>
      </c>
      <c r="Y480" s="43">
        <f>W480/O480</f>
        <v>0.40388034193974359</v>
      </c>
      <c r="Z480" s="49"/>
      <c r="AA480" s="24"/>
    </row>
    <row r="481" spans="1:27" x14ac:dyDescent="0.15">
      <c r="A481" s="12">
        <v>42730</v>
      </c>
      <c r="B481" s="60">
        <v>0.40232638888888889</v>
      </c>
      <c r="C481" s="13" t="s">
        <v>1128</v>
      </c>
      <c r="D481" s="13" t="s">
        <v>1129</v>
      </c>
      <c r="E481" s="13" t="s">
        <v>1130</v>
      </c>
      <c r="F481" s="13" t="str">
        <f t="shared" si="186"/>
        <v>SZ</v>
      </c>
      <c r="G481" s="13" t="str">
        <f>VLOOKUP(LOWER(F481)&amp;H481,'Current pricing'!A:B,2,0)</f>
        <v>中航光电</v>
      </c>
      <c r="H481" s="13" t="s">
        <v>1429</v>
      </c>
      <c r="I481" s="13" t="s">
        <v>1206</v>
      </c>
      <c r="J481" s="13" t="s">
        <v>1453</v>
      </c>
      <c r="K481" s="13">
        <v>-300</v>
      </c>
      <c r="L481" s="13">
        <v>1</v>
      </c>
      <c r="M481" s="13">
        <v>35.273333333332999</v>
      </c>
      <c r="N481" s="13">
        <f t="shared" si="197"/>
        <v>-10581.9999999999</v>
      </c>
      <c r="O481" s="13">
        <f t="shared" si="198"/>
        <v>10581.9999999999</v>
      </c>
      <c r="P481" s="19">
        <f t="shared" si="187"/>
        <v>0</v>
      </c>
      <c r="Q481" s="19">
        <f t="shared" si="196"/>
        <v>5</v>
      </c>
      <c r="R481" s="13">
        <f t="shared" si="188"/>
        <v>10.58</v>
      </c>
      <c r="S481" s="19">
        <f t="shared" si="199"/>
        <v>10566.4199999999</v>
      </c>
      <c r="T481" s="13">
        <f t="shared" si="200"/>
        <v>-35.221399999999669</v>
      </c>
      <c r="U481" s="13">
        <f>IF(ISNA(VLOOKUP(LOWER(F481)&amp;H481,Prices!A:C,3,0)),0,VLOOKUP(LOWER(F481)&amp;H481,Prices!A:C,3,0))</f>
        <v>36.39</v>
      </c>
      <c r="V481" s="13">
        <f>IF(ISNA(VLOOKUP(LOWER(F481)&amp;H481,Prices!A:C,2,0)),0,VLOOKUP(LOWER(F481)&amp;H481,Prices!A:C,2,0))</f>
        <v>37.31</v>
      </c>
      <c r="W481" s="13">
        <f t="shared" si="201"/>
        <v>-626.58000000010009</v>
      </c>
      <c r="X481" s="13">
        <f t="shared" si="202"/>
        <v>-276.00000000000051</v>
      </c>
      <c r="Y481" s="43">
        <f t="shared" si="189"/>
        <v>-5.921186921187923E-2</v>
      </c>
      <c r="Z481" s="49"/>
      <c r="AA481" s="24"/>
    </row>
    <row r="482" spans="1:27" x14ac:dyDescent="0.15">
      <c r="A482" s="12">
        <v>42730</v>
      </c>
      <c r="B482" s="60">
        <v>0.40248842592592587</v>
      </c>
      <c r="C482" s="13" t="s">
        <v>1128</v>
      </c>
      <c r="D482" s="13" t="s">
        <v>1129</v>
      </c>
      <c r="E482" s="13" t="s">
        <v>1130</v>
      </c>
      <c r="F482" s="13" t="str">
        <f t="shared" si="186"/>
        <v>SH</v>
      </c>
      <c r="G482" s="13" t="str">
        <f>VLOOKUP(LOWER(F482)&amp;H482,'Current pricing'!A:B,2,0)</f>
        <v>保千里</v>
      </c>
      <c r="H482" s="13" t="s">
        <v>1197</v>
      </c>
      <c r="I482" s="13" t="s">
        <v>1206</v>
      </c>
      <c r="J482" s="13" t="s">
        <v>1453</v>
      </c>
      <c r="K482" s="13">
        <v>-2000</v>
      </c>
      <c r="L482" s="13">
        <v>1</v>
      </c>
      <c r="M482" s="13">
        <v>14.03</v>
      </c>
      <c r="N482" s="13">
        <f t="shared" si="197"/>
        <v>-28060</v>
      </c>
      <c r="O482" s="13">
        <f t="shared" si="198"/>
        <v>28060</v>
      </c>
      <c r="P482" s="19">
        <f t="shared" si="187"/>
        <v>0.56120000000000003</v>
      </c>
      <c r="Q482" s="19">
        <f t="shared" si="196"/>
        <v>5.6120000000000001</v>
      </c>
      <c r="R482" s="13">
        <f t="shared" si="188"/>
        <v>28.06</v>
      </c>
      <c r="S482" s="19">
        <f t="shared" si="199"/>
        <v>28025.766799999998</v>
      </c>
      <c r="T482" s="13">
        <f t="shared" si="200"/>
        <v>-14.012883399999998</v>
      </c>
      <c r="U482" s="13">
        <f>IF(ISNA(VLOOKUP(LOWER(F482)&amp;H482,Prices!A:C,3,0)),0,VLOOKUP(LOWER(F482)&amp;H482,Prices!A:C,3,0))</f>
        <v>10.39</v>
      </c>
      <c r="V482" s="13">
        <f>IF(ISNA(VLOOKUP(LOWER(F482)&amp;H482,Prices!A:C,2,0)),0,VLOOKUP(LOWER(F482)&amp;H482,Prices!A:C,2,0))</f>
        <v>10.39</v>
      </c>
      <c r="W482" s="13">
        <f t="shared" si="201"/>
        <v>7245.7667999999949</v>
      </c>
      <c r="X482" s="13">
        <f t="shared" si="202"/>
        <v>0</v>
      </c>
      <c r="Y482" s="43">
        <f t="shared" si="189"/>
        <v>0.2582240484675693</v>
      </c>
      <c r="Z482" s="49"/>
      <c r="AA482" s="24"/>
    </row>
    <row r="483" spans="1:27" x14ac:dyDescent="0.15">
      <c r="A483" s="12">
        <v>42730</v>
      </c>
      <c r="B483" s="60">
        <v>0.40260416666666665</v>
      </c>
      <c r="C483" s="13" t="s">
        <v>1128</v>
      </c>
      <c r="D483" s="13" t="s">
        <v>1129</v>
      </c>
      <c r="E483" s="13" t="s">
        <v>1130</v>
      </c>
      <c r="F483" s="13" t="str">
        <f t="shared" si="186"/>
        <v>SH</v>
      </c>
      <c r="G483" s="13" t="str">
        <f>VLOOKUP(LOWER(F483)&amp;H483,'Current pricing'!A:B,2,0)</f>
        <v>首开股份</v>
      </c>
      <c r="H483" s="13" t="s">
        <v>1430</v>
      </c>
      <c r="I483" s="13" t="s">
        <v>1206</v>
      </c>
      <c r="J483" s="13" t="s">
        <v>1453</v>
      </c>
      <c r="K483" s="13">
        <v>-1000</v>
      </c>
      <c r="L483" s="13">
        <v>1</v>
      </c>
      <c r="M483" s="13">
        <v>11.58</v>
      </c>
      <c r="N483" s="13">
        <f t="shared" si="197"/>
        <v>-11580</v>
      </c>
      <c r="O483" s="13">
        <f t="shared" si="198"/>
        <v>11580</v>
      </c>
      <c r="P483" s="19">
        <f t="shared" si="187"/>
        <v>0.23160000000000003</v>
      </c>
      <c r="Q483" s="19">
        <f t="shared" si="196"/>
        <v>5</v>
      </c>
      <c r="R483" s="13">
        <f t="shared" si="188"/>
        <v>11.58</v>
      </c>
      <c r="S483" s="19">
        <f t="shared" si="199"/>
        <v>11563.188400000001</v>
      </c>
      <c r="T483" s="13">
        <f t="shared" si="200"/>
        <v>-11.563188400000001</v>
      </c>
      <c r="U483" s="13">
        <f>IF(ISNA(VLOOKUP(LOWER(F483)&amp;H483,Prices!A:C,3,0)),0,VLOOKUP(LOWER(F483)&amp;H483,Prices!A:C,3,0))</f>
        <v>10.64</v>
      </c>
      <c r="V483" s="13">
        <f>IF(ISNA(VLOOKUP(LOWER(F483)&amp;H483,Prices!A:C,2,0)),0,VLOOKUP(LOWER(F483)&amp;H483,Prices!A:C,2,0))</f>
        <v>10.66</v>
      </c>
      <c r="W483" s="13">
        <f t="shared" si="201"/>
        <v>903.18840000000125</v>
      </c>
      <c r="X483" s="13">
        <f t="shared" si="202"/>
        <v>-19.999999999999574</v>
      </c>
      <c r="Y483" s="43">
        <f t="shared" si="189"/>
        <v>7.7995544041450884E-2</v>
      </c>
      <c r="Z483" s="49"/>
      <c r="AA483" s="24"/>
    </row>
    <row r="484" spans="1:27" x14ac:dyDescent="0.15">
      <c r="A484" s="12">
        <v>42730</v>
      </c>
      <c r="B484" s="60">
        <v>0.40307870370370374</v>
      </c>
      <c r="C484" s="13" t="s">
        <v>1128</v>
      </c>
      <c r="D484" s="13" t="s">
        <v>1129</v>
      </c>
      <c r="E484" s="13" t="s">
        <v>1130</v>
      </c>
      <c r="F484" s="13" t="str">
        <f t="shared" si="186"/>
        <v>SH</v>
      </c>
      <c r="G484" s="13" t="str">
        <f>VLOOKUP(LOWER(F484)&amp;H484,'Current pricing'!A:B,2,0)</f>
        <v>中国联通</v>
      </c>
      <c r="H484" s="13" t="s">
        <v>1427</v>
      </c>
      <c r="I484" s="13" t="s">
        <v>1206</v>
      </c>
      <c r="J484" s="13" t="s">
        <v>1453</v>
      </c>
      <c r="K484" s="13">
        <v>-4000</v>
      </c>
      <c r="L484" s="13">
        <v>1</v>
      </c>
      <c r="M484" s="13">
        <v>7.83</v>
      </c>
      <c r="N484" s="13">
        <f t="shared" si="197"/>
        <v>-31320</v>
      </c>
      <c r="O484" s="13">
        <f t="shared" si="198"/>
        <v>31320</v>
      </c>
      <c r="P484" s="19">
        <f t="shared" si="187"/>
        <v>0.62640000000000007</v>
      </c>
      <c r="Q484" s="19">
        <f t="shared" si="196"/>
        <v>6.2640000000000002</v>
      </c>
      <c r="R484" s="13">
        <f t="shared" si="188"/>
        <v>31.32</v>
      </c>
      <c r="S484" s="19">
        <f t="shared" si="199"/>
        <v>31281.7896</v>
      </c>
      <c r="T484" s="13">
        <f t="shared" si="200"/>
        <v>-7.8204473999999999</v>
      </c>
      <c r="U484" s="13">
        <f>IF(ISNA(VLOOKUP(LOWER(F484)&amp;H484,Prices!A:C,3,0)),0,VLOOKUP(LOWER(F484)&amp;H484,Prices!A:C,3,0))</f>
        <v>7.46</v>
      </c>
      <c r="V484" s="13">
        <f>IF(ISNA(VLOOKUP(LOWER(F484)&amp;H484,Prices!A:C,2,0)),0,VLOOKUP(LOWER(F484)&amp;H484,Prices!A:C,2,0))</f>
        <v>7.57</v>
      </c>
      <c r="W484" s="13">
        <f t="shared" si="201"/>
        <v>1001.7895999999986</v>
      </c>
      <c r="X484" s="13">
        <f t="shared" si="202"/>
        <v>-440.00000000000125</v>
      </c>
      <c r="Y484" s="43">
        <f t="shared" si="189"/>
        <v>3.1985619412515917E-2</v>
      </c>
      <c r="Z484" s="49"/>
      <c r="AA484" s="24"/>
    </row>
    <row r="485" spans="1:27" x14ac:dyDescent="0.15">
      <c r="A485" s="12">
        <v>42730</v>
      </c>
      <c r="B485" s="60">
        <v>0.40337962962962964</v>
      </c>
      <c r="C485" s="13" t="s">
        <v>1128</v>
      </c>
      <c r="D485" s="13" t="s">
        <v>1129</v>
      </c>
      <c r="E485" s="13" t="s">
        <v>1130</v>
      </c>
      <c r="F485" s="13" t="str">
        <f t="shared" si="186"/>
        <v>SZ</v>
      </c>
      <c r="G485" s="13" t="str">
        <f>VLOOKUP(LOWER(F485)&amp;H485,'Current pricing'!A:B,2,0)</f>
        <v>古井贡酒</v>
      </c>
      <c r="H485" s="13" t="s">
        <v>1420</v>
      </c>
      <c r="I485" s="13" t="s">
        <v>1206</v>
      </c>
      <c r="J485" s="13" t="s">
        <v>1453</v>
      </c>
      <c r="K485" s="13">
        <v>-1000</v>
      </c>
      <c r="L485" s="13">
        <v>1</v>
      </c>
      <c r="M485" s="13">
        <v>44.51</v>
      </c>
      <c r="N485" s="13">
        <f t="shared" si="197"/>
        <v>-44510</v>
      </c>
      <c r="O485" s="13">
        <f t="shared" si="198"/>
        <v>44510</v>
      </c>
      <c r="P485" s="19">
        <f t="shared" si="187"/>
        <v>0</v>
      </c>
      <c r="Q485" s="19">
        <f t="shared" si="196"/>
        <v>8.902000000000001</v>
      </c>
      <c r="R485" s="13">
        <f t="shared" si="188"/>
        <v>44.51</v>
      </c>
      <c r="S485" s="19">
        <f t="shared" si="199"/>
        <v>44456.587999999996</v>
      </c>
      <c r="T485" s="13">
        <f t="shared" si="200"/>
        <v>-44.456587999999996</v>
      </c>
      <c r="U485" s="13">
        <f>IF(ISNA(VLOOKUP(LOWER(F485)&amp;H485,Prices!A:C,3,0)),0,VLOOKUP(LOWER(F485)&amp;H485,Prices!A:C,3,0))</f>
        <v>71.150000000000006</v>
      </c>
      <c r="V485" s="13">
        <f>IF(ISNA(VLOOKUP(LOWER(F485)&amp;H485,Prices!A:C,2,0)),0,VLOOKUP(LOWER(F485)&amp;H485,Prices!A:C,2,0))</f>
        <v>74.11</v>
      </c>
      <c r="W485" s="13">
        <f t="shared" si="201"/>
        <v>-29653.412000000004</v>
      </c>
      <c r="X485" s="13">
        <f t="shared" si="202"/>
        <v>-2959.9999999999936</v>
      </c>
      <c r="Y485" s="43">
        <f t="shared" si="189"/>
        <v>-0.66621909683217262</v>
      </c>
      <c r="Z485" s="49"/>
      <c r="AA485" s="24"/>
    </row>
    <row r="486" spans="1:27" x14ac:dyDescent="0.15">
      <c r="A486" s="12">
        <v>42730</v>
      </c>
      <c r="B486" s="60">
        <v>0.40386574074074072</v>
      </c>
      <c r="C486" s="13" t="s">
        <v>1128</v>
      </c>
      <c r="D486" s="13" t="s">
        <v>1129</v>
      </c>
      <c r="E486" s="13" t="s">
        <v>1130</v>
      </c>
      <c r="F486" s="13" t="str">
        <f t="shared" si="186"/>
        <v>SZ</v>
      </c>
      <c r="G486" s="13" t="str">
        <f>VLOOKUP(LOWER(F486)&amp;H486,'Current pricing'!A:B,2,0)</f>
        <v>华数传媒</v>
      </c>
      <c r="H486" s="13" t="s">
        <v>1428</v>
      </c>
      <c r="I486" s="13" t="s">
        <v>1206</v>
      </c>
      <c r="J486" s="13" t="s">
        <v>1453</v>
      </c>
      <c r="K486" s="13">
        <v>-1000</v>
      </c>
      <c r="L486" s="13">
        <v>1</v>
      </c>
      <c r="M486" s="13">
        <v>18.16</v>
      </c>
      <c r="N486" s="13">
        <f t="shared" si="197"/>
        <v>-18160</v>
      </c>
      <c r="O486" s="13">
        <f t="shared" si="198"/>
        <v>18160</v>
      </c>
      <c r="P486" s="19">
        <f t="shared" si="187"/>
        <v>0</v>
      </c>
      <c r="Q486" s="19">
        <f t="shared" si="196"/>
        <v>5</v>
      </c>
      <c r="R486" s="13">
        <f t="shared" si="188"/>
        <v>18.16</v>
      </c>
      <c r="S486" s="19">
        <f t="shared" si="199"/>
        <v>18136.84</v>
      </c>
      <c r="T486" s="13">
        <f t="shared" si="200"/>
        <v>-18.136839999999999</v>
      </c>
      <c r="U486" s="13">
        <f>IF(ISNA(VLOOKUP(LOWER(F486)&amp;H486,Prices!A:C,3,0)),0,VLOOKUP(LOWER(F486)&amp;H486,Prices!A:C,3,0))</f>
        <v>13.85</v>
      </c>
      <c r="V486" s="13">
        <f>IF(ISNA(VLOOKUP(LOWER(F486)&amp;H486,Prices!A:C,2,0)),0,VLOOKUP(LOWER(F486)&amp;H486,Prices!A:C,2,0))</f>
        <v>13.88</v>
      </c>
      <c r="W486" s="13">
        <f t="shared" si="201"/>
        <v>4256.8399999999983</v>
      </c>
      <c r="X486" s="13">
        <f t="shared" si="202"/>
        <v>-30.000000000001137</v>
      </c>
      <c r="Y486" s="43">
        <f t="shared" si="189"/>
        <v>0.23440748898678404</v>
      </c>
      <c r="Z486" s="49"/>
      <c r="AA486" s="24"/>
    </row>
    <row r="487" spans="1:27" x14ac:dyDescent="0.15">
      <c r="A487" s="12">
        <v>42730</v>
      </c>
      <c r="B487" s="60">
        <v>0.40493055555555557</v>
      </c>
      <c r="C487" s="13" t="s">
        <v>1128</v>
      </c>
      <c r="D487" s="13" t="s">
        <v>1129</v>
      </c>
      <c r="E487" s="13" t="s">
        <v>1130</v>
      </c>
      <c r="F487" s="13" t="str">
        <f t="shared" si="186"/>
        <v>SZ</v>
      </c>
      <c r="G487" s="13" t="str">
        <f>VLOOKUP(LOWER(F487)&amp;H487,'Current pricing'!A:B,2,0)</f>
        <v>四川双马</v>
      </c>
      <c r="H487" s="13" t="s">
        <v>1421</v>
      </c>
      <c r="I487" s="13" t="s">
        <v>1206</v>
      </c>
      <c r="J487" s="13" t="s">
        <v>1453</v>
      </c>
      <c r="K487" s="13">
        <v>-500</v>
      </c>
      <c r="L487" s="13">
        <v>1</v>
      </c>
      <c r="M487" s="13">
        <v>32.090000000000003</v>
      </c>
      <c r="N487" s="13">
        <f t="shared" si="197"/>
        <v>-16045.000000000002</v>
      </c>
      <c r="O487" s="13">
        <f t="shared" si="198"/>
        <v>16045.000000000002</v>
      </c>
      <c r="P487" s="19">
        <f t="shared" si="187"/>
        <v>0</v>
      </c>
      <c r="Q487" s="19">
        <f t="shared" si="196"/>
        <v>5</v>
      </c>
      <c r="R487" s="13">
        <f t="shared" si="188"/>
        <v>16.05</v>
      </c>
      <c r="S487" s="19">
        <f t="shared" si="199"/>
        <v>16023.950000000003</v>
      </c>
      <c r="T487" s="13">
        <f t="shared" si="200"/>
        <v>-32.047900000000006</v>
      </c>
      <c r="U487" s="13">
        <f>IF(ISNA(VLOOKUP(LOWER(F487)&amp;H487,Prices!A:C,3,0)),0,VLOOKUP(LOWER(F487)&amp;H487,Prices!A:C,3,0))</f>
        <v>21.86</v>
      </c>
      <c r="V487" s="13">
        <f>IF(ISNA(VLOOKUP(LOWER(F487)&amp;H487,Prices!A:C,2,0)),0,VLOOKUP(LOWER(F487)&amp;H487,Prices!A:C,2,0))</f>
        <v>20.6</v>
      </c>
      <c r="W487" s="13">
        <f t="shared" si="201"/>
        <v>5723.9500000000025</v>
      </c>
      <c r="X487" s="13">
        <f t="shared" si="202"/>
        <v>629.99999999999898</v>
      </c>
      <c r="Y487" s="43">
        <f t="shared" si="189"/>
        <v>0.35674353381115625</v>
      </c>
      <c r="Z487" s="49"/>
      <c r="AA487" s="24"/>
    </row>
    <row r="488" spans="1:27" x14ac:dyDescent="0.15">
      <c r="A488" s="12">
        <v>42730</v>
      </c>
      <c r="B488" s="60">
        <v>0.40783564814814816</v>
      </c>
      <c r="C488" s="13" t="s">
        <v>1128</v>
      </c>
      <c r="D488" s="13" t="s">
        <v>1129</v>
      </c>
      <c r="E488" s="13" t="s">
        <v>1130</v>
      </c>
      <c r="F488" s="13" t="str">
        <f t="shared" si="186"/>
        <v>SZ</v>
      </c>
      <c r="G488" s="13" t="str">
        <f>VLOOKUP(LOWER(F488)&amp;H488,'Current pricing'!A:B,2,0)</f>
        <v>四川双马</v>
      </c>
      <c r="H488" s="13" t="s">
        <v>1421</v>
      </c>
      <c r="I488" s="13" t="s">
        <v>1206</v>
      </c>
      <c r="J488" s="13" t="s">
        <v>1453</v>
      </c>
      <c r="K488" s="13">
        <v>-500</v>
      </c>
      <c r="L488" s="13">
        <v>1</v>
      </c>
      <c r="M488" s="13">
        <v>31.88</v>
      </c>
      <c r="N488" s="13">
        <f t="shared" si="197"/>
        <v>-15940</v>
      </c>
      <c r="O488" s="13">
        <f t="shared" si="198"/>
        <v>15940</v>
      </c>
      <c r="P488" s="19">
        <f t="shared" si="187"/>
        <v>0</v>
      </c>
      <c r="Q488" s="19">
        <f t="shared" si="196"/>
        <v>5</v>
      </c>
      <c r="R488" s="13">
        <f t="shared" si="188"/>
        <v>15.94</v>
      </c>
      <c r="S488" s="19">
        <f t="shared" si="199"/>
        <v>15919.06</v>
      </c>
      <c r="T488" s="13">
        <f t="shared" si="200"/>
        <v>-31.83812</v>
      </c>
      <c r="U488" s="13">
        <f>IF(ISNA(VLOOKUP(LOWER(F488)&amp;H488,Prices!A:C,3,0)),0,VLOOKUP(LOWER(F488)&amp;H488,Prices!A:C,3,0))</f>
        <v>21.86</v>
      </c>
      <c r="V488" s="13">
        <f>IF(ISNA(VLOOKUP(LOWER(F488)&amp;H488,Prices!A:C,2,0)),0,VLOOKUP(LOWER(F488)&amp;H488,Prices!A:C,2,0))</f>
        <v>20.6</v>
      </c>
      <c r="W488" s="13">
        <f t="shared" si="201"/>
        <v>5619.0599999999995</v>
      </c>
      <c r="X488" s="13">
        <f t="shared" si="202"/>
        <v>629.99999999999898</v>
      </c>
      <c r="Y488" s="43">
        <f t="shared" si="189"/>
        <v>0.35251317440401503</v>
      </c>
      <c r="Z488" s="49"/>
      <c r="AA488" s="24"/>
    </row>
    <row r="489" spans="1:27" x14ac:dyDescent="0.15">
      <c r="A489" s="12">
        <v>42732</v>
      </c>
      <c r="B489" s="60">
        <v>0.54966435185185192</v>
      </c>
      <c r="C489" s="13" t="s">
        <v>1128</v>
      </c>
      <c r="D489" s="13" t="s">
        <v>1129</v>
      </c>
      <c r="E489" s="13" t="s">
        <v>1130</v>
      </c>
      <c r="F489" s="13" t="str">
        <f t="shared" si="186"/>
        <v>SZ</v>
      </c>
      <c r="G489" s="13" t="str">
        <f>VLOOKUP(LOWER(F489)&amp;H489,'Current pricing'!A:B,2,0)</f>
        <v>东华软件</v>
      </c>
      <c r="H489" s="13" t="s">
        <v>1258</v>
      </c>
      <c r="I489" s="13" t="s">
        <v>1207</v>
      </c>
      <c r="J489" s="13" t="s">
        <v>1453</v>
      </c>
      <c r="K489" s="13">
        <v>700</v>
      </c>
      <c r="L489" s="13">
        <v>1</v>
      </c>
      <c r="M489" s="13">
        <v>24.66</v>
      </c>
      <c r="N489" s="13">
        <f t="shared" ref="N489:N494" si="203">K489*M489</f>
        <v>17262</v>
      </c>
      <c r="O489" s="13">
        <f t="shared" ref="O489:O494" si="204">ABS(N489)</f>
        <v>17262</v>
      </c>
      <c r="P489" s="19">
        <f t="shared" si="187"/>
        <v>0</v>
      </c>
      <c r="Q489" s="19">
        <f t="shared" si="196"/>
        <v>5</v>
      </c>
      <c r="R489" s="13">
        <f t="shared" si="188"/>
        <v>0</v>
      </c>
      <c r="S489" s="19">
        <f t="shared" ref="S489:S494" si="205">-(N489+P489+Q489+R489)</f>
        <v>-17267</v>
      </c>
      <c r="T489" s="13">
        <f t="shared" ref="T489:T494" si="206">S489/K489</f>
        <v>-24.667142857142856</v>
      </c>
      <c r="U489" s="13">
        <f>IF(ISNA(VLOOKUP(LOWER(F489)&amp;H489,Prices!A:C,3,0)),0,VLOOKUP(LOWER(F489)&amp;H489,Prices!A:C,3,0))</f>
        <v>9.73</v>
      </c>
      <c r="V489" s="13">
        <f>IF(ISNA(VLOOKUP(LOWER(F489)&amp;H489,Prices!A:C,2,0)),0,VLOOKUP(LOWER(F489)&amp;H489,Prices!A:C,2,0))</f>
        <v>9.8000000000000007</v>
      </c>
      <c r="W489" s="13">
        <f t="shared" ref="W489:W494" si="207">IF(I489="B",(V489+T489)*K489,(V489+T489)*K489)</f>
        <v>-10406.999999999998</v>
      </c>
      <c r="X489" s="13">
        <f t="shared" ref="X489:X494" si="208">K489*(V489-U489)</f>
        <v>49.000000000000199</v>
      </c>
      <c r="Y489" s="43">
        <f t="shared" ref="Y489:Y494" si="209">W489/O489</f>
        <v>-0.60288494960027794</v>
      </c>
      <c r="Z489" s="49"/>
      <c r="AA489" s="24"/>
    </row>
    <row r="490" spans="1:27" x14ac:dyDescent="0.15">
      <c r="A490" s="12">
        <v>42732</v>
      </c>
      <c r="B490" s="60">
        <v>0.54946759259259259</v>
      </c>
      <c r="C490" s="13" t="s">
        <v>1128</v>
      </c>
      <c r="D490" s="13" t="s">
        <v>1129</v>
      </c>
      <c r="E490" s="13" t="s">
        <v>1130</v>
      </c>
      <c r="F490" s="13" t="str">
        <f t="shared" si="186"/>
        <v>SZ</v>
      </c>
      <c r="G490" s="13" t="str">
        <f>VLOOKUP(LOWER(F490)&amp;H490,'Current pricing'!A:B,2,0)</f>
        <v>多氟多</v>
      </c>
      <c r="H490" s="13" t="s">
        <v>1436</v>
      </c>
      <c r="I490" s="13" t="s">
        <v>1207</v>
      </c>
      <c r="J490" s="13" t="s">
        <v>1467</v>
      </c>
      <c r="K490" s="13">
        <v>600</v>
      </c>
      <c r="L490" s="13">
        <v>1</v>
      </c>
      <c r="M490" s="13">
        <v>28.15</v>
      </c>
      <c r="N490" s="13">
        <f t="shared" si="203"/>
        <v>16890</v>
      </c>
      <c r="O490" s="13">
        <f t="shared" si="204"/>
        <v>16890</v>
      </c>
      <c r="P490" s="19">
        <f t="shared" si="187"/>
        <v>0</v>
      </c>
      <c r="Q490" s="19">
        <f t="shared" si="196"/>
        <v>5</v>
      </c>
      <c r="R490" s="13">
        <f t="shared" si="188"/>
        <v>0</v>
      </c>
      <c r="S490" s="19">
        <f t="shared" si="205"/>
        <v>-16895</v>
      </c>
      <c r="T490" s="13">
        <f t="shared" si="206"/>
        <v>-28.158333333333335</v>
      </c>
      <c r="U490" s="13">
        <f>IF(ISNA(VLOOKUP(LOWER(F490)&amp;H490,Prices!A:C,3,0)),0,VLOOKUP(LOWER(F490)&amp;H490,Prices!A:C,3,0))</f>
        <v>21.2</v>
      </c>
      <c r="V490" s="13">
        <f>IF(ISNA(VLOOKUP(LOWER(F490)&amp;H490,Prices!A:C,2,0)),0,VLOOKUP(LOWER(F490)&amp;H490,Prices!A:C,2,0))</f>
        <v>21.6</v>
      </c>
      <c r="W490" s="13">
        <f t="shared" si="207"/>
        <v>-3935</v>
      </c>
      <c r="X490" s="13">
        <f t="shared" si="208"/>
        <v>240.00000000000128</v>
      </c>
      <c r="Y490" s="43">
        <f t="shared" si="209"/>
        <v>-0.23297809354647719</v>
      </c>
      <c r="Z490" s="49"/>
      <c r="AA490" s="24"/>
    </row>
    <row r="491" spans="1:27" x14ac:dyDescent="0.15">
      <c r="A491" s="12">
        <v>42733</v>
      </c>
      <c r="B491" s="60">
        <v>0.54869212962962965</v>
      </c>
      <c r="C491" s="13" t="s">
        <v>1128</v>
      </c>
      <c r="D491" s="13" t="s">
        <v>1129</v>
      </c>
      <c r="E491" s="13" t="s">
        <v>1130</v>
      </c>
      <c r="F491" s="13" t="str">
        <f t="shared" si="186"/>
        <v>SZ</v>
      </c>
      <c r="G491" s="13" t="str">
        <f>VLOOKUP(LOWER(F491)&amp;H491,'Current pricing'!A:B,2,0)</f>
        <v>丽珠集团</v>
      </c>
      <c r="H491" s="13" t="s">
        <v>1438</v>
      </c>
      <c r="I491" s="13" t="s">
        <v>1207</v>
      </c>
      <c r="J491" s="13" t="s">
        <v>1467</v>
      </c>
      <c r="K491" s="13">
        <v>100</v>
      </c>
      <c r="L491" s="13">
        <v>1</v>
      </c>
      <c r="M491" s="13">
        <v>59.82</v>
      </c>
      <c r="N491" s="13">
        <f t="shared" si="203"/>
        <v>5982</v>
      </c>
      <c r="O491" s="13">
        <f t="shared" si="204"/>
        <v>5982</v>
      </c>
      <c r="P491" s="19">
        <f t="shared" si="187"/>
        <v>0</v>
      </c>
      <c r="Q491" s="19">
        <f t="shared" si="196"/>
        <v>5</v>
      </c>
      <c r="R491" s="13">
        <f t="shared" si="188"/>
        <v>0</v>
      </c>
      <c r="S491" s="19">
        <f t="shared" si="205"/>
        <v>-5987</v>
      </c>
      <c r="T491" s="13">
        <f t="shared" si="206"/>
        <v>-59.87</v>
      </c>
      <c r="U491" s="13">
        <f>IF(ISNA(VLOOKUP(LOWER(F491)&amp;H491,Prices!A:C,3,0)),0,VLOOKUP(LOWER(F491)&amp;H491,Prices!A:C,3,0))</f>
        <v>69.2</v>
      </c>
      <c r="V491" s="13">
        <f>IF(ISNA(VLOOKUP(LOWER(F491)&amp;H491,Prices!A:C,2,0)),0,VLOOKUP(LOWER(F491)&amp;H491,Prices!A:C,2,0))</f>
        <v>73.48</v>
      </c>
      <c r="W491" s="13">
        <f t="shared" si="207"/>
        <v>1361.0000000000007</v>
      </c>
      <c r="X491" s="13">
        <f t="shared" si="208"/>
        <v>428.00000000000011</v>
      </c>
      <c r="Y491" s="43">
        <f t="shared" si="209"/>
        <v>0.22751588097626224</v>
      </c>
      <c r="Z491" s="49"/>
      <c r="AA491" s="24"/>
    </row>
    <row r="492" spans="1:27" x14ac:dyDescent="0.15">
      <c r="A492" s="12">
        <v>42733</v>
      </c>
      <c r="B492" s="60">
        <v>0.54855324074074074</v>
      </c>
      <c r="C492" s="13" t="s">
        <v>1128</v>
      </c>
      <c r="D492" s="13" t="s">
        <v>1129</v>
      </c>
      <c r="E492" s="13" t="s">
        <v>1130</v>
      </c>
      <c r="F492" s="13" t="str">
        <f t="shared" si="186"/>
        <v>SH</v>
      </c>
      <c r="G492" s="13" t="str">
        <f>VLOOKUP(LOWER(F492)&amp;H492,'Current pricing'!A:B,2,0)</f>
        <v>东软集团</v>
      </c>
      <c r="H492" s="13" t="s">
        <v>1439</v>
      </c>
      <c r="I492" s="13" t="s">
        <v>1207</v>
      </c>
      <c r="J492" s="13" t="s">
        <v>1467</v>
      </c>
      <c r="K492" s="13">
        <v>400</v>
      </c>
      <c r="L492" s="13">
        <v>1</v>
      </c>
      <c r="M492" s="13">
        <v>19.95</v>
      </c>
      <c r="N492" s="13">
        <f t="shared" si="203"/>
        <v>7980</v>
      </c>
      <c r="O492" s="13">
        <f t="shared" si="204"/>
        <v>7980</v>
      </c>
      <c r="P492" s="19">
        <f t="shared" si="187"/>
        <v>0.15960000000000002</v>
      </c>
      <c r="Q492" s="19">
        <f t="shared" si="196"/>
        <v>5</v>
      </c>
      <c r="R492" s="13">
        <f t="shared" si="188"/>
        <v>0</v>
      </c>
      <c r="S492" s="19">
        <f t="shared" si="205"/>
        <v>-7985.1596</v>
      </c>
      <c r="T492" s="13">
        <f t="shared" si="206"/>
        <v>-19.962899</v>
      </c>
      <c r="U492" s="13">
        <f>IF(ISNA(VLOOKUP(LOWER(F492)&amp;H492,Prices!A:C,3,0)),0,VLOOKUP(LOWER(F492)&amp;H492,Prices!A:C,3,0))</f>
        <v>15.9</v>
      </c>
      <c r="V492" s="13">
        <f>IF(ISNA(VLOOKUP(LOWER(F492)&amp;H492,Prices!A:C,2,0)),0,VLOOKUP(LOWER(F492)&amp;H492,Prices!A:C,2,0))</f>
        <v>16.2</v>
      </c>
      <c r="W492" s="13">
        <f t="shared" si="207"/>
        <v>-1505.1596000000004</v>
      </c>
      <c r="X492" s="13">
        <f t="shared" si="208"/>
        <v>119.99999999999957</v>
      </c>
      <c r="Y492" s="43">
        <f t="shared" si="209"/>
        <v>-0.18861649122807023</v>
      </c>
      <c r="Z492" s="49"/>
      <c r="AA492" s="24"/>
    </row>
    <row r="493" spans="1:27" x14ac:dyDescent="0.15">
      <c r="A493" s="12">
        <v>42733</v>
      </c>
      <c r="B493" s="60">
        <v>0.54790509259259257</v>
      </c>
      <c r="C493" s="13" t="s">
        <v>1128</v>
      </c>
      <c r="D493" s="13" t="s">
        <v>1129</v>
      </c>
      <c r="E493" s="13" t="s">
        <v>1130</v>
      </c>
      <c r="F493" s="13" t="str">
        <f t="shared" si="186"/>
        <v>SH</v>
      </c>
      <c r="G493" s="13" t="str">
        <f>VLOOKUP(LOWER(F493)&amp;H493,'Current pricing'!A:B,2,0)</f>
        <v>海南矿业</v>
      </c>
      <c r="H493" s="13" t="s">
        <v>1440</v>
      </c>
      <c r="I493" s="13" t="s">
        <v>1207</v>
      </c>
      <c r="J493" s="13" t="s">
        <v>1467</v>
      </c>
      <c r="K493" s="13">
        <v>300</v>
      </c>
      <c r="L493" s="13">
        <v>1</v>
      </c>
      <c r="M493" s="13">
        <v>12.42</v>
      </c>
      <c r="N493" s="13">
        <f t="shared" si="203"/>
        <v>3726</v>
      </c>
      <c r="O493" s="13">
        <f t="shared" si="204"/>
        <v>3726</v>
      </c>
      <c r="P493" s="19">
        <f t="shared" si="187"/>
        <v>7.4520000000000003E-2</v>
      </c>
      <c r="Q493" s="19">
        <f t="shared" si="196"/>
        <v>5</v>
      </c>
      <c r="R493" s="13">
        <f t="shared" si="188"/>
        <v>0</v>
      </c>
      <c r="S493" s="19">
        <f t="shared" si="205"/>
        <v>-3731.0745200000001</v>
      </c>
      <c r="T493" s="13">
        <f t="shared" si="206"/>
        <v>-12.436915066666668</v>
      </c>
      <c r="U493" s="13">
        <f>IF(ISNA(VLOOKUP(LOWER(F493)&amp;H493,Prices!A:C,3,0)),0,VLOOKUP(LOWER(F493)&amp;H493,Prices!A:C,3,0))</f>
        <v>10.55</v>
      </c>
      <c r="V493" s="13">
        <f>IF(ISNA(VLOOKUP(LOWER(F493)&amp;H493,Prices!A:C,2,0)),0,VLOOKUP(LOWER(F493)&amp;H493,Prices!A:C,2,0))</f>
        <v>10.78</v>
      </c>
      <c r="W493" s="13">
        <f t="shared" si="207"/>
        <v>-497.07452000000052</v>
      </c>
      <c r="X493" s="13">
        <f t="shared" si="208"/>
        <v>68.999999999999602</v>
      </c>
      <c r="Y493" s="43">
        <f t="shared" si="209"/>
        <v>-0.13340701019860454</v>
      </c>
      <c r="Z493" s="49"/>
      <c r="AA493" s="24"/>
    </row>
    <row r="494" spans="1:27" x14ac:dyDescent="0.15">
      <c r="A494" s="12">
        <v>42733</v>
      </c>
      <c r="B494" s="60">
        <v>0.39605324074074072</v>
      </c>
      <c r="C494" s="13" t="s">
        <v>1128</v>
      </c>
      <c r="D494" s="13" t="s">
        <v>1129</v>
      </c>
      <c r="E494" s="13" t="s">
        <v>1130</v>
      </c>
      <c r="F494" s="13" t="str">
        <f t="shared" si="186"/>
        <v>SZ</v>
      </c>
      <c r="G494" s="13" t="str">
        <f>VLOOKUP(LOWER(F494)&amp;H494,'Current pricing'!A:B,2,0)</f>
        <v>东华软件</v>
      </c>
      <c r="H494" s="13" t="s">
        <v>1258</v>
      </c>
      <c r="I494" s="13" t="s">
        <v>1206</v>
      </c>
      <c r="J494" s="13" t="s">
        <v>1455</v>
      </c>
      <c r="K494" s="13">
        <v>-700</v>
      </c>
      <c r="L494" s="13">
        <v>1</v>
      </c>
      <c r="M494" s="13">
        <v>24.85</v>
      </c>
      <c r="N494" s="13">
        <f t="shared" si="203"/>
        <v>-17395</v>
      </c>
      <c r="O494" s="13">
        <f t="shared" si="204"/>
        <v>17395</v>
      </c>
      <c r="P494" s="19">
        <f t="shared" si="187"/>
        <v>0</v>
      </c>
      <c r="Q494" s="19">
        <f t="shared" si="196"/>
        <v>5</v>
      </c>
      <c r="R494" s="13">
        <f t="shared" si="188"/>
        <v>17.399999999999999</v>
      </c>
      <c r="S494" s="19">
        <f t="shared" si="205"/>
        <v>17372.599999999999</v>
      </c>
      <c r="T494" s="13">
        <f t="shared" si="206"/>
        <v>-24.817999999999998</v>
      </c>
      <c r="U494" s="13">
        <f>IF(ISNA(VLOOKUP(LOWER(F494)&amp;H494,Prices!A:C,3,0)),0,VLOOKUP(LOWER(F494)&amp;H494,Prices!A:C,3,0))</f>
        <v>9.73</v>
      </c>
      <c r="V494" s="13">
        <f>IF(ISNA(VLOOKUP(LOWER(F494)&amp;H494,Prices!A:C,2,0)),0,VLOOKUP(LOWER(F494)&amp;H494,Prices!A:C,2,0))</f>
        <v>9.8000000000000007</v>
      </c>
      <c r="W494" s="13">
        <f t="shared" si="207"/>
        <v>10512.599999999999</v>
      </c>
      <c r="X494" s="13">
        <f t="shared" si="208"/>
        <v>-49.000000000000199</v>
      </c>
      <c r="Y494" s="43">
        <f t="shared" si="209"/>
        <v>0.60434607645875238</v>
      </c>
      <c r="Z494" s="49"/>
      <c r="AA494" s="24"/>
    </row>
    <row r="495" spans="1:27" x14ac:dyDescent="0.15">
      <c r="A495" s="12">
        <v>42738</v>
      </c>
      <c r="B495" s="60">
        <v>0.40067129629629633</v>
      </c>
      <c r="C495" s="13" t="s">
        <v>1128</v>
      </c>
      <c r="D495" s="13" t="s">
        <v>1129</v>
      </c>
      <c r="E495" s="13" t="s">
        <v>1130</v>
      </c>
      <c r="F495" s="13" t="str">
        <f t="shared" si="186"/>
        <v>SZ</v>
      </c>
      <c r="G495" s="13" t="str">
        <f>VLOOKUP(LOWER(F495)&amp;H495,'Current pricing'!A:B,2,0)</f>
        <v>多氟多</v>
      </c>
      <c r="H495" s="13" t="s">
        <v>1436</v>
      </c>
      <c r="I495" s="13" t="s">
        <v>1206</v>
      </c>
      <c r="J495" s="13" t="s">
        <v>1467</v>
      </c>
      <c r="K495" s="13">
        <v>-600</v>
      </c>
      <c r="L495" s="13">
        <v>1</v>
      </c>
      <c r="M495" s="13">
        <v>27.47</v>
      </c>
      <c r="N495" s="13">
        <f t="shared" ref="N495:N504" si="210">K495*M495</f>
        <v>-16482</v>
      </c>
      <c r="O495" s="13">
        <f t="shared" ref="O495:O509" si="211">ABS(N495)</f>
        <v>16482</v>
      </c>
      <c r="P495" s="19">
        <f t="shared" si="187"/>
        <v>0</v>
      </c>
      <c r="Q495" s="19">
        <f t="shared" si="196"/>
        <v>5</v>
      </c>
      <c r="R495" s="13">
        <f t="shared" si="188"/>
        <v>16.48</v>
      </c>
      <c r="S495" s="19">
        <f t="shared" ref="S495:S504" si="212">-(N495+P495+Q495+R495)</f>
        <v>16460.52</v>
      </c>
      <c r="T495" s="13">
        <f t="shared" ref="T495:T504" si="213">S495/K495</f>
        <v>-27.434200000000001</v>
      </c>
      <c r="U495" s="13">
        <f>IF(ISNA(VLOOKUP(LOWER(F495)&amp;H495,Prices!A:C,3,0)),0,VLOOKUP(LOWER(F495)&amp;H495,Prices!A:C,3,0))</f>
        <v>21.2</v>
      </c>
      <c r="V495" s="13">
        <f>IF(ISNA(VLOOKUP(LOWER(F495)&amp;H495,Prices!A:C,2,0)),0,VLOOKUP(LOWER(F495)&amp;H495,Prices!A:C,2,0))</f>
        <v>21.6</v>
      </c>
      <c r="W495" s="13">
        <f t="shared" ref="W495:W504" si="214">IF(I495="B",(V495+T495)*K495,(V495+T495)*K495)</f>
        <v>3500.5199999999995</v>
      </c>
      <c r="X495" s="13">
        <f t="shared" ref="X495:X504" si="215">K495*(V495-U495)</f>
        <v>-240.00000000000128</v>
      </c>
      <c r="Y495" s="43">
        <f t="shared" ref="Y495:Y504" si="216">W495/O495</f>
        <v>0.2123844193665817</v>
      </c>
      <c r="Z495" s="49"/>
      <c r="AA495" s="24"/>
    </row>
    <row r="496" spans="1:27" x14ac:dyDescent="0.15">
      <c r="A496" s="12">
        <v>42738</v>
      </c>
      <c r="B496" s="60">
        <v>0.40119212962962963</v>
      </c>
      <c r="C496" s="13" t="s">
        <v>1128</v>
      </c>
      <c r="D496" s="13" t="s">
        <v>1129</v>
      </c>
      <c r="E496" s="13" t="s">
        <v>1130</v>
      </c>
      <c r="F496" s="13" t="str">
        <f t="shared" si="186"/>
        <v>SH</v>
      </c>
      <c r="G496" s="13" t="str">
        <f>VLOOKUP(LOWER(F496)&amp;H496,'Current pricing'!A:B,2,0)</f>
        <v>海南矿业</v>
      </c>
      <c r="H496" s="13" t="s">
        <v>1440</v>
      </c>
      <c r="I496" s="13" t="s">
        <v>1206</v>
      </c>
      <c r="J496" s="13" t="s">
        <v>1467</v>
      </c>
      <c r="K496" s="13">
        <v>-300</v>
      </c>
      <c r="L496" s="13">
        <v>1</v>
      </c>
      <c r="M496" s="13">
        <v>12.24</v>
      </c>
      <c r="N496" s="13">
        <f t="shared" si="210"/>
        <v>-3672</v>
      </c>
      <c r="O496" s="13">
        <f t="shared" si="211"/>
        <v>3672</v>
      </c>
      <c r="P496" s="19">
        <f t="shared" si="187"/>
        <v>7.3440000000000005E-2</v>
      </c>
      <c r="Q496" s="19">
        <f t="shared" si="196"/>
        <v>5</v>
      </c>
      <c r="R496" s="13">
        <f t="shared" si="188"/>
        <v>3.67</v>
      </c>
      <c r="S496" s="19">
        <f t="shared" si="212"/>
        <v>3663.2565599999998</v>
      </c>
      <c r="T496" s="13">
        <f t="shared" si="213"/>
        <v>-12.210855199999999</v>
      </c>
      <c r="U496" s="13">
        <f>IF(ISNA(VLOOKUP(LOWER(F496)&amp;H496,Prices!A:C,3,0)),0,VLOOKUP(LOWER(F496)&amp;H496,Prices!A:C,3,0))</f>
        <v>10.55</v>
      </c>
      <c r="V496" s="13">
        <f>IF(ISNA(VLOOKUP(LOWER(F496)&amp;H496,Prices!A:C,2,0)),0,VLOOKUP(LOWER(F496)&amp;H496,Prices!A:C,2,0))</f>
        <v>10.78</v>
      </c>
      <c r="W496" s="13">
        <f t="shared" si="214"/>
        <v>429.25655999999998</v>
      </c>
      <c r="X496" s="13">
        <f t="shared" si="215"/>
        <v>-68.999999999999602</v>
      </c>
      <c r="Y496" s="43">
        <f t="shared" si="216"/>
        <v>0.11689993464052287</v>
      </c>
      <c r="Z496" s="49"/>
      <c r="AA496" s="24"/>
    </row>
    <row r="497" spans="1:27" x14ac:dyDescent="0.15">
      <c r="A497" s="12">
        <v>42738</v>
      </c>
      <c r="B497" s="60">
        <v>0.40134259259259258</v>
      </c>
      <c r="C497" s="13" t="s">
        <v>1128</v>
      </c>
      <c r="D497" s="13" t="s">
        <v>1129</v>
      </c>
      <c r="E497" s="13" t="s">
        <v>1130</v>
      </c>
      <c r="F497" s="13" t="str">
        <f t="shared" si="186"/>
        <v>SH</v>
      </c>
      <c r="G497" s="13" t="str">
        <f>VLOOKUP(LOWER(F497)&amp;H497,'Current pricing'!A:B,2,0)</f>
        <v>东软集团</v>
      </c>
      <c r="H497" s="13" t="s">
        <v>1439</v>
      </c>
      <c r="I497" s="13" t="s">
        <v>1206</v>
      </c>
      <c r="J497" s="13" t="s">
        <v>1467</v>
      </c>
      <c r="K497" s="13">
        <v>-400</v>
      </c>
      <c r="L497" s="13">
        <v>1</v>
      </c>
      <c r="M497" s="13">
        <v>19.72</v>
      </c>
      <c r="N497" s="13">
        <f t="shared" si="210"/>
        <v>-7888</v>
      </c>
      <c r="O497" s="13">
        <f t="shared" si="211"/>
        <v>7888</v>
      </c>
      <c r="P497" s="19">
        <f t="shared" si="187"/>
        <v>0.15776000000000001</v>
      </c>
      <c r="Q497" s="19">
        <f t="shared" si="196"/>
        <v>5</v>
      </c>
      <c r="R497" s="13">
        <f t="shared" si="188"/>
        <v>7.89</v>
      </c>
      <c r="S497" s="19">
        <f t="shared" si="212"/>
        <v>7874.9522399999996</v>
      </c>
      <c r="T497" s="13">
        <f t="shared" si="213"/>
        <v>-19.687380599999997</v>
      </c>
      <c r="U497" s="13">
        <f>IF(ISNA(VLOOKUP(LOWER(F497)&amp;H497,Prices!A:C,3,0)),0,VLOOKUP(LOWER(F497)&amp;H497,Prices!A:C,3,0))</f>
        <v>15.9</v>
      </c>
      <c r="V497" s="13">
        <f>IF(ISNA(VLOOKUP(LOWER(F497)&amp;H497,Prices!A:C,2,0)),0,VLOOKUP(LOWER(F497)&amp;H497,Prices!A:C,2,0))</f>
        <v>16.2</v>
      </c>
      <c r="W497" s="13">
        <f t="shared" si="214"/>
        <v>1394.9522399999992</v>
      </c>
      <c r="X497" s="13">
        <f t="shared" si="215"/>
        <v>-119.99999999999957</v>
      </c>
      <c r="Y497" s="43">
        <f t="shared" si="216"/>
        <v>0.17684485801217029</v>
      </c>
      <c r="Z497" s="49"/>
      <c r="AA497" s="24"/>
    </row>
    <row r="498" spans="1:27" x14ac:dyDescent="0.15">
      <c r="A498" s="12">
        <v>42738</v>
      </c>
      <c r="B498" s="60">
        <v>0.4017592592592592</v>
      </c>
      <c r="C498" s="13" t="s">
        <v>1128</v>
      </c>
      <c r="D498" s="13" t="s">
        <v>1129</v>
      </c>
      <c r="E498" s="13" t="s">
        <v>1130</v>
      </c>
      <c r="F498" s="13" t="str">
        <f t="shared" si="186"/>
        <v>SZ</v>
      </c>
      <c r="G498" s="13" t="str">
        <f>VLOOKUP(LOWER(F498)&amp;H498,'Current pricing'!A:B,2,0)</f>
        <v>丽珠集团</v>
      </c>
      <c r="H498" s="13" t="s">
        <v>1438</v>
      </c>
      <c r="I498" s="13" t="s">
        <v>1206</v>
      </c>
      <c r="J498" s="13" t="s">
        <v>1467</v>
      </c>
      <c r="K498" s="13">
        <v>-100</v>
      </c>
      <c r="L498" s="13">
        <v>1</v>
      </c>
      <c r="M498" s="13">
        <v>59.5</v>
      </c>
      <c r="N498" s="13">
        <f t="shared" si="210"/>
        <v>-5950</v>
      </c>
      <c r="O498" s="13">
        <f t="shared" si="211"/>
        <v>5950</v>
      </c>
      <c r="P498" s="19">
        <f t="shared" si="187"/>
        <v>0</v>
      </c>
      <c r="Q498" s="19">
        <f t="shared" si="196"/>
        <v>5</v>
      </c>
      <c r="R498" s="13">
        <f t="shared" si="188"/>
        <v>5.95</v>
      </c>
      <c r="S498" s="19">
        <f t="shared" si="212"/>
        <v>5939.05</v>
      </c>
      <c r="T498" s="13">
        <f t="shared" si="213"/>
        <v>-59.390500000000003</v>
      </c>
      <c r="U498" s="13">
        <f>IF(ISNA(VLOOKUP(LOWER(F498)&amp;H498,Prices!A:C,3,0)),0,VLOOKUP(LOWER(F498)&amp;H498,Prices!A:C,3,0))</f>
        <v>69.2</v>
      </c>
      <c r="V498" s="13">
        <f>IF(ISNA(VLOOKUP(LOWER(F498)&amp;H498,Prices!A:C,2,0)),0,VLOOKUP(LOWER(F498)&amp;H498,Prices!A:C,2,0))</f>
        <v>73.48</v>
      </c>
      <c r="W498" s="13">
        <f t="shared" si="214"/>
        <v>-1408.95</v>
      </c>
      <c r="X498" s="13">
        <f t="shared" si="215"/>
        <v>-428.00000000000011</v>
      </c>
      <c r="Y498" s="43">
        <f t="shared" si="216"/>
        <v>-0.2367983193277311</v>
      </c>
      <c r="Z498" s="49"/>
      <c r="AA498" s="24"/>
    </row>
    <row r="499" spans="1:27" x14ac:dyDescent="0.15">
      <c r="A499" s="12">
        <v>42738</v>
      </c>
      <c r="B499" s="60">
        <v>0.39583333333333331</v>
      </c>
      <c r="C499" s="13"/>
      <c r="D499" s="13" t="s">
        <v>4406</v>
      </c>
      <c r="E499" s="13" t="s">
        <v>4407</v>
      </c>
      <c r="F499" s="13" t="str">
        <f t="shared" si="186"/>
        <v>SZ</v>
      </c>
      <c r="G499" s="13" t="e">
        <f>VLOOKUP(LOWER(F499)&amp;H499,'Current pricing'!A:B,2,0)</f>
        <v>#N/A</v>
      </c>
      <c r="H499" s="14" t="s">
        <v>1461</v>
      </c>
      <c r="I499" s="13" t="s">
        <v>1462</v>
      </c>
      <c r="J499" s="13" t="s">
        <v>1515</v>
      </c>
      <c r="K499" s="13">
        <v>500</v>
      </c>
      <c r="L499" s="13">
        <v>1</v>
      </c>
      <c r="M499" s="13">
        <v>9.3000000000000007</v>
      </c>
      <c r="N499" s="13">
        <f t="shared" si="210"/>
        <v>4650</v>
      </c>
      <c r="O499" s="13">
        <f t="shared" si="211"/>
        <v>4650</v>
      </c>
      <c r="P499" s="19">
        <f t="shared" si="187"/>
        <v>0</v>
      </c>
      <c r="Q499" s="19">
        <f t="shared" si="196"/>
        <v>5</v>
      </c>
      <c r="R499" s="13">
        <f t="shared" si="188"/>
        <v>0</v>
      </c>
      <c r="S499" s="19">
        <f t="shared" si="212"/>
        <v>-4655</v>
      </c>
      <c r="T499" s="13">
        <f t="shared" si="213"/>
        <v>-9.31</v>
      </c>
      <c r="U499" s="13">
        <f>IF(ISNA(VLOOKUP(LOWER(F499)&amp;H499,Prices!A:C,3,0)),0,VLOOKUP(LOWER(F499)&amp;H499,Prices!A:C,3,0))</f>
        <v>0</v>
      </c>
      <c r="V499" s="13">
        <f>IF(ISNA(VLOOKUP(LOWER(F499)&amp;H499,Prices!A:C,2,0)),0,VLOOKUP(LOWER(F499)&amp;H499,Prices!A:C,2,0))</f>
        <v>0</v>
      </c>
      <c r="W499" s="13">
        <f>IF(I499="B",(V499+T499)*K499,(V499+T499)*K499)</f>
        <v>-4655</v>
      </c>
      <c r="X499" s="13">
        <f>K499*(V499-U499)</f>
        <v>0</v>
      </c>
      <c r="Y499" s="43">
        <f t="shared" si="216"/>
        <v>-1.0010752688172042</v>
      </c>
      <c r="Z499" s="49" t="s">
        <v>1465</v>
      </c>
      <c r="AA499" s="24"/>
    </row>
    <row r="500" spans="1:27" x14ac:dyDescent="0.15">
      <c r="A500" s="12">
        <v>42739</v>
      </c>
      <c r="B500" s="60">
        <v>0.3969212962962963</v>
      </c>
      <c r="C500" s="13" t="s">
        <v>1128</v>
      </c>
      <c r="D500" s="13" t="s">
        <v>1129</v>
      </c>
      <c r="E500" s="13" t="s">
        <v>1130</v>
      </c>
      <c r="F500" s="13" t="str">
        <f t="shared" si="186"/>
        <v>SZ</v>
      </c>
      <c r="G500" s="13" t="str">
        <f>VLOOKUP(LOWER(F500)&amp;H500,'Current pricing'!A:B,2,0)</f>
        <v>信维通信</v>
      </c>
      <c r="H500" s="13" t="s">
        <v>1306</v>
      </c>
      <c r="I500" s="13" t="s">
        <v>1207</v>
      </c>
      <c r="J500" s="13" t="s">
        <v>1472</v>
      </c>
      <c r="K500" s="13">
        <v>1000</v>
      </c>
      <c r="L500" s="13">
        <v>1</v>
      </c>
      <c r="M500" s="13">
        <v>26</v>
      </c>
      <c r="N500" s="13">
        <f t="shared" si="210"/>
        <v>26000</v>
      </c>
      <c r="O500" s="13">
        <f t="shared" si="211"/>
        <v>26000</v>
      </c>
      <c r="P500" s="19">
        <f t="shared" si="187"/>
        <v>0</v>
      </c>
      <c r="Q500" s="19">
        <f t="shared" si="196"/>
        <v>5.2</v>
      </c>
      <c r="R500" s="13">
        <f t="shared" si="188"/>
        <v>0</v>
      </c>
      <c r="S500" s="19">
        <f t="shared" si="212"/>
        <v>-26005.200000000001</v>
      </c>
      <c r="T500" s="13">
        <f t="shared" si="213"/>
        <v>-26.005200000000002</v>
      </c>
      <c r="U500" s="13">
        <f>IF(ISNA(VLOOKUP(LOWER(F500)&amp;H500,Prices!A:C,3,0)),0,VLOOKUP(LOWER(F500)&amp;H500,Prices!A:C,3,0))</f>
        <v>49.58</v>
      </c>
      <c r="V500" s="13">
        <f>IF(ISNA(VLOOKUP(LOWER(F500)&amp;H500,Prices!A:C,2,0)),0,VLOOKUP(LOWER(F500)&amp;H500,Prices!A:C,2,0))</f>
        <v>51.55</v>
      </c>
      <c r="W500" s="13">
        <f t="shared" si="214"/>
        <v>25544.799999999996</v>
      </c>
      <c r="X500" s="13">
        <f t="shared" si="215"/>
        <v>1969.9999999999989</v>
      </c>
      <c r="Y500" s="43">
        <f t="shared" si="216"/>
        <v>0.98249230769230755</v>
      </c>
      <c r="Z500" s="49"/>
      <c r="AA500" s="24"/>
    </row>
    <row r="501" spans="1:27" x14ac:dyDescent="0.15">
      <c r="A501" s="12">
        <v>42739</v>
      </c>
      <c r="B501" s="60">
        <v>0.3976041666666667</v>
      </c>
      <c r="C501" s="13" t="s">
        <v>1128</v>
      </c>
      <c r="D501" s="13" t="s">
        <v>1129</v>
      </c>
      <c r="E501" s="13" t="s">
        <v>1130</v>
      </c>
      <c r="F501" s="13" t="str">
        <f t="shared" si="186"/>
        <v>SZ</v>
      </c>
      <c r="G501" s="13" t="str">
        <f>VLOOKUP(LOWER(F501)&amp;H501,'Current pricing'!A:B,2,0)</f>
        <v>信维通信</v>
      </c>
      <c r="H501" s="13" t="s">
        <v>1306</v>
      </c>
      <c r="I501" s="13" t="s">
        <v>1207</v>
      </c>
      <c r="J501" s="13" t="s">
        <v>1472</v>
      </c>
      <c r="K501" s="13">
        <v>1000</v>
      </c>
      <c r="L501" s="13">
        <v>1</v>
      </c>
      <c r="M501" s="13">
        <v>26.03</v>
      </c>
      <c r="N501" s="13">
        <f t="shared" si="210"/>
        <v>26030</v>
      </c>
      <c r="O501" s="13">
        <f t="shared" si="211"/>
        <v>26030</v>
      </c>
      <c r="P501" s="19">
        <f t="shared" si="187"/>
        <v>0</v>
      </c>
      <c r="Q501" s="19">
        <f t="shared" si="196"/>
        <v>5.2060000000000004</v>
      </c>
      <c r="R501" s="13">
        <f t="shared" si="188"/>
        <v>0</v>
      </c>
      <c r="S501" s="19">
        <f t="shared" si="212"/>
        <v>-26035.205999999998</v>
      </c>
      <c r="T501" s="13">
        <f t="shared" si="213"/>
        <v>-26.035205999999999</v>
      </c>
      <c r="U501" s="13">
        <f>IF(ISNA(VLOOKUP(LOWER(F501)&amp;H501,Prices!A:C,3,0)),0,VLOOKUP(LOWER(F501)&amp;H501,Prices!A:C,3,0))</f>
        <v>49.58</v>
      </c>
      <c r="V501" s="13">
        <f>IF(ISNA(VLOOKUP(LOWER(F501)&amp;H501,Prices!A:C,2,0)),0,VLOOKUP(LOWER(F501)&amp;H501,Prices!A:C,2,0))</f>
        <v>51.55</v>
      </c>
      <c r="W501" s="13">
        <f t="shared" si="214"/>
        <v>25514.793999999998</v>
      </c>
      <c r="X501" s="13">
        <f t="shared" si="215"/>
        <v>1969.9999999999989</v>
      </c>
      <c r="Y501" s="43">
        <f t="shared" si="216"/>
        <v>0.98020722243565106</v>
      </c>
      <c r="Z501" s="49"/>
      <c r="AA501" s="24"/>
    </row>
    <row r="502" spans="1:27" x14ac:dyDescent="0.15">
      <c r="A502" s="12">
        <v>42739</v>
      </c>
      <c r="B502" s="60">
        <v>0.39916666666666667</v>
      </c>
      <c r="C502" s="13" t="s">
        <v>1128</v>
      </c>
      <c r="D502" s="13" t="s">
        <v>1129</v>
      </c>
      <c r="E502" s="13" t="s">
        <v>1130</v>
      </c>
      <c r="F502" s="13" t="str">
        <f t="shared" si="186"/>
        <v>SZ</v>
      </c>
      <c r="G502" s="13" t="str">
        <f>VLOOKUP(LOWER(F502)&amp;H502,'Current pricing'!A:B,2,0)</f>
        <v>中天金融</v>
      </c>
      <c r="H502" s="13" t="s">
        <v>1459</v>
      </c>
      <c r="I502" s="13" t="s">
        <v>1207</v>
      </c>
      <c r="J502" s="13" t="s">
        <v>1472</v>
      </c>
      <c r="K502" s="13">
        <v>4000</v>
      </c>
      <c r="L502" s="13">
        <v>1</v>
      </c>
      <c r="M502" s="13">
        <v>6.95</v>
      </c>
      <c r="N502" s="13">
        <f t="shared" si="210"/>
        <v>27800</v>
      </c>
      <c r="O502" s="13">
        <f t="shared" si="211"/>
        <v>27800</v>
      </c>
      <c r="P502" s="19">
        <f t="shared" si="187"/>
        <v>0</v>
      </c>
      <c r="Q502" s="19">
        <f t="shared" si="196"/>
        <v>5.5600000000000005</v>
      </c>
      <c r="R502" s="13">
        <f t="shared" si="188"/>
        <v>0</v>
      </c>
      <c r="S502" s="19">
        <f t="shared" si="212"/>
        <v>-27805.56</v>
      </c>
      <c r="T502" s="13">
        <f t="shared" si="213"/>
        <v>-6.95139</v>
      </c>
      <c r="U502" s="13">
        <f>IF(ISNA(VLOOKUP(LOWER(F502)&amp;H502,Prices!A:C,3,0)),0,VLOOKUP(LOWER(F502)&amp;H502,Prices!A:C,3,0))</f>
        <v>7.35</v>
      </c>
      <c r="V502" s="13">
        <f>IF(ISNA(VLOOKUP(LOWER(F502)&amp;H502,Prices!A:C,2,0)),0,VLOOKUP(LOWER(F502)&amp;H502,Prices!A:C,2,0))</f>
        <v>7.35</v>
      </c>
      <c r="W502" s="13">
        <f t="shared" si="214"/>
        <v>1594.4399999999987</v>
      </c>
      <c r="X502" s="13">
        <f t="shared" si="215"/>
        <v>0</v>
      </c>
      <c r="Y502" s="43">
        <f t="shared" si="216"/>
        <v>5.735395683453233E-2</v>
      </c>
      <c r="Z502" s="49"/>
      <c r="AA502" s="24"/>
    </row>
    <row r="503" spans="1:27" x14ac:dyDescent="0.15">
      <c r="A503" s="12">
        <v>42739</v>
      </c>
      <c r="B503" s="60">
        <v>0.58275462962962965</v>
      </c>
      <c r="C503" s="13" t="s">
        <v>1128</v>
      </c>
      <c r="D503" s="13" t="s">
        <v>1129</v>
      </c>
      <c r="E503" s="13" t="s">
        <v>1130</v>
      </c>
      <c r="F503" s="13" t="str">
        <f t="shared" si="186"/>
        <v>SH</v>
      </c>
      <c r="G503" s="13" t="str">
        <f>VLOOKUP(LOWER(F503)&amp;H503,'Current pricing'!A:B,2,0)</f>
        <v>中国医药</v>
      </c>
      <c r="H503" s="13" t="s">
        <v>1346</v>
      </c>
      <c r="I503" s="13" t="s">
        <v>1207</v>
      </c>
      <c r="J503" s="13" t="s">
        <v>1472</v>
      </c>
      <c r="K503" s="13">
        <v>2000</v>
      </c>
      <c r="L503" s="13">
        <v>1</v>
      </c>
      <c r="M503" s="13">
        <v>19.850000000000001</v>
      </c>
      <c r="N503" s="13">
        <f t="shared" si="210"/>
        <v>39700</v>
      </c>
      <c r="O503" s="13">
        <f t="shared" si="211"/>
        <v>39700</v>
      </c>
      <c r="P503" s="19">
        <f t="shared" si="187"/>
        <v>0.79400000000000004</v>
      </c>
      <c r="Q503" s="19">
        <f t="shared" si="196"/>
        <v>7.94</v>
      </c>
      <c r="R503" s="13">
        <f t="shared" si="188"/>
        <v>0</v>
      </c>
      <c r="S503" s="19">
        <f t="shared" si="212"/>
        <v>-39708.734000000004</v>
      </c>
      <c r="T503" s="13">
        <f t="shared" si="213"/>
        <v>-19.854367000000003</v>
      </c>
      <c r="U503" s="13">
        <f>IF(ISNA(VLOOKUP(LOWER(F503)&amp;H503,Prices!A:C,3,0)),0,VLOOKUP(LOWER(F503)&amp;H503,Prices!A:C,3,0))</f>
        <v>25.92</v>
      </c>
      <c r="V503" s="13">
        <f>IF(ISNA(VLOOKUP(LOWER(F503)&amp;H503,Prices!A:C,2,0)),0,VLOOKUP(LOWER(F503)&amp;H503,Prices!A:C,2,0))</f>
        <v>28.42</v>
      </c>
      <c r="W503" s="13">
        <f t="shared" si="214"/>
        <v>17131.265999999996</v>
      </c>
      <c r="X503" s="13">
        <f t="shared" si="215"/>
        <v>5000</v>
      </c>
      <c r="Y503" s="43">
        <f t="shared" si="216"/>
        <v>0.43151803526448351</v>
      </c>
      <c r="Z503" s="49"/>
      <c r="AA503" s="24"/>
    </row>
    <row r="504" spans="1:27" x14ac:dyDescent="0.15">
      <c r="A504" s="12">
        <v>42739</v>
      </c>
      <c r="B504" s="60">
        <v>0.61427083333333332</v>
      </c>
      <c r="C504" s="13" t="s">
        <v>1128</v>
      </c>
      <c r="D504" s="13" t="s">
        <v>1129</v>
      </c>
      <c r="E504" s="13" t="s">
        <v>1130</v>
      </c>
      <c r="F504" s="13" t="str">
        <f t="shared" si="186"/>
        <v>SZ</v>
      </c>
      <c r="G504" s="13" t="str">
        <f>VLOOKUP(LOWER(F504)&amp;H504,'Current pricing'!A:B,2,0)</f>
        <v>东方雨虹</v>
      </c>
      <c r="H504" s="13" t="s">
        <v>1460</v>
      </c>
      <c r="I504" s="13" t="s">
        <v>1207</v>
      </c>
      <c r="J504" s="13" t="s">
        <v>1472</v>
      </c>
      <c r="K504" s="13">
        <v>1000</v>
      </c>
      <c r="L504" s="13">
        <v>1</v>
      </c>
      <c r="M504" s="13">
        <v>22.23</v>
      </c>
      <c r="N504" s="13">
        <f t="shared" si="210"/>
        <v>22230</v>
      </c>
      <c r="O504" s="13">
        <f t="shared" si="211"/>
        <v>22230</v>
      </c>
      <c r="P504" s="19">
        <f t="shared" si="187"/>
        <v>0</v>
      </c>
      <c r="Q504" s="19">
        <f t="shared" si="196"/>
        <v>5</v>
      </c>
      <c r="R504" s="13">
        <f t="shared" si="188"/>
        <v>0</v>
      </c>
      <c r="S504" s="19">
        <f t="shared" si="212"/>
        <v>-22235</v>
      </c>
      <c r="T504" s="13">
        <f t="shared" si="213"/>
        <v>-22.234999999999999</v>
      </c>
      <c r="U504" s="13">
        <f>IF(ISNA(VLOOKUP(LOWER(F504)&amp;H504,Prices!A:C,3,0)),0,VLOOKUP(LOWER(F504)&amp;H504,Prices!A:C,3,0))</f>
        <v>38.81</v>
      </c>
      <c r="V504" s="13">
        <f>IF(ISNA(VLOOKUP(LOWER(F504)&amp;H504,Prices!A:C,2,0)),0,VLOOKUP(LOWER(F504)&amp;H504,Prices!A:C,2,0))</f>
        <v>37.67</v>
      </c>
      <c r="W504" s="13">
        <f t="shared" si="214"/>
        <v>15435.000000000002</v>
      </c>
      <c r="X504" s="13">
        <f t="shared" si="215"/>
        <v>-1140.0000000000005</v>
      </c>
      <c r="Y504" s="43">
        <f t="shared" si="216"/>
        <v>0.69433198380566807</v>
      </c>
      <c r="Z504" s="49"/>
      <c r="AA504" s="24"/>
    </row>
    <row r="505" spans="1:27" x14ac:dyDescent="0.15">
      <c r="A505" s="12">
        <v>42740</v>
      </c>
      <c r="B505" s="60">
        <v>0.3932060185185185</v>
      </c>
      <c r="C505" s="13" t="s">
        <v>1128</v>
      </c>
      <c r="D505" s="13" t="s">
        <v>1129</v>
      </c>
      <c r="E505" s="13" t="s">
        <v>1130</v>
      </c>
      <c r="F505" s="13" t="str">
        <f t="shared" si="186"/>
        <v>SH</v>
      </c>
      <c r="G505" s="13" t="str">
        <f>VLOOKUP(LOWER(F505)&amp;H505,'Current pricing'!A:B,2,0)</f>
        <v>中国医药</v>
      </c>
      <c r="H505" s="13" t="s">
        <v>1346</v>
      </c>
      <c r="I505" s="13" t="s">
        <v>1206</v>
      </c>
      <c r="J505" s="13" t="s">
        <v>1472</v>
      </c>
      <c r="K505" s="13">
        <v>-2000</v>
      </c>
      <c r="L505" s="13">
        <v>1</v>
      </c>
      <c r="M505" s="13">
        <v>19.850000000000001</v>
      </c>
      <c r="N505" s="13">
        <f>K505*M505</f>
        <v>-39700</v>
      </c>
      <c r="O505" s="13">
        <f t="shared" si="211"/>
        <v>39700</v>
      </c>
      <c r="P505" s="19">
        <f t="shared" si="187"/>
        <v>0.79400000000000004</v>
      </c>
      <c r="Q505" s="19">
        <f t="shared" si="196"/>
        <v>7.94</v>
      </c>
      <c r="R505" s="13">
        <f t="shared" si="188"/>
        <v>39.700000000000003</v>
      </c>
      <c r="S505" s="19">
        <f>-(N505+P505+Q505+R505)</f>
        <v>39651.565999999999</v>
      </c>
      <c r="T505" s="13">
        <f>S505/K505</f>
        <v>-19.825782999999998</v>
      </c>
      <c r="U505" s="13">
        <f>IF(ISNA(VLOOKUP(LOWER(F505)&amp;H505,Prices!A:C,3,0)),0,VLOOKUP(LOWER(F505)&amp;H505,Prices!A:C,3,0))</f>
        <v>25.92</v>
      </c>
      <c r="V505" s="13">
        <f>IF(ISNA(VLOOKUP(LOWER(F505)&amp;H505,Prices!A:C,2,0)),0,VLOOKUP(LOWER(F505)&amp;H505,Prices!A:C,2,0))</f>
        <v>28.42</v>
      </c>
      <c r="W505" s="13">
        <f>IF(I505="B",(V505+T505)*K505,(V505+T505)*K505)</f>
        <v>-17188.434000000008</v>
      </c>
      <c r="X505" s="13">
        <f>K505*(V505-U505)</f>
        <v>-5000</v>
      </c>
      <c r="Y505" s="43">
        <f>W505/O505</f>
        <v>-0.43295803526448384</v>
      </c>
      <c r="Z505" s="49"/>
      <c r="AA505" s="24"/>
    </row>
    <row r="506" spans="1:27" x14ac:dyDescent="0.15">
      <c r="A506" s="12">
        <v>42740</v>
      </c>
      <c r="B506" s="60">
        <v>0.40568287037037037</v>
      </c>
      <c r="C506" s="13" t="s">
        <v>1128</v>
      </c>
      <c r="D506" s="13" t="s">
        <v>1129</v>
      </c>
      <c r="E506" s="13" t="s">
        <v>1130</v>
      </c>
      <c r="F506" s="13" t="str">
        <f t="shared" si="186"/>
        <v>SZ</v>
      </c>
      <c r="G506" s="13" t="str">
        <f>VLOOKUP(LOWER(F506)&amp;H506,'Current pricing'!A:B,2,0)</f>
        <v>中航机电</v>
      </c>
      <c r="H506" s="13" t="s">
        <v>1468</v>
      </c>
      <c r="I506" s="13" t="s">
        <v>1207</v>
      </c>
      <c r="J506" s="13" t="s">
        <v>1477</v>
      </c>
      <c r="K506" s="13">
        <v>2000</v>
      </c>
      <c r="L506" s="13">
        <v>1</v>
      </c>
      <c r="M506" s="13">
        <v>18.850000000000001</v>
      </c>
      <c r="N506" s="13">
        <f>K506*M506</f>
        <v>37700</v>
      </c>
      <c r="O506" s="13">
        <f t="shared" si="211"/>
        <v>37700</v>
      </c>
      <c r="P506" s="19">
        <f t="shared" si="187"/>
        <v>0</v>
      </c>
      <c r="Q506" s="19">
        <f t="shared" si="196"/>
        <v>7.54</v>
      </c>
      <c r="R506" s="13">
        <f t="shared" si="188"/>
        <v>0</v>
      </c>
      <c r="S506" s="19">
        <f>-(N506+P506+Q506+R506)</f>
        <v>-37707.54</v>
      </c>
      <c r="T506" s="13">
        <f>S506/K506</f>
        <v>-18.853770000000001</v>
      </c>
      <c r="U506" s="13">
        <f>IF(ISNA(VLOOKUP(LOWER(F506)&amp;H506,Prices!A:C,3,0)),0,VLOOKUP(LOWER(F506)&amp;H506,Prices!A:C,3,0))</f>
        <v>10.4</v>
      </c>
      <c r="V506" s="13">
        <f>IF(ISNA(VLOOKUP(LOWER(F506)&amp;H506,Prices!A:C,2,0)),0,VLOOKUP(LOWER(F506)&amp;H506,Prices!A:C,2,0))</f>
        <v>10.69</v>
      </c>
      <c r="W506" s="13">
        <f>IF(I506="B",(V506+T506)*K506,(V506+T506)*K506)</f>
        <v>-16327.540000000003</v>
      </c>
      <c r="X506" s="13">
        <f>K506*(V506-U506)</f>
        <v>579.99999999999829</v>
      </c>
      <c r="Y506" s="43">
        <f>W506/O506</f>
        <v>-0.43309124668435023</v>
      </c>
      <c r="Z506" s="49"/>
      <c r="AA506" s="24"/>
    </row>
    <row r="507" spans="1:27" x14ac:dyDescent="0.15">
      <c r="A507" s="12">
        <v>42740</v>
      </c>
      <c r="B507" s="60">
        <v>0.57800925925925928</v>
      </c>
      <c r="C507" s="13" t="s">
        <v>1128</v>
      </c>
      <c r="D507" s="13" t="s">
        <v>1129</v>
      </c>
      <c r="E507" s="13" t="s">
        <v>1130</v>
      </c>
      <c r="F507" s="13" t="str">
        <f t="shared" si="186"/>
        <v>SZ</v>
      </c>
      <c r="G507" s="13" t="str">
        <f>VLOOKUP(LOWER(F507)&amp;H507,'Current pricing'!A:B,2,0)</f>
        <v>中天金融</v>
      </c>
      <c r="H507" s="13" t="s">
        <v>1459</v>
      </c>
      <c r="I507" s="13" t="s">
        <v>1206</v>
      </c>
      <c r="J507" s="13" t="s">
        <v>1472</v>
      </c>
      <c r="K507" s="13">
        <v>-4000</v>
      </c>
      <c r="L507" s="13">
        <v>1</v>
      </c>
      <c r="M507" s="13">
        <v>6.83</v>
      </c>
      <c r="N507" s="13">
        <f>K507*M507</f>
        <v>-27320</v>
      </c>
      <c r="O507" s="13">
        <f t="shared" si="211"/>
        <v>27320</v>
      </c>
      <c r="P507" s="19">
        <f t="shared" si="187"/>
        <v>0</v>
      </c>
      <c r="Q507" s="19">
        <f t="shared" si="196"/>
        <v>5.4640000000000004</v>
      </c>
      <c r="R507" s="13">
        <f t="shared" si="188"/>
        <v>27.32</v>
      </c>
      <c r="S507" s="19">
        <f>-(N507+P507+Q507+R507)</f>
        <v>27287.216</v>
      </c>
      <c r="T507" s="13">
        <f>S507/K507</f>
        <v>-6.8218040000000002</v>
      </c>
      <c r="U507" s="13">
        <f>IF(ISNA(VLOOKUP(LOWER(F507)&amp;H507,Prices!A:C,3,0)),0,VLOOKUP(LOWER(F507)&amp;H507,Prices!A:C,3,0))</f>
        <v>7.35</v>
      </c>
      <c r="V507" s="13">
        <f>IF(ISNA(VLOOKUP(LOWER(F507)&amp;H507,Prices!A:C,2,0)),0,VLOOKUP(LOWER(F507)&amp;H507,Prices!A:C,2,0))</f>
        <v>7.35</v>
      </c>
      <c r="W507" s="13">
        <f>IF(I507="B",(V507+T507)*K507,(V507+T507)*K507)</f>
        <v>-2112.7839999999978</v>
      </c>
      <c r="X507" s="13">
        <f>K507*(V507-U507)</f>
        <v>0</v>
      </c>
      <c r="Y507" s="43">
        <f>W507/O507</f>
        <v>-7.7334699853587041E-2</v>
      </c>
      <c r="Z507" s="49"/>
      <c r="AA507" s="24"/>
    </row>
    <row r="508" spans="1:27" x14ac:dyDescent="0.15">
      <c r="A508" s="12">
        <v>42740</v>
      </c>
      <c r="B508" s="60">
        <v>0.578125</v>
      </c>
      <c r="C508" s="13" t="s">
        <v>1128</v>
      </c>
      <c r="D508" s="13" t="s">
        <v>1129</v>
      </c>
      <c r="E508" s="13" t="s">
        <v>1130</v>
      </c>
      <c r="F508" s="13" t="str">
        <f t="shared" si="186"/>
        <v>SZ</v>
      </c>
      <c r="G508" s="13" t="str">
        <f>VLOOKUP(LOWER(F508)&amp;H508,'Current pricing'!A:B,2,0)</f>
        <v>东方雨虹</v>
      </c>
      <c r="H508" s="13" t="s">
        <v>1460</v>
      </c>
      <c r="I508" s="13" t="s">
        <v>1206</v>
      </c>
      <c r="J508" s="13" t="s">
        <v>1472</v>
      </c>
      <c r="K508" s="13">
        <v>-1000</v>
      </c>
      <c r="L508" s="13">
        <v>1</v>
      </c>
      <c r="M508" s="13">
        <v>22.08</v>
      </c>
      <c r="N508" s="13">
        <f>K508*M508</f>
        <v>-22080</v>
      </c>
      <c r="O508" s="13">
        <f t="shared" si="211"/>
        <v>22080</v>
      </c>
      <c r="P508" s="19">
        <f t="shared" si="187"/>
        <v>0</v>
      </c>
      <c r="Q508" s="19">
        <f t="shared" si="196"/>
        <v>5</v>
      </c>
      <c r="R508" s="13">
        <f t="shared" si="188"/>
        <v>22.08</v>
      </c>
      <c r="S508" s="19">
        <f>-(N508+P508+Q508+R508)</f>
        <v>22052.92</v>
      </c>
      <c r="T508" s="13">
        <f>S508/K508</f>
        <v>-22.052919999999997</v>
      </c>
      <c r="U508" s="13">
        <f>IF(ISNA(VLOOKUP(LOWER(F508)&amp;H508,Prices!A:C,3,0)),0,VLOOKUP(LOWER(F508)&amp;H508,Prices!A:C,3,0))</f>
        <v>38.81</v>
      </c>
      <c r="V508" s="13">
        <f>IF(ISNA(VLOOKUP(LOWER(F508)&amp;H508,Prices!A:C,2,0)),0,VLOOKUP(LOWER(F508)&amp;H508,Prices!A:C,2,0))</f>
        <v>37.67</v>
      </c>
      <c r="W508" s="13">
        <f>IF(I508="B",(V508+T508)*K508,(V508+T508)*K508)</f>
        <v>-15617.080000000005</v>
      </c>
      <c r="X508" s="13">
        <f>K508*(V508-U508)</f>
        <v>1140.0000000000005</v>
      </c>
      <c r="Y508" s="43">
        <f>W508/O508</f>
        <v>-0.70729528985507273</v>
      </c>
      <c r="Z508" s="49"/>
      <c r="AA508" s="24"/>
    </row>
    <row r="509" spans="1:27" x14ac:dyDescent="0.15">
      <c r="A509" s="12">
        <v>42740</v>
      </c>
      <c r="B509" s="60">
        <v>0.57887731481481486</v>
      </c>
      <c r="C509" s="13" t="s">
        <v>1128</v>
      </c>
      <c r="D509" s="13" t="s">
        <v>1129</v>
      </c>
      <c r="E509" s="13" t="s">
        <v>1130</v>
      </c>
      <c r="F509" s="13" t="str">
        <f t="shared" si="186"/>
        <v>SZ</v>
      </c>
      <c r="G509" s="13" t="str">
        <f>VLOOKUP(LOWER(F509)&amp;H509,'Current pricing'!A:B,2,0)</f>
        <v>信维通信</v>
      </c>
      <c r="H509" s="13" t="s">
        <v>1306</v>
      </c>
      <c r="I509" s="13" t="s">
        <v>1206</v>
      </c>
      <c r="J509" s="13" t="s">
        <v>1472</v>
      </c>
      <c r="K509" s="13">
        <v>-2000</v>
      </c>
      <c r="L509" s="13">
        <v>1</v>
      </c>
      <c r="M509" s="13">
        <v>26.06</v>
      </c>
      <c r="N509" s="13">
        <f>K509*M509</f>
        <v>-52120</v>
      </c>
      <c r="O509" s="13">
        <f t="shared" si="211"/>
        <v>52120</v>
      </c>
      <c r="P509" s="19">
        <f t="shared" si="187"/>
        <v>0</v>
      </c>
      <c r="Q509" s="19">
        <f t="shared" si="196"/>
        <v>10.424000000000001</v>
      </c>
      <c r="R509" s="13">
        <f t="shared" si="188"/>
        <v>52.12</v>
      </c>
      <c r="S509" s="19">
        <f>-(N509+P509+Q509+R509)</f>
        <v>52057.455999999998</v>
      </c>
      <c r="T509" s="13">
        <f>S509/K509</f>
        <v>-26.028727999999997</v>
      </c>
      <c r="U509" s="13">
        <f>IF(ISNA(VLOOKUP(LOWER(F509)&amp;H509,Prices!A:C,3,0)),0,VLOOKUP(LOWER(F509)&amp;H509,Prices!A:C,3,0))</f>
        <v>49.58</v>
      </c>
      <c r="V509" s="13">
        <f>IF(ISNA(VLOOKUP(LOWER(F509)&amp;H509,Prices!A:C,2,0)),0,VLOOKUP(LOWER(F509)&amp;H509,Prices!A:C,2,0))</f>
        <v>51.55</v>
      </c>
      <c r="W509" s="13">
        <f>IF(I509="B",(V509+T509)*K509,(V509+T509)*K509)</f>
        <v>-51042.544000000002</v>
      </c>
      <c r="X509" s="13">
        <f>K509*(V509-U509)</f>
        <v>-3939.9999999999977</v>
      </c>
      <c r="Y509" s="43">
        <f>W509/O509</f>
        <v>-0.97932739831158866</v>
      </c>
      <c r="Z509" s="49"/>
      <c r="AA509" s="24"/>
    </row>
    <row r="510" spans="1:27" x14ac:dyDescent="0.15">
      <c r="A510" s="12">
        <v>42741</v>
      </c>
      <c r="B510" s="60">
        <v>0.39376157407407408</v>
      </c>
      <c r="C510" s="13" t="s">
        <v>1128</v>
      </c>
      <c r="D510" s="13" t="s">
        <v>1129</v>
      </c>
      <c r="E510" s="13" t="s">
        <v>1130</v>
      </c>
      <c r="F510" s="13" t="str">
        <f t="shared" si="186"/>
        <v>SZ</v>
      </c>
      <c r="G510" s="13" t="str">
        <f>VLOOKUP(LOWER(F510)&amp;H510,'Current pricing'!A:B,2,0)</f>
        <v>中航机电</v>
      </c>
      <c r="H510" s="13" t="s">
        <v>1468</v>
      </c>
      <c r="I510" s="13" t="s">
        <v>1206</v>
      </c>
      <c r="J510" s="13" t="s">
        <v>1488</v>
      </c>
      <c r="K510" s="13">
        <v>-2000</v>
      </c>
      <c r="L510" s="13">
        <v>1</v>
      </c>
      <c r="M510" s="13">
        <v>19.100000000000001</v>
      </c>
      <c r="N510" s="13">
        <f t="shared" ref="N510:N516" si="217">K510*M510</f>
        <v>-38200</v>
      </c>
      <c r="O510" s="13">
        <f t="shared" ref="O510:O516" si="218">ABS(N510)</f>
        <v>38200</v>
      </c>
      <c r="P510" s="19">
        <f t="shared" si="187"/>
        <v>0</v>
      </c>
      <c r="Q510" s="19">
        <f t="shared" si="196"/>
        <v>7.6400000000000006</v>
      </c>
      <c r="R510" s="13">
        <f t="shared" si="188"/>
        <v>38.200000000000003</v>
      </c>
      <c r="S510" s="19">
        <f t="shared" ref="S510:S516" si="219">-(N510+P510+Q510+R510)</f>
        <v>38154.160000000003</v>
      </c>
      <c r="T510" s="13">
        <f t="shared" ref="T510:T516" si="220">S510/K510</f>
        <v>-19.077080000000002</v>
      </c>
      <c r="U510" s="13">
        <f>IF(ISNA(VLOOKUP(LOWER(F510)&amp;H510,Prices!A:C,3,0)),0,VLOOKUP(LOWER(F510)&amp;H510,Prices!A:C,3,0))</f>
        <v>10.4</v>
      </c>
      <c r="V510" s="13">
        <f>IF(ISNA(VLOOKUP(LOWER(F510)&amp;H510,Prices!A:C,2,0)),0,VLOOKUP(LOWER(F510)&amp;H510,Prices!A:C,2,0))</f>
        <v>10.69</v>
      </c>
      <c r="W510" s="13">
        <f t="shared" ref="W510:W516" si="221">IF(I510="B",(V510+T510)*K510,(V510+T510)*K510)</f>
        <v>16774.160000000007</v>
      </c>
      <c r="X510" s="13">
        <f t="shared" ref="X510:X516" si="222">K510*(V510-U510)</f>
        <v>-579.99999999999829</v>
      </c>
      <c r="Y510" s="43">
        <f t="shared" ref="Y510:Y516" si="223">W510/O510</f>
        <v>0.43911413612565464</v>
      </c>
      <c r="Z510" s="49"/>
      <c r="AA510" s="24"/>
    </row>
    <row r="511" spans="1:27" x14ac:dyDescent="0.15">
      <c r="A511" s="12">
        <v>42741</v>
      </c>
      <c r="B511" s="60">
        <v>0.39893518518518517</v>
      </c>
      <c r="C511" s="13" t="s">
        <v>1128</v>
      </c>
      <c r="D511" s="13" t="s">
        <v>1129</v>
      </c>
      <c r="E511" s="13" t="s">
        <v>1130</v>
      </c>
      <c r="F511" s="13" t="str">
        <f t="shared" si="186"/>
        <v>SZ</v>
      </c>
      <c r="G511" s="13" t="str">
        <f>VLOOKUP(LOWER(F511)&amp;H511,'Current pricing'!A:B,2,0)</f>
        <v>汇川技术</v>
      </c>
      <c r="H511" s="13" t="s">
        <v>1470</v>
      </c>
      <c r="I511" s="13" t="s">
        <v>1207</v>
      </c>
      <c r="J511" s="13" t="s">
        <v>1488</v>
      </c>
      <c r="K511" s="13">
        <v>5000</v>
      </c>
      <c r="L511" s="13">
        <v>1</v>
      </c>
      <c r="M511" s="13">
        <v>20.13</v>
      </c>
      <c r="N511" s="13">
        <f t="shared" si="217"/>
        <v>100650</v>
      </c>
      <c r="O511" s="13">
        <f t="shared" si="218"/>
        <v>100650</v>
      </c>
      <c r="P511" s="19">
        <f t="shared" si="187"/>
        <v>0</v>
      </c>
      <c r="Q511" s="19">
        <f t="shared" si="196"/>
        <v>20.130000000000003</v>
      </c>
      <c r="R511" s="13">
        <f t="shared" si="188"/>
        <v>0</v>
      </c>
      <c r="S511" s="19">
        <f t="shared" si="219"/>
        <v>-100670.13</v>
      </c>
      <c r="T511" s="13">
        <f t="shared" si="220"/>
        <v>-20.134026000000002</v>
      </c>
      <c r="U511" s="13">
        <f>IF(ISNA(VLOOKUP(LOWER(F511)&amp;H511,Prices!A:C,3,0)),0,VLOOKUP(LOWER(F511)&amp;H511,Prices!A:C,3,0))</f>
        <v>29.81</v>
      </c>
      <c r="V511" s="13">
        <f>IF(ISNA(VLOOKUP(LOWER(F511)&amp;H511,Prices!A:C,2,0)),0,VLOOKUP(LOWER(F511)&amp;H511,Prices!A:C,2,0))</f>
        <v>29.9</v>
      </c>
      <c r="W511" s="13">
        <f t="shared" si="221"/>
        <v>48829.869999999981</v>
      </c>
      <c r="X511" s="13">
        <f t="shared" si="222"/>
        <v>449.99999999999932</v>
      </c>
      <c r="Y511" s="43">
        <f t="shared" si="223"/>
        <v>0.48514525583705892</v>
      </c>
      <c r="Z511" s="49"/>
      <c r="AA511" s="24"/>
    </row>
    <row r="512" spans="1:27" x14ac:dyDescent="0.15">
      <c r="A512" s="12">
        <v>42741</v>
      </c>
      <c r="B512" s="60">
        <v>0.39946759259259257</v>
      </c>
      <c r="C512" s="13" t="s">
        <v>1128</v>
      </c>
      <c r="D512" s="13" t="s">
        <v>1129</v>
      </c>
      <c r="E512" s="13" t="s">
        <v>1130</v>
      </c>
      <c r="F512" s="13" t="str">
        <f t="shared" si="186"/>
        <v>SZ</v>
      </c>
      <c r="G512" s="13" t="str">
        <f>VLOOKUP(LOWER(F512)&amp;H512,'Current pricing'!A:B,2,0)</f>
        <v>汇川技术</v>
      </c>
      <c r="H512" s="13" t="s">
        <v>1470</v>
      </c>
      <c r="I512" s="13" t="s">
        <v>1207</v>
      </c>
      <c r="J512" s="13" t="s">
        <v>1488</v>
      </c>
      <c r="K512" s="13">
        <v>3000</v>
      </c>
      <c r="L512" s="13">
        <v>1</v>
      </c>
      <c r="M512" s="13">
        <v>20.18</v>
      </c>
      <c r="N512" s="13">
        <f t="shared" si="217"/>
        <v>60540</v>
      </c>
      <c r="O512" s="13">
        <f t="shared" si="218"/>
        <v>60540</v>
      </c>
      <c r="P512" s="19">
        <f t="shared" si="187"/>
        <v>0</v>
      </c>
      <c r="Q512" s="19">
        <f t="shared" si="196"/>
        <v>12.108000000000001</v>
      </c>
      <c r="R512" s="13">
        <f t="shared" si="188"/>
        <v>0</v>
      </c>
      <c r="S512" s="19">
        <f t="shared" si="219"/>
        <v>-60552.108</v>
      </c>
      <c r="T512" s="13">
        <f t="shared" si="220"/>
        <v>-20.184035999999999</v>
      </c>
      <c r="U512" s="13">
        <f>IF(ISNA(VLOOKUP(LOWER(F512)&amp;H512,Prices!A:C,3,0)),0,VLOOKUP(LOWER(F512)&amp;H512,Prices!A:C,3,0))</f>
        <v>29.81</v>
      </c>
      <c r="V512" s="13">
        <f>IF(ISNA(VLOOKUP(LOWER(F512)&amp;H512,Prices!A:C,2,0)),0,VLOOKUP(LOWER(F512)&amp;H512,Prices!A:C,2,0))</f>
        <v>29.9</v>
      </c>
      <c r="W512" s="13">
        <f t="shared" si="221"/>
        <v>29147.892</v>
      </c>
      <c r="X512" s="13">
        <f t="shared" si="222"/>
        <v>269.99999999999955</v>
      </c>
      <c r="Y512" s="43">
        <f t="shared" si="223"/>
        <v>0.48146501486620413</v>
      </c>
      <c r="Z512" s="49"/>
      <c r="AA512" s="24"/>
    </row>
    <row r="513" spans="1:27" x14ac:dyDescent="0.15">
      <c r="A513" s="12">
        <v>42741</v>
      </c>
      <c r="B513" s="60">
        <v>0.40009259259259261</v>
      </c>
      <c r="C513" s="13" t="s">
        <v>1128</v>
      </c>
      <c r="D513" s="13" t="s">
        <v>1129</v>
      </c>
      <c r="E513" s="13" t="s">
        <v>1130</v>
      </c>
      <c r="F513" s="13" t="str">
        <f t="shared" si="186"/>
        <v>SZ</v>
      </c>
      <c r="G513" s="13" t="e">
        <f>VLOOKUP(LOWER(F513)&amp;H513,'Current pricing'!A:B,2,0)</f>
        <v>#N/A</v>
      </c>
      <c r="H513" s="13" t="s">
        <v>1196</v>
      </c>
      <c r="I513" s="13" t="s">
        <v>1207</v>
      </c>
      <c r="J513" s="13" t="s">
        <v>1488</v>
      </c>
      <c r="K513" s="13">
        <v>2000</v>
      </c>
      <c r="L513" s="13">
        <v>1</v>
      </c>
      <c r="M513" s="13">
        <v>17.93</v>
      </c>
      <c r="N513" s="13">
        <f t="shared" si="217"/>
        <v>35860</v>
      </c>
      <c r="O513" s="13">
        <f t="shared" si="218"/>
        <v>35860</v>
      </c>
      <c r="P513" s="19">
        <f t="shared" si="187"/>
        <v>0</v>
      </c>
      <c r="Q513" s="19">
        <f t="shared" si="196"/>
        <v>7.1720000000000006</v>
      </c>
      <c r="R513" s="13">
        <f t="shared" si="188"/>
        <v>0</v>
      </c>
      <c r="S513" s="19">
        <f t="shared" si="219"/>
        <v>-35867.171999999999</v>
      </c>
      <c r="T513" s="13">
        <f t="shared" si="220"/>
        <v>-17.933585999999998</v>
      </c>
      <c r="U513" s="13">
        <f>IF(ISNA(VLOOKUP(LOWER(F513)&amp;H513,Prices!A:C,3,0)),0,VLOOKUP(LOWER(F513)&amp;H513,Prices!A:C,3,0))</f>
        <v>0</v>
      </c>
      <c r="V513" s="13">
        <f>IF(ISNA(VLOOKUP(LOWER(F513)&amp;H513,Prices!A:C,2,0)),0,VLOOKUP(LOWER(F513)&amp;H513,Prices!A:C,2,0))</f>
        <v>0</v>
      </c>
      <c r="W513" s="13">
        <f t="shared" si="221"/>
        <v>-35867.171999999999</v>
      </c>
      <c r="X513" s="13">
        <f t="shared" si="222"/>
        <v>0</v>
      </c>
      <c r="Y513" s="43">
        <f t="shared" si="223"/>
        <v>-1.0002</v>
      </c>
      <c r="Z513" s="49" t="s">
        <v>1473</v>
      </c>
      <c r="AA513" s="24"/>
    </row>
    <row r="514" spans="1:27" x14ac:dyDescent="0.15">
      <c r="A514" s="12">
        <v>42741</v>
      </c>
      <c r="B514" s="60">
        <v>0.42069444444444443</v>
      </c>
      <c r="C514" s="13" t="s">
        <v>1128</v>
      </c>
      <c r="D514" s="13" t="s">
        <v>1129</v>
      </c>
      <c r="E514" s="13" t="s">
        <v>1130</v>
      </c>
      <c r="F514" s="13" t="str">
        <f t="shared" si="186"/>
        <v>SH</v>
      </c>
      <c r="G514" s="13" t="str">
        <f>VLOOKUP(LOWER(F514)&amp;H514,'Current pricing'!A:B,2,0)</f>
        <v>中信银行</v>
      </c>
      <c r="H514" s="13" t="s">
        <v>1370</v>
      </c>
      <c r="I514" s="13" t="s">
        <v>1207</v>
      </c>
      <c r="J514" s="13" t="s">
        <v>1488</v>
      </c>
      <c r="K514" s="13">
        <v>2000</v>
      </c>
      <c r="L514" s="13">
        <v>1</v>
      </c>
      <c r="M514" s="13">
        <v>6.73</v>
      </c>
      <c r="N514" s="13">
        <f t="shared" si="217"/>
        <v>13460</v>
      </c>
      <c r="O514" s="13">
        <f t="shared" si="218"/>
        <v>13460</v>
      </c>
      <c r="P514" s="19">
        <f t="shared" si="187"/>
        <v>0.26919999999999999</v>
      </c>
      <c r="Q514" s="19">
        <f t="shared" si="196"/>
        <v>5</v>
      </c>
      <c r="R514" s="13">
        <f t="shared" si="188"/>
        <v>0</v>
      </c>
      <c r="S514" s="19">
        <f t="shared" si="219"/>
        <v>-13465.269200000001</v>
      </c>
      <c r="T514" s="13">
        <f t="shared" si="220"/>
        <v>-6.7326345999999999</v>
      </c>
      <c r="U514" s="13">
        <f>IF(ISNA(VLOOKUP(LOWER(F514)&amp;H514,Prices!A:C,3,0)),0,VLOOKUP(LOWER(F514)&amp;H514,Prices!A:C,3,0))</f>
        <v>6.13</v>
      </c>
      <c r="V514" s="13">
        <f>IF(ISNA(VLOOKUP(LOWER(F514)&amp;H514,Prices!A:C,2,0)),0,VLOOKUP(LOWER(F514)&amp;H514,Prices!A:C,2,0))</f>
        <v>6.1</v>
      </c>
      <c r="W514" s="13">
        <f t="shared" si="221"/>
        <v>-1265.2692000000006</v>
      </c>
      <c r="X514" s="13">
        <f t="shared" si="222"/>
        <v>-60.000000000000497</v>
      </c>
      <c r="Y514" s="43">
        <f t="shared" si="223"/>
        <v>-9.4002169390787566E-2</v>
      </c>
      <c r="Z514" s="49" t="s">
        <v>1473</v>
      </c>
      <c r="AA514" s="24"/>
    </row>
    <row r="515" spans="1:27" x14ac:dyDescent="0.15">
      <c r="A515" s="12">
        <v>42741</v>
      </c>
      <c r="B515" s="60">
        <v>0.43262731481481481</v>
      </c>
      <c r="C515" s="13" t="s">
        <v>1128</v>
      </c>
      <c r="D515" s="13" t="s">
        <v>1129</v>
      </c>
      <c r="E515" s="13" t="s">
        <v>1130</v>
      </c>
      <c r="F515" s="13" t="str">
        <f t="shared" si="186"/>
        <v>SH</v>
      </c>
      <c r="G515" s="13" t="str">
        <f>VLOOKUP(LOWER(F515)&amp;H515,'Current pricing'!A:B,2,0)</f>
        <v>中信银行</v>
      </c>
      <c r="H515" s="13" t="s">
        <v>1370</v>
      </c>
      <c r="I515" s="13" t="s">
        <v>1207</v>
      </c>
      <c r="J515" s="13" t="s">
        <v>1488</v>
      </c>
      <c r="K515" s="13">
        <v>2000</v>
      </c>
      <c r="L515" s="13">
        <v>1</v>
      </c>
      <c r="M515" s="13">
        <v>6.66</v>
      </c>
      <c r="N515" s="13">
        <f t="shared" si="217"/>
        <v>13320</v>
      </c>
      <c r="O515" s="13">
        <f t="shared" si="218"/>
        <v>13320</v>
      </c>
      <c r="P515" s="19">
        <f t="shared" si="187"/>
        <v>0.26640000000000003</v>
      </c>
      <c r="Q515" s="19">
        <f t="shared" si="196"/>
        <v>5</v>
      </c>
      <c r="R515" s="13">
        <f t="shared" si="188"/>
        <v>0</v>
      </c>
      <c r="S515" s="19">
        <f t="shared" si="219"/>
        <v>-13325.2664</v>
      </c>
      <c r="T515" s="13">
        <f t="shared" si="220"/>
        <v>-6.6626332000000001</v>
      </c>
      <c r="U515" s="13">
        <f>IF(ISNA(VLOOKUP(LOWER(F515)&amp;H515,Prices!A:C,3,0)),0,VLOOKUP(LOWER(F515)&amp;H515,Prices!A:C,3,0))</f>
        <v>6.13</v>
      </c>
      <c r="V515" s="13">
        <f>IF(ISNA(VLOOKUP(LOWER(F515)&amp;H515,Prices!A:C,2,0)),0,VLOOKUP(LOWER(F515)&amp;H515,Prices!A:C,2,0))</f>
        <v>6.1</v>
      </c>
      <c r="W515" s="13">
        <f t="shared" si="221"/>
        <v>-1125.2664000000009</v>
      </c>
      <c r="X515" s="13">
        <f t="shared" si="222"/>
        <v>-60.000000000000497</v>
      </c>
      <c r="Y515" s="43">
        <f t="shared" si="223"/>
        <v>-8.4479459459459533E-2</v>
      </c>
      <c r="Z515" s="49"/>
      <c r="AA515" s="24"/>
    </row>
    <row r="516" spans="1:27" x14ac:dyDescent="0.15">
      <c r="A516" s="12">
        <v>42741</v>
      </c>
      <c r="B516" s="60">
        <v>0.5947337962962963</v>
      </c>
      <c r="C516" s="13" t="s">
        <v>1128</v>
      </c>
      <c r="D516" s="13" t="s">
        <v>1129</v>
      </c>
      <c r="E516" s="13" t="s">
        <v>1130</v>
      </c>
      <c r="F516" s="13" t="str">
        <f t="shared" si="186"/>
        <v>SZ</v>
      </c>
      <c r="G516" s="13" t="str">
        <f>VLOOKUP(LOWER(F516)&amp;H516,'Current pricing'!A:B,2,0)</f>
        <v>广电运通</v>
      </c>
      <c r="H516" s="13" t="s">
        <v>1471</v>
      </c>
      <c r="I516" s="13" t="s">
        <v>1207</v>
      </c>
      <c r="J516" s="13" t="s">
        <v>1488</v>
      </c>
      <c r="K516" s="13">
        <v>3000</v>
      </c>
      <c r="L516" s="13">
        <v>1</v>
      </c>
      <c r="M516" s="13">
        <v>14.02</v>
      </c>
      <c r="N516" s="13">
        <f t="shared" si="217"/>
        <v>42060</v>
      </c>
      <c r="O516" s="13">
        <f t="shared" si="218"/>
        <v>42060</v>
      </c>
      <c r="P516" s="19">
        <f t="shared" si="187"/>
        <v>0</v>
      </c>
      <c r="Q516" s="19">
        <f t="shared" si="196"/>
        <v>8.4120000000000008</v>
      </c>
      <c r="R516" s="13">
        <f t="shared" si="188"/>
        <v>0</v>
      </c>
      <c r="S516" s="19">
        <f t="shared" si="219"/>
        <v>-42068.411999999997</v>
      </c>
      <c r="T516" s="13">
        <f t="shared" si="220"/>
        <v>-14.022803999999999</v>
      </c>
      <c r="U516" s="13">
        <f>IF(ISNA(VLOOKUP(LOWER(F516)&amp;H516,Prices!A:C,3,0)),0,VLOOKUP(LOWER(F516)&amp;H516,Prices!A:C,3,0))</f>
        <v>7.05</v>
      </c>
      <c r="V516" s="13">
        <f>IF(ISNA(VLOOKUP(LOWER(F516)&amp;H516,Prices!A:C,2,0)),0,VLOOKUP(LOWER(F516)&amp;H516,Prices!A:C,2,0))</f>
        <v>7.1</v>
      </c>
      <c r="W516" s="13">
        <f t="shared" si="221"/>
        <v>-20768.411999999997</v>
      </c>
      <c r="X516" s="13">
        <f t="shared" si="222"/>
        <v>149.99999999999946</v>
      </c>
      <c r="Y516" s="43">
        <f t="shared" si="223"/>
        <v>-0.49378059914407979</v>
      </c>
      <c r="Z516" s="49" t="s">
        <v>1474</v>
      </c>
      <c r="AA516" s="24"/>
    </row>
    <row r="517" spans="1:27" x14ac:dyDescent="0.15">
      <c r="A517" s="12">
        <v>42744</v>
      </c>
      <c r="B517" s="60">
        <v>0.39400462962962962</v>
      </c>
      <c r="C517" s="13" t="s">
        <v>1128</v>
      </c>
      <c r="D517" s="13" t="s">
        <v>1129</v>
      </c>
      <c r="E517" s="13" t="s">
        <v>1130</v>
      </c>
      <c r="F517" s="13" t="str">
        <f t="shared" ref="F517:F580" si="224">IF(OR(LEFT(H517,1)="6",H517="510050"),"SH","SZ")</f>
        <v>SZ</v>
      </c>
      <c r="G517" s="13" t="e">
        <f>VLOOKUP(LOWER(F517)&amp;H517,'Current pricing'!A:B,2,0)</f>
        <v>#N/A</v>
      </c>
      <c r="H517" s="13" t="s">
        <v>1196</v>
      </c>
      <c r="I517" s="13" t="s">
        <v>1206</v>
      </c>
      <c r="J517" s="13" t="s">
        <v>1488</v>
      </c>
      <c r="K517" s="13">
        <v>-2000</v>
      </c>
      <c r="L517" s="13">
        <v>1</v>
      </c>
      <c r="M517" s="13">
        <v>18.45</v>
      </c>
      <c r="N517" s="13">
        <f t="shared" ref="N517:N529" si="225">K517*M517</f>
        <v>-36900</v>
      </c>
      <c r="O517" s="13">
        <f t="shared" ref="O517:O529" si="226">ABS(N517)</f>
        <v>36900</v>
      </c>
      <c r="P517" s="19">
        <f t="shared" ref="P517:P580" si="227">IF(H517="510050",0,IF(F517="SZ",0,ABS(N517*0.2%%)))</f>
        <v>0</v>
      </c>
      <c r="Q517" s="19">
        <f t="shared" si="196"/>
        <v>7.3800000000000008</v>
      </c>
      <c r="R517" s="13">
        <f t="shared" ref="R517:R580" si="228">IF(H517="510050",0,ROUND(IF(OR(I517="B",I517="D"),0,ABS(N517*0.001)),2))</f>
        <v>36.9</v>
      </c>
      <c r="S517" s="19">
        <f t="shared" ref="S517:S529" si="229">-(N517+P517+Q517+R517)</f>
        <v>36855.72</v>
      </c>
      <c r="T517" s="13">
        <f t="shared" ref="T517:T529" si="230">S517/K517</f>
        <v>-18.427859999999999</v>
      </c>
      <c r="U517" s="13">
        <f>IF(ISNA(VLOOKUP(LOWER(F517)&amp;H517,Prices!A:C,3,0)),0,VLOOKUP(LOWER(F517)&amp;H517,Prices!A:C,3,0))</f>
        <v>0</v>
      </c>
      <c r="V517" s="13">
        <f>IF(ISNA(VLOOKUP(LOWER(F517)&amp;H517,Prices!A:C,2,0)),0,VLOOKUP(LOWER(F517)&amp;H517,Prices!A:C,2,0))</f>
        <v>0</v>
      </c>
      <c r="W517" s="13">
        <f t="shared" ref="W517:W529" si="231">IF(I517="B",(V517+T517)*K517,(V517+T517)*K517)</f>
        <v>36855.72</v>
      </c>
      <c r="X517" s="13">
        <f t="shared" ref="X517:X529" si="232">K517*(V517-U517)</f>
        <v>0</v>
      </c>
      <c r="Y517" s="43">
        <f t="shared" ref="Y517:Y529" si="233">W517/O517</f>
        <v>0.99880000000000002</v>
      </c>
      <c r="Z517" s="49"/>
      <c r="AA517" s="24"/>
    </row>
    <row r="518" spans="1:27" x14ac:dyDescent="0.15">
      <c r="A518" s="12">
        <v>42744</v>
      </c>
      <c r="B518" s="60">
        <v>0.39424768518518521</v>
      </c>
      <c r="C518" s="13" t="s">
        <v>1128</v>
      </c>
      <c r="D518" s="13" t="s">
        <v>1129</v>
      </c>
      <c r="E518" s="13" t="s">
        <v>1130</v>
      </c>
      <c r="F518" s="13" t="str">
        <f t="shared" si="224"/>
        <v>SH</v>
      </c>
      <c r="G518" s="13" t="str">
        <f>VLOOKUP(LOWER(F518)&amp;H518,'Current pricing'!A:B,2,0)</f>
        <v>中信银行</v>
      </c>
      <c r="H518" s="13" t="s">
        <v>1370</v>
      </c>
      <c r="I518" s="13" t="s">
        <v>1206</v>
      </c>
      <c r="J518" s="13" t="s">
        <v>1488</v>
      </c>
      <c r="K518" s="13">
        <v>-4000</v>
      </c>
      <c r="L518" s="13">
        <v>1</v>
      </c>
      <c r="M518" s="13">
        <v>6.79</v>
      </c>
      <c r="N518" s="13">
        <f t="shared" si="225"/>
        <v>-27160</v>
      </c>
      <c r="O518" s="13">
        <f t="shared" si="226"/>
        <v>27160</v>
      </c>
      <c r="P518" s="19">
        <f t="shared" si="227"/>
        <v>0.54320000000000002</v>
      </c>
      <c r="Q518" s="19">
        <f t="shared" si="196"/>
        <v>5.4320000000000004</v>
      </c>
      <c r="R518" s="13">
        <f t="shared" si="228"/>
        <v>27.16</v>
      </c>
      <c r="S518" s="19">
        <f t="shared" si="229"/>
        <v>27126.864799999999</v>
      </c>
      <c r="T518" s="13">
        <f t="shared" si="230"/>
        <v>-6.7817162</v>
      </c>
      <c r="U518" s="13">
        <f>IF(ISNA(VLOOKUP(LOWER(F518)&amp;H518,Prices!A:C,3,0)),0,VLOOKUP(LOWER(F518)&amp;H518,Prices!A:C,3,0))</f>
        <v>6.13</v>
      </c>
      <c r="V518" s="13">
        <f>IF(ISNA(VLOOKUP(LOWER(F518)&amp;H518,Prices!A:C,2,0)),0,VLOOKUP(LOWER(F518)&amp;H518,Prices!A:C,2,0))</f>
        <v>6.1</v>
      </c>
      <c r="W518" s="13">
        <f t="shared" si="231"/>
        <v>2726.8648000000012</v>
      </c>
      <c r="X518" s="13">
        <f t="shared" si="232"/>
        <v>120.00000000000099</v>
      </c>
      <c r="Y518" s="43">
        <f t="shared" si="233"/>
        <v>0.10040002945508104</v>
      </c>
      <c r="Z518" s="49"/>
      <c r="AA518" s="24"/>
    </row>
    <row r="519" spans="1:27" x14ac:dyDescent="0.15">
      <c r="A519" s="12">
        <v>42744</v>
      </c>
      <c r="B519" s="60">
        <v>0.39479166666666665</v>
      </c>
      <c r="C519" s="13" t="s">
        <v>1128</v>
      </c>
      <c r="D519" s="13" t="s">
        <v>1129</v>
      </c>
      <c r="E519" s="13" t="s">
        <v>1130</v>
      </c>
      <c r="F519" s="13" t="str">
        <f t="shared" si="224"/>
        <v>SZ</v>
      </c>
      <c r="G519" s="13" t="str">
        <f>VLOOKUP(LOWER(F519)&amp;H519,'Current pricing'!A:B,2,0)</f>
        <v>汇川技术</v>
      </c>
      <c r="H519" s="13" t="s">
        <v>1470</v>
      </c>
      <c r="I519" s="13" t="s">
        <v>1206</v>
      </c>
      <c r="J519" s="13" t="s">
        <v>1488</v>
      </c>
      <c r="K519" s="13">
        <v>-4000</v>
      </c>
      <c r="L519" s="13">
        <v>1</v>
      </c>
      <c r="M519" s="13">
        <v>20.100000000000001</v>
      </c>
      <c r="N519" s="13">
        <f t="shared" si="225"/>
        <v>-80400</v>
      </c>
      <c r="O519" s="13">
        <f t="shared" si="226"/>
        <v>80400</v>
      </c>
      <c r="P519" s="19">
        <f t="shared" si="227"/>
        <v>0</v>
      </c>
      <c r="Q519" s="19">
        <f t="shared" si="196"/>
        <v>16.080000000000002</v>
      </c>
      <c r="R519" s="13">
        <f t="shared" si="228"/>
        <v>80.400000000000006</v>
      </c>
      <c r="S519" s="19">
        <f t="shared" si="229"/>
        <v>80303.520000000004</v>
      </c>
      <c r="T519" s="13">
        <f t="shared" si="230"/>
        <v>-20.075880000000002</v>
      </c>
      <c r="U519" s="13">
        <f>IF(ISNA(VLOOKUP(LOWER(F519)&amp;H519,Prices!A:C,3,0)),0,VLOOKUP(LOWER(F519)&amp;H519,Prices!A:C,3,0))</f>
        <v>29.81</v>
      </c>
      <c r="V519" s="13">
        <f>IF(ISNA(VLOOKUP(LOWER(F519)&amp;H519,Prices!A:C,2,0)),0,VLOOKUP(LOWER(F519)&amp;H519,Prices!A:C,2,0))</f>
        <v>29.9</v>
      </c>
      <c r="W519" s="13">
        <f t="shared" si="231"/>
        <v>-39296.479999999989</v>
      </c>
      <c r="X519" s="13">
        <f t="shared" si="232"/>
        <v>-359.99999999999943</v>
      </c>
      <c r="Y519" s="43">
        <f t="shared" si="233"/>
        <v>-0.48876218905472624</v>
      </c>
      <c r="Z519" s="49"/>
      <c r="AA519" s="24"/>
    </row>
    <row r="520" spans="1:27" x14ac:dyDescent="0.15">
      <c r="A520" s="12">
        <v>42744</v>
      </c>
      <c r="B520" s="60">
        <v>0.39678240740740739</v>
      </c>
      <c r="C520" s="13" t="s">
        <v>1128</v>
      </c>
      <c r="D520" s="13" t="s">
        <v>1129</v>
      </c>
      <c r="E520" s="13" t="s">
        <v>1130</v>
      </c>
      <c r="F520" s="13" t="str">
        <f t="shared" si="224"/>
        <v>SZ</v>
      </c>
      <c r="G520" s="13" t="str">
        <f>VLOOKUP(LOWER(F520)&amp;H520,'Current pricing'!A:B,2,0)</f>
        <v>中科创达</v>
      </c>
      <c r="H520" s="13" t="s">
        <v>1475</v>
      </c>
      <c r="I520" s="13" t="s">
        <v>1207</v>
      </c>
      <c r="J520" s="13" t="s">
        <v>1487</v>
      </c>
      <c r="K520" s="13">
        <v>1000</v>
      </c>
      <c r="L520" s="13">
        <v>1</v>
      </c>
      <c r="M520" s="13">
        <v>45</v>
      </c>
      <c r="N520" s="13">
        <f t="shared" si="225"/>
        <v>45000</v>
      </c>
      <c r="O520" s="13">
        <f t="shared" si="226"/>
        <v>45000</v>
      </c>
      <c r="P520" s="19">
        <f t="shared" si="227"/>
        <v>0</v>
      </c>
      <c r="Q520" s="19">
        <f t="shared" si="196"/>
        <v>9</v>
      </c>
      <c r="R520" s="13">
        <f t="shared" si="228"/>
        <v>0</v>
      </c>
      <c r="S520" s="19">
        <f t="shared" si="229"/>
        <v>-45009</v>
      </c>
      <c r="T520" s="13">
        <f t="shared" si="230"/>
        <v>-45.009</v>
      </c>
      <c r="U520" s="13">
        <f>IF(ISNA(VLOOKUP(LOWER(F520)&amp;H520,Prices!A:C,3,0)),0,VLOOKUP(LOWER(F520)&amp;H520,Prices!A:C,3,0))</f>
        <v>35.729999999999997</v>
      </c>
      <c r="V520" s="13">
        <f>IF(ISNA(VLOOKUP(LOWER(F520)&amp;H520,Prices!A:C,2,0)),0,VLOOKUP(LOWER(F520)&amp;H520,Prices!A:C,2,0))</f>
        <v>37.06</v>
      </c>
      <c r="W520" s="13">
        <f t="shared" si="231"/>
        <v>-7948.9999999999982</v>
      </c>
      <c r="X520" s="13">
        <f t="shared" si="232"/>
        <v>1330.0000000000055</v>
      </c>
      <c r="Y520" s="43">
        <f t="shared" si="233"/>
        <v>-0.17664444444444441</v>
      </c>
      <c r="Z520" s="49"/>
      <c r="AA520" s="24"/>
    </row>
    <row r="521" spans="1:27" x14ac:dyDescent="0.15">
      <c r="A521" s="12">
        <v>42744</v>
      </c>
      <c r="B521" s="60">
        <v>0.39696759259259262</v>
      </c>
      <c r="C521" s="13" t="s">
        <v>1128</v>
      </c>
      <c r="D521" s="13" t="s">
        <v>1129</v>
      </c>
      <c r="E521" s="13" t="s">
        <v>1130</v>
      </c>
      <c r="F521" s="13" t="str">
        <f t="shared" si="224"/>
        <v>SZ</v>
      </c>
      <c r="G521" s="13" t="str">
        <f>VLOOKUP(LOWER(F521)&amp;H521,'Current pricing'!A:B,2,0)</f>
        <v>四川双马</v>
      </c>
      <c r="H521" s="13" t="s">
        <v>1421</v>
      </c>
      <c r="I521" s="13" t="s">
        <v>1207</v>
      </c>
      <c r="J521" s="13" t="s">
        <v>1487</v>
      </c>
      <c r="K521" s="13">
        <v>1000</v>
      </c>
      <c r="L521" s="13">
        <v>1</v>
      </c>
      <c r="M521" s="13">
        <v>26.8</v>
      </c>
      <c r="N521" s="13">
        <f t="shared" si="225"/>
        <v>26800</v>
      </c>
      <c r="O521" s="13">
        <f t="shared" si="226"/>
        <v>26800</v>
      </c>
      <c r="P521" s="19">
        <f t="shared" si="227"/>
        <v>0</v>
      </c>
      <c r="Q521" s="19">
        <f t="shared" si="196"/>
        <v>5.36</v>
      </c>
      <c r="R521" s="13">
        <f t="shared" si="228"/>
        <v>0</v>
      </c>
      <c r="S521" s="19">
        <f t="shared" si="229"/>
        <v>-26805.360000000001</v>
      </c>
      <c r="T521" s="13">
        <f t="shared" si="230"/>
        <v>-26.80536</v>
      </c>
      <c r="U521" s="13">
        <f>IF(ISNA(VLOOKUP(LOWER(F521)&amp;H521,Prices!A:C,3,0)),0,VLOOKUP(LOWER(F521)&amp;H521,Prices!A:C,3,0))</f>
        <v>21.86</v>
      </c>
      <c r="V521" s="13">
        <f>IF(ISNA(VLOOKUP(LOWER(F521)&amp;H521,Prices!A:C,2,0)),0,VLOOKUP(LOWER(F521)&amp;H521,Prices!A:C,2,0))</f>
        <v>20.6</v>
      </c>
      <c r="W521" s="13">
        <f t="shared" si="231"/>
        <v>-6205.3599999999988</v>
      </c>
      <c r="X521" s="13">
        <f t="shared" si="232"/>
        <v>-1259.999999999998</v>
      </c>
      <c r="Y521" s="43">
        <f t="shared" si="233"/>
        <v>-0.2315432835820895</v>
      </c>
      <c r="Z521" s="49"/>
      <c r="AA521" s="24"/>
    </row>
    <row r="522" spans="1:27" x14ac:dyDescent="0.15">
      <c r="A522" s="12">
        <v>42744</v>
      </c>
      <c r="B522" s="60">
        <v>0.39733796296296298</v>
      </c>
      <c r="C522" s="13" t="s">
        <v>1128</v>
      </c>
      <c r="D522" s="13" t="s">
        <v>1129</v>
      </c>
      <c r="E522" s="13" t="s">
        <v>1130</v>
      </c>
      <c r="F522" s="13" t="str">
        <f t="shared" si="224"/>
        <v>SZ</v>
      </c>
      <c r="G522" s="13" t="str">
        <f>VLOOKUP(LOWER(F522)&amp;H522,'Current pricing'!A:B,2,0)</f>
        <v>中科创达</v>
      </c>
      <c r="H522" s="13" t="s">
        <v>1475</v>
      </c>
      <c r="I522" s="13" t="s">
        <v>1207</v>
      </c>
      <c r="J522" s="13" t="s">
        <v>1487</v>
      </c>
      <c r="K522" s="13">
        <v>1000</v>
      </c>
      <c r="L522" s="13">
        <v>1</v>
      </c>
      <c r="M522" s="13">
        <v>44.94</v>
      </c>
      <c r="N522" s="13">
        <f t="shared" si="225"/>
        <v>44940</v>
      </c>
      <c r="O522" s="13">
        <f t="shared" si="226"/>
        <v>44940</v>
      </c>
      <c r="P522" s="19">
        <f t="shared" si="227"/>
        <v>0</v>
      </c>
      <c r="Q522" s="19">
        <f t="shared" si="196"/>
        <v>8.9879999999999995</v>
      </c>
      <c r="R522" s="13">
        <f t="shared" si="228"/>
        <v>0</v>
      </c>
      <c r="S522" s="19">
        <f t="shared" si="229"/>
        <v>-44948.987999999998</v>
      </c>
      <c r="T522" s="13">
        <f t="shared" si="230"/>
        <v>-44.948988</v>
      </c>
      <c r="U522" s="13">
        <f>IF(ISNA(VLOOKUP(LOWER(F522)&amp;H522,Prices!A:C,3,0)),0,VLOOKUP(LOWER(F522)&amp;H522,Prices!A:C,3,0))</f>
        <v>35.729999999999997</v>
      </c>
      <c r="V522" s="13">
        <f>IF(ISNA(VLOOKUP(LOWER(F522)&amp;H522,Prices!A:C,2,0)),0,VLOOKUP(LOWER(F522)&amp;H522,Prices!A:C,2,0))</f>
        <v>37.06</v>
      </c>
      <c r="W522" s="13">
        <f t="shared" si="231"/>
        <v>-7888.9879999999976</v>
      </c>
      <c r="X522" s="13">
        <f t="shared" si="232"/>
        <v>1330.0000000000055</v>
      </c>
      <c r="Y522" s="43">
        <f t="shared" si="233"/>
        <v>-0.17554490431686687</v>
      </c>
      <c r="Z522" s="49"/>
      <c r="AA522" s="24"/>
    </row>
    <row r="523" spans="1:27" x14ac:dyDescent="0.15">
      <c r="A523" s="12">
        <v>42744</v>
      </c>
      <c r="B523" s="60">
        <v>0.39749999999999996</v>
      </c>
      <c r="C523" s="13" t="s">
        <v>1128</v>
      </c>
      <c r="D523" s="13" t="s">
        <v>1129</v>
      </c>
      <c r="E523" s="13" t="s">
        <v>1130</v>
      </c>
      <c r="F523" s="13" t="str">
        <f t="shared" si="224"/>
        <v>SZ</v>
      </c>
      <c r="G523" s="13" t="str">
        <f>VLOOKUP(LOWER(F523)&amp;H523,'Current pricing'!A:B,2,0)</f>
        <v>四川双马</v>
      </c>
      <c r="H523" s="13" t="s">
        <v>1421</v>
      </c>
      <c r="I523" s="13" t="s">
        <v>1207</v>
      </c>
      <c r="J523" s="13" t="s">
        <v>1487</v>
      </c>
      <c r="K523" s="13">
        <v>1000</v>
      </c>
      <c r="L523" s="13">
        <v>1</v>
      </c>
      <c r="M523" s="13">
        <v>26.58</v>
      </c>
      <c r="N523" s="13">
        <f t="shared" si="225"/>
        <v>26580</v>
      </c>
      <c r="O523" s="13">
        <f t="shared" si="226"/>
        <v>26580</v>
      </c>
      <c r="P523" s="19">
        <f t="shared" si="227"/>
        <v>0</v>
      </c>
      <c r="Q523" s="19">
        <f t="shared" si="196"/>
        <v>5.3159999999999998</v>
      </c>
      <c r="R523" s="13">
        <f t="shared" si="228"/>
        <v>0</v>
      </c>
      <c r="S523" s="19">
        <f t="shared" si="229"/>
        <v>-26585.315999999999</v>
      </c>
      <c r="T523" s="13">
        <f t="shared" si="230"/>
        <v>-26.585315999999999</v>
      </c>
      <c r="U523" s="13">
        <f>IF(ISNA(VLOOKUP(LOWER(F523)&amp;H523,Prices!A:C,3,0)),0,VLOOKUP(LOWER(F523)&amp;H523,Prices!A:C,3,0))</f>
        <v>21.86</v>
      </c>
      <c r="V523" s="13">
        <f>IF(ISNA(VLOOKUP(LOWER(F523)&amp;H523,Prices!A:C,2,0)),0,VLOOKUP(LOWER(F523)&amp;H523,Prices!A:C,2,0))</f>
        <v>20.6</v>
      </c>
      <c r="W523" s="13">
        <f t="shared" si="231"/>
        <v>-5985.3159999999971</v>
      </c>
      <c r="X523" s="13">
        <f t="shared" si="232"/>
        <v>-1259.999999999998</v>
      </c>
      <c r="Y523" s="43">
        <f t="shared" si="233"/>
        <v>-0.22518118886380725</v>
      </c>
      <c r="Z523" s="49"/>
      <c r="AA523" s="24"/>
    </row>
    <row r="524" spans="1:27" x14ac:dyDescent="0.15">
      <c r="A524" s="12">
        <v>42744</v>
      </c>
      <c r="B524" s="60">
        <v>0.39921296296296299</v>
      </c>
      <c r="C524" s="13" t="s">
        <v>1128</v>
      </c>
      <c r="D524" s="13" t="s">
        <v>1129</v>
      </c>
      <c r="E524" s="13" t="s">
        <v>1130</v>
      </c>
      <c r="F524" s="13" t="str">
        <f t="shared" si="224"/>
        <v>SZ</v>
      </c>
      <c r="G524" s="13" t="str">
        <f>VLOOKUP(LOWER(F524)&amp;H524,'Current pricing'!A:B,2,0)</f>
        <v>中科创达</v>
      </c>
      <c r="H524" s="13" t="s">
        <v>1475</v>
      </c>
      <c r="I524" s="13" t="s">
        <v>1207</v>
      </c>
      <c r="J524" s="13" t="s">
        <v>1487</v>
      </c>
      <c r="K524" s="13">
        <v>1000</v>
      </c>
      <c r="L524" s="13">
        <v>1</v>
      </c>
      <c r="M524" s="13">
        <v>45.12</v>
      </c>
      <c r="N524" s="13">
        <f t="shared" si="225"/>
        <v>45120</v>
      </c>
      <c r="O524" s="13">
        <f t="shared" si="226"/>
        <v>45120</v>
      </c>
      <c r="P524" s="19">
        <f t="shared" si="227"/>
        <v>0</v>
      </c>
      <c r="Q524" s="19">
        <f t="shared" si="196"/>
        <v>9.0240000000000009</v>
      </c>
      <c r="R524" s="13">
        <f t="shared" si="228"/>
        <v>0</v>
      </c>
      <c r="S524" s="19">
        <f t="shared" si="229"/>
        <v>-45129.023999999998</v>
      </c>
      <c r="T524" s="13">
        <f t="shared" si="230"/>
        <v>-45.129024000000001</v>
      </c>
      <c r="U524" s="13">
        <f>IF(ISNA(VLOOKUP(LOWER(F524)&amp;H524,Prices!A:C,3,0)),0,VLOOKUP(LOWER(F524)&amp;H524,Prices!A:C,3,0))</f>
        <v>35.729999999999997</v>
      </c>
      <c r="V524" s="13">
        <f>IF(ISNA(VLOOKUP(LOWER(F524)&amp;H524,Prices!A:C,2,0)),0,VLOOKUP(LOWER(F524)&amp;H524,Prices!A:C,2,0))</f>
        <v>37.06</v>
      </c>
      <c r="W524" s="13">
        <f t="shared" si="231"/>
        <v>-8069.0239999999985</v>
      </c>
      <c r="X524" s="13">
        <f t="shared" si="232"/>
        <v>1330.0000000000055</v>
      </c>
      <c r="Y524" s="43">
        <f t="shared" si="233"/>
        <v>-0.17883475177304961</v>
      </c>
      <c r="Z524" s="49"/>
      <c r="AA524" s="24"/>
    </row>
    <row r="525" spans="1:27" x14ac:dyDescent="0.15">
      <c r="A525" s="12">
        <v>42744</v>
      </c>
      <c r="B525" s="60">
        <v>0.39968749999999997</v>
      </c>
      <c r="C525" s="13" t="s">
        <v>1128</v>
      </c>
      <c r="D525" s="13" t="s">
        <v>1129</v>
      </c>
      <c r="E525" s="13" t="s">
        <v>1130</v>
      </c>
      <c r="F525" s="13" t="str">
        <f t="shared" si="224"/>
        <v>SZ</v>
      </c>
      <c r="G525" s="13" t="str">
        <f>VLOOKUP(LOWER(F525)&amp;H525,'Current pricing'!A:B,2,0)</f>
        <v>四川双马</v>
      </c>
      <c r="H525" s="13" t="s">
        <v>1421</v>
      </c>
      <c r="I525" s="13" t="s">
        <v>1207</v>
      </c>
      <c r="J525" s="13" t="s">
        <v>1487</v>
      </c>
      <c r="K525" s="13">
        <v>1000</v>
      </c>
      <c r="L525" s="13">
        <v>1</v>
      </c>
      <c r="M525" s="13">
        <v>26.46</v>
      </c>
      <c r="N525" s="13">
        <f t="shared" si="225"/>
        <v>26460</v>
      </c>
      <c r="O525" s="13">
        <f t="shared" si="226"/>
        <v>26460</v>
      </c>
      <c r="P525" s="19">
        <f t="shared" si="227"/>
        <v>0</v>
      </c>
      <c r="Q525" s="19">
        <f t="shared" ref="Q525:Q588" si="234">IF(I525&lt;&gt;"D",IF(C525="Stock",MAX(ABS(N525*0.0002),5),MAX(ABS(N525*0.0003),5)),0)</f>
        <v>5.2919999999999998</v>
      </c>
      <c r="R525" s="13">
        <f t="shared" si="228"/>
        <v>0</v>
      </c>
      <c r="S525" s="19">
        <f t="shared" si="229"/>
        <v>-26465.292000000001</v>
      </c>
      <c r="T525" s="13">
        <f t="shared" si="230"/>
        <v>-26.465292000000002</v>
      </c>
      <c r="U525" s="13">
        <f>IF(ISNA(VLOOKUP(LOWER(F525)&amp;H525,Prices!A:C,3,0)),0,VLOOKUP(LOWER(F525)&amp;H525,Prices!A:C,3,0))</f>
        <v>21.86</v>
      </c>
      <c r="V525" s="13">
        <f>IF(ISNA(VLOOKUP(LOWER(F525)&amp;H525,Prices!A:C,2,0)),0,VLOOKUP(LOWER(F525)&amp;H525,Prices!A:C,2,0))</f>
        <v>20.6</v>
      </c>
      <c r="W525" s="13">
        <f t="shared" si="231"/>
        <v>-5865.2920000000004</v>
      </c>
      <c r="X525" s="13">
        <f t="shared" si="232"/>
        <v>-1259.999999999998</v>
      </c>
      <c r="Y525" s="43">
        <f t="shared" si="233"/>
        <v>-0.2216663643235072</v>
      </c>
      <c r="Z525" s="49"/>
      <c r="AA525" s="24"/>
    </row>
    <row r="526" spans="1:27" x14ac:dyDescent="0.15">
      <c r="A526" s="12">
        <v>42744</v>
      </c>
      <c r="B526" s="60">
        <v>0.40435185185185185</v>
      </c>
      <c r="C526" s="13" t="s">
        <v>1128</v>
      </c>
      <c r="D526" s="13" t="s">
        <v>1129</v>
      </c>
      <c r="E526" s="13" t="s">
        <v>1130</v>
      </c>
      <c r="F526" s="13" t="str">
        <f t="shared" si="224"/>
        <v>SH</v>
      </c>
      <c r="G526" s="13" t="str">
        <f>VLOOKUP(LOWER(F526)&amp;H526,'Current pricing'!A:B,2,0)</f>
        <v>通化东宝</v>
      </c>
      <c r="H526" s="13" t="s">
        <v>1476</v>
      </c>
      <c r="I526" s="13" t="s">
        <v>1207</v>
      </c>
      <c r="J526" s="13" t="s">
        <v>1487</v>
      </c>
      <c r="K526" s="13">
        <v>2000</v>
      </c>
      <c r="L526" s="13">
        <v>1</v>
      </c>
      <c r="M526" s="13">
        <v>21.03</v>
      </c>
      <c r="N526" s="13">
        <f t="shared" si="225"/>
        <v>42060</v>
      </c>
      <c r="O526" s="13">
        <f t="shared" si="226"/>
        <v>42060</v>
      </c>
      <c r="P526" s="19">
        <f t="shared" si="227"/>
        <v>0.84120000000000006</v>
      </c>
      <c r="Q526" s="19">
        <f t="shared" si="234"/>
        <v>8.4120000000000008</v>
      </c>
      <c r="R526" s="13">
        <f t="shared" si="228"/>
        <v>0</v>
      </c>
      <c r="S526" s="19">
        <f t="shared" si="229"/>
        <v>-42069.253199999999</v>
      </c>
      <c r="T526" s="13">
        <f t="shared" si="230"/>
        <v>-21.034626599999999</v>
      </c>
      <c r="U526" s="13">
        <f>IF(ISNA(VLOOKUP(LOWER(F526)&amp;H526,Prices!A:C,3,0)),0,VLOOKUP(LOWER(F526)&amp;H526,Prices!A:C,3,0))</f>
        <v>21.99</v>
      </c>
      <c r="V526" s="13">
        <f>IF(ISNA(VLOOKUP(LOWER(F526)&amp;H526,Prices!A:C,2,0)),0,VLOOKUP(LOWER(F526)&amp;H526,Prices!A:C,2,0))</f>
        <v>22.84</v>
      </c>
      <c r="W526" s="13">
        <f t="shared" si="231"/>
        <v>3610.7468000000013</v>
      </c>
      <c r="X526" s="13">
        <f t="shared" si="232"/>
        <v>1700.0000000000027</v>
      </c>
      <c r="Y526" s="43">
        <f t="shared" si="233"/>
        <v>8.5847522586780814E-2</v>
      </c>
      <c r="Z526" s="49"/>
      <c r="AA526" s="24"/>
    </row>
    <row r="527" spans="1:27" x14ac:dyDescent="0.15">
      <c r="A527" s="12">
        <v>42744</v>
      </c>
      <c r="B527" s="60">
        <v>0.40587962962962965</v>
      </c>
      <c r="C527" s="13" t="s">
        <v>1128</v>
      </c>
      <c r="D527" s="13" t="s">
        <v>1129</v>
      </c>
      <c r="E527" s="13" t="s">
        <v>1130</v>
      </c>
      <c r="F527" s="13" t="str">
        <f t="shared" si="224"/>
        <v>SH</v>
      </c>
      <c r="G527" s="13" t="str">
        <f>VLOOKUP(LOWER(F527)&amp;H527,'Current pricing'!A:B,2,0)</f>
        <v>通化东宝</v>
      </c>
      <c r="H527" s="13" t="s">
        <v>1476</v>
      </c>
      <c r="I527" s="13" t="s">
        <v>1207</v>
      </c>
      <c r="J527" s="13" t="s">
        <v>1487</v>
      </c>
      <c r="K527" s="13">
        <v>2000</v>
      </c>
      <c r="L527" s="13">
        <v>1</v>
      </c>
      <c r="M527" s="13">
        <v>21.08</v>
      </c>
      <c r="N527" s="13">
        <f t="shared" si="225"/>
        <v>42160</v>
      </c>
      <c r="O527" s="13">
        <f t="shared" si="226"/>
        <v>42160</v>
      </c>
      <c r="P527" s="19">
        <f t="shared" si="227"/>
        <v>0.84320000000000006</v>
      </c>
      <c r="Q527" s="19">
        <f t="shared" si="234"/>
        <v>8.4320000000000004</v>
      </c>
      <c r="R527" s="13">
        <f t="shared" si="228"/>
        <v>0</v>
      </c>
      <c r="S527" s="19">
        <f t="shared" si="229"/>
        <v>-42169.275200000004</v>
      </c>
      <c r="T527" s="13">
        <f t="shared" si="230"/>
        <v>-21.084637600000001</v>
      </c>
      <c r="U527" s="13">
        <f>IF(ISNA(VLOOKUP(LOWER(F527)&amp;H527,Prices!A:C,3,0)),0,VLOOKUP(LOWER(F527)&amp;H527,Prices!A:C,3,0))</f>
        <v>21.99</v>
      </c>
      <c r="V527" s="13">
        <f>IF(ISNA(VLOOKUP(LOWER(F527)&amp;H527,Prices!A:C,2,0)),0,VLOOKUP(LOWER(F527)&amp;H527,Prices!A:C,2,0))</f>
        <v>22.84</v>
      </c>
      <c r="W527" s="13">
        <f t="shared" si="231"/>
        <v>3510.7247999999986</v>
      </c>
      <c r="X527" s="13">
        <f t="shared" si="232"/>
        <v>1700.0000000000027</v>
      </c>
      <c r="Y527" s="43">
        <f t="shared" si="233"/>
        <v>8.3271461100569225E-2</v>
      </c>
      <c r="Z527" s="49"/>
      <c r="AA527" s="24"/>
    </row>
    <row r="528" spans="1:27" x14ac:dyDescent="0.15">
      <c r="A528" s="12">
        <v>42744</v>
      </c>
      <c r="B528" s="60">
        <v>0.61822916666666672</v>
      </c>
      <c r="C528" s="13" t="s">
        <v>1128</v>
      </c>
      <c r="D528" s="13" t="s">
        <v>1129</v>
      </c>
      <c r="E528" s="13" t="s">
        <v>1130</v>
      </c>
      <c r="F528" s="13" t="str">
        <f t="shared" si="224"/>
        <v>SZ</v>
      </c>
      <c r="G528" s="13" t="str">
        <f>VLOOKUP(LOWER(F528)&amp;H528,'Current pricing'!A:B,2,0)</f>
        <v>广电运通</v>
      </c>
      <c r="H528" s="13" t="s">
        <v>1471</v>
      </c>
      <c r="I528" s="13" t="s">
        <v>1206</v>
      </c>
      <c r="J528" s="13" t="s">
        <v>1488</v>
      </c>
      <c r="K528" s="13">
        <v>-3000</v>
      </c>
      <c r="L528" s="13">
        <v>1</v>
      </c>
      <c r="M528" s="13">
        <v>13.85</v>
      </c>
      <c r="N528" s="13">
        <f t="shared" si="225"/>
        <v>-41550</v>
      </c>
      <c r="O528" s="13">
        <f t="shared" si="226"/>
        <v>41550</v>
      </c>
      <c r="P528" s="19">
        <f t="shared" si="227"/>
        <v>0</v>
      </c>
      <c r="Q528" s="19">
        <f t="shared" si="234"/>
        <v>8.31</v>
      </c>
      <c r="R528" s="13">
        <f t="shared" si="228"/>
        <v>41.55</v>
      </c>
      <c r="S528" s="19">
        <f t="shared" si="229"/>
        <v>41500.14</v>
      </c>
      <c r="T528" s="13">
        <f t="shared" si="230"/>
        <v>-13.83338</v>
      </c>
      <c r="U528" s="13">
        <f>IF(ISNA(VLOOKUP(LOWER(F528)&amp;H528,Prices!A:C,3,0)),0,VLOOKUP(LOWER(F528)&amp;H528,Prices!A:C,3,0))</f>
        <v>7.05</v>
      </c>
      <c r="V528" s="13">
        <f>IF(ISNA(VLOOKUP(LOWER(F528)&amp;H528,Prices!A:C,2,0)),0,VLOOKUP(LOWER(F528)&amp;H528,Prices!A:C,2,0))</f>
        <v>7.1</v>
      </c>
      <c r="W528" s="13">
        <f t="shared" si="231"/>
        <v>20200.14</v>
      </c>
      <c r="X528" s="13">
        <f t="shared" si="232"/>
        <v>-149.99999999999946</v>
      </c>
      <c r="Y528" s="43">
        <f t="shared" si="233"/>
        <v>0.48616462093862817</v>
      </c>
      <c r="Z528" s="49"/>
      <c r="AA528" s="24"/>
    </row>
    <row r="529" spans="1:27" x14ac:dyDescent="0.15">
      <c r="A529" s="12">
        <v>42744</v>
      </c>
      <c r="B529" s="60">
        <v>0.61833333333333329</v>
      </c>
      <c r="C529" s="13" t="s">
        <v>1128</v>
      </c>
      <c r="D529" s="13" t="s">
        <v>1129</v>
      </c>
      <c r="E529" s="13" t="s">
        <v>1130</v>
      </c>
      <c r="F529" s="13" t="str">
        <f t="shared" si="224"/>
        <v>SZ</v>
      </c>
      <c r="G529" s="13" t="str">
        <f>VLOOKUP(LOWER(F529)&amp;H529,'Current pricing'!A:B,2,0)</f>
        <v>汇川技术</v>
      </c>
      <c r="H529" s="13" t="s">
        <v>1470</v>
      </c>
      <c r="I529" s="13" t="s">
        <v>1206</v>
      </c>
      <c r="J529" s="13" t="s">
        <v>1488</v>
      </c>
      <c r="K529" s="13">
        <v>-4000</v>
      </c>
      <c r="L529" s="13">
        <v>1</v>
      </c>
      <c r="M529" s="13">
        <v>19.77</v>
      </c>
      <c r="N529" s="13">
        <f t="shared" si="225"/>
        <v>-79080</v>
      </c>
      <c r="O529" s="13">
        <f t="shared" si="226"/>
        <v>79080</v>
      </c>
      <c r="P529" s="19">
        <f t="shared" si="227"/>
        <v>0</v>
      </c>
      <c r="Q529" s="19">
        <f t="shared" si="234"/>
        <v>15.816000000000001</v>
      </c>
      <c r="R529" s="13">
        <f t="shared" si="228"/>
        <v>79.08</v>
      </c>
      <c r="S529" s="19">
        <f t="shared" si="229"/>
        <v>78985.103999999992</v>
      </c>
      <c r="T529" s="13">
        <f t="shared" si="230"/>
        <v>-19.746275999999998</v>
      </c>
      <c r="U529" s="13">
        <f>IF(ISNA(VLOOKUP(LOWER(F529)&amp;H529,Prices!A:C,3,0)),0,VLOOKUP(LOWER(F529)&amp;H529,Prices!A:C,3,0))</f>
        <v>29.81</v>
      </c>
      <c r="V529" s="13">
        <f>IF(ISNA(VLOOKUP(LOWER(F529)&amp;H529,Prices!A:C,2,0)),0,VLOOKUP(LOWER(F529)&amp;H529,Prices!A:C,2,0))</f>
        <v>29.9</v>
      </c>
      <c r="W529" s="13">
        <f t="shared" si="231"/>
        <v>-40614.896000000001</v>
      </c>
      <c r="X529" s="13">
        <f t="shared" si="232"/>
        <v>-359.99999999999943</v>
      </c>
      <c r="Y529" s="43">
        <f t="shared" si="233"/>
        <v>-0.51359251390996463</v>
      </c>
      <c r="Z529" s="49" t="s">
        <v>1478</v>
      </c>
      <c r="AA529" s="24"/>
    </row>
    <row r="530" spans="1:27" x14ac:dyDescent="0.15">
      <c r="A530" s="12">
        <v>42745</v>
      </c>
      <c r="B530" s="60">
        <v>0.62056712962962968</v>
      </c>
      <c r="C530" s="13" t="s">
        <v>1128</v>
      </c>
      <c r="D530" s="13" t="s">
        <v>1129</v>
      </c>
      <c r="E530" s="13" t="s">
        <v>1130</v>
      </c>
      <c r="F530" s="13" t="str">
        <f t="shared" si="224"/>
        <v>SH</v>
      </c>
      <c r="G530" s="13" t="str">
        <f>VLOOKUP(LOWER(F530)&amp;H530,'Current pricing'!A:B,2,0)</f>
        <v>通化东宝</v>
      </c>
      <c r="H530" s="13" t="s">
        <v>1476</v>
      </c>
      <c r="I530" s="13" t="s">
        <v>1206</v>
      </c>
      <c r="J530" s="13" t="s">
        <v>1487</v>
      </c>
      <c r="K530" s="13">
        <v>-4000</v>
      </c>
      <c r="L530" s="13">
        <v>1</v>
      </c>
      <c r="M530" s="13">
        <v>20.72</v>
      </c>
      <c r="N530" s="13">
        <f t="shared" ref="N530:N532" si="235">K530*M530</f>
        <v>-82880</v>
      </c>
      <c r="O530" s="13">
        <f t="shared" ref="O530:O532" si="236">ABS(N530)</f>
        <v>82880</v>
      </c>
      <c r="P530" s="19">
        <f t="shared" si="227"/>
        <v>1.6576000000000002</v>
      </c>
      <c r="Q530" s="19">
        <f t="shared" si="234"/>
        <v>16.576000000000001</v>
      </c>
      <c r="R530" s="13">
        <f t="shared" si="228"/>
        <v>82.88</v>
      </c>
      <c r="S530" s="19">
        <f t="shared" ref="S530:S532" si="237">-(N530+P530+Q530+R530)</f>
        <v>82778.886399999988</v>
      </c>
      <c r="T530" s="13">
        <f t="shared" ref="T530:T532" si="238">S530/K530</f>
        <v>-20.694721599999998</v>
      </c>
      <c r="U530" s="13">
        <f>IF(ISNA(VLOOKUP(LOWER(F530)&amp;H530,Prices!A:C,3,0)),0,VLOOKUP(LOWER(F530)&amp;H530,Prices!A:C,3,0))</f>
        <v>21.99</v>
      </c>
      <c r="V530" s="13">
        <f>IF(ISNA(VLOOKUP(LOWER(F530)&amp;H530,Prices!A:C,2,0)),0,VLOOKUP(LOWER(F530)&amp;H530,Prices!A:C,2,0))</f>
        <v>22.84</v>
      </c>
      <c r="W530" s="13">
        <f t="shared" ref="W530:W532" si="239">IF(I530="B",(V530+T530)*K530,(V530+T530)*K530)</f>
        <v>-8581.1136000000097</v>
      </c>
      <c r="X530" s="13">
        <f t="shared" ref="X530:X532" si="240">K530*(V530-U530)</f>
        <v>-3400.0000000000055</v>
      </c>
      <c r="Y530" s="43">
        <f t="shared" ref="Y530:Y532" si="241">W530/O530</f>
        <v>-0.10353660231660243</v>
      </c>
      <c r="Z530" s="49"/>
      <c r="AA530" s="24"/>
    </row>
    <row r="531" spans="1:27" x14ac:dyDescent="0.15">
      <c r="A531" s="12">
        <v>42745</v>
      </c>
      <c r="B531" s="60">
        <v>0.62027777777777782</v>
      </c>
      <c r="C531" s="13" t="s">
        <v>1128</v>
      </c>
      <c r="D531" s="13" t="s">
        <v>1129</v>
      </c>
      <c r="E531" s="13" t="s">
        <v>1130</v>
      </c>
      <c r="F531" s="13" t="str">
        <f t="shared" si="224"/>
        <v>SZ</v>
      </c>
      <c r="G531" s="13" t="str">
        <f>VLOOKUP(LOWER(F531)&amp;H531,'Current pricing'!A:B,2,0)</f>
        <v>四川双马</v>
      </c>
      <c r="H531" s="13" t="s">
        <v>1421</v>
      </c>
      <c r="I531" s="13" t="s">
        <v>1206</v>
      </c>
      <c r="J531" s="13" t="s">
        <v>1487</v>
      </c>
      <c r="K531" s="13">
        <v>-3000</v>
      </c>
      <c r="L531" s="13">
        <v>1</v>
      </c>
      <c r="M531" s="13">
        <v>26.18</v>
      </c>
      <c r="N531" s="13">
        <f t="shared" si="235"/>
        <v>-78540</v>
      </c>
      <c r="O531" s="13">
        <f t="shared" si="236"/>
        <v>78540</v>
      </c>
      <c r="P531" s="19">
        <f t="shared" si="227"/>
        <v>0</v>
      </c>
      <c r="Q531" s="19">
        <f t="shared" si="234"/>
        <v>15.708</v>
      </c>
      <c r="R531" s="13">
        <f t="shared" si="228"/>
        <v>78.540000000000006</v>
      </c>
      <c r="S531" s="19">
        <f t="shared" si="237"/>
        <v>78445.752000000008</v>
      </c>
      <c r="T531" s="13">
        <f t="shared" si="238"/>
        <v>-26.148584000000003</v>
      </c>
      <c r="U531" s="13">
        <f>IF(ISNA(VLOOKUP(LOWER(F531)&amp;H531,Prices!A:C,3,0)),0,VLOOKUP(LOWER(F531)&amp;H531,Prices!A:C,3,0))</f>
        <v>21.86</v>
      </c>
      <c r="V531" s="13">
        <f>IF(ISNA(VLOOKUP(LOWER(F531)&amp;H531,Prices!A:C,2,0)),0,VLOOKUP(LOWER(F531)&amp;H531,Prices!A:C,2,0))</f>
        <v>20.6</v>
      </c>
      <c r="W531" s="13">
        <f t="shared" si="239"/>
        <v>16645.752000000004</v>
      </c>
      <c r="X531" s="13">
        <f t="shared" si="240"/>
        <v>3779.9999999999941</v>
      </c>
      <c r="Y531" s="43">
        <f t="shared" si="241"/>
        <v>0.21193980137509555</v>
      </c>
      <c r="Z531" s="49"/>
      <c r="AA531" s="24"/>
    </row>
    <row r="532" spans="1:27" x14ac:dyDescent="0.15">
      <c r="A532" s="12">
        <v>42745</v>
      </c>
      <c r="B532" s="60">
        <v>0.61990740740740746</v>
      </c>
      <c r="C532" s="13" t="s">
        <v>1128</v>
      </c>
      <c r="D532" s="13" t="s">
        <v>1129</v>
      </c>
      <c r="E532" s="13" t="s">
        <v>1130</v>
      </c>
      <c r="F532" s="13" t="str">
        <f t="shared" si="224"/>
        <v>SZ</v>
      </c>
      <c r="G532" s="13" t="str">
        <f>VLOOKUP(LOWER(F532)&amp;H532,'Current pricing'!A:B,2,0)</f>
        <v>中科创达</v>
      </c>
      <c r="H532" s="13" t="s">
        <v>1475</v>
      </c>
      <c r="I532" s="13" t="s">
        <v>1206</v>
      </c>
      <c r="J532" s="13" t="s">
        <v>1487</v>
      </c>
      <c r="K532" s="13">
        <v>-3000</v>
      </c>
      <c r="L532" s="13">
        <v>1</v>
      </c>
      <c r="M532" s="13">
        <v>39.840000000000003</v>
      </c>
      <c r="N532" s="13">
        <f t="shared" si="235"/>
        <v>-119520.00000000001</v>
      </c>
      <c r="O532" s="13">
        <f t="shared" si="236"/>
        <v>119520.00000000001</v>
      </c>
      <c r="P532" s="19">
        <f t="shared" si="227"/>
        <v>0</v>
      </c>
      <c r="Q532" s="19">
        <f t="shared" si="234"/>
        <v>23.904000000000003</v>
      </c>
      <c r="R532" s="13">
        <f t="shared" si="228"/>
        <v>119.52</v>
      </c>
      <c r="S532" s="19">
        <f t="shared" si="237"/>
        <v>119376.57600000002</v>
      </c>
      <c r="T532" s="13">
        <f t="shared" si="238"/>
        <v>-39.792192000000007</v>
      </c>
      <c r="U532" s="13">
        <f>IF(ISNA(VLOOKUP(LOWER(F532)&amp;H532,Prices!A:C,3,0)),0,VLOOKUP(LOWER(F532)&amp;H532,Prices!A:C,3,0))</f>
        <v>35.729999999999997</v>
      </c>
      <c r="V532" s="13">
        <f>IF(ISNA(VLOOKUP(LOWER(F532)&amp;H532,Prices!A:C,2,0)),0,VLOOKUP(LOWER(F532)&amp;H532,Prices!A:C,2,0))</f>
        <v>37.06</v>
      </c>
      <c r="W532" s="13">
        <f t="shared" si="239"/>
        <v>8196.5760000000137</v>
      </c>
      <c r="X532" s="13">
        <f t="shared" si="240"/>
        <v>-3990.0000000000164</v>
      </c>
      <c r="Y532" s="43">
        <f t="shared" si="241"/>
        <v>6.8579116465863565E-2</v>
      </c>
      <c r="Z532" s="49"/>
      <c r="AA532" s="24"/>
    </row>
    <row r="533" spans="1:27" x14ac:dyDescent="0.15">
      <c r="A533" s="12">
        <v>42747</v>
      </c>
      <c r="B533" s="60">
        <v>0.39420138888888889</v>
      </c>
      <c r="C533" s="13" t="s">
        <v>1128</v>
      </c>
      <c r="D533" s="13" t="s">
        <v>1129</v>
      </c>
      <c r="E533" s="13" t="s">
        <v>1130</v>
      </c>
      <c r="F533" s="13" t="str">
        <f t="shared" si="224"/>
        <v>SZ</v>
      </c>
      <c r="G533" s="13" t="str">
        <f>VLOOKUP(LOWER(F533)&amp;H533,'Current pricing'!A:B,2,0)</f>
        <v>越秀金控</v>
      </c>
      <c r="H533" s="13" t="s">
        <v>1482</v>
      </c>
      <c r="I533" s="13" t="s">
        <v>1207</v>
      </c>
      <c r="J533" s="13" t="s">
        <v>1490</v>
      </c>
      <c r="K533" s="13">
        <v>3000</v>
      </c>
      <c r="L533" s="13">
        <v>1</v>
      </c>
      <c r="M533" s="13">
        <v>15.46</v>
      </c>
      <c r="N533" s="13">
        <f t="shared" ref="N533:N554" si="242">K533*M533</f>
        <v>46380</v>
      </c>
      <c r="O533" s="13">
        <f t="shared" ref="O533:O554" si="243">ABS(N533)</f>
        <v>46380</v>
      </c>
      <c r="P533" s="19">
        <f t="shared" si="227"/>
        <v>0</v>
      </c>
      <c r="Q533" s="19">
        <f t="shared" si="234"/>
        <v>9.2759999999999998</v>
      </c>
      <c r="R533" s="13">
        <f t="shared" si="228"/>
        <v>0</v>
      </c>
      <c r="S533" s="19">
        <f t="shared" ref="S533:S554" si="244">-(N533+P533+Q533+R533)</f>
        <v>-46389.275999999998</v>
      </c>
      <c r="T533" s="13">
        <f t="shared" ref="T533:T554" si="245">S533/K533</f>
        <v>-15.463092</v>
      </c>
      <c r="U533" s="13">
        <f>IF(ISNA(VLOOKUP(LOWER(F533)&amp;H533,Prices!A:C,3,0)),0,VLOOKUP(LOWER(F533)&amp;H533,Prices!A:C,3,0))</f>
        <v>11.73</v>
      </c>
      <c r="V533" s="13">
        <f>IF(ISNA(VLOOKUP(LOWER(F533)&amp;H533,Prices!A:C,2,0)),0,VLOOKUP(LOWER(F533)&amp;H533,Prices!A:C,2,0))</f>
        <v>11.37</v>
      </c>
      <c r="W533" s="13">
        <f t="shared" ref="W533:W554" si="246">IF(I533="B",(V533+T533)*K533,(V533+T533)*K533)</f>
        <v>-12279.276000000002</v>
      </c>
      <c r="X533" s="13">
        <f t="shared" ref="X533:X554" si="247">K533*(V533-U533)</f>
        <v>-1080.0000000000036</v>
      </c>
      <c r="Y533" s="43">
        <f t="shared" ref="Y533:Y554" si="248">W533/O533</f>
        <v>-0.26475368693402335</v>
      </c>
      <c r="Z533" s="49"/>
      <c r="AA533" s="24"/>
    </row>
    <row r="534" spans="1:27" x14ac:dyDescent="0.15">
      <c r="A534" s="12">
        <v>42747</v>
      </c>
      <c r="B534" s="60">
        <v>0.39435185185185184</v>
      </c>
      <c r="C534" s="13" t="s">
        <v>1128</v>
      </c>
      <c r="D534" s="13" t="s">
        <v>1129</v>
      </c>
      <c r="E534" s="13" t="s">
        <v>1130</v>
      </c>
      <c r="F534" s="13" t="str">
        <f t="shared" si="224"/>
        <v>SZ</v>
      </c>
      <c r="G534" s="13" t="str">
        <f>VLOOKUP(LOWER(F534)&amp;H534,'Current pricing'!A:B,2,0)</f>
        <v>越秀金控</v>
      </c>
      <c r="H534" s="13" t="s">
        <v>1482</v>
      </c>
      <c r="I534" s="13" t="s">
        <v>1207</v>
      </c>
      <c r="J534" s="13" t="s">
        <v>1490</v>
      </c>
      <c r="K534" s="13">
        <v>3000</v>
      </c>
      <c r="L534" s="13">
        <v>1</v>
      </c>
      <c r="M534" s="13">
        <v>15.46</v>
      </c>
      <c r="N534" s="13">
        <f t="shared" si="242"/>
        <v>46380</v>
      </c>
      <c r="O534" s="13">
        <f t="shared" si="243"/>
        <v>46380</v>
      </c>
      <c r="P534" s="19">
        <f t="shared" si="227"/>
        <v>0</v>
      </c>
      <c r="Q534" s="19">
        <f t="shared" si="234"/>
        <v>9.2759999999999998</v>
      </c>
      <c r="R534" s="13">
        <f t="shared" si="228"/>
        <v>0</v>
      </c>
      <c r="S534" s="19">
        <f t="shared" si="244"/>
        <v>-46389.275999999998</v>
      </c>
      <c r="T534" s="13">
        <f t="shared" si="245"/>
        <v>-15.463092</v>
      </c>
      <c r="U534" s="13">
        <f>IF(ISNA(VLOOKUP(LOWER(F534)&amp;H534,Prices!A:C,3,0)),0,VLOOKUP(LOWER(F534)&amp;H534,Prices!A:C,3,0))</f>
        <v>11.73</v>
      </c>
      <c r="V534" s="13">
        <f>IF(ISNA(VLOOKUP(LOWER(F534)&amp;H534,Prices!A:C,2,0)),0,VLOOKUP(LOWER(F534)&amp;H534,Prices!A:C,2,0))</f>
        <v>11.37</v>
      </c>
      <c r="W534" s="13">
        <f t="shared" si="246"/>
        <v>-12279.276000000002</v>
      </c>
      <c r="X534" s="13">
        <f t="shared" si="247"/>
        <v>-1080.0000000000036</v>
      </c>
      <c r="Y534" s="43">
        <f t="shared" si="248"/>
        <v>-0.26475368693402335</v>
      </c>
      <c r="Z534" s="49"/>
      <c r="AA534" s="24"/>
    </row>
    <row r="535" spans="1:27" x14ac:dyDescent="0.15">
      <c r="A535" s="12">
        <v>42747</v>
      </c>
      <c r="B535" s="60">
        <v>0.39717592592592593</v>
      </c>
      <c r="C535" s="13" t="s">
        <v>1128</v>
      </c>
      <c r="D535" s="13" t="s">
        <v>1129</v>
      </c>
      <c r="E535" s="13" t="s">
        <v>1130</v>
      </c>
      <c r="F535" s="13" t="str">
        <f t="shared" si="224"/>
        <v>SZ</v>
      </c>
      <c r="G535" s="13" t="str">
        <f>VLOOKUP(LOWER(F535)&amp;H535,'Current pricing'!A:B,2,0)</f>
        <v>必康股份</v>
      </c>
      <c r="H535" s="13" t="s">
        <v>1483</v>
      </c>
      <c r="I535" s="13" t="s">
        <v>1207</v>
      </c>
      <c r="J535" s="13" t="s">
        <v>1490</v>
      </c>
      <c r="K535" s="13">
        <v>3000</v>
      </c>
      <c r="L535" s="13">
        <v>1</v>
      </c>
      <c r="M535" s="13">
        <v>28.01</v>
      </c>
      <c r="N535" s="13">
        <f t="shared" si="242"/>
        <v>84030</v>
      </c>
      <c r="O535" s="13">
        <f t="shared" si="243"/>
        <v>84030</v>
      </c>
      <c r="P535" s="19">
        <f t="shared" si="227"/>
        <v>0</v>
      </c>
      <c r="Q535" s="19">
        <f t="shared" si="234"/>
        <v>16.806000000000001</v>
      </c>
      <c r="R535" s="13">
        <f t="shared" si="228"/>
        <v>0</v>
      </c>
      <c r="S535" s="19">
        <f t="shared" si="244"/>
        <v>-84046.805999999997</v>
      </c>
      <c r="T535" s="13">
        <f t="shared" si="245"/>
        <v>-28.015601999999998</v>
      </c>
      <c r="U535" s="13">
        <f>IF(ISNA(VLOOKUP(LOWER(F535)&amp;H535,Prices!A:C,3,0)),0,VLOOKUP(LOWER(F535)&amp;H535,Prices!A:C,3,0))</f>
        <v>26.83</v>
      </c>
      <c r="V535" s="13">
        <f>IF(ISNA(VLOOKUP(LOWER(F535)&amp;H535,Prices!A:C,2,0)),0,VLOOKUP(LOWER(F535)&amp;H535,Prices!A:C,2,0))</f>
        <v>26.86</v>
      </c>
      <c r="W535" s="13">
        <f t="shared" si="246"/>
        <v>-3466.8059999999946</v>
      </c>
      <c r="X535" s="13">
        <f t="shared" si="247"/>
        <v>90.000000000003411</v>
      </c>
      <c r="Y535" s="43">
        <f t="shared" si="248"/>
        <v>-4.1256765440913896E-2</v>
      </c>
      <c r="Z535" s="49"/>
      <c r="AA535" s="24"/>
    </row>
    <row r="536" spans="1:27" x14ac:dyDescent="0.15">
      <c r="A536" s="12">
        <v>42747</v>
      </c>
      <c r="B536" s="60">
        <v>0.39748842592592593</v>
      </c>
      <c r="C536" s="13" t="s">
        <v>1128</v>
      </c>
      <c r="D536" s="13" t="s">
        <v>1129</v>
      </c>
      <c r="E536" s="13" t="s">
        <v>1130</v>
      </c>
      <c r="F536" s="13" t="str">
        <f t="shared" si="224"/>
        <v>SZ</v>
      </c>
      <c r="G536" s="13" t="str">
        <f>VLOOKUP(LOWER(F536)&amp;H536,'Current pricing'!A:B,2,0)</f>
        <v>必康股份</v>
      </c>
      <c r="H536" s="13" t="s">
        <v>1483</v>
      </c>
      <c r="I536" s="13" t="s">
        <v>1207</v>
      </c>
      <c r="J536" s="13" t="s">
        <v>1490</v>
      </c>
      <c r="K536" s="13">
        <v>2000</v>
      </c>
      <c r="L536" s="13">
        <v>1</v>
      </c>
      <c r="M536" s="13">
        <v>28.11</v>
      </c>
      <c r="N536" s="13">
        <f t="shared" si="242"/>
        <v>56220</v>
      </c>
      <c r="O536" s="13">
        <f t="shared" si="243"/>
        <v>56220</v>
      </c>
      <c r="P536" s="19">
        <f t="shared" si="227"/>
        <v>0</v>
      </c>
      <c r="Q536" s="19">
        <f t="shared" si="234"/>
        <v>11.244</v>
      </c>
      <c r="R536" s="13">
        <f t="shared" si="228"/>
        <v>0</v>
      </c>
      <c r="S536" s="19">
        <f t="shared" si="244"/>
        <v>-56231.243999999999</v>
      </c>
      <c r="T536" s="13">
        <f t="shared" si="245"/>
        <v>-28.115621999999998</v>
      </c>
      <c r="U536" s="13">
        <f>IF(ISNA(VLOOKUP(LOWER(F536)&amp;H536,Prices!A:C,3,0)),0,VLOOKUP(LOWER(F536)&amp;H536,Prices!A:C,3,0))</f>
        <v>26.83</v>
      </c>
      <c r="V536" s="13">
        <f>IF(ISNA(VLOOKUP(LOWER(F536)&amp;H536,Prices!A:C,2,0)),0,VLOOKUP(LOWER(F536)&amp;H536,Prices!A:C,2,0))</f>
        <v>26.86</v>
      </c>
      <c r="W536" s="13">
        <f t="shared" si="246"/>
        <v>-2511.2439999999979</v>
      </c>
      <c r="X536" s="13">
        <f t="shared" si="247"/>
        <v>60.000000000002274</v>
      </c>
      <c r="Y536" s="43">
        <f t="shared" si="248"/>
        <v>-4.4668160796869402E-2</v>
      </c>
      <c r="Z536" s="49"/>
      <c r="AA536" s="24"/>
    </row>
    <row r="537" spans="1:27" x14ac:dyDescent="0.15">
      <c r="A537" s="12">
        <v>42747</v>
      </c>
      <c r="B537" s="60">
        <v>0.39903935185185185</v>
      </c>
      <c r="C537" s="13" t="s">
        <v>1128</v>
      </c>
      <c r="D537" s="13" t="s">
        <v>1129</v>
      </c>
      <c r="E537" s="13" t="s">
        <v>1130</v>
      </c>
      <c r="F537" s="13" t="str">
        <f t="shared" si="224"/>
        <v>SZ</v>
      </c>
      <c r="G537" s="13" t="str">
        <f>VLOOKUP(LOWER(F537)&amp;H537,'Current pricing'!A:B,2,0)</f>
        <v>必康股份</v>
      </c>
      <c r="H537" s="13" t="s">
        <v>1483</v>
      </c>
      <c r="I537" s="13" t="s">
        <v>1207</v>
      </c>
      <c r="J537" s="13" t="s">
        <v>1490</v>
      </c>
      <c r="K537" s="13">
        <v>1000</v>
      </c>
      <c r="L537" s="13">
        <v>1</v>
      </c>
      <c r="M537" s="13">
        <v>28.05</v>
      </c>
      <c r="N537" s="13">
        <f t="shared" si="242"/>
        <v>28050</v>
      </c>
      <c r="O537" s="13">
        <f t="shared" si="243"/>
        <v>28050</v>
      </c>
      <c r="P537" s="19">
        <f t="shared" si="227"/>
        <v>0</v>
      </c>
      <c r="Q537" s="19">
        <f t="shared" si="234"/>
        <v>5.61</v>
      </c>
      <c r="R537" s="13">
        <f t="shared" si="228"/>
        <v>0</v>
      </c>
      <c r="S537" s="19">
        <f t="shared" si="244"/>
        <v>-28055.61</v>
      </c>
      <c r="T537" s="13">
        <f t="shared" si="245"/>
        <v>-28.055610000000001</v>
      </c>
      <c r="U537" s="13">
        <f>IF(ISNA(VLOOKUP(LOWER(F537)&amp;H537,Prices!A:C,3,0)),0,VLOOKUP(LOWER(F537)&amp;H537,Prices!A:C,3,0))</f>
        <v>26.83</v>
      </c>
      <c r="V537" s="13">
        <f>IF(ISNA(VLOOKUP(LOWER(F537)&amp;H537,Prices!A:C,2,0)),0,VLOOKUP(LOWER(F537)&amp;H537,Prices!A:C,2,0))</f>
        <v>26.86</v>
      </c>
      <c r="W537" s="13">
        <f t="shared" si="246"/>
        <v>-1195.6100000000019</v>
      </c>
      <c r="X537" s="13">
        <f t="shared" si="247"/>
        <v>30.000000000001137</v>
      </c>
      <c r="Y537" s="43">
        <f t="shared" si="248"/>
        <v>-4.2624242424242495E-2</v>
      </c>
      <c r="Z537" s="49"/>
      <c r="AA537" s="24"/>
    </row>
    <row r="538" spans="1:27" x14ac:dyDescent="0.15">
      <c r="A538" s="12">
        <v>42747</v>
      </c>
      <c r="B538" s="60">
        <v>0.40125000000000005</v>
      </c>
      <c r="C538" s="13" t="s">
        <v>1128</v>
      </c>
      <c r="D538" s="13" t="s">
        <v>1129</v>
      </c>
      <c r="E538" s="13" t="s">
        <v>1130</v>
      </c>
      <c r="F538" s="13" t="str">
        <f t="shared" si="224"/>
        <v>SZ</v>
      </c>
      <c r="G538" s="13" t="str">
        <f>VLOOKUP(LOWER(F538)&amp;H538,'Current pricing'!A:B,2,0)</f>
        <v>越秀金控</v>
      </c>
      <c r="H538" s="13" t="s">
        <v>1482</v>
      </c>
      <c r="I538" s="13" t="s">
        <v>1207</v>
      </c>
      <c r="J538" s="13" t="s">
        <v>1490</v>
      </c>
      <c r="K538" s="13">
        <v>2000</v>
      </c>
      <c r="L538" s="13">
        <v>1</v>
      </c>
      <c r="M538" s="13">
        <v>15.27</v>
      </c>
      <c r="N538" s="13">
        <f t="shared" si="242"/>
        <v>30540</v>
      </c>
      <c r="O538" s="13">
        <f t="shared" si="243"/>
        <v>30540</v>
      </c>
      <c r="P538" s="19">
        <f t="shared" si="227"/>
        <v>0</v>
      </c>
      <c r="Q538" s="19">
        <f t="shared" si="234"/>
        <v>6.1080000000000005</v>
      </c>
      <c r="R538" s="13">
        <f t="shared" si="228"/>
        <v>0</v>
      </c>
      <c r="S538" s="19">
        <f t="shared" si="244"/>
        <v>-30546.108</v>
      </c>
      <c r="T538" s="13">
        <f t="shared" si="245"/>
        <v>-15.273054</v>
      </c>
      <c r="U538" s="13">
        <f>IF(ISNA(VLOOKUP(LOWER(F538)&amp;H538,Prices!A:C,3,0)),0,VLOOKUP(LOWER(F538)&amp;H538,Prices!A:C,3,0))</f>
        <v>11.73</v>
      </c>
      <c r="V538" s="13">
        <f>IF(ISNA(VLOOKUP(LOWER(F538)&amp;H538,Prices!A:C,2,0)),0,VLOOKUP(LOWER(F538)&amp;H538,Prices!A:C,2,0))</f>
        <v>11.37</v>
      </c>
      <c r="W538" s="13">
        <f t="shared" si="246"/>
        <v>-7806.108000000002</v>
      </c>
      <c r="X538" s="13">
        <f t="shared" si="247"/>
        <v>-720.00000000000239</v>
      </c>
      <c r="Y538" s="43">
        <f t="shared" si="248"/>
        <v>-0.25560275049115921</v>
      </c>
      <c r="Z538" s="49"/>
      <c r="AA538" s="24"/>
    </row>
    <row r="539" spans="1:27" x14ac:dyDescent="0.15">
      <c r="A539" s="12">
        <v>42747</v>
      </c>
      <c r="B539" s="60">
        <v>0.4022337962962963</v>
      </c>
      <c r="C539" s="13" t="s">
        <v>1128</v>
      </c>
      <c r="D539" s="13" t="s">
        <v>1129</v>
      </c>
      <c r="E539" s="13" t="s">
        <v>1130</v>
      </c>
      <c r="F539" s="13" t="str">
        <f t="shared" si="224"/>
        <v>SZ</v>
      </c>
      <c r="G539" s="13" t="str">
        <f>VLOOKUP(LOWER(F539)&amp;H539,'Current pricing'!A:B,2,0)</f>
        <v>越秀金控</v>
      </c>
      <c r="H539" s="13" t="s">
        <v>1482</v>
      </c>
      <c r="I539" s="13" t="s">
        <v>1207</v>
      </c>
      <c r="J539" s="13" t="s">
        <v>1490</v>
      </c>
      <c r="K539" s="13">
        <v>2000</v>
      </c>
      <c r="L539" s="13">
        <v>1</v>
      </c>
      <c r="M539" s="13">
        <v>15.3</v>
      </c>
      <c r="N539" s="13">
        <f t="shared" si="242"/>
        <v>30600</v>
      </c>
      <c r="O539" s="13">
        <f t="shared" si="243"/>
        <v>30600</v>
      </c>
      <c r="P539" s="19">
        <f t="shared" si="227"/>
        <v>0</v>
      </c>
      <c r="Q539" s="19">
        <f t="shared" si="234"/>
        <v>6.12</v>
      </c>
      <c r="R539" s="13">
        <f t="shared" si="228"/>
        <v>0</v>
      </c>
      <c r="S539" s="19">
        <f t="shared" si="244"/>
        <v>-30606.12</v>
      </c>
      <c r="T539" s="13">
        <f t="shared" si="245"/>
        <v>-15.30306</v>
      </c>
      <c r="U539" s="13">
        <f>IF(ISNA(VLOOKUP(LOWER(F539)&amp;H539,Prices!A:C,3,0)),0,VLOOKUP(LOWER(F539)&amp;H539,Prices!A:C,3,0))</f>
        <v>11.73</v>
      </c>
      <c r="V539" s="13">
        <f>IF(ISNA(VLOOKUP(LOWER(F539)&amp;H539,Prices!A:C,2,0)),0,VLOOKUP(LOWER(F539)&amp;H539,Prices!A:C,2,0))</f>
        <v>11.37</v>
      </c>
      <c r="W539" s="13">
        <f t="shared" si="246"/>
        <v>-7866.1200000000026</v>
      </c>
      <c r="X539" s="13">
        <f t="shared" si="247"/>
        <v>-720.00000000000239</v>
      </c>
      <c r="Y539" s="43">
        <f t="shared" si="248"/>
        <v>-0.25706274509803928</v>
      </c>
      <c r="Z539" s="49"/>
      <c r="AA539" s="24"/>
    </row>
    <row r="540" spans="1:27" x14ac:dyDescent="0.15">
      <c r="A540" s="12">
        <v>42747</v>
      </c>
      <c r="B540" s="60">
        <v>0.42905092592592592</v>
      </c>
      <c r="C540" s="13" t="s">
        <v>1128</v>
      </c>
      <c r="D540" s="13" t="s">
        <v>1129</v>
      </c>
      <c r="E540" s="13" t="s">
        <v>1130</v>
      </c>
      <c r="F540" s="13" t="str">
        <f t="shared" si="224"/>
        <v>SH</v>
      </c>
      <c r="G540" s="13" t="str">
        <f>VLOOKUP(LOWER(F540)&amp;H540,'Current pricing'!A:B,2,0)</f>
        <v>上海医药</v>
      </c>
      <c r="H540" s="13" t="s">
        <v>1484</v>
      </c>
      <c r="I540" s="13" t="s">
        <v>1207</v>
      </c>
      <c r="J540" s="13" t="s">
        <v>1490</v>
      </c>
      <c r="K540" s="13">
        <v>5000</v>
      </c>
      <c r="L540" s="13">
        <v>1</v>
      </c>
      <c r="M540" s="13">
        <v>20.440000000000001</v>
      </c>
      <c r="N540" s="13">
        <f t="shared" si="242"/>
        <v>102200</v>
      </c>
      <c r="O540" s="13">
        <f t="shared" si="243"/>
        <v>102200</v>
      </c>
      <c r="P540" s="19">
        <f t="shared" si="227"/>
        <v>2.044</v>
      </c>
      <c r="Q540" s="19">
        <f t="shared" si="234"/>
        <v>20.440000000000001</v>
      </c>
      <c r="R540" s="13">
        <f t="shared" si="228"/>
        <v>0</v>
      </c>
      <c r="S540" s="19">
        <f t="shared" si="244"/>
        <v>-102222.484</v>
      </c>
      <c r="T540" s="13">
        <f t="shared" si="245"/>
        <v>-20.4444968</v>
      </c>
      <c r="U540" s="13">
        <f>IF(ISNA(VLOOKUP(LOWER(F540)&amp;H540,Prices!A:C,3,0)),0,VLOOKUP(LOWER(F540)&amp;H540,Prices!A:C,3,0))</f>
        <v>24.23</v>
      </c>
      <c r="V540" s="13">
        <f>IF(ISNA(VLOOKUP(LOWER(F540)&amp;H540,Prices!A:C,2,0)),0,VLOOKUP(LOWER(F540)&amp;H540,Prices!A:C,2,0))</f>
        <v>24.91</v>
      </c>
      <c r="W540" s="13">
        <f t="shared" si="246"/>
        <v>22327.516000000003</v>
      </c>
      <c r="X540" s="13">
        <f t="shared" si="247"/>
        <v>3399.9999999999986</v>
      </c>
      <c r="Y540" s="43">
        <f t="shared" si="248"/>
        <v>0.2184688454011742</v>
      </c>
      <c r="Z540" s="49"/>
      <c r="AA540" s="24"/>
    </row>
    <row r="541" spans="1:27" x14ac:dyDescent="0.15">
      <c r="A541" s="12">
        <v>42747</v>
      </c>
      <c r="B541" s="60">
        <v>0.42966435185185187</v>
      </c>
      <c r="C541" s="13" t="s">
        <v>1128</v>
      </c>
      <c r="D541" s="13" t="s">
        <v>1129</v>
      </c>
      <c r="E541" s="13" t="s">
        <v>1130</v>
      </c>
      <c r="F541" s="13" t="str">
        <f t="shared" si="224"/>
        <v>SZ</v>
      </c>
      <c r="G541" s="13" t="str">
        <f>VLOOKUP(LOWER(F541)&amp;H541,'Current pricing'!A:B,2,0)</f>
        <v>中航机电</v>
      </c>
      <c r="H541" s="13" t="s">
        <v>1468</v>
      </c>
      <c r="I541" s="13" t="s">
        <v>1207</v>
      </c>
      <c r="J541" s="13" t="s">
        <v>1490</v>
      </c>
      <c r="K541" s="13">
        <v>3000</v>
      </c>
      <c r="L541" s="13">
        <v>1</v>
      </c>
      <c r="M541" s="13">
        <v>18.93</v>
      </c>
      <c r="N541" s="13">
        <f t="shared" si="242"/>
        <v>56790</v>
      </c>
      <c r="O541" s="13">
        <f t="shared" si="243"/>
        <v>56790</v>
      </c>
      <c r="P541" s="19">
        <f t="shared" si="227"/>
        <v>0</v>
      </c>
      <c r="Q541" s="19">
        <f t="shared" si="234"/>
        <v>11.358000000000001</v>
      </c>
      <c r="R541" s="13">
        <f t="shared" si="228"/>
        <v>0</v>
      </c>
      <c r="S541" s="19">
        <f t="shared" si="244"/>
        <v>-56801.358</v>
      </c>
      <c r="T541" s="13">
        <f t="shared" si="245"/>
        <v>-18.933786000000001</v>
      </c>
      <c r="U541" s="13">
        <f>IF(ISNA(VLOOKUP(LOWER(F541)&amp;H541,Prices!A:C,3,0)),0,VLOOKUP(LOWER(F541)&amp;H541,Prices!A:C,3,0))</f>
        <v>10.4</v>
      </c>
      <c r="V541" s="13">
        <f>IF(ISNA(VLOOKUP(LOWER(F541)&amp;H541,Prices!A:C,2,0)),0,VLOOKUP(LOWER(F541)&amp;H541,Prices!A:C,2,0))</f>
        <v>10.69</v>
      </c>
      <c r="W541" s="13">
        <f t="shared" si="246"/>
        <v>-24731.358000000004</v>
      </c>
      <c r="X541" s="13">
        <f t="shared" si="247"/>
        <v>869.9999999999975</v>
      </c>
      <c r="Y541" s="43">
        <f t="shared" si="248"/>
        <v>-0.43548790279978877</v>
      </c>
      <c r="Z541" s="49"/>
      <c r="AA541" s="24"/>
    </row>
    <row r="542" spans="1:27" x14ac:dyDescent="0.15">
      <c r="A542" s="12">
        <v>42747</v>
      </c>
      <c r="B542" s="60">
        <v>0.43069444444444444</v>
      </c>
      <c r="C542" s="13" t="s">
        <v>1128</v>
      </c>
      <c r="D542" s="13" t="s">
        <v>1129</v>
      </c>
      <c r="E542" s="13" t="s">
        <v>1130</v>
      </c>
      <c r="F542" s="13" t="str">
        <f t="shared" si="224"/>
        <v>SZ</v>
      </c>
      <c r="G542" s="13" t="str">
        <f>VLOOKUP(LOWER(F542)&amp;H542,'Current pricing'!A:B,2,0)</f>
        <v>鞍钢股份</v>
      </c>
      <c r="H542" s="13" t="s">
        <v>1485</v>
      </c>
      <c r="I542" s="13" t="s">
        <v>1207</v>
      </c>
      <c r="J542" s="13" t="s">
        <v>1490</v>
      </c>
      <c r="K542" s="13">
        <v>3000</v>
      </c>
      <c r="L542" s="13">
        <v>1</v>
      </c>
      <c r="M542" s="13">
        <v>5.51</v>
      </c>
      <c r="N542" s="13">
        <f t="shared" si="242"/>
        <v>16530</v>
      </c>
      <c r="O542" s="13">
        <f t="shared" si="243"/>
        <v>16530</v>
      </c>
      <c r="P542" s="19">
        <f t="shared" si="227"/>
        <v>0</v>
      </c>
      <c r="Q542" s="19">
        <f t="shared" si="234"/>
        <v>5</v>
      </c>
      <c r="R542" s="13">
        <f t="shared" si="228"/>
        <v>0</v>
      </c>
      <c r="S542" s="19">
        <f t="shared" si="244"/>
        <v>-16535</v>
      </c>
      <c r="T542" s="13">
        <f t="shared" si="245"/>
        <v>-5.5116666666666667</v>
      </c>
      <c r="U542" s="13">
        <f>IF(ISNA(VLOOKUP(LOWER(F542)&amp;H542,Prices!A:C,3,0)),0,VLOOKUP(LOWER(F542)&amp;H542,Prices!A:C,3,0))</f>
        <v>6.23</v>
      </c>
      <c r="V542" s="13">
        <f>IF(ISNA(VLOOKUP(LOWER(F542)&amp;H542,Prices!A:C,2,0)),0,VLOOKUP(LOWER(F542)&amp;H542,Prices!A:C,2,0))</f>
        <v>6.45</v>
      </c>
      <c r="W542" s="13">
        <f t="shared" si="246"/>
        <v>2815.0000000000005</v>
      </c>
      <c r="X542" s="13">
        <f t="shared" si="247"/>
        <v>659.9999999999992</v>
      </c>
      <c r="Y542" s="43">
        <f t="shared" si="248"/>
        <v>0.17029643073200246</v>
      </c>
      <c r="Z542" s="49"/>
      <c r="AA542" s="24"/>
    </row>
    <row r="543" spans="1:27" x14ac:dyDescent="0.15">
      <c r="A543" s="12">
        <v>42747</v>
      </c>
      <c r="B543" s="60">
        <v>0.43273148148148149</v>
      </c>
      <c r="C543" s="13" t="s">
        <v>1128</v>
      </c>
      <c r="D543" s="13" t="s">
        <v>1129</v>
      </c>
      <c r="E543" s="13" t="s">
        <v>1130</v>
      </c>
      <c r="F543" s="13" t="str">
        <f t="shared" si="224"/>
        <v>SZ</v>
      </c>
      <c r="G543" s="13" t="str">
        <f>VLOOKUP(LOWER(F543)&amp;H543,'Current pricing'!A:B,2,0)</f>
        <v>中航机电</v>
      </c>
      <c r="H543" s="13" t="s">
        <v>1468</v>
      </c>
      <c r="I543" s="13" t="s">
        <v>1207</v>
      </c>
      <c r="J543" s="13" t="s">
        <v>1490</v>
      </c>
      <c r="K543" s="13">
        <v>3000</v>
      </c>
      <c r="L543" s="13">
        <v>1</v>
      </c>
      <c r="M543" s="13">
        <v>18.940000000000001</v>
      </c>
      <c r="N543" s="13">
        <f t="shared" si="242"/>
        <v>56820.000000000007</v>
      </c>
      <c r="O543" s="13">
        <f t="shared" si="243"/>
        <v>56820.000000000007</v>
      </c>
      <c r="P543" s="19">
        <f t="shared" si="227"/>
        <v>0</v>
      </c>
      <c r="Q543" s="19">
        <f t="shared" si="234"/>
        <v>11.364000000000003</v>
      </c>
      <c r="R543" s="13">
        <f t="shared" si="228"/>
        <v>0</v>
      </c>
      <c r="S543" s="19">
        <f t="shared" si="244"/>
        <v>-56831.364000000009</v>
      </c>
      <c r="T543" s="13">
        <f t="shared" si="245"/>
        <v>-18.943788000000001</v>
      </c>
      <c r="U543" s="13">
        <f>IF(ISNA(VLOOKUP(LOWER(F543)&amp;H543,Prices!A:C,3,0)),0,VLOOKUP(LOWER(F543)&amp;H543,Prices!A:C,3,0))</f>
        <v>10.4</v>
      </c>
      <c r="V543" s="13">
        <f>IF(ISNA(VLOOKUP(LOWER(F543)&amp;H543,Prices!A:C,2,0)),0,VLOOKUP(LOWER(F543)&amp;H543,Prices!A:C,2,0))</f>
        <v>10.69</v>
      </c>
      <c r="W543" s="13">
        <f t="shared" si="246"/>
        <v>-24761.364000000005</v>
      </c>
      <c r="X543" s="13">
        <f t="shared" si="247"/>
        <v>869.9999999999975</v>
      </c>
      <c r="Y543" s="43">
        <f t="shared" si="248"/>
        <v>-0.43578606124604014</v>
      </c>
      <c r="Z543" s="49"/>
      <c r="AA543" s="24"/>
    </row>
    <row r="544" spans="1:27" x14ac:dyDescent="0.15">
      <c r="A544" s="12">
        <v>42747</v>
      </c>
      <c r="B544" s="60">
        <v>0.43659722222222225</v>
      </c>
      <c r="C544" s="13" t="s">
        <v>1128</v>
      </c>
      <c r="D544" s="13" t="s">
        <v>1129</v>
      </c>
      <c r="E544" s="13" t="s">
        <v>1130</v>
      </c>
      <c r="F544" s="13" t="str">
        <f t="shared" si="224"/>
        <v>SZ</v>
      </c>
      <c r="G544" s="13" t="str">
        <f>VLOOKUP(LOWER(F544)&amp;H544,'Current pricing'!A:B,2,0)</f>
        <v>中航机电</v>
      </c>
      <c r="H544" s="13" t="s">
        <v>1468</v>
      </c>
      <c r="I544" s="13" t="s">
        <v>1207</v>
      </c>
      <c r="J544" s="13" t="s">
        <v>1490</v>
      </c>
      <c r="K544" s="13">
        <v>1000</v>
      </c>
      <c r="L544" s="13">
        <v>1</v>
      </c>
      <c r="M544" s="13">
        <v>18.68</v>
      </c>
      <c r="N544" s="13">
        <f t="shared" si="242"/>
        <v>18680</v>
      </c>
      <c r="O544" s="13">
        <f t="shared" si="243"/>
        <v>18680</v>
      </c>
      <c r="P544" s="19">
        <f t="shared" si="227"/>
        <v>0</v>
      </c>
      <c r="Q544" s="19">
        <f t="shared" si="234"/>
        <v>5</v>
      </c>
      <c r="R544" s="13">
        <f t="shared" si="228"/>
        <v>0</v>
      </c>
      <c r="S544" s="19">
        <f t="shared" si="244"/>
        <v>-18685</v>
      </c>
      <c r="T544" s="13">
        <f t="shared" si="245"/>
        <v>-18.684999999999999</v>
      </c>
      <c r="U544" s="13">
        <f>IF(ISNA(VLOOKUP(LOWER(F544)&amp;H544,Prices!A:C,3,0)),0,VLOOKUP(LOWER(F544)&amp;H544,Prices!A:C,3,0))</f>
        <v>10.4</v>
      </c>
      <c r="V544" s="13">
        <f>IF(ISNA(VLOOKUP(LOWER(F544)&amp;H544,Prices!A:C,2,0)),0,VLOOKUP(LOWER(F544)&amp;H544,Prices!A:C,2,0))</f>
        <v>10.69</v>
      </c>
      <c r="W544" s="13">
        <f t="shared" si="246"/>
        <v>-7994.9999999999991</v>
      </c>
      <c r="X544" s="13">
        <f t="shared" si="247"/>
        <v>289.99999999999915</v>
      </c>
      <c r="Y544" s="43">
        <f t="shared" si="248"/>
        <v>-0.42799785867237683</v>
      </c>
      <c r="Z544" s="49"/>
      <c r="AA544" s="24"/>
    </row>
    <row r="545" spans="1:27" x14ac:dyDescent="0.15">
      <c r="A545" s="12">
        <v>42747</v>
      </c>
      <c r="B545" s="60">
        <v>0.45336805555555554</v>
      </c>
      <c r="C545" s="13" t="s">
        <v>1128</v>
      </c>
      <c r="D545" s="13" t="s">
        <v>1129</v>
      </c>
      <c r="E545" s="13" t="s">
        <v>1130</v>
      </c>
      <c r="F545" s="13" t="str">
        <f t="shared" si="224"/>
        <v>SH</v>
      </c>
      <c r="G545" s="13" t="str">
        <f>VLOOKUP(LOWER(F545)&amp;H545,'Current pricing'!A:B,2,0)</f>
        <v>宝钢股份</v>
      </c>
      <c r="H545" s="13" t="s">
        <v>1365</v>
      </c>
      <c r="I545" s="13" t="s">
        <v>1207</v>
      </c>
      <c r="J545" s="13" t="s">
        <v>1490</v>
      </c>
      <c r="K545" s="13">
        <v>10000</v>
      </c>
      <c r="L545" s="13">
        <v>1</v>
      </c>
      <c r="M545" s="13">
        <v>6.87</v>
      </c>
      <c r="N545" s="13">
        <f t="shared" si="242"/>
        <v>68700</v>
      </c>
      <c r="O545" s="13">
        <f t="shared" si="243"/>
        <v>68700</v>
      </c>
      <c r="P545" s="19">
        <f t="shared" si="227"/>
        <v>1.3740000000000001</v>
      </c>
      <c r="Q545" s="19">
        <f t="shared" si="234"/>
        <v>13.74</v>
      </c>
      <c r="R545" s="13">
        <f t="shared" si="228"/>
        <v>0</v>
      </c>
      <c r="S545" s="19">
        <f t="shared" si="244"/>
        <v>-68715.114000000001</v>
      </c>
      <c r="T545" s="13">
        <f t="shared" si="245"/>
        <v>-6.8715114000000002</v>
      </c>
      <c r="U545" s="13">
        <f>IF(ISNA(VLOOKUP(LOWER(F545)&amp;H545,Prices!A:C,3,0)),0,VLOOKUP(LOWER(F545)&amp;H545,Prices!A:C,3,0))</f>
        <v>7.87</v>
      </c>
      <c r="V545" s="13">
        <f>IF(ISNA(VLOOKUP(LOWER(F545)&amp;H545,Prices!A:C,2,0)),0,VLOOKUP(LOWER(F545)&amp;H545,Prices!A:C,2,0))</f>
        <v>8.11</v>
      </c>
      <c r="W545" s="13">
        <f t="shared" si="246"/>
        <v>12384.885999999993</v>
      </c>
      <c r="X545" s="13">
        <f t="shared" si="247"/>
        <v>2399.9999999999932</v>
      </c>
      <c r="Y545" s="43">
        <f t="shared" si="248"/>
        <v>0.18027490538573498</v>
      </c>
      <c r="Z545" s="49"/>
      <c r="AA545" s="24"/>
    </row>
    <row r="546" spans="1:27" x14ac:dyDescent="0.15">
      <c r="A546" s="12">
        <v>42747</v>
      </c>
      <c r="B546" s="60">
        <v>0.5586458333333334</v>
      </c>
      <c r="C546" s="13" t="s">
        <v>1128</v>
      </c>
      <c r="D546" s="13" t="s">
        <v>1129</v>
      </c>
      <c r="E546" s="13" t="s">
        <v>1130</v>
      </c>
      <c r="F546" s="13" t="str">
        <f t="shared" si="224"/>
        <v>SH</v>
      </c>
      <c r="G546" s="13" t="str">
        <f>VLOOKUP(LOWER(F546)&amp;H546,'Current pricing'!A:B,2,0)</f>
        <v>宝钢股份</v>
      </c>
      <c r="H546" s="13" t="s">
        <v>1365</v>
      </c>
      <c r="I546" s="13" t="s">
        <v>1207</v>
      </c>
      <c r="J546" s="13" t="s">
        <v>1490</v>
      </c>
      <c r="K546" s="13">
        <v>10000</v>
      </c>
      <c r="L546" s="13">
        <v>1</v>
      </c>
      <c r="M546" s="13">
        <v>6.79</v>
      </c>
      <c r="N546" s="13">
        <f t="shared" si="242"/>
        <v>67900</v>
      </c>
      <c r="O546" s="13">
        <f t="shared" si="243"/>
        <v>67900</v>
      </c>
      <c r="P546" s="19">
        <f t="shared" si="227"/>
        <v>1.3580000000000001</v>
      </c>
      <c r="Q546" s="19">
        <f t="shared" si="234"/>
        <v>13.58</v>
      </c>
      <c r="R546" s="13">
        <f t="shared" si="228"/>
        <v>0</v>
      </c>
      <c r="S546" s="19">
        <f t="shared" si="244"/>
        <v>-67914.937999999995</v>
      </c>
      <c r="T546" s="13">
        <f t="shared" si="245"/>
        <v>-6.7914937999999996</v>
      </c>
      <c r="U546" s="13">
        <f>IF(ISNA(VLOOKUP(LOWER(F546)&amp;H546,Prices!A:C,3,0)),0,VLOOKUP(LOWER(F546)&amp;H546,Prices!A:C,3,0))</f>
        <v>7.87</v>
      </c>
      <c r="V546" s="13">
        <f>IF(ISNA(VLOOKUP(LOWER(F546)&amp;H546,Prices!A:C,2,0)),0,VLOOKUP(LOWER(F546)&amp;H546,Prices!A:C,2,0))</f>
        <v>8.11</v>
      </c>
      <c r="W546" s="13">
        <f t="shared" si="246"/>
        <v>13185.061999999998</v>
      </c>
      <c r="X546" s="13">
        <f t="shared" si="247"/>
        <v>2399.9999999999932</v>
      </c>
      <c r="Y546" s="43">
        <f t="shared" si="248"/>
        <v>0.19418353460972015</v>
      </c>
      <c r="Z546" s="49"/>
      <c r="AA546" s="24"/>
    </row>
    <row r="547" spans="1:27" x14ac:dyDescent="0.15">
      <c r="A547" s="12">
        <v>42747</v>
      </c>
      <c r="B547" s="60">
        <v>0.56247685185185181</v>
      </c>
      <c r="C547" s="13" t="s">
        <v>1128</v>
      </c>
      <c r="D547" s="13" t="s">
        <v>1129</v>
      </c>
      <c r="E547" s="13" t="s">
        <v>1130</v>
      </c>
      <c r="F547" s="13" t="str">
        <f t="shared" si="224"/>
        <v>SH</v>
      </c>
      <c r="G547" s="13" t="str">
        <f>VLOOKUP(LOWER(F547)&amp;H547,'Current pricing'!A:B,2,0)</f>
        <v>宝钢股份</v>
      </c>
      <c r="H547" s="13" t="s">
        <v>1365</v>
      </c>
      <c r="I547" s="13" t="s">
        <v>1207</v>
      </c>
      <c r="J547" s="13" t="s">
        <v>1490</v>
      </c>
      <c r="K547" s="13">
        <v>2000</v>
      </c>
      <c r="L547" s="13">
        <v>1</v>
      </c>
      <c r="M547" s="13">
        <v>6.77</v>
      </c>
      <c r="N547" s="13">
        <f t="shared" si="242"/>
        <v>13540</v>
      </c>
      <c r="O547" s="13">
        <f t="shared" si="243"/>
        <v>13540</v>
      </c>
      <c r="P547" s="19">
        <f t="shared" si="227"/>
        <v>0.27080000000000004</v>
      </c>
      <c r="Q547" s="19">
        <f t="shared" si="234"/>
        <v>5</v>
      </c>
      <c r="R547" s="13">
        <f t="shared" si="228"/>
        <v>0</v>
      </c>
      <c r="S547" s="19">
        <f t="shared" si="244"/>
        <v>-13545.2708</v>
      </c>
      <c r="T547" s="13">
        <f t="shared" si="245"/>
        <v>-6.7726354000000004</v>
      </c>
      <c r="U547" s="13">
        <f>IF(ISNA(VLOOKUP(LOWER(F547)&amp;H547,Prices!A:C,3,0)),0,VLOOKUP(LOWER(F547)&amp;H547,Prices!A:C,3,0))</f>
        <v>7.87</v>
      </c>
      <c r="V547" s="13">
        <f>IF(ISNA(VLOOKUP(LOWER(F547)&amp;H547,Prices!A:C,2,0)),0,VLOOKUP(LOWER(F547)&amp;H547,Prices!A:C,2,0))</f>
        <v>8.11</v>
      </c>
      <c r="W547" s="13">
        <f t="shared" si="246"/>
        <v>2674.7291999999979</v>
      </c>
      <c r="X547" s="13">
        <f t="shared" si="247"/>
        <v>479.99999999999864</v>
      </c>
      <c r="Y547" s="43">
        <f t="shared" si="248"/>
        <v>0.1975427769571638</v>
      </c>
      <c r="Z547" s="49"/>
      <c r="AA547" s="24"/>
    </row>
    <row r="548" spans="1:27" x14ac:dyDescent="0.15">
      <c r="A548" s="12">
        <v>42747</v>
      </c>
      <c r="B548" s="60">
        <v>0.56370370370370371</v>
      </c>
      <c r="C548" s="13" t="s">
        <v>1128</v>
      </c>
      <c r="D548" s="13" t="s">
        <v>1129</v>
      </c>
      <c r="E548" s="13" t="s">
        <v>1130</v>
      </c>
      <c r="F548" s="13" t="str">
        <f t="shared" si="224"/>
        <v>SZ</v>
      </c>
      <c r="G548" s="13" t="str">
        <f>VLOOKUP(LOWER(F548)&amp;H548,'Current pricing'!A:B,2,0)</f>
        <v>越秀金控</v>
      </c>
      <c r="H548" s="13" t="s">
        <v>1482</v>
      </c>
      <c r="I548" s="13" t="s">
        <v>1207</v>
      </c>
      <c r="J548" s="13" t="s">
        <v>1490</v>
      </c>
      <c r="K548" s="13">
        <v>1000</v>
      </c>
      <c r="L548" s="13">
        <v>1</v>
      </c>
      <c r="M548" s="13">
        <v>15.2</v>
      </c>
      <c r="N548" s="13">
        <f t="shared" si="242"/>
        <v>15200</v>
      </c>
      <c r="O548" s="13">
        <f t="shared" si="243"/>
        <v>15200</v>
      </c>
      <c r="P548" s="19">
        <f t="shared" si="227"/>
        <v>0</v>
      </c>
      <c r="Q548" s="19">
        <f t="shared" si="234"/>
        <v>5</v>
      </c>
      <c r="R548" s="13">
        <f t="shared" si="228"/>
        <v>0</v>
      </c>
      <c r="S548" s="19">
        <f t="shared" si="244"/>
        <v>-15205</v>
      </c>
      <c r="T548" s="13">
        <f t="shared" si="245"/>
        <v>-15.205</v>
      </c>
      <c r="U548" s="13">
        <f>IF(ISNA(VLOOKUP(LOWER(F548)&amp;H548,Prices!A:C,3,0)),0,VLOOKUP(LOWER(F548)&amp;H548,Prices!A:C,3,0))</f>
        <v>11.73</v>
      </c>
      <c r="V548" s="13">
        <f>IF(ISNA(VLOOKUP(LOWER(F548)&amp;H548,Prices!A:C,2,0)),0,VLOOKUP(LOWER(F548)&amp;H548,Prices!A:C,2,0))</f>
        <v>11.37</v>
      </c>
      <c r="W548" s="13">
        <f t="shared" si="246"/>
        <v>-3835.0000000000009</v>
      </c>
      <c r="X548" s="13">
        <f t="shared" si="247"/>
        <v>-360.00000000000119</v>
      </c>
      <c r="Y548" s="43">
        <f t="shared" si="248"/>
        <v>-0.25230263157894744</v>
      </c>
      <c r="Z548" s="49"/>
      <c r="AA548" s="24"/>
    </row>
    <row r="549" spans="1:27" x14ac:dyDescent="0.15">
      <c r="A549" s="12">
        <v>42747</v>
      </c>
      <c r="B549" s="60">
        <v>0.56878472222222221</v>
      </c>
      <c r="C549" s="13" t="s">
        <v>1128</v>
      </c>
      <c r="D549" s="13" t="s">
        <v>1129</v>
      </c>
      <c r="E549" s="13" t="s">
        <v>1130</v>
      </c>
      <c r="F549" s="13" t="str">
        <f t="shared" si="224"/>
        <v>SH</v>
      </c>
      <c r="G549" s="13" t="str">
        <f>VLOOKUP(LOWER(F549)&amp;H549,'Current pricing'!A:B,2,0)</f>
        <v>宝钢股份</v>
      </c>
      <c r="H549" s="13" t="s">
        <v>1365</v>
      </c>
      <c r="I549" s="13" t="s">
        <v>1207</v>
      </c>
      <c r="J549" s="13" t="s">
        <v>1490</v>
      </c>
      <c r="K549" s="13">
        <v>2000</v>
      </c>
      <c r="L549" s="13">
        <v>1</v>
      </c>
      <c r="M549" s="13">
        <v>6.68</v>
      </c>
      <c r="N549" s="13">
        <f t="shared" si="242"/>
        <v>13360</v>
      </c>
      <c r="O549" s="13">
        <f t="shared" si="243"/>
        <v>13360</v>
      </c>
      <c r="P549" s="19">
        <f t="shared" si="227"/>
        <v>0.26720000000000005</v>
      </c>
      <c r="Q549" s="19">
        <f t="shared" si="234"/>
        <v>5</v>
      </c>
      <c r="R549" s="13">
        <f t="shared" si="228"/>
        <v>0</v>
      </c>
      <c r="S549" s="19">
        <f t="shared" si="244"/>
        <v>-13365.2672</v>
      </c>
      <c r="T549" s="13">
        <f t="shared" si="245"/>
        <v>-6.6826336</v>
      </c>
      <c r="U549" s="13">
        <f>IF(ISNA(VLOOKUP(LOWER(F549)&amp;H549,Prices!A:C,3,0)),0,VLOOKUP(LOWER(F549)&amp;H549,Prices!A:C,3,0))</f>
        <v>7.87</v>
      </c>
      <c r="V549" s="13">
        <f>IF(ISNA(VLOOKUP(LOWER(F549)&amp;H549,Prices!A:C,2,0)),0,VLOOKUP(LOWER(F549)&amp;H549,Prices!A:C,2,0))</f>
        <v>8.11</v>
      </c>
      <c r="W549" s="13">
        <f t="shared" si="246"/>
        <v>2854.7327999999989</v>
      </c>
      <c r="X549" s="13">
        <f t="shared" si="247"/>
        <v>479.99999999999864</v>
      </c>
      <c r="Y549" s="43">
        <f t="shared" si="248"/>
        <v>0.21367760479041908</v>
      </c>
      <c r="Z549" s="49"/>
      <c r="AA549" s="24"/>
    </row>
    <row r="550" spans="1:27" x14ac:dyDescent="0.15">
      <c r="A550" s="12">
        <v>42747</v>
      </c>
      <c r="B550" s="60">
        <v>0.56905092592592588</v>
      </c>
      <c r="C550" s="13" t="s">
        <v>1128</v>
      </c>
      <c r="D550" s="13" t="s">
        <v>1129</v>
      </c>
      <c r="E550" s="13" t="s">
        <v>1130</v>
      </c>
      <c r="F550" s="13" t="str">
        <f t="shared" si="224"/>
        <v>SZ</v>
      </c>
      <c r="G550" s="13" t="str">
        <f>VLOOKUP(LOWER(F550)&amp;H550,'Current pricing'!A:B,2,0)</f>
        <v>越秀金控</v>
      </c>
      <c r="H550" s="13" t="s">
        <v>1482</v>
      </c>
      <c r="I550" s="13" t="s">
        <v>1207</v>
      </c>
      <c r="J550" s="13" t="s">
        <v>1490</v>
      </c>
      <c r="K550" s="13">
        <v>2000</v>
      </c>
      <c r="L550" s="13">
        <v>1</v>
      </c>
      <c r="M550" s="13">
        <v>15.03</v>
      </c>
      <c r="N550" s="13">
        <f t="shared" si="242"/>
        <v>30060</v>
      </c>
      <c r="O550" s="13">
        <f t="shared" si="243"/>
        <v>30060</v>
      </c>
      <c r="P550" s="19">
        <f t="shared" si="227"/>
        <v>0</v>
      </c>
      <c r="Q550" s="19">
        <f t="shared" si="234"/>
        <v>6.0120000000000005</v>
      </c>
      <c r="R550" s="13">
        <f t="shared" si="228"/>
        <v>0</v>
      </c>
      <c r="S550" s="19">
        <f t="shared" si="244"/>
        <v>-30066.011999999999</v>
      </c>
      <c r="T550" s="13">
        <f t="shared" si="245"/>
        <v>-15.033005999999999</v>
      </c>
      <c r="U550" s="13">
        <f>IF(ISNA(VLOOKUP(LOWER(F550)&amp;H550,Prices!A:C,3,0)),0,VLOOKUP(LOWER(F550)&amp;H550,Prices!A:C,3,0))</f>
        <v>11.73</v>
      </c>
      <c r="V550" s="13">
        <f>IF(ISNA(VLOOKUP(LOWER(F550)&amp;H550,Prices!A:C,2,0)),0,VLOOKUP(LOWER(F550)&amp;H550,Prices!A:C,2,0))</f>
        <v>11.37</v>
      </c>
      <c r="W550" s="13">
        <f t="shared" si="246"/>
        <v>-7326.0119999999988</v>
      </c>
      <c r="X550" s="13">
        <f t="shared" si="247"/>
        <v>-720.00000000000239</v>
      </c>
      <c r="Y550" s="43">
        <f t="shared" si="248"/>
        <v>-0.24371297405189618</v>
      </c>
      <c r="Z550" s="49"/>
      <c r="AA550" s="24"/>
    </row>
    <row r="551" spans="1:27" x14ac:dyDescent="0.15">
      <c r="A551" s="12">
        <v>42747</v>
      </c>
      <c r="B551" s="60">
        <v>0.56968750000000001</v>
      </c>
      <c r="C551" s="13" t="s">
        <v>1128</v>
      </c>
      <c r="D551" s="13" t="s">
        <v>1129</v>
      </c>
      <c r="E551" s="13" t="s">
        <v>1130</v>
      </c>
      <c r="F551" s="13" t="str">
        <f t="shared" si="224"/>
        <v>SH</v>
      </c>
      <c r="G551" s="13" t="str">
        <f>VLOOKUP(LOWER(F551)&amp;H551,'Current pricing'!A:B,2,0)</f>
        <v>上海医药</v>
      </c>
      <c r="H551" s="13" t="s">
        <v>1484</v>
      </c>
      <c r="I551" s="13" t="s">
        <v>1207</v>
      </c>
      <c r="J551" s="13" t="s">
        <v>1490</v>
      </c>
      <c r="K551" s="13">
        <v>2000</v>
      </c>
      <c r="L551" s="13">
        <v>1</v>
      </c>
      <c r="M551" s="13">
        <v>20.27</v>
      </c>
      <c r="N551" s="13">
        <f t="shared" si="242"/>
        <v>40540</v>
      </c>
      <c r="O551" s="13">
        <f t="shared" si="243"/>
        <v>40540</v>
      </c>
      <c r="P551" s="19">
        <f t="shared" si="227"/>
        <v>0.81080000000000008</v>
      </c>
      <c r="Q551" s="19">
        <f t="shared" si="234"/>
        <v>8.1080000000000005</v>
      </c>
      <c r="R551" s="13">
        <f t="shared" si="228"/>
        <v>0</v>
      </c>
      <c r="S551" s="19">
        <f t="shared" si="244"/>
        <v>-40548.918799999999</v>
      </c>
      <c r="T551" s="13">
        <f t="shared" si="245"/>
        <v>-20.274459400000001</v>
      </c>
      <c r="U551" s="13">
        <f>IF(ISNA(VLOOKUP(LOWER(F551)&amp;H551,Prices!A:C,3,0)),0,VLOOKUP(LOWER(F551)&amp;H551,Prices!A:C,3,0))</f>
        <v>24.23</v>
      </c>
      <c r="V551" s="13">
        <f>IF(ISNA(VLOOKUP(LOWER(F551)&amp;H551,Prices!A:C,2,0)),0,VLOOKUP(LOWER(F551)&amp;H551,Prices!A:C,2,0))</f>
        <v>24.91</v>
      </c>
      <c r="W551" s="13">
        <f t="shared" si="246"/>
        <v>9271.0811999999969</v>
      </c>
      <c r="X551" s="13">
        <f t="shared" si="247"/>
        <v>1359.9999999999995</v>
      </c>
      <c r="Y551" s="43">
        <f t="shared" si="248"/>
        <v>0.22868971879625055</v>
      </c>
      <c r="Z551" s="49"/>
      <c r="AA551" s="24"/>
    </row>
    <row r="552" spans="1:27" x14ac:dyDescent="0.15">
      <c r="A552" s="12">
        <v>42747</v>
      </c>
      <c r="B552" s="60">
        <v>0.57071759259259258</v>
      </c>
      <c r="C552" s="13" t="s">
        <v>1128</v>
      </c>
      <c r="D552" s="13" t="s">
        <v>1129</v>
      </c>
      <c r="E552" s="13" t="s">
        <v>1130</v>
      </c>
      <c r="F552" s="13" t="str">
        <f t="shared" si="224"/>
        <v>SH</v>
      </c>
      <c r="G552" s="13" t="str">
        <f>VLOOKUP(LOWER(F552)&amp;H552,'Current pricing'!A:B,2,0)</f>
        <v>宝钢股份</v>
      </c>
      <c r="H552" s="13" t="s">
        <v>1365</v>
      </c>
      <c r="I552" s="13" t="s">
        <v>1207</v>
      </c>
      <c r="J552" s="13" t="s">
        <v>1490</v>
      </c>
      <c r="K552" s="13">
        <v>2000</v>
      </c>
      <c r="L552" s="13">
        <v>1</v>
      </c>
      <c r="M552" s="13">
        <v>6.71</v>
      </c>
      <c r="N552" s="13">
        <f t="shared" si="242"/>
        <v>13420</v>
      </c>
      <c r="O552" s="13">
        <f t="shared" si="243"/>
        <v>13420</v>
      </c>
      <c r="P552" s="19">
        <f t="shared" si="227"/>
        <v>0.26840000000000003</v>
      </c>
      <c r="Q552" s="19">
        <f t="shared" si="234"/>
        <v>5</v>
      </c>
      <c r="R552" s="13">
        <f t="shared" si="228"/>
        <v>0</v>
      </c>
      <c r="S552" s="19">
        <f t="shared" si="244"/>
        <v>-13425.268400000001</v>
      </c>
      <c r="T552" s="13">
        <f t="shared" si="245"/>
        <v>-6.7126342000000001</v>
      </c>
      <c r="U552" s="13">
        <f>IF(ISNA(VLOOKUP(LOWER(F552)&amp;H552,Prices!A:C,3,0)),0,VLOOKUP(LOWER(F552)&amp;H552,Prices!A:C,3,0))</f>
        <v>7.87</v>
      </c>
      <c r="V552" s="13">
        <f>IF(ISNA(VLOOKUP(LOWER(F552)&amp;H552,Prices!A:C,2,0)),0,VLOOKUP(LOWER(F552)&amp;H552,Prices!A:C,2,0))</f>
        <v>8.11</v>
      </c>
      <c r="W552" s="13">
        <f t="shared" si="246"/>
        <v>2794.7315999999987</v>
      </c>
      <c r="X552" s="13">
        <f t="shared" si="247"/>
        <v>479.99999999999864</v>
      </c>
      <c r="Y552" s="43">
        <f t="shared" si="248"/>
        <v>0.20825123695976144</v>
      </c>
      <c r="Z552" s="49"/>
      <c r="AA552" s="24"/>
    </row>
    <row r="553" spans="1:27" x14ac:dyDescent="0.15">
      <c r="A553" s="12">
        <v>42747</v>
      </c>
      <c r="B553" s="60">
        <v>0.57263888888888892</v>
      </c>
      <c r="C553" s="13" t="s">
        <v>1128</v>
      </c>
      <c r="D553" s="13" t="s">
        <v>1129</v>
      </c>
      <c r="E553" s="13" t="s">
        <v>1130</v>
      </c>
      <c r="F553" s="13" t="str">
        <f t="shared" si="224"/>
        <v>SZ</v>
      </c>
      <c r="G553" s="13" t="str">
        <f>VLOOKUP(LOWER(F553)&amp;H553,'Current pricing'!A:B,2,0)</f>
        <v>太钢不锈</v>
      </c>
      <c r="H553" s="13" t="s">
        <v>1486</v>
      </c>
      <c r="I553" s="13" t="s">
        <v>1207</v>
      </c>
      <c r="J553" s="13" t="s">
        <v>1490</v>
      </c>
      <c r="K553" s="13">
        <v>3000</v>
      </c>
      <c r="L553" s="13">
        <v>1</v>
      </c>
      <c r="M553" s="13">
        <v>5.17</v>
      </c>
      <c r="N553" s="13">
        <f t="shared" si="242"/>
        <v>15510</v>
      </c>
      <c r="O553" s="13">
        <f t="shared" si="243"/>
        <v>15510</v>
      </c>
      <c r="P553" s="19">
        <f t="shared" si="227"/>
        <v>0</v>
      </c>
      <c r="Q553" s="19">
        <f t="shared" si="234"/>
        <v>5</v>
      </c>
      <c r="R553" s="13">
        <f t="shared" si="228"/>
        <v>0</v>
      </c>
      <c r="S553" s="19">
        <f t="shared" si="244"/>
        <v>-15515</v>
      </c>
      <c r="T553" s="13">
        <f t="shared" si="245"/>
        <v>-5.1716666666666669</v>
      </c>
      <c r="U553" s="13">
        <f>IF(ISNA(VLOOKUP(LOWER(F553)&amp;H553,Prices!A:C,3,0)),0,VLOOKUP(LOWER(F553)&amp;H553,Prices!A:C,3,0))</f>
        <v>5.0999999999999996</v>
      </c>
      <c r="V553" s="13">
        <f>IF(ISNA(VLOOKUP(LOWER(F553)&amp;H553,Prices!A:C,2,0)),0,VLOOKUP(LOWER(F553)&amp;H553,Prices!A:C,2,0))</f>
        <v>5.32</v>
      </c>
      <c r="W553" s="13">
        <f t="shared" si="246"/>
        <v>445.00000000000028</v>
      </c>
      <c r="X553" s="13">
        <f t="shared" si="247"/>
        <v>660.00000000000193</v>
      </c>
      <c r="Y553" s="43">
        <f t="shared" si="248"/>
        <v>2.8691166989039348E-2</v>
      </c>
      <c r="Z553" s="49"/>
      <c r="AA553" s="24"/>
    </row>
    <row r="554" spans="1:27" x14ac:dyDescent="0.15">
      <c r="A554" s="12">
        <v>42747</v>
      </c>
      <c r="B554" s="60">
        <v>0.57538194444444446</v>
      </c>
      <c r="C554" s="13" t="s">
        <v>1128</v>
      </c>
      <c r="D554" s="13" t="s">
        <v>1129</v>
      </c>
      <c r="E554" s="13" t="s">
        <v>1130</v>
      </c>
      <c r="F554" s="13" t="str">
        <f t="shared" si="224"/>
        <v>SH</v>
      </c>
      <c r="G554" s="13" t="str">
        <f>VLOOKUP(LOWER(F554)&amp;H554,'Current pricing'!A:B,2,0)</f>
        <v>宝钢股份</v>
      </c>
      <c r="H554" s="13" t="s">
        <v>1365</v>
      </c>
      <c r="I554" s="13" t="s">
        <v>1207</v>
      </c>
      <c r="J554" s="13" t="s">
        <v>1490</v>
      </c>
      <c r="K554" s="13">
        <v>2000</v>
      </c>
      <c r="L554" s="13">
        <v>1</v>
      </c>
      <c r="M554" s="13">
        <v>6.76</v>
      </c>
      <c r="N554" s="13">
        <f t="shared" si="242"/>
        <v>13520</v>
      </c>
      <c r="O554" s="13">
        <f t="shared" si="243"/>
        <v>13520</v>
      </c>
      <c r="P554" s="19">
        <f t="shared" si="227"/>
        <v>0.27040000000000003</v>
      </c>
      <c r="Q554" s="19">
        <f t="shared" si="234"/>
        <v>5</v>
      </c>
      <c r="R554" s="13">
        <f t="shared" si="228"/>
        <v>0</v>
      </c>
      <c r="S554" s="19">
        <f t="shared" si="244"/>
        <v>-13525.270399999999</v>
      </c>
      <c r="T554" s="13">
        <f t="shared" si="245"/>
        <v>-6.7626352000000001</v>
      </c>
      <c r="U554" s="13">
        <f>IF(ISNA(VLOOKUP(LOWER(F554)&amp;H554,Prices!A:C,3,0)),0,VLOOKUP(LOWER(F554)&amp;H554,Prices!A:C,3,0))</f>
        <v>7.87</v>
      </c>
      <c r="V554" s="13">
        <f>IF(ISNA(VLOOKUP(LOWER(F554)&amp;H554,Prices!A:C,2,0)),0,VLOOKUP(LOWER(F554)&amp;H554,Prices!A:C,2,0))</f>
        <v>8.11</v>
      </c>
      <c r="W554" s="13">
        <f t="shared" si="246"/>
        <v>2694.7295999999988</v>
      </c>
      <c r="X554" s="13">
        <f t="shared" si="247"/>
        <v>479.99999999999864</v>
      </c>
      <c r="Y554" s="43">
        <f t="shared" si="248"/>
        <v>0.19931431952662712</v>
      </c>
      <c r="Z554" s="49"/>
      <c r="AA554" s="24"/>
    </row>
    <row r="555" spans="1:27" x14ac:dyDescent="0.15">
      <c r="A555" s="12">
        <v>42748</v>
      </c>
      <c r="B555" s="60">
        <v>0.57322916666666668</v>
      </c>
      <c r="C555" s="13" t="s">
        <v>1128</v>
      </c>
      <c r="D555" s="13" t="s">
        <v>1129</v>
      </c>
      <c r="E555" s="13" t="s">
        <v>1130</v>
      </c>
      <c r="F555" s="13" t="str">
        <f t="shared" si="224"/>
        <v>SZ</v>
      </c>
      <c r="G555" s="13" t="str">
        <f>VLOOKUP(LOWER(F555)&amp;H555,'Current pricing'!A:B,2,0)</f>
        <v>太钢不锈</v>
      </c>
      <c r="H555" s="13" t="s">
        <v>1486</v>
      </c>
      <c r="I555" s="13" t="s">
        <v>1206</v>
      </c>
      <c r="J555" s="13" t="s">
        <v>1490</v>
      </c>
      <c r="K555" s="13">
        <v>-3000</v>
      </c>
      <c r="L555" s="13">
        <v>1</v>
      </c>
      <c r="M555" s="13">
        <v>4.7699999999999996</v>
      </c>
      <c r="N555" s="13">
        <f t="shared" ref="N555:N561" si="249">K555*M555</f>
        <v>-14309.999999999998</v>
      </c>
      <c r="O555" s="13">
        <f t="shared" ref="O555:O561" si="250">ABS(N555)</f>
        <v>14309.999999999998</v>
      </c>
      <c r="P555" s="19">
        <f t="shared" si="227"/>
        <v>0</v>
      </c>
      <c r="Q555" s="19">
        <f t="shared" si="234"/>
        <v>5</v>
      </c>
      <c r="R555" s="13">
        <f t="shared" si="228"/>
        <v>14.31</v>
      </c>
      <c r="S555" s="19">
        <f t="shared" ref="S555:S561" si="251">-(N555+P555+Q555+R555)</f>
        <v>14290.689999999999</v>
      </c>
      <c r="T555" s="13">
        <f t="shared" ref="T555:T561" si="252">S555/K555</f>
        <v>-4.7635633333333329</v>
      </c>
      <c r="U555" s="13">
        <f>IF(ISNA(VLOOKUP(LOWER(F555)&amp;H555,Prices!A:C,3,0)),0,VLOOKUP(LOWER(F555)&amp;H555,Prices!A:C,3,0))</f>
        <v>5.0999999999999996</v>
      </c>
      <c r="V555" s="13">
        <f>IF(ISNA(VLOOKUP(LOWER(F555)&amp;H555,Prices!A:C,2,0)),0,VLOOKUP(LOWER(F555)&amp;H555,Prices!A:C,2,0))</f>
        <v>5.32</v>
      </c>
      <c r="W555" s="13">
        <f t="shared" ref="W555:W561" si="253">IF(I555="B",(V555+T555)*K555,(V555+T555)*K555)</f>
        <v>-1669.310000000002</v>
      </c>
      <c r="X555" s="13">
        <f t="shared" ref="X555:X561" si="254">K555*(V555-U555)</f>
        <v>-660.00000000000193</v>
      </c>
      <c r="Y555" s="43">
        <f t="shared" ref="Y555:Y561" si="255">W555/O555</f>
        <v>-0.11665338923829505</v>
      </c>
      <c r="Z555" s="49"/>
      <c r="AA555" s="24"/>
    </row>
    <row r="556" spans="1:27" x14ac:dyDescent="0.15">
      <c r="A556" s="12">
        <v>42748</v>
      </c>
      <c r="B556" s="60">
        <v>0.57355324074074077</v>
      </c>
      <c r="C556" s="13" t="s">
        <v>1128</v>
      </c>
      <c r="D556" s="13" t="s">
        <v>1129</v>
      </c>
      <c r="E556" s="13" t="s">
        <v>1130</v>
      </c>
      <c r="F556" s="13" t="str">
        <f t="shared" si="224"/>
        <v>SZ</v>
      </c>
      <c r="G556" s="13" t="str">
        <f>VLOOKUP(LOWER(F556)&amp;H556,'Current pricing'!A:B,2,0)</f>
        <v>越秀金控</v>
      </c>
      <c r="H556" s="13" t="s">
        <v>1482</v>
      </c>
      <c r="I556" s="13" t="s">
        <v>1206</v>
      </c>
      <c r="J556" s="13" t="s">
        <v>1490</v>
      </c>
      <c r="K556" s="13">
        <v>-13000</v>
      </c>
      <c r="L556" s="13">
        <v>1</v>
      </c>
      <c r="M556" s="13">
        <v>14.14</v>
      </c>
      <c r="N556" s="13">
        <f t="shared" si="249"/>
        <v>-183820</v>
      </c>
      <c r="O556" s="13">
        <f t="shared" si="250"/>
        <v>183820</v>
      </c>
      <c r="P556" s="19">
        <f t="shared" si="227"/>
        <v>0</v>
      </c>
      <c r="Q556" s="19">
        <f t="shared" si="234"/>
        <v>36.764000000000003</v>
      </c>
      <c r="R556" s="13">
        <f t="shared" si="228"/>
        <v>183.82</v>
      </c>
      <c r="S556" s="19">
        <f t="shared" si="251"/>
        <v>183599.416</v>
      </c>
      <c r="T556" s="13">
        <f t="shared" si="252"/>
        <v>-14.123032</v>
      </c>
      <c r="U556" s="13">
        <f>IF(ISNA(VLOOKUP(LOWER(F556)&amp;H556,Prices!A:C,3,0)),0,VLOOKUP(LOWER(F556)&amp;H556,Prices!A:C,3,0))</f>
        <v>11.73</v>
      </c>
      <c r="V556" s="13">
        <f>IF(ISNA(VLOOKUP(LOWER(F556)&amp;H556,Prices!A:C,2,0)),0,VLOOKUP(LOWER(F556)&amp;H556,Prices!A:C,2,0))</f>
        <v>11.37</v>
      </c>
      <c r="W556" s="13">
        <f t="shared" si="253"/>
        <v>35789.416000000012</v>
      </c>
      <c r="X556" s="13">
        <f t="shared" si="254"/>
        <v>4680.0000000000155</v>
      </c>
      <c r="Y556" s="43">
        <f t="shared" si="255"/>
        <v>0.19469816124469597</v>
      </c>
      <c r="Z556" s="49"/>
      <c r="AA556" s="24"/>
    </row>
    <row r="557" spans="1:27" x14ac:dyDescent="0.15">
      <c r="A557" s="12">
        <v>42748</v>
      </c>
      <c r="B557" s="60">
        <v>0.57466435185185183</v>
      </c>
      <c r="C557" s="13" t="s">
        <v>1128</v>
      </c>
      <c r="D557" s="13" t="s">
        <v>1129</v>
      </c>
      <c r="E557" s="13" t="s">
        <v>1130</v>
      </c>
      <c r="F557" s="13" t="str">
        <f t="shared" si="224"/>
        <v>SH</v>
      </c>
      <c r="G557" s="13" t="str">
        <f>VLOOKUP(LOWER(F557)&amp;H557,'Current pricing'!A:B,2,0)</f>
        <v>宝钢股份</v>
      </c>
      <c r="H557" s="13" t="s">
        <v>1365</v>
      </c>
      <c r="I557" s="13" t="s">
        <v>1206</v>
      </c>
      <c r="J557" s="13" t="s">
        <v>1490</v>
      </c>
      <c r="K557" s="13">
        <v>-28000</v>
      </c>
      <c r="L557" s="13">
        <v>1</v>
      </c>
      <c r="M557" s="13">
        <v>6.85</v>
      </c>
      <c r="N557" s="13">
        <f t="shared" si="249"/>
        <v>-191800</v>
      </c>
      <c r="O557" s="13">
        <f t="shared" si="250"/>
        <v>191800</v>
      </c>
      <c r="P557" s="19">
        <f t="shared" si="227"/>
        <v>3.8360000000000003</v>
      </c>
      <c r="Q557" s="19">
        <f t="shared" si="234"/>
        <v>38.36</v>
      </c>
      <c r="R557" s="13">
        <f t="shared" si="228"/>
        <v>191.8</v>
      </c>
      <c r="S557" s="19">
        <f t="shared" si="251"/>
        <v>191566.00400000002</v>
      </c>
      <c r="T557" s="13">
        <f t="shared" si="252"/>
        <v>-6.8416430000000004</v>
      </c>
      <c r="U557" s="13">
        <f>IF(ISNA(VLOOKUP(LOWER(F557)&amp;H557,Prices!A:C,3,0)),0,VLOOKUP(LOWER(F557)&amp;H557,Prices!A:C,3,0))</f>
        <v>7.87</v>
      </c>
      <c r="V557" s="13">
        <f>IF(ISNA(VLOOKUP(LOWER(F557)&amp;H557,Prices!A:C,2,0)),0,VLOOKUP(LOWER(F557)&amp;H557,Prices!A:C,2,0))</f>
        <v>8.11</v>
      </c>
      <c r="W557" s="13">
        <f t="shared" si="253"/>
        <v>-35513.995999999977</v>
      </c>
      <c r="X557" s="13">
        <f t="shared" si="254"/>
        <v>-6719.9999999999809</v>
      </c>
      <c r="Y557" s="43">
        <f t="shared" si="255"/>
        <v>-0.18516160583941593</v>
      </c>
      <c r="Z557" s="49"/>
      <c r="AA557" s="24"/>
    </row>
    <row r="558" spans="1:27" x14ac:dyDescent="0.15">
      <c r="A558" s="12">
        <v>42748</v>
      </c>
      <c r="B558" s="60">
        <v>0.58255787037037032</v>
      </c>
      <c r="C558" s="13" t="s">
        <v>1128</v>
      </c>
      <c r="D558" s="13" t="s">
        <v>1129</v>
      </c>
      <c r="E558" s="13" t="s">
        <v>1130</v>
      </c>
      <c r="F558" s="13" t="str">
        <f t="shared" si="224"/>
        <v>SZ</v>
      </c>
      <c r="G558" s="13" t="str">
        <f>VLOOKUP(LOWER(F558)&amp;H558,'Current pricing'!A:B,2,0)</f>
        <v>鞍钢股份</v>
      </c>
      <c r="H558" s="13" t="s">
        <v>1485</v>
      </c>
      <c r="I558" s="13" t="s">
        <v>1206</v>
      </c>
      <c r="J558" s="13" t="s">
        <v>1490</v>
      </c>
      <c r="K558" s="13">
        <v>-3000</v>
      </c>
      <c r="L558" s="13">
        <v>1</v>
      </c>
      <c r="M558" s="13">
        <v>5.5</v>
      </c>
      <c r="N558" s="13">
        <f t="shared" si="249"/>
        <v>-16500</v>
      </c>
      <c r="O558" s="13">
        <f t="shared" si="250"/>
        <v>16500</v>
      </c>
      <c r="P558" s="19">
        <f t="shared" si="227"/>
        <v>0</v>
      </c>
      <c r="Q558" s="19">
        <f t="shared" si="234"/>
        <v>5</v>
      </c>
      <c r="R558" s="13">
        <f t="shared" si="228"/>
        <v>16.5</v>
      </c>
      <c r="S558" s="19">
        <f t="shared" si="251"/>
        <v>16478.5</v>
      </c>
      <c r="T558" s="13">
        <f t="shared" si="252"/>
        <v>-5.4928333333333335</v>
      </c>
      <c r="U558" s="13">
        <f>IF(ISNA(VLOOKUP(LOWER(F558)&amp;H558,Prices!A:C,3,0)),0,VLOOKUP(LOWER(F558)&amp;H558,Prices!A:C,3,0))</f>
        <v>6.23</v>
      </c>
      <c r="V558" s="13">
        <f>IF(ISNA(VLOOKUP(LOWER(F558)&amp;H558,Prices!A:C,2,0)),0,VLOOKUP(LOWER(F558)&amp;H558,Prices!A:C,2,0))</f>
        <v>6.45</v>
      </c>
      <c r="W558" s="13">
        <f t="shared" si="253"/>
        <v>-2871.5</v>
      </c>
      <c r="X558" s="13">
        <f t="shared" si="254"/>
        <v>-659.9999999999992</v>
      </c>
      <c r="Y558" s="43">
        <f t="shared" si="255"/>
        <v>-0.17403030303030304</v>
      </c>
      <c r="Z558" s="49"/>
      <c r="AA558" s="24"/>
    </row>
    <row r="559" spans="1:27" x14ac:dyDescent="0.15">
      <c r="A559" s="12">
        <v>42748</v>
      </c>
      <c r="B559" s="60">
        <v>0.59608796296296296</v>
      </c>
      <c r="C559" s="13" t="s">
        <v>1128</v>
      </c>
      <c r="D559" s="13" t="s">
        <v>1129</v>
      </c>
      <c r="E559" s="13" t="s">
        <v>1130</v>
      </c>
      <c r="F559" s="13" t="str">
        <f t="shared" si="224"/>
        <v>SZ</v>
      </c>
      <c r="G559" s="13" t="str">
        <f>VLOOKUP(LOWER(F559)&amp;H559,'Current pricing'!A:B,2,0)</f>
        <v>中航机电</v>
      </c>
      <c r="H559" s="13" t="s">
        <v>1468</v>
      </c>
      <c r="I559" s="13" t="s">
        <v>1206</v>
      </c>
      <c r="J559" s="13" t="s">
        <v>1490</v>
      </c>
      <c r="K559" s="13">
        <v>-7000</v>
      </c>
      <c r="L559" s="13">
        <v>1</v>
      </c>
      <c r="M559" s="13">
        <v>18.3</v>
      </c>
      <c r="N559" s="13">
        <f t="shared" si="249"/>
        <v>-128100</v>
      </c>
      <c r="O559" s="13">
        <f t="shared" si="250"/>
        <v>128100</v>
      </c>
      <c r="P559" s="19">
        <f t="shared" si="227"/>
        <v>0</v>
      </c>
      <c r="Q559" s="19">
        <f t="shared" si="234"/>
        <v>25.62</v>
      </c>
      <c r="R559" s="13">
        <f t="shared" si="228"/>
        <v>128.1</v>
      </c>
      <c r="S559" s="19">
        <f t="shared" si="251"/>
        <v>127946.28</v>
      </c>
      <c r="T559" s="13">
        <f t="shared" si="252"/>
        <v>-18.278040000000001</v>
      </c>
      <c r="U559" s="13">
        <f>IF(ISNA(VLOOKUP(LOWER(F559)&amp;H559,Prices!A:C,3,0)),0,VLOOKUP(LOWER(F559)&amp;H559,Prices!A:C,3,0))</f>
        <v>10.4</v>
      </c>
      <c r="V559" s="13">
        <f>IF(ISNA(VLOOKUP(LOWER(F559)&amp;H559,Prices!A:C,2,0)),0,VLOOKUP(LOWER(F559)&amp;H559,Prices!A:C,2,0))</f>
        <v>10.69</v>
      </c>
      <c r="W559" s="13">
        <f t="shared" si="253"/>
        <v>53116.280000000006</v>
      </c>
      <c r="X559" s="13">
        <f t="shared" si="254"/>
        <v>-2029.9999999999941</v>
      </c>
      <c r="Y559" s="43">
        <f t="shared" si="255"/>
        <v>0.41464699453551918</v>
      </c>
      <c r="Z559" s="49"/>
      <c r="AA559" s="24"/>
    </row>
    <row r="560" spans="1:27" x14ac:dyDescent="0.15">
      <c r="A560" s="12">
        <v>42748</v>
      </c>
      <c r="B560" s="60">
        <v>0.59623842592592591</v>
      </c>
      <c r="C560" s="13" t="s">
        <v>1128</v>
      </c>
      <c r="D560" s="13" t="s">
        <v>1129</v>
      </c>
      <c r="E560" s="13" t="s">
        <v>1130</v>
      </c>
      <c r="F560" s="13" t="str">
        <f t="shared" si="224"/>
        <v>SZ</v>
      </c>
      <c r="G560" s="13" t="str">
        <f>VLOOKUP(LOWER(F560)&amp;H560,'Current pricing'!A:B,2,0)</f>
        <v>必康股份</v>
      </c>
      <c r="H560" s="13" t="s">
        <v>1483</v>
      </c>
      <c r="I560" s="13" t="s">
        <v>1206</v>
      </c>
      <c r="J560" s="13" t="s">
        <v>1490</v>
      </c>
      <c r="K560" s="13">
        <v>-6000</v>
      </c>
      <c r="L560" s="13">
        <v>1</v>
      </c>
      <c r="M560" s="13">
        <v>27.77</v>
      </c>
      <c r="N560" s="13">
        <f t="shared" si="249"/>
        <v>-166620</v>
      </c>
      <c r="O560" s="13">
        <f t="shared" si="250"/>
        <v>166620</v>
      </c>
      <c r="P560" s="19">
        <f t="shared" si="227"/>
        <v>0</v>
      </c>
      <c r="Q560" s="19">
        <f t="shared" si="234"/>
        <v>33.323999999999998</v>
      </c>
      <c r="R560" s="13">
        <f t="shared" si="228"/>
        <v>166.62</v>
      </c>
      <c r="S560" s="19">
        <f t="shared" si="251"/>
        <v>166420.05600000001</v>
      </c>
      <c r="T560" s="13">
        <f t="shared" si="252"/>
        <v>-27.736676000000003</v>
      </c>
      <c r="U560" s="13">
        <f>IF(ISNA(VLOOKUP(LOWER(F560)&amp;H560,Prices!A:C,3,0)),0,VLOOKUP(LOWER(F560)&amp;H560,Prices!A:C,3,0))</f>
        <v>26.83</v>
      </c>
      <c r="V560" s="13">
        <f>IF(ISNA(VLOOKUP(LOWER(F560)&amp;H560,Prices!A:C,2,0)),0,VLOOKUP(LOWER(F560)&amp;H560,Prices!A:C,2,0))</f>
        <v>26.86</v>
      </c>
      <c r="W560" s="13">
        <f t="shared" si="253"/>
        <v>5260.0560000000205</v>
      </c>
      <c r="X560" s="13">
        <f t="shared" si="254"/>
        <v>-180.00000000000682</v>
      </c>
      <c r="Y560" s="43">
        <f t="shared" si="255"/>
        <v>3.1569175369103475E-2</v>
      </c>
      <c r="Z560" s="49"/>
      <c r="AA560" s="24"/>
    </row>
    <row r="561" spans="1:27" x14ac:dyDescent="0.15">
      <c r="A561" s="12">
        <v>42748</v>
      </c>
      <c r="B561" s="60">
        <v>0.59634259259259259</v>
      </c>
      <c r="C561" s="13" t="s">
        <v>1128</v>
      </c>
      <c r="D561" s="13" t="s">
        <v>1129</v>
      </c>
      <c r="E561" s="13" t="s">
        <v>1130</v>
      </c>
      <c r="F561" s="13" t="str">
        <f t="shared" si="224"/>
        <v>SH</v>
      </c>
      <c r="G561" s="13" t="str">
        <f>VLOOKUP(LOWER(F561)&amp;H561,'Current pricing'!A:B,2,0)</f>
        <v>上海医药</v>
      </c>
      <c r="H561" s="13" t="s">
        <v>1484</v>
      </c>
      <c r="I561" s="13" t="s">
        <v>1206</v>
      </c>
      <c r="J561" s="13" t="s">
        <v>1490</v>
      </c>
      <c r="K561" s="13">
        <v>-7000</v>
      </c>
      <c r="L561" s="13">
        <v>1</v>
      </c>
      <c r="M561" s="13">
        <v>20.16</v>
      </c>
      <c r="N561" s="13">
        <f t="shared" si="249"/>
        <v>-141120</v>
      </c>
      <c r="O561" s="13">
        <f t="shared" si="250"/>
        <v>141120</v>
      </c>
      <c r="P561" s="19">
        <f t="shared" si="227"/>
        <v>2.8224</v>
      </c>
      <c r="Q561" s="19">
        <f t="shared" si="234"/>
        <v>28.224</v>
      </c>
      <c r="R561" s="13">
        <f t="shared" si="228"/>
        <v>141.12</v>
      </c>
      <c r="S561" s="19">
        <f t="shared" si="251"/>
        <v>140947.83360000001</v>
      </c>
      <c r="T561" s="13">
        <f t="shared" si="252"/>
        <v>-20.135404800000003</v>
      </c>
      <c r="U561" s="13">
        <f>IF(ISNA(VLOOKUP(LOWER(F561)&amp;H561,Prices!A:C,3,0)),0,VLOOKUP(LOWER(F561)&amp;H561,Prices!A:C,3,0))</f>
        <v>24.23</v>
      </c>
      <c r="V561" s="13">
        <f>IF(ISNA(VLOOKUP(LOWER(F561)&amp;H561,Prices!A:C,2,0)),0,VLOOKUP(LOWER(F561)&amp;H561,Prices!A:C,2,0))</f>
        <v>24.91</v>
      </c>
      <c r="W561" s="13">
        <f t="shared" si="253"/>
        <v>-33422.16639999998</v>
      </c>
      <c r="X561" s="13">
        <f t="shared" si="254"/>
        <v>-4759.9999999999982</v>
      </c>
      <c r="Y561" s="43">
        <f t="shared" si="255"/>
        <v>-0.23683507936507922</v>
      </c>
      <c r="Z561" s="49"/>
      <c r="AA561" s="24"/>
    </row>
    <row r="562" spans="1:27" x14ac:dyDescent="0.15">
      <c r="A562" s="12">
        <v>42754</v>
      </c>
      <c r="B562" s="60">
        <v>0.39787037037037037</v>
      </c>
      <c r="C562" s="13" t="s">
        <v>1128</v>
      </c>
      <c r="D562" s="13" t="s">
        <v>1129</v>
      </c>
      <c r="E562" s="13" t="s">
        <v>1130</v>
      </c>
      <c r="F562" s="13" t="str">
        <f t="shared" si="224"/>
        <v>SZ</v>
      </c>
      <c r="G562" s="13" t="e">
        <f>VLOOKUP(LOWER(F562)&amp;H562,'Current pricing'!A:B,2,0)</f>
        <v>#N/A</v>
      </c>
      <c r="H562" s="13" t="s">
        <v>1493</v>
      </c>
      <c r="I562" s="13" t="s">
        <v>1206</v>
      </c>
      <c r="J562" s="13" t="s">
        <v>1514</v>
      </c>
      <c r="K562" s="13">
        <v>-500</v>
      </c>
      <c r="L562" s="13">
        <v>1</v>
      </c>
      <c r="M562" s="13">
        <v>32.549999999999997</v>
      </c>
      <c r="N562" s="13">
        <f>K562*M562</f>
        <v>-16274.999999999998</v>
      </c>
      <c r="O562" s="13">
        <f t="shared" ref="O562" si="256">ABS(N562)</f>
        <v>16274.999999999998</v>
      </c>
      <c r="P562" s="19">
        <f t="shared" si="227"/>
        <v>0</v>
      </c>
      <c r="Q562" s="19">
        <f t="shared" si="234"/>
        <v>5</v>
      </c>
      <c r="R562" s="13">
        <f t="shared" si="228"/>
        <v>16.28</v>
      </c>
      <c r="S562" s="19">
        <f>-(N562+P562+Q562+R562)</f>
        <v>16253.719999999998</v>
      </c>
      <c r="T562" s="13">
        <f>S562/K562</f>
        <v>-32.507439999999995</v>
      </c>
      <c r="U562" s="13">
        <f>IF(ISNA(VLOOKUP(LOWER(F562)&amp;H562,Prices!A:C,3,0)),0,VLOOKUP(LOWER(F562)&amp;H562,Prices!A:C,3,0))</f>
        <v>0</v>
      </c>
      <c r="V562" s="13">
        <f>IF(ISNA(VLOOKUP(LOWER(F562)&amp;H562,Prices!A:C,2,0)),0,VLOOKUP(LOWER(F562)&amp;H562,Prices!A:C,2,0))</f>
        <v>0</v>
      </c>
      <c r="W562" s="13">
        <f>IF(I562="B",(V562+T562)*K562,(V562+T562)*K562)</f>
        <v>16253.719999999998</v>
      </c>
      <c r="X562" s="13">
        <f t="shared" ref="X562" si="257">K562*(V562-U562)</f>
        <v>0</v>
      </c>
      <c r="Y562" s="43">
        <f t="shared" ref="Y562" si="258">W562/O562</f>
        <v>0.99869247311827958</v>
      </c>
      <c r="Z562" s="49"/>
      <c r="AA562" s="24"/>
    </row>
    <row r="563" spans="1:27" x14ac:dyDescent="0.15">
      <c r="A563" s="12">
        <v>42755</v>
      </c>
      <c r="B563" s="60">
        <v>0.40259259259259261</v>
      </c>
      <c r="C563" s="13" t="s">
        <v>1128</v>
      </c>
      <c r="D563" s="13" t="s">
        <v>1129</v>
      </c>
      <c r="E563" s="13" t="s">
        <v>1130</v>
      </c>
      <c r="F563" s="13" t="str">
        <f t="shared" si="224"/>
        <v>SH</v>
      </c>
      <c r="G563" s="13" t="str">
        <f>VLOOKUP(LOWER(F563)&amp;H563,'Current pricing'!A:B,2,0)</f>
        <v>中远海控</v>
      </c>
      <c r="H563" s="13" t="s">
        <v>1495</v>
      </c>
      <c r="I563" s="13" t="s">
        <v>1207</v>
      </c>
      <c r="J563" s="13" t="s">
        <v>1514</v>
      </c>
      <c r="K563" s="13">
        <v>5000</v>
      </c>
      <c r="L563" s="13">
        <v>1</v>
      </c>
      <c r="M563" s="13">
        <v>5.47</v>
      </c>
      <c r="N563" s="13">
        <f>K563*M563</f>
        <v>27350</v>
      </c>
      <c r="O563" s="13">
        <f t="shared" ref="O563" si="259">ABS(N563)</f>
        <v>27350</v>
      </c>
      <c r="P563" s="19">
        <f t="shared" si="227"/>
        <v>0.54700000000000004</v>
      </c>
      <c r="Q563" s="19">
        <f t="shared" si="234"/>
        <v>5.4700000000000006</v>
      </c>
      <c r="R563" s="13">
        <f t="shared" si="228"/>
        <v>0</v>
      </c>
      <c r="S563" s="19">
        <f>-(N563+P563+Q563+R563)</f>
        <v>-27356.017</v>
      </c>
      <c r="T563" s="13">
        <f>S563/K563</f>
        <v>-5.4712034000000003</v>
      </c>
      <c r="U563" s="13">
        <f>IF(ISNA(VLOOKUP(LOWER(F563)&amp;H563,Prices!A:C,3,0)),0,VLOOKUP(LOWER(F563)&amp;H563,Prices!A:C,3,0))</f>
        <v>6.66</v>
      </c>
      <c r="V563" s="13">
        <f>IF(ISNA(VLOOKUP(LOWER(F563)&amp;H563,Prices!A:C,2,0)),0,VLOOKUP(LOWER(F563)&amp;H563,Prices!A:C,2,0))</f>
        <v>6.59</v>
      </c>
      <c r="W563" s="13">
        <f t="shared" ref="W563" si="260">IF(I563="B",(V563+T563)*K563,(V563+T563)*K563)</f>
        <v>5593.9829999999984</v>
      </c>
      <c r="X563" s="13">
        <f t="shared" ref="X563" si="261">K563*(V563-U563)</f>
        <v>-350.00000000000142</v>
      </c>
      <c r="Y563" s="43">
        <f t="shared" ref="Y563" si="262">W563/O563</f>
        <v>0.2045331992687385</v>
      </c>
      <c r="Z563" s="49"/>
      <c r="AA563" s="24"/>
    </row>
    <row r="564" spans="1:27" x14ac:dyDescent="0.15">
      <c r="A564" s="12">
        <v>42758</v>
      </c>
      <c r="B564" s="60">
        <v>0.3984375</v>
      </c>
      <c r="C564" s="13" t="s">
        <v>1128</v>
      </c>
      <c r="D564" s="13" t="s">
        <v>1129</v>
      </c>
      <c r="E564" s="13" t="s">
        <v>1130</v>
      </c>
      <c r="F564" s="13" t="str">
        <f t="shared" si="224"/>
        <v>SZ</v>
      </c>
      <c r="G564" s="13" t="str">
        <f>VLOOKUP(LOWER(F564)&amp;H564,'Current pricing'!A:B,2,0)</f>
        <v>华闻传媒</v>
      </c>
      <c r="H564" s="13" t="s">
        <v>1402</v>
      </c>
      <c r="I564" s="13" t="s">
        <v>1207</v>
      </c>
      <c r="J564" s="13" t="s">
        <v>1514</v>
      </c>
      <c r="K564" s="13">
        <v>2000</v>
      </c>
      <c r="L564" s="13">
        <v>1</v>
      </c>
      <c r="M564" s="13">
        <v>10.39</v>
      </c>
      <c r="N564" s="13">
        <f t="shared" ref="N564:N575" si="263">K564*M564</f>
        <v>20780</v>
      </c>
      <c r="O564" s="13">
        <f t="shared" ref="O564:O575" si="264">ABS(N564)</f>
        <v>20780</v>
      </c>
      <c r="P564" s="19">
        <f t="shared" si="227"/>
        <v>0</v>
      </c>
      <c r="Q564" s="19">
        <f t="shared" si="234"/>
        <v>5</v>
      </c>
      <c r="R564" s="13">
        <f t="shared" si="228"/>
        <v>0</v>
      </c>
      <c r="S564" s="19">
        <f t="shared" ref="S564:S575" si="265">-(N564+P564+Q564+R564)</f>
        <v>-20785</v>
      </c>
      <c r="T564" s="13">
        <f t="shared" ref="T564:T575" si="266">S564/K564</f>
        <v>-10.3925</v>
      </c>
      <c r="U564" s="13">
        <f>IF(ISNA(VLOOKUP(LOWER(F564)&amp;H564,Prices!A:C,3,0)),0,VLOOKUP(LOWER(F564)&amp;H564,Prices!A:C,3,0))</f>
        <v>10.35</v>
      </c>
      <c r="V564" s="13">
        <f>IF(ISNA(VLOOKUP(LOWER(F564)&amp;H564,Prices!A:C,2,0)),0,VLOOKUP(LOWER(F564)&amp;H564,Prices!A:C,2,0))</f>
        <v>10.44</v>
      </c>
      <c r="W564" s="13">
        <f t="shared" ref="W564:W575" si="267">IF(I564="B",(V564+T564)*K564,(V564+T564)*K564)</f>
        <v>94.999999999998863</v>
      </c>
      <c r="X564" s="13">
        <f t="shared" ref="X564:X575" si="268">K564*(V564-U564)</f>
        <v>179.99999999999972</v>
      </c>
      <c r="Y564" s="43">
        <f t="shared" ref="Y564:Y575" si="269">W564/O564</f>
        <v>4.5717035611164032E-3</v>
      </c>
      <c r="Z564" s="49"/>
      <c r="AA564" s="24"/>
    </row>
    <row r="565" spans="1:27" x14ac:dyDescent="0.15">
      <c r="A565" s="12">
        <v>42758</v>
      </c>
      <c r="B565" s="60">
        <v>0.40096064814814819</v>
      </c>
      <c r="C565" s="13" t="s">
        <v>1128</v>
      </c>
      <c r="D565" s="13" t="s">
        <v>1129</v>
      </c>
      <c r="E565" s="13" t="s">
        <v>1130</v>
      </c>
      <c r="F565" s="13" t="str">
        <f t="shared" si="224"/>
        <v>SZ</v>
      </c>
      <c r="G565" s="13" t="str">
        <f>VLOOKUP(LOWER(F565)&amp;H565,'Current pricing'!A:B,2,0)</f>
        <v>四维图新</v>
      </c>
      <c r="H565" s="13" t="s">
        <v>1497</v>
      </c>
      <c r="I565" s="13" t="s">
        <v>1207</v>
      </c>
      <c r="J565" s="13" t="s">
        <v>1746</v>
      </c>
      <c r="K565" s="13">
        <v>1500</v>
      </c>
      <c r="L565" s="13">
        <v>1</v>
      </c>
      <c r="M565" s="13">
        <v>18.89</v>
      </c>
      <c r="N565" s="13">
        <f t="shared" si="263"/>
        <v>28335</v>
      </c>
      <c r="O565" s="13">
        <f t="shared" si="264"/>
        <v>28335</v>
      </c>
      <c r="P565" s="19">
        <f t="shared" si="227"/>
        <v>0</v>
      </c>
      <c r="Q565" s="19">
        <f t="shared" si="234"/>
        <v>5.6670000000000007</v>
      </c>
      <c r="R565" s="13">
        <f t="shared" si="228"/>
        <v>0</v>
      </c>
      <c r="S565" s="19">
        <f t="shared" si="265"/>
        <v>-28340.667000000001</v>
      </c>
      <c r="T565" s="13">
        <f t="shared" si="266"/>
        <v>-18.893778000000001</v>
      </c>
      <c r="U565" s="13">
        <f>IF(ISNA(VLOOKUP(LOWER(F565)&amp;H565,Prices!A:C,3,0)),0,VLOOKUP(LOWER(F565)&amp;H565,Prices!A:C,3,0))</f>
        <v>26.85</v>
      </c>
      <c r="V565" s="13">
        <f>IF(ISNA(VLOOKUP(LOWER(F565)&amp;H565,Prices!A:C,2,0)),0,VLOOKUP(LOWER(F565)&amp;H565,Prices!A:C,2,0))</f>
        <v>27.67</v>
      </c>
      <c r="W565" s="13">
        <f t="shared" si="267"/>
        <v>13164.333000000001</v>
      </c>
      <c r="X565" s="13">
        <f t="shared" si="268"/>
        <v>1230.0000000000005</v>
      </c>
      <c r="Y565" s="43">
        <f t="shared" si="269"/>
        <v>0.4645961884595024</v>
      </c>
      <c r="Z565" s="49"/>
      <c r="AA565" s="24"/>
    </row>
    <row r="566" spans="1:27" x14ac:dyDescent="0.15">
      <c r="A566" s="12">
        <v>42758</v>
      </c>
      <c r="B566" s="60">
        <v>0.40155092592592595</v>
      </c>
      <c r="C566" s="13" t="s">
        <v>1128</v>
      </c>
      <c r="D566" s="13" t="s">
        <v>1129</v>
      </c>
      <c r="E566" s="13" t="s">
        <v>1130</v>
      </c>
      <c r="F566" s="13" t="str">
        <f t="shared" si="224"/>
        <v>SH</v>
      </c>
      <c r="G566" s="13" t="str">
        <f>VLOOKUP(LOWER(F566)&amp;H566,'Current pricing'!A:B,2,0)</f>
        <v>中国动力</v>
      </c>
      <c r="H566" s="13" t="s">
        <v>1498</v>
      </c>
      <c r="I566" s="13" t="s">
        <v>1207</v>
      </c>
      <c r="J566" s="13" t="s">
        <v>1746</v>
      </c>
      <c r="K566" s="13">
        <v>600</v>
      </c>
      <c r="L566" s="13">
        <v>1</v>
      </c>
      <c r="M566" s="13">
        <v>31.3</v>
      </c>
      <c r="N566" s="13">
        <f t="shared" si="263"/>
        <v>18780</v>
      </c>
      <c r="O566" s="13">
        <f t="shared" si="264"/>
        <v>18780</v>
      </c>
      <c r="P566" s="19">
        <f t="shared" si="227"/>
        <v>0.37560000000000004</v>
      </c>
      <c r="Q566" s="19">
        <f t="shared" si="234"/>
        <v>5</v>
      </c>
      <c r="R566" s="13">
        <f t="shared" si="228"/>
        <v>0</v>
      </c>
      <c r="S566" s="19">
        <f t="shared" si="265"/>
        <v>-18785.375599999999</v>
      </c>
      <c r="T566" s="13">
        <f t="shared" si="266"/>
        <v>-31.308959333333334</v>
      </c>
      <c r="U566" s="13">
        <f>IF(ISNA(VLOOKUP(LOWER(F566)&amp;H566,Prices!A:C,3,0)),0,VLOOKUP(LOWER(F566)&amp;H566,Prices!A:C,3,0))</f>
        <v>26.67</v>
      </c>
      <c r="V566" s="13">
        <f>IF(ISNA(VLOOKUP(LOWER(F566)&amp;H566,Prices!A:C,2,0)),0,VLOOKUP(LOWER(F566)&amp;H566,Prices!A:C,2,0))</f>
        <v>26.27</v>
      </c>
      <c r="W566" s="13">
        <f t="shared" si="267"/>
        <v>-3023.3756000000008</v>
      </c>
      <c r="X566" s="13">
        <f t="shared" si="268"/>
        <v>-240.00000000000128</v>
      </c>
      <c r="Y566" s="43">
        <f t="shared" si="269"/>
        <v>-0.16098911608093722</v>
      </c>
      <c r="Z566" s="49"/>
      <c r="AA566" s="24"/>
    </row>
    <row r="567" spans="1:27" x14ac:dyDescent="0.15">
      <c r="A567" s="12">
        <v>42758</v>
      </c>
      <c r="B567" s="60">
        <v>0.40182870370370366</v>
      </c>
      <c r="C567" s="13" t="s">
        <v>1128</v>
      </c>
      <c r="D567" s="13" t="s">
        <v>1129</v>
      </c>
      <c r="E567" s="13" t="s">
        <v>1130</v>
      </c>
      <c r="F567" s="13" t="str">
        <f t="shared" si="224"/>
        <v>SZ</v>
      </c>
      <c r="G567" s="13" t="str">
        <f>VLOOKUP(LOWER(F567)&amp;H567,'Current pricing'!A:B,2,0)</f>
        <v>华闻传媒</v>
      </c>
      <c r="H567" s="13" t="s">
        <v>1402</v>
      </c>
      <c r="I567" s="13" t="s">
        <v>1207</v>
      </c>
      <c r="J567" s="13" t="s">
        <v>1514</v>
      </c>
      <c r="K567" s="13">
        <v>1500</v>
      </c>
      <c r="L567" s="13">
        <v>1</v>
      </c>
      <c r="M567" s="13">
        <v>10.36</v>
      </c>
      <c r="N567" s="13">
        <f t="shared" si="263"/>
        <v>15540</v>
      </c>
      <c r="O567" s="13">
        <f t="shared" si="264"/>
        <v>15540</v>
      </c>
      <c r="P567" s="19">
        <f t="shared" si="227"/>
        <v>0</v>
      </c>
      <c r="Q567" s="19">
        <f t="shared" si="234"/>
        <v>5</v>
      </c>
      <c r="R567" s="13">
        <f t="shared" si="228"/>
        <v>0</v>
      </c>
      <c r="S567" s="19">
        <f t="shared" si="265"/>
        <v>-15545</v>
      </c>
      <c r="T567" s="13">
        <f t="shared" si="266"/>
        <v>-10.363333333333333</v>
      </c>
      <c r="U567" s="13">
        <f>IF(ISNA(VLOOKUP(LOWER(F567)&amp;H567,Prices!A:C,3,0)),0,VLOOKUP(LOWER(F567)&amp;H567,Prices!A:C,3,0))</f>
        <v>10.35</v>
      </c>
      <c r="V567" s="13">
        <f>IF(ISNA(VLOOKUP(LOWER(F567)&amp;H567,Prices!A:C,2,0)),0,VLOOKUP(LOWER(F567)&amp;H567,Prices!A:C,2,0))</f>
        <v>10.44</v>
      </c>
      <c r="W567" s="13">
        <f t="shared" si="267"/>
        <v>114.99999999999932</v>
      </c>
      <c r="X567" s="13">
        <f t="shared" si="268"/>
        <v>134.99999999999977</v>
      </c>
      <c r="Y567" s="43">
        <f t="shared" si="269"/>
        <v>7.4002574002573563E-3</v>
      </c>
      <c r="Z567" s="49"/>
      <c r="AA567" s="24"/>
    </row>
    <row r="568" spans="1:27" x14ac:dyDescent="0.15">
      <c r="A568" s="12">
        <v>42758</v>
      </c>
      <c r="B568" s="60">
        <v>0.4059490740740741</v>
      </c>
      <c r="C568" s="13" t="s">
        <v>1128</v>
      </c>
      <c r="D568" s="13" t="s">
        <v>1129</v>
      </c>
      <c r="E568" s="13" t="s">
        <v>1130</v>
      </c>
      <c r="F568" s="13" t="str">
        <f t="shared" si="224"/>
        <v>SZ</v>
      </c>
      <c r="G568" s="13" t="str">
        <f>VLOOKUP(LOWER(F568)&amp;H568,'Current pricing'!A:B,2,0)</f>
        <v>四维图新</v>
      </c>
      <c r="H568" s="13" t="s">
        <v>1497</v>
      </c>
      <c r="I568" s="13" t="s">
        <v>1207</v>
      </c>
      <c r="J568" s="13" t="s">
        <v>1746</v>
      </c>
      <c r="K568" s="13">
        <v>1000</v>
      </c>
      <c r="L568" s="13">
        <v>1</v>
      </c>
      <c r="M568" s="13">
        <v>18.989999999999998</v>
      </c>
      <c r="N568" s="13">
        <f t="shared" si="263"/>
        <v>18990</v>
      </c>
      <c r="O568" s="13">
        <f t="shared" si="264"/>
        <v>18990</v>
      </c>
      <c r="P568" s="19">
        <f t="shared" si="227"/>
        <v>0</v>
      </c>
      <c r="Q568" s="19">
        <f t="shared" si="234"/>
        <v>5</v>
      </c>
      <c r="R568" s="13">
        <f t="shared" si="228"/>
        <v>0</v>
      </c>
      <c r="S568" s="19">
        <f t="shared" si="265"/>
        <v>-18995</v>
      </c>
      <c r="T568" s="13">
        <f t="shared" si="266"/>
        <v>-18.995000000000001</v>
      </c>
      <c r="U568" s="13">
        <f>IF(ISNA(VLOOKUP(LOWER(F568)&amp;H568,Prices!A:C,3,0)),0,VLOOKUP(LOWER(F568)&amp;H568,Prices!A:C,3,0))</f>
        <v>26.85</v>
      </c>
      <c r="V568" s="13">
        <f>IF(ISNA(VLOOKUP(LOWER(F568)&amp;H568,Prices!A:C,2,0)),0,VLOOKUP(LOWER(F568)&amp;H568,Prices!A:C,2,0))</f>
        <v>27.67</v>
      </c>
      <c r="W568" s="13">
        <f t="shared" si="267"/>
        <v>8675</v>
      </c>
      <c r="X568" s="13">
        <f t="shared" si="268"/>
        <v>820.00000000000023</v>
      </c>
      <c r="Y568" s="43">
        <f t="shared" si="269"/>
        <v>0.45681937862032651</v>
      </c>
      <c r="Z568" s="49"/>
      <c r="AA568" s="24"/>
    </row>
    <row r="569" spans="1:27" x14ac:dyDescent="0.15">
      <c r="A569" s="12">
        <v>42758</v>
      </c>
      <c r="B569" s="60">
        <v>0.47300925925925924</v>
      </c>
      <c r="C569" s="13" t="s">
        <v>1128</v>
      </c>
      <c r="D569" s="13" t="s">
        <v>1129</v>
      </c>
      <c r="E569" s="13" t="s">
        <v>1130</v>
      </c>
      <c r="F569" s="13" t="str">
        <f t="shared" si="224"/>
        <v>SZ</v>
      </c>
      <c r="G569" s="13" t="str">
        <f>VLOOKUP(LOWER(F569)&amp;H569,'Current pricing'!A:B,2,0)</f>
        <v>泸州老窖</v>
      </c>
      <c r="H569" s="13" t="s">
        <v>1366</v>
      </c>
      <c r="I569" s="13" t="s">
        <v>1207</v>
      </c>
      <c r="J569" s="13" t="s">
        <v>1514</v>
      </c>
      <c r="K569" s="13">
        <v>1000</v>
      </c>
      <c r="L569" s="13">
        <v>1</v>
      </c>
      <c r="M569" s="13">
        <v>34.25</v>
      </c>
      <c r="N569" s="13">
        <f t="shared" si="263"/>
        <v>34250</v>
      </c>
      <c r="O569" s="13">
        <f t="shared" si="264"/>
        <v>34250</v>
      </c>
      <c r="P569" s="19">
        <f t="shared" si="227"/>
        <v>0</v>
      </c>
      <c r="Q569" s="19">
        <f t="shared" si="234"/>
        <v>6.8500000000000005</v>
      </c>
      <c r="R569" s="13">
        <f t="shared" si="228"/>
        <v>0</v>
      </c>
      <c r="S569" s="19">
        <f t="shared" si="265"/>
        <v>-34256.85</v>
      </c>
      <c r="T569" s="13">
        <f t="shared" si="266"/>
        <v>-34.25685</v>
      </c>
      <c r="U569" s="13">
        <f>IF(ISNA(VLOOKUP(LOWER(F569)&amp;H569,Prices!A:C,3,0)),0,VLOOKUP(LOWER(F569)&amp;H569,Prices!A:C,3,0))</f>
        <v>64.91</v>
      </c>
      <c r="V569" s="13">
        <f>IF(ISNA(VLOOKUP(LOWER(F569)&amp;H569,Prices!A:C,2,0)),0,VLOOKUP(LOWER(F569)&amp;H569,Prices!A:C,2,0))</f>
        <v>66.44</v>
      </c>
      <c r="W569" s="13">
        <f t="shared" si="267"/>
        <v>32183.149999999998</v>
      </c>
      <c r="X569" s="13">
        <f t="shared" si="268"/>
        <v>1530.0000000000011</v>
      </c>
      <c r="Y569" s="43">
        <f t="shared" si="269"/>
        <v>0.93965401459854003</v>
      </c>
      <c r="Z569" s="49"/>
      <c r="AA569" s="24"/>
    </row>
    <row r="570" spans="1:27" x14ac:dyDescent="0.15">
      <c r="A570" s="12">
        <v>42758</v>
      </c>
      <c r="B570" s="60">
        <v>0.47427083333333336</v>
      </c>
      <c r="C570" s="13" t="s">
        <v>1128</v>
      </c>
      <c r="D570" s="13" t="s">
        <v>1129</v>
      </c>
      <c r="E570" s="13" t="s">
        <v>1130</v>
      </c>
      <c r="F570" s="13" t="str">
        <f t="shared" si="224"/>
        <v>SZ</v>
      </c>
      <c r="G570" s="13" t="str">
        <f>VLOOKUP(LOWER(F570)&amp;H570,'Current pricing'!A:B,2,0)</f>
        <v>泸州老窖</v>
      </c>
      <c r="H570" s="13" t="s">
        <v>1366</v>
      </c>
      <c r="I570" s="13" t="s">
        <v>1207</v>
      </c>
      <c r="J570" s="13" t="s">
        <v>1514</v>
      </c>
      <c r="K570" s="13">
        <v>1000</v>
      </c>
      <c r="L570" s="13">
        <v>1</v>
      </c>
      <c r="M570" s="13">
        <v>34.270000000000003</v>
      </c>
      <c r="N570" s="13">
        <f t="shared" si="263"/>
        <v>34270</v>
      </c>
      <c r="O570" s="13">
        <f t="shared" si="264"/>
        <v>34270</v>
      </c>
      <c r="P570" s="19">
        <f t="shared" si="227"/>
        <v>0</v>
      </c>
      <c r="Q570" s="19">
        <f t="shared" si="234"/>
        <v>6.8540000000000001</v>
      </c>
      <c r="R570" s="13">
        <f t="shared" si="228"/>
        <v>0</v>
      </c>
      <c r="S570" s="19">
        <f t="shared" si="265"/>
        <v>-34276.853999999999</v>
      </c>
      <c r="T570" s="13">
        <f t="shared" si="266"/>
        <v>-34.276854</v>
      </c>
      <c r="U570" s="13">
        <f>IF(ISNA(VLOOKUP(LOWER(F570)&amp;H570,Prices!A:C,3,0)),0,VLOOKUP(LOWER(F570)&amp;H570,Prices!A:C,3,0))</f>
        <v>64.91</v>
      </c>
      <c r="V570" s="13">
        <f>IF(ISNA(VLOOKUP(LOWER(F570)&amp;H570,Prices!A:C,2,0)),0,VLOOKUP(LOWER(F570)&amp;H570,Prices!A:C,2,0))</f>
        <v>66.44</v>
      </c>
      <c r="W570" s="13">
        <f t="shared" si="267"/>
        <v>32163.145999999997</v>
      </c>
      <c r="X570" s="13">
        <f t="shared" si="268"/>
        <v>1530.0000000000011</v>
      </c>
      <c r="Y570" s="43">
        <f t="shared" si="269"/>
        <v>0.93852191421067976</v>
      </c>
      <c r="Z570" s="49"/>
      <c r="AA570" s="24"/>
    </row>
    <row r="571" spans="1:27" x14ac:dyDescent="0.15">
      <c r="A571" s="12">
        <v>42758</v>
      </c>
      <c r="B571" s="60">
        <v>0.47803240740740738</v>
      </c>
      <c r="C571" s="13" t="s">
        <v>1128</v>
      </c>
      <c r="D571" s="13" t="s">
        <v>1129</v>
      </c>
      <c r="E571" s="13" t="s">
        <v>1130</v>
      </c>
      <c r="F571" s="13" t="str">
        <f t="shared" si="224"/>
        <v>SZ</v>
      </c>
      <c r="G571" s="13" t="str">
        <f>VLOOKUP(LOWER(F571)&amp;H571,'Current pricing'!A:B,2,0)</f>
        <v>江铃汽车</v>
      </c>
      <c r="H571" s="13" t="s">
        <v>1499</v>
      </c>
      <c r="I571" s="13" t="s">
        <v>1207</v>
      </c>
      <c r="J571" s="13" t="s">
        <v>1514</v>
      </c>
      <c r="K571" s="13">
        <v>2000</v>
      </c>
      <c r="L571" s="13">
        <v>1</v>
      </c>
      <c r="M571" s="13">
        <v>29.14</v>
      </c>
      <c r="N571" s="13">
        <f t="shared" si="263"/>
        <v>58280</v>
      </c>
      <c r="O571" s="13">
        <f t="shared" si="264"/>
        <v>58280</v>
      </c>
      <c r="P571" s="19">
        <f t="shared" si="227"/>
        <v>0</v>
      </c>
      <c r="Q571" s="19">
        <f t="shared" si="234"/>
        <v>11.656000000000001</v>
      </c>
      <c r="R571" s="13">
        <f t="shared" si="228"/>
        <v>0</v>
      </c>
      <c r="S571" s="19">
        <f t="shared" si="265"/>
        <v>-58291.656000000003</v>
      </c>
      <c r="T571" s="13">
        <f t="shared" si="266"/>
        <v>-29.145828000000002</v>
      </c>
      <c r="U571" s="13">
        <f>IF(ISNA(VLOOKUP(LOWER(F571)&amp;H571,Prices!A:C,3,0)),0,VLOOKUP(LOWER(F571)&amp;H571,Prices!A:C,3,0))</f>
        <v>18.25</v>
      </c>
      <c r="V571" s="13">
        <f>IF(ISNA(VLOOKUP(LOWER(F571)&amp;H571,Prices!A:C,2,0)),0,VLOOKUP(LOWER(F571)&amp;H571,Prices!A:C,2,0))</f>
        <v>18.37</v>
      </c>
      <c r="W571" s="13">
        <f t="shared" si="267"/>
        <v>-21551.656000000003</v>
      </c>
      <c r="X571" s="13">
        <f t="shared" si="268"/>
        <v>240.00000000000199</v>
      </c>
      <c r="Y571" s="43">
        <f t="shared" si="269"/>
        <v>-0.36979505833905291</v>
      </c>
      <c r="Z571" s="49"/>
      <c r="AA571" s="24"/>
    </row>
    <row r="572" spans="1:27" x14ac:dyDescent="0.15">
      <c r="A572" s="12">
        <v>42758</v>
      </c>
      <c r="B572" s="60">
        <v>0.47900462962962959</v>
      </c>
      <c r="C572" s="13" t="s">
        <v>1128</v>
      </c>
      <c r="D572" s="13" t="s">
        <v>1129</v>
      </c>
      <c r="E572" s="13" t="s">
        <v>1130</v>
      </c>
      <c r="F572" s="13" t="str">
        <f t="shared" si="224"/>
        <v>SH</v>
      </c>
      <c r="G572" s="13" t="str">
        <f>VLOOKUP(LOWER(F572)&amp;H572,'Current pricing'!A:B,2,0)</f>
        <v>贵州茅台</v>
      </c>
      <c r="H572" s="13" t="s">
        <v>1263</v>
      </c>
      <c r="I572" s="13" t="s">
        <v>1207</v>
      </c>
      <c r="J572" s="13" t="s">
        <v>1746</v>
      </c>
      <c r="K572" s="13">
        <v>100</v>
      </c>
      <c r="L572" s="13">
        <v>1</v>
      </c>
      <c r="M572" s="13">
        <v>352.23</v>
      </c>
      <c r="N572" s="13">
        <f t="shared" si="263"/>
        <v>35223</v>
      </c>
      <c r="O572" s="13">
        <f t="shared" si="264"/>
        <v>35223</v>
      </c>
      <c r="P572" s="19">
        <f t="shared" si="227"/>
        <v>0.70446000000000009</v>
      </c>
      <c r="Q572" s="19">
        <f t="shared" si="234"/>
        <v>7.0446</v>
      </c>
      <c r="R572" s="13">
        <f t="shared" si="228"/>
        <v>0</v>
      </c>
      <c r="S572" s="19">
        <f t="shared" si="265"/>
        <v>-35230.749060000002</v>
      </c>
      <c r="T572" s="13">
        <f t="shared" si="266"/>
        <v>-352.30749059999999</v>
      </c>
      <c r="U572" s="13">
        <f>IF(ISNA(VLOOKUP(LOWER(F572)&amp;H572,Prices!A:C,3,0)),0,VLOOKUP(LOWER(F572)&amp;H572,Prices!A:C,3,0))</f>
        <v>639.16999999999996</v>
      </c>
      <c r="V572" s="13">
        <f>IF(ISNA(VLOOKUP(LOWER(F572)&amp;H572,Prices!A:C,2,0)),0,VLOOKUP(LOWER(F572)&amp;H572,Prices!A:C,2,0))</f>
        <v>653.05999999999995</v>
      </c>
      <c r="W572" s="13">
        <f t="shared" si="267"/>
        <v>30075.250939999994</v>
      </c>
      <c r="X572" s="13">
        <f t="shared" si="268"/>
        <v>1388.9999999999986</v>
      </c>
      <c r="Y572" s="43">
        <f t="shared" si="269"/>
        <v>0.85385262300201559</v>
      </c>
      <c r="Z572" s="49"/>
      <c r="AA572" s="24"/>
    </row>
    <row r="573" spans="1:27" x14ac:dyDescent="0.15">
      <c r="A573" s="12">
        <v>42758</v>
      </c>
      <c r="B573" s="60">
        <v>0.57655092592592594</v>
      </c>
      <c r="C573" s="13" t="s">
        <v>1128</v>
      </c>
      <c r="D573" s="13" t="s">
        <v>1129</v>
      </c>
      <c r="E573" s="13" t="s">
        <v>1130</v>
      </c>
      <c r="F573" s="13" t="str">
        <f t="shared" si="224"/>
        <v>SZ</v>
      </c>
      <c r="G573" s="13" t="str">
        <f>VLOOKUP(LOWER(F573)&amp;H573,'Current pricing'!A:B,2,0)</f>
        <v>云南白药</v>
      </c>
      <c r="H573" s="13" t="s">
        <v>1500</v>
      </c>
      <c r="I573" s="13" t="s">
        <v>1207</v>
      </c>
      <c r="J573" s="13" t="s">
        <v>1746</v>
      </c>
      <c r="K573" s="13">
        <v>400</v>
      </c>
      <c r="L573" s="13">
        <v>1</v>
      </c>
      <c r="M573" s="13">
        <v>73.98</v>
      </c>
      <c r="N573" s="13">
        <f t="shared" si="263"/>
        <v>29592</v>
      </c>
      <c r="O573" s="13">
        <f t="shared" si="264"/>
        <v>29592</v>
      </c>
      <c r="P573" s="19">
        <f t="shared" si="227"/>
        <v>0</v>
      </c>
      <c r="Q573" s="19">
        <f t="shared" si="234"/>
        <v>5.9184000000000001</v>
      </c>
      <c r="R573" s="13">
        <f t="shared" si="228"/>
        <v>0</v>
      </c>
      <c r="S573" s="19">
        <f t="shared" si="265"/>
        <v>-29597.918399999999</v>
      </c>
      <c r="T573" s="13">
        <f t="shared" si="266"/>
        <v>-73.994795999999994</v>
      </c>
      <c r="U573" s="13">
        <f>IF(ISNA(VLOOKUP(LOWER(F573)&amp;H573,Prices!A:C,3,0)),0,VLOOKUP(LOWER(F573)&amp;H573,Prices!A:C,3,0))</f>
        <v>103.87</v>
      </c>
      <c r="V573" s="13">
        <f>IF(ISNA(VLOOKUP(LOWER(F573)&amp;H573,Prices!A:C,2,0)),0,VLOOKUP(LOWER(F573)&amp;H573,Prices!A:C,2,0))</f>
        <v>105.45</v>
      </c>
      <c r="W573" s="13">
        <f t="shared" si="267"/>
        <v>12582.081600000003</v>
      </c>
      <c r="X573" s="13">
        <f t="shared" si="268"/>
        <v>631.99999999999932</v>
      </c>
      <c r="Y573" s="43">
        <f t="shared" si="269"/>
        <v>0.42518523925385249</v>
      </c>
      <c r="Z573" s="49"/>
      <c r="AA573" s="24"/>
    </row>
    <row r="574" spans="1:27" x14ac:dyDescent="0.15">
      <c r="A574" s="12">
        <v>42758</v>
      </c>
      <c r="B574" s="60">
        <v>0.57791666666666663</v>
      </c>
      <c r="C574" s="13" t="s">
        <v>1128</v>
      </c>
      <c r="D574" s="13" t="s">
        <v>1129</v>
      </c>
      <c r="E574" s="13" t="s">
        <v>1130</v>
      </c>
      <c r="F574" s="13" t="str">
        <f t="shared" si="224"/>
        <v>SH</v>
      </c>
      <c r="G574" s="13" t="str">
        <f>VLOOKUP(LOWER(F574)&amp;H574,'Current pricing'!A:B,2,0)</f>
        <v>贵州茅台</v>
      </c>
      <c r="H574" s="13" t="s">
        <v>1263</v>
      </c>
      <c r="I574" s="13" t="s">
        <v>1207</v>
      </c>
      <c r="J574" s="13" t="s">
        <v>1746</v>
      </c>
      <c r="K574" s="13">
        <v>100</v>
      </c>
      <c r="L574" s="13">
        <v>1</v>
      </c>
      <c r="M574" s="13">
        <v>350.14</v>
      </c>
      <c r="N574" s="13">
        <f t="shared" si="263"/>
        <v>35014</v>
      </c>
      <c r="O574" s="13">
        <f t="shared" si="264"/>
        <v>35014</v>
      </c>
      <c r="P574" s="19">
        <f t="shared" si="227"/>
        <v>0.70028000000000001</v>
      </c>
      <c r="Q574" s="19">
        <f t="shared" si="234"/>
        <v>7.0028000000000006</v>
      </c>
      <c r="R574" s="13">
        <f t="shared" si="228"/>
        <v>0</v>
      </c>
      <c r="S574" s="19">
        <f t="shared" si="265"/>
        <v>-35021.703079999999</v>
      </c>
      <c r="T574" s="13">
        <f t="shared" si="266"/>
        <v>-350.21703079999997</v>
      </c>
      <c r="U574" s="13">
        <f>IF(ISNA(VLOOKUP(LOWER(F574)&amp;H574,Prices!A:C,3,0)),0,VLOOKUP(LOWER(F574)&amp;H574,Prices!A:C,3,0))</f>
        <v>639.16999999999996</v>
      </c>
      <c r="V574" s="13">
        <f>IF(ISNA(VLOOKUP(LOWER(F574)&amp;H574,Prices!A:C,2,0)),0,VLOOKUP(LOWER(F574)&amp;H574,Prices!A:C,2,0))</f>
        <v>653.05999999999995</v>
      </c>
      <c r="W574" s="13">
        <f t="shared" si="267"/>
        <v>30284.296919999997</v>
      </c>
      <c r="X574" s="13">
        <f t="shared" si="268"/>
        <v>1388.9999999999986</v>
      </c>
      <c r="Y574" s="43">
        <f t="shared" si="269"/>
        <v>0.86491965842234531</v>
      </c>
      <c r="Z574" s="49"/>
      <c r="AA574" s="24"/>
    </row>
    <row r="575" spans="1:27" x14ac:dyDescent="0.15">
      <c r="A575" s="12">
        <v>42758</v>
      </c>
      <c r="B575" s="60">
        <v>0.5823032407407408</v>
      </c>
      <c r="C575" s="13" t="s">
        <v>1128</v>
      </c>
      <c r="D575" s="13" t="s">
        <v>1129</v>
      </c>
      <c r="E575" s="13" t="s">
        <v>1130</v>
      </c>
      <c r="F575" s="13" t="str">
        <f t="shared" si="224"/>
        <v>SZ</v>
      </c>
      <c r="G575" s="13" t="str">
        <f>VLOOKUP(LOWER(F575)&amp;H575,'Current pricing'!A:B,2,0)</f>
        <v>金风科技</v>
      </c>
      <c r="H575" s="13" t="s">
        <v>1501</v>
      </c>
      <c r="I575" s="13" t="s">
        <v>1207</v>
      </c>
      <c r="J575" s="13" t="s">
        <v>1514</v>
      </c>
      <c r="K575" s="13">
        <v>2000</v>
      </c>
      <c r="L575" s="13">
        <v>1</v>
      </c>
      <c r="M575" s="13">
        <v>16.53</v>
      </c>
      <c r="N575" s="13">
        <f t="shared" si="263"/>
        <v>33060</v>
      </c>
      <c r="O575" s="13">
        <f t="shared" si="264"/>
        <v>33060</v>
      </c>
      <c r="P575" s="19">
        <f t="shared" si="227"/>
        <v>0</v>
      </c>
      <c r="Q575" s="19">
        <f t="shared" si="234"/>
        <v>6.6120000000000001</v>
      </c>
      <c r="R575" s="13">
        <f t="shared" si="228"/>
        <v>0</v>
      </c>
      <c r="S575" s="19">
        <f t="shared" si="265"/>
        <v>-33066.612000000001</v>
      </c>
      <c r="T575" s="13">
        <f t="shared" si="266"/>
        <v>-16.533306</v>
      </c>
      <c r="U575" s="13">
        <f>IF(ISNA(VLOOKUP(LOWER(F575)&amp;H575,Prices!A:C,3,0)),0,VLOOKUP(LOWER(F575)&amp;H575,Prices!A:C,3,0))</f>
        <v>13.8</v>
      </c>
      <c r="V575" s="13">
        <f>IF(ISNA(VLOOKUP(LOWER(F575)&amp;H575,Prices!A:C,2,0)),0,VLOOKUP(LOWER(F575)&amp;H575,Prices!A:C,2,0))</f>
        <v>13.95</v>
      </c>
      <c r="W575" s="13">
        <f t="shared" si="267"/>
        <v>-5166.612000000001</v>
      </c>
      <c r="X575" s="13">
        <f t="shared" si="268"/>
        <v>299.99999999999716</v>
      </c>
      <c r="Y575" s="43">
        <f t="shared" si="269"/>
        <v>-0.15627985480943743</v>
      </c>
      <c r="Z575" s="49"/>
      <c r="AA575" s="24"/>
    </row>
    <row r="576" spans="1:27" x14ac:dyDescent="0.15">
      <c r="A576" s="12">
        <v>42759</v>
      </c>
      <c r="B576" s="60">
        <v>0.40135416666666668</v>
      </c>
      <c r="C576" s="13" t="s">
        <v>1128</v>
      </c>
      <c r="D576" s="13" t="s">
        <v>1129</v>
      </c>
      <c r="E576" s="13" t="s">
        <v>1130</v>
      </c>
      <c r="F576" s="13" t="str">
        <f t="shared" si="224"/>
        <v>SZ</v>
      </c>
      <c r="G576" s="13" t="str">
        <f>VLOOKUP(LOWER(F576)&amp;H576,'Current pricing'!A:B,2,0)</f>
        <v>大族激光</v>
      </c>
      <c r="H576" s="13" t="s">
        <v>1502</v>
      </c>
      <c r="I576" s="13" t="s">
        <v>1207</v>
      </c>
      <c r="J576" s="13" t="s">
        <v>1746</v>
      </c>
      <c r="K576" s="13">
        <v>1000</v>
      </c>
      <c r="L576" s="13">
        <v>1</v>
      </c>
      <c r="M576" s="13">
        <v>22.2</v>
      </c>
      <c r="N576" s="13">
        <f t="shared" ref="N576:N596" si="270">K576*M576</f>
        <v>22200</v>
      </c>
      <c r="O576" s="13">
        <f t="shared" ref="O576:O596" si="271">ABS(N576)</f>
        <v>22200</v>
      </c>
      <c r="P576" s="19">
        <f t="shared" si="227"/>
        <v>0</v>
      </c>
      <c r="Q576" s="19">
        <f t="shared" si="234"/>
        <v>5</v>
      </c>
      <c r="R576" s="13">
        <f t="shared" si="228"/>
        <v>0</v>
      </c>
      <c r="S576" s="19">
        <f t="shared" ref="S576:S596" si="272">-(N576+P576+Q576+R576)</f>
        <v>-22205</v>
      </c>
      <c r="T576" s="13">
        <f t="shared" ref="T576:T596" si="273">S576/K576</f>
        <v>-22.204999999999998</v>
      </c>
      <c r="U576" s="13">
        <f>IF(ISNA(VLOOKUP(LOWER(F576)&amp;H576,Prices!A:C,3,0)),0,VLOOKUP(LOWER(F576)&amp;H576,Prices!A:C,3,0))</f>
        <v>50.1</v>
      </c>
      <c r="V576" s="13">
        <f>IF(ISNA(VLOOKUP(LOWER(F576)&amp;H576,Prices!A:C,2,0)),0,VLOOKUP(LOWER(F576)&amp;H576,Prices!A:C,2,0))</f>
        <v>52.35</v>
      </c>
      <c r="W576" s="13">
        <f t="shared" ref="W576:W596" si="274">IF(I576="B",(V576+T576)*K576,(V576+T576)*K576)</f>
        <v>30145.000000000004</v>
      </c>
      <c r="X576" s="13">
        <f t="shared" ref="X576:X596" si="275">K576*(V576-U576)</f>
        <v>2250</v>
      </c>
      <c r="Y576" s="43">
        <f t="shared" ref="Y576:Y596" si="276">W576/O576</f>
        <v>1.3578828828828831</v>
      </c>
      <c r="Z576" s="49"/>
      <c r="AA576" s="13"/>
    </row>
    <row r="577" spans="1:27" x14ac:dyDescent="0.15">
      <c r="A577" s="12">
        <v>42759</v>
      </c>
      <c r="B577" s="60">
        <v>0.40180555555555553</v>
      </c>
      <c r="C577" s="13" t="s">
        <v>1128</v>
      </c>
      <c r="D577" s="13" t="s">
        <v>1129</v>
      </c>
      <c r="E577" s="13" t="s">
        <v>1130</v>
      </c>
      <c r="F577" s="13" t="str">
        <f t="shared" si="224"/>
        <v>SZ</v>
      </c>
      <c r="G577" s="13" t="str">
        <f>VLOOKUP(LOWER(F577)&amp;H577,'Current pricing'!A:B,2,0)</f>
        <v>华闻传媒</v>
      </c>
      <c r="H577" s="13" t="s">
        <v>1402</v>
      </c>
      <c r="I577" s="13" t="s">
        <v>1206</v>
      </c>
      <c r="J577" s="13" t="s">
        <v>1514</v>
      </c>
      <c r="K577" s="13">
        <v>-1700</v>
      </c>
      <c r="L577" s="13">
        <v>1</v>
      </c>
      <c r="M577" s="13">
        <v>10.87</v>
      </c>
      <c r="N577" s="13">
        <f t="shared" si="270"/>
        <v>-18479</v>
      </c>
      <c r="O577" s="13">
        <f t="shared" si="271"/>
        <v>18479</v>
      </c>
      <c r="P577" s="19">
        <f t="shared" si="227"/>
        <v>0</v>
      </c>
      <c r="Q577" s="19">
        <f t="shared" si="234"/>
        <v>5</v>
      </c>
      <c r="R577" s="13">
        <f t="shared" si="228"/>
        <v>18.48</v>
      </c>
      <c r="S577" s="19">
        <f t="shared" si="272"/>
        <v>18455.52</v>
      </c>
      <c r="T577" s="13">
        <f t="shared" si="273"/>
        <v>-10.856188235294118</v>
      </c>
      <c r="U577" s="13">
        <f>IF(ISNA(VLOOKUP(LOWER(F577)&amp;H577,Prices!A:C,3,0)),0,VLOOKUP(LOWER(F577)&amp;H577,Prices!A:C,3,0))</f>
        <v>10.35</v>
      </c>
      <c r="V577" s="13">
        <f>IF(ISNA(VLOOKUP(LOWER(F577)&amp;H577,Prices!A:C,2,0)),0,VLOOKUP(LOWER(F577)&amp;H577,Prices!A:C,2,0))</f>
        <v>10.44</v>
      </c>
      <c r="W577" s="13">
        <f t="shared" si="274"/>
        <v>707.52000000000135</v>
      </c>
      <c r="X577" s="13">
        <f t="shared" si="275"/>
        <v>-152.99999999999977</v>
      </c>
      <c r="Y577" s="43">
        <f t="shared" si="276"/>
        <v>3.8287786135613469E-2</v>
      </c>
      <c r="Z577" s="49"/>
      <c r="AA577" s="24"/>
    </row>
    <row r="578" spans="1:27" x14ac:dyDescent="0.15">
      <c r="A578" s="12">
        <v>42759</v>
      </c>
      <c r="B578" s="60">
        <v>0.40207175925925925</v>
      </c>
      <c r="C578" s="13" t="s">
        <v>1128</v>
      </c>
      <c r="D578" s="13" t="s">
        <v>1129</v>
      </c>
      <c r="E578" s="13" t="s">
        <v>1130</v>
      </c>
      <c r="F578" s="13" t="str">
        <f t="shared" si="224"/>
        <v>SH</v>
      </c>
      <c r="G578" s="13" t="str">
        <f>VLOOKUP(LOWER(F578)&amp;H578,'Current pricing'!A:B,2,0)</f>
        <v>中远海控</v>
      </c>
      <c r="H578" s="13" t="s">
        <v>1495</v>
      </c>
      <c r="I578" s="13" t="s">
        <v>1206</v>
      </c>
      <c r="J578" s="13" t="s">
        <v>1514</v>
      </c>
      <c r="K578" s="13">
        <v>-5000</v>
      </c>
      <c r="L578" s="13">
        <v>1</v>
      </c>
      <c r="M578" s="13">
        <v>5.49</v>
      </c>
      <c r="N578" s="13">
        <f t="shared" si="270"/>
        <v>-27450</v>
      </c>
      <c r="O578" s="13">
        <f t="shared" si="271"/>
        <v>27450</v>
      </c>
      <c r="P578" s="19">
        <f t="shared" si="227"/>
        <v>0.54900000000000004</v>
      </c>
      <c r="Q578" s="19">
        <f t="shared" si="234"/>
        <v>5.49</v>
      </c>
      <c r="R578" s="13">
        <f t="shared" si="228"/>
        <v>27.45</v>
      </c>
      <c r="S578" s="19">
        <f t="shared" si="272"/>
        <v>27416.510999999999</v>
      </c>
      <c r="T578" s="13">
        <f t="shared" si="273"/>
        <v>-5.4833021999999998</v>
      </c>
      <c r="U578" s="13">
        <f>IF(ISNA(VLOOKUP(LOWER(F578)&amp;H578,Prices!A:C,3,0)),0,VLOOKUP(LOWER(F578)&amp;H578,Prices!A:C,3,0))</f>
        <v>6.66</v>
      </c>
      <c r="V578" s="13">
        <f>IF(ISNA(VLOOKUP(LOWER(F578)&amp;H578,Prices!A:C,2,0)),0,VLOOKUP(LOWER(F578)&amp;H578,Prices!A:C,2,0))</f>
        <v>6.59</v>
      </c>
      <c r="W578" s="13">
        <f t="shared" si="274"/>
        <v>-5533.4890000000005</v>
      </c>
      <c r="X578" s="13">
        <f t="shared" si="275"/>
        <v>350.00000000000142</v>
      </c>
      <c r="Y578" s="43">
        <f t="shared" si="276"/>
        <v>-0.20158429872495448</v>
      </c>
      <c r="Z578" s="49"/>
      <c r="AA578" s="24"/>
    </row>
    <row r="579" spans="1:27" x14ac:dyDescent="0.15">
      <c r="A579" s="12">
        <v>42759</v>
      </c>
      <c r="B579" s="60">
        <v>0.4070023148148148</v>
      </c>
      <c r="C579" s="13" t="s">
        <v>1128</v>
      </c>
      <c r="D579" s="13" t="s">
        <v>1129</v>
      </c>
      <c r="E579" s="13" t="s">
        <v>1130</v>
      </c>
      <c r="F579" s="13" t="str">
        <f t="shared" si="224"/>
        <v>SH</v>
      </c>
      <c r="G579" s="13" t="str">
        <f>VLOOKUP(LOWER(F579)&amp;H579,'Current pricing'!A:B,2,0)</f>
        <v>贵州茅台</v>
      </c>
      <c r="H579" s="13" t="s">
        <v>1263</v>
      </c>
      <c r="I579" s="13" t="s">
        <v>1207</v>
      </c>
      <c r="J579" s="13" t="s">
        <v>1746</v>
      </c>
      <c r="K579" s="13">
        <v>100</v>
      </c>
      <c r="L579" s="13">
        <v>1</v>
      </c>
      <c r="M579" s="13">
        <v>350</v>
      </c>
      <c r="N579" s="13">
        <f t="shared" si="270"/>
        <v>35000</v>
      </c>
      <c r="O579" s="13">
        <f t="shared" si="271"/>
        <v>35000</v>
      </c>
      <c r="P579" s="19">
        <f t="shared" si="227"/>
        <v>0.70000000000000007</v>
      </c>
      <c r="Q579" s="19">
        <f t="shared" si="234"/>
        <v>7</v>
      </c>
      <c r="R579" s="13">
        <f t="shared" si="228"/>
        <v>0</v>
      </c>
      <c r="S579" s="19">
        <f t="shared" si="272"/>
        <v>-35007.699999999997</v>
      </c>
      <c r="T579" s="13">
        <f t="shared" si="273"/>
        <v>-350.077</v>
      </c>
      <c r="U579" s="13">
        <f>IF(ISNA(VLOOKUP(LOWER(F579)&amp;H579,Prices!A:C,3,0)),0,VLOOKUP(LOWER(F579)&amp;H579,Prices!A:C,3,0))</f>
        <v>639.16999999999996</v>
      </c>
      <c r="V579" s="13">
        <f>IF(ISNA(VLOOKUP(LOWER(F579)&amp;H579,Prices!A:C,2,0)),0,VLOOKUP(LOWER(F579)&amp;H579,Prices!A:C,2,0))</f>
        <v>653.05999999999995</v>
      </c>
      <c r="W579" s="13">
        <f t="shared" si="274"/>
        <v>30298.299999999996</v>
      </c>
      <c r="X579" s="13">
        <f t="shared" si="275"/>
        <v>1388.9999999999986</v>
      </c>
      <c r="Y579" s="43">
        <f t="shared" si="276"/>
        <v>0.86566571428571415</v>
      </c>
      <c r="Z579" s="49"/>
      <c r="AA579" s="24"/>
    </row>
    <row r="580" spans="1:27" x14ac:dyDescent="0.15">
      <c r="A580" s="12">
        <v>42759</v>
      </c>
      <c r="B580" s="60">
        <v>0.40804398148148152</v>
      </c>
      <c r="C580" s="13" t="s">
        <v>1128</v>
      </c>
      <c r="D580" s="13" t="s">
        <v>1129</v>
      </c>
      <c r="E580" s="13" t="s">
        <v>1130</v>
      </c>
      <c r="F580" s="13" t="str">
        <f t="shared" si="224"/>
        <v>SZ</v>
      </c>
      <c r="G580" s="13" t="str">
        <f>VLOOKUP(LOWER(F580)&amp;H580,'Current pricing'!A:B,2,0)</f>
        <v>泸州老窖</v>
      </c>
      <c r="H580" s="13" t="s">
        <v>1366</v>
      </c>
      <c r="I580" s="13" t="s">
        <v>1206</v>
      </c>
      <c r="J580" s="13" t="s">
        <v>1514</v>
      </c>
      <c r="K580" s="13">
        <v>-2000</v>
      </c>
      <c r="L580" s="13">
        <v>1</v>
      </c>
      <c r="M580" s="13">
        <v>34.35</v>
      </c>
      <c r="N580" s="13">
        <f t="shared" si="270"/>
        <v>-68700</v>
      </c>
      <c r="O580" s="13">
        <f t="shared" si="271"/>
        <v>68700</v>
      </c>
      <c r="P580" s="19">
        <f t="shared" si="227"/>
        <v>0</v>
      </c>
      <c r="Q580" s="19">
        <f t="shared" si="234"/>
        <v>13.74</v>
      </c>
      <c r="R580" s="13">
        <f t="shared" si="228"/>
        <v>68.7</v>
      </c>
      <c r="S580" s="19">
        <f t="shared" si="272"/>
        <v>68617.56</v>
      </c>
      <c r="T580" s="13">
        <f t="shared" si="273"/>
        <v>-34.308779999999999</v>
      </c>
      <c r="U580" s="13">
        <f>IF(ISNA(VLOOKUP(LOWER(F580)&amp;H580,Prices!A:C,3,0)),0,VLOOKUP(LOWER(F580)&amp;H580,Prices!A:C,3,0))</f>
        <v>64.91</v>
      </c>
      <c r="V580" s="13">
        <f>IF(ISNA(VLOOKUP(LOWER(F580)&amp;H580,Prices!A:C,2,0)),0,VLOOKUP(LOWER(F580)&amp;H580,Prices!A:C,2,0))</f>
        <v>66.44</v>
      </c>
      <c r="W580" s="13">
        <f t="shared" si="274"/>
        <v>-64262.439999999995</v>
      </c>
      <c r="X580" s="13">
        <f t="shared" si="275"/>
        <v>-3060.0000000000023</v>
      </c>
      <c r="Y580" s="43">
        <f t="shared" si="276"/>
        <v>-0.93540669577874813</v>
      </c>
      <c r="Z580" s="49"/>
      <c r="AA580" s="24"/>
    </row>
    <row r="581" spans="1:27" x14ac:dyDescent="0.15">
      <c r="A581" s="12">
        <v>42759</v>
      </c>
      <c r="B581" s="60">
        <v>0.41418981481481482</v>
      </c>
      <c r="C581" s="13" t="s">
        <v>1128</v>
      </c>
      <c r="D581" s="13" t="s">
        <v>1129</v>
      </c>
      <c r="E581" s="13" t="s">
        <v>1130</v>
      </c>
      <c r="F581" s="13" t="str">
        <f t="shared" ref="F581:F644" si="277">IF(OR(LEFT(H581,1)="6",H581="510050"),"SH","SZ")</f>
        <v>SH</v>
      </c>
      <c r="G581" s="13" t="e">
        <f>VLOOKUP(LOWER(F581)&amp;H581,'Current pricing'!A:B,2,0)</f>
        <v>#N/A</v>
      </c>
      <c r="H581" s="13" t="s">
        <v>1503</v>
      </c>
      <c r="I581" s="13" t="s">
        <v>1207</v>
      </c>
      <c r="J581" s="13" t="s">
        <v>1742</v>
      </c>
      <c r="K581" s="13">
        <v>2000</v>
      </c>
      <c r="L581" s="13">
        <v>1</v>
      </c>
      <c r="M581" s="13">
        <v>11.14</v>
      </c>
      <c r="N581" s="13">
        <f t="shared" si="270"/>
        <v>22280</v>
      </c>
      <c r="O581" s="13">
        <f t="shared" si="271"/>
        <v>22280</v>
      </c>
      <c r="P581" s="19">
        <f t="shared" ref="P581:P644" si="278">IF(H581="510050",0,IF(F581="SZ",0,ABS(N581*0.2%%)))</f>
        <v>0.44560000000000005</v>
      </c>
      <c r="Q581" s="19">
        <f t="shared" si="234"/>
        <v>5</v>
      </c>
      <c r="R581" s="13">
        <f t="shared" ref="R581:R644" si="279">IF(H581="510050",0,ROUND(IF(OR(I581="B",I581="D"),0,ABS(N581*0.001)),2))</f>
        <v>0</v>
      </c>
      <c r="S581" s="19">
        <f t="shared" si="272"/>
        <v>-22285.445599999999</v>
      </c>
      <c r="T581" s="13">
        <f t="shared" si="273"/>
        <v>-11.1427228</v>
      </c>
      <c r="U581" s="13">
        <f>IF(ISNA(VLOOKUP(LOWER(F581)&amp;H581,Prices!A:C,3,0)),0,VLOOKUP(LOWER(F581)&amp;H581,Prices!A:C,3,0))</f>
        <v>0</v>
      </c>
      <c r="V581" s="13">
        <f>IF(ISNA(VLOOKUP(LOWER(F581)&amp;H581,Prices!A:C,2,0)),0,VLOOKUP(LOWER(F581)&amp;H581,Prices!A:C,2,0))</f>
        <v>0</v>
      </c>
      <c r="W581" s="13">
        <f t="shared" si="274"/>
        <v>-22285.445599999999</v>
      </c>
      <c r="X581" s="13">
        <f t="shared" si="275"/>
        <v>0</v>
      </c>
      <c r="Y581" s="43">
        <f>W581/O581</f>
        <v>-1.0002444165170556</v>
      </c>
      <c r="Z581" s="49"/>
      <c r="AA581" s="24"/>
    </row>
    <row r="582" spans="1:27" x14ac:dyDescent="0.15">
      <c r="A582" s="12">
        <v>42759</v>
      </c>
      <c r="B582" s="60">
        <v>0.42502314814814812</v>
      </c>
      <c r="C582" s="13" t="s">
        <v>1128</v>
      </c>
      <c r="D582" s="13" t="s">
        <v>1129</v>
      </c>
      <c r="E582" s="13" t="s">
        <v>1130</v>
      </c>
      <c r="F582" s="13" t="str">
        <f t="shared" si="277"/>
        <v>SH</v>
      </c>
      <c r="G582" s="13" t="e">
        <f>VLOOKUP(LOWER(F582)&amp;H582,'Current pricing'!A:B,2,0)</f>
        <v>#N/A</v>
      </c>
      <c r="H582" s="13" t="s">
        <v>1503</v>
      </c>
      <c r="I582" s="13" t="s">
        <v>1207</v>
      </c>
      <c r="J582" s="13" t="s">
        <v>1742</v>
      </c>
      <c r="K582" s="13">
        <v>1000</v>
      </c>
      <c r="L582" s="13">
        <v>1</v>
      </c>
      <c r="M582" s="13">
        <v>11.05</v>
      </c>
      <c r="N582" s="13">
        <f t="shared" si="270"/>
        <v>11050</v>
      </c>
      <c r="O582" s="13">
        <f t="shared" si="271"/>
        <v>11050</v>
      </c>
      <c r="P582" s="19">
        <f t="shared" si="278"/>
        <v>0.22100000000000003</v>
      </c>
      <c r="Q582" s="19">
        <f t="shared" si="234"/>
        <v>5</v>
      </c>
      <c r="R582" s="13">
        <f t="shared" si="279"/>
        <v>0</v>
      </c>
      <c r="S582" s="19">
        <f t="shared" si="272"/>
        <v>-11055.221</v>
      </c>
      <c r="T582" s="13">
        <f t="shared" si="273"/>
        <v>-11.055221</v>
      </c>
      <c r="U582" s="13">
        <f>IF(ISNA(VLOOKUP(LOWER(F582)&amp;H582,Prices!A:C,3,0)),0,VLOOKUP(LOWER(F582)&amp;H582,Prices!A:C,3,0))</f>
        <v>0</v>
      </c>
      <c r="V582" s="13">
        <f>IF(ISNA(VLOOKUP(LOWER(F582)&amp;H582,Prices!A:C,2,0)),0,VLOOKUP(LOWER(F582)&amp;H582,Prices!A:C,2,0))</f>
        <v>0</v>
      </c>
      <c r="W582" s="13">
        <f t="shared" si="274"/>
        <v>-11055.221</v>
      </c>
      <c r="X582" s="13">
        <f t="shared" si="275"/>
        <v>0</v>
      </c>
      <c r="Y582" s="43">
        <f>W582/O582</f>
        <v>-1.0004724886877827</v>
      </c>
      <c r="Z582" s="49"/>
      <c r="AA582" s="24"/>
    </row>
    <row r="583" spans="1:27" x14ac:dyDescent="0.15">
      <c r="A583" s="12">
        <v>42759</v>
      </c>
      <c r="B583" s="60">
        <v>0.57276620370370368</v>
      </c>
      <c r="C583" s="13" t="s">
        <v>1128</v>
      </c>
      <c r="D583" s="13" t="s">
        <v>1129</v>
      </c>
      <c r="E583" s="13" t="s">
        <v>1130</v>
      </c>
      <c r="F583" s="13" t="str">
        <f t="shared" si="277"/>
        <v>SZ</v>
      </c>
      <c r="G583" s="13" t="str">
        <f>VLOOKUP(LOWER(F583)&amp;H583,'Current pricing'!A:B,2,0)</f>
        <v>云南白药</v>
      </c>
      <c r="H583" s="13" t="s">
        <v>1500</v>
      </c>
      <c r="I583" s="13" t="s">
        <v>1207</v>
      </c>
      <c r="J583" s="13" t="s">
        <v>1742</v>
      </c>
      <c r="K583" s="13">
        <v>400</v>
      </c>
      <c r="L583" s="13">
        <v>1</v>
      </c>
      <c r="M583" s="13">
        <v>73.05</v>
      </c>
      <c r="N583" s="13">
        <f t="shared" si="270"/>
        <v>29220</v>
      </c>
      <c r="O583" s="13">
        <f t="shared" si="271"/>
        <v>29220</v>
      </c>
      <c r="P583" s="19">
        <f t="shared" si="278"/>
        <v>0</v>
      </c>
      <c r="Q583" s="19">
        <f t="shared" si="234"/>
        <v>5.8440000000000003</v>
      </c>
      <c r="R583" s="13">
        <f t="shared" si="279"/>
        <v>0</v>
      </c>
      <c r="S583" s="19">
        <f t="shared" si="272"/>
        <v>-29225.844000000001</v>
      </c>
      <c r="T583" s="13">
        <f t="shared" si="273"/>
        <v>-73.064610000000002</v>
      </c>
      <c r="U583" s="13">
        <f>IF(ISNA(VLOOKUP(LOWER(F583)&amp;H583,Prices!A:C,3,0)),0,VLOOKUP(LOWER(F583)&amp;H583,Prices!A:C,3,0))</f>
        <v>103.87</v>
      </c>
      <c r="V583" s="13">
        <f>IF(ISNA(VLOOKUP(LOWER(F583)&amp;H583,Prices!A:C,2,0)),0,VLOOKUP(LOWER(F583)&amp;H583,Prices!A:C,2,0))</f>
        <v>105.45</v>
      </c>
      <c r="W583" s="13">
        <f t="shared" si="274"/>
        <v>12954.156000000001</v>
      </c>
      <c r="X583" s="13">
        <f t="shared" si="275"/>
        <v>631.99999999999932</v>
      </c>
      <c r="Y583" s="43">
        <f t="shared" si="276"/>
        <v>0.44333182751540046</v>
      </c>
      <c r="Z583" s="49"/>
      <c r="AA583" s="24"/>
    </row>
    <row r="584" spans="1:27" x14ac:dyDescent="0.15">
      <c r="A584" s="12">
        <v>42759</v>
      </c>
      <c r="B584" s="60">
        <v>0.5926851851851852</v>
      </c>
      <c r="C584" s="13" t="s">
        <v>1128</v>
      </c>
      <c r="D584" s="13" t="s">
        <v>1129</v>
      </c>
      <c r="E584" s="13" t="s">
        <v>1130</v>
      </c>
      <c r="F584" s="13" t="str">
        <f t="shared" si="277"/>
        <v>SZ</v>
      </c>
      <c r="G584" s="13" t="str">
        <f>VLOOKUP(LOWER(F584)&amp;H584,'Current pricing'!A:B,2,0)</f>
        <v>江铃汽车</v>
      </c>
      <c r="H584" s="13" t="s">
        <v>1499</v>
      </c>
      <c r="I584" s="13" t="s">
        <v>1206</v>
      </c>
      <c r="J584" s="13" t="s">
        <v>1514</v>
      </c>
      <c r="K584" s="13">
        <v>-2000</v>
      </c>
      <c r="L584" s="13">
        <v>1</v>
      </c>
      <c r="M584" s="13">
        <v>29.54</v>
      </c>
      <c r="N584" s="13">
        <f t="shared" si="270"/>
        <v>-59080</v>
      </c>
      <c r="O584" s="13">
        <f t="shared" si="271"/>
        <v>59080</v>
      </c>
      <c r="P584" s="19">
        <f t="shared" si="278"/>
        <v>0</v>
      </c>
      <c r="Q584" s="19">
        <f t="shared" si="234"/>
        <v>11.816000000000001</v>
      </c>
      <c r="R584" s="13">
        <f t="shared" si="279"/>
        <v>59.08</v>
      </c>
      <c r="S584" s="19">
        <f t="shared" si="272"/>
        <v>59009.103999999999</v>
      </c>
      <c r="T584" s="13">
        <f t="shared" si="273"/>
        <v>-29.504552</v>
      </c>
      <c r="U584" s="13">
        <f>IF(ISNA(VLOOKUP(LOWER(F584)&amp;H584,Prices!A:C,3,0)),0,VLOOKUP(LOWER(F584)&amp;H584,Prices!A:C,3,0))</f>
        <v>18.25</v>
      </c>
      <c r="V584" s="13">
        <f>IF(ISNA(VLOOKUP(LOWER(F584)&amp;H584,Prices!A:C,2,0)),0,VLOOKUP(LOWER(F584)&amp;H584,Prices!A:C,2,0))</f>
        <v>18.37</v>
      </c>
      <c r="W584" s="13">
        <f t="shared" si="274"/>
        <v>22269.103999999999</v>
      </c>
      <c r="X584" s="13">
        <f t="shared" si="275"/>
        <v>-240.00000000000199</v>
      </c>
      <c r="Y584" s="43">
        <f t="shared" si="276"/>
        <v>0.37693134732566014</v>
      </c>
      <c r="Z584" s="49"/>
      <c r="AA584" s="24"/>
    </row>
    <row r="585" spans="1:27" x14ac:dyDescent="0.15">
      <c r="A585" s="12">
        <v>42759</v>
      </c>
      <c r="B585" s="60">
        <v>0.5985300925925926</v>
      </c>
      <c r="C585" s="13" t="s">
        <v>1128</v>
      </c>
      <c r="D585" s="13" t="s">
        <v>1129</v>
      </c>
      <c r="E585" s="13" t="s">
        <v>1130</v>
      </c>
      <c r="F585" s="13" t="str">
        <f t="shared" si="277"/>
        <v>SZ</v>
      </c>
      <c r="G585" s="13" t="str">
        <f>VLOOKUP(LOWER(F585)&amp;H585,'Current pricing'!A:B,2,0)</f>
        <v>海康威视</v>
      </c>
      <c r="H585" s="13" t="s">
        <v>1504</v>
      </c>
      <c r="I585" s="13" t="s">
        <v>1207</v>
      </c>
      <c r="J585" s="13" t="s">
        <v>1742</v>
      </c>
      <c r="K585" s="13">
        <v>500</v>
      </c>
      <c r="L585" s="13">
        <v>1</v>
      </c>
      <c r="M585" s="13">
        <v>25.66</v>
      </c>
      <c r="N585" s="13">
        <f t="shared" si="270"/>
        <v>12830</v>
      </c>
      <c r="O585" s="13">
        <f t="shared" si="271"/>
        <v>12830</v>
      </c>
      <c r="P585" s="19">
        <f t="shared" si="278"/>
        <v>0</v>
      </c>
      <c r="Q585" s="19">
        <f t="shared" si="234"/>
        <v>5</v>
      </c>
      <c r="R585" s="13">
        <f t="shared" si="279"/>
        <v>0</v>
      </c>
      <c r="S585" s="19">
        <f t="shared" si="272"/>
        <v>-12835</v>
      </c>
      <c r="T585" s="13">
        <f t="shared" si="273"/>
        <v>-25.67</v>
      </c>
      <c r="U585" s="13">
        <f>IF(ISNA(VLOOKUP(LOWER(F585)&amp;H585,Prices!A:C,3,0)),0,VLOOKUP(LOWER(F585)&amp;H585,Prices!A:C,3,0))</f>
        <v>38.950000000000003</v>
      </c>
      <c r="V585" s="13">
        <f>IF(ISNA(VLOOKUP(LOWER(F585)&amp;H585,Prices!A:C,2,0)),0,VLOOKUP(LOWER(F585)&amp;H585,Prices!A:C,2,0))</f>
        <v>39.9</v>
      </c>
      <c r="W585" s="13">
        <f t="shared" si="274"/>
        <v>7114.9999999999982</v>
      </c>
      <c r="X585" s="13">
        <f t="shared" si="275"/>
        <v>474.99999999999784</v>
      </c>
      <c r="Y585" s="43">
        <f t="shared" si="276"/>
        <v>0.55455962587685104</v>
      </c>
      <c r="Z585" s="49"/>
      <c r="AA585" s="24"/>
    </row>
    <row r="586" spans="1:27" x14ac:dyDescent="0.15">
      <c r="A586" s="12">
        <v>42759</v>
      </c>
      <c r="B586" s="60">
        <v>0.59930555555555554</v>
      </c>
      <c r="C586" s="13" t="s">
        <v>1128</v>
      </c>
      <c r="D586" s="13" t="s">
        <v>1129</v>
      </c>
      <c r="E586" s="13" t="s">
        <v>1130</v>
      </c>
      <c r="F586" s="13" t="str">
        <f t="shared" si="277"/>
        <v>SH</v>
      </c>
      <c r="G586" s="13" t="str">
        <f>VLOOKUP(LOWER(F586)&amp;H586,'Current pricing'!A:B,2,0)</f>
        <v>中文传媒</v>
      </c>
      <c r="H586" s="13" t="s">
        <v>1505</v>
      </c>
      <c r="I586" s="13" t="s">
        <v>1207</v>
      </c>
      <c r="J586" s="13" t="s">
        <v>1742</v>
      </c>
      <c r="K586" s="13">
        <v>500</v>
      </c>
      <c r="L586" s="13">
        <v>1</v>
      </c>
      <c r="M586" s="13">
        <v>20.93</v>
      </c>
      <c r="N586" s="13">
        <f t="shared" si="270"/>
        <v>10465</v>
      </c>
      <c r="O586" s="13">
        <f t="shared" si="271"/>
        <v>10465</v>
      </c>
      <c r="P586" s="19">
        <f t="shared" si="278"/>
        <v>0.20930000000000001</v>
      </c>
      <c r="Q586" s="19">
        <f t="shared" si="234"/>
        <v>5</v>
      </c>
      <c r="R586" s="13">
        <f t="shared" si="279"/>
        <v>0</v>
      </c>
      <c r="S586" s="19">
        <f t="shared" si="272"/>
        <v>-10470.2093</v>
      </c>
      <c r="T586" s="13">
        <f t="shared" si="273"/>
        <v>-20.940418600000001</v>
      </c>
      <c r="U586" s="13">
        <f>IF(ISNA(VLOOKUP(LOWER(F586)&amp;H586,Prices!A:C,3,0)),0,VLOOKUP(LOWER(F586)&amp;H586,Prices!A:C,3,0))</f>
        <v>19.170000000000002</v>
      </c>
      <c r="V586" s="13">
        <f>IF(ISNA(VLOOKUP(LOWER(F586)&amp;H586,Prices!A:C,2,0)),0,VLOOKUP(LOWER(F586)&amp;H586,Prices!A:C,2,0))</f>
        <v>19.399999999999999</v>
      </c>
      <c r="W586" s="13">
        <f t="shared" si="274"/>
        <v>-770.20930000000124</v>
      </c>
      <c r="X586" s="13">
        <f t="shared" si="275"/>
        <v>114.99999999999844</v>
      </c>
      <c r="Y586" s="43">
        <f t="shared" si="276"/>
        <v>-7.3598595317725876E-2</v>
      </c>
      <c r="Z586" s="49"/>
      <c r="AA586" s="24"/>
    </row>
    <row r="587" spans="1:27" x14ac:dyDescent="0.15">
      <c r="A587" s="12">
        <v>42759</v>
      </c>
      <c r="B587" s="60">
        <v>0.6007986111111111</v>
      </c>
      <c r="C587" s="13" t="s">
        <v>1128</v>
      </c>
      <c r="D587" s="13" t="s">
        <v>1129</v>
      </c>
      <c r="E587" s="13" t="s">
        <v>1130</v>
      </c>
      <c r="F587" s="13" t="str">
        <f t="shared" si="277"/>
        <v>SZ</v>
      </c>
      <c r="G587" s="13" t="str">
        <f>VLOOKUP(LOWER(F587)&amp;H587,'Current pricing'!A:B,2,0)</f>
        <v>美的集团</v>
      </c>
      <c r="H587" s="13" t="s">
        <v>1203</v>
      </c>
      <c r="I587" s="13" t="s">
        <v>1207</v>
      </c>
      <c r="J587" s="13" t="s">
        <v>1742</v>
      </c>
      <c r="K587" s="13">
        <v>300</v>
      </c>
      <c r="L587" s="13">
        <v>1</v>
      </c>
      <c r="M587" s="13">
        <v>29.23</v>
      </c>
      <c r="N587" s="13">
        <f t="shared" si="270"/>
        <v>8769</v>
      </c>
      <c r="O587" s="13">
        <f t="shared" si="271"/>
        <v>8769</v>
      </c>
      <c r="P587" s="19">
        <f t="shared" si="278"/>
        <v>0</v>
      </c>
      <c r="Q587" s="19">
        <f t="shared" si="234"/>
        <v>5</v>
      </c>
      <c r="R587" s="13">
        <f t="shared" si="279"/>
        <v>0</v>
      </c>
      <c r="S587" s="19">
        <f t="shared" si="272"/>
        <v>-8774</v>
      </c>
      <c r="T587" s="13">
        <f t="shared" si="273"/>
        <v>-29.246666666666666</v>
      </c>
      <c r="U587" s="13">
        <f>IF(ISNA(VLOOKUP(LOWER(F587)&amp;H587,Prices!A:C,3,0)),0,VLOOKUP(LOWER(F587)&amp;H587,Prices!A:C,3,0))</f>
        <v>50.65</v>
      </c>
      <c r="V587" s="13">
        <f>IF(ISNA(VLOOKUP(LOWER(F587)&amp;H587,Prices!A:C,2,0)),0,VLOOKUP(LOWER(F587)&amp;H587,Prices!A:C,2,0))</f>
        <v>52.69</v>
      </c>
      <c r="W587" s="13">
        <f t="shared" si="274"/>
        <v>7032.9999999999991</v>
      </c>
      <c r="X587" s="13">
        <f t="shared" si="275"/>
        <v>611.99999999999977</v>
      </c>
      <c r="Y587" s="43">
        <f t="shared" si="276"/>
        <v>0.80202987797924497</v>
      </c>
      <c r="Z587" s="49"/>
      <c r="AA587" s="24"/>
    </row>
    <row r="588" spans="1:27" x14ac:dyDescent="0.15">
      <c r="A588" s="12">
        <v>42759</v>
      </c>
      <c r="B588" s="60">
        <v>0.60098379629629628</v>
      </c>
      <c r="C588" s="13" t="s">
        <v>1128</v>
      </c>
      <c r="D588" s="13" t="s">
        <v>1129</v>
      </c>
      <c r="E588" s="13" t="s">
        <v>1130</v>
      </c>
      <c r="F588" s="13" t="str">
        <f t="shared" si="277"/>
        <v>SH</v>
      </c>
      <c r="G588" s="13" t="str">
        <f>VLOOKUP(LOWER(F588)&amp;H588,'Current pricing'!A:B,2,0)</f>
        <v>皖新传媒</v>
      </c>
      <c r="H588" s="13" t="s">
        <v>1178</v>
      </c>
      <c r="I588" s="13" t="s">
        <v>1207</v>
      </c>
      <c r="J588" s="13" t="s">
        <v>1742</v>
      </c>
      <c r="K588" s="13">
        <v>500</v>
      </c>
      <c r="L588" s="13">
        <v>1</v>
      </c>
      <c r="M588" s="13">
        <v>18.989999999999998</v>
      </c>
      <c r="N588" s="13">
        <f t="shared" si="270"/>
        <v>9495</v>
      </c>
      <c r="O588" s="13">
        <f t="shared" si="271"/>
        <v>9495</v>
      </c>
      <c r="P588" s="19">
        <f t="shared" si="278"/>
        <v>0.18990000000000001</v>
      </c>
      <c r="Q588" s="19">
        <f t="shared" si="234"/>
        <v>5</v>
      </c>
      <c r="R588" s="13">
        <f t="shared" si="279"/>
        <v>0</v>
      </c>
      <c r="S588" s="19">
        <f t="shared" si="272"/>
        <v>-9500.1898999999994</v>
      </c>
      <c r="T588" s="13">
        <f t="shared" si="273"/>
        <v>-19.000379799999997</v>
      </c>
      <c r="U588" s="13">
        <f>IF(ISNA(VLOOKUP(LOWER(F588)&amp;H588,Prices!A:C,3,0)),0,VLOOKUP(LOWER(F588)&amp;H588,Prices!A:C,3,0))</f>
        <v>12.07</v>
      </c>
      <c r="V588" s="13">
        <f>IF(ISNA(VLOOKUP(LOWER(F588)&amp;H588,Prices!A:C,2,0)),0,VLOOKUP(LOWER(F588)&amp;H588,Prices!A:C,2,0))</f>
        <v>12.02</v>
      </c>
      <c r="W588" s="13">
        <f t="shared" si="274"/>
        <v>-3490.1898999999989</v>
      </c>
      <c r="X588" s="13">
        <f t="shared" si="275"/>
        <v>-25.000000000000355</v>
      </c>
      <c r="Y588" s="43">
        <f t="shared" si="276"/>
        <v>-0.36758187467087927</v>
      </c>
      <c r="Z588" s="49"/>
      <c r="AA588" s="24"/>
    </row>
    <row r="589" spans="1:27" x14ac:dyDescent="0.15">
      <c r="A589" s="12">
        <v>42759</v>
      </c>
      <c r="B589" s="60">
        <v>0.60626157407407411</v>
      </c>
      <c r="C589" s="13" t="s">
        <v>1128</v>
      </c>
      <c r="D589" s="13" t="s">
        <v>1129</v>
      </c>
      <c r="E589" s="13" t="s">
        <v>1130</v>
      </c>
      <c r="F589" s="13" t="str">
        <f t="shared" si="277"/>
        <v>SZ</v>
      </c>
      <c r="G589" s="13" t="str">
        <f>VLOOKUP(LOWER(F589)&amp;H589,'Current pricing'!A:B,2,0)</f>
        <v>太钢不锈</v>
      </c>
      <c r="H589" s="13" t="s">
        <v>1486</v>
      </c>
      <c r="I589" s="13" t="s">
        <v>1207</v>
      </c>
      <c r="J589" s="13" t="s">
        <v>1742</v>
      </c>
      <c r="K589" s="13">
        <v>2000</v>
      </c>
      <c r="L589" s="13">
        <v>1</v>
      </c>
      <c r="M589" s="13">
        <v>5.27</v>
      </c>
      <c r="N589" s="13">
        <f t="shared" si="270"/>
        <v>10540</v>
      </c>
      <c r="O589" s="13">
        <f t="shared" si="271"/>
        <v>10540</v>
      </c>
      <c r="P589" s="19">
        <f t="shared" si="278"/>
        <v>0</v>
      </c>
      <c r="Q589" s="19">
        <f t="shared" ref="Q589:Q651" si="280">IF(I589&lt;&gt;"D",IF(C589="Stock",MAX(ABS(N589*0.0002),5),MAX(ABS(N589*0.0003),5)),0)</f>
        <v>5</v>
      </c>
      <c r="R589" s="13">
        <f t="shared" si="279"/>
        <v>0</v>
      </c>
      <c r="S589" s="19">
        <f t="shared" si="272"/>
        <v>-10545</v>
      </c>
      <c r="T589" s="13">
        <f t="shared" si="273"/>
        <v>-5.2725</v>
      </c>
      <c r="U589" s="13">
        <f>IF(ISNA(VLOOKUP(LOWER(F589)&amp;H589,Prices!A:C,3,0)),0,VLOOKUP(LOWER(F589)&amp;H589,Prices!A:C,3,0))</f>
        <v>5.0999999999999996</v>
      </c>
      <c r="V589" s="13">
        <f>IF(ISNA(VLOOKUP(LOWER(F589)&amp;H589,Prices!A:C,2,0)),0,VLOOKUP(LOWER(F589)&amp;H589,Prices!A:C,2,0))</f>
        <v>5.32</v>
      </c>
      <c r="W589" s="13">
        <f t="shared" si="274"/>
        <v>95.000000000000639</v>
      </c>
      <c r="X589" s="13">
        <f t="shared" si="275"/>
        <v>440.00000000000125</v>
      </c>
      <c r="Y589" s="43">
        <f t="shared" si="276"/>
        <v>9.0132827324478793E-3</v>
      </c>
      <c r="Z589" s="49"/>
      <c r="AA589" s="24"/>
    </row>
    <row r="590" spans="1:27" x14ac:dyDescent="0.15">
      <c r="A590" s="12">
        <v>42759</v>
      </c>
      <c r="B590" s="60">
        <v>0.60715277777777776</v>
      </c>
      <c r="C590" s="13" t="s">
        <v>1128</v>
      </c>
      <c r="D590" s="13" t="s">
        <v>1129</v>
      </c>
      <c r="E590" s="13" t="s">
        <v>1130</v>
      </c>
      <c r="F590" s="13" t="str">
        <f t="shared" si="277"/>
        <v>SH</v>
      </c>
      <c r="G590" s="13" t="str">
        <f>VLOOKUP(LOWER(F590)&amp;H590,'Current pricing'!A:B,2,0)</f>
        <v>山东钢铁</v>
      </c>
      <c r="H590" s="13" t="s">
        <v>1506</v>
      </c>
      <c r="I590" s="13" t="s">
        <v>1207</v>
      </c>
      <c r="J590" s="13" t="s">
        <v>1742</v>
      </c>
      <c r="K590" s="13">
        <v>3000</v>
      </c>
      <c r="L590" s="13">
        <v>1</v>
      </c>
      <c r="M590" s="13">
        <v>2.7</v>
      </c>
      <c r="N590" s="13">
        <f t="shared" si="270"/>
        <v>8100.0000000000009</v>
      </c>
      <c r="O590" s="13">
        <f t="shared" si="271"/>
        <v>8100.0000000000009</v>
      </c>
      <c r="P590" s="19">
        <f t="shared" si="278"/>
        <v>0.16200000000000003</v>
      </c>
      <c r="Q590" s="19">
        <f t="shared" si="280"/>
        <v>5</v>
      </c>
      <c r="R590" s="13">
        <f t="shared" si="279"/>
        <v>0</v>
      </c>
      <c r="S590" s="19">
        <f t="shared" si="272"/>
        <v>-8105.1620000000012</v>
      </c>
      <c r="T590" s="13">
        <f t="shared" si="273"/>
        <v>-2.7017206666666671</v>
      </c>
      <c r="U590" s="13">
        <f>IF(ISNA(VLOOKUP(LOWER(F590)&amp;H590,Prices!A:C,3,0)),0,VLOOKUP(LOWER(F590)&amp;H590,Prices!A:C,3,0))</f>
        <v>2.21</v>
      </c>
      <c r="V590" s="13">
        <f>IF(ISNA(VLOOKUP(LOWER(F590)&amp;H590,Prices!A:C,2,0)),0,VLOOKUP(LOWER(F590)&amp;H590,Prices!A:C,2,0))</f>
        <v>2.25</v>
      </c>
      <c r="W590" s="13">
        <f t="shared" si="274"/>
        <v>-1355.1620000000014</v>
      </c>
      <c r="X590" s="13">
        <f t="shared" si="275"/>
        <v>120.00000000000011</v>
      </c>
      <c r="Y590" s="43">
        <f t="shared" si="276"/>
        <v>-0.16730395061728409</v>
      </c>
      <c r="Z590" s="49"/>
      <c r="AA590" s="24"/>
    </row>
    <row r="591" spans="1:27" x14ac:dyDescent="0.15">
      <c r="A591" s="12">
        <v>42759</v>
      </c>
      <c r="B591" s="60">
        <v>0.60866898148148152</v>
      </c>
      <c r="C591" s="13" t="s">
        <v>1128</v>
      </c>
      <c r="D591" s="13" t="s">
        <v>1129</v>
      </c>
      <c r="E591" s="13" t="s">
        <v>1130</v>
      </c>
      <c r="F591" s="13" t="str">
        <f t="shared" si="277"/>
        <v>SZ</v>
      </c>
      <c r="G591" s="13" t="str">
        <f>VLOOKUP(LOWER(F591)&amp;H591,'Current pricing'!A:B,2,0)</f>
        <v>老板电器</v>
      </c>
      <c r="H591" s="13" t="s">
        <v>1507</v>
      </c>
      <c r="I591" s="13" t="s">
        <v>1207</v>
      </c>
      <c r="J591" s="13" t="s">
        <v>1742</v>
      </c>
      <c r="K591" s="13">
        <v>200</v>
      </c>
      <c r="L591" s="13">
        <v>1</v>
      </c>
      <c r="M591" s="13">
        <v>38.97</v>
      </c>
      <c r="N591" s="13">
        <f t="shared" si="270"/>
        <v>7794</v>
      </c>
      <c r="O591" s="13">
        <f t="shared" si="271"/>
        <v>7794</v>
      </c>
      <c r="P591" s="19">
        <f t="shared" si="278"/>
        <v>0</v>
      </c>
      <c r="Q591" s="19">
        <f t="shared" si="280"/>
        <v>5</v>
      </c>
      <c r="R591" s="13">
        <f t="shared" si="279"/>
        <v>0</v>
      </c>
      <c r="S591" s="19">
        <f t="shared" si="272"/>
        <v>-7799</v>
      </c>
      <c r="T591" s="13">
        <f t="shared" si="273"/>
        <v>-38.994999999999997</v>
      </c>
      <c r="U591" s="13">
        <f>IF(ISNA(VLOOKUP(LOWER(F591)&amp;H591,Prices!A:C,3,0)),0,VLOOKUP(LOWER(F591)&amp;H591,Prices!A:C,3,0))</f>
        <v>46.65</v>
      </c>
      <c r="V591" s="13">
        <f>IF(ISNA(VLOOKUP(LOWER(F591)&amp;H591,Prices!A:C,2,0)),0,VLOOKUP(LOWER(F591)&amp;H591,Prices!A:C,2,0))</f>
        <v>48.29</v>
      </c>
      <c r="W591" s="13">
        <f t="shared" si="274"/>
        <v>1859.0000000000005</v>
      </c>
      <c r="X591" s="13">
        <f t="shared" si="275"/>
        <v>328.00000000000011</v>
      </c>
      <c r="Y591" s="43">
        <f t="shared" si="276"/>
        <v>0.23851680780087253</v>
      </c>
      <c r="Z591" s="49"/>
      <c r="AA591" s="24"/>
    </row>
    <row r="592" spans="1:27" x14ac:dyDescent="0.15">
      <c r="A592" s="12">
        <v>42759</v>
      </c>
      <c r="B592" s="60">
        <v>0.61297453703703708</v>
      </c>
      <c r="C592" s="13" t="s">
        <v>1128</v>
      </c>
      <c r="D592" s="13" t="s">
        <v>1129</v>
      </c>
      <c r="E592" s="13" t="s">
        <v>1130</v>
      </c>
      <c r="F592" s="13" t="str">
        <f t="shared" si="277"/>
        <v>SZ</v>
      </c>
      <c r="G592" s="13" t="str">
        <f>VLOOKUP(LOWER(F592)&amp;H592,'Current pricing'!A:B,2,0)</f>
        <v>华闻传媒</v>
      </c>
      <c r="H592" s="13" t="s">
        <v>1402</v>
      </c>
      <c r="I592" s="13" t="s">
        <v>1206</v>
      </c>
      <c r="J592" s="13" t="s">
        <v>1514</v>
      </c>
      <c r="K592" s="13">
        <v>-1800</v>
      </c>
      <c r="L592" s="13">
        <v>1</v>
      </c>
      <c r="M592" s="13">
        <v>10.81</v>
      </c>
      <c r="N592" s="13">
        <f t="shared" si="270"/>
        <v>-19458</v>
      </c>
      <c r="O592" s="13">
        <f t="shared" si="271"/>
        <v>19458</v>
      </c>
      <c r="P592" s="19">
        <f t="shared" si="278"/>
        <v>0</v>
      </c>
      <c r="Q592" s="19">
        <f t="shared" si="280"/>
        <v>5</v>
      </c>
      <c r="R592" s="13">
        <f t="shared" si="279"/>
        <v>19.46</v>
      </c>
      <c r="S592" s="19">
        <f t="shared" si="272"/>
        <v>19433.54</v>
      </c>
      <c r="T592" s="13">
        <f t="shared" si="273"/>
        <v>-10.796411111111112</v>
      </c>
      <c r="U592" s="13">
        <f>IF(ISNA(VLOOKUP(LOWER(F592)&amp;H592,Prices!A:C,3,0)),0,VLOOKUP(LOWER(F592)&amp;H592,Prices!A:C,3,0))</f>
        <v>10.35</v>
      </c>
      <c r="V592" s="13">
        <f>IF(ISNA(VLOOKUP(LOWER(F592)&amp;H592,Prices!A:C,2,0)),0,VLOOKUP(LOWER(F592)&amp;H592,Prices!A:C,2,0))</f>
        <v>10.44</v>
      </c>
      <c r="W592" s="13">
        <f t="shared" si="274"/>
        <v>641.54000000000303</v>
      </c>
      <c r="X592" s="13">
        <f t="shared" si="275"/>
        <v>-161.99999999999974</v>
      </c>
      <c r="Y592" s="43">
        <f t="shared" si="276"/>
        <v>3.2970500565320332E-2</v>
      </c>
      <c r="Z592" s="49"/>
      <c r="AA592" s="24"/>
    </row>
    <row r="593" spans="1:27" x14ac:dyDescent="0.15">
      <c r="A593" s="12">
        <v>42759</v>
      </c>
      <c r="B593" s="60">
        <v>0.61307870370370365</v>
      </c>
      <c r="C593" s="13" t="s">
        <v>1128</v>
      </c>
      <c r="D593" s="13" t="s">
        <v>1129</v>
      </c>
      <c r="E593" s="13" t="s">
        <v>1130</v>
      </c>
      <c r="F593" s="13" t="str">
        <f t="shared" si="277"/>
        <v>SZ</v>
      </c>
      <c r="G593" s="13" t="str">
        <f>VLOOKUP(LOWER(F593)&amp;H593,'Current pricing'!A:B,2,0)</f>
        <v>金风科技</v>
      </c>
      <c r="H593" s="13" t="s">
        <v>1501</v>
      </c>
      <c r="I593" s="13" t="s">
        <v>1206</v>
      </c>
      <c r="J593" s="13" t="s">
        <v>1514</v>
      </c>
      <c r="K593" s="13">
        <v>-2000</v>
      </c>
      <c r="L593" s="13">
        <v>1</v>
      </c>
      <c r="M593" s="13">
        <v>16.8</v>
      </c>
      <c r="N593" s="13">
        <f t="shared" si="270"/>
        <v>-33600</v>
      </c>
      <c r="O593" s="13">
        <f t="shared" si="271"/>
        <v>33600</v>
      </c>
      <c r="P593" s="19">
        <f t="shared" si="278"/>
        <v>0</v>
      </c>
      <c r="Q593" s="19">
        <f t="shared" si="280"/>
        <v>6.7200000000000006</v>
      </c>
      <c r="R593" s="13">
        <f t="shared" si="279"/>
        <v>33.6</v>
      </c>
      <c r="S593" s="19">
        <f t="shared" si="272"/>
        <v>33559.68</v>
      </c>
      <c r="T593" s="13">
        <f t="shared" si="273"/>
        <v>-16.77984</v>
      </c>
      <c r="U593" s="13">
        <f>IF(ISNA(VLOOKUP(LOWER(F593)&amp;H593,Prices!A:C,3,0)),0,VLOOKUP(LOWER(F593)&amp;H593,Prices!A:C,3,0))</f>
        <v>13.8</v>
      </c>
      <c r="V593" s="13">
        <f>IF(ISNA(VLOOKUP(LOWER(F593)&amp;H593,Prices!A:C,2,0)),0,VLOOKUP(LOWER(F593)&amp;H593,Prices!A:C,2,0))</f>
        <v>13.95</v>
      </c>
      <c r="W593" s="13">
        <f t="shared" si="274"/>
        <v>5659.6800000000012</v>
      </c>
      <c r="X593" s="13">
        <f t="shared" si="275"/>
        <v>-299.99999999999716</v>
      </c>
      <c r="Y593" s="43">
        <f t="shared" si="276"/>
        <v>0.16844285714285717</v>
      </c>
      <c r="Z593" s="49"/>
      <c r="AA593" s="24"/>
    </row>
    <row r="594" spans="1:27" x14ac:dyDescent="0.15">
      <c r="A594" s="12">
        <v>42759</v>
      </c>
      <c r="B594" s="60">
        <v>0.61635416666666665</v>
      </c>
      <c r="C594" s="13" t="s">
        <v>1128</v>
      </c>
      <c r="D594" s="13" t="s">
        <v>1129</v>
      </c>
      <c r="E594" s="13" t="s">
        <v>1130</v>
      </c>
      <c r="F594" s="13" t="str">
        <f t="shared" si="277"/>
        <v>SZ</v>
      </c>
      <c r="G594" s="13" t="str">
        <f>VLOOKUP(LOWER(F594)&amp;H594,'Current pricing'!A:B,2,0)</f>
        <v>必康股份</v>
      </c>
      <c r="H594" s="13" t="s">
        <v>1483</v>
      </c>
      <c r="I594" s="13" t="s">
        <v>1207</v>
      </c>
      <c r="J594" s="13" t="s">
        <v>1742</v>
      </c>
      <c r="K594" s="13">
        <v>300</v>
      </c>
      <c r="L594" s="13">
        <v>1</v>
      </c>
      <c r="M594" s="13">
        <v>26.35</v>
      </c>
      <c r="N594" s="13">
        <f t="shared" si="270"/>
        <v>7905</v>
      </c>
      <c r="O594" s="13">
        <f t="shared" si="271"/>
        <v>7905</v>
      </c>
      <c r="P594" s="19">
        <f t="shared" si="278"/>
        <v>0</v>
      </c>
      <c r="Q594" s="19">
        <f t="shared" si="280"/>
        <v>5</v>
      </c>
      <c r="R594" s="13">
        <f t="shared" si="279"/>
        <v>0</v>
      </c>
      <c r="S594" s="19">
        <f t="shared" si="272"/>
        <v>-7910</v>
      </c>
      <c r="T594" s="13">
        <f t="shared" si="273"/>
        <v>-26.366666666666667</v>
      </c>
      <c r="U594" s="13">
        <f>IF(ISNA(VLOOKUP(LOWER(F594)&amp;H594,Prices!A:C,3,0)),0,VLOOKUP(LOWER(F594)&amp;H594,Prices!A:C,3,0))</f>
        <v>26.83</v>
      </c>
      <c r="V594" s="13">
        <f>IF(ISNA(VLOOKUP(LOWER(F594)&amp;H594,Prices!A:C,2,0)),0,VLOOKUP(LOWER(F594)&amp;H594,Prices!A:C,2,0))</f>
        <v>26.86</v>
      </c>
      <c r="W594" s="13">
        <f t="shared" si="274"/>
        <v>147.99999999999969</v>
      </c>
      <c r="X594" s="13">
        <f t="shared" si="275"/>
        <v>9.0000000000003411</v>
      </c>
      <c r="Y594" s="43">
        <f t="shared" si="276"/>
        <v>1.8722327640733675E-2</v>
      </c>
      <c r="Z594" s="49"/>
      <c r="AA594" s="24"/>
    </row>
    <row r="595" spans="1:27" x14ac:dyDescent="0.15">
      <c r="A595" s="12">
        <v>42759</v>
      </c>
      <c r="B595" s="60">
        <v>0.61818287037037034</v>
      </c>
      <c r="C595" s="13" t="s">
        <v>1128</v>
      </c>
      <c r="D595" s="13" t="s">
        <v>1129</v>
      </c>
      <c r="E595" s="13" t="s">
        <v>1130</v>
      </c>
      <c r="F595" s="13" t="str">
        <f t="shared" si="277"/>
        <v>SZ</v>
      </c>
      <c r="G595" s="13" t="str">
        <f>VLOOKUP(LOWER(F595)&amp;H595,'Current pricing'!A:B,2,0)</f>
        <v>合力泰</v>
      </c>
      <c r="H595" s="13" t="s">
        <v>1508</v>
      </c>
      <c r="I595" s="13" t="s">
        <v>1207</v>
      </c>
      <c r="J595" s="13" t="s">
        <v>1742</v>
      </c>
      <c r="K595" s="13">
        <v>500</v>
      </c>
      <c r="L595" s="13">
        <v>1</v>
      </c>
      <c r="M595" s="13">
        <v>17.05</v>
      </c>
      <c r="N595" s="13">
        <f t="shared" si="270"/>
        <v>8525</v>
      </c>
      <c r="O595" s="13">
        <f t="shared" si="271"/>
        <v>8525</v>
      </c>
      <c r="P595" s="19">
        <f t="shared" si="278"/>
        <v>0</v>
      </c>
      <c r="Q595" s="19">
        <f t="shared" si="280"/>
        <v>5</v>
      </c>
      <c r="R595" s="13">
        <f t="shared" si="279"/>
        <v>0</v>
      </c>
      <c r="S595" s="19">
        <f t="shared" si="272"/>
        <v>-8530</v>
      </c>
      <c r="T595" s="13">
        <f t="shared" si="273"/>
        <v>-17.059999999999999</v>
      </c>
      <c r="U595" s="13">
        <f>IF(ISNA(VLOOKUP(LOWER(F595)&amp;H595,Prices!A:C,3,0)),0,VLOOKUP(LOWER(F595)&amp;H595,Prices!A:C,3,0))</f>
        <v>11.25</v>
      </c>
      <c r="V595" s="13">
        <f>IF(ISNA(VLOOKUP(LOWER(F595)&amp;H595,Prices!A:C,2,0)),0,VLOOKUP(LOWER(F595)&amp;H595,Prices!A:C,2,0))</f>
        <v>11.63</v>
      </c>
      <c r="W595" s="13">
        <f t="shared" si="274"/>
        <v>-2714.9999999999991</v>
      </c>
      <c r="X595" s="13">
        <f t="shared" si="275"/>
        <v>190.0000000000004</v>
      </c>
      <c r="Y595" s="43">
        <f t="shared" si="276"/>
        <v>-0.31847507331378289</v>
      </c>
      <c r="Z595" s="49"/>
      <c r="AA595" s="24"/>
    </row>
    <row r="596" spans="1:27" x14ac:dyDescent="0.15">
      <c r="A596" s="12">
        <v>42759</v>
      </c>
      <c r="B596" s="60">
        <v>0.62032407407407408</v>
      </c>
      <c r="C596" s="13" t="s">
        <v>1128</v>
      </c>
      <c r="D596" s="13" t="s">
        <v>1129</v>
      </c>
      <c r="E596" s="13" t="s">
        <v>1130</v>
      </c>
      <c r="F596" s="13" t="str">
        <f t="shared" si="277"/>
        <v>SZ</v>
      </c>
      <c r="G596" s="13" t="str">
        <f>VLOOKUP(LOWER(F596)&amp;H596,'Current pricing'!A:B,2,0)</f>
        <v>中航光电</v>
      </c>
      <c r="H596" s="13" t="s">
        <v>1429</v>
      </c>
      <c r="I596" s="13" t="s">
        <v>1207</v>
      </c>
      <c r="J596" s="13" t="s">
        <v>1742</v>
      </c>
      <c r="K596" s="13">
        <v>200</v>
      </c>
      <c r="L596" s="13">
        <v>1</v>
      </c>
      <c r="M596" s="13">
        <v>39.94</v>
      </c>
      <c r="N596" s="13">
        <f t="shared" si="270"/>
        <v>7988</v>
      </c>
      <c r="O596" s="13">
        <f t="shared" si="271"/>
        <v>7988</v>
      </c>
      <c r="P596" s="19">
        <f t="shared" si="278"/>
        <v>0</v>
      </c>
      <c r="Q596" s="19">
        <f t="shared" si="280"/>
        <v>5</v>
      </c>
      <c r="R596" s="13">
        <f t="shared" si="279"/>
        <v>0</v>
      </c>
      <c r="S596" s="19">
        <f t="shared" si="272"/>
        <v>-7993</v>
      </c>
      <c r="T596" s="13">
        <f t="shared" si="273"/>
        <v>-39.965000000000003</v>
      </c>
      <c r="U596" s="13">
        <f>IF(ISNA(VLOOKUP(LOWER(F596)&amp;H596,Prices!A:C,3,0)),0,VLOOKUP(LOWER(F596)&amp;H596,Prices!A:C,3,0))</f>
        <v>36.39</v>
      </c>
      <c r="V596" s="13">
        <f>IF(ISNA(VLOOKUP(LOWER(F596)&amp;H596,Prices!A:C,2,0)),0,VLOOKUP(LOWER(F596)&amp;H596,Prices!A:C,2,0))</f>
        <v>37.31</v>
      </c>
      <c r="W596" s="13">
        <f t="shared" si="274"/>
        <v>-531.00000000000023</v>
      </c>
      <c r="X596" s="13">
        <f t="shared" si="275"/>
        <v>184.00000000000034</v>
      </c>
      <c r="Y596" s="43">
        <f t="shared" si="276"/>
        <v>-6.6474712068102182E-2</v>
      </c>
      <c r="Z596" s="49"/>
      <c r="AA596" s="24"/>
    </row>
    <row r="597" spans="1:27" x14ac:dyDescent="0.15">
      <c r="A597" s="12">
        <v>42760</v>
      </c>
      <c r="B597" s="60">
        <v>0.39648148148148149</v>
      </c>
      <c r="C597" s="13" t="s">
        <v>1128</v>
      </c>
      <c r="D597" s="13" t="s">
        <v>1129</v>
      </c>
      <c r="E597" s="13" t="s">
        <v>1130</v>
      </c>
      <c r="F597" s="13" t="str">
        <f t="shared" si="277"/>
        <v>SZ</v>
      </c>
      <c r="G597" s="13" t="str">
        <f>VLOOKUP(LOWER(F597)&amp;H597,'Current pricing'!A:B,2,0)</f>
        <v>合力泰</v>
      </c>
      <c r="H597" s="13" t="s">
        <v>1508</v>
      </c>
      <c r="I597" s="13" t="s">
        <v>1206</v>
      </c>
      <c r="J597" s="13" t="s">
        <v>1742</v>
      </c>
      <c r="K597" s="13">
        <v>-500</v>
      </c>
      <c r="L597" s="13">
        <v>1</v>
      </c>
      <c r="M597" s="13">
        <v>17.059999999999999</v>
      </c>
      <c r="N597" s="13">
        <f t="shared" ref="N597:N624" si="281">K597*M597</f>
        <v>-8530</v>
      </c>
      <c r="O597" s="13">
        <f t="shared" ref="O597:O624" si="282">ABS(N597)</f>
        <v>8530</v>
      </c>
      <c r="P597" s="19">
        <f t="shared" si="278"/>
        <v>0</v>
      </c>
      <c r="Q597" s="19">
        <f t="shared" si="280"/>
        <v>5</v>
      </c>
      <c r="R597" s="13">
        <f t="shared" si="279"/>
        <v>8.5299999999999994</v>
      </c>
      <c r="S597" s="19">
        <f t="shared" ref="S597:S624" si="283">-(N597+P597+Q597+R597)</f>
        <v>8516.4699999999993</v>
      </c>
      <c r="T597" s="13">
        <f t="shared" ref="T597:T624" si="284">S597/K597</f>
        <v>-17.03294</v>
      </c>
      <c r="U597" s="13">
        <f>IF(ISNA(VLOOKUP(LOWER(F597)&amp;H597,Prices!A:C,3,0)),0,VLOOKUP(LOWER(F597)&amp;H597,Prices!A:C,3,0))</f>
        <v>11.25</v>
      </c>
      <c r="V597" s="13">
        <f>IF(ISNA(VLOOKUP(LOWER(F597)&amp;H597,Prices!A:C,2,0)),0,VLOOKUP(LOWER(F597)&amp;H597,Prices!A:C,2,0))</f>
        <v>11.63</v>
      </c>
      <c r="W597" s="13">
        <f t="shared" ref="W597:W624" si="285">IF(I597="B",(V597+T597)*K597,(V597+T597)*K597)</f>
        <v>2701.47</v>
      </c>
      <c r="X597" s="13">
        <f t="shared" ref="X597:X624" si="286">K597*(V597-U597)</f>
        <v>-190.0000000000004</v>
      </c>
      <c r="Y597" s="43">
        <f t="shared" ref="Y597:Y624" si="287">W597/O597</f>
        <v>0.31670222743259085</v>
      </c>
      <c r="Z597" s="49"/>
      <c r="AA597" s="24"/>
    </row>
    <row r="598" spans="1:27" x14ac:dyDescent="0.15">
      <c r="A598" s="12">
        <v>42760</v>
      </c>
      <c r="B598" s="60">
        <v>0.39686342592592588</v>
      </c>
      <c r="C598" s="13" t="s">
        <v>1128</v>
      </c>
      <c r="D598" s="13" t="s">
        <v>1129</v>
      </c>
      <c r="E598" s="13" t="s">
        <v>1130</v>
      </c>
      <c r="F598" s="13" t="str">
        <f t="shared" si="277"/>
        <v>SH</v>
      </c>
      <c r="G598" s="13" t="e">
        <f>VLOOKUP(LOWER(F598)&amp;H598,'Current pricing'!A:B,2,0)</f>
        <v>#N/A</v>
      </c>
      <c r="H598" s="13" t="s">
        <v>1503</v>
      </c>
      <c r="I598" s="13" t="s">
        <v>1206</v>
      </c>
      <c r="J598" s="13" t="s">
        <v>1742</v>
      </c>
      <c r="K598" s="13">
        <v>-2000</v>
      </c>
      <c r="L598" s="13">
        <v>1</v>
      </c>
      <c r="M598" s="13">
        <v>11.14</v>
      </c>
      <c r="N598" s="13">
        <f t="shared" si="281"/>
        <v>-22280</v>
      </c>
      <c r="O598" s="13">
        <f t="shared" si="282"/>
        <v>22280</v>
      </c>
      <c r="P598" s="19">
        <f t="shared" si="278"/>
        <v>0.44560000000000005</v>
      </c>
      <c r="Q598" s="19">
        <f t="shared" si="280"/>
        <v>5</v>
      </c>
      <c r="R598" s="13">
        <f t="shared" si="279"/>
        <v>22.28</v>
      </c>
      <c r="S598" s="19">
        <f t="shared" si="283"/>
        <v>22252.274400000002</v>
      </c>
      <c r="T598" s="13">
        <f t="shared" si="284"/>
        <v>-11.126137200000001</v>
      </c>
      <c r="U598" s="13">
        <f>IF(ISNA(VLOOKUP(LOWER(F598)&amp;H598,Prices!A:C,3,0)),0,VLOOKUP(LOWER(F598)&amp;H598,Prices!A:C,3,0))</f>
        <v>0</v>
      </c>
      <c r="V598" s="13">
        <f>IF(ISNA(VLOOKUP(LOWER(F598)&amp;H598,Prices!A:C,2,0)),0,VLOOKUP(LOWER(F598)&amp;H598,Prices!A:C,2,0))</f>
        <v>0</v>
      </c>
      <c r="W598" s="13">
        <f t="shared" si="285"/>
        <v>22252.274400000002</v>
      </c>
      <c r="X598" s="13">
        <f t="shared" si="286"/>
        <v>0</v>
      </c>
      <c r="Y598" s="43">
        <f t="shared" si="287"/>
        <v>0.99875558348294446</v>
      </c>
      <c r="Z598" s="49"/>
      <c r="AA598" s="24"/>
    </row>
    <row r="599" spans="1:27" x14ac:dyDescent="0.15">
      <c r="A599" s="12">
        <v>42760</v>
      </c>
      <c r="B599" s="60">
        <v>0.39921296296296299</v>
      </c>
      <c r="C599" s="13" t="s">
        <v>1128</v>
      </c>
      <c r="D599" s="13" t="s">
        <v>1129</v>
      </c>
      <c r="E599" s="13" t="s">
        <v>1130</v>
      </c>
      <c r="F599" s="13" t="str">
        <f t="shared" si="277"/>
        <v>SH</v>
      </c>
      <c r="G599" s="13" t="str">
        <f>VLOOKUP(LOWER(F599)&amp;H599,'Current pricing'!A:B,2,0)</f>
        <v>中直股份</v>
      </c>
      <c r="H599" s="13" t="s">
        <v>1509</v>
      </c>
      <c r="I599" s="13" t="s">
        <v>1207</v>
      </c>
      <c r="J599" s="13" t="s">
        <v>1742</v>
      </c>
      <c r="K599" s="13">
        <v>300</v>
      </c>
      <c r="L599" s="13">
        <v>1</v>
      </c>
      <c r="M599" s="13">
        <v>50.8</v>
      </c>
      <c r="N599" s="13">
        <f t="shared" si="281"/>
        <v>15240</v>
      </c>
      <c r="O599" s="13">
        <f t="shared" si="282"/>
        <v>15240</v>
      </c>
      <c r="P599" s="19">
        <f t="shared" si="278"/>
        <v>0.30480000000000002</v>
      </c>
      <c r="Q599" s="19">
        <f t="shared" si="280"/>
        <v>5</v>
      </c>
      <c r="R599" s="13">
        <f t="shared" si="279"/>
        <v>0</v>
      </c>
      <c r="S599" s="19">
        <f t="shared" si="283"/>
        <v>-15245.3048</v>
      </c>
      <c r="T599" s="13">
        <f t="shared" si="284"/>
        <v>-50.817682666666663</v>
      </c>
      <c r="U599" s="13">
        <f>IF(ISNA(VLOOKUP(LOWER(F599)&amp;H599,Prices!A:C,3,0)),0,VLOOKUP(LOWER(F599)&amp;H599,Prices!A:C,3,0))</f>
        <v>44.17</v>
      </c>
      <c r="V599" s="13">
        <f>IF(ISNA(VLOOKUP(LOWER(F599)&amp;H599,Prices!A:C,2,0)),0,VLOOKUP(LOWER(F599)&amp;H599,Prices!A:C,2,0))</f>
        <v>45.58</v>
      </c>
      <c r="W599" s="13">
        <f t="shared" si="285"/>
        <v>-1571.3047999999994</v>
      </c>
      <c r="X599" s="13">
        <f t="shared" si="286"/>
        <v>422.99999999999898</v>
      </c>
      <c r="Y599" s="43">
        <f t="shared" si="287"/>
        <v>-0.1031039895013123</v>
      </c>
      <c r="Z599" s="49"/>
      <c r="AA599" s="24"/>
    </row>
    <row r="600" spans="1:27" x14ac:dyDescent="0.15">
      <c r="A600" s="12">
        <v>42760</v>
      </c>
      <c r="B600" s="60">
        <v>0.39991898148148147</v>
      </c>
      <c r="C600" s="13" t="s">
        <v>1128</v>
      </c>
      <c r="D600" s="13" t="s">
        <v>1129</v>
      </c>
      <c r="E600" s="13" t="s">
        <v>1130</v>
      </c>
      <c r="F600" s="13" t="str">
        <f t="shared" si="277"/>
        <v>SZ</v>
      </c>
      <c r="G600" s="13" t="str">
        <f>VLOOKUP(LOWER(F600)&amp;H600,'Current pricing'!A:B,2,0)</f>
        <v>东华能源</v>
      </c>
      <c r="H600" s="13" t="s">
        <v>1510</v>
      </c>
      <c r="I600" s="13" t="s">
        <v>1207</v>
      </c>
      <c r="J600" s="13" t="s">
        <v>1742</v>
      </c>
      <c r="K600" s="13">
        <v>1000</v>
      </c>
      <c r="L600" s="13">
        <v>1</v>
      </c>
      <c r="M600" s="13">
        <v>13.7</v>
      </c>
      <c r="N600" s="13">
        <f t="shared" si="281"/>
        <v>13700</v>
      </c>
      <c r="O600" s="13">
        <f t="shared" si="282"/>
        <v>13700</v>
      </c>
      <c r="P600" s="19">
        <f t="shared" si="278"/>
        <v>0</v>
      </c>
      <c r="Q600" s="19">
        <f t="shared" si="280"/>
        <v>5</v>
      </c>
      <c r="R600" s="13">
        <f t="shared" si="279"/>
        <v>0</v>
      </c>
      <c r="S600" s="19">
        <f t="shared" si="283"/>
        <v>-13705</v>
      </c>
      <c r="T600" s="13">
        <f t="shared" si="284"/>
        <v>-13.705</v>
      </c>
      <c r="U600" s="13">
        <f>IF(ISNA(VLOOKUP(LOWER(F600)&amp;H600,Prices!A:C,3,0)),0,VLOOKUP(LOWER(F600)&amp;H600,Prices!A:C,3,0))</f>
        <v>11.11</v>
      </c>
      <c r="V600" s="13">
        <f>IF(ISNA(VLOOKUP(LOWER(F600)&amp;H600,Prices!A:C,2,0)),0,VLOOKUP(LOWER(F600)&amp;H600,Prices!A:C,2,0))</f>
        <v>10.9</v>
      </c>
      <c r="W600" s="13">
        <f t="shared" si="285"/>
        <v>-2804.9999999999995</v>
      </c>
      <c r="X600" s="13">
        <f t="shared" si="286"/>
        <v>-209.99999999999909</v>
      </c>
      <c r="Y600" s="43">
        <f t="shared" si="287"/>
        <v>-0.20474452554744521</v>
      </c>
      <c r="Z600" s="49"/>
      <c r="AA600" s="24"/>
    </row>
    <row r="601" spans="1:27" x14ac:dyDescent="0.15">
      <c r="A601" s="12">
        <v>42760</v>
      </c>
      <c r="B601" s="60">
        <v>0.40197916666666672</v>
      </c>
      <c r="C601" s="13" t="s">
        <v>1128</v>
      </c>
      <c r="D601" s="13" t="s">
        <v>1129</v>
      </c>
      <c r="E601" s="13" t="s">
        <v>1130</v>
      </c>
      <c r="F601" s="13" t="str">
        <f t="shared" si="277"/>
        <v>SZ</v>
      </c>
      <c r="G601" s="13" t="str">
        <f>VLOOKUP(LOWER(F601)&amp;H601,'Current pricing'!A:B,2,0)</f>
        <v>大族激光</v>
      </c>
      <c r="H601" s="13" t="s">
        <v>1502</v>
      </c>
      <c r="I601" s="13" t="s">
        <v>1206</v>
      </c>
      <c r="J601" s="13" t="s">
        <v>1742</v>
      </c>
      <c r="K601" s="13">
        <v>-1000</v>
      </c>
      <c r="L601" s="13">
        <v>1</v>
      </c>
      <c r="M601" s="13">
        <v>22.46</v>
      </c>
      <c r="N601" s="13">
        <f t="shared" si="281"/>
        <v>-22460</v>
      </c>
      <c r="O601" s="13">
        <f t="shared" si="282"/>
        <v>22460</v>
      </c>
      <c r="P601" s="19">
        <f t="shared" si="278"/>
        <v>0</v>
      </c>
      <c r="Q601" s="19">
        <f t="shared" si="280"/>
        <v>5</v>
      </c>
      <c r="R601" s="13">
        <f t="shared" si="279"/>
        <v>22.46</v>
      </c>
      <c r="S601" s="19">
        <f t="shared" si="283"/>
        <v>22432.54</v>
      </c>
      <c r="T601" s="13">
        <f t="shared" si="284"/>
        <v>-22.432539999999999</v>
      </c>
      <c r="U601" s="13">
        <f>IF(ISNA(VLOOKUP(LOWER(F601)&amp;H601,Prices!A:C,3,0)),0,VLOOKUP(LOWER(F601)&amp;H601,Prices!A:C,3,0))</f>
        <v>50.1</v>
      </c>
      <c r="V601" s="13">
        <f>IF(ISNA(VLOOKUP(LOWER(F601)&amp;H601,Prices!A:C,2,0)),0,VLOOKUP(LOWER(F601)&amp;H601,Prices!A:C,2,0))</f>
        <v>52.35</v>
      </c>
      <c r="W601" s="13">
        <f t="shared" si="285"/>
        <v>-29917.460000000003</v>
      </c>
      <c r="X601" s="13">
        <f t="shared" si="286"/>
        <v>-2250</v>
      </c>
      <c r="Y601" s="43">
        <f t="shared" si="287"/>
        <v>-1.3320329474621551</v>
      </c>
      <c r="Z601" s="49"/>
      <c r="AA601" s="24"/>
    </row>
    <row r="602" spans="1:27" x14ac:dyDescent="0.15">
      <c r="A602" s="12">
        <v>42760</v>
      </c>
      <c r="B602" s="60">
        <v>0.40326388888888887</v>
      </c>
      <c r="C602" s="13" t="s">
        <v>1128</v>
      </c>
      <c r="D602" s="13" t="s">
        <v>1129</v>
      </c>
      <c r="E602" s="13" t="s">
        <v>1130</v>
      </c>
      <c r="F602" s="13" t="str">
        <f t="shared" si="277"/>
        <v>SZ</v>
      </c>
      <c r="G602" s="13" t="str">
        <f>VLOOKUP(LOWER(F602)&amp;H602,'Current pricing'!A:B,2,0)</f>
        <v>海康威视</v>
      </c>
      <c r="H602" s="13" t="s">
        <v>1504</v>
      </c>
      <c r="I602" s="13" t="s">
        <v>1206</v>
      </c>
      <c r="J602" s="13" t="s">
        <v>1742</v>
      </c>
      <c r="K602" s="13">
        <v>-500</v>
      </c>
      <c r="L602" s="13">
        <v>1</v>
      </c>
      <c r="M602" s="13">
        <v>25.78</v>
      </c>
      <c r="N602" s="13">
        <f t="shared" si="281"/>
        <v>-12890</v>
      </c>
      <c r="O602" s="13">
        <f t="shared" si="282"/>
        <v>12890</v>
      </c>
      <c r="P602" s="19">
        <f t="shared" si="278"/>
        <v>0</v>
      </c>
      <c r="Q602" s="19">
        <f t="shared" si="280"/>
        <v>5</v>
      </c>
      <c r="R602" s="13">
        <f t="shared" si="279"/>
        <v>12.89</v>
      </c>
      <c r="S602" s="19">
        <f t="shared" si="283"/>
        <v>12872.11</v>
      </c>
      <c r="T602" s="13">
        <f t="shared" si="284"/>
        <v>-25.744220000000002</v>
      </c>
      <c r="U602" s="13">
        <f>IF(ISNA(VLOOKUP(LOWER(F602)&amp;H602,Prices!A:C,3,0)),0,VLOOKUP(LOWER(F602)&amp;H602,Prices!A:C,3,0))</f>
        <v>38.950000000000003</v>
      </c>
      <c r="V602" s="13">
        <f>IF(ISNA(VLOOKUP(LOWER(F602)&amp;H602,Prices!A:C,2,0)),0,VLOOKUP(LOWER(F602)&amp;H602,Prices!A:C,2,0))</f>
        <v>39.9</v>
      </c>
      <c r="W602" s="13">
        <f t="shared" si="285"/>
        <v>-7077.8899999999985</v>
      </c>
      <c r="X602" s="13">
        <f t="shared" si="286"/>
        <v>-474.99999999999784</v>
      </c>
      <c r="Y602" s="43">
        <f t="shared" si="287"/>
        <v>-0.54909930178432886</v>
      </c>
      <c r="Z602" s="49"/>
      <c r="AA602" s="24"/>
    </row>
    <row r="603" spans="1:27" x14ac:dyDescent="0.15">
      <c r="A603" s="12">
        <v>42760</v>
      </c>
      <c r="B603" s="60">
        <v>0.40413194444444445</v>
      </c>
      <c r="C603" s="13" t="s">
        <v>1128</v>
      </c>
      <c r="D603" s="13" t="s">
        <v>1129</v>
      </c>
      <c r="E603" s="13" t="s">
        <v>1130</v>
      </c>
      <c r="F603" s="13" t="str">
        <f t="shared" si="277"/>
        <v>SZ</v>
      </c>
      <c r="G603" s="13" t="str">
        <f>VLOOKUP(LOWER(F603)&amp;H603,'Current pricing'!A:B,2,0)</f>
        <v>必康股份</v>
      </c>
      <c r="H603" s="13" t="s">
        <v>1483</v>
      </c>
      <c r="I603" s="13" t="s">
        <v>1206</v>
      </c>
      <c r="J603" s="13" t="s">
        <v>1742</v>
      </c>
      <c r="K603" s="13">
        <v>-300</v>
      </c>
      <c r="L603" s="13">
        <v>1</v>
      </c>
      <c r="M603" s="13">
        <v>26.42</v>
      </c>
      <c r="N603" s="13">
        <f t="shared" si="281"/>
        <v>-7926.0000000000009</v>
      </c>
      <c r="O603" s="13">
        <f t="shared" si="282"/>
        <v>7926.0000000000009</v>
      </c>
      <c r="P603" s="19">
        <f t="shared" si="278"/>
        <v>0</v>
      </c>
      <c r="Q603" s="19">
        <f t="shared" si="280"/>
        <v>5</v>
      </c>
      <c r="R603" s="13">
        <f t="shared" si="279"/>
        <v>7.93</v>
      </c>
      <c r="S603" s="19">
        <f t="shared" si="283"/>
        <v>7913.0700000000006</v>
      </c>
      <c r="T603" s="13">
        <f t="shared" si="284"/>
        <v>-26.376900000000003</v>
      </c>
      <c r="U603" s="13">
        <f>IF(ISNA(VLOOKUP(LOWER(F603)&amp;H603,Prices!A:C,3,0)),0,VLOOKUP(LOWER(F603)&amp;H603,Prices!A:C,3,0))</f>
        <v>26.83</v>
      </c>
      <c r="V603" s="13">
        <f>IF(ISNA(VLOOKUP(LOWER(F603)&amp;H603,Prices!A:C,2,0)),0,VLOOKUP(LOWER(F603)&amp;H603,Prices!A:C,2,0))</f>
        <v>26.86</v>
      </c>
      <c r="W603" s="13">
        <f t="shared" si="285"/>
        <v>-144.92999999999904</v>
      </c>
      <c r="X603" s="13">
        <f t="shared" si="286"/>
        <v>-9.0000000000003411</v>
      </c>
      <c r="Y603" s="43">
        <f t="shared" si="287"/>
        <v>-1.8285389856169447E-2</v>
      </c>
      <c r="Z603" s="49"/>
      <c r="AA603" s="24"/>
    </row>
    <row r="604" spans="1:27" x14ac:dyDescent="0.15">
      <c r="A604" s="12">
        <v>42760</v>
      </c>
      <c r="B604" s="60">
        <v>0.40534722222222225</v>
      </c>
      <c r="C604" s="13" t="s">
        <v>1128</v>
      </c>
      <c r="D604" s="13" t="s">
        <v>1129</v>
      </c>
      <c r="E604" s="13" t="s">
        <v>1130</v>
      </c>
      <c r="F604" s="13" t="str">
        <f t="shared" si="277"/>
        <v>SZ</v>
      </c>
      <c r="G604" s="13" t="str">
        <f>VLOOKUP(LOWER(F604)&amp;H604,'Current pricing'!A:B,2,0)</f>
        <v>四维图新</v>
      </c>
      <c r="H604" s="13" t="s">
        <v>1497</v>
      </c>
      <c r="I604" s="13" t="s">
        <v>1206</v>
      </c>
      <c r="J604" s="13" t="s">
        <v>1742</v>
      </c>
      <c r="K604" s="13">
        <v>-1200</v>
      </c>
      <c r="L604" s="13">
        <v>1</v>
      </c>
      <c r="M604" s="13">
        <v>18.47</v>
      </c>
      <c r="N604" s="13">
        <f t="shared" si="281"/>
        <v>-22164</v>
      </c>
      <c r="O604" s="13">
        <f t="shared" si="282"/>
        <v>22164</v>
      </c>
      <c r="P604" s="19">
        <f t="shared" si="278"/>
        <v>0</v>
      </c>
      <c r="Q604" s="19">
        <f t="shared" si="280"/>
        <v>5</v>
      </c>
      <c r="R604" s="13">
        <f t="shared" si="279"/>
        <v>22.16</v>
      </c>
      <c r="S604" s="19">
        <f t="shared" si="283"/>
        <v>22136.84</v>
      </c>
      <c r="T604" s="13">
        <f t="shared" si="284"/>
        <v>-18.447366666666667</v>
      </c>
      <c r="U604" s="13">
        <f>IF(ISNA(VLOOKUP(LOWER(F604)&amp;H604,Prices!A:C,3,0)),0,VLOOKUP(LOWER(F604)&amp;H604,Prices!A:C,3,0))</f>
        <v>26.85</v>
      </c>
      <c r="V604" s="13">
        <f>IF(ISNA(VLOOKUP(LOWER(F604)&amp;H604,Prices!A:C,2,0)),0,VLOOKUP(LOWER(F604)&amp;H604,Prices!A:C,2,0))</f>
        <v>27.67</v>
      </c>
      <c r="W604" s="13">
        <f t="shared" si="285"/>
        <v>-11067.160000000002</v>
      </c>
      <c r="X604" s="13">
        <f t="shared" si="286"/>
        <v>-984.00000000000034</v>
      </c>
      <c r="Y604" s="43">
        <f t="shared" si="287"/>
        <v>-0.49933044576791202</v>
      </c>
      <c r="Z604" s="49"/>
      <c r="AA604" s="24"/>
    </row>
    <row r="605" spans="1:27" x14ac:dyDescent="0.15">
      <c r="A605" s="12">
        <v>42760</v>
      </c>
      <c r="B605" s="60">
        <v>0.40828703703703706</v>
      </c>
      <c r="C605" s="13" t="s">
        <v>1128</v>
      </c>
      <c r="D605" s="13" t="s">
        <v>1129</v>
      </c>
      <c r="E605" s="13" t="s">
        <v>1130</v>
      </c>
      <c r="F605" s="13" t="str">
        <f t="shared" si="277"/>
        <v>SZ</v>
      </c>
      <c r="G605" s="13" t="str">
        <f>VLOOKUP(LOWER(F605)&amp;H605,'Current pricing'!A:B,2,0)</f>
        <v>四维图新</v>
      </c>
      <c r="H605" s="13" t="s">
        <v>1497</v>
      </c>
      <c r="I605" s="13" t="s">
        <v>1206</v>
      </c>
      <c r="J605" s="13" t="s">
        <v>1742</v>
      </c>
      <c r="K605" s="13">
        <v>-600</v>
      </c>
      <c r="L605" s="13">
        <v>1</v>
      </c>
      <c r="M605" s="13">
        <v>18.55</v>
      </c>
      <c r="N605" s="13">
        <f t="shared" si="281"/>
        <v>-11130</v>
      </c>
      <c r="O605" s="13">
        <f t="shared" si="282"/>
        <v>11130</v>
      </c>
      <c r="P605" s="19">
        <f t="shared" si="278"/>
        <v>0</v>
      </c>
      <c r="Q605" s="19">
        <f t="shared" si="280"/>
        <v>5</v>
      </c>
      <c r="R605" s="13">
        <f t="shared" si="279"/>
        <v>11.13</v>
      </c>
      <c r="S605" s="19">
        <f t="shared" si="283"/>
        <v>11113.87</v>
      </c>
      <c r="T605" s="13">
        <f t="shared" si="284"/>
        <v>-18.523116666666667</v>
      </c>
      <c r="U605" s="13">
        <f>IF(ISNA(VLOOKUP(LOWER(F605)&amp;H605,Prices!A:C,3,0)),0,VLOOKUP(LOWER(F605)&amp;H605,Prices!A:C,3,0))</f>
        <v>26.85</v>
      </c>
      <c r="V605" s="13">
        <f>IF(ISNA(VLOOKUP(LOWER(F605)&amp;H605,Prices!A:C,2,0)),0,VLOOKUP(LOWER(F605)&amp;H605,Prices!A:C,2,0))</f>
        <v>27.67</v>
      </c>
      <c r="W605" s="13">
        <f t="shared" si="285"/>
        <v>-5488.130000000001</v>
      </c>
      <c r="X605" s="13">
        <f t="shared" si="286"/>
        <v>-492.00000000000017</v>
      </c>
      <c r="Y605" s="43">
        <f t="shared" si="287"/>
        <v>-0.493093441150045</v>
      </c>
      <c r="Z605" s="49"/>
      <c r="AA605" s="24"/>
    </row>
    <row r="606" spans="1:27" x14ac:dyDescent="0.15">
      <c r="A606" s="12">
        <v>42760</v>
      </c>
      <c r="B606" s="60">
        <v>0.4085300925925926</v>
      </c>
      <c r="C606" s="13" t="s">
        <v>1128</v>
      </c>
      <c r="D606" s="13" t="s">
        <v>1129</v>
      </c>
      <c r="E606" s="13" t="s">
        <v>1130</v>
      </c>
      <c r="F606" s="13" t="str">
        <f t="shared" si="277"/>
        <v>SZ</v>
      </c>
      <c r="G606" s="13" t="str">
        <f>VLOOKUP(LOWER(F606)&amp;H606,'Current pricing'!A:B,2,0)</f>
        <v>云南白药</v>
      </c>
      <c r="H606" s="13" t="s">
        <v>1500</v>
      </c>
      <c r="I606" s="13" t="s">
        <v>1206</v>
      </c>
      <c r="J606" s="13" t="s">
        <v>1742</v>
      </c>
      <c r="K606" s="13">
        <v>-400</v>
      </c>
      <c r="L606" s="13">
        <v>1</v>
      </c>
      <c r="M606" s="13">
        <v>73.87</v>
      </c>
      <c r="N606" s="13">
        <f t="shared" si="281"/>
        <v>-29548</v>
      </c>
      <c r="O606" s="13">
        <f t="shared" si="282"/>
        <v>29548</v>
      </c>
      <c r="P606" s="19">
        <f t="shared" si="278"/>
        <v>0</v>
      </c>
      <c r="Q606" s="19">
        <f t="shared" si="280"/>
        <v>5.9096000000000002</v>
      </c>
      <c r="R606" s="13">
        <f t="shared" si="279"/>
        <v>29.55</v>
      </c>
      <c r="S606" s="19">
        <f t="shared" si="283"/>
        <v>29512.540400000002</v>
      </c>
      <c r="T606" s="13">
        <f t="shared" si="284"/>
        <v>-73.781351000000001</v>
      </c>
      <c r="U606" s="13">
        <f>IF(ISNA(VLOOKUP(LOWER(F606)&amp;H606,Prices!A:C,3,0)),0,VLOOKUP(LOWER(F606)&amp;H606,Prices!A:C,3,0))</f>
        <v>103.87</v>
      </c>
      <c r="V606" s="13">
        <f>IF(ISNA(VLOOKUP(LOWER(F606)&amp;H606,Prices!A:C,2,0)),0,VLOOKUP(LOWER(F606)&amp;H606,Prices!A:C,2,0))</f>
        <v>105.45</v>
      </c>
      <c r="W606" s="13">
        <f t="shared" si="285"/>
        <v>-12667.4596</v>
      </c>
      <c r="X606" s="13">
        <f t="shared" si="286"/>
        <v>-631.99999999999932</v>
      </c>
      <c r="Y606" s="43">
        <f t="shared" si="287"/>
        <v>-0.42870785163124409</v>
      </c>
      <c r="Z606" s="49"/>
      <c r="AA606" s="24"/>
    </row>
    <row r="607" spans="1:27" x14ac:dyDescent="0.15">
      <c r="A607" s="12">
        <v>42760</v>
      </c>
      <c r="B607" s="60">
        <v>0.41488425925925926</v>
      </c>
      <c r="C607" s="13" t="s">
        <v>1128</v>
      </c>
      <c r="D607" s="13" t="s">
        <v>1129</v>
      </c>
      <c r="E607" s="13" t="s">
        <v>1130</v>
      </c>
      <c r="F607" s="13" t="str">
        <f t="shared" si="277"/>
        <v>SH</v>
      </c>
      <c r="G607" s="13" t="str">
        <f>VLOOKUP(LOWER(F607)&amp;H607,'Current pricing'!A:B,2,0)</f>
        <v>山东钢铁</v>
      </c>
      <c r="H607" s="13" t="s">
        <v>1506</v>
      </c>
      <c r="I607" s="13" t="s">
        <v>1206</v>
      </c>
      <c r="J607" s="13" t="s">
        <v>1742</v>
      </c>
      <c r="K607" s="13">
        <v>-1500</v>
      </c>
      <c r="L607" s="13">
        <v>1</v>
      </c>
      <c r="M607" s="13">
        <v>2.68</v>
      </c>
      <c r="N607" s="13">
        <f t="shared" si="281"/>
        <v>-4020.0000000000005</v>
      </c>
      <c r="O607" s="13">
        <f t="shared" si="282"/>
        <v>4020.0000000000005</v>
      </c>
      <c r="P607" s="19">
        <f t="shared" si="278"/>
        <v>8.0400000000000013E-2</v>
      </c>
      <c r="Q607" s="19">
        <f t="shared" si="280"/>
        <v>5</v>
      </c>
      <c r="R607" s="13">
        <f t="shared" si="279"/>
        <v>4.0199999999999996</v>
      </c>
      <c r="S607" s="19">
        <f t="shared" si="283"/>
        <v>4010.8996000000006</v>
      </c>
      <c r="T607" s="13">
        <f t="shared" si="284"/>
        <v>-2.6739330666666672</v>
      </c>
      <c r="U607" s="13">
        <f>IF(ISNA(VLOOKUP(LOWER(F607)&amp;H607,Prices!A:C,3,0)),0,VLOOKUP(LOWER(F607)&amp;H607,Prices!A:C,3,0))</f>
        <v>2.21</v>
      </c>
      <c r="V607" s="13">
        <f>IF(ISNA(VLOOKUP(LOWER(F607)&amp;H607,Prices!A:C,2,0)),0,VLOOKUP(LOWER(F607)&amp;H607,Prices!A:C,2,0))</f>
        <v>2.25</v>
      </c>
      <c r="W607" s="13">
        <f t="shared" si="285"/>
        <v>635.89960000000076</v>
      </c>
      <c r="X607" s="13">
        <f t="shared" si="286"/>
        <v>-60.000000000000057</v>
      </c>
      <c r="Y607" s="43">
        <f t="shared" si="287"/>
        <v>0.15818398009950266</v>
      </c>
      <c r="Z607" s="49"/>
      <c r="AA607" s="24"/>
    </row>
    <row r="608" spans="1:27" x14ac:dyDescent="0.15">
      <c r="A608" s="12">
        <v>42760</v>
      </c>
      <c r="B608" s="60">
        <v>0.41513888888888889</v>
      </c>
      <c r="C608" s="13" t="s">
        <v>1128</v>
      </c>
      <c r="D608" s="13" t="s">
        <v>1129</v>
      </c>
      <c r="E608" s="13" t="s">
        <v>1130</v>
      </c>
      <c r="F608" s="13" t="str">
        <f t="shared" si="277"/>
        <v>SZ</v>
      </c>
      <c r="G608" s="13" t="str">
        <f>VLOOKUP(LOWER(F608)&amp;H608,'Current pricing'!A:B,2,0)</f>
        <v>太钢不锈</v>
      </c>
      <c r="H608" s="13" t="s">
        <v>1486</v>
      </c>
      <c r="I608" s="13" t="s">
        <v>1206</v>
      </c>
      <c r="J608" s="13" t="s">
        <v>1742</v>
      </c>
      <c r="K608" s="13">
        <v>-1000</v>
      </c>
      <c r="L608" s="13">
        <v>1</v>
      </c>
      <c r="M608" s="13">
        <v>5.26</v>
      </c>
      <c r="N608" s="13">
        <f t="shared" si="281"/>
        <v>-5260</v>
      </c>
      <c r="O608" s="13">
        <f t="shared" si="282"/>
        <v>5260</v>
      </c>
      <c r="P608" s="19">
        <f t="shared" si="278"/>
        <v>0</v>
      </c>
      <c r="Q608" s="19">
        <f t="shared" si="280"/>
        <v>5</v>
      </c>
      <c r="R608" s="13">
        <f t="shared" si="279"/>
        <v>5.26</v>
      </c>
      <c r="S608" s="19">
        <f t="shared" si="283"/>
        <v>5249.74</v>
      </c>
      <c r="T608" s="13">
        <f t="shared" si="284"/>
        <v>-5.2497400000000001</v>
      </c>
      <c r="U608" s="13">
        <f>IF(ISNA(VLOOKUP(LOWER(F608)&amp;H608,Prices!A:C,3,0)),0,VLOOKUP(LOWER(F608)&amp;H608,Prices!A:C,3,0))</f>
        <v>5.0999999999999996</v>
      </c>
      <c r="V608" s="13">
        <f>IF(ISNA(VLOOKUP(LOWER(F608)&amp;H608,Prices!A:C,2,0)),0,VLOOKUP(LOWER(F608)&amp;H608,Prices!A:C,2,0))</f>
        <v>5.32</v>
      </c>
      <c r="W608" s="13">
        <f t="shared" si="285"/>
        <v>-70.260000000000218</v>
      </c>
      <c r="X608" s="13">
        <f t="shared" si="286"/>
        <v>-220.00000000000063</v>
      </c>
      <c r="Y608" s="43">
        <f t="shared" si="287"/>
        <v>-1.3357414448669244E-2</v>
      </c>
      <c r="Z608" s="49"/>
      <c r="AA608" s="24"/>
    </row>
    <row r="609" spans="1:27" x14ac:dyDescent="0.15">
      <c r="A609" s="12">
        <v>42760</v>
      </c>
      <c r="B609" s="60">
        <v>0.42488425925925927</v>
      </c>
      <c r="C609" s="13" t="s">
        <v>1128</v>
      </c>
      <c r="D609" s="13" t="s">
        <v>1129</v>
      </c>
      <c r="E609" s="13" t="s">
        <v>1130</v>
      </c>
      <c r="F609" s="13" t="str">
        <f t="shared" si="277"/>
        <v>SZ</v>
      </c>
      <c r="G609" s="13" t="str">
        <f>VLOOKUP(LOWER(F609)&amp;H609,'Current pricing'!A:B,2,0)</f>
        <v>老板电器</v>
      </c>
      <c r="H609" s="13" t="s">
        <v>1507</v>
      </c>
      <c r="I609" s="13" t="s">
        <v>1206</v>
      </c>
      <c r="J609" s="13" t="s">
        <v>1742</v>
      </c>
      <c r="K609" s="13">
        <v>-200</v>
      </c>
      <c r="L609" s="13">
        <v>1</v>
      </c>
      <c r="M609" s="13">
        <v>38.9</v>
      </c>
      <c r="N609" s="13">
        <f t="shared" si="281"/>
        <v>-7780</v>
      </c>
      <c r="O609" s="13">
        <f t="shared" si="282"/>
        <v>7780</v>
      </c>
      <c r="P609" s="19">
        <f t="shared" si="278"/>
        <v>0</v>
      </c>
      <c r="Q609" s="19">
        <f t="shared" si="280"/>
        <v>5</v>
      </c>
      <c r="R609" s="13">
        <f t="shared" si="279"/>
        <v>7.78</v>
      </c>
      <c r="S609" s="19">
        <f t="shared" si="283"/>
        <v>7767.22</v>
      </c>
      <c r="T609" s="13">
        <f t="shared" si="284"/>
        <v>-38.836100000000002</v>
      </c>
      <c r="U609" s="13">
        <f>IF(ISNA(VLOOKUP(LOWER(F609)&amp;H609,Prices!A:C,3,0)),0,VLOOKUP(LOWER(F609)&amp;H609,Prices!A:C,3,0))</f>
        <v>46.65</v>
      </c>
      <c r="V609" s="13">
        <f>IF(ISNA(VLOOKUP(LOWER(F609)&amp;H609,Prices!A:C,2,0)),0,VLOOKUP(LOWER(F609)&amp;H609,Prices!A:C,2,0))</f>
        <v>48.29</v>
      </c>
      <c r="W609" s="13">
        <f t="shared" si="285"/>
        <v>-1890.7799999999995</v>
      </c>
      <c r="X609" s="13">
        <f t="shared" si="286"/>
        <v>-328.00000000000011</v>
      </c>
      <c r="Y609" s="43">
        <f t="shared" si="287"/>
        <v>-0.24303084832904878</v>
      </c>
      <c r="Z609" s="49"/>
      <c r="AA609" s="24"/>
    </row>
    <row r="610" spans="1:27" x14ac:dyDescent="0.15">
      <c r="A610" s="12">
        <v>42760</v>
      </c>
      <c r="B610" s="60">
        <v>0.42527777777777781</v>
      </c>
      <c r="C610" s="13" t="s">
        <v>1128</v>
      </c>
      <c r="D610" s="13" t="s">
        <v>1129</v>
      </c>
      <c r="E610" s="13" t="s">
        <v>1130</v>
      </c>
      <c r="F610" s="13" t="str">
        <f t="shared" si="277"/>
        <v>SH</v>
      </c>
      <c r="G610" s="13" t="str">
        <f>VLOOKUP(LOWER(F610)&amp;H610,'Current pricing'!A:B,2,0)</f>
        <v>中船防务</v>
      </c>
      <c r="H610" s="13" t="s">
        <v>1511</v>
      </c>
      <c r="I610" s="13" t="s">
        <v>1207</v>
      </c>
      <c r="J610" s="13" t="s">
        <v>1742</v>
      </c>
      <c r="K610" s="13">
        <v>300</v>
      </c>
      <c r="L610" s="13">
        <v>1</v>
      </c>
      <c r="M610" s="13">
        <v>32.18</v>
      </c>
      <c r="N610" s="13">
        <f t="shared" si="281"/>
        <v>9654</v>
      </c>
      <c r="O610" s="13">
        <f t="shared" si="282"/>
        <v>9654</v>
      </c>
      <c r="P610" s="19">
        <f t="shared" si="278"/>
        <v>0.19308000000000003</v>
      </c>
      <c r="Q610" s="19">
        <f t="shared" si="280"/>
        <v>5</v>
      </c>
      <c r="R610" s="13">
        <f t="shared" si="279"/>
        <v>0</v>
      </c>
      <c r="S610" s="19">
        <f t="shared" si="283"/>
        <v>-9659.1930799999991</v>
      </c>
      <c r="T610" s="13">
        <f t="shared" si="284"/>
        <v>-32.197310266666662</v>
      </c>
      <c r="U610" s="13">
        <f>IF(ISNA(VLOOKUP(LOWER(F610)&amp;H610,Prices!A:C,3,0)),0,VLOOKUP(LOWER(F610)&amp;H610,Prices!A:C,3,0))</f>
        <v>26.66</v>
      </c>
      <c r="V610" s="13">
        <f>IF(ISNA(VLOOKUP(LOWER(F610)&amp;H610,Prices!A:C,2,0)),0,VLOOKUP(LOWER(F610)&amp;H610,Prices!A:C,2,0))</f>
        <v>26.66</v>
      </c>
      <c r="W610" s="13">
        <f t="shared" si="285"/>
        <v>-1661.1930799999986</v>
      </c>
      <c r="X610" s="13">
        <f t="shared" si="286"/>
        <v>0</v>
      </c>
      <c r="Y610" s="43">
        <f t="shared" si="287"/>
        <v>-0.17207303501139409</v>
      </c>
      <c r="Z610" s="49"/>
      <c r="AA610" s="24"/>
    </row>
    <row r="611" spans="1:27" x14ac:dyDescent="0.15">
      <c r="A611" s="12">
        <v>42760</v>
      </c>
      <c r="B611" s="60">
        <v>0.42572916666666666</v>
      </c>
      <c r="C611" s="13" t="s">
        <v>1128</v>
      </c>
      <c r="D611" s="13" t="s">
        <v>1129</v>
      </c>
      <c r="E611" s="13" t="s">
        <v>1130</v>
      </c>
      <c r="F611" s="13" t="str">
        <f t="shared" si="277"/>
        <v>SZ</v>
      </c>
      <c r="G611" s="13" t="str">
        <f>VLOOKUP(LOWER(F611)&amp;H611,'Current pricing'!A:B,2,0)</f>
        <v>四维图新</v>
      </c>
      <c r="H611" s="13" t="s">
        <v>1497</v>
      </c>
      <c r="I611" s="13" t="s">
        <v>1206</v>
      </c>
      <c r="J611" s="13" t="s">
        <v>1742</v>
      </c>
      <c r="K611" s="13">
        <v>-700</v>
      </c>
      <c r="L611" s="13">
        <v>1</v>
      </c>
      <c r="M611" s="13">
        <v>18.48</v>
      </c>
      <c r="N611" s="13">
        <f t="shared" si="281"/>
        <v>-12936</v>
      </c>
      <c r="O611" s="13">
        <f t="shared" si="282"/>
        <v>12936</v>
      </c>
      <c r="P611" s="19">
        <f t="shared" si="278"/>
        <v>0</v>
      </c>
      <c r="Q611" s="19">
        <f t="shared" si="280"/>
        <v>5</v>
      </c>
      <c r="R611" s="13">
        <f t="shared" si="279"/>
        <v>12.94</v>
      </c>
      <c r="S611" s="19">
        <f t="shared" si="283"/>
        <v>12918.06</v>
      </c>
      <c r="T611" s="13">
        <f t="shared" si="284"/>
        <v>-18.454371428571427</v>
      </c>
      <c r="U611" s="13">
        <f>IF(ISNA(VLOOKUP(LOWER(F611)&amp;H611,Prices!A:C,3,0)),0,VLOOKUP(LOWER(F611)&amp;H611,Prices!A:C,3,0))</f>
        <v>26.85</v>
      </c>
      <c r="V611" s="13">
        <f>IF(ISNA(VLOOKUP(LOWER(F611)&amp;H611,Prices!A:C,2,0)),0,VLOOKUP(LOWER(F611)&amp;H611,Prices!A:C,2,0))</f>
        <v>27.67</v>
      </c>
      <c r="W611" s="13">
        <f t="shared" si="285"/>
        <v>-6450.9400000000023</v>
      </c>
      <c r="X611" s="13">
        <f t="shared" si="286"/>
        <v>-574.00000000000023</v>
      </c>
      <c r="Y611" s="43">
        <f t="shared" si="287"/>
        <v>-0.49868119975262848</v>
      </c>
      <c r="Z611" s="49"/>
      <c r="AA611" s="24"/>
    </row>
    <row r="612" spans="1:27" x14ac:dyDescent="0.15">
      <c r="A612" s="12">
        <v>42760</v>
      </c>
      <c r="B612" s="60">
        <v>0.4294675925925926</v>
      </c>
      <c r="C612" s="13" t="s">
        <v>1128</v>
      </c>
      <c r="D612" s="13" t="s">
        <v>1129</v>
      </c>
      <c r="E612" s="13" t="s">
        <v>1130</v>
      </c>
      <c r="F612" s="13" t="str">
        <f t="shared" si="277"/>
        <v>SZ</v>
      </c>
      <c r="G612" s="13" t="str">
        <f>VLOOKUP(LOWER(F612)&amp;H612,'Current pricing'!A:B,2,0)</f>
        <v>云南白药</v>
      </c>
      <c r="H612" s="13" t="s">
        <v>1500</v>
      </c>
      <c r="I612" s="13" t="s">
        <v>1206</v>
      </c>
      <c r="J612" s="13" t="s">
        <v>1742</v>
      </c>
      <c r="K612" s="13">
        <v>-400</v>
      </c>
      <c r="L612" s="13">
        <v>1</v>
      </c>
      <c r="M612" s="13">
        <v>73.58</v>
      </c>
      <c r="N612" s="13">
        <f t="shared" si="281"/>
        <v>-29432</v>
      </c>
      <c r="O612" s="13">
        <f t="shared" si="282"/>
        <v>29432</v>
      </c>
      <c r="P612" s="19">
        <f t="shared" si="278"/>
        <v>0</v>
      </c>
      <c r="Q612" s="19">
        <f t="shared" si="280"/>
        <v>5.8864000000000001</v>
      </c>
      <c r="R612" s="13">
        <f t="shared" si="279"/>
        <v>29.43</v>
      </c>
      <c r="S612" s="19">
        <f t="shared" si="283"/>
        <v>29396.6836</v>
      </c>
      <c r="T612" s="13">
        <f t="shared" si="284"/>
        <v>-73.491709</v>
      </c>
      <c r="U612" s="13">
        <f>IF(ISNA(VLOOKUP(LOWER(F612)&amp;H612,Prices!A:C,3,0)),0,VLOOKUP(LOWER(F612)&amp;H612,Prices!A:C,3,0))</f>
        <v>103.87</v>
      </c>
      <c r="V612" s="13">
        <f>IF(ISNA(VLOOKUP(LOWER(F612)&amp;H612,Prices!A:C,2,0)),0,VLOOKUP(LOWER(F612)&amp;H612,Prices!A:C,2,0))</f>
        <v>105.45</v>
      </c>
      <c r="W612" s="13">
        <f t="shared" si="285"/>
        <v>-12783.316400000002</v>
      </c>
      <c r="X612" s="13">
        <f t="shared" si="286"/>
        <v>-631.99999999999932</v>
      </c>
      <c r="Y612" s="43">
        <f t="shared" si="287"/>
        <v>-0.43433393585213376</v>
      </c>
      <c r="Z612" s="49"/>
      <c r="AA612" s="24"/>
    </row>
    <row r="613" spans="1:27" x14ac:dyDescent="0.15">
      <c r="A613" s="12">
        <v>42760</v>
      </c>
      <c r="B613" s="60">
        <v>0.43341435185185184</v>
      </c>
      <c r="C613" s="13" t="s">
        <v>1128</v>
      </c>
      <c r="D613" s="13" t="s">
        <v>1129</v>
      </c>
      <c r="E613" s="13" t="s">
        <v>1130</v>
      </c>
      <c r="F613" s="13" t="str">
        <f t="shared" si="277"/>
        <v>SZ</v>
      </c>
      <c r="G613" s="13" t="str">
        <f>VLOOKUP(LOWER(F613)&amp;H613,'Current pricing'!A:B,2,0)</f>
        <v>太钢不锈</v>
      </c>
      <c r="H613" s="13" t="s">
        <v>1486</v>
      </c>
      <c r="I613" s="13" t="s">
        <v>1206</v>
      </c>
      <c r="J613" s="13" t="s">
        <v>1742</v>
      </c>
      <c r="K613" s="13">
        <v>-1000</v>
      </c>
      <c r="L613" s="13">
        <v>1</v>
      </c>
      <c r="M613" s="13">
        <v>5.17</v>
      </c>
      <c r="N613" s="13">
        <f t="shared" si="281"/>
        <v>-5170</v>
      </c>
      <c r="O613" s="13">
        <f t="shared" si="282"/>
        <v>5170</v>
      </c>
      <c r="P613" s="19">
        <f t="shared" si="278"/>
        <v>0</v>
      </c>
      <c r="Q613" s="19">
        <f t="shared" si="280"/>
        <v>5</v>
      </c>
      <c r="R613" s="13">
        <f t="shared" si="279"/>
        <v>5.17</v>
      </c>
      <c r="S613" s="19">
        <f t="shared" si="283"/>
        <v>5159.83</v>
      </c>
      <c r="T613" s="13">
        <f t="shared" si="284"/>
        <v>-5.1598300000000004</v>
      </c>
      <c r="U613" s="13">
        <f>IF(ISNA(VLOOKUP(LOWER(F613)&amp;H613,Prices!A:C,3,0)),0,VLOOKUP(LOWER(F613)&amp;H613,Prices!A:C,3,0))</f>
        <v>5.0999999999999996</v>
      </c>
      <c r="V613" s="13">
        <f>IF(ISNA(VLOOKUP(LOWER(F613)&amp;H613,Prices!A:C,2,0)),0,VLOOKUP(LOWER(F613)&amp;H613,Prices!A:C,2,0))</f>
        <v>5.32</v>
      </c>
      <c r="W613" s="13">
        <f t="shared" si="285"/>
        <v>-160.16999999999993</v>
      </c>
      <c r="X613" s="13">
        <f t="shared" si="286"/>
        <v>-220.00000000000063</v>
      </c>
      <c r="Y613" s="43">
        <f t="shared" si="287"/>
        <v>-3.0980657640232095E-2</v>
      </c>
      <c r="Z613" s="49"/>
      <c r="AA613" s="24"/>
    </row>
    <row r="614" spans="1:27" x14ac:dyDescent="0.15">
      <c r="A614" s="12">
        <v>42760</v>
      </c>
      <c r="B614" s="60">
        <v>0.43375000000000002</v>
      </c>
      <c r="C614" s="13" t="s">
        <v>1128</v>
      </c>
      <c r="D614" s="13" t="s">
        <v>1129</v>
      </c>
      <c r="E614" s="13" t="s">
        <v>1130</v>
      </c>
      <c r="F614" s="13" t="str">
        <f t="shared" si="277"/>
        <v>SH</v>
      </c>
      <c r="G614" s="13" t="e">
        <f>VLOOKUP(LOWER(F614)&amp;H614,'Current pricing'!A:B,2,0)</f>
        <v>#N/A</v>
      </c>
      <c r="H614" s="13" t="s">
        <v>1503</v>
      </c>
      <c r="I614" s="13" t="s">
        <v>1206</v>
      </c>
      <c r="J614" s="13" t="s">
        <v>1742</v>
      </c>
      <c r="K614" s="13">
        <v>-1000</v>
      </c>
      <c r="L614" s="13">
        <v>1</v>
      </c>
      <c r="M614" s="13">
        <v>10.94</v>
      </c>
      <c r="N614" s="13">
        <f t="shared" si="281"/>
        <v>-10940</v>
      </c>
      <c r="O614" s="13">
        <f t="shared" si="282"/>
        <v>10940</v>
      </c>
      <c r="P614" s="19">
        <f t="shared" si="278"/>
        <v>0.21880000000000002</v>
      </c>
      <c r="Q614" s="19">
        <f t="shared" si="280"/>
        <v>5</v>
      </c>
      <c r="R614" s="13">
        <f t="shared" si="279"/>
        <v>10.94</v>
      </c>
      <c r="S614" s="19">
        <f t="shared" si="283"/>
        <v>10923.841199999999</v>
      </c>
      <c r="T614" s="13">
        <f t="shared" si="284"/>
        <v>-10.923841199999998</v>
      </c>
      <c r="U614" s="13">
        <f>IF(ISNA(VLOOKUP(LOWER(F614)&amp;H614,Prices!A:C,3,0)),0,VLOOKUP(LOWER(F614)&amp;H614,Prices!A:C,3,0))</f>
        <v>0</v>
      </c>
      <c r="V614" s="13">
        <f>IF(ISNA(VLOOKUP(LOWER(F614)&amp;H614,Prices!A:C,2,0)),0,VLOOKUP(LOWER(F614)&amp;H614,Prices!A:C,2,0))</f>
        <v>0</v>
      </c>
      <c r="W614" s="13">
        <f t="shared" si="285"/>
        <v>10923.841199999999</v>
      </c>
      <c r="X614" s="13">
        <f t="shared" si="286"/>
        <v>0</v>
      </c>
      <c r="Y614" s="43">
        <f t="shared" si="287"/>
        <v>0.99852296160877507</v>
      </c>
      <c r="Z614" s="49"/>
      <c r="AA614" s="24"/>
    </row>
    <row r="615" spans="1:27" x14ac:dyDescent="0.15">
      <c r="A615" s="12">
        <v>42760</v>
      </c>
      <c r="B615" s="60">
        <v>0.43435185185185188</v>
      </c>
      <c r="C615" s="13" t="s">
        <v>1128</v>
      </c>
      <c r="D615" s="13" t="s">
        <v>1129</v>
      </c>
      <c r="E615" s="13" t="s">
        <v>1130</v>
      </c>
      <c r="F615" s="13" t="str">
        <f t="shared" si="277"/>
        <v>SZ</v>
      </c>
      <c r="G615" s="13" t="str">
        <f>VLOOKUP(LOWER(F615)&amp;H615,'Current pricing'!A:B,2,0)</f>
        <v>美的集团</v>
      </c>
      <c r="H615" s="13" t="s">
        <v>1203</v>
      </c>
      <c r="I615" s="13" t="s">
        <v>1206</v>
      </c>
      <c r="J615" s="13" t="s">
        <v>1742</v>
      </c>
      <c r="K615" s="13">
        <v>-200</v>
      </c>
      <c r="L615" s="13">
        <v>1</v>
      </c>
      <c r="M615" s="13">
        <v>29.49</v>
      </c>
      <c r="N615" s="13">
        <f t="shared" si="281"/>
        <v>-5898</v>
      </c>
      <c r="O615" s="13">
        <f t="shared" si="282"/>
        <v>5898</v>
      </c>
      <c r="P615" s="19">
        <f t="shared" si="278"/>
        <v>0</v>
      </c>
      <c r="Q615" s="19">
        <f t="shared" si="280"/>
        <v>5</v>
      </c>
      <c r="R615" s="13">
        <f t="shared" si="279"/>
        <v>5.9</v>
      </c>
      <c r="S615" s="19">
        <f t="shared" si="283"/>
        <v>5887.1</v>
      </c>
      <c r="T615" s="13">
        <f t="shared" si="284"/>
        <v>-29.435500000000001</v>
      </c>
      <c r="U615" s="13">
        <f>IF(ISNA(VLOOKUP(LOWER(F615)&amp;H615,Prices!A:C,3,0)),0,VLOOKUP(LOWER(F615)&amp;H615,Prices!A:C,3,0))</f>
        <v>50.65</v>
      </c>
      <c r="V615" s="13">
        <f>IF(ISNA(VLOOKUP(LOWER(F615)&amp;H615,Prices!A:C,2,0)),0,VLOOKUP(LOWER(F615)&amp;H615,Prices!A:C,2,0))</f>
        <v>52.69</v>
      </c>
      <c r="W615" s="13">
        <f t="shared" si="285"/>
        <v>-4650.8999999999996</v>
      </c>
      <c r="X615" s="13">
        <f t="shared" si="286"/>
        <v>-407.99999999999983</v>
      </c>
      <c r="Y615" s="43">
        <f t="shared" si="287"/>
        <v>-0.78855544252288901</v>
      </c>
      <c r="Z615" s="49"/>
      <c r="AA615" s="24"/>
    </row>
    <row r="616" spans="1:27" x14ac:dyDescent="0.15">
      <c r="A616" s="12">
        <v>42760</v>
      </c>
      <c r="B616" s="60">
        <v>0.43515046296296295</v>
      </c>
      <c r="C616" s="13" t="s">
        <v>1128</v>
      </c>
      <c r="D616" s="13" t="s">
        <v>1129</v>
      </c>
      <c r="E616" s="13" t="s">
        <v>1130</v>
      </c>
      <c r="F616" s="13" t="str">
        <f t="shared" si="277"/>
        <v>SH</v>
      </c>
      <c r="G616" s="13" t="str">
        <f>VLOOKUP(LOWER(F616)&amp;H616,'Current pricing'!A:B,2,0)</f>
        <v>中国动力</v>
      </c>
      <c r="H616" s="13" t="s">
        <v>1498</v>
      </c>
      <c r="I616" s="13" t="s">
        <v>1206</v>
      </c>
      <c r="J616" s="13" t="s">
        <v>1742</v>
      </c>
      <c r="K616" s="13">
        <v>-600</v>
      </c>
      <c r="L616" s="13">
        <v>1</v>
      </c>
      <c r="M616" s="13">
        <v>31.19</v>
      </c>
      <c r="N616" s="13">
        <f t="shared" si="281"/>
        <v>-18714</v>
      </c>
      <c r="O616" s="13">
        <f t="shared" si="282"/>
        <v>18714</v>
      </c>
      <c r="P616" s="19">
        <f t="shared" si="278"/>
        <v>0.37428000000000006</v>
      </c>
      <c r="Q616" s="19">
        <f t="shared" si="280"/>
        <v>5</v>
      </c>
      <c r="R616" s="13">
        <f t="shared" si="279"/>
        <v>18.71</v>
      </c>
      <c r="S616" s="19">
        <f t="shared" si="283"/>
        <v>18689.915720000001</v>
      </c>
      <c r="T616" s="13">
        <f t="shared" si="284"/>
        <v>-31.149859533333334</v>
      </c>
      <c r="U616" s="13">
        <f>IF(ISNA(VLOOKUP(LOWER(F616)&amp;H616,Prices!A:C,3,0)),0,VLOOKUP(LOWER(F616)&amp;H616,Prices!A:C,3,0))</f>
        <v>26.67</v>
      </c>
      <c r="V616" s="13">
        <f>IF(ISNA(VLOOKUP(LOWER(F616)&amp;H616,Prices!A:C,2,0)),0,VLOOKUP(LOWER(F616)&amp;H616,Prices!A:C,2,0))</f>
        <v>26.27</v>
      </c>
      <c r="W616" s="13">
        <f t="shared" si="285"/>
        <v>2927.9157200000009</v>
      </c>
      <c r="X616" s="13">
        <f t="shared" si="286"/>
        <v>240.00000000000128</v>
      </c>
      <c r="Y616" s="43">
        <f t="shared" si="287"/>
        <v>0.15645590039542592</v>
      </c>
      <c r="Z616" s="49"/>
      <c r="AA616" s="24"/>
    </row>
    <row r="617" spans="1:27" x14ac:dyDescent="0.15">
      <c r="A617" s="12">
        <v>42760</v>
      </c>
      <c r="B617" s="60">
        <v>0.43789351851851849</v>
      </c>
      <c r="C617" s="13" t="s">
        <v>1128</v>
      </c>
      <c r="D617" s="13" t="s">
        <v>1129</v>
      </c>
      <c r="E617" s="13" t="s">
        <v>1130</v>
      </c>
      <c r="F617" s="13" t="str">
        <f t="shared" si="277"/>
        <v>SH</v>
      </c>
      <c r="G617" s="13" t="str">
        <f>VLOOKUP(LOWER(F617)&amp;H617,'Current pricing'!A:B,2,0)</f>
        <v>贵州茅台</v>
      </c>
      <c r="H617" s="13" t="s">
        <v>1263</v>
      </c>
      <c r="I617" s="13" t="s">
        <v>1206</v>
      </c>
      <c r="J617" s="13" t="s">
        <v>1742</v>
      </c>
      <c r="K617" s="13">
        <v>-300</v>
      </c>
      <c r="L617" s="13">
        <v>1</v>
      </c>
      <c r="M617" s="13">
        <v>347.2</v>
      </c>
      <c r="N617" s="13">
        <f t="shared" si="281"/>
        <v>-104160</v>
      </c>
      <c r="O617" s="13">
        <f t="shared" si="282"/>
        <v>104160</v>
      </c>
      <c r="P617" s="19">
        <f t="shared" si="278"/>
        <v>2.0832000000000002</v>
      </c>
      <c r="Q617" s="19">
        <f t="shared" si="280"/>
        <v>20.832000000000001</v>
      </c>
      <c r="R617" s="13">
        <f t="shared" si="279"/>
        <v>104.16</v>
      </c>
      <c r="S617" s="19">
        <f t="shared" si="283"/>
        <v>104032.92480000001</v>
      </c>
      <c r="T617" s="13">
        <f t="shared" si="284"/>
        <v>-346.77641600000004</v>
      </c>
      <c r="U617" s="13">
        <f>IF(ISNA(VLOOKUP(LOWER(F617)&amp;H617,Prices!A:C,3,0)),0,VLOOKUP(LOWER(F617)&amp;H617,Prices!A:C,3,0))</f>
        <v>639.16999999999996</v>
      </c>
      <c r="V617" s="13">
        <f>IF(ISNA(VLOOKUP(LOWER(F617)&amp;H617,Prices!A:C,2,0)),0,VLOOKUP(LOWER(F617)&amp;H617,Prices!A:C,2,0))</f>
        <v>653.05999999999995</v>
      </c>
      <c r="W617" s="13">
        <f t="shared" si="285"/>
        <v>-91885.075199999977</v>
      </c>
      <c r="X617" s="13">
        <f t="shared" si="286"/>
        <v>-4166.9999999999964</v>
      </c>
      <c r="Y617" s="43">
        <f t="shared" si="287"/>
        <v>-0.88215317972350205</v>
      </c>
      <c r="Z617" s="49"/>
      <c r="AA617" s="24"/>
    </row>
    <row r="618" spans="1:27" x14ac:dyDescent="0.15">
      <c r="A618" s="12">
        <v>42760</v>
      </c>
      <c r="B618" s="60">
        <v>0.43995370370370374</v>
      </c>
      <c r="C618" s="13" t="s">
        <v>1128</v>
      </c>
      <c r="D618" s="13" t="s">
        <v>1129</v>
      </c>
      <c r="E618" s="13" t="s">
        <v>1130</v>
      </c>
      <c r="F618" s="13" t="str">
        <f t="shared" si="277"/>
        <v>SZ</v>
      </c>
      <c r="G618" s="13" t="str">
        <f>VLOOKUP(LOWER(F618)&amp;H618,'Current pricing'!A:B,2,0)</f>
        <v>美的集团</v>
      </c>
      <c r="H618" s="13" t="s">
        <v>1203</v>
      </c>
      <c r="I618" s="13" t="s">
        <v>1206</v>
      </c>
      <c r="J618" s="13" t="s">
        <v>1742</v>
      </c>
      <c r="K618" s="13">
        <v>-100</v>
      </c>
      <c r="L618" s="13">
        <v>1</v>
      </c>
      <c r="M618" s="13">
        <v>29.48</v>
      </c>
      <c r="N618" s="13">
        <f t="shared" si="281"/>
        <v>-2948</v>
      </c>
      <c r="O618" s="13">
        <f t="shared" si="282"/>
        <v>2948</v>
      </c>
      <c r="P618" s="19">
        <f t="shared" si="278"/>
        <v>0</v>
      </c>
      <c r="Q618" s="19">
        <f t="shared" si="280"/>
        <v>5</v>
      </c>
      <c r="R618" s="13">
        <f t="shared" si="279"/>
        <v>2.95</v>
      </c>
      <c r="S618" s="19">
        <f t="shared" si="283"/>
        <v>2940.05</v>
      </c>
      <c r="T618" s="13">
        <f t="shared" si="284"/>
        <v>-29.400500000000001</v>
      </c>
      <c r="U618" s="13">
        <f>IF(ISNA(VLOOKUP(LOWER(F618)&amp;H618,Prices!A:C,3,0)),0,VLOOKUP(LOWER(F618)&amp;H618,Prices!A:C,3,0))</f>
        <v>50.65</v>
      </c>
      <c r="V618" s="13">
        <f>IF(ISNA(VLOOKUP(LOWER(F618)&amp;H618,Prices!A:C,2,0)),0,VLOOKUP(LOWER(F618)&amp;H618,Prices!A:C,2,0))</f>
        <v>52.69</v>
      </c>
      <c r="W618" s="13">
        <f t="shared" si="285"/>
        <v>-2328.9499999999998</v>
      </c>
      <c r="X618" s="13">
        <f t="shared" si="286"/>
        <v>-203.99999999999991</v>
      </c>
      <c r="Y618" s="43">
        <f t="shared" si="287"/>
        <v>-0.79001017639077331</v>
      </c>
      <c r="Z618" s="49"/>
      <c r="AA618" s="24"/>
    </row>
    <row r="619" spans="1:27" x14ac:dyDescent="0.15">
      <c r="A619" s="12">
        <v>42760</v>
      </c>
      <c r="B619" s="60">
        <v>0.44118055555555552</v>
      </c>
      <c r="C619" s="13" t="s">
        <v>1128</v>
      </c>
      <c r="D619" s="13" t="s">
        <v>1129</v>
      </c>
      <c r="E619" s="13" t="s">
        <v>1130</v>
      </c>
      <c r="F619" s="13" t="str">
        <f t="shared" si="277"/>
        <v>SH</v>
      </c>
      <c r="G619" s="13" t="str">
        <f>VLOOKUP(LOWER(F619)&amp;H619,'Current pricing'!A:B,2,0)</f>
        <v>海通证券</v>
      </c>
      <c r="H619" s="13" t="s">
        <v>1512</v>
      </c>
      <c r="I619" s="13" t="s">
        <v>1207</v>
      </c>
      <c r="J619" s="13" t="s">
        <v>1742</v>
      </c>
      <c r="K619" s="13">
        <v>1000</v>
      </c>
      <c r="L619" s="13">
        <v>1</v>
      </c>
      <c r="M619" s="13">
        <v>16.25</v>
      </c>
      <c r="N619" s="13">
        <f t="shared" si="281"/>
        <v>16250</v>
      </c>
      <c r="O619" s="13">
        <f t="shared" si="282"/>
        <v>16250</v>
      </c>
      <c r="P619" s="19">
        <f t="shared" si="278"/>
        <v>0.32500000000000001</v>
      </c>
      <c r="Q619" s="19">
        <f t="shared" si="280"/>
        <v>5</v>
      </c>
      <c r="R619" s="13">
        <f t="shared" si="279"/>
        <v>0</v>
      </c>
      <c r="S619" s="19">
        <f t="shared" si="283"/>
        <v>-16255.325000000001</v>
      </c>
      <c r="T619" s="13">
        <f t="shared" si="284"/>
        <v>-16.255324999999999</v>
      </c>
      <c r="U619" s="13">
        <f>IF(ISNA(VLOOKUP(LOWER(F619)&amp;H619,Prices!A:C,3,0)),0,VLOOKUP(LOWER(F619)&amp;H619,Prices!A:C,3,0))</f>
        <v>14.5</v>
      </c>
      <c r="V619" s="13">
        <f>IF(ISNA(VLOOKUP(LOWER(F619)&amp;H619,Prices!A:C,2,0)),0,VLOOKUP(LOWER(F619)&amp;H619,Prices!A:C,2,0))</f>
        <v>14.4</v>
      </c>
      <c r="W619" s="13">
        <f t="shared" si="285"/>
        <v>-1855.3249999999987</v>
      </c>
      <c r="X619" s="13">
        <f t="shared" si="286"/>
        <v>-99.999999999999645</v>
      </c>
      <c r="Y619" s="43">
        <f t="shared" si="287"/>
        <v>-0.11417384615384607</v>
      </c>
      <c r="Z619" s="49"/>
      <c r="AA619" s="24"/>
    </row>
    <row r="620" spans="1:27" x14ac:dyDescent="0.15">
      <c r="A620" s="12">
        <v>42760</v>
      </c>
      <c r="B620" s="60">
        <v>0.44158564814814816</v>
      </c>
      <c r="C620" s="13" t="s">
        <v>1128</v>
      </c>
      <c r="D620" s="13" t="s">
        <v>1129</v>
      </c>
      <c r="E620" s="13" t="s">
        <v>1130</v>
      </c>
      <c r="F620" s="13" t="str">
        <f t="shared" si="277"/>
        <v>SZ</v>
      </c>
      <c r="G620" s="13" t="str">
        <f>VLOOKUP(LOWER(F620)&amp;H620,'Current pricing'!A:B,2,0)</f>
        <v>中航飞机</v>
      </c>
      <c r="H620" s="13" t="s">
        <v>1399</v>
      </c>
      <c r="I620" s="13" t="s">
        <v>1207</v>
      </c>
      <c r="J620" s="13" t="s">
        <v>1742</v>
      </c>
      <c r="K620" s="13">
        <v>500</v>
      </c>
      <c r="L620" s="13">
        <v>1</v>
      </c>
      <c r="M620" s="13">
        <v>23.23</v>
      </c>
      <c r="N620" s="13">
        <f t="shared" si="281"/>
        <v>11615</v>
      </c>
      <c r="O620" s="13">
        <f t="shared" si="282"/>
        <v>11615</v>
      </c>
      <c r="P620" s="19">
        <f t="shared" si="278"/>
        <v>0</v>
      </c>
      <c r="Q620" s="19">
        <f t="shared" si="280"/>
        <v>5</v>
      </c>
      <c r="R620" s="13">
        <f t="shared" si="279"/>
        <v>0</v>
      </c>
      <c r="S620" s="19">
        <f t="shared" si="283"/>
        <v>-11620</v>
      </c>
      <c r="T620" s="13">
        <f t="shared" si="284"/>
        <v>-23.24</v>
      </c>
      <c r="U620" s="13">
        <f>IF(ISNA(VLOOKUP(LOWER(F620)&amp;H620,Prices!A:C,3,0)),0,VLOOKUP(LOWER(F620)&amp;H620,Prices!A:C,3,0))</f>
        <v>17.84</v>
      </c>
      <c r="V620" s="13">
        <f>IF(ISNA(VLOOKUP(LOWER(F620)&amp;H620,Prices!A:C,2,0)),0,VLOOKUP(LOWER(F620)&amp;H620,Prices!A:C,2,0))</f>
        <v>18.3</v>
      </c>
      <c r="W620" s="13">
        <f t="shared" si="285"/>
        <v>-2469.9999999999991</v>
      </c>
      <c r="X620" s="13">
        <f t="shared" si="286"/>
        <v>230.00000000000043</v>
      </c>
      <c r="Y620" s="43">
        <f t="shared" si="287"/>
        <v>-0.21265604821351691</v>
      </c>
      <c r="Z620" s="49"/>
      <c r="AA620" s="24"/>
    </row>
    <row r="621" spans="1:27" x14ac:dyDescent="0.15">
      <c r="A621" s="12">
        <v>42760</v>
      </c>
      <c r="B621" s="60">
        <v>0.44170138888888894</v>
      </c>
      <c r="C621" s="13" t="s">
        <v>1128</v>
      </c>
      <c r="D621" s="13" t="s">
        <v>1129</v>
      </c>
      <c r="E621" s="13" t="s">
        <v>1130</v>
      </c>
      <c r="F621" s="13" t="str">
        <f t="shared" si="277"/>
        <v>SZ</v>
      </c>
      <c r="G621" s="13" t="str">
        <f>VLOOKUP(LOWER(F621)&amp;H621,'Current pricing'!A:B,2,0)</f>
        <v>东方财富</v>
      </c>
      <c r="H621" s="13" t="s">
        <v>1336</v>
      </c>
      <c r="I621" s="13" t="s">
        <v>1207</v>
      </c>
      <c r="J621" s="13" t="s">
        <v>1742</v>
      </c>
      <c r="K621" s="13">
        <v>600</v>
      </c>
      <c r="L621" s="13">
        <v>1</v>
      </c>
      <c r="M621" s="13">
        <v>15.98</v>
      </c>
      <c r="N621" s="13">
        <f t="shared" si="281"/>
        <v>9588</v>
      </c>
      <c r="O621" s="13">
        <f t="shared" si="282"/>
        <v>9588</v>
      </c>
      <c r="P621" s="19">
        <f t="shared" si="278"/>
        <v>0</v>
      </c>
      <c r="Q621" s="19">
        <f t="shared" si="280"/>
        <v>5</v>
      </c>
      <c r="R621" s="13">
        <f t="shared" si="279"/>
        <v>0</v>
      </c>
      <c r="S621" s="19">
        <f t="shared" si="283"/>
        <v>-9593</v>
      </c>
      <c r="T621" s="13">
        <f t="shared" si="284"/>
        <v>-15.988333333333333</v>
      </c>
      <c r="U621" s="13">
        <f>IF(ISNA(VLOOKUP(LOWER(F621)&amp;H621,Prices!A:C,3,0)),0,VLOOKUP(LOWER(F621)&amp;H621,Prices!A:C,3,0))</f>
        <v>12.35</v>
      </c>
      <c r="V621" s="13">
        <f>IF(ISNA(VLOOKUP(LOWER(F621)&amp;H621,Prices!A:C,2,0)),0,VLOOKUP(LOWER(F621)&amp;H621,Prices!A:C,2,0))</f>
        <v>12.4</v>
      </c>
      <c r="W621" s="13">
        <f t="shared" si="285"/>
        <v>-2152.9999999999995</v>
      </c>
      <c r="X621" s="13">
        <f t="shared" si="286"/>
        <v>30.000000000000426</v>
      </c>
      <c r="Y621" s="43">
        <f t="shared" si="287"/>
        <v>-0.22455152273675422</v>
      </c>
      <c r="Z621" s="49"/>
      <c r="AA621" s="24"/>
    </row>
    <row r="622" spans="1:27" x14ac:dyDescent="0.15">
      <c r="A622" s="12">
        <v>42760</v>
      </c>
      <c r="B622" s="60">
        <v>0.45583333333333331</v>
      </c>
      <c r="C622" s="13" t="s">
        <v>1128</v>
      </c>
      <c r="D622" s="13" t="s">
        <v>1129</v>
      </c>
      <c r="E622" s="13" t="s">
        <v>1130</v>
      </c>
      <c r="F622" s="13" t="str">
        <f t="shared" si="277"/>
        <v>SH</v>
      </c>
      <c r="G622" s="13" t="str">
        <f>VLOOKUP(LOWER(F622)&amp;H622,'Current pricing'!A:B,2,0)</f>
        <v>圆通速递</v>
      </c>
      <c r="H622" s="13" t="s">
        <v>1513</v>
      </c>
      <c r="I622" s="13" t="s">
        <v>1207</v>
      </c>
      <c r="J622" s="13" t="s">
        <v>1742</v>
      </c>
      <c r="K622" s="13">
        <v>100</v>
      </c>
      <c r="L622" s="13">
        <v>1</v>
      </c>
      <c r="M622" s="13">
        <v>25.21</v>
      </c>
      <c r="N622" s="13">
        <f t="shared" si="281"/>
        <v>2521</v>
      </c>
      <c r="O622" s="13">
        <f t="shared" si="282"/>
        <v>2521</v>
      </c>
      <c r="P622" s="19">
        <f t="shared" si="278"/>
        <v>5.0420000000000006E-2</v>
      </c>
      <c r="Q622" s="19">
        <f t="shared" si="280"/>
        <v>5</v>
      </c>
      <c r="R622" s="13">
        <f t="shared" si="279"/>
        <v>0</v>
      </c>
      <c r="S622" s="19">
        <f t="shared" si="283"/>
        <v>-2526.05042</v>
      </c>
      <c r="T622" s="13">
        <f t="shared" si="284"/>
        <v>-25.2605042</v>
      </c>
      <c r="U622" s="13">
        <f>IF(ISNA(VLOOKUP(LOWER(F622)&amp;H622,Prices!A:C,3,0)),0,VLOOKUP(LOWER(F622)&amp;H622,Prices!A:C,3,0))</f>
        <v>21.18</v>
      </c>
      <c r="V622" s="13">
        <f>IF(ISNA(VLOOKUP(LOWER(F622)&amp;H622,Prices!A:C,2,0)),0,VLOOKUP(LOWER(F622)&amp;H622,Prices!A:C,2,0))</f>
        <v>21.58</v>
      </c>
      <c r="W622" s="13">
        <f t="shared" si="285"/>
        <v>-368.05042000000014</v>
      </c>
      <c r="X622" s="13">
        <f t="shared" si="286"/>
        <v>39.999999999999858</v>
      </c>
      <c r="Y622" s="43">
        <f t="shared" si="287"/>
        <v>-0.14599381991273311</v>
      </c>
      <c r="Z622" s="49"/>
      <c r="AA622" s="24"/>
    </row>
    <row r="623" spans="1:27" x14ac:dyDescent="0.15">
      <c r="A623" s="12">
        <v>42760</v>
      </c>
      <c r="B623" s="60">
        <v>0.45686342592592594</v>
      </c>
      <c r="C623" s="13" t="s">
        <v>1128</v>
      </c>
      <c r="D623" s="13" t="s">
        <v>1129</v>
      </c>
      <c r="E623" s="13" t="s">
        <v>1130</v>
      </c>
      <c r="F623" s="13" t="str">
        <f t="shared" si="277"/>
        <v>SH</v>
      </c>
      <c r="G623" s="13" t="str">
        <f>VLOOKUP(LOWER(F623)&amp;H623,'Current pricing'!A:B,2,0)</f>
        <v>山东钢铁</v>
      </c>
      <c r="H623" s="13" t="s">
        <v>1506</v>
      </c>
      <c r="I623" s="13" t="s">
        <v>1206</v>
      </c>
      <c r="J623" s="13" t="s">
        <v>1742</v>
      </c>
      <c r="K623" s="13">
        <v>-1500</v>
      </c>
      <c r="L623" s="13">
        <v>1</v>
      </c>
      <c r="M623" s="13">
        <v>2.68</v>
      </c>
      <c r="N623" s="13">
        <f t="shared" si="281"/>
        <v>-4020.0000000000005</v>
      </c>
      <c r="O623" s="13">
        <f t="shared" si="282"/>
        <v>4020.0000000000005</v>
      </c>
      <c r="P623" s="19">
        <f t="shared" si="278"/>
        <v>8.0400000000000013E-2</v>
      </c>
      <c r="Q623" s="19">
        <f t="shared" si="280"/>
        <v>5</v>
      </c>
      <c r="R623" s="13">
        <f t="shared" si="279"/>
        <v>4.0199999999999996</v>
      </c>
      <c r="S623" s="19">
        <f t="shared" si="283"/>
        <v>4010.8996000000006</v>
      </c>
      <c r="T623" s="13">
        <f t="shared" si="284"/>
        <v>-2.6739330666666672</v>
      </c>
      <c r="U623" s="13">
        <f>IF(ISNA(VLOOKUP(LOWER(F623)&amp;H623,Prices!A:C,3,0)),0,VLOOKUP(LOWER(F623)&amp;H623,Prices!A:C,3,0))</f>
        <v>2.21</v>
      </c>
      <c r="V623" s="13">
        <f>IF(ISNA(VLOOKUP(LOWER(F623)&amp;H623,Prices!A:C,2,0)),0,VLOOKUP(LOWER(F623)&amp;H623,Prices!A:C,2,0))</f>
        <v>2.25</v>
      </c>
      <c r="W623" s="13">
        <f t="shared" si="285"/>
        <v>635.89960000000076</v>
      </c>
      <c r="X623" s="13">
        <f t="shared" si="286"/>
        <v>-60.000000000000057</v>
      </c>
      <c r="Y623" s="43">
        <f t="shared" si="287"/>
        <v>0.15818398009950266</v>
      </c>
      <c r="Z623" s="49"/>
      <c r="AA623" s="24"/>
    </row>
    <row r="624" spans="1:27" x14ac:dyDescent="0.15">
      <c r="A624" s="12">
        <v>42760</v>
      </c>
      <c r="B624" s="60">
        <v>0.45780092592592592</v>
      </c>
      <c r="C624" s="13" t="s">
        <v>1128</v>
      </c>
      <c r="D624" s="13" t="s">
        <v>1129</v>
      </c>
      <c r="E624" s="13" t="s">
        <v>1130</v>
      </c>
      <c r="F624" s="13" t="str">
        <f t="shared" si="277"/>
        <v>SH</v>
      </c>
      <c r="G624" s="13" t="str">
        <f>VLOOKUP(LOWER(F624)&amp;H624,'Current pricing'!A:B,2,0)</f>
        <v>中文传媒</v>
      </c>
      <c r="H624" s="13" t="s">
        <v>1505</v>
      </c>
      <c r="I624" s="13" t="s">
        <v>1206</v>
      </c>
      <c r="J624" s="13" t="s">
        <v>1742</v>
      </c>
      <c r="K624" s="13">
        <v>-500</v>
      </c>
      <c r="L624" s="13">
        <v>1</v>
      </c>
      <c r="M624" s="13">
        <v>20.8</v>
      </c>
      <c r="N624" s="13">
        <f t="shared" si="281"/>
        <v>-10400</v>
      </c>
      <c r="O624" s="13">
        <f t="shared" si="282"/>
        <v>10400</v>
      </c>
      <c r="P624" s="19">
        <f t="shared" si="278"/>
        <v>0.20800000000000002</v>
      </c>
      <c r="Q624" s="19">
        <f t="shared" si="280"/>
        <v>5</v>
      </c>
      <c r="R624" s="13">
        <f t="shared" si="279"/>
        <v>10.4</v>
      </c>
      <c r="S624" s="19">
        <f t="shared" si="283"/>
        <v>10384.392</v>
      </c>
      <c r="T624" s="13">
        <f t="shared" si="284"/>
        <v>-20.768784</v>
      </c>
      <c r="U624" s="13">
        <f>IF(ISNA(VLOOKUP(LOWER(F624)&amp;H624,Prices!A:C,3,0)),0,VLOOKUP(LOWER(F624)&amp;H624,Prices!A:C,3,0))</f>
        <v>19.170000000000002</v>
      </c>
      <c r="V624" s="13">
        <f>IF(ISNA(VLOOKUP(LOWER(F624)&amp;H624,Prices!A:C,2,0)),0,VLOOKUP(LOWER(F624)&amp;H624,Prices!A:C,2,0))</f>
        <v>19.399999999999999</v>
      </c>
      <c r="W624" s="13">
        <f t="shared" si="285"/>
        <v>684.39200000000073</v>
      </c>
      <c r="X624" s="13">
        <f t="shared" si="286"/>
        <v>-114.99999999999844</v>
      </c>
      <c r="Y624" s="43">
        <f t="shared" si="287"/>
        <v>6.5806923076923152E-2</v>
      </c>
      <c r="Z624" s="49"/>
      <c r="AA624" s="24"/>
    </row>
    <row r="625" spans="1:27" x14ac:dyDescent="0.15">
      <c r="A625" s="12">
        <v>42761</v>
      </c>
      <c r="B625" s="60">
        <v>0.3977430555555555</v>
      </c>
      <c r="C625" s="13" t="s">
        <v>1128</v>
      </c>
      <c r="D625" s="13" t="s">
        <v>1129</v>
      </c>
      <c r="E625" s="13" t="s">
        <v>1130</v>
      </c>
      <c r="F625" s="13" t="str">
        <f t="shared" si="277"/>
        <v>SH</v>
      </c>
      <c r="G625" s="13" t="str">
        <f>VLOOKUP(LOWER(F625)&amp;H625,'Current pricing'!A:B,2,0)</f>
        <v>圆通速递</v>
      </c>
      <c r="H625" s="13" t="s">
        <v>1513</v>
      </c>
      <c r="I625" s="13" t="s">
        <v>1206</v>
      </c>
      <c r="J625" s="13" t="s">
        <v>1742</v>
      </c>
      <c r="K625" s="13">
        <v>-100</v>
      </c>
      <c r="L625" s="13">
        <v>1</v>
      </c>
      <c r="M625" s="13">
        <v>26.18</v>
      </c>
      <c r="N625" s="13">
        <f t="shared" ref="N625:N632" si="288">K625*M625</f>
        <v>-2618</v>
      </c>
      <c r="O625" s="13">
        <f t="shared" ref="O625:O632" si="289">ABS(N625)</f>
        <v>2618</v>
      </c>
      <c r="P625" s="19">
        <f t="shared" si="278"/>
        <v>5.2360000000000004E-2</v>
      </c>
      <c r="Q625" s="19">
        <f t="shared" si="280"/>
        <v>5</v>
      </c>
      <c r="R625" s="13">
        <f t="shared" si="279"/>
        <v>2.62</v>
      </c>
      <c r="S625" s="19">
        <f t="shared" ref="S625:S632" si="290">-(N625+P625+Q625+R625)</f>
        <v>2610.32764</v>
      </c>
      <c r="T625" s="13">
        <f t="shared" ref="T625:T632" si="291">S625/K625</f>
        <v>-26.103276399999999</v>
      </c>
      <c r="U625" s="13">
        <f>IF(ISNA(VLOOKUP(LOWER(F625)&amp;H625,Prices!A:C,3,0)),0,VLOOKUP(LOWER(F625)&amp;H625,Prices!A:C,3,0))</f>
        <v>21.18</v>
      </c>
      <c r="V625" s="13">
        <f>IF(ISNA(VLOOKUP(LOWER(F625)&amp;H625,Prices!A:C,2,0)),0,VLOOKUP(LOWER(F625)&amp;H625,Prices!A:C,2,0))</f>
        <v>21.58</v>
      </c>
      <c r="W625" s="13">
        <f t="shared" ref="W625:W632" si="292">IF(I625="B",(V625+T625)*K625,(V625+T625)*K625)</f>
        <v>452.32764000000003</v>
      </c>
      <c r="X625" s="13">
        <f t="shared" ref="X625:X632" si="293">K625*(V625-U625)</f>
        <v>-39.999999999999858</v>
      </c>
      <c r="Y625" s="43">
        <f t="shared" ref="Y625:Y632" si="294">W625/O625</f>
        <v>0.17277602750190987</v>
      </c>
      <c r="Z625" s="49"/>
      <c r="AA625" s="24"/>
    </row>
    <row r="626" spans="1:27" x14ac:dyDescent="0.15">
      <c r="A626" s="12">
        <v>42761</v>
      </c>
      <c r="B626" s="60">
        <v>0.61994212962962958</v>
      </c>
      <c r="C626" s="13" t="s">
        <v>1128</v>
      </c>
      <c r="D626" s="13" t="s">
        <v>1129</v>
      </c>
      <c r="E626" s="13" t="s">
        <v>1130</v>
      </c>
      <c r="F626" s="13" t="str">
        <f t="shared" si="277"/>
        <v>SH</v>
      </c>
      <c r="G626" s="13" t="str">
        <f>VLOOKUP(LOWER(F626)&amp;H626,'Current pricing'!A:B,2,0)</f>
        <v>中直股份</v>
      </c>
      <c r="H626" s="13" t="s">
        <v>1509</v>
      </c>
      <c r="I626" s="13" t="s">
        <v>1206</v>
      </c>
      <c r="J626" s="13" t="s">
        <v>1742</v>
      </c>
      <c r="K626" s="13">
        <v>-300</v>
      </c>
      <c r="L626" s="13">
        <v>1</v>
      </c>
      <c r="M626" s="13">
        <v>51.9</v>
      </c>
      <c r="N626" s="13">
        <f t="shared" si="288"/>
        <v>-15570</v>
      </c>
      <c r="O626" s="13">
        <f t="shared" si="289"/>
        <v>15570</v>
      </c>
      <c r="P626" s="19">
        <f t="shared" si="278"/>
        <v>0.31140000000000001</v>
      </c>
      <c r="Q626" s="19">
        <f t="shared" si="280"/>
        <v>5</v>
      </c>
      <c r="R626" s="13">
        <f t="shared" si="279"/>
        <v>15.57</v>
      </c>
      <c r="S626" s="19">
        <f t="shared" si="290"/>
        <v>15549.1186</v>
      </c>
      <c r="T626" s="13">
        <f t="shared" si="291"/>
        <v>-51.830395333333335</v>
      </c>
      <c r="U626" s="13">
        <f>IF(ISNA(VLOOKUP(LOWER(F626)&amp;H626,Prices!A:C,3,0)),0,VLOOKUP(LOWER(F626)&amp;H626,Prices!A:C,3,0))</f>
        <v>44.17</v>
      </c>
      <c r="V626" s="13">
        <f>IF(ISNA(VLOOKUP(LOWER(F626)&amp;H626,Prices!A:C,2,0)),0,VLOOKUP(LOWER(F626)&amp;H626,Prices!A:C,2,0))</f>
        <v>45.58</v>
      </c>
      <c r="W626" s="13">
        <f t="shared" si="292"/>
        <v>1875.1186000000012</v>
      </c>
      <c r="X626" s="13">
        <f t="shared" si="293"/>
        <v>-422.99999999999898</v>
      </c>
      <c r="Y626" s="43">
        <f t="shared" si="294"/>
        <v>0.12043150931278106</v>
      </c>
      <c r="Z626" s="49"/>
      <c r="AA626" s="24"/>
    </row>
    <row r="627" spans="1:27" x14ac:dyDescent="0.15">
      <c r="A627" s="12">
        <v>42761</v>
      </c>
      <c r="B627" s="60">
        <v>0.62004629629629626</v>
      </c>
      <c r="C627" s="13" t="s">
        <v>1128</v>
      </c>
      <c r="D627" s="13" t="s">
        <v>1129</v>
      </c>
      <c r="E627" s="13" t="s">
        <v>1130</v>
      </c>
      <c r="F627" s="13" t="str">
        <f t="shared" si="277"/>
        <v>SZ</v>
      </c>
      <c r="G627" s="13" t="str">
        <f>VLOOKUP(LOWER(F627)&amp;H627,'Current pricing'!A:B,2,0)</f>
        <v>中航飞机</v>
      </c>
      <c r="H627" s="13" t="s">
        <v>1399</v>
      </c>
      <c r="I627" s="13" t="s">
        <v>1206</v>
      </c>
      <c r="J627" s="13" t="s">
        <v>1742</v>
      </c>
      <c r="K627" s="13">
        <v>-500</v>
      </c>
      <c r="L627" s="13">
        <v>1</v>
      </c>
      <c r="M627" s="13">
        <v>23.58</v>
      </c>
      <c r="N627" s="13">
        <f t="shared" si="288"/>
        <v>-11790</v>
      </c>
      <c r="O627" s="13">
        <f t="shared" si="289"/>
        <v>11790</v>
      </c>
      <c r="P627" s="19">
        <f t="shared" si="278"/>
        <v>0</v>
      </c>
      <c r="Q627" s="19">
        <f t="shared" si="280"/>
        <v>5</v>
      </c>
      <c r="R627" s="13">
        <f t="shared" si="279"/>
        <v>11.79</v>
      </c>
      <c r="S627" s="19">
        <f t="shared" si="290"/>
        <v>11773.21</v>
      </c>
      <c r="T627" s="13">
        <f t="shared" si="291"/>
        <v>-23.546419999999998</v>
      </c>
      <c r="U627" s="13">
        <f>IF(ISNA(VLOOKUP(LOWER(F627)&amp;H627,Prices!A:C,3,0)),0,VLOOKUP(LOWER(F627)&amp;H627,Prices!A:C,3,0))</f>
        <v>17.84</v>
      </c>
      <c r="V627" s="13">
        <f>IF(ISNA(VLOOKUP(LOWER(F627)&amp;H627,Prices!A:C,2,0)),0,VLOOKUP(LOWER(F627)&amp;H627,Prices!A:C,2,0))</f>
        <v>18.3</v>
      </c>
      <c r="W627" s="13">
        <f t="shared" si="292"/>
        <v>2623.2099999999987</v>
      </c>
      <c r="X627" s="13">
        <f t="shared" si="293"/>
        <v>-230.00000000000043</v>
      </c>
      <c r="Y627" s="43">
        <f t="shared" si="294"/>
        <v>0.22249448685326537</v>
      </c>
      <c r="Z627" s="49"/>
      <c r="AA627" s="24"/>
    </row>
    <row r="628" spans="1:27" x14ac:dyDescent="0.15">
      <c r="A628" s="12">
        <v>42761</v>
      </c>
      <c r="B628" s="60">
        <v>0.62041666666666673</v>
      </c>
      <c r="C628" s="13" t="s">
        <v>1128</v>
      </c>
      <c r="D628" s="13" t="s">
        <v>1129</v>
      </c>
      <c r="E628" s="13" t="s">
        <v>1130</v>
      </c>
      <c r="F628" s="13" t="str">
        <f t="shared" si="277"/>
        <v>SZ</v>
      </c>
      <c r="G628" s="13" t="str">
        <f>VLOOKUP(LOWER(F628)&amp;H628,'Current pricing'!A:B,2,0)</f>
        <v>中航光电</v>
      </c>
      <c r="H628" s="13" t="s">
        <v>1429</v>
      </c>
      <c r="I628" s="13" t="s">
        <v>1206</v>
      </c>
      <c r="J628" s="13" t="s">
        <v>1742</v>
      </c>
      <c r="K628" s="13">
        <v>-200</v>
      </c>
      <c r="L628" s="13">
        <v>1</v>
      </c>
      <c r="M628" s="13">
        <v>39.9</v>
      </c>
      <c r="N628" s="13">
        <f t="shared" si="288"/>
        <v>-7980</v>
      </c>
      <c r="O628" s="13">
        <f t="shared" si="289"/>
        <v>7980</v>
      </c>
      <c r="P628" s="19">
        <f t="shared" si="278"/>
        <v>0</v>
      </c>
      <c r="Q628" s="19">
        <f t="shared" si="280"/>
        <v>5</v>
      </c>
      <c r="R628" s="13">
        <f t="shared" si="279"/>
        <v>7.98</v>
      </c>
      <c r="S628" s="19">
        <f t="shared" si="290"/>
        <v>7967.02</v>
      </c>
      <c r="T628" s="13">
        <f t="shared" si="291"/>
        <v>-39.835100000000004</v>
      </c>
      <c r="U628" s="13">
        <f>IF(ISNA(VLOOKUP(LOWER(F628)&amp;H628,Prices!A:C,3,0)),0,VLOOKUP(LOWER(F628)&amp;H628,Prices!A:C,3,0))</f>
        <v>36.39</v>
      </c>
      <c r="V628" s="13">
        <f>IF(ISNA(VLOOKUP(LOWER(F628)&amp;H628,Prices!A:C,2,0)),0,VLOOKUP(LOWER(F628)&amp;H628,Prices!A:C,2,0))</f>
        <v>37.31</v>
      </c>
      <c r="W628" s="13">
        <f t="shared" si="292"/>
        <v>505.02000000000038</v>
      </c>
      <c r="X628" s="13">
        <f t="shared" si="293"/>
        <v>-184.00000000000034</v>
      </c>
      <c r="Y628" s="43">
        <f t="shared" si="294"/>
        <v>6.3285714285714334E-2</v>
      </c>
      <c r="Z628" s="49"/>
      <c r="AA628" s="24"/>
    </row>
    <row r="629" spans="1:27" x14ac:dyDescent="0.15">
      <c r="A629" s="12">
        <v>42761</v>
      </c>
      <c r="B629" s="60">
        <v>0.62061342592592594</v>
      </c>
      <c r="C629" s="13" t="s">
        <v>1128</v>
      </c>
      <c r="D629" s="13" t="s">
        <v>1129</v>
      </c>
      <c r="E629" s="13" t="s">
        <v>1130</v>
      </c>
      <c r="F629" s="13" t="str">
        <f t="shared" si="277"/>
        <v>SH</v>
      </c>
      <c r="G629" s="13" t="str">
        <f>VLOOKUP(LOWER(F629)&amp;H629,'Current pricing'!A:B,2,0)</f>
        <v>皖新传媒</v>
      </c>
      <c r="H629" s="13" t="s">
        <v>1178</v>
      </c>
      <c r="I629" s="13" t="s">
        <v>1206</v>
      </c>
      <c r="J629" s="13" t="s">
        <v>1742</v>
      </c>
      <c r="K629" s="13">
        <v>-500</v>
      </c>
      <c r="L629" s="13">
        <v>1</v>
      </c>
      <c r="M629" s="13">
        <v>18.48</v>
      </c>
      <c r="N629" s="13">
        <f t="shared" si="288"/>
        <v>-9240</v>
      </c>
      <c r="O629" s="13">
        <f t="shared" si="289"/>
        <v>9240</v>
      </c>
      <c r="P629" s="19">
        <f t="shared" si="278"/>
        <v>0.18480000000000002</v>
      </c>
      <c r="Q629" s="19">
        <f t="shared" si="280"/>
        <v>5</v>
      </c>
      <c r="R629" s="13">
        <f t="shared" si="279"/>
        <v>9.24</v>
      </c>
      <c r="S629" s="19">
        <f t="shared" si="290"/>
        <v>9225.5751999999993</v>
      </c>
      <c r="T629" s="13">
        <f t="shared" si="291"/>
        <v>-18.4511504</v>
      </c>
      <c r="U629" s="13">
        <f>IF(ISNA(VLOOKUP(LOWER(F629)&amp;H629,Prices!A:C,3,0)),0,VLOOKUP(LOWER(F629)&amp;H629,Prices!A:C,3,0))</f>
        <v>12.07</v>
      </c>
      <c r="V629" s="13">
        <f>IF(ISNA(VLOOKUP(LOWER(F629)&amp;H629,Prices!A:C,2,0)),0,VLOOKUP(LOWER(F629)&amp;H629,Prices!A:C,2,0))</f>
        <v>12.02</v>
      </c>
      <c r="W629" s="13">
        <f t="shared" si="292"/>
        <v>3215.5751999999998</v>
      </c>
      <c r="X629" s="13">
        <f t="shared" si="293"/>
        <v>25.000000000000355</v>
      </c>
      <c r="Y629" s="43">
        <f t="shared" si="294"/>
        <v>0.348005974025974</v>
      </c>
      <c r="Z629" s="49"/>
      <c r="AA629" s="24"/>
    </row>
    <row r="630" spans="1:27" x14ac:dyDescent="0.15">
      <c r="A630" s="12">
        <v>42761</v>
      </c>
      <c r="B630" s="60">
        <v>0.62178240740740742</v>
      </c>
      <c r="C630" s="13" t="s">
        <v>1128</v>
      </c>
      <c r="D630" s="13" t="s">
        <v>1129</v>
      </c>
      <c r="E630" s="13" t="s">
        <v>1130</v>
      </c>
      <c r="F630" s="13" t="str">
        <f t="shared" si="277"/>
        <v>SH</v>
      </c>
      <c r="G630" s="13" t="str">
        <f>VLOOKUP(LOWER(F630)&amp;H630,'Current pricing'!A:B,2,0)</f>
        <v>中船防务</v>
      </c>
      <c r="H630" s="13" t="s">
        <v>1511</v>
      </c>
      <c r="I630" s="13" t="s">
        <v>1206</v>
      </c>
      <c r="J630" s="13" t="s">
        <v>1742</v>
      </c>
      <c r="K630" s="13">
        <v>-300</v>
      </c>
      <c r="L630" s="13">
        <v>1</v>
      </c>
      <c r="M630" s="13">
        <v>32.46</v>
      </c>
      <c r="N630" s="13">
        <f t="shared" si="288"/>
        <v>-9738</v>
      </c>
      <c r="O630" s="13">
        <f t="shared" si="289"/>
        <v>9738</v>
      </c>
      <c r="P630" s="19">
        <f t="shared" si="278"/>
        <v>0.19476000000000002</v>
      </c>
      <c r="Q630" s="19">
        <f t="shared" si="280"/>
        <v>5</v>
      </c>
      <c r="R630" s="13">
        <f t="shared" si="279"/>
        <v>9.74</v>
      </c>
      <c r="S630" s="19">
        <f t="shared" si="290"/>
        <v>9723.0652399999999</v>
      </c>
      <c r="T630" s="13">
        <f t="shared" si="291"/>
        <v>-32.410217466666666</v>
      </c>
      <c r="U630" s="13">
        <f>IF(ISNA(VLOOKUP(LOWER(F630)&amp;H630,Prices!A:C,3,0)),0,VLOOKUP(LOWER(F630)&amp;H630,Prices!A:C,3,0))</f>
        <v>26.66</v>
      </c>
      <c r="V630" s="13">
        <f>IF(ISNA(VLOOKUP(LOWER(F630)&amp;H630,Prices!A:C,2,0)),0,VLOOKUP(LOWER(F630)&amp;H630,Prices!A:C,2,0))</f>
        <v>26.66</v>
      </c>
      <c r="W630" s="13">
        <f t="shared" si="292"/>
        <v>1725.0652399999997</v>
      </c>
      <c r="X630" s="13">
        <f t="shared" si="293"/>
        <v>0</v>
      </c>
      <c r="Y630" s="43">
        <f t="shared" si="294"/>
        <v>0.17714779626206609</v>
      </c>
      <c r="Z630" s="49"/>
      <c r="AA630" s="24"/>
    </row>
    <row r="631" spans="1:27" x14ac:dyDescent="0.15">
      <c r="A631" s="12">
        <v>42761</v>
      </c>
      <c r="B631" s="60">
        <v>0.62190972222222218</v>
      </c>
      <c r="C631" s="13" t="s">
        <v>1128</v>
      </c>
      <c r="D631" s="13" t="s">
        <v>1129</v>
      </c>
      <c r="E631" s="13" t="s">
        <v>1130</v>
      </c>
      <c r="F631" s="13" t="str">
        <f t="shared" si="277"/>
        <v>SH</v>
      </c>
      <c r="G631" s="13" t="str">
        <f>VLOOKUP(LOWER(F631)&amp;H631,'Current pricing'!A:B,2,0)</f>
        <v>海通证券</v>
      </c>
      <c r="H631" s="13" t="s">
        <v>1512</v>
      </c>
      <c r="I631" s="13" t="s">
        <v>1206</v>
      </c>
      <c r="J631" s="13" t="s">
        <v>1742</v>
      </c>
      <c r="K631" s="13">
        <v>-1000</v>
      </c>
      <c r="L631" s="13">
        <v>1</v>
      </c>
      <c r="M631" s="13">
        <v>16.260000000000002</v>
      </c>
      <c r="N631" s="13">
        <f t="shared" si="288"/>
        <v>-16260.000000000002</v>
      </c>
      <c r="O631" s="13">
        <f t="shared" si="289"/>
        <v>16260.000000000002</v>
      </c>
      <c r="P631" s="19">
        <f t="shared" si="278"/>
        <v>0.32520000000000004</v>
      </c>
      <c r="Q631" s="19">
        <f t="shared" si="280"/>
        <v>5</v>
      </c>
      <c r="R631" s="13">
        <f t="shared" si="279"/>
        <v>16.260000000000002</v>
      </c>
      <c r="S631" s="19">
        <f t="shared" si="290"/>
        <v>16238.414800000002</v>
      </c>
      <c r="T631" s="13">
        <f t="shared" si="291"/>
        <v>-16.238414800000001</v>
      </c>
      <c r="U631" s="13">
        <f>IF(ISNA(VLOOKUP(LOWER(F631)&amp;H631,Prices!A:C,3,0)),0,VLOOKUP(LOWER(F631)&amp;H631,Prices!A:C,3,0))</f>
        <v>14.5</v>
      </c>
      <c r="V631" s="13">
        <f>IF(ISNA(VLOOKUP(LOWER(F631)&amp;H631,Prices!A:C,2,0)),0,VLOOKUP(LOWER(F631)&amp;H631,Prices!A:C,2,0))</f>
        <v>14.4</v>
      </c>
      <c r="W631" s="13">
        <f t="shared" si="292"/>
        <v>1838.4148000000007</v>
      </c>
      <c r="X631" s="13">
        <f t="shared" si="293"/>
        <v>99.999999999999645</v>
      </c>
      <c r="Y631" s="43">
        <f t="shared" si="294"/>
        <v>0.11306364083640839</v>
      </c>
      <c r="Z631" s="49"/>
      <c r="AA631" s="24"/>
    </row>
    <row r="632" spans="1:27" x14ac:dyDescent="0.15">
      <c r="A632" s="12">
        <v>42761</v>
      </c>
      <c r="B632" s="60">
        <v>0.62200231481481483</v>
      </c>
      <c r="C632" s="13" t="s">
        <v>1128</v>
      </c>
      <c r="D632" s="13" t="s">
        <v>1129</v>
      </c>
      <c r="E632" s="13" t="s">
        <v>1130</v>
      </c>
      <c r="F632" s="13" t="str">
        <f t="shared" si="277"/>
        <v>SZ</v>
      </c>
      <c r="G632" s="13" t="str">
        <f>VLOOKUP(LOWER(F632)&amp;H632,'Current pricing'!A:B,2,0)</f>
        <v>东方财富</v>
      </c>
      <c r="H632" s="13" t="s">
        <v>1336</v>
      </c>
      <c r="I632" s="13" t="s">
        <v>1206</v>
      </c>
      <c r="J632" s="13" t="s">
        <v>1742</v>
      </c>
      <c r="K632" s="13">
        <v>-600</v>
      </c>
      <c r="L632" s="13">
        <v>1</v>
      </c>
      <c r="M632" s="13">
        <v>15.93</v>
      </c>
      <c r="N632" s="13">
        <f t="shared" si="288"/>
        <v>-9558</v>
      </c>
      <c r="O632" s="13">
        <f t="shared" si="289"/>
        <v>9558</v>
      </c>
      <c r="P632" s="19">
        <f t="shared" si="278"/>
        <v>0</v>
      </c>
      <c r="Q632" s="19">
        <f t="shared" si="280"/>
        <v>5</v>
      </c>
      <c r="R632" s="13">
        <f t="shared" si="279"/>
        <v>9.56</v>
      </c>
      <c r="S632" s="19">
        <f t="shared" si="290"/>
        <v>9543.44</v>
      </c>
      <c r="T632" s="13">
        <f t="shared" si="291"/>
        <v>-15.905733333333334</v>
      </c>
      <c r="U632" s="13">
        <f>IF(ISNA(VLOOKUP(LOWER(F632)&amp;H632,Prices!A:C,3,0)),0,VLOOKUP(LOWER(F632)&amp;H632,Prices!A:C,3,0))</f>
        <v>12.35</v>
      </c>
      <c r="V632" s="13">
        <f>IF(ISNA(VLOOKUP(LOWER(F632)&amp;H632,Prices!A:C,2,0)),0,VLOOKUP(LOWER(F632)&amp;H632,Prices!A:C,2,0))</f>
        <v>12.4</v>
      </c>
      <c r="W632" s="13">
        <f t="shared" si="292"/>
        <v>2103.44</v>
      </c>
      <c r="X632" s="13">
        <f t="shared" si="293"/>
        <v>-30.000000000000426</v>
      </c>
      <c r="Y632" s="43">
        <f t="shared" si="294"/>
        <v>0.22007114459091862</v>
      </c>
      <c r="Z632" s="49"/>
      <c r="AA632" s="24"/>
    </row>
    <row r="633" spans="1:27" x14ac:dyDescent="0.15">
      <c r="A633" s="12">
        <v>42769</v>
      </c>
      <c r="B633" s="60">
        <v>0.55858796296296298</v>
      </c>
      <c r="C633" s="13" t="s">
        <v>1128</v>
      </c>
      <c r="D633" s="13" t="s">
        <v>1129</v>
      </c>
      <c r="E633" s="13" t="s">
        <v>1130</v>
      </c>
      <c r="F633" s="13" t="str">
        <f t="shared" si="277"/>
        <v>SH</v>
      </c>
      <c r="G633" s="13" t="str">
        <f>VLOOKUP(LOWER(F633)&amp;H633,'Current pricing'!A:B,2,0)</f>
        <v>东软集团</v>
      </c>
      <c r="H633" s="13" t="s">
        <v>1439</v>
      </c>
      <c r="I633" s="13" t="s">
        <v>1207</v>
      </c>
      <c r="J633" s="13" t="s">
        <v>1742</v>
      </c>
      <c r="K633" s="13">
        <v>1000</v>
      </c>
      <c r="L633" s="13">
        <v>1</v>
      </c>
      <c r="M633" s="13">
        <v>19</v>
      </c>
      <c r="N633" s="13">
        <f t="shared" ref="N633:N639" si="295">K633*M633</f>
        <v>19000</v>
      </c>
      <c r="O633" s="13">
        <f t="shared" ref="O633:O639" si="296">ABS(N633)</f>
        <v>19000</v>
      </c>
      <c r="P633" s="19">
        <f t="shared" si="278"/>
        <v>0.38</v>
      </c>
      <c r="Q633" s="19">
        <f t="shared" si="280"/>
        <v>5</v>
      </c>
      <c r="R633" s="13">
        <f t="shared" si="279"/>
        <v>0</v>
      </c>
      <c r="S633" s="19">
        <f t="shared" ref="S633:S639" si="297">-(N633+P633+Q633+R633)</f>
        <v>-19005.38</v>
      </c>
      <c r="T633" s="13">
        <f t="shared" ref="T633:T639" si="298">S633/K633</f>
        <v>-19.005380000000002</v>
      </c>
      <c r="U633" s="13">
        <f>IF(ISNA(VLOOKUP(LOWER(F633)&amp;H633,Prices!A:C,3,0)),0,VLOOKUP(LOWER(F633)&amp;H633,Prices!A:C,3,0))</f>
        <v>15.9</v>
      </c>
      <c r="V633" s="13">
        <f>IF(ISNA(VLOOKUP(LOWER(F633)&amp;H633,Prices!A:C,2,0)),0,VLOOKUP(LOWER(F633)&amp;H633,Prices!A:C,2,0))</f>
        <v>16.2</v>
      </c>
      <c r="W633" s="13">
        <f>IF(I633="B",(V633+T633)*K633,(V633+T633)*K633)</f>
        <v>-2805.3800000000033</v>
      </c>
      <c r="X633" s="13">
        <f t="shared" ref="X633:X639" si="299">K633*(V633-U633)</f>
        <v>299.99999999999892</v>
      </c>
      <c r="Y633" s="43">
        <f t="shared" ref="Y633:Y639" si="300">W633/O633</f>
        <v>-0.14765157894736861</v>
      </c>
      <c r="Z633" s="49"/>
      <c r="AA633" s="24"/>
    </row>
    <row r="634" spans="1:27" x14ac:dyDescent="0.15">
      <c r="A634" s="12">
        <v>42769</v>
      </c>
      <c r="B634" s="60">
        <v>0.56436342592592592</v>
      </c>
      <c r="C634" s="13" t="s">
        <v>1128</v>
      </c>
      <c r="D634" s="13" t="s">
        <v>1129</v>
      </c>
      <c r="E634" s="13" t="s">
        <v>1130</v>
      </c>
      <c r="F634" s="13" t="str">
        <f t="shared" si="277"/>
        <v>SH</v>
      </c>
      <c r="G634" s="13" t="str">
        <f>VLOOKUP(LOWER(F634)&amp;H634,'Current pricing'!A:B,2,0)</f>
        <v>新华保险</v>
      </c>
      <c r="H634" s="13" t="s">
        <v>1519</v>
      </c>
      <c r="I634" s="13" t="s">
        <v>1207</v>
      </c>
      <c r="J634" s="13" t="s">
        <v>1742</v>
      </c>
      <c r="K634" s="13">
        <v>1000</v>
      </c>
      <c r="L634" s="13">
        <v>1</v>
      </c>
      <c r="M634" s="13">
        <v>45.09</v>
      </c>
      <c r="N634" s="13">
        <f t="shared" si="295"/>
        <v>45090</v>
      </c>
      <c r="O634" s="13">
        <f t="shared" si="296"/>
        <v>45090</v>
      </c>
      <c r="P634" s="19">
        <f t="shared" si="278"/>
        <v>0.90180000000000005</v>
      </c>
      <c r="Q634" s="19">
        <f t="shared" si="280"/>
        <v>9.0180000000000007</v>
      </c>
      <c r="R634" s="13">
        <f t="shared" si="279"/>
        <v>0</v>
      </c>
      <c r="S634" s="19">
        <f t="shared" si="297"/>
        <v>-45099.919799999996</v>
      </c>
      <c r="T634" s="13">
        <f t="shared" si="298"/>
        <v>-45.099919799999995</v>
      </c>
      <c r="U634" s="13">
        <f>IF(ISNA(VLOOKUP(LOWER(F634)&amp;H634,Prices!A:C,3,0)),0,VLOOKUP(LOWER(F634)&amp;H634,Prices!A:C,3,0))</f>
        <v>62.95</v>
      </c>
      <c r="V634" s="13">
        <f>IF(ISNA(VLOOKUP(LOWER(F634)&amp;H634,Prices!A:C,2,0)),0,VLOOKUP(LOWER(F634)&amp;H634,Prices!A:C,2,0))</f>
        <v>61.55</v>
      </c>
      <c r="W634" s="13">
        <f t="shared" ref="W634:W639" si="301">IF(I634="B",(V634+T634)*K634,(V634+T634)*K634)</f>
        <v>16450.080200000004</v>
      </c>
      <c r="X634" s="13">
        <f t="shared" si="299"/>
        <v>-1400.0000000000057</v>
      </c>
      <c r="Y634" s="43">
        <f t="shared" si="300"/>
        <v>0.36482768241295194</v>
      </c>
      <c r="Z634" s="49"/>
      <c r="AA634" s="24"/>
    </row>
    <row r="635" spans="1:27" x14ac:dyDescent="0.15">
      <c r="A635" s="12">
        <v>42769</v>
      </c>
      <c r="B635" s="60">
        <v>0.57200231481481478</v>
      </c>
      <c r="C635" s="13" t="s">
        <v>1128</v>
      </c>
      <c r="D635" s="13" t="s">
        <v>1129</v>
      </c>
      <c r="E635" s="13" t="s">
        <v>1130</v>
      </c>
      <c r="F635" s="13" t="str">
        <f t="shared" si="277"/>
        <v>SH</v>
      </c>
      <c r="G635" s="13" t="str">
        <f>VLOOKUP(LOWER(F635)&amp;H635,'Current pricing'!A:B,2,0)</f>
        <v>中国太保</v>
      </c>
      <c r="H635" s="13" t="s">
        <v>1520</v>
      </c>
      <c r="I635" s="13" t="s">
        <v>1207</v>
      </c>
      <c r="J635" s="13" t="s">
        <v>1745</v>
      </c>
      <c r="K635" s="13">
        <v>1000</v>
      </c>
      <c r="L635" s="13">
        <v>1</v>
      </c>
      <c r="M635" s="13">
        <v>28.58</v>
      </c>
      <c r="N635" s="13">
        <f t="shared" si="295"/>
        <v>28580</v>
      </c>
      <c r="O635" s="13">
        <f t="shared" si="296"/>
        <v>28580</v>
      </c>
      <c r="P635" s="19">
        <f t="shared" si="278"/>
        <v>0.5716</v>
      </c>
      <c r="Q635" s="19">
        <f t="shared" si="280"/>
        <v>5.7160000000000002</v>
      </c>
      <c r="R635" s="13">
        <f t="shared" si="279"/>
        <v>0</v>
      </c>
      <c r="S635" s="19">
        <f t="shared" si="297"/>
        <v>-28586.2876</v>
      </c>
      <c r="T635" s="13">
        <f t="shared" si="298"/>
        <v>-28.586287599999999</v>
      </c>
      <c r="U635" s="13">
        <f>IF(ISNA(VLOOKUP(LOWER(F635)&amp;H635,Prices!A:C,3,0)),0,VLOOKUP(LOWER(F635)&amp;H635,Prices!A:C,3,0))</f>
        <v>43.38</v>
      </c>
      <c r="V635" s="13">
        <f>IF(ISNA(VLOOKUP(LOWER(F635)&amp;H635,Prices!A:C,2,0)),0,VLOOKUP(LOWER(F635)&amp;H635,Prices!A:C,2,0))</f>
        <v>42.32</v>
      </c>
      <c r="W635" s="13">
        <f t="shared" si="301"/>
        <v>13733.712400000002</v>
      </c>
      <c r="X635" s="46">
        <f>K635*(V635-U635)</f>
        <v>-1060.0000000000023</v>
      </c>
      <c r="Y635" s="43">
        <f t="shared" si="300"/>
        <v>0.48053577326801966</v>
      </c>
      <c r="Z635" s="49"/>
      <c r="AA635" s="24"/>
    </row>
    <row r="636" spans="1:27" x14ac:dyDescent="0.15">
      <c r="A636" s="12">
        <v>42769</v>
      </c>
      <c r="B636" s="60">
        <v>0.57847222222222217</v>
      </c>
      <c r="C636" s="13" t="s">
        <v>1128</v>
      </c>
      <c r="D636" s="13" t="s">
        <v>1129</v>
      </c>
      <c r="E636" s="13" t="s">
        <v>1130</v>
      </c>
      <c r="F636" s="13" t="str">
        <f t="shared" si="277"/>
        <v>SH</v>
      </c>
      <c r="G636" s="13" t="str">
        <f>VLOOKUP(LOWER(F636)&amp;H636,'Current pricing'!A:B,2,0)</f>
        <v>中国太保</v>
      </c>
      <c r="H636" s="13" t="s">
        <v>1520</v>
      </c>
      <c r="I636" s="13" t="s">
        <v>1207</v>
      </c>
      <c r="J636" s="13" t="s">
        <v>1746</v>
      </c>
      <c r="K636" s="13">
        <v>500</v>
      </c>
      <c r="L636" s="13">
        <v>1</v>
      </c>
      <c r="M636" s="13">
        <v>28.4</v>
      </c>
      <c r="N636" s="13">
        <f t="shared" si="295"/>
        <v>14200</v>
      </c>
      <c r="O636" s="13">
        <f t="shared" si="296"/>
        <v>14200</v>
      </c>
      <c r="P636" s="19">
        <f t="shared" si="278"/>
        <v>0.28400000000000003</v>
      </c>
      <c r="Q636" s="19">
        <f t="shared" si="280"/>
        <v>5</v>
      </c>
      <c r="R636" s="13">
        <f t="shared" si="279"/>
        <v>0</v>
      </c>
      <c r="S636" s="19">
        <f t="shared" si="297"/>
        <v>-14205.284</v>
      </c>
      <c r="T636" s="13">
        <f t="shared" si="298"/>
        <v>-28.410567999999998</v>
      </c>
      <c r="U636" s="13">
        <f>IF(ISNA(VLOOKUP(LOWER(F636)&amp;H636,Prices!A:C,3,0)),0,VLOOKUP(LOWER(F636)&amp;H636,Prices!A:C,3,0))</f>
        <v>43.38</v>
      </c>
      <c r="V636" s="13">
        <f>IF(ISNA(VLOOKUP(LOWER(F636)&amp;H636,Prices!A:C,2,0)),0,VLOOKUP(LOWER(F636)&amp;H636,Prices!A:C,2,0))</f>
        <v>42.32</v>
      </c>
      <c r="W636" s="13">
        <f t="shared" si="301"/>
        <v>6954.7160000000013</v>
      </c>
      <c r="X636" s="46">
        <f>K636*(V636-U636)</f>
        <v>-530.00000000000114</v>
      </c>
      <c r="Y636" s="43">
        <f t="shared" si="300"/>
        <v>0.4897687323943663</v>
      </c>
      <c r="Z636" s="49"/>
      <c r="AA636" s="24"/>
    </row>
    <row r="637" spans="1:27" x14ac:dyDescent="0.15">
      <c r="A637" s="12">
        <v>42769</v>
      </c>
      <c r="B637" s="60">
        <v>0.58641203703703704</v>
      </c>
      <c r="C637" s="13" t="s">
        <v>1128</v>
      </c>
      <c r="D637" s="13" t="s">
        <v>1129</v>
      </c>
      <c r="E637" s="13" t="s">
        <v>1130</v>
      </c>
      <c r="F637" s="13" t="str">
        <f t="shared" si="277"/>
        <v>SZ</v>
      </c>
      <c r="G637" s="13" t="str">
        <f>VLOOKUP(LOWER(F637)&amp;H637,'Current pricing'!A:B,2,0)</f>
        <v>航发控制</v>
      </c>
      <c r="H637" s="13" t="s">
        <v>1372</v>
      </c>
      <c r="I637" s="13" t="s">
        <v>1207</v>
      </c>
      <c r="J637" s="13" t="s">
        <v>1742</v>
      </c>
      <c r="K637" s="13">
        <v>1000</v>
      </c>
      <c r="L637" s="13">
        <v>1</v>
      </c>
      <c r="M637" s="13">
        <v>26.01</v>
      </c>
      <c r="N637" s="13">
        <f t="shared" si="295"/>
        <v>26010</v>
      </c>
      <c r="O637" s="13">
        <f t="shared" si="296"/>
        <v>26010</v>
      </c>
      <c r="P637" s="19">
        <f t="shared" si="278"/>
        <v>0</v>
      </c>
      <c r="Q637" s="19">
        <f t="shared" si="280"/>
        <v>5.202</v>
      </c>
      <c r="R637" s="13">
        <f t="shared" si="279"/>
        <v>0</v>
      </c>
      <c r="S637" s="19">
        <f t="shared" si="297"/>
        <v>-26015.202000000001</v>
      </c>
      <c r="T637" s="13">
        <f t="shared" si="298"/>
        <v>-26.015202000000002</v>
      </c>
      <c r="U637" s="13">
        <f>IF(ISNA(VLOOKUP(LOWER(F637)&amp;H637,Prices!A:C,3,0)),0,VLOOKUP(LOWER(F637)&amp;H637,Prices!A:C,3,0))</f>
        <v>17.989999999999998</v>
      </c>
      <c r="V637" s="13">
        <f>IF(ISNA(VLOOKUP(LOWER(F637)&amp;H637,Prices!A:C,2,0)),0,VLOOKUP(LOWER(F637)&amp;H637,Prices!A:C,2,0))</f>
        <v>18.170000000000002</v>
      </c>
      <c r="W637" s="13">
        <f t="shared" si="301"/>
        <v>-7845.2020000000002</v>
      </c>
      <c r="X637" s="13">
        <f t="shared" si="299"/>
        <v>180.00000000000327</v>
      </c>
      <c r="Y637" s="43">
        <f t="shared" si="300"/>
        <v>-0.30162252979623222</v>
      </c>
      <c r="Z637" s="49"/>
      <c r="AA637" s="24"/>
    </row>
    <row r="638" spans="1:27" x14ac:dyDescent="0.15">
      <c r="A638" s="12">
        <v>42769</v>
      </c>
      <c r="B638" s="60">
        <v>0.60920138888888886</v>
      </c>
      <c r="C638" s="13" t="s">
        <v>1128</v>
      </c>
      <c r="D638" s="13" t="s">
        <v>1129</v>
      </c>
      <c r="E638" s="13" t="s">
        <v>1130</v>
      </c>
      <c r="F638" s="13" t="str">
        <f t="shared" si="277"/>
        <v>SH</v>
      </c>
      <c r="G638" s="13" t="str">
        <f>VLOOKUP(LOWER(F638)&amp;H638,'Current pricing'!A:B,2,0)</f>
        <v>恒瑞医药</v>
      </c>
      <c r="H638" s="13" t="s">
        <v>1521</v>
      </c>
      <c r="I638" s="13" t="s">
        <v>1207</v>
      </c>
      <c r="J638" s="13" t="s">
        <v>1746</v>
      </c>
      <c r="K638" s="13">
        <v>500</v>
      </c>
      <c r="L638" s="13">
        <v>1</v>
      </c>
      <c r="M638" s="13">
        <v>48.93</v>
      </c>
      <c r="N638" s="13">
        <f t="shared" si="295"/>
        <v>24465</v>
      </c>
      <c r="O638" s="13">
        <f t="shared" si="296"/>
        <v>24465</v>
      </c>
      <c r="P638" s="19">
        <f t="shared" si="278"/>
        <v>0.48930000000000001</v>
      </c>
      <c r="Q638" s="19">
        <f t="shared" si="280"/>
        <v>5</v>
      </c>
      <c r="R638" s="13">
        <f t="shared" si="279"/>
        <v>0</v>
      </c>
      <c r="S638" s="19">
        <f t="shared" si="297"/>
        <v>-24470.489300000001</v>
      </c>
      <c r="T638" s="13">
        <f t="shared" si="298"/>
        <v>-48.940978600000001</v>
      </c>
      <c r="U638" s="13">
        <f>IF(ISNA(VLOOKUP(LOWER(F638)&amp;H638,Prices!A:C,3,0)),0,VLOOKUP(LOWER(F638)&amp;H638,Prices!A:C,3,0))</f>
        <v>71.95</v>
      </c>
      <c r="V638" s="13">
        <f>IF(ISNA(VLOOKUP(LOWER(F638)&amp;H638,Prices!A:C,2,0)),0,VLOOKUP(LOWER(F638)&amp;H638,Prices!A:C,2,0))</f>
        <v>75.7</v>
      </c>
      <c r="W638" s="13">
        <f>IF(I638="B",(V638+T638)*K638,(V638+T638)*K638)</f>
        <v>13379.510700000001</v>
      </c>
      <c r="X638" s="46">
        <f t="shared" si="299"/>
        <v>1875</v>
      </c>
      <c r="Y638" s="43">
        <f t="shared" si="300"/>
        <v>0.5468837400367873</v>
      </c>
      <c r="Z638" s="49"/>
      <c r="AA638" s="24"/>
    </row>
    <row r="639" spans="1:27" x14ac:dyDescent="0.15">
      <c r="A639" s="12">
        <v>42769</v>
      </c>
      <c r="B639" s="60">
        <v>0.61107638888888893</v>
      </c>
      <c r="C639" s="13" t="s">
        <v>1128</v>
      </c>
      <c r="D639" s="13" t="s">
        <v>1129</v>
      </c>
      <c r="E639" s="13" t="s">
        <v>1130</v>
      </c>
      <c r="F639" s="13" t="str">
        <f t="shared" si="277"/>
        <v>SZ</v>
      </c>
      <c r="G639" s="13" t="str">
        <f>VLOOKUP(LOWER(F639)&amp;H639,'Current pricing'!A:B,2,0)</f>
        <v>东华能源</v>
      </c>
      <c r="H639" s="13" t="s">
        <v>1510</v>
      </c>
      <c r="I639" s="13" t="s">
        <v>1206</v>
      </c>
      <c r="J639" s="13" t="s">
        <v>1742</v>
      </c>
      <c r="K639" s="13">
        <v>-1000</v>
      </c>
      <c r="L639" s="13">
        <v>1</v>
      </c>
      <c r="M639" s="13">
        <v>13.43</v>
      </c>
      <c r="N639" s="13">
        <f t="shared" si="295"/>
        <v>-13430</v>
      </c>
      <c r="O639" s="13">
        <f t="shared" si="296"/>
        <v>13430</v>
      </c>
      <c r="P639" s="19">
        <f t="shared" si="278"/>
        <v>0</v>
      </c>
      <c r="Q639" s="19">
        <f t="shared" si="280"/>
        <v>5</v>
      </c>
      <c r="R639" s="13">
        <f t="shared" si="279"/>
        <v>13.43</v>
      </c>
      <c r="S639" s="19">
        <f t="shared" si="297"/>
        <v>13411.57</v>
      </c>
      <c r="T639" s="13">
        <f t="shared" si="298"/>
        <v>-13.411569999999999</v>
      </c>
      <c r="U639" s="13">
        <f>IF(ISNA(VLOOKUP(LOWER(F639)&amp;H639,Prices!A:C,3,0)),0,VLOOKUP(LOWER(F639)&amp;H639,Prices!A:C,3,0))</f>
        <v>11.11</v>
      </c>
      <c r="V639" s="13">
        <f>IF(ISNA(VLOOKUP(LOWER(F639)&amp;H639,Prices!A:C,2,0)),0,VLOOKUP(LOWER(F639)&amp;H639,Prices!A:C,2,0))</f>
        <v>10.9</v>
      </c>
      <c r="W639" s="13">
        <f t="shared" si="301"/>
        <v>2511.5699999999988</v>
      </c>
      <c r="X639" s="13">
        <f t="shared" si="299"/>
        <v>209.99999999999909</v>
      </c>
      <c r="Y639" s="43">
        <f t="shared" si="300"/>
        <v>0.18701191362620989</v>
      </c>
      <c r="Z639" s="49"/>
      <c r="AA639" s="24"/>
    </row>
    <row r="640" spans="1:27" s="13" customFormat="1" x14ac:dyDescent="0.15">
      <c r="A640" s="12">
        <v>42772</v>
      </c>
      <c r="B640" s="60">
        <v>0.58346064814814813</v>
      </c>
      <c r="C640" s="13" t="s">
        <v>1128</v>
      </c>
      <c r="D640" s="13" t="s">
        <v>1129</v>
      </c>
      <c r="E640" s="13" t="s">
        <v>1130</v>
      </c>
      <c r="F640" s="13" t="str">
        <f t="shared" si="277"/>
        <v>SZ</v>
      </c>
      <c r="G640" s="13" t="str">
        <f>VLOOKUP(LOWER(F640)&amp;H640,'Current pricing'!A:B,2,0)</f>
        <v>神州信息</v>
      </c>
      <c r="H640" s="13" t="s">
        <v>1739</v>
      </c>
      <c r="I640" s="13" t="s">
        <v>1207</v>
      </c>
      <c r="J640" s="13" t="s">
        <v>1746</v>
      </c>
      <c r="K640" s="13">
        <v>1000</v>
      </c>
      <c r="L640" s="13">
        <v>1</v>
      </c>
      <c r="M640" s="13">
        <v>20.5</v>
      </c>
      <c r="N640" s="13">
        <f t="shared" ref="N640:N644" si="302">K640*M640</f>
        <v>20500</v>
      </c>
      <c r="O640" s="13">
        <f t="shared" ref="O640:O644" si="303">ABS(N640)</f>
        <v>20500</v>
      </c>
      <c r="P640" s="19">
        <f t="shared" si="278"/>
        <v>0</v>
      </c>
      <c r="Q640" s="19">
        <f t="shared" si="280"/>
        <v>5</v>
      </c>
      <c r="R640" s="13">
        <f t="shared" si="279"/>
        <v>0</v>
      </c>
      <c r="S640" s="19">
        <f t="shared" ref="S640:S644" si="304">-(N640+P640+Q640+R640)</f>
        <v>-20505</v>
      </c>
      <c r="T640" s="13">
        <f t="shared" ref="T640:T644" si="305">S640/K640</f>
        <v>-20.504999999999999</v>
      </c>
      <c r="U640" s="13">
        <f>IF(ISNA(VLOOKUP(LOWER(F640)&amp;H640,Prices!A:C,3,0)),0,VLOOKUP(LOWER(F640)&amp;H640,Prices!A:C,3,0))</f>
        <v>16.73</v>
      </c>
      <c r="V640" s="13">
        <f>IF(ISNA(VLOOKUP(LOWER(F640)&amp;H640,Prices!A:C,2,0)),0,VLOOKUP(LOWER(F640)&amp;H640,Prices!A:C,2,0))</f>
        <v>16.73</v>
      </c>
      <c r="W640" s="13">
        <f t="shared" ref="W640:W644" si="306">IF(I640="B",(V640+T640)*K640,(V640+T640)*K640)</f>
        <v>-3774.9999999999986</v>
      </c>
      <c r="X640" s="46">
        <f t="shared" ref="X640:X644" si="307">K640*(V640-U640)</f>
        <v>0</v>
      </c>
      <c r="Y640" s="43">
        <f t="shared" ref="Y640:Y644" si="308">W640/O640</f>
        <v>-0.18414634146341458</v>
      </c>
      <c r="Z640" s="49"/>
      <c r="AA640" s="24"/>
    </row>
    <row r="641" spans="1:27" x14ac:dyDescent="0.15">
      <c r="A641" s="12">
        <v>42772</v>
      </c>
      <c r="B641" s="60">
        <v>0.59069444444444441</v>
      </c>
      <c r="C641" s="13" t="s">
        <v>1128</v>
      </c>
      <c r="D641" s="13" t="s">
        <v>1129</v>
      </c>
      <c r="E641" s="13" t="s">
        <v>1130</v>
      </c>
      <c r="F641" s="13" t="str">
        <f t="shared" si="277"/>
        <v>SZ</v>
      </c>
      <c r="G641" s="13" t="str">
        <f>VLOOKUP(LOWER(F641)&amp;H641,'Current pricing'!A:B,2,0)</f>
        <v>中南建设</v>
      </c>
      <c r="H641" s="13" t="s">
        <v>1740</v>
      </c>
      <c r="I641" s="13" t="s">
        <v>1207</v>
      </c>
      <c r="J641" s="13" t="s">
        <v>1746</v>
      </c>
      <c r="K641" s="13">
        <v>2000</v>
      </c>
      <c r="L641" s="13">
        <v>1</v>
      </c>
      <c r="M641" s="13">
        <v>9.89</v>
      </c>
      <c r="N641" s="13">
        <f t="shared" si="302"/>
        <v>19780</v>
      </c>
      <c r="O641" s="13">
        <f t="shared" si="303"/>
        <v>19780</v>
      </c>
      <c r="P641" s="19">
        <f t="shared" si="278"/>
        <v>0</v>
      </c>
      <c r="Q641" s="19">
        <f t="shared" si="280"/>
        <v>5</v>
      </c>
      <c r="R641" s="13">
        <f t="shared" si="279"/>
        <v>0</v>
      </c>
      <c r="S641" s="19">
        <f t="shared" si="304"/>
        <v>-19785</v>
      </c>
      <c r="T641" s="13">
        <f t="shared" si="305"/>
        <v>-9.8925000000000001</v>
      </c>
      <c r="U641" s="13">
        <f>IF(ISNA(VLOOKUP(LOWER(F641)&amp;H641,Prices!A:C,3,0)),0,VLOOKUP(LOWER(F641)&amp;H641,Prices!A:C,3,0))</f>
        <v>6.09</v>
      </c>
      <c r="V641" s="13">
        <f>IF(ISNA(VLOOKUP(LOWER(F641)&amp;H641,Prices!A:C,2,0)),0,VLOOKUP(LOWER(F641)&amp;H641,Prices!A:C,2,0))</f>
        <v>6.02</v>
      </c>
      <c r="W641" s="13">
        <f t="shared" si="306"/>
        <v>-7745.0000000000009</v>
      </c>
      <c r="X641" s="46">
        <f t="shared" si="307"/>
        <v>-140.00000000000057</v>
      </c>
      <c r="Y641" s="43">
        <f t="shared" si="308"/>
        <v>-0.39155712841253798</v>
      </c>
      <c r="Z641" s="49"/>
      <c r="AA641" s="24"/>
    </row>
    <row r="642" spans="1:27" x14ac:dyDescent="0.15">
      <c r="A642" s="12">
        <v>42772</v>
      </c>
      <c r="B642" s="60">
        <v>0.62171296296296297</v>
      </c>
      <c r="C642" s="13" t="s">
        <v>1128</v>
      </c>
      <c r="D642" s="13" t="s">
        <v>1129</v>
      </c>
      <c r="E642" s="13" t="s">
        <v>1130</v>
      </c>
      <c r="F642" s="13" t="str">
        <f t="shared" si="277"/>
        <v>SH</v>
      </c>
      <c r="G642" s="13" t="str">
        <f>VLOOKUP(LOWER(F642)&amp;H642,'Current pricing'!A:B,2,0)</f>
        <v>东软集团</v>
      </c>
      <c r="H642" s="13" t="s">
        <v>1439</v>
      </c>
      <c r="I642" s="13" t="s">
        <v>1206</v>
      </c>
      <c r="J642" s="13" t="s">
        <v>1742</v>
      </c>
      <c r="K642" s="13">
        <v>-1000</v>
      </c>
      <c r="L642" s="13">
        <v>1</v>
      </c>
      <c r="M642" s="13">
        <v>19.329999999999998</v>
      </c>
      <c r="N642" s="13">
        <f t="shared" si="302"/>
        <v>-19330</v>
      </c>
      <c r="O642" s="13">
        <f t="shared" si="303"/>
        <v>19330</v>
      </c>
      <c r="P642" s="19">
        <f t="shared" si="278"/>
        <v>0.38660000000000005</v>
      </c>
      <c r="Q642" s="19">
        <f t="shared" si="280"/>
        <v>5</v>
      </c>
      <c r="R642" s="13">
        <f t="shared" si="279"/>
        <v>19.329999999999998</v>
      </c>
      <c r="S642" s="19">
        <f t="shared" si="304"/>
        <v>19305.283399999997</v>
      </c>
      <c r="T642" s="13">
        <f t="shared" si="305"/>
        <v>-19.305283399999997</v>
      </c>
      <c r="U642" s="13">
        <f>IF(ISNA(VLOOKUP(LOWER(F642)&amp;H642,Prices!A:C,3,0)),0,VLOOKUP(LOWER(F642)&amp;H642,Prices!A:C,3,0))</f>
        <v>15.9</v>
      </c>
      <c r="V642" s="13">
        <f>IF(ISNA(VLOOKUP(LOWER(F642)&amp;H642,Prices!A:C,2,0)),0,VLOOKUP(LOWER(F642)&amp;H642,Prices!A:C,2,0))</f>
        <v>16.2</v>
      </c>
      <c r="W642" s="13">
        <f t="shared" si="306"/>
        <v>3105.2833999999975</v>
      </c>
      <c r="X642" s="13">
        <f t="shared" si="307"/>
        <v>-299.99999999999892</v>
      </c>
      <c r="Y642" s="43">
        <f t="shared" si="308"/>
        <v>0.16064580444904281</v>
      </c>
      <c r="Z642" s="49"/>
      <c r="AA642" s="24"/>
    </row>
    <row r="643" spans="1:27" x14ac:dyDescent="0.15">
      <c r="A643" s="12">
        <v>42772</v>
      </c>
      <c r="B643" s="60">
        <v>0.62193287037037037</v>
      </c>
      <c r="C643" s="13" t="s">
        <v>1128</v>
      </c>
      <c r="D643" s="13" t="s">
        <v>1129</v>
      </c>
      <c r="E643" s="13" t="s">
        <v>1130</v>
      </c>
      <c r="F643" s="13" t="str">
        <f t="shared" si="277"/>
        <v>SH</v>
      </c>
      <c r="G643" s="13" t="str">
        <f>VLOOKUP(LOWER(F643)&amp;H643,'Current pricing'!A:B,2,0)</f>
        <v>新华保险</v>
      </c>
      <c r="H643" s="13" t="s">
        <v>1519</v>
      </c>
      <c r="I643" s="13" t="s">
        <v>1206</v>
      </c>
      <c r="J643" s="13" t="s">
        <v>1742</v>
      </c>
      <c r="K643" s="13">
        <v>-1000</v>
      </c>
      <c r="L643" s="13">
        <v>1</v>
      </c>
      <c r="M643" s="13">
        <v>45.27</v>
      </c>
      <c r="N643" s="13">
        <f t="shared" si="302"/>
        <v>-45270</v>
      </c>
      <c r="O643" s="13">
        <f t="shared" si="303"/>
        <v>45270</v>
      </c>
      <c r="P643" s="19">
        <f t="shared" si="278"/>
        <v>0.90540000000000009</v>
      </c>
      <c r="Q643" s="19">
        <f t="shared" si="280"/>
        <v>9.0540000000000003</v>
      </c>
      <c r="R643" s="13">
        <f t="shared" si="279"/>
        <v>45.27</v>
      </c>
      <c r="S643" s="19">
        <f t="shared" si="304"/>
        <v>45214.770600000003</v>
      </c>
      <c r="T643" s="13">
        <f t="shared" si="305"/>
        <v>-45.214770600000001</v>
      </c>
      <c r="U643" s="13">
        <f>IF(ISNA(VLOOKUP(LOWER(F643)&amp;H643,Prices!A:C,3,0)),0,VLOOKUP(LOWER(F643)&amp;H643,Prices!A:C,3,0))</f>
        <v>62.95</v>
      </c>
      <c r="V643" s="13">
        <f>IF(ISNA(VLOOKUP(LOWER(F643)&amp;H643,Prices!A:C,2,0)),0,VLOOKUP(LOWER(F643)&amp;H643,Prices!A:C,2,0))</f>
        <v>61.55</v>
      </c>
      <c r="W643" s="13">
        <f t="shared" si="306"/>
        <v>-16335.229399999997</v>
      </c>
      <c r="X643" s="13">
        <f t="shared" si="307"/>
        <v>1400.0000000000057</v>
      </c>
      <c r="Y643" s="43">
        <f t="shared" si="308"/>
        <v>-0.36084005743317865</v>
      </c>
      <c r="Z643" s="49"/>
      <c r="AA643" s="24"/>
    </row>
    <row r="644" spans="1:27" x14ac:dyDescent="0.15">
      <c r="A644" s="12">
        <v>42772</v>
      </c>
      <c r="B644" s="60">
        <v>0.6222685185185185</v>
      </c>
      <c r="C644" s="13" t="s">
        <v>1128</v>
      </c>
      <c r="D644" s="13" t="s">
        <v>1129</v>
      </c>
      <c r="E644" s="13" t="s">
        <v>1130</v>
      </c>
      <c r="F644" s="13" t="str">
        <f t="shared" si="277"/>
        <v>SZ</v>
      </c>
      <c r="G644" s="13" t="str">
        <f>VLOOKUP(LOWER(F644)&amp;H644,'Current pricing'!A:B,2,0)</f>
        <v>航发控制</v>
      </c>
      <c r="H644" s="13" t="s">
        <v>1372</v>
      </c>
      <c r="I644" s="13" t="s">
        <v>1206</v>
      </c>
      <c r="J644" s="13" t="s">
        <v>1742</v>
      </c>
      <c r="K644" s="13">
        <v>-1000</v>
      </c>
      <c r="L644" s="13">
        <v>1</v>
      </c>
      <c r="M644" s="13">
        <v>25.96</v>
      </c>
      <c r="N644" s="13">
        <f t="shared" si="302"/>
        <v>-25960</v>
      </c>
      <c r="O644" s="13">
        <f t="shared" si="303"/>
        <v>25960</v>
      </c>
      <c r="P644" s="19">
        <f t="shared" si="278"/>
        <v>0</v>
      </c>
      <c r="Q644" s="19">
        <f t="shared" si="280"/>
        <v>5.1920000000000002</v>
      </c>
      <c r="R644" s="13">
        <f t="shared" si="279"/>
        <v>25.96</v>
      </c>
      <c r="S644" s="19">
        <f t="shared" si="304"/>
        <v>25928.848000000002</v>
      </c>
      <c r="T644" s="13">
        <f t="shared" si="305"/>
        <v>-25.928848000000002</v>
      </c>
      <c r="U644" s="13">
        <f>IF(ISNA(VLOOKUP(LOWER(F644)&amp;H644,Prices!A:C,3,0)),0,VLOOKUP(LOWER(F644)&amp;H644,Prices!A:C,3,0))</f>
        <v>17.989999999999998</v>
      </c>
      <c r="V644" s="13">
        <f>IF(ISNA(VLOOKUP(LOWER(F644)&amp;H644,Prices!A:C,2,0)),0,VLOOKUP(LOWER(F644)&amp;H644,Prices!A:C,2,0))</f>
        <v>18.170000000000002</v>
      </c>
      <c r="W644" s="13">
        <f t="shared" si="306"/>
        <v>7758.848</v>
      </c>
      <c r="X644" s="13">
        <f t="shared" si="307"/>
        <v>-180.00000000000327</v>
      </c>
      <c r="Y644" s="43">
        <f t="shared" si="308"/>
        <v>0.29887704160246531</v>
      </c>
      <c r="Z644" s="49"/>
      <c r="AA644" s="24"/>
    </row>
    <row r="645" spans="1:27" s="13" customFormat="1" x14ac:dyDescent="0.15">
      <c r="A645" s="12">
        <v>42774</v>
      </c>
      <c r="B645" s="60">
        <v>0.39806712962962965</v>
      </c>
      <c r="C645" s="13" t="s">
        <v>1128</v>
      </c>
      <c r="D645" s="13" t="s">
        <v>1129</v>
      </c>
      <c r="E645" s="13" t="s">
        <v>1130</v>
      </c>
      <c r="F645" s="13" t="str">
        <f t="shared" ref="F645:F707" si="309">IF(OR(LEFT(H645,1)="6",H645="510050"),"SH","SZ")</f>
        <v>SH</v>
      </c>
      <c r="G645" s="13" t="str">
        <f>VLOOKUP(LOWER(F645)&amp;H645,'Current pricing'!A:B,2,0)</f>
        <v>贵州茅台</v>
      </c>
      <c r="H645" s="13" t="s">
        <v>1263</v>
      </c>
      <c r="I645" s="13" t="s">
        <v>1207</v>
      </c>
      <c r="J645" s="13" t="s">
        <v>1746</v>
      </c>
      <c r="K645" s="13">
        <v>100</v>
      </c>
      <c r="L645" s="13">
        <v>1</v>
      </c>
      <c r="M645" s="13">
        <v>344.3</v>
      </c>
      <c r="N645" s="13">
        <f t="shared" ref="N645:N649" si="310">K645*M645</f>
        <v>34430</v>
      </c>
      <c r="O645" s="13">
        <f t="shared" ref="O645:O649" si="311">ABS(N645)</f>
        <v>34430</v>
      </c>
      <c r="P645" s="19">
        <f t="shared" ref="P645:P707" si="312">IF(H645="510050",0,IF(F645="SZ",0,ABS(N645*0.2%%)))</f>
        <v>0.6886000000000001</v>
      </c>
      <c r="Q645" s="19">
        <f t="shared" si="280"/>
        <v>6.8860000000000001</v>
      </c>
      <c r="R645" s="13">
        <f t="shared" ref="R645:R707" si="313">IF(H645="510050",0,ROUND(IF(OR(I645="B",I645="D"),0,ABS(N645*0.001)),2))</f>
        <v>0</v>
      </c>
      <c r="S645" s="19">
        <f t="shared" ref="S645:S649" si="314">-(N645+P645+Q645+R645)</f>
        <v>-34437.5746</v>
      </c>
      <c r="T645" s="13">
        <f t="shared" ref="T645:T649" si="315">S645/K645</f>
        <v>-344.37574599999999</v>
      </c>
      <c r="U645" s="13">
        <f>IF(ISNA(VLOOKUP(LOWER(F645)&amp;H645,Prices!A:C,3,0)),0,VLOOKUP(LOWER(F645)&amp;H645,Prices!A:C,3,0))</f>
        <v>639.16999999999996</v>
      </c>
      <c r="V645" s="13">
        <f>IF(ISNA(VLOOKUP(LOWER(F645)&amp;H645,Prices!A:C,2,0)),0,VLOOKUP(LOWER(F645)&amp;H645,Prices!A:C,2,0))</f>
        <v>653.05999999999995</v>
      </c>
      <c r="W645" s="13">
        <f t="shared" ref="W645" si="316">IF(I645="B",(V645+T645)*K645,(V645+T645)*K645)</f>
        <v>30868.425399999996</v>
      </c>
      <c r="X645" s="46">
        <f t="shared" ref="X645" si="317">K645*(V645-U645)</f>
        <v>1388.9999999999986</v>
      </c>
      <c r="Y645" s="43">
        <f t="shared" ref="Y645" si="318">W645/O645</f>
        <v>0.89655606738309601</v>
      </c>
      <c r="Z645" s="49"/>
      <c r="AA645" s="24"/>
    </row>
    <row r="646" spans="1:27" s="13" customFormat="1" x14ac:dyDescent="0.15">
      <c r="A646" s="12">
        <v>42774</v>
      </c>
      <c r="B646" s="60">
        <v>0.40778935185185183</v>
      </c>
      <c r="C646" s="13" t="s">
        <v>1128</v>
      </c>
      <c r="D646" s="13" t="s">
        <v>1129</v>
      </c>
      <c r="E646" s="13" t="s">
        <v>1130</v>
      </c>
      <c r="F646" s="13" t="str">
        <f t="shared" si="309"/>
        <v>SH</v>
      </c>
      <c r="G646" s="13" t="str">
        <f>VLOOKUP(LOWER(F646)&amp;H646,'Current pricing'!A:B,2,0)</f>
        <v>中国船舶</v>
      </c>
      <c r="H646" s="13" t="s">
        <v>1352</v>
      </c>
      <c r="I646" s="13" t="s">
        <v>1207</v>
      </c>
      <c r="J646" s="13" t="s">
        <v>1746</v>
      </c>
      <c r="K646" s="13">
        <v>1000</v>
      </c>
      <c r="L646" s="13">
        <v>1</v>
      </c>
      <c r="M646" s="13">
        <v>29.63</v>
      </c>
      <c r="N646" s="13">
        <f t="shared" si="310"/>
        <v>29630</v>
      </c>
      <c r="O646" s="13">
        <f t="shared" si="311"/>
        <v>29630</v>
      </c>
      <c r="P646" s="19">
        <f t="shared" si="312"/>
        <v>0.59260000000000002</v>
      </c>
      <c r="Q646" s="19">
        <f t="shared" si="280"/>
        <v>5.9260000000000002</v>
      </c>
      <c r="R646" s="13">
        <f t="shared" si="313"/>
        <v>0</v>
      </c>
      <c r="S646" s="19">
        <f t="shared" si="314"/>
        <v>-29636.518599999999</v>
      </c>
      <c r="T646" s="13">
        <f t="shared" si="315"/>
        <v>-29.636518599999999</v>
      </c>
      <c r="U646" s="13">
        <f>IF(ISNA(VLOOKUP(LOWER(F646)&amp;H646,Prices!A:C,3,0)),0,VLOOKUP(LOWER(F646)&amp;H646,Prices!A:C,3,0))</f>
        <v>24.67</v>
      </c>
      <c r="V646" s="13">
        <f>IF(ISNA(VLOOKUP(LOWER(F646)&amp;H646,Prices!A:C,2,0)),0,VLOOKUP(LOWER(F646)&amp;H646,Prices!A:C,2,0))</f>
        <v>24.67</v>
      </c>
      <c r="W646" s="13">
        <f t="shared" ref="W646:W649" si="319">IF(I646="B",(V646+T646)*K646,(V646+T646)*K646)</f>
        <v>-4966.5185999999967</v>
      </c>
      <c r="X646" s="46">
        <f t="shared" ref="X646:X649" si="320">K646*(V646-U646)</f>
        <v>0</v>
      </c>
      <c r="Y646" s="43">
        <f t="shared" ref="Y646:Y649" si="321">W646/O646</f>
        <v>-0.16761790752615582</v>
      </c>
      <c r="Z646" s="49"/>
      <c r="AA646" s="24"/>
    </row>
    <row r="647" spans="1:27" x14ac:dyDescent="0.15">
      <c r="A647" s="12">
        <v>42774</v>
      </c>
      <c r="B647" s="60">
        <v>0.61946759259259265</v>
      </c>
      <c r="C647" s="13" t="s">
        <v>1128</v>
      </c>
      <c r="D647" s="13" t="s">
        <v>1129</v>
      </c>
      <c r="E647" s="13" t="s">
        <v>1130</v>
      </c>
      <c r="F647" s="13" t="str">
        <f t="shared" si="309"/>
        <v>SH</v>
      </c>
      <c r="G647" s="13" t="str">
        <f>VLOOKUP(LOWER(F647)&amp;H647,'Current pricing'!A:B,2,0)</f>
        <v>恒瑞医药</v>
      </c>
      <c r="H647" s="13" t="s">
        <v>1521</v>
      </c>
      <c r="I647" s="13" t="s">
        <v>1206</v>
      </c>
      <c r="J647" s="13" t="s">
        <v>1746</v>
      </c>
      <c r="K647" s="13">
        <v>-500</v>
      </c>
      <c r="L647" s="13">
        <v>1</v>
      </c>
      <c r="M647" s="13">
        <v>48.28</v>
      </c>
      <c r="N647" s="13">
        <f t="shared" si="310"/>
        <v>-24140</v>
      </c>
      <c r="O647" s="13">
        <f t="shared" si="311"/>
        <v>24140</v>
      </c>
      <c r="P647" s="19">
        <f t="shared" si="312"/>
        <v>0.48280000000000006</v>
      </c>
      <c r="Q647" s="19">
        <f t="shared" si="280"/>
        <v>5</v>
      </c>
      <c r="R647" s="13">
        <f t="shared" si="313"/>
        <v>24.14</v>
      </c>
      <c r="S647" s="19">
        <f t="shared" si="314"/>
        <v>24110.377199999999</v>
      </c>
      <c r="T647" s="13">
        <f t="shared" si="315"/>
        <v>-48.220754399999997</v>
      </c>
      <c r="U647" s="13">
        <f>IF(ISNA(VLOOKUP(LOWER(F647)&amp;H647,Prices!A:C,3,0)),0,VLOOKUP(LOWER(F647)&amp;H647,Prices!A:C,3,0))</f>
        <v>71.95</v>
      </c>
      <c r="V647" s="13">
        <f>IF(ISNA(VLOOKUP(LOWER(F647)&amp;H647,Prices!A:C,2,0)),0,VLOOKUP(LOWER(F647)&amp;H647,Prices!A:C,2,0))</f>
        <v>75.7</v>
      </c>
      <c r="W647" s="13">
        <f t="shared" si="319"/>
        <v>-13739.622800000003</v>
      </c>
      <c r="X647" s="46">
        <f t="shared" si="320"/>
        <v>-1875</v>
      </c>
      <c r="Y647" s="43">
        <f t="shared" si="321"/>
        <v>-0.56916415907207962</v>
      </c>
      <c r="Z647" s="49"/>
      <c r="AA647" s="24"/>
    </row>
    <row r="648" spans="1:27" x14ac:dyDescent="0.15">
      <c r="A648" s="12">
        <v>42774</v>
      </c>
      <c r="B648" s="60">
        <v>0.62002314814814818</v>
      </c>
      <c r="C648" s="13" t="s">
        <v>1128</v>
      </c>
      <c r="D648" s="13" t="s">
        <v>1129</v>
      </c>
      <c r="E648" s="13" t="s">
        <v>1130</v>
      </c>
      <c r="F648" s="13" t="str">
        <f t="shared" si="309"/>
        <v>SZ</v>
      </c>
      <c r="G648" s="13" t="str">
        <f>VLOOKUP(LOWER(F648)&amp;H648,'Current pricing'!A:B,2,0)</f>
        <v>中南建设</v>
      </c>
      <c r="H648" s="13" t="s">
        <v>1740</v>
      </c>
      <c r="I648" s="13" t="s">
        <v>1206</v>
      </c>
      <c r="J648" s="13" t="s">
        <v>1746</v>
      </c>
      <c r="K648" s="13">
        <v>-2000</v>
      </c>
      <c r="L648" s="13">
        <v>1</v>
      </c>
      <c r="M648" s="13">
        <v>9.86</v>
      </c>
      <c r="N648" s="13">
        <f t="shared" si="310"/>
        <v>-19720</v>
      </c>
      <c r="O648" s="13">
        <f t="shared" si="311"/>
        <v>19720</v>
      </c>
      <c r="P648" s="19">
        <f t="shared" si="312"/>
        <v>0</v>
      </c>
      <c r="Q648" s="19">
        <f t="shared" si="280"/>
        <v>5</v>
      </c>
      <c r="R648" s="13">
        <f t="shared" si="313"/>
        <v>19.72</v>
      </c>
      <c r="S648" s="19">
        <f t="shared" si="314"/>
        <v>19695.28</v>
      </c>
      <c r="T648" s="13">
        <f t="shared" si="315"/>
        <v>-9.8476400000000002</v>
      </c>
      <c r="U648" s="13">
        <f>IF(ISNA(VLOOKUP(LOWER(F648)&amp;H648,Prices!A:C,3,0)),0,VLOOKUP(LOWER(F648)&amp;H648,Prices!A:C,3,0))</f>
        <v>6.09</v>
      </c>
      <c r="V648" s="13">
        <f>IF(ISNA(VLOOKUP(LOWER(F648)&amp;H648,Prices!A:C,2,0)),0,VLOOKUP(LOWER(F648)&amp;H648,Prices!A:C,2,0))</f>
        <v>6.02</v>
      </c>
      <c r="W648" s="13">
        <f t="shared" si="319"/>
        <v>7655.2800000000016</v>
      </c>
      <c r="X648" s="46">
        <f t="shared" si="320"/>
        <v>140.00000000000057</v>
      </c>
      <c r="Y648" s="43">
        <f t="shared" si="321"/>
        <v>0.38819878296146054</v>
      </c>
      <c r="Z648" s="49"/>
      <c r="AA648" s="24"/>
    </row>
    <row r="649" spans="1:27" x14ac:dyDescent="0.15">
      <c r="A649" s="12">
        <v>42774</v>
      </c>
      <c r="B649" s="60">
        <v>0.62015046296296295</v>
      </c>
      <c r="C649" s="13" t="s">
        <v>1128</v>
      </c>
      <c r="D649" s="13" t="s">
        <v>1129</v>
      </c>
      <c r="E649" s="13" t="s">
        <v>1130</v>
      </c>
      <c r="F649" s="13" t="str">
        <f t="shared" si="309"/>
        <v>SH</v>
      </c>
      <c r="G649" s="13" t="str">
        <f>VLOOKUP(LOWER(F649)&amp;H649,'Current pricing'!A:B,2,0)</f>
        <v>中国太保</v>
      </c>
      <c r="H649" s="13" t="s">
        <v>1520</v>
      </c>
      <c r="I649" s="13" t="s">
        <v>1206</v>
      </c>
      <c r="J649" s="13" t="s">
        <v>1746</v>
      </c>
      <c r="K649" s="13">
        <v>-1500</v>
      </c>
      <c r="L649" s="13">
        <v>1</v>
      </c>
      <c r="M649" s="13">
        <v>28.11</v>
      </c>
      <c r="N649" s="13">
        <f t="shared" si="310"/>
        <v>-42165</v>
      </c>
      <c r="O649" s="13">
        <f t="shared" si="311"/>
        <v>42165</v>
      </c>
      <c r="P649" s="19">
        <f t="shared" si="312"/>
        <v>0.84330000000000005</v>
      </c>
      <c r="Q649" s="19">
        <f t="shared" si="280"/>
        <v>8.4329999999999998</v>
      </c>
      <c r="R649" s="13">
        <f t="shared" si="313"/>
        <v>42.17</v>
      </c>
      <c r="S649" s="19">
        <f t="shared" si="314"/>
        <v>42113.553700000004</v>
      </c>
      <c r="T649" s="13">
        <f t="shared" si="315"/>
        <v>-28.075702466666669</v>
      </c>
      <c r="U649" s="13">
        <f>IF(ISNA(VLOOKUP(LOWER(F649)&amp;H649,Prices!A:C,3,0)),0,VLOOKUP(LOWER(F649)&amp;H649,Prices!A:C,3,0))</f>
        <v>43.38</v>
      </c>
      <c r="V649" s="13">
        <f>IF(ISNA(VLOOKUP(LOWER(F649)&amp;H649,Prices!A:C,2,0)),0,VLOOKUP(LOWER(F649)&amp;H649,Prices!A:C,2,0))</f>
        <v>42.32</v>
      </c>
      <c r="W649" s="13">
        <f t="shared" si="319"/>
        <v>-21366.446299999996</v>
      </c>
      <c r="X649" s="46">
        <f t="shared" si="320"/>
        <v>1590.0000000000034</v>
      </c>
      <c r="Y649" s="43">
        <f t="shared" si="321"/>
        <v>-0.50673417052057379</v>
      </c>
      <c r="Z649" s="49"/>
      <c r="AA649" s="24"/>
    </row>
    <row r="650" spans="1:27" s="13" customFormat="1" x14ac:dyDescent="0.15">
      <c r="A650" s="12">
        <v>42775</v>
      </c>
      <c r="B650" s="60">
        <v>0.47606481481481483</v>
      </c>
      <c r="C650" s="13" t="s">
        <v>1128</v>
      </c>
      <c r="D650" s="13" t="s">
        <v>1129</v>
      </c>
      <c r="E650" s="13" t="s">
        <v>1130</v>
      </c>
      <c r="F650" s="13" t="str">
        <f t="shared" si="309"/>
        <v>SZ</v>
      </c>
      <c r="G650" s="13" t="str">
        <f>VLOOKUP(LOWER(F650)&amp;H650,'Current pricing'!A:B,2,0)</f>
        <v>神州信息</v>
      </c>
      <c r="H650" s="13" t="s">
        <v>1739</v>
      </c>
      <c r="I650" s="13" t="s">
        <v>1206</v>
      </c>
      <c r="J650" s="13" t="s">
        <v>1746</v>
      </c>
      <c r="K650" s="13">
        <v>-1000</v>
      </c>
      <c r="L650" s="13">
        <v>1</v>
      </c>
      <c r="M650" s="13">
        <v>20.75</v>
      </c>
      <c r="N650" s="13">
        <f t="shared" ref="N650:N651" si="322">K650*M650</f>
        <v>-20750</v>
      </c>
      <c r="O650" s="13">
        <f t="shared" ref="O650:O651" si="323">ABS(N650)</f>
        <v>20750</v>
      </c>
      <c r="P650" s="19">
        <f t="shared" si="312"/>
        <v>0</v>
      </c>
      <c r="Q650" s="19">
        <f t="shared" si="280"/>
        <v>5</v>
      </c>
      <c r="R650" s="13">
        <f t="shared" si="313"/>
        <v>20.75</v>
      </c>
      <c r="S650" s="19">
        <f t="shared" ref="S650:S651" si="324">-(N650+P650+Q650+R650)</f>
        <v>20724.25</v>
      </c>
      <c r="T650" s="13">
        <f t="shared" ref="T650:T651" si="325">S650/K650</f>
        <v>-20.724250000000001</v>
      </c>
      <c r="U650" s="13">
        <f>IF(ISNA(VLOOKUP(LOWER(F650)&amp;H650,Prices!A:C,3,0)),0,VLOOKUP(LOWER(F650)&amp;H650,Prices!A:C,3,0))</f>
        <v>16.73</v>
      </c>
      <c r="V650" s="13">
        <f>IF(ISNA(VLOOKUP(LOWER(F650)&amp;H650,Prices!A:C,2,0)),0,VLOOKUP(LOWER(F650)&amp;H650,Prices!A:C,2,0))</f>
        <v>16.73</v>
      </c>
      <c r="W650" s="13">
        <f t="shared" ref="W650:W651" si="326">IF(I650="B",(V650+T650)*K650,(V650+T650)*K650)</f>
        <v>3994.2500000000009</v>
      </c>
      <c r="X650" s="46">
        <f t="shared" ref="X650:X651" si="327">K650*(V650-U650)</f>
        <v>0</v>
      </c>
      <c r="Y650" s="43">
        <f t="shared" ref="Y650:Y651" si="328">W650/O650</f>
        <v>0.1924939759036145</v>
      </c>
      <c r="Z650" s="49"/>
      <c r="AA650" s="24"/>
    </row>
    <row r="651" spans="1:27" s="13" customFormat="1" x14ac:dyDescent="0.15">
      <c r="A651" s="12">
        <v>42775</v>
      </c>
      <c r="B651" s="60">
        <v>0.60753472222222216</v>
      </c>
      <c r="C651" s="13" t="s">
        <v>1128</v>
      </c>
      <c r="D651" s="13" t="s">
        <v>1129</v>
      </c>
      <c r="E651" s="13" t="s">
        <v>1130</v>
      </c>
      <c r="F651" s="13" t="str">
        <f t="shared" si="309"/>
        <v>SH</v>
      </c>
      <c r="G651" s="13" t="str">
        <f>VLOOKUP(LOWER(F651)&amp;H651,'Current pricing'!A:B,2,0)</f>
        <v>中国船舶</v>
      </c>
      <c r="H651" s="13" t="s">
        <v>1352</v>
      </c>
      <c r="I651" s="13" t="s">
        <v>1206</v>
      </c>
      <c r="J651" s="13" t="s">
        <v>1746</v>
      </c>
      <c r="K651" s="13">
        <v>-1000</v>
      </c>
      <c r="L651" s="13">
        <v>1</v>
      </c>
      <c r="M651" s="13">
        <v>30.56</v>
      </c>
      <c r="N651" s="13">
        <f t="shared" si="322"/>
        <v>-30560</v>
      </c>
      <c r="O651" s="13">
        <f t="shared" si="323"/>
        <v>30560</v>
      </c>
      <c r="P651" s="19">
        <f t="shared" si="312"/>
        <v>0.61120000000000008</v>
      </c>
      <c r="Q651" s="19">
        <f t="shared" si="280"/>
        <v>6.1120000000000001</v>
      </c>
      <c r="R651" s="13">
        <f t="shared" si="313"/>
        <v>30.56</v>
      </c>
      <c r="S651" s="19">
        <f t="shared" si="324"/>
        <v>30522.716799999998</v>
      </c>
      <c r="T651" s="13">
        <f t="shared" si="325"/>
        <v>-30.522716799999998</v>
      </c>
      <c r="U651" s="13">
        <f>IF(ISNA(VLOOKUP(LOWER(F651)&amp;H651,Prices!A:C,3,0)),0,VLOOKUP(LOWER(F651)&amp;H651,Prices!A:C,3,0))</f>
        <v>24.67</v>
      </c>
      <c r="V651" s="13">
        <f>IF(ISNA(VLOOKUP(LOWER(F651)&amp;H651,Prices!A:C,2,0)),0,VLOOKUP(LOWER(F651)&amp;H651,Prices!A:C,2,0))</f>
        <v>24.67</v>
      </c>
      <c r="W651" s="13">
        <f t="shared" si="326"/>
        <v>5852.7167999999965</v>
      </c>
      <c r="X651" s="46">
        <f t="shared" si="327"/>
        <v>0</v>
      </c>
      <c r="Y651" s="43">
        <f t="shared" si="328"/>
        <v>0.19151560209424073</v>
      </c>
      <c r="Z651" s="49"/>
      <c r="AA651" s="24"/>
    </row>
    <row r="652" spans="1:27" s="13" customFormat="1" x14ac:dyDescent="0.15">
      <c r="A652" s="12">
        <v>42775</v>
      </c>
      <c r="B652" s="60">
        <v>0.6212847222222222</v>
      </c>
      <c r="C652" s="13" t="s">
        <v>1128</v>
      </c>
      <c r="D652" s="13" t="s">
        <v>1129</v>
      </c>
      <c r="E652" s="13" t="s">
        <v>1130</v>
      </c>
      <c r="F652" s="13" t="str">
        <f t="shared" si="309"/>
        <v>SH</v>
      </c>
      <c r="G652" s="13" t="str">
        <f>VLOOKUP(LOWER(F652)&amp;H652,'Current pricing'!A:B,2,0)</f>
        <v>贵州茅台</v>
      </c>
      <c r="H652" s="13" t="s">
        <v>1263</v>
      </c>
      <c r="I652" s="13" t="s">
        <v>1206</v>
      </c>
      <c r="J652" s="13" t="s">
        <v>1746</v>
      </c>
      <c r="K652" s="13">
        <v>-100</v>
      </c>
      <c r="L652" s="13">
        <v>1</v>
      </c>
      <c r="M652" s="13">
        <v>347.3</v>
      </c>
      <c r="N652" s="13">
        <f t="shared" ref="N652" si="329">K652*M652</f>
        <v>-34730</v>
      </c>
      <c r="O652" s="13">
        <f t="shared" ref="O652" si="330">ABS(N652)</f>
        <v>34730</v>
      </c>
      <c r="P652" s="19">
        <f t="shared" si="312"/>
        <v>0.69460000000000011</v>
      </c>
      <c r="Q652" s="19">
        <f t="shared" ref="Q652:Q715" si="331">IF(I652&lt;&gt;"D",IF(C652="Stock",MAX(ABS(N652*0.0002),5),MAX(ABS(N652*0.0003),5)),0)</f>
        <v>6.9460000000000006</v>
      </c>
      <c r="R652" s="13">
        <f t="shared" si="313"/>
        <v>34.729999999999997</v>
      </c>
      <c r="S652" s="19">
        <f t="shared" ref="S652" si="332">-(N652+P652+Q652+R652)</f>
        <v>34687.629399999991</v>
      </c>
      <c r="T652" s="13">
        <f t="shared" ref="T652" si="333">S652/K652</f>
        <v>-346.87629399999992</v>
      </c>
      <c r="U652" s="13">
        <f>IF(ISNA(VLOOKUP(LOWER(F652)&amp;H652,Prices!A:C,3,0)),0,VLOOKUP(LOWER(F652)&amp;H652,Prices!A:C,3,0))</f>
        <v>639.16999999999996</v>
      </c>
      <c r="V652" s="13">
        <f>IF(ISNA(VLOOKUP(LOWER(F652)&amp;H652,Prices!A:C,2,0)),0,VLOOKUP(LOWER(F652)&amp;H652,Prices!A:C,2,0))</f>
        <v>653.05999999999995</v>
      </c>
      <c r="W652" s="13">
        <f t="shared" ref="W652" si="334">IF(I652="B",(V652+T652)*K652,(V652+T652)*K652)</f>
        <v>-30618.370600000002</v>
      </c>
      <c r="X652" s="46">
        <f t="shared" ref="X652" si="335">K652*(V652-U652)</f>
        <v>-1388.9999999999986</v>
      </c>
      <c r="Y652" s="43">
        <f t="shared" ref="Y652" si="336">W652/O652</f>
        <v>-0.88161159228332864</v>
      </c>
      <c r="Z652" s="49"/>
      <c r="AA652" s="24"/>
    </row>
    <row r="653" spans="1:27" s="13" customFormat="1" x14ac:dyDescent="0.15">
      <c r="A653" s="12">
        <v>42779</v>
      </c>
      <c r="B653" s="60" t="s">
        <v>1751</v>
      </c>
      <c r="C653" s="13" t="s">
        <v>1128</v>
      </c>
      <c r="D653" s="13" t="s">
        <v>1129</v>
      </c>
      <c r="E653" s="13" t="s">
        <v>1130</v>
      </c>
      <c r="F653" s="13" t="str">
        <f t="shared" si="309"/>
        <v>SZ</v>
      </c>
      <c r="G653" s="13" t="str">
        <f>VLOOKUP(LOWER(F653)&amp;H653,'Current pricing'!A:B,2,0)</f>
        <v>华兰生物</v>
      </c>
      <c r="H653" s="14" t="s">
        <v>1764</v>
      </c>
      <c r="I653" s="13" t="s">
        <v>1765</v>
      </c>
      <c r="J653" s="13" t="s">
        <v>1817</v>
      </c>
      <c r="K653" s="13">
        <v>1000</v>
      </c>
      <c r="L653" s="13">
        <v>1</v>
      </c>
      <c r="M653" s="13">
        <v>35.32</v>
      </c>
      <c r="N653" s="13">
        <f t="shared" ref="N653:N665" si="337">K653*M653</f>
        <v>35320</v>
      </c>
      <c r="O653" s="13">
        <f t="shared" ref="O653:O665" si="338">ABS(N653)</f>
        <v>35320</v>
      </c>
      <c r="P653" s="19">
        <f t="shared" si="312"/>
        <v>0</v>
      </c>
      <c r="Q653" s="19">
        <f t="shared" si="331"/>
        <v>7.0640000000000001</v>
      </c>
      <c r="R653" s="13">
        <f t="shared" si="313"/>
        <v>0</v>
      </c>
      <c r="S653" s="19">
        <f t="shared" ref="S653:S665" si="339">-(N653+P653+Q653+R653)</f>
        <v>-35327.063999999998</v>
      </c>
      <c r="T653" s="13">
        <f t="shared" ref="T653:T665" si="340">S653/K653</f>
        <v>-35.327064</v>
      </c>
      <c r="U653" s="13">
        <f>IF(ISNA(VLOOKUP(LOWER(F653)&amp;H653,Prices!A:C,3,0)),0,VLOOKUP(LOWER(F653)&amp;H653,Prices!A:C,3,0))</f>
        <v>28.25</v>
      </c>
      <c r="V653" s="13">
        <f>IF(ISNA(VLOOKUP(LOWER(F653)&amp;H653,Prices!A:C,2,0)),0,VLOOKUP(LOWER(F653)&amp;H653,Prices!A:C,2,0))</f>
        <v>28.75</v>
      </c>
      <c r="W653" s="13">
        <f t="shared" ref="W653:W665" si="341">IF(I653="B",(V653+T653)*K653,(V653+T653)*K653)</f>
        <v>-6577.0640000000003</v>
      </c>
      <c r="X653" s="46">
        <f t="shared" ref="X653:X665" si="342">K653*(V653-U653)</f>
        <v>500</v>
      </c>
      <c r="Y653" s="43">
        <f t="shared" ref="Y653:Y665" si="343">W653/O653</f>
        <v>-0.18621359003397508</v>
      </c>
      <c r="Z653" s="49" t="s">
        <v>1777</v>
      </c>
      <c r="AA653" s="24"/>
    </row>
    <row r="654" spans="1:27" s="13" customFormat="1" x14ac:dyDescent="0.15">
      <c r="A654" s="12">
        <v>42779</v>
      </c>
      <c r="B654" s="60" t="s">
        <v>1752</v>
      </c>
      <c r="C654" s="13" t="s">
        <v>1128</v>
      </c>
      <c r="D654" s="13" t="s">
        <v>1129</v>
      </c>
      <c r="E654" s="13" t="s">
        <v>1130</v>
      </c>
      <c r="F654" s="13" t="str">
        <f t="shared" si="309"/>
        <v>SH</v>
      </c>
      <c r="G654" s="13" t="str">
        <f>VLOOKUP(LOWER(F654)&amp;H654,'Current pricing'!A:B,2,0)</f>
        <v>安图生物</v>
      </c>
      <c r="H654" s="14" t="s">
        <v>1766</v>
      </c>
      <c r="I654" s="13" t="s">
        <v>1765</v>
      </c>
      <c r="J654" s="13" t="s">
        <v>1817</v>
      </c>
      <c r="K654" s="13">
        <v>500</v>
      </c>
      <c r="L654" s="13">
        <v>1</v>
      </c>
      <c r="M654" s="13">
        <v>46.49</v>
      </c>
      <c r="N654" s="13">
        <f t="shared" si="337"/>
        <v>23245</v>
      </c>
      <c r="O654" s="13">
        <f t="shared" si="338"/>
        <v>23245</v>
      </c>
      <c r="P654" s="19">
        <f t="shared" si="312"/>
        <v>0.46490000000000004</v>
      </c>
      <c r="Q654" s="19">
        <f t="shared" si="331"/>
        <v>5</v>
      </c>
      <c r="R654" s="13">
        <f t="shared" si="313"/>
        <v>0</v>
      </c>
      <c r="S654" s="19">
        <f t="shared" si="339"/>
        <v>-23250.464899999999</v>
      </c>
      <c r="T654" s="13">
        <f t="shared" si="340"/>
        <v>-46.500929800000002</v>
      </c>
      <c r="U654" s="13">
        <f>IF(ISNA(VLOOKUP(LOWER(F654)&amp;H654,Prices!A:C,3,0)),0,VLOOKUP(LOWER(F654)&amp;H654,Prices!A:C,3,0))</f>
        <v>52.61</v>
      </c>
      <c r="V654" s="13">
        <f>IF(ISNA(VLOOKUP(LOWER(F654)&amp;H654,Prices!A:C,2,0)),0,VLOOKUP(LOWER(F654)&amp;H654,Prices!A:C,2,0))</f>
        <v>55.06</v>
      </c>
      <c r="W654" s="13">
        <f t="shared" si="341"/>
        <v>4279.5351000000001</v>
      </c>
      <c r="X654" s="46">
        <f t="shared" si="342"/>
        <v>1225.0000000000014</v>
      </c>
      <c r="Y654" s="43">
        <f t="shared" si="343"/>
        <v>0.18410561841256184</v>
      </c>
      <c r="Z654" s="49" t="s">
        <v>1779</v>
      </c>
      <c r="AA654" s="24"/>
    </row>
    <row r="655" spans="1:27" s="13" customFormat="1" x14ac:dyDescent="0.15">
      <c r="A655" s="12">
        <v>42779</v>
      </c>
      <c r="B655" s="60" t="s">
        <v>1753</v>
      </c>
      <c r="C655" s="13" t="s">
        <v>1128</v>
      </c>
      <c r="D655" s="13" t="s">
        <v>1129</v>
      </c>
      <c r="E655" s="13" t="s">
        <v>1130</v>
      </c>
      <c r="F655" s="13" t="str">
        <f t="shared" si="309"/>
        <v>SH</v>
      </c>
      <c r="G655" s="13" t="str">
        <f>VLOOKUP(LOWER(F655)&amp;H655,'Current pricing'!A:B,2,0)</f>
        <v>安图生物</v>
      </c>
      <c r="H655" s="14" t="s">
        <v>1766</v>
      </c>
      <c r="I655" s="13" t="s">
        <v>1765</v>
      </c>
      <c r="J655" s="13" t="s">
        <v>1817</v>
      </c>
      <c r="K655" s="13">
        <v>500</v>
      </c>
      <c r="L655" s="13">
        <v>1</v>
      </c>
      <c r="M655" s="13">
        <v>46.5</v>
      </c>
      <c r="N655" s="13">
        <f t="shared" si="337"/>
        <v>23250</v>
      </c>
      <c r="O655" s="13">
        <f t="shared" si="338"/>
        <v>23250</v>
      </c>
      <c r="P655" s="19">
        <f t="shared" si="312"/>
        <v>0.46500000000000002</v>
      </c>
      <c r="Q655" s="19">
        <f t="shared" si="331"/>
        <v>5</v>
      </c>
      <c r="R655" s="13">
        <f t="shared" si="313"/>
        <v>0</v>
      </c>
      <c r="S655" s="19">
        <f t="shared" si="339"/>
        <v>-23255.465</v>
      </c>
      <c r="T655" s="13">
        <f t="shared" si="340"/>
        <v>-46.510930000000002</v>
      </c>
      <c r="U655" s="13">
        <f>IF(ISNA(VLOOKUP(LOWER(F655)&amp;H655,Prices!A:C,3,0)),0,VLOOKUP(LOWER(F655)&amp;H655,Prices!A:C,3,0))</f>
        <v>52.61</v>
      </c>
      <c r="V655" s="13">
        <f>IF(ISNA(VLOOKUP(LOWER(F655)&amp;H655,Prices!A:C,2,0)),0,VLOOKUP(LOWER(F655)&amp;H655,Prices!A:C,2,0))</f>
        <v>55.06</v>
      </c>
      <c r="W655" s="13">
        <f t="shared" si="341"/>
        <v>4274.5349999999999</v>
      </c>
      <c r="X655" s="46">
        <f t="shared" si="342"/>
        <v>1225.0000000000014</v>
      </c>
      <c r="Y655" s="43">
        <f t="shared" si="343"/>
        <v>0.18385096774193549</v>
      </c>
      <c r="Z655" s="49"/>
      <c r="AA655" s="24"/>
    </row>
    <row r="656" spans="1:27" s="13" customFormat="1" x14ac:dyDescent="0.15">
      <c r="A656" s="12">
        <v>42779</v>
      </c>
      <c r="B656" s="60" t="s">
        <v>1754</v>
      </c>
      <c r="C656" s="13" t="s">
        <v>1128</v>
      </c>
      <c r="D656" s="13" t="s">
        <v>1129</v>
      </c>
      <c r="E656" s="13" t="s">
        <v>1130</v>
      </c>
      <c r="F656" s="13" t="str">
        <f t="shared" si="309"/>
        <v>SH</v>
      </c>
      <c r="G656" s="13" t="str">
        <f>VLOOKUP(LOWER(F656)&amp;H656,'Current pricing'!A:B,2,0)</f>
        <v>用友网络</v>
      </c>
      <c r="H656" s="14" t="s">
        <v>1767</v>
      </c>
      <c r="I656" s="13" t="s">
        <v>1765</v>
      </c>
      <c r="J656" s="13" t="s">
        <v>1817</v>
      </c>
      <c r="K656" s="13">
        <v>1000</v>
      </c>
      <c r="L656" s="13">
        <v>1</v>
      </c>
      <c r="M656" s="13">
        <v>19.382999999999999</v>
      </c>
      <c r="N656" s="13">
        <f t="shared" si="337"/>
        <v>19383</v>
      </c>
      <c r="O656" s="13">
        <f t="shared" si="338"/>
        <v>19383</v>
      </c>
      <c r="P656" s="19">
        <f t="shared" si="312"/>
        <v>0.38766</v>
      </c>
      <c r="Q656" s="19">
        <f t="shared" si="331"/>
        <v>5</v>
      </c>
      <c r="R656" s="13">
        <f t="shared" si="313"/>
        <v>0</v>
      </c>
      <c r="S656" s="19">
        <f t="shared" si="339"/>
        <v>-19388.38766</v>
      </c>
      <c r="T656" s="13">
        <f t="shared" si="340"/>
        <v>-19.388387659999999</v>
      </c>
      <c r="U656" s="13">
        <f>IF(ISNA(VLOOKUP(LOWER(F656)&amp;H656,Prices!A:C,3,0)),0,VLOOKUP(LOWER(F656)&amp;H656,Prices!A:C,3,0))</f>
        <v>23.26</v>
      </c>
      <c r="V656" s="13">
        <f>IF(ISNA(VLOOKUP(LOWER(F656)&amp;H656,Prices!A:C,2,0)),0,VLOOKUP(LOWER(F656)&amp;H656,Prices!A:C,2,0))</f>
        <v>23.07</v>
      </c>
      <c r="W656" s="13">
        <f t="shared" si="341"/>
        <v>3681.612340000001</v>
      </c>
      <c r="X656" s="46">
        <f t="shared" si="342"/>
        <v>-190.00000000000128</v>
      </c>
      <c r="Y656" s="43">
        <f t="shared" si="343"/>
        <v>0.18994027446731676</v>
      </c>
      <c r="Z656" s="49"/>
      <c r="AA656" s="24"/>
    </row>
    <row r="657" spans="1:27" s="13" customFormat="1" x14ac:dyDescent="0.15">
      <c r="A657" s="12">
        <v>42779</v>
      </c>
      <c r="B657" s="60" t="s">
        <v>1755</v>
      </c>
      <c r="C657" s="13" t="s">
        <v>1128</v>
      </c>
      <c r="D657" s="13" t="s">
        <v>1129</v>
      </c>
      <c r="E657" s="13" t="s">
        <v>1130</v>
      </c>
      <c r="F657" s="13" t="str">
        <f t="shared" si="309"/>
        <v>SZ</v>
      </c>
      <c r="G657" s="13" t="str">
        <f>VLOOKUP(LOWER(F657)&amp;H657,'Current pricing'!A:B,2,0)</f>
        <v>华信国际</v>
      </c>
      <c r="H657" s="14" t="s">
        <v>1768</v>
      </c>
      <c r="I657" s="13" t="s">
        <v>1765</v>
      </c>
      <c r="J657" s="13" t="s">
        <v>1817</v>
      </c>
      <c r="K657" s="13">
        <v>2000</v>
      </c>
      <c r="L657" s="13">
        <v>1</v>
      </c>
      <c r="M657" s="13">
        <v>9.2100000000000009</v>
      </c>
      <c r="N657" s="13">
        <f t="shared" si="337"/>
        <v>18420</v>
      </c>
      <c r="O657" s="13">
        <f t="shared" si="338"/>
        <v>18420</v>
      </c>
      <c r="P657" s="19">
        <f t="shared" si="312"/>
        <v>0</v>
      </c>
      <c r="Q657" s="19">
        <f t="shared" si="331"/>
        <v>5</v>
      </c>
      <c r="R657" s="13">
        <f t="shared" si="313"/>
        <v>0</v>
      </c>
      <c r="S657" s="19">
        <f t="shared" si="339"/>
        <v>-18425</v>
      </c>
      <c r="T657" s="13">
        <f t="shared" si="340"/>
        <v>-9.2125000000000004</v>
      </c>
      <c r="U657" s="13">
        <f>IF(ISNA(VLOOKUP(LOWER(F657)&amp;H657,Prices!A:C,3,0)),0,VLOOKUP(LOWER(F657)&amp;H657,Prices!A:C,3,0))</f>
        <v>7.94</v>
      </c>
      <c r="V657" s="13">
        <f>IF(ISNA(VLOOKUP(LOWER(F657)&amp;H657,Prices!A:C,2,0)),0,VLOOKUP(LOWER(F657)&amp;H657,Prices!A:C,2,0))</f>
        <v>7.84</v>
      </c>
      <c r="W657" s="13">
        <f t="shared" si="341"/>
        <v>-2745.0000000000009</v>
      </c>
      <c r="X657" s="46">
        <f t="shared" si="342"/>
        <v>-200.00000000000108</v>
      </c>
      <c r="Y657" s="43">
        <f t="shared" si="343"/>
        <v>-0.14902280130293163</v>
      </c>
      <c r="Z657" s="49"/>
      <c r="AA657" s="24"/>
    </row>
    <row r="658" spans="1:27" s="13" customFormat="1" x14ac:dyDescent="0.15">
      <c r="A658" s="12">
        <v>42779</v>
      </c>
      <c r="B658" s="60" t="s">
        <v>1756</v>
      </c>
      <c r="C658" s="13" t="s">
        <v>1128</v>
      </c>
      <c r="D658" s="13" t="s">
        <v>1129</v>
      </c>
      <c r="E658" s="13" t="s">
        <v>1130</v>
      </c>
      <c r="F658" s="13" t="str">
        <f t="shared" si="309"/>
        <v>SZ</v>
      </c>
      <c r="G658" s="13" t="str">
        <f>VLOOKUP(LOWER(F658)&amp;H658,'Current pricing'!A:B,2,0)</f>
        <v>华信国际</v>
      </c>
      <c r="H658" s="14" t="s">
        <v>1768</v>
      </c>
      <c r="I658" s="13" t="s">
        <v>1765</v>
      </c>
      <c r="J658" s="13" t="s">
        <v>1817</v>
      </c>
      <c r="K658" s="13">
        <v>2000</v>
      </c>
      <c r="L658" s="13">
        <v>1</v>
      </c>
      <c r="M658" s="13">
        <v>9.23</v>
      </c>
      <c r="N658" s="13">
        <f t="shared" si="337"/>
        <v>18460</v>
      </c>
      <c r="O658" s="13">
        <f t="shared" si="338"/>
        <v>18460</v>
      </c>
      <c r="P658" s="19">
        <f t="shared" si="312"/>
        <v>0</v>
      </c>
      <c r="Q658" s="19">
        <f t="shared" si="331"/>
        <v>5</v>
      </c>
      <c r="R658" s="13">
        <f t="shared" si="313"/>
        <v>0</v>
      </c>
      <c r="S658" s="19">
        <f t="shared" si="339"/>
        <v>-18465</v>
      </c>
      <c r="T658" s="13">
        <f t="shared" si="340"/>
        <v>-9.2324999999999999</v>
      </c>
      <c r="U658" s="13">
        <f>IF(ISNA(VLOOKUP(LOWER(F658)&amp;H658,Prices!A:C,3,0)),0,VLOOKUP(LOWER(F658)&amp;H658,Prices!A:C,3,0))</f>
        <v>7.94</v>
      </c>
      <c r="V658" s="13">
        <f>IF(ISNA(VLOOKUP(LOWER(F658)&amp;H658,Prices!A:C,2,0)),0,VLOOKUP(LOWER(F658)&amp;H658,Prices!A:C,2,0))</f>
        <v>7.84</v>
      </c>
      <c r="W658" s="13">
        <f t="shared" si="341"/>
        <v>-2785</v>
      </c>
      <c r="X658" s="46">
        <f t="shared" si="342"/>
        <v>-200.00000000000108</v>
      </c>
      <c r="Y658" s="43">
        <f t="shared" si="343"/>
        <v>-0.1508667388949079</v>
      </c>
      <c r="Z658" s="49"/>
      <c r="AA658" s="24"/>
    </row>
    <row r="659" spans="1:27" s="13" customFormat="1" ht="27" x14ac:dyDescent="0.15">
      <c r="A659" s="12">
        <v>42779</v>
      </c>
      <c r="B659" s="60" t="s">
        <v>1757</v>
      </c>
      <c r="C659" s="13" t="s">
        <v>1128</v>
      </c>
      <c r="D659" s="13" t="s">
        <v>1129</v>
      </c>
      <c r="E659" s="13" t="s">
        <v>1130</v>
      </c>
      <c r="F659" s="13" t="str">
        <f t="shared" si="309"/>
        <v>SZ</v>
      </c>
      <c r="G659" s="13" t="str">
        <f>VLOOKUP(LOWER(F659)&amp;H659,'Current pricing'!A:B,2,0)</f>
        <v>巨人网络</v>
      </c>
      <c r="H659" s="14" t="s">
        <v>1769</v>
      </c>
      <c r="I659" s="13" t="s">
        <v>1765</v>
      </c>
      <c r="J659" s="13" t="s">
        <v>1817</v>
      </c>
      <c r="K659" s="13">
        <v>100</v>
      </c>
      <c r="L659" s="13">
        <v>1</v>
      </c>
      <c r="M659" s="13">
        <v>65.900000000000006</v>
      </c>
      <c r="N659" s="13">
        <f t="shared" si="337"/>
        <v>6590.0000000000009</v>
      </c>
      <c r="O659" s="13">
        <f t="shared" si="338"/>
        <v>6590.0000000000009</v>
      </c>
      <c r="P659" s="19">
        <f t="shared" si="312"/>
        <v>0</v>
      </c>
      <c r="Q659" s="19">
        <f t="shared" si="331"/>
        <v>5</v>
      </c>
      <c r="R659" s="13">
        <f t="shared" si="313"/>
        <v>0</v>
      </c>
      <c r="S659" s="19">
        <f t="shared" si="339"/>
        <v>-6595.0000000000009</v>
      </c>
      <c r="T659" s="13">
        <f t="shared" si="340"/>
        <v>-65.95</v>
      </c>
      <c r="U659" s="13">
        <f>IF(ISNA(VLOOKUP(LOWER(F659)&amp;H659,Prices!A:C,3,0)),0,VLOOKUP(LOWER(F659)&amp;H659,Prices!A:C,3,0))</f>
        <v>39.28</v>
      </c>
      <c r="V659" s="13">
        <f>IF(ISNA(VLOOKUP(LOWER(F659)&amp;H659,Prices!A:C,2,0)),0,VLOOKUP(LOWER(F659)&amp;H659,Prices!A:C,2,0))</f>
        <v>39.96</v>
      </c>
      <c r="W659" s="13">
        <f t="shared" si="341"/>
        <v>-2599</v>
      </c>
      <c r="X659" s="46">
        <f t="shared" si="342"/>
        <v>67.999999999999972</v>
      </c>
      <c r="Y659" s="43">
        <f t="shared" si="343"/>
        <v>-0.39438543247344454</v>
      </c>
      <c r="Z659" s="49" t="s">
        <v>1778</v>
      </c>
      <c r="AA659" s="24"/>
    </row>
    <row r="660" spans="1:27" s="13" customFormat="1" x14ac:dyDescent="0.15">
      <c r="A660" s="12">
        <v>42779</v>
      </c>
      <c r="B660" s="60" t="s">
        <v>1758</v>
      </c>
      <c r="C660" s="13" t="s">
        <v>1128</v>
      </c>
      <c r="D660" s="13" t="s">
        <v>1129</v>
      </c>
      <c r="E660" s="13" t="s">
        <v>1130</v>
      </c>
      <c r="F660" s="13" t="str">
        <f t="shared" si="309"/>
        <v>SH</v>
      </c>
      <c r="G660" s="13" t="str">
        <f>VLOOKUP(LOWER(F660)&amp;H660,'Current pricing'!A:B,2,0)</f>
        <v>白云山</v>
      </c>
      <c r="H660" s="14" t="s">
        <v>1770</v>
      </c>
      <c r="I660" s="13" t="s">
        <v>1765</v>
      </c>
      <c r="J660" s="13" t="s">
        <v>1786</v>
      </c>
      <c r="K660" s="13">
        <v>500</v>
      </c>
      <c r="L660" s="13">
        <v>1</v>
      </c>
      <c r="M660" s="13">
        <v>24.98</v>
      </c>
      <c r="N660" s="13">
        <f t="shared" si="337"/>
        <v>12490</v>
      </c>
      <c r="O660" s="13">
        <f t="shared" si="338"/>
        <v>12490</v>
      </c>
      <c r="P660" s="19">
        <f t="shared" si="312"/>
        <v>0.24980000000000002</v>
      </c>
      <c r="Q660" s="19">
        <f t="shared" si="331"/>
        <v>5</v>
      </c>
      <c r="R660" s="13">
        <f t="shared" si="313"/>
        <v>0</v>
      </c>
      <c r="S660" s="19">
        <f t="shared" si="339"/>
        <v>-12495.2498</v>
      </c>
      <c r="T660" s="13">
        <f t="shared" si="340"/>
        <v>-24.9904996</v>
      </c>
      <c r="U660" s="13">
        <f>IF(ISNA(VLOOKUP(LOWER(F660)&amp;H660,Prices!A:C,3,0)),0,VLOOKUP(LOWER(F660)&amp;H660,Prices!A:C,3,0))</f>
        <v>32.14</v>
      </c>
      <c r="V660" s="13">
        <f>IF(ISNA(VLOOKUP(LOWER(F660)&amp;H660,Prices!A:C,2,0)),0,VLOOKUP(LOWER(F660)&amp;H660,Prices!A:C,2,0))</f>
        <v>32.14</v>
      </c>
      <c r="W660" s="13">
        <f t="shared" si="341"/>
        <v>3574.7502000000004</v>
      </c>
      <c r="X660" s="46">
        <f t="shared" si="342"/>
        <v>0</v>
      </c>
      <c r="Y660" s="43">
        <f t="shared" si="343"/>
        <v>0.28620898318654925</v>
      </c>
      <c r="Z660" s="49"/>
      <c r="AA660" s="24"/>
    </row>
    <row r="661" spans="1:27" s="13" customFormat="1" x14ac:dyDescent="0.15">
      <c r="A661" s="12">
        <v>42779</v>
      </c>
      <c r="B661" s="60" t="s">
        <v>1759</v>
      </c>
      <c r="C661" s="13" t="s">
        <v>1128</v>
      </c>
      <c r="D661" s="13" t="s">
        <v>1129</v>
      </c>
      <c r="E661" s="13" t="s">
        <v>1130</v>
      </c>
      <c r="F661" s="13" t="str">
        <f t="shared" si="309"/>
        <v>SH</v>
      </c>
      <c r="G661" s="13" t="str">
        <f>VLOOKUP(LOWER(F661)&amp;H661,'Current pricing'!A:B,2,0)</f>
        <v>中国联通</v>
      </c>
      <c r="H661" s="14" t="s">
        <v>1771</v>
      </c>
      <c r="I661" s="13" t="s">
        <v>1765</v>
      </c>
      <c r="J661" s="13" t="s">
        <v>1817</v>
      </c>
      <c r="K661" s="13">
        <v>1000</v>
      </c>
      <c r="L661" s="13">
        <v>1</v>
      </c>
      <c r="M661" s="13">
        <v>6.86</v>
      </c>
      <c r="N661" s="13">
        <f t="shared" si="337"/>
        <v>6860</v>
      </c>
      <c r="O661" s="13">
        <f t="shared" si="338"/>
        <v>6860</v>
      </c>
      <c r="P661" s="19">
        <f t="shared" si="312"/>
        <v>0.13720000000000002</v>
      </c>
      <c r="Q661" s="19">
        <f t="shared" si="331"/>
        <v>5</v>
      </c>
      <c r="R661" s="13">
        <f t="shared" si="313"/>
        <v>0</v>
      </c>
      <c r="S661" s="19">
        <f t="shared" si="339"/>
        <v>-6865.1372000000001</v>
      </c>
      <c r="T661" s="13">
        <f t="shared" si="340"/>
        <v>-6.8651372000000004</v>
      </c>
      <c r="U661" s="13">
        <f>IF(ISNA(VLOOKUP(LOWER(F661)&amp;H661,Prices!A:C,3,0)),0,VLOOKUP(LOWER(F661)&amp;H661,Prices!A:C,3,0))</f>
        <v>7.46</v>
      </c>
      <c r="V661" s="13">
        <f>IF(ISNA(VLOOKUP(LOWER(F661)&amp;H661,Prices!A:C,2,0)),0,VLOOKUP(LOWER(F661)&amp;H661,Prices!A:C,2,0))</f>
        <v>7.57</v>
      </c>
      <c r="W661" s="13">
        <f t="shared" si="341"/>
        <v>704.86279999999988</v>
      </c>
      <c r="X661" s="46">
        <f t="shared" si="342"/>
        <v>110.00000000000031</v>
      </c>
      <c r="Y661" s="43">
        <f t="shared" si="343"/>
        <v>0.10274967930029152</v>
      </c>
      <c r="Z661" s="49" t="s">
        <v>1776</v>
      </c>
      <c r="AA661" s="24"/>
    </row>
    <row r="662" spans="1:27" s="13" customFormat="1" x14ac:dyDescent="0.15">
      <c r="A662" s="12">
        <v>42779</v>
      </c>
      <c r="B662" s="60" t="s">
        <v>1760</v>
      </c>
      <c r="C662" s="13" t="s">
        <v>1128</v>
      </c>
      <c r="D662" s="13" t="s">
        <v>1129</v>
      </c>
      <c r="E662" s="13" t="s">
        <v>1130</v>
      </c>
      <c r="F662" s="13" t="str">
        <f t="shared" si="309"/>
        <v>SZ</v>
      </c>
      <c r="G662" s="13" t="str">
        <f>VLOOKUP(LOWER(F662)&amp;H662,'Current pricing'!A:B,2,0)</f>
        <v>中南建设</v>
      </c>
      <c r="H662" s="14" t="s">
        <v>1772</v>
      </c>
      <c r="I662" s="13" t="s">
        <v>1765</v>
      </c>
      <c r="J662" s="13" t="s">
        <v>1817</v>
      </c>
      <c r="K662" s="13">
        <v>1000</v>
      </c>
      <c r="L662" s="13">
        <v>1</v>
      </c>
      <c r="M662" s="13">
        <v>9.92</v>
      </c>
      <c r="N662" s="13">
        <f t="shared" si="337"/>
        <v>9920</v>
      </c>
      <c r="O662" s="13">
        <f t="shared" si="338"/>
        <v>9920</v>
      </c>
      <c r="P662" s="19">
        <f t="shared" si="312"/>
        <v>0</v>
      </c>
      <c r="Q662" s="19">
        <f t="shared" si="331"/>
        <v>5</v>
      </c>
      <c r="R662" s="13">
        <f t="shared" si="313"/>
        <v>0</v>
      </c>
      <c r="S662" s="19">
        <f t="shared" si="339"/>
        <v>-9925</v>
      </c>
      <c r="T662" s="13">
        <f t="shared" si="340"/>
        <v>-9.9250000000000007</v>
      </c>
      <c r="U662" s="13">
        <f>IF(ISNA(VLOOKUP(LOWER(F662)&amp;H662,Prices!A:C,3,0)),0,VLOOKUP(LOWER(F662)&amp;H662,Prices!A:C,3,0))</f>
        <v>6.09</v>
      </c>
      <c r="V662" s="13">
        <f>IF(ISNA(VLOOKUP(LOWER(F662)&amp;H662,Prices!A:C,2,0)),0,VLOOKUP(LOWER(F662)&amp;H662,Prices!A:C,2,0))</f>
        <v>6.02</v>
      </c>
      <c r="W662" s="13">
        <f t="shared" si="341"/>
        <v>-3905.0000000000009</v>
      </c>
      <c r="X662" s="46">
        <f t="shared" si="342"/>
        <v>-70.000000000000284</v>
      </c>
      <c r="Y662" s="43">
        <f t="shared" si="343"/>
        <v>-0.39364919354838718</v>
      </c>
      <c r="Z662" s="49" t="s">
        <v>1776</v>
      </c>
      <c r="AA662" s="24"/>
    </row>
    <row r="663" spans="1:27" s="13" customFormat="1" x14ac:dyDescent="0.15">
      <c r="A663" s="12">
        <v>42779</v>
      </c>
      <c r="B663" s="60" t="s">
        <v>1761</v>
      </c>
      <c r="C663" s="13" t="s">
        <v>1128</v>
      </c>
      <c r="D663" s="13" t="s">
        <v>1129</v>
      </c>
      <c r="E663" s="13" t="s">
        <v>1130</v>
      </c>
      <c r="F663" s="13" t="str">
        <f t="shared" si="309"/>
        <v>SH</v>
      </c>
      <c r="G663" s="13" t="str">
        <f>VLOOKUP(LOWER(F663)&amp;H663,'Current pricing'!A:B,2,0)</f>
        <v>锦江股份</v>
      </c>
      <c r="H663" s="14" t="s">
        <v>1773</v>
      </c>
      <c r="I663" s="13" t="s">
        <v>1765</v>
      </c>
      <c r="J663" s="13" t="s">
        <v>1786</v>
      </c>
      <c r="K663" s="13">
        <v>500</v>
      </c>
      <c r="L663" s="13">
        <v>1</v>
      </c>
      <c r="M663" s="13">
        <v>30.78</v>
      </c>
      <c r="N663" s="13">
        <f t="shared" si="337"/>
        <v>15390</v>
      </c>
      <c r="O663" s="13">
        <f t="shared" si="338"/>
        <v>15390</v>
      </c>
      <c r="P663" s="19">
        <f t="shared" si="312"/>
        <v>0.30780000000000002</v>
      </c>
      <c r="Q663" s="19">
        <f t="shared" si="331"/>
        <v>5</v>
      </c>
      <c r="R663" s="13">
        <f t="shared" si="313"/>
        <v>0</v>
      </c>
      <c r="S663" s="19">
        <f t="shared" si="339"/>
        <v>-15395.3078</v>
      </c>
      <c r="T663" s="13">
        <f t="shared" si="340"/>
        <v>-30.790615600000002</v>
      </c>
      <c r="U663" s="13">
        <f>IF(ISNA(VLOOKUP(LOWER(F663)&amp;H663,Prices!A:C,3,0)),0,VLOOKUP(LOWER(F663)&amp;H663,Prices!A:C,3,0))</f>
        <v>30.17</v>
      </c>
      <c r="V663" s="13">
        <f>IF(ISNA(VLOOKUP(LOWER(F663)&amp;H663,Prices!A:C,2,0)),0,VLOOKUP(LOWER(F663)&amp;H663,Prices!A:C,2,0))</f>
        <v>31.45</v>
      </c>
      <c r="W663" s="13">
        <f t="shared" si="341"/>
        <v>329.69219999999842</v>
      </c>
      <c r="X663" s="46">
        <f t="shared" si="342"/>
        <v>639.99999999999875</v>
      </c>
      <c r="Y663" s="43">
        <f t="shared" si="343"/>
        <v>2.1422495126705552E-2</v>
      </c>
      <c r="Z663" s="49" t="s">
        <v>1776</v>
      </c>
      <c r="AA663" s="24"/>
    </row>
    <row r="664" spans="1:27" s="13" customFormat="1" x14ac:dyDescent="0.15">
      <c r="A664" s="12">
        <v>42779</v>
      </c>
      <c r="B664" s="60" t="s">
        <v>1762</v>
      </c>
      <c r="C664" s="13" t="s">
        <v>1128</v>
      </c>
      <c r="D664" s="13" t="s">
        <v>1129</v>
      </c>
      <c r="E664" s="13" t="s">
        <v>1130</v>
      </c>
      <c r="F664" s="13" t="str">
        <f t="shared" si="309"/>
        <v>SH</v>
      </c>
      <c r="G664" s="13" t="str">
        <f>VLOOKUP(LOWER(F664)&amp;H664,'Current pricing'!A:B,2,0)</f>
        <v>文投控股</v>
      </c>
      <c r="H664" s="14" t="s">
        <v>1774</v>
      </c>
      <c r="I664" s="13" t="s">
        <v>1765</v>
      </c>
      <c r="J664" s="13" t="s">
        <v>1817</v>
      </c>
      <c r="K664" s="13">
        <v>1000</v>
      </c>
      <c r="L664" s="13">
        <v>1</v>
      </c>
      <c r="M664" s="13">
        <v>22.15</v>
      </c>
      <c r="N664" s="13">
        <f t="shared" si="337"/>
        <v>22150</v>
      </c>
      <c r="O664" s="13">
        <f t="shared" si="338"/>
        <v>22150</v>
      </c>
      <c r="P664" s="19">
        <f t="shared" si="312"/>
        <v>0.44300000000000006</v>
      </c>
      <c r="Q664" s="19">
        <f t="shared" si="331"/>
        <v>5</v>
      </c>
      <c r="R664" s="13">
        <f t="shared" si="313"/>
        <v>0</v>
      </c>
      <c r="S664" s="19">
        <f t="shared" si="339"/>
        <v>-22155.442999999999</v>
      </c>
      <c r="T664" s="13">
        <f t="shared" si="340"/>
        <v>-22.155442999999998</v>
      </c>
      <c r="U664" s="13">
        <f>IF(ISNA(VLOOKUP(LOWER(F664)&amp;H664,Prices!A:C,3,0)),0,VLOOKUP(LOWER(F664)&amp;H664,Prices!A:C,3,0))</f>
        <v>22.47</v>
      </c>
      <c r="V664" s="13">
        <f>IF(ISNA(VLOOKUP(LOWER(F664)&amp;H664,Prices!A:C,2,0)),0,VLOOKUP(LOWER(F664)&amp;H664,Prices!A:C,2,0))</f>
        <v>22.47</v>
      </c>
      <c r="W664" s="13">
        <f t="shared" si="341"/>
        <v>314.55700000000064</v>
      </c>
      <c r="X664" s="46">
        <f t="shared" si="342"/>
        <v>0</v>
      </c>
      <c r="Y664" s="43">
        <f t="shared" si="343"/>
        <v>1.420121896162531E-2</v>
      </c>
      <c r="Z664" s="49" t="s">
        <v>1776</v>
      </c>
      <c r="AA664" s="24"/>
    </row>
    <row r="665" spans="1:27" s="13" customFormat="1" x14ac:dyDescent="0.15">
      <c r="A665" s="12">
        <v>42779</v>
      </c>
      <c r="B665" s="60" t="s">
        <v>1763</v>
      </c>
      <c r="C665" s="13" t="s">
        <v>1128</v>
      </c>
      <c r="D665" s="13" t="s">
        <v>1129</v>
      </c>
      <c r="E665" s="13" t="s">
        <v>1130</v>
      </c>
      <c r="F665" s="13" t="str">
        <f t="shared" si="309"/>
        <v>SH</v>
      </c>
      <c r="G665" s="13" t="str">
        <f>VLOOKUP(LOWER(F665)&amp;H665,'Current pricing'!A:B,2,0)</f>
        <v>伊利股份</v>
      </c>
      <c r="H665" s="14" t="s">
        <v>1775</v>
      </c>
      <c r="I665" s="13" t="s">
        <v>1765</v>
      </c>
      <c r="J665" s="13" t="s">
        <v>1820</v>
      </c>
      <c r="K665" s="13">
        <v>500</v>
      </c>
      <c r="L665" s="13">
        <v>1</v>
      </c>
      <c r="M665" s="13">
        <v>18.57</v>
      </c>
      <c r="N665" s="13">
        <f t="shared" si="337"/>
        <v>9285</v>
      </c>
      <c r="O665" s="13">
        <f t="shared" si="338"/>
        <v>9285</v>
      </c>
      <c r="P665" s="19">
        <f t="shared" si="312"/>
        <v>0.1857</v>
      </c>
      <c r="Q665" s="19">
        <f t="shared" si="331"/>
        <v>5</v>
      </c>
      <c r="R665" s="13">
        <f t="shared" si="313"/>
        <v>0</v>
      </c>
      <c r="S665" s="19">
        <f t="shared" si="339"/>
        <v>-9290.1857</v>
      </c>
      <c r="T665" s="13">
        <f t="shared" si="340"/>
        <v>-18.580371400000001</v>
      </c>
      <c r="U665" s="13">
        <f>IF(ISNA(VLOOKUP(LOWER(F665)&amp;H665,Prices!A:C,3,0)),0,VLOOKUP(LOWER(F665)&amp;H665,Prices!A:C,3,0))</f>
        <v>29.4</v>
      </c>
      <c r="V665" s="13">
        <f>IF(ISNA(VLOOKUP(LOWER(F665)&amp;H665,Prices!A:C,2,0)),0,VLOOKUP(LOWER(F665)&amp;H665,Prices!A:C,2,0))</f>
        <v>30.68</v>
      </c>
      <c r="W665" s="13">
        <f t="shared" si="341"/>
        <v>6049.8142999999991</v>
      </c>
      <c r="X665" s="46">
        <f t="shared" si="342"/>
        <v>640.00000000000057</v>
      </c>
      <c r="Y665" s="43">
        <f t="shared" si="343"/>
        <v>0.65156858373721049</v>
      </c>
      <c r="Z665" s="49" t="s">
        <v>1776</v>
      </c>
      <c r="AA665" s="24"/>
    </row>
    <row r="666" spans="1:27" s="13" customFormat="1" x14ac:dyDescent="0.15">
      <c r="A666" s="12">
        <v>42780</v>
      </c>
      <c r="B666" s="60" t="s">
        <v>1780</v>
      </c>
      <c r="C666" s="13" t="s">
        <v>1128</v>
      </c>
      <c r="D666" s="13" t="s">
        <v>1129</v>
      </c>
      <c r="E666" s="13" t="s">
        <v>1130</v>
      </c>
      <c r="F666" s="13" t="str">
        <f t="shared" si="309"/>
        <v>SH</v>
      </c>
      <c r="G666" s="13" t="str">
        <f>VLOOKUP(LOWER(F666)&amp;H666,'Current pricing'!A:B,2,0)</f>
        <v>白云山</v>
      </c>
      <c r="H666" s="14" t="s">
        <v>1782</v>
      </c>
      <c r="I666" s="13" t="s">
        <v>1783</v>
      </c>
      <c r="J666" s="13" t="s">
        <v>1786</v>
      </c>
      <c r="K666" s="13">
        <v>-500</v>
      </c>
      <c r="L666" s="13">
        <v>1</v>
      </c>
      <c r="M666" s="13">
        <v>25.08</v>
      </c>
      <c r="N666" s="13">
        <f t="shared" ref="N666:N667" si="344">K666*M666</f>
        <v>-12540</v>
      </c>
      <c r="O666" s="13">
        <f t="shared" ref="O666:O667" si="345">ABS(N666)</f>
        <v>12540</v>
      </c>
      <c r="P666" s="19">
        <f t="shared" si="312"/>
        <v>0.25080000000000002</v>
      </c>
      <c r="Q666" s="19">
        <f t="shared" si="331"/>
        <v>5</v>
      </c>
      <c r="R666" s="13">
        <f t="shared" si="313"/>
        <v>12.54</v>
      </c>
      <c r="S666" s="19">
        <f t="shared" ref="S666:S667" si="346">-(N666+P666+Q666+R666)</f>
        <v>12522.209199999999</v>
      </c>
      <c r="T666" s="13">
        <f t="shared" ref="T666:T667" si="347">S666/K666</f>
        <v>-25.044418399999998</v>
      </c>
      <c r="U666" s="13">
        <f>IF(ISNA(VLOOKUP(LOWER(F666)&amp;H666,Prices!A:C,3,0)),0,VLOOKUP(LOWER(F666)&amp;H666,Prices!A:C,3,0))</f>
        <v>32.14</v>
      </c>
      <c r="V666" s="13">
        <f>IF(ISNA(VLOOKUP(LOWER(F666)&amp;H666,Prices!A:C,2,0)),0,VLOOKUP(LOWER(F666)&amp;H666,Prices!A:C,2,0))</f>
        <v>32.14</v>
      </c>
      <c r="W666" s="13">
        <f>IF(I666="B",(V666+T666)*K666,(V666+T666)*K666)</f>
        <v>-3547.7908000000016</v>
      </c>
      <c r="X666" s="46">
        <f t="shared" ref="X666:X667" si="348">K666*(V666-U666)</f>
        <v>0</v>
      </c>
      <c r="Y666" s="43">
        <f>W666/O666</f>
        <v>-0.28291792663476889</v>
      </c>
      <c r="Z666" s="49" t="s">
        <v>1787</v>
      </c>
      <c r="AA666" s="24"/>
    </row>
    <row r="667" spans="1:27" s="13" customFormat="1" x14ac:dyDescent="0.15">
      <c r="A667" s="12">
        <v>42780</v>
      </c>
      <c r="B667" s="60" t="s">
        <v>1781</v>
      </c>
      <c r="C667" s="13" t="s">
        <v>1128</v>
      </c>
      <c r="D667" s="13" t="s">
        <v>1129</v>
      </c>
      <c r="E667" s="13" t="s">
        <v>1130</v>
      </c>
      <c r="F667" s="13" t="str">
        <f t="shared" si="309"/>
        <v>SH</v>
      </c>
      <c r="G667" s="13" t="str">
        <f>VLOOKUP(LOWER(F667)&amp;H667,'Current pricing'!A:B,2,0)</f>
        <v>锦江股份</v>
      </c>
      <c r="H667" s="14" t="s">
        <v>1784</v>
      </c>
      <c r="I667" s="13" t="s">
        <v>1785</v>
      </c>
      <c r="J667" s="13" t="s">
        <v>1786</v>
      </c>
      <c r="K667" s="13">
        <v>-500</v>
      </c>
      <c r="L667" s="13">
        <v>1</v>
      </c>
      <c r="M667" s="13">
        <v>30.86</v>
      </c>
      <c r="N667" s="13">
        <f t="shared" si="344"/>
        <v>-15430</v>
      </c>
      <c r="O667" s="13">
        <f t="shared" si="345"/>
        <v>15430</v>
      </c>
      <c r="P667" s="19">
        <f t="shared" si="312"/>
        <v>0.30860000000000004</v>
      </c>
      <c r="Q667" s="19">
        <f t="shared" si="331"/>
        <v>5</v>
      </c>
      <c r="R667" s="13">
        <f t="shared" si="313"/>
        <v>15.43</v>
      </c>
      <c r="S667" s="19">
        <f t="shared" si="346"/>
        <v>15409.261399999999</v>
      </c>
      <c r="T667" s="13">
        <f t="shared" si="347"/>
        <v>-30.8185228</v>
      </c>
      <c r="U667" s="13">
        <f>IF(ISNA(VLOOKUP(LOWER(F667)&amp;H667,Prices!A:C,3,0)),0,VLOOKUP(LOWER(F667)&amp;H667,Prices!A:C,3,0))</f>
        <v>30.17</v>
      </c>
      <c r="V667" s="13">
        <f>IF(ISNA(VLOOKUP(LOWER(F667)&amp;H667,Prices!A:C,2,0)),0,VLOOKUP(LOWER(F667)&amp;H667,Prices!A:C,2,0))</f>
        <v>31.45</v>
      </c>
      <c r="W667" s="13">
        <f>IF(I667="B",(V667+T667)*K667,(V667+T667)*K667)</f>
        <v>-315.73859999999956</v>
      </c>
      <c r="X667" s="46">
        <f t="shared" si="348"/>
        <v>-639.99999999999875</v>
      </c>
      <c r="Y667" s="43">
        <f t="shared" ref="Y667" si="349">W667/O667</f>
        <v>-2.0462644199611118E-2</v>
      </c>
      <c r="Z667" s="49" t="s">
        <v>1787</v>
      </c>
      <c r="AA667" s="24"/>
    </row>
    <row r="668" spans="1:27" s="13" customFormat="1" x14ac:dyDescent="0.15">
      <c r="A668" s="12">
        <v>42781</v>
      </c>
      <c r="B668" s="60" t="s">
        <v>1789</v>
      </c>
      <c r="C668" s="13" t="s">
        <v>1128</v>
      </c>
      <c r="D668" s="13" t="s">
        <v>1129</v>
      </c>
      <c r="E668" s="13" t="s">
        <v>1130</v>
      </c>
      <c r="F668" s="13" t="str">
        <f t="shared" si="309"/>
        <v>SH</v>
      </c>
      <c r="G668" s="13" t="str">
        <f>VLOOKUP(LOWER(F668)&amp;H668,'Current pricing'!A:B,2,0)</f>
        <v>中国船舶</v>
      </c>
      <c r="H668" s="14" t="s">
        <v>1793</v>
      </c>
      <c r="I668" s="13" t="s">
        <v>1794</v>
      </c>
      <c r="J668" s="13" t="s">
        <v>1817</v>
      </c>
      <c r="K668" s="13">
        <v>3000</v>
      </c>
      <c r="L668" s="13">
        <v>1</v>
      </c>
      <c r="M668" s="13">
        <v>29.35</v>
      </c>
      <c r="N668" s="13">
        <f t="shared" ref="N668:N671" si="350">K668*M668</f>
        <v>88050</v>
      </c>
      <c r="O668" s="13">
        <f t="shared" ref="O668:O671" si="351">ABS(N668)</f>
        <v>88050</v>
      </c>
      <c r="P668" s="19">
        <f t="shared" si="312"/>
        <v>1.7610000000000001</v>
      </c>
      <c r="Q668" s="19">
        <f t="shared" si="331"/>
        <v>17.61</v>
      </c>
      <c r="R668" s="13">
        <f t="shared" si="313"/>
        <v>0</v>
      </c>
      <c r="S668" s="19">
        <f t="shared" ref="S668:S671" si="352">-(N668+P668+Q668+R668)</f>
        <v>-88069.370999999999</v>
      </c>
      <c r="T668" s="13">
        <f t="shared" ref="T668:T671" si="353">S668/K668</f>
        <v>-29.356456999999999</v>
      </c>
      <c r="U668" s="13">
        <f>IF(ISNA(VLOOKUP(LOWER(F668)&amp;H668,Prices!A:C,3,0)),0,VLOOKUP(LOWER(F668)&amp;H668,Prices!A:C,3,0))</f>
        <v>24.67</v>
      </c>
      <c r="V668" s="13">
        <f>IF(ISNA(VLOOKUP(LOWER(F668)&amp;H668,Prices!A:C,2,0)),0,VLOOKUP(LOWER(F668)&amp;H668,Prices!A:C,2,0))</f>
        <v>24.67</v>
      </c>
      <c r="W668" s="13">
        <f t="shared" ref="W668:W671" si="354">IF(I668="B",(V668+T668)*K668,(V668+T668)*K668)</f>
        <v>-14059.370999999992</v>
      </c>
      <c r="X668" s="46">
        <f t="shared" ref="X668:X671" si="355">K668*(V668-U668)</f>
        <v>0</v>
      </c>
      <c r="Y668" s="43">
        <f>W668/O668</f>
        <v>-0.15967485519591132</v>
      </c>
      <c r="Z668" s="49"/>
      <c r="AA668" s="24"/>
    </row>
    <row r="669" spans="1:27" s="13" customFormat="1" x14ac:dyDescent="0.15">
      <c r="A669" s="12">
        <v>42781</v>
      </c>
      <c r="B669" s="60" t="s">
        <v>1790</v>
      </c>
      <c r="C669" s="13" t="s">
        <v>1128</v>
      </c>
      <c r="D669" s="13" t="s">
        <v>1129</v>
      </c>
      <c r="E669" s="13" t="s">
        <v>1130</v>
      </c>
      <c r="F669" s="13" t="str">
        <f t="shared" si="309"/>
        <v>SH</v>
      </c>
      <c r="G669" s="13" t="str">
        <f>VLOOKUP(LOWER(F669)&amp;H669,'Current pricing'!A:B,2,0)</f>
        <v>中国船舶</v>
      </c>
      <c r="H669" s="14" t="s">
        <v>1793</v>
      </c>
      <c r="I669" s="13" t="s">
        <v>1794</v>
      </c>
      <c r="J669" s="13" t="s">
        <v>1817</v>
      </c>
      <c r="K669" s="13">
        <v>6000</v>
      </c>
      <c r="L669" s="13">
        <v>1</v>
      </c>
      <c r="M669" s="13">
        <v>29.37</v>
      </c>
      <c r="N669" s="13">
        <f t="shared" si="350"/>
        <v>176220</v>
      </c>
      <c r="O669" s="13">
        <f t="shared" si="351"/>
        <v>176220</v>
      </c>
      <c r="P669" s="19">
        <f t="shared" si="312"/>
        <v>3.5244000000000004</v>
      </c>
      <c r="Q669" s="19">
        <f t="shared" si="331"/>
        <v>35.244</v>
      </c>
      <c r="R669" s="13">
        <f t="shared" si="313"/>
        <v>0</v>
      </c>
      <c r="S669" s="19">
        <f t="shared" si="352"/>
        <v>-176258.7684</v>
      </c>
      <c r="T669" s="13">
        <f t="shared" si="353"/>
        <v>-29.3764614</v>
      </c>
      <c r="U669" s="13">
        <f>IF(ISNA(VLOOKUP(LOWER(F669)&amp;H669,Prices!A:C,3,0)),0,VLOOKUP(LOWER(F669)&amp;H669,Prices!A:C,3,0))</f>
        <v>24.67</v>
      </c>
      <c r="V669" s="13">
        <f>IF(ISNA(VLOOKUP(LOWER(F669)&amp;H669,Prices!A:C,2,0)),0,VLOOKUP(LOWER(F669)&amp;H669,Prices!A:C,2,0))</f>
        <v>24.67</v>
      </c>
      <c r="W669" s="13">
        <f t="shared" si="354"/>
        <v>-28238.76839999999</v>
      </c>
      <c r="X669" s="46">
        <f>K669*(V669-U669)</f>
        <v>0</v>
      </c>
      <c r="Y669" s="43">
        <f>W669/O669</f>
        <v>-0.16024723867892401</v>
      </c>
      <c r="Z669" s="49"/>
      <c r="AA669" s="24"/>
    </row>
    <row r="670" spans="1:27" s="13" customFormat="1" x14ac:dyDescent="0.15">
      <c r="A670" s="12">
        <v>42781</v>
      </c>
      <c r="B670" s="60" t="s">
        <v>1791</v>
      </c>
      <c r="C670" s="13" t="s">
        <v>1128</v>
      </c>
      <c r="D670" s="13" t="s">
        <v>1129</v>
      </c>
      <c r="E670" s="13" t="s">
        <v>1130</v>
      </c>
      <c r="F670" s="13" t="str">
        <f t="shared" si="309"/>
        <v>SH</v>
      </c>
      <c r="G670" s="13" t="str">
        <f>VLOOKUP(LOWER(F670)&amp;H670,'Current pricing'!A:B,2,0)</f>
        <v>中国船舶</v>
      </c>
      <c r="H670" s="14" t="s">
        <v>1793</v>
      </c>
      <c r="I670" s="13" t="s">
        <v>1794</v>
      </c>
      <c r="J670" s="13" t="s">
        <v>1817</v>
      </c>
      <c r="K670" s="13">
        <v>3000</v>
      </c>
      <c r="L670" s="13">
        <v>1</v>
      </c>
      <c r="M670" s="13">
        <v>29.35</v>
      </c>
      <c r="N670" s="13">
        <f t="shared" si="350"/>
        <v>88050</v>
      </c>
      <c r="O670" s="13">
        <f t="shared" si="351"/>
        <v>88050</v>
      </c>
      <c r="P670" s="19">
        <f t="shared" si="312"/>
        <v>1.7610000000000001</v>
      </c>
      <c r="Q670" s="19">
        <f t="shared" si="331"/>
        <v>17.61</v>
      </c>
      <c r="R670" s="13">
        <f t="shared" si="313"/>
        <v>0</v>
      </c>
      <c r="S670" s="19">
        <f t="shared" si="352"/>
        <v>-88069.370999999999</v>
      </c>
      <c r="T670" s="13">
        <f t="shared" si="353"/>
        <v>-29.356456999999999</v>
      </c>
      <c r="U670" s="13">
        <f>IF(ISNA(VLOOKUP(LOWER(F670)&amp;H670,Prices!A:C,3,0)),0,VLOOKUP(LOWER(F670)&amp;H670,Prices!A:C,3,0))</f>
        <v>24.67</v>
      </c>
      <c r="V670" s="13">
        <f>IF(ISNA(VLOOKUP(LOWER(F670)&amp;H670,Prices!A:C,2,0)),0,VLOOKUP(LOWER(F670)&amp;H670,Prices!A:C,2,0))</f>
        <v>24.67</v>
      </c>
      <c r="W670" s="13">
        <f t="shared" si="354"/>
        <v>-14059.370999999992</v>
      </c>
      <c r="X670" s="46">
        <f t="shared" si="355"/>
        <v>0</v>
      </c>
      <c r="Y670" s="43">
        <f>W670/O670</f>
        <v>-0.15967485519591132</v>
      </c>
      <c r="Z670" s="49"/>
      <c r="AA670" s="24"/>
    </row>
    <row r="671" spans="1:27" s="13" customFormat="1" x14ac:dyDescent="0.15">
      <c r="A671" s="12">
        <v>42781</v>
      </c>
      <c r="B671" s="60" t="s">
        <v>1792</v>
      </c>
      <c r="C671" s="13" t="s">
        <v>1128</v>
      </c>
      <c r="D671" s="13" t="s">
        <v>1129</v>
      </c>
      <c r="E671" s="13" t="s">
        <v>1130</v>
      </c>
      <c r="F671" s="13" t="str">
        <f t="shared" si="309"/>
        <v>SH</v>
      </c>
      <c r="G671" s="13" t="str">
        <f>VLOOKUP(LOWER(F671)&amp;H671,'Current pricing'!A:B,2,0)</f>
        <v>中国船舶</v>
      </c>
      <c r="H671" s="14" t="s">
        <v>1793</v>
      </c>
      <c r="I671" s="13" t="s">
        <v>1794</v>
      </c>
      <c r="J671" s="13" t="s">
        <v>1817</v>
      </c>
      <c r="K671" s="13">
        <v>3000</v>
      </c>
      <c r="L671" s="13">
        <v>1</v>
      </c>
      <c r="M671" s="13">
        <v>29.36</v>
      </c>
      <c r="N671" s="13">
        <f t="shared" si="350"/>
        <v>88080</v>
      </c>
      <c r="O671" s="13">
        <f t="shared" si="351"/>
        <v>88080</v>
      </c>
      <c r="P671" s="19">
        <f t="shared" si="312"/>
        <v>1.7616000000000001</v>
      </c>
      <c r="Q671" s="19">
        <f t="shared" si="331"/>
        <v>17.616</v>
      </c>
      <c r="R671" s="13">
        <f t="shared" si="313"/>
        <v>0</v>
      </c>
      <c r="S671" s="19">
        <f t="shared" si="352"/>
        <v>-88099.377599999993</v>
      </c>
      <c r="T671" s="13">
        <f t="shared" si="353"/>
        <v>-29.366459199999998</v>
      </c>
      <c r="U671" s="13">
        <f>IF(ISNA(VLOOKUP(LOWER(F671)&amp;H671,Prices!A:C,3,0)),0,VLOOKUP(LOWER(F671)&amp;H671,Prices!A:C,3,0))</f>
        <v>24.67</v>
      </c>
      <c r="V671" s="13">
        <f>IF(ISNA(VLOOKUP(LOWER(F671)&amp;H671,Prices!A:C,2,0)),0,VLOOKUP(LOWER(F671)&amp;H671,Prices!A:C,2,0))</f>
        <v>24.67</v>
      </c>
      <c r="W671" s="13">
        <f t="shared" si="354"/>
        <v>-14089.377599999989</v>
      </c>
      <c r="X671" s="46">
        <f t="shared" si="355"/>
        <v>0</v>
      </c>
      <c r="Y671" s="43">
        <f>W671/O671</f>
        <v>-0.15996114441416881</v>
      </c>
      <c r="Z671" s="49"/>
      <c r="AA671" s="24"/>
    </row>
    <row r="672" spans="1:27" s="13" customFormat="1" x14ac:dyDescent="0.15">
      <c r="A672" s="12">
        <v>42782</v>
      </c>
      <c r="B672" s="60" t="s">
        <v>1796</v>
      </c>
      <c r="C672" s="13" t="s">
        <v>1128</v>
      </c>
      <c r="D672" s="13" t="s">
        <v>1129</v>
      </c>
      <c r="E672" s="13" t="s">
        <v>1130</v>
      </c>
      <c r="F672" s="13" t="str">
        <f t="shared" si="309"/>
        <v>SZ</v>
      </c>
      <c r="G672" s="13" t="str">
        <f>VLOOKUP(LOWER(F672)&amp;H672,'Current pricing'!A:B,2,0)</f>
        <v>华兰生物</v>
      </c>
      <c r="H672" s="13" t="s">
        <v>1797</v>
      </c>
      <c r="I672" s="13" t="s">
        <v>1206</v>
      </c>
      <c r="J672" s="13" t="s">
        <v>1818</v>
      </c>
      <c r="K672" s="13">
        <v>-500</v>
      </c>
      <c r="L672" s="13">
        <v>1</v>
      </c>
      <c r="M672" s="13">
        <v>35.590000000000003</v>
      </c>
      <c r="N672" s="13">
        <f t="shared" ref="N672:N674" si="356">K672*M672</f>
        <v>-17795</v>
      </c>
      <c r="O672" s="13">
        <f t="shared" ref="O672:O674" si="357">ABS(N672)</f>
        <v>17795</v>
      </c>
      <c r="P672" s="19">
        <f t="shared" si="312"/>
        <v>0</v>
      </c>
      <c r="Q672" s="19">
        <f t="shared" si="331"/>
        <v>5</v>
      </c>
      <c r="R672" s="13">
        <f t="shared" si="313"/>
        <v>17.8</v>
      </c>
      <c r="S672" s="19">
        <f t="shared" ref="S672:S674" si="358">-(N672+P672+Q672+R672)</f>
        <v>17772.2</v>
      </c>
      <c r="T672" s="13">
        <f t="shared" ref="T672:T674" si="359">S672/K672</f>
        <v>-35.544400000000003</v>
      </c>
      <c r="U672" s="13">
        <f>IF(ISNA(VLOOKUP(LOWER(F672)&amp;H672,Prices!A:C,3,0)),0,VLOOKUP(LOWER(F672)&amp;H672,Prices!A:C,3,0))</f>
        <v>28.25</v>
      </c>
      <c r="V672" s="13">
        <f>IF(ISNA(VLOOKUP(LOWER(F672)&amp;H672,Prices!A:C,2,0)),0,VLOOKUP(LOWER(F672)&amp;H672,Prices!A:C,2,0))</f>
        <v>28.75</v>
      </c>
      <c r="W672" s="13">
        <f t="shared" ref="W672:W674" si="360">IF(I672="B",(V672+T672)*K672,(V672+T672)*K672)</f>
        <v>3397.2000000000016</v>
      </c>
      <c r="X672" s="46">
        <f t="shared" ref="X672:X674" si="361">K672*(V672-U672)</f>
        <v>-250</v>
      </c>
      <c r="Y672" s="43">
        <f t="shared" ref="Y672:Y674" si="362">W672/O672</f>
        <v>0.19090755830289416</v>
      </c>
      <c r="Z672" s="49"/>
      <c r="AA672" s="24"/>
    </row>
    <row r="673" spans="1:27" s="13" customFormat="1" x14ac:dyDescent="0.15">
      <c r="A673" s="12">
        <v>42782</v>
      </c>
      <c r="B673" s="60" t="s">
        <v>1799</v>
      </c>
      <c r="C673" s="13" t="s">
        <v>1128</v>
      </c>
      <c r="D673" s="13" t="s">
        <v>1129</v>
      </c>
      <c r="E673" s="13" t="s">
        <v>1130</v>
      </c>
      <c r="F673" s="13" t="str">
        <f t="shared" si="309"/>
        <v>SH</v>
      </c>
      <c r="G673" s="13" t="str">
        <f>VLOOKUP(LOWER(F673)&amp;H673,'Current pricing'!A:B,2,0)</f>
        <v>文投控股</v>
      </c>
      <c r="H673" s="13" t="s">
        <v>1187</v>
      </c>
      <c r="I673" s="13" t="s">
        <v>1206</v>
      </c>
      <c r="J673" s="13" t="s">
        <v>1818</v>
      </c>
      <c r="K673" s="13">
        <v>-1000</v>
      </c>
      <c r="L673" s="13">
        <v>1</v>
      </c>
      <c r="M673" s="13">
        <v>22.2</v>
      </c>
      <c r="N673" s="13">
        <f t="shared" si="356"/>
        <v>-22200</v>
      </c>
      <c r="O673" s="13">
        <f t="shared" si="357"/>
        <v>22200</v>
      </c>
      <c r="P673" s="19">
        <f t="shared" si="312"/>
        <v>0.44400000000000006</v>
      </c>
      <c r="Q673" s="19">
        <f t="shared" si="331"/>
        <v>5</v>
      </c>
      <c r="R673" s="13">
        <f t="shared" si="313"/>
        <v>22.2</v>
      </c>
      <c r="S673" s="19">
        <f t="shared" si="358"/>
        <v>22172.356</v>
      </c>
      <c r="T673" s="13">
        <f t="shared" si="359"/>
        <v>-22.172356000000001</v>
      </c>
      <c r="U673" s="13">
        <f>IF(ISNA(VLOOKUP(LOWER(F673)&amp;H673,Prices!A:C,3,0)),0,VLOOKUP(LOWER(F673)&amp;H673,Prices!A:C,3,0))</f>
        <v>22.47</v>
      </c>
      <c r="V673" s="13">
        <f>IF(ISNA(VLOOKUP(LOWER(F673)&amp;H673,Prices!A:C,2,0)),0,VLOOKUP(LOWER(F673)&amp;H673,Prices!A:C,2,0))</f>
        <v>22.47</v>
      </c>
      <c r="W673" s="13">
        <f t="shared" si="360"/>
        <v>-297.64399999999824</v>
      </c>
      <c r="X673" s="46">
        <f t="shared" si="361"/>
        <v>0</v>
      </c>
      <c r="Y673" s="43">
        <f t="shared" si="362"/>
        <v>-1.3407387387387308E-2</v>
      </c>
      <c r="Z673" s="49"/>
      <c r="AA673" s="24"/>
    </row>
    <row r="674" spans="1:27" s="13" customFormat="1" x14ac:dyDescent="0.15">
      <c r="A674" s="12">
        <v>42782</v>
      </c>
      <c r="B674" s="60" t="s">
        <v>1800</v>
      </c>
      <c r="C674" s="13" t="s">
        <v>1128</v>
      </c>
      <c r="D674" s="13" t="s">
        <v>1129</v>
      </c>
      <c r="E674" s="13" t="s">
        <v>1130</v>
      </c>
      <c r="F674" s="13" t="str">
        <f t="shared" si="309"/>
        <v>SZ</v>
      </c>
      <c r="G674" s="13" t="str">
        <f>VLOOKUP(LOWER(F674)&amp;H674,'Current pricing'!A:B,2,0)</f>
        <v>华兰生物</v>
      </c>
      <c r="H674" s="13" t="s">
        <v>1797</v>
      </c>
      <c r="I674" s="13" t="s">
        <v>1206</v>
      </c>
      <c r="J674" s="13" t="s">
        <v>1818</v>
      </c>
      <c r="K674" s="13">
        <v>-500</v>
      </c>
      <c r="L674" s="13">
        <v>1</v>
      </c>
      <c r="M674" s="13">
        <v>35.83</v>
      </c>
      <c r="N674" s="13">
        <f t="shared" si="356"/>
        <v>-17915</v>
      </c>
      <c r="O674" s="13">
        <f t="shared" si="357"/>
        <v>17915</v>
      </c>
      <c r="P674" s="19">
        <f t="shared" si="312"/>
        <v>0</v>
      </c>
      <c r="Q674" s="19">
        <f t="shared" si="331"/>
        <v>5</v>
      </c>
      <c r="R674" s="13">
        <f t="shared" si="313"/>
        <v>17.920000000000002</v>
      </c>
      <c r="S674" s="19">
        <f t="shared" si="358"/>
        <v>17892.080000000002</v>
      </c>
      <c r="T674" s="13">
        <f t="shared" si="359"/>
        <v>-35.78416</v>
      </c>
      <c r="U674" s="13">
        <f>IF(ISNA(VLOOKUP(LOWER(F674)&amp;H674,Prices!A:C,3,0)),0,VLOOKUP(LOWER(F674)&amp;H674,Prices!A:C,3,0))</f>
        <v>28.25</v>
      </c>
      <c r="V674" s="13">
        <f>IF(ISNA(VLOOKUP(LOWER(F674)&amp;H674,Prices!A:C,2,0)),0,VLOOKUP(LOWER(F674)&amp;H674,Prices!A:C,2,0))</f>
        <v>28.75</v>
      </c>
      <c r="W674" s="13">
        <f t="shared" si="360"/>
        <v>3517.08</v>
      </c>
      <c r="X674" s="46">
        <f t="shared" si="361"/>
        <v>-250</v>
      </c>
      <c r="Y674" s="43">
        <f t="shared" si="362"/>
        <v>0.19632040189785097</v>
      </c>
      <c r="Z674" s="49"/>
      <c r="AA674" s="24"/>
    </row>
    <row r="675" spans="1:27" s="13" customFormat="1" x14ac:dyDescent="0.15">
      <c r="A675" s="12">
        <v>42783</v>
      </c>
      <c r="B675" s="60" t="s">
        <v>1801</v>
      </c>
      <c r="C675" s="13" t="s">
        <v>1128</v>
      </c>
      <c r="D675" s="13" t="s">
        <v>1129</v>
      </c>
      <c r="E675" s="13" t="s">
        <v>1130</v>
      </c>
      <c r="F675" s="13" t="str">
        <f t="shared" si="309"/>
        <v>SH</v>
      </c>
      <c r="G675" s="13" t="str">
        <f>VLOOKUP(LOWER(F675)&amp;H675,'Current pricing'!A:B,2,0)</f>
        <v>兴业证券</v>
      </c>
      <c r="H675" s="13" t="s">
        <v>1802</v>
      </c>
      <c r="I675" s="13" t="s">
        <v>1207</v>
      </c>
      <c r="J675" s="13" t="s">
        <v>1841</v>
      </c>
      <c r="K675" s="13">
        <v>10000</v>
      </c>
      <c r="L675" s="13">
        <v>1</v>
      </c>
      <c r="M675" s="13">
        <v>8.2100000000000009</v>
      </c>
      <c r="N675" s="13">
        <f t="shared" ref="N675:N687" si="363">K675*M675</f>
        <v>82100.000000000015</v>
      </c>
      <c r="O675" s="13">
        <f t="shared" ref="O675:O687" si="364">ABS(N675)</f>
        <v>82100.000000000015</v>
      </c>
      <c r="P675" s="19">
        <f t="shared" si="312"/>
        <v>1.6420000000000003</v>
      </c>
      <c r="Q675" s="19">
        <f t="shared" si="331"/>
        <v>16.420000000000005</v>
      </c>
      <c r="R675" s="13">
        <f t="shared" si="313"/>
        <v>0</v>
      </c>
      <c r="S675" s="19">
        <f t="shared" ref="S675:S687" si="365">-(N675+P675+Q675+R675)</f>
        <v>-82118.06200000002</v>
      </c>
      <c r="T675" s="13">
        <f t="shared" ref="T675:T687" si="366">S675/K675</f>
        <v>-8.2118062000000016</v>
      </c>
      <c r="U675" s="13">
        <f>IF(ISNA(VLOOKUP(LOWER(F675)&amp;H675,Prices!A:C,3,0)),0,VLOOKUP(LOWER(F675)&amp;H675,Prices!A:C,3,0))</f>
        <v>7.78</v>
      </c>
      <c r="V675" s="13">
        <f>IF(ISNA(VLOOKUP(LOWER(F675)&amp;H675,Prices!A:C,2,0)),0,VLOOKUP(LOWER(F675)&amp;H675,Prices!A:C,2,0))</f>
        <v>7.72</v>
      </c>
      <c r="W675" s="13">
        <f t="shared" ref="W675:W687" si="367">IF(I675="B",(V675+T675)*K675,(V675+T675)*K675)</f>
        <v>-4918.062000000019</v>
      </c>
      <c r="X675" s="46">
        <f t="shared" ref="X675:X687" si="368">K675*(V675-U675)</f>
        <v>-600.000000000005</v>
      </c>
      <c r="Y675" s="43">
        <f t="shared" ref="Y675:Y687" si="369">W675/O675</f>
        <v>-5.9903313032886943E-2</v>
      </c>
      <c r="Z675" s="49"/>
      <c r="AA675" s="24"/>
    </row>
    <row r="676" spans="1:27" s="13" customFormat="1" x14ac:dyDescent="0.15">
      <c r="A676" s="12">
        <v>42783</v>
      </c>
      <c r="B676" s="60" t="s">
        <v>1803</v>
      </c>
      <c r="C676" s="13" t="s">
        <v>1128</v>
      </c>
      <c r="D676" s="13" t="s">
        <v>1129</v>
      </c>
      <c r="E676" s="13" t="s">
        <v>1130</v>
      </c>
      <c r="F676" s="13" t="str">
        <f t="shared" si="309"/>
        <v>SH</v>
      </c>
      <c r="G676" s="13" t="str">
        <f>VLOOKUP(LOWER(F676)&amp;H676,'Current pricing'!A:B,2,0)</f>
        <v>安图生物</v>
      </c>
      <c r="H676" s="13" t="s">
        <v>1232</v>
      </c>
      <c r="I676" s="13" t="s">
        <v>1206</v>
      </c>
      <c r="J676" s="13" t="s">
        <v>1818</v>
      </c>
      <c r="K676" s="13">
        <v>-500</v>
      </c>
      <c r="L676" s="13">
        <v>1</v>
      </c>
      <c r="M676" s="13">
        <v>46.56</v>
      </c>
      <c r="N676" s="13">
        <f t="shared" si="363"/>
        <v>-23280</v>
      </c>
      <c r="O676" s="13">
        <f t="shared" si="364"/>
        <v>23280</v>
      </c>
      <c r="P676" s="19">
        <f t="shared" si="312"/>
        <v>0.46560000000000001</v>
      </c>
      <c r="Q676" s="19">
        <f t="shared" si="331"/>
        <v>5</v>
      </c>
      <c r="R676" s="13">
        <f t="shared" si="313"/>
        <v>23.28</v>
      </c>
      <c r="S676" s="19">
        <f t="shared" si="365"/>
        <v>23251.254400000002</v>
      </c>
      <c r="T676" s="13">
        <f t="shared" si="366"/>
        <v>-46.502508800000001</v>
      </c>
      <c r="U676" s="13">
        <f>IF(ISNA(VLOOKUP(LOWER(F676)&amp;H676,Prices!A:C,3,0)),0,VLOOKUP(LOWER(F676)&amp;H676,Prices!A:C,3,0))</f>
        <v>52.61</v>
      </c>
      <c r="V676" s="13">
        <f>IF(ISNA(VLOOKUP(LOWER(F676)&amp;H676,Prices!A:C,2,0)),0,VLOOKUP(LOWER(F676)&amp;H676,Prices!A:C,2,0))</f>
        <v>55.06</v>
      </c>
      <c r="W676" s="13">
        <f t="shared" si="367"/>
        <v>-4278.7456000000002</v>
      </c>
      <c r="X676" s="46">
        <f t="shared" si="368"/>
        <v>-1225.0000000000014</v>
      </c>
      <c r="Y676" s="43">
        <f t="shared" si="369"/>
        <v>-0.18379491408934709</v>
      </c>
      <c r="Z676" s="49"/>
      <c r="AA676" s="24"/>
    </row>
    <row r="677" spans="1:27" s="13" customFormat="1" x14ac:dyDescent="0.15">
      <c r="A677" s="12">
        <v>42783</v>
      </c>
      <c r="B677" s="60" t="s">
        <v>1804</v>
      </c>
      <c r="C677" s="13" t="s">
        <v>1128</v>
      </c>
      <c r="D677" s="13" t="s">
        <v>1129</v>
      </c>
      <c r="E677" s="13" t="s">
        <v>1130</v>
      </c>
      <c r="F677" s="13" t="str">
        <f t="shared" si="309"/>
        <v>SH</v>
      </c>
      <c r="G677" s="13" t="str">
        <f>VLOOKUP(LOWER(F677)&amp;H677,'Current pricing'!A:B,2,0)</f>
        <v>兴业证券</v>
      </c>
      <c r="H677" s="13" t="s">
        <v>1802</v>
      </c>
      <c r="I677" s="13" t="s">
        <v>1207</v>
      </c>
      <c r="J677" s="13" t="s">
        <v>1841</v>
      </c>
      <c r="K677" s="13">
        <v>5000</v>
      </c>
      <c r="L677" s="13">
        <v>1</v>
      </c>
      <c r="M677" s="13">
        <v>8.14</v>
      </c>
      <c r="N677" s="13">
        <f t="shared" si="363"/>
        <v>40700</v>
      </c>
      <c r="O677" s="13">
        <f t="shared" si="364"/>
        <v>40700</v>
      </c>
      <c r="P677" s="19">
        <f t="shared" si="312"/>
        <v>0.81400000000000006</v>
      </c>
      <c r="Q677" s="19">
        <f t="shared" si="331"/>
        <v>8.14</v>
      </c>
      <c r="R677" s="13">
        <f t="shared" si="313"/>
        <v>0</v>
      </c>
      <c r="S677" s="19">
        <f t="shared" si="365"/>
        <v>-40708.953999999998</v>
      </c>
      <c r="T677" s="13">
        <f t="shared" si="366"/>
        <v>-8.141790799999999</v>
      </c>
      <c r="U677" s="13">
        <f>IF(ISNA(VLOOKUP(LOWER(F677)&amp;H677,Prices!A:C,3,0)),0,VLOOKUP(LOWER(F677)&amp;H677,Prices!A:C,3,0))</f>
        <v>7.78</v>
      </c>
      <c r="V677" s="13">
        <f>IF(ISNA(VLOOKUP(LOWER(F677)&amp;H677,Prices!A:C,2,0)),0,VLOOKUP(LOWER(F677)&amp;H677,Prices!A:C,2,0))</f>
        <v>7.72</v>
      </c>
      <c r="W677" s="13">
        <f t="shared" si="367"/>
        <v>-2108.9539999999961</v>
      </c>
      <c r="X677" s="46">
        <f t="shared" si="368"/>
        <v>-300.0000000000025</v>
      </c>
      <c r="Y677" s="43">
        <f t="shared" si="369"/>
        <v>-5.1817051597051501E-2</v>
      </c>
      <c r="Z677" s="49"/>
      <c r="AA677" s="24"/>
    </row>
    <row r="678" spans="1:27" s="13" customFormat="1" x14ac:dyDescent="0.15">
      <c r="A678" s="12">
        <v>42783</v>
      </c>
      <c r="B678" s="60" t="s">
        <v>1805</v>
      </c>
      <c r="C678" s="13" t="s">
        <v>1128</v>
      </c>
      <c r="D678" s="13" t="s">
        <v>1129</v>
      </c>
      <c r="E678" s="13" t="s">
        <v>1130</v>
      </c>
      <c r="F678" s="13" t="str">
        <f t="shared" si="309"/>
        <v>SZ</v>
      </c>
      <c r="G678" s="13" t="str">
        <f>VLOOKUP(LOWER(F678)&amp;H678,'Current pricing'!A:B,2,0)</f>
        <v>巨人网络</v>
      </c>
      <c r="H678" s="13" t="s">
        <v>1806</v>
      </c>
      <c r="I678" s="13" t="s">
        <v>1206</v>
      </c>
      <c r="J678" s="13" t="s">
        <v>1842</v>
      </c>
      <c r="K678" s="13">
        <v>-100</v>
      </c>
      <c r="L678" s="13">
        <v>1</v>
      </c>
      <c r="M678" s="13">
        <v>69.790000000000006</v>
      </c>
      <c r="N678" s="13">
        <f t="shared" si="363"/>
        <v>-6979.0000000000009</v>
      </c>
      <c r="O678" s="13">
        <f t="shared" si="364"/>
        <v>6979.0000000000009</v>
      </c>
      <c r="P678" s="19">
        <f t="shared" si="312"/>
        <v>0</v>
      </c>
      <c r="Q678" s="19">
        <f t="shared" si="331"/>
        <v>5</v>
      </c>
      <c r="R678" s="13">
        <f t="shared" si="313"/>
        <v>6.98</v>
      </c>
      <c r="S678" s="19">
        <f t="shared" si="365"/>
        <v>6967.0200000000013</v>
      </c>
      <c r="T678" s="13">
        <f t="shared" si="366"/>
        <v>-69.670200000000008</v>
      </c>
      <c r="U678" s="13">
        <f>IF(ISNA(VLOOKUP(LOWER(F678)&amp;H678,Prices!A:C,3,0)),0,VLOOKUP(LOWER(F678)&amp;H678,Prices!A:C,3,0))</f>
        <v>39.28</v>
      </c>
      <c r="V678" s="13">
        <f>IF(ISNA(VLOOKUP(LOWER(F678)&amp;H678,Prices!A:C,2,0)),0,VLOOKUP(LOWER(F678)&amp;H678,Prices!A:C,2,0))</f>
        <v>39.96</v>
      </c>
      <c r="W678" s="13">
        <f t="shared" si="367"/>
        <v>2971.0200000000009</v>
      </c>
      <c r="X678" s="46">
        <f t="shared" si="368"/>
        <v>-67.999999999999972</v>
      </c>
      <c r="Y678" s="43">
        <f t="shared" si="369"/>
        <v>0.42570855423413101</v>
      </c>
      <c r="Z678" s="49"/>
      <c r="AA678" s="24"/>
    </row>
    <row r="679" spans="1:27" s="13" customFormat="1" x14ac:dyDescent="0.15">
      <c r="A679" s="12">
        <v>42783</v>
      </c>
      <c r="B679" s="60" t="s">
        <v>1807</v>
      </c>
      <c r="C679" s="13" t="s">
        <v>1128</v>
      </c>
      <c r="D679" s="13" t="s">
        <v>1129</v>
      </c>
      <c r="E679" s="13" t="s">
        <v>1130</v>
      </c>
      <c r="F679" s="13" t="str">
        <f t="shared" si="309"/>
        <v>SH</v>
      </c>
      <c r="G679" s="13" t="str">
        <f>VLOOKUP(LOWER(F679)&amp;H679,'Current pricing'!A:B,2,0)</f>
        <v>中国船舶</v>
      </c>
      <c r="H679" s="13" t="s">
        <v>1352</v>
      </c>
      <c r="I679" s="13" t="s">
        <v>1206</v>
      </c>
      <c r="J679" s="13" t="s">
        <v>1818</v>
      </c>
      <c r="K679" s="13">
        <v>-10000</v>
      </c>
      <c r="L679" s="13">
        <v>1</v>
      </c>
      <c r="M679" s="13">
        <v>29.95</v>
      </c>
      <c r="N679" s="13">
        <f t="shared" si="363"/>
        <v>-299500</v>
      </c>
      <c r="O679" s="13">
        <f t="shared" si="364"/>
        <v>299500</v>
      </c>
      <c r="P679" s="19">
        <f t="shared" si="312"/>
        <v>5.99</v>
      </c>
      <c r="Q679" s="19">
        <f t="shared" si="331"/>
        <v>59.900000000000006</v>
      </c>
      <c r="R679" s="13">
        <f t="shared" si="313"/>
        <v>299.5</v>
      </c>
      <c r="S679" s="19">
        <f t="shared" si="365"/>
        <v>299134.61</v>
      </c>
      <c r="T679" s="13">
        <f t="shared" si="366"/>
        <v>-29.913460999999998</v>
      </c>
      <c r="U679" s="13">
        <f>IF(ISNA(VLOOKUP(LOWER(F679)&amp;H679,Prices!A:C,3,0)),0,VLOOKUP(LOWER(F679)&amp;H679,Prices!A:C,3,0))</f>
        <v>24.67</v>
      </c>
      <c r="V679" s="13">
        <f>IF(ISNA(VLOOKUP(LOWER(F679)&amp;H679,Prices!A:C,2,0)),0,VLOOKUP(LOWER(F679)&amp;H679,Prices!A:C,2,0))</f>
        <v>24.67</v>
      </c>
      <c r="W679" s="13">
        <f t="shared" si="367"/>
        <v>52434.609999999964</v>
      </c>
      <c r="X679" s="46">
        <f t="shared" si="368"/>
        <v>0</v>
      </c>
      <c r="Y679" s="43">
        <f t="shared" si="369"/>
        <v>0.17507382303839722</v>
      </c>
      <c r="Z679" s="49"/>
      <c r="AA679" s="24"/>
    </row>
    <row r="680" spans="1:27" s="13" customFormat="1" x14ac:dyDescent="0.15">
      <c r="A680" s="12">
        <v>42783</v>
      </c>
      <c r="B680" s="60" t="s">
        <v>1808</v>
      </c>
      <c r="C680" s="13" t="s">
        <v>1128</v>
      </c>
      <c r="D680" s="13" t="s">
        <v>1129</v>
      </c>
      <c r="E680" s="13" t="s">
        <v>1130</v>
      </c>
      <c r="F680" s="13" t="str">
        <f t="shared" si="309"/>
        <v>SH</v>
      </c>
      <c r="G680" s="13" t="str">
        <f>VLOOKUP(LOWER(F680)&amp;H680,'Current pricing'!A:B,2,0)</f>
        <v>伊利股份</v>
      </c>
      <c r="H680" s="13" t="s">
        <v>1302</v>
      </c>
      <c r="I680" s="13" t="s">
        <v>1206</v>
      </c>
      <c r="J680" s="13" t="s">
        <v>1818</v>
      </c>
      <c r="K680" s="13">
        <v>-500</v>
      </c>
      <c r="L680" s="13">
        <v>1</v>
      </c>
      <c r="M680" s="13">
        <v>17.93</v>
      </c>
      <c r="N680" s="13">
        <f t="shared" si="363"/>
        <v>-8965</v>
      </c>
      <c r="O680" s="13">
        <f t="shared" si="364"/>
        <v>8965</v>
      </c>
      <c r="P680" s="19">
        <f t="shared" si="312"/>
        <v>0.17930000000000001</v>
      </c>
      <c r="Q680" s="19">
        <f t="shared" si="331"/>
        <v>5</v>
      </c>
      <c r="R680" s="13">
        <f t="shared" si="313"/>
        <v>8.9700000000000006</v>
      </c>
      <c r="S680" s="19">
        <f t="shared" si="365"/>
        <v>8950.8507000000009</v>
      </c>
      <c r="T680" s="13">
        <f t="shared" si="366"/>
        <v>-17.9017014</v>
      </c>
      <c r="U680" s="13">
        <f>IF(ISNA(VLOOKUP(LOWER(F680)&amp;H680,Prices!A:C,3,0)),0,VLOOKUP(LOWER(F680)&amp;H680,Prices!A:C,3,0))</f>
        <v>29.4</v>
      </c>
      <c r="V680" s="13">
        <f>IF(ISNA(VLOOKUP(LOWER(F680)&amp;H680,Prices!A:C,2,0)),0,VLOOKUP(LOWER(F680)&amp;H680,Prices!A:C,2,0))</f>
        <v>30.68</v>
      </c>
      <c r="W680" s="13">
        <f t="shared" si="367"/>
        <v>-6389.1493</v>
      </c>
      <c r="X680" s="46">
        <f t="shared" si="368"/>
        <v>-640.00000000000057</v>
      </c>
      <c r="Y680" s="43">
        <f t="shared" si="369"/>
        <v>-0.71267699944227547</v>
      </c>
      <c r="Z680" s="49"/>
      <c r="AA680" s="24"/>
    </row>
    <row r="681" spans="1:27" s="13" customFormat="1" x14ac:dyDescent="0.15">
      <c r="A681" s="12">
        <v>42783</v>
      </c>
      <c r="B681" s="60" t="s">
        <v>1809</v>
      </c>
      <c r="C681" s="13" t="s">
        <v>1128</v>
      </c>
      <c r="D681" s="13" t="s">
        <v>1129</v>
      </c>
      <c r="E681" s="13" t="s">
        <v>1130</v>
      </c>
      <c r="F681" s="13" t="str">
        <f t="shared" si="309"/>
        <v>SZ</v>
      </c>
      <c r="G681" s="13" t="str">
        <f>VLOOKUP(LOWER(F681)&amp;H681,'Current pricing'!A:B,2,0)</f>
        <v>中南建设</v>
      </c>
      <c r="H681" s="13" t="s">
        <v>1740</v>
      </c>
      <c r="I681" s="13" t="s">
        <v>1206</v>
      </c>
      <c r="J681" s="13" t="s">
        <v>1818</v>
      </c>
      <c r="K681" s="13">
        <v>-1000</v>
      </c>
      <c r="L681" s="13">
        <v>1</v>
      </c>
      <c r="M681" s="13">
        <v>9.6999999999999993</v>
      </c>
      <c r="N681" s="13">
        <f t="shared" si="363"/>
        <v>-9700</v>
      </c>
      <c r="O681" s="13">
        <f t="shared" si="364"/>
        <v>9700</v>
      </c>
      <c r="P681" s="19">
        <f t="shared" si="312"/>
        <v>0</v>
      </c>
      <c r="Q681" s="19">
        <f t="shared" si="331"/>
        <v>5</v>
      </c>
      <c r="R681" s="13">
        <f t="shared" si="313"/>
        <v>9.6999999999999993</v>
      </c>
      <c r="S681" s="19">
        <f t="shared" si="365"/>
        <v>9685.2999999999993</v>
      </c>
      <c r="T681" s="13">
        <f t="shared" si="366"/>
        <v>-9.6852999999999998</v>
      </c>
      <c r="U681" s="13">
        <f>IF(ISNA(VLOOKUP(LOWER(F681)&amp;H681,Prices!A:C,3,0)),0,VLOOKUP(LOWER(F681)&amp;H681,Prices!A:C,3,0))</f>
        <v>6.09</v>
      </c>
      <c r="V681" s="13">
        <f>IF(ISNA(VLOOKUP(LOWER(F681)&amp;H681,Prices!A:C,2,0)),0,VLOOKUP(LOWER(F681)&amp;H681,Prices!A:C,2,0))</f>
        <v>6.02</v>
      </c>
      <c r="W681" s="13">
        <f t="shared" si="367"/>
        <v>3665.3</v>
      </c>
      <c r="X681" s="46">
        <f t="shared" si="368"/>
        <v>70.000000000000284</v>
      </c>
      <c r="Y681" s="43">
        <f t="shared" si="369"/>
        <v>0.37786597938144334</v>
      </c>
      <c r="Z681" s="49"/>
      <c r="AA681" s="24"/>
    </row>
    <row r="682" spans="1:27" s="13" customFormat="1" x14ac:dyDescent="0.15">
      <c r="A682" s="12">
        <v>42783</v>
      </c>
      <c r="B682" s="60" t="s">
        <v>1810</v>
      </c>
      <c r="C682" s="13" t="s">
        <v>1128</v>
      </c>
      <c r="D682" s="13" t="s">
        <v>1129</v>
      </c>
      <c r="E682" s="13" t="s">
        <v>1130</v>
      </c>
      <c r="F682" s="13" t="str">
        <f t="shared" si="309"/>
        <v>SZ</v>
      </c>
      <c r="G682" s="13" t="str">
        <f>VLOOKUP(LOWER(F682)&amp;H682,'Current pricing'!A:B,2,0)</f>
        <v>华信国际</v>
      </c>
      <c r="H682" s="13" t="s">
        <v>1404</v>
      </c>
      <c r="I682" s="13" t="s">
        <v>1206</v>
      </c>
      <c r="J682" s="13" t="s">
        <v>1818</v>
      </c>
      <c r="K682" s="13">
        <v>-2000</v>
      </c>
      <c r="L682" s="13">
        <v>1</v>
      </c>
      <c r="M682" s="13">
        <v>9.1</v>
      </c>
      <c r="N682" s="13">
        <f t="shared" si="363"/>
        <v>-18200</v>
      </c>
      <c r="O682" s="13">
        <f t="shared" si="364"/>
        <v>18200</v>
      </c>
      <c r="P682" s="19">
        <f t="shared" si="312"/>
        <v>0</v>
      </c>
      <c r="Q682" s="19">
        <f t="shared" si="331"/>
        <v>5</v>
      </c>
      <c r="R682" s="13">
        <f t="shared" si="313"/>
        <v>18.2</v>
      </c>
      <c r="S682" s="19">
        <f t="shared" si="365"/>
        <v>18176.8</v>
      </c>
      <c r="T682" s="13">
        <f t="shared" si="366"/>
        <v>-9.0884</v>
      </c>
      <c r="U682" s="13">
        <f>IF(ISNA(VLOOKUP(LOWER(F682)&amp;H682,Prices!A:C,3,0)),0,VLOOKUP(LOWER(F682)&amp;H682,Prices!A:C,3,0))</f>
        <v>7.94</v>
      </c>
      <c r="V682" s="13">
        <f>IF(ISNA(VLOOKUP(LOWER(F682)&amp;H682,Prices!A:C,2,0)),0,VLOOKUP(LOWER(F682)&amp;H682,Prices!A:C,2,0))</f>
        <v>7.84</v>
      </c>
      <c r="W682" s="13">
        <f t="shared" si="367"/>
        <v>2496.8000000000002</v>
      </c>
      <c r="X682" s="46">
        <f t="shared" si="368"/>
        <v>200.00000000000108</v>
      </c>
      <c r="Y682" s="43">
        <f t="shared" si="369"/>
        <v>0.13718681318681319</v>
      </c>
      <c r="Z682" s="49"/>
      <c r="AA682" s="24"/>
    </row>
    <row r="683" spans="1:27" s="13" customFormat="1" x14ac:dyDescent="0.15">
      <c r="A683" s="12">
        <v>42783</v>
      </c>
      <c r="B683" s="60" t="s">
        <v>1811</v>
      </c>
      <c r="C683" s="13" t="s">
        <v>1128</v>
      </c>
      <c r="D683" s="13" t="s">
        <v>1129</v>
      </c>
      <c r="E683" s="13" t="s">
        <v>1130</v>
      </c>
      <c r="F683" s="13" t="str">
        <f t="shared" si="309"/>
        <v>SH</v>
      </c>
      <c r="G683" s="13" t="str">
        <f>VLOOKUP(LOWER(F683)&amp;H683,'Current pricing'!A:B,2,0)</f>
        <v>中国船舶</v>
      </c>
      <c r="H683" s="13" t="s">
        <v>1352</v>
      </c>
      <c r="I683" s="13" t="s">
        <v>1206</v>
      </c>
      <c r="J683" s="13" t="s">
        <v>1818</v>
      </c>
      <c r="K683" s="13">
        <v>-5000</v>
      </c>
      <c r="L683" s="13">
        <v>1</v>
      </c>
      <c r="M683" s="13">
        <v>30.07</v>
      </c>
      <c r="N683" s="13">
        <f t="shared" si="363"/>
        <v>-150350</v>
      </c>
      <c r="O683" s="13">
        <f t="shared" si="364"/>
        <v>150350</v>
      </c>
      <c r="P683" s="19">
        <f t="shared" si="312"/>
        <v>3.0070000000000001</v>
      </c>
      <c r="Q683" s="19">
        <f t="shared" si="331"/>
        <v>30.07</v>
      </c>
      <c r="R683" s="13">
        <f t="shared" si="313"/>
        <v>150.35</v>
      </c>
      <c r="S683" s="19">
        <f t="shared" si="365"/>
        <v>150166.57299999997</v>
      </c>
      <c r="T683" s="13">
        <f t="shared" si="366"/>
        <v>-30.033314599999994</v>
      </c>
      <c r="U683" s="13">
        <f>IF(ISNA(VLOOKUP(LOWER(F683)&amp;H683,Prices!A:C,3,0)),0,VLOOKUP(LOWER(F683)&amp;H683,Prices!A:C,3,0))</f>
        <v>24.67</v>
      </c>
      <c r="V683" s="13">
        <f>IF(ISNA(VLOOKUP(LOWER(F683)&amp;H683,Prices!A:C,2,0)),0,VLOOKUP(LOWER(F683)&amp;H683,Prices!A:C,2,0))</f>
        <v>24.67</v>
      </c>
      <c r="W683" s="13">
        <f t="shared" si="367"/>
        <v>26816.57299999996</v>
      </c>
      <c r="X683" s="46">
        <f t="shared" si="368"/>
        <v>0</v>
      </c>
      <c r="Y683" s="43">
        <f t="shared" si="369"/>
        <v>0.17836097771865619</v>
      </c>
      <c r="Z683" s="49"/>
      <c r="AA683" s="24"/>
    </row>
    <row r="684" spans="1:27" s="13" customFormat="1" x14ac:dyDescent="0.15">
      <c r="A684" s="12">
        <v>42783</v>
      </c>
      <c r="B684" s="60" t="s">
        <v>1812</v>
      </c>
      <c r="C684" s="13" t="s">
        <v>1128</v>
      </c>
      <c r="D684" s="13" t="s">
        <v>1129</v>
      </c>
      <c r="E684" s="13" t="s">
        <v>1130</v>
      </c>
      <c r="F684" s="13" t="str">
        <f t="shared" si="309"/>
        <v>SH</v>
      </c>
      <c r="G684" s="13" t="str">
        <f>VLOOKUP(LOWER(F684)&amp;H684,'Current pricing'!A:B,2,0)</f>
        <v>安图生物</v>
      </c>
      <c r="H684" s="13" t="s">
        <v>1232</v>
      </c>
      <c r="I684" s="13" t="s">
        <v>1206</v>
      </c>
      <c r="J684" s="13" t="s">
        <v>1818</v>
      </c>
      <c r="K684" s="13">
        <v>-500</v>
      </c>
      <c r="L684" s="13">
        <v>1</v>
      </c>
      <c r="M684" s="13">
        <v>45.84</v>
      </c>
      <c r="N684" s="13">
        <f t="shared" si="363"/>
        <v>-22920</v>
      </c>
      <c r="O684" s="13">
        <f t="shared" si="364"/>
        <v>22920</v>
      </c>
      <c r="P684" s="19">
        <f t="shared" si="312"/>
        <v>0.45840000000000003</v>
      </c>
      <c r="Q684" s="19">
        <f t="shared" si="331"/>
        <v>5</v>
      </c>
      <c r="R684" s="13">
        <f t="shared" si="313"/>
        <v>22.92</v>
      </c>
      <c r="S684" s="19">
        <f t="shared" si="365"/>
        <v>22891.621600000002</v>
      </c>
      <c r="T684" s="13">
        <f t="shared" si="366"/>
        <v>-45.783243200000001</v>
      </c>
      <c r="U684" s="13">
        <f>IF(ISNA(VLOOKUP(LOWER(F684)&amp;H684,Prices!A:C,3,0)),0,VLOOKUP(LOWER(F684)&amp;H684,Prices!A:C,3,0))</f>
        <v>52.61</v>
      </c>
      <c r="V684" s="13">
        <f>IF(ISNA(VLOOKUP(LOWER(F684)&amp;H684,Prices!A:C,2,0)),0,VLOOKUP(LOWER(F684)&amp;H684,Prices!A:C,2,0))</f>
        <v>55.06</v>
      </c>
      <c r="W684" s="13">
        <f t="shared" si="367"/>
        <v>-4638.3784000000005</v>
      </c>
      <c r="X684" s="46">
        <f t="shared" si="368"/>
        <v>-1225.0000000000014</v>
      </c>
      <c r="Y684" s="43">
        <f t="shared" si="369"/>
        <v>-0.20237253054101223</v>
      </c>
      <c r="Z684" s="49"/>
      <c r="AA684" s="24"/>
    </row>
    <row r="685" spans="1:27" s="13" customFormat="1" x14ac:dyDescent="0.15">
      <c r="A685" s="12">
        <v>42783</v>
      </c>
      <c r="B685" s="60" t="s">
        <v>1813</v>
      </c>
      <c r="C685" s="13" t="s">
        <v>1128</v>
      </c>
      <c r="D685" s="13" t="s">
        <v>1129</v>
      </c>
      <c r="E685" s="13" t="s">
        <v>1130</v>
      </c>
      <c r="F685" s="13" t="str">
        <f t="shared" si="309"/>
        <v>SH</v>
      </c>
      <c r="G685" s="13" t="str">
        <f>VLOOKUP(LOWER(F685)&amp;H685,'Current pricing'!A:B,2,0)</f>
        <v>用友网络</v>
      </c>
      <c r="H685" s="13" t="s">
        <v>1814</v>
      </c>
      <c r="I685" s="13" t="s">
        <v>1206</v>
      </c>
      <c r="J685" s="13" t="s">
        <v>1818</v>
      </c>
      <c r="K685" s="13">
        <v>-1000</v>
      </c>
      <c r="L685" s="13">
        <v>1</v>
      </c>
      <c r="M685" s="13">
        <v>18.88</v>
      </c>
      <c r="N685" s="13">
        <f t="shared" si="363"/>
        <v>-18880</v>
      </c>
      <c r="O685" s="13">
        <f t="shared" si="364"/>
        <v>18880</v>
      </c>
      <c r="P685" s="19">
        <f t="shared" si="312"/>
        <v>0.37760000000000005</v>
      </c>
      <c r="Q685" s="19">
        <f t="shared" si="331"/>
        <v>5</v>
      </c>
      <c r="R685" s="13">
        <f t="shared" si="313"/>
        <v>18.88</v>
      </c>
      <c r="S685" s="19">
        <f t="shared" si="365"/>
        <v>18855.742399999999</v>
      </c>
      <c r="T685" s="13">
        <f t="shared" si="366"/>
        <v>-18.8557424</v>
      </c>
      <c r="U685" s="13">
        <f>IF(ISNA(VLOOKUP(LOWER(F685)&amp;H685,Prices!A:C,3,0)),0,VLOOKUP(LOWER(F685)&amp;H685,Prices!A:C,3,0))</f>
        <v>23.26</v>
      </c>
      <c r="V685" s="13">
        <f>IF(ISNA(VLOOKUP(LOWER(F685)&amp;H685,Prices!A:C,2,0)),0,VLOOKUP(LOWER(F685)&amp;H685,Prices!A:C,2,0))</f>
        <v>23.07</v>
      </c>
      <c r="W685" s="13">
        <f t="shared" si="367"/>
        <v>-4214.2575999999999</v>
      </c>
      <c r="X685" s="46">
        <f t="shared" si="368"/>
        <v>190.00000000000128</v>
      </c>
      <c r="Y685" s="43">
        <f t="shared" si="369"/>
        <v>-0.22321279661016949</v>
      </c>
      <c r="Z685" s="49"/>
      <c r="AA685" s="24"/>
    </row>
    <row r="686" spans="1:27" s="13" customFormat="1" x14ac:dyDescent="0.15">
      <c r="A686" s="12">
        <v>42783</v>
      </c>
      <c r="B686" s="60" t="s">
        <v>1815</v>
      </c>
      <c r="C686" s="13" t="s">
        <v>1128</v>
      </c>
      <c r="D686" s="13" t="s">
        <v>1129</v>
      </c>
      <c r="E686" s="13" t="s">
        <v>1130</v>
      </c>
      <c r="F686" s="13" t="str">
        <f t="shared" si="309"/>
        <v>SZ</v>
      </c>
      <c r="G686" s="13" t="str">
        <f>VLOOKUP(LOWER(F686)&amp;H686,'Current pricing'!A:B,2,0)</f>
        <v>华信国际</v>
      </c>
      <c r="H686" s="13" t="s">
        <v>1404</v>
      </c>
      <c r="I686" s="13" t="s">
        <v>1206</v>
      </c>
      <c r="J686" s="13" t="s">
        <v>1818</v>
      </c>
      <c r="K686" s="13">
        <v>-2000</v>
      </c>
      <c r="L686" s="13">
        <v>1</v>
      </c>
      <c r="M686" s="13">
        <v>9.08</v>
      </c>
      <c r="N686" s="13">
        <f t="shared" si="363"/>
        <v>-18160</v>
      </c>
      <c r="O686" s="13">
        <f t="shared" si="364"/>
        <v>18160</v>
      </c>
      <c r="P686" s="19">
        <f t="shared" si="312"/>
        <v>0</v>
      </c>
      <c r="Q686" s="19">
        <f t="shared" si="331"/>
        <v>5</v>
      </c>
      <c r="R686" s="13">
        <f t="shared" si="313"/>
        <v>18.16</v>
      </c>
      <c r="S686" s="19">
        <f t="shared" si="365"/>
        <v>18136.84</v>
      </c>
      <c r="T686" s="13">
        <f t="shared" si="366"/>
        <v>-9.0684199999999997</v>
      </c>
      <c r="U686" s="13">
        <f>IF(ISNA(VLOOKUP(LOWER(F686)&amp;H686,Prices!A:C,3,0)),0,VLOOKUP(LOWER(F686)&amp;H686,Prices!A:C,3,0))</f>
        <v>7.94</v>
      </c>
      <c r="V686" s="13">
        <f>IF(ISNA(VLOOKUP(LOWER(F686)&amp;H686,Prices!A:C,2,0)),0,VLOOKUP(LOWER(F686)&amp;H686,Prices!A:C,2,0))</f>
        <v>7.84</v>
      </c>
      <c r="W686" s="13">
        <f t="shared" si="367"/>
        <v>2456.8399999999997</v>
      </c>
      <c r="X686" s="46">
        <f t="shared" si="368"/>
        <v>200.00000000000108</v>
      </c>
      <c r="Y686" s="43">
        <f t="shared" si="369"/>
        <v>0.1352885462555066</v>
      </c>
      <c r="Z686" s="49"/>
      <c r="AA686" s="24"/>
    </row>
    <row r="687" spans="1:27" s="13" customFormat="1" x14ac:dyDescent="0.15">
      <c r="A687" s="12">
        <v>42783</v>
      </c>
      <c r="B687" s="60" t="s">
        <v>1816</v>
      </c>
      <c r="C687" s="13" t="s">
        <v>1128</v>
      </c>
      <c r="D687" s="13" t="s">
        <v>1129</v>
      </c>
      <c r="E687" s="13" t="s">
        <v>1130</v>
      </c>
      <c r="F687" s="13" t="str">
        <f t="shared" si="309"/>
        <v>SH</v>
      </c>
      <c r="G687" s="13" t="str">
        <f>VLOOKUP(LOWER(F687)&amp;H687,'Current pricing'!A:B,2,0)</f>
        <v>中国联通</v>
      </c>
      <c r="H687" s="13" t="s">
        <v>1427</v>
      </c>
      <c r="I687" s="13" t="s">
        <v>1206</v>
      </c>
      <c r="J687" s="13" t="s">
        <v>1818</v>
      </c>
      <c r="K687" s="13">
        <v>-1000</v>
      </c>
      <c r="L687" s="13">
        <v>1</v>
      </c>
      <c r="M687" s="13">
        <v>6.52</v>
      </c>
      <c r="N687" s="13">
        <f t="shared" si="363"/>
        <v>-6520</v>
      </c>
      <c r="O687" s="13">
        <f t="shared" si="364"/>
        <v>6520</v>
      </c>
      <c r="P687" s="19">
        <f t="shared" si="312"/>
        <v>0.13040000000000002</v>
      </c>
      <c r="Q687" s="19">
        <f t="shared" si="331"/>
        <v>5</v>
      </c>
      <c r="R687" s="13">
        <f t="shared" si="313"/>
        <v>6.52</v>
      </c>
      <c r="S687" s="19">
        <f t="shared" si="365"/>
        <v>6508.3495999999996</v>
      </c>
      <c r="T687" s="13">
        <f t="shared" si="366"/>
        <v>-6.5083495999999998</v>
      </c>
      <c r="U687" s="13">
        <f>IF(ISNA(VLOOKUP(LOWER(F687)&amp;H687,Prices!A:C,3,0)),0,VLOOKUP(LOWER(F687)&amp;H687,Prices!A:C,3,0))</f>
        <v>7.46</v>
      </c>
      <c r="V687" s="13">
        <f>IF(ISNA(VLOOKUP(LOWER(F687)&amp;H687,Prices!A:C,2,0)),0,VLOOKUP(LOWER(F687)&amp;H687,Prices!A:C,2,0))</f>
        <v>7.57</v>
      </c>
      <c r="W687" s="13">
        <f t="shared" si="367"/>
        <v>-1061.6504000000004</v>
      </c>
      <c r="X687" s="46">
        <f t="shared" si="368"/>
        <v>-110.00000000000031</v>
      </c>
      <c r="Y687" s="43">
        <f t="shared" si="369"/>
        <v>-0.1628298159509203</v>
      </c>
      <c r="Z687" s="49"/>
      <c r="AA687" s="24"/>
    </row>
    <row r="688" spans="1:27" s="13" customFormat="1" x14ac:dyDescent="0.15">
      <c r="A688" s="12">
        <v>42786</v>
      </c>
      <c r="B688" s="60" t="s">
        <v>1821</v>
      </c>
      <c r="C688" s="13" t="s">
        <v>1128</v>
      </c>
      <c r="D688" s="13" t="s">
        <v>1129</v>
      </c>
      <c r="E688" s="13" t="s">
        <v>1130</v>
      </c>
      <c r="F688" s="13" t="str">
        <f t="shared" si="309"/>
        <v>SZ</v>
      </c>
      <c r="G688" s="13" t="str">
        <f>VLOOKUP(LOWER(F688)&amp;H688,'Current pricing'!A:B,2,0)</f>
        <v>中泰化学</v>
      </c>
      <c r="H688" s="13" t="s">
        <v>1280</v>
      </c>
      <c r="I688" s="13" t="s">
        <v>1207</v>
      </c>
      <c r="J688" s="13" t="s">
        <v>1841</v>
      </c>
      <c r="K688" s="13">
        <v>1000</v>
      </c>
      <c r="L688" s="13">
        <v>1</v>
      </c>
      <c r="M688" s="13">
        <v>13.42</v>
      </c>
      <c r="N688" s="13">
        <f t="shared" ref="N688:N695" si="370">K688*M688</f>
        <v>13420</v>
      </c>
      <c r="O688" s="13">
        <f t="shared" ref="O688:O695" si="371">ABS(N688)</f>
        <v>13420</v>
      </c>
      <c r="P688" s="19">
        <f t="shared" si="312"/>
        <v>0</v>
      </c>
      <c r="Q688" s="19">
        <f t="shared" si="331"/>
        <v>5</v>
      </c>
      <c r="R688" s="13">
        <f t="shared" si="313"/>
        <v>0</v>
      </c>
      <c r="S688" s="19">
        <f t="shared" ref="S688:S695" si="372">-(N688+P688+Q688+R688)</f>
        <v>-13425</v>
      </c>
      <c r="T688" s="13">
        <f t="shared" ref="T688:T695" si="373">S688/K688</f>
        <v>-13.425000000000001</v>
      </c>
      <c r="U688" s="13">
        <f>IF(ISNA(VLOOKUP(LOWER(F688)&amp;H688,Prices!A:C,3,0)),0,VLOOKUP(LOWER(F688)&amp;H688,Prices!A:C,3,0))</f>
        <v>13.41</v>
      </c>
      <c r="V688" s="13">
        <f>IF(ISNA(VLOOKUP(LOWER(F688)&amp;H688,Prices!A:C,2,0)),0,VLOOKUP(LOWER(F688)&amp;H688,Prices!A:C,2,0))</f>
        <v>13.35</v>
      </c>
      <c r="W688" s="13">
        <f t="shared" ref="W688:W695" si="374">IF(I688="B",(V688+T688)*K688,(V688+T688)*K688)</f>
        <v>-75.000000000001066</v>
      </c>
      <c r="X688" s="13">
        <f t="shared" ref="X688:X695" si="375">K688*(V688-U688)</f>
        <v>-60.000000000000497</v>
      </c>
      <c r="Y688" s="43">
        <f t="shared" ref="Y688:Y695" si="376">W688/O688</f>
        <v>-5.5886736214605858E-3</v>
      </c>
      <c r="Z688" s="49"/>
      <c r="AA688" s="24"/>
    </row>
    <row r="689" spans="1:27" s="13" customFormat="1" x14ac:dyDescent="0.15">
      <c r="A689" s="12">
        <v>42786</v>
      </c>
      <c r="B689" s="60" t="s">
        <v>1822</v>
      </c>
      <c r="C689" s="13" t="s">
        <v>1128</v>
      </c>
      <c r="D689" s="13" t="s">
        <v>1129</v>
      </c>
      <c r="E689" s="13" t="s">
        <v>1130</v>
      </c>
      <c r="F689" s="13" t="str">
        <f t="shared" si="309"/>
        <v>SH</v>
      </c>
      <c r="G689" s="13" t="str">
        <f>VLOOKUP(LOWER(F689)&amp;H689,'Current pricing'!A:B,2,0)</f>
        <v>锦江股份</v>
      </c>
      <c r="H689" s="13" t="s">
        <v>1195</v>
      </c>
      <c r="I689" s="13" t="s">
        <v>1207</v>
      </c>
      <c r="J689" s="13" t="s">
        <v>1841</v>
      </c>
      <c r="K689" s="13">
        <v>1000</v>
      </c>
      <c r="L689" s="13">
        <v>1</v>
      </c>
      <c r="M689" s="13">
        <v>30.331</v>
      </c>
      <c r="N689" s="13">
        <f t="shared" si="370"/>
        <v>30331</v>
      </c>
      <c r="O689" s="13">
        <f t="shared" si="371"/>
        <v>30331</v>
      </c>
      <c r="P689" s="19">
        <f t="shared" si="312"/>
        <v>0.60662000000000005</v>
      </c>
      <c r="Q689" s="19">
        <f t="shared" si="331"/>
        <v>6.0662000000000003</v>
      </c>
      <c r="R689" s="13">
        <f t="shared" si="313"/>
        <v>0</v>
      </c>
      <c r="S689" s="19">
        <f t="shared" si="372"/>
        <v>-30337.67282</v>
      </c>
      <c r="T689" s="13">
        <f t="shared" si="373"/>
        <v>-30.337672819999998</v>
      </c>
      <c r="U689" s="13">
        <f>IF(ISNA(VLOOKUP(LOWER(F689)&amp;H689,Prices!A:C,3,0)),0,VLOOKUP(LOWER(F689)&amp;H689,Prices!A:C,3,0))</f>
        <v>30.17</v>
      </c>
      <c r="V689" s="13">
        <f>IF(ISNA(VLOOKUP(LOWER(F689)&amp;H689,Prices!A:C,2,0)),0,VLOOKUP(LOWER(F689)&amp;H689,Prices!A:C,2,0))</f>
        <v>31.45</v>
      </c>
      <c r="W689" s="13">
        <f t="shared" si="374"/>
        <v>1112.3271800000011</v>
      </c>
      <c r="X689" s="13">
        <f t="shared" si="375"/>
        <v>1279.9999999999975</v>
      </c>
      <c r="Y689" s="43">
        <f t="shared" si="376"/>
        <v>3.6672947809172171E-2</v>
      </c>
      <c r="Z689" s="49"/>
      <c r="AA689" s="24"/>
    </row>
    <row r="690" spans="1:27" s="13" customFormat="1" x14ac:dyDescent="0.15">
      <c r="A690" s="12">
        <v>42786</v>
      </c>
      <c r="B690" s="60" t="s">
        <v>1823</v>
      </c>
      <c r="C690" s="13" t="s">
        <v>1128</v>
      </c>
      <c r="D690" s="13" t="s">
        <v>1129</v>
      </c>
      <c r="E690" s="13" t="s">
        <v>1130</v>
      </c>
      <c r="F690" s="13" t="str">
        <f t="shared" si="309"/>
        <v>SZ</v>
      </c>
      <c r="G690" s="13" t="str">
        <f>VLOOKUP(LOWER(F690)&amp;H690,'Current pricing'!A:B,2,0)</f>
        <v>中泰化学</v>
      </c>
      <c r="H690" s="13" t="s">
        <v>1280</v>
      </c>
      <c r="I690" s="13" t="s">
        <v>1207</v>
      </c>
      <c r="J690" s="13" t="s">
        <v>1841</v>
      </c>
      <c r="K690" s="13">
        <v>1000</v>
      </c>
      <c r="L690" s="13">
        <v>1</v>
      </c>
      <c r="M690" s="13">
        <v>13.41</v>
      </c>
      <c r="N690" s="13">
        <f t="shared" si="370"/>
        <v>13410</v>
      </c>
      <c r="O690" s="13">
        <f t="shared" si="371"/>
        <v>13410</v>
      </c>
      <c r="P690" s="19">
        <f t="shared" si="312"/>
        <v>0</v>
      </c>
      <c r="Q690" s="19">
        <f t="shared" si="331"/>
        <v>5</v>
      </c>
      <c r="R690" s="13">
        <f t="shared" si="313"/>
        <v>0</v>
      </c>
      <c r="S690" s="19">
        <f t="shared" si="372"/>
        <v>-13415</v>
      </c>
      <c r="T690" s="13">
        <f t="shared" si="373"/>
        <v>-13.414999999999999</v>
      </c>
      <c r="U690" s="13">
        <f>IF(ISNA(VLOOKUP(LOWER(F690)&amp;H690,Prices!A:C,3,0)),0,VLOOKUP(LOWER(F690)&amp;H690,Prices!A:C,3,0))</f>
        <v>13.41</v>
      </c>
      <c r="V690" s="13">
        <f>IF(ISNA(VLOOKUP(LOWER(F690)&amp;H690,Prices!A:C,2,0)),0,VLOOKUP(LOWER(F690)&amp;H690,Prices!A:C,2,0))</f>
        <v>13.35</v>
      </c>
      <c r="W690" s="13">
        <f t="shared" si="374"/>
        <v>-64.999999999999503</v>
      </c>
      <c r="X690" s="13">
        <f t="shared" si="375"/>
        <v>-60.000000000000497</v>
      </c>
      <c r="Y690" s="43">
        <f t="shared" si="376"/>
        <v>-4.8471290082027964E-3</v>
      </c>
      <c r="Z690" s="49"/>
      <c r="AA690" s="24"/>
    </row>
    <row r="691" spans="1:27" s="13" customFormat="1" x14ac:dyDescent="0.15">
      <c r="A691" s="12">
        <v>42786</v>
      </c>
      <c r="B691" s="60" t="s">
        <v>1824</v>
      </c>
      <c r="C691" s="13" t="s">
        <v>1128</v>
      </c>
      <c r="D691" s="13" t="s">
        <v>1129</v>
      </c>
      <c r="E691" s="13" t="s">
        <v>1130</v>
      </c>
      <c r="F691" s="13" t="str">
        <f t="shared" si="309"/>
        <v>SH</v>
      </c>
      <c r="G691" s="13" t="str">
        <f>VLOOKUP(LOWER(F691)&amp;H691,'Current pricing'!A:B,2,0)</f>
        <v>锦江股份</v>
      </c>
      <c r="H691" s="13" t="s">
        <v>1195</v>
      </c>
      <c r="I691" s="13" t="s">
        <v>1207</v>
      </c>
      <c r="J691" s="13" t="s">
        <v>1841</v>
      </c>
      <c r="K691" s="13">
        <v>500</v>
      </c>
      <c r="L691" s="13">
        <v>1</v>
      </c>
      <c r="M691" s="13">
        <v>30.21</v>
      </c>
      <c r="N691" s="13">
        <f t="shared" si="370"/>
        <v>15105</v>
      </c>
      <c r="O691" s="13">
        <f t="shared" si="371"/>
        <v>15105</v>
      </c>
      <c r="P691" s="19">
        <f t="shared" si="312"/>
        <v>0.30210000000000004</v>
      </c>
      <c r="Q691" s="19">
        <f t="shared" si="331"/>
        <v>5</v>
      </c>
      <c r="R691" s="13">
        <f t="shared" si="313"/>
        <v>0</v>
      </c>
      <c r="S691" s="19">
        <f t="shared" si="372"/>
        <v>-15110.302100000001</v>
      </c>
      <c r="T691" s="13">
        <f t="shared" si="373"/>
        <v>-30.2206042</v>
      </c>
      <c r="U691" s="13">
        <f>IF(ISNA(VLOOKUP(LOWER(F691)&amp;H691,Prices!A:C,3,0)),0,VLOOKUP(LOWER(F691)&amp;H691,Prices!A:C,3,0))</f>
        <v>30.17</v>
      </c>
      <c r="V691" s="13">
        <f>IF(ISNA(VLOOKUP(LOWER(F691)&amp;H691,Prices!A:C,2,0)),0,VLOOKUP(LOWER(F691)&amp;H691,Prices!A:C,2,0))</f>
        <v>31.45</v>
      </c>
      <c r="W691" s="13">
        <f t="shared" si="374"/>
        <v>614.69789999999944</v>
      </c>
      <c r="X691" s="13">
        <f t="shared" si="375"/>
        <v>639.99999999999875</v>
      </c>
      <c r="Y691" s="43">
        <f t="shared" si="376"/>
        <v>4.0694995034756667E-2</v>
      </c>
      <c r="Z691" s="49"/>
      <c r="AA691" s="24"/>
    </row>
    <row r="692" spans="1:27" s="13" customFormat="1" x14ac:dyDescent="0.15">
      <c r="A692" s="12">
        <v>42786</v>
      </c>
      <c r="B692" s="60" t="s">
        <v>1825</v>
      </c>
      <c r="C692" s="13" t="s">
        <v>1128</v>
      </c>
      <c r="D692" s="13" t="s">
        <v>1129</v>
      </c>
      <c r="E692" s="13" t="s">
        <v>1130</v>
      </c>
      <c r="F692" s="13" t="str">
        <f t="shared" si="309"/>
        <v>SH</v>
      </c>
      <c r="G692" s="13" t="str">
        <f>VLOOKUP(LOWER(F692)&amp;H692,'Current pricing'!A:B,2,0)</f>
        <v>兴业证券</v>
      </c>
      <c r="H692" s="13" t="s">
        <v>1802</v>
      </c>
      <c r="I692" s="13" t="s">
        <v>1207</v>
      </c>
      <c r="J692" s="13" t="s">
        <v>1924</v>
      </c>
      <c r="K692" s="13">
        <v>1500</v>
      </c>
      <c r="L692" s="13">
        <v>1</v>
      </c>
      <c r="M692" s="13">
        <v>7.98</v>
      </c>
      <c r="N692" s="13">
        <f t="shared" si="370"/>
        <v>11970</v>
      </c>
      <c r="O692" s="13">
        <f t="shared" si="371"/>
        <v>11970</v>
      </c>
      <c r="P692" s="19">
        <f t="shared" si="312"/>
        <v>0.23940000000000003</v>
      </c>
      <c r="Q692" s="19">
        <f t="shared" si="331"/>
        <v>5</v>
      </c>
      <c r="R692" s="13">
        <f t="shared" si="313"/>
        <v>0</v>
      </c>
      <c r="S692" s="19">
        <f t="shared" si="372"/>
        <v>-11975.2394</v>
      </c>
      <c r="T692" s="13">
        <f t="shared" si="373"/>
        <v>-7.9834929333333333</v>
      </c>
      <c r="U692" s="13">
        <f>IF(ISNA(VLOOKUP(LOWER(F692)&amp;H692,Prices!A:C,3,0)),0,VLOOKUP(LOWER(F692)&amp;H692,Prices!A:C,3,0))</f>
        <v>7.78</v>
      </c>
      <c r="V692" s="13">
        <f>IF(ISNA(VLOOKUP(LOWER(F692)&amp;H692,Prices!A:C,2,0)),0,VLOOKUP(LOWER(F692)&amp;H692,Prices!A:C,2,0))</f>
        <v>7.72</v>
      </c>
      <c r="W692" s="13">
        <f t="shared" si="374"/>
        <v>-395.23940000000033</v>
      </c>
      <c r="X692" s="13">
        <f t="shared" si="375"/>
        <v>-90.000000000000739</v>
      </c>
      <c r="Y692" s="43">
        <f t="shared" si="376"/>
        <v>-3.3019164578111972E-2</v>
      </c>
      <c r="Z692" s="49"/>
      <c r="AA692" s="24"/>
    </row>
    <row r="693" spans="1:27" s="13" customFormat="1" x14ac:dyDescent="0.15">
      <c r="A693" s="12">
        <v>42786</v>
      </c>
      <c r="B693" s="60" t="s">
        <v>1826</v>
      </c>
      <c r="C693" s="13" t="s">
        <v>1128</v>
      </c>
      <c r="D693" s="13" t="s">
        <v>1129</v>
      </c>
      <c r="E693" s="13" t="s">
        <v>1130</v>
      </c>
      <c r="F693" s="13" t="str">
        <f t="shared" si="309"/>
        <v>SZ</v>
      </c>
      <c r="G693" s="13" t="str">
        <f>VLOOKUP(LOWER(F693)&amp;H693,'Current pricing'!A:B,2,0)</f>
        <v>古井贡酒</v>
      </c>
      <c r="H693" s="13" t="s">
        <v>1420</v>
      </c>
      <c r="I693" s="13" t="s">
        <v>1207</v>
      </c>
      <c r="J693" s="13" t="s">
        <v>1841</v>
      </c>
      <c r="K693" s="13">
        <v>500</v>
      </c>
      <c r="L693" s="13">
        <v>1</v>
      </c>
      <c r="M693" s="13">
        <v>51.36</v>
      </c>
      <c r="N693" s="13">
        <f t="shared" si="370"/>
        <v>25680</v>
      </c>
      <c r="O693" s="13">
        <f t="shared" si="371"/>
        <v>25680</v>
      </c>
      <c r="P693" s="19">
        <f t="shared" si="312"/>
        <v>0</v>
      </c>
      <c r="Q693" s="19">
        <f t="shared" si="331"/>
        <v>5.1360000000000001</v>
      </c>
      <c r="R693" s="13">
        <f t="shared" si="313"/>
        <v>0</v>
      </c>
      <c r="S693" s="19">
        <f t="shared" si="372"/>
        <v>-25685.135999999999</v>
      </c>
      <c r="T693" s="13">
        <f t="shared" si="373"/>
        <v>-51.370272</v>
      </c>
      <c r="U693" s="13">
        <f>IF(ISNA(VLOOKUP(LOWER(F693)&amp;H693,Prices!A:C,3,0)),0,VLOOKUP(LOWER(F693)&amp;H693,Prices!A:C,3,0))</f>
        <v>71.150000000000006</v>
      </c>
      <c r="V693" s="13">
        <f>IF(ISNA(VLOOKUP(LOWER(F693)&amp;H693,Prices!A:C,2,0)),0,VLOOKUP(LOWER(F693)&amp;H693,Prices!A:C,2,0))</f>
        <v>74.11</v>
      </c>
      <c r="W693" s="13">
        <f t="shared" si="374"/>
        <v>11369.864</v>
      </c>
      <c r="X693" s="13">
        <f t="shared" si="375"/>
        <v>1479.9999999999968</v>
      </c>
      <c r="Y693" s="43">
        <f t="shared" si="376"/>
        <v>0.44275171339563862</v>
      </c>
      <c r="Z693" s="49"/>
      <c r="AA693" s="24"/>
    </row>
    <row r="694" spans="1:27" s="13" customFormat="1" x14ac:dyDescent="0.15">
      <c r="A694" s="12">
        <v>42786</v>
      </c>
      <c r="B694" s="60" t="s">
        <v>1827</v>
      </c>
      <c r="C694" s="13" t="s">
        <v>1128</v>
      </c>
      <c r="D694" s="13" t="s">
        <v>1129</v>
      </c>
      <c r="E694" s="13" t="s">
        <v>1130</v>
      </c>
      <c r="F694" s="13" t="str">
        <f t="shared" si="309"/>
        <v>SH</v>
      </c>
      <c r="G694" s="13" t="str">
        <f>VLOOKUP(LOWER(F694)&amp;H694,'Current pricing'!A:B,2,0)</f>
        <v>保利地产</v>
      </c>
      <c r="H694" s="13" t="s">
        <v>1828</v>
      </c>
      <c r="I694" s="13" t="s">
        <v>1207</v>
      </c>
      <c r="J694" s="13" t="s">
        <v>1841</v>
      </c>
      <c r="K694" s="13">
        <v>1000</v>
      </c>
      <c r="L694" s="13">
        <v>1</v>
      </c>
      <c r="M694" s="13">
        <v>9.49</v>
      </c>
      <c r="N694" s="13">
        <f t="shared" si="370"/>
        <v>9490</v>
      </c>
      <c r="O694" s="13">
        <f t="shared" si="371"/>
        <v>9490</v>
      </c>
      <c r="P694" s="19">
        <f t="shared" si="312"/>
        <v>0.18980000000000002</v>
      </c>
      <c r="Q694" s="19">
        <f t="shared" si="331"/>
        <v>5</v>
      </c>
      <c r="R694" s="13">
        <f t="shared" si="313"/>
        <v>0</v>
      </c>
      <c r="S694" s="19">
        <f t="shared" si="372"/>
        <v>-9495.1898000000001</v>
      </c>
      <c r="T694" s="13">
        <f t="shared" si="373"/>
        <v>-9.4951898000000003</v>
      </c>
      <c r="U694" s="13">
        <f>IF(ISNA(VLOOKUP(LOWER(F694)&amp;H694,Prices!A:C,3,0)),0,VLOOKUP(LOWER(F694)&amp;H694,Prices!A:C,3,0))</f>
        <v>10.66</v>
      </c>
      <c r="V694" s="13">
        <f>IF(ISNA(VLOOKUP(LOWER(F694)&amp;H694,Prices!A:C,2,0)),0,VLOOKUP(LOWER(F694)&amp;H694,Prices!A:C,2,0))</f>
        <v>10.38</v>
      </c>
      <c r="W694" s="13">
        <f t="shared" si="374"/>
        <v>884.81020000000046</v>
      </c>
      <c r="X694" s="13">
        <f t="shared" si="375"/>
        <v>-279.99999999999937</v>
      </c>
      <c r="Y694" s="43">
        <f t="shared" si="376"/>
        <v>9.3236059009483715E-2</v>
      </c>
      <c r="Z694" s="49"/>
      <c r="AA694" s="24"/>
    </row>
    <row r="695" spans="1:27" s="13" customFormat="1" x14ac:dyDescent="0.15">
      <c r="A695" s="12">
        <v>42786</v>
      </c>
      <c r="B695" s="60" t="s">
        <v>1829</v>
      </c>
      <c r="C695" s="13" t="s">
        <v>1128</v>
      </c>
      <c r="D695" s="13" t="s">
        <v>1129</v>
      </c>
      <c r="E695" s="13" t="s">
        <v>1130</v>
      </c>
      <c r="F695" s="13" t="str">
        <f t="shared" si="309"/>
        <v>SH</v>
      </c>
      <c r="G695" s="13" t="str">
        <f>VLOOKUP(LOWER(F695)&amp;H695,'Current pricing'!A:B,2,0)</f>
        <v>兴业证券</v>
      </c>
      <c r="H695" s="13" t="s">
        <v>1802</v>
      </c>
      <c r="I695" s="13" t="s">
        <v>1206</v>
      </c>
      <c r="J695" s="13" t="s">
        <v>1841</v>
      </c>
      <c r="K695" s="13">
        <v>-15000</v>
      </c>
      <c r="L695" s="13">
        <v>1</v>
      </c>
      <c r="M695" s="13">
        <v>8.06</v>
      </c>
      <c r="N695" s="13">
        <f t="shared" si="370"/>
        <v>-120900.00000000001</v>
      </c>
      <c r="O695" s="13">
        <f t="shared" si="371"/>
        <v>120900.00000000001</v>
      </c>
      <c r="P695" s="19">
        <f t="shared" si="312"/>
        <v>2.4180000000000006</v>
      </c>
      <c r="Q695" s="19">
        <f t="shared" si="331"/>
        <v>24.180000000000003</v>
      </c>
      <c r="R695" s="13">
        <f t="shared" si="313"/>
        <v>120.9</v>
      </c>
      <c r="S695" s="19">
        <f t="shared" si="372"/>
        <v>120752.50200000002</v>
      </c>
      <c r="T695" s="13">
        <f t="shared" si="373"/>
        <v>-8.0501668000000013</v>
      </c>
      <c r="U695" s="13">
        <f>IF(ISNA(VLOOKUP(LOWER(F695)&amp;H695,Prices!A:C,3,0)),0,VLOOKUP(LOWER(F695)&amp;H695,Prices!A:C,3,0))</f>
        <v>7.78</v>
      </c>
      <c r="V695" s="13">
        <f>IF(ISNA(VLOOKUP(LOWER(F695)&amp;H695,Prices!A:C,2,0)),0,VLOOKUP(LOWER(F695)&amp;H695,Prices!A:C,2,0))</f>
        <v>7.72</v>
      </c>
      <c r="W695" s="13">
        <f t="shared" si="374"/>
        <v>4952.5020000000231</v>
      </c>
      <c r="X695" s="13">
        <f t="shared" si="375"/>
        <v>900.0000000000075</v>
      </c>
      <c r="Y695" s="43">
        <f t="shared" si="376"/>
        <v>4.0963622828784303E-2</v>
      </c>
      <c r="Z695" s="49"/>
      <c r="AA695" s="24"/>
    </row>
    <row r="696" spans="1:27" s="13" customFormat="1" x14ac:dyDescent="0.15">
      <c r="A696" s="12">
        <v>42787</v>
      </c>
      <c r="B696" s="60" t="s">
        <v>1831</v>
      </c>
      <c r="C696" s="13" t="s">
        <v>1128</v>
      </c>
      <c r="D696" s="13" t="s">
        <v>1129</v>
      </c>
      <c r="E696" s="13" t="s">
        <v>1130</v>
      </c>
      <c r="F696" s="13" t="str">
        <f t="shared" si="309"/>
        <v>SH</v>
      </c>
      <c r="G696" s="13" t="str">
        <f>VLOOKUP(LOWER(F696)&amp;H696,'Current pricing'!A:B,2,0)</f>
        <v>保利地产</v>
      </c>
      <c r="H696" s="13" t="s">
        <v>1828</v>
      </c>
      <c r="I696" s="13" t="s">
        <v>1206</v>
      </c>
      <c r="J696" s="13" t="s">
        <v>1841</v>
      </c>
      <c r="K696" s="13">
        <v>-1000</v>
      </c>
      <c r="L696" s="13">
        <v>1</v>
      </c>
      <c r="M696" s="13">
        <v>9.64</v>
      </c>
      <c r="N696" s="13">
        <f t="shared" ref="N696:N704" si="377">K696*M696</f>
        <v>-9640</v>
      </c>
      <c r="O696" s="13">
        <f t="shared" ref="O696:O704" si="378">ABS(N696)</f>
        <v>9640</v>
      </c>
      <c r="P696" s="19">
        <f t="shared" si="312"/>
        <v>0.19280000000000003</v>
      </c>
      <c r="Q696" s="19">
        <f t="shared" si="331"/>
        <v>5</v>
      </c>
      <c r="R696" s="13">
        <f t="shared" si="313"/>
        <v>9.64</v>
      </c>
      <c r="S696" s="19">
        <f t="shared" ref="S696:S702" si="379">-(N696+P696+Q696+R696)</f>
        <v>9625.1671999999999</v>
      </c>
      <c r="T696" s="13">
        <f t="shared" ref="T696:T702" si="380">S696/K696</f>
        <v>-9.6251671999999999</v>
      </c>
      <c r="U696" s="13">
        <f>IF(ISNA(VLOOKUP(LOWER(F696)&amp;H696,Prices!A:C,3,0)),0,VLOOKUP(LOWER(F696)&amp;H696,Prices!A:C,3,0))</f>
        <v>10.66</v>
      </c>
      <c r="V696" s="13">
        <f>IF(ISNA(VLOOKUP(LOWER(F696)&amp;H696,Prices!A:C,2,0)),0,VLOOKUP(LOWER(F696)&amp;H696,Prices!A:C,2,0))</f>
        <v>10.38</v>
      </c>
      <c r="W696" s="13">
        <f t="shared" ref="W696:W698" si="381">IF(I696="B",(V696+T696)*K696,(V696+T696)*K696)</f>
        <v>-754.83280000000082</v>
      </c>
      <c r="X696" s="13">
        <f t="shared" ref="X696:X698" si="382">K696*(V696-U696)</f>
        <v>279.99999999999937</v>
      </c>
      <c r="Y696" s="43">
        <f t="shared" ref="Y696:Y698" si="383">W696/O696</f>
        <v>-7.8302157676348627E-2</v>
      </c>
      <c r="Z696" s="49"/>
      <c r="AA696" s="24"/>
    </row>
    <row r="697" spans="1:27" s="13" customFormat="1" x14ac:dyDescent="0.15">
      <c r="A697" s="12">
        <v>42787</v>
      </c>
      <c r="B697" s="60" t="s">
        <v>1832</v>
      </c>
      <c r="C697" s="13" t="s">
        <v>1128</v>
      </c>
      <c r="D697" s="13" t="s">
        <v>1129</v>
      </c>
      <c r="E697" s="13" t="s">
        <v>1130</v>
      </c>
      <c r="F697" s="13" t="str">
        <f t="shared" si="309"/>
        <v>SZ</v>
      </c>
      <c r="G697" s="13" t="str">
        <f>VLOOKUP(LOWER(F697)&amp;H697,'Current pricing'!A:B,2,0)</f>
        <v>古井贡酒</v>
      </c>
      <c r="H697" s="13" t="s">
        <v>1420</v>
      </c>
      <c r="I697" s="13" t="s">
        <v>1206</v>
      </c>
      <c r="J697" s="13" t="s">
        <v>1841</v>
      </c>
      <c r="K697" s="13">
        <v>-500</v>
      </c>
      <c r="L697" s="13">
        <v>1</v>
      </c>
      <c r="M697" s="13">
        <v>52.1</v>
      </c>
      <c r="N697" s="13">
        <f t="shared" si="377"/>
        <v>-26050</v>
      </c>
      <c r="O697" s="13">
        <f t="shared" si="378"/>
        <v>26050</v>
      </c>
      <c r="P697" s="19">
        <f t="shared" si="312"/>
        <v>0</v>
      </c>
      <c r="Q697" s="19">
        <f t="shared" si="331"/>
        <v>5.21</v>
      </c>
      <c r="R697" s="13">
        <f t="shared" si="313"/>
        <v>26.05</v>
      </c>
      <c r="S697" s="19">
        <f t="shared" si="379"/>
        <v>26018.74</v>
      </c>
      <c r="T697" s="13">
        <f t="shared" si="380"/>
        <v>-52.037480000000002</v>
      </c>
      <c r="U697" s="13">
        <f>IF(ISNA(VLOOKUP(LOWER(F697)&amp;H697,Prices!A:C,3,0)),0,VLOOKUP(LOWER(F697)&amp;H697,Prices!A:C,3,0))</f>
        <v>71.150000000000006</v>
      </c>
      <c r="V697" s="13">
        <f>IF(ISNA(VLOOKUP(LOWER(F697)&amp;H697,Prices!A:C,2,0)),0,VLOOKUP(LOWER(F697)&amp;H697,Prices!A:C,2,0))</f>
        <v>74.11</v>
      </c>
      <c r="W697" s="13">
        <f t="shared" si="381"/>
        <v>-11036.259999999998</v>
      </c>
      <c r="X697" s="13">
        <f t="shared" si="382"/>
        <v>-1479.9999999999968</v>
      </c>
      <c r="Y697" s="43">
        <f t="shared" si="383"/>
        <v>-0.42365681381957765</v>
      </c>
      <c r="Z697" s="49"/>
      <c r="AA697" s="24"/>
    </row>
    <row r="698" spans="1:27" s="13" customFormat="1" x14ac:dyDescent="0.15">
      <c r="A698" s="12">
        <v>42787</v>
      </c>
      <c r="B698" s="60" t="s">
        <v>1833</v>
      </c>
      <c r="C698" s="13" t="s">
        <v>1128</v>
      </c>
      <c r="D698" s="13" t="s">
        <v>1129</v>
      </c>
      <c r="E698" s="13" t="s">
        <v>1130</v>
      </c>
      <c r="F698" s="13" t="str">
        <f t="shared" si="309"/>
        <v>SZ</v>
      </c>
      <c r="G698" s="13" t="str">
        <f>VLOOKUP(LOWER(F698)&amp;H698,'Current pricing'!A:B,2,0)</f>
        <v>中泰化学</v>
      </c>
      <c r="H698" s="13" t="s">
        <v>1280</v>
      </c>
      <c r="I698" s="13" t="s">
        <v>1206</v>
      </c>
      <c r="J698" s="13" t="s">
        <v>1841</v>
      </c>
      <c r="K698" s="13">
        <v>-600</v>
      </c>
      <c r="L698" s="13">
        <v>1</v>
      </c>
      <c r="M698" s="13">
        <v>13.43</v>
      </c>
      <c r="N698" s="13">
        <f t="shared" si="377"/>
        <v>-8058</v>
      </c>
      <c r="O698" s="13">
        <f t="shared" si="378"/>
        <v>8058</v>
      </c>
      <c r="P698" s="19">
        <f t="shared" si="312"/>
        <v>0</v>
      </c>
      <c r="Q698" s="19">
        <f t="shared" si="331"/>
        <v>5</v>
      </c>
      <c r="R698" s="13">
        <f t="shared" si="313"/>
        <v>8.06</v>
      </c>
      <c r="S698" s="19">
        <f t="shared" si="379"/>
        <v>8044.94</v>
      </c>
      <c r="T698" s="13">
        <f t="shared" si="380"/>
        <v>-13.408233333333333</v>
      </c>
      <c r="U698" s="13">
        <f>IF(ISNA(VLOOKUP(LOWER(F698)&amp;H698,Prices!A:C,3,0)),0,VLOOKUP(LOWER(F698)&amp;H698,Prices!A:C,3,0))</f>
        <v>13.41</v>
      </c>
      <c r="V698" s="13">
        <f>IF(ISNA(VLOOKUP(LOWER(F698)&amp;H698,Prices!A:C,2,0)),0,VLOOKUP(LOWER(F698)&amp;H698,Prices!A:C,2,0))</f>
        <v>13.35</v>
      </c>
      <c r="W698" s="13">
        <f t="shared" si="381"/>
        <v>34.940000000000282</v>
      </c>
      <c r="X698" s="13">
        <f t="shared" si="382"/>
        <v>36.000000000000298</v>
      </c>
      <c r="Y698" s="43">
        <f t="shared" si="383"/>
        <v>4.3360635393398213E-3</v>
      </c>
      <c r="Z698" s="49"/>
      <c r="AA698" s="24"/>
    </row>
    <row r="699" spans="1:27" s="13" customFormat="1" x14ac:dyDescent="0.15">
      <c r="A699" s="12">
        <v>42787</v>
      </c>
      <c r="B699" s="60" t="s">
        <v>1834</v>
      </c>
      <c r="C699" s="13" t="s">
        <v>1128</v>
      </c>
      <c r="D699" s="13" t="s">
        <v>1129</v>
      </c>
      <c r="E699" s="13" t="s">
        <v>1130</v>
      </c>
      <c r="F699" s="13" t="str">
        <f t="shared" si="309"/>
        <v>SH</v>
      </c>
      <c r="G699" s="13" t="str">
        <f>VLOOKUP(LOWER(F699)&amp;H699,'Current pricing'!A:B,2,0)</f>
        <v>锦江股份</v>
      </c>
      <c r="H699" s="13" t="s">
        <v>1195</v>
      </c>
      <c r="I699" s="13" t="s">
        <v>1206</v>
      </c>
      <c r="J699" s="13" t="s">
        <v>1841</v>
      </c>
      <c r="K699" s="13">
        <v>-1500</v>
      </c>
      <c r="L699" s="13">
        <v>1</v>
      </c>
      <c r="M699" s="13">
        <v>30.38</v>
      </c>
      <c r="N699" s="13">
        <f t="shared" si="377"/>
        <v>-45570</v>
      </c>
      <c r="O699" s="13">
        <f t="shared" si="378"/>
        <v>45570</v>
      </c>
      <c r="P699" s="19">
        <f t="shared" si="312"/>
        <v>0.9114000000000001</v>
      </c>
      <c r="Q699" s="19">
        <f t="shared" si="331"/>
        <v>9.1140000000000008</v>
      </c>
      <c r="R699" s="13">
        <f t="shared" si="313"/>
        <v>45.57</v>
      </c>
      <c r="S699" s="19">
        <f t="shared" si="379"/>
        <v>45514.404600000002</v>
      </c>
      <c r="T699" s="13">
        <f t="shared" si="380"/>
        <v>-30.342936400000003</v>
      </c>
      <c r="U699" s="13">
        <f>IF(ISNA(VLOOKUP(LOWER(F699)&amp;H699,Prices!A:C,3,0)),0,VLOOKUP(LOWER(F699)&amp;H699,Prices!A:C,3,0))</f>
        <v>30.17</v>
      </c>
      <c r="V699" s="13">
        <f>IF(ISNA(VLOOKUP(LOWER(F699)&amp;H699,Prices!A:C,2,0)),0,VLOOKUP(LOWER(F699)&amp;H699,Prices!A:C,2,0))</f>
        <v>31.45</v>
      </c>
      <c r="W699" s="13">
        <f t="shared" ref="W699:W708" si="384">IF(I699="B",(V699+T699)*K699,(V699+T699)*K699)</f>
        <v>-1660.5953999999947</v>
      </c>
      <c r="X699" s="13">
        <f t="shared" ref="X699:X708" si="385">K699*(V699-U699)</f>
        <v>-1919.9999999999964</v>
      </c>
      <c r="Y699" s="43">
        <f t="shared" ref="Y699:Y708" si="386">W699/O699</f>
        <v>-3.6440539828834641E-2</v>
      </c>
      <c r="Z699" s="49"/>
      <c r="AA699" s="24"/>
    </row>
    <row r="700" spans="1:27" s="13" customFormat="1" x14ac:dyDescent="0.15">
      <c r="A700" s="12">
        <v>42787</v>
      </c>
      <c r="B700" s="60" t="s">
        <v>1835</v>
      </c>
      <c r="C700" s="13" t="s">
        <v>1128</v>
      </c>
      <c r="D700" s="13" t="s">
        <v>1129</v>
      </c>
      <c r="E700" s="13" t="s">
        <v>1130</v>
      </c>
      <c r="F700" s="13" t="str">
        <f t="shared" si="309"/>
        <v>SH</v>
      </c>
      <c r="G700" s="13" t="str">
        <f>VLOOKUP(LOWER(F700)&amp;H700,'Current pricing'!A:B,2,0)</f>
        <v>兴业证券</v>
      </c>
      <c r="H700" s="13" t="s">
        <v>1802</v>
      </c>
      <c r="I700" s="13" t="s">
        <v>1206</v>
      </c>
      <c r="J700" s="13" t="s">
        <v>1841</v>
      </c>
      <c r="K700" s="13">
        <v>-1500</v>
      </c>
      <c r="L700" s="13">
        <v>1</v>
      </c>
      <c r="M700" s="13">
        <v>8.15</v>
      </c>
      <c r="N700" s="13">
        <f t="shared" si="377"/>
        <v>-12225</v>
      </c>
      <c r="O700" s="13">
        <f t="shared" si="378"/>
        <v>12225</v>
      </c>
      <c r="P700" s="19">
        <f t="shared" si="312"/>
        <v>0.24450000000000002</v>
      </c>
      <c r="Q700" s="19">
        <f t="shared" si="331"/>
        <v>5</v>
      </c>
      <c r="R700" s="13">
        <f t="shared" si="313"/>
        <v>12.23</v>
      </c>
      <c r="S700" s="19">
        <f t="shared" si="379"/>
        <v>12207.5255</v>
      </c>
      <c r="T700" s="13">
        <f t="shared" si="380"/>
        <v>-8.1383503333333334</v>
      </c>
      <c r="U700" s="13">
        <f>IF(ISNA(VLOOKUP(LOWER(F700)&amp;H700,Prices!A:C,3,0)),0,VLOOKUP(LOWER(F700)&amp;H700,Prices!A:C,3,0))</f>
        <v>7.78</v>
      </c>
      <c r="V700" s="13">
        <f>IF(ISNA(VLOOKUP(LOWER(F700)&amp;H700,Prices!A:C,2,0)),0,VLOOKUP(LOWER(F700)&amp;H700,Prices!A:C,2,0))</f>
        <v>7.72</v>
      </c>
      <c r="W700" s="13">
        <f t="shared" si="384"/>
        <v>627.52550000000042</v>
      </c>
      <c r="X700" s="13">
        <f t="shared" si="385"/>
        <v>90.000000000000739</v>
      </c>
      <c r="Y700" s="43">
        <f t="shared" si="386"/>
        <v>5.1331329243353818E-2</v>
      </c>
      <c r="Z700" s="49"/>
      <c r="AA700" s="24"/>
    </row>
    <row r="701" spans="1:27" s="13" customFormat="1" x14ac:dyDescent="0.15">
      <c r="A701" s="12">
        <v>42787</v>
      </c>
      <c r="B701" s="60" t="s">
        <v>1836</v>
      </c>
      <c r="C701" s="13" t="s">
        <v>1128</v>
      </c>
      <c r="D701" s="13" t="s">
        <v>1129</v>
      </c>
      <c r="E701" s="13" t="s">
        <v>1130</v>
      </c>
      <c r="F701" s="13" t="str">
        <f t="shared" si="309"/>
        <v>SZ</v>
      </c>
      <c r="G701" s="13" t="str">
        <f>VLOOKUP(LOWER(F701)&amp;H701,'Current pricing'!A:B,2,0)</f>
        <v>怡 亚 通</v>
      </c>
      <c r="H701" s="13" t="s">
        <v>1198</v>
      </c>
      <c r="I701" s="13" t="s">
        <v>1207</v>
      </c>
      <c r="J701" s="13" t="s">
        <v>1841</v>
      </c>
      <c r="K701" s="13">
        <v>1000</v>
      </c>
      <c r="L701" s="13">
        <v>1</v>
      </c>
      <c r="M701" s="13">
        <v>11.07</v>
      </c>
      <c r="N701" s="13">
        <f t="shared" si="377"/>
        <v>11070</v>
      </c>
      <c r="O701" s="13">
        <f t="shared" si="378"/>
        <v>11070</v>
      </c>
      <c r="P701" s="19">
        <f t="shared" si="312"/>
        <v>0</v>
      </c>
      <c r="Q701" s="19">
        <f t="shared" si="331"/>
        <v>5</v>
      </c>
      <c r="R701" s="13">
        <f t="shared" si="313"/>
        <v>0</v>
      </c>
      <c r="S701" s="19">
        <f t="shared" si="379"/>
        <v>-11075</v>
      </c>
      <c r="T701" s="13">
        <f t="shared" si="380"/>
        <v>-11.074999999999999</v>
      </c>
      <c r="U701" s="13">
        <f>IF(ISNA(VLOOKUP(LOWER(F701)&amp;H701,Prices!A:C,3,0)),0,VLOOKUP(LOWER(F701)&amp;H701,Prices!A:C,3,0))</f>
        <v>8.31</v>
      </c>
      <c r="V701" s="13">
        <f>IF(ISNA(VLOOKUP(LOWER(F701)&amp;H701,Prices!A:C,2,0)),0,VLOOKUP(LOWER(F701)&amp;H701,Prices!A:C,2,0))</f>
        <v>8.49</v>
      </c>
      <c r="W701" s="13">
        <f t="shared" si="384"/>
        <v>-2584.9999999999991</v>
      </c>
      <c r="X701" s="13">
        <f t="shared" si="385"/>
        <v>179.99999999999972</v>
      </c>
      <c r="Y701" s="43">
        <f t="shared" si="386"/>
        <v>-0.23351400180668466</v>
      </c>
      <c r="Z701" s="49"/>
      <c r="AA701" s="24"/>
    </row>
    <row r="702" spans="1:27" s="13" customFormat="1" x14ac:dyDescent="0.15">
      <c r="A702" s="12">
        <v>42787</v>
      </c>
      <c r="B702" s="60" t="s">
        <v>1837</v>
      </c>
      <c r="C702" s="13" t="s">
        <v>1128</v>
      </c>
      <c r="D702" s="13" t="s">
        <v>1129</v>
      </c>
      <c r="E702" s="13" t="s">
        <v>1130</v>
      </c>
      <c r="F702" s="13" t="str">
        <f t="shared" si="309"/>
        <v>SZ</v>
      </c>
      <c r="G702" s="13" t="str">
        <f>VLOOKUP(LOWER(F702)&amp;H702,'Current pricing'!A:B,2,0)</f>
        <v>怡 亚 通</v>
      </c>
      <c r="H702" s="13" t="s">
        <v>1198</v>
      </c>
      <c r="I702" s="13" t="s">
        <v>1207</v>
      </c>
      <c r="J702" s="13" t="s">
        <v>1841</v>
      </c>
      <c r="K702" s="13">
        <v>1000</v>
      </c>
      <c r="L702" s="13">
        <v>1</v>
      </c>
      <c r="M702" s="13">
        <v>11.04</v>
      </c>
      <c r="N702" s="13">
        <f t="shared" si="377"/>
        <v>11040</v>
      </c>
      <c r="O702" s="13">
        <f t="shared" si="378"/>
        <v>11040</v>
      </c>
      <c r="P702" s="19">
        <f t="shared" si="312"/>
        <v>0</v>
      </c>
      <c r="Q702" s="19">
        <f t="shared" si="331"/>
        <v>5</v>
      </c>
      <c r="R702" s="13">
        <f t="shared" si="313"/>
        <v>0</v>
      </c>
      <c r="S702" s="19">
        <f t="shared" si="379"/>
        <v>-11045</v>
      </c>
      <c r="T702" s="13">
        <f t="shared" si="380"/>
        <v>-11.045</v>
      </c>
      <c r="U702" s="13">
        <f>IF(ISNA(VLOOKUP(LOWER(F702)&amp;H702,Prices!A:C,3,0)),0,VLOOKUP(LOWER(F702)&amp;H702,Prices!A:C,3,0))</f>
        <v>8.31</v>
      </c>
      <c r="V702" s="13">
        <f>IF(ISNA(VLOOKUP(LOWER(F702)&amp;H702,Prices!A:C,2,0)),0,VLOOKUP(LOWER(F702)&amp;H702,Prices!A:C,2,0))</f>
        <v>8.49</v>
      </c>
      <c r="W702" s="13">
        <f t="shared" si="384"/>
        <v>-2554.9999999999995</v>
      </c>
      <c r="X702" s="13">
        <f t="shared" si="385"/>
        <v>179.99999999999972</v>
      </c>
      <c r="Y702" s="43">
        <f t="shared" si="386"/>
        <v>-0.2314311594202898</v>
      </c>
      <c r="Z702" s="49"/>
      <c r="AA702" s="24"/>
    </row>
    <row r="703" spans="1:27" s="13" customFormat="1" x14ac:dyDescent="0.15">
      <c r="A703" s="12">
        <v>42787</v>
      </c>
      <c r="B703" s="60" t="s">
        <v>1838</v>
      </c>
      <c r="C703" s="13" t="s">
        <v>1128</v>
      </c>
      <c r="D703" s="13" t="s">
        <v>1129</v>
      </c>
      <c r="E703" s="13" t="s">
        <v>1130</v>
      </c>
      <c r="F703" s="13" t="str">
        <f t="shared" si="309"/>
        <v>SZ</v>
      </c>
      <c r="G703" s="13" t="str">
        <f>VLOOKUP(LOWER(F703)&amp;H703,'Current pricing'!A:B,2,0)</f>
        <v>苏宁云商</v>
      </c>
      <c r="H703" s="13" t="s">
        <v>1339</v>
      </c>
      <c r="I703" s="13" t="s">
        <v>1207</v>
      </c>
      <c r="J703" s="13" t="s">
        <v>1856</v>
      </c>
      <c r="K703" s="13">
        <v>2000</v>
      </c>
      <c r="L703" s="13">
        <v>1</v>
      </c>
      <c r="M703" s="13">
        <v>11.57</v>
      </c>
      <c r="N703" s="13">
        <f t="shared" si="377"/>
        <v>23140</v>
      </c>
      <c r="O703" s="13">
        <f t="shared" si="378"/>
        <v>23140</v>
      </c>
      <c r="P703" s="19">
        <f t="shared" si="312"/>
        <v>0</v>
      </c>
      <c r="Q703" s="19">
        <f t="shared" si="331"/>
        <v>5</v>
      </c>
      <c r="R703" s="13">
        <f t="shared" si="313"/>
        <v>0</v>
      </c>
      <c r="S703" s="19">
        <f t="shared" ref="S703:S708" si="387">-(N703+P703+Q703+R703)</f>
        <v>-23145</v>
      </c>
      <c r="T703" s="13">
        <f t="shared" ref="T703:T708" si="388">S703/K703</f>
        <v>-11.5725</v>
      </c>
      <c r="U703" s="13">
        <f>IF(ISNA(VLOOKUP(LOWER(F703)&amp;H703,Prices!A:C,3,0)),0,VLOOKUP(LOWER(F703)&amp;H703,Prices!A:C,3,0))</f>
        <v>13.86</v>
      </c>
      <c r="V703" s="13">
        <f>IF(ISNA(VLOOKUP(LOWER(F703)&amp;H703,Prices!A:C,2,0)),0,VLOOKUP(LOWER(F703)&amp;H703,Prices!A:C,2,0))</f>
        <v>14.43</v>
      </c>
      <c r="W703" s="13">
        <f t="shared" si="384"/>
        <v>5715</v>
      </c>
      <c r="X703" s="13">
        <f t="shared" si="385"/>
        <v>1140.0000000000005</v>
      </c>
      <c r="Y703" s="43">
        <f t="shared" si="386"/>
        <v>0.24697493517718236</v>
      </c>
      <c r="Z703" s="49"/>
      <c r="AA703" s="24"/>
    </row>
    <row r="704" spans="1:27" s="13" customFormat="1" x14ac:dyDescent="0.15">
      <c r="A704" s="12">
        <v>42787</v>
      </c>
      <c r="B704" s="60" t="s">
        <v>1839</v>
      </c>
      <c r="C704" s="13" t="s">
        <v>1128</v>
      </c>
      <c r="D704" s="13" t="s">
        <v>1129</v>
      </c>
      <c r="E704" s="13" t="s">
        <v>1130</v>
      </c>
      <c r="F704" s="13" t="str">
        <f t="shared" si="309"/>
        <v>SZ</v>
      </c>
      <c r="G704" s="13" t="str">
        <f>VLOOKUP(LOWER(F704)&amp;H704,'Current pricing'!A:B,2,0)</f>
        <v>中泰化学</v>
      </c>
      <c r="H704" s="13" t="s">
        <v>1280</v>
      </c>
      <c r="I704" s="13" t="s">
        <v>1206</v>
      </c>
      <c r="J704" s="13" t="s">
        <v>1841</v>
      </c>
      <c r="K704" s="13">
        <v>-1400</v>
      </c>
      <c r="L704" s="13">
        <v>1</v>
      </c>
      <c r="M704" s="13">
        <v>13.28</v>
      </c>
      <c r="N704" s="13">
        <f t="shared" si="377"/>
        <v>-18592</v>
      </c>
      <c r="O704" s="13">
        <f t="shared" si="378"/>
        <v>18592</v>
      </c>
      <c r="P704" s="19">
        <f t="shared" si="312"/>
        <v>0</v>
      </c>
      <c r="Q704" s="19">
        <f t="shared" si="331"/>
        <v>5</v>
      </c>
      <c r="R704" s="13">
        <f t="shared" si="313"/>
        <v>18.59</v>
      </c>
      <c r="S704" s="19">
        <f t="shared" si="387"/>
        <v>18568.41</v>
      </c>
      <c r="T704" s="13">
        <f t="shared" si="388"/>
        <v>-13.26315</v>
      </c>
      <c r="U704" s="13">
        <f>IF(ISNA(VLOOKUP(LOWER(F704)&amp;H704,Prices!A:C,3,0)),0,VLOOKUP(LOWER(F704)&amp;H704,Prices!A:C,3,0))</f>
        <v>13.41</v>
      </c>
      <c r="V704" s="13">
        <f>IF(ISNA(VLOOKUP(LOWER(F704)&amp;H704,Prices!A:C,2,0)),0,VLOOKUP(LOWER(F704)&amp;H704,Prices!A:C,2,0))</f>
        <v>13.35</v>
      </c>
      <c r="W704" s="13">
        <f t="shared" si="384"/>
        <v>-121.59000000000013</v>
      </c>
      <c r="X704" s="13">
        <f t="shared" si="385"/>
        <v>84.000000000000696</v>
      </c>
      <c r="Y704" s="43">
        <f t="shared" si="386"/>
        <v>-6.5399096385542243E-3</v>
      </c>
      <c r="Z704" s="49"/>
      <c r="AA704" s="24"/>
    </row>
    <row r="705" spans="1:27" s="13" customFormat="1" x14ac:dyDescent="0.15">
      <c r="A705" s="12">
        <v>42788</v>
      </c>
      <c r="B705" s="60">
        <v>0.62459490740740742</v>
      </c>
      <c r="C705" s="13" t="s">
        <v>5019</v>
      </c>
      <c r="D705" s="13" t="s">
        <v>4406</v>
      </c>
      <c r="E705" s="13" t="s">
        <v>4407</v>
      </c>
      <c r="F705" s="13" t="str">
        <f t="shared" si="309"/>
        <v>SZ</v>
      </c>
      <c r="G705" s="13" t="str">
        <f>VLOOKUP(LOWER(F705)&amp;H705,'Current pricing'!A:B,2,0)</f>
        <v>怡 亚 通</v>
      </c>
      <c r="H705" s="14" t="s">
        <v>1843</v>
      </c>
      <c r="I705" s="13" t="s">
        <v>1844</v>
      </c>
      <c r="J705" s="13" t="s">
        <v>1841</v>
      </c>
      <c r="K705" s="13">
        <v>-2000</v>
      </c>
      <c r="L705" s="13">
        <v>1</v>
      </c>
      <c r="M705" s="13">
        <v>10.97</v>
      </c>
      <c r="N705" s="13">
        <f t="shared" ref="N705:N706" si="389">K705*M705</f>
        <v>-21940</v>
      </c>
      <c r="O705" s="13">
        <f t="shared" ref="O705:O706" si="390">ABS(N705)</f>
        <v>21940</v>
      </c>
      <c r="P705" s="19">
        <f t="shared" si="312"/>
        <v>0</v>
      </c>
      <c r="Q705" s="19">
        <f t="shared" si="331"/>
        <v>5</v>
      </c>
      <c r="R705" s="13">
        <f t="shared" si="313"/>
        <v>21.94</v>
      </c>
      <c r="S705" s="19">
        <f t="shared" si="387"/>
        <v>21913.06</v>
      </c>
      <c r="T705" s="13">
        <f t="shared" si="388"/>
        <v>-10.956530000000001</v>
      </c>
      <c r="U705" s="13">
        <f>IF(ISNA(VLOOKUP(LOWER(F705)&amp;H705,Prices!A:C,3,0)),0,VLOOKUP(LOWER(F705)&amp;H705,Prices!A:C,3,0))</f>
        <v>8.31</v>
      </c>
      <c r="V705" s="13">
        <f>IF(ISNA(VLOOKUP(LOWER(F705)&amp;H705,Prices!A:C,2,0)),0,VLOOKUP(LOWER(F705)&amp;H705,Prices!A:C,2,0))</f>
        <v>8.49</v>
      </c>
      <c r="W705" s="13">
        <f t="shared" si="384"/>
        <v>4933.0600000000013</v>
      </c>
      <c r="X705" s="13">
        <f t="shared" si="385"/>
        <v>-359.99999999999943</v>
      </c>
      <c r="Y705" s="43">
        <f t="shared" si="386"/>
        <v>0.22484320875113953</v>
      </c>
      <c r="Z705" s="49"/>
      <c r="AA705" s="24"/>
    </row>
    <row r="706" spans="1:27" s="13" customFormat="1" x14ac:dyDescent="0.15">
      <c r="A706" s="12">
        <v>42789</v>
      </c>
      <c r="B706" s="60" t="s">
        <v>1845</v>
      </c>
      <c r="C706" s="13" t="s">
        <v>1128</v>
      </c>
      <c r="D706" s="13" t="s">
        <v>1129</v>
      </c>
      <c r="E706" s="13" t="s">
        <v>1130</v>
      </c>
      <c r="F706" s="13" t="str">
        <f t="shared" si="309"/>
        <v>SH</v>
      </c>
      <c r="G706" s="13" t="str">
        <f>VLOOKUP(LOWER(F706)&amp;H706,'Current pricing'!A:B,2,0)</f>
        <v>中国中车</v>
      </c>
      <c r="H706" s="13" t="s">
        <v>1846</v>
      </c>
      <c r="I706" s="13" t="s">
        <v>1207</v>
      </c>
      <c r="J706" s="13" t="s">
        <v>1856</v>
      </c>
      <c r="K706" s="13">
        <v>1000</v>
      </c>
      <c r="L706" s="13">
        <v>1</v>
      </c>
      <c r="M706" s="13">
        <v>10.56</v>
      </c>
      <c r="N706" s="13">
        <f t="shared" si="389"/>
        <v>10560</v>
      </c>
      <c r="O706" s="13">
        <f t="shared" si="390"/>
        <v>10560</v>
      </c>
      <c r="P706" s="19">
        <f t="shared" si="312"/>
        <v>0.21120000000000003</v>
      </c>
      <c r="Q706" s="19">
        <f t="shared" si="331"/>
        <v>5</v>
      </c>
      <c r="R706" s="13">
        <f t="shared" si="313"/>
        <v>0</v>
      </c>
      <c r="S706" s="19">
        <f t="shared" si="387"/>
        <v>-10565.2112</v>
      </c>
      <c r="T706" s="13">
        <f t="shared" si="388"/>
        <v>-10.5652112</v>
      </c>
      <c r="U706" s="13">
        <f>IF(ISNA(VLOOKUP(LOWER(F706)&amp;H706,Prices!A:C,3,0)),0,VLOOKUP(LOWER(F706)&amp;H706,Prices!A:C,3,0))</f>
        <v>11.34</v>
      </c>
      <c r="V706" s="13">
        <f>IF(ISNA(VLOOKUP(LOWER(F706)&amp;H706,Prices!A:C,2,0)),0,VLOOKUP(LOWER(F706)&amp;H706,Prices!A:C,2,0))</f>
        <v>11.2</v>
      </c>
      <c r="W706" s="13">
        <f t="shared" si="384"/>
        <v>634.78879999999901</v>
      </c>
      <c r="X706" s="13">
        <f t="shared" si="385"/>
        <v>-140.00000000000057</v>
      </c>
      <c r="Y706" s="43">
        <f t="shared" si="386"/>
        <v>6.0112575757575663E-2</v>
      </c>
      <c r="Z706" s="49"/>
      <c r="AA706" s="24"/>
    </row>
    <row r="707" spans="1:27" s="13" customFormat="1" x14ac:dyDescent="0.15">
      <c r="A707" s="12">
        <v>42789</v>
      </c>
      <c r="B707" s="60" t="s">
        <v>1847</v>
      </c>
      <c r="C707" s="13" t="s">
        <v>1128</v>
      </c>
      <c r="D707" s="13" t="s">
        <v>1129</v>
      </c>
      <c r="E707" s="13" t="s">
        <v>1130</v>
      </c>
      <c r="F707" s="13" t="str">
        <f t="shared" si="309"/>
        <v>SZ</v>
      </c>
      <c r="G707" s="13" t="str">
        <f>VLOOKUP(LOWER(F707)&amp;H707,'Current pricing'!A:B,2,0)</f>
        <v>索菲亚</v>
      </c>
      <c r="H707" s="13" t="s">
        <v>1848</v>
      </c>
      <c r="I707" s="13" t="s">
        <v>1207</v>
      </c>
      <c r="J707" s="13" t="s">
        <v>1856</v>
      </c>
      <c r="K707" s="13">
        <v>100</v>
      </c>
      <c r="L707" s="13">
        <v>1</v>
      </c>
      <c r="M707" s="13">
        <v>60.88</v>
      </c>
      <c r="N707" s="13">
        <f t="shared" ref="N707:N708" si="391">K707*M707</f>
        <v>6088</v>
      </c>
      <c r="O707" s="13">
        <f t="shared" ref="O707:O708" si="392">ABS(N707)</f>
        <v>6088</v>
      </c>
      <c r="P707" s="19">
        <f t="shared" si="312"/>
        <v>0</v>
      </c>
      <c r="Q707" s="19">
        <f t="shared" si="331"/>
        <v>5</v>
      </c>
      <c r="R707" s="13">
        <f t="shared" si="313"/>
        <v>0</v>
      </c>
      <c r="S707" s="19">
        <f t="shared" si="387"/>
        <v>-6093</v>
      </c>
      <c r="T707" s="13">
        <f t="shared" si="388"/>
        <v>-60.93</v>
      </c>
      <c r="U707" s="13">
        <f>IF(ISNA(VLOOKUP(LOWER(F707)&amp;H707,Prices!A:C,3,0)),0,VLOOKUP(LOWER(F707)&amp;H707,Prices!A:C,3,0))</f>
        <v>38.299999999999997</v>
      </c>
      <c r="V707" s="13">
        <f>IF(ISNA(VLOOKUP(LOWER(F707)&amp;H707,Prices!A:C,2,0)),0,VLOOKUP(LOWER(F707)&amp;H707,Prices!A:C,2,0))</f>
        <v>38.33</v>
      </c>
      <c r="W707" s="13">
        <f t="shared" si="384"/>
        <v>-2260</v>
      </c>
      <c r="X707" s="13">
        <f t="shared" si="385"/>
        <v>3.0000000000001137</v>
      </c>
      <c r="Y707" s="43">
        <f t="shared" si="386"/>
        <v>-0.3712220762155059</v>
      </c>
      <c r="Z707" s="49"/>
      <c r="AA707" s="24"/>
    </row>
    <row r="708" spans="1:27" s="13" customFormat="1" x14ac:dyDescent="0.15">
      <c r="A708" s="12">
        <v>42789</v>
      </c>
      <c r="B708" s="60" t="s">
        <v>1849</v>
      </c>
      <c r="C708" s="13" t="s">
        <v>1128</v>
      </c>
      <c r="D708" s="13" t="s">
        <v>1129</v>
      </c>
      <c r="E708" s="13" t="s">
        <v>1130</v>
      </c>
      <c r="F708" s="13" t="str">
        <f t="shared" ref="F708:F770" si="393">IF(OR(LEFT(H708,1)="6",H708="510050"),"SH","SZ")</f>
        <v>SZ</v>
      </c>
      <c r="G708" s="13" t="str">
        <f>VLOOKUP(LOWER(F708)&amp;H708,'Current pricing'!A:B,2,0)</f>
        <v>苏宁云商</v>
      </c>
      <c r="H708" s="13" t="s">
        <v>1339</v>
      </c>
      <c r="I708" s="13" t="s">
        <v>1206</v>
      </c>
      <c r="J708" s="13" t="s">
        <v>1856</v>
      </c>
      <c r="K708" s="13">
        <v>-2000</v>
      </c>
      <c r="L708" s="13">
        <v>1</v>
      </c>
      <c r="M708" s="13">
        <v>11.24</v>
      </c>
      <c r="N708" s="13">
        <f t="shared" si="391"/>
        <v>-22480</v>
      </c>
      <c r="O708" s="13">
        <f t="shared" si="392"/>
        <v>22480</v>
      </c>
      <c r="P708" s="19">
        <f t="shared" ref="P708:P770" si="394">IF(H708="510050",0,IF(F708="SZ",0,ABS(N708*0.2%%)))</f>
        <v>0</v>
      </c>
      <c r="Q708" s="19">
        <f t="shared" si="331"/>
        <v>5</v>
      </c>
      <c r="R708" s="13">
        <f t="shared" ref="R708:R770" si="395">IF(H708="510050",0,ROUND(IF(OR(I708="B",I708="D"),0,ABS(N708*0.001)),2))</f>
        <v>22.48</v>
      </c>
      <c r="S708" s="19">
        <f t="shared" si="387"/>
        <v>22452.52</v>
      </c>
      <c r="T708" s="13">
        <f t="shared" si="388"/>
        <v>-11.22626</v>
      </c>
      <c r="U708" s="13">
        <f>IF(ISNA(VLOOKUP(LOWER(F708)&amp;H708,Prices!A:C,3,0)),0,VLOOKUP(LOWER(F708)&amp;H708,Prices!A:C,3,0))</f>
        <v>13.86</v>
      </c>
      <c r="V708" s="13">
        <f>IF(ISNA(VLOOKUP(LOWER(F708)&amp;H708,Prices!A:C,2,0)),0,VLOOKUP(LOWER(F708)&amp;H708,Prices!A:C,2,0))</f>
        <v>14.43</v>
      </c>
      <c r="W708" s="13">
        <f t="shared" si="384"/>
        <v>-6407.48</v>
      </c>
      <c r="X708" s="13">
        <f t="shared" si="385"/>
        <v>-1140.0000000000005</v>
      </c>
      <c r="Y708" s="43">
        <f t="shared" si="386"/>
        <v>-0.28503024911032027</v>
      </c>
      <c r="Z708" s="49"/>
      <c r="AA708" s="24"/>
    </row>
    <row r="709" spans="1:27" s="13" customFormat="1" x14ac:dyDescent="0.15">
      <c r="A709" s="12">
        <v>42790</v>
      </c>
      <c r="B709" s="60" t="s">
        <v>1850</v>
      </c>
      <c r="C709" s="13" t="s">
        <v>1128</v>
      </c>
      <c r="D709" s="13" t="s">
        <v>1129</v>
      </c>
      <c r="E709" s="13" t="s">
        <v>1130</v>
      </c>
      <c r="F709" s="13" t="str">
        <f t="shared" si="393"/>
        <v>SZ</v>
      </c>
      <c r="G709" s="13" t="str">
        <f>VLOOKUP(LOWER(F709)&amp;H709,'Current pricing'!A:B,2,0)</f>
        <v>汇川技术</v>
      </c>
      <c r="H709" s="13" t="s">
        <v>1470</v>
      </c>
      <c r="I709" s="13" t="s">
        <v>1207</v>
      </c>
      <c r="J709" s="13" t="s">
        <v>1924</v>
      </c>
      <c r="K709" s="13">
        <v>2000</v>
      </c>
      <c r="L709" s="13">
        <v>1</v>
      </c>
      <c r="M709" s="13">
        <v>21.73</v>
      </c>
      <c r="N709" s="13">
        <f t="shared" ref="N709:N713" si="396">K709*M709</f>
        <v>43460</v>
      </c>
      <c r="O709" s="13">
        <f t="shared" ref="O709:O713" si="397">ABS(N709)</f>
        <v>43460</v>
      </c>
      <c r="P709" s="19">
        <f t="shared" si="394"/>
        <v>0</v>
      </c>
      <c r="Q709" s="19">
        <f t="shared" si="331"/>
        <v>8.6920000000000002</v>
      </c>
      <c r="R709" s="13">
        <f t="shared" si="395"/>
        <v>0</v>
      </c>
      <c r="S709" s="19">
        <f t="shared" ref="S709:S713" si="398">-(N709+P709+Q709+R709)</f>
        <v>-43468.692000000003</v>
      </c>
      <c r="T709" s="13">
        <f t="shared" ref="T709:T713" si="399">S709/K709</f>
        <v>-21.734346000000002</v>
      </c>
      <c r="U709" s="13">
        <f>IF(ISNA(VLOOKUP(LOWER(F709)&amp;H709,Prices!A:C,3,0)),0,VLOOKUP(LOWER(F709)&amp;H709,Prices!A:C,3,0))</f>
        <v>29.81</v>
      </c>
      <c r="V709" s="13">
        <f>IF(ISNA(VLOOKUP(LOWER(F709)&amp;H709,Prices!A:C,2,0)),0,VLOOKUP(LOWER(F709)&amp;H709,Prices!A:C,2,0))</f>
        <v>29.9</v>
      </c>
      <c r="W709" s="13">
        <f t="shared" ref="W709:W713" si="400">IF(I709="B",(V709+T709)*K709,(V709+T709)*K709)</f>
        <v>16331.307999999994</v>
      </c>
      <c r="X709" s="13">
        <f t="shared" ref="X709:X713" si="401">K709*(V709-U709)</f>
        <v>179.99999999999972</v>
      </c>
      <c r="Y709" s="43">
        <f t="shared" ref="Y709:Y713" si="402">W709/O709</f>
        <v>0.37577791072250333</v>
      </c>
      <c r="Z709" s="49"/>
      <c r="AA709" s="24"/>
    </row>
    <row r="710" spans="1:27" s="13" customFormat="1" x14ac:dyDescent="0.15">
      <c r="A710" s="12">
        <v>42790</v>
      </c>
      <c r="B710" s="60" t="s">
        <v>1851</v>
      </c>
      <c r="C710" s="13" t="s">
        <v>1128</v>
      </c>
      <c r="D710" s="13" t="s">
        <v>1129</v>
      </c>
      <c r="E710" s="13" t="s">
        <v>1130</v>
      </c>
      <c r="F710" s="13" t="str">
        <f t="shared" si="393"/>
        <v>SH</v>
      </c>
      <c r="G710" s="13" t="str">
        <f>VLOOKUP(LOWER(F710)&amp;H710,'Current pricing'!A:B,2,0)</f>
        <v>中船防务</v>
      </c>
      <c r="H710" s="13" t="s">
        <v>1511</v>
      </c>
      <c r="I710" s="13" t="s">
        <v>1207</v>
      </c>
      <c r="J710" s="13" t="s">
        <v>1924</v>
      </c>
      <c r="K710" s="13">
        <v>1000</v>
      </c>
      <c r="L710" s="13">
        <v>1</v>
      </c>
      <c r="M710" s="13">
        <v>34.15</v>
      </c>
      <c r="N710" s="13">
        <f t="shared" si="396"/>
        <v>34150</v>
      </c>
      <c r="O710" s="13">
        <f t="shared" si="397"/>
        <v>34150</v>
      </c>
      <c r="P710" s="19">
        <f t="shared" si="394"/>
        <v>0.68300000000000005</v>
      </c>
      <c r="Q710" s="19">
        <f t="shared" si="331"/>
        <v>6.83</v>
      </c>
      <c r="R710" s="13">
        <f t="shared" si="395"/>
        <v>0</v>
      </c>
      <c r="S710" s="19">
        <f t="shared" si="398"/>
        <v>-34157.512999999999</v>
      </c>
      <c r="T710" s="13">
        <f t="shared" si="399"/>
        <v>-34.157513000000002</v>
      </c>
      <c r="U710" s="13">
        <f>IF(ISNA(VLOOKUP(LOWER(F710)&amp;H710,Prices!A:C,3,0)),0,VLOOKUP(LOWER(F710)&amp;H710,Prices!A:C,3,0))</f>
        <v>26.66</v>
      </c>
      <c r="V710" s="13">
        <f>IF(ISNA(VLOOKUP(LOWER(F710)&amp;H710,Prices!A:C,2,0)),0,VLOOKUP(LOWER(F710)&amp;H710,Prices!A:C,2,0))</f>
        <v>26.66</v>
      </c>
      <c r="W710" s="13">
        <f t="shared" si="400"/>
        <v>-7497.5130000000017</v>
      </c>
      <c r="X710" s="13">
        <f t="shared" si="401"/>
        <v>0</v>
      </c>
      <c r="Y710" s="43">
        <f t="shared" si="402"/>
        <v>-0.21954650073206447</v>
      </c>
      <c r="Z710" s="49"/>
      <c r="AA710" s="24"/>
    </row>
    <row r="711" spans="1:27" s="13" customFormat="1" x14ac:dyDescent="0.15">
      <c r="A711" s="12">
        <v>42790</v>
      </c>
      <c r="B711" s="60" t="s">
        <v>1852</v>
      </c>
      <c r="C711" s="13" t="s">
        <v>1128</v>
      </c>
      <c r="D711" s="13" t="s">
        <v>1129</v>
      </c>
      <c r="E711" s="13" t="s">
        <v>1130</v>
      </c>
      <c r="F711" s="13" t="str">
        <f t="shared" si="393"/>
        <v>SZ</v>
      </c>
      <c r="G711" s="13" t="str">
        <f>VLOOKUP(LOWER(F711)&amp;H711,'Current pricing'!A:B,2,0)</f>
        <v>五 粮 液</v>
      </c>
      <c r="H711" s="13" t="s">
        <v>1853</v>
      </c>
      <c r="I711" s="13" t="s">
        <v>1207</v>
      </c>
      <c r="J711" s="13" t="s">
        <v>1944</v>
      </c>
      <c r="K711" s="13">
        <v>2000</v>
      </c>
      <c r="L711" s="13">
        <v>1</v>
      </c>
      <c r="M711" s="13">
        <v>40.018999999999998</v>
      </c>
      <c r="N711" s="13">
        <f t="shared" si="396"/>
        <v>80038</v>
      </c>
      <c r="O711" s="13">
        <f t="shared" si="397"/>
        <v>80038</v>
      </c>
      <c r="P711" s="19">
        <f t="shared" si="394"/>
        <v>0</v>
      </c>
      <c r="Q711" s="19">
        <f t="shared" si="331"/>
        <v>16.0076</v>
      </c>
      <c r="R711" s="13">
        <f t="shared" si="395"/>
        <v>0</v>
      </c>
      <c r="S711" s="19">
        <f t="shared" si="398"/>
        <v>-80054.007599999997</v>
      </c>
      <c r="T711" s="13">
        <f t="shared" si="399"/>
        <v>-40.027003799999996</v>
      </c>
      <c r="U711" s="13">
        <f>IF(ISNA(VLOOKUP(LOWER(F711)&amp;H711,Prices!A:C,3,0)),0,VLOOKUP(LOWER(F711)&amp;H711,Prices!A:C,3,0))</f>
        <v>68.33</v>
      </c>
      <c r="V711" s="13">
        <f>IF(ISNA(VLOOKUP(LOWER(F711)&amp;H711,Prices!A:C,2,0)),0,VLOOKUP(LOWER(F711)&amp;H711,Prices!A:C,2,0))</f>
        <v>70.150000000000006</v>
      </c>
      <c r="W711" s="13">
        <f t="shared" si="400"/>
        <v>60245.992400000017</v>
      </c>
      <c r="X711" s="13">
        <f t="shared" si="401"/>
        <v>3640.0000000000146</v>
      </c>
      <c r="Y711" s="43">
        <f t="shared" si="402"/>
        <v>0.75271736425198055</v>
      </c>
      <c r="Z711" s="49"/>
      <c r="AA711" s="24"/>
    </row>
    <row r="712" spans="1:27" s="13" customFormat="1" x14ac:dyDescent="0.15">
      <c r="A712" s="12">
        <v>42790</v>
      </c>
      <c r="B712" s="60" t="s">
        <v>1854</v>
      </c>
      <c r="C712" s="13" t="s">
        <v>1128</v>
      </c>
      <c r="D712" s="13" t="s">
        <v>1129</v>
      </c>
      <c r="E712" s="13" t="s">
        <v>1130</v>
      </c>
      <c r="F712" s="13" t="str">
        <f t="shared" si="393"/>
        <v>SZ</v>
      </c>
      <c r="G712" s="13" t="str">
        <f>VLOOKUP(LOWER(F712)&amp;H712,'Current pricing'!A:B,2,0)</f>
        <v>索菲亚</v>
      </c>
      <c r="H712" s="13" t="s">
        <v>1848</v>
      </c>
      <c r="I712" s="13" t="s">
        <v>1206</v>
      </c>
      <c r="J712" s="13" t="s">
        <v>1856</v>
      </c>
      <c r="K712" s="13">
        <v>-100</v>
      </c>
      <c r="L712" s="13">
        <v>1</v>
      </c>
      <c r="M712" s="13">
        <v>59.65</v>
      </c>
      <c r="N712" s="13">
        <f t="shared" si="396"/>
        <v>-5965</v>
      </c>
      <c r="O712" s="13">
        <f t="shared" si="397"/>
        <v>5965</v>
      </c>
      <c r="P712" s="19">
        <f t="shared" si="394"/>
        <v>0</v>
      </c>
      <c r="Q712" s="19">
        <f t="shared" si="331"/>
        <v>5</v>
      </c>
      <c r="R712" s="13">
        <f t="shared" si="395"/>
        <v>5.97</v>
      </c>
      <c r="S712" s="19">
        <f t="shared" si="398"/>
        <v>5954.03</v>
      </c>
      <c r="T712" s="13">
        <f t="shared" si="399"/>
        <v>-59.540299999999995</v>
      </c>
      <c r="U712" s="13">
        <f>IF(ISNA(VLOOKUP(LOWER(F712)&amp;H712,Prices!A:C,3,0)),0,VLOOKUP(LOWER(F712)&amp;H712,Prices!A:C,3,0))</f>
        <v>38.299999999999997</v>
      </c>
      <c r="V712" s="13">
        <f>IF(ISNA(VLOOKUP(LOWER(F712)&amp;H712,Prices!A:C,2,0)),0,VLOOKUP(LOWER(F712)&amp;H712,Prices!A:C,2,0))</f>
        <v>38.33</v>
      </c>
      <c r="W712" s="13">
        <f t="shared" si="400"/>
        <v>2121.0299999999997</v>
      </c>
      <c r="X712" s="13">
        <f t="shared" si="401"/>
        <v>-3.0000000000001137</v>
      </c>
      <c r="Y712" s="43">
        <f t="shared" si="402"/>
        <v>0.35557921207041071</v>
      </c>
      <c r="Z712" s="49"/>
      <c r="AA712" s="24"/>
    </row>
    <row r="713" spans="1:27" s="13" customFormat="1" x14ac:dyDescent="0.15">
      <c r="A713" s="12">
        <v>42790</v>
      </c>
      <c r="B713" s="60" t="s">
        <v>1855</v>
      </c>
      <c r="C713" s="13" t="s">
        <v>1128</v>
      </c>
      <c r="D713" s="13" t="s">
        <v>1129</v>
      </c>
      <c r="E713" s="13" t="s">
        <v>1130</v>
      </c>
      <c r="F713" s="13" t="str">
        <f t="shared" si="393"/>
        <v>SH</v>
      </c>
      <c r="G713" s="13" t="str">
        <f>VLOOKUP(LOWER(F713)&amp;H713,'Current pricing'!A:B,2,0)</f>
        <v>中国中车</v>
      </c>
      <c r="H713" s="13" t="s">
        <v>1846</v>
      </c>
      <c r="I713" s="13" t="s">
        <v>1206</v>
      </c>
      <c r="J713" s="13" t="s">
        <v>1856</v>
      </c>
      <c r="K713" s="13">
        <v>-1000</v>
      </c>
      <c r="L713" s="13">
        <v>1</v>
      </c>
      <c r="M713" s="13">
        <v>10.4</v>
      </c>
      <c r="N713" s="13">
        <f t="shared" si="396"/>
        <v>-10400</v>
      </c>
      <c r="O713" s="13">
        <f t="shared" si="397"/>
        <v>10400</v>
      </c>
      <c r="P713" s="19">
        <f t="shared" si="394"/>
        <v>0.20800000000000002</v>
      </c>
      <c r="Q713" s="19">
        <f t="shared" si="331"/>
        <v>5</v>
      </c>
      <c r="R713" s="13">
        <f t="shared" si="395"/>
        <v>10.4</v>
      </c>
      <c r="S713" s="19">
        <f t="shared" si="398"/>
        <v>10384.392</v>
      </c>
      <c r="T713" s="13">
        <f t="shared" si="399"/>
        <v>-10.384392</v>
      </c>
      <c r="U713" s="13">
        <f>IF(ISNA(VLOOKUP(LOWER(F713)&amp;H713,Prices!A:C,3,0)),0,VLOOKUP(LOWER(F713)&amp;H713,Prices!A:C,3,0))</f>
        <v>11.34</v>
      </c>
      <c r="V713" s="13">
        <f>IF(ISNA(VLOOKUP(LOWER(F713)&amp;H713,Prices!A:C,2,0)),0,VLOOKUP(LOWER(F713)&amp;H713,Prices!A:C,2,0))</f>
        <v>11.2</v>
      </c>
      <c r="W713" s="13">
        <f t="shared" si="400"/>
        <v>-815.60799999999927</v>
      </c>
      <c r="X713" s="13">
        <f t="shared" si="401"/>
        <v>140.00000000000057</v>
      </c>
      <c r="Y713" s="43">
        <f t="shared" si="402"/>
        <v>-7.842384615384608E-2</v>
      </c>
      <c r="Z713" s="49"/>
      <c r="AA713" s="24"/>
    </row>
    <row r="714" spans="1:27" s="13" customFormat="1" x14ac:dyDescent="0.15">
      <c r="A714" s="12">
        <v>42793</v>
      </c>
      <c r="B714" s="60" t="s">
        <v>1858</v>
      </c>
      <c r="C714" s="13" t="s">
        <v>1128</v>
      </c>
      <c r="D714" s="13" t="s">
        <v>1129</v>
      </c>
      <c r="E714" s="13" t="s">
        <v>1130</v>
      </c>
      <c r="F714" s="13" t="str">
        <f t="shared" si="393"/>
        <v>SZ</v>
      </c>
      <c r="G714" s="13" t="str">
        <f>VLOOKUP(LOWER(F714)&amp;H714,'Current pricing'!A:B,2,0)</f>
        <v>汇川技术</v>
      </c>
      <c r="H714" s="13" t="s">
        <v>1470</v>
      </c>
      <c r="I714" s="13" t="s">
        <v>1206</v>
      </c>
      <c r="J714" s="13" t="s">
        <v>1924</v>
      </c>
      <c r="K714" s="13">
        <v>-2000</v>
      </c>
      <c r="L714" s="13">
        <v>1</v>
      </c>
      <c r="M714" s="13">
        <v>21.83</v>
      </c>
      <c r="N714" s="13">
        <f t="shared" ref="N714" si="403">K714*M714</f>
        <v>-43660</v>
      </c>
      <c r="O714" s="13">
        <f t="shared" ref="O714" si="404">ABS(N714)</f>
        <v>43660</v>
      </c>
      <c r="P714" s="19">
        <f t="shared" si="394"/>
        <v>0</v>
      </c>
      <c r="Q714" s="19">
        <f t="shared" si="331"/>
        <v>8.7320000000000011</v>
      </c>
      <c r="R714" s="13">
        <f t="shared" si="395"/>
        <v>43.66</v>
      </c>
      <c r="S714" s="19">
        <f t="shared" ref="S714" si="405">-(N714+P714+Q714+R714)</f>
        <v>43607.607999999993</v>
      </c>
      <c r="T714" s="13">
        <f t="shared" ref="T714" si="406">S714/K714</f>
        <v>-21.803803999999996</v>
      </c>
      <c r="U714" s="13">
        <f>IF(ISNA(VLOOKUP(LOWER(F714)&amp;H714,Prices!A:C,3,0)),0,VLOOKUP(LOWER(F714)&amp;H714,Prices!A:C,3,0))</f>
        <v>29.81</v>
      </c>
      <c r="V714" s="13">
        <f>IF(ISNA(VLOOKUP(LOWER(F714)&amp;H714,Prices!A:C,2,0)),0,VLOOKUP(LOWER(F714)&amp;H714,Prices!A:C,2,0))</f>
        <v>29.9</v>
      </c>
      <c r="W714" s="13">
        <f t="shared" ref="W714" si="407">IF(I714="B",(V714+T714)*K714,(V714+T714)*K714)</f>
        <v>-16192.392000000005</v>
      </c>
      <c r="X714" s="13">
        <f t="shared" ref="X714" si="408">K714*(V714-U714)</f>
        <v>-179.99999999999972</v>
      </c>
      <c r="Y714" s="43">
        <f t="shared" ref="Y714" si="409">W714/O714</f>
        <v>-0.3708747595052681</v>
      </c>
      <c r="Z714" s="49"/>
      <c r="AA714" s="24"/>
    </row>
    <row r="715" spans="1:27" s="13" customFormat="1" x14ac:dyDescent="0.15">
      <c r="A715" s="12">
        <v>42793</v>
      </c>
      <c r="B715" s="60" t="s">
        <v>1859</v>
      </c>
      <c r="C715" s="13" t="s">
        <v>1128</v>
      </c>
      <c r="D715" s="13" t="s">
        <v>1129</v>
      </c>
      <c r="E715" s="13" t="s">
        <v>1130</v>
      </c>
      <c r="F715" s="13" t="str">
        <f t="shared" si="393"/>
        <v>SH</v>
      </c>
      <c r="G715" s="13" t="str">
        <f>VLOOKUP(LOWER(F715)&amp;H715,'Current pricing'!A:B,2,0)</f>
        <v>中船防务</v>
      </c>
      <c r="H715" s="13" t="s">
        <v>1511</v>
      </c>
      <c r="I715" s="13" t="s">
        <v>1207</v>
      </c>
      <c r="J715" s="13" t="s">
        <v>1924</v>
      </c>
      <c r="K715" s="13">
        <v>2000</v>
      </c>
      <c r="L715" s="13">
        <v>1</v>
      </c>
      <c r="M715" s="13">
        <v>33.82</v>
      </c>
      <c r="N715" s="13">
        <f t="shared" ref="N715:N718" si="410">K715*M715</f>
        <v>67640</v>
      </c>
      <c r="O715" s="13">
        <f t="shared" ref="O715:O718" si="411">ABS(N715)</f>
        <v>67640</v>
      </c>
      <c r="P715" s="19">
        <f t="shared" si="394"/>
        <v>1.3528</v>
      </c>
      <c r="Q715" s="19">
        <f t="shared" si="331"/>
        <v>13.528</v>
      </c>
      <c r="R715" s="13">
        <f t="shared" si="395"/>
        <v>0</v>
      </c>
      <c r="S715" s="19">
        <f t="shared" ref="S715:S718" si="412">-(N715+P715+Q715+R715)</f>
        <v>-67654.880799999999</v>
      </c>
      <c r="T715" s="13">
        <f t="shared" ref="T715:T718" si="413">S715/K715</f>
        <v>-33.8274404</v>
      </c>
      <c r="U715" s="13">
        <f>IF(ISNA(VLOOKUP(LOWER(F715)&amp;H715,Prices!A:C,3,0)),0,VLOOKUP(LOWER(F715)&amp;H715,Prices!A:C,3,0))</f>
        <v>26.66</v>
      </c>
      <c r="V715" s="13">
        <f>IF(ISNA(VLOOKUP(LOWER(F715)&amp;H715,Prices!A:C,2,0)),0,VLOOKUP(LOWER(F715)&amp;H715,Prices!A:C,2,0))</f>
        <v>26.66</v>
      </c>
      <c r="W715" s="13">
        <f t="shared" ref="W715:W718" si="414">IF(I715="B",(V715+T715)*K715,(V715+T715)*K715)</f>
        <v>-14334.880800000001</v>
      </c>
      <c r="X715" s="13">
        <f t="shared" ref="X715:X718" si="415">K715*(V715-U715)</f>
        <v>0</v>
      </c>
      <c r="Y715" s="43">
        <f t="shared" ref="Y715:Y718" si="416">W715/O715</f>
        <v>-0.21192904790065051</v>
      </c>
      <c r="Z715" s="49"/>
      <c r="AA715" s="24"/>
    </row>
    <row r="716" spans="1:27" s="13" customFormat="1" x14ac:dyDescent="0.15">
      <c r="A716" s="12">
        <v>42793</v>
      </c>
      <c r="B716" s="60" t="s">
        <v>1860</v>
      </c>
      <c r="C716" s="13" t="s">
        <v>1128</v>
      </c>
      <c r="D716" s="13" t="s">
        <v>1129</v>
      </c>
      <c r="E716" s="13" t="s">
        <v>1130</v>
      </c>
      <c r="F716" s="13" t="str">
        <f t="shared" si="393"/>
        <v>SZ</v>
      </c>
      <c r="G716" s="13" t="str">
        <f>VLOOKUP(LOWER(F716)&amp;H716,'Current pricing'!A:B,2,0)</f>
        <v>五 粮 液</v>
      </c>
      <c r="H716" s="13" t="s">
        <v>1853</v>
      </c>
      <c r="I716" s="13" t="s">
        <v>1207</v>
      </c>
      <c r="J716" s="13" t="s">
        <v>1944</v>
      </c>
      <c r="K716" s="13">
        <v>1000</v>
      </c>
      <c r="L716" s="13">
        <v>1</v>
      </c>
      <c r="M716" s="13">
        <v>39.51</v>
      </c>
      <c r="N716" s="13">
        <f t="shared" si="410"/>
        <v>39510</v>
      </c>
      <c r="O716" s="13">
        <f t="shared" si="411"/>
        <v>39510</v>
      </c>
      <c r="P716" s="19">
        <f t="shared" si="394"/>
        <v>0</v>
      </c>
      <c r="Q716" s="19">
        <f t="shared" ref="Q716:Q778" si="417">IF(I716&lt;&gt;"D",IF(C716="Stock",MAX(ABS(N716*0.0002),5),MAX(ABS(N716*0.0003),5)),0)</f>
        <v>7.9020000000000001</v>
      </c>
      <c r="R716" s="13">
        <f t="shared" si="395"/>
        <v>0</v>
      </c>
      <c r="S716" s="19">
        <f t="shared" si="412"/>
        <v>-39517.902000000002</v>
      </c>
      <c r="T716" s="13">
        <f t="shared" si="413"/>
        <v>-39.517901999999999</v>
      </c>
      <c r="U716" s="13">
        <f>IF(ISNA(VLOOKUP(LOWER(F716)&amp;H716,Prices!A:C,3,0)),0,VLOOKUP(LOWER(F716)&amp;H716,Prices!A:C,3,0))</f>
        <v>68.33</v>
      </c>
      <c r="V716" s="13">
        <f>IF(ISNA(VLOOKUP(LOWER(F716)&amp;H716,Prices!A:C,2,0)),0,VLOOKUP(LOWER(F716)&amp;H716,Prices!A:C,2,0))</f>
        <v>70.150000000000006</v>
      </c>
      <c r="W716" s="13">
        <f t="shared" si="414"/>
        <v>30632.098000000005</v>
      </c>
      <c r="X716" s="13">
        <f t="shared" si="415"/>
        <v>1820.0000000000073</v>
      </c>
      <c r="Y716" s="43">
        <f t="shared" si="416"/>
        <v>0.7752998734497597</v>
      </c>
      <c r="Z716" s="49"/>
      <c r="AA716" s="24"/>
    </row>
    <row r="717" spans="1:27" s="13" customFormat="1" x14ac:dyDescent="0.15">
      <c r="A717" s="12">
        <v>42793</v>
      </c>
      <c r="B717" s="60" t="s">
        <v>1861</v>
      </c>
      <c r="C717" s="13" t="s">
        <v>1128</v>
      </c>
      <c r="D717" s="13" t="s">
        <v>1129</v>
      </c>
      <c r="E717" s="13" t="s">
        <v>1130</v>
      </c>
      <c r="F717" s="13" t="str">
        <f t="shared" si="393"/>
        <v>SZ</v>
      </c>
      <c r="G717" s="13" t="str">
        <f>VLOOKUP(LOWER(F717)&amp;H717,'Current pricing'!A:B,2,0)</f>
        <v>汇川技术</v>
      </c>
      <c r="H717" s="13" t="s">
        <v>1470</v>
      </c>
      <c r="I717" s="13" t="s">
        <v>1207</v>
      </c>
      <c r="J717" s="13" t="s">
        <v>1924</v>
      </c>
      <c r="K717" s="13">
        <v>2000</v>
      </c>
      <c r="L717" s="13">
        <v>1</v>
      </c>
      <c r="M717" s="13">
        <v>21.63</v>
      </c>
      <c r="N717" s="13">
        <f t="shared" si="410"/>
        <v>43260</v>
      </c>
      <c r="O717" s="13">
        <f t="shared" si="411"/>
        <v>43260</v>
      </c>
      <c r="P717" s="19">
        <f t="shared" si="394"/>
        <v>0</v>
      </c>
      <c r="Q717" s="19">
        <f t="shared" si="417"/>
        <v>8.652000000000001</v>
      </c>
      <c r="R717" s="13">
        <f t="shared" si="395"/>
        <v>0</v>
      </c>
      <c r="S717" s="19">
        <f t="shared" si="412"/>
        <v>-43268.652000000002</v>
      </c>
      <c r="T717" s="13">
        <f t="shared" si="413"/>
        <v>-21.634326000000001</v>
      </c>
      <c r="U717" s="13">
        <f>IF(ISNA(VLOOKUP(LOWER(F717)&amp;H717,Prices!A:C,3,0)),0,VLOOKUP(LOWER(F717)&amp;H717,Prices!A:C,3,0))</f>
        <v>29.81</v>
      </c>
      <c r="V717" s="13">
        <f>IF(ISNA(VLOOKUP(LOWER(F717)&amp;H717,Prices!A:C,2,0)),0,VLOOKUP(LOWER(F717)&amp;H717,Prices!A:C,2,0))</f>
        <v>29.9</v>
      </c>
      <c r="W717" s="13">
        <f t="shared" si="414"/>
        <v>16531.347999999994</v>
      </c>
      <c r="X717" s="13">
        <f t="shared" si="415"/>
        <v>179.99999999999972</v>
      </c>
      <c r="Y717" s="43">
        <f>W717/O717</f>
        <v>0.38213934350439194</v>
      </c>
      <c r="Z717" s="49"/>
      <c r="AA717" s="24"/>
    </row>
    <row r="718" spans="1:27" s="13" customFormat="1" x14ac:dyDescent="0.15">
      <c r="A718" s="12">
        <v>42793</v>
      </c>
      <c r="B718" s="60" t="s">
        <v>1862</v>
      </c>
      <c r="C718" s="13" t="s">
        <v>1128</v>
      </c>
      <c r="D718" s="13" t="s">
        <v>1129</v>
      </c>
      <c r="E718" s="13" t="s">
        <v>1130</v>
      </c>
      <c r="F718" s="13" t="str">
        <f t="shared" si="393"/>
        <v>SZ</v>
      </c>
      <c r="G718" s="13" t="str">
        <f>VLOOKUP(LOWER(F718)&amp;H718,'Current pricing'!A:B,2,0)</f>
        <v>五 粮 液</v>
      </c>
      <c r="H718" s="13" t="s">
        <v>1853</v>
      </c>
      <c r="I718" s="13" t="s">
        <v>1207</v>
      </c>
      <c r="J718" s="13" t="s">
        <v>1944</v>
      </c>
      <c r="K718" s="13">
        <v>1000</v>
      </c>
      <c r="L718" s="13">
        <v>1</v>
      </c>
      <c r="M718" s="13">
        <v>39.35</v>
      </c>
      <c r="N718" s="13">
        <f t="shared" si="410"/>
        <v>39350</v>
      </c>
      <c r="O718" s="13">
        <f t="shared" si="411"/>
        <v>39350</v>
      </c>
      <c r="P718" s="19">
        <f t="shared" si="394"/>
        <v>0</v>
      </c>
      <c r="Q718" s="19">
        <f t="shared" si="417"/>
        <v>7.87</v>
      </c>
      <c r="R718" s="13">
        <f t="shared" si="395"/>
        <v>0</v>
      </c>
      <c r="S718" s="19">
        <f t="shared" si="412"/>
        <v>-39357.870000000003</v>
      </c>
      <c r="T718" s="13">
        <f t="shared" si="413"/>
        <v>-39.357870000000005</v>
      </c>
      <c r="U718" s="13">
        <f>IF(ISNA(VLOOKUP(LOWER(F718)&amp;H718,Prices!A:C,3,0)),0,VLOOKUP(LOWER(F718)&amp;H718,Prices!A:C,3,0))</f>
        <v>68.33</v>
      </c>
      <c r="V718" s="13">
        <f>IF(ISNA(VLOOKUP(LOWER(F718)&amp;H718,Prices!A:C,2,0)),0,VLOOKUP(LOWER(F718)&amp;H718,Prices!A:C,2,0))</f>
        <v>70.150000000000006</v>
      </c>
      <c r="W718" s="13">
        <f t="shared" si="414"/>
        <v>30792.13</v>
      </c>
      <c r="X718" s="13">
        <f t="shared" si="415"/>
        <v>1820.0000000000073</v>
      </c>
      <c r="Y718" s="43">
        <f t="shared" si="416"/>
        <v>0.78251918678526056</v>
      </c>
      <c r="Z718" s="49"/>
      <c r="AA718" s="24"/>
    </row>
    <row r="719" spans="1:27" s="13" customFormat="1" x14ac:dyDescent="0.15">
      <c r="A719" s="12">
        <v>42794</v>
      </c>
      <c r="B719" s="60" t="s">
        <v>1864</v>
      </c>
      <c r="C719" s="13" t="s">
        <v>1128</v>
      </c>
      <c r="D719" s="13" t="s">
        <v>1129</v>
      </c>
      <c r="E719" s="13" t="s">
        <v>1130</v>
      </c>
      <c r="F719" s="13" t="str">
        <f t="shared" si="393"/>
        <v>SZ</v>
      </c>
      <c r="G719" s="13" t="str">
        <f>VLOOKUP(LOWER(F719)&amp;H719,'Current pricing'!A:B,2,0)</f>
        <v>古井贡酒</v>
      </c>
      <c r="H719" s="13" t="s">
        <v>1420</v>
      </c>
      <c r="I719" s="13" t="s">
        <v>1207</v>
      </c>
      <c r="J719" s="13" t="s">
        <v>1944</v>
      </c>
      <c r="K719" s="13">
        <v>600</v>
      </c>
      <c r="L719" s="13">
        <v>1</v>
      </c>
      <c r="M719" s="13">
        <v>51.22</v>
      </c>
      <c r="N719" s="13">
        <f t="shared" ref="N719:N740" si="418">K719*M719</f>
        <v>30732</v>
      </c>
      <c r="O719" s="13">
        <f t="shared" ref="O719:O740" si="419">ABS(N719)</f>
        <v>30732</v>
      </c>
      <c r="P719" s="19">
        <f t="shared" si="394"/>
        <v>0</v>
      </c>
      <c r="Q719" s="19">
        <f t="shared" si="417"/>
        <v>6.1463999999999999</v>
      </c>
      <c r="R719" s="13">
        <f t="shared" si="395"/>
        <v>0</v>
      </c>
      <c r="S719" s="19">
        <f t="shared" ref="S719:S740" si="420">-(N719+P719+Q719+R719)</f>
        <v>-30738.146400000001</v>
      </c>
      <c r="T719" s="13">
        <f t="shared" ref="T719:T740" si="421">S719/K719</f>
        <v>-51.230243999999999</v>
      </c>
      <c r="U719" s="13">
        <f>IF(ISNA(VLOOKUP(LOWER(F719)&amp;H719,Prices!A:C,3,0)),0,VLOOKUP(LOWER(F719)&amp;H719,Prices!A:C,3,0))</f>
        <v>71.150000000000006</v>
      </c>
      <c r="V719" s="13">
        <f>IF(ISNA(VLOOKUP(LOWER(F719)&amp;H719,Prices!A:C,2,0)),0,VLOOKUP(LOWER(F719)&amp;H719,Prices!A:C,2,0))</f>
        <v>74.11</v>
      </c>
      <c r="W719" s="13">
        <f t="shared" ref="W719:W740" si="422">IF(I719="B",(V719+T719)*K719,(V719+T719)*K719)</f>
        <v>13727.8536</v>
      </c>
      <c r="X719" s="13">
        <f t="shared" ref="X719:X740" si="423">K719*(V719-U719)</f>
        <v>1775.9999999999964</v>
      </c>
      <c r="Y719" s="43">
        <f t="shared" ref="Y719:Y740" si="424">W719/O719</f>
        <v>0.44669574385005856</v>
      </c>
      <c r="Z719" s="49"/>
      <c r="AA719" s="24"/>
    </row>
    <row r="720" spans="1:27" s="13" customFormat="1" x14ac:dyDescent="0.15">
      <c r="A720" s="12">
        <v>42794</v>
      </c>
      <c r="B720" s="60" t="s">
        <v>1833</v>
      </c>
      <c r="C720" s="13" t="s">
        <v>1128</v>
      </c>
      <c r="D720" s="13" t="s">
        <v>1129</v>
      </c>
      <c r="E720" s="13" t="s">
        <v>1130</v>
      </c>
      <c r="F720" s="13" t="str">
        <f t="shared" si="393"/>
        <v>SH</v>
      </c>
      <c r="G720" s="13" t="str">
        <f>VLOOKUP(LOWER(F720)&amp;H720,'Current pricing'!A:B,2,0)</f>
        <v>洛阳钼业</v>
      </c>
      <c r="H720" s="13" t="s">
        <v>1865</v>
      </c>
      <c r="I720" s="13" t="s">
        <v>1207</v>
      </c>
      <c r="J720" s="13" t="s">
        <v>1944</v>
      </c>
      <c r="K720" s="13">
        <v>6000</v>
      </c>
      <c r="L720" s="13">
        <v>1</v>
      </c>
      <c r="M720" s="13">
        <v>5.28</v>
      </c>
      <c r="N720" s="13">
        <f t="shared" si="418"/>
        <v>31680</v>
      </c>
      <c r="O720" s="13">
        <f t="shared" si="419"/>
        <v>31680</v>
      </c>
      <c r="P720" s="19">
        <f t="shared" si="394"/>
        <v>0.63360000000000005</v>
      </c>
      <c r="Q720" s="19">
        <f t="shared" si="417"/>
        <v>6.3360000000000003</v>
      </c>
      <c r="R720" s="13">
        <f t="shared" si="395"/>
        <v>0</v>
      </c>
      <c r="S720" s="19">
        <f t="shared" si="420"/>
        <v>-31686.9696</v>
      </c>
      <c r="T720" s="13">
        <f t="shared" si="421"/>
        <v>-5.2811615999999999</v>
      </c>
      <c r="U720" s="13">
        <f>IF(ISNA(VLOOKUP(LOWER(F720)&amp;H720,Prices!A:C,3,0)),0,VLOOKUP(LOWER(F720)&amp;H720,Prices!A:C,3,0))</f>
        <v>6.9</v>
      </c>
      <c r="V720" s="13">
        <f>IF(ISNA(VLOOKUP(LOWER(F720)&amp;H720,Prices!A:C,2,0)),0,VLOOKUP(LOWER(F720)&amp;H720,Prices!A:C,2,0))</f>
        <v>6.89</v>
      </c>
      <c r="W720" s="13">
        <f t="shared" si="422"/>
        <v>9653.0303999999978</v>
      </c>
      <c r="X720" s="13">
        <f t="shared" si="423"/>
        <v>-60.00000000000405</v>
      </c>
      <c r="Y720" s="43">
        <f t="shared" si="424"/>
        <v>0.30470424242424238</v>
      </c>
      <c r="Z720" s="49"/>
      <c r="AA720" s="24"/>
    </row>
    <row r="721" spans="1:27" s="13" customFormat="1" x14ac:dyDescent="0.15">
      <c r="A721" s="12">
        <v>42794</v>
      </c>
      <c r="B721" s="60" t="s">
        <v>1866</v>
      </c>
      <c r="C721" s="13" t="s">
        <v>1128</v>
      </c>
      <c r="D721" s="13" t="s">
        <v>1129</v>
      </c>
      <c r="E721" s="13" t="s">
        <v>1130</v>
      </c>
      <c r="F721" s="13" t="str">
        <f t="shared" si="393"/>
        <v>SH</v>
      </c>
      <c r="G721" s="13" t="str">
        <f>VLOOKUP(LOWER(F721)&amp;H721,'Current pricing'!A:B,2,0)</f>
        <v>南京新百</v>
      </c>
      <c r="H721" s="13" t="s">
        <v>1867</v>
      </c>
      <c r="I721" s="13" t="s">
        <v>1207</v>
      </c>
      <c r="J721" s="13" t="s">
        <v>1925</v>
      </c>
      <c r="K721" s="13">
        <v>1000</v>
      </c>
      <c r="L721" s="13">
        <v>1</v>
      </c>
      <c r="M721" s="13">
        <v>37.700000000000003</v>
      </c>
      <c r="N721" s="13">
        <f t="shared" si="418"/>
        <v>37700</v>
      </c>
      <c r="O721" s="13">
        <f t="shared" si="419"/>
        <v>37700</v>
      </c>
      <c r="P721" s="19">
        <f t="shared" si="394"/>
        <v>0.75400000000000011</v>
      </c>
      <c r="Q721" s="19">
        <f t="shared" si="417"/>
        <v>7.54</v>
      </c>
      <c r="R721" s="13">
        <f t="shared" si="395"/>
        <v>0</v>
      </c>
      <c r="S721" s="19">
        <f t="shared" si="420"/>
        <v>-37708.294000000002</v>
      </c>
      <c r="T721" s="13">
        <f t="shared" si="421"/>
        <v>-37.708294000000002</v>
      </c>
      <c r="U721" s="13">
        <f>IF(ISNA(VLOOKUP(LOWER(F721)&amp;H721,Prices!A:C,3,0)),0,VLOOKUP(LOWER(F721)&amp;H721,Prices!A:C,3,0))</f>
        <v>38.549999999999997</v>
      </c>
      <c r="V721" s="13">
        <f>IF(ISNA(VLOOKUP(LOWER(F721)&amp;H721,Prices!A:C,2,0)),0,VLOOKUP(LOWER(F721)&amp;H721,Prices!A:C,2,0))</f>
        <v>38.549999999999997</v>
      </c>
      <c r="W721" s="13">
        <f t="shared" si="422"/>
        <v>841.7059999999949</v>
      </c>
      <c r="X721" s="13">
        <f t="shared" si="423"/>
        <v>0</v>
      </c>
      <c r="Y721" s="43">
        <f t="shared" si="424"/>
        <v>2.2326419098143101E-2</v>
      </c>
      <c r="Z721" s="49"/>
      <c r="AA721" s="24"/>
    </row>
    <row r="722" spans="1:27" s="13" customFormat="1" x14ac:dyDescent="0.15">
      <c r="A722" s="12">
        <v>42794</v>
      </c>
      <c r="B722" s="60" t="s">
        <v>1868</v>
      </c>
      <c r="C722" s="13" t="s">
        <v>1128</v>
      </c>
      <c r="D722" s="13" t="s">
        <v>1129</v>
      </c>
      <c r="E722" s="13" t="s">
        <v>1130</v>
      </c>
      <c r="F722" s="13" t="str">
        <f t="shared" si="393"/>
        <v>SH</v>
      </c>
      <c r="G722" s="13" t="str">
        <f>VLOOKUP(LOWER(F722)&amp;H722,'Current pricing'!A:B,2,0)</f>
        <v>洛阳钼业</v>
      </c>
      <c r="H722" s="13" t="s">
        <v>1865</v>
      </c>
      <c r="I722" s="13" t="s">
        <v>1207</v>
      </c>
      <c r="J722" s="13" t="s">
        <v>1944</v>
      </c>
      <c r="K722" s="13">
        <v>6000</v>
      </c>
      <c r="L722" s="13">
        <v>1</v>
      </c>
      <c r="M722" s="13">
        <v>5.25</v>
      </c>
      <c r="N722" s="13">
        <f t="shared" si="418"/>
        <v>31500</v>
      </c>
      <c r="O722" s="13">
        <f t="shared" si="419"/>
        <v>31500</v>
      </c>
      <c r="P722" s="19">
        <f t="shared" si="394"/>
        <v>0.63</v>
      </c>
      <c r="Q722" s="19">
        <f t="shared" si="417"/>
        <v>6.3000000000000007</v>
      </c>
      <c r="R722" s="13">
        <f t="shared" si="395"/>
        <v>0</v>
      </c>
      <c r="S722" s="19">
        <f t="shared" si="420"/>
        <v>-31506.93</v>
      </c>
      <c r="T722" s="13">
        <f t="shared" si="421"/>
        <v>-5.2511549999999998</v>
      </c>
      <c r="U722" s="13">
        <f>IF(ISNA(VLOOKUP(LOWER(F722)&amp;H722,Prices!A:C,3,0)),0,VLOOKUP(LOWER(F722)&amp;H722,Prices!A:C,3,0))</f>
        <v>6.9</v>
      </c>
      <c r="V722" s="13">
        <f>IF(ISNA(VLOOKUP(LOWER(F722)&amp;H722,Prices!A:C,2,0)),0,VLOOKUP(LOWER(F722)&amp;H722,Prices!A:C,2,0))</f>
        <v>6.89</v>
      </c>
      <c r="W722" s="13">
        <f t="shared" si="422"/>
        <v>9833.07</v>
      </c>
      <c r="X722" s="13">
        <f t="shared" si="423"/>
        <v>-60.00000000000405</v>
      </c>
      <c r="Y722" s="43">
        <f t="shared" si="424"/>
        <v>0.31216095238095237</v>
      </c>
      <c r="Z722" s="49"/>
      <c r="AA722" s="24"/>
    </row>
    <row r="723" spans="1:27" s="13" customFormat="1" x14ac:dyDescent="0.15">
      <c r="A723" s="12">
        <v>42794</v>
      </c>
      <c r="B723" s="60" t="s">
        <v>1869</v>
      </c>
      <c r="C723" s="13" t="s">
        <v>1128</v>
      </c>
      <c r="D723" s="13" t="s">
        <v>1129</v>
      </c>
      <c r="E723" s="13" t="s">
        <v>1130</v>
      </c>
      <c r="F723" s="13" t="str">
        <f t="shared" si="393"/>
        <v>SZ</v>
      </c>
      <c r="G723" s="13" t="str">
        <f>VLOOKUP(LOWER(F723)&amp;H723,'Current pricing'!A:B,2,0)</f>
        <v>泸州老窖</v>
      </c>
      <c r="H723" s="13" t="s">
        <v>1366</v>
      </c>
      <c r="I723" s="13" t="s">
        <v>1207</v>
      </c>
      <c r="J723" s="13" t="s">
        <v>1944</v>
      </c>
      <c r="K723" s="13">
        <v>1000</v>
      </c>
      <c r="L723" s="13">
        <v>1</v>
      </c>
      <c r="M723" s="13">
        <v>37.26</v>
      </c>
      <c r="N723" s="13">
        <f t="shared" si="418"/>
        <v>37260</v>
      </c>
      <c r="O723" s="13">
        <f t="shared" si="419"/>
        <v>37260</v>
      </c>
      <c r="P723" s="19">
        <f t="shared" si="394"/>
        <v>0</v>
      </c>
      <c r="Q723" s="19">
        <f t="shared" si="417"/>
        <v>7.452</v>
      </c>
      <c r="R723" s="13">
        <f t="shared" si="395"/>
        <v>0</v>
      </c>
      <c r="S723" s="19">
        <f t="shared" si="420"/>
        <v>-37267.451999999997</v>
      </c>
      <c r="T723" s="13">
        <f t="shared" si="421"/>
        <v>-37.267451999999999</v>
      </c>
      <c r="U723" s="13">
        <f>IF(ISNA(VLOOKUP(LOWER(F723)&amp;H723,Prices!A:C,3,0)),0,VLOOKUP(LOWER(F723)&amp;H723,Prices!A:C,3,0))</f>
        <v>64.91</v>
      </c>
      <c r="V723" s="13">
        <f>IF(ISNA(VLOOKUP(LOWER(F723)&amp;H723,Prices!A:C,2,0)),0,VLOOKUP(LOWER(F723)&amp;H723,Prices!A:C,2,0))</f>
        <v>66.44</v>
      </c>
      <c r="W723" s="13">
        <f t="shared" si="422"/>
        <v>29172.547999999999</v>
      </c>
      <c r="X723" s="13">
        <f t="shared" si="423"/>
        <v>1530.0000000000011</v>
      </c>
      <c r="Y723" s="43">
        <f t="shared" si="424"/>
        <v>0.78294546430488454</v>
      </c>
      <c r="Z723" s="49"/>
      <c r="AA723" s="24"/>
    </row>
    <row r="724" spans="1:27" s="13" customFormat="1" x14ac:dyDescent="0.15">
      <c r="A724" s="12">
        <v>42794</v>
      </c>
      <c r="B724" s="60" t="s">
        <v>1870</v>
      </c>
      <c r="C724" s="13" t="s">
        <v>1128</v>
      </c>
      <c r="D724" s="13" t="s">
        <v>1129</v>
      </c>
      <c r="E724" s="13" t="s">
        <v>1130</v>
      </c>
      <c r="F724" s="13" t="str">
        <f t="shared" si="393"/>
        <v>SH</v>
      </c>
      <c r="G724" s="13" t="str">
        <f>VLOOKUP(LOWER(F724)&amp;H724,'Current pricing'!A:B,2,0)</f>
        <v>洛阳钼业</v>
      </c>
      <c r="H724" s="13" t="s">
        <v>1865</v>
      </c>
      <c r="I724" s="13" t="s">
        <v>1207</v>
      </c>
      <c r="J724" s="13" t="s">
        <v>1944</v>
      </c>
      <c r="K724" s="13">
        <v>6000</v>
      </c>
      <c r="L724" s="13">
        <v>1</v>
      </c>
      <c r="M724" s="13">
        <v>5.22</v>
      </c>
      <c r="N724" s="13">
        <f t="shared" si="418"/>
        <v>31320</v>
      </c>
      <c r="O724" s="13">
        <f t="shared" si="419"/>
        <v>31320</v>
      </c>
      <c r="P724" s="19">
        <f t="shared" si="394"/>
        <v>0.62640000000000007</v>
      </c>
      <c r="Q724" s="19">
        <f t="shared" si="417"/>
        <v>6.2640000000000002</v>
      </c>
      <c r="R724" s="13">
        <f t="shared" si="395"/>
        <v>0</v>
      </c>
      <c r="S724" s="19">
        <f t="shared" si="420"/>
        <v>-31326.8904</v>
      </c>
      <c r="T724" s="13">
        <f t="shared" si="421"/>
        <v>-5.2211483999999997</v>
      </c>
      <c r="U724" s="13">
        <f>IF(ISNA(VLOOKUP(LOWER(F724)&amp;H724,Prices!A:C,3,0)),0,VLOOKUP(LOWER(F724)&amp;H724,Prices!A:C,3,0))</f>
        <v>6.9</v>
      </c>
      <c r="V724" s="13">
        <f>IF(ISNA(VLOOKUP(LOWER(F724)&amp;H724,Prices!A:C,2,0)),0,VLOOKUP(LOWER(F724)&amp;H724,Prices!A:C,2,0))</f>
        <v>6.89</v>
      </c>
      <c r="W724" s="13">
        <f t="shared" si="422"/>
        <v>10013.1096</v>
      </c>
      <c r="X724" s="13">
        <f t="shared" si="423"/>
        <v>-60.00000000000405</v>
      </c>
      <c r="Y724" s="43">
        <f t="shared" si="424"/>
        <v>0.31970337164750956</v>
      </c>
      <c r="Z724" s="49"/>
      <c r="AA724" s="24"/>
    </row>
    <row r="725" spans="1:27" s="13" customFormat="1" x14ac:dyDescent="0.15">
      <c r="A725" s="12">
        <v>42794</v>
      </c>
      <c r="B725" s="60" t="s">
        <v>1871</v>
      </c>
      <c r="C725" s="13" t="s">
        <v>1128</v>
      </c>
      <c r="D725" s="13" t="s">
        <v>1129</v>
      </c>
      <c r="E725" s="13" t="s">
        <v>1130</v>
      </c>
      <c r="F725" s="13" t="str">
        <f t="shared" si="393"/>
        <v>SZ</v>
      </c>
      <c r="G725" s="13" t="str">
        <f>VLOOKUP(LOWER(F725)&amp;H725,'Current pricing'!A:B,2,0)</f>
        <v>五 粮 液</v>
      </c>
      <c r="H725" s="13" t="s">
        <v>1853</v>
      </c>
      <c r="I725" s="13" t="s">
        <v>1207</v>
      </c>
      <c r="J725" s="13" t="s">
        <v>1944</v>
      </c>
      <c r="K725" s="13">
        <v>1000</v>
      </c>
      <c r="L725" s="13">
        <v>1</v>
      </c>
      <c r="M725" s="13">
        <v>39.49</v>
      </c>
      <c r="N725" s="13">
        <f t="shared" si="418"/>
        <v>39490</v>
      </c>
      <c r="O725" s="13">
        <f t="shared" si="419"/>
        <v>39490</v>
      </c>
      <c r="P725" s="19">
        <f t="shared" si="394"/>
        <v>0</v>
      </c>
      <c r="Q725" s="19">
        <f t="shared" si="417"/>
        <v>7.8980000000000006</v>
      </c>
      <c r="R725" s="13">
        <f t="shared" si="395"/>
        <v>0</v>
      </c>
      <c r="S725" s="19">
        <f t="shared" si="420"/>
        <v>-39497.898000000001</v>
      </c>
      <c r="T725" s="13">
        <f t="shared" si="421"/>
        <v>-39.497897999999999</v>
      </c>
      <c r="U725" s="13">
        <f>IF(ISNA(VLOOKUP(LOWER(F725)&amp;H725,Prices!A:C,3,0)),0,VLOOKUP(LOWER(F725)&amp;H725,Prices!A:C,3,0))</f>
        <v>68.33</v>
      </c>
      <c r="V725" s="13">
        <f>IF(ISNA(VLOOKUP(LOWER(F725)&amp;H725,Prices!A:C,2,0)),0,VLOOKUP(LOWER(F725)&amp;H725,Prices!A:C,2,0))</f>
        <v>70.150000000000006</v>
      </c>
      <c r="W725" s="13">
        <f t="shared" si="422"/>
        <v>30652.102000000006</v>
      </c>
      <c r="X725" s="13">
        <f t="shared" si="423"/>
        <v>1820.0000000000073</v>
      </c>
      <c r="Y725" s="43">
        <f t="shared" si="424"/>
        <v>0.7761990883768044</v>
      </c>
      <c r="Z725" s="49"/>
      <c r="AA725" s="24"/>
    </row>
    <row r="726" spans="1:27" s="13" customFormat="1" x14ac:dyDescent="0.15">
      <c r="A726" s="12">
        <v>42794</v>
      </c>
      <c r="B726" s="60" t="s">
        <v>1872</v>
      </c>
      <c r="C726" s="13" t="s">
        <v>1128</v>
      </c>
      <c r="D726" s="13" t="s">
        <v>1129</v>
      </c>
      <c r="E726" s="13" t="s">
        <v>1130</v>
      </c>
      <c r="F726" s="13" t="str">
        <f t="shared" si="393"/>
        <v>SZ</v>
      </c>
      <c r="G726" s="13" t="str">
        <f>VLOOKUP(LOWER(F726)&amp;H726,'Current pricing'!A:B,2,0)</f>
        <v>洋河股份</v>
      </c>
      <c r="H726" s="13" t="s">
        <v>1873</v>
      </c>
      <c r="I726" s="13" t="s">
        <v>1207</v>
      </c>
      <c r="J726" s="13" t="s">
        <v>1924</v>
      </c>
      <c r="K726" s="13">
        <v>1000</v>
      </c>
      <c r="L726" s="13">
        <v>1</v>
      </c>
      <c r="M726" s="13">
        <v>80.760000000000005</v>
      </c>
      <c r="N726" s="13">
        <f t="shared" si="418"/>
        <v>80760</v>
      </c>
      <c r="O726" s="13">
        <f t="shared" si="419"/>
        <v>80760</v>
      </c>
      <c r="P726" s="19">
        <f t="shared" si="394"/>
        <v>0</v>
      </c>
      <c r="Q726" s="19">
        <f t="shared" si="417"/>
        <v>16.152000000000001</v>
      </c>
      <c r="R726" s="13">
        <f t="shared" si="395"/>
        <v>0</v>
      </c>
      <c r="S726" s="19">
        <f t="shared" si="420"/>
        <v>-80776.152000000002</v>
      </c>
      <c r="T726" s="13">
        <f t="shared" si="421"/>
        <v>-80.776151999999996</v>
      </c>
      <c r="U726" s="13">
        <f>IF(ISNA(VLOOKUP(LOWER(F726)&amp;H726,Prices!A:C,3,0)),0,VLOOKUP(LOWER(F726)&amp;H726,Prices!A:C,3,0))</f>
        <v>113.1</v>
      </c>
      <c r="V726" s="13">
        <f>IF(ISNA(VLOOKUP(LOWER(F726)&amp;H726,Prices!A:C,2,0)),0,VLOOKUP(LOWER(F726)&amp;H726,Prices!A:C,2,0))</f>
        <v>117</v>
      </c>
      <c r="W726" s="13">
        <f t="shared" si="422"/>
        <v>36223.848000000005</v>
      </c>
      <c r="X726" s="13">
        <f t="shared" si="423"/>
        <v>3900.0000000000055</v>
      </c>
      <c r="Y726" s="43">
        <f t="shared" si="424"/>
        <v>0.44853699851411599</v>
      </c>
      <c r="Z726" s="49"/>
      <c r="AA726" s="24"/>
    </row>
    <row r="727" spans="1:27" s="13" customFormat="1" x14ac:dyDescent="0.15">
      <c r="A727" s="12">
        <v>42794</v>
      </c>
      <c r="B727" s="60" t="s">
        <v>1874</v>
      </c>
      <c r="C727" s="13" t="s">
        <v>1128</v>
      </c>
      <c r="D727" s="13" t="s">
        <v>1129</v>
      </c>
      <c r="E727" s="13" t="s">
        <v>1130</v>
      </c>
      <c r="F727" s="13" t="str">
        <f t="shared" si="393"/>
        <v>SH</v>
      </c>
      <c r="G727" s="13" t="str">
        <f>VLOOKUP(LOWER(F727)&amp;H727,'Current pricing'!A:B,2,0)</f>
        <v>厦门钨业</v>
      </c>
      <c r="H727" s="13" t="s">
        <v>1875</v>
      </c>
      <c r="I727" s="13" t="s">
        <v>1207</v>
      </c>
      <c r="J727" s="13" t="s">
        <v>1944</v>
      </c>
      <c r="K727" s="13">
        <v>2000</v>
      </c>
      <c r="L727" s="13">
        <v>1</v>
      </c>
      <c r="M727" s="13">
        <v>24.24</v>
      </c>
      <c r="N727" s="13">
        <f t="shared" si="418"/>
        <v>48480</v>
      </c>
      <c r="O727" s="13">
        <f t="shared" si="419"/>
        <v>48480</v>
      </c>
      <c r="P727" s="19">
        <f t="shared" si="394"/>
        <v>0.96960000000000013</v>
      </c>
      <c r="Q727" s="19">
        <f t="shared" si="417"/>
        <v>9.6959999999999997</v>
      </c>
      <c r="R727" s="13">
        <f t="shared" si="395"/>
        <v>0</v>
      </c>
      <c r="S727" s="19">
        <f t="shared" si="420"/>
        <v>-48490.6656</v>
      </c>
      <c r="T727" s="13">
        <f t="shared" si="421"/>
        <v>-24.2453328</v>
      </c>
      <c r="U727" s="13">
        <f>IF(ISNA(VLOOKUP(LOWER(F727)&amp;H727,Prices!A:C,3,0)),0,VLOOKUP(LOWER(F727)&amp;H727,Prices!A:C,3,0))</f>
        <v>26.35</v>
      </c>
      <c r="V727" s="13">
        <f>IF(ISNA(VLOOKUP(LOWER(F727)&amp;H727,Prices!A:C,2,0)),0,VLOOKUP(LOWER(F727)&amp;H727,Prices!A:C,2,0))</f>
        <v>26.78</v>
      </c>
      <c r="W727" s="13">
        <f t="shared" si="422"/>
        <v>5069.3344000000025</v>
      </c>
      <c r="X727" s="13">
        <f t="shared" si="423"/>
        <v>859.99999999999943</v>
      </c>
      <c r="Y727" s="43">
        <f t="shared" si="424"/>
        <v>0.10456547854785483</v>
      </c>
      <c r="Z727" s="49"/>
      <c r="AA727" s="24"/>
    </row>
    <row r="728" spans="1:27" s="13" customFormat="1" x14ac:dyDescent="0.15">
      <c r="A728" s="12">
        <v>42794</v>
      </c>
      <c r="B728" s="60" t="s">
        <v>1876</v>
      </c>
      <c r="C728" s="13" t="s">
        <v>1128</v>
      </c>
      <c r="D728" s="13" t="s">
        <v>1129</v>
      </c>
      <c r="E728" s="13" t="s">
        <v>1130</v>
      </c>
      <c r="F728" s="13" t="str">
        <f t="shared" si="393"/>
        <v>SZ</v>
      </c>
      <c r="G728" s="13" t="str">
        <f>VLOOKUP(LOWER(F728)&amp;H728,'Current pricing'!A:B,2,0)</f>
        <v>古井贡酒</v>
      </c>
      <c r="H728" s="13" t="s">
        <v>1420</v>
      </c>
      <c r="I728" s="13" t="s">
        <v>1207</v>
      </c>
      <c r="J728" s="13" t="s">
        <v>1944</v>
      </c>
      <c r="K728" s="13">
        <v>6000</v>
      </c>
      <c r="L728" s="13">
        <v>1</v>
      </c>
      <c r="M728" s="13">
        <v>50.72</v>
      </c>
      <c r="N728" s="13">
        <f t="shared" si="418"/>
        <v>304320</v>
      </c>
      <c r="O728" s="13">
        <f t="shared" si="419"/>
        <v>304320</v>
      </c>
      <c r="P728" s="19">
        <f t="shared" si="394"/>
        <v>0</v>
      </c>
      <c r="Q728" s="19">
        <f t="shared" si="417"/>
        <v>60.864000000000004</v>
      </c>
      <c r="R728" s="13">
        <f t="shared" si="395"/>
        <v>0</v>
      </c>
      <c r="S728" s="19">
        <f t="shared" si="420"/>
        <v>-304380.864</v>
      </c>
      <c r="T728" s="13">
        <f t="shared" si="421"/>
        <v>-50.730144000000003</v>
      </c>
      <c r="U728" s="13">
        <f>IF(ISNA(VLOOKUP(LOWER(F728)&amp;H728,Prices!A:C,3,0)),0,VLOOKUP(LOWER(F728)&amp;H728,Prices!A:C,3,0))</f>
        <v>71.150000000000006</v>
      </c>
      <c r="V728" s="13">
        <f>IF(ISNA(VLOOKUP(LOWER(F728)&amp;H728,Prices!A:C,2,0)),0,VLOOKUP(LOWER(F728)&amp;H728,Prices!A:C,2,0))</f>
        <v>74.11</v>
      </c>
      <c r="W728" s="13">
        <f t="shared" si="422"/>
        <v>140279.13599999997</v>
      </c>
      <c r="X728" s="13">
        <f t="shared" si="423"/>
        <v>17759.999999999964</v>
      </c>
      <c r="Y728" s="43">
        <f t="shared" si="424"/>
        <v>0.46095930599369073</v>
      </c>
      <c r="Z728" s="49"/>
      <c r="AA728" s="24"/>
    </row>
    <row r="729" spans="1:27" s="13" customFormat="1" x14ac:dyDescent="0.15">
      <c r="A729" s="12">
        <v>42794</v>
      </c>
      <c r="B729" s="60" t="s">
        <v>1877</v>
      </c>
      <c r="C729" s="13" t="s">
        <v>1128</v>
      </c>
      <c r="D729" s="13" t="s">
        <v>1129</v>
      </c>
      <c r="E729" s="13" t="s">
        <v>1130</v>
      </c>
      <c r="F729" s="13" t="str">
        <f t="shared" si="393"/>
        <v>SZ</v>
      </c>
      <c r="G729" s="13" t="str">
        <f>VLOOKUP(LOWER(F729)&amp;H729,'Current pricing'!A:B,2,0)</f>
        <v>海虹控股</v>
      </c>
      <c r="H729" s="13" t="s">
        <v>1181</v>
      </c>
      <c r="I729" s="13" t="s">
        <v>1207</v>
      </c>
      <c r="J729" s="13" t="s">
        <v>1944</v>
      </c>
      <c r="K729" s="13">
        <v>1000</v>
      </c>
      <c r="L729" s="13">
        <v>1</v>
      </c>
      <c r="M729" s="13">
        <v>42.96</v>
      </c>
      <c r="N729" s="13">
        <f t="shared" si="418"/>
        <v>42960</v>
      </c>
      <c r="O729" s="13">
        <f t="shared" si="419"/>
        <v>42960</v>
      </c>
      <c r="P729" s="19">
        <f t="shared" si="394"/>
        <v>0</v>
      </c>
      <c r="Q729" s="19">
        <f t="shared" si="417"/>
        <v>8.5920000000000005</v>
      </c>
      <c r="R729" s="13">
        <f t="shared" si="395"/>
        <v>0</v>
      </c>
      <c r="S729" s="19">
        <f t="shared" si="420"/>
        <v>-42968.591999999997</v>
      </c>
      <c r="T729" s="13">
        <f t="shared" si="421"/>
        <v>-42.968591999999994</v>
      </c>
      <c r="U729" s="13">
        <f>IF(ISNA(VLOOKUP(LOWER(F729)&amp;H729,Prices!A:C,3,0)),0,VLOOKUP(LOWER(F729)&amp;H729,Prices!A:C,3,0))</f>
        <v>24.93</v>
      </c>
      <c r="V729" s="13">
        <f>IF(ISNA(VLOOKUP(LOWER(F729)&amp;H729,Prices!A:C,2,0)),0,VLOOKUP(LOWER(F729)&amp;H729,Prices!A:C,2,0))</f>
        <v>24.93</v>
      </c>
      <c r="W729" s="13">
        <f t="shared" si="422"/>
        <v>-18038.591999999993</v>
      </c>
      <c r="X729" s="13">
        <f t="shared" si="423"/>
        <v>0</v>
      </c>
      <c r="Y729" s="43">
        <f t="shared" si="424"/>
        <v>-0.41989273743016742</v>
      </c>
      <c r="Z729" s="49"/>
      <c r="AA729" s="24"/>
    </row>
    <row r="730" spans="1:27" s="13" customFormat="1" x14ac:dyDescent="0.15">
      <c r="A730" s="12">
        <v>42794</v>
      </c>
      <c r="B730" s="60" t="s">
        <v>1878</v>
      </c>
      <c r="C730" s="13" t="s">
        <v>1128</v>
      </c>
      <c r="D730" s="13" t="s">
        <v>1129</v>
      </c>
      <c r="E730" s="13" t="s">
        <v>1130</v>
      </c>
      <c r="F730" s="13" t="str">
        <f t="shared" si="393"/>
        <v>SH</v>
      </c>
      <c r="G730" s="13" t="str">
        <f>VLOOKUP(LOWER(F730)&amp;H730,'Current pricing'!A:B,2,0)</f>
        <v>洛阳钼业</v>
      </c>
      <c r="H730" s="13" t="s">
        <v>1865</v>
      </c>
      <c r="I730" s="13" t="s">
        <v>1207</v>
      </c>
      <c r="J730" s="13" t="s">
        <v>1944</v>
      </c>
      <c r="K730" s="13">
        <v>6000</v>
      </c>
      <c r="L730" s="13">
        <v>1</v>
      </c>
      <c r="M730" s="13">
        <v>5.22</v>
      </c>
      <c r="N730" s="13">
        <f t="shared" si="418"/>
        <v>31320</v>
      </c>
      <c r="O730" s="13">
        <f t="shared" si="419"/>
        <v>31320</v>
      </c>
      <c r="P730" s="19">
        <f t="shared" si="394"/>
        <v>0.62640000000000007</v>
      </c>
      <c r="Q730" s="19">
        <f t="shared" si="417"/>
        <v>6.2640000000000002</v>
      </c>
      <c r="R730" s="13">
        <f t="shared" si="395"/>
        <v>0</v>
      </c>
      <c r="S730" s="19">
        <f t="shared" si="420"/>
        <v>-31326.8904</v>
      </c>
      <c r="T730" s="13">
        <f t="shared" si="421"/>
        <v>-5.2211483999999997</v>
      </c>
      <c r="U730" s="13">
        <f>IF(ISNA(VLOOKUP(LOWER(F730)&amp;H730,Prices!A:C,3,0)),0,VLOOKUP(LOWER(F730)&amp;H730,Prices!A:C,3,0))</f>
        <v>6.9</v>
      </c>
      <c r="V730" s="13">
        <f>IF(ISNA(VLOOKUP(LOWER(F730)&amp;H730,Prices!A:C,2,0)),0,VLOOKUP(LOWER(F730)&amp;H730,Prices!A:C,2,0))</f>
        <v>6.89</v>
      </c>
      <c r="W730" s="13">
        <f t="shared" si="422"/>
        <v>10013.1096</v>
      </c>
      <c r="X730" s="13">
        <f t="shared" si="423"/>
        <v>-60.00000000000405</v>
      </c>
      <c r="Y730" s="43">
        <f t="shared" si="424"/>
        <v>0.31970337164750956</v>
      </c>
      <c r="Z730" s="49"/>
      <c r="AA730" s="24"/>
    </row>
    <row r="731" spans="1:27" s="13" customFormat="1" x14ac:dyDescent="0.15">
      <c r="A731" s="12">
        <v>42794</v>
      </c>
      <c r="B731" s="60" t="s">
        <v>1879</v>
      </c>
      <c r="C731" s="13" t="s">
        <v>1128</v>
      </c>
      <c r="D731" s="13" t="s">
        <v>1129</v>
      </c>
      <c r="E731" s="13" t="s">
        <v>1130</v>
      </c>
      <c r="F731" s="13" t="str">
        <f t="shared" si="393"/>
        <v>SH</v>
      </c>
      <c r="G731" s="13" t="str">
        <f>VLOOKUP(LOWER(F731)&amp;H731,'Current pricing'!A:B,2,0)</f>
        <v>中船防务</v>
      </c>
      <c r="H731" s="13" t="s">
        <v>1511</v>
      </c>
      <c r="I731" s="13" t="s">
        <v>1207</v>
      </c>
      <c r="J731" s="13" t="s">
        <v>1924</v>
      </c>
      <c r="K731" s="13">
        <v>1500</v>
      </c>
      <c r="L731" s="13">
        <v>1</v>
      </c>
      <c r="M731" s="13">
        <v>33.78</v>
      </c>
      <c r="N731" s="13">
        <f t="shared" si="418"/>
        <v>50670</v>
      </c>
      <c r="O731" s="13">
        <f t="shared" si="419"/>
        <v>50670</v>
      </c>
      <c r="P731" s="19">
        <f t="shared" si="394"/>
        <v>1.0134000000000001</v>
      </c>
      <c r="Q731" s="19">
        <f t="shared" si="417"/>
        <v>10.134</v>
      </c>
      <c r="R731" s="13">
        <f t="shared" si="395"/>
        <v>0</v>
      </c>
      <c r="S731" s="19">
        <f t="shared" si="420"/>
        <v>-50681.147400000002</v>
      </c>
      <c r="T731" s="13">
        <f t="shared" si="421"/>
        <v>-33.787431599999998</v>
      </c>
      <c r="U731" s="13">
        <f>IF(ISNA(VLOOKUP(LOWER(F731)&amp;H731,Prices!A:C,3,0)),0,VLOOKUP(LOWER(F731)&amp;H731,Prices!A:C,3,0))</f>
        <v>26.66</v>
      </c>
      <c r="V731" s="13">
        <f>IF(ISNA(VLOOKUP(LOWER(F731)&amp;H731,Prices!A:C,2,0)),0,VLOOKUP(LOWER(F731)&amp;H731,Prices!A:C,2,0))</f>
        <v>26.66</v>
      </c>
      <c r="W731" s="13">
        <f t="shared" si="422"/>
        <v>-10691.147399999996</v>
      </c>
      <c r="X731" s="13">
        <f t="shared" si="423"/>
        <v>0</v>
      </c>
      <c r="Y731" s="43">
        <f t="shared" si="424"/>
        <v>-0.21099560686796914</v>
      </c>
      <c r="Z731" s="49"/>
      <c r="AA731" s="24"/>
    </row>
    <row r="732" spans="1:27" s="13" customFormat="1" x14ac:dyDescent="0.15">
      <c r="A732" s="12">
        <v>42794</v>
      </c>
      <c r="B732" s="60" t="s">
        <v>1880</v>
      </c>
      <c r="C732" s="13" t="s">
        <v>1128</v>
      </c>
      <c r="D732" s="13" t="s">
        <v>1129</v>
      </c>
      <c r="E732" s="13" t="s">
        <v>1130</v>
      </c>
      <c r="F732" s="13" t="str">
        <f t="shared" si="393"/>
        <v>SH</v>
      </c>
      <c r="G732" s="13" t="str">
        <f>VLOOKUP(LOWER(F732)&amp;H732,'Current pricing'!A:B,2,0)</f>
        <v>光大证券</v>
      </c>
      <c r="H732" s="13" t="s">
        <v>1184</v>
      </c>
      <c r="I732" s="13" t="s">
        <v>1207</v>
      </c>
      <c r="J732" s="13" t="s">
        <v>1944</v>
      </c>
      <c r="K732" s="13">
        <v>2000</v>
      </c>
      <c r="L732" s="13">
        <v>1</v>
      </c>
      <c r="M732" s="13">
        <v>15.87</v>
      </c>
      <c r="N732" s="13">
        <f t="shared" si="418"/>
        <v>31740</v>
      </c>
      <c r="O732" s="13">
        <f t="shared" si="419"/>
        <v>31740</v>
      </c>
      <c r="P732" s="19">
        <f t="shared" si="394"/>
        <v>0.63480000000000003</v>
      </c>
      <c r="Q732" s="19">
        <f t="shared" si="417"/>
        <v>6.3479999999999999</v>
      </c>
      <c r="R732" s="13">
        <f t="shared" si="395"/>
        <v>0</v>
      </c>
      <c r="S732" s="19">
        <f t="shared" si="420"/>
        <v>-31746.982800000002</v>
      </c>
      <c r="T732" s="13">
        <f t="shared" si="421"/>
        <v>-15.873491400000001</v>
      </c>
      <c r="U732" s="13">
        <f>IF(ISNA(VLOOKUP(LOWER(F732)&amp;H732,Prices!A:C,3,0)),0,VLOOKUP(LOWER(F732)&amp;H732,Prices!A:C,3,0))</f>
        <v>14.87</v>
      </c>
      <c r="V732" s="13">
        <f>IF(ISNA(VLOOKUP(LOWER(F732)&amp;H732,Prices!A:C,2,0)),0,VLOOKUP(LOWER(F732)&amp;H732,Prices!A:C,2,0))</f>
        <v>14.87</v>
      </c>
      <c r="W732" s="13">
        <f t="shared" si="422"/>
        <v>-2006.982800000003</v>
      </c>
      <c r="X732" s="13">
        <f t="shared" si="423"/>
        <v>0</v>
      </c>
      <c r="Y732" s="43">
        <f t="shared" si="424"/>
        <v>-6.323197227473229E-2</v>
      </c>
      <c r="Z732" s="49"/>
      <c r="AA732" s="24"/>
    </row>
    <row r="733" spans="1:27" s="13" customFormat="1" x14ac:dyDescent="0.15">
      <c r="A733" s="12">
        <v>42794</v>
      </c>
      <c r="B733" s="60" t="s">
        <v>1881</v>
      </c>
      <c r="C733" s="13" t="s">
        <v>1128</v>
      </c>
      <c r="D733" s="13" t="s">
        <v>1129</v>
      </c>
      <c r="E733" s="13" t="s">
        <v>1130</v>
      </c>
      <c r="F733" s="13" t="str">
        <f t="shared" si="393"/>
        <v>SH</v>
      </c>
      <c r="G733" s="13" t="str">
        <f>VLOOKUP(LOWER(F733)&amp;H733,'Current pricing'!A:B,2,0)</f>
        <v>中船防务</v>
      </c>
      <c r="H733" s="13" t="s">
        <v>1511</v>
      </c>
      <c r="I733" s="13" t="s">
        <v>1207</v>
      </c>
      <c r="J733" s="13" t="s">
        <v>1924</v>
      </c>
      <c r="K733" s="13">
        <v>1000</v>
      </c>
      <c r="L733" s="13">
        <v>1</v>
      </c>
      <c r="M733" s="13">
        <v>33.69</v>
      </c>
      <c r="N733" s="13">
        <f t="shared" si="418"/>
        <v>33690</v>
      </c>
      <c r="O733" s="13">
        <f t="shared" si="419"/>
        <v>33690</v>
      </c>
      <c r="P733" s="19">
        <f t="shared" si="394"/>
        <v>0.67380000000000007</v>
      </c>
      <c r="Q733" s="19">
        <f t="shared" si="417"/>
        <v>6.7380000000000004</v>
      </c>
      <c r="R733" s="13">
        <f t="shared" si="395"/>
        <v>0</v>
      </c>
      <c r="S733" s="19">
        <f t="shared" si="420"/>
        <v>-33697.411799999994</v>
      </c>
      <c r="T733" s="13">
        <f t="shared" si="421"/>
        <v>-33.697411799999998</v>
      </c>
      <c r="U733" s="13">
        <f>IF(ISNA(VLOOKUP(LOWER(F733)&amp;H733,Prices!A:C,3,0)),0,VLOOKUP(LOWER(F733)&amp;H733,Prices!A:C,3,0))</f>
        <v>26.66</v>
      </c>
      <c r="V733" s="13">
        <f>IF(ISNA(VLOOKUP(LOWER(F733)&amp;H733,Prices!A:C,2,0)),0,VLOOKUP(LOWER(F733)&amp;H733,Prices!A:C,2,0))</f>
        <v>26.66</v>
      </c>
      <c r="W733" s="13">
        <f t="shared" si="422"/>
        <v>-7037.4117999999971</v>
      </c>
      <c r="X733" s="13">
        <f t="shared" si="423"/>
        <v>0</v>
      </c>
      <c r="Y733" s="43">
        <f t="shared" si="424"/>
        <v>-0.20888726031463334</v>
      </c>
      <c r="Z733" s="49"/>
      <c r="AA733" s="24"/>
    </row>
    <row r="734" spans="1:27" s="13" customFormat="1" x14ac:dyDescent="0.15">
      <c r="A734" s="12">
        <v>42794</v>
      </c>
      <c r="B734" s="60" t="s">
        <v>1882</v>
      </c>
      <c r="C734" s="13" t="s">
        <v>1128</v>
      </c>
      <c r="D734" s="13" t="s">
        <v>1129</v>
      </c>
      <c r="E734" s="13" t="s">
        <v>1130</v>
      </c>
      <c r="F734" s="13" t="str">
        <f t="shared" si="393"/>
        <v>SZ</v>
      </c>
      <c r="G734" s="13" t="str">
        <f>VLOOKUP(LOWER(F734)&amp;H734,'Current pricing'!A:B,2,0)</f>
        <v>海虹控股</v>
      </c>
      <c r="H734" s="13" t="s">
        <v>1181</v>
      </c>
      <c r="I734" s="13" t="s">
        <v>1207</v>
      </c>
      <c r="J734" s="13" t="s">
        <v>1944</v>
      </c>
      <c r="K734" s="13">
        <v>5000</v>
      </c>
      <c r="L734" s="13">
        <v>1</v>
      </c>
      <c r="M734" s="13">
        <v>42.56</v>
      </c>
      <c r="N734" s="13">
        <f t="shared" si="418"/>
        <v>212800</v>
      </c>
      <c r="O734" s="13">
        <f t="shared" si="419"/>
        <v>212800</v>
      </c>
      <c r="P734" s="19">
        <f t="shared" si="394"/>
        <v>0</v>
      </c>
      <c r="Q734" s="19">
        <f t="shared" si="417"/>
        <v>42.56</v>
      </c>
      <c r="R734" s="13">
        <f t="shared" si="395"/>
        <v>0</v>
      </c>
      <c r="S734" s="19">
        <f t="shared" si="420"/>
        <v>-212842.56</v>
      </c>
      <c r="T734" s="13">
        <f t="shared" si="421"/>
        <v>-42.568511999999998</v>
      </c>
      <c r="U734" s="13">
        <f>IF(ISNA(VLOOKUP(LOWER(F734)&amp;H734,Prices!A:C,3,0)),0,VLOOKUP(LOWER(F734)&amp;H734,Prices!A:C,3,0))</f>
        <v>24.93</v>
      </c>
      <c r="V734" s="13">
        <f>IF(ISNA(VLOOKUP(LOWER(F734)&amp;H734,Prices!A:C,2,0)),0,VLOOKUP(LOWER(F734)&amp;H734,Prices!A:C,2,0))</f>
        <v>24.93</v>
      </c>
      <c r="W734" s="13">
        <f t="shared" si="422"/>
        <v>-88192.56</v>
      </c>
      <c r="X734" s="13">
        <f t="shared" si="423"/>
        <v>0</v>
      </c>
      <c r="Y734" s="43">
        <f t="shared" si="424"/>
        <v>-0.41443872180451125</v>
      </c>
      <c r="Z734" s="49"/>
      <c r="AA734" s="24"/>
    </row>
    <row r="735" spans="1:27" s="13" customFormat="1" x14ac:dyDescent="0.15">
      <c r="A735" s="12">
        <v>42794</v>
      </c>
      <c r="B735" s="60" t="s">
        <v>1883</v>
      </c>
      <c r="C735" s="13" t="s">
        <v>1128</v>
      </c>
      <c r="D735" s="13" t="s">
        <v>1129</v>
      </c>
      <c r="E735" s="13" t="s">
        <v>1130</v>
      </c>
      <c r="F735" s="13" t="str">
        <f t="shared" si="393"/>
        <v>SZ</v>
      </c>
      <c r="G735" s="13" t="str">
        <f>VLOOKUP(LOWER(F735)&amp;H735,'Current pricing'!A:B,2,0)</f>
        <v>国元证券</v>
      </c>
      <c r="H735" s="13" t="s">
        <v>1884</v>
      </c>
      <c r="I735" s="13" t="s">
        <v>1207</v>
      </c>
      <c r="J735" s="13" t="s">
        <v>1924</v>
      </c>
      <c r="K735" s="13">
        <v>2000</v>
      </c>
      <c r="L735" s="13">
        <v>1</v>
      </c>
      <c r="M735" s="13">
        <v>20.010000000000002</v>
      </c>
      <c r="N735" s="13">
        <f t="shared" si="418"/>
        <v>40020</v>
      </c>
      <c r="O735" s="13">
        <f t="shared" si="419"/>
        <v>40020</v>
      </c>
      <c r="P735" s="19">
        <f t="shared" si="394"/>
        <v>0</v>
      </c>
      <c r="Q735" s="19">
        <f t="shared" si="417"/>
        <v>8.0039999999999996</v>
      </c>
      <c r="R735" s="13">
        <f t="shared" si="395"/>
        <v>0</v>
      </c>
      <c r="S735" s="19">
        <f t="shared" si="420"/>
        <v>-40028.004000000001</v>
      </c>
      <c r="T735" s="13">
        <f t="shared" si="421"/>
        <v>-20.014002000000001</v>
      </c>
      <c r="U735" s="13">
        <f>IF(ISNA(VLOOKUP(LOWER(F735)&amp;H735,Prices!A:C,3,0)),0,VLOOKUP(LOWER(F735)&amp;H735,Prices!A:C,3,0))</f>
        <v>12.49</v>
      </c>
      <c r="V735" s="13">
        <f>IF(ISNA(VLOOKUP(LOWER(F735)&amp;H735,Prices!A:C,2,0)),0,VLOOKUP(LOWER(F735)&amp;H735,Prices!A:C,2,0))</f>
        <v>12.68</v>
      </c>
      <c r="W735" s="13">
        <f t="shared" si="422"/>
        <v>-14668.004000000003</v>
      </c>
      <c r="X735" s="13">
        <f t="shared" si="423"/>
        <v>379.99999999999898</v>
      </c>
      <c r="Y735" s="43">
        <f t="shared" si="424"/>
        <v>-0.36651684157921044</v>
      </c>
      <c r="Z735" s="49"/>
      <c r="AA735" s="24"/>
    </row>
    <row r="736" spans="1:27" s="13" customFormat="1" x14ac:dyDescent="0.15">
      <c r="A736" s="12">
        <v>42794</v>
      </c>
      <c r="B736" s="60" t="s">
        <v>1885</v>
      </c>
      <c r="C736" s="13" t="s">
        <v>1128</v>
      </c>
      <c r="D736" s="13" t="s">
        <v>1129</v>
      </c>
      <c r="E736" s="13" t="s">
        <v>1130</v>
      </c>
      <c r="F736" s="13" t="str">
        <f t="shared" si="393"/>
        <v>SH</v>
      </c>
      <c r="G736" s="13" t="str">
        <f>VLOOKUP(LOWER(F736)&amp;H736,'Current pricing'!A:B,2,0)</f>
        <v>中船防务</v>
      </c>
      <c r="H736" s="13" t="s">
        <v>1511</v>
      </c>
      <c r="I736" s="13" t="s">
        <v>1207</v>
      </c>
      <c r="J736" s="13" t="s">
        <v>1924</v>
      </c>
      <c r="K736" s="13">
        <v>1000</v>
      </c>
      <c r="L736" s="13">
        <v>1</v>
      </c>
      <c r="M736" s="13">
        <v>33.549999999999997</v>
      </c>
      <c r="N736" s="13">
        <f t="shared" si="418"/>
        <v>33550</v>
      </c>
      <c r="O736" s="13">
        <f t="shared" si="419"/>
        <v>33550</v>
      </c>
      <c r="P736" s="19">
        <f t="shared" si="394"/>
        <v>0.67100000000000004</v>
      </c>
      <c r="Q736" s="19">
        <f t="shared" si="417"/>
        <v>6.71</v>
      </c>
      <c r="R736" s="13">
        <f t="shared" si="395"/>
        <v>0</v>
      </c>
      <c r="S736" s="19">
        <f t="shared" si="420"/>
        <v>-33557.381000000001</v>
      </c>
      <c r="T736" s="13">
        <f t="shared" si="421"/>
        <v>-33.557380999999999</v>
      </c>
      <c r="U736" s="13">
        <f>IF(ISNA(VLOOKUP(LOWER(F736)&amp;H736,Prices!A:C,3,0)),0,VLOOKUP(LOWER(F736)&amp;H736,Prices!A:C,3,0))</f>
        <v>26.66</v>
      </c>
      <c r="V736" s="13">
        <f>IF(ISNA(VLOOKUP(LOWER(F736)&amp;H736,Prices!A:C,2,0)),0,VLOOKUP(LOWER(F736)&amp;H736,Prices!A:C,2,0))</f>
        <v>26.66</v>
      </c>
      <c r="W736" s="13">
        <f t="shared" si="422"/>
        <v>-6897.3809999999994</v>
      </c>
      <c r="X736" s="13">
        <f t="shared" si="423"/>
        <v>0</v>
      </c>
      <c r="Y736" s="43">
        <f t="shared" si="424"/>
        <v>-0.20558512667660206</v>
      </c>
      <c r="Z736" s="49"/>
      <c r="AA736" s="24"/>
    </row>
    <row r="737" spans="1:27" s="13" customFormat="1" x14ac:dyDescent="0.15">
      <c r="A737" s="12">
        <v>42794</v>
      </c>
      <c r="B737" s="60" t="s">
        <v>1886</v>
      </c>
      <c r="C737" s="13" t="s">
        <v>1128</v>
      </c>
      <c r="D737" s="13" t="s">
        <v>1129</v>
      </c>
      <c r="E737" s="13" t="s">
        <v>1130</v>
      </c>
      <c r="F737" s="13" t="str">
        <f t="shared" si="393"/>
        <v>SZ</v>
      </c>
      <c r="G737" s="13" t="str">
        <f>VLOOKUP(LOWER(F737)&amp;H737,'Current pricing'!A:B,2,0)</f>
        <v>中航机电</v>
      </c>
      <c r="H737" s="13" t="s">
        <v>1468</v>
      </c>
      <c r="I737" s="13" t="s">
        <v>1207</v>
      </c>
      <c r="J737" s="13" t="s">
        <v>1944</v>
      </c>
      <c r="K737" s="13">
        <v>3000</v>
      </c>
      <c r="L737" s="13">
        <v>1</v>
      </c>
      <c r="M737" s="13">
        <v>17</v>
      </c>
      <c r="N737" s="13">
        <f t="shared" si="418"/>
        <v>51000</v>
      </c>
      <c r="O737" s="13">
        <f t="shared" si="419"/>
        <v>51000</v>
      </c>
      <c r="P737" s="19">
        <f t="shared" si="394"/>
        <v>0</v>
      </c>
      <c r="Q737" s="19">
        <f t="shared" si="417"/>
        <v>10.200000000000001</v>
      </c>
      <c r="R737" s="13">
        <f t="shared" si="395"/>
        <v>0</v>
      </c>
      <c r="S737" s="19">
        <f t="shared" si="420"/>
        <v>-51010.2</v>
      </c>
      <c r="T737" s="13">
        <f t="shared" si="421"/>
        <v>-17.003399999999999</v>
      </c>
      <c r="U737" s="13">
        <f>IF(ISNA(VLOOKUP(LOWER(F737)&amp;H737,Prices!A:C,3,0)),0,VLOOKUP(LOWER(F737)&amp;H737,Prices!A:C,3,0))</f>
        <v>10.4</v>
      </c>
      <c r="V737" s="13">
        <f>IF(ISNA(VLOOKUP(LOWER(F737)&amp;H737,Prices!A:C,2,0)),0,VLOOKUP(LOWER(F737)&amp;H737,Prices!A:C,2,0))</f>
        <v>10.69</v>
      </c>
      <c r="W737" s="13">
        <f t="shared" si="422"/>
        <v>-18940.2</v>
      </c>
      <c r="X737" s="13">
        <f t="shared" si="423"/>
        <v>869.9999999999975</v>
      </c>
      <c r="Y737" s="43">
        <f t="shared" si="424"/>
        <v>-0.37137647058823531</v>
      </c>
      <c r="Z737" s="49"/>
      <c r="AA737" s="24"/>
    </row>
    <row r="738" spans="1:27" s="13" customFormat="1" x14ac:dyDescent="0.15">
      <c r="A738" s="12">
        <v>42794</v>
      </c>
      <c r="B738" s="60" t="s">
        <v>1887</v>
      </c>
      <c r="C738" s="13" t="s">
        <v>1128</v>
      </c>
      <c r="D738" s="13" t="s">
        <v>1129</v>
      </c>
      <c r="E738" s="13" t="s">
        <v>1130</v>
      </c>
      <c r="F738" s="13" t="str">
        <f t="shared" si="393"/>
        <v>SZ</v>
      </c>
      <c r="G738" s="13" t="str">
        <f>VLOOKUP(LOWER(F738)&amp;H738,'Current pricing'!A:B,2,0)</f>
        <v>航发控制</v>
      </c>
      <c r="H738" s="13" t="s">
        <v>1372</v>
      </c>
      <c r="I738" s="13" t="s">
        <v>1207</v>
      </c>
      <c r="J738" s="13" t="s">
        <v>1944</v>
      </c>
      <c r="K738" s="13">
        <v>2000</v>
      </c>
      <c r="L738" s="13">
        <v>1</v>
      </c>
      <c r="M738" s="13">
        <v>25.05</v>
      </c>
      <c r="N738" s="13">
        <f t="shared" si="418"/>
        <v>50100</v>
      </c>
      <c r="O738" s="13">
        <f t="shared" si="419"/>
        <v>50100</v>
      </c>
      <c r="P738" s="19">
        <f t="shared" si="394"/>
        <v>0</v>
      </c>
      <c r="Q738" s="19">
        <f t="shared" si="417"/>
        <v>10.020000000000001</v>
      </c>
      <c r="R738" s="13">
        <f t="shared" si="395"/>
        <v>0</v>
      </c>
      <c r="S738" s="19">
        <f t="shared" si="420"/>
        <v>-50110.02</v>
      </c>
      <c r="T738" s="13">
        <f t="shared" si="421"/>
        <v>-25.055009999999999</v>
      </c>
      <c r="U738" s="13">
        <f>IF(ISNA(VLOOKUP(LOWER(F738)&amp;H738,Prices!A:C,3,0)),0,VLOOKUP(LOWER(F738)&amp;H738,Prices!A:C,3,0))</f>
        <v>17.989999999999998</v>
      </c>
      <c r="V738" s="13">
        <f>IF(ISNA(VLOOKUP(LOWER(F738)&amp;H738,Prices!A:C,2,0)),0,VLOOKUP(LOWER(F738)&amp;H738,Prices!A:C,2,0))</f>
        <v>18.170000000000002</v>
      </c>
      <c r="W738" s="13">
        <f t="shared" si="422"/>
        <v>-13770.019999999995</v>
      </c>
      <c r="X738" s="13">
        <f t="shared" si="423"/>
        <v>360.00000000000654</v>
      </c>
      <c r="Y738" s="43">
        <f t="shared" si="424"/>
        <v>-0.27485069860279432</v>
      </c>
      <c r="Z738" s="49"/>
      <c r="AA738" s="24"/>
    </row>
    <row r="739" spans="1:27" s="13" customFormat="1" x14ac:dyDescent="0.15">
      <c r="A739" s="12">
        <v>42794</v>
      </c>
      <c r="B739" s="60" t="s">
        <v>1888</v>
      </c>
      <c r="C739" s="13" t="s">
        <v>1128</v>
      </c>
      <c r="D739" s="13" t="s">
        <v>1129</v>
      </c>
      <c r="E739" s="13" t="s">
        <v>1130</v>
      </c>
      <c r="F739" s="13" t="str">
        <f t="shared" si="393"/>
        <v>SZ</v>
      </c>
      <c r="G739" s="13" t="str">
        <f>VLOOKUP(LOWER(F739)&amp;H739,'Current pricing'!A:B,2,0)</f>
        <v>汇川技术</v>
      </c>
      <c r="H739" s="13" t="s">
        <v>1470</v>
      </c>
      <c r="I739" s="13" t="s">
        <v>1206</v>
      </c>
      <c r="J739" s="13" t="s">
        <v>1924</v>
      </c>
      <c r="K739" s="13">
        <v>-2000</v>
      </c>
      <c r="L739" s="13">
        <v>1</v>
      </c>
      <c r="M739" s="13">
        <v>21.69</v>
      </c>
      <c r="N739" s="13">
        <f t="shared" si="418"/>
        <v>-43380</v>
      </c>
      <c r="O739" s="13">
        <f t="shared" si="419"/>
        <v>43380</v>
      </c>
      <c r="P739" s="19">
        <f t="shared" si="394"/>
        <v>0</v>
      </c>
      <c r="Q739" s="19">
        <f t="shared" si="417"/>
        <v>8.6760000000000002</v>
      </c>
      <c r="R739" s="13">
        <f t="shared" si="395"/>
        <v>43.38</v>
      </c>
      <c r="S739" s="19">
        <f t="shared" si="420"/>
        <v>43327.944000000003</v>
      </c>
      <c r="T739" s="13">
        <f t="shared" si="421"/>
        <v>-21.663972000000001</v>
      </c>
      <c r="U739" s="13">
        <f>IF(ISNA(VLOOKUP(LOWER(F739)&amp;H739,Prices!A:C,3,0)),0,VLOOKUP(LOWER(F739)&amp;H739,Prices!A:C,3,0))</f>
        <v>29.81</v>
      </c>
      <c r="V739" s="13">
        <f>IF(ISNA(VLOOKUP(LOWER(F739)&amp;H739,Prices!A:C,2,0)),0,VLOOKUP(LOWER(F739)&amp;H739,Prices!A:C,2,0))</f>
        <v>29.9</v>
      </c>
      <c r="W739" s="13">
        <f t="shared" si="422"/>
        <v>-16472.055999999993</v>
      </c>
      <c r="X739" s="13">
        <f t="shared" si="423"/>
        <v>-179.99999999999972</v>
      </c>
      <c r="Y739" s="43">
        <f t="shared" si="424"/>
        <v>-0.37971544490548625</v>
      </c>
      <c r="Z739" s="49"/>
      <c r="AA739" s="24"/>
    </row>
    <row r="740" spans="1:27" s="13" customFormat="1" x14ac:dyDescent="0.15">
      <c r="A740" s="12">
        <v>42794</v>
      </c>
      <c r="B740" s="60" t="s">
        <v>1889</v>
      </c>
      <c r="C740" s="13" t="s">
        <v>1128</v>
      </c>
      <c r="D740" s="13" t="s">
        <v>1129</v>
      </c>
      <c r="E740" s="13" t="s">
        <v>1130</v>
      </c>
      <c r="F740" s="13" t="str">
        <f t="shared" si="393"/>
        <v>SH</v>
      </c>
      <c r="G740" s="13" t="str">
        <f>VLOOKUP(LOWER(F740)&amp;H740,'Current pricing'!A:B,2,0)</f>
        <v>中船防务</v>
      </c>
      <c r="H740" s="13" t="s">
        <v>1511</v>
      </c>
      <c r="I740" s="13" t="s">
        <v>1206</v>
      </c>
      <c r="J740" s="13" t="s">
        <v>1924</v>
      </c>
      <c r="K740" s="13">
        <v>-3000</v>
      </c>
      <c r="L740" s="13">
        <v>1</v>
      </c>
      <c r="M740" s="13">
        <v>34.04</v>
      </c>
      <c r="N740" s="13">
        <f t="shared" si="418"/>
        <v>-102120</v>
      </c>
      <c r="O740" s="13">
        <f t="shared" si="419"/>
        <v>102120</v>
      </c>
      <c r="P740" s="19">
        <f t="shared" si="394"/>
        <v>2.0424000000000002</v>
      </c>
      <c r="Q740" s="19">
        <f t="shared" si="417"/>
        <v>20.423999999999999</v>
      </c>
      <c r="R740" s="13">
        <f t="shared" si="395"/>
        <v>102.12</v>
      </c>
      <c r="S740" s="19">
        <f t="shared" si="420"/>
        <v>101995.4136</v>
      </c>
      <c r="T740" s="13">
        <f t="shared" si="421"/>
        <v>-33.998471199999997</v>
      </c>
      <c r="U740" s="13">
        <f>IF(ISNA(VLOOKUP(LOWER(F740)&amp;H740,Prices!A:C,3,0)),0,VLOOKUP(LOWER(F740)&amp;H740,Prices!A:C,3,0))</f>
        <v>26.66</v>
      </c>
      <c r="V740" s="13">
        <f>IF(ISNA(VLOOKUP(LOWER(F740)&amp;H740,Prices!A:C,2,0)),0,VLOOKUP(LOWER(F740)&amp;H740,Prices!A:C,2,0))</f>
        <v>26.66</v>
      </c>
      <c r="W740" s="13">
        <f t="shared" si="422"/>
        <v>22015.413599999993</v>
      </c>
      <c r="X740" s="13">
        <f t="shared" si="423"/>
        <v>0</v>
      </c>
      <c r="Y740" s="43">
        <f t="shared" si="424"/>
        <v>0.21558376028202109</v>
      </c>
      <c r="Z740" s="49"/>
      <c r="AA740" s="24"/>
    </row>
    <row r="741" spans="1:27" s="13" customFormat="1" x14ac:dyDescent="0.15">
      <c r="A741" s="12">
        <v>42795</v>
      </c>
      <c r="B741" s="60" t="s">
        <v>1891</v>
      </c>
      <c r="C741" s="13" t="s">
        <v>1128</v>
      </c>
      <c r="D741" s="13" t="s">
        <v>1129</v>
      </c>
      <c r="E741" s="13" t="s">
        <v>1130</v>
      </c>
      <c r="F741" s="13" t="str">
        <f t="shared" si="393"/>
        <v>SZ</v>
      </c>
      <c r="G741" s="13" t="str">
        <f>VLOOKUP(LOWER(F741)&amp;H741,'Current pricing'!A:B,2,0)</f>
        <v>洋河股份</v>
      </c>
      <c r="H741" s="13" t="s">
        <v>1873</v>
      </c>
      <c r="I741" s="13" t="s">
        <v>1206</v>
      </c>
      <c r="J741" s="13" t="s">
        <v>1924</v>
      </c>
      <c r="K741" s="13">
        <v>-1000</v>
      </c>
      <c r="L741" s="13">
        <v>1</v>
      </c>
      <c r="M741" s="13">
        <v>81.77</v>
      </c>
      <c r="N741" s="13">
        <f t="shared" ref="N741:N760" si="425">K741*M741</f>
        <v>-81770</v>
      </c>
      <c r="O741" s="13">
        <f t="shared" ref="O741:O760" si="426">ABS(N741)</f>
        <v>81770</v>
      </c>
      <c r="P741" s="19">
        <f t="shared" si="394"/>
        <v>0</v>
      </c>
      <c r="Q741" s="19">
        <f t="shared" si="417"/>
        <v>16.353999999999999</v>
      </c>
      <c r="R741" s="13">
        <f t="shared" si="395"/>
        <v>81.77</v>
      </c>
      <c r="S741" s="19">
        <f t="shared" ref="S741:S760" si="427">-(N741+P741+Q741+R741)</f>
        <v>81671.875999999989</v>
      </c>
      <c r="T741" s="13">
        <f t="shared" ref="T741:T760" si="428">S741/K741</f>
        <v>-81.671875999999983</v>
      </c>
      <c r="U741" s="13">
        <f>IF(ISNA(VLOOKUP(LOWER(F741)&amp;H741,Prices!A:C,3,0)),0,VLOOKUP(LOWER(F741)&amp;H741,Prices!A:C,3,0))</f>
        <v>113.1</v>
      </c>
      <c r="V741" s="13">
        <f>IF(ISNA(VLOOKUP(LOWER(F741)&amp;H741,Prices!A:C,2,0)),0,VLOOKUP(LOWER(F741)&amp;H741,Prices!A:C,2,0))</f>
        <v>117</v>
      </c>
      <c r="W741" s="13">
        <f t="shared" ref="W741:W760" si="429">IF(I741="B",(V741+T741)*K741,(V741+T741)*K741)</f>
        <v>-35328.124000000018</v>
      </c>
      <c r="X741" s="13">
        <f t="shared" ref="X741:X760" si="430">K741*(V741-U741)</f>
        <v>-3900.0000000000055</v>
      </c>
      <c r="Y741" s="43">
        <f t="shared" ref="Y741:Y760" si="431">W741/O741</f>
        <v>-0.43204260731319577</v>
      </c>
      <c r="Z741" s="49"/>
      <c r="AA741" s="24"/>
    </row>
    <row r="742" spans="1:27" s="13" customFormat="1" x14ac:dyDescent="0.15">
      <c r="A742" s="12">
        <v>42795</v>
      </c>
      <c r="B742" s="60" t="s">
        <v>1892</v>
      </c>
      <c r="C742" s="13" t="s">
        <v>1128</v>
      </c>
      <c r="D742" s="13" t="s">
        <v>1129</v>
      </c>
      <c r="E742" s="13" t="s">
        <v>1130</v>
      </c>
      <c r="F742" s="13" t="str">
        <f t="shared" si="393"/>
        <v>SZ</v>
      </c>
      <c r="G742" s="13" t="str">
        <f>VLOOKUP(LOWER(F742)&amp;H742,'Current pricing'!A:B,2,0)</f>
        <v>古井贡酒</v>
      </c>
      <c r="H742" s="13" t="s">
        <v>1420</v>
      </c>
      <c r="I742" s="13" t="s">
        <v>1206</v>
      </c>
      <c r="J742" s="13" t="s">
        <v>1944</v>
      </c>
      <c r="K742" s="13">
        <v>-3300</v>
      </c>
      <c r="L742" s="13">
        <v>1</v>
      </c>
      <c r="M742" s="13">
        <v>51.51</v>
      </c>
      <c r="N742" s="13">
        <f t="shared" si="425"/>
        <v>-169983</v>
      </c>
      <c r="O742" s="13">
        <f t="shared" si="426"/>
        <v>169983</v>
      </c>
      <c r="P742" s="19">
        <f t="shared" si="394"/>
        <v>0</v>
      </c>
      <c r="Q742" s="19">
        <f t="shared" si="417"/>
        <v>33.996600000000001</v>
      </c>
      <c r="R742" s="13">
        <f t="shared" si="395"/>
        <v>169.98</v>
      </c>
      <c r="S742" s="19">
        <f t="shared" si="427"/>
        <v>169779.02339999998</v>
      </c>
      <c r="T742" s="13">
        <f t="shared" si="428"/>
        <v>-51.448188909090902</v>
      </c>
      <c r="U742" s="13">
        <f>IF(ISNA(VLOOKUP(LOWER(F742)&amp;H742,Prices!A:C,3,0)),0,VLOOKUP(LOWER(F742)&amp;H742,Prices!A:C,3,0))</f>
        <v>71.150000000000006</v>
      </c>
      <c r="V742" s="13">
        <f>IF(ISNA(VLOOKUP(LOWER(F742)&amp;H742,Prices!A:C,2,0)),0,VLOOKUP(LOWER(F742)&amp;H742,Prices!A:C,2,0))</f>
        <v>74.11</v>
      </c>
      <c r="W742" s="13">
        <f t="shared" si="429"/>
        <v>-74783.976600000024</v>
      </c>
      <c r="X742" s="13">
        <f t="shared" si="430"/>
        <v>-9767.99999999998</v>
      </c>
      <c r="Y742" s="43">
        <f t="shared" si="431"/>
        <v>-0.43994973967985046</v>
      </c>
      <c r="Z742" s="49"/>
      <c r="AA742" s="24"/>
    </row>
    <row r="743" spans="1:27" s="13" customFormat="1" x14ac:dyDescent="0.15">
      <c r="A743" s="12">
        <v>42795</v>
      </c>
      <c r="B743" s="60" t="s">
        <v>1893</v>
      </c>
      <c r="C743" s="13" t="s">
        <v>1128</v>
      </c>
      <c r="D743" s="13" t="s">
        <v>1129</v>
      </c>
      <c r="E743" s="13" t="s">
        <v>1130</v>
      </c>
      <c r="F743" s="13" t="str">
        <f t="shared" si="393"/>
        <v>SZ</v>
      </c>
      <c r="G743" s="13" t="str">
        <f>VLOOKUP(LOWER(F743)&amp;H743,'Current pricing'!A:B,2,0)</f>
        <v>泸州老窖</v>
      </c>
      <c r="H743" s="13" t="s">
        <v>1366</v>
      </c>
      <c r="I743" s="13" t="s">
        <v>1206</v>
      </c>
      <c r="J743" s="13" t="s">
        <v>1944</v>
      </c>
      <c r="K743" s="13">
        <v>-500</v>
      </c>
      <c r="L743" s="13">
        <v>1</v>
      </c>
      <c r="M743" s="13">
        <v>38.08</v>
      </c>
      <c r="N743" s="13">
        <f t="shared" si="425"/>
        <v>-19040</v>
      </c>
      <c r="O743" s="13">
        <f t="shared" si="426"/>
        <v>19040</v>
      </c>
      <c r="P743" s="19">
        <f t="shared" si="394"/>
        <v>0</v>
      </c>
      <c r="Q743" s="19">
        <f t="shared" si="417"/>
        <v>5</v>
      </c>
      <c r="R743" s="13">
        <f t="shared" si="395"/>
        <v>19.04</v>
      </c>
      <c r="S743" s="19">
        <f t="shared" si="427"/>
        <v>19015.96</v>
      </c>
      <c r="T743" s="13">
        <f t="shared" si="428"/>
        <v>-38.03192</v>
      </c>
      <c r="U743" s="13">
        <f>IF(ISNA(VLOOKUP(LOWER(F743)&amp;H743,Prices!A:C,3,0)),0,VLOOKUP(LOWER(F743)&amp;H743,Prices!A:C,3,0))</f>
        <v>64.91</v>
      </c>
      <c r="V743" s="13">
        <f>IF(ISNA(VLOOKUP(LOWER(F743)&amp;H743,Prices!A:C,2,0)),0,VLOOKUP(LOWER(F743)&amp;H743,Prices!A:C,2,0))</f>
        <v>66.44</v>
      </c>
      <c r="W743" s="13">
        <f t="shared" si="429"/>
        <v>-14204.039999999999</v>
      </c>
      <c r="X743" s="13">
        <f t="shared" si="430"/>
        <v>-765.00000000000057</v>
      </c>
      <c r="Y743" s="43">
        <f t="shared" si="431"/>
        <v>-0.74601050420168058</v>
      </c>
      <c r="Z743" s="49"/>
      <c r="AA743" s="24"/>
    </row>
    <row r="744" spans="1:27" s="13" customFormat="1" x14ac:dyDescent="0.15">
      <c r="A744" s="12">
        <v>42795</v>
      </c>
      <c r="B744" s="60" t="s">
        <v>1894</v>
      </c>
      <c r="C744" s="13" t="s">
        <v>1128</v>
      </c>
      <c r="D744" s="13" t="s">
        <v>1129</v>
      </c>
      <c r="E744" s="13" t="s">
        <v>1130</v>
      </c>
      <c r="F744" s="13" t="str">
        <f t="shared" si="393"/>
        <v>SZ</v>
      </c>
      <c r="G744" s="13" t="str">
        <f>VLOOKUP(LOWER(F744)&amp;H744,'Current pricing'!A:B,2,0)</f>
        <v>航发控制</v>
      </c>
      <c r="H744" s="13" t="s">
        <v>1372</v>
      </c>
      <c r="I744" s="13" t="s">
        <v>1206</v>
      </c>
      <c r="J744" s="13" t="s">
        <v>1944</v>
      </c>
      <c r="K744" s="13">
        <v>-1000</v>
      </c>
      <c r="L744" s="13">
        <v>1</v>
      </c>
      <c r="M744" s="13">
        <v>25.32</v>
      </c>
      <c r="N744" s="13">
        <f t="shared" si="425"/>
        <v>-25320</v>
      </c>
      <c r="O744" s="13">
        <f t="shared" si="426"/>
        <v>25320</v>
      </c>
      <c r="P744" s="19">
        <f t="shared" si="394"/>
        <v>0</v>
      </c>
      <c r="Q744" s="19">
        <f t="shared" si="417"/>
        <v>5.0640000000000001</v>
      </c>
      <c r="R744" s="13">
        <f t="shared" si="395"/>
        <v>25.32</v>
      </c>
      <c r="S744" s="19">
        <f t="shared" si="427"/>
        <v>25289.616000000002</v>
      </c>
      <c r="T744" s="13">
        <f t="shared" si="428"/>
        <v>-25.289616000000002</v>
      </c>
      <c r="U744" s="13">
        <f>IF(ISNA(VLOOKUP(LOWER(F744)&amp;H744,Prices!A:C,3,0)),0,VLOOKUP(LOWER(F744)&amp;H744,Prices!A:C,3,0))</f>
        <v>17.989999999999998</v>
      </c>
      <c r="V744" s="13">
        <f>IF(ISNA(VLOOKUP(LOWER(F744)&amp;H744,Prices!A:C,2,0)),0,VLOOKUP(LOWER(F744)&amp;H744,Prices!A:C,2,0))</f>
        <v>18.170000000000002</v>
      </c>
      <c r="W744" s="13">
        <f t="shared" si="429"/>
        <v>7119.6160000000009</v>
      </c>
      <c r="X744" s="13">
        <f t="shared" si="430"/>
        <v>-180.00000000000327</v>
      </c>
      <c r="Y744" s="43">
        <f t="shared" si="431"/>
        <v>0.28118546603475519</v>
      </c>
      <c r="Z744" s="49"/>
      <c r="AA744" s="24"/>
    </row>
    <row r="745" spans="1:27" s="13" customFormat="1" x14ac:dyDescent="0.15">
      <c r="A745" s="12">
        <v>42795</v>
      </c>
      <c r="B745" s="60" t="s">
        <v>1895</v>
      </c>
      <c r="C745" s="13" t="s">
        <v>1128</v>
      </c>
      <c r="D745" s="13" t="s">
        <v>1129</v>
      </c>
      <c r="E745" s="13" t="s">
        <v>1130</v>
      </c>
      <c r="F745" s="13" t="str">
        <f t="shared" si="393"/>
        <v>SZ</v>
      </c>
      <c r="G745" s="13" t="str">
        <f>VLOOKUP(LOWER(F745)&amp;H745,'Current pricing'!A:B,2,0)</f>
        <v>国元证券</v>
      </c>
      <c r="H745" s="13" t="s">
        <v>1884</v>
      </c>
      <c r="I745" s="13" t="s">
        <v>1206</v>
      </c>
      <c r="J745" s="13" t="s">
        <v>1924</v>
      </c>
      <c r="K745" s="13">
        <v>-1000</v>
      </c>
      <c r="L745" s="13">
        <v>1</v>
      </c>
      <c r="M745" s="13">
        <v>20.190000000000001</v>
      </c>
      <c r="N745" s="13">
        <f t="shared" si="425"/>
        <v>-20190</v>
      </c>
      <c r="O745" s="13">
        <f t="shared" si="426"/>
        <v>20190</v>
      </c>
      <c r="P745" s="19">
        <f t="shared" si="394"/>
        <v>0</v>
      </c>
      <c r="Q745" s="19">
        <f t="shared" si="417"/>
        <v>5</v>
      </c>
      <c r="R745" s="13">
        <f t="shared" si="395"/>
        <v>20.190000000000001</v>
      </c>
      <c r="S745" s="19">
        <f t="shared" si="427"/>
        <v>20164.810000000001</v>
      </c>
      <c r="T745" s="13">
        <f t="shared" si="428"/>
        <v>-20.164810000000003</v>
      </c>
      <c r="U745" s="13">
        <f>IF(ISNA(VLOOKUP(LOWER(F745)&amp;H745,Prices!A:C,3,0)),0,VLOOKUP(LOWER(F745)&amp;H745,Prices!A:C,3,0))</f>
        <v>12.49</v>
      </c>
      <c r="V745" s="13">
        <f>IF(ISNA(VLOOKUP(LOWER(F745)&amp;H745,Prices!A:C,2,0)),0,VLOOKUP(LOWER(F745)&amp;H745,Prices!A:C,2,0))</f>
        <v>12.68</v>
      </c>
      <c r="W745" s="13">
        <f t="shared" si="429"/>
        <v>7484.8100000000031</v>
      </c>
      <c r="X745" s="13">
        <f t="shared" si="430"/>
        <v>-189.99999999999949</v>
      </c>
      <c r="Y745" s="43">
        <f t="shared" si="431"/>
        <v>0.37071867261020325</v>
      </c>
      <c r="Z745" s="49"/>
      <c r="AA745" s="24"/>
    </row>
    <row r="746" spans="1:27" s="13" customFormat="1" x14ac:dyDescent="0.15">
      <c r="A746" s="12">
        <v>42795</v>
      </c>
      <c r="B746" s="60" t="s">
        <v>1896</v>
      </c>
      <c r="C746" s="13" t="s">
        <v>1128</v>
      </c>
      <c r="D746" s="13" t="s">
        <v>1129</v>
      </c>
      <c r="E746" s="13" t="s">
        <v>1130</v>
      </c>
      <c r="F746" s="13" t="str">
        <f t="shared" si="393"/>
        <v>SH</v>
      </c>
      <c r="G746" s="13" t="str">
        <f>VLOOKUP(LOWER(F746)&amp;H746,'Current pricing'!A:B,2,0)</f>
        <v>中船防务</v>
      </c>
      <c r="H746" s="13" t="s">
        <v>1511</v>
      </c>
      <c r="I746" s="13" t="s">
        <v>1206</v>
      </c>
      <c r="J746" s="13" t="s">
        <v>1924</v>
      </c>
      <c r="K746" s="13">
        <v>-1500</v>
      </c>
      <c r="L746" s="13">
        <v>1</v>
      </c>
      <c r="M746" s="13">
        <v>34.200000000000003</v>
      </c>
      <c r="N746" s="13">
        <f t="shared" si="425"/>
        <v>-51300.000000000007</v>
      </c>
      <c r="O746" s="13">
        <f t="shared" si="426"/>
        <v>51300.000000000007</v>
      </c>
      <c r="P746" s="19">
        <f t="shared" si="394"/>
        <v>1.0260000000000002</v>
      </c>
      <c r="Q746" s="19">
        <f t="shared" si="417"/>
        <v>10.260000000000002</v>
      </c>
      <c r="R746" s="13">
        <f t="shared" si="395"/>
        <v>51.3</v>
      </c>
      <c r="S746" s="19">
        <f t="shared" si="427"/>
        <v>51237.414000000004</v>
      </c>
      <c r="T746" s="13">
        <f t="shared" si="428"/>
        <v>-34.158276000000001</v>
      </c>
      <c r="U746" s="13">
        <f>IF(ISNA(VLOOKUP(LOWER(F746)&amp;H746,Prices!A:C,3,0)),0,VLOOKUP(LOWER(F746)&amp;H746,Prices!A:C,3,0))</f>
        <v>26.66</v>
      </c>
      <c r="V746" s="13">
        <f>IF(ISNA(VLOOKUP(LOWER(F746)&amp;H746,Prices!A:C,2,0)),0,VLOOKUP(LOWER(F746)&amp;H746,Prices!A:C,2,0))</f>
        <v>26.66</v>
      </c>
      <c r="W746" s="13">
        <f t="shared" si="429"/>
        <v>11247.414000000001</v>
      </c>
      <c r="X746" s="13">
        <f t="shared" si="430"/>
        <v>0</v>
      </c>
      <c r="Y746" s="43">
        <f t="shared" si="431"/>
        <v>0.21924783625730992</v>
      </c>
      <c r="Z746" s="49"/>
      <c r="AA746" s="24"/>
    </row>
    <row r="747" spans="1:27" s="13" customFormat="1" x14ac:dyDescent="0.15">
      <c r="A747" s="12">
        <v>42795</v>
      </c>
      <c r="B747" s="60" t="s">
        <v>1897</v>
      </c>
      <c r="C747" s="13" t="s">
        <v>1128</v>
      </c>
      <c r="D747" s="13" t="s">
        <v>1129</v>
      </c>
      <c r="E747" s="13" t="s">
        <v>1130</v>
      </c>
      <c r="F747" s="13" t="str">
        <f t="shared" si="393"/>
        <v>SZ</v>
      </c>
      <c r="G747" s="13" t="str">
        <f>VLOOKUP(LOWER(F747)&amp;H747,'Current pricing'!A:B,2,0)</f>
        <v>古井贡酒</v>
      </c>
      <c r="H747" s="13" t="s">
        <v>1420</v>
      </c>
      <c r="I747" s="13" t="s">
        <v>1206</v>
      </c>
      <c r="J747" s="13" t="s">
        <v>1944</v>
      </c>
      <c r="K747" s="13">
        <v>-1500</v>
      </c>
      <c r="L747" s="13">
        <v>1</v>
      </c>
      <c r="M747" s="13">
        <v>51.85</v>
      </c>
      <c r="N747" s="13">
        <f t="shared" si="425"/>
        <v>-77775</v>
      </c>
      <c r="O747" s="13">
        <f t="shared" si="426"/>
        <v>77775</v>
      </c>
      <c r="P747" s="19">
        <f t="shared" si="394"/>
        <v>0</v>
      </c>
      <c r="Q747" s="19">
        <f t="shared" si="417"/>
        <v>15.555000000000001</v>
      </c>
      <c r="R747" s="13">
        <f t="shared" si="395"/>
        <v>77.78</v>
      </c>
      <c r="S747" s="19">
        <f t="shared" si="427"/>
        <v>77681.665000000008</v>
      </c>
      <c r="T747" s="13">
        <f t="shared" si="428"/>
        <v>-51.787776666666673</v>
      </c>
      <c r="U747" s="13">
        <f>IF(ISNA(VLOOKUP(LOWER(F747)&amp;H747,Prices!A:C,3,0)),0,VLOOKUP(LOWER(F747)&amp;H747,Prices!A:C,3,0))</f>
        <v>71.150000000000006</v>
      </c>
      <c r="V747" s="13">
        <f>IF(ISNA(VLOOKUP(LOWER(F747)&amp;H747,Prices!A:C,2,0)),0,VLOOKUP(LOWER(F747)&amp;H747,Prices!A:C,2,0))</f>
        <v>74.11</v>
      </c>
      <c r="W747" s="13">
        <f t="shared" si="429"/>
        <v>-33483.334999999992</v>
      </c>
      <c r="X747" s="13">
        <f t="shared" si="430"/>
        <v>-4439.9999999999909</v>
      </c>
      <c r="Y747" s="43">
        <f t="shared" si="431"/>
        <v>-0.43051539697846342</v>
      </c>
      <c r="Z747" s="49"/>
      <c r="AA747" s="24"/>
    </row>
    <row r="748" spans="1:27" s="13" customFormat="1" x14ac:dyDescent="0.15">
      <c r="A748" s="12">
        <v>42795</v>
      </c>
      <c r="B748" s="60" t="s">
        <v>1898</v>
      </c>
      <c r="C748" s="13" t="s">
        <v>1128</v>
      </c>
      <c r="D748" s="13" t="s">
        <v>1129</v>
      </c>
      <c r="E748" s="13" t="s">
        <v>1130</v>
      </c>
      <c r="F748" s="13" t="str">
        <f t="shared" si="393"/>
        <v>SZ</v>
      </c>
      <c r="G748" s="13" t="str">
        <f>VLOOKUP(LOWER(F748)&amp;H748,'Current pricing'!A:B,2,0)</f>
        <v>五 粮 液</v>
      </c>
      <c r="H748" s="13" t="s">
        <v>1853</v>
      </c>
      <c r="I748" s="13" t="s">
        <v>1206</v>
      </c>
      <c r="J748" s="13" t="s">
        <v>1944</v>
      </c>
      <c r="K748" s="13">
        <v>-2500</v>
      </c>
      <c r="L748" s="13">
        <v>1</v>
      </c>
      <c r="M748" s="13">
        <v>39.83</v>
      </c>
      <c r="N748" s="13">
        <f t="shared" si="425"/>
        <v>-99575</v>
      </c>
      <c r="O748" s="13">
        <f t="shared" si="426"/>
        <v>99575</v>
      </c>
      <c r="P748" s="19">
        <f t="shared" si="394"/>
        <v>0</v>
      </c>
      <c r="Q748" s="19">
        <f t="shared" si="417"/>
        <v>19.915000000000003</v>
      </c>
      <c r="R748" s="13">
        <f t="shared" si="395"/>
        <v>99.58</v>
      </c>
      <c r="S748" s="19">
        <f t="shared" si="427"/>
        <v>99455.505000000005</v>
      </c>
      <c r="T748" s="13">
        <f t="shared" si="428"/>
        <v>-39.782202000000005</v>
      </c>
      <c r="U748" s="13">
        <f>IF(ISNA(VLOOKUP(LOWER(F748)&amp;H748,Prices!A:C,3,0)),0,VLOOKUP(LOWER(F748)&amp;H748,Prices!A:C,3,0))</f>
        <v>68.33</v>
      </c>
      <c r="V748" s="13">
        <f>IF(ISNA(VLOOKUP(LOWER(F748)&amp;H748,Prices!A:C,2,0)),0,VLOOKUP(LOWER(F748)&amp;H748,Prices!A:C,2,0))</f>
        <v>70.150000000000006</v>
      </c>
      <c r="W748" s="13">
        <f t="shared" si="429"/>
        <v>-75919.494999999995</v>
      </c>
      <c r="X748" s="13">
        <f t="shared" si="430"/>
        <v>-4550.0000000000182</v>
      </c>
      <c r="Y748" s="43">
        <f t="shared" si="431"/>
        <v>-0.76243530002510662</v>
      </c>
      <c r="Z748" s="49"/>
      <c r="AA748" s="24"/>
    </row>
    <row r="749" spans="1:27" s="13" customFormat="1" x14ac:dyDescent="0.15">
      <c r="A749" s="12">
        <v>42795</v>
      </c>
      <c r="B749" s="60" t="s">
        <v>1899</v>
      </c>
      <c r="C749" s="13" t="s">
        <v>1128</v>
      </c>
      <c r="D749" s="13" t="s">
        <v>1129</v>
      </c>
      <c r="E749" s="13" t="s">
        <v>1130</v>
      </c>
      <c r="F749" s="13" t="str">
        <f t="shared" si="393"/>
        <v>SZ</v>
      </c>
      <c r="G749" s="13" t="str">
        <f>VLOOKUP(LOWER(F749)&amp;H749,'Current pricing'!A:B,2,0)</f>
        <v>海虹控股</v>
      </c>
      <c r="H749" s="13" t="s">
        <v>1181</v>
      </c>
      <c r="I749" s="13" t="s">
        <v>1206</v>
      </c>
      <c r="J749" s="13" t="s">
        <v>1944</v>
      </c>
      <c r="K749" s="13">
        <v>-100</v>
      </c>
      <c r="L749" s="13">
        <v>1</v>
      </c>
      <c r="M749" s="13">
        <v>42.79</v>
      </c>
      <c r="N749" s="13">
        <f t="shared" si="425"/>
        <v>-4279</v>
      </c>
      <c r="O749" s="13">
        <f t="shared" si="426"/>
        <v>4279</v>
      </c>
      <c r="P749" s="19">
        <f t="shared" si="394"/>
        <v>0</v>
      </c>
      <c r="Q749" s="19">
        <f t="shared" si="417"/>
        <v>5</v>
      </c>
      <c r="R749" s="13">
        <f t="shared" si="395"/>
        <v>4.28</v>
      </c>
      <c r="S749" s="19">
        <f t="shared" si="427"/>
        <v>4269.72</v>
      </c>
      <c r="T749" s="13">
        <f t="shared" si="428"/>
        <v>-42.697200000000002</v>
      </c>
      <c r="U749" s="13">
        <f>IF(ISNA(VLOOKUP(LOWER(F749)&amp;H749,Prices!A:C,3,0)),0,VLOOKUP(LOWER(F749)&amp;H749,Prices!A:C,3,0))</f>
        <v>24.93</v>
      </c>
      <c r="V749" s="13">
        <f>IF(ISNA(VLOOKUP(LOWER(F749)&amp;H749,Prices!A:C,2,0)),0,VLOOKUP(LOWER(F749)&amp;H749,Prices!A:C,2,0))</f>
        <v>24.93</v>
      </c>
      <c r="W749" s="13">
        <f t="shared" si="429"/>
        <v>1776.7200000000003</v>
      </c>
      <c r="X749" s="13">
        <f t="shared" si="430"/>
        <v>0</v>
      </c>
      <c r="Y749" s="43">
        <f t="shared" si="431"/>
        <v>0.41521850899742935</v>
      </c>
      <c r="Z749" s="49"/>
      <c r="AA749" s="24"/>
    </row>
    <row r="750" spans="1:27" s="13" customFormat="1" x14ac:dyDescent="0.15">
      <c r="A750" s="12">
        <v>42795</v>
      </c>
      <c r="B750" s="60" t="s">
        <v>1900</v>
      </c>
      <c r="C750" s="13" t="s">
        <v>1128</v>
      </c>
      <c r="D750" s="13" t="s">
        <v>1129</v>
      </c>
      <c r="E750" s="13" t="s">
        <v>1130</v>
      </c>
      <c r="F750" s="13" t="str">
        <f t="shared" si="393"/>
        <v>SH</v>
      </c>
      <c r="G750" s="13" t="str">
        <f>VLOOKUP(LOWER(F750)&amp;H750,'Current pricing'!A:B,2,0)</f>
        <v>洛阳钼业</v>
      </c>
      <c r="H750" s="13" t="s">
        <v>1865</v>
      </c>
      <c r="I750" s="13" t="s">
        <v>1206</v>
      </c>
      <c r="J750" s="13" t="s">
        <v>1944</v>
      </c>
      <c r="K750" s="13">
        <v>-6000</v>
      </c>
      <c r="L750" s="13">
        <v>1</v>
      </c>
      <c r="M750" s="13">
        <v>5.25</v>
      </c>
      <c r="N750" s="13">
        <f t="shared" si="425"/>
        <v>-31500</v>
      </c>
      <c r="O750" s="13">
        <f t="shared" si="426"/>
        <v>31500</v>
      </c>
      <c r="P750" s="19">
        <f t="shared" si="394"/>
        <v>0.63</v>
      </c>
      <c r="Q750" s="19">
        <f t="shared" si="417"/>
        <v>6.3000000000000007</v>
      </c>
      <c r="R750" s="13">
        <f t="shared" si="395"/>
        <v>31.5</v>
      </c>
      <c r="S750" s="19">
        <f t="shared" si="427"/>
        <v>31461.57</v>
      </c>
      <c r="T750" s="13">
        <f t="shared" si="428"/>
        <v>-5.243595</v>
      </c>
      <c r="U750" s="13">
        <f>IF(ISNA(VLOOKUP(LOWER(F750)&amp;H750,Prices!A:C,3,0)),0,VLOOKUP(LOWER(F750)&amp;H750,Prices!A:C,3,0))</f>
        <v>6.9</v>
      </c>
      <c r="V750" s="13">
        <f>IF(ISNA(VLOOKUP(LOWER(F750)&amp;H750,Prices!A:C,2,0)),0,VLOOKUP(LOWER(F750)&amp;H750,Prices!A:C,2,0))</f>
        <v>6.89</v>
      </c>
      <c r="W750" s="13">
        <f t="shared" si="429"/>
        <v>-9878.4299999999985</v>
      </c>
      <c r="X750" s="13">
        <f t="shared" si="430"/>
        <v>60.00000000000405</v>
      </c>
      <c r="Y750" s="43">
        <f t="shared" si="431"/>
        <v>-0.31360095238095231</v>
      </c>
      <c r="Z750" s="49"/>
      <c r="AA750" s="24"/>
    </row>
    <row r="751" spans="1:27" s="13" customFormat="1" x14ac:dyDescent="0.15">
      <c r="A751" s="12">
        <v>42795</v>
      </c>
      <c r="B751" s="60" t="s">
        <v>1901</v>
      </c>
      <c r="C751" s="13" t="s">
        <v>1128</v>
      </c>
      <c r="D751" s="13" t="s">
        <v>1129</v>
      </c>
      <c r="E751" s="13" t="s">
        <v>1130</v>
      </c>
      <c r="F751" s="13" t="str">
        <f t="shared" si="393"/>
        <v>SH</v>
      </c>
      <c r="G751" s="13" t="str">
        <f>VLOOKUP(LOWER(F751)&amp;H751,'Current pricing'!A:B,2,0)</f>
        <v>洛阳钼业</v>
      </c>
      <c r="H751" s="13" t="s">
        <v>1865</v>
      </c>
      <c r="I751" s="13" t="s">
        <v>1206</v>
      </c>
      <c r="J751" s="13" t="s">
        <v>1944</v>
      </c>
      <c r="K751" s="13">
        <v>-6000</v>
      </c>
      <c r="L751" s="13">
        <v>1</v>
      </c>
      <c r="M751" s="13">
        <v>5.27</v>
      </c>
      <c r="N751" s="13">
        <f t="shared" si="425"/>
        <v>-31619.999999999996</v>
      </c>
      <c r="O751" s="13">
        <f t="shared" si="426"/>
        <v>31619.999999999996</v>
      </c>
      <c r="P751" s="19">
        <f t="shared" si="394"/>
        <v>0.63239999999999996</v>
      </c>
      <c r="Q751" s="19">
        <f t="shared" si="417"/>
        <v>6.3239999999999998</v>
      </c>
      <c r="R751" s="13">
        <f t="shared" si="395"/>
        <v>31.62</v>
      </c>
      <c r="S751" s="19">
        <f t="shared" si="427"/>
        <v>31581.423599999998</v>
      </c>
      <c r="T751" s="13">
        <f t="shared" si="428"/>
        <v>-5.2635705999999995</v>
      </c>
      <c r="U751" s="13">
        <f>IF(ISNA(VLOOKUP(LOWER(F751)&amp;H751,Prices!A:C,3,0)),0,VLOOKUP(LOWER(F751)&amp;H751,Prices!A:C,3,0))</f>
        <v>6.9</v>
      </c>
      <c r="V751" s="13">
        <f>IF(ISNA(VLOOKUP(LOWER(F751)&amp;H751,Prices!A:C,2,0)),0,VLOOKUP(LOWER(F751)&amp;H751,Prices!A:C,2,0))</f>
        <v>6.89</v>
      </c>
      <c r="W751" s="13">
        <f t="shared" si="429"/>
        <v>-9758.5763999999999</v>
      </c>
      <c r="X751" s="13">
        <f t="shared" si="430"/>
        <v>60.00000000000405</v>
      </c>
      <c r="Y751" s="43">
        <f t="shared" si="431"/>
        <v>-0.3086203795066414</v>
      </c>
      <c r="Z751" s="49"/>
      <c r="AA751" s="24"/>
    </row>
    <row r="752" spans="1:27" s="13" customFormat="1" x14ac:dyDescent="0.15">
      <c r="A752" s="12">
        <v>42795</v>
      </c>
      <c r="B752" s="60" t="s">
        <v>1902</v>
      </c>
      <c r="C752" s="13" t="s">
        <v>1128</v>
      </c>
      <c r="D752" s="13" t="s">
        <v>1129</v>
      </c>
      <c r="E752" s="13" t="s">
        <v>1130</v>
      </c>
      <c r="F752" s="13" t="str">
        <f t="shared" si="393"/>
        <v>SH</v>
      </c>
      <c r="G752" s="13" t="str">
        <f>VLOOKUP(LOWER(F752)&amp;H752,'Current pricing'!A:B,2,0)</f>
        <v>洛阳钼业</v>
      </c>
      <c r="H752" s="13" t="s">
        <v>1865</v>
      </c>
      <c r="I752" s="13" t="s">
        <v>1206</v>
      </c>
      <c r="J752" s="13" t="s">
        <v>1944</v>
      </c>
      <c r="K752" s="13">
        <v>-6000</v>
      </c>
      <c r="L752" s="13">
        <v>1</v>
      </c>
      <c r="M752" s="13">
        <v>5.26</v>
      </c>
      <c r="N752" s="13">
        <f t="shared" si="425"/>
        <v>-31560</v>
      </c>
      <c r="O752" s="13">
        <f t="shared" si="426"/>
        <v>31560</v>
      </c>
      <c r="P752" s="19">
        <f t="shared" si="394"/>
        <v>0.63120000000000009</v>
      </c>
      <c r="Q752" s="19">
        <f t="shared" si="417"/>
        <v>6.3120000000000003</v>
      </c>
      <c r="R752" s="13">
        <f t="shared" si="395"/>
        <v>31.56</v>
      </c>
      <c r="S752" s="19">
        <f t="shared" si="427"/>
        <v>31521.496799999997</v>
      </c>
      <c r="T752" s="13">
        <f t="shared" si="428"/>
        <v>-5.2535827999999993</v>
      </c>
      <c r="U752" s="13">
        <f>IF(ISNA(VLOOKUP(LOWER(F752)&amp;H752,Prices!A:C,3,0)),0,VLOOKUP(LOWER(F752)&amp;H752,Prices!A:C,3,0))</f>
        <v>6.9</v>
      </c>
      <c r="V752" s="13">
        <f>IF(ISNA(VLOOKUP(LOWER(F752)&amp;H752,Prices!A:C,2,0)),0,VLOOKUP(LOWER(F752)&amp;H752,Prices!A:C,2,0))</f>
        <v>6.89</v>
      </c>
      <c r="W752" s="13">
        <f t="shared" si="429"/>
        <v>-9818.5032000000028</v>
      </c>
      <c r="X752" s="13">
        <f t="shared" si="430"/>
        <v>60.00000000000405</v>
      </c>
      <c r="Y752" s="43">
        <f t="shared" si="431"/>
        <v>-0.31110593155893546</v>
      </c>
      <c r="Z752" s="49"/>
      <c r="AA752" s="24"/>
    </row>
    <row r="753" spans="1:27" s="13" customFormat="1" x14ac:dyDescent="0.15">
      <c r="A753" s="12">
        <v>42795</v>
      </c>
      <c r="B753" s="60" t="s">
        <v>1903</v>
      </c>
      <c r="C753" s="13" t="s">
        <v>1128</v>
      </c>
      <c r="D753" s="13" t="s">
        <v>1129</v>
      </c>
      <c r="E753" s="13" t="s">
        <v>1130</v>
      </c>
      <c r="F753" s="13" t="str">
        <f t="shared" si="393"/>
        <v>SH</v>
      </c>
      <c r="G753" s="13" t="str">
        <f>VLOOKUP(LOWER(F753)&amp;H753,'Current pricing'!A:B,2,0)</f>
        <v>中船防务</v>
      </c>
      <c r="H753" s="13" t="s">
        <v>1511</v>
      </c>
      <c r="I753" s="13" t="s">
        <v>1206</v>
      </c>
      <c r="J753" s="13" t="s">
        <v>1924</v>
      </c>
      <c r="K753" s="13">
        <v>-1000</v>
      </c>
      <c r="L753" s="13">
        <v>1</v>
      </c>
      <c r="M753" s="13">
        <v>34.78</v>
      </c>
      <c r="N753" s="13">
        <f t="shared" si="425"/>
        <v>-34780</v>
      </c>
      <c r="O753" s="13">
        <f t="shared" si="426"/>
        <v>34780</v>
      </c>
      <c r="P753" s="19">
        <f t="shared" si="394"/>
        <v>0.69560000000000011</v>
      </c>
      <c r="Q753" s="19">
        <f t="shared" si="417"/>
        <v>6.9560000000000004</v>
      </c>
      <c r="R753" s="13">
        <f t="shared" si="395"/>
        <v>34.78</v>
      </c>
      <c r="S753" s="19">
        <f t="shared" si="427"/>
        <v>34737.568400000004</v>
      </c>
      <c r="T753" s="13">
        <f t="shared" si="428"/>
        <v>-34.737568400000001</v>
      </c>
      <c r="U753" s="13">
        <f>IF(ISNA(VLOOKUP(LOWER(F753)&amp;H753,Prices!A:C,3,0)),0,VLOOKUP(LOWER(F753)&amp;H753,Prices!A:C,3,0))</f>
        <v>26.66</v>
      </c>
      <c r="V753" s="13">
        <f>IF(ISNA(VLOOKUP(LOWER(F753)&amp;H753,Prices!A:C,2,0)),0,VLOOKUP(LOWER(F753)&amp;H753,Prices!A:C,2,0))</f>
        <v>26.66</v>
      </c>
      <c r="W753" s="13">
        <f t="shared" si="429"/>
        <v>8077.5684000000001</v>
      </c>
      <c r="X753" s="13">
        <f t="shared" si="430"/>
        <v>0</v>
      </c>
      <c r="Y753" s="43">
        <f t="shared" si="431"/>
        <v>0.23224751006325475</v>
      </c>
      <c r="Z753" s="49"/>
      <c r="AA753" s="24"/>
    </row>
    <row r="754" spans="1:27" s="13" customFormat="1" x14ac:dyDescent="0.15">
      <c r="A754" s="12">
        <v>42795</v>
      </c>
      <c r="B754" s="60" t="s">
        <v>1904</v>
      </c>
      <c r="C754" s="13" t="s">
        <v>1128</v>
      </c>
      <c r="D754" s="13" t="s">
        <v>1129</v>
      </c>
      <c r="E754" s="13" t="s">
        <v>1130</v>
      </c>
      <c r="F754" s="13" t="str">
        <f t="shared" si="393"/>
        <v>SZ</v>
      </c>
      <c r="G754" s="13" t="str">
        <f>VLOOKUP(LOWER(F754)&amp;H754,'Current pricing'!A:B,2,0)</f>
        <v>航发控制</v>
      </c>
      <c r="H754" s="13" t="s">
        <v>1372</v>
      </c>
      <c r="I754" s="13" t="s">
        <v>1206</v>
      </c>
      <c r="J754" s="13" t="s">
        <v>1944</v>
      </c>
      <c r="K754" s="13">
        <v>-500</v>
      </c>
      <c r="L754" s="13">
        <v>1</v>
      </c>
      <c r="M754" s="13">
        <v>25.44</v>
      </c>
      <c r="N754" s="13">
        <f t="shared" si="425"/>
        <v>-12720</v>
      </c>
      <c r="O754" s="13">
        <f t="shared" si="426"/>
        <v>12720</v>
      </c>
      <c r="P754" s="19">
        <f t="shared" si="394"/>
        <v>0</v>
      </c>
      <c r="Q754" s="19">
        <f t="shared" si="417"/>
        <v>5</v>
      </c>
      <c r="R754" s="13">
        <f t="shared" si="395"/>
        <v>12.72</v>
      </c>
      <c r="S754" s="19">
        <f t="shared" si="427"/>
        <v>12702.28</v>
      </c>
      <c r="T754" s="13">
        <f t="shared" si="428"/>
        <v>-25.40456</v>
      </c>
      <c r="U754" s="13">
        <f>IF(ISNA(VLOOKUP(LOWER(F754)&amp;H754,Prices!A:C,3,0)),0,VLOOKUP(LOWER(F754)&amp;H754,Prices!A:C,3,0))</f>
        <v>17.989999999999998</v>
      </c>
      <c r="V754" s="13">
        <f>IF(ISNA(VLOOKUP(LOWER(F754)&amp;H754,Prices!A:C,2,0)),0,VLOOKUP(LOWER(F754)&amp;H754,Prices!A:C,2,0))</f>
        <v>18.170000000000002</v>
      </c>
      <c r="W754" s="13">
        <f t="shared" si="429"/>
        <v>3617.2799999999993</v>
      </c>
      <c r="X754" s="13">
        <f t="shared" si="430"/>
        <v>-90.000000000001634</v>
      </c>
      <c r="Y754" s="43">
        <f t="shared" si="431"/>
        <v>0.284377358490566</v>
      </c>
      <c r="Z754" s="49"/>
      <c r="AA754" s="24"/>
    </row>
    <row r="755" spans="1:27" s="13" customFormat="1" x14ac:dyDescent="0.15">
      <c r="A755" s="12">
        <v>42795</v>
      </c>
      <c r="B755" s="60" t="s">
        <v>1905</v>
      </c>
      <c r="C755" s="13" t="s">
        <v>1128</v>
      </c>
      <c r="D755" s="13" t="s">
        <v>1129</v>
      </c>
      <c r="E755" s="13" t="s">
        <v>1130</v>
      </c>
      <c r="F755" s="13" t="str">
        <f t="shared" si="393"/>
        <v>SZ</v>
      </c>
      <c r="G755" s="13" t="str">
        <f>VLOOKUP(LOWER(F755)&amp;H755,'Current pricing'!A:B,2,0)</f>
        <v>海虹控股</v>
      </c>
      <c r="H755" s="13" t="s">
        <v>1181</v>
      </c>
      <c r="I755" s="13" t="s">
        <v>1206</v>
      </c>
      <c r="J755" s="13" t="s">
        <v>1944</v>
      </c>
      <c r="K755" s="13">
        <v>-1000</v>
      </c>
      <c r="L755" s="13">
        <v>1</v>
      </c>
      <c r="M755" s="13">
        <v>42.5</v>
      </c>
      <c r="N755" s="13">
        <f t="shared" si="425"/>
        <v>-42500</v>
      </c>
      <c r="O755" s="13">
        <f t="shared" si="426"/>
        <v>42500</v>
      </c>
      <c r="P755" s="19">
        <f t="shared" si="394"/>
        <v>0</v>
      </c>
      <c r="Q755" s="19">
        <f t="shared" si="417"/>
        <v>8.5</v>
      </c>
      <c r="R755" s="13">
        <f t="shared" si="395"/>
        <v>42.5</v>
      </c>
      <c r="S755" s="19">
        <f t="shared" si="427"/>
        <v>42449</v>
      </c>
      <c r="T755" s="13">
        <f t="shared" si="428"/>
        <v>-42.448999999999998</v>
      </c>
      <c r="U755" s="13">
        <f>IF(ISNA(VLOOKUP(LOWER(F755)&amp;H755,Prices!A:C,3,0)),0,VLOOKUP(LOWER(F755)&amp;H755,Prices!A:C,3,0))</f>
        <v>24.93</v>
      </c>
      <c r="V755" s="13">
        <f>IF(ISNA(VLOOKUP(LOWER(F755)&amp;H755,Prices!A:C,2,0)),0,VLOOKUP(LOWER(F755)&amp;H755,Prices!A:C,2,0))</f>
        <v>24.93</v>
      </c>
      <c r="W755" s="13">
        <f t="shared" si="429"/>
        <v>17519</v>
      </c>
      <c r="X755" s="13">
        <f t="shared" si="430"/>
        <v>0</v>
      </c>
      <c r="Y755" s="43">
        <f t="shared" si="431"/>
        <v>0.41221176470588233</v>
      </c>
      <c r="Z755" s="49"/>
      <c r="AA755" s="24"/>
    </row>
    <row r="756" spans="1:27" s="13" customFormat="1" x14ac:dyDescent="0.15">
      <c r="A756" s="12">
        <v>42795</v>
      </c>
      <c r="B756" s="60" t="s">
        <v>1906</v>
      </c>
      <c r="C756" s="13" t="s">
        <v>1128</v>
      </c>
      <c r="D756" s="13" t="s">
        <v>1129</v>
      </c>
      <c r="E756" s="13" t="s">
        <v>1130</v>
      </c>
      <c r="F756" s="13" t="str">
        <f t="shared" si="393"/>
        <v>SZ</v>
      </c>
      <c r="G756" s="13" t="str">
        <f>VLOOKUP(LOWER(F756)&amp;H756,'Current pricing'!A:B,2,0)</f>
        <v>海虹控股</v>
      </c>
      <c r="H756" s="13" t="s">
        <v>1181</v>
      </c>
      <c r="I756" s="13" t="s">
        <v>1206</v>
      </c>
      <c r="J756" s="13" t="s">
        <v>1944</v>
      </c>
      <c r="K756" s="13">
        <v>-1000</v>
      </c>
      <c r="L756" s="13">
        <v>1</v>
      </c>
      <c r="M756" s="13">
        <v>42.46</v>
      </c>
      <c r="N756" s="13">
        <f t="shared" si="425"/>
        <v>-42460</v>
      </c>
      <c r="O756" s="13">
        <f t="shared" si="426"/>
        <v>42460</v>
      </c>
      <c r="P756" s="19">
        <f t="shared" si="394"/>
        <v>0</v>
      </c>
      <c r="Q756" s="19">
        <f t="shared" si="417"/>
        <v>8.4920000000000009</v>
      </c>
      <c r="R756" s="13">
        <f t="shared" si="395"/>
        <v>42.46</v>
      </c>
      <c r="S756" s="19">
        <f t="shared" si="427"/>
        <v>42409.048000000003</v>
      </c>
      <c r="T756" s="13">
        <f t="shared" si="428"/>
        <v>-42.409048000000006</v>
      </c>
      <c r="U756" s="13">
        <f>IF(ISNA(VLOOKUP(LOWER(F756)&amp;H756,Prices!A:C,3,0)),0,VLOOKUP(LOWER(F756)&amp;H756,Prices!A:C,3,0))</f>
        <v>24.93</v>
      </c>
      <c r="V756" s="13">
        <f>IF(ISNA(VLOOKUP(LOWER(F756)&amp;H756,Prices!A:C,2,0)),0,VLOOKUP(LOWER(F756)&amp;H756,Prices!A:C,2,0))</f>
        <v>24.93</v>
      </c>
      <c r="W756" s="13">
        <f t="shared" si="429"/>
        <v>17479.048000000006</v>
      </c>
      <c r="X756" s="13">
        <f t="shared" si="430"/>
        <v>0</v>
      </c>
      <c r="Y756" s="43">
        <f t="shared" si="431"/>
        <v>0.41165916156382493</v>
      </c>
      <c r="Z756" s="49"/>
      <c r="AA756" s="24"/>
    </row>
    <row r="757" spans="1:27" s="13" customFormat="1" x14ac:dyDescent="0.15">
      <c r="A757" s="12">
        <v>42795</v>
      </c>
      <c r="B757" s="60" t="s">
        <v>1907</v>
      </c>
      <c r="C757" s="13" t="s">
        <v>1128</v>
      </c>
      <c r="D757" s="13" t="s">
        <v>1129</v>
      </c>
      <c r="E757" s="13" t="s">
        <v>1130</v>
      </c>
      <c r="F757" s="13" t="str">
        <f t="shared" si="393"/>
        <v>SZ</v>
      </c>
      <c r="G757" s="13" t="str">
        <f>VLOOKUP(LOWER(F757)&amp;H757,'Current pricing'!A:B,2,0)</f>
        <v>国元证券</v>
      </c>
      <c r="H757" s="13" t="s">
        <v>1884</v>
      </c>
      <c r="I757" s="13" t="s">
        <v>1206</v>
      </c>
      <c r="J757" s="13" t="s">
        <v>1924</v>
      </c>
      <c r="K757" s="13">
        <v>-500</v>
      </c>
      <c r="L757" s="13">
        <v>1</v>
      </c>
      <c r="M757" s="13">
        <v>20.07</v>
      </c>
      <c r="N757" s="13">
        <f t="shared" si="425"/>
        <v>-10035</v>
      </c>
      <c r="O757" s="13">
        <f t="shared" si="426"/>
        <v>10035</v>
      </c>
      <c r="P757" s="19">
        <f t="shared" si="394"/>
        <v>0</v>
      </c>
      <c r="Q757" s="19">
        <f t="shared" si="417"/>
        <v>5</v>
      </c>
      <c r="R757" s="13">
        <f t="shared" si="395"/>
        <v>10.039999999999999</v>
      </c>
      <c r="S757" s="19">
        <f t="shared" si="427"/>
        <v>10019.959999999999</v>
      </c>
      <c r="T757" s="13">
        <f t="shared" si="428"/>
        <v>-20.039919999999999</v>
      </c>
      <c r="U757" s="13">
        <f>IF(ISNA(VLOOKUP(LOWER(F757)&amp;H757,Prices!A:C,3,0)),0,VLOOKUP(LOWER(F757)&amp;H757,Prices!A:C,3,0))</f>
        <v>12.49</v>
      </c>
      <c r="V757" s="13">
        <f>IF(ISNA(VLOOKUP(LOWER(F757)&amp;H757,Prices!A:C,2,0)),0,VLOOKUP(LOWER(F757)&amp;H757,Prices!A:C,2,0))</f>
        <v>12.68</v>
      </c>
      <c r="W757" s="13">
        <f t="shared" si="429"/>
        <v>3679.9599999999996</v>
      </c>
      <c r="X757" s="13">
        <f t="shared" si="430"/>
        <v>-94.999999999999744</v>
      </c>
      <c r="Y757" s="43">
        <f t="shared" si="431"/>
        <v>0.36671250622820123</v>
      </c>
      <c r="Z757" s="49"/>
      <c r="AA757" s="24"/>
    </row>
    <row r="758" spans="1:27" s="13" customFormat="1" x14ac:dyDescent="0.15">
      <c r="A758" s="12">
        <v>42795</v>
      </c>
      <c r="B758" s="60" t="s">
        <v>1908</v>
      </c>
      <c r="C758" s="13" t="s">
        <v>1128</v>
      </c>
      <c r="D758" s="13" t="s">
        <v>1129</v>
      </c>
      <c r="E758" s="13" t="s">
        <v>1130</v>
      </c>
      <c r="F758" s="13" t="str">
        <f t="shared" si="393"/>
        <v>SZ</v>
      </c>
      <c r="G758" s="13" t="str">
        <f>VLOOKUP(LOWER(F758)&amp;H758,'Current pricing'!A:B,2,0)</f>
        <v>海虹控股</v>
      </c>
      <c r="H758" s="13" t="s">
        <v>1181</v>
      </c>
      <c r="I758" s="13" t="s">
        <v>1206</v>
      </c>
      <c r="J758" s="13" t="s">
        <v>1944</v>
      </c>
      <c r="K758" s="13">
        <v>-2000</v>
      </c>
      <c r="L758" s="13">
        <v>1</v>
      </c>
      <c r="M758" s="13">
        <v>42.4</v>
      </c>
      <c r="N758" s="13">
        <f t="shared" si="425"/>
        <v>-84800</v>
      </c>
      <c r="O758" s="13">
        <f t="shared" si="426"/>
        <v>84800</v>
      </c>
      <c r="P758" s="19">
        <f t="shared" si="394"/>
        <v>0</v>
      </c>
      <c r="Q758" s="19">
        <f t="shared" si="417"/>
        <v>16.96</v>
      </c>
      <c r="R758" s="13">
        <f t="shared" si="395"/>
        <v>84.8</v>
      </c>
      <c r="S758" s="19">
        <f t="shared" si="427"/>
        <v>84698.239999999991</v>
      </c>
      <c r="T758" s="13">
        <f t="shared" si="428"/>
        <v>-42.349119999999992</v>
      </c>
      <c r="U758" s="13">
        <f>IF(ISNA(VLOOKUP(LOWER(F758)&amp;H758,Prices!A:C,3,0)),0,VLOOKUP(LOWER(F758)&amp;H758,Prices!A:C,3,0))</f>
        <v>24.93</v>
      </c>
      <c r="V758" s="13">
        <f>IF(ISNA(VLOOKUP(LOWER(F758)&amp;H758,Prices!A:C,2,0)),0,VLOOKUP(LOWER(F758)&amp;H758,Prices!A:C,2,0))</f>
        <v>24.93</v>
      </c>
      <c r="W758" s="13">
        <f t="shared" si="429"/>
        <v>34838.239999999983</v>
      </c>
      <c r="X758" s="13">
        <f t="shared" si="430"/>
        <v>0</v>
      </c>
      <c r="Y758" s="43">
        <f t="shared" si="431"/>
        <v>0.41082830188679226</v>
      </c>
      <c r="Z758" s="49"/>
      <c r="AA758" s="24"/>
    </row>
    <row r="759" spans="1:27" s="13" customFormat="1" x14ac:dyDescent="0.15">
      <c r="A759" s="12">
        <v>42795</v>
      </c>
      <c r="B759" s="60" t="s">
        <v>1909</v>
      </c>
      <c r="C759" s="13" t="s">
        <v>1128</v>
      </c>
      <c r="D759" s="13" t="s">
        <v>1129</v>
      </c>
      <c r="E759" s="13" t="s">
        <v>1130</v>
      </c>
      <c r="F759" s="13" t="str">
        <f t="shared" si="393"/>
        <v>SH</v>
      </c>
      <c r="G759" s="13" t="str">
        <f>VLOOKUP(LOWER(F759)&amp;H759,'Current pricing'!A:B,2,0)</f>
        <v>南京新百</v>
      </c>
      <c r="H759" s="13" t="s">
        <v>1867</v>
      </c>
      <c r="I759" s="13" t="s">
        <v>1206</v>
      </c>
      <c r="J759" s="13" t="s">
        <v>1924</v>
      </c>
      <c r="K759" s="13">
        <v>-1000</v>
      </c>
      <c r="L759" s="13">
        <v>1</v>
      </c>
      <c r="M759" s="13">
        <v>37.880000000000003</v>
      </c>
      <c r="N759" s="13">
        <f t="shared" si="425"/>
        <v>-37880</v>
      </c>
      <c r="O759" s="13">
        <f t="shared" si="426"/>
        <v>37880</v>
      </c>
      <c r="P759" s="19">
        <f t="shared" si="394"/>
        <v>0.75760000000000005</v>
      </c>
      <c r="Q759" s="19">
        <f t="shared" si="417"/>
        <v>7.5760000000000005</v>
      </c>
      <c r="R759" s="13">
        <f t="shared" si="395"/>
        <v>37.880000000000003</v>
      </c>
      <c r="S759" s="19">
        <f t="shared" si="427"/>
        <v>37833.786400000005</v>
      </c>
      <c r="T759" s="13">
        <f t="shared" si="428"/>
        <v>-37.833786400000001</v>
      </c>
      <c r="U759" s="13">
        <f>IF(ISNA(VLOOKUP(LOWER(F759)&amp;H759,Prices!A:C,3,0)),0,VLOOKUP(LOWER(F759)&amp;H759,Prices!A:C,3,0))</f>
        <v>38.549999999999997</v>
      </c>
      <c r="V759" s="13">
        <f>IF(ISNA(VLOOKUP(LOWER(F759)&amp;H759,Prices!A:C,2,0)),0,VLOOKUP(LOWER(F759)&amp;H759,Prices!A:C,2,0))</f>
        <v>38.549999999999997</v>
      </c>
      <c r="W759" s="13">
        <f t="shared" si="429"/>
        <v>-716.21359999999618</v>
      </c>
      <c r="X759" s="13">
        <f t="shared" si="430"/>
        <v>0</v>
      </c>
      <c r="Y759" s="43">
        <f t="shared" si="431"/>
        <v>-1.8907434002111832E-2</v>
      </c>
      <c r="Z759" s="49"/>
      <c r="AA759" s="24"/>
    </row>
    <row r="760" spans="1:27" s="13" customFormat="1" x14ac:dyDescent="0.15">
      <c r="A760" s="12">
        <v>42795</v>
      </c>
      <c r="B760" s="60" t="s">
        <v>1910</v>
      </c>
      <c r="C760" s="13" t="s">
        <v>1128</v>
      </c>
      <c r="D760" s="13" t="s">
        <v>1129</v>
      </c>
      <c r="E760" s="13" t="s">
        <v>1130</v>
      </c>
      <c r="F760" s="13" t="str">
        <f t="shared" si="393"/>
        <v>SZ</v>
      </c>
      <c r="G760" s="13" t="str">
        <f>VLOOKUP(LOWER(F760)&amp;H760,'Current pricing'!A:B,2,0)</f>
        <v>海虹控股</v>
      </c>
      <c r="H760" s="13" t="s">
        <v>1181</v>
      </c>
      <c r="I760" s="13" t="s">
        <v>1206</v>
      </c>
      <c r="J760" s="13" t="s">
        <v>1944</v>
      </c>
      <c r="K760" s="13">
        <v>-800</v>
      </c>
      <c r="L760" s="13">
        <v>1</v>
      </c>
      <c r="M760" s="13">
        <v>42.47</v>
      </c>
      <c r="N760" s="13">
        <f t="shared" si="425"/>
        <v>-33976</v>
      </c>
      <c r="O760" s="13">
        <f t="shared" si="426"/>
        <v>33976</v>
      </c>
      <c r="P760" s="19">
        <f t="shared" si="394"/>
        <v>0</v>
      </c>
      <c r="Q760" s="19">
        <f t="shared" si="417"/>
        <v>6.7952000000000004</v>
      </c>
      <c r="R760" s="13">
        <f t="shared" si="395"/>
        <v>33.979999999999997</v>
      </c>
      <c r="S760" s="19">
        <f t="shared" si="427"/>
        <v>33935.224799999996</v>
      </c>
      <c r="T760" s="13">
        <f t="shared" si="428"/>
        <v>-42.419030999999997</v>
      </c>
      <c r="U760" s="13">
        <f>IF(ISNA(VLOOKUP(LOWER(F760)&amp;H760,Prices!A:C,3,0)),0,VLOOKUP(LOWER(F760)&amp;H760,Prices!A:C,3,0))</f>
        <v>24.93</v>
      </c>
      <c r="V760" s="13">
        <f>IF(ISNA(VLOOKUP(LOWER(F760)&amp;H760,Prices!A:C,2,0)),0,VLOOKUP(LOWER(F760)&amp;H760,Prices!A:C,2,0))</f>
        <v>24.93</v>
      </c>
      <c r="W760" s="13">
        <f t="shared" si="429"/>
        <v>13991.224799999998</v>
      </c>
      <c r="X760" s="13">
        <f t="shared" si="430"/>
        <v>0</v>
      </c>
      <c r="Y760" s="43">
        <f t="shared" si="431"/>
        <v>0.41179729220626321</v>
      </c>
      <c r="Z760" s="49"/>
      <c r="AA760" s="24"/>
    </row>
    <row r="761" spans="1:27" s="13" customFormat="1" x14ac:dyDescent="0.15">
      <c r="A761" s="12">
        <v>42796</v>
      </c>
      <c r="B761" s="60" t="s">
        <v>1912</v>
      </c>
      <c r="C761" s="13" t="s">
        <v>1128</v>
      </c>
      <c r="D761" s="13" t="s">
        <v>1129</v>
      </c>
      <c r="E761" s="13" t="s">
        <v>1130</v>
      </c>
      <c r="F761" s="13" t="str">
        <f t="shared" si="393"/>
        <v>SH</v>
      </c>
      <c r="G761" s="13" t="str">
        <f>VLOOKUP(LOWER(F761)&amp;H761,'Current pricing'!A:B,2,0)</f>
        <v>中船防务</v>
      </c>
      <c r="H761" s="13" t="s">
        <v>1511</v>
      </c>
      <c r="I761" s="13" t="s">
        <v>1206</v>
      </c>
      <c r="J761" s="13" t="s">
        <v>1924</v>
      </c>
      <c r="K761" s="13">
        <v>-1000</v>
      </c>
      <c r="L761" s="13">
        <v>1</v>
      </c>
      <c r="M761" s="13">
        <v>34.909999999999997</v>
      </c>
      <c r="N761" s="13">
        <f t="shared" ref="N761:N770" si="432">K761*M761</f>
        <v>-34910</v>
      </c>
      <c r="O761" s="13">
        <f t="shared" ref="O761:O770" si="433">ABS(N761)</f>
        <v>34910</v>
      </c>
      <c r="P761" s="19">
        <f t="shared" si="394"/>
        <v>0.69820000000000004</v>
      </c>
      <c r="Q761" s="19">
        <f t="shared" si="417"/>
        <v>6.9820000000000002</v>
      </c>
      <c r="R761" s="13">
        <f t="shared" si="395"/>
        <v>34.909999999999997</v>
      </c>
      <c r="S761" s="19">
        <f t="shared" ref="S761:S770" si="434">-(N761+P761+Q761+R761)</f>
        <v>34867.409799999994</v>
      </c>
      <c r="T761" s="13">
        <f t="shared" ref="T761:T770" si="435">S761/K761</f>
        <v>-34.867409799999997</v>
      </c>
      <c r="U761" s="13">
        <f>IF(ISNA(VLOOKUP(LOWER(F761)&amp;H761,Prices!A:C,3,0)),0,VLOOKUP(LOWER(F761)&amp;H761,Prices!A:C,3,0))</f>
        <v>26.66</v>
      </c>
      <c r="V761" s="13">
        <f>IF(ISNA(VLOOKUP(LOWER(F761)&amp;H761,Prices!A:C,2,0)),0,VLOOKUP(LOWER(F761)&amp;H761,Prices!A:C,2,0))</f>
        <v>26.66</v>
      </c>
      <c r="W761" s="13">
        <f t="shared" ref="W761:W770" si="436">IF(I761="B",(V761+T761)*K761,(V761+T761)*K761)</f>
        <v>8207.4097999999976</v>
      </c>
      <c r="X761" s="13">
        <f t="shared" ref="X761:X770" si="437">K761*(V761-U761)</f>
        <v>0</v>
      </c>
      <c r="Y761" s="43">
        <f t="shared" ref="Y761:Y770" si="438">W761/O761</f>
        <v>0.23510197078201081</v>
      </c>
      <c r="Z761" s="49"/>
      <c r="AA761" s="24"/>
    </row>
    <row r="762" spans="1:27" s="13" customFormat="1" x14ac:dyDescent="0.15">
      <c r="A762" s="12">
        <v>42796</v>
      </c>
      <c r="B762" s="60" t="s">
        <v>1913</v>
      </c>
      <c r="C762" s="13" t="s">
        <v>1128</v>
      </c>
      <c r="D762" s="13" t="s">
        <v>1129</v>
      </c>
      <c r="E762" s="13" t="s">
        <v>1130</v>
      </c>
      <c r="F762" s="13" t="str">
        <f t="shared" si="393"/>
        <v>SZ</v>
      </c>
      <c r="G762" s="13" t="str">
        <f>VLOOKUP(LOWER(F762)&amp;H762,'Current pricing'!A:B,2,0)</f>
        <v>国元证券</v>
      </c>
      <c r="H762" s="13" t="s">
        <v>1884</v>
      </c>
      <c r="I762" s="13" t="s">
        <v>1206</v>
      </c>
      <c r="J762" s="13" t="s">
        <v>1924</v>
      </c>
      <c r="K762" s="13">
        <v>-500</v>
      </c>
      <c r="L762" s="13">
        <v>1</v>
      </c>
      <c r="M762" s="13">
        <v>20.6</v>
      </c>
      <c r="N762" s="13">
        <f t="shared" si="432"/>
        <v>-10300</v>
      </c>
      <c r="O762" s="13">
        <f t="shared" si="433"/>
        <v>10300</v>
      </c>
      <c r="P762" s="19">
        <f t="shared" si="394"/>
        <v>0</v>
      </c>
      <c r="Q762" s="19">
        <f t="shared" si="417"/>
        <v>5</v>
      </c>
      <c r="R762" s="13">
        <f t="shared" si="395"/>
        <v>10.3</v>
      </c>
      <c r="S762" s="19">
        <f t="shared" si="434"/>
        <v>10284.700000000001</v>
      </c>
      <c r="T762" s="13">
        <f t="shared" si="435"/>
        <v>-20.569400000000002</v>
      </c>
      <c r="U762" s="13">
        <f>IF(ISNA(VLOOKUP(LOWER(F762)&amp;H762,Prices!A:C,3,0)),0,VLOOKUP(LOWER(F762)&amp;H762,Prices!A:C,3,0))</f>
        <v>12.49</v>
      </c>
      <c r="V762" s="13">
        <f>IF(ISNA(VLOOKUP(LOWER(F762)&amp;H762,Prices!A:C,2,0)),0,VLOOKUP(LOWER(F762)&amp;H762,Prices!A:C,2,0))</f>
        <v>12.68</v>
      </c>
      <c r="W762" s="13">
        <f t="shared" si="436"/>
        <v>3944.7000000000012</v>
      </c>
      <c r="X762" s="13">
        <f t="shared" si="437"/>
        <v>-94.999999999999744</v>
      </c>
      <c r="Y762" s="43">
        <f t="shared" si="438"/>
        <v>0.38298058252427197</v>
      </c>
      <c r="Z762" s="49"/>
      <c r="AA762" s="24"/>
    </row>
    <row r="763" spans="1:27" s="13" customFormat="1" x14ac:dyDescent="0.15">
      <c r="A763" s="12">
        <v>42796</v>
      </c>
      <c r="B763" s="60" t="s">
        <v>1914</v>
      </c>
      <c r="C763" s="13" t="s">
        <v>1128</v>
      </c>
      <c r="D763" s="13" t="s">
        <v>1129</v>
      </c>
      <c r="E763" s="13" t="s">
        <v>1130</v>
      </c>
      <c r="F763" s="13" t="str">
        <f t="shared" si="393"/>
        <v>SH</v>
      </c>
      <c r="G763" s="13" t="str">
        <f>VLOOKUP(LOWER(F763)&amp;H763,'Current pricing'!A:B,2,0)</f>
        <v>光大证券</v>
      </c>
      <c r="H763" s="13" t="s">
        <v>1184</v>
      </c>
      <c r="I763" s="13" t="s">
        <v>1206</v>
      </c>
      <c r="J763" s="13" t="s">
        <v>1944</v>
      </c>
      <c r="K763" s="13">
        <v>-1000</v>
      </c>
      <c r="L763" s="13">
        <v>1</v>
      </c>
      <c r="M763" s="13">
        <v>16.149999999999999</v>
      </c>
      <c r="N763" s="13">
        <f t="shared" si="432"/>
        <v>-16149.999999999998</v>
      </c>
      <c r="O763" s="13">
        <f t="shared" si="433"/>
        <v>16149.999999999998</v>
      </c>
      <c r="P763" s="19">
        <f t="shared" si="394"/>
        <v>0.32300000000000001</v>
      </c>
      <c r="Q763" s="19">
        <f t="shared" si="417"/>
        <v>5</v>
      </c>
      <c r="R763" s="13">
        <f t="shared" si="395"/>
        <v>16.149999999999999</v>
      </c>
      <c r="S763" s="19">
        <f t="shared" si="434"/>
        <v>16128.526999999998</v>
      </c>
      <c r="T763" s="13">
        <f t="shared" si="435"/>
        <v>-16.128526999999998</v>
      </c>
      <c r="U763" s="13">
        <f>IF(ISNA(VLOOKUP(LOWER(F763)&amp;H763,Prices!A:C,3,0)),0,VLOOKUP(LOWER(F763)&amp;H763,Prices!A:C,3,0))</f>
        <v>14.87</v>
      </c>
      <c r="V763" s="13">
        <f>IF(ISNA(VLOOKUP(LOWER(F763)&amp;H763,Prices!A:C,2,0)),0,VLOOKUP(LOWER(F763)&amp;H763,Prices!A:C,2,0))</f>
        <v>14.87</v>
      </c>
      <c r="W763" s="13">
        <f t="shared" si="436"/>
        <v>1258.5269999999991</v>
      </c>
      <c r="X763" s="13">
        <f t="shared" si="437"/>
        <v>0</v>
      </c>
      <c r="Y763" s="43">
        <f t="shared" si="438"/>
        <v>7.7927368421052592E-2</v>
      </c>
      <c r="Z763" s="49"/>
      <c r="AA763" s="24"/>
    </row>
    <row r="764" spans="1:27" s="13" customFormat="1" x14ac:dyDescent="0.15">
      <c r="A764" s="12">
        <v>42796</v>
      </c>
      <c r="B764" s="60" t="s">
        <v>1915</v>
      </c>
      <c r="C764" s="13" t="s">
        <v>1128</v>
      </c>
      <c r="D764" s="13" t="s">
        <v>1129</v>
      </c>
      <c r="E764" s="13" t="s">
        <v>1130</v>
      </c>
      <c r="F764" s="13" t="str">
        <f t="shared" si="393"/>
        <v>SH</v>
      </c>
      <c r="G764" s="13" t="str">
        <f>VLOOKUP(LOWER(F764)&amp;H764,'Current pricing'!A:B,2,0)</f>
        <v>厦门钨业</v>
      </c>
      <c r="H764" s="13" t="s">
        <v>1875</v>
      </c>
      <c r="I764" s="13" t="s">
        <v>1206</v>
      </c>
      <c r="J764" s="13" t="s">
        <v>1944</v>
      </c>
      <c r="K764" s="13">
        <v>-1000</v>
      </c>
      <c r="L764" s="13">
        <v>1</v>
      </c>
      <c r="M764" s="13">
        <v>25.12</v>
      </c>
      <c r="N764" s="13">
        <f t="shared" si="432"/>
        <v>-25120</v>
      </c>
      <c r="O764" s="13">
        <f t="shared" si="433"/>
        <v>25120</v>
      </c>
      <c r="P764" s="19">
        <f t="shared" si="394"/>
        <v>0.50240000000000007</v>
      </c>
      <c r="Q764" s="19">
        <f t="shared" si="417"/>
        <v>5.024</v>
      </c>
      <c r="R764" s="13">
        <f t="shared" si="395"/>
        <v>25.12</v>
      </c>
      <c r="S764" s="19">
        <f t="shared" si="434"/>
        <v>25089.353599999999</v>
      </c>
      <c r="T764" s="13">
        <f t="shared" si="435"/>
        <v>-25.089353599999999</v>
      </c>
      <c r="U764" s="13">
        <f>IF(ISNA(VLOOKUP(LOWER(F764)&amp;H764,Prices!A:C,3,0)),0,VLOOKUP(LOWER(F764)&amp;H764,Prices!A:C,3,0))</f>
        <v>26.35</v>
      </c>
      <c r="V764" s="13">
        <f>IF(ISNA(VLOOKUP(LOWER(F764)&amp;H764,Prices!A:C,2,0)),0,VLOOKUP(LOWER(F764)&amp;H764,Prices!A:C,2,0))</f>
        <v>26.78</v>
      </c>
      <c r="W764" s="13">
        <f t="shared" si="436"/>
        <v>-1690.6464000000021</v>
      </c>
      <c r="X764" s="13">
        <f t="shared" si="437"/>
        <v>-429.99999999999972</v>
      </c>
      <c r="Y764" s="43">
        <f t="shared" si="438"/>
        <v>-6.7302802547770782E-2</v>
      </c>
      <c r="Z764" s="49"/>
      <c r="AA764" s="24"/>
    </row>
    <row r="765" spans="1:27" s="13" customFormat="1" x14ac:dyDescent="0.15">
      <c r="A765" s="12">
        <v>42796</v>
      </c>
      <c r="B765" s="60" t="s">
        <v>1916</v>
      </c>
      <c r="C765" s="13" t="s">
        <v>1128</v>
      </c>
      <c r="D765" s="13" t="s">
        <v>1129</v>
      </c>
      <c r="E765" s="13" t="s">
        <v>1130</v>
      </c>
      <c r="F765" s="13" t="str">
        <f t="shared" si="393"/>
        <v>SZ</v>
      </c>
      <c r="G765" s="13" t="str">
        <f>VLOOKUP(LOWER(F765)&amp;H765,'Current pricing'!A:B,2,0)</f>
        <v>泸州老窖</v>
      </c>
      <c r="H765" s="13" t="s">
        <v>1366</v>
      </c>
      <c r="I765" s="13" t="s">
        <v>1206</v>
      </c>
      <c r="J765" s="13" t="s">
        <v>1944</v>
      </c>
      <c r="K765" s="13">
        <v>-300</v>
      </c>
      <c r="L765" s="13">
        <v>1</v>
      </c>
      <c r="M765" s="13">
        <v>38.619999999999997</v>
      </c>
      <c r="N765" s="13">
        <f t="shared" si="432"/>
        <v>-11586</v>
      </c>
      <c r="O765" s="13">
        <f t="shared" si="433"/>
        <v>11586</v>
      </c>
      <c r="P765" s="19">
        <f t="shared" si="394"/>
        <v>0</v>
      </c>
      <c r="Q765" s="19">
        <f t="shared" si="417"/>
        <v>5</v>
      </c>
      <c r="R765" s="13">
        <f t="shared" si="395"/>
        <v>11.59</v>
      </c>
      <c r="S765" s="19">
        <f t="shared" si="434"/>
        <v>11569.41</v>
      </c>
      <c r="T765" s="13">
        <f t="shared" si="435"/>
        <v>-38.564700000000002</v>
      </c>
      <c r="U765" s="13">
        <f>IF(ISNA(VLOOKUP(LOWER(F765)&amp;H765,Prices!A:C,3,0)),0,VLOOKUP(LOWER(F765)&amp;H765,Prices!A:C,3,0))</f>
        <v>64.91</v>
      </c>
      <c r="V765" s="13">
        <f>IF(ISNA(VLOOKUP(LOWER(F765)&amp;H765,Prices!A:C,2,0)),0,VLOOKUP(LOWER(F765)&amp;H765,Prices!A:C,2,0))</f>
        <v>66.44</v>
      </c>
      <c r="W765" s="13">
        <f t="shared" si="436"/>
        <v>-8362.5899999999983</v>
      </c>
      <c r="X765" s="13">
        <f t="shared" si="437"/>
        <v>-459.00000000000034</v>
      </c>
      <c r="Y765" s="43">
        <f t="shared" si="438"/>
        <v>-0.72178404971517329</v>
      </c>
      <c r="Z765" s="49"/>
      <c r="AA765" s="24"/>
    </row>
    <row r="766" spans="1:27" s="13" customFormat="1" x14ac:dyDescent="0.15">
      <c r="A766" s="12">
        <v>42796</v>
      </c>
      <c r="B766" s="60" t="s">
        <v>1917</v>
      </c>
      <c r="C766" s="13" t="s">
        <v>1128</v>
      </c>
      <c r="D766" s="13" t="s">
        <v>1129</v>
      </c>
      <c r="E766" s="13" t="s">
        <v>1130</v>
      </c>
      <c r="F766" s="13" t="str">
        <f t="shared" si="393"/>
        <v>SZ</v>
      </c>
      <c r="G766" s="13" t="str">
        <f>VLOOKUP(LOWER(F766)&amp;H766,'Current pricing'!A:B,2,0)</f>
        <v>荣盛石化</v>
      </c>
      <c r="H766" s="13" t="s">
        <v>1918</v>
      </c>
      <c r="I766" s="13" t="s">
        <v>1207</v>
      </c>
      <c r="J766" s="13" t="s">
        <v>1944</v>
      </c>
      <c r="K766" s="13">
        <v>1000</v>
      </c>
      <c r="L766" s="13">
        <v>1</v>
      </c>
      <c r="M766" s="13">
        <v>15.95</v>
      </c>
      <c r="N766" s="13">
        <f t="shared" si="432"/>
        <v>15950</v>
      </c>
      <c r="O766" s="13">
        <f t="shared" si="433"/>
        <v>15950</v>
      </c>
      <c r="P766" s="19">
        <f t="shared" si="394"/>
        <v>0</v>
      </c>
      <c r="Q766" s="19">
        <f t="shared" si="417"/>
        <v>5</v>
      </c>
      <c r="R766" s="13">
        <f t="shared" si="395"/>
        <v>0</v>
      </c>
      <c r="S766" s="19">
        <f t="shared" si="434"/>
        <v>-15955</v>
      </c>
      <c r="T766" s="13">
        <f t="shared" si="435"/>
        <v>-15.955</v>
      </c>
      <c r="U766" s="13">
        <f>IF(ISNA(VLOOKUP(LOWER(F766)&amp;H766,Prices!A:C,3,0)),0,VLOOKUP(LOWER(F766)&amp;H766,Prices!A:C,3,0))</f>
        <v>9.89</v>
      </c>
      <c r="V766" s="13">
        <f>IF(ISNA(VLOOKUP(LOWER(F766)&amp;H766,Prices!A:C,2,0)),0,VLOOKUP(LOWER(F766)&amp;H766,Prices!A:C,2,0))</f>
        <v>9.89</v>
      </c>
      <c r="W766" s="13">
        <f t="shared" si="436"/>
        <v>-6064.9999999999991</v>
      </c>
      <c r="X766" s="13">
        <f t="shared" si="437"/>
        <v>0</v>
      </c>
      <c r="Y766" s="43">
        <f t="shared" si="438"/>
        <v>-0.38025078369905951</v>
      </c>
      <c r="Z766" s="49"/>
      <c r="AA766" s="24"/>
    </row>
    <row r="767" spans="1:27" s="13" customFormat="1" x14ac:dyDescent="0.15">
      <c r="A767" s="12">
        <v>42796</v>
      </c>
      <c r="B767" s="60" t="s">
        <v>1919</v>
      </c>
      <c r="C767" s="13" t="s">
        <v>1128</v>
      </c>
      <c r="D767" s="13" t="s">
        <v>1129</v>
      </c>
      <c r="E767" s="13" t="s">
        <v>1130</v>
      </c>
      <c r="F767" s="13" t="str">
        <f t="shared" si="393"/>
        <v>SZ</v>
      </c>
      <c r="G767" s="13" t="str">
        <f>VLOOKUP(LOWER(F767)&amp;H767,'Current pricing'!A:B,2,0)</f>
        <v>古井贡酒</v>
      </c>
      <c r="H767" s="13" t="s">
        <v>1420</v>
      </c>
      <c r="I767" s="13" t="s">
        <v>1206</v>
      </c>
      <c r="J767" s="13" t="s">
        <v>1944</v>
      </c>
      <c r="K767" s="13">
        <v>-900</v>
      </c>
      <c r="L767" s="13">
        <v>1</v>
      </c>
      <c r="M767" s="13">
        <v>51.39</v>
      </c>
      <c r="N767" s="13">
        <f t="shared" si="432"/>
        <v>-46251</v>
      </c>
      <c r="O767" s="13">
        <f t="shared" si="433"/>
        <v>46251</v>
      </c>
      <c r="P767" s="19">
        <f t="shared" si="394"/>
        <v>0</v>
      </c>
      <c r="Q767" s="19">
        <f t="shared" si="417"/>
        <v>9.2502000000000013</v>
      </c>
      <c r="R767" s="13">
        <f t="shared" si="395"/>
        <v>46.25</v>
      </c>
      <c r="S767" s="19">
        <f t="shared" si="434"/>
        <v>46195.499799999998</v>
      </c>
      <c r="T767" s="13">
        <f t="shared" si="435"/>
        <v>-51.328333111111107</v>
      </c>
      <c r="U767" s="13">
        <f>IF(ISNA(VLOOKUP(LOWER(F767)&amp;H767,Prices!A:C,3,0)),0,VLOOKUP(LOWER(F767)&amp;H767,Prices!A:C,3,0))</f>
        <v>71.150000000000006</v>
      </c>
      <c r="V767" s="13">
        <f>IF(ISNA(VLOOKUP(LOWER(F767)&amp;H767,Prices!A:C,2,0)),0,VLOOKUP(LOWER(F767)&amp;H767,Prices!A:C,2,0))</f>
        <v>74.11</v>
      </c>
      <c r="W767" s="13">
        <f t="shared" si="436"/>
        <v>-20503.500200000002</v>
      </c>
      <c r="X767" s="13">
        <f t="shared" si="437"/>
        <v>-2663.9999999999945</v>
      </c>
      <c r="Y767" s="43">
        <f t="shared" si="438"/>
        <v>-0.44330933817647189</v>
      </c>
      <c r="Z767" s="49"/>
      <c r="AA767" s="24"/>
    </row>
    <row r="768" spans="1:27" s="13" customFormat="1" x14ac:dyDescent="0.15">
      <c r="A768" s="12">
        <v>42796</v>
      </c>
      <c r="B768" s="60" t="s">
        <v>1920</v>
      </c>
      <c r="C768" s="13" t="s">
        <v>1128</v>
      </c>
      <c r="D768" s="13" t="s">
        <v>1129</v>
      </c>
      <c r="E768" s="13" t="s">
        <v>1130</v>
      </c>
      <c r="F768" s="13" t="str">
        <f t="shared" si="393"/>
        <v>SH</v>
      </c>
      <c r="G768" s="13" t="str">
        <f>VLOOKUP(LOWER(F768)&amp;H768,'Current pricing'!A:B,2,0)</f>
        <v>洛阳钼业</v>
      </c>
      <c r="H768" s="13" t="s">
        <v>1865</v>
      </c>
      <c r="I768" s="13" t="s">
        <v>1207</v>
      </c>
      <c r="J768" s="13" t="s">
        <v>1944</v>
      </c>
      <c r="K768" s="13">
        <v>4000</v>
      </c>
      <c r="L768" s="13">
        <v>1</v>
      </c>
      <c r="M768" s="13">
        <v>5.18</v>
      </c>
      <c r="N768" s="13">
        <f t="shared" si="432"/>
        <v>20720</v>
      </c>
      <c r="O768" s="13">
        <f t="shared" si="433"/>
        <v>20720</v>
      </c>
      <c r="P768" s="19">
        <f t="shared" si="394"/>
        <v>0.41440000000000005</v>
      </c>
      <c r="Q768" s="19">
        <f t="shared" si="417"/>
        <v>5</v>
      </c>
      <c r="R768" s="13">
        <f t="shared" si="395"/>
        <v>0</v>
      </c>
      <c r="S768" s="19">
        <f t="shared" si="434"/>
        <v>-20725.414400000001</v>
      </c>
      <c r="T768" s="13">
        <f t="shared" si="435"/>
        <v>-5.1813536000000004</v>
      </c>
      <c r="U768" s="13">
        <f>IF(ISNA(VLOOKUP(LOWER(F768)&amp;H768,Prices!A:C,3,0)),0,VLOOKUP(LOWER(F768)&amp;H768,Prices!A:C,3,0))</f>
        <v>6.9</v>
      </c>
      <c r="V768" s="13">
        <f>IF(ISNA(VLOOKUP(LOWER(F768)&amp;H768,Prices!A:C,2,0)),0,VLOOKUP(LOWER(F768)&amp;H768,Prices!A:C,2,0))</f>
        <v>6.89</v>
      </c>
      <c r="W768" s="13">
        <f t="shared" si="436"/>
        <v>6834.5855999999967</v>
      </c>
      <c r="X768" s="13">
        <f t="shared" si="437"/>
        <v>-40.0000000000027</v>
      </c>
      <c r="Y768" s="43">
        <f t="shared" si="438"/>
        <v>0.32985451737451721</v>
      </c>
      <c r="Z768" s="49"/>
      <c r="AA768" s="24"/>
    </row>
    <row r="769" spans="1:27" s="13" customFormat="1" x14ac:dyDescent="0.15">
      <c r="A769" s="12">
        <v>42796</v>
      </c>
      <c r="B769" s="60" t="s">
        <v>1921</v>
      </c>
      <c r="C769" s="13" t="s">
        <v>1128</v>
      </c>
      <c r="D769" s="13" t="s">
        <v>1129</v>
      </c>
      <c r="E769" s="13" t="s">
        <v>1130</v>
      </c>
      <c r="F769" s="13" t="str">
        <f t="shared" si="393"/>
        <v>SZ</v>
      </c>
      <c r="G769" s="13" t="str">
        <f>VLOOKUP(LOWER(F769)&amp;H769,'Current pricing'!A:B,2,0)</f>
        <v>荣盛石化</v>
      </c>
      <c r="H769" s="13" t="s">
        <v>1918</v>
      </c>
      <c r="I769" s="13" t="s">
        <v>1207</v>
      </c>
      <c r="J769" s="13" t="s">
        <v>1944</v>
      </c>
      <c r="K769" s="13">
        <v>1500</v>
      </c>
      <c r="L769" s="13">
        <v>1</v>
      </c>
      <c r="M769" s="13">
        <v>15.92</v>
      </c>
      <c r="N769" s="13">
        <f t="shared" si="432"/>
        <v>23880</v>
      </c>
      <c r="O769" s="13">
        <f t="shared" si="433"/>
        <v>23880</v>
      </c>
      <c r="P769" s="19">
        <f t="shared" si="394"/>
        <v>0</v>
      </c>
      <c r="Q769" s="19">
        <f t="shared" si="417"/>
        <v>5</v>
      </c>
      <c r="R769" s="13">
        <f t="shared" si="395"/>
        <v>0</v>
      </c>
      <c r="S769" s="19">
        <f t="shared" si="434"/>
        <v>-23885</v>
      </c>
      <c r="T769" s="13">
        <f t="shared" si="435"/>
        <v>-15.923333333333334</v>
      </c>
      <c r="U769" s="13">
        <f>IF(ISNA(VLOOKUP(LOWER(F769)&amp;H769,Prices!A:C,3,0)),0,VLOOKUP(LOWER(F769)&amp;H769,Prices!A:C,3,0))</f>
        <v>9.89</v>
      </c>
      <c r="V769" s="13">
        <f>IF(ISNA(VLOOKUP(LOWER(F769)&amp;H769,Prices!A:C,2,0)),0,VLOOKUP(LOWER(F769)&amp;H769,Prices!A:C,2,0))</f>
        <v>9.89</v>
      </c>
      <c r="W769" s="13">
        <f t="shared" si="436"/>
        <v>-9050</v>
      </c>
      <c r="X769" s="13">
        <f t="shared" si="437"/>
        <v>0</v>
      </c>
      <c r="Y769" s="43">
        <f t="shared" si="438"/>
        <v>-0.37897822445561141</v>
      </c>
      <c r="Z769" s="49"/>
      <c r="AA769" s="24"/>
    </row>
    <row r="770" spans="1:27" s="13" customFormat="1" x14ac:dyDescent="0.15">
      <c r="A770" s="12">
        <v>42796</v>
      </c>
      <c r="B770" s="60" t="s">
        <v>1922</v>
      </c>
      <c r="C770" s="13" t="s">
        <v>1128</v>
      </c>
      <c r="D770" s="13" t="s">
        <v>1129</v>
      </c>
      <c r="E770" s="13" t="s">
        <v>1130</v>
      </c>
      <c r="F770" s="13" t="str">
        <f t="shared" si="393"/>
        <v>SZ</v>
      </c>
      <c r="G770" s="13" t="str">
        <f>VLOOKUP(LOWER(F770)&amp;H770,'Current pricing'!A:B,2,0)</f>
        <v>中航机电</v>
      </c>
      <c r="H770" s="13" t="s">
        <v>1468</v>
      </c>
      <c r="I770" s="13" t="s">
        <v>1207</v>
      </c>
      <c r="J770" s="13" t="s">
        <v>1944</v>
      </c>
      <c r="K770" s="13">
        <v>1000</v>
      </c>
      <c r="L770" s="13">
        <v>1</v>
      </c>
      <c r="M770" s="13">
        <v>16.96</v>
      </c>
      <c r="N770" s="13">
        <f t="shared" si="432"/>
        <v>16960</v>
      </c>
      <c r="O770" s="13">
        <f t="shared" si="433"/>
        <v>16960</v>
      </c>
      <c r="P770" s="19">
        <f t="shared" si="394"/>
        <v>0</v>
      </c>
      <c r="Q770" s="19">
        <f t="shared" si="417"/>
        <v>5</v>
      </c>
      <c r="R770" s="13">
        <f t="shared" si="395"/>
        <v>0</v>
      </c>
      <c r="S770" s="19">
        <f t="shared" si="434"/>
        <v>-16965</v>
      </c>
      <c r="T770" s="13">
        <f t="shared" si="435"/>
        <v>-16.965</v>
      </c>
      <c r="U770" s="13">
        <f>IF(ISNA(VLOOKUP(LOWER(F770)&amp;H770,Prices!A:C,3,0)),0,VLOOKUP(LOWER(F770)&amp;H770,Prices!A:C,3,0))</f>
        <v>10.4</v>
      </c>
      <c r="V770" s="13">
        <f>IF(ISNA(VLOOKUP(LOWER(F770)&amp;H770,Prices!A:C,2,0)),0,VLOOKUP(LOWER(F770)&amp;H770,Prices!A:C,2,0))</f>
        <v>10.69</v>
      </c>
      <c r="W770" s="13">
        <f t="shared" si="436"/>
        <v>-6275</v>
      </c>
      <c r="X770" s="13">
        <f t="shared" si="437"/>
        <v>289.99999999999915</v>
      </c>
      <c r="Y770" s="43">
        <f t="shared" si="438"/>
        <v>-0.36998820754716982</v>
      </c>
      <c r="Z770" s="49"/>
      <c r="AA770" s="24"/>
    </row>
    <row r="771" spans="1:27" s="13" customFormat="1" x14ac:dyDescent="0.15">
      <c r="A771" s="12">
        <v>42797</v>
      </c>
      <c r="B771" s="60" t="s">
        <v>1926</v>
      </c>
      <c r="C771" s="13" t="s">
        <v>1128</v>
      </c>
      <c r="D771" s="13" t="s">
        <v>1129</v>
      </c>
      <c r="E771" s="13" t="s">
        <v>1130</v>
      </c>
      <c r="F771" s="13" t="str">
        <f t="shared" ref="F771:F834" si="439">IF(OR(LEFT(H771,1)="6",H771="510050"),"SH","SZ")</f>
        <v>SZ</v>
      </c>
      <c r="G771" s="13" t="str">
        <f>VLOOKUP(LOWER(F771)&amp;H771,'Current pricing'!A:B,2,0)</f>
        <v>中航机电</v>
      </c>
      <c r="H771" s="13" t="s">
        <v>1468</v>
      </c>
      <c r="I771" s="13" t="s">
        <v>1206</v>
      </c>
      <c r="J771" s="13" t="s">
        <v>1944</v>
      </c>
      <c r="K771" s="13">
        <v>-4000</v>
      </c>
      <c r="L771" s="13">
        <v>1</v>
      </c>
      <c r="M771" s="13">
        <v>17.079999999999998</v>
      </c>
      <c r="N771" s="13">
        <f t="shared" ref="N771:N787" si="440">K771*M771</f>
        <v>-68320</v>
      </c>
      <c r="O771" s="13">
        <f t="shared" ref="O771:O787" si="441">ABS(N771)</f>
        <v>68320</v>
      </c>
      <c r="P771" s="19">
        <f t="shared" ref="P771:P834" si="442">IF(H771="510050",0,IF(F771="SZ",0,ABS(N771*0.2%%)))</f>
        <v>0</v>
      </c>
      <c r="Q771" s="19">
        <f t="shared" si="417"/>
        <v>13.664000000000001</v>
      </c>
      <c r="R771" s="13">
        <f t="shared" ref="R771:R834" si="443">IF(H771="510050",0,ROUND(IF(OR(I771="B",I771="D"),0,ABS(N771*0.001)),2))</f>
        <v>68.319999999999993</v>
      </c>
      <c r="S771" s="19">
        <f t="shared" ref="S771:S786" si="444">-(N771+P771+Q771+R771)</f>
        <v>68238.015999999989</v>
      </c>
      <c r="T771" s="13">
        <f t="shared" ref="T771:T786" si="445">S771/K771</f>
        <v>-17.059503999999997</v>
      </c>
      <c r="U771" s="13">
        <f>IF(ISNA(VLOOKUP(LOWER(F771)&amp;H771,Prices!A:C,3,0)),0,VLOOKUP(LOWER(F771)&amp;H771,Prices!A:C,3,0))</f>
        <v>10.4</v>
      </c>
      <c r="V771" s="13">
        <f>IF(ISNA(VLOOKUP(LOWER(F771)&amp;H771,Prices!A:C,2,0)),0,VLOOKUP(LOWER(F771)&amp;H771,Prices!A:C,2,0))</f>
        <v>10.69</v>
      </c>
      <c r="W771" s="13">
        <f t="shared" ref="W771:W786" si="446">IF(I771="B",(V771+T771)*K771,(V771+T771)*K771)</f>
        <v>25478.015999999989</v>
      </c>
      <c r="X771" s="13">
        <f t="shared" ref="X771:X786" si="447">K771*(V771-U771)</f>
        <v>-1159.9999999999966</v>
      </c>
      <c r="Y771" s="43">
        <f t="shared" ref="Y771:Y786" si="448">W771/O771</f>
        <v>0.3729217798594846</v>
      </c>
      <c r="Z771" s="49"/>
      <c r="AA771" s="24"/>
    </row>
    <row r="772" spans="1:27" s="13" customFormat="1" x14ac:dyDescent="0.15">
      <c r="A772" s="12">
        <v>42797</v>
      </c>
      <c r="B772" s="60" t="s">
        <v>1927</v>
      </c>
      <c r="C772" s="13" t="s">
        <v>1128</v>
      </c>
      <c r="D772" s="13" t="s">
        <v>1129</v>
      </c>
      <c r="E772" s="13" t="s">
        <v>1130</v>
      </c>
      <c r="F772" s="13" t="str">
        <f t="shared" si="439"/>
        <v>SZ</v>
      </c>
      <c r="G772" s="13" t="str">
        <f>VLOOKUP(LOWER(F772)&amp;H772,'Current pricing'!A:B,2,0)</f>
        <v>古井贡酒</v>
      </c>
      <c r="H772" s="13" t="s">
        <v>1420</v>
      </c>
      <c r="I772" s="13" t="s">
        <v>1206</v>
      </c>
      <c r="J772" s="13" t="s">
        <v>1944</v>
      </c>
      <c r="K772" s="13">
        <v>-900</v>
      </c>
      <c r="L772" s="13">
        <v>1</v>
      </c>
      <c r="M772" s="13">
        <v>51.9</v>
      </c>
      <c r="N772" s="13">
        <f t="shared" si="440"/>
        <v>-46710</v>
      </c>
      <c r="O772" s="13">
        <f t="shared" si="441"/>
        <v>46710</v>
      </c>
      <c r="P772" s="19">
        <f t="shared" si="442"/>
        <v>0</v>
      </c>
      <c r="Q772" s="19">
        <f t="shared" si="417"/>
        <v>9.3420000000000005</v>
      </c>
      <c r="R772" s="13">
        <f t="shared" si="443"/>
        <v>46.71</v>
      </c>
      <c r="S772" s="19">
        <f t="shared" si="444"/>
        <v>46653.948000000004</v>
      </c>
      <c r="T772" s="13">
        <f t="shared" si="445"/>
        <v>-51.837720000000004</v>
      </c>
      <c r="U772" s="13">
        <f>IF(ISNA(VLOOKUP(LOWER(F772)&amp;H772,Prices!A:C,3,0)),0,VLOOKUP(LOWER(F772)&amp;H772,Prices!A:C,3,0))</f>
        <v>71.150000000000006</v>
      </c>
      <c r="V772" s="13">
        <f>IF(ISNA(VLOOKUP(LOWER(F772)&amp;H772,Prices!A:C,2,0)),0,VLOOKUP(LOWER(F772)&amp;H772,Prices!A:C,2,0))</f>
        <v>74.11</v>
      </c>
      <c r="W772" s="13">
        <f t="shared" si="446"/>
        <v>-20045.051999999996</v>
      </c>
      <c r="X772" s="13">
        <f t="shared" si="447"/>
        <v>-2663.9999999999945</v>
      </c>
      <c r="Y772" s="43">
        <f t="shared" si="448"/>
        <v>-0.42913834296724462</v>
      </c>
      <c r="Z772" s="49"/>
      <c r="AA772" s="24"/>
    </row>
    <row r="773" spans="1:27" s="13" customFormat="1" x14ac:dyDescent="0.15">
      <c r="A773" s="12">
        <v>42797</v>
      </c>
      <c r="B773" s="60" t="s">
        <v>1928</v>
      </c>
      <c r="C773" s="13" t="s">
        <v>1128</v>
      </c>
      <c r="D773" s="13" t="s">
        <v>1129</v>
      </c>
      <c r="E773" s="13" t="s">
        <v>1130</v>
      </c>
      <c r="F773" s="13" t="str">
        <f t="shared" si="439"/>
        <v>SZ</v>
      </c>
      <c r="G773" s="13" t="str">
        <f>VLOOKUP(LOWER(F773)&amp;H773,'Current pricing'!A:B,2,0)</f>
        <v>海虹控股</v>
      </c>
      <c r="H773" s="13" t="s">
        <v>1181</v>
      </c>
      <c r="I773" s="13" t="s">
        <v>1206</v>
      </c>
      <c r="J773" s="13" t="s">
        <v>1944</v>
      </c>
      <c r="K773" s="13">
        <v>-600</v>
      </c>
      <c r="L773" s="13">
        <v>1</v>
      </c>
      <c r="M773" s="13">
        <v>41.9</v>
      </c>
      <c r="N773" s="13">
        <f t="shared" si="440"/>
        <v>-25140</v>
      </c>
      <c r="O773" s="13">
        <f t="shared" si="441"/>
        <v>25140</v>
      </c>
      <c r="P773" s="19">
        <f t="shared" si="442"/>
        <v>0</v>
      </c>
      <c r="Q773" s="19">
        <f t="shared" si="417"/>
        <v>5.0280000000000005</v>
      </c>
      <c r="R773" s="13">
        <f t="shared" si="443"/>
        <v>25.14</v>
      </c>
      <c r="S773" s="19">
        <f t="shared" si="444"/>
        <v>25109.832000000002</v>
      </c>
      <c r="T773" s="13">
        <f t="shared" si="445"/>
        <v>-41.849720000000005</v>
      </c>
      <c r="U773" s="13">
        <f>IF(ISNA(VLOOKUP(LOWER(F773)&amp;H773,Prices!A:C,3,0)),0,VLOOKUP(LOWER(F773)&amp;H773,Prices!A:C,3,0))</f>
        <v>24.93</v>
      </c>
      <c r="V773" s="13">
        <f>IF(ISNA(VLOOKUP(LOWER(F773)&amp;H773,Prices!A:C,2,0)),0,VLOOKUP(LOWER(F773)&amp;H773,Prices!A:C,2,0))</f>
        <v>24.93</v>
      </c>
      <c r="W773" s="13">
        <f t="shared" si="446"/>
        <v>10151.832000000004</v>
      </c>
      <c r="X773" s="13">
        <f t="shared" si="447"/>
        <v>0</v>
      </c>
      <c r="Y773" s="43">
        <f t="shared" si="448"/>
        <v>0.40381193317422448</v>
      </c>
      <c r="Z773" s="49"/>
      <c r="AA773" s="24"/>
    </row>
    <row r="774" spans="1:27" s="13" customFormat="1" x14ac:dyDescent="0.15">
      <c r="A774" s="12">
        <v>42797</v>
      </c>
      <c r="B774" s="60" t="s">
        <v>1929</v>
      </c>
      <c r="C774" s="13" t="s">
        <v>1128</v>
      </c>
      <c r="D774" s="13" t="s">
        <v>1129</v>
      </c>
      <c r="E774" s="13" t="s">
        <v>1130</v>
      </c>
      <c r="F774" s="13" t="str">
        <f t="shared" si="439"/>
        <v>SH</v>
      </c>
      <c r="G774" s="13" t="str">
        <f>VLOOKUP(LOWER(F774)&amp;H774,'Current pricing'!A:B,2,0)</f>
        <v>光大证券</v>
      </c>
      <c r="H774" s="13" t="s">
        <v>1184</v>
      </c>
      <c r="I774" s="13" t="s">
        <v>1206</v>
      </c>
      <c r="J774" s="13" t="s">
        <v>1944</v>
      </c>
      <c r="K774" s="13">
        <v>-1000</v>
      </c>
      <c r="L774" s="13">
        <v>1</v>
      </c>
      <c r="M774" s="13">
        <v>15.87</v>
      </c>
      <c r="N774" s="13">
        <f t="shared" si="440"/>
        <v>-15870</v>
      </c>
      <c r="O774" s="13">
        <f t="shared" si="441"/>
        <v>15870</v>
      </c>
      <c r="P774" s="19">
        <f t="shared" si="442"/>
        <v>0.31740000000000002</v>
      </c>
      <c r="Q774" s="19">
        <f t="shared" si="417"/>
        <v>5</v>
      </c>
      <c r="R774" s="13">
        <f t="shared" si="443"/>
        <v>15.87</v>
      </c>
      <c r="S774" s="19">
        <f t="shared" si="444"/>
        <v>15848.812599999999</v>
      </c>
      <c r="T774" s="13">
        <f t="shared" si="445"/>
        <v>-15.848812599999999</v>
      </c>
      <c r="U774" s="13">
        <f>IF(ISNA(VLOOKUP(LOWER(F774)&amp;H774,Prices!A:C,3,0)),0,VLOOKUP(LOWER(F774)&amp;H774,Prices!A:C,3,0))</f>
        <v>14.87</v>
      </c>
      <c r="V774" s="13">
        <f>IF(ISNA(VLOOKUP(LOWER(F774)&amp;H774,Prices!A:C,2,0)),0,VLOOKUP(LOWER(F774)&amp;H774,Prices!A:C,2,0))</f>
        <v>14.87</v>
      </c>
      <c r="W774" s="13">
        <f t="shared" si="446"/>
        <v>978.81259999999952</v>
      </c>
      <c r="X774" s="13">
        <f t="shared" si="447"/>
        <v>0</v>
      </c>
      <c r="Y774" s="43">
        <f t="shared" si="448"/>
        <v>6.1676912413358508E-2</v>
      </c>
      <c r="Z774" s="49"/>
      <c r="AA774" s="24"/>
    </row>
    <row r="775" spans="1:27" s="13" customFormat="1" x14ac:dyDescent="0.15">
      <c r="A775" s="12">
        <v>42797</v>
      </c>
      <c r="B775" s="60" t="s">
        <v>1930</v>
      </c>
      <c r="C775" s="13" t="s">
        <v>1128</v>
      </c>
      <c r="D775" s="13" t="s">
        <v>1129</v>
      </c>
      <c r="E775" s="13" t="s">
        <v>1130</v>
      </c>
      <c r="F775" s="13" t="str">
        <f t="shared" si="439"/>
        <v>SZ</v>
      </c>
      <c r="G775" s="13" t="str">
        <f>VLOOKUP(LOWER(F775)&amp;H775,'Current pricing'!A:B,2,0)</f>
        <v>航发控制</v>
      </c>
      <c r="H775" s="13" t="s">
        <v>1372</v>
      </c>
      <c r="I775" s="13" t="s">
        <v>1206</v>
      </c>
      <c r="J775" s="13" t="s">
        <v>1944</v>
      </c>
      <c r="K775" s="13">
        <v>-500</v>
      </c>
      <c r="L775" s="13">
        <v>1</v>
      </c>
      <c r="M775" s="13">
        <v>25.38</v>
      </c>
      <c r="N775" s="13">
        <f t="shared" si="440"/>
        <v>-12690</v>
      </c>
      <c r="O775" s="13">
        <f t="shared" si="441"/>
        <v>12690</v>
      </c>
      <c r="P775" s="19">
        <f t="shared" si="442"/>
        <v>0</v>
      </c>
      <c r="Q775" s="19">
        <f t="shared" si="417"/>
        <v>5</v>
      </c>
      <c r="R775" s="13">
        <f t="shared" si="443"/>
        <v>12.69</v>
      </c>
      <c r="S775" s="19">
        <f t="shared" si="444"/>
        <v>12672.31</v>
      </c>
      <c r="T775" s="13">
        <f t="shared" si="445"/>
        <v>-25.344619999999999</v>
      </c>
      <c r="U775" s="13">
        <f>IF(ISNA(VLOOKUP(LOWER(F775)&amp;H775,Prices!A:C,3,0)),0,VLOOKUP(LOWER(F775)&amp;H775,Prices!A:C,3,0))</f>
        <v>17.989999999999998</v>
      </c>
      <c r="V775" s="13">
        <f>IF(ISNA(VLOOKUP(LOWER(F775)&amp;H775,Prices!A:C,2,0)),0,VLOOKUP(LOWER(F775)&amp;H775,Prices!A:C,2,0))</f>
        <v>18.170000000000002</v>
      </c>
      <c r="W775" s="13">
        <f t="shared" si="446"/>
        <v>3587.3099999999986</v>
      </c>
      <c r="X775" s="13">
        <f t="shared" si="447"/>
        <v>-90.000000000001634</v>
      </c>
      <c r="Y775" s="43">
        <f t="shared" si="448"/>
        <v>0.28268794326241126</v>
      </c>
      <c r="Z775" s="49"/>
      <c r="AA775" s="24"/>
    </row>
    <row r="776" spans="1:27" s="13" customFormat="1" x14ac:dyDescent="0.15">
      <c r="A776" s="12">
        <v>42797</v>
      </c>
      <c r="B776" s="60" t="s">
        <v>1931</v>
      </c>
      <c r="C776" s="13" t="s">
        <v>1128</v>
      </c>
      <c r="D776" s="13" t="s">
        <v>1129</v>
      </c>
      <c r="E776" s="13" t="s">
        <v>1130</v>
      </c>
      <c r="F776" s="13" t="str">
        <f t="shared" si="439"/>
        <v>SZ</v>
      </c>
      <c r="G776" s="13" t="str">
        <f>VLOOKUP(LOWER(F776)&amp;H776,'Current pricing'!A:B,2,0)</f>
        <v>荣盛石化</v>
      </c>
      <c r="H776" s="13" t="s">
        <v>1918</v>
      </c>
      <c r="I776" s="13" t="s">
        <v>1206</v>
      </c>
      <c r="J776" s="13" t="s">
        <v>1944</v>
      </c>
      <c r="K776" s="13">
        <v>-2500</v>
      </c>
      <c r="L776" s="13">
        <v>1</v>
      </c>
      <c r="M776" s="13">
        <v>15.84</v>
      </c>
      <c r="N776" s="13">
        <f t="shared" si="440"/>
        <v>-39600</v>
      </c>
      <c r="O776" s="13">
        <f t="shared" si="441"/>
        <v>39600</v>
      </c>
      <c r="P776" s="19">
        <f t="shared" si="442"/>
        <v>0</v>
      </c>
      <c r="Q776" s="19">
        <f t="shared" si="417"/>
        <v>7.9200000000000008</v>
      </c>
      <c r="R776" s="13">
        <f t="shared" si="443"/>
        <v>39.6</v>
      </c>
      <c r="S776" s="19">
        <f t="shared" si="444"/>
        <v>39552.480000000003</v>
      </c>
      <c r="T776" s="13">
        <f t="shared" si="445"/>
        <v>-15.820992000000002</v>
      </c>
      <c r="U776" s="13">
        <f>IF(ISNA(VLOOKUP(LOWER(F776)&amp;H776,Prices!A:C,3,0)),0,VLOOKUP(LOWER(F776)&amp;H776,Prices!A:C,3,0))</f>
        <v>9.89</v>
      </c>
      <c r="V776" s="13">
        <f>IF(ISNA(VLOOKUP(LOWER(F776)&amp;H776,Prices!A:C,2,0)),0,VLOOKUP(LOWER(F776)&amp;H776,Prices!A:C,2,0))</f>
        <v>9.89</v>
      </c>
      <c r="W776" s="13">
        <f t="shared" si="446"/>
        <v>14827.480000000003</v>
      </c>
      <c r="X776" s="13">
        <f t="shared" si="447"/>
        <v>0</v>
      </c>
      <c r="Y776" s="43">
        <f t="shared" si="448"/>
        <v>0.37443131313131323</v>
      </c>
      <c r="Z776" s="49"/>
      <c r="AA776" s="24"/>
    </row>
    <row r="777" spans="1:27" s="13" customFormat="1" x14ac:dyDescent="0.15">
      <c r="A777" s="12">
        <v>42797</v>
      </c>
      <c r="B777" s="60" t="s">
        <v>1932</v>
      </c>
      <c r="C777" s="13" t="s">
        <v>1128</v>
      </c>
      <c r="D777" s="13" t="s">
        <v>1129</v>
      </c>
      <c r="E777" s="13" t="s">
        <v>1130</v>
      </c>
      <c r="F777" s="13" t="str">
        <f t="shared" si="439"/>
        <v>SZ</v>
      </c>
      <c r="G777" s="13" t="str">
        <f>VLOOKUP(LOWER(F777)&amp;H777,'Current pricing'!A:B,2,0)</f>
        <v>泸州老窖</v>
      </c>
      <c r="H777" s="13" t="s">
        <v>1366</v>
      </c>
      <c r="I777" s="13" t="s">
        <v>1206</v>
      </c>
      <c r="J777" s="13" t="s">
        <v>1944</v>
      </c>
      <c r="K777" s="13">
        <v>-200</v>
      </c>
      <c r="L777" s="13">
        <v>1</v>
      </c>
      <c r="M777" s="13">
        <v>38.51</v>
      </c>
      <c r="N777" s="13">
        <f t="shared" si="440"/>
        <v>-7702</v>
      </c>
      <c r="O777" s="13">
        <f t="shared" si="441"/>
        <v>7702</v>
      </c>
      <c r="P777" s="19">
        <f t="shared" si="442"/>
        <v>0</v>
      </c>
      <c r="Q777" s="19">
        <f t="shared" si="417"/>
        <v>5</v>
      </c>
      <c r="R777" s="13">
        <f t="shared" si="443"/>
        <v>7.7</v>
      </c>
      <c r="S777" s="19">
        <f t="shared" si="444"/>
        <v>7689.3</v>
      </c>
      <c r="T777" s="13">
        <f t="shared" si="445"/>
        <v>-38.4465</v>
      </c>
      <c r="U777" s="13">
        <f>IF(ISNA(VLOOKUP(LOWER(F777)&amp;H777,Prices!A:C,3,0)),0,VLOOKUP(LOWER(F777)&amp;H777,Prices!A:C,3,0))</f>
        <v>64.91</v>
      </c>
      <c r="V777" s="13">
        <f>IF(ISNA(VLOOKUP(LOWER(F777)&amp;H777,Prices!A:C,2,0)),0,VLOOKUP(LOWER(F777)&amp;H777,Prices!A:C,2,0))</f>
        <v>66.44</v>
      </c>
      <c r="W777" s="13">
        <f t="shared" si="446"/>
        <v>-5598.7</v>
      </c>
      <c r="X777" s="13">
        <f t="shared" si="447"/>
        <v>-306.00000000000023</v>
      </c>
      <c r="Y777" s="43">
        <f t="shared" si="448"/>
        <v>-0.72691508699039209</v>
      </c>
      <c r="Z777" s="49"/>
      <c r="AA777" s="24"/>
    </row>
    <row r="778" spans="1:27" s="13" customFormat="1" x14ac:dyDescent="0.15">
      <c r="A778" s="12">
        <v>42797</v>
      </c>
      <c r="B778" s="60" t="s">
        <v>1933</v>
      </c>
      <c r="C778" s="13" t="s">
        <v>1128</v>
      </c>
      <c r="D778" s="13" t="s">
        <v>1129</v>
      </c>
      <c r="E778" s="13" t="s">
        <v>1130</v>
      </c>
      <c r="F778" s="13" t="str">
        <f t="shared" si="439"/>
        <v>SH</v>
      </c>
      <c r="G778" s="13" t="str">
        <f>VLOOKUP(LOWER(F778)&amp;H778,'Current pricing'!A:B,2,0)</f>
        <v>洛阳钼业</v>
      </c>
      <c r="H778" s="13" t="s">
        <v>1865</v>
      </c>
      <c r="I778" s="13" t="s">
        <v>1206</v>
      </c>
      <c r="J778" s="13" t="s">
        <v>1944</v>
      </c>
      <c r="K778" s="13">
        <v>-10000</v>
      </c>
      <c r="L778" s="13">
        <v>1</v>
      </c>
      <c r="M778" s="13">
        <v>4.9400000000000004</v>
      </c>
      <c r="N778" s="13">
        <f t="shared" si="440"/>
        <v>-49400.000000000007</v>
      </c>
      <c r="O778" s="13">
        <f t="shared" si="441"/>
        <v>49400.000000000007</v>
      </c>
      <c r="P778" s="19">
        <f t="shared" si="442"/>
        <v>0.98800000000000021</v>
      </c>
      <c r="Q778" s="19">
        <f t="shared" si="417"/>
        <v>9.8800000000000026</v>
      </c>
      <c r="R778" s="13">
        <f t="shared" si="443"/>
        <v>49.4</v>
      </c>
      <c r="S778" s="19">
        <f t="shared" si="444"/>
        <v>49339.732000000011</v>
      </c>
      <c r="T778" s="13">
        <f t="shared" si="445"/>
        <v>-4.9339732000000014</v>
      </c>
      <c r="U778" s="13">
        <f>IF(ISNA(VLOOKUP(LOWER(F778)&amp;H778,Prices!A:C,3,0)),0,VLOOKUP(LOWER(F778)&amp;H778,Prices!A:C,3,0))</f>
        <v>6.9</v>
      </c>
      <c r="V778" s="13">
        <f>IF(ISNA(VLOOKUP(LOWER(F778)&amp;H778,Prices!A:C,2,0)),0,VLOOKUP(LOWER(F778)&amp;H778,Prices!A:C,2,0))</f>
        <v>6.89</v>
      </c>
      <c r="W778" s="13">
        <f t="shared" si="446"/>
        <v>-19560.267999999982</v>
      </c>
      <c r="X778" s="13">
        <f t="shared" si="447"/>
        <v>100.00000000000675</v>
      </c>
      <c r="Y778" s="43">
        <f t="shared" si="448"/>
        <v>-0.39595684210526272</v>
      </c>
      <c r="Z778" s="49"/>
      <c r="AA778" s="24"/>
    </row>
    <row r="779" spans="1:27" s="13" customFormat="1" x14ac:dyDescent="0.15">
      <c r="A779" s="12">
        <v>42797</v>
      </c>
      <c r="B779" s="60" t="s">
        <v>1934</v>
      </c>
      <c r="C779" s="13" t="s">
        <v>1128</v>
      </c>
      <c r="D779" s="13" t="s">
        <v>1129</v>
      </c>
      <c r="E779" s="13" t="s">
        <v>1130</v>
      </c>
      <c r="F779" s="13" t="str">
        <f t="shared" si="439"/>
        <v>SH</v>
      </c>
      <c r="G779" s="13" t="str">
        <f>VLOOKUP(LOWER(F779)&amp;H779,'Current pricing'!A:B,2,0)</f>
        <v>厦门钨业</v>
      </c>
      <c r="H779" s="13" t="s">
        <v>1875</v>
      </c>
      <c r="I779" s="13" t="s">
        <v>1206</v>
      </c>
      <c r="J779" s="13" t="s">
        <v>1944</v>
      </c>
      <c r="K779" s="13">
        <v>-1000</v>
      </c>
      <c r="L779" s="13">
        <v>1</v>
      </c>
      <c r="M779" s="13">
        <v>24.28</v>
      </c>
      <c r="N779" s="13">
        <f t="shared" si="440"/>
        <v>-24280</v>
      </c>
      <c r="O779" s="13">
        <f t="shared" si="441"/>
        <v>24280</v>
      </c>
      <c r="P779" s="19">
        <f t="shared" si="442"/>
        <v>0.48560000000000003</v>
      </c>
      <c r="Q779" s="19">
        <f t="shared" ref="Q779:Q842" si="449">IF(I779&lt;&gt;"D",IF(C779="Stock",MAX(ABS(N779*0.0002),5),MAX(ABS(N779*0.0003),5)),0)</f>
        <v>5</v>
      </c>
      <c r="R779" s="13">
        <f t="shared" si="443"/>
        <v>24.28</v>
      </c>
      <c r="S779" s="19">
        <f t="shared" si="444"/>
        <v>24250.234400000001</v>
      </c>
      <c r="T779" s="13">
        <f t="shared" si="445"/>
        <v>-24.2502344</v>
      </c>
      <c r="U779" s="13">
        <f>IF(ISNA(VLOOKUP(LOWER(F779)&amp;H779,Prices!A:C,3,0)),0,VLOOKUP(LOWER(F779)&amp;H779,Prices!A:C,3,0))</f>
        <v>26.35</v>
      </c>
      <c r="V779" s="13">
        <f>IF(ISNA(VLOOKUP(LOWER(F779)&amp;H779,Prices!A:C,2,0)),0,VLOOKUP(LOWER(F779)&amp;H779,Prices!A:C,2,0))</f>
        <v>26.78</v>
      </c>
      <c r="W779" s="13">
        <f t="shared" si="446"/>
        <v>-2529.7656000000011</v>
      </c>
      <c r="X779" s="13">
        <f t="shared" si="447"/>
        <v>-429.99999999999972</v>
      </c>
      <c r="Y779" s="43">
        <f t="shared" si="448"/>
        <v>-0.10419133443163102</v>
      </c>
      <c r="Z779" s="49"/>
      <c r="AA779" s="24"/>
    </row>
    <row r="780" spans="1:27" s="13" customFormat="1" x14ac:dyDescent="0.15">
      <c r="A780" s="12">
        <v>42797</v>
      </c>
      <c r="B780" s="60" t="s">
        <v>1935</v>
      </c>
      <c r="C780" s="13" t="s">
        <v>1128</v>
      </c>
      <c r="D780" s="13" t="s">
        <v>1129</v>
      </c>
      <c r="E780" s="13" t="s">
        <v>1130</v>
      </c>
      <c r="F780" s="13" t="str">
        <f t="shared" si="439"/>
        <v>SZ</v>
      </c>
      <c r="G780" s="13" t="str">
        <f>VLOOKUP(LOWER(F780)&amp;H780,'Current pricing'!A:B,2,0)</f>
        <v>五 粮 液</v>
      </c>
      <c r="H780" s="13" t="s">
        <v>1853</v>
      </c>
      <c r="I780" s="13" t="s">
        <v>1206</v>
      </c>
      <c r="J780" s="13" t="s">
        <v>1944</v>
      </c>
      <c r="K780" s="13">
        <v>-2500</v>
      </c>
      <c r="L780" s="13">
        <v>1</v>
      </c>
      <c r="M780" s="13">
        <v>39.96</v>
      </c>
      <c r="N780" s="13">
        <f t="shared" si="440"/>
        <v>-99900</v>
      </c>
      <c r="O780" s="13">
        <f t="shared" si="441"/>
        <v>99900</v>
      </c>
      <c r="P780" s="19">
        <f t="shared" si="442"/>
        <v>0</v>
      </c>
      <c r="Q780" s="19">
        <f t="shared" si="449"/>
        <v>19.98</v>
      </c>
      <c r="R780" s="13">
        <f t="shared" si="443"/>
        <v>99.9</v>
      </c>
      <c r="S780" s="19">
        <f t="shared" si="444"/>
        <v>99780.12000000001</v>
      </c>
      <c r="T780" s="13">
        <f t="shared" si="445"/>
        <v>-39.912048000000006</v>
      </c>
      <c r="U780" s="13">
        <f>IF(ISNA(VLOOKUP(LOWER(F780)&amp;H780,Prices!A:C,3,0)),0,VLOOKUP(LOWER(F780)&amp;H780,Prices!A:C,3,0))</f>
        <v>68.33</v>
      </c>
      <c r="V780" s="13">
        <f>IF(ISNA(VLOOKUP(LOWER(F780)&amp;H780,Prices!A:C,2,0)),0,VLOOKUP(LOWER(F780)&amp;H780,Prices!A:C,2,0))</f>
        <v>70.150000000000006</v>
      </c>
      <c r="W780" s="13">
        <f t="shared" si="446"/>
        <v>-75594.880000000005</v>
      </c>
      <c r="X780" s="13">
        <f t="shared" si="447"/>
        <v>-4550.0000000000182</v>
      </c>
      <c r="Y780" s="43">
        <f t="shared" si="448"/>
        <v>-0.75670550550550553</v>
      </c>
      <c r="Z780" s="49"/>
      <c r="AA780" s="24"/>
    </row>
    <row r="781" spans="1:27" s="13" customFormat="1" x14ac:dyDescent="0.15">
      <c r="A781" s="12">
        <v>42797</v>
      </c>
      <c r="B781" s="60" t="s">
        <v>1936</v>
      </c>
      <c r="C781" s="13" t="s">
        <v>1128</v>
      </c>
      <c r="D781" s="13" t="s">
        <v>1129</v>
      </c>
      <c r="E781" s="13" t="s">
        <v>1130</v>
      </c>
      <c r="F781" s="13" t="str">
        <f t="shared" si="439"/>
        <v>SZ</v>
      </c>
      <c r="G781" s="13" t="str">
        <f>VLOOKUP(LOWER(F781)&amp;H781,'Current pricing'!A:B,2,0)</f>
        <v>海虹控股</v>
      </c>
      <c r="H781" s="13" t="s">
        <v>1181</v>
      </c>
      <c r="I781" s="13" t="s">
        <v>1206</v>
      </c>
      <c r="J781" s="13" t="s">
        <v>1944</v>
      </c>
      <c r="K781" s="13">
        <v>-500</v>
      </c>
      <c r="L781" s="13">
        <v>1</v>
      </c>
      <c r="M781" s="13">
        <v>42</v>
      </c>
      <c r="N781" s="13">
        <f t="shared" si="440"/>
        <v>-21000</v>
      </c>
      <c r="O781" s="13">
        <f t="shared" si="441"/>
        <v>21000</v>
      </c>
      <c r="P781" s="19">
        <f t="shared" si="442"/>
        <v>0</v>
      </c>
      <c r="Q781" s="19">
        <f t="shared" si="449"/>
        <v>5</v>
      </c>
      <c r="R781" s="13">
        <f t="shared" si="443"/>
        <v>21</v>
      </c>
      <c r="S781" s="19">
        <f t="shared" si="444"/>
        <v>20974</v>
      </c>
      <c r="T781" s="13">
        <f t="shared" si="445"/>
        <v>-41.948</v>
      </c>
      <c r="U781" s="13">
        <f>IF(ISNA(VLOOKUP(LOWER(F781)&amp;H781,Prices!A:C,3,0)),0,VLOOKUP(LOWER(F781)&amp;H781,Prices!A:C,3,0))</f>
        <v>24.93</v>
      </c>
      <c r="V781" s="13">
        <f>IF(ISNA(VLOOKUP(LOWER(F781)&amp;H781,Prices!A:C,2,0)),0,VLOOKUP(LOWER(F781)&amp;H781,Prices!A:C,2,0))</f>
        <v>24.93</v>
      </c>
      <c r="W781" s="13">
        <f t="shared" si="446"/>
        <v>8509</v>
      </c>
      <c r="X781" s="13">
        <f t="shared" si="447"/>
        <v>0</v>
      </c>
      <c r="Y781" s="43">
        <f t="shared" si="448"/>
        <v>0.40519047619047621</v>
      </c>
      <c r="Z781" s="49"/>
      <c r="AA781" s="24"/>
    </row>
    <row r="782" spans="1:27" s="13" customFormat="1" x14ac:dyDescent="0.15">
      <c r="A782" s="12">
        <v>42797</v>
      </c>
      <c r="B782" s="60" t="s">
        <v>1937</v>
      </c>
      <c r="C782" s="13" t="s">
        <v>1128</v>
      </c>
      <c r="D782" s="13" t="s">
        <v>1129</v>
      </c>
      <c r="E782" s="13" t="s">
        <v>1130</v>
      </c>
      <c r="F782" s="13" t="str">
        <f t="shared" si="439"/>
        <v>SH</v>
      </c>
      <c r="G782" s="13" t="str">
        <f>VLOOKUP(LOWER(F782)&amp;H782,'Current pricing'!A:B,2,0)</f>
        <v>中国人寿</v>
      </c>
      <c r="H782" s="13" t="s">
        <v>1938</v>
      </c>
      <c r="I782" s="13" t="s">
        <v>1207</v>
      </c>
      <c r="J782" s="13" t="s">
        <v>2008</v>
      </c>
      <c r="K782" s="13">
        <v>1000</v>
      </c>
      <c r="L782" s="13">
        <v>1</v>
      </c>
      <c r="M782" s="13">
        <v>25.14</v>
      </c>
      <c r="N782" s="13">
        <f t="shared" si="440"/>
        <v>25140</v>
      </c>
      <c r="O782" s="13">
        <f t="shared" si="441"/>
        <v>25140</v>
      </c>
      <c r="P782" s="19">
        <f t="shared" si="442"/>
        <v>0.50280000000000002</v>
      </c>
      <c r="Q782" s="19">
        <f t="shared" si="449"/>
        <v>5.0280000000000005</v>
      </c>
      <c r="R782" s="13">
        <f t="shared" si="443"/>
        <v>0</v>
      </c>
      <c r="S782" s="19">
        <f t="shared" si="444"/>
        <v>-25145.530799999997</v>
      </c>
      <c r="T782" s="13">
        <f t="shared" si="445"/>
        <v>-25.145530799999996</v>
      </c>
      <c r="U782" s="13">
        <f>IF(ISNA(VLOOKUP(LOWER(F782)&amp;H782,Prices!A:C,3,0)),0,VLOOKUP(LOWER(F782)&amp;H782,Prices!A:C,3,0))</f>
        <v>33.08</v>
      </c>
      <c r="V782" s="13">
        <f>IF(ISNA(VLOOKUP(LOWER(F782)&amp;H782,Prices!A:C,2,0)),0,VLOOKUP(LOWER(F782)&amp;H782,Prices!A:C,2,0))</f>
        <v>32.520000000000003</v>
      </c>
      <c r="W782" s="13">
        <f t="shared" si="446"/>
        <v>7374.4692000000068</v>
      </c>
      <c r="X782" s="13">
        <f t="shared" si="447"/>
        <v>-559.99999999999523</v>
      </c>
      <c r="Y782" s="43">
        <f t="shared" si="448"/>
        <v>0.29333608591885468</v>
      </c>
      <c r="Z782" s="49"/>
      <c r="AA782" s="24"/>
    </row>
    <row r="783" spans="1:27" s="13" customFormat="1" x14ac:dyDescent="0.15">
      <c r="A783" s="12">
        <v>42797</v>
      </c>
      <c r="B783" s="60" t="s">
        <v>1939</v>
      </c>
      <c r="C783" s="13" t="s">
        <v>1128</v>
      </c>
      <c r="D783" s="13" t="s">
        <v>1129</v>
      </c>
      <c r="E783" s="13" t="s">
        <v>1130</v>
      </c>
      <c r="F783" s="13" t="str">
        <f t="shared" si="439"/>
        <v>SH</v>
      </c>
      <c r="G783" s="13" t="str">
        <f>VLOOKUP(LOWER(F783)&amp;H783,'Current pricing'!A:B,2,0)</f>
        <v>中国人寿</v>
      </c>
      <c r="H783" s="13" t="s">
        <v>1938</v>
      </c>
      <c r="I783" s="13" t="s">
        <v>1207</v>
      </c>
      <c r="J783" s="13" t="s">
        <v>2008</v>
      </c>
      <c r="K783" s="13">
        <v>2500</v>
      </c>
      <c r="L783" s="13">
        <v>1</v>
      </c>
      <c r="M783" s="13">
        <v>25.31</v>
      </c>
      <c r="N783" s="13">
        <f t="shared" si="440"/>
        <v>63275</v>
      </c>
      <c r="O783" s="13">
        <f t="shared" si="441"/>
        <v>63275</v>
      </c>
      <c r="P783" s="19">
        <f t="shared" si="442"/>
        <v>1.2655000000000001</v>
      </c>
      <c r="Q783" s="19">
        <f t="shared" si="449"/>
        <v>12.655000000000001</v>
      </c>
      <c r="R783" s="13">
        <f t="shared" si="443"/>
        <v>0</v>
      </c>
      <c r="S783" s="19">
        <f t="shared" si="444"/>
        <v>-63288.9205</v>
      </c>
      <c r="T783" s="13">
        <f t="shared" si="445"/>
        <v>-25.315568200000001</v>
      </c>
      <c r="U783" s="13">
        <f>IF(ISNA(VLOOKUP(LOWER(F783)&amp;H783,Prices!A:C,3,0)),0,VLOOKUP(LOWER(F783)&amp;H783,Prices!A:C,3,0))</f>
        <v>33.08</v>
      </c>
      <c r="V783" s="13">
        <f>IF(ISNA(VLOOKUP(LOWER(F783)&amp;H783,Prices!A:C,2,0)),0,VLOOKUP(LOWER(F783)&amp;H783,Prices!A:C,2,0))</f>
        <v>32.520000000000003</v>
      </c>
      <c r="W783" s="13">
        <f t="shared" si="446"/>
        <v>18011.079500000003</v>
      </c>
      <c r="X783" s="13">
        <f t="shared" si="447"/>
        <v>-1399.9999999999879</v>
      </c>
      <c r="Y783" s="43">
        <f t="shared" si="448"/>
        <v>0.28464764124851843</v>
      </c>
      <c r="Z783" s="49"/>
      <c r="AA783" s="24"/>
    </row>
    <row r="784" spans="1:27" s="13" customFormat="1" x14ac:dyDescent="0.15">
      <c r="A784" s="12">
        <v>42797</v>
      </c>
      <c r="B784" s="60" t="s">
        <v>1940</v>
      </c>
      <c r="C784" s="13" t="s">
        <v>1128</v>
      </c>
      <c r="D784" s="13" t="s">
        <v>1129</v>
      </c>
      <c r="E784" s="13" t="s">
        <v>1130</v>
      </c>
      <c r="F784" s="13" t="str">
        <f t="shared" si="439"/>
        <v>SH</v>
      </c>
      <c r="G784" s="13" t="str">
        <f>VLOOKUP(LOWER(F784)&amp;H784,'Current pricing'!A:B,2,0)</f>
        <v>中国人寿</v>
      </c>
      <c r="H784" s="13" t="s">
        <v>1938</v>
      </c>
      <c r="I784" s="13" t="s">
        <v>1207</v>
      </c>
      <c r="J784" s="13" t="s">
        <v>2008</v>
      </c>
      <c r="K784" s="13">
        <v>2500</v>
      </c>
      <c r="L784" s="13">
        <v>1</v>
      </c>
      <c r="M784" s="13">
        <v>25.31</v>
      </c>
      <c r="N784" s="13">
        <f t="shared" si="440"/>
        <v>63275</v>
      </c>
      <c r="O784" s="13">
        <f t="shared" si="441"/>
        <v>63275</v>
      </c>
      <c r="P784" s="19">
        <f t="shared" si="442"/>
        <v>1.2655000000000001</v>
      </c>
      <c r="Q784" s="19">
        <f t="shared" si="449"/>
        <v>12.655000000000001</v>
      </c>
      <c r="R784" s="13">
        <f t="shared" si="443"/>
        <v>0</v>
      </c>
      <c r="S784" s="19">
        <f t="shared" si="444"/>
        <v>-63288.9205</v>
      </c>
      <c r="T784" s="13">
        <f t="shared" si="445"/>
        <v>-25.315568200000001</v>
      </c>
      <c r="U784" s="13">
        <f>IF(ISNA(VLOOKUP(LOWER(F784)&amp;H784,Prices!A:C,3,0)),0,VLOOKUP(LOWER(F784)&amp;H784,Prices!A:C,3,0))</f>
        <v>33.08</v>
      </c>
      <c r="V784" s="13">
        <f>IF(ISNA(VLOOKUP(LOWER(F784)&amp;H784,Prices!A:C,2,0)),0,VLOOKUP(LOWER(F784)&amp;H784,Prices!A:C,2,0))</f>
        <v>32.520000000000003</v>
      </c>
      <c r="W784" s="13">
        <f t="shared" si="446"/>
        <v>18011.079500000003</v>
      </c>
      <c r="X784" s="13">
        <f t="shared" si="447"/>
        <v>-1399.9999999999879</v>
      </c>
      <c r="Y784" s="43">
        <f t="shared" si="448"/>
        <v>0.28464764124851843</v>
      </c>
      <c r="Z784" s="49"/>
      <c r="AA784" s="24"/>
    </row>
    <row r="785" spans="1:27 16382:16382" s="13" customFormat="1" x14ac:dyDescent="0.15">
      <c r="A785" s="12">
        <v>42797</v>
      </c>
      <c r="B785" s="60" t="s">
        <v>1941</v>
      </c>
      <c r="C785" s="13" t="s">
        <v>1128</v>
      </c>
      <c r="D785" s="13" t="s">
        <v>1129</v>
      </c>
      <c r="E785" s="13" t="s">
        <v>1130</v>
      </c>
      <c r="F785" s="13" t="str">
        <f t="shared" si="439"/>
        <v>SH</v>
      </c>
      <c r="G785" s="13" t="str">
        <f>VLOOKUP(LOWER(F785)&amp;H785,'Current pricing'!A:B,2,0)</f>
        <v>新华保险</v>
      </c>
      <c r="H785" s="13" t="s">
        <v>1519</v>
      </c>
      <c r="I785" s="13" t="s">
        <v>1207</v>
      </c>
      <c r="J785" s="13" t="s">
        <v>1968</v>
      </c>
      <c r="K785" s="13">
        <v>2000</v>
      </c>
      <c r="L785" s="13">
        <v>1</v>
      </c>
      <c r="M785" s="13">
        <v>44.05</v>
      </c>
      <c r="N785" s="13">
        <f t="shared" si="440"/>
        <v>88100</v>
      </c>
      <c r="O785" s="13">
        <f t="shared" si="441"/>
        <v>88100</v>
      </c>
      <c r="P785" s="19">
        <f t="shared" si="442"/>
        <v>1.7620000000000002</v>
      </c>
      <c r="Q785" s="19">
        <f t="shared" si="449"/>
        <v>17.62</v>
      </c>
      <c r="R785" s="13">
        <f t="shared" si="443"/>
        <v>0</v>
      </c>
      <c r="S785" s="19">
        <f t="shared" si="444"/>
        <v>-88119.381999999998</v>
      </c>
      <c r="T785" s="13">
        <f t="shared" si="445"/>
        <v>-44.059691000000001</v>
      </c>
      <c r="U785" s="13">
        <f>IF(ISNA(VLOOKUP(LOWER(F785)&amp;H785,Prices!A:C,3,0)),0,VLOOKUP(LOWER(F785)&amp;H785,Prices!A:C,3,0))</f>
        <v>62.95</v>
      </c>
      <c r="V785" s="13">
        <f>IF(ISNA(VLOOKUP(LOWER(F785)&amp;H785,Prices!A:C,2,0)),0,VLOOKUP(LOWER(F785)&amp;H785,Prices!A:C,2,0))</f>
        <v>61.55</v>
      </c>
      <c r="W785" s="13">
        <f t="shared" si="446"/>
        <v>34980.617999999995</v>
      </c>
      <c r="X785" s="13">
        <f t="shared" si="447"/>
        <v>-2800.0000000000114</v>
      </c>
      <c r="Y785" s="43">
        <f t="shared" si="448"/>
        <v>0.39705582292849029</v>
      </c>
      <c r="Z785" s="49"/>
      <c r="AA785" s="24"/>
    </row>
    <row r="786" spans="1:27 16382:16382" s="13" customFormat="1" x14ac:dyDescent="0.15">
      <c r="A786" s="12">
        <v>42797</v>
      </c>
      <c r="B786" s="60" t="s">
        <v>1942</v>
      </c>
      <c r="C786" s="13" t="s">
        <v>1128</v>
      </c>
      <c r="D786" s="13" t="s">
        <v>1129</v>
      </c>
      <c r="E786" s="13" t="s">
        <v>1130</v>
      </c>
      <c r="F786" s="13" t="str">
        <f t="shared" si="439"/>
        <v>SH</v>
      </c>
      <c r="G786" s="13" t="str">
        <f>VLOOKUP(LOWER(F786)&amp;H786,'Current pricing'!A:B,2,0)</f>
        <v>新华保险</v>
      </c>
      <c r="H786" s="13" t="s">
        <v>1519</v>
      </c>
      <c r="I786" s="13" t="s">
        <v>1207</v>
      </c>
      <c r="J786" s="13" t="s">
        <v>1969</v>
      </c>
      <c r="K786" s="13">
        <v>2000</v>
      </c>
      <c r="L786" s="13">
        <v>1</v>
      </c>
      <c r="M786" s="13">
        <v>44.06</v>
      </c>
      <c r="N786" s="13">
        <f t="shared" si="440"/>
        <v>88120</v>
      </c>
      <c r="O786" s="13">
        <f t="shared" si="441"/>
        <v>88120</v>
      </c>
      <c r="P786" s="19">
        <f t="shared" si="442"/>
        <v>1.7624000000000002</v>
      </c>
      <c r="Q786" s="19">
        <f t="shared" si="449"/>
        <v>17.624000000000002</v>
      </c>
      <c r="R786" s="13">
        <f t="shared" si="443"/>
        <v>0</v>
      </c>
      <c r="S786" s="19">
        <f t="shared" si="444"/>
        <v>-88139.386400000003</v>
      </c>
      <c r="T786" s="13">
        <f t="shared" si="445"/>
        <v>-44.069693200000003</v>
      </c>
      <c r="U786" s="13">
        <f>IF(ISNA(VLOOKUP(LOWER(F786)&amp;H786,Prices!A:C,3,0)),0,VLOOKUP(LOWER(F786)&amp;H786,Prices!A:C,3,0))</f>
        <v>62.95</v>
      </c>
      <c r="V786" s="13">
        <f>IF(ISNA(VLOOKUP(LOWER(F786)&amp;H786,Prices!A:C,2,0)),0,VLOOKUP(LOWER(F786)&amp;H786,Prices!A:C,2,0))</f>
        <v>61.55</v>
      </c>
      <c r="W786" s="13">
        <f t="shared" si="446"/>
        <v>34960.61359999999</v>
      </c>
      <c r="X786" s="13">
        <f t="shared" si="447"/>
        <v>-2800.0000000000114</v>
      </c>
      <c r="Y786" s="43">
        <f t="shared" si="448"/>
        <v>0.3967386926917838</v>
      </c>
      <c r="Z786" s="49"/>
      <c r="AA786" s="24"/>
    </row>
    <row r="787" spans="1:27 16382:16382" s="13" customFormat="1" x14ac:dyDescent="0.15">
      <c r="A787" s="12">
        <v>42800</v>
      </c>
      <c r="B787" s="60" t="s">
        <v>1945</v>
      </c>
      <c r="C787" s="13" t="s">
        <v>1128</v>
      </c>
      <c r="D787" s="13" t="s">
        <v>1129</v>
      </c>
      <c r="E787" s="13" t="s">
        <v>1130</v>
      </c>
      <c r="F787" s="13" t="str">
        <f t="shared" si="439"/>
        <v>SH</v>
      </c>
      <c r="G787" s="13" t="str">
        <f>VLOOKUP(LOWER(F787)&amp;H787,'Current pricing'!A:B,2,0)</f>
        <v>中国人寿</v>
      </c>
      <c r="H787" s="13" t="s">
        <v>1938</v>
      </c>
      <c r="I787" s="13" t="s">
        <v>1206</v>
      </c>
      <c r="J787" s="13" t="s">
        <v>2008</v>
      </c>
      <c r="K787" s="13">
        <v>-3000</v>
      </c>
      <c r="L787" s="13">
        <v>1</v>
      </c>
      <c r="M787" s="13">
        <v>25.3</v>
      </c>
      <c r="N787" s="13">
        <f t="shared" si="440"/>
        <v>-75900</v>
      </c>
      <c r="O787" s="13">
        <f t="shared" si="441"/>
        <v>75900</v>
      </c>
      <c r="P787" s="19">
        <f t="shared" si="442"/>
        <v>1.518</v>
      </c>
      <c r="Q787" s="19">
        <f t="shared" si="449"/>
        <v>15.180000000000001</v>
      </c>
      <c r="R787" s="13">
        <f t="shared" si="443"/>
        <v>75.900000000000006</v>
      </c>
      <c r="S787" s="19">
        <f t="shared" ref="S787" si="450">-(N787+P787+Q787+R787)</f>
        <v>75807.402000000016</v>
      </c>
      <c r="T787" s="13">
        <f>S787/K787</f>
        <v>-25.269134000000005</v>
      </c>
      <c r="U787" s="13">
        <f>IF(ISNA(VLOOKUP(LOWER(F787)&amp;H787,Prices!A:C,3,0)),0,VLOOKUP(LOWER(F787)&amp;H787,Prices!A:C,3,0))</f>
        <v>33.08</v>
      </c>
      <c r="V787" s="13">
        <f>IF(ISNA(VLOOKUP(LOWER(F787)&amp;H787,Prices!A:C,2,0)),0,VLOOKUP(LOWER(F787)&amp;H787,Prices!A:C,2,0))</f>
        <v>32.520000000000003</v>
      </c>
      <c r="W787" s="13">
        <f t="shared" ref="W787" si="451">IF(I787="B",(V787+T787)*K787,(V787+T787)*K787)</f>
        <v>-21752.597999999994</v>
      </c>
      <c r="X787" s="13">
        <f t="shared" ref="X787" si="452">K787*(V787-U787)</f>
        <v>1679.9999999999854</v>
      </c>
      <c r="Y787" s="43">
        <f t="shared" ref="Y787" si="453">W787/O787</f>
        <v>-0.28659549407114615</v>
      </c>
      <c r="Z787" s="49"/>
      <c r="AA787" s="24"/>
    </row>
    <row r="788" spans="1:27 16382:16382" s="13" customFormat="1" x14ac:dyDescent="0.15">
      <c r="A788" s="12">
        <v>42801</v>
      </c>
      <c r="B788" s="60" t="s">
        <v>1947</v>
      </c>
      <c r="C788" s="13" t="s">
        <v>1128</v>
      </c>
      <c r="D788" s="13" t="s">
        <v>1129</v>
      </c>
      <c r="E788" s="13" t="s">
        <v>1130</v>
      </c>
      <c r="F788" s="13" t="str">
        <f t="shared" si="439"/>
        <v>SH</v>
      </c>
      <c r="G788" s="13" t="str">
        <f>VLOOKUP(LOWER(F788)&amp;H788,'Current pricing'!A:B,2,0)</f>
        <v>中国人寿</v>
      </c>
      <c r="H788" s="13" t="s">
        <v>1938</v>
      </c>
      <c r="I788" s="13" t="s">
        <v>1206</v>
      </c>
      <c r="J788" s="13" t="s">
        <v>2008</v>
      </c>
      <c r="K788" s="13">
        <v>-400</v>
      </c>
      <c r="L788" s="13">
        <v>1</v>
      </c>
      <c r="M788" s="13">
        <v>25.71</v>
      </c>
      <c r="N788" s="13">
        <f t="shared" ref="N788:N793" si="454">K788*M788</f>
        <v>-10284</v>
      </c>
      <c r="O788" s="13">
        <f t="shared" ref="O788:O793" si="455">ABS(N788)</f>
        <v>10284</v>
      </c>
      <c r="P788" s="19">
        <f t="shared" si="442"/>
        <v>0.20568000000000003</v>
      </c>
      <c r="Q788" s="19">
        <f t="shared" si="449"/>
        <v>5</v>
      </c>
      <c r="R788" s="13">
        <f t="shared" si="443"/>
        <v>10.28</v>
      </c>
      <c r="S788" s="19">
        <f t="shared" ref="S788:S793" si="456">-(N788+P788+Q788+R788)</f>
        <v>10268.51432</v>
      </c>
      <c r="T788" s="13">
        <f t="shared" ref="T788:T793" si="457">S788/K788</f>
        <v>-25.6712858</v>
      </c>
      <c r="U788" s="13">
        <f>IF(ISNA(VLOOKUP(LOWER(F788)&amp;H788,Prices!A:C,3,0)),0,VLOOKUP(LOWER(F788)&amp;H788,Prices!A:C,3,0))</f>
        <v>33.08</v>
      </c>
      <c r="V788" s="13">
        <f>IF(ISNA(VLOOKUP(LOWER(F788)&amp;H788,Prices!A:C,2,0)),0,VLOOKUP(LOWER(F788)&amp;H788,Prices!A:C,2,0))</f>
        <v>32.520000000000003</v>
      </c>
      <c r="W788" s="13">
        <f t="shared" ref="W788:W793" si="458">IF(I788="B",(V788+T788)*K788,(V788+T788)*K788)</f>
        <v>-2739.4856800000016</v>
      </c>
      <c r="X788" s="13">
        <f t="shared" ref="X788:X793" si="459">K788*(V788-U788)</f>
        <v>223.99999999999807</v>
      </c>
      <c r="Y788" s="43">
        <f t="shared" ref="Y788:Y793" si="460">W788/O788</f>
        <v>-0.26638328276935058</v>
      </c>
      <c r="Z788" s="49"/>
      <c r="AA788" s="24"/>
    </row>
    <row r="789" spans="1:27 16382:16382" s="13" customFormat="1" x14ac:dyDescent="0.15">
      <c r="A789" s="12">
        <v>42801</v>
      </c>
      <c r="B789" s="60" t="s">
        <v>1948</v>
      </c>
      <c r="C789" s="13" t="s">
        <v>1128</v>
      </c>
      <c r="D789" s="13" t="s">
        <v>1129</v>
      </c>
      <c r="E789" s="13" t="s">
        <v>1130</v>
      </c>
      <c r="F789" s="13" t="str">
        <f t="shared" si="439"/>
        <v>SH</v>
      </c>
      <c r="G789" s="13" t="str">
        <f>VLOOKUP(LOWER(F789)&amp;H789,'Current pricing'!A:B,2,0)</f>
        <v>中国人寿</v>
      </c>
      <c r="H789" s="13" t="s">
        <v>1938</v>
      </c>
      <c r="I789" s="13" t="s">
        <v>1206</v>
      </c>
      <c r="J789" s="13" t="s">
        <v>2008</v>
      </c>
      <c r="K789" s="13">
        <v>-700</v>
      </c>
      <c r="L789" s="13">
        <v>1</v>
      </c>
      <c r="M789" s="13">
        <v>25.74</v>
      </c>
      <c r="N789" s="13">
        <f t="shared" si="454"/>
        <v>-18018</v>
      </c>
      <c r="O789" s="13">
        <f t="shared" si="455"/>
        <v>18018</v>
      </c>
      <c r="P789" s="19">
        <f t="shared" si="442"/>
        <v>0.36036000000000001</v>
      </c>
      <c r="Q789" s="19">
        <f t="shared" si="449"/>
        <v>5</v>
      </c>
      <c r="R789" s="13">
        <f t="shared" si="443"/>
        <v>18.02</v>
      </c>
      <c r="S789" s="19">
        <f t="shared" si="456"/>
        <v>17994.619640000001</v>
      </c>
      <c r="T789" s="13">
        <f t="shared" si="457"/>
        <v>-25.706599485714285</v>
      </c>
      <c r="U789" s="13">
        <f>IF(ISNA(VLOOKUP(LOWER(F789)&amp;H789,Prices!A:C,3,0)),0,VLOOKUP(LOWER(F789)&amp;H789,Prices!A:C,3,0))</f>
        <v>33.08</v>
      </c>
      <c r="V789" s="16">
        <f>IF(ISNA(VLOOKUP(LOWER(F789)&amp;H789,Prices!A:C,2,0)),0,VLOOKUP(LOWER(F789)&amp;H789,Prices!A:C,2,0))</f>
        <v>32.520000000000003</v>
      </c>
      <c r="W789" s="49">
        <f t="shared" si="458"/>
        <v>-4769.3803600000028</v>
      </c>
      <c r="X789" s="24">
        <f t="shared" si="459"/>
        <v>391.99999999999659</v>
      </c>
      <c r="Y789" s="43">
        <f t="shared" si="460"/>
        <v>-0.26470087468087483</v>
      </c>
      <c r="XFB789" s="12"/>
    </row>
    <row r="790" spans="1:27 16382:16382" s="13" customFormat="1" x14ac:dyDescent="0.15">
      <c r="A790" s="12">
        <v>42801</v>
      </c>
      <c r="B790" s="60" t="s">
        <v>1949</v>
      </c>
      <c r="C790" s="13" t="s">
        <v>1128</v>
      </c>
      <c r="D790" s="13" t="s">
        <v>1129</v>
      </c>
      <c r="E790" s="13" t="s">
        <v>1130</v>
      </c>
      <c r="F790" s="13" t="str">
        <f t="shared" si="439"/>
        <v>SH</v>
      </c>
      <c r="G790" s="13" t="str">
        <f>VLOOKUP(LOWER(F790)&amp;H790,'Current pricing'!A:B,2,0)</f>
        <v>新华保险</v>
      </c>
      <c r="H790" s="13" t="s">
        <v>1519</v>
      </c>
      <c r="I790" s="13" t="s">
        <v>1206</v>
      </c>
      <c r="J790" s="13" t="s">
        <v>1969</v>
      </c>
      <c r="K790" s="13">
        <v>-500</v>
      </c>
      <c r="L790" s="13">
        <v>1</v>
      </c>
      <c r="M790" s="13">
        <v>44.1</v>
      </c>
      <c r="N790" s="13">
        <f t="shared" si="454"/>
        <v>-22050</v>
      </c>
      <c r="O790" s="13">
        <f t="shared" si="455"/>
        <v>22050</v>
      </c>
      <c r="P790" s="19">
        <f t="shared" si="442"/>
        <v>0.44100000000000006</v>
      </c>
      <c r="Q790" s="19">
        <f t="shared" si="449"/>
        <v>5</v>
      </c>
      <c r="R790" s="13">
        <f t="shared" si="443"/>
        <v>22.05</v>
      </c>
      <c r="S790" s="19">
        <f t="shared" si="456"/>
        <v>22022.509000000002</v>
      </c>
      <c r="T790" s="13">
        <f t="shared" si="457"/>
        <v>-44.045018000000006</v>
      </c>
      <c r="U790" s="13">
        <f>IF(ISNA(VLOOKUP(LOWER(F790)&amp;H790,Prices!A:C,3,0)),0,VLOOKUP(LOWER(F790)&amp;H790,Prices!A:C,3,0))</f>
        <v>62.95</v>
      </c>
      <c r="V790" s="13">
        <f>IF(ISNA(VLOOKUP(LOWER(F790)&amp;H790,Prices!A:C,2,0)),0,VLOOKUP(LOWER(F790)&amp;H790,Prices!A:C,2,0))</f>
        <v>61.55</v>
      </c>
      <c r="W790" s="13">
        <f t="shared" si="458"/>
        <v>-8752.4909999999963</v>
      </c>
      <c r="X790" s="13">
        <f t="shared" si="459"/>
        <v>700.00000000000284</v>
      </c>
      <c r="Y790" s="43">
        <f t="shared" si="460"/>
        <v>-0.3969383673469386</v>
      </c>
      <c r="Z790" s="49"/>
      <c r="AA790" s="24"/>
    </row>
    <row r="791" spans="1:27 16382:16382" s="13" customFormat="1" x14ac:dyDescent="0.15">
      <c r="A791" s="12">
        <v>42801</v>
      </c>
      <c r="B791" s="60" t="s">
        <v>1950</v>
      </c>
      <c r="C791" s="13" t="s">
        <v>1128</v>
      </c>
      <c r="D791" s="13" t="s">
        <v>1129</v>
      </c>
      <c r="E791" s="13" t="s">
        <v>1130</v>
      </c>
      <c r="F791" s="13" t="str">
        <f t="shared" si="439"/>
        <v>SH</v>
      </c>
      <c r="G791" s="13" t="str">
        <f>VLOOKUP(LOWER(F791)&amp;H791,'Current pricing'!A:B,2,0)</f>
        <v>新华保险</v>
      </c>
      <c r="H791" s="13" t="s">
        <v>1519</v>
      </c>
      <c r="I791" s="13" t="s">
        <v>1206</v>
      </c>
      <c r="J791" s="13" t="s">
        <v>1969</v>
      </c>
      <c r="K791" s="13">
        <v>-1500</v>
      </c>
      <c r="L791" s="13">
        <v>1</v>
      </c>
      <c r="M791" s="13">
        <v>44.08</v>
      </c>
      <c r="N791" s="13">
        <f t="shared" si="454"/>
        <v>-66120</v>
      </c>
      <c r="O791" s="13">
        <f t="shared" si="455"/>
        <v>66120</v>
      </c>
      <c r="P791" s="19">
        <f t="shared" si="442"/>
        <v>1.3224</v>
      </c>
      <c r="Q791" s="19">
        <f t="shared" si="449"/>
        <v>13.224</v>
      </c>
      <c r="R791" s="13">
        <f t="shared" si="443"/>
        <v>66.12</v>
      </c>
      <c r="S791" s="19">
        <f t="shared" si="456"/>
        <v>66039.333599999998</v>
      </c>
      <c r="T791" s="13">
        <f t="shared" si="457"/>
        <v>-44.026222400000002</v>
      </c>
      <c r="U791" s="13">
        <f>IF(ISNA(VLOOKUP(LOWER(F791)&amp;H791,Prices!A:C,3,0)),0,VLOOKUP(LOWER(F791)&amp;H791,Prices!A:C,3,0))</f>
        <v>62.95</v>
      </c>
      <c r="V791" s="13">
        <f>IF(ISNA(VLOOKUP(LOWER(F791)&amp;H791,Prices!A:C,2,0)),0,VLOOKUP(LOWER(F791)&amp;H791,Prices!A:C,2,0))</f>
        <v>61.55</v>
      </c>
      <c r="W791" s="13">
        <f t="shared" si="458"/>
        <v>-26285.666399999995</v>
      </c>
      <c r="X791" s="13">
        <f t="shared" si="459"/>
        <v>2100.0000000000086</v>
      </c>
      <c r="Y791" s="43">
        <f t="shared" si="460"/>
        <v>-0.39754486388384747</v>
      </c>
      <c r="Z791" s="49"/>
      <c r="AA791" s="24"/>
    </row>
    <row r="792" spans="1:27 16382:16382" s="13" customFormat="1" x14ac:dyDescent="0.15">
      <c r="A792" s="12">
        <v>42801</v>
      </c>
      <c r="B792" s="60" t="s">
        <v>1951</v>
      </c>
      <c r="C792" s="13" t="s">
        <v>1128</v>
      </c>
      <c r="D792" s="13" t="s">
        <v>1129</v>
      </c>
      <c r="E792" s="13" t="s">
        <v>1130</v>
      </c>
      <c r="F792" s="13" t="str">
        <f t="shared" si="439"/>
        <v>SH</v>
      </c>
      <c r="G792" s="13" t="str">
        <f>VLOOKUP(LOWER(F792)&amp;H792,'Current pricing'!A:B,2,0)</f>
        <v>新华保险</v>
      </c>
      <c r="H792" s="13" t="s">
        <v>1519</v>
      </c>
      <c r="I792" s="13" t="s">
        <v>1206</v>
      </c>
      <c r="J792" s="13" t="s">
        <v>1969</v>
      </c>
      <c r="K792" s="13">
        <v>-1500</v>
      </c>
      <c r="L792" s="13">
        <v>1</v>
      </c>
      <c r="M792" s="13">
        <v>43.74</v>
      </c>
      <c r="N792" s="13">
        <f t="shared" si="454"/>
        <v>-65610</v>
      </c>
      <c r="O792" s="13">
        <f t="shared" si="455"/>
        <v>65610</v>
      </c>
      <c r="P792" s="19">
        <f t="shared" si="442"/>
        <v>1.3122</v>
      </c>
      <c r="Q792" s="19">
        <f t="shared" si="449"/>
        <v>13.122</v>
      </c>
      <c r="R792" s="13">
        <f t="shared" si="443"/>
        <v>65.61</v>
      </c>
      <c r="S792" s="19">
        <f t="shared" si="456"/>
        <v>65529.955799999996</v>
      </c>
      <c r="T792" s="13">
        <f t="shared" si="457"/>
        <v>-43.6866372</v>
      </c>
      <c r="U792" s="13">
        <f>IF(ISNA(VLOOKUP(LOWER(F792)&amp;H792,Prices!A:C,3,0)),0,VLOOKUP(LOWER(F792)&amp;H792,Prices!A:C,3,0))</f>
        <v>62.95</v>
      </c>
      <c r="V792" s="43">
        <f>IF(ISNA(VLOOKUP(LOWER(F792)&amp;H792,Prices!A:C,2,0)),0,VLOOKUP(LOWER(F792)&amp;H792,Prices!A:C,2,0))</f>
        <v>61.55</v>
      </c>
      <c r="W792" s="49">
        <f t="shared" si="458"/>
        <v>-26795.044199999997</v>
      </c>
      <c r="X792" s="24">
        <f t="shared" si="459"/>
        <v>2100.0000000000086</v>
      </c>
      <c r="Y792" s="43">
        <f t="shared" si="460"/>
        <v>-0.40839878372199356</v>
      </c>
      <c r="XFB792" s="12"/>
    </row>
    <row r="793" spans="1:27 16382:16382" s="13" customFormat="1" x14ac:dyDescent="0.15">
      <c r="A793" s="12">
        <v>42801</v>
      </c>
      <c r="B793" s="60" t="s">
        <v>1952</v>
      </c>
      <c r="C793" s="13" t="s">
        <v>1128</v>
      </c>
      <c r="D793" s="13" t="s">
        <v>1129</v>
      </c>
      <c r="E793" s="13" t="s">
        <v>1130</v>
      </c>
      <c r="F793" s="13" t="str">
        <f t="shared" si="439"/>
        <v>SH</v>
      </c>
      <c r="G793" s="13" t="str">
        <f>VLOOKUP(LOWER(F793)&amp;H793,'Current pricing'!A:B,2,0)</f>
        <v>中国人寿</v>
      </c>
      <c r="H793" s="13" t="s">
        <v>1938</v>
      </c>
      <c r="I793" s="13" t="s">
        <v>1206</v>
      </c>
      <c r="J793" s="13" t="s">
        <v>2008</v>
      </c>
      <c r="K793" s="13">
        <v>-1500</v>
      </c>
      <c r="L793" s="13">
        <v>1</v>
      </c>
      <c r="M793" s="13">
        <v>25.57</v>
      </c>
      <c r="N793" s="13">
        <f t="shared" si="454"/>
        <v>-38355</v>
      </c>
      <c r="O793" s="13">
        <f t="shared" si="455"/>
        <v>38355</v>
      </c>
      <c r="P793" s="19">
        <f t="shared" si="442"/>
        <v>0.76710000000000012</v>
      </c>
      <c r="Q793" s="19">
        <f t="shared" si="449"/>
        <v>7.6710000000000003</v>
      </c>
      <c r="R793" s="13">
        <f t="shared" si="443"/>
        <v>38.36</v>
      </c>
      <c r="S793" s="19">
        <f t="shared" si="456"/>
        <v>38308.2019</v>
      </c>
      <c r="T793" s="13">
        <f t="shared" si="457"/>
        <v>-25.538801266666667</v>
      </c>
      <c r="U793" s="13">
        <f>IF(ISNA(VLOOKUP(LOWER(F793)&amp;H793,Prices!A:C,3,0)),0,VLOOKUP(LOWER(F793)&amp;H793,Prices!A:C,3,0))</f>
        <v>33.08</v>
      </c>
      <c r="V793" s="16">
        <f>IF(ISNA(VLOOKUP(LOWER(F793)&amp;H793,Prices!A:C,2,0)),0,VLOOKUP(LOWER(F793)&amp;H793,Prices!A:C,2,0))</f>
        <v>32.520000000000003</v>
      </c>
      <c r="W793" s="49">
        <f t="shared" si="458"/>
        <v>-10471.798100000004</v>
      </c>
      <c r="X793" s="24">
        <f t="shared" si="459"/>
        <v>839.99999999999272</v>
      </c>
      <c r="Y793" s="43">
        <f t="shared" si="460"/>
        <v>-0.27302302437752585</v>
      </c>
      <c r="XFB793" s="12"/>
    </row>
    <row r="794" spans="1:27 16382:16382" s="13" customFormat="1" x14ac:dyDescent="0.15">
      <c r="A794" s="12">
        <v>42802</v>
      </c>
      <c r="B794" s="60" t="s">
        <v>1954</v>
      </c>
      <c r="C794" s="13" t="s">
        <v>1128</v>
      </c>
      <c r="D794" s="13" t="s">
        <v>1129</v>
      </c>
      <c r="E794" s="13" t="s">
        <v>1130</v>
      </c>
      <c r="F794" s="13" t="str">
        <f t="shared" si="439"/>
        <v>SH</v>
      </c>
      <c r="G794" s="13" t="str">
        <f>VLOOKUP(LOWER(F794)&amp;H794,'Current pricing'!A:B,2,0)</f>
        <v>中国人寿</v>
      </c>
      <c r="H794" s="13" t="s">
        <v>1938</v>
      </c>
      <c r="I794" s="13" t="s">
        <v>1206</v>
      </c>
      <c r="J794" s="13" t="s">
        <v>2008</v>
      </c>
      <c r="K794" s="13">
        <v>-200</v>
      </c>
      <c r="L794" s="13">
        <v>1</v>
      </c>
      <c r="M794" s="13">
        <v>25.79</v>
      </c>
      <c r="N794" s="13">
        <f t="shared" ref="N794:N796" si="461">K794*M794</f>
        <v>-5158</v>
      </c>
      <c r="O794" s="13">
        <f t="shared" ref="O794:O796" si="462">ABS(N794)</f>
        <v>5158</v>
      </c>
      <c r="P794" s="19">
        <f t="shared" si="442"/>
        <v>0.10316</v>
      </c>
      <c r="Q794" s="19">
        <f t="shared" si="449"/>
        <v>5</v>
      </c>
      <c r="R794" s="13">
        <f t="shared" si="443"/>
        <v>5.16</v>
      </c>
      <c r="S794" s="19">
        <f t="shared" ref="S794:S796" si="463">-(N794+P794+Q794+R794)</f>
        <v>5147.7368400000005</v>
      </c>
      <c r="T794" s="13">
        <f t="shared" ref="T794:T796" si="464">S794/K794</f>
        <v>-25.738684200000002</v>
      </c>
      <c r="U794" s="13">
        <f>IF(ISNA(VLOOKUP(LOWER(F794)&amp;H794,Prices!A:C,3,0)),0,VLOOKUP(LOWER(F794)&amp;H794,Prices!A:C,3,0))</f>
        <v>33.08</v>
      </c>
      <c r="V794" s="16">
        <f>IF(ISNA(VLOOKUP(LOWER(F794)&amp;H794,Prices!A:C,2,0)),0,VLOOKUP(LOWER(F794)&amp;H794,Prices!A:C,2,0))</f>
        <v>32.520000000000003</v>
      </c>
      <c r="W794" s="49">
        <f t="shared" ref="W794:W796" si="465">IF(I794="B",(V794+T794)*K794,(V794+T794)*K794)</f>
        <v>-1356.2631600000004</v>
      </c>
      <c r="X794" s="24">
        <f t="shared" ref="X794:X796" si="466">K794*(V794-U794)</f>
        <v>111.99999999999903</v>
      </c>
      <c r="Y794" s="43">
        <f t="shared" ref="Y794:Y796" si="467">W794/O794</f>
        <v>-0.26294361380379999</v>
      </c>
      <c r="Z794" s="49"/>
      <c r="AA794" s="24"/>
    </row>
    <row r="795" spans="1:27 16382:16382" s="13" customFormat="1" x14ac:dyDescent="0.15">
      <c r="A795" s="12">
        <v>42802</v>
      </c>
      <c r="B795" s="60" t="s">
        <v>1955</v>
      </c>
      <c r="C795" s="13" t="s">
        <v>1128</v>
      </c>
      <c r="D795" s="13" t="s">
        <v>1129</v>
      </c>
      <c r="E795" s="13" t="s">
        <v>1130</v>
      </c>
      <c r="F795" s="13" t="str">
        <f t="shared" si="439"/>
        <v>SH</v>
      </c>
      <c r="G795" s="13" t="str">
        <f>VLOOKUP(LOWER(F795)&amp;H795,'Current pricing'!A:B,2,0)</f>
        <v>新华保险</v>
      </c>
      <c r="H795" s="13" t="s">
        <v>1519</v>
      </c>
      <c r="I795" s="13" t="s">
        <v>1206</v>
      </c>
      <c r="J795" s="13" t="s">
        <v>1969</v>
      </c>
      <c r="K795" s="13">
        <v>-200</v>
      </c>
      <c r="L795" s="13">
        <v>1</v>
      </c>
      <c r="M795" s="13">
        <v>43.85</v>
      </c>
      <c r="N795" s="13">
        <f t="shared" si="461"/>
        <v>-8770</v>
      </c>
      <c r="O795" s="13">
        <f t="shared" si="462"/>
        <v>8770</v>
      </c>
      <c r="P795" s="19">
        <f t="shared" si="442"/>
        <v>0.17540000000000003</v>
      </c>
      <c r="Q795" s="19">
        <f t="shared" si="449"/>
        <v>5</v>
      </c>
      <c r="R795" s="13">
        <f t="shared" si="443"/>
        <v>8.77</v>
      </c>
      <c r="S795" s="19">
        <f t="shared" si="463"/>
        <v>8756.0545999999995</v>
      </c>
      <c r="T795" s="13">
        <f t="shared" si="464"/>
        <v>-43.780272999999994</v>
      </c>
      <c r="U795" s="13">
        <f>IF(ISNA(VLOOKUP(LOWER(F795)&amp;H795,Prices!A:C,3,0)),0,VLOOKUP(LOWER(F795)&amp;H795,Prices!A:C,3,0))</f>
        <v>62.95</v>
      </c>
      <c r="V795" s="16">
        <f>IF(ISNA(VLOOKUP(LOWER(F795)&amp;H795,Prices!A:C,2,0)),0,VLOOKUP(LOWER(F795)&amp;H795,Prices!A:C,2,0))</f>
        <v>61.55</v>
      </c>
      <c r="W795" s="49">
        <f t="shared" si="465"/>
        <v>-3553.9454000000005</v>
      </c>
      <c r="X795" s="24">
        <f t="shared" si="466"/>
        <v>280.00000000000114</v>
      </c>
      <c r="Y795" s="43">
        <f t="shared" si="467"/>
        <v>-0.40523892816419615</v>
      </c>
      <c r="Z795" s="49"/>
      <c r="AA795" s="24"/>
    </row>
    <row r="796" spans="1:27 16382:16382" s="13" customFormat="1" x14ac:dyDescent="0.15">
      <c r="A796" s="12">
        <v>42802</v>
      </c>
      <c r="B796" s="60" t="s">
        <v>1947</v>
      </c>
      <c r="C796" s="13" t="s">
        <v>1128</v>
      </c>
      <c r="D796" s="13" t="s">
        <v>1129</v>
      </c>
      <c r="E796" s="13" t="s">
        <v>1130</v>
      </c>
      <c r="F796" s="13" t="str">
        <f t="shared" si="439"/>
        <v>SH</v>
      </c>
      <c r="G796" s="13" t="str">
        <f>VLOOKUP(LOWER(F796)&amp;H796,'Current pricing'!A:B,2,0)</f>
        <v>新华保险</v>
      </c>
      <c r="H796" s="13" t="s">
        <v>1519</v>
      </c>
      <c r="I796" s="13" t="s">
        <v>1206</v>
      </c>
      <c r="J796" s="13" t="s">
        <v>1969</v>
      </c>
      <c r="K796" s="13">
        <v>-300</v>
      </c>
      <c r="L796" s="13">
        <v>1</v>
      </c>
      <c r="M796" s="13">
        <v>43.85</v>
      </c>
      <c r="N796" s="13">
        <f t="shared" si="461"/>
        <v>-13155</v>
      </c>
      <c r="O796" s="13">
        <f t="shared" si="462"/>
        <v>13155</v>
      </c>
      <c r="P796" s="19">
        <f t="shared" si="442"/>
        <v>0.2631</v>
      </c>
      <c r="Q796" s="19">
        <f t="shared" si="449"/>
        <v>5</v>
      </c>
      <c r="R796" s="13">
        <f t="shared" si="443"/>
        <v>13.16</v>
      </c>
      <c r="S796" s="19">
        <f t="shared" si="463"/>
        <v>13136.5769</v>
      </c>
      <c r="T796" s="13">
        <f t="shared" si="464"/>
        <v>-43.788589666666667</v>
      </c>
      <c r="U796" s="13">
        <f>IF(ISNA(VLOOKUP(LOWER(F796)&amp;H796,Prices!A:C,3,0)),0,VLOOKUP(LOWER(F796)&amp;H796,Prices!A:C,3,0))</f>
        <v>62.95</v>
      </c>
      <c r="V796" s="16">
        <f>IF(ISNA(VLOOKUP(LOWER(F796)&amp;H796,Prices!A:C,2,0)),0,VLOOKUP(LOWER(F796)&amp;H796,Prices!A:C,2,0))</f>
        <v>61.55</v>
      </c>
      <c r="W796" s="49">
        <f t="shared" si="465"/>
        <v>-5328.4230999999991</v>
      </c>
      <c r="X796" s="24">
        <f t="shared" si="466"/>
        <v>420.00000000000171</v>
      </c>
      <c r="Y796" s="43">
        <f t="shared" si="467"/>
        <v>-0.40504926643861644</v>
      </c>
      <c r="Z796" s="49"/>
      <c r="AA796" s="24"/>
    </row>
    <row r="797" spans="1:27 16382:16382" s="13" customFormat="1" x14ac:dyDescent="0.15">
      <c r="A797" s="12">
        <v>42804</v>
      </c>
      <c r="B797" s="60" t="s">
        <v>1958</v>
      </c>
      <c r="C797" s="13" t="s">
        <v>1128</v>
      </c>
      <c r="D797" s="13" t="s">
        <v>1129</v>
      </c>
      <c r="E797" s="13" t="s">
        <v>1130</v>
      </c>
      <c r="F797" s="13" t="str">
        <f t="shared" si="439"/>
        <v>SH</v>
      </c>
      <c r="G797" s="13" t="str">
        <f>VLOOKUP(LOWER(F797)&amp;H797,'Current pricing'!A:B,2,0)</f>
        <v>中船防务</v>
      </c>
      <c r="H797" s="13" t="s">
        <v>1511</v>
      </c>
      <c r="I797" s="13" t="s">
        <v>1207</v>
      </c>
      <c r="J797" s="13" t="s">
        <v>2204</v>
      </c>
      <c r="K797" s="13">
        <v>2500</v>
      </c>
      <c r="L797" s="13">
        <v>1</v>
      </c>
      <c r="M797" s="13">
        <v>33.549999999999997</v>
      </c>
      <c r="N797" s="13">
        <f t="shared" ref="N797:N803" si="468">K797*M797</f>
        <v>83875</v>
      </c>
      <c r="O797" s="13">
        <f t="shared" ref="O797:O803" si="469">ABS(N797)</f>
        <v>83875</v>
      </c>
      <c r="P797" s="19">
        <f t="shared" si="442"/>
        <v>1.6775000000000002</v>
      </c>
      <c r="Q797" s="19">
        <f t="shared" si="449"/>
        <v>16.775000000000002</v>
      </c>
      <c r="R797" s="13">
        <f t="shared" si="443"/>
        <v>0</v>
      </c>
      <c r="S797" s="19">
        <f t="shared" ref="S797:S803" si="470">-(N797+P797+Q797+R797)</f>
        <v>-83893.452499999999</v>
      </c>
      <c r="T797" s="13">
        <f t="shared" ref="T797:T803" si="471">S797/K797</f>
        <v>-33.557380999999999</v>
      </c>
      <c r="U797" s="13">
        <f>IF(ISNA(VLOOKUP(LOWER(F797)&amp;H797,Prices!A:C,3,0)),0,VLOOKUP(LOWER(F797)&amp;H797,Prices!A:C,3,0))</f>
        <v>26.66</v>
      </c>
      <c r="V797" s="16">
        <f>IF(ISNA(VLOOKUP(LOWER(F797)&amp;H797,Prices!A:C,2,0)),0,VLOOKUP(LOWER(F797)&amp;H797,Prices!A:C,2,0))</f>
        <v>26.66</v>
      </c>
      <c r="W797" s="49">
        <f t="shared" ref="W797:W803" si="472">IF(I797="B",(V797+T797)*K797,(V797+T797)*K797)</f>
        <v>-17243.452499999999</v>
      </c>
      <c r="X797" s="24">
        <f t="shared" ref="X797:X803" si="473">K797*(V797-U797)</f>
        <v>0</v>
      </c>
      <c r="Y797" s="43">
        <f t="shared" ref="Y797:Y803" si="474">W797/O797</f>
        <v>-0.20558512667660209</v>
      </c>
      <c r="Z797" s="49"/>
      <c r="AA797" s="24"/>
    </row>
    <row r="798" spans="1:27 16382:16382" s="13" customFormat="1" x14ac:dyDescent="0.15">
      <c r="A798" s="12">
        <v>42804</v>
      </c>
      <c r="B798" s="60" t="s">
        <v>1959</v>
      </c>
      <c r="C798" s="13" t="s">
        <v>1128</v>
      </c>
      <c r="D798" s="13" t="s">
        <v>1129</v>
      </c>
      <c r="E798" s="13" t="s">
        <v>1130</v>
      </c>
      <c r="F798" s="13" t="str">
        <f t="shared" si="439"/>
        <v>SH</v>
      </c>
      <c r="G798" s="13" t="str">
        <f>VLOOKUP(LOWER(F798)&amp;H798,'Current pricing'!A:B,2,0)</f>
        <v>中船防务</v>
      </c>
      <c r="H798" s="13" t="s">
        <v>1511</v>
      </c>
      <c r="I798" s="13" t="s">
        <v>1207</v>
      </c>
      <c r="J798" s="13" t="s">
        <v>2204</v>
      </c>
      <c r="K798" s="13">
        <v>3000</v>
      </c>
      <c r="L798" s="13">
        <v>1</v>
      </c>
      <c r="M798" s="13">
        <v>33.465666599999999</v>
      </c>
      <c r="N798" s="13">
        <f t="shared" si="468"/>
        <v>100396.99979999999</v>
      </c>
      <c r="O798" s="13">
        <f t="shared" si="469"/>
        <v>100396.99979999999</v>
      </c>
      <c r="P798" s="19">
        <f t="shared" si="442"/>
        <v>2.0079399960000002</v>
      </c>
      <c r="Q798" s="19">
        <f t="shared" si="449"/>
        <v>20.07939996</v>
      </c>
      <c r="R798" s="13">
        <f t="shared" si="443"/>
        <v>0</v>
      </c>
      <c r="S798" s="19">
        <f t="shared" si="470"/>
        <v>-100419.08713995598</v>
      </c>
      <c r="T798" s="13">
        <f t="shared" si="471"/>
        <v>-33.473029046651995</v>
      </c>
      <c r="U798" s="13">
        <f>IF(ISNA(VLOOKUP(LOWER(F798)&amp;H798,Prices!A:C,3,0)),0,VLOOKUP(LOWER(F798)&amp;H798,Prices!A:C,3,0))</f>
        <v>26.66</v>
      </c>
      <c r="V798" s="16">
        <f>IF(ISNA(VLOOKUP(LOWER(F798)&amp;H798,Prices!A:C,2,0)),0,VLOOKUP(LOWER(F798)&amp;H798,Prices!A:C,2,0))</f>
        <v>26.66</v>
      </c>
      <c r="W798" s="49">
        <f t="shared" si="472"/>
        <v>-20439.087139955984</v>
      </c>
      <c r="X798" s="24">
        <f t="shared" si="473"/>
        <v>0</v>
      </c>
      <c r="Y798" s="43">
        <f t="shared" si="474"/>
        <v>-0.2035826486914202</v>
      </c>
      <c r="Z798" s="49"/>
      <c r="AA798" s="24"/>
    </row>
    <row r="799" spans="1:27 16382:16382" s="13" customFormat="1" x14ac:dyDescent="0.15">
      <c r="A799" s="12">
        <v>42804</v>
      </c>
      <c r="B799" s="60" t="s">
        <v>1960</v>
      </c>
      <c r="C799" s="13" t="s">
        <v>1128</v>
      </c>
      <c r="D799" s="13" t="s">
        <v>1129</v>
      </c>
      <c r="E799" s="13" t="s">
        <v>1130</v>
      </c>
      <c r="F799" s="13" t="str">
        <f t="shared" si="439"/>
        <v>SH</v>
      </c>
      <c r="G799" s="13" t="str">
        <f>VLOOKUP(LOWER(F799)&amp;H799,'Current pricing'!A:B,2,0)</f>
        <v>中船防务</v>
      </c>
      <c r="H799" s="13" t="s">
        <v>1511</v>
      </c>
      <c r="I799" s="13" t="s">
        <v>1207</v>
      </c>
      <c r="J799" s="13" t="s">
        <v>2204</v>
      </c>
      <c r="K799" s="13">
        <v>3000</v>
      </c>
      <c r="L799" s="13">
        <v>1</v>
      </c>
      <c r="M799" s="13">
        <v>33.47</v>
      </c>
      <c r="N799" s="13">
        <f t="shared" si="468"/>
        <v>100410</v>
      </c>
      <c r="O799" s="13">
        <f t="shared" si="469"/>
        <v>100410</v>
      </c>
      <c r="P799" s="19">
        <f t="shared" si="442"/>
        <v>2.0082</v>
      </c>
      <c r="Q799" s="19">
        <f t="shared" si="449"/>
        <v>20.082000000000001</v>
      </c>
      <c r="R799" s="13">
        <f t="shared" si="443"/>
        <v>0</v>
      </c>
      <c r="S799" s="19">
        <f t="shared" si="470"/>
        <v>-100432.09019999999</v>
      </c>
      <c r="T799" s="13">
        <f t="shared" si="471"/>
        <v>-33.477363399999994</v>
      </c>
      <c r="U799" s="13">
        <f>IF(ISNA(VLOOKUP(LOWER(F799)&amp;H799,Prices!A:C,3,0)),0,VLOOKUP(LOWER(F799)&amp;H799,Prices!A:C,3,0))</f>
        <v>26.66</v>
      </c>
      <c r="V799" s="16">
        <f>IF(ISNA(VLOOKUP(LOWER(F799)&amp;H799,Prices!A:C,2,0)),0,VLOOKUP(LOWER(F799)&amp;H799,Prices!A:C,2,0))</f>
        <v>26.66</v>
      </c>
      <c r="W799" s="49">
        <f t="shared" si="472"/>
        <v>-20452.090199999984</v>
      </c>
      <c r="X799" s="24">
        <f t="shared" si="473"/>
        <v>0</v>
      </c>
      <c r="Y799" s="43">
        <f t="shared" si="474"/>
        <v>-0.20368579025993411</v>
      </c>
      <c r="Z799" s="49"/>
      <c r="AA799" s="24"/>
    </row>
    <row r="800" spans="1:27 16382:16382" s="13" customFormat="1" x14ac:dyDescent="0.15">
      <c r="A800" s="12">
        <v>42804</v>
      </c>
      <c r="B800" s="60" t="s">
        <v>1961</v>
      </c>
      <c r="C800" s="13" t="s">
        <v>1128</v>
      </c>
      <c r="D800" s="13" t="s">
        <v>1129</v>
      </c>
      <c r="E800" s="13" t="s">
        <v>1130</v>
      </c>
      <c r="F800" s="13" t="str">
        <f t="shared" si="439"/>
        <v>SH</v>
      </c>
      <c r="G800" s="13" t="str">
        <f>VLOOKUP(LOWER(F800)&amp;H800,'Current pricing'!A:B,2,0)</f>
        <v>中船防务</v>
      </c>
      <c r="H800" s="13" t="s">
        <v>1511</v>
      </c>
      <c r="I800" s="13" t="s">
        <v>1207</v>
      </c>
      <c r="J800" s="13" t="s">
        <v>2204</v>
      </c>
      <c r="K800" s="13">
        <v>1000</v>
      </c>
      <c r="L800" s="13">
        <v>1</v>
      </c>
      <c r="M800" s="13">
        <v>33.36</v>
      </c>
      <c r="N800" s="13">
        <f t="shared" si="468"/>
        <v>33360</v>
      </c>
      <c r="O800" s="13">
        <f t="shared" si="469"/>
        <v>33360</v>
      </c>
      <c r="P800" s="19">
        <f t="shared" si="442"/>
        <v>0.66720000000000002</v>
      </c>
      <c r="Q800" s="19">
        <f t="shared" si="449"/>
        <v>6.6720000000000006</v>
      </c>
      <c r="R800" s="13">
        <f t="shared" si="443"/>
        <v>0</v>
      </c>
      <c r="S800" s="19">
        <f t="shared" si="470"/>
        <v>-33367.339200000002</v>
      </c>
      <c r="T800" s="13">
        <f t="shared" si="471"/>
        <v>-33.367339200000004</v>
      </c>
      <c r="U800" s="13">
        <f>IF(ISNA(VLOOKUP(LOWER(F800)&amp;H800,Prices!A:C,3,0)),0,VLOOKUP(LOWER(F800)&amp;H800,Prices!A:C,3,0))</f>
        <v>26.66</v>
      </c>
      <c r="V800" s="16">
        <f>IF(ISNA(VLOOKUP(LOWER(F800)&amp;H800,Prices!A:C,2,0)),0,VLOOKUP(LOWER(F800)&amp;H800,Prices!A:C,2,0))</f>
        <v>26.66</v>
      </c>
      <c r="W800" s="49">
        <f t="shared" si="472"/>
        <v>-6707.3392000000031</v>
      </c>
      <c r="X800" s="24">
        <f t="shared" si="473"/>
        <v>0</v>
      </c>
      <c r="Y800" s="43">
        <f t="shared" si="474"/>
        <v>-0.20105932853717035</v>
      </c>
      <c r="Z800" s="49"/>
      <c r="AA800" s="24"/>
    </row>
    <row r="801" spans="1:27" s="13" customFormat="1" x14ac:dyDescent="0.15">
      <c r="A801" s="12">
        <v>42804</v>
      </c>
      <c r="B801" s="60" t="s">
        <v>1962</v>
      </c>
      <c r="C801" s="13" t="s">
        <v>1128</v>
      </c>
      <c r="D801" s="13" t="s">
        <v>1129</v>
      </c>
      <c r="E801" s="13" t="s">
        <v>1130</v>
      </c>
      <c r="F801" s="13" t="str">
        <f t="shared" si="439"/>
        <v>SH</v>
      </c>
      <c r="G801" s="13" t="str">
        <f>VLOOKUP(LOWER(F801)&amp;H801,'Current pricing'!A:B,2,0)</f>
        <v>中船防务</v>
      </c>
      <c r="H801" s="13" t="s">
        <v>1511</v>
      </c>
      <c r="I801" s="13" t="s">
        <v>1207</v>
      </c>
      <c r="J801" s="13" t="s">
        <v>2204</v>
      </c>
      <c r="K801" s="13">
        <v>1000</v>
      </c>
      <c r="L801" s="13">
        <v>1</v>
      </c>
      <c r="M801" s="13">
        <v>33.299999999999997</v>
      </c>
      <c r="N801" s="13">
        <f t="shared" si="468"/>
        <v>33300</v>
      </c>
      <c r="O801" s="13">
        <f t="shared" si="469"/>
        <v>33300</v>
      </c>
      <c r="P801" s="19">
        <f t="shared" si="442"/>
        <v>0.66600000000000004</v>
      </c>
      <c r="Q801" s="19">
        <f t="shared" si="449"/>
        <v>6.66</v>
      </c>
      <c r="R801" s="13">
        <f t="shared" si="443"/>
        <v>0</v>
      </c>
      <c r="S801" s="19">
        <f t="shared" si="470"/>
        <v>-33307.326000000001</v>
      </c>
      <c r="T801" s="13">
        <f t="shared" si="471"/>
        <v>-33.307326000000003</v>
      </c>
      <c r="U801" s="13">
        <f>IF(ISNA(VLOOKUP(LOWER(F801)&amp;H801,Prices!A:C,3,0)),0,VLOOKUP(LOWER(F801)&amp;H801,Prices!A:C,3,0))</f>
        <v>26.66</v>
      </c>
      <c r="V801" s="16">
        <f>IF(ISNA(VLOOKUP(LOWER(F801)&amp;H801,Prices!A:C,2,0)),0,VLOOKUP(LOWER(F801)&amp;H801,Prices!A:C,2,0))</f>
        <v>26.66</v>
      </c>
      <c r="W801" s="49">
        <f t="shared" si="472"/>
        <v>-6647.3260000000028</v>
      </c>
      <c r="X801" s="24">
        <f t="shared" si="473"/>
        <v>0</v>
      </c>
      <c r="Y801" s="43">
        <f t="shared" si="474"/>
        <v>-0.19961939939939949</v>
      </c>
      <c r="Z801" s="49"/>
      <c r="AA801" s="24"/>
    </row>
    <row r="802" spans="1:27" s="13" customFormat="1" x14ac:dyDescent="0.15">
      <c r="A802" s="12">
        <v>42804</v>
      </c>
      <c r="B802" s="60" t="s">
        <v>1963</v>
      </c>
      <c r="C802" s="13" t="s">
        <v>1128</v>
      </c>
      <c r="D802" s="13" t="s">
        <v>1129</v>
      </c>
      <c r="E802" s="13" t="s">
        <v>1130</v>
      </c>
      <c r="F802" s="13" t="str">
        <f t="shared" si="439"/>
        <v>SH</v>
      </c>
      <c r="G802" s="13" t="str">
        <f>VLOOKUP(LOWER(F802)&amp;H802,'Current pricing'!A:B,2,0)</f>
        <v>中船防务</v>
      </c>
      <c r="H802" s="13" t="s">
        <v>1511</v>
      </c>
      <c r="I802" s="13" t="s">
        <v>1207</v>
      </c>
      <c r="J802" s="13" t="s">
        <v>2204</v>
      </c>
      <c r="K802" s="13">
        <v>1000</v>
      </c>
      <c r="L802" s="13">
        <v>1</v>
      </c>
      <c r="M802" s="13">
        <v>33.15</v>
      </c>
      <c r="N802" s="13">
        <f t="shared" si="468"/>
        <v>33150</v>
      </c>
      <c r="O802" s="13">
        <f t="shared" si="469"/>
        <v>33150</v>
      </c>
      <c r="P802" s="19">
        <f t="shared" si="442"/>
        <v>0.66300000000000003</v>
      </c>
      <c r="Q802" s="19">
        <f t="shared" si="449"/>
        <v>6.63</v>
      </c>
      <c r="R802" s="13">
        <f t="shared" si="443"/>
        <v>0</v>
      </c>
      <c r="S802" s="19">
        <f t="shared" si="470"/>
        <v>-33157.292999999998</v>
      </c>
      <c r="T802" s="13">
        <f t="shared" si="471"/>
        <v>-33.157292999999996</v>
      </c>
      <c r="U802" s="13">
        <f>IF(ISNA(VLOOKUP(LOWER(F802)&amp;H802,Prices!A:C,3,0)),0,VLOOKUP(LOWER(F802)&amp;H802,Prices!A:C,3,0))</f>
        <v>26.66</v>
      </c>
      <c r="V802" s="16">
        <f>IF(ISNA(VLOOKUP(LOWER(F802)&amp;H802,Prices!A:C,2,0)),0,VLOOKUP(LOWER(F802)&amp;H802,Prices!A:C,2,0))</f>
        <v>26.66</v>
      </c>
      <c r="W802" s="49">
        <f t="shared" si="472"/>
        <v>-6497.2929999999951</v>
      </c>
      <c r="X802" s="24">
        <f t="shared" si="473"/>
        <v>0</v>
      </c>
      <c r="Y802" s="43">
        <f t="shared" si="474"/>
        <v>-0.19599677224736034</v>
      </c>
      <c r="Z802" s="49"/>
      <c r="AA802" s="24"/>
    </row>
    <row r="803" spans="1:27" s="13" customFormat="1" x14ac:dyDescent="0.15">
      <c r="A803" s="12">
        <v>42804</v>
      </c>
      <c r="B803" s="60" t="s">
        <v>1964</v>
      </c>
      <c r="C803" s="13" t="s">
        <v>1128</v>
      </c>
      <c r="D803" s="13" t="s">
        <v>1129</v>
      </c>
      <c r="E803" s="13" t="s">
        <v>1130</v>
      </c>
      <c r="F803" s="13" t="str">
        <f t="shared" si="439"/>
        <v>SH</v>
      </c>
      <c r="G803" s="13" t="str">
        <f>VLOOKUP(LOWER(F803)&amp;H803,'Current pricing'!A:B,2,0)</f>
        <v>中船防务</v>
      </c>
      <c r="H803" s="13" t="s">
        <v>1511</v>
      </c>
      <c r="I803" s="13" t="s">
        <v>1207</v>
      </c>
      <c r="J803" s="13" t="s">
        <v>2204</v>
      </c>
      <c r="K803" s="13">
        <v>1000</v>
      </c>
      <c r="L803" s="13">
        <v>1</v>
      </c>
      <c r="M803" s="13">
        <v>33.19</v>
      </c>
      <c r="N803" s="13">
        <f t="shared" si="468"/>
        <v>33190</v>
      </c>
      <c r="O803" s="13">
        <f t="shared" si="469"/>
        <v>33190</v>
      </c>
      <c r="P803" s="19">
        <f t="shared" si="442"/>
        <v>0.66380000000000006</v>
      </c>
      <c r="Q803" s="19">
        <f t="shared" si="449"/>
        <v>6.6379999999999999</v>
      </c>
      <c r="R803" s="13">
        <f t="shared" si="443"/>
        <v>0</v>
      </c>
      <c r="S803" s="19">
        <f t="shared" si="470"/>
        <v>-33197.301800000001</v>
      </c>
      <c r="T803" s="13">
        <f t="shared" si="471"/>
        <v>-33.197301799999998</v>
      </c>
      <c r="U803" s="13">
        <f>IF(ISNA(VLOOKUP(LOWER(F803)&amp;H803,Prices!A:C,3,0)),0,VLOOKUP(LOWER(F803)&amp;H803,Prices!A:C,3,0))</f>
        <v>26.66</v>
      </c>
      <c r="V803" s="16">
        <f>IF(ISNA(VLOOKUP(LOWER(F803)&amp;H803,Prices!A:C,2,0)),0,VLOOKUP(LOWER(F803)&amp;H803,Prices!A:C,2,0))</f>
        <v>26.66</v>
      </c>
      <c r="W803" s="49">
        <f t="shared" si="472"/>
        <v>-6537.3017999999984</v>
      </c>
      <c r="X803" s="24">
        <f t="shared" si="473"/>
        <v>0</v>
      </c>
      <c r="Y803" s="43">
        <f t="shared" si="474"/>
        <v>-0.19696600783368479</v>
      </c>
      <c r="Z803" s="49"/>
      <c r="AA803" s="24"/>
    </row>
    <row r="804" spans="1:27" s="13" customFormat="1" x14ac:dyDescent="0.15">
      <c r="A804" s="12">
        <v>42810</v>
      </c>
      <c r="B804" s="60" t="s">
        <v>1975</v>
      </c>
      <c r="C804" s="13" t="s">
        <v>1128</v>
      </c>
      <c r="D804" s="13" t="s">
        <v>1129</v>
      </c>
      <c r="E804" s="13" t="s">
        <v>1130</v>
      </c>
      <c r="F804" s="13" t="str">
        <f t="shared" si="439"/>
        <v>SZ</v>
      </c>
      <c r="G804" s="13" t="str">
        <f>VLOOKUP(LOWER(F804)&amp;H804,'Current pricing'!A:B,2,0)</f>
        <v>小天鹅Ａ</v>
      </c>
      <c r="H804" s="13" t="s">
        <v>1320</v>
      </c>
      <c r="I804" s="13" t="s">
        <v>1207</v>
      </c>
      <c r="J804" s="13" t="s">
        <v>2204</v>
      </c>
      <c r="K804" s="13">
        <v>2000</v>
      </c>
      <c r="L804" s="13">
        <v>1</v>
      </c>
      <c r="M804" s="13">
        <v>39.03</v>
      </c>
      <c r="N804" s="13">
        <f t="shared" ref="N804:N814" si="475">K804*M804</f>
        <v>78060</v>
      </c>
      <c r="O804" s="13">
        <f t="shared" ref="O804:O814" si="476">ABS(N804)</f>
        <v>78060</v>
      </c>
      <c r="P804" s="19">
        <f t="shared" si="442"/>
        <v>0</v>
      </c>
      <c r="Q804" s="19">
        <f t="shared" si="449"/>
        <v>15.612</v>
      </c>
      <c r="R804" s="13">
        <f t="shared" si="443"/>
        <v>0</v>
      </c>
      <c r="S804" s="19">
        <f t="shared" ref="S804:S814" si="477">-(N804+P804+Q804+R804)</f>
        <v>-78075.611999999994</v>
      </c>
      <c r="T804" s="13">
        <f t="shared" ref="T804:T814" si="478">S804/K804</f>
        <v>-39.037805999999996</v>
      </c>
      <c r="U804" s="13">
        <f>IF(ISNA(VLOOKUP(LOWER(F804)&amp;H804,Prices!A:C,3,0)),0,VLOOKUP(LOWER(F804)&amp;H804,Prices!A:C,3,0))</f>
        <v>56.52</v>
      </c>
      <c r="V804" s="16">
        <f>IF(ISNA(VLOOKUP(LOWER(F804)&amp;H804,Prices!A:C,2,0)),0,VLOOKUP(LOWER(F804)&amp;H804,Prices!A:C,2,0))</f>
        <v>59.75</v>
      </c>
      <c r="W804" s="49">
        <f t="shared" ref="W804:W814" si="479">IF(I804="B",(V804+T804)*K804,(V804+T804)*K804)</f>
        <v>41424.388000000006</v>
      </c>
      <c r="X804" s="24">
        <f t="shared" ref="X804:X814" si="480">K804*(V804-U804)</f>
        <v>6459.9999999999936</v>
      </c>
      <c r="Y804" s="43">
        <f t="shared" ref="Y804:Y813" si="481">W804/O804</f>
        <v>0.53067368690750716</v>
      </c>
      <c r="Z804" s="49"/>
      <c r="AA804" s="24"/>
    </row>
    <row r="805" spans="1:27" s="13" customFormat="1" x14ac:dyDescent="0.15">
      <c r="A805" s="12">
        <v>42810</v>
      </c>
      <c r="B805" s="60" t="s">
        <v>1976</v>
      </c>
      <c r="C805" s="13" t="s">
        <v>1128</v>
      </c>
      <c r="D805" s="13" t="s">
        <v>1129</v>
      </c>
      <c r="E805" s="13" t="s">
        <v>1130</v>
      </c>
      <c r="F805" s="13" t="str">
        <f t="shared" si="439"/>
        <v>SZ</v>
      </c>
      <c r="G805" s="13" t="str">
        <f>VLOOKUP(LOWER(F805)&amp;H805,'Current pricing'!A:B,2,0)</f>
        <v>小天鹅Ａ</v>
      </c>
      <c r="H805" s="13" t="s">
        <v>1320</v>
      </c>
      <c r="I805" s="13" t="s">
        <v>1207</v>
      </c>
      <c r="J805" s="13" t="s">
        <v>2204</v>
      </c>
      <c r="K805" s="13">
        <v>2000</v>
      </c>
      <c r="L805" s="13">
        <v>1</v>
      </c>
      <c r="M805" s="13">
        <v>38.93</v>
      </c>
      <c r="N805" s="13">
        <f t="shared" si="475"/>
        <v>77860</v>
      </c>
      <c r="O805" s="13">
        <f t="shared" si="476"/>
        <v>77860</v>
      </c>
      <c r="P805" s="19">
        <f t="shared" si="442"/>
        <v>0</v>
      </c>
      <c r="Q805" s="19">
        <f t="shared" si="449"/>
        <v>15.572000000000001</v>
      </c>
      <c r="R805" s="13">
        <f t="shared" si="443"/>
        <v>0</v>
      </c>
      <c r="S805" s="19">
        <f t="shared" si="477"/>
        <v>-77875.572</v>
      </c>
      <c r="T805" s="13">
        <f t="shared" si="478"/>
        <v>-38.937786000000003</v>
      </c>
      <c r="U805" s="13">
        <f>IF(ISNA(VLOOKUP(LOWER(F805)&amp;H805,Prices!A:C,3,0)),0,VLOOKUP(LOWER(F805)&amp;H805,Prices!A:C,3,0))</f>
        <v>56.52</v>
      </c>
      <c r="V805" s="16">
        <f>IF(ISNA(VLOOKUP(LOWER(F805)&amp;H805,Prices!A:C,2,0)),0,VLOOKUP(LOWER(F805)&amp;H805,Prices!A:C,2,0))</f>
        <v>59.75</v>
      </c>
      <c r="W805" s="49">
        <f t="shared" si="479"/>
        <v>41624.427999999993</v>
      </c>
      <c r="X805" s="24">
        <f t="shared" si="480"/>
        <v>6459.9999999999936</v>
      </c>
      <c r="Y805" s="43">
        <f t="shared" si="481"/>
        <v>0.53460606216285633</v>
      </c>
      <c r="Z805" s="49"/>
      <c r="AA805" s="24"/>
    </row>
    <row r="806" spans="1:27" s="13" customFormat="1" x14ac:dyDescent="0.15">
      <c r="A806" s="12">
        <v>42810</v>
      </c>
      <c r="B806" s="60" t="s">
        <v>1977</v>
      </c>
      <c r="C806" s="13" t="s">
        <v>1128</v>
      </c>
      <c r="D806" s="13" t="s">
        <v>1129</v>
      </c>
      <c r="E806" s="13" t="s">
        <v>1130</v>
      </c>
      <c r="F806" s="13" t="str">
        <f t="shared" si="439"/>
        <v>SZ</v>
      </c>
      <c r="G806" s="13" t="str">
        <f>VLOOKUP(LOWER(F806)&amp;H806,'Current pricing'!A:B,2,0)</f>
        <v>小天鹅Ａ</v>
      </c>
      <c r="H806" s="13" t="s">
        <v>1320</v>
      </c>
      <c r="I806" s="13" t="s">
        <v>1207</v>
      </c>
      <c r="J806" s="13" t="s">
        <v>2204</v>
      </c>
      <c r="K806" s="13">
        <v>2000</v>
      </c>
      <c r="L806" s="13">
        <v>1</v>
      </c>
      <c r="M806" s="13">
        <v>38.9</v>
      </c>
      <c r="N806" s="13">
        <f t="shared" si="475"/>
        <v>77800</v>
      </c>
      <c r="O806" s="13">
        <f t="shared" si="476"/>
        <v>77800</v>
      </c>
      <c r="P806" s="19">
        <f t="shared" si="442"/>
        <v>0</v>
      </c>
      <c r="Q806" s="19">
        <f t="shared" si="449"/>
        <v>15.56</v>
      </c>
      <c r="R806" s="13">
        <f t="shared" si="443"/>
        <v>0</v>
      </c>
      <c r="S806" s="19">
        <f t="shared" si="477"/>
        <v>-77815.56</v>
      </c>
      <c r="T806" s="13">
        <f t="shared" si="478"/>
        <v>-38.907779999999995</v>
      </c>
      <c r="U806" s="13">
        <f>IF(ISNA(VLOOKUP(LOWER(F806)&amp;H806,Prices!A:C,3,0)),0,VLOOKUP(LOWER(F806)&amp;H806,Prices!A:C,3,0))</f>
        <v>56.52</v>
      </c>
      <c r="V806" s="16">
        <f>IF(ISNA(VLOOKUP(LOWER(F806)&amp;H806,Prices!A:C,2,0)),0,VLOOKUP(LOWER(F806)&amp;H806,Prices!A:C,2,0))</f>
        <v>59.75</v>
      </c>
      <c r="W806" s="49">
        <f t="shared" si="479"/>
        <v>41684.44000000001</v>
      </c>
      <c r="X806" s="24">
        <f t="shared" si="480"/>
        <v>6459.9999999999936</v>
      </c>
      <c r="Y806" s="43">
        <f t="shared" si="481"/>
        <v>0.53578971722365054</v>
      </c>
      <c r="Z806" s="49"/>
      <c r="AA806" s="24"/>
    </row>
    <row r="807" spans="1:27" s="13" customFormat="1" x14ac:dyDescent="0.15">
      <c r="A807" s="12">
        <v>42810</v>
      </c>
      <c r="B807" s="60" t="s">
        <v>1978</v>
      </c>
      <c r="C807" s="13" t="s">
        <v>1128</v>
      </c>
      <c r="D807" s="13" t="s">
        <v>1129</v>
      </c>
      <c r="E807" s="13" t="s">
        <v>1130</v>
      </c>
      <c r="F807" s="13" t="str">
        <f t="shared" si="439"/>
        <v>SZ</v>
      </c>
      <c r="G807" s="13" t="str">
        <f>VLOOKUP(LOWER(F807)&amp;H807,'Current pricing'!A:B,2,0)</f>
        <v>五 粮 液</v>
      </c>
      <c r="H807" s="13" t="s">
        <v>1853</v>
      </c>
      <c r="I807" s="13" t="s">
        <v>1207</v>
      </c>
      <c r="J807" s="13" t="s">
        <v>2416</v>
      </c>
      <c r="K807" s="13">
        <v>1000</v>
      </c>
      <c r="L807" s="13">
        <v>1</v>
      </c>
      <c r="M807" s="13">
        <v>40.86</v>
      </c>
      <c r="N807" s="13">
        <f t="shared" si="475"/>
        <v>40860</v>
      </c>
      <c r="O807" s="13">
        <f t="shared" si="476"/>
        <v>40860</v>
      </c>
      <c r="P807" s="19">
        <f t="shared" si="442"/>
        <v>0</v>
      </c>
      <c r="Q807" s="19">
        <f t="shared" si="449"/>
        <v>8.1720000000000006</v>
      </c>
      <c r="R807" s="13">
        <f t="shared" si="443"/>
        <v>0</v>
      </c>
      <c r="S807" s="19">
        <f t="shared" si="477"/>
        <v>-40868.171999999999</v>
      </c>
      <c r="T807" s="13">
        <f t="shared" si="478"/>
        <v>-40.868172000000001</v>
      </c>
      <c r="U807" s="13">
        <f>IF(ISNA(VLOOKUP(LOWER(F807)&amp;H807,Prices!A:C,3,0)),0,VLOOKUP(LOWER(F807)&amp;H807,Prices!A:C,3,0))</f>
        <v>68.33</v>
      </c>
      <c r="V807" s="16">
        <f>IF(ISNA(VLOOKUP(LOWER(F807)&amp;H807,Prices!A:C,2,0)),0,VLOOKUP(LOWER(F807)&amp;H807,Prices!A:C,2,0))</f>
        <v>70.150000000000006</v>
      </c>
      <c r="W807" s="49">
        <f t="shared" si="479"/>
        <v>29281.828000000005</v>
      </c>
      <c r="X807" s="24">
        <f t="shared" si="480"/>
        <v>1820.0000000000073</v>
      </c>
      <c r="Y807" s="43">
        <f t="shared" si="481"/>
        <v>0.71663798335780726</v>
      </c>
      <c r="Z807" s="49"/>
      <c r="AA807" s="24"/>
    </row>
    <row r="808" spans="1:27" s="13" customFormat="1" x14ac:dyDescent="0.15">
      <c r="A808" s="12">
        <v>42810</v>
      </c>
      <c r="B808" s="60" t="s">
        <v>1979</v>
      </c>
      <c r="C808" s="13" t="s">
        <v>1128</v>
      </c>
      <c r="D808" s="13" t="s">
        <v>1129</v>
      </c>
      <c r="E808" s="13" t="s">
        <v>1130</v>
      </c>
      <c r="F808" s="13" t="str">
        <f t="shared" si="439"/>
        <v>SZ</v>
      </c>
      <c r="G808" s="13" t="str">
        <f>VLOOKUP(LOWER(F808)&amp;H808,'Current pricing'!A:B,2,0)</f>
        <v>五 粮 液</v>
      </c>
      <c r="H808" s="13" t="s">
        <v>1853</v>
      </c>
      <c r="I808" s="13" t="s">
        <v>1207</v>
      </c>
      <c r="J808" s="13" t="s">
        <v>2416</v>
      </c>
      <c r="K808" s="13">
        <v>1500</v>
      </c>
      <c r="L808" s="13">
        <v>1</v>
      </c>
      <c r="M808" s="13">
        <v>40.82</v>
      </c>
      <c r="N808" s="13">
        <f t="shared" si="475"/>
        <v>61230</v>
      </c>
      <c r="O808" s="13">
        <f t="shared" si="476"/>
        <v>61230</v>
      </c>
      <c r="P808" s="19">
        <f t="shared" si="442"/>
        <v>0</v>
      </c>
      <c r="Q808" s="19">
        <f t="shared" si="449"/>
        <v>12.246</v>
      </c>
      <c r="R808" s="13">
        <f t="shared" si="443"/>
        <v>0</v>
      </c>
      <c r="S808" s="19">
        <f t="shared" si="477"/>
        <v>-61242.245999999999</v>
      </c>
      <c r="T808" s="13">
        <f t="shared" si="478"/>
        <v>-40.828164000000001</v>
      </c>
      <c r="U808" s="13">
        <f>IF(ISNA(VLOOKUP(LOWER(F808)&amp;H808,Prices!A:C,3,0)),0,VLOOKUP(LOWER(F808)&amp;H808,Prices!A:C,3,0))</f>
        <v>68.33</v>
      </c>
      <c r="V808" s="16">
        <f>IF(ISNA(VLOOKUP(LOWER(F808)&amp;H808,Prices!A:C,2,0)),0,VLOOKUP(LOWER(F808)&amp;H808,Prices!A:C,2,0))</f>
        <v>70.150000000000006</v>
      </c>
      <c r="W808" s="49">
        <f t="shared" si="479"/>
        <v>43982.754000000008</v>
      </c>
      <c r="X808" s="24">
        <f t="shared" si="480"/>
        <v>2730.0000000000109</v>
      </c>
      <c r="Y808" s="43">
        <f t="shared" si="481"/>
        <v>0.71832033317001487</v>
      </c>
      <c r="Z808" s="49"/>
      <c r="AA808" s="24"/>
    </row>
    <row r="809" spans="1:27" s="13" customFormat="1" x14ac:dyDescent="0.15">
      <c r="A809" s="12">
        <v>42810</v>
      </c>
      <c r="B809" s="60" t="s">
        <v>1980</v>
      </c>
      <c r="C809" s="13" t="s">
        <v>1128</v>
      </c>
      <c r="D809" s="13" t="s">
        <v>1129</v>
      </c>
      <c r="E809" s="13" t="s">
        <v>1130</v>
      </c>
      <c r="F809" s="13" t="str">
        <f t="shared" si="439"/>
        <v>SH</v>
      </c>
      <c r="G809" s="13" t="str">
        <f>VLOOKUP(LOWER(F809)&amp;H809,'Current pricing'!A:B,2,0)</f>
        <v>中船防务</v>
      </c>
      <c r="H809" s="13" t="s">
        <v>1511</v>
      </c>
      <c r="I809" s="13" t="s">
        <v>1206</v>
      </c>
      <c r="J809" s="13" t="s">
        <v>2204</v>
      </c>
      <c r="K809" s="13">
        <v>-3000</v>
      </c>
      <c r="L809" s="13">
        <v>1</v>
      </c>
      <c r="M809" s="13">
        <v>33.54</v>
      </c>
      <c r="N809" s="13">
        <f t="shared" si="475"/>
        <v>-100620</v>
      </c>
      <c r="O809" s="13">
        <f t="shared" si="476"/>
        <v>100620</v>
      </c>
      <c r="P809" s="19">
        <f t="shared" si="442"/>
        <v>2.0124</v>
      </c>
      <c r="Q809" s="19">
        <f t="shared" si="449"/>
        <v>20.124000000000002</v>
      </c>
      <c r="R809" s="13">
        <f t="shared" si="443"/>
        <v>100.62</v>
      </c>
      <c r="S809" s="19">
        <f t="shared" si="477"/>
        <v>100497.2436</v>
      </c>
      <c r="T809" s="13">
        <f t="shared" si="478"/>
        <v>-33.499081199999999</v>
      </c>
      <c r="U809" s="13">
        <f>IF(ISNA(VLOOKUP(LOWER(F809)&amp;H809,Prices!A:C,3,0)),0,VLOOKUP(LOWER(F809)&amp;H809,Prices!A:C,3,0))</f>
        <v>26.66</v>
      </c>
      <c r="V809" s="16">
        <f>IF(ISNA(VLOOKUP(LOWER(F809)&amp;H809,Prices!A:C,2,0)),0,VLOOKUP(LOWER(F809)&amp;H809,Prices!A:C,2,0))</f>
        <v>26.66</v>
      </c>
      <c r="W809" s="49">
        <f t="shared" si="479"/>
        <v>20517.243599999998</v>
      </c>
      <c r="X809" s="24">
        <f t="shared" si="480"/>
        <v>0</v>
      </c>
      <c r="Y809" s="43">
        <f t="shared" si="481"/>
        <v>0.20390820512820509</v>
      </c>
      <c r="Z809" s="49"/>
      <c r="AA809" s="24"/>
    </row>
    <row r="810" spans="1:27" s="13" customFormat="1" x14ac:dyDescent="0.15">
      <c r="A810" s="12">
        <v>42810</v>
      </c>
      <c r="B810" s="60" t="s">
        <v>1981</v>
      </c>
      <c r="C810" s="13" t="s">
        <v>1128</v>
      </c>
      <c r="D810" s="13" t="s">
        <v>1129</v>
      </c>
      <c r="E810" s="13" t="s">
        <v>1130</v>
      </c>
      <c r="F810" s="13" t="str">
        <f t="shared" si="439"/>
        <v>SH</v>
      </c>
      <c r="G810" s="13" t="str">
        <f>VLOOKUP(LOWER(F810)&amp;H810,'Current pricing'!A:B,2,0)</f>
        <v>口子窖</v>
      </c>
      <c r="H810" s="13" t="s">
        <v>1982</v>
      </c>
      <c r="I810" s="13" t="s">
        <v>1207</v>
      </c>
      <c r="J810" s="13" t="s">
        <v>2203</v>
      </c>
      <c r="K810" s="13">
        <v>1500</v>
      </c>
      <c r="L810" s="13">
        <v>1</v>
      </c>
      <c r="M810" s="13">
        <v>35.229999999999997</v>
      </c>
      <c r="N810" s="13">
        <f t="shared" si="475"/>
        <v>52844.999999999993</v>
      </c>
      <c r="O810" s="13">
        <f t="shared" si="476"/>
        <v>52844.999999999993</v>
      </c>
      <c r="P810" s="19">
        <f t="shared" si="442"/>
        <v>1.0569</v>
      </c>
      <c r="Q810" s="19">
        <f t="shared" si="449"/>
        <v>10.568999999999999</v>
      </c>
      <c r="R810" s="13">
        <f t="shared" si="443"/>
        <v>0</v>
      </c>
      <c r="S810" s="19">
        <f t="shared" si="477"/>
        <v>-52856.625899999999</v>
      </c>
      <c r="T810" s="13">
        <f t="shared" si="478"/>
        <v>-35.237750599999998</v>
      </c>
      <c r="U810" s="13">
        <f>IF(ISNA(VLOOKUP(LOWER(F810)&amp;H810,Prices!A:C,3,0)),0,VLOOKUP(LOWER(F810)&amp;H810,Prices!A:C,3,0))</f>
        <v>49.4</v>
      </c>
      <c r="V810" s="16">
        <f>IF(ISNA(VLOOKUP(LOWER(F810)&amp;H810,Prices!A:C,2,0)),0,VLOOKUP(LOWER(F810)&amp;H810,Prices!A:C,2,0))</f>
        <v>54.34</v>
      </c>
      <c r="W810" s="49">
        <f t="shared" si="479"/>
        <v>28653.374100000008</v>
      </c>
      <c r="X810" s="24">
        <f t="shared" si="480"/>
        <v>7410.0000000000073</v>
      </c>
      <c r="Y810" s="43">
        <f t="shared" si="481"/>
        <v>0.54221542435424375</v>
      </c>
      <c r="Z810" s="49"/>
      <c r="AA810" s="24"/>
    </row>
    <row r="811" spans="1:27" s="13" customFormat="1" x14ac:dyDescent="0.15">
      <c r="A811" s="12">
        <v>42810</v>
      </c>
      <c r="B811" s="60" t="s">
        <v>1983</v>
      </c>
      <c r="C811" s="13" t="s">
        <v>1128</v>
      </c>
      <c r="D811" s="13" t="s">
        <v>1129</v>
      </c>
      <c r="E811" s="13" t="s">
        <v>1130</v>
      </c>
      <c r="F811" s="13" t="str">
        <f t="shared" si="439"/>
        <v>SH</v>
      </c>
      <c r="G811" s="13" t="str">
        <f>VLOOKUP(LOWER(F811)&amp;H811,'Current pricing'!A:B,2,0)</f>
        <v>口子窖</v>
      </c>
      <c r="H811" s="13" t="s">
        <v>1982</v>
      </c>
      <c r="I811" s="13" t="s">
        <v>1207</v>
      </c>
      <c r="J811" s="13" t="s">
        <v>2203</v>
      </c>
      <c r="K811" s="13">
        <v>1500</v>
      </c>
      <c r="L811" s="13">
        <v>1</v>
      </c>
      <c r="M811" s="13">
        <v>35.18</v>
      </c>
      <c r="N811" s="13">
        <f t="shared" si="475"/>
        <v>52770</v>
      </c>
      <c r="O811" s="13">
        <f t="shared" si="476"/>
        <v>52770</v>
      </c>
      <c r="P811" s="19">
        <f t="shared" si="442"/>
        <v>1.0554000000000001</v>
      </c>
      <c r="Q811" s="19">
        <f t="shared" si="449"/>
        <v>10.554</v>
      </c>
      <c r="R811" s="13">
        <f t="shared" si="443"/>
        <v>0</v>
      </c>
      <c r="S811" s="19">
        <f t="shared" si="477"/>
        <v>-52781.609399999994</v>
      </c>
      <c r="T811" s="13">
        <f t="shared" si="478"/>
        <v>-35.187739599999993</v>
      </c>
      <c r="U811" s="13">
        <f>IF(ISNA(VLOOKUP(LOWER(F811)&amp;H811,Prices!A:C,3,0)),0,VLOOKUP(LOWER(F811)&amp;H811,Prices!A:C,3,0))</f>
        <v>49.4</v>
      </c>
      <c r="V811" s="16">
        <f>IF(ISNA(VLOOKUP(LOWER(F811)&amp;H811,Prices!A:C,2,0)),0,VLOOKUP(LOWER(F811)&amp;H811,Prices!A:C,2,0))</f>
        <v>54.34</v>
      </c>
      <c r="W811" s="49">
        <f t="shared" si="479"/>
        <v>28728.390600000013</v>
      </c>
      <c r="X811" s="24">
        <f t="shared" si="480"/>
        <v>7410.0000000000073</v>
      </c>
      <c r="Y811" s="43">
        <f t="shared" si="481"/>
        <v>0.54440762933484965</v>
      </c>
      <c r="Z811" s="49"/>
      <c r="AA811" s="24"/>
    </row>
    <row r="812" spans="1:27" s="13" customFormat="1" x14ac:dyDescent="0.15">
      <c r="A812" s="12">
        <v>42810</v>
      </c>
      <c r="B812" s="60" t="s">
        <v>1984</v>
      </c>
      <c r="C812" s="13" t="s">
        <v>1128</v>
      </c>
      <c r="D812" s="13" t="s">
        <v>1129</v>
      </c>
      <c r="E812" s="13" t="s">
        <v>1130</v>
      </c>
      <c r="F812" s="13" t="str">
        <f t="shared" si="439"/>
        <v>SH</v>
      </c>
      <c r="G812" s="13" t="str">
        <f>VLOOKUP(LOWER(F812)&amp;H812,'Current pricing'!A:B,2,0)</f>
        <v>口子窖</v>
      </c>
      <c r="H812" s="13" t="s">
        <v>1982</v>
      </c>
      <c r="I812" s="13" t="s">
        <v>1207</v>
      </c>
      <c r="J812" s="13" t="s">
        <v>2203</v>
      </c>
      <c r="K812" s="13">
        <v>1000</v>
      </c>
      <c r="L812" s="13">
        <v>1</v>
      </c>
      <c r="M812" s="13">
        <v>35.18</v>
      </c>
      <c r="N812" s="13">
        <f t="shared" si="475"/>
        <v>35180</v>
      </c>
      <c r="O812" s="13">
        <f t="shared" si="476"/>
        <v>35180</v>
      </c>
      <c r="P812" s="19">
        <f t="shared" si="442"/>
        <v>0.7036</v>
      </c>
      <c r="Q812" s="19">
        <f t="shared" si="449"/>
        <v>7.0360000000000005</v>
      </c>
      <c r="R812" s="13">
        <f t="shared" si="443"/>
        <v>0</v>
      </c>
      <c r="S812" s="19">
        <f t="shared" si="477"/>
        <v>-35187.739600000001</v>
      </c>
      <c r="T812" s="13">
        <f t="shared" si="478"/>
        <v>-35.1877396</v>
      </c>
      <c r="U812" s="13">
        <f>IF(ISNA(VLOOKUP(LOWER(F812)&amp;H812,Prices!A:C,3,0)),0,VLOOKUP(LOWER(F812)&amp;H812,Prices!A:C,3,0))</f>
        <v>49.4</v>
      </c>
      <c r="V812" s="16">
        <f>IF(ISNA(VLOOKUP(LOWER(F812)&amp;H812,Prices!A:C,2,0)),0,VLOOKUP(LOWER(F812)&amp;H812,Prices!A:C,2,0))</f>
        <v>54.34</v>
      </c>
      <c r="W812" s="49">
        <f t="shared" si="479"/>
        <v>19152.260400000003</v>
      </c>
      <c r="X812" s="24">
        <f t="shared" si="480"/>
        <v>4940.0000000000045</v>
      </c>
      <c r="Y812" s="43">
        <f t="shared" si="481"/>
        <v>0.54440762933484943</v>
      </c>
      <c r="Z812" s="49"/>
      <c r="AA812" s="24"/>
    </row>
    <row r="813" spans="1:27" s="13" customFormat="1" x14ac:dyDescent="0.15">
      <c r="A813" s="12">
        <v>42810</v>
      </c>
      <c r="B813" s="60" t="s">
        <v>1985</v>
      </c>
      <c r="C813" s="13" t="s">
        <v>1128</v>
      </c>
      <c r="D813" s="13" t="s">
        <v>1129</v>
      </c>
      <c r="E813" s="13" t="s">
        <v>1130</v>
      </c>
      <c r="F813" s="13" t="str">
        <f t="shared" si="439"/>
        <v>SH</v>
      </c>
      <c r="G813" s="13" t="str">
        <f>VLOOKUP(LOWER(F813)&amp;H813,'Current pricing'!A:B,2,0)</f>
        <v>中船防务</v>
      </c>
      <c r="H813" s="13" t="s">
        <v>1511</v>
      </c>
      <c r="I813" s="13" t="s">
        <v>1206</v>
      </c>
      <c r="J813" s="13" t="s">
        <v>2204</v>
      </c>
      <c r="K813" s="13">
        <v>-3500</v>
      </c>
      <c r="L813" s="13">
        <v>1</v>
      </c>
      <c r="M813" s="13">
        <v>33.549999999999997</v>
      </c>
      <c r="N813" s="13">
        <f t="shared" si="475"/>
        <v>-117424.99999999999</v>
      </c>
      <c r="O813" s="13">
        <f t="shared" si="476"/>
        <v>117424.99999999999</v>
      </c>
      <c r="P813" s="19">
        <f t="shared" si="442"/>
        <v>2.3485</v>
      </c>
      <c r="Q813" s="19">
        <f t="shared" si="449"/>
        <v>23.484999999999999</v>
      </c>
      <c r="R813" s="13">
        <f t="shared" si="443"/>
        <v>117.43</v>
      </c>
      <c r="S813" s="19">
        <f t="shared" si="477"/>
        <v>117281.7365</v>
      </c>
      <c r="T813" s="13">
        <f t="shared" si="478"/>
        <v>-33.509067571428574</v>
      </c>
      <c r="U813" s="13">
        <f>IF(ISNA(VLOOKUP(LOWER(F813)&amp;H813,Prices!A:C,3,0)),0,VLOOKUP(LOWER(F813)&amp;H813,Prices!A:C,3,0))</f>
        <v>26.66</v>
      </c>
      <c r="V813" s="16">
        <f>IF(ISNA(VLOOKUP(LOWER(F813)&amp;H813,Prices!A:C,2,0)),0,VLOOKUP(LOWER(F813)&amp;H813,Prices!A:C,2,0))</f>
        <v>26.66</v>
      </c>
      <c r="W813" s="49">
        <f t="shared" si="479"/>
        <v>23971.736500000006</v>
      </c>
      <c r="X813" s="24">
        <f t="shared" si="480"/>
        <v>0</v>
      </c>
      <c r="Y813" s="43">
        <f t="shared" si="481"/>
        <v>0.20414508409623172</v>
      </c>
      <c r="Z813" s="49"/>
      <c r="AA813" s="24"/>
    </row>
    <row r="814" spans="1:27" s="13" customFormat="1" x14ac:dyDescent="0.15">
      <c r="A814" s="12">
        <v>42810</v>
      </c>
      <c r="B814" s="60" t="s">
        <v>1986</v>
      </c>
      <c r="C814" s="13" t="s">
        <v>1128</v>
      </c>
      <c r="D814" s="13" t="s">
        <v>1129</v>
      </c>
      <c r="E814" s="13" t="s">
        <v>1130</v>
      </c>
      <c r="F814" s="13" t="str">
        <f t="shared" si="439"/>
        <v>SH</v>
      </c>
      <c r="G814" s="13" t="str">
        <f>VLOOKUP(LOWER(F814)&amp;H814,'Current pricing'!A:B,2,0)</f>
        <v>新城控股</v>
      </c>
      <c r="H814" s="13" t="s">
        <v>1987</v>
      </c>
      <c r="I814" s="13" t="s">
        <v>1207</v>
      </c>
      <c r="J814" s="13" t="s">
        <v>2008</v>
      </c>
      <c r="K814" s="13">
        <v>2000</v>
      </c>
      <c r="L814" s="13">
        <v>1</v>
      </c>
      <c r="M814" s="13">
        <v>16.75</v>
      </c>
      <c r="N814" s="13">
        <f t="shared" si="475"/>
        <v>33500</v>
      </c>
      <c r="O814" s="13">
        <f t="shared" si="476"/>
        <v>33500</v>
      </c>
      <c r="P814" s="19">
        <f t="shared" si="442"/>
        <v>0.67</v>
      </c>
      <c r="Q814" s="19">
        <f t="shared" si="449"/>
        <v>6.7</v>
      </c>
      <c r="R814" s="13">
        <f t="shared" si="443"/>
        <v>0</v>
      </c>
      <c r="S814" s="19">
        <f t="shared" si="477"/>
        <v>-33507.369999999995</v>
      </c>
      <c r="T814" s="13">
        <f t="shared" si="478"/>
        <v>-16.753684999999997</v>
      </c>
      <c r="U814" s="13">
        <f>IF(ISNA(VLOOKUP(LOWER(F814)&amp;H814,Prices!A:C,3,0)),0,VLOOKUP(LOWER(F814)&amp;H814,Prices!A:C,3,0))</f>
        <v>21.13</v>
      </c>
      <c r="V814" s="16">
        <f>IF(ISNA(VLOOKUP(LOWER(F814)&amp;H814,Prices!A:C,2,0)),0,VLOOKUP(LOWER(F814)&amp;H814,Prices!A:C,2,0))</f>
        <v>21.13</v>
      </c>
      <c r="W814" s="49">
        <f t="shared" si="479"/>
        <v>8752.6300000000028</v>
      </c>
      <c r="X814" s="24">
        <f t="shared" si="480"/>
        <v>0</v>
      </c>
      <c r="Y814" s="43">
        <f>W814/O814</f>
        <v>0.26127253731343292</v>
      </c>
      <c r="Z814" s="49"/>
      <c r="AA814" s="24"/>
    </row>
    <row r="815" spans="1:27" s="13" customFormat="1" x14ac:dyDescent="0.15">
      <c r="A815" s="12">
        <v>42811</v>
      </c>
      <c r="B815" s="60" t="s">
        <v>1988</v>
      </c>
      <c r="C815" s="13" t="s">
        <v>1128</v>
      </c>
      <c r="D815" s="13" t="s">
        <v>1129</v>
      </c>
      <c r="E815" s="13" t="s">
        <v>1130</v>
      </c>
      <c r="F815" s="13" t="str">
        <f t="shared" si="439"/>
        <v>SH</v>
      </c>
      <c r="G815" s="13" t="str">
        <f>VLOOKUP(LOWER(F815)&amp;H815,'Current pricing'!A:B,2,0)</f>
        <v>新城控股</v>
      </c>
      <c r="H815" s="13" t="s">
        <v>1987</v>
      </c>
      <c r="I815" s="13" t="s">
        <v>1206</v>
      </c>
      <c r="J815" s="13" t="s">
        <v>2008</v>
      </c>
      <c r="K815" s="13">
        <v>-2000</v>
      </c>
      <c r="L815" s="13">
        <v>1</v>
      </c>
      <c r="M815" s="13">
        <v>16.850000000000001</v>
      </c>
      <c r="N815" s="13">
        <f t="shared" ref="N815" si="482">K815*M815</f>
        <v>-33700</v>
      </c>
      <c r="O815" s="13">
        <f t="shared" ref="O815" si="483">ABS(N815)</f>
        <v>33700</v>
      </c>
      <c r="P815" s="19">
        <f t="shared" si="442"/>
        <v>0.67400000000000004</v>
      </c>
      <c r="Q815" s="19">
        <f t="shared" si="449"/>
        <v>6.74</v>
      </c>
      <c r="R815" s="13">
        <f t="shared" si="443"/>
        <v>33.700000000000003</v>
      </c>
      <c r="S815" s="19">
        <f t="shared" ref="S815" si="484">-(N815+P815+Q815+R815)</f>
        <v>33658.886000000006</v>
      </c>
      <c r="T815" s="13">
        <f t="shared" ref="T815" si="485">S815/K815</f>
        <v>-16.829443000000001</v>
      </c>
      <c r="U815" s="13">
        <f>IF(ISNA(VLOOKUP(LOWER(F815)&amp;H815,Prices!A:C,3,0)),0,VLOOKUP(LOWER(F815)&amp;H815,Prices!A:C,3,0))</f>
        <v>21.13</v>
      </c>
      <c r="V815" s="16">
        <f>IF(ISNA(VLOOKUP(LOWER(F815)&amp;H815,Prices!A:C,2,0)),0,VLOOKUP(LOWER(F815)&amp;H815,Prices!A:C,2,0))</f>
        <v>21.13</v>
      </c>
      <c r="W815" s="49">
        <f t="shared" ref="W815" si="486">IF(I815="B",(V815+T815)*K815,(V815+T815)*K815)</f>
        <v>-8601.1139999999959</v>
      </c>
      <c r="X815" s="24">
        <f t="shared" ref="X815" si="487">K815*(V815-U815)</f>
        <v>0</v>
      </c>
      <c r="Y815" s="43">
        <f>W815/O815</f>
        <v>-0.25522593471810079</v>
      </c>
      <c r="Z815" s="49"/>
      <c r="AA815" s="24"/>
    </row>
    <row r="816" spans="1:27" s="13" customFormat="1" x14ac:dyDescent="0.15">
      <c r="A816" s="12">
        <v>42814</v>
      </c>
      <c r="B816" s="60" t="s">
        <v>1992</v>
      </c>
      <c r="C816" s="13" t="s">
        <v>1128</v>
      </c>
      <c r="D816" s="13" t="s">
        <v>1129</v>
      </c>
      <c r="E816" s="13" t="s">
        <v>1130</v>
      </c>
      <c r="F816" s="13" t="str">
        <f t="shared" si="439"/>
        <v>SH</v>
      </c>
      <c r="G816" s="13" t="str">
        <f>VLOOKUP(LOWER(F816)&amp;H816,'Current pricing'!A:B,2,0)</f>
        <v>中国人寿</v>
      </c>
      <c r="H816" s="13" t="s">
        <v>1938</v>
      </c>
      <c r="I816" s="13" t="s">
        <v>1206</v>
      </c>
      <c r="J816" s="13" t="s">
        <v>2008</v>
      </c>
      <c r="K816" s="13">
        <v>-200</v>
      </c>
      <c r="L816" s="13">
        <v>1</v>
      </c>
      <c r="M816" s="13">
        <v>25.38</v>
      </c>
      <c r="N816" s="13">
        <f t="shared" ref="N816:N821" si="488">K816*M816</f>
        <v>-5076</v>
      </c>
      <c r="O816" s="13">
        <f t="shared" ref="O816:O821" si="489">ABS(N816)</f>
        <v>5076</v>
      </c>
      <c r="P816" s="19">
        <f t="shared" si="442"/>
        <v>0.10152000000000001</v>
      </c>
      <c r="Q816" s="19">
        <f t="shared" si="449"/>
        <v>5</v>
      </c>
      <c r="R816" s="13">
        <f t="shared" si="443"/>
        <v>5.08</v>
      </c>
      <c r="S816" s="19">
        <f t="shared" ref="S816:S821" si="490">-(N816+P816+Q816+R816)</f>
        <v>5065.8184799999999</v>
      </c>
      <c r="T816" s="13">
        <f t="shared" ref="T816:T821" si="491">S816/K816</f>
        <v>-25.3290924</v>
      </c>
      <c r="U816" s="13">
        <f>IF(ISNA(VLOOKUP(LOWER(F816)&amp;H816,Prices!A:C,3,0)),0,VLOOKUP(LOWER(F816)&amp;H816,Prices!A:C,3,0))</f>
        <v>33.08</v>
      </c>
      <c r="V816" s="16">
        <f>IF(ISNA(VLOOKUP(LOWER(F816)&amp;H816,Prices!A:C,2,0)),0,VLOOKUP(LOWER(F816)&amp;H816,Prices!A:C,2,0))</f>
        <v>32.520000000000003</v>
      </c>
      <c r="W816" s="49">
        <f t="shared" ref="W816:W821" si="492">IF(I816="B",(V816+T816)*K816,(V816+T816)*K816)</f>
        <v>-1438.1815200000005</v>
      </c>
      <c r="X816" s="24">
        <f t="shared" ref="X816:X821" si="493">K816*(V816-U816)</f>
        <v>111.99999999999903</v>
      </c>
      <c r="Y816" s="43">
        <f t="shared" ref="Y816:Y821" si="494">W816/O816</f>
        <v>-0.28332969267139491</v>
      </c>
      <c r="Z816" s="49"/>
      <c r="AA816" s="24"/>
    </row>
    <row r="817" spans="1:27" s="13" customFormat="1" x14ac:dyDescent="0.15">
      <c r="A817" s="12">
        <v>42814</v>
      </c>
      <c r="B817" s="60" t="s">
        <v>1993</v>
      </c>
      <c r="C817" s="13" t="s">
        <v>1128</v>
      </c>
      <c r="D817" s="13" t="s">
        <v>1129</v>
      </c>
      <c r="E817" s="13" t="s">
        <v>1130</v>
      </c>
      <c r="F817" s="13" t="str">
        <f t="shared" si="439"/>
        <v>SH</v>
      </c>
      <c r="G817" s="13" t="str">
        <f>VLOOKUP(LOWER(F817)&amp;H817,'Current pricing'!A:B,2,0)</f>
        <v>中船防务</v>
      </c>
      <c r="H817" s="13" t="s">
        <v>1511</v>
      </c>
      <c r="I817" s="13" t="s">
        <v>1206</v>
      </c>
      <c r="J817" s="13" t="s">
        <v>2204</v>
      </c>
      <c r="K817" s="13">
        <v>-2000</v>
      </c>
      <c r="L817" s="13">
        <v>1</v>
      </c>
      <c r="M817" s="13">
        <v>32.43</v>
      </c>
      <c r="N817" s="13">
        <f t="shared" si="488"/>
        <v>-64860</v>
      </c>
      <c r="O817" s="13">
        <f t="shared" si="489"/>
        <v>64860</v>
      </c>
      <c r="P817" s="19">
        <f t="shared" si="442"/>
        <v>1.2972000000000001</v>
      </c>
      <c r="Q817" s="19">
        <f t="shared" si="449"/>
        <v>12.972000000000001</v>
      </c>
      <c r="R817" s="13">
        <f t="shared" si="443"/>
        <v>64.86</v>
      </c>
      <c r="S817" s="19">
        <f t="shared" si="490"/>
        <v>64780.870799999997</v>
      </c>
      <c r="T817" s="13">
        <f t="shared" si="491"/>
        <v>-32.390435400000001</v>
      </c>
      <c r="U817" s="13">
        <f>IF(ISNA(VLOOKUP(LOWER(F817)&amp;H817,Prices!A:C,3,0)),0,VLOOKUP(LOWER(F817)&amp;H817,Prices!A:C,3,0))</f>
        <v>26.66</v>
      </c>
      <c r="V817" s="16">
        <f>IF(ISNA(VLOOKUP(LOWER(F817)&amp;H817,Prices!A:C,2,0)),0,VLOOKUP(LOWER(F817)&amp;H817,Prices!A:C,2,0))</f>
        <v>26.66</v>
      </c>
      <c r="W817" s="49">
        <f t="shared" si="492"/>
        <v>11460.870800000002</v>
      </c>
      <c r="X817" s="24">
        <f t="shared" si="493"/>
        <v>0</v>
      </c>
      <c r="Y817" s="43">
        <f t="shared" si="494"/>
        <v>0.17670167745914281</v>
      </c>
      <c r="Z817" s="49"/>
      <c r="AA817" s="24"/>
    </row>
    <row r="818" spans="1:27" s="13" customFormat="1" x14ac:dyDescent="0.15">
      <c r="A818" s="12">
        <v>42814</v>
      </c>
      <c r="B818" s="60" t="s">
        <v>1994</v>
      </c>
      <c r="C818" s="13" t="s">
        <v>1128</v>
      </c>
      <c r="D818" s="13" t="s">
        <v>1129</v>
      </c>
      <c r="E818" s="13" t="s">
        <v>1130</v>
      </c>
      <c r="F818" s="13" t="str">
        <f t="shared" si="439"/>
        <v>SZ</v>
      </c>
      <c r="G818" s="13" t="str">
        <f>VLOOKUP(LOWER(F818)&amp;H818,'Current pricing'!A:B,2,0)</f>
        <v>小天鹅Ａ</v>
      </c>
      <c r="H818" s="13" t="s">
        <v>1320</v>
      </c>
      <c r="I818" s="13" t="s">
        <v>1206</v>
      </c>
      <c r="J818" s="13" t="s">
        <v>2204</v>
      </c>
      <c r="K818" s="13">
        <v>-3000</v>
      </c>
      <c r="L818" s="13">
        <v>1</v>
      </c>
      <c r="M818" s="13">
        <v>39</v>
      </c>
      <c r="N818" s="13">
        <f t="shared" si="488"/>
        <v>-117000</v>
      </c>
      <c r="O818" s="13">
        <f t="shared" si="489"/>
        <v>117000</v>
      </c>
      <c r="P818" s="19">
        <f t="shared" si="442"/>
        <v>0</v>
      </c>
      <c r="Q818" s="19">
        <f t="shared" si="449"/>
        <v>23.400000000000002</v>
      </c>
      <c r="R818" s="13">
        <f t="shared" si="443"/>
        <v>117</v>
      </c>
      <c r="S818" s="19">
        <f t="shared" si="490"/>
        <v>116859.6</v>
      </c>
      <c r="T818" s="13">
        <f t="shared" si="491"/>
        <v>-38.953200000000002</v>
      </c>
      <c r="U818" s="13">
        <f>IF(ISNA(VLOOKUP(LOWER(F818)&amp;H818,Prices!A:C,3,0)),0,VLOOKUP(LOWER(F818)&amp;H818,Prices!A:C,3,0))</f>
        <v>56.52</v>
      </c>
      <c r="V818" s="16">
        <f>IF(ISNA(VLOOKUP(LOWER(F818)&amp;H818,Prices!A:C,2,0)),0,VLOOKUP(LOWER(F818)&amp;H818,Prices!A:C,2,0))</f>
        <v>59.75</v>
      </c>
      <c r="W818" s="49">
        <f t="shared" si="492"/>
        <v>-62390.399999999994</v>
      </c>
      <c r="X818" s="24">
        <f t="shared" si="493"/>
        <v>-9689.9999999999909</v>
      </c>
      <c r="Y818" s="43">
        <f t="shared" si="494"/>
        <v>-0.53325128205128203</v>
      </c>
      <c r="Z818" s="49"/>
      <c r="AA818" s="24"/>
    </row>
    <row r="819" spans="1:27" s="13" customFormat="1" x14ac:dyDescent="0.15">
      <c r="A819" s="12">
        <v>42814</v>
      </c>
      <c r="B819" s="60" t="s">
        <v>1995</v>
      </c>
      <c r="C819" s="13" t="s">
        <v>1128</v>
      </c>
      <c r="D819" s="13" t="s">
        <v>1129</v>
      </c>
      <c r="E819" s="13" t="s">
        <v>1130</v>
      </c>
      <c r="F819" s="13" t="str">
        <f t="shared" si="439"/>
        <v>SZ</v>
      </c>
      <c r="G819" s="13" t="str">
        <f>VLOOKUP(LOWER(F819)&amp;H819,'Current pricing'!A:B,2,0)</f>
        <v>小天鹅Ａ</v>
      </c>
      <c r="H819" s="13" t="s">
        <v>1320</v>
      </c>
      <c r="I819" s="13" t="s">
        <v>1206</v>
      </c>
      <c r="J819" s="13" t="s">
        <v>2204</v>
      </c>
      <c r="K819" s="13">
        <v>-1500</v>
      </c>
      <c r="L819" s="13">
        <v>1</v>
      </c>
      <c r="M819" s="13">
        <v>39.03</v>
      </c>
      <c r="N819" s="13">
        <f t="shared" si="488"/>
        <v>-58545</v>
      </c>
      <c r="O819" s="13">
        <f t="shared" si="489"/>
        <v>58545</v>
      </c>
      <c r="P819" s="19">
        <f t="shared" si="442"/>
        <v>0</v>
      </c>
      <c r="Q819" s="19">
        <f t="shared" si="449"/>
        <v>11.709000000000001</v>
      </c>
      <c r="R819" s="13">
        <f t="shared" si="443"/>
        <v>58.55</v>
      </c>
      <c r="S819" s="19">
        <f t="shared" si="490"/>
        <v>58474.740999999995</v>
      </c>
      <c r="T819" s="13">
        <f t="shared" si="491"/>
        <v>-38.983160666666663</v>
      </c>
      <c r="U819" s="13">
        <f>IF(ISNA(VLOOKUP(LOWER(F819)&amp;H819,Prices!A:C,3,0)),0,VLOOKUP(LOWER(F819)&amp;H819,Prices!A:C,3,0))</f>
        <v>56.52</v>
      </c>
      <c r="V819" s="16">
        <f>IF(ISNA(VLOOKUP(LOWER(F819)&amp;H819,Prices!A:C,2,0)),0,VLOOKUP(LOWER(F819)&amp;H819,Prices!A:C,2,0))</f>
        <v>59.75</v>
      </c>
      <c r="W819" s="49">
        <f t="shared" si="492"/>
        <v>-31150.259000000005</v>
      </c>
      <c r="X819" s="24">
        <f t="shared" si="493"/>
        <v>-4844.9999999999955</v>
      </c>
      <c r="Y819" s="43">
        <f t="shared" si="494"/>
        <v>-0.5320737723118969</v>
      </c>
      <c r="Z819" s="49"/>
      <c r="AA819" s="24"/>
    </row>
    <row r="820" spans="1:27" s="13" customFormat="1" x14ac:dyDescent="0.15">
      <c r="A820" s="12">
        <v>42814</v>
      </c>
      <c r="B820" s="60" t="s">
        <v>1996</v>
      </c>
      <c r="C820" s="13" t="s">
        <v>1128</v>
      </c>
      <c r="D820" s="13" t="s">
        <v>1129</v>
      </c>
      <c r="E820" s="13" t="s">
        <v>1130</v>
      </c>
      <c r="F820" s="13" t="str">
        <f t="shared" si="439"/>
        <v>SZ</v>
      </c>
      <c r="G820" s="13" t="str">
        <f>VLOOKUP(LOWER(F820)&amp;H820,'Current pricing'!A:B,2,0)</f>
        <v>五 粮 液</v>
      </c>
      <c r="H820" s="13" t="s">
        <v>1853</v>
      </c>
      <c r="I820" s="13" t="s">
        <v>1206</v>
      </c>
      <c r="J820" s="13" t="s">
        <v>2416</v>
      </c>
      <c r="K820" s="13">
        <v>-1300</v>
      </c>
      <c r="L820" s="13">
        <v>1</v>
      </c>
      <c r="M820" s="13">
        <v>41.05</v>
      </c>
      <c r="N820" s="13">
        <f t="shared" si="488"/>
        <v>-53364.999999999993</v>
      </c>
      <c r="O820" s="13">
        <f t="shared" si="489"/>
        <v>53364.999999999993</v>
      </c>
      <c r="P820" s="19">
        <f t="shared" si="442"/>
        <v>0</v>
      </c>
      <c r="Q820" s="19">
        <f t="shared" si="449"/>
        <v>10.672999999999998</v>
      </c>
      <c r="R820" s="13">
        <f t="shared" si="443"/>
        <v>53.37</v>
      </c>
      <c r="S820" s="19">
        <f t="shared" si="490"/>
        <v>53300.956999999988</v>
      </c>
      <c r="T820" s="13">
        <f t="shared" si="491"/>
        <v>-41.000736153846141</v>
      </c>
      <c r="U820" s="13">
        <f>IF(ISNA(VLOOKUP(LOWER(F820)&amp;H820,Prices!A:C,3,0)),0,VLOOKUP(LOWER(F820)&amp;H820,Prices!A:C,3,0))</f>
        <v>68.33</v>
      </c>
      <c r="V820" s="16">
        <f>IF(ISNA(VLOOKUP(LOWER(F820)&amp;H820,Prices!A:C,2,0)),0,VLOOKUP(LOWER(F820)&amp;H820,Prices!A:C,2,0))</f>
        <v>70.150000000000006</v>
      </c>
      <c r="W820" s="49">
        <f t="shared" si="492"/>
        <v>-37894.043000000027</v>
      </c>
      <c r="X820" s="24">
        <f t="shared" si="493"/>
        <v>-2366.0000000000095</v>
      </c>
      <c r="Y820" s="43">
        <f t="shared" si="494"/>
        <v>-0.71009168930947308</v>
      </c>
      <c r="Z820" s="49"/>
      <c r="AA820" s="24"/>
    </row>
    <row r="821" spans="1:27" s="13" customFormat="1" x14ac:dyDescent="0.15">
      <c r="A821" s="12">
        <v>42814</v>
      </c>
      <c r="B821" s="60" t="s">
        <v>1997</v>
      </c>
      <c r="C821" s="13" t="s">
        <v>1128</v>
      </c>
      <c r="D821" s="13" t="s">
        <v>1129</v>
      </c>
      <c r="E821" s="13" t="s">
        <v>1130</v>
      </c>
      <c r="F821" s="13" t="str">
        <f t="shared" si="439"/>
        <v>SZ</v>
      </c>
      <c r="G821" s="13" t="str">
        <f>VLOOKUP(LOWER(F821)&amp;H821,'Current pricing'!A:B,2,0)</f>
        <v>五 粮 液</v>
      </c>
      <c r="H821" s="13" t="s">
        <v>1853</v>
      </c>
      <c r="I821" s="13" t="s">
        <v>1206</v>
      </c>
      <c r="J821" s="13" t="s">
        <v>2416</v>
      </c>
      <c r="K821" s="13">
        <v>-600</v>
      </c>
      <c r="L821" s="13">
        <v>1</v>
      </c>
      <c r="M821" s="13">
        <v>41.11</v>
      </c>
      <c r="N821" s="13">
        <f t="shared" si="488"/>
        <v>-24666</v>
      </c>
      <c r="O821" s="13">
        <f t="shared" si="489"/>
        <v>24666</v>
      </c>
      <c r="P821" s="19">
        <f t="shared" si="442"/>
        <v>0</v>
      </c>
      <c r="Q821" s="19">
        <f t="shared" si="449"/>
        <v>5</v>
      </c>
      <c r="R821" s="13">
        <f t="shared" si="443"/>
        <v>24.67</v>
      </c>
      <c r="S821" s="19">
        <f t="shared" si="490"/>
        <v>24636.33</v>
      </c>
      <c r="T821" s="13">
        <f t="shared" si="491"/>
        <v>-41.060550000000006</v>
      </c>
      <c r="U821" s="13">
        <f>IF(ISNA(VLOOKUP(LOWER(F821)&amp;H821,Prices!A:C,3,0)),0,VLOOKUP(LOWER(F821)&amp;H821,Prices!A:C,3,0))</f>
        <v>68.33</v>
      </c>
      <c r="V821" s="16">
        <f>IF(ISNA(VLOOKUP(LOWER(F821)&amp;H821,Prices!A:C,2,0)),0,VLOOKUP(LOWER(F821)&amp;H821,Prices!A:C,2,0))</f>
        <v>70.150000000000006</v>
      </c>
      <c r="W821" s="49">
        <f t="shared" si="492"/>
        <v>-17453.669999999998</v>
      </c>
      <c r="X821" s="24">
        <f t="shared" si="493"/>
        <v>-1092.0000000000045</v>
      </c>
      <c r="Y821" s="43">
        <f t="shared" si="494"/>
        <v>-0.70760034054974452</v>
      </c>
      <c r="Z821" s="49"/>
      <c r="AA821" s="24"/>
    </row>
    <row r="822" spans="1:27" s="13" customFormat="1" x14ac:dyDescent="0.15">
      <c r="A822" s="12">
        <v>42815</v>
      </c>
      <c r="B822" s="60" t="s">
        <v>1999</v>
      </c>
      <c r="C822" s="13" t="s">
        <v>1128</v>
      </c>
      <c r="D822" s="13" t="s">
        <v>1129</v>
      </c>
      <c r="E822" s="13" t="s">
        <v>1130</v>
      </c>
      <c r="F822" s="13" t="str">
        <f t="shared" si="439"/>
        <v>SZ</v>
      </c>
      <c r="G822" s="13" t="str">
        <f>VLOOKUP(LOWER(F822)&amp;H822,'Current pricing'!A:B,2,0)</f>
        <v>五 粮 液</v>
      </c>
      <c r="H822" s="13" t="s">
        <v>1853</v>
      </c>
      <c r="I822" s="13" t="s">
        <v>1206</v>
      </c>
      <c r="J822" s="13" t="s">
        <v>2416</v>
      </c>
      <c r="K822" s="13">
        <v>-300</v>
      </c>
      <c r="L822" s="13">
        <v>1</v>
      </c>
      <c r="M822" s="13">
        <v>41.56</v>
      </c>
      <c r="N822" s="13">
        <f t="shared" ref="N822:N830" si="495">K822*M822</f>
        <v>-12468</v>
      </c>
      <c r="O822" s="13">
        <f t="shared" ref="O822:O830" si="496">ABS(N822)</f>
        <v>12468</v>
      </c>
      <c r="P822" s="19">
        <f t="shared" si="442"/>
        <v>0</v>
      </c>
      <c r="Q822" s="19">
        <f t="shared" si="449"/>
        <v>5</v>
      </c>
      <c r="R822" s="13">
        <f t="shared" si="443"/>
        <v>12.47</v>
      </c>
      <c r="S822" s="19">
        <f t="shared" ref="S822:S830" si="497">-(N822+P822+Q822+R822)</f>
        <v>12450.53</v>
      </c>
      <c r="T822" s="13">
        <f t="shared" ref="T822:T830" si="498">S822/K822</f>
        <v>-41.501766666666668</v>
      </c>
      <c r="U822" s="13">
        <f>IF(ISNA(VLOOKUP(LOWER(F822)&amp;H822,Prices!A:C,3,0)),0,VLOOKUP(LOWER(F822)&amp;H822,Prices!A:C,3,0))</f>
        <v>68.33</v>
      </c>
      <c r="V822" s="16">
        <f>IF(ISNA(VLOOKUP(LOWER(F822)&amp;H822,Prices!A:C,2,0)),0,VLOOKUP(LOWER(F822)&amp;H822,Prices!A:C,2,0))</f>
        <v>70.150000000000006</v>
      </c>
      <c r="W822" s="49">
        <f t="shared" ref="W822:W830" si="499">IF(I822="B",(V822+T822)*K822,(V822+T822)*K822)</f>
        <v>-8594.4700000000012</v>
      </c>
      <c r="X822" s="24">
        <f t="shared" ref="X822:X830" si="500">K822*(V822-U822)</f>
        <v>-546.00000000000227</v>
      </c>
      <c r="Y822" s="43">
        <f t="shared" ref="Y822:Y830" si="501">W822/O822</f>
        <v>-0.68932226499839599</v>
      </c>
      <c r="Z822" s="49"/>
      <c r="AA822" s="24"/>
    </row>
    <row r="823" spans="1:27" s="13" customFormat="1" x14ac:dyDescent="0.15">
      <c r="A823" s="12">
        <v>42815</v>
      </c>
      <c r="B823" s="60" t="s">
        <v>2000</v>
      </c>
      <c r="C823" s="13" t="s">
        <v>1128</v>
      </c>
      <c r="D823" s="13" t="s">
        <v>1129</v>
      </c>
      <c r="E823" s="13" t="s">
        <v>1130</v>
      </c>
      <c r="F823" s="13" t="str">
        <f t="shared" si="439"/>
        <v>SH</v>
      </c>
      <c r="G823" s="13" t="str">
        <f>VLOOKUP(LOWER(F823)&amp;H823,'Current pricing'!A:B,2,0)</f>
        <v>口子窖</v>
      </c>
      <c r="H823" s="13" t="s">
        <v>1982</v>
      </c>
      <c r="I823" s="13" t="s">
        <v>1206</v>
      </c>
      <c r="J823" s="13" t="s">
        <v>2203</v>
      </c>
      <c r="K823" s="13">
        <v>-2000</v>
      </c>
      <c r="L823" s="13">
        <v>1</v>
      </c>
      <c r="M823" s="13">
        <v>35.39</v>
      </c>
      <c r="N823" s="13">
        <f t="shared" si="495"/>
        <v>-70780</v>
      </c>
      <c r="O823" s="13">
        <f t="shared" si="496"/>
        <v>70780</v>
      </c>
      <c r="P823" s="19">
        <f t="shared" si="442"/>
        <v>1.4156000000000002</v>
      </c>
      <c r="Q823" s="19">
        <f t="shared" si="449"/>
        <v>14.156000000000001</v>
      </c>
      <c r="R823" s="13">
        <f t="shared" si="443"/>
        <v>70.78</v>
      </c>
      <c r="S823" s="19">
        <f t="shared" si="497"/>
        <v>70693.648400000005</v>
      </c>
      <c r="T823" s="13">
        <f t="shared" si="498"/>
        <v>-35.3468242</v>
      </c>
      <c r="U823" s="13">
        <f>IF(ISNA(VLOOKUP(LOWER(F823)&amp;H823,Prices!A:C,3,0)),0,VLOOKUP(LOWER(F823)&amp;H823,Prices!A:C,3,0))</f>
        <v>49.4</v>
      </c>
      <c r="V823" s="16">
        <f>IF(ISNA(VLOOKUP(LOWER(F823)&amp;H823,Prices!A:C,2,0)),0,VLOOKUP(LOWER(F823)&amp;H823,Prices!A:C,2,0))</f>
        <v>54.34</v>
      </c>
      <c r="W823" s="49">
        <f t="shared" si="499"/>
        <v>-37986.351600000009</v>
      </c>
      <c r="X823" s="24">
        <f t="shared" si="500"/>
        <v>-9880.0000000000091</v>
      </c>
      <c r="Y823" s="43">
        <f t="shared" si="501"/>
        <v>-0.53668199491381763</v>
      </c>
      <c r="Z823" s="49"/>
      <c r="AA823" s="24"/>
    </row>
    <row r="824" spans="1:27" s="13" customFormat="1" x14ac:dyDescent="0.15">
      <c r="A824" s="12">
        <v>42815</v>
      </c>
      <c r="B824" s="60" t="s">
        <v>2001</v>
      </c>
      <c r="C824" s="13" t="s">
        <v>1128</v>
      </c>
      <c r="D824" s="13" t="s">
        <v>1129</v>
      </c>
      <c r="E824" s="13" t="s">
        <v>1130</v>
      </c>
      <c r="F824" s="13" t="str">
        <f t="shared" si="439"/>
        <v>SH</v>
      </c>
      <c r="G824" s="13" t="str">
        <f>VLOOKUP(LOWER(F824)&amp;H824,'Current pricing'!A:B,2,0)</f>
        <v>口子窖</v>
      </c>
      <c r="H824" s="13" t="s">
        <v>1982</v>
      </c>
      <c r="I824" s="13" t="s">
        <v>1206</v>
      </c>
      <c r="J824" s="13" t="s">
        <v>2203</v>
      </c>
      <c r="K824" s="13">
        <v>-500</v>
      </c>
      <c r="L824" s="13">
        <v>1</v>
      </c>
      <c r="M824" s="13">
        <v>35.700000000000003</v>
      </c>
      <c r="N824" s="13">
        <f t="shared" si="495"/>
        <v>-17850</v>
      </c>
      <c r="O824" s="13">
        <f t="shared" si="496"/>
        <v>17850</v>
      </c>
      <c r="P824" s="19">
        <f t="shared" si="442"/>
        <v>0.35700000000000004</v>
      </c>
      <c r="Q824" s="19">
        <f t="shared" si="449"/>
        <v>5</v>
      </c>
      <c r="R824" s="13">
        <f t="shared" si="443"/>
        <v>17.850000000000001</v>
      </c>
      <c r="S824" s="19">
        <f t="shared" si="497"/>
        <v>17826.793000000001</v>
      </c>
      <c r="T824" s="13">
        <f t="shared" si="498"/>
        <v>-35.653586000000004</v>
      </c>
      <c r="U824" s="13">
        <f>IF(ISNA(VLOOKUP(LOWER(F824)&amp;H824,Prices!A:C,3,0)),0,VLOOKUP(LOWER(F824)&amp;H824,Prices!A:C,3,0))</f>
        <v>49.4</v>
      </c>
      <c r="V824" s="16">
        <f>IF(ISNA(VLOOKUP(LOWER(F824)&amp;H824,Prices!A:C,2,0)),0,VLOOKUP(LOWER(F824)&amp;H824,Prices!A:C,2,0))</f>
        <v>54.34</v>
      </c>
      <c r="W824" s="49">
        <f t="shared" si="499"/>
        <v>-9343.2070000000003</v>
      </c>
      <c r="X824" s="24">
        <f t="shared" si="500"/>
        <v>-2470.0000000000023</v>
      </c>
      <c r="Y824" s="43">
        <f t="shared" si="501"/>
        <v>-0.52342896358543423</v>
      </c>
      <c r="Z824" s="49"/>
      <c r="AA824" s="24"/>
    </row>
    <row r="825" spans="1:27" s="13" customFormat="1" x14ac:dyDescent="0.15">
      <c r="A825" s="12">
        <v>42815</v>
      </c>
      <c r="B825" s="60" t="s">
        <v>2002</v>
      </c>
      <c r="C825" s="13" t="s">
        <v>1128</v>
      </c>
      <c r="D825" s="13" t="s">
        <v>1129</v>
      </c>
      <c r="E825" s="13" t="s">
        <v>1130</v>
      </c>
      <c r="F825" s="13" t="str">
        <f t="shared" si="439"/>
        <v>SZ</v>
      </c>
      <c r="G825" s="13" t="str">
        <f>VLOOKUP(LOWER(F825)&amp;H825,'Current pricing'!A:B,2,0)</f>
        <v>五 粮 液</v>
      </c>
      <c r="H825" s="13" t="s">
        <v>1853</v>
      </c>
      <c r="I825" s="13" t="s">
        <v>1206</v>
      </c>
      <c r="J825" s="13" t="s">
        <v>2416</v>
      </c>
      <c r="K825" s="13">
        <v>-200</v>
      </c>
      <c r="L825" s="13">
        <v>1</v>
      </c>
      <c r="M825" s="13">
        <v>42.15</v>
      </c>
      <c r="N825" s="13">
        <f t="shared" si="495"/>
        <v>-8430</v>
      </c>
      <c r="O825" s="13">
        <f t="shared" si="496"/>
        <v>8430</v>
      </c>
      <c r="P825" s="19">
        <f t="shared" si="442"/>
        <v>0</v>
      </c>
      <c r="Q825" s="19">
        <f t="shared" si="449"/>
        <v>5</v>
      </c>
      <c r="R825" s="13">
        <f t="shared" si="443"/>
        <v>8.43</v>
      </c>
      <c r="S825" s="19">
        <f t="shared" si="497"/>
        <v>8416.57</v>
      </c>
      <c r="T825" s="13">
        <f t="shared" si="498"/>
        <v>-42.082850000000001</v>
      </c>
      <c r="U825" s="13">
        <f>IF(ISNA(VLOOKUP(LOWER(F825)&amp;H825,Prices!A:C,3,0)),0,VLOOKUP(LOWER(F825)&amp;H825,Prices!A:C,3,0))</f>
        <v>68.33</v>
      </c>
      <c r="V825" s="16">
        <f>IF(ISNA(VLOOKUP(LOWER(F825)&amp;H825,Prices!A:C,2,0)),0,VLOOKUP(LOWER(F825)&amp;H825,Prices!A:C,2,0))</f>
        <v>70.150000000000006</v>
      </c>
      <c r="W825" s="49">
        <f t="shared" si="499"/>
        <v>-5613.4300000000012</v>
      </c>
      <c r="X825" s="24">
        <f t="shared" si="500"/>
        <v>-364.00000000000148</v>
      </c>
      <c r="Y825" s="43">
        <f t="shared" si="501"/>
        <v>-0.66588730723606182</v>
      </c>
      <c r="Z825" s="49"/>
      <c r="AA825" s="24"/>
    </row>
    <row r="826" spans="1:27" s="13" customFormat="1" x14ac:dyDescent="0.15">
      <c r="A826" s="12">
        <v>42815</v>
      </c>
      <c r="B826" s="60" t="s">
        <v>2003</v>
      </c>
      <c r="C826" s="13" t="s">
        <v>1128</v>
      </c>
      <c r="D826" s="13" t="s">
        <v>1129</v>
      </c>
      <c r="E826" s="13" t="s">
        <v>1130</v>
      </c>
      <c r="F826" s="13" t="str">
        <f t="shared" si="439"/>
        <v>SH</v>
      </c>
      <c r="G826" s="13" t="str">
        <f>VLOOKUP(LOWER(F826)&amp;H826,'Current pricing'!A:B,2,0)</f>
        <v>口子窖</v>
      </c>
      <c r="H826" s="13" t="s">
        <v>1982</v>
      </c>
      <c r="I826" s="13" t="s">
        <v>1206</v>
      </c>
      <c r="J826" s="13" t="s">
        <v>2203</v>
      </c>
      <c r="K826" s="13">
        <v>-700</v>
      </c>
      <c r="L826" s="13">
        <v>1</v>
      </c>
      <c r="M826" s="13">
        <v>35.901428571428575</v>
      </c>
      <c r="N826" s="13">
        <f t="shared" si="495"/>
        <v>-25131.000000000004</v>
      </c>
      <c r="O826" s="13">
        <v>25131</v>
      </c>
      <c r="P826" s="19">
        <f t="shared" si="442"/>
        <v>0.50262000000000007</v>
      </c>
      <c r="Q826" s="19">
        <f t="shared" si="449"/>
        <v>5.0262000000000011</v>
      </c>
      <c r="R826" s="13">
        <f t="shared" si="443"/>
        <v>25.13</v>
      </c>
      <c r="S826" s="19">
        <f t="shared" si="497"/>
        <v>25100.341180000003</v>
      </c>
      <c r="T826" s="13">
        <f t="shared" si="498"/>
        <v>-35.857630257142858</v>
      </c>
      <c r="U826" s="13">
        <f>IF(ISNA(VLOOKUP(LOWER(F826)&amp;H826,Prices!A:C,3,0)),0,VLOOKUP(LOWER(F826)&amp;H826,Prices!A:C,3,0))</f>
        <v>49.4</v>
      </c>
      <c r="V826" s="16">
        <f>IF(ISNA(VLOOKUP(LOWER(F826)&amp;H826,Prices!A:C,2,0)),0,VLOOKUP(LOWER(F826)&amp;H826,Prices!A:C,2,0))</f>
        <v>54.34</v>
      </c>
      <c r="W826" s="49">
        <f t="shared" si="499"/>
        <v>-12937.658820000001</v>
      </c>
      <c r="X826" s="24">
        <f t="shared" si="500"/>
        <v>-3458.0000000000032</v>
      </c>
      <c r="Y826" s="43">
        <f t="shared" si="501"/>
        <v>-0.5148087549241972</v>
      </c>
      <c r="Z826" s="49"/>
      <c r="AA826" s="24"/>
    </row>
    <row r="827" spans="1:27" s="13" customFormat="1" x14ac:dyDescent="0.15">
      <c r="A827" s="12">
        <v>42815</v>
      </c>
      <c r="B827" s="60" t="s">
        <v>2004</v>
      </c>
      <c r="C827" s="13" t="s">
        <v>1128</v>
      </c>
      <c r="D827" s="13" t="s">
        <v>1129</v>
      </c>
      <c r="E827" s="13" t="s">
        <v>1130</v>
      </c>
      <c r="F827" s="13" t="str">
        <f t="shared" si="439"/>
        <v>SZ</v>
      </c>
      <c r="G827" s="13" t="str">
        <f>VLOOKUP(LOWER(F827)&amp;H827,'Current pricing'!A:B,2,0)</f>
        <v>小天鹅Ａ</v>
      </c>
      <c r="H827" s="13" t="s">
        <v>1320</v>
      </c>
      <c r="I827" s="13" t="s">
        <v>1206</v>
      </c>
      <c r="J827" s="13" t="s">
        <v>2204</v>
      </c>
      <c r="K827" s="13">
        <v>-300</v>
      </c>
      <c r="L827" s="13">
        <v>1</v>
      </c>
      <c r="M827" s="13">
        <v>39.630000000000003</v>
      </c>
      <c r="N827" s="13">
        <f t="shared" si="495"/>
        <v>-11889</v>
      </c>
      <c r="O827" s="13">
        <f t="shared" si="496"/>
        <v>11889</v>
      </c>
      <c r="P827" s="19">
        <f t="shared" si="442"/>
        <v>0</v>
      </c>
      <c r="Q827" s="19">
        <f t="shared" si="449"/>
        <v>5</v>
      </c>
      <c r="R827" s="13">
        <f t="shared" si="443"/>
        <v>11.89</v>
      </c>
      <c r="S827" s="19">
        <f t="shared" si="497"/>
        <v>11872.11</v>
      </c>
      <c r="T827" s="13">
        <f t="shared" si="498"/>
        <v>-39.573700000000002</v>
      </c>
      <c r="U827" s="13">
        <f>IF(ISNA(VLOOKUP(LOWER(F827)&amp;H827,Prices!A:C,3,0)),0,VLOOKUP(LOWER(F827)&amp;H827,Prices!A:C,3,0))</f>
        <v>56.52</v>
      </c>
      <c r="V827" s="16">
        <f>IF(ISNA(VLOOKUP(LOWER(F827)&amp;H827,Prices!A:C,2,0)),0,VLOOKUP(LOWER(F827)&amp;H827,Prices!A:C,2,0))</f>
        <v>59.75</v>
      </c>
      <c r="W827" s="49">
        <f t="shared" si="499"/>
        <v>-6052.8899999999994</v>
      </c>
      <c r="X827" s="24">
        <f t="shared" si="500"/>
        <v>-968.99999999999909</v>
      </c>
      <c r="Y827" s="43">
        <f t="shared" si="501"/>
        <v>-0.50911683068382529</v>
      </c>
      <c r="Z827" s="49"/>
      <c r="AA827" s="24"/>
    </row>
    <row r="828" spans="1:27" s="13" customFormat="1" x14ac:dyDescent="0.15">
      <c r="A828" s="12">
        <v>42815</v>
      </c>
      <c r="B828" s="60" t="s">
        <v>2005</v>
      </c>
      <c r="C828" s="13" t="s">
        <v>1128</v>
      </c>
      <c r="D828" s="13" t="s">
        <v>1129</v>
      </c>
      <c r="E828" s="13" t="s">
        <v>1130</v>
      </c>
      <c r="F828" s="13" t="str">
        <f t="shared" si="439"/>
        <v>SH</v>
      </c>
      <c r="G828" s="13" t="str">
        <f>VLOOKUP(LOWER(F828)&amp;H828,'Current pricing'!A:B,2,0)</f>
        <v>中船防务</v>
      </c>
      <c r="H828" s="13" t="s">
        <v>1511</v>
      </c>
      <c r="I828" s="13" t="s">
        <v>1207</v>
      </c>
      <c r="J828" s="13" t="s">
        <v>2204</v>
      </c>
      <c r="K828" s="13">
        <v>1000</v>
      </c>
      <c r="L828" s="13">
        <v>1</v>
      </c>
      <c r="M828" s="13">
        <v>32.18</v>
      </c>
      <c r="N828" s="13">
        <f t="shared" si="495"/>
        <v>32180</v>
      </c>
      <c r="O828" s="13">
        <f t="shared" si="496"/>
        <v>32180</v>
      </c>
      <c r="P828" s="19">
        <f t="shared" si="442"/>
        <v>0.64360000000000006</v>
      </c>
      <c r="Q828" s="19">
        <f t="shared" si="449"/>
        <v>6.4359999999999999</v>
      </c>
      <c r="R828" s="13">
        <f t="shared" si="443"/>
        <v>0</v>
      </c>
      <c r="S828" s="19">
        <f t="shared" si="497"/>
        <v>-32187.079600000001</v>
      </c>
      <c r="T828" s="13">
        <f t="shared" si="498"/>
        <v>-32.187079600000004</v>
      </c>
      <c r="U828" s="13">
        <f>IF(ISNA(VLOOKUP(LOWER(F828)&amp;H828,Prices!A:C,3,0)),0,VLOOKUP(LOWER(F828)&amp;H828,Prices!A:C,3,0))</f>
        <v>26.66</v>
      </c>
      <c r="V828" s="16">
        <f>IF(ISNA(VLOOKUP(LOWER(F828)&amp;H828,Prices!A:C,2,0)),0,VLOOKUP(LOWER(F828)&amp;H828,Prices!A:C,2,0))</f>
        <v>26.66</v>
      </c>
      <c r="W828" s="49">
        <f t="shared" si="499"/>
        <v>-5527.0796000000037</v>
      </c>
      <c r="X828" s="24">
        <f t="shared" si="500"/>
        <v>0</v>
      </c>
      <c r="Y828" s="43">
        <f t="shared" si="501"/>
        <v>-0.17175511497824747</v>
      </c>
      <c r="Z828" s="49"/>
      <c r="AA828" s="24"/>
    </row>
    <row r="829" spans="1:27" s="13" customFormat="1" x14ac:dyDescent="0.15">
      <c r="A829" s="12">
        <v>42815</v>
      </c>
      <c r="B829" s="60" t="s">
        <v>2006</v>
      </c>
      <c r="C829" s="13" t="s">
        <v>1128</v>
      </c>
      <c r="D829" s="13" t="s">
        <v>1129</v>
      </c>
      <c r="E829" s="13" t="s">
        <v>1130</v>
      </c>
      <c r="F829" s="13" t="str">
        <f t="shared" si="439"/>
        <v>SH</v>
      </c>
      <c r="G829" s="13" t="str">
        <f>VLOOKUP(LOWER(F829)&amp;H829,'Current pricing'!A:B,2,0)</f>
        <v>中船防务</v>
      </c>
      <c r="H829" s="13" t="s">
        <v>1511</v>
      </c>
      <c r="I829" s="13" t="s">
        <v>1206</v>
      </c>
      <c r="J829" s="13" t="s">
        <v>2204</v>
      </c>
      <c r="K829" s="13">
        <v>-500</v>
      </c>
      <c r="L829" s="13">
        <v>1</v>
      </c>
      <c r="M829" s="13">
        <v>32.43</v>
      </c>
      <c r="N829" s="13">
        <f t="shared" si="495"/>
        <v>-16215</v>
      </c>
      <c r="O829" s="13">
        <f t="shared" si="496"/>
        <v>16215</v>
      </c>
      <c r="P829" s="19">
        <f t="shared" si="442"/>
        <v>0.32430000000000003</v>
      </c>
      <c r="Q829" s="19">
        <f t="shared" si="449"/>
        <v>5</v>
      </c>
      <c r="R829" s="13">
        <f t="shared" si="443"/>
        <v>16.22</v>
      </c>
      <c r="S829" s="19">
        <f t="shared" si="497"/>
        <v>16193.4557</v>
      </c>
      <c r="T829" s="13">
        <f t="shared" si="498"/>
        <v>-32.386911400000002</v>
      </c>
      <c r="U829" s="13">
        <f>IF(ISNA(VLOOKUP(LOWER(F829)&amp;H829,Prices!A:C,3,0)),0,VLOOKUP(LOWER(F829)&amp;H829,Prices!A:C,3,0))</f>
        <v>26.66</v>
      </c>
      <c r="V829" s="16">
        <f>IF(ISNA(VLOOKUP(LOWER(F829)&amp;H829,Prices!A:C,2,0)),0,VLOOKUP(LOWER(F829)&amp;H829,Prices!A:C,2,0))</f>
        <v>26.66</v>
      </c>
      <c r="W829" s="49">
        <f t="shared" si="499"/>
        <v>2863.4557000000013</v>
      </c>
      <c r="X829" s="24">
        <f t="shared" si="500"/>
        <v>0</v>
      </c>
      <c r="Y829" s="43">
        <f t="shared" si="501"/>
        <v>0.17659301264261495</v>
      </c>
      <c r="Z829" s="49"/>
      <c r="AA829" s="24"/>
    </row>
    <row r="830" spans="1:27" s="13" customFormat="1" x14ac:dyDescent="0.15">
      <c r="A830" s="12">
        <v>42815</v>
      </c>
      <c r="B830" s="60" t="s">
        <v>2007</v>
      </c>
      <c r="C830" s="13" t="s">
        <v>1128</v>
      </c>
      <c r="D830" s="13" t="s">
        <v>1129</v>
      </c>
      <c r="E830" s="13" t="s">
        <v>1130</v>
      </c>
      <c r="F830" s="13" t="str">
        <f t="shared" si="439"/>
        <v>SZ</v>
      </c>
      <c r="G830" s="13" t="str">
        <f>VLOOKUP(LOWER(F830)&amp;H830,'Current pricing'!A:B,2,0)</f>
        <v>小天鹅Ａ</v>
      </c>
      <c r="H830" s="13" t="s">
        <v>1320</v>
      </c>
      <c r="I830" s="13" t="s">
        <v>1206</v>
      </c>
      <c r="J830" s="13" t="s">
        <v>2204</v>
      </c>
      <c r="K830" s="13">
        <v>-600</v>
      </c>
      <c r="L830" s="13">
        <v>1</v>
      </c>
      <c r="M830" s="13">
        <v>40.93</v>
      </c>
      <c r="N830" s="13">
        <f t="shared" si="495"/>
        <v>-24558</v>
      </c>
      <c r="O830" s="13">
        <f t="shared" si="496"/>
        <v>24558</v>
      </c>
      <c r="P830" s="19">
        <f t="shared" si="442"/>
        <v>0</v>
      </c>
      <c r="Q830" s="19">
        <f t="shared" si="449"/>
        <v>5</v>
      </c>
      <c r="R830" s="13">
        <f t="shared" si="443"/>
        <v>24.56</v>
      </c>
      <c r="S830" s="19">
        <f t="shared" si="497"/>
        <v>24528.44</v>
      </c>
      <c r="T830" s="13">
        <f t="shared" si="498"/>
        <v>-40.880733333333332</v>
      </c>
      <c r="U830" s="13">
        <f>IF(ISNA(VLOOKUP(LOWER(F830)&amp;H830,Prices!A:C,3,0)),0,VLOOKUP(LOWER(F830)&amp;H830,Prices!A:C,3,0))</f>
        <v>56.52</v>
      </c>
      <c r="V830" s="16">
        <f>IF(ISNA(VLOOKUP(LOWER(F830)&amp;H830,Prices!A:C,2,0)),0,VLOOKUP(LOWER(F830)&amp;H830,Prices!A:C,2,0))</f>
        <v>59.75</v>
      </c>
      <c r="W830" s="49">
        <f t="shared" si="499"/>
        <v>-11321.560000000001</v>
      </c>
      <c r="X830" s="24">
        <f t="shared" si="500"/>
        <v>-1937.9999999999982</v>
      </c>
      <c r="Y830" s="43">
        <f t="shared" si="501"/>
        <v>-0.46101311181692328</v>
      </c>
      <c r="Z830" s="49"/>
      <c r="AA830" s="24"/>
    </row>
    <row r="831" spans="1:27" s="13" customFormat="1" x14ac:dyDescent="0.15">
      <c r="A831" s="12">
        <v>42816</v>
      </c>
      <c r="B831" s="60" t="s">
        <v>2009</v>
      </c>
      <c r="C831" s="13" t="s">
        <v>1128</v>
      </c>
      <c r="D831" s="13" t="s">
        <v>1129</v>
      </c>
      <c r="E831" s="13" t="s">
        <v>1130</v>
      </c>
      <c r="F831" s="13" t="str">
        <f t="shared" si="439"/>
        <v>SZ</v>
      </c>
      <c r="G831" s="13" t="str">
        <f>VLOOKUP(LOWER(F831)&amp;H831,'Current pricing'!A:B,2,0)</f>
        <v>小天鹅Ａ</v>
      </c>
      <c r="H831" s="13" t="s">
        <v>1320</v>
      </c>
      <c r="I831" s="13" t="s">
        <v>1206</v>
      </c>
      <c r="J831" s="13" t="s">
        <v>2204</v>
      </c>
      <c r="K831" s="13">
        <v>-300</v>
      </c>
      <c r="L831" s="13">
        <v>1</v>
      </c>
      <c r="M831" s="13">
        <v>40.29</v>
      </c>
      <c r="N831" s="13">
        <f t="shared" ref="N831:N833" si="502">K831*M831</f>
        <v>-12087</v>
      </c>
      <c r="O831" s="13">
        <f t="shared" ref="O831:O833" si="503">ABS(N831)</f>
        <v>12087</v>
      </c>
      <c r="P831" s="19">
        <f t="shared" si="442"/>
        <v>0</v>
      </c>
      <c r="Q831" s="19">
        <f t="shared" si="449"/>
        <v>5</v>
      </c>
      <c r="R831" s="13">
        <f t="shared" si="443"/>
        <v>12.09</v>
      </c>
      <c r="S831" s="19">
        <f t="shared" ref="S831:S833" si="504">-(N831+P831+Q831+R831)</f>
        <v>12069.91</v>
      </c>
      <c r="T831" s="13">
        <f t="shared" ref="T831:T833" si="505">S831/K831</f>
        <v>-40.233033333333331</v>
      </c>
      <c r="U831" s="13">
        <f>IF(ISNA(VLOOKUP(LOWER(F831)&amp;H831,Prices!A:C,3,0)),0,VLOOKUP(LOWER(F831)&amp;H831,Prices!A:C,3,0))</f>
        <v>56.52</v>
      </c>
      <c r="V831" s="16">
        <f>IF(ISNA(VLOOKUP(LOWER(F831)&amp;H831,Prices!A:C,2,0)),0,VLOOKUP(LOWER(F831)&amp;H831,Prices!A:C,2,0))</f>
        <v>59.75</v>
      </c>
      <c r="W831" s="49">
        <f t="shared" ref="W831:W833" si="506">IF(I831="B",(V831+T831)*K831,(V831+T831)*K831)</f>
        <v>-5855.09</v>
      </c>
      <c r="X831" s="24">
        <f t="shared" ref="X831:X833" si="507">K831*(V831-U831)</f>
        <v>-968.99999999999909</v>
      </c>
      <c r="Y831" s="43">
        <f t="shared" ref="Y831:Y833" si="508">W831/O831</f>
        <v>-0.48441217837345912</v>
      </c>
      <c r="Z831" s="49"/>
      <c r="AA831" s="24"/>
    </row>
    <row r="832" spans="1:27" s="13" customFormat="1" x14ac:dyDescent="0.15">
      <c r="A832" s="12">
        <v>42816</v>
      </c>
      <c r="B832" s="60" t="s">
        <v>2010</v>
      </c>
      <c r="C832" s="13" t="s">
        <v>1128</v>
      </c>
      <c r="D832" s="13" t="s">
        <v>1129</v>
      </c>
      <c r="E832" s="13" t="s">
        <v>1130</v>
      </c>
      <c r="F832" s="13" t="str">
        <f t="shared" si="439"/>
        <v>SH</v>
      </c>
      <c r="G832" s="13" t="str">
        <f>VLOOKUP(LOWER(F832)&amp;H832,'Current pricing'!A:B,2,0)</f>
        <v>口子窖</v>
      </c>
      <c r="H832" s="13" t="s">
        <v>1982</v>
      </c>
      <c r="I832" s="13" t="s">
        <v>1206</v>
      </c>
      <c r="J832" s="13" t="s">
        <v>2203</v>
      </c>
      <c r="K832" s="13">
        <v>-400</v>
      </c>
      <c r="L832" s="13">
        <v>1</v>
      </c>
      <c r="M832" s="13">
        <v>36.04</v>
      </c>
      <c r="N832" s="13">
        <f t="shared" si="502"/>
        <v>-14416</v>
      </c>
      <c r="O832" s="13">
        <f t="shared" si="503"/>
        <v>14416</v>
      </c>
      <c r="P832" s="19">
        <f t="shared" si="442"/>
        <v>0.28832000000000002</v>
      </c>
      <c r="Q832" s="19">
        <f t="shared" si="449"/>
        <v>5</v>
      </c>
      <c r="R832" s="13">
        <f t="shared" si="443"/>
        <v>14.42</v>
      </c>
      <c r="S832" s="19">
        <f t="shared" si="504"/>
        <v>14396.29168</v>
      </c>
      <c r="T832" s="13">
        <f t="shared" si="505"/>
        <v>-35.990729200000004</v>
      </c>
      <c r="U832" s="13">
        <f>IF(ISNA(VLOOKUP(LOWER(F832)&amp;H832,Prices!A:C,3,0)),0,VLOOKUP(LOWER(F832)&amp;H832,Prices!A:C,3,0))</f>
        <v>49.4</v>
      </c>
      <c r="V832" s="16">
        <f>IF(ISNA(VLOOKUP(LOWER(F832)&amp;H832,Prices!A:C,2,0)),0,VLOOKUP(LOWER(F832)&amp;H832,Prices!A:C,2,0))</f>
        <v>54.34</v>
      </c>
      <c r="W832" s="49">
        <f t="shared" si="506"/>
        <v>-7339.7083199999997</v>
      </c>
      <c r="X832" s="24">
        <f t="shared" si="507"/>
        <v>-1976.0000000000018</v>
      </c>
      <c r="Y832" s="43">
        <f t="shared" si="508"/>
        <v>-0.50913625971143173</v>
      </c>
      <c r="Z832" s="49"/>
      <c r="AA832" s="24"/>
    </row>
    <row r="833" spans="1:27" s="13" customFormat="1" x14ac:dyDescent="0.15">
      <c r="A833" s="12">
        <v>42816</v>
      </c>
      <c r="B833" s="60" t="s">
        <v>2011</v>
      </c>
      <c r="C833" s="13" t="s">
        <v>1128</v>
      </c>
      <c r="D833" s="13" t="s">
        <v>1129</v>
      </c>
      <c r="E833" s="13" t="s">
        <v>1130</v>
      </c>
      <c r="F833" s="13" t="str">
        <f t="shared" si="439"/>
        <v>SH</v>
      </c>
      <c r="G833" s="13" t="str">
        <f>VLOOKUP(LOWER(F833)&amp;H833,'Current pricing'!A:B,2,0)</f>
        <v>中船防务</v>
      </c>
      <c r="H833" s="13" t="s">
        <v>1511</v>
      </c>
      <c r="I833" s="13" t="s">
        <v>1206</v>
      </c>
      <c r="J833" s="13" t="s">
        <v>2204</v>
      </c>
      <c r="K833" s="13">
        <v>-1500</v>
      </c>
      <c r="L833" s="13">
        <v>1</v>
      </c>
      <c r="M833" s="13">
        <v>32.36</v>
      </c>
      <c r="N833" s="13">
        <f t="shared" si="502"/>
        <v>-48540</v>
      </c>
      <c r="O833" s="13">
        <f t="shared" si="503"/>
        <v>48540</v>
      </c>
      <c r="P833" s="19">
        <f t="shared" si="442"/>
        <v>0.97080000000000011</v>
      </c>
      <c r="Q833" s="19">
        <f t="shared" si="449"/>
        <v>9.7080000000000002</v>
      </c>
      <c r="R833" s="13">
        <f t="shared" si="443"/>
        <v>48.54</v>
      </c>
      <c r="S833" s="19">
        <f t="shared" si="504"/>
        <v>48480.781199999998</v>
      </c>
      <c r="T833" s="13">
        <f t="shared" si="505"/>
        <v>-32.320520799999997</v>
      </c>
      <c r="U833" s="13">
        <f>IF(ISNA(VLOOKUP(LOWER(F833)&amp;H833,Prices!A:C,3,0)),0,VLOOKUP(LOWER(F833)&amp;H833,Prices!A:C,3,0))</f>
        <v>26.66</v>
      </c>
      <c r="V833" s="16">
        <f>IF(ISNA(VLOOKUP(LOWER(F833)&amp;H833,Prices!A:C,2,0)),0,VLOOKUP(LOWER(F833)&amp;H833,Prices!A:C,2,0))</f>
        <v>26.66</v>
      </c>
      <c r="W833" s="49">
        <f t="shared" si="506"/>
        <v>8490.7811999999958</v>
      </c>
      <c r="X833" s="24">
        <f t="shared" si="507"/>
        <v>0</v>
      </c>
      <c r="Y833" s="43">
        <f t="shared" si="508"/>
        <v>0.17492338689740411</v>
      </c>
      <c r="Z833" s="49"/>
      <c r="AA833" s="24"/>
    </row>
    <row r="834" spans="1:27" s="13" customFormat="1" x14ac:dyDescent="0.15">
      <c r="A834" s="12">
        <v>42817</v>
      </c>
      <c r="B834" s="60" t="s">
        <v>2016</v>
      </c>
      <c r="C834" s="13" t="s">
        <v>1128</v>
      </c>
      <c r="D834" s="13" t="s">
        <v>1129</v>
      </c>
      <c r="E834" s="13" t="s">
        <v>1130</v>
      </c>
      <c r="F834" s="13" t="str">
        <f t="shared" si="439"/>
        <v>SZ</v>
      </c>
      <c r="G834" s="13" t="str">
        <f>VLOOKUP(LOWER(F834)&amp;H834,'Current pricing'!A:B,2,0)</f>
        <v>东方园林</v>
      </c>
      <c r="H834" s="13" t="s">
        <v>1426</v>
      </c>
      <c r="I834" s="13" t="s">
        <v>1207</v>
      </c>
      <c r="J834" s="13" t="s">
        <v>2203</v>
      </c>
      <c r="K834" s="13">
        <v>3000</v>
      </c>
      <c r="L834" s="13">
        <v>1</v>
      </c>
      <c r="M834" s="13">
        <v>16.62</v>
      </c>
      <c r="N834" s="13">
        <f t="shared" ref="N834:N852" si="509">K834*M834</f>
        <v>49860</v>
      </c>
      <c r="O834" s="13">
        <f t="shared" ref="O834:O852" si="510">ABS(N834)</f>
        <v>49860</v>
      </c>
      <c r="P834" s="19">
        <f t="shared" si="442"/>
        <v>0</v>
      </c>
      <c r="Q834" s="19">
        <f t="shared" si="449"/>
        <v>9.9720000000000013</v>
      </c>
      <c r="R834" s="13">
        <f t="shared" si="443"/>
        <v>0</v>
      </c>
      <c r="S834" s="19">
        <f t="shared" ref="S834:S852" si="511">-(N834+P834+Q834+R834)</f>
        <v>-49869.972000000002</v>
      </c>
      <c r="T834" s="13">
        <f t="shared" ref="T834:T852" si="512">S834/K834</f>
        <v>-16.623324</v>
      </c>
      <c r="U834" s="13">
        <f>IF(ISNA(VLOOKUP(LOWER(F834)&amp;H834,Prices!A:C,3,0)),0,VLOOKUP(LOWER(F834)&amp;H834,Prices!A:C,3,0))</f>
        <v>20.399999999999999</v>
      </c>
      <c r="V834" s="16">
        <f>IF(ISNA(VLOOKUP(LOWER(F834)&amp;H834,Prices!A:C,2,0)),0,VLOOKUP(LOWER(F834)&amp;H834,Prices!A:C,2,0))</f>
        <v>21.02</v>
      </c>
      <c r="W834" s="49">
        <f t="shared" ref="W834:W852" si="513">IF(I834="B",(V834+T834)*K834,(V834+T834)*K834)</f>
        <v>13190.027999999998</v>
      </c>
      <c r="X834" s="24">
        <f t="shared" ref="X834:X852" si="514">K834*(V834-U834)</f>
        <v>1860.000000000003</v>
      </c>
      <c r="Y834" s="43">
        <f t="shared" ref="Y834:Y852" si="515">W834/O834</f>
        <v>0.26454127557160045</v>
      </c>
      <c r="Z834" s="49"/>
      <c r="AA834" s="24"/>
    </row>
    <row r="835" spans="1:27" s="13" customFormat="1" x14ac:dyDescent="0.15">
      <c r="A835" s="12">
        <v>42817</v>
      </c>
      <c r="B835" s="60" t="s">
        <v>2017</v>
      </c>
      <c r="C835" s="13" t="s">
        <v>1128</v>
      </c>
      <c r="D835" s="13" t="s">
        <v>1129</v>
      </c>
      <c r="E835" s="13" t="s">
        <v>1130</v>
      </c>
      <c r="F835" s="13" t="str">
        <f t="shared" ref="F835:F898" si="516">IF(OR(LEFT(H835,1)="6",H835="510050"),"SH","SZ")</f>
        <v>SZ</v>
      </c>
      <c r="G835" s="13" t="str">
        <f>VLOOKUP(LOWER(F835)&amp;H835,'Current pricing'!A:B,2,0)</f>
        <v>神州信息</v>
      </c>
      <c r="H835" s="13" t="s">
        <v>1739</v>
      </c>
      <c r="I835" s="13" t="s">
        <v>1207</v>
      </c>
      <c r="J835" s="13" t="s">
        <v>2074</v>
      </c>
      <c r="K835" s="13">
        <v>2000</v>
      </c>
      <c r="L835" s="13">
        <v>1</v>
      </c>
      <c r="M835" s="13">
        <v>21.01</v>
      </c>
      <c r="N835" s="13">
        <f t="shared" si="509"/>
        <v>42020</v>
      </c>
      <c r="O835" s="13">
        <f t="shared" si="510"/>
        <v>42020</v>
      </c>
      <c r="P835" s="19">
        <f t="shared" ref="P835:P898" si="517">IF(H835="510050",0,IF(F835="SZ",0,ABS(N835*0.2%%)))</f>
        <v>0</v>
      </c>
      <c r="Q835" s="19">
        <f t="shared" si="449"/>
        <v>8.4039999999999999</v>
      </c>
      <c r="R835" s="13">
        <f t="shared" ref="R835:R898" si="518">IF(H835="510050",0,ROUND(IF(OR(I835="B",I835="D"),0,ABS(N835*0.001)),2))</f>
        <v>0</v>
      </c>
      <c r="S835" s="19">
        <f t="shared" si="511"/>
        <v>-42028.404000000002</v>
      </c>
      <c r="T835" s="13">
        <f t="shared" si="512"/>
        <v>-21.014202000000001</v>
      </c>
      <c r="U835" s="13">
        <f>IF(ISNA(VLOOKUP(LOWER(F835)&amp;H835,Prices!A:C,3,0)),0,VLOOKUP(LOWER(F835)&amp;H835,Prices!A:C,3,0))</f>
        <v>16.73</v>
      </c>
      <c r="V835" s="16">
        <f>IF(ISNA(VLOOKUP(LOWER(F835)&amp;H835,Prices!A:C,2,0)),0,VLOOKUP(LOWER(F835)&amp;H835,Prices!A:C,2,0))</f>
        <v>16.73</v>
      </c>
      <c r="W835" s="49">
        <f t="shared" si="513"/>
        <v>-8568.4040000000005</v>
      </c>
      <c r="X835" s="24">
        <f t="shared" si="514"/>
        <v>0</v>
      </c>
      <c r="Y835" s="43">
        <f t="shared" si="515"/>
        <v>-0.2039125178486435</v>
      </c>
      <c r="Z835" s="49"/>
      <c r="AA835" s="24"/>
    </row>
    <row r="836" spans="1:27" s="13" customFormat="1" x14ac:dyDescent="0.15">
      <c r="A836" s="12">
        <v>42817</v>
      </c>
      <c r="B836" s="60" t="s">
        <v>2018</v>
      </c>
      <c r="C836" s="13" t="s">
        <v>1128</v>
      </c>
      <c r="D836" s="13" t="s">
        <v>1129</v>
      </c>
      <c r="E836" s="13" t="s">
        <v>1130</v>
      </c>
      <c r="F836" s="13" t="str">
        <f t="shared" si="516"/>
        <v>SZ</v>
      </c>
      <c r="G836" s="13" t="str">
        <f>VLOOKUP(LOWER(F836)&amp;H836,'Current pricing'!A:B,2,0)</f>
        <v>神州信息</v>
      </c>
      <c r="H836" s="13" t="s">
        <v>1739</v>
      </c>
      <c r="I836" s="13" t="s">
        <v>1207</v>
      </c>
      <c r="J836" s="13" t="s">
        <v>2074</v>
      </c>
      <c r="K836" s="13">
        <v>1500</v>
      </c>
      <c r="L836" s="13">
        <v>1</v>
      </c>
      <c r="M836" s="13">
        <v>20.9</v>
      </c>
      <c r="N836" s="13">
        <f t="shared" si="509"/>
        <v>31349.999999999996</v>
      </c>
      <c r="O836" s="13">
        <f t="shared" si="510"/>
        <v>31349.999999999996</v>
      </c>
      <c r="P836" s="19">
        <f t="shared" si="517"/>
        <v>0</v>
      </c>
      <c r="Q836" s="19">
        <f t="shared" si="449"/>
        <v>6.27</v>
      </c>
      <c r="R836" s="13">
        <f t="shared" si="518"/>
        <v>0</v>
      </c>
      <c r="S836" s="19">
        <f t="shared" si="511"/>
        <v>-31356.269999999997</v>
      </c>
      <c r="T836" s="13">
        <f t="shared" si="512"/>
        <v>-20.904179999999997</v>
      </c>
      <c r="U836" s="13">
        <f>IF(ISNA(VLOOKUP(LOWER(F836)&amp;H836,Prices!A:C,3,0)),0,VLOOKUP(LOWER(F836)&amp;H836,Prices!A:C,3,0))</f>
        <v>16.73</v>
      </c>
      <c r="V836" s="16">
        <f>IF(ISNA(VLOOKUP(LOWER(F836)&amp;H836,Prices!A:C,2,0)),0,VLOOKUP(LOWER(F836)&amp;H836,Prices!A:C,2,0))</f>
        <v>16.73</v>
      </c>
      <c r="W836" s="49">
        <f t="shared" si="513"/>
        <v>-6261.2699999999941</v>
      </c>
      <c r="X836" s="24">
        <f t="shared" si="514"/>
        <v>0</v>
      </c>
      <c r="Y836" s="43">
        <f t="shared" si="515"/>
        <v>-0.1997215311004783</v>
      </c>
      <c r="Z836" s="49"/>
      <c r="AA836" s="24"/>
    </row>
    <row r="837" spans="1:27" s="13" customFormat="1" x14ac:dyDescent="0.15">
      <c r="A837" s="12">
        <v>42817</v>
      </c>
      <c r="B837" s="60" t="s">
        <v>2019</v>
      </c>
      <c r="C837" s="13" t="s">
        <v>1128</v>
      </c>
      <c r="D837" s="13" t="s">
        <v>1129</v>
      </c>
      <c r="E837" s="13" t="s">
        <v>1130</v>
      </c>
      <c r="F837" s="13" t="str">
        <f t="shared" si="516"/>
        <v>SZ</v>
      </c>
      <c r="G837" s="13" t="str">
        <f>VLOOKUP(LOWER(F837)&amp;H837,'Current pricing'!A:B,2,0)</f>
        <v>神州信息</v>
      </c>
      <c r="H837" s="13" t="s">
        <v>1739</v>
      </c>
      <c r="I837" s="13" t="s">
        <v>1207</v>
      </c>
      <c r="J837" s="13" t="s">
        <v>2074</v>
      </c>
      <c r="K837" s="13">
        <v>2500</v>
      </c>
      <c r="L837" s="13">
        <v>1</v>
      </c>
      <c r="M837" s="13">
        <v>20.92</v>
      </c>
      <c r="N837" s="13">
        <f t="shared" si="509"/>
        <v>52300.000000000007</v>
      </c>
      <c r="O837" s="13">
        <f t="shared" si="510"/>
        <v>52300.000000000007</v>
      </c>
      <c r="P837" s="19">
        <f t="shared" si="517"/>
        <v>0</v>
      </c>
      <c r="Q837" s="19">
        <f t="shared" si="449"/>
        <v>10.460000000000003</v>
      </c>
      <c r="R837" s="13">
        <f t="shared" si="518"/>
        <v>0</v>
      </c>
      <c r="S837" s="19">
        <f t="shared" si="511"/>
        <v>-52310.460000000006</v>
      </c>
      <c r="T837" s="13">
        <f t="shared" si="512"/>
        <v>-20.924184000000004</v>
      </c>
      <c r="U837" s="13">
        <f>IF(ISNA(VLOOKUP(LOWER(F837)&amp;H837,Prices!A:C,3,0)),0,VLOOKUP(LOWER(F837)&amp;H837,Prices!A:C,3,0))</f>
        <v>16.73</v>
      </c>
      <c r="V837" s="16">
        <f>IF(ISNA(VLOOKUP(LOWER(F837)&amp;H837,Prices!A:C,2,0)),0,VLOOKUP(LOWER(F837)&amp;H837,Prices!A:C,2,0))</f>
        <v>16.73</v>
      </c>
      <c r="W837" s="49">
        <f t="shared" si="513"/>
        <v>-10485.460000000008</v>
      </c>
      <c r="X837" s="24">
        <f t="shared" si="514"/>
        <v>0</v>
      </c>
      <c r="Y837" s="43">
        <f t="shared" si="515"/>
        <v>-0.20048680688336534</v>
      </c>
      <c r="Z837" s="49"/>
      <c r="AA837" s="24"/>
    </row>
    <row r="838" spans="1:27" s="13" customFormat="1" x14ac:dyDescent="0.15">
      <c r="A838" s="12">
        <v>42817</v>
      </c>
      <c r="B838" s="60" t="s">
        <v>2020</v>
      </c>
      <c r="C838" s="13" t="s">
        <v>1128</v>
      </c>
      <c r="D838" s="13" t="s">
        <v>1129</v>
      </c>
      <c r="E838" s="13" t="s">
        <v>1130</v>
      </c>
      <c r="F838" s="13" t="str">
        <f t="shared" si="516"/>
        <v>SZ</v>
      </c>
      <c r="G838" s="13" t="str">
        <f>VLOOKUP(LOWER(F838)&amp;H838,'Current pricing'!A:B,2,0)</f>
        <v>神州信息</v>
      </c>
      <c r="H838" s="13" t="s">
        <v>1739</v>
      </c>
      <c r="I838" s="13" t="s">
        <v>1207</v>
      </c>
      <c r="J838" s="13" t="s">
        <v>2074</v>
      </c>
      <c r="K838" s="13">
        <v>1000</v>
      </c>
      <c r="L838" s="13">
        <v>1</v>
      </c>
      <c r="M838" s="13">
        <v>20.68</v>
      </c>
      <c r="N838" s="13">
        <f t="shared" si="509"/>
        <v>20680</v>
      </c>
      <c r="O838" s="13">
        <f t="shared" si="510"/>
        <v>20680</v>
      </c>
      <c r="P838" s="19">
        <f t="shared" si="517"/>
        <v>0</v>
      </c>
      <c r="Q838" s="19">
        <f t="shared" si="449"/>
        <v>5</v>
      </c>
      <c r="R838" s="13">
        <f t="shared" si="518"/>
        <v>0</v>
      </c>
      <c r="S838" s="19">
        <f t="shared" si="511"/>
        <v>-20685</v>
      </c>
      <c r="T838" s="13">
        <f t="shared" si="512"/>
        <v>-20.684999999999999</v>
      </c>
      <c r="U838" s="13">
        <f>IF(ISNA(VLOOKUP(LOWER(F838)&amp;H838,Prices!A:C,3,0)),0,VLOOKUP(LOWER(F838)&amp;H838,Prices!A:C,3,0))</f>
        <v>16.73</v>
      </c>
      <c r="V838" s="16">
        <f>IF(ISNA(VLOOKUP(LOWER(F838)&amp;H838,Prices!A:C,2,0)),0,VLOOKUP(LOWER(F838)&amp;H838,Prices!A:C,2,0))</f>
        <v>16.73</v>
      </c>
      <c r="W838" s="49">
        <f t="shared" si="513"/>
        <v>-3954.9999999999982</v>
      </c>
      <c r="X838" s="24">
        <f t="shared" si="514"/>
        <v>0</v>
      </c>
      <c r="Y838" s="43">
        <f t="shared" si="515"/>
        <v>-0.19124758220502894</v>
      </c>
      <c r="Z838" s="49"/>
      <c r="AA838" s="24"/>
    </row>
    <row r="839" spans="1:27" s="13" customFormat="1" x14ac:dyDescent="0.15">
      <c r="A839" s="12">
        <v>42817</v>
      </c>
      <c r="B839" s="60" t="s">
        <v>2021</v>
      </c>
      <c r="C839" s="13" t="s">
        <v>1128</v>
      </c>
      <c r="D839" s="13" t="s">
        <v>1129</v>
      </c>
      <c r="E839" s="13" t="s">
        <v>1130</v>
      </c>
      <c r="F839" s="13" t="str">
        <f t="shared" si="516"/>
        <v>SZ</v>
      </c>
      <c r="G839" s="13" t="str">
        <f>VLOOKUP(LOWER(F839)&amp;H839,'Current pricing'!A:B,2,0)</f>
        <v>东方园林</v>
      </c>
      <c r="H839" s="13" t="s">
        <v>1426</v>
      </c>
      <c r="I839" s="13" t="s">
        <v>1207</v>
      </c>
      <c r="J839" s="13" t="s">
        <v>2203</v>
      </c>
      <c r="K839" s="13">
        <v>2000</v>
      </c>
      <c r="L839" s="13">
        <v>1</v>
      </c>
      <c r="M839" s="13">
        <v>16.5</v>
      </c>
      <c r="N839" s="13">
        <f t="shared" si="509"/>
        <v>33000</v>
      </c>
      <c r="O839" s="13">
        <f t="shared" si="510"/>
        <v>33000</v>
      </c>
      <c r="P839" s="19">
        <f t="shared" si="517"/>
        <v>0</v>
      </c>
      <c r="Q839" s="19">
        <f t="shared" si="449"/>
        <v>6.6000000000000005</v>
      </c>
      <c r="R839" s="13">
        <f t="shared" si="518"/>
        <v>0</v>
      </c>
      <c r="S839" s="19">
        <f t="shared" si="511"/>
        <v>-33006.6</v>
      </c>
      <c r="T839" s="13">
        <f t="shared" si="512"/>
        <v>-16.503299999999999</v>
      </c>
      <c r="U839" s="13">
        <f>IF(ISNA(VLOOKUP(LOWER(F839)&amp;H839,Prices!A:C,3,0)),0,VLOOKUP(LOWER(F839)&amp;H839,Prices!A:C,3,0))</f>
        <v>20.399999999999999</v>
      </c>
      <c r="V839" s="16">
        <f>IF(ISNA(VLOOKUP(LOWER(F839)&amp;H839,Prices!A:C,2,0)),0,VLOOKUP(LOWER(F839)&amp;H839,Prices!A:C,2,0))</f>
        <v>21.02</v>
      </c>
      <c r="W839" s="49">
        <f t="shared" si="513"/>
        <v>9033.4</v>
      </c>
      <c r="X839" s="24">
        <f t="shared" si="514"/>
        <v>1240.000000000002</v>
      </c>
      <c r="Y839" s="43">
        <f t="shared" si="515"/>
        <v>0.27373939393939395</v>
      </c>
      <c r="Z839" s="49"/>
      <c r="AA839" s="24"/>
    </row>
    <row r="840" spans="1:27" s="13" customFormat="1" x14ac:dyDescent="0.15">
      <c r="A840" s="12">
        <v>42817</v>
      </c>
      <c r="B840" s="60" t="s">
        <v>2022</v>
      </c>
      <c r="C840" s="13" t="s">
        <v>1128</v>
      </c>
      <c r="D840" s="13" t="s">
        <v>1129</v>
      </c>
      <c r="E840" s="13" t="s">
        <v>1130</v>
      </c>
      <c r="F840" s="13" t="str">
        <f t="shared" si="516"/>
        <v>SZ</v>
      </c>
      <c r="G840" s="13" t="str">
        <f>VLOOKUP(LOWER(F840)&amp;H840,'Current pricing'!A:B,2,0)</f>
        <v>赣锋锂业</v>
      </c>
      <c r="H840" s="13" t="s">
        <v>2023</v>
      </c>
      <c r="I840" s="13" t="s">
        <v>1207</v>
      </c>
      <c r="J840" s="13" t="s">
        <v>2203</v>
      </c>
      <c r="K840" s="13">
        <v>1400</v>
      </c>
      <c r="L840" s="13">
        <v>1</v>
      </c>
      <c r="M840" s="13">
        <v>36.28</v>
      </c>
      <c r="N840" s="13">
        <f t="shared" si="509"/>
        <v>50792</v>
      </c>
      <c r="O840" s="13">
        <f t="shared" si="510"/>
        <v>50792</v>
      </c>
      <c r="P840" s="19">
        <f t="shared" si="517"/>
        <v>0</v>
      </c>
      <c r="Q840" s="19">
        <f t="shared" si="449"/>
        <v>10.1584</v>
      </c>
      <c r="R840" s="13">
        <f t="shared" si="518"/>
        <v>0</v>
      </c>
      <c r="S840" s="19">
        <f t="shared" si="511"/>
        <v>-50802.1584</v>
      </c>
      <c r="T840" s="13">
        <f t="shared" si="512"/>
        <v>-36.287255999999999</v>
      </c>
      <c r="U840" s="13">
        <f>IF(ISNA(VLOOKUP(LOWER(F840)&amp;H840,Prices!A:C,3,0)),0,VLOOKUP(LOWER(F840)&amp;H840,Prices!A:C,3,0))</f>
        <v>87.11</v>
      </c>
      <c r="V840" s="16">
        <f>IF(ISNA(VLOOKUP(LOWER(F840)&amp;H840,Prices!A:C,2,0)),0,VLOOKUP(LOWER(F840)&amp;H840,Prices!A:C,2,0))</f>
        <v>86</v>
      </c>
      <c r="W840" s="49">
        <f t="shared" si="513"/>
        <v>69597.8416</v>
      </c>
      <c r="X840" s="24">
        <f>K840*(V840-U840)</f>
        <v>-1553.9999999999991</v>
      </c>
      <c r="Y840" s="43">
        <f t="shared" si="515"/>
        <v>1.3702520396912901</v>
      </c>
      <c r="Z840" s="49"/>
      <c r="AA840" s="24"/>
    </row>
    <row r="841" spans="1:27" s="13" customFormat="1" x14ac:dyDescent="0.15">
      <c r="A841" s="12">
        <v>42817</v>
      </c>
      <c r="B841" s="60" t="s">
        <v>2024</v>
      </c>
      <c r="C841" s="13" t="s">
        <v>1128</v>
      </c>
      <c r="D841" s="13" t="s">
        <v>1129</v>
      </c>
      <c r="E841" s="13" t="s">
        <v>1130</v>
      </c>
      <c r="F841" s="13" t="str">
        <f t="shared" si="516"/>
        <v>SZ</v>
      </c>
      <c r="G841" s="13" t="str">
        <f>VLOOKUP(LOWER(F841)&amp;H841,'Current pricing'!A:B,2,0)</f>
        <v>赣锋锂业</v>
      </c>
      <c r="H841" s="13" t="s">
        <v>2023</v>
      </c>
      <c r="I841" s="13" t="s">
        <v>1207</v>
      </c>
      <c r="J841" s="13" t="s">
        <v>2203</v>
      </c>
      <c r="K841" s="13">
        <v>700</v>
      </c>
      <c r="L841" s="13">
        <v>1</v>
      </c>
      <c r="M841" s="13">
        <v>36.15</v>
      </c>
      <c r="N841" s="13">
        <f t="shared" si="509"/>
        <v>25305</v>
      </c>
      <c r="O841" s="13">
        <f t="shared" si="510"/>
        <v>25305</v>
      </c>
      <c r="P841" s="19">
        <f t="shared" si="517"/>
        <v>0</v>
      </c>
      <c r="Q841" s="19">
        <f t="shared" si="449"/>
        <v>5.0609999999999999</v>
      </c>
      <c r="R841" s="13">
        <f t="shared" si="518"/>
        <v>0</v>
      </c>
      <c r="S841" s="19">
        <f t="shared" si="511"/>
        <v>-25310.061000000002</v>
      </c>
      <c r="T841" s="13">
        <f t="shared" si="512"/>
        <v>-36.157230000000006</v>
      </c>
      <c r="U841" s="13">
        <f>IF(ISNA(VLOOKUP(LOWER(F841)&amp;H841,Prices!A:C,3,0)),0,VLOOKUP(LOWER(F841)&amp;H841,Prices!A:C,3,0))</f>
        <v>87.11</v>
      </c>
      <c r="V841" s="16">
        <f>IF(ISNA(VLOOKUP(LOWER(F841)&amp;H841,Prices!A:C,2,0)),0,VLOOKUP(LOWER(F841)&amp;H841,Prices!A:C,2,0))</f>
        <v>86</v>
      </c>
      <c r="W841" s="49">
        <f t="shared" si="513"/>
        <v>34889.938999999998</v>
      </c>
      <c r="X841" s="24">
        <f>K841*(V841-U841)</f>
        <v>-776.99999999999955</v>
      </c>
      <c r="Y841" s="43">
        <f t="shared" si="515"/>
        <v>1.3787764868603043</v>
      </c>
      <c r="Z841" s="49"/>
      <c r="AA841" s="24"/>
    </row>
    <row r="842" spans="1:27" s="13" customFormat="1" x14ac:dyDescent="0.15">
      <c r="A842" s="12">
        <v>42817</v>
      </c>
      <c r="B842" s="60" t="s">
        <v>2025</v>
      </c>
      <c r="C842" s="13" t="s">
        <v>1128</v>
      </c>
      <c r="D842" s="13" t="s">
        <v>1129</v>
      </c>
      <c r="E842" s="13" t="s">
        <v>1130</v>
      </c>
      <c r="F842" s="13" t="str">
        <f t="shared" si="516"/>
        <v>SZ</v>
      </c>
      <c r="G842" s="13" t="str">
        <f>VLOOKUP(LOWER(F842)&amp;H842,'Current pricing'!A:B,2,0)</f>
        <v>陕国投Ａ</v>
      </c>
      <c r="H842" s="13" t="s">
        <v>2026</v>
      </c>
      <c r="I842" s="13" t="s">
        <v>1207</v>
      </c>
      <c r="J842" s="13" t="s">
        <v>2074</v>
      </c>
      <c r="K842" s="13">
        <v>5000</v>
      </c>
      <c r="L842" s="13">
        <v>1</v>
      </c>
      <c r="M842" s="13">
        <v>6.4</v>
      </c>
      <c r="N842" s="13">
        <f t="shared" si="509"/>
        <v>32000</v>
      </c>
      <c r="O842" s="13">
        <f t="shared" si="510"/>
        <v>32000</v>
      </c>
      <c r="P842" s="19">
        <f t="shared" si="517"/>
        <v>0</v>
      </c>
      <c r="Q842" s="19">
        <f t="shared" si="449"/>
        <v>6.4</v>
      </c>
      <c r="R842" s="13">
        <f t="shared" si="518"/>
        <v>0</v>
      </c>
      <c r="S842" s="19">
        <f t="shared" si="511"/>
        <v>-32006.400000000001</v>
      </c>
      <c r="T842" s="13">
        <f t="shared" si="512"/>
        <v>-6.4012799999999999</v>
      </c>
      <c r="U842" s="13">
        <f>IF(ISNA(VLOOKUP(LOWER(F842)&amp;H842,Prices!A:C,3,0)),0,VLOOKUP(LOWER(F842)&amp;H842,Prices!A:C,3,0))</f>
        <v>5.05</v>
      </c>
      <c r="V842" s="16">
        <f>IF(ISNA(VLOOKUP(LOWER(F842)&amp;H842,Prices!A:C,2,0)),0,VLOOKUP(LOWER(F842)&amp;H842,Prices!A:C,2,0))</f>
        <v>5.07</v>
      </c>
      <c r="W842" s="49">
        <f t="shared" si="513"/>
        <v>-6656.3999999999978</v>
      </c>
      <c r="X842" s="24">
        <f t="shared" si="514"/>
        <v>100.0000000000023</v>
      </c>
      <c r="Y842" s="43">
        <f t="shared" si="515"/>
        <v>-0.20801249999999993</v>
      </c>
      <c r="Z842" s="49"/>
      <c r="AA842" s="24"/>
    </row>
    <row r="843" spans="1:27" s="13" customFormat="1" x14ac:dyDescent="0.15">
      <c r="A843" s="12">
        <v>42817</v>
      </c>
      <c r="B843" s="60" t="s">
        <v>2027</v>
      </c>
      <c r="C843" s="13" t="s">
        <v>1128</v>
      </c>
      <c r="D843" s="13" t="s">
        <v>1129</v>
      </c>
      <c r="E843" s="13" t="s">
        <v>1130</v>
      </c>
      <c r="F843" s="13" t="str">
        <f t="shared" si="516"/>
        <v>SZ</v>
      </c>
      <c r="G843" s="13" t="str">
        <f>VLOOKUP(LOWER(F843)&amp;H843,'Current pricing'!A:B,2,0)</f>
        <v>赣锋锂业</v>
      </c>
      <c r="H843" s="13" t="s">
        <v>2023</v>
      </c>
      <c r="I843" s="13" t="s">
        <v>1207</v>
      </c>
      <c r="J843" s="13" t="s">
        <v>2203</v>
      </c>
      <c r="K843" s="13">
        <v>2600</v>
      </c>
      <c r="L843" s="13">
        <v>1</v>
      </c>
      <c r="M843" s="13">
        <v>35.82</v>
      </c>
      <c r="N843" s="13">
        <f t="shared" si="509"/>
        <v>93132</v>
      </c>
      <c r="O843" s="13">
        <f t="shared" si="510"/>
        <v>93132</v>
      </c>
      <c r="P843" s="19">
        <f t="shared" si="517"/>
        <v>0</v>
      </c>
      <c r="Q843" s="19">
        <f t="shared" ref="Q843:Q906" si="519">IF(I843&lt;&gt;"D",IF(C843="Stock",MAX(ABS(N843*0.0002),5),MAX(ABS(N843*0.0003),5)),0)</f>
        <v>18.6264</v>
      </c>
      <c r="R843" s="13">
        <f t="shared" si="518"/>
        <v>0</v>
      </c>
      <c r="S843" s="19">
        <f t="shared" si="511"/>
        <v>-93150.626399999994</v>
      </c>
      <c r="T843" s="13">
        <f t="shared" si="512"/>
        <v>-35.827163999999996</v>
      </c>
      <c r="U843" s="13">
        <f>IF(ISNA(VLOOKUP(LOWER(F843)&amp;H843,Prices!A:C,3,0)),0,VLOOKUP(LOWER(F843)&amp;H843,Prices!A:C,3,0))</f>
        <v>87.11</v>
      </c>
      <c r="V843" s="16">
        <f>IF(ISNA(VLOOKUP(LOWER(F843)&amp;H843,Prices!A:C,2,0)),0,VLOOKUP(LOWER(F843)&amp;H843,Prices!A:C,2,0))</f>
        <v>86</v>
      </c>
      <c r="W843" s="49">
        <f t="shared" si="513"/>
        <v>130449.37360000001</v>
      </c>
      <c r="X843" s="24">
        <f t="shared" si="514"/>
        <v>-2885.9999999999986</v>
      </c>
      <c r="Y843" s="43">
        <f t="shared" si="515"/>
        <v>1.400693355667225</v>
      </c>
      <c r="Z843" s="49"/>
      <c r="AA843" s="24"/>
    </row>
    <row r="844" spans="1:27" s="13" customFormat="1" x14ac:dyDescent="0.15">
      <c r="A844" s="12">
        <v>42817</v>
      </c>
      <c r="B844" s="60" t="s">
        <v>2028</v>
      </c>
      <c r="C844" s="13" t="s">
        <v>1128</v>
      </c>
      <c r="D844" s="13" t="s">
        <v>1129</v>
      </c>
      <c r="E844" s="13" t="s">
        <v>1130</v>
      </c>
      <c r="F844" s="13" t="str">
        <f t="shared" si="516"/>
        <v>SZ</v>
      </c>
      <c r="G844" s="13" t="str">
        <f>VLOOKUP(LOWER(F844)&amp;H844,'Current pricing'!A:B,2,0)</f>
        <v>陕国投Ａ</v>
      </c>
      <c r="H844" s="13" t="s">
        <v>2026</v>
      </c>
      <c r="I844" s="13" t="s">
        <v>1207</v>
      </c>
      <c r="J844" s="13" t="s">
        <v>2074</v>
      </c>
      <c r="K844" s="13">
        <v>5000</v>
      </c>
      <c r="L844" s="13">
        <v>1</v>
      </c>
      <c r="M844" s="13">
        <v>6.31</v>
      </c>
      <c r="N844" s="13">
        <f t="shared" si="509"/>
        <v>31549.999999999996</v>
      </c>
      <c r="O844" s="13">
        <f t="shared" si="510"/>
        <v>31549.999999999996</v>
      </c>
      <c r="P844" s="19">
        <f t="shared" si="517"/>
        <v>0</v>
      </c>
      <c r="Q844" s="19">
        <f t="shared" si="519"/>
        <v>6.31</v>
      </c>
      <c r="R844" s="13">
        <f t="shared" si="518"/>
        <v>0</v>
      </c>
      <c r="S844" s="19">
        <f t="shared" si="511"/>
        <v>-31556.309999999998</v>
      </c>
      <c r="T844" s="13">
        <f t="shared" si="512"/>
        <v>-6.3112619999999993</v>
      </c>
      <c r="U844" s="13">
        <f>IF(ISNA(VLOOKUP(LOWER(F844)&amp;H844,Prices!A:C,3,0)),0,VLOOKUP(LOWER(F844)&amp;H844,Prices!A:C,3,0))</f>
        <v>5.05</v>
      </c>
      <c r="V844" s="16">
        <f>IF(ISNA(VLOOKUP(LOWER(F844)&amp;H844,Prices!A:C,2,0)),0,VLOOKUP(LOWER(F844)&amp;H844,Prices!A:C,2,0))</f>
        <v>5.07</v>
      </c>
      <c r="W844" s="49">
        <f t="shared" si="513"/>
        <v>-6206.3099999999949</v>
      </c>
      <c r="X844" s="24">
        <f t="shared" si="514"/>
        <v>100.0000000000023</v>
      </c>
      <c r="Y844" s="43">
        <f t="shared" si="515"/>
        <v>-0.19671347068145786</v>
      </c>
      <c r="Z844" s="49"/>
      <c r="AA844" s="24"/>
    </row>
    <row r="845" spans="1:27" s="13" customFormat="1" x14ac:dyDescent="0.15">
      <c r="A845" s="12">
        <v>42817</v>
      </c>
      <c r="B845" s="60" t="s">
        <v>2029</v>
      </c>
      <c r="C845" s="13" t="s">
        <v>1128</v>
      </c>
      <c r="D845" s="13" t="s">
        <v>1129</v>
      </c>
      <c r="E845" s="13" t="s">
        <v>1130</v>
      </c>
      <c r="F845" s="13" t="str">
        <f t="shared" si="516"/>
        <v>SZ</v>
      </c>
      <c r="G845" s="13" t="str">
        <f>VLOOKUP(LOWER(F845)&amp;H845,'Current pricing'!A:B,2,0)</f>
        <v>小天鹅Ａ</v>
      </c>
      <c r="H845" s="13" t="s">
        <v>1320</v>
      </c>
      <c r="I845" s="13" t="s">
        <v>1206</v>
      </c>
      <c r="J845" s="13" t="s">
        <v>2204</v>
      </c>
      <c r="K845" s="13">
        <v>-200</v>
      </c>
      <c r="L845" s="13">
        <v>1</v>
      </c>
      <c r="M845" s="13">
        <v>41.9</v>
      </c>
      <c r="N845" s="13">
        <f t="shared" si="509"/>
        <v>-8380</v>
      </c>
      <c r="O845" s="13">
        <f t="shared" si="510"/>
        <v>8380</v>
      </c>
      <c r="P845" s="19">
        <f t="shared" si="517"/>
        <v>0</v>
      </c>
      <c r="Q845" s="19">
        <f t="shared" si="519"/>
        <v>5</v>
      </c>
      <c r="R845" s="13">
        <f t="shared" si="518"/>
        <v>8.3800000000000008</v>
      </c>
      <c r="S845" s="19">
        <f t="shared" si="511"/>
        <v>8366.6200000000008</v>
      </c>
      <c r="T845" s="13">
        <f t="shared" si="512"/>
        <v>-41.833100000000002</v>
      </c>
      <c r="U845" s="13">
        <f>IF(ISNA(VLOOKUP(LOWER(F845)&amp;H845,Prices!A:C,3,0)),0,VLOOKUP(LOWER(F845)&amp;H845,Prices!A:C,3,0))</f>
        <v>56.52</v>
      </c>
      <c r="V845" s="16">
        <f>IF(ISNA(VLOOKUP(LOWER(F845)&amp;H845,Prices!A:C,2,0)),0,VLOOKUP(LOWER(F845)&amp;H845,Prices!A:C,2,0))</f>
        <v>59.75</v>
      </c>
      <c r="W845" s="49">
        <f t="shared" si="513"/>
        <v>-3583.3799999999997</v>
      </c>
      <c r="X845" s="24">
        <f t="shared" si="514"/>
        <v>-645.99999999999932</v>
      </c>
      <c r="Y845" s="43">
        <f t="shared" si="515"/>
        <v>-0.42761097852028634</v>
      </c>
      <c r="Z845" s="49"/>
      <c r="AA845" s="24"/>
    </row>
    <row r="846" spans="1:27" s="13" customFormat="1" x14ac:dyDescent="0.15">
      <c r="A846" s="12">
        <v>42817</v>
      </c>
      <c r="B846" s="60" t="s">
        <v>2030</v>
      </c>
      <c r="C846" s="13" t="s">
        <v>1128</v>
      </c>
      <c r="D846" s="13" t="s">
        <v>1129</v>
      </c>
      <c r="E846" s="13" t="s">
        <v>1130</v>
      </c>
      <c r="F846" s="13" t="str">
        <f t="shared" si="516"/>
        <v>SZ</v>
      </c>
      <c r="G846" s="13" t="str">
        <f>VLOOKUP(LOWER(F846)&amp;H846,'Current pricing'!A:B,2,0)</f>
        <v>碧水源</v>
      </c>
      <c r="H846" s="13" t="s">
        <v>2031</v>
      </c>
      <c r="I846" s="13" t="s">
        <v>1207</v>
      </c>
      <c r="J846" s="13" t="s">
        <v>2243</v>
      </c>
      <c r="K846" s="13">
        <v>3000</v>
      </c>
      <c r="L846" s="13">
        <v>1</v>
      </c>
      <c r="M846" s="13">
        <v>16.600000000000001</v>
      </c>
      <c r="N846" s="13">
        <f t="shared" si="509"/>
        <v>49800.000000000007</v>
      </c>
      <c r="O846" s="13">
        <f t="shared" si="510"/>
        <v>49800.000000000007</v>
      </c>
      <c r="P846" s="19">
        <f t="shared" si="517"/>
        <v>0</v>
      </c>
      <c r="Q846" s="19">
        <f t="shared" si="519"/>
        <v>9.9600000000000026</v>
      </c>
      <c r="R846" s="13">
        <f t="shared" si="518"/>
        <v>0</v>
      </c>
      <c r="S846" s="19">
        <f t="shared" si="511"/>
        <v>-49809.960000000006</v>
      </c>
      <c r="T846" s="13">
        <f t="shared" si="512"/>
        <v>-16.603320000000004</v>
      </c>
      <c r="U846" s="13">
        <f>IF(ISNA(VLOOKUP(LOWER(F846)&amp;H846,Prices!A:C,3,0)),0,VLOOKUP(LOWER(F846)&amp;H846,Prices!A:C,3,0))</f>
        <v>18.07</v>
      </c>
      <c r="V846" s="16">
        <f>IF(ISNA(VLOOKUP(LOWER(F846)&amp;H846,Prices!A:C,2,0)),0,VLOOKUP(LOWER(F846)&amp;H846,Prices!A:C,2,0))</f>
        <v>18.079999999999998</v>
      </c>
      <c r="W846" s="49">
        <f t="shared" si="513"/>
        <v>4430.0399999999836</v>
      </c>
      <c r="X846" s="24">
        <f t="shared" si="514"/>
        <v>29.999999999994031</v>
      </c>
      <c r="Y846" s="43">
        <f t="shared" si="515"/>
        <v>8.8956626506023748E-2</v>
      </c>
      <c r="Z846" s="49"/>
      <c r="AA846" s="24"/>
    </row>
    <row r="847" spans="1:27" s="13" customFormat="1" x14ac:dyDescent="0.15">
      <c r="A847" s="12">
        <v>42817</v>
      </c>
      <c r="B847" s="60" t="s">
        <v>2032</v>
      </c>
      <c r="C847" s="13" t="s">
        <v>1128</v>
      </c>
      <c r="D847" s="13" t="s">
        <v>1129</v>
      </c>
      <c r="E847" s="13" t="s">
        <v>1130</v>
      </c>
      <c r="F847" s="13" t="str">
        <f t="shared" si="516"/>
        <v>SZ</v>
      </c>
      <c r="G847" s="13" t="str">
        <f>VLOOKUP(LOWER(F847)&amp;H847,'Current pricing'!A:B,2,0)</f>
        <v>碧水源</v>
      </c>
      <c r="H847" s="13" t="s">
        <v>2031</v>
      </c>
      <c r="I847" s="13" t="s">
        <v>1207</v>
      </c>
      <c r="J847" s="13" t="s">
        <v>2243</v>
      </c>
      <c r="K847" s="13">
        <v>2000</v>
      </c>
      <c r="L847" s="13">
        <v>1</v>
      </c>
      <c r="M847" s="13">
        <v>16.489999999999998</v>
      </c>
      <c r="N847" s="13">
        <f t="shared" si="509"/>
        <v>32980</v>
      </c>
      <c r="O847" s="13">
        <f t="shared" si="510"/>
        <v>32980</v>
      </c>
      <c r="P847" s="19">
        <f t="shared" si="517"/>
        <v>0</v>
      </c>
      <c r="Q847" s="19">
        <f t="shared" si="519"/>
        <v>6.5960000000000001</v>
      </c>
      <c r="R847" s="13">
        <f t="shared" si="518"/>
        <v>0</v>
      </c>
      <c r="S847" s="19">
        <f t="shared" si="511"/>
        <v>-32986.595999999998</v>
      </c>
      <c r="T847" s="13">
        <f t="shared" si="512"/>
        <v>-16.493297999999999</v>
      </c>
      <c r="U847" s="13">
        <f>IF(ISNA(VLOOKUP(LOWER(F847)&amp;H847,Prices!A:C,3,0)),0,VLOOKUP(LOWER(F847)&amp;H847,Prices!A:C,3,0))</f>
        <v>18.07</v>
      </c>
      <c r="V847" s="16">
        <f>IF(ISNA(VLOOKUP(LOWER(F847)&amp;H847,Prices!A:C,2,0)),0,VLOOKUP(LOWER(F847)&amp;H847,Prices!A:C,2,0))</f>
        <v>18.079999999999998</v>
      </c>
      <c r="W847" s="49">
        <f t="shared" si="513"/>
        <v>3173.4039999999977</v>
      </c>
      <c r="X847" s="24">
        <f t="shared" si="514"/>
        <v>19.999999999996021</v>
      </c>
      <c r="Y847" s="43">
        <f t="shared" si="515"/>
        <v>9.6222073984232798E-2</v>
      </c>
      <c r="Z847" s="49"/>
      <c r="AA847" s="24"/>
    </row>
    <row r="848" spans="1:27" s="13" customFormat="1" x14ac:dyDescent="0.15">
      <c r="A848" s="12">
        <v>42817</v>
      </c>
      <c r="B848" s="60" t="s">
        <v>2033</v>
      </c>
      <c r="C848" s="13" t="s">
        <v>1128</v>
      </c>
      <c r="D848" s="13" t="s">
        <v>1129</v>
      </c>
      <c r="E848" s="13" t="s">
        <v>1130</v>
      </c>
      <c r="F848" s="13" t="str">
        <f t="shared" si="516"/>
        <v>SH</v>
      </c>
      <c r="G848" s="13" t="str">
        <f>VLOOKUP(LOWER(F848)&amp;H848,'Current pricing'!A:B,2,0)</f>
        <v>中船防务</v>
      </c>
      <c r="H848" s="13" t="s">
        <v>1511</v>
      </c>
      <c r="I848" s="13" t="s">
        <v>1206</v>
      </c>
      <c r="J848" s="13" t="s">
        <v>2204</v>
      </c>
      <c r="K848" s="13">
        <v>-500</v>
      </c>
      <c r="L848" s="13">
        <v>1</v>
      </c>
      <c r="M848" s="13">
        <v>32.479999999999997</v>
      </c>
      <c r="N848" s="13">
        <f t="shared" si="509"/>
        <v>-16239.999999999998</v>
      </c>
      <c r="O848" s="13">
        <f t="shared" si="510"/>
        <v>16239.999999999998</v>
      </c>
      <c r="P848" s="19">
        <f t="shared" si="517"/>
        <v>0.32479999999999998</v>
      </c>
      <c r="Q848" s="19">
        <f t="shared" si="519"/>
        <v>5</v>
      </c>
      <c r="R848" s="13">
        <f t="shared" si="518"/>
        <v>16.239999999999998</v>
      </c>
      <c r="S848" s="19">
        <f t="shared" si="511"/>
        <v>16218.435199999998</v>
      </c>
      <c r="T848" s="13">
        <f t="shared" si="512"/>
        <v>-32.436870399999997</v>
      </c>
      <c r="U848" s="13">
        <f>IF(ISNA(VLOOKUP(LOWER(F848)&amp;H848,Prices!A:C,3,0)),0,VLOOKUP(LOWER(F848)&amp;H848,Prices!A:C,3,0))</f>
        <v>26.66</v>
      </c>
      <c r="V848" s="16">
        <f>IF(ISNA(VLOOKUP(LOWER(F848)&amp;H848,Prices!A:C,2,0)),0,VLOOKUP(LOWER(F848)&amp;H848,Prices!A:C,2,0))</f>
        <v>26.66</v>
      </c>
      <c r="W848" s="49">
        <f t="shared" si="513"/>
        <v>2888.4351999999981</v>
      </c>
      <c r="X848" s="24">
        <f t="shared" si="514"/>
        <v>0</v>
      </c>
      <c r="Y848" s="43">
        <f t="shared" si="515"/>
        <v>0.17785931034482749</v>
      </c>
      <c r="Z848" s="49"/>
      <c r="AA848" s="24"/>
    </row>
    <row r="849" spans="1:27" s="13" customFormat="1" x14ac:dyDescent="0.15">
      <c r="A849" s="12">
        <v>42817</v>
      </c>
      <c r="B849" s="60" t="s">
        <v>2034</v>
      </c>
      <c r="C849" s="13" t="s">
        <v>1128</v>
      </c>
      <c r="D849" s="13" t="s">
        <v>1129</v>
      </c>
      <c r="E849" s="13" t="s">
        <v>1130</v>
      </c>
      <c r="F849" s="13" t="str">
        <f t="shared" si="516"/>
        <v>SH</v>
      </c>
      <c r="G849" s="13" t="str">
        <f>VLOOKUP(LOWER(F849)&amp;H849,'Current pricing'!A:B,2,0)</f>
        <v>口子窖</v>
      </c>
      <c r="H849" s="13" t="s">
        <v>1982</v>
      </c>
      <c r="I849" s="13" t="s">
        <v>1206</v>
      </c>
      <c r="J849" s="13" t="s">
        <v>2203</v>
      </c>
      <c r="K849" s="13">
        <v>-200</v>
      </c>
      <c r="L849" s="13">
        <v>1</v>
      </c>
      <c r="M849" s="13">
        <v>36.04</v>
      </c>
      <c r="N849" s="13">
        <f t="shared" si="509"/>
        <v>-7208</v>
      </c>
      <c r="O849" s="13">
        <f t="shared" si="510"/>
        <v>7208</v>
      </c>
      <c r="P849" s="19">
        <f t="shared" si="517"/>
        <v>0.14416000000000001</v>
      </c>
      <c r="Q849" s="19">
        <f t="shared" si="519"/>
        <v>5</v>
      </c>
      <c r="R849" s="13">
        <f t="shared" si="518"/>
        <v>7.21</v>
      </c>
      <c r="S849" s="19">
        <f t="shared" si="511"/>
        <v>7195.6458400000001</v>
      </c>
      <c r="T849" s="13">
        <f t="shared" si="512"/>
        <v>-35.978229200000001</v>
      </c>
      <c r="U849" s="13">
        <f>IF(ISNA(VLOOKUP(LOWER(F849)&amp;H849,Prices!A:C,3,0)),0,VLOOKUP(LOWER(F849)&amp;H849,Prices!A:C,3,0))</f>
        <v>49.4</v>
      </c>
      <c r="V849" s="16">
        <f>IF(ISNA(VLOOKUP(LOWER(F849)&amp;H849,Prices!A:C,2,0)),0,VLOOKUP(LOWER(F849)&amp;H849,Prices!A:C,2,0))</f>
        <v>54.34</v>
      </c>
      <c r="W849" s="49">
        <f t="shared" si="513"/>
        <v>-3672.3541600000003</v>
      </c>
      <c r="X849" s="24">
        <f t="shared" si="514"/>
        <v>-988.00000000000091</v>
      </c>
      <c r="Y849" s="43">
        <f t="shared" si="515"/>
        <v>-0.50948309655937851</v>
      </c>
      <c r="Z849" s="49"/>
      <c r="AA849" s="24"/>
    </row>
    <row r="850" spans="1:27" s="13" customFormat="1" x14ac:dyDescent="0.15">
      <c r="A850" s="12">
        <v>42817</v>
      </c>
      <c r="B850" s="60" t="s">
        <v>2035</v>
      </c>
      <c r="C850" s="13" t="s">
        <v>1128</v>
      </c>
      <c r="D850" s="13" t="s">
        <v>1129</v>
      </c>
      <c r="E850" s="13" t="s">
        <v>1130</v>
      </c>
      <c r="F850" s="13" t="str">
        <f t="shared" si="516"/>
        <v>SH</v>
      </c>
      <c r="G850" s="13" t="str">
        <f>VLOOKUP(LOWER(F850)&amp;H850,'Current pricing'!A:B,2,0)</f>
        <v>中船防务</v>
      </c>
      <c r="H850" s="13" t="s">
        <v>1511</v>
      </c>
      <c r="I850" s="13" t="s">
        <v>1206</v>
      </c>
      <c r="J850" s="13" t="s">
        <v>2204</v>
      </c>
      <c r="K850" s="13">
        <v>-500</v>
      </c>
      <c r="L850" s="13">
        <v>1</v>
      </c>
      <c r="M850" s="13">
        <v>32.700000000000003</v>
      </c>
      <c r="N850" s="13">
        <f t="shared" si="509"/>
        <v>-16350.000000000002</v>
      </c>
      <c r="O850" s="13">
        <f t="shared" si="510"/>
        <v>16350.000000000002</v>
      </c>
      <c r="P850" s="19">
        <f t="shared" si="517"/>
        <v>0.32700000000000007</v>
      </c>
      <c r="Q850" s="19">
        <f t="shared" si="519"/>
        <v>5</v>
      </c>
      <c r="R850" s="13">
        <f t="shared" si="518"/>
        <v>16.350000000000001</v>
      </c>
      <c r="S850" s="19">
        <f t="shared" si="511"/>
        <v>16328.323000000002</v>
      </c>
      <c r="T850" s="13">
        <f t="shared" si="512"/>
        <v>-32.656646000000002</v>
      </c>
      <c r="U850" s="13">
        <f>IF(ISNA(VLOOKUP(LOWER(F850)&amp;H850,Prices!A:C,3,0)),0,VLOOKUP(LOWER(F850)&amp;H850,Prices!A:C,3,0))</f>
        <v>26.66</v>
      </c>
      <c r="V850" s="16">
        <f>IF(ISNA(VLOOKUP(LOWER(F850)&amp;H850,Prices!A:C,2,0)),0,VLOOKUP(LOWER(F850)&amp;H850,Prices!A:C,2,0))</f>
        <v>26.66</v>
      </c>
      <c r="W850" s="49">
        <f t="shared" si="513"/>
        <v>2998.3230000000008</v>
      </c>
      <c r="X850" s="24">
        <f t="shared" si="514"/>
        <v>0</v>
      </c>
      <c r="Y850" s="43">
        <f t="shared" si="515"/>
        <v>0.18338366972477066</v>
      </c>
      <c r="Z850" s="49"/>
      <c r="AA850" s="24"/>
    </row>
    <row r="851" spans="1:27" s="13" customFormat="1" x14ac:dyDescent="0.15">
      <c r="A851" s="12">
        <v>42817</v>
      </c>
      <c r="B851" s="60" t="s">
        <v>2036</v>
      </c>
      <c r="C851" s="13" t="s">
        <v>1128</v>
      </c>
      <c r="D851" s="13" t="s">
        <v>1129</v>
      </c>
      <c r="E851" s="13" t="s">
        <v>1130</v>
      </c>
      <c r="F851" s="13" t="str">
        <f t="shared" si="516"/>
        <v>SH</v>
      </c>
      <c r="G851" s="13" t="str">
        <f>VLOOKUP(LOWER(F851)&amp;H851,'Current pricing'!A:B,2,0)</f>
        <v>中船防务</v>
      </c>
      <c r="H851" s="13" t="s">
        <v>1511</v>
      </c>
      <c r="I851" s="13" t="s">
        <v>1207</v>
      </c>
      <c r="J851" s="13" t="s">
        <v>2204</v>
      </c>
      <c r="K851" s="13">
        <v>1000</v>
      </c>
      <c r="L851" s="13">
        <v>1</v>
      </c>
      <c r="M851" s="13">
        <v>32.35</v>
      </c>
      <c r="N851" s="13">
        <f t="shared" si="509"/>
        <v>32350</v>
      </c>
      <c r="O851" s="13">
        <f t="shared" si="510"/>
        <v>32350</v>
      </c>
      <c r="P851" s="19">
        <f t="shared" si="517"/>
        <v>0.64700000000000002</v>
      </c>
      <c r="Q851" s="19">
        <f t="shared" si="519"/>
        <v>6.4700000000000006</v>
      </c>
      <c r="R851" s="13">
        <f t="shared" si="518"/>
        <v>0</v>
      </c>
      <c r="S851" s="19">
        <f t="shared" si="511"/>
        <v>-32357.117000000002</v>
      </c>
      <c r="T851" s="13">
        <f t="shared" si="512"/>
        <v>-32.357117000000002</v>
      </c>
      <c r="U851" s="13">
        <f>IF(ISNA(VLOOKUP(LOWER(F851)&amp;H851,Prices!A:C,3,0)),0,VLOOKUP(LOWER(F851)&amp;H851,Prices!A:C,3,0))</f>
        <v>26.66</v>
      </c>
      <c r="V851" s="16">
        <f>IF(ISNA(VLOOKUP(LOWER(F851)&amp;H851,Prices!A:C,2,0)),0,VLOOKUP(LOWER(F851)&amp;H851,Prices!A:C,2,0))</f>
        <v>26.66</v>
      </c>
      <c r="W851" s="49">
        <f t="shared" si="513"/>
        <v>-5697.117000000002</v>
      </c>
      <c r="X851" s="24">
        <f t="shared" si="514"/>
        <v>0</v>
      </c>
      <c r="Y851" s="43">
        <f t="shared" si="515"/>
        <v>-0.17610871715610515</v>
      </c>
      <c r="Z851" s="49"/>
      <c r="AA851" s="24"/>
    </row>
    <row r="852" spans="1:27" s="13" customFormat="1" x14ac:dyDescent="0.15">
      <c r="A852" s="12">
        <v>42817</v>
      </c>
      <c r="B852" s="60" t="s">
        <v>2037</v>
      </c>
      <c r="C852" s="13" t="s">
        <v>1128</v>
      </c>
      <c r="D852" s="13" t="s">
        <v>1129</v>
      </c>
      <c r="E852" s="13" t="s">
        <v>1130</v>
      </c>
      <c r="F852" s="13" t="str">
        <f t="shared" si="516"/>
        <v>SH</v>
      </c>
      <c r="G852" s="13" t="str">
        <f>VLOOKUP(LOWER(F852)&amp;H852,'Current pricing'!A:B,2,0)</f>
        <v>白云山</v>
      </c>
      <c r="H852" s="13" t="s">
        <v>2038</v>
      </c>
      <c r="I852" s="13" t="s">
        <v>1207</v>
      </c>
      <c r="J852" s="13" t="s">
        <v>2204</v>
      </c>
      <c r="K852" s="13">
        <v>1600</v>
      </c>
      <c r="L852" s="13">
        <v>1</v>
      </c>
      <c r="M852" s="13">
        <v>29.08</v>
      </c>
      <c r="N852" s="13">
        <f t="shared" si="509"/>
        <v>46528</v>
      </c>
      <c r="O852" s="13">
        <f t="shared" si="510"/>
        <v>46528</v>
      </c>
      <c r="P852" s="19">
        <f t="shared" si="517"/>
        <v>0.93056000000000005</v>
      </c>
      <c r="Q852" s="19">
        <f t="shared" si="519"/>
        <v>9.3056000000000001</v>
      </c>
      <c r="R852" s="13">
        <f t="shared" si="518"/>
        <v>0</v>
      </c>
      <c r="S852" s="19">
        <f t="shared" si="511"/>
        <v>-46538.23616</v>
      </c>
      <c r="T852" s="13">
        <f t="shared" si="512"/>
        <v>-29.086397600000002</v>
      </c>
      <c r="U852" s="13">
        <f>IF(ISNA(VLOOKUP(LOWER(F852)&amp;H852,Prices!A:C,3,0)),0,VLOOKUP(LOWER(F852)&amp;H852,Prices!A:C,3,0))</f>
        <v>32.14</v>
      </c>
      <c r="V852" s="16">
        <f>IF(ISNA(VLOOKUP(LOWER(F852)&amp;H852,Prices!A:C,2,0)),0,VLOOKUP(LOWER(F852)&amp;H852,Prices!A:C,2,0))</f>
        <v>32.14</v>
      </c>
      <c r="W852" s="49">
        <f t="shared" si="513"/>
        <v>4885.7638399999987</v>
      </c>
      <c r="X852" s="24">
        <f t="shared" si="514"/>
        <v>0</v>
      </c>
      <c r="Y852" s="43">
        <f t="shared" si="515"/>
        <v>0.10500696011004124</v>
      </c>
      <c r="Z852" s="49"/>
      <c r="AA852" s="24"/>
    </row>
    <row r="853" spans="1:27" s="13" customFormat="1" x14ac:dyDescent="0.15">
      <c r="A853" s="12">
        <v>42818</v>
      </c>
      <c r="B853" s="60" t="s">
        <v>2040</v>
      </c>
      <c r="C853" s="13" t="s">
        <v>1128</v>
      </c>
      <c r="D853" s="13" t="s">
        <v>1129</v>
      </c>
      <c r="E853" s="13" t="s">
        <v>1130</v>
      </c>
      <c r="F853" s="13" t="str">
        <f t="shared" si="516"/>
        <v>SH</v>
      </c>
      <c r="G853" s="13" t="str">
        <f>VLOOKUP(LOWER(F853)&amp;H853,'Current pricing'!A:B,2,0)</f>
        <v>白云山</v>
      </c>
      <c r="H853" s="13" t="s">
        <v>2038</v>
      </c>
      <c r="I853" s="13" t="s">
        <v>1206</v>
      </c>
      <c r="J853" s="13" t="s">
        <v>2204</v>
      </c>
      <c r="K853" s="13">
        <v>-800</v>
      </c>
      <c r="L853" s="13">
        <v>1</v>
      </c>
      <c r="M853" s="13">
        <v>29.66</v>
      </c>
      <c r="N853" s="13">
        <f t="shared" ref="N853:N870" si="520">K853*M853</f>
        <v>-23728</v>
      </c>
      <c r="O853" s="13">
        <f t="shared" ref="O853:O870" si="521">ABS(N853)</f>
        <v>23728</v>
      </c>
      <c r="P853" s="19">
        <f t="shared" si="517"/>
        <v>0.47456000000000004</v>
      </c>
      <c r="Q853" s="19">
        <f t="shared" si="519"/>
        <v>5</v>
      </c>
      <c r="R853" s="13">
        <f t="shared" si="518"/>
        <v>23.73</v>
      </c>
      <c r="S853" s="19">
        <f t="shared" ref="S853:S870" si="522">-(N853+P853+Q853+R853)</f>
        <v>23698.795440000002</v>
      </c>
      <c r="T853" s="13">
        <f t="shared" ref="T853:T870" si="523">S853/K853</f>
        <v>-29.623494300000001</v>
      </c>
      <c r="U853" s="13">
        <f>IF(ISNA(VLOOKUP(LOWER(F853)&amp;H853,Prices!A:C,3,0)),0,VLOOKUP(LOWER(F853)&amp;H853,Prices!A:C,3,0))</f>
        <v>32.14</v>
      </c>
      <c r="V853" s="16">
        <f>IF(ISNA(VLOOKUP(LOWER(F853)&amp;H853,Prices!A:C,2,0)),0,VLOOKUP(LOWER(F853)&amp;H853,Prices!A:C,2,0))</f>
        <v>32.14</v>
      </c>
      <c r="W853" s="49">
        <f t="shared" ref="W853:W870" si="524">IF(I853="B",(V853+T853)*K853,(V853+T853)*K853)</f>
        <v>-2013.2045599999997</v>
      </c>
      <c r="X853" s="24">
        <f t="shared" ref="X853:X870" si="525">K853*(V853-U853)</f>
        <v>0</v>
      </c>
      <c r="Y853" s="43">
        <f t="shared" ref="Y853:Y870" si="526">W853/O853</f>
        <v>-8.4845101146325E-2</v>
      </c>
      <c r="Z853" s="49"/>
      <c r="AA853" s="24"/>
    </row>
    <row r="854" spans="1:27" s="13" customFormat="1" x14ac:dyDescent="0.15">
      <c r="A854" s="12">
        <v>42818</v>
      </c>
      <c r="B854" s="60" t="s">
        <v>2041</v>
      </c>
      <c r="C854" s="13" t="s">
        <v>1128</v>
      </c>
      <c r="D854" s="13" t="s">
        <v>1129</v>
      </c>
      <c r="E854" s="13" t="s">
        <v>1130</v>
      </c>
      <c r="F854" s="13" t="str">
        <f t="shared" si="516"/>
        <v>SZ</v>
      </c>
      <c r="G854" s="13" t="str">
        <f>VLOOKUP(LOWER(F854)&amp;H854,'Current pricing'!A:B,2,0)</f>
        <v>神州信息</v>
      </c>
      <c r="H854" s="13" t="s">
        <v>1739</v>
      </c>
      <c r="I854" s="13" t="s">
        <v>1206</v>
      </c>
      <c r="J854" s="13" t="s">
        <v>2074</v>
      </c>
      <c r="K854" s="13">
        <v>-3500</v>
      </c>
      <c r="L854" s="13">
        <v>1</v>
      </c>
      <c r="M854" s="13">
        <v>20.93</v>
      </c>
      <c r="N854" s="13">
        <f t="shared" si="520"/>
        <v>-73255</v>
      </c>
      <c r="O854" s="13">
        <f t="shared" si="521"/>
        <v>73255</v>
      </c>
      <c r="P854" s="19">
        <f t="shared" si="517"/>
        <v>0</v>
      </c>
      <c r="Q854" s="19">
        <f t="shared" si="519"/>
        <v>14.651000000000002</v>
      </c>
      <c r="R854" s="13">
        <f t="shared" si="518"/>
        <v>73.260000000000005</v>
      </c>
      <c r="S854" s="19">
        <f t="shared" si="522"/>
        <v>73167.089000000007</v>
      </c>
      <c r="T854" s="13">
        <f t="shared" si="523"/>
        <v>-20.904882571428573</v>
      </c>
      <c r="U854" s="13">
        <f>IF(ISNA(VLOOKUP(LOWER(F854)&amp;H854,Prices!A:C,3,0)),0,VLOOKUP(LOWER(F854)&amp;H854,Prices!A:C,3,0))</f>
        <v>16.73</v>
      </c>
      <c r="V854" s="16">
        <f>IF(ISNA(VLOOKUP(LOWER(F854)&amp;H854,Prices!A:C,2,0)),0,VLOOKUP(LOWER(F854)&amp;H854,Prices!A:C,2,0))</f>
        <v>16.73</v>
      </c>
      <c r="W854" s="49">
        <f t="shared" si="524"/>
        <v>14612.089000000004</v>
      </c>
      <c r="X854" s="24">
        <f t="shared" si="525"/>
        <v>0</v>
      </c>
      <c r="Y854" s="43">
        <f t="shared" si="526"/>
        <v>0.19946882806634364</v>
      </c>
      <c r="Z854" s="49"/>
      <c r="AA854" s="24"/>
    </row>
    <row r="855" spans="1:27" s="13" customFormat="1" x14ac:dyDescent="0.15">
      <c r="A855" s="12">
        <v>42818</v>
      </c>
      <c r="B855" s="60" t="s">
        <v>2042</v>
      </c>
      <c r="C855" s="13" t="s">
        <v>1128</v>
      </c>
      <c r="D855" s="13" t="s">
        <v>1129</v>
      </c>
      <c r="E855" s="13" t="s">
        <v>1130</v>
      </c>
      <c r="F855" s="13" t="str">
        <f t="shared" si="516"/>
        <v>SZ</v>
      </c>
      <c r="G855" s="13" t="str">
        <f>VLOOKUP(LOWER(F855)&amp;H855,'Current pricing'!A:B,2,0)</f>
        <v>东方园林</v>
      </c>
      <c r="H855" s="13" t="s">
        <v>1426</v>
      </c>
      <c r="I855" s="13" t="s">
        <v>1206</v>
      </c>
      <c r="J855" s="13" t="s">
        <v>2203</v>
      </c>
      <c r="K855" s="13">
        <v>-2500</v>
      </c>
      <c r="L855" s="13">
        <v>1</v>
      </c>
      <c r="M855" s="13">
        <v>16.75</v>
      </c>
      <c r="N855" s="13">
        <f t="shared" si="520"/>
        <v>-41875</v>
      </c>
      <c r="O855" s="13">
        <f t="shared" si="521"/>
        <v>41875</v>
      </c>
      <c r="P855" s="19">
        <f t="shared" si="517"/>
        <v>0</v>
      </c>
      <c r="Q855" s="19">
        <f t="shared" si="519"/>
        <v>8.375</v>
      </c>
      <c r="R855" s="13">
        <f t="shared" si="518"/>
        <v>41.88</v>
      </c>
      <c r="S855" s="19">
        <f t="shared" si="522"/>
        <v>41824.745000000003</v>
      </c>
      <c r="T855" s="13">
        <f t="shared" si="523"/>
        <v>-16.729898000000002</v>
      </c>
      <c r="U855" s="13">
        <f>IF(ISNA(VLOOKUP(LOWER(F855)&amp;H855,Prices!A:C,3,0)),0,VLOOKUP(LOWER(F855)&amp;H855,Prices!A:C,3,0))</f>
        <v>20.399999999999999</v>
      </c>
      <c r="V855" s="16">
        <f>IF(ISNA(VLOOKUP(LOWER(F855)&amp;H855,Prices!A:C,2,0)),0,VLOOKUP(LOWER(F855)&amp;H855,Prices!A:C,2,0))</f>
        <v>21.02</v>
      </c>
      <c r="W855" s="49">
        <f t="shared" si="524"/>
        <v>-10725.254999999994</v>
      </c>
      <c r="X855" s="24">
        <f t="shared" si="525"/>
        <v>-1550.0000000000025</v>
      </c>
      <c r="Y855" s="43">
        <f t="shared" si="526"/>
        <v>-0.25612549253731326</v>
      </c>
      <c r="Z855" s="49"/>
      <c r="AA855" s="24"/>
    </row>
    <row r="856" spans="1:27" s="13" customFormat="1" x14ac:dyDescent="0.15">
      <c r="A856" s="12">
        <v>42818</v>
      </c>
      <c r="B856" s="60" t="s">
        <v>2043</v>
      </c>
      <c r="C856" s="13" t="s">
        <v>1128</v>
      </c>
      <c r="D856" s="13" t="s">
        <v>1129</v>
      </c>
      <c r="E856" s="13" t="s">
        <v>1130</v>
      </c>
      <c r="F856" s="13" t="str">
        <f t="shared" si="516"/>
        <v>SZ</v>
      </c>
      <c r="G856" s="13" t="str">
        <f>VLOOKUP(LOWER(F856)&amp;H856,'Current pricing'!A:B,2,0)</f>
        <v>赣锋锂业</v>
      </c>
      <c r="H856" s="13" t="s">
        <v>2023</v>
      </c>
      <c r="I856" s="13" t="s">
        <v>1206</v>
      </c>
      <c r="J856" s="13" t="s">
        <v>2203</v>
      </c>
      <c r="K856" s="13">
        <v>-2400</v>
      </c>
      <c r="L856" s="13">
        <v>1</v>
      </c>
      <c r="M856" s="13">
        <v>36.380000000000003</v>
      </c>
      <c r="N856" s="13">
        <f t="shared" si="520"/>
        <v>-87312</v>
      </c>
      <c r="O856" s="13">
        <f t="shared" si="521"/>
        <v>87312</v>
      </c>
      <c r="P856" s="19">
        <f t="shared" si="517"/>
        <v>0</v>
      </c>
      <c r="Q856" s="19">
        <f t="shared" si="519"/>
        <v>17.462400000000002</v>
      </c>
      <c r="R856" s="13">
        <f t="shared" si="518"/>
        <v>87.31</v>
      </c>
      <c r="S856" s="19">
        <f t="shared" si="522"/>
        <v>87207.227599999998</v>
      </c>
      <c r="T856" s="13">
        <f t="shared" si="523"/>
        <v>-36.336344833333335</v>
      </c>
      <c r="U856" s="13">
        <f>IF(ISNA(VLOOKUP(LOWER(F856)&amp;H856,Prices!A:C,3,0)),0,VLOOKUP(LOWER(F856)&amp;H856,Prices!A:C,3,0))</f>
        <v>87.11</v>
      </c>
      <c r="V856" s="16">
        <f>IF(ISNA(VLOOKUP(LOWER(F856)&amp;H856,Prices!A:C,2,0)),0,VLOOKUP(LOWER(F856)&amp;H856,Prices!A:C,2,0))</f>
        <v>86</v>
      </c>
      <c r="W856" s="49">
        <f t="shared" si="524"/>
        <v>-119192.7724</v>
      </c>
      <c r="X856" s="24">
        <f t="shared" si="525"/>
        <v>2663.9999999999986</v>
      </c>
      <c r="Y856" s="43">
        <f t="shared" si="526"/>
        <v>-1.3651362057907275</v>
      </c>
      <c r="Z856" s="49"/>
      <c r="AA856" s="24"/>
    </row>
    <row r="857" spans="1:27" s="13" customFormat="1" x14ac:dyDescent="0.15">
      <c r="A857" s="12">
        <v>42818</v>
      </c>
      <c r="B857" s="60" t="s">
        <v>2044</v>
      </c>
      <c r="C857" s="13" t="s">
        <v>1128</v>
      </c>
      <c r="D857" s="13" t="s">
        <v>1129</v>
      </c>
      <c r="E857" s="13" t="s">
        <v>1130</v>
      </c>
      <c r="F857" s="13" t="str">
        <f t="shared" si="516"/>
        <v>SZ</v>
      </c>
      <c r="G857" s="13" t="str">
        <f>VLOOKUP(LOWER(F857)&amp;H857,'Current pricing'!A:B,2,0)</f>
        <v>陕国投Ａ</v>
      </c>
      <c r="H857" s="13" t="s">
        <v>2026</v>
      </c>
      <c r="I857" s="13" t="s">
        <v>1206</v>
      </c>
      <c r="J857" s="13" t="s">
        <v>2074</v>
      </c>
      <c r="K857" s="13">
        <v>-5000</v>
      </c>
      <c r="L857" s="13">
        <v>1</v>
      </c>
      <c r="M857" s="13">
        <v>6.38</v>
      </c>
      <c r="N857" s="13">
        <f t="shared" si="520"/>
        <v>-31900</v>
      </c>
      <c r="O857" s="13">
        <f t="shared" si="521"/>
        <v>31900</v>
      </c>
      <c r="P857" s="19">
        <f t="shared" si="517"/>
        <v>0</v>
      </c>
      <c r="Q857" s="19">
        <f t="shared" si="519"/>
        <v>6.38</v>
      </c>
      <c r="R857" s="13">
        <f t="shared" si="518"/>
        <v>31.9</v>
      </c>
      <c r="S857" s="19">
        <f t="shared" si="522"/>
        <v>31861.719999999998</v>
      </c>
      <c r="T857" s="13">
        <f t="shared" si="523"/>
        <v>-6.3723439999999991</v>
      </c>
      <c r="U857" s="13">
        <f>IF(ISNA(VLOOKUP(LOWER(F857)&amp;H857,Prices!A:C,3,0)),0,VLOOKUP(LOWER(F857)&amp;H857,Prices!A:C,3,0))</f>
        <v>5.05</v>
      </c>
      <c r="V857" s="16">
        <f>IF(ISNA(VLOOKUP(LOWER(F857)&amp;H857,Prices!A:C,2,0)),0,VLOOKUP(LOWER(F857)&amp;H857,Prices!A:C,2,0))</f>
        <v>5.07</v>
      </c>
      <c r="W857" s="49">
        <f t="shared" si="524"/>
        <v>6511.7199999999939</v>
      </c>
      <c r="X857" s="24">
        <f t="shared" si="525"/>
        <v>-100.0000000000023</v>
      </c>
      <c r="Y857" s="43">
        <f t="shared" si="526"/>
        <v>0.20412915360501549</v>
      </c>
      <c r="Z857" s="49"/>
      <c r="AA857" s="24"/>
    </row>
    <row r="858" spans="1:27" s="13" customFormat="1" x14ac:dyDescent="0.15">
      <c r="A858" s="12">
        <v>42818</v>
      </c>
      <c r="B858" s="60" t="s">
        <v>2045</v>
      </c>
      <c r="C858" s="13" t="s">
        <v>1128</v>
      </c>
      <c r="D858" s="13" t="s">
        <v>1129</v>
      </c>
      <c r="E858" s="13" t="s">
        <v>1130</v>
      </c>
      <c r="F858" s="13" t="str">
        <f t="shared" si="516"/>
        <v>SZ</v>
      </c>
      <c r="G858" s="13" t="str">
        <f>VLOOKUP(LOWER(F858)&amp;H858,'Current pricing'!A:B,2,0)</f>
        <v>碧水源</v>
      </c>
      <c r="H858" s="13" t="s">
        <v>2031</v>
      </c>
      <c r="I858" s="13" t="s">
        <v>1206</v>
      </c>
      <c r="J858" s="13" t="s">
        <v>2243</v>
      </c>
      <c r="K858" s="13">
        <v>-2500</v>
      </c>
      <c r="L858" s="13">
        <v>1</v>
      </c>
      <c r="M858" s="13">
        <v>16.559999999999999</v>
      </c>
      <c r="N858" s="13">
        <f t="shared" si="520"/>
        <v>-41400</v>
      </c>
      <c r="O858" s="13">
        <f t="shared" si="521"/>
        <v>41400</v>
      </c>
      <c r="P858" s="19">
        <f t="shared" si="517"/>
        <v>0</v>
      </c>
      <c r="Q858" s="19">
        <f t="shared" si="519"/>
        <v>8.2800000000000011</v>
      </c>
      <c r="R858" s="13">
        <f t="shared" si="518"/>
        <v>41.4</v>
      </c>
      <c r="S858" s="19">
        <f t="shared" si="522"/>
        <v>41350.32</v>
      </c>
      <c r="T858" s="13">
        <f t="shared" si="523"/>
        <v>-16.540127999999999</v>
      </c>
      <c r="U858" s="13">
        <f>IF(ISNA(VLOOKUP(LOWER(F858)&amp;H858,Prices!A:C,3,0)),0,VLOOKUP(LOWER(F858)&amp;H858,Prices!A:C,3,0))</f>
        <v>18.07</v>
      </c>
      <c r="V858" s="16">
        <f>IF(ISNA(VLOOKUP(LOWER(F858)&amp;H858,Prices!A:C,2,0)),0,VLOOKUP(LOWER(F858)&amp;H858,Prices!A:C,2,0))</f>
        <v>18.079999999999998</v>
      </c>
      <c r="W858" s="49">
        <f t="shared" si="524"/>
        <v>-3849.6799999999976</v>
      </c>
      <c r="X858" s="24">
        <f t="shared" si="525"/>
        <v>-24.999999999995026</v>
      </c>
      <c r="Y858" s="43">
        <f t="shared" si="526"/>
        <v>-9.2987439613526512E-2</v>
      </c>
      <c r="Z858" s="49"/>
      <c r="AA858" s="24"/>
    </row>
    <row r="859" spans="1:27" s="13" customFormat="1" x14ac:dyDescent="0.15">
      <c r="A859" s="12">
        <v>42818</v>
      </c>
      <c r="B859" s="60" t="s">
        <v>2046</v>
      </c>
      <c r="C859" s="13" t="s">
        <v>1128</v>
      </c>
      <c r="D859" s="13" t="s">
        <v>1129</v>
      </c>
      <c r="E859" s="13" t="s">
        <v>1130</v>
      </c>
      <c r="F859" s="13" t="str">
        <f t="shared" si="516"/>
        <v>SH</v>
      </c>
      <c r="G859" s="13" t="str">
        <f>VLOOKUP(LOWER(F859)&amp;H859,'Current pricing'!A:B,2,0)</f>
        <v>中船防务</v>
      </c>
      <c r="H859" s="13" t="s">
        <v>1511</v>
      </c>
      <c r="I859" s="13" t="s">
        <v>1206</v>
      </c>
      <c r="J859" s="13" t="s">
        <v>2204</v>
      </c>
      <c r="K859" s="13">
        <v>-500</v>
      </c>
      <c r="L859" s="13">
        <v>1</v>
      </c>
      <c r="M859" s="13">
        <v>32.700000000000003</v>
      </c>
      <c r="N859" s="13">
        <f t="shared" si="520"/>
        <v>-16350.000000000002</v>
      </c>
      <c r="O859" s="13">
        <f t="shared" si="521"/>
        <v>16350.000000000002</v>
      </c>
      <c r="P859" s="19">
        <f t="shared" si="517"/>
        <v>0.32700000000000007</v>
      </c>
      <c r="Q859" s="19">
        <f t="shared" si="519"/>
        <v>5</v>
      </c>
      <c r="R859" s="13">
        <f t="shared" si="518"/>
        <v>16.350000000000001</v>
      </c>
      <c r="S859" s="19">
        <f t="shared" si="522"/>
        <v>16328.323000000002</v>
      </c>
      <c r="T859" s="13">
        <f t="shared" si="523"/>
        <v>-32.656646000000002</v>
      </c>
      <c r="U859" s="13">
        <f>IF(ISNA(VLOOKUP(LOWER(F859)&amp;H859,Prices!A:C,3,0)),0,VLOOKUP(LOWER(F859)&amp;H859,Prices!A:C,3,0))</f>
        <v>26.66</v>
      </c>
      <c r="V859" s="16">
        <f>IF(ISNA(VLOOKUP(LOWER(F859)&amp;H859,Prices!A:C,2,0)),0,VLOOKUP(LOWER(F859)&amp;H859,Prices!A:C,2,0))</f>
        <v>26.66</v>
      </c>
      <c r="W859" s="49">
        <f t="shared" si="524"/>
        <v>2998.3230000000008</v>
      </c>
      <c r="X859" s="24">
        <f t="shared" si="525"/>
        <v>0</v>
      </c>
      <c r="Y859" s="43">
        <f t="shared" si="526"/>
        <v>0.18338366972477066</v>
      </c>
      <c r="Z859" s="49"/>
      <c r="AA859" s="24"/>
    </row>
    <row r="860" spans="1:27" s="13" customFormat="1" x14ac:dyDescent="0.15">
      <c r="A860" s="12">
        <v>42818</v>
      </c>
      <c r="B860" s="60" t="s">
        <v>2047</v>
      </c>
      <c r="C860" s="13" t="s">
        <v>1128</v>
      </c>
      <c r="D860" s="13" t="s">
        <v>1129</v>
      </c>
      <c r="E860" s="13" t="s">
        <v>1130</v>
      </c>
      <c r="F860" s="13" t="str">
        <f t="shared" si="516"/>
        <v>SH</v>
      </c>
      <c r="G860" s="13" t="str">
        <f>VLOOKUP(LOWER(F860)&amp;H860,'Current pricing'!A:B,2,0)</f>
        <v>中船防务</v>
      </c>
      <c r="H860" s="13" t="s">
        <v>1511</v>
      </c>
      <c r="I860" s="13" t="s">
        <v>1206</v>
      </c>
      <c r="J860" s="13" t="s">
        <v>2204</v>
      </c>
      <c r="K860" s="13">
        <v>-500</v>
      </c>
      <c r="L860" s="13">
        <v>1</v>
      </c>
      <c r="M860" s="13">
        <v>32.72</v>
      </c>
      <c r="N860" s="13">
        <f t="shared" si="520"/>
        <v>-16360</v>
      </c>
      <c r="O860" s="13">
        <f t="shared" si="521"/>
        <v>16360</v>
      </c>
      <c r="P860" s="19">
        <f t="shared" si="517"/>
        <v>0.32720000000000005</v>
      </c>
      <c r="Q860" s="19">
        <f t="shared" si="519"/>
        <v>5</v>
      </c>
      <c r="R860" s="13">
        <f t="shared" si="518"/>
        <v>16.36</v>
      </c>
      <c r="S860" s="19">
        <f t="shared" si="522"/>
        <v>16338.3128</v>
      </c>
      <c r="T860" s="13">
        <f t="shared" si="523"/>
        <v>-32.676625600000001</v>
      </c>
      <c r="U860" s="13">
        <f>IF(ISNA(VLOOKUP(LOWER(F860)&amp;H860,Prices!A:C,3,0)),0,VLOOKUP(LOWER(F860)&amp;H860,Prices!A:C,3,0))</f>
        <v>26.66</v>
      </c>
      <c r="V860" s="16">
        <f>IF(ISNA(VLOOKUP(LOWER(F860)&amp;H860,Prices!A:C,2,0)),0,VLOOKUP(LOWER(F860)&amp;H860,Prices!A:C,2,0))</f>
        <v>26.66</v>
      </c>
      <c r="W860" s="49">
        <f t="shared" si="524"/>
        <v>3008.3128000000006</v>
      </c>
      <c r="X860" s="24">
        <f t="shared" si="525"/>
        <v>0</v>
      </c>
      <c r="Y860" s="43">
        <f t="shared" si="526"/>
        <v>0.18388220048899759</v>
      </c>
      <c r="Z860" s="49"/>
      <c r="AA860" s="24"/>
    </row>
    <row r="861" spans="1:27" s="13" customFormat="1" x14ac:dyDescent="0.15">
      <c r="A861" s="12">
        <v>42818</v>
      </c>
      <c r="B861" s="60" t="s">
        <v>2048</v>
      </c>
      <c r="C861" s="13" t="s">
        <v>1128</v>
      </c>
      <c r="D861" s="13" t="s">
        <v>1129</v>
      </c>
      <c r="E861" s="13" t="s">
        <v>1130</v>
      </c>
      <c r="F861" s="13" t="str">
        <f t="shared" si="516"/>
        <v>SZ</v>
      </c>
      <c r="G861" s="13" t="str">
        <f>VLOOKUP(LOWER(F861)&amp;H861,'Current pricing'!A:B,2,0)</f>
        <v>东方园林</v>
      </c>
      <c r="H861" s="13" t="s">
        <v>1426</v>
      </c>
      <c r="I861" s="13" t="s">
        <v>1206</v>
      </c>
      <c r="J861" s="13" t="s">
        <v>2203</v>
      </c>
      <c r="K861" s="13">
        <v>-1300</v>
      </c>
      <c r="L861" s="13">
        <v>1</v>
      </c>
      <c r="M861" s="13">
        <v>17.010000000000002</v>
      </c>
      <c r="N861" s="13">
        <f t="shared" si="520"/>
        <v>-22113.000000000004</v>
      </c>
      <c r="O861" s="13">
        <f t="shared" si="521"/>
        <v>22113.000000000004</v>
      </c>
      <c r="P861" s="19">
        <f t="shared" si="517"/>
        <v>0</v>
      </c>
      <c r="Q861" s="19">
        <f t="shared" si="519"/>
        <v>5</v>
      </c>
      <c r="R861" s="13">
        <f t="shared" si="518"/>
        <v>22.11</v>
      </c>
      <c r="S861" s="19">
        <f t="shared" si="522"/>
        <v>22085.890000000003</v>
      </c>
      <c r="T861" s="13">
        <f t="shared" si="523"/>
        <v>-16.989146153846157</v>
      </c>
      <c r="U861" s="13">
        <f>IF(ISNA(VLOOKUP(LOWER(F861)&amp;H861,Prices!A:C,3,0)),0,VLOOKUP(LOWER(F861)&amp;H861,Prices!A:C,3,0))</f>
        <v>20.399999999999999</v>
      </c>
      <c r="V861" s="16">
        <f>IF(ISNA(VLOOKUP(LOWER(F861)&amp;H861,Prices!A:C,2,0)),0,VLOOKUP(LOWER(F861)&amp;H861,Prices!A:C,2,0))</f>
        <v>21.02</v>
      </c>
      <c r="W861" s="49">
        <f t="shared" si="524"/>
        <v>-5240.1099999999951</v>
      </c>
      <c r="X861" s="24">
        <f t="shared" si="525"/>
        <v>-806.00000000000125</v>
      </c>
      <c r="Y861" s="43">
        <f t="shared" si="526"/>
        <v>-0.23696965585854449</v>
      </c>
      <c r="Z861" s="49"/>
      <c r="AA861" s="24"/>
    </row>
    <row r="862" spans="1:27" s="13" customFormat="1" x14ac:dyDescent="0.15">
      <c r="A862" s="12">
        <v>42818</v>
      </c>
      <c r="B862" s="60" t="s">
        <v>2049</v>
      </c>
      <c r="C862" s="13" t="s">
        <v>1128</v>
      </c>
      <c r="D862" s="13" t="s">
        <v>1129</v>
      </c>
      <c r="E862" s="13" t="s">
        <v>1130</v>
      </c>
      <c r="F862" s="13" t="str">
        <f t="shared" si="516"/>
        <v>SH</v>
      </c>
      <c r="G862" s="13" t="str">
        <f>VLOOKUP(LOWER(F862)&amp;H862,'Current pricing'!A:B,2,0)</f>
        <v>白云山</v>
      </c>
      <c r="H862" s="13" t="s">
        <v>2038</v>
      </c>
      <c r="I862" s="13" t="s">
        <v>1206</v>
      </c>
      <c r="J862" s="13" t="s">
        <v>2204</v>
      </c>
      <c r="K862" s="13">
        <v>-200</v>
      </c>
      <c r="L862" s="13">
        <v>1</v>
      </c>
      <c r="M862" s="13">
        <v>29.75</v>
      </c>
      <c r="N862" s="13">
        <f t="shared" si="520"/>
        <v>-5950</v>
      </c>
      <c r="O862" s="13">
        <f t="shared" si="521"/>
        <v>5950</v>
      </c>
      <c r="P862" s="19">
        <f t="shared" si="517"/>
        <v>0.11900000000000001</v>
      </c>
      <c r="Q862" s="19">
        <f t="shared" si="519"/>
        <v>5</v>
      </c>
      <c r="R862" s="13">
        <f t="shared" si="518"/>
        <v>5.95</v>
      </c>
      <c r="S862" s="19">
        <f t="shared" si="522"/>
        <v>5938.9310000000005</v>
      </c>
      <c r="T862" s="13">
        <f t="shared" si="523"/>
        <v>-29.694655000000001</v>
      </c>
      <c r="U862" s="13">
        <f>IF(ISNA(VLOOKUP(LOWER(F862)&amp;H862,Prices!A:C,3,0)),0,VLOOKUP(LOWER(F862)&amp;H862,Prices!A:C,3,0))</f>
        <v>32.14</v>
      </c>
      <c r="V862" s="16">
        <f>IF(ISNA(VLOOKUP(LOWER(F862)&amp;H862,Prices!A:C,2,0)),0,VLOOKUP(LOWER(F862)&amp;H862,Prices!A:C,2,0))</f>
        <v>32.14</v>
      </c>
      <c r="W862" s="49">
        <f t="shared" si="524"/>
        <v>-489.06899999999996</v>
      </c>
      <c r="X862" s="24">
        <f t="shared" si="525"/>
        <v>0</v>
      </c>
      <c r="Y862" s="43">
        <f t="shared" si="526"/>
        <v>-8.2196470588235288E-2</v>
      </c>
      <c r="Z862" s="49"/>
      <c r="AA862" s="24"/>
    </row>
    <row r="863" spans="1:27" s="13" customFormat="1" x14ac:dyDescent="0.15">
      <c r="A863" s="12">
        <v>42818</v>
      </c>
      <c r="B863" s="60" t="s">
        <v>2050</v>
      </c>
      <c r="C863" s="13" t="s">
        <v>1128</v>
      </c>
      <c r="D863" s="13" t="s">
        <v>1129</v>
      </c>
      <c r="E863" s="13" t="s">
        <v>1130</v>
      </c>
      <c r="F863" s="13" t="str">
        <f t="shared" si="516"/>
        <v>SZ</v>
      </c>
      <c r="G863" s="13" t="str">
        <f>VLOOKUP(LOWER(F863)&amp;H863,'Current pricing'!A:B,2,0)</f>
        <v>陕国投Ａ</v>
      </c>
      <c r="H863" s="13" t="s">
        <v>2026</v>
      </c>
      <c r="I863" s="13" t="s">
        <v>1206</v>
      </c>
      <c r="J863" s="13" t="s">
        <v>2074</v>
      </c>
      <c r="K863" s="13">
        <v>-2500</v>
      </c>
      <c r="L863" s="13">
        <v>1</v>
      </c>
      <c r="M863" s="13">
        <v>6.36</v>
      </c>
      <c r="N863" s="13">
        <f t="shared" si="520"/>
        <v>-15900</v>
      </c>
      <c r="O863" s="13">
        <f t="shared" si="521"/>
        <v>15900</v>
      </c>
      <c r="P863" s="19">
        <f t="shared" si="517"/>
        <v>0</v>
      </c>
      <c r="Q863" s="19">
        <f t="shared" si="519"/>
        <v>5</v>
      </c>
      <c r="R863" s="13">
        <f t="shared" si="518"/>
        <v>15.9</v>
      </c>
      <c r="S863" s="19">
        <f t="shared" si="522"/>
        <v>15879.1</v>
      </c>
      <c r="T863" s="13">
        <f t="shared" si="523"/>
        <v>-6.3516399999999997</v>
      </c>
      <c r="U863" s="13">
        <f>IF(ISNA(VLOOKUP(LOWER(F863)&amp;H863,Prices!A:C,3,0)),0,VLOOKUP(LOWER(F863)&amp;H863,Prices!A:C,3,0))</f>
        <v>5.05</v>
      </c>
      <c r="V863" s="16">
        <f>IF(ISNA(VLOOKUP(LOWER(F863)&amp;H863,Prices!A:C,2,0)),0,VLOOKUP(LOWER(F863)&amp;H863,Prices!A:C,2,0))</f>
        <v>5.07</v>
      </c>
      <c r="W863" s="49">
        <f t="shared" si="524"/>
        <v>3204.0999999999985</v>
      </c>
      <c r="X863" s="24">
        <f t="shared" si="525"/>
        <v>-50.000000000001151</v>
      </c>
      <c r="Y863" s="43">
        <f t="shared" si="526"/>
        <v>0.20151572327044015</v>
      </c>
      <c r="Z863" s="49"/>
      <c r="AA863" s="24"/>
    </row>
    <row r="864" spans="1:27" s="13" customFormat="1" x14ac:dyDescent="0.15">
      <c r="A864" s="12">
        <v>42818</v>
      </c>
      <c r="B864" s="60" t="s">
        <v>2051</v>
      </c>
      <c r="C864" s="13" t="s">
        <v>1128</v>
      </c>
      <c r="D864" s="13" t="s">
        <v>1129</v>
      </c>
      <c r="E864" s="13" t="s">
        <v>1130</v>
      </c>
      <c r="F864" s="13" t="str">
        <f t="shared" si="516"/>
        <v>SZ</v>
      </c>
      <c r="G864" s="13" t="str">
        <f>VLOOKUP(LOWER(F864)&amp;H864,'Current pricing'!A:B,2,0)</f>
        <v>神州信息</v>
      </c>
      <c r="H864" s="13" t="s">
        <v>1739</v>
      </c>
      <c r="I864" s="13" t="s">
        <v>1206</v>
      </c>
      <c r="J864" s="13" t="s">
        <v>2074</v>
      </c>
      <c r="K864" s="13">
        <v>-3500</v>
      </c>
      <c r="L864" s="13">
        <v>1</v>
      </c>
      <c r="M864" s="13">
        <v>20.99</v>
      </c>
      <c r="N864" s="13">
        <f t="shared" si="520"/>
        <v>-73465</v>
      </c>
      <c r="O864" s="13">
        <f t="shared" si="521"/>
        <v>73465</v>
      </c>
      <c r="P864" s="19">
        <f t="shared" si="517"/>
        <v>0</v>
      </c>
      <c r="Q864" s="19">
        <f t="shared" si="519"/>
        <v>14.693000000000001</v>
      </c>
      <c r="R864" s="13">
        <f t="shared" si="518"/>
        <v>73.47</v>
      </c>
      <c r="S864" s="19">
        <f t="shared" si="522"/>
        <v>73376.837</v>
      </c>
      <c r="T864" s="13">
        <f t="shared" si="523"/>
        <v>-20.964810571428572</v>
      </c>
      <c r="U864" s="13">
        <f>IF(ISNA(VLOOKUP(LOWER(F864)&amp;H864,Prices!A:C,3,0)),0,VLOOKUP(LOWER(F864)&amp;H864,Prices!A:C,3,0))</f>
        <v>16.73</v>
      </c>
      <c r="V864" s="16">
        <f>IF(ISNA(VLOOKUP(LOWER(F864)&amp;H864,Prices!A:C,2,0)),0,VLOOKUP(LOWER(F864)&amp;H864,Prices!A:C,2,0))</f>
        <v>16.73</v>
      </c>
      <c r="W864" s="49">
        <f t="shared" si="524"/>
        <v>14821.837</v>
      </c>
      <c r="X864" s="24">
        <f t="shared" si="525"/>
        <v>0</v>
      </c>
      <c r="Y864" s="43">
        <f t="shared" si="526"/>
        <v>0.20175371945824541</v>
      </c>
      <c r="Z864" s="49"/>
      <c r="AA864" s="24"/>
    </row>
    <row r="865" spans="1:27" s="13" customFormat="1" x14ac:dyDescent="0.15">
      <c r="A865" s="12">
        <v>42818</v>
      </c>
      <c r="B865" s="60" t="s">
        <v>2052</v>
      </c>
      <c r="C865" s="13" t="s">
        <v>1128</v>
      </c>
      <c r="D865" s="13" t="s">
        <v>1129</v>
      </c>
      <c r="E865" s="13" t="s">
        <v>1130</v>
      </c>
      <c r="F865" s="13" t="str">
        <f t="shared" si="516"/>
        <v>SZ</v>
      </c>
      <c r="G865" s="13" t="str">
        <f>VLOOKUP(LOWER(F865)&amp;H865,'Current pricing'!A:B,2,0)</f>
        <v>陕国投Ａ</v>
      </c>
      <c r="H865" s="13" t="s">
        <v>2026</v>
      </c>
      <c r="I865" s="13" t="s">
        <v>1206</v>
      </c>
      <c r="J865" s="13" t="s">
        <v>2074</v>
      </c>
      <c r="K865" s="13">
        <v>-2500</v>
      </c>
      <c r="L865" s="13">
        <v>1</v>
      </c>
      <c r="M865" s="13">
        <v>6.41</v>
      </c>
      <c r="N865" s="13">
        <f t="shared" si="520"/>
        <v>-16025</v>
      </c>
      <c r="O865" s="13">
        <f t="shared" si="521"/>
        <v>16025</v>
      </c>
      <c r="P865" s="19">
        <f t="shared" si="517"/>
        <v>0</v>
      </c>
      <c r="Q865" s="19">
        <f t="shared" si="519"/>
        <v>5</v>
      </c>
      <c r="R865" s="13">
        <f t="shared" si="518"/>
        <v>16.03</v>
      </c>
      <c r="S865" s="19">
        <f t="shared" si="522"/>
        <v>16003.97</v>
      </c>
      <c r="T865" s="13">
        <f t="shared" si="523"/>
        <v>-6.4015879999999994</v>
      </c>
      <c r="U865" s="13">
        <f>IF(ISNA(VLOOKUP(LOWER(F865)&amp;H865,Prices!A:C,3,0)),0,VLOOKUP(LOWER(F865)&amp;H865,Prices!A:C,3,0))</f>
        <v>5.05</v>
      </c>
      <c r="V865" s="16">
        <f>IF(ISNA(VLOOKUP(LOWER(F865)&amp;H865,Prices!A:C,2,0)),0,VLOOKUP(LOWER(F865)&amp;H865,Prices!A:C,2,0))</f>
        <v>5.07</v>
      </c>
      <c r="W865" s="49">
        <f t="shared" si="524"/>
        <v>3328.969999999998</v>
      </c>
      <c r="X865" s="24">
        <f t="shared" si="525"/>
        <v>-50.000000000001151</v>
      </c>
      <c r="Y865" s="43">
        <f t="shared" si="526"/>
        <v>0.20773603744149755</v>
      </c>
      <c r="Z865" s="49"/>
      <c r="AA865" s="24"/>
    </row>
    <row r="866" spans="1:27" s="13" customFormat="1" x14ac:dyDescent="0.15">
      <c r="A866" s="12">
        <v>42818</v>
      </c>
      <c r="B866" s="60" t="s">
        <v>2053</v>
      </c>
      <c r="C866" s="13" t="s">
        <v>1128</v>
      </c>
      <c r="D866" s="13" t="s">
        <v>1129</v>
      </c>
      <c r="E866" s="13" t="s">
        <v>1130</v>
      </c>
      <c r="F866" s="13" t="str">
        <f t="shared" si="516"/>
        <v>SH</v>
      </c>
      <c r="G866" s="13" t="str">
        <f>VLOOKUP(LOWER(F866)&amp;H866,'Current pricing'!A:B,2,0)</f>
        <v>中船防务</v>
      </c>
      <c r="H866" s="13" t="s">
        <v>1511</v>
      </c>
      <c r="I866" s="13" t="s">
        <v>1206</v>
      </c>
      <c r="J866" s="13" t="s">
        <v>2204</v>
      </c>
      <c r="K866" s="13">
        <v>-500</v>
      </c>
      <c r="L866" s="13">
        <v>1</v>
      </c>
      <c r="M866" s="13">
        <v>32.92</v>
      </c>
      <c r="N866" s="13">
        <f t="shared" si="520"/>
        <v>-16460</v>
      </c>
      <c r="O866" s="13">
        <f t="shared" si="521"/>
        <v>16460</v>
      </c>
      <c r="P866" s="19">
        <f t="shared" si="517"/>
        <v>0.32920000000000005</v>
      </c>
      <c r="Q866" s="19">
        <f t="shared" si="519"/>
        <v>5</v>
      </c>
      <c r="R866" s="13">
        <f t="shared" si="518"/>
        <v>16.46</v>
      </c>
      <c r="S866" s="19">
        <f t="shared" si="522"/>
        <v>16438.210800000001</v>
      </c>
      <c r="T866" s="13">
        <f t="shared" si="523"/>
        <v>-32.8764216</v>
      </c>
      <c r="U866" s="13">
        <f>IF(ISNA(VLOOKUP(LOWER(F866)&amp;H866,Prices!A:C,3,0)),0,VLOOKUP(LOWER(F866)&amp;H866,Prices!A:C,3,0))</f>
        <v>26.66</v>
      </c>
      <c r="V866" s="16">
        <f>IF(ISNA(VLOOKUP(LOWER(F866)&amp;H866,Prices!A:C,2,0)),0,VLOOKUP(LOWER(F866)&amp;H866,Prices!A:C,2,0))</f>
        <v>26.66</v>
      </c>
      <c r="W866" s="49">
        <f t="shared" si="524"/>
        <v>3108.2108000000003</v>
      </c>
      <c r="X866" s="24">
        <f t="shared" si="525"/>
        <v>0</v>
      </c>
      <c r="Y866" s="43">
        <f t="shared" si="526"/>
        <v>0.18883419198055895</v>
      </c>
      <c r="Z866" s="49"/>
      <c r="AA866" s="24"/>
    </row>
    <row r="867" spans="1:27" s="13" customFormat="1" x14ac:dyDescent="0.15">
      <c r="A867" s="12">
        <v>42818</v>
      </c>
      <c r="B867" s="60" t="s">
        <v>2054</v>
      </c>
      <c r="C867" s="13" t="s">
        <v>1128</v>
      </c>
      <c r="D867" s="13" t="s">
        <v>1129</v>
      </c>
      <c r="E867" s="13" t="s">
        <v>1130</v>
      </c>
      <c r="F867" s="13" t="str">
        <f t="shared" si="516"/>
        <v>SZ</v>
      </c>
      <c r="G867" s="13" t="str">
        <f>VLOOKUP(LOWER(F867)&amp;H867,'Current pricing'!A:B,2,0)</f>
        <v>赣锋锂业</v>
      </c>
      <c r="H867" s="13" t="s">
        <v>2023</v>
      </c>
      <c r="I867" s="13" t="s">
        <v>1206</v>
      </c>
      <c r="J867" s="13" t="s">
        <v>2203</v>
      </c>
      <c r="K867" s="13">
        <v>-500</v>
      </c>
      <c r="L867" s="13">
        <v>1</v>
      </c>
      <c r="M867" s="13">
        <v>35.49</v>
      </c>
      <c r="N867" s="13">
        <f t="shared" si="520"/>
        <v>-17745</v>
      </c>
      <c r="O867" s="13">
        <f t="shared" si="521"/>
        <v>17745</v>
      </c>
      <c r="P867" s="19">
        <f t="shared" si="517"/>
        <v>0</v>
      </c>
      <c r="Q867" s="19">
        <f t="shared" si="519"/>
        <v>5</v>
      </c>
      <c r="R867" s="13">
        <f t="shared" si="518"/>
        <v>17.75</v>
      </c>
      <c r="S867" s="19">
        <f t="shared" si="522"/>
        <v>17722.25</v>
      </c>
      <c r="T867" s="13">
        <f t="shared" si="523"/>
        <v>-35.444499999999998</v>
      </c>
      <c r="U867" s="13">
        <f>IF(ISNA(VLOOKUP(LOWER(F867)&amp;H867,Prices!A:C,3,0)),0,VLOOKUP(LOWER(F867)&amp;H867,Prices!A:C,3,0))</f>
        <v>87.11</v>
      </c>
      <c r="V867" s="16">
        <f>IF(ISNA(VLOOKUP(LOWER(F867)&amp;H867,Prices!A:C,2,0)),0,VLOOKUP(LOWER(F867)&amp;H867,Prices!A:C,2,0))</f>
        <v>86</v>
      </c>
      <c r="W867" s="49">
        <f t="shared" si="524"/>
        <v>-25277.75</v>
      </c>
      <c r="X867" s="24">
        <f t="shared" si="525"/>
        <v>554.99999999999977</v>
      </c>
      <c r="Y867" s="43">
        <f t="shared" si="526"/>
        <v>-1.4244998591152438</v>
      </c>
      <c r="Z867" s="49"/>
      <c r="AA867" s="24"/>
    </row>
    <row r="868" spans="1:27" s="13" customFormat="1" x14ac:dyDescent="0.15">
      <c r="A868" s="12">
        <v>42818</v>
      </c>
      <c r="B868" s="60" t="s">
        <v>1984</v>
      </c>
      <c r="C868" s="13" t="s">
        <v>1128</v>
      </c>
      <c r="D868" s="13" t="s">
        <v>1129</v>
      </c>
      <c r="E868" s="13" t="s">
        <v>1130</v>
      </c>
      <c r="F868" s="13" t="str">
        <f t="shared" si="516"/>
        <v>SH</v>
      </c>
      <c r="G868" s="13" t="str">
        <f>VLOOKUP(LOWER(F868)&amp;H868,'Current pricing'!A:B,2,0)</f>
        <v>中船防务</v>
      </c>
      <c r="H868" s="13" t="s">
        <v>1511</v>
      </c>
      <c r="I868" s="13" t="s">
        <v>1206</v>
      </c>
      <c r="J868" s="13" t="s">
        <v>2204</v>
      </c>
      <c r="K868" s="13">
        <v>-500</v>
      </c>
      <c r="L868" s="13">
        <v>1</v>
      </c>
      <c r="M868" s="13">
        <v>33.06</v>
      </c>
      <c r="N868" s="13">
        <f t="shared" si="520"/>
        <v>-16530</v>
      </c>
      <c r="O868" s="13">
        <f t="shared" si="521"/>
        <v>16530</v>
      </c>
      <c r="P868" s="19">
        <f t="shared" si="517"/>
        <v>0.3306</v>
      </c>
      <c r="Q868" s="19">
        <f t="shared" si="519"/>
        <v>5</v>
      </c>
      <c r="R868" s="13">
        <f t="shared" si="518"/>
        <v>16.53</v>
      </c>
      <c r="S868" s="19">
        <f t="shared" si="522"/>
        <v>16508.1394</v>
      </c>
      <c r="T868" s="13">
        <f t="shared" si="523"/>
        <v>-33.016278800000002</v>
      </c>
      <c r="U868" s="13">
        <f>IF(ISNA(VLOOKUP(LOWER(F868)&amp;H868,Prices!A:C,3,0)),0,VLOOKUP(LOWER(F868)&amp;H868,Prices!A:C,3,0))</f>
        <v>26.66</v>
      </c>
      <c r="V868" s="16">
        <f>IF(ISNA(VLOOKUP(LOWER(F868)&amp;H868,Prices!A:C,2,0)),0,VLOOKUP(LOWER(F868)&amp;H868,Prices!A:C,2,0))</f>
        <v>26.66</v>
      </c>
      <c r="W868" s="49">
        <f t="shared" si="524"/>
        <v>3178.1394000000009</v>
      </c>
      <c r="X868" s="24">
        <f t="shared" si="525"/>
        <v>0</v>
      </c>
      <c r="Y868" s="43">
        <f t="shared" si="526"/>
        <v>0.1922649364791289</v>
      </c>
      <c r="Z868" s="49"/>
      <c r="AA868" s="24"/>
    </row>
    <row r="869" spans="1:27" s="13" customFormat="1" x14ac:dyDescent="0.15">
      <c r="A869" s="12">
        <v>42818</v>
      </c>
      <c r="B869" s="60" t="s">
        <v>2055</v>
      </c>
      <c r="C869" s="13" t="s">
        <v>1128</v>
      </c>
      <c r="D869" s="13" t="s">
        <v>1129</v>
      </c>
      <c r="E869" s="13" t="s">
        <v>1130</v>
      </c>
      <c r="F869" s="13" t="str">
        <f t="shared" si="516"/>
        <v>SZ</v>
      </c>
      <c r="G869" s="13" t="str">
        <f>VLOOKUP(LOWER(F869)&amp;H869,'Current pricing'!A:B,2,0)</f>
        <v>赣锋锂业</v>
      </c>
      <c r="H869" s="13" t="s">
        <v>2023</v>
      </c>
      <c r="I869" s="13" t="s">
        <v>1206</v>
      </c>
      <c r="J869" s="13" t="s">
        <v>2203</v>
      </c>
      <c r="K869" s="13">
        <v>-500</v>
      </c>
      <c r="L869" s="13">
        <v>1</v>
      </c>
      <c r="M869" s="13">
        <v>35.409999999999997</v>
      </c>
      <c r="N869" s="13">
        <f t="shared" si="520"/>
        <v>-17705</v>
      </c>
      <c r="O869" s="13">
        <f t="shared" si="521"/>
        <v>17705</v>
      </c>
      <c r="P869" s="19">
        <f t="shared" si="517"/>
        <v>0</v>
      </c>
      <c r="Q869" s="19">
        <f t="shared" si="519"/>
        <v>5</v>
      </c>
      <c r="R869" s="13">
        <f t="shared" si="518"/>
        <v>17.71</v>
      </c>
      <c r="S869" s="19">
        <f t="shared" si="522"/>
        <v>17682.29</v>
      </c>
      <c r="T869" s="13">
        <f t="shared" si="523"/>
        <v>-35.364580000000004</v>
      </c>
      <c r="U869" s="13">
        <f>IF(ISNA(VLOOKUP(LOWER(F869)&amp;H869,Prices!A:C,3,0)),0,VLOOKUP(LOWER(F869)&amp;H869,Prices!A:C,3,0))</f>
        <v>87.11</v>
      </c>
      <c r="V869" s="16">
        <f>IF(ISNA(VLOOKUP(LOWER(F869)&amp;H869,Prices!A:C,2,0)),0,VLOOKUP(LOWER(F869)&amp;H869,Prices!A:C,2,0))</f>
        <v>86</v>
      </c>
      <c r="W869" s="49">
        <f t="shared" si="524"/>
        <v>-25317.71</v>
      </c>
      <c r="X869" s="24">
        <f t="shared" si="525"/>
        <v>554.99999999999977</v>
      </c>
      <c r="Y869" s="43">
        <f t="shared" si="526"/>
        <v>-1.4299751482632024</v>
      </c>
      <c r="Z869" s="49"/>
      <c r="AA869" s="24"/>
    </row>
    <row r="870" spans="1:27" s="13" customFormat="1" x14ac:dyDescent="0.15">
      <c r="A870" s="12">
        <v>42818</v>
      </c>
      <c r="B870" s="60" t="s">
        <v>2055</v>
      </c>
      <c r="C870" s="13" t="s">
        <v>1128</v>
      </c>
      <c r="D870" s="13" t="s">
        <v>1129</v>
      </c>
      <c r="E870" s="13" t="s">
        <v>1130</v>
      </c>
      <c r="F870" s="13" t="str">
        <f t="shared" si="516"/>
        <v>SZ</v>
      </c>
      <c r="G870" s="13" t="str">
        <f>VLOOKUP(LOWER(F870)&amp;H870,'Current pricing'!A:B,2,0)</f>
        <v>赣锋锂业</v>
      </c>
      <c r="H870" s="13" t="s">
        <v>2023</v>
      </c>
      <c r="I870" s="13" t="s">
        <v>1206</v>
      </c>
      <c r="J870" s="13" t="s">
        <v>2203</v>
      </c>
      <c r="K870" s="13">
        <v>-500</v>
      </c>
      <c r="L870" s="13">
        <v>1</v>
      </c>
      <c r="M870" s="13">
        <v>35.409999999999997</v>
      </c>
      <c r="N870" s="13">
        <f t="shared" si="520"/>
        <v>-17705</v>
      </c>
      <c r="O870" s="13">
        <f t="shared" si="521"/>
        <v>17705</v>
      </c>
      <c r="P870" s="19">
        <f t="shared" si="517"/>
        <v>0</v>
      </c>
      <c r="Q870" s="19">
        <f t="shared" si="519"/>
        <v>5</v>
      </c>
      <c r="R870" s="13">
        <f t="shared" si="518"/>
        <v>17.71</v>
      </c>
      <c r="S870" s="19">
        <f t="shared" si="522"/>
        <v>17682.29</v>
      </c>
      <c r="T870" s="13">
        <f t="shared" si="523"/>
        <v>-35.364580000000004</v>
      </c>
      <c r="U870" s="13">
        <f>IF(ISNA(VLOOKUP(LOWER(F870)&amp;H870,Prices!A:C,3,0)),0,VLOOKUP(LOWER(F870)&amp;H870,Prices!A:C,3,0))</f>
        <v>87.11</v>
      </c>
      <c r="V870" s="16">
        <f>IF(ISNA(VLOOKUP(LOWER(F870)&amp;H870,Prices!A:C,2,0)),0,VLOOKUP(LOWER(F870)&amp;H870,Prices!A:C,2,0))</f>
        <v>86</v>
      </c>
      <c r="W870" s="49">
        <f t="shared" si="524"/>
        <v>-25317.71</v>
      </c>
      <c r="X870" s="24">
        <f t="shared" si="525"/>
        <v>554.99999999999977</v>
      </c>
      <c r="Y870" s="43">
        <f t="shared" si="526"/>
        <v>-1.4299751482632024</v>
      </c>
      <c r="Z870" s="49"/>
      <c r="AA870" s="24"/>
    </row>
    <row r="871" spans="1:27" s="13" customFormat="1" x14ac:dyDescent="0.15">
      <c r="A871" s="12">
        <v>42821</v>
      </c>
      <c r="B871" s="60" t="s">
        <v>2056</v>
      </c>
      <c r="C871" s="13" t="s">
        <v>1128</v>
      </c>
      <c r="D871" s="13" t="s">
        <v>1129</v>
      </c>
      <c r="E871" s="13" t="s">
        <v>1130</v>
      </c>
      <c r="F871" s="13" t="str">
        <f t="shared" si="516"/>
        <v>SZ</v>
      </c>
      <c r="G871" s="13" t="str">
        <f>VLOOKUP(LOWER(F871)&amp;H871,'Current pricing'!A:B,2,0)</f>
        <v>赣锋锂业</v>
      </c>
      <c r="H871" s="13" t="s">
        <v>2023</v>
      </c>
      <c r="I871" s="13" t="s">
        <v>1207</v>
      </c>
      <c r="J871" s="13" t="s">
        <v>2203</v>
      </c>
      <c r="K871" s="13">
        <v>800</v>
      </c>
      <c r="L871" s="13">
        <v>1</v>
      </c>
      <c r="M871" s="13">
        <v>35.1</v>
      </c>
      <c r="N871" s="13">
        <f t="shared" ref="N871:N877" si="527">K871*M871</f>
        <v>28080</v>
      </c>
      <c r="O871" s="13">
        <f t="shared" ref="O871:O877" si="528">ABS(N871)</f>
        <v>28080</v>
      </c>
      <c r="P871" s="19">
        <f t="shared" si="517"/>
        <v>0</v>
      </c>
      <c r="Q871" s="19">
        <f t="shared" si="519"/>
        <v>5.6160000000000005</v>
      </c>
      <c r="R871" s="13">
        <f t="shared" si="518"/>
        <v>0</v>
      </c>
      <c r="S871" s="19">
        <f t="shared" ref="S871:S877" si="529">-(N871+P871+Q871+R871)</f>
        <v>-28085.616000000002</v>
      </c>
      <c r="T871" s="13">
        <f t="shared" ref="T871:T877" si="530">S871/K871</f>
        <v>-35.107020000000006</v>
      </c>
      <c r="U871" s="13">
        <f>IF(ISNA(VLOOKUP(LOWER(F871)&amp;H871,Prices!A:C,3,0)),0,VLOOKUP(LOWER(F871)&amp;H871,Prices!A:C,3,0))</f>
        <v>87.11</v>
      </c>
      <c r="V871" s="16">
        <f>IF(ISNA(VLOOKUP(LOWER(F871)&amp;H871,Prices!A:C,2,0)),0,VLOOKUP(LOWER(F871)&amp;H871,Prices!A:C,2,0))</f>
        <v>86</v>
      </c>
      <c r="W871" s="49">
        <f>IF(I871="B",(V871+T871)*K871,(V871+T871)*K871)</f>
        <v>40714.383999999998</v>
      </c>
      <c r="X871" s="24">
        <f t="shared" ref="X871:X877" si="531">K871*(V871-U871)</f>
        <v>-887.99999999999955</v>
      </c>
      <c r="Y871" s="43">
        <f t="shared" ref="Y871:Y877" si="532">W871/O871</f>
        <v>1.44994245014245</v>
      </c>
      <c r="Z871" s="49"/>
      <c r="AA871" s="24"/>
    </row>
    <row r="872" spans="1:27" s="13" customFormat="1" x14ac:dyDescent="0.15">
      <c r="A872" s="12">
        <v>42821</v>
      </c>
      <c r="B872" s="60" t="s">
        <v>2057</v>
      </c>
      <c r="C872" s="13" t="s">
        <v>1128</v>
      </c>
      <c r="D872" s="13" t="s">
        <v>1129</v>
      </c>
      <c r="E872" s="13" t="s">
        <v>1130</v>
      </c>
      <c r="F872" s="13" t="str">
        <f t="shared" si="516"/>
        <v>SZ</v>
      </c>
      <c r="G872" s="13" t="str">
        <f>VLOOKUP(LOWER(F872)&amp;H872,'Current pricing'!A:B,2,0)</f>
        <v>神雾环保</v>
      </c>
      <c r="H872" s="13" t="s">
        <v>2058</v>
      </c>
      <c r="I872" s="13" t="s">
        <v>1207</v>
      </c>
      <c r="J872" s="13" t="s">
        <v>2203</v>
      </c>
      <c r="K872" s="13">
        <v>1500</v>
      </c>
      <c r="L872" s="13">
        <v>1</v>
      </c>
      <c r="M872" s="13">
        <v>34.97</v>
      </c>
      <c r="N872" s="13">
        <f t="shared" si="527"/>
        <v>52455</v>
      </c>
      <c r="O872" s="13">
        <f t="shared" si="528"/>
        <v>52455</v>
      </c>
      <c r="P872" s="19">
        <f t="shared" si="517"/>
        <v>0</v>
      </c>
      <c r="Q872" s="19">
        <f t="shared" si="519"/>
        <v>10.491</v>
      </c>
      <c r="R872" s="13">
        <f t="shared" si="518"/>
        <v>0</v>
      </c>
      <c r="S872" s="19">
        <f t="shared" si="529"/>
        <v>-52465.491000000002</v>
      </c>
      <c r="T872" s="13">
        <f t="shared" si="530"/>
        <v>-34.976993999999998</v>
      </c>
      <c r="U872" s="13">
        <f>IF(ISNA(VLOOKUP(LOWER(F872)&amp;H872,Prices!A:C,3,0)),0,VLOOKUP(LOWER(F872)&amp;H872,Prices!A:C,3,0))</f>
        <v>24.16</v>
      </c>
      <c r="V872" s="16">
        <f>IF(ISNA(VLOOKUP(LOWER(F872)&amp;H872,Prices!A:C,2,0)),0,VLOOKUP(LOWER(F872)&amp;H872,Prices!A:C,2,0))</f>
        <v>24.16</v>
      </c>
      <c r="W872" s="49">
        <f>IF(I872="B",(V872+T872)*K872,(V872+T872)*K872)</f>
        <v>-16225.490999999996</v>
      </c>
      <c r="X872" s="24">
        <f t="shared" si="531"/>
        <v>0</v>
      </c>
      <c r="Y872" s="43">
        <f t="shared" si="532"/>
        <v>-0.30932210466113808</v>
      </c>
      <c r="Z872" s="49"/>
      <c r="AA872" s="24"/>
    </row>
    <row r="873" spans="1:27" s="13" customFormat="1" x14ac:dyDescent="0.15">
      <c r="A873" s="12">
        <v>42821</v>
      </c>
      <c r="B873" s="60" t="s">
        <v>2059</v>
      </c>
      <c r="C873" s="13" t="s">
        <v>1128</v>
      </c>
      <c r="D873" s="13" t="s">
        <v>1129</v>
      </c>
      <c r="E873" s="13" t="s">
        <v>1130</v>
      </c>
      <c r="F873" s="13" t="str">
        <f t="shared" si="516"/>
        <v>SZ</v>
      </c>
      <c r="G873" s="13" t="str">
        <f>VLOOKUP(LOWER(F873)&amp;H873,'Current pricing'!A:B,2,0)</f>
        <v>索菲亚</v>
      </c>
      <c r="H873" s="13" t="s">
        <v>1848</v>
      </c>
      <c r="I873" s="13" t="s">
        <v>1207</v>
      </c>
      <c r="J873" s="13" t="s">
        <v>2203</v>
      </c>
      <c r="K873" s="13">
        <v>700</v>
      </c>
      <c r="L873" s="13">
        <v>1</v>
      </c>
      <c r="M873" s="13">
        <v>67.56</v>
      </c>
      <c r="N873" s="13">
        <f t="shared" si="527"/>
        <v>47292</v>
      </c>
      <c r="O873" s="13">
        <f t="shared" si="528"/>
        <v>47292</v>
      </c>
      <c r="P873" s="19">
        <f t="shared" si="517"/>
        <v>0</v>
      </c>
      <c r="Q873" s="19">
        <f t="shared" si="519"/>
        <v>9.458400000000001</v>
      </c>
      <c r="R873" s="13">
        <f t="shared" si="518"/>
        <v>0</v>
      </c>
      <c r="S873" s="19">
        <f t="shared" si="529"/>
        <v>-47301.458400000003</v>
      </c>
      <c r="T873" s="13">
        <f t="shared" si="530"/>
        <v>-67.573512000000008</v>
      </c>
      <c r="U873" s="13">
        <f>IF(ISNA(VLOOKUP(LOWER(F873)&amp;H873,Prices!A:C,3,0)),0,VLOOKUP(LOWER(F873)&amp;H873,Prices!A:C,3,0))</f>
        <v>38.299999999999997</v>
      </c>
      <c r="V873" s="16">
        <f>IF(ISNA(VLOOKUP(LOWER(F873)&amp;H873,Prices!A:C,2,0)),0,VLOOKUP(LOWER(F873)&amp;H873,Prices!A:C,2,0))</f>
        <v>38.33</v>
      </c>
      <c r="W873" s="49">
        <f t="shared" ref="W873:W877" si="533">IF(I873="B",(V873+T873)*K873,(V873+T873)*K873)</f>
        <v>-20470.458400000007</v>
      </c>
      <c r="X873" s="24">
        <f t="shared" si="531"/>
        <v>21.000000000000796</v>
      </c>
      <c r="Y873" s="43">
        <f t="shared" si="532"/>
        <v>-0.43285245707519254</v>
      </c>
      <c r="Z873" s="49"/>
      <c r="AA873" s="24"/>
    </row>
    <row r="874" spans="1:27" s="13" customFormat="1" x14ac:dyDescent="0.15">
      <c r="A874" s="12">
        <v>42821</v>
      </c>
      <c r="B874" s="60" t="s">
        <v>2060</v>
      </c>
      <c r="C874" s="13" t="s">
        <v>1128</v>
      </c>
      <c r="D874" s="13" t="s">
        <v>1129</v>
      </c>
      <c r="E874" s="13" t="s">
        <v>1130</v>
      </c>
      <c r="F874" s="13" t="str">
        <f t="shared" si="516"/>
        <v>SZ</v>
      </c>
      <c r="G874" s="13" t="str">
        <f>VLOOKUP(LOWER(F874)&amp;H874,'Current pricing'!A:B,2,0)</f>
        <v>五 粮 液</v>
      </c>
      <c r="H874" s="13" t="s">
        <v>1853</v>
      </c>
      <c r="I874" s="13" t="s">
        <v>1207</v>
      </c>
      <c r="J874" s="13" t="s">
        <v>2416</v>
      </c>
      <c r="K874" s="13">
        <v>1000</v>
      </c>
      <c r="L874" s="13">
        <v>1</v>
      </c>
      <c r="M874" s="13">
        <v>42.87</v>
      </c>
      <c r="N874" s="13">
        <f t="shared" si="527"/>
        <v>42870</v>
      </c>
      <c r="O874" s="13">
        <f t="shared" si="528"/>
        <v>42870</v>
      </c>
      <c r="P874" s="19">
        <f t="shared" si="517"/>
        <v>0</v>
      </c>
      <c r="Q874" s="19">
        <f t="shared" si="519"/>
        <v>8.5739999999999998</v>
      </c>
      <c r="R874" s="13">
        <f t="shared" si="518"/>
        <v>0</v>
      </c>
      <c r="S874" s="19">
        <f t="shared" si="529"/>
        <v>-42878.574000000001</v>
      </c>
      <c r="T874" s="13">
        <f t="shared" si="530"/>
        <v>-42.878574</v>
      </c>
      <c r="U874" s="13">
        <f>IF(ISNA(VLOOKUP(LOWER(F874)&amp;H874,Prices!A:C,3,0)),0,VLOOKUP(LOWER(F874)&amp;H874,Prices!A:C,3,0))</f>
        <v>68.33</v>
      </c>
      <c r="V874" s="16">
        <f>IF(ISNA(VLOOKUP(LOWER(F874)&amp;H874,Prices!A:C,2,0)),0,VLOOKUP(LOWER(F874)&amp;H874,Prices!A:C,2,0))</f>
        <v>70.150000000000006</v>
      </c>
      <c r="W874" s="49">
        <f t="shared" si="533"/>
        <v>27271.426000000007</v>
      </c>
      <c r="X874" s="24">
        <f t="shared" si="531"/>
        <v>1820.0000000000073</v>
      </c>
      <c r="Y874" s="43">
        <f t="shared" si="532"/>
        <v>0.63614243060415221</v>
      </c>
      <c r="Z874" s="49"/>
      <c r="AA874" s="24"/>
    </row>
    <row r="875" spans="1:27" s="13" customFormat="1" x14ac:dyDescent="0.15">
      <c r="A875" s="12">
        <v>42821</v>
      </c>
      <c r="B875" s="60" t="s">
        <v>2061</v>
      </c>
      <c r="C875" s="13" t="s">
        <v>1128</v>
      </c>
      <c r="D875" s="13" t="s">
        <v>1129</v>
      </c>
      <c r="E875" s="13" t="s">
        <v>1130</v>
      </c>
      <c r="F875" s="13" t="str">
        <f t="shared" si="516"/>
        <v>SZ</v>
      </c>
      <c r="G875" s="13" t="str">
        <f>VLOOKUP(LOWER(F875)&amp;H875,'Current pricing'!A:B,2,0)</f>
        <v>五 粮 液</v>
      </c>
      <c r="H875" s="13" t="s">
        <v>1853</v>
      </c>
      <c r="I875" s="13" t="s">
        <v>1207</v>
      </c>
      <c r="J875" s="13" t="s">
        <v>2416</v>
      </c>
      <c r="K875" s="13">
        <v>300</v>
      </c>
      <c r="L875" s="13">
        <v>1</v>
      </c>
      <c r="M875" s="13">
        <v>42.4</v>
      </c>
      <c r="N875" s="13">
        <f t="shared" si="527"/>
        <v>12720</v>
      </c>
      <c r="O875" s="13">
        <f t="shared" si="528"/>
        <v>12720</v>
      </c>
      <c r="P875" s="19">
        <f t="shared" si="517"/>
        <v>0</v>
      </c>
      <c r="Q875" s="19">
        <f t="shared" si="519"/>
        <v>5</v>
      </c>
      <c r="R875" s="13">
        <f t="shared" si="518"/>
        <v>0</v>
      </c>
      <c r="S875" s="19">
        <f t="shared" si="529"/>
        <v>-12725</v>
      </c>
      <c r="T875" s="13">
        <f t="shared" si="530"/>
        <v>-42.416666666666664</v>
      </c>
      <c r="U875" s="13">
        <f>IF(ISNA(VLOOKUP(LOWER(F875)&amp;H875,Prices!A:C,3,0)),0,VLOOKUP(LOWER(F875)&amp;H875,Prices!A:C,3,0))</f>
        <v>68.33</v>
      </c>
      <c r="V875" s="16">
        <f>IF(ISNA(VLOOKUP(LOWER(F875)&amp;H875,Prices!A:C,2,0)),0,VLOOKUP(LOWER(F875)&amp;H875,Prices!A:C,2,0))</f>
        <v>70.150000000000006</v>
      </c>
      <c r="W875" s="49">
        <f t="shared" si="533"/>
        <v>8320.0000000000018</v>
      </c>
      <c r="X875" s="24">
        <f t="shared" si="531"/>
        <v>546.00000000000227</v>
      </c>
      <c r="Y875" s="43">
        <f t="shared" si="532"/>
        <v>0.6540880503144656</v>
      </c>
      <c r="Z875" s="49"/>
      <c r="AA875" s="24"/>
    </row>
    <row r="876" spans="1:27" s="13" customFormat="1" x14ac:dyDescent="0.15">
      <c r="A876" s="12">
        <v>42821</v>
      </c>
      <c r="B876" s="60" t="s">
        <v>2062</v>
      </c>
      <c r="C876" s="13" t="s">
        <v>1128</v>
      </c>
      <c r="D876" s="13" t="s">
        <v>1129</v>
      </c>
      <c r="E876" s="13" t="s">
        <v>1130</v>
      </c>
      <c r="F876" s="13" t="str">
        <f t="shared" si="516"/>
        <v>SH</v>
      </c>
      <c r="G876" s="13" t="str">
        <f>VLOOKUP(LOWER(F876)&amp;H876,'Current pricing'!A:B,2,0)</f>
        <v>福耀玻璃</v>
      </c>
      <c r="H876" s="13" t="s">
        <v>2063</v>
      </c>
      <c r="I876" s="13" t="s">
        <v>1207</v>
      </c>
      <c r="J876" s="13" t="s">
        <v>2203</v>
      </c>
      <c r="K876" s="13">
        <v>2000</v>
      </c>
      <c r="L876" s="13">
        <v>1</v>
      </c>
      <c r="M876" s="13">
        <v>22.85</v>
      </c>
      <c r="N876" s="13">
        <f t="shared" si="527"/>
        <v>45700</v>
      </c>
      <c r="O876" s="13">
        <f t="shared" si="528"/>
        <v>45700</v>
      </c>
      <c r="P876" s="19">
        <f t="shared" si="517"/>
        <v>0.91400000000000003</v>
      </c>
      <c r="Q876" s="19">
        <f t="shared" si="519"/>
        <v>9.14</v>
      </c>
      <c r="R876" s="13">
        <f t="shared" si="518"/>
        <v>0</v>
      </c>
      <c r="S876" s="19">
        <f t="shared" si="529"/>
        <v>-45710.053999999996</v>
      </c>
      <c r="T876" s="13">
        <f t="shared" si="530"/>
        <v>-22.855027</v>
      </c>
      <c r="U876" s="13">
        <f>IF(ISNA(VLOOKUP(LOWER(F876)&amp;H876,Prices!A:C,3,0)),0,VLOOKUP(LOWER(F876)&amp;H876,Prices!A:C,3,0))</f>
        <v>27.09</v>
      </c>
      <c r="V876" s="16">
        <f>IF(ISNA(VLOOKUP(LOWER(F876)&amp;H876,Prices!A:C,2,0)),0,VLOOKUP(LOWER(F876)&amp;H876,Prices!A:C,2,0))</f>
        <v>27.8</v>
      </c>
      <c r="W876" s="49">
        <f t="shared" si="533"/>
        <v>9889.9460000000017</v>
      </c>
      <c r="X876" s="24">
        <f t="shared" si="531"/>
        <v>1420.0000000000018</v>
      </c>
      <c r="Y876" s="43">
        <f t="shared" si="532"/>
        <v>0.2164101969365427</v>
      </c>
      <c r="Z876" s="49"/>
      <c r="AA876" s="24"/>
    </row>
    <row r="877" spans="1:27" s="13" customFormat="1" x14ac:dyDescent="0.15">
      <c r="A877" s="12">
        <v>42821</v>
      </c>
      <c r="B877" s="60" t="s">
        <v>2064</v>
      </c>
      <c r="C877" s="13" t="s">
        <v>1128</v>
      </c>
      <c r="D877" s="13" t="s">
        <v>1129</v>
      </c>
      <c r="E877" s="13" t="s">
        <v>1130</v>
      </c>
      <c r="F877" s="13" t="str">
        <f t="shared" si="516"/>
        <v>SH</v>
      </c>
      <c r="G877" s="13" t="str">
        <f>VLOOKUP(LOWER(F877)&amp;H877,'Current pricing'!A:B,2,0)</f>
        <v>中国建筑</v>
      </c>
      <c r="H877" s="13" t="s">
        <v>1354</v>
      </c>
      <c r="I877" s="13" t="s">
        <v>1207</v>
      </c>
      <c r="J877" s="13" t="s">
        <v>2294</v>
      </c>
      <c r="K877" s="13">
        <v>4000</v>
      </c>
      <c r="L877" s="13">
        <v>1</v>
      </c>
      <c r="M877" s="13">
        <v>9.49</v>
      </c>
      <c r="N877" s="13">
        <f t="shared" si="527"/>
        <v>37960</v>
      </c>
      <c r="O877" s="13">
        <f t="shared" si="528"/>
        <v>37960</v>
      </c>
      <c r="P877" s="19">
        <f t="shared" si="517"/>
        <v>0.7592000000000001</v>
      </c>
      <c r="Q877" s="19">
        <f t="shared" si="519"/>
        <v>7.5920000000000005</v>
      </c>
      <c r="R877" s="13">
        <f t="shared" si="518"/>
        <v>0</v>
      </c>
      <c r="S877" s="19">
        <f t="shared" si="529"/>
        <v>-37968.351199999997</v>
      </c>
      <c r="T877" s="13">
        <f t="shared" si="530"/>
        <v>-9.4920878000000002</v>
      </c>
      <c r="U877" s="13">
        <f>IF(ISNA(VLOOKUP(LOWER(F877)&amp;H877,Prices!A:C,3,0)),0,VLOOKUP(LOWER(F877)&amp;H877,Prices!A:C,3,0))</f>
        <v>9.7899999999999991</v>
      </c>
      <c r="V877" s="16">
        <f>IF(ISNA(VLOOKUP(LOWER(F877)&amp;H877,Prices!A:C,2,0)),0,VLOOKUP(LOWER(F877)&amp;H877,Prices!A:C,2,0))</f>
        <v>9.67</v>
      </c>
      <c r="W877" s="49">
        <f t="shared" si="533"/>
        <v>711.64879999999903</v>
      </c>
      <c r="X877" s="24">
        <f t="shared" si="531"/>
        <v>-479.99999999999687</v>
      </c>
      <c r="Y877" s="43">
        <f t="shared" si="532"/>
        <v>1.8747334035827162E-2</v>
      </c>
      <c r="Z877" s="49"/>
      <c r="AA877" s="24"/>
    </row>
    <row r="878" spans="1:27" s="13" customFormat="1" x14ac:dyDescent="0.15">
      <c r="A878" s="12">
        <v>42822</v>
      </c>
      <c r="B878" s="60" t="s">
        <v>2076</v>
      </c>
      <c r="C878" s="13" t="s">
        <v>1128</v>
      </c>
      <c r="D878" s="13" t="s">
        <v>1129</v>
      </c>
      <c r="E878" s="13" t="s">
        <v>1130</v>
      </c>
      <c r="F878" s="13" t="str">
        <f t="shared" si="516"/>
        <v>SH</v>
      </c>
      <c r="G878" s="13" t="str">
        <f>VLOOKUP(LOWER(F878)&amp;H878,'Current pricing'!A:B,2,0)</f>
        <v>中国建筑</v>
      </c>
      <c r="H878" s="13" t="s">
        <v>1354</v>
      </c>
      <c r="I878" s="13" t="s">
        <v>1207</v>
      </c>
      <c r="J878" s="13" t="s">
        <v>2294</v>
      </c>
      <c r="K878" s="13">
        <v>2000</v>
      </c>
      <c r="L878" s="13">
        <v>1</v>
      </c>
      <c r="M878" s="13">
        <v>9.4</v>
      </c>
      <c r="N878" s="13">
        <f t="shared" ref="N878:N901" si="534">K878*M878</f>
        <v>18800</v>
      </c>
      <c r="O878" s="13">
        <f t="shared" ref="O878:O901" si="535">ABS(N878)</f>
        <v>18800</v>
      </c>
      <c r="P878" s="19">
        <f t="shared" si="517"/>
        <v>0.37600000000000006</v>
      </c>
      <c r="Q878" s="19">
        <f t="shared" si="519"/>
        <v>5</v>
      </c>
      <c r="R878" s="13">
        <f t="shared" si="518"/>
        <v>0</v>
      </c>
      <c r="S878" s="19">
        <f t="shared" ref="S878:S901" si="536">-(N878+P878+Q878+R878)</f>
        <v>-18805.376</v>
      </c>
      <c r="T878" s="13">
        <f t="shared" ref="T878:T901" si="537">S878/K878</f>
        <v>-9.4026879999999995</v>
      </c>
      <c r="U878" s="13">
        <f>IF(ISNA(VLOOKUP(LOWER(F878)&amp;H878,Prices!A:C,3,0)),0,VLOOKUP(LOWER(F878)&amp;H878,Prices!A:C,3,0))</f>
        <v>9.7899999999999991</v>
      </c>
      <c r="V878" s="16">
        <f>IF(ISNA(VLOOKUP(LOWER(F878)&amp;H878,Prices!A:C,2,0)),0,VLOOKUP(LOWER(F878)&amp;H878,Prices!A:C,2,0))</f>
        <v>9.67</v>
      </c>
      <c r="W878" s="49">
        <f t="shared" ref="W878:W901" si="538">IF(I878="B",(V878+T878)*K878,(V878+T878)*K878)</f>
        <v>534.62400000000093</v>
      </c>
      <c r="X878" s="24">
        <f t="shared" ref="X878:X901" si="539">K878*(V878-U878)</f>
        <v>-239.99999999999844</v>
      </c>
      <c r="Y878" s="43">
        <f t="shared" ref="Y878:Y901" si="540">W878/O878</f>
        <v>2.8437446808510687E-2</v>
      </c>
      <c r="Z878" s="49"/>
      <c r="AA878" s="24"/>
    </row>
    <row r="879" spans="1:27" s="13" customFormat="1" x14ac:dyDescent="0.15">
      <c r="A879" s="12">
        <v>42822</v>
      </c>
      <c r="B879" s="60" t="s">
        <v>2077</v>
      </c>
      <c r="C879" s="13" t="s">
        <v>1128</v>
      </c>
      <c r="D879" s="13" t="s">
        <v>1129</v>
      </c>
      <c r="E879" s="13" t="s">
        <v>1130</v>
      </c>
      <c r="F879" s="13" t="str">
        <f t="shared" si="516"/>
        <v>SZ</v>
      </c>
      <c r="G879" s="13" t="str">
        <f>VLOOKUP(LOWER(F879)&amp;H879,'Current pricing'!A:B,2,0)</f>
        <v>赣锋锂业</v>
      </c>
      <c r="H879" s="13" t="s">
        <v>2023</v>
      </c>
      <c r="I879" s="13" t="s">
        <v>1206</v>
      </c>
      <c r="J879" s="13" t="s">
        <v>2203</v>
      </c>
      <c r="K879" s="13">
        <v>-600</v>
      </c>
      <c r="L879" s="13">
        <v>1</v>
      </c>
      <c r="M879" s="13">
        <v>36.18</v>
      </c>
      <c r="N879" s="13">
        <f t="shared" si="534"/>
        <v>-21708</v>
      </c>
      <c r="O879" s="13">
        <f t="shared" si="535"/>
        <v>21708</v>
      </c>
      <c r="P879" s="19">
        <f t="shared" si="517"/>
        <v>0</v>
      </c>
      <c r="Q879" s="19">
        <f t="shared" si="519"/>
        <v>5</v>
      </c>
      <c r="R879" s="13">
        <f t="shared" si="518"/>
        <v>21.71</v>
      </c>
      <c r="S879" s="19">
        <f t="shared" si="536"/>
        <v>21681.29</v>
      </c>
      <c r="T879" s="13">
        <f t="shared" si="537"/>
        <v>-36.135483333333333</v>
      </c>
      <c r="U879" s="13">
        <f>IF(ISNA(VLOOKUP(LOWER(F879)&amp;H879,Prices!A:C,3,0)),0,VLOOKUP(LOWER(F879)&amp;H879,Prices!A:C,3,0))</f>
        <v>87.11</v>
      </c>
      <c r="V879" s="16">
        <f>IF(ISNA(VLOOKUP(LOWER(F879)&amp;H879,Prices!A:C,2,0)),0,VLOOKUP(LOWER(F879)&amp;H879,Prices!A:C,2,0))</f>
        <v>86</v>
      </c>
      <c r="W879" s="49">
        <f t="shared" si="538"/>
        <v>-29918.71</v>
      </c>
      <c r="X879" s="24">
        <f t="shared" si="539"/>
        <v>665.99999999999966</v>
      </c>
      <c r="Y879" s="43">
        <f t="shared" si="540"/>
        <v>-1.3782342915054357</v>
      </c>
      <c r="Z879" s="49"/>
      <c r="AA879" s="24"/>
    </row>
    <row r="880" spans="1:27" s="13" customFormat="1" x14ac:dyDescent="0.15">
      <c r="A880" s="12">
        <v>42822</v>
      </c>
      <c r="B880" s="60" t="s">
        <v>2078</v>
      </c>
      <c r="C880" s="13" t="s">
        <v>1128</v>
      </c>
      <c r="D880" s="13" t="s">
        <v>1129</v>
      </c>
      <c r="E880" s="13" t="s">
        <v>1130</v>
      </c>
      <c r="F880" s="13" t="str">
        <f t="shared" si="516"/>
        <v>SZ</v>
      </c>
      <c r="G880" s="13" t="str">
        <f>VLOOKUP(LOWER(F880)&amp;H880,'Current pricing'!A:B,2,0)</f>
        <v>汇川技术</v>
      </c>
      <c r="H880" s="13" t="s">
        <v>1470</v>
      </c>
      <c r="I880" s="13" t="s">
        <v>1207</v>
      </c>
      <c r="J880" s="13" t="s">
        <v>2294</v>
      </c>
      <c r="K880" s="13">
        <v>2000</v>
      </c>
      <c r="L880" s="13">
        <v>1</v>
      </c>
      <c r="M880" s="13">
        <v>22.33</v>
      </c>
      <c r="N880" s="13">
        <f t="shared" si="534"/>
        <v>44660</v>
      </c>
      <c r="O880" s="13">
        <f t="shared" si="535"/>
        <v>44660</v>
      </c>
      <c r="P880" s="19">
        <f t="shared" si="517"/>
        <v>0</v>
      </c>
      <c r="Q880" s="19">
        <f t="shared" si="519"/>
        <v>8.9320000000000004</v>
      </c>
      <c r="R880" s="13">
        <f t="shared" si="518"/>
        <v>0</v>
      </c>
      <c r="S880" s="19">
        <f t="shared" si="536"/>
        <v>-44668.932000000001</v>
      </c>
      <c r="T880" s="13">
        <f t="shared" si="537"/>
        <v>-22.334465999999999</v>
      </c>
      <c r="U880" s="13">
        <f>IF(ISNA(VLOOKUP(LOWER(F880)&amp;H880,Prices!A:C,3,0)),0,VLOOKUP(LOWER(F880)&amp;H880,Prices!A:C,3,0))</f>
        <v>29.81</v>
      </c>
      <c r="V880" s="16">
        <f>IF(ISNA(VLOOKUP(LOWER(F880)&amp;H880,Prices!A:C,2,0)),0,VLOOKUP(LOWER(F880)&amp;H880,Prices!A:C,2,0))</f>
        <v>29.9</v>
      </c>
      <c r="W880" s="49">
        <f t="shared" si="538"/>
        <v>15131.067999999999</v>
      </c>
      <c r="X880" s="24">
        <f t="shared" si="539"/>
        <v>179.99999999999972</v>
      </c>
      <c r="Y880" s="43">
        <f t="shared" si="540"/>
        <v>0.33880582176444246</v>
      </c>
      <c r="Z880" s="49"/>
      <c r="AA880" s="24"/>
    </row>
    <row r="881" spans="1:27" s="13" customFormat="1" x14ac:dyDescent="0.15">
      <c r="A881" s="12">
        <v>42822</v>
      </c>
      <c r="B881" s="60" t="s">
        <v>2079</v>
      </c>
      <c r="C881" s="13" t="s">
        <v>1128</v>
      </c>
      <c r="D881" s="13" t="s">
        <v>1129</v>
      </c>
      <c r="E881" s="13" t="s">
        <v>1130</v>
      </c>
      <c r="F881" s="13" t="str">
        <f t="shared" si="516"/>
        <v>SZ</v>
      </c>
      <c r="G881" s="13" t="str">
        <f>VLOOKUP(LOWER(F881)&amp;H881,'Current pricing'!A:B,2,0)</f>
        <v>汇川技术</v>
      </c>
      <c r="H881" s="13" t="s">
        <v>1470</v>
      </c>
      <c r="I881" s="13" t="s">
        <v>1207</v>
      </c>
      <c r="J881" s="13" t="s">
        <v>2294</v>
      </c>
      <c r="K881" s="13">
        <v>1000</v>
      </c>
      <c r="L881" s="13">
        <v>1</v>
      </c>
      <c r="M881" s="13">
        <v>22.3</v>
      </c>
      <c r="N881" s="13">
        <f t="shared" si="534"/>
        <v>22300</v>
      </c>
      <c r="O881" s="13">
        <f t="shared" si="535"/>
        <v>22300</v>
      </c>
      <c r="P881" s="19">
        <f t="shared" si="517"/>
        <v>0</v>
      </c>
      <c r="Q881" s="19">
        <f t="shared" si="519"/>
        <v>5</v>
      </c>
      <c r="R881" s="13">
        <f t="shared" si="518"/>
        <v>0</v>
      </c>
      <c r="S881" s="19">
        <f t="shared" si="536"/>
        <v>-22305</v>
      </c>
      <c r="T881" s="13">
        <f t="shared" si="537"/>
        <v>-22.305</v>
      </c>
      <c r="U881" s="13">
        <f>IF(ISNA(VLOOKUP(LOWER(F881)&amp;H881,Prices!A:C,3,0)),0,VLOOKUP(LOWER(F881)&amp;H881,Prices!A:C,3,0))</f>
        <v>29.81</v>
      </c>
      <c r="V881" s="16">
        <f>IF(ISNA(VLOOKUP(LOWER(F881)&amp;H881,Prices!A:C,2,0)),0,VLOOKUP(LOWER(F881)&amp;H881,Prices!A:C,2,0))</f>
        <v>29.9</v>
      </c>
      <c r="W881" s="49">
        <f t="shared" si="538"/>
        <v>7594.9999999999991</v>
      </c>
      <c r="X881" s="24">
        <f t="shared" si="539"/>
        <v>89.999999999999858</v>
      </c>
      <c r="Y881" s="43">
        <f t="shared" si="540"/>
        <v>0.34058295964125557</v>
      </c>
      <c r="Z881" s="49"/>
      <c r="AA881" s="24"/>
    </row>
    <row r="882" spans="1:27" s="13" customFormat="1" x14ac:dyDescent="0.15">
      <c r="A882" s="12">
        <v>42822</v>
      </c>
      <c r="B882" s="60" t="s">
        <v>2080</v>
      </c>
      <c r="C882" s="13" t="s">
        <v>1128</v>
      </c>
      <c r="D882" s="13" t="s">
        <v>1129</v>
      </c>
      <c r="E882" s="13" t="s">
        <v>1130</v>
      </c>
      <c r="F882" s="13" t="str">
        <f t="shared" si="516"/>
        <v>SZ</v>
      </c>
      <c r="G882" s="13" t="str">
        <f>VLOOKUP(LOWER(F882)&amp;H882,'Current pricing'!A:B,2,0)</f>
        <v>赣锋锂业</v>
      </c>
      <c r="H882" s="13" t="s">
        <v>2023</v>
      </c>
      <c r="I882" s="13" t="s">
        <v>1206</v>
      </c>
      <c r="J882" s="13" t="s">
        <v>2203</v>
      </c>
      <c r="K882" s="13">
        <v>-200</v>
      </c>
      <c r="L882" s="13">
        <v>1</v>
      </c>
      <c r="M882" s="13">
        <v>37.96</v>
      </c>
      <c r="N882" s="13">
        <f t="shared" si="534"/>
        <v>-7592</v>
      </c>
      <c r="O882" s="13">
        <f t="shared" si="535"/>
        <v>7592</v>
      </c>
      <c r="P882" s="19">
        <f t="shared" si="517"/>
        <v>0</v>
      </c>
      <c r="Q882" s="19">
        <f t="shared" si="519"/>
        <v>5</v>
      </c>
      <c r="R882" s="13">
        <f t="shared" si="518"/>
        <v>7.59</v>
      </c>
      <c r="S882" s="19">
        <f t="shared" si="536"/>
        <v>7579.41</v>
      </c>
      <c r="T882" s="13">
        <f t="shared" si="537"/>
        <v>-37.89705</v>
      </c>
      <c r="U882" s="13">
        <f>IF(ISNA(VLOOKUP(LOWER(F882)&amp;H882,Prices!A:C,3,0)),0,VLOOKUP(LOWER(F882)&amp;H882,Prices!A:C,3,0))</f>
        <v>87.11</v>
      </c>
      <c r="V882" s="16">
        <f>IF(ISNA(VLOOKUP(LOWER(F882)&amp;H882,Prices!A:C,2,0)),0,VLOOKUP(LOWER(F882)&amp;H882,Prices!A:C,2,0))</f>
        <v>86</v>
      </c>
      <c r="W882" s="49">
        <f t="shared" si="538"/>
        <v>-9620.59</v>
      </c>
      <c r="X882" s="24">
        <f t="shared" si="539"/>
        <v>221.99999999999989</v>
      </c>
      <c r="Y882" s="43">
        <f t="shared" si="540"/>
        <v>-1.2672010010537409</v>
      </c>
      <c r="Z882" s="49"/>
      <c r="AA882" s="24"/>
    </row>
    <row r="883" spans="1:27" s="13" customFormat="1" x14ac:dyDescent="0.15">
      <c r="A883" s="12">
        <v>42822</v>
      </c>
      <c r="B883" s="60" t="s">
        <v>2081</v>
      </c>
      <c r="C883" s="13" t="s">
        <v>1128</v>
      </c>
      <c r="D883" s="13" t="s">
        <v>1129</v>
      </c>
      <c r="E883" s="13" t="s">
        <v>1130</v>
      </c>
      <c r="F883" s="13" t="str">
        <f t="shared" si="516"/>
        <v>SH</v>
      </c>
      <c r="G883" s="13" t="str">
        <f>VLOOKUP(LOWER(F883)&amp;H883,'Current pricing'!A:B,2,0)</f>
        <v>福耀玻璃</v>
      </c>
      <c r="H883" s="13" t="s">
        <v>2063</v>
      </c>
      <c r="I883" s="13" t="s">
        <v>1207</v>
      </c>
      <c r="J883" s="13" t="s">
        <v>2203</v>
      </c>
      <c r="K883" s="13">
        <v>1000</v>
      </c>
      <c r="L883" s="13">
        <v>1</v>
      </c>
      <c r="M883" s="13">
        <v>22.55</v>
      </c>
      <c r="N883" s="13">
        <f t="shared" si="534"/>
        <v>22550</v>
      </c>
      <c r="O883" s="13">
        <f t="shared" si="535"/>
        <v>22550</v>
      </c>
      <c r="P883" s="19">
        <f t="shared" si="517"/>
        <v>0.45100000000000001</v>
      </c>
      <c r="Q883" s="19">
        <f t="shared" si="519"/>
        <v>5</v>
      </c>
      <c r="R883" s="13">
        <f t="shared" si="518"/>
        <v>0</v>
      </c>
      <c r="S883" s="19">
        <f t="shared" si="536"/>
        <v>-22555.451000000001</v>
      </c>
      <c r="T883" s="13">
        <f t="shared" si="537"/>
        <v>-22.555451000000001</v>
      </c>
      <c r="U883" s="13">
        <f>IF(ISNA(VLOOKUP(LOWER(F883)&amp;H883,Prices!A:C,3,0)),0,VLOOKUP(LOWER(F883)&amp;H883,Prices!A:C,3,0))</f>
        <v>27.09</v>
      </c>
      <c r="V883" s="16">
        <f>IF(ISNA(VLOOKUP(LOWER(F883)&amp;H883,Prices!A:C,2,0)),0,VLOOKUP(LOWER(F883)&amp;H883,Prices!A:C,2,0))</f>
        <v>27.8</v>
      </c>
      <c r="W883" s="49">
        <f t="shared" si="538"/>
        <v>5244.5489999999991</v>
      </c>
      <c r="X883" s="24">
        <f t="shared" si="539"/>
        <v>710.00000000000091</v>
      </c>
      <c r="Y883" s="43">
        <f t="shared" si="540"/>
        <v>0.23257423503325939</v>
      </c>
      <c r="Z883" s="49"/>
      <c r="AA883" s="24"/>
    </row>
    <row r="884" spans="1:27" s="13" customFormat="1" x14ac:dyDescent="0.15">
      <c r="A884" s="12">
        <v>42822</v>
      </c>
      <c r="B884" s="60" t="s">
        <v>2082</v>
      </c>
      <c r="C884" s="13" t="s">
        <v>1128</v>
      </c>
      <c r="D884" s="13" t="s">
        <v>1129</v>
      </c>
      <c r="E884" s="13" t="s">
        <v>1130</v>
      </c>
      <c r="F884" s="13" t="str">
        <f t="shared" si="516"/>
        <v>SZ</v>
      </c>
      <c r="G884" s="13" t="str">
        <f>VLOOKUP(LOWER(F884)&amp;H884,'Current pricing'!A:B,2,0)</f>
        <v>汇川技术</v>
      </c>
      <c r="H884" s="13" t="s">
        <v>1470</v>
      </c>
      <c r="I884" s="13" t="s">
        <v>1207</v>
      </c>
      <c r="J884" s="13" t="s">
        <v>2294</v>
      </c>
      <c r="K884" s="13">
        <v>1000</v>
      </c>
      <c r="L884" s="13">
        <v>1</v>
      </c>
      <c r="M884" s="13">
        <v>22.23</v>
      </c>
      <c r="N884" s="13">
        <f t="shared" si="534"/>
        <v>22230</v>
      </c>
      <c r="O884" s="13">
        <f t="shared" si="535"/>
        <v>22230</v>
      </c>
      <c r="P884" s="19">
        <f t="shared" si="517"/>
        <v>0</v>
      </c>
      <c r="Q884" s="19">
        <f t="shared" si="519"/>
        <v>5</v>
      </c>
      <c r="R884" s="13">
        <f t="shared" si="518"/>
        <v>0</v>
      </c>
      <c r="S884" s="19">
        <f t="shared" si="536"/>
        <v>-22235</v>
      </c>
      <c r="T884" s="13">
        <f t="shared" si="537"/>
        <v>-22.234999999999999</v>
      </c>
      <c r="U884" s="13">
        <f>IF(ISNA(VLOOKUP(LOWER(F884)&amp;H884,Prices!A:C,3,0)),0,VLOOKUP(LOWER(F884)&amp;H884,Prices!A:C,3,0))</f>
        <v>29.81</v>
      </c>
      <c r="V884" s="16">
        <f>IF(ISNA(VLOOKUP(LOWER(F884)&amp;H884,Prices!A:C,2,0)),0,VLOOKUP(LOWER(F884)&amp;H884,Prices!A:C,2,0))</f>
        <v>29.9</v>
      </c>
      <c r="W884" s="49">
        <f t="shared" si="538"/>
        <v>7664.9999999999991</v>
      </c>
      <c r="X884" s="24">
        <f t="shared" si="539"/>
        <v>89.999999999999858</v>
      </c>
      <c r="Y884" s="43">
        <f t="shared" si="540"/>
        <v>0.34480431848852899</v>
      </c>
      <c r="Z884" s="49"/>
      <c r="AA884" s="24"/>
    </row>
    <row r="885" spans="1:27" s="13" customFormat="1" x14ac:dyDescent="0.15">
      <c r="A885" s="12">
        <v>42822</v>
      </c>
      <c r="B885" s="60" t="s">
        <v>2083</v>
      </c>
      <c r="C885" s="13" t="s">
        <v>1128</v>
      </c>
      <c r="D885" s="13" t="s">
        <v>1129</v>
      </c>
      <c r="E885" s="13" t="s">
        <v>1130</v>
      </c>
      <c r="F885" s="13" t="str">
        <f t="shared" si="516"/>
        <v>SH</v>
      </c>
      <c r="G885" s="13" t="str">
        <f>VLOOKUP(LOWER(F885)&amp;H885,'Current pricing'!A:B,2,0)</f>
        <v>中船防务</v>
      </c>
      <c r="H885" s="13" t="s">
        <v>1511</v>
      </c>
      <c r="I885" s="13" t="s">
        <v>1207</v>
      </c>
      <c r="J885" s="13" t="s">
        <v>2204</v>
      </c>
      <c r="K885" s="13">
        <v>1000</v>
      </c>
      <c r="L885" s="13">
        <v>1</v>
      </c>
      <c r="M885" s="13">
        <v>33.020000000000003</v>
      </c>
      <c r="N885" s="13">
        <f t="shared" si="534"/>
        <v>33020</v>
      </c>
      <c r="O885" s="13">
        <f t="shared" si="535"/>
        <v>33020</v>
      </c>
      <c r="P885" s="19">
        <f t="shared" si="517"/>
        <v>0.6604000000000001</v>
      </c>
      <c r="Q885" s="19">
        <f t="shared" si="519"/>
        <v>6.6040000000000001</v>
      </c>
      <c r="R885" s="13">
        <f t="shared" si="518"/>
        <v>0</v>
      </c>
      <c r="S885" s="19">
        <f t="shared" si="536"/>
        <v>-33027.2644</v>
      </c>
      <c r="T885" s="13">
        <f t="shared" si="537"/>
        <v>-33.0272644</v>
      </c>
      <c r="U885" s="13">
        <f>IF(ISNA(VLOOKUP(LOWER(F885)&amp;H885,Prices!A:C,3,0)),0,VLOOKUP(LOWER(F885)&amp;H885,Prices!A:C,3,0))</f>
        <v>26.66</v>
      </c>
      <c r="V885" s="16">
        <f>IF(ISNA(VLOOKUP(LOWER(F885)&amp;H885,Prices!A:C,2,0)),0,VLOOKUP(LOWER(F885)&amp;H885,Prices!A:C,2,0))</f>
        <v>26.66</v>
      </c>
      <c r="W885" s="49">
        <f t="shared" si="538"/>
        <v>-6367.2644</v>
      </c>
      <c r="X885" s="24">
        <f t="shared" si="539"/>
        <v>0</v>
      </c>
      <c r="Y885" s="43">
        <f t="shared" si="540"/>
        <v>-0.19283053906723199</v>
      </c>
      <c r="Z885" s="49"/>
      <c r="AA885" s="24"/>
    </row>
    <row r="886" spans="1:27" s="13" customFormat="1" x14ac:dyDescent="0.15">
      <c r="A886" s="12">
        <v>42822</v>
      </c>
      <c r="B886" s="60" t="s">
        <v>2084</v>
      </c>
      <c r="C886" s="13" t="s">
        <v>1128</v>
      </c>
      <c r="D886" s="13" t="s">
        <v>1129</v>
      </c>
      <c r="E886" s="13" t="s">
        <v>1130</v>
      </c>
      <c r="F886" s="13" t="str">
        <f t="shared" si="516"/>
        <v>SZ</v>
      </c>
      <c r="G886" s="13" t="str">
        <f>VLOOKUP(LOWER(F886)&amp;H886,'Current pricing'!A:B,2,0)</f>
        <v>索菲亚</v>
      </c>
      <c r="H886" s="13" t="s">
        <v>1848</v>
      </c>
      <c r="I886" s="13" t="s">
        <v>1207</v>
      </c>
      <c r="J886" s="13" t="s">
        <v>2203</v>
      </c>
      <c r="K886" s="13">
        <v>300</v>
      </c>
      <c r="L886" s="13">
        <v>1</v>
      </c>
      <c r="M886" s="13">
        <v>67.19</v>
      </c>
      <c r="N886" s="13">
        <f t="shared" si="534"/>
        <v>20157</v>
      </c>
      <c r="O886" s="13">
        <f t="shared" si="535"/>
        <v>20157</v>
      </c>
      <c r="P886" s="19">
        <f t="shared" si="517"/>
        <v>0</v>
      </c>
      <c r="Q886" s="19">
        <f t="shared" si="519"/>
        <v>5</v>
      </c>
      <c r="R886" s="13">
        <f t="shared" si="518"/>
        <v>0</v>
      </c>
      <c r="S886" s="19">
        <f t="shared" si="536"/>
        <v>-20162</v>
      </c>
      <c r="T886" s="13">
        <f t="shared" si="537"/>
        <v>-67.206666666666663</v>
      </c>
      <c r="U886" s="13">
        <f>IF(ISNA(VLOOKUP(LOWER(F886)&amp;H886,Prices!A:C,3,0)),0,VLOOKUP(LOWER(F886)&amp;H886,Prices!A:C,3,0))</f>
        <v>38.299999999999997</v>
      </c>
      <c r="V886" s="16">
        <f>IF(ISNA(VLOOKUP(LOWER(F886)&amp;H886,Prices!A:C,2,0)),0,VLOOKUP(LOWER(F886)&amp;H886,Prices!A:C,2,0))</f>
        <v>38.33</v>
      </c>
      <c r="W886" s="49">
        <f t="shared" si="538"/>
        <v>-8663</v>
      </c>
      <c r="X886" s="24">
        <f t="shared" si="539"/>
        <v>9.0000000000003411</v>
      </c>
      <c r="Y886" s="43">
        <f t="shared" si="540"/>
        <v>-0.42977625638735922</v>
      </c>
      <c r="Z886" s="49"/>
      <c r="AA886" s="24"/>
    </row>
    <row r="887" spans="1:27" s="13" customFormat="1" x14ac:dyDescent="0.15">
      <c r="A887" s="12">
        <v>42822</v>
      </c>
      <c r="B887" s="60" t="s">
        <v>2085</v>
      </c>
      <c r="C887" s="13" t="s">
        <v>1128</v>
      </c>
      <c r="D887" s="13" t="s">
        <v>1129</v>
      </c>
      <c r="E887" s="13" t="s">
        <v>1130</v>
      </c>
      <c r="F887" s="13" t="str">
        <f t="shared" si="516"/>
        <v>SH</v>
      </c>
      <c r="G887" s="13" t="str">
        <f>VLOOKUP(LOWER(F887)&amp;H887,'Current pricing'!A:B,2,0)</f>
        <v>福耀玻璃</v>
      </c>
      <c r="H887" s="13" t="s">
        <v>2063</v>
      </c>
      <c r="I887" s="13" t="s">
        <v>1207</v>
      </c>
      <c r="J887" s="13" t="s">
        <v>2203</v>
      </c>
      <c r="K887" s="13">
        <v>1000</v>
      </c>
      <c r="L887" s="13">
        <v>1</v>
      </c>
      <c r="M887" s="13">
        <v>22.56</v>
      </c>
      <c r="N887" s="13">
        <f t="shared" si="534"/>
        <v>22560</v>
      </c>
      <c r="O887" s="13">
        <f t="shared" si="535"/>
        <v>22560</v>
      </c>
      <c r="P887" s="19">
        <f t="shared" si="517"/>
        <v>0.45120000000000005</v>
      </c>
      <c r="Q887" s="19">
        <f t="shared" si="519"/>
        <v>5</v>
      </c>
      <c r="R887" s="13">
        <f t="shared" si="518"/>
        <v>0</v>
      </c>
      <c r="S887" s="19">
        <f t="shared" si="536"/>
        <v>-22565.4512</v>
      </c>
      <c r="T887" s="13">
        <f t="shared" si="537"/>
        <v>-22.565451199999998</v>
      </c>
      <c r="U887" s="13">
        <f>IF(ISNA(VLOOKUP(LOWER(F887)&amp;H887,Prices!A:C,3,0)),0,VLOOKUP(LOWER(F887)&amp;H887,Prices!A:C,3,0))</f>
        <v>27.09</v>
      </c>
      <c r="V887" s="16">
        <f>IF(ISNA(VLOOKUP(LOWER(F887)&amp;H887,Prices!A:C,2,0)),0,VLOOKUP(LOWER(F887)&amp;H887,Prices!A:C,2,0))</f>
        <v>27.8</v>
      </c>
      <c r="W887" s="49">
        <f t="shared" si="538"/>
        <v>5234.5488000000023</v>
      </c>
      <c r="X887" s="24">
        <f t="shared" si="539"/>
        <v>710.00000000000091</v>
      </c>
      <c r="Y887" s="43">
        <f t="shared" si="540"/>
        <v>0.23202787234042563</v>
      </c>
      <c r="Z887" s="49"/>
      <c r="AA887" s="24"/>
    </row>
    <row r="888" spans="1:27" s="13" customFormat="1" x14ac:dyDescent="0.15">
      <c r="A888" s="12">
        <v>42822</v>
      </c>
      <c r="B888" s="60" t="s">
        <v>2086</v>
      </c>
      <c r="C888" s="13" t="s">
        <v>1128</v>
      </c>
      <c r="D888" s="13" t="s">
        <v>1129</v>
      </c>
      <c r="E888" s="13" t="s">
        <v>1130</v>
      </c>
      <c r="F888" s="13" t="str">
        <f t="shared" si="516"/>
        <v>SZ</v>
      </c>
      <c r="G888" s="13" t="str">
        <f>VLOOKUP(LOWER(F888)&amp;H888,'Current pricing'!A:B,2,0)</f>
        <v>小天鹅Ａ</v>
      </c>
      <c r="H888" s="13" t="s">
        <v>1320</v>
      </c>
      <c r="I888" s="13" t="s">
        <v>1207</v>
      </c>
      <c r="J888" s="13" t="s">
        <v>2204</v>
      </c>
      <c r="K888" s="13">
        <v>1000</v>
      </c>
      <c r="L888" s="13">
        <v>1</v>
      </c>
      <c r="M888" s="13">
        <v>41.03</v>
      </c>
      <c r="N888" s="13">
        <f t="shared" si="534"/>
        <v>41030</v>
      </c>
      <c r="O888" s="13">
        <f t="shared" si="535"/>
        <v>41030</v>
      </c>
      <c r="P888" s="19">
        <f t="shared" si="517"/>
        <v>0</v>
      </c>
      <c r="Q888" s="19">
        <f t="shared" si="519"/>
        <v>8.2059999999999995</v>
      </c>
      <c r="R888" s="13">
        <f t="shared" si="518"/>
        <v>0</v>
      </c>
      <c r="S888" s="19">
        <f t="shared" si="536"/>
        <v>-41038.205999999998</v>
      </c>
      <c r="T888" s="13">
        <f t="shared" si="537"/>
        <v>-41.038205999999995</v>
      </c>
      <c r="U888" s="13">
        <f>IF(ISNA(VLOOKUP(LOWER(F888)&amp;H888,Prices!A:C,3,0)),0,VLOOKUP(LOWER(F888)&amp;H888,Prices!A:C,3,0))</f>
        <v>56.52</v>
      </c>
      <c r="V888" s="16">
        <f>IF(ISNA(VLOOKUP(LOWER(F888)&amp;H888,Prices!A:C,2,0)),0,VLOOKUP(LOWER(F888)&amp;H888,Prices!A:C,2,0))</f>
        <v>59.75</v>
      </c>
      <c r="W888" s="49">
        <f t="shared" si="538"/>
        <v>18711.794000000005</v>
      </c>
      <c r="X888" s="24">
        <f t="shared" si="539"/>
        <v>3229.9999999999968</v>
      </c>
      <c r="Y888" s="43">
        <f t="shared" si="540"/>
        <v>0.45605152327565207</v>
      </c>
      <c r="Z888" s="49"/>
      <c r="AA888" s="24"/>
    </row>
    <row r="889" spans="1:27" s="13" customFormat="1" x14ac:dyDescent="0.15">
      <c r="A889" s="12">
        <v>42822</v>
      </c>
      <c r="B889" s="60" t="s">
        <v>2087</v>
      </c>
      <c r="C889" s="13" t="s">
        <v>1128</v>
      </c>
      <c r="D889" s="13" t="s">
        <v>1129</v>
      </c>
      <c r="E889" s="13" t="s">
        <v>1130</v>
      </c>
      <c r="F889" s="13" t="str">
        <f t="shared" si="516"/>
        <v>SZ</v>
      </c>
      <c r="G889" s="13" t="str">
        <f>VLOOKUP(LOWER(F889)&amp;H889,'Current pricing'!A:B,2,0)</f>
        <v>五 粮 液</v>
      </c>
      <c r="H889" s="13" t="s">
        <v>1853</v>
      </c>
      <c r="I889" s="13" t="s">
        <v>1207</v>
      </c>
      <c r="J889" s="13" t="s">
        <v>2416</v>
      </c>
      <c r="K889" s="13">
        <v>1000</v>
      </c>
      <c r="L889" s="13">
        <v>1</v>
      </c>
      <c r="M889" s="13">
        <v>42.29</v>
      </c>
      <c r="N889" s="13">
        <f t="shared" si="534"/>
        <v>42290</v>
      </c>
      <c r="O889" s="13">
        <f t="shared" si="535"/>
        <v>42290</v>
      </c>
      <c r="P889" s="19">
        <f t="shared" si="517"/>
        <v>0</v>
      </c>
      <c r="Q889" s="19">
        <f t="shared" si="519"/>
        <v>8.4580000000000002</v>
      </c>
      <c r="R889" s="13">
        <f t="shared" si="518"/>
        <v>0</v>
      </c>
      <c r="S889" s="19">
        <f t="shared" si="536"/>
        <v>-42298.457999999999</v>
      </c>
      <c r="T889" s="13">
        <f t="shared" si="537"/>
        <v>-42.298457999999997</v>
      </c>
      <c r="U889" s="13">
        <f>IF(ISNA(VLOOKUP(LOWER(F889)&amp;H889,Prices!A:C,3,0)),0,VLOOKUP(LOWER(F889)&amp;H889,Prices!A:C,3,0))</f>
        <v>68.33</v>
      </c>
      <c r="V889" s="16">
        <f>IF(ISNA(VLOOKUP(LOWER(F889)&amp;H889,Prices!A:C,2,0)),0,VLOOKUP(LOWER(F889)&amp;H889,Prices!A:C,2,0))</f>
        <v>70.150000000000006</v>
      </c>
      <c r="W889" s="49">
        <f t="shared" si="538"/>
        <v>27851.542000000009</v>
      </c>
      <c r="X889" s="24">
        <f t="shared" si="539"/>
        <v>1820.0000000000073</v>
      </c>
      <c r="Y889" s="43">
        <f t="shared" si="540"/>
        <v>0.65858458264365116</v>
      </c>
      <c r="Z889" s="49"/>
      <c r="AA889" s="24"/>
    </row>
    <row r="890" spans="1:27" s="13" customFormat="1" x14ac:dyDescent="0.15">
      <c r="A890" s="12">
        <v>42822</v>
      </c>
      <c r="B890" s="60" t="s">
        <v>2088</v>
      </c>
      <c r="C890" s="13" t="s">
        <v>1128</v>
      </c>
      <c r="D890" s="13" t="s">
        <v>1129</v>
      </c>
      <c r="E890" s="13" t="s">
        <v>1130</v>
      </c>
      <c r="F890" s="13" t="str">
        <f t="shared" si="516"/>
        <v>SZ</v>
      </c>
      <c r="G890" s="13" t="str">
        <f>VLOOKUP(LOWER(F890)&amp;H890,'Current pricing'!A:B,2,0)</f>
        <v>美的集团</v>
      </c>
      <c r="H890" s="13" t="s">
        <v>1203</v>
      </c>
      <c r="I890" s="13" t="s">
        <v>1207</v>
      </c>
      <c r="J890" s="13" t="s">
        <v>2294</v>
      </c>
      <c r="K890" s="13">
        <v>1000</v>
      </c>
      <c r="L890" s="13">
        <v>1</v>
      </c>
      <c r="M890" s="13">
        <v>33.82</v>
      </c>
      <c r="N890" s="13">
        <f t="shared" si="534"/>
        <v>33820</v>
      </c>
      <c r="O890" s="13">
        <f t="shared" si="535"/>
        <v>33820</v>
      </c>
      <c r="P890" s="19">
        <f t="shared" si="517"/>
        <v>0</v>
      </c>
      <c r="Q890" s="19">
        <f t="shared" si="519"/>
        <v>6.7640000000000002</v>
      </c>
      <c r="R890" s="13">
        <f t="shared" si="518"/>
        <v>0</v>
      </c>
      <c r="S890" s="19">
        <f t="shared" si="536"/>
        <v>-33826.764000000003</v>
      </c>
      <c r="T890" s="13">
        <f t="shared" si="537"/>
        <v>-33.826764000000004</v>
      </c>
      <c r="U890" s="13">
        <f>IF(ISNA(VLOOKUP(LOWER(F890)&amp;H890,Prices!A:C,3,0)),0,VLOOKUP(LOWER(F890)&amp;H890,Prices!A:C,3,0))</f>
        <v>50.65</v>
      </c>
      <c r="V890" s="16">
        <f>IF(ISNA(VLOOKUP(LOWER(F890)&amp;H890,Prices!A:C,2,0)),0,VLOOKUP(LOWER(F890)&amp;H890,Prices!A:C,2,0))</f>
        <v>52.69</v>
      </c>
      <c r="W890" s="49">
        <f t="shared" si="538"/>
        <v>18863.235999999994</v>
      </c>
      <c r="X890" s="24">
        <f t="shared" si="539"/>
        <v>2039.9999999999991</v>
      </c>
      <c r="Y890" s="43">
        <f t="shared" si="540"/>
        <v>0.55775387344766392</v>
      </c>
      <c r="Z890" s="49"/>
      <c r="AA890" s="24"/>
    </row>
    <row r="891" spans="1:27" s="13" customFormat="1" x14ac:dyDescent="0.15">
      <c r="A891" s="12">
        <v>42822</v>
      </c>
      <c r="B891" s="60" t="s">
        <v>2089</v>
      </c>
      <c r="C891" s="13" t="s">
        <v>1128</v>
      </c>
      <c r="D891" s="13" t="s">
        <v>1129</v>
      </c>
      <c r="E891" s="13" t="s">
        <v>1130</v>
      </c>
      <c r="F891" s="13" t="str">
        <f t="shared" si="516"/>
        <v>SZ</v>
      </c>
      <c r="G891" s="13" t="str">
        <f>VLOOKUP(LOWER(F891)&amp;H891,'Current pricing'!A:B,2,0)</f>
        <v>美的集团</v>
      </c>
      <c r="H891" s="13" t="s">
        <v>1203</v>
      </c>
      <c r="I891" s="13" t="s">
        <v>1207</v>
      </c>
      <c r="J891" s="13" t="s">
        <v>2294</v>
      </c>
      <c r="K891" s="13">
        <v>500</v>
      </c>
      <c r="L891" s="13">
        <v>1</v>
      </c>
      <c r="M891" s="13">
        <v>33.770000000000003</v>
      </c>
      <c r="N891" s="13">
        <f t="shared" si="534"/>
        <v>16885</v>
      </c>
      <c r="O891" s="13">
        <f t="shared" si="535"/>
        <v>16885</v>
      </c>
      <c r="P891" s="19">
        <f t="shared" si="517"/>
        <v>0</v>
      </c>
      <c r="Q891" s="19">
        <f t="shared" si="519"/>
        <v>5</v>
      </c>
      <c r="R891" s="13">
        <f t="shared" si="518"/>
        <v>0</v>
      </c>
      <c r="S891" s="19">
        <f t="shared" si="536"/>
        <v>-16890</v>
      </c>
      <c r="T891" s="13">
        <f t="shared" si="537"/>
        <v>-33.78</v>
      </c>
      <c r="U891" s="13">
        <f>IF(ISNA(VLOOKUP(LOWER(F891)&amp;H891,Prices!A:C,3,0)),0,VLOOKUP(LOWER(F891)&amp;H891,Prices!A:C,3,0))</f>
        <v>50.65</v>
      </c>
      <c r="V891" s="16">
        <f>IF(ISNA(VLOOKUP(LOWER(F891)&amp;H891,Prices!A:C,2,0)),0,VLOOKUP(LOWER(F891)&amp;H891,Prices!A:C,2,0))</f>
        <v>52.69</v>
      </c>
      <c r="W891" s="49">
        <f t="shared" si="538"/>
        <v>9454.9999999999982</v>
      </c>
      <c r="X891" s="24">
        <f t="shared" si="539"/>
        <v>1019.9999999999995</v>
      </c>
      <c r="Y891" s="43">
        <f t="shared" si="540"/>
        <v>0.55996446550192469</v>
      </c>
      <c r="Z891" s="49"/>
      <c r="AA891" s="24"/>
    </row>
    <row r="892" spans="1:27" s="13" customFormat="1" x14ac:dyDescent="0.15">
      <c r="A892" s="12">
        <v>42822</v>
      </c>
      <c r="B892" s="60" t="s">
        <v>2090</v>
      </c>
      <c r="C892" s="13" t="s">
        <v>1128</v>
      </c>
      <c r="D892" s="13" t="s">
        <v>1129</v>
      </c>
      <c r="E892" s="13" t="s">
        <v>1130</v>
      </c>
      <c r="F892" s="13" t="str">
        <f t="shared" si="516"/>
        <v>SH</v>
      </c>
      <c r="G892" s="13" t="str">
        <f>VLOOKUP(LOWER(F892)&amp;H892,'Current pricing'!A:B,2,0)</f>
        <v>中船防务</v>
      </c>
      <c r="H892" s="13" t="s">
        <v>1511</v>
      </c>
      <c r="I892" s="13" t="s">
        <v>1207</v>
      </c>
      <c r="J892" s="13" t="s">
        <v>2204</v>
      </c>
      <c r="K892" s="13">
        <v>500</v>
      </c>
      <c r="L892" s="13">
        <v>1</v>
      </c>
      <c r="M892" s="13">
        <v>32.880000000000003</v>
      </c>
      <c r="N892" s="13">
        <f t="shared" si="534"/>
        <v>16440</v>
      </c>
      <c r="O892" s="13">
        <f t="shared" si="535"/>
        <v>16440</v>
      </c>
      <c r="P892" s="19">
        <f t="shared" si="517"/>
        <v>0.32880000000000004</v>
      </c>
      <c r="Q892" s="19">
        <f t="shared" si="519"/>
        <v>5</v>
      </c>
      <c r="R892" s="13">
        <f t="shared" si="518"/>
        <v>0</v>
      </c>
      <c r="S892" s="19">
        <f t="shared" si="536"/>
        <v>-16445.328799999999</v>
      </c>
      <c r="T892" s="13">
        <f t="shared" si="537"/>
        <v>-32.890657599999997</v>
      </c>
      <c r="U892" s="13">
        <f>IF(ISNA(VLOOKUP(LOWER(F892)&amp;H892,Prices!A:C,3,0)),0,VLOOKUP(LOWER(F892)&amp;H892,Prices!A:C,3,0))</f>
        <v>26.66</v>
      </c>
      <c r="V892" s="16">
        <f>IF(ISNA(VLOOKUP(LOWER(F892)&amp;H892,Prices!A:C,2,0)),0,VLOOKUP(LOWER(F892)&amp;H892,Prices!A:C,2,0))</f>
        <v>26.66</v>
      </c>
      <c r="W892" s="49">
        <f t="shared" si="538"/>
        <v>-3115.3287999999984</v>
      </c>
      <c r="X892" s="24">
        <f t="shared" si="539"/>
        <v>0</v>
      </c>
      <c r="Y892" s="43">
        <f t="shared" si="540"/>
        <v>-0.18949688564476877</v>
      </c>
      <c r="Z892" s="49"/>
      <c r="AA892" s="24"/>
    </row>
    <row r="893" spans="1:27" s="13" customFormat="1" x14ac:dyDescent="0.15">
      <c r="A893" s="12">
        <v>42822</v>
      </c>
      <c r="B893" s="60" t="s">
        <v>2091</v>
      </c>
      <c r="C893" s="13" t="s">
        <v>1128</v>
      </c>
      <c r="D893" s="13" t="s">
        <v>1129</v>
      </c>
      <c r="E893" s="13" t="s">
        <v>1130</v>
      </c>
      <c r="F893" s="13" t="str">
        <f t="shared" si="516"/>
        <v>SZ</v>
      </c>
      <c r="G893" s="13" t="str">
        <f>VLOOKUP(LOWER(F893)&amp;H893,'Current pricing'!A:B,2,0)</f>
        <v>小天鹅Ａ</v>
      </c>
      <c r="H893" s="13" t="s">
        <v>1320</v>
      </c>
      <c r="I893" s="13" t="s">
        <v>1207</v>
      </c>
      <c r="J893" s="13" t="s">
        <v>2204</v>
      </c>
      <c r="K893" s="13">
        <v>500</v>
      </c>
      <c r="L893" s="13">
        <v>1</v>
      </c>
      <c r="M893" s="13">
        <v>40.71</v>
      </c>
      <c r="N893" s="13">
        <f t="shared" si="534"/>
        <v>20355</v>
      </c>
      <c r="O893" s="13">
        <f t="shared" si="535"/>
        <v>20355</v>
      </c>
      <c r="P893" s="19">
        <f t="shared" si="517"/>
        <v>0</v>
      </c>
      <c r="Q893" s="19">
        <f t="shared" si="519"/>
        <v>5</v>
      </c>
      <c r="R893" s="13">
        <f t="shared" si="518"/>
        <v>0</v>
      </c>
      <c r="S893" s="19">
        <f t="shared" si="536"/>
        <v>-20360</v>
      </c>
      <c r="T893" s="13">
        <f t="shared" si="537"/>
        <v>-40.72</v>
      </c>
      <c r="U893" s="13">
        <f>IF(ISNA(VLOOKUP(LOWER(F893)&amp;H893,Prices!A:C,3,0)),0,VLOOKUP(LOWER(F893)&amp;H893,Prices!A:C,3,0))</f>
        <v>56.52</v>
      </c>
      <c r="V893" s="16">
        <f>IF(ISNA(VLOOKUP(LOWER(F893)&amp;H893,Prices!A:C,2,0)),0,VLOOKUP(LOWER(F893)&amp;H893,Prices!A:C,2,0))</f>
        <v>59.75</v>
      </c>
      <c r="W893" s="49">
        <f t="shared" si="538"/>
        <v>9515</v>
      </c>
      <c r="X893" s="24">
        <f t="shared" si="539"/>
        <v>1614.9999999999984</v>
      </c>
      <c r="Y893" s="43">
        <f t="shared" si="540"/>
        <v>0.46745271432080571</v>
      </c>
      <c r="Z893" s="49"/>
      <c r="AA893" s="24"/>
    </row>
    <row r="894" spans="1:27" s="13" customFormat="1" x14ac:dyDescent="0.15">
      <c r="A894" s="12">
        <v>42822</v>
      </c>
      <c r="B894" s="60" t="s">
        <v>2092</v>
      </c>
      <c r="C894" s="13" t="s">
        <v>1128</v>
      </c>
      <c r="D894" s="13" t="s">
        <v>1129</v>
      </c>
      <c r="E894" s="13" t="s">
        <v>1130</v>
      </c>
      <c r="F894" s="13" t="str">
        <f t="shared" si="516"/>
        <v>SH</v>
      </c>
      <c r="G894" s="13" t="str">
        <f>VLOOKUP(LOWER(F894)&amp;H894,'Current pricing'!A:B,2,0)</f>
        <v>福耀玻璃</v>
      </c>
      <c r="H894" s="13" t="s">
        <v>2063</v>
      </c>
      <c r="I894" s="13" t="s">
        <v>1207</v>
      </c>
      <c r="J894" s="13" t="s">
        <v>2203</v>
      </c>
      <c r="K894" s="13">
        <v>1000</v>
      </c>
      <c r="L894" s="13">
        <v>1</v>
      </c>
      <c r="M894" s="13">
        <v>22.59</v>
      </c>
      <c r="N894" s="13">
        <f t="shared" si="534"/>
        <v>22590</v>
      </c>
      <c r="O894" s="13">
        <f t="shared" si="535"/>
        <v>22590</v>
      </c>
      <c r="P894" s="19">
        <f t="shared" si="517"/>
        <v>0.45180000000000003</v>
      </c>
      <c r="Q894" s="19">
        <f t="shared" si="519"/>
        <v>5</v>
      </c>
      <c r="R894" s="13">
        <f t="shared" si="518"/>
        <v>0</v>
      </c>
      <c r="S894" s="19">
        <f t="shared" si="536"/>
        <v>-22595.451799999999</v>
      </c>
      <c r="T894" s="13">
        <f t="shared" si="537"/>
        <v>-22.595451799999999</v>
      </c>
      <c r="U894" s="13">
        <f>IF(ISNA(VLOOKUP(LOWER(F894)&amp;H894,Prices!A:C,3,0)),0,VLOOKUP(LOWER(F894)&amp;H894,Prices!A:C,3,0))</f>
        <v>27.09</v>
      </c>
      <c r="V894" s="16">
        <f>IF(ISNA(VLOOKUP(LOWER(F894)&amp;H894,Prices!A:C,2,0)),0,VLOOKUP(LOWER(F894)&amp;H894,Prices!A:C,2,0))</f>
        <v>27.8</v>
      </c>
      <c r="W894" s="49">
        <f t="shared" si="538"/>
        <v>5204.5482000000011</v>
      </c>
      <c r="X894" s="24">
        <f t="shared" si="539"/>
        <v>710.00000000000091</v>
      </c>
      <c r="Y894" s="43">
        <f t="shared" si="540"/>
        <v>0.23039168658698544</v>
      </c>
      <c r="Z894" s="49"/>
      <c r="AA894" s="24"/>
    </row>
    <row r="895" spans="1:27" s="13" customFormat="1" x14ac:dyDescent="0.15">
      <c r="A895" s="12">
        <v>42822</v>
      </c>
      <c r="B895" s="60" t="s">
        <v>2093</v>
      </c>
      <c r="C895" s="13" t="s">
        <v>1128</v>
      </c>
      <c r="D895" s="13" t="s">
        <v>1129</v>
      </c>
      <c r="E895" s="13" t="s">
        <v>1130</v>
      </c>
      <c r="F895" s="13" t="str">
        <f t="shared" si="516"/>
        <v>SH</v>
      </c>
      <c r="G895" s="13" t="str">
        <f>VLOOKUP(LOWER(F895)&amp;H895,'Current pricing'!A:B,2,0)</f>
        <v>中船防务</v>
      </c>
      <c r="H895" s="13" t="s">
        <v>1511</v>
      </c>
      <c r="I895" s="13" t="s">
        <v>1207</v>
      </c>
      <c r="J895" s="13" t="s">
        <v>2204</v>
      </c>
      <c r="K895" s="13">
        <v>600</v>
      </c>
      <c r="L895" s="13">
        <v>1</v>
      </c>
      <c r="M895" s="13">
        <v>32.869999999999997</v>
      </c>
      <c r="N895" s="13">
        <f t="shared" si="534"/>
        <v>19722</v>
      </c>
      <c r="O895" s="13">
        <f t="shared" si="535"/>
        <v>19722</v>
      </c>
      <c r="P895" s="19">
        <f t="shared" si="517"/>
        <v>0.39444000000000001</v>
      </c>
      <c r="Q895" s="19">
        <f t="shared" si="519"/>
        <v>5</v>
      </c>
      <c r="R895" s="13">
        <f t="shared" si="518"/>
        <v>0</v>
      </c>
      <c r="S895" s="19">
        <f t="shared" si="536"/>
        <v>-19727.39444</v>
      </c>
      <c r="T895" s="13">
        <f t="shared" si="537"/>
        <v>-32.878990733333332</v>
      </c>
      <c r="U895" s="13">
        <f>IF(ISNA(VLOOKUP(LOWER(F895)&amp;H895,Prices!A:C,3,0)),0,VLOOKUP(LOWER(F895)&amp;H895,Prices!A:C,3,0))</f>
        <v>26.66</v>
      </c>
      <c r="V895" s="16">
        <f>IF(ISNA(VLOOKUP(LOWER(F895)&amp;H895,Prices!A:C,2,0)),0,VLOOKUP(LOWER(F895)&amp;H895,Prices!A:C,2,0))</f>
        <v>26.66</v>
      </c>
      <c r="W895" s="49">
        <f t="shared" si="538"/>
        <v>-3731.3944399999991</v>
      </c>
      <c r="X895" s="24">
        <f t="shared" si="539"/>
        <v>0</v>
      </c>
      <c r="Y895" s="43">
        <f t="shared" si="540"/>
        <v>-0.18919959638981843</v>
      </c>
      <c r="Z895" s="49"/>
      <c r="AA895" s="24"/>
    </row>
    <row r="896" spans="1:27" s="13" customFormat="1" x14ac:dyDescent="0.15">
      <c r="A896" s="12">
        <v>42822</v>
      </c>
      <c r="B896" s="60" t="s">
        <v>2094</v>
      </c>
      <c r="C896" s="13" t="s">
        <v>1128</v>
      </c>
      <c r="D896" s="13" t="s">
        <v>1129</v>
      </c>
      <c r="E896" s="13" t="s">
        <v>1130</v>
      </c>
      <c r="F896" s="13" t="str">
        <f t="shared" si="516"/>
        <v>SZ</v>
      </c>
      <c r="G896" s="13" t="str">
        <f>VLOOKUP(LOWER(F896)&amp;H896,'Current pricing'!A:B,2,0)</f>
        <v>海康威视</v>
      </c>
      <c r="H896" s="13" t="s">
        <v>1504</v>
      </c>
      <c r="I896" s="13" t="s">
        <v>1207</v>
      </c>
      <c r="J896" s="13" t="s">
        <v>2376</v>
      </c>
      <c r="K896" s="13">
        <v>1500</v>
      </c>
      <c r="L896" s="13">
        <v>1</v>
      </c>
      <c r="M896" s="13">
        <v>32.36</v>
      </c>
      <c r="N896" s="13">
        <f t="shared" si="534"/>
        <v>48540</v>
      </c>
      <c r="O896" s="13">
        <f t="shared" si="535"/>
        <v>48540</v>
      </c>
      <c r="P896" s="19">
        <f t="shared" si="517"/>
        <v>0</v>
      </c>
      <c r="Q896" s="19">
        <f t="shared" si="519"/>
        <v>9.7080000000000002</v>
      </c>
      <c r="R896" s="13">
        <f t="shared" si="518"/>
        <v>0</v>
      </c>
      <c r="S896" s="19">
        <f t="shared" si="536"/>
        <v>-48549.707999999999</v>
      </c>
      <c r="T896" s="13">
        <f t="shared" si="537"/>
        <v>-32.366472000000002</v>
      </c>
      <c r="U896" s="13">
        <f>IF(ISNA(VLOOKUP(LOWER(F896)&amp;H896,Prices!A:C,3,0)),0,VLOOKUP(LOWER(F896)&amp;H896,Prices!A:C,3,0))</f>
        <v>38.950000000000003</v>
      </c>
      <c r="V896" s="16">
        <f>IF(ISNA(VLOOKUP(LOWER(F896)&amp;H896,Prices!A:C,2,0)),0,VLOOKUP(LOWER(F896)&amp;H896,Prices!A:C,2,0))</f>
        <v>39.9</v>
      </c>
      <c r="W896" s="49">
        <f t="shared" si="538"/>
        <v>11300.291999999996</v>
      </c>
      <c r="X896" s="24">
        <f t="shared" si="539"/>
        <v>1424.9999999999936</v>
      </c>
      <c r="Y896" s="43">
        <f t="shared" si="540"/>
        <v>0.23280370828182934</v>
      </c>
      <c r="Z896" s="49"/>
      <c r="AA896" s="24"/>
    </row>
    <row r="897" spans="1:27" s="13" customFormat="1" x14ac:dyDescent="0.15">
      <c r="A897" s="12">
        <v>42822</v>
      </c>
      <c r="B897" s="60" t="s">
        <v>2095</v>
      </c>
      <c r="C897" s="13" t="s">
        <v>1128</v>
      </c>
      <c r="D897" s="13" t="s">
        <v>1129</v>
      </c>
      <c r="E897" s="13" t="s">
        <v>1130</v>
      </c>
      <c r="F897" s="13" t="str">
        <f t="shared" si="516"/>
        <v>SH</v>
      </c>
      <c r="G897" s="13" t="str">
        <f>VLOOKUP(LOWER(F897)&amp;H897,'Current pricing'!A:B,2,0)</f>
        <v>白云山</v>
      </c>
      <c r="H897" s="13" t="s">
        <v>2038</v>
      </c>
      <c r="I897" s="13" t="s">
        <v>1207</v>
      </c>
      <c r="J897" s="13" t="s">
        <v>2204</v>
      </c>
      <c r="K897" s="13">
        <v>1000</v>
      </c>
      <c r="L897" s="13">
        <v>1</v>
      </c>
      <c r="M897" s="13">
        <v>28.594999999999999</v>
      </c>
      <c r="N897" s="13">
        <f t="shared" si="534"/>
        <v>28595</v>
      </c>
      <c r="O897" s="13">
        <f t="shared" si="535"/>
        <v>28595</v>
      </c>
      <c r="P897" s="19">
        <f t="shared" si="517"/>
        <v>0.57190000000000007</v>
      </c>
      <c r="Q897" s="19">
        <f t="shared" si="519"/>
        <v>5.7190000000000003</v>
      </c>
      <c r="R897" s="13">
        <f t="shared" si="518"/>
        <v>0</v>
      </c>
      <c r="S897" s="19">
        <f t="shared" si="536"/>
        <v>-28601.2909</v>
      </c>
      <c r="T897" s="13">
        <f t="shared" si="537"/>
        <v>-28.601290899999999</v>
      </c>
      <c r="U897" s="13">
        <f>IF(ISNA(VLOOKUP(LOWER(F897)&amp;H897,Prices!A:C,3,0)),0,VLOOKUP(LOWER(F897)&amp;H897,Prices!A:C,3,0))</f>
        <v>32.14</v>
      </c>
      <c r="V897" s="16">
        <f>IF(ISNA(VLOOKUP(LOWER(F897)&amp;H897,Prices!A:C,2,0)),0,VLOOKUP(LOWER(F897)&amp;H897,Prices!A:C,2,0))</f>
        <v>32.14</v>
      </c>
      <c r="W897" s="49">
        <f t="shared" si="538"/>
        <v>3538.7091000000019</v>
      </c>
      <c r="X897" s="24">
        <f t="shared" si="539"/>
        <v>0</v>
      </c>
      <c r="Y897" s="43">
        <f t="shared" si="540"/>
        <v>0.12375272250393432</v>
      </c>
      <c r="Z897" s="49"/>
      <c r="AA897" s="24"/>
    </row>
    <row r="898" spans="1:27" s="13" customFormat="1" x14ac:dyDescent="0.15">
      <c r="A898" s="12">
        <v>42822</v>
      </c>
      <c r="B898" s="60" t="s">
        <v>2096</v>
      </c>
      <c r="C898" s="13" t="s">
        <v>1128</v>
      </c>
      <c r="D898" s="13" t="s">
        <v>1129</v>
      </c>
      <c r="E898" s="13" t="s">
        <v>1130</v>
      </c>
      <c r="F898" s="13" t="str">
        <f t="shared" si="516"/>
        <v>SH</v>
      </c>
      <c r="G898" s="13" t="str">
        <f>VLOOKUP(LOWER(F898)&amp;H898,'Current pricing'!A:B,2,0)</f>
        <v>福耀玻璃</v>
      </c>
      <c r="H898" s="13" t="s">
        <v>2063</v>
      </c>
      <c r="I898" s="13" t="s">
        <v>1206</v>
      </c>
      <c r="J898" s="13" t="s">
        <v>2203</v>
      </c>
      <c r="K898" s="13">
        <v>-1000</v>
      </c>
      <c r="L898" s="13">
        <v>1</v>
      </c>
      <c r="M898" s="13">
        <v>22.89</v>
      </c>
      <c r="N898" s="13">
        <f t="shared" si="534"/>
        <v>-22890</v>
      </c>
      <c r="O898" s="13">
        <f t="shared" si="535"/>
        <v>22890</v>
      </c>
      <c r="P898" s="19">
        <f t="shared" si="517"/>
        <v>0.45780000000000004</v>
      </c>
      <c r="Q898" s="19">
        <f t="shared" si="519"/>
        <v>5</v>
      </c>
      <c r="R898" s="13">
        <f t="shared" si="518"/>
        <v>22.89</v>
      </c>
      <c r="S898" s="19">
        <f t="shared" si="536"/>
        <v>22861.6522</v>
      </c>
      <c r="T898" s="13">
        <f t="shared" si="537"/>
        <v>-22.861652200000002</v>
      </c>
      <c r="U898" s="13">
        <f>IF(ISNA(VLOOKUP(LOWER(F898)&amp;H898,Prices!A:C,3,0)),0,VLOOKUP(LOWER(F898)&amp;H898,Prices!A:C,3,0))</f>
        <v>27.09</v>
      </c>
      <c r="V898" s="16">
        <f>IF(ISNA(VLOOKUP(LOWER(F898)&amp;H898,Prices!A:C,2,0)),0,VLOOKUP(LOWER(F898)&amp;H898,Prices!A:C,2,0))</f>
        <v>27.8</v>
      </c>
      <c r="W898" s="49">
        <f t="shared" si="538"/>
        <v>-4938.3477999999986</v>
      </c>
      <c r="X898" s="24">
        <f t="shared" si="539"/>
        <v>-710.00000000000091</v>
      </c>
      <c r="Y898" s="43">
        <f t="shared" si="540"/>
        <v>-0.21574258628221926</v>
      </c>
      <c r="Z898" s="49"/>
      <c r="AA898" s="24"/>
    </row>
    <row r="899" spans="1:27" s="13" customFormat="1" x14ac:dyDescent="0.15">
      <c r="A899" s="12">
        <v>42822</v>
      </c>
      <c r="B899" s="60" t="s">
        <v>2097</v>
      </c>
      <c r="C899" s="13" t="s">
        <v>1128</v>
      </c>
      <c r="D899" s="13" t="s">
        <v>1129</v>
      </c>
      <c r="E899" s="13" t="s">
        <v>1130</v>
      </c>
      <c r="F899" s="13" t="str">
        <f t="shared" ref="F899:F962" si="541">IF(OR(LEFT(H899,1)="6",H899="510050"),"SH","SZ")</f>
        <v>SZ</v>
      </c>
      <c r="G899" s="13" t="str">
        <f>VLOOKUP(LOWER(F899)&amp;H899,'Current pricing'!A:B,2,0)</f>
        <v>五 粮 液</v>
      </c>
      <c r="H899" s="13" t="s">
        <v>1853</v>
      </c>
      <c r="I899" s="13" t="s">
        <v>1206</v>
      </c>
      <c r="J899" s="13" t="s">
        <v>2416</v>
      </c>
      <c r="K899" s="13">
        <v>-500</v>
      </c>
      <c r="L899" s="13">
        <v>1</v>
      </c>
      <c r="M899" s="13">
        <v>42.66</v>
      </c>
      <c r="N899" s="13">
        <f t="shared" si="534"/>
        <v>-21330</v>
      </c>
      <c r="O899" s="13">
        <f t="shared" si="535"/>
        <v>21330</v>
      </c>
      <c r="P899" s="19">
        <f t="shared" ref="P899:P962" si="542">IF(H899="510050",0,IF(F899="SZ",0,ABS(N899*0.2%%)))</f>
        <v>0</v>
      </c>
      <c r="Q899" s="19">
        <f t="shared" si="519"/>
        <v>5</v>
      </c>
      <c r="R899" s="13">
        <f t="shared" ref="R899:R962" si="543">IF(H899="510050",0,ROUND(IF(OR(I899="B",I899="D"),0,ABS(N899*0.001)),2))</f>
        <v>21.33</v>
      </c>
      <c r="S899" s="19">
        <f t="shared" si="536"/>
        <v>21303.67</v>
      </c>
      <c r="T899" s="13">
        <f t="shared" si="537"/>
        <v>-42.607339999999994</v>
      </c>
      <c r="U899" s="13">
        <f>IF(ISNA(VLOOKUP(LOWER(F899)&amp;H899,Prices!A:C,3,0)),0,VLOOKUP(LOWER(F899)&amp;H899,Prices!A:C,3,0))</f>
        <v>68.33</v>
      </c>
      <c r="V899" s="16">
        <f>IF(ISNA(VLOOKUP(LOWER(F899)&amp;H899,Prices!A:C,2,0)),0,VLOOKUP(LOWER(F899)&amp;H899,Prices!A:C,2,0))</f>
        <v>70.150000000000006</v>
      </c>
      <c r="W899" s="49">
        <f t="shared" si="538"/>
        <v>-13771.330000000005</v>
      </c>
      <c r="X899" s="24">
        <f t="shared" si="539"/>
        <v>-910.00000000000364</v>
      </c>
      <c r="Y899" s="43">
        <f t="shared" si="540"/>
        <v>-0.64563197374589809</v>
      </c>
      <c r="Z899" s="49"/>
      <c r="AA899" s="24"/>
    </row>
    <row r="900" spans="1:27" s="13" customFormat="1" x14ac:dyDescent="0.15">
      <c r="A900" s="12">
        <v>42822</v>
      </c>
      <c r="B900" s="60" t="s">
        <v>2098</v>
      </c>
      <c r="C900" s="13" t="s">
        <v>1128</v>
      </c>
      <c r="D900" s="13" t="s">
        <v>1129</v>
      </c>
      <c r="E900" s="13" t="s">
        <v>1130</v>
      </c>
      <c r="F900" s="13" t="str">
        <f t="shared" si="541"/>
        <v>SZ</v>
      </c>
      <c r="G900" s="13" t="str">
        <f>VLOOKUP(LOWER(F900)&amp;H900,'Current pricing'!A:B,2,0)</f>
        <v>神雾环保</v>
      </c>
      <c r="H900" s="13" t="s">
        <v>2058</v>
      </c>
      <c r="I900" s="13" t="s">
        <v>1207</v>
      </c>
      <c r="J900" s="13" t="s">
        <v>2203</v>
      </c>
      <c r="K900" s="13">
        <v>1000</v>
      </c>
      <c r="L900" s="13">
        <v>1</v>
      </c>
      <c r="M900" s="13">
        <v>33.33</v>
      </c>
      <c r="N900" s="13">
        <f t="shared" si="534"/>
        <v>33330</v>
      </c>
      <c r="O900" s="13">
        <f t="shared" si="535"/>
        <v>33330</v>
      </c>
      <c r="P900" s="19">
        <f t="shared" si="542"/>
        <v>0</v>
      </c>
      <c r="Q900" s="19">
        <f t="shared" si="519"/>
        <v>6.6660000000000004</v>
      </c>
      <c r="R900" s="13">
        <f t="shared" si="543"/>
        <v>0</v>
      </c>
      <c r="S900" s="19">
        <f t="shared" si="536"/>
        <v>-33336.665999999997</v>
      </c>
      <c r="T900" s="13">
        <f t="shared" si="537"/>
        <v>-33.336665999999994</v>
      </c>
      <c r="U900" s="13">
        <f>IF(ISNA(VLOOKUP(LOWER(F900)&amp;H900,Prices!A:C,3,0)),0,VLOOKUP(LOWER(F900)&amp;H900,Prices!A:C,3,0))</f>
        <v>24.16</v>
      </c>
      <c r="V900" s="16">
        <f>IF(ISNA(VLOOKUP(LOWER(F900)&amp;H900,Prices!A:C,2,0)),0,VLOOKUP(LOWER(F900)&amp;H900,Prices!A:C,2,0))</f>
        <v>24.16</v>
      </c>
      <c r="W900" s="49">
        <f t="shared" si="538"/>
        <v>-9176.6659999999938</v>
      </c>
      <c r="X900" s="24">
        <f t="shared" si="539"/>
        <v>0</v>
      </c>
      <c r="Y900" s="43">
        <f t="shared" si="540"/>
        <v>-0.27532751275127493</v>
      </c>
      <c r="Z900" s="49"/>
      <c r="AA900" s="24"/>
    </row>
    <row r="901" spans="1:27" s="13" customFormat="1" x14ac:dyDescent="0.15">
      <c r="A901" s="12">
        <v>42822</v>
      </c>
      <c r="B901" s="60" t="s">
        <v>2099</v>
      </c>
      <c r="C901" s="13" t="s">
        <v>1128</v>
      </c>
      <c r="D901" s="13" t="s">
        <v>1129</v>
      </c>
      <c r="E901" s="13" t="s">
        <v>1130</v>
      </c>
      <c r="F901" s="13" t="str">
        <f t="shared" si="541"/>
        <v>SZ</v>
      </c>
      <c r="G901" s="13" t="str">
        <f>VLOOKUP(LOWER(F901)&amp;H901,'Current pricing'!A:B,2,0)</f>
        <v>赣锋锂业</v>
      </c>
      <c r="H901" s="13" t="s">
        <v>2023</v>
      </c>
      <c r="I901" s="13" t="s">
        <v>1206</v>
      </c>
      <c r="J901" s="13" t="s">
        <v>2203</v>
      </c>
      <c r="K901" s="13">
        <v>-200</v>
      </c>
      <c r="L901" s="13">
        <v>1</v>
      </c>
      <c r="M901" s="13">
        <v>38.03</v>
      </c>
      <c r="N901" s="13">
        <f t="shared" si="534"/>
        <v>-7606</v>
      </c>
      <c r="O901" s="13">
        <f t="shared" si="535"/>
        <v>7606</v>
      </c>
      <c r="P901" s="19">
        <f t="shared" si="542"/>
        <v>0</v>
      </c>
      <c r="Q901" s="19">
        <f t="shared" si="519"/>
        <v>5</v>
      </c>
      <c r="R901" s="13">
        <f t="shared" si="543"/>
        <v>7.61</v>
      </c>
      <c r="S901" s="19">
        <f t="shared" si="536"/>
        <v>7593.39</v>
      </c>
      <c r="T901" s="13">
        <f t="shared" si="537"/>
        <v>-37.966950000000004</v>
      </c>
      <c r="U901" s="13">
        <f>IF(ISNA(VLOOKUP(LOWER(F901)&amp;H901,Prices!A:C,3,0)),0,VLOOKUP(LOWER(F901)&amp;H901,Prices!A:C,3,0))</f>
        <v>87.11</v>
      </c>
      <c r="V901" s="16">
        <f>IF(ISNA(VLOOKUP(LOWER(F901)&amp;H901,Prices!A:C,2,0)),0,VLOOKUP(LOWER(F901)&amp;H901,Prices!A:C,2,0))</f>
        <v>86</v>
      </c>
      <c r="W901" s="49">
        <f t="shared" si="538"/>
        <v>-9606.6099999999988</v>
      </c>
      <c r="X901" s="24">
        <f t="shared" si="539"/>
        <v>221.99999999999989</v>
      </c>
      <c r="Y901" s="43">
        <f t="shared" si="540"/>
        <v>-1.2630305022350774</v>
      </c>
      <c r="Z901" s="49"/>
      <c r="AA901" s="24"/>
    </row>
    <row r="902" spans="1:27" s="13" customFormat="1" x14ac:dyDescent="0.15">
      <c r="A902" s="12">
        <v>42822</v>
      </c>
      <c r="B902" s="60" t="s">
        <v>2100</v>
      </c>
      <c r="C902" s="13" t="s">
        <v>1128</v>
      </c>
      <c r="D902" s="13" t="s">
        <v>1129</v>
      </c>
      <c r="E902" s="13" t="s">
        <v>1130</v>
      </c>
      <c r="F902" s="13" t="str">
        <f t="shared" si="541"/>
        <v>SZ</v>
      </c>
      <c r="G902" s="13" t="str">
        <f>VLOOKUP(LOWER(F902)&amp;H902,'Current pricing'!A:B,2,0)</f>
        <v>鱼跃医疗</v>
      </c>
      <c r="H902" s="13" t="s">
        <v>2101</v>
      </c>
      <c r="I902" s="13" t="s">
        <v>1207</v>
      </c>
      <c r="J902" s="13" t="s">
        <v>2294</v>
      </c>
      <c r="K902" s="13">
        <v>1000</v>
      </c>
      <c r="L902" s="13">
        <v>1</v>
      </c>
      <c r="M902" s="13">
        <v>32.78</v>
      </c>
      <c r="N902" s="13">
        <f t="shared" ref="N902:N930" si="544">K902*M902</f>
        <v>32780</v>
      </c>
      <c r="O902" s="13">
        <f t="shared" ref="O902:O930" si="545">ABS(N902)</f>
        <v>32780</v>
      </c>
      <c r="P902" s="19">
        <f t="shared" si="542"/>
        <v>0</v>
      </c>
      <c r="Q902" s="19">
        <f t="shared" si="519"/>
        <v>6.556</v>
      </c>
      <c r="R902" s="13">
        <f t="shared" si="543"/>
        <v>0</v>
      </c>
      <c r="S902" s="19">
        <f t="shared" ref="S902:S930" si="546">-(N902+P902+Q902+R902)</f>
        <v>-32786.555999999997</v>
      </c>
      <c r="T902" s="13">
        <f t="shared" ref="T902:T930" si="547">S902/K902</f>
        <v>-32.786555999999997</v>
      </c>
      <c r="U902" s="13">
        <f>IF(ISNA(VLOOKUP(LOWER(F902)&amp;H902,Prices!A:C,3,0)),0,VLOOKUP(LOWER(F902)&amp;H902,Prices!A:C,3,0))</f>
        <v>20.74</v>
      </c>
      <c r="V902" s="16">
        <f>IF(ISNA(VLOOKUP(LOWER(F902)&amp;H902,Prices!A:C,2,0)),0,VLOOKUP(LOWER(F902)&amp;H902,Prices!A:C,2,0))</f>
        <v>21.64</v>
      </c>
      <c r="W902" s="49">
        <f t="shared" ref="W902" si="548">IF(I902="B",(V902+T902)*K902,(V902+T902)*K902)</f>
        <v>-11146.555999999997</v>
      </c>
      <c r="X902" s="24">
        <f t="shared" ref="X902:X930" si="549">K902*(V902-U902)</f>
        <v>900.00000000000216</v>
      </c>
      <c r="Y902" s="43">
        <f t="shared" ref="Y902:Y930" si="550">W902/O902</f>
        <v>-0.34004136668700419</v>
      </c>
      <c r="Z902" s="49"/>
      <c r="AA902" s="24"/>
    </row>
    <row r="903" spans="1:27" s="13" customFormat="1" x14ac:dyDescent="0.15">
      <c r="A903" s="12">
        <v>42823</v>
      </c>
      <c r="B903" s="60" t="s">
        <v>2103</v>
      </c>
      <c r="C903" s="13" t="s">
        <v>1128</v>
      </c>
      <c r="D903" s="13" t="s">
        <v>1129</v>
      </c>
      <c r="E903" s="13" t="s">
        <v>1130</v>
      </c>
      <c r="F903" s="13" t="str">
        <f t="shared" si="541"/>
        <v>SZ</v>
      </c>
      <c r="G903" s="13" t="str">
        <f>VLOOKUP(LOWER(F903)&amp;H903,'Current pricing'!A:B,2,0)</f>
        <v>索菲亚</v>
      </c>
      <c r="H903" s="13" t="s">
        <v>1848</v>
      </c>
      <c r="I903" s="13" t="s">
        <v>1206</v>
      </c>
      <c r="J903" s="13" t="s">
        <v>2203</v>
      </c>
      <c r="K903" s="13">
        <v>-1000</v>
      </c>
      <c r="L903" s="13">
        <v>1</v>
      </c>
      <c r="M903" s="13">
        <v>68.069999999999993</v>
      </c>
      <c r="N903" s="13">
        <f t="shared" si="544"/>
        <v>-68070</v>
      </c>
      <c r="O903" s="13">
        <f t="shared" si="545"/>
        <v>68070</v>
      </c>
      <c r="P903" s="19">
        <f t="shared" si="542"/>
        <v>0</v>
      </c>
      <c r="Q903" s="19">
        <f t="shared" si="519"/>
        <v>13.614000000000001</v>
      </c>
      <c r="R903" s="13">
        <f t="shared" si="543"/>
        <v>68.069999999999993</v>
      </c>
      <c r="S903" s="19">
        <f t="shared" si="546"/>
        <v>67988.315999999992</v>
      </c>
      <c r="T903" s="13">
        <f t="shared" si="547"/>
        <v>-67.988315999999998</v>
      </c>
      <c r="U903" s="13">
        <f>IF(ISNA(VLOOKUP(LOWER(F903)&amp;H903,Prices!A:C,3,0)),0,VLOOKUP(LOWER(F903)&amp;H903,Prices!A:C,3,0))</f>
        <v>38.299999999999997</v>
      </c>
      <c r="V903" s="16">
        <f>IF(ISNA(VLOOKUP(LOWER(F903)&amp;H903,Prices!A:C,2,0)),0,VLOOKUP(LOWER(F903)&amp;H903,Prices!A:C,2,0))</f>
        <v>38.33</v>
      </c>
      <c r="W903" s="49">
        <f>IF(I903="B",(V903+T903)*K903,(V903+T903)*K903)</f>
        <v>29658.315999999999</v>
      </c>
      <c r="X903" s="24">
        <f t="shared" si="549"/>
        <v>-30.000000000001137</v>
      </c>
      <c r="Y903" s="43">
        <f t="shared" si="550"/>
        <v>0.43570318789481416</v>
      </c>
      <c r="Z903" s="49"/>
      <c r="AA903" s="24"/>
    </row>
    <row r="904" spans="1:27" s="13" customFormat="1" x14ac:dyDescent="0.15">
      <c r="A904" s="12">
        <v>42823</v>
      </c>
      <c r="B904" s="60" t="s">
        <v>2104</v>
      </c>
      <c r="C904" s="13" t="s">
        <v>1128</v>
      </c>
      <c r="D904" s="13" t="s">
        <v>1129</v>
      </c>
      <c r="E904" s="13" t="s">
        <v>1130</v>
      </c>
      <c r="F904" s="13" t="str">
        <f t="shared" si="541"/>
        <v>SH</v>
      </c>
      <c r="G904" s="13" t="str">
        <f>VLOOKUP(LOWER(F904)&amp;H904,'Current pricing'!A:B,2,0)</f>
        <v>福耀玻璃</v>
      </c>
      <c r="H904" s="13" t="s">
        <v>2063</v>
      </c>
      <c r="I904" s="13" t="s">
        <v>1206</v>
      </c>
      <c r="J904" s="13" t="s">
        <v>2203</v>
      </c>
      <c r="K904" s="13">
        <v>-2000</v>
      </c>
      <c r="L904" s="13">
        <v>1</v>
      </c>
      <c r="M904" s="13">
        <v>22.93</v>
      </c>
      <c r="N904" s="13">
        <f t="shared" si="544"/>
        <v>-45860</v>
      </c>
      <c r="O904" s="13">
        <f t="shared" si="545"/>
        <v>45860</v>
      </c>
      <c r="P904" s="19">
        <f t="shared" si="542"/>
        <v>0.91720000000000013</v>
      </c>
      <c r="Q904" s="19">
        <f t="shared" si="519"/>
        <v>9.1720000000000006</v>
      </c>
      <c r="R904" s="13">
        <f t="shared" si="543"/>
        <v>45.86</v>
      </c>
      <c r="S904" s="19">
        <f t="shared" si="546"/>
        <v>45804.050799999997</v>
      </c>
      <c r="T904" s="13">
        <f t="shared" si="547"/>
        <v>-22.902025399999999</v>
      </c>
      <c r="U904" s="13">
        <f>IF(ISNA(VLOOKUP(LOWER(F904)&amp;H904,Prices!A:C,3,0)),0,VLOOKUP(LOWER(F904)&amp;H904,Prices!A:C,3,0))</f>
        <v>27.09</v>
      </c>
      <c r="V904" s="16">
        <f>IF(ISNA(VLOOKUP(LOWER(F904)&amp;H904,Prices!A:C,2,0)),0,VLOOKUP(LOWER(F904)&amp;H904,Prices!A:C,2,0))</f>
        <v>27.8</v>
      </c>
      <c r="W904" s="49">
        <f t="shared" ref="W904:W930" si="551">IF(I904="B",(V904+T904)*K904,(V904+T904)*K904)</f>
        <v>-9795.9492000000027</v>
      </c>
      <c r="X904" s="24">
        <f t="shared" si="549"/>
        <v>-1420.0000000000018</v>
      </c>
      <c r="Y904" s="43">
        <f t="shared" si="550"/>
        <v>-0.21360552115133019</v>
      </c>
      <c r="Z904" s="49"/>
      <c r="AA904" s="24"/>
    </row>
    <row r="905" spans="1:27" s="13" customFormat="1" x14ac:dyDescent="0.15">
      <c r="A905" s="12">
        <v>42823</v>
      </c>
      <c r="B905" s="60" t="s">
        <v>2105</v>
      </c>
      <c r="C905" s="13" t="s">
        <v>1128</v>
      </c>
      <c r="D905" s="13" t="s">
        <v>1129</v>
      </c>
      <c r="E905" s="13" t="s">
        <v>1130</v>
      </c>
      <c r="F905" s="13" t="str">
        <f t="shared" si="541"/>
        <v>SZ</v>
      </c>
      <c r="G905" s="13" t="str">
        <f>VLOOKUP(LOWER(F905)&amp;H905,'Current pricing'!A:B,2,0)</f>
        <v>赣锋锂业</v>
      </c>
      <c r="H905" s="13" t="s">
        <v>2023</v>
      </c>
      <c r="I905" s="13" t="s">
        <v>1206</v>
      </c>
      <c r="J905" s="13" t="s">
        <v>2203</v>
      </c>
      <c r="K905" s="13">
        <v>-600</v>
      </c>
      <c r="L905" s="13">
        <v>1</v>
      </c>
      <c r="M905" s="13">
        <v>38</v>
      </c>
      <c r="N905" s="13">
        <f t="shared" si="544"/>
        <v>-22800</v>
      </c>
      <c r="O905" s="13">
        <f t="shared" si="545"/>
        <v>22800</v>
      </c>
      <c r="P905" s="19">
        <f t="shared" si="542"/>
        <v>0</v>
      </c>
      <c r="Q905" s="19">
        <f t="shared" si="519"/>
        <v>5</v>
      </c>
      <c r="R905" s="13">
        <f t="shared" si="543"/>
        <v>22.8</v>
      </c>
      <c r="S905" s="19">
        <f t="shared" si="546"/>
        <v>22772.2</v>
      </c>
      <c r="T905" s="13">
        <f t="shared" si="547"/>
        <v>-37.95366666666667</v>
      </c>
      <c r="U905" s="13">
        <f>IF(ISNA(VLOOKUP(LOWER(F905)&amp;H905,Prices!A:C,3,0)),0,VLOOKUP(LOWER(F905)&amp;H905,Prices!A:C,3,0))</f>
        <v>87.11</v>
      </c>
      <c r="V905" s="16">
        <f>IF(ISNA(VLOOKUP(LOWER(F905)&amp;H905,Prices!A:C,2,0)),0,VLOOKUP(LOWER(F905)&amp;H905,Prices!A:C,2,0))</f>
        <v>86</v>
      </c>
      <c r="W905" s="49">
        <f t="shared" si="551"/>
        <v>-28827.8</v>
      </c>
      <c r="X905" s="24">
        <f t="shared" si="549"/>
        <v>665.99999999999966</v>
      </c>
      <c r="Y905" s="43">
        <f t="shared" si="550"/>
        <v>-1.2643771929824561</v>
      </c>
      <c r="Z905" s="49"/>
      <c r="AA905" s="24"/>
    </row>
    <row r="906" spans="1:27" s="13" customFormat="1" x14ac:dyDescent="0.15">
      <c r="A906" s="12">
        <v>42823</v>
      </c>
      <c r="B906" s="60" t="s">
        <v>2106</v>
      </c>
      <c r="C906" s="13" t="s">
        <v>1128</v>
      </c>
      <c r="D906" s="13" t="s">
        <v>1129</v>
      </c>
      <c r="E906" s="13" t="s">
        <v>1130</v>
      </c>
      <c r="F906" s="13" t="str">
        <f t="shared" si="541"/>
        <v>SZ</v>
      </c>
      <c r="G906" s="13" t="str">
        <f>VLOOKUP(LOWER(F906)&amp;H906,'Current pricing'!A:B,2,0)</f>
        <v>鱼跃医疗</v>
      </c>
      <c r="H906" s="13" t="s">
        <v>2101</v>
      </c>
      <c r="I906" s="13" t="s">
        <v>1206</v>
      </c>
      <c r="J906" s="13" t="s">
        <v>2294</v>
      </c>
      <c r="K906" s="13">
        <v>-500</v>
      </c>
      <c r="L906" s="13">
        <v>1</v>
      </c>
      <c r="M906" s="13">
        <v>32.99</v>
      </c>
      <c r="N906" s="13">
        <f t="shared" si="544"/>
        <v>-16495</v>
      </c>
      <c r="O906" s="13">
        <f t="shared" si="545"/>
        <v>16495</v>
      </c>
      <c r="P906" s="19">
        <f t="shared" si="542"/>
        <v>0</v>
      </c>
      <c r="Q906" s="19">
        <f t="shared" si="519"/>
        <v>5</v>
      </c>
      <c r="R906" s="13">
        <f t="shared" si="543"/>
        <v>16.5</v>
      </c>
      <c r="S906" s="19">
        <f t="shared" si="546"/>
        <v>16473.5</v>
      </c>
      <c r="T906" s="13">
        <f t="shared" si="547"/>
        <v>-32.947000000000003</v>
      </c>
      <c r="U906" s="13">
        <f>IF(ISNA(VLOOKUP(LOWER(F906)&amp;H906,Prices!A:C,3,0)),0,VLOOKUP(LOWER(F906)&amp;H906,Prices!A:C,3,0))</f>
        <v>20.74</v>
      </c>
      <c r="V906" s="16">
        <f>IF(ISNA(VLOOKUP(LOWER(F906)&amp;H906,Prices!A:C,2,0)),0,VLOOKUP(LOWER(F906)&amp;H906,Prices!A:C,2,0))</f>
        <v>21.64</v>
      </c>
      <c r="W906" s="49">
        <f t="shared" si="551"/>
        <v>5653.5000000000009</v>
      </c>
      <c r="X906" s="24">
        <f t="shared" si="549"/>
        <v>-450.00000000000108</v>
      </c>
      <c r="Y906" s="43">
        <f t="shared" si="550"/>
        <v>0.34274022431039713</v>
      </c>
      <c r="Z906" s="49"/>
      <c r="AA906" s="24"/>
    </row>
    <row r="907" spans="1:27" s="13" customFormat="1" x14ac:dyDescent="0.15">
      <c r="A907" s="12">
        <v>42823</v>
      </c>
      <c r="B907" s="60" t="s">
        <v>2107</v>
      </c>
      <c r="C907" s="13" t="s">
        <v>1128</v>
      </c>
      <c r="D907" s="13" t="s">
        <v>1129</v>
      </c>
      <c r="E907" s="13" t="s">
        <v>1130</v>
      </c>
      <c r="F907" s="13" t="str">
        <f t="shared" si="541"/>
        <v>SH</v>
      </c>
      <c r="G907" s="13" t="str">
        <f>VLOOKUP(LOWER(F907)&amp;H907,'Current pricing'!A:B,2,0)</f>
        <v>中国建筑</v>
      </c>
      <c r="H907" s="13" t="s">
        <v>1354</v>
      </c>
      <c r="I907" s="13" t="s">
        <v>1206</v>
      </c>
      <c r="J907" s="13" t="s">
        <v>2294</v>
      </c>
      <c r="K907" s="13">
        <v>-3000</v>
      </c>
      <c r="L907" s="13">
        <v>1</v>
      </c>
      <c r="M907" s="13">
        <v>9.51</v>
      </c>
      <c r="N907" s="13">
        <f t="shared" si="544"/>
        <v>-28530</v>
      </c>
      <c r="O907" s="13">
        <f t="shared" si="545"/>
        <v>28530</v>
      </c>
      <c r="P907" s="19">
        <f t="shared" si="542"/>
        <v>0.5706</v>
      </c>
      <c r="Q907" s="19">
        <f t="shared" ref="Q907:Q970" si="552">IF(I907&lt;&gt;"D",IF(C907="Stock",MAX(ABS(N907*0.0002),5),MAX(ABS(N907*0.0003),5)),0)</f>
        <v>5.7060000000000004</v>
      </c>
      <c r="R907" s="13">
        <f t="shared" si="543"/>
        <v>28.53</v>
      </c>
      <c r="S907" s="19">
        <f t="shared" si="546"/>
        <v>28495.193400000004</v>
      </c>
      <c r="T907" s="13">
        <f t="shared" si="547"/>
        <v>-9.4983978000000011</v>
      </c>
      <c r="U907" s="13">
        <f>IF(ISNA(VLOOKUP(LOWER(F907)&amp;H907,Prices!A:C,3,0)),0,VLOOKUP(LOWER(F907)&amp;H907,Prices!A:C,3,0))</f>
        <v>9.7899999999999991</v>
      </c>
      <c r="V907" s="16">
        <f>IF(ISNA(VLOOKUP(LOWER(F907)&amp;H907,Prices!A:C,2,0)),0,VLOOKUP(LOWER(F907)&amp;H907,Prices!A:C,2,0))</f>
        <v>9.67</v>
      </c>
      <c r="W907" s="49">
        <f t="shared" si="551"/>
        <v>-514.80659999999648</v>
      </c>
      <c r="X907" s="24">
        <f t="shared" si="549"/>
        <v>359.99999999999767</v>
      </c>
      <c r="Y907" s="43">
        <f t="shared" si="550"/>
        <v>-1.8044395373291149E-2</v>
      </c>
      <c r="Z907" s="49"/>
      <c r="AA907" s="24"/>
    </row>
    <row r="908" spans="1:27" s="13" customFormat="1" x14ac:dyDescent="0.15">
      <c r="A908" s="12">
        <v>42823</v>
      </c>
      <c r="B908" s="60" t="s">
        <v>1833</v>
      </c>
      <c r="C908" s="13" t="s">
        <v>1128</v>
      </c>
      <c r="D908" s="13" t="s">
        <v>1129</v>
      </c>
      <c r="E908" s="13" t="s">
        <v>1130</v>
      </c>
      <c r="F908" s="13" t="str">
        <f t="shared" si="541"/>
        <v>SZ</v>
      </c>
      <c r="G908" s="13" t="str">
        <f>VLOOKUP(LOWER(F908)&amp;H908,'Current pricing'!A:B,2,0)</f>
        <v>鱼跃医疗</v>
      </c>
      <c r="H908" s="13" t="s">
        <v>2101</v>
      </c>
      <c r="I908" s="13" t="s">
        <v>1206</v>
      </c>
      <c r="J908" s="13" t="s">
        <v>2294</v>
      </c>
      <c r="K908" s="13">
        <v>-500</v>
      </c>
      <c r="L908" s="13">
        <v>1</v>
      </c>
      <c r="M908" s="13">
        <v>33.01</v>
      </c>
      <c r="N908" s="13">
        <f t="shared" si="544"/>
        <v>-16505</v>
      </c>
      <c r="O908" s="13">
        <f t="shared" si="545"/>
        <v>16505</v>
      </c>
      <c r="P908" s="19">
        <f t="shared" si="542"/>
        <v>0</v>
      </c>
      <c r="Q908" s="19">
        <f t="shared" si="552"/>
        <v>5</v>
      </c>
      <c r="R908" s="13">
        <f t="shared" si="543"/>
        <v>16.510000000000002</v>
      </c>
      <c r="S908" s="19">
        <f t="shared" si="546"/>
        <v>16483.490000000002</v>
      </c>
      <c r="T908" s="13">
        <f t="shared" si="547"/>
        <v>-32.966980000000007</v>
      </c>
      <c r="U908" s="13">
        <f>IF(ISNA(VLOOKUP(LOWER(F908)&amp;H908,Prices!A:C,3,0)),0,VLOOKUP(LOWER(F908)&amp;H908,Prices!A:C,3,0))</f>
        <v>20.74</v>
      </c>
      <c r="V908" s="16">
        <f>IF(ISNA(VLOOKUP(LOWER(F908)&amp;H908,Prices!A:C,2,0)),0,VLOOKUP(LOWER(F908)&amp;H908,Prices!A:C,2,0))</f>
        <v>21.64</v>
      </c>
      <c r="W908" s="49">
        <f t="shared" si="551"/>
        <v>5663.4900000000034</v>
      </c>
      <c r="X908" s="24">
        <f t="shared" si="549"/>
        <v>-450.00000000000108</v>
      </c>
      <c r="Y908" s="43">
        <f t="shared" si="550"/>
        <v>0.34313783701908535</v>
      </c>
      <c r="Z908" s="49"/>
      <c r="AA908" s="24"/>
    </row>
    <row r="909" spans="1:27" s="13" customFormat="1" x14ac:dyDescent="0.15">
      <c r="A909" s="12">
        <v>42823</v>
      </c>
      <c r="B909" s="60" t="s">
        <v>2108</v>
      </c>
      <c r="C909" s="13" t="s">
        <v>1128</v>
      </c>
      <c r="D909" s="13" t="s">
        <v>1129</v>
      </c>
      <c r="E909" s="13" t="s">
        <v>1130</v>
      </c>
      <c r="F909" s="13" t="str">
        <f t="shared" si="541"/>
        <v>SZ</v>
      </c>
      <c r="G909" s="13" t="str">
        <f>VLOOKUP(LOWER(F909)&amp;H909,'Current pricing'!A:B,2,0)</f>
        <v>碧水源</v>
      </c>
      <c r="H909" s="13" t="s">
        <v>2031</v>
      </c>
      <c r="I909" s="13" t="s">
        <v>1206</v>
      </c>
      <c r="J909" s="13" t="s">
        <v>2243</v>
      </c>
      <c r="K909" s="13">
        <v>-1200</v>
      </c>
      <c r="L909" s="13">
        <v>1</v>
      </c>
      <c r="M909" s="13">
        <v>16.683</v>
      </c>
      <c r="N909" s="13">
        <f t="shared" si="544"/>
        <v>-20019.599999999999</v>
      </c>
      <c r="O909" s="13">
        <f t="shared" si="545"/>
        <v>20019.599999999999</v>
      </c>
      <c r="P909" s="19">
        <f t="shared" si="542"/>
        <v>0</v>
      </c>
      <c r="Q909" s="19">
        <f t="shared" si="552"/>
        <v>5</v>
      </c>
      <c r="R909" s="13">
        <f t="shared" si="543"/>
        <v>20.02</v>
      </c>
      <c r="S909" s="19">
        <f t="shared" si="546"/>
        <v>19994.579999999998</v>
      </c>
      <c r="T909" s="13">
        <f t="shared" si="547"/>
        <v>-16.662149999999997</v>
      </c>
      <c r="U909" s="13">
        <f>IF(ISNA(VLOOKUP(LOWER(F909)&amp;H909,Prices!A:C,3,0)),0,VLOOKUP(LOWER(F909)&amp;H909,Prices!A:C,3,0))</f>
        <v>18.07</v>
      </c>
      <c r="V909" s="16">
        <f>IF(ISNA(VLOOKUP(LOWER(F909)&amp;H909,Prices!A:C,2,0)),0,VLOOKUP(LOWER(F909)&amp;H909,Prices!A:C,2,0))</f>
        <v>18.079999999999998</v>
      </c>
      <c r="W909" s="49">
        <f t="shared" si="551"/>
        <v>-1701.4200000000017</v>
      </c>
      <c r="X909" s="24">
        <f t="shared" si="549"/>
        <v>-11.999999999997613</v>
      </c>
      <c r="Y909" s="43">
        <f t="shared" si="550"/>
        <v>-8.4987712042198738E-2</v>
      </c>
      <c r="Z909" s="49"/>
      <c r="AA909" s="24"/>
    </row>
    <row r="910" spans="1:27" s="13" customFormat="1" x14ac:dyDescent="0.15">
      <c r="A910" s="12">
        <v>42823</v>
      </c>
      <c r="B910" s="60" t="s">
        <v>2109</v>
      </c>
      <c r="C910" s="13" t="s">
        <v>1128</v>
      </c>
      <c r="D910" s="13" t="s">
        <v>1129</v>
      </c>
      <c r="E910" s="13" t="s">
        <v>1130</v>
      </c>
      <c r="F910" s="13" t="str">
        <f t="shared" si="541"/>
        <v>SH</v>
      </c>
      <c r="G910" s="13" t="str">
        <f>VLOOKUP(LOWER(F910)&amp;H910,'Current pricing'!A:B,2,0)</f>
        <v>福耀玻璃</v>
      </c>
      <c r="H910" s="13" t="s">
        <v>2063</v>
      </c>
      <c r="I910" s="13" t="s">
        <v>1206</v>
      </c>
      <c r="J910" s="13" t="s">
        <v>2203</v>
      </c>
      <c r="K910" s="13">
        <v>-1000</v>
      </c>
      <c r="L910" s="13">
        <v>1</v>
      </c>
      <c r="M910" s="13">
        <v>22.84</v>
      </c>
      <c r="N910" s="13">
        <f t="shared" si="544"/>
        <v>-22840</v>
      </c>
      <c r="O910" s="13">
        <f t="shared" si="545"/>
        <v>22840</v>
      </c>
      <c r="P910" s="19">
        <f t="shared" si="542"/>
        <v>0.45680000000000004</v>
      </c>
      <c r="Q910" s="19">
        <f t="shared" si="552"/>
        <v>5</v>
      </c>
      <c r="R910" s="13">
        <f t="shared" si="543"/>
        <v>22.84</v>
      </c>
      <c r="S910" s="19">
        <f t="shared" si="546"/>
        <v>22811.7032</v>
      </c>
      <c r="T910" s="13">
        <f t="shared" si="547"/>
        <v>-22.8117032</v>
      </c>
      <c r="U910" s="13">
        <f>IF(ISNA(VLOOKUP(LOWER(F910)&amp;H910,Prices!A:C,3,0)),0,VLOOKUP(LOWER(F910)&amp;H910,Prices!A:C,3,0))</f>
        <v>27.09</v>
      </c>
      <c r="V910" s="16">
        <f>IF(ISNA(VLOOKUP(LOWER(F910)&amp;H910,Prices!A:C,2,0)),0,VLOOKUP(LOWER(F910)&amp;H910,Prices!A:C,2,0))</f>
        <v>27.8</v>
      </c>
      <c r="W910" s="49">
        <f t="shared" si="551"/>
        <v>-4988.2968000000001</v>
      </c>
      <c r="X910" s="24">
        <f t="shared" si="549"/>
        <v>-710.00000000000091</v>
      </c>
      <c r="Y910" s="43">
        <f t="shared" si="550"/>
        <v>-0.21840178633975482</v>
      </c>
      <c r="Z910" s="49"/>
      <c r="AA910" s="24"/>
    </row>
    <row r="911" spans="1:27" s="13" customFormat="1" x14ac:dyDescent="0.15">
      <c r="A911" s="12">
        <v>42823</v>
      </c>
      <c r="B911" s="60" t="s">
        <v>2110</v>
      </c>
      <c r="C911" s="13" t="s">
        <v>1128</v>
      </c>
      <c r="D911" s="13" t="s">
        <v>1129</v>
      </c>
      <c r="E911" s="13" t="s">
        <v>1130</v>
      </c>
      <c r="F911" s="13" t="str">
        <f t="shared" si="541"/>
        <v>SH</v>
      </c>
      <c r="G911" s="13" t="str">
        <f>VLOOKUP(LOWER(F911)&amp;H911,'Current pricing'!A:B,2,0)</f>
        <v>中国建筑</v>
      </c>
      <c r="H911" s="13" t="s">
        <v>1354</v>
      </c>
      <c r="I911" s="13" t="s">
        <v>1206</v>
      </c>
      <c r="J911" s="13" t="s">
        <v>2294</v>
      </c>
      <c r="K911" s="13">
        <v>-1000</v>
      </c>
      <c r="L911" s="13">
        <v>1</v>
      </c>
      <c r="M911" s="13">
        <v>9.5</v>
      </c>
      <c r="N911" s="13">
        <f t="shared" si="544"/>
        <v>-9500</v>
      </c>
      <c r="O911" s="13">
        <f t="shared" si="545"/>
        <v>9500</v>
      </c>
      <c r="P911" s="19">
        <f t="shared" si="542"/>
        <v>0.19</v>
      </c>
      <c r="Q911" s="19">
        <f t="shared" si="552"/>
        <v>5</v>
      </c>
      <c r="R911" s="13">
        <f t="shared" si="543"/>
        <v>9.5</v>
      </c>
      <c r="S911" s="19">
        <f t="shared" si="546"/>
        <v>9485.31</v>
      </c>
      <c r="T911" s="13">
        <f t="shared" si="547"/>
        <v>-9.4853100000000001</v>
      </c>
      <c r="U911" s="13">
        <f>IF(ISNA(VLOOKUP(LOWER(F911)&amp;H911,Prices!A:C,3,0)),0,VLOOKUP(LOWER(F911)&amp;H911,Prices!A:C,3,0))</f>
        <v>9.7899999999999991</v>
      </c>
      <c r="V911" s="16">
        <f>IF(ISNA(VLOOKUP(LOWER(F911)&amp;H911,Prices!A:C,2,0)),0,VLOOKUP(LOWER(F911)&amp;H911,Prices!A:C,2,0))</f>
        <v>9.67</v>
      </c>
      <c r="W911" s="49">
        <f t="shared" si="551"/>
        <v>-184.6899999999998</v>
      </c>
      <c r="X911" s="24">
        <f t="shared" si="549"/>
        <v>119.99999999999922</v>
      </c>
      <c r="Y911" s="43">
        <f t="shared" si="550"/>
        <v>-1.9441052631578925E-2</v>
      </c>
      <c r="Z911" s="49"/>
      <c r="AA911" s="24"/>
    </row>
    <row r="912" spans="1:27" s="13" customFormat="1" x14ac:dyDescent="0.15">
      <c r="A912" s="12">
        <v>42823</v>
      </c>
      <c r="B912" s="60" t="s">
        <v>2111</v>
      </c>
      <c r="C912" s="13" t="s">
        <v>1128</v>
      </c>
      <c r="D912" s="13" t="s">
        <v>1129</v>
      </c>
      <c r="E912" s="13" t="s">
        <v>1130</v>
      </c>
      <c r="F912" s="13" t="str">
        <f t="shared" si="541"/>
        <v>SZ</v>
      </c>
      <c r="G912" s="13" t="str">
        <f>VLOOKUP(LOWER(F912)&amp;H912,'Current pricing'!A:B,2,0)</f>
        <v>五 粮 液</v>
      </c>
      <c r="H912" s="13" t="s">
        <v>1853</v>
      </c>
      <c r="I912" s="13" t="s">
        <v>1206</v>
      </c>
      <c r="J912" s="13" t="s">
        <v>2416</v>
      </c>
      <c r="K912" s="13">
        <v>-800</v>
      </c>
      <c r="L912" s="13">
        <v>1</v>
      </c>
      <c r="M912" s="13">
        <v>42.94</v>
      </c>
      <c r="N912" s="13">
        <f t="shared" si="544"/>
        <v>-34352</v>
      </c>
      <c r="O912" s="13">
        <f t="shared" si="545"/>
        <v>34352</v>
      </c>
      <c r="P912" s="19">
        <f t="shared" si="542"/>
        <v>0</v>
      </c>
      <c r="Q912" s="19">
        <f t="shared" si="552"/>
        <v>6.8704000000000001</v>
      </c>
      <c r="R912" s="13">
        <f t="shared" si="543"/>
        <v>34.35</v>
      </c>
      <c r="S912" s="19">
        <f t="shared" si="546"/>
        <v>34310.779600000002</v>
      </c>
      <c r="T912" s="13">
        <f t="shared" si="547"/>
        <v>-42.888474500000001</v>
      </c>
      <c r="U912" s="13">
        <f>IF(ISNA(VLOOKUP(LOWER(F912)&amp;H912,Prices!A:C,3,0)),0,VLOOKUP(LOWER(F912)&amp;H912,Prices!A:C,3,0))</f>
        <v>68.33</v>
      </c>
      <c r="V912" s="16">
        <f>IF(ISNA(VLOOKUP(LOWER(F912)&amp;H912,Prices!A:C,2,0)),0,VLOOKUP(LOWER(F912)&amp;H912,Prices!A:C,2,0))</f>
        <v>70.150000000000006</v>
      </c>
      <c r="W912" s="49">
        <f t="shared" si="551"/>
        <v>-21809.220400000006</v>
      </c>
      <c r="X912" s="24">
        <f t="shared" si="549"/>
        <v>-1456.0000000000059</v>
      </c>
      <c r="Y912" s="43">
        <f t="shared" si="550"/>
        <v>-0.63487483698183533</v>
      </c>
      <c r="Z912" s="49"/>
      <c r="AA912" s="24"/>
    </row>
    <row r="913" spans="1:27" s="13" customFormat="1" x14ac:dyDescent="0.15">
      <c r="A913" s="12">
        <v>42823</v>
      </c>
      <c r="B913" s="60" t="s">
        <v>2112</v>
      </c>
      <c r="C913" s="13" t="s">
        <v>1128</v>
      </c>
      <c r="D913" s="13" t="s">
        <v>1129</v>
      </c>
      <c r="E913" s="13" t="s">
        <v>1130</v>
      </c>
      <c r="F913" s="13" t="str">
        <f t="shared" si="541"/>
        <v>SZ</v>
      </c>
      <c r="G913" s="13" t="str">
        <f>VLOOKUP(LOWER(F913)&amp;H913,'Current pricing'!A:B,2,0)</f>
        <v>汇川技术</v>
      </c>
      <c r="H913" s="13" t="s">
        <v>1470</v>
      </c>
      <c r="I913" s="13" t="s">
        <v>1206</v>
      </c>
      <c r="J913" s="13" t="s">
        <v>2294</v>
      </c>
      <c r="K913" s="13">
        <v>-2000</v>
      </c>
      <c r="L913" s="13">
        <v>1</v>
      </c>
      <c r="M913" s="13">
        <v>22.35</v>
      </c>
      <c r="N913" s="13">
        <f t="shared" si="544"/>
        <v>-44700</v>
      </c>
      <c r="O913" s="13">
        <f t="shared" si="545"/>
        <v>44700</v>
      </c>
      <c r="P913" s="19">
        <f t="shared" si="542"/>
        <v>0</v>
      </c>
      <c r="Q913" s="19">
        <f t="shared" si="552"/>
        <v>8.9400000000000013</v>
      </c>
      <c r="R913" s="13">
        <f t="shared" si="543"/>
        <v>44.7</v>
      </c>
      <c r="S913" s="19">
        <f t="shared" si="546"/>
        <v>44646.36</v>
      </c>
      <c r="T913" s="13">
        <f t="shared" si="547"/>
        <v>-22.323180000000001</v>
      </c>
      <c r="U913" s="13">
        <f>IF(ISNA(VLOOKUP(LOWER(F913)&amp;H913,Prices!A:C,3,0)),0,VLOOKUP(LOWER(F913)&amp;H913,Prices!A:C,3,0))</f>
        <v>29.81</v>
      </c>
      <c r="V913" s="16">
        <f>IF(ISNA(VLOOKUP(LOWER(F913)&amp;H913,Prices!A:C,2,0)),0,VLOOKUP(LOWER(F913)&amp;H913,Prices!A:C,2,0))</f>
        <v>29.9</v>
      </c>
      <c r="W913" s="49">
        <f t="shared" si="551"/>
        <v>-15153.639999999996</v>
      </c>
      <c r="X913" s="24">
        <f t="shared" si="549"/>
        <v>-179.99999999999972</v>
      </c>
      <c r="Y913" s="43">
        <f t="shared" si="550"/>
        <v>-0.33900760626398202</v>
      </c>
      <c r="Z913" s="49"/>
      <c r="AA913" s="24"/>
    </row>
    <row r="914" spans="1:27" s="13" customFormat="1" x14ac:dyDescent="0.15">
      <c r="A914" s="12">
        <v>42823</v>
      </c>
      <c r="B914" s="60" t="s">
        <v>2113</v>
      </c>
      <c r="C914" s="13" t="s">
        <v>1128</v>
      </c>
      <c r="D914" s="13" t="s">
        <v>1129</v>
      </c>
      <c r="E914" s="13" t="s">
        <v>1130</v>
      </c>
      <c r="F914" s="13" t="str">
        <f t="shared" si="541"/>
        <v>SZ</v>
      </c>
      <c r="G914" s="13" t="str">
        <f>VLOOKUP(LOWER(F914)&amp;H914,'Current pricing'!A:B,2,0)</f>
        <v>神雾环保</v>
      </c>
      <c r="H914" s="13" t="s">
        <v>2058</v>
      </c>
      <c r="I914" s="13" t="s">
        <v>1206</v>
      </c>
      <c r="J914" s="13" t="s">
        <v>2203</v>
      </c>
      <c r="K914" s="13">
        <v>-1000</v>
      </c>
      <c r="L914" s="13">
        <v>1</v>
      </c>
      <c r="M914" s="13">
        <v>34.450000000000003</v>
      </c>
      <c r="N914" s="13">
        <f t="shared" si="544"/>
        <v>-34450</v>
      </c>
      <c r="O914" s="13">
        <f t="shared" si="545"/>
        <v>34450</v>
      </c>
      <c r="P914" s="19">
        <f t="shared" si="542"/>
        <v>0</v>
      </c>
      <c r="Q914" s="19">
        <f t="shared" si="552"/>
        <v>6.8900000000000006</v>
      </c>
      <c r="R914" s="13">
        <f t="shared" si="543"/>
        <v>34.450000000000003</v>
      </c>
      <c r="S914" s="19">
        <f t="shared" si="546"/>
        <v>34408.660000000003</v>
      </c>
      <c r="T914" s="13">
        <f t="shared" si="547"/>
        <v>-34.408660000000005</v>
      </c>
      <c r="U914" s="13">
        <f>IF(ISNA(VLOOKUP(LOWER(F914)&amp;H914,Prices!A:C,3,0)),0,VLOOKUP(LOWER(F914)&amp;H914,Prices!A:C,3,0))</f>
        <v>24.16</v>
      </c>
      <c r="V914" s="16">
        <f>IF(ISNA(VLOOKUP(LOWER(F914)&amp;H914,Prices!A:C,2,0)),0,VLOOKUP(LOWER(F914)&amp;H914,Prices!A:C,2,0))</f>
        <v>24.16</v>
      </c>
      <c r="W914" s="49">
        <f t="shared" si="551"/>
        <v>10248.660000000005</v>
      </c>
      <c r="X914" s="24">
        <f t="shared" si="549"/>
        <v>0</v>
      </c>
      <c r="Y914" s="43">
        <f t="shared" si="550"/>
        <v>0.29749375907111769</v>
      </c>
      <c r="Z914" s="49"/>
      <c r="AA914" s="24"/>
    </row>
    <row r="915" spans="1:27" s="13" customFormat="1" x14ac:dyDescent="0.15">
      <c r="A915" s="12">
        <v>42823</v>
      </c>
      <c r="B915" s="60" t="s">
        <v>2114</v>
      </c>
      <c r="C915" s="13" t="s">
        <v>1128</v>
      </c>
      <c r="D915" s="13" t="s">
        <v>1129</v>
      </c>
      <c r="E915" s="13" t="s">
        <v>1130</v>
      </c>
      <c r="F915" s="13" t="str">
        <f t="shared" si="541"/>
        <v>SH</v>
      </c>
      <c r="G915" s="13" t="str">
        <f>VLOOKUP(LOWER(F915)&amp;H915,'Current pricing'!A:B,2,0)</f>
        <v>中船防务</v>
      </c>
      <c r="H915" s="13" t="s">
        <v>1511</v>
      </c>
      <c r="I915" s="13" t="s">
        <v>1206</v>
      </c>
      <c r="J915" s="13" t="s">
        <v>2204</v>
      </c>
      <c r="K915" s="13">
        <v>-500</v>
      </c>
      <c r="L915" s="13">
        <v>1</v>
      </c>
      <c r="M915" s="13">
        <v>33</v>
      </c>
      <c r="N915" s="13">
        <f t="shared" si="544"/>
        <v>-16500</v>
      </c>
      <c r="O915" s="13">
        <f t="shared" si="545"/>
        <v>16500</v>
      </c>
      <c r="P915" s="19">
        <f t="shared" si="542"/>
        <v>0.33</v>
      </c>
      <c r="Q915" s="19">
        <f t="shared" si="552"/>
        <v>5</v>
      </c>
      <c r="R915" s="13">
        <f t="shared" si="543"/>
        <v>16.5</v>
      </c>
      <c r="S915" s="19">
        <f t="shared" si="546"/>
        <v>16478.169999999998</v>
      </c>
      <c r="T915" s="13">
        <f t="shared" si="547"/>
        <v>-32.956339999999997</v>
      </c>
      <c r="U915" s="13">
        <f>IF(ISNA(VLOOKUP(LOWER(F915)&amp;H915,Prices!A:C,3,0)),0,VLOOKUP(LOWER(F915)&amp;H915,Prices!A:C,3,0))</f>
        <v>26.66</v>
      </c>
      <c r="V915" s="16">
        <f>IF(ISNA(VLOOKUP(LOWER(F915)&amp;H915,Prices!A:C,2,0)),0,VLOOKUP(LOWER(F915)&amp;H915,Prices!A:C,2,0))</f>
        <v>26.66</v>
      </c>
      <c r="W915" s="49">
        <f t="shared" si="551"/>
        <v>3148.1699999999987</v>
      </c>
      <c r="X915" s="24">
        <f t="shared" si="549"/>
        <v>0</v>
      </c>
      <c r="Y915" s="43">
        <f t="shared" si="550"/>
        <v>0.19079818181818173</v>
      </c>
      <c r="Z915" s="49"/>
      <c r="AA915" s="24"/>
    </row>
    <row r="916" spans="1:27" s="13" customFormat="1" x14ac:dyDescent="0.15">
      <c r="A916" s="12">
        <v>42823</v>
      </c>
      <c r="B916" s="60" t="s">
        <v>2115</v>
      </c>
      <c r="C916" s="13" t="s">
        <v>1128</v>
      </c>
      <c r="D916" s="13" t="s">
        <v>1129</v>
      </c>
      <c r="E916" s="13" t="s">
        <v>1130</v>
      </c>
      <c r="F916" s="13" t="str">
        <f t="shared" si="541"/>
        <v>SZ</v>
      </c>
      <c r="G916" s="13" t="str">
        <f>VLOOKUP(LOWER(F916)&amp;H916,'Current pricing'!A:B,2,0)</f>
        <v>小天鹅Ａ</v>
      </c>
      <c r="H916" s="13" t="s">
        <v>1320</v>
      </c>
      <c r="I916" s="13" t="s">
        <v>1206</v>
      </c>
      <c r="J916" s="13" t="s">
        <v>2204</v>
      </c>
      <c r="K916" s="13">
        <v>-400</v>
      </c>
      <c r="L916" s="13">
        <v>1</v>
      </c>
      <c r="M916" s="13">
        <v>41.25</v>
      </c>
      <c r="N916" s="13">
        <f t="shared" si="544"/>
        <v>-16500</v>
      </c>
      <c r="O916" s="13">
        <f t="shared" si="545"/>
        <v>16500</v>
      </c>
      <c r="P916" s="19">
        <f t="shared" si="542"/>
        <v>0</v>
      </c>
      <c r="Q916" s="19">
        <f t="shared" si="552"/>
        <v>5</v>
      </c>
      <c r="R916" s="13">
        <f t="shared" si="543"/>
        <v>16.5</v>
      </c>
      <c r="S916" s="19">
        <f t="shared" si="546"/>
        <v>16478.5</v>
      </c>
      <c r="T916" s="13">
        <f t="shared" si="547"/>
        <v>-41.196249999999999</v>
      </c>
      <c r="U916" s="13">
        <f>IF(ISNA(VLOOKUP(LOWER(F916)&amp;H916,Prices!A:C,3,0)),0,VLOOKUP(LOWER(F916)&amp;H916,Prices!A:C,3,0))</f>
        <v>56.52</v>
      </c>
      <c r="V916" s="16">
        <f>IF(ISNA(VLOOKUP(LOWER(F916)&amp;H916,Prices!A:C,2,0)),0,VLOOKUP(LOWER(F916)&amp;H916,Prices!A:C,2,0))</f>
        <v>59.75</v>
      </c>
      <c r="W916" s="49">
        <f t="shared" si="551"/>
        <v>-7421.5</v>
      </c>
      <c r="X916" s="24">
        <f t="shared" si="549"/>
        <v>-1291.9999999999986</v>
      </c>
      <c r="Y916" s="43">
        <f t="shared" si="550"/>
        <v>-0.44978787878787879</v>
      </c>
      <c r="Z916" s="49"/>
      <c r="AA916" s="24"/>
    </row>
    <row r="917" spans="1:27" s="13" customFormat="1" x14ac:dyDescent="0.15">
      <c r="A917" s="12">
        <v>42823</v>
      </c>
      <c r="B917" s="60" t="s">
        <v>2116</v>
      </c>
      <c r="C917" s="13" t="s">
        <v>1128</v>
      </c>
      <c r="D917" s="13" t="s">
        <v>1129</v>
      </c>
      <c r="E917" s="13" t="s">
        <v>1130</v>
      </c>
      <c r="F917" s="13" t="str">
        <f t="shared" si="541"/>
        <v>SZ</v>
      </c>
      <c r="G917" s="13" t="str">
        <f>VLOOKUP(LOWER(F917)&amp;H917,'Current pricing'!A:B,2,0)</f>
        <v>五 粮 液</v>
      </c>
      <c r="H917" s="13" t="s">
        <v>1853</v>
      </c>
      <c r="I917" s="13" t="s">
        <v>1206</v>
      </c>
      <c r="J917" s="13" t="s">
        <v>2416</v>
      </c>
      <c r="K917" s="13">
        <v>-300</v>
      </c>
      <c r="L917" s="13">
        <v>1</v>
      </c>
      <c r="M917" s="13">
        <v>43.18</v>
      </c>
      <c r="N917" s="13">
        <f t="shared" si="544"/>
        <v>-12954</v>
      </c>
      <c r="O917" s="13">
        <f t="shared" si="545"/>
        <v>12954</v>
      </c>
      <c r="P917" s="19">
        <f t="shared" si="542"/>
        <v>0</v>
      </c>
      <c r="Q917" s="19">
        <f t="shared" si="552"/>
        <v>5</v>
      </c>
      <c r="R917" s="13">
        <f t="shared" si="543"/>
        <v>12.95</v>
      </c>
      <c r="S917" s="19">
        <f t="shared" si="546"/>
        <v>12936.05</v>
      </c>
      <c r="T917" s="13">
        <f t="shared" si="547"/>
        <v>-43.120166666666663</v>
      </c>
      <c r="U917" s="13">
        <f>IF(ISNA(VLOOKUP(LOWER(F917)&amp;H917,Prices!A:C,3,0)),0,VLOOKUP(LOWER(F917)&amp;H917,Prices!A:C,3,0))</f>
        <v>68.33</v>
      </c>
      <c r="V917" s="16">
        <f>IF(ISNA(VLOOKUP(LOWER(F917)&amp;H917,Prices!A:C,2,0)),0,VLOOKUP(LOWER(F917)&amp;H917,Prices!A:C,2,0))</f>
        <v>70.150000000000006</v>
      </c>
      <c r="W917" s="49">
        <f t="shared" si="551"/>
        <v>-8108.9500000000025</v>
      </c>
      <c r="X917" s="24">
        <f t="shared" si="549"/>
        <v>-546.00000000000227</v>
      </c>
      <c r="Y917" s="43">
        <f t="shared" si="550"/>
        <v>-0.62598039215686296</v>
      </c>
      <c r="Z917" s="49"/>
      <c r="AA917" s="24"/>
    </row>
    <row r="918" spans="1:27" s="13" customFormat="1" x14ac:dyDescent="0.15">
      <c r="A918" s="12">
        <v>42823</v>
      </c>
      <c r="B918" s="60" t="s">
        <v>2117</v>
      </c>
      <c r="C918" s="13" t="s">
        <v>1128</v>
      </c>
      <c r="D918" s="13" t="s">
        <v>1129</v>
      </c>
      <c r="E918" s="13" t="s">
        <v>1130</v>
      </c>
      <c r="F918" s="13" t="str">
        <f t="shared" si="541"/>
        <v>SZ</v>
      </c>
      <c r="G918" s="13" t="str">
        <f>VLOOKUP(LOWER(F918)&amp;H918,'Current pricing'!A:B,2,0)</f>
        <v>神雾环保</v>
      </c>
      <c r="H918" s="13" t="s">
        <v>2058</v>
      </c>
      <c r="I918" s="13" t="s">
        <v>1206</v>
      </c>
      <c r="J918" s="13" t="s">
        <v>2203</v>
      </c>
      <c r="K918" s="13">
        <v>-500</v>
      </c>
      <c r="L918" s="13">
        <v>1</v>
      </c>
      <c r="M918" s="13">
        <v>34.58</v>
      </c>
      <c r="N918" s="13">
        <f t="shared" si="544"/>
        <v>-17290</v>
      </c>
      <c r="O918" s="13">
        <f t="shared" si="545"/>
        <v>17290</v>
      </c>
      <c r="P918" s="19">
        <f t="shared" si="542"/>
        <v>0</v>
      </c>
      <c r="Q918" s="19">
        <f t="shared" si="552"/>
        <v>5</v>
      </c>
      <c r="R918" s="13">
        <f t="shared" si="543"/>
        <v>17.29</v>
      </c>
      <c r="S918" s="19">
        <f t="shared" si="546"/>
        <v>17267.71</v>
      </c>
      <c r="T918" s="13">
        <f t="shared" si="547"/>
        <v>-34.535419999999995</v>
      </c>
      <c r="U918" s="13">
        <f>IF(ISNA(VLOOKUP(LOWER(F918)&amp;H918,Prices!A:C,3,0)),0,VLOOKUP(LOWER(F918)&amp;H918,Prices!A:C,3,0))</f>
        <v>24.16</v>
      </c>
      <c r="V918" s="16">
        <f>IF(ISNA(VLOOKUP(LOWER(F918)&amp;H918,Prices!A:C,2,0)),0,VLOOKUP(LOWER(F918)&amp;H918,Prices!A:C,2,0))</f>
        <v>24.16</v>
      </c>
      <c r="W918" s="49">
        <f t="shared" si="551"/>
        <v>5187.7099999999973</v>
      </c>
      <c r="X918" s="24">
        <f t="shared" si="549"/>
        <v>0</v>
      </c>
      <c r="Y918" s="43">
        <f t="shared" si="550"/>
        <v>0.30004106419895876</v>
      </c>
      <c r="Z918" s="49"/>
      <c r="AA918" s="24"/>
    </row>
    <row r="919" spans="1:27" s="13" customFormat="1" x14ac:dyDescent="0.15">
      <c r="A919" s="12">
        <v>42823</v>
      </c>
      <c r="B919" s="60" t="s">
        <v>2118</v>
      </c>
      <c r="C919" s="13" t="s">
        <v>1128</v>
      </c>
      <c r="D919" s="13" t="s">
        <v>1129</v>
      </c>
      <c r="E919" s="13" t="s">
        <v>1130</v>
      </c>
      <c r="F919" s="13" t="str">
        <f t="shared" si="541"/>
        <v>SZ</v>
      </c>
      <c r="G919" s="13" t="str">
        <f>VLOOKUP(LOWER(F919)&amp;H919,'Current pricing'!A:B,2,0)</f>
        <v>美的集团</v>
      </c>
      <c r="H919" s="13" t="s">
        <v>1203</v>
      </c>
      <c r="I919" s="13" t="s">
        <v>1206</v>
      </c>
      <c r="J919" s="13" t="s">
        <v>2294</v>
      </c>
      <c r="K919" s="13">
        <v>-500</v>
      </c>
      <c r="L919" s="13">
        <v>1</v>
      </c>
      <c r="M919" s="13">
        <v>34</v>
      </c>
      <c r="N919" s="13">
        <f t="shared" si="544"/>
        <v>-17000</v>
      </c>
      <c r="O919" s="13">
        <f t="shared" si="545"/>
        <v>17000</v>
      </c>
      <c r="P919" s="19">
        <f t="shared" si="542"/>
        <v>0</v>
      </c>
      <c r="Q919" s="19">
        <f t="shared" si="552"/>
        <v>5</v>
      </c>
      <c r="R919" s="13">
        <f t="shared" si="543"/>
        <v>17</v>
      </c>
      <c r="S919" s="19">
        <f t="shared" si="546"/>
        <v>16978</v>
      </c>
      <c r="T919" s="13">
        <f t="shared" si="547"/>
        <v>-33.956000000000003</v>
      </c>
      <c r="U919" s="13">
        <f>IF(ISNA(VLOOKUP(LOWER(F919)&amp;H919,Prices!A:C,3,0)),0,VLOOKUP(LOWER(F919)&amp;H919,Prices!A:C,3,0))</f>
        <v>50.65</v>
      </c>
      <c r="V919" s="16">
        <f>IF(ISNA(VLOOKUP(LOWER(F919)&amp;H919,Prices!A:C,2,0)),0,VLOOKUP(LOWER(F919)&amp;H919,Prices!A:C,2,0))</f>
        <v>52.69</v>
      </c>
      <c r="W919" s="49">
        <f t="shared" si="551"/>
        <v>-9366.9999999999982</v>
      </c>
      <c r="X919" s="24">
        <f t="shared" si="549"/>
        <v>-1019.9999999999995</v>
      </c>
      <c r="Y919" s="43">
        <f t="shared" si="550"/>
        <v>-0.55099999999999993</v>
      </c>
      <c r="Z919" s="49"/>
      <c r="AA919" s="24"/>
    </row>
    <row r="920" spans="1:27" s="13" customFormat="1" x14ac:dyDescent="0.15">
      <c r="A920" s="12">
        <v>42823</v>
      </c>
      <c r="B920" s="60" t="s">
        <v>2119</v>
      </c>
      <c r="C920" s="13" t="s">
        <v>1128</v>
      </c>
      <c r="D920" s="13" t="s">
        <v>1129</v>
      </c>
      <c r="E920" s="13" t="s">
        <v>1130</v>
      </c>
      <c r="F920" s="13" t="str">
        <f t="shared" si="541"/>
        <v>SZ</v>
      </c>
      <c r="G920" s="13" t="str">
        <f>VLOOKUP(LOWER(F920)&amp;H920,'Current pricing'!A:B,2,0)</f>
        <v>碧水源</v>
      </c>
      <c r="H920" s="13" t="s">
        <v>2031</v>
      </c>
      <c r="I920" s="13" t="s">
        <v>1206</v>
      </c>
      <c r="J920" s="13" t="s">
        <v>2243</v>
      </c>
      <c r="K920" s="13">
        <v>-500</v>
      </c>
      <c r="L920" s="13">
        <v>1</v>
      </c>
      <c r="M920" s="13">
        <v>16.54</v>
      </c>
      <c r="N920" s="13">
        <f t="shared" si="544"/>
        <v>-8270</v>
      </c>
      <c r="O920" s="13">
        <f t="shared" si="545"/>
        <v>8270</v>
      </c>
      <c r="P920" s="19">
        <f t="shared" si="542"/>
        <v>0</v>
      </c>
      <c r="Q920" s="19">
        <f t="shared" si="552"/>
        <v>5</v>
      </c>
      <c r="R920" s="13">
        <f t="shared" si="543"/>
        <v>8.27</v>
      </c>
      <c r="S920" s="19">
        <f t="shared" si="546"/>
        <v>8256.73</v>
      </c>
      <c r="T920" s="13">
        <f t="shared" si="547"/>
        <v>-16.513459999999998</v>
      </c>
      <c r="U920" s="13">
        <f>IF(ISNA(VLOOKUP(LOWER(F920)&amp;H920,Prices!A:C,3,0)),0,VLOOKUP(LOWER(F920)&amp;H920,Prices!A:C,3,0))</f>
        <v>18.07</v>
      </c>
      <c r="V920" s="16">
        <f>IF(ISNA(VLOOKUP(LOWER(F920)&amp;H920,Prices!A:C,2,0)),0,VLOOKUP(LOWER(F920)&amp;H920,Prices!A:C,2,0))</f>
        <v>18.079999999999998</v>
      </c>
      <c r="W920" s="49">
        <f t="shared" si="551"/>
        <v>-783.26999999999987</v>
      </c>
      <c r="X920" s="24">
        <f t="shared" si="549"/>
        <v>-4.9999999999990052</v>
      </c>
      <c r="Y920" s="43">
        <f t="shared" si="550"/>
        <v>-9.4712212817412322E-2</v>
      </c>
      <c r="Z920" s="49"/>
      <c r="AA920" s="24"/>
    </row>
    <row r="921" spans="1:27" s="13" customFormat="1" x14ac:dyDescent="0.15">
      <c r="A921" s="12">
        <v>42823</v>
      </c>
      <c r="B921" s="60" t="s">
        <v>2120</v>
      </c>
      <c r="C921" s="13" t="s">
        <v>1128</v>
      </c>
      <c r="D921" s="13" t="s">
        <v>1129</v>
      </c>
      <c r="E921" s="13" t="s">
        <v>1130</v>
      </c>
      <c r="F921" s="13" t="str">
        <f t="shared" si="541"/>
        <v>SZ</v>
      </c>
      <c r="G921" s="13" t="str">
        <f>VLOOKUP(LOWER(F921)&amp;H921,'Current pricing'!A:B,2,0)</f>
        <v>海康威视</v>
      </c>
      <c r="H921" s="13" t="s">
        <v>1504</v>
      </c>
      <c r="I921" s="13" t="s">
        <v>1207</v>
      </c>
      <c r="J921" s="13" t="s">
        <v>2376</v>
      </c>
      <c r="K921" s="13">
        <v>1000</v>
      </c>
      <c r="L921" s="13">
        <v>1</v>
      </c>
      <c r="M921" s="13">
        <v>32.479999999999997</v>
      </c>
      <c r="N921" s="13">
        <f t="shared" si="544"/>
        <v>32479.999999999996</v>
      </c>
      <c r="O921" s="13">
        <f t="shared" si="545"/>
        <v>32479.999999999996</v>
      </c>
      <c r="P921" s="19">
        <f t="shared" si="542"/>
        <v>0</v>
      </c>
      <c r="Q921" s="19">
        <f t="shared" si="552"/>
        <v>6.4959999999999996</v>
      </c>
      <c r="R921" s="13">
        <f t="shared" si="543"/>
        <v>0</v>
      </c>
      <c r="S921" s="19">
        <f t="shared" si="546"/>
        <v>-32486.495999999996</v>
      </c>
      <c r="T921" s="13">
        <f t="shared" si="547"/>
        <v>-32.486495999999995</v>
      </c>
      <c r="U921" s="13">
        <f>IF(ISNA(VLOOKUP(LOWER(F921)&amp;H921,Prices!A:C,3,0)),0,VLOOKUP(LOWER(F921)&amp;H921,Prices!A:C,3,0))</f>
        <v>38.950000000000003</v>
      </c>
      <c r="V921" s="16">
        <f>IF(ISNA(VLOOKUP(LOWER(F921)&amp;H921,Prices!A:C,2,0)),0,VLOOKUP(LOWER(F921)&amp;H921,Prices!A:C,2,0))</f>
        <v>39.9</v>
      </c>
      <c r="W921" s="49">
        <f t="shared" si="551"/>
        <v>7413.5040000000035</v>
      </c>
      <c r="X921" s="24">
        <f t="shared" si="549"/>
        <v>949.99999999999568</v>
      </c>
      <c r="Y921" s="43">
        <f t="shared" si="550"/>
        <v>0.22824827586206911</v>
      </c>
      <c r="Z921" s="49"/>
      <c r="AA921" s="24"/>
    </row>
    <row r="922" spans="1:27" s="13" customFormat="1" x14ac:dyDescent="0.15">
      <c r="A922" s="12">
        <v>42823</v>
      </c>
      <c r="B922" s="60" t="s">
        <v>2121</v>
      </c>
      <c r="C922" s="13" t="s">
        <v>1128</v>
      </c>
      <c r="D922" s="13" t="s">
        <v>1129</v>
      </c>
      <c r="E922" s="13" t="s">
        <v>1130</v>
      </c>
      <c r="F922" s="13" t="str">
        <f t="shared" si="541"/>
        <v>SZ</v>
      </c>
      <c r="G922" s="13" t="str">
        <f>VLOOKUP(LOWER(F922)&amp;H922,'Current pricing'!A:B,2,0)</f>
        <v>汇川技术</v>
      </c>
      <c r="H922" s="13" t="s">
        <v>1470</v>
      </c>
      <c r="I922" s="13" t="s">
        <v>1207</v>
      </c>
      <c r="J922" s="13" t="s">
        <v>2294</v>
      </c>
      <c r="K922" s="13">
        <v>1000</v>
      </c>
      <c r="L922" s="13">
        <v>1</v>
      </c>
      <c r="M922" s="13">
        <v>22.06</v>
      </c>
      <c r="N922" s="13">
        <f t="shared" si="544"/>
        <v>22060</v>
      </c>
      <c r="O922" s="13">
        <f t="shared" si="545"/>
        <v>22060</v>
      </c>
      <c r="P922" s="19">
        <f t="shared" si="542"/>
        <v>0</v>
      </c>
      <c r="Q922" s="19">
        <f t="shared" si="552"/>
        <v>5</v>
      </c>
      <c r="R922" s="13">
        <f t="shared" si="543"/>
        <v>0</v>
      </c>
      <c r="S922" s="19">
        <f t="shared" si="546"/>
        <v>-22065</v>
      </c>
      <c r="T922" s="13">
        <f t="shared" si="547"/>
        <v>-22.065000000000001</v>
      </c>
      <c r="U922" s="13">
        <f>IF(ISNA(VLOOKUP(LOWER(F922)&amp;H922,Prices!A:C,3,0)),0,VLOOKUP(LOWER(F922)&amp;H922,Prices!A:C,3,0))</f>
        <v>29.81</v>
      </c>
      <c r="V922" s="16">
        <f>IF(ISNA(VLOOKUP(LOWER(F922)&amp;H922,Prices!A:C,2,0)),0,VLOOKUP(LOWER(F922)&amp;H922,Prices!A:C,2,0))</f>
        <v>29.9</v>
      </c>
      <c r="W922" s="49">
        <f t="shared" si="551"/>
        <v>7834.9999999999973</v>
      </c>
      <c r="X922" s="24">
        <f t="shared" si="549"/>
        <v>89.999999999999858</v>
      </c>
      <c r="Y922" s="43">
        <f t="shared" si="550"/>
        <v>0.35516772438803251</v>
      </c>
      <c r="Z922" s="49"/>
      <c r="AA922" s="24"/>
    </row>
    <row r="923" spans="1:27" s="13" customFormat="1" x14ac:dyDescent="0.15">
      <c r="A923" s="12">
        <v>42823</v>
      </c>
      <c r="B923" s="60" t="s">
        <v>2122</v>
      </c>
      <c r="C923" s="13" t="s">
        <v>1128</v>
      </c>
      <c r="D923" s="13" t="s">
        <v>1129</v>
      </c>
      <c r="E923" s="13" t="s">
        <v>1130</v>
      </c>
      <c r="F923" s="13" t="str">
        <f t="shared" si="541"/>
        <v>SZ</v>
      </c>
      <c r="G923" s="13" t="str">
        <f>VLOOKUP(LOWER(F923)&amp;H923,'Current pricing'!A:B,2,0)</f>
        <v>汇川技术</v>
      </c>
      <c r="H923" s="13" t="s">
        <v>1470</v>
      </c>
      <c r="I923" s="13" t="s">
        <v>1207</v>
      </c>
      <c r="J923" s="13" t="s">
        <v>2294</v>
      </c>
      <c r="K923" s="13">
        <v>1000</v>
      </c>
      <c r="L923" s="13">
        <v>1</v>
      </c>
      <c r="M923" s="13">
        <v>22.04</v>
      </c>
      <c r="N923" s="13">
        <f t="shared" si="544"/>
        <v>22040</v>
      </c>
      <c r="O923" s="13">
        <f t="shared" si="545"/>
        <v>22040</v>
      </c>
      <c r="P923" s="19">
        <f t="shared" si="542"/>
        <v>0</v>
      </c>
      <c r="Q923" s="19">
        <f t="shared" si="552"/>
        <v>5</v>
      </c>
      <c r="R923" s="13">
        <f t="shared" si="543"/>
        <v>0</v>
      </c>
      <c r="S923" s="19">
        <f t="shared" si="546"/>
        <v>-22045</v>
      </c>
      <c r="T923" s="13">
        <f t="shared" si="547"/>
        <v>-22.045000000000002</v>
      </c>
      <c r="U923" s="13">
        <f>IF(ISNA(VLOOKUP(LOWER(F923)&amp;H923,Prices!A:C,3,0)),0,VLOOKUP(LOWER(F923)&amp;H923,Prices!A:C,3,0))</f>
        <v>29.81</v>
      </c>
      <c r="V923" s="16">
        <f>IF(ISNA(VLOOKUP(LOWER(F923)&amp;H923,Prices!A:C,2,0)),0,VLOOKUP(LOWER(F923)&amp;H923,Prices!A:C,2,0))</f>
        <v>29.9</v>
      </c>
      <c r="W923" s="49">
        <f t="shared" si="551"/>
        <v>7854.9999999999973</v>
      </c>
      <c r="X923" s="24">
        <f t="shared" si="549"/>
        <v>89.999999999999858</v>
      </c>
      <c r="Y923" s="43">
        <f t="shared" si="550"/>
        <v>0.35639745916515414</v>
      </c>
      <c r="Z923" s="49"/>
      <c r="AA923" s="24"/>
    </row>
    <row r="924" spans="1:27" s="13" customFormat="1" x14ac:dyDescent="0.15">
      <c r="A924" s="12">
        <v>42823</v>
      </c>
      <c r="B924" s="60" t="s">
        <v>2123</v>
      </c>
      <c r="C924" s="13" t="s">
        <v>1128</v>
      </c>
      <c r="D924" s="13" t="s">
        <v>1129</v>
      </c>
      <c r="E924" s="13" t="s">
        <v>1130</v>
      </c>
      <c r="F924" s="13" t="str">
        <f t="shared" si="541"/>
        <v>SZ</v>
      </c>
      <c r="G924" s="13" t="str">
        <f>VLOOKUP(LOWER(F924)&amp;H924,'Current pricing'!A:B,2,0)</f>
        <v>小天鹅Ａ</v>
      </c>
      <c r="H924" s="13" t="s">
        <v>1320</v>
      </c>
      <c r="I924" s="13" t="s">
        <v>1206</v>
      </c>
      <c r="J924" s="13" t="s">
        <v>2204</v>
      </c>
      <c r="K924" s="13">
        <v>-400</v>
      </c>
      <c r="L924" s="13">
        <v>1</v>
      </c>
      <c r="M924" s="13">
        <v>41.06</v>
      </c>
      <c r="N924" s="13">
        <f t="shared" si="544"/>
        <v>-16424</v>
      </c>
      <c r="O924" s="13">
        <f t="shared" si="545"/>
        <v>16424</v>
      </c>
      <c r="P924" s="19">
        <f t="shared" si="542"/>
        <v>0</v>
      </c>
      <c r="Q924" s="19">
        <f t="shared" si="552"/>
        <v>5</v>
      </c>
      <c r="R924" s="13">
        <f t="shared" si="543"/>
        <v>16.420000000000002</v>
      </c>
      <c r="S924" s="19">
        <f t="shared" si="546"/>
        <v>16402.580000000002</v>
      </c>
      <c r="T924" s="13">
        <f t="shared" si="547"/>
        <v>-41.006450000000001</v>
      </c>
      <c r="U924" s="13">
        <f>IF(ISNA(VLOOKUP(LOWER(F924)&amp;H924,Prices!A:C,3,0)),0,VLOOKUP(LOWER(F924)&amp;H924,Prices!A:C,3,0))</f>
        <v>56.52</v>
      </c>
      <c r="V924" s="16">
        <f>IF(ISNA(VLOOKUP(LOWER(F924)&amp;H924,Prices!A:C,2,0)),0,VLOOKUP(LOWER(F924)&amp;H924,Prices!A:C,2,0))</f>
        <v>59.75</v>
      </c>
      <c r="W924" s="49">
        <f t="shared" si="551"/>
        <v>-7497.42</v>
      </c>
      <c r="X924" s="24">
        <f t="shared" si="549"/>
        <v>-1291.9999999999986</v>
      </c>
      <c r="Y924" s="43">
        <f t="shared" si="550"/>
        <v>-0.45649171943497324</v>
      </c>
      <c r="Z924" s="49"/>
      <c r="AA924" s="24"/>
    </row>
    <row r="925" spans="1:27" s="13" customFormat="1" x14ac:dyDescent="0.15">
      <c r="A925" s="12">
        <v>42823</v>
      </c>
      <c r="B925" s="60" t="s">
        <v>2124</v>
      </c>
      <c r="C925" s="13" t="s">
        <v>1128</v>
      </c>
      <c r="D925" s="13" t="s">
        <v>1129</v>
      </c>
      <c r="E925" s="13" t="s">
        <v>1130</v>
      </c>
      <c r="F925" s="13" t="str">
        <f t="shared" si="541"/>
        <v>SZ</v>
      </c>
      <c r="G925" s="13" t="str">
        <f>VLOOKUP(LOWER(F925)&amp;H925,'Current pricing'!A:B,2,0)</f>
        <v>鱼跃医疗</v>
      </c>
      <c r="H925" s="13" t="s">
        <v>2101</v>
      </c>
      <c r="I925" s="13" t="s">
        <v>1207</v>
      </c>
      <c r="J925" s="13" t="s">
        <v>2294</v>
      </c>
      <c r="K925" s="13">
        <v>600</v>
      </c>
      <c r="L925" s="13">
        <v>1</v>
      </c>
      <c r="M925" s="13">
        <v>32.76</v>
      </c>
      <c r="N925" s="13">
        <f t="shared" si="544"/>
        <v>19656</v>
      </c>
      <c r="O925" s="13">
        <f t="shared" si="545"/>
        <v>19656</v>
      </c>
      <c r="P925" s="19">
        <f t="shared" si="542"/>
        <v>0</v>
      </c>
      <c r="Q925" s="19">
        <f t="shared" si="552"/>
        <v>5</v>
      </c>
      <c r="R925" s="13">
        <f t="shared" si="543"/>
        <v>0</v>
      </c>
      <c r="S925" s="19">
        <f t="shared" si="546"/>
        <v>-19661</v>
      </c>
      <c r="T925" s="13">
        <f t="shared" si="547"/>
        <v>-32.768333333333331</v>
      </c>
      <c r="U925" s="13">
        <f>IF(ISNA(VLOOKUP(LOWER(F925)&amp;H925,Prices!A:C,3,0)),0,VLOOKUP(LOWER(F925)&amp;H925,Prices!A:C,3,0))</f>
        <v>20.74</v>
      </c>
      <c r="V925" s="16">
        <f>IF(ISNA(VLOOKUP(LOWER(F925)&amp;H925,Prices!A:C,2,0)),0,VLOOKUP(LOWER(F925)&amp;H925,Prices!A:C,2,0))</f>
        <v>21.64</v>
      </c>
      <c r="W925" s="49">
        <f t="shared" si="551"/>
        <v>-6676.9999999999982</v>
      </c>
      <c r="X925" s="24">
        <f t="shared" si="549"/>
        <v>540.00000000000125</v>
      </c>
      <c r="Y925" s="43">
        <f t="shared" si="550"/>
        <v>-0.33969271469271461</v>
      </c>
      <c r="Z925" s="49"/>
      <c r="AA925" s="24"/>
    </row>
    <row r="926" spans="1:27" s="13" customFormat="1" x14ac:dyDescent="0.15">
      <c r="A926" s="12">
        <v>42823</v>
      </c>
      <c r="B926" s="60" t="s">
        <v>2125</v>
      </c>
      <c r="C926" s="13" t="s">
        <v>1128</v>
      </c>
      <c r="D926" s="13" t="s">
        <v>1129</v>
      </c>
      <c r="E926" s="13" t="s">
        <v>1130</v>
      </c>
      <c r="F926" s="13" t="str">
        <f t="shared" si="541"/>
        <v>SH</v>
      </c>
      <c r="G926" s="13" t="str">
        <f>VLOOKUP(LOWER(F926)&amp;H926,'Current pricing'!A:B,2,0)</f>
        <v>白云山</v>
      </c>
      <c r="H926" s="13" t="s">
        <v>2038</v>
      </c>
      <c r="I926" s="13" t="s">
        <v>1207</v>
      </c>
      <c r="J926" s="13" t="s">
        <v>2204</v>
      </c>
      <c r="K926" s="13">
        <v>500</v>
      </c>
      <c r="L926" s="13">
        <v>1</v>
      </c>
      <c r="M926" s="13">
        <v>28.7</v>
      </c>
      <c r="N926" s="13">
        <f t="shared" si="544"/>
        <v>14350</v>
      </c>
      <c r="O926" s="13">
        <f t="shared" si="545"/>
        <v>14350</v>
      </c>
      <c r="P926" s="19">
        <f t="shared" si="542"/>
        <v>0.28700000000000003</v>
      </c>
      <c r="Q926" s="19">
        <f t="shared" si="552"/>
        <v>5</v>
      </c>
      <c r="R926" s="13">
        <f t="shared" si="543"/>
        <v>0</v>
      </c>
      <c r="S926" s="19">
        <f t="shared" si="546"/>
        <v>-14355.287</v>
      </c>
      <c r="T926" s="13">
        <f t="shared" si="547"/>
        <v>-28.710574000000001</v>
      </c>
      <c r="U926" s="13">
        <f>IF(ISNA(VLOOKUP(LOWER(F926)&amp;H926,Prices!A:C,3,0)),0,VLOOKUP(LOWER(F926)&amp;H926,Prices!A:C,3,0))</f>
        <v>32.14</v>
      </c>
      <c r="V926" s="16">
        <f>IF(ISNA(VLOOKUP(LOWER(F926)&amp;H926,Prices!A:C,2,0)),0,VLOOKUP(LOWER(F926)&amp;H926,Prices!A:C,2,0))</f>
        <v>32.14</v>
      </c>
      <c r="W926" s="49">
        <f t="shared" si="551"/>
        <v>1714.7129999999997</v>
      </c>
      <c r="X926" s="24">
        <f t="shared" si="549"/>
        <v>0</v>
      </c>
      <c r="Y926" s="43">
        <f t="shared" si="550"/>
        <v>0.11949219512195119</v>
      </c>
      <c r="Z926" s="49"/>
      <c r="AA926" s="24"/>
    </row>
    <row r="927" spans="1:27" s="13" customFormat="1" x14ac:dyDescent="0.15">
      <c r="A927" s="12">
        <v>42823</v>
      </c>
      <c r="B927" s="60" t="s">
        <v>2126</v>
      </c>
      <c r="C927" s="13" t="s">
        <v>1128</v>
      </c>
      <c r="D927" s="13" t="s">
        <v>1129</v>
      </c>
      <c r="E927" s="13" t="s">
        <v>1130</v>
      </c>
      <c r="F927" s="13" t="str">
        <f t="shared" si="541"/>
        <v>SZ</v>
      </c>
      <c r="G927" s="13" t="str">
        <f>VLOOKUP(LOWER(F927)&amp;H927,'Current pricing'!A:B,2,0)</f>
        <v>汇川技术</v>
      </c>
      <c r="H927" s="13" t="s">
        <v>1470</v>
      </c>
      <c r="I927" s="13" t="s">
        <v>1207</v>
      </c>
      <c r="J927" s="13" t="s">
        <v>2294</v>
      </c>
      <c r="K927" s="13">
        <v>500</v>
      </c>
      <c r="L927" s="13">
        <v>1</v>
      </c>
      <c r="M927" s="13">
        <v>22.04</v>
      </c>
      <c r="N927" s="13">
        <f t="shared" si="544"/>
        <v>11020</v>
      </c>
      <c r="O927" s="13">
        <f t="shared" si="545"/>
        <v>11020</v>
      </c>
      <c r="P927" s="19">
        <f t="shared" si="542"/>
        <v>0</v>
      </c>
      <c r="Q927" s="19">
        <f t="shared" si="552"/>
        <v>5</v>
      </c>
      <c r="R927" s="13">
        <f t="shared" si="543"/>
        <v>0</v>
      </c>
      <c r="S927" s="19">
        <f t="shared" si="546"/>
        <v>-11025</v>
      </c>
      <c r="T927" s="13">
        <f t="shared" si="547"/>
        <v>-22.05</v>
      </c>
      <c r="U927" s="13">
        <f>IF(ISNA(VLOOKUP(LOWER(F927)&amp;H927,Prices!A:C,3,0)),0,VLOOKUP(LOWER(F927)&amp;H927,Prices!A:C,3,0))</f>
        <v>29.81</v>
      </c>
      <c r="V927" s="16">
        <f>IF(ISNA(VLOOKUP(LOWER(F927)&amp;H927,Prices!A:C,2,0)),0,VLOOKUP(LOWER(F927)&amp;H927,Prices!A:C,2,0))</f>
        <v>29.9</v>
      </c>
      <c r="W927" s="49">
        <f t="shared" si="551"/>
        <v>3924.9999999999991</v>
      </c>
      <c r="X927" s="24">
        <f t="shared" si="549"/>
        <v>44.999999999999929</v>
      </c>
      <c r="Y927" s="43">
        <f t="shared" si="550"/>
        <v>0.35617059891107072</v>
      </c>
      <c r="Z927" s="49"/>
      <c r="AA927" s="24"/>
    </row>
    <row r="928" spans="1:27" s="13" customFormat="1" x14ac:dyDescent="0.15">
      <c r="A928" s="12">
        <v>42823</v>
      </c>
      <c r="B928" s="60" t="s">
        <v>2127</v>
      </c>
      <c r="C928" s="13" t="s">
        <v>1128</v>
      </c>
      <c r="D928" s="13" t="s">
        <v>1129</v>
      </c>
      <c r="E928" s="13" t="s">
        <v>1130</v>
      </c>
      <c r="F928" s="13" t="str">
        <f t="shared" si="541"/>
        <v>SZ</v>
      </c>
      <c r="G928" s="13" t="str">
        <f>VLOOKUP(LOWER(F928)&amp;H928,'Current pricing'!A:B,2,0)</f>
        <v>海康威视</v>
      </c>
      <c r="H928" s="13" t="s">
        <v>1504</v>
      </c>
      <c r="I928" s="13" t="s">
        <v>1207</v>
      </c>
      <c r="J928" s="13" t="s">
        <v>2376</v>
      </c>
      <c r="K928" s="13">
        <v>1000</v>
      </c>
      <c r="L928" s="13">
        <v>1</v>
      </c>
      <c r="M928" s="13">
        <v>32.42</v>
      </c>
      <c r="N928" s="13">
        <f t="shared" si="544"/>
        <v>32420</v>
      </c>
      <c r="O928" s="13">
        <f t="shared" si="545"/>
        <v>32420</v>
      </c>
      <c r="P928" s="19">
        <f t="shared" si="542"/>
        <v>0</v>
      </c>
      <c r="Q928" s="19">
        <f t="shared" si="552"/>
        <v>6.484</v>
      </c>
      <c r="R928" s="13">
        <f t="shared" si="543"/>
        <v>0</v>
      </c>
      <c r="S928" s="19">
        <f t="shared" si="546"/>
        <v>-32426.484</v>
      </c>
      <c r="T928" s="13">
        <f t="shared" si="547"/>
        <v>-32.426484000000002</v>
      </c>
      <c r="U928" s="13">
        <f>IF(ISNA(VLOOKUP(LOWER(F928)&amp;H928,Prices!A:C,3,0)),0,VLOOKUP(LOWER(F928)&amp;H928,Prices!A:C,3,0))</f>
        <v>38.950000000000003</v>
      </c>
      <c r="V928" s="16">
        <f>IF(ISNA(VLOOKUP(LOWER(F928)&amp;H928,Prices!A:C,2,0)),0,VLOOKUP(LOWER(F928)&amp;H928,Prices!A:C,2,0))</f>
        <v>39.9</v>
      </c>
      <c r="W928" s="49">
        <f t="shared" si="551"/>
        <v>7473.5159999999969</v>
      </c>
      <c r="X928" s="24">
        <f t="shared" si="549"/>
        <v>949.99999999999568</v>
      </c>
      <c r="Y928" s="43">
        <f t="shared" si="550"/>
        <v>0.23052177668106097</v>
      </c>
      <c r="Z928" s="49"/>
      <c r="AA928" s="24"/>
    </row>
    <row r="929" spans="1:27" s="13" customFormat="1" x14ac:dyDescent="0.15">
      <c r="A929" s="12">
        <v>42823</v>
      </c>
      <c r="B929" s="60" t="s">
        <v>2128</v>
      </c>
      <c r="C929" s="13" t="s">
        <v>1128</v>
      </c>
      <c r="D929" s="13" t="s">
        <v>1129</v>
      </c>
      <c r="E929" s="13" t="s">
        <v>1130</v>
      </c>
      <c r="F929" s="13" t="str">
        <f t="shared" si="541"/>
        <v>SZ</v>
      </c>
      <c r="G929" s="13" t="str">
        <f>VLOOKUP(LOWER(F929)&amp;H929,'Current pricing'!A:B,2,0)</f>
        <v>鱼跃医疗</v>
      </c>
      <c r="H929" s="13" t="s">
        <v>2101</v>
      </c>
      <c r="I929" s="13" t="s">
        <v>1207</v>
      </c>
      <c r="J929" s="13" t="s">
        <v>2294</v>
      </c>
      <c r="K929" s="13">
        <v>600</v>
      </c>
      <c r="L929" s="13">
        <v>1</v>
      </c>
      <c r="M929" s="13">
        <v>32.729999999999997</v>
      </c>
      <c r="N929" s="13">
        <f t="shared" si="544"/>
        <v>19637.999999999996</v>
      </c>
      <c r="O929" s="13">
        <f t="shared" si="545"/>
        <v>19637.999999999996</v>
      </c>
      <c r="P929" s="19">
        <f t="shared" si="542"/>
        <v>0</v>
      </c>
      <c r="Q929" s="19">
        <f t="shared" si="552"/>
        <v>5</v>
      </c>
      <c r="R929" s="13">
        <f t="shared" si="543"/>
        <v>0</v>
      </c>
      <c r="S929" s="19">
        <f t="shared" si="546"/>
        <v>-19642.999999999996</v>
      </c>
      <c r="T929" s="13">
        <f t="shared" si="547"/>
        <v>-32.73833333333333</v>
      </c>
      <c r="U929" s="13">
        <f>IF(ISNA(VLOOKUP(LOWER(F929)&amp;H929,Prices!A:C,3,0)),0,VLOOKUP(LOWER(F929)&amp;H929,Prices!A:C,3,0))</f>
        <v>20.74</v>
      </c>
      <c r="V929" s="16">
        <f>IF(ISNA(VLOOKUP(LOWER(F929)&amp;H929,Prices!A:C,2,0)),0,VLOOKUP(LOWER(F929)&amp;H929,Prices!A:C,2,0))</f>
        <v>21.64</v>
      </c>
      <c r="W929" s="49">
        <f t="shared" si="551"/>
        <v>-6658.9999999999973</v>
      </c>
      <c r="X929" s="24">
        <f t="shared" si="549"/>
        <v>540.00000000000125</v>
      </c>
      <c r="Y929" s="43">
        <f t="shared" si="550"/>
        <v>-0.33908748345045314</v>
      </c>
      <c r="Z929" s="49"/>
      <c r="AA929" s="24"/>
    </row>
    <row r="930" spans="1:27" s="13" customFormat="1" x14ac:dyDescent="0.15">
      <c r="A930" s="12">
        <v>42823</v>
      </c>
      <c r="B930" s="60" t="s">
        <v>2129</v>
      </c>
      <c r="C930" s="13" t="s">
        <v>1128</v>
      </c>
      <c r="D930" s="13" t="s">
        <v>1129</v>
      </c>
      <c r="E930" s="13" t="s">
        <v>1130</v>
      </c>
      <c r="F930" s="13" t="str">
        <f t="shared" si="541"/>
        <v>SZ</v>
      </c>
      <c r="G930" s="13" t="str">
        <f>VLOOKUP(LOWER(F930)&amp;H930,'Current pricing'!A:B,2,0)</f>
        <v>鱼跃医疗</v>
      </c>
      <c r="H930" s="13" t="s">
        <v>2101</v>
      </c>
      <c r="I930" s="13" t="s">
        <v>1207</v>
      </c>
      <c r="J930" s="13" t="s">
        <v>2294</v>
      </c>
      <c r="K930" s="13">
        <v>400</v>
      </c>
      <c r="L930" s="13">
        <v>1</v>
      </c>
      <c r="M930" s="13">
        <v>32.619999999999997</v>
      </c>
      <c r="N930" s="13">
        <f t="shared" si="544"/>
        <v>13047.999999999998</v>
      </c>
      <c r="O930" s="13">
        <f t="shared" si="545"/>
        <v>13047.999999999998</v>
      </c>
      <c r="P930" s="19">
        <f t="shared" si="542"/>
        <v>0</v>
      </c>
      <c r="Q930" s="19">
        <f t="shared" si="552"/>
        <v>5</v>
      </c>
      <c r="R930" s="13">
        <f t="shared" si="543"/>
        <v>0</v>
      </c>
      <c r="S930" s="19">
        <f t="shared" si="546"/>
        <v>-13052.999999999998</v>
      </c>
      <c r="T930" s="13">
        <f t="shared" si="547"/>
        <v>-32.632499999999993</v>
      </c>
      <c r="U930" s="13">
        <f>IF(ISNA(VLOOKUP(LOWER(F930)&amp;H930,Prices!A:C,3,0)),0,VLOOKUP(LOWER(F930)&amp;H930,Prices!A:C,3,0))</f>
        <v>20.74</v>
      </c>
      <c r="V930" s="16">
        <f>IF(ISNA(VLOOKUP(LOWER(F930)&amp;H930,Prices!A:C,2,0)),0,VLOOKUP(LOWER(F930)&amp;H930,Prices!A:C,2,0))</f>
        <v>21.64</v>
      </c>
      <c r="W930" s="49">
        <f t="shared" si="551"/>
        <v>-4396.9999999999973</v>
      </c>
      <c r="X930" s="24">
        <f t="shared" si="549"/>
        <v>360.00000000000085</v>
      </c>
      <c r="Y930" s="43">
        <f t="shared" si="550"/>
        <v>-0.33698651134273433</v>
      </c>
      <c r="Z930" s="49"/>
      <c r="AA930" s="24"/>
    </row>
    <row r="931" spans="1:27" s="13" customFormat="1" x14ac:dyDescent="0.15">
      <c r="A931" s="12">
        <v>42824</v>
      </c>
      <c r="B931" s="60" t="s">
        <v>2131</v>
      </c>
      <c r="C931" s="13" t="s">
        <v>1128</v>
      </c>
      <c r="D931" s="13" t="s">
        <v>1129</v>
      </c>
      <c r="E931" s="13" t="s">
        <v>1130</v>
      </c>
      <c r="F931" s="13" t="str">
        <f t="shared" si="541"/>
        <v>SZ</v>
      </c>
      <c r="G931" s="13" t="str">
        <f>VLOOKUP(LOWER(F931)&amp;H931,'Current pricing'!A:B,2,0)</f>
        <v>云南白药</v>
      </c>
      <c r="H931" s="13" t="s">
        <v>1500</v>
      </c>
      <c r="I931" s="13" t="s">
        <v>1207</v>
      </c>
      <c r="J931" s="13" t="s">
        <v>2376</v>
      </c>
      <c r="K931" s="13">
        <v>400</v>
      </c>
      <c r="L931" s="13">
        <v>1</v>
      </c>
      <c r="M931" s="13">
        <v>85.09</v>
      </c>
      <c r="N931" s="13">
        <f t="shared" ref="N931:N942" si="553">K931*M931</f>
        <v>34036</v>
      </c>
      <c r="O931" s="13">
        <f t="shared" ref="O931:O942" si="554">ABS(N931)</f>
        <v>34036</v>
      </c>
      <c r="P931" s="19">
        <f t="shared" si="542"/>
        <v>0</v>
      </c>
      <c r="Q931" s="19">
        <f t="shared" si="552"/>
        <v>6.8071999999999999</v>
      </c>
      <c r="R931" s="13">
        <f t="shared" si="543"/>
        <v>0</v>
      </c>
      <c r="S931" s="19">
        <f t="shared" ref="S931:S942" si="555">-(N931+P931+Q931+R931)</f>
        <v>-34042.807200000003</v>
      </c>
      <c r="T931" s="13">
        <f t="shared" ref="T931:T942" si="556">S931/K931</f>
        <v>-85.107018000000011</v>
      </c>
      <c r="U931" s="13">
        <f>IF(ISNA(VLOOKUP(LOWER(F931)&amp;H931,Prices!A:C,3,0)),0,VLOOKUP(LOWER(F931)&amp;H931,Prices!A:C,3,0))</f>
        <v>103.87</v>
      </c>
      <c r="V931" s="16">
        <f>IF(ISNA(VLOOKUP(LOWER(F931)&amp;H931,Prices!A:C,2,0)),0,VLOOKUP(LOWER(F931)&amp;H931,Prices!A:C,2,0))</f>
        <v>105.45</v>
      </c>
      <c r="W931" s="49">
        <f t="shared" ref="W931:W942" si="557">IF(I931="B",(V931+T931)*K931,(V931+T931)*K931)</f>
        <v>8137.1927999999971</v>
      </c>
      <c r="X931" s="24">
        <f t="shared" ref="X931:X942" si="558">K931*(V931-U931)</f>
        <v>631.99999999999932</v>
      </c>
      <c r="Y931" s="43">
        <f t="shared" ref="Y931:Y942" si="559">W931/O931</f>
        <v>0.23907606064167344</v>
      </c>
      <c r="Z931" s="49"/>
      <c r="AA931" s="24"/>
    </row>
    <row r="932" spans="1:27" s="13" customFormat="1" x14ac:dyDescent="0.15">
      <c r="A932" s="12">
        <v>42824</v>
      </c>
      <c r="B932" s="60" t="s">
        <v>2132</v>
      </c>
      <c r="C932" s="13" t="s">
        <v>1128</v>
      </c>
      <c r="D932" s="13" t="s">
        <v>1129</v>
      </c>
      <c r="E932" s="13" t="s">
        <v>1130</v>
      </c>
      <c r="F932" s="13" t="str">
        <f t="shared" si="541"/>
        <v>SZ</v>
      </c>
      <c r="G932" s="13" t="str">
        <f>VLOOKUP(LOWER(F932)&amp;H932,'Current pricing'!A:B,2,0)</f>
        <v>海康威视</v>
      </c>
      <c r="H932" s="13" t="s">
        <v>1504</v>
      </c>
      <c r="I932" s="13" t="s">
        <v>1207</v>
      </c>
      <c r="J932" s="13" t="s">
        <v>2376</v>
      </c>
      <c r="K932" s="13">
        <v>1000</v>
      </c>
      <c r="L932" s="13">
        <v>1</v>
      </c>
      <c r="M932" s="13">
        <v>32.369999999999997</v>
      </c>
      <c r="N932" s="13">
        <f t="shared" si="553"/>
        <v>32369.999999999996</v>
      </c>
      <c r="O932" s="13">
        <f t="shared" si="554"/>
        <v>32369.999999999996</v>
      </c>
      <c r="P932" s="19">
        <f t="shared" si="542"/>
        <v>0</v>
      </c>
      <c r="Q932" s="19">
        <f t="shared" si="552"/>
        <v>6.4739999999999993</v>
      </c>
      <c r="R932" s="13">
        <f t="shared" si="543"/>
        <v>0</v>
      </c>
      <c r="S932" s="19">
        <f t="shared" si="555"/>
        <v>-32376.473999999995</v>
      </c>
      <c r="T932" s="13">
        <f t="shared" si="556"/>
        <v>-32.376473999999995</v>
      </c>
      <c r="U932" s="13">
        <f>IF(ISNA(VLOOKUP(LOWER(F932)&amp;H932,Prices!A:C,3,0)),0,VLOOKUP(LOWER(F932)&amp;H932,Prices!A:C,3,0))</f>
        <v>38.950000000000003</v>
      </c>
      <c r="V932" s="16">
        <f>IF(ISNA(VLOOKUP(LOWER(F932)&amp;H932,Prices!A:C,2,0)),0,VLOOKUP(LOWER(F932)&amp;H932,Prices!A:C,2,0))</f>
        <v>39.9</v>
      </c>
      <c r="W932" s="49">
        <f t="shared" si="557"/>
        <v>7523.5260000000035</v>
      </c>
      <c r="X932" s="24">
        <f t="shared" si="558"/>
        <v>949.99999999999568</v>
      </c>
      <c r="Y932" s="43">
        <f t="shared" si="559"/>
        <v>0.23242279888785927</v>
      </c>
      <c r="Z932" s="49"/>
      <c r="AA932" s="24"/>
    </row>
    <row r="933" spans="1:27" s="13" customFormat="1" x14ac:dyDescent="0.15">
      <c r="A933" s="12">
        <v>42824</v>
      </c>
      <c r="B933" s="60" t="s">
        <v>2133</v>
      </c>
      <c r="C933" s="13" t="s">
        <v>1128</v>
      </c>
      <c r="D933" s="13" t="s">
        <v>1129</v>
      </c>
      <c r="E933" s="13" t="s">
        <v>1130</v>
      </c>
      <c r="F933" s="13" t="str">
        <f t="shared" si="541"/>
        <v>SH</v>
      </c>
      <c r="G933" s="13" t="str">
        <f>VLOOKUP(LOWER(F933)&amp;H933,'Current pricing'!A:B,2,0)</f>
        <v>白云山</v>
      </c>
      <c r="H933" s="13" t="s">
        <v>2038</v>
      </c>
      <c r="I933" s="13" t="s">
        <v>1207</v>
      </c>
      <c r="J933" s="13" t="s">
        <v>2204</v>
      </c>
      <c r="K933" s="13">
        <v>1500</v>
      </c>
      <c r="L933" s="13">
        <v>1</v>
      </c>
      <c r="M933" s="13">
        <v>28.29</v>
      </c>
      <c r="N933" s="13">
        <f t="shared" si="553"/>
        <v>42435</v>
      </c>
      <c r="O933" s="13">
        <f t="shared" si="554"/>
        <v>42435</v>
      </c>
      <c r="P933" s="19">
        <f t="shared" si="542"/>
        <v>0.84870000000000012</v>
      </c>
      <c r="Q933" s="19">
        <f t="shared" si="552"/>
        <v>8.4870000000000001</v>
      </c>
      <c r="R933" s="13">
        <f t="shared" si="543"/>
        <v>0</v>
      </c>
      <c r="S933" s="19">
        <f t="shared" si="555"/>
        <v>-42444.335700000003</v>
      </c>
      <c r="T933" s="13">
        <f t="shared" si="556"/>
        <v>-28.296223800000003</v>
      </c>
      <c r="U933" s="13">
        <f>IF(ISNA(VLOOKUP(LOWER(F933)&amp;H933,Prices!A:C,3,0)),0,VLOOKUP(LOWER(F933)&amp;H933,Prices!A:C,3,0))</f>
        <v>32.14</v>
      </c>
      <c r="V933" s="16">
        <f>IF(ISNA(VLOOKUP(LOWER(F933)&amp;H933,Prices!A:C,2,0)),0,VLOOKUP(LOWER(F933)&amp;H933,Prices!A:C,2,0))</f>
        <v>32.14</v>
      </c>
      <c r="W933" s="49">
        <f t="shared" si="557"/>
        <v>5765.6642999999958</v>
      </c>
      <c r="X933" s="24">
        <f t="shared" si="558"/>
        <v>0</v>
      </c>
      <c r="Y933" s="43">
        <f t="shared" si="559"/>
        <v>0.13587049133969592</v>
      </c>
      <c r="Z933" s="49"/>
      <c r="AA933" s="24"/>
    </row>
    <row r="934" spans="1:27" s="13" customFormat="1" x14ac:dyDescent="0.15">
      <c r="A934" s="12">
        <v>42824</v>
      </c>
      <c r="B934" s="60" t="s">
        <v>2134</v>
      </c>
      <c r="C934" s="13" t="s">
        <v>1128</v>
      </c>
      <c r="D934" s="13" t="s">
        <v>1129</v>
      </c>
      <c r="E934" s="13" t="s">
        <v>1130</v>
      </c>
      <c r="F934" s="13" t="str">
        <f t="shared" si="541"/>
        <v>SZ</v>
      </c>
      <c r="G934" s="13" t="str">
        <f>VLOOKUP(LOWER(F934)&amp;H934,'Current pricing'!A:B,2,0)</f>
        <v>东方园林</v>
      </c>
      <c r="H934" s="13" t="s">
        <v>1426</v>
      </c>
      <c r="I934" s="13" t="s">
        <v>1206</v>
      </c>
      <c r="J934" s="13" t="s">
        <v>2203</v>
      </c>
      <c r="K934" s="13">
        <v>-600</v>
      </c>
      <c r="L934" s="13">
        <v>1</v>
      </c>
      <c r="M934" s="13">
        <v>16.100000000000001</v>
      </c>
      <c r="N934" s="13">
        <f t="shared" si="553"/>
        <v>-9660</v>
      </c>
      <c r="O934" s="13">
        <f t="shared" si="554"/>
        <v>9660</v>
      </c>
      <c r="P934" s="19">
        <f t="shared" si="542"/>
        <v>0</v>
      </c>
      <c r="Q934" s="19">
        <f t="shared" si="552"/>
        <v>5</v>
      </c>
      <c r="R934" s="13">
        <f t="shared" si="543"/>
        <v>9.66</v>
      </c>
      <c r="S934" s="19">
        <f t="shared" si="555"/>
        <v>9645.34</v>
      </c>
      <c r="T934" s="13">
        <f t="shared" si="556"/>
        <v>-16.075566666666667</v>
      </c>
      <c r="U934" s="13">
        <f>IF(ISNA(VLOOKUP(LOWER(F934)&amp;H934,Prices!A:C,3,0)),0,VLOOKUP(LOWER(F934)&amp;H934,Prices!A:C,3,0))</f>
        <v>20.399999999999999</v>
      </c>
      <c r="V934" s="16">
        <f>IF(ISNA(VLOOKUP(LOWER(F934)&amp;H934,Prices!A:C,2,0)),0,VLOOKUP(LOWER(F934)&amp;H934,Prices!A:C,2,0))</f>
        <v>21.02</v>
      </c>
      <c r="W934" s="49">
        <f t="shared" si="557"/>
        <v>-2966.6599999999994</v>
      </c>
      <c r="X934" s="24">
        <f t="shared" si="558"/>
        <v>-372.00000000000057</v>
      </c>
      <c r="Y934" s="43">
        <f t="shared" si="559"/>
        <v>-0.30710766045548649</v>
      </c>
      <c r="Z934" s="49"/>
      <c r="AA934" s="24"/>
    </row>
    <row r="935" spans="1:27" s="13" customFormat="1" x14ac:dyDescent="0.15">
      <c r="A935" s="12">
        <v>42824</v>
      </c>
      <c r="B935" s="60" t="s">
        <v>2135</v>
      </c>
      <c r="C935" s="13" t="s">
        <v>1128</v>
      </c>
      <c r="D935" s="13" t="s">
        <v>1129</v>
      </c>
      <c r="E935" s="13" t="s">
        <v>1130</v>
      </c>
      <c r="F935" s="13" t="str">
        <f t="shared" si="541"/>
        <v>SZ</v>
      </c>
      <c r="G935" s="13" t="str">
        <f>VLOOKUP(LOWER(F935)&amp;H935,'Current pricing'!A:B,2,0)</f>
        <v>东方园林</v>
      </c>
      <c r="H935" s="13" t="s">
        <v>1426</v>
      </c>
      <c r="I935" s="13" t="s">
        <v>1206</v>
      </c>
      <c r="J935" s="13" t="s">
        <v>2203</v>
      </c>
      <c r="K935" s="13">
        <v>-600</v>
      </c>
      <c r="L935" s="13">
        <v>1</v>
      </c>
      <c r="M935" s="13">
        <v>15.83</v>
      </c>
      <c r="N935" s="13">
        <f t="shared" si="553"/>
        <v>-9498</v>
      </c>
      <c r="O935" s="13">
        <f t="shared" si="554"/>
        <v>9498</v>
      </c>
      <c r="P935" s="19">
        <f t="shared" si="542"/>
        <v>0</v>
      </c>
      <c r="Q935" s="19">
        <f t="shared" si="552"/>
        <v>5</v>
      </c>
      <c r="R935" s="13">
        <f t="shared" si="543"/>
        <v>9.5</v>
      </c>
      <c r="S935" s="19">
        <f t="shared" si="555"/>
        <v>9483.5</v>
      </c>
      <c r="T935" s="13">
        <f t="shared" si="556"/>
        <v>-15.805833333333334</v>
      </c>
      <c r="U935" s="13">
        <f>IF(ISNA(VLOOKUP(LOWER(F935)&amp;H935,Prices!A:C,3,0)),0,VLOOKUP(LOWER(F935)&amp;H935,Prices!A:C,3,0))</f>
        <v>20.399999999999999</v>
      </c>
      <c r="V935" s="16">
        <f>IF(ISNA(VLOOKUP(LOWER(F935)&amp;H935,Prices!A:C,2,0)),0,VLOOKUP(LOWER(F935)&amp;H935,Prices!A:C,2,0))</f>
        <v>21.02</v>
      </c>
      <c r="W935" s="49">
        <f t="shared" si="557"/>
        <v>-3128.4999999999991</v>
      </c>
      <c r="X935" s="24">
        <f t="shared" si="558"/>
        <v>-372.00000000000057</v>
      </c>
      <c r="Y935" s="43">
        <f t="shared" si="559"/>
        <v>-0.32938513371236039</v>
      </c>
      <c r="Z935" s="49"/>
      <c r="AA935" s="24"/>
    </row>
    <row r="936" spans="1:27" s="13" customFormat="1" x14ac:dyDescent="0.15">
      <c r="A936" s="12">
        <v>42824</v>
      </c>
      <c r="B936" s="60" t="s">
        <v>2136</v>
      </c>
      <c r="C936" s="13" t="s">
        <v>1128</v>
      </c>
      <c r="D936" s="13" t="s">
        <v>1129</v>
      </c>
      <c r="E936" s="13" t="s">
        <v>1130</v>
      </c>
      <c r="F936" s="13" t="str">
        <f t="shared" si="541"/>
        <v>SH</v>
      </c>
      <c r="G936" s="13" t="str">
        <f>VLOOKUP(LOWER(F936)&amp;H936,'Current pricing'!A:B,2,0)</f>
        <v>福耀玻璃</v>
      </c>
      <c r="H936" s="13" t="s">
        <v>2063</v>
      </c>
      <c r="I936" s="13" t="s">
        <v>1206</v>
      </c>
      <c r="J936" s="13" t="s">
        <v>2203</v>
      </c>
      <c r="K936" s="13">
        <v>-1000</v>
      </c>
      <c r="L936" s="13">
        <v>1</v>
      </c>
      <c r="M936" s="13">
        <v>22.36</v>
      </c>
      <c r="N936" s="13">
        <f t="shared" si="553"/>
        <v>-22360</v>
      </c>
      <c r="O936" s="13">
        <f t="shared" si="554"/>
        <v>22360</v>
      </c>
      <c r="P936" s="19">
        <f t="shared" si="542"/>
        <v>0.44720000000000004</v>
      </c>
      <c r="Q936" s="19">
        <f t="shared" si="552"/>
        <v>5</v>
      </c>
      <c r="R936" s="13">
        <f t="shared" si="543"/>
        <v>22.36</v>
      </c>
      <c r="S936" s="19">
        <f t="shared" si="555"/>
        <v>22332.192800000001</v>
      </c>
      <c r="T936" s="13">
        <f t="shared" si="556"/>
        <v>-22.332192800000001</v>
      </c>
      <c r="U936" s="13">
        <f>IF(ISNA(VLOOKUP(LOWER(F936)&amp;H936,Prices!A:C,3,0)),0,VLOOKUP(LOWER(F936)&amp;H936,Prices!A:C,3,0))</f>
        <v>27.09</v>
      </c>
      <c r="V936" s="16">
        <f>IF(ISNA(VLOOKUP(LOWER(F936)&amp;H936,Prices!A:C,2,0)),0,VLOOKUP(LOWER(F936)&amp;H936,Prices!A:C,2,0))</f>
        <v>27.8</v>
      </c>
      <c r="W936" s="49">
        <f t="shared" si="557"/>
        <v>-5467.8071999999993</v>
      </c>
      <c r="X936" s="24">
        <f t="shared" si="558"/>
        <v>-710.00000000000091</v>
      </c>
      <c r="Y936" s="43">
        <f t="shared" si="559"/>
        <v>-0.24453520572450801</v>
      </c>
      <c r="Z936" s="49"/>
      <c r="AA936" s="24"/>
    </row>
    <row r="937" spans="1:27" s="13" customFormat="1" x14ac:dyDescent="0.15">
      <c r="A937" s="12">
        <v>42824</v>
      </c>
      <c r="B937" s="60" t="s">
        <v>2137</v>
      </c>
      <c r="C937" s="13" t="s">
        <v>1128</v>
      </c>
      <c r="D937" s="13" t="s">
        <v>1129</v>
      </c>
      <c r="E937" s="13" t="s">
        <v>1130</v>
      </c>
      <c r="F937" s="13" t="str">
        <f t="shared" si="541"/>
        <v>SZ</v>
      </c>
      <c r="G937" s="13" t="str">
        <f>VLOOKUP(LOWER(F937)&amp;H937,'Current pricing'!A:B,2,0)</f>
        <v>神雾环保</v>
      </c>
      <c r="H937" s="13" t="s">
        <v>2058</v>
      </c>
      <c r="I937" s="13" t="s">
        <v>1206</v>
      </c>
      <c r="J937" s="13" t="s">
        <v>2203</v>
      </c>
      <c r="K937" s="13">
        <v>-1000</v>
      </c>
      <c r="L937" s="13">
        <v>1</v>
      </c>
      <c r="M937" s="13">
        <v>34.47</v>
      </c>
      <c r="N937" s="13">
        <f t="shared" si="553"/>
        <v>-34470</v>
      </c>
      <c r="O937" s="13">
        <f t="shared" si="554"/>
        <v>34470</v>
      </c>
      <c r="P937" s="19">
        <f t="shared" si="542"/>
        <v>0</v>
      </c>
      <c r="Q937" s="19">
        <f t="shared" si="552"/>
        <v>6.8940000000000001</v>
      </c>
      <c r="R937" s="13">
        <f t="shared" si="543"/>
        <v>34.47</v>
      </c>
      <c r="S937" s="19">
        <f t="shared" si="555"/>
        <v>34428.635999999999</v>
      </c>
      <c r="T937" s="13">
        <f t="shared" si="556"/>
        <v>-34.428635999999997</v>
      </c>
      <c r="U937" s="13">
        <f>IF(ISNA(VLOOKUP(LOWER(F937)&amp;H937,Prices!A:C,3,0)),0,VLOOKUP(LOWER(F937)&amp;H937,Prices!A:C,3,0))</f>
        <v>24.16</v>
      </c>
      <c r="V937" s="16">
        <f>IF(ISNA(VLOOKUP(LOWER(F937)&amp;H937,Prices!A:C,2,0)),0,VLOOKUP(LOWER(F937)&amp;H937,Prices!A:C,2,0))</f>
        <v>24.16</v>
      </c>
      <c r="W937" s="49">
        <f t="shared" si="557"/>
        <v>10268.635999999997</v>
      </c>
      <c r="X937" s="24">
        <f t="shared" si="558"/>
        <v>0</v>
      </c>
      <c r="Y937" s="43">
        <f t="shared" si="559"/>
        <v>0.29790066724688125</v>
      </c>
      <c r="Z937" s="49"/>
      <c r="AA937" s="24"/>
    </row>
    <row r="938" spans="1:27" s="13" customFormat="1" x14ac:dyDescent="0.15">
      <c r="A938" s="12">
        <v>42824</v>
      </c>
      <c r="B938" s="60" t="s">
        <v>2138</v>
      </c>
      <c r="C938" s="13" t="s">
        <v>1128</v>
      </c>
      <c r="D938" s="13" t="s">
        <v>1129</v>
      </c>
      <c r="E938" s="13" t="s">
        <v>1130</v>
      </c>
      <c r="F938" s="13" t="str">
        <f t="shared" si="541"/>
        <v>SZ</v>
      </c>
      <c r="G938" s="13" t="str">
        <f>VLOOKUP(LOWER(F938)&amp;H938,'Current pricing'!A:B,2,0)</f>
        <v>小天鹅Ａ</v>
      </c>
      <c r="H938" s="13" t="s">
        <v>1320</v>
      </c>
      <c r="I938" s="13" t="s">
        <v>1206</v>
      </c>
      <c r="J938" s="13" t="s">
        <v>2204</v>
      </c>
      <c r="K938" s="13">
        <v>-400</v>
      </c>
      <c r="L938" s="13">
        <v>1</v>
      </c>
      <c r="M938" s="13">
        <v>40.26</v>
      </c>
      <c r="N938" s="13">
        <f t="shared" si="553"/>
        <v>-16104</v>
      </c>
      <c r="O938" s="13">
        <f t="shared" si="554"/>
        <v>16104</v>
      </c>
      <c r="P938" s="19">
        <f t="shared" si="542"/>
        <v>0</v>
      </c>
      <c r="Q938" s="19">
        <f t="shared" si="552"/>
        <v>5</v>
      </c>
      <c r="R938" s="13">
        <f t="shared" si="543"/>
        <v>16.100000000000001</v>
      </c>
      <c r="S938" s="19">
        <f t="shared" si="555"/>
        <v>16082.9</v>
      </c>
      <c r="T938" s="13">
        <f t="shared" si="556"/>
        <v>-40.207250000000002</v>
      </c>
      <c r="U938" s="13">
        <f>IF(ISNA(VLOOKUP(LOWER(F938)&amp;H938,Prices!A:C,3,0)),0,VLOOKUP(LOWER(F938)&amp;H938,Prices!A:C,3,0))</f>
        <v>56.52</v>
      </c>
      <c r="V938" s="16">
        <f>IF(ISNA(VLOOKUP(LOWER(F938)&amp;H938,Prices!A:C,2,0)),0,VLOOKUP(LOWER(F938)&amp;H938,Prices!A:C,2,0))</f>
        <v>59.75</v>
      </c>
      <c r="W938" s="49">
        <f t="shared" si="557"/>
        <v>-7817.0999999999995</v>
      </c>
      <c r="X938" s="24">
        <f t="shared" si="558"/>
        <v>-1291.9999999999986</v>
      </c>
      <c r="Y938" s="43">
        <f t="shared" si="559"/>
        <v>-0.48541356184798806</v>
      </c>
      <c r="Z938" s="49"/>
      <c r="AA938" s="24"/>
    </row>
    <row r="939" spans="1:27" s="13" customFormat="1" x14ac:dyDescent="0.15">
      <c r="A939" s="12">
        <v>42824</v>
      </c>
      <c r="B939" s="60" t="s">
        <v>2139</v>
      </c>
      <c r="C939" s="13" t="s">
        <v>1128</v>
      </c>
      <c r="D939" s="13" t="s">
        <v>1129</v>
      </c>
      <c r="E939" s="13" t="s">
        <v>1130</v>
      </c>
      <c r="F939" s="13" t="str">
        <f t="shared" si="541"/>
        <v>SZ</v>
      </c>
      <c r="G939" s="13" t="str">
        <f>VLOOKUP(LOWER(F939)&amp;H939,'Current pricing'!A:B,2,0)</f>
        <v>海康威视</v>
      </c>
      <c r="H939" s="13" t="s">
        <v>1504</v>
      </c>
      <c r="I939" s="13" t="s">
        <v>1206</v>
      </c>
      <c r="J939" s="13" t="s">
        <v>2376</v>
      </c>
      <c r="K939" s="13">
        <v>-1500</v>
      </c>
      <c r="L939" s="13">
        <v>1</v>
      </c>
      <c r="M939" s="13">
        <v>31.68</v>
      </c>
      <c r="N939" s="13">
        <f t="shared" si="553"/>
        <v>-47520</v>
      </c>
      <c r="O939" s="13">
        <f t="shared" si="554"/>
        <v>47520</v>
      </c>
      <c r="P939" s="19">
        <f t="shared" si="542"/>
        <v>0</v>
      </c>
      <c r="Q939" s="19">
        <f t="shared" si="552"/>
        <v>9.5040000000000013</v>
      </c>
      <c r="R939" s="13">
        <f t="shared" si="543"/>
        <v>47.52</v>
      </c>
      <c r="S939" s="19">
        <f t="shared" si="555"/>
        <v>47462.976000000002</v>
      </c>
      <c r="T939" s="13">
        <f t="shared" si="556"/>
        <v>-31.641984000000001</v>
      </c>
      <c r="U939" s="13">
        <f>IF(ISNA(VLOOKUP(LOWER(F939)&amp;H939,Prices!A:C,3,0)),0,VLOOKUP(LOWER(F939)&amp;H939,Prices!A:C,3,0))</f>
        <v>38.950000000000003</v>
      </c>
      <c r="V939" s="16">
        <f>IF(ISNA(VLOOKUP(LOWER(F939)&amp;H939,Prices!A:C,2,0)),0,VLOOKUP(LOWER(F939)&amp;H939,Prices!A:C,2,0))</f>
        <v>39.9</v>
      </c>
      <c r="W939" s="49">
        <f t="shared" si="557"/>
        <v>-12387.023999999998</v>
      </c>
      <c r="X939" s="24">
        <f t="shared" si="558"/>
        <v>-1424.9999999999936</v>
      </c>
      <c r="Y939" s="43">
        <f t="shared" si="559"/>
        <v>-0.26066969696969694</v>
      </c>
      <c r="Z939" s="49"/>
      <c r="AA939" s="24"/>
    </row>
    <row r="940" spans="1:27" s="13" customFormat="1" x14ac:dyDescent="0.15">
      <c r="A940" s="12">
        <v>42824</v>
      </c>
      <c r="B940" s="60" t="s">
        <v>2140</v>
      </c>
      <c r="C940" s="13" t="s">
        <v>1128</v>
      </c>
      <c r="D940" s="13" t="s">
        <v>1129</v>
      </c>
      <c r="E940" s="13" t="s">
        <v>1130</v>
      </c>
      <c r="F940" s="13" t="str">
        <f t="shared" si="541"/>
        <v>SH</v>
      </c>
      <c r="G940" s="13" t="str">
        <f>VLOOKUP(LOWER(F940)&amp;H940,'Current pricing'!A:B,2,0)</f>
        <v>白云山</v>
      </c>
      <c r="H940" s="13" t="s">
        <v>2038</v>
      </c>
      <c r="I940" s="13" t="s">
        <v>1206</v>
      </c>
      <c r="J940" s="13" t="s">
        <v>2204</v>
      </c>
      <c r="K940" s="13">
        <v>-1000</v>
      </c>
      <c r="L940" s="13">
        <v>1</v>
      </c>
      <c r="M940" s="13">
        <v>28.15</v>
      </c>
      <c r="N940" s="13">
        <f t="shared" si="553"/>
        <v>-28150</v>
      </c>
      <c r="O940" s="13">
        <f t="shared" si="554"/>
        <v>28150</v>
      </c>
      <c r="P940" s="19">
        <f t="shared" si="542"/>
        <v>0.56300000000000006</v>
      </c>
      <c r="Q940" s="19">
        <f t="shared" si="552"/>
        <v>5.63</v>
      </c>
      <c r="R940" s="13">
        <f t="shared" si="543"/>
        <v>28.15</v>
      </c>
      <c r="S940" s="19">
        <f t="shared" si="555"/>
        <v>28115.656999999999</v>
      </c>
      <c r="T940" s="13">
        <f t="shared" si="556"/>
        <v>-28.115656999999999</v>
      </c>
      <c r="U940" s="13">
        <f>IF(ISNA(VLOOKUP(LOWER(F940)&amp;H940,Prices!A:C,3,0)),0,VLOOKUP(LOWER(F940)&amp;H940,Prices!A:C,3,0))</f>
        <v>32.14</v>
      </c>
      <c r="V940" s="16">
        <f>IF(ISNA(VLOOKUP(LOWER(F940)&amp;H940,Prices!A:C,2,0)),0,VLOOKUP(LOWER(F940)&amp;H940,Prices!A:C,2,0))</f>
        <v>32.14</v>
      </c>
      <c r="W940" s="49">
        <f t="shared" si="557"/>
        <v>-4024.3430000000017</v>
      </c>
      <c r="X940" s="24">
        <f t="shared" si="558"/>
        <v>0</v>
      </c>
      <c r="Y940" s="43">
        <f t="shared" si="559"/>
        <v>-0.14296067495559509</v>
      </c>
      <c r="Z940" s="49"/>
      <c r="AA940" s="24"/>
    </row>
    <row r="941" spans="1:27" s="13" customFormat="1" x14ac:dyDescent="0.15">
      <c r="A941" s="12">
        <v>42824</v>
      </c>
      <c r="B941" s="60" t="s">
        <v>2141</v>
      </c>
      <c r="C941" s="13" t="s">
        <v>1128</v>
      </c>
      <c r="D941" s="13" t="s">
        <v>1129</v>
      </c>
      <c r="E941" s="13" t="s">
        <v>1130</v>
      </c>
      <c r="F941" s="13" t="str">
        <f t="shared" si="541"/>
        <v>SH</v>
      </c>
      <c r="G941" s="13" t="str">
        <f>VLOOKUP(LOWER(F941)&amp;H941,'Current pricing'!A:B,2,0)</f>
        <v>口子窖</v>
      </c>
      <c r="H941" s="13" t="s">
        <v>1982</v>
      </c>
      <c r="I941" s="13" t="s">
        <v>1206</v>
      </c>
      <c r="J941" s="13" t="s">
        <v>2203</v>
      </c>
      <c r="K941" s="13">
        <v>-200</v>
      </c>
      <c r="L941" s="13">
        <v>1</v>
      </c>
      <c r="M941" s="13">
        <v>34.36</v>
      </c>
      <c r="N941" s="13">
        <f t="shared" si="553"/>
        <v>-6872</v>
      </c>
      <c r="O941" s="13">
        <f t="shared" si="554"/>
        <v>6872</v>
      </c>
      <c r="P941" s="19">
        <f t="shared" si="542"/>
        <v>0.13744000000000001</v>
      </c>
      <c r="Q941" s="19">
        <f t="shared" si="552"/>
        <v>5</v>
      </c>
      <c r="R941" s="13">
        <f t="shared" si="543"/>
        <v>6.87</v>
      </c>
      <c r="S941" s="19">
        <f t="shared" si="555"/>
        <v>6859.9925599999997</v>
      </c>
      <c r="T941" s="13">
        <f t="shared" si="556"/>
        <v>-34.299962799999996</v>
      </c>
      <c r="U941" s="13">
        <f>IF(ISNA(VLOOKUP(LOWER(F941)&amp;H941,Prices!A:C,3,0)),0,VLOOKUP(LOWER(F941)&amp;H941,Prices!A:C,3,0))</f>
        <v>49.4</v>
      </c>
      <c r="V941" s="16">
        <f>IF(ISNA(VLOOKUP(LOWER(F941)&amp;H941,Prices!A:C,2,0)),0,VLOOKUP(LOWER(F941)&amp;H941,Prices!A:C,2,0))</f>
        <v>54.34</v>
      </c>
      <c r="W941" s="49">
        <f t="shared" si="557"/>
        <v>-4008.0074400000017</v>
      </c>
      <c r="X941" s="24">
        <f t="shared" si="558"/>
        <v>-988.00000000000091</v>
      </c>
      <c r="Y941" s="43">
        <f t="shared" si="559"/>
        <v>-0.58323740395809109</v>
      </c>
      <c r="Z941" s="49"/>
      <c r="AA941" s="24"/>
    </row>
    <row r="942" spans="1:27" s="13" customFormat="1" x14ac:dyDescent="0.15">
      <c r="A942" s="12">
        <v>42824</v>
      </c>
      <c r="B942" s="60" t="s">
        <v>2142</v>
      </c>
      <c r="C942" s="13" t="s">
        <v>1128</v>
      </c>
      <c r="D942" s="13" t="s">
        <v>1129</v>
      </c>
      <c r="E942" s="13" t="s">
        <v>1130</v>
      </c>
      <c r="F942" s="13" t="str">
        <f t="shared" si="541"/>
        <v>SH</v>
      </c>
      <c r="G942" s="13" t="str">
        <f>VLOOKUP(LOWER(F942)&amp;H942,'Current pricing'!A:B,2,0)</f>
        <v>白云山</v>
      </c>
      <c r="H942" s="13" t="s">
        <v>2038</v>
      </c>
      <c r="I942" s="13" t="s">
        <v>1206</v>
      </c>
      <c r="J942" s="13" t="s">
        <v>2204</v>
      </c>
      <c r="K942" s="13">
        <v>-500</v>
      </c>
      <c r="L942" s="13">
        <v>1</v>
      </c>
      <c r="M942" s="13">
        <v>28.2</v>
      </c>
      <c r="N942" s="13">
        <f t="shared" si="553"/>
        <v>-14100</v>
      </c>
      <c r="O942" s="13">
        <f t="shared" si="554"/>
        <v>14100</v>
      </c>
      <c r="P942" s="19">
        <f t="shared" si="542"/>
        <v>0.28200000000000003</v>
      </c>
      <c r="Q942" s="19">
        <f t="shared" si="552"/>
        <v>5</v>
      </c>
      <c r="R942" s="13">
        <f t="shared" si="543"/>
        <v>14.1</v>
      </c>
      <c r="S942" s="19">
        <f t="shared" si="555"/>
        <v>14080.618</v>
      </c>
      <c r="T942" s="13">
        <f t="shared" si="556"/>
        <v>-28.161236000000002</v>
      </c>
      <c r="U942" s="13">
        <f>IF(ISNA(VLOOKUP(LOWER(F942)&amp;H942,Prices!A:C,3,0)),0,VLOOKUP(LOWER(F942)&amp;H942,Prices!A:C,3,0))</f>
        <v>32.14</v>
      </c>
      <c r="V942" s="16">
        <f>IF(ISNA(VLOOKUP(LOWER(F942)&amp;H942,Prices!A:C,2,0)),0,VLOOKUP(LOWER(F942)&amp;H942,Prices!A:C,2,0))</f>
        <v>32.14</v>
      </c>
      <c r="W942" s="49">
        <f t="shared" si="557"/>
        <v>-1989.3819999999992</v>
      </c>
      <c r="X942" s="24">
        <f t="shared" si="558"/>
        <v>0</v>
      </c>
      <c r="Y942" s="43">
        <f t="shared" si="559"/>
        <v>-0.14109092198581555</v>
      </c>
      <c r="Z942" s="49"/>
      <c r="AA942" s="24"/>
    </row>
    <row r="943" spans="1:27" s="13" customFormat="1" x14ac:dyDescent="0.15">
      <c r="A943" s="12">
        <v>42825</v>
      </c>
      <c r="B943" s="60" t="s">
        <v>2144</v>
      </c>
      <c r="C943" s="13" t="s">
        <v>1128</v>
      </c>
      <c r="D943" s="13" t="s">
        <v>1129</v>
      </c>
      <c r="E943" s="13" t="s">
        <v>1130</v>
      </c>
      <c r="F943" s="13" t="str">
        <f t="shared" si="541"/>
        <v>SH</v>
      </c>
      <c r="G943" s="13" t="str">
        <f>VLOOKUP(LOWER(F943)&amp;H943,'Current pricing'!A:B,2,0)</f>
        <v>中船防务</v>
      </c>
      <c r="H943" s="13" t="s">
        <v>1511</v>
      </c>
      <c r="I943" s="13" t="s">
        <v>1206</v>
      </c>
      <c r="J943" s="13" t="s">
        <v>2204</v>
      </c>
      <c r="K943" s="13">
        <v>-1000</v>
      </c>
      <c r="L943" s="13">
        <v>1</v>
      </c>
      <c r="M943" s="13">
        <v>32.4</v>
      </c>
      <c r="N943" s="13">
        <f t="shared" ref="N943:N1003" si="560">K943*M943</f>
        <v>-32400</v>
      </c>
      <c r="O943" s="13">
        <f t="shared" ref="O943:O1003" si="561">ABS(N943)</f>
        <v>32400</v>
      </c>
      <c r="P943" s="19">
        <f t="shared" si="542"/>
        <v>0.64800000000000002</v>
      </c>
      <c r="Q943" s="19">
        <f t="shared" si="552"/>
        <v>6.48</v>
      </c>
      <c r="R943" s="13">
        <f t="shared" si="543"/>
        <v>32.4</v>
      </c>
      <c r="S943" s="19">
        <f t="shared" ref="S943:S1003" si="562">-(N943+P943+Q943+R943)</f>
        <v>32360.471999999998</v>
      </c>
      <c r="T943" s="13">
        <f t="shared" ref="T943:T1003" si="563">S943/K943</f>
        <v>-32.360472000000001</v>
      </c>
      <c r="U943" s="13">
        <f>IF(ISNA(VLOOKUP(LOWER(F943)&amp;H943,Prices!A:C,3,0)),0,VLOOKUP(LOWER(F943)&amp;H943,Prices!A:C,3,0))</f>
        <v>26.66</v>
      </c>
      <c r="V943" s="16">
        <f>IF(ISNA(VLOOKUP(LOWER(F943)&amp;H943,Prices!A:C,2,0)),0,VLOOKUP(LOWER(F943)&amp;H943,Prices!A:C,2,0))</f>
        <v>26.66</v>
      </c>
      <c r="W943" s="49">
        <f t="shared" ref="W943:W1003" si="564">IF(I943="B",(V943+T943)*K943,(V943+T943)*K943)</f>
        <v>5700.4720000000016</v>
      </c>
      <c r="X943" s="24">
        <f t="shared" ref="X943:X1003" si="565">K943*(V943-U943)</f>
        <v>0</v>
      </c>
      <c r="Y943" s="43">
        <f t="shared" ref="Y943:Y1003" si="566">W943/O943</f>
        <v>0.17594049382716054</v>
      </c>
      <c r="Z943" s="49"/>
      <c r="AA943" s="24"/>
    </row>
    <row r="944" spans="1:27" s="13" customFormat="1" x14ac:dyDescent="0.15">
      <c r="A944" s="12">
        <v>42825</v>
      </c>
      <c r="B944" s="60" t="s">
        <v>2145</v>
      </c>
      <c r="C944" s="13" t="s">
        <v>1128</v>
      </c>
      <c r="D944" s="13" t="s">
        <v>1129</v>
      </c>
      <c r="E944" s="13" t="s">
        <v>1130</v>
      </c>
      <c r="F944" s="13" t="str">
        <f t="shared" si="541"/>
        <v>SZ</v>
      </c>
      <c r="G944" s="13" t="str">
        <f>VLOOKUP(LOWER(F944)&amp;H944,'Current pricing'!A:B,2,0)</f>
        <v>汇川技术</v>
      </c>
      <c r="H944" s="13" t="s">
        <v>1470</v>
      </c>
      <c r="I944" s="13" t="s">
        <v>1206</v>
      </c>
      <c r="J944" s="13" t="s">
        <v>2294</v>
      </c>
      <c r="K944" s="13">
        <v>-2200</v>
      </c>
      <c r="L944" s="13">
        <v>1</v>
      </c>
      <c r="M944" s="13">
        <v>21.94</v>
      </c>
      <c r="N944" s="13">
        <f t="shared" si="560"/>
        <v>-48268</v>
      </c>
      <c r="O944" s="13">
        <f t="shared" si="561"/>
        <v>48268</v>
      </c>
      <c r="P944" s="19">
        <f t="shared" si="542"/>
        <v>0</v>
      </c>
      <c r="Q944" s="19">
        <f t="shared" si="552"/>
        <v>9.6536000000000008</v>
      </c>
      <c r="R944" s="13">
        <f t="shared" si="543"/>
        <v>48.27</v>
      </c>
      <c r="S944" s="19">
        <f t="shared" si="562"/>
        <v>48210.076400000005</v>
      </c>
      <c r="T944" s="13">
        <f t="shared" si="563"/>
        <v>-21.913671090909094</v>
      </c>
      <c r="U944" s="13">
        <f>IF(ISNA(VLOOKUP(LOWER(F944)&amp;H944,Prices!A:C,3,0)),0,VLOOKUP(LOWER(F944)&amp;H944,Prices!A:C,3,0))</f>
        <v>29.81</v>
      </c>
      <c r="V944" s="16">
        <f>IF(ISNA(VLOOKUP(LOWER(F944)&amp;H944,Prices!A:C,2,0)),0,VLOOKUP(LOWER(F944)&amp;H944,Prices!A:C,2,0))</f>
        <v>29.9</v>
      </c>
      <c r="W944" s="49">
        <f t="shared" si="564"/>
        <v>-17569.923599999991</v>
      </c>
      <c r="X944" s="24">
        <f t="shared" si="565"/>
        <v>-197.99999999999969</v>
      </c>
      <c r="Y944" s="43">
        <f t="shared" si="566"/>
        <v>-0.36400769868235666</v>
      </c>
      <c r="Z944" s="49"/>
      <c r="AA944" s="24"/>
    </row>
    <row r="945" spans="1:27" s="13" customFormat="1" x14ac:dyDescent="0.15">
      <c r="A945" s="12">
        <v>42825</v>
      </c>
      <c r="B945" s="60" t="s">
        <v>2146</v>
      </c>
      <c r="C945" s="13" t="s">
        <v>1128</v>
      </c>
      <c r="D945" s="13" t="s">
        <v>1129</v>
      </c>
      <c r="E945" s="13" t="s">
        <v>1130</v>
      </c>
      <c r="F945" s="13" t="str">
        <f t="shared" si="541"/>
        <v>SZ</v>
      </c>
      <c r="G945" s="13" t="str">
        <f>VLOOKUP(LOWER(F945)&amp;H945,'Current pricing'!A:B,2,0)</f>
        <v>汇川技术</v>
      </c>
      <c r="H945" s="13" t="s">
        <v>1470</v>
      </c>
      <c r="I945" s="13" t="s">
        <v>1206</v>
      </c>
      <c r="J945" s="13" t="s">
        <v>2294</v>
      </c>
      <c r="K945" s="13">
        <v>-1000</v>
      </c>
      <c r="L945" s="13">
        <v>1</v>
      </c>
      <c r="M945" s="13">
        <v>21.98</v>
      </c>
      <c r="N945" s="13">
        <f t="shared" si="560"/>
        <v>-21980</v>
      </c>
      <c r="O945" s="13">
        <f t="shared" si="561"/>
        <v>21980</v>
      </c>
      <c r="P945" s="19">
        <f t="shared" si="542"/>
        <v>0</v>
      </c>
      <c r="Q945" s="19">
        <f t="shared" si="552"/>
        <v>5</v>
      </c>
      <c r="R945" s="13">
        <f t="shared" si="543"/>
        <v>21.98</v>
      </c>
      <c r="S945" s="19">
        <f t="shared" si="562"/>
        <v>21953.02</v>
      </c>
      <c r="T945" s="13">
        <f t="shared" si="563"/>
        <v>-21.953020000000002</v>
      </c>
      <c r="U945" s="13">
        <f>IF(ISNA(VLOOKUP(LOWER(F945)&amp;H945,Prices!A:C,3,0)),0,VLOOKUP(LOWER(F945)&amp;H945,Prices!A:C,3,0))</f>
        <v>29.81</v>
      </c>
      <c r="V945" s="16">
        <f>IF(ISNA(VLOOKUP(LOWER(F945)&amp;H945,Prices!A:C,2,0)),0,VLOOKUP(LOWER(F945)&amp;H945,Prices!A:C,2,0))</f>
        <v>29.9</v>
      </c>
      <c r="W945" s="49">
        <f t="shared" si="564"/>
        <v>-7946.9799999999959</v>
      </c>
      <c r="X945" s="24">
        <f t="shared" si="565"/>
        <v>-89.999999999999858</v>
      </c>
      <c r="Y945" s="43">
        <f t="shared" si="566"/>
        <v>-0.36155505004549571</v>
      </c>
      <c r="Z945" s="49"/>
      <c r="AA945" s="24"/>
    </row>
    <row r="946" spans="1:27" s="13" customFormat="1" x14ac:dyDescent="0.15">
      <c r="A946" s="12">
        <v>42825</v>
      </c>
      <c r="B946" s="60" t="s">
        <v>2147</v>
      </c>
      <c r="C946" s="13" t="s">
        <v>1128</v>
      </c>
      <c r="D946" s="13" t="s">
        <v>1129</v>
      </c>
      <c r="E946" s="13" t="s">
        <v>1130</v>
      </c>
      <c r="F946" s="13" t="str">
        <f t="shared" si="541"/>
        <v>SH</v>
      </c>
      <c r="G946" s="13" t="str">
        <f>VLOOKUP(LOWER(F946)&amp;H946,'Current pricing'!A:B,2,0)</f>
        <v>中船防务</v>
      </c>
      <c r="H946" s="13" t="s">
        <v>1511</v>
      </c>
      <c r="I946" s="13" t="s">
        <v>1206</v>
      </c>
      <c r="J946" s="13" t="s">
        <v>2204</v>
      </c>
      <c r="K946" s="13">
        <v>-600</v>
      </c>
      <c r="L946" s="13">
        <v>1</v>
      </c>
      <c r="M946" s="13">
        <v>33.020000000000003</v>
      </c>
      <c r="N946" s="13">
        <f t="shared" si="560"/>
        <v>-19812.000000000004</v>
      </c>
      <c r="O946" s="13">
        <f t="shared" si="561"/>
        <v>19812.000000000004</v>
      </c>
      <c r="P946" s="19">
        <f t="shared" si="542"/>
        <v>0.39624000000000009</v>
      </c>
      <c r="Q946" s="19">
        <f t="shared" si="552"/>
        <v>5</v>
      </c>
      <c r="R946" s="13">
        <f t="shared" si="543"/>
        <v>19.809999999999999</v>
      </c>
      <c r="S946" s="19">
        <f t="shared" si="562"/>
        <v>19786.793760000004</v>
      </c>
      <c r="T946" s="13">
        <f t="shared" si="563"/>
        <v>-32.977989600000008</v>
      </c>
      <c r="U946" s="13">
        <f>IF(ISNA(VLOOKUP(LOWER(F946)&amp;H946,Prices!A:C,3,0)),0,VLOOKUP(LOWER(F946)&amp;H946,Prices!A:C,3,0))</f>
        <v>26.66</v>
      </c>
      <c r="V946" s="16">
        <f>IF(ISNA(VLOOKUP(LOWER(F946)&amp;H946,Prices!A:C,2,0)),0,VLOOKUP(LOWER(F946)&amp;H946,Prices!A:C,2,0))</f>
        <v>26.66</v>
      </c>
      <c r="W946" s="49">
        <f t="shared" si="564"/>
        <v>3790.7937600000046</v>
      </c>
      <c r="X946" s="24">
        <f t="shared" si="565"/>
        <v>0</v>
      </c>
      <c r="Y946" s="43">
        <f t="shared" si="566"/>
        <v>0.19133826771653561</v>
      </c>
      <c r="Z946" s="49"/>
      <c r="AA946" s="24"/>
    </row>
    <row r="947" spans="1:27" s="13" customFormat="1" x14ac:dyDescent="0.15">
      <c r="A947" s="12">
        <v>42825</v>
      </c>
      <c r="B947" s="60" t="s">
        <v>2148</v>
      </c>
      <c r="C947" s="13" t="s">
        <v>1128</v>
      </c>
      <c r="D947" s="13" t="s">
        <v>1129</v>
      </c>
      <c r="E947" s="13" t="s">
        <v>1130</v>
      </c>
      <c r="F947" s="13" t="str">
        <f t="shared" si="541"/>
        <v>SZ</v>
      </c>
      <c r="G947" s="13" t="str">
        <f>VLOOKUP(LOWER(F947)&amp;H947,'Current pricing'!A:B,2,0)</f>
        <v>海康威视</v>
      </c>
      <c r="H947" s="13" t="s">
        <v>1504</v>
      </c>
      <c r="I947" s="13" t="s">
        <v>1206</v>
      </c>
      <c r="J947" s="13" t="s">
        <v>2376</v>
      </c>
      <c r="K947" s="13">
        <v>-1500</v>
      </c>
      <c r="L947" s="13">
        <v>1</v>
      </c>
      <c r="M947" s="13">
        <v>31.84</v>
      </c>
      <c r="N947" s="13">
        <f t="shared" si="560"/>
        <v>-47760</v>
      </c>
      <c r="O947" s="13">
        <f t="shared" si="561"/>
        <v>47760</v>
      </c>
      <c r="P947" s="19">
        <f t="shared" si="542"/>
        <v>0</v>
      </c>
      <c r="Q947" s="19">
        <f t="shared" si="552"/>
        <v>9.5519999999999996</v>
      </c>
      <c r="R947" s="13">
        <f t="shared" si="543"/>
        <v>47.76</v>
      </c>
      <c r="S947" s="19">
        <f t="shared" si="562"/>
        <v>47702.687999999995</v>
      </c>
      <c r="T947" s="13">
        <f t="shared" si="563"/>
        <v>-31.801791999999995</v>
      </c>
      <c r="U947" s="13">
        <f>IF(ISNA(VLOOKUP(LOWER(F947)&amp;H947,Prices!A:C,3,0)),0,VLOOKUP(LOWER(F947)&amp;H947,Prices!A:C,3,0))</f>
        <v>38.950000000000003</v>
      </c>
      <c r="V947" s="16">
        <f>IF(ISNA(VLOOKUP(LOWER(F947)&amp;H947,Prices!A:C,2,0)),0,VLOOKUP(LOWER(F947)&amp;H947,Prices!A:C,2,0))</f>
        <v>39.9</v>
      </c>
      <c r="W947" s="49">
        <f t="shared" si="564"/>
        <v>-12147.312000000005</v>
      </c>
      <c r="X947" s="24">
        <f t="shared" si="565"/>
        <v>-1424.9999999999936</v>
      </c>
      <c r="Y947" s="43">
        <f t="shared" si="566"/>
        <v>-0.25434070351758803</v>
      </c>
      <c r="Z947" s="49"/>
      <c r="AA947" s="24"/>
    </row>
    <row r="948" spans="1:27" s="13" customFormat="1" x14ac:dyDescent="0.15">
      <c r="A948" s="12">
        <v>42825</v>
      </c>
      <c r="B948" s="60" t="s">
        <v>2149</v>
      </c>
      <c r="C948" s="13" t="s">
        <v>1128</v>
      </c>
      <c r="D948" s="13" t="s">
        <v>1129</v>
      </c>
      <c r="E948" s="13" t="s">
        <v>1130</v>
      </c>
      <c r="F948" s="13" t="str">
        <f t="shared" si="541"/>
        <v>SH</v>
      </c>
      <c r="G948" s="13" t="str">
        <f>VLOOKUP(LOWER(F948)&amp;H948,'Current pricing'!A:B,2,0)</f>
        <v>中国建筑</v>
      </c>
      <c r="H948" s="13" t="s">
        <v>1354</v>
      </c>
      <c r="I948" s="13" t="s">
        <v>1206</v>
      </c>
      <c r="J948" s="13" t="s">
        <v>2294</v>
      </c>
      <c r="K948" s="13">
        <v>-1000</v>
      </c>
      <c r="L948" s="13">
        <v>1</v>
      </c>
      <c r="M948" s="13">
        <v>9.18</v>
      </c>
      <c r="N948" s="13">
        <f t="shared" si="560"/>
        <v>-9180</v>
      </c>
      <c r="O948" s="13">
        <f t="shared" si="561"/>
        <v>9180</v>
      </c>
      <c r="P948" s="19">
        <f t="shared" si="542"/>
        <v>0.18360000000000001</v>
      </c>
      <c r="Q948" s="19">
        <f t="shared" si="552"/>
        <v>5</v>
      </c>
      <c r="R948" s="13">
        <f t="shared" si="543"/>
        <v>9.18</v>
      </c>
      <c r="S948" s="19">
        <f t="shared" si="562"/>
        <v>9165.6363999999994</v>
      </c>
      <c r="T948" s="13">
        <f t="shared" si="563"/>
        <v>-9.1656363999999986</v>
      </c>
      <c r="U948" s="13">
        <f>IF(ISNA(VLOOKUP(LOWER(F948)&amp;H948,Prices!A:C,3,0)),0,VLOOKUP(LOWER(F948)&amp;H948,Prices!A:C,3,0))</f>
        <v>9.7899999999999991</v>
      </c>
      <c r="V948" s="16">
        <f>IF(ISNA(VLOOKUP(LOWER(F948)&amp;H948,Prices!A:C,2,0)),0,VLOOKUP(LOWER(F948)&amp;H948,Prices!A:C,2,0))</f>
        <v>9.67</v>
      </c>
      <c r="W948" s="49">
        <f t="shared" si="564"/>
        <v>-504.36360000000138</v>
      </c>
      <c r="X948" s="24">
        <f t="shared" si="565"/>
        <v>119.99999999999922</v>
      </c>
      <c r="Y948" s="43">
        <f t="shared" si="566"/>
        <v>-5.4941568627451129E-2</v>
      </c>
      <c r="Z948" s="49"/>
      <c r="AA948" s="24"/>
    </row>
    <row r="949" spans="1:27" s="13" customFormat="1" x14ac:dyDescent="0.15">
      <c r="A949" s="12">
        <v>42825</v>
      </c>
      <c r="B949" s="60" t="s">
        <v>2150</v>
      </c>
      <c r="C949" s="13" t="s">
        <v>1128</v>
      </c>
      <c r="D949" s="13" t="s">
        <v>1129</v>
      </c>
      <c r="E949" s="13" t="s">
        <v>1130</v>
      </c>
      <c r="F949" s="13" t="str">
        <f t="shared" si="541"/>
        <v>SH</v>
      </c>
      <c r="G949" s="13" t="str">
        <f>VLOOKUP(LOWER(F949)&amp;H949,'Current pricing'!A:B,2,0)</f>
        <v>中国联通</v>
      </c>
      <c r="H949" s="13" t="s">
        <v>1427</v>
      </c>
      <c r="I949" s="13" t="s">
        <v>1207</v>
      </c>
      <c r="J949" s="13" t="s">
        <v>4365</v>
      </c>
      <c r="K949" s="13">
        <v>5000</v>
      </c>
      <c r="L949" s="13">
        <v>1</v>
      </c>
      <c r="M949" s="13">
        <v>7.39</v>
      </c>
      <c r="N949" s="13">
        <f t="shared" si="560"/>
        <v>36950</v>
      </c>
      <c r="O949" s="13">
        <f t="shared" si="561"/>
        <v>36950</v>
      </c>
      <c r="P949" s="19">
        <f t="shared" si="542"/>
        <v>0.7390000000000001</v>
      </c>
      <c r="Q949" s="19">
        <f t="shared" si="552"/>
        <v>7.3900000000000006</v>
      </c>
      <c r="R949" s="13">
        <f t="shared" si="543"/>
        <v>0</v>
      </c>
      <c r="S949" s="19">
        <f t="shared" si="562"/>
        <v>-36958.129000000001</v>
      </c>
      <c r="T949" s="13">
        <f t="shared" si="563"/>
        <v>-7.3916257999999999</v>
      </c>
      <c r="U949" s="13">
        <f>IF(ISNA(VLOOKUP(LOWER(F949)&amp;H949,Prices!A:C,3,0)),0,VLOOKUP(LOWER(F949)&amp;H949,Prices!A:C,3,0))</f>
        <v>7.46</v>
      </c>
      <c r="V949" s="16">
        <f>IF(ISNA(VLOOKUP(LOWER(F949)&amp;H949,Prices!A:C,2,0)),0,VLOOKUP(LOWER(F949)&amp;H949,Prices!A:C,2,0))</f>
        <v>7.57</v>
      </c>
      <c r="W949" s="49">
        <f t="shared" si="564"/>
        <v>891.87100000000191</v>
      </c>
      <c r="X949" s="24">
        <f>K949*(V949-U949)</f>
        <v>550.00000000000159</v>
      </c>
      <c r="Y949" s="43">
        <f t="shared" si="566"/>
        <v>2.4137239512855263E-2</v>
      </c>
      <c r="Z949" s="49"/>
      <c r="AA949" s="24"/>
    </row>
    <row r="950" spans="1:27" s="13" customFormat="1" x14ac:dyDescent="0.15">
      <c r="A950" s="12">
        <v>42825</v>
      </c>
      <c r="B950" s="60" t="s">
        <v>2151</v>
      </c>
      <c r="C950" s="13" t="s">
        <v>1128</v>
      </c>
      <c r="D950" s="13" t="s">
        <v>1129</v>
      </c>
      <c r="E950" s="13" t="s">
        <v>1130</v>
      </c>
      <c r="F950" s="13" t="str">
        <f t="shared" si="541"/>
        <v>SZ</v>
      </c>
      <c r="G950" s="13" t="str">
        <f>VLOOKUP(LOWER(F950)&amp;H950,'Current pricing'!A:B,2,0)</f>
        <v>云南白药</v>
      </c>
      <c r="H950" s="13" t="s">
        <v>1500</v>
      </c>
      <c r="I950" s="13" t="s">
        <v>1206</v>
      </c>
      <c r="J950" s="13" t="s">
        <v>2376</v>
      </c>
      <c r="K950" s="13">
        <v>-200</v>
      </c>
      <c r="L950" s="13">
        <v>1</v>
      </c>
      <c r="M950" s="13">
        <v>85.16</v>
      </c>
      <c r="N950" s="13">
        <f t="shared" si="560"/>
        <v>-17032</v>
      </c>
      <c r="O950" s="13">
        <f t="shared" si="561"/>
        <v>17032</v>
      </c>
      <c r="P950" s="19">
        <f t="shared" si="542"/>
        <v>0</v>
      </c>
      <c r="Q950" s="19">
        <f t="shared" si="552"/>
        <v>5</v>
      </c>
      <c r="R950" s="13">
        <f t="shared" si="543"/>
        <v>17.03</v>
      </c>
      <c r="S950" s="19">
        <f t="shared" si="562"/>
        <v>17009.97</v>
      </c>
      <c r="T950" s="13">
        <f t="shared" si="563"/>
        <v>-85.049850000000006</v>
      </c>
      <c r="U950" s="13">
        <f>IF(ISNA(VLOOKUP(LOWER(F950)&amp;H950,Prices!A:C,3,0)),0,VLOOKUP(LOWER(F950)&amp;H950,Prices!A:C,3,0))</f>
        <v>103.87</v>
      </c>
      <c r="V950" s="16">
        <f>IF(ISNA(VLOOKUP(LOWER(F950)&amp;H950,Prices!A:C,2,0)),0,VLOOKUP(LOWER(F950)&amp;H950,Prices!A:C,2,0))</f>
        <v>105.45</v>
      </c>
      <c r="W950" s="49">
        <f t="shared" si="564"/>
        <v>-4080.0299999999993</v>
      </c>
      <c r="X950" s="24">
        <f t="shared" si="565"/>
        <v>-315.99999999999966</v>
      </c>
      <c r="Y950" s="43">
        <f t="shared" si="566"/>
        <v>-0.23955084546735553</v>
      </c>
      <c r="Z950" s="49"/>
      <c r="AA950" s="24"/>
    </row>
    <row r="951" spans="1:27" s="13" customFormat="1" x14ac:dyDescent="0.15">
      <c r="A951" s="12">
        <v>42825</v>
      </c>
      <c r="B951" s="60" t="s">
        <v>2152</v>
      </c>
      <c r="C951" s="13" t="s">
        <v>1128</v>
      </c>
      <c r="D951" s="13" t="s">
        <v>1129</v>
      </c>
      <c r="E951" s="13" t="s">
        <v>1130</v>
      </c>
      <c r="F951" s="13" t="str">
        <f t="shared" si="541"/>
        <v>SH</v>
      </c>
      <c r="G951" s="13" t="str">
        <f>VLOOKUP(LOWER(F951)&amp;H951,'Current pricing'!A:B,2,0)</f>
        <v>白云山</v>
      </c>
      <c r="H951" s="13" t="s">
        <v>2038</v>
      </c>
      <c r="I951" s="13" t="s">
        <v>1206</v>
      </c>
      <c r="J951" s="13" t="s">
        <v>2204</v>
      </c>
      <c r="K951" s="13">
        <v>-1000</v>
      </c>
      <c r="L951" s="13">
        <v>1</v>
      </c>
      <c r="M951" s="13">
        <v>28.35</v>
      </c>
      <c r="N951" s="13">
        <f t="shared" si="560"/>
        <v>-28350</v>
      </c>
      <c r="O951" s="13">
        <f t="shared" si="561"/>
        <v>28350</v>
      </c>
      <c r="P951" s="19">
        <f t="shared" si="542"/>
        <v>0.56700000000000006</v>
      </c>
      <c r="Q951" s="19">
        <f t="shared" si="552"/>
        <v>5.67</v>
      </c>
      <c r="R951" s="13">
        <f t="shared" si="543"/>
        <v>28.35</v>
      </c>
      <c r="S951" s="19">
        <f t="shared" si="562"/>
        <v>28315.413000000004</v>
      </c>
      <c r="T951" s="13">
        <f t="shared" si="563"/>
        <v>-28.315413000000003</v>
      </c>
      <c r="U951" s="13">
        <f>IF(ISNA(VLOOKUP(LOWER(F951)&amp;H951,Prices!A:C,3,0)),0,VLOOKUP(LOWER(F951)&amp;H951,Prices!A:C,3,0))</f>
        <v>32.14</v>
      </c>
      <c r="V951" s="16">
        <f>IF(ISNA(VLOOKUP(LOWER(F951)&amp;H951,Prices!A:C,2,0)),0,VLOOKUP(LOWER(F951)&amp;H951,Prices!A:C,2,0))</f>
        <v>32.14</v>
      </c>
      <c r="W951" s="49">
        <f t="shared" si="564"/>
        <v>-3824.5869999999977</v>
      </c>
      <c r="X951" s="24">
        <f t="shared" si="565"/>
        <v>0</v>
      </c>
      <c r="Y951" s="43">
        <f t="shared" si="566"/>
        <v>-0.13490606701940028</v>
      </c>
      <c r="Z951" s="49"/>
      <c r="AA951" s="24"/>
    </row>
    <row r="952" spans="1:27" s="13" customFormat="1" x14ac:dyDescent="0.15">
      <c r="A952" s="12">
        <v>42825</v>
      </c>
      <c r="B952" s="60" t="s">
        <v>2153</v>
      </c>
      <c r="C952" s="13" t="s">
        <v>1128</v>
      </c>
      <c r="D952" s="13" t="s">
        <v>1129</v>
      </c>
      <c r="E952" s="13" t="s">
        <v>1130</v>
      </c>
      <c r="F952" s="13" t="str">
        <f t="shared" si="541"/>
        <v>SZ</v>
      </c>
      <c r="G952" s="13" t="str">
        <f>VLOOKUP(LOWER(F952)&amp;H952,'Current pricing'!A:B,2,0)</f>
        <v>五 粮 液</v>
      </c>
      <c r="H952" s="13" t="s">
        <v>1853</v>
      </c>
      <c r="I952" s="13" t="s">
        <v>1207</v>
      </c>
      <c r="J952" s="13" t="s">
        <v>2416</v>
      </c>
      <c r="K952" s="13">
        <v>1000</v>
      </c>
      <c r="L952" s="13">
        <v>1</v>
      </c>
      <c r="M952" s="13">
        <v>42.4</v>
      </c>
      <c r="N952" s="13">
        <f t="shared" si="560"/>
        <v>42400</v>
      </c>
      <c r="O952" s="13">
        <f t="shared" si="561"/>
        <v>42400</v>
      </c>
      <c r="P952" s="19">
        <f t="shared" si="542"/>
        <v>0</v>
      </c>
      <c r="Q952" s="19">
        <f t="shared" si="552"/>
        <v>8.48</v>
      </c>
      <c r="R952" s="13">
        <f t="shared" si="543"/>
        <v>0</v>
      </c>
      <c r="S952" s="19">
        <f t="shared" si="562"/>
        <v>-42408.480000000003</v>
      </c>
      <c r="T952" s="13">
        <f t="shared" si="563"/>
        <v>-42.408480000000004</v>
      </c>
      <c r="U952" s="13">
        <f>IF(ISNA(VLOOKUP(LOWER(F952)&amp;H952,Prices!A:C,3,0)),0,VLOOKUP(LOWER(F952)&amp;H952,Prices!A:C,3,0))</f>
        <v>68.33</v>
      </c>
      <c r="V952" s="16">
        <f>IF(ISNA(VLOOKUP(LOWER(F952)&amp;H952,Prices!A:C,2,0)),0,VLOOKUP(LOWER(F952)&amp;H952,Prices!A:C,2,0))</f>
        <v>70.150000000000006</v>
      </c>
      <c r="W952" s="49">
        <f t="shared" si="564"/>
        <v>27741.52</v>
      </c>
      <c r="X952" s="24">
        <f t="shared" si="565"/>
        <v>1820.0000000000073</v>
      </c>
      <c r="Y952" s="43">
        <f t="shared" si="566"/>
        <v>0.65428113207547167</v>
      </c>
      <c r="Z952" s="49"/>
      <c r="AA952" s="24"/>
    </row>
    <row r="953" spans="1:27" s="13" customFormat="1" x14ac:dyDescent="0.15">
      <c r="A953" s="12">
        <v>42825</v>
      </c>
      <c r="B953" s="60" t="s">
        <v>2154</v>
      </c>
      <c r="C953" s="13" t="s">
        <v>1128</v>
      </c>
      <c r="D953" s="13" t="s">
        <v>1129</v>
      </c>
      <c r="E953" s="13" t="s">
        <v>1130</v>
      </c>
      <c r="F953" s="13" t="str">
        <f t="shared" si="541"/>
        <v>SH</v>
      </c>
      <c r="G953" s="13" t="str">
        <f>VLOOKUP(LOWER(F953)&amp;H953,'Current pricing'!A:B,2,0)</f>
        <v>中国联通</v>
      </c>
      <c r="H953" s="13" t="s">
        <v>1427</v>
      </c>
      <c r="I953" s="13" t="s">
        <v>1207</v>
      </c>
      <c r="J953" s="13" t="s">
        <v>4365</v>
      </c>
      <c r="K953" s="13">
        <v>5000</v>
      </c>
      <c r="L953" s="13">
        <v>1</v>
      </c>
      <c r="M953" s="13">
        <v>7.37</v>
      </c>
      <c r="N953" s="13">
        <f t="shared" si="560"/>
        <v>36850</v>
      </c>
      <c r="O953" s="13">
        <f t="shared" si="561"/>
        <v>36850</v>
      </c>
      <c r="P953" s="19">
        <f t="shared" si="542"/>
        <v>0.7370000000000001</v>
      </c>
      <c r="Q953" s="19">
        <f t="shared" si="552"/>
        <v>7.37</v>
      </c>
      <c r="R953" s="13">
        <f t="shared" si="543"/>
        <v>0</v>
      </c>
      <c r="S953" s="19">
        <f t="shared" si="562"/>
        <v>-36858.107000000004</v>
      </c>
      <c r="T953" s="13">
        <f t="shared" si="563"/>
        <v>-7.3716214000000004</v>
      </c>
      <c r="U953" s="13">
        <f>IF(ISNA(VLOOKUP(LOWER(F953)&amp;H953,Prices!A:C,3,0)),0,VLOOKUP(LOWER(F953)&amp;H953,Prices!A:C,3,0))</f>
        <v>7.46</v>
      </c>
      <c r="V953" s="16">
        <f>IF(ISNA(VLOOKUP(LOWER(F953)&amp;H953,Prices!A:C,2,0)),0,VLOOKUP(LOWER(F953)&amp;H953,Prices!A:C,2,0))</f>
        <v>7.57</v>
      </c>
      <c r="W953" s="49">
        <f t="shared" si="564"/>
        <v>991.89299999999923</v>
      </c>
      <c r="X953" s="24">
        <f>K953*(V953-U953)</f>
        <v>550.00000000000159</v>
      </c>
      <c r="Y953" s="43">
        <f t="shared" si="566"/>
        <v>2.6917042062415176E-2</v>
      </c>
      <c r="Z953" s="49"/>
      <c r="AA953" s="24"/>
    </row>
    <row r="954" spans="1:27" s="13" customFormat="1" x14ac:dyDescent="0.15">
      <c r="A954" s="12">
        <v>42825</v>
      </c>
      <c r="B954" s="60" t="s">
        <v>2155</v>
      </c>
      <c r="C954" s="13" t="s">
        <v>1128</v>
      </c>
      <c r="D954" s="13" t="s">
        <v>1129</v>
      </c>
      <c r="E954" s="13" t="s">
        <v>1130</v>
      </c>
      <c r="F954" s="13" t="str">
        <f t="shared" si="541"/>
        <v>SZ</v>
      </c>
      <c r="G954" s="13" t="str">
        <f>VLOOKUP(LOWER(F954)&amp;H954,'Current pricing'!A:B,2,0)</f>
        <v>鱼跃医疗</v>
      </c>
      <c r="H954" s="13" t="s">
        <v>2101</v>
      </c>
      <c r="I954" s="13" t="s">
        <v>1207</v>
      </c>
      <c r="J954" s="13" t="s">
        <v>2294</v>
      </c>
      <c r="K954" s="13">
        <v>1000</v>
      </c>
      <c r="L954" s="13">
        <v>1</v>
      </c>
      <c r="M954" s="13">
        <v>31.97</v>
      </c>
      <c r="N954" s="13">
        <f t="shared" si="560"/>
        <v>31970</v>
      </c>
      <c r="O954" s="13">
        <f t="shared" si="561"/>
        <v>31970</v>
      </c>
      <c r="P954" s="19">
        <f t="shared" si="542"/>
        <v>0</v>
      </c>
      <c r="Q954" s="19">
        <f t="shared" si="552"/>
        <v>6.3940000000000001</v>
      </c>
      <c r="R954" s="13">
        <f t="shared" si="543"/>
        <v>0</v>
      </c>
      <c r="S954" s="19">
        <f t="shared" si="562"/>
        <v>-31976.394</v>
      </c>
      <c r="T954" s="13">
        <f t="shared" si="563"/>
        <v>-31.976393999999999</v>
      </c>
      <c r="U954" s="13">
        <f>IF(ISNA(VLOOKUP(LOWER(F954)&amp;H954,Prices!A:C,3,0)),0,VLOOKUP(LOWER(F954)&amp;H954,Prices!A:C,3,0))</f>
        <v>20.74</v>
      </c>
      <c r="V954" s="16">
        <f>IF(ISNA(VLOOKUP(LOWER(F954)&amp;H954,Prices!A:C,2,0)),0,VLOOKUP(LOWER(F954)&amp;H954,Prices!A:C,2,0))</f>
        <v>21.64</v>
      </c>
      <c r="W954" s="49">
        <f t="shared" si="564"/>
        <v>-10336.393999999998</v>
      </c>
      <c r="X954" s="24">
        <f t="shared" si="565"/>
        <v>900.00000000000216</v>
      </c>
      <c r="Y954" s="43">
        <f t="shared" si="566"/>
        <v>-0.32331542070691266</v>
      </c>
      <c r="Z954" s="49"/>
      <c r="AA954" s="24"/>
    </row>
    <row r="955" spans="1:27" s="13" customFormat="1" x14ac:dyDescent="0.15">
      <c r="A955" s="12">
        <v>42825</v>
      </c>
      <c r="B955" s="60" t="s">
        <v>2156</v>
      </c>
      <c r="C955" s="13" t="s">
        <v>1128</v>
      </c>
      <c r="D955" s="13" t="s">
        <v>1129</v>
      </c>
      <c r="E955" s="13" t="s">
        <v>1130</v>
      </c>
      <c r="F955" s="13" t="str">
        <f t="shared" si="541"/>
        <v>SZ</v>
      </c>
      <c r="G955" s="13" t="str">
        <f>VLOOKUP(LOWER(F955)&amp;H955,'Current pricing'!A:B,2,0)</f>
        <v>云南白药</v>
      </c>
      <c r="H955" s="13" t="s">
        <v>1500</v>
      </c>
      <c r="I955" s="13" t="s">
        <v>1207</v>
      </c>
      <c r="J955" s="13" t="s">
        <v>2376</v>
      </c>
      <c r="K955" s="13">
        <v>300</v>
      </c>
      <c r="L955" s="13">
        <v>1</v>
      </c>
      <c r="M955" s="13">
        <v>84.73</v>
      </c>
      <c r="N955" s="13">
        <f t="shared" si="560"/>
        <v>25419</v>
      </c>
      <c r="O955" s="13">
        <f t="shared" si="561"/>
        <v>25419</v>
      </c>
      <c r="P955" s="19">
        <f t="shared" si="542"/>
        <v>0</v>
      </c>
      <c r="Q955" s="19">
        <f t="shared" si="552"/>
        <v>5.0838000000000001</v>
      </c>
      <c r="R955" s="13">
        <f t="shared" si="543"/>
        <v>0</v>
      </c>
      <c r="S955" s="19">
        <f t="shared" si="562"/>
        <v>-25424.0838</v>
      </c>
      <c r="T955" s="13">
        <f t="shared" si="563"/>
        <v>-84.746945999999994</v>
      </c>
      <c r="U955" s="13">
        <f>IF(ISNA(VLOOKUP(LOWER(F955)&amp;H955,Prices!A:C,3,0)),0,VLOOKUP(LOWER(F955)&amp;H955,Prices!A:C,3,0))</f>
        <v>103.87</v>
      </c>
      <c r="V955" s="16">
        <f>IF(ISNA(VLOOKUP(LOWER(F955)&amp;H955,Prices!A:C,2,0)),0,VLOOKUP(LOWER(F955)&amp;H955,Prices!A:C,2,0))</f>
        <v>105.45</v>
      </c>
      <c r="W955" s="49">
        <f t="shared" si="564"/>
        <v>6210.9162000000024</v>
      </c>
      <c r="X955" s="24">
        <f t="shared" si="565"/>
        <v>473.99999999999949</v>
      </c>
      <c r="Y955" s="43">
        <f t="shared" si="566"/>
        <v>0.2443414847161573</v>
      </c>
      <c r="Z955" s="49"/>
      <c r="AA955" s="24"/>
    </row>
    <row r="956" spans="1:27" s="13" customFormat="1" x14ac:dyDescent="0.15">
      <c r="A956" s="12">
        <v>42825</v>
      </c>
      <c r="B956" s="60" t="s">
        <v>2157</v>
      </c>
      <c r="C956" s="13" t="s">
        <v>1128</v>
      </c>
      <c r="D956" s="13" t="s">
        <v>1129</v>
      </c>
      <c r="E956" s="13" t="s">
        <v>1130</v>
      </c>
      <c r="F956" s="13" t="str">
        <f t="shared" si="541"/>
        <v>SZ</v>
      </c>
      <c r="G956" s="13" t="str">
        <f>VLOOKUP(LOWER(F956)&amp;H956,'Current pricing'!A:B,2,0)</f>
        <v>海康威视</v>
      </c>
      <c r="H956" s="13" t="s">
        <v>1504</v>
      </c>
      <c r="I956" s="13" t="s">
        <v>1207</v>
      </c>
      <c r="J956" s="13" t="s">
        <v>2376</v>
      </c>
      <c r="K956" s="13">
        <v>1000</v>
      </c>
      <c r="L956" s="13">
        <v>1</v>
      </c>
      <c r="M956" s="13">
        <v>31.91</v>
      </c>
      <c r="N956" s="13">
        <f t="shared" si="560"/>
        <v>31910</v>
      </c>
      <c r="O956" s="13">
        <f t="shared" si="561"/>
        <v>31910</v>
      </c>
      <c r="P956" s="19">
        <f t="shared" si="542"/>
        <v>0</v>
      </c>
      <c r="Q956" s="19">
        <f t="shared" si="552"/>
        <v>6.3820000000000006</v>
      </c>
      <c r="R956" s="13">
        <f t="shared" si="543"/>
        <v>0</v>
      </c>
      <c r="S956" s="19">
        <f t="shared" si="562"/>
        <v>-31916.382000000001</v>
      </c>
      <c r="T956" s="13">
        <f t="shared" si="563"/>
        <v>-31.916382000000002</v>
      </c>
      <c r="U956" s="13">
        <f>IF(ISNA(VLOOKUP(LOWER(F956)&amp;H956,Prices!A:C,3,0)),0,VLOOKUP(LOWER(F956)&amp;H956,Prices!A:C,3,0))</f>
        <v>38.950000000000003</v>
      </c>
      <c r="V956" s="16">
        <f>IF(ISNA(VLOOKUP(LOWER(F956)&amp;H956,Prices!A:C,2,0)),0,VLOOKUP(LOWER(F956)&amp;H956,Prices!A:C,2,0))</f>
        <v>39.9</v>
      </c>
      <c r="W956" s="49">
        <f t="shared" si="564"/>
        <v>7983.6179999999968</v>
      </c>
      <c r="X956" s="24">
        <f t="shared" si="565"/>
        <v>949.99999999999568</v>
      </c>
      <c r="Y956" s="43">
        <f t="shared" si="566"/>
        <v>0.25019172673143203</v>
      </c>
      <c r="Z956" s="49"/>
      <c r="AA956" s="24"/>
    </row>
    <row r="957" spans="1:27" s="13" customFormat="1" x14ac:dyDescent="0.15">
      <c r="A957" s="12">
        <v>42825</v>
      </c>
      <c r="B957" s="60" t="s">
        <v>2158</v>
      </c>
      <c r="C957" s="13" t="s">
        <v>1128</v>
      </c>
      <c r="D957" s="13" t="s">
        <v>1129</v>
      </c>
      <c r="E957" s="13" t="s">
        <v>1130</v>
      </c>
      <c r="F957" s="13" t="str">
        <f t="shared" si="541"/>
        <v>SH</v>
      </c>
      <c r="G957" s="13" t="str">
        <f>VLOOKUP(LOWER(F957)&amp;H957,'Current pricing'!A:B,2,0)</f>
        <v>中国联通</v>
      </c>
      <c r="H957" s="13" t="s">
        <v>1427</v>
      </c>
      <c r="I957" s="13" t="s">
        <v>1207</v>
      </c>
      <c r="J957" s="13" t="s">
        <v>4365</v>
      </c>
      <c r="K957" s="13">
        <v>2000</v>
      </c>
      <c r="L957" s="13">
        <v>1</v>
      </c>
      <c r="M957" s="13">
        <v>7.36</v>
      </c>
      <c r="N957" s="13">
        <f t="shared" si="560"/>
        <v>14720</v>
      </c>
      <c r="O957" s="13">
        <f t="shared" si="561"/>
        <v>14720</v>
      </c>
      <c r="P957" s="19">
        <f t="shared" si="542"/>
        <v>0.29440000000000005</v>
      </c>
      <c r="Q957" s="19">
        <f t="shared" si="552"/>
        <v>5</v>
      </c>
      <c r="R957" s="13">
        <f t="shared" si="543"/>
        <v>0</v>
      </c>
      <c r="S957" s="19">
        <f t="shared" si="562"/>
        <v>-14725.294400000001</v>
      </c>
      <c r="T957" s="13">
        <f t="shared" si="563"/>
        <v>-7.3626472000000005</v>
      </c>
      <c r="U957" s="13">
        <f>IF(ISNA(VLOOKUP(LOWER(F957)&amp;H957,Prices!A:C,3,0)),0,VLOOKUP(LOWER(F957)&amp;H957,Prices!A:C,3,0))</f>
        <v>7.46</v>
      </c>
      <c r="V957" s="16">
        <f>IF(ISNA(VLOOKUP(LOWER(F957)&amp;H957,Prices!A:C,2,0)),0,VLOOKUP(LOWER(F957)&amp;H957,Prices!A:C,2,0))</f>
        <v>7.57</v>
      </c>
      <c r="W957" s="49">
        <f t="shared" si="564"/>
        <v>414.70559999999955</v>
      </c>
      <c r="X957" s="24">
        <f>K957*(V957-U957)</f>
        <v>220.00000000000063</v>
      </c>
      <c r="Y957" s="43">
        <f t="shared" si="566"/>
        <v>2.8172934782608666E-2</v>
      </c>
      <c r="Z957" s="49"/>
      <c r="AA957" s="24"/>
    </row>
    <row r="958" spans="1:27" s="13" customFormat="1" x14ac:dyDescent="0.15">
      <c r="A958" s="12">
        <v>42825</v>
      </c>
      <c r="B958" s="60" t="s">
        <v>2159</v>
      </c>
      <c r="C958" s="13" t="s">
        <v>1128</v>
      </c>
      <c r="D958" s="13" t="s">
        <v>1129</v>
      </c>
      <c r="E958" s="13" t="s">
        <v>1130</v>
      </c>
      <c r="F958" s="13" t="str">
        <f t="shared" si="541"/>
        <v>SZ</v>
      </c>
      <c r="G958" s="13" t="str">
        <f>VLOOKUP(LOWER(F958)&amp;H958,'Current pricing'!A:B,2,0)</f>
        <v>美的集团</v>
      </c>
      <c r="H958" s="13" t="s">
        <v>1203</v>
      </c>
      <c r="I958" s="13" t="s">
        <v>1207</v>
      </c>
      <c r="J958" s="13" t="s">
        <v>2294</v>
      </c>
      <c r="K958" s="13">
        <v>1500</v>
      </c>
      <c r="L958" s="13">
        <v>1</v>
      </c>
      <c r="M958" s="13">
        <v>32.950000000000003</v>
      </c>
      <c r="N958" s="13">
        <f t="shared" si="560"/>
        <v>49425.000000000007</v>
      </c>
      <c r="O958" s="13">
        <f t="shared" si="561"/>
        <v>49425.000000000007</v>
      </c>
      <c r="P958" s="19">
        <f t="shared" si="542"/>
        <v>0</v>
      </c>
      <c r="Q958" s="19">
        <f t="shared" si="552"/>
        <v>9.8850000000000016</v>
      </c>
      <c r="R958" s="13">
        <f t="shared" si="543"/>
        <v>0</v>
      </c>
      <c r="S958" s="19">
        <f t="shared" si="562"/>
        <v>-49434.885000000009</v>
      </c>
      <c r="T958" s="13">
        <f t="shared" si="563"/>
        <v>-32.956590000000006</v>
      </c>
      <c r="U958" s="13">
        <f>IF(ISNA(VLOOKUP(LOWER(F958)&amp;H958,Prices!A:C,3,0)),0,VLOOKUP(LOWER(F958)&amp;H958,Prices!A:C,3,0))</f>
        <v>50.65</v>
      </c>
      <c r="V958" s="16">
        <f>IF(ISNA(VLOOKUP(LOWER(F958)&amp;H958,Prices!A:C,2,0)),0,VLOOKUP(LOWER(F958)&amp;H958,Prices!A:C,2,0))</f>
        <v>52.69</v>
      </c>
      <c r="W958" s="49">
        <f t="shared" si="564"/>
        <v>29600.114999999987</v>
      </c>
      <c r="X958" s="24">
        <f t="shared" si="565"/>
        <v>3059.9999999999986</v>
      </c>
      <c r="Y958" s="43">
        <f t="shared" si="566"/>
        <v>0.59888952959028796</v>
      </c>
      <c r="Z958" s="49"/>
      <c r="AA958" s="24"/>
    </row>
    <row r="959" spans="1:27" s="13" customFormat="1" x14ac:dyDescent="0.15">
      <c r="A959" s="12">
        <v>42825</v>
      </c>
      <c r="B959" s="60" t="s">
        <v>2160</v>
      </c>
      <c r="C959" s="13" t="s">
        <v>1128</v>
      </c>
      <c r="D959" s="13" t="s">
        <v>1129</v>
      </c>
      <c r="E959" s="13" t="s">
        <v>1130</v>
      </c>
      <c r="F959" s="13" t="str">
        <f t="shared" si="541"/>
        <v>SZ</v>
      </c>
      <c r="G959" s="13" t="str">
        <f>VLOOKUP(LOWER(F959)&amp;H959,'Current pricing'!A:B,2,0)</f>
        <v>云南白药</v>
      </c>
      <c r="H959" s="13" t="s">
        <v>1500</v>
      </c>
      <c r="I959" s="13" t="s">
        <v>1207</v>
      </c>
      <c r="J959" s="13" t="s">
        <v>2376</v>
      </c>
      <c r="K959" s="13">
        <v>300</v>
      </c>
      <c r="L959" s="13">
        <v>1</v>
      </c>
      <c r="M959" s="13">
        <v>84.42</v>
      </c>
      <c r="N959" s="13">
        <f t="shared" si="560"/>
        <v>25326</v>
      </c>
      <c r="O959" s="13">
        <f t="shared" si="561"/>
        <v>25326</v>
      </c>
      <c r="P959" s="19">
        <f t="shared" si="542"/>
        <v>0</v>
      </c>
      <c r="Q959" s="19">
        <f t="shared" si="552"/>
        <v>5.0651999999999999</v>
      </c>
      <c r="R959" s="13">
        <f t="shared" si="543"/>
        <v>0</v>
      </c>
      <c r="S959" s="19">
        <f t="shared" si="562"/>
        <v>-25331.065200000001</v>
      </c>
      <c r="T959" s="13">
        <f t="shared" si="563"/>
        <v>-84.436884000000006</v>
      </c>
      <c r="U959" s="13">
        <f>IF(ISNA(VLOOKUP(LOWER(F959)&amp;H959,Prices!A:C,3,0)),0,VLOOKUP(LOWER(F959)&amp;H959,Prices!A:C,3,0))</f>
        <v>103.87</v>
      </c>
      <c r="V959" s="16">
        <f>IF(ISNA(VLOOKUP(LOWER(F959)&amp;H959,Prices!A:C,2,0)),0,VLOOKUP(LOWER(F959)&amp;H959,Prices!A:C,2,0))</f>
        <v>105.45</v>
      </c>
      <c r="W959" s="49">
        <f t="shared" si="564"/>
        <v>6303.9347999999991</v>
      </c>
      <c r="X959" s="24">
        <f t="shared" si="565"/>
        <v>473.99999999999949</v>
      </c>
      <c r="Y959" s="43">
        <f t="shared" si="566"/>
        <v>0.24891158493248042</v>
      </c>
      <c r="Z959" s="49"/>
      <c r="AA959" s="24"/>
    </row>
    <row r="960" spans="1:27" s="13" customFormat="1" x14ac:dyDescent="0.15">
      <c r="A960" s="12">
        <v>42825</v>
      </c>
      <c r="B960" s="60" t="s">
        <v>2161</v>
      </c>
      <c r="C960" s="13" t="s">
        <v>1128</v>
      </c>
      <c r="D960" s="13" t="s">
        <v>1129</v>
      </c>
      <c r="E960" s="13" t="s">
        <v>1130</v>
      </c>
      <c r="F960" s="13" t="str">
        <f t="shared" si="541"/>
        <v>SZ</v>
      </c>
      <c r="G960" s="13" t="str">
        <f>VLOOKUP(LOWER(F960)&amp;H960,'Current pricing'!A:B,2,0)</f>
        <v>汇川技术</v>
      </c>
      <c r="H960" s="13" t="s">
        <v>1470</v>
      </c>
      <c r="I960" s="13" t="s">
        <v>1207</v>
      </c>
      <c r="J960" s="13" t="s">
        <v>2294</v>
      </c>
      <c r="K960" s="13">
        <v>1000</v>
      </c>
      <c r="L960" s="13">
        <v>1</v>
      </c>
      <c r="M960" s="13">
        <v>21.96</v>
      </c>
      <c r="N960" s="13">
        <f t="shared" si="560"/>
        <v>21960</v>
      </c>
      <c r="O960" s="13">
        <f t="shared" si="561"/>
        <v>21960</v>
      </c>
      <c r="P960" s="19">
        <f t="shared" si="542"/>
        <v>0</v>
      </c>
      <c r="Q960" s="19">
        <f t="shared" si="552"/>
        <v>5</v>
      </c>
      <c r="R960" s="13">
        <f t="shared" si="543"/>
        <v>0</v>
      </c>
      <c r="S960" s="19">
        <f t="shared" si="562"/>
        <v>-21965</v>
      </c>
      <c r="T960" s="13">
        <f t="shared" si="563"/>
        <v>-21.965</v>
      </c>
      <c r="U960" s="13">
        <f>IF(ISNA(VLOOKUP(LOWER(F960)&amp;H960,Prices!A:C,3,0)),0,VLOOKUP(LOWER(F960)&amp;H960,Prices!A:C,3,0))</f>
        <v>29.81</v>
      </c>
      <c r="V960" s="16">
        <f>IF(ISNA(VLOOKUP(LOWER(F960)&amp;H960,Prices!A:C,2,0)),0,VLOOKUP(LOWER(F960)&amp;H960,Prices!A:C,2,0))</f>
        <v>29.9</v>
      </c>
      <c r="W960" s="49">
        <f t="shared" si="564"/>
        <v>7934.9999999999991</v>
      </c>
      <c r="X960" s="24">
        <f t="shared" si="565"/>
        <v>89.999999999999858</v>
      </c>
      <c r="Y960" s="43">
        <f t="shared" si="566"/>
        <v>0.36133879781420764</v>
      </c>
      <c r="Z960" s="49"/>
      <c r="AA960" s="24"/>
    </row>
    <row r="961" spans="1:27" s="13" customFormat="1" x14ac:dyDescent="0.15">
      <c r="A961" s="12">
        <v>42825</v>
      </c>
      <c r="B961" s="60" t="s">
        <v>2162</v>
      </c>
      <c r="C961" s="13" t="s">
        <v>1128</v>
      </c>
      <c r="D961" s="13" t="s">
        <v>1129</v>
      </c>
      <c r="E961" s="13" t="s">
        <v>1130</v>
      </c>
      <c r="F961" s="13" t="str">
        <f t="shared" si="541"/>
        <v>SZ</v>
      </c>
      <c r="G961" s="13" t="str">
        <f>VLOOKUP(LOWER(F961)&amp;H961,'Current pricing'!A:B,2,0)</f>
        <v>美的集团</v>
      </c>
      <c r="H961" s="13" t="s">
        <v>1203</v>
      </c>
      <c r="I961" s="13" t="s">
        <v>1207</v>
      </c>
      <c r="J961" s="13" t="s">
        <v>2294</v>
      </c>
      <c r="K961" s="13">
        <v>600</v>
      </c>
      <c r="L961" s="13">
        <v>1</v>
      </c>
      <c r="M961" s="13">
        <v>32.92</v>
      </c>
      <c r="N961" s="13">
        <f t="shared" si="560"/>
        <v>19752</v>
      </c>
      <c r="O961" s="13">
        <f t="shared" si="561"/>
        <v>19752</v>
      </c>
      <c r="P961" s="19">
        <f t="shared" si="542"/>
        <v>0</v>
      </c>
      <c r="Q961" s="19">
        <f t="shared" si="552"/>
        <v>5</v>
      </c>
      <c r="R961" s="13">
        <f t="shared" si="543"/>
        <v>0</v>
      </c>
      <c r="S961" s="19">
        <f t="shared" si="562"/>
        <v>-19757</v>
      </c>
      <c r="T961" s="13">
        <f t="shared" si="563"/>
        <v>-32.928333333333335</v>
      </c>
      <c r="U961" s="13">
        <f>IF(ISNA(VLOOKUP(LOWER(F961)&amp;H961,Prices!A:C,3,0)),0,VLOOKUP(LOWER(F961)&amp;H961,Prices!A:C,3,0))</f>
        <v>50.65</v>
      </c>
      <c r="V961" s="16">
        <f>IF(ISNA(VLOOKUP(LOWER(F961)&amp;H961,Prices!A:C,2,0)),0,VLOOKUP(LOWER(F961)&amp;H961,Prices!A:C,2,0))</f>
        <v>52.69</v>
      </c>
      <c r="W961" s="49">
        <f t="shared" si="564"/>
        <v>11856.999999999998</v>
      </c>
      <c r="X961" s="24">
        <f t="shared" si="565"/>
        <v>1223.9999999999995</v>
      </c>
      <c r="Y961" s="43">
        <f t="shared" si="566"/>
        <v>0.60029364115026318</v>
      </c>
      <c r="Z961" s="49"/>
      <c r="AA961" s="24"/>
    </row>
    <row r="962" spans="1:27" s="13" customFormat="1" x14ac:dyDescent="0.15">
      <c r="A962" s="12">
        <v>42825</v>
      </c>
      <c r="B962" s="60" t="s">
        <v>2163</v>
      </c>
      <c r="C962" s="13" t="s">
        <v>1128</v>
      </c>
      <c r="D962" s="13" t="s">
        <v>1129</v>
      </c>
      <c r="E962" s="13" t="s">
        <v>1130</v>
      </c>
      <c r="F962" s="13" t="str">
        <f t="shared" si="541"/>
        <v>SH</v>
      </c>
      <c r="G962" s="13" t="str">
        <f>VLOOKUP(LOWER(F962)&amp;H962,'Current pricing'!A:B,2,0)</f>
        <v>中国联通</v>
      </c>
      <c r="H962" s="13" t="s">
        <v>1427</v>
      </c>
      <c r="I962" s="13" t="s">
        <v>1207</v>
      </c>
      <c r="J962" s="13" t="s">
        <v>4365</v>
      </c>
      <c r="K962" s="13">
        <v>3000</v>
      </c>
      <c r="L962" s="13">
        <v>1</v>
      </c>
      <c r="M962" s="13">
        <v>7.35</v>
      </c>
      <c r="N962" s="13">
        <f t="shared" si="560"/>
        <v>22050</v>
      </c>
      <c r="O962" s="13">
        <f t="shared" si="561"/>
        <v>22050</v>
      </c>
      <c r="P962" s="19">
        <f t="shared" si="542"/>
        <v>0.44100000000000006</v>
      </c>
      <c r="Q962" s="19">
        <f t="shared" si="552"/>
        <v>5</v>
      </c>
      <c r="R962" s="13">
        <f t="shared" si="543"/>
        <v>0</v>
      </c>
      <c r="S962" s="19">
        <f t="shared" si="562"/>
        <v>-22055.440999999999</v>
      </c>
      <c r="T962" s="13">
        <f t="shared" si="563"/>
        <v>-7.3518136666666667</v>
      </c>
      <c r="U962" s="13">
        <f>IF(ISNA(VLOOKUP(LOWER(F962)&amp;H962,Prices!A:C,3,0)),0,VLOOKUP(LOWER(F962)&amp;H962,Prices!A:C,3,0))</f>
        <v>7.46</v>
      </c>
      <c r="V962" s="16">
        <f>IF(ISNA(VLOOKUP(LOWER(F962)&amp;H962,Prices!A:C,2,0)),0,VLOOKUP(LOWER(F962)&amp;H962,Prices!A:C,2,0))</f>
        <v>7.57</v>
      </c>
      <c r="W962" s="49">
        <f t="shared" si="564"/>
        <v>654.55900000000076</v>
      </c>
      <c r="X962" s="24">
        <f t="shared" si="565"/>
        <v>330.00000000000097</v>
      </c>
      <c r="Y962" s="43">
        <f t="shared" si="566"/>
        <v>2.9685215419501167E-2</v>
      </c>
      <c r="Z962" s="49"/>
      <c r="AA962" s="24"/>
    </row>
    <row r="963" spans="1:27" s="13" customFormat="1" x14ac:dyDescent="0.15">
      <c r="A963" s="12">
        <v>42825</v>
      </c>
      <c r="B963" s="60" t="s">
        <v>2164</v>
      </c>
      <c r="C963" s="13" t="s">
        <v>1128</v>
      </c>
      <c r="D963" s="13" t="s">
        <v>1129</v>
      </c>
      <c r="E963" s="13" t="s">
        <v>1130</v>
      </c>
      <c r="F963" s="13" t="str">
        <f t="shared" ref="F963:F1026" si="567">IF(OR(LEFT(H963,1)="6",H963="510050"),"SH","SZ")</f>
        <v>SZ</v>
      </c>
      <c r="G963" s="13" t="str">
        <f>VLOOKUP(LOWER(F963)&amp;H963,'Current pricing'!A:B,2,0)</f>
        <v>汇川技术</v>
      </c>
      <c r="H963" s="13" t="s">
        <v>1470</v>
      </c>
      <c r="I963" s="13" t="s">
        <v>1207</v>
      </c>
      <c r="J963" s="13" t="s">
        <v>2294</v>
      </c>
      <c r="K963" s="13">
        <v>1500</v>
      </c>
      <c r="L963" s="13">
        <v>1</v>
      </c>
      <c r="M963" s="13">
        <v>21.94</v>
      </c>
      <c r="N963" s="13">
        <f t="shared" si="560"/>
        <v>32910</v>
      </c>
      <c r="O963" s="13">
        <f t="shared" si="561"/>
        <v>32910</v>
      </c>
      <c r="P963" s="19">
        <f t="shared" ref="P963:P1026" si="568">IF(H963="510050",0,IF(F963="SZ",0,ABS(N963*0.2%%)))</f>
        <v>0</v>
      </c>
      <c r="Q963" s="19">
        <f t="shared" si="552"/>
        <v>6.5820000000000007</v>
      </c>
      <c r="R963" s="13">
        <f t="shared" ref="R963:R1026" si="569">IF(H963="510050",0,ROUND(IF(OR(I963="B",I963="D"),0,ABS(N963*0.001)),2))</f>
        <v>0</v>
      </c>
      <c r="S963" s="19">
        <f t="shared" si="562"/>
        <v>-32916.582000000002</v>
      </c>
      <c r="T963" s="13">
        <f t="shared" si="563"/>
        <v>-21.944388</v>
      </c>
      <c r="U963" s="13">
        <f>IF(ISNA(VLOOKUP(LOWER(F963)&amp;H963,Prices!A:C,3,0)),0,VLOOKUP(LOWER(F963)&amp;H963,Prices!A:C,3,0))</f>
        <v>29.81</v>
      </c>
      <c r="V963" s="16">
        <f>IF(ISNA(VLOOKUP(LOWER(F963)&amp;H963,Prices!A:C,2,0)),0,VLOOKUP(LOWER(F963)&amp;H963,Prices!A:C,2,0))</f>
        <v>29.9</v>
      </c>
      <c r="W963" s="49">
        <f t="shared" si="564"/>
        <v>11933.417999999998</v>
      </c>
      <c r="X963" s="24">
        <f t="shared" si="565"/>
        <v>134.99999999999977</v>
      </c>
      <c r="Y963" s="43">
        <f t="shared" si="566"/>
        <v>0.36260765724703731</v>
      </c>
      <c r="Z963" s="49"/>
      <c r="AA963" s="24"/>
    </row>
    <row r="964" spans="1:27" s="13" customFormat="1" x14ac:dyDescent="0.15">
      <c r="A964" s="12">
        <v>42825</v>
      </c>
      <c r="B964" s="60" t="s">
        <v>2165</v>
      </c>
      <c r="C964" s="13" t="s">
        <v>1128</v>
      </c>
      <c r="D964" s="13" t="s">
        <v>1129</v>
      </c>
      <c r="E964" s="13" t="s">
        <v>1130</v>
      </c>
      <c r="F964" s="13" t="str">
        <f t="shared" si="567"/>
        <v>SH</v>
      </c>
      <c r="G964" s="13" t="str">
        <f>VLOOKUP(LOWER(F964)&amp;H964,'Current pricing'!A:B,2,0)</f>
        <v>福耀玻璃</v>
      </c>
      <c r="H964" s="13" t="s">
        <v>2063</v>
      </c>
      <c r="I964" s="13" t="s">
        <v>1207</v>
      </c>
      <c r="J964" s="13" t="s">
        <v>2474</v>
      </c>
      <c r="K964" s="13">
        <v>2500</v>
      </c>
      <c r="L964" s="13">
        <v>1</v>
      </c>
      <c r="M964" s="13">
        <v>22.38</v>
      </c>
      <c r="N964" s="13">
        <f t="shared" si="560"/>
        <v>55950</v>
      </c>
      <c r="O964" s="13">
        <f t="shared" si="561"/>
        <v>55950</v>
      </c>
      <c r="P964" s="19">
        <f t="shared" si="568"/>
        <v>1.119</v>
      </c>
      <c r="Q964" s="19">
        <f t="shared" si="552"/>
        <v>11.190000000000001</v>
      </c>
      <c r="R964" s="13">
        <f t="shared" si="569"/>
        <v>0</v>
      </c>
      <c r="S964" s="19">
        <f t="shared" si="562"/>
        <v>-55962.309000000001</v>
      </c>
      <c r="T964" s="13">
        <f t="shared" si="563"/>
        <v>-22.3849236</v>
      </c>
      <c r="U964" s="13">
        <f>IF(ISNA(VLOOKUP(LOWER(F964)&amp;H964,Prices!A:C,3,0)),0,VLOOKUP(LOWER(F964)&amp;H964,Prices!A:C,3,0))</f>
        <v>27.09</v>
      </c>
      <c r="V964" s="16">
        <f>IF(ISNA(VLOOKUP(LOWER(F964)&amp;H964,Prices!A:C,2,0)),0,VLOOKUP(LOWER(F964)&amp;H964,Prices!A:C,2,0))</f>
        <v>27.8</v>
      </c>
      <c r="W964" s="49">
        <f t="shared" si="564"/>
        <v>13537.691000000001</v>
      </c>
      <c r="X964" s="24">
        <f t="shared" si="565"/>
        <v>1775.000000000002</v>
      </c>
      <c r="Y964" s="43">
        <f t="shared" si="566"/>
        <v>0.24196051831992851</v>
      </c>
      <c r="Z964" s="49"/>
      <c r="AA964" s="24"/>
    </row>
    <row r="965" spans="1:27" s="13" customFormat="1" x14ac:dyDescent="0.15">
      <c r="A965" s="12">
        <v>42825</v>
      </c>
      <c r="B965" s="60" t="s">
        <v>2166</v>
      </c>
      <c r="C965" s="13" t="s">
        <v>1128</v>
      </c>
      <c r="D965" s="13" t="s">
        <v>1129</v>
      </c>
      <c r="E965" s="13" t="s">
        <v>1130</v>
      </c>
      <c r="F965" s="13" t="str">
        <f t="shared" si="567"/>
        <v>SZ</v>
      </c>
      <c r="G965" s="13" t="str">
        <f>VLOOKUP(LOWER(F965)&amp;H965,'Current pricing'!A:B,2,0)</f>
        <v>碧水源</v>
      </c>
      <c r="H965" s="13" t="s">
        <v>2031</v>
      </c>
      <c r="I965" s="13" t="s">
        <v>1207</v>
      </c>
      <c r="J965" s="13" t="s">
        <v>2243</v>
      </c>
      <c r="K965" s="13">
        <v>1500</v>
      </c>
      <c r="L965" s="13">
        <v>1</v>
      </c>
      <c r="M965" s="13">
        <v>16.239999999999998</v>
      </c>
      <c r="N965" s="13">
        <f t="shared" si="560"/>
        <v>24359.999999999996</v>
      </c>
      <c r="O965" s="13">
        <f t="shared" si="561"/>
        <v>24359.999999999996</v>
      </c>
      <c r="P965" s="19">
        <f t="shared" si="568"/>
        <v>0</v>
      </c>
      <c r="Q965" s="19">
        <f t="shared" si="552"/>
        <v>5</v>
      </c>
      <c r="R965" s="13">
        <f t="shared" si="569"/>
        <v>0</v>
      </c>
      <c r="S965" s="19">
        <f t="shared" si="562"/>
        <v>-24364.999999999996</v>
      </c>
      <c r="T965" s="13">
        <f t="shared" si="563"/>
        <v>-16.243333333333332</v>
      </c>
      <c r="U965" s="13">
        <f>IF(ISNA(VLOOKUP(LOWER(F965)&amp;H965,Prices!A:C,3,0)),0,VLOOKUP(LOWER(F965)&amp;H965,Prices!A:C,3,0))</f>
        <v>18.07</v>
      </c>
      <c r="V965" s="16">
        <f>IF(ISNA(VLOOKUP(LOWER(F965)&amp;H965,Prices!A:C,2,0)),0,VLOOKUP(LOWER(F965)&amp;H965,Prices!A:C,2,0))</f>
        <v>18.079999999999998</v>
      </c>
      <c r="W965" s="49">
        <f t="shared" si="564"/>
        <v>2754.9999999999991</v>
      </c>
      <c r="X965" s="24">
        <f t="shared" si="565"/>
        <v>14.999999999997016</v>
      </c>
      <c r="Y965" s="43">
        <f t="shared" si="566"/>
        <v>0.11309523809523807</v>
      </c>
      <c r="Z965" s="49"/>
      <c r="AA965" s="24"/>
    </row>
    <row r="966" spans="1:27" s="13" customFormat="1" x14ac:dyDescent="0.15">
      <c r="A966" s="12">
        <v>42825</v>
      </c>
      <c r="B966" s="60" t="s">
        <v>2167</v>
      </c>
      <c r="C966" s="13" t="s">
        <v>1128</v>
      </c>
      <c r="D966" s="13" t="s">
        <v>1129</v>
      </c>
      <c r="E966" s="13" t="s">
        <v>1130</v>
      </c>
      <c r="F966" s="13" t="str">
        <f t="shared" si="567"/>
        <v>SZ</v>
      </c>
      <c r="G966" s="13" t="str">
        <f>VLOOKUP(LOWER(F966)&amp;H966,'Current pricing'!A:B,2,0)</f>
        <v>美的集团</v>
      </c>
      <c r="H966" s="13" t="s">
        <v>1203</v>
      </c>
      <c r="I966" s="13" t="s">
        <v>1207</v>
      </c>
      <c r="J966" s="13" t="s">
        <v>2294</v>
      </c>
      <c r="K966" s="13">
        <v>600</v>
      </c>
      <c r="L966" s="13">
        <v>1</v>
      </c>
      <c r="M966" s="13">
        <v>32.9</v>
      </c>
      <c r="N966" s="13">
        <f t="shared" si="560"/>
        <v>19740</v>
      </c>
      <c r="O966" s="13">
        <f t="shared" si="561"/>
        <v>19740</v>
      </c>
      <c r="P966" s="19">
        <f t="shared" si="568"/>
        <v>0</v>
      </c>
      <c r="Q966" s="19">
        <f t="shared" si="552"/>
        <v>5</v>
      </c>
      <c r="R966" s="13">
        <f t="shared" si="569"/>
        <v>0</v>
      </c>
      <c r="S966" s="19">
        <f t="shared" si="562"/>
        <v>-19745</v>
      </c>
      <c r="T966" s="13">
        <f t="shared" si="563"/>
        <v>-32.908333333333331</v>
      </c>
      <c r="U966" s="13">
        <f>IF(ISNA(VLOOKUP(LOWER(F966)&amp;H966,Prices!A:C,3,0)),0,VLOOKUP(LOWER(F966)&amp;H966,Prices!A:C,3,0))</f>
        <v>50.65</v>
      </c>
      <c r="V966" s="16">
        <f>IF(ISNA(VLOOKUP(LOWER(F966)&amp;H966,Prices!A:C,2,0)),0,VLOOKUP(LOWER(F966)&amp;H966,Prices!A:C,2,0))</f>
        <v>52.69</v>
      </c>
      <c r="W966" s="49">
        <f t="shared" si="564"/>
        <v>11869</v>
      </c>
      <c r="X966" s="24">
        <f t="shared" si="565"/>
        <v>1223.9999999999995</v>
      </c>
      <c r="Y966" s="43">
        <f t="shared" si="566"/>
        <v>0.60126646403242145</v>
      </c>
      <c r="Z966" s="49"/>
      <c r="AA966" s="24"/>
    </row>
    <row r="967" spans="1:27" s="13" customFormat="1" x14ac:dyDescent="0.15">
      <c r="A967" s="12">
        <v>42825</v>
      </c>
      <c r="B967" s="60" t="s">
        <v>2168</v>
      </c>
      <c r="C967" s="13" t="s">
        <v>1128</v>
      </c>
      <c r="D967" s="13" t="s">
        <v>1129</v>
      </c>
      <c r="E967" s="13" t="s">
        <v>1130</v>
      </c>
      <c r="F967" s="13" t="str">
        <f t="shared" si="567"/>
        <v>SZ</v>
      </c>
      <c r="G967" s="13" t="str">
        <f>VLOOKUP(LOWER(F967)&amp;H967,'Current pricing'!A:B,2,0)</f>
        <v>海康威视</v>
      </c>
      <c r="H967" s="13" t="s">
        <v>1504</v>
      </c>
      <c r="I967" s="13" t="s">
        <v>1207</v>
      </c>
      <c r="J967" s="13" t="s">
        <v>2376</v>
      </c>
      <c r="K967" s="13">
        <v>600</v>
      </c>
      <c r="L967" s="13">
        <v>1</v>
      </c>
      <c r="M967" s="13">
        <v>31.72</v>
      </c>
      <c r="N967" s="13">
        <f t="shared" si="560"/>
        <v>19032</v>
      </c>
      <c r="O967" s="13">
        <f t="shared" si="561"/>
        <v>19032</v>
      </c>
      <c r="P967" s="19">
        <f t="shared" si="568"/>
        <v>0</v>
      </c>
      <c r="Q967" s="19">
        <f t="shared" si="552"/>
        <v>5</v>
      </c>
      <c r="R967" s="13">
        <f t="shared" si="569"/>
        <v>0</v>
      </c>
      <c r="S967" s="19">
        <f t="shared" si="562"/>
        <v>-19037</v>
      </c>
      <c r="T967" s="13">
        <f t="shared" si="563"/>
        <v>-31.728333333333332</v>
      </c>
      <c r="U967" s="13">
        <f>IF(ISNA(VLOOKUP(LOWER(F967)&amp;H967,Prices!A:C,3,0)),0,VLOOKUP(LOWER(F967)&amp;H967,Prices!A:C,3,0))</f>
        <v>38.950000000000003</v>
      </c>
      <c r="V967" s="16">
        <f>IF(ISNA(VLOOKUP(LOWER(F967)&amp;H967,Prices!A:C,2,0)),0,VLOOKUP(LOWER(F967)&amp;H967,Prices!A:C,2,0))</f>
        <v>39.9</v>
      </c>
      <c r="W967" s="49">
        <f t="shared" si="564"/>
        <v>4903</v>
      </c>
      <c r="X967" s="24">
        <f t="shared" si="565"/>
        <v>569.9999999999975</v>
      </c>
      <c r="Y967" s="43">
        <f t="shared" si="566"/>
        <v>0.25761874737284574</v>
      </c>
      <c r="Z967" s="49"/>
      <c r="AA967" s="24"/>
    </row>
    <row r="968" spans="1:27" s="13" customFormat="1" x14ac:dyDescent="0.15">
      <c r="A968" s="12">
        <v>42825</v>
      </c>
      <c r="B968" s="60" t="s">
        <v>2169</v>
      </c>
      <c r="C968" s="13" t="s">
        <v>1128</v>
      </c>
      <c r="D968" s="13" t="s">
        <v>1129</v>
      </c>
      <c r="E968" s="13" t="s">
        <v>1130</v>
      </c>
      <c r="F968" s="13" t="str">
        <f t="shared" si="567"/>
        <v>SZ</v>
      </c>
      <c r="G968" s="13" t="str">
        <f>VLOOKUP(LOWER(F968)&amp;H968,'Current pricing'!A:B,2,0)</f>
        <v>汇川技术</v>
      </c>
      <c r="H968" s="13" t="s">
        <v>1470</v>
      </c>
      <c r="I968" s="13" t="s">
        <v>1207</v>
      </c>
      <c r="J968" s="13" t="s">
        <v>2294</v>
      </c>
      <c r="K968" s="13">
        <v>1000</v>
      </c>
      <c r="L968" s="13">
        <v>1</v>
      </c>
      <c r="M968" s="13">
        <v>21.86</v>
      </c>
      <c r="N968" s="13">
        <f t="shared" si="560"/>
        <v>21860</v>
      </c>
      <c r="O968" s="13">
        <f t="shared" si="561"/>
        <v>21860</v>
      </c>
      <c r="P968" s="19">
        <f t="shared" si="568"/>
        <v>0</v>
      </c>
      <c r="Q968" s="19">
        <f t="shared" si="552"/>
        <v>5</v>
      </c>
      <c r="R968" s="13">
        <f t="shared" si="569"/>
        <v>0</v>
      </c>
      <c r="S968" s="19">
        <f t="shared" si="562"/>
        <v>-21865</v>
      </c>
      <c r="T968" s="13">
        <f t="shared" si="563"/>
        <v>-21.864999999999998</v>
      </c>
      <c r="U968" s="13">
        <f>IF(ISNA(VLOOKUP(LOWER(F968)&amp;H968,Prices!A:C,3,0)),0,VLOOKUP(LOWER(F968)&amp;H968,Prices!A:C,3,0))</f>
        <v>29.81</v>
      </c>
      <c r="V968" s="16">
        <f>IF(ISNA(VLOOKUP(LOWER(F968)&amp;H968,Prices!A:C,2,0)),0,VLOOKUP(LOWER(F968)&amp;H968,Prices!A:C,2,0))</f>
        <v>29.9</v>
      </c>
      <c r="W968" s="49">
        <f t="shared" si="564"/>
        <v>8035</v>
      </c>
      <c r="X968" s="24">
        <f t="shared" si="565"/>
        <v>89.999999999999858</v>
      </c>
      <c r="Y968" s="43">
        <f t="shared" si="566"/>
        <v>0.36756633119853616</v>
      </c>
      <c r="Z968" s="49"/>
      <c r="AA968" s="24"/>
    </row>
    <row r="969" spans="1:27" s="13" customFormat="1" x14ac:dyDescent="0.15">
      <c r="A969" s="12">
        <v>42825</v>
      </c>
      <c r="B969" s="60" t="s">
        <v>1879</v>
      </c>
      <c r="C969" s="13" t="s">
        <v>1128</v>
      </c>
      <c r="D969" s="13" t="s">
        <v>1129</v>
      </c>
      <c r="E969" s="13" t="s">
        <v>1130</v>
      </c>
      <c r="F969" s="13" t="str">
        <f t="shared" si="567"/>
        <v>SZ</v>
      </c>
      <c r="G969" s="13" t="str">
        <f>VLOOKUP(LOWER(F969)&amp;H969,'Current pricing'!A:B,2,0)</f>
        <v>万 科Ａ</v>
      </c>
      <c r="H969" s="13" t="s">
        <v>1253</v>
      </c>
      <c r="I969" s="13" t="s">
        <v>1207</v>
      </c>
      <c r="J969" s="13" t="s">
        <v>2294</v>
      </c>
      <c r="K969" s="13">
        <v>1000</v>
      </c>
      <c r="L969" s="13">
        <v>1</v>
      </c>
      <c r="M969" s="13">
        <v>20.56</v>
      </c>
      <c r="N969" s="13">
        <f t="shared" si="560"/>
        <v>20560</v>
      </c>
      <c r="O969" s="13">
        <f t="shared" si="561"/>
        <v>20560</v>
      </c>
      <c r="P969" s="19">
        <f t="shared" si="568"/>
        <v>0</v>
      </c>
      <c r="Q969" s="19">
        <f t="shared" si="552"/>
        <v>5</v>
      </c>
      <c r="R969" s="13">
        <f t="shared" si="569"/>
        <v>0</v>
      </c>
      <c r="S969" s="19">
        <f t="shared" si="562"/>
        <v>-20565</v>
      </c>
      <c r="T969" s="13">
        <f t="shared" si="563"/>
        <v>-20.565000000000001</v>
      </c>
      <c r="U969" s="13">
        <f>IF(ISNA(VLOOKUP(LOWER(F969)&amp;H969,Prices!A:C,3,0)),0,VLOOKUP(LOWER(F969)&amp;H969,Prices!A:C,3,0))</f>
        <v>28.19</v>
      </c>
      <c r="V969" s="16">
        <f>IF(ISNA(VLOOKUP(LOWER(F969)&amp;H969,Prices!A:C,2,0)),0,VLOOKUP(LOWER(F969)&amp;H969,Prices!A:C,2,0))</f>
        <v>27.46</v>
      </c>
      <c r="W969" s="49">
        <f t="shared" si="564"/>
        <v>6895</v>
      </c>
      <c r="X969" s="24">
        <f t="shared" si="565"/>
        <v>-730.00000000000045</v>
      </c>
      <c r="Y969" s="43">
        <f t="shared" si="566"/>
        <v>0.3353599221789883</v>
      </c>
      <c r="Z969" s="49"/>
      <c r="AA969" s="24"/>
    </row>
    <row r="970" spans="1:27" s="13" customFormat="1" x14ac:dyDescent="0.15">
      <c r="A970" s="12">
        <v>42825</v>
      </c>
      <c r="B970" s="60" t="s">
        <v>2170</v>
      </c>
      <c r="C970" s="13" t="s">
        <v>1128</v>
      </c>
      <c r="D970" s="13" t="s">
        <v>1129</v>
      </c>
      <c r="E970" s="13" t="s">
        <v>1130</v>
      </c>
      <c r="F970" s="13" t="str">
        <f t="shared" si="567"/>
        <v>SZ</v>
      </c>
      <c r="G970" s="13" t="str">
        <f>VLOOKUP(LOWER(F970)&amp;H970,'Current pricing'!A:B,2,0)</f>
        <v>碧水源</v>
      </c>
      <c r="H970" s="13" t="s">
        <v>2031</v>
      </c>
      <c r="I970" s="13" t="s">
        <v>1207</v>
      </c>
      <c r="J970" s="13" t="s">
        <v>2243</v>
      </c>
      <c r="K970" s="13">
        <v>1500</v>
      </c>
      <c r="L970" s="13">
        <v>1</v>
      </c>
      <c r="M970" s="13">
        <v>16.25</v>
      </c>
      <c r="N970" s="13">
        <f t="shared" si="560"/>
        <v>24375</v>
      </c>
      <c r="O970" s="13">
        <f t="shared" si="561"/>
        <v>24375</v>
      </c>
      <c r="P970" s="19">
        <f t="shared" si="568"/>
        <v>0</v>
      </c>
      <c r="Q970" s="19">
        <f t="shared" si="552"/>
        <v>5</v>
      </c>
      <c r="R970" s="13">
        <f t="shared" si="569"/>
        <v>0</v>
      </c>
      <c r="S970" s="19">
        <f t="shared" si="562"/>
        <v>-24380</v>
      </c>
      <c r="T970" s="13">
        <f t="shared" si="563"/>
        <v>-16.253333333333334</v>
      </c>
      <c r="U970" s="13">
        <f>IF(ISNA(VLOOKUP(LOWER(F970)&amp;H970,Prices!A:C,3,0)),0,VLOOKUP(LOWER(F970)&amp;H970,Prices!A:C,3,0))</f>
        <v>18.07</v>
      </c>
      <c r="V970" s="16">
        <f>IF(ISNA(VLOOKUP(LOWER(F970)&amp;H970,Prices!A:C,2,0)),0,VLOOKUP(LOWER(F970)&amp;H970,Prices!A:C,2,0))</f>
        <v>18.079999999999998</v>
      </c>
      <c r="W970" s="49">
        <f t="shared" si="564"/>
        <v>2739.9999999999968</v>
      </c>
      <c r="X970" s="24">
        <f t="shared" si="565"/>
        <v>14.999999999997016</v>
      </c>
      <c r="Y970" s="43">
        <f t="shared" si="566"/>
        <v>0.11241025641025627</v>
      </c>
      <c r="Z970" s="49"/>
      <c r="AA970" s="24"/>
    </row>
    <row r="971" spans="1:27" s="13" customFormat="1" x14ac:dyDescent="0.15">
      <c r="A971" s="12">
        <v>42825</v>
      </c>
      <c r="B971" s="60" t="s">
        <v>1985</v>
      </c>
      <c r="C971" s="13" t="s">
        <v>1128</v>
      </c>
      <c r="D971" s="13" t="s">
        <v>1129</v>
      </c>
      <c r="E971" s="13" t="s">
        <v>1130</v>
      </c>
      <c r="F971" s="13" t="str">
        <f t="shared" si="567"/>
        <v>SZ</v>
      </c>
      <c r="G971" s="13" t="str">
        <f>VLOOKUP(LOWER(F971)&amp;H971,'Current pricing'!A:B,2,0)</f>
        <v>五 粮 液</v>
      </c>
      <c r="H971" s="13" t="s">
        <v>1853</v>
      </c>
      <c r="I971" s="13" t="s">
        <v>1206</v>
      </c>
      <c r="J971" s="13" t="s">
        <v>2416</v>
      </c>
      <c r="K971" s="13">
        <v>-400</v>
      </c>
      <c r="L971" s="13">
        <v>1</v>
      </c>
      <c r="M971" s="13">
        <v>42.38</v>
      </c>
      <c r="N971" s="13">
        <f t="shared" si="560"/>
        <v>-16952</v>
      </c>
      <c r="O971" s="13">
        <f t="shared" si="561"/>
        <v>16952</v>
      </c>
      <c r="P971" s="19">
        <f t="shared" si="568"/>
        <v>0</v>
      </c>
      <c r="Q971" s="19">
        <f t="shared" ref="Q971:Q1034" si="570">IF(I971&lt;&gt;"D",IF(C971="Stock",MAX(ABS(N971*0.0002),5),MAX(ABS(N971*0.0003),5)),0)</f>
        <v>5</v>
      </c>
      <c r="R971" s="13">
        <f t="shared" si="569"/>
        <v>16.95</v>
      </c>
      <c r="S971" s="19">
        <f t="shared" si="562"/>
        <v>16930.05</v>
      </c>
      <c r="T971" s="13">
        <f t="shared" si="563"/>
        <v>-42.325125</v>
      </c>
      <c r="U971" s="13">
        <f>IF(ISNA(VLOOKUP(LOWER(F971)&amp;H971,Prices!A:C,3,0)),0,VLOOKUP(LOWER(F971)&amp;H971,Prices!A:C,3,0))</f>
        <v>68.33</v>
      </c>
      <c r="V971" s="16">
        <f>IF(ISNA(VLOOKUP(LOWER(F971)&amp;H971,Prices!A:C,2,0)),0,VLOOKUP(LOWER(F971)&amp;H971,Prices!A:C,2,0))</f>
        <v>70.150000000000006</v>
      </c>
      <c r="W971" s="49">
        <f t="shared" si="564"/>
        <v>-11129.950000000003</v>
      </c>
      <c r="X971" s="24">
        <f t="shared" si="565"/>
        <v>-728.00000000000296</v>
      </c>
      <c r="Y971" s="43">
        <f t="shared" si="566"/>
        <v>-0.65655674846625778</v>
      </c>
      <c r="Z971" s="49"/>
      <c r="AA971" s="24"/>
    </row>
    <row r="972" spans="1:27" s="13" customFormat="1" x14ac:dyDescent="0.15">
      <c r="A972" s="12">
        <v>42825</v>
      </c>
      <c r="B972" s="60" t="s">
        <v>2171</v>
      </c>
      <c r="C972" s="13" t="s">
        <v>1128</v>
      </c>
      <c r="D972" s="13" t="s">
        <v>1129</v>
      </c>
      <c r="E972" s="13" t="s">
        <v>1130</v>
      </c>
      <c r="F972" s="13" t="str">
        <f t="shared" si="567"/>
        <v>SH</v>
      </c>
      <c r="G972" s="13" t="str">
        <f>VLOOKUP(LOWER(F972)&amp;H972,'Current pricing'!A:B,2,0)</f>
        <v>中船防务</v>
      </c>
      <c r="H972" s="13" t="s">
        <v>1511</v>
      </c>
      <c r="I972" s="13" t="s">
        <v>1206</v>
      </c>
      <c r="J972" s="13" t="s">
        <v>2204</v>
      </c>
      <c r="K972" s="13">
        <v>-500</v>
      </c>
      <c r="L972" s="13">
        <v>1</v>
      </c>
      <c r="M972" s="13">
        <v>33.090000000000003</v>
      </c>
      <c r="N972" s="13">
        <f t="shared" si="560"/>
        <v>-16545</v>
      </c>
      <c r="O972" s="13">
        <f t="shared" si="561"/>
        <v>16545</v>
      </c>
      <c r="P972" s="19">
        <f t="shared" si="568"/>
        <v>0.33090000000000003</v>
      </c>
      <c r="Q972" s="19">
        <f t="shared" si="570"/>
        <v>5</v>
      </c>
      <c r="R972" s="13">
        <f t="shared" si="569"/>
        <v>16.55</v>
      </c>
      <c r="S972" s="19">
        <f t="shared" si="562"/>
        <v>16523.1191</v>
      </c>
      <c r="T972" s="13">
        <f t="shared" si="563"/>
        <v>-33.046238199999998</v>
      </c>
      <c r="U972" s="13">
        <f>IF(ISNA(VLOOKUP(LOWER(F972)&amp;H972,Prices!A:C,3,0)),0,VLOOKUP(LOWER(F972)&amp;H972,Prices!A:C,3,0))</f>
        <v>26.66</v>
      </c>
      <c r="V972" s="16">
        <f>IF(ISNA(VLOOKUP(LOWER(F972)&amp;H972,Prices!A:C,2,0)),0,VLOOKUP(LOWER(F972)&amp;H972,Prices!A:C,2,0))</f>
        <v>26.66</v>
      </c>
      <c r="W972" s="49">
        <f t="shared" si="564"/>
        <v>3193.119099999999</v>
      </c>
      <c r="X972" s="24">
        <f t="shared" si="565"/>
        <v>0</v>
      </c>
      <c r="Y972" s="43">
        <f t="shared" si="566"/>
        <v>0.19299601692354179</v>
      </c>
      <c r="Z972" s="49"/>
      <c r="AA972" s="24"/>
    </row>
    <row r="973" spans="1:27" s="13" customFormat="1" x14ac:dyDescent="0.15">
      <c r="A973" s="12">
        <v>42825</v>
      </c>
      <c r="B973" s="60" t="s">
        <v>2172</v>
      </c>
      <c r="C973" s="13" t="s">
        <v>1128</v>
      </c>
      <c r="D973" s="13" t="s">
        <v>1129</v>
      </c>
      <c r="E973" s="13" t="s">
        <v>1130</v>
      </c>
      <c r="F973" s="13" t="str">
        <f t="shared" si="567"/>
        <v>SZ</v>
      </c>
      <c r="G973" s="13" t="str">
        <f>VLOOKUP(LOWER(F973)&amp;H973,'Current pricing'!A:B,2,0)</f>
        <v>美的集团</v>
      </c>
      <c r="H973" s="13" t="s">
        <v>1203</v>
      </c>
      <c r="I973" s="13" t="s">
        <v>1206</v>
      </c>
      <c r="J973" s="13" t="s">
        <v>2294</v>
      </c>
      <c r="K973" s="13">
        <v>-500</v>
      </c>
      <c r="L973" s="13">
        <v>1</v>
      </c>
      <c r="M973" s="13">
        <v>33.28</v>
      </c>
      <c r="N973" s="13">
        <f t="shared" si="560"/>
        <v>-16640</v>
      </c>
      <c r="O973" s="13">
        <f t="shared" si="561"/>
        <v>16640</v>
      </c>
      <c r="P973" s="19">
        <f t="shared" si="568"/>
        <v>0</v>
      </c>
      <c r="Q973" s="19">
        <f t="shared" si="570"/>
        <v>5</v>
      </c>
      <c r="R973" s="13">
        <f t="shared" si="569"/>
        <v>16.64</v>
      </c>
      <c r="S973" s="19">
        <f t="shared" si="562"/>
        <v>16618.36</v>
      </c>
      <c r="T973" s="13">
        <f t="shared" si="563"/>
        <v>-33.236719999999998</v>
      </c>
      <c r="U973" s="13">
        <f>IF(ISNA(VLOOKUP(LOWER(F973)&amp;H973,Prices!A:C,3,0)),0,VLOOKUP(LOWER(F973)&amp;H973,Prices!A:C,3,0))</f>
        <v>50.65</v>
      </c>
      <c r="V973" s="16">
        <f>IF(ISNA(VLOOKUP(LOWER(F973)&amp;H973,Prices!A:C,2,0)),0,VLOOKUP(LOWER(F973)&amp;H973,Prices!A:C,2,0))</f>
        <v>52.69</v>
      </c>
      <c r="W973" s="49">
        <f t="shared" si="564"/>
        <v>-9726.64</v>
      </c>
      <c r="X973" s="24">
        <f t="shared" si="565"/>
        <v>-1019.9999999999995</v>
      </c>
      <c r="Y973" s="43">
        <f t="shared" si="566"/>
        <v>-0.58453365384615386</v>
      </c>
      <c r="Z973" s="49"/>
      <c r="AA973" s="24"/>
    </row>
    <row r="974" spans="1:27" s="13" customFormat="1" x14ac:dyDescent="0.15">
      <c r="A974" s="12">
        <v>42825</v>
      </c>
      <c r="B974" s="60" t="s">
        <v>2173</v>
      </c>
      <c r="C974" s="13" t="s">
        <v>1128</v>
      </c>
      <c r="D974" s="13" t="s">
        <v>1129</v>
      </c>
      <c r="E974" s="13" t="s">
        <v>1130</v>
      </c>
      <c r="F974" s="13" t="str">
        <f t="shared" si="567"/>
        <v>SZ</v>
      </c>
      <c r="G974" s="13" t="str">
        <f>VLOOKUP(LOWER(F974)&amp;H974,'Current pricing'!A:B,2,0)</f>
        <v>海康威视</v>
      </c>
      <c r="H974" s="13" t="s">
        <v>1504</v>
      </c>
      <c r="I974" s="13" t="s">
        <v>1206</v>
      </c>
      <c r="J974" s="13" t="s">
        <v>2376</v>
      </c>
      <c r="K974" s="13">
        <v>-300</v>
      </c>
      <c r="L974" s="13">
        <v>1</v>
      </c>
      <c r="M974" s="13">
        <v>32.03</v>
      </c>
      <c r="N974" s="13">
        <f t="shared" si="560"/>
        <v>-9609</v>
      </c>
      <c r="O974" s="13">
        <f t="shared" si="561"/>
        <v>9609</v>
      </c>
      <c r="P974" s="19">
        <f t="shared" si="568"/>
        <v>0</v>
      </c>
      <c r="Q974" s="19">
        <f t="shared" si="570"/>
        <v>5</v>
      </c>
      <c r="R974" s="13">
        <f t="shared" si="569"/>
        <v>9.61</v>
      </c>
      <c r="S974" s="19">
        <f t="shared" si="562"/>
        <v>9594.39</v>
      </c>
      <c r="T974" s="13">
        <f t="shared" si="563"/>
        <v>-31.981299999999997</v>
      </c>
      <c r="U974" s="13">
        <f>IF(ISNA(VLOOKUP(LOWER(F974)&amp;H974,Prices!A:C,3,0)),0,VLOOKUP(LOWER(F974)&amp;H974,Prices!A:C,3,0))</f>
        <v>38.950000000000003</v>
      </c>
      <c r="V974" s="16">
        <f>IF(ISNA(VLOOKUP(LOWER(F974)&amp;H974,Prices!A:C,2,0)),0,VLOOKUP(LOWER(F974)&amp;H974,Prices!A:C,2,0))</f>
        <v>39.9</v>
      </c>
      <c r="W974" s="49">
        <f t="shared" si="564"/>
        <v>-2375.6100000000006</v>
      </c>
      <c r="X974" s="24">
        <f t="shared" si="565"/>
        <v>-284.99999999999875</v>
      </c>
      <c r="Y974" s="43">
        <f t="shared" si="566"/>
        <v>-0.2472275991258196</v>
      </c>
      <c r="Z974" s="49"/>
      <c r="AA974" s="24"/>
    </row>
    <row r="975" spans="1:27" s="13" customFormat="1" x14ac:dyDescent="0.15">
      <c r="A975" s="12">
        <v>42825</v>
      </c>
      <c r="B975" s="60" t="s">
        <v>2174</v>
      </c>
      <c r="C975" s="13" t="s">
        <v>1128</v>
      </c>
      <c r="D975" s="13" t="s">
        <v>1129</v>
      </c>
      <c r="E975" s="13" t="s">
        <v>1130</v>
      </c>
      <c r="F975" s="13" t="str">
        <f t="shared" si="567"/>
        <v>SH</v>
      </c>
      <c r="G975" s="13" t="str">
        <f>VLOOKUP(LOWER(F975)&amp;H975,'Current pricing'!A:B,2,0)</f>
        <v>白云山</v>
      </c>
      <c r="H975" s="13" t="s">
        <v>2038</v>
      </c>
      <c r="I975" s="13" t="s">
        <v>1206</v>
      </c>
      <c r="J975" s="13" t="s">
        <v>2204</v>
      </c>
      <c r="K975" s="13">
        <v>-300</v>
      </c>
      <c r="L975" s="13">
        <v>1</v>
      </c>
      <c r="M975" s="13">
        <v>28.34</v>
      </c>
      <c r="N975" s="13">
        <f t="shared" si="560"/>
        <v>-8502</v>
      </c>
      <c r="O975" s="13">
        <f t="shared" si="561"/>
        <v>8502</v>
      </c>
      <c r="P975" s="19">
        <f t="shared" si="568"/>
        <v>0.17004000000000002</v>
      </c>
      <c r="Q975" s="19">
        <f t="shared" si="570"/>
        <v>5</v>
      </c>
      <c r="R975" s="13">
        <f t="shared" si="569"/>
        <v>8.5</v>
      </c>
      <c r="S975" s="19">
        <f t="shared" si="562"/>
        <v>8488.3299599999991</v>
      </c>
      <c r="T975" s="13">
        <f t="shared" si="563"/>
        <v>-28.294433199999997</v>
      </c>
      <c r="U975" s="13">
        <f>IF(ISNA(VLOOKUP(LOWER(F975)&amp;H975,Prices!A:C,3,0)),0,VLOOKUP(LOWER(F975)&amp;H975,Prices!A:C,3,0))</f>
        <v>32.14</v>
      </c>
      <c r="V975" s="16">
        <f>IF(ISNA(VLOOKUP(LOWER(F975)&amp;H975,Prices!A:C,2,0)),0,VLOOKUP(LOWER(F975)&amp;H975,Prices!A:C,2,0))</f>
        <v>32.14</v>
      </c>
      <c r="W975" s="49">
        <f t="shared" si="564"/>
        <v>-1153.6700400000011</v>
      </c>
      <c r="X975" s="24">
        <f t="shared" si="565"/>
        <v>0</v>
      </c>
      <c r="Y975" s="43">
        <f t="shared" si="566"/>
        <v>-0.13569395906845461</v>
      </c>
      <c r="Z975" s="49"/>
      <c r="AA975" s="24"/>
    </row>
    <row r="976" spans="1:27" s="13" customFormat="1" x14ac:dyDescent="0.15">
      <c r="A976" s="12">
        <v>42825</v>
      </c>
      <c r="B976" s="60" t="s">
        <v>2175</v>
      </c>
      <c r="C976" s="13" t="s">
        <v>1128</v>
      </c>
      <c r="D976" s="13" t="s">
        <v>1129</v>
      </c>
      <c r="E976" s="13" t="s">
        <v>1130</v>
      </c>
      <c r="F976" s="13" t="str">
        <f t="shared" si="567"/>
        <v>SZ</v>
      </c>
      <c r="G976" s="13" t="str">
        <f>VLOOKUP(LOWER(F976)&amp;H976,'Current pricing'!A:B,2,0)</f>
        <v>五 粮 液</v>
      </c>
      <c r="H976" s="13" t="s">
        <v>1853</v>
      </c>
      <c r="I976" s="13" t="s">
        <v>1206</v>
      </c>
      <c r="J976" s="13" t="s">
        <v>2416</v>
      </c>
      <c r="K976" s="13">
        <v>-200</v>
      </c>
      <c r="L976" s="13">
        <v>1</v>
      </c>
      <c r="M976" s="13">
        <v>42.81</v>
      </c>
      <c r="N976" s="13">
        <f t="shared" si="560"/>
        <v>-8562</v>
      </c>
      <c r="O976" s="13">
        <f t="shared" si="561"/>
        <v>8562</v>
      </c>
      <c r="P976" s="19">
        <f t="shared" si="568"/>
        <v>0</v>
      </c>
      <c r="Q976" s="19">
        <f t="shared" si="570"/>
        <v>5</v>
      </c>
      <c r="R976" s="13">
        <f t="shared" si="569"/>
        <v>8.56</v>
      </c>
      <c r="S976" s="19">
        <f t="shared" si="562"/>
        <v>8548.44</v>
      </c>
      <c r="T976" s="13">
        <f t="shared" si="563"/>
        <v>-42.742200000000004</v>
      </c>
      <c r="U976" s="13">
        <f>IF(ISNA(VLOOKUP(LOWER(F976)&amp;H976,Prices!A:C,3,0)),0,VLOOKUP(LOWER(F976)&amp;H976,Prices!A:C,3,0))</f>
        <v>68.33</v>
      </c>
      <c r="V976" s="16">
        <f>IF(ISNA(VLOOKUP(LOWER(F976)&amp;H976,Prices!A:C,2,0)),0,VLOOKUP(LOWER(F976)&amp;H976,Prices!A:C,2,0))</f>
        <v>70.150000000000006</v>
      </c>
      <c r="W976" s="49">
        <f t="shared" si="564"/>
        <v>-5481.56</v>
      </c>
      <c r="X976" s="24">
        <f t="shared" si="565"/>
        <v>-364.00000000000148</v>
      </c>
      <c r="Y976" s="43">
        <f t="shared" si="566"/>
        <v>-0.64021957486568559</v>
      </c>
      <c r="Z976" s="49"/>
      <c r="AA976" s="24"/>
    </row>
    <row r="977" spans="1:27" s="13" customFormat="1" x14ac:dyDescent="0.15">
      <c r="A977" s="12">
        <v>42825</v>
      </c>
      <c r="B977" s="60" t="s">
        <v>2176</v>
      </c>
      <c r="C977" s="13" t="s">
        <v>1128</v>
      </c>
      <c r="D977" s="13" t="s">
        <v>1129</v>
      </c>
      <c r="E977" s="13" t="s">
        <v>1130</v>
      </c>
      <c r="F977" s="13" t="str">
        <f t="shared" si="567"/>
        <v>SZ</v>
      </c>
      <c r="G977" s="13" t="str">
        <f>VLOOKUP(LOWER(F977)&amp;H977,'Current pricing'!A:B,2,0)</f>
        <v>五 粮 液</v>
      </c>
      <c r="H977" s="13" t="s">
        <v>1853</v>
      </c>
      <c r="I977" s="13" t="s">
        <v>1206</v>
      </c>
      <c r="J977" s="13" t="s">
        <v>2416</v>
      </c>
      <c r="K977" s="13">
        <v>-200</v>
      </c>
      <c r="L977" s="13">
        <v>1</v>
      </c>
      <c r="M977" s="13">
        <v>43</v>
      </c>
      <c r="N977" s="13">
        <f t="shared" si="560"/>
        <v>-8600</v>
      </c>
      <c r="O977" s="13">
        <f t="shared" si="561"/>
        <v>8600</v>
      </c>
      <c r="P977" s="19">
        <f t="shared" si="568"/>
        <v>0</v>
      </c>
      <c r="Q977" s="19">
        <f t="shared" si="570"/>
        <v>5</v>
      </c>
      <c r="R977" s="13">
        <f t="shared" si="569"/>
        <v>8.6</v>
      </c>
      <c r="S977" s="19">
        <f t="shared" si="562"/>
        <v>8586.4</v>
      </c>
      <c r="T977" s="13">
        <f t="shared" si="563"/>
        <v>-42.931999999999995</v>
      </c>
      <c r="U977" s="13">
        <f>IF(ISNA(VLOOKUP(LOWER(F977)&amp;H977,Prices!A:C,3,0)),0,VLOOKUP(LOWER(F977)&amp;H977,Prices!A:C,3,0))</f>
        <v>68.33</v>
      </c>
      <c r="V977" s="16">
        <f>IF(ISNA(VLOOKUP(LOWER(F977)&amp;H977,Prices!A:C,2,0)),0,VLOOKUP(LOWER(F977)&amp;H977,Prices!A:C,2,0))</f>
        <v>70.150000000000006</v>
      </c>
      <c r="W977" s="49">
        <f t="shared" si="564"/>
        <v>-5443.6000000000022</v>
      </c>
      <c r="X977" s="24">
        <f t="shared" si="565"/>
        <v>-364.00000000000148</v>
      </c>
      <c r="Y977" s="43">
        <f t="shared" si="566"/>
        <v>-0.63297674418604677</v>
      </c>
      <c r="Z977" s="49"/>
      <c r="AA977" s="24"/>
    </row>
    <row r="978" spans="1:27" s="13" customFormat="1" x14ac:dyDescent="0.15">
      <c r="A978" s="12">
        <v>42825</v>
      </c>
      <c r="B978" s="60" t="s">
        <v>2177</v>
      </c>
      <c r="C978" s="13" t="s">
        <v>1128</v>
      </c>
      <c r="D978" s="13" t="s">
        <v>1129</v>
      </c>
      <c r="E978" s="13" t="s">
        <v>1130</v>
      </c>
      <c r="F978" s="13" t="str">
        <f t="shared" si="567"/>
        <v>SZ</v>
      </c>
      <c r="G978" s="13" t="str">
        <f>VLOOKUP(LOWER(F978)&amp;H978,'Current pricing'!A:B,2,0)</f>
        <v>美的集团</v>
      </c>
      <c r="H978" s="13" t="s">
        <v>1203</v>
      </c>
      <c r="I978" s="13" t="s">
        <v>1206</v>
      </c>
      <c r="J978" s="13" t="s">
        <v>2294</v>
      </c>
      <c r="K978" s="13">
        <v>-500</v>
      </c>
      <c r="L978" s="13">
        <v>1</v>
      </c>
      <c r="M978" s="13">
        <v>33.450000000000003</v>
      </c>
      <c r="N978" s="13">
        <f t="shared" si="560"/>
        <v>-16725</v>
      </c>
      <c r="O978" s="13">
        <f t="shared" si="561"/>
        <v>16725</v>
      </c>
      <c r="P978" s="19">
        <f t="shared" si="568"/>
        <v>0</v>
      </c>
      <c r="Q978" s="19">
        <f t="shared" si="570"/>
        <v>5</v>
      </c>
      <c r="R978" s="13">
        <f t="shared" si="569"/>
        <v>16.73</v>
      </c>
      <c r="S978" s="19">
        <f t="shared" si="562"/>
        <v>16703.27</v>
      </c>
      <c r="T978" s="13">
        <f t="shared" si="563"/>
        <v>-33.40654</v>
      </c>
      <c r="U978" s="13">
        <f>IF(ISNA(VLOOKUP(LOWER(F978)&amp;H978,Prices!A:C,3,0)),0,VLOOKUP(LOWER(F978)&amp;H978,Prices!A:C,3,0))</f>
        <v>50.65</v>
      </c>
      <c r="V978" s="16">
        <f>IF(ISNA(VLOOKUP(LOWER(F978)&amp;H978,Prices!A:C,2,0)),0,VLOOKUP(LOWER(F978)&amp;H978,Prices!A:C,2,0))</f>
        <v>52.69</v>
      </c>
      <c r="W978" s="49">
        <f t="shared" si="564"/>
        <v>-9641.73</v>
      </c>
      <c r="X978" s="24">
        <f t="shared" si="565"/>
        <v>-1019.9999999999995</v>
      </c>
      <c r="Y978" s="43">
        <f t="shared" si="566"/>
        <v>-0.57648609865470846</v>
      </c>
      <c r="Z978" s="49"/>
      <c r="AA978" s="24"/>
    </row>
    <row r="979" spans="1:27" s="13" customFormat="1" x14ac:dyDescent="0.15">
      <c r="A979" s="12">
        <v>42825</v>
      </c>
      <c r="B979" s="60" t="s">
        <v>2178</v>
      </c>
      <c r="C979" s="13" t="s">
        <v>1128</v>
      </c>
      <c r="D979" s="13" t="s">
        <v>1129</v>
      </c>
      <c r="E979" s="13" t="s">
        <v>1130</v>
      </c>
      <c r="F979" s="13" t="str">
        <f t="shared" si="567"/>
        <v>SH</v>
      </c>
      <c r="G979" s="13" t="str">
        <f>VLOOKUP(LOWER(F979)&amp;H979,'Current pricing'!A:B,2,0)</f>
        <v>中国建筑</v>
      </c>
      <c r="H979" s="13" t="s">
        <v>1354</v>
      </c>
      <c r="I979" s="13" t="s">
        <v>1207</v>
      </c>
      <c r="J979" s="13" t="s">
        <v>2294</v>
      </c>
      <c r="K979" s="13">
        <v>2000</v>
      </c>
      <c r="L979" s="13">
        <v>1</v>
      </c>
      <c r="M979" s="13">
        <v>9.15</v>
      </c>
      <c r="N979" s="13">
        <f t="shared" si="560"/>
        <v>18300</v>
      </c>
      <c r="O979" s="13">
        <f t="shared" si="561"/>
        <v>18300</v>
      </c>
      <c r="P979" s="19">
        <f t="shared" si="568"/>
        <v>0.36600000000000005</v>
      </c>
      <c r="Q979" s="19">
        <f t="shared" si="570"/>
        <v>5</v>
      </c>
      <c r="R979" s="13">
        <f t="shared" si="569"/>
        <v>0</v>
      </c>
      <c r="S979" s="19">
        <f t="shared" si="562"/>
        <v>-18305.366000000002</v>
      </c>
      <c r="T979" s="13">
        <f t="shared" si="563"/>
        <v>-9.1526830000000015</v>
      </c>
      <c r="U979" s="13">
        <f>IF(ISNA(VLOOKUP(LOWER(F979)&amp;H979,Prices!A:C,3,0)),0,VLOOKUP(LOWER(F979)&amp;H979,Prices!A:C,3,0))</f>
        <v>9.7899999999999991</v>
      </c>
      <c r="V979" s="16">
        <f>IF(ISNA(VLOOKUP(LOWER(F979)&amp;H979,Prices!A:C,2,0)),0,VLOOKUP(LOWER(F979)&amp;H979,Prices!A:C,2,0))</f>
        <v>9.67</v>
      </c>
      <c r="W979" s="49">
        <f t="shared" si="564"/>
        <v>1034.6339999999968</v>
      </c>
      <c r="X979" s="24">
        <f t="shared" si="565"/>
        <v>-239.99999999999844</v>
      </c>
      <c r="Y979" s="43">
        <f t="shared" si="566"/>
        <v>5.6537377049180153E-2</v>
      </c>
      <c r="Z979" s="49"/>
      <c r="AA979" s="24"/>
    </row>
    <row r="980" spans="1:27" s="13" customFormat="1" x14ac:dyDescent="0.15">
      <c r="A980" s="12">
        <v>42825</v>
      </c>
      <c r="B980" s="60" t="s">
        <v>2179</v>
      </c>
      <c r="C980" s="13" t="s">
        <v>1128</v>
      </c>
      <c r="D980" s="13" t="s">
        <v>1129</v>
      </c>
      <c r="E980" s="13" t="s">
        <v>1130</v>
      </c>
      <c r="F980" s="13" t="str">
        <f t="shared" si="567"/>
        <v>SZ</v>
      </c>
      <c r="G980" s="13" t="str">
        <f>VLOOKUP(LOWER(F980)&amp;H980,'Current pricing'!A:B,2,0)</f>
        <v>碧水源</v>
      </c>
      <c r="H980" s="13" t="s">
        <v>2031</v>
      </c>
      <c r="I980" s="13" t="s">
        <v>1207</v>
      </c>
      <c r="J980" s="13" t="s">
        <v>2243</v>
      </c>
      <c r="K980" s="13">
        <v>2000</v>
      </c>
      <c r="L980" s="13">
        <v>1</v>
      </c>
      <c r="M980" s="13">
        <v>16.21</v>
      </c>
      <c r="N980" s="13">
        <f t="shared" si="560"/>
        <v>32420</v>
      </c>
      <c r="O980" s="13">
        <f t="shared" si="561"/>
        <v>32420</v>
      </c>
      <c r="P980" s="19">
        <f t="shared" si="568"/>
        <v>0</v>
      </c>
      <c r="Q980" s="19">
        <f t="shared" si="570"/>
        <v>6.484</v>
      </c>
      <c r="R980" s="13">
        <f t="shared" si="569"/>
        <v>0</v>
      </c>
      <c r="S980" s="19">
        <f t="shared" si="562"/>
        <v>-32426.484</v>
      </c>
      <c r="T980" s="13">
        <f t="shared" si="563"/>
        <v>-16.213242000000001</v>
      </c>
      <c r="U980" s="13">
        <f>IF(ISNA(VLOOKUP(LOWER(F980)&amp;H980,Prices!A:C,3,0)),0,VLOOKUP(LOWER(F980)&amp;H980,Prices!A:C,3,0))</f>
        <v>18.07</v>
      </c>
      <c r="V980" s="16">
        <f>IF(ISNA(VLOOKUP(LOWER(F980)&amp;H980,Prices!A:C,2,0)),0,VLOOKUP(LOWER(F980)&amp;H980,Prices!A:C,2,0))</f>
        <v>18.079999999999998</v>
      </c>
      <c r="W980" s="49">
        <f t="shared" si="564"/>
        <v>3733.5159999999946</v>
      </c>
      <c r="X980" s="24">
        <f t="shared" si="565"/>
        <v>19.999999999996021</v>
      </c>
      <c r="Y980" s="43">
        <f t="shared" si="566"/>
        <v>0.11516088834053037</v>
      </c>
      <c r="Z980" s="49"/>
      <c r="AA980" s="24"/>
    </row>
    <row r="981" spans="1:27" s="13" customFormat="1" x14ac:dyDescent="0.15">
      <c r="A981" s="12">
        <v>42825</v>
      </c>
      <c r="B981" s="60" t="s">
        <v>2180</v>
      </c>
      <c r="C981" s="13" t="s">
        <v>1128</v>
      </c>
      <c r="D981" s="13" t="s">
        <v>1129</v>
      </c>
      <c r="E981" s="13" t="s">
        <v>1130</v>
      </c>
      <c r="F981" s="13" t="str">
        <f t="shared" si="567"/>
        <v>SZ</v>
      </c>
      <c r="G981" s="13" t="str">
        <f>VLOOKUP(LOWER(F981)&amp;H981,'Current pricing'!A:B,2,0)</f>
        <v>东方园林</v>
      </c>
      <c r="H981" s="13" t="s">
        <v>1426</v>
      </c>
      <c r="I981" s="13" t="s">
        <v>1207</v>
      </c>
      <c r="J981" s="13" t="s">
        <v>2294</v>
      </c>
      <c r="K981" s="13">
        <v>1000</v>
      </c>
      <c r="L981" s="13">
        <v>1</v>
      </c>
      <c r="M981" s="13">
        <v>15.8</v>
      </c>
      <c r="N981" s="13">
        <f t="shared" si="560"/>
        <v>15800</v>
      </c>
      <c r="O981" s="13">
        <f t="shared" si="561"/>
        <v>15800</v>
      </c>
      <c r="P981" s="19">
        <f t="shared" si="568"/>
        <v>0</v>
      </c>
      <c r="Q981" s="19">
        <f t="shared" si="570"/>
        <v>5</v>
      </c>
      <c r="R981" s="13">
        <f t="shared" si="569"/>
        <v>0</v>
      </c>
      <c r="S981" s="19">
        <f t="shared" si="562"/>
        <v>-15805</v>
      </c>
      <c r="T981" s="13">
        <f t="shared" si="563"/>
        <v>-15.805</v>
      </c>
      <c r="U981" s="13">
        <f>IF(ISNA(VLOOKUP(LOWER(F981)&amp;H981,Prices!A:C,3,0)),0,VLOOKUP(LOWER(F981)&amp;H981,Prices!A:C,3,0))</f>
        <v>20.399999999999999</v>
      </c>
      <c r="V981" s="16">
        <f>IF(ISNA(VLOOKUP(LOWER(F981)&amp;H981,Prices!A:C,2,0)),0,VLOOKUP(LOWER(F981)&amp;H981,Prices!A:C,2,0))</f>
        <v>21.02</v>
      </c>
      <c r="W981" s="49">
        <f t="shared" si="564"/>
        <v>5215</v>
      </c>
      <c r="X981" s="24">
        <f t="shared" si="565"/>
        <v>620.00000000000102</v>
      </c>
      <c r="Y981" s="43">
        <f t="shared" si="566"/>
        <v>0.33006329113924049</v>
      </c>
      <c r="Z981" s="49"/>
      <c r="AA981" s="24"/>
    </row>
    <row r="982" spans="1:27" s="13" customFormat="1" x14ac:dyDescent="0.15">
      <c r="A982" s="12">
        <v>42825</v>
      </c>
      <c r="B982" s="60" t="s">
        <v>2181</v>
      </c>
      <c r="C982" s="13" t="s">
        <v>1128</v>
      </c>
      <c r="D982" s="13" t="s">
        <v>1129</v>
      </c>
      <c r="E982" s="13" t="s">
        <v>1130</v>
      </c>
      <c r="F982" s="13" t="str">
        <f t="shared" si="567"/>
        <v>SZ</v>
      </c>
      <c r="G982" s="13" t="str">
        <f>VLOOKUP(LOWER(F982)&amp;H982,'Current pricing'!A:B,2,0)</f>
        <v>鱼跃医疗</v>
      </c>
      <c r="H982" s="13" t="s">
        <v>2101</v>
      </c>
      <c r="I982" s="13" t="s">
        <v>1207</v>
      </c>
      <c r="J982" s="13" t="s">
        <v>2294</v>
      </c>
      <c r="K982" s="13">
        <v>500</v>
      </c>
      <c r="L982" s="13">
        <v>1</v>
      </c>
      <c r="M982" s="13">
        <v>31.92</v>
      </c>
      <c r="N982" s="13">
        <f t="shared" si="560"/>
        <v>15960</v>
      </c>
      <c r="O982" s="13">
        <f t="shared" si="561"/>
        <v>15960</v>
      </c>
      <c r="P982" s="19">
        <f t="shared" si="568"/>
        <v>0</v>
      </c>
      <c r="Q982" s="19">
        <f t="shared" si="570"/>
        <v>5</v>
      </c>
      <c r="R982" s="13">
        <f t="shared" si="569"/>
        <v>0</v>
      </c>
      <c r="S982" s="19">
        <f t="shared" si="562"/>
        <v>-15965</v>
      </c>
      <c r="T982" s="13">
        <f t="shared" si="563"/>
        <v>-31.93</v>
      </c>
      <c r="U982" s="13">
        <f>IF(ISNA(VLOOKUP(LOWER(F982)&amp;H982,Prices!A:C,3,0)),0,VLOOKUP(LOWER(F982)&amp;H982,Prices!A:C,3,0))</f>
        <v>20.74</v>
      </c>
      <c r="V982" s="16">
        <f>IF(ISNA(VLOOKUP(LOWER(F982)&amp;H982,Prices!A:C,2,0)),0,VLOOKUP(LOWER(F982)&amp;H982,Prices!A:C,2,0))</f>
        <v>21.64</v>
      </c>
      <c r="W982" s="49">
        <f t="shared" si="564"/>
        <v>-5145</v>
      </c>
      <c r="X982" s="24">
        <f t="shared" si="565"/>
        <v>450.00000000000108</v>
      </c>
      <c r="Y982" s="43">
        <f t="shared" si="566"/>
        <v>-0.32236842105263158</v>
      </c>
      <c r="Z982" s="49"/>
      <c r="AA982" s="24"/>
    </row>
    <row r="983" spans="1:27" s="13" customFormat="1" x14ac:dyDescent="0.15">
      <c r="A983" s="12">
        <v>42825</v>
      </c>
      <c r="B983" s="60" t="s">
        <v>2182</v>
      </c>
      <c r="C983" s="13" t="s">
        <v>1128</v>
      </c>
      <c r="D983" s="13" t="s">
        <v>1129</v>
      </c>
      <c r="E983" s="13" t="s">
        <v>1130</v>
      </c>
      <c r="F983" s="13" t="str">
        <f t="shared" si="567"/>
        <v>SH</v>
      </c>
      <c r="G983" s="13" t="str">
        <f>VLOOKUP(LOWER(F983)&amp;H983,'Current pricing'!A:B,2,0)</f>
        <v>中国建筑</v>
      </c>
      <c r="H983" s="13" t="s">
        <v>1354</v>
      </c>
      <c r="I983" s="13" t="s">
        <v>1206</v>
      </c>
      <c r="J983" s="13" t="s">
        <v>2294</v>
      </c>
      <c r="K983" s="13">
        <v>-500</v>
      </c>
      <c r="L983" s="13">
        <v>1</v>
      </c>
      <c r="M983" s="13">
        <v>9.25</v>
      </c>
      <c r="N983" s="13">
        <f t="shared" si="560"/>
        <v>-4625</v>
      </c>
      <c r="O983" s="13">
        <f t="shared" si="561"/>
        <v>4625</v>
      </c>
      <c r="P983" s="19">
        <f t="shared" si="568"/>
        <v>9.2500000000000013E-2</v>
      </c>
      <c r="Q983" s="19">
        <f t="shared" si="570"/>
        <v>5</v>
      </c>
      <c r="R983" s="13">
        <f t="shared" si="569"/>
        <v>4.63</v>
      </c>
      <c r="S983" s="19">
        <f t="shared" si="562"/>
        <v>4615.2775000000001</v>
      </c>
      <c r="T983" s="13">
        <f t="shared" si="563"/>
        <v>-9.2305550000000007</v>
      </c>
      <c r="U983" s="13">
        <f>IF(ISNA(VLOOKUP(LOWER(F983)&amp;H983,Prices!A:C,3,0)),0,VLOOKUP(LOWER(F983)&amp;H983,Prices!A:C,3,0))</f>
        <v>9.7899999999999991</v>
      </c>
      <c r="V983" s="16">
        <f>IF(ISNA(VLOOKUP(LOWER(F983)&amp;H983,Prices!A:C,2,0)),0,VLOOKUP(LOWER(F983)&amp;H983,Prices!A:C,2,0))</f>
        <v>9.67</v>
      </c>
      <c r="W983" s="49">
        <f t="shared" si="564"/>
        <v>-219.7224999999996</v>
      </c>
      <c r="X983" s="24">
        <f t="shared" si="565"/>
        <v>59.999999999999609</v>
      </c>
      <c r="Y983" s="43">
        <f t="shared" si="566"/>
        <v>-4.750756756756748E-2</v>
      </c>
      <c r="Z983" s="49"/>
      <c r="AA983" s="24"/>
    </row>
    <row r="984" spans="1:27" s="13" customFormat="1" x14ac:dyDescent="0.15">
      <c r="A984" s="12">
        <v>42825</v>
      </c>
      <c r="B984" s="60" t="s">
        <v>2183</v>
      </c>
      <c r="C984" s="13" t="s">
        <v>1128</v>
      </c>
      <c r="D984" s="13" t="s">
        <v>1129</v>
      </c>
      <c r="E984" s="13" t="s">
        <v>1130</v>
      </c>
      <c r="F984" s="13" t="str">
        <f t="shared" si="567"/>
        <v>SH</v>
      </c>
      <c r="G984" s="13" t="str">
        <f>VLOOKUP(LOWER(F984)&amp;H984,'Current pricing'!A:B,2,0)</f>
        <v>方正证券</v>
      </c>
      <c r="H984" s="13" t="s">
        <v>2184</v>
      </c>
      <c r="I984" s="13" t="s">
        <v>1207</v>
      </c>
      <c r="J984" s="13" t="s">
        <v>2294</v>
      </c>
      <c r="K984" s="13">
        <v>5000</v>
      </c>
      <c r="L984" s="13">
        <v>1</v>
      </c>
      <c r="M984" s="13">
        <v>8.16</v>
      </c>
      <c r="N984" s="13">
        <f t="shared" si="560"/>
        <v>40800</v>
      </c>
      <c r="O984" s="13">
        <f t="shared" si="561"/>
        <v>40800</v>
      </c>
      <c r="P984" s="19">
        <f t="shared" si="568"/>
        <v>0.81600000000000006</v>
      </c>
      <c r="Q984" s="19">
        <f t="shared" si="570"/>
        <v>8.16</v>
      </c>
      <c r="R984" s="13">
        <f t="shared" si="569"/>
        <v>0</v>
      </c>
      <c r="S984" s="19">
        <f t="shared" si="562"/>
        <v>-40808.976000000002</v>
      </c>
      <c r="T984" s="13">
        <f t="shared" si="563"/>
        <v>-8.1617952000000002</v>
      </c>
      <c r="U984" s="13">
        <f>IF(ISNA(VLOOKUP(LOWER(F984)&amp;H984,Prices!A:C,3,0)),0,VLOOKUP(LOWER(F984)&amp;H984,Prices!A:C,3,0))</f>
        <v>8.26</v>
      </c>
      <c r="V984" s="16">
        <f>IF(ISNA(VLOOKUP(LOWER(F984)&amp;H984,Prices!A:C,2,0)),0,VLOOKUP(LOWER(F984)&amp;H984,Prices!A:C,2,0))</f>
        <v>8.1999999999999993</v>
      </c>
      <c r="W984" s="49">
        <f t="shared" si="564"/>
        <v>191.0239999999952</v>
      </c>
      <c r="X984" s="24">
        <f t="shared" si="565"/>
        <v>-300.0000000000025</v>
      </c>
      <c r="Y984" s="43">
        <f t="shared" si="566"/>
        <v>4.6819607843136078E-3</v>
      </c>
      <c r="Z984" s="49"/>
      <c r="AA984" s="24"/>
    </row>
    <row r="985" spans="1:27" s="13" customFormat="1" x14ac:dyDescent="0.15">
      <c r="A985" s="12">
        <v>42825</v>
      </c>
      <c r="B985" s="60" t="s">
        <v>2185</v>
      </c>
      <c r="C985" s="13" t="s">
        <v>1128</v>
      </c>
      <c r="D985" s="13" t="s">
        <v>1129</v>
      </c>
      <c r="E985" s="13" t="s">
        <v>1130</v>
      </c>
      <c r="F985" s="13" t="str">
        <f t="shared" si="567"/>
        <v>SH</v>
      </c>
      <c r="G985" s="13" t="str">
        <f>VLOOKUP(LOWER(F985)&amp;H985,'Current pricing'!A:B,2,0)</f>
        <v>航发动力</v>
      </c>
      <c r="H985" s="13" t="s">
        <v>1202</v>
      </c>
      <c r="I985" s="13" t="s">
        <v>1207</v>
      </c>
      <c r="J985" s="13" t="s">
        <v>2294</v>
      </c>
      <c r="K985" s="13">
        <v>1000</v>
      </c>
      <c r="L985" s="13">
        <v>1</v>
      </c>
      <c r="M985" s="13">
        <v>33.56</v>
      </c>
      <c r="N985" s="13">
        <f t="shared" si="560"/>
        <v>33560</v>
      </c>
      <c r="O985" s="13">
        <f t="shared" si="561"/>
        <v>33560</v>
      </c>
      <c r="P985" s="19">
        <f t="shared" si="568"/>
        <v>0.67120000000000002</v>
      </c>
      <c r="Q985" s="19">
        <f t="shared" si="570"/>
        <v>6.7120000000000006</v>
      </c>
      <c r="R985" s="13">
        <f t="shared" si="569"/>
        <v>0</v>
      </c>
      <c r="S985" s="19">
        <f t="shared" si="562"/>
        <v>-33567.383199999997</v>
      </c>
      <c r="T985" s="13">
        <f t="shared" si="563"/>
        <v>-33.567383199999995</v>
      </c>
      <c r="U985" s="13">
        <f>IF(ISNA(VLOOKUP(LOWER(F985)&amp;H985,Prices!A:C,3,0)),0,VLOOKUP(LOWER(F985)&amp;H985,Prices!A:C,3,0))</f>
        <v>29.15</v>
      </c>
      <c r="V985" s="16">
        <f>IF(ISNA(VLOOKUP(LOWER(F985)&amp;H985,Prices!A:C,2,0)),0,VLOOKUP(LOWER(F985)&amp;H985,Prices!A:C,2,0))</f>
        <v>29.49</v>
      </c>
      <c r="W985" s="49">
        <f t="shared" si="564"/>
        <v>-4077.3831999999961</v>
      </c>
      <c r="X985" s="24">
        <f t="shared" si="565"/>
        <v>339.99999999999989</v>
      </c>
      <c r="Y985" s="43">
        <f t="shared" si="566"/>
        <v>-0.12149532777115603</v>
      </c>
      <c r="Z985" s="49"/>
      <c r="AA985" s="24"/>
    </row>
    <row r="986" spans="1:27" s="13" customFormat="1" x14ac:dyDescent="0.15">
      <c r="A986" s="12">
        <v>42825</v>
      </c>
      <c r="B986" s="60" t="s">
        <v>2186</v>
      </c>
      <c r="C986" s="13" t="s">
        <v>1128</v>
      </c>
      <c r="D986" s="13" t="s">
        <v>1129</v>
      </c>
      <c r="E986" s="13" t="s">
        <v>1130</v>
      </c>
      <c r="F986" s="13" t="str">
        <f t="shared" si="567"/>
        <v>SZ</v>
      </c>
      <c r="G986" s="13" t="str">
        <f>VLOOKUP(LOWER(F986)&amp;H986,'Current pricing'!A:B,2,0)</f>
        <v>美的集团</v>
      </c>
      <c r="H986" s="13" t="s">
        <v>1203</v>
      </c>
      <c r="I986" s="13" t="s">
        <v>1207</v>
      </c>
      <c r="J986" s="13" t="s">
        <v>2294</v>
      </c>
      <c r="K986" s="13">
        <v>1000</v>
      </c>
      <c r="L986" s="13">
        <v>1</v>
      </c>
      <c r="M986" s="13">
        <v>33.11</v>
      </c>
      <c r="N986" s="13">
        <f t="shared" si="560"/>
        <v>33110</v>
      </c>
      <c r="O986" s="13">
        <f t="shared" si="561"/>
        <v>33110</v>
      </c>
      <c r="P986" s="19">
        <f t="shared" si="568"/>
        <v>0</v>
      </c>
      <c r="Q986" s="19">
        <f t="shared" si="570"/>
        <v>6.6219999999999999</v>
      </c>
      <c r="R986" s="13">
        <f t="shared" si="569"/>
        <v>0</v>
      </c>
      <c r="S986" s="19">
        <f t="shared" si="562"/>
        <v>-33116.622000000003</v>
      </c>
      <c r="T986" s="13">
        <f t="shared" si="563"/>
        <v>-33.116622</v>
      </c>
      <c r="U986" s="13">
        <f>IF(ISNA(VLOOKUP(LOWER(F986)&amp;H986,Prices!A:C,3,0)),0,VLOOKUP(LOWER(F986)&amp;H986,Prices!A:C,3,0))</f>
        <v>50.65</v>
      </c>
      <c r="V986" s="16">
        <f>IF(ISNA(VLOOKUP(LOWER(F986)&amp;H986,Prices!A:C,2,0)),0,VLOOKUP(LOWER(F986)&amp;H986,Prices!A:C,2,0))</f>
        <v>52.69</v>
      </c>
      <c r="W986" s="49">
        <f t="shared" si="564"/>
        <v>19573.377999999997</v>
      </c>
      <c r="X986" s="24">
        <f t="shared" si="565"/>
        <v>2039.9999999999991</v>
      </c>
      <c r="Y986" s="43">
        <f t="shared" si="566"/>
        <v>0.59116212624584707</v>
      </c>
      <c r="Z986" s="49"/>
      <c r="AA986" s="24"/>
    </row>
    <row r="987" spans="1:27" s="13" customFormat="1" x14ac:dyDescent="0.15">
      <c r="A987" s="12">
        <v>42825</v>
      </c>
      <c r="B987" s="60" t="s">
        <v>2187</v>
      </c>
      <c r="C987" s="13" t="s">
        <v>1128</v>
      </c>
      <c r="D987" s="13" t="s">
        <v>1129</v>
      </c>
      <c r="E987" s="13" t="s">
        <v>1130</v>
      </c>
      <c r="F987" s="13" t="str">
        <f t="shared" si="567"/>
        <v>SH</v>
      </c>
      <c r="G987" s="13" t="str">
        <f>VLOOKUP(LOWER(F987)&amp;H987,'Current pricing'!A:B,2,0)</f>
        <v>方正证券</v>
      </c>
      <c r="H987" s="13" t="s">
        <v>2184</v>
      </c>
      <c r="I987" s="13" t="s">
        <v>1207</v>
      </c>
      <c r="J987" s="13" t="s">
        <v>2294</v>
      </c>
      <c r="K987" s="13">
        <v>1500</v>
      </c>
      <c r="L987" s="13">
        <v>1</v>
      </c>
      <c r="M987" s="13">
        <v>8.1</v>
      </c>
      <c r="N987" s="13">
        <f t="shared" si="560"/>
        <v>12150</v>
      </c>
      <c r="O987" s="13">
        <f t="shared" si="561"/>
        <v>12150</v>
      </c>
      <c r="P987" s="19">
        <f t="shared" si="568"/>
        <v>0.24300000000000002</v>
      </c>
      <c r="Q987" s="19">
        <f t="shared" si="570"/>
        <v>5</v>
      </c>
      <c r="R987" s="13">
        <f t="shared" si="569"/>
        <v>0</v>
      </c>
      <c r="S987" s="19">
        <f t="shared" si="562"/>
        <v>-12155.243</v>
      </c>
      <c r="T987" s="13">
        <f t="shared" si="563"/>
        <v>-8.1034953333333331</v>
      </c>
      <c r="U987" s="13">
        <f>IF(ISNA(VLOOKUP(LOWER(F987)&amp;H987,Prices!A:C,3,0)),0,VLOOKUP(LOWER(F987)&amp;H987,Prices!A:C,3,0))</f>
        <v>8.26</v>
      </c>
      <c r="V987" s="16">
        <f>IF(ISNA(VLOOKUP(LOWER(F987)&amp;H987,Prices!A:C,2,0)),0,VLOOKUP(LOWER(F987)&amp;H987,Prices!A:C,2,0))</f>
        <v>8.1999999999999993</v>
      </c>
      <c r="W987" s="49">
        <f t="shared" si="564"/>
        <v>144.75699999999935</v>
      </c>
      <c r="X987" s="24">
        <f t="shared" si="565"/>
        <v>-90.000000000000739</v>
      </c>
      <c r="Y987" s="43">
        <f t="shared" si="566"/>
        <v>1.1914156378600769E-2</v>
      </c>
      <c r="Z987" s="49"/>
      <c r="AA987" s="24"/>
    </row>
    <row r="988" spans="1:27" s="13" customFormat="1" x14ac:dyDescent="0.15">
      <c r="A988" s="12">
        <v>42825</v>
      </c>
      <c r="B988" s="60" t="s">
        <v>2188</v>
      </c>
      <c r="C988" s="13" t="s">
        <v>1128</v>
      </c>
      <c r="D988" s="13" t="s">
        <v>1129</v>
      </c>
      <c r="E988" s="13" t="s">
        <v>1130</v>
      </c>
      <c r="F988" s="13" t="str">
        <f t="shared" si="567"/>
        <v>SZ</v>
      </c>
      <c r="G988" s="13" t="str">
        <f>VLOOKUP(LOWER(F988)&amp;H988,'Current pricing'!A:B,2,0)</f>
        <v>美的集团</v>
      </c>
      <c r="H988" s="13" t="s">
        <v>1203</v>
      </c>
      <c r="I988" s="13" t="s">
        <v>1207</v>
      </c>
      <c r="J988" s="13" t="s">
        <v>2294</v>
      </c>
      <c r="K988" s="13">
        <v>400</v>
      </c>
      <c r="L988" s="13">
        <v>1</v>
      </c>
      <c r="M988" s="13">
        <v>33.06</v>
      </c>
      <c r="N988" s="13">
        <f t="shared" si="560"/>
        <v>13224</v>
      </c>
      <c r="O988" s="13">
        <f t="shared" si="561"/>
        <v>13224</v>
      </c>
      <c r="P988" s="19">
        <f t="shared" si="568"/>
        <v>0</v>
      </c>
      <c r="Q988" s="19">
        <f t="shared" si="570"/>
        <v>5</v>
      </c>
      <c r="R988" s="13">
        <f t="shared" si="569"/>
        <v>0</v>
      </c>
      <c r="S988" s="19">
        <f t="shared" si="562"/>
        <v>-13229</v>
      </c>
      <c r="T988" s="13">
        <f t="shared" si="563"/>
        <v>-33.072499999999998</v>
      </c>
      <c r="U988" s="13">
        <f>IF(ISNA(VLOOKUP(LOWER(F988)&amp;H988,Prices!A:C,3,0)),0,VLOOKUP(LOWER(F988)&amp;H988,Prices!A:C,3,0))</f>
        <v>50.65</v>
      </c>
      <c r="V988" s="16">
        <f>IF(ISNA(VLOOKUP(LOWER(F988)&amp;H988,Prices!A:C,2,0)),0,VLOOKUP(LOWER(F988)&amp;H988,Prices!A:C,2,0))</f>
        <v>52.69</v>
      </c>
      <c r="W988" s="49">
        <f t="shared" si="564"/>
        <v>7847</v>
      </c>
      <c r="X988" s="24">
        <f t="shared" si="565"/>
        <v>815.99999999999966</v>
      </c>
      <c r="Y988" s="43">
        <f t="shared" si="566"/>
        <v>0.5933908045977011</v>
      </c>
      <c r="Z988" s="49"/>
      <c r="AA988" s="24"/>
    </row>
    <row r="989" spans="1:27" s="13" customFormat="1" x14ac:dyDescent="0.15">
      <c r="A989" s="12">
        <v>42825</v>
      </c>
      <c r="B989" s="60" t="s">
        <v>2189</v>
      </c>
      <c r="C989" s="13" t="s">
        <v>1128</v>
      </c>
      <c r="D989" s="13" t="s">
        <v>1129</v>
      </c>
      <c r="E989" s="13" t="s">
        <v>1130</v>
      </c>
      <c r="F989" s="13" t="str">
        <f t="shared" si="567"/>
        <v>SZ</v>
      </c>
      <c r="G989" s="13" t="str">
        <f>VLOOKUP(LOWER(F989)&amp;H989,'Current pricing'!A:B,2,0)</f>
        <v>汇川技术</v>
      </c>
      <c r="H989" s="13" t="s">
        <v>1470</v>
      </c>
      <c r="I989" s="13" t="s">
        <v>1206</v>
      </c>
      <c r="J989" s="13" t="s">
        <v>2294</v>
      </c>
      <c r="K989" s="13">
        <v>-1000</v>
      </c>
      <c r="L989" s="13">
        <v>1</v>
      </c>
      <c r="M989" s="13">
        <v>22.08</v>
      </c>
      <c r="N989" s="13">
        <f t="shared" si="560"/>
        <v>-22080</v>
      </c>
      <c r="O989" s="13">
        <f t="shared" si="561"/>
        <v>22080</v>
      </c>
      <c r="P989" s="19">
        <f t="shared" si="568"/>
        <v>0</v>
      </c>
      <c r="Q989" s="19">
        <f t="shared" si="570"/>
        <v>5</v>
      </c>
      <c r="R989" s="13">
        <f t="shared" si="569"/>
        <v>22.08</v>
      </c>
      <c r="S989" s="19">
        <f t="shared" si="562"/>
        <v>22052.92</v>
      </c>
      <c r="T989" s="13">
        <f t="shared" si="563"/>
        <v>-22.052919999999997</v>
      </c>
      <c r="U989" s="13">
        <f>IF(ISNA(VLOOKUP(LOWER(F989)&amp;H989,Prices!A:C,3,0)),0,VLOOKUP(LOWER(F989)&amp;H989,Prices!A:C,3,0))</f>
        <v>29.81</v>
      </c>
      <c r="V989" s="16">
        <f>IF(ISNA(VLOOKUP(LOWER(F989)&amp;H989,Prices!A:C,2,0)),0,VLOOKUP(LOWER(F989)&amp;H989,Prices!A:C,2,0))</f>
        <v>29.9</v>
      </c>
      <c r="W989" s="49">
        <f t="shared" si="564"/>
        <v>-7847.0800000000017</v>
      </c>
      <c r="X989" s="24">
        <f t="shared" si="565"/>
        <v>-89.999999999999858</v>
      </c>
      <c r="Y989" s="43">
        <f t="shared" si="566"/>
        <v>-0.35539311594202905</v>
      </c>
      <c r="Z989" s="49"/>
      <c r="AA989" s="24"/>
    </row>
    <row r="990" spans="1:27" s="13" customFormat="1" x14ac:dyDescent="0.15">
      <c r="A990" s="12">
        <v>42825</v>
      </c>
      <c r="B990" s="60" t="s">
        <v>2190</v>
      </c>
      <c r="C990" s="13" t="s">
        <v>1128</v>
      </c>
      <c r="D990" s="13" t="s">
        <v>1129</v>
      </c>
      <c r="E990" s="13" t="s">
        <v>1130</v>
      </c>
      <c r="F990" s="13" t="str">
        <f t="shared" si="567"/>
        <v>SZ</v>
      </c>
      <c r="G990" s="13" t="str">
        <f>VLOOKUP(LOWER(F990)&amp;H990,'Current pricing'!A:B,2,0)</f>
        <v>碧水源</v>
      </c>
      <c r="H990" s="13" t="s">
        <v>2031</v>
      </c>
      <c r="I990" s="13" t="s">
        <v>1206</v>
      </c>
      <c r="J990" s="13" t="s">
        <v>2243</v>
      </c>
      <c r="K990" s="13">
        <v>-500</v>
      </c>
      <c r="L990" s="13">
        <v>1</v>
      </c>
      <c r="M990" s="13">
        <v>16.29</v>
      </c>
      <c r="N990" s="13">
        <f t="shared" si="560"/>
        <v>-8145</v>
      </c>
      <c r="O990" s="13">
        <f t="shared" si="561"/>
        <v>8145</v>
      </c>
      <c r="P990" s="19">
        <f t="shared" si="568"/>
        <v>0</v>
      </c>
      <c r="Q990" s="19">
        <f t="shared" si="570"/>
        <v>5</v>
      </c>
      <c r="R990" s="13">
        <f t="shared" si="569"/>
        <v>8.15</v>
      </c>
      <c r="S990" s="19">
        <f t="shared" si="562"/>
        <v>8131.85</v>
      </c>
      <c r="T990" s="13">
        <f t="shared" si="563"/>
        <v>-16.2637</v>
      </c>
      <c r="U990" s="13">
        <f>IF(ISNA(VLOOKUP(LOWER(F990)&amp;H990,Prices!A:C,3,0)),0,VLOOKUP(LOWER(F990)&amp;H990,Prices!A:C,3,0))</f>
        <v>18.07</v>
      </c>
      <c r="V990" s="16">
        <f>IF(ISNA(VLOOKUP(LOWER(F990)&amp;H990,Prices!A:C,2,0)),0,VLOOKUP(LOWER(F990)&amp;H990,Prices!A:C,2,0))</f>
        <v>18.079999999999998</v>
      </c>
      <c r="W990" s="49">
        <f t="shared" si="564"/>
        <v>-908.14999999999918</v>
      </c>
      <c r="X990" s="24">
        <f t="shared" si="565"/>
        <v>-4.9999999999990052</v>
      </c>
      <c r="Y990" s="43">
        <f t="shared" si="566"/>
        <v>-0.11149785144260273</v>
      </c>
      <c r="Z990" s="49"/>
      <c r="AA990" s="24"/>
    </row>
    <row r="991" spans="1:27" s="13" customFormat="1" x14ac:dyDescent="0.15">
      <c r="A991" s="12">
        <v>42825</v>
      </c>
      <c r="B991" s="60" t="s">
        <v>2191</v>
      </c>
      <c r="C991" s="13" t="s">
        <v>1128</v>
      </c>
      <c r="D991" s="13" t="s">
        <v>1129</v>
      </c>
      <c r="E991" s="13" t="s">
        <v>1130</v>
      </c>
      <c r="F991" s="13" t="str">
        <f t="shared" si="567"/>
        <v>SZ</v>
      </c>
      <c r="G991" s="13" t="str">
        <f>VLOOKUP(LOWER(F991)&amp;H991,'Current pricing'!A:B,2,0)</f>
        <v>鱼跃医疗</v>
      </c>
      <c r="H991" s="13" t="s">
        <v>2101</v>
      </c>
      <c r="I991" s="13" t="s">
        <v>1206</v>
      </c>
      <c r="J991" s="13" t="s">
        <v>2294</v>
      </c>
      <c r="K991" s="13">
        <v>-500</v>
      </c>
      <c r="L991" s="13">
        <v>1</v>
      </c>
      <c r="M991" s="13">
        <v>31.99</v>
      </c>
      <c r="N991" s="13">
        <f t="shared" si="560"/>
        <v>-15995</v>
      </c>
      <c r="O991" s="13">
        <f t="shared" si="561"/>
        <v>15995</v>
      </c>
      <c r="P991" s="19">
        <f t="shared" si="568"/>
        <v>0</v>
      </c>
      <c r="Q991" s="19">
        <f t="shared" si="570"/>
        <v>5</v>
      </c>
      <c r="R991" s="13">
        <f t="shared" si="569"/>
        <v>16</v>
      </c>
      <c r="S991" s="19">
        <f t="shared" si="562"/>
        <v>15974</v>
      </c>
      <c r="T991" s="13">
        <f t="shared" si="563"/>
        <v>-31.948</v>
      </c>
      <c r="U991" s="13">
        <f>IF(ISNA(VLOOKUP(LOWER(F991)&amp;H991,Prices!A:C,3,0)),0,VLOOKUP(LOWER(F991)&amp;H991,Prices!A:C,3,0))</f>
        <v>20.74</v>
      </c>
      <c r="V991" s="16">
        <f>IF(ISNA(VLOOKUP(LOWER(F991)&amp;H991,Prices!A:C,2,0)),0,VLOOKUP(LOWER(F991)&amp;H991,Prices!A:C,2,0))</f>
        <v>21.64</v>
      </c>
      <c r="W991" s="49">
        <f t="shared" si="564"/>
        <v>5154</v>
      </c>
      <c r="X991" s="24">
        <f t="shared" si="565"/>
        <v>-450.00000000000108</v>
      </c>
      <c r="Y991" s="43">
        <f t="shared" si="566"/>
        <v>0.32222569552985308</v>
      </c>
      <c r="Z991" s="49"/>
      <c r="AA991" s="24"/>
    </row>
    <row r="992" spans="1:27" s="13" customFormat="1" x14ac:dyDescent="0.15">
      <c r="A992" s="12">
        <v>42825</v>
      </c>
      <c r="B992" s="60" t="s">
        <v>2099</v>
      </c>
      <c r="C992" s="13" t="s">
        <v>1128</v>
      </c>
      <c r="D992" s="13" t="s">
        <v>1129</v>
      </c>
      <c r="E992" s="13" t="s">
        <v>1130</v>
      </c>
      <c r="F992" s="13" t="str">
        <f t="shared" si="567"/>
        <v>SH</v>
      </c>
      <c r="G992" s="13" t="str">
        <f>VLOOKUP(LOWER(F992)&amp;H992,'Current pricing'!A:B,2,0)</f>
        <v>中国建筑</v>
      </c>
      <c r="H992" s="13" t="s">
        <v>1354</v>
      </c>
      <c r="I992" s="13" t="s">
        <v>1206</v>
      </c>
      <c r="J992" s="13" t="s">
        <v>2294</v>
      </c>
      <c r="K992" s="13">
        <v>-500</v>
      </c>
      <c r="L992" s="13">
        <v>1</v>
      </c>
      <c r="M992" s="13">
        <v>9.2200000000000006</v>
      </c>
      <c r="N992" s="13">
        <f t="shared" si="560"/>
        <v>-4610</v>
      </c>
      <c r="O992" s="13">
        <f t="shared" si="561"/>
        <v>4610</v>
      </c>
      <c r="P992" s="19">
        <f t="shared" si="568"/>
        <v>9.2200000000000004E-2</v>
      </c>
      <c r="Q992" s="19">
        <f t="shared" si="570"/>
        <v>5</v>
      </c>
      <c r="R992" s="13">
        <f t="shared" si="569"/>
        <v>4.6100000000000003</v>
      </c>
      <c r="S992" s="19">
        <f t="shared" si="562"/>
        <v>4600.2978000000003</v>
      </c>
      <c r="T992" s="13">
        <f t="shared" si="563"/>
        <v>-9.2005955999999998</v>
      </c>
      <c r="U992" s="13">
        <f>IF(ISNA(VLOOKUP(LOWER(F992)&amp;H992,Prices!A:C,3,0)),0,VLOOKUP(LOWER(F992)&amp;H992,Prices!A:C,3,0))</f>
        <v>9.7899999999999991</v>
      </c>
      <c r="V992" s="16">
        <f>IF(ISNA(VLOOKUP(LOWER(F992)&amp;H992,Prices!A:C,2,0)),0,VLOOKUP(LOWER(F992)&amp;H992,Prices!A:C,2,0))</f>
        <v>9.67</v>
      </c>
      <c r="W992" s="49">
        <f t="shared" si="564"/>
        <v>-234.70220000000009</v>
      </c>
      <c r="X992" s="24">
        <f t="shared" si="565"/>
        <v>59.999999999999609</v>
      </c>
      <c r="Y992" s="43">
        <f t="shared" si="566"/>
        <v>-5.0911540130151867E-2</v>
      </c>
      <c r="Z992" s="49"/>
      <c r="AA992" s="24"/>
    </row>
    <row r="993" spans="1:27" s="13" customFormat="1" x14ac:dyDescent="0.15">
      <c r="A993" s="12">
        <v>42825</v>
      </c>
      <c r="B993" s="60" t="s">
        <v>2192</v>
      </c>
      <c r="C993" s="13" t="s">
        <v>1128</v>
      </c>
      <c r="D993" s="13" t="s">
        <v>1129</v>
      </c>
      <c r="E993" s="13" t="s">
        <v>1130</v>
      </c>
      <c r="F993" s="13" t="str">
        <f t="shared" si="567"/>
        <v>SZ</v>
      </c>
      <c r="G993" s="13" t="str">
        <f>VLOOKUP(LOWER(F993)&amp;H993,'Current pricing'!A:B,2,0)</f>
        <v>海康威视</v>
      </c>
      <c r="H993" s="13" t="s">
        <v>1504</v>
      </c>
      <c r="I993" s="13" t="s">
        <v>1206</v>
      </c>
      <c r="J993" s="13" t="s">
        <v>2376</v>
      </c>
      <c r="K993" s="13">
        <v>-300</v>
      </c>
      <c r="L993" s="13">
        <v>1</v>
      </c>
      <c r="M993" s="13">
        <v>31.84</v>
      </c>
      <c r="N993" s="13">
        <f t="shared" si="560"/>
        <v>-9552</v>
      </c>
      <c r="O993" s="13">
        <f t="shared" si="561"/>
        <v>9552</v>
      </c>
      <c r="P993" s="19">
        <f t="shared" si="568"/>
        <v>0</v>
      </c>
      <c r="Q993" s="19">
        <f t="shared" si="570"/>
        <v>5</v>
      </c>
      <c r="R993" s="13">
        <f t="shared" si="569"/>
        <v>9.5500000000000007</v>
      </c>
      <c r="S993" s="19">
        <f t="shared" si="562"/>
        <v>9537.4500000000007</v>
      </c>
      <c r="T993" s="13">
        <f t="shared" si="563"/>
        <v>-31.791500000000003</v>
      </c>
      <c r="U993" s="13">
        <f>IF(ISNA(VLOOKUP(LOWER(F993)&amp;H993,Prices!A:C,3,0)),0,VLOOKUP(LOWER(F993)&amp;H993,Prices!A:C,3,0))</f>
        <v>38.950000000000003</v>
      </c>
      <c r="V993" s="16">
        <f>IF(ISNA(VLOOKUP(LOWER(F993)&amp;H993,Prices!A:C,2,0)),0,VLOOKUP(LOWER(F993)&amp;H993,Prices!A:C,2,0))</f>
        <v>39.9</v>
      </c>
      <c r="W993" s="49">
        <f t="shared" si="564"/>
        <v>-2432.5499999999988</v>
      </c>
      <c r="X993" s="24">
        <f t="shared" si="565"/>
        <v>-284.99999999999875</v>
      </c>
      <c r="Y993" s="43">
        <f t="shared" si="566"/>
        <v>-0.25466394472361797</v>
      </c>
      <c r="Z993" s="49"/>
      <c r="AA993" s="24"/>
    </row>
    <row r="994" spans="1:27" s="13" customFormat="1" x14ac:dyDescent="0.15">
      <c r="A994" s="12">
        <v>42825</v>
      </c>
      <c r="B994" s="60" t="s">
        <v>2193</v>
      </c>
      <c r="C994" s="13" t="s">
        <v>1128</v>
      </c>
      <c r="D994" s="13" t="s">
        <v>1129</v>
      </c>
      <c r="E994" s="13" t="s">
        <v>1130</v>
      </c>
      <c r="F994" s="13" t="str">
        <f t="shared" si="567"/>
        <v>SZ</v>
      </c>
      <c r="G994" s="13" t="str">
        <f>VLOOKUP(LOWER(F994)&amp;H994,'Current pricing'!A:B,2,0)</f>
        <v>鱼跃医疗</v>
      </c>
      <c r="H994" s="13" t="s">
        <v>2101</v>
      </c>
      <c r="I994" s="13" t="s">
        <v>1206</v>
      </c>
      <c r="J994" s="13" t="s">
        <v>2294</v>
      </c>
      <c r="K994" s="13">
        <v>-500</v>
      </c>
      <c r="L994" s="13">
        <v>1</v>
      </c>
      <c r="M994" s="13">
        <v>32.020000000000003</v>
      </c>
      <c r="N994" s="13">
        <f t="shared" si="560"/>
        <v>-16010.000000000002</v>
      </c>
      <c r="O994" s="13">
        <f t="shared" si="561"/>
        <v>16010.000000000002</v>
      </c>
      <c r="P994" s="19">
        <f t="shared" si="568"/>
        <v>0</v>
      </c>
      <c r="Q994" s="19">
        <f t="shared" si="570"/>
        <v>5</v>
      </c>
      <c r="R994" s="13">
        <f t="shared" si="569"/>
        <v>16.010000000000002</v>
      </c>
      <c r="S994" s="19">
        <f t="shared" si="562"/>
        <v>15988.990000000002</v>
      </c>
      <c r="T994" s="13">
        <f t="shared" si="563"/>
        <v>-31.977980000000002</v>
      </c>
      <c r="U994" s="13">
        <f>IF(ISNA(VLOOKUP(LOWER(F994)&amp;H994,Prices!A:C,3,0)),0,VLOOKUP(LOWER(F994)&amp;H994,Prices!A:C,3,0))</f>
        <v>20.74</v>
      </c>
      <c r="V994" s="16">
        <f>IF(ISNA(VLOOKUP(LOWER(F994)&amp;H994,Prices!A:C,2,0)),0,VLOOKUP(LOWER(F994)&amp;H994,Prices!A:C,2,0))</f>
        <v>21.64</v>
      </c>
      <c r="W994" s="49">
        <f t="shared" si="564"/>
        <v>5168.9900000000007</v>
      </c>
      <c r="X994" s="24">
        <f t="shared" si="565"/>
        <v>-450.00000000000108</v>
      </c>
      <c r="Y994" s="43">
        <f t="shared" si="566"/>
        <v>0.32286008744534667</v>
      </c>
      <c r="Z994" s="49"/>
      <c r="AA994" s="24"/>
    </row>
    <row r="995" spans="1:27" s="13" customFormat="1" x14ac:dyDescent="0.15">
      <c r="A995" s="12">
        <v>42825</v>
      </c>
      <c r="B995" s="60" t="s">
        <v>2194</v>
      </c>
      <c r="C995" s="13" t="s">
        <v>1128</v>
      </c>
      <c r="D995" s="13" t="s">
        <v>1129</v>
      </c>
      <c r="E995" s="13" t="s">
        <v>1130</v>
      </c>
      <c r="F995" s="13" t="str">
        <f t="shared" si="567"/>
        <v>SZ</v>
      </c>
      <c r="G995" s="13" t="str">
        <f>VLOOKUP(LOWER(F995)&amp;H995,'Current pricing'!A:B,2,0)</f>
        <v>海康威视</v>
      </c>
      <c r="H995" s="13" t="s">
        <v>1504</v>
      </c>
      <c r="I995" s="13" t="s">
        <v>1206</v>
      </c>
      <c r="J995" s="13" t="s">
        <v>2376</v>
      </c>
      <c r="K995" s="13">
        <v>-500</v>
      </c>
      <c r="L995" s="13">
        <v>1</v>
      </c>
      <c r="M995" s="13">
        <v>31.91</v>
      </c>
      <c r="N995" s="13">
        <f t="shared" si="560"/>
        <v>-15955</v>
      </c>
      <c r="O995" s="13">
        <f t="shared" si="561"/>
        <v>15955</v>
      </c>
      <c r="P995" s="19">
        <f t="shared" si="568"/>
        <v>0</v>
      </c>
      <c r="Q995" s="19">
        <f t="shared" si="570"/>
        <v>5</v>
      </c>
      <c r="R995" s="13">
        <f t="shared" si="569"/>
        <v>15.96</v>
      </c>
      <c r="S995" s="19">
        <f t="shared" si="562"/>
        <v>15934.04</v>
      </c>
      <c r="T995" s="13">
        <f t="shared" si="563"/>
        <v>-31.868080000000003</v>
      </c>
      <c r="U995" s="13">
        <f>IF(ISNA(VLOOKUP(LOWER(F995)&amp;H995,Prices!A:C,3,0)),0,VLOOKUP(LOWER(F995)&amp;H995,Prices!A:C,3,0))</f>
        <v>38.950000000000003</v>
      </c>
      <c r="V995" s="16">
        <f>IF(ISNA(VLOOKUP(LOWER(F995)&amp;H995,Prices!A:C,2,0)),0,VLOOKUP(LOWER(F995)&amp;H995,Prices!A:C,2,0))</f>
        <v>39.9</v>
      </c>
      <c r="W995" s="49">
        <f t="shared" si="564"/>
        <v>-4015.9599999999978</v>
      </c>
      <c r="X995" s="24">
        <f t="shared" si="565"/>
        <v>-474.99999999999784</v>
      </c>
      <c r="Y995" s="43">
        <f t="shared" si="566"/>
        <v>-0.25170542149796288</v>
      </c>
      <c r="Z995" s="49"/>
      <c r="AA995" s="24"/>
    </row>
    <row r="996" spans="1:27" s="13" customFormat="1" x14ac:dyDescent="0.15">
      <c r="A996" s="12">
        <v>42825</v>
      </c>
      <c r="B996" s="60" t="s">
        <v>2195</v>
      </c>
      <c r="C996" s="13" t="s">
        <v>1128</v>
      </c>
      <c r="D996" s="13" t="s">
        <v>1129</v>
      </c>
      <c r="E996" s="13" t="s">
        <v>1130</v>
      </c>
      <c r="F996" s="13" t="str">
        <f t="shared" si="567"/>
        <v>SH</v>
      </c>
      <c r="G996" s="13" t="str">
        <f>VLOOKUP(LOWER(F996)&amp;H996,'Current pricing'!A:B,2,0)</f>
        <v>中船防务</v>
      </c>
      <c r="H996" s="13" t="s">
        <v>1511</v>
      </c>
      <c r="I996" s="13" t="s">
        <v>1206</v>
      </c>
      <c r="J996" s="13" t="s">
        <v>2204</v>
      </c>
      <c r="K996" s="13">
        <v>-500</v>
      </c>
      <c r="L996" s="13">
        <v>1</v>
      </c>
      <c r="M996" s="13">
        <v>33.39</v>
      </c>
      <c r="N996" s="13">
        <f t="shared" si="560"/>
        <v>-16695</v>
      </c>
      <c r="O996" s="13">
        <f t="shared" si="561"/>
        <v>16695</v>
      </c>
      <c r="P996" s="19">
        <f t="shared" si="568"/>
        <v>0.33390000000000003</v>
      </c>
      <c r="Q996" s="19">
        <f t="shared" si="570"/>
        <v>5</v>
      </c>
      <c r="R996" s="13">
        <f t="shared" si="569"/>
        <v>16.7</v>
      </c>
      <c r="S996" s="19">
        <f t="shared" si="562"/>
        <v>16672.966099999998</v>
      </c>
      <c r="T996" s="13">
        <f t="shared" si="563"/>
        <v>-33.345932199999993</v>
      </c>
      <c r="U996" s="13">
        <f>IF(ISNA(VLOOKUP(LOWER(F996)&amp;H996,Prices!A:C,3,0)),0,VLOOKUP(LOWER(F996)&amp;H996,Prices!A:C,3,0))</f>
        <v>26.66</v>
      </c>
      <c r="V996" s="16">
        <f>IF(ISNA(VLOOKUP(LOWER(F996)&amp;H996,Prices!A:C,2,0)),0,VLOOKUP(LOWER(F996)&amp;H996,Prices!A:C,2,0))</f>
        <v>26.66</v>
      </c>
      <c r="W996" s="49">
        <f t="shared" si="564"/>
        <v>3342.9660999999965</v>
      </c>
      <c r="X996" s="24">
        <f t="shared" si="565"/>
        <v>0</v>
      </c>
      <c r="Y996" s="43">
        <f t="shared" si="566"/>
        <v>0.2002375621443544</v>
      </c>
      <c r="Z996" s="49"/>
      <c r="AA996" s="24"/>
    </row>
    <row r="997" spans="1:27" s="13" customFormat="1" x14ac:dyDescent="0.15">
      <c r="A997" s="12">
        <v>42825</v>
      </c>
      <c r="B997" s="60" t="s">
        <v>2196</v>
      </c>
      <c r="C997" s="13" t="s">
        <v>1128</v>
      </c>
      <c r="D997" s="13" t="s">
        <v>1129</v>
      </c>
      <c r="E997" s="13" t="s">
        <v>1130</v>
      </c>
      <c r="F997" s="13" t="str">
        <f t="shared" si="567"/>
        <v>SH</v>
      </c>
      <c r="G997" s="13" t="str">
        <f>VLOOKUP(LOWER(F997)&amp;H997,'Current pricing'!A:B,2,0)</f>
        <v>白云山</v>
      </c>
      <c r="H997" s="13" t="s">
        <v>2038</v>
      </c>
      <c r="I997" s="13" t="s">
        <v>1206</v>
      </c>
      <c r="J997" s="13" t="s">
        <v>2204</v>
      </c>
      <c r="K997" s="13">
        <v>-500</v>
      </c>
      <c r="L997" s="13">
        <v>1</v>
      </c>
      <c r="M997" s="13">
        <v>28.36</v>
      </c>
      <c r="N997" s="13">
        <f t="shared" si="560"/>
        <v>-14180</v>
      </c>
      <c r="O997" s="13">
        <f t="shared" si="561"/>
        <v>14180</v>
      </c>
      <c r="P997" s="19">
        <f t="shared" si="568"/>
        <v>0.28360000000000002</v>
      </c>
      <c r="Q997" s="19">
        <f t="shared" si="570"/>
        <v>5</v>
      </c>
      <c r="R997" s="13">
        <f t="shared" si="569"/>
        <v>14.18</v>
      </c>
      <c r="S997" s="19">
        <f t="shared" si="562"/>
        <v>14160.536399999999</v>
      </c>
      <c r="T997" s="13">
        <f t="shared" si="563"/>
        <v>-28.3210728</v>
      </c>
      <c r="U997" s="13">
        <f>IF(ISNA(VLOOKUP(LOWER(F997)&amp;H997,Prices!A:C,3,0)),0,VLOOKUP(LOWER(F997)&amp;H997,Prices!A:C,3,0))</f>
        <v>32.14</v>
      </c>
      <c r="V997" s="16">
        <f>IF(ISNA(VLOOKUP(LOWER(F997)&amp;H997,Prices!A:C,2,0)),0,VLOOKUP(LOWER(F997)&amp;H997,Prices!A:C,2,0))</f>
        <v>32.14</v>
      </c>
      <c r="W997" s="49">
        <f t="shared" si="564"/>
        <v>-1909.4636000000005</v>
      </c>
      <c r="X997" s="24">
        <f t="shared" si="565"/>
        <v>0</v>
      </c>
      <c r="Y997" s="43">
        <f t="shared" si="566"/>
        <v>-0.13465892806770102</v>
      </c>
      <c r="Z997" s="49"/>
      <c r="AA997" s="24"/>
    </row>
    <row r="998" spans="1:27" s="13" customFormat="1" x14ac:dyDescent="0.15">
      <c r="A998" s="12">
        <v>42825</v>
      </c>
      <c r="B998" s="60" t="s">
        <v>2197</v>
      </c>
      <c r="C998" s="13" t="s">
        <v>1128</v>
      </c>
      <c r="D998" s="13" t="s">
        <v>1129</v>
      </c>
      <c r="E998" s="13" t="s">
        <v>1130</v>
      </c>
      <c r="F998" s="13" t="str">
        <f t="shared" si="567"/>
        <v>SZ</v>
      </c>
      <c r="G998" s="13" t="str">
        <f>VLOOKUP(LOWER(F998)&amp;H998,'Current pricing'!A:B,2,0)</f>
        <v>小天鹅Ａ</v>
      </c>
      <c r="H998" s="13" t="s">
        <v>1320</v>
      </c>
      <c r="I998" s="13" t="s">
        <v>1206</v>
      </c>
      <c r="J998" s="13" t="s">
        <v>2204</v>
      </c>
      <c r="K998" s="13">
        <v>-400</v>
      </c>
      <c r="L998" s="13">
        <v>1</v>
      </c>
      <c r="M998" s="13">
        <v>41.6</v>
      </c>
      <c r="N998" s="13">
        <f t="shared" si="560"/>
        <v>-16640</v>
      </c>
      <c r="O998" s="13">
        <f t="shared" si="561"/>
        <v>16640</v>
      </c>
      <c r="P998" s="19">
        <f t="shared" si="568"/>
        <v>0</v>
      </c>
      <c r="Q998" s="19">
        <f t="shared" si="570"/>
        <v>5</v>
      </c>
      <c r="R998" s="13">
        <f t="shared" si="569"/>
        <v>16.64</v>
      </c>
      <c r="S998" s="19">
        <f t="shared" si="562"/>
        <v>16618.36</v>
      </c>
      <c r="T998" s="13">
        <f t="shared" si="563"/>
        <v>-41.545900000000003</v>
      </c>
      <c r="U998" s="13">
        <f>IF(ISNA(VLOOKUP(LOWER(F998)&amp;H998,Prices!A:C,3,0)),0,VLOOKUP(LOWER(F998)&amp;H998,Prices!A:C,3,0))</f>
        <v>56.52</v>
      </c>
      <c r="V998" s="16">
        <f>IF(ISNA(VLOOKUP(LOWER(F998)&amp;H998,Prices!A:C,2,0)),0,VLOOKUP(LOWER(F998)&amp;H998,Prices!A:C,2,0))</f>
        <v>59.75</v>
      </c>
      <c r="W998" s="49">
        <f t="shared" si="564"/>
        <v>-7281.6399999999985</v>
      </c>
      <c r="X998" s="24">
        <f t="shared" si="565"/>
        <v>-1291.9999999999986</v>
      </c>
      <c r="Y998" s="43">
        <f t="shared" si="566"/>
        <v>-0.4375985576923076</v>
      </c>
      <c r="Z998" s="49"/>
      <c r="AA998" s="24"/>
    </row>
    <row r="999" spans="1:27" s="13" customFormat="1" x14ac:dyDescent="0.15">
      <c r="A999" s="12">
        <v>42825</v>
      </c>
      <c r="B999" s="60" t="s">
        <v>2198</v>
      </c>
      <c r="C999" s="13" t="s">
        <v>1128</v>
      </c>
      <c r="D999" s="13" t="s">
        <v>1129</v>
      </c>
      <c r="E999" s="13" t="s">
        <v>1130</v>
      </c>
      <c r="F999" s="13" t="str">
        <f t="shared" si="567"/>
        <v>SH</v>
      </c>
      <c r="G999" s="13" t="str">
        <f>VLOOKUP(LOWER(F999)&amp;H999,'Current pricing'!A:B,2,0)</f>
        <v>白云山</v>
      </c>
      <c r="H999" s="13" t="s">
        <v>2038</v>
      </c>
      <c r="I999" s="13" t="s">
        <v>1206</v>
      </c>
      <c r="J999" s="13" t="s">
        <v>2204</v>
      </c>
      <c r="K999" s="13">
        <v>-300</v>
      </c>
      <c r="L999" s="13">
        <v>1</v>
      </c>
      <c r="M999" s="13">
        <v>28.37</v>
      </c>
      <c r="N999" s="13">
        <f t="shared" si="560"/>
        <v>-8511</v>
      </c>
      <c r="O999" s="13">
        <f t="shared" si="561"/>
        <v>8511</v>
      </c>
      <c r="P999" s="19">
        <f t="shared" si="568"/>
        <v>0.17022000000000001</v>
      </c>
      <c r="Q999" s="19">
        <f t="shared" si="570"/>
        <v>5</v>
      </c>
      <c r="R999" s="13">
        <f t="shared" si="569"/>
        <v>8.51</v>
      </c>
      <c r="S999" s="19">
        <f t="shared" si="562"/>
        <v>8497.3197799999998</v>
      </c>
      <c r="T999" s="13">
        <f t="shared" si="563"/>
        <v>-28.324399266666667</v>
      </c>
      <c r="U999" s="13">
        <f>IF(ISNA(VLOOKUP(LOWER(F999)&amp;H999,Prices!A:C,3,0)),0,VLOOKUP(LOWER(F999)&amp;H999,Prices!A:C,3,0))</f>
        <v>32.14</v>
      </c>
      <c r="V999" s="16">
        <f>IF(ISNA(VLOOKUP(LOWER(F999)&amp;H999,Prices!A:C,2,0)),0,VLOOKUP(LOWER(F999)&amp;H999,Prices!A:C,2,0))</f>
        <v>32.14</v>
      </c>
      <c r="W999" s="49">
        <f t="shared" si="564"/>
        <v>-1144.68022</v>
      </c>
      <c r="X999" s="24">
        <f t="shared" si="565"/>
        <v>0</v>
      </c>
      <c r="Y999" s="43">
        <f t="shared" si="566"/>
        <v>-0.13449420984608154</v>
      </c>
      <c r="Z999" s="49"/>
      <c r="AA999" s="24"/>
    </row>
    <row r="1000" spans="1:27" s="13" customFormat="1" x14ac:dyDescent="0.15">
      <c r="A1000" s="12">
        <v>42825</v>
      </c>
      <c r="B1000" s="60" t="s">
        <v>2199</v>
      </c>
      <c r="C1000" s="13" t="s">
        <v>1128</v>
      </c>
      <c r="D1000" s="13" t="s">
        <v>1129</v>
      </c>
      <c r="E1000" s="13" t="s">
        <v>1130</v>
      </c>
      <c r="F1000" s="13" t="str">
        <f t="shared" si="567"/>
        <v>SZ</v>
      </c>
      <c r="G1000" s="13" t="str">
        <f>VLOOKUP(LOWER(F1000)&amp;H1000,'Current pricing'!A:B,2,0)</f>
        <v>鱼跃医疗</v>
      </c>
      <c r="H1000" s="13" t="s">
        <v>2101</v>
      </c>
      <c r="I1000" s="13" t="s">
        <v>1206</v>
      </c>
      <c r="J1000" s="13" t="s">
        <v>2294</v>
      </c>
      <c r="K1000" s="13">
        <v>-600</v>
      </c>
      <c r="L1000" s="13">
        <v>1</v>
      </c>
      <c r="M1000" s="13">
        <v>32.07</v>
      </c>
      <c r="N1000" s="13">
        <f t="shared" si="560"/>
        <v>-19242</v>
      </c>
      <c r="O1000" s="13">
        <f t="shared" si="561"/>
        <v>19242</v>
      </c>
      <c r="P1000" s="19">
        <f t="shared" si="568"/>
        <v>0</v>
      </c>
      <c r="Q1000" s="19">
        <f t="shared" si="570"/>
        <v>5</v>
      </c>
      <c r="R1000" s="13">
        <f t="shared" si="569"/>
        <v>19.239999999999998</v>
      </c>
      <c r="S1000" s="19">
        <f t="shared" si="562"/>
        <v>19217.759999999998</v>
      </c>
      <c r="T1000" s="13">
        <f t="shared" si="563"/>
        <v>-32.029599999999995</v>
      </c>
      <c r="U1000" s="13">
        <f>IF(ISNA(VLOOKUP(LOWER(F1000)&amp;H1000,Prices!A:C,3,0)),0,VLOOKUP(LOWER(F1000)&amp;H1000,Prices!A:C,3,0))</f>
        <v>20.74</v>
      </c>
      <c r="V1000" s="16">
        <f>IF(ISNA(VLOOKUP(LOWER(F1000)&amp;H1000,Prices!A:C,2,0)),0,VLOOKUP(LOWER(F1000)&amp;H1000,Prices!A:C,2,0))</f>
        <v>21.64</v>
      </c>
      <c r="W1000" s="49">
        <f t="shared" si="564"/>
        <v>6233.7599999999966</v>
      </c>
      <c r="X1000" s="24">
        <f t="shared" si="565"/>
        <v>-540.00000000000125</v>
      </c>
      <c r="Y1000" s="43">
        <f t="shared" si="566"/>
        <v>0.32396632366697831</v>
      </c>
      <c r="Z1000" s="49"/>
      <c r="AA1000" s="24"/>
    </row>
    <row r="1001" spans="1:27" s="13" customFormat="1" x14ac:dyDescent="0.15">
      <c r="A1001" s="12">
        <v>42825</v>
      </c>
      <c r="B1001" s="60" t="s">
        <v>2200</v>
      </c>
      <c r="C1001" s="13" t="s">
        <v>1128</v>
      </c>
      <c r="D1001" s="13" t="s">
        <v>1129</v>
      </c>
      <c r="E1001" s="13" t="s">
        <v>1130</v>
      </c>
      <c r="F1001" s="13" t="str">
        <f t="shared" si="567"/>
        <v>SZ</v>
      </c>
      <c r="G1001" s="13" t="str">
        <f>VLOOKUP(LOWER(F1001)&amp;H1001,'Current pricing'!A:B,2,0)</f>
        <v>海康威视</v>
      </c>
      <c r="H1001" s="13" t="s">
        <v>1504</v>
      </c>
      <c r="I1001" s="13" t="s">
        <v>1206</v>
      </c>
      <c r="J1001" s="13" t="s">
        <v>2376</v>
      </c>
      <c r="K1001" s="13">
        <v>-200</v>
      </c>
      <c r="L1001" s="13">
        <v>1</v>
      </c>
      <c r="M1001" s="13">
        <v>31.86</v>
      </c>
      <c r="N1001" s="13">
        <f t="shared" si="560"/>
        <v>-6372</v>
      </c>
      <c r="O1001" s="13">
        <f t="shared" si="561"/>
        <v>6372</v>
      </c>
      <c r="P1001" s="19">
        <f t="shared" si="568"/>
        <v>0</v>
      </c>
      <c r="Q1001" s="19">
        <f t="shared" si="570"/>
        <v>5</v>
      </c>
      <c r="R1001" s="13">
        <f t="shared" si="569"/>
        <v>6.37</v>
      </c>
      <c r="S1001" s="19">
        <f t="shared" si="562"/>
        <v>6360.63</v>
      </c>
      <c r="T1001" s="13">
        <f t="shared" si="563"/>
        <v>-31.803150000000002</v>
      </c>
      <c r="U1001" s="13">
        <f>IF(ISNA(VLOOKUP(LOWER(F1001)&amp;H1001,Prices!A:C,3,0)),0,VLOOKUP(LOWER(F1001)&amp;H1001,Prices!A:C,3,0))</f>
        <v>38.950000000000003</v>
      </c>
      <c r="V1001" s="16">
        <f>IF(ISNA(VLOOKUP(LOWER(F1001)&amp;H1001,Prices!A:C,2,0)),0,VLOOKUP(LOWER(F1001)&amp;H1001,Prices!A:C,2,0))</f>
        <v>39.9</v>
      </c>
      <c r="W1001" s="49">
        <f t="shared" si="564"/>
        <v>-1619.3699999999992</v>
      </c>
      <c r="X1001" s="24">
        <f t="shared" si="565"/>
        <v>-189.99999999999915</v>
      </c>
      <c r="Y1001" s="43">
        <f t="shared" si="566"/>
        <v>-0.25413841807909593</v>
      </c>
      <c r="Z1001" s="49"/>
      <c r="AA1001" s="24"/>
    </row>
    <row r="1002" spans="1:27" s="13" customFormat="1" x14ac:dyDescent="0.15">
      <c r="A1002" s="12">
        <v>42825</v>
      </c>
      <c r="B1002" s="60" t="s">
        <v>1889</v>
      </c>
      <c r="C1002" s="13" t="s">
        <v>1128</v>
      </c>
      <c r="D1002" s="13" t="s">
        <v>1129</v>
      </c>
      <c r="E1002" s="13" t="s">
        <v>1130</v>
      </c>
      <c r="F1002" s="13" t="str">
        <f t="shared" si="567"/>
        <v>SZ</v>
      </c>
      <c r="G1002" s="13" t="str">
        <f>VLOOKUP(LOWER(F1002)&amp;H1002,'Current pricing'!A:B,2,0)</f>
        <v>云南白药</v>
      </c>
      <c r="H1002" s="13" t="s">
        <v>1500</v>
      </c>
      <c r="I1002" s="13" t="s">
        <v>1206</v>
      </c>
      <c r="J1002" s="13" t="s">
        <v>2376</v>
      </c>
      <c r="K1002" s="13">
        <v>-200</v>
      </c>
      <c r="L1002" s="13">
        <v>1</v>
      </c>
      <c r="M1002" s="13">
        <v>85.19</v>
      </c>
      <c r="N1002" s="13">
        <f t="shared" si="560"/>
        <v>-17038</v>
      </c>
      <c r="O1002" s="13">
        <f t="shared" si="561"/>
        <v>17038</v>
      </c>
      <c r="P1002" s="19">
        <f t="shared" si="568"/>
        <v>0</v>
      </c>
      <c r="Q1002" s="19">
        <f t="shared" si="570"/>
        <v>5</v>
      </c>
      <c r="R1002" s="13">
        <f t="shared" si="569"/>
        <v>17.04</v>
      </c>
      <c r="S1002" s="19">
        <f t="shared" si="562"/>
        <v>17015.96</v>
      </c>
      <c r="T1002" s="13">
        <f t="shared" si="563"/>
        <v>-85.079799999999992</v>
      </c>
      <c r="U1002" s="13">
        <f>IF(ISNA(VLOOKUP(LOWER(F1002)&amp;H1002,Prices!A:C,3,0)),0,VLOOKUP(LOWER(F1002)&amp;H1002,Prices!A:C,3,0))</f>
        <v>103.87</v>
      </c>
      <c r="V1002" s="16">
        <f>IF(ISNA(VLOOKUP(LOWER(F1002)&amp;H1002,Prices!A:C,2,0)),0,VLOOKUP(LOWER(F1002)&amp;H1002,Prices!A:C,2,0))</f>
        <v>105.45</v>
      </c>
      <c r="W1002" s="49">
        <f t="shared" si="564"/>
        <v>-4074.0400000000022</v>
      </c>
      <c r="X1002" s="24">
        <f t="shared" si="565"/>
        <v>-315.99999999999966</v>
      </c>
      <c r="Y1002" s="43">
        <f t="shared" si="566"/>
        <v>-0.23911491959150147</v>
      </c>
      <c r="Z1002" s="49"/>
      <c r="AA1002" s="24"/>
    </row>
    <row r="1003" spans="1:27" s="13" customFormat="1" x14ac:dyDescent="0.15">
      <c r="A1003" s="12">
        <v>42825</v>
      </c>
      <c r="B1003" s="60" t="s">
        <v>2201</v>
      </c>
      <c r="C1003" s="13" t="s">
        <v>1128</v>
      </c>
      <c r="D1003" s="13" t="s">
        <v>1129</v>
      </c>
      <c r="E1003" s="13" t="s">
        <v>1130</v>
      </c>
      <c r="F1003" s="13" t="str">
        <f t="shared" si="567"/>
        <v>SZ</v>
      </c>
      <c r="G1003" s="13" t="str">
        <f>VLOOKUP(LOWER(F1003)&amp;H1003,'Current pricing'!A:B,2,0)</f>
        <v>海康威视</v>
      </c>
      <c r="H1003" s="13" t="s">
        <v>1504</v>
      </c>
      <c r="I1003" s="13" t="s">
        <v>1206</v>
      </c>
      <c r="J1003" s="13" t="s">
        <v>2376</v>
      </c>
      <c r="K1003" s="13">
        <v>-200</v>
      </c>
      <c r="L1003" s="13">
        <v>1</v>
      </c>
      <c r="M1003" s="13">
        <v>31.9</v>
      </c>
      <c r="N1003" s="13">
        <f t="shared" si="560"/>
        <v>-6380</v>
      </c>
      <c r="O1003" s="13">
        <f t="shared" si="561"/>
        <v>6380</v>
      </c>
      <c r="P1003" s="19">
        <f t="shared" si="568"/>
        <v>0</v>
      </c>
      <c r="Q1003" s="19">
        <f t="shared" si="570"/>
        <v>5</v>
      </c>
      <c r="R1003" s="13">
        <f t="shared" si="569"/>
        <v>6.38</v>
      </c>
      <c r="S1003" s="19">
        <f t="shared" si="562"/>
        <v>6368.62</v>
      </c>
      <c r="T1003" s="13">
        <f t="shared" si="563"/>
        <v>-31.8431</v>
      </c>
      <c r="U1003" s="13">
        <f>IF(ISNA(VLOOKUP(LOWER(F1003)&amp;H1003,Prices!A:C,3,0)),0,VLOOKUP(LOWER(F1003)&amp;H1003,Prices!A:C,3,0))</f>
        <v>38.950000000000003</v>
      </c>
      <c r="V1003" s="16">
        <f>IF(ISNA(VLOOKUP(LOWER(F1003)&amp;H1003,Prices!A:C,2,0)),0,VLOOKUP(LOWER(F1003)&amp;H1003,Prices!A:C,2,0))</f>
        <v>39.9</v>
      </c>
      <c r="W1003" s="49">
        <f t="shared" si="564"/>
        <v>-1611.3799999999997</v>
      </c>
      <c r="X1003" s="24">
        <f t="shared" si="565"/>
        <v>-189.99999999999915</v>
      </c>
      <c r="Y1003" s="43">
        <f t="shared" si="566"/>
        <v>-0.25256739811912221</v>
      </c>
      <c r="Z1003" s="49"/>
      <c r="AA1003" s="24"/>
    </row>
    <row r="1004" spans="1:27" s="13" customFormat="1" x14ac:dyDescent="0.15">
      <c r="A1004" s="12">
        <v>42830</v>
      </c>
      <c r="B1004" s="60" t="s">
        <v>2205</v>
      </c>
      <c r="C1004" s="13" t="s">
        <v>1128</v>
      </c>
      <c r="D1004" s="13" t="s">
        <v>1129</v>
      </c>
      <c r="E1004" s="13" t="s">
        <v>1130</v>
      </c>
      <c r="F1004" s="13" t="str">
        <f t="shared" si="567"/>
        <v>SH</v>
      </c>
      <c r="G1004" s="13" t="str">
        <f>VLOOKUP(LOWER(F1004)&amp;H1004,'Current pricing'!A:B,2,0)</f>
        <v>上海医药</v>
      </c>
      <c r="H1004" s="13" t="s">
        <v>1484</v>
      </c>
      <c r="I1004" s="13" t="s">
        <v>1207</v>
      </c>
      <c r="J1004" s="13" t="s">
        <v>2294</v>
      </c>
      <c r="K1004" s="13">
        <v>200</v>
      </c>
      <c r="L1004" s="13">
        <v>1</v>
      </c>
      <c r="M1004" s="13">
        <v>23.1</v>
      </c>
      <c r="N1004" s="13">
        <f t="shared" ref="N1004:N1040" si="571">K1004*M1004</f>
        <v>4620</v>
      </c>
      <c r="O1004" s="13">
        <f t="shared" ref="O1004:O1040" si="572">ABS(N1004)</f>
        <v>4620</v>
      </c>
      <c r="P1004" s="19">
        <f t="shared" si="568"/>
        <v>9.240000000000001E-2</v>
      </c>
      <c r="Q1004" s="19">
        <f t="shared" si="570"/>
        <v>5</v>
      </c>
      <c r="R1004" s="13">
        <f t="shared" si="569"/>
        <v>0</v>
      </c>
      <c r="S1004" s="19">
        <f t="shared" ref="S1004:S1040" si="573">-(N1004+P1004+Q1004+R1004)</f>
        <v>-4625.0924000000005</v>
      </c>
      <c r="T1004" s="13">
        <f t="shared" ref="T1004:T1040" si="574">S1004/K1004</f>
        <v>-23.125462000000002</v>
      </c>
      <c r="U1004" s="13">
        <f>IF(ISNA(VLOOKUP(LOWER(F1004)&amp;H1004,Prices!A:C,3,0)),0,VLOOKUP(LOWER(F1004)&amp;H1004,Prices!A:C,3,0))</f>
        <v>24.23</v>
      </c>
      <c r="V1004" s="16">
        <f>IF(ISNA(VLOOKUP(LOWER(F1004)&amp;H1004,Prices!A:C,2,0)),0,VLOOKUP(LOWER(F1004)&amp;H1004,Prices!A:C,2,0))</f>
        <v>24.91</v>
      </c>
      <c r="W1004" s="49">
        <f t="shared" ref="W1004:W1040" si="575">IF(I1004="B",(V1004+T1004)*K1004,(V1004+T1004)*K1004)</f>
        <v>356.90759999999955</v>
      </c>
      <c r="X1004" s="24">
        <f t="shared" ref="X1004:X1040" si="576">K1004*(V1004-U1004)</f>
        <v>135.99999999999994</v>
      </c>
      <c r="Y1004" s="43">
        <f t="shared" ref="Y1004:Y1040" si="577">W1004/O1004</f>
        <v>7.7252727272727181E-2</v>
      </c>
      <c r="Z1004" s="49"/>
      <c r="AA1004" s="24"/>
    </row>
    <row r="1005" spans="1:27" s="13" customFormat="1" x14ac:dyDescent="0.15">
      <c r="A1005" s="12">
        <v>42830</v>
      </c>
      <c r="B1005" s="60" t="s">
        <v>2206</v>
      </c>
      <c r="C1005" s="13" t="s">
        <v>1128</v>
      </c>
      <c r="D1005" s="13" t="s">
        <v>1129</v>
      </c>
      <c r="E1005" s="13" t="s">
        <v>1130</v>
      </c>
      <c r="F1005" s="13" t="str">
        <f t="shared" si="567"/>
        <v>SZ</v>
      </c>
      <c r="G1005" s="13" t="str">
        <f>VLOOKUP(LOWER(F1005)&amp;H1005,'Current pricing'!A:B,2,0)</f>
        <v>美的集团</v>
      </c>
      <c r="H1005" s="13" t="s">
        <v>1203</v>
      </c>
      <c r="I1005" s="13" t="s">
        <v>1206</v>
      </c>
      <c r="J1005" s="13" t="s">
        <v>2294</v>
      </c>
      <c r="K1005" s="13">
        <v>-400</v>
      </c>
      <c r="L1005" s="13">
        <v>1</v>
      </c>
      <c r="M1005" s="13">
        <v>33.130000000000003</v>
      </c>
      <c r="N1005" s="13">
        <f t="shared" si="571"/>
        <v>-13252.000000000002</v>
      </c>
      <c r="O1005" s="13">
        <f t="shared" si="572"/>
        <v>13252.000000000002</v>
      </c>
      <c r="P1005" s="19">
        <f t="shared" si="568"/>
        <v>0</v>
      </c>
      <c r="Q1005" s="19">
        <f t="shared" si="570"/>
        <v>5</v>
      </c>
      <c r="R1005" s="13">
        <f t="shared" si="569"/>
        <v>13.25</v>
      </c>
      <c r="S1005" s="19">
        <f t="shared" si="573"/>
        <v>13233.750000000002</v>
      </c>
      <c r="T1005" s="13">
        <f t="shared" si="574"/>
        <v>-33.084375000000001</v>
      </c>
      <c r="U1005" s="13">
        <f>IF(ISNA(VLOOKUP(LOWER(F1005)&amp;H1005,Prices!A:C,3,0)),0,VLOOKUP(LOWER(F1005)&amp;H1005,Prices!A:C,3,0))</f>
        <v>50.65</v>
      </c>
      <c r="V1005" s="16">
        <f>IF(ISNA(VLOOKUP(LOWER(F1005)&amp;H1005,Prices!A:C,2,0)),0,VLOOKUP(LOWER(F1005)&amp;H1005,Prices!A:C,2,0))</f>
        <v>52.69</v>
      </c>
      <c r="W1005" s="49">
        <f t="shared" si="575"/>
        <v>-7842.2499999999982</v>
      </c>
      <c r="X1005" s="24">
        <f t="shared" si="576"/>
        <v>-815.99999999999966</v>
      </c>
      <c r="Y1005" s="43">
        <f t="shared" si="577"/>
        <v>-0.59177859945668554</v>
      </c>
      <c r="Z1005" s="49"/>
      <c r="AA1005" s="24"/>
    </row>
    <row r="1006" spans="1:27" s="13" customFormat="1" x14ac:dyDescent="0.15">
      <c r="A1006" s="12">
        <v>42830</v>
      </c>
      <c r="B1006" s="60" t="s">
        <v>2207</v>
      </c>
      <c r="C1006" s="13" t="s">
        <v>1128</v>
      </c>
      <c r="D1006" s="13" t="s">
        <v>1129</v>
      </c>
      <c r="E1006" s="13" t="s">
        <v>1130</v>
      </c>
      <c r="F1006" s="13" t="str">
        <f t="shared" si="567"/>
        <v>SH</v>
      </c>
      <c r="G1006" s="13" t="str">
        <f>VLOOKUP(LOWER(F1006)&amp;H1006,'Current pricing'!A:B,2,0)</f>
        <v>康美药业</v>
      </c>
      <c r="H1006" s="13" t="s">
        <v>2208</v>
      </c>
      <c r="I1006" s="13" t="s">
        <v>1207</v>
      </c>
      <c r="J1006" s="13" t="s">
        <v>2294</v>
      </c>
      <c r="K1006" s="13">
        <v>1500</v>
      </c>
      <c r="L1006" s="13">
        <v>1</v>
      </c>
      <c r="M1006" s="13">
        <v>18.510000000000002</v>
      </c>
      <c r="N1006" s="13">
        <f t="shared" si="571"/>
        <v>27765.000000000004</v>
      </c>
      <c r="O1006" s="13">
        <f t="shared" si="572"/>
        <v>27765.000000000004</v>
      </c>
      <c r="P1006" s="19">
        <f t="shared" si="568"/>
        <v>0.55530000000000013</v>
      </c>
      <c r="Q1006" s="19">
        <f t="shared" si="570"/>
        <v>5.5530000000000008</v>
      </c>
      <c r="R1006" s="13">
        <f t="shared" si="569"/>
        <v>0</v>
      </c>
      <c r="S1006" s="19">
        <f t="shared" si="573"/>
        <v>-27771.108300000004</v>
      </c>
      <c r="T1006" s="13">
        <f t="shared" si="574"/>
        <v>-18.514072200000001</v>
      </c>
      <c r="U1006" s="13">
        <f>IF(ISNA(VLOOKUP(LOWER(F1006)&amp;H1006,Prices!A:C,3,0)),0,VLOOKUP(LOWER(F1006)&amp;H1006,Prices!A:C,3,0))</f>
        <v>21.25</v>
      </c>
      <c r="V1006" s="16">
        <f>IF(ISNA(VLOOKUP(LOWER(F1006)&amp;H1006,Prices!A:C,2,0)),0,VLOOKUP(LOWER(F1006)&amp;H1006,Prices!A:C,2,0))</f>
        <v>22.53</v>
      </c>
      <c r="W1006" s="49">
        <f t="shared" si="575"/>
        <v>6023.8917000000001</v>
      </c>
      <c r="X1006" s="24">
        <f t="shared" si="576"/>
        <v>1920.0000000000018</v>
      </c>
      <c r="Y1006" s="43">
        <f t="shared" si="577"/>
        <v>0.21695990275526739</v>
      </c>
      <c r="Z1006" s="49"/>
      <c r="AA1006" s="24"/>
    </row>
    <row r="1007" spans="1:27" s="13" customFormat="1" x14ac:dyDescent="0.15">
      <c r="A1007" s="12">
        <v>42830</v>
      </c>
      <c r="B1007" s="60" t="s">
        <v>2209</v>
      </c>
      <c r="C1007" s="13" t="s">
        <v>1128</v>
      </c>
      <c r="D1007" s="13" t="s">
        <v>1129</v>
      </c>
      <c r="E1007" s="13" t="s">
        <v>1130</v>
      </c>
      <c r="F1007" s="13" t="str">
        <f t="shared" si="567"/>
        <v>SZ</v>
      </c>
      <c r="G1007" s="13" t="str">
        <f>VLOOKUP(LOWER(F1007)&amp;H1007,'Current pricing'!A:B,2,0)</f>
        <v>泸州老窖</v>
      </c>
      <c r="H1007" s="13" t="s">
        <v>1366</v>
      </c>
      <c r="I1007" s="13" t="s">
        <v>1207</v>
      </c>
      <c r="J1007" s="13" t="s">
        <v>2376</v>
      </c>
      <c r="K1007" s="13">
        <v>2000</v>
      </c>
      <c r="L1007" s="13">
        <v>1</v>
      </c>
      <c r="M1007" s="13">
        <v>42.2</v>
      </c>
      <c r="N1007" s="13">
        <f t="shared" si="571"/>
        <v>84400</v>
      </c>
      <c r="O1007" s="13">
        <f t="shared" si="572"/>
        <v>84400</v>
      </c>
      <c r="P1007" s="19">
        <f t="shared" si="568"/>
        <v>0</v>
      </c>
      <c r="Q1007" s="19">
        <f t="shared" si="570"/>
        <v>16.880000000000003</v>
      </c>
      <c r="R1007" s="13">
        <f t="shared" si="569"/>
        <v>0</v>
      </c>
      <c r="S1007" s="19">
        <f t="shared" si="573"/>
        <v>-84416.88</v>
      </c>
      <c r="T1007" s="13">
        <f t="shared" si="574"/>
        <v>-42.208440000000003</v>
      </c>
      <c r="U1007" s="13">
        <f>IF(ISNA(VLOOKUP(LOWER(F1007)&amp;H1007,Prices!A:C,3,0)),0,VLOOKUP(LOWER(F1007)&amp;H1007,Prices!A:C,3,0))</f>
        <v>64.91</v>
      </c>
      <c r="V1007" s="16">
        <f>IF(ISNA(VLOOKUP(LOWER(F1007)&amp;H1007,Prices!A:C,2,0)),0,VLOOKUP(LOWER(F1007)&amp;H1007,Prices!A:C,2,0))</f>
        <v>66.44</v>
      </c>
      <c r="W1007" s="49">
        <f t="shared" si="575"/>
        <v>48463.119999999988</v>
      </c>
      <c r="X1007" s="24">
        <f t="shared" si="576"/>
        <v>3060.0000000000023</v>
      </c>
      <c r="Y1007" s="43">
        <f t="shared" si="577"/>
        <v>0.57420758293838847</v>
      </c>
      <c r="Z1007" s="49"/>
      <c r="AA1007" s="24"/>
    </row>
    <row r="1008" spans="1:27" s="13" customFormat="1" x14ac:dyDescent="0.15">
      <c r="A1008" s="12">
        <v>42830</v>
      </c>
      <c r="B1008" s="60" t="s">
        <v>2210</v>
      </c>
      <c r="C1008" s="13" t="s">
        <v>1128</v>
      </c>
      <c r="D1008" s="13" t="s">
        <v>1129</v>
      </c>
      <c r="E1008" s="13" t="s">
        <v>1130</v>
      </c>
      <c r="F1008" s="13" t="str">
        <f t="shared" si="567"/>
        <v>SZ</v>
      </c>
      <c r="G1008" s="13" t="str">
        <f>VLOOKUP(LOWER(F1008)&amp;H1008,'Current pricing'!A:B,2,0)</f>
        <v>欧菲光</v>
      </c>
      <c r="H1008" s="13" t="s">
        <v>1193</v>
      </c>
      <c r="I1008" s="13" t="s">
        <v>1207</v>
      </c>
      <c r="J1008" s="13" t="s">
        <v>2474</v>
      </c>
      <c r="K1008" s="13">
        <v>1000</v>
      </c>
      <c r="L1008" s="13">
        <v>1</v>
      </c>
      <c r="M1008" s="13">
        <v>37.799999999999997</v>
      </c>
      <c r="N1008" s="13">
        <f t="shared" si="571"/>
        <v>37800</v>
      </c>
      <c r="O1008" s="13">
        <f t="shared" si="572"/>
        <v>37800</v>
      </c>
      <c r="P1008" s="19">
        <f t="shared" si="568"/>
        <v>0</v>
      </c>
      <c r="Q1008" s="19">
        <f t="shared" si="570"/>
        <v>7.5600000000000005</v>
      </c>
      <c r="R1008" s="13">
        <f t="shared" si="569"/>
        <v>0</v>
      </c>
      <c r="S1008" s="19">
        <f t="shared" si="573"/>
        <v>-37807.56</v>
      </c>
      <c r="T1008" s="13">
        <f t="shared" si="574"/>
        <v>-37.807559999999995</v>
      </c>
      <c r="U1008" s="13">
        <f>IF(ISNA(VLOOKUP(LOWER(F1008)&amp;H1008,Prices!A:C,3,0)),0,VLOOKUP(LOWER(F1008)&amp;H1008,Prices!A:C,3,0))</f>
        <v>22.55</v>
      </c>
      <c r="V1008" s="16">
        <f>IF(ISNA(VLOOKUP(LOWER(F1008)&amp;H1008,Prices!A:C,2,0)),0,VLOOKUP(LOWER(F1008)&amp;H1008,Prices!A:C,2,0))</f>
        <v>22.75</v>
      </c>
      <c r="W1008" s="49">
        <f t="shared" si="575"/>
        <v>-15057.559999999996</v>
      </c>
      <c r="X1008" s="24">
        <f t="shared" si="576"/>
        <v>199.99999999999929</v>
      </c>
      <c r="Y1008" s="43">
        <f t="shared" si="577"/>
        <v>-0.39834814814814806</v>
      </c>
      <c r="Z1008" s="49"/>
      <c r="AA1008" s="24"/>
    </row>
    <row r="1009" spans="1:27" s="13" customFormat="1" x14ac:dyDescent="0.15">
      <c r="A1009" s="12">
        <v>42830</v>
      </c>
      <c r="B1009" s="60" t="s">
        <v>2211</v>
      </c>
      <c r="C1009" s="13" t="s">
        <v>1128</v>
      </c>
      <c r="D1009" s="13" t="s">
        <v>1129</v>
      </c>
      <c r="E1009" s="13" t="s">
        <v>1130</v>
      </c>
      <c r="F1009" s="13" t="str">
        <f t="shared" si="567"/>
        <v>SZ</v>
      </c>
      <c r="G1009" s="13" t="str">
        <f>VLOOKUP(LOWER(F1009)&amp;H1009,'Current pricing'!A:B,2,0)</f>
        <v>洋河股份</v>
      </c>
      <c r="H1009" s="13" t="s">
        <v>1873</v>
      </c>
      <c r="I1009" s="13" t="s">
        <v>1207</v>
      </c>
      <c r="J1009" s="13" t="s">
        <v>2376</v>
      </c>
      <c r="K1009" s="13">
        <v>400</v>
      </c>
      <c r="L1009" s="13">
        <v>1</v>
      </c>
      <c r="M1009" s="13">
        <v>86.75</v>
      </c>
      <c r="N1009" s="13">
        <f t="shared" si="571"/>
        <v>34700</v>
      </c>
      <c r="O1009" s="13">
        <f t="shared" si="572"/>
        <v>34700</v>
      </c>
      <c r="P1009" s="19">
        <f t="shared" si="568"/>
        <v>0</v>
      </c>
      <c r="Q1009" s="19">
        <f t="shared" si="570"/>
        <v>6.94</v>
      </c>
      <c r="R1009" s="13">
        <f t="shared" si="569"/>
        <v>0</v>
      </c>
      <c r="S1009" s="19">
        <f t="shared" si="573"/>
        <v>-34706.94</v>
      </c>
      <c r="T1009" s="13">
        <f t="shared" si="574"/>
        <v>-86.767350000000008</v>
      </c>
      <c r="U1009" s="13">
        <f>IF(ISNA(VLOOKUP(LOWER(F1009)&amp;H1009,Prices!A:C,3,0)),0,VLOOKUP(LOWER(F1009)&amp;H1009,Prices!A:C,3,0))</f>
        <v>113.1</v>
      </c>
      <c r="V1009" s="16">
        <f>IF(ISNA(VLOOKUP(LOWER(F1009)&amp;H1009,Prices!A:C,2,0)),0,VLOOKUP(LOWER(F1009)&amp;H1009,Prices!A:C,2,0))</f>
        <v>117</v>
      </c>
      <c r="W1009" s="49">
        <f t="shared" si="575"/>
        <v>12093.059999999998</v>
      </c>
      <c r="X1009" s="24">
        <f t="shared" si="576"/>
        <v>1560.0000000000023</v>
      </c>
      <c r="Y1009" s="43">
        <f t="shared" si="577"/>
        <v>0.34850317002881837</v>
      </c>
      <c r="Z1009" s="49"/>
      <c r="AA1009" s="24"/>
    </row>
    <row r="1010" spans="1:27" s="13" customFormat="1" x14ac:dyDescent="0.15">
      <c r="A1010" s="12">
        <v>42830</v>
      </c>
      <c r="B1010" s="60" t="s">
        <v>2212</v>
      </c>
      <c r="C1010" s="13" t="s">
        <v>1128</v>
      </c>
      <c r="D1010" s="13" t="s">
        <v>1129</v>
      </c>
      <c r="E1010" s="13" t="s">
        <v>1130</v>
      </c>
      <c r="F1010" s="13" t="str">
        <f t="shared" si="567"/>
        <v>SZ</v>
      </c>
      <c r="G1010" s="13" t="str">
        <f>VLOOKUP(LOWER(F1010)&amp;H1010,'Current pricing'!A:B,2,0)</f>
        <v>金科股份</v>
      </c>
      <c r="H1010" s="13" t="s">
        <v>2213</v>
      </c>
      <c r="I1010" s="13" t="s">
        <v>1207</v>
      </c>
      <c r="J1010" s="13" t="s">
        <v>2512</v>
      </c>
      <c r="K1010" s="13">
        <v>6000</v>
      </c>
      <c r="L1010" s="13">
        <v>1</v>
      </c>
      <c r="M1010" s="13">
        <v>6.01</v>
      </c>
      <c r="N1010" s="13">
        <f t="shared" si="571"/>
        <v>36060</v>
      </c>
      <c r="O1010" s="13">
        <f t="shared" si="572"/>
        <v>36060</v>
      </c>
      <c r="P1010" s="19">
        <f t="shared" si="568"/>
        <v>0</v>
      </c>
      <c r="Q1010" s="19">
        <f t="shared" si="570"/>
        <v>7.2120000000000006</v>
      </c>
      <c r="R1010" s="13">
        <f t="shared" si="569"/>
        <v>0</v>
      </c>
      <c r="S1010" s="19">
        <f t="shared" si="573"/>
        <v>-36067.212</v>
      </c>
      <c r="T1010" s="13">
        <f t="shared" si="574"/>
        <v>-6.0112019999999999</v>
      </c>
      <c r="U1010" s="13">
        <f>IF(ISNA(VLOOKUP(LOWER(F1010)&amp;H1010,Prices!A:C,3,0)),0,VLOOKUP(LOWER(F1010)&amp;H1010,Prices!A:C,3,0))</f>
        <v>4.6500000000000004</v>
      </c>
      <c r="V1010" s="16">
        <f>IF(ISNA(VLOOKUP(LOWER(F1010)&amp;H1010,Prices!A:C,2,0)),0,VLOOKUP(LOWER(F1010)&amp;H1010,Prices!A:C,2,0))</f>
        <v>4.63</v>
      </c>
      <c r="W1010" s="49">
        <f t="shared" si="575"/>
        <v>-8287.2119999999995</v>
      </c>
      <c r="X1010" s="24">
        <f t="shared" si="576"/>
        <v>-120.00000000000277</v>
      </c>
      <c r="Y1010" s="43">
        <f t="shared" si="577"/>
        <v>-0.22981730449251248</v>
      </c>
      <c r="Z1010" s="49"/>
      <c r="AA1010" s="24"/>
    </row>
    <row r="1011" spans="1:27" s="13" customFormat="1" x14ac:dyDescent="0.15">
      <c r="A1011" s="12">
        <v>42830</v>
      </c>
      <c r="B1011" s="60" t="s">
        <v>2214</v>
      </c>
      <c r="C1011" s="13" t="s">
        <v>1128</v>
      </c>
      <c r="D1011" s="13" t="s">
        <v>1129</v>
      </c>
      <c r="E1011" s="13" t="s">
        <v>1130</v>
      </c>
      <c r="F1011" s="13" t="str">
        <f t="shared" si="567"/>
        <v>SH</v>
      </c>
      <c r="G1011" s="13" t="str">
        <f>VLOOKUP(LOWER(F1011)&amp;H1011,'Current pricing'!A:B,2,0)</f>
        <v>上海医药</v>
      </c>
      <c r="H1011" s="13" t="s">
        <v>1484</v>
      </c>
      <c r="I1011" s="13" t="s">
        <v>1207</v>
      </c>
      <c r="J1011" s="13" t="s">
        <v>2294</v>
      </c>
      <c r="K1011" s="13">
        <v>2000</v>
      </c>
      <c r="L1011" s="13">
        <v>1</v>
      </c>
      <c r="M1011" s="13">
        <v>23.16</v>
      </c>
      <c r="N1011" s="13">
        <f t="shared" si="571"/>
        <v>46320</v>
      </c>
      <c r="O1011" s="13">
        <f t="shared" si="572"/>
        <v>46320</v>
      </c>
      <c r="P1011" s="19">
        <f t="shared" si="568"/>
        <v>0.92640000000000011</v>
      </c>
      <c r="Q1011" s="19">
        <f t="shared" si="570"/>
        <v>9.2640000000000011</v>
      </c>
      <c r="R1011" s="13">
        <f t="shared" si="569"/>
        <v>0</v>
      </c>
      <c r="S1011" s="19">
        <f t="shared" si="573"/>
        <v>-46330.190399999999</v>
      </c>
      <c r="T1011" s="13">
        <f t="shared" si="574"/>
        <v>-23.1650952</v>
      </c>
      <c r="U1011" s="13">
        <f>IF(ISNA(VLOOKUP(LOWER(F1011)&amp;H1011,Prices!A:C,3,0)),0,VLOOKUP(LOWER(F1011)&amp;H1011,Prices!A:C,3,0))</f>
        <v>24.23</v>
      </c>
      <c r="V1011" s="16">
        <f>IF(ISNA(VLOOKUP(LOWER(F1011)&amp;H1011,Prices!A:C,2,0)),0,VLOOKUP(LOWER(F1011)&amp;H1011,Prices!A:C,2,0))</f>
        <v>24.91</v>
      </c>
      <c r="W1011" s="49">
        <f t="shared" si="575"/>
        <v>3489.809600000001</v>
      </c>
      <c r="X1011" s="24">
        <f t="shared" si="576"/>
        <v>1359.9999999999995</v>
      </c>
      <c r="Y1011" s="43">
        <f t="shared" si="577"/>
        <v>7.5341312607944758E-2</v>
      </c>
      <c r="Z1011" s="49"/>
      <c r="AA1011" s="24"/>
    </row>
    <row r="1012" spans="1:27" s="13" customFormat="1" x14ac:dyDescent="0.15">
      <c r="A1012" s="12">
        <v>42830</v>
      </c>
      <c r="B1012" s="60" t="s">
        <v>1936</v>
      </c>
      <c r="C1012" s="13" t="s">
        <v>1128</v>
      </c>
      <c r="D1012" s="13" t="s">
        <v>1129</v>
      </c>
      <c r="E1012" s="13" t="s">
        <v>1130</v>
      </c>
      <c r="F1012" s="13" t="str">
        <f t="shared" si="567"/>
        <v>SH</v>
      </c>
      <c r="G1012" s="13" t="str">
        <f>VLOOKUP(LOWER(F1012)&amp;H1012,'Current pricing'!A:B,2,0)</f>
        <v>复星医药</v>
      </c>
      <c r="H1012" s="13" t="s">
        <v>2215</v>
      </c>
      <c r="I1012" s="13" t="s">
        <v>1207</v>
      </c>
      <c r="J1012" s="13" t="s">
        <v>2294</v>
      </c>
      <c r="K1012" s="13">
        <v>1500</v>
      </c>
      <c r="L1012" s="13">
        <v>1</v>
      </c>
      <c r="M1012" s="13">
        <v>27.86</v>
      </c>
      <c r="N1012" s="13">
        <f t="shared" si="571"/>
        <v>41790</v>
      </c>
      <c r="O1012" s="13">
        <f t="shared" si="572"/>
        <v>41790</v>
      </c>
      <c r="P1012" s="19">
        <f t="shared" si="568"/>
        <v>0.8358000000000001</v>
      </c>
      <c r="Q1012" s="19">
        <f t="shared" si="570"/>
        <v>8.3580000000000005</v>
      </c>
      <c r="R1012" s="13">
        <f t="shared" si="569"/>
        <v>0</v>
      </c>
      <c r="S1012" s="19">
        <f t="shared" si="573"/>
        <v>-41799.193800000001</v>
      </c>
      <c r="T1012" s="13">
        <f t="shared" si="574"/>
        <v>-27.8661292</v>
      </c>
      <c r="U1012" s="13">
        <f>IF(ISNA(VLOOKUP(LOWER(F1012)&amp;H1012,Prices!A:C,3,0)),0,VLOOKUP(LOWER(F1012)&amp;H1012,Prices!A:C,3,0))</f>
        <v>43</v>
      </c>
      <c r="V1012" s="16">
        <f>IF(ISNA(VLOOKUP(LOWER(F1012)&amp;H1012,Prices!A:C,2,0)),0,VLOOKUP(LOWER(F1012)&amp;H1012,Prices!A:C,2,0))</f>
        <v>44.77</v>
      </c>
      <c r="W1012" s="49">
        <f t="shared" si="575"/>
        <v>25355.806200000006</v>
      </c>
      <c r="X1012" s="24">
        <f t="shared" si="576"/>
        <v>2655.0000000000045</v>
      </c>
      <c r="Y1012" s="43">
        <f t="shared" si="577"/>
        <v>0.60674338837042374</v>
      </c>
      <c r="Z1012" s="49"/>
      <c r="AA1012" s="24"/>
    </row>
    <row r="1013" spans="1:27" s="13" customFormat="1" x14ac:dyDescent="0.15">
      <c r="A1013" s="12">
        <v>42830</v>
      </c>
      <c r="B1013" s="60" t="s">
        <v>2216</v>
      </c>
      <c r="C1013" s="13" t="s">
        <v>1128</v>
      </c>
      <c r="D1013" s="13" t="s">
        <v>1129</v>
      </c>
      <c r="E1013" s="13" t="s">
        <v>1130</v>
      </c>
      <c r="F1013" s="13" t="str">
        <f t="shared" si="567"/>
        <v>SZ</v>
      </c>
      <c r="G1013" s="13" t="str">
        <f>VLOOKUP(LOWER(F1013)&amp;H1013,'Current pricing'!A:B,2,0)</f>
        <v>美的集团</v>
      </c>
      <c r="H1013" s="13" t="s">
        <v>1203</v>
      </c>
      <c r="I1013" s="13" t="s">
        <v>1207</v>
      </c>
      <c r="J1013" s="13" t="s">
        <v>2294</v>
      </c>
      <c r="K1013" s="13">
        <v>2000</v>
      </c>
      <c r="L1013" s="13">
        <v>1</v>
      </c>
      <c r="M1013" s="13">
        <v>32.99</v>
      </c>
      <c r="N1013" s="13">
        <f t="shared" si="571"/>
        <v>65980</v>
      </c>
      <c r="O1013" s="13">
        <f t="shared" si="572"/>
        <v>65980</v>
      </c>
      <c r="P1013" s="19">
        <f t="shared" si="568"/>
        <v>0</v>
      </c>
      <c r="Q1013" s="19">
        <f t="shared" si="570"/>
        <v>13.196000000000002</v>
      </c>
      <c r="R1013" s="13">
        <f t="shared" si="569"/>
        <v>0</v>
      </c>
      <c r="S1013" s="19">
        <f t="shared" si="573"/>
        <v>-65993.195999999996</v>
      </c>
      <c r="T1013" s="13">
        <f t="shared" si="574"/>
        <v>-32.996597999999999</v>
      </c>
      <c r="U1013" s="13">
        <f>IF(ISNA(VLOOKUP(LOWER(F1013)&amp;H1013,Prices!A:C,3,0)),0,VLOOKUP(LOWER(F1013)&amp;H1013,Prices!A:C,3,0))</f>
        <v>50.65</v>
      </c>
      <c r="V1013" s="16">
        <f>IF(ISNA(VLOOKUP(LOWER(F1013)&amp;H1013,Prices!A:C,2,0)),0,VLOOKUP(LOWER(F1013)&amp;H1013,Prices!A:C,2,0))</f>
        <v>52.69</v>
      </c>
      <c r="W1013" s="49">
        <f t="shared" si="575"/>
        <v>39386.803999999996</v>
      </c>
      <c r="X1013" s="24">
        <f t="shared" si="576"/>
        <v>4079.9999999999982</v>
      </c>
      <c r="Y1013" s="43">
        <f t="shared" si="577"/>
        <v>0.59695065171264017</v>
      </c>
      <c r="Z1013" s="49"/>
      <c r="AA1013" s="24"/>
    </row>
    <row r="1014" spans="1:27" s="13" customFormat="1" x14ac:dyDescent="0.15">
      <c r="A1014" s="12">
        <v>42830</v>
      </c>
      <c r="B1014" s="60" t="s">
        <v>2217</v>
      </c>
      <c r="C1014" s="13" t="s">
        <v>1128</v>
      </c>
      <c r="D1014" s="13" t="s">
        <v>1129</v>
      </c>
      <c r="E1014" s="13" t="s">
        <v>1130</v>
      </c>
      <c r="F1014" s="13" t="str">
        <f t="shared" si="567"/>
        <v>SZ</v>
      </c>
      <c r="G1014" s="13" t="str">
        <f>VLOOKUP(LOWER(F1014)&amp;H1014,'Current pricing'!A:B,2,0)</f>
        <v>云南白药</v>
      </c>
      <c r="H1014" s="13" t="s">
        <v>1500</v>
      </c>
      <c r="I1014" s="13" t="s">
        <v>1207</v>
      </c>
      <c r="J1014" s="13" t="s">
        <v>2376</v>
      </c>
      <c r="K1014" s="13">
        <v>400</v>
      </c>
      <c r="L1014" s="13">
        <v>1</v>
      </c>
      <c r="M1014" s="13">
        <v>85.12</v>
      </c>
      <c r="N1014" s="13">
        <f t="shared" si="571"/>
        <v>34048</v>
      </c>
      <c r="O1014" s="13">
        <f t="shared" si="572"/>
        <v>34048</v>
      </c>
      <c r="P1014" s="19">
        <f t="shared" si="568"/>
        <v>0</v>
      </c>
      <c r="Q1014" s="19">
        <f t="shared" si="570"/>
        <v>6.8096000000000005</v>
      </c>
      <c r="R1014" s="13">
        <f t="shared" si="569"/>
        <v>0</v>
      </c>
      <c r="S1014" s="19">
        <f t="shared" si="573"/>
        <v>-34054.809600000001</v>
      </c>
      <c r="T1014" s="13">
        <f t="shared" si="574"/>
        <v>-85.137023999999997</v>
      </c>
      <c r="U1014" s="13">
        <f>IF(ISNA(VLOOKUP(LOWER(F1014)&amp;H1014,Prices!A:C,3,0)),0,VLOOKUP(LOWER(F1014)&amp;H1014,Prices!A:C,3,0))</f>
        <v>103.87</v>
      </c>
      <c r="V1014" s="16">
        <f>IF(ISNA(VLOOKUP(LOWER(F1014)&amp;H1014,Prices!A:C,2,0)),0,VLOOKUP(LOWER(F1014)&amp;H1014,Prices!A:C,2,0))</f>
        <v>105.45</v>
      </c>
      <c r="W1014" s="49">
        <f t="shared" si="575"/>
        <v>8125.1904000000022</v>
      </c>
      <c r="X1014" s="24">
        <f t="shared" si="576"/>
        <v>631.99999999999932</v>
      </c>
      <c r="Y1014" s="43">
        <f t="shared" si="577"/>
        <v>0.23863928571428578</v>
      </c>
      <c r="Z1014" s="49"/>
      <c r="AA1014" s="24"/>
    </row>
    <row r="1015" spans="1:27" s="13" customFormat="1" x14ac:dyDescent="0.15">
      <c r="A1015" s="12">
        <v>42830</v>
      </c>
      <c r="B1015" s="60" t="s">
        <v>2218</v>
      </c>
      <c r="C1015" s="13" t="s">
        <v>1128</v>
      </c>
      <c r="D1015" s="13" t="s">
        <v>1129</v>
      </c>
      <c r="E1015" s="13" t="s">
        <v>1130</v>
      </c>
      <c r="F1015" s="13" t="str">
        <f t="shared" si="567"/>
        <v>SZ</v>
      </c>
      <c r="G1015" s="13" t="str">
        <f>VLOOKUP(LOWER(F1015)&amp;H1015,'Current pricing'!A:B,2,0)</f>
        <v>海康威视</v>
      </c>
      <c r="H1015" s="13" t="s">
        <v>1504</v>
      </c>
      <c r="I1015" s="13" t="s">
        <v>1207</v>
      </c>
      <c r="J1015" s="13" t="s">
        <v>2376</v>
      </c>
      <c r="K1015" s="13">
        <v>1000</v>
      </c>
      <c r="L1015" s="13">
        <v>1</v>
      </c>
      <c r="M1015" s="13">
        <v>31.9</v>
      </c>
      <c r="N1015" s="13">
        <f t="shared" si="571"/>
        <v>31900</v>
      </c>
      <c r="O1015" s="13">
        <f t="shared" si="572"/>
        <v>31900</v>
      </c>
      <c r="P1015" s="19">
        <f t="shared" si="568"/>
        <v>0</v>
      </c>
      <c r="Q1015" s="19">
        <f t="shared" si="570"/>
        <v>6.38</v>
      </c>
      <c r="R1015" s="13">
        <f t="shared" si="569"/>
        <v>0</v>
      </c>
      <c r="S1015" s="19">
        <f t="shared" si="573"/>
        <v>-31906.38</v>
      </c>
      <c r="T1015" s="13">
        <f t="shared" si="574"/>
        <v>-31.906380000000002</v>
      </c>
      <c r="U1015" s="13">
        <f>IF(ISNA(VLOOKUP(LOWER(F1015)&amp;H1015,Prices!A:C,3,0)),0,VLOOKUP(LOWER(F1015)&amp;H1015,Prices!A:C,3,0))</f>
        <v>38.950000000000003</v>
      </c>
      <c r="V1015" s="16">
        <f>IF(ISNA(VLOOKUP(LOWER(F1015)&amp;H1015,Prices!A:C,2,0)),0,VLOOKUP(LOWER(F1015)&amp;H1015,Prices!A:C,2,0))</f>
        <v>39.9</v>
      </c>
      <c r="W1015" s="49">
        <f t="shared" si="575"/>
        <v>7993.6199999999963</v>
      </c>
      <c r="X1015" s="24">
        <f t="shared" si="576"/>
        <v>949.99999999999568</v>
      </c>
      <c r="Y1015" s="43">
        <f t="shared" si="577"/>
        <v>0.25058369905956102</v>
      </c>
      <c r="Z1015" s="49"/>
      <c r="AA1015" s="24"/>
    </row>
    <row r="1016" spans="1:27" s="13" customFormat="1" x14ac:dyDescent="0.15">
      <c r="A1016" s="12">
        <v>42830</v>
      </c>
      <c r="B1016" s="60" t="s">
        <v>2219</v>
      </c>
      <c r="C1016" s="13" t="s">
        <v>1128</v>
      </c>
      <c r="D1016" s="13" t="s">
        <v>1129</v>
      </c>
      <c r="E1016" s="13" t="s">
        <v>1130</v>
      </c>
      <c r="F1016" s="13" t="str">
        <f t="shared" si="567"/>
        <v>SZ</v>
      </c>
      <c r="G1016" s="13" t="str">
        <f>VLOOKUP(LOWER(F1016)&amp;H1016,'Current pricing'!A:B,2,0)</f>
        <v>云南白药</v>
      </c>
      <c r="H1016" s="13" t="s">
        <v>1500</v>
      </c>
      <c r="I1016" s="13" t="s">
        <v>1207</v>
      </c>
      <c r="J1016" s="13" t="s">
        <v>2376</v>
      </c>
      <c r="K1016" s="13">
        <v>400</v>
      </c>
      <c r="L1016" s="13">
        <v>1</v>
      </c>
      <c r="M1016" s="13">
        <v>85.12</v>
      </c>
      <c r="N1016" s="13">
        <f t="shared" si="571"/>
        <v>34048</v>
      </c>
      <c r="O1016" s="13">
        <f t="shared" si="572"/>
        <v>34048</v>
      </c>
      <c r="P1016" s="19">
        <f t="shared" si="568"/>
        <v>0</v>
      </c>
      <c r="Q1016" s="19">
        <f t="shared" si="570"/>
        <v>6.8096000000000005</v>
      </c>
      <c r="R1016" s="13">
        <f t="shared" si="569"/>
        <v>0</v>
      </c>
      <c r="S1016" s="19">
        <f t="shared" si="573"/>
        <v>-34054.809600000001</v>
      </c>
      <c r="T1016" s="13">
        <f t="shared" si="574"/>
        <v>-85.137023999999997</v>
      </c>
      <c r="U1016" s="13">
        <f>IF(ISNA(VLOOKUP(LOWER(F1016)&amp;H1016,Prices!A:C,3,0)),0,VLOOKUP(LOWER(F1016)&amp;H1016,Prices!A:C,3,0))</f>
        <v>103.87</v>
      </c>
      <c r="V1016" s="16">
        <f>IF(ISNA(VLOOKUP(LOWER(F1016)&amp;H1016,Prices!A:C,2,0)),0,VLOOKUP(LOWER(F1016)&amp;H1016,Prices!A:C,2,0))</f>
        <v>105.45</v>
      </c>
      <c r="W1016" s="49">
        <f t="shared" si="575"/>
        <v>8125.1904000000022</v>
      </c>
      <c r="X1016" s="24">
        <f t="shared" si="576"/>
        <v>631.99999999999932</v>
      </c>
      <c r="Y1016" s="43">
        <f t="shared" si="577"/>
        <v>0.23863928571428578</v>
      </c>
      <c r="Z1016" s="49"/>
      <c r="AA1016" s="24"/>
    </row>
    <row r="1017" spans="1:27" s="13" customFormat="1" x14ac:dyDescent="0.15">
      <c r="A1017" s="12">
        <v>42830</v>
      </c>
      <c r="B1017" s="60" t="s">
        <v>2220</v>
      </c>
      <c r="C1017" s="13" t="s">
        <v>1128</v>
      </c>
      <c r="D1017" s="13" t="s">
        <v>1129</v>
      </c>
      <c r="E1017" s="13" t="s">
        <v>1130</v>
      </c>
      <c r="F1017" s="13" t="str">
        <f t="shared" si="567"/>
        <v>SZ</v>
      </c>
      <c r="G1017" s="13" t="str">
        <f>VLOOKUP(LOWER(F1017)&amp;H1017,'Current pricing'!A:B,2,0)</f>
        <v>万 科Ａ</v>
      </c>
      <c r="H1017" s="13" t="s">
        <v>1253</v>
      </c>
      <c r="I1017" s="13" t="s">
        <v>1207</v>
      </c>
      <c r="J1017" s="13" t="s">
        <v>2294</v>
      </c>
      <c r="K1017" s="13">
        <v>3000</v>
      </c>
      <c r="L1017" s="13">
        <v>1</v>
      </c>
      <c r="M1017" s="13">
        <v>20.6</v>
      </c>
      <c r="N1017" s="13">
        <f t="shared" si="571"/>
        <v>61800.000000000007</v>
      </c>
      <c r="O1017" s="13">
        <f t="shared" si="572"/>
        <v>61800.000000000007</v>
      </c>
      <c r="P1017" s="19">
        <f t="shared" si="568"/>
        <v>0</v>
      </c>
      <c r="Q1017" s="19">
        <f t="shared" si="570"/>
        <v>12.360000000000001</v>
      </c>
      <c r="R1017" s="13">
        <f t="shared" si="569"/>
        <v>0</v>
      </c>
      <c r="S1017" s="19">
        <f t="shared" si="573"/>
        <v>-61812.360000000008</v>
      </c>
      <c r="T1017" s="13">
        <f t="shared" si="574"/>
        <v>-20.604120000000002</v>
      </c>
      <c r="U1017" s="13">
        <f>IF(ISNA(VLOOKUP(LOWER(F1017)&amp;H1017,Prices!A:C,3,0)),0,VLOOKUP(LOWER(F1017)&amp;H1017,Prices!A:C,3,0))</f>
        <v>28.19</v>
      </c>
      <c r="V1017" s="16">
        <f>IF(ISNA(VLOOKUP(LOWER(F1017)&amp;H1017,Prices!A:C,2,0)),0,VLOOKUP(LOWER(F1017)&amp;H1017,Prices!A:C,2,0))</f>
        <v>27.46</v>
      </c>
      <c r="W1017" s="49">
        <f t="shared" si="575"/>
        <v>20567.639999999996</v>
      </c>
      <c r="X1017" s="24">
        <f t="shared" si="576"/>
        <v>-2190.0000000000014</v>
      </c>
      <c r="Y1017" s="43">
        <f t="shared" si="577"/>
        <v>0.33280970873786397</v>
      </c>
      <c r="Z1017" s="49"/>
      <c r="AA1017" s="24"/>
    </row>
    <row r="1018" spans="1:27" s="13" customFormat="1" x14ac:dyDescent="0.15">
      <c r="A1018" s="12">
        <v>42830</v>
      </c>
      <c r="B1018" s="60" t="s">
        <v>2221</v>
      </c>
      <c r="C1018" s="13" t="s">
        <v>1128</v>
      </c>
      <c r="D1018" s="13" t="s">
        <v>1129</v>
      </c>
      <c r="E1018" s="13" t="s">
        <v>1130</v>
      </c>
      <c r="F1018" s="13" t="str">
        <f t="shared" si="567"/>
        <v>SZ</v>
      </c>
      <c r="G1018" s="13" t="str">
        <f>VLOOKUP(LOWER(F1018)&amp;H1018,'Current pricing'!A:B,2,0)</f>
        <v>云南白药</v>
      </c>
      <c r="H1018" s="13" t="s">
        <v>1500</v>
      </c>
      <c r="I1018" s="13" t="s">
        <v>1207</v>
      </c>
      <c r="J1018" s="13" t="s">
        <v>2376</v>
      </c>
      <c r="K1018" s="13">
        <v>300</v>
      </c>
      <c r="L1018" s="13">
        <v>1</v>
      </c>
      <c r="M1018" s="13">
        <v>85.12</v>
      </c>
      <c r="N1018" s="13">
        <f t="shared" si="571"/>
        <v>25536</v>
      </c>
      <c r="O1018" s="13">
        <f t="shared" si="572"/>
        <v>25536</v>
      </c>
      <c r="P1018" s="19">
        <f t="shared" si="568"/>
        <v>0</v>
      </c>
      <c r="Q1018" s="19">
        <f t="shared" si="570"/>
        <v>5.1072000000000006</v>
      </c>
      <c r="R1018" s="13">
        <f t="shared" si="569"/>
        <v>0</v>
      </c>
      <c r="S1018" s="19">
        <f t="shared" si="573"/>
        <v>-25541.107199999999</v>
      </c>
      <c r="T1018" s="13">
        <f t="shared" si="574"/>
        <v>-85.137023999999997</v>
      </c>
      <c r="U1018" s="13">
        <f>IF(ISNA(VLOOKUP(LOWER(F1018)&amp;H1018,Prices!A:C,3,0)),0,VLOOKUP(LOWER(F1018)&amp;H1018,Prices!A:C,3,0))</f>
        <v>103.87</v>
      </c>
      <c r="V1018" s="16">
        <f>IF(ISNA(VLOOKUP(LOWER(F1018)&amp;H1018,Prices!A:C,2,0)),0,VLOOKUP(LOWER(F1018)&amp;H1018,Prices!A:C,2,0))</f>
        <v>105.45</v>
      </c>
      <c r="W1018" s="49">
        <f t="shared" si="575"/>
        <v>6093.8928000000014</v>
      </c>
      <c r="X1018" s="24">
        <f t="shared" si="576"/>
        <v>473.99999999999949</v>
      </c>
      <c r="Y1018" s="43">
        <f t="shared" si="577"/>
        <v>0.23863928571428578</v>
      </c>
      <c r="Z1018" s="49"/>
      <c r="AA1018" s="24"/>
    </row>
    <row r="1019" spans="1:27" s="13" customFormat="1" x14ac:dyDescent="0.15">
      <c r="A1019" s="12">
        <v>42830</v>
      </c>
      <c r="B1019" s="60" t="s">
        <v>2222</v>
      </c>
      <c r="C1019" s="13" t="s">
        <v>1128</v>
      </c>
      <c r="D1019" s="13" t="s">
        <v>1129</v>
      </c>
      <c r="E1019" s="13" t="s">
        <v>1130</v>
      </c>
      <c r="F1019" s="13" t="str">
        <f t="shared" si="567"/>
        <v>SZ</v>
      </c>
      <c r="G1019" s="13" t="str">
        <f>VLOOKUP(LOWER(F1019)&amp;H1019,'Current pricing'!A:B,2,0)</f>
        <v>万 科Ａ</v>
      </c>
      <c r="H1019" s="13" t="s">
        <v>1253</v>
      </c>
      <c r="I1019" s="13" t="s">
        <v>1207</v>
      </c>
      <c r="J1019" s="13" t="s">
        <v>2294</v>
      </c>
      <c r="K1019" s="13">
        <v>1000</v>
      </c>
      <c r="L1019" s="13">
        <v>1</v>
      </c>
      <c r="M1019" s="13">
        <v>20.69</v>
      </c>
      <c r="N1019" s="13">
        <f t="shared" si="571"/>
        <v>20690</v>
      </c>
      <c r="O1019" s="13">
        <f t="shared" si="572"/>
        <v>20690</v>
      </c>
      <c r="P1019" s="19">
        <f t="shared" si="568"/>
        <v>0</v>
      </c>
      <c r="Q1019" s="19">
        <f t="shared" si="570"/>
        <v>5</v>
      </c>
      <c r="R1019" s="13">
        <f t="shared" si="569"/>
        <v>0</v>
      </c>
      <c r="S1019" s="19">
        <f t="shared" si="573"/>
        <v>-20695</v>
      </c>
      <c r="T1019" s="13">
        <f t="shared" si="574"/>
        <v>-20.695</v>
      </c>
      <c r="U1019" s="13">
        <f>IF(ISNA(VLOOKUP(LOWER(F1019)&amp;H1019,Prices!A:C,3,0)),0,VLOOKUP(LOWER(F1019)&amp;H1019,Prices!A:C,3,0))</f>
        <v>28.19</v>
      </c>
      <c r="V1019" s="16">
        <f>IF(ISNA(VLOOKUP(LOWER(F1019)&amp;H1019,Prices!A:C,2,0)),0,VLOOKUP(LOWER(F1019)&amp;H1019,Prices!A:C,2,0))</f>
        <v>27.46</v>
      </c>
      <c r="W1019" s="49">
        <f t="shared" si="575"/>
        <v>6765.0000000000009</v>
      </c>
      <c r="X1019" s="24">
        <f t="shared" si="576"/>
        <v>-730.00000000000045</v>
      </c>
      <c r="Y1019" s="43">
        <f t="shared" si="577"/>
        <v>0.3269695505074916</v>
      </c>
      <c r="Z1019" s="49"/>
      <c r="AA1019" s="24"/>
    </row>
    <row r="1020" spans="1:27" s="13" customFormat="1" x14ac:dyDescent="0.15">
      <c r="A1020" s="12">
        <v>42830</v>
      </c>
      <c r="B1020" s="60" t="s">
        <v>2223</v>
      </c>
      <c r="C1020" s="13" t="s">
        <v>1128</v>
      </c>
      <c r="D1020" s="13" t="s">
        <v>1129</v>
      </c>
      <c r="E1020" s="13" t="s">
        <v>1130</v>
      </c>
      <c r="F1020" s="13" t="str">
        <f t="shared" si="567"/>
        <v>SZ</v>
      </c>
      <c r="G1020" s="13" t="str">
        <f>VLOOKUP(LOWER(F1020)&amp;H1020,'Current pricing'!A:B,2,0)</f>
        <v>海康威视</v>
      </c>
      <c r="H1020" s="13" t="s">
        <v>1504</v>
      </c>
      <c r="I1020" s="13" t="s">
        <v>1207</v>
      </c>
      <c r="J1020" s="13" t="s">
        <v>2376</v>
      </c>
      <c r="K1020" s="13">
        <v>1000</v>
      </c>
      <c r="L1020" s="13">
        <v>1</v>
      </c>
      <c r="M1020" s="13">
        <v>31.89</v>
      </c>
      <c r="N1020" s="13">
        <f t="shared" si="571"/>
        <v>31890</v>
      </c>
      <c r="O1020" s="13">
        <f t="shared" si="572"/>
        <v>31890</v>
      </c>
      <c r="P1020" s="19">
        <f t="shared" si="568"/>
        <v>0</v>
      </c>
      <c r="Q1020" s="19">
        <f t="shared" si="570"/>
        <v>6.3780000000000001</v>
      </c>
      <c r="R1020" s="13">
        <f t="shared" si="569"/>
        <v>0</v>
      </c>
      <c r="S1020" s="19">
        <f t="shared" si="573"/>
        <v>-31896.378000000001</v>
      </c>
      <c r="T1020" s="13">
        <f t="shared" si="574"/>
        <v>-31.896378000000002</v>
      </c>
      <c r="U1020" s="13">
        <f>IF(ISNA(VLOOKUP(LOWER(F1020)&amp;H1020,Prices!A:C,3,0)),0,VLOOKUP(LOWER(F1020)&amp;H1020,Prices!A:C,3,0))</f>
        <v>38.950000000000003</v>
      </c>
      <c r="V1020" s="16">
        <f>IF(ISNA(VLOOKUP(LOWER(F1020)&amp;H1020,Prices!A:C,2,0)),0,VLOOKUP(LOWER(F1020)&amp;H1020,Prices!A:C,2,0))</f>
        <v>39.9</v>
      </c>
      <c r="W1020" s="49">
        <f t="shared" si="575"/>
        <v>8003.6219999999967</v>
      </c>
      <c r="X1020" s="24">
        <f t="shared" si="576"/>
        <v>949.99999999999568</v>
      </c>
      <c r="Y1020" s="43">
        <f t="shared" si="577"/>
        <v>0.25097591721542795</v>
      </c>
      <c r="Z1020" s="49"/>
      <c r="AA1020" s="24"/>
    </row>
    <row r="1021" spans="1:27" s="13" customFormat="1" x14ac:dyDescent="0.15">
      <c r="A1021" s="12">
        <v>42830</v>
      </c>
      <c r="B1021" s="60" t="s">
        <v>2224</v>
      </c>
      <c r="C1021" s="13" t="s">
        <v>1128</v>
      </c>
      <c r="D1021" s="13" t="s">
        <v>1129</v>
      </c>
      <c r="E1021" s="13" t="s">
        <v>1130</v>
      </c>
      <c r="F1021" s="13" t="str">
        <f t="shared" si="567"/>
        <v>SZ</v>
      </c>
      <c r="G1021" s="13" t="str">
        <f>VLOOKUP(LOWER(F1021)&amp;H1021,'Current pricing'!A:B,2,0)</f>
        <v>美的集团</v>
      </c>
      <c r="H1021" s="13" t="s">
        <v>1203</v>
      </c>
      <c r="I1021" s="13" t="s">
        <v>1206</v>
      </c>
      <c r="J1021" s="13" t="s">
        <v>2294</v>
      </c>
      <c r="K1021" s="13">
        <v>-400</v>
      </c>
      <c r="L1021" s="13">
        <v>1</v>
      </c>
      <c r="M1021" s="13">
        <v>33.39</v>
      </c>
      <c r="N1021" s="13">
        <f t="shared" si="571"/>
        <v>-13356</v>
      </c>
      <c r="O1021" s="13">
        <f t="shared" si="572"/>
        <v>13356</v>
      </c>
      <c r="P1021" s="19">
        <f t="shared" si="568"/>
        <v>0</v>
      </c>
      <c r="Q1021" s="19">
        <f t="shared" si="570"/>
        <v>5</v>
      </c>
      <c r="R1021" s="13">
        <f t="shared" si="569"/>
        <v>13.36</v>
      </c>
      <c r="S1021" s="19">
        <f t="shared" si="573"/>
        <v>13337.64</v>
      </c>
      <c r="T1021" s="13">
        <f t="shared" si="574"/>
        <v>-33.344099999999997</v>
      </c>
      <c r="U1021" s="13">
        <f>IF(ISNA(VLOOKUP(LOWER(F1021)&amp;H1021,Prices!A:C,3,0)),0,VLOOKUP(LOWER(F1021)&amp;H1021,Prices!A:C,3,0))</f>
        <v>50.65</v>
      </c>
      <c r="V1021" s="16">
        <f>IF(ISNA(VLOOKUP(LOWER(F1021)&amp;H1021,Prices!A:C,2,0)),0,VLOOKUP(LOWER(F1021)&amp;H1021,Prices!A:C,2,0))</f>
        <v>52.69</v>
      </c>
      <c r="W1021" s="49">
        <f t="shared" si="575"/>
        <v>-7738.3600000000006</v>
      </c>
      <c r="X1021" s="24">
        <f t="shared" si="576"/>
        <v>-815.99999999999966</v>
      </c>
      <c r="Y1021" s="43">
        <f t="shared" si="577"/>
        <v>-0.57939203354297697</v>
      </c>
      <c r="Z1021" s="49"/>
      <c r="AA1021" s="24"/>
    </row>
    <row r="1022" spans="1:27" s="13" customFormat="1" x14ac:dyDescent="0.15">
      <c r="A1022" s="12">
        <v>42830</v>
      </c>
      <c r="B1022" s="60" t="s">
        <v>2225</v>
      </c>
      <c r="C1022" s="13" t="s">
        <v>1128</v>
      </c>
      <c r="D1022" s="13" t="s">
        <v>1129</v>
      </c>
      <c r="E1022" s="13" t="s">
        <v>1130</v>
      </c>
      <c r="F1022" s="13" t="str">
        <f t="shared" si="567"/>
        <v>SH</v>
      </c>
      <c r="G1022" s="13" t="str">
        <f>VLOOKUP(LOWER(F1022)&amp;H1022,'Current pricing'!A:B,2,0)</f>
        <v>福耀玻璃</v>
      </c>
      <c r="H1022" s="13" t="s">
        <v>2063</v>
      </c>
      <c r="I1022" s="13" t="s">
        <v>1206</v>
      </c>
      <c r="J1022" s="13" t="s">
        <v>2474</v>
      </c>
      <c r="K1022" s="13">
        <v>-600</v>
      </c>
      <c r="L1022" s="13">
        <v>1</v>
      </c>
      <c r="M1022" s="13">
        <v>22.61</v>
      </c>
      <c r="N1022" s="13">
        <f t="shared" si="571"/>
        <v>-13566</v>
      </c>
      <c r="O1022" s="13">
        <f t="shared" si="572"/>
        <v>13566</v>
      </c>
      <c r="P1022" s="19">
        <f t="shared" si="568"/>
        <v>0.27132000000000001</v>
      </c>
      <c r="Q1022" s="19">
        <f t="shared" si="570"/>
        <v>5</v>
      </c>
      <c r="R1022" s="13">
        <f t="shared" si="569"/>
        <v>13.57</v>
      </c>
      <c r="S1022" s="19">
        <f t="shared" si="573"/>
        <v>13547.15868</v>
      </c>
      <c r="T1022" s="13">
        <f t="shared" si="574"/>
        <v>-22.578597800000001</v>
      </c>
      <c r="U1022" s="13">
        <f>IF(ISNA(VLOOKUP(LOWER(F1022)&amp;H1022,Prices!A:C,3,0)),0,VLOOKUP(LOWER(F1022)&amp;H1022,Prices!A:C,3,0))</f>
        <v>27.09</v>
      </c>
      <c r="V1022" s="16">
        <f>IF(ISNA(VLOOKUP(LOWER(F1022)&amp;H1022,Prices!A:C,2,0)),0,VLOOKUP(LOWER(F1022)&amp;H1022,Prices!A:C,2,0))</f>
        <v>27.8</v>
      </c>
      <c r="W1022" s="49">
        <f t="shared" si="575"/>
        <v>-3132.84132</v>
      </c>
      <c r="X1022" s="24">
        <f t="shared" si="576"/>
        <v>-426.00000000000051</v>
      </c>
      <c r="Y1022" s="43">
        <f t="shared" si="577"/>
        <v>-0.23093331269349845</v>
      </c>
      <c r="Z1022" s="49"/>
      <c r="AA1022" s="24"/>
    </row>
    <row r="1023" spans="1:27" s="13" customFormat="1" x14ac:dyDescent="0.15">
      <c r="A1023" s="12">
        <v>42830</v>
      </c>
      <c r="B1023" s="60" t="s">
        <v>2226</v>
      </c>
      <c r="C1023" s="13" t="s">
        <v>1128</v>
      </c>
      <c r="D1023" s="13" t="s">
        <v>1129</v>
      </c>
      <c r="E1023" s="13" t="s">
        <v>1130</v>
      </c>
      <c r="F1023" s="13" t="str">
        <f t="shared" si="567"/>
        <v>SH</v>
      </c>
      <c r="G1023" s="13" t="str">
        <f>VLOOKUP(LOWER(F1023)&amp;H1023,'Current pricing'!A:B,2,0)</f>
        <v>航发动力</v>
      </c>
      <c r="H1023" s="13" t="s">
        <v>1202</v>
      </c>
      <c r="I1023" s="13" t="s">
        <v>1206</v>
      </c>
      <c r="J1023" s="13" t="s">
        <v>2294</v>
      </c>
      <c r="K1023" s="13">
        <v>-1000</v>
      </c>
      <c r="L1023" s="13">
        <v>1</v>
      </c>
      <c r="M1023" s="13">
        <v>33.78</v>
      </c>
      <c r="N1023" s="13">
        <f t="shared" si="571"/>
        <v>-33780</v>
      </c>
      <c r="O1023" s="13">
        <f t="shared" si="572"/>
        <v>33780</v>
      </c>
      <c r="P1023" s="19">
        <f t="shared" si="568"/>
        <v>0.67560000000000009</v>
      </c>
      <c r="Q1023" s="19">
        <f t="shared" si="570"/>
        <v>6.7560000000000002</v>
      </c>
      <c r="R1023" s="13">
        <f t="shared" si="569"/>
        <v>33.78</v>
      </c>
      <c r="S1023" s="19">
        <f t="shared" si="573"/>
        <v>33738.788399999998</v>
      </c>
      <c r="T1023" s="13">
        <f t="shared" si="574"/>
        <v>-33.738788399999997</v>
      </c>
      <c r="U1023" s="13">
        <f>IF(ISNA(VLOOKUP(LOWER(F1023)&amp;H1023,Prices!A:C,3,0)),0,VLOOKUP(LOWER(F1023)&amp;H1023,Prices!A:C,3,0))</f>
        <v>29.15</v>
      </c>
      <c r="V1023" s="16">
        <f>IF(ISNA(VLOOKUP(LOWER(F1023)&amp;H1023,Prices!A:C,2,0)),0,VLOOKUP(LOWER(F1023)&amp;H1023,Prices!A:C,2,0))</f>
        <v>29.49</v>
      </c>
      <c r="W1023" s="49">
        <f t="shared" si="575"/>
        <v>4248.7883999999985</v>
      </c>
      <c r="X1023" s="24">
        <f t="shared" si="576"/>
        <v>-339.99999999999989</v>
      </c>
      <c r="Y1023" s="43">
        <f t="shared" si="577"/>
        <v>0.12577822380106568</v>
      </c>
      <c r="Z1023" s="49"/>
      <c r="AA1023" s="24"/>
    </row>
    <row r="1024" spans="1:27" s="13" customFormat="1" x14ac:dyDescent="0.15">
      <c r="A1024" s="12">
        <v>42830</v>
      </c>
      <c r="B1024" s="60" t="s">
        <v>2227</v>
      </c>
      <c r="C1024" s="13" t="s">
        <v>1128</v>
      </c>
      <c r="D1024" s="13" t="s">
        <v>1129</v>
      </c>
      <c r="E1024" s="13" t="s">
        <v>1130</v>
      </c>
      <c r="F1024" s="13" t="str">
        <f t="shared" si="567"/>
        <v>SZ</v>
      </c>
      <c r="G1024" s="13" t="str">
        <f>VLOOKUP(LOWER(F1024)&amp;H1024,'Current pricing'!A:B,2,0)</f>
        <v>美的集团</v>
      </c>
      <c r="H1024" s="13" t="s">
        <v>1203</v>
      </c>
      <c r="I1024" s="13" t="s">
        <v>1206</v>
      </c>
      <c r="J1024" s="13" t="s">
        <v>2294</v>
      </c>
      <c r="K1024" s="13">
        <v>-1500</v>
      </c>
      <c r="L1024" s="13">
        <v>1</v>
      </c>
      <c r="M1024" s="13">
        <v>33.21</v>
      </c>
      <c r="N1024" s="13">
        <f t="shared" si="571"/>
        <v>-49815</v>
      </c>
      <c r="O1024" s="13">
        <f t="shared" si="572"/>
        <v>49815</v>
      </c>
      <c r="P1024" s="19">
        <f t="shared" si="568"/>
        <v>0</v>
      </c>
      <c r="Q1024" s="19">
        <f t="shared" si="570"/>
        <v>9.963000000000001</v>
      </c>
      <c r="R1024" s="13">
        <f t="shared" si="569"/>
        <v>49.82</v>
      </c>
      <c r="S1024" s="19">
        <f t="shared" si="573"/>
        <v>49755.216999999997</v>
      </c>
      <c r="T1024" s="13">
        <f t="shared" si="574"/>
        <v>-33.170144666666666</v>
      </c>
      <c r="U1024" s="13">
        <f>IF(ISNA(VLOOKUP(LOWER(F1024)&amp;H1024,Prices!A:C,3,0)),0,VLOOKUP(LOWER(F1024)&amp;H1024,Prices!A:C,3,0))</f>
        <v>50.65</v>
      </c>
      <c r="V1024" s="16">
        <f>IF(ISNA(VLOOKUP(LOWER(F1024)&amp;H1024,Prices!A:C,2,0)),0,VLOOKUP(LOWER(F1024)&amp;H1024,Prices!A:C,2,0))</f>
        <v>52.69</v>
      </c>
      <c r="W1024" s="49">
        <f t="shared" si="575"/>
        <v>-29279.782999999999</v>
      </c>
      <c r="X1024" s="24">
        <f t="shared" si="576"/>
        <v>-3059.9999999999986</v>
      </c>
      <c r="Y1024" s="43">
        <f t="shared" si="577"/>
        <v>-0.58777041051891998</v>
      </c>
      <c r="Z1024" s="49"/>
      <c r="AA1024" s="24"/>
    </row>
    <row r="1025" spans="1:27" s="13" customFormat="1" x14ac:dyDescent="0.15">
      <c r="A1025" s="12">
        <v>42830</v>
      </c>
      <c r="B1025" s="60" t="s">
        <v>2228</v>
      </c>
      <c r="C1025" s="13" t="s">
        <v>1128</v>
      </c>
      <c r="D1025" s="13" t="s">
        <v>1129</v>
      </c>
      <c r="E1025" s="13" t="s">
        <v>1130</v>
      </c>
      <c r="F1025" s="13" t="str">
        <f t="shared" si="567"/>
        <v>SZ</v>
      </c>
      <c r="G1025" s="13" t="str">
        <f>VLOOKUP(LOWER(F1025)&amp;H1025,'Current pricing'!A:B,2,0)</f>
        <v>海康威视</v>
      </c>
      <c r="H1025" s="13" t="s">
        <v>1504</v>
      </c>
      <c r="I1025" s="13" t="s">
        <v>1206</v>
      </c>
      <c r="J1025" s="13" t="s">
        <v>2376</v>
      </c>
      <c r="K1025" s="13">
        <v>-300</v>
      </c>
      <c r="L1025" s="13">
        <v>1</v>
      </c>
      <c r="M1025" s="13">
        <v>32.72</v>
      </c>
      <c r="N1025" s="13">
        <f t="shared" si="571"/>
        <v>-9816</v>
      </c>
      <c r="O1025" s="13">
        <f t="shared" si="572"/>
        <v>9816</v>
      </c>
      <c r="P1025" s="19">
        <f t="shared" si="568"/>
        <v>0</v>
      </c>
      <c r="Q1025" s="19">
        <f t="shared" si="570"/>
        <v>5</v>
      </c>
      <c r="R1025" s="13">
        <f t="shared" si="569"/>
        <v>9.82</v>
      </c>
      <c r="S1025" s="19">
        <f t="shared" si="573"/>
        <v>9801.18</v>
      </c>
      <c r="T1025" s="13">
        <f t="shared" si="574"/>
        <v>-32.6706</v>
      </c>
      <c r="U1025" s="13">
        <f>IF(ISNA(VLOOKUP(LOWER(F1025)&amp;H1025,Prices!A:C,3,0)),0,VLOOKUP(LOWER(F1025)&amp;H1025,Prices!A:C,3,0))</f>
        <v>38.950000000000003</v>
      </c>
      <c r="V1025" s="16">
        <f>IF(ISNA(VLOOKUP(LOWER(F1025)&amp;H1025,Prices!A:C,2,0)),0,VLOOKUP(LOWER(F1025)&amp;H1025,Prices!A:C,2,0))</f>
        <v>39.9</v>
      </c>
      <c r="W1025" s="49">
        <f t="shared" si="575"/>
        <v>-2168.8199999999997</v>
      </c>
      <c r="X1025" s="24">
        <f t="shared" si="576"/>
        <v>-284.99999999999875</v>
      </c>
      <c r="Y1025" s="43">
        <f t="shared" si="577"/>
        <v>-0.22094743276283615</v>
      </c>
      <c r="Z1025" s="49"/>
      <c r="AA1025" s="24"/>
    </row>
    <row r="1026" spans="1:27" s="13" customFormat="1" x14ac:dyDescent="0.15">
      <c r="A1026" s="12">
        <v>42830</v>
      </c>
      <c r="B1026" s="60" t="s">
        <v>2229</v>
      </c>
      <c r="C1026" s="13" t="s">
        <v>1128</v>
      </c>
      <c r="D1026" s="13" t="s">
        <v>1129</v>
      </c>
      <c r="E1026" s="13" t="s">
        <v>1130</v>
      </c>
      <c r="F1026" s="13" t="str">
        <f t="shared" si="567"/>
        <v>SZ</v>
      </c>
      <c r="G1026" s="13" t="str">
        <f>VLOOKUP(LOWER(F1026)&amp;H1026,'Current pricing'!A:B,2,0)</f>
        <v>汇川技术</v>
      </c>
      <c r="H1026" s="13" t="s">
        <v>1470</v>
      </c>
      <c r="I1026" s="13" t="s">
        <v>1206</v>
      </c>
      <c r="J1026" s="13" t="s">
        <v>2294</v>
      </c>
      <c r="K1026" s="13">
        <v>-900</v>
      </c>
      <c r="L1026" s="13">
        <v>1</v>
      </c>
      <c r="M1026" s="13">
        <v>22.37</v>
      </c>
      <c r="N1026" s="13">
        <f t="shared" si="571"/>
        <v>-20133</v>
      </c>
      <c r="O1026" s="13">
        <f t="shared" si="572"/>
        <v>20133</v>
      </c>
      <c r="P1026" s="19">
        <f t="shared" si="568"/>
        <v>0</v>
      </c>
      <c r="Q1026" s="19">
        <f t="shared" si="570"/>
        <v>5</v>
      </c>
      <c r="R1026" s="13">
        <f t="shared" si="569"/>
        <v>20.13</v>
      </c>
      <c r="S1026" s="19">
        <f t="shared" si="573"/>
        <v>20107.87</v>
      </c>
      <c r="T1026" s="13">
        <f t="shared" si="574"/>
        <v>-22.342077777777778</v>
      </c>
      <c r="U1026" s="13">
        <f>IF(ISNA(VLOOKUP(LOWER(F1026)&amp;H1026,Prices!A:C,3,0)),0,VLOOKUP(LOWER(F1026)&amp;H1026,Prices!A:C,3,0))</f>
        <v>29.81</v>
      </c>
      <c r="V1026" s="16">
        <f>IF(ISNA(VLOOKUP(LOWER(F1026)&amp;H1026,Prices!A:C,2,0)),0,VLOOKUP(LOWER(F1026)&amp;H1026,Prices!A:C,2,0))</f>
        <v>29.9</v>
      </c>
      <c r="W1026" s="49">
        <f t="shared" si="575"/>
        <v>-6802.1299999999983</v>
      </c>
      <c r="X1026" s="24">
        <f t="shared" si="576"/>
        <v>-80.999999999999872</v>
      </c>
      <c r="Y1026" s="43">
        <f t="shared" si="577"/>
        <v>-0.33785973277703263</v>
      </c>
      <c r="Z1026" s="49"/>
      <c r="AA1026" s="24"/>
    </row>
    <row r="1027" spans="1:27" s="13" customFormat="1" x14ac:dyDescent="0.15">
      <c r="A1027" s="12">
        <v>42830</v>
      </c>
      <c r="B1027" s="60" t="s">
        <v>2230</v>
      </c>
      <c r="C1027" s="13" t="s">
        <v>1128</v>
      </c>
      <c r="D1027" s="13" t="s">
        <v>1129</v>
      </c>
      <c r="E1027" s="13" t="s">
        <v>1130</v>
      </c>
      <c r="F1027" s="13" t="str">
        <f t="shared" ref="F1027:F1090" si="578">IF(OR(LEFT(H1027,1)="6",H1027="510050"),"SH","SZ")</f>
        <v>SZ</v>
      </c>
      <c r="G1027" s="13" t="str">
        <f>VLOOKUP(LOWER(F1027)&amp;H1027,'Current pricing'!A:B,2,0)</f>
        <v>碧水源</v>
      </c>
      <c r="H1027" s="13" t="s">
        <v>2031</v>
      </c>
      <c r="I1027" s="13" t="s">
        <v>1206</v>
      </c>
      <c r="J1027" s="13" t="s">
        <v>2243</v>
      </c>
      <c r="K1027" s="13">
        <v>-2100</v>
      </c>
      <c r="L1027" s="13">
        <v>1</v>
      </c>
      <c r="M1027" s="13">
        <v>17.39</v>
      </c>
      <c r="N1027" s="13">
        <f t="shared" si="571"/>
        <v>-36519</v>
      </c>
      <c r="O1027" s="13">
        <f t="shared" si="572"/>
        <v>36519</v>
      </c>
      <c r="P1027" s="19">
        <f t="shared" ref="P1027:P1090" si="579">IF(H1027="510050",0,IF(F1027="SZ",0,ABS(N1027*0.2%%)))</f>
        <v>0</v>
      </c>
      <c r="Q1027" s="19">
        <f t="shared" si="570"/>
        <v>7.3038000000000007</v>
      </c>
      <c r="R1027" s="13">
        <f t="shared" ref="R1027:R1090" si="580">IF(H1027="510050",0,ROUND(IF(OR(I1027="B",I1027="D"),0,ABS(N1027*0.001)),2))</f>
        <v>36.520000000000003</v>
      </c>
      <c r="S1027" s="19">
        <f t="shared" si="573"/>
        <v>36475.176200000002</v>
      </c>
      <c r="T1027" s="13">
        <f t="shared" si="574"/>
        <v>-17.369131523809525</v>
      </c>
      <c r="U1027" s="13">
        <f>IF(ISNA(VLOOKUP(LOWER(F1027)&amp;H1027,Prices!A:C,3,0)),0,VLOOKUP(LOWER(F1027)&amp;H1027,Prices!A:C,3,0))</f>
        <v>18.07</v>
      </c>
      <c r="V1027" s="16">
        <f>IF(ISNA(VLOOKUP(LOWER(F1027)&amp;H1027,Prices!A:C,2,0)),0,VLOOKUP(LOWER(F1027)&amp;H1027,Prices!A:C,2,0))</f>
        <v>18.079999999999998</v>
      </c>
      <c r="W1027" s="49">
        <f t="shared" si="575"/>
        <v>-1492.823799999994</v>
      </c>
      <c r="X1027" s="24">
        <f t="shared" si="576"/>
        <v>-20.999999999995822</v>
      </c>
      <c r="Y1027" s="43">
        <f t="shared" si="577"/>
        <v>-4.0878003231194553E-2</v>
      </c>
      <c r="Z1027" s="49"/>
      <c r="AA1027" s="24"/>
    </row>
    <row r="1028" spans="1:27" s="13" customFormat="1" x14ac:dyDescent="0.15">
      <c r="A1028" s="12">
        <v>42830</v>
      </c>
      <c r="B1028" s="60" t="s">
        <v>2231</v>
      </c>
      <c r="C1028" s="13" t="s">
        <v>1128</v>
      </c>
      <c r="D1028" s="13" t="s">
        <v>1129</v>
      </c>
      <c r="E1028" s="13" t="s">
        <v>1130</v>
      </c>
      <c r="F1028" s="13" t="str">
        <f t="shared" si="578"/>
        <v>SZ</v>
      </c>
      <c r="G1028" s="13" t="str">
        <f>VLOOKUP(LOWER(F1028)&amp;H1028,'Current pricing'!A:B,2,0)</f>
        <v>鱼跃医疗</v>
      </c>
      <c r="H1028" s="13" t="s">
        <v>2101</v>
      </c>
      <c r="I1028" s="13" t="s">
        <v>1206</v>
      </c>
      <c r="J1028" s="13" t="s">
        <v>2294</v>
      </c>
      <c r="K1028" s="13">
        <v>-400</v>
      </c>
      <c r="L1028" s="13">
        <v>1</v>
      </c>
      <c r="M1028" s="13">
        <v>32.28</v>
      </c>
      <c r="N1028" s="13">
        <f t="shared" si="571"/>
        <v>-12912</v>
      </c>
      <c r="O1028" s="13">
        <f t="shared" si="572"/>
        <v>12912</v>
      </c>
      <c r="P1028" s="19">
        <f t="shared" si="579"/>
        <v>0</v>
      </c>
      <c r="Q1028" s="19">
        <f t="shared" si="570"/>
        <v>5</v>
      </c>
      <c r="R1028" s="13">
        <f t="shared" si="580"/>
        <v>12.91</v>
      </c>
      <c r="S1028" s="19">
        <f t="shared" si="573"/>
        <v>12894.09</v>
      </c>
      <c r="T1028" s="13">
        <f t="shared" si="574"/>
        <v>-32.235225</v>
      </c>
      <c r="U1028" s="13">
        <f>IF(ISNA(VLOOKUP(LOWER(F1028)&amp;H1028,Prices!A:C,3,0)),0,VLOOKUP(LOWER(F1028)&amp;H1028,Prices!A:C,3,0))</f>
        <v>20.74</v>
      </c>
      <c r="V1028" s="16">
        <f>IF(ISNA(VLOOKUP(LOWER(F1028)&amp;H1028,Prices!A:C,2,0)),0,VLOOKUP(LOWER(F1028)&amp;H1028,Prices!A:C,2,0))</f>
        <v>21.64</v>
      </c>
      <c r="W1028" s="49">
        <f t="shared" si="575"/>
        <v>4238.09</v>
      </c>
      <c r="X1028" s="24">
        <f t="shared" si="576"/>
        <v>-360.00000000000085</v>
      </c>
      <c r="Y1028" s="43">
        <f t="shared" si="577"/>
        <v>0.32822877942998763</v>
      </c>
      <c r="Z1028" s="49"/>
      <c r="AA1028" s="24"/>
    </row>
    <row r="1029" spans="1:27" s="13" customFormat="1" x14ac:dyDescent="0.15">
      <c r="A1029" s="12">
        <v>42830</v>
      </c>
      <c r="B1029" s="60" t="s">
        <v>2232</v>
      </c>
      <c r="C1029" s="13" t="s">
        <v>1128</v>
      </c>
      <c r="D1029" s="13" t="s">
        <v>1129</v>
      </c>
      <c r="E1029" s="13" t="s">
        <v>1130</v>
      </c>
      <c r="F1029" s="13" t="str">
        <f t="shared" si="578"/>
        <v>SZ</v>
      </c>
      <c r="G1029" s="13" t="str">
        <f>VLOOKUP(LOWER(F1029)&amp;H1029,'Current pricing'!A:B,2,0)</f>
        <v>云南白药</v>
      </c>
      <c r="H1029" s="13" t="s">
        <v>1500</v>
      </c>
      <c r="I1029" s="13" t="s">
        <v>1206</v>
      </c>
      <c r="J1029" s="13" t="s">
        <v>2376</v>
      </c>
      <c r="K1029" s="13">
        <v>-300</v>
      </c>
      <c r="L1029" s="13">
        <v>1</v>
      </c>
      <c r="M1029" s="13">
        <v>86.97</v>
      </c>
      <c r="N1029" s="13">
        <f t="shared" si="571"/>
        <v>-26091</v>
      </c>
      <c r="O1029" s="13">
        <f t="shared" si="572"/>
        <v>26091</v>
      </c>
      <c r="P1029" s="19">
        <f t="shared" si="579"/>
        <v>0</v>
      </c>
      <c r="Q1029" s="19">
        <f t="shared" si="570"/>
        <v>5.2182000000000004</v>
      </c>
      <c r="R1029" s="13">
        <f t="shared" si="580"/>
        <v>26.09</v>
      </c>
      <c r="S1029" s="19">
        <f t="shared" si="573"/>
        <v>26059.691800000001</v>
      </c>
      <c r="T1029" s="13">
        <f t="shared" si="574"/>
        <v>-86.865639333333334</v>
      </c>
      <c r="U1029" s="13">
        <f>IF(ISNA(VLOOKUP(LOWER(F1029)&amp;H1029,Prices!A:C,3,0)),0,VLOOKUP(LOWER(F1029)&amp;H1029,Prices!A:C,3,0))</f>
        <v>103.87</v>
      </c>
      <c r="V1029" s="16">
        <f>IF(ISNA(VLOOKUP(LOWER(F1029)&amp;H1029,Prices!A:C,2,0)),0,VLOOKUP(LOWER(F1029)&amp;H1029,Prices!A:C,2,0))</f>
        <v>105.45</v>
      </c>
      <c r="W1029" s="49">
        <f t="shared" si="575"/>
        <v>-5575.3082000000004</v>
      </c>
      <c r="X1029" s="24">
        <f t="shared" si="576"/>
        <v>-473.99999999999949</v>
      </c>
      <c r="Y1029" s="43">
        <f t="shared" si="577"/>
        <v>-0.21368702617760915</v>
      </c>
      <c r="Z1029" s="49"/>
      <c r="AA1029" s="24"/>
    </row>
    <row r="1030" spans="1:27" s="13" customFormat="1" x14ac:dyDescent="0.15">
      <c r="A1030" s="12">
        <v>42830</v>
      </c>
      <c r="B1030" s="60" t="s">
        <v>2233</v>
      </c>
      <c r="C1030" s="13" t="s">
        <v>1128</v>
      </c>
      <c r="D1030" s="13" t="s">
        <v>1129</v>
      </c>
      <c r="E1030" s="13" t="s">
        <v>1130</v>
      </c>
      <c r="F1030" s="13" t="str">
        <f t="shared" si="578"/>
        <v>SH</v>
      </c>
      <c r="G1030" s="13" t="str">
        <f>VLOOKUP(LOWER(F1030)&amp;H1030,'Current pricing'!A:B,2,0)</f>
        <v>方正证券</v>
      </c>
      <c r="H1030" s="13" t="s">
        <v>2184</v>
      </c>
      <c r="I1030" s="13" t="s">
        <v>1206</v>
      </c>
      <c r="J1030" s="13" t="s">
        <v>2294</v>
      </c>
      <c r="K1030" s="13">
        <v>-3200</v>
      </c>
      <c r="L1030" s="13">
        <v>1</v>
      </c>
      <c r="M1030" s="13">
        <v>8.18</v>
      </c>
      <c r="N1030" s="13">
        <f t="shared" si="571"/>
        <v>-26176</v>
      </c>
      <c r="O1030" s="13">
        <f t="shared" si="572"/>
        <v>26176</v>
      </c>
      <c r="P1030" s="19">
        <f t="shared" si="579"/>
        <v>0.5235200000000001</v>
      </c>
      <c r="Q1030" s="19">
        <f t="shared" si="570"/>
        <v>5.2351999999999999</v>
      </c>
      <c r="R1030" s="13">
        <f t="shared" si="580"/>
        <v>26.18</v>
      </c>
      <c r="S1030" s="19">
        <f t="shared" si="573"/>
        <v>26144.061280000002</v>
      </c>
      <c r="T1030" s="13">
        <f t="shared" si="574"/>
        <v>-8.1700191499999999</v>
      </c>
      <c r="U1030" s="13">
        <f>IF(ISNA(VLOOKUP(LOWER(F1030)&amp;H1030,Prices!A:C,3,0)),0,VLOOKUP(LOWER(F1030)&amp;H1030,Prices!A:C,3,0))</f>
        <v>8.26</v>
      </c>
      <c r="V1030" s="16">
        <f>IF(ISNA(VLOOKUP(LOWER(F1030)&amp;H1030,Prices!A:C,2,0)),0,VLOOKUP(LOWER(F1030)&amp;H1030,Prices!A:C,2,0))</f>
        <v>8.1999999999999993</v>
      </c>
      <c r="W1030" s="49">
        <f t="shared" si="575"/>
        <v>-95.938719999998057</v>
      </c>
      <c r="X1030" s="24">
        <f t="shared" si="576"/>
        <v>192.00000000000159</v>
      </c>
      <c r="Y1030" s="43">
        <f t="shared" si="577"/>
        <v>-3.665140586796992E-3</v>
      </c>
      <c r="Z1030" s="49"/>
      <c r="AA1030" s="24"/>
    </row>
    <row r="1031" spans="1:27" s="13" customFormat="1" x14ac:dyDescent="0.15">
      <c r="A1031" s="12">
        <v>42830</v>
      </c>
      <c r="B1031" s="60" t="s">
        <v>2234</v>
      </c>
      <c r="C1031" s="13" t="s">
        <v>1128</v>
      </c>
      <c r="D1031" s="13" t="s">
        <v>1129</v>
      </c>
      <c r="E1031" s="13" t="s">
        <v>1130</v>
      </c>
      <c r="F1031" s="13" t="str">
        <f t="shared" si="578"/>
        <v>SH</v>
      </c>
      <c r="G1031" s="13" t="str">
        <f>VLOOKUP(LOWER(F1031)&amp;H1031,'Current pricing'!A:B,2,0)</f>
        <v>福耀玻璃</v>
      </c>
      <c r="H1031" s="13" t="s">
        <v>2063</v>
      </c>
      <c r="I1031" s="13" t="s">
        <v>1206</v>
      </c>
      <c r="J1031" s="13" t="s">
        <v>2474</v>
      </c>
      <c r="K1031" s="13">
        <v>-1300</v>
      </c>
      <c r="L1031" s="13">
        <v>1</v>
      </c>
      <c r="M1031" s="13">
        <v>22.5</v>
      </c>
      <c r="N1031" s="13">
        <f t="shared" si="571"/>
        <v>-29250</v>
      </c>
      <c r="O1031" s="13">
        <f t="shared" si="572"/>
        <v>29250</v>
      </c>
      <c r="P1031" s="19">
        <f t="shared" si="579"/>
        <v>0.58500000000000008</v>
      </c>
      <c r="Q1031" s="19">
        <f t="shared" si="570"/>
        <v>5.8500000000000005</v>
      </c>
      <c r="R1031" s="13">
        <f t="shared" si="580"/>
        <v>29.25</v>
      </c>
      <c r="S1031" s="19">
        <f t="shared" si="573"/>
        <v>29214.315000000002</v>
      </c>
      <c r="T1031" s="13">
        <f t="shared" si="574"/>
        <v>-22.472550000000002</v>
      </c>
      <c r="U1031" s="13">
        <f>IF(ISNA(VLOOKUP(LOWER(F1031)&amp;H1031,Prices!A:C,3,0)),0,VLOOKUP(LOWER(F1031)&amp;H1031,Prices!A:C,3,0))</f>
        <v>27.09</v>
      </c>
      <c r="V1031" s="16">
        <f>IF(ISNA(VLOOKUP(LOWER(F1031)&amp;H1031,Prices!A:C,2,0)),0,VLOOKUP(LOWER(F1031)&amp;H1031,Prices!A:C,2,0))</f>
        <v>27.8</v>
      </c>
      <c r="W1031" s="49">
        <f t="shared" si="575"/>
        <v>-6925.6849999999986</v>
      </c>
      <c r="X1031" s="24">
        <f t="shared" si="576"/>
        <v>-923.00000000000114</v>
      </c>
      <c r="Y1031" s="43">
        <f t="shared" si="577"/>
        <v>-0.23677555555555552</v>
      </c>
      <c r="Z1031" s="49"/>
      <c r="AA1031" s="24"/>
    </row>
    <row r="1032" spans="1:27" s="13" customFormat="1" x14ac:dyDescent="0.15">
      <c r="A1032" s="12">
        <v>42830</v>
      </c>
      <c r="B1032" s="60" t="s">
        <v>2235</v>
      </c>
      <c r="C1032" s="13" t="s">
        <v>1128</v>
      </c>
      <c r="D1032" s="13" t="s">
        <v>1129</v>
      </c>
      <c r="E1032" s="13" t="s">
        <v>1130</v>
      </c>
      <c r="F1032" s="13" t="str">
        <f t="shared" si="578"/>
        <v>SZ</v>
      </c>
      <c r="G1032" s="13" t="str">
        <f>VLOOKUP(LOWER(F1032)&amp;H1032,'Current pricing'!A:B,2,0)</f>
        <v>汇川技术</v>
      </c>
      <c r="H1032" s="13" t="s">
        <v>1470</v>
      </c>
      <c r="I1032" s="13" t="s">
        <v>1206</v>
      </c>
      <c r="J1032" s="13" t="s">
        <v>2294</v>
      </c>
      <c r="K1032" s="13">
        <v>-1900</v>
      </c>
      <c r="L1032" s="13">
        <v>1</v>
      </c>
      <c r="M1032" s="13">
        <v>22.14</v>
      </c>
      <c r="N1032" s="13">
        <f t="shared" si="571"/>
        <v>-42066</v>
      </c>
      <c r="O1032" s="13">
        <f t="shared" si="572"/>
        <v>42066</v>
      </c>
      <c r="P1032" s="19">
        <f t="shared" si="579"/>
        <v>0</v>
      </c>
      <c r="Q1032" s="19">
        <f t="shared" si="570"/>
        <v>8.4131999999999998</v>
      </c>
      <c r="R1032" s="13">
        <f t="shared" si="580"/>
        <v>42.07</v>
      </c>
      <c r="S1032" s="19">
        <f t="shared" si="573"/>
        <v>42015.516799999998</v>
      </c>
      <c r="T1032" s="13">
        <f t="shared" si="574"/>
        <v>-22.113429894736839</v>
      </c>
      <c r="U1032" s="13">
        <f>IF(ISNA(VLOOKUP(LOWER(F1032)&amp;H1032,Prices!A:C,3,0)),0,VLOOKUP(LOWER(F1032)&amp;H1032,Prices!A:C,3,0))</f>
        <v>29.81</v>
      </c>
      <c r="V1032" s="16">
        <f>IF(ISNA(VLOOKUP(LOWER(F1032)&amp;H1032,Prices!A:C,2,0)),0,VLOOKUP(LOWER(F1032)&amp;H1032,Prices!A:C,2,0))</f>
        <v>29.9</v>
      </c>
      <c r="W1032" s="49">
        <f t="shared" si="575"/>
        <v>-14794.483200000002</v>
      </c>
      <c r="X1032" s="24">
        <f t="shared" si="576"/>
        <v>-170.99999999999972</v>
      </c>
      <c r="Y1032" s="43">
        <f t="shared" si="577"/>
        <v>-0.3516969333903866</v>
      </c>
      <c r="Z1032" s="49"/>
      <c r="AA1032" s="24"/>
    </row>
    <row r="1033" spans="1:27" s="13" customFormat="1" x14ac:dyDescent="0.15">
      <c r="A1033" s="12">
        <v>42830</v>
      </c>
      <c r="B1033" s="60" t="s">
        <v>2236</v>
      </c>
      <c r="C1033" s="13" t="s">
        <v>1128</v>
      </c>
      <c r="D1033" s="13" t="s">
        <v>1129</v>
      </c>
      <c r="E1033" s="13" t="s">
        <v>1130</v>
      </c>
      <c r="F1033" s="13" t="str">
        <f t="shared" si="578"/>
        <v>SZ</v>
      </c>
      <c r="G1033" s="13" t="str">
        <f>VLOOKUP(LOWER(F1033)&amp;H1033,'Current pricing'!A:B,2,0)</f>
        <v>美的集团</v>
      </c>
      <c r="H1033" s="13" t="s">
        <v>1203</v>
      </c>
      <c r="I1033" s="13" t="s">
        <v>1206</v>
      </c>
      <c r="J1033" s="13" t="s">
        <v>2294</v>
      </c>
      <c r="K1033" s="13">
        <v>-1000</v>
      </c>
      <c r="L1033" s="13">
        <v>1</v>
      </c>
      <c r="M1033" s="13">
        <v>33.04</v>
      </c>
      <c r="N1033" s="13">
        <f t="shared" si="571"/>
        <v>-33040</v>
      </c>
      <c r="O1033" s="13">
        <f t="shared" si="572"/>
        <v>33040</v>
      </c>
      <c r="P1033" s="19">
        <f t="shared" si="579"/>
        <v>0</v>
      </c>
      <c r="Q1033" s="19">
        <f t="shared" si="570"/>
        <v>6.6080000000000005</v>
      </c>
      <c r="R1033" s="13">
        <f t="shared" si="580"/>
        <v>33.04</v>
      </c>
      <c r="S1033" s="19">
        <f t="shared" si="573"/>
        <v>33000.351999999999</v>
      </c>
      <c r="T1033" s="13">
        <f t="shared" si="574"/>
        <v>-33.000351999999999</v>
      </c>
      <c r="U1033" s="13">
        <f>IF(ISNA(VLOOKUP(LOWER(F1033)&amp;H1033,Prices!A:C,3,0)),0,VLOOKUP(LOWER(F1033)&amp;H1033,Prices!A:C,3,0))</f>
        <v>50.65</v>
      </c>
      <c r="V1033" s="16">
        <f>IF(ISNA(VLOOKUP(LOWER(F1033)&amp;H1033,Prices!A:C,2,0)),0,VLOOKUP(LOWER(F1033)&amp;H1033,Prices!A:C,2,0))</f>
        <v>52.69</v>
      </c>
      <c r="W1033" s="49">
        <f t="shared" si="575"/>
        <v>-19689.647999999997</v>
      </c>
      <c r="X1033" s="24">
        <f t="shared" si="576"/>
        <v>-2039.9999999999991</v>
      </c>
      <c r="Y1033" s="43">
        <f t="shared" si="577"/>
        <v>-0.59593365617433403</v>
      </c>
      <c r="Z1033" s="49"/>
      <c r="AA1033" s="24"/>
    </row>
    <row r="1034" spans="1:27" s="13" customFormat="1" x14ac:dyDescent="0.15">
      <c r="A1034" s="12">
        <v>42830</v>
      </c>
      <c r="B1034" s="60" t="s">
        <v>2237</v>
      </c>
      <c r="C1034" s="13" t="s">
        <v>1128</v>
      </c>
      <c r="D1034" s="13" t="s">
        <v>1129</v>
      </c>
      <c r="E1034" s="13" t="s">
        <v>1130</v>
      </c>
      <c r="F1034" s="13" t="str">
        <f t="shared" si="578"/>
        <v>SZ</v>
      </c>
      <c r="G1034" s="13" t="str">
        <f>VLOOKUP(LOWER(F1034)&amp;H1034,'Current pricing'!A:B,2,0)</f>
        <v>碧水源</v>
      </c>
      <c r="H1034" s="13" t="s">
        <v>2031</v>
      </c>
      <c r="I1034" s="13" t="s">
        <v>1206</v>
      </c>
      <c r="J1034" s="13" t="s">
        <v>2243</v>
      </c>
      <c r="K1034" s="13">
        <v>-700</v>
      </c>
      <c r="L1034" s="13">
        <v>1</v>
      </c>
      <c r="M1034" s="13">
        <v>17.5</v>
      </c>
      <c r="N1034" s="13">
        <f t="shared" si="571"/>
        <v>-12250</v>
      </c>
      <c r="O1034" s="13">
        <f t="shared" si="572"/>
        <v>12250</v>
      </c>
      <c r="P1034" s="19">
        <f t="shared" si="579"/>
        <v>0</v>
      </c>
      <c r="Q1034" s="19">
        <f t="shared" si="570"/>
        <v>5</v>
      </c>
      <c r="R1034" s="13">
        <f t="shared" si="580"/>
        <v>12.25</v>
      </c>
      <c r="S1034" s="19">
        <f t="shared" si="573"/>
        <v>12232.75</v>
      </c>
      <c r="T1034" s="13">
        <f t="shared" si="574"/>
        <v>-17.475357142857142</v>
      </c>
      <c r="U1034" s="13">
        <f>IF(ISNA(VLOOKUP(LOWER(F1034)&amp;H1034,Prices!A:C,3,0)),0,VLOOKUP(LOWER(F1034)&amp;H1034,Prices!A:C,3,0))</f>
        <v>18.07</v>
      </c>
      <c r="V1034" s="16">
        <f>IF(ISNA(VLOOKUP(LOWER(F1034)&amp;H1034,Prices!A:C,2,0)),0,VLOOKUP(LOWER(F1034)&amp;H1034,Prices!A:C,2,0))</f>
        <v>18.079999999999998</v>
      </c>
      <c r="W1034" s="49">
        <f t="shared" si="575"/>
        <v>-423.24999999999943</v>
      </c>
      <c r="X1034" s="24">
        <f t="shared" si="576"/>
        <v>-6.9999999999986073</v>
      </c>
      <c r="Y1034" s="43">
        <f t="shared" si="577"/>
        <v>-3.455102040816322E-2</v>
      </c>
      <c r="Z1034" s="49"/>
      <c r="AA1034" s="24"/>
    </row>
    <row r="1035" spans="1:27" s="13" customFormat="1" x14ac:dyDescent="0.15">
      <c r="A1035" s="12">
        <v>42830</v>
      </c>
      <c r="B1035" s="60" t="s">
        <v>2238</v>
      </c>
      <c r="C1035" s="13" t="s">
        <v>1128</v>
      </c>
      <c r="D1035" s="13" t="s">
        <v>1129</v>
      </c>
      <c r="E1035" s="13" t="s">
        <v>1130</v>
      </c>
      <c r="F1035" s="13" t="str">
        <f t="shared" si="578"/>
        <v>SZ</v>
      </c>
      <c r="G1035" s="13" t="str">
        <f>VLOOKUP(LOWER(F1035)&amp;H1035,'Current pricing'!A:B,2,0)</f>
        <v>五 粮 液</v>
      </c>
      <c r="H1035" s="13" t="s">
        <v>1853</v>
      </c>
      <c r="I1035" s="13" t="s">
        <v>1206</v>
      </c>
      <c r="J1035" s="13" t="s">
        <v>2416</v>
      </c>
      <c r="K1035" s="13">
        <v>-500</v>
      </c>
      <c r="L1035" s="13">
        <v>1</v>
      </c>
      <c r="M1035" s="13">
        <v>43.04</v>
      </c>
      <c r="N1035" s="13">
        <f t="shared" si="571"/>
        <v>-21520</v>
      </c>
      <c r="O1035" s="13">
        <f t="shared" si="572"/>
        <v>21520</v>
      </c>
      <c r="P1035" s="19">
        <f t="shared" si="579"/>
        <v>0</v>
      </c>
      <c r="Q1035" s="19">
        <f t="shared" ref="Q1035:Q1098" si="581">IF(I1035&lt;&gt;"D",IF(C1035="Stock",MAX(ABS(N1035*0.0002),5),MAX(ABS(N1035*0.0003),5)),0)</f>
        <v>5</v>
      </c>
      <c r="R1035" s="13">
        <f t="shared" si="580"/>
        <v>21.52</v>
      </c>
      <c r="S1035" s="19">
        <f t="shared" si="573"/>
        <v>21493.48</v>
      </c>
      <c r="T1035" s="13">
        <f t="shared" si="574"/>
        <v>-42.986959999999996</v>
      </c>
      <c r="U1035" s="13">
        <f>IF(ISNA(VLOOKUP(LOWER(F1035)&amp;H1035,Prices!A:C,3,0)),0,VLOOKUP(LOWER(F1035)&amp;H1035,Prices!A:C,3,0))</f>
        <v>68.33</v>
      </c>
      <c r="V1035" s="16">
        <f>IF(ISNA(VLOOKUP(LOWER(F1035)&amp;H1035,Prices!A:C,2,0)),0,VLOOKUP(LOWER(F1035)&amp;H1035,Prices!A:C,2,0))</f>
        <v>70.150000000000006</v>
      </c>
      <c r="W1035" s="49">
        <f t="shared" si="575"/>
        <v>-13581.520000000004</v>
      </c>
      <c r="X1035" s="24">
        <f t="shared" si="576"/>
        <v>-910.00000000000364</v>
      </c>
      <c r="Y1035" s="43">
        <f t="shared" si="577"/>
        <v>-0.63111152416356897</v>
      </c>
      <c r="Z1035" s="49"/>
      <c r="AA1035" s="24"/>
    </row>
    <row r="1036" spans="1:27" s="13" customFormat="1" x14ac:dyDescent="0.15">
      <c r="A1036" s="12">
        <v>42830</v>
      </c>
      <c r="B1036" s="60" t="s">
        <v>2239</v>
      </c>
      <c r="C1036" s="13" t="s">
        <v>1128</v>
      </c>
      <c r="D1036" s="13" t="s">
        <v>1129</v>
      </c>
      <c r="E1036" s="13" t="s">
        <v>1130</v>
      </c>
      <c r="F1036" s="13" t="str">
        <f t="shared" si="578"/>
        <v>SZ</v>
      </c>
      <c r="G1036" s="13" t="str">
        <f>VLOOKUP(LOWER(F1036)&amp;H1036,'Current pricing'!A:B,2,0)</f>
        <v>万 科Ａ</v>
      </c>
      <c r="H1036" s="13" t="s">
        <v>1253</v>
      </c>
      <c r="I1036" s="13" t="s">
        <v>1206</v>
      </c>
      <c r="J1036" s="13" t="s">
        <v>2294</v>
      </c>
      <c r="K1036" s="13">
        <v>-500</v>
      </c>
      <c r="L1036" s="13">
        <v>1</v>
      </c>
      <c r="M1036" s="13">
        <v>20.86</v>
      </c>
      <c r="N1036" s="13">
        <f t="shared" si="571"/>
        <v>-10430</v>
      </c>
      <c r="O1036" s="13">
        <f t="shared" si="572"/>
        <v>10430</v>
      </c>
      <c r="P1036" s="19">
        <f t="shared" si="579"/>
        <v>0</v>
      </c>
      <c r="Q1036" s="19">
        <f t="shared" si="581"/>
        <v>5</v>
      </c>
      <c r="R1036" s="13">
        <f t="shared" si="580"/>
        <v>10.43</v>
      </c>
      <c r="S1036" s="19">
        <f t="shared" si="573"/>
        <v>10414.57</v>
      </c>
      <c r="T1036" s="13">
        <f t="shared" si="574"/>
        <v>-20.829139999999999</v>
      </c>
      <c r="U1036" s="13">
        <f>IF(ISNA(VLOOKUP(LOWER(F1036)&amp;H1036,Prices!A:C,3,0)),0,VLOOKUP(LOWER(F1036)&amp;H1036,Prices!A:C,3,0))</f>
        <v>28.19</v>
      </c>
      <c r="V1036" s="16">
        <f>IF(ISNA(VLOOKUP(LOWER(F1036)&amp;H1036,Prices!A:C,2,0)),0,VLOOKUP(LOWER(F1036)&amp;H1036,Prices!A:C,2,0))</f>
        <v>27.46</v>
      </c>
      <c r="W1036" s="49">
        <f t="shared" si="575"/>
        <v>-3315.4300000000012</v>
      </c>
      <c r="X1036" s="24">
        <f t="shared" si="576"/>
        <v>365.00000000000023</v>
      </c>
      <c r="Y1036" s="43">
        <f t="shared" si="577"/>
        <v>-0.31787440076701834</v>
      </c>
      <c r="Z1036" s="49"/>
      <c r="AA1036" s="24"/>
    </row>
    <row r="1037" spans="1:27" s="13" customFormat="1" x14ac:dyDescent="0.15">
      <c r="A1037" s="12">
        <v>42830</v>
      </c>
      <c r="B1037" s="60" t="s">
        <v>2147</v>
      </c>
      <c r="C1037" s="13" t="s">
        <v>1128</v>
      </c>
      <c r="D1037" s="13" t="s">
        <v>1129</v>
      </c>
      <c r="E1037" s="13" t="s">
        <v>1130</v>
      </c>
      <c r="F1037" s="13" t="str">
        <f t="shared" si="578"/>
        <v>SZ</v>
      </c>
      <c r="G1037" s="13" t="str">
        <f>VLOOKUP(LOWER(F1037)&amp;H1037,'Current pricing'!A:B,2,0)</f>
        <v>海康威视</v>
      </c>
      <c r="H1037" s="13" t="s">
        <v>1504</v>
      </c>
      <c r="I1037" s="13" t="s">
        <v>1206</v>
      </c>
      <c r="J1037" s="13" t="s">
        <v>2376</v>
      </c>
      <c r="K1037" s="13">
        <v>-400</v>
      </c>
      <c r="L1037" s="13">
        <v>1</v>
      </c>
      <c r="M1037" s="13">
        <v>32.57</v>
      </c>
      <c r="N1037" s="13">
        <f t="shared" si="571"/>
        <v>-13028</v>
      </c>
      <c r="O1037" s="13">
        <f t="shared" si="572"/>
        <v>13028</v>
      </c>
      <c r="P1037" s="19">
        <f t="shared" si="579"/>
        <v>0</v>
      </c>
      <c r="Q1037" s="19">
        <f t="shared" si="581"/>
        <v>5</v>
      </c>
      <c r="R1037" s="13">
        <f t="shared" si="580"/>
        <v>13.03</v>
      </c>
      <c r="S1037" s="19">
        <f t="shared" si="573"/>
        <v>13009.97</v>
      </c>
      <c r="T1037" s="13">
        <f t="shared" si="574"/>
        <v>-32.524924999999996</v>
      </c>
      <c r="U1037" s="13">
        <f>IF(ISNA(VLOOKUP(LOWER(F1037)&amp;H1037,Prices!A:C,3,0)),0,VLOOKUP(LOWER(F1037)&amp;H1037,Prices!A:C,3,0))</f>
        <v>38.950000000000003</v>
      </c>
      <c r="V1037" s="16">
        <f>IF(ISNA(VLOOKUP(LOWER(F1037)&amp;H1037,Prices!A:C,2,0)),0,VLOOKUP(LOWER(F1037)&amp;H1037,Prices!A:C,2,0))</f>
        <v>39.9</v>
      </c>
      <c r="W1037" s="49">
        <f t="shared" si="575"/>
        <v>-2950.0300000000011</v>
      </c>
      <c r="X1037" s="24">
        <f t="shared" si="576"/>
        <v>-379.99999999999829</v>
      </c>
      <c r="Y1037" s="43">
        <f t="shared" si="577"/>
        <v>-0.22643767270494328</v>
      </c>
      <c r="Z1037" s="49"/>
      <c r="AA1037" s="24"/>
    </row>
    <row r="1038" spans="1:27" s="13" customFormat="1" x14ac:dyDescent="0.15">
      <c r="A1038" s="12">
        <v>42830</v>
      </c>
      <c r="B1038" s="60" t="s">
        <v>2240</v>
      </c>
      <c r="C1038" s="13" t="s">
        <v>1128</v>
      </c>
      <c r="D1038" s="13" t="s">
        <v>1129</v>
      </c>
      <c r="E1038" s="13" t="s">
        <v>1130</v>
      </c>
      <c r="F1038" s="13" t="str">
        <f t="shared" si="578"/>
        <v>SZ</v>
      </c>
      <c r="G1038" s="13" t="str">
        <f>VLOOKUP(LOWER(F1038)&amp;H1038,'Current pricing'!A:B,2,0)</f>
        <v>碧水源</v>
      </c>
      <c r="H1038" s="13" t="s">
        <v>2031</v>
      </c>
      <c r="I1038" s="13" t="s">
        <v>1206</v>
      </c>
      <c r="J1038" s="13" t="s">
        <v>2243</v>
      </c>
      <c r="K1038" s="13">
        <v>-2500</v>
      </c>
      <c r="L1038" s="13">
        <v>1</v>
      </c>
      <c r="M1038" s="13">
        <v>17.420000000000002</v>
      </c>
      <c r="N1038" s="13">
        <f t="shared" si="571"/>
        <v>-43550.000000000007</v>
      </c>
      <c r="O1038" s="13">
        <f t="shared" si="572"/>
        <v>43550.000000000007</v>
      </c>
      <c r="P1038" s="19">
        <f t="shared" si="579"/>
        <v>0</v>
      </c>
      <c r="Q1038" s="19">
        <f t="shared" si="581"/>
        <v>8.7100000000000026</v>
      </c>
      <c r="R1038" s="13">
        <f t="shared" si="580"/>
        <v>43.55</v>
      </c>
      <c r="S1038" s="19">
        <f t="shared" si="573"/>
        <v>43497.740000000005</v>
      </c>
      <c r="T1038" s="13">
        <f t="shared" si="574"/>
        <v>-17.399096000000004</v>
      </c>
      <c r="U1038" s="13">
        <f>IF(ISNA(VLOOKUP(LOWER(F1038)&amp;H1038,Prices!A:C,3,0)),0,VLOOKUP(LOWER(F1038)&amp;H1038,Prices!A:C,3,0))</f>
        <v>18.07</v>
      </c>
      <c r="V1038" s="16">
        <f>IF(ISNA(VLOOKUP(LOWER(F1038)&amp;H1038,Prices!A:C,2,0)),0,VLOOKUP(LOWER(F1038)&amp;H1038,Prices!A:C,2,0))</f>
        <v>18.079999999999998</v>
      </c>
      <c r="W1038" s="49">
        <f t="shared" si="575"/>
        <v>-1702.2599999999866</v>
      </c>
      <c r="X1038" s="24">
        <f t="shared" si="576"/>
        <v>-24.999999999995026</v>
      </c>
      <c r="Y1038" s="43">
        <f t="shared" si="577"/>
        <v>-3.9087485648679365E-2</v>
      </c>
      <c r="Z1038" s="49"/>
      <c r="AA1038" s="24"/>
    </row>
    <row r="1039" spans="1:27" s="13" customFormat="1" x14ac:dyDescent="0.15">
      <c r="A1039" s="12">
        <v>42830</v>
      </c>
      <c r="B1039" s="60" t="s">
        <v>2241</v>
      </c>
      <c r="C1039" s="13" t="s">
        <v>1128</v>
      </c>
      <c r="D1039" s="13" t="s">
        <v>1129</v>
      </c>
      <c r="E1039" s="13" t="s">
        <v>1130</v>
      </c>
      <c r="F1039" s="13" t="str">
        <f t="shared" si="578"/>
        <v>SH</v>
      </c>
      <c r="G1039" s="13" t="str">
        <f>VLOOKUP(LOWER(F1039)&amp;H1039,'Current pricing'!A:B,2,0)</f>
        <v>中国建筑</v>
      </c>
      <c r="H1039" s="13" t="s">
        <v>1354</v>
      </c>
      <c r="I1039" s="13" t="s">
        <v>1206</v>
      </c>
      <c r="J1039" s="13" t="s">
        <v>2294</v>
      </c>
      <c r="K1039" s="13">
        <v>-1500</v>
      </c>
      <c r="L1039" s="13">
        <v>1</v>
      </c>
      <c r="M1039" s="13">
        <v>9.7050000000000001</v>
      </c>
      <c r="N1039" s="13">
        <f t="shared" si="571"/>
        <v>-14557.5</v>
      </c>
      <c r="O1039" s="13">
        <f t="shared" si="572"/>
        <v>14557.5</v>
      </c>
      <c r="P1039" s="19">
        <f t="shared" si="579"/>
        <v>0.29115000000000002</v>
      </c>
      <c r="Q1039" s="19">
        <f t="shared" si="581"/>
        <v>5</v>
      </c>
      <c r="R1039" s="13">
        <f t="shared" si="580"/>
        <v>14.56</v>
      </c>
      <c r="S1039" s="19">
        <f t="shared" si="573"/>
        <v>14537.648850000001</v>
      </c>
      <c r="T1039" s="13">
        <f t="shared" si="574"/>
        <v>-9.6917659000000018</v>
      </c>
      <c r="U1039" s="13">
        <f>IF(ISNA(VLOOKUP(LOWER(F1039)&amp;H1039,Prices!A:C,3,0)),0,VLOOKUP(LOWER(F1039)&amp;H1039,Prices!A:C,3,0))</f>
        <v>9.7899999999999991</v>
      </c>
      <c r="V1039" s="16">
        <f>IF(ISNA(VLOOKUP(LOWER(F1039)&amp;H1039,Prices!A:C,2,0)),0,VLOOKUP(LOWER(F1039)&amp;H1039,Prices!A:C,2,0))</f>
        <v>9.67</v>
      </c>
      <c r="W1039" s="49">
        <f t="shared" si="575"/>
        <v>32.648850000002838</v>
      </c>
      <c r="X1039" s="24">
        <f t="shared" si="576"/>
        <v>179.99999999999883</v>
      </c>
      <c r="Y1039" s="43">
        <f t="shared" si="577"/>
        <v>2.2427511591964857E-3</v>
      </c>
      <c r="Z1039" s="49"/>
      <c r="AA1039" s="24"/>
    </row>
    <row r="1040" spans="1:27" s="13" customFormat="1" x14ac:dyDescent="0.15">
      <c r="A1040" s="12">
        <v>42830</v>
      </c>
      <c r="B1040" s="60" t="s">
        <v>2242</v>
      </c>
      <c r="C1040" s="13" t="s">
        <v>1128</v>
      </c>
      <c r="D1040" s="13" t="s">
        <v>1129</v>
      </c>
      <c r="E1040" s="13" t="s">
        <v>1130</v>
      </c>
      <c r="F1040" s="13" t="str">
        <f t="shared" si="578"/>
        <v>SZ</v>
      </c>
      <c r="G1040" s="13" t="str">
        <f>VLOOKUP(LOWER(F1040)&amp;H1040,'Current pricing'!A:B,2,0)</f>
        <v>东方园林</v>
      </c>
      <c r="H1040" s="13" t="s">
        <v>1426</v>
      </c>
      <c r="I1040" s="13" t="s">
        <v>1206</v>
      </c>
      <c r="J1040" s="13" t="s">
        <v>2294</v>
      </c>
      <c r="K1040" s="13">
        <v>-500</v>
      </c>
      <c r="L1040" s="13">
        <v>1</v>
      </c>
      <c r="M1040" s="13">
        <v>17.57</v>
      </c>
      <c r="N1040" s="13">
        <f t="shared" si="571"/>
        <v>-8785</v>
      </c>
      <c r="O1040" s="13">
        <f t="shared" si="572"/>
        <v>8785</v>
      </c>
      <c r="P1040" s="19">
        <f t="shared" si="579"/>
        <v>0</v>
      </c>
      <c r="Q1040" s="19">
        <f t="shared" si="581"/>
        <v>5</v>
      </c>
      <c r="R1040" s="13">
        <f t="shared" si="580"/>
        <v>8.7899999999999991</v>
      </c>
      <c r="S1040" s="19">
        <f t="shared" si="573"/>
        <v>8771.2099999999991</v>
      </c>
      <c r="T1040" s="13">
        <f t="shared" si="574"/>
        <v>-17.54242</v>
      </c>
      <c r="U1040" s="13">
        <f>IF(ISNA(VLOOKUP(LOWER(F1040)&amp;H1040,Prices!A:C,3,0)),0,VLOOKUP(LOWER(F1040)&amp;H1040,Prices!A:C,3,0))</f>
        <v>20.399999999999999</v>
      </c>
      <c r="V1040" s="16">
        <f>IF(ISNA(VLOOKUP(LOWER(F1040)&amp;H1040,Prices!A:C,2,0)),0,VLOOKUP(LOWER(F1040)&amp;H1040,Prices!A:C,2,0))</f>
        <v>21.02</v>
      </c>
      <c r="W1040" s="49">
        <f t="shared" si="575"/>
        <v>-1738.7899999999997</v>
      </c>
      <c r="X1040" s="24">
        <f t="shared" si="576"/>
        <v>-310.00000000000051</v>
      </c>
      <c r="Y1040" s="43">
        <f t="shared" si="577"/>
        <v>-0.19792714854866247</v>
      </c>
      <c r="Z1040" s="49"/>
      <c r="AA1040" s="24"/>
    </row>
    <row r="1041" spans="1:27" s="13" customFormat="1" x14ac:dyDescent="0.15">
      <c r="A1041" s="12">
        <v>42831</v>
      </c>
      <c r="B1041" s="60" t="s">
        <v>2245</v>
      </c>
      <c r="C1041" s="13" t="s">
        <v>1128</v>
      </c>
      <c r="D1041" s="13" t="s">
        <v>1129</v>
      </c>
      <c r="E1041" s="13" t="s">
        <v>1130</v>
      </c>
      <c r="F1041" s="13" t="str">
        <f t="shared" si="578"/>
        <v>SZ</v>
      </c>
      <c r="G1041" s="13" t="str">
        <f>VLOOKUP(LOWER(F1041)&amp;H1041,'Current pricing'!A:B,2,0)</f>
        <v>万 科Ａ</v>
      </c>
      <c r="H1041" s="13" t="s">
        <v>1253</v>
      </c>
      <c r="I1041" s="13" t="s">
        <v>1206</v>
      </c>
      <c r="J1041" s="13" t="s">
        <v>2294</v>
      </c>
      <c r="K1041" s="13">
        <v>-2500</v>
      </c>
      <c r="L1041" s="13">
        <v>1</v>
      </c>
      <c r="M1041" s="13">
        <v>20.64</v>
      </c>
      <c r="N1041" s="13">
        <f t="shared" ref="N1041:N1090" si="582">K1041*M1041</f>
        <v>-51600</v>
      </c>
      <c r="O1041" s="13">
        <f t="shared" ref="O1041:O1090" si="583">ABS(N1041)</f>
        <v>51600</v>
      </c>
      <c r="P1041" s="19">
        <f t="shared" si="579"/>
        <v>0</v>
      </c>
      <c r="Q1041" s="19">
        <f t="shared" si="581"/>
        <v>10.32</v>
      </c>
      <c r="R1041" s="13">
        <f t="shared" si="580"/>
        <v>51.6</v>
      </c>
      <c r="S1041" s="19">
        <f t="shared" ref="S1041:S1090" si="584">-(N1041+P1041+Q1041+R1041)</f>
        <v>51538.080000000002</v>
      </c>
      <c r="T1041" s="13">
        <f t="shared" ref="T1041:T1090" si="585">S1041/K1041</f>
        <v>-20.615232000000002</v>
      </c>
      <c r="U1041" s="13">
        <f>IF(ISNA(VLOOKUP(LOWER(F1041)&amp;H1041,Prices!A:C,3,0)),0,VLOOKUP(LOWER(F1041)&amp;H1041,Prices!A:C,3,0))</f>
        <v>28.19</v>
      </c>
      <c r="V1041" s="16">
        <f>IF(ISNA(VLOOKUP(LOWER(F1041)&amp;H1041,Prices!A:C,2,0)),0,VLOOKUP(LOWER(F1041)&amp;H1041,Prices!A:C,2,0))</f>
        <v>27.46</v>
      </c>
      <c r="W1041" s="49">
        <f t="shared" ref="W1041:W1090" si="586">IF(I1041="B",(V1041+T1041)*K1041,(V1041+T1041)*K1041)</f>
        <v>-17111.919999999995</v>
      </c>
      <c r="X1041" s="24">
        <f t="shared" ref="X1041:X1090" si="587">K1041*(V1041-U1041)</f>
        <v>1825.0000000000011</v>
      </c>
      <c r="Y1041" s="43">
        <f t="shared" ref="Y1041:Y1090" si="588">W1041/O1041</f>
        <v>-0.33162635658914719</v>
      </c>
      <c r="Z1041" s="49"/>
      <c r="AA1041" s="24"/>
    </row>
    <row r="1042" spans="1:27" s="13" customFormat="1" x14ac:dyDescent="0.15">
      <c r="A1042" s="12">
        <v>42831</v>
      </c>
      <c r="B1042" s="60" t="s">
        <v>2246</v>
      </c>
      <c r="C1042" s="13" t="s">
        <v>1128</v>
      </c>
      <c r="D1042" s="13" t="s">
        <v>1129</v>
      </c>
      <c r="E1042" s="13" t="s">
        <v>1130</v>
      </c>
      <c r="F1042" s="13" t="str">
        <f t="shared" si="578"/>
        <v>SZ</v>
      </c>
      <c r="G1042" s="13" t="str">
        <f>VLOOKUP(LOWER(F1042)&amp;H1042,'Current pricing'!A:B,2,0)</f>
        <v>东方园林</v>
      </c>
      <c r="H1042" s="13" t="s">
        <v>1426</v>
      </c>
      <c r="I1042" s="13" t="s">
        <v>1206</v>
      </c>
      <c r="J1042" s="13" t="s">
        <v>2294</v>
      </c>
      <c r="K1042" s="13">
        <v>-500</v>
      </c>
      <c r="L1042" s="13">
        <v>1</v>
      </c>
      <c r="M1042" s="13">
        <v>18</v>
      </c>
      <c r="N1042" s="13">
        <f t="shared" si="582"/>
        <v>-9000</v>
      </c>
      <c r="O1042" s="13">
        <f t="shared" si="583"/>
        <v>9000</v>
      </c>
      <c r="P1042" s="19">
        <f t="shared" si="579"/>
        <v>0</v>
      </c>
      <c r="Q1042" s="19">
        <f t="shared" si="581"/>
        <v>5</v>
      </c>
      <c r="R1042" s="13">
        <f t="shared" si="580"/>
        <v>9</v>
      </c>
      <c r="S1042" s="19">
        <f t="shared" si="584"/>
        <v>8986</v>
      </c>
      <c r="T1042" s="13">
        <f t="shared" si="585"/>
        <v>-17.972000000000001</v>
      </c>
      <c r="U1042" s="13">
        <f>IF(ISNA(VLOOKUP(LOWER(F1042)&amp;H1042,Prices!A:C,3,0)),0,VLOOKUP(LOWER(F1042)&amp;H1042,Prices!A:C,3,0))</f>
        <v>20.399999999999999</v>
      </c>
      <c r="V1042" s="16">
        <f>IF(ISNA(VLOOKUP(LOWER(F1042)&amp;H1042,Prices!A:C,2,0)),0,VLOOKUP(LOWER(F1042)&amp;H1042,Prices!A:C,2,0))</f>
        <v>21.02</v>
      </c>
      <c r="W1042" s="49">
        <f t="shared" si="586"/>
        <v>-1523.9999999999991</v>
      </c>
      <c r="X1042" s="24">
        <f t="shared" si="587"/>
        <v>-310.00000000000051</v>
      </c>
      <c r="Y1042" s="43">
        <f t="shared" si="588"/>
        <v>-0.16933333333333322</v>
      </c>
      <c r="Z1042" s="49"/>
      <c r="AA1042" s="24"/>
    </row>
    <row r="1043" spans="1:27" s="13" customFormat="1" x14ac:dyDescent="0.15">
      <c r="A1043" s="12">
        <v>42831</v>
      </c>
      <c r="B1043" s="60" t="s">
        <v>2247</v>
      </c>
      <c r="C1043" s="13" t="s">
        <v>1128</v>
      </c>
      <c r="D1043" s="13" t="s">
        <v>1129</v>
      </c>
      <c r="E1043" s="13" t="s">
        <v>1130</v>
      </c>
      <c r="F1043" s="13" t="str">
        <f t="shared" si="578"/>
        <v>SZ</v>
      </c>
      <c r="G1043" s="13" t="str">
        <f>VLOOKUP(LOWER(F1043)&amp;H1043,'Current pricing'!A:B,2,0)</f>
        <v>美的集团</v>
      </c>
      <c r="H1043" s="13" t="s">
        <v>1203</v>
      </c>
      <c r="I1043" s="13" t="s">
        <v>1206</v>
      </c>
      <c r="J1043" s="13" t="s">
        <v>2294</v>
      </c>
      <c r="K1043" s="13">
        <v>-1400</v>
      </c>
      <c r="L1043" s="13">
        <v>1</v>
      </c>
      <c r="M1043" s="13">
        <v>33.26</v>
      </c>
      <c r="N1043" s="13">
        <f t="shared" si="582"/>
        <v>-46564</v>
      </c>
      <c r="O1043" s="13">
        <f t="shared" si="583"/>
        <v>46564</v>
      </c>
      <c r="P1043" s="19">
        <f t="shared" si="579"/>
        <v>0</v>
      </c>
      <c r="Q1043" s="19">
        <f t="shared" si="581"/>
        <v>9.3128000000000011</v>
      </c>
      <c r="R1043" s="13">
        <f t="shared" si="580"/>
        <v>46.56</v>
      </c>
      <c r="S1043" s="19">
        <f t="shared" si="584"/>
        <v>46508.127200000003</v>
      </c>
      <c r="T1043" s="13">
        <f t="shared" si="585"/>
        <v>-33.220090857142857</v>
      </c>
      <c r="U1043" s="13">
        <f>IF(ISNA(VLOOKUP(LOWER(F1043)&amp;H1043,Prices!A:C,3,0)),0,VLOOKUP(LOWER(F1043)&amp;H1043,Prices!A:C,3,0))</f>
        <v>50.65</v>
      </c>
      <c r="V1043" s="16">
        <f>IF(ISNA(VLOOKUP(LOWER(F1043)&amp;H1043,Prices!A:C,2,0)),0,VLOOKUP(LOWER(F1043)&amp;H1043,Prices!A:C,2,0))</f>
        <v>52.69</v>
      </c>
      <c r="W1043" s="49">
        <f t="shared" si="586"/>
        <v>-27257.872799999997</v>
      </c>
      <c r="X1043" s="24">
        <f t="shared" si="587"/>
        <v>-2855.9999999999986</v>
      </c>
      <c r="Y1043" s="43">
        <f t="shared" si="588"/>
        <v>-0.58538512155313116</v>
      </c>
      <c r="Z1043" s="49"/>
      <c r="AA1043" s="24"/>
    </row>
    <row r="1044" spans="1:27" s="13" customFormat="1" x14ac:dyDescent="0.15">
      <c r="A1044" s="12">
        <v>42831</v>
      </c>
      <c r="B1044" s="60" t="s">
        <v>2248</v>
      </c>
      <c r="C1044" s="13" t="s">
        <v>1128</v>
      </c>
      <c r="D1044" s="13" t="s">
        <v>1129</v>
      </c>
      <c r="E1044" s="13" t="s">
        <v>1130</v>
      </c>
      <c r="F1044" s="13" t="str">
        <f t="shared" si="578"/>
        <v>SZ</v>
      </c>
      <c r="G1044" s="13" t="str">
        <f>VLOOKUP(LOWER(F1044)&amp;H1044,'Current pricing'!A:B,2,0)</f>
        <v>海康威视</v>
      </c>
      <c r="H1044" s="13" t="s">
        <v>1504</v>
      </c>
      <c r="I1044" s="13" t="s">
        <v>1206</v>
      </c>
      <c r="J1044" s="13" t="s">
        <v>2376</v>
      </c>
      <c r="K1044" s="13">
        <v>-1400</v>
      </c>
      <c r="L1044" s="13">
        <v>1</v>
      </c>
      <c r="M1044" s="13">
        <v>31.95</v>
      </c>
      <c r="N1044" s="13">
        <f t="shared" si="582"/>
        <v>-44730</v>
      </c>
      <c r="O1044" s="13">
        <f t="shared" si="583"/>
        <v>44730</v>
      </c>
      <c r="P1044" s="19">
        <f t="shared" si="579"/>
        <v>0</v>
      </c>
      <c r="Q1044" s="19">
        <f t="shared" si="581"/>
        <v>8.9459999999999997</v>
      </c>
      <c r="R1044" s="13">
        <f t="shared" si="580"/>
        <v>44.73</v>
      </c>
      <c r="S1044" s="19">
        <f t="shared" si="584"/>
        <v>44676.323999999993</v>
      </c>
      <c r="T1044" s="13">
        <f t="shared" si="585"/>
        <v>-31.911659999999994</v>
      </c>
      <c r="U1044" s="13">
        <f>IF(ISNA(VLOOKUP(LOWER(F1044)&amp;H1044,Prices!A:C,3,0)),0,VLOOKUP(LOWER(F1044)&amp;H1044,Prices!A:C,3,0))</f>
        <v>38.950000000000003</v>
      </c>
      <c r="V1044" s="16">
        <f>IF(ISNA(VLOOKUP(LOWER(F1044)&amp;H1044,Prices!A:C,2,0)),0,VLOOKUP(LOWER(F1044)&amp;H1044,Prices!A:C,2,0))</f>
        <v>39.9</v>
      </c>
      <c r="W1044" s="49">
        <f t="shared" si="586"/>
        <v>-11183.676000000007</v>
      </c>
      <c r="X1044" s="24">
        <f t="shared" si="587"/>
        <v>-1329.9999999999941</v>
      </c>
      <c r="Y1044" s="43">
        <f t="shared" si="588"/>
        <v>-0.25002629107981234</v>
      </c>
      <c r="Z1044" s="49"/>
      <c r="AA1044" s="24"/>
    </row>
    <row r="1045" spans="1:27" s="13" customFormat="1" x14ac:dyDescent="0.15">
      <c r="A1045" s="12">
        <v>42831</v>
      </c>
      <c r="B1045" s="60" t="s">
        <v>2242</v>
      </c>
      <c r="C1045" s="13" t="s">
        <v>1128</v>
      </c>
      <c r="D1045" s="13" t="s">
        <v>1129</v>
      </c>
      <c r="E1045" s="13" t="s">
        <v>1130</v>
      </c>
      <c r="F1045" s="13" t="str">
        <f t="shared" si="578"/>
        <v>SZ</v>
      </c>
      <c r="G1045" s="13" t="str">
        <f>VLOOKUP(LOWER(F1045)&amp;H1045,'Current pricing'!A:B,2,0)</f>
        <v>五 粮 液</v>
      </c>
      <c r="H1045" s="13" t="s">
        <v>1853</v>
      </c>
      <c r="I1045" s="13" t="s">
        <v>1206</v>
      </c>
      <c r="J1045" s="13" t="s">
        <v>2416</v>
      </c>
      <c r="K1045" s="13">
        <v>-300</v>
      </c>
      <c r="L1045" s="13">
        <v>1</v>
      </c>
      <c r="M1045" s="13">
        <v>43.23</v>
      </c>
      <c r="N1045" s="13">
        <f t="shared" si="582"/>
        <v>-12968.999999999998</v>
      </c>
      <c r="O1045" s="13">
        <f t="shared" si="583"/>
        <v>12968.999999999998</v>
      </c>
      <c r="P1045" s="19">
        <f t="shared" si="579"/>
        <v>0</v>
      </c>
      <c r="Q1045" s="19">
        <f t="shared" si="581"/>
        <v>5</v>
      </c>
      <c r="R1045" s="13">
        <f t="shared" si="580"/>
        <v>12.97</v>
      </c>
      <c r="S1045" s="19">
        <f t="shared" si="584"/>
        <v>12951.029999999999</v>
      </c>
      <c r="T1045" s="13">
        <f t="shared" si="585"/>
        <v>-43.170099999999998</v>
      </c>
      <c r="U1045" s="13">
        <f>IF(ISNA(VLOOKUP(LOWER(F1045)&amp;H1045,Prices!A:C,3,0)),0,VLOOKUP(LOWER(F1045)&amp;H1045,Prices!A:C,3,0))</f>
        <v>68.33</v>
      </c>
      <c r="V1045" s="16">
        <f>IF(ISNA(VLOOKUP(LOWER(F1045)&amp;H1045,Prices!A:C,2,0)),0,VLOOKUP(LOWER(F1045)&amp;H1045,Prices!A:C,2,0))</f>
        <v>70.150000000000006</v>
      </c>
      <c r="W1045" s="49">
        <f t="shared" si="586"/>
        <v>-8093.9700000000021</v>
      </c>
      <c r="X1045" s="24">
        <f t="shared" si="587"/>
        <v>-546.00000000000227</v>
      </c>
      <c r="Y1045" s="43">
        <f t="shared" si="588"/>
        <v>-0.62410131852879969</v>
      </c>
      <c r="Z1045" s="49"/>
      <c r="AA1045" s="24"/>
    </row>
    <row r="1046" spans="1:27" s="13" customFormat="1" x14ac:dyDescent="0.15">
      <c r="A1046" s="12">
        <v>42831</v>
      </c>
      <c r="B1046" s="60" t="s">
        <v>2249</v>
      </c>
      <c r="C1046" s="13" t="s">
        <v>1128</v>
      </c>
      <c r="D1046" s="13" t="s">
        <v>1129</v>
      </c>
      <c r="E1046" s="13" t="s">
        <v>1130</v>
      </c>
      <c r="F1046" s="13" t="str">
        <f t="shared" si="578"/>
        <v>SH</v>
      </c>
      <c r="G1046" s="13" t="str">
        <f>VLOOKUP(LOWER(F1046)&amp;H1046,'Current pricing'!A:B,2,0)</f>
        <v>方正证券</v>
      </c>
      <c r="H1046" s="13" t="s">
        <v>2184</v>
      </c>
      <c r="I1046" s="13" t="s">
        <v>1206</v>
      </c>
      <c r="J1046" s="13" t="s">
        <v>2294</v>
      </c>
      <c r="K1046" s="13">
        <v>-1500</v>
      </c>
      <c r="L1046" s="13">
        <v>1</v>
      </c>
      <c r="M1046" s="13">
        <v>8.41</v>
      </c>
      <c r="N1046" s="13">
        <f t="shared" si="582"/>
        <v>-12615</v>
      </c>
      <c r="O1046" s="13">
        <f t="shared" si="583"/>
        <v>12615</v>
      </c>
      <c r="P1046" s="19">
        <f t="shared" si="579"/>
        <v>0.25230000000000002</v>
      </c>
      <c r="Q1046" s="19">
        <f t="shared" si="581"/>
        <v>5</v>
      </c>
      <c r="R1046" s="13">
        <f t="shared" si="580"/>
        <v>12.62</v>
      </c>
      <c r="S1046" s="19">
        <f t="shared" si="584"/>
        <v>12597.127699999999</v>
      </c>
      <c r="T1046" s="13">
        <f t="shared" si="585"/>
        <v>-8.398085133333332</v>
      </c>
      <c r="U1046" s="13">
        <f>IF(ISNA(VLOOKUP(LOWER(F1046)&amp;H1046,Prices!A:C,3,0)),0,VLOOKUP(LOWER(F1046)&amp;H1046,Prices!A:C,3,0))</f>
        <v>8.26</v>
      </c>
      <c r="V1046" s="16">
        <f>IF(ISNA(VLOOKUP(LOWER(F1046)&amp;H1046,Prices!A:C,2,0)),0,VLOOKUP(LOWER(F1046)&amp;H1046,Prices!A:C,2,0))</f>
        <v>8.1999999999999993</v>
      </c>
      <c r="W1046" s="49">
        <f t="shared" si="586"/>
        <v>297.12769999999898</v>
      </c>
      <c r="X1046" s="24">
        <f t="shared" si="587"/>
        <v>90.000000000000739</v>
      </c>
      <c r="Y1046" s="43">
        <f t="shared" si="588"/>
        <v>2.3553523583035987E-2</v>
      </c>
      <c r="Z1046" s="49"/>
      <c r="AA1046" s="24"/>
    </row>
    <row r="1047" spans="1:27" s="13" customFormat="1" x14ac:dyDescent="0.15">
      <c r="A1047" s="12">
        <v>42831</v>
      </c>
      <c r="B1047" s="60" t="s">
        <v>2250</v>
      </c>
      <c r="C1047" s="13" t="s">
        <v>1128</v>
      </c>
      <c r="D1047" s="13" t="s">
        <v>1129</v>
      </c>
      <c r="E1047" s="13" t="s">
        <v>1130</v>
      </c>
      <c r="F1047" s="13" t="str">
        <f t="shared" si="578"/>
        <v>SH</v>
      </c>
      <c r="G1047" s="13" t="str">
        <f>VLOOKUP(LOWER(F1047)&amp;H1047,'Current pricing'!A:B,2,0)</f>
        <v>福耀玻璃</v>
      </c>
      <c r="H1047" s="13" t="s">
        <v>2063</v>
      </c>
      <c r="I1047" s="13" t="s">
        <v>1206</v>
      </c>
      <c r="J1047" s="13" t="s">
        <v>2474</v>
      </c>
      <c r="K1047" s="13">
        <v>-300</v>
      </c>
      <c r="L1047" s="13">
        <v>1</v>
      </c>
      <c r="M1047" s="13">
        <v>22.66</v>
      </c>
      <c r="N1047" s="13">
        <f t="shared" si="582"/>
        <v>-6798</v>
      </c>
      <c r="O1047" s="13">
        <f t="shared" si="583"/>
        <v>6798</v>
      </c>
      <c r="P1047" s="19">
        <f t="shared" si="579"/>
        <v>0.13596</v>
      </c>
      <c r="Q1047" s="19">
        <f t="shared" si="581"/>
        <v>5</v>
      </c>
      <c r="R1047" s="13">
        <f t="shared" si="580"/>
        <v>6.8</v>
      </c>
      <c r="S1047" s="19">
        <f t="shared" si="584"/>
        <v>6786.0640400000002</v>
      </c>
      <c r="T1047" s="13">
        <f t="shared" si="585"/>
        <v>-22.620213466666666</v>
      </c>
      <c r="U1047" s="13">
        <f>IF(ISNA(VLOOKUP(LOWER(F1047)&amp;H1047,Prices!A:C,3,0)),0,VLOOKUP(LOWER(F1047)&amp;H1047,Prices!A:C,3,0))</f>
        <v>27.09</v>
      </c>
      <c r="V1047" s="16">
        <f>IF(ISNA(VLOOKUP(LOWER(F1047)&amp;H1047,Prices!A:C,2,0)),0,VLOOKUP(LOWER(F1047)&amp;H1047,Prices!A:C,2,0))</f>
        <v>27.8</v>
      </c>
      <c r="W1047" s="49">
        <f t="shared" si="586"/>
        <v>-1553.9359600000005</v>
      </c>
      <c r="X1047" s="24">
        <f t="shared" si="587"/>
        <v>-213.00000000000026</v>
      </c>
      <c r="Y1047" s="43">
        <f t="shared" si="588"/>
        <v>-0.22858722565460438</v>
      </c>
      <c r="Z1047" s="49"/>
      <c r="AA1047" s="24"/>
    </row>
    <row r="1048" spans="1:27" s="13" customFormat="1" x14ac:dyDescent="0.15">
      <c r="A1048" s="12">
        <v>42831</v>
      </c>
      <c r="B1048" s="60" t="s">
        <v>2251</v>
      </c>
      <c r="C1048" s="13" t="s">
        <v>1128</v>
      </c>
      <c r="D1048" s="13" t="s">
        <v>1129</v>
      </c>
      <c r="E1048" s="13" t="s">
        <v>1130</v>
      </c>
      <c r="F1048" s="13" t="str">
        <f t="shared" si="578"/>
        <v>SZ</v>
      </c>
      <c r="G1048" s="13" t="str">
        <f>VLOOKUP(LOWER(F1048)&amp;H1048,'Current pricing'!A:B,2,0)</f>
        <v>云南白药</v>
      </c>
      <c r="H1048" s="13" t="s">
        <v>1500</v>
      </c>
      <c r="I1048" s="13" t="s">
        <v>1206</v>
      </c>
      <c r="J1048" s="13" t="s">
        <v>2376</v>
      </c>
      <c r="K1048" s="13">
        <v>-700</v>
      </c>
      <c r="L1048" s="13">
        <v>1</v>
      </c>
      <c r="M1048" s="13">
        <v>84.8</v>
      </c>
      <c r="N1048" s="13">
        <f t="shared" si="582"/>
        <v>-59360</v>
      </c>
      <c r="O1048" s="13">
        <f t="shared" si="583"/>
        <v>59360</v>
      </c>
      <c r="P1048" s="19">
        <f t="shared" si="579"/>
        <v>0</v>
      </c>
      <c r="Q1048" s="19">
        <f t="shared" si="581"/>
        <v>11.872</v>
      </c>
      <c r="R1048" s="13">
        <f t="shared" si="580"/>
        <v>59.36</v>
      </c>
      <c r="S1048" s="19">
        <f t="shared" si="584"/>
        <v>59288.767999999996</v>
      </c>
      <c r="T1048" s="13">
        <f t="shared" si="585"/>
        <v>-84.698239999999998</v>
      </c>
      <c r="U1048" s="13">
        <f>IF(ISNA(VLOOKUP(LOWER(F1048)&amp;H1048,Prices!A:C,3,0)),0,VLOOKUP(LOWER(F1048)&amp;H1048,Prices!A:C,3,0))</f>
        <v>103.87</v>
      </c>
      <c r="V1048" s="16">
        <f>IF(ISNA(VLOOKUP(LOWER(F1048)&amp;H1048,Prices!A:C,2,0)),0,VLOOKUP(LOWER(F1048)&amp;H1048,Prices!A:C,2,0))</f>
        <v>105.45</v>
      </c>
      <c r="W1048" s="49">
        <f t="shared" si="586"/>
        <v>-14526.232000000004</v>
      </c>
      <c r="X1048" s="24">
        <f t="shared" si="587"/>
        <v>-1105.9999999999989</v>
      </c>
      <c r="Y1048" s="43">
        <f t="shared" si="588"/>
        <v>-0.2447141509433963</v>
      </c>
      <c r="Z1048" s="49"/>
      <c r="AA1048" s="24"/>
    </row>
    <row r="1049" spans="1:27" s="13" customFormat="1" x14ac:dyDescent="0.15">
      <c r="A1049" s="12">
        <v>42831</v>
      </c>
      <c r="B1049" s="60" t="s">
        <v>2252</v>
      </c>
      <c r="C1049" s="13" t="s">
        <v>1128</v>
      </c>
      <c r="D1049" s="13" t="s">
        <v>1129</v>
      </c>
      <c r="E1049" s="13" t="s">
        <v>1130</v>
      </c>
      <c r="F1049" s="13" t="str">
        <f t="shared" si="578"/>
        <v>SZ</v>
      </c>
      <c r="G1049" s="13" t="str">
        <f>VLOOKUP(LOWER(F1049)&amp;H1049,'Current pricing'!A:B,2,0)</f>
        <v>金科股份</v>
      </c>
      <c r="H1049" s="13" t="s">
        <v>2213</v>
      </c>
      <c r="I1049" s="13" t="s">
        <v>1206</v>
      </c>
      <c r="J1049" s="13" t="s">
        <v>2513</v>
      </c>
      <c r="K1049" s="13">
        <v>-3000</v>
      </c>
      <c r="L1049" s="13">
        <v>1</v>
      </c>
      <c r="M1049" s="13">
        <v>6.05</v>
      </c>
      <c r="N1049" s="13">
        <f t="shared" si="582"/>
        <v>-18150</v>
      </c>
      <c r="O1049" s="13">
        <f t="shared" si="583"/>
        <v>18150</v>
      </c>
      <c r="P1049" s="19">
        <f t="shared" si="579"/>
        <v>0</v>
      </c>
      <c r="Q1049" s="19">
        <f t="shared" si="581"/>
        <v>5</v>
      </c>
      <c r="R1049" s="13">
        <f t="shared" si="580"/>
        <v>18.149999999999999</v>
      </c>
      <c r="S1049" s="19">
        <f t="shared" si="584"/>
        <v>18126.849999999999</v>
      </c>
      <c r="T1049" s="13">
        <f t="shared" si="585"/>
        <v>-6.0422833333333328</v>
      </c>
      <c r="U1049" s="13">
        <f>IF(ISNA(VLOOKUP(LOWER(F1049)&amp;H1049,Prices!A:C,3,0)),0,VLOOKUP(LOWER(F1049)&amp;H1049,Prices!A:C,3,0))</f>
        <v>4.6500000000000004</v>
      </c>
      <c r="V1049" s="16">
        <f>IF(ISNA(VLOOKUP(LOWER(F1049)&amp;H1049,Prices!A:C,2,0)),0,VLOOKUP(LOWER(F1049)&amp;H1049,Prices!A:C,2,0))</f>
        <v>4.63</v>
      </c>
      <c r="W1049" s="49">
        <f t="shared" si="586"/>
        <v>4236.8499999999985</v>
      </c>
      <c r="X1049" s="24">
        <f t="shared" si="587"/>
        <v>60.000000000001386</v>
      </c>
      <c r="Y1049" s="43">
        <f t="shared" si="588"/>
        <v>0.23343526170798889</v>
      </c>
      <c r="Z1049" s="49"/>
      <c r="AA1049" s="24"/>
    </row>
    <row r="1050" spans="1:27" s="13" customFormat="1" x14ac:dyDescent="0.15">
      <c r="A1050" s="12">
        <v>42831</v>
      </c>
      <c r="B1050" s="60" t="s">
        <v>2253</v>
      </c>
      <c r="C1050" s="13" t="s">
        <v>1128</v>
      </c>
      <c r="D1050" s="13" t="s">
        <v>1129</v>
      </c>
      <c r="E1050" s="13" t="s">
        <v>1130</v>
      </c>
      <c r="F1050" s="13" t="str">
        <f t="shared" si="578"/>
        <v>SZ</v>
      </c>
      <c r="G1050" s="13" t="str">
        <f>VLOOKUP(LOWER(F1050)&amp;H1050,'Current pricing'!A:B,2,0)</f>
        <v>鱼跃医疗</v>
      </c>
      <c r="H1050" s="13" t="s">
        <v>2101</v>
      </c>
      <c r="I1050" s="13" t="s">
        <v>1206</v>
      </c>
      <c r="J1050" s="13" t="s">
        <v>2294</v>
      </c>
      <c r="K1050" s="13">
        <v>-500</v>
      </c>
      <c r="L1050" s="13">
        <v>1</v>
      </c>
      <c r="M1050" s="13">
        <v>32.78</v>
      </c>
      <c r="N1050" s="13">
        <f t="shared" si="582"/>
        <v>-16390</v>
      </c>
      <c r="O1050" s="13">
        <f t="shared" si="583"/>
        <v>16390</v>
      </c>
      <c r="P1050" s="19">
        <f t="shared" si="579"/>
        <v>0</v>
      </c>
      <c r="Q1050" s="19">
        <f t="shared" si="581"/>
        <v>5</v>
      </c>
      <c r="R1050" s="13">
        <f t="shared" si="580"/>
        <v>16.39</v>
      </c>
      <c r="S1050" s="19">
        <f t="shared" si="584"/>
        <v>16368.61</v>
      </c>
      <c r="T1050" s="13">
        <f t="shared" si="585"/>
        <v>-32.737220000000001</v>
      </c>
      <c r="U1050" s="13">
        <f>IF(ISNA(VLOOKUP(LOWER(F1050)&amp;H1050,Prices!A:C,3,0)),0,VLOOKUP(LOWER(F1050)&amp;H1050,Prices!A:C,3,0))</f>
        <v>20.74</v>
      </c>
      <c r="V1050" s="16">
        <f>IF(ISNA(VLOOKUP(LOWER(F1050)&amp;H1050,Prices!A:C,2,0)),0,VLOOKUP(LOWER(F1050)&amp;H1050,Prices!A:C,2,0))</f>
        <v>21.64</v>
      </c>
      <c r="W1050" s="49">
        <f t="shared" si="586"/>
        <v>5548.61</v>
      </c>
      <c r="X1050" s="24">
        <f t="shared" si="587"/>
        <v>-450.00000000000108</v>
      </c>
      <c r="Y1050" s="43">
        <f t="shared" si="588"/>
        <v>0.33853630262355094</v>
      </c>
      <c r="Z1050" s="49"/>
      <c r="AA1050" s="24"/>
    </row>
    <row r="1051" spans="1:27" s="13" customFormat="1" x14ac:dyDescent="0.15">
      <c r="A1051" s="12">
        <v>42831</v>
      </c>
      <c r="B1051" s="60" t="s">
        <v>2254</v>
      </c>
      <c r="C1051" s="13" t="s">
        <v>1128</v>
      </c>
      <c r="D1051" s="13" t="s">
        <v>1129</v>
      </c>
      <c r="E1051" s="13" t="s">
        <v>1130</v>
      </c>
      <c r="F1051" s="13" t="str">
        <f t="shared" si="578"/>
        <v>SZ</v>
      </c>
      <c r="G1051" s="13" t="str">
        <f>VLOOKUP(LOWER(F1051)&amp;H1051,'Current pricing'!A:B,2,0)</f>
        <v>洋河股份</v>
      </c>
      <c r="H1051" s="13" t="s">
        <v>1873</v>
      </c>
      <c r="I1051" s="13" t="s">
        <v>1206</v>
      </c>
      <c r="J1051" s="13" t="s">
        <v>2376</v>
      </c>
      <c r="K1051" s="13">
        <v>-200</v>
      </c>
      <c r="L1051" s="13">
        <v>1</v>
      </c>
      <c r="M1051" s="13">
        <v>87.47</v>
      </c>
      <c r="N1051" s="13">
        <f t="shared" si="582"/>
        <v>-17494</v>
      </c>
      <c r="O1051" s="13">
        <f t="shared" si="583"/>
        <v>17494</v>
      </c>
      <c r="P1051" s="19">
        <f t="shared" si="579"/>
        <v>0</v>
      </c>
      <c r="Q1051" s="19">
        <f t="shared" si="581"/>
        <v>5</v>
      </c>
      <c r="R1051" s="13">
        <f t="shared" si="580"/>
        <v>17.489999999999998</v>
      </c>
      <c r="S1051" s="19">
        <f t="shared" si="584"/>
        <v>17471.509999999998</v>
      </c>
      <c r="T1051" s="13">
        <f t="shared" si="585"/>
        <v>-87.357549999999989</v>
      </c>
      <c r="U1051" s="13">
        <f>IF(ISNA(VLOOKUP(LOWER(F1051)&amp;H1051,Prices!A:C,3,0)),0,VLOOKUP(LOWER(F1051)&amp;H1051,Prices!A:C,3,0))</f>
        <v>113.1</v>
      </c>
      <c r="V1051" s="16">
        <f>IF(ISNA(VLOOKUP(LOWER(F1051)&amp;H1051,Prices!A:C,2,0)),0,VLOOKUP(LOWER(F1051)&amp;H1051,Prices!A:C,2,0))</f>
        <v>117</v>
      </c>
      <c r="W1051" s="49">
        <f t="shared" si="586"/>
        <v>-5928.4900000000025</v>
      </c>
      <c r="X1051" s="24">
        <f t="shared" si="587"/>
        <v>-780.00000000000114</v>
      </c>
      <c r="Y1051" s="43">
        <f t="shared" si="588"/>
        <v>-0.33888704698753874</v>
      </c>
      <c r="Z1051" s="49"/>
      <c r="AA1051" s="24"/>
    </row>
    <row r="1052" spans="1:27" s="13" customFormat="1" x14ac:dyDescent="0.15">
      <c r="A1052" s="12">
        <v>42831</v>
      </c>
      <c r="B1052" s="60" t="s">
        <v>2255</v>
      </c>
      <c r="C1052" s="13" t="s">
        <v>1128</v>
      </c>
      <c r="D1052" s="13" t="s">
        <v>1129</v>
      </c>
      <c r="E1052" s="13" t="s">
        <v>1130</v>
      </c>
      <c r="F1052" s="13" t="str">
        <f t="shared" si="578"/>
        <v>SH</v>
      </c>
      <c r="G1052" s="13" t="str">
        <f>VLOOKUP(LOWER(F1052)&amp;H1052,'Current pricing'!A:B,2,0)</f>
        <v>康美药业</v>
      </c>
      <c r="H1052" s="13" t="s">
        <v>2208</v>
      </c>
      <c r="I1052" s="13" t="s">
        <v>1206</v>
      </c>
      <c r="J1052" s="13" t="s">
        <v>2294</v>
      </c>
      <c r="K1052" s="13">
        <v>-700</v>
      </c>
      <c r="L1052" s="13">
        <v>1</v>
      </c>
      <c r="M1052" s="13">
        <v>18.559999999999999</v>
      </c>
      <c r="N1052" s="13">
        <f t="shared" si="582"/>
        <v>-12992</v>
      </c>
      <c r="O1052" s="13">
        <f t="shared" si="583"/>
        <v>12992</v>
      </c>
      <c r="P1052" s="19">
        <f t="shared" si="579"/>
        <v>0.25984000000000002</v>
      </c>
      <c r="Q1052" s="19">
        <f t="shared" si="581"/>
        <v>5</v>
      </c>
      <c r="R1052" s="13">
        <f t="shared" si="580"/>
        <v>12.99</v>
      </c>
      <c r="S1052" s="19">
        <f t="shared" si="584"/>
        <v>12973.75016</v>
      </c>
      <c r="T1052" s="13">
        <f t="shared" si="585"/>
        <v>-18.533928799999998</v>
      </c>
      <c r="U1052" s="13">
        <f>IF(ISNA(VLOOKUP(LOWER(F1052)&amp;H1052,Prices!A:C,3,0)),0,VLOOKUP(LOWER(F1052)&amp;H1052,Prices!A:C,3,0))</f>
        <v>21.25</v>
      </c>
      <c r="V1052" s="16">
        <f>IF(ISNA(VLOOKUP(LOWER(F1052)&amp;H1052,Prices!A:C,2,0)),0,VLOOKUP(LOWER(F1052)&amp;H1052,Prices!A:C,2,0))</f>
        <v>22.53</v>
      </c>
      <c r="W1052" s="49">
        <f t="shared" si="586"/>
        <v>-2797.2498400000022</v>
      </c>
      <c r="X1052" s="24">
        <f t="shared" si="587"/>
        <v>-896.0000000000008</v>
      </c>
      <c r="Y1052" s="43">
        <f t="shared" si="588"/>
        <v>-0.21530556034482776</v>
      </c>
      <c r="Z1052" s="49"/>
      <c r="AA1052" s="24"/>
    </row>
    <row r="1053" spans="1:27" s="13" customFormat="1" x14ac:dyDescent="0.15">
      <c r="A1053" s="12">
        <v>42831</v>
      </c>
      <c r="B1053" s="60" t="s">
        <v>2256</v>
      </c>
      <c r="C1053" s="13" t="s">
        <v>1128</v>
      </c>
      <c r="D1053" s="13" t="s">
        <v>1129</v>
      </c>
      <c r="E1053" s="13" t="s">
        <v>1130</v>
      </c>
      <c r="F1053" s="13" t="str">
        <f t="shared" si="578"/>
        <v>SH</v>
      </c>
      <c r="G1053" s="13" t="str">
        <f>VLOOKUP(LOWER(F1053)&amp;H1053,'Current pricing'!A:B,2,0)</f>
        <v>中国建筑</v>
      </c>
      <c r="H1053" s="13" t="s">
        <v>1354</v>
      </c>
      <c r="I1053" s="13" t="s">
        <v>1206</v>
      </c>
      <c r="J1053" s="13" t="s">
        <v>2294</v>
      </c>
      <c r="K1053" s="13">
        <v>-300</v>
      </c>
      <c r="L1053" s="13">
        <v>1</v>
      </c>
      <c r="M1053" s="13">
        <v>9.5</v>
      </c>
      <c r="N1053" s="13">
        <f t="shared" si="582"/>
        <v>-2850</v>
      </c>
      <c r="O1053" s="13">
        <f t="shared" si="583"/>
        <v>2850</v>
      </c>
      <c r="P1053" s="19">
        <f t="shared" si="579"/>
        <v>5.7000000000000002E-2</v>
      </c>
      <c r="Q1053" s="19">
        <f t="shared" si="581"/>
        <v>5</v>
      </c>
      <c r="R1053" s="13">
        <f t="shared" si="580"/>
        <v>2.85</v>
      </c>
      <c r="S1053" s="19">
        <f t="shared" si="584"/>
        <v>2842.0930000000003</v>
      </c>
      <c r="T1053" s="13">
        <f t="shared" si="585"/>
        <v>-9.4736433333333352</v>
      </c>
      <c r="U1053" s="13">
        <f>IF(ISNA(VLOOKUP(LOWER(F1053)&amp;H1053,Prices!A:C,3,0)),0,VLOOKUP(LOWER(F1053)&amp;H1053,Prices!A:C,3,0))</f>
        <v>9.7899999999999991</v>
      </c>
      <c r="V1053" s="16">
        <f>IF(ISNA(VLOOKUP(LOWER(F1053)&amp;H1053,Prices!A:C,2,0)),0,VLOOKUP(LOWER(F1053)&amp;H1053,Prices!A:C,2,0))</f>
        <v>9.67</v>
      </c>
      <c r="W1053" s="49">
        <f t="shared" si="586"/>
        <v>-58.906999999999421</v>
      </c>
      <c r="X1053" s="24">
        <f t="shared" si="587"/>
        <v>35.999999999999766</v>
      </c>
      <c r="Y1053" s="43">
        <f t="shared" si="588"/>
        <v>-2.066912280701734E-2</v>
      </c>
      <c r="Z1053" s="49"/>
      <c r="AA1053" s="24"/>
    </row>
    <row r="1054" spans="1:27" s="13" customFormat="1" x14ac:dyDescent="0.15">
      <c r="A1054" s="12">
        <v>42831</v>
      </c>
      <c r="B1054" s="60" t="s">
        <v>2257</v>
      </c>
      <c r="C1054" s="13" t="s">
        <v>1128</v>
      </c>
      <c r="D1054" s="13" t="s">
        <v>1129</v>
      </c>
      <c r="E1054" s="13" t="s">
        <v>1130</v>
      </c>
      <c r="F1054" s="13" t="str">
        <f t="shared" si="578"/>
        <v>SZ</v>
      </c>
      <c r="G1054" s="13" t="str">
        <f>VLOOKUP(LOWER(F1054)&amp;H1054,'Current pricing'!A:B,2,0)</f>
        <v>汇川技术</v>
      </c>
      <c r="H1054" s="13" t="s">
        <v>1470</v>
      </c>
      <c r="I1054" s="13" t="s">
        <v>1206</v>
      </c>
      <c r="J1054" s="13" t="s">
        <v>2294</v>
      </c>
      <c r="K1054" s="13">
        <v>-1000</v>
      </c>
      <c r="L1054" s="13">
        <v>1</v>
      </c>
      <c r="M1054" s="13">
        <v>22.58</v>
      </c>
      <c r="N1054" s="13">
        <f t="shared" si="582"/>
        <v>-22580</v>
      </c>
      <c r="O1054" s="13">
        <f t="shared" si="583"/>
        <v>22580</v>
      </c>
      <c r="P1054" s="19">
        <f t="shared" si="579"/>
        <v>0</v>
      </c>
      <c r="Q1054" s="19">
        <f t="shared" si="581"/>
        <v>5</v>
      </c>
      <c r="R1054" s="13">
        <f t="shared" si="580"/>
        <v>22.58</v>
      </c>
      <c r="S1054" s="19">
        <f t="shared" si="584"/>
        <v>22552.42</v>
      </c>
      <c r="T1054" s="13">
        <f t="shared" si="585"/>
        <v>-22.552419999999998</v>
      </c>
      <c r="U1054" s="13">
        <f>IF(ISNA(VLOOKUP(LOWER(F1054)&amp;H1054,Prices!A:C,3,0)),0,VLOOKUP(LOWER(F1054)&amp;H1054,Prices!A:C,3,0))</f>
        <v>29.81</v>
      </c>
      <c r="V1054" s="16">
        <f>IF(ISNA(VLOOKUP(LOWER(F1054)&amp;H1054,Prices!A:C,2,0)),0,VLOOKUP(LOWER(F1054)&amp;H1054,Prices!A:C,2,0))</f>
        <v>29.9</v>
      </c>
      <c r="W1054" s="49">
        <f t="shared" si="586"/>
        <v>-7347.5800000000008</v>
      </c>
      <c r="X1054" s="24">
        <f t="shared" si="587"/>
        <v>-89.999999999999858</v>
      </c>
      <c r="Y1054" s="43">
        <f t="shared" si="588"/>
        <v>-0.3254021257750222</v>
      </c>
      <c r="Z1054" s="49"/>
      <c r="AA1054" s="24"/>
    </row>
    <row r="1055" spans="1:27" s="13" customFormat="1" x14ac:dyDescent="0.15">
      <c r="A1055" s="12">
        <v>42831</v>
      </c>
      <c r="B1055" s="60" t="s">
        <v>2258</v>
      </c>
      <c r="C1055" s="13" t="s">
        <v>1128</v>
      </c>
      <c r="D1055" s="13" t="s">
        <v>1129</v>
      </c>
      <c r="E1055" s="13" t="s">
        <v>1130</v>
      </c>
      <c r="F1055" s="13" t="str">
        <f t="shared" si="578"/>
        <v>SH</v>
      </c>
      <c r="G1055" s="13" t="str">
        <f>VLOOKUP(LOWER(F1055)&amp;H1055,'Current pricing'!A:B,2,0)</f>
        <v>复星医药</v>
      </c>
      <c r="H1055" s="13" t="s">
        <v>2215</v>
      </c>
      <c r="I1055" s="13" t="s">
        <v>1206</v>
      </c>
      <c r="J1055" s="13" t="s">
        <v>2294</v>
      </c>
      <c r="K1055" s="13">
        <v>-700</v>
      </c>
      <c r="L1055" s="13">
        <v>1</v>
      </c>
      <c r="M1055" s="13">
        <v>28.37</v>
      </c>
      <c r="N1055" s="13">
        <f t="shared" si="582"/>
        <v>-19859</v>
      </c>
      <c r="O1055" s="13">
        <f t="shared" si="583"/>
        <v>19859</v>
      </c>
      <c r="P1055" s="19">
        <f t="shared" si="579"/>
        <v>0.39718000000000003</v>
      </c>
      <c r="Q1055" s="19">
        <f t="shared" si="581"/>
        <v>5</v>
      </c>
      <c r="R1055" s="13">
        <f t="shared" si="580"/>
        <v>19.86</v>
      </c>
      <c r="S1055" s="19">
        <f t="shared" si="584"/>
        <v>19833.742819999999</v>
      </c>
      <c r="T1055" s="13">
        <f t="shared" si="585"/>
        <v>-28.333918314285715</v>
      </c>
      <c r="U1055" s="13">
        <f>IF(ISNA(VLOOKUP(LOWER(F1055)&amp;H1055,Prices!A:C,3,0)),0,VLOOKUP(LOWER(F1055)&amp;H1055,Prices!A:C,3,0))</f>
        <v>43</v>
      </c>
      <c r="V1055" s="16">
        <f>IF(ISNA(VLOOKUP(LOWER(F1055)&amp;H1055,Prices!A:C,2,0)),0,VLOOKUP(LOWER(F1055)&amp;H1055,Prices!A:C,2,0))</f>
        <v>44.77</v>
      </c>
      <c r="W1055" s="49">
        <f t="shared" si="586"/>
        <v>-11505.257180000002</v>
      </c>
      <c r="X1055" s="24">
        <f t="shared" si="587"/>
        <v>-1239.0000000000023</v>
      </c>
      <c r="Y1055" s="43">
        <f t="shared" si="588"/>
        <v>-0.57934725716299929</v>
      </c>
      <c r="Z1055" s="49"/>
      <c r="AA1055" s="24"/>
    </row>
    <row r="1056" spans="1:27" s="13" customFormat="1" x14ac:dyDescent="0.15">
      <c r="A1056" s="12">
        <v>42831</v>
      </c>
      <c r="B1056" s="60" t="s">
        <v>2259</v>
      </c>
      <c r="C1056" s="13" t="s">
        <v>1128</v>
      </c>
      <c r="D1056" s="13" t="s">
        <v>1129</v>
      </c>
      <c r="E1056" s="13" t="s">
        <v>1130</v>
      </c>
      <c r="F1056" s="13" t="str">
        <f t="shared" si="578"/>
        <v>SZ</v>
      </c>
      <c r="G1056" s="13" t="str">
        <f>VLOOKUP(LOWER(F1056)&amp;H1056,'Current pricing'!A:B,2,0)</f>
        <v>鱼跃医疗</v>
      </c>
      <c r="H1056" s="13" t="s">
        <v>2101</v>
      </c>
      <c r="I1056" s="13" t="s">
        <v>1206</v>
      </c>
      <c r="J1056" s="13" t="s">
        <v>2294</v>
      </c>
      <c r="K1056" s="13">
        <v>-300</v>
      </c>
      <c r="L1056" s="13">
        <v>1</v>
      </c>
      <c r="M1056" s="13">
        <v>33.01</v>
      </c>
      <c r="N1056" s="13">
        <f t="shared" si="582"/>
        <v>-9903</v>
      </c>
      <c r="O1056" s="13">
        <f t="shared" si="583"/>
        <v>9903</v>
      </c>
      <c r="P1056" s="19">
        <f t="shared" si="579"/>
        <v>0</v>
      </c>
      <c r="Q1056" s="19">
        <f t="shared" si="581"/>
        <v>5</v>
      </c>
      <c r="R1056" s="13">
        <f t="shared" si="580"/>
        <v>9.9</v>
      </c>
      <c r="S1056" s="19">
        <f t="shared" si="584"/>
        <v>9888.1</v>
      </c>
      <c r="T1056" s="13">
        <f t="shared" si="585"/>
        <v>-32.960333333333331</v>
      </c>
      <c r="U1056" s="13">
        <f>IF(ISNA(VLOOKUP(LOWER(F1056)&amp;H1056,Prices!A:C,3,0)),0,VLOOKUP(LOWER(F1056)&amp;H1056,Prices!A:C,3,0))</f>
        <v>20.74</v>
      </c>
      <c r="V1056" s="16">
        <f>IF(ISNA(VLOOKUP(LOWER(F1056)&amp;H1056,Prices!A:C,2,0)),0,VLOOKUP(LOWER(F1056)&amp;H1056,Prices!A:C,2,0))</f>
        <v>21.64</v>
      </c>
      <c r="W1056" s="49">
        <f t="shared" si="586"/>
        <v>3396.099999999999</v>
      </c>
      <c r="X1056" s="24">
        <f t="shared" si="587"/>
        <v>-270.00000000000063</v>
      </c>
      <c r="Y1056" s="43">
        <f t="shared" si="588"/>
        <v>0.34293648389376946</v>
      </c>
      <c r="Z1056" s="49"/>
      <c r="AA1056" s="24"/>
    </row>
    <row r="1057" spans="1:27" s="13" customFormat="1" x14ac:dyDescent="0.15">
      <c r="A1057" s="12">
        <v>42831</v>
      </c>
      <c r="B1057" s="60" t="s">
        <v>2260</v>
      </c>
      <c r="C1057" s="13" t="s">
        <v>1128</v>
      </c>
      <c r="D1057" s="13" t="s">
        <v>1129</v>
      </c>
      <c r="E1057" s="13" t="s">
        <v>1130</v>
      </c>
      <c r="F1057" s="13" t="str">
        <f t="shared" si="578"/>
        <v>SZ</v>
      </c>
      <c r="G1057" s="13" t="str">
        <f>VLOOKUP(LOWER(F1057)&amp;H1057,'Current pricing'!A:B,2,0)</f>
        <v>云南白药</v>
      </c>
      <c r="H1057" s="13" t="s">
        <v>1500</v>
      </c>
      <c r="I1057" s="13" t="s">
        <v>1207</v>
      </c>
      <c r="J1057" s="13" t="s">
        <v>2376</v>
      </c>
      <c r="K1057" s="13">
        <v>700</v>
      </c>
      <c r="L1057" s="13">
        <v>1</v>
      </c>
      <c r="M1057" s="13">
        <v>83.93</v>
      </c>
      <c r="N1057" s="13">
        <f t="shared" si="582"/>
        <v>58751.000000000007</v>
      </c>
      <c r="O1057" s="13">
        <f t="shared" si="583"/>
        <v>58751.000000000007</v>
      </c>
      <c r="P1057" s="19">
        <f t="shared" si="579"/>
        <v>0</v>
      </c>
      <c r="Q1057" s="19">
        <f t="shared" si="581"/>
        <v>11.750200000000001</v>
      </c>
      <c r="R1057" s="13">
        <f t="shared" si="580"/>
        <v>0</v>
      </c>
      <c r="S1057" s="19">
        <f t="shared" si="584"/>
        <v>-58762.750200000009</v>
      </c>
      <c r="T1057" s="13">
        <f t="shared" si="585"/>
        <v>-83.946786000000017</v>
      </c>
      <c r="U1057" s="13">
        <f>IF(ISNA(VLOOKUP(LOWER(F1057)&amp;H1057,Prices!A:C,3,0)),0,VLOOKUP(LOWER(F1057)&amp;H1057,Prices!A:C,3,0))</f>
        <v>103.87</v>
      </c>
      <c r="V1057" s="16">
        <f>IF(ISNA(VLOOKUP(LOWER(F1057)&amp;H1057,Prices!A:C,2,0)),0,VLOOKUP(LOWER(F1057)&amp;H1057,Prices!A:C,2,0))</f>
        <v>105.45</v>
      </c>
      <c r="W1057" s="49">
        <f t="shared" si="586"/>
        <v>15052.249799999991</v>
      </c>
      <c r="X1057" s="24">
        <f t="shared" si="587"/>
        <v>1105.9999999999989</v>
      </c>
      <c r="Y1057" s="43">
        <f t="shared" si="588"/>
        <v>0.25620414631240301</v>
      </c>
      <c r="Z1057" s="49"/>
      <c r="AA1057" s="24"/>
    </row>
    <row r="1058" spans="1:27" s="13" customFormat="1" x14ac:dyDescent="0.15">
      <c r="A1058" s="12">
        <v>42831</v>
      </c>
      <c r="B1058" s="60" t="s">
        <v>2261</v>
      </c>
      <c r="C1058" s="13" t="s">
        <v>1128</v>
      </c>
      <c r="D1058" s="13" t="s">
        <v>1129</v>
      </c>
      <c r="E1058" s="13" t="s">
        <v>1130</v>
      </c>
      <c r="F1058" s="13" t="str">
        <f t="shared" si="578"/>
        <v>SZ</v>
      </c>
      <c r="G1058" s="13" t="str">
        <f>VLOOKUP(LOWER(F1058)&amp;H1058,'Current pricing'!A:B,2,0)</f>
        <v>云南白药</v>
      </c>
      <c r="H1058" s="13" t="s">
        <v>1500</v>
      </c>
      <c r="I1058" s="13" t="s">
        <v>1206</v>
      </c>
      <c r="J1058" s="13" t="s">
        <v>2376</v>
      </c>
      <c r="K1058" s="13">
        <v>-300</v>
      </c>
      <c r="L1058" s="13">
        <v>1</v>
      </c>
      <c r="M1058" s="13">
        <v>84.99</v>
      </c>
      <c r="N1058" s="13">
        <f t="shared" si="582"/>
        <v>-25497</v>
      </c>
      <c r="O1058" s="13">
        <f t="shared" si="583"/>
        <v>25497</v>
      </c>
      <c r="P1058" s="19">
        <f t="shared" si="579"/>
        <v>0</v>
      </c>
      <c r="Q1058" s="19">
        <f t="shared" si="581"/>
        <v>5.0994000000000002</v>
      </c>
      <c r="R1058" s="13">
        <f t="shared" si="580"/>
        <v>25.5</v>
      </c>
      <c r="S1058" s="19">
        <f t="shared" si="584"/>
        <v>25466.400600000001</v>
      </c>
      <c r="T1058" s="13">
        <f t="shared" si="585"/>
        <v>-84.888002</v>
      </c>
      <c r="U1058" s="13">
        <f>IF(ISNA(VLOOKUP(LOWER(F1058)&amp;H1058,Prices!A:C,3,0)),0,VLOOKUP(LOWER(F1058)&amp;H1058,Prices!A:C,3,0))</f>
        <v>103.87</v>
      </c>
      <c r="V1058" s="16">
        <f>IF(ISNA(VLOOKUP(LOWER(F1058)&amp;H1058,Prices!A:C,2,0)),0,VLOOKUP(LOWER(F1058)&amp;H1058,Prices!A:C,2,0))</f>
        <v>105.45</v>
      </c>
      <c r="W1058" s="49">
        <f t="shared" si="586"/>
        <v>-6168.599400000001</v>
      </c>
      <c r="X1058" s="24">
        <f t="shared" si="587"/>
        <v>-473.99999999999949</v>
      </c>
      <c r="Y1058" s="43">
        <f t="shared" si="588"/>
        <v>-0.24193432168490414</v>
      </c>
      <c r="Z1058" s="49"/>
      <c r="AA1058" s="24"/>
    </row>
    <row r="1059" spans="1:27" s="13" customFormat="1" x14ac:dyDescent="0.15">
      <c r="A1059" s="12">
        <v>42831</v>
      </c>
      <c r="B1059" s="60" t="s">
        <v>2262</v>
      </c>
      <c r="C1059" s="13" t="s">
        <v>1128</v>
      </c>
      <c r="D1059" s="13" t="s">
        <v>1129</v>
      </c>
      <c r="E1059" s="13" t="s">
        <v>1130</v>
      </c>
      <c r="F1059" s="13" t="str">
        <f t="shared" si="578"/>
        <v>SZ</v>
      </c>
      <c r="G1059" s="13" t="str">
        <f>VLOOKUP(LOWER(F1059)&amp;H1059,'Current pricing'!A:B,2,0)</f>
        <v>万 科Ａ</v>
      </c>
      <c r="H1059" s="13" t="s">
        <v>1253</v>
      </c>
      <c r="I1059" s="13" t="s">
        <v>1206</v>
      </c>
      <c r="J1059" s="13" t="s">
        <v>2294</v>
      </c>
      <c r="K1059" s="13">
        <v>-500</v>
      </c>
      <c r="L1059" s="13">
        <v>1</v>
      </c>
      <c r="M1059" s="13">
        <v>20.69</v>
      </c>
      <c r="N1059" s="13">
        <f t="shared" si="582"/>
        <v>-10345</v>
      </c>
      <c r="O1059" s="13">
        <f t="shared" si="583"/>
        <v>10345</v>
      </c>
      <c r="P1059" s="19">
        <f t="shared" si="579"/>
        <v>0</v>
      </c>
      <c r="Q1059" s="19">
        <f t="shared" si="581"/>
        <v>5</v>
      </c>
      <c r="R1059" s="13">
        <f t="shared" si="580"/>
        <v>10.35</v>
      </c>
      <c r="S1059" s="19">
        <f t="shared" si="584"/>
        <v>10329.65</v>
      </c>
      <c r="T1059" s="13">
        <f t="shared" si="585"/>
        <v>-20.659299999999998</v>
      </c>
      <c r="U1059" s="13">
        <f>IF(ISNA(VLOOKUP(LOWER(F1059)&amp;H1059,Prices!A:C,3,0)),0,VLOOKUP(LOWER(F1059)&amp;H1059,Prices!A:C,3,0))</f>
        <v>28.19</v>
      </c>
      <c r="V1059" s="16">
        <f>IF(ISNA(VLOOKUP(LOWER(F1059)&amp;H1059,Prices!A:C,2,0)),0,VLOOKUP(LOWER(F1059)&amp;H1059,Prices!A:C,2,0))</f>
        <v>27.46</v>
      </c>
      <c r="W1059" s="49">
        <f t="shared" si="586"/>
        <v>-3400.3500000000013</v>
      </c>
      <c r="X1059" s="24">
        <f t="shared" si="587"/>
        <v>365.00000000000023</v>
      </c>
      <c r="Y1059" s="43">
        <f t="shared" si="588"/>
        <v>-0.32869502174963761</v>
      </c>
      <c r="Z1059" s="49"/>
      <c r="AA1059" s="24"/>
    </row>
    <row r="1060" spans="1:27" s="13" customFormat="1" x14ac:dyDescent="0.15">
      <c r="A1060" s="12">
        <v>42831</v>
      </c>
      <c r="B1060" s="60" t="s">
        <v>2263</v>
      </c>
      <c r="C1060" s="13" t="s">
        <v>1128</v>
      </c>
      <c r="D1060" s="13" t="s">
        <v>1129</v>
      </c>
      <c r="E1060" s="13" t="s">
        <v>1130</v>
      </c>
      <c r="F1060" s="13" t="str">
        <f t="shared" si="578"/>
        <v>SZ</v>
      </c>
      <c r="G1060" s="13" t="str">
        <f>VLOOKUP(LOWER(F1060)&amp;H1060,'Current pricing'!A:B,2,0)</f>
        <v>鱼跃医疗</v>
      </c>
      <c r="H1060" s="13" t="s">
        <v>2101</v>
      </c>
      <c r="I1060" s="13" t="s">
        <v>1206</v>
      </c>
      <c r="J1060" s="13" t="s">
        <v>2294</v>
      </c>
      <c r="K1060" s="13">
        <v>-300</v>
      </c>
      <c r="L1060" s="13">
        <v>1</v>
      </c>
      <c r="M1060" s="13">
        <v>33.25</v>
      </c>
      <c r="N1060" s="13">
        <f t="shared" si="582"/>
        <v>-9975</v>
      </c>
      <c r="O1060" s="13">
        <f t="shared" si="583"/>
        <v>9975</v>
      </c>
      <c r="P1060" s="19">
        <f t="shared" si="579"/>
        <v>0</v>
      </c>
      <c r="Q1060" s="19">
        <f t="shared" si="581"/>
        <v>5</v>
      </c>
      <c r="R1060" s="13">
        <f t="shared" si="580"/>
        <v>9.98</v>
      </c>
      <c r="S1060" s="19">
        <f t="shared" si="584"/>
        <v>9960.02</v>
      </c>
      <c r="T1060" s="13">
        <f t="shared" si="585"/>
        <v>-33.200066666666665</v>
      </c>
      <c r="U1060" s="13">
        <f>IF(ISNA(VLOOKUP(LOWER(F1060)&amp;H1060,Prices!A:C,3,0)),0,VLOOKUP(LOWER(F1060)&amp;H1060,Prices!A:C,3,0))</f>
        <v>20.74</v>
      </c>
      <c r="V1060" s="16">
        <f>IF(ISNA(VLOOKUP(LOWER(F1060)&amp;H1060,Prices!A:C,2,0)),0,VLOOKUP(LOWER(F1060)&amp;H1060,Prices!A:C,2,0))</f>
        <v>21.64</v>
      </c>
      <c r="W1060" s="49">
        <f t="shared" si="586"/>
        <v>3468.0199999999991</v>
      </c>
      <c r="X1060" s="24">
        <f t="shared" si="587"/>
        <v>-270.00000000000063</v>
      </c>
      <c r="Y1060" s="43">
        <f t="shared" si="588"/>
        <v>0.34767117794486208</v>
      </c>
      <c r="Z1060" s="49"/>
      <c r="AA1060" s="24"/>
    </row>
    <row r="1061" spans="1:27" s="13" customFormat="1" x14ac:dyDescent="0.15">
      <c r="A1061" s="12">
        <v>42831</v>
      </c>
      <c r="B1061" s="60" t="s">
        <v>2264</v>
      </c>
      <c r="C1061" s="13" t="s">
        <v>1128</v>
      </c>
      <c r="D1061" s="13" t="s">
        <v>1129</v>
      </c>
      <c r="E1061" s="13" t="s">
        <v>1130</v>
      </c>
      <c r="F1061" s="13" t="str">
        <f t="shared" si="578"/>
        <v>SZ</v>
      </c>
      <c r="G1061" s="13" t="str">
        <f>VLOOKUP(LOWER(F1061)&amp;H1061,'Current pricing'!A:B,2,0)</f>
        <v>五 粮 液</v>
      </c>
      <c r="H1061" s="13" t="s">
        <v>1853</v>
      </c>
      <c r="I1061" s="13" t="s">
        <v>1207</v>
      </c>
      <c r="J1061" s="13" t="s">
        <v>2416</v>
      </c>
      <c r="K1061" s="13">
        <v>300</v>
      </c>
      <c r="L1061" s="13">
        <v>1</v>
      </c>
      <c r="M1061" s="13">
        <v>42.68</v>
      </c>
      <c r="N1061" s="13">
        <f t="shared" si="582"/>
        <v>12804</v>
      </c>
      <c r="O1061" s="13">
        <f t="shared" si="583"/>
        <v>12804</v>
      </c>
      <c r="P1061" s="19">
        <f t="shared" si="579"/>
        <v>0</v>
      </c>
      <c r="Q1061" s="19">
        <f t="shared" si="581"/>
        <v>5</v>
      </c>
      <c r="R1061" s="13">
        <f t="shared" si="580"/>
        <v>0</v>
      </c>
      <c r="S1061" s="19">
        <f t="shared" si="584"/>
        <v>-12809</v>
      </c>
      <c r="T1061" s="13">
        <f t="shared" si="585"/>
        <v>-42.696666666666665</v>
      </c>
      <c r="U1061" s="13">
        <f>IF(ISNA(VLOOKUP(LOWER(F1061)&amp;H1061,Prices!A:C,3,0)),0,VLOOKUP(LOWER(F1061)&amp;H1061,Prices!A:C,3,0))</f>
        <v>68.33</v>
      </c>
      <c r="V1061" s="16">
        <f>IF(ISNA(VLOOKUP(LOWER(F1061)&amp;H1061,Prices!A:C,2,0)),0,VLOOKUP(LOWER(F1061)&amp;H1061,Prices!A:C,2,0))</f>
        <v>70.150000000000006</v>
      </c>
      <c r="W1061" s="49">
        <f t="shared" si="586"/>
        <v>8236.0000000000018</v>
      </c>
      <c r="X1061" s="24">
        <f t="shared" si="587"/>
        <v>546.00000000000227</v>
      </c>
      <c r="Y1061" s="43">
        <f t="shared" si="588"/>
        <v>0.64323648859731353</v>
      </c>
      <c r="Z1061" s="49"/>
      <c r="AA1061" s="24"/>
    </row>
    <row r="1062" spans="1:27" s="13" customFormat="1" x14ac:dyDescent="0.15">
      <c r="A1062" s="12">
        <v>42831</v>
      </c>
      <c r="B1062" s="60" t="s">
        <v>2265</v>
      </c>
      <c r="C1062" s="13" t="s">
        <v>1128</v>
      </c>
      <c r="D1062" s="13" t="s">
        <v>1129</v>
      </c>
      <c r="E1062" s="13" t="s">
        <v>1130</v>
      </c>
      <c r="F1062" s="13" t="str">
        <f t="shared" si="578"/>
        <v>SH</v>
      </c>
      <c r="G1062" s="13" t="str">
        <f>VLOOKUP(LOWER(F1062)&amp;H1062,'Current pricing'!A:B,2,0)</f>
        <v>康美药业</v>
      </c>
      <c r="H1062" s="13" t="s">
        <v>2208</v>
      </c>
      <c r="I1062" s="13" t="s">
        <v>1206</v>
      </c>
      <c r="J1062" s="13" t="s">
        <v>2294</v>
      </c>
      <c r="K1062" s="13">
        <v>-800</v>
      </c>
      <c r="L1062" s="13">
        <v>1</v>
      </c>
      <c r="M1062" s="13">
        <v>18.52</v>
      </c>
      <c r="N1062" s="13">
        <f t="shared" si="582"/>
        <v>-14816</v>
      </c>
      <c r="O1062" s="13">
        <f t="shared" si="583"/>
        <v>14816</v>
      </c>
      <c r="P1062" s="19">
        <f t="shared" si="579"/>
        <v>0.29632000000000003</v>
      </c>
      <c r="Q1062" s="19">
        <f t="shared" si="581"/>
        <v>5</v>
      </c>
      <c r="R1062" s="13">
        <f t="shared" si="580"/>
        <v>14.82</v>
      </c>
      <c r="S1062" s="19">
        <f t="shared" si="584"/>
        <v>14795.883680000001</v>
      </c>
      <c r="T1062" s="13">
        <f t="shared" si="585"/>
        <v>-18.4948546</v>
      </c>
      <c r="U1062" s="13">
        <f>IF(ISNA(VLOOKUP(LOWER(F1062)&amp;H1062,Prices!A:C,3,0)),0,VLOOKUP(LOWER(F1062)&amp;H1062,Prices!A:C,3,0))</f>
        <v>21.25</v>
      </c>
      <c r="V1062" s="16">
        <f>IF(ISNA(VLOOKUP(LOWER(F1062)&amp;H1062,Prices!A:C,2,0)),0,VLOOKUP(LOWER(F1062)&amp;H1062,Prices!A:C,2,0))</f>
        <v>22.53</v>
      </c>
      <c r="W1062" s="49">
        <f t="shared" si="586"/>
        <v>-3228.116320000001</v>
      </c>
      <c r="X1062" s="24">
        <f t="shared" si="587"/>
        <v>-1024.0000000000009</v>
      </c>
      <c r="Y1062" s="43">
        <f t="shared" si="588"/>
        <v>-0.21788042116630676</v>
      </c>
      <c r="Z1062" s="49"/>
      <c r="AA1062" s="24"/>
    </row>
    <row r="1063" spans="1:27" s="13" customFormat="1" x14ac:dyDescent="0.15">
      <c r="A1063" s="12">
        <v>42831</v>
      </c>
      <c r="B1063" s="60" t="s">
        <v>2266</v>
      </c>
      <c r="C1063" s="13" t="s">
        <v>1128</v>
      </c>
      <c r="D1063" s="13" t="s">
        <v>1129</v>
      </c>
      <c r="E1063" s="13" t="s">
        <v>1130</v>
      </c>
      <c r="F1063" s="13" t="str">
        <f t="shared" si="578"/>
        <v>SZ</v>
      </c>
      <c r="G1063" s="13" t="str">
        <f>VLOOKUP(LOWER(F1063)&amp;H1063,'Current pricing'!A:B,2,0)</f>
        <v>金科股份</v>
      </c>
      <c r="H1063" s="13" t="s">
        <v>2213</v>
      </c>
      <c r="I1063" s="13" t="s">
        <v>1206</v>
      </c>
      <c r="J1063" s="13" t="s">
        <v>2510</v>
      </c>
      <c r="K1063" s="13">
        <v>-1500</v>
      </c>
      <c r="L1063" s="13">
        <v>1</v>
      </c>
      <c r="M1063" s="13">
        <v>6</v>
      </c>
      <c r="N1063" s="13">
        <f t="shared" si="582"/>
        <v>-9000</v>
      </c>
      <c r="O1063" s="13">
        <f t="shared" si="583"/>
        <v>9000</v>
      </c>
      <c r="P1063" s="19">
        <f t="shared" si="579"/>
        <v>0</v>
      </c>
      <c r="Q1063" s="19">
        <f t="shared" si="581"/>
        <v>5</v>
      </c>
      <c r="R1063" s="13">
        <f t="shared" si="580"/>
        <v>9</v>
      </c>
      <c r="S1063" s="19">
        <f t="shared" si="584"/>
        <v>8986</v>
      </c>
      <c r="T1063" s="13">
        <f t="shared" si="585"/>
        <v>-5.9906666666666668</v>
      </c>
      <c r="U1063" s="13">
        <f>IF(ISNA(VLOOKUP(LOWER(F1063)&amp;H1063,Prices!A:C,3,0)),0,VLOOKUP(LOWER(F1063)&amp;H1063,Prices!A:C,3,0))</f>
        <v>4.6500000000000004</v>
      </c>
      <c r="V1063" s="16">
        <f>IF(ISNA(VLOOKUP(LOWER(F1063)&amp;H1063,Prices!A:C,2,0)),0,VLOOKUP(LOWER(F1063)&amp;H1063,Prices!A:C,2,0))</f>
        <v>4.63</v>
      </c>
      <c r="W1063" s="49">
        <f t="shared" si="586"/>
        <v>2041.0000000000005</v>
      </c>
      <c r="X1063" s="24">
        <f t="shared" si="587"/>
        <v>30.000000000000693</v>
      </c>
      <c r="Y1063" s="43">
        <f t="shared" si="588"/>
        <v>0.22677777777777783</v>
      </c>
      <c r="Z1063" s="49"/>
      <c r="AA1063" s="24"/>
    </row>
    <row r="1064" spans="1:27" s="13" customFormat="1" x14ac:dyDescent="0.15">
      <c r="A1064" s="12">
        <v>42831</v>
      </c>
      <c r="B1064" s="60" t="s">
        <v>2267</v>
      </c>
      <c r="C1064" s="13" t="s">
        <v>1128</v>
      </c>
      <c r="D1064" s="13" t="s">
        <v>1129</v>
      </c>
      <c r="E1064" s="13" t="s">
        <v>1130</v>
      </c>
      <c r="F1064" s="13" t="str">
        <f t="shared" si="578"/>
        <v>SZ</v>
      </c>
      <c r="G1064" s="13" t="str">
        <f>VLOOKUP(LOWER(F1064)&amp;H1064,'Current pricing'!A:B,2,0)</f>
        <v>美的集团</v>
      </c>
      <c r="H1064" s="13" t="s">
        <v>1203</v>
      </c>
      <c r="I1064" s="13" t="s">
        <v>1206</v>
      </c>
      <c r="J1064" s="13" t="s">
        <v>2294</v>
      </c>
      <c r="K1064" s="13">
        <v>-700</v>
      </c>
      <c r="L1064" s="13">
        <v>1</v>
      </c>
      <c r="M1064" s="13">
        <v>33.340000000000003</v>
      </c>
      <c r="N1064" s="13">
        <f t="shared" si="582"/>
        <v>-23338.000000000004</v>
      </c>
      <c r="O1064" s="13">
        <f t="shared" si="583"/>
        <v>23338.000000000004</v>
      </c>
      <c r="P1064" s="19">
        <f t="shared" si="579"/>
        <v>0</v>
      </c>
      <c r="Q1064" s="19">
        <f t="shared" si="581"/>
        <v>5</v>
      </c>
      <c r="R1064" s="13">
        <f t="shared" si="580"/>
        <v>23.34</v>
      </c>
      <c r="S1064" s="19">
        <f t="shared" si="584"/>
        <v>23309.660000000003</v>
      </c>
      <c r="T1064" s="13">
        <f t="shared" si="585"/>
        <v>-33.299514285714288</v>
      </c>
      <c r="U1064" s="13">
        <f>IF(ISNA(VLOOKUP(LOWER(F1064)&amp;H1064,Prices!A:C,3,0)),0,VLOOKUP(LOWER(F1064)&amp;H1064,Prices!A:C,3,0))</f>
        <v>50.65</v>
      </c>
      <c r="V1064" s="16">
        <f>IF(ISNA(VLOOKUP(LOWER(F1064)&amp;H1064,Prices!A:C,2,0)),0,VLOOKUP(LOWER(F1064)&amp;H1064,Prices!A:C,2,0))</f>
        <v>52.69</v>
      </c>
      <c r="W1064" s="49">
        <f t="shared" si="586"/>
        <v>-13573.339999999997</v>
      </c>
      <c r="X1064" s="24">
        <f t="shared" si="587"/>
        <v>-1427.9999999999993</v>
      </c>
      <c r="Y1064" s="43">
        <f t="shared" si="588"/>
        <v>-0.58159825177821556</v>
      </c>
      <c r="Z1064" s="49"/>
      <c r="AA1064" s="24"/>
    </row>
    <row r="1065" spans="1:27" s="13" customFormat="1" x14ac:dyDescent="0.15">
      <c r="A1065" s="12">
        <v>42831</v>
      </c>
      <c r="B1065" s="60" t="s">
        <v>2268</v>
      </c>
      <c r="C1065" s="13" t="s">
        <v>1128</v>
      </c>
      <c r="D1065" s="13" t="s">
        <v>1129</v>
      </c>
      <c r="E1065" s="13" t="s">
        <v>1130</v>
      </c>
      <c r="F1065" s="13" t="str">
        <f t="shared" si="578"/>
        <v>SZ</v>
      </c>
      <c r="G1065" s="13" t="str">
        <f>VLOOKUP(LOWER(F1065)&amp;H1065,'Current pricing'!A:B,2,0)</f>
        <v>万 科Ａ</v>
      </c>
      <c r="H1065" s="13" t="s">
        <v>1253</v>
      </c>
      <c r="I1065" s="13" t="s">
        <v>1206</v>
      </c>
      <c r="J1065" s="13" t="s">
        <v>2294</v>
      </c>
      <c r="K1065" s="13">
        <v>-700</v>
      </c>
      <c r="L1065" s="13">
        <v>1</v>
      </c>
      <c r="M1065" s="13">
        <v>20.71</v>
      </c>
      <c r="N1065" s="13">
        <f t="shared" si="582"/>
        <v>-14497</v>
      </c>
      <c r="O1065" s="13">
        <f t="shared" si="583"/>
        <v>14497</v>
      </c>
      <c r="P1065" s="19">
        <f t="shared" si="579"/>
        <v>0</v>
      </c>
      <c r="Q1065" s="19">
        <f t="shared" si="581"/>
        <v>5</v>
      </c>
      <c r="R1065" s="13">
        <f t="shared" si="580"/>
        <v>14.5</v>
      </c>
      <c r="S1065" s="19">
        <f t="shared" si="584"/>
        <v>14477.5</v>
      </c>
      <c r="T1065" s="13">
        <f t="shared" si="585"/>
        <v>-20.682142857142857</v>
      </c>
      <c r="U1065" s="13">
        <f>IF(ISNA(VLOOKUP(LOWER(F1065)&amp;H1065,Prices!A:C,3,0)),0,VLOOKUP(LOWER(F1065)&amp;H1065,Prices!A:C,3,0))</f>
        <v>28.19</v>
      </c>
      <c r="V1065" s="16">
        <f>IF(ISNA(VLOOKUP(LOWER(F1065)&amp;H1065,Prices!A:C,2,0)),0,VLOOKUP(LOWER(F1065)&amp;H1065,Prices!A:C,2,0))</f>
        <v>27.46</v>
      </c>
      <c r="W1065" s="49">
        <f t="shared" si="586"/>
        <v>-4744.5000000000009</v>
      </c>
      <c r="X1065" s="24">
        <f t="shared" si="587"/>
        <v>511.00000000000028</v>
      </c>
      <c r="Y1065" s="43">
        <f t="shared" si="588"/>
        <v>-0.32727460853969792</v>
      </c>
      <c r="Z1065" s="49"/>
      <c r="AA1065" s="24"/>
    </row>
    <row r="1066" spans="1:27" s="13" customFormat="1" x14ac:dyDescent="0.15">
      <c r="A1066" s="12">
        <v>42831</v>
      </c>
      <c r="B1066" s="60" t="s">
        <v>2269</v>
      </c>
      <c r="C1066" s="13" t="s">
        <v>1128</v>
      </c>
      <c r="D1066" s="13" t="s">
        <v>1129</v>
      </c>
      <c r="E1066" s="13" t="s">
        <v>1130</v>
      </c>
      <c r="F1066" s="13" t="str">
        <f t="shared" si="578"/>
        <v>SZ</v>
      </c>
      <c r="G1066" s="13" t="str">
        <f>VLOOKUP(LOWER(F1066)&amp;H1066,'Current pricing'!A:B,2,0)</f>
        <v>云南白药</v>
      </c>
      <c r="H1066" s="13" t="s">
        <v>1500</v>
      </c>
      <c r="I1066" s="13" t="s">
        <v>1206</v>
      </c>
      <c r="J1066" s="13" t="s">
        <v>2376</v>
      </c>
      <c r="K1066" s="13">
        <v>-200</v>
      </c>
      <c r="L1066" s="13">
        <v>1</v>
      </c>
      <c r="M1066" s="13">
        <v>84.99</v>
      </c>
      <c r="N1066" s="13">
        <f t="shared" si="582"/>
        <v>-16998</v>
      </c>
      <c r="O1066" s="13">
        <f t="shared" si="583"/>
        <v>16998</v>
      </c>
      <c r="P1066" s="19">
        <f t="shared" si="579"/>
        <v>0</v>
      </c>
      <c r="Q1066" s="19">
        <f t="shared" si="581"/>
        <v>5</v>
      </c>
      <c r="R1066" s="13">
        <f t="shared" si="580"/>
        <v>17</v>
      </c>
      <c r="S1066" s="19">
        <f t="shared" si="584"/>
        <v>16976</v>
      </c>
      <c r="T1066" s="13">
        <f t="shared" si="585"/>
        <v>-84.88</v>
      </c>
      <c r="U1066" s="13">
        <f>IF(ISNA(VLOOKUP(LOWER(F1066)&amp;H1066,Prices!A:C,3,0)),0,VLOOKUP(LOWER(F1066)&amp;H1066,Prices!A:C,3,0))</f>
        <v>103.87</v>
      </c>
      <c r="V1066" s="16">
        <f>IF(ISNA(VLOOKUP(LOWER(F1066)&amp;H1066,Prices!A:C,2,0)),0,VLOOKUP(LOWER(F1066)&amp;H1066,Prices!A:C,2,0))</f>
        <v>105.45</v>
      </c>
      <c r="W1066" s="49">
        <f t="shared" si="586"/>
        <v>-4114.0000000000018</v>
      </c>
      <c r="X1066" s="24">
        <f t="shared" si="587"/>
        <v>-315.99999999999966</v>
      </c>
      <c r="Y1066" s="43">
        <f t="shared" si="588"/>
        <v>-0.24202847393811047</v>
      </c>
      <c r="Z1066" s="49"/>
      <c r="AA1066" s="24"/>
    </row>
    <row r="1067" spans="1:27" s="13" customFormat="1" x14ac:dyDescent="0.15">
      <c r="A1067" s="12">
        <v>42831</v>
      </c>
      <c r="B1067" s="60" t="s">
        <v>2270</v>
      </c>
      <c r="C1067" s="13" t="s">
        <v>1128</v>
      </c>
      <c r="D1067" s="13" t="s">
        <v>1129</v>
      </c>
      <c r="E1067" s="13" t="s">
        <v>1130</v>
      </c>
      <c r="F1067" s="13" t="str">
        <f t="shared" si="578"/>
        <v>SZ</v>
      </c>
      <c r="G1067" s="13" t="str">
        <f>VLOOKUP(LOWER(F1067)&amp;H1067,'Current pricing'!A:B,2,0)</f>
        <v>欧菲光</v>
      </c>
      <c r="H1067" s="13" t="s">
        <v>1193</v>
      </c>
      <c r="I1067" s="13" t="s">
        <v>1206</v>
      </c>
      <c r="J1067" s="13" t="s">
        <v>2474</v>
      </c>
      <c r="K1067" s="13">
        <v>-300</v>
      </c>
      <c r="L1067" s="13">
        <v>1</v>
      </c>
      <c r="M1067" s="13">
        <v>37.33</v>
      </c>
      <c r="N1067" s="13">
        <f t="shared" si="582"/>
        <v>-11199</v>
      </c>
      <c r="O1067" s="13">
        <f t="shared" si="583"/>
        <v>11199</v>
      </c>
      <c r="P1067" s="19">
        <f t="shared" si="579"/>
        <v>0</v>
      </c>
      <c r="Q1067" s="19">
        <f t="shared" si="581"/>
        <v>5</v>
      </c>
      <c r="R1067" s="13">
        <f t="shared" si="580"/>
        <v>11.2</v>
      </c>
      <c r="S1067" s="19">
        <f t="shared" si="584"/>
        <v>11182.8</v>
      </c>
      <c r="T1067" s="13">
        <f t="shared" si="585"/>
        <v>-37.275999999999996</v>
      </c>
      <c r="U1067" s="13">
        <f>IF(ISNA(VLOOKUP(LOWER(F1067)&amp;H1067,Prices!A:C,3,0)),0,VLOOKUP(LOWER(F1067)&amp;H1067,Prices!A:C,3,0))</f>
        <v>22.55</v>
      </c>
      <c r="V1067" s="16">
        <f>IF(ISNA(VLOOKUP(LOWER(F1067)&amp;H1067,Prices!A:C,2,0)),0,VLOOKUP(LOWER(F1067)&amp;H1067,Prices!A:C,2,0))</f>
        <v>22.75</v>
      </c>
      <c r="W1067" s="49">
        <f t="shared" si="586"/>
        <v>4357.7999999999993</v>
      </c>
      <c r="X1067" s="24">
        <f t="shared" si="587"/>
        <v>-59.999999999999787</v>
      </c>
      <c r="Y1067" s="43">
        <f t="shared" si="588"/>
        <v>0.3891240289311545</v>
      </c>
      <c r="Z1067" s="49"/>
      <c r="AA1067" s="24"/>
    </row>
    <row r="1068" spans="1:27" s="13" customFormat="1" x14ac:dyDescent="0.15">
      <c r="A1068" s="12">
        <v>42831</v>
      </c>
      <c r="B1068" s="60" t="s">
        <v>2271</v>
      </c>
      <c r="C1068" s="13" t="s">
        <v>1128</v>
      </c>
      <c r="D1068" s="13" t="s">
        <v>1129</v>
      </c>
      <c r="E1068" s="13" t="s">
        <v>1130</v>
      </c>
      <c r="F1068" s="13" t="str">
        <f t="shared" si="578"/>
        <v>SZ</v>
      </c>
      <c r="G1068" s="13" t="str">
        <f>VLOOKUP(LOWER(F1068)&amp;H1068,'Current pricing'!A:B,2,0)</f>
        <v>美的集团</v>
      </c>
      <c r="H1068" s="13" t="s">
        <v>1203</v>
      </c>
      <c r="I1068" s="13" t="s">
        <v>1206</v>
      </c>
      <c r="J1068" s="13" t="s">
        <v>2294</v>
      </c>
      <c r="K1068" s="13">
        <v>-400</v>
      </c>
      <c r="L1068" s="13">
        <v>1</v>
      </c>
      <c r="M1068" s="13">
        <v>33.33</v>
      </c>
      <c r="N1068" s="13">
        <f t="shared" si="582"/>
        <v>-13332</v>
      </c>
      <c r="O1068" s="13">
        <f t="shared" si="583"/>
        <v>13332</v>
      </c>
      <c r="P1068" s="19">
        <f t="shared" si="579"/>
        <v>0</v>
      </c>
      <c r="Q1068" s="19">
        <f t="shared" si="581"/>
        <v>5</v>
      </c>
      <c r="R1068" s="13">
        <f t="shared" si="580"/>
        <v>13.33</v>
      </c>
      <c r="S1068" s="19">
        <f t="shared" si="584"/>
        <v>13313.67</v>
      </c>
      <c r="T1068" s="13">
        <f t="shared" si="585"/>
        <v>-33.284174999999998</v>
      </c>
      <c r="U1068" s="13">
        <f>IF(ISNA(VLOOKUP(LOWER(F1068)&amp;H1068,Prices!A:C,3,0)),0,VLOOKUP(LOWER(F1068)&amp;H1068,Prices!A:C,3,0))</f>
        <v>50.65</v>
      </c>
      <c r="V1068" s="16">
        <f>IF(ISNA(VLOOKUP(LOWER(F1068)&amp;H1068,Prices!A:C,2,0)),0,VLOOKUP(LOWER(F1068)&amp;H1068,Prices!A:C,2,0))</f>
        <v>52.69</v>
      </c>
      <c r="W1068" s="49">
        <f t="shared" si="586"/>
        <v>-7762.33</v>
      </c>
      <c r="X1068" s="24">
        <f t="shared" si="587"/>
        <v>-815.99999999999966</v>
      </c>
      <c r="Y1068" s="43">
        <f t="shared" si="588"/>
        <v>-0.5822329732973297</v>
      </c>
      <c r="Z1068" s="49"/>
      <c r="AA1068" s="24"/>
    </row>
    <row r="1069" spans="1:27" s="13" customFormat="1" x14ac:dyDescent="0.15">
      <c r="A1069" s="12">
        <v>42831</v>
      </c>
      <c r="B1069" s="60" t="s">
        <v>2272</v>
      </c>
      <c r="C1069" s="13" t="s">
        <v>1128</v>
      </c>
      <c r="D1069" s="13" t="s">
        <v>1129</v>
      </c>
      <c r="E1069" s="13" t="s">
        <v>1130</v>
      </c>
      <c r="F1069" s="13" t="str">
        <f t="shared" si="578"/>
        <v>SH</v>
      </c>
      <c r="G1069" s="13" t="str">
        <f>VLOOKUP(LOWER(F1069)&amp;H1069,'Current pricing'!A:B,2,0)</f>
        <v>复星医药</v>
      </c>
      <c r="H1069" s="13" t="s">
        <v>2215</v>
      </c>
      <c r="I1069" s="13" t="s">
        <v>1206</v>
      </c>
      <c r="J1069" s="13" t="s">
        <v>2294</v>
      </c>
      <c r="K1069" s="13">
        <v>-400</v>
      </c>
      <c r="L1069" s="13">
        <v>1</v>
      </c>
      <c r="M1069" s="13">
        <v>28.7</v>
      </c>
      <c r="N1069" s="13">
        <f t="shared" si="582"/>
        <v>-11480</v>
      </c>
      <c r="O1069" s="13">
        <f t="shared" si="583"/>
        <v>11480</v>
      </c>
      <c r="P1069" s="19">
        <f t="shared" si="579"/>
        <v>0.22960000000000003</v>
      </c>
      <c r="Q1069" s="19">
        <f t="shared" si="581"/>
        <v>5</v>
      </c>
      <c r="R1069" s="13">
        <f t="shared" si="580"/>
        <v>11.48</v>
      </c>
      <c r="S1069" s="19">
        <f t="shared" si="584"/>
        <v>11463.2904</v>
      </c>
      <c r="T1069" s="13">
        <f t="shared" si="585"/>
        <v>-28.658225999999999</v>
      </c>
      <c r="U1069" s="13">
        <f>IF(ISNA(VLOOKUP(LOWER(F1069)&amp;H1069,Prices!A:C,3,0)),0,VLOOKUP(LOWER(F1069)&amp;H1069,Prices!A:C,3,0))</f>
        <v>43</v>
      </c>
      <c r="V1069" s="16">
        <f>IF(ISNA(VLOOKUP(LOWER(F1069)&amp;H1069,Prices!A:C,2,0)),0,VLOOKUP(LOWER(F1069)&amp;H1069,Prices!A:C,2,0))</f>
        <v>44.77</v>
      </c>
      <c r="W1069" s="49">
        <f t="shared" si="586"/>
        <v>-6444.709600000002</v>
      </c>
      <c r="X1069" s="24">
        <f t="shared" si="587"/>
        <v>-708.00000000000125</v>
      </c>
      <c r="Y1069" s="43">
        <f t="shared" si="588"/>
        <v>-0.56138585365853677</v>
      </c>
      <c r="Z1069" s="49"/>
      <c r="AA1069" s="24"/>
    </row>
    <row r="1070" spans="1:27" s="13" customFormat="1" x14ac:dyDescent="0.15">
      <c r="A1070" s="12">
        <v>42831</v>
      </c>
      <c r="B1070" s="60" t="s">
        <v>2273</v>
      </c>
      <c r="C1070" s="13" t="s">
        <v>1128</v>
      </c>
      <c r="D1070" s="13" t="s">
        <v>1129</v>
      </c>
      <c r="E1070" s="13" t="s">
        <v>1130</v>
      </c>
      <c r="F1070" s="13" t="str">
        <f t="shared" si="578"/>
        <v>SZ</v>
      </c>
      <c r="G1070" s="13" t="str">
        <f>VLOOKUP(LOWER(F1070)&amp;H1070,'Current pricing'!A:B,2,0)</f>
        <v>索菲亚</v>
      </c>
      <c r="H1070" s="13" t="s">
        <v>1848</v>
      </c>
      <c r="I1070" s="13" t="s">
        <v>1207</v>
      </c>
      <c r="J1070" s="13" t="s">
        <v>2416</v>
      </c>
      <c r="K1070" s="13">
        <v>500</v>
      </c>
      <c r="L1070" s="13">
        <v>1</v>
      </c>
      <c r="M1070" s="13">
        <v>67.78</v>
      </c>
      <c r="N1070" s="13">
        <f t="shared" si="582"/>
        <v>33890</v>
      </c>
      <c r="O1070" s="13">
        <f t="shared" si="583"/>
        <v>33890</v>
      </c>
      <c r="P1070" s="19">
        <f t="shared" si="579"/>
        <v>0</v>
      </c>
      <c r="Q1070" s="19">
        <f t="shared" si="581"/>
        <v>6.7780000000000005</v>
      </c>
      <c r="R1070" s="13">
        <f t="shared" si="580"/>
        <v>0</v>
      </c>
      <c r="S1070" s="19">
        <f t="shared" si="584"/>
        <v>-33896.777999999998</v>
      </c>
      <c r="T1070" s="13">
        <f t="shared" si="585"/>
        <v>-67.793555999999995</v>
      </c>
      <c r="U1070" s="13">
        <f>IF(ISNA(VLOOKUP(LOWER(F1070)&amp;H1070,Prices!A:C,3,0)),0,VLOOKUP(LOWER(F1070)&amp;H1070,Prices!A:C,3,0))</f>
        <v>38.299999999999997</v>
      </c>
      <c r="V1070" s="16">
        <f>IF(ISNA(VLOOKUP(LOWER(F1070)&amp;H1070,Prices!A:C,2,0)),0,VLOOKUP(LOWER(F1070)&amp;H1070,Prices!A:C,2,0))</f>
        <v>38.33</v>
      </c>
      <c r="W1070" s="49">
        <f t="shared" si="586"/>
        <v>-14731.777999999998</v>
      </c>
      <c r="X1070" s="24">
        <f t="shared" si="587"/>
        <v>15.000000000000568</v>
      </c>
      <c r="Y1070" s="43">
        <f t="shared" si="588"/>
        <v>-0.43469395101799935</v>
      </c>
      <c r="Z1070" s="49"/>
      <c r="AA1070" s="24"/>
    </row>
    <row r="1071" spans="1:27" s="13" customFormat="1" x14ac:dyDescent="0.15">
      <c r="A1071" s="12">
        <v>42831</v>
      </c>
      <c r="B1071" s="60" t="s">
        <v>2274</v>
      </c>
      <c r="C1071" s="13" t="s">
        <v>1128</v>
      </c>
      <c r="D1071" s="13" t="s">
        <v>1129</v>
      </c>
      <c r="E1071" s="13" t="s">
        <v>1130</v>
      </c>
      <c r="F1071" s="13" t="str">
        <f t="shared" si="578"/>
        <v>SH</v>
      </c>
      <c r="G1071" s="13" t="str">
        <f>VLOOKUP(LOWER(F1071)&amp;H1071,'Current pricing'!A:B,2,0)</f>
        <v>中国医药</v>
      </c>
      <c r="H1071" s="13" t="s">
        <v>1346</v>
      </c>
      <c r="I1071" s="13" t="s">
        <v>1207</v>
      </c>
      <c r="J1071" s="13" t="s">
        <v>2416</v>
      </c>
      <c r="K1071" s="13">
        <v>2000</v>
      </c>
      <c r="L1071" s="13">
        <v>1</v>
      </c>
      <c r="M1071" s="13">
        <v>23.69</v>
      </c>
      <c r="N1071" s="13">
        <f t="shared" si="582"/>
        <v>47380</v>
      </c>
      <c r="O1071" s="13">
        <f t="shared" si="583"/>
        <v>47380</v>
      </c>
      <c r="P1071" s="19">
        <f t="shared" si="579"/>
        <v>0.94760000000000011</v>
      </c>
      <c r="Q1071" s="19">
        <f t="shared" si="581"/>
        <v>9.4760000000000009</v>
      </c>
      <c r="R1071" s="13">
        <f t="shared" si="580"/>
        <v>0</v>
      </c>
      <c r="S1071" s="19">
        <f t="shared" si="584"/>
        <v>-47390.423600000002</v>
      </c>
      <c r="T1071" s="13">
        <f t="shared" si="585"/>
        <v>-23.695211800000003</v>
      </c>
      <c r="U1071" s="13">
        <f>IF(ISNA(VLOOKUP(LOWER(F1071)&amp;H1071,Prices!A:C,3,0)),0,VLOOKUP(LOWER(F1071)&amp;H1071,Prices!A:C,3,0))</f>
        <v>25.92</v>
      </c>
      <c r="V1071" s="16">
        <f>IF(ISNA(VLOOKUP(LOWER(F1071)&amp;H1071,Prices!A:C,2,0)),0,VLOOKUP(LOWER(F1071)&amp;H1071,Prices!A:C,2,0))</f>
        <v>28.42</v>
      </c>
      <c r="W1071" s="49">
        <f t="shared" si="586"/>
        <v>9449.5763999999981</v>
      </c>
      <c r="X1071" s="24">
        <f t="shared" si="587"/>
        <v>5000</v>
      </c>
      <c r="Y1071" s="43">
        <f t="shared" si="588"/>
        <v>0.19944230476994509</v>
      </c>
      <c r="Z1071" s="49"/>
      <c r="AA1071" s="24"/>
    </row>
    <row r="1072" spans="1:27" s="13" customFormat="1" x14ac:dyDescent="0.15">
      <c r="A1072" s="12">
        <v>42831</v>
      </c>
      <c r="B1072" s="60" t="s">
        <v>2275</v>
      </c>
      <c r="C1072" s="13" t="s">
        <v>1128</v>
      </c>
      <c r="D1072" s="13" t="s">
        <v>1129</v>
      </c>
      <c r="E1072" s="13" t="s">
        <v>1130</v>
      </c>
      <c r="F1072" s="13" t="str">
        <f t="shared" si="578"/>
        <v>SH</v>
      </c>
      <c r="G1072" s="13" t="str">
        <f>VLOOKUP(LOWER(F1072)&amp;H1072,'Current pricing'!A:B,2,0)</f>
        <v>中国医药</v>
      </c>
      <c r="H1072" s="13" t="s">
        <v>1346</v>
      </c>
      <c r="I1072" s="13" t="s">
        <v>1207</v>
      </c>
      <c r="J1072" s="13" t="s">
        <v>2416</v>
      </c>
      <c r="K1072" s="13">
        <v>1500</v>
      </c>
      <c r="L1072" s="13">
        <v>1</v>
      </c>
      <c r="M1072" s="13">
        <v>23.69</v>
      </c>
      <c r="N1072" s="13">
        <f t="shared" si="582"/>
        <v>35535</v>
      </c>
      <c r="O1072" s="13">
        <f t="shared" si="583"/>
        <v>35535</v>
      </c>
      <c r="P1072" s="19">
        <f t="shared" si="579"/>
        <v>0.71070000000000011</v>
      </c>
      <c r="Q1072" s="19">
        <f t="shared" si="581"/>
        <v>7.1070000000000002</v>
      </c>
      <c r="R1072" s="13">
        <f t="shared" si="580"/>
        <v>0</v>
      </c>
      <c r="S1072" s="19">
        <f t="shared" si="584"/>
        <v>-35542.817700000007</v>
      </c>
      <c r="T1072" s="13">
        <f t="shared" si="585"/>
        <v>-23.695211800000006</v>
      </c>
      <c r="U1072" s="13">
        <f>IF(ISNA(VLOOKUP(LOWER(F1072)&amp;H1072,Prices!A:C,3,0)),0,VLOOKUP(LOWER(F1072)&amp;H1072,Prices!A:C,3,0))</f>
        <v>25.92</v>
      </c>
      <c r="V1072" s="16">
        <f>IF(ISNA(VLOOKUP(LOWER(F1072)&amp;H1072,Prices!A:C,2,0)),0,VLOOKUP(LOWER(F1072)&amp;H1072,Prices!A:C,2,0))</f>
        <v>28.42</v>
      </c>
      <c r="W1072" s="49">
        <f t="shared" si="586"/>
        <v>7087.1822999999931</v>
      </c>
      <c r="X1072" s="24">
        <f t="shared" si="587"/>
        <v>3750</v>
      </c>
      <c r="Y1072" s="43">
        <f t="shared" si="588"/>
        <v>0.19944230476994493</v>
      </c>
      <c r="Z1072" s="49"/>
      <c r="AA1072" s="24"/>
    </row>
    <row r="1073" spans="1:27" s="13" customFormat="1" x14ac:dyDescent="0.15">
      <c r="A1073" s="12">
        <v>42831</v>
      </c>
      <c r="B1073" s="60" t="s">
        <v>2276</v>
      </c>
      <c r="C1073" s="13" t="s">
        <v>1128</v>
      </c>
      <c r="D1073" s="13" t="s">
        <v>1129</v>
      </c>
      <c r="E1073" s="13" t="s">
        <v>1130</v>
      </c>
      <c r="F1073" s="13" t="str">
        <f t="shared" si="578"/>
        <v>SZ</v>
      </c>
      <c r="G1073" s="13" t="str">
        <f>VLOOKUP(LOWER(F1073)&amp;H1073,'Current pricing'!A:B,2,0)</f>
        <v>索菲亚</v>
      </c>
      <c r="H1073" s="13" t="s">
        <v>1848</v>
      </c>
      <c r="I1073" s="13" t="s">
        <v>1207</v>
      </c>
      <c r="J1073" s="13" t="s">
        <v>2416</v>
      </c>
      <c r="K1073" s="13">
        <v>200</v>
      </c>
      <c r="L1073" s="13">
        <v>1</v>
      </c>
      <c r="M1073" s="13">
        <v>67.78</v>
      </c>
      <c r="N1073" s="13">
        <f t="shared" si="582"/>
        <v>13556</v>
      </c>
      <c r="O1073" s="13">
        <f t="shared" si="583"/>
        <v>13556</v>
      </c>
      <c r="P1073" s="19">
        <f t="shared" si="579"/>
        <v>0</v>
      </c>
      <c r="Q1073" s="19">
        <f t="shared" si="581"/>
        <v>5</v>
      </c>
      <c r="R1073" s="13">
        <f t="shared" si="580"/>
        <v>0</v>
      </c>
      <c r="S1073" s="19">
        <f t="shared" si="584"/>
        <v>-13561</v>
      </c>
      <c r="T1073" s="13">
        <f t="shared" si="585"/>
        <v>-67.805000000000007</v>
      </c>
      <c r="U1073" s="13">
        <f>IF(ISNA(VLOOKUP(LOWER(F1073)&amp;H1073,Prices!A:C,3,0)),0,VLOOKUP(LOWER(F1073)&amp;H1073,Prices!A:C,3,0))</f>
        <v>38.299999999999997</v>
      </c>
      <c r="V1073" s="16">
        <f>IF(ISNA(VLOOKUP(LOWER(F1073)&amp;H1073,Prices!A:C,2,0)),0,VLOOKUP(LOWER(F1073)&amp;H1073,Prices!A:C,2,0))</f>
        <v>38.33</v>
      </c>
      <c r="W1073" s="49">
        <f t="shared" si="586"/>
        <v>-5895.0000000000018</v>
      </c>
      <c r="X1073" s="24">
        <f t="shared" si="587"/>
        <v>6.0000000000002274</v>
      </c>
      <c r="Y1073" s="43">
        <f t="shared" si="588"/>
        <v>-0.43486279138388917</v>
      </c>
      <c r="Z1073" s="49"/>
      <c r="AA1073" s="24"/>
    </row>
    <row r="1074" spans="1:27" s="13" customFormat="1" x14ac:dyDescent="0.15">
      <c r="A1074" s="12">
        <v>42831</v>
      </c>
      <c r="B1074" s="60" t="s">
        <v>2277</v>
      </c>
      <c r="C1074" s="13" t="s">
        <v>1128</v>
      </c>
      <c r="D1074" s="13" t="s">
        <v>1129</v>
      </c>
      <c r="E1074" s="13" t="s">
        <v>1130</v>
      </c>
      <c r="F1074" s="13" t="str">
        <f t="shared" si="578"/>
        <v>SZ</v>
      </c>
      <c r="G1074" s="13" t="str">
        <f>VLOOKUP(LOWER(F1074)&amp;H1074,'Current pricing'!A:B,2,0)</f>
        <v>美的集团</v>
      </c>
      <c r="H1074" s="13" t="s">
        <v>1203</v>
      </c>
      <c r="I1074" s="13" t="s">
        <v>1206</v>
      </c>
      <c r="J1074" s="13" t="s">
        <v>2294</v>
      </c>
      <c r="K1074" s="13">
        <v>-200</v>
      </c>
      <c r="L1074" s="13">
        <v>1</v>
      </c>
      <c r="M1074" s="13">
        <v>33.61</v>
      </c>
      <c r="N1074" s="13">
        <f t="shared" si="582"/>
        <v>-6722</v>
      </c>
      <c r="O1074" s="13">
        <f t="shared" si="583"/>
        <v>6722</v>
      </c>
      <c r="P1074" s="19">
        <f t="shared" si="579"/>
        <v>0</v>
      </c>
      <c r="Q1074" s="19">
        <f t="shared" si="581"/>
        <v>5</v>
      </c>
      <c r="R1074" s="13">
        <f t="shared" si="580"/>
        <v>6.72</v>
      </c>
      <c r="S1074" s="19">
        <f t="shared" si="584"/>
        <v>6710.28</v>
      </c>
      <c r="T1074" s="13">
        <f t="shared" si="585"/>
        <v>-33.551400000000001</v>
      </c>
      <c r="U1074" s="13">
        <f>IF(ISNA(VLOOKUP(LOWER(F1074)&amp;H1074,Prices!A:C,3,0)),0,VLOOKUP(LOWER(F1074)&amp;H1074,Prices!A:C,3,0))</f>
        <v>50.65</v>
      </c>
      <c r="V1074" s="16">
        <f>IF(ISNA(VLOOKUP(LOWER(F1074)&amp;H1074,Prices!A:C,2,0)),0,VLOOKUP(LOWER(F1074)&amp;H1074,Prices!A:C,2,0))</f>
        <v>52.69</v>
      </c>
      <c r="W1074" s="49">
        <f t="shared" si="586"/>
        <v>-3827.7199999999993</v>
      </c>
      <c r="X1074" s="24">
        <f t="shared" si="587"/>
        <v>-407.99999999999983</v>
      </c>
      <c r="Y1074" s="43">
        <f t="shared" si="588"/>
        <v>-0.56943171675096693</v>
      </c>
      <c r="Z1074" s="49"/>
      <c r="AA1074" s="24"/>
    </row>
    <row r="1075" spans="1:27" s="13" customFormat="1" x14ac:dyDescent="0.15">
      <c r="A1075" s="12">
        <v>42831</v>
      </c>
      <c r="B1075" s="60" t="s">
        <v>2278</v>
      </c>
      <c r="C1075" s="13" t="s">
        <v>1128</v>
      </c>
      <c r="D1075" s="13" t="s">
        <v>1129</v>
      </c>
      <c r="E1075" s="13" t="s">
        <v>1130</v>
      </c>
      <c r="F1075" s="13" t="str">
        <f t="shared" si="578"/>
        <v>SZ</v>
      </c>
      <c r="G1075" s="13" t="str">
        <f>VLOOKUP(LOWER(F1075)&amp;H1075,'Current pricing'!A:B,2,0)</f>
        <v>万 科Ａ</v>
      </c>
      <c r="H1075" s="13" t="s">
        <v>1253</v>
      </c>
      <c r="I1075" s="13" t="s">
        <v>1206</v>
      </c>
      <c r="J1075" s="13" t="s">
        <v>2294</v>
      </c>
      <c r="K1075" s="13">
        <v>-400</v>
      </c>
      <c r="L1075" s="13">
        <v>1</v>
      </c>
      <c r="M1075" s="13">
        <v>20.83</v>
      </c>
      <c r="N1075" s="13">
        <f t="shared" si="582"/>
        <v>-8332</v>
      </c>
      <c r="O1075" s="13">
        <f t="shared" si="583"/>
        <v>8332</v>
      </c>
      <c r="P1075" s="19">
        <f t="shared" si="579"/>
        <v>0</v>
      </c>
      <c r="Q1075" s="19">
        <f t="shared" si="581"/>
        <v>5</v>
      </c>
      <c r="R1075" s="13">
        <f t="shared" si="580"/>
        <v>8.33</v>
      </c>
      <c r="S1075" s="19">
        <f t="shared" si="584"/>
        <v>8318.67</v>
      </c>
      <c r="T1075" s="13">
        <f t="shared" si="585"/>
        <v>-20.796675</v>
      </c>
      <c r="U1075" s="13">
        <f>IF(ISNA(VLOOKUP(LOWER(F1075)&amp;H1075,Prices!A:C,3,0)),0,VLOOKUP(LOWER(F1075)&amp;H1075,Prices!A:C,3,0))</f>
        <v>28.19</v>
      </c>
      <c r="V1075" s="16">
        <f>IF(ISNA(VLOOKUP(LOWER(F1075)&amp;H1075,Prices!A:C,2,0)),0,VLOOKUP(LOWER(F1075)&amp;H1075,Prices!A:C,2,0))</f>
        <v>27.46</v>
      </c>
      <c r="W1075" s="49">
        <f t="shared" si="586"/>
        <v>-2665.33</v>
      </c>
      <c r="X1075" s="24">
        <f t="shared" si="587"/>
        <v>292.00000000000017</v>
      </c>
      <c r="Y1075" s="43">
        <f t="shared" si="588"/>
        <v>-0.31989078252520403</v>
      </c>
      <c r="Z1075" s="49"/>
      <c r="AA1075" s="24"/>
    </row>
    <row r="1076" spans="1:27" s="13" customFormat="1" x14ac:dyDescent="0.15">
      <c r="A1076" s="12">
        <v>42831</v>
      </c>
      <c r="B1076" s="60" t="s">
        <v>2279</v>
      </c>
      <c r="C1076" s="13" t="s">
        <v>1128</v>
      </c>
      <c r="D1076" s="13" t="s">
        <v>1129</v>
      </c>
      <c r="E1076" s="13" t="s">
        <v>1130</v>
      </c>
      <c r="F1076" s="13" t="str">
        <f t="shared" si="578"/>
        <v>SH</v>
      </c>
      <c r="G1076" s="13" t="str">
        <f>VLOOKUP(LOWER(F1076)&amp;H1076,'Current pricing'!A:B,2,0)</f>
        <v>复星医药</v>
      </c>
      <c r="H1076" s="13" t="s">
        <v>2215</v>
      </c>
      <c r="I1076" s="13" t="s">
        <v>1206</v>
      </c>
      <c r="J1076" s="13" t="s">
        <v>2294</v>
      </c>
      <c r="K1076" s="13">
        <v>-400</v>
      </c>
      <c r="L1076" s="13">
        <v>1</v>
      </c>
      <c r="M1076" s="13">
        <v>28.76</v>
      </c>
      <c r="N1076" s="13">
        <f t="shared" si="582"/>
        <v>-11504</v>
      </c>
      <c r="O1076" s="13">
        <f t="shared" si="583"/>
        <v>11504</v>
      </c>
      <c r="P1076" s="19">
        <f t="shared" si="579"/>
        <v>0.23008000000000001</v>
      </c>
      <c r="Q1076" s="19">
        <f t="shared" si="581"/>
        <v>5</v>
      </c>
      <c r="R1076" s="13">
        <f t="shared" si="580"/>
        <v>11.5</v>
      </c>
      <c r="S1076" s="19">
        <f t="shared" si="584"/>
        <v>11487.269920000001</v>
      </c>
      <c r="T1076" s="13">
        <f t="shared" si="585"/>
        <v>-28.7181748</v>
      </c>
      <c r="U1076" s="13">
        <f>IF(ISNA(VLOOKUP(LOWER(F1076)&amp;H1076,Prices!A:C,3,0)),0,VLOOKUP(LOWER(F1076)&amp;H1076,Prices!A:C,3,0))</f>
        <v>43</v>
      </c>
      <c r="V1076" s="16">
        <f>IF(ISNA(VLOOKUP(LOWER(F1076)&amp;H1076,Prices!A:C,2,0)),0,VLOOKUP(LOWER(F1076)&amp;H1076,Prices!A:C,2,0))</f>
        <v>44.77</v>
      </c>
      <c r="W1076" s="49">
        <f t="shared" si="586"/>
        <v>-6420.7300800000012</v>
      </c>
      <c r="X1076" s="24">
        <f t="shared" si="587"/>
        <v>-708.00000000000125</v>
      </c>
      <c r="Y1076" s="43">
        <f t="shared" si="588"/>
        <v>-0.55813022253129352</v>
      </c>
      <c r="Z1076" s="49"/>
      <c r="AA1076" s="24"/>
    </row>
    <row r="1077" spans="1:27" s="13" customFormat="1" x14ac:dyDescent="0.15">
      <c r="A1077" s="12">
        <v>42831</v>
      </c>
      <c r="B1077" s="60" t="s">
        <v>2280</v>
      </c>
      <c r="C1077" s="13" t="s">
        <v>1128</v>
      </c>
      <c r="D1077" s="13" t="s">
        <v>1129</v>
      </c>
      <c r="E1077" s="13" t="s">
        <v>1130</v>
      </c>
      <c r="F1077" s="13" t="str">
        <f t="shared" si="578"/>
        <v>SH</v>
      </c>
      <c r="G1077" s="13" t="str">
        <f>VLOOKUP(LOWER(F1077)&amp;H1077,'Current pricing'!A:B,2,0)</f>
        <v>福耀玻璃</v>
      </c>
      <c r="H1077" s="13" t="s">
        <v>2063</v>
      </c>
      <c r="I1077" s="13" t="s">
        <v>1207</v>
      </c>
      <c r="J1077" s="13" t="s">
        <v>2474</v>
      </c>
      <c r="K1077" s="13">
        <v>300</v>
      </c>
      <c r="L1077" s="13">
        <v>1</v>
      </c>
      <c r="M1077" s="13">
        <v>22.28</v>
      </c>
      <c r="N1077" s="13">
        <f t="shared" si="582"/>
        <v>6684</v>
      </c>
      <c r="O1077" s="13">
        <f t="shared" si="583"/>
        <v>6684</v>
      </c>
      <c r="P1077" s="19">
        <f t="shared" si="579"/>
        <v>0.13368000000000002</v>
      </c>
      <c r="Q1077" s="19">
        <f t="shared" si="581"/>
        <v>5</v>
      </c>
      <c r="R1077" s="13">
        <f t="shared" si="580"/>
        <v>0</v>
      </c>
      <c r="S1077" s="19">
        <f t="shared" si="584"/>
        <v>-6689.1336799999999</v>
      </c>
      <c r="T1077" s="13">
        <f t="shared" si="585"/>
        <v>-22.297112266666666</v>
      </c>
      <c r="U1077" s="13">
        <f>IF(ISNA(VLOOKUP(LOWER(F1077)&amp;H1077,Prices!A:C,3,0)),0,VLOOKUP(LOWER(F1077)&amp;H1077,Prices!A:C,3,0))</f>
        <v>27.09</v>
      </c>
      <c r="V1077" s="16">
        <f>IF(ISNA(VLOOKUP(LOWER(F1077)&amp;H1077,Prices!A:C,2,0)),0,VLOOKUP(LOWER(F1077)&amp;H1077,Prices!A:C,2,0))</f>
        <v>27.8</v>
      </c>
      <c r="W1077" s="49">
        <f t="shared" si="586"/>
        <v>1650.8663200000005</v>
      </c>
      <c r="X1077" s="24">
        <f t="shared" si="587"/>
        <v>213.00000000000026</v>
      </c>
      <c r="Y1077" s="43">
        <f t="shared" si="588"/>
        <v>0.24698777977259134</v>
      </c>
      <c r="Z1077" s="49"/>
      <c r="AA1077" s="24"/>
    </row>
    <row r="1078" spans="1:27" s="13" customFormat="1" x14ac:dyDescent="0.15">
      <c r="A1078" s="12">
        <v>42831</v>
      </c>
      <c r="B1078" s="60" t="s">
        <v>2281</v>
      </c>
      <c r="C1078" s="13" t="s">
        <v>1128</v>
      </c>
      <c r="D1078" s="13" t="s">
        <v>1129</v>
      </c>
      <c r="E1078" s="13" t="s">
        <v>1130</v>
      </c>
      <c r="F1078" s="13" t="str">
        <f t="shared" si="578"/>
        <v>SZ</v>
      </c>
      <c r="G1078" s="13" t="e">
        <f>VLOOKUP(LOWER(F1078)&amp;H1078,'Current pricing'!A:B,2,0)</f>
        <v>#N/A</v>
      </c>
      <c r="H1078" s="13" t="s">
        <v>2282</v>
      </c>
      <c r="I1078" s="13" t="s">
        <v>1207</v>
      </c>
      <c r="J1078" s="13" t="s">
        <v>2416</v>
      </c>
      <c r="K1078" s="13">
        <v>400</v>
      </c>
      <c r="L1078" s="13">
        <v>1</v>
      </c>
      <c r="M1078" s="13">
        <v>22.75</v>
      </c>
      <c r="N1078" s="13">
        <f t="shared" si="582"/>
        <v>9100</v>
      </c>
      <c r="O1078" s="13">
        <f t="shared" si="583"/>
        <v>9100</v>
      </c>
      <c r="P1078" s="19">
        <f t="shared" si="579"/>
        <v>0</v>
      </c>
      <c r="Q1078" s="19">
        <f t="shared" si="581"/>
        <v>5</v>
      </c>
      <c r="R1078" s="13">
        <f t="shared" si="580"/>
        <v>0</v>
      </c>
      <c r="S1078" s="19">
        <f t="shared" si="584"/>
        <v>-9105</v>
      </c>
      <c r="T1078" s="13">
        <f t="shared" si="585"/>
        <v>-22.762499999999999</v>
      </c>
      <c r="U1078" s="13">
        <f>IF(ISNA(VLOOKUP(LOWER(F1078)&amp;H1078,Prices!A:C,3,0)),0,VLOOKUP(LOWER(F1078)&amp;H1078,Prices!A:C,3,0))</f>
        <v>0</v>
      </c>
      <c r="V1078" s="16">
        <f>IF(ISNA(VLOOKUP(LOWER(F1078)&amp;H1078,Prices!A:C,2,0)),0,VLOOKUP(LOWER(F1078)&amp;H1078,Prices!A:C,2,0))</f>
        <v>0</v>
      </c>
      <c r="W1078" s="49">
        <f t="shared" si="586"/>
        <v>-9105</v>
      </c>
      <c r="X1078" s="24">
        <f t="shared" si="587"/>
        <v>0</v>
      </c>
      <c r="Y1078" s="43">
        <f t="shared" si="588"/>
        <v>-1.0005494505494505</v>
      </c>
      <c r="Z1078" s="49"/>
      <c r="AA1078" s="24"/>
    </row>
    <row r="1079" spans="1:27" s="13" customFormat="1" x14ac:dyDescent="0.15">
      <c r="A1079" s="12">
        <v>42831</v>
      </c>
      <c r="B1079" s="60" t="s">
        <v>2283</v>
      </c>
      <c r="C1079" s="13" t="s">
        <v>1128</v>
      </c>
      <c r="D1079" s="13" t="s">
        <v>1129</v>
      </c>
      <c r="E1079" s="13" t="s">
        <v>1130</v>
      </c>
      <c r="F1079" s="13" t="str">
        <f t="shared" si="578"/>
        <v>SZ</v>
      </c>
      <c r="G1079" s="13" t="e">
        <f>VLOOKUP(LOWER(F1079)&amp;H1079,'Current pricing'!A:B,2,0)</f>
        <v>#N/A</v>
      </c>
      <c r="H1079" s="13" t="s">
        <v>2282</v>
      </c>
      <c r="I1079" s="13" t="s">
        <v>1207</v>
      </c>
      <c r="J1079" s="13" t="s">
        <v>2416</v>
      </c>
      <c r="K1079" s="13">
        <v>800</v>
      </c>
      <c r="L1079" s="13">
        <v>1</v>
      </c>
      <c r="M1079" s="13">
        <v>22.78</v>
      </c>
      <c r="N1079" s="13">
        <f t="shared" si="582"/>
        <v>18224</v>
      </c>
      <c r="O1079" s="13">
        <f t="shared" si="583"/>
        <v>18224</v>
      </c>
      <c r="P1079" s="19">
        <f t="shared" si="579"/>
        <v>0</v>
      </c>
      <c r="Q1079" s="19">
        <f t="shared" si="581"/>
        <v>5</v>
      </c>
      <c r="R1079" s="13">
        <f t="shared" si="580"/>
        <v>0</v>
      </c>
      <c r="S1079" s="19">
        <f t="shared" si="584"/>
        <v>-18229</v>
      </c>
      <c r="T1079" s="13">
        <f t="shared" si="585"/>
        <v>-22.786249999999999</v>
      </c>
      <c r="U1079" s="13">
        <f>IF(ISNA(VLOOKUP(LOWER(F1079)&amp;H1079,Prices!A:C,3,0)),0,VLOOKUP(LOWER(F1079)&amp;H1079,Prices!A:C,3,0))</f>
        <v>0</v>
      </c>
      <c r="V1079" s="16">
        <f>IF(ISNA(VLOOKUP(LOWER(F1079)&amp;H1079,Prices!A:C,2,0)),0,VLOOKUP(LOWER(F1079)&amp;H1079,Prices!A:C,2,0))</f>
        <v>0</v>
      </c>
      <c r="W1079" s="49">
        <f t="shared" si="586"/>
        <v>-18229</v>
      </c>
      <c r="X1079" s="24">
        <f t="shared" si="587"/>
        <v>0</v>
      </c>
      <c r="Y1079" s="43">
        <f t="shared" si="588"/>
        <v>-1.0002743634767339</v>
      </c>
      <c r="Z1079" s="49"/>
      <c r="AA1079" s="24"/>
    </row>
    <row r="1080" spans="1:27" s="13" customFormat="1" x14ac:dyDescent="0.15">
      <c r="A1080" s="12">
        <v>42831</v>
      </c>
      <c r="B1080" s="60" t="s">
        <v>2284</v>
      </c>
      <c r="C1080" s="13" t="s">
        <v>1128</v>
      </c>
      <c r="D1080" s="13" t="s">
        <v>1129</v>
      </c>
      <c r="E1080" s="13" t="s">
        <v>1130</v>
      </c>
      <c r="F1080" s="13" t="str">
        <f t="shared" si="578"/>
        <v>SZ</v>
      </c>
      <c r="G1080" s="13" t="str">
        <f>VLOOKUP(LOWER(F1080)&amp;H1080,'Current pricing'!A:B,2,0)</f>
        <v>美的集团</v>
      </c>
      <c r="H1080" s="13" t="s">
        <v>1203</v>
      </c>
      <c r="I1080" s="13" t="s">
        <v>1206</v>
      </c>
      <c r="J1080" s="13" t="s">
        <v>2294</v>
      </c>
      <c r="K1080" s="13">
        <v>-100</v>
      </c>
      <c r="L1080" s="13">
        <v>1</v>
      </c>
      <c r="M1080" s="13">
        <v>33.81</v>
      </c>
      <c r="N1080" s="13">
        <f t="shared" si="582"/>
        <v>-3381</v>
      </c>
      <c r="O1080" s="13">
        <f t="shared" si="583"/>
        <v>3381</v>
      </c>
      <c r="P1080" s="19">
        <f t="shared" si="579"/>
        <v>0</v>
      </c>
      <c r="Q1080" s="19">
        <f t="shared" si="581"/>
        <v>5</v>
      </c>
      <c r="R1080" s="13">
        <f t="shared" si="580"/>
        <v>3.38</v>
      </c>
      <c r="S1080" s="19">
        <f t="shared" si="584"/>
        <v>3372.62</v>
      </c>
      <c r="T1080" s="13">
        <f t="shared" si="585"/>
        <v>-33.726199999999999</v>
      </c>
      <c r="U1080" s="13">
        <f>IF(ISNA(VLOOKUP(LOWER(F1080)&amp;H1080,Prices!A:C,3,0)),0,VLOOKUP(LOWER(F1080)&amp;H1080,Prices!A:C,3,0))</f>
        <v>50.65</v>
      </c>
      <c r="V1080" s="16">
        <f>IF(ISNA(VLOOKUP(LOWER(F1080)&amp;H1080,Prices!A:C,2,0)),0,VLOOKUP(LOWER(F1080)&amp;H1080,Prices!A:C,2,0))</f>
        <v>52.69</v>
      </c>
      <c r="W1080" s="49">
        <f t="shared" si="586"/>
        <v>-1896.3799999999999</v>
      </c>
      <c r="X1080" s="24">
        <f t="shared" si="587"/>
        <v>-203.99999999999991</v>
      </c>
      <c r="Y1080" s="43">
        <f t="shared" si="588"/>
        <v>-0.56089322685595977</v>
      </c>
      <c r="Z1080" s="49"/>
      <c r="AA1080" s="24"/>
    </row>
    <row r="1081" spans="1:27" s="13" customFormat="1" x14ac:dyDescent="0.15">
      <c r="A1081" s="12">
        <v>42831</v>
      </c>
      <c r="B1081" s="60" t="s">
        <v>2135</v>
      </c>
      <c r="C1081" s="13" t="s">
        <v>1128</v>
      </c>
      <c r="D1081" s="13" t="s">
        <v>1129</v>
      </c>
      <c r="E1081" s="13" t="s">
        <v>1130</v>
      </c>
      <c r="F1081" s="13" t="str">
        <f t="shared" si="578"/>
        <v>SZ</v>
      </c>
      <c r="G1081" s="13" t="str">
        <f>VLOOKUP(LOWER(F1081)&amp;H1081,'Current pricing'!A:B,2,0)</f>
        <v>云南白药</v>
      </c>
      <c r="H1081" s="13" t="s">
        <v>1500</v>
      </c>
      <c r="I1081" s="13" t="s">
        <v>1206</v>
      </c>
      <c r="J1081" s="13" t="s">
        <v>2376</v>
      </c>
      <c r="K1081" s="13">
        <v>-200</v>
      </c>
      <c r="L1081" s="13">
        <v>1</v>
      </c>
      <c r="M1081" s="13">
        <v>85.54</v>
      </c>
      <c r="N1081" s="13">
        <f t="shared" si="582"/>
        <v>-17108</v>
      </c>
      <c r="O1081" s="13">
        <f t="shared" si="583"/>
        <v>17108</v>
      </c>
      <c r="P1081" s="19">
        <f t="shared" si="579"/>
        <v>0</v>
      </c>
      <c r="Q1081" s="19">
        <f t="shared" si="581"/>
        <v>5</v>
      </c>
      <c r="R1081" s="13">
        <f t="shared" si="580"/>
        <v>17.11</v>
      </c>
      <c r="S1081" s="19">
        <f t="shared" si="584"/>
        <v>17085.89</v>
      </c>
      <c r="T1081" s="13">
        <f t="shared" si="585"/>
        <v>-85.429450000000003</v>
      </c>
      <c r="U1081" s="13">
        <f>IF(ISNA(VLOOKUP(LOWER(F1081)&amp;H1081,Prices!A:C,3,0)),0,VLOOKUP(LOWER(F1081)&amp;H1081,Prices!A:C,3,0))</f>
        <v>103.87</v>
      </c>
      <c r="V1081" s="16">
        <f>IF(ISNA(VLOOKUP(LOWER(F1081)&amp;H1081,Prices!A:C,2,0)),0,VLOOKUP(LOWER(F1081)&amp;H1081,Prices!A:C,2,0))</f>
        <v>105.45</v>
      </c>
      <c r="W1081" s="49">
        <f t="shared" si="586"/>
        <v>-4004.11</v>
      </c>
      <c r="X1081" s="24">
        <f t="shared" si="587"/>
        <v>-315.99999999999966</v>
      </c>
      <c r="Y1081" s="43">
        <f t="shared" si="588"/>
        <v>-0.23404898293196166</v>
      </c>
      <c r="Z1081" s="49"/>
      <c r="AA1081" s="24"/>
    </row>
    <row r="1082" spans="1:27" s="13" customFormat="1" x14ac:dyDescent="0.15">
      <c r="A1082" s="12">
        <v>42831</v>
      </c>
      <c r="B1082" s="60" t="s">
        <v>2285</v>
      </c>
      <c r="C1082" s="13" t="s">
        <v>1128</v>
      </c>
      <c r="D1082" s="13" t="s">
        <v>1129</v>
      </c>
      <c r="E1082" s="13" t="s">
        <v>1130</v>
      </c>
      <c r="F1082" s="13" t="str">
        <f t="shared" si="578"/>
        <v>SH</v>
      </c>
      <c r="G1082" s="13" t="str">
        <f>VLOOKUP(LOWER(F1082)&amp;H1082,'Current pricing'!A:B,2,0)</f>
        <v>上海医药</v>
      </c>
      <c r="H1082" s="13" t="s">
        <v>1484</v>
      </c>
      <c r="I1082" s="13" t="s">
        <v>1206</v>
      </c>
      <c r="J1082" s="13" t="s">
        <v>2294</v>
      </c>
      <c r="K1082" s="13">
        <v>-2200</v>
      </c>
      <c r="L1082" s="13">
        <v>1</v>
      </c>
      <c r="M1082" s="13">
        <v>23.17</v>
      </c>
      <c r="N1082" s="13">
        <f t="shared" si="582"/>
        <v>-50974.000000000007</v>
      </c>
      <c r="O1082" s="13">
        <f t="shared" si="583"/>
        <v>50974.000000000007</v>
      </c>
      <c r="P1082" s="19">
        <f t="shared" si="579"/>
        <v>1.0194800000000002</v>
      </c>
      <c r="Q1082" s="19">
        <f t="shared" si="581"/>
        <v>10.194800000000003</v>
      </c>
      <c r="R1082" s="13">
        <f t="shared" si="580"/>
        <v>50.97</v>
      </c>
      <c r="S1082" s="19">
        <f t="shared" si="584"/>
        <v>50911.815720000006</v>
      </c>
      <c r="T1082" s="13">
        <f t="shared" si="585"/>
        <v>-23.141734418181819</v>
      </c>
      <c r="U1082" s="13">
        <f>IF(ISNA(VLOOKUP(LOWER(F1082)&amp;H1082,Prices!A:C,3,0)),0,VLOOKUP(LOWER(F1082)&amp;H1082,Prices!A:C,3,0))</f>
        <v>24.23</v>
      </c>
      <c r="V1082" s="16">
        <f>IF(ISNA(VLOOKUP(LOWER(F1082)&amp;H1082,Prices!A:C,2,0)),0,VLOOKUP(LOWER(F1082)&amp;H1082,Prices!A:C,2,0))</f>
        <v>24.91</v>
      </c>
      <c r="W1082" s="49">
        <f t="shared" si="586"/>
        <v>-3890.1842799999977</v>
      </c>
      <c r="X1082" s="24">
        <f t="shared" si="587"/>
        <v>-1495.9999999999993</v>
      </c>
      <c r="Y1082" s="43">
        <f t="shared" si="588"/>
        <v>-7.6317029858359101E-2</v>
      </c>
      <c r="Z1082" s="49"/>
      <c r="AA1082" s="24"/>
    </row>
    <row r="1083" spans="1:27" s="13" customFormat="1" x14ac:dyDescent="0.15">
      <c r="A1083" s="12">
        <v>42831</v>
      </c>
      <c r="B1083" s="60" t="s">
        <v>2286</v>
      </c>
      <c r="C1083" s="13" t="s">
        <v>1128</v>
      </c>
      <c r="D1083" s="13" t="s">
        <v>1129</v>
      </c>
      <c r="E1083" s="13" t="s">
        <v>1130</v>
      </c>
      <c r="F1083" s="13" t="str">
        <f t="shared" si="578"/>
        <v>SZ</v>
      </c>
      <c r="G1083" s="13" t="str">
        <f>VLOOKUP(LOWER(F1083)&amp;H1083,'Current pricing'!A:B,2,0)</f>
        <v>欧菲光</v>
      </c>
      <c r="H1083" s="13" t="s">
        <v>1193</v>
      </c>
      <c r="I1083" s="13" t="s">
        <v>1206</v>
      </c>
      <c r="J1083" s="13" t="s">
        <v>2474</v>
      </c>
      <c r="K1083" s="13">
        <v>-600</v>
      </c>
      <c r="L1083" s="13">
        <v>1</v>
      </c>
      <c r="M1083" s="13">
        <v>37.25</v>
      </c>
      <c r="N1083" s="13">
        <f t="shared" si="582"/>
        <v>-22350</v>
      </c>
      <c r="O1083" s="13">
        <f t="shared" si="583"/>
        <v>22350</v>
      </c>
      <c r="P1083" s="19">
        <f t="shared" si="579"/>
        <v>0</v>
      </c>
      <c r="Q1083" s="19">
        <f t="shared" si="581"/>
        <v>5</v>
      </c>
      <c r="R1083" s="13">
        <f t="shared" si="580"/>
        <v>22.35</v>
      </c>
      <c r="S1083" s="19">
        <f t="shared" si="584"/>
        <v>22322.65</v>
      </c>
      <c r="T1083" s="13">
        <f t="shared" si="585"/>
        <v>-37.204416666666667</v>
      </c>
      <c r="U1083" s="13">
        <f>IF(ISNA(VLOOKUP(LOWER(F1083)&amp;H1083,Prices!A:C,3,0)),0,VLOOKUP(LOWER(F1083)&amp;H1083,Prices!A:C,3,0))</f>
        <v>22.55</v>
      </c>
      <c r="V1083" s="16">
        <f>IF(ISNA(VLOOKUP(LOWER(F1083)&amp;H1083,Prices!A:C,2,0)),0,VLOOKUP(LOWER(F1083)&amp;H1083,Prices!A:C,2,0))</f>
        <v>22.75</v>
      </c>
      <c r="W1083" s="49">
        <f t="shared" si="586"/>
        <v>8672.65</v>
      </c>
      <c r="X1083" s="24">
        <f t="shared" si="587"/>
        <v>-119.99999999999957</v>
      </c>
      <c r="Y1083" s="43">
        <f t="shared" si="588"/>
        <v>0.38803803131991049</v>
      </c>
      <c r="Z1083" s="49"/>
      <c r="AA1083" s="24"/>
    </row>
    <row r="1084" spans="1:27" s="13" customFormat="1" x14ac:dyDescent="0.15">
      <c r="A1084" s="12">
        <v>42831</v>
      </c>
      <c r="B1084" s="60" t="s">
        <v>2287</v>
      </c>
      <c r="C1084" s="13" t="s">
        <v>1128</v>
      </c>
      <c r="D1084" s="13" t="s">
        <v>1129</v>
      </c>
      <c r="E1084" s="13" t="s">
        <v>1130</v>
      </c>
      <c r="F1084" s="13" t="str">
        <f t="shared" si="578"/>
        <v>SH</v>
      </c>
      <c r="G1084" s="13" t="str">
        <f>VLOOKUP(LOWER(F1084)&amp;H1084,'Current pricing'!A:B,2,0)</f>
        <v>方正证券</v>
      </c>
      <c r="H1084" s="13" t="s">
        <v>2184</v>
      </c>
      <c r="I1084" s="13" t="s">
        <v>1206</v>
      </c>
      <c r="J1084" s="13" t="s">
        <v>2294</v>
      </c>
      <c r="K1084" s="13">
        <v>-1800</v>
      </c>
      <c r="L1084" s="13">
        <v>1</v>
      </c>
      <c r="M1084" s="13">
        <v>8.4</v>
      </c>
      <c r="N1084" s="13">
        <f t="shared" si="582"/>
        <v>-15120</v>
      </c>
      <c r="O1084" s="13">
        <f t="shared" si="583"/>
        <v>15120</v>
      </c>
      <c r="P1084" s="19">
        <f t="shared" si="579"/>
        <v>0.3024</v>
      </c>
      <c r="Q1084" s="19">
        <f t="shared" si="581"/>
        <v>5</v>
      </c>
      <c r="R1084" s="13">
        <f t="shared" si="580"/>
        <v>15.12</v>
      </c>
      <c r="S1084" s="19">
        <f t="shared" si="584"/>
        <v>15099.577599999999</v>
      </c>
      <c r="T1084" s="13">
        <f t="shared" si="585"/>
        <v>-8.3886542222222218</v>
      </c>
      <c r="U1084" s="13">
        <f>IF(ISNA(VLOOKUP(LOWER(F1084)&amp;H1084,Prices!A:C,3,0)),0,VLOOKUP(LOWER(F1084)&amp;H1084,Prices!A:C,3,0))</f>
        <v>8.26</v>
      </c>
      <c r="V1084" s="16">
        <f>IF(ISNA(VLOOKUP(LOWER(F1084)&amp;H1084,Prices!A:C,2,0)),0,VLOOKUP(LOWER(F1084)&amp;H1084,Prices!A:C,2,0))</f>
        <v>8.1999999999999993</v>
      </c>
      <c r="W1084" s="49">
        <f t="shared" si="586"/>
        <v>339.57760000000053</v>
      </c>
      <c r="X1084" s="24">
        <f t="shared" si="587"/>
        <v>108.0000000000009</v>
      </c>
      <c r="Y1084" s="43">
        <f t="shared" si="588"/>
        <v>2.2458835978836012E-2</v>
      </c>
      <c r="Z1084" s="49"/>
      <c r="AA1084" s="24"/>
    </row>
    <row r="1085" spans="1:27" s="13" customFormat="1" x14ac:dyDescent="0.15">
      <c r="A1085" s="12">
        <v>42831</v>
      </c>
      <c r="B1085" s="60" t="s">
        <v>2288</v>
      </c>
      <c r="C1085" s="13" t="s">
        <v>1128</v>
      </c>
      <c r="D1085" s="13" t="s">
        <v>1129</v>
      </c>
      <c r="E1085" s="13" t="s">
        <v>1130</v>
      </c>
      <c r="F1085" s="13" t="str">
        <f t="shared" si="578"/>
        <v>SH</v>
      </c>
      <c r="G1085" s="13" t="str">
        <f>VLOOKUP(LOWER(F1085)&amp;H1085,'Current pricing'!A:B,2,0)</f>
        <v>中国建筑</v>
      </c>
      <c r="H1085" s="13" t="s">
        <v>1354</v>
      </c>
      <c r="I1085" s="13" t="s">
        <v>1206</v>
      </c>
      <c r="J1085" s="13" t="s">
        <v>2294</v>
      </c>
      <c r="K1085" s="13">
        <v>-200</v>
      </c>
      <c r="L1085" s="13">
        <v>1</v>
      </c>
      <c r="M1085" s="13">
        <v>10</v>
      </c>
      <c r="N1085" s="13">
        <f t="shared" si="582"/>
        <v>-2000</v>
      </c>
      <c r="O1085" s="13">
        <f t="shared" si="583"/>
        <v>2000</v>
      </c>
      <c r="P1085" s="19">
        <f t="shared" si="579"/>
        <v>0.04</v>
      </c>
      <c r="Q1085" s="19">
        <f t="shared" si="581"/>
        <v>5</v>
      </c>
      <c r="R1085" s="13">
        <f t="shared" si="580"/>
        <v>2</v>
      </c>
      <c r="S1085" s="19">
        <f t="shared" si="584"/>
        <v>1992.96</v>
      </c>
      <c r="T1085" s="13">
        <f t="shared" si="585"/>
        <v>-9.9648000000000003</v>
      </c>
      <c r="U1085" s="13">
        <f>IF(ISNA(VLOOKUP(LOWER(F1085)&amp;H1085,Prices!A:C,3,0)),0,VLOOKUP(LOWER(F1085)&amp;H1085,Prices!A:C,3,0))</f>
        <v>9.7899999999999991</v>
      </c>
      <c r="V1085" s="16">
        <f>IF(ISNA(VLOOKUP(LOWER(F1085)&amp;H1085,Prices!A:C,2,0)),0,VLOOKUP(LOWER(F1085)&amp;H1085,Prices!A:C,2,0))</f>
        <v>9.67</v>
      </c>
      <c r="W1085" s="49">
        <f t="shared" si="586"/>
        <v>58.960000000000079</v>
      </c>
      <c r="X1085" s="24">
        <f t="shared" si="587"/>
        <v>23.999999999999844</v>
      </c>
      <c r="Y1085" s="43">
        <f t="shared" si="588"/>
        <v>2.9480000000000041E-2</v>
      </c>
      <c r="Z1085" s="49"/>
      <c r="AA1085" s="24"/>
    </row>
    <row r="1086" spans="1:27" s="13" customFormat="1" x14ac:dyDescent="0.15">
      <c r="A1086" s="12">
        <v>42831</v>
      </c>
      <c r="B1086" s="60" t="s">
        <v>2289</v>
      </c>
      <c r="C1086" s="13" t="s">
        <v>1128</v>
      </c>
      <c r="D1086" s="13" t="s">
        <v>1129</v>
      </c>
      <c r="E1086" s="13" t="s">
        <v>1130</v>
      </c>
      <c r="F1086" s="13" t="str">
        <f t="shared" si="578"/>
        <v>SZ</v>
      </c>
      <c r="G1086" s="13" t="str">
        <f>VLOOKUP(LOWER(F1086)&amp;H1086,'Current pricing'!A:B,2,0)</f>
        <v>泸州老窖</v>
      </c>
      <c r="H1086" s="13" t="s">
        <v>1366</v>
      </c>
      <c r="I1086" s="13" t="s">
        <v>1206</v>
      </c>
      <c r="J1086" s="13" t="s">
        <v>2376</v>
      </c>
      <c r="K1086" s="13">
        <v>-1000</v>
      </c>
      <c r="L1086" s="13">
        <v>1</v>
      </c>
      <c r="M1086" s="13">
        <v>41.8</v>
      </c>
      <c r="N1086" s="13">
        <f t="shared" si="582"/>
        <v>-41800</v>
      </c>
      <c r="O1086" s="13">
        <f t="shared" si="583"/>
        <v>41800</v>
      </c>
      <c r="P1086" s="19">
        <f t="shared" si="579"/>
        <v>0</v>
      </c>
      <c r="Q1086" s="19">
        <f t="shared" si="581"/>
        <v>8.3600000000000012</v>
      </c>
      <c r="R1086" s="13">
        <f t="shared" si="580"/>
        <v>41.8</v>
      </c>
      <c r="S1086" s="19">
        <f t="shared" si="584"/>
        <v>41749.839999999997</v>
      </c>
      <c r="T1086" s="13">
        <f t="shared" si="585"/>
        <v>-41.749839999999999</v>
      </c>
      <c r="U1086" s="13">
        <f>IF(ISNA(VLOOKUP(LOWER(F1086)&amp;H1086,Prices!A:C,3,0)),0,VLOOKUP(LOWER(F1086)&amp;H1086,Prices!A:C,3,0))</f>
        <v>64.91</v>
      </c>
      <c r="V1086" s="16">
        <f>IF(ISNA(VLOOKUP(LOWER(F1086)&amp;H1086,Prices!A:C,2,0)),0,VLOOKUP(LOWER(F1086)&amp;H1086,Prices!A:C,2,0))</f>
        <v>66.44</v>
      </c>
      <c r="W1086" s="49">
        <f t="shared" si="586"/>
        <v>-24690.16</v>
      </c>
      <c r="X1086" s="24">
        <f t="shared" si="587"/>
        <v>-1530.0000000000011</v>
      </c>
      <c r="Y1086" s="43">
        <f t="shared" si="588"/>
        <v>-0.59067368421052635</v>
      </c>
      <c r="Z1086" s="49"/>
      <c r="AA1086" s="24"/>
    </row>
    <row r="1087" spans="1:27" s="13" customFormat="1" x14ac:dyDescent="0.15">
      <c r="A1087" s="12">
        <v>42831</v>
      </c>
      <c r="B1087" s="60" t="s">
        <v>1815</v>
      </c>
      <c r="C1087" s="13" t="s">
        <v>1128</v>
      </c>
      <c r="D1087" s="13" t="s">
        <v>1129</v>
      </c>
      <c r="E1087" s="13" t="s">
        <v>1130</v>
      </c>
      <c r="F1087" s="13" t="str">
        <f t="shared" si="578"/>
        <v>SZ</v>
      </c>
      <c r="G1087" s="13" t="str">
        <f>VLOOKUP(LOWER(F1087)&amp;H1087,'Current pricing'!A:B,2,0)</f>
        <v>海康威视</v>
      </c>
      <c r="H1087" s="13" t="s">
        <v>1504</v>
      </c>
      <c r="I1087" s="13" t="s">
        <v>1206</v>
      </c>
      <c r="J1087" s="13" t="s">
        <v>2376</v>
      </c>
      <c r="K1087" s="13">
        <v>-800</v>
      </c>
      <c r="L1087" s="13">
        <v>1</v>
      </c>
      <c r="M1087" s="13">
        <v>32</v>
      </c>
      <c r="N1087" s="13">
        <f t="shared" si="582"/>
        <v>-25600</v>
      </c>
      <c r="O1087" s="13">
        <f t="shared" si="583"/>
        <v>25600</v>
      </c>
      <c r="P1087" s="19">
        <f t="shared" si="579"/>
        <v>0</v>
      </c>
      <c r="Q1087" s="19">
        <f t="shared" si="581"/>
        <v>5.12</v>
      </c>
      <c r="R1087" s="13">
        <f t="shared" si="580"/>
        <v>25.6</v>
      </c>
      <c r="S1087" s="19">
        <f t="shared" si="584"/>
        <v>25569.280000000002</v>
      </c>
      <c r="T1087" s="13">
        <f t="shared" si="585"/>
        <v>-31.961600000000004</v>
      </c>
      <c r="U1087" s="13">
        <f>IF(ISNA(VLOOKUP(LOWER(F1087)&amp;H1087,Prices!A:C,3,0)),0,VLOOKUP(LOWER(F1087)&amp;H1087,Prices!A:C,3,0))</f>
        <v>38.950000000000003</v>
      </c>
      <c r="V1087" s="16">
        <f>IF(ISNA(VLOOKUP(LOWER(F1087)&amp;H1087,Prices!A:C,2,0)),0,VLOOKUP(LOWER(F1087)&amp;H1087,Prices!A:C,2,0))</f>
        <v>39.9</v>
      </c>
      <c r="W1087" s="49">
        <f t="shared" si="586"/>
        <v>-6350.7199999999957</v>
      </c>
      <c r="X1087" s="24">
        <f t="shared" si="587"/>
        <v>-759.99999999999659</v>
      </c>
      <c r="Y1087" s="43">
        <f t="shared" si="588"/>
        <v>-0.24807499999999982</v>
      </c>
      <c r="Z1087" s="49"/>
      <c r="AA1087" s="24"/>
    </row>
    <row r="1088" spans="1:27" s="13" customFormat="1" x14ac:dyDescent="0.15">
      <c r="A1088" s="12">
        <v>42831</v>
      </c>
      <c r="B1088" s="60" t="s">
        <v>2290</v>
      </c>
      <c r="C1088" s="13" t="s">
        <v>1128</v>
      </c>
      <c r="D1088" s="13" t="s">
        <v>1129</v>
      </c>
      <c r="E1088" s="13" t="s">
        <v>1130</v>
      </c>
      <c r="F1088" s="13" t="str">
        <f t="shared" si="578"/>
        <v>SZ</v>
      </c>
      <c r="G1088" s="13" t="str">
        <f>VLOOKUP(LOWER(F1088)&amp;H1088,'Current pricing'!A:B,2,0)</f>
        <v>海康威视</v>
      </c>
      <c r="H1088" s="13" t="s">
        <v>1504</v>
      </c>
      <c r="I1088" s="13" t="s">
        <v>1206</v>
      </c>
      <c r="J1088" s="13" t="s">
        <v>2376</v>
      </c>
      <c r="K1088" s="13">
        <v>-400</v>
      </c>
      <c r="L1088" s="13">
        <v>1</v>
      </c>
      <c r="M1088" s="13">
        <v>31.98</v>
      </c>
      <c r="N1088" s="13">
        <f t="shared" si="582"/>
        <v>-12792</v>
      </c>
      <c r="O1088" s="13">
        <f t="shared" si="583"/>
        <v>12792</v>
      </c>
      <c r="P1088" s="19">
        <f t="shared" si="579"/>
        <v>0</v>
      </c>
      <c r="Q1088" s="19">
        <f t="shared" si="581"/>
        <v>5</v>
      </c>
      <c r="R1088" s="13">
        <f t="shared" si="580"/>
        <v>12.79</v>
      </c>
      <c r="S1088" s="19">
        <f t="shared" si="584"/>
        <v>12774.21</v>
      </c>
      <c r="T1088" s="13">
        <f t="shared" si="585"/>
        <v>-31.935524999999998</v>
      </c>
      <c r="U1088" s="13">
        <f>IF(ISNA(VLOOKUP(LOWER(F1088)&amp;H1088,Prices!A:C,3,0)),0,VLOOKUP(LOWER(F1088)&amp;H1088,Prices!A:C,3,0))</f>
        <v>38.950000000000003</v>
      </c>
      <c r="V1088" s="16">
        <f>IF(ISNA(VLOOKUP(LOWER(F1088)&amp;H1088,Prices!A:C,2,0)),0,VLOOKUP(LOWER(F1088)&amp;H1088,Prices!A:C,2,0))</f>
        <v>39.9</v>
      </c>
      <c r="W1088" s="49">
        <f t="shared" si="586"/>
        <v>-3185.79</v>
      </c>
      <c r="X1088" s="24">
        <f t="shared" si="587"/>
        <v>-379.99999999999829</v>
      </c>
      <c r="Y1088" s="43">
        <f t="shared" si="588"/>
        <v>-0.24904549718574109</v>
      </c>
      <c r="Z1088" s="49"/>
      <c r="AA1088" s="24"/>
    </row>
    <row r="1089" spans="1:27" s="13" customFormat="1" x14ac:dyDescent="0.15">
      <c r="A1089" s="12">
        <v>42831</v>
      </c>
      <c r="B1089" s="60" t="s">
        <v>2291</v>
      </c>
      <c r="C1089" s="13" t="s">
        <v>1128</v>
      </c>
      <c r="D1089" s="13" t="s">
        <v>1129</v>
      </c>
      <c r="E1089" s="13" t="s">
        <v>1130</v>
      </c>
      <c r="F1089" s="13" t="str">
        <f t="shared" si="578"/>
        <v>SZ</v>
      </c>
      <c r="G1089" s="13" t="str">
        <f>VLOOKUP(LOWER(F1089)&amp;H1089,'Current pricing'!A:B,2,0)</f>
        <v>万 科Ａ</v>
      </c>
      <c r="H1089" s="13" t="s">
        <v>1253</v>
      </c>
      <c r="I1089" s="13" t="s">
        <v>1206</v>
      </c>
      <c r="J1089" s="13" t="s">
        <v>2294</v>
      </c>
      <c r="K1089" s="13">
        <v>-400</v>
      </c>
      <c r="L1089" s="13">
        <v>1</v>
      </c>
      <c r="M1089" s="13">
        <v>20.78</v>
      </c>
      <c r="N1089" s="13">
        <f t="shared" si="582"/>
        <v>-8312</v>
      </c>
      <c r="O1089" s="13">
        <f t="shared" si="583"/>
        <v>8312</v>
      </c>
      <c r="P1089" s="19">
        <f t="shared" si="579"/>
        <v>0</v>
      </c>
      <c r="Q1089" s="19">
        <f t="shared" si="581"/>
        <v>5</v>
      </c>
      <c r="R1089" s="13">
        <f t="shared" si="580"/>
        <v>8.31</v>
      </c>
      <c r="S1089" s="19">
        <f t="shared" si="584"/>
        <v>8298.69</v>
      </c>
      <c r="T1089" s="13">
        <f t="shared" si="585"/>
        <v>-20.746725000000001</v>
      </c>
      <c r="U1089" s="13">
        <f>IF(ISNA(VLOOKUP(LOWER(F1089)&amp;H1089,Prices!A:C,3,0)),0,VLOOKUP(LOWER(F1089)&amp;H1089,Prices!A:C,3,0))</f>
        <v>28.19</v>
      </c>
      <c r="V1089" s="16">
        <f>IF(ISNA(VLOOKUP(LOWER(F1089)&amp;H1089,Prices!A:C,2,0)),0,VLOOKUP(LOWER(F1089)&amp;H1089,Prices!A:C,2,0))</f>
        <v>27.46</v>
      </c>
      <c r="W1089" s="49">
        <f t="shared" si="586"/>
        <v>-2685.31</v>
      </c>
      <c r="X1089" s="24">
        <f t="shared" si="587"/>
        <v>292.00000000000017</v>
      </c>
      <c r="Y1089" s="43">
        <f t="shared" si="588"/>
        <v>-0.32306424446583254</v>
      </c>
      <c r="Z1089" s="49"/>
      <c r="AA1089" s="24"/>
    </row>
    <row r="1090" spans="1:27" s="13" customFormat="1" x14ac:dyDescent="0.15">
      <c r="A1090" s="12">
        <v>42831</v>
      </c>
      <c r="B1090" s="60" t="s">
        <v>2292</v>
      </c>
      <c r="C1090" s="13" t="s">
        <v>1128</v>
      </c>
      <c r="D1090" s="13" t="s">
        <v>1129</v>
      </c>
      <c r="E1090" s="13" t="s">
        <v>1130</v>
      </c>
      <c r="F1090" s="13" t="str">
        <f t="shared" si="578"/>
        <v>SH</v>
      </c>
      <c r="G1090" s="13" t="str">
        <f>VLOOKUP(LOWER(F1090)&amp;H1090,'Current pricing'!A:B,2,0)</f>
        <v>福耀玻璃</v>
      </c>
      <c r="H1090" s="13" t="s">
        <v>2063</v>
      </c>
      <c r="I1090" s="13" t="s">
        <v>1206</v>
      </c>
      <c r="J1090" s="13" t="s">
        <v>2474</v>
      </c>
      <c r="K1090" s="13">
        <v>-300</v>
      </c>
      <c r="L1090" s="13">
        <v>1</v>
      </c>
      <c r="M1090" s="13">
        <v>22.44</v>
      </c>
      <c r="N1090" s="13">
        <f t="shared" si="582"/>
        <v>-6732</v>
      </c>
      <c r="O1090" s="13">
        <f t="shared" si="583"/>
        <v>6732</v>
      </c>
      <c r="P1090" s="19">
        <f t="shared" si="579"/>
        <v>0.13464000000000001</v>
      </c>
      <c r="Q1090" s="19">
        <f t="shared" si="581"/>
        <v>5</v>
      </c>
      <c r="R1090" s="13">
        <f t="shared" si="580"/>
        <v>6.73</v>
      </c>
      <c r="S1090" s="19">
        <f t="shared" si="584"/>
        <v>6720.1353600000002</v>
      </c>
      <c r="T1090" s="13">
        <f t="shared" si="585"/>
        <v>-22.400451199999999</v>
      </c>
      <c r="U1090" s="13">
        <f>IF(ISNA(VLOOKUP(LOWER(F1090)&amp;H1090,Prices!A:C,3,0)),0,VLOOKUP(LOWER(F1090)&amp;H1090,Prices!A:C,3,0))</f>
        <v>27.09</v>
      </c>
      <c r="V1090" s="16">
        <f>IF(ISNA(VLOOKUP(LOWER(F1090)&amp;H1090,Prices!A:C,2,0)),0,VLOOKUP(LOWER(F1090)&amp;H1090,Prices!A:C,2,0))</f>
        <v>27.8</v>
      </c>
      <c r="W1090" s="49">
        <f t="shared" si="586"/>
        <v>-1619.8646400000005</v>
      </c>
      <c r="X1090" s="24">
        <f t="shared" si="587"/>
        <v>-213.00000000000026</v>
      </c>
      <c r="Y1090" s="43">
        <f t="shared" si="588"/>
        <v>-0.24062160427807494</v>
      </c>
      <c r="Z1090" s="49"/>
      <c r="AA1090" s="24"/>
    </row>
    <row r="1091" spans="1:27" s="13" customFormat="1" x14ac:dyDescent="0.15">
      <c r="A1091" s="12">
        <v>42832</v>
      </c>
      <c r="B1091" s="60" t="s">
        <v>2295</v>
      </c>
      <c r="C1091" s="13" t="s">
        <v>1128</v>
      </c>
      <c r="D1091" s="13" t="s">
        <v>1129</v>
      </c>
      <c r="E1091" s="13" t="s">
        <v>1130</v>
      </c>
      <c r="F1091" s="13" t="str">
        <f t="shared" ref="F1091:F1154" si="589">IF(OR(LEFT(H1091,1)="6",H1091="510050"),"SH","SZ")</f>
        <v>SH</v>
      </c>
      <c r="G1091" s="13" t="str">
        <f>VLOOKUP(LOWER(F1091)&amp;H1091,'Current pricing'!A:B,2,0)</f>
        <v>中国医药</v>
      </c>
      <c r="H1091" s="13" t="s">
        <v>1346</v>
      </c>
      <c r="I1091" s="13" t="s">
        <v>1206</v>
      </c>
      <c r="J1091" s="13" t="s">
        <v>2416</v>
      </c>
      <c r="K1091" s="13">
        <v>-1500</v>
      </c>
      <c r="L1091" s="13">
        <v>1</v>
      </c>
      <c r="M1091" s="13">
        <v>23.87</v>
      </c>
      <c r="N1091" s="13">
        <f t="shared" ref="N1091:N1121" si="590">K1091*M1091</f>
        <v>-35805</v>
      </c>
      <c r="O1091" s="13">
        <f t="shared" ref="O1091:O1121" si="591">ABS(N1091)</f>
        <v>35805</v>
      </c>
      <c r="P1091" s="19">
        <f t="shared" ref="P1091:P1154" si="592">IF(H1091="510050",0,IF(F1091="SZ",0,ABS(N1091*0.2%%)))</f>
        <v>0.71610000000000007</v>
      </c>
      <c r="Q1091" s="19">
        <f t="shared" si="581"/>
        <v>7.1610000000000005</v>
      </c>
      <c r="R1091" s="13">
        <f t="shared" ref="R1091:R1154" si="593">IF(H1091="510050",0,ROUND(IF(OR(I1091="B",I1091="D"),0,ABS(N1091*0.001)),2))</f>
        <v>35.81</v>
      </c>
      <c r="S1091" s="19">
        <f t="shared" ref="S1091:S1121" si="594">-(N1091+P1091+Q1091+R1091)</f>
        <v>35761.312900000004</v>
      </c>
      <c r="T1091" s="13">
        <f t="shared" ref="T1091:T1121" si="595">S1091/K1091</f>
        <v>-23.840875266666668</v>
      </c>
      <c r="U1091" s="13">
        <f>IF(ISNA(VLOOKUP(LOWER(F1091)&amp;H1091,Prices!A:C,3,0)),0,VLOOKUP(LOWER(F1091)&amp;H1091,Prices!A:C,3,0))</f>
        <v>25.92</v>
      </c>
      <c r="V1091" s="16">
        <f>IF(ISNA(VLOOKUP(LOWER(F1091)&amp;H1091,Prices!A:C,2,0)),0,VLOOKUP(LOWER(F1091)&amp;H1091,Prices!A:C,2,0))</f>
        <v>28.42</v>
      </c>
      <c r="W1091" s="49">
        <f t="shared" ref="W1091:W1121" si="596">IF(I1091="B",(V1091+T1091)*K1091,(V1091+T1091)*K1091)</f>
        <v>-6868.687100000001</v>
      </c>
      <c r="X1091" s="24">
        <f t="shared" ref="X1091:X1121" si="597">K1091*(V1091-U1091)</f>
        <v>-3750</v>
      </c>
      <c r="Y1091" s="43">
        <f t="shared" ref="Y1091:Y1121" si="598">W1091/O1091</f>
        <v>-0.19183597542242706</v>
      </c>
      <c r="Z1091" s="49"/>
      <c r="AA1091" s="24"/>
    </row>
    <row r="1092" spans="1:27" s="13" customFormat="1" x14ac:dyDescent="0.15">
      <c r="A1092" s="12">
        <v>42832</v>
      </c>
      <c r="B1092" s="60" t="s">
        <v>2296</v>
      </c>
      <c r="C1092" s="13" t="s">
        <v>1128</v>
      </c>
      <c r="D1092" s="13" t="s">
        <v>1129</v>
      </c>
      <c r="E1092" s="13" t="s">
        <v>1130</v>
      </c>
      <c r="F1092" s="13" t="str">
        <f t="shared" si="589"/>
        <v>SZ</v>
      </c>
      <c r="G1092" s="13" t="str">
        <f>VLOOKUP(LOWER(F1092)&amp;H1092,'Current pricing'!A:B,2,0)</f>
        <v>云南白药</v>
      </c>
      <c r="H1092" s="13" t="s">
        <v>1500</v>
      </c>
      <c r="I1092" s="13" t="s">
        <v>1206</v>
      </c>
      <c r="J1092" s="13" t="s">
        <v>2376</v>
      </c>
      <c r="K1092" s="13">
        <v>-700</v>
      </c>
      <c r="L1092" s="13">
        <v>1</v>
      </c>
      <c r="M1092" s="13">
        <v>85.18</v>
      </c>
      <c r="N1092" s="13">
        <f t="shared" si="590"/>
        <v>-59626.000000000007</v>
      </c>
      <c r="O1092" s="13">
        <f t="shared" si="591"/>
        <v>59626.000000000007</v>
      </c>
      <c r="P1092" s="19">
        <f t="shared" si="592"/>
        <v>0</v>
      </c>
      <c r="Q1092" s="19">
        <f t="shared" si="581"/>
        <v>11.925200000000002</v>
      </c>
      <c r="R1092" s="13">
        <f t="shared" si="593"/>
        <v>59.63</v>
      </c>
      <c r="S1092" s="19">
        <f t="shared" si="594"/>
        <v>59554.444800000012</v>
      </c>
      <c r="T1092" s="13">
        <f t="shared" si="595"/>
        <v>-85.077778285714302</v>
      </c>
      <c r="U1092" s="13">
        <f>IF(ISNA(VLOOKUP(LOWER(F1092)&amp;H1092,Prices!A:C,3,0)),0,VLOOKUP(LOWER(F1092)&amp;H1092,Prices!A:C,3,0))</f>
        <v>103.87</v>
      </c>
      <c r="V1092" s="16">
        <f>IF(ISNA(VLOOKUP(LOWER(F1092)&amp;H1092,Prices!A:C,2,0)),0,VLOOKUP(LOWER(F1092)&amp;H1092,Prices!A:C,2,0))</f>
        <v>105.45</v>
      </c>
      <c r="W1092" s="49">
        <f t="shared" si="596"/>
        <v>-14260.55519999999</v>
      </c>
      <c r="X1092" s="24">
        <f t="shared" si="597"/>
        <v>-1105.9999999999989</v>
      </c>
      <c r="Y1092" s="43">
        <f t="shared" si="598"/>
        <v>-0.23916672592493188</v>
      </c>
      <c r="Z1092" s="49"/>
      <c r="AA1092" s="24"/>
    </row>
    <row r="1093" spans="1:27" s="13" customFormat="1" x14ac:dyDescent="0.15">
      <c r="A1093" s="12">
        <v>42832</v>
      </c>
      <c r="B1093" s="60" t="s">
        <v>2297</v>
      </c>
      <c r="C1093" s="13" t="s">
        <v>1128</v>
      </c>
      <c r="D1093" s="13" t="s">
        <v>1129</v>
      </c>
      <c r="E1093" s="13" t="s">
        <v>1130</v>
      </c>
      <c r="F1093" s="13" t="str">
        <f t="shared" si="589"/>
        <v>SH</v>
      </c>
      <c r="G1093" s="13" t="str">
        <f>VLOOKUP(LOWER(F1093)&amp;H1093,'Current pricing'!A:B,2,0)</f>
        <v>中国医药</v>
      </c>
      <c r="H1093" s="13" t="s">
        <v>1346</v>
      </c>
      <c r="I1093" s="13" t="s">
        <v>1206</v>
      </c>
      <c r="J1093" s="13" t="s">
        <v>2416</v>
      </c>
      <c r="K1093" s="13">
        <v>-1000</v>
      </c>
      <c r="L1093" s="13">
        <v>1</v>
      </c>
      <c r="M1093" s="13">
        <v>23.84</v>
      </c>
      <c r="N1093" s="13">
        <f t="shared" si="590"/>
        <v>-23840</v>
      </c>
      <c r="O1093" s="13">
        <f t="shared" si="591"/>
        <v>23840</v>
      </c>
      <c r="P1093" s="19">
        <f t="shared" si="592"/>
        <v>0.47680000000000006</v>
      </c>
      <c r="Q1093" s="19">
        <f t="shared" si="581"/>
        <v>5</v>
      </c>
      <c r="R1093" s="13">
        <f t="shared" si="593"/>
        <v>23.84</v>
      </c>
      <c r="S1093" s="19">
        <f t="shared" si="594"/>
        <v>23810.683199999999</v>
      </c>
      <c r="T1093" s="13">
        <f t="shared" si="595"/>
        <v>-23.8106832</v>
      </c>
      <c r="U1093" s="13">
        <f>IF(ISNA(VLOOKUP(LOWER(F1093)&amp;H1093,Prices!A:C,3,0)),0,VLOOKUP(LOWER(F1093)&amp;H1093,Prices!A:C,3,0))</f>
        <v>25.92</v>
      </c>
      <c r="V1093" s="16">
        <f>IF(ISNA(VLOOKUP(LOWER(F1093)&amp;H1093,Prices!A:C,2,0)),0,VLOOKUP(LOWER(F1093)&amp;H1093,Prices!A:C,2,0))</f>
        <v>28.42</v>
      </c>
      <c r="W1093" s="49">
        <f t="shared" si="596"/>
        <v>-4609.3168000000023</v>
      </c>
      <c r="X1093" s="24">
        <f t="shared" si="597"/>
        <v>-2500</v>
      </c>
      <c r="Y1093" s="43">
        <f t="shared" si="598"/>
        <v>-0.1933438255033558</v>
      </c>
      <c r="Z1093" s="49"/>
      <c r="AA1093" s="24"/>
    </row>
    <row r="1094" spans="1:27" s="13" customFormat="1" x14ac:dyDescent="0.15">
      <c r="A1094" s="12">
        <v>42832</v>
      </c>
      <c r="B1094" s="60" t="s">
        <v>2298</v>
      </c>
      <c r="C1094" s="13" t="s">
        <v>1128</v>
      </c>
      <c r="D1094" s="13" t="s">
        <v>1129</v>
      </c>
      <c r="E1094" s="13" t="s">
        <v>1130</v>
      </c>
      <c r="F1094" s="13" t="str">
        <f t="shared" si="589"/>
        <v>SZ</v>
      </c>
      <c r="G1094" s="13" t="str">
        <f>VLOOKUP(LOWER(F1094)&amp;H1094,'Current pricing'!A:B,2,0)</f>
        <v>索菲亚</v>
      </c>
      <c r="H1094" s="13" t="s">
        <v>1848</v>
      </c>
      <c r="I1094" s="13" t="s">
        <v>1206</v>
      </c>
      <c r="J1094" s="13" t="s">
        <v>2416</v>
      </c>
      <c r="K1094" s="13">
        <v>-400</v>
      </c>
      <c r="L1094" s="13">
        <v>1</v>
      </c>
      <c r="M1094" s="13">
        <v>67.72</v>
      </c>
      <c r="N1094" s="13">
        <f t="shared" si="590"/>
        <v>-27088</v>
      </c>
      <c r="O1094" s="13">
        <f t="shared" si="591"/>
        <v>27088</v>
      </c>
      <c r="P1094" s="19">
        <f t="shared" si="592"/>
        <v>0</v>
      </c>
      <c r="Q1094" s="19">
        <f t="shared" si="581"/>
        <v>5.4176000000000002</v>
      </c>
      <c r="R1094" s="13">
        <f t="shared" si="593"/>
        <v>27.09</v>
      </c>
      <c r="S1094" s="19">
        <f t="shared" si="594"/>
        <v>27055.492399999999</v>
      </c>
      <c r="T1094" s="13">
        <f t="shared" si="595"/>
        <v>-67.638730999999993</v>
      </c>
      <c r="U1094" s="13">
        <f>IF(ISNA(VLOOKUP(LOWER(F1094)&amp;H1094,Prices!A:C,3,0)),0,VLOOKUP(LOWER(F1094)&amp;H1094,Prices!A:C,3,0))</f>
        <v>38.299999999999997</v>
      </c>
      <c r="V1094" s="16">
        <f>IF(ISNA(VLOOKUP(LOWER(F1094)&amp;H1094,Prices!A:C,2,0)),0,VLOOKUP(LOWER(F1094)&amp;H1094,Prices!A:C,2,0))</f>
        <v>38.33</v>
      </c>
      <c r="W1094" s="49">
        <f t="shared" si="596"/>
        <v>11723.492399999997</v>
      </c>
      <c r="X1094" s="24">
        <f t="shared" si="597"/>
        <v>-12.000000000000455</v>
      </c>
      <c r="Y1094" s="43">
        <f t="shared" si="598"/>
        <v>0.43279283815711744</v>
      </c>
      <c r="Z1094" s="49"/>
      <c r="AA1094" s="24"/>
    </row>
    <row r="1095" spans="1:27" s="13" customFormat="1" x14ac:dyDescent="0.15">
      <c r="A1095" s="12">
        <v>42832</v>
      </c>
      <c r="B1095" s="60" t="s">
        <v>2299</v>
      </c>
      <c r="C1095" s="13" t="s">
        <v>1128</v>
      </c>
      <c r="D1095" s="13" t="s">
        <v>1129</v>
      </c>
      <c r="E1095" s="13" t="s">
        <v>1130</v>
      </c>
      <c r="F1095" s="13" t="str">
        <f t="shared" si="589"/>
        <v>SZ</v>
      </c>
      <c r="G1095" s="13" t="str">
        <f>VLOOKUP(LOWER(F1095)&amp;H1095,'Current pricing'!A:B,2,0)</f>
        <v>五 粮 液</v>
      </c>
      <c r="H1095" s="13" t="s">
        <v>1853</v>
      </c>
      <c r="I1095" s="13" t="s">
        <v>1206</v>
      </c>
      <c r="J1095" s="13" t="s">
        <v>2416</v>
      </c>
      <c r="K1095" s="13">
        <v>-300</v>
      </c>
      <c r="L1095" s="13">
        <v>1</v>
      </c>
      <c r="M1095" s="13">
        <v>42.97</v>
      </c>
      <c r="N1095" s="13">
        <f t="shared" si="590"/>
        <v>-12891</v>
      </c>
      <c r="O1095" s="13">
        <f t="shared" si="591"/>
        <v>12891</v>
      </c>
      <c r="P1095" s="19">
        <f t="shared" si="592"/>
        <v>0</v>
      </c>
      <c r="Q1095" s="19">
        <f t="shared" si="581"/>
        <v>5</v>
      </c>
      <c r="R1095" s="13">
        <f t="shared" si="593"/>
        <v>12.89</v>
      </c>
      <c r="S1095" s="19">
        <f t="shared" si="594"/>
        <v>12873.11</v>
      </c>
      <c r="T1095" s="13">
        <f t="shared" si="595"/>
        <v>-42.910366666666668</v>
      </c>
      <c r="U1095" s="13">
        <f>IF(ISNA(VLOOKUP(LOWER(F1095)&amp;H1095,Prices!A:C,3,0)),0,VLOOKUP(LOWER(F1095)&amp;H1095,Prices!A:C,3,0))</f>
        <v>68.33</v>
      </c>
      <c r="V1095" s="16">
        <f>IF(ISNA(VLOOKUP(LOWER(F1095)&amp;H1095,Prices!A:C,2,0)),0,VLOOKUP(LOWER(F1095)&amp;H1095,Prices!A:C,2,0))</f>
        <v>70.150000000000006</v>
      </c>
      <c r="W1095" s="49">
        <f t="shared" si="596"/>
        <v>-8171.8900000000012</v>
      </c>
      <c r="X1095" s="24">
        <f t="shared" si="597"/>
        <v>-546.00000000000227</v>
      </c>
      <c r="Y1095" s="43">
        <f t="shared" si="598"/>
        <v>-0.63392211620510441</v>
      </c>
      <c r="Z1095" s="49"/>
      <c r="AA1095" s="24"/>
    </row>
    <row r="1096" spans="1:27" s="13" customFormat="1" x14ac:dyDescent="0.15">
      <c r="A1096" s="12">
        <v>42832</v>
      </c>
      <c r="B1096" s="60" t="s">
        <v>2300</v>
      </c>
      <c r="C1096" s="13" t="s">
        <v>1128</v>
      </c>
      <c r="D1096" s="13" t="s">
        <v>1129</v>
      </c>
      <c r="E1096" s="13" t="s">
        <v>1130</v>
      </c>
      <c r="F1096" s="13" t="str">
        <f t="shared" si="589"/>
        <v>SZ</v>
      </c>
      <c r="G1096" s="13" t="str">
        <f>VLOOKUP(LOWER(F1096)&amp;H1096,'Current pricing'!A:B,2,0)</f>
        <v>索菲亚</v>
      </c>
      <c r="H1096" s="13" t="s">
        <v>1848</v>
      </c>
      <c r="I1096" s="13" t="s">
        <v>1206</v>
      </c>
      <c r="J1096" s="13" t="s">
        <v>2416</v>
      </c>
      <c r="K1096" s="13">
        <v>-200</v>
      </c>
      <c r="L1096" s="13">
        <v>1</v>
      </c>
      <c r="M1096" s="13">
        <v>68.819999999999993</v>
      </c>
      <c r="N1096" s="13">
        <f t="shared" si="590"/>
        <v>-13763.999999999998</v>
      </c>
      <c r="O1096" s="13">
        <f t="shared" si="591"/>
        <v>13763.999999999998</v>
      </c>
      <c r="P1096" s="19">
        <f t="shared" si="592"/>
        <v>0</v>
      </c>
      <c r="Q1096" s="19">
        <f t="shared" si="581"/>
        <v>5</v>
      </c>
      <c r="R1096" s="13">
        <f t="shared" si="593"/>
        <v>13.76</v>
      </c>
      <c r="S1096" s="19">
        <f t="shared" si="594"/>
        <v>13745.239999999998</v>
      </c>
      <c r="T1096" s="13">
        <f t="shared" si="595"/>
        <v>-68.726199999999992</v>
      </c>
      <c r="U1096" s="13">
        <f>IF(ISNA(VLOOKUP(LOWER(F1096)&amp;H1096,Prices!A:C,3,0)),0,VLOOKUP(LOWER(F1096)&amp;H1096,Prices!A:C,3,0))</f>
        <v>38.299999999999997</v>
      </c>
      <c r="V1096" s="16">
        <f>IF(ISNA(VLOOKUP(LOWER(F1096)&amp;H1096,Prices!A:C,2,0)),0,VLOOKUP(LOWER(F1096)&amp;H1096,Prices!A:C,2,0))</f>
        <v>38.33</v>
      </c>
      <c r="W1096" s="49">
        <f t="shared" si="596"/>
        <v>6079.2399999999989</v>
      </c>
      <c r="X1096" s="24">
        <f t="shared" si="597"/>
        <v>-6.0000000000002274</v>
      </c>
      <c r="Y1096" s="43">
        <f t="shared" si="598"/>
        <v>0.44167683812845099</v>
      </c>
      <c r="Z1096" s="49"/>
      <c r="AA1096" s="24"/>
    </row>
    <row r="1097" spans="1:27" s="13" customFormat="1" x14ac:dyDescent="0.15">
      <c r="A1097" s="12">
        <v>42832</v>
      </c>
      <c r="B1097" s="60" t="s">
        <v>2301</v>
      </c>
      <c r="C1097" s="13" t="s">
        <v>1128</v>
      </c>
      <c r="D1097" s="13" t="s">
        <v>1129</v>
      </c>
      <c r="E1097" s="13" t="s">
        <v>1130</v>
      </c>
      <c r="F1097" s="13" t="str">
        <f t="shared" si="589"/>
        <v>SH</v>
      </c>
      <c r="G1097" s="13" t="str">
        <f>VLOOKUP(LOWER(F1097)&amp;H1097,'Current pricing'!A:B,2,0)</f>
        <v>中国船舶</v>
      </c>
      <c r="H1097" s="13" t="s">
        <v>1352</v>
      </c>
      <c r="I1097" s="13" t="s">
        <v>1207</v>
      </c>
      <c r="J1097" s="13" t="s">
        <v>2376</v>
      </c>
      <c r="K1097" s="13">
        <v>1000</v>
      </c>
      <c r="L1097" s="13">
        <v>1</v>
      </c>
      <c r="M1097" s="13">
        <v>29.38</v>
      </c>
      <c r="N1097" s="13">
        <f t="shared" si="590"/>
        <v>29380</v>
      </c>
      <c r="O1097" s="13">
        <f t="shared" si="591"/>
        <v>29380</v>
      </c>
      <c r="P1097" s="19">
        <f t="shared" si="592"/>
        <v>0.58760000000000001</v>
      </c>
      <c r="Q1097" s="19">
        <f t="shared" si="581"/>
        <v>5.8760000000000003</v>
      </c>
      <c r="R1097" s="13">
        <f t="shared" si="593"/>
        <v>0</v>
      </c>
      <c r="S1097" s="19">
        <f t="shared" si="594"/>
        <v>-29386.463599999999</v>
      </c>
      <c r="T1097" s="13">
        <f t="shared" si="595"/>
        <v>-29.386463599999999</v>
      </c>
      <c r="U1097" s="13">
        <f>IF(ISNA(VLOOKUP(LOWER(F1097)&amp;H1097,Prices!A:C,3,0)),0,VLOOKUP(LOWER(F1097)&amp;H1097,Prices!A:C,3,0))</f>
        <v>24.67</v>
      </c>
      <c r="V1097" s="16">
        <f>IF(ISNA(VLOOKUP(LOWER(F1097)&amp;H1097,Prices!A:C,2,0)),0,VLOOKUP(LOWER(F1097)&amp;H1097,Prices!A:C,2,0))</f>
        <v>24.67</v>
      </c>
      <c r="W1097" s="49">
        <f t="shared" si="596"/>
        <v>-4716.4635999999973</v>
      </c>
      <c r="X1097" s="24">
        <f t="shared" si="597"/>
        <v>0</v>
      </c>
      <c r="Y1097" s="43">
        <f t="shared" si="598"/>
        <v>-0.16053313818924428</v>
      </c>
      <c r="Z1097" s="49"/>
      <c r="AA1097" s="24"/>
    </row>
    <row r="1098" spans="1:27" s="13" customFormat="1" x14ac:dyDescent="0.15">
      <c r="A1098" s="12">
        <v>42832</v>
      </c>
      <c r="B1098" s="60" t="s">
        <v>2302</v>
      </c>
      <c r="C1098" s="13" t="s">
        <v>1128</v>
      </c>
      <c r="D1098" s="13" t="s">
        <v>1129</v>
      </c>
      <c r="E1098" s="13" t="s">
        <v>1130</v>
      </c>
      <c r="F1098" s="13" t="str">
        <f t="shared" si="589"/>
        <v>SH</v>
      </c>
      <c r="G1098" s="13" t="str">
        <f>VLOOKUP(LOWER(F1098)&amp;H1098,'Current pricing'!A:B,2,0)</f>
        <v>春秋航空</v>
      </c>
      <c r="H1098" s="13" t="s">
        <v>2303</v>
      </c>
      <c r="I1098" s="13" t="s">
        <v>1207</v>
      </c>
      <c r="J1098" s="13" t="s">
        <v>2474</v>
      </c>
      <c r="K1098" s="13">
        <v>1000</v>
      </c>
      <c r="L1098" s="13">
        <v>1</v>
      </c>
      <c r="M1098" s="13">
        <v>34.840000000000003</v>
      </c>
      <c r="N1098" s="13">
        <f t="shared" si="590"/>
        <v>34840</v>
      </c>
      <c r="O1098" s="13">
        <f t="shared" si="591"/>
        <v>34840</v>
      </c>
      <c r="P1098" s="19">
        <f t="shared" si="592"/>
        <v>0.69680000000000009</v>
      </c>
      <c r="Q1098" s="19">
        <f t="shared" si="581"/>
        <v>6.968</v>
      </c>
      <c r="R1098" s="13">
        <f t="shared" si="593"/>
        <v>0</v>
      </c>
      <c r="S1098" s="19">
        <f t="shared" si="594"/>
        <v>-34847.664799999999</v>
      </c>
      <c r="T1098" s="13">
        <f t="shared" si="595"/>
        <v>-34.847664799999997</v>
      </c>
      <c r="U1098" s="13">
        <f>IF(ISNA(VLOOKUP(LOWER(F1098)&amp;H1098,Prices!A:C,3,0)),0,VLOOKUP(LOWER(F1098)&amp;H1098,Prices!A:C,3,0))</f>
        <v>36.729999999999997</v>
      </c>
      <c r="V1098" s="16">
        <f>IF(ISNA(VLOOKUP(LOWER(F1098)&amp;H1098,Prices!A:C,2,0)),0,VLOOKUP(LOWER(F1098)&amp;H1098,Prices!A:C,2,0))</f>
        <v>36.07</v>
      </c>
      <c r="W1098" s="49">
        <f t="shared" si="596"/>
        <v>1222.3352000000034</v>
      </c>
      <c r="X1098" s="24">
        <f t="shared" si="597"/>
        <v>-659.99999999999659</v>
      </c>
      <c r="Y1098" s="43">
        <f t="shared" si="598"/>
        <v>3.5084247990815255E-2</v>
      </c>
      <c r="Z1098" s="49"/>
      <c r="AA1098" s="24"/>
    </row>
    <row r="1099" spans="1:27" s="13" customFormat="1" x14ac:dyDescent="0.15">
      <c r="A1099" s="12">
        <v>42832</v>
      </c>
      <c r="B1099" s="60" t="s">
        <v>2304</v>
      </c>
      <c r="C1099" s="13" t="s">
        <v>1128</v>
      </c>
      <c r="D1099" s="13" t="s">
        <v>1129</v>
      </c>
      <c r="E1099" s="13" t="s">
        <v>1130</v>
      </c>
      <c r="F1099" s="13" t="str">
        <f t="shared" si="589"/>
        <v>SH</v>
      </c>
      <c r="G1099" s="13" t="str">
        <f>VLOOKUP(LOWER(F1099)&amp;H1099,'Current pricing'!A:B,2,0)</f>
        <v>中国船舶</v>
      </c>
      <c r="H1099" s="13" t="s">
        <v>1352</v>
      </c>
      <c r="I1099" s="13" t="s">
        <v>1207</v>
      </c>
      <c r="J1099" s="13" t="s">
        <v>2376</v>
      </c>
      <c r="K1099" s="13">
        <v>1000</v>
      </c>
      <c r="L1099" s="13">
        <v>1</v>
      </c>
      <c r="M1099" s="13">
        <v>29.32</v>
      </c>
      <c r="N1099" s="13">
        <f t="shared" si="590"/>
        <v>29320</v>
      </c>
      <c r="O1099" s="13">
        <f t="shared" si="591"/>
        <v>29320</v>
      </c>
      <c r="P1099" s="19">
        <f t="shared" si="592"/>
        <v>0.58640000000000003</v>
      </c>
      <c r="Q1099" s="19">
        <f t="shared" ref="Q1099:Q1162" si="599">IF(I1099&lt;&gt;"D",IF(C1099="Stock",MAX(ABS(N1099*0.0002),5),MAX(ABS(N1099*0.0003),5)),0)</f>
        <v>5.8639999999999999</v>
      </c>
      <c r="R1099" s="13">
        <f t="shared" si="593"/>
        <v>0</v>
      </c>
      <c r="S1099" s="19">
        <f t="shared" si="594"/>
        <v>-29326.450400000002</v>
      </c>
      <c r="T1099" s="13">
        <f t="shared" si="595"/>
        <v>-29.326450400000002</v>
      </c>
      <c r="U1099" s="13">
        <f>IF(ISNA(VLOOKUP(LOWER(F1099)&amp;H1099,Prices!A:C,3,0)),0,VLOOKUP(LOWER(F1099)&amp;H1099,Prices!A:C,3,0))</f>
        <v>24.67</v>
      </c>
      <c r="V1099" s="16">
        <f>IF(ISNA(VLOOKUP(LOWER(F1099)&amp;H1099,Prices!A:C,2,0)),0,VLOOKUP(LOWER(F1099)&amp;H1099,Prices!A:C,2,0))</f>
        <v>24.67</v>
      </c>
      <c r="W1099" s="49">
        <f t="shared" si="596"/>
        <v>-4656.4504000000006</v>
      </c>
      <c r="X1099" s="24">
        <f t="shared" si="597"/>
        <v>0</v>
      </c>
      <c r="Y1099" s="43">
        <f t="shared" si="598"/>
        <v>-0.15881481582537518</v>
      </c>
      <c r="Z1099" s="49"/>
      <c r="AA1099" s="24"/>
    </row>
    <row r="1100" spans="1:27" s="13" customFormat="1" x14ac:dyDescent="0.15">
      <c r="A1100" s="12">
        <v>42832</v>
      </c>
      <c r="B1100" s="60" t="s">
        <v>2305</v>
      </c>
      <c r="C1100" s="13" t="s">
        <v>1128</v>
      </c>
      <c r="D1100" s="13" t="s">
        <v>1129</v>
      </c>
      <c r="E1100" s="13" t="s">
        <v>1130</v>
      </c>
      <c r="F1100" s="13" t="str">
        <f t="shared" si="589"/>
        <v>SH</v>
      </c>
      <c r="G1100" s="13" t="str">
        <f>VLOOKUP(LOWER(F1100)&amp;H1100,'Current pricing'!A:B,2,0)</f>
        <v>春秋航空</v>
      </c>
      <c r="H1100" s="13" t="s">
        <v>2303</v>
      </c>
      <c r="I1100" s="13" t="s">
        <v>1207</v>
      </c>
      <c r="J1100" s="13" t="s">
        <v>2474</v>
      </c>
      <c r="K1100" s="13">
        <v>1000</v>
      </c>
      <c r="L1100" s="13">
        <v>1</v>
      </c>
      <c r="M1100" s="13">
        <v>34.82</v>
      </c>
      <c r="N1100" s="13">
        <f t="shared" si="590"/>
        <v>34820</v>
      </c>
      <c r="O1100" s="13">
        <f t="shared" si="591"/>
        <v>34820</v>
      </c>
      <c r="P1100" s="19">
        <f t="shared" si="592"/>
        <v>0.69640000000000002</v>
      </c>
      <c r="Q1100" s="19">
        <f t="shared" si="599"/>
        <v>6.9640000000000004</v>
      </c>
      <c r="R1100" s="13">
        <f t="shared" si="593"/>
        <v>0</v>
      </c>
      <c r="S1100" s="19">
        <f t="shared" si="594"/>
        <v>-34827.660400000001</v>
      </c>
      <c r="T1100" s="13">
        <f t="shared" si="595"/>
        <v>-34.827660399999999</v>
      </c>
      <c r="U1100" s="13">
        <f>IF(ISNA(VLOOKUP(LOWER(F1100)&amp;H1100,Prices!A:C,3,0)),0,VLOOKUP(LOWER(F1100)&amp;H1100,Prices!A:C,3,0))</f>
        <v>36.729999999999997</v>
      </c>
      <c r="V1100" s="16">
        <f>IF(ISNA(VLOOKUP(LOWER(F1100)&amp;H1100,Prices!A:C,2,0)),0,VLOOKUP(LOWER(F1100)&amp;H1100,Prices!A:C,2,0))</f>
        <v>36.07</v>
      </c>
      <c r="W1100" s="49">
        <f t="shared" si="596"/>
        <v>1242.3396000000012</v>
      </c>
      <c r="X1100" s="24">
        <f t="shared" si="597"/>
        <v>-659.99999999999659</v>
      </c>
      <c r="Y1100" s="43">
        <f t="shared" si="598"/>
        <v>3.5678908673176371E-2</v>
      </c>
      <c r="Z1100" s="49"/>
      <c r="AA1100" s="24"/>
    </row>
    <row r="1101" spans="1:27" s="13" customFormat="1" x14ac:dyDescent="0.15">
      <c r="A1101" s="12">
        <v>42832</v>
      </c>
      <c r="B1101" s="60" t="s">
        <v>2306</v>
      </c>
      <c r="C1101" s="13" t="s">
        <v>1128</v>
      </c>
      <c r="D1101" s="13" t="s">
        <v>1129</v>
      </c>
      <c r="E1101" s="13" t="s">
        <v>1130</v>
      </c>
      <c r="F1101" s="13" t="str">
        <f t="shared" si="589"/>
        <v>SH</v>
      </c>
      <c r="G1101" s="13" t="str">
        <f>VLOOKUP(LOWER(F1101)&amp;H1101,'Current pricing'!A:B,2,0)</f>
        <v>特变电工</v>
      </c>
      <c r="H1101" s="13" t="s">
        <v>2307</v>
      </c>
      <c r="I1101" s="13" t="s">
        <v>1207</v>
      </c>
      <c r="J1101" s="13" t="s">
        <v>2474</v>
      </c>
      <c r="K1101" s="13">
        <v>4000</v>
      </c>
      <c r="L1101" s="13">
        <v>1</v>
      </c>
      <c r="M1101" s="13">
        <v>11.47</v>
      </c>
      <c r="N1101" s="13">
        <f t="shared" si="590"/>
        <v>45880</v>
      </c>
      <c r="O1101" s="13">
        <f t="shared" si="591"/>
        <v>45880</v>
      </c>
      <c r="P1101" s="19">
        <f t="shared" si="592"/>
        <v>0.91760000000000008</v>
      </c>
      <c r="Q1101" s="19">
        <f t="shared" si="599"/>
        <v>9.1760000000000002</v>
      </c>
      <c r="R1101" s="13">
        <f t="shared" si="593"/>
        <v>0</v>
      </c>
      <c r="S1101" s="19">
        <f t="shared" si="594"/>
        <v>-45890.0936</v>
      </c>
      <c r="T1101" s="13">
        <f t="shared" si="595"/>
        <v>-11.4725234</v>
      </c>
      <c r="U1101" s="13">
        <f>IF(ISNA(VLOOKUP(LOWER(F1101)&amp;H1101,Prices!A:C,3,0)),0,VLOOKUP(LOWER(F1101)&amp;H1101,Prices!A:C,3,0))</f>
        <v>10.16</v>
      </c>
      <c r="V1101" s="16">
        <f>IF(ISNA(VLOOKUP(LOWER(F1101)&amp;H1101,Prices!A:C,2,0)),0,VLOOKUP(LOWER(F1101)&amp;H1101,Prices!A:C,2,0))</f>
        <v>10.24</v>
      </c>
      <c r="W1101" s="49">
        <f t="shared" si="596"/>
        <v>-4930.0935999999992</v>
      </c>
      <c r="X1101" s="24">
        <f t="shared" si="597"/>
        <v>320.00000000000028</v>
      </c>
      <c r="Y1101" s="43">
        <f t="shared" si="598"/>
        <v>-0.10745626852659108</v>
      </c>
      <c r="Z1101" s="49"/>
      <c r="AA1101" s="24"/>
    </row>
    <row r="1102" spans="1:27" s="13" customFormat="1" x14ac:dyDescent="0.15">
      <c r="A1102" s="12">
        <v>42832</v>
      </c>
      <c r="B1102" s="60" t="s">
        <v>2308</v>
      </c>
      <c r="C1102" s="13" t="s">
        <v>1128</v>
      </c>
      <c r="D1102" s="13" t="s">
        <v>1129</v>
      </c>
      <c r="E1102" s="13" t="s">
        <v>1130</v>
      </c>
      <c r="F1102" s="13" t="str">
        <f t="shared" si="589"/>
        <v>SZ</v>
      </c>
      <c r="G1102" s="13" t="str">
        <f>VLOOKUP(LOWER(F1102)&amp;H1102,'Current pricing'!A:B,2,0)</f>
        <v>国轩高科</v>
      </c>
      <c r="H1102" s="13" t="s">
        <v>1199</v>
      </c>
      <c r="I1102" s="13" t="s">
        <v>1207</v>
      </c>
      <c r="J1102" s="13" t="s">
        <v>2376</v>
      </c>
      <c r="K1102" s="13">
        <v>1000</v>
      </c>
      <c r="L1102" s="13">
        <v>1</v>
      </c>
      <c r="M1102" s="13">
        <v>34.700000000000003</v>
      </c>
      <c r="N1102" s="13">
        <f t="shared" si="590"/>
        <v>34700</v>
      </c>
      <c r="O1102" s="13">
        <f t="shared" si="591"/>
        <v>34700</v>
      </c>
      <c r="P1102" s="19">
        <f t="shared" si="592"/>
        <v>0</v>
      </c>
      <c r="Q1102" s="19">
        <f t="shared" si="599"/>
        <v>6.94</v>
      </c>
      <c r="R1102" s="13">
        <f t="shared" si="593"/>
        <v>0</v>
      </c>
      <c r="S1102" s="19">
        <f t="shared" si="594"/>
        <v>-34706.94</v>
      </c>
      <c r="T1102" s="13">
        <f t="shared" si="595"/>
        <v>-34.706940000000003</v>
      </c>
      <c r="U1102" s="13">
        <f>IF(ISNA(VLOOKUP(LOWER(F1102)&amp;H1102,Prices!A:C,3,0)),0,VLOOKUP(LOWER(F1102)&amp;H1102,Prices!A:C,3,0))</f>
        <v>29.65</v>
      </c>
      <c r="V1102" s="16">
        <f>IF(ISNA(VLOOKUP(LOWER(F1102)&amp;H1102,Prices!A:C,2,0)),0,VLOOKUP(LOWER(F1102)&amp;H1102,Prices!A:C,2,0))</f>
        <v>29.85</v>
      </c>
      <c r="W1102" s="49">
        <f t="shared" si="596"/>
        <v>-4856.9400000000014</v>
      </c>
      <c r="X1102" s="24">
        <f t="shared" si="597"/>
        <v>200.00000000000284</v>
      </c>
      <c r="Y1102" s="43">
        <f t="shared" si="598"/>
        <v>-0.13996945244956777</v>
      </c>
      <c r="Z1102" s="49"/>
      <c r="AA1102" s="24"/>
    </row>
    <row r="1103" spans="1:27" s="13" customFormat="1" x14ac:dyDescent="0.15">
      <c r="A1103" s="12">
        <v>42832</v>
      </c>
      <c r="B1103" s="60" t="s">
        <v>2309</v>
      </c>
      <c r="C1103" s="13" t="s">
        <v>1128</v>
      </c>
      <c r="D1103" s="13" t="s">
        <v>1129</v>
      </c>
      <c r="E1103" s="13" t="s">
        <v>1130</v>
      </c>
      <c r="F1103" s="13" t="str">
        <f t="shared" si="589"/>
        <v>SZ</v>
      </c>
      <c r="G1103" s="13" t="str">
        <f>VLOOKUP(LOWER(F1103)&amp;H1103,'Current pricing'!A:B,2,0)</f>
        <v>科大讯飞</v>
      </c>
      <c r="H1103" s="13" t="s">
        <v>1200</v>
      </c>
      <c r="I1103" s="13" t="s">
        <v>1207</v>
      </c>
      <c r="J1103" s="13" t="s">
        <v>2376</v>
      </c>
      <c r="K1103" s="13">
        <v>1000</v>
      </c>
      <c r="L1103" s="13">
        <v>1</v>
      </c>
      <c r="M1103" s="13">
        <v>35.270000000000003</v>
      </c>
      <c r="N1103" s="13">
        <f t="shared" si="590"/>
        <v>35270</v>
      </c>
      <c r="O1103" s="13">
        <f t="shared" si="591"/>
        <v>35270</v>
      </c>
      <c r="P1103" s="19">
        <f t="shared" si="592"/>
        <v>0</v>
      </c>
      <c r="Q1103" s="19">
        <f t="shared" si="599"/>
        <v>7.0540000000000003</v>
      </c>
      <c r="R1103" s="13">
        <f t="shared" si="593"/>
        <v>0</v>
      </c>
      <c r="S1103" s="19">
        <f t="shared" si="594"/>
        <v>-35277.053999999996</v>
      </c>
      <c r="T1103" s="13">
        <f t="shared" si="595"/>
        <v>-35.277054</v>
      </c>
      <c r="U1103" s="13">
        <f>IF(ISNA(VLOOKUP(LOWER(F1103)&amp;H1103,Prices!A:C,3,0)),0,VLOOKUP(LOWER(F1103)&amp;H1103,Prices!A:C,3,0))</f>
        <v>57</v>
      </c>
      <c r="V1103" s="16">
        <f>IF(ISNA(VLOOKUP(LOWER(F1103)&amp;H1103,Prices!A:C,2,0)),0,VLOOKUP(LOWER(F1103)&amp;H1103,Prices!A:C,2,0))</f>
        <v>57.37</v>
      </c>
      <c r="W1103" s="49">
        <f t="shared" si="596"/>
        <v>22092.945999999996</v>
      </c>
      <c r="X1103" s="24">
        <f t="shared" si="597"/>
        <v>369.99999999999744</v>
      </c>
      <c r="Y1103" s="43">
        <f t="shared" si="598"/>
        <v>0.62639483980720145</v>
      </c>
      <c r="Z1103" s="49"/>
      <c r="AA1103" s="24"/>
    </row>
    <row r="1104" spans="1:27" s="13" customFormat="1" x14ac:dyDescent="0.15">
      <c r="A1104" s="12">
        <v>42832</v>
      </c>
      <c r="B1104" s="60" t="s">
        <v>2310</v>
      </c>
      <c r="C1104" s="13" t="s">
        <v>1128</v>
      </c>
      <c r="D1104" s="13" t="s">
        <v>1129</v>
      </c>
      <c r="E1104" s="13" t="s">
        <v>1130</v>
      </c>
      <c r="F1104" s="13" t="str">
        <f t="shared" si="589"/>
        <v>SH</v>
      </c>
      <c r="G1104" s="13" t="str">
        <f>VLOOKUP(LOWER(F1104)&amp;H1104,'Current pricing'!A:B,2,0)</f>
        <v>中船防务</v>
      </c>
      <c r="H1104" s="13" t="s">
        <v>1511</v>
      </c>
      <c r="I1104" s="13" t="s">
        <v>1207</v>
      </c>
      <c r="J1104" s="13" t="s">
        <v>2376</v>
      </c>
      <c r="K1104" s="13">
        <v>1000</v>
      </c>
      <c r="L1104" s="13">
        <v>1</v>
      </c>
      <c r="M1104" s="13">
        <v>35.878</v>
      </c>
      <c r="N1104" s="13">
        <f t="shared" si="590"/>
        <v>35878</v>
      </c>
      <c r="O1104" s="13">
        <f t="shared" si="591"/>
        <v>35878</v>
      </c>
      <c r="P1104" s="19">
        <f t="shared" si="592"/>
        <v>0.71756000000000009</v>
      </c>
      <c r="Q1104" s="19">
        <f t="shared" si="599"/>
        <v>7.1756000000000002</v>
      </c>
      <c r="R1104" s="13">
        <f t="shared" si="593"/>
        <v>0</v>
      </c>
      <c r="S1104" s="19">
        <f t="shared" si="594"/>
        <v>-35885.89316</v>
      </c>
      <c r="T1104" s="13">
        <f t="shared" si="595"/>
        <v>-35.885893160000002</v>
      </c>
      <c r="U1104" s="13">
        <f>IF(ISNA(VLOOKUP(LOWER(F1104)&amp;H1104,Prices!A:C,3,0)),0,VLOOKUP(LOWER(F1104)&amp;H1104,Prices!A:C,3,0))</f>
        <v>26.66</v>
      </c>
      <c r="V1104" s="16">
        <f>IF(ISNA(VLOOKUP(LOWER(F1104)&amp;H1104,Prices!A:C,2,0)),0,VLOOKUP(LOWER(F1104)&amp;H1104,Prices!A:C,2,0))</f>
        <v>26.66</v>
      </c>
      <c r="W1104" s="49">
        <f t="shared" si="596"/>
        <v>-9225.8931600000014</v>
      </c>
      <c r="X1104" s="24">
        <f t="shared" si="597"/>
        <v>0</v>
      </c>
      <c r="Y1104" s="43">
        <f t="shared" si="598"/>
        <v>-0.25714625006968062</v>
      </c>
      <c r="Z1104" s="49"/>
      <c r="AA1104" s="24"/>
    </row>
    <row r="1105" spans="1:27" s="13" customFormat="1" x14ac:dyDescent="0.15">
      <c r="A1105" s="12">
        <v>42832</v>
      </c>
      <c r="B1105" s="60" t="s">
        <v>2311</v>
      </c>
      <c r="C1105" s="13" t="s">
        <v>1128</v>
      </c>
      <c r="D1105" s="13" t="s">
        <v>1129</v>
      </c>
      <c r="E1105" s="13" t="s">
        <v>1130</v>
      </c>
      <c r="F1105" s="13" t="str">
        <f t="shared" si="589"/>
        <v>SH</v>
      </c>
      <c r="G1105" s="13" t="str">
        <f>VLOOKUP(LOWER(F1105)&amp;H1105,'Current pricing'!A:B,2,0)</f>
        <v>杭州银行</v>
      </c>
      <c r="H1105" s="13" t="s">
        <v>2312</v>
      </c>
      <c r="I1105" s="13" t="s">
        <v>1207</v>
      </c>
      <c r="J1105" s="13" t="s">
        <v>2511</v>
      </c>
      <c r="K1105" s="13">
        <v>2000</v>
      </c>
      <c r="L1105" s="13">
        <v>1</v>
      </c>
      <c r="M1105" s="13">
        <v>22.75</v>
      </c>
      <c r="N1105" s="13">
        <f t="shared" si="590"/>
        <v>45500</v>
      </c>
      <c r="O1105" s="13">
        <f t="shared" si="591"/>
        <v>45500</v>
      </c>
      <c r="P1105" s="19">
        <f t="shared" si="592"/>
        <v>0.91</v>
      </c>
      <c r="Q1105" s="19">
        <f t="shared" si="599"/>
        <v>9.1</v>
      </c>
      <c r="R1105" s="13">
        <f t="shared" si="593"/>
        <v>0</v>
      </c>
      <c r="S1105" s="19">
        <f t="shared" si="594"/>
        <v>-45510.01</v>
      </c>
      <c r="T1105" s="13">
        <f t="shared" si="595"/>
        <v>-22.755005000000001</v>
      </c>
      <c r="U1105" s="13">
        <f>IF(ISNA(VLOOKUP(LOWER(F1105)&amp;H1105,Prices!A:C,3,0)),0,VLOOKUP(LOWER(F1105)&amp;H1105,Prices!A:C,3,0))</f>
        <v>12.93</v>
      </c>
      <c r="V1105" s="16">
        <f>IF(ISNA(VLOOKUP(LOWER(F1105)&amp;H1105,Prices!A:C,2,0)),0,VLOOKUP(LOWER(F1105)&amp;H1105,Prices!A:C,2,0))</f>
        <v>12.93</v>
      </c>
      <c r="W1105" s="49">
        <f t="shared" si="596"/>
        <v>-19650.010000000002</v>
      </c>
      <c r="X1105" s="24">
        <f t="shared" si="597"/>
        <v>0</v>
      </c>
      <c r="Y1105" s="43">
        <f t="shared" si="598"/>
        <v>-0.43186835164835169</v>
      </c>
      <c r="Z1105" s="49"/>
      <c r="AA1105" s="24"/>
    </row>
    <row r="1106" spans="1:27" s="13" customFormat="1" x14ac:dyDescent="0.15">
      <c r="A1106" s="12">
        <v>42832</v>
      </c>
      <c r="B1106" s="60" t="s">
        <v>2313</v>
      </c>
      <c r="C1106" s="13" t="s">
        <v>1128</v>
      </c>
      <c r="D1106" s="13" t="s">
        <v>1129</v>
      </c>
      <c r="E1106" s="13" t="s">
        <v>1130</v>
      </c>
      <c r="F1106" s="13" t="str">
        <f t="shared" si="589"/>
        <v>SZ</v>
      </c>
      <c r="G1106" s="13" t="str">
        <f>VLOOKUP(LOWER(F1106)&amp;H1106,'Current pricing'!A:B,2,0)</f>
        <v>乐视网</v>
      </c>
      <c r="H1106" s="13" t="s">
        <v>2314</v>
      </c>
      <c r="I1106" s="13" t="s">
        <v>1207</v>
      </c>
      <c r="J1106" s="13" t="s">
        <v>2474</v>
      </c>
      <c r="K1106" s="13">
        <v>1000</v>
      </c>
      <c r="L1106" s="13">
        <v>1</v>
      </c>
      <c r="M1106" s="13">
        <v>32.869999999999997</v>
      </c>
      <c r="N1106" s="13">
        <f t="shared" si="590"/>
        <v>32870</v>
      </c>
      <c r="O1106" s="13">
        <f t="shared" si="591"/>
        <v>32870</v>
      </c>
      <c r="P1106" s="19">
        <f t="shared" si="592"/>
        <v>0</v>
      </c>
      <c r="Q1106" s="19">
        <f t="shared" si="599"/>
        <v>6.5740000000000007</v>
      </c>
      <c r="R1106" s="13">
        <f t="shared" si="593"/>
        <v>0</v>
      </c>
      <c r="S1106" s="19">
        <f t="shared" si="594"/>
        <v>-32876.574000000001</v>
      </c>
      <c r="T1106" s="13">
        <f t="shared" si="595"/>
        <v>-32.876573999999998</v>
      </c>
      <c r="U1106" s="13">
        <f>IF(ISNA(VLOOKUP(LOWER(F1106)&amp;H1106,Prices!A:C,3,0)),0,VLOOKUP(LOWER(F1106)&amp;H1106,Prices!A:C,3,0))</f>
        <v>15.33</v>
      </c>
      <c r="V1106" s="16">
        <f>IF(ISNA(VLOOKUP(LOWER(F1106)&amp;H1106,Prices!A:C,2,0)),0,VLOOKUP(LOWER(F1106)&amp;H1106,Prices!A:C,2,0))</f>
        <v>15.33</v>
      </c>
      <c r="W1106" s="49">
        <f t="shared" si="596"/>
        <v>-17546.574000000001</v>
      </c>
      <c r="X1106" s="24">
        <f t="shared" si="597"/>
        <v>0</v>
      </c>
      <c r="Y1106" s="43">
        <f t="shared" si="598"/>
        <v>-0.53381728019470642</v>
      </c>
      <c r="Z1106" s="49"/>
      <c r="AA1106" s="24"/>
    </row>
    <row r="1107" spans="1:27" s="13" customFormat="1" x14ac:dyDescent="0.15">
      <c r="A1107" s="12">
        <v>42832</v>
      </c>
      <c r="B1107" s="60" t="s">
        <v>2315</v>
      </c>
      <c r="C1107" s="13" t="s">
        <v>1128</v>
      </c>
      <c r="D1107" s="13" t="s">
        <v>1129</v>
      </c>
      <c r="E1107" s="13" t="s">
        <v>1130</v>
      </c>
      <c r="F1107" s="13" t="str">
        <f t="shared" si="589"/>
        <v>SZ</v>
      </c>
      <c r="G1107" s="13" t="str">
        <f>VLOOKUP(LOWER(F1107)&amp;H1107,'Current pricing'!A:B,2,0)</f>
        <v>中鼎股份</v>
      </c>
      <c r="H1107" s="13" t="s">
        <v>2316</v>
      </c>
      <c r="I1107" s="13" t="s">
        <v>1207</v>
      </c>
      <c r="J1107" s="13" t="s">
        <v>2376</v>
      </c>
      <c r="K1107" s="13">
        <v>1500</v>
      </c>
      <c r="L1107" s="13">
        <v>1</v>
      </c>
      <c r="M1107" s="13">
        <v>26.6</v>
      </c>
      <c r="N1107" s="13">
        <f t="shared" si="590"/>
        <v>39900</v>
      </c>
      <c r="O1107" s="13">
        <f t="shared" si="591"/>
        <v>39900</v>
      </c>
      <c r="P1107" s="19">
        <f t="shared" si="592"/>
        <v>0</v>
      </c>
      <c r="Q1107" s="19">
        <f t="shared" si="599"/>
        <v>7.98</v>
      </c>
      <c r="R1107" s="13">
        <f t="shared" si="593"/>
        <v>0</v>
      </c>
      <c r="S1107" s="19">
        <f t="shared" si="594"/>
        <v>-39907.980000000003</v>
      </c>
      <c r="T1107" s="13">
        <f t="shared" si="595"/>
        <v>-26.605320000000003</v>
      </c>
      <c r="U1107" s="13">
        <f>IF(ISNA(VLOOKUP(LOWER(F1107)&amp;H1107,Prices!A:C,3,0)),0,VLOOKUP(LOWER(F1107)&amp;H1107,Prices!A:C,3,0))</f>
        <v>18.91</v>
      </c>
      <c r="V1107" s="16">
        <f>IF(ISNA(VLOOKUP(LOWER(F1107)&amp;H1107,Prices!A:C,2,0)),0,VLOOKUP(LOWER(F1107)&amp;H1107,Prices!A:C,2,0))</f>
        <v>18.96</v>
      </c>
      <c r="W1107" s="49">
        <f t="shared" si="596"/>
        <v>-11467.980000000003</v>
      </c>
      <c r="X1107" s="24">
        <f t="shared" si="597"/>
        <v>75.000000000001066</v>
      </c>
      <c r="Y1107" s="43">
        <f t="shared" si="598"/>
        <v>-0.28741804511278202</v>
      </c>
      <c r="Z1107" s="49"/>
      <c r="AA1107" s="24"/>
    </row>
    <row r="1108" spans="1:27" s="13" customFormat="1" x14ac:dyDescent="0.15">
      <c r="A1108" s="12">
        <v>42832</v>
      </c>
      <c r="B1108" s="60" t="s">
        <v>2317</v>
      </c>
      <c r="C1108" s="13" t="s">
        <v>1128</v>
      </c>
      <c r="D1108" s="13" t="s">
        <v>1129</v>
      </c>
      <c r="E1108" s="13" t="s">
        <v>1130</v>
      </c>
      <c r="F1108" s="13" t="str">
        <f t="shared" si="589"/>
        <v>SH</v>
      </c>
      <c r="G1108" s="13" t="str">
        <f>VLOOKUP(LOWER(F1108)&amp;H1108,'Current pricing'!A:B,2,0)</f>
        <v>洛阳钼业</v>
      </c>
      <c r="H1108" s="13" t="s">
        <v>1865</v>
      </c>
      <c r="I1108" s="13" t="s">
        <v>1207</v>
      </c>
      <c r="J1108" s="13" t="s">
        <v>2474</v>
      </c>
      <c r="K1108" s="13">
        <v>7000</v>
      </c>
      <c r="L1108" s="13">
        <v>1</v>
      </c>
      <c r="M1108" s="13">
        <v>5.09</v>
      </c>
      <c r="N1108" s="13">
        <f t="shared" si="590"/>
        <v>35630</v>
      </c>
      <c r="O1108" s="13">
        <f t="shared" si="591"/>
        <v>35630</v>
      </c>
      <c r="P1108" s="19">
        <f t="shared" si="592"/>
        <v>0.71260000000000001</v>
      </c>
      <c r="Q1108" s="19">
        <f t="shared" si="599"/>
        <v>7.1260000000000003</v>
      </c>
      <c r="R1108" s="13">
        <f t="shared" si="593"/>
        <v>0</v>
      </c>
      <c r="S1108" s="19">
        <f t="shared" si="594"/>
        <v>-35637.838599999995</v>
      </c>
      <c r="T1108" s="13">
        <f t="shared" si="595"/>
        <v>-5.0911197999999995</v>
      </c>
      <c r="U1108" s="13">
        <f>IF(ISNA(VLOOKUP(LOWER(F1108)&amp;H1108,Prices!A:C,3,0)),0,VLOOKUP(LOWER(F1108)&amp;H1108,Prices!A:C,3,0))</f>
        <v>6.9</v>
      </c>
      <c r="V1108" s="16">
        <f>IF(ISNA(VLOOKUP(LOWER(F1108)&amp;H1108,Prices!A:C,2,0)),0,VLOOKUP(LOWER(F1108)&amp;H1108,Prices!A:C,2,0))</f>
        <v>6.89</v>
      </c>
      <c r="W1108" s="49">
        <f t="shared" si="596"/>
        <v>12592.161400000001</v>
      </c>
      <c r="X1108" s="24">
        <f t="shared" si="597"/>
        <v>-70.000000000004718</v>
      </c>
      <c r="Y1108" s="43">
        <f t="shared" si="598"/>
        <v>0.35341457760314343</v>
      </c>
      <c r="Z1108" s="49"/>
      <c r="AA1108" s="24"/>
    </row>
    <row r="1109" spans="1:27" s="13" customFormat="1" x14ac:dyDescent="0.15">
      <c r="A1109" s="12">
        <v>42832</v>
      </c>
      <c r="B1109" s="60" t="s">
        <v>2318</v>
      </c>
      <c r="C1109" s="13" t="s">
        <v>1128</v>
      </c>
      <c r="D1109" s="13" t="s">
        <v>1129</v>
      </c>
      <c r="E1109" s="13" t="s">
        <v>1130</v>
      </c>
      <c r="F1109" s="13" t="str">
        <f t="shared" si="589"/>
        <v>SH</v>
      </c>
      <c r="G1109" s="13" t="str">
        <f>VLOOKUP(LOWER(F1109)&amp;H1109,'Current pricing'!A:B,2,0)</f>
        <v>中国电影</v>
      </c>
      <c r="H1109" s="13" t="s">
        <v>2319</v>
      </c>
      <c r="I1109" s="13" t="s">
        <v>1207</v>
      </c>
      <c r="J1109" s="13" t="s">
        <v>2474</v>
      </c>
      <c r="K1109" s="13">
        <v>1000</v>
      </c>
      <c r="L1109" s="13">
        <v>1</v>
      </c>
      <c r="M1109" s="13">
        <v>24.295999999999999</v>
      </c>
      <c r="N1109" s="13">
        <f t="shared" si="590"/>
        <v>24296</v>
      </c>
      <c r="O1109" s="13">
        <f t="shared" si="591"/>
        <v>24296</v>
      </c>
      <c r="P1109" s="19">
        <f t="shared" si="592"/>
        <v>0.48592000000000002</v>
      </c>
      <c r="Q1109" s="19">
        <f t="shared" si="599"/>
        <v>5</v>
      </c>
      <c r="R1109" s="13">
        <f t="shared" si="593"/>
        <v>0</v>
      </c>
      <c r="S1109" s="19">
        <f t="shared" si="594"/>
        <v>-24301.485919999999</v>
      </c>
      <c r="T1109" s="13">
        <f t="shared" si="595"/>
        <v>-24.301485919999998</v>
      </c>
      <c r="U1109" s="13">
        <f>IF(ISNA(VLOOKUP(LOWER(F1109)&amp;H1109,Prices!A:C,3,0)),0,VLOOKUP(LOWER(F1109)&amp;H1109,Prices!A:C,3,0))</f>
        <v>16.29</v>
      </c>
      <c r="V1109" s="16">
        <f>IF(ISNA(VLOOKUP(LOWER(F1109)&amp;H1109,Prices!A:C,2,0)),0,VLOOKUP(LOWER(F1109)&amp;H1109,Prices!A:C,2,0))</f>
        <v>16.149999999999999</v>
      </c>
      <c r="W1109" s="49">
        <f t="shared" si="596"/>
        <v>-8151.4859199999992</v>
      </c>
      <c r="X1109" s="24">
        <f t="shared" si="597"/>
        <v>-140.00000000000057</v>
      </c>
      <c r="Y1109" s="43">
        <f t="shared" si="598"/>
        <v>-0.33550732301613428</v>
      </c>
      <c r="Z1109" s="49"/>
      <c r="AA1109" s="24"/>
    </row>
    <row r="1110" spans="1:27" s="13" customFormat="1" x14ac:dyDescent="0.15">
      <c r="A1110" s="12">
        <v>42832</v>
      </c>
      <c r="B1110" s="60" t="s">
        <v>2320</v>
      </c>
      <c r="C1110" s="13" t="s">
        <v>1128</v>
      </c>
      <c r="D1110" s="13" t="s">
        <v>1129</v>
      </c>
      <c r="E1110" s="13" t="s">
        <v>1130</v>
      </c>
      <c r="F1110" s="13" t="str">
        <f t="shared" si="589"/>
        <v>SH</v>
      </c>
      <c r="G1110" s="13" t="str">
        <f>VLOOKUP(LOWER(F1110)&amp;H1110,'Current pricing'!A:B,2,0)</f>
        <v>大唐发电</v>
      </c>
      <c r="H1110" s="13" t="s">
        <v>2321</v>
      </c>
      <c r="I1110" s="13" t="s">
        <v>1207</v>
      </c>
      <c r="J1110" s="13" t="s">
        <v>2416</v>
      </c>
      <c r="K1110" s="13">
        <v>5000</v>
      </c>
      <c r="L1110" s="13">
        <v>1</v>
      </c>
      <c r="M1110" s="13">
        <v>5.03</v>
      </c>
      <c r="N1110" s="13">
        <f t="shared" si="590"/>
        <v>25150</v>
      </c>
      <c r="O1110" s="13">
        <f t="shared" si="591"/>
        <v>25150</v>
      </c>
      <c r="P1110" s="19">
        <f t="shared" si="592"/>
        <v>0.503</v>
      </c>
      <c r="Q1110" s="19">
        <f t="shared" si="599"/>
        <v>5.03</v>
      </c>
      <c r="R1110" s="13">
        <f t="shared" si="593"/>
        <v>0</v>
      </c>
      <c r="S1110" s="19">
        <f t="shared" si="594"/>
        <v>-25155.532999999999</v>
      </c>
      <c r="T1110" s="13">
        <f t="shared" si="595"/>
        <v>-5.0311066000000002</v>
      </c>
      <c r="U1110" s="13">
        <f>IF(ISNA(VLOOKUP(LOWER(F1110)&amp;H1110,Prices!A:C,3,0)),0,VLOOKUP(LOWER(F1110)&amp;H1110,Prices!A:C,3,0))</f>
        <v>4.53</v>
      </c>
      <c r="V1110" s="16">
        <f>IF(ISNA(VLOOKUP(LOWER(F1110)&amp;H1110,Prices!A:C,2,0)),0,VLOOKUP(LOWER(F1110)&amp;H1110,Prices!A:C,2,0))</f>
        <v>4.51</v>
      </c>
      <c r="W1110" s="49">
        <f t="shared" si="596"/>
        <v>-2605.5330000000022</v>
      </c>
      <c r="X1110" s="24">
        <f t="shared" si="597"/>
        <v>-100.0000000000023</v>
      </c>
      <c r="Y1110" s="43">
        <f t="shared" si="598"/>
        <v>-0.1035997216699802</v>
      </c>
      <c r="Z1110" s="49"/>
      <c r="AA1110" s="24"/>
    </row>
    <row r="1111" spans="1:27" s="13" customFormat="1" x14ac:dyDescent="0.15">
      <c r="A1111" s="12">
        <v>42832</v>
      </c>
      <c r="B1111" s="60" t="s">
        <v>2322</v>
      </c>
      <c r="C1111" s="13" t="s">
        <v>1128</v>
      </c>
      <c r="D1111" s="13" t="s">
        <v>1129</v>
      </c>
      <c r="E1111" s="13" t="s">
        <v>1130</v>
      </c>
      <c r="F1111" s="13" t="str">
        <f t="shared" si="589"/>
        <v>SZ</v>
      </c>
      <c r="G1111" s="13" t="str">
        <f>VLOOKUP(LOWER(F1111)&amp;H1111,'Current pricing'!A:B,2,0)</f>
        <v>苏 泊 尔</v>
      </c>
      <c r="H1111" s="13" t="s">
        <v>1188</v>
      </c>
      <c r="I1111" s="13" t="s">
        <v>1207</v>
      </c>
      <c r="J1111" s="13" t="s">
        <v>2474</v>
      </c>
      <c r="K1111" s="13">
        <v>1000</v>
      </c>
      <c r="L1111" s="13">
        <v>1</v>
      </c>
      <c r="M1111" s="13">
        <v>41.05</v>
      </c>
      <c r="N1111" s="13">
        <f t="shared" si="590"/>
        <v>41050</v>
      </c>
      <c r="O1111" s="13">
        <f t="shared" si="591"/>
        <v>41050</v>
      </c>
      <c r="P1111" s="19">
        <f t="shared" si="592"/>
        <v>0</v>
      </c>
      <c r="Q1111" s="19">
        <f t="shared" si="599"/>
        <v>8.2100000000000009</v>
      </c>
      <c r="R1111" s="13">
        <f t="shared" si="593"/>
        <v>0</v>
      </c>
      <c r="S1111" s="19">
        <f t="shared" si="594"/>
        <v>-41058.21</v>
      </c>
      <c r="T1111" s="13">
        <f t="shared" si="595"/>
        <v>-41.058210000000003</v>
      </c>
      <c r="U1111" s="13">
        <f>IF(ISNA(VLOOKUP(LOWER(F1111)&amp;H1111,Prices!A:C,3,0)),0,VLOOKUP(LOWER(F1111)&amp;H1111,Prices!A:C,3,0))</f>
        <v>39.479999999999997</v>
      </c>
      <c r="V1111" s="16">
        <f>IF(ISNA(VLOOKUP(LOWER(F1111)&amp;H1111,Prices!A:C,2,0)),0,VLOOKUP(LOWER(F1111)&amp;H1111,Prices!A:C,2,0))</f>
        <v>41.55</v>
      </c>
      <c r="W1111" s="49">
        <f t="shared" si="596"/>
        <v>491.78999999999462</v>
      </c>
      <c r="X1111" s="24">
        <f t="shared" si="597"/>
        <v>2070.0000000000005</v>
      </c>
      <c r="Y1111" s="43">
        <f t="shared" si="598"/>
        <v>1.1980267965895118E-2</v>
      </c>
      <c r="Z1111" s="49"/>
      <c r="AA1111" s="24"/>
    </row>
    <row r="1112" spans="1:27" s="13" customFormat="1" x14ac:dyDescent="0.15">
      <c r="A1112" s="12">
        <v>42832</v>
      </c>
      <c r="B1112" s="60" t="s">
        <v>2323</v>
      </c>
      <c r="C1112" s="13" t="s">
        <v>1128</v>
      </c>
      <c r="D1112" s="13" t="s">
        <v>1129</v>
      </c>
      <c r="E1112" s="13" t="s">
        <v>1130</v>
      </c>
      <c r="F1112" s="13" t="str">
        <f t="shared" si="589"/>
        <v>SZ</v>
      </c>
      <c r="G1112" s="13" t="str">
        <f>VLOOKUP(LOWER(F1112)&amp;H1112,'Current pricing'!A:B,2,0)</f>
        <v>泸州老窖</v>
      </c>
      <c r="H1112" s="13" t="s">
        <v>1366</v>
      </c>
      <c r="I1112" s="13" t="s">
        <v>1207</v>
      </c>
      <c r="J1112" s="13" t="s">
        <v>2376</v>
      </c>
      <c r="K1112" s="13">
        <v>500</v>
      </c>
      <c r="L1112" s="13">
        <v>1</v>
      </c>
      <c r="M1112" s="13">
        <v>41.4</v>
      </c>
      <c r="N1112" s="13">
        <f t="shared" si="590"/>
        <v>20700</v>
      </c>
      <c r="O1112" s="13">
        <f t="shared" si="591"/>
        <v>20700</v>
      </c>
      <c r="P1112" s="19">
        <f t="shared" si="592"/>
        <v>0</v>
      </c>
      <c r="Q1112" s="19">
        <f t="shared" si="599"/>
        <v>5</v>
      </c>
      <c r="R1112" s="13">
        <f t="shared" si="593"/>
        <v>0</v>
      </c>
      <c r="S1112" s="19">
        <f t="shared" si="594"/>
        <v>-20705</v>
      </c>
      <c r="T1112" s="13">
        <f t="shared" si="595"/>
        <v>-41.41</v>
      </c>
      <c r="U1112" s="13">
        <f>IF(ISNA(VLOOKUP(LOWER(F1112)&amp;H1112,Prices!A:C,3,0)),0,VLOOKUP(LOWER(F1112)&amp;H1112,Prices!A:C,3,0))</f>
        <v>64.91</v>
      </c>
      <c r="V1112" s="16">
        <f>IF(ISNA(VLOOKUP(LOWER(F1112)&amp;H1112,Prices!A:C,2,0)),0,VLOOKUP(LOWER(F1112)&amp;H1112,Prices!A:C,2,0))</f>
        <v>66.44</v>
      </c>
      <c r="W1112" s="49">
        <f t="shared" si="596"/>
        <v>12515</v>
      </c>
      <c r="X1112" s="24">
        <f t="shared" si="597"/>
        <v>765.00000000000057</v>
      </c>
      <c r="Y1112" s="43">
        <f t="shared" si="598"/>
        <v>0.6045893719806763</v>
      </c>
      <c r="Z1112" s="49"/>
      <c r="AA1112" s="24"/>
    </row>
    <row r="1113" spans="1:27" s="13" customFormat="1" x14ac:dyDescent="0.15">
      <c r="A1113" s="12">
        <v>42832</v>
      </c>
      <c r="B1113" s="60" t="s">
        <v>2324</v>
      </c>
      <c r="C1113" s="13" t="s">
        <v>1128</v>
      </c>
      <c r="D1113" s="13" t="s">
        <v>1129</v>
      </c>
      <c r="E1113" s="13" t="s">
        <v>1130</v>
      </c>
      <c r="F1113" s="13" t="str">
        <f t="shared" si="589"/>
        <v>SZ</v>
      </c>
      <c r="G1113" s="13" t="str">
        <f>VLOOKUP(LOWER(F1113)&amp;H1113,'Current pricing'!A:B,2,0)</f>
        <v>洋河股份</v>
      </c>
      <c r="H1113" s="13" t="s">
        <v>1873</v>
      </c>
      <c r="I1113" s="13" t="s">
        <v>1207</v>
      </c>
      <c r="J1113" s="13" t="s">
        <v>2376</v>
      </c>
      <c r="K1113" s="13">
        <v>400</v>
      </c>
      <c r="L1113" s="13">
        <v>1</v>
      </c>
      <c r="M1113" s="13">
        <v>85.27</v>
      </c>
      <c r="N1113" s="13">
        <f t="shared" si="590"/>
        <v>34108</v>
      </c>
      <c r="O1113" s="13">
        <f t="shared" si="591"/>
        <v>34108</v>
      </c>
      <c r="P1113" s="19">
        <f t="shared" si="592"/>
        <v>0</v>
      </c>
      <c r="Q1113" s="19">
        <f t="shared" si="599"/>
        <v>6.8216000000000001</v>
      </c>
      <c r="R1113" s="13">
        <f t="shared" si="593"/>
        <v>0</v>
      </c>
      <c r="S1113" s="19">
        <f t="shared" si="594"/>
        <v>-34114.821600000003</v>
      </c>
      <c r="T1113" s="13">
        <f t="shared" si="595"/>
        <v>-85.287054000000012</v>
      </c>
      <c r="U1113" s="13">
        <f>IF(ISNA(VLOOKUP(LOWER(F1113)&amp;H1113,Prices!A:C,3,0)),0,VLOOKUP(LOWER(F1113)&amp;H1113,Prices!A:C,3,0))</f>
        <v>113.1</v>
      </c>
      <c r="V1113" s="16">
        <f>IF(ISNA(VLOOKUP(LOWER(F1113)&amp;H1113,Prices!A:C,2,0)),0,VLOOKUP(LOWER(F1113)&amp;H1113,Prices!A:C,2,0))</f>
        <v>117</v>
      </c>
      <c r="W1113" s="49">
        <f t="shared" si="596"/>
        <v>12685.178399999995</v>
      </c>
      <c r="X1113" s="24">
        <f t="shared" si="597"/>
        <v>1560.0000000000023</v>
      </c>
      <c r="Y1113" s="43">
        <f t="shared" si="598"/>
        <v>0.37191211445995059</v>
      </c>
      <c r="Z1113" s="49"/>
      <c r="AA1113" s="24"/>
    </row>
    <row r="1114" spans="1:27" s="13" customFormat="1" x14ac:dyDescent="0.15">
      <c r="A1114" s="12">
        <v>42832</v>
      </c>
      <c r="B1114" s="60" t="s">
        <v>2325</v>
      </c>
      <c r="C1114" s="13" t="s">
        <v>1128</v>
      </c>
      <c r="D1114" s="13" t="s">
        <v>1129</v>
      </c>
      <c r="E1114" s="13" t="s">
        <v>1130</v>
      </c>
      <c r="F1114" s="13" t="str">
        <f t="shared" si="589"/>
        <v>SZ</v>
      </c>
      <c r="G1114" s="13" t="str">
        <f>VLOOKUP(LOWER(F1114)&amp;H1114,'Current pricing'!A:B,2,0)</f>
        <v>洋河股份</v>
      </c>
      <c r="H1114" s="13" t="s">
        <v>1873</v>
      </c>
      <c r="I1114" s="13" t="s">
        <v>1207</v>
      </c>
      <c r="J1114" s="13" t="s">
        <v>2376</v>
      </c>
      <c r="K1114" s="13">
        <v>300</v>
      </c>
      <c r="L1114" s="13">
        <v>1</v>
      </c>
      <c r="M1114" s="13">
        <v>85.18</v>
      </c>
      <c r="N1114" s="13">
        <f t="shared" si="590"/>
        <v>25554.000000000004</v>
      </c>
      <c r="O1114" s="13">
        <f t="shared" si="591"/>
        <v>25554.000000000004</v>
      </c>
      <c r="P1114" s="19">
        <f t="shared" si="592"/>
        <v>0</v>
      </c>
      <c r="Q1114" s="19">
        <f t="shared" si="599"/>
        <v>5.1108000000000011</v>
      </c>
      <c r="R1114" s="13">
        <f t="shared" si="593"/>
        <v>0</v>
      </c>
      <c r="S1114" s="19">
        <f t="shared" si="594"/>
        <v>-25559.110800000002</v>
      </c>
      <c r="T1114" s="13">
        <f t="shared" si="595"/>
        <v>-85.197036000000011</v>
      </c>
      <c r="U1114" s="13">
        <f>IF(ISNA(VLOOKUP(LOWER(F1114)&amp;H1114,Prices!A:C,3,0)),0,VLOOKUP(LOWER(F1114)&amp;H1114,Prices!A:C,3,0))</f>
        <v>113.1</v>
      </c>
      <c r="V1114" s="16">
        <f>IF(ISNA(VLOOKUP(LOWER(F1114)&amp;H1114,Prices!A:C,2,0)),0,VLOOKUP(LOWER(F1114)&amp;H1114,Prices!A:C,2,0))</f>
        <v>117</v>
      </c>
      <c r="W1114" s="49">
        <f t="shared" si="596"/>
        <v>9540.889199999996</v>
      </c>
      <c r="X1114" s="24">
        <f t="shared" si="597"/>
        <v>1170.0000000000018</v>
      </c>
      <c r="Y1114" s="43">
        <f t="shared" si="598"/>
        <v>0.37336186898332924</v>
      </c>
      <c r="Z1114" s="49"/>
      <c r="AA1114" s="24"/>
    </row>
    <row r="1115" spans="1:27" s="13" customFormat="1" x14ac:dyDescent="0.15">
      <c r="A1115" s="12">
        <v>42832</v>
      </c>
      <c r="B1115" s="60" t="s">
        <v>2326</v>
      </c>
      <c r="C1115" s="13" t="s">
        <v>1128</v>
      </c>
      <c r="D1115" s="13" t="s">
        <v>1129</v>
      </c>
      <c r="E1115" s="13" t="s">
        <v>1130</v>
      </c>
      <c r="F1115" s="13" t="str">
        <f t="shared" si="589"/>
        <v>SZ</v>
      </c>
      <c r="G1115" s="13" t="str">
        <f>VLOOKUP(LOWER(F1115)&amp;H1115,'Current pricing'!A:B,2,0)</f>
        <v>洋河股份</v>
      </c>
      <c r="H1115" s="13" t="s">
        <v>1873</v>
      </c>
      <c r="I1115" s="13" t="s">
        <v>1207</v>
      </c>
      <c r="J1115" s="13" t="s">
        <v>2376</v>
      </c>
      <c r="K1115" s="13">
        <v>300</v>
      </c>
      <c r="L1115" s="13">
        <v>1</v>
      </c>
      <c r="M1115" s="13">
        <v>85.19</v>
      </c>
      <c r="N1115" s="13">
        <f t="shared" si="590"/>
        <v>25557</v>
      </c>
      <c r="O1115" s="13">
        <f t="shared" si="591"/>
        <v>25557</v>
      </c>
      <c r="P1115" s="19">
        <f t="shared" si="592"/>
        <v>0</v>
      </c>
      <c r="Q1115" s="19">
        <f t="shared" si="599"/>
        <v>5.1114000000000006</v>
      </c>
      <c r="R1115" s="13">
        <f t="shared" si="593"/>
        <v>0</v>
      </c>
      <c r="S1115" s="19">
        <f t="shared" si="594"/>
        <v>-25562.111400000002</v>
      </c>
      <c r="T1115" s="13">
        <f t="shared" si="595"/>
        <v>-85.207038000000011</v>
      </c>
      <c r="U1115" s="13">
        <f>IF(ISNA(VLOOKUP(LOWER(F1115)&amp;H1115,Prices!A:C,3,0)),0,VLOOKUP(LOWER(F1115)&amp;H1115,Prices!A:C,3,0))</f>
        <v>113.1</v>
      </c>
      <c r="V1115" s="16">
        <f>IF(ISNA(VLOOKUP(LOWER(F1115)&amp;H1115,Prices!A:C,2,0)),0,VLOOKUP(LOWER(F1115)&amp;H1115,Prices!A:C,2,0))</f>
        <v>117</v>
      </c>
      <c r="W1115" s="49">
        <f t="shared" si="596"/>
        <v>9537.8885999999966</v>
      </c>
      <c r="X1115" s="24">
        <f t="shared" si="597"/>
        <v>1170.0000000000018</v>
      </c>
      <c r="Y1115" s="43">
        <f t="shared" si="598"/>
        <v>0.37320063387721553</v>
      </c>
      <c r="Z1115" s="49"/>
      <c r="AA1115" s="24"/>
    </row>
    <row r="1116" spans="1:27" s="13" customFormat="1" x14ac:dyDescent="0.15">
      <c r="A1116" s="12">
        <v>42832</v>
      </c>
      <c r="B1116" s="60" t="s">
        <v>2327</v>
      </c>
      <c r="C1116" s="13" t="s">
        <v>1128</v>
      </c>
      <c r="D1116" s="13" t="s">
        <v>1129</v>
      </c>
      <c r="E1116" s="13" t="s">
        <v>1130</v>
      </c>
      <c r="F1116" s="13" t="str">
        <f t="shared" si="589"/>
        <v>SH</v>
      </c>
      <c r="G1116" s="13" t="str">
        <f>VLOOKUP(LOWER(F1116)&amp;H1116,'Current pricing'!A:B,2,0)</f>
        <v>春秋航空</v>
      </c>
      <c r="H1116" s="13" t="s">
        <v>2303</v>
      </c>
      <c r="I1116" s="13" t="s">
        <v>1207</v>
      </c>
      <c r="J1116" s="13" t="s">
        <v>2474</v>
      </c>
      <c r="K1116" s="13">
        <v>1000</v>
      </c>
      <c r="L1116" s="13">
        <v>1</v>
      </c>
      <c r="M1116" s="13">
        <v>34.76</v>
      </c>
      <c r="N1116" s="13">
        <f t="shared" si="590"/>
        <v>34760</v>
      </c>
      <c r="O1116" s="13">
        <f t="shared" si="591"/>
        <v>34760</v>
      </c>
      <c r="P1116" s="19">
        <f t="shared" si="592"/>
        <v>0.69520000000000004</v>
      </c>
      <c r="Q1116" s="19">
        <f t="shared" si="599"/>
        <v>6.952</v>
      </c>
      <c r="R1116" s="13">
        <f t="shared" si="593"/>
        <v>0</v>
      </c>
      <c r="S1116" s="19">
        <f t="shared" si="594"/>
        <v>-34767.647199999999</v>
      </c>
      <c r="T1116" s="13">
        <f t="shared" si="595"/>
        <v>-34.767647199999999</v>
      </c>
      <c r="U1116" s="13">
        <f>IF(ISNA(VLOOKUP(LOWER(F1116)&amp;H1116,Prices!A:C,3,0)),0,VLOOKUP(LOWER(F1116)&amp;H1116,Prices!A:C,3,0))</f>
        <v>36.729999999999997</v>
      </c>
      <c r="V1116" s="16">
        <f>IF(ISNA(VLOOKUP(LOWER(F1116)&amp;H1116,Prices!A:C,2,0)),0,VLOOKUP(LOWER(F1116)&amp;H1116,Prices!A:C,2,0))</f>
        <v>36.07</v>
      </c>
      <c r="W1116" s="49">
        <f t="shared" si="596"/>
        <v>1302.3528000000013</v>
      </c>
      <c r="X1116" s="24">
        <f t="shared" si="597"/>
        <v>-659.99999999999659</v>
      </c>
      <c r="Y1116" s="43">
        <f t="shared" si="598"/>
        <v>3.7466996547756079E-2</v>
      </c>
      <c r="Z1116" s="49"/>
      <c r="AA1116" s="24"/>
    </row>
    <row r="1117" spans="1:27" s="13" customFormat="1" x14ac:dyDescent="0.15">
      <c r="A1117" s="12">
        <v>42832</v>
      </c>
      <c r="B1117" s="60" t="s">
        <v>2328</v>
      </c>
      <c r="C1117" s="13" t="s">
        <v>1128</v>
      </c>
      <c r="D1117" s="13" t="s">
        <v>1129</v>
      </c>
      <c r="E1117" s="13" t="s">
        <v>1130</v>
      </c>
      <c r="F1117" s="13" t="str">
        <f t="shared" si="589"/>
        <v>SH</v>
      </c>
      <c r="G1117" s="13" t="str">
        <f>VLOOKUP(LOWER(F1117)&amp;H1117,'Current pricing'!A:B,2,0)</f>
        <v>特变电工</v>
      </c>
      <c r="H1117" s="13" t="s">
        <v>2307</v>
      </c>
      <c r="I1117" s="13" t="s">
        <v>1207</v>
      </c>
      <c r="J1117" s="13" t="s">
        <v>2474</v>
      </c>
      <c r="K1117" s="13">
        <v>3000</v>
      </c>
      <c r="L1117" s="13">
        <v>1</v>
      </c>
      <c r="M1117" s="13">
        <v>11.44</v>
      </c>
      <c r="N1117" s="13">
        <f t="shared" si="590"/>
        <v>34320</v>
      </c>
      <c r="O1117" s="13">
        <f t="shared" si="591"/>
        <v>34320</v>
      </c>
      <c r="P1117" s="19">
        <f t="shared" si="592"/>
        <v>0.68640000000000001</v>
      </c>
      <c r="Q1117" s="19">
        <f t="shared" si="599"/>
        <v>6.8640000000000008</v>
      </c>
      <c r="R1117" s="13">
        <f t="shared" si="593"/>
        <v>0</v>
      </c>
      <c r="S1117" s="19">
        <f t="shared" si="594"/>
        <v>-34327.5504</v>
      </c>
      <c r="T1117" s="13">
        <f t="shared" si="595"/>
        <v>-11.4425168</v>
      </c>
      <c r="U1117" s="13">
        <f>IF(ISNA(VLOOKUP(LOWER(F1117)&amp;H1117,Prices!A:C,3,0)),0,VLOOKUP(LOWER(F1117)&amp;H1117,Prices!A:C,3,0))</f>
        <v>10.16</v>
      </c>
      <c r="V1117" s="16">
        <f>IF(ISNA(VLOOKUP(LOWER(F1117)&amp;H1117,Prices!A:C,2,0)),0,VLOOKUP(LOWER(F1117)&amp;H1117,Prices!A:C,2,0))</f>
        <v>10.24</v>
      </c>
      <c r="W1117" s="49">
        <f t="shared" si="596"/>
        <v>-3607.5503999999992</v>
      </c>
      <c r="X1117" s="24">
        <f t="shared" si="597"/>
        <v>240.00000000000023</v>
      </c>
      <c r="Y1117" s="43">
        <f t="shared" si="598"/>
        <v>-0.10511510489510487</v>
      </c>
      <c r="Z1117" s="49"/>
      <c r="AA1117" s="24"/>
    </row>
    <row r="1118" spans="1:27" s="13" customFormat="1" x14ac:dyDescent="0.15">
      <c r="A1118" s="12">
        <v>42832</v>
      </c>
      <c r="B1118" s="60" t="s">
        <v>2329</v>
      </c>
      <c r="C1118" s="13" t="s">
        <v>1128</v>
      </c>
      <c r="D1118" s="13" t="s">
        <v>1129</v>
      </c>
      <c r="E1118" s="13" t="s">
        <v>1130</v>
      </c>
      <c r="F1118" s="13" t="str">
        <f t="shared" si="589"/>
        <v>SH</v>
      </c>
      <c r="G1118" s="13" t="str">
        <f>VLOOKUP(LOWER(F1118)&amp;H1118,'Current pricing'!A:B,2,0)</f>
        <v>亨通光电</v>
      </c>
      <c r="H1118" s="13" t="s">
        <v>1264</v>
      </c>
      <c r="I1118" s="13" t="s">
        <v>1207</v>
      </c>
      <c r="J1118" s="13" t="s">
        <v>2416</v>
      </c>
      <c r="K1118" s="13">
        <v>1500</v>
      </c>
      <c r="L1118" s="13">
        <v>1</v>
      </c>
      <c r="M1118" s="13">
        <v>25.82</v>
      </c>
      <c r="N1118" s="13">
        <f t="shared" si="590"/>
        <v>38730</v>
      </c>
      <c r="O1118" s="13">
        <f t="shared" si="591"/>
        <v>38730</v>
      </c>
      <c r="P1118" s="19">
        <f t="shared" si="592"/>
        <v>0.77460000000000007</v>
      </c>
      <c r="Q1118" s="19">
        <f t="shared" si="599"/>
        <v>7.7460000000000004</v>
      </c>
      <c r="R1118" s="13">
        <f t="shared" si="593"/>
        <v>0</v>
      </c>
      <c r="S1118" s="19">
        <f t="shared" si="594"/>
        <v>-38738.520599999996</v>
      </c>
      <c r="T1118" s="13">
        <f t="shared" si="595"/>
        <v>-25.825680399999996</v>
      </c>
      <c r="U1118" s="13">
        <f>IF(ISNA(VLOOKUP(LOWER(F1118)&amp;H1118,Prices!A:C,3,0)),0,VLOOKUP(LOWER(F1118)&amp;H1118,Prices!A:C,3,0))</f>
        <v>37.299999999999997</v>
      </c>
      <c r="V1118" s="16">
        <f>IF(ISNA(VLOOKUP(LOWER(F1118)&amp;H1118,Prices!A:C,2,0)),0,VLOOKUP(LOWER(F1118)&amp;H1118,Prices!A:C,2,0))</f>
        <v>39.020000000000003</v>
      </c>
      <c r="W1118" s="49">
        <f t="shared" si="596"/>
        <v>19791.479400000011</v>
      </c>
      <c r="X1118" s="24">
        <f t="shared" si="597"/>
        <v>2580.0000000000091</v>
      </c>
      <c r="Y1118" s="43">
        <f t="shared" si="598"/>
        <v>0.51101160340821095</v>
      </c>
      <c r="Z1118" s="49"/>
      <c r="AA1118" s="24"/>
    </row>
    <row r="1119" spans="1:27" s="13" customFormat="1" x14ac:dyDescent="0.15">
      <c r="A1119" s="12">
        <v>42832</v>
      </c>
      <c r="B1119" s="60" t="s">
        <v>2330</v>
      </c>
      <c r="C1119" s="13" t="s">
        <v>1128</v>
      </c>
      <c r="D1119" s="13" t="s">
        <v>1129</v>
      </c>
      <c r="E1119" s="13" t="s">
        <v>1130</v>
      </c>
      <c r="F1119" s="13" t="str">
        <f t="shared" si="589"/>
        <v>SZ</v>
      </c>
      <c r="G1119" s="13" t="str">
        <f>VLOOKUP(LOWER(F1119)&amp;H1119,'Current pricing'!A:B,2,0)</f>
        <v>海格通信</v>
      </c>
      <c r="H1119" s="13" t="s">
        <v>2331</v>
      </c>
      <c r="I1119" s="13" t="s">
        <v>1207</v>
      </c>
      <c r="J1119" s="13" t="s">
        <v>2416</v>
      </c>
      <c r="K1119" s="13">
        <v>3000</v>
      </c>
      <c r="L1119" s="13">
        <v>1</v>
      </c>
      <c r="M1119" s="13">
        <v>11.92</v>
      </c>
      <c r="N1119" s="13">
        <f t="shared" si="590"/>
        <v>35760</v>
      </c>
      <c r="O1119" s="13">
        <f t="shared" si="591"/>
        <v>35760</v>
      </c>
      <c r="P1119" s="19">
        <f t="shared" si="592"/>
        <v>0</v>
      </c>
      <c r="Q1119" s="19">
        <f t="shared" si="599"/>
        <v>7.1520000000000001</v>
      </c>
      <c r="R1119" s="13">
        <f t="shared" si="593"/>
        <v>0</v>
      </c>
      <c r="S1119" s="19">
        <f t="shared" si="594"/>
        <v>-35767.152000000002</v>
      </c>
      <c r="T1119" s="13">
        <f t="shared" si="595"/>
        <v>-11.922384000000001</v>
      </c>
      <c r="U1119" s="13">
        <f>IF(ISNA(VLOOKUP(LOWER(F1119)&amp;H1119,Prices!A:C,3,0)),0,VLOOKUP(LOWER(F1119)&amp;H1119,Prices!A:C,3,0))</f>
        <v>11.11</v>
      </c>
      <c r="V1119" s="16">
        <f>IF(ISNA(VLOOKUP(LOWER(F1119)&amp;H1119,Prices!A:C,2,0)),0,VLOOKUP(LOWER(F1119)&amp;H1119,Prices!A:C,2,0))</f>
        <v>10.97</v>
      </c>
      <c r="W1119" s="49">
        <f t="shared" si="596"/>
        <v>-2857.152000000001</v>
      </c>
      <c r="X1119" s="24">
        <f t="shared" si="597"/>
        <v>-419.99999999999636</v>
      </c>
      <c r="Y1119" s="43">
        <f t="shared" si="598"/>
        <v>-7.9897986577181238E-2</v>
      </c>
      <c r="Z1119" s="49"/>
      <c r="AA1119" s="24"/>
    </row>
    <row r="1120" spans="1:27" s="13" customFormat="1" x14ac:dyDescent="0.15">
      <c r="A1120" s="12">
        <v>42832</v>
      </c>
      <c r="B1120" s="60" t="s">
        <v>2332</v>
      </c>
      <c r="C1120" s="13" t="s">
        <v>1128</v>
      </c>
      <c r="D1120" s="13" t="s">
        <v>1129</v>
      </c>
      <c r="E1120" s="13" t="s">
        <v>1130</v>
      </c>
      <c r="F1120" s="13" t="str">
        <f t="shared" si="589"/>
        <v>SZ</v>
      </c>
      <c r="G1120" s="13" t="str">
        <f>VLOOKUP(LOWER(F1120)&amp;H1120,'Current pricing'!A:B,2,0)</f>
        <v>海康威视</v>
      </c>
      <c r="H1120" s="13" t="s">
        <v>1504</v>
      </c>
      <c r="I1120" s="13" t="s">
        <v>1206</v>
      </c>
      <c r="J1120" s="13" t="s">
        <v>2376</v>
      </c>
      <c r="K1120" s="13">
        <v>-200</v>
      </c>
      <c r="L1120" s="13">
        <v>1</v>
      </c>
      <c r="M1120" s="13">
        <v>32.340000000000003</v>
      </c>
      <c r="N1120" s="13">
        <f t="shared" si="590"/>
        <v>-6468.0000000000009</v>
      </c>
      <c r="O1120" s="13">
        <f t="shared" si="591"/>
        <v>6468.0000000000009</v>
      </c>
      <c r="P1120" s="19">
        <f t="shared" si="592"/>
        <v>0</v>
      </c>
      <c r="Q1120" s="19">
        <f t="shared" si="599"/>
        <v>5</v>
      </c>
      <c r="R1120" s="13">
        <f t="shared" si="593"/>
        <v>6.47</v>
      </c>
      <c r="S1120" s="19">
        <f t="shared" si="594"/>
        <v>6456.5300000000007</v>
      </c>
      <c r="T1120" s="13">
        <f t="shared" si="595"/>
        <v>-32.282650000000004</v>
      </c>
      <c r="U1120" s="13">
        <f>IF(ISNA(VLOOKUP(LOWER(F1120)&amp;H1120,Prices!A:C,3,0)),0,VLOOKUP(LOWER(F1120)&amp;H1120,Prices!A:C,3,0))</f>
        <v>38.950000000000003</v>
      </c>
      <c r="V1120" s="16">
        <f>IF(ISNA(VLOOKUP(LOWER(F1120)&amp;H1120,Prices!A:C,2,0)),0,VLOOKUP(LOWER(F1120)&amp;H1120,Prices!A:C,2,0))</f>
        <v>39.9</v>
      </c>
      <c r="W1120" s="49">
        <f t="shared" si="596"/>
        <v>-1523.4699999999989</v>
      </c>
      <c r="X1120" s="24">
        <f t="shared" si="597"/>
        <v>-189.99999999999915</v>
      </c>
      <c r="Y1120" s="43">
        <f t="shared" si="598"/>
        <v>-0.23553957946815068</v>
      </c>
      <c r="Z1120" s="49"/>
      <c r="AA1120" s="24"/>
    </row>
    <row r="1121" spans="1:27" s="13" customFormat="1" x14ac:dyDescent="0.15">
      <c r="A1121" s="12">
        <v>42832</v>
      </c>
      <c r="B1121" s="60" t="s">
        <v>2333</v>
      </c>
      <c r="C1121" s="13" t="s">
        <v>1128</v>
      </c>
      <c r="D1121" s="13" t="s">
        <v>1129</v>
      </c>
      <c r="E1121" s="13" t="s">
        <v>1130</v>
      </c>
      <c r="F1121" s="13" t="str">
        <f t="shared" si="589"/>
        <v>SZ</v>
      </c>
      <c r="G1121" s="13" t="str">
        <f>VLOOKUP(LOWER(F1121)&amp;H1121,'Current pricing'!A:B,2,0)</f>
        <v>国轩高科</v>
      </c>
      <c r="H1121" s="13" t="s">
        <v>1199</v>
      </c>
      <c r="I1121" s="13" t="s">
        <v>1207</v>
      </c>
      <c r="J1121" s="13" t="s">
        <v>2376</v>
      </c>
      <c r="K1121" s="13">
        <v>1000</v>
      </c>
      <c r="L1121" s="13">
        <v>1</v>
      </c>
      <c r="M1121" s="13">
        <v>34.53</v>
      </c>
      <c r="N1121" s="13">
        <f t="shared" si="590"/>
        <v>34530</v>
      </c>
      <c r="O1121" s="13">
        <f t="shared" si="591"/>
        <v>34530</v>
      </c>
      <c r="P1121" s="19">
        <f t="shared" si="592"/>
        <v>0</v>
      </c>
      <c r="Q1121" s="19">
        <f t="shared" si="599"/>
        <v>6.9060000000000006</v>
      </c>
      <c r="R1121" s="13">
        <f t="shared" si="593"/>
        <v>0</v>
      </c>
      <c r="S1121" s="19">
        <f t="shared" si="594"/>
        <v>-34536.906000000003</v>
      </c>
      <c r="T1121" s="13">
        <f t="shared" si="595"/>
        <v>-34.536906000000002</v>
      </c>
      <c r="U1121" s="13">
        <f>IF(ISNA(VLOOKUP(LOWER(F1121)&amp;H1121,Prices!A:C,3,0)),0,VLOOKUP(LOWER(F1121)&amp;H1121,Prices!A:C,3,0))</f>
        <v>29.65</v>
      </c>
      <c r="V1121" s="16">
        <f>IF(ISNA(VLOOKUP(LOWER(F1121)&amp;H1121,Prices!A:C,2,0)),0,VLOOKUP(LOWER(F1121)&amp;H1121,Prices!A:C,2,0))</f>
        <v>29.85</v>
      </c>
      <c r="W1121" s="49">
        <f t="shared" si="596"/>
        <v>-4686.9060000000009</v>
      </c>
      <c r="X1121" s="24">
        <f t="shared" si="597"/>
        <v>200.00000000000284</v>
      </c>
      <c r="Y1121" s="43">
        <f t="shared" si="598"/>
        <v>-0.13573431798436145</v>
      </c>
      <c r="Z1121" s="49"/>
      <c r="AA1121" s="24"/>
    </row>
    <row r="1122" spans="1:27" s="13" customFormat="1" x14ac:dyDescent="0.15">
      <c r="A1122" s="12">
        <v>42835</v>
      </c>
      <c r="B1122" s="60" t="s">
        <v>2334</v>
      </c>
      <c r="C1122" s="13" t="s">
        <v>1128</v>
      </c>
      <c r="D1122" s="13" t="s">
        <v>1129</v>
      </c>
      <c r="E1122" s="13" t="s">
        <v>1130</v>
      </c>
      <c r="F1122" s="13" t="str">
        <f t="shared" si="589"/>
        <v>SH</v>
      </c>
      <c r="G1122" s="13" t="str">
        <f>VLOOKUP(LOWER(F1122)&amp;H1122,'Current pricing'!A:B,2,0)</f>
        <v>春秋航空</v>
      </c>
      <c r="H1122" s="13" t="s">
        <v>2303</v>
      </c>
      <c r="I1122" s="13" t="s">
        <v>1206</v>
      </c>
      <c r="J1122" s="13" t="s">
        <v>2473</v>
      </c>
      <c r="K1122" s="13">
        <v>-200</v>
      </c>
      <c r="L1122" s="13">
        <v>1</v>
      </c>
      <c r="M1122" s="13">
        <v>34.82</v>
      </c>
      <c r="N1122" s="13">
        <f t="shared" ref="N1122:N1164" si="600">K1122*M1122</f>
        <v>-6964</v>
      </c>
      <c r="O1122" s="13">
        <f t="shared" ref="O1122:O1164" si="601">ABS(N1122)</f>
        <v>6964</v>
      </c>
      <c r="P1122" s="19">
        <f t="shared" si="592"/>
        <v>0.13928000000000001</v>
      </c>
      <c r="Q1122" s="19">
        <f t="shared" si="599"/>
        <v>5</v>
      </c>
      <c r="R1122" s="13">
        <f t="shared" si="593"/>
        <v>6.96</v>
      </c>
      <c r="S1122" s="19">
        <f t="shared" ref="S1122:S1164" si="602">-(N1122+P1122+Q1122+R1122)</f>
        <v>6951.9007199999996</v>
      </c>
      <c r="T1122" s="13">
        <f t="shared" ref="T1122:T1164" si="603">S1122/K1122</f>
        <v>-34.759503599999995</v>
      </c>
      <c r="U1122" s="13">
        <f>IF(ISNA(VLOOKUP(LOWER(F1122)&amp;H1122,Prices!A:C,3,0)),0,VLOOKUP(LOWER(F1122)&amp;H1122,Prices!A:C,3,0))</f>
        <v>36.729999999999997</v>
      </c>
      <c r="V1122" s="16">
        <f>IF(ISNA(VLOOKUP(LOWER(F1122)&amp;H1122,Prices!A:C,2,0)),0,VLOOKUP(LOWER(F1122)&amp;H1122,Prices!A:C,2,0))</f>
        <v>36.07</v>
      </c>
      <c r="W1122" s="49">
        <f t="shared" ref="W1122:W1164" si="604">IF(I1122="B",(V1122+T1122)*K1122,(V1122+T1122)*K1122)</f>
        <v>-262.09928000000104</v>
      </c>
      <c r="X1122" s="24">
        <f t="shared" ref="X1122:X1164" si="605">K1122*(V1122-U1122)</f>
        <v>131.99999999999932</v>
      </c>
      <c r="Y1122" s="43">
        <f t="shared" ref="Y1122:Y1164" si="606">W1122/O1122</f>
        <v>-3.7636312464101242E-2</v>
      </c>
      <c r="Z1122" s="49"/>
      <c r="AA1122" s="24"/>
    </row>
    <row r="1123" spans="1:27" s="13" customFormat="1" x14ac:dyDescent="0.15">
      <c r="A1123" s="12">
        <v>42835</v>
      </c>
      <c r="B1123" s="60" t="s">
        <v>2335</v>
      </c>
      <c r="C1123" s="13" t="s">
        <v>1128</v>
      </c>
      <c r="D1123" s="13" t="s">
        <v>1129</v>
      </c>
      <c r="E1123" s="13" t="s">
        <v>1130</v>
      </c>
      <c r="F1123" s="13" t="str">
        <f t="shared" si="589"/>
        <v>SH</v>
      </c>
      <c r="G1123" s="13" t="str">
        <f>VLOOKUP(LOWER(F1123)&amp;H1123,'Current pricing'!A:B,2,0)</f>
        <v>春秋航空</v>
      </c>
      <c r="H1123" s="13" t="s">
        <v>2303</v>
      </c>
      <c r="I1123" s="13" t="s">
        <v>1206</v>
      </c>
      <c r="J1123" s="13" t="s">
        <v>2473</v>
      </c>
      <c r="K1123" s="13">
        <v>-1500</v>
      </c>
      <c r="L1123" s="13">
        <v>1</v>
      </c>
      <c r="M1123" s="13">
        <v>34.799999999999997</v>
      </c>
      <c r="N1123" s="13">
        <f t="shared" si="600"/>
        <v>-52199.999999999993</v>
      </c>
      <c r="O1123" s="13">
        <f t="shared" si="601"/>
        <v>52199.999999999993</v>
      </c>
      <c r="P1123" s="19">
        <f t="shared" si="592"/>
        <v>1.044</v>
      </c>
      <c r="Q1123" s="19">
        <f t="shared" si="599"/>
        <v>10.44</v>
      </c>
      <c r="R1123" s="13">
        <f t="shared" si="593"/>
        <v>52.2</v>
      </c>
      <c r="S1123" s="19">
        <f t="shared" si="602"/>
        <v>52136.315999999992</v>
      </c>
      <c r="T1123" s="13">
        <f t="shared" si="603"/>
        <v>-34.757543999999996</v>
      </c>
      <c r="U1123" s="13">
        <f>IF(ISNA(VLOOKUP(LOWER(F1123)&amp;H1123,Prices!A:C,3,0)),0,VLOOKUP(LOWER(F1123)&amp;H1123,Prices!A:C,3,0))</f>
        <v>36.729999999999997</v>
      </c>
      <c r="V1123" s="16">
        <f>IF(ISNA(VLOOKUP(LOWER(F1123)&amp;H1123,Prices!A:C,2,0)),0,VLOOKUP(LOWER(F1123)&amp;H1123,Prices!A:C,2,0))</f>
        <v>36.07</v>
      </c>
      <c r="W1123" s="49">
        <f t="shared" si="604"/>
        <v>-1968.6840000000068</v>
      </c>
      <c r="X1123" s="24">
        <f t="shared" si="605"/>
        <v>989.99999999999488</v>
      </c>
      <c r="Y1123" s="43">
        <f t="shared" si="606"/>
        <v>-3.771425287356335E-2</v>
      </c>
      <c r="Z1123" s="49"/>
      <c r="AA1123" s="24"/>
    </row>
    <row r="1124" spans="1:27" s="13" customFormat="1" x14ac:dyDescent="0.15">
      <c r="A1124" s="12">
        <v>42835</v>
      </c>
      <c r="B1124" s="60" t="s">
        <v>2336</v>
      </c>
      <c r="C1124" s="13" t="s">
        <v>1128</v>
      </c>
      <c r="D1124" s="13" t="s">
        <v>1129</v>
      </c>
      <c r="E1124" s="13" t="s">
        <v>1130</v>
      </c>
      <c r="F1124" s="13" t="str">
        <f t="shared" si="589"/>
        <v>SH</v>
      </c>
      <c r="G1124" s="13" t="str">
        <f>VLOOKUP(LOWER(F1124)&amp;H1124,'Current pricing'!A:B,2,0)</f>
        <v>大唐发电</v>
      </c>
      <c r="H1124" s="13" t="s">
        <v>2321</v>
      </c>
      <c r="I1124" s="13" t="s">
        <v>1206</v>
      </c>
      <c r="J1124" s="13" t="s">
        <v>2417</v>
      </c>
      <c r="K1124" s="13">
        <v>-4000</v>
      </c>
      <c r="L1124" s="13">
        <v>1</v>
      </c>
      <c r="M1124" s="13">
        <v>5.14</v>
      </c>
      <c r="N1124" s="13">
        <f t="shared" si="600"/>
        <v>-20560</v>
      </c>
      <c r="O1124" s="13">
        <f t="shared" si="601"/>
        <v>20560</v>
      </c>
      <c r="P1124" s="19">
        <f t="shared" si="592"/>
        <v>0.41120000000000001</v>
      </c>
      <c r="Q1124" s="19">
        <f t="shared" si="599"/>
        <v>5</v>
      </c>
      <c r="R1124" s="13">
        <f t="shared" si="593"/>
        <v>20.56</v>
      </c>
      <c r="S1124" s="19">
        <f t="shared" si="602"/>
        <v>20534.0288</v>
      </c>
      <c r="T1124" s="13">
        <f t="shared" si="603"/>
        <v>-5.1335072000000004</v>
      </c>
      <c r="U1124" s="13">
        <f>IF(ISNA(VLOOKUP(LOWER(F1124)&amp;H1124,Prices!A:C,3,0)),0,VLOOKUP(LOWER(F1124)&amp;H1124,Prices!A:C,3,0))</f>
        <v>4.53</v>
      </c>
      <c r="V1124" s="16">
        <f>IF(ISNA(VLOOKUP(LOWER(F1124)&amp;H1124,Prices!A:C,2,0)),0,VLOOKUP(LOWER(F1124)&amp;H1124,Prices!A:C,2,0))</f>
        <v>4.51</v>
      </c>
      <c r="W1124" s="49">
        <f t="shared" si="604"/>
        <v>2494.0288000000023</v>
      </c>
      <c r="X1124" s="24">
        <f t="shared" si="605"/>
        <v>80.000000000001847</v>
      </c>
      <c r="Y1124" s="43">
        <f t="shared" si="606"/>
        <v>0.12130490272373552</v>
      </c>
      <c r="Z1124" s="49"/>
      <c r="AA1124" s="24"/>
    </row>
    <row r="1125" spans="1:27" s="13" customFormat="1" x14ac:dyDescent="0.15">
      <c r="A1125" s="12">
        <v>42835</v>
      </c>
      <c r="B1125" s="60" t="s">
        <v>2337</v>
      </c>
      <c r="C1125" s="13" t="s">
        <v>1128</v>
      </c>
      <c r="D1125" s="13" t="s">
        <v>1129</v>
      </c>
      <c r="E1125" s="13" t="s">
        <v>1130</v>
      </c>
      <c r="F1125" s="13" t="str">
        <f t="shared" si="589"/>
        <v>SZ</v>
      </c>
      <c r="G1125" s="13" t="str">
        <f>VLOOKUP(LOWER(F1125)&amp;H1125,'Current pricing'!A:B,2,0)</f>
        <v>国轩高科</v>
      </c>
      <c r="H1125" s="13" t="s">
        <v>1199</v>
      </c>
      <c r="I1125" s="13" t="s">
        <v>1206</v>
      </c>
      <c r="J1125" s="13" t="s">
        <v>2418</v>
      </c>
      <c r="K1125" s="13">
        <v>-500</v>
      </c>
      <c r="L1125" s="13">
        <v>1</v>
      </c>
      <c r="M1125" s="13">
        <v>34.549999999999997</v>
      </c>
      <c r="N1125" s="13">
        <f t="shared" si="600"/>
        <v>-17275</v>
      </c>
      <c r="O1125" s="13">
        <f t="shared" si="601"/>
        <v>17275</v>
      </c>
      <c r="P1125" s="19">
        <f t="shared" si="592"/>
        <v>0</v>
      </c>
      <c r="Q1125" s="19">
        <f t="shared" si="599"/>
        <v>5</v>
      </c>
      <c r="R1125" s="13">
        <f t="shared" si="593"/>
        <v>17.28</v>
      </c>
      <c r="S1125" s="19">
        <f t="shared" si="602"/>
        <v>17252.72</v>
      </c>
      <c r="T1125" s="13">
        <f t="shared" si="603"/>
        <v>-34.50544</v>
      </c>
      <c r="U1125" s="13">
        <f>IF(ISNA(VLOOKUP(LOWER(F1125)&amp;H1125,Prices!A:C,3,0)),0,VLOOKUP(LOWER(F1125)&amp;H1125,Prices!A:C,3,0))</f>
        <v>29.65</v>
      </c>
      <c r="V1125" s="16">
        <f>IF(ISNA(VLOOKUP(LOWER(F1125)&amp;H1125,Prices!A:C,2,0)),0,VLOOKUP(LOWER(F1125)&amp;H1125,Prices!A:C,2,0))</f>
        <v>29.85</v>
      </c>
      <c r="W1125" s="49">
        <f t="shared" si="604"/>
        <v>2327.7199999999993</v>
      </c>
      <c r="X1125" s="24">
        <f t="shared" si="605"/>
        <v>-100.00000000000142</v>
      </c>
      <c r="Y1125" s="43">
        <f t="shared" si="606"/>
        <v>0.13474500723588997</v>
      </c>
      <c r="Z1125" s="49"/>
      <c r="AA1125" s="24"/>
    </row>
    <row r="1126" spans="1:27" s="13" customFormat="1" x14ac:dyDescent="0.15">
      <c r="A1126" s="12">
        <v>42835</v>
      </c>
      <c r="B1126" s="60" t="s">
        <v>2338</v>
      </c>
      <c r="C1126" s="13" t="s">
        <v>1128</v>
      </c>
      <c r="D1126" s="13" t="s">
        <v>1129</v>
      </c>
      <c r="E1126" s="13" t="s">
        <v>1130</v>
      </c>
      <c r="F1126" s="13" t="str">
        <f t="shared" si="589"/>
        <v>SZ</v>
      </c>
      <c r="G1126" s="13" t="str">
        <f>VLOOKUP(LOWER(F1126)&amp;H1126,'Current pricing'!A:B,2,0)</f>
        <v>国轩高科</v>
      </c>
      <c r="H1126" s="13" t="s">
        <v>1199</v>
      </c>
      <c r="I1126" s="13" t="s">
        <v>1206</v>
      </c>
      <c r="J1126" s="13" t="s">
        <v>1215</v>
      </c>
      <c r="K1126" s="13">
        <v>-1500</v>
      </c>
      <c r="L1126" s="13">
        <v>1</v>
      </c>
      <c r="M1126" s="13">
        <v>34.909999999999997</v>
      </c>
      <c r="N1126" s="13">
        <f t="shared" si="600"/>
        <v>-52364.999999999993</v>
      </c>
      <c r="O1126" s="13">
        <f t="shared" si="601"/>
        <v>52364.999999999993</v>
      </c>
      <c r="P1126" s="19">
        <f t="shared" si="592"/>
        <v>0</v>
      </c>
      <c r="Q1126" s="19">
        <f t="shared" si="599"/>
        <v>10.472999999999999</v>
      </c>
      <c r="R1126" s="13">
        <f t="shared" si="593"/>
        <v>52.37</v>
      </c>
      <c r="S1126" s="19">
        <f t="shared" si="602"/>
        <v>52302.156999999992</v>
      </c>
      <c r="T1126" s="13">
        <f t="shared" si="603"/>
        <v>-34.86810466666666</v>
      </c>
      <c r="U1126" s="13">
        <f>IF(ISNA(VLOOKUP(LOWER(F1126)&amp;H1126,Prices!A:C,3,0)),0,VLOOKUP(LOWER(F1126)&amp;H1126,Prices!A:C,3,0))</f>
        <v>29.65</v>
      </c>
      <c r="V1126" s="16">
        <f>IF(ISNA(VLOOKUP(LOWER(F1126)&amp;H1126,Prices!A:C,2,0)),0,VLOOKUP(LOWER(F1126)&amp;H1126,Prices!A:C,2,0))</f>
        <v>29.85</v>
      </c>
      <c r="W1126" s="49">
        <f t="shared" si="604"/>
        <v>7527.1569999999883</v>
      </c>
      <c r="X1126" s="24">
        <f t="shared" si="605"/>
        <v>-300.00000000000426</v>
      </c>
      <c r="Y1126" s="43">
        <f t="shared" si="606"/>
        <v>0.14374404659600859</v>
      </c>
      <c r="Z1126" s="49"/>
      <c r="AA1126" s="24"/>
    </row>
    <row r="1127" spans="1:27" s="13" customFormat="1" x14ac:dyDescent="0.15">
      <c r="A1127" s="12">
        <v>42835</v>
      </c>
      <c r="B1127" s="60" t="s">
        <v>2339</v>
      </c>
      <c r="C1127" s="13" t="s">
        <v>1128</v>
      </c>
      <c r="D1127" s="13" t="s">
        <v>1129</v>
      </c>
      <c r="E1127" s="13" t="s">
        <v>1130</v>
      </c>
      <c r="F1127" s="13" t="str">
        <f t="shared" si="589"/>
        <v>SZ</v>
      </c>
      <c r="G1127" s="13" t="str">
        <f>VLOOKUP(LOWER(F1127)&amp;H1127,'Current pricing'!A:B,2,0)</f>
        <v>海格通信</v>
      </c>
      <c r="H1127" s="13" t="s">
        <v>2331</v>
      </c>
      <c r="I1127" s="13" t="s">
        <v>1206</v>
      </c>
      <c r="J1127" s="13" t="s">
        <v>2418</v>
      </c>
      <c r="K1127" s="13">
        <v>-2000</v>
      </c>
      <c r="L1127" s="13">
        <v>1</v>
      </c>
      <c r="M1127" s="13">
        <v>12.02</v>
      </c>
      <c r="N1127" s="13">
        <f t="shared" si="600"/>
        <v>-24040</v>
      </c>
      <c r="O1127" s="13">
        <f t="shared" si="601"/>
        <v>24040</v>
      </c>
      <c r="P1127" s="19">
        <f t="shared" si="592"/>
        <v>0</v>
      </c>
      <c r="Q1127" s="19">
        <f t="shared" si="599"/>
        <v>5</v>
      </c>
      <c r="R1127" s="13">
        <f t="shared" si="593"/>
        <v>24.04</v>
      </c>
      <c r="S1127" s="19">
        <f t="shared" si="602"/>
        <v>24010.959999999999</v>
      </c>
      <c r="T1127" s="13">
        <f t="shared" si="603"/>
        <v>-12.00548</v>
      </c>
      <c r="U1127" s="13">
        <f>IF(ISNA(VLOOKUP(LOWER(F1127)&amp;H1127,Prices!A:C,3,0)),0,VLOOKUP(LOWER(F1127)&amp;H1127,Prices!A:C,3,0))</f>
        <v>11.11</v>
      </c>
      <c r="V1127" s="16">
        <f>IF(ISNA(VLOOKUP(LOWER(F1127)&amp;H1127,Prices!A:C,2,0)),0,VLOOKUP(LOWER(F1127)&amp;H1127,Prices!A:C,2,0))</f>
        <v>10.97</v>
      </c>
      <c r="W1127" s="49">
        <f t="shared" si="604"/>
        <v>2070.9599999999996</v>
      </c>
      <c r="X1127" s="24">
        <f t="shared" si="605"/>
        <v>279.99999999999761</v>
      </c>
      <c r="Y1127" s="43">
        <f t="shared" si="606"/>
        <v>8.6146422628951724E-2</v>
      </c>
      <c r="Z1127" s="49"/>
      <c r="AA1127" s="24"/>
    </row>
    <row r="1128" spans="1:27" s="13" customFormat="1" x14ac:dyDescent="0.15">
      <c r="A1128" s="12">
        <v>42835</v>
      </c>
      <c r="B1128" s="60" t="s">
        <v>2340</v>
      </c>
      <c r="C1128" s="13" t="s">
        <v>1128</v>
      </c>
      <c r="D1128" s="13" t="s">
        <v>1129</v>
      </c>
      <c r="E1128" s="13" t="s">
        <v>1130</v>
      </c>
      <c r="F1128" s="13" t="str">
        <f t="shared" si="589"/>
        <v>SZ</v>
      </c>
      <c r="G1128" s="13" t="str">
        <f>VLOOKUP(LOWER(F1128)&amp;H1128,'Current pricing'!A:B,2,0)</f>
        <v>海康威视</v>
      </c>
      <c r="H1128" s="13" t="s">
        <v>1504</v>
      </c>
      <c r="I1128" s="13" t="s">
        <v>1206</v>
      </c>
      <c r="J1128" s="13" t="s">
        <v>2419</v>
      </c>
      <c r="K1128" s="13">
        <v>-100</v>
      </c>
      <c r="L1128" s="13">
        <v>1</v>
      </c>
      <c r="M1128" s="13">
        <v>32.57</v>
      </c>
      <c r="N1128" s="13">
        <f t="shared" si="600"/>
        <v>-3257</v>
      </c>
      <c r="O1128" s="13">
        <f t="shared" si="601"/>
        <v>3257</v>
      </c>
      <c r="P1128" s="19">
        <f t="shared" si="592"/>
        <v>0</v>
      </c>
      <c r="Q1128" s="19">
        <f t="shared" si="599"/>
        <v>5</v>
      </c>
      <c r="R1128" s="13">
        <f t="shared" si="593"/>
        <v>3.26</v>
      </c>
      <c r="S1128" s="19">
        <f t="shared" si="602"/>
        <v>3248.74</v>
      </c>
      <c r="T1128" s="13">
        <f t="shared" si="603"/>
        <v>-32.487400000000001</v>
      </c>
      <c r="U1128" s="13">
        <f>IF(ISNA(VLOOKUP(LOWER(F1128)&amp;H1128,Prices!A:C,3,0)),0,VLOOKUP(LOWER(F1128)&amp;H1128,Prices!A:C,3,0))</f>
        <v>38.950000000000003</v>
      </c>
      <c r="V1128" s="16">
        <f>IF(ISNA(VLOOKUP(LOWER(F1128)&amp;H1128,Prices!A:C,2,0)),0,VLOOKUP(LOWER(F1128)&amp;H1128,Prices!A:C,2,0))</f>
        <v>39.9</v>
      </c>
      <c r="W1128" s="49">
        <f t="shared" si="604"/>
        <v>-741.25999999999976</v>
      </c>
      <c r="X1128" s="24">
        <f t="shared" si="605"/>
        <v>-94.999999999999574</v>
      </c>
      <c r="Y1128" s="43">
        <f t="shared" si="606"/>
        <v>-0.22758980657046354</v>
      </c>
      <c r="Z1128" s="49"/>
      <c r="AA1128" s="24"/>
    </row>
    <row r="1129" spans="1:27" s="13" customFormat="1" x14ac:dyDescent="0.15">
      <c r="A1129" s="12">
        <v>42835</v>
      </c>
      <c r="B1129" s="60" t="s">
        <v>2341</v>
      </c>
      <c r="C1129" s="13" t="s">
        <v>1128</v>
      </c>
      <c r="D1129" s="13" t="s">
        <v>1129</v>
      </c>
      <c r="E1129" s="13" t="s">
        <v>1130</v>
      </c>
      <c r="F1129" s="13" t="str">
        <f t="shared" si="589"/>
        <v>SH</v>
      </c>
      <c r="G1129" s="13" t="str">
        <f>VLOOKUP(LOWER(F1129)&amp;H1129,'Current pricing'!A:B,2,0)</f>
        <v>杭州银行</v>
      </c>
      <c r="H1129" s="13" t="s">
        <v>2312</v>
      </c>
      <c r="I1129" s="13" t="s">
        <v>1206</v>
      </c>
      <c r="J1129" s="13" t="s">
        <v>2509</v>
      </c>
      <c r="K1129" s="13">
        <v>-900</v>
      </c>
      <c r="L1129" s="13">
        <v>1</v>
      </c>
      <c r="M1129" s="13">
        <v>22.09</v>
      </c>
      <c r="N1129" s="13">
        <f t="shared" si="600"/>
        <v>-19881</v>
      </c>
      <c r="O1129" s="13">
        <f t="shared" si="601"/>
        <v>19881</v>
      </c>
      <c r="P1129" s="19">
        <f t="shared" si="592"/>
        <v>0.39762000000000003</v>
      </c>
      <c r="Q1129" s="19">
        <f t="shared" si="599"/>
        <v>5</v>
      </c>
      <c r="R1129" s="13">
        <f t="shared" si="593"/>
        <v>19.88</v>
      </c>
      <c r="S1129" s="19">
        <f t="shared" si="602"/>
        <v>19855.722379999999</v>
      </c>
      <c r="T1129" s="13">
        <f t="shared" si="603"/>
        <v>-22.061913755555555</v>
      </c>
      <c r="U1129" s="13">
        <f>IF(ISNA(VLOOKUP(LOWER(F1129)&amp;H1129,Prices!A:C,3,0)),0,VLOOKUP(LOWER(F1129)&amp;H1129,Prices!A:C,3,0))</f>
        <v>12.93</v>
      </c>
      <c r="V1129" s="16">
        <f>IF(ISNA(VLOOKUP(LOWER(F1129)&amp;H1129,Prices!A:C,2,0)),0,VLOOKUP(LOWER(F1129)&amp;H1129,Prices!A:C,2,0))</f>
        <v>12.93</v>
      </c>
      <c r="W1129" s="49">
        <f t="shared" si="604"/>
        <v>8218.7223799999992</v>
      </c>
      <c r="X1129" s="24">
        <f t="shared" si="605"/>
        <v>0</v>
      </c>
      <c r="Y1129" s="43">
        <f t="shared" si="606"/>
        <v>0.41339582415371456</v>
      </c>
      <c r="Z1129" s="49"/>
      <c r="AA1129" s="24"/>
    </row>
    <row r="1130" spans="1:27" s="13" customFormat="1" x14ac:dyDescent="0.15">
      <c r="A1130" s="12">
        <v>42835</v>
      </c>
      <c r="B1130" s="60" t="s">
        <v>1997</v>
      </c>
      <c r="C1130" s="13" t="s">
        <v>1128</v>
      </c>
      <c r="D1130" s="13" t="s">
        <v>1129</v>
      </c>
      <c r="E1130" s="13" t="s">
        <v>1130</v>
      </c>
      <c r="F1130" s="13" t="str">
        <f t="shared" si="589"/>
        <v>SH</v>
      </c>
      <c r="G1130" s="13" t="str">
        <f>VLOOKUP(LOWER(F1130)&amp;H1130,'Current pricing'!A:B,2,0)</f>
        <v>杭州银行</v>
      </c>
      <c r="H1130" s="13" t="s">
        <v>2312</v>
      </c>
      <c r="I1130" s="13" t="s">
        <v>1206</v>
      </c>
      <c r="J1130" s="13" t="s">
        <v>2509</v>
      </c>
      <c r="K1130" s="13">
        <v>-1000</v>
      </c>
      <c r="L1130" s="13">
        <v>1</v>
      </c>
      <c r="M1130" s="13">
        <v>22.1</v>
      </c>
      <c r="N1130" s="13">
        <f t="shared" si="600"/>
        <v>-22100</v>
      </c>
      <c r="O1130" s="13">
        <f t="shared" si="601"/>
        <v>22100</v>
      </c>
      <c r="P1130" s="19">
        <f t="shared" si="592"/>
        <v>0.44200000000000006</v>
      </c>
      <c r="Q1130" s="19">
        <f t="shared" si="599"/>
        <v>5</v>
      </c>
      <c r="R1130" s="13">
        <f t="shared" si="593"/>
        <v>22.1</v>
      </c>
      <c r="S1130" s="19">
        <f t="shared" si="602"/>
        <v>22072.458000000002</v>
      </c>
      <c r="T1130" s="13">
        <f t="shared" si="603"/>
        <v>-22.072458000000001</v>
      </c>
      <c r="U1130" s="13">
        <f>IF(ISNA(VLOOKUP(LOWER(F1130)&amp;H1130,Prices!A:C,3,0)),0,VLOOKUP(LOWER(F1130)&amp;H1130,Prices!A:C,3,0))</f>
        <v>12.93</v>
      </c>
      <c r="V1130" s="16">
        <f>IF(ISNA(VLOOKUP(LOWER(F1130)&amp;H1130,Prices!A:C,2,0)),0,VLOOKUP(LOWER(F1130)&amp;H1130,Prices!A:C,2,0))</f>
        <v>12.93</v>
      </c>
      <c r="W1130" s="49">
        <f t="shared" si="604"/>
        <v>9142.4580000000005</v>
      </c>
      <c r="X1130" s="24">
        <f t="shared" si="605"/>
        <v>0</v>
      </c>
      <c r="Y1130" s="43">
        <f t="shared" si="606"/>
        <v>0.41368588235294118</v>
      </c>
      <c r="Z1130" s="49"/>
      <c r="AA1130" s="24"/>
    </row>
    <row r="1131" spans="1:27" s="13" customFormat="1" x14ac:dyDescent="0.15">
      <c r="A1131" s="12">
        <v>42835</v>
      </c>
      <c r="B1131" s="60" t="s">
        <v>2342</v>
      </c>
      <c r="C1131" s="13" t="s">
        <v>1128</v>
      </c>
      <c r="D1131" s="13" t="s">
        <v>1129</v>
      </c>
      <c r="E1131" s="13" t="s">
        <v>1130</v>
      </c>
      <c r="F1131" s="13" t="str">
        <f t="shared" si="589"/>
        <v>SH</v>
      </c>
      <c r="G1131" s="13" t="str">
        <f>VLOOKUP(LOWER(F1131)&amp;H1131,'Current pricing'!A:B,2,0)</f>
        <v>亨通光电</v>
      </c>
      <c r="H1131" s="13" t="s">
        <v>1264</v>
      </c>
      <c r="I1131" s="13" t="s">
        <v>1206</v>
      </c>
      <c r="J1131" s="13" t="s">
        <v>2418</v>
      </c>
      <c r="K1131" s="13">
        <v>-1200</v>
      </c>
      <c r="L1131" s="13">
        <v>1</v>
      </c>
      <c r="M1131" s="13">
        <v>26.33</v>
      </c>
      <c r="N1131" s="13">
        <f t="shared" si="600"/>
        <v>-31595.999999999996</v>
      </c>
      <c r="O1131" s="13">
        <f t="shared" si="601"/>
        <v>31595.999999999996</v>
      </c>
      <c r="P1131" s="19">
        <f t="shared" si="592"/>
        <v>0.63191999999999993</v>
      </c>
      <c r="Q1131" s="19">
        <f t="shared" si="599"/>
        <v>6.3191999999999995</v>
      </c>
      <c r="R1131" s="13">
        <f t="shared" si="593"/>
        <v>31.6</v>
      </c>
      <c r="S1131" s="19">
        <f t="shared" si="602"/>
        <v>31557.448879999996</v>
      </c>
      <c r="T1131" s="13">
        <f t="shared" si="603"/>
        <v>-26.297874066666665</v>
      </c>
      <c r="U1131" s="13">
        <f>IF(ISNA(VLOOKUP(LOWER(F1131)&amp;H1131,Prices!A:C,3,0)),0,VLOOKUP(LOWER(F1131)&amp;H1131,Prices!A:C,3,0))</f>
        <v>37.299999999999997</v>
      </c>
      <c r="V1131" s="16">
        <f>IF(ISNA(VLOOKUP(LOWER(F1131)&amp;H1131,Prices!A:C,2,0)),0,VLOOKUP(LOWER(F1131)&amp;H1131,Prices!A:C,2,0))</f>
        <v>39.020000000000003</v>
      </c>
      <c r="W1131" s="49">
        <f t="shared" si="604"/>
        <v>-15266.551120000006</v>
      </c>
      <c r="X1131" s="24">
        <f t="shared" si="605"/>
        <v>-2064.0000000000073</v>
      </c>
      <c r="Y1131" s="43">
        <f t="shared" si="606"/>
        <v>-0.4831798683377645</v>
      </c>
      <c r="Z1131" s="49"/>
      <c r="AA1131" s="24"/>
    </row>
    <row r="1132" spans="1:27" s="13" customFormat="1" x14ac:dyDescent="0.15">
      <c r="A1132" s="12">
        <v>42835</v>
      </c>
      <c r="B1132" s="60" t="s">
        <v>2223</v>
      </c>
      <c r="C1132" s="13" t="s">
        <v>1128</v>
      </c>
      <c r="D1132" s="13" t="s">
        <v>1129</v>
      </c>
      <c r="E1132" s="13" t="s">
        <v>1130</v>
      </c>
      <c r="F1132" s="13" t="str">
        <f t="shared" si="589"/>
        <v>SZ</v>
      </c>
      <c r="G1132" s="13" t="str">
        <f>VLOOKUP(LOWER(F1132)&amp;H1132,'Current pricing'!A:B,2,0)</f>
        <v>冀中能源</v>
      </c>
      <c r="H1132" s="13" t="s">
        <v>2343</v>
      </c>
      <c r="I1132" s="13" t="s">
        <v>1207</v>
      </c>
      <c r="J1132" s="13" t="s">
        <v>2473</v>
      </c>
      <c r="K1132" s="13">
        <v>6000</v>
      </c>
      <c r="L1132" s="13">
        <v>1</v>
      </c>
      <c r="M1132" s="13">
        <v>7.65</v>
      </c>
      <c r="N1132" s="13">
        <f t="shared" si="600"/>
        <v>45900</v>
      </c>
      <c r="O1132" s="13">
        <f t="shared" si="601"/>
        <v>45900</v>
      </c>
      <c r="P1132" s="19">
        <f t="shared" si="592"/>
        <v>0</v>
      </c>
      <c r="Q1132" s="19">
        <f t="shared" si="599"/>
        <v>9.18</v>
      </c>
      <c r="R1132" s="13">
        <f t="shared" si="593"/>
        <v>0</v>
      </c>
      <c r="S1132" s="19">
        <f t="shared" si="602"/>
        <v>-45909.18</v>
      </c>
      <c r="T1132" s="13">
        <f t="shared" si="603"/>
        <v>-7.6515300000000002</v>
      </c>
      <c r="U1132" s="13">
        <f>IF(ISNA(VLOOKUP(LOWER(F1132)&amp;H1132,Prices!A:C,3,0)),0,VLOOKUP(LOWER(F1132)&amp;H1132,Prices!A:C,3,0))</f>
        <v>6.06</v>
      </c>
      <c r="V1132" s="16">
        <f>IF(ISNA(VLOOKUP(LOWER(F1132)&amp;H1132,Prices!A:C,2,0)),0,VLOOKUP(LOWER(F1132)&amp;H1132,Prices!A:C,2,0))</f>
        <v>6.11</v>
      </c>
      <c r="W1132" s="49">
        <f t="shared" si="604"/>
        <v>-9249.1799999999985</v>
      </c>
      <c r="X1132" s="24">
        <f t="shared" si="605"/>
        <v>300.00000000000426</v>
      </c>
      <c r="Y1132" s="43">
        <f t="shared" si="606"/>
        <v>-0.20150718954248362</v>
      </c>
      <c r="Z1132" s="49"/>
      <c r="AA1132" s="24"/>
    </row>
    <row r="1133" spans="1:27" s="13" customFormat="1" x14ac:dyDescent="0.15">
      <c r="A1133" s="12">
        <v>42835</v>
      </c>
      <c r="B1133" s="60" t="s">
        <v>2344</v>
      </c>
      <c r="C1133" s="13" t="s">
        <v>1128</v>
      </c>
      <c r="D1133" s="13" t="s">
        <v>1129</v>
      </c>
      <c r="E1133" s="13" t="s">
        <v>1130</v>
      </c>
      <c r="F1133" s="13" t="str">
        <f t="shared" si="589"/>
        <v>SZ</v>
      </c>
      <c r="G1133" s="13" t="str">
        <f>VLOOKUP(LOWER(F1133)&amp;H1133,'Current pricing'!A:B,2,0)</f>
        <v>金科股份</v>
      </c>
      <c r="H1133" s="13" t="s">
        <v>2213</v>
      </c>
      <c r="I1133" s="13" t="s">
        <v>1206</v>
      </c>
      <c r="J1133" s="13" t="s">
        <v>2509</v>
      </c>
      <c r="K1133" s="13">
        <v>-1000</v>
      </c>
      <c r="L1133" s="13">
        <v>1</v>
      </c>
      <c r="M1133" s="13">
        <v>6.03</v>
      </c>
      <c r="N1133" s="13">
        <f t="shared" si="600"/>
        <v>-6030</v>
      </c>
      <c r="O1133" s="13">
        <f t="shared" si="601"/>
        <v>6030</v>
      </c>
      <c r="P1133" s="19">
        <f t="shared" si="592"/>
        <v>0</v>
      </c>
      <c r="Q1133" s="19">
        <f t="shared" si="599"/>
        <v>5</v>
      </c>
      <c r="R1133" s="13">
        <f t="shared" si="593"/>
        <v>6.03</v>
      </c>
      <c r="S1133" s="19">
        <f t="shared" si="602"/>
        <v>6018.97</v>
      </c>
      <c r="T1133" s="13">
        <f t="shared" si="603"/>
        <v>-6.0189700000000004</v>
      </c>
      <c r="U1133" s="13">
        <f>IF(ISNA(VLOOKUP(LOWER(F1133)&amp;H1133,Prices!A:C,3,0)),0,VLOOKUP(LOWER(F1133)&amp;H1133,Prices!A:C,3,0))</f>
        <v>4.6500000000000004</v>
      </c>
      <c r="V1133" s="16">
        <f>IF(ISNA(VLOOKUP(LOWER(F1133)&amp;H1133,Prices!A:C,2,0)),0,VLOOKUP(LOWER(F1133)&amp;H1133,Prices!A:C,2,0))</f>
        <v>4.63</v>
      </c>
      <c r="W1133" s="49">
        <f t="shared" si="604"/>
        <v>1388.9700000000005</v>
      </c>
      <c r="X1133" s="24">
        <f t="shared" si="605"/>
        <v>20.000000000000462</v>
      </c>
      <c r="Y1133" s="43">
        <f t="shared" si="606"/>
        <v>0.23034328358208964</v>
      </c>
      <c r="Z1133" s="49"/>
      <c r="AA1133" s="24"/>
    </row>
    <row r="1134" spans="1:27" s="13" customFormat="1" x14ac:dyDescent="0.15">
      <c r="A1134" s="12">
        <v>42835</v>
      </c>
      <c r="B1134" s="60" t="s">
        <v>2345</v>
      </c>
      <c r="C1134" s="13" t="s">
        <v>1128</v>
      </c>
      <c r="D1134" s="13" t="s">
        <v>1129</v>
      </c>
      <c r="E1134" s="13" t="s">
        <v>1130</v>
      </c>
      <c r="F1134" s="13" t="str">
        <f t="shared" si="589"/>
        <v>SZ</v>
      </c>
      <c r="G1134" s="13" t="str">
        <f>VLOOKUP(LOWER(F1134)&amp;H1134,'Current pricing'!A:B,2,0)</f>
        <v>科大讯飞</v>
      </c>
      <c r="H1134" s="13" t="s">
        <v>1200</v>
      </c>
      <c r="I1134" s="13" t="s">
        <v>1206</v>
      </c>
      <c r="J1134" s="13" t="s">
        <v>2420</v>
      </c>
      <c r="K1134" s="13">
        <v>-1000</v>
      </c>
      <c r="L1134" s="13">
        <v>1</v>
      </c>
      <c r="M1134" s="13">
        <v>33</v>
      </c>
      <c r="N1134" s="13">
        <f t="shared" si="600"/>
        <v>-33000</v>
      </c>
      <c r="O1134" s="13">
        <f t="shared" si="601"/>
        <v>33000</v>
      </c>
      <c r="P1134" s="19">
        <f t="shared" si="592"/>
        <v>0</v>
      </c>
      <c r="Q1134" s="19">
        <f t="shared" si="599"/>
        <v>6.6000000000000005</v>
      </c>
      <c r="R1134" s="13">
        <f t="shared" si="593"/>
        <v>33</v>
      </c>
      <c r="S1134" s="19">
        <f t="shared" si="602"/>
        <v>32960.400000000001</v>
      </c>
      <c r="T1134" s="13">
        <f t="shared" si="603"/>
        <v>-32.9604</v>
      </c>
      <c r="U1134" s="13">
        <f>IF(ISNA(VLOOKUP(LOWER(F1134)&amp;H1134,Prices!A:C,3,0)),0,VLOOKUP(LOWER(F1134)&amp;H1134,Prices!A:C,3,0))</f>
        <v>57</v>
      </c>
      <c r="V1134" s="16">
        <f>IF(ISNA(VLOOKUP(LOWER(F1134)&amp;H1134,Prices!A:C,2,0)),0,VLOOKUP(LOWER(F1134)&amp;H1134,Prices!A:C,2,0))</f>
        <v>57.37</v>
      </c>
      <c r="W1134" s="49">
        <f t="shared" si="604"/>
        <v>-24409.599999999999</v>
      </c>
      <c r="X1134" s="24">
        <f t="shared" si="605"/>
        <v>-369.99999999999744</v>
      </c>
      <c r="Y1134" s="43">
        <f t="shared" si="606"/>
        <v>-0.73968484848484839</v>
      </c>
      <c r="Z1134" s="49"/>
      <c r="AA1134" s="24"/>
    </row>
    <row r="1135" spans="1:27" s="13" customFormat="1" x14ac:dyDescent="0.15">
      <c r="A1135" s="12">
        <v>42835</v>
      </c>
      <c r="B1135" s="60" t="s">
        <v>2346</v>
      </c>
      <c r="C1135" s="13" t="s">
        <v>1128</v>
      </c>
      <c r="D1135" s="13" t="s">
        <v>1129</v>
      </c>
      <c r="E1135" s="13" t="s">
        <v>1130</v>
      </c>
      <c r="F1135" s="13" t="str">
        <f t="shared" si="589"/>
        <v>SZ</v>
      </c>
      <c r="G1135" s="13" t="str">
        <f>VLOOKUP(LOWER(F1135)&amp;H1135,'Current pricing'!A:B,2,0)</f>
        <v>乐视网</v>
      </c>
      <c r="H1135" s="13" t="s">
        <v>2314</v>
      </c>
      <c r="I1135" s="13" t="s">
        <v>1206</v>
      </c>
      <c r="J1135" s="13" t="s">
        <v>2473</v>
      </c>
      <c r="K1135" s="13">
        <v>-1000</v>
      </c>
      <c r="L1135" s="13">
        <v>1</v>
      </c>
      <c r="M1135" s="13">
        <v>31.82</v>
      </c>
      <c r="N1135" s="13">
        <f t="shared" si="600"/>
        <v>-31820</v>
      </c>
      <c r="O1135" s="13">
        <f t="shared" si="601"/>
        <v>31820</v>
      </c>
      <c r="P1135" s="19">
        <f t="shared" si="592"/>
        <v>0</v>
      </c>
      <c r="Q1135" s="19">
        <f t="shared" si="599"/>
        <v>6.3639999999999999</v>
      </c>
      <c r="R1135" s="13">
        <f t="shared" si="593"/>
        <v>31.82</v>
      </c>
      <c r="S1135" s="19">
        <f t="shared" si="602"/>
        <v>31781.815999999999</v>
      </c>
      <c r="T1135" s="13">
        <f t="shared" si="603"/>
        <v>-31.781815999999999</v>
      </c>
      <c r="U1135" s="13">
        <f>IF(ISNA(VLOOKUP(LOWER(F1135)&amp;H1135,Prices!A:C,3,0)),0,VLOOKUP(LOWER(F1135)&amp;H1135,Prices!A:C,3,0))</f>
        <v>15.33</v>
      </c>
      <c r="V1135" s="16">
        <f>IF(ISNA(VLOOKUP(LOWER(F1135)&amp;H1135,Prices!A:C,2,0)),0,VLOOKUP(LOWER(F1135)&amp;H1135,Prices!A:C,2,0))</f>
        <v>15.33</v>
      </c>
      <c r="W1135" s="49">
        <f t="shared" si="604"/>
        <v>16451.816000000003</v>
      </c>
      <c r="X1135" s="24">
        <f t="shared" si="605"/>
        <v>0</v>
      </c>
      <c r="Y1135" s="43">
        <f t="shared" si="606"/>
        <v>0.51702752985543687</v>
      </c>
      <c r="Z1135" s="49"/>
      <c r="AA1135" s="24"/>
    </row>
    <row r="1136" spans="1:27" s="13" customFormat="1" x14ac:dyDescent="0.15">
      <c r="A1136" s="12">
        <v>42835</v>
      </c>
      <c r="B1136" s="60" t="s">
        <v>2347</v>
      </c>
      <c r="C1136" s="13" t="s">
        <v>1128</v>
      </c>
      <c r="D1136" s="13" t="s">
        <v>1129</v>
      </c>
      <c r="E1136" s="13" t="s">
        <v>1130</v>
      </c>
      <c r="F1136" s="13" t="str">
        <f t="shared" si="589"/>
        <v>SZ</v>
      </c>
      <c r="G1136" s="13" t="str">
        <f>VLOOKUP(LOWER(F1136)&amp;H1136,'Current pricing'!A:B,2,0)</f>
        <v>乐视网</v>
      </c>
      <c r="H1136" s="13" t="s">
        <v>2314</v>
      </c>
      <c r="I1136" s="13" t="s">
        <v>1207</v>
      </c>
      <c r="J1136" s="13" t="s">
        <v>2473</v>
      </c>
      <c r="K1136" s="13">
        <v>1000</v>
      </c>
      <c r="L1136" s="13">
        <v>1</v>
      </c>
      <c r="M1136" s="13">
        <v>31.97</v>
      </c>
      <c r="N1136" s="13">
        <f t="shared" si="600"/>
        <v>31970</v>
      </c>
      <c r="O1136" s="13">
        <f t="shared" si="601"/>
        <v>31970</v>
      </c>
      <c r="P1136" s="19">
        <f t="shared" si="592"/>
        <v>0</v>
      </c>
      <c r="Q1136" s="19">
        <f t="shared" si="599"/>
        <v>6.3940000000000001</v>
      </c>
      <c r="R1136" s="13">
        <f t="shared" si="593"/>
        <v>0</v>
      </c>
      <c r="S1136" s="19">
        <f t="shared" si="602"/>
        <v>-31976.394</v>
      </c>
      <c r="T1136" s="13">
        <f t="shared" si="603"/>
        <v>-31.976393999999999</v>
      </c>
      <c r="U1136" s="13">
        <f>IF(ISNA(VLOOKUP(LOWER(F1136)&amp;H1136,Prices!A:C,3,0)),0,VLOOKUP(LOWER(F1136)&amp;H1136,Prices!A:C,3,0))</f>
        <v>15.33</v>
      </c>
      <c r="V1136" s="16">
        <f>IF(ISNA(VLOOKUP(LOWER(F1136)&amp;H1136,Prices!A:C,2,0)),0,VLOOKUP(LOWER(F1136)&amp;H1136,Prices!A:C,2,0))</f>
        <v>15.33</v>
      </c>
      <c r="W1136" s="49">
        <f t="shared" si="604"/>
        <v>-16646.394</v>
      </c>
      <c r="X1136" s="24">
        <f t="shared" si="605"/>
        <v>0</v>
      </c>
      <c r="Y1136" s="43">
        <f t="shared" si="606"/>
        <v>-0.52068795746011887</v>
      </c>
      <c r="Z1136" s="49"/>
      <c r="AA1136" s="24"/>
    </row>
    <row r="1137" spans="1:27" s="13" customFormat="1" x14ac:dyDescent="0.15">
      <c r="A1137" s="12">
        <v>42835</v>
      </c>
      <c r="B1137" s="60" t="s">
        <v>2348</v>
      </c>
      <c r="C1137" s="13" t="s">
        <v>1128</v>
      </c>
      <c r="D1137" s="13" t="s">
        <v>1129</v>
      </c>
      <c r="E1137" s="13" t="s">
        <v>1130</v>
      </c>
      <c r="F1137" s="13" t="str">
        <f t="shared" si="589"/>
        <v>SZ</v>
      </c>
      <c r="G1137" s="13" t="str">
        <f>VLOOKUP(LOWER(F1137)&amp;H1137,'Current pricing'!A:B,2,0)</f>
        <v>乐视网</v>
      </c>
      <c r="H1137" s="13" t="s">
        <v>2314</v>
      </c>
      <c r="I1137" s="13" t="s">
        <v>1207</v>
      </c>
      <c r="J1137" s="13" t="s">
        <v>2473</v>
      </c>
      <c r="K1137" s="13">
        <v>1000</v>
      </c>
      <c r="L1137" s="13">
        <v>1</v>
      </c>
      <c r="M1137" s="13">
        <v>32.49</v>
      </c>
      <c r="N1137" s="13">
        <f t="shared" si="600"/>
        <v>32490.000000000004</v>
      </c>
      <c r="O1137" s="13">
        <f t="shared" si="601"/>
        <v>32490.000000000004</v>
      </c>
      <c r="P1137" s="19">
        <f t="shared" si="592"/>
        <v>0</v>
      </c>
      <c r="Q1137" s="19">
        <f t="shared" si="599"/>
        <v>6.4980000000000011</v>
      </c>
      <c r="R1137" s="13">
        <f t="shared" si="593"/>
        <v>0</v>
      </c>
      <c r="S1137" s="19">
        <f t="shared" si="602"/>
        <v>-32496.498000000003</v>
      </c>
      <c r="T1137" s="13">
        <f t="shared" si="603"/>
        <v>-32.496498000000003</v>
      </c>
      <c r="U1137" s="13">
        <f>IF(ISNA(VLOOKUP(LOWER(F1137)&amp;H1137,Prices!A:C,3,0)),0,VLOOKUP(LOWER(F1137)&amp;H1137,Prices!A:C,3,0))</f>
        <v>15.33</v>
      </c>
      <c r="V1137" s="16">
        <f>IF(ISNA(VLOOKUP(LOWER(F1137)&amp;H1137,Prices!A:C,2,0)),0,VLOOKUP(LOWER(F1137)&amp;H1137,Prices!A:C,2,0))</f>
        <v>15.33</v>
      </c>
      <c r="W1137" s="49">
        <f t="shared" si="604"/>
        <v>-17166.498000000003</v>
      </c>
      <c r="X1137" s="24">
        <f t="shared" si="605"/>
        <v>0</v>
      </c>
      <c r="Y1137" s="43">
        <f t="shared" si="606"/>
        <v>-0.52836251154201297</v>
      </c>
      <c r="Z1137" s="49"/>
      <c r="AA1137" s="24"/>
    </row>
    <row r="1138" spans="1:27" s="13" customFormat="1" x14ac:dyDescent="0.15">
      <c r="A1138" s="12">
        <v>42835</v>
      </c>
      <c r="B1138" s="60" t="s">
        <v>2349</v>
      </c>
      <c r="C1138" s="13" t="s">
        <v>1128</v>
      </c>
      <c r="D1138" s="13" t="s">
        <v>1129</v>
      </c>
      <c r="E1138" s="13" t="s">
        <v>1130</v>
      </c>
      <c r="F1138" s="13" t="str">
        <f t="shared" si="589"/>
        <v>SZ</v>
      </c>
      <c r="G1138" s="13" t="str">
        <f>VLOOKUP(LOWER(F1138)&amp;H1138,'Current pricing'!A:B,2,0)</f>
        <v>美年健康</v>
      </c>
      <c r="H1138" s="13" t="s">
        <v>2350</v>
      </c>
      <c r="I1138" s="13" t="s">
        <v>1207</v>
      </c>
      <c r="J1138" s="13" t="s">
        <v>2472</v>
      </c>
      <c r="K1138" s="13">
        <v>2500</v>
      </c>
      <c r="L1138" s="13">
        <v>1</v>
      </c>
      <c r="M1138" s="13">
        <v>14.76</v>
      </c>
      <c r="N1138" s="13">
        <f t="shared" si="600"/>
        <v>36900</v>
      </c>
      <c r="O1138" s="13">
        <f t="shared" si="601"/>
        <v>36900</v>
      </c>
      <c r="P1138" s="19">
        <f t="shared" si="592"/>
        <v>0</v>
      </c>
      <c r="Q1138" s="19">
        <f t="shared" si="599"/>
        <v>7.3800000000000008</v>
      </c>
      <c r="R1138" s="13">
        <f t="shared" si="593"/>
        <v>0</v>
      </c>
      <c r="S1138" s="19">
        <f t="shared" si="602"/>
        <v>-36907.379999999997</v>
      </c>
      <c r="T1138" s="13">
        <f t="shared" si="603"/>
        <v>-14.762951999999999</v>
      </c>
      <c r="U1138" s="13">
        <f>IF(ISNA(VLOOKUP(LOWER(F1138)&amp;H1138,Prices!A:C,3,0)),0,VLOOKUP(LOWER(F1138)&amp;H1138,Prices!A:C,3,0))</f>
        <v>19.05</v>
      </c>
      <c r="V1138" s="16">
        <f>IF(ISNA(VLOOKUP(LOWER(F1138)&amp;H1138,Prices!A:C,2,0)),0,VLOOKUP(LOWER(F1138)&amp;H1138,Prices!A:C,2,0))</f>
        <v>20.010000000000002</v>
      </c>
      <c r="W1138" s="49">
        <f t="shared" si="604"/>
        <v>13117.620000000008</v>
      </c>
      <c r="X1138" s="24">
        <f t="shared" si="605"/>
        <v>2400.0000000000023</v>
      </c>
      <c r="Y1138" s="43">
        <f t="shared" si="606"/>
        <v>0.35549105691056931</v>
      </c>
      <c r="Z1138" s="49"/>
      <c r="AA1138" s="24"/>
    </row>
    <row r="1139" spans="1:27" s="13" customFormat="1" x14ac:dyDescent="0.15">
      <c r="A1139" s="12">
        <v>42835</v>
      </c>
      <c r="B1139" s="60" t="s">
        <v>2351</v>
      </c>
      <c r="C1139" s="13" t="s">
        <v>1128</v>
      </c>
      <c r="D1139" s="13" t="s">
        <v>1129</v>
      </c>
      <c r="E1139" s="13" t="s">
        <v>1130</v>
      </c>
      <c r="F1139" s="13" t="str">
        <f t="shared" si="589"/>
        <v>SZ</v>
      </c>
      <c r="G1139" s="13" t="str">
        <f>VLOOKUP(LOWER(F1139)&amp;H1139,'Current pricing'!A:B,2,0)</f>
        <v>苏 泊 尔</v>
      </c>
      <c r="H1139" s="13" t="s">
        <v>1188</v>
      </c>
      <c r="I1139" s="13" t="s">
        <v>1206</v>
      </c>
      <c r="J1139" s="13" t="s">
        <v>2473</v>
      </c>
      <c r="K1139" s="13">
        <v>-500</v>
      </c>
      <c r="L1139" s="13">
        <v>1</v>
      </c>
      <c r="M1139" s="13">
        <v>41.1</v>
      </c>
      <c r="N1139" s="13">
        <f t="shared" si="600"/>
        <v>-20550</v>
      </c>
      <c r="O1139" s="13">
        <f t="shared" si="601"/>
        <v>20550</v>
      </c>
      <c r="P1139" s="19">
        <f t="shared" si="592"/>
        <v>0</v>
      </c>
      <c r="Q1139" s="19">
        <f t="shared" si="599"/>
        <v>5</v>
      </c>
      <c r="R1139" s="13">
        <f t="shared" si="593"/>
        <v>20.55</v>
      </c>
      <c r="S1139" s="19">
        <f t="shared" si="602"/>
        <v>20524.45</v>
      </c>
      <c r="T1139" s="13">
        <f t="shared" si="603"/>
        <v>-41.048900000000003</v>
      </c>
      <c r="U1139" s="13">
        <f>IF(ISNA(VLOOKUP(LOWER(F1139)&amp;H1139,Prices!A:C,3,0)),0,VLOOKUP(LOWER(F1139)&amp;H1139,Prices!A:C,3,0))</f>
        <v>39.479999999999997</v>
      </c>
      <c r="V1139" s="16">
        <f>IF(ISNA(VLOOKUP(LOWER(F1139)&amp;H1139,Prices!A:C,2,0)),0,VLOOKUP(LOWER(F1139)&amp;H1139,Prices!A:C,2,0))</f>
        <v>41.55</v>
      </c>
      <c r="W1139" s="49">
        <f t="shared" si="604"/>
        <v>-250.54999999999694</v>
      </c>
      <c r="X1139" s="24">
        <f t="shared" si="605"/>
        <v>-1035.0000000000002</v>
      </c>
      <c r="Y1139" s="43">
        <f t="shared" si="606"/>
        <v>-1.2192214111921992E-2</v>
      </c>
      <c r="Z1139" s="49"/>
      <c r="AA1139" s="24"/>
    </row>
    <row r="1140" spans="1:27" s="13" customFormat="1" x14ac:dyDescent="0.15">
      <c r="A1140" s="12">
        <v>42835</v>
      </c>
      <c r="B1140" s="60" t="s">
        <v>2352</v>
      </c>
      <c r="C1140" s="13" t="s">
        <v>1128</v>
      </c>
      <c r="D1140" s="13" t="s">
        <v>1129</v>
      </c>
      <c r="E1140" s="13" t="s">
        <v>1130</v>
      </c>
      <c r="F1140" s="13" t="str">
        <f t="shared" si="589"/>
        <v>SH</v>
      </c>
      <c r="G1140" s="13" t="str">
        <f>VLOOKUP(LOWER(F1140)&amp;H1140,'Current pricing'!A:B,2,0)</f>
        <v>特变电工</v>
      </c>
      <c r="H1140" s="13" t="s">
        <v>2307</v>
      </c>
      <c r="I1140" s="13" t="s">
        <v>1206</v>
      </c>
      <c r="J1140" s="13" t="s">
        <v>2473</v>
      </c>
      <c r="K1140" s="13">
        <v>-1700</v>
      </c>
      <c r="L1140" s="13">
        <v>1</v>
      </c>
      <c r="M1140" s="13">
        <v>11.35</v>
      </c>
      <c r="N1140" s="13">
        <f t="shared" si="600"/>
        <v>-19295</v>
      </c>
      <c r="O1140" s="13">
        <f t="shared" si="601"/>
        <v>19295</v>
      </c>
      <c r="P1140" s="19">
        <f t="shared" si="592"/>
        <v>0.38590000000000002</v>
      </c>
      <c r="Q1140" s="19">
        <f t="shared" si="599"/>
        <v>5</v>
      </c>
      <c r="R1140" s="13">
        <f t="shared" si="593"/>
        <v>19.3</v>
      </c>
      <c r="S1140" s="19">
        <f t="shared" si="602"/>
        <v>19270.3141</v>
      </c>
      <c r="T1140" s="13">
        <f t="shared" si="603"/>
        <v>-11.335478882352941</v>
      </c>
      <c r="U1140" s="13">
        <f>IF(ISNA(VLOOKUP(LOWER(F1140)&amp;H1140,Prices!A:C,3,0)),0,VLOOKUP(LOWER(F1140)&amp;H1140,Prices!A:C,3,0))</f>
        <v>10.16</v>
      </c>
      <c r="V1140" s="16">
        <f>IF(ISNA(VLOOKUP(LOWER(F1140)&amp;H1140,Prices!A:C,2,0)),0,VLOOKUP(LOWER(F1140)&amp;H1140,Prices!A:C,2,0))</f>
        <v>10.24</v>
      </c>
      <c r="W1140" s="49">
        <f t="shared" si="604"/>
        <v>1862.3140999999996</v>
      </c>
      <c r="X1140" s="24">
        <f t="shared" si="605"/>
        <v>-136.00000000000011</v>
      </c>
      <c r="Y1140" s="43">
        <f t="shared" si="606"/>
        <v>9.651796320290229E-2</v>
      </c>
      <c r="Z1140" s="49"/>
      <c r="AA1140" s="24"/>
    </row>
    <row r="1141" spans="1:27" s="13" customFormat="1" x14ac:dyDescent="0.15">
      <c r="A1141" s="12">
        <v>42835</v>
      </c>
      <c r="B1141" s="60" t="s">
        <v>2353</v>
      </c>
      <c r="C1141" s="13" t="s">
        <v>1128</v>
      </c>
      <c r="D1141" s="13" t="s">
        <v>1129</v>
      </c>
      <c r="E1141" s="13" t="s">
        <v>1130</v>
      </c>
      <c r="F1141" s="13" t="str">
        <f t="shared" si="589"/>
        <v>SH</v>
      </c>
      <c r="G1141" s="13" t="str">
        <f>VLOOKUP(LOWER(F1141)&amp;H1141,'Current pricing'!A:B,2,0)</f>
        <v>特变电工</v>
      </c>
      <c r="H1141" s="13" t="s">
        <v>2307</v>
      </c>
      <c r="I1141" s="13" t="s">
        <v>1206</v>
      </c>
      <c r="J1141" s="13" t="s">
        <v>2473</v>
      </c>
      <c r="K1141" s="13">
        <v>-3500</v>
      </c>
      <c r="L1141" s="13">
        <v>1</v>
      </c>
      <c r="M1141" s="13">
        <v>11.34</v>
      </c>
      <c r="N1141" s="13">
        <f t="shared" si="600"/>
        <v>-39690</v>
      </c>
      <c r="O1141" s="13">
        <f t="shared" si="601"/>
        <v>39690</v>
      </c>
      <c r="P1141" s="19">
        <f t="shared" si="592"/>
        <v>0.79380000000000006</v>
      </c>
      <c r="Q1141" s="19">
        <f t="shared" si="599"/>
        <v>7.9380000000000006</v>
      </c>
      <c r="R1141" s="13">
        <f t="shared" si="593"/>
        <v>39.69</v>
      </c>
      <c r="S1141" s="19">
        <f t="shared" si="602"/>
        <v>39641.578199999996</v>
      </c>
      <c r="T1141" s="13">
        <f t="shared" si="603"/>
        <v>-11.326165199999998</v>
      </c>
      <c r="U1141" s="13">
        <f>IF(ISNA(VLOOKUP(LOWER(F1141)&amp;H1141,Prices!A:C,3,0)),0,VLOOKUP(LOWER(F1141)&amp;H1141,Prices!A:C,3,0))</f>
        <v>10.16</v>
      </c>
      <c r="V1141" s="16">
        <f>IF(ISNA(VLOOKUP(LOWER(F1141)&amp;H1141,Prices!A:C,2,0)),0,VLOOKUP(LOWER(F1141)&amp;H1141,Prices!A:C,2,0))</f>
        <v>10.24</v>
      </c>
      <c r="W1141" s="49">
        <f t="shared" si="604"/>
        <v>3801.5781999999936</v>
      </c>
      <c r="X1141" s="24">
        <f t="shared" si="605"/>
        <v>-280.00000000000023</v>
      </c>
      <c r="Y1141" s="43">
        <f t="shared" si="606"/>
        <v>9.5781763668430178E-2</v>
      </c>
      <c r="Z1141" s="49"/>
      <c r="AA1141" s="24"/>
    </row>
    <row r="1142" spans="1:27" s="13" customFormat="1" x14ac:dyDescent="0.15">
      <c r="A1142" s="12">
        <v>42835</v>
      </c>
      <c r="B1142" s="60" t="s">
        <v>2354</v>
      </c>
      <c r="C1142" s="13" t="s">
        <v>1128</v>
      </c>
      <c r="D1142" s="13" t="s">
        <v>1129</v>
      </c>
      <c r="E1142" s="13" t="s">
        <v>1130</v>
      </c>
      <c r="F1142" s="13" t="str">
        <f t="shared" si="589"/>
        <v>SH</v>
      </c>
      <c r="G1142" s="13" t="str">
        <f>VLOOKUP(LOWER(F1142)&amp;H1142,'Current pricing'!A:B,2,0)</f>
        <v>万华化学</v>
      </c>
      <c r="H1142" s="13" t="s">
        <v>2355</v>
      </c>
      <c r="I1142" s="13" t="s">
        <v>1207</v>
      </c>
      <c r="J1142" s="13" t="s">
        <v>2418</v>
      </c>
      <c r="K1142" s="13">
        <v>1500</v>
      </c>
      <c r="L1142" s="13">
        <v>1</v>
      </c>
      <c r="M1142" s="13">
        <v>29.02</v>
      </c>
      <c r="N1142" s="13">
        <f t="shared" si="600"/>
        <v>43530</v>
      </c>
      <c r="O1142" s="13">
        <f t="shared" si="601"/>
        <v>43530</v>
      </c>
      <c r="P1142" s="19">
        <f t="shared" si="592"/>
        <v>0.87060000000000004</v>
      </c>
      <c r="Q1142" s="19">
        <f t="shared" si="599"/>
        <v>8.7060000000000013</v>
      </c>
      <c r="R1142" s="13">
        <f t="shared" si="593"/>
        <v>0</v>
      </c>
      <c r="S1142" s="19">
        <f t="shared" si="602"/>
        <v>-43539.5766</v>
      </c>
      <c r="T1142" s="13">
        <f t="shared" si="603"/>
        <v>-29.026384400000001</v>
      </c>
      <c r="U1142" s="13">
        <f>IF(ISNA(VLOOKUP(LOWER(F1142)&amp;H1142,Prices!A:C,3,0)),0,VLOOKUP(LOWER(F1142)&amp;H1142,Prices!A:C,3,0))</f>
        <v>35.65</v>
      </c>
      <c r="V1142" s="16">
        <f>IF(ISNA(VLOOKUP(LOWER(F1142)&amp;H1142,Prices!A:C,2,0)),0,VLOOKUP(LOWER(F1142)&amp;H1142,Prices!A:C,2,0))</f>
        <v>37.14</v>
      </c>
      <c r="W1142" s="49">
        <f t="shared" si="604"/>
        <v>12170.4234</v>
      </c>
      <c r="X1142" s="24">
        <f t="shared" si="605"/>
        <v>2235.0000000000032</v>
      </c>
      <c r="Y1142" s="43">
        <f t="shared" si="606"/>
        <v>0.27958702963473464</v>
      </c>
      <c r="Z1142" s="49"/>
      <c r="AA1142" s="24"/>
    </row>
    <row r="1143" spans="1:27" s="13" customFormat="1" x14ac:dyDescent="0.15">
      <c r="A1143" s="12">
        <v>42835</v>
      </c>
      <c r="B1143" s="60" t="s">
        <v>2356</v>
      </c>
      <c r="C1143" s="13" t="s">
        <v>1128</v>
      </c>
      <c r="D1143" s="13" t="s">
        <v>1129</v>
      </c>
      <c r="E1143" s="13" t="s">
        <v>1130</v>
      </c>
      <c r="F1143" s="13" t="str">
        <f t="shared" si="589"/>
        <v>SH</v>
      </c>
      <c r="G1143" s="13" t="str">
        <f>VLOOKUP(LOWER(F1143)&amp;H1143,'Current pricing'!A:B,2,0)</f>
        <v>新华保险</v>
      </c>
      <c r="H1143" s="13" t="s">
        <v>1519</v>
      </c>
      <c r="I1143" s="13" t="s">
        <v>1207</v>
      </c>
      <c r="J1143" s="13" t="s">
        <v>2418</v>
      </c>
      <c r="K1143" s="13">
        <v>1000</v>
      </c>
      <c r="L1143" s="13">
        <v>1</v>
      </c>
      <c r="M1143" s="13">
        <v>42.12</v>
      </c>
      <c r="N1143" s="13">
        <f t="shared" si="600"/>
        <v>42120</v>
      </c>
      <c r="O1143" s="13">
        <f t="shared" si="601"/>
        <v>42120</v>
      </c>
      <c r="P1143" s="19">
        <f t="shared" si="592"/>
        <v>0.84240000000000004</v>
      </c>
      <c r="Q1143" s="19">
        <f t="shared" si="599"/>
        <v>8.4240000000000013</v>
      </c>
      <c r="R1143" s="13">
        <f t="shared" si="593"/>
        <v>0</v>
      </c>
      <c r="S1143" s="19">
        <f t="shared" si="602"/>
        <v>-42129.2664</v>
      </c>
      <c r="T1143" s="13">
        <f t="shared" si="603"/>
        <v>-42.129266399999999</v>
      </c>
      <c r="U1143" s="13">
        <f>IF(ISNA(VLOOKUP(LOWER(F1143)&amp;H1143,Prices!A:C,3,0)),0,VLOOKUP(LOWER(F1143)&amp;H1143,Prices!A:C,3,0))</f>
        <v>62.95</v>
      </c>
      <c r="V1143" s="16">
        <f>IF(ISNA(VLOOKUP(LOWER(F1143)&amp;H1143,Prices!A:C,2,0)),0,VLOOKUP(LOWER(F1143)&amp;H1143,Prices!A:C,2,0))</f>
        <v>61.55</v>
      </c>
      <c r="W1143" s="49">
        <f t="shared" si="604"/>
        <v>19420.7336</v>
      </c>
      <c r="X1143" s="24">
        <f t="shared" si="605"/>
        <v>-1400.0000000000057</v>
      </c>
      <c r="Y1143" s="43">
        <f t="shared" si="606"/>
        <v>0.46108104463437793</v>
      </c>
      <c r="Z1143" s="49"/>
      <c r="AA1143" s="24"/>
    </row>
    <row r="1144" spans="1:27" s="13" customFormat="1" x14ac:dyDescent="0.15">
      <c r="A1144" s="12">
        <v>42835</v>
      </c>
      <c r="B1144" s="60" t="s">
        <v>2357</v>
      </c>
      <c r="C1144" s="13" t="s">
        <v>1128</v>
      </c>
      <c r="D1144" s="13" t="s">
        <v>1129</v>
      </c>
      <c r="E1144" s="13" t="s">
        <v>1130</v>
      </c>
      <c r="F1144" s="13" t="str">
        <f t="shared" si="589"/>
        <v>SH</v>
      </c>
      <c r="G1144" s="13" t="str">
        <f>VLOOKUP(LOWER(F1144)&amp;H1144,'Current pricing'!A:B,2,0)</f>
        <v>新华保险</v>
      </c>
      <c r="H1144" s="13" t="s">
        <v>1519</v>
      </c>
      <c r="I1144" s="13" t="s">
        <v>1207</v>
      </c>
      <c r="J1144" s="13" t="s">
        <v>2418</v>
      </c>
      <c r="K1144" s="13">
        <v>1000</v>
      </c>
      <c r="L1144" s="13">
        <v>1</v>
      </c>
      <c r="M1144" s="13">
        <v>42.3</v>
      </c>
      <c r="N1144" s="13">
        <f t="shared" si="600"/>
        <v>42300</v>
      </c>
      <c r="O1144" s="13">
        <f t="shared" si="601"/>
        <v>42300</v>
      </c>
      <c r="P1144" s="19">
        <f t="shared" si="592"/>
        <v>0.84600000000000009</v>
      </c>
      <c r="Q1144" s="19">
        <f t="shared" si="599"/>
        <v>8.4600000000000009</v>
      </c>
      <c r="R1144" s="13">
        <f t="shared" si="593"/>
        <v>0</v>
      </c>
      <c r="S1144" s="19">
        <f t="shared" si="602"/>
        <v>-42309.305999999997</v>
      </c>
      <c r="T1144" s="13">
        <f t="shared" si="603"/>
        <v>-42.309305999999999</v>
      </c>
      <c r="U1144" s="13">
        <f>IF(ISNA(VLOOKUP(LOWER(F1144)&amp;H1144,Prices!A:C,3,0)),0,VLOOKUP(LOWER(F1144)&amp;H1144,Prices!A:C,3,0))</f>
        <v>62.95</v>
      </c>
      <c r="V1144" s="16">
        <f>IF(ISNA(VLOOKUP(LOWER(F1144)&amp;H1144,Prices!A:C,2,0)),0,VLOOKUP(LOWER(F1144)&amp;H1144,Prices!A:C,2,0))</f>
        <v>61.55</v>
      </c>
      <c r="W1144" s="49">
        <f t="shared" si="604"/>
        <v>19240.694</v>
      </c>
      <c r="X1144" s="24">
        <f t="shared" si="605"/>
        <v>-1400.0000000000057</v>
      </c>
      <c r="Y1144" s="43">
        <f t="shared" si="606"/>
        <v>0.45486274231678486</v>
      </c>
      <c r="Z1144" s="49"/>
      <c r="AA1144" s="24"/>
    </row>
    <row r="1145" spans="1:27" s="13" customFormat="1" x14ac:dyDescent="0.15">
      <c r="A1145" s="12">
        <v>42835</v>
      </c>
      <c r="B1145" s="60" t="s">
        <v>2358</v>
      </c>
      <c r="C1145" s="13" t="s">
        <v>1128</v>
      </c>
      <c r="D1145" s="13" t="s">
        <v>1129</v>
      </c>
      <c r="E1145" s="13" t="s">
        <v>1130</v>
      </c>
      <c r="F1145" s="13" t="str">
        <f t="shared" si="589"/>
        <v>SZ</v>
      </c>
      <c r="G1145" s="13" t="str">
        <f>VLOOKUP(LOWER(F1145)&amp;H1145,'Current pricing'!A:B,2,0)</f>
        <v>洋河股份</v>
      </c>
      <c r="H1145" s="13" t="s">
        <v>1873</v>
      </c>
      <c r="I1145" s="13" t="s">
        <v>1206</v>
      </c>
      <c r="J1145" s="13" t="s">
        <v>1215</v>
      </c>
      <c r="K1145" s="13">
        <v>-600</v>
      </c>
      <c r="L1145" s="13">
        <v>1</v>
      </c>
      <c r="M1145" s="13">
        <v>82.16</v>
      </c>
      <c r="N1145" s="13">
        <f t="shared" si="600"/>
        <v>-49296</v>
      </c>
      <c r="O1145" s="13">
        <f t="shared" si="601"/>
        <v>49296</v>
      </c>
      <c r="P1145" s="19">
        <f t="shared" si="592"/>
        <v>0</v>
      </c>
      <c r="Q1145" s="19">
        <f t="shared" si="599"/>
        <v>9.8592000000000013</v>
      </c>
      <c r="R1145" s="13">
        <f t="shared" si="593"/>
        <v>49.3</v>
      </c>
      <c r="S1145" s="19">
        <f t="shared" si="602"/>
        <v>49236.840799999998</v>
      </c>
      <c r="T1145" s="13">
        <f t="shared" si="603"/>
        <v>-82.061401333333336</v>
      </c>
      <c r="U1145" s="13">
        <f>IF(ISNA(VLOOKUP(LOWER(F1145)&amp;H1145,Prices!A:C,3,0)),0,VLOOKUP(LOWER(F1145)&amp;H1145,Prices!A:C,3,0))</f>
        <v>113.1</v>
      </c>
      <c r="V1145" s="16">
        <f>IF(ISNA(VLOOKUP(LOWER(F1145)&amp;H1145,Prices!A:C,2,0)),0,VLOOKUP(LOWER(F1145)&amp;H1145,Prices!A:C,2,0))</f>
        <v>117</v>
      </c>
      <c r="W1145" s="49">
        <f t="shared" si="604"/>
        <v>-20963.159199999998</v>
      </c>
      <c r="X1145" s="24">
        <f t="shared" si="605"/>
        <v>-2340.0000000000036</v>
      </c>
      <c r="Y1145" s="43">
        <f t="shared" si="606"/>
        <v>-0.4252507140538786</v>
      </c>
      <c r="Z1145" s="49"/>
      <c r="AA1145" s="24"/>
    </row>
    <row r="1146" spans="1:27" s="13" customFormat="1" x14ac:dyDescent="0.15">
      <c r="A1146" s="12">
        <v>42835</v>
      </c>
      <c r="B1146" s="60" t="s">
        <v>2140</v>
      </c>
      <c r="C1146" s="13" t="s">
        <v>1128</v>
      </c>
      <c r="D1146" s="13" t="s">
        <v>1129</v>
      </c>
      <c r="E1146" s="13" t="s">
        <v>1130</v>
      </c>
      <c r="F1146" s="13" t="str">
        <f t="shared" si="589"/>
        <v>SZ</v>
      </c>
      <c r="G1146" s="13" t="str">
        <f>VLOOKUP(LOWER(F1146)&amp;H1146,'Current pricing'!A:B,2,0)</f>
        <v>洋河股份</v>
      </c>
      <c r="H1146" s="13" t="s">
        <v>1873</v>
      </c>
      <c r="I1146" s="13" t="s">
        <v>1206</v>
      </c>
      <c r="J1146" s="13" t="s">
        <v>1215</v>
      </c>
      <c r="K1146" s="13">
        <v>-600</v>
      </c>
      <c r="L1146" s="13">
        <v>1</v>
      </c>
      <c r="M1146" s="13">
        <v>82.2</v>
      </c>
      <c r="N1146" s="13">
        <f t="shared" si="600"/>
        <v>-49320</v>
      </c>
      <c r="O1146" s="13">
        <f t="shared" si="601"/>
        <v>49320</v>
      </c>
      <c r="P1146" s="19">
        <f t="shared" si="592"/>
        <v>0</v>
      </c>
      <c r="Q1146" s="19">
        <f t="shared" si="599"/>
        <v>9.8640000000000008</v>
      </c>
      <c r="R1146" s="13">
        <f t="shared" si="593"/>
        <v>49.32</v>
      </c>
      <c r="S1146" s="19">
        <f t="shared" si="602"/>
        <v>49260.815999999999</v>
      </c>
      <c r="T1146" s="13">
        <f t="shared" si="603"/>
        <v>-82.10136</v>
      </c>
      <c r="U1146" s="13">
        <f>IF(ISNA(VLOOKUP(LOWER(F1146)&amp;H1146,Prices!A:C,3,0)),0,VLOOKUP(LOWER(F1146)&amp;H1146,Prices!A:C,3,0))</f>
        <v>113.1</v>
      </c>
      <c r="V1146" s="16">
        <f>IF(ISNA(VLOOKUP(LOWER(F1146)&amp;H1146,Prices!A:C,2,0)),0,VLOOKUP(LOWER(F1146)&amp;H1146,Prices!A:C,2,0))</f>
        <v>117</v>
      </c>
      <c r="W1146" s="49">
        <f t="shared" si="604"/>
        <v>-20939.184000000001</v>
      </c>
      <c r="X1146" s="24">
        <f t="shared" si="605"/>
        <v>-2340.0000000000036</v>
      </c>
      <c r="Y1146" s="43">
        <f t="shared" si="606"/>
        <v>-0.42455766423357666</v>
      </c>
      <c r="Z1146" s="49"/>
      <c r="AA1146" s="24"/>
    </row>
    <row r="1147" spans="1:27" s="13" customFormat="1" x14ac:dyDescent="0.15">
      <c r="A1147" s="12">
        <v>42835</v>
      </c>
      <c r="B1147" s="60" t="s">
        <v>2359</v>
      </c>
      <c r="C1147" s="13" t="s">
        <v>1128</v>
      </c>
      <c r="D1147" s="13" t="s">
        <v>1129</v>
      </c>
      <c r="E1147" s="13" t="s">
        <v>1130</v>
      </c>
      <c r="F1147" s="13" t="str">
        <f t="shared" si="589"/>
        <v>SH</v>
      </c>
      <c r="G1147" s="13" t="str">
        <f>VLOOKUP(LOWER(F1147)&amp;H1147,'Current pricing'!A:B,2,0)</f>
        <v>中船防务</v>
      </c>
      <c r="H1147" s="13" t="s">
        <v>1511</v>
      </c>
      <c r="I1147" s="13" t="s">
        <v>1206</v>
      </c>
      <c r="J1147" s="13" t="s">
        <v>2421</v>
      </c>
      <c r="K1147" s="13">
        <v>-500</v>
      </c>
      <c r="L1147" s="13">
        <v>1</v>
      </c>
      <c r="M1147" s="13">
        <v>38.020000000000003</v>
      </c>
      <c r="N1147" s="13">
        <f t="shared" si="600"/>
        <v>-19010</v>
      </c>
      <c r="O1147" s="13">
        <f t="shared" si="601"/>
        <v>19010</v>
      </c>
      <c r="P1147" s="19">
        <f t="shared" si="592"/>
        <v>0.38020000000000004</v>
      </c>
      <c r="Q1147" s="19">
        <f t="shared" si="599"/>
        <v>5</v>
      </c>
      <c r="R1147" s="13">
        <f t="shared" si="593"/>
        <v>19.010000000000002</v>
      </c>
      <c r="S1147" s="19">
        <f t="shared" si="602"/>
        <v>18985.609800000002</v>
      </c>
      <c r="T1147" s="13">
        <f t="shared" si="603"/>
        <v>-37.971219600000005</v>
      </c>
      <c r="U1147" s="13">
        <f>IF(ISNA(VLOOKUP(LOWER(F1147)&amp;H1147,Prices!A:C,3,0)),0,VLOOKUP(LOWER(F1147)&amp;H1147,Prices!A:C,3,0))</f>
        <v>26.66</v>
      </c>
      <c r="V1147" s="16">
        <f>IF(ISNA(VLOOKUP(LOWER(F1147)&amp;H1147,Prices!A:C,2,0)),0,VLOOKUP(LOWER(F1147)&amp;H1147,Prices!A:C,2,0))</f>
        <v>26.66</v>
      </c>
      <c r="W1147" s="49">
        <f t="shared" si="604"/>
        <v>5655.609800000002</v>
      </c>
      <c r="X1147" s="24">
        <f t="shared" si="605"/>
        <v>0</v>
      </c>
      <c r="Y1147" s="43">
        <f t="shared" si="606"/>
        <v>0.29750709100473444</v>
      </c>
      <c r="Z1147" s="49"/>
      <c r="AA1147" s="24"/>
    </row>
    <row r="1148" spans="1:27" s="13" customFormat="1" x14ac:dyDescent="0.15">
      <c r="A1148" s="12">
        <v>42835</v>
      </c>
      <c r="B1148" s="60" t="s">
        <v>2360</v>
      </c>
      <c r="C1148" s="13" t="s">
        <v>1128</v>
      </c>
      <c r="D1148" s="13" t="s">
        <v>1129</v>
      </c>
      <c r="E1148" s="13" t="s">
        <v>1130</v>
      </c>
      <c r="F1148" s="13" t="str">
        <f t="shared" si="589"/>
        <v>SH</v>
      </c>
      <c r="G1148" s="13" t="str">
        <f>VLOOKUP(LOWER(F1148)&amp;H1148,'Current pricing'!A:B,2,0)</f>
        <v>中船防务</v>
      </c>
      <c r="H1148" s="13" t="s">
        <v>1511</v>
      </c>
      <c r="I1148" s="13" t="s">
        <v>1206</v>
      </c>
      <c r="J1148" s="13" t="s">
        <v>1215</v>
      </c>
      <c r="K1148" s="13">
        <v>-500</v>
      </c>
      <c r="L1148" s="13">
        <v>1</v>
      </c>
      <c r="M1148" s="13">
        <v>36.659999999999997</v>
      </c>
      <c r="N1148" s="13">
        <f t="shared" si="600"/>
        <v>-18330</v>
      </c>
      <c r="O1148" s="13">
        <f t="shared" si="601"/>
        <v>18330</v>
      </c>
      <c r="P1148" s="19">
        <f t="shared" si="592"/>
        <v>0.36660000000000004</v>
      </c>
      <c r="Q1148" s="19">
        <f t="shared" si="599"/>
        <v>5</v>
      </c>
      <c r="R1148" s="13">
        <f t="shared" si="593"/>
        <v>18.329999999999998</v>
      </c>
      <c r="S1148" s="19">
        <f t="shared" si="602"/>
        <v>18306.303399999997</v>
      </c>
      <c r="T1148" s="13">
        <f t="shared" si="603"/>
        <v>-36.612606799999995</v>
      </c>
      <c r="U1148" s="13">
        <f>IF(ISNA(VLOOKUP(LOWER(F1148)&amp;H1148,Prices!A:C,3,0)),0,VLOOKUP(LOWER(F1148)&amp;H1148,Prices!A:C,3,0))</f>
        <v>26.66</v>
      </c>
      <c r="V1148" s="16">
        <f>IF(ISNA(VLOOKUP(LOWER(F1148)&amp;H1148,Prices!A:C,2,0)),0,VLOOKUP(LOWER(F1148)&amp;H1148,Prices!A:C,2,0))</f>
        <v>26.66</v>
      </c>
      <c r="W1148" s="49">
        <f t="shared" si="604"/>
        <v>4976.3033999999971</v>
      </c>
      <c r="X1148" s="24">
        <f t="shared" si="605"/>
        <v>0</v>
      </c>
      <c r="Y1148" s="43">
        <f t="shared" si="606"/>
        <v>0.27148409165302767</v>
      </c>
      <c r="Z1148" s="49"/>
      <c r="AA1148" s="24"/>
    </row>
    <row r="1149" spans="1:27" s="13" customFormat="1" x14ac:dyDescent="0.15">
      <c r="A1149" s="12">
        <v>42835</v>
      </c>
      <c r="B1149" s="60" t="s">
        <v>2361</v>
      </c>
      <c r="C1149" s="13" t="s">
        <v>1128</v>
      </c>
      <c r="D1149" s="13" t="s">
        <v>1129</v>
      </c>
      <c r="E1149" s="13" t="s">
        <v>1130</v>
      </c>
      <c r="F1149" s="13" t="str">
        <f t="shared" si="589"/>
        <v>SZ</v>
      </c>
      <c r="G1149" s="13" t="str">
        <f>VLOOKUP(LOWER(F1149)&amp;H1149,'Current pricing'!A:B,2,0)</f>
        <v>中鼎股份</v>
      </c>
      <c r="H1149" s="13" t="s">
        <v>2316</v>
      </c>
      <c r="I1149" s="13" t="s">
        <v>1206</v>
      </c>
      <c r="J1149" s="13" t="s">
        <v>1215</v>
      </c>
      <c r="K1149" s="13">
        <v>-800</v>
      </c>
      <c r="L1149" s="13">
        <v>1</v>
      </c>
      <c r="M1149" s="13">
        <v>26.76</v>
      </c>
      <c r="N1149" s="13">
        <f t="shared" si="600"/>
        <v>-21408</v>
      </c>
      <c r="O1149" s="13">
        <f t="shared" si="601"/>
        <v>21408</v>
      </c>
      <c r="P1149" s="19">
        <f t="shared" si="592"/>
        <v>0</v>
      </c>
      <c r="Q1149" s="19">
        <f t="shared" si="599"/>
        <v>5</v>
      </c>
      <c r="R1149" s="13">
        <f t="shared" si="593"/>
        <v>21.41</v>
      </c>
      <c r="S1149" s="19">
        <f t="shared" si="602"/>
        <v>21381.59</v>
      </c>
      <c r="T1149" s="13">
        <f t="shared" si="603"/>
        <v>-26.7269875</v>
      </c>
      <c r="U1149" s="13">
        <f>IF(ISNA(VLOOKUP(LOWER(F1149)&amp;H1149,Prices!A:C,3,0)),0,VLOOKUP(LOWER(F1149)&amp;H1149,Prices!A:C,3,0))</f>
        <v>18.91</v>
      </c>
      <c r="V1149" s="16">
        <f>IF(ISNA(VLOOKUP(LOWER(F1149)&amp;H1149,Prices!A:C,2,0)),0,VLOOKUP(LOWER(F1149)&amp;H1149,Prices!A:C,2,0))</f>
        <v>18.96</v>
      </c>
      <c r="W1149" s="49">
        <f t="shared" si="604"/>
        <v>6213.5899999999992</v>
      </c>
      <c r="X1149" s="24">
        <f t="shared" si="605"/>
        <v>-40.000000000000568</v>
      </c>
      <c r="Y1149" s="43">
        <f t="shared" si="606"/>
        <v>0.29024616965620326</v>
      </c>
      <c r="Z1149" s="49"/>
      <c r="AA1149" s="24"/>
    </row>
    <row r="1150" spans="1:27" s="13" customFormat="1" x14ac:dyDescent="0.15">
      <c r="A1150" s="12">
        <v>42835</v>
      </c>
      <c r="B1150" s="60" t="s">
        <v>2362</v>
      </c>
      <c r="C1150" s="13" t="s">
        <v>1128</v>
      </c>
      <c r="D1150" s="13" t="s">
        <v>1129</v>
      </c>
      <c r="E1150" s="13" t="s">
        <v>1130</v>
      </c>
      <c r="F1150" s="13" t="str">
        <f t="shared" si="589"/>
        <v>SZ</v>
      </c>
      <c r="G1150" s="13" t="str">
        <f>VLOOKUP(LOWER(F1150)&amp;H1150,'Current pricing'!A:B,2,0)</f>
        <v>中鼎股份</v>
      </c>
      <c r="H1150" s="13" t="s">
        <v>2316</v>
      </c>
      <c r="I1150" s="13" t="s">
        <v>1206</v>
      </c>
      <c r="J1150" s="13" t="s">
        <v>2422</v>
      </c>
      <c r="K1150" s="13">
        <v>-700</v>
      </c>
      <c r="L1150" s="13">
        <v>1</v>
      </c>
      <c r="M1150" s="13">
        <v>26.66</v>
      </c>
      <c r="N1150" s="13">
        <f t="shared" si="600"/>
        <v>-18662</v>
      </c>
      <c r="O1150" s="13">
        <f t="shared" si="601"/>
        <v>18662</v>
      </c>
      <c r="P1150" s="19">
        <f t="shared" si="592"/>
        <v>0</v>
      </c>
      <c r="Q1150" s="19">
        <f t="shared" si="599"/>
        <v>5</v>
      </c>
      <c r="R1150" s="13">
        <f t="shared" si="593"/>
        <v>18.66</v>
      </c>
      <c r="S1150" s="19">
        <f t="shared" si="602"/>
        <v>18638.34</v>
      </c>
      <c r="T1150" s="13">
        <f t="shared" si="603"/>
        <v>-26.626200000000001</v>
      </c>
      <c r="U1150" s="13">
        <f>IF(ISNA(VLOOKUP(LOWER(F1150)&amp;H1150,Prices!A:C,3,0)),0,VLOOKUP(LOWER(F1150)&amp;H1150,Prices!A:C,3,0))</f>
        <v>18.91</v>
      </c>
      <c r="V1150" s="16">
        <f>IF(ISNA(VLOOKUP(LOWER(F1150)&amp;H1150,Prices!A:C,2,0)),0,VLOOKUP(LOWER(F1150)&amp;H1150,Prices!A:C,2,0))</f>
        <v>18.96</v>
      </c>
      <c r="W1150" s="49">
        <f t="shared" si="604"/>
        <v>5366.34</v>
      </c>
      <c r="X1150" s="24">
        <f t="shared" si="605"/>
        <v>-35.000000000000497</v>
      </c>
      <c r="Y1150" s="43">
        <f t="shared" si="606"/>
        <v>0.28755438859714927</v>
      </c>
      <c r="Z1150" s="49"/>
      <c r="AA1150" s="24"/>
    </row>
    <row r="1151" spans="1:27" s="13" customFormat="1" x14ac:dyDescent="0.15">
      <c r="A1151" s="12">
        <v>42835</v>
      </c>
      <c r="B1151" s="60" t="s">
        <v>2363</v>
      </c>
      <c r="C1151" s="13" t="s">
        <v>1128</v>
      </c>
      <c r="D1151" s="13" t="s">
        <v>1129</v>
      </c>
      <c r="E1151" s="13" t="s">
        <v>1130</v>
      </c>
      <c r="F1151" s="13" t="str">
        <f t="shared" si="589"/>
        <v>SH</v>
      </c>
      <c r="G1151" s="13" t="str">
        <f>VLOOKUP(LOWER(F1151)&amp;H1151,'Current pricing'!A:B,2,0)</f>
        <v>中国船舶</v>
      </c>
      <c r="H1151" s="13" t="s">
        <v>1352</v>
      </c>
      <c r="I1151" s="13" t="s">
        <v>1206</v>
      </c>
      <c r="J1151" s="13" t="s">
        <v>1215</v>
      </c>
      <c r="K1151" s="13">
        <v>-1000</v>
      </c>
      <c r="L1151" s="13">
        <v>1</v>
      </c>
      <c r="M1151" s="13">
        <v>30.17</v>
      </c>
      <c r="N1151" s="13">
        <f t="shared" si="600"/>
        <v>-30170</v>
      </c>
      <c r="O1151" s="13">
        <f t="shared" si="601"/>
        <v>30170</v>
      </c>
      <c r="P1151" s="19">
        <f t="shared" si="592"/>
        <v>0.60340000000000005</v>
      </c>
      <c r="Q1151" s="19">
        <f t="shared" si="599"/>
        <v>6.0340000000000007</v>
      </c>
      <c r="R1151" s="13">
        <f t="shared" si="593"/>
        <v>30.17</v>
      </c>
      <c r="S1151" s="19">
        <f t="shared" si="602"/>
        <v>30133.192600000002</v>
      </c>
      <c r="T1151" s="13">
        <f t="shared" si="603"/>
        <v>-30.133192600000001</v>
      </c>
      <c r="U1151" s="13">
        <f>IF(ISNA(VLOOKUP(LOWER(F1151)&amp;H1151,Prices!A:C,3,0)),0,VLOOKUP(LOWER(F1151)&amp;H1151,Prices!A:C,3,0))</f>
        <v>24.67</v>
      </c>
      <c r="V1151" s="16">
        <f>IF(ISNA(VLOOKUP(LOWER(F1151)&amp;H1151,Prices!A:C,2,0)),0,VLOOKUP(LOWER(F1151)&amp;H1151,Prices!A:C,2,0))</f>
        <v>24.67</v>
      </c>
      <c r="W1151" s="49">
        <f t="shared" si="604"/>
        <v>5463.1925999999994</v>
      </c>
      <c r="X1151" s="24">
        <f t="shared" si="605"/>
        <v>0</v>
      </c>
      <c r="Y1151" s="43">
        <f t="shared" si="606"/>
        <v>0.18108029830957903</v>
      </c>
      <c r="Z1151" s="49"/>
      <c r="AA1151" s="24"/>
    </row>
    <row r="1152" spans="1:27" s="13" customFormat="1" x14ac:dyDescent="0.15">
      <c r="A1152" s="12">
        <v>42835</v>
      </c>
      <c r="B1152" s="60" t="s">
        <v>2364</v>
      </c>
      <c r="C1152" s="13" t="s">
        <v>1128</v>
      </c>
      <c r="D1152" s="13" t="s">
        <v>1129</v>
      </c>
      <c r="E1152" s="13" t="s">
        <v>1130</v>
      </c>
      <c r="F1152" s="13" t="str">
        <f t="shared" si="589"/>
        <v>SH</v>
      </c>
      <c r="G1152" s="13" t="str">
        <f>VLOOKUP(LOWER(F1152)&amp;H1152,'Current pricing'!A:B,2,0)</f>
        <v>中国船舶</v>
      </c>
      <c r="H1152" s="13" t="s">
        <v>1352</v>
      </c>
      <c r="I1152" s="13" t="s">
        <v>1206</v>
      </c>
      <c r="J1152" s="13" t="s">
        <v>2423</v>
      </c>
      <c r="K1152" s="13">
        <v>-1000</v>
      </c>
      <c r="L1152" s="13">
        <v>1</v>
      </c>
      <c r="M1152" s="13">
        <v>29.77</v>
      </c>
      <c r="N1152" s="13">
        <f t="shared" si="600"/>
        <v>-29770</v>
      </c>
      <c r="O1152" s="13">
        <f t="shared" si="601"/>
        <v>29770</v>
      </c>
      <c r="P1152" s="19">
        <f t="shared" si="592"/>
        <v>0.59540000000000004</v>
      </c>
      <c r="Q1152" s="19">
        <f t="shared" si="599"/>
        <v>5.9540000000000006</v>
      </c>
      <c r="R1152" s="13">
        <f t="shared" si="593"/>
        <v>29.77</v>
      </c>
      <c r="S1152" s="19">
        <f t="shared" si="602"/>
        <v>29733.6806</v>
      </c>
      <c r="T1152" s="13">
        <f t="shared" si="603"/>
        <v>-29.7336806</v>
      </c>
      <c r="U1152" s="13">
        <f>IF(ISNA(VLOOKUP(LOWER(F1152)&amp;H1152,Prices!A:C,3,0)),0,VLOOKUP(LOWER(F1152)&amp;H1152,Prices!A:C,3,0))</f>
        <v>24.67</v>
      </c>
      <c r="V1152" s="16">
        <f>IF(ISNA(VLOOKUP(LOWER(F1152)&amp;H1152,Prices!A:C,2,0)),0,VLOOKUP(LOWER(F1152)&amp;H1152,Prices!A:C,2,0))</f>
        <v>24.67</v>
      </c>
      <c r="W1152" s="49">
        <f t="shared" si="604"/>
        <v>5063.6805999999979</v>
      </c>
      <c r="X1152" s="24">
        <f t="shared" si="605"/>
        <v>0</v>
      </c>
      <c r="Y1152" s="43">
        <f t="shared" si="606"/>
        <v>0.17009340275445073</v>
      </c>
      <c r="Z1152" s="49"/>
      <c r="AA1152" s="24"/>
    </row>
    <row r="1153" spans="1:27" s="13" customFormat="1" x14ac:dyDescent="0.15">
      <c r="A1153" s="12">
        <v>42835</v>
      </c>
      <c r="B1153" s="60" t="s">
        <v>2365</v>
      </c>
      <c r="C1153" s="13" t="s">
        <v>1128</v>
      </c>
      <c r="D1153" s="13" t="s">
        <v>1129</v>
      </c>
      <c r="E1153" s="13" t="s">
        <v>1130</v>
      </c>
      <c r="F1153" s="13" t="str">
        <f t="shared" si="589"/>
        <v>SH</v>
      </c>
      <c r="G1153" s="13" t="str">
        <f>VLOOKUP(LOWER(F1153)&amp;H1153,'Current pricing'!A:B,2,0)</f>
        <v>中国电影</v>
      </c>
      <c r="H1153" s="13" t="s">
        <v>2319</v>
      </c>
      <c r="I1153" s="13" t="s">
        <v>1206</v>
      </c>
      <c r="J1153" s="13" t="s">
        <v>2473</v>
      </c>
      <c r="K1153" s="13">
        <v>-500</v>
      </c>
      <c r="L1153" s="13">
        <v>1</v>
      </c>
      <c r="M1153" s="13">
        <v>23.57</v>
      </c>
      <c r="N1153" s="13">
        <f t="shared" si="600"/>
        <v>-11785</v>
      </c>
      <c r="O1153" s="13">
        <f t="shared" si="601"/>
        <v>11785</v>
      </c>
      <c r="P1153" s="19">
        <f t="shared" si="592"/>
        <v>0.23570000000000002</v>
      </c>
      <c r="Q1153" s="19">
        <f t="shared" si="599"/>
        <v>5</v>
      </c>
      <c r="R1153" s="13">
        <f t="shared" si="593"/>
        <v>11.79</v>
      </c>
      <c r="S1153" s="19">
        <f t="shared" si="602"/>
        <v>11767.9743</v>
      </c>
      <c r="T1153" s="13">
        <f t="shared" si="603"/>
        <v>-23.535948600000001</v>
      </c>
      <c r="U1153" s="13">
        <f>IF(ISNA(VLOOKUP(LOWER(F1153)&amp;H1153,Prices!A:C,3,0)),0,VLOOKUP(LOWER(F1153)&amp;H1153,Prices!A:C,3,0))</f>
        <v>16.29</v>
      </c>
      <c r="V1153" s="16">
        <f>IF(ISNA(VLOOKUP(LOWER(F1153)&amp;H1153,Prices!A:C,2,0)),0,VLOOKUP(LOWER(F1153)&amp;H1153,Prices!A:C,2,0))</f>
        <v>16.149999999999999</v>
      </c>
      <c r="W1153" s="49">
        <f t="shared" si="604"/>
        <v>3692.9743000000012</v>
      </c>
      <c r="X1153" s="24">
        <f t="shared" si="605"/>
        <v>70.000000000000284</v>
      </c>
      <c r="Y1153" s="43">
        <f t="shared" si="606"/>
        <v>0.31336226559185415</v>
      </c>
      <c r="Z1153" s="49"/>
      <c r="AA1153" s="24"/>
    </row>
    <row r="1154" spans="1:27" s="13" customFormat="1" x14ac:dyDescent="0.15">
      <c r="A1154" s="12">
        <v>42835</v>
      </c>
      <c r="B1154" s="60" t="s">
        <v>1886</v>
      </c>
      <c r="C1154" s="13" t="s">
        <v>1128</v>
      </c>
      <c r="D1154" s="13" t="s">
        <v>1129</v>
      </c>
      <c r="E1154" s="13" t="s">
        <v>1130</v>
      </c>
      <c r="F1154" s="13" t="str">
        <f t="shared" si="589"/>
        <v>SH</v>
      </c>
      <c r="G1154" s="13" t="str">
        <f>VLOOKUP(LOWER(F1154)&amp;H1154,'Current pricing'!A:B,2,0)</f>
        <v>中国建筑</v>
      </c>
      <c r="H1154" s="13" t="s">
        <v>1354</v>
      </c>
      <c r="I1154" s="13" t="s">
        <v>1207</v>
      </c>
      <c r="J1154" s="13" t="s">
        <v>2473</v>
      </c>
      <c r="K1154" s="13">
        <v>3000</v>
      </c>
      <c r="L1154" s="13">
        <v>1</v>
      </c>
      <c r="M1154" s="13">
        <v>9.99</v>
      </c>
      <c r="N1154" s="13">
        <f t="shared" si="600"/>
        <v>29970</v>
      </c>
      <c r="O1154" s="13">
        <f t="shared" si="601"/>
        <v>29970</v>
      </c>
      <c r="P1154" s="19">
        <f t="shared" si="592"/>
        <v>0.59940000000000004</v>
      </c>
      <c r="Q1154" s="19">
        <f t="shared" si="599"/>
        <v>5.9940000000000007</v>
      </c>
      <c r="R1154" s="13">
        <f t="shared" si="593"/>
        <v>0</v>
      </c>
      <c r="S1154" s="19">
        <f t="shared" si="602"/>
        <v>-29976.593399999998</v>
      </c>
      <c r="T1154" s="13">
        <f t="shared" si="603"/>
        <v>-9.9921977999999996</v>
      </c>
      <c r="U1154" s="13">
        <f>IF(ISNA(VLOOKUP(LOWER(F1154)&amp;H1154,Prices!A:C,3,0)),0,VLOOKUP(LOWER(F1154)&amp;H1154,Prices!A:C,3,0))</f>
        <v>9.7899999999999991</v>
      </c>
      <c r="V1154" s="16">
        <f>IF(ISNA(VLOOKUP(LOWER(F1154)&amp;H1154,Prices!A:C,2,0)),0,VLOOKUP(LOWER(F1154)&amp;H1154,Prices!A:C,2,0))</f>
        <v>9.67</v>
      </c>
      <c r="W1154" s="49">
        <f t="shared" si="604"/>
        <v>-966.59339999999895</v>
      </c>
      <c r="X1154" s="24">
        <f t="shared" si="605"/>
        <v>-359.99999999999767</v>
      </c>
      <c r="Y1154" s="43">
        <f t="shared" si="606"/>
        <v>-3.2252032032031995E-2</v>
      </c>
      <c r="Z1154" s="49"/>
      <c r="AA1154" s="24"/>
    </row>
    <row r="1155" spans="1:27" s="13" customFormat="1" x14ac:dyDescent="0.15">
      <c r="A1155" s="12">
        <v>42835</v>
      </c>
      <c r="B1155" s="60" t="s">
        <v>2366</v>
      </c>
      <c r="C1155" s="13" t="s">
        <v>1128</v>
      </c>
      <c r="D1155" s="13" t="s">
        <v>1129</v>
      </c>
      <c r="E1155" s="13" t="s">
        <v>1130</v>
      </c>
      <c r="F1155" s="13" t="str">
        <f t="shared" ref="F1155:F1218" si="607">IF(OR(LEFT(H1155,1)="6",H1155="510050"),"SH","SZ")</f>
        <v>SH</v>
      </c>
      <c r="G1155" s="13" t="str">
        <f>VLOOKUP(LOWER(F1155)&amp;H1155,'Current pricing'!A:B,2,0)</f>
        <v>中国建筑</v>
      </c>
      <c r="H1155" s="13" t="s">
        <v>1354</v>
      </c>
      <c r="I1155" s="13" t="s">
        <v>1207</v>
      </c>
      <c r="J1155" s="13" t="s">
        <v>2473</v>
      </c>
      <c r="K1155" s="13">
        <v>3000</v>
      </c>
      <c r="L1155" s="13">
        <v>1</v>
      </c>
      <c r="M1155" s="13">
        <v>10</v>
      </c>
      <c r="N1155" s="13">
        <f t="shared" si="600"/>
        <v>30000</v>
      </c>
      <c r="O1155" s="13">
        <f t="shared" si="601"/>
        <v>30000</v>
      </c>
      <c r="P1155" s="19">
        <f t="shared" ref="P1155:P1218" si="608">IF(H1155="510050",0,IF(F1155="SZ",0,ABS(N1155*0.2%%)))</f>
        <v>0.60000000000000009</v>
      </c>
      <c r="Q1155" s="19">
        <f t="shared" si="599"/>
        <v>6</v>
      </c>
      <c r="R1155" s="13">
        <f t="shared" ref="R1155:R1218" si="609">IF(H1155="510050",0,ROUND(IF(OR(I1155="B",I1155="D"),0,ABS(N1155*0.001)),2))</f>
        <v>0</v>
      </c>
      <c r="S1155" s="19">
        <f t="shared" si="602"/>
        <v>-30006.6</v>
      </c>
      <c r="T1155" s="13">
        <f t="shared" si="603"/>
        <v>-10.0022</v>
      </c>
      <c r="U1155" s="13">
        <f>IF(ISNA(VLOOKUP(LOWER(F1155)&amp;H1155,Prices!A:C,3,0)),0,VLOOKUP(LOWER(F1155)&amp;H1155,Prices!A:C,3,0))</f>
        <v>9.7899999999999991</v>
      </c>
      <c r="V1155" s="16">
        <f>IF(ISNA(VLOOKUP(LOWER(F1155)&amp;H1155,Prices!A:C,2,0)),0,VLOOKUP(LOWER(F1155)&amp;H1155,Prices!A:C,2,0))</f>
        <v>9.67</v>
      </c>
      <c r="W1155" s="49">
        <f t="shared" si="604"/>
        <v>-996.60000000000082</v>
      </c>
      <c r="X1155" s="24">
        <f t="shared" si="605"/>
        <v>-359.99999999999767</v>
      </c>
      <c r="Y1155" s="43">
        <f t="shared" si="606"/>
        <v>-3.3220000000000027E-2</v>
      </c>
      <c r="Z1155" s="49"/>
      <c r="AA1155" s="24"/>
    </row>
    <row r="1156" spans="1:27" s="13" customFormat="1" x14ac:dyDescent="0.15">
      <c r="A1156" s="12">
        <v>42835</v>
      </c>
      <c r="B1156" s="60" t="s">
        <v>2367</v>
      </c>
      <c r="C1156" s="13" t="s">
        <v>1128</v>
      </c>
      <c r="D1156" s="13" t="s">
        <v>1129</v>
      </c>
      <c r="E1156" s="13" t="s">
        <v>1130</v>
      </c>
      <c r="F1156" s="13" t="str">
        <f t="shared" si="607"/>
        <v>SH</v>
      </c>
      <c r="G1156" s="13" t="str">
        <f>VLOOKUP(LOWER(F1156)&amp;H1156,'Current pricing'!A:B,2,0)</f>
        <v>中国交建</v>
      </c>
      <c r="H1156" s="13" t="s">
        <v>1190</v>
      </c>
      <c r="I1156" s="13" t="s">
        <v>1207</v>
      </c>
      <c r="J1156" s="13" t="s">
        <v>2473</v>
      </c>
      <c r="K1156" s="13">
        <v>2000</v>
      </c>
      <c r="L1156" s="13">
        <v>1</v>
      </c>
      <c r="M1156" s="13">
        <v>18.77</v>
      </c>
      <c r="N1156" s="13">
        <f t="shared" si="600"/>
        <v>37540</v>
      </c>
      <c r="O1156" s="13">
        <f t="shared" si="601"/>
        <v>37540</v>
      </c>
      <c r="P1156" s="19">
        <f t="shared" si="608"/>
        <v>0.75080000000000002</v>
      </c>
      <c r="Q1156" s="19">
        <f t="shared" si="599"/>
        <v>7.508</v>
      </c>
      <c r="R1156" s="13">
        <f t="shared" si="609"/>
        <v>0</v>
      </c>
      <c r="S1156" s="19">
        <f t="shared" si="602"/>
        <v>-37548.258800000003</v>
      </c>
      <c r="T1156" s="13">
        <f t="shared" si="603"/>
        <v>-18.774129400000003</v>
      </c>
      <c r="U1156" s="13">
        <f>IF(ISNA(VLOOKUP(LOWER(F1156)&amp;H1156,Prices!A:C,3,0)),0,VLOOKUP(LOWER(F1156)&amp;H1156,Prices!A:C,3,0))</f>
        <v>15.26</v>
      </c>
      <c r="V1156" s="16">
        <f>IF(ISNA(VLOOKUP(LOWER(F1156)&amp;H1156,Prices!A:C,2,0)),0,VLOOKUP(LOWER(F1156)&amp;H1156,Prices!A:C,2,0))</f>
        <v>15.05</v>
      </c>
      <c r="W1156" s="49">
        <f t="shared" si="604"/>
        <v>-7448.2588000000051</v>
      </c>
      <c r="X1156" s="24">
        <f t="shared" si="605"/>
        <v>-419.99999999999818</v>
      </c>
      <c r="Y1156" s="43">
        <f t="shared" si="606"/>
        <v>-0.19840859882791703</v>
      </c>
      <c r="Z1156" s="49"/>
      <c r="AA1156" s="24"/>
    </row>
    <row r="1157" spans="1:27" s="13" customFormat="1" x14ac:dyDescent="0.15">
      <c r="A1157" s="12">
        <v>42835</v>
      </c>
      <c r="B1157" s="60" t="s">
        <v>2368</v>
      </c>
      <c r="C1157" s="13" t="s">
        <v>1128</v>
      </c>
      <c r="D1157" s="13" t="s">
        <v>1129</v>
      </c>
      <c r="E1157" s="13" t="s">
        <v>1130</v>
      </c>
      <c r="F1157" s="13" t="str">
        <f t="shared" si="607"/>
        <v>SH</v>
      </c>
      <c r="G1157" s="13" t="str">
        <f>VLOOKUP(LOWER(F1157)&amp;H1157,'Current pricing'!A:B,2,0)</f>
        <v>中国交建</v>
      </c>
      <c r="H1157" s="13" t="s">
        <v>1190</v>
      </c>
      <c r="I1157" s="13" t="s">
        <v>1207</v>
      </c>
      <c r="J1157" s="13" t="s">
        <v>2473</v>
      </c>
      <c r="K1157" s="13">
        <v>1000</v>
      </c>
      <c r="L1157" s="13">
        <v>1</v>
      </c>
      <c r="M1157" s="13">
        <v>18.79</v>
      </c>
      <c r="N1157" s="13">
        <f t="shared" si="600"/>
        <v>18790</v>
      </c>
      <c r="O1157" s="13">
        <f t="shared" si="601"/>
        <v>18790</v>
      </c>
      <c r="P1157" s="19">
        <f t="shared" si="608"/>
        <v>0.37580000000000002</v>
      </c>
      <c r="Q1157" s="19">
        <f t="shared" si="599"/>
        <v>5</v>
      </c>
      <c r="R1157" s="13">
        <f t="shared" si="609"/>
        <v>0</v>
      </c>
      <c r="S1157" s="19">
        <f t="shared" si="602"/>
        <v>-18795.375800000002</v>
      </c>
      <c r="T1157" s="13">
        <f t="shared" si="603"/>
        <v>-18.795375800000002</v>
      </c>
      <c r="U1157" s="13">
        <f>IF(ISNA(VLOOKUP(LOWER(F1157)&amp;H1157,Prices!A:C,3,0)),0,VLOOKUP(LOWER(F1157)&amp;H1157,Prices!A:C,3,0))</f>
        <v>15.26</v>
      </c>
      <c r="V1157" s="16">
        <f>IF(ISNA(VLOOKUP(LOWER(F1157)&amp;H1157,Prices!A:C,2,0)),0,VLOOKUP(LOWER(F1157)&amp;H1157,Prices!A:C,2,0))</f>
        <v>15.05</v>
      </c>
      <c r="W1157" s="49">
        <f t="shared" si="604"/>
        <v>-3745.3758000000016</v>
      </c>
      <c r="X1157" s="24">
        <f t="shared" si="605"/>
        <v>-209.99999999999909</v>
      </c>
      <c r="Y1157" s="43">
        <f t="shared" si="606"/>
        <v>-0.1993281426290581</v>
      </c>
      <c r="Z1157" s="49"/>
      <c r="AA1157" s="24"/>
    </row>
    <row r="1158" spans="1:27" s="13" customFormat="1" x14ac:dyDescent="0.15">
      <c r="A1158" s="12">
        <v>42835</v>
      </c>
      <c r="B1158" s="60" t="s">
        <v>2369</v>
      </c>
      <c r="C1158" s="13" t="s">
        <v>1128</v>
      </c>
      <c r="D1158" s="13" t="s">
        <v>1129</v>
      </c>
      <c r="E1158" s="13" t="s">
        <v>1130</v>
      </c>
      <c r="F1158" s="13" t="str">
        <f t="shared" si="607"/>
        <v>SH</v>
      </c>
      <c r="G1158" s="13" t="str">
        <f>VLOOKUP(LOWER(F1158)&amp;H1158,'Current pricing'!A:B,2,0)</f>
        <v>中国交建</v>
      </c>
      <c r="H1158" s="13" t="s">
        <v>1190</v>
      </c>
      <c r="I1158" s="13" t="s">
        <v>1207</v>
      </c>
      <c r="J1158" s="13" t="s">
        <v>2473</v>
      </c>
      <c r="K1158" s="13">
        <v>2000</v>
      </c>
      <c r="L1158" s="13">
        <v>1</v>
      </c>
      <c r="M1158" s="13">
        <v>18.84</v>
      </c>
      <c r="N1158" s="13">
        <f t="shared" si="600"/>
        <v>37680</v>
      </c>
      <c r="O1158" s="13">
        <f t="shared" si="601"/>
        <v>37680</v>
      </c>
      <c r="P1158" s="19">
        <f t="shared" si="608"/>
        <v>0.75360000000000005</v>
      </c>
      <c r="Q1158" s="19">
        <f t="shared" si="599"/>
        <v>7.5360000000000005</v>
      </c>
      <c r="R1158" s="13">
        <f t="shared" si="609"/>
        <v>0</v>
      </c>
      <c r="S1158" s="19">
        <f t="shared" si="602"/>
        <v>-37688.289599999996</v>
      </c>
      <c r="T1158" s="13">
        <f t="shared" si="603"/>
        <v>-18.844144799999999</v>
      </c>
      <c r="U1158" s="13">
        <f>IF(ISNA(VLOOKUP(LOWER(F1158)&amp;H1158,Prices!A:C,3,0)),0,VLOOKUP(LOWER(F1158)&amp;H1158,Prices!A:C,3,0))</f>
        <v>15.26</v>
      </c>
      <c r="V1158" s="16">
        <f>IF(ISNA(VLOOKUP(LOWER(F1158)&amp;H1158,Prices!A:C,2,0)),0,VLOOKUP(LOWER(F1158)&amp;H1158,Prices!A:C,2,0))</f>
        <v>15.05</v>
      </c>
      <c r="W1158" s="49">
        <f t="shared" si="604"/>
        <v>-7588.2895999999964</v>
      </c>
      <c r="X1158" s="24">
        <f t="shared" si="605"/>
        <v>-419.99999999999818</v>
      </c>
      <c r="Y1158" s="43">
        <f t="shared" si="606"/>
        <v>-0.20138772823779183</v>
      </c>
      <c r="Z1158" s="49"/>
      <c r="AA1158" s="24"/>
    </row>
    <row r="1159" spans="1:27" s="13" customFormat="1" x14ac:dyDescent="0.15">
      <c r="A1159" s="12">
        <v>42835</v>
      </c>
      <c r="B1159" s="60" t="s">
        <v>2370</v>
      </c>
      <c r="C1159" s="13" t="s">
        <v>1128</v>
      </c>
      <c r="D1159" s="13" t="s">
        <v>1129</v>
      </c>
      <c r="E1159" s="13" t="s">
        <v>1130</v>
      </c>
      <c r="F1159" s="13" t="str">
        <f t="shared" si="607"/>
        <v>SH</v>
      </c>
      <c r="G1159" s="13" t="str">
        <f>VLOOKUP(LOWER(F1159)&amp;H1159,'Current pricing'!A:B,2,0)</f>
        <v>中国交建</v>
      </c>
      <c r="H1159" s="13" t="s">
        <v>1190</v>
      </c>
      <c r="I1159" s="13" t="s">
        <v>1207</v>
      </c>
      <c r="J1159" s="13" t="s">
        <v>2473</v>
      </c>
      <c r="K1159" s="13">
        <v>2000</v>
      </c>
      <c r="L1159" s="13">
        <v>1</v>
      </c>
      <c r="M1159" s="13">
        <v>18.89</v>
      </c>
      <c r="N1159" s="13">
        <f t="shared" si="600"/>
        <v>37780</v>
      </c>
      <c r="O1159" s="13">
        <f t="shared" si="601"/>
        <v>37780</v>
      </c>
      <c r="P1159" s="19">
        <f t="shared" si="608"/>
        <v>0.75560000000000005</v>
      </c>
      <c r="Q1159" s="19">
        <f t="shared" si="599"/>
        <v>7.556</v>
      </c>
      <c r="R1159" s="13">
        <f t="shared" si="609"/>
        <v>0</v>
      </c>
      <c r="S1159" s="19">
        <f t="shared" si="602"/>
        <v>-37788.311599999994</v>
      </c>
      <c r="T1159" s="13">
        <f t="shared" si="603"/>
        <v>-18.894155799999997</v>
      </c>
      <c r="U1159" s="13">
        <f>IF(ISNA(VLOOKUP(LOWER(F1159)&amp;H1159,Prices!A:C,3,0)),0,VLOOKUP(LOWER(F1159)&amp;H1159,Prices!A:C,3,0))</f>
        <v>15.26</v>
      </c>
      <c r="V1159" s="16">
        <f>IF(ISNA(VLOOKUP(LOWER(F1159)&amp;H1159,Prices!A:C,2,0)),0,VLOOKUP(LOWER(F1159)&amp;H1159,Prices!A:C,2,0))</f>
        <v>15.05</v>
      </c>
      <c r="W1159" s="49">
        <f t="shared" si="604"/>
        <v>-7688.3115999999918</v>
      </c>
      <c r="X1159" s="24">
        <f t="shared" si="605"/>
        <v>-419.99999999999818</v>
      </c>
      <c r="Y1159" s="43">
        <f t="shared" si="606"/>
        <v>-0.20350215987294842</v>
      </c>
      <c r="Z1159" s="49"/>
      <c r="AA1159" s="24"/>
    </row>
    <row r="1160" spans="1:27" s="13" customFormat="1" x14ac:dyDescent="0.15">
      <c r="A1160" s="12">
        <v>42835</v>
      </c>
      <c r="B1160" s="60" t="s">
        <v>2371</v>
      </c>
      <c r="C1160" s="13" t="s">
        <v>1128</v>
      </c>
      <c r="D1160" s="13" t="s">
        <v>1129</v>
      </c>
      <c r="E1160" s="13" t="s">
        <v>1130</v>
      </c>
      <c r="F1160" s="13" t="str">
        <f t="shared" si="607"/>
        <v>SH</v>
      </c>
      <c r="G1160" s="13" t="str">
        <f>VLOOKUP(LOWER(F1160)&amp;H1160,'Current pricing'!A:B,2,0)</f>
        <v>中国人寿</v>
      </c>
      <c r="H1160" s="13" t="s">
        <v>1938</v>
      </c>
      <c r="I1160" s="13" t="s">
        <v>1207</v>
      </c>
      <c r="J1160" s="13" t="s">
        <v>2418</v>
      </c>
      <c r="K1160" s="13">
        <v>2000</v>
      </c>
      <c r="L1160" s="13">
        <v>1</v>
      </c>
      <c r="M1160" s="13">
        <v>24.856000000000002</v>
      </c>
      <c r="N1160" s="13">
        <f t="shared" si="600"/>
        <v>49712</v>
      </c>
      <c r="O1160" s="13">
        <f t="shared" si="601"/>
        <v>49712</v>
      </c>
      <c r="P1160" s="19">
        <f t="shared" si="608"/>
        <v>0.99424000000000012</v>
      </c>
      <c r="Q1160" s="19">
        <f t="shared" si="599"/>
        <v>9.942400000000001</v>
      </c>
      <c r="R1160" s="13">
        <f t="shared" si="609"/>
        <v>0</v>
      </c>
      <c r="S1160" s="19">
        <f t="shared" si="602"/>
        <v>-49722.93664</v>
      </c>
      <c r="T1160" s="13">
        <f t="shared" si="603"/>
        <v>-24.86146832</v>
      </c>
      <c r="U1160" s="13">
        <f>IF(ISNA(VLOOKUP(LOWER(F1160)&amp;H1160,Prices!A:C,3,0)),0,VLOOKUP(LOWER(F1160)&amp;H1160,Prices!A:C,3,0))</f>
        <v>33.08</v>
      </c>
      <c r="V1160" s="16">
        <f>IF(ISNA(VLOOKUP(LOWER(F1160)&amp;H1160,Prices!A:C,2,0)),0,VLOOKUP(LOWER(F1160)&amp;H1160,Prices!A:C,2,0))</f>
        <v>32.520000000000003</v>
      </c>
      <c r="W1160" s="49">
        <f t="shared" si="604"/>
        <v>15317.063360000006</v>
      </c>
      <c r="X1160" s="24">
        <f t="shared" si="605"/>
        <v>-1119.9999999999905</v>
      </c>
      <c r="Y1160" s="43">
        <f t="shared" si="606"/>
        <v>0.30811601544898626</v>
      </c>
      <c r="Z1160" s="49"/>
      <c r="AA1160" s="24"/>
    </row>
    <row r="1161" spans="1:27" s="13" customFormat="1" x14ac:dyDescent="0.15">
      <c r="A1161" s="12">
        <v>42835</v>
      </c>
      <c r="B1161" s="60" t="s">
        <v>2302</v>
      </c>
      <c r="C1161" s="13" t="s">
        <v>1128</v>
      </c>
      <c r="D1161" s="13" t="s">
        <v>1129</v>
      </c>
      <c r="E1161" s="13" t="s">
        <v>1130</v>
      </c>
      <c r="F1161" s="13" t="str">
        <f t="shared" si="607"/>
        <v>SH</v>
      </c>
      <c r="G1161" s="13" t="str">
        <f>VLOOKUP(LOWER(F1161)&amp;H1161,'Current pricing'!A:B,2,0)</f>
        <v>中国人寿</v>
      </c>
      <c r="H1161" s="13" t="s">
        <v>1938</v>
      </c>
      <c r="I1161" s="13" t="s">
        <v>1207</v>
      </c>
      <c r="J1161" s="13" t="s">
        <v>2418</v>
      </c>
      <c r="K1161" s="13">
        <v>2000</v>
      </c>
      <c r="L1161" s="13">
        <v>1</v>
      </c>
      <c r="M1161" s="13">
        <v>24.93</v>
      </c>
      <c r="N1161" s="13">
        <f t="shared" si="600"/>
        <v>49860</v>
      </c>
      <c r="O1161" s="13">
        <f t="shared" si="601"/>
        <v>49860</v>
      </c>
      <c r="P1161" s="19">
        <f t="shared" si="608"/>
        <v>0.99720000000000009</v>
      </c>
      <c r="Q1161" s="19">
        <f t="shared" si="599"/>
        <v>9.9720000000000013</v>
      </c>
      <c r="R1161" s="13">
        <f t="shared" si="609"/>
        <v>0</v>
      </c>
      <c r="S1161" s="19">
        <f t="shared" si="602"/>
        <v>-49870.9692</v>
      </c>
      <c r="T1161" s="13">
        <f t="shared" si="603"/>
        <v>-24.935484599999999</v>
      </c>
      <c r="U1161" s="13">
        <f>IF(ISNA(VLOOKUP(LOWER(F1161)&amp;H1161,Prices!A:C,3,0)),0,VLOOKUP(LOWER(F1161)&amp;H1161,Prices!A:C,3,0))</f>
        <v>33.08</v>
      </c>
      <c r="V1161" s="16">
        <f>IF(ISNA(VLOOKUP(LOWER(F1161)&amp;H1161,Prices!A:C,2,0)),0,VLOOKUP(LOWER(F1161)&amp;H1161,Prices!A:C,2,0))</f>
        <v>32.520000000000003</v>
      </c>
      <c r="W1161" s="49">
        <f t="shared" si="604"/>
        <v>15169.03080000001</v>
      </c>
      <c r="X1161" s="24">
        <f t="shared" si="605"/>
        <v>-1119.9999999999905</v>
      </c>
      <c r="Y1161" s="43">
        <f t="shared" si="606"/>
        <v>0.30423246690734074</v>
      </c>
      <c r="Z1161" s="49"/>
      <c r="AA1161" s="24"/>
    </row>
    <row r="1162" spans="1:27" s="13" customFormat="1" x14ac:dyDescent="0.15">
      <c r="A1162" s="12">
        <v>42835</v>
      </c>
      <c r="B1162" s="60" t="s">
        <v>2372</v>
      </c>
      <c r="C1162" s="13" t="s">
        <v>1128</v>
      </c>
      <c r="D1162" s="13" t="s">
        <v>1129</v>
      </c>
      <c r="E1162" s="13" t="s">
        <v>1130</v>
      </c>
      <c r="F1162" s="13" t="str">
        <f t="shared" si="607"/>
        <v>SH</v>
      </c>
      <c r="G1162" s="13" t="str">
        <f>VLOOKUP(LOWER(F1162)&amp;H1162,'Current pricing'!A:B,2,0)</f>
        <v>中国医药</v>
      </c>
      <c r="H1162" s="13" t="s">
        <v>1346</v>
      </c>
      <c r="I1162" s="13" t="s">
        <v>1206</v>
      </c>
      <c r="J1162" s="13" t="s">
        <v>2418</v>
      </c>
      <c r="K1162" s="13">
        <v>-500</v>
      </c>
      <c r="L1162" s="13">
        <v>1</v>
      </c>
      <c r="M1162" s="13">
        <v>23.06</v>
      </c>
      <c r="N1162" s="13">
        <f t="shared" si="600"/>
        <v>-11530</v>
      </c>
      <c r="O1162" s="13">
        <f t="shared" si="601"/>
        <v>11530</v>
      </c>
      <c r="P1162" s="19">
        <f t="shared" si="608"/>
        <v>0.23060000000000003</v>
      </c>
      <c r="Q1162" s="19">
        <f t="shared" si="599"/>
        <v>5</v>
      </c>
      <c r="R1162" s="13">
        <f t="shared" si="609"/>
        <v>11.53</v>
      </c>
      <c r="S1162" s="19">
        <f t="shared" si="602"/>
        <v>11513.239399999999</v>
      </c>
      <c r="T1162" s="13">
        <f t="shared" si="603"/>
        <v>-23.026478799999996</v>
      </c>
      <c r="U1162" s="13">
        <f>IF(ISNA(VLOOKUP(LOWER(F1162)&amp;H1162,Prices!A:C,3,0)),0,VLOOKUP(LOWER(F1162)&amp;H1162,Prices!A:C,3,0))</f>
        <v>25.92</v>
      </c>
      <c r="V1162" s="16">
        <f>IF(ISNA(VLOOKUP(LOWER(F1162)&amp;H1162,Prices!A:C,2,0)),0,VLOOKUP(LOWER(F1162)&amp;H1162,Prices!A:C,2,0))</f>
        <v>28.42</v>
      </c>
      <c r="W1162" s="49">
        <f t="shared" si="604"/>
        <v>-2696.7606000000028</v>
      </c>
      <c r="X1162" s="24">
        <f t="shared" si="605"/>
        <v>-1250</v>
      </c>
      <c r="Y1162" s="43">
        <f t="shared" si="606"/>
        <v>-0.23389077189939314</v>
      </c>
      <c r="Z1162" s="49"/>
      <c r="AA1162" s="24"/>
    </row>
    <row r="1163" spans="1:27" s="13" customFormat="1" x14ac:dyDescent="0.15">
      <c r="A1163" s="12">
        <v>42835</v>
      </c>
      <c r="B1163" s="60" t="s">
        <v>2373</v>
      </c>
      <c r="C1163" s="13" t="s">
        <v>1128</v>
      </c>
      <c r="D1163" s="13" t="s">
        <v>1129</v>
      </c>
      <c r="E1163" s="13" t="s">
        <v>1130</v>
      </c>
      <c r="F1163" s="13" t="str">
        <f t="shared" si="607"/>
        <v>SZ</v>
      </c>
      <c r="G1163" s="13" t="str">
        <f>VLOOKUP(LOWER(F1163)&amp;H1163,'Current pricing'!A:B,2,0)</f>
        <v>泸州老窖</v>
      </c>
      <c r="H1163" s="13" t="s">
        <v>1366</v>
      </c>
      <c r="I1163" s="13" t="s">
        <v>1206</v>
      </c>
      <c r="J1163" s="13" t="s">
        <v>2424</v>
      </c>
      <c r="K1163" s="13">
        <v>-700</v>
      </c>
      <c r="L1163" s="13">
        <v>1</v>
      </c>
      <c r="M1163" s="13">
        <v>40.39</v>
      </c>
      <c r="N1163" s="13">
        <f t="shared" si="600"/>
        <v>-28273</v>
      </c>
      <c r="O1163" s="13">
        <f t="shared" si="601"/>
        <v>28273</v>
      </c>
      <c r="P1163" s="19">
        <f t="shared" si="608"/>
        <v>0</v>
      </c>
      <c r="Q1163" s="19">
        <f t="shared" ref="Q1163:Q1226" si="610">IF(I1163&lt;&gt;"D",IF(C1163="Stock",MAX(ABS(N1163*0.0002),5),MAX(ABS(N1163*0.0003),5)),0)</f>
        <v>5.6546000000000003</v>
      </c>
      <c r="R1163" s="13">
        <f t="shared" si="609"/>
        <v>28.27</v>
      </c>
      <c r="S1163" s="19">
        <f t="shared" si="602"/>
        <v>28239.075399999998</v>
      </c>
      <c r="T1163" s="13">
        <f t="shared" si="603"/>
        <v>-40.341536285714284</v>
      </c>
      <c r="U1163" s="13">
        <f>IF(ISNA(VLOOKUP(LOWER(F1163)&amp;H1163,Prices!A:C,3,0)),0,VLOOKUP(LOWER(F1163)&amp;H1163,Prices!A:C,3,0))</f>
        <v>64.91</v>
      </c>
      <c r="V1163" s="16">
        <f>IF(ISNA(VLOOKUP(LOWER(F1163)&amp;H1163,Prices!A:C,2,0)),0,VLOOKUP(LOWER(F1163)&amp;H1163,Prices!A:C,2,0))</f>
        <v>66.44</v>
      </c>
      <c r="W1163" s="49">
        <f t="shared" si="604"/>
        <v>-18268.924599999998</v>
      </c>
      <c r="X1163" s="24">
        <f t="shared" si="605"/>
        <v>-1071.0000000000009</v>
      </c>
      <c r="Y1163" s="43">
        <f t="shared" si="606"/>
        <v>-0.6461615180560959</v>
      </c>
      <c r="Z1163" s="49"/>
      <c r="AA1163" s="24"/>
    </row>
    <row r="1164" spans="1:27" s="13" customFormat="1" x14ac:dyDescent="0.15">
      <c r="A1164" s="12">
        <v>42835</v>
      </c>
      <c r="B1164" s="60" t="s">
        <v>2374</v>
      </c>
      <c r="C1164" s="13" t="s">
        <v>1128</v>
      </c>
      <c r="D1164" s="13" t="s">
        <v>1129</v>
      </c>
      <c r="E1164" s="13" t="s">
        <v>1130</v>
      </c>
      <c r="F1164" s="13" t="str">
        <f t="shared" si="607"/>
        <v>SZ</v>
      </c>
      <c r="G1164" s="13" t="str">
        <f>VLOOKUP(LOWER(F1164)&amp;H1164,'Current pricing'!A:B,2,0)</f>
        <v>泸州老窖</v>
      </c>
      <c r="H1164" s="13" t="s">
        <v>1366</v>
      </c>
      <c r="I1164" s="13" t="s">
        <v>1206</v>
      </c>
      <c r="J1164" s="13" t="s">
        <v>1215</v>
      </c>
      <c r="K1164" s="13">
        <v>-800</v>
      </c>
      <c r="L1164" s="13">
        <v>1</v>
      </c>
      <c r="M1164" s="13">
        <v>40.4</v>
      </c>
      <c r="N1164" s="13">
        <f t="shared" si="600"/>
        <v>-32320</v>
      </c>
      <c r="O1164" s="13">
        <f t="shared" si="601"/>
        <v>32320</v>
      </c>
      <c r="P1164" s="19">
        <f t="shared" si="608"/>
        <v>0</v>
      </c>
      <c r="Q1164" s="19">
        <f t="shared" si="610"/>
        <v>6.4640000000000004</v>
      </c>
      <c r="R1164" s="13">
        <f t="shared" si="609"/>
        <v>32.32</v>
      </c>
      <c r="S1164" s="19">
        <f t="shared" si="602"/>
        <v>32281.216</v>
      </c>
      <c r="T1164" s="13">
        <f t="shared" si="603"/>
        <v>-40.351520000000001</v>
      </c>
      <c r="U1164" s="13">
        <f>IF(ISNA(VLOOKUP(LOWER(F1164)&amp;H1164,Prices!A:C,3,0)),0,VLOOKUP(LOWER(F1164)&amp;H1164,Prices!A:C,3,0))</f>
        <v>64.91</v>
      </c>
      <c r="V1164" s="16">
        <f>IF(ISNA(VLOOKUP(LOWER(F1164)&amp;H1164,Prices!A:C,2,0)),0,VLOOKUP(LOWER(F1164)&amp;H1164,Prices!A:C,2,0))</f>
        <v>66.44</v>
      </c>
      <c r="W1164" s="49">
        <f t="shared" si="604"/>
        <v>-20870.783999999996</v>
      </c>
      <c r="X1164" s="24">
        <f t="shared" si="605"/>
        <v>-1224.0000000000009</v>
      </c>
      <c r="Y1164" s="43">
        <f t="shared" si="606"/>
        <v>-0.64575445544554444</v>
      </c>
      <c r="Z1164" s="49"/>
      <c r="AA1164" s="24"/>
    </row>
    <row r="1165" spans="1:27" s="13" customFormat="1" x14ac:dyDescent="0.15">
      <c r="A1165" s="12">
        <v>42836</v>
      </c>
      <c r="B1165" s="60" t="s">
        <v>2377</v>
      </c>
      <c r="C1165" s="13" t="s">
        <v>1128</v>
      </c>
      <c r="D1165" s="13" t="s">
        <v>1129</v>
      </c>
      <c r="E1165" s="13" t="s">
        <v>1130</v>
      </c>
      <c r="F1165" s="13" t="str">
        <f t="shared" si="607"/>
        <v>SH</v>
      </c>
      <c r="G1165" s="13" t="str">
        <f>VLOOKUP(LOWER(F1165)&amp;H1165,'Current pricing'!A:B,2,0)</f>
        <v>中国医药</v>
      </c>
      <c r="H1165" s="13" t="s">
        <v>1346</v>
      </c>
      <c r="I1165" s="13" t="s">
        <v>1206</v>
      </c>
      <c r="J1165" s="13" t="s">
        <v>2418</v>
      </c>
      <c r="K1165" s="13">
        <v>-500</v>
      </c>
      <c r="L1165" s="13">
        <v>1</v>
      </c>
      <c r="M1165" s="13">
        <v>23.29</v>
      </c>
      <c r="N1165" s="13">
        <f t="shared" ref="N1165" si="611">K1165*M1165</f>
        <v>-11645</v>
      </c>
      <c r="O1165" s="13">
        <f t="shared" ref="O1165" si="612">ABS(N1165)</f>
        <v>11645</v>
      </c>
      <c r="P1165" s="19">
        <f t="shared" si="608"/>
        <v>0.23290000000000002</v>
      </c>
      <c r="Q1165" s="19">
        <f t="shared" si="610"/>
        <v>5</v>
      </c>
      <c r="R1165" s="13">
        <f t="shared" si="609"/>
        <v>11.65</v>
      </c>
      <c r="S1165" s="19">
        <f t="shared" ref="S1165" si="613">-(N1165+P1165+Q1165+R1165)</f>
        <v>11628.117099999999</v>
      </c>
      <c r="T1165" s="13">
        <f t="shared" ref="T1165" si="614">S1165/K1165</f>
        <v>-23.256234199999998</v>
      </c>
      <c r="U1165" s="13">
        <f>IF(ISNA(VLOOKUP(LOWER(F1165)&amp;H1165,Prices!A:C,3,0)),0,VLOOKUP(LOWER(F1165)&amp;H1165,Prices!A:C,3,0))</f>
        <v>25.92</v>
      </c>
      <c r="V1165" s="13">
        <f>IF(ISNA(VLOOKUP(LOWER(F1165)&amp;H1165,Prices!A:C,2,0)),0,VLOOKUP(LOWER(F1165)&amp;H1165,Prices!A:C,2,0))</f>
        <v>28.42</v>
      </c>
      <c r="W1165" s="13">
        <f t="shared" ref="W1165" si="615">IF(I1165="B",(V1165+T1165)*K1165,(V1165+T1165)*K1165)</f>
        <v>-2581.8829000000019</v>
      </c>
      <c r="X1165" s="13">
        <f t="shared" ref="X1165" si="616">K1165*(V1165-U1165)</f>
        <v>-1250</v>
      </c>
      <c r="Y1165" s="43">
        <f t="shared" ref="Y1165" si="617">W1165/O1165</f>
        <v>-0.22171600686990139</v>
      </c>
      <c r="Z1165" s="49"/>
      <c r="AA1165" s="24"/>
    </row>
    <row r="1166" spans="1:27" s="13" customFormat="1" x14ac:dyDescent="0.15">
      <c r="A1166" s="12">
        <v>42836</v>
      </c>
      <c r="B1166" s="60" t="s">
        <v>2378</v>
      </c>
      <c r="C1166" s="13" t="s">
        <v>1128</v>
      </c>
      <c r="D1166" s="13" t="s">
        <v>1129</v>
      </c>
      <c r="E1166" s="13" t="s">
        <v>1130</v>
      </c>
      <c r="F1166" s="13" t="str">
        <f t="shared" si="607"/>
        <v>SH</v>
      </c>
      <c r="G1166" s="13" t="str">
        <f>VLOOKUP(LOWER(F1166)&amp;H1166,'Current pricing'!A:B,2,0)</f>
        <v>中国人寿</v>
      </c>
      <c r="H1166" s="13" t="s">
        <v>1938</v>
      </c>
      <c r="I1166" s="13" t="s">
        <v>1206</v>
      </c>
      <c r="J1166" s="13" t="s">
        <v>2418</v>
      </c>
      <c r="K1166" s="13">
        <v>-1000</v>
      </c>
      <c r="L1166" s="13">
        <v>1</v>
      </c>
      <c r="M1166" s="13">
        <v>24.76</v>
      </c>
      <c r="N1166" s="13">
        <f t="shared" ref="N1166:N1201" si="618">K1166*M1166</f>
        <v>-24760</v>
      </c>
      <c r="O1166" s="13">
        <f t="shared" ref="O1166:O1201" si="619">ABS(N1166)</f>
        <v>24760</v>
      </c>
      <c r="P1166" s="19">
        <f t="shared" si="608"/>
        <v>0.49520000000000003</v>
      </c>
      <c r="Q1166" s="19">
        <f t="shared" si="610"/>
        <v>5</v>
      </c>
      <c r="R1166" s="13">
        <f t="shared" si="609"/>
        <v>24.76</v>
      </c>
      <c r="S1166" s="19">
        <f t="shared" ref="S1166:S1201" si="620">-(N1166+P1166+Q1166+R1166)</f>
        <v>24729.7448</v>
      </c>
      <c r="T1166" s="13">
        <f t="shared" ref="T1166:T1201" si="621">S1166/K1166</f>
        <v>-24.729744799999999</v>
      </c>
      <c r="U1166" s="13">
        <f>IF(ISNA(VLOOKUP(LOWER(F1166)&amp;H1166,Prices!A:C,3,0)),0,VLOOKUP(LOWER(F1166)&amp;H1166,Prices!A:C,3,0))</f>
        <v>33.08</v>
      </c>
      <c r="V1166" s="13">
        <f>IF(ISNA(VLOOKUP(LOWER(F1166)&amp;H1166,Prices!A:C,2,0)),0,VLOOKUP(LOWER(F1166)&amp;H1166,Prices!A:C,2,0))</f>
        <v>32.520000000000003</v>
      </c>
      <c r="W1166" s="13">
        <f t="shared" ref="W1166:W1201" si="622">IF(I1166="B",(V1166+T1166)*K1166,(V1166+T1166)*K1166)</f>
        <v>-7790.2552000000042</v>
      </c>
      <c r="X1166" s="13">
        <f t="shared" ref="X1166:X1201" si="623">K1166*(V1166-U1166)</f>
        <v>559.99999999999523</v>
      </c>
      <c r="Y1166" s="43">
        <f t="shared" ref="Y1166:Y1201" si="624">W1166/O1166</f>
        <v>-0.31463066235864312</v>
      </c>
      <c r="Z1166" s="49"/>
      <c r="AA1166" s="24"/>
    </row>
    <row r="1167" spans="1:27" s="13" customFormat="1" x14ac:dyDescent="0.15">
      <c r="A1167" s="12">
        <v>42836</v>
      </c>
      <c r="B1167" s="60" t="s">
        <v>2379</v>
      </c>
      <c r="C1167" s="13" t="s">
        <v>1128</v>
      </c>
      <c r="D1167" s="13" t="s">
        <v>1129</v>
      </c>
      <c r="E1167" s="13" t="s">
        <v>1130</v>
      </c>
      <c r="F1167" s="13" t="str">
        <f t="shared" si="607"/>
        <v>SZ</v>
      </c>
      <c r="G1167" s="13" t="str">
        <f>VLOOKUP(LOWER(F1167)&amp;H1167,'Current pricing'!A:B,2,0)</f>
        <v>五 粮 液</v>
      </c>
      <c r="H1167" s="13" t="s">
        <v>1853</v>
      </c>
      <c r="I1167" s="13" t="s">
        <v>1206</v>
      </c>
      <c r="J1167" s="13" t="s">
        <v>2425</v>
      </c>
      <c r="K1167" s="13">
        <v>-200</v>
      </c>
      <c r="L1167" s="13">
        <v>1</v>
      </c>
      <c r="M1167" s="13">
        <v>40.950000000000003</v>
      </c>
      <c r="N1167" s="13">
        <f t="shared" si="618"/>
        <v>-8190.0000000000009</v>
      </c>
      <c r="O1167" s="13">
        <f t="shared" si="619"/>
        <v>8190.0000000000009</v>
      </c>
      <c r="P1167" s="19">
        <f t="shared" si="608"/>
        <v>0</v>
      </c>
      <c r="Q1167" s="19">
        <f t="shared" si="610"/>
        <v>5</v>
      </c>
      <c r="R1167" s="13">
        <f t="shared" si="609"/>
        <v>8.19</v>
      </c>
      <c r="S1167" s="19">
        <f t="shared" si="620"/>
        <v>8176.8100000000013</v>
      </c>
      <c r="T1167" s="13">
        <f t="shared" si="621"/>
        <v>-40.884050000000009</v>
      </c>
      <c r="U1167" s="13">
        <f>IF(ISNA(VLOOKUP(LOWER(F1167)&amp;H1167,Prices!A:C,3,0)),0,VLOOKUP(LOWER(F1167)&amp;H1167,Prices!A:C,3,0))</f>
        <v>68.33</v>
      </c>
      <c r="V1167" s="13">
        <f>IF(ISNA(VLOOKUP(LOWER(F1167)&amp;H1167,Prices!A:C,2,0)),0,VLOOKUP(LOWER(F1167)&amp;H1167,Prices!A:C,2,0))</f>
        <v>70.150000000000006</v>
      </c>
      <c r="W1167" s="13">
        <f t="shared" si="622"/>
        <v>-5853.19</v>
      </c>
      <c r="X1167" s="13">
        <f t="shared" si="623"/>
        <v>-364.00000000000148</v>
      </c>
      <c r="Y1167" s="43">
        <f t="shared" si="624"/>
        <v>-0.71467521367521358</v>
      </c>
      <c r="Z1167" s="49"/>
      <c r="AA1167" s="24"/>
    </row>
    <row r="1168" spans="1:27" s="13" customFormat="1" x14ac:dyDescent="0.15">
      <c r="A1168" s="12">
        <v>42836</v>
      </c>
      <c r="B1168" s="60" t="s">
        <v>2380</v>
      </c>
      <c r="C1168" s="13" t="s">
        <v>1128</v>
      </c>
      <c r="D1168" s="13" t="s">
        <v>1129</v>
      </c>
      <c r="E1168" s="13" t="s">
        <v>1130</v>
      </c>
      <c r="F1168" s="13" t="str">
        <f t="shared" si="607"/>
        <v>SH</v>
      </c>
      <c r="G1168" s="13" t="str">
        <f>VLOOKUP(LOWER(F1168)&amp;H1168,'Current pricing'!A:B,2,0)</f>
        <v>亨通光电</v>
      </c>
      <c r="H1168" s="13" t="s">
        <v>1264</v>
      </c>
      <c r="I1168" s="13" t="s">
        <v>1206</v>
      </c>
      <c r="J1168" s="13" t="s">
        <v>2418</v>
      </c>
      <c r="K1168" s="13">
        <v>-300</v>
      </c>
      <c r="L1168" s="13">
        <v>1</v>
      </c>
      <c r="M1168" s="13">
        <v>25.28</v>
      </c>
      <c r="N1168" s="13">
        <f t="shared" si="618"/>
        <v>-7584</v>
      </c>
      <c r="O1168" s="13">
        <f t="shared" si="619"/>
        <v>7584</v>
      </c>
      <c r="P1168" s="19">
        <f t="shared" si="608"/>
        <v>0.15168000000000001</v>
      </c>
      <c r="Q1168" s="19">
        <f t="shared" si="610"/>
        <v>5</v>
      </c>
      <c r="R1168" s="13">
        <f t="shared" si="609"/>
        <v>7.58</v>
      </c>
      <c r="S1168" s="19">
        <f t="shared" si="620"/>
        <v>7571.2683200000001</v>
      </c>
      <c r="T1168" s="13">
        <f t="shared" si="621"/>
        <v>-25.237561066666668</v>
      </c>
      <c r="U1168" s="13">
        <f>IF(ISNA(VLOOKUP(LOWER(F1168)&amp;H1168,Prices!A:C,3,0)),0,VLOOKUP(LOWER(F1168)&amp;H1168,Prices!A:C,3,0))</f>
        <v>37.299999999999997</v>
      </c>
      <c r="V1168" s="13">
        <f>IF(ISNA(VLOOKUP(LOWER(F1168)&amp;H1168,Prices!A:C,2,0)),0,VLOOKUP(LOWER(F1168)&amp;H1168,Prices!A:C,2,0))</f>
        <v>39.020000000000003</v>
      </c>
      <c r="W1168" s="13">
        <f t="shared" si="622"/>
        <v>-4134.7316800000008</v>
      </c>
      <c r="X1168" s="13">
        <f t="shared" si="623"/>
        <v>-516.00000000000182</v>
      </c>
      <c r="Y1168" s="43">
        <f t="shared" si="624"/>
        <v>-0.54519141350210976</v>
      </c>
      <c r="Z1168" s="49"/>
      <c r="AA1168" s="24"/>
    </row>
    <row r="1169" spans="1:27" s="13" customFormat="1" x14ac:dyDescent="0.15">
      <c r="A1169" s="12">
        <v>42836</v>
      </c>
      <c r="B1169" s="60" t="s">
        <v>2381</v>
      </c>
      <c r="C1169" s="13" t="s">
        <v>1128</v>
      </c>
      <c r="D1169" s="13" t="s">
        <v>1129</v>
      </c>
      <c r="E1169" s="13" t="s">
        <v>1130</v>
      </c>
      <c r="F1169" s="13" t="str">
        <f t="shared" si="607"/>
        <v>SH</v>
      </c>
      <c r="G1169" s="13" t="str">
        <f>VLOOKUP(LOWER(F1169)&amp;H1169,'Current pricing'!A:B,2,0)</f>
        <v>万华化学</v>
      </c>
      <c r="H1169" s="13" t="s">
        <v>2355</v>
      </c>
      <c r="I1169" s="13" t="s">
        <v>1206</v>
      </c>
      <c r="J1169" s="13" t="s">
        <v>2418</v>
      </c>
      <c r="K1169" s="13">
        <v>-700</v>
      </c>
      <c r="L1169" s="13">
        <v>1</v>
      </c>
      <c r="M1169" s="13">
        <v>28.99</v>
      </c>
      <c r="N1169" s="13">
        <f t="shared" si="618"/>
        <v>-20293</v>
      </c>
      <c r="O1169" s="13">
        <f t="shared" si="619"/>
        <v>20293</v>
      </c>
      <c r="P1169" s="19">
        <f t="shared" si="608"/>
        <v>0.40586000000000005</v>
      </c>
      <c r="Q1169" s="19">
        <f t="shared" si="610"/>
        <v>5</v>
      </c>
      <c r="R1169" s="13">
        <f t="shared" si="609"/>
        <v>20.29</v>
      </c>
      <c r="S1169" s="19">
        <f t="shared" si="620"/>
        <v>20267.30414</v>
      </c>
      <c r="T1169" s="13">
        <f t="shared" si="621"/>
        <v>-28.953291628571428</v>
      </c>
      <c r="U1169" s="13">
        <f>IF(ISNA(VLOOKUP(LOWER(F1169)&amp;H1169,Prices!A:C,3,0)),0,VLOOKUP(LOWER(F1169)&amp;H1169,Prices!A:C,3,0))</f>
        <v>35.65</v>
      </c>
      <c r="V1169" s="13">
        <f>IF(ISNA(VLOOKUP(LOWER(F1169)&amp;H1169,Prices!A:C,2,0)),0,VLOOKUP(LOWER(F1169)&amp;H1169,Prices!A:C,2,0))</f>
        <v>37.14</v>
      </c>
      <c r="W1169" s="13">
        <f t="shared" si="622"/>
        <v>-5730.6958600000007</v>
      </c>
      <c r="X1169" s="13">
        <f t="shared" si="623"/>
        <v>-1043.0000000000014</v>
      </c>
      <c r="Y1169" s="43">
        <f t="shared" si="624"/>
        <v>-0.2823976671758735</v>
      </c>
      <c r="Z1169" s="49"/>
      <c r="AA1169" s="24"/>
    </row>
    <row r="1170" spans="1:27" s="13" customFormat="1" x14ac:dyDescent="0.15">
      <c r="A1170" s="12">
        <v>42836</v>
      </c>
      <c r="B1170" s="60" t="s">
        <v>2382</v>
      </c>
      <c r="C1170" s="13" t="s">
        <v>1128</v>
      </c>
      <c r="D1170" s="13" t="s">
        <v>1129</v>
      </c>
      <c r="E1170" s="13" t="s">
        <v>1130</v>
      </c>
      <c r="F1170" s="13" t="str">
        <f t="shared" si="607"/>
        <v>SZ</v>
      </c>
      <c r="G1170" s="13" t="str">
        <f>VLOOKUP(LOWER(F1170)&amp;H1170,'Current pricing'!A:B,2,0)</f>
        <v>乐视网</v>
      </c>
      <c r="H1170" s="13" t="s">
        <v>2314</v>
      </c>
      <c r="I1170" s="13" t="s">
        <v>1206</v>
      </c>
      <c r="J1170" s="13" t="s">
        <v>2473</v>
      </c>
      <c r="K1170" s="13">
        <v>-1000</v>
      </c>
      <c r="L1170" s="13">
        <v>1</v>
      </c>
      <c r="M1170" s="13">
        <v>31.44</v>
      </c>
      <c r="N1170" s="13">
        <f t="shared" si="618"/>
        <v>-31440</v>
      </c>
      <c r="O1170" s="13">
        <f t="shared" si="619"/>
        <v>31440</v>
      </c>
      <c r="P1170" s="19">
        <f t="shared" si="608"/>
        <v>0</v>
      </c>
      <c r="Q1170" s="19">
        <f t="shared" si="610"/>
        <v>6.2880000000000003</v>
      </c>
      <c r="R1170" s="13">
        <f t="shared" si="609"/>
        <v>31.44</v>
      </c>
      <c r="S1170" s="19">
        <f t="shared" si="620"/>
        <v>31402.272000000001</v>
      </c>
      <c r="T1170" s="13">
        <f t="shared" si="621"/>
        <v>-31.402272</v>
      </c>
      <c r="U1170" s="13">
        <f>IF(ISNA(VLOOKUP(LOWER(F1170)&amp;H1170,Prices!A:C,3,0)),0,VLOOKUP(LOWER(F1170)&amp;H1170,Prices!A:C,3,0))</f>
        <v>15.33</v>
      </c>
      <c r="V1170" s="13">
        <f>IF(ISNA(VLOOKUP(LOWER(F1170)&amp;H1170,Prices!A:C,2,0)),0,VLOOKUP(LOWER(F1170)&amp;H1170,Prices!A:C,2,0))</f>
        <v>15.33</v>
      </c>
      <c r="W1170" s="13">
        <f t="shared" si="622"/>
        <v>16072.271999999997</v>
      </c>
      <c r="X1170" s="13">
        <f t="shared" si="623"/>
        <v>0</v>
      </c>
      <c r="Y1170" s="43">
        <f t="shared" si="624"/>
        <v>0.51120458015267167</v>
      </c>
      <c r="Z1170" s="49"/>
      <c r="AA1170" s="24"/>
    </row>
    <row r="1171" spans="1:27" s="13" customFormat="1" x14ac:dyDescent="0.15">
      <c r="A1171" s="12">
        <v>42836</v>
      </c>
      <c r="B1171" s="60" t="s">
        <v>2383</v>
      </c>
      <c r="C1171" s="13" t="s">
        <v>1128</v>
      </c>
      <c r="D1171" s="13" t="s">
        <v>1129</v>
      </c>
      <c r="E1171" s="13" t="s">
        <v>1130</v>
      </c>
      <c r="F1171" s="13" t="str">
        <f t="shared" si="607"/>
        <v>SH</v>
      </c>
      <c r="G1171" s="13" t="str">
        <f>VLOOKUP(LOWER(F1171)&amp;H1171,'Current pricing'!A:B,2,0)</f>
        <v>新华保险</v>
      </c>
      <c r="H1171" s="13" t="s">
        <v>1519</v>
      </c>
      <c r="I1171" s="13" t="s">
        <v>1206</v>
      </c>
      <c r="J1171" s="13" t="s">
        <v>2418</v>
      </c>
      <c r="K1171" s="13">
        <v>-2000</v>
      </c>
      <c r="L1171" s="13">
        <v>1</v>
      </c>
      <c r="M1171" s="13">
        <v>42.08</v>
      </c>
      <c r="N1171" s="13">
        <f t="shared" si="618"/>
        <v>-84160</v>
      </c>
      <c r="O1171" s="13">
        <f t="shared" si="619"/>
        <v>84160</v>
      </c>
      <c r="P1171" s="19">
        <f t="shared" si="608"/>
        <v>1.6832</v>
      </c>
      <c r="Q1171" s="19">
        <f t="shared" si="610"/>
        <v>16.832000000000001</v>
      </c>
      <c r="R1171" s="13">
        <f t="shared" si="609"/>
        <v>84.16</v>
      </c>
      <c r="S1171" s="19">
        <f t="shared" si="620"/>
        <v>84057.324800000002</v>
      </c>
      <c r="T1171" s="13">
        <f t="shared" si="621"/>
        <v>-42.028662400000002</v>
      </c>
      <c r="U1171" s="13">
        <f>IF(ISNA(VLOOKUP(LOWER(F1171)&amp;H1171,Prices!A:C,3,0)),0,VLOOKUP(LOWER(F1171)&amp;H1171,Prices!A:C,3,0))</f>
        <v>62.95</v>
      </c>
      <c r="V1171" s="13">
        <f>IF(ISNA(VLOOKUP(LOWER(F1171)&amp;H1171,Prices!A:C,2,0)),0,VLOOKUP(LOWER(F1171)&amp;H1171,Prices!A:C,2,0))</f>
        <v>61.55</v>
      </c>
      <c r="W1171" s="13">
        <f t="shared" si="622"/>
        <v>-39042.675199999991</v>
      </c>
      <c r="X1171" s="13">
        <f t="shared" si="623"/>
        <v>2800.0000000000114</v>
      </c>
      <c r="Y1171" s="43">
        <f t="shared" si="624"/>
        <v>-0.46391011406844096</v>
      </c>
      <c r="Z1171" s="49"/>
      <c r="AA1171" s="24"/>
    </row>
    <row r="1172" spans="1:27" s="13" customFormat="1" x14ac:dyDescent="0.15">
      <c r="A1172" s="12">
        <v>42836</v>
      </c>
      <c r="B1172" s="60" t="s">
        <v>2384</v>
      </c>
      <c r="C1172" s="13" t="s">
        <v>1128</v>
      </c>
      <c r="D1172" s="13" t="s">
        <v>1129</v>
      </c>
      <c r="E1172" s="13" t="s">
        <v>1130</v>
      </c>
      <c r="F1172" s="13" t="str">
        <f t="shared" si="607"/>
        <v>SH</v>
      </c>
      <c r="G1172" s="13" t="str">
        <f>VLOOKUP(LOWER(F1172)&amp;H1172,'Current pricing'!A:B,2,0)</f>
        <v>洛阳钼业</v>
      </c>
      <c r="H1172" s="13" t="s">
        <v>1865</v>
      </c>
      <c r="I1172" s="13" t="s">
        <v>1206</v>
      </c>
      <c r="J1172" s="13" t="s">
        <v>2473</v>
      </c>
      <c r="K1172" s="13">
        <v>-3500</v>
      </c>
      <c r="L1172" s="13">
        <v>1</v>
      </c>
      <c r="M1172" s="13">
        <v>4.96</v>
      </c>
      <c r="N1172" s="13">
        <f t="shared" si="618"/>
        <v>-17360</v>
      </c>
      <c r="O1172" s="13">
        <f t="shared" si="619"/>
        <v>17360</v>
      </c>
      <c r="P1172" s="19">
        <f t="shared" si="608"/>
        <v>0.34720000000000001</v>
      </c>
      <c r="Q1172" s="19">
        <f t="shared" si="610"/>
        <v>5</v>
      </c>
      <c r="R1172" s="13">
        <f t="shared" si="609"/>
        <v>17.36</v>
      </c>
      <c r="S1172" s="19">
        <f t="shared" si="620"/>
        <v>17337.292799999999</v>
      </c>
      <c r="T1172" s="13">
        <f t="shared" si="621"/>
        <v>-4.9535122285714284</v>
      </c>
      <c r="U1172" s="13">
        <f>IF(ISNA(VLOOKUP(LOWER(F1172)&amp;H1172,Prices!A:C,3,0)),0,VLOOKUP(LOWER(F1172)&amp;H1172,Prices!A:C,3,0))</f>
        <v>6.9</v>
      </c>
      <c r="V1172" s="13">
        <f>IF(ISNA(VLOOKUP(LOWER(F1172)&amp;H1172,Prices!A:C,2,0)),0,VLOOKUP(LOWER(F1172)&amp;H1172,Prices!A:C,2,0))</f>
        <v>6.89</v>
      </c>
      <c r="W1172" s="13">
        <f t="shared" si="622"/>
        <v>-6777.7071999999998</v>
      </c>
      <c r="X1172" s="13">
        <f t="shared" si="623"/>
        <v>35.000000000002359</v>
      </c>
      <c r="Y1172" s="43">
        <f t="shared" si="624"/>
        <v>-0.39042092165898618</v>
      </c>
      <c r="Z1172" s="49"/>
      <c r="AA1172" s="24"/>
    </row>
    <row r="1173" spans="1:27" s="13" customFormat="1" x14ac:dyDescent="0.15">
      <c r="A1173" s="12">
        <v>42836</v>
      </c>
      <c r="B1173" s="60" t="s">
        <v>2385</v>
      </c>
      <c r="C1173" s="13" t="s">
        <v>1128</v>
      </c>
      <c r="D1173" s="13" t="s">
        <v>1129</v>
      </c>
      <c r="E1173" s="13" t="s">
        <v>1130</v>
      </c>
      <c r="F1173" s="13" t="str">
        <f t="shared" si="607"/>
        <v>SZ</v>
      </c>
      <c r="G1173" s="13" t="e">
        <f>VLOOKUP(LOWER(F1173)&amp;H1173,'Current pricing'!A:B,2,0)</f>
        <v>#N/A</v>
      </c>
      <c r="H1173" s="13" t="s">
        <v>2282</v>
      </c>
      <c r="I1173" s="13" t="s">
        <v>1206</v>
      </c>
      <c r="J1173" s="13" t="s">
        <v>2418</v>
      </c>
      <c r="K1173" s="13">
        <v>-1200</v>
      </c>
      <c r="L1173" s="13">
        <v>1</v>
      </c>
      <c r="M1173" s="13">
        <v>22.32</v>
      </c>
      <c r="N1173" s="13">
        <f t="shared" si="618"/>
        <v>-26784</v>
      </c>
      <c r="O1173" s="13">
        <f t="shared" si="619"/>
        <v>26784</v>
      </c>
      <c r="P1173" s="19">
        <f t="shared" si="608"/>
        <v>0</v>
      </c>
      <c r="Q1173" s="19">
        <f t="shared" si="610"/>
        <v>5.3568000000000007</v>
      </c>
      <c r="R1173" s="13">
        <f t="shared" si="609"/>
        <v>26.78</v>
      </c>
      <c r="S1173" s="19">
        <f t="shared" si="620"/>
        <v>26751.8632</v>
      </c>
      <c r="T1173" s="13">
        <f t="shared" si="621"/>
        <v>-22.293219333333333</v>
      </c>
      <c r="U1173" s="13">
        <f>IF(ISNA(VLOOKUP(LOWER(F1173)&amp;H1173,Prices!A:C,3,0)),0,VLOOKUP(LOWER(F1173)&amp;H1173,Prices!A:C,3,0))</f>
        <v>0</v>
      </c>
      <c r="V1173" s="13">
        <f>IF(ISNA(VLOOKUP(LOWER(F1173)&amp;H1173,Prices!A:C,2,0)),0,VLOOKUP(LOWER(F1173)&amp;H1173,Prices!A:C,2,0))</f>
        <v>0</v>
      </c>
      <c r="W1173" s="13">
        <f t="shared" si="622"/>
        <v>26751.8632</v>
      </c>
      <c r="X1173" s="13">
        <f t="shared" si="623"/>
        <v>0</v>
      </c>
      <c r="Y1173" s="43">
        <f t="shared" si="624"/>
        <v>0.9988001493428913</v>
      </c>
      <c r="Z1173" s="49"/>
      <c r="AA1173" s="24"/>
    </row>
    <row r="1174" spans="1:27" s="13" customFormat="1" x14ac:dyDescent="0.15">
      <c r="A1174" s="12">
        <v>42836</v>
      </c>
      <c r="B1174" s="60" t="s">
        <v>2386</v>
      </c>
      <c r="C1174" s="13" t="s">
        <v>1128</v>
      </c>
      <c r="D1174" s="13" t="s">
        <v>1129</v>
      </c>
      <c r="E1174" s="13" t="s">
        <v>1130</v>
      </c>
      <c r="F1174" s="13" t="str">
        <f t="shared" si="607"/>
        <v>SH</v>
      </c>
      <c r="G1174" s="13" t="str">
        <f>VLOOKUP(LOWER(F1174)&amp;H1174,'Current pricing'!A:B,2,0)</f>
        <v>中国建筑</v>
      </c>
      <c r="H1174" s="13" t="s">
        <v>1354</v>
      </c>
      <c r="I1174" s="13" t="s">
        <v>1206</v>
      </c>
      <c r="J1174" s="13" t="s">
        <v>2473</v>
      </c>
      <c r="K1174" s="13">
        <v>-1500</v>
      </c>
      <c r="L1174" s="13">
        <v>1</v>
      </c>
      <c r="M1174" s="13">
        <v>10.38</v>
      </c>
      <c r="N1174" s="13">
        <f t="shared" si="618"/>
        <v>-15570.000000000002</v>
      </c>
      <c r="O1174" s="13">
        <f t="shared" si="619"/>
        <v>15570.000000000002</v>
      </c>
      <c r="P1174" s="19">
        <f t="shared" si="608"/>
        <v>0.31140000000000007</v>
      </c>
      <c r="Q1174" s="19">
        <f t="shared" si="610"/>
        <v>5</v>
      </c>
      <c r="R1174" s="13">
        <f t="shared" si="609"/>
        <v>15.57</v>
      </c>
      <c r="S1174" s="19">
        <f t="shared" si="620"/>
        <v>15549.118600000002</v>
      </c>
      <c r="T1174" s="13">
        <f t="shared" si="621"/>
        <v>-10.366079066666668</v>
      </c>
      <c r="U1174" s="13">
        <f>IF(ISNA(VLOOKUP(LOWER(F1174)&amp;H1174,Prices!A:C,3,0)),0,VLOOKUP(LOWER(F1174)&amp;H1174,Prices!A:C,3,0))</f>
        <v>9.7899999999999991</v>
      </c>
      <c r="V1174" s="13">
        <f>IF(ISNA(VLOOKUP(LOWER(F1174)&amp;H1174,Prices!A:C,2,0)),0,VLOOKUP(LOWER(F1174)&amp;H1174,Prices!A:C,2,0))</f>
        <v>9.67</v>
      </c>
      <c r="W1174" s="13">
        <f t="shared" si="622"/>
        <v>1044.1186000000018</v>
      </c>
      <c r="X1174" s="13">
        <f t="shared" si="623"/>
        <v>179.99999999999883</v>
      </c>
      <c r="Y1174" s="43">
        <f t="shared" si="624"/>
        <v>6.7059640333975698E-2</v>
      </c>
      <c r="Z1174" s="49"/>
      <c r="AA1174" s="24"/>
    </row>
    <row r="1175" spans="1:27" s="13" customFormat="1" x14ac:dyDescent="0.15">
      <c r="A1175" s="12">
        <v>42836</v>
      </c>
      <c r="B1175" s="60" t="s">
        <v>2387</v>
      </c>
      <c r="C1175" s="13" t="s">
        <v>1128</v>
      </c>
      <c r="D1175" s="13" t="s">
        <v>1129</v>
      </c>
      <c r="E1175" s="13" t="s">
        <v>1130</v>
      </c>
      <c r="F1175" s="13" t="str">
        <f t="shared" si="607"/>
        <v>SH</v>
      </c>
      <c r="G1175" s="13" t="str">
        <f>VLOOKUP(LOWER(F1175)&amp;H1175,'Current pricing'!A:B,2,0)</f>
        <v>大唐发电</v>
      </c>
      <c r="H1175" s="13" t="s">
        <v>2321</v>
      </c>
      <c r="I1175" s="13" t="s">
        <v>1206</v>
      </c>
      <c r="J1175" s="13" t="s">
        <v>2424</v>
      </c>
      <c r="K1175" s="13">
        <v>-1000</v>
      </c>
      <c r="L1175" s="13">
        <v>1</v>
      </c>
      <c r="M1175" s="13">
        <v>5.07</v>
      </c>
      <c r="N1175" s="13">
        <f t="shared" si="618"/>
        <v>-5070</v>
      </c>
      <c r="O1175" s="13">
        <f t="shared" si="619"/>
        <v>5070</v>
      </c>
      <c r="P1175" s="19">
        <f t="shared" si="608"/>
        <v>0.1014</v>
      </c>
      <c r="Q1175" s="19">
        <f t="shared" si="610"/>
        <v>5</v>
      </c>
      <c r="R1175" s="13">
        <f t="shared" si="609"/>
        <v>5.07</v>
      </c>
      <c r="S1175" s="19">
        <f t="shared" si="620"/>
        <v>5059.8286000000007</v>
      </c>
      <c r="T1175" s="13">
        <f t="shared" si="621"/>
        <v>-5.0598286000000003</v>
      </c>
      <c r="U1175" s="13">
        <f>IF(ISNA(VLOOKUP(LOWER(F1175)&amp;H1175,Prices!A:C,3,0)),0,VLOOKUP(LOWER(F1175)&amp;H1175,Prices!A:C,3,0))</f>
        <v>4.53</v>
      </c>
      <c r="V1175" s="13">
        <f>IF(ISNA(VLOOKUP(LOWER(F1175)&amp;H1175,Prices!A:C,2,0)),0,VLOOKUP(LOWER(F1175)&amp;H1175,Prices!A:C,2,0))</f>
        <v>4.51</v>
      </c>
      <c r="W1175" s="13">
        <f t="shared" si="622"/>
        <v>549.82860000000051</v>
      </c>
      <c r="X1175" s="13">
        <f t="shared" si="623"/>
        <v>20.000000000000462</v>
      </c>
      <c r="Y1175" s="43">
        <f t="shared" si="624"/>
        <v>0.10844745562130187</v>
      </c>
      <c r="Z1175" s="49"/>
      <c r="AA1175" s="24"/>
    </row>
    <row r="1176" spans="1:27" s="13" customFormat="1" x14ac:dyDescent="0.15">
      <c r="A1176" s="12">
        <v>42836</v>
      </c>
      <c r="B1176" s="60" t="s">
        <v>2388</v>
      </c>
      <c r="C1176" s="13" t="s">
        <v>1128</v>
      </c>
      <c r="D1176" s="13" t="s">
        <v>1129</v>
      </c>
      <c r="E1176" s="13" t="s">
        <v>1130</v>
      </c>
      <c r="F1176" s="13" t="str">
        <f t="shared" si="607"/>
        <v>SZ</v>
      </c>
      <c r="G1176" s="13" t="str">
        <f>VLOOKUP(LOWER(F1176)&amp;H1176,'Current pricing'!A:B,2,0)</f>
        <v>美年健康</v>
      </c>
      <c r="H1176" s="13" t="s">
        <v>2350</v>
      </c>
      <c r="I1176" s="13" t="s">
        <v>1206</v>
      </c>
      <c r="J1176" s="13" t="s">
        <v>2472</v>
      </c>
      <c r="K1176" s="13">
        <v>-1500</v>
      </c>
      <c r="L1176" s="13">
        <v>1</v>
      </c>
      <c r="M1176" s="13">
        <v>14.62</v>
      </c>
      <c r="N1176" s="13">
        <f t="shared" si="618"/>
        <v>-21930</v>
      </c>
      <c r="O1176" s="13">
        <f t="shared" si="619"/>
        <v>21930</v>
      </c>
      <c r="P1176" s="19">
        <f t="shared" si="608"/>
        <v>0</v>
      </c>
      <c r="Q1176" s="19">
        <f t="shared" si="610"/>
        <v>5</v>
      </c>
      <c r="R1176" s="13">
        <f t="shared" si="609"/>
        <v>21.93</v>
      </c>
      <c r="S1176" s="19">
        <f t="shared" si="620"/>
        <v>21903.07</v>
      </c>
      <c r="T1176" s="13">
        <f t="shared" si="621"/>
        <v>-14.602046666666666</v>
      </c>
      <c r="U1176" s="13">
        <f>IF(ISNA(VLOOKUP(LOWER(F1176)&amp;H1176,Prices!A:C,3,0)),0,VLOOKUP(LOWER(F1176)&amp;H1176,Prices!A:C,3,0))</f>
        <v>19.05</v>
      </c>
      <c r="V1176" s="13">
        <f>IF(ISNA(VLOOKUP(LOWER(F1176)&amp;H1176,Prices!A:C,2,0)),0,VLOOKUP(LOWER(F1176)&amp;H1176,Prices!A:C,2,0))</f>
        <v>20.010000000000002</v>
      </c>
      <c r="W1176" s="13">
        <f t="shared" si="622"/>
        <v>-8111.930000000003</v>
      </c>
      <c r="X1176" s="13">
        <f t="shared" si="623"/>
        <v>-1440.0000000000014</v>
      </c>
      <c r="Y1176" s="43">
        <f t="shared" si="624"/>
        <v>-0.36990104879160979</v>
      </c>
      <c r="Z1176" s="49"/>
      <c r="AA1176" s="24"/>
    </row>
    <row r="1177" spans="1:27" s="13" customFormat="1" x14ac:dyDescent="0.15">
      <c r="A1177" s="12">
        <v>42836</v>
      </c>
      <c r="B1177" s="60" t="s">
        <v>2389</v>
      </c>
      <c r="C1177" s="13" t="s">
        <v>1128</v>
      </c>
      <c r="D1177" s="13" t="s">
        <v>1129</v>
      </c>
      <c r="E1177" s="13" t="s">
        <v>1130</v>
      </c>
      <c r="F1177" s="13" t="str">
        <f t="shared" si="607"/>
        <v>SH</v>
      </c>
      <c r="G1177" s="13" t="str">
        <f>VLOOKUP(LOWER(F1177)&amp;H1177,'Current pricing'!A:B,2,0)</f>
        <v>中国交建</v>
      </c>
      <c r="H1177" s="13" t="s">
        <v>1190</v>
      </c>
      <c r="I1177" s="13" t="s">
        <v>1206</v>
      </c>
      <c r="J1177" s="13" t="s">
        <v>2473</v>
      </c>
      <c r="K1177" s="13">
        <v>-2500</v>
      </c>
      <c r="L1177" s="13">
        <v>1</v>
      </c>
      <c r="M1177" s="13">
        <v>18.91</v>
      </c>
      <c r="N1177" s="13">
        <f t="shared" si="618"/>
        <v>-47275</v>
      </c>
      <c r="O1177" s="13">
        <f t="shared" si="619"/>
        <v>47275</v>
      </c>
      <c r="P1177" s="19">
        <f t="shared" si="608"/>
        <v>0.94550000000000012</v>
      </c>
      <c r="Q1177" s="19">
        <f t="shared" si="610"/>
        <v>9.4550000000000001</v>
      </c>
      <c r="R1177" s="13">
        <f t="shared" si="609"/>
        <v>47.28</v>
      </c>
      <c r="S1177" s="19">
        <f t="shared" si="620"/>
        <v>47217.319499999998</v>
      </c>
      <c r="T1177" s="13">
        <f t="shared" si="621"/>
        <v>-18.886927799999999</v>
      </c>
      <c r="U1177" s="13">
        <f>IF(ISNA(VLOOKUP(LOWER(F1177)&amp;H1177,Prices!A:C,3,0)),0,VLOOKUP(LOWER(F1177)&amp;H1177,Prices!A:C,3,0))</f>
        <v>15.26</v>
      </c>
      <c r="V1177" s="13">
        <f>IF(ISNA(VLOOKUP(LOWER(F1177)&amp;H1177,Prices!A:C,2,0)),0,VLOOKUP(LOWER(F1177)&amp;H1177,Prices!A:C,2,0))</f>
        <v>15.05</v>
      </c>
      <c r="W1177" s="13">
        <f t="shared" si="622"/>
        <v>9592.3194999999942</v>
      </c>
      <c r="X1177" s="13">
        <f t="shared" si="623"/>
        <v>524.99999999999773</v>
      </c>
      <c r="Y1177" s="43">
        <f t="shared" si="624"/>
        <v>0.20290469592808025</v>
      </c>
      <c r="Z1177" s="49"/>
      <c r="AA1177" s="24"/>
    </row>
    <row r="1178" spans="1:27" s="13" customFormat="1" x14ac:dyDescent="0.15">
      <c r="A1178" s="12">
        <v>42836</v>
      </c>
      <c r="B1178" s="60" t="s">
        <v>2390</v>
      </c>
      <c r="C1178" s="13" t="s">
        <v>1128</v>
      </c>
      <c r="D1178" s="13" t="s">
        <v>1129</v>
      </c>
      <c r="E1178" s="13" t="s">
        <v>1130</v>
      </c>
      <c r="F1178" s="13" t="str">
        <f t="shared" si="607"/>
        <v>SH</v>
      </c>
      <c r="G1178" s="13" t="str">
        <f>VLOOKUP(LOWER(F1178)&amp;H1178,'Current pricing'!A:B,2,0)</f>
        <v>春秋航空</v>
      </c>
      <c r="H1178" s="13" t="s">
        <v>2303</v>
      </c>
      <c r="I1178" s="13" t="s">
        <v>1206</v>
      </c>
      <c r="J1178" s="13" t="s">
        <v>2473</v>
      </c>
      <c r="K1178" s="13">
        <v>-700</v>
      </c>
      <c r="L1178" s="13">
        <v>1</v>
      </c>
      <c r="M1178" s="13">
        <v>34.17</v>
      </c>
      <c r="N1178" s="13">
        <f t="shared" si="618"/>
        <v>-23919</v>
      </c>
      <c r="O1178" s="13">
        <f t="shared" si="619"/>
        <v>23919</v>
      </c>
      <c r="P1178" s="19">
        <f t="shared" si="608"/>
        <v>0.47838000000000003</v>
      </c>
      <c r="Q1178" s="19">
        <f t="shared" si="610"/>
        <v>5</v>
      </c>
      <c r="R1178" s="13">
        <f t="shared" si="609"/>
        <v>23.92</v>
      </c>
      <c r="S1178" s="19">
        <f t="shared" si="620"/>
        <v>23889.601620000001</v>
      </c>
      <c r="T1178" s="13">
        <f t="shared" si="621"/>
        <v>-34.128002314285716</v>
      </c>
      <c r="U1178" s="13">
        <f>IF(ISNA(VLOOKUP(LOWER(F1178)&amp;H1178,Prices!A:C,3,0)),0,VLOOKUP(LOWER(F1178)&amp;H1178,Prices!A:C,3,0))</f>
        <v>36.729999999999997</v>
      </c>
      <c r="V1178" s="13">
        <f>IF(ISNA(VLOOKUP(LOWER(F1178)&amp;H1178,Prices!A:C,2,0)),0,VLOOKUP(LOWER(F1178)&amp;H1178,Prices!A:C,2,0))</f>
        <v>36.07</v>
      </c>
      <c r="W1178" s="13">
        <f t="shared" si="622"/>
        <v>-1359.398379999999</v>
      </c>
      <c r="X1178" s="13">
        <f t="shared" si="623"/>
        <v>461.99999999999761</v>
      </c>
      <c r="Y1178" s="43">
        <f t="shared" si="624"/>
        <v>-5.683341193193691E-2</v>
      </c>
      <c r="Z1178" s="49"/>
      <c r="AA1178" s="24"/>
    </row>
    <row r="1179" spans="1:27" s="13" customFormat="1" x14ac:dyDescent="0.15">
      <c r="A1179" s="12">
        <v>42836</v>
      </c>
      <c r="B1179" s="60" t="s">
        <v>2391</v>
      </c>
      <c r="C1179" s="13" t="s">
        <v>1128</v>
      </c>
      <c r="D1179" s="13" t="s">
        <v>1129</v>
      </c>
      <c r="E1179" s="13" t="s">
        <v>1130</v>
      </c>
      <c r="F1179" s="13" t="str">
        <f t="shared" si="607"/>
        <v>SH</v>
      </c>
      <c r="G1179" s="13" t="str">
        <f>VLOOKUP(LOWER(F1179)&amp;H1179,'Current pricing'!A:B,2,0)</f>
        <v>洛阳钼业</v>
      </c>
      <c r="H1179" s="13" t="s">
        <v>1865</v>
      </c>
      <c r="I1179" s="13" t="s">
        <v>1206</v>
      </c>
      <c r="J1179" s="13" t="s">
        <v>2473</v>
      </c>
      <c r="K1179" s="13">
        <v>-3500</v>
      </c>
      <c r="L1179" s="13">
        <v>1</v>
      </c>
      <c r="M1179" s="13">
        <v>4.96</v>
      </c>
      <c r="N1179" s="13">
        <f t="shared" si="618"/>
        <v>-17360</v>
      </c>
      <c r="O1179" s="13">
        <f t="shared" si="619"/>
        <v>17360</v>
      </c>
      <c r="P1179" s="19">
        <f t="shared" si="608"/>
        <v>0.34720000000000001</v>
      </c>
      <c r="Q1179" s="19">
        <f t="shared" si="610"/>
        <v>5</v>
      </c>
      <c r="R1179" s="13">
        <f t="shared" si="609"/>
        <v>17.36</v>
      </c>
      <c r="S1179" s="19">
        <f t="shared" si="620"/>
        <v>17337.292799999999</v>
      </c>
      <c r="T1179" s="13">
        <f t="shared" si="621"/>
        <v>-4.9535122285714284</v>
      </c>
      <c r="U1179" s="13">
        <f>IF(ISNA(VLOOKUP(LOWER(F1179)&amp;H1179,Prices!A:C,3,0)),0,VLOOKUP(LOWER(F1179)&amp;H1179,Prices!A:C,3,0))</f>
        <v>6.9</v>
      </c>
      <c r="V1179" s="13">
        <f>IF(ISNA(VLOOKUP(LOWER(F1179)&amp;H1179,Prices!A:C,2,0)),0,VLOOKUP(LOWER(F1179)&amp;H1179,Prices!A:C,2,0))</f>
        <v>6.89</v>
      </c>
      <c r="W1179" s="13">
        <f t="shared" si="622"/>
        <v>-6777.7071999999998</v>
      </c>
      <c r="X1179" s="13">
        <f t="shared" si="623"/>
        <v>35.000000000002359</v>
      </c>
      <c r="Y1179" s="43">
        <f t="shared" si="624"/>
        <v>-0.39042092165898618</v>
      </c>
      <c r="Z1179" s="49"/>
      <c r="AA1179" s="24"/>
    </row>
    <row r="1180" spans="1:27" s="13" customFormat="1" x14ac:dyDescent="0.15">
      <c r="A1180" s="12">
        <v>42836</v>
      </c>
      <c r="B1180" s="60" t="s">
        <v>2392</v>
      </c>
      <c r="C1180" s="13" t="s">
        <v>1128</v>
      </c>
      <c r="D1180" s="13" t="s">
        <v>1129</v>
      </c>
      <c r="E1180" s="13" t="s">
        <v>1130</v>
      </c>
      <c r="F1180" s="13" t="str">
        <f t="shared" si="607"/>
        <v>SH</v>
      </c>
      <c r="G1180" s="13" t="str">
        <f>VLOOKUP(LOWER(F1180)&amp;H1180,'Current pricing'!A:B,2,0)</f>
        <v>杭州银行</v>
      </c>
      <c r="H1180" s="13" t="s">
        <v>2312</v>
      </c>
      <c r="I1180" s="13" t="s">
        <v>1206</v>
      </c>
      <c r="J1180" s="13" t="s">
        <v>2509</v>
      </c>
      <c r="K1180" s="13">
        <v>-100</v>
      </c>
      <c r="L1180" s="13">
        <v>1</v>
      </c>
      <c r="M1180" s="13">
        <v>22.75</v>
      </c>
      <c r="N1180" s="13">
        <f t="shared" si="618"/>
        <v>-2275</v>
      </c>
      <c r="O1180" s="13">
        <f t="shared" si="619"/>
        <v>2275</v>
      </c>
      <c r="P1180" s="19">
        <f t="shared" si="608"/>
        <v>4.5500000000000006E-2</v>
      </c>
      <c r="Q1180" s="19">
        <f t="shared" si="610"/>
        <v>5</v>
      </c>
      <c r="R1180" s="13">
        <f t="shared" si="609"/>
        <v>2.2799999999999998</v>
      </c>
      <c r="S1180" s="19">
        <f t="shared" si="620"/>
        <v>2267.6744999999996</v>
      </c>
      <c r="T1180" s="13">
        <f t="shared" si="621"/>
        <v>-22.676744999999997</v>
      </c>
      <c r="U1180" s="13">
        <f>IF(ISNA(VLOOKUP(LOWER(F1180)&amp;H1180,Prices!A:C,3,0)),0,VLOOKUP(LOWER(F1180)&amp;H1180,Prices!A:C,3,0))</f>
        <v>12.93</v>
      </c>
      <c r="V1180" s="13">
        <f>IF(ISNA(VLOOKUP(LOWER(F1180)&amp;H1180,Prices!A:C,2,0)),0,VLOOKUP(LOWER(F1180)&amp;H1180,Prices!A:C,2,0))</f>
        <v>12.93</v>
      </c>
      <c r="W1180" s="13">
        <f t="shared" si="622"/>
        <v>974.67449999999974</v>
      </c>
      <c r="X1180" s="13">
        <f t="shared" si="623"/>
        <v>0</v>
      </c>
      <c r="Y1180" s="43">
        <f t="shared" si="624"/>
        <v>0.42842835164835152</v>
      </c>
      <c r="Z1180" s="49"/>
      <c r="AA1180" s="24"/>
    </row>
    <row r="1181" spans="1:27" s="13" customFormat="1" x14ac:dyDescent="0.15">
      <c r="A1181" s="12">
        <v>42836</v>
      </c>
      <c r="B1181" s="60" t="s">
        <v>2393</v>
      </c>
      <c r="C1181" s="13" t="s">
        <v>1128</v>
      </c>
      <c r="D1181" s="13" t="s">
        <v>1129</v>
      </c>
      <c r="E1181" s="13" t="s">
        <v>1130</v>
      </c>
      <c r="F1181" s="13" t="str">
        <f t="shared" si="607"/>
        <v>SH</v>
      </c>
      <c r="G1181" s="13" t="str">
        <f>VLOOKUP(LOWER(F1181)&amp;H1181,'Current pricing'!A:B,2,0)</f>
        <v>中国人寿</v>
      </c>
      <c r="H1181" s="13" t="s">
        <v>1938</v>
      </c>
      <c r="I1181" s="13" t="s">
        <v>1206</v>
      </c>
      <c r="J1181" s="13" t="s">
        <v>2418</v>
      </c>
      <c r="K1181" s="13">
        <v>-1000</v>
      </c>
      <c r="L1181" s="13">
        <v>1</v>
      </c>
      <c r="M1181" s="13">
        <v>24.76</v>
      </c>
      <c r="N1181" s="13">
        <f t="shared" si="618"/>
        <v>-24760</v>
      </c>
      <c r="O1181" s="13">
        <f t="shared" si="619"/>
        <v>24760</v>
      </c>
      <c r="P1181" s="19">
        <f t="shared" si="608"/>
        <v>0.49520000000000003</v>
      </c>
      <c r="Q1181" s="19">
        <f t="shared" si="610"/>
        <v>5</v>
      </c>
      <c r="R1181" s="13">
        <f t="shared" si="609"/>
        <v>24.76</v>
      </c>
      <c r="S1181" s="19">
        <f t="shared" si="620"/>
        <v>24729.7448</v>
      </c>
      <c r="T1181" s="13">
        <f t="shared" si="621"/>
        <v>-24.729744799999999</v>
      </c>
      <c r="U1181" s="13">
        <f>IF(ISNA(VLOOKUP(LOWER(F1181)&amp;H1181,Prices!A:C,3,0)),0,VLOOKUP(LOWER(F1181)&amp;H1181,Prices!A:C,3,0))</f>
        <v>33.08</v>
      </c>
      <c r="V1181" s="13">
        <f>IF(ISNA(VLOOKUP(LOWER(F1181)&amp;H1181,Prices!A:C,2,0)),0,VLOOKUP(LOWER(F1181)&amp;H1181,Prices!A:C,2,0))</f>
        <v>32.520000000000003</v>
      </c>
      <c r="W1181" s="13">
        <f t="shared" si="622"/>
        <v>-7790.2552000000042</v>
      </c>
      <c r="X1181" s="13">
        <f t="shared" si="623"/>
        <v>559.99999999999523</v>
      </c>
      <c r="Y1181" s="43">
        <f t="shared" si="624"/>
        <v>-0.31463066235864312</v>
      </c>
      <c r="Z1181" s="49"/>
      <c r="AA1181" s="24"/>
    </row>
    <row r="1182" spans="1:27" s="13" customFormat="1" x14ac:dyDescent="0.15">
      <c r="A1182" s="12">
        <v>42836</v>
      </c>
      <c r="B1182" s="60" t="s">
        <v>2394</v>
      </c>
      <c r="C1182" s="13" t="s">
        <v>1128</v>
      </c>
      <c r="D1182" s="13" t="s">
        <v>1129</v>
      </c>
      <c r="E1182" s="13" t="s">
        <v>1130</v>
      </c>
      <c r="F1182" s="13" t="str">
        <f t="shared" si="607"/>
        <v>SH</v>
      </c>
      <c r="G1182" s="13" t="str">
        <f>VLOOKUP(LOWER(F1182)&amp;H1182,'Current pricing'!A:B,2,0)</f>
        <v>中国人寿</v>
      </c>
      <c r="H1182" s="13" t="s">
        <v>1938</v>
      </c>
      <c r="I1182" s="13" t="s">
        <v>1206</v>
      </c>
      <c r="J1182" s="13" t="s">
        <v>2418</v>
      </c>
      <c r="K1182" s="13">
        <v>-2000</v>
      </c>
      <c r="L1182" s="13">
        <v>1</v>
      </c>
      <c r="M1182" s="13">
        <v>24.754999999999999</v>
      </c>
      <c r="N1182" s="13">
        <f t="shared" si="618"/>
        <v>-49510</v>
      </c>
      <c r="O1182" s="13">
        <f t="shared" si="619"/>
        <v>49510</v>
      </c>
      <c r="P1182" s="19">
        <f t="shared" si="608"/>
        <v>0.99020000000000008</v>
      </c>
      <c r="Q1182" s="19">
        <f t="shared" si="610"/>
        <v>9.902000000000001</v>
      </c>
      <c r="R1182" s="13">
        <f t="shared" si="609"/>
        <v>49.51</v>
      </c>
      <c r="S1182" s="19">
        <f t="shared" si="620"/>
        <v>49449.597799999996</v>
      </c>
      <c r="T1182" s="13">
        <f t="shared" si="621"/>
        <v>-24.7247989</v>
      </c>
      <c r="U1182" s="13">
        <f>IF(ISNA(VLOOKUP(LOWER(F1182)&amp;H1182,Prices!A:C,3,0)),0,VLOOKUP(LOWER(F1182)&amp;H1182,Prices!A:C,3,0))</f>
        <v>33.08</v>
      </c>
      <c r="V1182" s="13">
        <f>IF(ISNA(VLOOKUP(LOWER(F1182)&amp;H1182,Prices!A:C,2,0)),0,VLOOKUP(LOWER(F1182)&amp;H1182,Prices!A:C,2,0))</f>
        <v>32.520000000000003</v>
      </c>
      <c r="W1182" s="13">
        <f t="shared" si="622"/>
        <v>-15590.402200000008</v>
      </c>
      <c r="X1182" s="13">
        <f t="shared" si="623"/>
        <v>1119.9999999999905</v>
      </c>
      <c r="Y1182" s="43">
        <f t="shared" si="624"/>
        <v>-0.31489400525146449</v>
      </c>
      <c r="Z1182" s="49"/>
      <c r="AA1182" s="24"/>
    </row>
    <row r="1183" spans="1:27" s="13" customFormat="1" x14ac:dyDescent="0.15">
      <c r="A1183" s="12">
        <v>42836</v>
      </c>
      <c r="B1183" s="60" t="s">
        <v>2395</v>
      </c>
      <c r="C1183" s="13" t="s">
        <v>1128</v>
      </c>
      <c r="D1183" s="13" t="s">
        <v>1129</v>
      </c>
      <c r="E1183" s="13" t="s">
        <v>1130</v>
      </c>
      <c r="F1183" s="13" t="str">
        <f t="shared" si="607"/>
        <v>SH</v>
      </c>
      <c r="G1183" s="13" t="str">
        <f>VLOOKUP(LOWER(F1183)&amp;H1183,'Current pricing'!A:B,2,0)</f>
        <v>中国交建</v>
      </c>
      <c r="H1183" s="13" t="s">
        <v>1190</v>
      </c>
      <c r="I1183" s="13" t="s">
        <v>1206</v>
      </c>
      <c r="J1183" s="13" t="s">
        <v>2473</v>
      </c>
      <c r="K1183" s="13">
        <v>-3500</v>
      </c>
      <c r="L1183" s="13">
        <v>1</v>
      </c>
      <c r="M1183" s="13">
        <v>18.989999999999998</v>
      </c>
      <c r="N1183" s="13">
        <f t="shared" si="618"/>
        <v>-66465</v>
      </c>
      <c r="O1183" s="13">
        <f t="shared" si="619"/>
        <v>66465</v>
      </c>
      <c r="P1183" s="19">
        <f t="shared" si="608"/>
        <v>1.3293000000000001</v>
      </c>
      <c r="Q1183" s="19">
        <f t="shared" si="610"/>
        <v>13.293000000000001</v>
      </c>
      <c r="R1183" s="13">
        <f t="shared" si="609"/>
        <v>66.47</v>
      </c>
      <c r="S1183" s="19">
        <f t="shared" si="620"/>
        <v>66383.907699999996</v>
      </c>
      <c r="T1183" s="13">
        <f t="shared" si="621"/>
        <v>-18.966830771428569</v>
      </c>
      <c r="U1183" s="13">
        <f>IF(ISNA(VLOOKUP(LOWER(F1183)&amp;H1183,Prices!A:C,3,0)),0,VLOOKUP(LOWER(F1183)&amp;H1183,Prices!A:C,3,0))</f>
        <v>15.26</v>
      </c>
      <c r="V1183" s="13">
        <f>IF(ISNA(VLOOKUP(LOWER(F1183)&amp;H1183,Prices!A:C,2,0)),0,VLOOKUP(LOWER(F1183)&amp;H1183,Prices!A:C,2,0))</f>
        <v>15.05</v>
      </c>
      <c r="W1183" s="13">
        <f t="shared" si="622"/>
        <v>13708.907699999989</v>
      </c>
      <c r="X1183" s="13">
        <f t="shared" si="623"/>
        <v>734.99999999999682</v>
      </c>
      <c r="Y1183" s="43">
        <f t="shared" si="624"/>
        <v>0.20625754457233114</v>
      </c>
      <c r="Z1183" s="49"/>
      <c r="AA1183" s="24"/>
    </row>
    <row r="1184" spans="1:27" s="13" customFormat="1" x14ac:dyDescent="0.15">
      <c r="A1184" s="12">
        <v>42836</v>
      </c>
      <c r="B1184" s="60" t="s">
        <v>2396</v>
      </c>
      <c r="C1184" s="13" t="s">
        <v>1128</v>
      </c>
      <c r="D1184" s="13" t="s">
        <v>1129</v>
      </c>
      <c r="E1184" s="13" t="s">
        <v>1130</v>
      </c>
      <c r="F1184" s="13" t="str">
        <f t="shared" si="607"/>
        <v>SH</v>
      </c>
      <c r="G1184" s="13" t="str">
        <f>VLOOKUP(LOWER(F1184)&amp;H1184,'Current pricing'!A:B,2,0)</f>
        <v>特变电工</v>
      </c>
      <c r="H1184" s="13" t="s">
        <v>2307</v>
      </c>
      <c r="I1184" s="13" t="s">
        <v>1206</v>
      </c>
      <c r="J1184" s="13" t="s">
        <v>2473</v>
      </c>
      <c r="K1184" s="13">
        <v>-1000</v>
      </c>
      <c r="L1184" s="13">
        <v>1</v>
      </c>
      <c r="M1184" s="13">
        <v>11.53</v>
      </c>
      <c r="N1184" s="13">
        <f t="shared" si="618"/>
        <v>-11530</v>
      </c>
      <c r="O1184" s="13">
        <f t="shared" si="619"/>
        <v>11530</v>
      </c>
      <c r="P1184" s="19">
        <f t="shared" si="608"/>
        <v>0.23060000000000003</v>
      </c>
      <c r="Q1184" s="19">
        <f t="shared" si="610"/>
        <v>5</v>
      </c>
      <c r="R1184" s="13">
        <f t="shared" si="609"/>
        <v>11.53</v>
      </c>
      <c r="S1184" s="19">
        <f t="shared" si="620"/>
        <v>11513.239399999999</v>
      </c>
      <c r="T1184" s="13">
        <f t="shared" si="621"/>
        <v>-11.513239399999998</v>
      </c>
      <c r="U1184" s="13">
        <f>IF(ISNA(VLOOKUP(LOWER(F1184)&amp;H1184,Prices!A:C,3,0)),0,VLOOKUP(LOWER(F1184)&amp;H1184,Prices!A:C,3,0))</f>
        <v>10.16</v>
      </c>
      <c r="V1184" s="13">
        <f>IF(ISNA(VLOOKUP(LOWER(F1184)&amp;H1184,Prices!A:C,2,0)),0,VLOOKUP(LOWER(F1184)&amp;H1184,Prices!A:C,2,0))</f>
        <v>10.24</v>
      </c>
      <c r="W1184" s="13">
        <f t="shared" si="622"/>
        <v>1273.2393999999979</v>
      </c>
      <c r="X1184" s="13">
        <f t="shared" si="623"/>
        <v>-80.000000000000071</v>
      </c>
      <c r="Y1184" s="43">
        <f t="shared" si="624"/>
        <v>0.11042839549002584</v>
      </c>
      <c r="Z1184" s="49"/>
      <c r="AA1184" s="24"/>
    </row>
    <row r="1185" spans="1:27" s="13" customFormat="1" x14ac:dyDescent="0.15">
      <c r="A1185" s="12">
        <v>42836</v>
      </c>
      <c r="B1185" s="60" t="s">
        <v>2397</v>
      </c>
      <c r="C1185" s="13" t="s">
        <v>1128</v>
      </c>
      <c r="D1185" s="13" t="s">
        <v>1129</v>
      </c>
      <c r="E1185" s="13" t="s">
        <v>1130</v>
      </c>
      <c r="F1185" s="13" t="str">
        <f t="shared" si="607"/>
        <v>SH</v>
      </c>
      <c r="G1185" s="13" t="str">
        <f>VLOOKUP(LOWER(F1185)&amp;H1185,'Current pricing'!A:B,2,0)</f>
        <v>洛阳钼业</v>
      </c>
      <c r="H1185" s="13" t="s">
        <v>1865</v>
      </c>
      <c r="I1185" s="13" t="s">
        <v>1207</v>
      </c>
      <c r="J1185" s="13" t="s">
        <v>2473</v>
      </c>
      <c r="K1185" s="13">
        <v>2000</v>
      </c>
      <c r="L1185" s="13">
        <v>1</v>
      </c>
      <c r="M1185" s="13">
        <v>4.92</v>
      </c>
      <c r="N1185" s="13">
        <f t="shared" si="618"/>
        <v>9840</v>
      </c>
      <c r="O1185" s="13">
        <f t="shared" si="619"/>
        <v>9840</v>
      </c>
      <c r="P1185" s="19">
        <f t="shared" si="608"/>
        <v>0.1968</v>
      </c>
      <c r="Q1185" s="19">
        <f t="shared" si="610"/>
        <v>5</v>
      </c>
      <c r="R1185" s="13">
        <f t="shared" si="609"/>
        <v>0</v>
      </c>
      <c r="S1185" s="19">
        <f t="shared" si="620"/>
        <v>-9845.1967999999997</v>
      </c>
      <c r="T1185" s="13">
        <f t="shared" si="621"/>
        <v>-4.9225984</v>
      </c>
      <c r="U1185" s="13">
        <f>IF(ISNA(VLOOKUP(LOWER(F1185)&amp;H1185,Prices!A:C,3,0)),0,VLOOKUP(LOWER(F1185)&amp;H1185,Prices!A:C,3,0))</f>
        <v>6.9</v>
      </c>
      <c r="V1185" s="13">
        <f>IF(ISNA(VLOOKUP(LOWER(F1185)&amp;H1185,Prices!A:C,2,0)),0,VLOOKUP(LOWER(F1185)&amp;H1185,Prices!A:C,2,0))</f>
        <v>6.89</v>
      </c>
      <c r="W1185" s="13">
        <f t="shared" si="622"/>
        <v>3934.8031999999994</v>
      </c>
      <c r="X1185" s="13">
        <f t="shared" si="623"/>
        <v>-20.00000000000135</v>
      </c>
      <c r="Y1185" s="43">
        <f t="shared" si="624"/>
        <v>0.39987837398373977</v>
      </c>
      <c r="Z1185" s="49"/>
      <c r="AA1185" s="24"/>
    </row>
    <row r="1186" spans="1:27" s="13" customFormat="1" x14ac:dyDescent="0.15">
      <c r="A1186" s="12">
        <v>42836</v>
      </c>
      <c r="B1186" s="60" t="s">
        <v>2398</v>
      </c>
      <c r="C1186" s="13" t="s">
        <v>1128</v>
      </c>
      <c r="D1186" s="13" t="s">
        <v>1129</v>
      </c>
      <c r="E1186" s="13" t="s">
        <v>1130</v>
      </c>
      <c r="F1186" s="13" t="str">
        <f t="shared" si="607"/>
        <v>SH</v>
      </c>
      <c r="G1186" s="13" t="str">
        <f>VLOOKUP(LOWER(F1186)&amp;H1186,'Current pricing'!A:B,2,0)</f>
        <v>杭州银行</v>
      </c>
      <c r="H1186" s="13" t="s">
        <v>2312</v>
      </c>
      <c r="I1186" s="13" t="s">
        <v>1207</v>
      </c>
      <c r="J1186" s="13" t="s">
        <v>2509</v>
      </c>
      <c r="K1186" s="13">
        <v>2000</v>
      </c>
      <c r="L1186" s="13">
        <v>1</v>
      </c>
      <c r="M1186" s="13">
        <v>22.05</v>
      </c>
      <c r="N1186" s="13">
        <f t="shared" si="618"/>
        <v>44100</v>
      </c>
      <c r="O1186" s="13">
        <f t="shared" si="619"/>
        <v>44100</v>
      </c>
      <c r="P1186" s="19">
        <f t="shared" si="608"/>
        <v>0.88200000000000012</v>
      </c>
      <c r="Q1186" s="19">
        <f t="shared" si="610"/>
        <v>8.82</v>
      </c>
      <c r="R1186" s="13">
        <f t="shared" si="609"/>
        <v>0</v>
      </c>
      <c r="S1186" s="19">
        <f t="shared" si="620"/>
        <v>-44109.701999999997</v>
      </c>
      <c r="T1186" s="13">
        <f t="shared" si="621"/>
        <v>-22.054850999999999</v>
      </c>
      <c r="U1186" s="13">
        <f>IF(ISNA(VLOOKUP(LOWER(F1186)&amp;H1186,Prices!A:C,3,0)),0,VLOOKUP(LOWER(F1186)&amp;H1186,Prices!A:C,3,0))</f>
        <v>12.93</v>
      </c>
      <c r="V1186" s="13">
        <f>IF(ISNA(VLOOKUP(LOWER(F1186)&amp;H1186,Prices!A:C,2,0)),0,VLOOKUP(LOWER(F1186)&amp;H1186,Prices!A:C,2,0))</f>
        <v>12.93</v>
      </c>
      <c r="W1186" s="13">
        <f t="shared" si="622"/>
        <v>-18249.701999999997</v>
      </c>
      <c r="X1186" s="13">
        <f t="shared" si="623"/>
        <v>0</v>
      </c>
      <c r="Y1186" s="43">
        <f t="shared" si="624"/>
        <v>-0.41382544217687067</v>
      </c>
      <c r="Z1186" s="49"/>
      <c r="AA1186" s="24"/>
    </row>
    <row r="1187" spans="1:27" s="13" customFormat="1" x14ac:dyDescent="0.15">
      <c r="A1187" s="12">
        <v>42836</v>
      </c>
      <c r="B1187" s="60" t="s">
        <v>2399</v>
      </c>
      <c r="C1187" s="13" t="s">
        <v>1128</v>
      </c>
      <c r="D1187" s="13" t="s">
        <v>1129</v>
      </c>
      <c r="E1187" s="13" t="s">
        <v>1130</v>
      </c>
      <c r="F1187" s="13" t="str">
        <f t="shared" si="607"/>
        <v>SH</v>
      </c>
      <c r="G1187" s="13" t="str">
        <f>VLOOKUP(LOWER(F1187)&amp;H1187,'Current pricing'!A:B,2,0)</f>
        <v>大秦铁路</v>
      </c>
      <c r="H1187" s="13" t="s">
        <v>1334</v>
      </c>
      <c r="I1187" s="13" t="s">
        <v>1207</v>
      </c>
      <c r="J1187" s="13" t="s">
        <v>2473</v>
      </c>
      <c r="K1187" s="13">
        <v>6000</v>
      </c>
      <c r="L1187" s="13">
        <v>1</v>
      </c>
      <c r="M1187" s="13">
        <v>7.85</v>
      </c>
      <c r="N1187" s="13">
        <f t="shared" si="618"/>
        <v>47100</v>
      </c>
      <c r="O1187" s="13">
        <f t="shared" si="619"/>
        <v>47100</v>
      </c>
      <c r="P1187" s="19">
        <f t="shared" si="608"/>
        <v>0.94200000000000006</v>
      </c>
      <c r="Q1187" s="19">
        <f t="shared" si="610"/>
        <v>9.42</v>
      </c>
      <c r="R1187" s="13">
        <f t="shared" si="609"/>
        <v>0</v>
      </c>
      <c r="S1187" s="19">
        <f t="shared" si="620"/>
        <v>-47110.362000000001</v>
      </c>
      <c r="T1187" s="13">
        <f t="shared" si="621"/>
        <v>-7.8517270000000003</v>
      </c>
      <c r="U1187" s="13">
        <f>IF(ISNA(VLOOKUP(LOWER(F1187)&amp;H1187,Prices!A:C,3,0)),0,VLOOKUP(LOWER(F1187)&amp;H1187,Prices!A:C,3,0))</f>
        <v>8.84</v>
      </c>
      <c r="V1187" s="13">
        <f>IF(ISNA(VLOOKUP(LOWER(F1187)&amp;H1187,Prices!A:C,2,0)),0,VLOOKUP(LOWER(F1187)&amp;H1187,Prices!A:C,2,0))</f>
        <v>8.83</v>
      </c>
      <c r="W1187" s="13">
        <f t="shared" si="622"/>
        <v>5869.6379999999981</v>
      </c>
      <c r="X1187" s="13">
        <f t="shared" si="623"/>
        <v>-59.999999999998721</v>
      </c>
      <c r="Y1187" s="43">
        <f t="shared" si="624"/>
        <v>0.12462076433121015</v>
      </c>
      <c r="Z1187" s="49"/>
      <c r="AA1187" s="24"/>
    </row>
    <row r="1188" spans="1:27" s="13" customFormat="1" x14ac:dyDescent="0.15">
      <c r="A1188" s="12">
        <v>42836</v>
      </c>
      <c r="B1188" s="60" t="s">
        <v>2400</v>
      </c>
      <c r="C1188" s="13" t="s">
        <v>1128</v>
      </c>
      <c r="D1188" s="13" t="s">
        <v>1129</v>
      </c>
      <c r="E1188" s="13" t="s">
        <v>1130</v>
      </c>
      <c r="F1188" s="13" t="str">
        <f t="shared" si="607"/>
        <v>SZ</v>
      </c>
      <c r="G1188" s="13" t="str">
        <f>VLOOKUP(LOWER(F1188)&amp;H1188,'Current pricing'!A:B,2,0)</f>
        <v>山西证券</v>
      </c>
      <c r="H1188" s="13" t="s">
        <v>1374</v>
      </c>
      <c r="I1188" s="13" t="s">
        <v>1207</v>
      </c>
      <c r="J1188" s="13" t="s">
        <v>2473</v>
      </c>
      <c r="K1188" s="13">
        <v>3000</v>
      </c>
      <c r="L1188" s="13">
        <v>1</v>
      </c>
      <c r="M1188" s="13">
        <v>11.07</v>
      </c>
      <c r="N1188" s="13">
        <f t="shared" si="618"/>
        <v>33210</v>
      </c>
      <c r="O1188" s="13">
        <f t="shared" si="619"/>
        <v>33210</v>
      </c>
      <c r="P1188" s="19">
        <f t="shared" si="608"/>
        <v>0</v>
      </c>
      <c r="Q1188" s="19">
        <f t="shared" si="610"/>
        <v>6.6420000000000003</v>
      </c>
      <c r="R1188" s="13">
        <f t="shared" si="609"/>
        <v>0</v>
      </c>
      <c r="S1188" s="19">
        <f t="shared" si="620"/>
        <v>-33216.642</v>
      </c>
      <c r="T1188" s="13">
        <f t="shared" si="621"/>
        <v>-11.072214000000001</v>
      </c>
      <c r="U1188" s="13">
        <f>IF(ISNA(VLOOKUP(LOWER(F1188)&amp;H1188,Prices!A:C,3,0)),0,VLOOKUP(LOWER(F1188)&amp;H1188,Prices!A:C,3,0))</f>
        <v>9.9600000000000009</v>
      </c>
      <c r="V1188" s="13">
        <f>IF(ISNA(VLOOKUP(LOWER(F1188)&amp;H1188,Prices!A:C,2,0)),0,VLOOKUP(LOWER(F1188)&amp;H1188,Prices!A:C,2,0))</f>
        <v>9.9700000000000006</v>
      </c>
      <c r="W1188" s="13">
        <f t="shared" si="622"/>
        <v>-3306.6420000000003</v>
      </c>
      <c r="X1188" s="13">
        <f t="shared" si="623"/>
        <v>29.999999999999361</v>
      </c>
      <c r="Y1188" s="43">
        <f t="shared" si="624"/>
        <v>-9.9567660343270109E-2</v>
      </c>
      <c r="Z1188" s="49"/>
      <c r="AA1188" s="24"/>
    </row>
    <row r="1189" spans="1:27" s="13" customFormat="1" x14ac:dyDescent="0.15">
      <c r="A1189" s="12">
        <v>42836</v>
      </c>
      <c r="B1189" s="60" t="s">
        <v>2401</v>
      </c>
      <c r="C1189" s="13" t="s">
        <v>1128</v>
      </c>
      <c r="D1189" s="13" t="s">
        <v>1129</v>
      </c>
      <c r="E1189" s="13" t="s">
        <v>1130</v>
      </c>
      <c r="F1189" s="13" t="str">
        <f t="shared" si="607"/>
        <v>SH</v>
      </c>
      <c r="G1189" s="13" t="str">
        <f>VLOOKUP(LOWER(F1189)&amp;H1189,'Current pricing'!A:B,2,0)</f>
        <v>海通证券</v>
      </c>
      <c r="H1189" s="13" t="s">
        <v>1512</v>
      </c>
      <c r="I1189" s="13" t="s">
        <v>1207</v>
      </c>
      <c r="J1189" s="13" t="s">
        <v>2473</v>
      </c>
      <c r="K1189" s="13">
        <v>1500</v>
      </c>
      <c r="L1189" s="13">
        <v>1</v>
      </c>
      <c r="M1189" s="13">
        <v>14.37</v>
      </c>
      <c r="N1189" s="13">
        <f t="shared" si="618"/>
        <v>21555</v>
      </c>
      <c r="O1189" s="13">
        <f t="shared" si="619"/>
        <v>21555</v>
      </c>
      <c r="P1189" s="19">
        <f t="shared" si="608"/>
        <v>0.43110000000000004</v>
      </c>
      <c r="Q1189" s="19">
        <f t="shared" si="610"/>
        <v>5</v>
      </c>
      <c r="R1189" s="13">
        <f t="shared" si="609"/>
        <v>0</v>
      </c>
      <c r="S1189" s="19">
        <f t="shared" si="620"/>
        <v>-21560.431100000002</v>
      </c>
      <c r="T1189" s="13">
        <f t="shared" si="621"/>
        <v>-14.373620733333334</v>
      </c>
      <c r="U1189" s="13">
        <f>IF(ISNA(VLOOKUP(LOWER(F1189)&amp;H1189,Prices!A:C,3,0)),0,VLOOKUP(LOWER(F1189)&amp;H1189,Prices!A:C,3,0))</f>
        <v>14.5</v>
      </c>
      <c r="V1189" s="13">
        <f>IF(ISNA(VLOOKUP(LOWER(F1189)&amp;H1189,Prices!A:C,2,0)),0,VLOOKUP(LOWER(F1189)&amp;H1189,Prices!A:C,2,0))</f>
        <v>14.4</v>
      </c>
      <c r="W1189" s="13">
        <f t="shared" si="622"/>
        <v>39.568899999999019</v>
      </c>
      <c r="X1189" s="13">
        <f t="shared" si="623"/>
        <v>-149.99999999999946</v>
      </c>
      <c r="Y1189" s="43">
        <f t="shared" si="624"/>
        <v>1.8357179308744614E-3</v>
      </c>
      <c r="Z1189" s="49"/>
      <c r="AA1189" s="24"/>
    </row>
    <row r="1190" spans="1:27" s="13" customFormat="1" x14ac:dyDescent="0.15">
      <c r="A1190" s="12">
        <v>42836</v>
      </c>
      <c r="B1190" s="60" t="s">
        <v>2402</v>
      </c>
      <c r="C1190" s="13" t="s">
        <v>1128</v>
      </c>
      <c r="D1190" s="13" t="s">
        <v>1129</v>
      </c>
      <c r="E1190" s="13" t="s">
        <v>1130</v>
      </c>
      <c r="F1190" s="13" t="str">
        <f t="shared" si="607"/>
        <v>SZ</v>
      </c>
      <c r="G1190" s="13" t="str">
        <f>VLOOKUP(LOWER(F1190)&amp;H1190,'Current pricing'!A:B,2,0)</f>
        <v>中泰化学</v>
      </c>
      <c r="H1190" s="13" t="s">
        <v>1280</v>
      </c>
      <c r="I1190" s="13" t="s">
        <v>1207</v>
      </c>
      <c r="J1190" s="13" t="s">
        <v>2473</v>
      </c>
      <c r="K1190" s="13">
        <v>3000</v>
      </c>
      <c r="L1190" s="13">
        <v>1</v>
      </c>
      <c r="M1190" s="13">
        <v>13.46</v>
      </c>
      <c r="N1190" s="13">
        <f t="shared" si="618"/>
        <v>40380</v>
      </c>
      <c r="O1190" s="13">
        <f t="shared" si="619"/>
        <v>40380</v>
      </c>
      <c r="P1190" s="19">
        <f t="shared" si="608"/>
        <v>0</v>
      </c>
      <c r="Q1190" s="19">
        <f t="shared" si="610"/>
        <v>8.0760000000000005</v>
      </c>
      <c r="R1190" s="13">
        <f t="shared" si="609"/>
        <v>0</v>
      </c>
      <c r="S1190" s="19">
        <f t="shared" si="620"/>
        <v>-40388.076000000001</v>
      </c>
      <c r="T1190" s="13">
        <f t="shared" si="621"/>
        <v>-13.462692000000001</v>
      </c>
      <c r="U1190" s="13">
        <f>IF(ISNA(VLOOKUP(LOWER(F1190)&amp;H1190,Prices!A:C,3,0)),0,VLOOKUP(LOWER(F1190)&amp;H1190,Prices!A:C,3,0))</f>
        <v>13.41</v>
      </c>
      <c r="V1190" s="13">
        <f>IF(ISNA(VLOOKUP(LOWER(F1190)&amp;H1190,Prices!A:C,2,0)),0,VLOOKUP(LOWER(F1190)&amp;H1190,Prices!A:C,2,0))</f>
        <v>13.35</v>
      </c>
      <c r="W1190" s="13">
        <f t="shared" si="622"/>
        <v>-338.07600000000269</v>
      </c>
      <c r="X1190" s="13">
        <f t="shared" si="623"/>
        <v>-180.00000000000148</v>
      </c>
      <c r="Y1190" s="43">
        <f t="shared" si="624"/>
        <v>-8.3723625557207207E-3</v>
      </c>
      <c r="Z1190" s="49"/>
      <c r="AA1190" s="24"/>
    </row>
    <row r="1191" spans="1:27" s="13" customFormat="1" x14ac:dyDescent="0.15">
      <c r="A1191" s="12">
        <v>42836</v>
      </c>
      <c r="B1191" s="60" t="s">
        <v>2403</v>
      </c>
      <c r="C1191" s="13" t="s">
        <v>1128</v>
      </c>
      <c r="D1191" s="13" t="s">
        <v>1129</v>
      </c>
      <c r="E1191" s="13" t="s">
        <v>1130</v>
      </c>
      <c r="F1191" s="13" t="str">
        <f t="shared" si="607"/>
        <v>SH</v>
      </c>
      <c r="G1191" s="13" t="str">
        <f>VLOOKUP(LOWER(F1191)&amp;H1191,'Current pricing'!A:B,2,0)</f>
        <v>海通证券</v>
      </c>
      <c r="H1191" s="13" t="s">
        <v>1512</v>
      </c>
      <c r="I1191" s="13" t="s">
        <v>1207</v>
      </c>
      <c r="J1191" s="13" t="s">
        <v>2473</v>
      </c>
      <c r="K1191" s="13">
        <v>5000</v>
      </c>
      <c r="L1191" s="13">
        <v>1</v>
      </c>
      <c r="M1191" s="13">
        <v>14.42</v>
      </c>
      <c r="N1191" s="13">
        <f t="shared" si="618"/>
        <v>72100</v>
      </c>
      <c r="O1191" s="13">
        <f t="shared" si="619"/>
        <v>72100</v>
      </c>
      <c r="P1191" s="19">
        <f t="shared" si="608"/>
        <v>1.4420000000000002</v>
      </c>
      <c r="Q1191" s="19">
        <f t="shared" si="610"/>
        <v>14.42</v>
      </c>
      <c r="R1191" s="13">
        <f t="shared" si="609"/>
        <v>0</v>
      </c>
      <c r="S1191" s="19">
        <f t="shared" si="620"/>
        <v>-72115.861999999994</v>
      </c>
      <c r="T1191" s="13">
        <f t="shared" si="621"/>
        <v>-14.423172399999999</v>
      </c>
      <c r="U1191" s="13">
        <f>IF(ISNA(VLOOKUP(LOWER(F1191)&amp;H1191,Prices!A:C,3,0)),0,VLOOKUP(LOWER(F1191)&amp;H1191,Prices!A:C,3,0))</f>
        <v>14.5</v>
      </c>
      <c r="V1191" s="13">
        <f>IF(ISNA(VLOOKUP(LOWER(F1191)&amp;H1191,Prices!A:C,2,0)),0,VLOOKUP(LOWER(F1191)&amp;H1191,Prices!A:C,2,0))</f>
        <v>14.4</v>
      </c>
      <c r="W1191" s="13">
        <f t="shared" si="622"/>
        <v>-115.86199999999103</v>
      </c>
      <c r="X1191" s="13">
        <f t="shared" si="623"/>
        <v>-499.99999999999824</v>
      </c>
      <c r="Y1191" s="43">
        <f t="shared" si="624"/>
        <v>-1.6069625520109712E-3</v>
      </c>
      <c r="Z1191" s="49"/>
      <c r="AA1191" s="24"/>
    </row>
    <row r="1192" spans="1:27" s="13" customFormat="1" x14ac:dyDescent="0.15">
      <c r="A1192" s="12">
        <v>42836</v>
      </c>
      <c r="B1192" s="60" t="s">
        <v>2404</v>
      </c>
      <c r="C1192" s="13" t="s">
        <v>1128</v>
      </c>
      <c r="D1192" s="13" t="s">
        <v>1129</v>
      </c>
      <c r="E1192" s="13" t="s">
        <v>1130</v>
      </c>
      <c r="F1192" s="13" t="str">
        <f t="shared" si="607"/>
        <v>SZ</v>
      </c>
      <c r="G1192" s="13" t="str">
        <f>VLOOKUP(LOWER(F1192)&amp;H1192,'Current pricing'!A:B,2,0)</f>
        <v>新光圆成</v>
      </c>
      <c r="H1192" s="13" t="s">
        <v>1384</v>
      </c>
      <c r="I1192" s="13" t="s">
        <v>1207</v>
      </c>
      <c r="J1192" s="13" t="s">
        <v>2473</v>
      </c>
      <c r="K1192" s="13">
        <v>2000</v>
      </c>
      <c r="L1192" s="13">
        <v>1</v>
      </c>
      <c r="M1192" s="13">
        <v>15.54</v>
      </c>
      <c r="N1192" s="13">
        <f t="shared" si="618"/>
        <v>31080</v>
      </c>
      <c r="O1192" s="13">
        <f t="shared" si="619"/>
        <v>31080</v>
      </c>
      <c r="P1192" s="19">
        <f t="shared" si="608"/>
        <v>0</v>
      </c>
      <c r="Q1192" s="19">
        <f t="shared" si="610"/>
        <v>6.2160000000000002</v>
      </c>
      <c r="R1192" s="13">
        <f t="shared" si="609"/>
        <v>0</v>
      </c>
      <c r="S1192" s="19">
        <f t="shared" si="620"/>
        <v>-31086.216</v>
      </c>
      <c r="T1192" s="13">
        <f t="shared" si="621"/>
        <v>-15.543108</v>
      </c>
      <c r="U1192" s="13">
        <f>IF(ISNA(VLOOKUP(LOWER(F1192)&amp;H1192,Prices!A:C,3,0)),0,VLOOKUP(LOWER(F1192)&amp;H1192,Prices!A:C,3,0))</f>
        <v>13.06</v>
      </c>
      <c r="V1192" s="13">
        <f>IF(ISNA(VLOOKUP(LOWER(F1192)&amp;H1192,Prices!A:C,2,0)),0,VLOOKUP(LOWER(F1192)&amp;H1192,Prices!A:C,2,0))</f>
        <v>13.16</v>
      </c>
      <c r="W1192" s="13">
        <f t="shared" si="622"/>
        <v>-4766.2160000000003</v>
      </c>
      <c r="X1192" s="13">
        <f t="shared" si="623"/>
        <v>199.99999999999929</v>
      </c>
      <c r="Y1192" s="43">
        <f t="shared" si="624"/>
        <v>-0.15335315315315318</v>
      </c>
      <c r="Z1192" s="49"/>
      <c r="AA1192" s="24"/>
    </row>
    <row r="1193" spans="1:27" s="13" customFormat="1" x14ac:dyDescent="0.15">
      <c r="A1193" s="12">
        <v>42836</v>
      </c>
      <c r="B1193" s="60" t="s">
        <v>2405</v>
      </c>
      <c r="C1193" s="13" t="s">
        <v>1128</v>
      </c>
      <c r="D1193" s="13" t="s">
        <v>1129</v>
      </c>
      <c r="E1193" s="13" t="s">
        <v>1130</v>
      </c>
      <c r="F1193" s="13" t="str">
        <f t="shared" si="607"/>
        <v>SH</v>
      </c>
      <c r="G1193" s="13" t="str">
        <f>VLOOKUP(LOWER(F1193)&amp;H1193,'Current pricing'!A:B,2,0)</f>
        <v>上海临港</v>
      </c>
      <c r="H1193" s="13" t="s">
        <v>2406</v>
      </c>
      <c r="I1193" s="13" t="s">
        <v>1207</v>
      </c>
      <c r="J1193" s="13" t="s">
        <v>2473</v>
      </c>
      <c r="K1193" s="13">
        <v>2000</v>
      </c>
      <c r="L1193" s="13">
        <v>1</v>
      </c>
      <c r="M1193" s="13">
        <v>20.41</v>
      </c>
      <c r="N1193" s="13">
        <f t="shared" si="618"/>
        <v>40820</v>
      </c>
      <c r="O1193" s="13">
        <f t="shared" si="619"/>
        <v>40820</v>
      </c>
      <c r="P1193" s="19">
        <f t="shared" si="608"/>
        <v>0.81640000000000001</v>
      </c>
      <c r="Q1193" s="19">
        <f t="shared" si="610"/>
        <v>8.1639999999999997</v>
      </c>
      <c r="R1193" s="13">
        <f t="shared" si="609"/>
        <v>0</v>
      </c>
      <c r="S1193" s="19">
        <f t="shared" si="620"/>
        <v>-40828.9804</v>
      </c>
      <c r="T1193" s="13">
        <f t="shared" si="621"/>
        <v>-20.414490199999999</v>
      </c>
      <c r="U1193" s="13">
        <f>IF(ISNA(VLOOKUP(LOWER(F1193)&amp;H1193,Prices!A:C,3,0)),0,VLOOKUP(LOWER(F1193)&amp;H1193,Prices!A:C,3,0))</f>
        <v>28.15</v>
      </c>
      <c r="V1193" s="13">
        <f>IF(ISNA(VLOOKUP(LOWER(F1193)&amp;H1193,Prices!A:C,2,0)),0,VLOOKUP(LOWER(F1193)&amp;H1193,Prices!A:C,2,0))</f>
        <v>28.18</v>
      </c>
      <c r="W1193" s="13">
        <f t="shared" si="622"/>
        <v>15531.0196</v>
      </c>
      <c r="X1193" s="13">
        <f t="shared" si="623"/>
        <v>60.000000000002274</v>
      </c>
      <c r="Y1193" s="43">
        <f t="shared" si="624"/>
        <v>0.38047573738363544</v>
      </c>
      <c r="Z1193" s="49"/>
      <c r="AA1193" s="24"/>
    </row>
    <row r="1194" spans="1:27" s="13" customFormat="1" x14ac:dyDescent="0.15">
      <c r="A1194" s="12">
        <v>42836</v>
      </c>
      <c r="B1194" s="60" t="s">
        <v>2407</v>
      </c>
      <c r="C1194" s="13" t="s">
        <v>1128</v>
      </c>
      <c r="D1194" s="13" t="s">
        <v>1129</v>
      </c>
      <c r="E1194" s="13" t="s">
        <v>1130</v>
      </c>
      <c r="F1194" s="13" t="str">
        <f t="shared" si="607"/>
        <v>SH</v>
      </c>
      <c r="G1194" s="13" t="str">
        <f>VLOOKUP(LOWER(F1194)&amp;H1194,'Current pricing'!A:B,2,0)</f>
        <v>片仔癀</v>
      </c>
      <c r="H1194" s="13" t="s">
        <v>2408</v>
      </c>
      <c r="I1194" s="13" t="s">
        <v>1207</v>
      </c>
      <c r="J1194" s="13" t="s">
        <v>2473</v>
      </c>
      <c r="K1194" s="13">
        <v>1000</v>
      </c>
      <c r="L1194" s="13">
        <v>1</v>
      </c>
      <c r="M1194" s="13">
        <v>54.55</v>
      </c>
      <c r="N1194" s="13">
        <f t="shared" si="618"/>
        <v>54550</v>
      </c>
      <c r="O1194" s="13">
        <f t="shared" si="619"/>
        <v>54550</v>
      </c>
      <c r="P1194" s="19">
        <f t="shared" si="608"/>
        <v>1.0910000000000002</v>
      </c>
      <c r="Q1194" s="19">
        <f t="shared" si="610"/>
        <v>10.91</v>
      </c>
      <c r="R1194" s="13">
        <f t="shared" si="609"/>
        <v>0</v>
      </c>
      <c r="S1194" s="19">
        <f t="shared" si="620"/>
        <v>-54562.001000000004</v>
      </c>
      <c r="T1194" s="13">
        <f t="shared" si="621"/>
        <v>-54.562001000000002</v>
      </c>
      <c r="U1194" s="13">
        <f>IF(ISNA(VLOOKUP(LOWER(F1194)&amp;H1194,Prices!A:C,3,0)),0,VLOOKUP(LOWER(F1194)&amp;H1194,Prices!A:C,3,0))</f>
        <v>67.150000000000006</v>
      </c>
      <c r="V1194" s="13">
        <f>IF(ISNA(VLOOKUP(LOWER(F1194)&amp;H1194,Prices!A:C,2,0)),0,VLOOKUP(LOWER(F1194)&amp;H1194,Prices!A:C,2,0))</f>
        <v>69.87</v>
      </c>
      <c r="W1194" s="13">
        <f t="shared" si="622"/>
        <v>15307.999000000002</v>
      </c>
      <c r="X1194" s="13">
        <f t="shared" si="623"/>
        <v>2719.9999999999991</v>
      </c>
      <c r="Y1194" s="43">
        <f t="shared" si="624"/>
        <v>0.28062326306141155</v>
      </c>
      <c r="Z1194" s="49"/>
      <c r="AA1194" s="24"/>
    </row>
    <row r="1195" spans="1:27" s="13" customFormat="1" x14ac:dyDescent="0.15">
      <c r="A1195" s="12">
        <v>42836</v>
      </c>
      <c r="B1195" s="60" t="s">
        <v>2409</v>
      </c>
      <c r="C1195" s="13" t="s">
        <v>1128</v>
      </c>
      <c r="D1195" s="13" t="s">
        <v>1129</v>
      </c>
      <c r="E1195" s="13" t="s">
        <v>1130</v>
      </c>
      <c r="F1195" s="13" t="str">
        <f t="shared" si="607"/>
        <v>SZ</v>
      </c>
      <c r="G1195" s="13" t="str">
        <f>VLOOKUP(LOWER(F1195)&amp;H1195,'Current pricing'!A:B,2,0)</f>
        <v>古井贡酒</v>
      </c>
      <c r="H1195" s="13" t="s">
        <v>1420</v>
      </c>
      <c r="I1195" s="13" t="s">
        <v>1207</v>
      </c>
      <c r="J1195" s="13" t="s">
        <v>2473</v>
      </c>
      <c r="K1195" s="13">
        <v>1000</v>
      </c>
      <c r="L1195" s="13">
        <v>1</v>
      </c>
      <c r="M1195" s="13">
        <v>50</v>
      </c>
      <c r="N1195" s="13">
        <f t="shared" si="618"/>
        <v>50000</v>
      </c>
      <c r="O1195" s="13">
        <f t="shared" si="619"/>
        <v>50000</v>
      </c>
      <c r="P1195" s="19">
        <f t="shared" si="608"/>
        <v>0</v>
      </c>
      <c r="Q1195" s="19">
        <f t="shared" si="610"/>
        <v>10</v>
      </c>
      <c r="R1195" s="13">
        <f t="shared" si="609"/>
        <v>0</v>
      </c>
      <c r="S1195" s="19">
        <f t="shared" si="620"/>
        <v>-50010</v>
      </c>
      <c r="T1195" s="13">
        <f t="shared" si="621"/>
        <v>-50.01</v>
      </c>
      <c r="U1195" s="13">
        <f>IF(ISNA(VLOOKUP(LOWER(F1195)&amp;H1195,Prices!A:C,3,0)),0,VLOOKUP(LOWER(F1195)&amp;H1195,Prices!A:C,3,0))</f>
        <v>71.150000000000006</v>
      </c>
      <c r="V1195" s="13">
        <f>IF(ISNA(VLOOKUP(LOWER(F1195)&amp;H1195,Prices!A:C,2,0)),0,VLOOKUP(LOWER(F1195)&amp;H1195,Prices!A:C,2,0))</f>
        <v>74.11</v>
      </c>
      <c r="W1195" s="13">
        <f t="shared" si="622"/>
        <v>24100</v>
      </c>
      <c r="X1195" s="13">
        <f t="shared" si="623"/>
        <v>2959.9999999999936</v>
      </c>
      <c r="Y1195" s="43">
        <f t="shared" si="624"/>
        <v>0.48199999999999998</v>
      </c>
      <c r="Z1195" s="49"/>
      <c r="AA1195" s="24"/>
    </row>
    <row r="1196" spans="1:27" s="13" customFormat="1" x14ac:dyDescent="0.15">
      <c r="A1196" s="12">
        <v>42836</v>
      </c>
      <c r="B1196" s="60" t="s">
        <v>2410</v>
      </c>
      <c r="C1196" s="13" t="s">
        <v>1128</v>
      </c>
      <c r="D1196" s="13" t="s">
        <v>1129</v>
      </c>
      <c r="E1196" s="13" t="s">
        <v>1130</v>
      </c>
      <c r="F1196" s="13" t="str">
        <f t="shared" si="607"/>
        <v>SH</v>
      </c>
      <c r="G1196" s="13" t="str">
        <f>VLOOKUP(LOWER(F1196)&amp;H1196,'Current pricing'!A:B,2,0)</f>
        <v>万华化学</v>
      </c>
      <c r="H1196" s="13" t="s">
        <v>2355</v>
      </c>
      <c r="I1196" s="13" t="s">
        <v>1206</v>
      </c>
      <c r="J1196" s="13" t="s">
        <v>2418</v>
      </c>
      <c r="K1196" s="13">
        <v>-800</v>
      </c>
      <c r="L1196" s="13">
        <v>1</v>
      </c>
      <c r="M1196" s="13">
        <v>29.16</v>
      </c>
      <c r="N1196" s="13">
        <f t="shared" si="618"/>
        <v>-23328</v>
      </c>
      <c r="O1196" s="13">
        <f t="shared" si="619"/>
        <v>23328</v>
      </c>
      <c r="P1196" s="19">
        <f t="shared" si="608"/>
        <v>0.46656000000000003</v>
      </c>
      <c r="Q1196" s="19">
        <f t="shared" si="610"/>
        <v>5</v>
      </c>
      <c r="R1196" s="13">
        <f t="shared" si="609"/>
        <v>23.33</v>
      </c>
      <c r="S1196" s="19">
        <f t="shared" si="620"/>
        <v>23299.203439999997</v>
      </c>
      <c r="T1196" s="13">
        <f t="shared" si="621"/>
        <v>-29.124004299999996</v>
      </c>
      <c r="U1196" s="13">
        <f>IF(ISNA(VLOOKUP(LOWER(F1196)&amp;H1196,Prices!A:C,3,0)),0,VLOOKUP(LOWER(F1196)&amp;H1196,Prices!A:C,3,0))</f>
        <v>35.65</v>
      </c>
      <c r="V1196" s="13">
        <f>IF(ISNA(VLOOKUP(LOWER(F1196)&amp;H1196,Prices!A:C,2,0)),0,VLOOKUP(LOWER(F1196)&amp;H1196,Prices!A:C,2,0))</f>
        <v>37.14</v>
      </c>
      <c r="W1196" s="13">
        <f t="shared" si="622"/>
        <v>-6412.7965600000043</v>
      </c>
      <c r="X1196" s="13">
        <f t="shared" si="623"/>
        <v>-1192.0000000000016</v>
      </c>
      <c r="Y1196" s="43">
        <f t="shared" si="624"/>
        <v>-0.27489697187928686</v>
      </c>
      <c r="Z1196" s="49"/>
      <c r="AA1196" s="24"/>
    </row>
    <row r="1197" spans="1:27" s="13" customFormat="1" x14ac:dyDescent="0.15">
      <c r="A1197" s="12">
        <v>42836</v>
      </c>
      <c r="B1197" s="60" t="s">
        <v>2411</v>
      </c>
      <c r="C1197" s="13" t="s">
        <v>1128</v>
      </c>
      <c r="D1197" s="13" t="s">
        <v>1129</v>
      </c>
      <c r="E1197" s="13" t="s">
        <v>1130</v>
      </c>
      <c r="F1197" s="13" t="str">
        <f t="shared" si="607"/>
        <v>SZ</v>
      </c>
      <c r="G1197" s="13" t="str">
        <f>VLOOKUP(LOWER(F1197)&amp;H1197,'Current pricing'!A:B,2,0)</f>
        <v>海格通信</v>
      </c>
      <c r="H1197" s="13" t="s">
        <v>2331</v>
      </c>
      <c r="I1197" s="13" t="s">
        <v>1206</v>
      </c>
      <c r="J1197" s="13" t="s">
        <v>2418</v>
      </c>
      <c r="K1197" s="13">
        <v>-1000</v>
      </c>
      <c r="L1197" s="13">
        <v>1</v>
      </c>
      <c r="M1197" s="13">
        <v>11.91</v>
      </c>
      <c r="N1197" s="13">
        <f t="shared" si="618"/>
        <v>-11910</v>
      </c>
      <c r="O1197" s="13">
        <f t="shared" si="619"/>
        <v>11910</v>
      </c>
      <c r="P1197" s="19">
        <f t="shared" si="608"/>
        <v>0</v>
      </c>
      <c r="Q1197" s="19">
        <f t="shared" si="610"/>
        <v>5</v>
      </c>
      <c r="R1197" s="13">
        <f t="shared" si="609"/>
        <v>11.91</v>
      </c>
      <c r="S1197" s="19">
        <f t="shared" si="620"/>
        <v>11893.09</v>
      </c>
      <c r="T1197" s="13">
        <f t="shared" si="621"/>
        <v>-11.893090000000001</v>
      </c>
      <c r="U1197" s="13">
        <f>IF(ISNA(VLOOKUP(LOWER(F1197)&amp;H1197,Prices!A:C,3,0)),0,VLOOKUP(LOWER(F1197)&amp;H1197,Prices!A:C,3,0))</f>
        <v>11.11</v>
      </c>
      <c r="V1197" s="13">
        <f>IF(ISNA(VLOOKUP(LOWER(F1197)&amp;H1197,Prices!A:C,2,0)),0,VLOOKUP(LOWER(F1197)&amp;H1197,Prices!A:C,2,0))</f>
        <v>10.97</v>
      </c>
      <c r="W1197" s="13">
        <f t="shared" si="622"/>
        <v>923.09000000000015</v>
      </c>
      <c r="X1197" s="13">
        <f t="shared" si="623"/>
        <v>139.99999999999881</v>
      </c>
      <c r="Y1197" s="43">
        <f t="shared" si="624"/>
        <v>7.750545759865661E-2</v>
      </c>
      <c r="Z1197" s="49"/>
      <c r="AA1197" s="24"/>
    </row>
    <row r="1198" spans="1:27" s="13" customFormat="1" x14ac:dyDescent="0.15">
      <c r="A1198" s="12">
        <v>42836</v>
      </c>
      <c r="B1198" s="60" t="s">
        <v>2412</v>
      </c>
      <c r="C1198" s="13" t="s">
        <v>1128</v>
      </c>
      <c r="D1198" s="13" t="s">
        <v>1129</v>
      </c>
      <c r="E1198" s="13" t="s">
        <v>1130</v>
      </c>
      <c r="F1198" s="13" t="str">
        <f t="shared" si="607"/>
        <v>SZ</v>
      </c>
      <c r="G1198" s="13" t="str">
        <f>VLOOKUP(LOWER(F1198)&amp;H1198,'Current pricing'!A:B,2,0)</f>
        <v>索菲亚</v>
      </c>
      <c r="H1198" s="13" t="s">
        <v>1848</v>
      </c>
      <c r="I1198" s="13" t="s">
        <v>1206</v>
      </c>
      <c r="J1198" s="13" t="s">
        <v>2418</v>
      </c>
      <c r="K1198" s="13">
        <v>-100</v>
      </c>
      <c r="L1198" s="13">
        <v>1</v>
      </c>
      <c r="M1198" s="13">
        <v>68.36</v>
      </c>
      <c r="N1198" s="13">
        <f t="shared" si="618"/>
        <v>-6836</v>
      </c>
      <c r="O1198" s="13">
        <f t="shared" si="619"/>
        <v>6836</v>
      </c>
      <c r="P1198" s="19">
        <f t="shared" si="608"/>
        <v>0</v>
      </c>
      <c r="Q1198" s="19">
        <f t="shared" si="610"/>
        <v>5</v>
      </c>
      <c r="R1198" s="13">
        <f t="shared" si="609"/>
        <v>6.84</v>
      </c>
      <c r="S1198" s="19">
        <f t="shared" si="620"/>
        <v>6824.16</v>
      </c>
      <c r="T1198" s="13">
        <f t="shared" si="621"/>
        <v>-68.241600000000005</v>
      </c>
      <c r="U1198" s="13">
        <f>IF(ISNA(VLOOKUP(LOWER(F1198)&amp;H1198,Prices!A:C,3,0)),0,VLOOKUP(LOWER(F1198)&amp;H1198,Prices!A:C,3,0))</f>
        <v>38.299999999999997</v>
      </c>
      <c r="V1198" s="13">
        <f>IF(ISNA(VLOOKUP(LOWER(F1198)&amp;H1198,Prices!A:C,2,0)),0,VLOOKUP(LOWER(F1198)&amp;H1198,Prices!A:C,2,0))</f>
        <v>38.33</v>
      </c>
      <c r="W1198" s="13">
        <f t="shared" si="622"/>
        <v>2991.1600000000008</v>
      </c>
      <c r="X1198" s="13">
        <f t="shared" si="623"/>
        <v>-3.0000000000001137</v>
      </c>
      <c r="Y1198" s="43">
        <f t="shared" si="624"/>
        <v>0.4375599765944998</v>
      </c>
      <c r="Z1198" s="49"/>
      <c r="AA1198" s="24"/>
    </row>
    <row r="1199" spans="1:27" s="13" customFormat="1" x14ac:dyDescent="0.15">
      <c r="A1199" s="12">
        <v>42836</v>
      </c>
      <c r="B1199" s="60" t="s">
        <v>2413</v>
      </c>
      <c r="C1199" s="13" t="s">
        <v>1128</v>
      </c>
      <c r="D1199" s="13" t="s">
        <v>1129</v>
      </c>
      <c r="E1199" s="13" t="s">
        <v>1130</v>
      </c>
      <c r="F1199" s="13" t="str">
        <f t="shared" si="607"/>
        <v>SH</v>
      </c>
      <c r="G1199" s="13" t="str">
        <f>VLOOKUP(LOWER(F1199)&amp;H1199,'Current pricing'!A:B,2,0)</f>
        <v>中国建筑</v>
      </c>
      <c r="H1199" s="13" t="s">
        <v>1354</v>
      </c>
      <c r="I1199" s="13" t="s">
        <v>1206</v>
      </c>
      <c r="J1199" s="13" t="s">
        <v>2473</v>
      </c>
      <c r="K1199" s="13">
        <v>-3000</v>
      </c>
      <c r="L1199" s="13">
        <v>1</v>
      </c>
      <c r="M1199" s="13">
        <v>10.31</v>
      </c>
      <c r="N1199" s="13">
        <f t="shared" si="618"/>
        <v>-30930</v>
      </c>
      <c r="O1199" s="13">
        <f t="shared" si="619"/>
        <v>30930</v>
      </c>
      <c r="P1199" s="19">
        <f t="shared" si="608"/>
        <v>0.61860000000000004</v>
      </c>
      <c r="Q1199" s="19">
        <f t="shared" si="610"/>
        <v>6.1859999999999999</v>
      </c>
      <c r="R1199" s="13">
        <f t="shared" si="609"/>
        <v>30.93</v>
      </c>
      <c r="S1199" s="19">
        <f t="shared" si="620"/>
        <v>30892.265399999997</v>
      </c>
      <c r="T1199" s="13">
        <f t="shared" si="621"/>
        <v>-10.297421799999999</v>
      </c>
      <c r="U1199" s="13">
        <f>IF(ISNA(VLOOKUP(LOWER(F1199)&amp;H1199,Prices!A:C,3,0)),0,VLOOKUP(LOWER(F1199)&amp;H1199,Prices!A:C,3,0))</f>
        <v>9.7899999999999991</v>
      </c>
      <c r="V1199" s="13">
        <f>IF(ISNA(VLOOKUP(LOWER(F1199)&amp;H1199,Prices!A:C,2,0)),0,VLOOKUP(LOWER(F1199)&amp;H1199,Prices!A:C,2,0))</f>
        <v>9.67</v>
      </c>
      <c r="W1199" s="13">
        <f t="shared" si="622"/>
        <v>1882.2653999999961</v>
      </c>
      <c r="X1199" s="13">
        <f t="shared" si="623"/>
        <v>359.99999999999767</v>
      </c>
      <c r="Y1199" s="43">
        <f t="shared" si="624"/>
        <v>6.0855654704170585E-2</v>
      </c>
      <c r="Z1199" s="49"/>
      <c r="AA1199" s="24"/>
    </row>
    <row r="1200" spans="1:27" s="13" customFormat="1" x14ac:dyDescent="0.15">
      <c r="A1200" s="12">
        <v>42836</v>
      </c>
      <c r="B1200" s="60" t="s">
        <v>2414</v>
      </c>
      <c r="C1200" s="13" t="s">
        <v>1128</v>
      </c>
      <c r="D1200" s="13" t="s">
        <v>1129</v>
      </c>
      <c r="E1200" s="13" t="s">
        <v>1130</v>
      </c>
      <c r="F1200" s="13" t="str">
        <f t="shared" si="607"/>
        <v>SZ</v>
      </c>
      <c r="G1200" s="13" t="str">
        <f>VLOOKUP(LOWER(F1200)&amp;H1200,'Current pricing'!A:B,2,0)</f>
        <v>冀中能源</v>
      </c>
      <c r="H1200" s="13" t="s">
        <v>2343</v>
      </c>
      <c r="I1200" s="13" t="s">
        <v>1206</v>
      </c>
      <c r="J1200" s="13" t="s">
        <v>2473</v>
      </c>
      <c r="K1200" s="13">
        <v>-1500</v>
      </c>
      <c r="L1200" s="13">
        <v>1</v>
      </c>
      <c r="M1200" s="13">
        <v>8.1999999999999993</v>
      </c>
      <c r="N1200" s="13">
        <f t="shared" si="618"/>
        <v>-12299.999999999998</v>
      </c>
      <c r="O1200" s="13">
        <f t="shared" si="619"/>
        <v>12299.999999999998</v>
      </c>
      <c r="P1200" s="19">
        <f t="shared" si="608"/>
        <v>0</v>
      </c>
      <c r="Q1200" s="19">
        <f t="shared" si="610"/>
        <v>5</v>
      </c>
      <c r="R1200" s="13">
        <f t="shared" si="609"/>
        <v>12.3</v>
      </c>
      <c r="S1200" s="19">
        <f t="shared" si="620"/>
        <v>12282.699999999999</v>
      </c>
      <c r="T1200" s="13">
        <f t="shared" si="621"/>
        <v>-8.1884666666666668</v>
      </c>
      <c r="U1200" s="13">
        <f>IF(ISNA(VLOOKUP(LOWER(F1200)&amp;H1200,Prices!A:C,3,0)),0,VLOOKUP(LOWER(F1200)&amp;H1200,Prices!A:C,3,0))</f>
        <v>6.06</v>
      </c>
      <c r="V1200" s="13">
        <f>IF(ISNA(VLOOKUP(LOWER(F1200)&amp;H1200,Prices!A:C,2,0)),0,VLOOKUP(LOWER(F1200)&amp;H1200,Prices!A:C,2,0))</f>
        <v>6.11</v>
      </c>
      <c r="W1200" s="13">
        <f t="shared" si="622"/>
        <v>3117.7</v>
      </c>
      <c r="X1200" s="13">
        <f t="shared" si="623"/>
        <v>-75.000000000001066</v>
      </c>
      <c r="Y1200" s="43">
        <f t="shared" si="624"/>
        <v>0.25347154471544719</v>
      </c>
      <c r="Z1200" s="49"/>
      <c r="AA1200" s="24"/>
    </row>
    <row r="1201" spans="1:27" s="13" customFormat="1" x14ac:dyDescent="0.15">
      <c r="A1201" s="12">
        <v>42836</v>
      </c>
      <c r="B1201" s="60" t="s">
        <v>2415</v>
      </c>
      <c r="C1201" s="13" t="s">
        <v>1128</v>
      </c>
      <c r="D1201" s="13" t="s">
        <v>1129</v>
      </c>
      <c r="E1201" s="13" t="s">
        <v>1130</v>
      </c>
      <c r="F1201" s="13" t="str">
        <f t="shared" si="607"/>
        <v>SZ</v>
      </c>
      <c r="G1201" s="13" t="str">
        <f>VLOOKUP(LOWER(F1201)&amp;H1201,'Current pricing'!A:B,2,0)</f>
        <v>冀中能源</v>
      </c>
      <c r="H1201" s="13" t="s">
        <v>2343</v>
      </c>
      <c r="I1201" s="13" t="s">
        <v>1206</v>
      </c>
      <c r="J1201" s="13" t="s">
        <v>2473</v>
      </c>
      <c r="K1201" s="13">
        <v>-3000</v>
      </c>
      <c r="L1201" s="13">
        <v>1</v>
      </c>
      <c r="M1201" s="13">
        <v>7.94</v>
      </c>
      <c r="N1201" s="13">
        <f t="shared" si="618"/>
        <v>-23820</v>
      </c>
      <c r="O1201" s="13">
        <f t="shared" si="619"/>
        <v>23820</v>
      </c>
      <c r="P1201" s="19">
        <f t="shared" si="608"/>
        <v>0</v>
      </c>
      <c r="Q1201" s="19">
        <f t="shared" si="610"/>
        <v>5</v>
      </c>
      <c r="R1201" s="13">
        <f t="shared" si="609"/>
        <v>23.82</v>
      </c>
      <c r="S1201" s="19">
        <f t="shared" si="620"/>
        <v>23791.18</v>
      </c>
      <c r="T1201" s="13">
        <f t="shared" si="621"/>
        <v>-7.9303933333333338</v>
      </c>
      <c r="U1201" s="13">
        <f>IF(ISNA(VLOOKUP(LOWER(F1201)&amp;H1201,Prices!A:C,3,0)),0,VLOOKUP(LOWER(F1201)&amp;H1201,Prices!A:C,3,0))</f>
        <v>6.06</v>
      </c>
      <c r="V1201" s="13">
        <f>IF(ISNA(VLOOKUP(LOWER(F1201)&amp;H1201,Prices!A:C,2,0)),0,VLOOKUP(LOWER(F1201)&amp;H1201,Prices!A:C,2,0))</f>
        <v>6.11</v>
      </c>
      <c r="W1201" s="13">
        <f t="shared" si="622"/>
        <v>5461.18</v>
      </c>
      <c r="X1201" s="13">
        <f t="shared" si="623"/>
        <v>-150.00000000000213</v>
      </c>
      <c r="Y1201" s="43">
        <f t="shared" si="624"/>
        <v>0.2292686817800168</v>
      </c>
      <c r="Z1201" s="49"/>
      <c r="AA1201" s="24"/>
    </row>
    <row r="1202" spans="1:27" s="13" customFormat="1" x14ac:dyDescent="0.15">
      <c r="A1202" s="12">
        <v>42837</v>
      </c>
      <c r="B1202" s="60" t="s">
        <v>2426</v>
      </c>
      <c r="C1202" s="13" t="s">
        <v>1128</v>
      </c>
      <c r="D1202" s="13" t="s">
        <v>1129</v>
      </c>
      <c r="E1202" s="13" t="s">
        <v>1130</v>
      </c>
      <c r="F1202" s="13" t="str">
        <f t="shared" si="607"/>
        <v>SZ</v>
      </c>
      <c r="G1202" s="13" t="str">
        <f>VLOOKUP(LOWER(F1202)&amp;H1202,'Current pricing'!A:B,2,0)</f>
        <v>欧菲光</v>
      </c>
      <c r="H1202" s="13" t="s">
        <v>1193</v>
      </c>
      <c r="I1202" s="13" t="s">
        <v>1206</v>
      </c>
      <c r="J1202" s="13" t="s">
        <v>2473</v>
      </c>
      <c r="K1202" s="13">
        <v>-100</v>
      </c>
      <c r="L1202" s="13">
        <v>1</v>
      </c>
      <c r="M1202" s="13">
        <v>35.770000000000003</v>
      </c>
      <c r="N1202" s="13">
        <f t="shared" ref="N1202:N1248" si="625">K1202*M1202</f>
        <v>-3577.0000000000005</v>
      </c>
      <c r="O1202" s="13">
        <f t="shared" ref="O1202:O1248" si="626">ABS(N1202)</f>
        <v>3577.0000000000005</v>
      </c>
      <c r="P1202" s="19">
        <f t="shared" si="608"/>
        <v>0</v>
      </c>
      <c r="Q1202" s="19">
        <f t="shared" si="610"/>
        <v>5</v>
      </c>
      <c r="R1202" s="13">
        <f t="shared" si="609"/>
        <v>3.58</v>
      </c>
      <c r="S1202" s="19">
        <f t="shared" ref="S1202:S1248" si="627">-(N1202+P1202+Q1202+R1202)</f>
        <v>3568.4200000000005</v>
      </c>
      <c r="T1202" s="13">
        <f t="shared" ref="T1202:T1248" si="628">S1202/K1202</f>
        <v>-35.684200000000004</v>
      </c>
      <c r="U1202" s="13">
        <f>IF(ISNA(VLOOKUP(LOWER(F1202)&amp;H1202,Prices!A:C,3,0)),0,VLOOKUP(LOWER(F1202)&amp;H1202,Prices!A:C,3,0))</f>
        <v>22.55</v>
      </c>
      <c r="V1202" s="13">
        <f>IF(ISNA(VLOOKUP(LOWER(F1202)&amp;H1202,Prices!A:C,2,0)),0,VLOOKUP(LOWER(F1202)&amp;H1202,Prices!A:C,2,0))</f>
        <v>22.75</v>
      </c>
      <c r="W1202" s="13">
        <f t="shared" ref="W1202:W1248" si="629">IF(I1202="B",(V1202+T1202)*K1202,(V1202+T1202)*K1202)</f>
        <v>1293.4200000000005</v>
      </c>
      <c r="X1202" s="13">
        <f t="shared" ref="X1202:X1248" si="630">K1202*(V1202-U1202)</f>
        <v>-19.999999999999929</v>
      </c>
      <c r="Y1202" s="43">
        <f t="shared" ref="Y1202:Y1248" si="631">W1202/O1202</f>
        <v>0.36159351411797608</v>
      </c>
      <c r="Z1202" s="49"/>
      <c r="AA1202" s="24"/>
    </row>
    <row r="1203" spans="1:27" s="13" customFormat="1" x14ac:dyDescent="0.15">
      <c r="A1203" s="12">
        <v>42837</v>
      </c>
      <c r="B1203" s="60" t="s">
        <v>2377</v>
      </c>
      <c r="C1203" s="13" t="s">
        <v>1128</v>
      </c>
      <c r="D1203" s="13" t="s">
        <v>1129</v>
      </c>
      <c r="E1203" s="13" t="s">
        <v>1130</v>
      </c>
      <c r="F1203" s="13" t="str">
        <f t="shared" si="607"/>
        <v>SH</v>
      </c>
      <c r="G1203" s="13" t="str">
        <f>VLOOKUP(LOWER(F1203)&amp;H1203,'Current pricing'!A:B,2,0)</f>
        <v>洛阳钼业</v>
      </c>
      <c r="H1203" s="13" t="s">
        <v>1865</v>
      </c>
      <c r="I1203" s="13" t="s">
        <v>1206</v>
      </c>
      <c r="J1203" s="13" t="s">
        <v>2473</v>
      </c>
      <c r="K1203" s="13">
        <v>-1000</v>
      </c>
      <c r="L1203" s="13">
        <v>1</v>
      </c>
      <c r="M1203" s="13">
        <v>5.0199999999999996</v>
      </c>
      <c r="N1203" s="13">
        <f t="shared" si="625"/>
        <v>-5020</v>
      </c>
      <c r="O1203" s="13">
        <f t="shared" si="626"/>
        <v>5020</v>
      </c>
      <c r="P1203" s="19">
        <f t="shared" si="608"/>
        <v>0.1004</v>
      </c>
      <c r="Q1203" s="19">
        <f t="shared" si="610"/>
        <v>5</v>
      </c>
      <c r="R1203" s="13">
        <f t="shared" si="609"/>
        <v>5.0199999999999996</v>
      </c>
      <c r="S1203" s="19">
        <f t="shared" si="627"/>
        <v>5009.8795999999993</v>
      </c>
      <c r="T1203" s="13">
        <f t="shared" si="628"/>
        <v>-5.0098795999999997</v>
      </c>
      <c r="U1203" s="13">
        <f>IF(ISNA(VLOOKUP(LOWER(F1203)&amp;H1203,Prices!A:C,3,0)),0,VLOOKUP(LOWER(F1203)&amp;H1203,Prices!A:C,3,0))</f>
        <v>6.9</v>
      </c>
      <c r="V1203" s="13">
        <f>IF(ISNA(VLOOKUP(LOWER(F1203)&amp;H1203,Prices!A:C,2,0)),0,VLOOKUP(LOWER(F1203)&amp;H1203,Prices!A:C,2,0))</f>
        <v>6.89</v>
      </c>
      <c r="W1203" s="13">
        <f t="shared" si="629"/>
        <v>-1880.1204</v>
      </c>
      <c r="X1203" s="13">
        <f t="shared" si="630"/>
        <v>10.000000000000675</v>
      </c>
      <c r="Y1203" s="43">
        <f t="shared" si="631"/>
        <v>-0.37452597609561755</v>
      </c>
      <c r="Z1203" s="49"/>
      <c r="AA1203" s="24"/>
    </row>
    <row r="1204" spans="1:27" s="13" customFormat="1" x14ac:dyDescent="0.15">
      <c r="A1204" s="12">
        <v>42837</v>
      </c>
      <c r="B1204" s="60" t="s">
        <v>2427</v>
      </c>
      <c r="C1204" s="13" t="s">
        <v>1128</v>
      </c>
      <c r="D1204" s="13" t="s">
        <v>1129</v>
      </c>
      <c r="E1204" s="13" t="s">
        <v>1130</v>
      </c>
      <c r="F1204" s="13" t="str">
        <f t="shared" si="607"/>
        <v>SH</v>
      </c>
      <c r="G1204" s="13" t="str">
        <f>VLOOKUP(LOWER(F1204)&amp;H1204,'Current pricing'!A:B,2,0)</f>
        <v>大秦铁路</v>
      </c>
      <c r="H1204" s="13" t="s">
        <v>1334</v>
      </c>
      <c r="I1204" s="13" t="s">
        <v>1206</v>
      </c>
      <c r="J1204" s="13" t="s">
        <v>2473</v>
      </c>
      <c r="K1204" s="13">
        <v>-700</v>
      </c>
      <c r="L1204" s="13">
        <v>1</v>
      </c>
      <c r="M1204" s="13">
        <v>7.89</v>
      </c>
      <c r="N1204" s="13">
        <f t="shared" si="625"/>
        <v>-5523</v>
      </c>
      <c r="O1204" s="13">
        <f t="shared" si="626"/>
        <v>5523</v>
      </c>
      <c r="P1204" s="19">
        <f t="shared" si="608"/>
        <v>0.11046</v>
      </c>
      <c r="Q1204" s="19">
        <f t="shared" si="610"/>
        <v>5</v>
      </c>
      <c r="R1204" s="13">
        <f t="shared" si="609"/>
        <v>5.52</v>
      </c>
      <c r="S1204" s="19">
        <f t="shared" si="627"/>
        <v>5512.3695399999997</v>
      </c>
      <c r="T1204" s="13">
        <f t="shared" si="628"/>
        <v>-7.8748136285714283</v>
      </c>
      <c r="U1204" s="13">
        <f>IF(ISNA(VLOOKUP(LOWER(F1204)&amp;H1204,Prices!A:C,3,0)),0,VLOOKUP(LOWER(F1204)&amp;H1204,Prices!A:C,3,0))</f>
        <v>8.84</v>
      </c>
      <c r="V1204" s="13">
        <f>IF(ISNA(VLOOKUP(LOWER(F1204)&amp;H1204,Prices!A:C,2,0)),0,VLOOKUP(LOWER(F1204)&amp;H1204,Prices!A:C,2,0))</f>
        <v>8.83</v>
      </c>
      <c r="W1204" s="13">
        <f t="shared" si="629"/>
        <v>-668.6304600000002</v>
      </c>
      <c r="X1204" s="13">
        <f t="shared" si="630"/>
        <v>6.9999999999998508</v>
      </c>
      <c r="Y1204" s="43">
        <f t="shared" si="631"/>
        <v>-0.12106291146116245</v>
      </c>
      <c r="Z1204" s="49"/>
      <c r="AA1204" s="24"/>
    </row>
    <row r="1205" spans="1:27" s="13" customFormat="1" x14ac:dyDescent="0.15">
      <c r="A1205" s="12">
        <v>42837</v>
      </c>
      <c r="B1205" s="60" t="s">
        <v>2428</v>
      </c>
      <c r="C1205" s="13" t="s">
        <v>1128</v>
      </c>
      <c r="D1205" s="13" t="s">
        <v>1129</v>
      </c>
      <c r="E1205" s="13" t="s">
        <v>1130</v>
      </c>
      <c r="F1205" s="13" t="str">
        <f t="shared" si="607"/>
        <v>SH</v>
      </c>
      <c r="G1205" s="13" t="str">
        <f>VLOOKUP(LOWER(F1205)&amp;H1205,'Current pricing'!A:B,2,0)</f>
        <v>中国电影</v>
      </c>
      <c r="H1205" s="13" t="s">
        <v>2319</v>
      </c>
      <c r="I1205" s="13" t="s">
        <v>1206</v>
      </c>
      <c r="J1205" s="13" t="s">
        <v>2473</v>
      </c>
      <c r="K1205" s="13">
        <v>-500</v>
      </c>
      <c r="L1205" s="13">
        <v>1</v>
      </c>
      <c r="M1205" s="13">
        <v>23.56</v>
      </c>
      <c r="N1205" s="13">
        <f t="shared" si="625"/>
        <v>-11780</v>
      </c>
      <c r="O1205" s="13">
        <f t="shared" si="626"/>
        <v>11780</v>
      </c>
      <c r="P1205" s="19">
        <f t="shared" si="608"/>
        <v>0.23560000000000003</v>
      </c>
      <c r="Q1205" s="19">
        <f t="shared" si="610"/>
        <v>5</v>
      </c>
      <c r="R1205" s="13">
        <f t="shared" si="609"/>
        <v>11.78</v>
      </c>
      <c r="S1205" s="19">
        <f t="shared" si="627"/>
        <v>11762.984399999999</v>
      </c>
      <c r="T1205" s="13">
        <f t="shared" si="628"/>
        <v>-23.525968799999998</v>
      </c>
      <c r="U1205" s="13">
        <f>IF(ISNA(VLOOKUP(LOWER(F1205)&amp;H1205,Prices!A:C,3,0)),0,VLOOKUP(LOWER(F1205)&amp;H1205,Prices!A:C,3,0))</f>
        <v>16.29</v>
      </c>
      <c r="V1205" s="13">
        <f>IF(ISNA(VLOOKUP(LOWER(F1205)&amp;H1205,Prices!A:C,2,0)),0,VLOOKUP(LOWER(F1205)&amp;H1205,Prices!A:C,2,0))</f>
        <v>16.149999999999999</v>
      </c>
      <c r="W1205" s="13">
        <f t="shared" si="629"/>
        <v>3687.9843999999994</v>
      </c>
      <c r="X1205" s="13">
        <f t="shared" si="630"/>
        <v>70.000000000000284</v>
      </c>
      <c r="Y1205" s="43">
        <f t="shared" si="631"/>
        <v>0.31307168081494052</v>
      </c>
      <c r="Z1205" s="49"/>
      <c r="AA1205" s="24"/>
    </row>
    <row r="1206" spans="1:27" s="13" customFormat="1" x14ac:dyDescent="0.15">
      <c r="A1206" s="12">
        <v>42837</v>
      </c>
      <c r="B1206" s="60" t="s">
        <v>2429</v>
      </c>
      <c r="C1206" s="13" t="s">
        <v>1128</v>
      </c>
      <c r="D1206" s="13" t="s">
        <v>1129</v>
      </c>
      <c r="E1206" s="13" t="s">
        <v>1130</v>
      </c>
      <c r="F1206" s="13" t="str">
        <f t="shared" si="607"/>
        <v>SH</v>
      </c>
      <c r="G1206" s="13" t="str">
        <f>VLOOKUP(LOWER(F1206)&amp;H1206,'Current pricing'!A:B,2,0)</f>
        <v>中国建筑</v>
      </c>
      <c r="H1206" s="13" t="s">
        <v>1354</v>
      </c>
      <c r="I1206" s="13" t="s">
        <v>1206</v>
      </c>
      <c r="J1206" s="13" t="s">
        <v>2473</v>
      </c>
      <c r="K1206" s="13">
        <v>-1500</v>
      </c>
      <c r="L1206" s="13">
        <v>1</v>
      </c>
      <c r="M1206" s="13">
        <v>10.24</v>
      </c>
      <c r="N1206" s="13">
        <f t="shared" si="625"/>
        <v>-15360</v>
      </c>
      <c r="O1206" s="13">
        <f t="shared" si="626"/>
        <v>15360</v>
      </c>
      <c r="P1206" s="19">
        <f t="shared" si="608"/>
        <v>0.30720000000000003</v>
      </c>
      <c r="Q1206" s="19">
        <f t="shared" si="610"/>
        <v>5</v>
      </c>
      <c r="R1206" s="13">
        <f t="shared" si="609"/>
        <v>15.36</v>
      </c>
      <c r="S1206" s="19">
        <f t="shared" si="627"/>
        <v>15339.3328</v>
      </c>
      <c r="T1206" s="13">
        <f t="shared" si="628"/>
        <v>-10.226221866666666</v>
      </c>
      <c r="U1206" s="13">
        <f>IF(ISNA(VLOOKUP(LOWER(F1206)&amp;H1206,Prices!A:C,3,0)),0,VLOOKUP(LOWER(F1206)&amp;H1206,Prices!A:C,3,0))</f>
        <v>9.7899999999999991</v>
      </c>
      <c r="V1206" s="13">
        <f>IF(ISNA(VLOOKUP(LOWER(F1206)&amp;H1206,Prices!A:C,2,0)),0,VLOOKUP(LOWER(F1206)&amp;H1206,Prices!A:C,2,0))</f>
        <v>9.67</v>
      </c>
      <c r="W1206" s="13">
        <f t="shared" si="629"/>
        <v>834.33279999999945</v>
      </c>
      <c r="X1206" s="13">
        <f t="shared" si="630"/>
        <v>179.99999999999883</v>
      </c>
      <c r="Y1206" s="43">
        <f t="shared" si="631"/>
        <v>5.431854166666663E-2</v>
      </c>
      <c r="Z1206" s="49"/>
      <c r="AA1206" s="24"/>
    </row>
    <row r="1207" spans="1:27" s="13" customFormat="1" x14ac:dyDescent="0.15">
      <c r="A1207" s="12">
        <v>42837</v>
      </c>
      <c r="B1207" s="60" t="s">
        <v>2430</v>
      </c>
      <c r="C1207" s="13" t="s">
        <v>1128</v>
      </c>
      <c r="D1207" s="13" t="s">
        <v>1129</v>
      </c>
      <c r="E1207" s="13" t="s">
        <v>1130</v>
      </c>
      <c r="F1207" s="13" t="str">
        <f t="shared" si="607"/>
        <v>SH</v>
      </c>
      <c r="G1207" s="13" t="str">
        <f>VLOOKUP(LOWER(F1207)&amp;H1207,'Current pricing'!A:B,2,0)</f>
        <v>中国交建</v>
      </c>
      <c r="H1207" s="13" t="s">
        <v>1190</v>
      </c>
      <c r="I1207" s="13" t="s">
        <v>1206</v>
      </c>
      <c r="J1207" s="13" t="s">
        <v>2473</v>
      </c>
      <c r="K1207" s="13">
        <v>-1000</v>
      </c>
      <c r="L1207" s="13">
        <v>1</v>
      </c>
      <c r="M1207" s="13">
        <v>18.43</v>
      </c>
      <c r="N1207" s="13">
        <f t="shared" si="625"/>
        <v>-18430</v>
      </c>
      <c r="O1207" s="13">
        <f t="shared" si="626"/>
        <v>18430</v>
      </c>
      <c r="P1207" s="19">
        <f t="shared" si="608"/>
        <v>0.36860000000000004</v>
      </c>
      <c r="Q1207" s="19">
        <f t="shared" si="610"/>
        <v>5</v>
      </c>
      <c r="R1207" s="13">
        <f t="shared" si="609"/>
        <v>18.43</v>
      </c>
      <c r="S1207" s="19">
        <f t="shared" si="627"/>
        <v>18406.201399999998</v>
      </c>
      <c r="T1207" s="13">
        <f t="shared" si="628"/>
        <v>-18.406201399999997</v>
      </c>
      <c r="U1207" s="13">
        <f>IF(ISNA(VLOOKUP(LOWER(F1207)&amp;H1207,Prices!A:C,3,0)),0,VLOOKUP(LOWER(F1207)&amp;H1207,Prices!A:C,3,0))</f>
        <v>15.26</v>
      </c>
      <c r="V1207" s="13">
        <f>IF(ISNA(VLOOKUP(LOWER(F1207)&amp;H1207,Prices!A:C,2,0)),0,VLOOKUP(LOWER(F1207)&amp;H1207,Prices!A:C,2,0))</f>
        <v>15.05</v>
      </c>
      <c r="W1207" s="13">
        <f t="shared" si="629"/>
        <v>3356.2013999999963</v>
      </c>
      <c r="X1207" s="13">
        <f t="shared" si="630"/>
        <v>209.99999999999909</v>
      </c>
      <c r="Y1207" s="43">
        <f t="shared" si="631"/>
        <v>0.18210533912099816</v>
      </c>
      <c r="Z1207" s="49"/>
      <c r="AA1207" s="24"/>
    </row>
    <row r="1208" spans="1:27" s="13" customFormat="1" x14ac:dyDescent="0.15">
      <c r="A1208" s="12">
        <v>42837</v>
      </c>
      <c r="B1208" s="60" t="s">
        <v>2431</v>
      </c>
      <c r="C1208" s="13" t="s">
        <v>1128</v>
      </c>
      <c r="D1208" s="13" t="s">
        <v>1129</v>
      </c>
      <c r="E1208" s="13" t="s">
        <v>1130</v>
      </c>
      <c r="F1208" s="13" t="str">
        <f t="shared" si="607"/>
        <v>SZ</v>
      </c>
      <c r="G1208" s="13" t="str">
        <f>VLOOKUP(LOWER(F1208)&amp;H1208,'Current pricing'!A:B,2,0)</f>
        <v>中泰化学</v>
      </c>
      <c r="H1208" s="13" t="s">
        <v>1280</v>
      </c>
      <c r="I1208" s="13" t="s">
        <v>1206</v>
      </c>
      <c r="J1208" s="13" t="s">
        <v>2473</v>
      </c>
      <c r="K1208" s="13">
        <v>-1500</v>
      </c>
      <c r="L1208" s="13">
        <v>1</v>
      </c>
      <c r="M1208" s="13">
        <v>13.25</v>
      </c>
      <c r="N1208" s="13">
        <f t="shared" si="625"/>
        <v>-19875</v>
      </c>
      <c r="O1208" s="13">
        <f t="shared" si="626"/>
        <v>19875</v>
      </c>
      <c r="P1208" s="19">
        <f t="shared" si="608"/>
        <v>0</v>
      </c>
      <c r="Q1208" s="19">
        <f t="shared" si="610"/>
        <v>5</v>
      </c>
      <c r="R1208" s="13">
        <f t="shared" si="609"/>
        <v>19.88</v>
      </c>
      <c r="S1208" s="19">
        <f t="shared" si="627"/>
        <v>19850.12</v>
      </c>
      <c r="T1208" s="13">
        <f t="shared" si="628"/>
        <v>-13.233413333333333</v>
      </c>
      <c r="U1208" s="13">
        <f>IF(ISNA(VLOOKUP(LOWER(F1208)&amp;H1208,Prices!A:C,3,0)),0,VLOOKUP(LOWER(F1208)&amp;H1208,Prices!A:C,3,0))</f>
        <v>13.41</v>
      </c>
      <c r="V1208" s="13">
        <f>IF(ISNA(VLOOKUP(LOWER(F1208)&amp;H1208,Prices!A:C,2,0)),0,VLOOKUP(LOWER(F1208)&amp;H1208,Prices!A:C,2,0))</f>
        <v>13.35</v>
      </c>
      <c r="W1208" s="13">
        <f t="shared" si="629"/>
        <v>-174.87999999999994</v>
      </c>
      <c r="X1208" s="13">
        <f t="shared" si="630"/>
        <v>90.000000000000739</v>
      </c>
      <c r="Y1208" s="43">
        <f t="shared" si="631"/>
        <v>-8.7989937106918211E-3</v>
      </c>
      <c r="Z1208" s="49"/>
      <c r="AA1208" s="24"/>
    </row>
    <row r="1209" spans="1:27" s="13" customFormat="1" x14ac:dyDescent="0.15">
      <c r="A1209" s="12">
        <v>42837</v>
      </c>
      <c r="B1209" s="60" t="s">
        <v>2432</v>
      </c>
      <c r="C1209" s="13" t="s">
        <v>1128</v>
      </c>
      <c r="D1209" s="13" t="s">
        <v>1129</v>
      </c>
      <c r="E1209" s="13" t="s">
        <v>1130</v>
      </c>
      <c r="F1209" s="13" t="str">
        <f t="shared" si="607"/>
        <v>SH</v>
      </c>
      <c r="G1209" s="13" t="str">
        <f>VLOOKUP(LOWER(F1209)&amp;H1209,'Current pricing'!A:B,2,0)</f>
        <v>福耀玻璃</v>
      </c>
      <c r="H1209" s="13" t="s">
        <v>2063</v>
      </c>
      <c r="I1209" s="13" t="s">
        <v>1206</v>
      </c>
      <c r="J1209" s="13" t="s">
        <v>2473</v>
      </c>
      <c r="K1209" s="13">
        <v>-300</v>
      </c>
      <c r="L1209" s="13">
        <v>1</v>
      </c>
      <c r="M1209" s="13">
        <v>21.8</v>
      </c>
      <c r="N1209" s="13">
        <f t="shared" si="625"/>
        <v>-6540</v>
      </c>
      <c r="O1209" s="13">
        <f t="shared" si="626"/>
        <v>6540</v>
      </c>
      <c r="P1209" s="19">
        <f t="shared" si="608"/>
        <v>0.1308</v>
      </c>
      <c r="Q1209" s="19">
        <f t="shared" si="610"/>
        <v>5</v>
      </c>
      <c r="R1209" s="13">
        <f t="shared" si="609"/>
        <v>6.54</v>
      </c>
      <c r="S1209" s="19">
        <f t="shared" si="627"/>
        <v>6528.3292000000001</v>
      </c>
      <c r="T1209" s="13">
        <f t="shared" si="628"/>
        <v>-21.761097333333336</v>
      </c>
      <c r="U1209" s="13">
        <f>IF(ISNA(VLOOKUP(LOWER(F1209)&amp;H1209,Prices!A:C,3,0)),0,VLOOKUP(LOWER(F1209)&amp;H1209,Prices!A:C,3,0))</f>
        <v>27.09</v>
      </c>
      <c r="V1209" s="13">
        <f>IF(ISNA(VLOOKUP(LOWER(F1209)&amp;H1209,Prices!A:C,2,0)),0,VLOOKUP(LOWER(F1209)&amp;H1209,Prices!A:C,2,0))</f>
        <v>27.8</v>
      </c>
      <c r="W1209" s="13">
        <f t="shared" si="629"/>
        <v>-1811.6707999999996</v>
      </c>
      <c r="X1209" s="13">
        <f t="shared" si="630"/>
        <v>-213.00000000000026</v>
      </c>
      <c r="Y1209" s="43">
        <f t="shared" si="631"/>
        <v>-0.27701388379204889</v>
      </c>
      <c r="Z1209" s="49"/>
      <c r="AA1209" s="24"/>
    </row>
    <row r="1210" spans="1:27" s="13" customFormat="1" x14ac:dyDescent="0.15">
      <c r="A1210" s="12">
        <v>42837</v>
      </c>
      <c r="B1210" s="60" t="s">
        <v>2433</v>
      </c>
      <c r="C1210" s="13" t="s">
        <v>1128</v>
      </c>
      <c r="D1210" s="13" t="s">
        <v>1129</v>
      </c>
      <c r="E1210" s="13" t="s">
        <v>1130</v>
      </c>
      <c r="F1210" s="13" t="str">
        <f t="shared" si="607"/>
        <v>SH</v>
      </c>
      <c r="G1210" s="13" t="str">
        <f>VLOOKUP(LOWER(F1210)&amp;H1210,'Current pricing'!A:B,2,0)</f>
        <v>中直股份</v>
      </c>
      <c r="H1210" s="13" t="s">
        <v>1509</v>
      </c>
      <c r="I1210" s="13" t="s">
        <v>1207</v>
      </c>
      <c r="J1210" s="13" t="s">
        <v>2509</v>
      </c>
      <c r="K1210" s="13">
        <v>900</v>
      </c>
      <c r="L1210" s="13">
        <v>1</v>
      </c>
      <c r="M1210" s="13">
        <v>52.81</v>
      </c>
      <c r="N1210" s="13">
        <f t="shared" si="625"/>
        <v>47529</v>
      </c>
      <c r="O1210" s="13">
        <f t="shared" si="626"/>
        <v>47529</v>
      </c>
      <c r="P1210" s="19">
        <f t="shared" si="608"/>
        <v>0.95058000000000009</v>
      </c>
      <c r="Q1210" s="19">
        <f t="shared" si="610"/>
        <v>9.5058000000000007</v>
      </c>
      <c r="R1210" s="13">
        <f t="shared" si="609"/>
        <v>0</v>
      </c>
      <c r="S1210" s="19">
        <f t="shared" si="627"/>
        <v>-47539.456379999996</v>
      </c>
      <c r="T1210" s="13">
        <f t="shared" si="628"/>
        <v>-52.821618199999996</v>
      </c>
      <c r="U1210" s="13">
        <f>IF(ISNA(VLOOKUP(LOWER(F1210)&amp;H1210,Prices!A:C,3,0)),0,VLOOKUP(LOWER(F1210)&amp;H1210,Prices!A:C,3,0))</f>
        <v>44.17</v>
      </c>
      <c r="V1210" s="13">
        <f>IF(ISNA(VLOOKUP(LOWER(F1210)&amp;H1210,Prices!A:C,2,0)),0,VLOOKUP(LOWER(F1210)&amp;H1210,Prices!A:C,2,0))</f>
        <v>45.58</v>
      </c>
      <c r="W1210" s="13">
        <f t="shared" si="629"/>
        <v>-6517.4563799999978</v>
      </c>
      <c r="X1210" s="13">
        <f t="shared" si="630"/>
        <v>1268.9999999999968</v>
      </c>
      <c r="Y1210" s="43">
        <f t="shared" si="631"/>
        <v>-0.13712588903616735</v>
      </c>
      <c r="Z1210" s="49"/>
      <c r="AA1210" s="24"/>
    </row>
    <row r="1211" spans="1:27" s="13" customFormat="1" x14ac:dyDescent="0.15">
      <c r="A1211" s="12">
        <v>42837</v>
      </c>
      <c r="B1211" s="60" t="s">
        <v>2434</v>
      </c>
      <c r="C1211" s="13" t="s">
        <v>1128</v>
      </c>
      <c r="D1211" s="13" t="s">
        <v>1129</v>
      </c>
      <c r="E1211" s="13" t="s">
        <v>1130</v>
      </c>
      <c r="F1211" s="13" t="str">
        <f t="shared" si="607"/>
        <v>SH</v>
      </c>
      <c r="G1211" s="13" t="str">
        <f>VLOOKUP(LOWER(F1211)&amp;H1211,'Current pricing'!A:B,2,0)</f>
        <v>广深铁路</v>
      </c>
      <c r="H1211" s="13" t="s">
        <v>2435</v>
      </c>
      <c r="I1211" s="13" t="s">
        <v>1207</v>
      </c>
      <c r="J1211" s="13" t="s">
        <v>2509</v>
      </c>
      <c r="K1211" s="13">
        <v>8900</v>
      </c>
      <c r="L1211" s="13">
        <v>1</v>
      </c>
      <c r="M1211" s="13">
        <v>5.59</v>
      </c>
      <c r="N1211" s="13">
        <f t="shared" si="625"/>
        <v>49751</v>
      </c>
      <c r="O1211" s="13">
        <f t="shared" si="626"/>
        <v>49751</v>
      </c>
      <c r="P1211" s="19">
        <f t="shared" si="608"/>
        <v>0.99502000000000013</v>
      </c>
      <c r="Q1211" s="19">
        <f t="shared" si="610"/>
        <v>9.9502000000000006</v>
      </c>
      <c r="R1211" s="13">
        <f t="shared" si="609"/>
        <v>0</v>
      </c>
      <c r="S1211" s="19">
        <f t="shared" si="627"/>
        <v>-49761.945220000001</v>
      </c>
      <c r="T1211" s="13">
        <f t="shared" si="628"/>
        <v>-5.5912297999999998</v>
      </c>
      <c r="U1211" s="13">
        <f>IF(ISNA(VLOOKUP(LOWER(F1211)&amp;H1211,Prices!A:C,3,0)),0,VLOOKUP(LOWER(F1211)&amp;H1211,Prices!A:C,3,0))</f>
        <v>4.82</v>
      </c>
      <c r="V1211" s="13">
        <f>IF(ISNA(VLOOKUP(LOWER(F1211)&amp;H1211,Prices!A:C,2,0)),0,VLOOKUP(LOWER(F1211)&amp;H1211,Prices!A:C,2,0))</f>
        <v>4.87</v>
      </c>
      <c r="W1211" s="13">
        <f t="shared" si="629"/>
        <v>-6418.9452199999969</v>
      </c>
      <c r="X1211" s="13">
        <f t="shared" si="630"/>
        <v>444.99999999999841</v>
      </c>
      <c r="Y1211" s="43">
        <f t="shared" si="631"/>
        <v>-0.12902143112701245</v>
      </c>
      <c r="Z1211" s="49"/>
      <c r="AA1211" s="24"/>
    </row>
    <row r="1212" spans="1:27" s="13" customFormat="1" x14ac:dyDescent="0.15">
      <c r="A1212" s="12">
        <v>42837</v>
      </c>
      <c r="B1212" s="60" t="s">
        <v>2436</v>
      </c>
      <c r="C1212" s="13" t="s">
        <v>1128</v>
      </c>
      <c r="D1212" s="13" t="s">
        <v>1129</v>
      </c>
      <c r="E1212" s="13" t="s">
        <v>1130</v>
      </c>
      <c r="F1212" s="13" t="str">
        <f t="shared" si="607"/>
        <v>SH</v>
      </c>
      <c r="G1212" s="13" t="str">
        <f>VLOOKUP(LOWER(F1212)&amp;H1212,'Current pricing'!A:B,2,0)</f>
        <v>中国船舶</v>
      </c>
      <c r="H1212" s="13" t="s">
        <v>1352</v>
      </c>
      <c r="I1212" s="13" t="s">
        <v>1207</v>
      </c>
      <c r="J1212" s="13" t="s">
        <v>2509</v>
      </c>
      <c r="K1212" s="13">
        <v>1600</v>
      </c>
      <c r="L1212" s="13">
        <v>1</v>
      </c>
      <c r="M1212" s="13">
        <v>31.1</v>
      </c>
      <c r="N1212" s="13">
        <f t="shared" si="625"/>
        <v>49760</v>
      </c>
      <c r="O1212" s="13">
        <f t="shared" si="626"/>
        <v>49760</v>
      </c>
      <c r="P1212" s="19">
        <f t="shared" si="608"/>
        <v>0.99520000000000008</v>
      </c>
      <c r="Q1212" s="19">
        <f t="shared" si="610"/>
        <v>9.952</v>
      </c>
      <c r="R1212" s="13">
        <f t="shared" si="609"/>
        <v>0</v>
      </c>
      <c r="S1212" s="19">
        <f t="shared" si="627"/>
        <v>-49770.947199999995</v>
      </c>
      <c r="T1212" s="13">
        <f t="shared" si="628"/>
        <v>-31.106841999999997</v>
      </c>
      <c r="U1212" s="13">
        <f>IF(ISNA(VLOOKUP(LOWER(F1212)&amp;H1212,Prices!A:C,3,0)),0,VLOOKUP(LOWER(F1212)&amp;H1212,Prices!A:C,3,0))</f>
        <v>24.67</v>
      </c>
      <c r="V1212" s="13">
        <f>IF(ISNA(VLOOKUP(LOWER(F1212)&amp;H1212,Prices!A:C,2,0)),0,VLOOKUP(LOWER(F1212)&amp;H1212,Prices!A:C,2,0))</f>
        <v>24.67</v>
      </c>
      <c r="W1212" s="13">
        <f t="shared" si="629"/>
        <v>-10298.947199999991</v>
      </c>
      <c r="X1212" s="13">
        <f t="shared" si="630"/>
        <v>0</v>
      </c>
      <c r="Y1212" s="43">
        <f t="shared" si="631"/>
        <v>-0.20697241157556254</v>
      </c>
      <c r="Z1212" s="49"/>
      <c r="AA1212" s="24"/>
    </row>
    <row r="1213" spans="1:27" s="13" customFormat="1" x14ac:dyDescent="0.15">
      <c r="A1213" s="12">
        <v>42837</v>
      </c>
      <c r="B1213" s="60" t="s">
        <v>2437</v>
      </c>
      <c r="C1213" s="13" t="s">
        <v>1128</v>
      </c>
      <c r="D1213" s="13" t="s">
        <v>1129</v>
      </c>
      <c r="E1213" s="13" t="s">
        <v>1130</v>
      </c>
      <c r="F1213" s="13" t="str">
        <f t="shared" si="607"/>
        <v>SZ</v>
      </c>
      <c r="G1213" s="13" t="str">
        <f>VLOOKUP(LOWER(F1213)&amp;H1213,'Current pricing'!A:B,2,0)</f>
        <v>中航机电</v>
      </c>
      <c r="H1213" s="13" t="s">
        <v>1468</v>
      </c>
      <c r="I1213" s="13" t="s">
        <v>1207</v>
      </c>
      <c r="J1213" s="13" t="s">
        <v>2509</v>
      </c>
      <c r="K1213" s="13">
        <v>2600</v>
      </c>
      <c r="L1213" s="13">
        <v>1</v>
      </c>
      <c r="M1213" s="13">
        <v>18.82</v>
      </c>
      <c r="N1213" s="13">
        <f t="shared" si="625"/>
        <v>48932</v>
      </c>
      <c r="O1213" s="13">
        <f t="shared" si="626"/>
        <v>48932</v>
      </c>
      <c r="P1213" s="19">
        <f t="shared" si="608"/>
        <v>0</v>
      </c>
      <c r="Q1213" s="19">
        <f t="shared" si="610"/>
        <v>9.7864000000000004</v>
      </c>
      <c r="R1213" s="13">
        <f t="shared" si="609"/>
        <v>0</v>
      </c>
      <c r="S1213" s="19">
        <f t="shared" si="627"/>
        <v>-48941.786399999997</v>
      </c>
      <c r="T1213" s="13">
        <f t="shared" si="628"/>
        <v>-18.823764000000001</v>
      </c>
      <c r="U1213" s="13">
        <f>IF(ISNA(VLOOKUP(LOWER(F1213)&amp;H1213,Prices!A:C,3,0)),0,VLOOKUP(LOWER(F1213)&amp;H1213,Prices!A:C,3,0))</f>
        <v>10.4</v>
      </c>
      <c r="V1213" s="13">
        <f>IF(ISNA(VLOOKUP(LOWER(F1213)&amp;H1213,Prices!A:C,2,0)),0,VLOOKUP(LOWER(F1213)&amp;H1213,Prices!A:C,2,0))</f>
        <v>10.69</v>
      </c>
      <c r="W1213" s="13">
        <f t="shared" si="629"/>
        <v>-21147.786400000005</v>
      </c>
      <c r="X1213" s="13">
        <f t="shared" si="630"/>
        <v>753.99999999999773</v>
      </c>
      <c r="Y1213" s="43">
        <f t="shared" si="631"/>
        <v>-0.43218724760892674</v>
      </c>
      <c r="Z1213" s="49"/>
      <c r="AA1213" s="24"/>
    </row>
    <row r="1214" spans="1:27" s="13" customFormat="1" x14ac:dyDescent="0.15">
      <c r="A1214" s="12">
        <v>42837</v>
      </c>
      <c r="B1214" s="60" t="s">
        <v>2438</v>
      </c>
      <c r="C1214" s="13" t="s">
        <v>1128</v>
      </c>
      <c r="D1214" s="13" t="s">
        <v>1129</v>
      </c>
      <c r="E1214" s="13" t="s">
        <v>1130</v>
      </c>
      <c r="F1214" s="13" t="str">
        <f t="shared" si="607"/>
        <v>SH</v>
      </c>
      <c r="G1214" s="13" t="str">
        <f>VLOOKUP(LOWER(F1214)&amp;H1214,'Current pricing'!A:B,2,0)</f>
        <v>广深铁路</v>
      </c>
      <c r="H1214" s="13" t="s">
        <v>2435</v>
      </c>
      <c r="I1214" s="13" t="s">
        <v>1207</v>
      </c>
      <c r="J1214" s="13" t="s">
        <v>2509</v>
      </c>
      <c r="K1214" s="13">
        <v>4000</v>
      </c>
      <c r="L1214" s="13">
        <v>1</v>
      </c>
      <c r="M1214" s="13">
        <v>5.61</v>
      </c>
      <c r="N1214" s="13">
        <f t="shared" si="625"/>
        <v>22440</v>
      </c>
      <c r="O1214" s="13">
        <f t="shared" si="626"/>
        <v>22440</v>
      </c>
      <c r="P1214" s="19">
        <f t="shared" si="608"/>
        <v>0.44880000000000003</v>
      </c>
      <c r="Q1214" s="19">
        <f t="shared" si="610"/>
        <v>5</v>
      </c>
      <c r="R1214" s="13">
        <f t="shared" si="609"/>
        <v>0</v>
      </c>
      <c r="S1214" s="19">
        <f t="shared" si="627"/>
        <v>-22445.448799999998</v>
      </c>
      <c r="T1214" s="13">
        <f t="shared" si="628"/>
        <v>-5.6113621999999994</v>
      </c>
      <c r="U1214" s="13">
        <f>IF(ISNA(VLOOKUP(LOWER(F1214)&amp;H1214,Prices!A:C,3,0)),0,VLOOKUP(LOWER(F1214)&amp;H1214,Prices!A:C,3,0))</f>
        <v>4.82</v>
      </c>
      <c r="V1214" s="13">
        <f>IF(ISNA(VLOOKUP(LOWER(F1214)&amp;H1214,Prices!A:C,2,0)),0,VLOOKUP(LOWER(F1214)&amp;H1214,Prices!A:C,2,0))</f>
        <v>4.87</v>
      </c>
      <c r="W1214" s="13">
        <f t="shared" si="629"/>
        <v>-2965.4487999999974</v>
      </c>
      <c r="X1214" s="13">
        <f t="shared" si="630"/>
        <v>199.99999999999929</v>
      </c>
      <c r="Y1214" s="43">
        <f t="shared" si="631"/>
        <v>-0.13215012477718349</v>
      </c>
      <c r="Z1214" s="49"/>
      <c r="AA1214" s="24"/>
    </row>
    <row r="1215" spans="1:27" s="13" customFormat="1" x14ac:dyDescent="0.15">
      <c r="A1215" s="12">
        <v>42837</v>
      </c>
      <c r="B1215" s="60" t="s">
        <v>2395</v>
      </c>
      <c r="C1215" s="13" t="s">
        <v>1128</v>
      </c>
      <c r="D1215" s="13" t="s">
        <v>1129</v>
      </c>
      <c r="E1215" s="13" t="s">
        <v>1130</v>
      </c>
      <c r="F1215" s="13" t="str">
        <f t="shared" si="607"/>
        <v>SZ</v>
      </c>
      <c r="G1215" s="13" t="str">
        <f>VLOOKUP(LOWER(F1215)&amp;H1215,'Current pricing'!A:B,2,0)</f>
        <v>索菲亚</v>
      </c>
      <c r="H1215" s="13" t="s">
        <v>1848</v>
      </c>
      <c r="I1215" s="13" t="s">
        <v>1207</v>
      </c>
      <c r="J1215" s="13" t="s">
        <v>2509</v>
      </c>
      <c r="K1215" s="13">
        <v>400</v>
      </c>
      <c r="L1215" s="13">
        <v>1</v>
      </c>
      <c r="M1215" s="13">
        <v>66.680000000000007</v>
      </c>
      <c r="N1215" s="13">
        <f t="shared" si="625"/>
        <v>26672.000000000004</v>
      </c>
      <c r="O1215" s="13">
        <f t="shared" si="626"/>
        <v>26672.000000000004</v>
      </c>
      <c r="P1215" s="19">
        <f t="shared" si="608"/>
        <v>0</v>
      </c>
      <c r="Q1215" s="19">
        <f t="shared" si="610"/>
        <v>5.3344000000000014</v>
      </c>
      <c r="R1215" s="13">
        <f t="shared" si="609"/>
        <v>0</v>
      </c>
      <c r="S1215" s="19">
        <f t="shared" si="627"/>
        <v>-26677.334400000003</v>
      </c>
      <c r="T1215" s="13">
        <f t="shared" si="628"/>
        <v>-66.693336000000002</v>
      </c>
      <c r="U1215" s="13">
        <f>IF(ISNA(VLOOKUP(LOWER(F1215)&amp;H1215,Prices!A:C,3,0)),0,VLOOKUP(LOWER(F1215)&amp;H1215,Prices!A:C,3,0))</f>
        <v>38.299999999999997</v>
      </c>
      <c r="V1215" s="13">
        <f>IF(ISNA(VLOOKUP(LOWER(F1215)&amp;H1215,Prices!A:C,2,0)),0,VLOOKUP(LOWER(F1215)&amp;H1215,Prices!A:C,2,0))</f>
        <v>38.33</v>
      </c>
      <c r="W1215" s="13">
        <f t="shared" si="629"/>
        <v>-11345.334400000002</v>
      </c>
      <c r="X1215" s="13">
        <f t="shared" si="630"/>
        <v>12.000000000000455</v>
      </c>
      <c r="Y1215" s="43">
        <f t="shared" si="631"/>
        <v>-0.4253649670065987</v>
      </c>
      <c r="Z1215" s="49"/>
      <c r="AA1215" s="24"/>
    </row>
    <row r="1216" spans="1:27" s="13" customFormat="1" x14ac:dyDescent="0.15">
      <c r="A1216" s="12">
        <v>42837</v>
      </c>
      <c r="B1216" s="60" t="s">
        <v>2439</v>
      </c>
      <c r="C1216" s="13" t="s">
        <v>1128</v>
      </c>
      <c r="D1216" s="13" t="s">
        <v>1129</v>
      </c>
      <c r="E1216" s="13" t="s">
        <v>1130</v>
      </c>
      <c r="F1216" s="13" t="str">
        <f t="shared" si="607"/>
        <v>SH</v>
      </c>
      <c r="G1216" s="13" t="str">
        <f>VLOOKUP(LOWER(F1216)&amp;H1216,'Current pricing'!A:B,2,0)</f>
        <v>广深铁路</v>
      </c>
      <c r="H1216" s="13" t="s">
        <v>2435</v>
      </c>
      <c r="I1216" s="13" t="s">
        <v>1207</v>
      </c>
      <c r="J1216" s="13" t="s">
        <v>2509</v>
      </c>
      <c r="K1216" s="13">
        <v>4400</v>
      </c>
      <c r="L1216" s="13">
        <v>1</v>
      </c>
      <c r="M1216" s="13">
        <v>5.63</v>
      </c>
      <c r="N1216" s="13">
        <f t="shared" si="625"/>
        <v>24772</v>
      </c>
      <c r="O1216" s="13">
        <f t="shared" si="626"/>
        <v>24772</v>
      </c>
      <c r="P1216" s="19">
        <f t="shared" si="608"/>
        <v>0.49544000000000005</v>
      </c>
      <c r="Q1216" s="19">
        <f t="shared" si="610"/>
        <v>5</v>
      </c>
      <c r="R1216" s="13">
        <f t="shared" si="609"/>
        <v>0</v>
      </c>
      <c r="S1216" s="19">
        <f t="shared" si="627"/>
        <v>-24777.495439999999</v>
      </c>
      <c r="T1216" s="13">
        <f t="shared" si="628"/>
        <v>-5.631248963636363</v>
      </c>
      <c r="U1216" s="13">
        <f>IF(ISNA(VLOOKUP(LOWER(F1216)&amp;H1216,Prices!A:C,3,0)),0,VLOOKUP(LOWER(F1216)&amp;H1216,Prices!A:C,3,0))</f>
        <v>4.82</v>
      </c>
      <c r="V1216" s="13">
        <f>IF(ISNA(VLOOKUP(LOWER(F1216)&amp;H1216,Prices!A:C,2,0)),0,VLOOKUP(LOWER(F1216)&amp;H1216,Prices!A:C,2,0))</f>
        <v>4.87</v>
      </c>
      <c r="W1216" s="13">
        <f t="shared" si="629"/>
        <v>-3349.4954399999965</v>
      </c>
      <c r="X1216" s="13">
        <f t="shared" si="630"/>
        <v>219.9999999999992</v>
      </c>
      <c r="Y1216" s="43">
        <f t="shared" si="631"/>
        <v>-0.13521295979331488</v>
      </c>
      <c r="Z1216" s="49"/>
      <c r="AA1216" s="24"/>
    </row>
    <row r="1217" spans="1:27" s="13" customFormat="1" x14ac:dyDescent="0.15">
      <c r="A1217" s="12">
        <v>42837</v>
      </c>
      <c r="B1217" s="60" t="s">
        <v>2440</v>
      </c>
      <c r="C1217" s="13" t="s">
        <v>1128</v>
      </c>
      <c r="D1217" s="13" t="s">
        <v>1129</v>
      </c>
      <c r="E1217" s="13" t="s">
        <v>1130</v>
      </c>
      <c r="F1217" s="13" t="str">
        <f t="shared" si="607"/>
        <v>SZ</v>
      </c>
      <c r="G1217" s="13" t="str">
        <f>VLOOKUP(LOWER(F1217)&amp;H1217,'Current pricing'!A:B,2,0)</f>
        <v>索菲亚</v>
      </c>
      <c r="H1217" s="13" t="s">
        <v>1848</v>
      </c>
      <c r="I1217" s="13" t="s">
        <v>1207</v>
      </c>
      <c r="J1217" s="13" t="s">
        <v>2509</v>
      </c>
      <c r="K1217" s="13">
        <v>400</v>
      </c>
      <c r="L1217" s="13">
        <v>1</v>
      </c>
      <c r="M1217" s="13">
        <v>66.599999999999994</v>
      </c>
      <c r="N1217" s="13">
        <f t="shared" si="625"/>
        <v>26639.999999999996</v>
      </c>
      <c r="O1217" s="13">
        <f t="shared" si="626"/>
        <v>26639.999999999996</v>
      </c>
      <c r="P1217" s="19">
        <f t="shared" si="608"/>
        <v>0</v>
      </c>
      <c r="Q1217" s="19">
        <f t="shared" si="610"/>
        <v>5.3279999999999994</v>
      </c>
      <c r="R1217" s="13">
        <f t="shared" si="609"/>
        <v>0</v>
      </c>
      <c r="S1217" s="19">
        <f t="shared" si="627"/>
        <v>-26645.327999999998</v>
      </c>
      <c r="T1217" s="13">
        <f t="shared" si="628"/>
        <v>-66.613319999999987</v>
      </c>
      <c r="U1217" s="13">
        <f>IF(ISNA(VLOOKUP(LOWER(F1217)&amp;H1217,Prices!A:C,3,0)),0,VLOOKUP(LOWER(F1217)&amp;H1217,Prices!A:C,3,0))</f>
        <v>38.299999999999997</v>
      </c>
      <c r="V1217" s="13">
        <f>IF(ISNA(VLOOKUP(LOWER(F1217)&amp;H1217,Prices!A:C,2,0)),0,VLOOKUP(LOWER(F1217)&amp;H1217,Prices!A:C,2,0))</f>
        <v>38.33</v>
      </c>
      <c r="W1217" s="13">
        <f t="shared" si="629"/>
        <v>-11313.327999999996</v>
      </c>
      <c r="X1217" s="13">
        <f t="shared" si="630"/>
        <v>12.000000000000455</v>
      </c>
      <c r="Y1217" s="43">
        <f t="shared" si="631"/>
        <v>-0.42467447447447437</v>
      </c>
      <c r="Z1217" s="49"/>
      <c r="AA1217" s="24"/>
    </row>
    <row r="1218" spans="1:27" s="13" customFormat="1" x14ac:dyDescent="0.15">
      <c r="A1218" s="12">
        <v>42837</v>
      </c>
      <c r="B1218" s="60" t="s">
        <v>2441</v>
      </c>
      <c r="C1218" s="13" t="s">
        <v>1128</v>
      </c>
      <c r="D1218" s="13" t="s">
        <v>1129</v>
      </c>
      <c r="E1218" s="13" t="s">
        <v>1130</v>
      </c>
      <c r="F1218" s="13" t="str">
        <f t="shared" si="607"/>
        <v>SH</v>
      </c>
      <c r="G1218" s="13" t="str">
        <f>VLOOKUP(LOWER(F1218)&amp;H1218,'Current pricing'!A:B,2,0)</f>
        <v>中国船舶</v>
      </c>
      <c r="H1218" s="13" t="s">
        <v>1352</v>
      </c>
      <c r="I1218" s="13" t="s">
        <v>1207</v>
      </c>
      <c r="J1218" s="13" t="s">
        <v>2509</v>
      </c>
      <c r="K1218" s="13">
        <v>900</v>
      </c>
      <c r="L1218" s="13">
        <v>1</v>
      </c>
      <c r="M1218" s="13">
        <v>31.1</v>
      </c>
      <c r="N1218" s="13">
        <f t="shared" si="625"/>
        <v>27990</v>
      </c>
      <c r="O1218" s="13">
        <f t="shared" si="626"/>
        <v>27990</v>
      </c>
      <c r="P1218" s="19">
        <f t="shared" si="608"/>
        <v>0.55980000000000008</v>
      </c>
      <c r="Q1218" s="19">
        <f t="shared" si="610"/>
        <v>5.5979999999999999</v>
      </c>
      <c r="R1218" s="13">
        <f t="shared" si="609"/>
        <v>0</v>
      </c>
      <c r="S1218" s="19">
        <f t="shared" si="627"/>
        <v>-27996.157800000001</v>
      </c>
      <c r="T1218" s="13">
        <f t="shared" si="628"/>
        <v>-31.106842</v>
      </c>
      <c r="U1218" s="13">
        <f>IF(ISNA(VLOOKUP(LOWER(F1218)&amp;H1218,Prices!A:C,3,0)),0,VLOOKUP(LOWER(F1218)&amp;H1218,Prices!A:C,3,0))</f>
        <v>24.67</v>
      </c>
      <c r="V1218" s="13">
        <f>IF(ISNA(VLOOKUP(LOWER(F1218)&amp;H1218,Prices!A:C,2,0)),0,VLOOKUP(LOWER(F1218)&amp;H1218,Prices!A:C,2,0))</f>
        <v>24.67</v>
      </c>
      <c r="W1218" s="13">
        <f t="shared" si="629"/>
        <v>-5793.157799999999</v>
      </c>
      <c r="X1218" s="13">
        <f t="shared" si="630"/>
        <v>0</v>
      </c>
      <c r="Y1218" s="43">
        <f t="shared" si="631"/>
        <v>-0.20697241157556268</v>
      </c>
      <c r="Z1218" s="49"/>
      <c r="AA1218" s="24"/>
    </row>
    <row r="1219" spans="1:27" s="13" customFormat="1" x14ac:dyDescent="0.15">
      <c r="A1219" s="12">
        <v>42837</v>
      </c>
      <c r="B1219" s="60" t="s">
        <v>2442</v>
      </c>
      <c r="C1219" s="13" t="s">
        <v>1128</v>
      </c>
      <c r="D1219" s="13" t="s">
        <v>1129</v>
      </c>
      <c r="E1219" s="13" t="s">
        <v>1130</v>
      </c>
      <c r="F1219" s="13" t="str">
        <f t="shared" ref="F1219:F1282" si="632">IF(OR(LEFT(H1219,1)="6",H1219="510050"),"SH","SZ")</f>
        <v>SZ</v>
      </c>
      <c r="G1219" s="13" t="str">
        <f>VLOOKUP(LOWER(F1219)&amp;H1219,'Current pricing'!A:B,2,0)</f>
        <v>索菲亚</v>
      </c>
      <c r="H1219" s="13" t="s">
        <v>1848</v>
      </c>
      <c r="I1219" s="13" t="s">
        <v>1207</v>
      </c>
      <c r="J1219" s="13" t="s">
        <v>2509</v>
      </c>
      <c r="K1219" s="13">
        <v>700</v>
      </c>
      <c r="L1219" s="13">
        <v>1</v>
      </c>
      <c r="M1219" s="13">
        <v>66.81</v>
      </c>
      <c r="N1219" s="13">
        <f t="shared" si="625"/>
        <v>46767</v>
      </c>
      <c r="O1219" s="13">
        <f t="shared" si="626"/>
        <v>46767</v>
      </c>
      <c r="P1219" s="19">
        <f t="shared" ref="P1219:P1282" si="633">IF(H1219="510050",0,IF(F1219="SZ",0,ABS(N1219*0.2%%)))</f>
        <v>0</v>
      </c>
      <c r="Q1219" s="19">
        <f t="shared" si="610"/>
        <v>9.3534000000000006</v>
      </c>
      <c r="R1219" s="13">
        <f t="shared" ref="R1219:R1282" si="634">IF(H1219="510050",0,ROUND(IF(OR(I1219="B",I1219="D"),0,ABS(N1219*0.001)),2))</f>
        <v>0</v>
      </c>
      <c r="S1219" s="19">
        <f t="shared" si="627"/>
        <v>-46776.3534</v>
      </c>
      <c r="T1219" s="13">
        <f t="shared" si="628"/>
        <v>-66.823362000000003</v>
      </c>
      <c r="U1219" s="13">
        <f>IF(ISNA(VLOOKUP(LOWER(F1219)&amp;H1219,Prices!A:C,3,0)),0,VLOOKUP(LOWER(F1219)&amp;H1219,Prices!A:C,3,0))</f>
        <v>38.299999999999997</v>
      </c>
      <c r="V1219" s="13">
        <f>IF(ISNA(VLOOKUP(LOWER(F1219)&amp;H1219,Prices!A:C,2,0)),0,VLOOKUP(LOWER(F1219)&amp;H1219,Prices!A:C,2,0))</f>
        <v>38.33</v>
      </c>
      <c r="W1219" s="13">
        <f t="shared" si="629"/>
        <v>-19945.353400000004</v>
      </c>
      <c r="X1219" s="13">
        <f t="shared" si="630"/>
        <v>21.000000000000796</v>
      </c>
      <c r="Y1219" s="43">
        <f t="shared" si="631"/>
        <v>-0.42648349049543488</v>
      </c>
      <c r="Z1219" s="49"/>
      <c r="AA1219" s="24"/>
    </row>
    <row r="1220" spans="1:27" s="13" customFormat="1" x14ac:dyDescent="0.15">
      <c r="A1220" s="12">
        <v>42837</v>
      </c>
      <c r="B1220" s="60" t="s">
        <v>2443</v>
      </c>
      <c r="C1220" s="13" t="s">
        <v>1128</v>
      </c>
      <c r="D1220" s="13" t="s">
        <v>1129</v>
      </c>
      <c r="E1220" s="13" t="s">
        <v>1130</v>
      </c>
      <c r="F1220" s="13" t="str">
        <f t="shared" si="632"/>
        <v>SH</v>
      </c>
      <c r="G1220" s="13" t="str">
        <f>VLOOKUP(LOWER(F1220)&amp;H1220,'Current pricing'!A:B,2,0)</f>
        <v>中直股份</v>
      </c>
      <c r="H1220" s="13" t="s">
        <v>1509</v>
      </c>
      <c r="I1220" s="13" t="s">
        <v>1207</v>
      </c>
      <c r="J1220" s="13" t="s">
        <v>2509</v>
      </c>
      <c r="K1220" s="13">
        <v>900</v>
      </c>
      <c r="L1220" s="13">
        <v>1</v>
      </c>
      <c r="M1220" s="13">
        <v>53.11</v>
      </c>
      <c r="N1220" s="13">
        <f t="shared" si="625"/>
        <v>47799</v>
      </c>
      <c r="O1220" s="13">
        <f t="shared" si="626"/>
        <v>47799</v>
      </c>
      <c r="P1220" s="19">
        <f t="shared" si="633"/>
        <v>0.95598000000000005</v>
      </c>
      <c r="Q1220" s="19">
        <f t="shared" si="610"/>
        <v>9.559800000000001</v>
      </c>
      <c r="R1220" s="13">
        <f t="shared" si="634"/>
        <v>0</v>
      </c>
      <c r="S1220" s="19">
        <f t="shared" si="627"/>
        <v>-47809.515780000002</v>
      </c>
      <c r="T1220" s="13">
        <f t="shared" si="628"/>
        <v>-53.121684200000004</v>
      </c>
      <c r="U1220" s="13">
        <f>IF(ISNA(VLOOKUP(LOWER(F1220)&amp;H1220,Prices!A:C,3,0)),0,VLOOKUP(LOWER(F1220)&amp;H1220,Prices!A:C,3,0))</f>
        <v>44.17</v>
      </c>
      <c r="V1220" s="13">
        <f>IF(ISNA(VLOOKUP(LOWER(F1220)&amp;H1220,Prices!A:C,2,0)),0,VLOOKUP(LOWER(F1220)&amp;H1220,Prices!A:C,2,0))</f>
        <v>45.58</v>
      </c>
      <c r="W1220" s="13">
        <f t="shared" si="629"/>
        <v>-6787.5157800000052</v>
      </c>
      <c r="X1220" s="13">
        <f t="shared" si="630"/>
        <v>1268.9999999999968</v>
      </c>
      <c r="Y1220" s="43">
        <f t="shared" si="631"/>
        <v>-0.14200120881189993</v>
      </c>
      <c r="Z1220" s="49"/>
      <c r="AA1220" s="24"/>
    </row>
    <row r="1221" spans="1:27" s="13" customFormat="1" x14ac:dyDescent="0.15">
      <c r="A1221" s="12">
        <v>42837</v>
      </c>
      <c r="B1221" s="60" t="s">
        <v>2444</v>
      </c>
      <c r="C1221" s="13" t="s">
        <v>1128</v>
      </c>
      <c r="D1221" s="13" t="s">
        <v>1129</v>
      </c>
      <c r="E1221" s="13" t="s">
        <v>1130</v>
      </c>
      <c r="F1221" s="13" t="str">
        <f t="shared" si="632"/>
        <v>SH</v>
      </c>
      <c r="G1221" s="13" t="str">
        <f>VLOOKUP(LOWER(F1221)&amp;H1221,'Current pricing'!A:B,2,0)</f>
        <v>广深铁路</v>
      </c>
      <c r="H1221" s="13" t="s">
        <v>2435</v>
      </c>
      <c r="I1221" s="13" t="s">
        <v>1207</v>
      </c>
      <c r="J1221" s="13" t="s">
        <v>2509</v>
      </c>
      <c r="K1221" s="13">
        <v>600</v>
      </c>
      <c r="L1221" s="13">
        <v>1</v>
      </c>
      <c r="M1221" s="13">
        <v>5.66</v>
      </c>
      <c r="N1221" s="13">
        <f t="shared" si="625"/>
        <v>3396</v>
      </c>
      <c r="O1221" s="13">
        <f t="shared" si="626"/>
        <v>3396</v>
      </c>
      <c r="P1221" s="19">
        <f t="shared" si="633"/>
        <v>6.7920000000000008E-2</v>
      </c>
      <c r="Q1221" s="19">
        <f t="shared" si="610"/>
        <v>5</v>
      </c>
      <c r="R1221" s="13">
        <f t="shared" si="634"/>
        <v>0</v>
      </c>
      <c r="S1221" s="19">
        <f t="shared" si="627"/>
        <v>-3401.06792</v>
      </c>
      <c r="T1221" s="13">
        <f t="shared" si="628"/>
        <v>-5.6684465333333334</v>
      </c>
      <c r="U1221" s="13">
        <f>IF(ISNA(VLOOKUP(LOWER(F1221)&amp;H1221,Prices!A:C,3,0)),0,VLOOKUP(LOWER(F1221)&amp;H1221,Prices!A:C,3,0))</f>
        <v>4.82</v>
      </c>
      <c r="V1221" s="13">
        <f>IF(ISNA(VLOOKUP(LOWER(F1221)&amp;H1221,Prices!A:C,2,0)),0,VLOOKUP(LOWER(F1221)&amp;H1221,Prices!A:C,2,0))</f>
        <v>4.87</v>
      </c>
      <c r="W1221" s="13">
        <f t="shared" si="629"/>
        <v>-479.06791999999996</v>
      </c>
      <c r="X1221" s="13">
        <f t="shared" si="630"/>
        <v>29.999999999999893</v>
      </c>
      <c r="Y1221" s="43">
        <f t="shared" si="631"/>
        <v>-0.14106829210836277</v>
      </c>
      <c r="Z1221" s="49"/>
      <c r="AA1221" s="24"/>
    </row>
    <row r="1222" spans="1:27" s="13" customFormat="1" x14ac:dyDescent="0.15">
      <c r="A1222" s="12">
        <v>42837</v>
      </c>
      <c r="B1222" s="60" t="s">
        <v>2445</v>
      </c>
      <c r="C1222" s="13" t="s">
        <v>1128</v>
      </c>
      <c r="D1222" s="13" t="s">
        <v>1129</v>
      </c>
      <c r="E1222" s="13" t="s">
        <v>1130</v>
      </c>
      <c r="F1222" s="13" t="str">
        <f t="shared" si="632"/>
        <v>SZ</v>
      </c>
      <c r="G1222" s="13" t="str">
        <f>VLOOKUP(LOWER(F1222)&amp;H1222,'Current pricing'!A:B,2,0)</f>
        <v>新研股份</v>
      </c>
      <c r="H1222" s="13" t="s">
        <v>1403</v>
      </c>
      <c r="I1222" s="13" t="s">
        <v>1207</v>
      </c>
      <c r="J1222" s="13" t="s">
        <v>2537</v>
      </c>
      <c r="K1222" s="13">
        <v>3100</v>
      </c>
      <c r="L1222" s="13">
        <v>1</v>
      </c>
      <c r="M1222" s="13">
        <v>15.66</v>
      </c>
      <c r="N1222" s="13">
        <f t="shared" si="625"/>
        <v>48546</v>
      </c>
      <c r="O1222" s="13">
        <f t="shared" si="626"/>
        <v>48546</v>
      </c>
      <c r="P1222" s="19">
        <f t="shared" si="633"/>
        <v>0</v>
      </c>
      <c r="Q1222" s="19">
        <f t="shared" si="610"/>
        <v>9.7092000000000009</v>
      </c>
      <c r="R1222" s="13">
        <f t="shared" si="634"/>
        <v>0</v>
      </c>
      <c r="S1222" s="19">
        <f t="shared" si="627"/>
        <v>-48555.709199999998</v>
      </c>
      <c r="T1222" s="13">
        <f t="shared" si="628"/>
        <v>-15.663131999999999</v>
      </c>
      <c r="U1222" s="13">
        <f>IF(ISNA(VLOOKUP(LOWER(F1222)&amp;H1222,Prices!A:C,3,0)),0,VLOOKUP(LOWER(F1222)&amp;H1222,Prices!A:C,3,0))</f>
        <v>11.57</v>
      </c>
      <c r="V1222" s="13">
        <f>IF(ISNA(VLOOKUP(LOWER(F1222)&amp;H1222,Prices!A:C,2,0)),0,VLOOKUP(LOWER(F1222)&amp;H1222,Prices!A:C,2,0))</f>
        <v>11.45</v>
      </c>
      <c r="W1222" s="13">
        <f t="shared" si="629"/>
        <v>-13060.709199999999</v>
      </c>
      <c r="X1222" s="13">
        <f t="shared" si="630"/>
        <v>-372.00000000000307</v>
      </c>
      <c r="Y1222" s="43">
        <f t="shared" si="631"/>
        <v>-0.26903780332056193</v>
      </c>
      <c r="Z1222" s="49"/>
      <c r="AA1222" s="24"/>
    </row>
    <row r="1223" spans="1:27" s="13" customFormat="1" x14ac:dyDescent="0.15">
      <c r="A1223" s="12">
        <v>42837</v>
      </c>
      <c r="B1223" s="60" t="s">
        <v>2446</v>
      </c>
      <c r="C1223" s="13" t="s">
        <v>1128</v>
      </c>
      <c r="D1223" s="13" t="s">
        <v>1129</v>
      </c>
      <c r="E1223" s="13" t="s">
        <v>1130</v>
      </c>
      <c r="F1223" s="13" t="str">
        <f t="shared" si="632"/>
        <v>SZ</v>
      </c>
      <c r="G1223" s="13" t="str">
        <f>VLOOKUP(LOWER(F1223)&amp;H1223,'Current pricing'!A:B,2,0)</f>
        <v>索菲亚</v>
      </c>
      <c r="H1223" s="13" t="s">
        <v>1848</v>
      </c>
      <c r="I1223" s="13" t="s">
        <v>1207</v>
      </c>
      <c r="J1223" s="13" t="s">
        <v>2509</v>
      </c>
      <c r="K1223" s="13">
        <v>700</v>
      </c>
      <c r="L1223" s="13">
        <v>1</v>
      </c>
      <c r="M1223" s="13">
        <v>66.959999999999994</v>
      </c>
      <c r="N1223" s="13">
        <f t="shared" si="625"/>
        <v>46871.999999999993</v>
      </c>
      <c r="O1223" s="13">
        <f t="shared" si="626"/>
        <v>46871.999999999993</v>
      </c>
      <c r="P1223" s="19">
        <f t="shared" si="633"/>
        <v>0</v>
      </c>
      <c r="Q1223" s="19">
        <f t="shared" si="610"/>
        <v>9.3743999999999996</v>
      </c>
      <c r="R1223" s="13">
        <f t="shared" si="634"/>
        <v>0</v>
      </c>
      <c r="S1223" s="19">
        <f t="shared" si="627"/>
        <v>-46881.374399999993</v>
      </c>
      <c r="T1223" s="13">
        <f t="shared" si="628"/>
        <v>-66.97339199999999</v>
      </c>
      <c r="U1223" s="13">
        <f>IF(ISNA(VLOOKUP(LOWER(F1223)&amp;H1223,Prices!A:C,3,0)),0,VLOOKUP(LOWER(F1223)&amp;H1223,Prices!A:C,3,0))</f>
        <v>38.299999999999997</v>
      </c>
      <c r="V1223" s="13">
        <f>IF(ISNA(VLOOKUP(LOWER(F1223)&amp;H1223,Prices!A:C,2,0)),0,VLOOKUP(LOWER(F1223)&amp;H1223,Prices!A:C,2,0))</f>
        <v>38.33</v>
      </c>
      <c r="W1223" s="13">
        <f t="shared" si="629"/>
        <v>-20050.374399999993</v>
      </c>
      <c r="X1223" s="13">
        <f t="shared" si="630"/>
        <v>21.000000000000796</v>
      </c>
      <c r="Y1223" s="43">
        <f t="shared" si="631"/>
        <v>-0.42776869772998799</v>
      </c>
      <c r="Z1223" s="49"/>
      <c r="AA1223" s="24"/>
    </row>
    <row r="1224" spans="1:27" s="13" customFormat="1" x14ac:dyDescent="0.15">
      <c r="A1224" s="12">
        <v>42837</v>
      </c>
      <c r="B1224" s="60" t="s">
        <v>2447</v>
      </c>
      <c r="C1224" s="13" t="s">
        <v>1128</v>
      </c>
      <c r="D1224" s="13" t="s">
        <v>1129</v>
      </c>
      <c r="E1224" s="13" t="s">
        <v>1130</v>
      </c>
      <c r="F1224" s="13" t="str">
        <f t="shared" si="632"/>
        <v>SH</v>
      </c>
      <c r="G1224" s="13" t="str">
        <f>VLOOKUP(LOWER(F1224)&amp;H1224,'Current pricing'!A:B,2,0)</f>
        <v>春秋航空</v>
      </c>
      <c r="H1224" s="13" t="s">
        <v>2303</v>
      </c>
      <c r="I1224" s="13" t="s">
        <v>1206</v>
      </c>
      <c r="J1224" s="13" t="s">
        <v>2473</v>
      </c>
      <c r="K1224" s="13">
        <v>-600</v>
      </c>
      <c r="L1224" s="13">
        <v>1</v>
      </c>
      <c r="M1224" s="13">
        <v>33.76</v>
      </c>
      <c r="N1224" s="13">
        <f t="shared" si="625"/>
        <v>-20256</v>
      </c>
      <c r="O1224" s="13">
        <f t="shared" si="626"/>
        <v>20256</v>
      </c>
      <c r="P1224" s="19">
        <f t="shared" si="633"/>
        <v>0.40512000000000004</v>
      </c>
      <c r="Q1224" s="19">
        <f t="shared" si="610"/>
        <v>5</v>
      </c>
      <c r="R1224" s="13">
        <f t="shared" si="634"/>
        <v>20.260000000000002</v>
      </c>
      <c r="S1224" s="19">
        <f t="shared" si="627"/>
        <v>20230.334880000002</v>
      </c>
      <c r="T1224" s="13">
        <f t="shared" si="628"/>
        <v>-33.717224800000004</v>
      </c>
      <c r="U1224" s="13">
        <f>IF(ISNA(VLOOKUP(LOWER(F1224)&amp;H1224,Prices!A:C,3,0)),0,VLOOKUP(LOWER(F1224)&amp;H1224,Prices!A:C,3,0))</f>
        <v>36.729999999999997</v>
      </c>
      <c r="V1224" s="13">
        <f>IF(ISNA(VLOOKUP(LOWER(F1224)&amp;H1224,Prices!A:C,2,0)),0,VLOOKUP(LOWER(F1224)&amp;H1224,Prices!A:C,2,0))</f>
        <v>36.07</v>
      </c>
      <c r="W1224" s="13">
        <f t="shared" si="629"/>
        <v>-1411.6651199999978</v>
      </c>
      <c r="X1224" s="13">
        <f t="shared" si="630"/>
        <v>395.99999999999795</v>
      </c>
      <c r="Y1224" s="43">
        <f t="shared" si="631"/>
        <v>-6.9691208530805585E-2</v>
      </c>
      <c r="Z1224" s="49"/>
      <c r="AA1224" s="24"/>
    </row>
    <row r="1225" spans="1:27" s="13" customFormat="1" x14ac:dyDescent="0.15">
      <c r="A1225" s="12">
        <v>42837</v>
      </c>
      <c r="B1225" s="60" t="s">
        <v>2448</v>
      </c>
      <c r="C1225" s="13" t="s">
        <v>1128</v>
      </c>
      <c r="D1225" s="13" t="s">
        <v>1129</v>
      </c>
      <c r="E1225" s="13" t="s">
        <v>1130</v>
      </c>
      <c r="F1225" s="13" t="str">
        <f t="shared" si="632"/>
        <v>SH</v>
      </c>
      <c r="G1225" s="13" t="str">
        <f>VLOOKUP(LOWER(F1225)&amp;H1225,'Current pricing'!A:B,2,0)</f>
        <v>片仔癀</v>
      </c>
      <c r="H1225" s="13" t="s">
        <v>2408</v>
      </c>
      <c r="I1225" s="13" t="s">
        <v>1206</v>
      </c>
      <c r="J1225" s="13" t="s">
        <v>2473</v>
      </c>
      <c r="K1225" s="13">
        <v>-500</v>
      </c>
      <c r="L1225" s="13">
        <v>1</v>
      </c>
      <c r="M1225" s="13">
        <v>54</v>
      </c>
      <c r="N1225" s="13">
        <f t="shared" si="625"/>
        <v>-27000</v>
      </c>
      <c r="O1225" s="13">
        <f t="shared" si="626"/>
        <v>27000</v>
      </c>
      <c r="P1225" s="19">
        <f t="shared" si="633"/>
        <v>0.54</v>
      </c>
      <c r="Q1225" s="19">
        <f t="shared" si="610"/>
        <v>5.4</v>
      </c>
      <c r="R1225" s="13">
        <f t="shared" si="634"/>
        <v>27</v>
      </c>
      <c r="S1225" s="19">
        <f t="shared" si="627"/>
        <v>26967.059999999998</v>
      </c>
      <c r="T1225" s="13">
        <f t="shared" si="628"/>
        <v>-53.934119999999993</v>
      </c>
      <c r="U1225" s="13">
        <f>IF(ISNA(VLOOKUP(LOWER(F1225)&amp;H1225,Prices!A:C,3,0)),0,VLOOKUP(LOWER(F1225)&amp;H1225,Prices!A:C,3,0))</f>
        <v>67.150000000000006</v>
      </c>
      <c r="V1225" s="13">
        <f>IF(ISNA(VLOOKUP(LOWER(F1225)&amp;H1225,Prices!A:C,2,0)),0,VLOOKUP(LOWER(F1225)&amp;H1225,Prices!A:C,2,0))</f>
        <v>69.87</v>
      </c>
      <c r="W1225" s="13">
        <f t="shared" si="629"/>
        <v>-7967.940000000006</v>
      </c>
      <c r="X1225" s="13">
        <f t="shared" si="630"/>
        <v>-1359.9999999999995</v>
      </c>
      <c r="Y1225" s="43">
        <f t="shared" si="631"/>
        <v>-0.29510888888888909</v>
      </c>
      <c r="Z1225" s="49"/>
      <c r="AA1225" s="24"/>
    </row>
    <row r="1226" spans="1:27" s="13" customFormat="1" x14ac:dyDescent="0.15">
      <c r="A1226" s="12">
        <v>42837</v>
      </c>
      <c r="B1226" s="60" t="s">
        <v>2449</v>
      </c>
      <c r="C1226" s="13" t="s">
        <v>1128</v>
      </c>
      <c r="D1226" s="13" t="s">
        <v>1129</v>
      </c>
      <c r="E1226" s="13" t="s">
        <v>1130</v>
      </c>
      <c r="F1226" s="13" t="str">
        <f t="shared" si="632"/>
        <v>SH</v>
      </c>
      <c r="G1226" s="13" t="str">
        <f>VLOOKUP(LOWER(F1226)&amp;H1226,'Current pricing'!A:B,2,0)</f>
        <v>洛阳钼业</v>
      </c>
      <c r="H1226" s="13" t="s">
        <v>1865</v>
      </c>
      <c r="I1226" s="13" t="s">
        <v>1206</v>
      </c>
      <c r="J1226" s="13" t="s">
        <v>2473</v>
      </c>
      <c r="K1226" s="13">
        <v>-1000</v>
      </c>
      <c r="L1226" s="13">
        <v>1</v>
      </c>
      <c r="M1226" s="13">
        <v>5.03</v>
      </c>
      <c r="N1226" s="13">
        <f t="shared" si="625"/>
        <v>-5030</v>
      </c>
      <c r="O1226" s="13">
        <f t="shared" si="626"/>
        <v>5030</v>
      </c>
      <c r="P1226" s="19">
        <f t="shared" si="633"/>
        <v>0.10060000000000001</v>
      </c>
      <c r="Q1226" s="19">
        <f t="shared" si="610"/>
        <v>5</v>
      </c>
      <c r="R1226" s="13">
        <f t="shared" si="634"/>
        <v>5.03</v>
      </c>
      <c r="S1226" s="19">
        <f t="shared" si="627"/>
        <v>5019.8694000000005</v>
      </c>
      <c r="T1226" s="13">
        <f t="shared" si="628"/>
        <v>-5.0198694000000001</v>
      </c>
      <c r="U1226" s="13">
        <f>IF(ISNA(VLOOKUP(LOWER(F1226)&amp;H1226,Prices!A:C,3,0)),0,VLOOKUP(LOWER(F1226)&amp;H1226,Prices!A:C,3,0))</f>
        <v>6.9</v>
      </c>
      <c r="V1226" s="13">
        <f>IF(ISNA(VLOOKUP(LOWER(F1226)&amp;H1226,Prices!A:C,2,0)),0,VLOOKUP(LOWER(F1226)&amp;H1226,Prices!A:C,2,0))</f>
        <v>6.89</v>
      </c>
      <c r="W1226" s="13">
        <f t="shared" si="629"/>
        <v>-1870.1305999999995</v>
      </c>
      <c r="X1226" s="13">
        <f t="shared" si="630"/>
        <v>10.000000000000675</v>
      </c>
      <c r="Y1226" s="43">
        <f t="shared" si="631"/>
        <v>-0.37179534791252478</v>
      </c>
      <c r="Z1226" s="49"/>
      <c r="AA1226" s="24"/>
    </row>
    <row r="1227" spans="1:27" s="13" customFormat="1" x14ac:dyDescent="0.15">
      <c r="A1227" s="12">
        <v>42837</v>
      </c>
      <c r="B1227" s="60" t="s">
        <v>2450</v>
      </c>
      <c r="C1227" s="13" t="s">
        <v>1128</v>
      </c>
      <c r="D1227" s="13" t="s">
        <v>1129</v>
      </c>
      <c r="E1227" s="13" t="s">
        <v>1130</v>
      </c>
      <c r="F1227" s="13" t="str">
        <f t="shared" si="632"/>
        <v>SH</v>
      </c>
      <c r="G1227" s="13" t="str">
        <f>VLOOKUP(LOWER(F1227)&amp;H1227,'Current pricing'!A:B,2,0)</f>
        <v>大秦铁路</v>
      </c>
      <c r="H1227" s="13" t="s">
        <v>1334</v>
      </c>
      <c r="I1227" s="13" t="s">
        <v>1206</v>
      </c>
      <c r="J1227" s="13" t="s">
        <v>2473</v>
      </c>
      <c r="K1227" s="13">
        <v>-800</v>
      </c>
      <c r="L1227" s="13">
        <v>1</v>
      </c>
      <c r="M1227" s="13">
        <v>7.87</v>
      </c>
      <c r="N1227" s="13">
        <f t="shared" si="625"/>
        <v>-6296</v>
      </c>
      <c r="O1227" s="13">
        <f t="shared" si="626"/>
        <v>6296</v>
      </c>
      <c r="P1227" s="19">
        <f t="shared" si="633"/>
        <v>0.12592</v>
      </c>
      <c r="Q1227" s="19">
        <f t="shared" ref="Q1227:Q1290" si="635">IF(I1227&lt;&gt;"D",IF(C1227="Stock",MAX(ABS(N1227*0.0002),5),MAX(ABS(N1227*0.0003),5)),0)</f>
        <v>5</v>
      </c>
      <c r="R1227" s="13">
        <f t="shared" si="634"/>
        <v>6.3</v>
      </c>
      <c r="S1227" s="19">
        <f t="shared" si="627"/>
        <v>6284.5740799999994</v>
      </c>
      <c r="T1227" s="13">
        <f t="shared" si="628"/>
        <v>-7.8557175999999993</v>
      </c>
      <c r="U1227" s="13">
        <f>IF(ISNA(VLOOKUP(LOWER(F1227)&amp;H1227,Prices!A:C,3,0)),0,VLOOKUP(LOWER(F1227)&amp;H1227,Prices!A:C,3,0))</f>
        <v>8.84</v>
      </c>
      <c r="V1227" s="13">
        <f>IF(ISNA(VLOOKUP(LOWER(F1227)&amp;H1227,Prices!A:C,2,0)),0,VLOOKUP(LOWER(F1227)&amp;H1227,Prices!A:C,2,0))</f>
        <v>8.83</v>
      </c>
      <c r="W1227" s="13">
        <f t="shared" si="629"/>
        <v>-779.42592000000059</v>
      </c>
      <c r="X1227" s="13">
        <f t="shared" si="630"/>
        <v>7.9999999999998295</v>
      </c>
      <c r="Y1227" s="43">
        <f t="shared" si="631"/>
        <v>-0.12379700127064812</v>
      </c>
      <c r="Z1227" s="49"/>
      <c r="AA1227" s="24"/>
    </row>
    <row r="1228" spans="1:27" s="13" customFormat="1" x14ac:dyDescent="0.15">
      <c r="A1228" s="12">
        <v>42837</v>
      </c>
      <c r="B1228" s="60" t="s">
        <v>2451</v>
      </c>
      <c r="C1228" s="13" t="s">
        <v>1128</v>
      </c>
      <c r="D1228" s="13" t="s">
        <v>1129</v>
      </c>
      <c r="E1228" s="13" t="s">
        <v>1130</v>
      </c>
      <c r="F1228" s="13" t="str">
        <f t="shared" si="632"/>
        <v>SZ</v>
      </c>
      <c r="G1228" s="13" t="str">
        <f>VLOOKUP(LOWER(F1228)&amp;H1228,'Current pricing'!A:B,2,0)</f>
        <v>美年健康</v>
      </c>
      <c r="H1228" s="13" t="s">
        <v>2350</v>
      </c>
      <c r="I1228" s="13" t="s">
        <v>1206</v>
      </c>
      <c r="J1228" s="13" t="s">
        <v>2472</v>
      </c>
      <c r="K1228" s="13">
        <v>-1000</v>
      </c>
      <c r="L1228" s="13">
        <v>1</v>
      </c>
      <c r="M1228" s="13">
        <v>15.03</v>
      </c>
      <c r="N1228" s="13">
        <f t="shared" si="625"/>
        <v>-15030</v>
      </c>
      <c r="O1228" s="13">
        <f t="shared" si="626"/>
        <v>15030</v>
      </c>
      <c r="P1228" s="19">
        <f t="shared" si="633"/>
        <v>0</v>
      </c>
      <c r="Q1228" s="19">
        <f t="shared" si="635"/>
        <v>5</v>
      </c>
      <c r="R1228" s="13">
        <f t="shared" si="634"/>
        <v>15.03</v>
      </c>
      <c r="S1228" s="19">
        <f t="shared" si="627"/>
        <v>15009.97</v>
      </c>
      <c r="T1228" s="13">
        <f t="shared" si="628"/>
        <v>-15.009969999999999</v>
      </c>
      <c r="U1228" s="13">
        <f>IF(ISNA(VLOOKUP(LOWER(F1228)&amp;H1228,Prices!A:C,3,0)),0,VLOOKUP(LOWER(F1228)&amp;H1228,Prices!A:C,3,0))</f>
        <v>19.05</v>
      </c>
      <c r="V1228" s="13">
        <f>IF(ISNA(VLOOKUP(LOWER(F1228)&amp;H1228,Prices!A:C,2,0)),0,VLOOKUP(LOWER(F1228)&amp;H1228,Prices!A:C,2,0))</f>
        <v>20.010000000000002</v>
      </c>
      <c r="W1228" s="13">
        <f t="shared" si="629"/>
        <v>-5000.0300000000025</v>
      </c>
      <c r="X1228" s="13">
        <f t="shared" si="630"/>
        <v>-960.00000000000091</v>
      </c>
      <c r="Y1228" s="43">
        <f t="shared" si="631"/>
        <v>-0.33266999334664021</v>
      </c>
      <c r="Z1228" s="49"/>
      <c r="AA1228" s="24"/>
    </row>
    <row r="1229" spans="1:27" s="13" customFormat="1" x14ac:dyDescent="0.15">
      <c r="A1229" s="12">
        <v>42837</v>
      </c>
      <c r="B1229" s="60" t="s">
        <v>2452</v>
      </c>
      <c r="C1229" s="13" t="s">
        <v>1128</v>
      </c>
      <c r="D1229" s="13" t="s">
        <v>1129</v>
      </c>
      <c r="E1229" s="13" t="s">
        <v>1130</v>
      </c>
      <c r="F1229" s="13" t="str">
        <f t="shared" si="632"/>
        <v>SH</v>
      </c>
      <c r="G1229" s="13" t="str">
        <f>VLOOKUP(LOWER(F1229)&amp;H1229,'Current pricing'!A:B,2,0)</f>
        <v>中国船舶</v>
      </c>
      <c r="H1229" s="13" t="s">
        <v>1352</v>
      </c>
      <c r="I1229" s="13" t="s">
        <v>1207</v>
      </c>
      <c r="J1229" s="13" t="s">
        <v>2509</v>
      </c>
      <c r="K1229" s="13">
        <v>1000</v>
      </c>
      <c r="L1229" s="13">
        <v>1</v>
      </c>
      <c r="M1229" s="13">
        <v>31.26</v>
      </c>
      <c r="N1229" s="13">
        <f t="shared" si="625"/>
        <v>31260</v>
      </c>
      <c r="O1229" s="13">
        <f t="shared" si="626"/>
        <v>31260</v>
      </c>
      <c r="P1229" s="19">
        <f t="shared" si="633"/>
        <v>0.62520000000000009</v>
      </c>
      <c r="Q1229" s="19">
        <f t="shared" si="635"/>
        <v>6.2520000000000007</v>
      </c>
      <c r="R1229" s="13">
        <f t="shared" si="634"/>
        <v>0</v>
      </c>
      <c r="S1229" s="19">
        <f t="shared" si="627"/>
        <v>-31266.877199999999</v>
      </c>
      <c r="T1229" s="13">
        <f t="shared" si="628"/>
        <v>-31.2668772</v>
      </c>
      <c r="U1229" s="13">
        <f>IF(ISNA(VLOOKUP(LOWER(F1229)&amp;H1229,Prices!A:C,3,0)),0,VLOOKUP(LOWER(F1229)&amp;H1229,Prices!A:C,3,0))</f>
        <v>24.67</v>
      </c>
      <c r="V1229" s="13">
        <f>IF(ISNA(VLOOKUP(LOWER(F1229)&amp;H1229,Prices!A:C,2,0)),0,VLOOKUP(LOWER(F1229)&amp;H1229,Prices!A:C,2,0))</f>
        <v>24.67</v>
      </c>
      <c r="W1229" s="13">
        <f t="shared" si="629"/>
        <v>-6596.8771999999981</v>
      </c>
      <c r="X1229" s="13">
        <f t="shared" si="630"/>
        <v>0</v>
      </c>
      <c r="Y1229" s="43">
        <f t="shared" si="631"/>
        <v>-0.21103253998720403</v>
      </c>
      <c r="Z1229" s="49"/>
      <c r="AA1229" s="24"/>
    </row>
    <row r="1230" spans="1:27" s="13" customFormat="1" x14ac:dyDescent="0.15">
      <c r="A1230" s="12">
        <v>42837</v>
      </c>
      <c r="B1230" s="60" t="s">
        <v>2453</v>
      </c>
      <c r="C1230" s="13" t="s">
        <v>1128</v>
      </c>
      <c r="D1230" s="13" t="s">
        <v>1129</v>
      </c>
      <c r="E1230" s="13" t="s">
        <v>1130</v>
      </c>
      <c r="F1230" s="13" t="str">
        <f t="shared" si="632"/>
        <v>SH</v>
      </c>
      <c r="G1230" s="13" t="str">
        <f>VLOOKUP(LOWER(F1230)&amp;H1230,'Current pricing'!A:B,2,0)</f>
        <v>大秦铁路</v>
      </c>
      <c r="H1230" s="13" t="s">
        <v>1334</v>
      </c>
      <c r="I1230" s="13" t="s">
        <v>1206</v>
      </c>
      <c r="J1230" s="13" t="s">
        <v>2473</v>
      </c>
      <c r="K1230" s="13">
        <v>-1500</v>
      </c>
      <c r="L1230" s="13">
        <v>1</v>
      </c>
      <c r="M1230" s="13">
        <v>7.87</v>
      </c>
      <c r="N1230" s="13">
        <f t="shared" si="625"/>
        <v>-11805</v>
      </c>
      <c r="O1230" s="13">
        <f t="shared" si="626"/>
        <v>11805</v>
      </c>
      <c r="P1230" s="19">
        <f t="shared" si="633"/>
        <v>0.23610000000000003</v>
      </c>
      <c r="Q1230" s="19">
        <f t="shared" si="635"/>
        <v>5</v>
      </c>
      <c r="R1230" s="13">
        <f t="shared" si="634"/>
        <v>11.81</v>
      </c>
      <c r="S1230" s="19">
        <f t="shared" si="627"/>
        <v>11787.9539</v>
      </c>
      <c r="T1230" s="13">
        <f t="shared" si="628"/>
        <v>-7.8586359333333338</v>
      </c>
      <c r="U1230" s="13">
        <f>IF(ISNA(VLOOKUP(LOWER(F1230)&amp;H1230,Prices!A:C,3,0)),0,VLOOKUP(LOWER(F1230)&amp;H1230,Prices!A:C,3,0))</f>
        <v>8.84</v>
      </c>
      <c r="V1230" s="13">
        <f>IF(ISNA(VLOOKUP(LOWER(F1230)&amp;H1230,Prices!A:C,2,0)),0,VLOOKUP(LOWER(F1230)&amp;H1230,Prices!A:C,2,0))</f>
        <v>8.83</v>
      </c>
      <c r="W1230" s="13">
        <f t="shared" si="629"/>
        <v>-1457.0460999999996</v>
      </c>
      <c r="X1230" s="13">
        <f t="shared" si="630"/>
        <v>14.99999999999968</v>
      </c>
      <c r="Y1230" s="43">
        <f t="shared" si="631"/>
        <v>-0.12342618382041504</v>
      </c>
      <c r="Z1230" s="49"/>
      <c r="AA1230" s="24"/>
    </row>
    <row r="1231" spans="1:27" s="13" customFormat="1" x14ac:dyDescent="0.15">
      <c r="A1231" s="12">
        <v>42837</v>
      </c>
      <c r="B1231" s="60" t="s">
        <v>2454</v>
      </c>
      <c r="C1231" s="13" t="s">
        <v>1128</v>
      </c>
      <c r="D1231" s="13" t="s">
        <v>1129</v>
      </c>
      <c r="E1231" s="13" t="s">
        <v>1130</v>
      </c>
      <c r="F1231" s="13" t="str">
        <f t="shared" si="632"/>
        <v>SZ</v>
      </c>
      <c r="G1231" s="13" t="str">
        <f>VLOOKUP(LOWER(F1231)&amp;H1231,'Current pricing'!A:B,2,0)</f>
        <v>古井贡酒</v>
      </c>
      <c r="H1231" s="13" t="s">
        <v>1420</v>
      </c>
      <c r="I1231" s="13" t="s">
        <v>1206</v>
      </c>
      <c r="J1231" s="13" t="s">
        <v>2473</v>
      </c>
      <c r="K1231" s="13">
        <v>-500</v>
      </c>
      <c r="L1231" s="13">
        <v>1</v>
      </c>
      <c r="M1231" s="13">
        <v>50.55</v>
      </c>
      <c r="N1231" s="13">
        <f t="shared" si="625"/>
        <v>-25275</v>
      </c>
      <c r="O1231" s="13">
        <f t="shared" si="626"/>
        <v>25275</v>
      </c>
      <c r="P1231" s="19">
        <f t="shared" si="633"/>
        <v>0</v>
      </c>
      <c r="Q1231" s="19">
        <f t="shared" si="635"/>
        <v>5.0550000000000006</v>
      </c>
      <c r="R1231" s="13">
        <f t="shared" si="634"/>
        <v>25.28</v>
      </c>
      <c r="S1231" s="19">
        <f t="shared" si="627"/>
        <v>25244.665000000001</v>
      </c>
      <c r="T1231" s="13">
        <f t="shared" si="628"/>
        <v>-50.489330000000002</v>
      </c>
      <c r="U1231" s="13">
        <f>IF(ISNA(VLOOKUP(LOWER(F1231)&amp;H1231,Prices!A:C,3,0)),0,VLOOKUP(LOWER(F1231)&amp;H1231,Prices!A:C,3,0))</f>
        <v>71.150000000000006</v>
      </c>
      <c r="V1231" s="13">
        <f>IF(ISNA(VLOOKUP(LOWER(F1231)&amp;H1231,Prices!A:C,2,0)),0,VLOOKUP(LOWER(F1231)&amp;H1231,Prices!A:C,2,0))</f>
        <v>74.11</v>
      </c>
      <c r="W1231" s="13">
        <f t="shared" si="629"/>
        <v>-11810.334999999999</v>
      </c>
      <c r="X1231" s="13">
        <f t="shared" si="630"/>
        <v>-1479.9999999999968</v>
      </c>
      <c r="Y1231" s="43">
        <f t="shared" si="631"/>
        <v>-0.46727339268051432</v>
      </c>
      <c r="Z1231" s="49"/>
      <c r="AA1231" s="24"/>
    </row>
    <row r="1232" spans="1:27" s="13" customFormat="1" x14ac:dyDescent="0.15">
      <c r="A1232" s="12">
        <v>42837</v>
      </c>
      <c r="B1232" s="60" t="s">
        <v>2455</v>
      </c>
      <c r="C1232" s="13" t="s">
        <v>1128</v>
      </c>
      <c r="D1232" s="13" t="s">
        <v>1129</v>
      </c>
      <c r="E1232" s="13" t="s">
        <v>1130</v>
      </c>
      <c r="F1232" s="13" t="str">
        <f t="shared" si="632"/>
        <v>SH</v>
      </c>
      <c r="G1232" s="13" t="str">
        <f>VLOOKUP(LOWER(F1232)&amp;H1232,'Current pricing'!A:B,2,0)</f>
        <v>海通证券</v>
      </c>
      <c r="H1232" s="13" t="s">
        <v>1512</v>
      </c>
      <c r="I1232" s="13" t="s">
        <v>1206</v>
      </c>
      <c r="J1232" s="13" t="s">
        <v>2473</v>
      </c>
      <c r="K1232" s="13">
        <v>-1800</v>
      </c>
      <c r="L1232" s="13">
        <v>1</v>
      </c>
      <c r="M1232" s="13">
        <v>14.46</v>
      </c>
      <c r="N1232" s="13">
        <f t="shared" si="625"/>
        <v>-26028</v>
      </c>
      <c r="O1232" s="13">
        <f t="shared" si="626"/>
        <v>26028</v>
      </c>
      <c r="P1232" s="19">
        <f t="shared" si="633"/>
        <v>0.52056000000000002</v>
      </c>
      <c r="Q1232" s="19">
        <f t="shared" si="635"/>
        <v>5.2056000000000004</v>
      </c>
      <c r="R1232" s="13">
        <f t="shared" si="634"/>
        <v>26.03</v>
      </c>
      <c r="S1232" s="19">
        <f t="shared" si="627"/>
        <v>25996.243839999999</v>
      </c>
      <c r="T1232" s="13">
        <f t="shared" si="628"/>
        <v>-14.442357688888888</v>
      </c>
      <c r="U1232" s="13">
        <f>IF(ISNA(VLOOKUP(LOWER(F1232)&amp;H1232,Prices!A:C,3,0)),0,VLOOKUP(LOWER(F1232)&amp;H1232,Prices!A:C,3,0))</f>
        <v>14.5</v>
      </c>
      <c r="V1232" s="13">
        <f>IF(ISNA(VLOOKUP(LOWER(F1232)&amp;H1232,Prices!A:C,2,0)),0,VLOOKUP(LOWER(F1232)&amp;H1232,Prices!A:C,2,0))</f>
        <v>14.4</v>
      </c>
      <c r="W1232" s="13">
        <f t="shared" si="629"/>
        <v>76.243839999998642</v>
      </c>
      <c r="X1232" s="13">
        <f t="shared" si="630"/>
        <v>179.99999999999937</v>
      </c>
      <c r="Y1232" s="43">
        <f t="shared" si="631"/>
        <v>2.9293007530351409E-3</v>
      </c>
      <c r="Z1232" s="49"/>
      <c r="AA1232" s="24"/>
    </row>
    <row r="1233" spans="1:27" s="13" customFormat="1" x14ac:dyDescent="0.15">
      <c r="A1233" s="12">
        <v>42837</v>
      </c>
      <c r="B1233" s="60" t="s">
        <v>2456</v>
      </c>
      <c r="C1233" s="13" t="s">
        <v>1128</v>
      </c>
      <c r="D1233" s="13" t="s">
        <v>1129</v>
      </c>
      <c r="E1233" s="13" t="s">
        <v>1130</v>
      </c>
      <c r="F1233" s="13" t="str">
        <f t="shared" si="632"/>
        <v>SZ</v>
      </c>
      <c r="G1233" s="13" t="str">
        <f>VLOOKUP(LOWER(F1233)&amp;H1233,'Current pricing'!A:B,2,0)</f>
        <v>中泰化学</v>
      </c>
      <c r="H1233" s="13" t="s">
        <v>1280</v>
      </c>
      <c r="I1233" s="13" t="s">
        <v>1206</v>
      </c>
      <c r="J1233" s="13" t="s">
        <v>2473</v>
      </c>
      <c r="K1233" s="13">
        <v>-1500</v>
      </c>
      <c r="L1233" s="13">
        <v>1</v>
      </c>
      <c r="M1233" s="13">
        <v>13.41</v>
      </c>
      <c r="N1233" s="13">
        <f t="shared" si="625"/>
        <v>-20115</v>
      </c>
      <c r="O1233" s="13">
        <f t="shared" si="626"/>
        <v>20115</v>
      </c>
      <c r="P1233" s="19">
        <f t="shared" si="633"/>
        <v>0</v>
      </c>
      <c r="Q1233" s="19">
        <f t="shared" si="635"/>
        <v>5</v>
      </c>
      <c r="R1233" s="13">
        <f t="shared" si="634"/>
        <v>20.12</v>
      </c>
      <c r="S1233" s="19">
        <f t="shared" si="627"/>
        <v>20089.88</v>
      </c>
      <c r="T1233" s="13">
        <f t="shared" si="628"/>
        <v>-13.393253333333334</v>
      </c>
      <c r="U1233" s="13">
        <f>IF(ISNA(VLOOKUP(LOWER(F1233)&amp;H1233,Prices!A:C,3,0)),0,VLOOKUP(LOWER(F1233)&amp;H1233,Prices!A:C,3,0))</f>
        <v>13.41</v>
      </c>
      <c r="V1233" s="13">
        <f>IF(ISNA(VLOOKUP(LOWER(F1233)&amp;H1233,Prices!A:C,2,0)),0,VLOOKUP(LOWER(F1233)&amp;H1233,Prices!A:C,2,0))</f>
        <v>13.35</v>
      </c>
      <c r="W1233" s="13">
        <f t="shared" si="629"/>
        <v>64.880000000001388</v>
      </c>
      <c r="X1233" s="13">
        <f t="shared" si="630"/>
        <v>90.000000000000739</v>
      </c>
      <c r="Y1233" s="43">
        <f t="shared" si="631"/>
        <v>3.225453641561093E-3</v>
      </c>
      <c r="Z1233" s="49"/>
      <c r="AA1233" s="24"/>
    </row>
    <row r="1234" spans="1:27" s="13" customFormat="1" x14ac:dyDescent="0.15">
      <c r="A1234" s="12">
        <v>42837</v>
      </c>
      <c r="B1234" s="60" t="s">
        <v>2457</v>
      </c>
      <c r="C1234" s="13" t="s">
        <v>1128</v>
      </c>
      <c r="D1234" s="13" t="s">
        <v>1129</v>
      </c>
      <c r="E1234" s="13" t="s">
        <v>1130</v>
      </c>
      <c r="F1234" s="13" t="str">
        <f t="shared" si="632"/>
        <v>SH</v>
      </c>
      <c r="G1234" s="13" t="str">
        <f>VLOOKUP(LOWER(F1234)&amp;H1234,'Current pricing'!A:B,2,0)</f>
        <v>片仔癀</v>
      </c>
      <c r="H1234" s="13" t="s">
        <v>2408</v>
      </c>
      <c r="I1234" s="13" t="s">
        <v>1206</v>
      </c>
      <c r="J1234" s="13" t="s">
        <v>2473</v>
      </c>
      <c r="K1234" s="13">
        <v>-500</v>
      </c>
      <c r="L1234" s="13">
        <v>1</v>
      </c>
      <c r="M1234" s="13">
        <v>54</v>
      </c>
      <c r="N1234" s="13">
        <f t="shared" si="625"/>
        <v>-27000</v>
      </c>
      <c r="O1234" s="13">
        <f t="shared" si="626"/>
        <v>27000</v>
      </c>
      <c r="P1234" s="19">
        <f t="shared" si="633"/>
        <v>0.54</v>
      </c>
      <c r="Q1234" s="19">
        <f t="shared" si="635"/>
        <v>5.4</v>
      </c>
      <c r="R1234" s="13">
        <f t="shared" si="634"/>
        <v>27</v>
      </c>
      <c r="S1234" s="19">
        <f t="shared" si="627"/>
        <v>26967.059999999998</v>
      </c>
      <c r="T1234" s="13">
        <f t="shared" si="628"/>
        <v>-53.934119999999993</v>
      </c>
      <c r="U1234" s="13">
        <f>IF(ISNA(VLOOKUP(LOWER(F1234)&amp;H1234,Prices!A:C,3,0)),0,VLOOKUP(LOWER(F1234)&amp;H1234,Prices!A:C,3,0))</f>
        <v>67.150000000000006</v>
      </c>
      <c r="V1234" s="13">
        <f>IF(ISNA(VLOOKUP(LOWER(F1234)&amp;H1234,Prices!A:C,2,0)),0,VLOOKUP(LOWER(F1234)&amp;H1234,Prices!A:C,2,0))</f>
        <v>69.87</v>
      </c>
      <c r="W1234" s="13">
        <f t="shared" si="629"/>
        <v>-7967.940000000006</v>
      </c>
      <c r="X1234" s="13">
        <f t="shared" si="630"/>
        <v>-1359.9999999999995</v>
      </c>
      <c r="Y1234" s="43">
        <f t="shared" si="631"/>
        <v>-0.29510888888888909</v>
      </c>
      <c r="Z1234" s="49"/>
      <c r="AA1234" s="24"/>
    </row>
    <row r="1235" spans="1:27" s="13" customFormat="1" x14ac:dyDescent="0.15">
      <c r="A1235" s="12">
        <v>42837</v>
      </c>
      <c r="B1235" s="60" t="s">
        <v>2458</v>
      </c>
      <c r="C1235" s="13" t="s">
        <v>1128</v>
      </c>
      <c r="D1235" s="13" t="s">
        <v>1129</v>
      </c>
      <c r="E1235" s="13" t="s">
        <v>1130</v>
      </c>
      <c r="F1235" s="13" t="str">
        <f t="shared" si="632"/>
        <v>SZ</v>
      </c>
      <c r="G1235" s="13" t="str">
        <f>VLOOKUP(LOWER(F1235)&amp;H1235,'Current pricing'!A:B,2,0)</f>
        <v>山西证券</v>
      </c>
      <c r="H1235" s="13" t="s">
        <v>1374</v>
      </c>
      <c r="I1235" s="13" t="s">
        <v>1206</v>
      </c>
      <c r="J1235" s="13" t="s">
        <v>2473</v>
      </c>
      <c r="K1235" s="13">
        <v>-1500</v>
      </c>
      <c r="L1235" s="13">
        <v>1</v>
      </c>
      <c r="M1235" s="13">
        <v>11.14</v>
      </c>
      <c r="N1235" s="13">
        <f t="shared" si="625"/>
        <v>-16710</v>
      </c>
      <c r="O1235" s="13">
        <f t="shared" si="626"/>
        <v>16710</v>
      </c>
      <c r="P1235" s="19">
        <f t="shared" si="633"/>
        <v>0</v>
      </c>
      <c r="Q1235" s="19">
        <f t="shared" si="635"/>
        <v>5</v>
      </c>
      <c r="R1235" s="13">
        <f t="shared" si="634"/>
        <v>16.71</v>
      </c>
      <c r="S1235" s="19">
        <f t="shared" si="627"/>
        <v>16688.29</v>
      </c>
      <c r="T1235" s="13">
        <f t="shared" si="628"/>
        <v>-11.125526666666667</v>
      </c>
      <c r="U1235" s="13">
        <f>IF(ISNA(VLOOKUP(LOWER(F1235)&amp;H1235,Prices!A:C,3,0)),0,VLOOKUP(LOWER(F1235)&amp;H1235,Prices!A:C,3,0))</f>
        <v>9.9600000000000009</v>
      </c>
      <c r="V1235" s="13">
        <f>IF(ISNA(VLOOKUP(LOWER(F1235)&amp;H1235,Prices!A:C,2,0)),0,VLOOKUP(LOWER(F1235)&amp;H1235,Prices!A:C,2,0))</f>
        <v>9.9700000000000006</v>
      </c>
      <c r="W1235" s="13">
        <f t="shared" si="629"/>
        <v>1733.2900000000002</v>
      </c>
      <c r="X1235" s="13">
        <f t="shared" si="630"/>
        <v>-14.99999999999968</v>
      </c>
      <c r="Y1235" s="43">
        <f t="shared" si="631"/>
        <v>0.10372770795930582</v>
      </c>
      <c r="Z1235" s="49"/>
      <c r="AA1235" s="24"/>
    </row>
    <row r="1236" spans="1:27" s="13" customFormat="1" x14ac:dyDescent="0.15">
      <c r="A1236" s="12">
        <v>42837</v>
      </c>
      <c r="B1236" s="60" t="s">
        <v>2459</v>
      </c>
      <c r="C1236" s="13" t="s">
        <v>1128</v>
      </c>
      <c r="D1236" s="13" t="s">
        <v>1129</v>
      </c>
      <c r="E1236" s="13" t="s">
        <v>1130</v>
      </c>
      <c r="F1236" s="13" t="str">
        <f t="shared" si="632"/>
        <v>SZ</v>
      </c>
      <c r="G1236" s="13" t="str">
        <f>VLOOKUP(LOWER(F1236)&amp;H1236,'Current pricing'!A:B,2,0)</f>
        <v>冀中能源</v>
      </c>
      <c r="H1236" s="13" t="s">
        <v>2343</v>
      </c>
      <c r="I1236" s="13" t="s">
        <v>1206</v>
      </c>
      <c r="J1236" s="13" t="s">
        <v>2473</v>
      </c>
      <c r="K1236" s="13">
        <v>-1500</v>
      </c>
      <c r="L1236" s="13">
        <v>1</v>
      </c>
      <c r="M1236" s="13">
        <v>7.53</v>
      </c>
      <c r="N1236" s="13">
        <f t="shared" si="625"/>
        <v>-11295</v>
      </c>
      <c r="O1236" s="13">
        <f t="shared" si="626"/>
        <v>11295</v>
      </c>
      <c r="P1236" s="19">
        <f t="shared" si="633"/>
        <v>0</v>
      </c>
      <c r="Q1236" s="19">
        <f t="shared" si="635"/>
        <v>5</v>
      </c>
      <c r="R1236" s="13">
        <f t="shared" si="634"/>
        <v>11.3</v>
      </c>
      <c r="S1236" s="19">
        <f t="shared" si="627"/>
        <v>11278.7</v>
      </c>
      <c r="T1236" s="13">
        <f t="shared" si="628"/>
        <v>-7.5191333333333334</v>
      </c>
      <c r="U1236" s="13">
        <f>IF(ISNA(VLOOKUP(LOWER(F1236)&amp;H1236,Prices!A:C,3,0)),0,VLOOKUP(LOWER(F1236)&amp;H1236,Prices!A:C,3,0))</f>
        <v>6.06</v>
      </c>
      <c r="V1236" s="13">
        <f>IF(ISNA(VLOOKUP(LOWER(F1236)&amp;H1236,Prices!A:C,2,0)),0,VLOOKUP(LOWER(F1236)&amp;H1236,Prices!A:C,2,0))</f>
        <v>6.11</v>
      </c>
      <c r="W1236" s="13">
        <f t="shared" si="629"/>
        <v>2113.6999999999998</v>
      </c>
      <c r="X1236" s="13">
        <f t="shared" si="630"/>
        <v>-75.000000000001066</v>
      </c>
      <c r="Y1236" s="43">
        <f t="shared" si="631"/>
        <v>0.18713590084108012</v>
      </c>
      <c r="Z1236" s="49"/>
      <c r="AA1236" s="24"/>
    </row>
    <row r="1237" spans="1:27" s="13" customFormat="1" x14ac:dyDescent="0.15">
      <c r="A1237" s="12">
        <v>42837</v>
      </c>
      <c r="B1237" s="60" t="s">
        <v>2460</v>
      </c>
      <c r="C1237" s="13" t="s">
        <v>1128</v>
      </c>
      <c r="D1237" s="13" t="s">
        <v>1129</v>
      </c>
      <c r="E1237" s="13" t="s">
        <v>1130</v>
      </c>
      <c r="F1237" s="13" t="str">
        <f t="shared" si="632"/>
        <v>SH</v>
      </c>
      <c r="G1237" s="13" t="str">
        <f>VLOOKUP(LOWER(F1237)&amp;H1237,'Current pricing'!A:B,2,0)</f>
        <v>大秦铁路</v>
      </c>
      <c r="H1237" s="13" t="s">
        <v>1334</v>
      </c>
      <c r="I1237" s="13" t="s">
        <v>1206</v>
      </c>
      <c r="J1237" s="13" t="s">
        <v>2473</v>
      </c>
      <c r="K1237" s="13">
        <v>-3000</v>
      </c>
      <c r="L1237" s="13">
        <v>1</v>
      </c>
      <c r="M1237" s="13">
        <v>7.83</v>
      </c>
      <c r="N1237" s="13">
        <f t="shared" si="625"/>
        <v>-23490</v>
      </c>
      <c r="O1237" s="13">
        <f t="shared" si="626"/>
        <v>23490</v>
      </c>
      <c r="P1237" s="19">
        <f t="shared" si="633"/>
        <v>0.46980000000000005</v>
      </c>
      <c r="Q1237" s="19">
        <f t="shared" si="635"/>
        <v>5</v>
      </c>
      <c r="R1237" s="13">
        <f t="shared" si="634"/>
        <v>23.49</v>
      </c>
      <c r="S1237" s="19">
        <f t="shared" si="627"/>
        <v>23461.040199999999</v>
      </c>
      <c r="T1237" s="13">
        <f t="shared" si="628"/>
        <v>-7.8203467333333334</v>
      </c>
      <c r="U1237" s="13">
        <f>IF(ISNA(VLOOKUP(LOWER(F1237)&amp;H1237,Prices!A:C,3,0)),0,VLOOKUP(LOWER(F1237)&amp;H1237,Prices!A:C,3,0))</f>
        <v>8.84</v>
      </c>
      <c r="V1237" s="13">
        <f>IF(ISNA(VLOOKUP(LOWER(F1237)&amp;H1237,Prices!A:C,2,0)),0,VLOOKUP(LOWER(F1237)&amp;H1237,Prices!A:C,2,0))</f>
        <v>8.83</v>
      </c>
      <c r="W1237" s="13">
        <f t="shared" si="629"/>
        <v>-3028.9598000000001</v>
      </c>
      <c r="X1237" s="13">
        <f t="shared" si="630"/>
        <v>29.999999999999361</v>
      </c>
      <c r="Y1237" s="43">
        <f t="shared" si="631"/>
        <v>-0.12894677735206472</v>
      </c>
      <c r="Z1237" s="49"/>
      <c r="AA1237" s="24"/>
    </row>
    <row r="1238" spans="1:27" s="13" customFormat="1" x14ac:dyDescent="0.15">
      <c r="A1238" s="12">
        <v>42837</v>
      </c>
      <c r="B1238" s="60" t="s">
        <v>2461</v>
      </c>
      <c r="C1238" s="13" t="s">
        <v>1128</v>
      </c>
      <c r="D1238" s="13" t="s">
        <v>1129</v>
      </c>
      <c r="E1238" s="13" t="s">
        <v>1130</v>
      </c>
      <c r="F1238" s="13" t="str">
        <f t="shared" si="632"/>
        <v>SH</v>
      </c>
      <c r="G1238" s="13" t="str">
        <f>VLOOKUP(LOWER(F1238)&amp;H1238,'Current pricing'!A:B,2,0)</f>
        <v>海通证券</v>
      </c>
      <c r="H1238" s="13" t="s">
        <v>1512</v>
      </c>
      <c r="I1238" s="13" t="s">
        <v>1206</v>
      </c>
      <c r="J1238" s="13" t="s">
        <v>2473</v>
      </c>
      <c r="K1238" s="13">
        <v>-1500</v>
      </c>
      <c r="L1238" s="13">
        <v>1</v>
      </c>
      <c r="M1238" s="13">
        <v>14.47</v>
      </c>
      <c r="N1238" s="13">
        <f t="shared" si="625"/>
        <v>-21705</v>
      </c>
      <c r="O1238" s="13">
        <f t="shared" si="626"/>
        <v>21705</v>
      </c>
      <c r="P1238" s="19">
        <f t="shared" si="633"/>
        <v>0.43410000000000004</v>
      </c>
      <c r="Q1238" s="19">
        <f t="shared" si="635"/>
        <v>5</v>
      </c>
      <c r="R1238" s="13">
        <f t="shared" si="634"/>
        <v>21.71</v>
      </c>
      <c r="S1238" s="19">
        <f t="shared" si="627"/>
        <v>21677.855900000002</v>
      </c>
      <c r="T1238" s="13">
        <f t="shared" si="628"/>
        <v>-14.451903933333336</v>
      </c>
      <c r="U1238" s="13">
        <f>IF(ISNA(VLOOKUP(LOWER(F1238)&amp;H1238,Prices!A:C,3,0)),0,VLOOKUP(LOWER(F1238)&amp;H1238,Prices!A:C,3,0))</f>
        <v>14.5</v>
      </c>
      <c r="V1238" s="13">
        <f>IF(ISNA(VLOOKUP(LOWER(F1238)&amp;H1238,Prices!A:C,2,0)),0,VLOOKUP(LOWER(F1238)&amp;H1238,Prices!A:C,2,0))</f>
        <v>14.4</v>
      </c>
      <c r="W1238" s="13">
        <f t="shared" si="629"/>
        <v>77.855900000002976</v>
      </c>
      <c r="X1238" s="13">
        <f t="shared" si="630"/>
        <v>149.99999999999946</v>
      </c>
      <c r="Y1238" s="43">
        <f t="shared" si="631"/>
        <v>3.5870029947018189E-3</v>
      </c>
      <c r="Z1238" s="49"/>
      <c r="AA1238" s="24"/>
    </row>
    <row r="1239" spans="1:27" s="13" customFormat="1" x14ac:dyDescent="0.15">
      <c r="A1239" s="12">
        <v>42837</v>
      </c>
      <c r="B1239" s="60" t="s">
        <v>2462</v>
      </c>
      <c r="C1239" s="13" t="s">
        <v>1128</v>
      </c>
      <c r="D1239" s="13" t="s">
        <v>1129</v>
      </c>
      <c r="E1239" s="13" t="s">
        <v>1130</v>
      </c>
      <c r="F1239" s="13" t="str">
        <f t="shared" si="632"/>
        <v>SZ</v>
      </c>
      <c r="G1239" s="13" t="str">
        <f>VLOOKUP(LOWER(F1239)&amp;H1239,'Current pricing'!A:B,2,0)</f>
        <v>乐视网</v>
      </c>
      <c r="H1239" s="13" t="s">
        <v>2314</v>
      </c>
      <c r="I1239" s="13" t="s">
        <v>1206</v>
      </c>
      <c r="J1239" s="13" t="s">
        <v>2473</v>
      </c>
      <c r="K1239" s="13">
        <v>-1000</v>
      </c>
      <c r="L1239" s="13">
        <v>1</v>
      </c>
      <c r="M1239" s="13">
        <v>30.95</v>
      </c>
      <c r="N1239" s="13">
        <f t="shared" si="625"/>
        <v>-30950</v>
      </c>
      <c r="O1239" s="13">
        <f t="shared" si="626"/>
        <v>30950</v>
      </c>
      <c r="P1239" s="19">
        <f t="shared" si="633"/>
        <v>0</v>
      </c>
      <c r="Q1239" s="19">
        <f t="shared" si="635"/>
        <v>6.19</v>
      </c>
      <c r="R1239" s="13">
        <f t="shared" si="634"/>
        <v>30.95</v>
      </c>
      <c r="S1239" s="19">
        <f t="shared" si="627"/>
        <v>30912.86</v>
      </c>
      <c r="T1239" s="13">
        <f t="shared" si="628"/>
        <v>-30.912860000000002</v>
      </c>
      <c r="U1239" s="13">
        <f>IF(ISNA(VLOOKUP(LOWER(F1239)&amp;H1239,Prices!A:C,3,0)),0,VLOOKUP(LOWER(F1239)&amp;H1239,Prices!A:C,3,0))</f>
        <v>15.33</v>
      </c>
      <c r="V1239" s="13">
        <f>IF(ISNA(VLOOKUP(LOWER(F1239)&amp;H1239,Prices!A:C,2,0)),0,VLOOKUP(LOWER(F1239)&amp;H1239,Prices!A:C,2,0))</f>
        <v>15.33</v>
      </c>
      <c r="W1239" s="13">
        <f t="shared" si="629"/>
        <v>15582.860000000002</v>
      </c>
      <c r="X1239" s="13">
        <f t="shared" si="630"/>
        <v>0</v>
      </c>
      <c r="Y1239" s="43">
        <f t="shared" si="631"/>
        <v>0.50348497576736684</v>
      </c>
      <c r="Z1239" s="49"/>
      <c r="AA1239" s="24"/>
    </row>
    <row r="1240" spans="1:27" s="13" customFormat="1" x14ac:dyDescent="0.15">
      <c r="A1240" s="12">
        <v>42837</v>
      </c>
      <c r="B1240" s="60" t="s">
        <v>2463</v>
      </c>
      <c r="C1240" s="13" t="s">
        <v>1128</v>
      </c>
      <c r="D1240" s="13" t="s">
        <v>1129</v>
      </c>
      <c r="E1240" s="13" t="s">
        <v>1130</v>
      </c>
      <c r="F1240" s="13" t="str">
        <f t="shared" si="632"/>
        <v>SH</v>
      </c>
      <c r="G1240" s="13" t="str">
        <f>VLOOKUP(LOWER(F1240)&amp;H1240,'Current pricing'!A:B,2,0)</f>
        <v>杭州银行</v>
      </c>
      <c r="H1240" s="13" t="s">
        <v>2312</v>
      </c>
      <c r="I1240" s="13" t="s">
        <v>1206</v>
      </c>
      <c r="J1240" s="13" t="s">
        <v>2509</v>
      </c>
      <c r="K1240" s="13">
        <v>-1000</v>
      </c>
      <c r="L1240" s="13">
        <v>1</v>
      </c>
      <c r="M1240" s="13">
        <v>22.52</v>
      </c>
      <c r="N1240" s="13">
        <f t="shared" si="625"/>
        <v>-22520</v>
      </c>
      <c r="O1240" s="13">
        <f t="shared" si="626"/>
        <v>22520</v>
      </c>
      <c r="P1240" s="19">
        <f t="shared" si="633"/>
        <v>0.45040000000000002</v>
      </c>
      <c r="Q1240" s="19">
        <f t="shared" si="635"/>
        <v>5</v>
      </c>
      <c r="R1240" s="13">
        <f t="shared" si="634"/>
        <v>22.52</v>
      </c>
      <c r="S1240" s="19">
        <f t="shared" si="627"/>
        <v>22492.029599999998</v>
      </c>
      <c r="T1240" s="13">
        <f t="shared" si="628"/>
        <v>-22.492029599999999</v>
      </c>
      <c r="U1240" s="13">
        <f>IF(ISNA(VLOOKUP(LOWER(F1240)&amp;H1240,Prices!A:C,3,0)),0,VLOOKUP(LOWER(F1240)&amp;H1240,Prices!A:C,3,0))</f>
        <v>12.93</v>
      </c>
      <c r="V1240" s="13">
        <f>IF(ISNA(VLOOKUP(LOWER(F1240)&amp;H1240,Prices!A:C,2,0)),0,VLOOKUP(LOWER(F1240)&amp;H1240,Prices!A:C,2,0))</f>
        <v>12.93</v>
      </c>
      <c r="W1240" s="13">
        <f t="shared" si="629"/>
        <v>9562.029599999998</v>
      </c>
      <c r="X1240" s="13">
        <f t="shared" si="630"/>
        <v>0</v>
      </c>
      <c r="Y1240" s="43">
        <f t="shared" si="631"/>
        <v>0.42460166962699813</v>
      </c>
      <c r="Z1240" s="49"/>
      <c r="AA1240" s="24"/>
    </row>
    <row r="1241" spans="1:27" s="13" customFormat="1" x14ac:dyDescent="0.15">
      <c r="A1241" s="12">
        <v>42837</v>
      </c>
      <c r="B1241" s="60" t="s">
        <v>2464</v>
      </c>
      <c r="C1241" s="13" t="s">
        <v>1128</v>
      </c>
      <c r="D1241" s="13" t="s">
        <v>1129</v>
      </c>
      <c r="E1241" s="13" t="s">
        <v>1130</v>
      </c>
      <c r="F1241" s="13" t="str">
        <f t="shared" si="632"/>
        <v>SZ</v>
      </c>
      <c r="G1241" s="13" t="str">
        <f>VLOOKUP(LOWER(F1241)&amp;H1241,'Current pricing'!A:B,2,0)</f>
        <v>古井贡酒</v>
      </c>
      <c r="H1241" s="13" t="s">
        <v>1420</v>
      </c>
      <c r="I1241" s="13" t="s">
        <v>1206</v>
      </c>
      <c r="J1241" s="13" t="s">
        <v>2473</v>
      </c>
      <c r="K1241" s="13">
        <v>-500</v>
      </c>
      <c r="L1241" s="13">
        <v>1</v>
      </c>
      <c r="M1241" s="13">
        <v>49.33</v>
      </c>
      <c r="N1241" s="13">
        <f t="shared" si="625"/>
        <v>-24665</v>
      </c>
      <c r="O1241" s="13">
        <f t="shared" si="626"/>
        <v>24665</v>
      </c>
      <c r="P1241" s="19">
        <f t="shared" si="633"/>
        <v>0</v>
      </c>
      <c r="Q1241" s="19">
        <f t="shared" si="635"/>
        <v>5</v>
      </c>
      <c r="R1241" s="13">
        <f t="shared" si="634"/>
        <v>24.67</v>
      </c>
      <c r="S1241" s="19">
        <f t="shared" si="627"/>
        <v>24635.33</v>
      </c>
      <c r="T1241" s="13">
        <f t="shared" si="628"/>
        <v>-49.270660000000007</v>
      </c>
      <c r="U1241" s="13">
        <f>IF(ISNA(VLOOKUP(LOWER(F1241)&amp;H1241,Prices!A:C,3,0)),0,VLOOKUP(LOWER(F1241)&amp;H1241,Prices!A:C,3,0))</f>
        <v>71.150000000000006</v>
      </c>
      <c r="V1241" s="13">
        <f>IF(ISNA(VLOOKUP(LOWER(F1241)&amp;H1241,Prices!A:C,2,0)),0,VLOOKUP(LOWER(F1241)&amp;H1241,Prices!A:C,2,0))</f>
        <v>74.11</v>
      </c>
      <c r="W1241" s="13">
        <f t="shared" si="629"/>
        <v>-12419.669999999996</v>
      </c>
      <c r="X1241" s="13">
        <f t="shared" si="630"/>
        <v>-1479.9999999999968</v>
      </c>
      <c r="Y1241" s="43">
        <f t="shared" si="631"/>
        <v>-0.50353415771335885</v>
      </c>
      <c r="Z1241" s="49"/>
      <c r="AA1241" s="24"/>
    </row>
    <row r="1242" spans="1:27" s="13" customFormat="1" x14ac:dyDescent="0.15">
      <c r="A1242" s="12">
        <v>42837</v>
      </c>
      <c r="B1242" s="60" t="s">
        <v>2465</v>
      </c>
      <c r="C1242" s="13" t="s">
        <v>1128</v>
      </c>
      <c r="D1242" s="13" t="s">
        <v>1129</v>
      </c>
      <c r="E1242" s="13" t="s">
        <v>1130</v>
      </c>
      <c r="F1242" s="13" t="str">
        <f t="shared" si="632"/>
        <v>SZ</v>
      </c>
      <c r="G1242" s="13" t="str">
        <f>VLOOKUP(LOWER(F1242)&amp;H1242,'Current pricing'!A:B,2,0)</f>
        <v>苏 泊 尔</v>
      </c>
      <c r="H1242" s="13" t="s">
        <v>1188</v>
      </c>
      <c r="I1242" s="13" t="s">
        <v>1206</v>
      </c>
      <c r="J1242" s="13" t="s">
        <v>2473</v>
      </c>
      <c r="K1242" s="13">
        <v>-500</v>
      </c>
      <c r="L1242" s="13">
        <v>1</v>
      </c>
      <c r="M1242" s="13">
        <v>40.75</v>
      </c>
      <c r="N1242" s="13">
        <f t="shared" si="625"/>
        <v>-20375</v>
      </c>
      <c r="O1242" s="13">
        <f t="shared" si="626"/>
        <v>20375</v>
      </c>
      <c r="P1242" s="19">
        <f t="shared" si="633"/>
        <v>0</v>
      </c>
      <c r="Q1242" s="19">
        <f t="shared" si="635"/>
        <v>5</v>
      </c>
      <c r="R1242" s="13">
        <f t="shared" si="634"/>
        <v>20.38</v>
      </c>
      <c r="S1242" s="19">
        <f t="shared" si="627"/>
        <v>20349.62</v>
      </c>
      <c r="T1242" s="13">
        <f t="shared" si="628"/>
        <v>-40.699239999999996</v>
      </c>
      <c r="U1242" s="13">
        <f>IF(ISNA(VLOOKUP(LOWER(F1242)&amp;H1242,Prices!A:C,3,0)),0,VLOOKUP(LOWER(F1242)&amp;H1242,Prices!A:C,3,0))</f>
        <v>39.479999999999997</v>
      </c>
      <c r="V1242" s="13">
        <f>IF(ISNA(VLOOKUP(LOWER(F1242)&amp;H1242,Prices!A:C,2,0)),0,VLOOKUP(LOWER(F1242)&amp;H1242,Prices!A:C,2,0))</f>
        <v>41.55</v>
      </c>
      <c r="W1242" s="13">
        <f t="shared" si="629"/>
        <v>-425.38000000000056</v>
      </c>
      <c r="X1242" s="13">
        <f t="shared" si="630"/>
        <v>-1035.0000000000002</v>
      </c>
      <c r="Y1242" s="43">
        <f t="shared" si="631"/>
        <v>-2.0877546012269967E-2</v>
      </c>
      <c r="Z1242" s="49"/>
      <c r="AA1242" s="24"/>
    </row>
    <row r="1243" spans="1:27" s="13" customFormat="1" x14ac:dyDescent="0.15">
      <c r="A1243" s="12">
        <v>42837</v>
      </c>
      <c r="B1243" s="60" t="s">
        <v>2466</v>
      </c>
      <c r="C1243" s="13" t="s">
        <v>1128</v>
      </c>
      <c r="D1243" s="13" t="s">
        <v>1129</v>
      </c>
      <c r="E1243" s="13" t="s">
        <v>1130</v>
      </c>
      <c r="F1243" s="13" t="str">
        <f t="shared" si="632"/>
        <v>SH</v>
      </c>
      <c r="G1243" s="13" t="str">
        <f>VLOOKUP(LOWER(F1243)&amp;H1243,'Current pricing'!A:B,2,0)</f>
        <v>上海临港</v>
      </c>
      <c r="H1243" s="13" t="s">
        <v>2406</v>
      </c>
      <c r="I1243" s="13" t="s">
        <v>1206</v>
      </c>
      <c r="J1243" s="13" t="s">
        <v>2473</v>
      </c>
      <c r="K1243" s="13">
        <v>-1000</v>
      </c>
      <c r="L1243" s="13">
        <v>1</v>
      </c>
      <c r="M1243" s="13">
        <v>20.49</v>
      </c>
      <c r="N1243" s="13">
        <f t="shared" si="625"/>
        <v>-20490</v>
      </c>
      <c r="O1243" s="13">
        <f t="shared" si="626"/>
        <v>20490</v>
      </c>
      <c r="P1243" s="19">
        <f t="shared" si="633"/>
        <v>0.40980000000000005</v>
      </c>
      <c r="Q1243" s="19">
        <f t="shared" si="635"/>
        <v>5</v>
      </c>
      <c r="R1243" s="13">
        <f t="shared" si="634"/>
        <v>20.49</v>
      </c>
      <c r="S1243" s="19">
        <f t="shared" si="627"/>
        <v>20464.100199999997</v>
      </c>
      <c r="T1243" s="13">
        <f t="shared" si="628"/>
        <v>-20.464100199999997</v>
      </c>
      <c r="U1243" s="13">
        <f>IF(ISNA(VLOOKUP(LOWER(F1243)&amp;H1243,Prices!A:C,3,0)),0,VLOOKUP(LOWER(F1243)&amp;H1243,Prices!A:C,3,0))</f>
        <v>28.15</v>
      </c>
      <c r="V1243" s="13">
        <f>IF(ISNA(VLOOKUP(LOWER(F1243)&amp;H1243,Prices!A:C,2,0)),0,VLOOKUP(LOWER(F1243)&amp;H1243,Prices!A:C,2,0))</f>
        <v>28.18</v>
      </c>
      <c r="W1243" s="13">
        <f t="shared" si="629"/>
        <v>-7715.8998000000029</v>
      </c>
      <c r="X1243" s="13">
        <f t="shared" si="630"/>
        <v>-30.000000000001137</v>
      </c>
      <c r="Y1243" s="43">
        <f t="shared" si="631"/>
        <v>-0.37656904831625199</v>
      </c>
      <c r="Z1243" s="49"/>
      <c r="AA1243" s="24"/>
    </row>
    <row r="1244" spans="1:27" s="13" customFormat="1" x14ac:dyDescent="0.15">
      <c r="A1244" s="12">
        <v>42837</v>
      </c>
      <c r="B1244" s="60" t="s">
        <v>2467</v>
      </c>
      <c r="C1244" s="13" t="s">
        <v>1128</v>
      </c>
      <c r="D1244" s="13" t="s">
        <v>1129</v>
      </c>
      <c r="E1244" s="13" t="s">
        <v>1130</v>
      </c>
      <c r="F1244" s="13" t="str">
        <f t="shared" si="632"/>
        <v>SZ</v>
      </c>
      <c r="G1244" s="13" t="str">
        <f>VLOOKUP(LOWER(F1244)&amp;H1244,'Current pricing'!A:B,2,0)</f>
        <v>新光圆成</v>
      </c>
      <c r="H1244" s="13" t="s">
        <v>1384</v>
      </c>
      <c r="I1244" s="13" t="s">
        <v>1206</v>
      </c>
      <c r="J1244" s="13" t="s">
        <v>2473</v>
      </c>
      <c r="K1244" s="13">
        <v>-2000</v>
      </c>
      <c r="L1244" s="13">
        <v>1</v>
      </c>
      <c r="M1244" s="13">
        <v>15.69</v>
      </c>
      <c r="N1244" s="13">
        <f t="shared" si="625"/>
        <v>-31380</v>
      </c>
      <c r="O1244" s="13">
        <f t="shared" si="626"/>
        <v>31380</v>
      </c>
      <c r="P1244" s="19">
        <f t="shared" si="633"/>
        <v>0</v>
      </c>
      <c r="Q1244" s="19">
        <f t="shared" si="635"/>
        <v>6.2760000000000007</v>
      </c>
      <c r="R1244" s="13">
        <f t="shared" si="634"/>
        <v>31.38</v>
      </c>
      <c r="S1244" s="19">
        <f t="shared" si="627"/>
        <v>31342.343999999997</v>
      </c>
      <c r="T1244" s="13">
        <f t="shared" si="628"/>
        <v>-15.671171999999999</v>
      </c>
      <c r="U1244" s="13">
        <f>IF(ISNA(VLOOKUP(LOWER(F1244)&amp;H1244,Prices!A:C,3,0)),0,VLOOKUP(LOWER(F1244)&amp;H1244,Prices!A:C,3,0))</f>
        <v>13.06</v>
      </c>
      <c r="V1244" s="13">
        <f>IF(ISNA(VLOOKUP(LOWER(F1244)&amp;H1244,Prices!A:C,2,0)),0,VLOOKUP(LOWER(F1244)&amp;H1244,Prices!A:C,2,0))</f>
        <v>13.16</v>
      </c>
      <c r="W1244" s="13">
        <f t="shared" si="629"/>
        <v>5022.3439999999964</v>
      </c>
      <c r="X1244" s="13">
        <f t="shared" si="630"/>
        <v>-199.99999999999929</v>
      </c>
      <c r="Y1244" s="43">
        <f t="shared" si="631"/>
        <v>0.16004920331421277</v>
      </c>
      <c r="Z1244" s="49"/>
      <c r="AA1244" s="24"/>
    </row>
    <row r="1245" spans="1:27" s="13" customFormat="1" x14ac:dyDescent="0.15">
      <c r="A1245" s="12">
        <v>42837</v>
      </c>
      <c r="B1245" s="60" t="s">
        <v>2468</v>
      </c>
      <c r="C1245" s="13" t="s">
        <v>1128</v>
      </c>
      <c r="D1245" s="13" t="s">
        <v>1129</v>
      </c>
      <c r="E1245" s="13" t="s">
        <v>1130</v>
      </c>
      <c r="F1245" s="13" t="str">
        <f t="shared" si="632"/>
        <v>SZ</v>
      </c>
      <c r="G1245" s="13" t="str">
        <f>VLOOKUP(LOWER(F1245)&amp;H1245,'Current pricing'!A:B,2,0)</f>
        <v>山西证券</v>
      </c>
      <c r="H1245" s="13" t="s">
        <v>1374</v>
      </c>
      <c r="I1245" s="13" t="s">
        <v>1206</v>
      </c>
      <c r="J1245" s="13" t="s">
        <v>2473</v>
      </c>
      <c r="K1245" s="13">
        <v>-1500</v>
      </c>
      <c r="L1245" s="13">
        <v>1</v>
      </c>
      <c r="M1245" s="13">
        <v>11.19</v>
      </c>
      <c r="N1245" s="13">
        <f t="shared" si="625"/>
        <v>-16785</v>
      </c>
      <c r="O1245" s="13">
        <f t="shared" si="626"/>
        <v>16785</v>
      </c>
      <c r="P1245" s="19">
        <f t="shared" si="633"/>
        <v>0</v>
      </c>
      <c r="Q1245" s="19">
        <f t="shared" si="635"/>
        <v>5</v>
      </c>
      <c r="R1245" s="13">
        <f t="shared" si="634"/>
        <v>16.79</v>
      </c>
      <c r="S1245" s="19">
        <f t="shared" si="627"/>
        <v>16763.21</v>
      </c>
      <c r="T1245" s="13">
        <f t="shared" si="628"/>
        <v>-11.175473333333333</v>
      </c>
      <c r="U1245" s="13">
        <f>IF(ISNA(VLOOKUP(LOWER(F1245)&amp;H1245,Prices!A:C,3,0)),0,VLOOKUP(LOWER(F1245)&amp;H1245,Prices!A:C,3,0))</f>
        <v>9.9600000000000009</v>
      </c>
      <c r="V1245" s="13">
        <f>IF(ISNA(VLOOKUP(LOWER(F1245)&amp;H1245,Prices!A:C,2,0)),0,VLOOKUP(LOWER(F1245)&amp;H1245,Prices!A:C,2,0))</f>
        <v>9.9700000000000006</v>
      </c>
      <c r="W1245" s="13">
        <f t="shared" si="629"/>
        <v>1808.209999999998</v>
      </c>
      <c r="X1245" s="13">
        <f t="shared" si="630"/>
        <v>-14.99999999999968</v>
      </c>
      <c r="Y1245" s="43">
        <f t="shared" si="631"/>
        <v>0.1077277330950252</v>
      </c>
      <c r="Z1245" s="49"/>
      <c r="AA1245" s="24"/>
    </row>
    <row r="1246" spans="1:27" s="13" customFormat="1" x14ac:dyDescent="0.15">
      <c r="A1246" s="12">
        <v>42837</v>
      </c>
      <c r="B1246" s="60" t="s">
        <v>2469</v>
      </c>
      <c r="C1246" s="13" t="s">
        <v>1128</v>
      </c>
      <c r="D1246" s="13" t="s">
        <v>1129</v>
      </c>
      <c r="E1246" s="13" t="s">
        <v>1130</v>
      </c>
      <c r="F1246" s="13" t="str">
        <f t="shared" si="632"/>
        <v>SH</v>
      </c>
      <c r="G1246" s="13" t="str">
        <f>VLOOKUP(LOWER(F1246)&amp;H1246,'Current pricing'!A:B,2,0)</f>
        <v>上海临港</v>
      </c>
      <c r="H1246" s="13" t="s">
        <v>2406</v>
      </c>
      <c r="I1246" s="13" t="s">
        <v>1206</v>
      </c>
      <c r="J1246" s="13" t="s">
        <v>2473</v>
      </c>
      <c r="K1246" s="13">
        <v>-1000</v>
      </c>
      <c r="L1246" s="13">
        <v>1</v>
      </c>
      <c r="M1246" s="13">
        <v>20.440000000000001</v>
      </c>
      <c r="N1246" s="13">
        <f t="shared" si="625"/>
        <v>-20440</v>
      </c>
      <c r="O1246" s="13">
        <f t="shared" si="626"/>
        <v>20440</v>
      </c>
      <c r="P1246" s="19">
        <f t="shared" si="633"/>
        <v>0.40880000000000005</v>
      </c>
      <c r="Q1246" s="19">
        <f t="shared" si="635"/>
        <v>5</v>
      </c>
      <c r="R1246" s="13">
        <f t="shared" si="634"/>
        <v>20.440000000000001</v>
      </c>
      <c r="S1246" s="19">
        <f t="shared" si="627"/>
        <v>20414.1512</v>
      </c>
      <c r="T1246" s="13">
        <f t="shared" si="628"/>
        <v>-20.414151199999999</v>
      </c>
      <c r="U1246" s="13">
        <f>IF(ISNA(VLOOKUP(LOWER(F1246)&amp;H1246,Prices!A:C,3,0)),0,VLOOKUP(LOWER(F1246)&amp;H1246,Prices!A:C,3,0))</f>
        <v>28.15</v>
      </c>
      <c r="V1246" s="13">
        <f>IF(ISNA(VLOOKUP(LOWER(F1246)&amp;H1246,Prices!A:C,2,0)),0,VLOOKUP(LOWER(F1246)&amp;H1246,Prices!A:C,2,0))</f>
        <v>28.18</v>
      </c>
      <c r="W1246" s="13">
        <f t="shared" si="629"/>
        <v>-7765.8488000000007</v>
      </c>
      <c r="X1246" s="13">
        <f t="shared" si="630"/>
        <v>-30.000000000001137</v>
      </c>
      <c r="Y1246" s="43">
        <f t="shared" si="631"/>
        <v>-0.37993389432485325</v>
      </c>
      <c r="Z1246" s="49"/>
      <c r="AA1246" s="24"/>
    </row>
    <row r="1247" spans="1:27" s="13" customFormat="1" x14ac:dyDescent="0.15">
      <c r="A1247" s="12">
        <v>42837</v>
      </c>
      <c r="B1247" s="60" t="s">
        <v>2470</v>
      </c>
      <c r="C1247" s="13" t="s">
        <v>1128</v>
      </c>
      <c r="D1247" s="13" t="s">
        <v>1129</v>
      </c>
      <c r="E1247" s="13" t="s">
        <v>1130</v>
      </c>
      <c r="F1247" s="13" t="str">
        <f t="shared" si="632"/>
        <v>SH</v>
      </c>
      <c r="G1247" s="13" t="str">
        <f>VLOOKUP(LOWER(F1247)&amp;H1247,'Current pricing'!A:B,2,0)</f>
        <v>海通证券</v>
      </c>
      <c r="H1247" s="13" t="s">
        <v>1512</v>
      </c>
      <c r="I1247" s="13" t="s">
        <v>1206</v>
      </c>
      <c r="J1247" s="13" t="s">
        <v>2473</v>
      </c>
      <c r="K1247" s="13">
        <v>-3200</v>
      </c>
      <c r="L1247" s="13">
        <v>1</v>
      </c>
      <c r="M1247" s="13">
        <v>14.47</v>
      </c>
      <c r="N1247" s="13">
        <f t="shared" si="625"/>
        <v>-46304</v>
      </c>
      <c r="O1247" s="13">
        <f t="shared" si="626"/>
        <v>46304</v>
      </c>
      <c r="P1247" s="19">
        <f t="shared" si="633"/>
        <v>0.92608000000000013</v>
      </c>
      <c r="Q1247" s="19">
        <f t="shared" si="635"/>
        <v>9.2607999999999997</v>
      </c>
      <c r="R1247" s="13">
        <f t="shared" si="634"/>
        <v>46.3</v>
      </c>
      <c r="S1247" s="19">
        <f t="shared" si="627"/>
        <v>46247.513120000003</v>
      </c>
      <c r="T1247" s="13">
        <f t="shared" si="628"/>
        <v>-14.452347850000001</v>
      </c>
      <c r="U1247" s="13">
        <f>IF(ISNA(VLOOKUP(LOWER(F1247)&amp;H1247,Prices!A:C,3,0)),0,VLOOKUP(LOWER(F1247)&amp;H1247,Prices!A:C,3,0))</f>
        <v>14.5</v>
      </c>
      <c r="V1247" s="13">
        <f>IF(ISNA(VLOOKUP(LOWER(F1247)&amp;H1247,Prices!A:C,2,0)),0,VLOOKUP(LOWER(F1247)&amp;H1247,Prices!A:C,2,0))</f>
        <v>14.4</v>
      </c>
      <c r="W1247" s="13">
        <f t="shared" si="629"/>
        <v>167.51312000000098</v>
      </c>
      <c r="X1247" s="13">
        <f t="shared" si="630"/>
        <v>319.99999999999886</v>
      </c>
      <c r="Y1247" s="43">
        <f t="shared" si="631"/>
        <v>3.6176814098134282E-3</v>
      </c>
      <c r="Z1247" s="49"/>
      <c r="AA1247" s="24"/>
    </row>
    <row r="1248" spans="1:27" s="13" customFormat="1" x14ac:dyDescent="0.15">
      <c r="A1248" s="12">
        <v>42837</v>
      </c>
      <c r="B1248" s="60" t="s">
        <v>2471</v>
      </c>
      <c r="C1248" s="13" t="s">
        <v>1128</v>
      </c>
      <c r="D1248" s="13" t="s">
        <v>1129</v>
      </c>
      <c r="E1248" s="13" t="s">
        <v>1130</v>
      </c>
      <c r="F1248" s="13" t="str">
        <f t="shared" si="632"/>
        <v>SH</v>
      </c>
      <c r="G1248" s="13" t="str">
        <f>VLOOKUP(LOWER(F1248)&amp;H1248,'Current pricing'!A:B,2,0)</f>
        <v>特变电工</v>
      </c>
      <c r="H1248" s="13" t="s">
        <v>2307</v>
      </c>
      <c r="I1248" s="13" t="s">
        <v>1206</v>
      </c>
      <c r="J1248" s="13" t="s">
        <v>2473</v>
      </c>
      <c r="K1248" s="13">
        <v>-800</v>
      </c>
      <c r="L1248" s="13">
        <v>1</v>
      </c>
      <c r="M1248" s="13">
        <v>11.52</v>
      </c>
      <c r="N1248" s="13">
        <f t="shared" si="625"/>
        <v>-9216</v>
      </c>
      <c r="O1248" s="13">
        <f t="shared" si="626"/>
        <v>9216</v>
      </c>
      <c r="P1248" s="19">
        <f t="shared" si="633"/>
        <v>0.18432000000000001</v>
      </c>
      <c r="Q1248" s="19">
        <f t="shared" si="635"/>
        <v>5</v>
      </c>
      <c r="R1248" s="13">
        <f t="shared" si="634"/>
        <v>9.2200000000000006</v>
      </c>
      <c r="S1248" s="19">
        <f t="shared" si="627"/>
        <v>9201.5956800000004</v>
      </c>
      <c r="T1248" s="13">
        <f t="shared" si="628"/>
        <v>-11.5019946</v>
      </c>
      <c r="U1248" s="13">
        <f>IF(ISNA(VLOOKUP(LOWER(F1248)&amp;H1248,Prices!A:C,3,0)),0,VLOOKUP(LOWER(F1248)&amp;H1248,Prices!A:C,3,0))</f>
        <v>10.16</v>
      </c>
      <c r="V1248" s="13">
        <f>IF(ISNA(VLOOKUP(LOWER(F1248)&amp;H1248,Prices!A:C,2,0)),0,VLOOKUP(LOWER(F1248)&amp;H1248,Prices!A:C,2,0))</f>
        <v>10.24</v>
      </c>
      <c r="W1248" s="13">
        <f t="shared" si="629"/>
        <v>1009.5956799999997</v>
      </c>
      <c r="X1248" s="13">
        <f t="shared" si="630"/>
        <v>-64.000000000000057</v>
      </c>
      <c r="Y1248" s="43">
        <f t="shared" si="631"/>
        <v>0.10954814236111107</v>
      </c>
      <c r="Z1248" s="49"/>
      <c r="AA1248" s="24"/>
    </row>
    <row r="1249" spans="1:27" s="13" customFormat="1" x14ac:dyDescent="0.15">
      <c r="A1249" s="12">
        <v>42838</v>
      </c>
      <c r="B1249" s="60" t="s">
        <v>2475</v>
      </c>
      <c r="C1249" s="13" t="s">
        <v>1128</v>
      </c>
      <c r="D1249" s="13" t="s">
        <v>1129</v>
      </c>
      <c r="E1249" s="13" t="s">
        <v>1130</v>
      </c>
      <c r="F1249" s="13" t="str">
        <f t="shared" si="632"/>
        <v>SH</v>
      </c>
      <c r="G1249" s="13" t="str">
        <f>VLOOKUP(LOWER(F1249)&amp;H1249,'Current pricing'!A:B,2,0)</f>
        <v>中直股份</v>
      </c>
      <c r="H1249" s="13" t="s">
        <v>1509</v>
      </c>
      <c r="I1249" s="13" t="s">
        <v>1206</v>
      </c>
      <c r="J1249" s="13" t="s">
        <v>2510</v>
      </c>
      <c r="K1249" s="13">
        <v>-900</v>
      </c>
      <c r="L1249" s="13">
        <v>1</v>
      </c>
      <c r="M1249" s="13">
        <v>51.54</v>
      </c>
      <c r="N1249" s="13">
        <f t="shared" ref="N1249" si="636">K1249*M1249</f>
        <v>-46386</v>
      </c>
      <c r="O1249" s="13">
        <f t="shared" ref="O1249" si="637">ABS(N1249)</f>
        <v>46386</v>
      </c>
      <c r="P1249" s="19">
        <f t="shared" si="633"/>
        <v>0.9277200000000001</v>
      </c>
      <c r="Q1249" s="19">
        <f t="shared" si="635"/>
        <v>9.2772000000000006</v>
      </c>
      <c r="R1249" s="13">
        <f t="shared" si="634"/>
        <v>46.39</v>
      </c>
      <c r="S1249" s="19">
        <f t="shared" ref="S1249" si="638">-(N1249+P1249+Q1249+R1249)</f>
        <v>46329.405080000004</v>
      </c>
      <c r="T1249" s="13">
        <f t="shared" ref="T1249" si="639">S1249/K1249</f>
        <v>-51.477116755555564</v>
      </c>
      <c r="U1249" s="13">
        <f>IF(ISNA(VLOOKUP(LOWER(F1249)&amp;H1249,Prices!A:C,3,0)),0,VLOOKUP(LOWER(F1249)&amp;H1249,Prices!A:C,3,0))</f>
        <v>44.17</v>
      </c>
      <c r="V1249" s="13">
        <f>IF(ISNA(VLOOKUP(LOWER(F1249)&amp;H1249,Prices!A:C,2,0)),0,VLOOKUP(LOWER(F1249)&amp;H1249,Prices!A:C,2,0))</f>
        <v>45.58</v>
      </c>
      <c r="W1249" s="13">
        <f t="shared" ref="W1249" si="640">IF(I1249="B",(V1249+T1249)*K1249,(V1249+T1249)*K1249)</f>
        <v>5307.4050800000086</v>
      </c>
      <c r="X1249" s="13">
        <f t="shared" ref="X1249" si="641">K1249*(V1249-U1249)</f>
        <v>-1268.9999999999968</v>
      </c>
      <c r="Y1249" s="43">
        <f t="shared" ref="Y1249" si="642">W1249/O1249</f>
        <v>0.11441825292114019</v>
      </c>
      <c r="Z1249" s="49"/>
      <c r="AA1249" s="24"/>
    </row>
    <row r="1250" spans="1:27" s="13" customFormat="1" x14ac:dyDescent="0.15">
      <c r="A1250" s="12">
        <v>42838</v>
      </c>
      <c r="B1250" s="60" t="s">
        <v>2476</v>
      </c>
      <c r="C1250" s="13" t="s">
        <v>1128</v>
      </c>
      <c r="D1250" s="13" t="s">
        <v>1129</v>
      </c>
      <c r="E1250" s="13" t="s">
        <v>1130</v>
      </c>
      <c r="F1250" s="13" t="str">
        <f t="shared" si="632"/>
        <v>SH</v>
      </c>
      <c r="G1250" s="13" t="str">
        <f>VLOOKUP(LOWER(F1250)&amp;H1250,'Current pricing'!A:B,2,0)</f>
        <v>广深铁路</v>
      </c>
      <c r="H1250" s="13" t="s">
        <v>2435</v>
      </c>
      <c r="I1250" s="13" t="s">
        <v>1206</v>
      </c>
      <c r="J1250" s="13" t="s">
        <v>2510</v>
      </c>
      <c r="K1250" s="13">
        <v>-5000</v>
      </c>
      <c r="L1250" s="13">
        <v>1</v>
      </c>
      <c r="M1250" s="13">
        <v>5.53</v>
      </c>
      <c r="N1250" s="13">
        <f t="shared" ref="N1250:N1273" si="643">K1250*M1250</f>
        <v>-27650</v>
      </c>
      <c r="O1250" s="13">
        <f t="shared" ref="O1250:O1273" si="644">ABS(N1250)</f>
        <v>27650</v>
      </c>
      <c r="P1250" s="19">
        <f t="shared" si="633"/>
        <v>0.55300000000000005</v>
      </c>
      <c r="Q1250" s="19">
        <f t="shared" si="635"/>
        <v>5.53</v>
      </c>
      <c r="R1250" s="13">
        <f t="shared" si="634"/>
        <v>27.65</v>
      </c>
      <c r="S1250" s="19">
        <f t="shared" ref="S1250:S1273" si="645">-(N1250+P1250+Q1250+R1250)</f>
        <v>27616.267</v>
      </c>
      <c r="T1250" s="13">
        <f t="shared" ref="T1250:T1273" si="646">S1250/K1250</f>
        <v>-5.5232533999999998</v>
      </c>
      <c r="U1250" s="13">
        <f>IF(ISNA(VLOOKUP(LOWER(F1250)&amp;H1250,Prices!A:C,3,0)),0,VLOOKUP(LOWER(F1250)&amp;H1250,Prices!A:C,3,0))</f>
        <v>4.82</v>
      </c>
      <c r="V1250" s="13">
        <f>IF(ISNA(VLOOKUP(LOWER(F1250)&amp;H1250,Prices!A:C,2,0)),0,VLOOKUP(LOWER(F1250)&amp;H1250,Prices!A:C,2,0))</f>
        <v>4.87</v>
      </c>
      <c r="W1250" s="13">
        <f t="shared" ref="W1250:W1273" si="647">IF(I1250="B",(V1250+T1250)*K1250,(V1250+T1250)*K1250)</f>
        <v>3266.2669999999985</v>
      </c>
      <c r="X1250" s="13">
        <f t="shared" ref="X1250:X1273" si="648">K1250*(V1250-U1250)</f>
        <v>-249.99999999999912</v>
      </c>
      <c r="Y1250" s="43">
        <f t="shared" ref="Y1250:Y1273" si="649">W1250/O1250</f>
        <v>0.11812900542495473</v>
      </c>
      <c r="Z1250" s="49"/>
      <c r="AA1250" s="24"/>
    </row>
    <row r="1251" spans="1:27" s="13" customFormat="1" x14ac:dyDescent="0.15">
      <c r="A1251" s="12">
        <v>42838</v>
      </c>
      <c r="B1251" s="60" t="s">
        <v>2477</v>
      </c>
      <c r="C1251" s="13" t="s">
        <v>1128</v>
      </c>
      <c r="D1251" s="13" t="s">
        <v>1129</v>
      </c>
      <c r="E1251" s="13" t="s">
        <v>1130</v>
      </c>
      <c r="F1251" s="13" t="str">
        <f t="shared" si="632"/>
        <v>SZ</v>
      </c>
      <c r="G1251" s="13" t="str">
        <f>VLOOKUP(LOWER(F1251)&amp;H1251,'Current pricing'!A:B,2,0)</f>
        <v>东方雨虹</v>
      </c>
      <c r="H1251" s="13" t="s">
        <v>1460</v>
      </c>
      <c r="I1251" s="13" t="s">
        <v>1207</v>
      </c>
      <c r="J1251" s="13" t="s">
        <v>2512</v>
      </c>
      <c r="K1251" s="13">
        <v>1800</v>
      </c>
      <c r="L1251" s="13">
        <v>1</v>
      </c>
      <c r="M1251" s="13">
        <v>27.69</v>
      </c>
      <c r="N1251" s="13">
        <f t="shared" si="643"/>
        <v>49842</v>
      </c>
      <c r="O1251" s="13">
        <f t="shared" si="644"/>
        <v>49842</v>
      </c>
      <c r="P1251" s="19">
        <f t="shared" si="633"/>
        <v>0</v>
      </c>
      <c r="Q1251" s="19">
        <f t="shared" si="635"/>
        <v>9.9684000000000008</v>
      </c>
      <c r="R1251" s="13">
        <f t="shared" si="634"/>
        <v>0</v>
      </c>
      <c r="S1251" s="19">
        <f t="shared" si="645"/>
        <v>-49851.968399999998</v>
      </c>
      <c r="T1251" s="13">
        <f t="shared" si="646"/>
        <v>-27.695537999999999</v>
      </c>
      <c r="U1251" s="13">
        <f>IF(ISNA(VLOOKUP(LOWER(F1251)&amp;H1251,Prices!A:C,3,0)),0,VLOOKUP(LOWER(F1251)&amp;H1251,Prices!A:C,3,0))</f>
        <v>38.81</v>
      </c>
      <c r="V1251" s="13">
        <f>IF(ISNA(VLOOKUP(LOWER(F1251)&amp;H1251,Prices!A:C,2,0)),0,VLOOKUP(LOWER(F1251)&amp;H1251,Prices!A:C,2,0))</f>
        <v>37.67</v>
      </c>
      <c r="W1251" s="13">
        <f t="shared" si="647"/>
        <v>17954.031600000006</v>
      </c>
      <c r="X1251" s="13">
        <f t="shared" si="648"/>
        <v>-2052.0000000000009</v>
      </c>
      <c r="Y1251" s="43">
        <f t="shared" si="649"/>
        <v>0.36021892379920561</v>
      </c>
      <c r="Z1251" s="49"/>
      <c r="AA1251" s="24"/>
    </row>
    <row r="1252" spans="1:27" s="13" customFormat="1" x14ac:dyDescent="0.15">
      <c r="A1252" s="12">
        <v>42838</v>
      </c>
      <c r="B1252" s="60" t="s">
        <v>2478</v>
      </c>
      <c r="C1252" s="13" t="s">
        <v>1128</v>
      </c>
      <c r="D1252" s="13" t="s">
        <v>1129</v>
      </c>
      <c r="E1252" s="13" t="s">
        <v>1130</v>
      </c>
      <c r="F1252" s="13" t="str">
        <f t="shared" si="632"/>
        <v>SZ</v>
      </c>
      <c r="G1252" s="13" t="str">
        <f>VLOOKUP(LOWER(F1252)&amp;H1252,'Current pricing'!A:B,2,0)</f>
        <v>东方园林</v>
      </c>
      <c r="H1252" s="13" t="s">
        <v>1426</v>
      </c>
      <c r="I1252" s="13" t="s">
        <v>1207</v>
      </c>
      <c r="J1252" s="13" t="s">
        <v>2585</v>
      </c>
      <c r="K1252" s="13">
        <v>2700</v>
      </c>
      <c r="L1252" s="13">
        <v>1</v>
      </c>
      <c r="M1252" s="13">
        <v>18.16</v>
      </c>
      <c r="N1252" s="13">
        <f t="shared" si="643"/>
        <v>49032</v>
      </c>
      <c r="O1252" s="13">
        <f t="shared" si="644"/>
        <v>49032</v>
      </c>
      <c r="P1252" s="19">
        <f t="shared" si="633"/>
        <v>0</v>
      </c>
      <c r="Q1252" s="19">
        <f t="shared" si="635"/>
        <v>9.8064</v>
      </c>
      <c r="R1252" s="13">
        <f t="shared" si="634"/>
        <v>0</v>
      </c>
      <c r="S1252" s="19">
        <f t="shared" si="645"/>
        <v>-49041.806400000001</v>
      </c>
      <c r="T1252" s="13">
        <f t="shared" si="646"/>
        <v>-18.163632</v>
      </c>
      <c r="U1252" s="13">
        <f>IF(ISNA(VLOOKUP(LOWER(F1252)&amp;H1252,Prices!A:C,3,0)),0,VLOOKUP(LOWER(F1252)&amp;H1252,Prices!A:C,3,0))</f>
        <v>20.399999999999999</v>
      </c>
      <c r="V1252" s="13">
        <f>IF(ISNA(VLOOKUP(LOWER(F1252)&amp;H1252,Prices!A:C,2,0)),0,VLOOKUP(LOWER(F1252)&amp;H1252,Prices!A:C,2,0))</f>
        <v>21.02</v>
      </c>
      <c r="W1252" s="13">
        <f t="shared" si="647"/>
        <v>7712.1935999999996</v>
      </c>
      <c r="X1252" s="13">
        <f t="shared" si="648"/>
        <v>1674.0000000000027</v>
      </c>
      <c r="Y1252" s="43">
        <f t="shared" si="649"/>
        <v>0.15728898678414097</v>
      </c>
      <c r="Z1252" s="49"/>
      <c r="AA1252" s="24"/>
    </row>
    <row r="1253" spans="1:27" s="13" customFormat="1" x14ac:dyDescent="0.15">
      <c r="A1253" s="12">
        <v>42838</v>
      </c>
      <c r="B1253" s="60" t="s">
        <v>2479</v>
      </c>
      <c r="C1253" s="13" t="s">
        <v>1128</v>
      </c>
      <c r="D1253" s="13" t="s">
        <v>1129</v>
      </c>
      <c r="E1253" s="13" t="s">
        <v>1130</v>
      </c>
      <c r="F1253" s="13" t="str">
        <f t="shared" si="632"/>
        <v>SZ</v>
      </c>
      <c r="G1253" s="13" t="str">
        <f>VLOOKUP(LOWER(F1253)&amp;H1253,'Current pricing'!A:B,2,0)</f>
        <v>东方园林</v>
      </c>
      <c r="H1253" s="13" t="s">
        <v>1426</v>
      </c>
      <c r="I1253" s="13" t="s">
        <v>1207</v>
      </c>
      <c r="J1253" s="13" t="s">
        <v>2585</v>
      </c>
      <c r="K1253" s="13">
        <v>2700</v>
      </c>
      <c r="L1253" s="13">
        <v>1</v>
      </c>
      <c r="M1253" s="13">
        <v>18.12</v>
      </c>
      <c r="N1253" s="13">
        <f t="shared" si="643"/>
        <v>48924</v>
      </c>
      <c r="O1253" s="13">
        <f t="shared" si="644"/>
        <v>48924</v>
      </c>
      <c r="P1253" s="19">
        <f t="shared" si="633"/>
        <v>0</v>
      </c>
      <c r="Q1253" s="19">
        <f t="shared" si="635"/>
        <v>9.7848000000000006</v>
      </c>
      <c r="R1253" s="13">
        <f t="shared" si="634"/>
        <v>0</v>
      </c>
      <c r="S1253" s="19">
        <f t="shared" si="645"/>
        <v>-48933.784800000001</v>
      </c>
      <c r="T1253" s="13">
        <f t="shared" si="646"/>
        <v>-18.123624</v>
      </c>
      <c r="U1253" s="13">
        <f>IF(ISNA(VLOOKUP(LOWER(F1253)&amp;H1253,Prices!A:C,3,0)),0,VLOOKUP(LOWER(F1253)&amp;H1253,Prices!A:C,3,0))</f>
        <v>20.399999999999999</v>
      </c>
      <c r="V1253" s="13">
        <f>IF(ISNA(VLOOKUP(LOWER(F1253)&amp;H1253,Prices!A:C,2,0)),0,VLOOKUP(LOWER(F1253)&amp;H1253,Prices!A:C,2,0))</f>
        <v>21.02</v>
      </c>
      <c r="W1253" s="13">
        <f t="shared" si="647"/>
        <v>7820.2152000000006</v>
      </c>
      <c r="X1253" s="13">
        <f t="shared" si="648"/>
        <v>1674.0000000000027</v>
      </c>
      <c r="Y1253" s="43">
        <f t="shared" si="649"/>
        <v>0.15984415011037528</v>
      </c>
      <c r="Z1253" s="49"/>
      <c r="AA1253" s="24"/>
    </row>
    <row r="1254" spans="1:27" s="13" customFormat="1" x14ac:dyDescent="0.15">
      <c r="A1254" s="12">
        <v>42838</v>
      </c>
      <c r="B1254" s="60" t="s">
        <v>2480</v>
      </c>
      <c r="C1254" s="13" t="s">
        <v>1128</v>
      </c>
      <c r="D1254" s="13" t="s">
        <v>1129</v>
      </c>
      <c r="E1254" s="13" t="s">
        <v>1130</v>
      </c>
      <c r="F1254" s="13" t="str">
        <f t="shared" si="632"/>
        <v>SH</v>
      </c>
      <c r="G1254" s="13" t="str">
        <f>VLOOKUP(LOWER(F1254)&amp;H1254,'Current pricing'!A:B,2,0)</f>
        <v>中国船舶</v>
      </c>
      <c r="H1254" s="13" t="s">
        <v>1352</v>
      </c>
      <c r="I1254" s="13" t="s">
        <v>1206</v>
      </c>
      <c r="J1254" s="13" t="s">
        <v>2510</v>
      </c>
      <c r="K1254" s="13">
        <v>-900</v>
      </c>
      <c r="L1254" s="13">
        <v>1</v>
      </c>
      <c r="M1254" s="13">
        <v>30.902999999999999</v>
      </c>
      <c r="N1254" s="13">
        <f t="shared" si="643"/>
        <v>-27812.699999999997</v>
      </c>
      <c r="O1254" s="13">
        <f t="shared" si="644"/>
        <v>27812.699999999997</v>
      </c>
      <c r="P1254" s="19">
        <f t="shared" si="633"/>
        <v>0.55625400000000003</v>
      </c>
      <c r="Q1254" s="19">
        <f t="shared" si="635"/>
        <v>5.5625399999999994</v>
      </c>
      <c r="R1254" s="13">
        <f t="shared" si="634"/>
        <v>27.81</v>
      </c>
      <c r="S1254" s="19">
        <f t="shared" si="645"/>
        <v>27778.771205999998</v>
      </c>
      <c r="T1254" s="13">
        <f t="shared" si="646"/>
        <v>-30.865301339999998</v>
      </c>
      <c r="U1254" s="13">
        <f>IF(ISNA(VLOOKUP(LOWER(F1254)&amp;H1254,Prices!A:C,3,0)),0,VLOOKUP(LOWER(F1254)&amp;H1254,Prices!A:C,3,0))</f>
        <v>24.67</v>
      </c>
      <c r="V1254" s="13">
        <f>IF(ISNA(VLOOKUP(LOWER(F1254)&amp;H1254,Prices!A:C,2,0)),0,VLOOKUP(LOWER(F1254)&amp;H1254,Prices!A:C,2,0))</f>
        <v>24.67</v>
      </c>
      <c r="W1254" s="13">
        <f t="shared" si="647"/>
        <v>5575.7712059999967</v>
      </c>
      <c r="X1254" s="13">
        <f t="shared" si="648"/>
        <v>0</v>
      </c>
      <c r="Y1254" s="43">
        <f t="shared" si="649"/>
        <v>0.20047572533410987</v>
      </c>
      <c r="Z1254" s="49"/>
      <c r="AA1254" s="24"/>
    </row>
    <row r="1255" spans="1:27" s="13" customFormat="1" x14ac:dyDescent="0.15">
      <c r="A1255" s="12">
        <v>42838</v>
      </c>
      <c r="B1255" s="60" t="s">
        <v>2481</v>
      </c>
      <c r="C1255" s="13" t="s">
        <v>1128</v>
      </c>
      <c r="D1255" s="13" t="s">
        <v>1129</v>
      </c>
      <c r="E1255" s="13" t="s">
        <v>1130</v>
      </c>
      <c r="F1255" s="13" t="str">
        <f t="shared" si="632"/>
        <v>SH</v>
      </c>
      <c r="G1255" s="13" t="str">
        <f>VLOOKUP(LOWER(F1255)&amp;H1255,'Current pricing'!A:B,2,0)</f>
        <v>广深铁路</v>
      </c>
      <c r="H1255" s="13" t="s">
        <v>2435</v>
      </c>
      <c r="I1255" s="13" t="s">
        <v>1206</v>
      </c>
      <c r="J1255" s="13" t="s">
        <v>2510</v>
      </c>
      <c r="K1255" s="13">
        <v>-4900</v>
      </c>
      <c r="L1255" s="13">
        <v>1</v>
      </c>
      <c r="M1255" s="13">
        <v>5.54</v>
      </c>
      <c r="N1255" s="13">
        <f t="shared" si="643"/>
        <v>-27146</v>
      </c>
      <c r="O1255" s="13">
        <f t="shared" si="644"/>
        <v>27146</v>
      </c>
      <c r="P1255" s="19">
        <f t="shared" si="633"/>
        <v>0.54292000000000007</v>
      </c>
      <c r="Q1255" s="19">
        <f t="shared" si="635"/>
        <v>5.4292000000000007</v>
      </c>
      <c r="R1255" s="13">
        <f t="shared" si="634"/>
        <v>27.15</v>
      </c>
      <c r="S1255" s="19">
        <f t="shared" si="645"/>
        <v>27112.87788</v>
      </c>
      <c r="T1255" s="13">
        <f t="shared" si="646"/>
        <v>-5.5332403836734692</v>
      </c>
      <c r="U1255" s="13">
        <f>IF(ISNA(VLOOKUP(LOWER(F1255)&amp;H1255,Prices!A:C,3,0)),0,VLOOKUP(LOWER(F1255)&amp;H1255,Prices!A:C,3,0))</f>
        <v>4.82</v>
      </c>
      <c r="V1255" s="13">
        <f>IF(ISNA(VLOOKUP(LOWER(F1255)&amp;H1255,Prices!A:C,2,0)),0,VLOOKUP(LOWER(F1255)&amp;H1255,Prices!A:C,2,0))</f>
        <v>4.87</v>
      </c>
      <c r="W1255" s="13">
        <f t="shared" si="647"/>
        <v>3249.8778799999982</v>
      </c>
      <c r="X1255" s="13">
        <f t="shared" si="648"/>
        <v>-244.99999999999912</v>
      </c>
      <c r="Y1255" s="43">
        <f t="shared" si="649"/>
        <v>0.11971848080748539</v>
      </c>
      <c r="Z1255" s="49"/>
      <c r="AA1255" s="24"/>
    </row>
    <row r="1256" spans="1:27" s="13" customFormat="1" x14ac:dyDescent="0.15">
      <c r="A1256" s="12">
        <v>42838</v>
      </c>
      <c r="B1256" s="60" t="s">
        <v>2482</v>
      </c>
      <c r="C1256" s="13" t="s">
        <v>1128</v>
      </c>
      <c r="D1256" s="13" t="s">
        <v>1129</v>
      </c>
      <c r="E1256" s="13" t="s">
        <v>1130</v>
      </c>
      <c r="F1256" s="13" t="str">
        <f t="shared" si="632"/>
        <v>SZ</v>
      </c>
      <c r="G1256" s="13" t="str">
        <f>VLOOKUP(LOWER(F1256)&amp;H1256,'Current pricing'!A:B,2,0)</f>
        <v>中航机电</v>
      </c>
      <c r="H1256" s="13" t="s">
        <v>1468</v>
      </c>
      <c r="I1256" s="13" t="s">
        <v>1206</v>
      </c>
      <c r="J1256" s="13" t="s">
        <v>2510</v>
      </c>
      <c r="K1256" s="13">
        <v>-600</v>
      </c>
      <c r="L1256" s="13">
        <v>1</v>
      </c>
      <c r="M1256" s="13">
        <v>18.62</v>
      </c>
      <c r="N1256" s="13">
        <f t="shared" si="643"/>
        <v>-11172</v>
      </c>
      <c r="O1256" s="13">
        <f t="shared" si="644"/>
        <v>11172</v>
      </c>
      <c r="P1256" s="19">
        <f t="shared" si="633"/>
        <v>0</v>
      </c>
      <c r="Q1256" s="19">
        <f t="shared" si="635"/>
        <v>5</v>
      </c>
      <c r="R1256" s="13">
        <f t="shared" si="634"/>
        <v>11.17</v>
      </c>
      <c r="S1256" s="19">
        <f t="shared" si="645"/>
        <v>11155.83</v>
      </c>
      <c r="T1256" s="13">
        <f t="shared" si="646"/>
        <v>-18.593050000000002</v>
      </c>
      <c r="U1256" s="13">
        <f>IF(ISNA(VLOOKUP(LOWER(F1256)&amp;H1256,Prices!A:C,3,0)),0,VLOOKUP(LOWER(F1256)&amp;H1256,Prices!A:C,3,0))</f>
        <v>10.4</v>
      </c>
      <c r="V1256" s="13">
        <f>IF(ISNA(VLOOKUP(LOWER(F1256)&amp;H1256,Prices!A:C,2,0)),0,VLOOKUP(LOWER(F1256)&amp;H1256,Prices!A:C,2,0))</f>
        <v>10.69</v>
      </c>
      <c r="W1256" s="13">
        <f t="shared" si="647"/>
        <v>4741.8300000000008</v>
      </c>
      <c r="X1256" s="13">
        <f t="shared" si="648"/>
        <v>-173.99999999999949</v>
      </c>
      <c r="Y1256" s="43">
        <f t="shared" si="649"/>
        <v>0.42443877551020415</v>
      </c>
      <c r="Z1256" s="49"/>
      <c r="AA1256" s="24"/>
    </row>
    <row r="1257" spans="1:27" s="13" customFormat="1" x14ac:dyDescent="0.15">
      <c r="A1257" s="12">
        <v>42838</v>
      </c>
      <c r="B1257" s="60" t="s">
        <v>2483</v>
      </c>
      <c r="C1257" s="13" t="s">
        <v>1128</v>
      </c>
      <c r="D1257" s="13" t="s">
        <v>1129</v>
      </c>
      <c r="E1257" s="13" t="s">
        <v>1130</v>
      </c>
      <c r="F1257" s="13" t="str">
        <f t="shared" si="632"/>
        <v>SH</v>
      </c>
      <c r="G1257" s="13" t="str">
        <f>VLOOKUP(LOWER(F1257)&amp;H1257,'Current pricing'!A:B,2,0)</f>
        <v>中直股份</v>
      </c>
      <c r="H1257" s="13" t="s">
        <v>1509</v>
      </c>
      <c r="I1257" s="13" t="s">
        <v>1206</v>
      </c>
      <c r="J1257" s="13" t="s">
        <v>2510</v>
      </c>
      <c r="K1257" s="13">
        <v>-400</v>
      </c>
      <c r="L1257" s="13">
        <v>1</v>
      </c>
      <c r="M1257" s="13">
        <v>51.51</v>
      </c>
      <c r="N1257" s="13">
        <f t="shared" si="643"/>
        <v>-20604</v>
      </c>
      <c r="O1257" s="13">
        <f t="shared" si="644"/>
        <v>20604</v>
      </c>
      <c r="P1257" s="19">
        <f t="shared" si="633"/>
        <v>0.41208000000000006</v>
      </c>
      <c r="Q1257" s="19">
        <f t="shared" si="635"/>
        <v>5</v>
      </c>
      <c r="R1257" s="13">
        <f t="shared" si="634"/>
        <v>20.6</v>
      </c>
      <c r="S1257" s="19">
        <f t="shared" si="645"/>
        <v>20577.987920000003</v>
      </c>
      <c r="T1257" s="13">
        <f t="shared" si="646"/>
        <v>-51.44496980000001</v>
      </c>
      <c r="U1257" s="13">
        <f>IF(ISNA(VLOOKUP(LOWER(F1257)&amp;H1257,Prices!A:C,3,0)),0,VLOOKUP(LOWER(F1257)&amp;H1257,Prices!A:C,3,0))</f>
        <v>44.17</v>
      </c>
      <c r="V1257" s="13">
        <f>IF(ISNA(VLOOKUP(LOWER(F1257)&amp;H1257,Prices!A:C,2,0)),0,VLOOKUP(LOWER(F1257)&amp;H1257,Prices!A:C,2,0))</f>
        <v>45.58</v>
      </c>
      <c r="W1257" s="13">
        <f t="shared" si="647"/>
        <v>2345.9879200000046</v>
      </c>
      <c r="X1257" s="13">
        <f t="shared" si="648"/>
        <v>-563.99999999999864</v>
      </c>
      <c r="Y1257" s="43">
        <f t="shared" si="649"/>
        <v>0.11386079984469058</v>
      </c>
      <c r="Z1257" s="49"/>
      <c r="AA1257" s="24"/>
    </row>
    <row r="1258" spans="1:27" s="13" customFormat="1" x14ac:dyDescent="0.15">
      <c r="A1258" s="12">
        <v>42838</v>
      </c>
      <c r="B1258" s="60" t="s">
        <v>2484</v>
      </c>
      <c r="C1258" s="13" t="s">
        <v>1128</v>
      </c>
      <c r="D1258" s="13" t="s">
        <v>1129</v>
      </c>
      <c r="E1258" s="13" t="s">
        <v>1130</v>
      </c>
      <c r="F1258" s="13" t="str">
        <f t="shared" si="632"/>
        <v>SZ</v>
      </c>
      <c r="G1258" s="13" t="str">
        <f>VLOOKUP(LOWER(F1258)&amp;H1258,'Current pricing'!A:B,2,0)</f>
        <v>新研股份</v>
      </c>
      <c r="H1258" s="13" t="s">
        <v>1403</v>
      </c>
      <c r="I1258" s="13" t="s">
        <v>1206</v>
      </c>
      <c r="J1258" s="13" t="s">
        <v>2536</v>
      </c>
      <c r="K1258" s="13">
        <v>-100</v>
      </c>
      <c r="L1258" s="13">
        <v>1</v>
      </c>
      <c r="M1258" s="13">
        <v>15.51</v>
      </c>
      <c r="N1258" s="13">
        <f t="shared" si="643"/>
        <v>-1551</v>
      </c>
      <c r="O1258" s="13">
        <f t="shared" si="644"/>
        <v>1551</v>
      </c>
      <c r="P1258" s="19">
        <f t="shared" si="633"/>
        <v>0</v>
      </c>
      <c r="Q1258" s="19">
        <f t="shared" si="635"/>
        <v>5</v>
      </c>
      <c r="R1258" s="13">
        <f t="shared" si="634"/>
        <v>1.55</v>
      </c>
      <c r="S1258" s="19">
        <f t="shared" si="645"/>
        <v>1544.45</v>
      </c>
      <c r="T1258" s="13">
        <f t="shared" si="646"/>
        <v>-15.4445</v>
      </c>
      <c r="U1258" s="13">
        <f>IF(ISNA(VLOOKUP(LOWER(F1258)&amp;H1258,Prices!A:C,3,0)),0,VLOOKUP(LOWER(F1258)&amp;H1258,Prices!A:C,3,0))</f>
        <v>11.57</v>
      </c>
      <c r="V1258" s="13">
        <f>IF(ISNA(VLOOKUP(LOWER(F1258)&amp;H1258,Prices!A:C,2,0)),0,VLOOKUP(LOWER(F1258)&amp;H1258,Prices!A:C,2,0))</f>
        <v>11.45</v>
      </c>
      <c r="W1258" s="13">
        <f t="shared" si="647"/>
        <v>399.45000000000005</v>
      </c>
      <c r="X1258" s="13">
        <f t="shared" si="648"/>
        <v>12.000000000000099</v>
      </c>
      <c r="Y1258" s="43">
        <f t="shared" si="649"/>
        <v>0.2575435203094778</v>
      </c>
      <c r="Z1258" s="49"/>
      <c r="AA1258" s="24"/>
    </row>
    <row r="1259" spans="1:27" s="13" customFormat="1" x14ac:dyDescent="0.15">
      <c r="A1259" s="12">
        <v>42838</v>
      </c>
      <c r="B1259" s="60" t="s">
        <v>2485</v>
      </c>
      <c r="C1259" s="13" t="s">
        <v>1128</v>
      </c>
      <c r="D1259" s="13" t="s">
        <v>1129</v>
      </c>
      <c r="E1259" s="13" t="s">
        <v>1130</v>
      </c>
      <c r="F1259" s="13" t="str">
        <f t="shared" si="632"/>
        <v>SZ</v>
      </c>
      <c r="G1259" s="13" t="str">
        <f>VLOOKUP(LOWER(F1259)&amp;H1259,'Current pricing'!A:B,2,0)</f>
        <v>东方雨虹</v>
      </c>
      <c r="H1259" s="13" t="s">
        <v>1460</v>
      </c>
      <c r="I1259" s="13" t="s">
        <v>1207</v>
      </c>
      <c r="J1259" s="13" t="s">
        <v>2511</v>
      </c>
      <c r="K1259" s="13">
        <v>1800</v>
      </c>
      <c r="L1259" s="13">
        <v>1</v>
      </c>
      <c r="M1259" s="13">
        <v>27.63</v>
      </c>
      <c r="N1259" s="13">
        <f t="shared" si="643"/>
        <v>49734</v>
      </c>
      <c r="O1259" s="13">
        <f t="shared" si="644"/>
        <v>49734</v>
      </c>
      <c r="P1259" s="19">
        <f t="shared" si="633"/>
        <v>0</v>
      </c>
      <c r="Q1259" s="19">
        <f t="shared" si="635"/>
        <v>9.9467999999999996</v>
      </c>
      <c r="R1259" s="13">
        <f t="shared" si="634"/>
        <v>0</v>
      </c>
      <c r="S1259" s="19">
        <f t="shared" si="645"/>
        <v>-49743.946799999998</v>
      </c>
      <c r="T1259" s="13">
        <f t="shared" si="646"/>
        <v>-27.635525999999999</v>
      </c>
      <c r="U1259" s="13">
        <f>IF(ISNA(VLOOKUP(LOWER(F1259)&amp;H1259,Prices!A:C,3,0)),0,VLOOKUP(LOWER(F1259)&amp;H1259,Prices!A:C,3,0))</f>
        <v>38.81</v>
      </c>
      <c r="V1259" s="13">
        <f>IF(ISNA(VLOOKUP(LOWER(F1259)&amp;H1259,Prices!A:C,2,0)),0,VLOOKUP(LOWER(F1259)&amp;H1259,Prices!A:C,2,0))</f>
        <v>37.67</v>
      </c>
      <c r="W1259" s="13">
        <f t="shared" si="647"/>
        <v>18062.053200000006</v>
      </c>
      <c r="X1259" s="13">
        <f t="shared" si="648"/>
        <v>-2052.0000000000009</v>
      </c>
      <c r="Y1259" s="43">
        <f t="shared" si="649"/>
        <v>0.36317314513210291</v>
      </c>
      <c r="Z1259" s="49"/>
      <c r="AA1259" s="24"/>
    </row>
    <row r="1260" spans="1:27" s="13" customFormat="1" x14ac:dyDescent="0.15">
      <c r="A1260" s="12">
        <v>42838</v>
      </c>
      <c r="B1260" s="60" t="s">
        <v>2486</v>
      </c>
      <c r="C1260" s="13" t="s">
        <v>1128</v>
      </c>
      <c r="D1260" s="13" t="s">
        <v>1129</v>
      </c>
      <c r="E1260" s="13" t="s">
        <v>1130</v>
      </c>
      <c r="F1260" s="13" t="str">
        <f t="shared" si="632"/>
        <v>SH</v>
      </c>
      <c r="G1260" s="13" t="str">
        <f>VLOOKUP(LOWER(F1260)&amp;H1260,'Current pricing'!A:B,2,0)</f>
        <v>杭州银行</v>
      </c>
      <c r="H1260" s="13" t="s">
        <v>2312</v>
      </c>
      <c r="I1260" s="13" t="s">
        <v>1206</v>
      </c>
      <c r="J1260" s="13" t="s">
        <v>2510</v>
      </c>
      <c r="K1260" s="13">
        <v>-500</v>
      </c>
      <c r="L1260" s="13">
        <v>1</v>
      </c>
      <c r="M1260" s="13">
        <v>21.82</v>
      </c>
      <c r="N1260" s="13">
        <f t="shared" si="643"/>
        <v>-10910</v>
      </c>
      <c r="O1260" s="13">
        <f t="shared" si="644"/>
        <v>10910</v>
      </c>
      <c r="P1260" s="19">
        <f t="shared" si="633"/>
        <v>0.21820000000000001</v>
      </c>
      <c r="Q1260" s="19">
        <f t="shared" si="635"/>
        <v>5</v>
      </c>
      <c r="R1260" s="13">
        <f t="shared" si="634"/>
        <v>10.91</v>
      </c>
      <c r="S1260" s="19">
        <f t="shared" si="645"/>
        <v>10893.871800000001</v>
      </c>
      <c r="T1260" s="13">
        <f t="shared" si="646"/>
        <v>-21.787743600000002</v>
      </c>
      <c r="U1260" s="13">
        <f>IF(ISNA(VLOOKUP(LOWER(F1260)&amp;H1260,Prices!A:C,3,0)),0,VLOOKUP(LOWER(F1260)&amp;H1260,Prices!A:C,3,0))</f>
        <v>12.93</v>
      </c>
      <c r="V1260" s="13">
        <f>IF(ISNA(VLOOKUP(LOWER(F1260)&amp;H1260,Prices!A:C,2,0)),0,VLOOKUP(LOWER(F1260)&amp;H1260,Prices!A:C,2,0))</f>
        <v>12.93</v>
      </c>
      <c r="W1260" s="13">
        <f t="shared" si="647"/>
        <v>4428.8718000000017</v>
      </c>
      <c r="X1260" s="13">
        <f t="shared" si="648"/>
        <v>0</v>
      </c>
      <c r="Y1260" s="43">
        <f t="shared" si="649"/>
        <v>0.40594608615948685</v>
      </c>
      <c r="Z1260" s="49"/>
      <c r="AA1260" s="24"/>
    </row>
    <row r="1261" spans="1:27" s="13" customFormat="1" x14ac:dyDescent="0.15">
      <c r="A1261" s="12">
        <v>42838</v>
      </c>
      <c r="B1261" s="60" t="s">
        <v>1849</v>
      </c>
      <c r="C1261" s="13" t="s">
        <v>1128</v>
      </c>
      <c r="D1261" s="13" t="s">
        <v>1129</v>
      </c>
      <c r="E1261" s="13" t="s">
        <v>1130</v>
      </c>
      <c r="F1261" s="13" t="str">
        <f t="shared" si="632"/>
        <v>SH</v>
      </c>
      <c r="G1261" s="13" t="str">
        <f>VLOOKUP(LOWER(F1261)&amp;H1261,'Current pricing'!A:B,2,0)</f>
        <v>中直股份</v>
      </c>
      <c r="H1261" s="13" t="s">
        <v>1509</v>
      </c>
      <c r="I1261" s="13" t="s">
        <v>1206</v>
      </c>
      <c r="J1261" s="13" t="s">
        <v>2510</v>
      </c>
      <c r="K1261" s="13">
        <v>-500</v>
      </c>
      <c r="L1261" s="13">
        <v>1</v>
      </c>
      <c r="M1261" s="13">
        <v>51.44</v>
      </c>
      <c r="N1261" s="13">
        <f t="shared" si="643"/>
        <v>-25720</v>
      </c>
      <c r="O1261" s="13">
        <f t="shared" si="644"/>
        <v>25720</v>
      </c>
      <c r="P1261" s="19">
        <f t="shared" si="633"/>
        <v>0.51440000000000008</v>
      </c>
      <c r="Q1261" s="19">
        <f t="shared" si="635"/>
        <v>5.1440000000000001</v>
      </c>
      <c r="R1261" s="13">
        <f t="shared" si="634"/>
        <v>25.72</v>
      </c>
      <c r="S1261" s="19">
        <f t="shared" si="645"/>
        <v>25688.621599999999</v>
      </c>
      <c r="T1261" s="13">
        <f t="shared" si="646"/>
        <v>-51.377243199999995</v>
      </c>
      <c r="U1261" s="13">
        <f>IF(ISNA(VLOOKUP(LOWER(F1261)&amp;H1261,Prices!A:C,3,0)),0,VLOOKUP(LOWER(F1261)&amp;H1261,Prices!A:C,3,0))</f>
        <v>44.17</v>
      </c>
      <c r="V1261" s="13">
        <f>IF(ISNA(VLOOKUP(LOWER(F1261)&amp;H1261,Prices!A:C,2,0)),0,VLOOKUP(LOWER(F1261)&amp;H1261,Prices!A:C,2,0))</f>
        <v>45.58</v>
      </c>
      <c r="W1261" s="13">
        <f t="shared" si="647"/>
        <v>2898.6215999999986</v>
      </c>
      <c r="X1261" s="13">
        <f t="shared" si="648"/>
        <v>-704.99999999999829</v>
      </c>
      <c r="Y1261" s="43">
        <f t="shared" si="649"/>
        <v>0.11269912908242607</v>
      </c>
      <c r="Z1261" s="49"/>
      <c r="AA1261" s="24"/>
    </row>
    <row r="1262" spans="1:27" s="13" customFormat="1" x14ac:dyDescent="0.15">
      <c r="A1262" s="12">
        <v>42838</v>
      </c>
      <c r="B1262" s="60" t="s">
        <v>1839</v>
      </c>
      <c r="C1262" s="13" t="s">
        <v>1128</v>
      </c>
      <c r="D1262" s="13" t="s">
        <v>1129</v>
      </c>
      <c r="E1262" s="13" t="s">
        <v>1130</v>
      </c>
      <c r="F1262" s="13" t="str">
        <f t="shared" si="632"/>
        <v>SZ</v>
      </c>
      <c r="G1262" s="13" t="str">
        <f>VLOOKUP(LOWER(F1262)&amp;H1262,'Current pricing'!A:B,2,0)</f>
        <v>新研股份</v>
      </c>
      <c r="H1262" s="13" t="s">
        <v>1403</v>
      </c>
      <c r="I1262" s="13" t="s">
        <v>1206</v>
      </c>
      <c r="J1262" s="13" t="s">
        <v>2536</v>
      </c>
      <c r="K1262" s="13">
        <v>-800</v>
      </c>
      <c r="L1262" s="13">
        <v>1</v>
      </c>
      <c r="M1262" s="13">
        <v>15.42</v>
      </c>
      <c r="N1262" s="13">
        <f t="shared" si="643"/>
        <v>-12336</v>
      </c>
      <c r="O1262" s="13">
        <f t="shared" si="644"/>
        <v>12336</v>
      </c>
      <c r="P1262" s="19">
        <f t="shared" si="633"/>
        <v>0</v>
      </c>
      <c r="Q1262" s="19">
        <f t="shared" si="635"/>
        <v>5</v>
      </c>
      <c r="R1262" s="13">
        <f t="shared" si="634"/>
        <v>12.34</v>
      </c>
      <c r="S1262" s="19">
        <f t="shared" si="645"/>
        <v>12318.66</v>
      </c>
      <c r="T1262" s="13">
        <f t="shared" si="646"/>
        <v>-15.398325</v>
      </c>
      <c r="U1262" s="13">
        <f>IF(ISNA(VLOOKUP(LOWER(F1262)&amp;H1262,Prices!A:C,3,0)),0,VLOOKUP(LOWER(F1262)&amp;H1262,Prices!A:C,3,0))</f>
        <v>11.57</v>
      </c>
      <c r="V1262" s="13">
        <f>IF(ISNA(VLOOKUP(LOWER(F1262)&amp;H1262,Prices!A:C,2,0)),0,VLOOKUP(LOWER(F1262)&amp;H1262,Prices!A:C,2,0))</f>
        <v>11.45</v>
      </c>
      <c r="W1262" s="13">
        <f t="shared" si="647"/>
        <v>3158.6600000000003</v>
      </c>
      <c r="X1262" s="13">
        <f t="shared" si="648"/>
        <v>96.000000000000796</v>
      </c>
      <c r="Y1262" s="43">
        <f t="shared" si="649"/>
        <v>0.2560522049286641</v>
      </c>
      <c r="Z1262" s="49"/>
      <c r="AA1262" s="24"/>
    </row>
    <row r="1263" spans="1:27" s="13" customFormat="1" x14ac:dyDescent="0.15">
      <c r="A1263" s="12">
        <v>42838</v>
      </c>
      <c r="B1263" s="60" t="s">
        <v>2487</v>
      </c>
      <c r="C1263" s="13" t="s">
        <v>1128</v>
      </c>
      <c r="D1263" s="13" t="s">
        <v>1129</v>
      </c>
      <c r="E1263" s="13" t="s">
        <v>1130</v>
      </c>
      <c r="F1263" s="13" t="str">
        <f t="shared" si="632"/>
        <v>SH</v>
      </c>
      <c r="G1263" s="13" t="str">
        <f>VLOOKUP(LOWER(F1263)&amp;H1263,'Current pricing'!A:B,2,0)</f>
        <v>中国船舶</v>
      </c>
      <c r="H1263" s="13" t="s">
        <v>1352</v>
      </c>
      <c r="I1263" s="13" t="s">
        <v>1206</v>
      </c>
      <c r="J1263" s="13" t="s">
        <v>2510</v>
      </c>
      <c r="K1263" s="13">
        <v>-800</v>
      </c>
      <c r="L1263" s="13">
        <v>1</v>
      </c>
      <c r="M1263" s="13">
        <v>30.86</v>
      </c>
      <c r="N1263" s="13">
        <f t="shared" si="643"/>
        <v>-24688</v>
      </c>
      <c r="O1263" s="13">
        <f t="shared" si="644"/>
        <v>24688</v>
      </c>
      <c r="P1263" s="19">
        <f t="shared" si="633"/>
        <v>0.49376000000000003</v>
      </c>
      <c r="Q1263" s="19">
        <f t="shared" si="635"/>
        <v>5</v>
      </c>
      <c r="R1263" s="13">
        <f t="shared" si="634"/>
        <v>24.69</v>
      </c>
      <c r="S1263" s="19">
        <f t="shared" si="645"/>
        <v>24657.81624</v>
      </c>
      <c r="T1263" s="13">
        <f t="shared" si="646"/>
        <v>-30.8222703</v>
      </c>
      <c r="U1263" s="13">
        <f>IF(ISNA(VLOOKUP(LOWER(F1263)&amp;H1263,Prices!A:C,3,0)),0,VLOOKUP(LOWER(F1263)&amp;H1263,Prices!A:C,3,0))</f>
        <v>24.67</v>
      </c>
      <c r="V1263" s="13">
        <f>IF(ISNA(VLOOKUP(LOWER(F1263)&amp;H1263,Prices!A:C,2,0)),0,VLOOKUP(LOWER(F1263)&amp;H1263,Prices!A:C,2,0))</f>
        <v>24.67</v>
      </c>
      <c r="W1263" s="13">
        <f t="shared" si="647"/>
        <v>4921.8162399999983</v>
      </c>
      <c r="X1263" s="13">
        <f t="shared" si="648"/>
        <v>0</v>
      </c>
      <c r="Y1263" s="43">
        <f t="shared" si="649"/>
        <v>0.19936067077122482</v>
      </c>
      <c r="Z1263" s="49"/>
      <c r="AA1263" s="24"/>
    </row>
    <row r="1264" spans="1:27" s="13" customFormat="1" x14ac:dyDescent="0.15">
      <c r="A1264" s="12">
        <v>42838</v>
      </c>
      <c r="B1264" s="60" t="s">
        <v>2326</v>
      </c>
      <c r="C1264" s="13" t="s">
        <v>1128</v>
      </c>
      <c r="D1264" s="13" t="s">
        <v>1129</v>
      </c>
      <c r="E1264" s="13" t="s">
        <v>1130</v>
      </c>
      <c r="F1264" s="13" t="str">
        <f t="shared" si="632"/>
        <v>SZ</v>
      </c>
      <c r="G1264" s="13" t="str">
        <f>VLOOKUP(LOWER(F1264)&amp;H1264,'Current pricing'!A:B,2,0)</f>
        <v>金科股份</v>
      </c>
      <c r="H1264" s="13" t="s">
        <v>2213</v>
      </c>
      <c r="I1264" s="13" t="s">
        <v>1206</v>
      </c>
      <c r="J1264" s="13" t="s">
        <v>2510</v>
      </c>
      <c r="K1264" s="13">
        <v>-200</v>
      </c>
      <c r="L1264" s="13">
        <v>1</v>
      </c>
      <c r="M1264" s="13">
        <v>6.11</v>
      </c>
      <c r="N1264" s="13">
        <f t="shared" si="643"/>
        <v>-1222</v>
      </c>
      <c r="O1264" s="13">
        <f t="shared" si="644"/>
        <v>1222</v>
      </c>
      <c r="P1264" s="19">
        <f t="shared" si="633"/>
        <v>0</v>
      </c>
      <c r="Q1264" s="19">
        <f t="shared" si="635"/>
        <v>5</v>
      </c>
      <c r="R1264" s="13">
        <f t="shared" si="634"/>
        <v>1.22</v>
      </c>
      <c r="S1264" s="19">
        <f t="shared" si="645"/>
        <v>1215.78</v>
      </c>
      <c r="T1264" s="13">
        <f t="shared" si="646"/>
        <v>-6.0789</v>
      </c>
      <c r="U1264" s="13">
        <f>IF(ISNA(VLOOKUP(LOWER(F1264)&amp;H1264,Prices!A:C,3,0)),0,VLOOKUP(LOWER(F1264)&amp;H1264,Prices!A:C,3,0))</f>
        <v>4.6500000000000004</v>
      </c>
      <c r="V1264" s="13">
        <f>IF(ISNA(VLOOKUP(LOWER(F1264)&amp;H1264,Prices!A:C,2,0)),0,VLOOKUP(LOWER(F1264)&amp;H1264,Prices!A:C,2,0))</f>
        <v>4.63</v>
      </c>
      <c r="W1264" s="13">
        <f t="shared" si="647"/>
        <v>289.78000000000003</v>
      </c>
      <c r="X1264" s="13">
        <f t="shared" si="648"/>
        <v>4.0000000000000924</v>
      </c>
      <c r="Y1264" s="43">
        <f t="shared" si="649"/>
        <v>0.23713584288052375</v>
      </c>
      <c r="Z1264" s="49"/>
      <c r="AA1264" s="24"/>
    </row>
    <row r="1265" spans="1:27" s="13" customFormat="1" x14ac:dyDescent="0.15">
      <c r="A1265" s="12">
        <v>42838</v>
      </c>
      <c r="B1265" s="60" t="s">
        <v>2488</v>
      </c>
      <c r="C1265" s="13" t="s">
        <v>1128</v>
      </c>
      <c r="D1265" s="13" t="s">
        <v>1129</v>
      </c>
      <c r="E1265" s="13" t="s">
        <v>1130</v>
      </c>
      <c r="F1265" s="13" t="str">
        <f t="shared" si="632"/>
        <v>SZ</v>
      </c>
      <c r="G1265" s="13" t="str">
        <f>VLOOKUP(LOWER(F1265)&amp;H1265,'Current pricing'!A:B,2,0)</f>
        <v>中航机电</v>
      </c>
      <c r="H1265" s="13" t="s">
        <v>1468</v>
      </c>
      <c r="I1265" s="13" t="s">
        <v>1206</v>
      </c>
      <c r="J1265" s="13" t="s">
        <v>2510</v>
      </c>
      <c r="K1265" s="13">
        <v>-700</v>
      </c>
      <c r="L1265" s="13">
        <v>1</v>
      </c>
      <c r="M1265" s="13">
        <v>18.559999999999999</v>
      </c>
      <c r="N1265" s="13">
        <f t="shared" si="643"/>
        <v>-12992</v>
      </c>
      <c r="O1265" s="13">
        <f t="shared" si="644"/>
        <v>12992</v>
      </c>
      <c r="P1265" s="19">
        <f t="shared" si="633"/>
        <v>0</v>
      </c>
      <c r="Q1265" s="19">
        <f t="shared" si="635"/>
        <v>5</v>
      </c>
      <c r="R1265" s="13">
        <f t="shared" si="634"/>
        <v>12.99</v>
      </c>
      <c r="S1265" s="19">
        <f t="shared" si="645"/>
        <v>12974.01</v>
      </c>
      <c r="T1265" s="13">
        <f t="shared" si="646"/>
        <v>-18.534300000000002</v>
      </c>
      <c r="U1265" s="13">
        <f>IF(ISNA(VLOOKUP(LOWER(F1265)&amp;H1265,Prices!A:C,3,0)),0,VLOOKUP(LOWER(F1265)&amp;H1265,Prices!A:C,3,0))</f>
        <v>10.4</v>
      </c>
      <c r="V1265" s="13">
        <f>IF(ISNA(VLOOKUP(LOWER(F1265)&amp;H1265,Prices!A:C,2,0)),0,VLOOKUP(LOWER(F1265)&amp;H1265,Prices!A:C,2,0))</f>
        <v>10.69</v>
      </c>
      <c r="W1265" s="13">
        <f t="shared" si="647"/>
        <v>5491.010000000002</v>
      </c>
      <c r="X1265" s="13">
        <f t="shared" si="648"/>
        <v>-202.9999999999994</v>
      </c>
      <c r="Y1265" s="43">
        <f t="shared" si="649"/>
        <v>0.42264547413793119</v>
      </c>
      <c r="Z1265" s="49"/>
      <c r="AA1265" s="24"/>
    </row>
    <row r="1266" spans="1:27" s="13" customFormat="1" x14ac:dyDescent="0.15">
      <c r="A1266" s="12">
        <v>42838</v>
      </c>
      <c r="B1266" s="60" t="s">
        <v>2489</v>
      </c>
      <c r="C1266" s="13" t="s">
        <v>1128</v>
      </c>
      <c r="D1266" s="13" t="s">
        <v>1129</v>
      </c>
      <c r="E1266" s="13" t="s">
        <v>1130</v>
      </c>
      <c r="F1266" s="13" t="str">
        <f t="shared" si="632"/>
        <v>SZ</v>
      </c>
      <c r="G1266" s="13" t="str">
        <f>VLOOKUP(LOWER(F1266)&amp;H1266,'Current pricing'!A:B,2,0)</f>
        <v>索菲亚</v>
      </c>
      <c r="H1266" s="13" t="s">
        <v>1848</v>
      </c>
      <c r="I1266" s="13" t="s">
        <v>1206</v>
      </c>
      <c r="J1266" s="13" t="s">
        <v>2510</v>
      </c>
      <c r="K1266" s="13">
        <v>-1100</v>
      </c>
      <c r="L1266" s="13">
        <v>1</v>
      </c>
      <c r="M1266" s="13">
        <v>68.83</v>
      </c>
      <c r="N1266" s="13">
        <f t="shared" si="643"/>
        <v>-75713</v>
      </c>
      <c r="O1266" s="13">
        <f t="shared" si="644"/>
        <v>75713</v>
      </c>
      <c r="P1266" s="19">
        <f t="shared" si="633"/>
        <v>0</v>
      </c>
      <c r="Q1266" s="19">
        <f t="shared" si="635"/>
        <v>15.1426</v>
      </c>
      <c r="R1266" s="13">
        <f t="shared" si="634"/>
        <v>75.709999999999994</v>
      </c>
      <c r="S1266" s="19">
        <f t="shared" si="645"/>
        <v>75622.147399999987</v>
      </c>
      <c r="T1266" s="13">
        <f t="shared" si="646"/>
        <v>-68.747406727272718</v>
      </c>
      <c r="U1266" s="13">
        <f>IF(ISNA(VLOOKUP(LOWER(F1266)&amp;H1266,Prices!A:C,3,0)),0,VLOOKUP(LOWER(F1266)&amp;H1266,Prices!A:C,3,0))</f>
        <v>38.299999999999997</v>
      </c>
      <c r="V1266" s="13">
        <f>IF(ISNA(VLOOKUP(LOWER(F1266)&amp;H1266,Prices!A:C,2,0)),0,VLOOKUP(LOWER(F1266)&amp;H1266,Prices!A:C,2,0))</f>
        <v>38.33</v>
      </c>
      <c r="W1266" s="13">
        <f t="shared" si="647"/>
        <v>33459.147399999994</v>
      </c>
      <c r="X1266" s="13">
        <f t="shared" si="648"/>
        <v>-33.000000000001251</v>
      </c>
      <c r="Y1266" s="43">
        <f t="shared" si="649"/>
        <v>0.44192077186216361</v>
      </c>
      <c r="Z1266" s="49"/>
      <c r="AA1266" s="24"/>
    </row>
    <row r="1267" spans="1:27" s="13" customFormat="1" x14ac:dyDescent="0.15">
      <c r="A1267" s="12">
        <v>42838</v>
      </c>
      <c r="B1267" s="60" t="s">
        <v>2490</v>
      </c>
      <c r="C1267" s="13" t="s">
        <v>1128</v>
      </c>
      <c r="D1267" s="13" t="s">
        <v>1129</v>
      </c>
      <c r="E1267" s="13" t="s">
        <v>1130</v>
      </c>
      <c r="F1267" s="13" t="str">
        <f t="shared" si="632"/>
        <v>SH</v>
      </c>
      <c r="G1267" s="13" t="str">
        <f>VLOOKUP(LOWER(F1267)&amp;H1267,'Current pricing'!A:B,2,0)</f>
        <v>中国国旅</v>
      </c>
      <c r="H1267" s="13" t="s">
        <v>2491</v>
      </c>
      <c r="I1267" s="13" t="s">
        <v>1207</v>
      </c>
      <c r="J1267" s="13" t="s">
        <v>2536</v>
      </c>
      <c r="K1267" s="13">
        <v>900</v>
      </c>
      <c r="L1267" s="13">
        <v>1</v>
      </c>
      <c r="M1267" s="13">
        <v>51.79</v>
      </c>
      <c r="N1267" s="13">
        <f t="shared" si="643"/>
        <v>46611</v>
      </c>
      <c r="O1267" s="13">
        <f t="shared" si="644"/>
        <v>46611</v>
      </c>
      <c r="P1267" s="19">
        <f t="shared" si="633"/>
        <v>0.93222000000000005</v>
      </c>
      <c r="Q1267" s="19">
        <f t="shared" si="635"/>
        <v>9.3222000000000005</v>
      </c>
      <c r="R1267" s="13">
        <f t="shared" si="634"/>
        <v>0</v>
      </c>
      <c r="S1267" s="19">
        <f t="shared" si="645"/>
        <v>-46621.254420000005</v>
      </c>
      <c r="T1267" s="13">
        <f t="shared" si="646"/>
        <v>-51.801393800000007</v>
      </c>
      <c r="U1267" s="13">
        <f>IF(ISNA(VLOOKUP(LOWER(F1267)&amp;H1267,Prices!A:C,3,0)),0,VLOOKUP(LOWER(F1267)&amp;H1267,Prices!A:C,3,0))</f>
        <v>39.979999999999997</v>
      </c>
      <c r="V1267" s="13">
        <f>IF(ISNA(VLOOKUP(LOWER(F1267)&amp;H1267,Prices!A:C,2,0)),0,VLOOKUP(LOWER(F1267)&amp;H1267,Prices!A:C,2,0))</f>
        <v>42.01</v>
      </c>
      <c r="W1267" s="13">
        <f t="shared" si="647"/>
        <v>-8812.2544200000084</v>
      </c>
      <c r="X1267" s="13">
        <f t="shared" si="648"/>
        <v>1827.0000000000009</v>
      </c>
      <c r="Y1267" s="43">
        <f t="shared" si="649"/>
        <v>-0.18905954431357422</v>
      </c>
      <c r="Z1267" s="49"/>
      <c r="AA1267" s="24"/>
    </row>
    <row r="1268" spans="1:27" s="13" customFormat="1" x14ac:dyDescent="0.15">
      <c r="A1268" s="12">
        <v>42838</v>
      </c>
      <c r="B1268" s="60" t="s">
        <v>1961</v>
      </c>
      <c r="C1268" s="13" t="s">
        <v>1128</v>
      </c>
      <c r="D1268" s="13" t="s">
        <v>1129</v>
      </c>
      <c r="E1268" s="13" t="s">
        <v>1130</v>
      </c>
      <c r="F1268" s="13" t="str">
        <f t="shared" si="632"/>
        <v>SZ</v>
      </c>
      <c r="G1268" s="13" t="str">
        <f>VLOOKUP(LOWER(F1268)&amp;H1268,'Current pricing'!A:B,2,0)</f>
        <v>金科股份</v>
      </c>
      <c r="H1268" s="13" t="s">
        <v>2213</v>
      </c>
      <c r="I1268" s="13" t="s">
        <v>1206</v>
      </c>
      <c r="J1268" s="13" t="s">
        <v>2510</v>
      </c>
      <c r="K1268" s="13">
        <v>-300</v>
      </c>
      <c r="L1268" s="13">
        <v>1</v>
      </c>
      <c r="M1268" s="13">
        <v>6.23</v>
      </c>
      <c r="N1268" s="13">
        <f t="shared" si="643"/>
        <v>-1869.0000000000002</v>
      </c>
      <c r="O1268" s="13">
        <f t="shared" si="644"/>
        <v>1869.0000000000002</v>
      </c>
      <c r="P1268" s="19">
        <f t="shared" si="633"/>
        <v>0</v>
      </c>
      <c r="Q1268" s="19">
        <f t="shared" si="635"/>
        <v>5</v>
      </c>
      <c r="R1268" s="13">
        <f t="shared" si="634"/>
        <v>1.87</v>
      </c>
      <c r="S1268" s="19">
        <f t="shared" si="645"/>
        <v>1862.1300000000003</v>
      </c>
      <c r="T1268" s="13">
        <f t="shared" si="646"/>
        <v>-6.2071000000000014</v>
      </c>
      <c r="U1268" s="13">
        <f>IF(ISNA(VLOOKUP(LOWER(F1268)&amp;H1268,Prices!A:C,3,0)),0,VLOOKUP(LOWER(F1268)&amp;H1268,Prices!A:C,3,0))</f>
        <v>4.6500000000000004</v>
      </c>
      <c r="V1268" s="13">
        <f>IF(ISNA(VLOOKUP(LOWER(F1268)&amp;H1268,Prices!A:C,2,0)),0,VLOOKUP(LOWER(F1268)&amp;H1268,Prices!A:C,2,0))</f>
        <v>4.63</v>
      </c>
      <c r="W1268" s="13">
        <f t="shared" si="647"/>
        <v>473.13000000000045</v>
      </c>
      <c r="X1268" s="13">
        <f t="shared" si="648"/>
        <v>6.0000000000001386</v>
      </c>
      <c r="Y1268" s="43">
        <f t="shared" si="649"/>
        <v>0.25314606741573054</v>
      </c>
      <c r="Z1268" s="49"/>
      <c r="AA1268" s="24"/>
    </row>
    <row r="1269" spans="1:27" s="13" customFormat="1" x14ac:dyDescent="0.15">
      <c r="A1269" s="12">
        <v>42838</v>
      </c>
      <c r="B1269" s="60" t="s">
        <v>2492</v>
      </c>
      <c r="C1269" s="13" t="s">
        <v>1128</v>
      </c>
      <c r="D1269" s="13" t="s">
        <v>1129</v>
      </c>
      <c r="E1269" s="13" t="s">
        <v>1130</v>
      </c>
      <c r="F1269" s="13" t="str">
        <f t="shared" si="632"/>
        <v>SH</v>
      </c>
      <c r="G1269" s="13" t="str">
        <f>VLOOKUP(LOWER(F1269)&amp;H1269,'Current pricing'!A:B,2,0)</f>
        <v>杭州银行</v>
      </c>
      <c r="H1269" s="13" t="s">
        <v>2312</v>
      </c>
      <c r="I1269" s="13" t="s">
        <v>1206</v>
      </c>
      <c r="J1269" s="13" t="s">
        <v>2510</v>
      </c>
      <c r="K1269" s="13">
        <v>-500</v>
      </c>
      <c r="L1269" s="13">
        <v>1</v>
      </c>
      <c r="M1269" s="13">
        <v>22.23</v>
      </c>
      <c r="N1269" s="13">
        <f t="shared" si="643"/>
        <v>-11115</v>
      </c>
      <c r="O1269" s="13">
        <f t="shared" si="644"/>
        <v>11115</v>
      </c>
      <c r="P1269" s="19">
        <f t="shared" si="633"/>
        <v>0.22230000000000003</v>
      </c>
      <c r="Q1269" s="19">
        <f t="shared" si="635"/>
        <v>5</v>
      </c>
      <c r="R1269" s="13">
        <f t="shared" si="634"/>
        <v>11.12</v>
      </c>
      <c r="S1269" s="19">
        <f t="shared" si="645"/>
        <v>11098.6577</v>
      </c>
      <c r="T1269" s="13">
        <f t="shared" si="646"/>
        <v>-22.197315400000001</v>
      </c>
      <c r="U1269" s="13">
        <f>IF(ISNA(VLOOKUP(LOWER(F1269)&amp;H1269,Prices!A:C,3,0)),0,VLOOKUP(LOWER(F1269)&amp;H1269,Prices!A:C,3,0))</f>
        <v>12.93</v>
      </c>
      <c r="V1269" s="13">
        <f>IF(ISNA(VLOOKUP(LOWER(F1269)&amp;H1269,Prices!A:C,2,0)),0,VLOOKUP(LOWER(F1269)&amp;H1269,Prices!A:C,2,0))</f>
        <v>12.93</v>
      </c>
      <c r="W1269" s="13">
        <f t="shared" si="647"/>
        <v>4633.6577000000007</v>
      </c>
      <c r="X1269" s="13">
        <f t="shared" si="648"/>
        <v>0</v>
      </c>
      <c r="Y1269" s="43">
        <f t="shared" si="649"/>
        <v>0.41688328385065232</v>
      </c>
      <c r="Z1269" s="49"/>
      <c r="AA1269" s="24"/>
    </row>
    <row r="1270" spans="1:27" s="13" customFormat="1" x14ac:dyDescent="0.15">
      <c r="A1270" s="12">
        <v>42838</v>
      </c>
      <c r="B1270" s="60" t="s">
        <v>2493</v>
      </c>
      <c r="C1270" s="13" t="s">
        <v>1128</v>
      </c>
      <c r="D1270" s="13" t="s">
        <v>1129</v>
      </c>
      <c r="E1270" s="13" t="s">
        <v>1130</v>
      </c>
      <c r="F1270" s="13" t="str">
        <f t="shared" si="632"/>
        <v>SZ</v>
      </c>
      <c r="G1270" s="13" t="str">
        <f>VLOOKUP(LOWER(F1270)&amp;H1270,'Current pricing'!A:B,2,0)</f>
        <v>中航机电</v>
      </c>
      <c r="H1270" s="13" t="s">
        <v>1468</v>
      </c>
      <c r="I1270" s="13" t="s">
        <v>1206</v>
      </c>
      <c r="J1270" s="13" t="s">
        <v>2510</v>
      </c>
      <c r="K1270" s="13">
        <v>-1300</v>
      </c>
      <c r="L1270" s="13">
        <v>1</v>
      </c>
      <c r="M1270" s="13">
        <v>18.760000000000002</v>
      </c>
      <c r="N1270" s="13">
        <f t="shared" si="643"/>
        <v>-24388.000000000004</v>
      </c>
      <c r="O1270" s="13">
        <f t="shared" si="644"/>
        <v>24388.000000000004</v>
      </c>
      <c r="P1270" s="19">
        <f t="shared" si="633"/>
        <v>0</v>
      </c>
      <c r="Q1270" s="19">
        <f t="shared" si="635"/>
        <v>5</v>
      </c>
      <c r="R1270" s="13">
        <f t="shared" si="634"/>
        <v>24.39</v>
      </c>
      <c r="S1270" s="19">
        <f t="shared" si="645"/>
        <v>24358.610000000004</v>
      </c>
      <c r="T1270" s="13">
        <f t="shared" si="646"/>
        <v>-18.737392307692311</v>
      </c>
      <c r="U1270" s="13">
        <f>IF(ISNA(VLOOKUP(LOWER(F1270)&amp;H1270,Prices!A:C,3,0)),0,VLOOKUP(LOWER(F1270)&amp;H1270,Prices!A:C,3,0))</f>
        <v>10.4</v>
      </c>
      <c r="V1270" s="13">
        <f>IF(ISNA(VLOOKUP(LOWER(F1270)&amp;H1270,Prices!A:C,2,0)),0,VLOOKUP(LOWER(F1270)&amp;H1270,Prices!A:C,2,0))</f>
        <v>10.69</v>
      </c>
      <c r="W1270" s="13">
        <f t="shared" si="647"/>
        <v>10461.610000000004</v>
      </c>
      <c r="X1270" s="13">
        <f t="shared" si="648"/>
        <v>-376.99999999999886</v>
      </c>
      <c r="Y1270" s="43">
        <f t="shared" si="649"/>
        <v>0.42896547482368391</v>
      </c>
      <c r="Z1270" s="49"/>
      <c r="AA1270" s="24"/>
    </row>
    <row r="1271" spans="1:27" s="13" customFormat="1" x14ac:dyDescent="0.15">
      <c r="A1271" s="12">
        <v>42838</v>
      </c>
      <c r="B1271" s="60" t="s">
        <v>2494</v>
      </c>
      <c r="C1271" s="13" t="s">
        <v>1128</v>
      </c>
      <c r="D1271" s="13" t="s">
        <v>1129</v>
      </c>
      <c r="E1271" s="13" t="s">
        <v>1130</v>
      </c>
      <c r="F1271" s="13" t="str">
        <f t="shared" si="632"/>
        <v>SH</v>
      </c>
      <c r="G1271" s="13" t="str">
        <f>VLOOKUP(LOWER(F1271)&amp;H1271,'Current pricing'!A:B,2,0)</f>
        <v>广深铁路</v>
      </c>
      <c r="H1271" s="13" t="s">
        <v>2435</v>
      </c>
      <c r="I1271" s="13" t="s">
        <v>1206</v>
      </c>
      <c r="J1271" s="13" t="s">
        <v>2510</v>
      </c>
      <c r="K1271" s="13">
        <v>-8000</v>
      </c>
      <c r="L1271" s="13">
        <v>1</v>
      </c>
      <c r="M1271" s="13">
        <v>5.51</v>
      </c>
      <c r="N1271" s="13">
        <f t="shared" si="643"/>
        <v>-44080</v>
      </c>
      <c r="O1271" s="13">
        <f t="shared" si="644"/>
        <v>44080</v>
      </c>
      <c r="P1271" s="19">
        <f t="shared" si="633"/>
        <v>0.88160000000000005</v>
      </c>
      <c r="Q1271" s="19">
        <f t="shared" si="635"/>
        <v>8.8160000000000007</v>
      </c>
      <c r="R1271" s="13">
        <f t="shared" si="634"/>
        <v>44.08</v>
      </c>
      <c r="S1271" s="19">
        <f t="shared" si="645"/>
        <v>44026.222399999999</v>
      </c>
      <c r="T1271" s="13">
        <f t="shared" si="646"/>
        <v>-5.5032778000000002</v>
      </c>
      <c r="U1271" s="13">
        <f>IF(ISNA(VLOOKUP(LOWER(F1271)&amp;H1271,Prices!A:C,3,0)),0,VLOOKUP(LOWER(F1271)&amp;H1271,Prices!A:C,3,0))</f>
        <v>4.82</v>
      </c>
      <c r="V1271" s="13">
        <f>IF(ISNA(VLOOKUP(LOWER(F1271)&amp;H1271,Prices!A:C,2,0)),0,VLOOKUP(LOWER(F1271)&amp;H1271,Prices!A:C,2,0))</f>
        <v>4.87</v>
      </c>
      <c r="W1271" s="13">
        <f t="shared" si="647"/>
        <v>5066.2224000000006</v>
      </c>
      <c r="X1271" s="13">
        <f t="shared" si="648"/>
        <v>-399.99999999999858</v>
      </c>
      <c r="Y1271" s="43">
        <f t="shared" si="649"/>
        <v>0.11493245009074411</v>
      </c>
      <c r="Z1271" s="49"/>
      <c r="AA1271" s="24"/>
    </row>
    <row r="1272" spans="1:27" s="13" customFormat="1" x14ac:dyDescent="0.15">
      <c r="A1272" s="12">
        <v>42838</v>
      </c>
      <c r="B1272" s="60" t="s">
        <v>2495</v>
      </c>
      <c r="C1272" s="13" t="s">
        <v>1128</v>
      </c>
      <c r="D1272" s="13" t="s">
        <v>1129</v>
      </c>
      <c r="E1272" s="13" t="s">
        <v>1130</v>
      </c>
      <c r="F1272" s="13" t="str">
        <f t="shared" si="632"/>
        <v>SH</v>
      </c>
      <c r="G1272" s="13" t="str">
        <f>VLOOKUP(LOWER(F1272)&amp;H1272,'Current pricing'!A:B,2,0)</f>
        <v>中国船舶</v>
      </c>
      <c r="H1272" s="13" t="s">
        <v>1352</v>
      </c>
      <c r="I1272" s="13" t="s">
        <v>1206</v>
      </c>
      <c r="J1272" s="13" t="s">
        <v>2510</v>
      </c>
      <c r="K1272" s="13">
        <v>-1800</v>
      </c>
      <c r="L1272" s="13">
        <v>1</v>
      </c>
      <c r="M1272" s="13">
        <v>31.2</v>
      </c>
      <c r="N1272" s="13">
        <f t="shared" si="643"/>
        <v>-56160</v>
      </c>
      <c r="O1272" s="13">
        <f t="shared" si="644"/>
        <v>56160</v>
      </c>
      <c r="P1272" s="19">
        <f t="shared" si="633"/>
        <v>1.1232000000000002</v>
      </c>
      <c r="Q1272" s="19">
        <f t="shared" si="635"/>
        <v>11.232000000000001</v>
      </c>
      <c r="R1272" s="13">
        <f t="shared" si="634"/>
        <v>56.16</v>
      </c>
      <c r="S1272" s="19">
        <f t="shared" si="645"/>
        <v>56091.484799999991</v>
      </c>
      <c r="T1272" s="13">
        <f t="shared" si="646"/>
        <v>-31.161935999999994</v>
      </c>
      <c r="U1272" s="13">
        <f>IF(ISNA(VLOOKUP(LOWER(F1272)&amp;H1272,Prices!A:C,3,0)),0,VLOOKUP(LOWER(F1272)&amp;H1272,Prices!A:C,3,0))</f>
        <v>24.67</v>
      </c>
      <c r="V1272" s="13">
        <f>IF(ISNA(VLOOKUP(LOWER(F1272)&amp;H1272,Prices!A:C,2,0)),0,VLOOKUP(LOWER(F1272)&amp;H1272,Prices!A:C,2,0))</f>
        <v>24.67</v>
      </c>
      <c r="W1272" s="13">
        <f t="shared" si="647"/>
        <v>11685.484799999986</v>
      </c>
      <c r="X1272" s="13">
        <f t="shared" si="648"/>
        <v>0</v>
      </c>
      <c r="Y1272" s="43">
        <f t="shared" si="649"/>
        <v>0.20807487179487155</v>
      </c>
      <c r="Z1272" s="49"/>
      <c r="AA1272" s="24"/>
    </row>
    <row r="1273" spans="1:27" s="13" customFormat="1" x14ac:dyDescent="0.15">
      <c r="A1273" s="12">
        <v>42838</v>
      </c>
      <c r="B1273" s="60" t="s">
        <v>2496</v>
      </c>
      <c r="C1273" s="13" t="s">
        <v>1128</v>
      </c>
      <c r="D1273" s="13" t="s">
        <v>1129</v>
      </c>
      <c r="E1273" s="13" t="s">
        <v>1130</v>
      </c>
      <c r="F1273" s="13" t="str">
        <f t="shared" si="632"/>
        <v>SZ</v>
      </c>
      <c r="G1273" s="13" t="str">
        <f>VLOOKUP(LOWER(F1273)&amp;H1273,'Current pricing'!A:B,2,0)</f>
        <v>索菲亚</v>
      </c>
      <c r="H1273" s="13" t="s">
        <v>1848</v>
      </c>
      <c r="I1273" s="13" t="s">
        <v>1206</v>
      </c>
      <c r="J1273" s="13" t="s">
        <v>2510</v>
      </c>
      <c r="K1273" s="13">
        <v>-1100</v>
      </c>
      <c r="L1273" s="13">
        <v>1</v>
      </c>
      <c r="M1273" s="13">
        <v>67.73</v>
      </c>
      <c r="N1273" s="13">
        <f t="shared" si="643"/>
        <v>-74503</v>
      </c>
      <c r="O1273" s="13">
        <f t="shared" si="644"/>
        <v>74503</v>
      </c>
      <c r="P1273" s="19">
        <f t="shared" si="633"/>
        <v>0</v>
      </c>
      <c r="Q1273" s="19">
        <f t="shared" si="635"/>
        <v>14.900600000000001</v>
      </c>
      <c r="R1273" s="13">
        <f t="shared" si="634"/>
        <v>74.5</v>
      </c>
      <c r="S1273" s="19">
        <f t="shared" si="645"/>
        <v>74413.599400000006</v>
      </c>
      <c r="T1273" s="13">
        <f t="shared" si="646"/>
        <v>-67.648726727272731</v>
      </c>
      <c r="U1273" s="13">
        <f>IF(ISNA(VLOOKUP(LOWER(F1273)&amp;H1273,Prices!A:C,3,0)),0,VLOOKUP(LOWER(F1273)&amp;H1273,Prices!A:C,3,0))</f>
        <v>38.299999999999997</v>
      </c>
      <c r="V1273" s="13">
        <f>IF(ISNA(VLOOKUP(LOWER(F1273)&amp;H1273,Prices!A:C,2,0)),0,VLOOKUP(LOWER(F1273)&amp;H1273,Prices!A:C,2,0))</f>
        <v>38.33</v>
      </c>
      <c r="W1273" s="13">
        <f t="shared" si="647"/>
        <v>32250.599400000006</v>
      </c>
      <c r="X1273" s="13">
        <f t="shared" si="648"/>
        <v>-33.000000000001251</v>
      </c>
      <c r="Y1273" s="43">
        <f t="shared" si="649"/>
        <v>0.43287652040857422</v>
      </c>
      <c r="Z1273" s="49"/>
      <c r="AA1273" s="24"/>
    </row>
    <row r="1274" spans="1:27" s="13" customFormat="1" x14ac:dyDescent="0.15">
      <c r="A1274" s="12">
        <v>42839</v>
      </c>
      <c r="B1274" s="60" t="s">
        <v>2497</v>
      </c>
      <c r="C1274" s="13" t="s">
        <v>1128</v>
      </c>
      <c r="D1274" s="13" t="s">
        <v>1129</v>
      </c>
      <c r="E1274" s="13" t="s">
        <v>1130</v>
      </c>
      <c r="F1274" s="13" t="str">
        <f t="shared" si="632"/>
        <v>SZ</v>
      </c>
      <c r="G1274" s="13" t="str">
        <f>VLOOKUP(LOWER(F1274)&amp;H1274,'Current pricing'!A:B,2,0)</f>
        <v>东方雨虹</v>
      </c>
      <c r="H1274" s="13" t="s">
        <v>1460</v>
      </c>
      <c r="I1274" s="13" t="s">
        <v>1206</v>
      </c>
      <c r="J1274" s="13" t="s">
        <v>2510</v>
      </c>
      <c r="K1274" s="13">
        <v>-900</v>
      </c>
      <c r="L1274" s="13">
        <v>1</v>
      </c>
      <c r="M1274" s="13">
        <v>28.18</v>
      </c>
      <c r="N1274" s="13">
        <f t="shared" ref="N1274:N1287" si="650">K1274*M1274</f>
        <v>-25362</v>
      </c>
      <c r="O1274" s="13">
        <f t="shared" ref="O1274:O1287" si="651">ABS(N1274)</f>
        <v>25362</v>
      </c>
      <c r="P1274" s="19">
        <f t="shared" si="633"/>
        <v>0</v>
      </c>
      <c r="Q1274" s="19">
        <f t="shared" si="635"/>
        <v>5.0724</v>
      </c>
      <c r="R1274" s="13">
        <f t="shared" si="634"/>
        <v>25.36</v>
      </c>
      <c r="S1274" s="19">
        <f t="shared" ref="S1274:S1287" si="652">-(N1274+P1274+Q1274+R1274)</f>
        <v>25331.567599999998</v>
      </c>
      <c r="T1274" s="13">
        <f t="shared" ref="T1274:T1287" si="653">S1274/K1274</f>
        <v>-28.146186222222219</v>
      </c>
      <c r="U1274" s="13">
        <f>IF(ISNA(VLOOKUP(LOWER(F1274)&amp;H1274,Prices!A:C,3,0)),0,VLOOKUP(LOWER(F1274)&amp;H1274,Prices!A:C,3,0))</f>
        <v>38.81</v>
      </c>
      <c r="V1274" s="13">
        <f>IF(ISNA(VLOOKUP(LOWER(F1274)&amp;H1274,Prices!A:C,2,0)),0,VLOOKUP(LOWER(F1274)&amp;H1274,Prices!A:C,2,0))</f>
        <v>37.67</v>
      </c>
      <c r="W1274" s="13">
        <f t="shared" ref="W1274:W1287" si="654">IF(I1274="B",(V1274+T1274)*K1274,(V1274+T1274)*K1274)</f>
        <v>-8571.4324000000033</v>
      </c>
      <c r="X1274" s="13">
        <f t="shared" ref="X1274:X1287" si="655">K1274*(V1274-U1274)</f>
        <v>1026.0000000000005</v>
      </c>
      <c r="Y1274" s="43">
        <f t="shared" ref="Y1274:Y1287" si="656">W1274/O1274</f>
        <v>-0.33796358331361892</v>
      </c>
      <c r="Z1274" s="49"/>
      <c r="AA1274" s="24"/>
    </row>
    <row r="1275" spans="1:27" s="13" customFormat="1" x14ac:dyDescent="0.15">
      <c r="A1275" s="12">
        <v>42839</v>
      </c>
      <c r="B1275" s="60" t="s">
        <v>2434</v>
      </c>
      <c r="C1275" s="13" t="s">
        <v>1128</v>
      </c>
      <c r="D1275" s="13" t="s">
        <v>1129</v>
      </c>
      <c r="E1275" s="13" t="s">
        <v>1130</v>
      </c>
      <c r="F1275" s="13" t="str">
        <f t="shared" si="632"/>
        <v>SH</v>
      </c>
      <c r="G1275" s="13" t="str">
        <f>VLOOKUP(LOWER(F1275)&amp;H1275,'Current pricing'!A:B,2,0)</f>
        <v>中国国旅</v>
      </c>
      <c r="H1275" s="13" t="s">
        <v>2491</v>
      </c>
      <c r="I1275" s="13" t="s">
        <v>1206</v>
      </c>
      <c r="J1275" s="13" t="s">
        <v>2536</v>
      </c>
      <c r="K1275" s="13">
        <v>-400</v>
      </c>
      <c r="L1275" s="13">
        <v>1</v>
      </c>
      <c r="M1275" s="13">
        <v>50.63</v>
      </c>
      <c r="N1275" s="13">
        <f t="shared" si="650"/>
        <v>-20252</v>
      </c>
      <c r="O1275" s="13">
        <f t="shared" si="651"/>
        <v>20252</v>
      </c>
      <c r="P1275" s="19">
        <f t="shared" si="633"/>
        <v>0.40504000000000001</v>
      </c>
      <c r="Q1275" s="19">
        <f t="shared" si="635"/>
        <v>5</v>
      </c>
      <c r="R1275" s="13">
        <f t="shared" si="634"/>
        <v>20.25</v>
      </c>
      <c r="S1275" s="19">
        <f t="shared" si="652"/>
        <v>20226.344959999999</v>
      </c>
      <c r="T1275" s="13">
        <f t="shared" si="653"/>
        <v>-50.565862399999993</v>
      </c>
      <c r="U1275" s="13">
        <f>IF(ISNA(VLOOKUP(LOWER(F1275)&amp;H1275,Prices!A:C,3,0)),0,VLOOKUP(LOWER(F1275)&amp;H1275,Prices!A:C,3,0))</f>
        <v>39.979999999999997</v>
      </c>
      <c r="V1275" s="13">
        <f>IF(ISNA(VLOOKUP(LOWER(F1275)&amp;H1275,Prices!A:C,2,0)),0,VLOOKUP(LOWER(F1275)&amp;H1275,Prices!A:C,2,0))</f>
        <v>42.01</v>
      </c>
      <c r="W1275" s="13">
        <f t="shared" si="654"/>
        <v>3422.3449599999981</v>
      </c>
      <c r="X1275" s="13">
        <f t="shared" si="655"/>
        <v>-812.00000000000045</v>
      </c>
      <c r="Y1275" s="43">
        <f t="shared" si="656"/>
        <v>0.16898799920995447</v>
      </c>
      <c r="Z1275" s="49"/>
      <c r="AA1275" s="24"/>
    </row>
    <row r="1276" spans="1:27" s="13" customFormat="1" x14ac:dyDescent="0.15">
      <c r="A1276" s="12">
        <v>42839</v>
      </c>
      <c r="B1276" s="60" t="s">
        <v>2498</v>
      </c>
      <c r="C1276" s="13" t="s">
        <v>1128</v>
      </c>
      <c r="D1276" s="13" t="s">
        <v>1129</v>
      </c>
      <c r="E1276" s="13" t="s">
        <v>1130</v>
      </c>
      <c r="F1276" s="13" t="str">
        <f t="shared" si="632"/>
        <v>SZ</v>
      </c>
      <c r="G1276" s="13" t="str">
        <f>VLOOKUP(LOWER(F1276)&amp;H1276,'Current pricing'!A:B,2,0)</f>
        <v>新研股份</v>
      </c>
      <c r="H1276" s="13" t="s">
        <v>1403</v>
      </c>
      <c r="I1276" s="13" t="s">
        <v>1206</v>
      </c>
      <c r="J1276" s="13" t="s">
        <v>2536</v>
      </c>
      <c r="K1276" s="13">
        <v>-1100</v>
      </c>
      <c r="L1276" s="13">
        <v>1</v>
      </c>
      <c r="M1276" s="13">
        <v>15.26</v>
      </c>
      <c r="N1276" s="13">
        <f t="shared" si="650"/>
        <v>-16786</v>
      </c>
      <c r="O1276" s="13">
        <f t="shared" si="651"/>
        <v>16786</v>
      </c>
      <c r="P1276" s="19">
        <f t="shared" si="633"/>
        <v>0</v>
      </c>
      <c r="Q1276" s="19">
        <f t="shared" si="635"/>
        <v>5</v>
      </c>
      <c r="R1276" s="13">
        <f t="shared" si="634"/>
        <v>16.79</v>
      </c>
      <c r="S1276" s="19">
        <f t="shared" si="652"/>
        <v>16764.21</v>
      </c>
      <c r="T1276" s="13">
        <f t="shared" si="653"/>
        <v>-15.240190909090908</v>
      </c>
      <c r="U1276" s="13">
        <f>IF(ISNA(VLOOKUP(LOWER(F1276)&amp;H1276,Prices!A:C,3,0)),0,VLOOKUP(LOWER(F1276)&amp;H1276,Prices!A:C,3,0))</f>
        <v>11.57</v>
      </c>
      <c r="V1276" s="13">
        <f>IF(ISNA(VLOOKUP(LOWER(F1276)&amp;H1276,Prices!A:C,2,0)),0,VLOOKUP(LOWER(F1276)&amp;H1276,Prices!A:C,2,0))</f>
        <v>11.45</v>
      </c>
      <c r="W1276" s="13">
        <f t="shared" si="654"/>
        <v>4169.2099999999991</v>
      </c>
      <c r="X1276" s="13">
        <f t="shared" si="655"/>
        <v>132.00000000000108</v>
      </c>
      <c r="Y1276" s="43">
        <f t="shared" si="656"/>
        <v>0.24837424043846057</v>
      </c>
      <c r="Z1276" s="49"/>
      <c r="AA1276" s="24"/>
    </row>
    <row r="1277" spans="1:27" s="13" customFormat="1" x14ac:dyDescent="0.15">
      <c r="A1277" s="12">
        <v>42839</v>
      </c>
      <c r="B1277" s="60" t="s">
        <v>2499</v>
      </c>
      <c r="C1277" s="13" t="s">
        <v>1128</v>
      </c>
      <c r="D1277" s="13" t="s">
        <v>1129</v>
      </c>
      <c r="E1277" s="13" t="s">
        <v>1130</v>
      </c>
      <c r="F1277" s="13" t="str">
        <f t="shared" si="632"/>
        <v>SZ</v>
      </c>
      <c r="G1277" s="13" t="str">
        <f>VLOOKUP(LOWER(F1277)&amp;H1277,'Current pricing'!A:B,2,0)</f>
        <v>东方园林</v>
      </c>
      <c r="H1277" s="13" t="s">
        <v>1426</v>
      </c>
      <c r="I1277" s="13" t="s">
        <v>1206</v>
      </c>
      <c r="J1277" s="13" t="s">
        <v>2585</v>
      </c>
      <c r="K1277" s="13">
        <v>-1300</v>
      </c>
      <c r="L1277" s="13">
        <v>1</v>
      </c>
      <c r="M1277" s="13">
        <v>18.43</v>
      </c>
      <c r="N1277" s="13">
        <f t="shared" si="650"/>
        <v>-23959</v>
      </c>
      <c r="O1277" s="13">
        <f t="shared" si="651"/>
        <v>23959</v>
      </c>
      <c r="P1277" s="19">
        <f t="shared" si="633"/>
        <v>0</v>
      </c>
      <c r="Q1277" s="19">
        <f t="shared" si="635"/>
        <v>5</v>
      </c>
      <c r="R1277" s="13">
        <f t="shared" si="634"/>
        <v>23.96</v>
      </c>
      <c r="S1277" s="19">
        <f t="shared" si="652"/>
        <v>23930.04</v>
      </c>
      <c r="T1277" s="13">
        <f t="shared" si="653"/>
        <v>-18.407723076923077</v>
      </c>
      <c r="U1277" s="13">
        <f>IF(ISNA(VLOOKUP(LOWER(F1277)&amp;H1277,Prices!A:C,3,0)),0,VLOOKUP(LOWER(F1277)&amp;H1277,Prices!A:C,3,0))</f>
        <v>20.399999999999999</v>
      </c>
      <c r="V1277" s="13">
        <f>IF(ISNA(VLOOKUP(LOWER(F1277)&amp;H1277,Prices!A:C,2,0)),0,VLOOKUP(LOWER(F1277)&amp;H1277,Prices!A:C,2,0))</f>
        <v>21.02</v>
      </c>
      <c r="W1277" s="13">
        <f t="shared" si="654"/>
        <v>-3395.96</v>
      </c>
      <c r="X1277" s="13">
        <f t="shared" si="655"/>
        <v>-806.00000000000125</v>
      </c>
      <c r="Y1277" s="43">
        <f t="shared" si="656"/>
        <v>-0.14174047330856882</v>
      </c>
      <c r="Z1277" s="49"/>
      <c r="AA1277" s="24"/>
    </row>
    <row r="1278" spans="1:27" s="13" customFormat="1" x14ac:dyDescent="0.15">
      <c r="A1278" s="12">
        <v>42839</v>
      </c>
      <c r="B1278" s="60" t="s">
        <v>2500</v>
      </c>
      <c r="C1278" s="13" t="s">
        <v>1128</v>
      </c>
      <c r="D1278" s="13" t="s">
        <v>1129</v>
      </c>
      <c r="E1278" s="13" t="s">
        <v>1130</v>
      </c>
      <c r="F1278" s="13" t="str">
        <f t="shared" si="632"/>
        <v>SZ</v>
      </c>
      <c r="G1278" s="13" t="str">
        <f>VLOOKUP(LOWER(F1278)&amp;H1278,'Current pricing'!A:B,2,0)</f>
        <v>东方园林</v>
      </c>
      <c r="H1278" s="13" t="s">
        <v>1426</v>
      </c>
      <c r="I1278" s="13" t="s">
        <v>1206</v>
      </c>
      <c r="J1278" s="13" t="s">
        <v>2585</v>
      </c>
      <c r="K1278" s="13">
        <v>-1400</v>
      </c>
      <c r="L1278" s="13">
        <v>1</v>
      </c>
      <c r="M1278" s="13">
        <v>18.399999999999999</v>
      </c>
      <c r="N1278" s="13">
        <f t="shared" si="650"/>
        <v>-25759.999999999996</v>
      </c>
      <c r="O1278" s="13">
        <f t="shared" si="651"/>
        <v>25759.999999999996</v>
      </c>
      <c r="P1278" s="19">
        <f t="shared" si="633"/>
        <v>0</v>
      </c>
      <c r="Q1278" s="19">
        <f t="shared" si="635"/>
        <v>5.1519999999999992</v>
      </c>
      <c r="R1278" s="13">
        <f t="shared" si="634"/>
        <v>25.76</v>
      </c>
      <c r="S1278" s="19">
        <f t="shared" si="652"/>
        <v>25729.088</v>
      </c>
      <c r="T1278" s="13">
        <f t="shared" si="653"/>
        <v>-18.37792</v>
      </c>
      <c r="U1278" s="13">
        <f>IF(ISNA(VLOOKUP(LOWER(F1278)&amp;H1278,Prices!A:C,3,0)),0,VLOOKUP(LOWER(F1278)&amp;H1278,Prices!A:C,3,0))</f>
        <v>20.399999999999999</v>
      </c>
      <c r="V1278" s="13">
        <f>IF(ISNA(VLOOKUP(LOWER(F1278)&amp;H1278,Prices!A:C,2,0)),0,VLOOKUP(LOWER(F1278)&amp;H1278,Prices!A:C,2,0))</f>
        <v>21.02</v>
      </c>
      <c r="W1278" s="13">
        <f t="shared" si="654"/>
        <v>-3698.9119999999998</v>
      </c>
      <c r="X1278" s="13">
        <f t="shared" si="655"/>
        <v>-868.00000000000136</v>
      </c>
      <c r="Y1278" s="43">
        <f t="shared" si="656"/>
        <v>-0.1435913043478261</v>
      </c>
      <c r="Z1278" s="49"/>
      <c r="AA1278" s="24"/>
    </row>
    <row r="1279" spans="1:27" s="13" customFormat="1" x14ac:dyDescent="0.15">
      <c r="A1279" s="12">
        <v>42839</v>
      </c>
      <c r="B1279" s="60" t="s">
        <v>2501</v>
      </c>
      <c r="C1279" s="13" t="s">
        <v>1128</v>
      </c>
      <c r="D1279" s="13" t="s">
        <v>1129</v>
      </c>
      <c r="E1279" s="13" t="s">
        <v>1130</v>
      </c>
      <c r="F1279" s="13" t="str">
        <f t="shared" si="632"/>
        <v>SH</v>
      </c>
      <c r="G1279" s="13" t="str">
        <f>VLOOKUP(LOWER(F1279)&amp;H1279,'Current pricing'!A:B,2,0)</f>
        <v>中国国旅</v>
      </c>
      <c r="H1279" s="13" t="s">
        <v>2491</v>
      </c>
      <c r="I1279" s="13" t="s">
        <v>1206</v>
      </c>
      <c r="J1279" s="13" t="s">
        <v>2536</v>
      </c>
      <c r="K1279" s="13">
        <v>-500</v>
      </c>
      <c r="L1279" s="13">
        <v>1</v>
      </c>
      <c r="M1279" s="13">
        <v>50.5</v>
      </c>
      <c r="N1279" s="13">
        <f t="shared" si="650"/>
        <v>-25250</v>
      </c>
      <c r="O1279" s="13">
        <f t="shared" si="651"/>
        <v>25250</v>
      </c>
      <c r="P1279" s="19">
        <f t="shared" si="633"/>
        <v>0.505</v>
      </c>
      <c r="Q1279" s="19">
        <f t="shared" si="635"/>
        <v>5.05</v>
      </c>
      <c r="R1279" s="13">
        <f t="shared" si="634"/>
        <v>25.25</v>
      </c>
      <c r="S1279" s="19">
        <f t="shared" si="652"/>
        <v>25219.195</v>
      </c>
      <c r="T1279" s="13">
        <f t="shared" si="653"/>
        <v>-50.438389999999998</v>
      </c>
      <c r="U1279" s="13">
        <f>IF(ISNA(VLOOKUP(LOWER(F1279)&amp;H1279,Prices!A:C,3,0)),0,VLOOKUP(LOWER(F1279)&amp;H1279,Prices!A:C,3,0))</f>
        <v>39.979999999999997</v>
      </c>
      <c r="V1279" s="13">
        <f>IF(ISNA(VLOOKUP(LOWER(F1279)&amp;H1279,Prices!A:C,2,0)),0,VLOOKUP(LOWER(F1279)&amp;H1279,Prices!A:C,2,0))</f>
        <v>42.01</v>
      </c>
      <c r="W1279" s="13">
        <f t="shared" si="654"/>
        <v>4214.1949999999997</v>
      </c>
      <c r="X1279" s="13">
        <f t="shared" si="655"/>
        <v>-1015.0000000000006</v>
      </c>
      <c r="Y1279" s="43">
        <f t="shared" si="656"/>
        <v>0.1668988118811881</v>
      </c>
      <c r="Z1279" s="49"/>
      <c r="AA1279" s="24"/>
    </row>
    <row r="1280" spans="1:27" s="13" customFormat="1" x14ac:dyDescent="0.15">
      <c r="A1280" s="12">
        <v>42839</v>
      </c>
      <c r="B1280" s="60" t="s">
        <v>2485</v>
      </c>
      <c r="C1280" s="13" t="s">
        <v>1128</v>
      </c>
      <c r="D1280" s="13" t="s">
        <v>1129</v>
      </c>
      <c r="E1280" s="13" t="s">
        <v>1130</v>
      </c>
      <c r="F1280" s="13" t="str">
        <f t="shared" si="632"/>
        <v>SZ</v>
      </c>
      <c r="G1280" s="13" t="str">
        <f>VLOOKUP(LOWER(F1280)&amp;H1280,'Current pricing'!A:B,2,0)</f>
        <v>新研股份</v>
      </c>
      <c r="H1280" s="13" t="s">
        <v>1403</v>
      </c>
      <c r="I1280" s="13" t="s">
        <v>1206</v>
      </c>
      <c r="J1280" s="13" t="s">
        <v>2536</v>
      </c>
      <c r="K1280" s="13">
        <v>-1100</v>
      </c>
      <c r="L1280" s="13">
        <v>1</v>
      </c>
      <c r="M1280" s="13">
        <v>15.25</v>
      </c>
      <c r="N1280" s="13">
        <f t="shared" si="650"/>
        <v>-16775</v>
      </c>
      <c r="O1280" s="13">
        <f t="shared" si="651"/>
        <v>16775</v>
      </c>
      <c r="P1280" s="19">
        <f t="shared" si="633"/>
        <v>0</v>
      </c>
      <c r="Q1280" s="19">
        <f t="shared" si="635"/>
        <v>5</v>
      </c>
      <c r="R1280" s="13">
        <f t="shared" si="634"/>
        <v>16.78</v>
      </c>
      <c r="S1280" s="19">
        <f t="shared" si="652"/>
        <v>16753.22</v>
      </c>
      <c r="T1280" s="13">
        <f t="shared" si="653"/>
        <v>-15.230200000000002</v>
      </c>
      <c r="U1280" s="13">
        <f>IF(ISNA(VLOOKUP(LOWER(F1280)&amp;H1280,Prices!A:C,3,0)),0,VLOOKUP(LOWER(F1280)&amp;H1280,Prices!A:C,3,0))</f>
        <v>11.57</v>
      </c>
      <c r="V1280" s="13">
        <f>IF(ISNA(VLOOKUP(LOWER(F1280)&amp;H1280,Prices!A:C,2,0)),0,VLOOKUP(LOWER(F1280)&amp;H1280,Prices!A:C,2,0))</f>
        <v>11.45</v>
      </c>
      <c r="W1280" s="13">
        <f t="shared" si="654"/>
        <v>4158.220000000003</v>
      </c>
      <c r="X1280" s="13">
        <f t="shared" si="655"/>
        <v>132.00000000000108</v>
      </c>
      <c r="Y1280" s="43">
        <f t="shared" si="656"/>
        <v>0.24788196721311492</v>
      </c>
      <c r="Z1280" s="49"/>
      <c r="AA1280" s="24"/>
    </row>
    <row r="1281" spans="1:27" s="13" customFormat="1" x14ac:dyDescent="0.15">
      <c r="A1281" s="12">
        <v>42839</v>
      </c>
      <c r="B1281" s="60" t="s">
        <v>2351</v>
      </c>
      <c r="C1281" s="13" t="s">
        <v>1128</v>
      </c>
      <c r="D1281" s="13" t="s">
        <v>1129</v>
      </c>
      <c r="E1281" s="13" t="s">
        <v>1130</v>
      </c>
      <c r="F1281" s="13" t="str">
        <f t="shared" si="632"/>
        <v>SZ</v>
      </c>
      <c r="G1281" s="13" t="str">
        <f>VLOOKUP(LOWER(F1281)&amp;H1281,'Current pricing'!A:B,2,0)</f>
        <v>东方雨虹</v>
      </c>
      <c r="H1281" s="13" t="s">
        <v>1460</v>
      </c>
      <c r="I1281" s="13" t="s">
        <v>1206</v>
      </c>
      <c r="J1281" s="13" t="s">
        <v>2510</v>
      </c>
      <c r="K1281" s="13">
        <v>-900</v>
      </c>
      <c r="L1281" s="13">
        <v>1</v>
      </c>
      <c r="M1281" s="13">
        <v>28.19</v>
      </c>
      <c r="N1281" s="13">
        <f t="shared" si="650"/>
        <v>-25371</v>
      </c>
      <c r="O1281" s="13">
        <f t="shared" si="651"/>
        <v>25371</v>
      </c>
      <c r="P1281" s="19">
        <f t="shared" si="633"/>
        <v>0</v>
      </c>
      <c r="Q1281" s="19">
        <f t="shared" si="635"/>
        <v>5.0742000000000003</v>
      </c>
      <c r="R1281" s="13">
        <f t="shared" si="634"/>
        <v>25.37</v>
      </c>
      <c r="S1281" s="19">
        <f t="shared" si="652"/>
        <v>25340.555800000002</v>
      </c>
      <c r="T1281" s="13">
        <f t="shared" si="653"/>
        <v>-28.156173111111112</v>
      </c>
      <c r="U1281" s="13">
        <f>IF(ISNA(VLOOKUP(LOWER(F1281)&amp;H1281,Prices!A:C,3,0)),0,VLOOKUP(LOWER(F1281)&amp;H1281,Prices!A:C,3,0))</f>
        <v>38.81</v>
      </c>
      <c r="V1281" s="13">
        <f>IF(ISNA(VLOOKUP(LOWER(F1281)&amp;H1281,Prices!A:C,2,0)),0,VLOOKUP(LOWER(F1281)&amp;H1281,Prices!A:C,2,0))</f>
        <v>37.67</v>
      </c>
      <c r="W1281" s="13">
        <f t="shared" si="654"/>
        <v>-8562.4441999999999</v>
      </c>
      <c r="X1281" s="13">
        <f t="shared" si="655"/>
        <v>1026.0000000000005</v>
      </c>
      <c r="Y1281" s="43">
        <f t="shared" si="656"/>
        <v>-0.33748942493397976</v>
      </c>
      <c r="Z1281" s="49"/>
      <c r="AA1281" s="24"/>
    </row>
    <row r="1282" spans="1:27" s="13" customFormat="1" x14ac:dyDescent="0.15">
      <c r="A1282" s="12">
        <v>42839</v>
      </c>
      <c r="B1282" s="60" t="s">
        <v>2502</v>
      </c>
      <c r="C1282" s="13" t="s">
        <v>1128</v>
      </c>
      <c r="D1282" s="13" t="s">
        <v>1129</v>
      </c>
      <c r="E1282" s="13" t="s">
        <v>1130</v>
      </c>
      <c r="F1282" s="13" t="str">
        <f t="shared" si="632"/>
        <v>SZ</v>
      </c>
      <c r="G1282" s="13" t="str">
        <f>VLOOKUP(LOWER(F1282)&amp;H1282,'Current pricing'!A:B,2,0)</f>
        <v>东方园林</v>
      </c>
      <c r="H1282" s="13" t="s">
        <v>1426</v>
      </c>
      <c r="I1282" s="13" t="s">
        <v>1207</v>
      </c>
      <c r="J1282" s="13" t="s">
        <v>2585</v>
      </c>
      <c r="K1282" s="13">
        <v>2700</v>
      </c>
      <c r="L1282" s="13">
        <v>1</v>
      </c>
      <c r="M1282" s="13">
        <v>18.28</v>
      </c>
      <c r="N1282" s="13">
        <f t="shared" si="650"/>
        <v>49356</v>
      </c>
      <c r="O1282" s="13">
        <f t="shared" si="651"/>
        <v>49356</v>
      </c>
      <c r="P1282" s="19">
        <f t="shared" si="633"/>
        <v>0</v>
      </c>
      <c r="Q1282" s="19">
        <f t="shared" si="635"/>
        <v>9.8712</v>
      </c>
      <c r="R1282" s="13">
        <f t="shared" si="634"/>
        <v>0</v>
      </c>
      <c r="S1282" s="19">
        <f t="shared" si="652"/>
        <v>-49365.871200000001</v>
      </c>
      <c r="T1282" s="13">
        <f t="shared" si="653"/>
        <v>-18.283656000000001</v>
      </c>
      <c r="U1282" s="13">
        <f>IF(ISNA(VLOOKUP(LOWER(F1282)&amp;H1282,Prices!A:C,3,0)),0,VLOOKUP(LOWER(F1282)&amp;H1282,Prices!A:C,3,0))</f>
        <v>20.399999999999999</v>
      </c>
      <c r="V1282" s="13">
        <f>IF(ISNA(VLOOKUP(LOWER(F1282)&amp;H1282,Prices!A:C,2,0)),0,VLOOKUP(LOWER(F1282)&amp;H1282,Prices!A:C,2,0))</f>
        <v>21.02</v>
      </c>
      <c r="W1282" s="13">
        <f t="shared" si="654"/>
        <v>7388.1287999999977</v>
      </c>
      <c r="X1282" s="13">
        <f t="shared" si="655"/>
        <v>1674.0000000000027</v>
      </c>
      <c r="Y1282" s="43">
        <f t="shared" si="656"/>
        <v>0.14969059080962796</v>
      </c>
      <c r="Z1282" s="49"/>
      <c r="AA1282" s="24"/>
    </row>
    <row r="1283" spans="1:27" s="13" customFormat="1" x14ac:dyDescent="0.15">
      <c r="A1283" s="12">
        <v>42839</v>
      </c>
      <c r="B1283" s="60" t="s">
        <v>2503</v>
      </c>
      <c r="C1283" s="13" t="s">
        <v>1128</v>
      </c>
      <c r="D1283" s="13" t="s">
        <v>1129</v>
      </c>
      <c r="E1283" s="13" t="s">
        <v>1130</v>
      </c>
      <c r="F1283" s="13" t="str">
        <f t="shared" ref="F1283:F1346" si="657">IF(OR(LEFT(H1283,1)="6",H1283="510050"),"SH","SZ")</f>
        <v>SZ</v>
      </c>
      <c r="G1283" s="13" t="str">
        <f>VLOOKUP(LOWER(F1283)&amp;H1283,'Current pricing'!A:B,2,0)</f>
        <v>神州高铁</v>
      </c>
      <c r="H1283" s="13" t="s">
        <v>2504</v>
      </c>
      <c r="I1283" s="13" t="s">
        <v>1207</v>
      </c>
      <c r="J1283" s="13" t="s">
        <v>2609</v>
      </c>
      <c r="K1283" s="13">
        <v>5600</v>
      </c>
      <c r="L1283" s="13">
        <v>1</v>
      </c>
      <c r="M1283" s="13">
        <v>8.82</v>
      </c>
      <c r="N1283" s="13">
        <f t="shared" si="650"/>
        <v>49392</v>
      </c>
      <c r="O1283" s="13">
        <f t="shared" si="651"/>
        <v>49392</v>
      </c>
      <c r="P1283" s="19">
        <f t="shared" ref="P1283:P1346" si="658">IF(H1283="510050",0,IF(F1283="SZ",0,ABS(N1283*0.2%%)))</f>
        <v>0</v>
      </c>
      <c r="Q1283" s="19">
        <f t="shared" si="635"/>
        <v>9.878400000000001</v>
      </c>
      <c r="R1283" s="13">
        <f t="shared" ref="R1283:R1346" si="659">IF(H1283="510050",0,ROUND(IF(OR(I1283="B",I1283="D"),0,ABS(N1283*0.001)),2))</f>
        <v>0</v>
      </c>
      <c r="S1283" s="19">
        <f t="shared" si="652"/>
        <v>-49401.878400000001</v>
      </c>
      <c r="T1283" s="13">
        <f t="shared" si="653"/>
        <v>-8.8217639999999999</v>
      </c>
      <c r="U1283" s="13">
        <f>IF(ISNA(VLOOKUP(LOWER(F1283)&amp;H1283,Prices!A:C,3,0)),0,VLOOKUP(LOWER(F1283)&amp;H1283,Prices!A:C,3,0))</f>
        <v>9.24</v>
      </c>
      <c r="V1283" s="13">
        <f>IF(ISNA(VLOOKUP(LOWER(F1283)&amp;H1283,Prices!A:C,2,0)),0,VLOOKUP(LOWER(F1283)&amp;H1283,Prices!A:C,2,0))</f>
        <v>9.19</v>
      </c>
      <c r="W1283" s="13">
        <f t="shared" si="654"/>
        <v>2062.1215999999977</v>
      </c>
      <c r="X1283" s="13">
        <f t="shared" si="655"/>
        <v>-280.00000000000398</v>
      </c>
      <c r="Y1283" s="43">
        <f t="shared" si="656"/>
        <v>4.1750113378684763E-2</v>
      </c>
      <c r="Z1283" s="49"/>
      <c r="AA1283" s="24"/>
    </row>
    <row r="1284" spans="1:27" s="13" customFormat="1" x14ac:dyDescent="0.15">
      <c r="A1284" s="12">
        <v>42839</v>
      </c>
      <c r="B1284" s="60" t="s">
        <v>2505</v>
      </c>
      <c r="C1284" s="13" t="s">
        <v>1128</v>
      </c>
      <c r="D1284" s="13" t="s">
        <v>1129</v>
      </c>
      <c r="E1284" s="13" t="s">
        <v>1130</v>
      </c>
      <c r="F1284" s="13" t="str">
        <f t="shared" si="657"/>
        <v>SZ</v>
      </c>
      <c r="G1284" s="13" t="str">
        <f>VLOOKUP(LOWER(F1284)&amp;H1284,'Current pricing'!A:B,2,0)</f>
        <v>神州高铁</v>
      </c>
      <c r="H1284" s="13" t="s">
        <v>2504</v>
      </c>
      <c r="I1284" s="13" t="s">
        <v>1207</v>
      </c>
      <c r="J1284" s="13" t="s">
        <v>2609</v>
      </c>
      <c r="K1284" s="13">
        <v>5600</v>
      </c>
      <c r="L1284" s="13">
        <v>1</v>
      </c>
      <c r="M1284" s="13">
        <v>8.83</v>
      </c>
      <c r="N1284" s="13">
        <f t="shared" si="650"/>
        <v>49448</v>
      </c>
      <c r="O1284" s="13">
        <f t="shared" si="651"/>
        <v>49448</v>
      </c>
      <c r="P1284" s="19">
        <f t="shared" si="658"/>
        <v>0</v>
      </c>
      <c r="Q1284" s="19">
        <f t="shared" si="635"/>
        <v>9.8895999999999997</v>
      </c>
      <c r="R1284" s="13">
        <f t="shared" si="659"/>
        <v>0</v>
      </c>
      <c r="S1284" s="19">
        <f t="shared" si="652"/>
        <v>-49457.889600000002</v>
      </c>
      <c r="T1284" s="13">
        <f t="shared" si="653"/>
        <v>-8.831766</v>
      </c>
      <c r="U1284" s="13">
        <f>IF(ISNA(VLOOKUP(LOWER(F1284)&amp;H1284,Prices!A:C,3,0)),0,VLOOKUP(LOWER(F1284)&amp;H1284,Prices!A:C,3,0))</f>
        <v>9.24</v>
      </c>
      <c r="V1284" s="13">
        <f>IF(ISNA(VLOOKUP(LOWER(F1284)&amp;H1284,Prices!A:C,2,0)),0,VLOOKUP(LOWER(F1284)&amp;H1284,Prices!A:C,2,0))</f>
        <v>9.19</v>
      </c>
      <c r="W1284" s="13">
        <f t="shared" si="654"/>
        <v>2006.1103999999973</v>
      </c>
      <c r="X1284" s="13">
        <f t="shared" si="655"/>
        <v>-280.00000000000398</v>
      </c>
      <c r="Y1284" s="43">
        <f t="shared" si="656"/>
        <v>4.0570101925254759E-2</v>
      </c>
      <c r="Z1284" s="49"/>
      <c r="AA1284" s="24"/>
    </row>
    <row r="1285" spans="1:27" s="13" customFormat="1" x14ac:dyDescent="0.15">
      <c r="A1285" s="12">
        <v>42839</v>
      </c>
      <c r="B1285" s="60" t="s">
        <v>2506</v>
      </c>
      <c r="C1285" s="13" t="s">
        <v>1128</v>
      </c>
      <c r="D1285" s="13" t="s">
        <v>1129</v>
      </c>
      <c r="E1285" s="13" t="s">
        <v>1130</v>
      </c>
      <c r="F1285" s="13" t="str">
        <f t="shared" si="657"/>
        <v>SZ</v>
      </c>
      <c r="G1285" s="13" t="str">
        <f>VLOOKUP(LOWER(F1285)&amp;H1285,'Current pricing'!A:B,2,0)</f>
        <v>神州高铁</v>
      </c>
      <c r="H1285" s="13" t="s">
        <v>2504</v>
      </c>
      <c r="I1285" s="13" t="s">
        <v>1207</v>
      </c>
      <c r="J1285" s="13" t="s">
        <v>2609</v>
      </c>
      <c r="K1285" s="13">
        <v>5600</v>
      </c>
      <c r="L1285" s="13">
        <v>1</v>
      </c>
      <c r="M1285" s="13">
        <v>8.86</v>
      </c>
      <c r="N1285" s="13">
        <f t="shared" si="650"/>
        <v>49616</v>
      </c>
      <c r="O1285" s="13">
        <f t="shared" si="651"/>
        <v>49616</v>
      </c>
      <c r="P1285" s="19">
        <f t="shared" si="658"/>
        <v>0</v>
      </c>
      <c r="Q1285" s="19">
        <f t="shared" si="635"/>
        <v>9.9232000000000014</v>
      </c>
      <c r="R1285" s="13">
        <f t="shared" si="659"/>
        <v>0</v>
      </c>
      <c r="S1285" s="19">
        <f t="shared" si="652"/>
        <v>-49625.923199999997</v>
      </c>
      <c r="T1285" s="13">
        <f t="shared" si="653"/>
        <v>-8.8617720000000002</v>
      </c>
      <c r="U1285" s="13">
        <f>IF(ISNA(VLOOKUP(LOWER(F1285)&amp;H1285,Prices!A:C,3,0)),0,VLOOKUP(LOWER(F1285)&amp;H1285,Prices!A:C,3,0))</f>
        <v>9.24</v>
      </c>
      <c r="V1285" s="13">
        <f>IF(ISNA(VLOOKUP(LOWER(F1285)&amp;H1285,Prices!A:C,2,0)),0,VLOOKUP(LOWER(F1285)&amp;H1285,Prices!A:C,2,0))</f>
        <v>9.19</v>
      </c>
      <c r="W1285" s="13">
        <f t="shared" si="654"/>
        <v>1838.0767999999962</v>
      </c>
      <c r="X1285" s="13">
        <f t="shared" si="655"/>
        <v>-280.00000000000398</v>
      </c>
      <c r="Y1285" s="43">
        <f t="shared" si="656"/>
        <v>3.7046049661399474E-2</v>
      </c>
      <c r="Z1285" s="49"/>
      <c r="AA1285" s="24"/>
    </row>
    <row r="1286" spans="1:27" s="13" customFormat="1" x14ac:dyDescent="0.15">
      <c r="A1286" s="12">
        <v>42839</v>
      </c>
      <c r="B1286" s="60" t="s">
        <v>2507</v>
      </c>
      <c r="C1286" s="13" t="s">
        <v>1128</v>
      </c>
      <c r="D1286" s="13" t="s">
        <v>1129</v>
      </c>
      <c r="E1286" s="13" t="s">
        <v>1130</v>
      </c>
      <c r="F1286" s="13" t="str">
        <f t="shared" si="657"/>
        <v>SZ</v>
      </c>
      <c r="G1286" s="13" t="str">
        <f>VLOOKUP(LOWER(F1286)&amp;H1286,'Current pricing'!A:B,2,0)</f>
        <v>东方园林</v>
      </c>
      <c r="H1286" s="13" t="s">
        <v>1426</v>
      </c>
      <c r="I1286" s="13" t="s">
        <v>1206</v>
      </c>
      <c r="J1286" s="13" t="s">
        <v>2585</v>
      </c>
      <c r="K1286" s="13">
        <v>-2700</v>
      </c>
      <c r="L1286" s="13">
        <v>1</v>
      </c>
      <c r="M1286" s="13">
        <v>18.39</v>
      </c>
      <c r="N1286" s="13">
        <f t="shared" si="650"/>
        <v>-49653</v>
      </c>
      <c r="O1286" s="13">
        <f t="shared" si="651"/>
        <v>49653</v>
      </c>
      <c r="P1286" s="19">
        <f t="shared" si="658"/>
        <v>0</v>
      </c>
      <c r="Q1286" s="19">
        <f t="shared" si="635"/>
        <v>9.9306000000000001</v>
      </c>
      <c r="R1286" s="13">
        <f t="shared" si="659"/>
        <v>49.65</v>
      </c>
      <c r="S1286" s="19">
        <f t="shared" si="652"/>
        <v>49593.419399999999</v>
      </c>
      <c r="T1286" s="13">
        <f t="shared" si="653"/>
        <v>-18.36793311111111</v>
      </c>
      <c r="U1286" s="13">
        <f>IF(ISNA(VLOOKUP(LOWER(F1286)&amp;H1286,Prices!A:C,3,0)),0,VLOOKUP(LOWER(F1286)&amp;H1286,Prices!A:C,3,0))</f>
        <v>20.399999999999999</v>
      </c>
      <c r="V1286" s="13">
        <f>IF(ISNA(VLOOKUP(LOWER(F1286)&amp;H1286,Prices!A:C,2,0)),0,VLOOKUP(LOWER(F1286)&amp;H1286,Prices!A:C,2,0))</f>
        <v>21.02</v>
      </c>
      <c r="W1286" s="13">
        <f t="shared" si="654"/>
        <v>-7160.5806000000011</v>
      </c>
      <c r="X1286" s="13">
        <f t="shared" si="655"/>
        <v>-1674.0000000000027</v>
      </c>
      <c r="Y1286" s="43">
        <f t="shared" si="656"/>
        <v>-0.14421244637786237</v>
      </c>
      <c r="Z1286" s="49"/>
      <c r="AA1286" s="24"/>
    </row>
    <row r="1287" spans="1:27" s="13" customFormat="1" x14ac:dyDescent="0.15">
      <c r="A1287" s="12">
        <v>42839</v>
      </c>
      <c r="B1287" s="60" t="s">
        <v>2508</v>
      </c>
      <c r="C1287" s="13" t="s">
        <v>1128</v>
      </c>
      <c r="D1287" s="13" t="s">
        <v>1129</v>
      </c>
      <c r="E1287" s="13" t="s">
        <v>1130</v>
      </c>
      <c r="F1287" s="13" t="str">
        <f t="shared" si="657"/>
        <v>SZ</v>
      </c>
      <c r="G1287" s="13" t="str">
        <f>VLOOKUP(LOWER(F1287)&amp;H1287,'Current pricing'!A:B,2,0)</f>
        <v>东方雨虹</v>
      </c>
      <c r="H1287" s="13" t="s">
        <v>1460</v>
      </c>
      <c r="I1287" s="13" t="s">
        <v>1206</v>
      </c>
      <c r="J1287" s="13" t="s">
        <v>2510</v>
      </c>
      <c r="K1287" s="13">
        <v>-1800</v>
      </c>
      <c r="L1287" s="13">
        <v>1</v>
      </c>
      <c r="M1287" s="13">
        <v>27.98</v>
      </c>
      <c r="N1287" s="13">
        <f t="shared" si="650"/>
        <v>-50364</v>
      </c>
      <c r="O1287" s="13">
        <f t="shared" si="651"/>
        <v>50364</v>
      </c>
      <c r="P1287" s="19">
        <f t="shared" si="658"/>
        <v>0</v>
      </c>
      <c r="Q1287" s="19">
        <f t="shared" si="635"/>
        <v>10.072800000000001</v>
      </c>
      <c r="R1287" s="13">
        <f t="shared" si="659"/>
        <v>50.36</v>
      </c>
      <c r="S1287" s="19">
        <f t="shared" si="652"/>
        <v>50303.567199999998</v>
      </c>
      <c r="T1287" s="13">
        <f t="shared" si="653"/>
        <v>-27.946426222222222</v>
      </c>
      <c r="U1287" s="13">
        <f>IF(ISNA(VLOOKUP(LOWER(F1287)&amp;H1287,Prices!A:C,3,0)),0,VLOOKUP(LOWER(F1287)&amp;H1287,Prices!A:C,3,0))</f>
        <v>38.81</v>
      </c>
      <c r="V1287" s="13">
        <f>IF(ISNA(VLOOKUP(LOWER(F1287)&amp;H1287,Prices!A:C,2,0)),0,VLOOKUP(LOWER(F1287)&amp;H1287,Prices!A:C,2,0))</f>
        <v>37.67</v>
      </c>
      <c r="W1287" s="13">
        <f t="shared" si="654"/>
        <v>-17502.432800000002</v>
      </c>
      <c r="X1287" s="13">
        <f t="shared" si="655"/>
        <v>2052.0000000000009</v>
      </c>
      <c r="Y1287" s="43">
        <f t="shared" si="656"/>
        <v>-0.3475187197204353</v>
      </c>
      <c r="Z1287" s="49"/>
      <c r="AA1287" s="24"/>
    </row>
    <row r="1288" spans="1:27" s="13" customFormat="1" x14ac:dyDescent="0.15">
      <c r="A1288" s="12">
        <v>42842</v>
      </c>
      <c r="B1288" s="60" t="s">
        <v>2514</v>
      </c>
      <c r="C1288" s="13" t="s">
        <v>1128</v>
      </c>
      <c r="D1288" s="13" t="s">
        <v>1129</v>
      </c>
      <c r="E1288" s="13" t="s">
        <v>1130</v>
      </c>
      <c r="F1288" s="13" t="str">
        <f t="shared" si="657"/>
        <v>SZ</v>
      </c>
      <c r="G1288" s="13" t="str">
        <f>VLOOKUP(LOWER(F1288)&amp;H1288,'Current pricing'!A:B,2,0)</f>
        <v>神州高铁</v>
      </c>
      <c r="H1288" s="13" t="s">
        <v>2504</v>
      </c>
      <c r="I1288" s="13" t="s">
        <v>1206</v>
      </c>
      <c r="J1288" s="13" t="s">
        <v>2609</v>
      </c>
      <c r="K1288" s="13">
        <v>-8800</v>
      </c>
      <c r="L1288" s="13">
        <v>1</v>
      </c>
      <c r="M1288" s="13">
        <v>8.8800000000000008</v>
      </c>
      <c r="N1288" s="13">
        <f t="shared" ref="N1288" si="660">K1288*M1288</f>
        <v>-78144</v>
      </c>
      <c r="O1288" s="13">
        <f t="shared" ref="O1288" si="661">ABS(N1288)</f>
        <v>78144</v>
      </c>
      <c r="P1288" s="19">
        <f t="shared" si="658"/>
        <v>0</v>
      </c>
      <c r="Q1288" s="19">
        <f t="shared" si="635"/>
        <v>15.6288</v>
      </c>
      <c r="R1288" s="13">
        <f t="shared" si="659"/>
        <v>78.14</v>
      </c>
      <c r="S1288" s="19">
        <f t="shared" ref="S1288" si="662">-(N1288+P1288+Q1288+R1288)</f>
        <v>78050.231199999995</v>
      </c>
      <c r="T1288" s="13">
        <f t="shared" ref="T1288" si="663">S1288/K1288</f>
        <v>-8.8693444545454536</v>
      </c>
      <c r="U1288" s="13">
        <f>IF(ISNA(VLOOKUP(LOWER(F1288)&amp;H1288,Prices!A:C,3,0)),0,VLOOKUP(LOWER(F1288)&amp;H1288,Prices!A:C,3,0))</f>
        <v>9.24</v>
      </c>
      <c r="V1288" s="13">
        <f>IF(ISNA(VLOOKUP(LOWER(F1288)&amp;H1288,Prices!A:C,2,0)),0,VLOOKUP(LOWER(F1288)&amp;H1288,Prices!A:C,2,0))</f>
        <v>9.19</v>
      </c>
      <c r="W1288" s="13">
        <f>IF(I1288="B",(V1288+T1288)*K1288,(V1288+T1288)*K1288)</f>
        <v>-2821.7688000000039</v>
      </c>
      <c r="X1288" s="13">
        <f t="shared" ref="X1288" si="664">K1288*(V1288-U1288)</f>
        <v>440.00000000000625</v>
      </c>
      <c r="Y1288" s="43">
        <f t="shared" ref="Y1288" si="665">W1288/O1288</f>
        <v>-3.6109858722358772E-2</v>
      </c>
      <c r="Z1288" s="49"/>
      <c r="AA1288" s="24"/>
    </row>
    <row r="1289" spans="1:27" s="13" customFormat="1" x14ac:dyDescent="0.15">
      <c r="A1289" s="12">
        <v>42842</v>
      </c>
      <c r="B1289" s="60" t="s">
        <v>2515</v>
      </c>
      <c r="C1289" s="13" t="s">
        <v>1128</v>
      </c>
      <c r="D1289" s="13" t="s">
        <v>1129</v>
      </c>
      <c r="E1289" s="13" t="s">
        <v>1130</v>
      </c>
      <c r="F1289" s="13" t="str">
        <f t="shared" si="657"/>
        <v>SH</v>
      </c>
      <c r="G1289" s="13" t="str">
        <f>VLOOKUP(LOWER(F1289)&amp;H1289,'Current pricing'!A:B,2,0)</f>
        <v>中化国际</v>
      </c>
      <c r="H1289" s="13" t="s">
        <v>1183</v>
      </c>
      <c r="I1289" s="13" t="s">
        <v>1207</v>
      </c>
      <c r="J1289" s="13" t="s">
        <v>2585</v>
      </c>
      <c r="K1289" s="13">
        <v>4300</v>
      </c>
      <c r="L1289" s="13">
        <v>1</v>
      </c>
      <c r="M1289" s="13">
        <v>11.62</v>
      </c>
      <c r="N1289" s="13">
        <f t="shared" ref="N1289:N1308" si="666">K1289*M1289</f>
        <v>49966</v>
      </c>
      <c r="O1289" s="13">
        <f t="shared" ref="O1289:O1308" si="667">ABS(N1289)</f>
        <v>49966</v>
      </c>
      <c r="P1289" s="19">
        <f t="shared" si="658"/>
        <v>0.9993200000000001</v>
      </c>
      <c r="Q1289" s="19">
        <f t="shared" si="635"/>
        <v>9.9931999999999999</v>
      </c>
      <c r="R1289" s="13">
        <f t="shared" si="659"/>
        <v>0</v>
      </c>
      <c r="S1289" s="19">
        <f t="shared" ref="S1289:S1308" si="668">-(N1289+P1289+Q1289+R1289)</f>
        <v>-49976.99252</v>
      </c>
      <c r="T1289" s="13">
        <f t="shared" ref="T1289:T1308" si="669">S1289/K1289</f>
        <v>-11.622556400000001</v>
      </c>
      <c r="U1289" s="13">
        <f>IF(ISNA(VLOOKUP(LOWER(F1289)&amp;H1289,Prices!A:C,3,0)),0,VLOOKUP(LOWER(F1289)&amp;H1289,Prices!A:C,3,0))</f>
        <v>9.85</v>
      </c>
      <c r="V1289" s="13">
        <f>IF(ISNA(VLOOKUP(LOWER(F1289)&amp;H1289,Prices!A:C,2,0)),0,VLOOKUP(LOWER(F1289)&amp;H1289,Prices!A:C,2,0))</f>
        <v>9.7200000000000006</v>
      </c>
      <c r="W1289" s="13">
        <f t="shared" ref="W1289:W1308" si="670">IF(I1289="B",(V1289+T1289)*K1289,(V1289+T1289)*K1289)</f>
        <v>-8180.9925199999998</v>
      </c>
      <c r="X1289" s="13">
        <f t="shared" ref="X1289:X1308" si="671">K1289*(V1289-U1289)</f>
        <v>-558.99999999999568</v>
      </c>
      <c r="Y1289" s="43">
        <f t="shared" ref="Y1289:Y1308" si="672">W1289/O1289</f>
        <v>-0.16373118760757316</v>
      </c>
      <c r="Z1289" s="49"/>
      <c r="AA1289" s="24"/>
    </row>
    <row r="1290" spans="1:27" s="13" customFormat="1" x14ac:dyDescent="0.15">
      <c r="A1290" s="12">
        <v>42842</v>
      </c>
      <c r="B1290" s="60" t="s">
        <v>2516</v>
      </c>
      <c r="C1290" s="13" t="s">
        <v>1128</v>
      </c>
      <c r="D1290" s="13" t="s">
        <v>1129</v>
      </c>
      <c r="E1290" s="13" t="s">
        <v>1130</v>
      </c>
      <c r="F1290" s="13" t="str">
        <f t="shared" si="657"/>
        <v>SZ</v>
      </c>
      <c r="G1290" s="13" t="str">
        <f>VLOOKUP(LOWER(F1290)&amp;H1290,'Current pricing'!A:B,2,0)</f>
        <v>东方园林</v>
      </c>
      <c r="H1290" s="13" t="s">
        <v>1426</v>
      </c>
      <c r="I1290" s="13" t="s">
        <v>1206</v>
      </c>
      <c r="J1290" s="13" t="s">
        <v>2585</v>
      </c>
      <c r="K1290" s="13">
        <v>-2700</v>
      </c>
      <c r="L1290" s="13">
        <v>1</v>
      </c>
      <c r="M1290" s="13">
        <v>18.510000000000002</v>
      </c>
      <c r="N1290" s="13">
        <f t="shared" si="666"/>
        <v>-49977.000000000007</v>
      </c>
      <c r="O1290" s="13">
        <f t="shared" si="667"/>
        <v>49977.000000000007</v>
      </c>
      <c r="P1290" s="19">
        <f t="shared" si="658"/>
        <v>0</v>
      </c>
      <c r="Q1290" s="19">
        <f t="shared" si="635"/>
        <v>9.9954000000000018</v>
      </c>
      <c r="R1290" s="13">
        <f t="shared" si="659"/>
        <v>49.98</v>
      </c>
      <c r="S1290" s="19">
        <f t="shared" si="668"/>
        <v>49917.024600000004</v>
      </c>
      <c r="T1290" s="13">
        <f t="shared" si="669"/>
        <v>-18.487786888888891</v>
      </c>
      <c r="U1290" s="13">
        <f>IF(ISNA(VLOOKUP(LOWER(F1290)&amp;H1290,Prices!A:C,3,0)),0,VLOOKUP(LOWER(F1290)&amp;H1290,Prices!A:C,3,0))</f>
        <v>20.399999999999999</v>
      </c>
      <c r="V1290" s="13">
        <f>IF(ISNA(VLOOKUP(LOWER(F1290)&amp;H1290,Prices!A:C,2,0)),0,VLOOKUP(LOWER(F1290)&amp;H1290,Prices!A:C,2,0))</f>
        <v>21.02</v>
      </c>
      <c r="W1290" s="13">
        <f t="shared" si="670"/>
        <v>-6836.975399999993</v>
      </c>
      <c r="X1290" s="13">
        <f t="shared" si="671"/>
        <v>-1674.0000000000027</v>
      </c>
      <c r="Y1290" s="43">
        <f t="shared" si="672"/>
        <v>-0.13680243712107554</v>
      </c>
      <c r="Z1290" s="49"/>
      <c r="AA1290" s="24"/>
    </row>
    <row r="1291" spans="1:27" s="13" customFormat="1" x14ac:dyDescent="0.15">
      <c r="A1291" s="12">
        <v>42842</v>
      </c>
      <c r="B1291" s="60" t="s">
        <v>2517</v>
      </c>
      <c r="C1291" s="13" t="s">
        <v>1128</v>
      </c>
      <c r="D1291" s="13" t="s">
        <v>1129</v>
      </c>
      <c r="E1291" s="13" t="s">
        <v>1130</v>
      </c>
      <c r="F1291" s="13" t="str">
        <f t="shared" si="657"/>
        <v>SH</v>
      </c>
      <c r="G1291" s="13" t="str">
        <f>VLOOKUP(LOWER(F1291)&amp;H1291,'Current pricing'!A:B,2,0)</f>
        <v>中化国际</v>
      </c>
      <c r="H1291" s="13" t="s">
        <v>1183</v>
      </c>
      <c r="I1291" s="13" t="s">
        <v>1207</v>
      </c>
      <c r="J1291" s="13" t="s">
        <v>2585</v>
      </c>
      <c r="K1291" s="13">
        <v>2000</v>
      </c>
      <c r="L1291" s="13">
        <v>1</v>
      </c>
      <c r="M1291" s="13">
        <v>11.71</v>
      </c>
      <c r="N1291" s="13">
        <f t="shared" si="666"/>
        <v>23420</v>
      </c>
      <c r="O1291" s="13">
        <f t="shared" si="667"/>
        <v>23420</v>
      </c>
      <c r="P1291" s="19">
        <f t="shared" si="658"/>
        <v>0.46840000000000004</v>
      </c>
      <c r="Q1291" s="19">
        <f t="shared" ref="Q1291:Q1354" si="673">IF(I1291&lt;&gt;"D",IF(C1291="Stock",MAX(ABS(N1291*0.0002),5),MAX(ABS(N1291*0.0003),5)),0)</f>
        <v>5</v>
      </c>
      <c r="R1291" s="13">
        <f t="shared" si="659"/>
        <v>0</v>
      </c>
      <c r="S1291" s="19">
        <f t="shared" si="668"/>
        <v>-23425.468400000002</v>
      </c>
      <c r="T1291" s="13">
        <f t="shared" si="669"/>
        <v>-11.712734200000002</v>
      </c>
      <c r="U1291" s="13">
        <f>IF(ISNA(VLOOKUP(LOWER(F1291)&amp;H1291,Prices!A:C,3,0)),0,VLOOKUP(LOWER(F1291)&amp;H1291,Prices!A:C,3,0))</f>
        <v>9.85</v>
      </c>
      <c r="V1291" s="13">
        <f>IF(ISNA(VLOOKUP(LOWER(F1291)&amp;H1291,Prices!A:C,2,0)),0,VLOOKUP(LOWER(F1291)&amp;H1291,Prices!A:C,2,0))</f>
        <v>9.7200000000000006</v>
      </c>
      <c r="W1291" s="13">
        <f t="shared" si="670"/>
        <v>-3985.468400000002</v>
      </c>
      <c r="X1291" s="13">
        <f t="shared" si="671"/>
        <v>-259.99999999999801</v>
      </c>
      <c r="Y1291" s="43">
        <f t="shared" si="672"/>
        <v>-0.17017371477369778</v>
      </c>
      <c r="Z1291" s="49"/>
      <c r="AA1291" s="24"/>
    </row>
    <row r="1292" spans="1:27" s="13" customFormat="1" x14ac:dyDescent="0.15">
      <c r="A1292" s="12">
        <v>42842</v>
      </c>
      <c r="B1292" s="60" t="s">
        <v>2518</v>
      </c>
      <c r="C1292" s="13" t="s">
        <v>1128</v>
      </c>
      <c r="D1292" s="13" t="s">
        <v>1129</v>
      </c>
      <c r="E1292" s="13" t="s">
        <v>1130</v>
      </c>
      <c r="F1292" s="13" t="str">
        <f t="shared" si="657"/>
        <v>SH</v>
      </c>
      <c r="G1292" s="13" t="str">
        <f>VLOOKUP(LOWER(F1292)&amp;H1292,'Current pricing'!A:B,2,0)</f>
        <v>中化国际</v>
      </c>
      <c r="H1292" s="13" t="s">
        <v>1183</v>
      </c>
      <c r="I1292" s="13" t="s">
        <v>1207</v>
      </c>
      <c r="J1292" s="13" t="s">
        <v>2585</v>
      </c>
      <c r="K1292" s="13">
        <v>2000</v>
      </c>
      <c r="L1292" s="13">
        <v>1</v>
      </c>
      <c r="M1292" s="13">
        <v>11.73</v>
      </c>
      <c r="N1292" s="13">
        <f t="shared" si="666"/>
        <v>23460</v>
      </c>
      <c r="O1292" s="13">
        <f t="shared" si="667"/>
        <v>23460</v>
      </c>
      <c r="P1292" s="19">
        <f t="shared" si="658"/>
        <v>0.46920000000000006</v>
      </c>
      <c r="Q1292" s="19">
        <f t="shared" si="673"/>
        <v>5</v>
      </c>
      <c r="R1292" s="13">
        <f t="shared" si="659"/>
        <v>0</v>
      </c>
      <c r="S1292" s="19">
        <f t="shared" si="668"/>
        <v>-23465.4692</v>
      </c>
      <c r="T1292" s="13">
        <f t="shared" si="669"/>
        <v>-11.732734600000001</v>
      </c>
      <c r="U1292" s="13">
        <f>IF(ISNA(VLOOKUP(LOWER(F1292)&amp;H1292,Prices!A:C,3,0)),0,VLOOKUP(LOWER(F1292)&amp;H1292,Prices!A:C,3,0))</f>
        <v>9.85</v>
      </c>
      <c r="V1292" s="13">
        <f>IF(ISNA(VLOOKUP(LOWER(F1292)&amp;H1292,Prices!A:C,2,0)),0,VLOOKUP(LOWER(F1292)&amp;H1292,Prices!A:C,2,0))</f>
        <v>9.7200000000000006</v>
      </c>
      <c r="W1292" s="13">
        <f t="shared" si="670"/>
        <v>-4025.4692</v>
      </c>
      <c r="X1292" s="13">
        <f t="shared" si="671"/>
        <v>-259.99999999999801</v>
      </c>
      <c r="Y1292" s="43">
        <f t="shared" si="672"/>
        <v>-0.17158862745098039</v>
      </c>
      <c r="Z1292" s="49"/>
      <c r="AA1292" s="24"/>
    </row>
    <row r="1293" spans="1:27" s="13" customFormat="1" x14ac:dyDescent="0.15">
      <c r="A1293" s="12">
        <v>42842</v>
      </c>
      <c r="B1293" s="60" t="s">
        <v>2519</v>
      </c>
      <c r="C1293" s="13" t="s">
        <v>1128</v>
      </c>
      <c r="D1293" s="13" t="s">
        <v>1129</v>
      </c>
      <c r="E1293" s="13" t="s">
        <v>1130</v>
      </c>
      <c r="F1293" s="13" t="str">
        <f t="shared" si="657"/>
        <v>SH</v>
      </c>
      <c r="G1293" s="13" t="str">
        <f>VLOOKUP(LOWER(F1293)&amp;H1293,'Current pricing'!A:B,2,0)</f>
        <v>中化国际</v>
      </c>
      <c r="H1293" s="13" t="s">
        <v>1183</v>
      </c>
      <c r="I1293" s="13" t="s">
        <v>1207</v>
      </c>
      <c r="J1293" s="13" t="s">
        <v>2585</v>
      </c>
      <c r="K1293" s="13">
        <v>4200</v>
      </c>
      <c r="L1293" s="13">
        <v>1</v>
      </c>
      <c r="M1293" s="13">
        <v>11.77</v>
      </c>
      <c r="N1293" s="13">
        <f t="shared" si="666"/>
        <v>49434</v>
      </c>
      <c r="O1293" s="13">
        <f t="shared" si="667"/>
        <v>49434</v>
      </c>
      <c r="P1293" s="19">
        <f t="shared" si="658"/>
        <v>0.98868000000000011</v>
      </c>
      <c r="Q1293" s="19">
        <f t="shared" si="673"/>
        <v>9.8868000000000009</v>
      </c>
      <c r="R1293" s="13">
        <f t="shared" si="659"/>
        <v>0</v>
      </c>
      <c r="S1293" s="19">
        <f t="shared" si="668"/>
        <v>-49444.875480000002</v>
      </c>
      <c r="T1293" s="13">
        <f t="shared" si="669"/>
        <v>-11.772589400000001</v>
      </c>
      <c r="U1293" s="13">
        <f>IF(ISNA(VLOOKUP(LOWER(F1293)&amp;H1293,Prices!A:C,3,0)),0,VLOOKUP(LOWER(F1293)&amp;H1293,Prices!A:C,3,0))</f>
        <v>9.85</v>
      </c>
      <c r="V1293" s="13">
        <f>IF(ISNA(VLOOKUP(LOWER(F1293)&amp;H1293,Prices!A:C,2,0)),0,VLOOKUP(LOWER(F1293)&amp;H1293,Prices!A:C,2,0))</f>
        <v>9.7200000000000006</v>
      </c>
      <c r="W1293" s="13">
        <f t="shared" si="670"/>
        <v>-8620.8754800000024</v>
      </c>
      <c r="X1293" s="13">
        <f t="shared" si="671"/>
        <v>-545.99999999999579</v>
      </c>
      <c r="Y1293" s="43">
        <f t="shared" si="672"/>
        <v>-0.17439162276975367</v>
      </c>
      <c r="Z1293" s="49"/>
      <c r="AA1293" s="24"/>
    </row>
    <row r="1294" spans="1:27" s="13" customFormat="1" x14ac:dyDescent="0.15">
      <c r="A1294" s="12">
        <v>42842</v>
      </c>
      <c r="B1294" s="60" t="s">
        <v>2520</v>
      </c>
      <c r="C1294" s="13" t="s">
        <v>1128</v>
      </c>
      <c r="D1294" s="13" t="s">
        <v>1129</v>
      </c>
      <c r="E1294" s="13" t="s">
        <v>1130</v>
      </c>
      <c r="F1294" s="13" t="str">
        <f t="shared" si="657"/>
        <v>SZ</v>
      </c>
      <c r="G1294" s="13" t="str">
        <f>VLOOKUP(LOWER(F1294)&amp;H1294,'Current pricing'!A:B,2,0)</f>
        <v>神州高铁</v>
      </c>
      <c r="H1294" s="13" t="s">
        <v>2504</v>
      </c>
      <c r="I1294" s="13" t="s">
        <v>1207</v>
      </c>
      <c r="J1294" s="13" t="s">
        <v>2609</v>
      </c>
      <c r="K1294" s="13">
        <v>2000</v>
      </c>
      <c r="L1294" s="13">
        <v>1</v>
      </c>
      <c r="M1294" s="13">
        <v>8.81</v>
      </c>
      <c r="N1294" s="13">
        <f t="shared" si="666"/>
        <v>17620</v>
      </c>
      <c r="O1294" s="13">
        <f t="shared" si="667"/>
        <v>17620</v>
      </c>
      <c r="P1294" s="19">
        <f t="shared" si="658"/>
        <v>0</v>
      </c>
      <c r="Q1294" s="19">
        <f t="shared" si="673"/>
        <v>5</v>
      </c>
      <c r="R1294" s="13">
        <f t="shared" si="659"/>
        <v>0</v>
      </c>
      <c r="S1294" s="19">
        <f t="shared" si="668"/>
        <v>-17625</v>
      </c>
      <c r="T1294" s="13">
        <f t="shared" si="669"/>
        <v>-8.8125</v>
      </c>
      <c r="U1294" s="13">
        <f>IF(ISNA(VLOOKUP(LOWER(F1294)&amp;H1294,Prices!A:C,3,0)),0,VLOOKUP(LOWER(F1294)&amp;H1294,Prices!A:C,3,0))</f>
        <v>9.24</v>
      </c>
      <c r="V1294" s="13">
        <f>IF(ISNA(VLOOKUP(LOWER(F1294)&amp;H1294,Prices!A:C,2,0)),0,VLOOKUP(LOWER(F1294)&amp;H1294,Prices!A:C,2,0))</f>
        <v>9.19</v>
      </c>
      <c r="W1294" s="13">
        <f t="shared" si="670"/>
        <v>754.99999999999898</v>
      </c>
      <c r="X1294" s="13">
        <f t="shared" si="671"/>
        <v>-100.00000000000142</v>
      </c>
      <c r="Y1294" s="43">
        <f t="shared" si="672"/>
        <v>4.2849035187287117E-2</v>
      </c>
      <c r="Z1294" s="49"/>
      <c r="AA1294" s="24"/>
    </row>
    <row r="1295" spans="1:27" s="13" customFormat="1" x14ac:dyDescent="0.15">
      <c r="A1295" s="12">
        <v>42842</v>
      </c>
      <c r="B1295" s="60" t="s">
        <v>2521</v>
      </c>
      <c r="C1295" s="13" t="s">
        <v>1128</v>
      </c>
      <c r="D1295" s="13" t="s">
        <v>1129</v>
      </c>
      <c r="E1295" s="13" t="s">
        <v>1130</v>
      </c>
      <c r="F1295" s="13" t="str">
        <f t="shared" si="657"/>
        <v>SH</v>
      </c>
      <c r="G1295" s="13" t="str">
        <f>VLOOKUP(LOWER(F1295)&amp;H1295,'Current pricing'!A:B,2,0)</f>
        <v>中化国际</v>
      </c>
      <c r="H1295" s="13" t="s">
        <v>1183</v>
      </c>
      <c r="I1295" s="13" t="s">
        <v>1207</v>
      </c>
      <c r="J1295" s="13" t="s">
        <v>2585</v>
      </c>
      <c r="K1295" s="13">
        <v>4200</v>
      </c>
      <c r="L1295" s="13">
        <v>1</v>
      </c>
      <c r="M1295" s="13">
        <v>11.76</v>
      </c>
      <c r="N1295" s="13">
        <f t="shared" si="666"/>
        <v>49392</v>
      </c>
      <c r="O1295" s="13">
        <f t="shared" si="667"/>
        <v>49392</v>
      </c>
      <c r="P1295" s="19">
        <f t="shared" si="658"/>
        <v>0.98784000000000005</v>
      </c>
      <c r="Q1295" s="19">
        <f t="shared" si="673"/>
        <v>9.878400000000001</v>
      </c>
      <c r="R1295" s="13">
        <f t="shared" si="659"/>
        <v>0</v>
      </c>
      <c r="S1295" s="19">
        <f t="shared" si="668"/>
        <v>-49402.866240000003</v>
      </c>
      <c r="T1295" s="13">
        <f t="shared" si="669"/>
        <v>-11.7625872</v>
      </c>
      <c r="U1295" s="13">
        <f>IF(ISNA(VLOOKUP(LOWER(F1295)&amp;H1295,Prices!A:C,3,0)),0,VLOOKUP(LOWER(F1295)&amp;H1295,Prices!A:C,3,0))</f>
        <v>9.85</v>
      </c>
      <c r="V1295" s="13">
        <f>IF(ISNA(VLOOKUP(LOWER(F1295)&amp;H1295,Prices!A:C,2,0)),0,VLOOKUP(LOWER(F1295)&amp;H1295,Prices!A:C,2,0))</f>
        <v>9.7200000000000006</v>
      </c>
      <c r="W1295" s="13">
        <f t="shared" si="670"/>
        <v>-8578.8662399999994</v>
      </c>
      <c r="X1295" s="13">
        <f t="shared" si="671"/>
        <v>-545.99999999999579</v>
      </c>
      <c r="Y1295" s="43">
        <f t="shared" si="672"/>
        <v>-0.17368938775510204</v>
      </c>
      <c r="Z1295" s="49"/>
      <c r="AA1295" s="24"/>
    </row>
    <row r="1296" spans="1:27" s="13" customFormat="1" x14ac:dyDescent="0.15">
      <c r="A1296" s="12">
        <v>42842</v>
      </c>
      <c r="B1296" s="60" t="s">
        <v>2522</v>
      </c>
      <c r="C1296" s="13" t="s">
        <v>1128</v>
      </c>
      <c r="D1296" s="13" t="s">
        <v>1129</v>
      </c>
      <c r="E1296" s="13" t="s">
        <v>1130</v>
      </c>
      <c r="F1296" s="13" t="str">
        <f t="shared" si="657"/>
        <v>SH</v>
      </c>
      <c r="G1296" s="13" t="str">
        <f>VLOOKUP(LOWER(F1296)&amp;H1296,'Current pricing'!A:B,2,0)</f>
        <v>中化国际</v>
      </c>
      <c r="H1296" s="13" t="s">
        <v>1183</v>
      </c>
      <c r="I1296" s="13" t="s">
        <v>1207</v>
      </c>
      <c r="J1296" s="13" t="s">
        <v>2585</v>
      </c>
      <c r="K1296" s="13">
        <v>4200</v>
      </c>
      <c r="L1296" s="13">
        <v>1</v>
      </c>
      <c r="M1296" s="13">
        <v>11.76</v>
      </c>
      <c r="N1296" s="13">
        <f t="shared" si="666"/>
        <v>49392</v>
      </c>
      <c r="O1296" s="13">
        <f t="shared" si="667"/>
        <v>49392</v>
      </c>
      <c r="P1296" s="19">
        <f t="shared" si="658"/>
        <v>0.98784000000000005</v>
      </c>
      <c r="Q1296" s="19">
        <f t="shared" si="673"/>
        <v>9.878400000000001</v>
      </c>
      <c r="R1296" s="13">
        <f t="shared" si="659"/>
        <v>0</v>
      </c>
      <c r="S1296" s="19">
        <f t="shared" si="668"/>
        <v>-49402.866240000003</v>
      </c>
      <c r="T1296" s="13">
        <f t="shared" si="669"/>
        <v>-11.7625872</v>
      </c>
      <c r="U1296" s="13">
        <f>IF(ISNA(VLOOKUP(LOWER(F1296)&amp;H1296,Prices!A:C,3,0)),0,VLOOKUP(LOWER(F1296)&amp;H1296,Prices!A:C,3,0))</f>
        <v>9.85</v>
      </c>
      <c r="V1296" s="13">
        <f>IF(ISNA(VLOOKUP(LOWER(F1296)&amp;H1296,Prices!A:C,2,0)),0,VLOOKUP(LOWER(F1296)&amp;H1296,Prices!A:C,2,0))</f>
        <v>9.7200000000000006</v>
      </c>
      <c r="W1296" s="13">
        <f t="shared" si="670"/>
        <v>-8578.8662399999994</v>
      </c>
      <c r="X1296" s="13">
        <f t="shared" si="671"/>
        <v>-545.99999999999579</v>
      </c>
      <c r="Y1296" s="43">
        <f t="shared" si="672"/>
        <v>-0.17368938775510204</v>
      </c>
      <c r="Z1296" s="49"/>
      <c r="AA1296" s="24"/>
    </row>
    <row r="1297" spans="1:27" s="13" customFormat="1" x14ac:dyDescent="0.15">
      <c r="A1297" s="12">
        <v>42842</v>
      </c>
      <c r="B1297" s="60" t="s">
        <v>2523</v>
      </c>
      <c r="C1297" s="13" t="s">
        <v>1128</v>
      </c>
      <c r="D1297" s="13" t="s">
        <v>1129</v>
      </c>
      <c r="E1297" s="13" t="s">
        <v>1130</v>
      </c>
      <c r="F1297" s="13" t="str">
        <f t="shared" si="657"/>
        <v>SZ</v>
      </c>
      <c r="G1297" s="13" t="str">
        <f>VLOOKUP(LOWER(F1297)&amp;H1297,'Current pricing'!A:B,2,0)</f>
        <v>天齐锂业</v>
      </c>
      <c r="H1297" s="13" t="s">
        <v>1205</v>
      </c>
      <c r="I1297" s="13" t="s">
        <v>1207</v>
      </c>
      <c r="J1297" s="13" t="s">
        <v>2585</v>
      </c>
      <c r="K1297" s="13">
        <v>1000</v>
      </c>
      <c r="L1297" s="13">
        <v>1</v>
      </c>
      <c r="M1297" s="13">
        <v>49.38</v>
      </c>
      <c r="N1297" s="13">
        <f t="shared" si="666"/>
        <v>49380</v>
      </c>
      <c r="O1297" s="13">
        <f t="shared" si="667"/>
        <v>49380</v>
      </c>
      <c r="P1297" s="19">
        <f t="shared" si="658"/>
        <v>0</v>
      </c>
      <c r="Q1297" s="19">
        <f t="shared" si="673"/>
        <v>9.8760000000000012</v>
      </c>
      <c r="R1297" s="13">
        <f t="shared" si="659"/>
        <v>0</v>
      </c>
      <c r="S1297" s="19">
        <f t="shared" si="668"/>
        <v>-49389.875999999997</v>
      </c>
      <c r="T1297" s="13">
        <f t="shared" si="669"/>
        <v>-49.389875999999994</v>
      </c>
      <c r="U1297" s="13">
        <f>IF(ISNA(VLOOKUP(LOWER(F1297)&amp;H1297,Prices!A:C,3,0)),0,VLOOKUP(LOWER(F1297)&amp;H1297,Prices!A:C,3,0))</f>
        <v>75.489999999999995</v>
      </c>
      <c r="V1297" s="13">
        <f>IF(ISNA(VLOOKUP(LOWER(F1297)&amp;H1297,Prices!A:C,2,0)),0,VLOOKUP(LOWER(F1297)&amp;H1297,Prices!A:C,2,0))</f>
        <v>74.16</v>
      </c>
      <c r="W1297" s="13">
        <f t="shared" si="670"/>
        <v>24770.124000000003</v>
      </c>
      <c r="X1297" s="13">
        <f t="shared" si="671"/>
        <v>-1329.9999999999982</v>
      </c>
      <c r="Y1297" s="43">
        <f t="shared" si="672"/>
        <v>0.50162260024301342</v>
      </c>
      <c r="Z1297" s="49"/>
      <c r="AA1297" s="24"/>
    </row>
    <row r="1298" spans="1:27" s="13" customFormat="1" x14ac:dyDescent="0.15">
      <c r="A1298" s="12">
        <v>42842</v>
      </c>
      <c r="B1298" s="60" t="s">
        <v>2524</v>
      </c>
      <c r="C1298" s="13" t="s">
        <v>1128</v>
      </c>
      <c r="D1298" s="13" t="s">
        <v>1129</v>
      </c>
      <c r="E1298" s="13" t="s">
        <v>1130</v>
      </c>
      <c r="F1298" s="13" t="str">
        <f t="shared" si="657"/>
        <v>SZ</v>
      </c>
      <c r="G1298" s="13" t="str">
        <f>VLOOKUP(LOWER(F1298)&amp;H1298,'Current pricing'!A:B,2,0)</f>
        <v>天齐锂业</v>
      </c>
      <c r="H1298" s="13" t="s">
        <v>1205</v>
      </c>
      <c r="I1298" s="13" t="s">
        <v>1207</v>
      </c>
      <c r="J1298" s="13" t="s">
        <v>2585</v>
      </c>
      <c r="K1298" s="13">
        <v>1000</v>
      </c>
      <c r="L1298" s="13">
        <v>1</v>
      </c>
      <c r="M1298" s="13">
        <v>49.39</v>
      </c>
      <c r="N1298" s="13">
        <f t="shared" si="666"/>
        <v>49390</v>
      </c>
      <c r="O1298" s="13">
        <f t="shared" si="667"/>
        <v>49390</v>
      </c>
      <c r="P1298" s="19">
        <f t="shared" si="658"/>
        <v>0</v>
      </c>
      <c r="Q1298" s="19">
        <f t="shared" si="673"/>
        <v>9.8780000000000001</v>
      </c>
      <c r="R1298" s="13">
        <f t="shared" si="659"/>
        <v>0</v>
      </c>
      <c r="S1298" s="19">
        <f t="shared" si="668"/>
        <v>-49399.877999999997</v>
      </c>
      <c r="T1298" s="13">
        <f t="shared" si="669"/>
        <v>-49.399877999999994</v>
      </c>
      <c r="U1298" s="13">
        <f>IF(ISNA(VLOOKUP(LOWER(F1298)&amp;H1298,Prices!A:C,3,0)),0,VLOOKUP(LOWER(F1298)&amp;H1298,Prices!A:C,3,0))</f>
        <v>75.489999999999995</v>
      </c>
      <c r="V1298" s="13">
        <f>IF(ISNA(VLOOKUP(LOWER(F1298)&amp;H1298,Prices!A:C,2,0)),0,VLOOKUP(LOWER(F1298)&amp;H1298,Prices!A:C,2,0))</f>
        <v>74.16</v>
      </c>
      <c r="W1298" s="13">
        <f t="shared" si="670"/>
        <v>24760.122000000003</v>
      </c>
      <c r="X1298" s="13">
        <f t="shared" si="671"/>
        <v>-1329.9999999999982</v>
      </c>
      <c r="Y1298" s="43">
        <f t="shared" si="672"/>
        <v>0.50131852601741245</v>
      </c>
      <c r="Z1298" s="49"/>
      <c r="AA1298" s="24"/>
    </row>
    <row r="1299" spans="1:27" s="13" customFormat="1" x14ac:dyDescent="0.15">
      <c r="A1299" s="12">
        <v>42842</v>
      </c>
      <c r="B1299" s="60" t="s">
        <v>2525</v>
      </c>
      <c r="C1299" s="13" t="s">
        <v>1128</v>
      </c>
      <c r="D1299" s="13" t="s">
        <v>1129</v>
      </c>
      <c r="E1299" s="13" t="s">
        <v>1130</v>
      </c>
      <c r="F1299" s="13" t="str">
        <f t="shared" si="657"/>
        <v>SH</v>
      </c>
      <c r="G1299" s="13" t="str">
        <f>VLOOKUP(LOWER(F1299)&amp;H1299,'Current pricing'!A:B,2,0)</f>
        <v>中化国际</v>
      </c>
      <c r="H1299" s="13" t="s">
        <v>1183</v>
      </c>
      <c r="I1299" s="13" t="s">
        <v>1207</v>
      </c>
      <c r="J1299" s="13" t="s">
        <v>2585</v>
      </c>
      <c r="K1299" s="13">
        <v>4200</v>
      </c>
      <c r="L1299" s="13">
        <v>1</v>
      </c>
      <c r="M1299" s="13">
        <v>11.76</v>
      </c>
      <c r="N1299" s="13">
        <f t="shared" si="666"/>
        <v>49392</v>
      </c>
      <c r="O1299" s="13">
        <f t="shared" si="667"/>
        <v>49392</v>
      </c>
      <c r="P1299" s="19">
        <f t="shared" si="658"/>
        <v>0.98784000000000005</v>
      </c>
      <c r="Q1299" s="19">
        <f t="shared" si="673"/>
        <v>9.878400000000001</v>
      </c>
      <c r="R1299" s="13">
        <f t="shared" si="659"/>
        <v>0</v>
      </c>
      <c r="S1299" s="19">
        <f t="shared" si="668"/>
        <v>-49402.866240000003</v>
      </c>
      <c r="T1299" s="13">
        <f t="shared" si="669"/>
        <v>-11.7625872</v>
      </c>
      <c r="U1299" s="13">
        <f>IF(ISNA(VLOOKUP(LOWER(F1299)&amp;H1299,Prices!A:C,3,0)),0,VLOOKUP(LOWER(F1299)&amp;H1299,Prices!A:C,3,0))</f>
        <v>9.85</v>
      </c>
      <c r="V1299" s="13">
        <f>IF(ISNA(VLOOKUP(LOWER(F1299)&amp;H1299,Prices!A:C,2,0)),0,VLOOKUP(LOWER(F1299)&amp;H1299,Prices!A:C,2,0))</f>
        <v>9.7200000000000006</v>
      </c>
      <c r="W1299" s="13">
        <f t="shared" si="670"/>
        <v>-8578.8662399999994</v>
      </c>
      <c r="X1299" s="13">
        <f t="shared" si="671"/>
        <v>-545.99999999999579</v>
      </c>
      <c r="Y1299" s="43">
        <f t="shared" si="672"/>
        <v>-0.17368938775510204</v>
      </c>
      <c r="Z1299" s="49"/>
      <c r="AA1299" s="24"/>
    </row>
    <row r="1300" spans="1:27" s="13" customFormat="1" x14ac:dyDescent="0.15">
      <c r="A1300" s="12">
        <v>42842</v>
      </c>
      <c r="B1300" s="60" t="s">
        <v>2526</v>
      </c>
      <c r="C1300" s="13" t="s">
        <v>1128</v>
      </c>
      <c r="D1300" s="13" t="s">
        <v>1129</v>
      </c>
      <c r="E1300" s="13" t="s">
        <v>1130</v>
      </c>
      <c r="F1300" s="13" t="str">
        <f t="shared" si="657"/>
        <v>SZ</v>
      </c>
      <c r="G1300" s="13" t="str">
        <f>VLOOKUP(LOWER(F1300)&amp;H1300,'Current pricing'!A:B,2,0)</f>
        <v>神州高铁</v>
      </c>
      <c r="H1300" s="13" t="s">
        <v>2504</v>
      </c>
      <c r="I1300" s="13" t="s">
        <v>1207</v>
      </c>
      <c r="J1300" s="13" t="s">
        <v>2609</v>
      </c>
      <c r="K1300" s="13">
        <v>1000</v>
      </c>
      <c r="L1300" s="13">
        <v>1</v>
      </c>
      <c r="M1300" s="13">
        <v>8.8000000000000007</v>
      </c>
      <c r="N1300" s="13">
        <f t="shared" si="666"/>
        <v>8800</v>
      </c>
      <c r="O1300" s="13">
        <f t="shared" si="667"/>
        <v>8800</v>
      </c>
      <c r="P1300" s="19">
        <f t="shared" si="658"/>
        <v>0</v>
      </c>
      <c r="Q1300" s="19">
        <f t="shared" si="673"/>
        <v>5</v>
      </c>
      <c r="R1300" s="13">
        <f t="shared" si="659"/>
        <v>0</v>
      </c>
      <c r="S1300" s="19">
        <f t="shared" si="668"/>
        <v>-8805</v>
      </c>
      <c r="T1300" s="13">
        <f t="shared" si="669"/>
        <v>-8.8049999999999997</v>
      </c>
      <c r="U1300" s="13">
        <f>IF(ISNA(VLOOKUP(LOWER(F1300)&amp;H1300,Prices!A:C,3,0)),0,VLOOKUP(LOWER(F1300)&amp;H1300,Prices!A:C,3,0))</f>
        <v>9.24</v>
      </c>
      <c r="V1300" s="13">
        <f>IF(ISNA(VLOOKUP(LOWER(F1300)&amp;H1300,Prices!A:C,2,0)),0,VLOOKUP(LOWER(F1300)&amp;H1300,Prices!A:C,2,0))</f>
        <v>9.19</v>
      </c>
      <c r="W1300" s="13">
        <f t="shared" si="670"/>
        <v>384.99999999999977</v>
      </c>
      <c r="X1300" s="13">
        <f t="shared" si="671"/>
        <v>-50.000000000000711</v>
      </c>
      <c r="Y1300" s="43">
        <f t="shared" si="672"/>
        <v>4.3749999999999976E-2</v>
      </c>
      <c r="Z1300" s="49"/>
      <c r="AA1300" s="24"/>
    </row>
    <row r="1301" spans="1:27" s="13" customFormat="1" x14ac:dyDescent="0.15">
      <c r="A1301" s="12">
        <v>42842</v>
      </c>
      <c r="B1301" s="60" t="s">
        <v>2527</v>
      </c>
      <c r="C1301" s="13" t="s">
        <v>1128</v>
      </c>
      <c r="D1301" s="13" t="s">
        <v>1129</v>
      </c>
      <c r="E1301" s="13" t="s">
        <v>1130</v>
      </c>
      <c r="F1301" s="13" t="str">
        <f t="shared" si="657"/>
        <v>SZ</v>
      </c>
      <c r="G1301" s="13" t="str">
        <f>VLOOKUP(LOWER(F1301)&amp;H1301,'Current pricing'!A:B,2,0)</f>
        <v>天齐锂业</v>
      </c>
      <c r="H1301" s="13" t="s">
        <v>1205</v>
      </c>
      <c r="I1301" s="13" t="s">
        <v>1207</v>
      </c>
      <c r="J1301" s="13" t="s">
        <v>2585</v>
      </c>
      <c r="K1301" s="13">
        <v>300</v>
      </c>
      <c r="L1301" s="13">
        <v>1</v>
      </c>
      <c r="M1301" s="13">
        <v>49.48</v>
      </c>
      <c r="N1301" s="13">
        <f t="shared" si="666"/>
        <v>14843.999999999998</v>
      </c>
      <c r="O1301" s="13">
        <f t="shared" si="667"/>
        <v>14843.999999999998</v>
      </c>
      <c r="P1301" s="19">
        <f t="shared" si="658"/>
        <v>0</v>
      </c>
      <c r="Q1301" s="19">
        <f t="shared" si="673"/>
        <v>5</v>
      </c>
      <c r="R1301" s="13">
        <f t="shared" si="659"/>
        <v>0</v>
      </c>
      <c r="S1301" s="19">
        <f t="shared" si="668"/>
        <v>-14848.999999999998</v>
      </c>
      <c r="T1301" s="13">
        <f t="shared" si="669"/>
        <v>-49.496666666666663</v>
      </c>
      <c r="U1301" s="13">
        <f>IF(ISNA(VLOOKUP(LOWER(F1301)&amp;H1301,Prices!A:C,3,0)),0,VLOOKUP(LOWER(F1301)&amp;H1301,Prices!A:C,3,0))</f>
        <v>75.489999999999995</v>
      </c>
      <c r="V1301" s="13">
        <f>IF(ISNA(VLOOKUP(LOWER(F1301)&amp;H1301,Prices!A:C,2,0)),0,VLOOKUP(LOWER(F1301)&amp;H1301,Prices!A:C,2,0))</f>
        <v>74.16</v>
      </c>
      <c r="W1301" s="13">
        <f t="shared" si="670"/>
        <v>7399</v>
      </c>
      <c r="X1301" s="13">
        <f t="shared" si="671"/>
        <v>-398.99999999999949</v>
      </c>
      <c r="Y1301" s="43">
        <f t="shared" si="672"/>
        <v>0.4984505524117489</v>
      </c>
      <c r="Z1301" s="49"/>
      <c r="AA1301" s="24"/>
    </row>
    <row r="1302" spans="1:27" s="13" customFormat="1" x14ac:dyDescent="0.15">
      <c r="A1302" s="12">
        <v>42842</v>
      </c>
      <c r="B1302" s="60" t="s">
        <v>2528</v>
      </c>
      <c r="C1302" s="13" t="s">
        <v>1128</v>
      </c>
      <c r="D1302" s="13" t="s">
        <v>1129</v>
      </c>
      <c r="E1302" s="13" t="s">
        <v>1130</v>
      </c>
      <c r="F1302" s="13" t="str">
        <f t="shared" si="657"/>
        <v>SZ</v>
      </c>
      <c r="G1302" s="13" t="str">
        <f>VLOOKUP(LOWER(F1302)&amp;H1302,'Current pricing'!A:B,2,0)</f>
        <v>神州高铁</v>
      </c>
      <c r="H1302" s="13" t="s">
        <v>2504</v>
      </c>
      <c r="I1302" s="13" t="s">
        <v>1207</v>
      </c>
      <c r="J1302" s="13" t="s">
        <v>2609</v>
      </c>
      <c r="K1302" s="13">
        <v>2500</v>
      </c>
      <c r="L1302" s="13">
        <v>1</v>
      </c>
      <c r="M1302" s="13">
        <v>8.8000000000000007</v>
      </c>
      <c r="N1302" s="13">
        <f t="shared" si="666"/>
        <v>22000</v>
      </c>
      <c r="O1302" s="13">
        <f t="shared" si="667"/>
        <v>22000</v>
      </c>
      <c r="P1302" s="19">
        <f t="shared" si="658"/>
        <v>0</v>
      </c>
      <c r="Q1302" s="19">
        <f t="shared" si="673"/>
        <v>5</v>
      </c>
      <c r="R1302" s="13">
        <f t="shared" si="659"/>
        <v>0</v>
      </c>
      <c r="S1302" s="19">
        <f t="shared" si="668"/>
        <v>-22005</v>
      </c>
      <c r="T1302" s="13">
        <f t="shared" si="669"/>
        <v>-8.8019999999999996</v>
      </c>
      <c r="U1302" s="13">
        <f>IF(ISNA(VLOOKUP(LOWER(F1302)&amp;H1302,Prices!A:C,3,0)),0,VLOOKUP(LOWER(F1302)&amp;H1302,Prices!A:C,3,0))</f>
        <v>9.24</v>
      </c>
      <c r="V1302" s="13">
        <f>IF(ISNA(VLOOKUP(LOWER(F1302)&amp;H1302,Prices!A:C,2,0)),0,VLOOKUP(LOWER(F1302)&amp;H1302,Prices!A:C,2,0))</f>
        <v>9.19</v>
      </c>
      <c r="W1302" s="13">
        <f t="shared" si="670"/>
        <v>969.99999999999977</v>
      </c>
      <c r="X1302" s="13">
        <f t="shared" si="671"/>
        <v>-125.00000000000178</v>
      </c>
      <c r="Y1302" s="43">
        <f t="shared" si="672"/>
        <v>4.4090909090909083E-2</v>
      </c>
      <c r="Z1302" s="49"/>
      <c r="AA1302" s="24"/>
    </row>
    <row r="1303" spans="1:27" s="13" customFormat="1" x14ac:dyDescent="0.15">
      <c r="A1303" s="12">
        <v>42842</v>
      </c>
      <c r="B1303" s="60" t="s">
        <v>2529</v>
      </c>
      <c r="C1303" s="13" t="s">
        <v>1128</v>
      </c>
      <c r="D1303" s="13" t="s">
        <v>1129</v>
      </c>
      <c r="E1303" s="13" t="s">
        <v>1130</v>
      </c>
      <c r="F1303" s="13" t="str">
        <f t="shared" si="657"/>
        <v>SZ</v>
      </c>
      <c r="G1303" s="13" t="str">
        <f>VLOOKUP(LOWER(F1303)&amp;H1303,'Current pricing'!A:B,2,0)</f>
        <v>天齐锂业</v>
      </c>
      <c r="H1303" s="13" t="s">
        <v>1205</v>
      </c>
      <c r="I1303" s="13" t="s">
        <v>1207</v>
      </c>
      <c r="J1303" s="13" t="s">
        <v>2585</v>
      </c>
      <c r="K1303" s="13">
        <v>500</v>
      </c>
      <c r="L1303" s="13">
        <v>1</v>
      </c>
      <c r="M1303" s="13">
        <v>49.45</v>
      </c>
      <c r="N1303" s="13">
        <f t="shared" si="666"/>
        <v>24725</v>
      </c>
      <c r="O1303" s="13">
        <f t="shared" si="667"/>
        <v>24725</v>
      </c>
      <c r="P1303" s="19">
        <f t="shared" si="658"/>
        <v>0</v>
      </c>
      <c r="Q1303" s="19">
        <f t="shared" si="673"/>
        <v>5</v>
      </c>
      <c r="R1303" s="13">
        <f t="shared" si="659"/>
        <v>0</v>
      </c>
      <c r="S1303" s="19">
        <f t="shared" si="668"/>
        <v>-24730</v>
      </c>
      <c r="T1303" s="13">
        <f t="shared" si="669"/>
        <v>-49.46</v>
      </c>
      <c r="U1303" s="13">
        <f>IF(ISNA(VLOOKUP(LOWER(F1303)&amp;H1303,Prices!A:C,3,0)),0,VLOOKUP(LOWER(F1303)&amp;H1303,Prices!A:C,3,0))</f>
        <v>75.489999999999995</v>
      </c>
      <c r="V1303" s="13">
        <f>IF(ISNA(VLOOKUP(LOWER(F1303)&amp;H1303,Prices!A:C,2,0)),0,VLOOKUP(LOWER(F1303)&amp;H1303,Prices!A:C,2,0))</f>
        <v>74.16</v>
      </c>
      <c r="W1303" s="13">
        <f t="shared" si="670"/>
        <v>12349.999999999998</v>
      </c>
      <c r="X1303" s="13">
        <f t="shared" si="671"/>
        <v>-664.99999999999909</v>
      </c>
      <c r="Y1303" s="43">
        <f t="shared" si="672"/>
        <v>0.49949443882709799</v>
      </c>
      <c r="Z1303" s="49"/>
      <c r="AA1303" s="24"/>
    </row>
    <row r="1304" spans="1:27" s="13" customFormat="1" x14ac:dyDescent="0.15">
      <c r="A1304" s="12">
        <v>42842</v>
      </c>
      <c r="B1304" s="60" t="s">
        <v>2530</v>
      </c>
      <c r="C1304" s="13" t="s">
        <v>1128</v>
      </c>
      <c r="D1304" s="13" t="s">
        <v>1129</v>
      </c>
      <c r="E1304" s="13" t="s">
        <v>1130</v>
      </c>
      <c r="F1304" s="13" t="str">
        <f t="shared" si="657"/>
        <v>SZ</v>
      </c>
      <c r="G1304" s="13" t="str">
        <f>VLOOKUP(LOWER(F1304)&amp;H1304,'Current pricing'!A:B,2,0)</f>
        <v>赣锋锂业</v>
      </c>
      <c r="H1304" s="13" t="s">
        <v>2023</v>
      </c>
      <c r="I1304" s="13" t="s">
        <v>1207</v>
      </c>
      <c r="J1304" s="13" t="s">
        <v>2586</v>
      </c>
      <c r="K1304" s="13">
        <v>1100</v>
      </c>
      <c r="L1304" s="13">
        <v>1</v>
      </c>
      <c r="M1304" s="13">
        <v>42.06</v>
      </c>
      <c r="N1304" s="13">
        <f t="shared" si="666"/>
        <v>46266</v>
      </c>
      <c r="O1304" s="13">
        <f t="shared" si="667"/>
        <v>46266</v>
      </c>
      <c r="P1304" s="19">
        <f t="shared" si="658"/>
        <v>0</v>
      </c>
      <c r="Q1304" s="19">
        <f t="shared" si="673"/>
        <v>9.2531999999999996</v>
      </c>
      <c r="R1304" s="13">
        <f t="shared" si="659"/>
        <v>0</v>
      </c>
      <c r="S1304" s="19">
        <f t="shared" si="668"/>
        <v>-46275.253199999999</v>
      </c>
      <c r="T1304" s="13">
        <f t="shared" si="669"/>
        <v>-42.068412000000002</v>
      </c>
      <c r="U1304" s="13">
        <f>IF(ISNA(VLOOKUP(LOWER(F1304)&amp;H1304,Prices!A:C,3,0)),0,VLOOKUP(LOWER(F1304)&amp;H1304,Prices!A:C,3,0))</f>
        <v>87.11</v>
      </c>
      <c r="V1304" s="13">
        <f>IF(ISNA(VLOOKUP(LOWER(F1304)&amp;H1304,Prices!A:C,2,0)),0,VLOOKUP(LOWER(F1304)&amp;H1304,Prices!A:C,2,0))</f>
        <v>86</v>
      </c>
      <c r="W1304" s="13">
        <f t="shared" si="670"/>
        <v>48324.746800000001</v>
      </c>
      <c r="X1304" s="13">
        <f t="shared" si="671"/>
        <v>-1220.9999999999993</v>
      </c>
      <c r="Y1304" s="43">
        <f t="shared" si="672"/>
        <v>1.0444980504041845</v>
      </c>
      <c r="Z1304" s="49"/>
      <c r="AA1304" s="24"/>
    </row>
    <row r="1305" spans="1:27" s="13" customFormat="1" x14ac:dyDescent="0.15">
      <c r="A1305" s="12">
        <v>42842</v>
      </c>
      <c r="B1305" s="60" t="s">
        <v>2531</v>
      </c>
      <c r="C1305" s="13" t="s">
        <v>1128</v>
      </c>
      <c r="D1305" s="13" t="s">
        <v>1129</v>
      </c>
      <c r="E1305" s="13" t="s">
        <v>1130</v>
      </c>
      <c r="F1305" s="13" t="str">
        <f t="shared" si="657"/>
        <v>SH</v>
      </c>
      <c r="G1305" s="13" t="str">
        <f>VLOOKUP(LOWER(F1305)&amp;H1305,'Current pricing'!A:B,2,0)</f>
        <v>中化国际</v>
      </c>
      <c r="H1305" s="13" t="s">
        <v>1183</v>
      </c>
      <c r="I1305" s="13" t="s">
        <v>1207</v>
      </c>
      <c r="J1305" s="13" t="s">
        <v>2585</v>
      </c>
      <c r="K1305" s="13">
        <v>4200</v>
      </c>
      <c r="L1305" s="13">
        <v>1</v>
      </c>
      <c r="M1305" s="13">
        <v>11.8</v>
      </c>
      <c r="N1305" s="13">
        <f t="shared" si="666"/>
        <v>49560</v>
      </c>
      <c r="O1305" s="13">
        <f t="shared" si="667"/>
        <v>49560</v>
      </c>
      <c r="P1305" s="19">
        <f t="shared" si="658"/>
        <v>0.99120000000000008</v>
      </c>
      <c r="Q1305" s="19">
        <f t="shared" si="673"/>
        <v>9.9120000000000008</v>
      </c>
      <c r="R1305" s="13">
        <f t="shared" si="659"/>
        <v>0</v>
      </c>
      <c r="S1305" s="19">
        <f t="shared" si="668"/>
        <v>-49570.903199999993</v>
      </c>
      <c r="T1305" s="13">
        <f t="shared" si="669"/>
        <v>-11.802595999999998</v>
      </c>
      <c r="U1305" s="13">
        <f>IF(ISNA(VLOOKUP(LOWER(F1305)&amp;H1305,Prices!A:C,3,0)),0,VLOOKUP(LOWER(F1305)&amp;H1305,Prices!A:C,3,0))</f>
        <v>9.85</v>
      </c>
      <c r="V1305" s="13">
        <f>IF(ISNA(VLOOKUP(LOWER(F1305)&amp;H1305,Prices!A:C,2,0)),0,VLOOKUP(LOWER(F1305)&amp;H1305,Prices!A:C,2,0))</f>
        <v>9.7200000000000006</v>
      </c>
      <c r="W1305" s="13">
        <f t="shared" si="670"/>
        <v>-8746.9031999999879</v>
      </c>
      <c r="X1305" s="13">
        <f t="shared" si="671"/>
        <v>-545.99999999999579</v>
      </c>
      <c r="Y1305" s="43">
        <f t="shared" si="672"/>
        <v>-0.17649118644067771</v>
      </c>
      <c r="Z1305" s="49"/>
      <c r="AA1305" s="24"/>
    </row>
    <row r="1306" spans="1:27" s="13" customFormat="1" x14ac:dyDescent="0.15">
      <c r="A1306" s="12">
        <v>42842</v>
      </c>
      <c r="B1306" s="60" t="s">
        <v>2532</v>
      </c>
      <c r="C1306" s="13" t="s">
        <v>1128</v>
      </c>
      <c r="D1306" s="13" t="s">
        <v>1129</v>
      </c>
      <c r="E1306" s="13" t="s">
        <v>1130</v>
      </c>
      <c r="F1306" s="13" t="str">
        <f t="shared" si="657"/>
        <v>SZ</v>
      </c>
      <c r="G1306" s="13" t="str">
        <f>VLOOKUP(LOWER(F1306)&amp;H1306,'Current pricing'!A:B,2,0)</f>
        <v>天齐锂业</v>
      </c>
      <c r="H1306" s="13" t="s">
        <v>1205</v>
      </c>
      <c r="I1306" s="13" t="s">
        <v>1207</v>
      </c>
      <c r="J1306" s="13" t="s">
        <v>2585</v>
      </c>
      <c r="K1306" s="13">
        <v>1000</v>
      </c>
      <c r="L1306" s="13">
        <v>1</v>
      </c>
      <c r="M1306" s="13">
        <v>49.86</v>
      </c>
      <c r="N1306" s="13">
        <f t="shared" si="666"/>
        <v>49860</v>
      </c>
      <c r="O1306" s="13">
        <f t="shared" si="667"/>
        <v>49860</v>
      </c>
      <c r="P1306" s="19">
        <f t="shared" si="658"/>
        <v>0</v>
      </c>
      <c r="Q1306" s="19">
        <f t="shared" si="673"/>
        <v>9.9720000000000013</v>
      </c>
      <c r="R1306" s="13">
        <f t="shared" si="659"/>
        <v>0</v>
      </c>
      <c r="S1306" s="19">
        <f t="shared" si="668"/>
        <v>-49869.972000000002</v>
      </c>
      <c r="T1306" s="13">
        <f t="shared" si="669"/>
        <v>-49.869972000000004</v>
      </c>
      <c r="U1306" s="13">
        <f>IF(ISNA(VLOOKUP(LOWER(F1306)&amp;H1306,Prices!A:C,3,0)),0,VLOOKUP(LOWER(F1306)&amp;H1306,Prices!A:C,3,0))</f>
        <v>75.489999999999995</v>
      </c>
      <c r="V1306" s="13">
        <f>IF(ISNA(VLOOKUP(LOWER(F1306)&amp;H1306,Prices!A:C,2,0)),0,VLOOKUP(LOWER(F1306)&amp;H1306,Prices!A:C,2,0))</f>
        <v>74.16</v>
      </c>
      <c r="W1306" s="13">
        <f t="shared" si="670"/>
        <v>24290.027999999991</v>
      </c>
      <c r="X1306" s="13">
        <f t="shared" si="671"/>
        <v>-1329.9999999999982</v>
      </c>
      <c r="Y1306" s="43">
        <f t="shared" si="672"/>
        <v>0.487164620938628</v>
      </c>
      <c r="Z1306" s="49"/>
      <c r="AA1306" s="24"/>
    </row>
    <row r="1307" spans="1:27" s="13" customFormat="1" x14ac:dyDescent="0.15">
      <c r="A1307" s="12">
        <v>42842</v>
      </c>
      <c r="B1307" s="60" t="s">
        <v>2533</v>
      </c>
      <c r="C1307" s="13" t="s">
        <v>1128</v>
      </c>
      <c r="D1307" s="13" t="s">
        <v>1129</v>
      </c>
      <c r="E1307" s="13" t="s">
        <v>1130</v>
      </c>
      <c r="F1307" s="13" t="str">
        <f t="shared" si="657"/>
        <v>SZ</v>
      </c>
      <c r="G1307" s="13" t="str">
        <f>VLOOKUP(LOWER(F1307)&amp;H1307,'Current pricing'!A:B,2,0)</f>
        <v>东方园林</v>
      </c>
      <c r="H1307" s="13" t="s">
        <v>1426</v>
      </c>
      <c r="I1307" s="13" t="s">
        <v>1207</v>
      </c>
      <c r="J1307" s="13" t="s">
        <v>2585</v>
      </c>
      <c r="K1307" s="13">
        <v>2700</v>
      </c>
      <c r="L1307" s="13">
        <v>1</v>
      </c>
      <c r="M1307" s="13">
        <v>18.46</v>
      </c>
      <c r="N1307" s="13">
        <f t="shared" si="666"/>
        <v>49842</v>
      </c>
      <c r="O1307" s="13">
        <f t="shared" si="667"/>
        <v>49842</v>
      </c>
      <c r="P1307" s="19">
        <f t="shared" si="658"/>
        <v>0</v>
      </c>
      <c r="Q1307" s="19">
        <f t="shared" si="673"/>
        <v>9.9684000000000008</v>
      </c>
      <c r="R1307" s="13">
        <f t="shared" si="659"/>
        <v>0</v>
      </c>
      <c r="S1307" s="19">
        <f t="shared" si="668"/>
        <v>-49851.968399999998</v>
      </c>
      <c r="T1307" s="13">
        <f t="shared" si="669"/>
        <v>-18.463691999999998</v>
      </c>
      <c r="U1307" s="13">
        <f>IF(ISNA(VLOOKUP(LOWER(F1307)&amp;H1307,Prices!A:C,3,0)),0,VLOOKUP(LOWER(F1307)&amp;H1307,Prices!A:C,3,0))</f>
        <v>20.399999999999999</v>
      </c>
      <c r="V1307" s="13">
        <f>IF(ISNA(VLOOKUP(LOWER(F1307)&amp;H1307,Prices!A:C,2,0)),0,VLOOKUP(LOWER(F1307)&amp;H1307,Prices!A:C,2,0))</f>
        <v>21.02</v>
      </c>
      <c r="W1307" s="13">
        <f t="shared" si="670"/>
        <v>6902.0316000000039</v>
      </c>
      <c r="X1307" s="13">
        <f t="shared" si="671"/>
        <v>1674.0000000000027</v>
      </c>
      <c r="Y1307" s="43">
        <f t="shared" si="672"/>
        <v>0.13847822318526551</v>
      </c>
      <c r="Z1307" s="49"/>
      <c r="AA1307" s="24"/>
    </row>
    <row r="1308" spans="1:27" s="13" customFormat="1" x14ac:dyDescent="0.15">
      <c r="A1308" s="12">
        <v>42842</v>
      </c>
      <c r="B1308" s="60" t="s">
        <v>2534</v>
      </c>
      <c r="C1308" s="13" t="s">
        <v>1128</v>
      </c>
      <c r="D1308" s="13" t="s">
        <v>1129</v>
      </c>
      <c r="E1308" s="13" t="s">
        <v>1130</v>
      </c>
      <c r="F1308" s="13" t="str">
        <f t="shared" si="657"/>
        <v>SZ</v>
      </c>
      <c r="G1308" s="13" t="str">
        <f>VLOOKUP(LOWER(F1308)&amp;H1308,'Current pricing'!A:B,2,0)</f>
        <v>神州高铁</v>
      </c>
      <c r="H1308" s="13" t="s">
        <v>2504</v>
      </c>
      <c r="I1308" s="13" t="s">
        <v>1207</v>
      </c>
      <c r="J1308" s="13" t="s">
        <v>2610</v>
      </c>
      <c r="K1308" s="13">
        <v>5600</v>
      </c>
      <c r="L1308" s="13">
        <v>1</v>
      </c>
      <c r="M1308" s="13">
        <v>8.83</v>
      </c>
      <c r="N1308" s="13">
        <f t="shared" si="666"/>
        <v>49448</v>
      </c>
      <c r="O1308" s="13">
        <f t="shared" si="667"/>
        <v>49448</v>
      </c>
      <c r="P1308" s="19">
        <f t="shared" si="658"/>
        <v>0</v>
      </c>
      <c r="Q1308" s="19">
        <f t="shared" si="673"/>
        <v>9.8895999999999997</v>
      </c>
      <c r="R1308" s="13">
        <f t="shared" si="659"/>
        <v>0</v>
      </c>
      <c r="S1308" s="19">
        <f t="shared" si="668"/>
        <v>-49457.889600000002</v>
      </c>
      <c r="T1308" s="13">
        <f t="shared" si="669"/>
        <v>-8.831766</v>
      </c>
      <c r="U1308" s="13">
        <f>IF(ISNA(VLOOKUP(LOWER(F1308)&amp;H1308,Prices!A:C,3,0)),0,VLOOKUP(LOWER(F1308)&amp;H1308,Prices!A:C,3,0))</f>
        <v>9.24</v>
      </c>
      <c r="V1308" s="13">
        <f>IF(ISNA(VLOOKUP(LOWER(F1308)&amp;H1308,Prices!A:C,2,0)),0,VLOOKUP(LOWER(F1308)&amp;H1308,Prices!A:C,2,0))</f>
        <v>9.19</v>
      </c>
      <c r="W1308" s="13">
        <f t="shared" si="670"/>
        <v>2006.1103999999973</v>
      </c>
      <c r="X1308" s="13">
        <f t="shared" si="671"/>
        <v>-280.00000000000398</v>
      </c>
      <c r="Y1308" s="43">
        <f t="shared" si="672"/>
        <v>4.0570101925254759E-2</v>
      </c>
      <c r="Z1308" s="49"/>
      <c r="AA1308" s="24"/>
    </row>
    <row r="1309" spans="1:27" s="13" customFormat="1" x14ac:dyDescent="0.15">
      <c r="A1309" s="12">
        <v>42843</v>
      </c>
      <c r="B1309" s="60" t="s">
        <v>2205</v>
      </c>
      <c r="C1309" s="13" t="s">
        <v>1128</v>
      </c>
      <c r="D1309" s="13" t="s">
        <v>1129</v>
      </c>
      <c r="E1309" s="13" t="s">
        <v>1130</v>
      </c>
      <c r="F1309" s="13" t="str">
        <f t="shared" si="657"/>
        <v>SZ</v>
      </c>
      <c r="G1309" s="13" t="str">
        <f>VLOOKUP(LOWER(F1309)&amp;H1309,'Current pricing'!A:B,2,0)</f>
        <v>天齐锂业</v>
      </c>
      <c r="H1309" s="13" t="s">
        <v>1205</v>
      </c>
      <c r="I1309" s="13" t="s">
        <v>1206</v>
      </c>
      <c r="J1309" s="13" t="s">
        <v>2585</v>
      </c>
      <c r="K1309" s="13">
        <v>-1900</v>
      </c>
      <c r="L1309" s="13">
        <v>1</v>
      </c>
      <c r="M1309" s="13">
        <v>50.27</v>
      </c>
      <c r="N1309" s="13">
        <f t="shared" ref="N1309:N1326" si="674">K1309*M1309</f>
        <v>-95513</v>
      </c>
      <c r="O1309" s="13">
        <f t="shared" ref="O1309:O1326" si="675">ABS(N1309)</f>
        <v>95513</v>
      </c>
      <c r="P1309" s="19">
        <f t="shared" si="658"/>
        <v>0</v>
      </c>
      <c r="Q1309" s="19">
        <f t="shared" si="673"/>
        <v>19.102600000000002</v>
      </c>
      <c r="R1309" s="13">
        <f t="shared" si="659"/>
        <v>95.51</v>
      </c>
      <c r="S1309" s="19">
        <f t="shared" ref="S1309:S1326" si="676">-(N1309+P1309+Q1309+R1309)</f>
        <v>95398.387400000007</v>
      </c>
      <c r="T1309" s="13">
        <f t="shared" ref="T1309:T1326" si="677">S1309/K1309</f>
        <v>-50.209677578947371</v>
      </c>
      <c r="U1309" s="13">
        <f>IF(ISNA(VLOOKUP(LOWER(F1309)&amp;H1309,Prices!A:C,3,0)),0,VLOOKUP(LOWER(F1309)&amp;H1309,Prices!A:C,3,0))</f>
        <v>75.489999999999995</v>
      </c>
      <c r="V1309" s="13">
        <f>IF(ISNA(VLOOKUP(LOWER(F1309)&amp;H1309,Prices!A:C,2,0)),0,VLOOKUP(LOWER(F1309)&amp;H1309,Prices!A:C,2,0))</f>
        <v>74.16</v>
      </c>
      <c r="W1309" s="13">
        <f t="shared" ref="W1309:W1326" si="678">IF(I1309="B",(V1309+T1309)*K1309,(V1309+T1309)*K1309)</f>
        <v>-45505.612599999986</v>
      </c>
      <c r="X1309" s="13">
        <f t="shared" ref="X1309:X1326" si="679">K1309*(V1309-U1309)</f>
        <v>2526.9999999999968</v>
      </c>
      <c r="Y1309" s="43">
        <f t="shared" ref="Y1309:Y1326" si="680">W1309/O1309</f>
        <v>-0.4764337064064576</v>
      </c>
      <c r="Z1309" s="49"/>
      <c r="AA1309" s="24"/>
    </row>
    <row r="1310" spans="1:27" s="13" customFormat="1" x14ac:dyDescent="0.15">
      <c r="A1310" s="12">
        <v>42843</v>
      </c>
      <c r="B1310" s="60" t="s">
        <v>2538</v>
      </c>
      <c r="C1310" s="13" t="s">
        <v>1128</v>
      </c>
      <c r="D1310" s="13" t="s">
        <v>1129</v>
      </c>
      <c r="E1310" s="13" t="s">
        <v>1130</v>
      </c>
      <c r="F1310" s="13" t="str">
        <f t="shared" si="657"/>
        <v>SH</v>
      </c>
      <c r="G1310" s="13" t="str">
        <f>VLOOKUP(LOWER(F1310)&amp;H1310,'Current pricing'!A:B,2,0)</f>
        <v>中化国际</v>
      </c>
      <c r="H1310" s="13" t="s">
        <v>1183</v>
      </c>
      <c r="I1310" s="13" t="s">
        <v>1206</v>
      </c>
      <c r="J1310" s="13" t="s">
        <v>2585</v>
      </c>
      <c r="K1310" s="13">
        <v>-10300</v>
      </c>
      <c r="L1310" s="13">
        <v>1</v>
      </c>
      <c r="M1310" s="13">
        <v>11.79</v>
      </c>
      <c r="N1310" s="13">
        <f t="shared" si="674"/>
        <v>-121436.99999999999</v>
      </c>
      <c r="O1310" s="13">
        <f t="shared" si="675"/>
        <v>121436.99999999999</v>
      </c>
      <c r="P1310" s="19">
        <f t="shared" si="658"/>
        <v>2.4287399999999999</v>
      </c>
      <c r="Q1310" s="19">
        <f t="shared" si="673"/>
        <v>24.287399999999998</v>
      </c>
      <c r="R1310" s="13">
        <f t="shared" si="659"/>
        <v>121.44</v>
      </c>
      <c r="S1310" s="19">
        <f t="shared" si="676"/>
        <v>121288.84385999998</v>
      </c>
      <c r="T1310" s="13">
        <f t="shared" si="677"/>
        <v>-11.775615908737862</v>
      </c>
      <c r="U1310" s="13">
        <f>IF(ISNA(VLOOKUP(LOWER(F1310)&amp;H1310,Prices!A:C,3,0)),0,VLOOKUP(LOWER(F1310)&amp;H1310,Prices!A:C,3,0))</f>
        <v>9.85</v>
      </c>
      <c r="V1310" s="13">
        <f>IF(ISNA(VLOOKUP(LOWER(F1310)&amp;H1310,Prices!A:C,2,0)),0,VLOOKUP(LOWER(F1310)&amp;H1310,Prices!A:C,2,0))</f>
        <v>9.7200000000000006</v>
      </c>
      <c r="W1310" s="13">
        <f t="shared" si="678"/>
        <v>21172.843859999972</v>
      </c>
      <c r="X1310" s="13">
        <f t="shared" si="679"/>
        <v>1338.9999999999898</v>
      </c>
      <c r="Y1310" s="43">
        <f t="shared" si="680"/>
        <v>0.17435249437980166</v>
      </c>
      <c r="Z1310" s="49"/>
      <c r="AA1310" s="24"/>
    </row>
    <row r="1311" spans="1:27" s="13" customFormat="1" x14ac:dyDescent="0.15">
      <c r="A1311" s="12">
        <v>42843</v>
      </c>
      <c r="B1311" s="60" t="s">
        <v>2539</v>
      </c>
      <c r="C1311" s="13" t="s">
        <v>1128</v>
      </c>
      <c r="D1311" s="13" t="s">
        <v>1129</v>
      </c>
      <c r="E1311" s="13" t="s">
        <v>1130</v>
      </c>
      <c r="F1311" s="13" t="str">
        <f t="shared" si="657"/>
        <v>SZ</v>
      </c>
      <c r="G1311" s="13" t="str">
        <f>VLOOKUP(LOWER(F1311)&amp;H1311,'Current pricing'!A:B,2,0)</f>
        <v>天齐锂业</v>
      </c>
      <c r="H1311" s="13" t="s">
        <v>1205</v>
      </c>
      <c r="I1311" s="13" t="s">
        <v>1206</v>
      </c>
      <c r="J1311" s="13" t="s">
        <v>2585</v>
      </c>
      <c r="K1311" s="13">
        <v>-100</v>
      </c>
      <c r="L1311" s="13">
        <v>1</v>
      </c>
      <c r="M1311" s="13">
        <v>50.29</v>
      </c>
      <c r="N1311" s="13">
        <f t="shared" si="674"/>
        <v>-5029</v>
      </c>
      <c r="O1311" s="13">
        <f t="shared" si="675"/>
        <v>5029</v>
      </c>
      <c r="P1311" s="19">
        <f t="shared" si="658"/>
        <v>0</v>
      </c>
      <c r="Q1311" s="19">
        <f t="shared" si="673"/>
        <v>5</v>
      </c>
      <c r="R1311" s="13">
        <f t="shared" si="659"/>
        <v>5.03</v>
      </c>
      <c r="S1311" s="19">
        <f t="shared" si="676"/>
        <v>5018.97</v>
      </c>
      <c r="T1311" s="13">
        <f t="shared" si="677"/>
        <v>-50.189700000000002</v>
      </c>
      <c r="U1311" s="13">
        <f>IF(ISNA(VLOOKUP(LOWER(F1311)&amp;H1311,Prices!A:C,3,0)),0,VLOOKUP(LOWER(F1311)&amp;H1311,Prices!A:C,3,0))</f>
        <v>75.489999999999995</v>
      </c>
      <c r="V1311" s="13">
        <f>IF(ISNA(VLOOKUP(LOWER(F1311)&amp;H1311,Prices!A:C,2,0)),0,VLOOKUP(LOWER(F1311)&amp;H1311,Prices!A:C,2,0))</f>
        <v>74.16</v>
      </c>
      <c r="W1311" s="13">
        <f t="shared" si="678"/>
        <v>-2397.0299999999993</v>
      </c>
      <c r="X1311" s="13">
        <f t="shared" si="679"/>
        <v>132.99999999999983</v>
      </c>
      <c r="Y1311" s="43">
        <f t="shared" si="680"/>
        <v>-0.47664147941936752</v>
      </c>
      <c r="Z1311" s="49"/>
      <c r="AA1311" s="24"/>
    </row>
    <row r="1312" spans="1:27" s="13" customFormat="1" x14ac:dyDescent="0.15">
      <c r="A1312" s="12">
        <v>42843</v>
      </c>
      <c r="B1312" s="60" t="s">
        <v>2540</v>
      </c>
      <c r="C1312" s="13" t="s">
        <v>1128</v>
      </c>
      <c r="D1312" s="13" t="s">
        <v>1129</v>
      </c>
      <c r="E1312" s="13" t="s">
        <v>1130</v>
      </c>
      <c r="F1312" s="13" t="str">
        <f t="shared" si="657"/>
        <v>SH</v>
      </c>
      <c r="G1312" s="13" t="str">
        <f>VLOOKUP(LOWER(F1312)&amp;H1312,'Current pricing'!A:B,2,0)</f>
        <v>中化国际</v>
      </c>
      <c r="H1312" s="13" t="s">
        <v>1183</v>
      </c>
      <c r="I1312" s="13" t="s">
        <v>1206</v>
      </c>
      <c r="J1312" s="13" t="s">
        <v>2585</v>
      </c>
      <c r="K1312" s="13">
        <v>-9000</v>
      </c>
      <c r="L1312" s="13">
        <v>1</v>
      </c>
      <c r="M1312" s="13">
        <v>11.79</v>
      </c>
      <c r="N1312" s="13">
        <f t="shared" si="674"/>
        <v>-106109.99999999999</v>
      </c>
      <c r="O1312" s="13">
        <f t="shared" si="675"/>
        <v>106109.99999999999</v>
      </c>
      <c r="P1312" s="19">
        <f t="shared" si="658"/>
        <v>2.1221999999999999</v>
      </c>
      <c r="Q1312" s="19">
        <f t="shared" si="673"/>
        <v>21.221999999999998</v>
      </c>
      <c r="R1312" s="13">
        <f t="shared" si="659"/>
        <v>106.11</v>
      </c>
      <c r="S1312" s="19">
        <f t="shared" si="676"/>
        <v>105980.54579999999</v>
      </c>
      <c r="T1312" s="13">
        <f t="shared" si="677"/>
        <v>-11.7756162</v>
      </c>
      <c r="U1312" s="13">
        <f>IF(ISNA(VLOOKUP(LOWER(F1312)&amp;H1312,Prices!A:C,3,0)),0,VLOOKUP(LOWER(F1312)&amp;H1312,Prices!A:C,3,0))</f>
        <v>9.85</v>
      </c>
      <c r="V1312" s="13">
        <f>IF(ISNA(VLOOKUP(LOWER(F1312)&amp;H1312,Prices!A:C,2,0)),0,VLOOKUP(LOWER(F1312)&amp;H1312,Prices!A:C,2,0))</f>
        <v>9.7200000000000006</v>
      </c>
      <c r="W1312" s="13">
        <f t="shared" si="678"/>
        <v>18500.545799999993</v>
      </c>
      <c r="X1312" s="13">
        <f t="shared" si="679"/>
        <v>1169.9999999999911</v>
      </c>
      <c r="Y1312" s="43">
        <f t="shared" si="680"/>
        <v>0.17435251908396943</v>
      </c>
      <c r="Z1312" s="49"/>
      <c r="AA1312" s="24"/>
    </row>
    <row r="1313" spans="1:27" s="13" customFormat="1" x14ac:dyDescent="0.15">
      <c r="A1313" s="12">
        <v>42843</v>
      </c>
      <c r="B1313" s="60" t="s">
        <v>2541</v>
      </c>
      <c r="C1313" s="13" t="s">
        <v>1128</v>
      </c>
      <c r="D1313" s="13" t="s">
        <v>1129</v>
      </c>
      <c r="E1313" s="13" t="s">
        <v>1130</v>
      </c>
      <c r="F1313" s="13" t="str">
        <f t="shared" si="657"/>
        <v>SZ</v>
      </c>
      <c r="G1313" s="13" t="str">
        <f>VLOOKUP(LOWER(F1313)&amp;H1313,'Current pricing'!A:B,2,0)</f>
        <v>东方园林</v>
      </c>
      <c r="H1313" s="13" t="s">
        <v>1426</v>
      </c>
      <c r="I1313" s="13" t="s">
        <v>1206</v>
      </c>
      <c r="J1313" s="13" t="s">
        <v>2585</v>
      </c>
      <c r="K1313" s="13">
        <v>-1400</v>
      </c>
      <c r="L1313" s="13">
        <v>1</v>
      </c>
      <c r="M1313" s="13">
        <v>18.75</v>
      </c>
      <c r="N1313" s="13">
        <f t="shared" si="674"/>
        <v>-26250</v>
      </c>
      <c r="O1313" s="13">
        <f t="shared" si="675"/>
        <v>26250</v>
      </c>
      <c r="P1313" s="19">
        <f t="shared" si="658"/>
        <v>0</v>
      </c>
      <c r="Q1313" s="19">
        <f t="shared" si="673"/>
        <v>5.25</v>
      </c>
      <c r="R1313" s="13">
        <f t="shared" si="659"/>
        <v>26.25</v>
      </c>
      <c r="S1313" s="19">
        <f t="shared" si="676"/>
        <v>26218.5</v>
      </c>
      <c r="T1313" s="13">
        <f t="shared" si="677"/>
        <v>-18.727499999999999</v>
      </c>
      <c r="U1313" s="13">
        <f>IF(ISNA(VLOOKUP(LOWER(F1313)&amp;H1313,Prices!A:C,3,0)),0,VLOOKUP(LOWER(F1313)&amp;H1313,Prices!A:C,3,0))</f>
        <v>20.399999999999999</v>
      </c>
      <c r="V1313" s="13">
        <f>IF(ISNA(VLOOKUP(LOWER(F1313)&amp;H1313,Prices!A:C,2,0)),0,VLOOKUP(LOWER(F1313)&amp;H1313,Prices!A:C,2,0))</f>
        <v>21.02</v>
      </c>
      <c r="W1313" s="13">
        <f t="shared" si="678"/>
        <v>-3209.5000000000005</v>
      </c>
      <c r="X1313" s="13">
        <f t="shared" si="679"/>
        <v>-868.00000000000136</v>
      </c>
      <c r="Y1313" s="43">
        <f t="shared" si="680"/>
        <v>-0.12226666666666669</v>
      </c>
      <c r="Z1313" s="49"/>
      <c r="AA1313" s="24"/>
    </row>
    <row r="1314" spans="1:27" s="13" customFormat="1" x14ac:dyDescent="0.15">
      <c r="A1314" s="12">
        <v>42843</v>
      </c>
      <c r="B1314" s="60" t="s">
        <v>2542</v>
      </c>
      <c r="C1314" s="13" t="s">
        <v>1128</v>
      </c>
      <c r="D1314" s="13" t="s">
        <v>1129</v>
      </c>
      <c r="E1314" s="13" t="s">
        <v>1130</v>
      </c>
      <c r="F1314" s="13" t="str">
        <f t="shared" si="657"/>
        <v>SH</v>
      </c>
      <c r="G1314" s="13" t="str">
        <f>VLOOKUP(LOWER(F1314)&amp;H1314,'Current pricing'!A:B,2,0)</f>
        <v>长久物流</v>
      </c>
      <c r="H1314" s="13" t="s">
        <v>1252</v>
      </c>
      <c r="I1314" s="13" t="s">
        <v>1207</v>
      </c>
      <c r="J1314" s="13" t="s">
        <v>2585</v>
      </c>
      <c r="K1314" s="13">
        <v>1300</v>
      </c>
      <c r="L1314" s="13">
        <v>1</v>
      </c>
      <c r="M1314" s="13">
        <v>37.57</v>
      </c>
      <c r="N1314" s="13">
        <f t="shared" si="674"/>
        <v>48841</v>
      </c>
      <c r="O1314" s="13">
        <f t="shared" si="675"/>
        <v>48841</v>
      </c>
      <c r="P1314" s="19">
        <f t="shared" si="658"/>
        <v>0.97682000000000013</v>
      </c>
      <c r="Q1314" s="19">
        <f t="shared" si="673"/>
        <v>9.7682000000000002</v>
      </c>
      <c r="R1314" s="13">
        <f t="shared" si="659"/>
        <v>0</v>
      </c>
      <c r="S1314" s="19">
        <f t="shared" si="676"/>
        <v>-48851.745020000002</v>
      </c>
      <c r="T1314" s="13">
        <f t="shared" si="677"/>
        <v>-37.578265399999999</v>
      </c>
      <c r="U1314" s="13">
        <f>IF(ISNA(VLOOKUP(LOWER(F1314)&amp;H1314,Prices!A:C,3,0)),0,VLOOKUP(LOWER(F1314)&amp;H1314,Prices!A:C,3,0))</f>
        <v>30.18</v>
      </c>
      <c r="V1314" s="13">
        <f>IF(ISNA(VLOOKUP(LOWER(F1314)&amp;H1314,Prices!A:C,2,0)),0,VLOOKUP(LOWER(F1314)&amp;H1314,Prices!A:C,2,0))</f>
        <v>30.47</v>
      </c>
      <c r="W1314" s="13">
        <f t="shared" si="678"/>
        <v>-9240.7450200000003</v>
      </c>
      <c r="X1314" s="13">
        <f t="shared" si="679"/>
        <v>376.99999999999886</v>
      </c>
      <c r="Y1314" s="43">
        <f t="shared" si="680"/>
        <v>-0.18920056960340698</v>
      </c>
      <c r="Z1314" s="49"/>
      <c r="AA1314" s="24"/>
    </row>
    <row r="1315" spans="1:27" s="13" customFormat="1" x14ac:dyDescent="0.15">
      <c r="A1315" s="12">
        <v>42843</v>
      </c>
      <c r="B1315" s="60" t="s">
        <v>2543</v>
      </c>
      <c r="C1315" s="13" t="s">
        <v>1128</v>
      </c>
      <c r="D1315" s="13" t="s">
        <v>1129</v>
      </c>
      <c r="E1315" s="13" t="s">
        <v>1130</v>
      </c>
      <c r="F1315" s="13" t="str">
        <f t="shared" si="657"/>
        <v>SZ</v>
      </c>
      <c r="G1315" s="13" t="str">
        <f>VLOOKUP(LOWER(F1315)&amp;H1315,'Current pricing'!A:B,2,0)</f>
        <v>碧水源</v>
      </c>
      <c r="H1315" s="13" t="s">
        <v>2031</v>
      </c>
      <c r="I1315" s="13" t="s">
        <v>1207</v>
      </c>
      <c r="J1315" s="13" t="s">
        <v>2609</v>
      </c>
      <c r="K1315" s="13">
        <v>2400</v>
      </c>
      <c r="L1315" s="13">
        <v>1</v>
      </c>
      <c r="M1315" s="13">
        <v>20.576000000000001</v>
      </c>
      <c r="N1315" s="13">
        <f t="shared" si="674"/>
        <v>49382.400000000001</v>
      </c>
      <c r="O1315" s="13">
        <f t="shared" si="675"/>
        <v>49382.400000000001</v>
      </c>
      <c r="P1315" s="19">
        <f t="shared" si="658"/>
        <v>0</v>
      </c>
      <c r="Q1315" s="19">
        <f t="shared" si="673"/>
        <v>9.8764800000000008</v>
      </c>
      <c r="R1315" s="13">
        <f t="shared" si="659"/>
        <v>0</v>
      </c>
      <c r="S1315" s="19">
        <f t="shared" si="676"/>
        <v>-49392.27648</v>
      </c>
      <c r="T1315" s="13">
        <f t="shared" si="677"/>
        <v>-20.580115200000002</v>
      </c>
      <c r="U1315" s="13">
        <f>IF(ISNA(VLOOKUP(LOWER(F1315)&amp;H1315,Prices!A:C,3,0)),0,VLOOKUP(LOWER(F1315)&amp;H1315,Prices!A:C,3,0))</f>
        <v>18.07</v>
      </c>
      <c r="V1315" s="13">
        <f>IF(ISNA(VLOOKUP(LOWER(F1315)&amp;H1315,Prices!A:C,2,0)),0,VLOOKUP(LOWER(F1315)&amp;H1315,Prices!A:C,2,0))</f>
        <v>18.079999999999998</v>
      </c>
      <c r="W1315" s="13">
        <f t="shared" si="678"/>
        <v>-6000.2764800000077</v>
      </c>
      <c r="X1315" s="13">
        <f t="shared" si="679"/>
        <v>23.999999999995225</v>
      </c>
      <c r="Y1315" s="43">
        <f t="shared" si="680"/>
        <v>-0.12150637636080887</v>
      </c>
      <c r="Z1315" s="49"/>
      <c r="AA1315" s="24"/>
    </row>
    <row r="1316" spans="1:27" s="13" customFormat="1" x14ac:dyDescent="0.15">
      <c r="A1316" s="12">
        <v>42843</v>
      </c>
      <c r="B1316" s="60" t="s">
        <v>2544</v>
      </c>
      <c r="C1316" s="13" t="s">
        <v>1128</v>
      </c>
      <c r="D1316" s="13" t="s">
        <v>1129</v>
      </c>
      <c r="E1316" s="13" t="s">
        <v>1130</v>
      </c>
      <c r="F1316" s="13" t="str">
        <f t="shared" si="657"/>
        <v>SZ</v>
      </c>
      <c r="G1316" s="13" t="str">
        <f>VLOOKUP(LOWER(F1316)&amp;H1316,'Current pricing'!A:B,2,0)</f>
        <v>碧水源</v>
      </c>
      <c r="H1316" s="13" t="s">
        <v>2031</v>
      </c>
      <c r="I1316" s="13" t="s">
        <v>1207</v>
      </c>
      <c r="J1316" s="13" t="s">
        <v>2609</v>
      </c>
      <c r="K1316" s="13">
        <v>2400</v>
      </c>
      <c r="L1316" s="13">
        <v>1</v>
      </c>
      <c r="M1316" s="13">
        <v>20.63</v>
      </c>
      <c r="N1316" s="13">
        <f t="shared" si="674"/>
        <v>49512</v>
      </c>
      <c r="O1316" s="13">
        <f t="shared" si="675"/>
        <v>49512</v>
      </c>
      <c r="P1316" s="19">
        <f t="shared" si="658"/>
        <v>0</v>
      </c>
      <c r="Q1316" s="19">
        <f t="shared" si="673"/>
        <v>9.9024000000000001</v>
      </c>
      <c r="R1316" s="13">
        <f t="shared" si="659"/>
        <v>0</v>
      </c>
      <c r="S1316" s="19">
        <f t="shared" si="676"/>
        <v>-49521.902399999999</v>
      </c>
      <c r="T1316" s="13">
        <f t="shared" si="677"/>
        <v>-20.634125999999998</v>
      </c>
      <c r="U1316" s="13">
        <f>IF(ISNA(VLOOKUP(LOWER(F1316)&amp;H1316,Prices!A:C,3,0)),0,VLOOKUP(LOWER(F1316)&amp;H1316,Prices!A:C,3,0))</f>
        <v>18.07</v>
      </c>
      <c r="V1316" s="13">
        <f>IF(ISNA(VLOOKUP(LOWER(F1316)&amp;H1316,Prices!A:C,2,0)),0,VLOOKUP(LOWER(F1316)&amp;H1316,Prices!A:C,2,0))</f>
        <v>18.079999999999998</v>
      </c>
      <c r="W1316" s="13">
        <f t="shared" si="678"/>
        <v>-6129.9023999999999</v>
      </c>
      <c r="X1316" s="13">
        <f t="shared" si="679"/>
        <v>23.999999999995225</v>
      </c>
      <c r="Y1316" s="43">
        <f t="shared" si="680"/>
        <v>-0.12380639844886088</v>
      </c>
      <c r="Z1316" s="49"/>
      <c r="AA1316" s="24"/>
    </row>
    <row r="1317" spans="1:27" s="13" customFormat="1" x14ac:dyDescent="0.15">
      <c r="A1317" s="12">
        <v>42843</v>
      </c>
      <c r="B1317" s="60" t="s">
        <v>1919</v>
      </c>
      <c r="C1317" s="13" t="s">
        <v>1128</v>
      </c>
      <c r="D1317" s="13" t="s">
        <v>1129</v>
      </c>
      <c r="E1317" s="13" t="s">
        <v>1130</v>
      </c>
      <c r="F1317" s="13" t="str">
        <f t="shared" si="657"/>
        <v>SZ</v>
      </c>
      <c r="G1317" s="13" t="str">
        <f>VLOOKUP(LOWER(F1317)&amp;H1317,'Current pricing'!A:B,2,0)</f>
        <v>碧水源</v>
      </c>
      <c r="H1317" s="13" t="s">
        <v>2031</v>
      </c>
      <c r="I1317" s="13" t="s">
        <v>1207</v>
      </c>
      <c r="J1317" s="13" t="s">
        <v>2609</v>
      </c>
      <c r="K1317" s="13">
        <v>2400</v>
      </c>
      <c r="L1317" s="13">
        <v>1</v>
      </c>
      <c r="M1317" s="13">
        <v>20.65</v>
      </c>
      <c r="N1317" s="13">
        <f t="shared" si="674"/>
        <v>49560</v>
      </c>
      <c r="O1317" s="13">
        <f t="shared" si="675"/>
        <v>49560</v>
      </c>
      <c r="P1317" s="19">
        <f t="shared" si="658"/>
        <v>0</v>
      </c>
      <c r="Q1317" s="19">
        <f t="shared" si="673"/>
        <v>9.9120000000000008</v>
      </c>
      <c r="R1317" s="13">
        <f t="shared" si="659"/>
        <v>0</v>
      </c>
      <c r="S1317" s="19">
        <f t="shared" si="676"/>
        <v>-49569.911999999997</v>
      </c>
      <c r="T1317" s="13">
        <f t="shared" si="677"/>
        <v>-20.654129999999999</v>
      </c>
      <c r="U1317" s="13">
        <f>IF(ISNA(VLOOKUP(LOWER(F1317)&amp;H1317,Prices!A:C,3,0)),0,VLOOKUP(LOWER(F1317)&amp;H1317,Prices!A:C,3,0))</f>
        <v>18.07</v>
      </c>
      <c r="V1317" s="13">
        <f>IF(ISNA(VLOOKUP(LOWER(F1317)&amp;H1317,Prices!A:C,2,0)),0,VLOOKUP(LOWER(F1317)&amp;H1317,Prices!A:C,2,0))</f>
        <v>18.079999999999998</v>
      </c>
      <c r="W1317" s="13">
        <f t="shared" si="678"/>
        <v>-6177.9120000000003</v>
      </c>
      <c r="X1317" s="13">
        <f t="shared" si="679"/>
        <v>23.999999999995225</v>
      </c>
      <c r="Y1317" s="43">
        <f t="shared" si="680"/>
        <v>-0.12465520581113802</v>
      </c>
      <c r="Z1317" s="49"/>
      <c r="AA1317" s="24"/>
    </row>
    <row r="1318" spans="1:27" s="13" customFormat="1" x14ac:dyDescent="0.15">
      <c r="A1318" s="12">
        <v>42843</v>
      </c>
      <c r="B1318" s="60" t="s">
        <v>2545</v>
      </c>
      <c r="C1318" s="13" t="s">
        <v>1128</v>
      </c>
      <c r="D1318" s="13" t="s">
        <v>1129</v>
      </c>
      <c r="E1318" s="13" t="s">
        <v>1130</v>
      </c>
      <c r="F1318" s="13" t="str">
        <f t="shared" si="657"/>
        <v>SZ</v>
      </c>
      <c r="G1318" s="13" t="str">
        <f>VLOOKUP(LOWER(F1318)&amp;H1318,'Current pricing'!A:B,2,0)</f>
        <v>碧水源</v>
      </c>
      <c r="H1318" s="13" t="s">
        <v>2031</v>
      </c>
      <c r="I1318" s="13" t="s">
        <v>1207</v>
      </c>
      <c r="J1318" s="13" t="s">
        <v>2609</v>
      </c>
      <c r="K1318" s="13">
        <v>2400</v>
      </c>
      <c r="L1318" s="13">
        <v>1</v>
      </c>
      <c r="M1318" s="13">
        <v>20.63</v>
      </c>
      <c r="N1318" s="13">
        <f t="shared" si="674"/>
        <v>49512</v>
      </c>
      <c r="O1318" s="13">
        <f t="shared" si="675"/>
        <v>49512</v>
      </c>
      <c r="P1318" s="19">
        <f t="shared" si="658"/>
        <v>0</v>
      </c>
      <c r="Q1318" s="19">
        <f t="shared" si="673"/>
        <v>9.9024000000000001</v>
      </c>
      <c r="R1318" s="13">
        <f t="shared" si="659"/>
        <v>0</v>
      </c>
      <c r="S1318" s="19">
        <f t="shared" si="676"/>
        <v>-49521.902399999999</v>
      </c>
      <c r="T1318" s="13">
        <f t="shared" si="677"/>
        <v>-20.634125999999998</v>
      </c>
      <c r="U1318" s="13">
        <f>IF(ISNA(VLOOKUP(LOWER(F1318)&amp;H1318,Prices!A:C,3,0)),0,VLOOKUP(LOWER(F1318)&amp;H1318,Prices!A:C,3,0))</f>
        <v>18.07</v>
      </c>
      <c r="V1318" s="13">
        <f>IF(ISNA(VLOOKUP(LOWER(F1318)&amp;H1318,Prices!A:C,2,0)),0,VLOOKUP(LOWER(F1318)&amp;H1318,Prices!A:C,2,0))</f>
        <v>18.079999999999998</v>
      </c>
      <c r="W1318" s="13">
        <f t="shared" si="678"/>
        <v>-6129.9023999999999</v>
      </c>
      <c r="X1318" s="13">
        <f t="shared" si="679"/>
        <v>23.999999999995225</v>
      </c>
      <c r="Y1318" s="43">
        <f t="shared" si="680"/>
        <v>-0.12380639844886088</v>
      </c>
      <c r="Z1318" s="49"/>
      <c r="AA1318" s="24"/>
    </row>
    <row r="1319" spans="1:27" s="13" customFormat="1" x14ac:dyDescent="0.15">
      <c r="A1319" s="12">
        <v>42843</v>
      </c>
      <c r="B1319" s="60" t="s">
        <v>2546</v>
      </c>
      <c r="C1319" s="13" t="s">
        <v>1128</v>
      </c>
      <c r="D1319" s="13" t="s">
        <v>1129</v>
      </c>
      <c r="E1319" s="13" t="s">
        <v>1130</v>
      </c>
      <c r="F1319" s="13" t="str">
        <f t="shared" si="657"/>
        <v>SZ</v>
      </c>
      <c r="G1319" s="13" t="str">
        <f>VLOOKUP(LOWER(F1319)&amp;H1319,'Current pricing'!A:B,2,0)</f>
        <v>碧水源</v>
      </c>
      <c r="H1319" s="13" t="s">
        <v>2031</v>
      </c>
      <c r="I1319" s="13" t="s">
        <v>1207</v>
      </c>
      <c r="J1319" s="13" t="s">
        <v>2609</v>
      </c>
      <c r="K1319" s="13">
        <v>1200</v>
      </c>
      <c r="L1319" s="13">
        <v>1</v>
      </c>
      <c r="M1319" s="13">
        <v>20.78</v>
      </c>
      <c r="N1319" s="13">
        <f t="shared" si="674"/>
        <v>24936</v>
      </c>
      <c r="O1319" s="13">
        <f t="shared" si="675"/>
        <v>24936</v>
      </c>
      <c r="P1319" s="19">
        <f t="shared" si="658"/>
        <v>0</v>
      </c>
      <c r="Q1319" s="19">
        <f t="shared" si="673"/>
        <v>5</v>
      </c>
      <c r="R1319" s="13">
        <f t="shared" si="659"/>
        <v>0</v>
      </c>
      <c r="S1319" s="19">
        <f t="shared" si="676"/>
        <v>-24941</v>
      </c>
      <c r="T1319" s="13">
        <f t="shared" si="677"/>
        <v>-20.784166666666668</v>
      </c>
      <c r="U1319" s="13">
        <f>IF(ISNA(VLOOKUP(LOWER(F1319)&amp;H1319,Prices!A:C,3,0)),0,VLOOKUP(LOWER(F1319)&amp;H1319,Prices!A:C,3,0))</f>
        <v>18.07</v>
      </c>
      <c r="V1319" s="13">
        <f>IF(ISNA(VLOOKUP(LOWER(F1319)&amp;H1319,Prices!A:C,2,0)),0,VLOOKUP(LOWER(F1319)&amp;H1319,Prices!A:C,2,0))</f>
        <v>18.079999999999998</v>
      </c>
      <c r="W1319" s="13">
        <f t="shared" si="678"/>
        <v>-3245.0000000000032</v>
      </c>
      <c r="X1319" s="13">
        <f t="shared" si="679"/>
        <v>11.999999999997613</v>
      </c>
      <c r="Y1319" s="43">
        <f t="shared" si="680"/>
        <v>-0.13013314084055194</v>
      </c>
      <c r="Z1319" s="49"/>
      <c r="AA1319" s="24"/>
    </row>
    <row r="1320" spans="1:27" s="13" customFormat="1" x14ac:dyDescent="0.15">
      <c r="A1320" s="12">
        <v>42843</v>
      </c>
      <c r="B1320" s="60" t="s">
        <v>2547</v>
      </c>
      <c r="C1320" s="13" t="s">
        <v>1128</v>
      </c>
      <c r="D1320" s="13" t="s">
        <v>1129</v>
      </c>
      <c r="E1320" s="13" t="s">
        <v>1130</v>
      </c>
      <c r="F1320" s="13" t="str">
        <f t="shared" si="657"/>
        <v>SZ</v>
      </c>
      <c r="G1320" s="13" t="str">
        <f>VLOOKUP(LOWER(F1320)&amp;H1320,'Current pricing'!A:B,2,0)</f>
        <v>碧水源</v>
      </c>
      <c r="H1320" s="13" t="s">
        <v>2031</v>
      </c>
      <c r="I1320" s="13" t="s">
        <v>1207</v>
      </c>
      <c r="J1320" s="13" t="s">
        <v>2609</v>
      </c>
      <c r="K1320" s="13">
        <v>2400</v>
      </c>
      <c r="L1320" s="13">
        <v>1</v>
      </c>
      <c r="M1320" s="13">
        <v>20.8</v>
      </c>
      <c r="N1320" s="13">
        <f t="shared" si="674"/>
        <v>49920</v>
      </c>
      <c r="O1320" s="13">
        <f t="shared" si="675"/>
        <v>49920</v>
      </c>
      <c r="P1320" s="19">
        <f t="shared" si="658"/>
        <v>0</v>
      </c>
      <c r="Q1320" s="19">
        <f t="shared" si="673"/>
        <v>9.984</v>
      </c>
      <c r="R1320" s="13">
        <f t="shared" si="659"/>
        <v>0</v>
      </c>
      <c r="S1320" s="19">
        <f t="shared" si="676"/>
        <v>-49929.983999999997</v>
      </c>
      <c r="T1320" s="13">
        <f t="shared" si="677"/>
        <v>-20.80416</v>
      </c>
      <c r="U1320" s="13">
        <f>IF(ISNA(VLOOKUP(LOWER(F1320)&amp;H1320,Prices!A:C,3,0)),0,VLOOKUP(LOWER(F1320)&amp;H1320,Prices!A:C,3,0))</f>
        <v>18.07</v>
      </c>
      <c r="V1320" s="13">
        <f>IF(ISNA(VLOOKUP(LOWER(F1320)&amp;H1320,Prices!A:C,2,0)),0,VLOOKUP(LOWER(F1320)&amp;H1320,Prices!A:C,2,0))</f>
        <v>18.079999999999998</v>
      </c>
      <c r="W1320" s="13">
        <f t="shared" si="678"/>
        <v>-6537.9840000000031</v>
      </c>
      <c r="X1320" s="13">
        <f t="shared" si="679"/>
        <v>23.999999999995225</v>
      </c>
      <c r="Y1320" s="43">
        <f t="shared" si="680"/>
        <v>-0.13096923076923084</v>
      </c>
      <c r="Z1320" s="49"/>
      <c r="AA1320" s="24"/>
    </row>
    <row r="1321" spans="1:27" s="13" customFormat="1" x14ac:dyDescent="0.15">
      <c r="A1321" s="12">
        <v>42843</v>
      </c>
      <c r="B1321" s="60" t="s">
        <v>2548</v>
      </c>
      <c r="C1321" s="13" t="s">
        <v>1128</v>
      </c>
      <c r="D1321" s="13" t="s">
        <v>1129</v>
      </c>
      <c r="E1321" s="13" t="s">
        <v>1130</v>
      </c>
      <c r="F1321" s="13" t="str">
        <f t="shared" si="657"/>
        <v>SZ</v>
      </c>
      <c r="G1321" s="13" t="str">
        <f>VLOOKUP(LOWER(F1321)&amp;H1321,'Current pricing'!A:B,2,0)</f>
        <v>碧水源</v>
      </c>
      <c r="H1321" s="13" t="s">
        <v>2031</v>
      </c>
      <c r="I1321" s="13" t="s">
        <v>1207</v>
      </c>
      <c r="J1321" s="13" t="s">
        <v>2609</v>
      </c>
      <c r="K1321" s="13">
        <v>2400</v>
      </c>
      <c r="L1321" s="13">
        <v>1</v>
      </c>
      <c r="M1321" s="13">
        <v>20.78</v>
      </c>
      <c r="N1321" s="13">
        <f t="shared" si="674"/>
        <v>49872</v>
      </c>
      <c r="O1321" s="13">
        <f t="shared" si="675"/>
        <v>49872</v>
      </c>
      <c r="P1321" s="19">
        <f t="shared" si="658"/>
        <v>0</v>
      </c>
      <c r="Q1321" s="19">
        <f t="shared" si="673"/>
        <v>9.974400000000001</v>
      </c>
      <c r="R1321" s="13">
        <f t="shared" si="659"/>
        <v>0</v>
      </c>
      <c r="S1321" s="19">
        <f t="shared" si="676"/>
        <v>-49881.974399999999</v>
      </c>
      <c r="T1321" s="13">
        <f t="shared" si="677"/>
        <v>-20.784155999999999</v>
      </c>
      <c r="U1321" s="13">
        <f>IF(ISNA(VLOOKUP(LOWER(F1321)&amp;H1321,Prices!A:C,3,0)),0,VLOOKUP(LOWER(F1321)&amp;H1321,Prices!A:C,3,0))</f>
        <v>18.07</v>
      </c>
      <c r="V1321" s="13">
        <f>IF(ISNA(VLOOKUP(LOWER(F1321)&amp;H1321,Prices!A:C,2,0)),0,VLOOKUP(LOWER(F1321)&amp;H1321,Prices!A:C,2,0))</f>
        <v>18.079999999999998</v>
      </c>
      <c r="W1321" s="13">
        <f t="shared" si="678"/>
        <v>-6489.9744000000028</v>
      </c>
      <c r="X1321" s="13">
        <f t="shared" si="679"/>
        <v>23.999999999995225</v>
      </c>
      <c r="Y1321" s="43">
        <f t="shared" si="680"/>
        <v>-0.13013262752646781</v>
      </c>
      <c r="Z1321" s="49"/>
      <c r="AA1321" s="24"/>
    </row>
    <row r="1322" spans="1:27" s="13" customFormat="1" x14ac:dyDescent="0.15">
      <c r="A1322" s="12">
        <v>42843</v>
      </c>
      <c r="B1322" s="60" t="s">
        <v>2549</v>
      </c>
      <c r="C1322" s="13" t="s">
        <v>1128</v>
      </c>
      <c r="D1322" s="13" t="s">
        <v>1129</v>
      </c>
      <c r="E1322" s="13" t="s">
        <v>1130</v>
      </c>
      <c r="F1322" s="13" t="str">
        <f t="shared" si="657"/>
        <v>SH</v>
      </c>
      <c r="G1322" s="13" t="str">
        <f>VLOOKUP(LOWER(F1322)&amp;H1322,'Current pricing'!A:B,2,0)</f>
        <v>中船防务</v>
      </c>
      <c r="H1322" s="13" t="s">
        <v>1511</v>
      </c>
      <c r="I1322" s="13" t="s">
        <v>1207</v>
      </c>
      <c r="J1322" s="13" t="s">
        <v>2585</v>
      </c>
      <c r="K1322" s="13">
        <v>600</v>
      </c>
      <c r="L1322" s="13">
        <v>1</v>
      </c>
      <c r="M1322" s="13">
        <v>37.54</v>
      </c>
      <c r="N1322" s="13">
        <f t="shared" si="674"/>
        <v>22524</v>
      </c>
      <c r="O1322" s="13">
        <f t="shared" si="675"/>
        <v>22524</v>
      </c>
      <c r="P1322" s="19">
        <f t="shared" si="658"/>
        <v>0.45048000000000005</v>
      </c>
      <c r="Q1322" s="19">
        <f t="shared" si="673"/>
        <v>5</v>
      </c>
      <c r="R1322" s="13">
        <f t="shared" si="659"/>
        <v>0</v>
      </c>
      <c r="S1322" s="19">
        <f t="shared" si="676"/>
        <v>-22529.45048</v>
      </c>
      <c r="T1322" s="13">
        <f t="shared" si="677"/>
        <v>-37.549084133333331</v>
      </c>
      <c r="U1322" s="13">
        <f>IF(ISNA(VLOOKUP(LOWER(F1322)&amp;H1322,Prices!A:C,3,0)),0,VLOOKUP(LOWER(F1322)&amp;H1322,Prices!A:C,3,0))</f>
        <v>26.66</v>
      </c>
      <c r="V1322" s="13">
        <f>IF(ISNA(VLOOKUP(LOWER(F1322)&amp;H1322,Prices!A:C,2,0)),0,VLOOKUP(LOWER(F1322)&amp;H1322,Prices!A:C,2,0))</f>
        <v>26.66</v>
      </c>
      <c r="W1322" s="13">
        <f t="shared" si="678"/>
        <v>-6533.4504799999986</v>
      </c>
      <c r="X1322" s="13">
        <f t="shared" si="679"/>
        <v>0</v>
      </c>
      <c r="Y1322" s="43">
        <f t="shared" si="680"/>
        <v>-0.29006617297105303</v>
      </c>
      <c r="Z1322" s="49"/>
      <c r="AA1322" s="24"/>
    </row>
    <row r="1323" spans="1:27" s="13" customFormat="1" x14ac:dyDescent="0.15">
      <c r="A1323" s="12">
        <v>42843</v>
      </c>
      <c r="B1323" s="60" t="s">
        <v>2550</v>
      </c>
      <c r="C1323" s="13" t="s">
        <v>1128</v>
      </c>
      <c r="D1323" s="13" t="s">
        <v>1129</v>
      </c>
      <c r="E1323" s="13" t="s">
        <v>1130</v>
      </c>
      <c r="F1323" s="13" t="str">
        <f t="shared" si="657"/>
        <v>SH</v>
      </c>
      <c r="G1323" s="13" t="str">
        <f>VLOOKUP(LOWER(F1323)&amp;H1323,'Current pricing'!A:B,2,0)</f>
        <v>中化国际</v>
      </c>
      <c r="H1323" s="13" t="s">
        <v>1183</v>
      </c>
      <c r="I1323" s="13" t="s">
        <v>1206</v>
      </c>
      <c r="J1323" s="13" t="s">
        <v>2585</v>
      </c>
      <c r="K1323" s="13">
        <v>-10000</v>
      </c>
      <c r="L1323" s="13">
        <v>1</v>
      </c>
      <c r="M1323" s="13">
        <v>11.87</v>
      </c>
      <c r="N1323" s="13">
        <f t="shared" si="674"/>
        <v>-118699.99999999999</v>
      </c>
      <c r="O1323" s="13">
        <f t="shared" si="675"/>
        <v>118699.99999999999</v>
      </c>
      <c r="P1323" s="19">
        <f t="shared" si="658"/>
        <v>2.3740000000000001</v>
      </c>
      <c r="Q1323" s="19">
        <f t="shared" si="673"/>
        <v>23.74</v>
      </c>
      <c r="R1323" s="13">
        <f t="shared" si="659"/>
        <v>118.7</v>
      </c>
      <c r="S1323" s="19">
        <f t="shared" si="676"/>
        <v>118555.18599999999</v>
      </c>
      <c r="T1323" s="13">
        <f t="shared" si="677"/>
        <v>-11.855518599999998</v>
      </c>
      <c r="U1323" s="13">
        <f>IF(ISNA(VLOOKUP(LOWER(F1323)&amp;H1323,Prices!A:C,3,0)),0,VLOOKUP(LOWER(F1323)&amp;H1323,Prices!A:C,3,0))</f>
        <v>9.85</v>
      </c>
      <c r="V1323" s="13">
        <f>IF(ISNA(VLOOKUP(LOWER(F1323)&amp;H1323,Prices!A:C,2,0)),0,VLOOKUP(LOWER(F1323)&amp;H1323,Prices!A:C,2,0))</f>
        <v>9.7200000000000006</v>
      </c>
      <c r="W1323" s="13">
        <f t="shared" si="678"/>
        <v>21355.185999999976</v>
      </c>
      <c r="X1323" s="13">
        <f t="shared" si="679"/>
        <v>1299.99999999999</v>
      </c>
      <c r="Y1323" s="43">
        <f t="shared" si="680"/>
        <v>0.17990889637742188</v>
      </c>
      <c r="Z1323" s="49"/>
      <c r="AA1323" s="24"/>
    </row>
    <row r="1324" spans="1:27" s="13" customFormat="1" x14ac:dyDescent="0.15">
      <c r="A1324" s="12">
        <v>42843</v>
      </c>
      <c r="B1324" s="60" t="s">
        <v>2551</v>
      </c>
      <c r="C1324" s="13" t="s">
        <v>1128</v>
      </c>
      <c r="D1324" s="13" t="s">
        <v>1129</v>
      </c>
      <c r="E1324" s="13" t="s">
        <v>1130</v>
      </c>
      <c r="F1324" s="13" t="str">
        <f t="shared" si="657"/>
        <v>SH</v>
      </c>
      <c r="G1324" s="13" t="str">
        <f>VLOOKUP(LOWER(F1324)&amp;H1324,'Current pricing'!A:B,2,0)</f>
        <v>中船防务</v>
      </c>
      <c r="H1324" s="13" t="s">
        <v>1511</v>
      </c>
      <c r="I1324" s="13" t="s">
        <v>1207</v>
      </c>
      <c r="J1324" s="13" t="s">
        <v>2585</v>
      </c>
      <c r="K1324" s="13">
        <v>1300</v>
      </c>
      <c r="L1324" s="13">
        <v>1</v>
      </c>
      <c r="M1324" s="13">
        <v>37.799999999999997</v>
      </c>
      <c r="N1324" s="13">
        <f t="shared" si="674"/>
        <v>49139.999999999993</v>
      </c>
      <c r="O1324" s="13">
        <f t="shared" si="675"/>
        <v>49139.999999999993</v>
      </c>
      <c r="P1324" s="19">
        <f t="shared" si="658"/>
        <v>0.9827999999999999</v>
      </c>
      <c r="Q1324" s="19">
        <f t="shared" si="673"/>
        <v>9.8279999999999994</v>
      </c>
      <c r="R1324" s="13">
        <f t="shared" si="659"/>
        <v>0</v>
      </c>
      <c r="S1324" s="19">
        <f t="shared" si="676"/>
        <v>-49150.810799999992</v>
      </c>
      <c r="T1324" s="13">
        <f t="shared" si="677"/>
        <v>-37.808315999999991</v>
      </c>
      <c r="U1324" s="13">
        <f>IF(ISNA(VLOOKUP(LOWER(F1324)&amp;H1324,Prices!A:C,3,0)),0,VLOOKUP(LOWER(F1324)&amp;H1324,Prices!A:C,3,0))</f>
        <v>26.66</v>
      </c>
      <c r="V1324" s="13">
        <f>IF(ISNA(VLOOKUP(LOWER(F1324)&amp;H1324,Prices!A:C,2,0)),0,VLOOKUP(LOWER(F1324)&amp;H1324,Prices!A:C,2,0))</f>
        <v>26.66</v>
      </c>
      <c r="W1324" s="13">
        <f t="shared" si="678"/>
        <v>-14492.810799999988</v>
      </c>
      <c r="X1324" s="13">
        <f t="shared" si="679"/>
        <v>0</v>
      </c>
      <c r="Y1324" s="43">
        <f t="shared" si="680"/>
        <v>-0.29492899470899453</v>
      </c>
      <c r="Z1324" s="49"/>
      <c r="AA1324" s="24"/>
    </row>
    <row r="1325" spans="1:27" s="13" customFormat="1" x14ac:dyDescent="0.15">
      <c r="A1325" s="12">
        <v>42843</v>
      </c>
      <c r="B1325" s="60" t="s">
        <v>2552</v>
      </c>
      <c r="C1325" s="13" t="s">
        <v>1128</v>
      </c>
      <c r="D1325" s="13" t="s">
        <v>1129</v>
      </c>
      <c r="E1325" s="13" t="s">
        <v>1130</v>
      </c>
      <c r="F1325" s="13" t="str">
        <f t="shared" si="657"/>
        <v>SH</v>
      </c>
      <c r="G1325" s="13" t="str">
        <f>VLOOKUP(LOWER(F1325)&amp;H1325,'Current pricing'!A:B,2,0)</f>
        <v>中船防务</v>
      </c>
      <c r="H1325" s="13" t="s">
        <v>1511</v>
      </c>
      <c r="I1325" s="13" t="s">
        <v>1207</v>
      </c>
      <c r="J1325" s="13" t="s">
        <v>2585</v>
      </c>
      <c r="K1325" s="13">
        <v>1300</v>
      </c>
      <c r="L1325" s="13">
        <v>1</v>
      </c>
      <c r="M1325" s="13">
        <v>38.06</v>
      </c>
      <c r="N1325" s="13">
        <f t="shared" si="674"/>
        <v>49478</v>
      </c>
      <c r="O1325" s="13">
        <f t="shared" si="675"/>
        <v>49478</v>
      </c>
      <c r="P1325" s="19">
        <f t="shared" si="658"/>
        <v>0.98956000000000011</v>
      </c>
      <c r="Q1325" s="19">
        <f t="shared" si="673"/>
        <v>9.8956</v>
      </c>
      <c r="R1325" s="13">
        <f t="shared" si="659"/>
        <v>0</v>
      </c>
      <c r="S1325" s="19">
        <f t="shared" si="676"/>
        <v>-49488.885160000005</v>
      </c>
      <c r="T1325" s="13">
        <f t="shared" si="677"/>
        <v>-38.068373200000003</v>
      </c>
      <c r="U1325" s="13">
        <f>IF(ISNA(VLOOKUP(LOWER(F1325)&amp;H1325,Prices!A:C,3,0)),0,VLOOKUP(LOWER(F1325)&amp;H1325,Prices!A:C,3,0))</f>
        <v>26.66</v>
      </c>
      <c r="V1325" s="13">
        <f>IF(ISNA(VLOOKUP(LOWER(F1325)&amp;H1325,Prices!A:C,2,0)),0,VLOOKUP(LOWER(F1325)&amp;H1325,Prices!A:C,2,0))</f>
        <v>26.66</v>
      </c>
      <c r="W1325" s="13">
        <f t="shared" si="678"/>
        <v>-14830.885160000003</v>
      </c>
      <c r="X1325" s="13">
        <f t="shared" si="679"/>
        <v>0</v>
      </c>
      <c r="Y1325" s="43">
        <f t="shared" si="680"/>
        <v>-0.29974706253284294</v>
      </c>
      <c r="Z1325" s="49"/>
      <c r="AA1325" s="24"/>
    </row>
    <row r="1326" spans="1:27" s="13" customFormat="1" x14ac:dyDescent="0.15">
      <c r="A1326" s="12">
        <v>42843</v>
      </c>
      <c r="B1326" s="60" t="s">
        <v>2553</v>
      </c>
      <c r="C1326" s="13" t="s">
        <v>1128</v>
      </c>
      <c r="D1326" s="13" t="s">
        <v>1129</v>
      </c>
      <c r="E1326" s="13" t="s">
        <v>1130</v>
      </c>
      <c r="F1326" s="13" t="str">
        <f t="shared" si="657"/>
        <v>SH</v>
      </c>
      <c r="G1326" s="13" t="str">
        <f>VLOOKUP(LOWER(F1326)&amp;H1326,'Current pricing'!A:B,2,0)</f>
        <v>中船防务</v>
      </c>
      <c r="H1326" s="13" t="s">
        <v>1511</v>
      </c>
      <c r="I1326" s="13" t="s">
        <v>1207</v>
      </c>
      <c r="J1326" s="13" t="s">
        <v>2585</v>
      </c>
      <c r="K1326" s="13">
        <v>1300</v>
      </c>
      <c r="L1326" s="13">
        <v>1</v>
      </c>
      <c r="M1326" s="13">
        <v>38.137999999999998</v>
      </c>
      <c r="N1326" s="13">
        <f t="shared" si="674"/>
        <v>49579.399999999994</v>
      </c>
      <c r="O1326" s="13">
        <f t="shared" si="675"/>
        <v>49579.399999999994</v>
      </c>
      <c r="P1326" s="19">
        <f t="shared" si="658"/>
        <v>0.99158799999999991</v>
      </c>
      <c r="Q1326" s="19">
        <f t="shared" si="673"/>
        <v>9.9158799999999996</v>
      </c>
      <c r="R1326" s="13">
        <f t="shared" si="659"/>
        <v>0</v>
      </c>
      <c r="S1326" s="19">
        <f t="shared" si="676"/>
        <v>-49590.307467999992</v>
      </c>
      <c r="T1326" s="13">
        <f t="shared" si="677"/>
        <v>-38.146390359999991</v>
      </c>
      <c r="U1326" s="13">
        <f>IF(ISNA(VLOOKUP(LOWER(F1326)&amp;H1326,Prices!A:C,3,0)),0,VLOOKUP(LOWER(F1326)&amp;H1326,Prices!A:C,3,0))</f>
        <v>26.66</v>
      </c>
      <c r="V1326" s="13">
        <f>IF(ISNA(VLOOKUP(LOWER(F1326)&amp;H1326,Prices!A:C,2,0)),0,VLOOKUP(LOWER(F1326)&amp;H1326,Prices!A:C,2,0))</f>
        <v>26.66</v>
      </c>
      <c r="W1326" s="13">
        <f t="shared" si="678"/>
        <v>-14932.307467999988</v>
      </c>
      <c r="X1326" s="13">
        <f t="shared" si="679"/>
        <v>0</v>
      </c>
      <c r="Y1326" s="43">
        <f t="shared" si="680"/>
        <v>-0.3011796727673185</v>
      </c>
      <c r="Z1326" s="49"/>
      <c r="AA1326" s="24"/>
    </row>
    <row r="1327" spans="1:27" s="13" customFormat="1" x14ac:dyDescent="0.15">
      <c r="A1327" s="12">
        <v>42844</v>
      </c>
      <c r="B1327" s="60" t="s">
        <v>2555</v>
      </c>
      <c r="C1327" s="13" t="s">
        <v>1128</v>
      </c>
      <c r="D1327" s="13" t="s">
        <v>1129</v>
      </c>
      <c r="E1327" s="13" t="s">
        <v>1130</v>
      </c>
      <c r="F1327" s="13" t="str">
        <f t="shared" si="657"/>
        <v>SZ</v>
      </c>
      <c r="G1327" s="13" t="str">
        <f>VLOOKUP(LOWER(F1327)&amp;H1327,'Current pricing'!A:B,2,0)</f>
        <v>碧水源</v>
      </c>
      <c r="H1327" s="13" t="s">
        <v>2031</v>
      </c>
      <c r="I1327" s="13" t="s">
        <v>1206</v>
      </c>
      <c r="J1327" s="13" t="s">
        <v>2609</v>
      </c>
      <c r="K1327" s="13">
        <v>-2000</v>
      </c>
      <c r="L1327" s="13">
        <v>1</v>
      </c>
      <c r="M1327" s="13">
        <v>22.03</v>
      </c>
      <c r="N1327" s="13">
        <f t="shared" ref="N1327:N1341" si="681">K1327*M1327</f>
        <v>-44060</v>
      </c>
      <c r="O1327" s="13">
        <f t="shared" ref="O1327:O1341" si="682">ABS(N1327)</f>
        <v>44060</v>
      </c>
      <c r="P1327" s="19">
        <f t="shared" si="658"/>
        <v>0</v>
      </c>
      <c r="Q1327" s="19">
        <f t="shared" si="673"/>
        <v>8.8120000000000012</v>
      </c>
      <c r="R1327" s="13">
        <f t="shared" si="659"/>
        <v>44.06</v>
      </c>
      <c r="S1327" s="19">
        <f t="shared" ref="S1327:S1341" si="683">-(N1327+P1327+Q1327+R1327)</f>
        <v>44007.128000000004</v>
      </c>
      <c r="T1327" s="13">
        <f t="shared" ref="T1327:T1341" si="684">S1327/K1327</f>
        <v>-22.003564000000001</v>
      </c>
      <c r="U1327" s="13">
        <f>IF(ISNA(VLOOKUP(LOWER(F1327)&amp;H1327,Prices!A:C,3,0)),0,VLOOKUP(LOWER(F1327)&amp;H1327,Prices!A:C,3,0))</f>
        <v>18.07</v>
      </c>
      <c r="V1327" s="13">
        <f>IF(ISNA(VLOOKUP(LOWER(F1327)&amp;H1327,Prices!A:C,2,0)),0,VLOOKUP(LOWER(F1327)&amp;H1327,Prices!A:C,2,0))</f>
        <v>18.079999999999998</v>
      </c>
      <c r="W1327" s="13">
        <f t="shared" ref="W1327:W1341" si="685">IF(I1327="B",(V1327+T1327)*K1327,(V1327+T1327)*K1327)</f>
        <v>7847.1280000000052</v>
      </c>
      <c r="X1327" s="13">
        <f t="shared" ref="X1327:X1341" si="686">K1327*(V1327-U1327)</f>
        <v>-19.999999999996021</v>
      </c>
      <c r="Y1327" s="43">
        <f t="shared" ref="Y1327:Y1341" si="687">W1327/O1327</f>
        <v>0.17810095324557434</v>
      </c>
      <c r="Z1327" s="49"/>
      <c r="AA1327" s="24"/>
    </row>
    <row r="1328" spans="1:27" s="13" customFormat="1" x14ac:dyDescent="0.15">
      <c r="A1328" s="12">
        <v>42844</v>
      </c>
      <c r="B1328" s="60" t="s">
        <v>1855</v>
      </c>
      <c r="C1328" s="13" t="s">
        <v>1128</v>
      </c>
      <c r="D1328" s="13" t="s">
        <v>1129</v>
      </c>
      <c r="E1328" s="13" t="s">
        <v>1130</v>
      </c>
      <c r="F1328" s="13" t="str">
        <f t="shared" si="657"/>
        <v>SZ</v>
      </c>
      <c r="G1328" s="13" t="str">
        <f>VLOOKUP(LOWER(F1328)&amp;H1328,'Current pricing'!A:B,2,0)</f>
        <v>神州高铁</v>
      </c>
      <c r="H1328" s="13" t="s">
        <v>2504</v>
      </c>
      <c r="I1328" s="13" t="s">
        <v>1206</v>
      </c>
      <c r="J1328" s="13" t="s">
        <v>2610</v>
      </c>
      <c r="K1328" s="13">
        <v>-2600</v>
      </c>
      <c r="L1328" s="13">
        <v>1</v>
      </c>
      <c r="M1328" s="13">
        <v>8.7100000000000009</v>
      </c>
      <c r="N1328" s="13">
        <f t="shared" si="681"/>
        <v>-22646.000000000004</v>
      </c>
      <c r="O1328" s="13">
        <f t="shared" si="682"/>
        <v>22646.000000000004</v>
      </c>
      <c r="P1328" s="19">
        <f t="shared" si="658"/>
        <v>0</v>
      </c>
      <c r="Q1328" s="19">
        <f t="shared" si="673"/>
        <v>5</v>
      </c>
      <c r="R1328" s="13">
        <f t="shared" si="659"/>
        <v>22.65</v>
      </c>
      <c r="S1328" s="19">
        <f t="shared" si="683"/>
        <v>22618.350000000002</v>
      </c>
      <c r="T1328" s="13">
        <f t="shared" si="684"/>
        <v>-8.6993653846153851</v>
      </c>
      <c r="U1328" s="13">
        <f>IF(ISNA(VLOOKUP(LOWER(F1328)&amp;H1328,Prices!A:C,3,0)),0,VLOOKUP(LOWER(F1328)&amp;H1328,Prices!A:C,3,0))</f>
        <v>9.24</v>
      </c>
      <c r="V1328" s="13">
        <f>IF(ISNA(VLOOKUP(LOWER(F1328)&amp;H1328,Prices!A:C,2,0)),0,VLOOKUP(LOWER(F1328)&amp;H1328,Prices!A:C,2,0))</f>
        <v>9.19</v>
      </c>
      <c r="W1328" s="13">
        <f t="shared" si="685"/>
        <v>-1275.6499999999974</v>
      </c>
      <c r="X1328" s="13">
        <f t="shared" si="686"/>
        <v>130.00000000000185</v>
      </c>
      <c r="Y1328" s="43">
        <f t="shared" si="687"/>
        <v>-5.6330036209484992E-2</v>
      </c>
      <c r="Z1328" s="49"/>
      <c r="AA1328" s="24"/>
    </row>
    <row r="1329" spans="1:27" s="13" customFormat="1" x14ac:dyDescent="0.15">
      <c r="A1329" s="12">
        <v>42844</v>
      </c>
      <c r="B1329" s="60" t="s">
        <v>1934</v>
      </c>
      <c r="C1329" s="13" t="s">
        <v>1128</v>
      </c>
      <c r="D1329" s="13" t="s">
        <v>1129</v>
      </c>
      <c r="E1329" s="13" t="s">
        <v>1130</v>
      </c>
      <c r="F1329" s="13" t="str">
        <f t="shared" si="657"/>
        <v>SZ</v>
      </c>
      <c r="G1329" s="13" t="str">
        <f>VLOOKUP(LOWER(F1329)&amp;H1329,'Current pricing'!A:B,2,0)</f>
        <v>神州高铁</v>
      </c>
      <c r="H1329" s="13" t="s">
        <v>2504</v>
      </c>
      <c r="I1329" s="13" t="s">
        <v>1206</v>
      </c>
      <c r="J1329" s="13" t="s">
        <v>2610</v>
      </c>
      <c r="K1329" s="13">
        <v>-5000</v>
      </c>
      <c r="L1329" s="13">
        <v>1</v>
      </c>
      <c r="M1329" s="13">
        <v>8.7100000000000009</v>
      </c>
      <c r="N1329" s="13">
        <f t="shared" si="681"/>
        <v>-43550.000000000007</v>
      </c>
      <c r="O1329" s="13">
        <f t="shared" si="682"/>
        <v>43550.000000000007</v>
      </c>
      <c r="P1329" s="19">
        <f t="shared" si="658"/>
        <v>0</v>
      </c>
      <c r="Q1329" s="19">
        <f t="shared" si="673"/>
        <v>8.7100000000000026</v>
      </c>
      <c r="R1329" s="13">
        <f t="shared" si="659"/>
        <v>43.55</v>
      </c>
      <c r="S1329" s="19">
        <f t="shared" si="683"/>
        <v>43497.740000000005</v>
      </c>
      <c r="T1329" s="13">
        <f t="shared" si="684"/>
        <v>-8.6995480000000018</v>
      </c>
      <c r="U1329" s="13">
        <f>IF(ISNA(VLOOKUP(LOWER(F1329)&amp;H1329,Prices!A:C,3,0)),0,VLOOKUP(LOWER(F1329)&amp;H1329,Prices!A:C,3,0))</f>
        <v>9.24</v>
      </c>
      <c r="V1329" s="13">
        <f>IF(ISNA(VLOOKUP(LOWER(F1329)&amp;H1329,Prices!A:C,2,0)),0,VLOOKUP(LOWER(F1329)&amp;H1329,Prices!A:C,2,0))</f>
        <v>9.19</v>
      </c>
      <c r="W1329" s="13">
        <f t="shared" si="685"/>
        <v>-2452.2599999999884</v>
      </c>
      <c r="X1329" s="13">
        <f t="shared" si="686"/>
        <v>250.00000000000355</v>
      </c>
      <c r="Y1329" s="43">
        <f t="shared" si="687"/>
        <v>-5.6309070034442896E-2</v>
      </c>
      <c r="Z1329" s="49"/>
      <c r="AA1329" s="24"/>
    </row>
    <row r="1330" spans="1:27" s="13" customFormat="1" x14ac:dyDescent="0.15">
      <c r="A1330" s="12">
        <v>42844</v>
      </c>
      <c r="B1330" s="60" t="s">
        <v>2556</v>
      </c>
      <c r="C1330" s="13" t="s">
        <v>1128</v>
      </c>
      <c r="D1330" s="13" t="s">
        <v>1129</v>
      </c>
      <c r="E1330" s="13" t="s">
        <v>1130</v>
      </c>
      <c r="F1330" s="13" t="str">
        <f t="shared" si="657"/>
        <v>SZ</v>
      </c>
      <c r="G1330" s="13" t="str">
        <f>VLOOKUP(LOWER(F1330)&amp;H1330,'Current pricing'!A:B,2,0)</f>
        <v>东方园林</v>
      </c>
      <c r="H1330" s="13" t="s">
        <v>1426</v>
      </c>
      <c r="I1330" s="13" t="s">
        <v>1206</v>
      </c>
      <c r="J1330" s="13" t="s">
        <v>2585</v>
      </c>
      <c r="K1330" s="13">
        <v>-600</v>
      </c>
      <c r="L1330" s="13">
        <v>1</v>
      </c>
      <c r="M1330" s="13">
        <v>18.66</v>
      </c>
      <c r="N1330" s="13">
        <f t="shared" si="681"/>
        <v>-11196</v>
      </c>
      <c r="O1330" s="13">
        <f t="shared" si="682"/>
        <v>11196</v>
      </c>
      <c r="P1330" s="19">
        <f t="shared" si="658"/>
        <v>0</v>
      </c>
      <c r="Q1330" s="19">
        <f t="shared" si="673"/>
        <v>5</v>
      </c>
      <c r="R1330" s="13">
        <f t="shared" si="659"/>
        <v>11.2</v>
      </c>
      <c r="S1330" s="19">
        <f t="shared" si="683"/>
        <v>11179.8</v>
      </c>
      <c r="T1330" s="13">
        <f t="shared" si="684"/>
        <v>-18.632999999999999</v>
      </c>
      <c r="U1330" s="13">
        <f>IF(ISNA(VLOOKUP(LOWER(F1330)&amp;H1330,Prices!A:C,3,0)),0,VLOOKUP(LOWER(F1330)&amp;H1330,Prices!A:C,3,0))</f>
        <v>20.399999999999999</v>
      </c>
      <c r="V1330" s="13">
        <f>IF(ISNA(VLOOKUP(LOWER(F1330)&amp;H1330,Prices!A:C,2,0)),0,VLOOKUP(LOWER(F1330)&amp;H1330,Prices!A:C,2,0))</f>
        <v>21.02</v>
      </c>
      <c r="W1330" s="13">
        <f t="shared" si="685"/>
        <v>-1432.2000000000003</v>
      </c>
      <c r="X1330" s="13">
        <f t="shared" si="686"/>
        <v>-372.00000000000057</v>
      </c>
      <c r="Y1330" s="43">
        <f t="shared" si="687"/>
        <v>-0.1279206859592712</v>
      </c>
      <c r="Z1330" s="49"/>
      <c r="AA1330" s="24"/>
    </row>
    <row r="1331" spans="1:27" s="13" customFormat="1" x14ac:dyDescent="0.15">
      <c r="A1331" s="12">
        <v>42844</v>
      </c>
      <c r="B1331" s="60" t="s">
        <v>2557</v>
      </c>
      <c r="C1331" s="13" t="s">
        <v>1128</v>
      </c>
      <c r="D1331" s="13" t="s">
        <v>1129</v>
      </c>
      <c r="E1331" s="13" t="s">
        <v>1130</v>
      </c>
      <c r="F1331" s="13" t="str">
        <f t="shared" si="657"/>
        <v>SZ</v>
      </c>
      <c r="G1331" s="13" t="str">
        <f>VLOOKUP(LOWER(F1331)&amp;H1331,'Current pricing'!A:B,2,0)</f>
        <v>神州高铁</v>
      </c>
      <c r="H1331" s="13" t="s">
        <v>2504</v>
      </c>
      <c r="I1331" s="13" t="s">
        <v>1206</v>
      </c>
      <c r="J1331" s="13" t="s">
        <v>2609</v>
      </c>
      <c r="K1331" s="13">
        <v>-9000</v>
      </c>
      <c r="L1331" s="13">
        <v>1</v>
      </c>
      <c r="M1331" s="13">
        <v>8.7100000000000009</v>
      </c>
      <c r="N1331" s="13">
        <f t="shared" si="681"/>
        <v>-78390.000000000015</v>
      </c>
      <c r="O1331" s="13">
        <f t="shared" si="682"/>
        <v>78390.000000000015</v>
      </c>
      <c r="P1331" s="19">
        <f t="shared" si="658"/>
        <v>0</v>
      </c>
      <c r="Q1331" s="19">
        <f t="shared" si="673"/>
        <v>15.678000000000004</v>
      </c>
      <c r="R1331" s="13">
        <f t="shared" si="659"/>
        <v>78.39</v>
      </c>
      <c r="S1331" s="19">
        <f t="shared" si="683"/>
        <v>78295.932000000015</v>
      </c>
      <c r="T1331" s="13">
        <f t="shared" si="684"/>
        <v>-8.6995480000000018</v>
      </c>
      <c r="U1331" s="13">
        <f>IF(ISNA(VLOOKUP(LOWER(F1331)&amp;H1331,Prices!A:C,3,0)),0,VLOOKUP(LOWER(F1331)&amp;H1331,Prices!A:C,3,0))</f>
        <v>9.24</v>
      </c>
      <c r="V1331" s="13">
        <f>IF(ISNA(VLOOKUP(LOWER(F1331)&amp;H1331,Prices!A:C,2,0)),0,VLOOKUP(LOWER(F1331)&amp;H1331,Prices!A:C,2,0))</f>
        <v>9.19</v>
      </c>
      <c r="W1331" s="13">
        <f t="shared" si="685"/>
        <v>-4414.0679999999793</v>
      </c>
      <c r="X1331" s="13">
        <f t="shared" si="686"/>
        <v>450.00000000000637</v>
      </c>
      <c r="Y1331" s="43">
        <f t="shared" si="687"/>
        <v>-5.6309070034442896E-2</v>
      </c>
      <c r="Z1331" s="49"/>
      <c r="AA1331" s="24"/>
    </row>
    <row r="1332" spans="1:27" s="13" customFormat="1" x14ac:dyDescent="0.15">
      <c r="A1332" s="12">
        <v>42844</v>
      </c>
      <c r="B1332" s="60" t="s">
        <v>2326</v>
      </c>
      <c r="C1332" s="13" t="s">
        <v>1128</v>
      </c>
      <c r="D1332" s="13" t="s">
        <v>1129</v>
      </c>
      <c r="E1332" s="13" t="s">
        <v>1130</v>
      </c>
      <c r="F1332" s="13" t="str">
        <f t="shared" si="657"/>
        <v>SZ</v>
      </c>
      <c r="G1332" s="13" t="str">
        <f>VLOOKUP(LOWER(F1332)&amp;H1332,'Current pricing'!A:B,2,0)</f>
        <v>天齐锂业</v>
      </c>
      <c r="H1332" s="13" t="s">
        <v>1205</v>
      </c>
      <c r="I1332" s="13" t="s">
        <v>1206</v>
      </c>
      <c r="J1332" s="13" t="s">
        <v>2585</v>
      </c>
      <c r="K1332" s="13">
        <v>-900</v>
      </c>
      <c r="L1332" s="13">
        <v>1</v>
      </c>
      <c r="M1332" s="13">
        <v>50.11</v>
      </c>
      <c r="N1332" s="13">
        <f t="shared" si="681"/>
        <v>-45099</v>
      </c>
      <c r="O1332" s="13">
        <f t="shared" si="682"/>
        <v>45099</v>
      </c>
      <c r="P1332" s="19">
        <f t="shared" si="658"/>
        <v>0</v>
      </c>
      <c r="Q1332" s="19">
        <f t="shared" si="673"/>
        <v>9.0198</v>
      </c>
      <c r="R1332" s="13">
        <f t="shared" si="659"/>
        <v>45.1</v>
      </c>
      <c r="S1332" s="19">
        <f t="shared" si="683"/>
        <v>45044.8802</v>
      </c>
      <c r="T1332" s="13">
        <f t="shared" si="684"/>
        <v>-50.049866888888886</v>
      </c>
      <c r="U1332" s="13">
        <f>IF(ISNA(VLOOKUP(LOWER(F1332)&amp;H1332,Prices!A:C,3,0)),0,VLOOKUP(LOWER(F1332)&amp;H1332,Prices!A:C,3,0))</f>
        <v>75.489999999999995</v>
      </c>
      <c r="V1332" s="13">
        <f>IF(ISNA(VLOOKUP(LOWER(F1332)&amp;H1332,Prices!A:C,2,0)),0,VLOOKUP(LOWER(F1332)&amp;H1332,Prices!A:C,2,0))</f>
        <v>74.16</v>
      </c>
      <c r="W1332" s="13">
        <f t="shared" si="685"/>
        <v>-21699.1198</v>
      </c>
      <c r="X1332" s="13">
        <f t="shared" si="686"/>
        <v>1196.9999999999984</v>
      </c>
      <c r="Y1332" s="43">
        <f t="shared" si="687"/>
        <v>-0.48114414510299564</v>
      </c>
      <c r="Z1332" s="49"/>
      <c r="AA1332" s="24"/>
    </row>
    <row r="1333" spans="1:27" s="13" customFormat="1" x14ac:dyDescent="0.15">
      <c r="A1333" s="12">
        <v>42844</v>
      </c>
      <c r="B1333" s="60" t="s">
        <v>2558</v>
      </c>
      <c r="C1333" s="13" t="s">
        <v>1128</v>
      </c>
      <c r="D1333" s="13" t="s">
        <v>1129</v>
      </c>
      <c r="E1333" s="13" t="s">
        <v>1130</v>
      </c>
      <c r="F1333" s="13" t="str">
        <f t="shared" si="657"/>
        <v>SZ</v>
      </c>
      <c r="G1333" s="13" t="str">
        <f>VLOOKUP(LOWER(F1333)&amp;H1333,'Current pricing'!A:B,2,0)</f>
        <v>碧水源</v>
      </c>
      <c r="H1333" s="13" t="s">
        <v>2031</v>
      </c>
      <c r="I1333" s="13" t="s">
        <v>1206</v>
      </c>
      <c r="J1333" s="13" t="s">
        <v>2609</v>
      </c>
      <c r="K1333" s="13">
        <v>-4000</v>
      </c>
      <c r="L1333" s="13">
        <v>1</v>
      </c>
      <c r="M1333" s="13">
        <v>21.78</v>
      </c>
      <c r="N1333" s="13">
        <f t="shared" si="681"/>
        <v>-87120</v>
      </c>
      <c r="O1333" s="13">
        <f t="shared" si="682"/>
        <v>87120</v>
      </c>
      <c r="P1333" s="19">
        <f t="shared" si="658"/>
        <v>0</v>
      </c>
      <c r="Q1333" s="19">
        <f t="shared" si="673"/>
        <v>17.423999999999999</v>
      </c>
      <c r="R1333" s="13">
        <f t="shared" si="659"/>
        <v>87.12</v>
      </c>
      <c r="S1333" s="19">
        <f t="shared" si="683"/>
        <v>87015.456000000006</v>
      </c>
      <c r="T1333" s="13">
        <f t="shared" si="684"/>
        <v>-21.753864</v>
      </c>
      <c r="U1333" s="13">
        <f>IF(ISNA(VLOOKUP(LOWER(F1333)&amp;H1333,Prices!A:C,3,0)),0,VLOOKUP(LOWER(F1333)&amp;H1333,Prices!A:C,3,0))</f>
        <v>18.07</v>
      </c>
      <c r="V1333" s="13">
        <f>IF(ISNA(VLOOKUP(LOWER(F1333)&amp;H1333,Prices!A:C,2,0)),0,VLOOKUP(LOWER(F1333)&amp;H1333,Prices!A:C,2,0))</f>
        <v>18.079999999999998</v>
      </c>
      <c r="W1333" s="13">
        <f t="shared" si="685"/>
        <v>14695.456000000007</v>
      </c>
      <c r="X1333" s="13">
        <f t="shared" si="686"/>
        <v>-39.999999999992042</v>
      </c>
      <c r="Y1333" s="43">
        <f t="shared" si="687"/>
        <v>0.16868062442607906</v>
      </c>
      <c r="Z1333" s="49"/>
      <c r="AA1333" s="24"/>
    </row>
    <row r="1334" spans="1:27" s="13" customFormat="1" x14ac:dyDescent="0.15">
      <c r="A1334" s="12">
        <v>42844</v>
      </c>
      <c r="B1334" s="60" t="s">
        <v>2559</v>
      </c>
      <c r="C1334" s="13" t="s">
        <v>1128</v>
      </c>
      <c r="D1334" s="13" t="s">
        <v>1129</v>
      </c>
      <c r="E1334" s="13" t="s">
        <v>1130</v>
      </c>
      <c r="F1334" s="13" t="str">
        <f t="shared" si="657"/>
        <v>SH</v>
      </c>
      <c r="G1334" s="13" t="str">
        <f>VLOOKUP(LOWER(F1334)&amp;H1334,'Current pricing'!A:B,2,0)</f>
        <v>中船防务</v>
      </c>
      <c r="H1334" s="13" t="s">
        <v>1511</v>
      </c>
      <c r="I1334" s="13" t="s">
        <v>1206</v>
      </c>
      <c r="J1334" s="13" t="s">
        <v>2585</v>
      </c>
      <c r="K1334" s="13">
        <v>-2500</v>
      </c>
      <c r="L1334" s="13">
        <v>1</v>
      </c>
      <c r="M1334" s="13">
        <v>36.22</v>
      </c>
      <c r="N1334" s="13">
        <f t="shared" si="681"/>
        <v>-90550</v>
      </c>
      <c r="O1334" s="13">
        <f t="shared" si="682"/>
        <v>90550</v>
      </c>
      <c r="P1334" s="19">
        <f t="shared" si="658"/>
        <v>1.8110000000000002</v>
      </c>
      <c r="Q1334" s="19">
        <f t="shared" si="673"/>
        <v>18.11</v>
      </c>
      <c r="R1334" s="13">
        <f t="shared" si="659"/>
        <v>90.55</v>
      </c>
      <c r="S1334" s="19">
        <f t="shared" si="683"/>
        <v>90439.528999999995</v>
      </c>
      <c r="T1334" s="13">
        <f t="shared" si="684"/>
        <v>-36.175811599999996</v>
      </c>
      <c r="U1334" s="13">
        <f>IF(ISNA(VLOOKUP(LOWER(F1334)&amp;H1334,Prices!A:C,3,0)),0,VLOOKUP(LOWER(F1334)&amp;H1334,Prices!A:C,3,0))</f>
        <v>26.66</v>
      </c>
      <c r="V1334" s="13">
        <f>IF(ISNA(VLOOKUP(LOWER(F1334)&amp;H1334,Prices!A:C,2,0)),0,VLOOKUP(LOWER(F1334)&amp;H1334,Prices!A:C,2,0))</f>
        <v>26.66</v>
      </c>
      <c r="W1334" s="13">
        <f t="shared" si="685"/>
        <v>23789.528999999988</v>
      </c>
      <c r="X1334" s="13">
        <f t="shared" si="686"/>
        <v>0</v>
      </c>
      <c r="Y1334" s="43">
        <f t="shared" si="687"/>
        <v>0.26272257316399766</v>
      </c>
      <c r="Z1334" s="49"/>
      <c r="AA1334" s="24"/>
    </row>
    <row r="1335" spans="1:27" s="13" customFormat="1" x14ac:dyDescent="0.15">
      <c r="A1335" s="12">
        <v>42844</v>
      </c>
      <c r="B1335" s="60" t="s">
        <v>2560</v>
      </c>
      <c r="C1335" s="13" t="s">
        <v>1128</v>
      </c>
      <c r="D1335" s="13" t="s">
        <v>1129</v>
      </c>
      <c r="E1335" s="13" t="s">
        <v>1130</v>
      </c>
      <c r="F1335" s="13" t="str">
        <f t="shared" si="657"/>
        <v>SH</v>
      </c>
      <c r="G1335" s="13" t="str">
        <f>VLOOKUP(LOWER(F1335)&amp;H1335,'Current pricing'!A:B,2,0)</f>
        <v>长久物流</v>
      </c>
      <c r="H1335" s="13" t="s">
        <v>1252</v>
      </c>
      <c r="I1335" s="13" t="s">
        <v>1206</v>
      </c>
      <c r="J1335" s="13" t="s">
        <v>2585</v>
      </c>
      <c r="K1335" s="13">
        <v>-600</v>
      </c>
      <c r="L1335" s="13">
        <v>1</v>
      </c>
      <c r="M1335" s="13">
        <v>39.78</v>
      </c>
      <c r="N1335" s="13">
        <f t="shared" si="681"/>
        <v>-23868</v>
      </c>
      <c r="O1335" s="13">
        <f t="shared" si="682"/>
        <v>23868</v>
      </c>
      <c r="P1335" s="19">
        <f t="shared" si="658"/>
        <v>0.47736000000000006</v>
      </c>
      <c r="Q1335" s="19">
        <f t="shared" si="673"/>
        <v>5</v>
      </c>
      <c r="R1335" s="13">
        <f t="shared" si="659"/>
        <v>23.87</v>
      </c>
      <c r="S1335" s="19">
        <f t="shared" si="683"/>
        <v>23838.65264</v>
      </c>
      <c r="T1335" s="13">
        <f t="shared" si="684"/>
        <v>-39.731087733333332</v>
      </c>
      <c r="U1335" s="13">
        <f>IF(ISNA(VLOOKUP(LOWER(F1335)&amp;H1335,Prices!A:C,3,0)),0,VLOOKUP(LOWER(F1335)&amp;H1335,Prices!A:C,3,0))</f>
        <v>30.18</v>
      </c>
      <c r="V1335" s="13">
        <f>IF(ISNA(VLOOKUP(LOWER(F1335)&amp;H1335,Prices!A:C,2,0)),0,VLOOKUP(LOWER(F1335)&amp;H1335,Prices!A:C,2,0))</f>
        <v>30.47</v>
      </c>
      <c r="W1335" s="13">
        <f t="shared" si="685"/>
        <v>5556.6526400000002</v>
      </c>
      <c r="X1335" s="13">
        <f t="shared" si="686"/>
        <v>-173.99999999999949</v>
      </c>
      <c r="Y1335" s="43">
        <f t="shared" si="687"/>
        <v>0.23280763532763535</v>
      </c>
      <c r="Z1335" s="49"/>
      <c r="AA1335" s="24"/>
    </row>
    <row r="1336" spans="1:27" s="13" customFormat="1" x14ac:dyDescent="0.15">
      <c r="A1336" s="12">
        <v>42844</v>
      </c>
      <c r="B1336" s="60" t="s">
        <v>2561</v>
      </c>
      <c r="C1336" s="13" t="s">
        <v>1128</v>
      </c>
      <c r="D1336" s="13" t="s">
        <v>1129</v>
      </c>
      <c r="E1336" s="13" t="s">
        <v>1130</v>
      </c>
      <c r="F1336" s="13" t="str">
        <f t="shared" si="657"/>
        <v>SZ</v>
      </c>
      <c r="G1336" s="13" t="str">
        <f>VLOOKUP(LOWER(F1336)&amp;H1336,'Current pricing'!A:B,2,0)</f>
        <v>赣锋锂业</v>
      </c>
      <c r="H1336" s="13" t="s">
        <v>2023</v>
      </c>
      <c r="I1336" s="13" t="s">
        <v>1206</v>
      </c>
      <c r="J1336" s="13" t="s">
        <v>2585</v>
      </c>
      <c r="K1336" s="13">
        <v>-1100</v>
      </c>
      <c r="L1336" s="13">
        <v>1</v>
      </c>
      <c r="M1336" s="13">
        <v>41.42</v>
      </c>
      <c r="N1336" s="13">
        <f t="shared" si="681"/>
        <v>-45562</v>
      </c>
      <c r="O1336" s="13">
        <f t="shared" si="682"/>
        <v>45562</v>
      </c>
      <c r="P1336" s="19">
        <f t="shared" si="658"/>
        <v>0</v>
      </c>
      <c r="Q1336" s="19">
        <f t="shared" si="673"/>
        <v>9.1124000000000009</v>
      </c>
      <c r="R1336" s="13">
        <f t="shared" si="659"/>
        <v>45.56</v>
      </c>
      <c r="S1336" s="19">
        <f t="shared" si="683"/>
        <v>45507.327600000004</v>
      </c>
      <c r="T1336" s="13">
        <f t="shared" si="684"/>
        <v>-41.370297818181825</v>
      </c>
      <c r="U1336" s="13">
        <f>IF(ISNA(VLOOKUP(LOWER(F1336)&amp;H1336,Prices!A:C,3,0)),0,VLOOKUP(LOWER(F1336)&amp;H1336,Prices!A:C,3,0))</f>
        <v>87.11</v>
      </c>
      <c r="V1336" s="13">
        <f>IF(ISNA(VLOOKUP(LOWER(F1336)&amp;H1336,Prices!A:C,2,0)),0,VLOOKUP(LOWER(F1336)&amp;H1336,Prices!A:C,2,0))</f>
        <v>86</v>
      </c>
      <c r="W1336" s="13">
        <f t="shared" si="685"/>
        <v>-49092.672399999996</v>
      </c>
      <c r="X1336" s="13">
        <f t="shared" si="686"/>
        <v>1220.9999999999993</v>
      </c>
      <c r="Y1336" s="43">
        <f t="shared" si="687"/>
        <v>-1.0774916026513321</v>
      </c>
      <c r="Z1336" s="49"/>
      <c r="AA1336" s="24"/>
    </row>
    <row r="1337" spans="1:27" s="13" customFormat="1" x14ac:dyDescent="0.15">
      <c r="A1337" s="12">
        <v>42844</v>
      </c>
      <c r="B1337" s="60" t="s">
        <v>2562</v>
      </c>
      <c r="C1337" s="13" t="s">
        <v>1128</v>
      </c>
      <c r="D1337" s="13" t="s">
        <v>1129</v>
      </c>
      <c r="E1337" s="13" t="s">
        <v>1130</v>
      </c>
      <c r="F1337" s="13" t="str">
        <f t="shared" si="657"/>
        <v>SH</v>
      </c>
      <c r="G1337" s="13" t="str">
        <f>VLOOKUP(LOWER(F1337)&amp;H1337,'Current pricing'!A:B,2,0)</f>
        <v>中船防务</v>
      </c>
      <c r="H1337" s="13" t="s">
        <v>1511</v>
      </c>
      <c r="I1337" s="13" t="s">
        <v>1206</v>
      </c>
      <c r="J1337" s="13" t="s">
        <v>2585</v>
      </c>
      <c r="K1337" s="13">
        <v>-2000</v>
      </c>
      <c r="L1337" s="13">
        <v>1</v>
      </c>
      <c r="M1337" s="13">
        <v>36.22</v>
      </c>
      <c r="N1337" s="13">
        <f t="shared" si="681"/>
        <v>-72440</v>
      </c>
      <c r="O1337" s="13">
        <f t="shared" si="682"/>
        <v>72440</v>
      </c>
      <c r="P1337" s="19">
        <f t="shared" si="658"/>
        <v>1.4488000000000001</v>
      </c>
      <c r="Q1337" s="19">
        <f t="shared" si="673"/>
        <v>14.488000000000001</v>
      </c>
      <c r="R1337" s="13">
        <f t="shared" si="659"/>
        <v>72.44</v>
      </c>
      <c r="S1337" s="19">
        <f t="shared" si="683"/>
        <v>72351.623200000002</v>
      </c>
      <c r="T1337" s="13">
        <f t="shared" si="684"/>
        <v>-36.175811600000003</v>
      </c>
      <c r="U1337" s="13">
        <f>IF(ISNA(VLOOKUP(LOWER(F1337)&amp;H1337,Prices!A:C,3,0)),0,VLOOKUP(LOWER(F1337)&amp;H1337,Prices!A:C,3,0))</f>
        <v>26.66</v>
      </c>
      <c r="V1337" s="13">
        <f>IF(ISNA(VLOOKUP(LOWER(F1337)&amp;H1337,Prices!A:C,2,0)),0,VLOOKUP(LOWER(F1337)&amp;H1337,Prices!A:C,2,0))</f>
        <v>26.66</v>
      </c>
      <c r="W1337" s="13">
        <f t="shared" si="685"/>
        <v>19031.623200000005</v>
      </c>
      <c r="X1337" s="13">
        <f t="shared" si="686"/>
        <v>0</v>
      </c>
      <c r="Y1337" s="43">
        <f t="shared" si="687"/>
        <v>0.26272257316399789</v>
      </c>
      <c r="Z1337" s="49"/>
      <c r="AA1337" s="24"/>
    </row>
    <row r="1338" spans="1:27" s="13" customFormat="1" x14ac:dyDescent="0.15">
      <c r="A1338" s="12">
        <v>42844</v>
      </c>
      <c r="B1338" s="60" t="s">
        <v>2563</v>
      </c>
      <c r="C1338" s="13" t="s">
        <v>1128</v>
      </c>
      <c r="D1338" s="13" t="s">
        <v>1129</v>
      </c>
      <c r="E1338" s="13" t="s">
        <v>1130</v>
      </c>
      <c r="F1338" s="13" t="str">
        <f t="shared" si="657"/>
        <v>SH</v>
      </c>
      <c r="G1338" s="13" t="str">
        <f>VLOOKUP(LOWER(F1338)&amp;H1338,'Current pricing'!A:B,2,0)</f>
        <v>长久物流</v>
      </c>
      <c r="H1338" s="13" t="s">
        <v>1252</v>
      </c>
      <c r="I1338" s="13" t="s">
        <v>1206</v>
      </c>
      <c r="J1338" s="13" t="s">
        <v>2585</v>
      </c>
      <c r="K1338" s="13">
        <v>-700</v>
      </c>
      <c r="L1338" s="13">
        <v>1</v>
      </c>
      <c r="M1338" s="13">
        <v>40.31</v>
      </c>
      <c r="N1338" s="13">
        <f t="shared" si="681"/>
        <v>-28217</v>
      </c>
      <c r="O1338" s="13">
        <f t="shared" si="682"/>
        <v>28217</v>
      </c>
      <c r="P1338" s="19">
        <f t="shared" si="658"/>
        <v>0.56434000000000006</v>
      </c>
      <c r="Q1338" s="19">
        <f t="shared" si="673"/>
        <v>5.6434000000000006</v>
      </c>
      <c r="R1338" s="13">
        <f t="shared" si="659"/>
        <v>28.22</v>
      </c>
      <c r="S1338" s="19">
        <f t="shared" si="683"/>
        <v>28182.572259999997</v>
      </c>
      <c r="T1338" s="13">
        <f t="shared" si="684"/>
        <v>-40.260817514285712</v>
      </c>
      <c r="U1338" s="13">
        <f>IF(ISNA(VLOOKUP(LOWER(F1338)&amp;H1338,Prices!A:C,3,0)),0,VLOOKUP(LOWER(F1338)&amp;H1338,Prices!A:C,3,0))</f>
        <v>30.18</v>
      </c>
      <c r="V1338" s="13">
        <f>IF(ISNA(VLOOKUP(LOWER(F1338)&amp;H1338,Prices!A:C,2,0)),0,VLOOKUP(LOWER(F1338)&amp;H1338,Prices!A:C,2,0))</f>
        <v>30.47</v>
      </c>
      <c r="W1338" s="13">
        <f t="shared" si="685"/>
        <v>6853.572259999999</v>
      </c>
      <c r="X1338" s="13">
        <f t="shared" si="686"/>
        <v>-202.9999999999994</v>
      </c>
      <c r="Y1338" s="43">
        <f t="shared" si="687"/>
        <v>0.24288805542757907</v>
      </c>
      <c r="Z1338" s="49"/>
      <c r="AA1338" s="24"/>
    </row>
    <row r="1339" spans="1:27" s="13" customFormat="1" x14ac:dyDescent="0.15">
      <c r="A1339" s="12">
        <v>42844</v>
      </c>
      <c r="B1339" s="60" t="s">
        <v>2564</v>
      </c>
      <c r="C1339" s="13" t="s">
        <v>1128</v>
      </c>
      <c r="D1339" s="13" t="s">
        <v>1129</v>
      </c>
      <c r="E1339" s="13" t="s">
        <v>1130</v>
      </c>
      <c r="F1339" s="13" t="str">
        <f t="shared" si="657"/>
        <v>SZ</v>
      </c>
      <c r="G1339" s="13" t="str">
        <f>VLOOKUP(LOWER(F1339)&amp;H1339,'Current pricing'!A:B,2,0)</f>
        <v>东方园林</v>
      </c>
      <c r="H1339" s="13" t="s">
        <v>1426</v>
      </c>
      <c r="I1339" s="13" t="s">
        <v>1206</v>
      </c>
      <c r="J1339" s="13" t="s">
        <v>2585</v>
      </c>
      <c r="K1339" s="13">
        <v>-700</v>
      </c>
      <c r="L1339" s="13">
        <v>1</v>
      </c>
      <c r="M1339" s="13">
        <v>18.489999999999998</v>
      </c>
      <c r="N1339" s="13">
        <f t="shared" si="681"/>
        <v>-12942.999999999998</v>
      </c>
      <c r="O1339" s="13">
        <f t="shared" si="682"/>
        <v>12942.999999999998</v>
      </c>
      <c r="P1339" s="19">
        <f t="shared" si="658"/>
        <v>0</v>
      </c>
      <c r="Q1339" s="19">
        <f t="shared" si="673"/>
        <v>5</v>
      </c>
      <c r="R1339" s="13">
        <f t="shared" si="659"/>
        <v>12.94</v>
      </c>
      <c r="S1339" s="19">
        <f t="shared" si="683"/>
        <v>12925.059999999998</v>
      </c>
      <c r="T1339" s="13">
        <f t="shared" si="684"/>
        <v>-18.464371428571425</v>
      </c>
      <c r="U1339" s="13">
        <f>IF(ISNA(VLOOKUP(LOWER(F1339)&amp;H1339,Prices!A:C,3,0)),0,VLOOKUP(LOWER(F1339)&amp;H1339,Prices!A:C,3,0))</f>
        <v>20.399999999999999</v>
      </c>
      <c r="V1339" s="13">
        <f>IF(ISNA(VLOOKUP(LOWER(F1339)&amp;H1339,Prices!A:C,2,0)),0,VLOOKUP(LOWER(F1339)&amp;H1339,Prices!A:C,2,0))</f>
        <v>21.02</v>
      </c>
      <c r="W1339" s="13">
        <f t="shared" si="685"/>
        <v>-1788.9400000000019</v>
      </c>
      <c r="X1339" s="13">
        <f t="shared" si="686"/>
        <v>-434.00000000000068</v>
      </c>
      <c r="Y1339" s="43">
        <f t="shared" si="687"/>
        <v>-0.13821679672409815</v>
      </c>
      <c r="Z1339" s="49"/>
      <c r="AA1339" s="24"/>
    </row>
    <row r="1340" spans="1:27" s="13" customFormat="1" x14ac:dyDescent="0.15">
      <c r="A1340" s="12">
        <v>42844</v>
      </c>
      <c r="B1340" s="60" t="s">
        <v>2565</v>
      </c>
      <c r="C1340" s="13" t="s">
        <v>1128</v>
      </c>
      <c r="D1340" s="13" t="s">
        <v>1129</v>
      </c>
      <c r="E1340" s="13" t="s">
        <v>1130</v>
      </c>
      <c r="F1340" s="13" t="str">
        <f t="shared" si="657"/>
        <v>SZ</v>
      </c>
      <c r="G1340" s="13" t="str">
        <f>VLOOKUP(LOWER(F1340)&amp;H1340,'Current pricing'!A:B,2,0)</f>
        <v>天齐锂业</v>
      </c>
      <c r="H1340" s="13" t="s">
        <v>1205</v>
      </c>
      <c r="I1340" s="13" t="s">
        <v>1206</v>
      </c>
      <c r="J1340" s="13" t="s">
        <v>2585</v>
      </c>
      <c r="K1340" s="13">
        <v>-900</v>
      </c>
      <c r="L1340" s="13">
        <v>1</v>
      </c>
      <c r="M1340" s="13">
        <v>49.52</v>
      </c>
      <c r="N1340" s="13">
        <f t="shared" si="681"/>
        <v>-44568</v>
      </c>
      <c r="O1340" s="13">
        <f t="shared" si="682"/>
        <v>44568</v>
      </c>
      <c r="P1340" s="19">
        <f t="shared" si="658"/>
        <v>0</v>
      </c>
      <c r="Q1340" s="19">
        <f t="shared" si="673"/>
        <v>8.9136000000000006</v>
      </c>
      <c r="R1340" s="13">
        <f t="shared" si="659"/>
        <v>44.57</v>
      </c>
      <c r="S1340" s="19">
        <f t="shared" si="683"/>
        <v>44514.5164</v>
      </c>
      <c r="T1340" s="13">
        <f t="shared" si="684"/>
        <v>-49.460573777777775</v>
      </c>
      <c r="U1340" s="13">
        <f>IF(ISNA(VLOOKUP(LOWER(F1340)&amp;H1340,Prices!A:C,3,0)),0,VLOOKUP(LOWER(F1340)&amp;H1340,Prices!A:C,3,0))</f>
        <v>75.489999999999995</v>
      </c>
      <c r="V1340" s="13">
        <f>IF(ISNA(VLOOKUP(LOWER(F1340)&amp;H1340,Prices!A:C,2,0)),0,VLOOKUP(LOWER(F1340)&amp;H1340,Prices!A:C,2,0))</f>
        <v>74.16</v>
      </c>
      <c r="W1340" s="13">
        <f t="shared" si="685"/>
        <v>-22229.4836</v>
      </c>
      <c r="X1340" s="13">
        <f t="shared" si="686"/>
        <v>1196.9999999999984</v>
      </c>
      <c r="Y1340" s="43">
        <f t="shared" si="687"/>
        <v>-0.49877678154729849</v>
      </c>
      <c r="Z1340" s="49"/>
      <c r="AA1340" s="24"/>
    </row>
    <row r="1341" spans="1:27" s="13" customFormat="1" x14ac:dyDescent="0.15">
      <c r="A1341" s="53">
        <v>42844</v>
      </c>
      <c r="B1341" s="60" t="s">
        <v>2566</v>
      </c>
      <c r="C1341" s="13" t="s">
        <v>1128</v>
      </c>
      <c r="D1341" s="13" t="s">
        <v>1129</v>
      </c>
      <c r="E1341" s="13" t="s">
        <v>1130</v>
      </c>
      <c r="F1341" s="13" t="str">
        <f t="shared" si="657"/>
        <v>SZ</v>
      </c>
      <c r="G1341" s="13" t="str">
        <f>VLOOKUP(LOWER(F1341)&amp;H1341,'Current pricing'!A:B,2,0)</f>
        <v>碧水源</v>
      </c>
      <c r="H1341" s="13" t="s">
        <v>2031</v>
      </c>
      <c r="I1341" s="13" t="s">
        <v>1206</v>
      </c>
      <c r="J1341" s="13" t="s">
        <v>2609</v>
      </c>
      <c r="K1341" s="13">
        <v>-7600</v>
      </c>
      <c r="L1341" s="13">
        <v>1</v>
      </c>
      <c r="M1341" s="13">
        <v>21.22</v>
      </c>
      <c r="N1341" s="13">
        <f t="shared" si="681"/>
        <v>-161272</v>
      </c>
      <c r="O1341" s="13">
        <f t="shared" si="682"/>
        <v>161272</v>
      </c>
      <c r="P1341" s="19">
        <f t="shared" si="658"/>
        <v>0</v>
      </c>
      <c r="Q1341" s="19">
        <f t="shared" si="673"/>
        <v>32.254400000000004</v>
      </c>
      <c r="R1341" s="13">
        <f t="shared" si="659"/>
        <v>161.27000000000001</v>
      </c>
      <c r="S1341" s="19">
        <f t="shared" si="683"/>
        <v>161078.47560000001</v>
      </c>
      <c r="T1341" s="13">
        <f t="shared" si="684"/>
        <v>-21.194536263157897</v>
      </c>
      <c r="U1341" s="13">
        <f>IF(ISNA(VLOOKUP(LOWER(F1341)&amp;H1341,Prices!A:C,3,0)),0,VLOOKUP(LOWER(F1341)&amp;H1341,Prices!A:C,3,0))</f>
        <v>18.07</v>
      </c>
      <c r="V1341" s="13">
        <f>IF(ISNA(VLOOKUP(LOWER(F1341)&amp;H1341,Prices!A:C,2,0)),0,VLOOKUP(LOWER(F1341)&amp;H1341,Prices!A:C,2,0))</f>
        <v>18.079999999999998</v>
      </c>
      <c r="W1341" s="13">
        <f t="shared" si="685"/>
        <v>23670.475600000027</v>
      </c>
      <c r="X1341" s="13">
        <f t="shared" si="686"/>
        <v>-75.99999999998488</v>
      </c>
      <c r="Y1341" s="43">
        <f t="shared" si="687"/>
        <v>0.14677362220348247</v>
      </c>
      <c r="Z1341" s="49"/>
      <c r="AA1341" s="24"/>
    </row>
    <row r="1342" spans="1:27" s="13" customFormat="1" x14ac:dyDescent="0.15">
      <c r="A1342" s="12">
        <v>42845</v>
      </c>
      <c r="B1342" s="60" t="s">
        <v>2568</v>
      </c>
      <c r="C1342" s="13" t="s">
        <v>1128</v>
      </c>
      <c r="D1342" s="13" t="s">
        <v>1129</v>
      </c>
      <c r="E1342" s="13" t="s">
        <v>1130</v>
      </c>
      <c r="F1342" s="13" t="str">
        <f t="shared" si="657"/>
        <v>SH</v>
      </c>
      <c r="G1342" s="13" t="str">
        <f>VLOOKUP(LOWER(F1342)&amp;H1342,'Current pricing'!A:B,2,0)</f>
        <v>中国国旅</v>
      </c>
      <c r="H1342" s="13" t="s">
        <v>2491</v>
      </c>
      <c r="I1342" s="13" t="s">
        <v>1207</v>
      </c>
      <c r="J1342" s="13" t="s">
        <v>2610</v>
      </c>
      <c r="K1342" s="13">
        <v>900</v>
      </c>
      <c r="L1342" s="13">
        <v>1</v>
      </c>
      <c r="M1342" s="13">
        <v>52.83</v>
      </c>
      <c r="N1342" s="13">
        <f t="shared" ref="N1342:N1356" si="688">K1342*M1342</f>
        <v>47547</v>
      </c>
      <c r="O1342" s="13">
        <f t="shared" ref="O1342:O1356" si="689">ABS(N1342)</f>
        <v>47547</v>
      </c>
      <c r="P1342" s="19">
        <f t="shared" si="658"/>
        <v>0.95094000000000012</v>
      </c>
      <c r="Q1342" s="19">
        <f t="shared" si="673"/>
        <v>9.5094000000000012</v>
      </c>
      <c r="R1342" s="13">
        <f t="shared" si="659"/>
        <v>0</v>
      </c>
      <c r="S1342" s="19">
        <f t="shared" ref="S1342:S1356" si="690">-(N1342+P1342+Q1342+R1342)</f>
        <v>-47557.460340000005</v>
      </c>
      <c r="T1342" s="13">
        <f t="shared" ref="T1342:T1356" si="691">S1342/K1342</f>
        <v>-52.841622600000008</v>
      </c>
      <c r="U1342" s="13">
        <f>IF(ISNA(VLOOKUP(LOWER(F1342)&amp;H1342,Prices!A:C,3,0)),0,VLOOKUP(LOWER(F1342)&amp;H1342,Prices!A:C,3,0))</f>
        <v>39.979999999999997</v>
      </c>
      <c r="V1342" s="13">
        <f>IF(ISNA(VLOOKUP(LOWER(F1342)&amp;H1342,Prices!A:C,2,0)),0,VLOOKUP(LOWER(F1342)&amp;H1342,Prices!A:C,2,0))</f>
        <v>42.01</v>
      </c>
      <c r="W1342" s="13">
        <f t="shared" ref="W1342:W1356" si="692">IF(I1342="B",(V1342+T1342)*K1342,(V1342+T1342)*K1342)</f>
        <v>-9748.4603400000087</v>
      </c>
      <c r="X1342" s="13">
        <f t="shared" ref="X1342:X1356" si="693">K1342*(V1342-U1342)</f>
        <v>1827.0000000000009</v>
      </c>
      <c r="Y1342" s="43">
        <f t="shared" ref="Y1342:Y1356" si="694">W1342/O1342</f>
        <v>-0.20502787431383701</v>
      </c>
      <c r="Z1342" s="49"/>
      <c r="AA1342" s="24"/>
    </row>
    <row r="1343" spans="1:27" s="13" customFormat="1" x14ac:dyDescent="0.15">
      <c r="A1343" s="12">
        <v>42845</v>
      </c>
      <c r="B1343" s="60" t="s">
        <v>2569</v>
      </c>
      <c r="C1343" s="13" t="s">
        <v>1128</v>
      </c>
      <c r="D1343" s="13" t="s">
        <v>1129</v>
      </c>
      <c r="E1343" s="13" t="s">
        <v>1130</v>
      </c>
      <c r="F1343" s="13" t="str">
        <f t="shared" si="657"/>
        <v>SZ</v>
      </c>
      <c r="G1343" s="13" t="str">
        <f>VLOOKUP(LOWER(F1343)&amp;H1343,'Current pricing'!A:B,2,0)</f>
        <v>利亚德</v>
      </c>
      <c r="H1343" s="13" t="s">
        <v>2570</v>
      </c>
      <c r="I1343" s="13" t="s">
        <v>1207</v>
      </c>
      <c r="J1343" s="13" t="s">
        <v>2611</v>
      </c>
      <c r="K1343" s="13">
        <v>1200</v>
      </c>
      <c r="L1343" s="13">
        <v>1</v>
      </c>
      <c r="M1343" s="13">
        <v>41.5</v>
      </c>
      <c r="N1343" s="13">
        <f t="shared" si="688"/>
        <v>49800</v>
      </c>
      <c r="O1343" s="13">
        <f t="shared" si="689"/>
        <v>49800</v>
      </c>
      <c r="P1343" s="19">
        <f t="shared" si="658"/>
        <v>0</v>
      </c>
      <c r="Q1343" s="19">
        <f t="shared" si="673"/>
        <v>9.9600000000000009</v>
      </c>
      <c r="R1343" s="13">
        <f t="shared" si="659"/>
        <v>0</v>
      </c>
      <c r="S1343" s="19">
        <f t="shared" si="690"/>
        <v>-49809.96</v>
      </c>
      <c r="T1343" s="13">
        <f t="shared" si="691"/>
        <v>-41.508299999999998</v>
      </c>
      <c r="U1343" s="13">
        <f>IF(ISNA(VLOOKUP(LOWER(F1343)&amp;H1343,Prices!A:C,3,0)),0,VLOOKUP(LOWER(F1343)&amp;H1343,Prices!A:C,3,0))</f>
        <v>20.46</v>
      </c>
      <c r="V1343" s="13">
        <f>IF(ISNA(VLOOKUP(LOWER(F1343)&amp;H1343,Prices!A:C,2,0)),0,VLOOKUP(LOWER(F1343)&amp;H1343,Prices!A:C,2,0))</f>
        <v>21.45</v>
      </c>
      <c r="W1343" s="13">
        <f t="shared" si="692"/>
        <v>-24069.96</v>
      </c>
      <c r="X1343" s="13">
        <f t="shared" si="693"/>
        <v>1187.9999999999982</v>
      </c>
      <c r="Y1343" s="43">
        <f t="shared" si="694"/>
        <v>-0.48333253012048188</v>
      </c>
      <c r="Z1343" s="49"/>
      <c r="AA1343" s="24"/>
    </row>
    <row r="1344" spans="1:27" s="13" customFormat="1" x14ac:dyDescent="0.15">
      <c r="A1344" s="12">
        <v>42845</v>
      </c>
      <c r="B1344" s="60" t="s">
        <v>2571</v>
      </c>
      <c r="C1344" s="13" t="s">
        <v>1128</v>
      </c>
      <c r="D1344" s="13" t="s">
        <v>1129</v>
      </c>
      <c r="E1344" s="13" t="s">
        <v>1130</v>
      </c>
      <c r="F1344" s="13" t="str">
        <f t="shared" si="657"/>
        <v>SZ</v>
      </c>
      <c r="G1344" s="13" t="str">
        <f>VLOOKUP(LOWER(F1344)&amp;H1344,'Current pricing'!A:B,2,0)</f>
        <v>神雾环保</v>
      </c>
      <c r="H1344" s="13" t="s">
        <v>2058</v>
      </c>
      <c r="I1344" s="13" t="s">
        <v>1207</v>
      </c>
      <c r="J1344" s="13" t="s">
        <v>2610</v>
      </c>
      <c r="K1344" s="13">
        <v>1500</v>
      </c>
      <c r="L1344" s="13">
        <v>1</v>
      </c>
      <c r="M1344" s="13">
        <v>32.950000000000003</v>
      </c>
      <c r="N1344" s="13">
        <f t="shared" si="688"/>
        <v>49425.000000000007</v>
      </c>
      <c r="O1344" s="13">
        <f t="shared" si="689"/>
        <v>49425.000000000007</v>
      </c>
      <c r="P1344" s="19">
        <f t="shared" si="658"/>
        <v>0</v>
      </c>
      <c r="Q1344" s="19">
        <f t="shared" si="673"/>
        <v>9.8850000000000016</v>
      </c>
      <c r="R1344" s="13">
        <f t="shared" si="659"/>
        <v>0</v>
      </c>
      <c r="S1344" s="19">
        <f t="shared" si="690"/>
        <v>-49434.885000000009</v>
      </c>
      <c r="T1344" s="13">
        <f t="shared" si="691"/>
        <v>-32.956590000000006</v>
      </c>
      <c r="U1344" s="13">
        <f>IF(ISNA(VLOOKUP(LOWER(F1344)&amp;H1344,Prices!A:C,3,0)),0,VLOOKUP(LOWER(F1344)&amp;H1344,Prices!A:C,3,0))</f>
        <v>24.16</v>
      </c>
      <c r="V1344" s="13">
        <f>IF(ISNA(VLOOKUP(LOWER(F1344)&amp;H1344,Prices!A:C,2,0)),0,VLOOKUP(LOWER(F1344)&amp;H1344,Prices!A:C,2,0))</f>
        <v>24.16</v>
      </c>
      <c r="W1344" s="13">
        <f t="shared" si="692"/>
        <v>-13194.885000000007</v>
      </c>
      <c r="X1344" s="13">
        <f t="shared" si="693"/>
        <v>0</v>
      </c>
      <c r="Y1344" s="43">
        <f t="shared" si="694"/>
        <v>-0.26696783004552366</v>
      </c>
      <c r="Z1344" s="49"/>
      <c r="AA1344" s="24"/>
    </row>
    <row r="1345" spans="1:27" s="13" customFormat="1" x14ac:dyDescent="0.15">
      <c r="A1345" s="12">
        <v>42845</v>
      </c>
      <c r="B1345" s="60" t="s">
        <v>2572</v>
      </c>
      <c r="C1345" s="13" t="s">
        <v>1128</v>
      </c>
      <c r="D1345" s="13" t="s">
        <v>1129</v>
      </c>
      <c r="E1345" s="13" t="s">
        <v>1130</v>
      </c>
      <c r="F1345" s="13" t="str">
        <f t="shared" si="657"/>
        <v>SZ</v>
      </c>
      <c r="G1345" s="13" t="str">
        <f>VLOOKUP(LOWER(F1345)&amp;H1345,'Current pricing'!A:B,2,0)</f>
        <v>汇川技术</v>
      </c>
      <c r="H1345" s="13" t="s">
        <v>1470</v>
      </c>
      <c r="I1345" s="13" t="s">
        <v>1207</v>
      </c>
      <c r="J1345" s="13" t="s">
        <v>2610</v>
      </c>
      <c r="K1345" s="13">
        <v>2100</v>
      </c>
      <c r="L1345" s="13">
        <v>1</v>
      </c>
      <c r="M1345" s="13">
        <v>22.76</v>
      </c>
      <c r="N1345" s="13">
        <f t="shared" si="688"/>
        <v>47796</v>
      </c>
      <c r="O1345" s="13">
        <f t="shared" si="689"/>
        <v>47796</v>
      </c>
      <c r="P1345" s="19">
        <f t="shared" si="658"/>
        <v>0</v>
      </c>
      <c r="Q1345" s="19">
        <f t="shared" si="673"/>
        <v>9.5592000000000006</v>
      </c>
      <c r="R1345" s="13">
        <f t="shared" si="659"/>
        <v>0</v>
      </c>
      <c r="S1345" s="19">
        <f t="shared" si="690"/>
        <v>-47805.559200000003</v>
      </c>
      <c r="T1345" s="13">
        <f t="shared" si="691"/>
        <v>-22.764552000000002</v>
      </c>
      <c r="U1345" s="13">
        <f>IF(ISNA(VLOOKUP(LOWER(F1345)&amp;H1345,Prices!A:C,3,0)),0,VLOOKUP(LOWER(F1345)&amp;H1345,Prices!A:C,3,0))</f>
        <v>29.81</v>
      </c>
      <c r="V1345" s="13">
        <f>IF(ISNA(VLOOKUP(LOWER(F1345)&amp;H1345,Prices!A:C,2,0)),0,VLOOKUP(LOWER(F1345)&amp;H1345,Prices!A:C,2,0))</f>
        <v>29.9</v>
      </c>
      <c r="W1345" s="13">
        <f t="shared" si="692"/>
        <v>14984.440799999993</v>
      </c>
      <c r="X1345" s="13">
        <f t="shared" si="693"/>
        <v>188.99999999999972</v>
      </c>
      <c r="Y1345" s="43">
        <f t="shared" si="694"/>
        <v>0.31350826010544802</v>
      </c>
      <c r="Z1345" s="49"/>
      <c r="AA1345" s="24"/>
    </row>
    <row r="1346" spans="1:27" s="13" customFormat="1" x14ac:dyDescent="0.15">
      <c r="A1346" s="12">
        <v>42845</v>
      </c>
      <c r="B1346" s="60" t="s">
        <v>2573</v>
      </c>
      <c r="C1346" s="13" t="s">
        <v>1128</v>
      </c>
      <c r="D1346" s="13" t="s">
        <v>1129</v>
      </c>
      <c r="E1346" s="13" t="s">
        <v>1130</v>
      </c>
      <c r="F1346" s="13" t="str">
        <f t="shared" si="657"/>
        <v>SZ</v>
      </c>
      <c r="G1346" s="13" t="str">
        <f>VLOOKUP(LOWER(F1346)&amp;H1346,'Current pricing'!A:B,2,0)</f>
        <v>汇川技术</v>
      </c>
      <c r="H1346" s="13" t="s">
        <v>1470</v>
      </c>
      <c r="I1346" s="13" t="s">
        <v>1207</v>
      </c>
      <c r="J1346" s="13" t="s">
        <v>2612</v>
      </c>
      <c r="K1346" s="13">
        <v>2100</v>
      </c>
      <c r="L1346" s="13">
        <v>1</v>
      </c>
      <c r="M1346" s="13">
        <v>22.76</v>
      </c>
      <c r="N1346" s="13">
        <f t="shared" si="688"/>
        <v>47796</v>
      </c>
      <c r="O1346" s="13">
        <f t="shared" si="689"/>
        <v>47796</v>
      </c>
      <c r="P1346" s="19">
        <f t="shared" si="658"/>
        <v>0</v>
      </c>
      <c r="Q1346" s="19">
        <f t="shared" si="673"/>
        <v>9.5592000000000006</v>
      </c>
      <c r="R1346" s="13">
        <f t="shared" si="659"/>
        <v>0</v>
      </c>
      <c r="S1346" s="19">
        <f t="shared" si="690"/>
        <v>-47805.559200000003</v>
      </c>
      <c r="T1346" s="13">
        <f t="shared" si="691"/>
        <v>-22.764552000000002</v>
      </c>
      <c r="U1346" s="13">
        <f>IF(ISNA(VLOOKUP(LOWER(F1346)&amp;H1346,Prices!A:C,3,0)),0,VLOOKUP(LOWER(F1346)&amp;H1346,Prices!A:C,3,0))</f>
        <v>29.81</v>
      </c>
      <c r="V1346" s="13">
        <f>IF(ISNA(VLOOKUP(LOWER(F1346)&amp;H1346,Prices!A:C,2,0)),0,VLOOKUP(LOWER(F1346)&amp;H1346,Prices!A:C,2,0))</f>
        <v>29.9</v>
      </c>
      <c r="W1346" s="13">
        <f t="shared" si="692"/>
        <v>14984.440799999993</v>
      </c>
      <c r="X1346" s="13">
        <f t="shared" si="693"/>
        <v>188.99999999999972</v>
      </c>
      <c r="Y1346" s="43">
        <f t="shared" si="694"/>
        <v>0.31350826010544802</v>
      </c>
      <c r="Z1346" s="49"/>
      <c r="AA1346" s="24"/>
    </row>
    <row r="1347" spans="1:27" s="13" customFormat="1" x14ac:dyDescent="0.15">
      <c r="A1347" s="12">
        <v>42845</v>
      </c>
      <c r="B1347" s="60" t="s">
        <v>2574</v>
      </c>
      <c r="C1347" s="13" t="s">
        <v>1128</v>
      </c>
      <c r="D1347" s="13" t="s">
        <v>1129</v>
      </c>
      <c r="E1347" s="13" t="s">
        <v>1130</v>
      </c>
      <c r="F1347" s="13" t="str">
        <f t="shared" ref="F1347:F1410" si="695">IF(OR(LEFT(H1347,1)="6",H1347="510050"),"SH","SZ")</f>
        <v>SZ</v>
      </c>
      <c r="G1347" s="13" t="str">
        <f>VLOOKUP(LOWER(F1347)&amp;H1347,'Current pricing'!A:B,2,0)</f>
        <v>汇川技术</v>
      </c>
      <c r="H1347" s="13" t="s">
        <v>1470</v>
      </c>
      <c r="I1347" s="13" t="s">
        <v>1207</v>
      </c>
      <c r="J1347" s="13" t="s">
        <v>2609</v>
      </c>
      <c r="K1347" s="13">
        <v>2100</v>
      </c>
      <c r="L1347" s="13">
        <v>1</v>
      </c>
      <c r="M1347" s="13">
        <v>22.81</v>
      </c>
      <c r="N1347" s="13">
        <f t="shared" si="688"/>
        <v>47901</v>
      </c>
      <c r="O1347" s="13">
        <f t="shared" si="689"/>
        <v>47901</v>
      </c>
      <c r="P1347" s="19">
        <f t="shared" ref="P1347:P1410" si="696">IF(H1347="510050",0,IF(F1347="SZ",0,ABS(N1347*0.2%%)))</f>
        <v>0</v>
      </c>
      <c r="Q1347" s="19">
        <f t="shared" si="673"/>
        <v>9.5801999999999996</v>
      </c>
      <c r="R1347" s="13">
        <f t="shared" ref="R1347:R1410" si="697">IF(H1347="510050",0,ROUND(IF(OR(I1347="B",I1347="D"),0,ABS(N1347*0.001)),2))</f>
        <v>0</v>
      </c>
      <c r="S1347" s="19">
        <f t="shared" si="690"/>
        <v>-47910.580199999997</v>
      </c>
      <c r="T1347" s="13">
        <f t="shared" si="691"/>
        <v>-22.814561999999999</v>
      </c>
      <c r="U1347" s="13">
        <f>IF(ISNA(VLOOKUP(LOWER(F1347)&amp;H1347,Prices!A:C,3,0)),0,VLOOKUP(LOWER(F1347)&amp;H1347,Prices!A:C,3,0))</f>
        <v>29.81</v>
      </c>
      <c r="V1347" s="13">
        <f>IF(ISNA(VLOOKUP(LOWER(F1347)&amp;H1347,Prices!A:C,2,0)),0,VLOOKUP(LOWER(F1347)&amp;H1347,Prices!A:C,2,0))</f>
        <v>29.9</v>
      </c>
      <c r="W1347" s="13">
        <f t="shared" si="692"/>
        <v>14879.4198</v>
      </c>
      <c r="X1347" s="13">
        <f t="shared" si="693"/>
        <v>188.99999999999972</v>
      </c>
      <c r="Y1347" s="43">
        <f t="shared" si="694"/>
        <v>0.31062858395440596</v>
      </c>
      <c r="Z1347" s="49"/>
      <c r="AA1347" s="24"/>
    </row>
    <row r="1348" spans="1:27" s="13" customFormat="1" x14ac:dyDescent="0.15">
      <c r="A1348" s="12">
        <v>42845</v>
      </c>
      <c r="B1348" s="60" t="s">
        <v>2575</v>
      </c>
      <c r="C1348" s="13" t="s">
        <v>1128</v>
      </c>
      <c r="D1348" s="13" t="s">
        <v>1129</v>
      </c>
      <c r="E1348" s="13" t="s">
        <v>1130</v>
      </c>
      <c r="F1348" s="13" t="str">
        <f t="shared" si="695"/>
        <v>SZ</v>
      </c>
      <c r="G1348" s="13" t="str">
        <f>VLOOKUP(LOWER(F1348)&amp;H1348,'Current pricing'!A:B,2,0)</f>
        <v>汇川技术</v>
      </c>
      <c r="H1348" s="13" t="s">
        <v>1470</v>
      </c>
      <c r="I1348" s="13" t="s">
        <v>1207</v>
      </c>
      <c r="J1348" s="13" t="s">
        <v>2609</v>
      </c>
      <c r="K1348" s="13">
        <v>2100</v>
      </c>
      <c r="L1348" s="13">
        <v>1</v>
      </c>
      <c r="M1348" s="13">
        <v>22.88</v>
      </c>
      <c r="N1348" s="13">
        <f t="shared" si="688"/>
        <v>48048</v>
      </c>
      <c r="O1348" s="13">
        <f t="shared" si="689"/>
        <v>48048</v>
      </c>
      <c r="P1348" s="19">
        <f t="shared" si="696"/>
        <v>0</v>
      </c>
      <c r="Q1348" s="19">
        <f t="shared" si="673"/>
        <v>9.6096000000000004</v>
      </c>
      <c r="R1348" s="13">
        <f t="shared" si="697"/>
        <v>0</v>
      </c>
      <c r="S1348" s="19">
        <f t="shared" si="690"/>
        <v>-48057.609600000003</v>
      </c>
      <c r="T1348" s="13">
        <f t="shared" si="691"/>
        <v>-22.884576000000003</v>
      </c>
      <c r="U1348" s="13">
        <f>IF(ISNA(VLOOKUP(LOWER(F1348)&amp;H1348,Prices!A:C,3,0)),0,VLOOKUP(LOWER(F1348)&amp;H1348,Prices!A:C,3,0))</f>
        <v>29.81</v>
      </c>
      <c r="V1348" s="13">
        <f>IF(ISNA(VLOOKUP(LOWER(F1348)&amp;H1348,Prices!A:C,2,0)),0,VLOOKUP(LOWER(F1348)&amp;H1348,Prices!A:C,2,0))</f>
        <v>29.9</v>
      </c>
      <c r="W1348" s="13">
        <f t="shared" si="692"/>
        <v>14732.390399999991</v>
      </c>
      <c r="X1348" s="13">
        <f t="shared" si="693"/>
        <v>188.99999999999972</v>
      </c>
      <c r="Y1348" s="43">
        <f t="shared" si="694"/>
        <v>0.30661818181818162</v>
      </c>
      <c r="Z1348" s="49"/>
      <c r="AA1348" s="24"/>
    </row>
    <row r="1349" spans="1:27" s="13" customFormat="1" x14ac:dyDescent="0.15">
      <c r="A1349" s="12">
        <v>42845</v>
      </c>
      <c r="B1349" s="60" t="s">
        <v>2576</v>
      </c>
      <c r="C1349" s="13" t="s">
        <v>1128</v>
      </c>
      <c r="D1349" s="13" t="s">
        <v>1129</v>
      </c>
      <c r="E1349" s="13" t="s">
        <v>1130</v>
      </c>
      <c r="F1349" s="13" t="str">
        <f t="shared" si="695"/>
        <v>SZ</v>
      </c>
      <c r="G1349" s="13" t="str">
        <f>VLOOKUP(LOWER(F1349)&amp;H1349,'Current pricing'!A:B,2,0)</f>
        <v>汇川技术</v>
      </c>
      <c r="H1349" s="13" t="s">
        <v>1470</v>
      </c>
      <c r="I1349" s="13" t="s">
        <v>1207</v>
      </c>
      <c r="J1349" s="13" t="s">
        <v>2609</v>
      </c>
      <c r="K1349" s="13">
        <v>2100</v>
      </c>
      <c r="L1349" s="13">
        <v>1</v>
      </c>
      <c r="M1349" s="13">
        <v>22.89</v>
      </c>
      <c r="N1349" s="13">
        <f t="shared" si="688"/>
        <v>48069</v>
      </c>
      <c r="O1349" s="13">
        <f t="shared" si="689"/>
        <v>48069</v>
      </c>
      <c r="P1349" s="19">
        <f t="shared" si="696"/>
        <v>0</v>
      </c>
      <c r="Q1349" s="19">
        <f t="shared" si="673"/>
        <v>9.6138000000000012</v>
      </c>
      <c r="R1349" s="13">
        <f t="shared" si="697"/>
        <v>0</v>
      </c>
      <c r="S1349" s="19">
        <f t="shared" si="690"/>
        <v>-48078.613799999999</v>
      </c>
      <c r="T1349" s="13">
        <f t="shared" si="691"/>
        <v>-22.894577999999999</v>
      </c>
      <c r="U1349" s="13">
        <f>IF(ISNA(VLOOKUP(LOWER(F1349)&amp;H1349,Prices!A:C,3,0)),0,VLOOKUP(LOWER(F1349)&amp;H1349,Prices!A:C,3,0))</f>
        <v>29.81</v>
      </c>
      <c r="V1349" s="13">
        <f>IF(ISNA(VLOOKUP(LOWER(F1349)&amp;H1349,Prices!A:C,2,0)),0,VLOOKUP(LOWER(F1349)&amp;H1349,Prices!A:C,2,0))</f>
        <v>29.9</v>
      </c>
      <c r="W1349" s="13">
        <f t="shared" si="692"/>
        <v>14711.386199999999</v>
      </c>
      <c r="X1349" s="13">
        <f t="shared" si="693"/>
        <v>188.99999999999972</v>
      </c>
      <c r="Y1349" s="43">
        <f t="shared" si="694"/>
        <v>0.30604726955002182</v>
      </c>
      <c r="Z1349" s="49"/>
      <c r="AA1349" s="24"/>
    </row>
    <row r="1350" spans="1:27" s="13" customFormat="1" x14ac:dyDescent="0.15">
      <c r="A1350" s="12">
        <v>42845</v>
      </c>
      <c r="B1350" s="60" t="s">
        <v>2577</v>
      </c>
      <c r="C1350" s="13" t="s">
        <v>1128</v>
      </c>
      <c r="D1350" s="13" t="s">
        <v>1129</v>
      </c>
      <c r="E1350" s="13" t="s">
        <v>1130</v>
      </c>
      <c r="F1350" s="13" t="str">
        <f t="shared" si="695"/>
        <v>SZ</v>
      </c>
      <c r="G1350" s="13" t="str">
        <f>VLOOKUP(LOWER(F1350)&amp;H1350,'Current pricing'!A:B,2,0)</f>
        <v>汇川技术</v>
      </c>
      <c r="H1350" s="13" t="s">
        <v>1470</v>
      </c>
      <c r="I1350" s="13" t="s">
        <v>1207</v>
      </c>
      <c r="J1350" s="13" t="s">
        <v>2609</v>
      </c>
      <c r="K1350" s="13">
        <v>2100</v>
      </c>
      <c r="L1350" s="13">
        <v>1</v>
      </c>
      <c r="M1350" s="13">
        <v>22.89</v>
      </c>
      <c r="N1350" s="13">
        <f t="shared" si="688"/>
        <v>48069</v>
      </c>
      <c r="O1350" s="13">
        <f t="shared" si="689"/>
        <v>48069</v>
      </c>
      <c r="P1350" s="19">
        <f t="shared" si="696"/>
        <v>0</v>
      </c>
      <c r="Q1350" s="19">
        <f t="shared" si="673"/>
        <v>9.6138000000000012</v>
      </c>
      <c r="R1350" s="13">
        <f t="shared" si="697"/>
        <v>0</v>
      </c>
      <c r="S1350" s="19">
        <f t="shared" si="690"/>
        <v>-48078.613799999999</v>
      </c>
      <c r="T1350" s="13">
        <f t="shared" si="691"/>
        <v>-22.894577999999999</v>
      </c>
      <c r="U1350" s="13">
        <f>IF(ISNA(VLOOKUP(LOWER(F1350)&amp;H1350,Prices!A:C,3,0)),0,VLOOKUP(LOWER(F1350)&amp;H1350,Prices!A:C,3,0))</f>
        <v>29.81</v>
      </c>
      <c r="V1350" s="13">
        <f>IF(ISNA(VLOOKUP(LOWER(F1350)&amp;H1350,Prices!A:C,2,0)),0,VLOOKUP(LOWER(F1350)&amp;H1350,Prices!A:C,2,0))</f>
        <v>29.9</v>
      </c>
      <c r="W1350" s="13">
        <f t="shared" si="692"/>
        <v>14711.386199999999</v>
      </c>
      <c r="X1350" s="13">
        <f t="shared" si="693"/>
        <v>188.99999999999972</v>
      </c>
      <c r="Y1350" s="43">
        <f t="shared" si="694"/>
        <v>0.30604726955002182</v>
      </c>
      <c r="Z1350" s="49"/>
      <c r="AA1350" s="24"/>
    </row>
    <row r="1351" spans="1:27" s="13" customFormat="1" x14ac:dyDescent="0.15">
      <c r="A1351" s="12">
        <v>42845</v>
      </c>
      <c r="B1351" s="60" t="s">
        <v>2578</v>
      </c>
      <c r="C1351" s="13" t="s">
        <v>1128</v>
      </c>
      <c r="D1351" s="13" t="s">
        <v>1129</v>
      </c>
      <c r="E1351" s="13" t="s">
        <v>1130</v>
      </c>
      <c r="F1351" s="13" t="str">
        <f t="shared" si="695"/>
        <v>SZ</v>
      </c>
      <c r="G1351" s="13" t="str">
        <f>VLOOKUP(LOWER(F1351)&amp;H1351,'Current pricing'!A:B,2,0)</f>
        <v>汇川技术</v>
      </c>
      <c r="H1351" s="13" t="s">
        <v>1470</v>
      </c>
      <c r="I1351" s="13" t="s">
        <v>1207</v>
      </c>
      <c r="J1351" s="13" t="s">
        <v>2609</v>
      </c>
      <c r="K1351" s="13">
        <v>2100</v>
      </c>
      <c r="L1351" s="13">
        <v>1</v>
      </c>
      <c r="M1351" s="13">
        <v>23.02</v>
      </c>
      <c r="N1351" s="13">
        <f t="shared" si="688"/>
        <v>48342</v>
      </c>
      <c r="O1351" s="13">
        <f t="shared" si="689"/>
        <v>48342</v>
      </c>
      <c r="P1351" s="19">
        <f t="shared" si="696"/>
        <v>0</v>
      </c>
      <c r="Q1351" s="19">
        <f t="shared" si="673"/>
        <v>9.6684000000000001</v>
      </c>
      <c r="R1351" s="13">
        <f t="shared" si="697"/>
        <v>0</v>
      </c>
      <c r="S1351" s="19">
        <f t="shared" si="690"/>
        <v>-48351.668400000002</v>
      </c>
      <c r="T1351" s="13">
        <f t="shared" si="691"/>
        <v>-23.024604</v>
      </c>
      <c r="U1351" s="13">
        <f>IF(ISNA(VLOOKUP(LOWER(F1351)&amp;H1351,Prices!A:C,3,0)),0,VLOOKUP(LOWER(F1351)&amp;H1351,Prices!A:C,3,0))</f>
        <v>29.81</v>
      </c>
      <c r="V1351" s="13">
        <f>IF(ISNA(VLOOKUP(LOWER(F1351)&amp;H1351,Prices!A:C,2,0)),0,VLOOKUP(LOWER(F1351)&amp;H1351,Prices!A:C,2,0))</f>
        <v>29.9</v>
      </c>
      <c r="W1351" s="13">
        <f t="shared" si="692"/>
        <v>14438.331599999998</v>
      </c>
      <c r="X1351" s="13">
        <f t="shared" si="693"/>
        <v>188.99999999999972</v>
      </c>
      <c r="Y1351" s="43">
        <f t="shared" si="694"/>
        <v>0.29867054735013027</v>
      </c>
      <c r="Z1351" s="49"/>
      <c r="AA1351" s="24"/>
    </row>
    <row r="1352" spans="1:27" s="13" customFormat="1" x14ac:dyDescent="0.15">
      <c r="A1352" s="12">
        <v>42845</v>
      </c>
      <c r="B1352" s="60" t="s">
        <v>2579</v>
      </c>
      <c r="C1352" s="13" t="s">
        <v>1128</v>
      </c>
      <c r="D1352" s="13" t="s">
        <v>1129</v>
      </c>
      <c r="E1352" s="13" t="s">
        <v>1130</v>
      </c>
      <c r="F1352" s="13" t="str">
        <f t="shared" si="695"/>
        <v>SZ</v>
      </c>
      <c r="G1352" s="13" t="str">
        <f>VLOOKUP(LOWER(F1352)&amp;H1352,'Current pricing'!A:B,2,0)</f>
        <v>美年健康</v>
      </c>
      <c r="H1352" s="13" t="s">
        <v>2350</v>
      </c>
      <c r="I1352" s="13" t="s">
        <v>1207</v>
      </c>
      <c r="J1352" s="13" t="s">
        <v>2613</v>
      </c>
      <c r="K1352" s="13">
        <v>3400</v>
      </c>
      <c r="L1352" s="13">
        <v>1</v>
      </c>
      <c r="M1352" s="13">
        <v>14.64</v>
      </c>
      <c r="N1352" s="13">
        <f t="shared" si="688"/>
        <v>49776</v>
      </c>
      <c r="O1352" s="13">
        <f t="shared" si="689"/>
        <v>49776</v>
      </c>
      <c r="P1352" s="19">
        <f t="shared" si="696"/>
        <v>0</v>
      </c>
      <c r="Q1352" s="19">
        <f t="shared" si="673"/>
        <v>9.9551999999999996</v>
      </c>
      <c r="R1352" s="13">
        <f t="shared" si="697"/>
        <v>0</v>
      </c>
      <c r="S1352" s="19">
        <f t="shared" si="690"/>
        <v>-49785.955199999997</v>
      </c>
      <c r="T1352" s="13">
        <f t="shared" si="691"/>
        <v>-14.642927999999999</v>
      </c>
      <c r="U1352" s="13">
        <f>IF(ISNA(VLOOKUP(LOWER(F1352)&amp;H1352,Prices!A:C,3,0)),0,VLOOKUP(LOWER(F1352)&amp;H1352,Prices!A:C,3,0))</f>
        <v>19.05</v>
      </c>
      <c r="V1352" s="13">
        <f>IF(ISNA(VLOOKUP(LOWER(F1352)&amp;H1352,Prices!A:C,2,0)),0,VLOOKUP(LOWER(F1352)&amp;H1352,Prices!A:C,2,0))</f>
        <v>20.010000000000002</v>
      </c>
      <c r="W1352" s="13">
        <f t="shared" si="692"/>
        <v>18248.044800000007</v>
      </c>
      <c r="X1352" s="13">
        <f t="shared" si="693"/>
        <v>3264.0000000000027</v>
      </c>
      <c r="Y1352" s="43">
        <f t="shared" si="694"/>
        <v>0.36660327868852471</v>
      </c>
      <c r="Z1352" s="49"/>
      <c r="AA1352" s="24"/>
    </row>
    <row r="1353" spans="1:27" s="13" customFormat="1" x14ac:dyDescent="0.15">
      <c r="A1353" s="12">
        <v>42845</v>
      </c>
      <c r="B1353" s="60" t="s">
        <v>2580</v>
      </c>
      <c r="C1353" s="13" t="s">
        <v>1128</v>
      </c>
      <c r="D1353" s="13" t="s">
        <v>1129</v>
      </c>
      <c r="E1353" s="13" t="s">
        <v>1130</v>
      </c>
      <c r="F1353" s="13" t="str">
        <f t="shared" si="695"/>
        <v>SZ</v>
      </c>
      <c r="G1353" s="13" t="str">
        <f>VLOOKUP(LOWER(F1353)&amp;H1353,'Current pricing'!A:B,2,0)</f>
        <v>美年健康</v>
      </c>
      <c r="H1353" s="13" t="s">
        <v>2350</v>
      </c>
      <c r="I1353" s="13" t="s">
        <v>1207</v>
      </c>
      <c r="J1353" s="13" t="s">
        <v>2610</v>
      </c>
      <c r="K1353" s="13">
        <v>3400</v>
      </c>
      <c r="L1353" s="13">
        <v>1</v>
      </c>
      <c r="M1353" s="13">
        <v>14.66</v>
      </c>
      <c r="N1353" s="13">
        <f t="shared" si="688"/>
        <v>49844</v>
      </c>
      <c r="O1353" s="13">
        <f t="shared" si="689"/>
        <v>49844</v>
      </c>
      <c r="P1353" s="19">
        <f t="shared" si="696"/>
        <v>0</v>
      </c>
      <c r="Q1353" s="19">
        <f t="shared" si="673"/>
        <v>9.9687999999999999</v>
      </c>
      <c r="R1353" s="13">
        <f t="shared" si="697"/>
        <v>0</v>
      </c>
      <c r="S1353" s="19">
        <f t="shared" si="690"/>
        <v>-49853.968800000002</v>
      </c>
      <c r="T1353" s="13">
        <f t="shared" si="691"/>
        <v>-14.662932000000001</v>
      </c>
      <c r="U1353" s="13">
        <f>IF(ISNA(VLOOKUP(LOWER(F1353)&amp;H1353,Prices!A:C,3,0)),0,VLOOKUP(LOWER(F1353)&amp;H1353,Prices!A:C,3,0))</f>
        <v>19.05</v>
      </c>
      <c r="V1353" s="13">
        <f>IF(ISNA(VLOOKUP(LOWER(F1353)&amp;H1353,Prices!A:C,2,0)),0,VLOOKUP(LOWER(F1353)&amp;H1353,Prices!A:C,2,0))</f>
        <v>20.010000000000002</v>
      </c>
      <c r="W1353" s="13">
        <f t="shared" si="692"/>
        <v>18180.031200000001</v>
      </c>
      <c r="X1353" s="13">
        <f t="shared" si="693"/>
        <v>3264.0000000000027</v>
      </c>
      <c r="Y1353" s="43">
        <f t="shared" si="694"/>
        <v>0.36473860845839018</v>
      </c>
      <c r="Z1353" s="49"/>
      <c r="AA1353" s="24"/>
    </row>
    <row r="1354" spans="1:27" s="13" customFormat="1" x14ac:dyDescent="0.15">
      <c r="A1354" s="12">
        <v>42845</v>
      </c>
      <c r="B1354" s="60" t="s">
        <v>2581</v>
      </c>
      <c r="C1354" s="13" t="s">
        <v>1128</v>
      </c>
      <c r="D1354" s="13" t="s">
        <v>1129</v>
      </c>
      <c r="E1354" s="13" t="s">
        <v>1130</v>
      </c>
      <c r="F1354" s="13" t="str">
        <f t="shared" si="695"/>
        <v>SH</v>
      </c>
      <c r="G1354" s="13" t="str">
        <f>VLOOKUP(LOWER(F1354)&amp;H1354,'Current pricing'!A:B,2,0)</f>
        <v>安信信托</v>
      </c>
      <c r="H1354" s="13" t="s">
        <v>1254</v>
      </c>
      <c r="I1354" s="13" t="s">
        <v>1207</v>
      </c>
      <c r="J1354" s="13" t="s">
        <v>2609</v>
      </c>
      <c r="K1354" s="13">
        <v>4400</v>
      </c>
      <c r="L1354" s="13">
        <v>1</v>
      </c>
      <c r="M1354" s="13">
        <v>11.2</v>
      </c>
      <c r="N1354" s="13">
        <f t="shared" si="688"/>
        <v>49280</v>
      </c>
      <c r="O1354" s="13">
        <f t="shared" si="689"/>
        <v>49280</v>
      </c>
      <c r="P1354" s="19">
        <f t="shared" si="696"/>
        <v>0.98560000000000003</v>
      </c>
      <c r="Q1354" s="19">
        <f t="shared" si="673"/>
        <v>9.8559999999999999</v>
      </c>
      <c r="R1354" s="13">
        <f t="shared" si="697"/>
        <v>0</v>
      </c>
      <c r="S1354" s="19">
        <f t="shared" si="690"/>
        <v>-49290.8416</v>
      </c>
      <c r="T1354" s="13">
        <f t="shared" si="691"/>
        <v>-11.202463999999999</v>
      </c>
      <c r="U1354" s="13">
        <f>IF(ISNA(VLOOKUP(LOWER(F1354)&amp;H1354,Prices!A:C,3,0)),0,VLOOKUP(LOWER(F1354)&amp;H1354,Prices!A:C,3,0))</f>
        <v>13.94</v>
      </c>
      <c r="V1354" s="13">
        <f>IF(ISNA(VLOOKUP(LOWER(F1354)&amp;H1354,Prices!A:C,2,0)),0,VLOOKUP(LOWER(F1354)&amp;H1354,Prices!A:C,2,0))</f>
        <v>14.25</v>
      </c>
      <c r="W1354" s="13">
        <f t="shared" si="692"/>
        <v>13409.158400000004</v>
      </c>
      <c r="X1354" s="13">
        <f t="shared" si="693"/>
        <v>1364.0000000000023</v>
      </c>
      <c r="Y1354" s="43">
        <f t="shared" si="694"/>
        <v>0.27210142857142866</v>
      </c>
      <c r="Z1354" s="49"/>
      <c r="AA1354" s="24"/>
    </row>
    <row r="1355" spans="1:27" s="13" customFormat="1" x14ac:dyDescent="0.15">
      <c r="A1355" s="12">
        <v>42845</v>
      </c>
      <c r="B1355" s="60" t="s">
        <v>2582</v>
      </c>
      <c r="C1355" s="13" t="s">
        <v>1128</v>
      </c>
      <c r="D1355" s="13" t="s">
        <v>1129</v>
      </c>
      <c r="E1355" s="13" t="s">
        <v>1130</v>
      </c>
      <c r="F1355" s="13" t="str">
        <f t="shared" si="695"/>
        <v>SH</v>
      </c>
      <c r="G1355" s="13" t="str">
        <f>VLOOKUP(LOWER(F1355)&amp;H1355,'Current pricing'!A:B,2,0)</f>
        <v>国投电力</v>
      </c>
      <c r="H1355" s="13" t="s">
        <v>2583</v>
      </c>
      <c r="I1355" s="13" t="s">
        <v>1207</v>
      </c>
      <c r="J1355" s="13" t="s">
        <v>2614</v>
      </c>
      <c r="K1355" s="13">
        <v>6700</v>
      </c>
      <c r="L1355" s="13">
        <v>1</v>
      </c>
      <c r="M1355" s="13">
        <v>7.36</v>
      </c>
      <c r="N1355" s="13">
        <f t="shared" si="688"/>
        <v>49312</v>
      </c>
      <c r="O1355" s="13">
        <f t="shared" si="689"/>
        <v>49312</v>
      </c>
      <c r="P1355" s="19">
        <f t="shared" si="696"/>
        <v>0.98624000000000012</v>
      </c>
      <c r="Q1355" s="19">
        <f t="shared" ref="Q1355:Q1418" si="698">IF(I1355&lt;&gt;"D",IF(C1355="Stock",MAX(ABS(N1355*0.0002),5),MAX(ABS(N1355*0.0003),5)),0)</f>
        <v>9.8624000000000009</v>
      </c>
      <c r="R1355" s="13">
        <f t="shared" si="697"/>
        <v>0</v>
      </c>
      <c r="S1355" s="19">
        <f t="shared" si="690"/>
        <v>-49322.848639999997</v>
      </c>
      <c r="T1355" s="13">
        <f t="shared" si="691"/>
        <v>-7.3616191999999998</v>
      </c>
      <c r="U1355" s="13">
        <f>IF(ISNA(VLOOKUP(LOWER(F1355)&amp;H1355,Prices!A:C,3,0)),0,VLOOKUP(LOWER(F1355)&amp;H1355,Prices!A:C,3,0))</f>
        <v>7.5</v>
      </c>
      <c r="V1355" s="13">
        <f>IF(ISNA(VLOOKUP(LOWER(F1355)&amp;H1355,Prices!A:C,2,0)),0,VLOOKUP(LOWER(F1355)&amp;H1355,Prices!A:C,2,0))</f>
        <v>7.48</v>
      </c>
      <c r="W1355" s="13">
        <f t="shared" si="692"/>
        <v>793.15136000000416</v>
      </c>
      <c r="X1355" s="13">
        <f t="shared" si="693"/>
        <v>-133.99999999999716</v>
      </c>
      <c r="Y1355" s="43">
        <f t="shared" si="694"/>
        <v>1.6084347826087041E-2</v>
      </c>
      <c r="Z1355" s="49"/>
      <c r="AA1355" s="24"/>
    </row>
    <row r="1356" spans="1:27" s="13" customFormat="1" x14ac:dyDescent="0.15">
      <c r="A1356" s="12">
        <v>42845</v>
      </c>
      <c r="B1356" s="60" t="s">
        <v>2584</v>
      </c>
      <c r="C1356" s="13" t="s">
        <v>1128</v>
      </c>
      <c r="D1356" s="13" t="s">
        <v>1129</v>
      </c>
      <c r="E1356" s="13" t="s">
        <v>1130</v>
      </c>
      <c r="F1356" s="13" t="str">
        <f t="shared" si="695"/>
        <v>SH</v>
      </c>
      <c r="G1356" s="13" t="str">
        <f>VLOOKUP(LOWER(F1356)&amp;H1356,'Current pricing'!A:B,2,0)</f>
        <v>国投电力</v>
      </c>
      <c r="H1356" s="13" t="s">
        <v>2583</v>
      </c>
      <c r="I1356" s="13" t="s">
        <v>1207</v>
      </c>
      <c r="J1356" s="13" t="s">
        <v>2609</v>
      </c>
      <c r="K1356" s="13">
        <v>6800</v>
      </c>
      <c r="L1356" s="13">
        <v>1</v>
      </c>
      <c r="M1356" s="13">
        <v>7.35</v>
      </c>
      <c r="N1356" s="13">
        <f t="shared" si="688"/>
        <v>49980</v>
      </c>
      <c r="O1356" s="13">
        <f t="shared" si="689"/>
        <v>49980</v>
      </c>
      <c r="P1356" s="19">
        <f t="shared" si="696"/>
        <v>0.99960000000000004</v>
      </c>
      <c r="Q1356" s="19">
        <f t="shared" si="698"/>
        <v>9.9960000000000004</v>
      </c>
      <c r="R1356" s="13">
        <f t="shared" si="697"/>
        <v>0</v>
      </c>
      <c r="S1356" s="19">
        <f t="shared" si="690"/>
        <v>-49990.995600000002</v>
      </c>
      <c r="T1356" s="13">
        <f t="shared" si="691"/>
        <v>-7.3516170000000001</v>
      </c>
      <c r="U1356" s="13">
        <f>IF(ISNA(VLOOKUP(LOWER(F1356)&amp;H1356,Prices!A:C,3,0)),0,VLOOKUP(LOWER(F1356)&amp;H1356,Prices!A:C,3,0))</f>
        <v>7.5</v>
      </c>
      <c r="V1356" s="13">
        <f>IF(ISNA(VLOOKUP(LOWER(F1356)&amp;H1356,Prices!A:C,2,0)),0,VLOOKUP(LOWER(F1356)&amp;H1356,Prices!A:C,2,0))</f>
        <v>7.48</v>
      </c>
      <c r="W1356" s="13">
        <f t="shared" si="692"/>
        <v>873.00440000000242</v>
      </c>
      <c r="X1356" s="13">
        <f t="shared" si="693"/>
        <v>-135.9999999999971</v>
      </c>
      <c r="Y1356" s="43">
        <f t="shared" si="694"/>
        <v>1.7467074829932022E-2</v>
      </c>
      <c r="Z1356" s="49"/>
      <c r="AA1356" s="24"/>
    </row>
    <row r="1357" spans="1:27" s="13" customFormat="1" x14ac:dyDescent="0.15">
      <c r="A1357" s="12">
        <v>42846</v>
      </c>
      <c r="B1357" s="60" t="s">
        <v>2587</v>
      </c>
      <c r="C1357" s="13" t="s">
        <v>1128</v>
      </c>
      <c r="D1357" s="13" t="s">
        <v>1129</v>
      </c>
      <c r="E1357" s="13" t="s">
        <v>1130</v>
      </c>
      <c r="F1357" s="13" t="str">
        <f t="shared" si="695"/>
        <v>SZ</v>
      </c>
      <c r="G1357" s="13" t="str">
        <f>VLOOKUP(LOWER(F1357)&amp;H1357,'Current pricing'!A:B,2,0)</f>
        <v>启迪桑德</v>
      </c>
      <c r="H1357" s="13" t="s">
        <v>1269</v>
      </c>
      <c r="I1357" s="13" t="s">
        <v>1207</v>
      </c>
      <c r="J1357" s="13" t="s">
        <v>2640</v>
      </c>
      <c r="K1357" s="13">
        <v>800</v>
      </c>
      <c r="L1357" s="13">
        <v>1</v>
      </c>
      <c r="M1357" s="13">
        <v>36.200000000000003</v>
      </c>
      <c r="N1357" s="13">
        <f t="shared" ref="N1357:N1381" si="699">K1357*M1357</f>
        <v>28960.000000000004</v>
      </c>
      <c r="O1357" s="13">
        <f t="shared" ref="O1357:O1381" si="700">ABS(N1357)</f>
        <v>28960.000000000004</v>
      </c>
      <c r="P1357" s="19">
        <f t="shared" si="696"/>
        <v>0</v>
      </c>
      <c r="Q1357" s="19">
        <f t="shared" si="698"/>
        <v>5.7920000000000007</v>
      </c>
      <c r="R1357" s="13">
        <f t="shared" si="697"/>
        <v>0</v>
      </c>
      <c r="S1357" s="19">
        <f t="shared" ref="S1357:S1381" si="701">-(N1357+P1357+Q1357+R1357)</f>
        <v>-28965.792000000005</v>
      </c>
      <c r="T1357" s="13">
        <f t="shared" ref="T1357:T1381" si="702">S1357/K1357</f>
        <v>-36.207240000000006</v>
      </c>
      <c r="U1357" s="13">
        <f>IF(ISNA(VLOOKUP(LOWER(F1357)&amp;H1357,Prices!A:C,3,0)),0,VLOOKUP(LOWER(F1357)&amp;H1357,Prices!A:C,3,0))</f>
        <v>35.479999999999997</v>
      </c>
      <c r="V1357" s="13">
        <f>IF(ISNA(VLOOKUP(LOWER(F1357)&amp;H1357,Prices!A:C,2,0)),0,VLOOKUP(LOWER(F1357)&amp;H1357,Prices!A:C,2,0))</f>
        <v>35.590000000000003</v>
      </c>
      <c r="W1357" s="13">
        <f t="shared" ref="W1357:W1387" si="703">IF(I1357="B",(V1357+T1357)*K1357,(V1357+T1357)*K1357)</f>
        <v>-493.79200000000196</v>
      </c>
      <c r="X1357" s="13">
        <f t="shared" ref="X1357:X1387" si="704">K1357*(V1357-U1357)</f>
        <v>88.00000000000523</v>
      </c>
      <c r="Y1357" s="43">
        <f t="shared" ref="Y1357:Y1387" si="705">W1357/O1357</f>
        <v>-1.7050828729281833E-2</v>
      </c>
      <c r="Z1357" s="49"/>
      <c r="AA1357" s="24"/>
    </row>
    <row r="1358" spans="1:27" s="13" customFormat="1" x14ac:dyDescent="0.15">
      <c r="A1358" s="12">
        <v>42846</v>
      </c>
      <c r="B1358" s="60" t="s">
        <v>2288</v>
      </c>
      <c r="C1358" s="13" t="s">
        <v>1128</v>
      </c>
      <c r="D1358" s="13" t="s">
        <v>1129</v>
      </c>
      <c r="E1358" s="13" t="s">
        <v>1130</v>
      </c>
      <c r="F1358" s="13" t="str">
        <f t="shared" si="695"/>
        <v>SZ</v>
      </c>
      <c r="G1358" s="13" t="str">
        <f>VLOOKUP(LOWER(F1358)&amp;H1358,'Current pricing'!A:B,2,0)</f>
        <v>神雾环保</v>
      </c>
      <c r="H1358" s="13" t="s">
        <v>2058</v>
      </c>
      <c r="I1358" s="13" t="s">
        <v>1206</v>
      </c>
      <c r="J1358" s="13" t="s">
        <v>2610</v>
      </c>
      <c r="K1358" s="13">
        <v>-1500</v>
      </c>
      <c r="L1358" s="13">
        <v>1</v>
      </c>
      <c r="M1358" s="13">
        <v>32</v>
      </c>
      <c r="N1358" s="13">
        <f t="shared" si="699"/>
        <v>-48000</v>
      </c>
      <c r="O1358" s="13">
        <f t="shared" si="700"/>
        <v>48000</v>
      </c>
      <c r="P1358" s="19">
        <f t="shared" si="696"/>
        <v>0</v>
      </c>
      <c r="Q1358" s="19">
        <f t="shared" si="698"/>
        <v>9.6</v>
      </c>
      <c r="R1358" s="13">
        <f t="shared" si="697"/>
        <v>48</v>
      </c>
      <c r="S1358" s="19">
        <f t="shared" si="701"/>
        <v>47942.400000000001</v>
      </c>
      <c r="T1358" s="13">
        <f t="shared" si="702"/>
        <v>-31.961600000000001</v>
      </c>
      <c r="U1358" s="13">
        <f>IF(ISNA(VLOOKUP(LOWER(F1358)&amp;H1358,Prices!A:C,3,0)),0,VLOOKUP(LOWER(F1358)&amp;H1358,Prices!A:C,3,0))</f>
        <v>24.16</v>
      </c>
      <c r="V1358" s="13">
        <f>IF(ISNA(VLOOKUP(LOWER(F1358)&amp;H1358,Prices!A:C,2,0)),0,VLOOKUP(LOWER(F1358)&amp;H1358,Prices!A:C,2,0))</f>
        <v>24.16</v>
      </c>
      <c r="W1358" s="13">
        <f t="shared" si="703"/>
        <v>11702.400000000001</v>
      </c>
      <c r="X1358" s="13">
        <f t="shared" si="704"/>
        <v>0</v>
      </c>
      <c r="Y1358" s="43">
        <f t="shared" si="705"/>
        <v>0.24380000000000002</v>
      </c>
      <c r="Z1358" s="49"/>
      <c r="AA1358" s="24"/>
    </row>
    <row r="1359" spans="1:27" s="13" customFormat="1" x14ac:dyDescent="0.15">
      <c r="A1359" s="12">
        <v>42846</v>
      </c>
      <c r="B1359" s="60" t="s">
        <v>2588</v>
      </c>
      <c r="C1359" s="13" t="s">
        <v>1128</v>
      </c>
      <c r="D1359" s="13" t="s">
        <v>1129</v>
      </c>
      <c r="E1359" s="13" t="s">
        <v>1130</v>
      </c>
      <c r="F1359" s="13" t="str">
        <f t="shared" si="695"/>
        <v>SZ</v>
      </c>
      <c r="G1359" s="13" t="str">
        <f>VLOOKUP(LOWER(F1359)&amp;H1359,'Current pricing'!A:B,2,0)</f>
        <v>碧水源</v>
      </c>
      <c r="H1359" s="13" t="s">
        <v>2031</v>
      </c>
      <c r="I1359" s="13" t="s">
        <v>1206</v>
      </c>
      <c r="J1359" s="13" t="s">
        <v>2609</v>
      </c>
      <c r="K1359" s="13">
        <v>-1000</v>
      </c>
      <c r="L1359" s="13">
        <v>1</v>
      </c>
      <c r="M1359" s="13">
        <v>21.33</v>
      </c>
      <c r="N1359" s="13">
        <f t="shared" si="699"/>
        <v>-21330</v>
      </c>
      <c r="O1359" s="13">
        <f t="shared" si="700"/>
        <v>21330</v>
      </c>
      <c r="P1359" s="19">
        <f t="shared" si="696"/>
        <v>0</v>
      </c>
      <c r="Q1359" s="19">
        <f t="shared" si="698"/>
        <v>5</v>
      </c>
      <c r="R1359" s="13">
        <f t="shared" si="697"/>
        <v>21.33</v>
      </c>
      <c r="S1359" s="19">
        <f t="shared" si="701"/>
        <v>21303.67</v>
      </c>
      <c r="T1359" s="13">
        <f t="shared" si="702"/>
        <v>-21.303669999999997</v>
      </c>
      <c r="U1359" s="13">
        <f>IF(ISNA(VLOOKUP(LOWER(F1359)&amp;H1359,Prices!A:C,3,0)),0,VLOOKUP(LOWER(F1359)&amp;H1359,Prices!A:C,3,0))</f>
        <v>18.07</v>
      </c>
      <c r="V1359" s="13">
        <f>IF(ISNA(VLOOKUP(LOWER(F1359)&amp;H1359,Prices!A:C,2,0)),0,VLOOKUP(LOWER(F1359)&amp;H1359,Prices!A:C,2,0))</f>
        <v>18.079999999999998</v>
      </c>
      <c r="W1359" s="13">
        <f t="shared" si="703"/>
        <v>3223.6699999999983</v>
      </c>
      <c r="X1359" s="13">
        <f t="shared" si="704"/>
        <v>-9.9999999999980105</v>
      </c>
      <c r="Y1359" s="43">
        <f t="shared" si="705"/>
        <v>0.15113314580403181</v>
      </c>
      <c r="Z1359" s="49"/>
      <c r="AA1359" s="24"/>
    </row>
    <row r="1360" spans="1:27" s="13" customFormat="1" x14ac:dyDescent="0.15">
      <c r="A1360" s="12">
        <v>42846</v>
      </c>
      <c r="B1360" s="60" t="s">
        <v>2589</v>
      </c>
      <c r="C1360" s="13" t="s">
        <v>1128</v>
      </c>
      <c r="D1360" s="13" t="s">
        <v>1129</v>
      </c>
      <c r="E1360" s="13" t="s">
        <v>1130</v>
      </c>
      <c r="F1360" s="13" t="str">
        <f t="shared" si="695"/>
        <v>SZ</v>
      </c>
      <c r="G1360" s="13" t="str">
        <f>VLOOKUP(LOWER(F1360)&amp;H1360,'Current pricing'!A:B,2,0)</f>
        <v>汇川技术</v>
      </c>
      <c r="H1360" s="13" t="s">
        <v>1470</v>
      </c>
      <c r="I1360" s="13" t="s">
        <v>1206</v>
      </c>
      <c r="J1360" s="13" t="s">
        <v>2609</v>
      </c>
      <c r="K1360" s="13">
        <v>-3600</v>
      </c>
      <c r="L1360" s="13">
        <v>1</v>
      </c>
      <c r="M1360" s="13">
        <v>23.46</v>
      </c>
      <c r="N1360" s="13">
        <f t="shared" si="699"/>
        <v>-84456</v>
      </c>
      <c r="O1360" s="13">
        <f t="shared" si="700"/>
        <v>84456</v>
      </c>
      <c r="P1360" s="19">
        <f t="shared" si="696"/>
        <v>0</v>
      </c>
      <c r="Q1360" s="19">
        <f t="shared" si="698"/>
        <v>16.891200000000001</v>
      </c>
      <c r="R1360" s="13">
        <f t="shared" si="697"/>
        <v>84.46</v>
      </c>
      <c r="S1360" s="19">
        <f t="shared" si="701"/>
        <v>84354.648799999995</v>
      </c>
      <c r="T1360" s="13">
        <f t="shared" si="702"/>
        <v>-23.431846888888888</v>
      </c>
      <c r="U1360" s="13">
        <f>IF(ISNA(VLOOKUP(LOWER(F1360)&amp;H1360,Prices!A:C,3,0)),0,VLOOKUP(LOWER(F1360)&amp;H1360,Prices!A:C,3,0))</f>
        <v>29.81</v>
      </c>
      <c r="V1360" s="13">
        <f>IF(ISNA(VLOOKUP(LOWER(F1360)&amp;H1360,Prices!A:C,2,0)),0,VLOOKUP(LOWER(F1360)&amp;H1360,Prices!A:C,2,0))</f>
        <v>29.9</v>
      </c>
      <c r="W1360" s="13">
        <f t="shared" si="703"/>
        <v>-23285.351199999997</v>
      </c>
      <c r="X1360" s="13">
        <f t="shared" si="704"/>
        <v>-323.99999999999949</v>
      </c>
      <c r="Y1360" s="43">
        <f t="shared" si="705"/>
        <v>-0.27570985128350856</v>
      </c>
      <c r="Z1360" s="49"/>
      <c r="AA1360" s="24"/>
    </row>
    <row r="1361" spans="1:27" s="13" customFormat="1" x14ac:dyDescent="0.15">
      <c r="A1361" s="12">
        <v>42846</v>
      </c>
      <c r="B1361" s="60" t="s">
        <v>1839</v>
      </c>
      <c r="C1361" s="13" t="s">
        <v>1128</v>
      </c>
      <c r="D1361" s="13" t="s">
        <v>1129</v>
      </c>
      <c r="E1361" s="13" t="s">
        <v>1130</v>
      </c>
      <c r="F1361" s="13" t="str">
        <f t="shared" si="695"/>
        <v>SZ</v>
      </c>
      <c r="G1361" s="13" t="str">
        <f>VLOOKUP(LOWER(F1361)&amp;H1361,'Current pricing'!A:B,2,0)</f>
        <v>神州高铁</v>
      </c>
      <c r="H1361" s="13" t="s">
        <v>2504</v>
      </c>
      <c r="I1361" s="13" t="s">
        <v>1206</v>
      </c>
      <c r="J1361" s="13" t="s">
        <v>2609</v>
      </c>
      <c r="K1361" s="13">
        <v>-2500</v>
      </c>
      <c r="L1361" s="13">
        <v>1</v>
      </c>
      <c r="M1361" s="13">
        <v>8.7200000000000006</v>
      </c>
      <c r="N1361" s="13">
        <f t="shared" si="699"/>
        <v>-21800</v>
      </c>
      <c r="O1361" s="13">
        <f t="shared" si="700"/>
        <v>21800</v>
      </c>
      <c r="P1361" s="19">
        <f t="shared" si="696"/>
        <v>0</v>
      </c>
      <c r="Q1361" s="19">
        <f t="shared" si="698"/>
        <v>5</v>
      </c>
      <c r="R1361" s="13">
        <f t="shared" si="697"/>
        <v>21.8</v>
      </c>
      <c r="S1361" s="19">
        <f t="shared" si="701"/>
        <v>21773.200000000001</v>
      </c>
      <c r="T1361" s="13">
        <f t="shared" si="702"/>
        <v>-8.7092799999999997</v>
      </c>
      <c r="U1361" s="13">
        <f>IF(ISNA(VLOOKUP(LOWER(F1361)&amp;H1361,Prices!A:C,3,0)),0,VLOOKUP(LOWER(F1361)&amp;H1361,Prices!A:C,3,0))</f>
        <v>9.24</v>
      </c>
      <c r="V1361" s="13">
        <f>IF(ISNA(VLOOKUP(LOWER(F1361)&amp;H1361,Prices!A:C,2,0)),0,VLOOKUP(LOWER(F1361)&amp;H1361,Prices!A:C,2,0))</f>
        <v>9.19</v>
      </c>
      <c r="W1361" s="13">
        <f t="shared" si="703"/>
        <v>-1201.7999999999995</v>
      </c>
      <c r="X1361" s="13">
        <f t="shared" si="704"/>
        <v>125.00000000000178</v>
      </c>
      <c r="Y1361" s="43">
        <f t="shared" si="705"/>
        <v>-5.5128440366972453E-2</v>
      </c>
      <c r="Z1361" s="49"/>
      <c r="AA1361" s="24"/>
    </row>
    <row r="1362" spans="1:27" s="13" customFormat="1" x14ac:dyDescent="0.15">
      <c r="A1362" s="12">
        <v>42846</v>
      </c>
      <c r="B1362" s="60" t="s">
        <v>2590</v>
      </c>
      <c r="C1362" s="13" t="s">
        <v>1128</v>
      </c>
      <c r="D1362" s="13" t="s">
        <v>1129</v>
      </c>
      <c r="E1362" s="13" t="s">
        <v>1130</v>
      </c>
      <c r="F1362" s="13" t="str">
        <f t="shared" si="695"/>
        <v>SZ</v>
      </c>
      <c r="G1362" s="13" t="str">
        <f>VLOOKUP(LOWER(F1362)&amp;H1362,'Current pricing'!A:B,2,0)</f>
        <v>美年健康</v>
      </c>
      <c r="H1362" s="13" t="s">
        <v>2350</v>
      </c>
      <c r="I1362" s="13" t="s">
        <v>1206</v>
      </c>
      <c r="J1362" s="13" t="s">
        <v>2609</v>
      </c>
      <c r="K1362" s="13">
        <v>-3400</v>
      </c>
      <c r="L1362" s="13">
        <v>1</v>
      </c>
      <c r="M1362" s="13">
        <v>14.6</v>
      </c>
      <c r="N1362" s="13">
        <f t="shared" si="699"/>
        <v>-49640</v>
      </c>
      <c r="O1362" s="13">
        <f t="shared" si="700"/>
        <v>49640</v>
      </c>
      <c r="P1362" s="19">
        <f t="shared" si="696"/>
        <v>0</v>
      </c>
      <c r="Q1362" s="19">
        <f t="shared" si="698"/>
        <v>9.9280000000000008</v>
      </c>
      <c r="R1362" s="13">
        <f t="shared" si="697"/>
        <v>49.64</v>
      </c>
      <c r="S1362" s="19">
        <f t="shared" si="701"/>
        <v>49580.432000000001</v>
      </c>
      <c r="T1362" s="13">
        <f t="shared" si="702"/>
        <v>-14.58248</v>
      </c>
      <c r="U1362" s="13">
        <f>IF(ISNA(VLOOKUP(LOWER(F1362)&amp;H1362,Prices!A:C,3,0)),0,VLOOKUP(LOWER(F1362)&amp;H1362,Prices!A:C,3,0))</f>
        <v>19.05</v>
      </c>
      <c r="V1362" s="13">
        <f>IF(ISNA(VLOOKUP(LOWER(F1362)&amp;H1362,Prices!A:C,2,0)),0,VLOOKUP(LOWER(F1362)&amp;H1362,Prices!A:C,2,0))</f>
        <v>20.010000000000002</v>
      </c>
      <c r="W1362" s="13">
        <f t="shared" si="703"/>
        <v>-18453.568000000003</v>
      </c>
      <c r="X1362" s="13">
        <f t="shared" si="704"/>
        <v>-3264.0000000000027</v>
      </c>
      <c r="Y1362" s="43">
        <f t="shared" si="705"/>
        <v>-0.37174794520547949</v>
      </c>
      <c r="Z1362" s="49"/>
      <c r="AA1362" s="24"/>
    </row>
    <row r="1363" spans="1:27" s="13" customFormat="1" x14ac:dyDescent="0.15">
      <c r="A1363" s="12">
        <v>42846</v>
      </c>
      <c r="B1363" s="60" t="s">
        <v>2591</v>
      </c>
      <c r="C1363" s="13" t="s">
        <v>1128</v>
      </c>
      <c r="D1363" s="13" t="s">
        <v>1129</v>
      </c>
      <c r="E1363" s="13" t="s">
        <v>1130</v>
      </c>
      <c r="F1363" s="13" t="str">
        <f t="shared" si="695"/>
        <v>SZ</v>
      </c>
      <c r="G1363" s="13" t="str">
        <f>VLOOKUP(LOWER(F1363)&amp;H1363,'Current pricing'!A:B,2,0)</f>
        <v>利亚德</v>
      </c>
      <c r="H1363" s="13" t="s">
        <v>2570</v>
      </c>
      <c r="I1363" s="13" t="s">
        <v>1206</v>
      </c>
      <c r="J1363" s="13" t="s">
        <v>2609</v>
      </c>
      <c r="K1363" s="13">
        <v>-1200</v>
      </c>
      <c r="L1363" s="13">
        <v>1</v>
      </c>
      <c r="M1363" s="13">
        <v>40.92</v>
      </c>
      <c r="N1363" s="13">
        <f t="shared" si="699"/>
        <v>-49104</v>
      </c>
      <c r="O1363" s="13">
        <f t="shared" si="700"/>
        <v>49104</v>
      </c>
      <c r="P1363" s="19">
        <f t="shared" si="696"/>
        <v>0</v>
      </c>
      <c r="Q1363" s="19">
        <f t="shared" si="698"/>
        <v>9.8208000000000002</v>
      </c>
      <c r="R1363" s="13">
        <f t="shared" si="697"/>
        <v>49.1</v>
      </c>
      <c r="S1363" s="19">
        <f t="shared" si="701"/>
        <v>49045.0792</v>
      </c>
      <c r="T1363" s="13">
        <f t="shared" si="702"/>
        <v>-40.870899333333334</v>
      </c>
      <c r="U1363" s="13">
        <f>IF(ISNA(VLOOKUP(LOWER(F1363)&amp;H1363,Prices!A:C,3,0)),0,VLOOKUP(LOWER(F1363)&amp;H1363,Prices!A:C,3,0))</f>
        <v>20.46</v>
      </c>
      <c r="V1363" s="13">
        <f>IF(ISNA(VLOOKUP(LOWER(F1363)&amp;H1363,Prices!A:C,2,0)),0,VLOOKUP(LOWER(F1363)&amp;H1363,Prices!A:C,2,0))</f>
        <v>21.45</v>
      </c>
      <c r="W1363" s="13">
        <f t="shared" si="703"/>
        <v>23305.0792</v>
      </c>
      <c r="X1363" s="13">
        <f t="shared" si="704"/>
        <v>-1187.9999999999982</v>
      </c>
      <c r="Y1363" s="43">
        <f t="shared" si="705"/>
        <v>0.4746065330726621</v>
      </c>
      <c r="Z1363" s="49"/>
      <c r="AA1363" s="24"/>
    </row>
    <row r="1364" spans="1:27" s="13" customFormat="1" x14ac:dyDescent="0.15">
      <c r="A1364" s="12">
        <v>42846</v>
      </c>
      <c r="B1364" s="60" t="s">
        <v>2592</v>
      </c>
      <c r="C1364" s="13" t="s">
        <v>1128</v>
      </c>
      <c r="D1364" s="13" t="s">
        <v>1129</v>
      </c>
      <c r="E1364" s="13" t="s">
        <v>1130</v>
      </c>
      <c r="F1364" s="13" t="str">
        <f t="shared" si="695"/>
        <v>SH</v>
      </c>
      <c r="G1364" s="13" t="str">
        <f>VLOOKUP(LOWER(F1364)&amp;H1364,'Current pricing'!A:B,2,0)</f>
        <v>中国国旅</v>
      </c>
      <c r="H1364" s="13" t="s">
        <v>2491</v>
      </c>
      <c r="I1364" s="13" t="s">
        <v>1206</v>
      </c>
      <c r="J1364" s="13" t="s">
        <v>2609</v>
      </c>
      <c r="K1364" s="13">
        <v>-400</v>
      </c>
      <c r="L1364" s="13">
        <v>1</v>
      </c>
      <c r="M1364" s="13">
        <v>53.24</v>
      </c>
      <c r="N1364" s="13">
        <f t="shared" si="699"/>
        <v>-21296</v>
      </c>
      <c r="O1364" s="13">
        <f t="shared" si="700"/>
        <v>21296</v>
      </c>
      <c r="P1364" s="19">
        <f t="shared" si="696"/>
        <v>0.42592000000000002</v>
      </c>
      <c r="Q1364" s="19">
        <f t="shared" si="698"/>
        <v>5</v>
      </c>
      <c r="R1364" s="13">
        <f t="shared" si="697"/>
        <v>21.3</v>
      </c>
      <c r="S1364" s="19">
        <f t="shared" si="701"/>
        <v>21269.274079999999</v>
      </c>
      <c r="T1364" s="13">
        <f t="shared" si="702"/>
        <v>-53.173185199999999</v>
      </c>
      <c r="U1364" s="13">
        <f>IF(ISNA(VLOOKUP(LOWER(F1364)&amp;H1364,Prices!A:C,3,0)),0,VLOOKUP(LOWER(F1364)&amp;H1364,Prices!A:C,3,0))</f>
        <v>39.979999999999997</v>
      </c>
      <c r="V1364" s="13">
        <f>IF(ISNA(VLOOKUP(LOWER(F1364)&amp;H1364,Prices!A:C,2,0)),0,VLOOKUP(LOWER(F1364)&amp;H1364,Prices!A:C,2,0))</f>
        <v>42.01</v>
      </c>
      <c r="W1364" s="13">
        <f t="shared" si="703"/>
        <v>4465.2740800000001</v>
      </c>
      <c r="X1364" s="13">
        <f t="shared" si="704"/>
        <v>-812.00000000000045</v>
      </c>
      <c r="Y1364" s="43">
        <f t="shared" si="705"/>
        <v>0.20967665664913598</v>
      </c>
      <c r="Z1364" s="49"/>
      <c r="AA1364" s="24"/>
    </row>
    <row r="1365" spans="1:27" s="13" customFormat="1" x14ac:dyDescent="0.15">
      <c r="A1365" s="12">
        <v>42846</v>
      </c>
      <c r="B1365" s="60" t="s">
        <v>2593</v>
      </c>
      <c r="C1365" s="13" t="s">
        <v>1128</v>
      </c>
      <c r="D1365" s="13" t="s">
        <v>1129</v>
      </c>
      <c r="E1365" s="13" t="s">
        <v>1130</v>
      </c>
      <c r="F1365" s="13" t="str">
        <f t="shared" si="695"/>
        <v>SH</v>
      </c>
      <c r="G1365" s="13" t="str">
        <f>VLOOKUP(LOWER(F1365)&amp;H1365,'Current pricing'!A:B,2,0)</f>
        <v>安信信托</v>
      </c>
      <c r="H1365" s="13" t="s">
        <v>1254</v>
      </c>
      <c r="I1365" s="13" t="s">
        <v>1206</v>
      </c>
      <c r="J1365" s="13" t="s">
        <v>2609</v>
      </c>
      <c r="K1365" s="13">
        <v>-2200</v>
      </c>
      <c r="L1365" s="13">
        <v>1</v>
      </c>
      <c r="M1365" s="13">
        <v>11.27</v>
      </c>
      <c r="N1365" s="13">
        <f t="shared" si="699"/>
        <v>-24794</v>
      </c>
      <c r="O1365" s="13">
        <f t="shared" si="700"/>
        <v>24794</v>
      </c>
      <c r="P1365" s="19">
        <f t="shared" si="696"/>
        <v>0.49588000000000004</v>
      </c>
      <c r="Q1365" s="19">
        <f t="shared" si="698"/>
        <v>5</v>
      </c>
      <c r="R1365" s="13">
        <f t="shared" si="697"/>
        <v>24.79</v>
      </c>
      <c r="S1365" s="19">
        <f t="shared" si="701"/>
        <v>24763.714120000001</v>
      </c>
      <c r="T1365" s="13">
        <f t="shared" si="702"/>
        <v>-11.256233690909092</v>
      </c>
      <c r="U1365" s="13">
        <f>IF(ISNA(VLOOKUP(LOWER(F1365)&amp;H1365,Prices!A:C,3,0)),0,VLOOKUP(LOWER(F1365)&amp;H1365,Prices!A:C,3,0))</f>
        <v>13.94</v>
      </c>
      <c r="V1365" s="13">
        <f>IF(ISNA(VLOOKUP(LOWER(F1365)&amp;H1365,Prices!A:C,2,0)),0,VLOOKUP(LOWER(F1365)&amp;H1365,Prices!A:C,2,0))</f>
        <v>14.25</v>
      </c>
      <c r="W1365" s="13">
        <f t="shared" si="703"/>
        <v>-6586.2858799999985</v>
      </c>
      <c r="X1365" s="13">
        <f t="shared" si="704"/>
        <v>-682.00000000000114</v>
      </c>
      <c r="Y1365" s="43">
        <f t="shared" si="705"/>
        <v>-0.26564031136565291</v>
      </c>
      <c r="Z1365" s="49"/>
      <c r="AA1365" s="24"/>
    </row>
    <row r="1366" spans="1:27" s="13" customFormat="1" x14ac:dyDescent="0.15">
      <c r="A1366" s="12">
        <v>42846</v>
      </c>
      <c r="B1366" s="60" t="s">
        <v>2594</v>
      </c>
      <c r="C1366" s="13" t="s">
        <v>1128</v>
      </c>
      <c r="D1366" s="13" t="s">
        <v>1129</v>
      </c>
      <c r="E1366" s="13" t="s">
        <v>1130</v>
      </c>
      <c r="F1366" s="13" t="str">
        <f t="shared" si="695"/>
        <v>SH</v>
      </c>
      <c r="G1366" s="13" t="str">
        <f>VLOOKUP(LOWER(F1366)&amp;H1366,'Current pricing'!A:B,2,0)</f>
        <v>国投电力</v>
      </c>
      <c r="H1366" s="13" t="s">
        <v>2583</v>
      </c>
      <c r="I1366" s="13" t="s">
        <v>1206</v>
      </c>
      <c r="J1366" s="13" t="s">
        <v>2609</v>
      </c>
      <c r="K1366" s="13">
        <v>-3300</v>
      </c>
      <c r="L1366" s="13">
        <v>1</v>
      </c>
      <c r="M1366" s="13">
        <v>7.45</v>
      </c>
      <c r="N1366" s="13">
        <f t="shared" si="699"/>
        <v>-24585</v>
      </c>
      <c r="O1366" s="13">
        <f t="shared" si="700"/>
        <v>24585</v>
      </c>
      <c r="P1366" s="19">
        <f t="shared" si="696"/>
        <v>0.49170000000000003</v>
      </c>
      <c r="Q1366" s="19">
        <f t="shared" si="698"/>
        <v>5</v>
      </c>
      <c r="R1366" s="13">
        <f t="shared" si="697"/>
        <v>24.59</v>
      </c>
      <c r="S1366" s="19">
        <f t="shared" si="701"/>
        <v>24554.918300000001</v>
      </c>
      <c r="T1366" s="13">
        <f t="shared" si="702"/>
        <v>-7.4408843333333339</v>
      </c>
      <c r="U1366" s="13">
        <f>IF(ISNA(VLOOKUP(LOWER(F1366)&amp;H1366,Prices!A:C,3,0)),0,VLOOKUP(LOWER(F1366)&amp;H1366,Prices!A:C,3,0))</f>
        <v>7.5</v>
      </c>
      <c r="V1366" s="13">
        <f>IF(ISNA(VLOOKUP(LOWER(F1366)&amp;H1366,Prices!A:C,2,0)),0,VLOOKUP(LOWER(F1366)&amp;H1366,Prices!A:C,2,0))</f>
        <v>7.48</v>
      </c>
      <c r="W1366" s="13">
        <f t="shared" si="703"/>
        <v>-129.08169999999961</v>
      </c>
      <c r="X1366" s="13">
        <f t="shared" si="704"/>
        <v>65.999999999998593</v>
      </c>
      <c r="Y1366" s="43">
        <f t="shared" si="705"/>
        <v>-5.250425055928396E-3</v>
      </c>
      <c r="Z1366" s="49"/>
      <c r="AA1366" s="24"/>
    </row>
    <row r="1367" spans="1:27" s="13" customFormat="1" x14ac:dyDescent="0.15">
      <c r="A1367" s="12">
        <v>42846</v>
      </c>
      <c r="B1367" s="60" t="s">
        <v>2595</v>
      </c>
      <c r="C1367" s="13" t="s">
        <v>1128</v>
      </c>
      <c r="D1367" s="13" t="s">
        <v>1129</v>
      </c>
      <c r="E1367" s="13" t="s">
        <v>1130</v>
      </c>
      <c r="F1367" s="13" t="str">
        <f t="shared" si="695"/>
        <v>SH</v>
      </c>
      <c r="G1367" s="13" t="str">
        <f>VLOOKUP(LOWER(F1367)&amp;H1367,'Current pricing'!A:B,2,0)</f>
        <v>国投电力</v>
      </c>
      <c r="H1367" s="13" t="s">
        <v>2583</v>
      </c>
      <c r="I1367" s="13" t="s">
        <v>1206</v>
      </c>
      <c r="J1367" s="13" t="s">
        <v>2609</v>
      </c>
      <c r="K1367" s="13">
        <v>-3200</v>
      </c>
      <c r="L1367" s="13">
        <v>1</v>
      </c>
      <c r="M1367" s="13">
        <v>7.46</v>
      </c>
      <c r="N1367" s="13">
        <f t="shared" si="699"/>
        <v>-23872</v>
      </c>
      <c r="O1367" s="13">
        <f t="shared" si="700"/>
        <v>23872</v>
      </c>
      <c r="P1367" s="19">
        <f t="shared" si="696"/>
        <v>0.47744000000000003</v>
      </c>
      <c r="Q1367" s="19">
        <f t="shared" si="698"/>
        <v>5</v>
      </c>
      <c r="R1367" s="13">
        <f t="shared" si="697"/>
        <v>23.87</v>
      </c>
      <c r="S1367" s="19">
        <f t="shared" si="701"/>
        <v>23842.652560000002</v>
      </c>
      <c r="T1367" s="13">
        <f t="shared" si="702"/>
        <v>-7.4508289250000006</v>
      </c>
      <c r="U1367" s="13">
        <f>IF(ISNA(VLOOKUP(LOWER(F1367)&amp;H1367,Prices!A:C,3,0)),0,VLOOKUP(LOWER(F1367)&amp;H1367,Prices!A:C,3,0))</f>
        <v>7.5</v>
      </c>
      <c r="V1367" s="13">
        <f>IF(ISNA(VLOOKUP(LOWER(F1367)&amp;H1367,Prices!A:C,2,0)),0,VLOOKUP(LOWER(F1367)&amp;H1367,Prices!A:C,2,0))</f>
        <v>7.48</v>
      </c>
      <c r="W1367" s="13">
        <f t="shared" si="703"/>
        <v>-93.347439999999438</v>
      </c>
      <c r="X1367" s="13">
        <f t="shared" si="704"/>
        <v>63.999999999998636</v>
      </c>
      <c r="Y1367" s="43">
        <f t="shared" si="705"/>
        <v>-3.9103317694369737E-3</v>
      </c>
      <c r="Z1367" s="49"/>
      <c r="AA1367" s="24"/>
    </row>
    <row r="1368" spans="1:27" s="13" customFormat="1" x14ac:dyDescent="0.15">
      <c r="A1368" s="12">
        <v>42846</v>
      </c>
      <c r="B1368" s="60" t="s">
        <v>1781</v>
      </c>
      <c r="C1368" s="13" t="s">
        <v>1128</v>
      </c>
      <c r="D1368" s="13" t="s">
        <v>1129</v>
      </c>
      <c r="E1368" s="13" t="s">
        <v>1130</v>
      </c>
      <c r="F1368" s="13" t="str">
        <f t="shared" si="695"/>
        <v>SZ</v>
      </c>
      <c r="G1368" s="13" t="str">
        <f>VLOOKUP(LOWER(F1368)&amp;H1368,'Current pricing'!A:B,2,0)</f>
        <v>汇川技术</v>
      </c>
      <c r="H1368" s="13" t="s">
        <v>1470</v>
      </c>
      <c r="I1368" s="13" t="s">
        <v>1206</v>
      </c>
      <c r="J1368" s="13" t="s">
        <v>2609</v>
      </c>
      <c r="K1368" s="13">
        <v>-3600</v>
      </c>
      <c r="L1368" s="13">
        <v>1</v>
      </c>
      <c r="M1368" s="13">
        <v>23.49</v>
      </c>
      <c r="N1368" s="13">
        <f t="shared" si="699"/>
        <v>-84564</v>
      </c>
      <c r="O1368" s="13">
        <f t="shared" si="700"/>
        <v>84564</v>
      </c>
      <c r="P1368" s="19">
        <f t="shared" si="696"/>
        <v>0</v>
      </c>
      <c r="Q1368" s="19">
        <f t="shared" si="698"/>
        <v>16.912800000000001</v>
      </c>
      <c r="R1368" s="13">
        <f t="shared" si="697"/>
        <v>84.56</v>
      </c>
      <c r="S1368" s="19">
        <f t="shared" si="701"/>
        <v>84462.527199999997</v>
      </c>
      <c r="T1368" s="13">
        <f t="shared" si="702"/>
        <v>-23.461813111111109</v>
      </c>
      <c r="U1368" s="13">
        <f>IF(ISNA(VLOOKUP(LOWER(F1368)&amp;H1368,Prices!A:C,3,0)),0,VLOOKUP(LOWER(F1368)&amp;H1368,Prices!A:C,3,0))</f>
        <v>29.81</v>
      </c>
      <c r="V1368" s="13">
        <f>IF(ISNA(VLOOKUP(LOWER(F1368)&amp;H1368,Prices!A:C,2,0)),0,VLOOKUP(LOWER(F1368)&amp;H1368,Prices!A:C,2,0))</f>
        <v>29.9</v>
      </c>
      <c r="W1368" s="13">
        <f t="shared" si="703"/>
        <v>-23177.472800000003</v>
      </c>
      <c r="X1368" s="13">
        <f t="shared" si="704"/>
        <v>-323.99999999999949</v>
      </c>
      <c r="Y1368" s="43">
        <f t="shared" si="705"/>
        <v>-0.2740820301783265</v>
      </c>
      <c r="Z1368" s="49"/>
      <c r="AA1368" s="24"/>
    </row>
    <row r="1369" spans="1:27" s="13" customFormat="1" x14ac:dyDescent="0.15">
      <c r="A1369" s="12">
        <v>42846</v>
      </c>
      <c r="B1369" s="60" t="s">
        <v>2596</v>
      </c>
      <c r="C1369" s="13" t="s">
        <v>1128</v>
      </c>
      <c r="D1369" s="13" t="s">
        <v>1129</v>
      </c>
      <c r="E1369" s="13" t="s">
        <v>1130</v>
      </c>
      <c r="F1369" s="13" t="str">
        <f t="shared" si="695"/>
        <v>SZ</v>
      </c>
      <c r="G1369" s="13" t="str">
        <f>VLOOKUP(LOWER(F1369)&amp;H1369,'Current pricing'!A:B,2,0)</f>
        <v>大族激光</v>
      </c>
      <c r="H1369" s="13" t="s">
        <v>1502</v>
      </c>
      <c r="I1369" s="13" t="s">
        <v>1207</v>
      </c>
      <c r="J1369" s="13" t="s">
        <v>2640</v>
      </c>
      <c r="K1369" s="13">
        <v>1900</v>
      </c>
      <c r="L1369" s="13">
        <v>1</v>
      </c>
      <c r="M1369" s="13">
        <v>26.23</v>
      </c>
      <c r="N1369" s="13">
        <f t="shared" si="699"/>
        <v>49837</v>
      </c>
      <c r="O1369" s="13">
        <f t="shared" si="700"/>
        <v>49837</v>
      </c>
      <c r="P1369" s="19">
        <f t="shared" si="696"/>
        <v>0</v>
      </c>
      <c r="Q1369" s="19">
        <f t="shared" si="698"/>
        <v>9.9673999999999996</v>
      </c>
      <c r="R1369" s="13">
        <f t="shared" si="697"/>
        <v>0</v>
      </c>
      <c r="S1369" s="19">
        <f t="shared" si="701"/>
        <v>-49846.967400000001</v>
      </c>
      <c r="T1369" s="13">
        <f t="shared" si="702"/>
        <v>-26.235246</v>
      </c>
      <c r="U1369" s="13">
        <f>IF(ISNA(VLOOKUP(LOWER(F1369)&amp;H1369,Prices!A:C,3,0)),0,VLOOKUP(LOWER(F1369)&amp;H1369,Prices!A:C,3,0))</f>
        <v>50.1</v>
      </c>
      <c r="V1369" s="13">
        <f>IF(ISNA(VLOOKUP(LOWER(F1369)&amp;H1369,Prices!A:C,2,0)),0,VLOOKUP(LOWER(F1369)&amp;H1369,Prices!A:C,2,0))</f>
        <v>52.35</v>
      </c>
      <c r="W1369" s="13">
        <f t="shared" si="703"/>
        <v>49618.032600000006</v>
      </c>
      <c r="X1369" s="13">
        <f t="shared" si="704"/>
        <v>4275</v>
      </c>
      <c r="Y1369" s="43">
        <f t="shared" si="705"/>
        <v>0.99560632863133824</v>
      </c>
      <c r="Z1369" s="49"/>
      <c r="AA1369" s="24"/>
    </row>
    <row r="1370" spans="1:27" s="13" customFormat="1" x14ac:dyDescent="0.15">
      <c r="A1370" s="12">
        <v>42846</v>
      </c>
      <c r="B1370" s="60" t="s">
        <v>2597</v>
      </c>
      <c r="C1370" s="13" t="s">
        <v>1128</v>
      </c>
      <c r="D1370" s="13" t="s">
        <v>1129</v>
      </c>
      <c r="E1370" s="13" t="s">
        <v>1130</v>
      </c>
      <c r="F1370" s="13" t="str">
        <f t="shared" si="695"/>
        <v>SZ</v>
      </c>
      <c r="G1370" s="13" t="str">
        <f>VLOOKUP(LOWER(F1370)&amp;H1370,'Current pricing'!A:B,2,0)</f>
        <v>大族激光</v>
      </c>
      <c r="H1370" s="13" t="s">
        <v>1502</v>
      </c>
      <c r="I1370" s="13" t="s">
        <v>1207</v>
      </c>
      <c r="J1370" s="13" t="s">
        <v>2640</v>
      </c>
      <c r="K1370" s="13">
        <v>1800</v>
      </c>
      <c r="L1370" s="13">
        <v>1</v>
      </c>
      <c r="M1370" s="13">
        <v>26.33</v>
      </c>
      <c r="N1370" s="13">
        <f t="shared" si="699"/>
        <v>47394</v>
      </c>
      <c r="O1370" s="13">
        <f t="shared" si="700"/>
        <v>47394</v>
      </c>
      <c r="P1370" s="19">
        <f t="shared" si="696"/>
        <v>0</v>
      </c>
      <c r="Q1370" s="19">
        <f t="shared" si="698"/>
        <v>9.4787999999999997</v>
      </c>
      <c r="R1370" s="13">
        <f t="shared" si="697"/>
        <v>0</v>
      </c>
      <c r="S1370" s="19">
        <f t="shared" si="701"/>
        <v>-47403.478799999997</v>
      </c>
      <c r="T1370" s="13">
        <f t="shared" si="702"/>
        <v>-26.335265999999997</v>
      </c>
      <c r="U1370" s="13">
        <f>IF(ISNA(VLOOKUP(LOWER(F1370)&amp;H1370,Prices!A:C,3,0)),0,VLOOKUP(LOWER(F1370)&amp;H1370,Prices!A:C,3,0))</f>
        <v>50.1</v>
      </c>
      <c r="V1370" s="13">
        <f>IF(ISNA(VLOOKUP(LOWER(F1370)&amp;H1370,Prices!A:C,2,0)),0,VLOOKUP(LOWER(F1370)&amp;H1370,Prices!A:C,2,0))</f>
        <v>52.35</v>
      </c>
      <c r="W1370" s="13">
        <f t="shared" si="703"/>
        <v>46826.52120000001</v>
      </c>
      <c r="X1370" s="13">
        <f t="shared" si="704"/>
        <v>4050</v>
      </c>
      <c r="Y1370" s="43">
        <f t="shared" si="705"/>
        <v>0.98802635776680614</v>
      </c>
      <c r="Z1370" s="49"/>
      <c r="AA1370" s="24"/>
    </row>
    <row r="1371" spans="1:27" x14ac:dyDescent="0.15">
      <c r="A1371" s="1">
        <v>42846</v>
      </c>
      <c r="B1371" s="65" t="s">
        <v>2598</v>
      </c>
      <c r="C1371" s="30" t="s">
        <v>1128</v>
      </c>
      <c r="D1371" s="13" t="s">
        <v>1129</v>
      </c>
      <c r="E1371" s="13" t="s">
        <v>1130</v>
      </c>
      <c r="F1371" s="30" t="str">
        <f t="shared" si="695"/>
        <v>SZ</v>
      </c>
      <c r="G1371" s="30" t="str">
        <f>VLOOKUP(LOWER(F1371)&amp;H1371,'Current pricing'!A:B,2,0)</f>
        <v>索菲亚</v>
      </c>
      <c r="H1371" t="s">
        <v>1848</v>
      </c>
      <c r="I1371" t="s">
        <v>1207</v>
      </c>
      <c r="J1371" s="29" t="s">
        <v>2640</v>
      </c>
      <c r="K1371">
        <v>600</v>
      </c>
      <c r="L1371">
        <v>1</v>
      </c>
      <c r="M1371" s="18">
        <v>72.67</v>
      </c>
      <c r="N1371" s="30">
        <f t="shared" si="699"/>
        <v>43602</v>
      </c>
      <c r="O1371" s="30">
        <f t="shared" si="700"/>
        <v>43602</v>
      </c>
      <c r="P1371" s="18">
        <f t="shared" si="696"/>
        <v>0</v>
      </c>
      <c r="Q1371" s="18">
        <f t="shared" si="698"/>
        <v>8.7203999999999997</v>
      </c>
      <c r="R1371" s="30">
        <f t="shared" si="697"/>
        <v>0</v>
      </c>
      <c r="S1371" s="18">
        <f t="shared" si="701"/>
        <v>-43610.720399999998</v>
      </c>
      <c r="T1371" s="30">
        <f>S1371/K1371</f>
        <v>-72.684533999999999</v>
      </c>
      <c r="U1371" s="30">
        <f>IF(ISNA(VLOOKUP(LOWER(F1371)&amp;H1371,Prices!A:C,3,0)),0,VLOOKUP(LOWER(F1371)&amp;H1371,Prices!A:C,3,0))</f>
        <v>38.299999999999997</v>
      </c>
      <c r="V1371" s="30">
        <f>IF(ISNA(VLOOKUP(LOWER(F1371)&amp;H1371,Prices!A:C,2,0)),0,VLOOKUP(LOWER(F1371)&amp;H1371,Prices!A:C,2,0))</f>
        <v>38.33</v>
      </c>
      <c r="W1371" s="30">
        <f t="shared" si="703"/>
        <v>-20612.720400000002</v>
      </c>
      <c r="X1371" s="30">
        <f t="shared" si="704"/>
        <v>18.000000000000682</v>
      </c>
      <c r="Y1371" s="40">
        <f t="shared" si="705"/>
        <v>-0.4727471308655567</v>
      </c>
    </row>
    <row r="1372" spans="1:27" x14ac:dyDescent="0.15">
      <c r="A1372" s="1">
        <v>42846</v>
      </c>
      <c r="B1372" s="65" t="s">
        <v>2599</v>
      </c>
      <c r="C1372" s="30" t="s">
        <v>1128</v>
      </c>
      <c r="D1372" s="13" t="s">
        <v>1129</v>
      </c>
      <c r="E1372" s="13" t="s">
        <v>1130</v>
      </c>
      <c r="F1372" s="30" t="str">
        <f t="shared" si="695"/>
        <v>SZ</v>
      </c>
      <c r="G1372" s="30" t="str">
        <f>VLOOKUP(LOWER(F1372)&amp;H1372,'Current pricing'!A:B,2,0)</f>
        <v>索菲亚</v>
      </c>
      <c r="H1372" t="s">
        <v>1848</v>
      </c>
      <c r="I1372" t="s">
        <v>1207</v>
      </c>
      <c r="J1372" s="29" t="s">
        <v>2640</v>
      </c>
      <c r="K1372" s="30">
        <v>600</v>
      </c>
      <c r="L1372">
        <v>1</v>
      </c>
      <c r="M1372" s="18">
        <v>73</v>
      </c>
      <c r="N1372" s="30">
        <f t="shared" si="699"/>
        <v>43800</v>
      </c>
      <c r="O1372" s="30">
        <f t="shared" si="700"/>
        <v>43800</v>
      </c>
      <c r="P1372" s="18">
        <f t="shared" si="696"/>
        <v>0</v>
      </c>
      <c r="Q1372" s="18">
        <f t="shared" si="698"/>
        <v>8.76</v>
      </c>
      <c r="R1372" s="30">
        <f t="shared" si="697"/>
        <v>0</v>
      </c>
      <c r="S1372" s="18">
        <f t="shared" si="701"/>
        <v>-43808.76</v>
      </c>
      <c r="T1372" s="30">
        <f t="shared" si="702"/>
        <v>-73.014600000000002</v>
      </c>
      <c r="U1372" s="30">
        <f>IF(ISNA(VLOOKUP(LOWER(F1372)&amp;H1372,Prices!A:C,3,0)),0,VLOOKUP(LOWER(F1372)&amp;H1372,Prices!A:C,3,0))</f>
        <v>38.299999999999997</v>
      </c>
      <c r="V1372" s="30">
        <f>IF(ISNA(VLOOKUP(LOWER(F1372)&amp;H1372,Prices!A:C,2,0)),0,VLOOKUP(LOWER(F1372)&amp;H1372,Prices!A:C,2,0))</f>
        <v>38.33</v>
      </c>
      <c r="W1372" s="30">
        <f t="shared" si="703"/>
        <v>-20810.760000000002</v>
      </c>
      <c r="X1372" s="30">
        <f t="shared" si="704"/>
        <v>18.000000000000682</v>
      </c>
      <c r="Y1372" s="40">
        <f t="shared" si="705"/>
        <v>-0.4751315068493151</v>
      </c>
    </row>
    <row r="1373" spans="1:27" x14ac:dyDescent="0.15">
      <c r="A1373" s="1">
        <v>42846</v>
      </c>
      <c r="B1373" s="65" t="s">
        <v>2600</v>
      </c>
      <c r="C1373" s="30" t="s">
        <v>1128</v>
      </c>
      <c r="D1373" s="13" t="s">
        <v>1129</v>
      </c>
      <c r="E1373" s="13" t="s">
        <v>1130</v>
      </c>
      <c r="F1373" s="30" t="str">
        <f t="shared" si="695"/>
        <v>SZ</v>
      </c>
      <c r="G1373" s="30" t="str">
        <f>VLOOKUP(LOWER(F1373)&amp;H1373,'Current pricing'!A:B,2,0)</f>
        <v>索菲亚</v>
      </c>
      <c r="H1373" t="s">
        <v>1848</v>
      </c>
      <c r="I1373" t="s">
        <v>1207</v>
      </c>
      <c r="J1373" s="29" t="s">
        <v>2640</v>
      </c>
      <c r="K1373" s="30">
        <v>600</v>
      </c>
      <c r="L1373">
        <v>1</v>
      </c>
      <c r="M1373" s="18">
        <v>73.7</v>
      </c>
      <c r="N1373" s="30">
        <f t="shared" si="699"/>
        <v>44220</v>
      </c>
      <c r="O1373" s="30">
        <f t="shared" si="700"/>
        <v>44220</v>
      </c>
      <c r="P1373" s="18">
        <f t="shared" si="696"/>
        <v>0</v>
      </c>
      <c r="Q1373" s="18">
        <f t="shared" si="698"/>
        <v>8.8440000000000012</v>
      </c>
      <c r="R1373" s="30">
        <f t="shared" si="697"/>
        <v>0</v>
      </c>
      <c r="S1373" s="18">
        <f t="shared" si="701"/>
        <v>-44228.843999999997</v>
      </c>
      <c r="T1373" s="30">
        <f t="shared" si="702"/>
        <v>-73.714739999999992</v>
      </c>
      <c r="U1373" s="30">
        <f>IF(ISNA(VLOOKUP(LOWER(F1373)&amp;H1373,Prices!A:C,3,0)),0,VLOOKUP(LOWER(F1373)&amp;H1373,Prices!A:C,3,0))</f>
        <v>38.299999999999997</v>
      </c>
      <c r="V1373" s="30">
        <f>IF(ISNA(VLOOKUP(LOWER(F1373)&amp;H1373,Prices!A:C,2,0)),0,VLOOKUP(LOWER(F1373)&amp;H1373,Prices!A:C,2,0))</f>
        <v>38.33</v>
      </c>
      <c r="W1373" s="30">
        <f t="shared" si="703"/>
        <v>-21230.843999999997</v>
      </c>
      <c r="X1373" s="30">
        <f t="shared" si="704"/>
        <v>18.000000000000682</v>
      </c>
      <c r="Y1373" s="40">
        <f t="shared" si="705"/>
        <v>-0.4801185888738127</v>
      </c>
    </row>
    <row r="1374" spans="1:27" s="13" customFormat="1" x14ac:dyDescent="0.15">
      <c r="A1374" s="12">
        <v>42846</v>
      </c>
      <c r="B1374" s="60" t="s">
        <v>2601</v>
      </c>
      <c r="C1374" s="13" t="s">
        <v>1128</v>
      </c>
      <c r="D1374" s="13" t="s">
        <v>1129</v>
      </c>
      <c r="E1374" s="13" t="s">
        <v>1130</v>
      </c>
      <c r="F1374" s="13" t="str">
        <f t="shared" si="695"/>
        <v>SZ</v>
      </c>
      <c r="G1374" s="13" t="str">
        <f>VLOOKUP(LOWER(F1374)&amp;H1374,'Current pricing'!A:B,2,0)</f>
        <v>启迪桑德</v>
      </c>
      <c r="H1374" s="13" t="s">
        <v>1269</v>
      </c>
      <c r="I1374" s="13" t="s">
        <v>1207</v>
      </c>
      <c r="J1374" s="13" t="s">
        <v>2640</v>
      </c>
      <c r="K1374" s="13">
        <v>1300</v>
      </c>
      <c r="L1374" s="13">
        <v>1</v>
      </c>
      <c r="M1374" s="13">
        <v>36.25</v>
      </c>
      <c r="N1374" s="13">
        <f t="shared" si="699"/>
        <v>47125</v>
      </c>
      <c r="O1374" s="13">
        <f t="shared" si="700"/>
        <v>47125</v>
      </c>
      <c r="P1374" s="19">
        <f t="shared" si="696"/>
        <v>0</v>
      </c>
      <c r="Q1374" s="19">
        <f t="shared" si="698"/>
        <v>9.4250000000000007</v>
      </c>
      <c r="R1374" s="13">
        <f t="shared" si="697"/>
        <v>0</v>
      </c>
      <c r="S1374" s="19">
        <f t="shared" si="701"/>
        <v>-47134.425000000003</v>
      </c>
      <c r="T1374" s="13">
        <f t="shared" si="702"/>
        <v>-36.257249999999999</v>
      </c>
      <c r="U1374" s="13">
        <f>IF(ISNA(VLOOKUP(LOWER(F1374)&amp;H1374,Prices!A:C,3,0)),0,VLOOKUP(LOWER(F1374)&amp;H1374,Prices!A:C,3,0))</f>
        <v>35.479999999999997</v>
      </c>
      <c r="V1374" s="13">
        <f>IF(ISNA(VLOOKUP(LOWER(F1374)&amp;H1374,Prices!A:C,2,0)),0,VLOOKUP(LOWER(F1374)&amp;H1374,Prices!A:C,2,0))</f>
        <v>35.590000000000003</v>
      </c>
      <c r="W1374" s="13">
        <f t="shared" si="703"/>
        <v>-867.42499999999438</v>
      </c>
      <c r="X1374" s="13">
        <f t="shared" si="704"/>
        <v>143.0000000000085</v>
      </c>
      <c r="Y1374" s="43">
        <f t="shared" si="705"/>
        <v>-1.840689655172402E-2</v>
      </c>
      <c r="Z1374" s="49"/>
      <c r="AA1374" s="24"/>
    </row>
    <row r="1375" spans="1:27" s="13" customFormat="1" x14ac:dyDescent="0.15">
      <c r="A1375" s="12">
        <v>42846</v>
      </c>
      <c r="B1375" s="60" t="s">
        <v>2602</v>
      </c>
      <c r="C1375" s="13" t="s">
        <v>1128</v>
      </c>
      <c r="D1375" s="13" t="s">
        <v>1129</v>
      </c>
      <c r="E1375" s="13" t="s">
        <v>1130</v>
      </c>
      <c r="F1375" s="13" t="str">
        <f t="shared" si="695"/>
        <v>SZ</v>
      </c>
      <c r="G1375" s="13" t="str">
        <f>VLOOKUP(LOWER(F1375)&amp;H1375,'Current pricing'!A:B,2,0)</f>
        <v>启迪桑德</v>
      </c>
      <c r="H1375" s="13" t="s">
        <v>1269</v>
      </c>
      <c r="I1375" s="13" t="s">
        <v>1207</v>
      </c>
      <c r="J1375" s="13" t="s">
        <v>2640</v>
      </c>
      <c r="K1375" s="13">
        <v>1300</v>
      </c>
      <c r="L1375" s="13">
        <v>1</v>
      </c>
      <c r="M1375" s="13">
        <v>36.299999999999997</v>
      </c>
      <c r="N1375" s="13">
        <f t="shared" si="699"/>
        <v>47189.999999999993</v>
      </c>
      <c r="O1375" s="13">
        <f t="shared" si="700"/>
        <v>47189.999999999993</v>
      </c>
      <c r="P1375" s="19">
        <f t="shared" si="696"/>
        <v>0</v>
      </c>
      <c r="Q1375" s="19">
        <f t="shared" si="698"/>
        <v>9.4379999999999988</v>
      </c>
      <c r="R1375" s="13">
        <f t="shared" si="697"/>
        <v>0</v>
      </c>
      <c r="S1375" s="19">
        <f t="shared" si="701"/>
        <v>-47199.437999999995</v>
      </c>
      <c r="T1375" s="13">
        <f t="shared" si="702"/>
        <v>-36.307259999999999</v>
      </c>
      <c r="U1375" s="13">
        <f>IF(ISNA(VLOOKUP(LOWER(F1375)&amp;H1375,Prices!A:C,3,0)),0,VLOOKUP(LOWER(F1375)&amp;H1375,Prices!A:C,3,0))</f>
        <v>35.479999999999997</v>
      </c>
      <c r="V1375" s="13">
        <f>IF(ISNA(VLOOKUP(LOWER(F1375)&amp;H1375,Prices!A:C,2,0)),0,VLOOKUP(LOWER(F1375)&amp;H1375,Prices!A:C,2,0))</f>
        <v>35.590000000000003</v>
      </c>
      <c r="W1375" s="13">
        <f t="shared" si="703"/>
        <v>-932.43799999999487</v>
      </c>
      <c r="X1375" s="13">
        <f t="shared" si="704"/>
        <v>143.0000000000085</v>
      </c>
      <c r="Y1375" s="43">
        <f t="shared" si="705"/>
        <v>-1.9759228650137635E-2</v>
      </c>
      <c r="Z1375" s="49"/>
      <c r="AA1375" s="24"/>
    </row>
    <row r="1376" spans="1:27" s="13" customFormat="1" x14ac:dyDescent="0.15">
      <c r="A1376" s="12">
        <v>42846</v>
      </c>
      <c r="B1376" s="60" t="s">
        <v>2603</v>
      </c>
      <c r="C1376" s="13" t="s">
        <v>1128</v>
      </c>
      <c r="D1376" s="13" t="s">
        <v>1129</v>
      </c>
      <c r="E1376" s="13" t="s">
        <v>1130</v>
      </c>
      <c r="F1376" s="13" t="str">
        <f t="shared" si="695"/>
        <v>SZ</v>
      </c>
      <c r="G1376" s="13" t="str">
        <f>VLOOKUP(LOWER(F1376)&amp;H1376,'Current pricing'!A:B,2,0)</f>
        <v>美年健康</v>
      </c>
      <c r="H1376" s="13" t="s">
        <v>2350</v>
      </c>
      <c r="I1376" s="13" t="s">
        <v>1206</v>
      </c>
      <c r="J1376" s="13" t="s">
        <v>2609</v>
      </c>
      <c r="K1376" s="13">
        <v>-3400</v>
      </c>
      <c r="L1376" s="13">
        <v>1</v>
      </c>
      <c r="M1376" s="13">
        <v>14.54</v>
      </c>
      <c r="N1376" s="13">
        <f t="shared" si="699"/>
        <v>-49436</v>
      </c>
      <c r="O1376" s="13">
        <f t="shared" si="700"/>
        <v>49436</v>
      </c>
      <c r="P1376" s="19">
        <f t="shared" si="696"/>
        <v>0</v>
      </c>
      <c r="Q1376" s="19">
        <f t="shared" si="698"/>
        <v>9.8872</v>
      </c>
      <c r="R1376" s="13">
        <f t="shared" si="697"/>
        <v>49.44</v>
      </c>
      <c r="S1376" s="19">
        <f t="shared" si="701"/>
        <v>49376.6728</v>
      </c>
      <c r="T1376" s="13">
        <f t="shared" si="702"/>
        <v>-14.522550823529413</v>
      </c>
      <c r="U1376" s="13">
        <f>IF(ISNA(VLOOKUP(LOWER(F1376)&amp;H1376,Prices!A:C,3,0)),0,VLOOKUP(LOWER(F1376)&amp;H1376,Prices!A:C,3,0))</f>
        <v>19.05</v>
      </c>
      <c r="V1376" s="13">
        <f>IF(ISNA(VLOOKUP(LOWER(F1376)&amp;H1376,Prices!A:C,2,0)),0,VLOOKUP(LOWER(F1376)&amp;H1376,Prices!A:C,2,0))</f>
        <v>20.010000000000002</v>
      </c>
      <c r="W1376" s="13">
        <f t="shared" si="703"/>
        <v>-18657.327200000003</v>
      </c>
      <c r="X1376" s="13">
        <f t="shared" si="704"/>
        <v>-3264.0000000000027</v>
      </c>
      <c r="Y1376" s="43">
        <f t="shared" si="705"/>
        <v>-0.37740365725382319</v>
      </c>
      <c r="Z1376" s="49"/>
      <c r="AA1376" s="24"/>
    </row>
    <row r="1377" spans="1:27" s="13" customFormat="1" x14ac:dyDescent="0.15">
      <c r="A1377" s="12">
        <v>42846</v>
      </c>
      <c r="B1377" s="60" t="s">
        <v>2604</v>
      </c>
      <c r="C1377" s="13" t="s">
        <v>1128</v>
      </c>
      <c r="D1377" s="13" t="s">
        <v>1129</v>
      </c>
      <c r="E1377" s="13" t="s">
        <v>1130</v>
      </c>
      <c r="F1377" s="13" t="str">
        <f t="shared" si="695"/>
        <v>SH</v>
      </c>
      <c r="G1377" s="13" t="str">
        <f>VLOOKUP(LOWER(F1377)&amp;H1377,'Current pricing'!A:B,2,0)</f>
        <v>中国国旅</v>
      </c>
      <c r="H1377" s="13" t="s">
        <v>2491</v>
      </c>
      <c r="I1377" s="13" t="s">
        <v>1206</v>
      </c>
      <c r="J1377" s="13" t="s">
        <v>2609</v>
      </c>
      <c r="K1377" s="13">
        <v>-500</v>
      </c>
      <c r="L1377" s="13">
        <v>1</v>
      </c>
      <c r="M1377" s="13">
        <v>53.02</v>
      </c>
      <c r="N1377" s="13">
        <f t="shared" si="699"/>
        <v>-26510</v>
      </c>
      <c r="O1377" s="13">
        <f t="shared" si="700"/>
        <v>26510</v>
      </c>
      <c r="P1377" s="19">
        <f t="shared" si="696"/>
        <v>0.5302</v>
      </c>
      <c r="Q1377" s="19">
        <f t="shared" si="698"/>
        <v>5.3020000000000005</v>
      </c>
      <c r="R1377" s="13">
        <f t="shared" si="697"/>
        <v>26.51</v>
      </c>
      <c r="S1377" s="19">
        <f t="shared" si="701"/>
        <v>26477.657800000001</v>
      </c>
      <c r="T1377" s="13">
        <f t="shared" si="702"/>
        <v>-52.955315599999999</v>
      </c>
      <c r="U1377" s="13">
        <f>IF(ISNA(VLOOKUP(LOWER(F1377)&amp;H1377,Prices!A:C,3,0)),0,VLOOKUP(LOWER(F1377)&amp;H1377,Prices!A:C,3,0))</f>
        <v>39.979999999999997</v>
      </c>
      <c r="V1377" s="13">
        <f>IF(ISNA(VLOOKUP(LOWER(F1377)&amp;H1377,Prices!A:C,2,0)),0,VLOOKUP(LOWER(F1377)&amp;H1377,Prices!A:C,2,0))</f>
        <v>42.01</v>
      </c>
      <c r="W1377" s="13">
        <f t="shared" si="703"/>
        <v>5472.6578</v>
      </c>
      <c r="X1377" s="13">
        <f t="shared" si="704"/>
        <v>-1015.0000000000006</v>
      </c>
      <c r="Y1377" s="43">
        <f t="shared" si="705"/>
        <v>0.2064374877404753</v>
      </c>
      <c r="Z1377" s="49"/>
      <c r="AA1377" s="24"/>
    </row>
    <row r="1378" spans="1:27" s="13" customFormat="1" x14ac:dyDescent="0.15">
      <c r="A1378" s="12">
        <v>42846</v>
      </c>
      <c r="B1378" s="60" t="s">
        <v>2605</v>
      </c>
      <c r="C1378" s="13" t="s">
        <v>1128</v>
      </c>
      <c r="D1378" s="13" t="s">
        <v>1129</v>
      </c>
      <c r="E1378" s="13" t="s">
        <v>1130</v>
      </c>
      <c r="F1378" s="13" t="str">
        <f t="shared" si="695"/>
        <v>SH</v>
      </c>
      <c r="G1378" s="13" t="str">
        <f>VLOOKUP(LOWER(F1378)&amp;H1378,'Current pricing'!A:B,2,0)</f>
        <v>安信信托</v>
      </c>
      <c r="H1378" s="13" t="s">
        <v>1254</v>
      </c>
      <c r="I1378" s="13" t="s">
        <v>1206</v>
      </c>
      <c r="J1378" s="13" t="s">
        <v>2609</v>
      </c>
      <c r="K1378" s="13">
        <v>-2200</v>
      </c>
      <c r="L1378" s="13">
        <v>1</v>
      </c>
      <c r="M1378" s="13">
        <v>11.25</v>
      </c>
      <c r="N1378" s="13">
        <f t="shared" si="699"/>
        <v>-24750</v>
      </c>
      <c r="O1378" s="13">
        <f t="shared" si="700"/>
        <v>24750</v>
      </c>
      <c r="P1378" s="19">
        <f t="shared" si="696"/>
        <v>0.49500000000000005</v>
      </c>
      <c r="Q1378" s="19">
        <f t="shared" si="698"/>
        <v>5</v>
      </c>
      <c r="R1378" s="13">
        <f t="shared" si="697"/>
        <v>24.75</v>
      </c>
      <c r="S1378" s="19">
        <f t="shared" si="701"/>
        <v>24719.755000000001</v>
      </c>
      <c r="T1378" s="13">
        <f t="shared" si="702"/>
        <v>-11.236252272727274</v>
      </c>
      <c r="U1378" s="13">
        <f>IF(ISNA(VLOOKUP(LOWER(F1378)&amp;H1378,Prices!A:C,3,0)),0,VLOOKUP(LOWER(F1378)&amp;H1378,Prices!A:C,3,0))</f>
        <v>13.94</v>
      </c>
      <c r="V1378" s="13">
        <f>IF(ISNA(VLOOKUP(LOWER(F1378)&amp;H1378,Prices!A:C,2,0)),0,VLOOKUP(LOWER(F1378)&amp;H1378,Prices!A:C,2,0))</f>
        <v>14.25</v>
      </c>
      <c r="W1378" s="13">
        <f t="shared" si="703"/>
        <v>-6630.2449999999972</v>
      </c>
      <c r="X1378" s="13">
        <f t="shared" si="704"/>
        <v>-682.00000000000114</v>
      </c>
      <c r="Y1378" s="43">
        <f t="shared" si="705"/>
        <v>-0.26788868686868678</v>
      </c>
      <c r="Z1378" s="49"/>
      <c r="AA1378" s="24"/>
    </row>
    <row r="1379" spans="1:27" s="13" customFormat="1" x14ac:dyDescent="0.15">
      <c r="A1379" s="12">
        <v>42846</v>
      </c>
      <c r="B1379" s="60" t="s">
        <v>2606</v>
      </c>
      <c r="C1379" s="13" t="s">
        <v>1128</v>
      </c>
      <c r="D1379" s="13" t="s">
        <v>1129</v>
      </c>
      <c r="E1379" s="13" t="s">
        <v>1130</v>
      </c>
      <c r="F1379" s="13" t="str">
        <f t="shared" si="695"/>
        <v>SH</v>
      </c>
      <c r="G1379" s="13" t="str">
        <f>VLOOKUP(LOWER(F1379)&amp;H1379,'Current pricing'!A:B,2,0)</f>
        <v>国投电力</v>
      </c>
      <c r="H1379" s="13" t="s">
        <v>2583</v>
      </c>
      <c r="I1379" s="13" t="s">
        <v>1206</v>
      </c>
      <c r="J1379" s="13" t="s">
        <v>2609</v>
      </c>
      <c r="K1379" s="13">
        <v>-7000</v>
      </c>
      <c r="L1379" s="13">
        <v>1</v>
      </c>
      <c r="M1379" s="13">
        <v>7.54</v>
      </c>
      <c r="N1379" s="13">
        <f t="shared" si="699"/>
        <v>-52780</v>
      </c>
      <c r="O1379" s="13">
        <f t="shared" si="700"/>
        <v>52780</v>
      </c>
      <c r="P1379" s="19">
        <f t="shared" si="696"/>
        <v>1.0556000000000001</v>
      </c>
      <c r="Q1379" s="19">
        <f t="shared" si="698"/>
        <v>10.556000000000001</v>
      </c>
      <c r="R1379" s="13">
        <f t="shared" si="697"/>
        <v>52.78</v>
      </c>
      <c r="S1379" s="19">
        <f t="shared" si="701"/>
        <v>52715.608400000005</v>
      </c>
      <c r="T1379" s="13">
        <f t="shared" si="702"/>
        <v>-7.5308012000000009</v>
      </c>
      <c r="U1379" s="13">
        <f>IF(ISNA(VLOOKUP(LOWER(F1379)&amp;H1379,Prices!A:C,3,0)),0,VLOOKUP(LOWER(F1379)&amp;H1379,Prices!A:C,3,0))</f>
        <v>7.5</v>
      </c>
      <c r="V1379" s="13">
        <f>IF(ISNA(VLOOKUP(LOWER(F1379)&amp;H1379,Prices!A:C,2,0)),0,VLOOKUP(LOWER(F1379)&amp;H1379,Prices!A:C,2,0))</f>
        <v>7.48</v>
      </c>
      <c r="W1379" s="13">
        <f t="shared" si="703"/>
        <v>355.60840000000303</v>
      </c>
      <c r="X1379" s="13">
        <f t="shared" si="704"/>
        <v>139.99999999999702</v>
      </c>
      <c r="Y1379" s="43">
        <f t="shared" si="705"/>
        <v>6.7375596816976703E-3</v>
      </c>
      <c r="Z1379" s="49"/>
      <c r="AA1379" s="24"/>
    </row>
    <row r="1380" spans="1:27" s="13" customFormat="1" x14ac:dyDescent="0.15">
      <c r="A1380" s="12">
        <v>42846</v>
      </c>
      <c r="B1380" s="60" t="s">
        <v>2607</v>
      </c>
      <c r="C1380" s="13" t="s">
        <v>1128</v>
      </c>
      <c r="D1380" s="13" t="s">
        <v>1129</v>
      </c>
      <c r="E1380" s="13" t="s">
        <v>1130</v>
      </c>
      <c r="F1380" s="13" t="str">
        <f t="shared" si="695"/>
        <v>SZ</v>
      </c>
      <c r="G1380" s="13" t="str">
        <f>VLOOKUP(LOWER(F1380)&amp;H1380,'Current pricing'!A:B,2,0)</f>
        <v>汇川技术</v>
      </c>
      <c r="H1380" s="13" t="s">
        <v>1470</v>
      </c>
      <c r="I1380" s="13" t="s">
        <v>1206</v>
      </c>
      <c r="J1380" s="13" t="s">
        <v>2609</v>
      </c>
      <c r="K1380" s="13">
        <v>-7500</v>
      </c>
      <c r="L1380" s="13">
        <v>1</v>
      </c>
      <c r="M1380" s="13">
        <v>23.381</v>
      </c>
      <c r="N1380" s="13">
        <f t="shared" si="699"/>
        <v>-175357.5</v>
      </c>
      <c r="O1380" s="13">
        <f t="shared" si="700"/>
        <v>175357.5</v>
      </c>
      <c r="P1380" s="19">
        <f t="shared" si="696"/>
        <v>0</v>
      </c>
      <c r="Q1380" s="19">
        <f t="shared" si="698"/>
        <v>35.0715</v>
      </c>
      <c r="R1380" s="13">
        <f t="shared" si="697"/>
        <v>175.36</v>
      </c>
      <c r="S1380" s="19">
        <f t="shared" si="701"/>
        <v>175147.06850000002</v>
      </c>
      <c r="T1380" s="13">
        <f t="shared" si="702"/>
        <v>-23.352942466666669</v>
      </c>
      <c r="U1380" s="13">
        <f>IF(ISNA(VLOOKUP(LOWER(F1380)&amp;H1380,Prices!A:C,3,0)),0,VLOOKUP(LOWER(F1380)&amp;H1380,Prices!A:C,3,0))</f>
        <v>29.81</v>
      </c>
      <c r="V1380" s="13">
        <f>IF(ISNA(VLOOKUP(LOWER(F1380)&amp;H1380,Prices!A:C,2,0)),0,VLOOKUP(LOWER(F1380)&amp;H1380,Prices!A:C,2,0))</f>
        <v>29.9</v>
      </c>
      <c r="W1380" s="13">
        <f t="shared" si="703"/>
        <v>-49102.931499999977</v>
      </c>
      <c r="X1380" s="13">
        <f t="shared" si="704"/>
        <v>-674.99999999999898</v>
      </c>
      <c r="Y1380" s="43">
        <f t="shared" si="705"/>
        <v>-0.28001614701395705</v>
      </c>
      <c r="Z1380" s="49"/>
      <c r="AA1380" s="24"/>
    </row>
    <row r="1381" spans="1:27" s="13" customFormat="1" x14ac:dyDescent="0.15">
      <c r="A1381" s="12">
        <v>42846</v>
      </c>
      <c r="B1381" s="60" t="s">
        <v>2608</v>
      </c>
      <c r="C1381" s="13" t="s">
        <v>1128</v>
      </c>
      <c r="D1381" s="13" t="s">
        <v>1129</v>
      </c>
      <c r="E1381" s="13" t="s">
        <v>1130</v>
      </c>
      <c r="F1381" s="13" t="str">
        <f t="shared" si="695"/>
        <v>SZ</v>
      </c>
      <c r="G1381" s="13" t="str">
        <f>VLOOKUP(LOWER(F1381)&amp;H1381,'Current pricing'!A:B,2,0)</f>
        <v>碧水源</v>
      </c>
      <c r="H1381" s="13" t="s">
        <v>2031</v>
      </c>
      <c r="I1381" s="13" t="s">
        <v>1206</v>
      </c>
      <c r="J1381" s="13" t="s">
        <v>2609</v>
      </c>
      <c r="K1381" s="13">
        <v>-1000</v>
      </c>
      <c r="L1381" s="13">
        <v>1</v>
      </c>
      <c r="M1381" s="13">
        <v>22.43</v>
      </c>
      <c r="N1381" s="13">
        <f t="shared" si="699"/>
        <v>-22430</v>
      </c>
      <c r="O1381" s="13">
        <f t="shared" si="700"/>
        <v>22430</v>
      </c>
      <c r="P1381" s="19">
        <f t="shared" si="696"/>
        <v>0</v>
      </c>
      <c r="Q1381" s="19">
        <f t="shared" si="698"/>
        <v>5</v>
      </c>
      <c r="R1381" s="13">
        <f t="shared" si="697"/>
        <v>22.43</v>
      </c>
      <c r="S1381" s="19">
        <f t="shared" si="701"/>
        <v>22402.57</v>
      </c>
      <c r="T1381" s="13">
        <f t="shared" si="702"/>
        <v>-22.402570000000001</v>
      </c>
      <c r="U1381" s="13">
        <f>IF(ISNA(VLOOKUP(LOWER(F1381)&amp;H1381,Prices!A:C,3,0)),0,VLOOKUP(LOWER(F1381)&amp;H1381,Prices!A:C,3,0))</f>
        <v>18.07</v>
      </c>
      <c r="V1381" s="13">
        <f>IF(ISNA(VLOOKUP(LOWER(F1381)&amp;H1381,Prices!A:C,2,0)),0,VLOOKUP(LOWER(F1381)&amp;H1381,Prices!A:C,2,0))</f>
        <v>18.079999999999998</v>
      </c>
      <c r="W1381" s="13">
        <f t="shared" si="703"/>
        <v>4322.5700000000024</v>
      </c>
      <c r="X1381" s="13">
        <f t="shared" si="704"/>
        <v>-9.9999999999980105</v>
      </c>
      <c r="Y1381" s="43">
        <f t="shared" si="705"/>
        <v>0.1927137761925993</v>
      </c>
      <c r="Z1381" s="49"/>
      <c r="AA1381" s="24"/>
    </row>
    <row r="1382" spans="1:27" s="13" customFormat="1" x14ac:dyDescent="0.15">
      <c r="A1382" s="12">
        <v>42849</v>
      </c>
      <c r="B1382" s="60" t="s">
        <v>2615</v>
      </c>
      <c r="C1382" s="13" t="s">
        <v>1128</v>
      </c>
      <c r="D1382" s="13" t="s">
        <v>1129</v>
      </c>
      <c r="E1382" s="13" t="s">
        <v>1130</v>
      </c>
      <c r="F1382" s="13" t="str">
        <f t="shared" si="695"/>
        <v>SH</v>
      </c>
      <c r="G1382" s="13" t="str">
        <f>VLOOKUP(LOWER(F1382)&amp;H1382,'Current pricing'!A:B,2,0)</f>
        <v>中船防务</v>
      </c>
      <c r="H1382" s="13" t="s">
        <v>1511</v>
      </c>
      <c r="I1382" s="13" t="s">
        <v>1207</v>
      </c>
      <c r="J1382" s="13" t="s">
        <v>3644</v>
      </c>
      <c r="K1382" s="13">
        <v>1400</v>
      </c>
      <c r="L1382" s="13">
        <v>1</v>
      </c>
      <c r="M1382" s="13">
        <v>35.299999999999997</v>
      </c>
      <c r="N1382" s="13">
        <f t="shared" ref="N1382" si="706">K1382*M1382</f>
        <v>49419.999999999993</v>
      </c>
      <c r="O1382" s="13">
        <f t="shared" ref="O1382" si="707">ABS(N1382)</f>
        <v>49419.999999999993</v>
      </c>
      <c r="P1382" s="19">
        <f t="shared" si="696"/>
        <v>0.98839999999999995</v>
      </c>
      <c r="Q1382" s="19">
        <f t="shared" si="698"/>
        <v>9.8839999999999986</v>
      </c>
      <c r="R1382" s="13">
        <f t="shared" si="697"/>
        <v>0</v>
      </c>
      <c r="S1382" s="19">
        <f t="shared" ref="S1382" si="708">-(N1382+P1382+Q1382+R1382)</f>
        <v>-49430.872399999993</v>
      </c>
      <c r="T1382" s="13">
        <f t="shared" ref="T1382" si="709">S1382/K1382</f>
        <v>-35.307765999999994</v>
      </c>
      <c r="U1382" s="13">
        <f>IF(ISNA(VLOOKUP(LOWER(F1382)&amp;H1382,Prices!A:C,3,0)),0,VLOOKUP(LOWER(F1382)&amp;H1382,Prices!A:C,3,0))</f>
        <v>26.66</v>
      </c>
      <c r="V1382" s="13">
        <f>IF(ISNA(VLOOKUP(LOWER(F1382)&amp;H1382,Prices!A:C,2,0)),0,VLOOKUP(LOWER(F1382)&amp;H1382,Prices!A:C,2,0))</f>
        <v>26.66</v>
      </c>
      <c r="W1382" s="13">
        <f t="shared" si="703"/>
        <v>-12106.872399999991</v>
      </c>
      <c r="X1382" s="13">
        <f t="shared" si="704"/>
        <v>0</v>
      </c>
      <c r="Y1382" s="43">
        <f t="shared" si="705"/>
        <v>-0.2449792067988667</v>
      </c>
      <c r="Z1382" s="49"/>
      <c r="AA1382" s="24"/>
    </row>
    <row r="1383" spans="1:27" s="13" customFormat="1" x14ac:dyDescent="0.15">
      <c r="A1383" s="12">
        <v>42849</v>
      </c>
      <c r="B1383" s="60" t="s">
        <v>2393</v>
      </c>
      <c r="C1383" s="13" t="s">
        <v>1128</v>
      </c>
      <c r="D1383" s="13" t="s">
        <v>1129</v>
      </c>
      <c r="E1383" s="13" t="s">
        <v>1130</v>
      </c>
      <c r="F1383" s="13" t="str">
        <f t="shared" si="695"/>
        <v>SZ</v>
      </c>
      <c r="G1383" s="13" t="str">
        <f>VLOOKUP(LOWER(F1383)&amp;H1383,'Current pricing'!A:B,2,0)</f>
        <v>启迪桑德</v>
      </c>
      <c r="H1383" s="13" t="s">
        <v>1269</v>
      </c>
      <c r="I1383" s="13" t="s">
        <v>1206</v>
      </c>
      <c r="J1383" s="13" t="s">
        <v>2640</v>
      </c>
      <c r="K1383" s="13">
        <v>-1700</v>
      </c>
      <c r="L1383" s="13">
        <v>1</v>
      </c>
      <c r="M1383" s="13">
        <v>35.409999999999997</v>
      </c>
      <c r="N1383" s="13">
        <f t="shared" ref="N1383:N1408" si="710">K1383*M1383</f>
        <v>-60196.999999999993</v>
      </c>
      <c r="O1383" s="13">
        <f t="shared" ref="O1383:O1408" si="711">ABS(N1383)</f>
        <v>60196.999999999993</v>
      </c>
      <c r="P1383" s="19">
        <f t="shared" si="696"/>
        <v>0</v>
      </c>
      <c r="Q1383" s="19">
        <f t="shared" si="698"/>
        <v>12.039399999999999</v>
      </c>
      <c r="R1383" s="13">
        <f t="shared" si="697"/>
        <v>60.2</v>
      </c>
      <c r="S1383" s="19">
        <f t="shared" ref="S1383:S1408" si="712">-(N1383+P1383+Q1383+R1383)</f>
        <v>60124.760599999994</v>
      </c>
      <c r="T1383" s="13">
        <f t="shared" ref="T1383:T1408" si="713">S1383/K1383</f>
        <v>-35.367506235294115</v>
      </c>
      <c r="U1383" s="13">
        <f>IF(ISNA(VLOOKUP(LOWER(F1383)&amp;H1383,Prices!A:C,3,0)),0,VLOOKUP(LOWER(F1383)&amp;H1383,Prices!A:C,3,0))</f>
        <v>35.479999999999997</v>
      </c>
      <c r="V1383" s="13">
        <f>IF(ISNA(VLOOKUP(LOWER(F1383)&amp;H1383,Prices!A:C,2,0)),0,VLOOKUP(LOWER(F1383)&amp;H1383,Prices!A:C,2,0))</f>
        <v>35.590000000000003</v>
      </c>
      <c r="W1383" s="13">
        <f t="shared" si="703"/>
        <v>-378.2394000000096</v>
      </c>
      <c r="X1383" s="13">
        <f t="shared" si="704"/>
        <v>-187.00000000001111</v>
      </c>
      <c r="Y1383" s="43">
        <f t="shared" si="705"/>
        <v>-6.2833596358624127E-3</v>
      </c>
      <c r="Z1383" s="49"/>
      <c r="AA1383" s="24"/>
    </row>
    <row r="1384" spans="1:27" s="13" customFormat="1" x14ac:dyDescent="0.15">
      <c r="A1384" s="12">
        <v>42849</v>
      </c>
      <c r="B1384" s="60" t="s">
        <v>1931</v>
      </c>
      <c r="C1384" s="13" t="s">
        <v>1128</v>
      </c>
      <c r="D1384" s="13" t="s">
        <v>1129</v>
      </c>
      <c r="E1384" s="13" t="s">
        <v>1130</v>
      </c>
      <c r="F1384" s="13" t="str">
        <f t="shared" si="695"/>
        <v>SZ</v>
      </c>
      <c r="G1384" s="13" t="str">
        <f>VLOOKUP(LOWER(F1384)&amp;H1384,'Current pricing'!A:B,2,0)</f>
        <v>大族激光</v>
      </c>
      <c r="H1384" s="13" t="s">
        <v>1502</v>
      </c>
      <c r="I1384" s="13" t="s">
        <v>1206</v>
      </c>
      <c r="J1384" s="13" t="s">
        <v>2640</v>
      </c>
      <c r="K1384" s="13">
        <v>-1900</v>
      </c>
      <c r="L1384" s="13">
        <v>1</v>
      </c>
      <c r="M1384" s="13">
        <v>26.48</v>
      </c>
      <c r="N1384" s="13">
        <f t="shared" si="710"/>
        <v>-50312</v>
      </c>
      <c r="O1384" s="13">
        <f t="shared" si="711"/>
        <v>50312</v>
      </c>
      <c r="P1384" s="19">
        <f t="shared" si="696"/>
        <v>0</v>
      </c>
      <c r="Q1384" s="19">
        <f t="shared" si="698"/>
        <v>10.0624</v>
      </c>
      <c r="R1384" s="13">
        <f t="shared" si="697"/>
        <v>50.31</v>
      </c>
      <c r="S1384" s="19">
        <f t="shared" si="712"/>
        <v>50251.6276</v>
      </c>
      <c r="T1384" s="13">
        <f t="shared" si="713"/>
        <v>-26.448225052631578</v>
      </c>
      <c r="U1384" s="13">
        <f>IF(ISNA(VLOOKUP(LOWER(F1384)&amp;H1384,Prices!A:C,3,0)),0,VLOOKUP(LOWER(F1384)&amp;H1384,Prices!A:C,3,0))</f>
        <v>50.1</v>
      </c>
      <c r="V1384" s="13">
        <f>IF(ISNA(VLOOKUP(LOWER(F1384)&amp;H1384,Prices!A:C,2,0)),0,VLOOKUP(LOWER(F1384)&amp;H1384,Prices!A:C,2,0))</f>
        <v>52.35</v>
      </c>
      <c r="W1384" s="13">
        <f t="shared" si="703"/>
        <v>-49213.372400000007</v>
      </c>
      <c r="X1384" s="13">
        <f t="shared" si="704"/>
        <v>-4275</v>
      </c>
      <c r="Y1384" s="43">
        <f t="shared" si="705"/>
        <v>-0.97816370647161721</v>
      </c>
      <c r="Z1384" s="49"/>
      <c r="AA1384" s="24"/>
    </row>
    <row r="1385" spans="1:27" s="13" customFormat="1" ht="27" x14ac:dyDescent="0.15">
      <c r="A1385" s="12">
        <v>42849</v>
      </c>
      <c r="B1385" s="60">
        <v>0</v>
      </c>
      <c r="C1385" s="13" t="s">
        <v>5020</v>
      </c>
      <c r="D1385" s="13" t="s">
        <v>4406</v>
      </c>
      <c r="E1385" s="13" t="s">
        <v>4407</v>
      </c>
      <c r="F1385" s="13" t="str">
        <f t="shared" si="695"/>
        <v>SZ</v>
      </c>
      <c r="G1385" s="13" t="s">
        <v>1708</v>
      </c>
      <c r="H1385" s="13" t="s">
        <v>1848</v>
      </c>
      <c r="I1385" s="13" t="s">
        <v>2664</v>
      </c>
      <c r="J1385" s="13" t="s">
        <v>2663</v>
      </c>
      <c r="K1385" s="13">
        <v>1800</v>
      </c>
      <c r="L1385" s="13">
        <v>1</v>
      </c>
      <c r="M1385" s="13">
        <v>0</v>
      </c>
      <c r="N1385" s="13">
        <f t="shared" ref="N1385" si="714">K1385*M1385</f>
        <v>0</v>
      </c>
      <c r="O1385" s="13">
        <f t="shared" ref="O1385" si="715">ABS(N1385)</f>
        <v>0</v>
      </c>
      <c r="P1385" s="19">
        <f t="shared" si="696"/>
        <v>0</v>
      </c>
      <c r="Q1385" s="19">
        <f t="shared" si="698"/>
        <v>0</v>
      </c>
      <c r="R1385" s="13">
        <f t="shared" si="697"/>
        <v>0</v>
      </c>
      <c r="S1385" s="19">
        <f>-(N1385+P1385+Q1385+R1385)</f>
        <v>0</v>
      </c>
      <c r="T1385" s="13">
        <f t="shared" ref="T1385" si="716">S1385/K1385</f>
        <v>0</v>
      </c>
      <c r="U1385" s="13">
        <f>IF(ISNA(VLOOKUP(LOWER(F1385)&amp;H1385,Prices!A:C,3,0)),0,VLOOKUP(LOWER(F1385)&amp;H1385,Prices!A:C,3,0))</f>
        <v>38.299999999999997</v>
      </c>
      <c r="V1385" s="13">
        <f>IF(ISNA(VLOOKUP(LOWER(F1385)&amp;H1385,Prices!A:C,2,0)),0,VLOOKUP(LOWER(F1385)&amp;H1385,Prices!A:C,2,0))</f>
        <v>38.33</v>
      </c>
      <c r="W1385" s="13">
        <f t="shared" si="703"/>
        <v>68994</v>
      </c>
      <c r="X1385" s="13">
        <f t="shared" si="704"/>
        <v>54.000000000002046</v>
      </c>
      <c r="Y1385" s="43" t="e">
        <f t="shared" si="705"/>
        <v>#DIV/0!</v>
      </c>
      <c r="Z1385" s="49" t="s">
        <v>2666</v>
      </c>
      <c r="AA1385" s="24"/>
    </row>
    <row r="1386" spans="1:27" s="13" customFormat="1" ht="27" x14ac:dyDescent="0.15">
      <c r="A1386" s="12">
        <v>42849</v>
      </c>
      <c r="B1386" s="60">
        <v>0</v>
      </c>
      <c r="C1386" s="13" t="s">
        <v>5020</v>
      </c>
      <c r="D1386" s="13" t="s">
        <v>4406</v>
      </c>
      <c r="E1386" s="13" t="s">
        <v>4407</v>
      </c>
      <c r="F1386" s="13" t="str">
        <f t="shared" si="695"/>
        <v>SZ</v>
      </c>
      <c r="G1386" s="13" t="s">
        <v>1708</v>
      </c>
      <c r="H1386" s="13" t="s">
        <v>1848</v>
      </c>
      <c r="I1386" s="13" t="s">
        <v>2664</v>
      </c>
      <c r="J1386" s="13" t="s">
        <v>2663</v>
      </c>
      <c r="K1386" s="13">
        <v>0</v>
      </c>
      <c r="L1386" s="13">
        <v>1</v>
      </c>
      <c r="M1386" s="13">
        <v>0</v>
      </c>
      <c r="N1386" s="13">
        <f t="shared" ref="N1386" si="717">K1386*M1386</f>
        <v>0</v>
      </c>
      <c r="O1386" s="13">
        <f t="shared" ref="O1386" si="718">ABS(N1386)</f>
        <v>0</v>
      </c>
      <c r="P1386" s="19">
        <f t="shared" si="696"/>
        <v>0</v>
      </c>
      <c r="Q1386" s="19">
        <f t="shared" si="698"/>
        <v>0</v>
      </c>
      <c r="R1386" s="13">
        <f t="shared" si="697"/>
        <v>0</v>
      </c>
      <c r="S1386" s="19">
        <f>-(N1386+P1386+Q1386+R1386)</f>
        <v>0</v>
      </c>
      <c r="T1386" s="13">
        <v>0</v>
      </c>
      <c r="U1386" s="13">
        <f>IF(ISNA(VLOOKUP(LOWER(F1386)&amp;H1386,Prices!A:C,3,0)),0,VLOOKUP(LOWER(F1386)&amp;H1386,Prices!A:C,3,0))</f>
        <v>38.299999999999997</v>
      </c>
      <c r="V1386" s="13">
        <f>IF(ISNA(VLOOKUP(LOWER(F1386)&amp;H1386,Prices!A:C,2,0)),0,VLOOKUP(LOWER(F1386)&amp;H1386,Prices!A:C,2,0))</f>
        <v>38.33</v>
      </c>
      <c r="W1386" s="13">
        <v>1260</v>
      </c>
      <c r="X1386" s="13">
        <f t="shared" si="704"/>
        <v>0</v>
      </c>
      <c r="Y1386" s="43" t="e">
        <f t="shared" si="705"/>
        <v>#DIV/0!</v>
      </c>
      <c r="Z1386" s="49" t="s">
        <v>2665</v>
      </c>
      <c r="AA1386" s="24"/>
    </row>
    <row r="1387" spans="1:27" ht="27" x14ac:dyDescent="0.15">
      <c r="A1387" s="1">
        <v>42849</v>
      </c>
      <c r="B1387" s="65" t="s">
        <v>2190</v>
      </c>
      <c r="C1387" s="30" t="s">
        <v>1128</v>
      </c>
      <c r="D1387" s="13" t="s">
        <v>1129</v>
      </c>
      <c r="E1387" s="13" t="s">
        <v>1130</v>
      </c>
      <c r="F1387" s="30" t="str">
        <f t="shared" si="695"/>
        <v>SZ</v>
      </c>
      <c r="G1387" s="30" t="str">
        <f>VLOOKUP(LOWER(F1387)&amp;H1387,'Current pricing'!A:B,2,0)</f>
        <v>索菲亚</v>
      </c>
      <c r="H1387" t="s">
        <v>1848</v>
      </c>
      <c r="I1387" t="s">
        <v>1206</v>
      </c>
      <c r="J1387" s="29" t="s">
        <v>2640</v>
      </c>
      <c r="K1387">
        <v>-3600</v>
      </c>
      <c r="L1387">
        <v>1</v>
      </c>
      <c r="M1387">
        <v>36.04</v>
      </c>
      <c r="N1387" s="30">
        <f t="shared" si="710"/>
        <v>-129744</v>
      </c>
      <c r="O1387" s="30">
        <f t="shared" si="711"/>
        <v>129744</v>
      </c>
      <c r="P1387" s="18">
        <f t="shared" si="696"/>
        <v>0</v>
      </c>
      <c r="Q1387" s="18">
        <f t="shared" si="698"/>
        <v>25.948800000000002</v>
      </c>
      <c r="R1387" s="30">
        <f t="shared" si="697"/>
        <v>129.74</v>
      </c>
      <c r="S1387" s="18">
        <f t="shared" si="712"/>
        <v>129588.3112</v>
      </c>
      <c r="T1387" s="30">
        <f t="shared" si="713"/>
        <v>-35.996753111111111</v>
      </c>
      <c r="U1387" s="30">
        <f>IF(ISNA(VLOOKUP(LOWER(F1387)&amp;H1387,Prices!A:C,3,0)),0,VLOOKUP(LOWER(F1387)&amp;H1387,Prices!A:C,3,0))</f>
        <v>38.299999999999997</v>
      </c>
      <c r="V1387" s="30">
        <f>IF(ISNA(VLOOKUP(LOWER(F1387)&amp;H1387,Prices!A:C,2,0)),0,VLOOKUP(LOWER(F1387)&amp;H1387,Prices!A:C,2,0))</f>
        <v>38.33</v>
      </c>
      <c r="W1387" s="30">
        <f t="shared" si="703"/>
        <v>-8399.6887999999926</v>
      </c>
      <c r="X1387" s="30">
        <f t="shared" si="704"/>
        <v>-108.00000000000409</v>
      </c>
      <c r="Y1387" s="40">
        <f t="shared" si="705"/>
        <v>-6.4740479713898083E-2</v>
      </c>
      <c r="Z1387" s="17" t="s">
        <v>2667</v>
      </c>
    </row>
    <row r="1388" spans="1:27" s="13" customFormat="1" x14ac:dyDescent="0.15">
      <c r="A1388" s="12">
        <v>42849</v>
      </c>
      <c r="B1388" s="60" t="s">
        <v>2616</v>
      </c>
      <c r="C1388" s="13" t="s">
        <v>1128</v>
      </c>
      <c r="D1388" s="13" t="s">
        <v>1129</v>
      </c>
      <c r="E1388" s="13" t="s">
        <v>1130</v>
      </c>
      <c r="F1388" s="13" t="str">
        <f t="shared" si="695"/>
        <v>SH</v>
      </c>
      <c r="G1388" s="13" t="str">
        <f>VLOOKUP(LOWER(F1388)&amp;H1388,'Current pricing'!A:B,2,0)</f>
        <v>中船防务</v>
      </c>
      <c r="H1388" s="13" t="s">
        <v>1511</v>
      </c>
      <c r="I1388" s="13" t="s">
        <v>1207</v>
      </c>
      <c r="J1388" s="13" t="s">
        <v>3644</v>
      </c>
      <c r="K1388" s="13">
        <v>1400</v>
      </c>
      <c r="L1388" s="13">
        <v>1</v>
      </c>
      <c r="M1388" s="13">
        <v>35.44</v>
      </c>
      <c r="N1388" s="13">
        <f t="shared" si="710"/>
        <v>49616</v>
      </c>
      <c r="O1388" s="13">
        <f t="shared" si="711"/>
        <v>49616</v>
      </c>
      <c r="P1388" s="19">
        <f t="shared" si="696"/>
        <v>0.99232000000000009</v>
      </c>
      <c r="Q1388" s="19">
        <f t="shared" si="698"/>
        <v>9.9232000000000014</v>
      </c>
      <c r="R1388" s="13">
        <f t="shared" si="697"/>
        <v>0</v>
      </c>
      <c r="S1388" s="19">
        <f t="shared" si="712"/>
        <v>-49626.915519999995</v>
      </c>
      <c r="T1388" s="13">
        <f t="shared" si="713"/>
        <v>-35.447796799999999</v>
      </c>
      <c r="U1388" s="13">
        <f>IF(ISNA(VLOOKUP(LOWER(F1388)&amp;H1388,Prices!A:C,3,0)),0,VLOOKUP(LOWER(F1388)&amp;H1388,Prices!A:C,3,0))</f>
        <v>26.66</v>
      </c>
      <c r="V1388" s="13">
        <f>IF(ISNA(VLOOKUP(LOWER(F1388)&amp;H1388,Prices!A:C,2,0)),0,VLOOKUP(LOWER(F1388)&amp;H1388,Prices!A:C,2,0))</f>
        <v>26.66</v>
      </c>
      <c r="W1388" s="13">
        <f t="shared" ref="W1388:W1408" si="719">IF(I1388="B",(V1388+T1388)*K1388,(V1388+T1388)*K1388)</f>
        <v>-12302.915519999999</v>
      </c>
      <c r="X1388" s="13">
        <f t="shared" ref="X1388:X1408" si="720">K1388*(V1388-U1388)</f>
        <v>0</v>
      </c>
      <c r="Y1388" s="43">
        <f t="shared" ref="Y1388:Y1408" si="721">W1388/O1388</f>
        <v>-0.24796266365688485</v>
      </c>
      <c r="Z1388" s="49"/>
      <c r="AA1388" s="24"/>
    </row>
    <row r="1389" spans="1:27" s="13" customFormat="1" x14ac:dyDescent="0.15">
      <c r="A1389" s="12">
        <v>42849</v>
      </c>
      <c r="B1389" s="60" t="s">
        <v>2617</v>
      </c>
      <c r="C1389" s="13" t="s">
        <v>1128</v>
      </c>
      <c r="D1389" s="13" t="s">
        <v>1129</v>
      </c>
      <c r="E1389" s="13" t="s">
        <v>1130</v>
      </c>
      <c r="F1389" s="13" t="str">
        <f t="shared" si="695"/>
        <v>SH</v>
      </c>
      <c r="G1389" s="13" t="str">
        <f>VLOOKUP(LOWER(F1389)&amp;H1389,'Current pricing'!A:B,2,0)</f>
        <v>中船防务</v>
      </c>
      <c r="H1389" s="13" t="s">
        <v>1511</v>
      </c>
      <c r="I1389" s="13" t="s">
        <v>1207</v>
      </c>
      <c r="J1389" s="13" t="s">
        <v>3644</v>
      </c>
      <c r="K1389" s="13">
        <v>1400</v>
      </c>
      <c r="L1389" s="13">
        <v>1</v>
      </c>
      <c r="M1389" s="13">
        <v>35.68</v>
      </c>
      <c r="N1389" s="13">
        <f t="shared" si="710"/>
        <v>49952</v>
      </c>
      <c r="O1389" s="13">
        <f t="shared" si="711"/>
        <v>49952</v>
      </c>
      <c r="P1389" s="19">
        <f t="shared" si="696"/>
        <v>0.99904000000000004</v>
      </c>
      <c r="Q1389" s="19">
        <f t="shared" si="698"/>
        <v>9.9904000000000011</v>
      </c>
      <c r="R1389" s="13">
        <f t="shared" si="697"/>
        <v>0</v>
      </c>
      <c r="S1389" s="19">
        <f t="shared" si="712"/>
        <v>-49962.989440000005</v>
      </c>
      <c r="T1389" s="13">
        <f t="shared" si="713"/>
        <v>-35.687849600000007</v>
      </c>
      <c r="U1389" s="13">
        <f>IF(ISNA(VLOOKUP(LOWER(F1389)&amp;H1389,Prices!A:C,3,0)),0,VLOOKUP(LOWER(F1389)&amp;H1389,Prices!A:C,3,0))</f>
        <v>26.66</v>
      </c>
      <c r="V1389" s="13">
        <f>IF(ISNA(VLOOKUP(LOWER(F1389)&amp;H1389,Prices!A:C,2,0)),0,VLOOKUP(LOWER(F1389)&amp;H1389,Prices!A:C,2,0))</f>
        <v>26.66</v>
      </c>
      <c r="W1389" s="13">
        <f t="shared" si="719"/>
        <v>-12638.98944000001</v>
      </c>
      <c r="X1389" s="13">
        <f t="shared" si="720"/>
        <v>0</v>
      </c>
      <c r="Y1389" s="43">
        <f t="shared" si="721"/>
        <v>-0.25302269058295984</v>
      </c>
      <c r="Z1389" s="49"/>
      <c r="AA1389" s="24"/>
    </row>
    <row r="1390" spans="1:27" s="13" customFormat="1" x14ac:dyDescent="0.15">
      <c r="A1390" s="12">
        <v>42849</v>
      </c>
      <c r="B1390" s="60" t="s">
        <v>2618</v>
      </c>
      <c r="C1390" s="13" t="s">
        <v>1128</v>
      </c>
      <c r="D1390" s="13" t="s">
        <v>1129</v>
      </c>
      <c r="E1390" s="13" t="s">
        <v>1130</v>
      </c>
      <c r="F1390" s="13" t="str">
        <f t="shared" si="695"/>
        <v>SH</v>
      </c>
      <c r="G1390" s="13" t="str">
        <f>VLOOKUP(LOWER(F1390)&amp;H1390,'Current pricing'!A:B,2,0)</f>
        <v>中船防务</v>
      </c>
      <c r="H1390" s="13" t="s">
        <v>1511</v>
      </c>
      <c r="I1390" s="13" t="s">
        <v>1207</v>
      </c>
      <c r="J1390" s="13" t="s">
        <v>3644</v>
      </c>
      <c r="K1390" s="13">
        <v>1300</v>
      </c>
      <c r="L1390" s="13">
        <v>1</v>
      </c>
      <c r="M1390" s="13">
        <v>35.799999999999997</v>
      </c>
      <c r="N1390" s="13">
        <f t="shared" si="710"/>
        <v>46539.999999999993</v>
      </c>
      <c r="O1390" s="13">
        <f t="shared" si="711"/>
        <v>46539.999999999993</v>
      </c>
      <c r="P1390" s="19">
        <f t="shared" si="696"/>
        <v>0.93079999999999996</v>
      </c>
      <c r="Q1390" s="19">
        <f t="shared" si="698"/>
        <v>9.3079999999999998</v>
      </c>
      <c r="R1390" s="13">
        <f t="shared" si="697"/>
        <v>0</v>
      </c>
      <c r="S1390" s="19">
        <f t="shared" si="712"/>
        <v>-46550.238799999992</v>
      </c>
      <c r="T1390" s="13">
        <f t="shared" si="713"/>
        <v>-35.807875999999993</v>
      </c>
      <c r="U1390" s="13">
        <f>IF(ISNA(VLOOKUP(LOWER(F1390)&amp;H1390,Prices!A:C,3,0)),0,VLOOKUP(LOWER(F1390)&amp;H1390,Prices!A:C,3,0))</f>
        <v>26.66</v>
      </c>
      <c r="V1390" s="13">
        <f>IF(ISNA(VLOOKUP(LOWER(F1390)&amp;H1390,Prices!A:C,2,0)),0,VLOOKUP(LOWER(F1390)&amp;H1390,Prices!A:C,2,0))</f>
        <v>26.66</v>
      </c>
      <c r="W1390" s="13">
        <f t="shared" si="719"/>
        <v>-11892.23879999999</v>
      </c>
      <c r="X1390" s="13">
        <f t="shared" si="720"/>
        <v>0</v>
      </c>
      <c r="Y1390" s="43">
        <f t="shared" si="721"/>
        <v>-0.25552726256983221</v>
      </c>
      <c r="Z1390" s="49"/>
      <c r="AA1390" s="24"/>
    </row>
    <row r="1391" spans="1:27" s="13" customFormat="1" x14ac:dyDescent="0.15">
      <c r="A1391" s="12">
        <v>42849</v>
      </c>
      <c r="B1391" s="60" t="s">
        <v>2619</v>
      </c>
      <c r="C1391" s="13" t="s">
        <v>1128</v>
      </c>
      <c r="D1391" s="13" t="s">
        <v>1129</v>
      </c>
      <c r="E1391" s="13" t="s">
        <v>1130</v>
      </c>
      <c r="F1391" s="13" t="str">
        <f t="shared" si="695"/>
        <v>SH</v>
      </c>
      <c r="G1391" s="13" t="str">
        <f>VLOOKUP(LOWER(F1391)&amp;H1391,'Current pricing'!A:B,2,0)</f>
        <v>中船防务</v>
      </c>
      <c r="H1391" s="13" t="s">
        <v>1511</v>
      </c>
      <c r="I1391" s="13" t="s">
        <v>1207</v>
      </c>
      <c r="J1391" s="13" t="s">
        <v>3644</v>
      </c>
      <c r="K1391" s="13">
        <v>1400</v>
      </c>
      <c r="L1391" s="13">
        <v>1</v>
      </c>
      <c r="M1391" s="13">
        <v>35.651000000000003</v>
      </c>
      <c r="N1391" s="13">
        <f t="shared" si="710"/>
        <v>49911.4</v>
      </c>
      <c r="O1391" s="13">
        <f t="shared" si="711"/>
        <v>49911.4</v>
      </c>
      <c r="P1391" s="19">
        <f t="shared" si="696"/>
        <v>0.99822800000000012</v>
      </c>
      <c r="Q1391" s="19">
        <f t="shared" si="698"/>
        <v>9.9822800000000012</v>
      </c>
      <c r="R1391" s="13">
        <f t="shared" si="697"/>
        <v>0</v>
      </c>
      <c r="S1391" s="19">
        <f t="shared" si="712"/>
        <v>-49922.380507999995</v>
      </c>
      <c r="T1391" s="13">
        <f t="shared" si="713"/>
        <v>-35.658843219999994</v>
      </c>
      <c r="U1391" s="13">
        <f>IF(ISNA(VLOOKUP(LOWER(F1391)&amp;H1391,Prices!A:C,3,0)),0,VLOOKUP(LOWER(F1391)&amp;H1391,Prices!A:C,3,0))</f>
        <v>26.66</v>
      </c>
      <c r="V1391" s="13">
        <f>IF(ISNA(VLOOKUP(LOWER(F1391)&amp;H1391,Prices!A:C,2,0)),0,VLOOKUP(LOWER(F1391)&amp;H1391,Prices!A:C,2,0))</f>
        <v>26.66</v>
      </c>
      <c r="W1391" s="13">
        <f t="shared" si="719"/>
        <v>-12598.380507999991</v>
      </c>
      <c r="X1391" s="13">
        <f t="shared" si="720"/>
        <v>0</v>
      </c>
      <c r="Y1391" s="43">
        <f t="shared" si="721"/>
        <v>-0.25241488934391726</v>
      </c>
      <c r="Z1391" s="49"/>
      <c r="AA1391" s="24"/>
    </row>
    <row r="1392" spans="1:27" s="13" customFormat="1" x14ac:dyDescent="0.15">
      <c r="A1392" s="12">
        <v>42849</v>
      </c>
      <c r="B1392" s="60" t="s">
        <v>2620</v>
      </c>
      <c r="C1392" s="13" t="s">
        <v>1128</v>
      </c>
      <c r="D1392" s="13" t="s">
        <v>1129</v>
      </c>
      <c r="E1392" s="13" t="s">
        <v>1130</v>
      </c>
      <c r="F1392" s="13" t="str">
        <f t="shared" si="695"/>
        <v>SH</v>
      </c>
      <c r="G1392" s="13" t="str">
        <f>VLOOKUP(LOWER(F1392)&amp;H1392,'Current pricing'!A:B,2,0)</f>
        <v>中船防务</v>
      </c>
      <c r="H1392" s="13" t="s">
        <v>1511</v>
      </c>
      <c r="I1392" s="13" t="s">
        <v>1207</v>
      </c>
      <c r="J1392" s="13" t="s">
        <v>3644</v>
      </c>
      <c r="K1392" s="13">
        <v>1300</v>
      </c>
      <c r="L1392" s="13">
        <v>1</v>
      </c>
      <c r="M1392" s="13">
        <v>35.83</v>
      </c>
      <c r="N1392" s="13">
        <f t="shared" si="710"/>
        <v>46579</v>
      </c>
      <c r="O1392" s="13">
        <f t="shared" si="711"/>
        <v>46579</v>
      </c>
      <c r="P1392" s="19">
        <f t="shared" si="696"/>
        <v>0.93158000000000007</v>
      </c>
      <c r="Q1392" s="19">
        <f t="shared" si="698"/>
        <v>9.3158000000000012</v>
      </c>
      <c r="R1392" s="13">
        <f t="shared" si="697"/>
        <v>0</v>
      </c>
      <c r="S1392" s="19">
        <f t="shared" si="712"/>
        <v>-46589.247379999993</v>
      </c>
      <c r="T1392" s="13">
        <f t="shared" si="713"/>
        <v>-35.837882599999993</v>
      </c>
      <c r="U1392" s="13">
        <f>IF(ISNA(VLOOKUP(LOWER(F1392)&amp;H1392,Prices!A:C,3,0)),0,VLOOKUP(LOWER(F1392)&amp;H1392,Prices!A:C,3,0))</f>
        <v>26.66</v>
      </c>
      <c r="V1392" s="13">
        <f>IF(ISNA(VLOOKUP(LOWER(F1392)&amp;H1392,Prices!A:C,2,0)),0,VLOOKUP(LOWER(F1392)&amp;H1392,Prices!A:C,2,0))</f>
        <v>26.66</v>
      </c>
      <c r="W1392" s="13">
        <f t="shared" si="719"/>
        <v>-11931.247379999992</v>
      </c>
      <c r="X1392" s="13">
        <f t="shared" si="720"/>
        <v>0</v>
      </c>
      <c r="Y1392" s="43">
        <f t="shared" si="721"/>
        <v>-0.25615078425900067</v>
      </c>
      <c r="Z1392" s="49"/>
      <c r="AA1392" s="24"/>
    </row>
    <row r="1393" spans="1:27" s="13" customFormat="1" x14ac:dyDescent="0.15">
      <c r="A1393" s="12">
        <v>42849</v>
      </c>
      <c r="B1393" s="60" t="s">
        <v>2621</v>
      </c>
      <c r="C1393" s="13" t="s">
        <v>1128</v>
      </c>
      <c r="D1393" s="13" t="s">
        <v>1129</v>
      </c>
      <c r="E1393" s="13" t="s">
        <v>1130</v>
      </c>
      <c r="F1393" s="13" t="str">
        <f t="shared" si="695"/>
        <v>SH</v>
      </c>
      <c r="G1393" s="13" t="str">
        <f>VLOOKUP(LOWER(F1393)&amp;H1393,'Current pricing'!A:B,2,0)</f>
        <v>中船防务</v>
      </c>
      <c r="H1393" s="13" t="s">
        <v>1511</v>
      </c>
      <c r="I1393" s="13" t="s">
        <v>1207</v>
      </c>
      <c r="J1393" s="13" t="s">
        <v>3644</v>
      </c>
      <c r="K1393" s="13">
        <v>1300</v>
      </c>
      <c r="L1393" s="13">
        <v>1</v>
      </c>
      <c r="M1393" s="13">
        <v>36.01</v>
      </c>
      <c r="N1393" s="13">
        <f t="shared" si="710"/>
        <v>46813</v>
      </c>
      <c r="O1393" s="13">
        <f t="shared" si="711"/>
        <v>46813</v>
      </c>
      <c r="P1393" s="19">
        <f t="shared" si="696"/>
        <v>0.93626000000000009</v>
      </c>
      <c r="Q1393" s="19">
        <f t="shared" si="698"/>
        <v>9.3626000000000005</v>
      </c>
      <c r="R1393" s="13">
        <f t="shared" si="697"/>
        <v>0</v>
      </c>
      <c r="S1393" s="19">
        <f t="shared" si="712"/>
        <v>-46823.298860000003</v>
      </c>
      <c r="T1393" s="13">
        <f t="shared" si="713"/>
        <v>-36.017922200000001</v>
      </c>
      <c r="U1393" s="13">
        <f>IF(ISNA(VLOOKUP(LOWER(F1393)&amp;H1393,Prices!A:C,3,0)),0,VLOOKUP(LOWER(F1393)&amp;H1393,Prices!A:C,3,0))</f>
        <v>26.66</v>
      </c>
      <c r="V1393" s="13">
        <f>IF(ISNA(VLOOKUP(LOWER(F1393)&amp;H1393,Prices!A:C,2,0)),0,VLOOKUP(LOWER(F1393)&amp;H1393,Prices!A:C,2,0))</f>
        <v>26.66</v>
      </c>
      <c r="W1393" s="13">
        <f t="shared" si="719"/>
        <v>-12165.298860000001</v>
      </c>
      <c r="X1393" s="13">
        <f t="shared" si="720"/>
        <v>0</v>
      </c>
      <c r="Y1393" s="43">
        <f t="shared" si="721"/>
        <v>-0.25987009719522358</v>
      </c>
      <c r="Z1393" s="49"/>
      <c r="AA1393" s="24"/>
    </row>
    <row r="1394" spans="1:27" s="13" customFormat="1" x14ac:dyDescent="0.15">
      <c r="A1394" s="12">
        <v>42849</v>
      </c>
      <c r="B1394" s="60" t="s">
        <v>2622</v>
      </c>
      <c r="C1394" s="13" t="s">
        <v>1128</v>
      </c>
      <c r="D1394" s="13" t="s">
        <v>1129</v>
      </c>
      <c r="E1394" s="13" t="s">
        <v>1130</v>
      </c>
      <c r="F1394" s="13" t="str">
        <f t="shared" si="695"/>
        <v>SH</v>
      </c>
      <c r="G1394" s="13" t="str">
        <f>VLOOKUP(LOWER(F1394)&amp;H1394,'Current pricing'!A:B,2,0)</f>
        <v>金隅股份</v>
      </c>
      <c r="H1394" s="13" t="s">
        <v>2623</v>
      </c>
      <c r="I1394" s="13" t="s">
        <v>1207</v>
      </c>
      <c r="J1394" s="13" t="s">
        <v>3644</v>
      </c>
      <c r="K1394" s="13">
        <v>7200</v>
      </c>
      <c r="L1394" s="13">
        <v>1</v>
      </c>
      <c r="M1394" s="13">
        <v>6.92</v>
      </c>
      <c r="N1394" s="13">
        <f t="shared" si="710"/>
        <v>49824</v>
      </c>
      <c r="O1394" s="13">
        <f t="shared" si="711"/>
        <v>49824</v>
      </c>
      <c r="P1394" s="19">
        <f t="shared" si="696"/>
        <v>0.99648000000000003</v>
      </c>
      <c r="Q1394" s="19">
        <f t="shared" si="698"/>
        <v>9.9648000000000003</v>
      </c>
      <c r="R1394" s="13">
        <f t="shared" si="697"/>
        <v>0</v>
      </c>
      <c r="S1394" s="19">
        <f t="shared" si="712"/>
        <v>-49834.961280000003</v>
      </c>
      <c r="T1394" s="13">
        <f t="shared" si="713"/>
        <v>-6.9215224000000006</v>
      </c>
      <c r="U1394" s="13">
        <f>IF(ISNA(VLOOKUP(LOWER(F1394)&amp;H1394,Prices!A:C,3,0)),0,VLOOKUP(LOWER(F1394)&amp;H1394,Prices!A:C,3,0))</f>
        <v>5.84</v>
      </c>
      <c r="V1394" s="13">
        <f>IF(ISNA(VLOOKUP(LOWER(F1394)&amp;H1394,Prices!A:C,2,0)),0,VLOOKUP(LOWER(F1394)&amp;H1394,Prices!A:C,2,0))</f>
        <v>5.83</v>
      </c>
      <c r="W1394" s="13">
        <f t="shared" si="719"/>
        <v>-7858.9612800000041</v>
      </c>
      <c r="X1394" s="13">
        <f t="shared" si="720"/>
        <v>-71.999999999998465</v>
      </c>
      <c r="Y1394" s="43">
        <f t="shared" si="721"/>
        <v>-0.1577344508670521</v>
      </c>
      <c r="Z1394" s="49"/>
      <c r="AA1394" s="24"/>
    </row>
    <row r="1395" spans="1:27" s="13" customFormat="1" x14ac:dyDescent="0.15">
      <c r="A1395" s="12">
        <v>42849</v>
      </c>
      <c r="B1395" s="60" t="s">
        <v>2624</v>
      </c>
      <c r="C1395" s="13" t="s">
        <v>1128</v>
      </c>
      <c r="D1395" s="13" t="s">
        <v>1129</v>
      </c>
      <c r="E1395" s="13" t="s">
        <v>1130</v>
      </c>
      <c r="F1395" s="13" t="str">
        <f t="shared" si="695"/>
        <v>SH</v>
      </c>
      <c r="G1395" s="13" t="str">
        <f>VLOOKUP(LOWER(F1395)&amp;H1395,'Current pricing'!A:B,2,0)</f>
        <v>首创股份</v>
      </c>
      <c r="H1395" s="13" t="s">
        <v>2625</v>
      </c>
      <c r="I1395" s="13" t="s">
        <v>1207</v>
      </c>
      <c r="J1395" s="13" t="s">
        <v>3644</v>
      </c>
      <c r="K1395" s="13">
        <v>8000</v>
      </c>
      <c r="L1395" s="13">
        <v>1</v>
      </c>
      <c r="M1395" s="13">
        <v>6.23</v>
      </c>
      <c r="N1395" s="13">
        <f t="shared" si="710"/>
        <v>49840</v>
      </c>
      <c r="O1395" s="13">
        <f t="shared" si="711"/>
        <v>49840</v>
      </c>
      <c r="P1395" s="19">
        <f t="shared" si="696"/>
        <v>0.99680000000000013</v>
      </c>
      <c r="Q1395" s="19">
        <f t="shared" si="698"/>
        <v>9.968</v>
      </c>
      <c r="R1395" s="13">
        <f t="shared" si="697"/>
        <v>0</v>
      </c>
      <c r="S1395" s="19">
        <f t="shared" si="712"/>
        <v>-49850.964800000002</v>
      </c>
      <c r="T1395" s="13">
        <f t="shared" si="713"/>
        <v>-6.2313706</v>
      </c>
      <c r="U1395" s="13">
        <f>IF(ISNA(VLOOKUP(LOWER(F1395)&amp;H1395,Prices!A:C,3,0)),0,VLOOKUP(LOWER(F1395)&amp;H1395,Prices!A:C,3,0))</f>
        <v>5.63</v>
      </c>
      <c r="V1395" s="13">
        <f>IF(ISNA(VLOOKUP(LOWER(F1395)&amp;H1395,Prices!A:C,2,0)),0,VLOOKUP(LOWER(F1395)&amp;H1395,Prices!A:C,2,0))</f>
        <v>5.69</v>
      </c>
      <c r="W1395" s="13">
        <f t="shared" si="719"/>
        <v>-4330.964799999997</v>
      </c>
      <c r="X1395" s="13">
        <f t="shared" si="720"/>
        <v>480.00000000000398</v>
      </c>
      <c r="Y1395" s="43">
        <f t="shared" si="721"/>
        <v>-8.6897367576243917E-2</v>
      </c>
      <c r="Z1395" s="49"/>
      <c r="AA1395" s="24"/>
    </row>
    <row r="1396" spans="1:27" s="13" customFormat="1" x14ac:dyDescent="0.15">
      <c r="A1396" s="12">
        <v>42849</v>
      </c>
      <c r="B1396" s="60" t="s">
        <v>2626</v>
      </c>
      <c r="C1396" s="13" t="s">
        <v>1128</v>
      </c>
      <c r="D1396" s="13" t="s">
        <v>1129</v>
      </c>
      <c r="E1396" s="13" t="s">
        <v>1130</v>
      </c>
      <c r="F1396" s="13" t="str">
        <f t="shared" si="695"/>
        <v>SH</v>
      </c>
      <c r="G1396" s="13" t="str">
        <f>VLOOKUP(LOWER(F1396)&amp;H1396,'Current pricing'!A:B,2,0)</f>
        <v>金隅股份</v>
      </c>
      <c r="H1396" s="13" t="s">
        <v>2623</v>
      </c>
      <c r="I1396" s="13" t="s">
        <v>1207</v>
      </c>
      <c r="J1396" s="13" t="s">
        <v>3644</v>
      </c>
      <c r="K1396" s="13">
        <v>7200</v>
      </c>
      <c r="L1396" s="13">
        <v>1</v>
      </c>
      <c r="M1396" s="13">
        <v>6.91</v>
      </c>
      <c r="N1396" s="13">
        <f t="shared" si="710"/>
        <v>49752</v>
      </c>
      <c r="O1396" s="13">
        <f t="shared" si="711"/>
        <v>49752</v>
      </c>
      <c r="P1396" s="19">
        <f t="shared" si="696"/>
        <v>0.99504000000000004</v>
      </c>
      <c r="Q1396" s="19">
        <f t="shared" si="698"/>
        <v>9.9504000000000001</v>
      </c>
      <c r="R1396" s="13">
        <f t="shared" si="697"/>
        <v>0</v>
      </c>
      <c r="S1396" s="19">
        <f t="shared" si="712"/>
        <v>-49762.945440000003</v>
      </c>
      <c r="T1396" s="13">
        <f t="shared" si="713"/>
        <v>-6.9115202</v>
      </c>
      <c r="U1396" s="13">
        <f>IF(ISNA(VLOOKUP(LOWER(F1396)&amp;H1396,Prices!A:C,3,0)),0,VLOOKUP(LOWER(F1396)&amp;H1396,Prices!A:C,3,0))</f>
        <v>5.84</v>
      </c>
      <c r="V1396" s="13">
        <f>IF(ISNA(VLOOKUP(LOWER(F1396)&amp;H1396,Prices!A:C,2,0)),0,VLOOKUP(LOWER(F1396)&amp;H1396,Prices!A:C,2,0))</f>
        <v>5.83</v>
      </c>
      <c r="W1396" s="13">
        <f t="shared" si="719"/>
        <v>-7786.9454399999995</v>
      </c>
      <c r="X1396" s="13">
        <f t="shared" si="720"/>
        <v>-71.999999999998465</v>
      </c>
      <c r="Y1396" s="43">
        <f t="shared" si="721"/>
        <v>-0.15651522431259043</v>
      </c>
      <c r="Z1396" s="49"/>
      <c r="AA1396" s="24"/>
    </row>
    <row r="1397" spans="1:27" s="13" customFormat="1" x14ac:dyDescent="0.15">
      <c r="A1397" s="12">
        <v>42849</v>
      </c>
      <c r="B1397" s="60" t="s">
        <v>2627</v>
      </c>
      <c r="C1397" s="13" t="s">
        <v>1128</v>
      </c>
      <c r="D1397" s="13" t="s">
        <v>1129</v>
      </c>
      <c r="E1397" s="13" t="s">
        <v>1130</v>
      </c>
      <c r="F1397" s="13" t="str">
        <f t="shared" si="695"/>
        <v>SH</v>
      </c>
      <c r="G1397" s="13" t="str">
        <f>VLOOKUP(LOWER(F1397)&amp;H1397,'Current pricing'!A:B,2,0)</f>
        <v>金隅股份</v>
      </c>
      <c r="H1397" s="13" t="s">
        <v>2623</v>
      </c>
      <c r="I1397" s="13" t="s">
        <v>1207</v>
      </c>
      <c r="J1397" s="13" t="s">
        <v>3644</v>
      </c>
      <c r="K1397" s="13">
        <v>7100</v>
      </c>
      <c r="L1397" s="13">
        <v>1</v>
      </c>
      <c r="M1397" s="13">
        <v>6.95</v>
      </c>
      <c r="N1397" s="13">
        <f t="shared" si="710"/>
        <v>49345</v>
      </c>
      <c r="O1397" s="13">
        <f t="shared" si="711"/>
        <v>49345</v>
      </c>
      <c r="P1397" s="19">
        <f t="shared" si="696"/>
        <v>0.98690000000000011</v>
      </c>
      <c r="Q1397" s="19">
        <f t="shared" si="698"/>
        <v>9.8689999999999998</v>
      </c>
      <c r="R1397" s="13">
        <f t="shared" si="697"/>
        <v>0</v>
      </c>
      <c r="S1397" s="19">
        <f t="shared" si="712"/>
        <v>-49355.855900000002</v>
      </c>
      <c r="T1397" s="13">
        <f t="shared" si="713"/>
        <v>-6.9515290000000007</v>
      </c>
      <c r="U1397" s="13">
        <f>IF(ISNA(VLOOKUP(LOWER(F1397)&amp;H1397,Prices!A:C,3,0)),0,VLOOKUP(LOWER(F1397)&amp;H1397,Prices!A:C,3,0))</f>
        <v>5.84</v>
      </c>
      <c r="V1397" s="13">
        <f>IF(ISNA(VLOOKUP(LOWER(F1397)&amp;H1397,Prices!A:C,2,0)),0,VLOOKUP(LOWER(F1397)&amp;H1397,Prices!A:C,2,0))</f>
        <v>5.83</v>
      </c>
      <c r="W1397" s="13">
        <f t="shared" si="719"/>
        <v>-7962.855900000005</v>
      </c>
      <c r="X1397" s="13">
        <f t="shared" si="720"/>
        <v>-70.999999999998494</v>
      </c>
      <c r="Y1397" s="43">
        <f t="shared" si="721"/>
        <v>-0.16137107913669074</v>
      </c>
      <c r="Z1397" s="49"/>
      <c r="AA1397" s="24"/>
    </row>
    <row r="1398" spans="1:27" s="13" customFormat="1" x14ac:dyDescent="0.15">
      <c r="A1398" s="12">
        <v>42849</v>
      </c>
      <c r="B1398" s="60" t="s">
        <v>2628</v>
      </c>
      <c r="C1398" s="13" t="s">
        <v>1128</v>
      </c>
      <c r="D1398" s="13" t="s">
        <v>1129</v>
      </c>
      <c r="E1398" s="13" t="s">
        <v>1130</v>
      </c>
      <c r="F1398" s="13" t="str">
        <f t="shared" si="695"/>
        <v>SH</v>
      </c>
      <c r="G1398" s="13" t="str">
        <f>VLOOKUP(LOWER(F1398)&amp;H1398,'Current pricing'!A:B,2,0)</f>
        <v>首创股份</v>
      </c>
      <c r="H1398" s="13" t="s">
        <v>2625</v>
      </c>
      <c r="I1398" s="13" t="s">
        <v>1207</v>
      </c>
      <c r="J1398" s="13" t="s">
        <v>3644</v>
      </c>
      <c r="K1398" s="13">
        <v>7900</v>
      </c>
      <c r="L1398" s="13">
        <v>1</v>
      </c>
      <c r="M1398" s="13">
        <v>6.27</v>
      </c>
      <c r="N1398" s="13">
        <f t="shared" si="710"/>
        <v>49533</v>
      </c>
      <c r="O1398" s="13">
        <f t="shared" si="711"/>
        <v>49533</v>
      </c>
      <c r="P1398" s="19">
        <f t="shared" si="696"/>
        <v>0.9906600000000001</v>
      </c>
      <c r="Q1398" s="19">
        <f t="shared" si="698"/>
        <v>9.906600000000001</v>
      </c>
      <c r="R1398" s="13">
        <f t="shared" si="697"/>
        <v>0</v>
      </c>
      <c r="S1398" s="19">
        <f t="shared" si="712"/>
        <v>-49543.897260000005</v>
      </c>
      <c r="T1398" s="13">
        <f t="shared" si="713"/>
        <v>-6.2713794000000007</v>
      </c>
      <c r="U1398" s="13">
        <f>IF(ISNA(VLOOKUP(LOWER(F1398)&amp;H1398,Prices!A:C,3,0)),0,VLOOKUP(LOWER(F1398)&amp;H1398,Prices!A:C,3,0))</f>
        <v>5.63</v>
      </c>
      <c r="V1398" s="13">
        <f>IF(ISNA(VLOOKUP(LOWER(F1398)&amp;H1398,Prices!A:C,2,0)),0,VLOOKUP(LOWER(F1398)&amp;H1398,Prices!A:C,2,0))</f>
        <v>5.69</v>
      </c>
      <c r="W1398" s="13">
        <f t="shared" si="719"/>
        <v>-4592.8972600000025</v>
      </c>
      <c r="X1398" s="13">
        <f t="shared" si="720"/>
        <v>474.00000000000392</v>
      </c>
      <c r="Y1398" s="43">
        <f t="shared" si="721"/>
        <v>-9.2723987240829392E-2</v>
      </c>
      <c r="Z1398" s="49"/>
      <c r="AA1398" s="24"/>
    </row>
    <row r="1399" spans="1:27" s="13" customFormat="1" x14ac:dyDescent="0.15">
      <c r="A1399" s="12">
        <v>42849</v>
      </c>
      <c r="B1399" s="60" t="s">
        <v>2629</v>
      </c>
      <c r="C1399" s="13" t="s">
        <v>1128</v>
      </c>
      <c r="D1399" s="13" t="s">
        <v>1129</v>
      </c>
      <c r="E1399" s="13" t="s">
        <v>1130</v>
      </c>
      <c r="F1399" s="13" t="str">
        <f t="shared" si="695"/>
        <v>SH</v>
      </c>
      <c r="G1399" s="13" t="str">
        <f>VLOOKUP(LOWER(F1399)&amp;H1399,'Current pricing'!A:B,2,0)</f>
        <v>金隅股份</v>
      </c>
      <c r="H1399" s="13" t="s">
        <v>2623</v>
      </c>
      <c r="I1399" s="13" t="s">
        <v>1207</v>
      </c>
      <c r="J1399" s="13" t="s">
        <v>3644</v>
      </c>
      <c r="K1399" s="13">
        <v>7100</v>
      </c>
      <c r="L1399" s="13">
        <v>1</v>
      </c>
      <c r="M1399" s="13">
        <v>7.03</v>
      </c>
      <c r="N1399" s="13">
        <f t="shared" si="710"/>
        <v>49913</v>
      </c>
      <c r="O1399" s="13">
        <f t="shared" si="711"/>
        <v>49913</v>
      </c>
      <c r="P1399" s="19">
        <f t="shared" si="696"/>
        <v>0.99826000000000004</v>
      </c>
      <c r="Q1399" s="19">
        <f t="shared" si="698"/>
        <v>9.9825999999999997</v>
      </c>
      <c r="R1399" s="13">
        <f t="shared" si="697"/>
        <v>0</v>
      </c>
      <c r="S1399" s="19">
        <f t="shared" si="712"/>
        <v>-49923.980860000003</v>
      </c>
      <c r="T1399" s="13">
        <f t="shared" si="713"/>
        <v>-7.0315466000000004</v>
      </c>
      <c r="U1399" s="13">
        <f>IF(ISNA(VLOOKUP(LOWER(F1399)&amp;H1399,Prices!A:C,3,0)),0,VLOOKUP(LOWER(F1399)&amp;H1399,Prices!A:C,3,0))</f>
        <v>5.84</v>
      </c>
      <c r="V1399" s="13">
        <f>IF(ISNA(VLOOKUP(LOWER(F1399)&amp;H1399,Prices!A:C,2,0)),0,VLOOKUP(LOWER(F1399)&amp;H1399,Prices!A:C,2,0))</f>
        <v>5.83</v>
      </c>
      <c r="W1399" s="13">
        <f t="shared" si="719"/>
        <v>-8530.9808600000033</v>
      </c>
      <c r="X1399" s="13">
        <f t="shared" si="720"/>
        <v>-70.999999999998494</v>
      </c>
      <c r="Y1399" s="43">
        <f t="shared" si="721"/>
        <v>-0.17091701280227603</v>
      </c>
      <c r="Z1399" s="49"/>
      <c r="AA1399" s="24"/>
    </row>
    <row r="1400" spans="1:27" s="13" customFormat="1" x14ac:dyDescent="0.15">
      <c r="A1400" s="12">
        <v>42849</v>
      </c>
      <c r="B1400" s="60" t="s">
        <v>2630</v>
      </c>
      <c r="C1400" s="13" t="s">
        <v>1128</v>
      </c>
      <c r="D1400" s="13" t="s">
        <v>1129</v>
      </c>
      <c r="E1400" s="13" t="s">
        <v>1130</v>
      </c>
      <c r="F1400" s="13" t="str">
        <f t="shared" si="695"/>
        <v>SH</v>
      </c>
      <c r="G1400" s="13" t="str">
        <f>VLOOKUP(LOWER(F1400)&amp;H1400,'Current pricing'!A:B,2,0)</f>
        <v>中船防务</v>
      </c>
      <c r="H1400" s="13" t="s">
        <v>1511</v>
      </c>
      <c r="I1400" s="13" t="s">
        <v>1207</v>
      </c>
      <c r="J1400" s="13" t="s">
        <v>3644</v>
      </c>
      <c r="K1400" s="13">
        <v>1300</v>
      </c>
      <c r="L1400" s="13">
        <v>1</v>
      </c>
      <c r="M1400" s="13">
        <v>36.049999999999997</v>
      </c>
      <c r="N1400" s="13">
        <f t="shared" si="710"/>
        <v>46864.999999999993</v>
      </c>
      <c r="O1400" s="13">
        <f t="shared" si="711"/>
        <v>46864.999999999993</v>
      </c>
      <c r="P1400" s="19">
        <f t="shared" si="696"/>
        <v>0.93729999999999991</v>
      </c>
      <c r="Q1400" s="19">
        <f t="shared" si="698"/>
        <v>9.3729999999999993</v>
      </c>
      <c r="R1400" s="13">
        <f t="shared" si="697"/>
        <v>0</v>
      </c>
      <c r="S1400" s="19">
        <f t="shared" si="712"/>
        <v>-46875.31029999999</v>
      </c>
      <c r="T1400" s="13">
        <f t="shared" si="713"/>
        <v>-36.057930999999989</v>
      </c>
      <c r="U1400" s="13">
        <f>IF(ISNA(VLOOKUP(LOWER(F1400)&amp;H1400,Prices!A:C,3,0)),0,VLOOKUP(LOWER(F1400)&amp;H1400,Prices!A:C,3,0))</f>
        <v>26.66</v>
      </c>
      <c r="V1400" s="13">
        <f>IF(ISNA(VLOOKUP(LOWER(F1400)&amp;H1400,Prices!A:C,2,0)),0,VLOOKUP(LOWER(F1400)&amp;H1400,Prices!A:C,2,0))</f>
        <v>26.66</v>
      </c>
      <c r="W1400" s="13">
        <f t="shared" si="719"/>
        <v>-12217.310299999986</v>
      </c>
      <c r="X1400" s="13">
        <f t="shared" si="720"/>
        <v>0</v>
      </c>
      <c r="Y1400" s="43">
        <f t="shared" si="721"/>
        <v>-0.2606915672676835</v>
      </c>
      <c r="Z1400" s="49"/>
      <c r="AA1400" s="24"/>
    </row>
    <row r="1401" spans="1:27" s="13" customFormat="1" x14ac:dyDescent="0.15">
      <c r="A1401" s="12">
        <v>42849</v>
      </c>
      <c r="B1401" s="60" t="s">
        <v>2631</v>
      </c>
      <c r="C1401" s="13" t="s">
        <v>1128</v>
      </c>
      <c r="D1401" s="13" t="s">
        <v>1129</v>
      </c>
      <c r="E1401" s="13" t="s">
        <v>1130</v>
      </c>
      <c r="F1401" s="13" t="str">
        <f t="shared" si="695"/>
        <v>SH</v>
      </c>
      <c r="G1401" s="13" t="str">
        <f>VLOOKUP(LOWER(F1401)&amp;H1401,'Current pricing'!A:B,2,0)</f>
        <v>首创股份</v>
      </c>
      <c r="H1401" s="13" t="s">
        <v>2625</v>
      </c>
      <c r="I1401" s="13" t="s">
        <v>1207</v>
      </c>
      <c r="J1401" s="13" t="s">
        <v>3644</v>
      </c>
      <c r="K1401" s="13">
        <v>7900</v>
      </c>
      <c r="L1401" s="13">
        <v>1</v>
      </c>
      <c r="M1401" s="13">
        <v>6.27</v>
      </c>
      <c r="N1401" s="13">
        <f t="shared" si="710"/>
        <v>49533</v>
      </c>
      <c r="O1401" s="13">
        <f t="shared" si="711"/>
        <v>49533</v>
      </c>
      <c r="P1401" s="19">
        <f t="shared" si="696"/>
        <v>0.9906600000000001</v>
      </c>
      <c r="Q1401" s="19">
        <f t="shared" si="698"/>
        <v>9.906600000000001</v>
      </c>
      <c r="R1401" s="13">
        <f t="shared" si="697"/>
        <v>0</v>
      </c>
      <c r="S1401" s="19">
        <f t="shared" si="712"/>
        <v>-49543.897260000005</v>
      </c>
      <c r="T1401" s="13">
        <f t="shared" si="713"/>
        <v>-6.2713794000000007</v>
      </c>
      <c r="U1401" s="13">
        <f>IF(ISNA(VLOOKUP(LOWER(F1401)&amp;H1401,Prices!A:C,3,0)),0,VLOOKUP(LOWER(F1401)&amp;H1401,Prices!A:C,3,0))</f>
        <v>5.63</v>
      </c>
      <c r="V1401" s="13">
        <f>IF(ISNA(VLOOKUP(LOWER(F1401)&amp;H1401,Prices!A:C,2,0)),0,VLOOKUP(LOWER(F1401)&amp;H1401,Prices!A:C,2,0))</f>
        <v>5.69</v>
      </c>
      <c r="W1401" s="13">
        <f t="shared" si="719"/>
        <v>-4592.8972600000025</v>
      </c>
      <c r="X1401" s="13">
        <f t="shared" si="720"/>
        <v>474.00000000000392</v>
      </c>
      <c r="Y1401" s="43">
        <f t="shared" si="721"/>
        <v>-9.2723987240829392E-2</v>
      </c>
      <c r="Z1401" s="49"/>
      <c r="AA1401" s="24"/>
    </row>
    <row r="1402" spans="1:27" s="13" customFormat="1" x14ac:dyDescent="0.15">
      <c r="A1402" s="12">
        <v>42849</v>
      </c>
      <c r="B1402" s="60" t="s">
        <v>2632</v>
      </c>
      <c r="C1402" s="13" t="s">
        <v>1128</v>
      </c>
      <c r="D1402" s="13" t="s">
        <v>1129</v>
      </c>
      <c r="E1402" s="13" t="s">
        <v>1130</v>
      </c>
      <c r="F1402" s="13" t="str">
        <f t="shared" si="695"/>
        <v>SH</v>
      </c>
      <c r="G1402" s="13" t="str">
        <f>VLOOKUP(LOWER(F1402)&amp;H1402,'Current pricing'!A:B,2,0)</f>
        <v>中船防务</v>
      </c>
      <c r="H1402" s="13" t="s">
        <v>1511</v>
      </c>
      <c r="I1402" s="13" t="s">
        <v>1207</v>
      </c>
      <c r="J1402" s="13" t="s">
        <v>3644</v>
      </c>
      <c r="K1402" s="13">
        <v>1300</v>
      </c>
      <c r="L1402" s="13">
        <v>1</v>
      </c>
      <c r="M1402" s="13">
        <v>36.17</v>
      </c>
      <c r="N1402" s="13">
        <f t="shared" si="710"/>
        <v>47021</v>
      </c>
      <c r="O1402" s="13">
        <f t="shared" si="711"/>
        <v>47021</v>
      </c>
      <c r="P1402" s="19">
        <f t="shared" si="696"/>
        <v>0.94042000000000003</v>
      </c>
      <c r="Q1402" s="19">
        <f t="shared" si="698"/>
        <v>9.4042000000000012</v>
      </c>
      <c r="R1402" s="13">
        <f t="shared" si="697"/>
        <v>0</v>
      </c>
      <c r="S1402" s="19">
        <f t="shared" si="712"/>
        <v>-47031.344619999996</v>
      </c>
      <c r="T1402" s="13">
        <f t="shared" si="713"/>
        <v>-36.177957399999997</v>
      </c>
      <c r="U1402" s="13">
        <f>IF(ISNA(VLOOKUP(LOWER(F1402)&amp;H1402,Prices!A:C,3,0)),0,VLOOKUP(LOWER(F1402)&amp;H1402,Prices!A:C,3,0))</f>
        <v>26.66</v>
      </c>
      <c r="V1402" s="13">
        <f>IF(ISNA(VLOOKUP(LOWER(F1402)&amp;H1402,Prices!A:C,2,0)),0,VLOOKUP(LOWER(F1402)&amp;H1402,Prices!A:C,2,0))</f>
        <v>26.66</v>
      </c>
      <c r="W1402" s="13">
        <f t="shared" si="719"/>
        <v>-12373.344619999996</v>
      </c>
      <c r="X1402" s="13">
        <f t="shared" si="720"/>
        <v>0</v>
      </c>
      <c r="Y1402" s="43">
        <f t="shared" si="721"/>
        <v>-0.26314507602985893</v>
      </c>
      <c r="Z1402" s="49"/>
      <c r="AA1402" s="24"/>
    </row>
    <row r="1403" spans="1:27" s="13" customFormat="1" x14ac:dyDescent="0.15">
      <c r="A1403" s="12">
        <v>42849</v>
      </c>
      <c r="B1403" s="60" t="s">
        <v>2633</v>
      </c>
      <c r="C1403" s="13" t="s">
        <v>1128</v>
      </c>
      <c r="D1403" s="13" t="s">
        <v>1129</v>
      </c>
      <c r="E1403" s="13" t="s">
        <v>1130</v>
      </c>
      <c r="F1403" s="13" t="str">
        <f t="shared" si="695"/>
        <v>SH</v>
      </c>
      <c r="G1403" s="13" t="str">
        <f>VLOOKUP(LOWER(F1403)&amp;H1403,'Current pricing'!A:B,2,0)</f>
        <v>中船防务</v>
      </c>
      <c r="H1403" s="13" t="s">
        <v>1511</v>
      </c>
      <c r="I1403" s="13" t="s">
        <v>1207</v>
      </c>
      <c r="J1403" s="13" t="s">
        <v>3644</v>
      </c>
      <c r="K1403" s="13">
        <v>1300</v>
      </c>
      <c r="L1403" s="13">
        <v>1</v>
      </c>
      <c r="M1403" s="13">
        <v>36.25</v>
      </c>
      <c r="N1403" s="13">
        <f t="shared" si="710"/>
        <v>47125</v>
      </c>
      <c r="O1403" s="13">
        <f t="shared" si="711"/>
        <v>47125</v>
      </c>
      <c r="P1403" s="19">
        <f t="shared" si="696"/>
        <v>0.94250000000000012</v>
      </c>
      <c r="Q1403" s="19">
        <f t="shared" si="698"/>
        <v>9.4250000000000007</v>
      </c>
      <c r="R1403" s="13">
        <f t="shared" si="697"/>
        <v>0</v>
      </c>
      <c r="S1403" s="19">
        <f t="shared" si="712"/>
        <v>-47135.3675</v>
      </c>
      <c r="T1403" s="13">
        <f t="shared" si="713"/>
        <v>-36.257975000000002</v>
      </c>
      <c r="U1403" s="13">
        <f>IF(ISNA(VLOOKUP(LOWER(F1403)&amp;H1403,Prices!A:C,3,0)),0,VLOOKUP(LOWER(F1403)&amp;H1403,Prices!A:C,3,0))</f>
        <v>26.66</v>
      </c>
      <c r="V1403" s="13">
        <f>IF(ISNA(VLOOKUP(LOWER(F1403)&amp;H1403,Prices!A:C,2,0)),0,VLOOKUP(LOWER(F1403)&amp;H1403,Prices!A:C,2,0))</f>
        <v>26.66</v>
      </c>
      <c r="W1403" s="13">
        <f t="shared" si="719"/>
        <v>-12477.367500000002</v>
      </c>
      <c r="X1403" s="13">
        <f t="shared" si="720"/>
        <v>0</v>
      </c>
      <c r="Y1403" s="43">
        <f t="shared" si="721"/>
        <v>-0.2647717241379311</v>
      </c>
      <c r="Z1403" s="49"/>
      <c r="AA1403" s="24"/>
    </row>
    <row r="1404" spans="1:27" s="13" customFormat="1" x14ac:dyDescent="0.15">
      <c r="A1404" s="12">
        <v>42849</v>
      </c>
      <c r="B1404" s="60" t="s">
        <v>2634</v>
      </c>
      <c r="C1404" s="13" t="s">
        <v>1128</v>
      </c>
      <c r="D1404" s="13" t="s">
        <v>1129</v>
      </c>
      <c r="E1404" s="13" t="s">
        <v>1130</v>
      </c>
      <c r="F1404" s="13" t="str">
        <f t="shared" si="695"/>
        <v>SH</v>
      </c>
      <c r="G1404" s="13" t="str">
        <f>VLOOKUP(LOWER(F1404)&amp;H1404,'Current pricing'!A:B,2,0)</f>
        <v>首创股份</v>
      </c>
      <c r="H1404" s="13" t="s">
        <v>2625</v>
      </c>
      <c r="I1404" s="13" t="s">
        <v>1207</v>
      </c>
      <c r="J1404" s="13" t="s">
        <v>3644</v>
      </c>
      <c r="K1404" s="13">
        <v>7900</v>
      </c>
      <c r="L1404" s="13">
        <v>1</v>
      </c>
      <c r="M1404" s="13">
        <v>6.29</v>
      </c>
      <c r="N1404" s="13">
        <f t="shared" si="710"/>
        <v>49691</v>
      </c>
      <c r="O1404" s="13">
        <f t="shared" si="711"/>
        <v>49691</v>
      </c>
      <c r="P1404" s="19">
        <f t="shared" si="696"/>
        <v>0.99382000000000004</v>
      </c>
      <c r="Q1404" s="19">
        <f t="shared" si="698"/>
        <v>9.9382000000000001</v>
      </c>
      <c r="R1404" s="13">
        <f t="shared" si="697"/>
        <v>0</v>
      </c>
      <c r="S1404" s="19">
        <f t="shared" si="712"/>
        <v>-49701.93202</v>
      </c>
      <c r="T1404" s="13">
        <f t="shared" si="713"/>
        <v>-6.2913838000000002</v>
      </c>
      <c r="U1404" s="13">
        <f>IF(ISNA(VLOOKUP(LOWER(F1404)&amp;H1404,Prices!A:C,3,0)),0,VLOOKUP(LOWER(F1404)&amp;H1404,Prices!A:C,3,0))</f>
        <v>5.63</v>
      </c>
      <c r="V1404" s="13">
        <f>IF(ISNA(VLOOKUP(LOWER(F1404)&amp;H1404,Prices!A:C,2,0)),0,VLOOKUP(LOWER(F1404)&amp;H1404,Prices!A:C,2,0))</f>
        <v>5.69</v>
      </c>
      <c r="W1404" s="13">
        <f t="shared" si="719"/>
        <v>-4750.9320199999984</v>
      </c>
      <c r="X1404" s="13">
        <f t="shared" si="720"/>
        <v>474.00000000000392</v>
      </c>
      <c r="Y1404" s="43">
        <f t="shared" si="721"/>
        <v>-9.5609507154213E-2</v>
      </c>
      <c r="Z1404" s="49"/>
      <c r="AA1404" s="24"/>
    </row>
    <row r="1405" spans="1:27" s="13" customFormat="1" x14ac:dyDescent="0.15">
      <c r="A1405" s="12">
        <v>42849</v>
      </c>
      <c r="B1405" s="60" t="s">
        <v>2635</v>
      </c>
      <c r="C1405" s="13" t="s">
        <v>1128</v>
      </c>
      <c r="D1405" s="13" t="s">
        <v>1129</v>
      </c>
      <c r="E1405" s="13" t="s">
        <v>1130</v>
      </c>
      <c r="F1405" s="13" t="str">
        <f t="shared" si="695"/>
        <v>SH</v>
      </c>
      <c r="G1405" s="13" t="str">
        <f>VLOOKUP(LOWER(F1405)&amp;H1405,'Current pricing'!A:B,2,0)</f>
        <v>中船防务</v>
      </c>
      <c r="H1405" s="13" t="s">
        <v>1511</v>
      </c>
      <c r="I1405" s="13" t="s">
        <v>1207</v>
      </c>
      <c r="J1405" s="13" t="s">
        <v>3644</v>
      </c>
      <c r="K1405" s="13">
        <v>1300</v>
      </c>
      <c r="L1405" s="13">
        <v>1</v>
      </c>
      <c r="M1405" s="13">
        <v>36.33</v>
      </c>
      <c r="N1405" s="13">
        <f t="shared" si="710"/>
        <v>47229</v>
      </c>
      <c r="O1405" s="13">
        <f t="shared" si="711"/>
        <v>47229</v>
      </c>
      <c r="P1405" s="19">
        <f t="shared" si="696"/>
        <v>0.94458000000000009</v>
      </c>
      <c r="Q1405" s="19">
        <f t="shared" si="698"/>
        <v>9.4458000000000002</v>
      </c>
      <c r="R1405" s="13">
        <f t="shared" si="697"/>
        <v>0</v>
      </c>
      <c r="S1405" s="19">
        <f t="shared" si="712"/>
        <v>-47239.390380000004</v>
      </c>
      <c r="T1405" s="13">
        <f t="shared" si="713"/>
        <v>-36.337992600000007</v>
      </c>
      <c r="U1405" s="13">
        <f>IF(ISNA(VLOOKUP(LOWER(F1405)&amp;H1405,Prices!A:C,3,0)),0,VLOOKUP(LOWER(F1405)&amp;H1405,Prices!A:C,3,0))</f>
        <v>26.66</v>
      </c>
      <c r="V1405" s="13">
        <f>IF(ISNA(VLOOKUP(LOWER(F1405)&amp;H1405,Prices!A:C,2,0)),0,VLOOKUP(LOWER(F1405)&amp;H1405,Prices!A:C,2,0))</f>
        <v>26.66</v>
      </c>
      <c r="W1405" s="13">
        <f t="shared" si="719"/>
        <v>-12581.390380000008</v>
      </c>
      <c r="X1405" s="13">
        <f t="shared" si="720"/>
        <v>0</v>
      </c>
      <c r="Y1405" s="43">
        <f t="shared" si="721"/>
        <v>-0.26639120836774033</v>
      </c>
      <c r="Z1405" s="49"/>
      <c r="AA1405" s="24"/>
    </row>
    <row r="1406" spans="1:27" s="13" customFormat="1" x14ac:dyDescent="0.15">
      <c r="A1406" s="12">
        <v>42849</v>
      </c>
      <c r="B1406" s="60" t="s">
        <v>2636</v>
      </c>
      <c r="C1406" s="13" t="s">
        <v>1128</v>
      </c>
      <c r="D1406" s="13" t="s">
        <v>1129</v>
      </c>
      <c r="E1406" s="13" t="s">
        <v>1130</v>
      </c>
      <c r="F1406" s="13" t="str">
        <f t="shared" si="695"/>
        <v>SH</v>
      </c>
      <c r="G1406" s="13" t="str">
        <f>VLOOKUP(LOWER(F1406)&amp;H1406,'Current pricing'!A:B,2,0)</f>
        <v>首创股份</v>
      </c>
      <c r="H1406" s="13" t="s">
        <v>2625</v>
      </c>
      <c r="I1406" s="13" t="s">
        <v>1207</v>
      </c>
      <c r="J1406" s="13" t="s">
        <v>3644</v>
      </c>
      <c r="K1406" s="13">
        <v>7900</v>
      </c>
      <c r="L1406" s="13">
        <v>1</v>
      </c>
      <c r="M1406" s="13">
        <v>6.31</v>
      </c>
      <c r="N1406" s="13">
        <f t="shared" si="710"/>
        <v>49849</v>
      </c>
      <c r="O1406" s="13">
        <f t="shared" si="711"/>
        <v>49849</v>
      </c>
      <c r="P1406" s="19">
        <f t="shared" si="696"/>
        <v>0.99698000000000009</v>
      </c>
      <c r="Q1406" s="19">
        <f t="shared" si="698"/>
        <v>9.9698000000000011</v>
      </c>
      <c r="R1406" s="13">
        <f t="shared" si="697"/>
        <v>0</v>
      </c>
      <c r="S1406" s="19">
        <f t="shared" si="712"/>
        <v>-49859.966780000002</v>
      </c>
      <c r="T1406" s="13">
        <f t="shared" si="713"/>
        <v>-6.3113882000000006</v>
      </c>
      <c r="U1406" s="13">
        <f>IF(ISNA(VLOOKUP(LOWER(F1406)&amp;H1406,Prices!A:C,3,0)),0,VLOOKUP(LOWER(F1406)&amp;H1406,Prices!A:C,3,0))</f>
        <v>5.63</v>
      </c>
      <c r="V1406" s="13">
        <f>IF(ISNA(VLOOKUP(LOWER(F1406)&amp;H1406,Prices!A:C,2,0)),0,VLOOKUP(LOWER(F1406)&amp;H1406,Prices!A:C,2,0))</f>
        <v>5.69</v>
      </c>
      <c r="W1406" s="13">
        <f t="shared" si="719"/>
        <v>-4908.9667800000016</v>
      </c>
      <c r="X1406" s="13">
        <f t="shared" si="720"/>
        <v>474.00000000000392</v>
      </c>
      <c r="Y1406" s="43">
        <f t="shared" si="721"/>
        <v>-9.8476735340729038E-2</v>
      </c>
      <c r="Z1406" s="49"/>
      <c r="AA1406" s="24"/>
    </row>
    <row r="1407" spans="1:27" s="13" customFormat="1" x14ac:dyDescent="0.15">
      <c r="A1407" s="12">
        <v>42849</v>
      </c>
      <c r="B1407" s="60" t="s">
        <v>2637</v>
      </c>
      <c r="C1407" s="13" t="s">
        <v>1128</v>
      </c>
      <c r="D1407" s="13" t="s">
        <v>1129</v>
      </c>
      <c r="E1407" s="13" t="s">
        <v>1130</v>
      </c>
      <c r="F1407" s="13" t="str">
        <f t="shared" si="695"/>
        <v>SZ</v>
      </c>
      <c r="G1407" s="13" t="str">
        <f>VLOOKUP(LOWER(F1407)&amp;H1407,'Current pricing'!A:B,2,0)</f>
        <v>启迪桑德</v>
      </c>
      <c r="H1407" s="13" t="s">
        <v>1269</v>
      </c>
      <c r="I1407" s="13" t="s">
        <v>1206</v>
      </c>
      <c r="J1407" s="13" t="s">
        <v>2640</v>
      </c>
      <c r="K1407" s="13">
        <v>-1700</v>
      </c>
      <c r="L1407" s="13">
        <v>1</v>
      </c>
      <c r="M1407" s="13">
        <v>35.840000000000003</v>
      </c>
      <c r="N1407" s="13">
        <f t="shared" si="710"/>
        <v>-60928.000000000007</v>
      </c>
      <c r="O1407" s="13">
        <f t="shared" si="711"/>
        <v>60928.000000000007</v>
      </c>
      <c r="P1407" s="19">
        <f t="shared" si="696"/>
        <v>0</v>
      </c>
      <c r="Q1407" s="19">
        <f t="shared" si="698"/>
        <v>12.185600000000003</v>
      </c>
      <c r="R1407" s="13">
        <f t="shared" si="697"/>
        <v>60.93</v>
      </c>
      <c r="S1407" s="19">
        <f t="shared" si="712"/>
        <v>60854.88440000001</v>
      </c>
      <c r="T1407" s="13">
        <f t="shared" si="713"/>
        <v>-35.79699082352942</v>
      </c>
      <c r="U1407" s="13">
        <f>IF(ISNA(VLOOKUP(LOWER(F1407)&amp;H1407,Prices!A:C,3,0)),0,VLOOKUP(LOWER(F1407)&amp;H1407,Prices!A:C,3,0))</f>
        <v>35.479999999999997</v>
      </c>
      <c r="V1407" s="13">
        <f>IF(ISNA(VLOOKUP(LOWER(F1407)&amp;H1407,Prices!A:C,2,0)),0,VLOOKUP(LOWER(F1407)&amp;H1407,Prices!A:C,2,0))</f>
        <v>35.590000000000003</v>
      </c>
      <c r="W1407" s="13">
        <f t="shared" si="719"/>
        <v>351.88440000000799</v>
      </c>
      <c r="X1407" s="13">
        <f t="shared" si="720"/>
        <v>-187.00000000001111</v>
      </c>
      <c r="Y1407" s="43">
        <f t="shared" si="721"/>
        <v>5.7754136029413072E-3</v>
      </c>
      <c r="Z1407" s="49"/>
      <c r="AA1407" s="24"/>
    </row>
    <row r="1408" spans="1:27" s="13" customFormat="1" x14ac:dyDescent="0.15">
      <c r="A1408" s="12">
        <v>42849</v>
      </c>
      <c r="B1408" s="60" t="s">
        <v>2638</v>
      </c>
      <c r="C1408" s="13" t="s">
        <v>1128</v>
      </c>
      <c r="D1408" s="13" t="s">
        <v>1129</v>
      </c>
      <c r="E1408" s="13" t="s">
        <v>1130</v>
      </c>
      <c r="F1408" s="13" t="str">
        <f t="shared" si="695"/>
        <v>SZ</v>
      </c>
      <c r="G1408" s="13" t="str">
        <f>VLOOKUP(LOWER(F1408)&amp;H1408,'Current pricing'!A:B,2,0)</f>
        <v>大族激光</v>
      </c>
      <c r="H1408" s="13" t="s">
        <v>1502</v>
      </c>
      <c r="I1408" s="13" t="s">
        <v>1206</v>
      </c>
      <c r="J1408" s="13" t="s">
        <v>2640</v>
      </c>
      <c r="K1408" s="13">
        <v>-1800</v>
      </c>
      <c r="L1408" s="13">
        <v>1</v>
      </c>
      <c r="M1408" s="13">
        <v>26.207000000000001</v>
      </c>
      <c r="N1408" s="13">
        <f t="shared" si="710"/>
        <v>-47172.6</v>
      </c>
      <c r="O1408" s="13">
        <f t="shared" si="711"/>
        <v>47172.6</v>
      </c>
      <c r="P1408" s="19">
        <f t="shared" si="696"/>
        <v>0</v>
      </c>
      <c r="Q1408" s="19">
        <f t="shared" si="698"/>
        <v>9.4345200000000009</v>
      </c>
      <c r="R1408" s="13">
        <f t="shared" si="697"/>
        <v>47.17</v>
      </c>
      <c r="S1408" s="19">
        <f t="shared" si="712"/>
        <v>47115.995479999998</v>
      </c>
      <c r="T1408" s="13">
        <f t="shared" si="713"/>
        <v>-26.175553044444442</v>
      </c>
      <c r="U1408" s="13">
        <f>IF(ISNA(VLOOKUP(LOWER(F1408)&amp;H1408,Prices!A:C,3,0)),0,VLOOKUP(LOWER(F1408)&amp;H1408,Prices!A:C,3,0))</f>
        <v>50.1</v>
      </c>
      <c r="V1408" s="13">
        <f>IF(ISNA(VLOOKUP(LOWER(F1408)&amp;H1408,Prices!A:C,2,0)),0,VLOOKUP(LOWER(F1408)&amp;H1408,Prices!A:C,2,0))</f>
        <v>52.35</v>
      </c>
      <c r="W1408" s="13">
        <f t="shared" si="719"/>
        <v>-47114.00452000001</v>
      </c>
      <c r="X1408" s="13">
        <f t="shared" si="720"/>
        <v>-4050</v>
      </c>
      <c r="Y1408" s="43">
        <f t="shared" si="721"/>
        <v>-0.99875784925995204</v>
      </c>
      <c r="Z1408" s="49"/>
      <c r="AA1408" s="24"/>
    </row>
    <row r="1409" spans="1:27" s="13" customFormat="1" x14ac:dyDescent="0.15">
      <c r="A1409" s="12">
        <v>42850</v>
      </c>
      <c r="B1409" s="60" t="s">
        <v>2641</v>
      </c>
      <c r="C1409" s="13" t="s">
        <v>1128</v>
      </c>
      <c r="D1409" s="13" t="s">
        <v>1129</v>
      </c>
      <c r="E1409" s="13" t="s">
        <v>1130</v>
      </c>
      <c r="F1409" s="13" t="str">
        <f t="shared" si="695"/>
        <v>SZ</v>
      </c>
      <c r="G1409" s="13" t="str">
        <f>VLOOKUP(LOWER(F1409)&amp;H1409,'Current pricing'!A:B,2,0)</f>
        <v>碧水源</v>
      </c>
      <c r="H1409" s="13" t="s">
        <v>2031</v>
      </c>
      <c r="I1409" s="13" t="s">
        <v>1207</v>
      </c>
      <c r="J1409" s="13" t="s">
        <v>3644</v>
      </c>
      <c r="K1409" s="13">
        <v>1700</v>
      </c>
      <c r="L1409" s="13">
        <v>1</v>
      </c>
      <c r="M1409" s="13">
        <v>20.28</v>
      </c>
      <c r="N1409" s="13">
        <f t="shared" ref="N1409" si="722">K1409*M1409</f>
        <v>34476</v>
      </c>
      <c r="O1409" s="13">
        <f t="shared" ref="O1409" si="723">ABS(N1409)</f>
        <v>34476</v>
      </c>
      <c r="P1409" s="19">
        <f t="shared" si="696"/>
        <v>0</v>
      </c>
      <c r="Q1409" s="19">
        <f t="shared" si="698"/>
        <v>6.8952</v>
      </c>
      <c r="R1409" s="13">
        <f t="shared" si="697"/>
        <v>0</v>
      </c>
      <c r="S1409" s="19">
        <f t="shared" ref="S1409" si="724">-(N1409+P1409+Q1409+R1409)</f>
        <v>-34482.895199999999</v>
      </c>
      <c r="T1409" s="13">
        <f t="shared" ref="T1409" si="725">S1409/K1409</f>
        <v>-20.284056</v>
      </c>
      <c r="U1409" s="13">
        <f>IF(ISNA(VLOOKUP(LOWER(F1409)&amp;H1409,Prices!A:C,3,0)),0,VLOOKUP(LOWER(F1409)&amp;H1409,Prices!A:C,3,0))</f>
        <v>18.07</v>
      </c>
      <c r="V1409" s="13">
        <f>IF(ISNA(VLOOKUP(LOWER(F1409)&amp;H1409,Prices!A:C,2,0)),0,VLOOKUP(LOWER(F1409)&amp;H1409,Prices!A:C,2,0))</f>
        <v>18.079999999999998</v>
      </c>
      <c r="W1409" s="13">
        <f t="shared" ref="W1409" si="726">IF(I1409="B",(V1409+T1409)*K1409,(V1409+T1409)*K1409)</f>
        <v>-3746.8952000000022</v>
      </c>
      <c r="X1409" s="13">
        <f t="shared" ref="X1409" si="727">K1409*(V1409-U1409)</f>
        <v>16.999999999996618</v>
      </c>
      <c r="Y1409" s="43">
        <f t="shared" ref="Y1409" si="728">W1409/O1409</f>
        <v>-0.10868126232741623</v>
      </c>
      <c r="Z1409" s="49"/>
      <c r="AA1409" s="24"/>
    </row>
    <row r="1410" spans="1:27" s="13" customFormat="1" x14ac:dyDescent="0.15">
      <c r="A1410" s="12">
        <v>42850</v>
      </c>
      <c r="B1410" s="60" t="s">
        <v>2642</v>
      </c>
      <c r="C1410" s="13" t="s">
        <v>1128</v>
      </c>
      <c r="D1410" s="13" t="s">
        <v>1129</v>
      </c>
      <c r="E1410" s="13" t="s">
        <v>1130</v>
      </c>
      <c r="F1410" s="13" t="str">
        <f t="shared" si="695"/>
        <v>SZ</v>
      </c>
      <c r="G1410" s="13" t="str">
        <f>VLOOKUP(LOWER(F1410)&amp;H1410,'Current pricing'!A:B,2,0)</f>
        <v>东方园林</v>
      </c>
      <c r="H1410" s="13" t="s">
        <v>1426</v>
      </c>
      <c r="I1410" s="13" t="s">
        <v>1207</v>
      </c>
      <c r="J1410" s="13" t="s">
        <v>3644</v>
      </c>
      <c r="K1410" s="13">
        <v>2900</v>
      </c>
      <c r="L1410" s="13">
        <v>1</v>
      </c>
      <c r="M1410" s="13">
        <v>16.96</v>
      </c>
      <c r="N1410" s="13">
        <f t="shared" ref="N1410:N1433" si="729">K1410*M1410</f>
        <v>49184</v>
      </c>
      <c r="O1410" s="13">
        <f t="shared" ref="O1410:O1433" si="730">ABS(N1410)</f>
        <v>49184</v>
      </c>
      <c r="P1410" s="19">
        <f t="shared" si="696"/>
        <v>0</v>
      </c>
      <c r="Q1410" s="19">
        <f t="shared" si="698"/>
        <v>9.8368000000000002</v>
      </c>
      <c r="R1410" s="13">
        <f t="shared" si="697"/>
        <v>0</v>
      </c>
      <c r="S1410" s="19">
        <f t="shared" ref="S1410:S1433" si="731">-(N1410+P1410+Q1410+R1410)</f>
        <v>-49193.836799999997</v>
      </c>
      <c r="T1410" s="13">
        <f t="shared" ref="T1410:T1433" si="732">S1410/K1410</f>
        <v>-16.963391999999999</v>
      </c>
      <c r="U1410" s="13">
        <f>IF(ISNA(VLOOKUP(LOWER(F1410)&amp;H1410,Prices!A:C,3,0)),0,VLOOKUP(LOWER(F1410)&amp;H1410,Prices!A:C,3,0))</f>
        <v>20.399999999999999</v>
      </c>
      <c r="V1410" s="13">
        <f>IF(ISNA(VLOOKUP(LOWER(F1410)&amp;H1410,Prices!A:C,2,0)),0,VLOOKUP(LOWER(F1410)&amp;H1410,Prices!A:C,2,0))</f>
        <v>21.02</v>
      </c>
      <c r="W1410" s="13">
        <f t="shared" ref="W1410:W1433" si="733">IF(I1410="B",(V1410+T1410)*K1410,(V1410+T1410)*K1410)</f>
        <v>11764.163200000003</v>
      </c>
      <c r="X1410" s="13">
        <f t="shared" ref="X1410:X1433" si="734">K1410*(V1410-U1410)</f>
        <v>1798.000000000003</v>
      </c>
      <c r="Y1410" s="43">
        <f t="shared" ref="Y1410:Y1433" si="735">W1410/O1410</f>
        <v>0.23918679245283025</v>
      </c>
      <c r="Z1410" s="49"/>
      <c r="AA1410" s="24"/>
    </row>
    <row r="1411" spans="1:27" s="13" customFormat="1" x14ac:dyDescent="0.15">
      <c r="A1411" s="12">
        <v>42850</v>
      </c>
      <c r="B1411" s="60" t="s">
        <v>2643</v>
      </c>
      <c r="C1411" s="13" t="s">
        <v>1128</v>
      </c>
      <c r="D1411" s="13" t="s">
        <v>1129</v>
      </c>
      <c r="E1411" s="13" t="s">
        <v>1130</v>
      </c>
      <c r="F1411" s="13" t="str">
        <f t="shared" ref="F1411:F1474" si="736">IF(OR(LEFT(H1411,1)="6",H1411="510050"),"SH","SZ")</f>
        <v>SH</v>
      </c>
      <c r="G1411" s="13" t="str">
        <f>VLOOKUP(LOWER(F1411)&amp;H1411,'Current pricing'!A:B,2,0)</f>
        <v>中船防务</v>
      </c>
      <c r="H1411" s="13" t="s">
        <v>1511</v>
      </c>
      <c r="I1411" s="13" t="s">
        <v>1206</v>
      </c>
      <c r="J1411" s="13" t="s">
        <v>3644</v>
      </c>
      <c r="K1411" s="13">
        <v>-1200</v>
      </c>
      <c r="L1411" s="13">
        <v>1</v>
      </c>
      <c r="M1411" s="13">
        <v>37</v>
      </c>
      <c r="N1411" s="13">
        <f t="shared" si="729"/>
        <v>-44400</v>
      </c>
      <c r="O1411" s="13">
        <f t="shared" si="730"/>
        <v>44400</v>
      </c>
      <c r="P1411" s="19">
        <f t="shared" ref="P1411:P1474" si="737">IF(H1411="510050",0,IF(F1411="SZ",0,ABS(N1411*0.2%%)))</f>
        <v>0.88800000000000012</v>
      </c>
      <c r="Q1411" s="19">
        <f t="shared" si="698"/>
        <v>8.8800000000000008</v>
      </c>
      <c r="R1411" s="13">
        <f t="shared" ref="R1411:R1474" si="738">IF(H1411="510050",0,ROUND(IF(OR(I1411="B",I1411="D"),0,ABS(N1411*0.001)),2))</f>
        <v>44.4</v>
      </c>
      <c r="S1411" s="19">
        <f t="shared" si="731"/>
        <v>44345.832000000002</v>
      </c>
      <c r="T1411" s="13">
        <f t="shared" si="732"/>
        <v>-36.954860000000004</v>
      </c>
      <c r="U1411" s="13">
        <f>IF(ISNA(VLOOKUP(LOWER(F1411)&amp;H1411,Prices!A:C,3,0)),0,VLOOKUP(LOWER(F1411)&amp;H1411,Prices!A:C,3,0))</f>
        <v>26.66</v>
      </c>
      <c r="V1411" s="13">
        <f>IF(ISNA(VLOOKUP(LOWER(F1411)&amp;H1411,Prices!A:C,2,0)),0,VLOOKUP(LOWER(F1411)&amp;H1411,Prices!A:C,2,0))</f>
        <v>26.66</v>
      </c>
      <c r="W1411" s="13">
        <f t="shared" si="733"/>
        <v>12353.832000000004</v>
      </c>
      <c r="X1411" s="13">
        <f t="shared" si="734"/>
        <v>0</v>
      </c>
      <c r="Y1411" s="43">
        <f t="shared" si="735"/>
        <v>0.27823945945945955</v>
      </c>
      <c r="Z1411" s="49"/>
      <c r="AA1411" s="24"/>
    </row>
    <row r="1412" spans="1:27" s="13" customFormat="1" x14ac:dyDescent="0.15">
      <c r="A1412" s="12">
        <v>42850</v>
      </c>
      <c r="B1412" s="60" t="s">
        <v>2286</v>
      </c>
      <c r="C1412" s="13" t="s">
        <v>1128</v>
      </c>
      <c r="D1412" s="13" t="s">
        <v>1129</v>
      </c>
      <c r="E1412" s="13" t="s">
        <v>1130</v>
      </c>
      <c r="F1412" s="13" t="str">
        <f t="shared" si="736"/>
        <v>SH</v>
      </c>
      <c r="G1412" s="13" t="str">
        <f>VLOOKUP(LOWER(F1412)&amp;H1412,'Current pricing'!A:B,2,0)</f>
        <v>中船防务</v>
      </c>
      <c r="H1412" s="13" t="s">
        <v>1511</v>
      </c>
      <c r="I1412" s="13" t="s">
        <v>1206</v>
      </c>
      <c r="J1412" s="13" t="s">
        <v>3644</v>
      </c>
      <c r="K1412" s="13">
        <v>-2400</v>
      </c>
      <c r="L1412" s="13">
        <v>1</v>
      </c>
      <c r="M1412" s="13">
        <v>36.97</v>
      </c>
      <c r="N1412" s="13">
        <f t="shared" si="729"/>
        <v>-88728</v>
      </c>
      <c r="O1412" s="13">
        <f t="shared" si="730"/>
        <v>88728</v>
      </c>
      <c r="P1412" s="19">
        <f t="shared" si="737"/>
        <v>1.7745600000000001</v>
      </c>
      <c r="Q1412" s="19">
        <f t="shared" si="698"/>
        <v>17.7456</v>
      </c>
      <c r="R1412" s="13">
        <f t="shared" si="738"/>
        <v>88.73</v>
      </c>
      <c r="S1412" s="19">
        <f t="shared" si="731"/>
        <v>88619.749840000004</v>
      </c>
      <c r="T1412" s="13">
        <f t="shared" si="732"/>
        <v>-36.924895766666666</v>
      </c>
      <c r="U1412" s="13">
        <f>IF(ISNA(VLOOKUP(LOWER(F1412)&amp;H1412,Prices!A:C,3,0)),0,VLOOKUP(LOWER(F1412)&amp;H1412,Prices!A:C,3,0))</f>
        <v>26.66</v>
      </c>
      <c r="V1412" s="13">
        <f>IF(ISNA(VLOOKUP(LOWER(F1412)&amp;H1412,Prices!A:C,2,0)),0,VLOOKUP(LOWER(F1412)&amp;H1412,Prices!A:C,2,0))</f>
        <v>26.66</v>
      </c>
      <c r="W1412" s="13">
        <f t="shared" si="733"/>
        <v>24635.749839999997</v>
      </c>
      <c r="X1412" s="13">
        <f t="shared" si="734"/>
        <v>0</v>
      </c>
      <c r="Y1412" s="43">
        <f t="shared" si="735"/>
        <v>0.27765474078081326</v>
      </c>
      <c r="Z1412" s="49"/>
      <c r="AA1412" s="24"/>
    </row>
    <row r="1413" spans="1:27" s="13" customFormat="1" x14ac:dyDescent="0.15">
      <c r="A1413" s="12">
        <v>42850</v>
      </c>
      <c r="B1413" s="60" t="s">
        <v>2192</v>
      </c>
      <c r="C1413" s="13" t="s">
        <v>1128</v>
      </c>
      <c r="D1413" s="13" t="s">
        <v>1129</v>
      </c>
      <c r="E1413" s="13" t="s">
        <v>1130</v>
      </c>
      <c r="F1413" s="13" t="str">
        <f t="shared" si="736"/>
        <v>SH</v>
      </c>
      <c r="G1413" s="13" t="str">
        <f>VLOOKUP(LOWER(F1413)&amp;H1413,'Current pricing'!A:B,2,0)</f>
        <v>金隅股份</v>
      </c>
      <c r="H1413" s="13" t="s">
        <v>2623</v>
      </c>
      <c r="I1413" s="13" t="s">
        <v>1206</v>
      </c>
      <c r="J1413" s="13" t="s">
        <v>3644</v>
      </c>
      <c r="K1413" s="13">
        <v>-13600</v>
      </c>
      <c r="L1413" s="13">
        <v>1</v>
      </c>
      <c r="M1413" s="13">
        <v>7.22</v>
      </c>
      <c r="N1413" s="13">
        <f t="shared" si="729"/>
        <v>-98192</v>
      </c>
      <c r="O1413" s="13">
        <f t="shared" si="730"/>
        <v>98192</v>
      </c>
      <c r="P1413" s="19">
        <f t="shared" si="737"/>
        <v>1.9638400000000003</v>
      </c>
      <c r="Q1413" s="19">
        <f t="shared" si="698"/>
        <v>19.638400000000001</v>
      </c>
      <c r="R1413" s="13">
        <f t="shared" si="738"/>
        <v>98.19</v>
      </c>
      <c r="S1413" s="19">
        <f t="shared" si="731"/>
        <v>98072.207760000005</v>
      </c>
      <c r="T1413" s="13">
        <f t="shared" si="732"/>
        <v>-7.211191747058824</v>
      </c>
      <c r="U1413" s="13">
        <f>IF(ISNA(VLOOKUP(LOWER(F1413)&amp;H1413,Prices!A:C,3,0)),0,VLOOKUP(LOWER(F1413)&amp;H1413,Prices!A:C,3,0))</f>
        <v>5.84</v>
      </c>
      <c r="V1413" s="13">
        <f>IF(ISNA(VLOOKUP(LOWER(F1413)&amp;H1413,Prices!A:C,2,0)),0,VLOOKUP(LOWER(F1413)&amp;H1413,Prices!A:C,2,0))</f>
        <v>5.83</v>
      </c>
      <c r="W1413" s="13">
        <f t="shared" si="733"/>
        <v>18784.207760000005</v>
      </c>
      <c r="X1413" s="13">
        <f t="shared" si="734"/>
        <v>135.9999999999971</v>
      </c>
      <c r="Y1413" s="43">
        <f t="shared" si="735"/>
        <v>0.19130079599152686</v>
      </c>
      <c r="Z1413" s="49"/>
      <c r="AA1413" s="24"/>
    </row>
    <row r="1414" spans="1:27" s="13" customFormat="1" x14ac:dyDescent="0.15">
      <c r="A1414" s="12">
        <v>42850</v>
      </c>
      <c r="B1414" s="60" t="s">
        <v>2644</v>
      </c>
      <c r="C1414" s="13" t="s">
        <v>1128</v>
      </c>
      <c r="D1414" s="13" t="s">
        <v>1129</v>
      </c>
      <c r="E1414" s="13" t="s">
        <v>1130</v>
      </c>
      <c r="F1414" s="13" t="str">
        <f t="shared" si="736"/>
        <v>SH</v>
      </c>
      <c r="G1414" s="13" t="str">
        <f>VLOOKUP(LOWER(F1414)&amp;H1414,'Current pricing'!A:B,2,0)</f>
        <v>首创股份</v>
      </c>
      <c r="H1414" s="13" t="s">
        <v>2625</v>
      </c>
      <c r="I1414" s="13" t="s">
        <v>1206</v>
      </c>
      <c r="J1414" s="13" t="s">
        <v>3644</v>
      </c>
      <c r="K1414" s="13">
        <v>-10600</v>
      </c>
      <c r="L1414" s="13">
        <v>1</v>
      </c>
      <c r="M1414" s="13">
        <v>6.51</v>
      </c>
      <c r="N1414" s="13">
        <f t="shared" si="729"/>
        <v>-69006</v>
      </c>
      <c r="O1414" s="13">
        <f t="shared" si="730"/>
        <v>69006</v>
      </c>
      <c r="P1414" s="19">
        <f t="shared" si="737"/>
        <v>1.38012</v>
      </c>
      <c r="Q1414" s="19">
        <f t="shared" si="698"/>
        <v>13.801200000000001</v>
      </c>
      <c r="R1414" s="13">
        <f t="shared" si="738"/>
        <v>69.010000000000005</v>
      </c>
      <c r="S1414" s="19">
        <f t="shared" si="731"/>
        <v>68921.808680000002</v>
      </c>
      <c r="T1414" s="13">
        <f t="shared" si="732"/>
        <v>-6.50205742264151</v>
      </c>
      <c r="U1414" s="13">
        <f>IF(ISNA(VLOOKUP(LOWER(F1414)&amp;H1414,Prices!A:C,3,0)),0,VLOOKUP(LOWER(F1414)&amp;H1414,Prices!A:C,3,0))</f>
        <v>5.63</v>
      </c>
      <c r="V1414" s="13">
        <f>IF(ISNA(VLOOKUP(LOWER(F1414)&amp;H1414,Prices!A:C,2,0)),0,VLOOKUP(LOWER(F1414)&amp;H1414,Prices!A:C,2,0))</f>
        <v>5.69</v>
      </c>
      <c r="W1414" s="13">
        <f t="shared" si="733"/>
        <v>8607.8086800000019</v>
      </c>
      <c r="X1414" s="13">
        <f t="shared" si="734"/>
        <v>-636.00000000000523</v>
      </c>
      <c r="Y1414" s="43">
        <f t="shared" si="735"/>
        <v>0.12474000347795847</v>
      </c>
      <c r="Z1414" s="49"/>
      <c r="AA1414" s="24"/>
    </row>
    <row r="1415" spans="1:27" s="13" customFormat="1" x14ac:dyDescent="0.15">
      <c r="A1415" s="12">
        <v>42850</v>
      </c>
      <c r="B1415" s="60" t="s">
        <v>2645</v>
      </c>
      <c r="C1415" s="13" t="s">
        <v>1128</v>
      </c>
      <c r="D1415" s="13" t="s">
        <v>1129</v>
      </c>
      <c r="E1415" s="13" t="s">
        <v>1130</v>
      </c>
      <c r="F1415" s="13" t="str">
        <f t="shared" si="736"/>
        <v>SZ</v>
      </c>
      <c r="G1415" s="13" t="str">
        <f>VLOOKUP(LOWER(F1415)&amp;H1415,'Current pricing'!A:B,2,0)</f>
        <v>东方园林</v>
      </c>
      <c r="H1415" s="13" t="s">
        <v>1426</v>
      </c>
      <c r="I1415" s="13" t="s">
        <v>1207</v>
      </c>
      <c r="J1415" s="13" t="s">
        <v>3644</v>
      </c>
      <c r="K1415" s="13">
        <v>2900</v>
      </c>
      <c r="L1415" s="13">
        <v>1</v>
      </c>
      <c r="M1415" s="13">
        <v>16.98</v>
      </c>
      <c r="N1415" s="13">
        <f t="shared" si="729"/>
        <v>49242</v>
      </c>
      <c r="O1415" s="13">
        <f t="shared" si="730"/>
        <v>49242</v>
      </c>
      <c r="P1415" s="19">
        <f t="shared" si="737"/>
        <v>0</v>
      </c>
      <c r="Q1415" s="19">
        <f t="shared" si="698"/>
        <v>9.8483999999999998</v>
      </c>
      <c r="R1415" s="13">
        <f t="shared" si="738"/>
        <v>0</v>
      </c>
      <c r="S1415" s="19">
        <f t="shared" si="731"/>
        <v>-49251.848400000003</v>
      </c>
      <c r="T1415" s="13">
        <f t="shared" si="732"/>
        <v>-16.983396000000003</v>
      </c>
      <c r="U1415" s="13">
        <f>IF(ISNA(VLOOKUP(LOWER(F1415)&amp;H1415,Prices!A:C,3,0)),0,VLOOKUP(LOWER(F1415)&amp;H1415,Prices!A:C,3,0))</f>
        <v>20.399999999999999</v>
      </c>
      <c r="V1415" s="13">
        <f>IF(ISNA(VLOOKUP(LOWER(F1415)&amp;H1415,Prices!A:C,2,0)),0,VLOOKUP(LOWER(F1415)&amp;H1415,Prices!A:C,2,0))</f>
        <v>21.02</v>
      </c>
      <c r="W1415" s="13">
        <f t="shared" si="733"/>
        <v>11706.151599999992</v>
      </c>
      <c r="X1415" s="13">
        <f t="shared" si="734"/>
        <v>1798.000000000003</v>
      </c>
      <c r="Y1415" s="43">
        <f t="shared" si="735"/>
        <v>0.23772697290930489</v>
      </c>
      <c r="Z1415" s="49"/>
      <c r="AA1415" s="24"/>
    </row>
    <row r="1416" spans="1:27" s="13" customFormat="1" x14ac:dyDescent="0.15">
      <c r="A1416" s="12">
        <v>42850</v>
      </c>
      <c r="B1416" s="60" t="s">
        <v>2646</v>
      </c>
      <c r="C1416" s="13" t="s">
        <v>1128</v>
      </c>
      <c r="D1416" s="13" t="s">
        <v>1129</v>
      </c>
      <c r="E1416" s="13" t="s">
        <v>1130</v>
      </c>
      <c r="F1416" s="13" t="str">
        <f t="shared" si="736"/>
        <v>SH</v>
      </c>
      <c r="G1416" s="13" t="str">
        <f>VLOOKUP(LOWER(F1416)&amp;H1416,'Current pricing'!A:B,2,0)</f>
        <v>长久物流</v>
      </c>
      <c r="H1416" s="13" t="s">
        <v>1252</v>
      </c>
      <c r="I1416" s="13" t="s">
        <v>1207</v>
      </c>
      <c r="J1416" s="13" t="s">
        <v>3644</v>
      </c>
      <c r="K1416" s="13">
        <v>1300</v>
      </c>
      <c r="L1416" s="13">
        <v>1</v>
      </c>
      <c r="M1416" s="13">
        <v>36.08</v>
      </c>
      <c r="N1416" s="13">
        <f t="shared" si="729"/>
        <v>46904</v>
      </c>
      <c r="O1416" s="13">
        <f t="shared" si="730"/>
        <v>46904</v>
      </c>
      <c r="P1416" s="19">
        <f t="shared" si="737"/>
        <v>0.93808000000000002</v>
      </c>
      <c r="Q1416" s="19">
        <f t="shared" si="698"/>
        <v>9.3808000000000007</v>
      </c>
      <c r="R1416" s="13">
        <f t="shared" si="738"/>
        <v>0</v>
      </c>
      <c r="S1416" s="19">
        <f t="shared" si="731"/>
        <v>-46914.318879999999</v>
      </c>
      <c r="T1416" s="13">
        <f t="shared" si="732"/>
        <v>-36.087937599999997</v>
      </c>
      <c r="U1416" s="13">
        <f>IF(ISNA(VLOOKUP(LOWER(F1416)&amp;H1416,Prices!A:C,3,0)),0,VLOOKUP(LOWER(F1416)&amp;H1416,Prices!A:C,3,0))</f>
        <v>30.18</v>
      </c>
      <c r="V1416" s="13">
        <f>IF(ISNA(VLOOKUP(LOWER(F1416)&amp;H1416,Prices!A:C,2,0)),0,VLOOKUP(LOWER(F1416)&amp;H1416,Prices!A:C,2,0))</f>
        <v>30.47</v>
      </c>
      <c r="W1416" s="13">
        <f t="shared" si="733"/>
        <v>-7303.3188799999971</v>
      </c>
      <c r="X1416" s="13">
        <f t="shared" si="734"/>
        <v>376.99999999999886</v>
      </c>
      <c r="Y1416" s="43">
        <f t="shared" si="735"/>
        <v>-0.15570780487804872</v>
      </c>
      <c r="Z1416" s="49"/>
      <c r="AA1416" s="24"/>
    </row>
    <row r="1417" spans="1:27" s="13" customFormat="1" x14ac:dyDescent="0.15">
      <c r="A1417" s="12">
        <v>42850</v>
      </c>
      <c r="B1417" s="60" t="s">
        <v>2647</v>
      </c>
      <c r="C1417" s="13" t="s">
        <v>1128</v>
      </c>
      <c r="D1417" s="13" t="s">
        <v>1129</v>
      </c>
      <c r="E1417" s="13" t="s">
        <v>1130</v>
      </c>
      <c r="F1417" s="13" t="str">
        <f t="shared" si="736"/>
        <v>SZ</v>
      </c>
      <c r="G1417" s="13" t="str">
        <f>VLOOKUP(LOWER(F1417)&amp;H1417,'Current pricing'!A:B,2,0)</f>
        <v>东方园林</v>
      </c>
      <c r="H1417" s="13" t="s">
        <v>1426</v>
      </c>
      <c r="I1417" s="13" t="s">
        <v>1207</v>
      </c>
      <c r="J1417" s="13" t="s">
        <v>3644</v>
      </c>
      <c r="K1417" s="13">
        <v>2900</v>
      </c>
      <c r="L1417" s="13">
        <v>1</v>
      </c>
      <c r="M1417" s="13">
        <v>16.989999999999998</v>
      </c>
      <c r="N1417" s="13">
        <f t="shared" si="729"/>
        <v>49270.999999999993</v>
      </c>
      <c r="O1417" s="13">
        <f t="shared" si="730"/>
        <v>49270.999999999993</v>
      </c>
      <c r="P1417" s="19">
        <f t="shared" si="737"/>
        <v>0</v>
      </c>
      <c r="Q1417" s="19">
        <f t="shared" si="698"/>
        <v>9.8541999999999987</v>
      </c>
      <c r="R1417" s="13">
        <f t="shared" si="738"/>
        <v>0</v>
      </c>
      <c r="S1417" s="19">
        <f t="shared" si="731"/>
        <v>-49280.854199999994</v>
      </c>
      <c r="T1417" s="13">
        <f t="shared" si="732"/>
        <v>-16.993397999999999</v>
      </c>
      <c r="U1417" s="13">
        <f>IF(ISNA(VLOOKUP(LOWER(F1417)&amp;H1417,Prices!A:C,3,0)),0,VLOOKUP(LOWER(F1417)&amp;H1417,Prices!A:C,3,0))</f>
        <v>20.399999999999999</v>
      </c>
      <c r="V1417" s="13">
        <f>IF(ISNA(VLOOKUP(LOWER(F1417)&amp;H1417,Prices!A:C,2,0)),0,VLOOKUP(LOWER(F1417)&amp;H1417,Prices!A:C,2,0))</f>
        <v>21.02</v>
      </c>
      <c r="W1417" s="13">
        <f t="shared" si="733"/>
        <v>11677.145800000002</v>
      </c>
      <c r="X1417" s="13">
        <f t="shared" si="734"/>
        <v>1798.000000000003</v>
      </c>
      <c r="Y1417" s="43">
        <f t="shared" si="735"/>
        <v>0.23699835197174815</v>
      </c>
      <c r="Z1417" s="49"/>
      <c r="AA1417" s="24"/>
    </row>
    <row r="1418" spans="1:27" s="13" customFormat="1" x14ac:dyDescent="0.15">
      <c r="A1418" s="12">
        <v>42850</v>
      </c>
      <c r="B1418" s="60" t="s">
        <v>2648</v>
      </c>
      <c r="C1418" s="13" t="s">
        <v>1128</v>
      </c>
      <c r="D1418" s="13" t="s">
        <v>1129</v>
      </c>
      <c r="E1418" s="13" t="s">
        <v>1130</v>
      </c>
      <c r="F1418" s="13" t="str">
        <f t="shared" si="736"/>
        <v>SZ</v>
      </c>
      <c r="G1418" s="13" t="str">
        <f>VLOOKUP(LOWER(F1418)&amp;H1418,'Current pricing'!A:B,2,0)</f>
        <v>东方园林</v>
      </c>
      <c r="H1418" s="13" t="s">
        <v>1426</v>
      </c>
      <c r="I1418" s="13" t="s">
        <v>1207</v>
      </c>
      <c r="J1418" s="13" t="s">
        <v>3644</v>
      </c>
      <c r="K1418" s="13">
        <v>2900</v>
      </c>
      <c r="L1418" s="13">
        <v>1</v>
      </c>
      <c r="M1418" s="13">
        <v>16.989999999999998</v>
      </c>
      <c r="N1418" s="13">
        <f t="shared" si="729"/>
        <v>49270.999999999993</v>
      </c>
      <c r="O1418" s="13">
        <f t="shared" si="730"/>
        <v>49270.999999999993</v>
      </c>
      <c r="P1418" s="19">
        <f t="shared" si="737"/>
        <v>0</v>
      </c>
      <c r="Q1418" s="19">
        <f t="shared" si="698"/>
        <v>9.8541999999999987</v>
      </c>
      <c r="R1418" s="13">
        <f t="shared" si="738"/>
        <v>0</v>
      </c>
      <c r="S1418" s="19">
        <f t="shared" si="731"/>
        <v>-49280.854199999994</v>
      </c>
      <c r="T1418" s="13">
        <f t="shared" si="732"/>
        <v>-16.993397999999999</v>
      </c>
      <c r="U1418" s="13">
        <f>IF(ISNA(VLOOKUP(LOWER(F1418)&amp;H1418,Prices!A:C,3,0)),0,VLOOKUP(LOWER(F1418)&amp;H1418,Prices!A:C,3,0))</f>
        <v>20.399999999999999</v>
      </c>
      <c r="V1418" s="13">
        <f>IF(ISNA(VLOOKUP(LOWER(F1418)&amp;H1418,Prices!A:C,2,0)),0,VLOOKUP(LOWER(F1418)&amp;H1418,Prices!A:C,2,0))</f>
        <v>21.02</v>
      </c>
      <c r="W1418" s="13">
        <f t="shared" si="733"/>
        <v>11677.145800000002</v>
      </c>
      <c r="X1418" s="13">
        <f t="shared" si="734"/>
        <v>1798.000000000003</v>
      </c>
      <c r="Y1418" s="43">
        <f t="shared" si="735"/>
        <v>0.23699835197174815</v>
      </c>
      <c r="Z1418" s="49"/>
      <c r="AA1418" s="24"/>
    </row>
    <row r="1419" spans="1:27" s="13" customFormat="1" x14ac:dyDescent="0.15">
      <c r="A1419" s="12">
        <v>42850</v>
      </c>
      <c r="B1419" s="60" t="s">
        <v>2649</v>
      </c>
      <c r="C1419" s="13" t="s">
        <v>1128</v>
      </c>
      <c r="D1419" s="13" t="s">
        <v>1129</v>
      </c>
      <c r="E1419" s="13" t="s">
        <v>1130</v>
      </c>
      <c r="F1419" s="13" t="str">
        <f t="shared" si="736"/>
        <v>SZ</v>
      </c>
      <c r="G1419" s="13" t="str">
        <f>VLOOKUP(LOWER(F1419)&amp;H1419,'Current pricing'!A:B,2,0)</f>
        <v>碧水源</v>
      </c>
      <c r="H1419" s="13" t="s">
        <v>2031</v>
      </c>
      <c r="I1419" s="13" t="s">
        <v>1207</v>
      </c>
      <c r="J1419" s="13" t="s">
        <v>3644</v>
      </c>
      <c r="K1419" s="13">
        <v>2400</v>
      </c>
      <c r="L1419" s="13">
        <v>1</v>
      </c>
      <c r="M1419" s="13">
        <v>20.39</v>
      </c>
      <c r="N1419" s="13">
        <f t="shared" si="729"/>
        <v>48936</v>
      </c>
      <c r="O1419" s="13">
        <f t="shared" si="730"/>
        <v>48936</v>
      </c>
      <c r="P1419" s="19">
        <f t="shared" si="737"/>
        <v>0</v>
      </c>
      <c r="Q1419" s="19">
        <f t="shared" ref="Q1419:Q1482" si="739">IF(I1419&lt;&gt;"D",IF(C1419="Stock",MAX(ABS(N1419*0.0002),5),MAX(ABS(N1419*0.0003),5)),0)</f>
        <v>9.7872000000000003</v>
      </c>
      <c r="R1419" s="13">
        <f t="shared" si="738"/>
        <v>0</v>
      </c>
      <c r="S1419" s="19">
        <f t="shared" si="731"/>
        <v>-48945.787199999999</v>
      </c>
      <c r="T1419" s="13">
        <f t="shared" si="732"/>
        <v>-20.394078</v>
      </c>
      <c r="U1419" s="13">
        <f>IF(ISNA(VLOOKUP(LOWER(F1419)&amp;H1419,Prices!A:C,3,0)),0,VLOOKUP(LOWER(F1419)&amp;H1419,Prices!A:C,3,0))</f>
        <v>18.07</v>
      </c>
      <c r="V1419" s="13">
        <f>IF(ISNA(VLOOKUP(LOWER(F1419)&amp;H1419,Prices!A:C,2,0)),0,VLOOKUP(LOWER(F1419)&amp;H1419,Prices!A:C,2,0))</f>
        <v>18.079999999999998</v>
      </c>
      <c r="W1419" s="13">
        <f t="shared" si="733"/>
        <v>-5553.7872000000052</v>
      </c>
      <c r="X1419" s="13">
        <f t="shared" si="734"/>
        <v>23.999999999995225</v>
      </c>
      <c r="Y1419" s="43">
        <f t="shared" si="735"/>
        <v>-0.11349082883766563</v>
      </c>
      <c r="Z1419" s="49"/>
      <c r="AA1419" s="24"/>
    </row>
    <row r="1420" spans="1:27" s="13" customFormat="1" x14ac:dyDescent="0.15">
      <c r="A1420" s="12">
        <v>42850</v>
      </c>
      <c r="B1420" s="60" t="s">
        <v>2650</v>
      </c>
      <c r="C1420" s="13" t="s">
        <v>1128</v>
      </c>
      <c r="D1420" s="13" t="s">
        <v>1129</v>
      </c>
      <c r="E1420" s="13" t="s">
        <v>1130</v>
      </c>
      <c r="F1420" s="13" t="str">
        <f t="shared" si="736"/>
        <v>SH</v>
      </c>
      <c r="G1420" s="13" t="str">
        <f>VLOOKUP(LOWER(F1420)&amp;H1420,'Current pricing'!A:B,2,0)</f>
        <v>长久物流</v>
      </c>
      <c r="H1420" s="13" t="s">
        <v>1252</v>
      </c>
      <c r="I1420" s="13" t="s">
        <v>1207</v>
      </c>
      <c r="J1420" s="13" t="s">
        <v>3644</v>
      </c>
      <c r="K1420" s="13">
        <v>1300</v>
      </c>
      <c r="L1420" s="13">
        <v>1</v>
      </c>
      <c r="M1420" s="13">
        <v>36.094999999999999</v>
      </c>
      <c r="N1420" s="13">
        <f t="shared" si="729"/>
        <v>46923.5</v>
      </c>
      <c r="O1420" s="13">
        <f t="shared" si="730"/>
        <v>46923.5</v>
      </c>
      <c r="P1420" s="19">
        <f t="shared" si="737"/>
        <v>0.93847000000000003</v>
      </c>
      <c r="Q1420" s="19">
        <f t="shared" si="739"/>
        <v>9.3847000000000005</v>
      </c>
      <c r="R1420" s="13">
        <f t="shared" si="738"/>
        <v>0</v>
      </c>
      <c r="S1420" s="19">
        <f t="shared" si="731"/>
        <v>-46933.823170000003</v>
      </c>
      <c r="T1420" s="13">
        <f t="shared" si="732"/>
        <v>-36.1029409</v>
      </c>
      <c r="U1420" s="13">
        <f>IF(ISNA(VLOOKUP(LOWER(F1420)&amp;H1420,Prices!A:C,3,0)),0,VLOOKUP(LOWER(F1420)&amp;H1420,Prices!A:C,3,0))</f>
        <v>30.18</v>
      </c>
      <c r="V1420" s="13">
        <f>IF(ISNA(VLOOKUP(LOWER(F1420)&amp;H1420,Prices!A:C,2,0)),0,VLOOKUP(LOWER(F1420)&amp;H1420,Prices!A:C,2,0))</f>
        <v>30.47</v>
      </c>
      <c r="W1420" s="13">
        <f t="shared" si="733"/>
        <v>-7322.8231700000015</v>
      </c>
      <c r="X1420" s="13">
        <f t="shared" si="734"/>
        <v>376.99999999999886</v>
      </c>
      <c r="Y1420" s="43">
        <f t="shared" si="735"/>
        <v>-0.15605875883086304</v>
      </c>
      <c r="Z1420" s="49"/>
      <c r="AA1420" s="24"/>
    </row>
    <row r="1421" spans="1:27" s="13" customFormat="1" x14ac:dyDescent="0.15">
      <c r="A1421" s="12">
        <v>42850</v>
      </c>
      <c r="B1421" s="60" t="s">
        <v>1921</v>
      </c>
      <c r="C1421" s="13" t="s">
        <v>1128</v>
      </c>
      <c r="D1421" s="13" t="s">
        <v>1129</v>
      </c>
      <c r="E1421" s="13" t="s">
        <v>1130</v>
      </c>
      <c r="F1421" s="13" t="str">
        <f t="shared" si="736"/>
        <v>SZ</v>
      </c>
      <c r="G1421" s="13" t="str">
        <f>VLOOKUP(LOWER(F1421)&amp;H1421,'Current pricing'!A:B,2,0)</f>
        <v>东方园林</v>
      </c>
      <c r="H1421" s="13" t="s">
        <v>1426</v>
      </c>
      <c r="I1421" s="13" t="s">
        <v>1207</v>
      </c>
      <c r="J1421" s="13" t="s">
        <v>3644</v>
      </c>
      <c r="K1421" s="13">
        <v>2900</v>
      </c>
      <c r="L1421" s="13">
        <v>1</v>
      </c>
      <c r="M1421" s="13">
        <v>17</v>
      </c>
      <c r="N1421" s="13">
        <f t="shared" si="729"/>
        <v>49300</v>
      </c>
      <c r="O1421" s="13">
        <f t="shared" si="730"/>
        <v>49300</v>
      </c>
      <c r="P1421" s="19">
        <f t="shared" si="737"/>
        <v>0</v>
      </c>
      <c r="Q1421" s="19">
        <f t="shared" si="739"/>
        <v>9.8600000000000012</v>
      </c>
      <c r="R1421" s="13">
        <f t="shared" si="738"/>
        <v>0</v>
      </c>
      <c r="S1421" s="19">
        <f t="shared" si="731"/>
        <v>-49309.86</v>
      </c>
      <c r="T1421" s="13">
        <f t="shared" si="732"/>
        <v>-17.003399999999999</v>
      </c>
      <c r="U1421" s="13">
        <f>IF(ISNA(VLOOKUP(LOWER(F1421)&amp;H1421,Prices!A:C,3,0)),0,VLOOKUP(LOWER(F1421)&amp;H1421,Prices!A:C,3,0))</f>
        <v>20.399999999999999</v>
      </c>
      <c r="V1421" s="13">
        <f>IF(ISNA(VLOOKUP(LOWER(F1421)&amp;H1421,Prices!A:C,2,0)),0,VLOOKUP(LOWER(F1421)&amp;H1421,Prices!A:C,2,0))</f>
        <v>21.02</v>
      </c>
      <c r="W1421" s="13">
        <f t="shared" si="733"/>
        <v>11648.140000000001</v>
      </c>
      <c r="X1421" s="13">
        <f t="shared" si="734"/>
        <v>1798.000000000003</v>
      </c>
      <c r="Y1421" s="43">
        <f t="shared" si="735"/>
        <v>0.23627058823529415</v>
      </c>
      <c r="Z1421" s="49"/>
      <c r="AA1421" s="24"/>
    </row>
    <row r="1422" spans="1:27" s="13" customFormat="1" x14ac:dyDescent="0.15">
      <c r="A1422" s="12">
        <v>42850</v>
      </c>
      <c r="B1422" s="60" t="s">
        <v>2651</v>
      </c>
      <c r="C1422" s="13" t="s">
        <v>1128</v>
      </c>
      <c r="D1422" s="13" t="s">
        <v>1129</v>
      </c>
      <c r="E1422" s="13" t="s">
        <v>1130</v>
      </c>
      <c r="F1422" s="13" t="str">
        <f t="shared" si="736"/>
        <v>SZ</v>
      </c>
      <c r="G1422" s="13" t="str">
        <f>VLOOKUP(LOWER(F1422)&amp;H1422,'Current pricing'!A:B,2,0)</f>
        <v>东方园林</v>
      </c>
      <c r="H1422" s="13" t="s">
        <v>1426</v>
      </c>
      <c r="I1422" s="13" t="s">
        <v>1207</v>
      </c>
      <c r="J1422" s="13" t="s">
        <v>3644</v>
      </c>
      <c r="K1422" s="13">
        <v>2900</v>
      </c>
      <c r="L1422" s="13">
        <v>1</v>
      </c>
      <c r="M1422" s="13">
        <v>17</v>
      </c>
      <c r="N1422" s="13">
        <f t="shared" si="729"/>
        <v>49300</v>
      </c>
      <c r="O1422" s="13">
        <f t="shared" si="730"/>
        <v>49300</v>
      </c>
      <c r="P1422" s="19">
        <f t="shared" si="737"/>
        <v>0</v>
      </c>
      <c r="Q1422" s="19">
        <f t="shared" si="739"/>
        <v>9.8600000000000012</v>
      </c>
      <c r="R1422" s="13">
        <f t="shared" si="738"/>
        <v>0</v>
      </c>
      <c r="S1422" s="19">
        <f t="shared" si="731"/>
        <v>-49309.86</v>
      </c>
      <c r="T1422" s="13">
        <f t="shared" si="732"/>
        <v>-17.003399999999999</v>
      </c>
      <c r="U1422" s="13">
        <f>IF(ISNA(VLOOKUP(LOWER(F1422)&amp;H1422,Prices!A:C,3,0)),0,VLOOKUP(LOWER(F1422)&amp;H1422,Prices!A:C,3,0))</f>
        <v>20.399999999999999</v>
      </c>
      <c r="V1422" s="13">
        <f>IF(ISNA(VLOOKUP(LOWER(F1422)&amp;H1422,Prices!A:C,2,0)),0,VLOOKUP(LOWER(F1422)&amp;H1422,Prices!A:C,2,0))</f>
        <v>21.02</v>
      </c>
      <c r="W1422" s="13">
        <f t="shared" si="733"/>
        <v>11648.140000000001</v>
      </c>
      <c r="X1422" s="13">
        <f t="shared" si="734"/>
        <v>1798.000000000003</v>
      </c>
      <c r="Y1422" s="43">
        <f t="shared" si="735"/>
        <v>0.23627058823529415</v>
      </c>
      <c r="Z1422" s="49"/>
      <c r="AA1422" s="24"/>
    </row>
    <row r="1423" spans="1:27" s="13" customFormat="1" x14ac:dyDescent="0.15">
      <c r="A1423" s="12">
        <v>42850</v>
      </c>
      <c r="B1423" s="60" t="s">
        <v>2652</v>
      </c>
      <c r="C1423" s="13" t="s">
        <v>1128</v>
      </c>
      <c r="D1423" s="13" t="s">
        <v>1129</v>
      </c>
      <c r="E1423" s="13" t="s">
        <v>1130</v>
      </c>
      <c r="F1423" s="13" t="str">
        <f t="shared" si="736"/>
        <v>SZ</v>
      </c>
      <c r="G1423" s="13" t="str">
        <f>VLOOKUP(LOWER(F1423)&amp;H1423,'Current pricing'!A:B,2,0)</f>
        <v>碧水源</v>
      </c>
      <c r="H1423" s="13" t="s">
        <v>2031</v>
      </c>
      <c r="I1423" s="13" t="s">
        <v>1207</v>
      </c>
      <c r="J1423" s="13" t="s">
        <v>3644</v>
      </c>
      <c r="K1423" s="13">
        <v>2400</v>
      </c>
      <c r="L1423" s="13">
        <v>1</v>
      </c>
      <c r="M1423" s="13">
        <v>20.32</v>
      </c>
      <c r="N1423" s="13">
        <f t="shared" si="729"/>
        <v>48768</v>
      </c>
      <c r="O1423" s="13">
        <f t="shared" si="730"/>
        <v>48768</v>
      </c>
      <c r="P1423" s="19">
        <f t="shared" si="737"/>
        <v>0</v>
      </c>
      <c r="Q1423" s="19">
        <f t="shared" si="739"/>
        <v>9.7536000000000005</v>
      </c>
      <c r="R1423" s="13">
        <f t="shared" si="738"/>
        <v>0</v>
      </c>
      <c r="S1423" s="19">
        <f t="shared" si="731"/>
        <v>-48777.753599999996</v>
      </c>
      <c r="T1423" s="13">
        <f t="shared" si="732"/>
        <v>-20.324064</v>
      </c>
      <c r="U1423" s="13">
        <f>IF(ISNA(VLOOKUP(LOWER(F1423)&amp;H1423,Prices!A:C,3,0)),0,VLOOKUP(LOWER(F1423)&amp;H1423,Prices!A:C,3,0))</f>
        <v>18.07</v>
      </c>
      <c r="V1423" s="13">
        <f>IF(ISNA(VLOOKUP(LOWER(F1423)&amp;H1423,Prices!A:C,2,0)),0,VLOOKUP(LOWER(F1423)&amp;H1423,Prices!A:C,2,0))</f>
        <v>18.079999999999998</v>
      </c>
      <c r="W1423" s="13">
        <f t="shared" si="733"/>
        <v>-5385.7536000000036</v>
      </c>
      <c r="X1423" s="13">
        <f t="shared" si="734"/>
        <v>23.999999999995225</v>
      </c>
      <c r="Y1423" s="43">
        <f t="shared" si="735"/>
        <v>-0.11043622047244102</v>
      </c>
      <c r="Z1423" s="49"/>
      <c r="AA1423" s="24"/>
    </row>
    <row r="1424" spans="1:27" s="13" customFormat="1" x14ac:dyDescent="0.15">
      <c r="A1424" s="12">
        <v>42850</v>
      </c>
      <c r="B1424" s="60" t="s">
        <v>2653</v>
      </c>
      <c r="C1424" s="13" t="s">
        <v>1128</v>
      </c>
      <c r="D1424" s="13" t="s">
        <v>1129</v>
      </c>
      <c r="E1424" s="13" t="s">
        <v>1130</v>
      </c>
      <c r="F1424" s="13" t="str">
        <f t="shared" si="736"/>
        <v>SZ</v>
      </c>
      <c r="G1424" s="13" t="str">
        <f>VLOOKUP(LOWER(F1424)&amp;H1424,'Current pricing'!A:B,2,0)</f>
        <v>碧水源</v>
      </c>
      <c r="H1424" s="13" t="s">
        <v>2031</v>
      </c>
      <c r="I1424" s="13" t="s">
        <v>1207</v>
      </c>
      <c r="J1424" s="13" t="s">
        <v>3644</v>
      </c>
      <c r="K1424" s="13">
        <v>2400</v>
      </c>
      <c r="L1424" s="13">
        <v>1</v>
      </c>
      <c r="M1424" s="13">
        <v>20.329999999999998</v>
      </c>
      <c r="N1424" s="13">
        <f t="shared" si="729"/>
        <v>48791.999999999993</v>
      </c>
      <c r="O1424" s="13">
        <f t="shared" si="730"/>
        <v>48791.999999999993</v>
      </c>
      <c r="P1424" s="19">
        <f t="shared" si="737"/>
        <v>0</v>
      </c>
      <c r="Q1424" s="19">
        <f t="shared" si="739"/>
        <v>9.7583999999999982</v>
      </c>
      <c r="R1424" s="13">
        <f t="shared" si="738"/>
        <v>0</v>
      </c>
      <c r="S1424" s="19">
        <f t="shared" si="731"/>
        <v>-48801.758399999992</v>
      </c>
      <c r="T1424" s="13">
        <f t="shared" si="732"/>
        <v>-20.334065999999996</v>
      </c>
      <c r="U1424" s="13">
        <f>IF(ISNA(VLOOKUP(LOWER(F1424)&amp;H1424,Prices!A:C,3,0)),0,VLOOKUP(LOWER(F1424)&amp;H1424,Prices!A:C,3,0))</f>
        <v>18.07</v>
      </c>
      <c r="V1424" s="13">
        <f>IF(ISNA(VLOOKUP(LOWER(F1424)&amp;H1424,Prices!A:C,2,0)),0,VLOOKUP(LOWER(F1424)&amp;H1424,Prices!A:C,2,0))</f>
        <v>18.079999999999998</v>
      </c>
      <c r="W1424" s="13">
        <f t="shared" si="733"/>
        <v>-5409.7583999999952</v>
      </c>
      <c r="X1424" s="13">
        <f t="shared" si="734"/>
        <v>23.999999999995225</v>
      </c>
      <c r="Y1424" s="43">
        <f t="shared" si="735"/>
        <v>-0.1108738809640924</v>
      </c>
      <c r="Z1424" s="49"/>
      <c r="AA1424" s="24"/>
    </row>
    <row r="1425" spans="1:27" s="13" customFormat="1" x14ac:dyDescent="0.15">
      <c r="A1425" s="12">
        <v>42850</v>
      </c>
      <c r="B1425" s="60" t="s">
        <v>2654</v>
      </c>
      <c r="C1425" s="13" t="s">
        <v>1128</v>
      </c>
      <c r="D1425" s="13" t="s">
        <v>1129</v>
      </c>
      <c r="E1425" s="13" t="s">
        <v>1130</v>
      </c>
      <c r="F1425" s="13" t="str">
        <f t="shared" si="736"/>
        <v>SZ</v>
      </c>
      <c r="G1425" s="13" t="str">
        <f>VLOOKUP(LOWER(F1425)&amp;H1425,'Current pricing'!A:B,2,0)</f>
        <v>赣锋锂业</v>
      </c>
      <c r="H1425" s="13" t="s">
        <v>2023</v>
      </c>
      <c r="I1425" s="13" t="s">
        <v>1207</v>
      </c>
      <c r="J1425" s="13" t="s">
        <v>3644</v>
      </c>
      <c r="K1425" s="13">
        <v>1300</v>
      </c>
      <c r="L1425" s="13">
        <v>1</v>
      </c>
      <c r="M1425" s="13">
        <v>37.07</v>
      </c>
      <c r="N1425" s="13">
        <f t="shared" si="729"/>
        <v>48191</v>
      </c>
      <c r="O1425" s="13">
        <f t="shared" si="730"/>
        <v>48191</v>
      </c>
      <c r="P1425" s="19">
        <f t="shared" si="737"/>
        <v>0</v>
      </c>
      <c r="Q1425" s="19">
        <f t="shared" si="739"/>
        <v>9.6382000000000012</v>
      </c>
      <c r="R1425" s="13">
        <f t="shared" si="738"/>
        <v>0</v>
      </c>
      <c r="S1425" s="19">
        <f t="shared" si="731"/>
        <v>-48200.638200000001</v>
      </c>
      <c r="T1425" s="13">
        <f t="shared" si="732"/>
        <v>-37.077413999999997</v>
      </c>
      <c r="U1425" s="13">
        <f>IF(ISNA(VLOOKUP(LOWER(F1425)&amp;H1425,Prices!A:C,3,0)),0,VLOOKUP(LOWER(F1425)&amp;H1425,Prices!A:C,3,0))</f>
        <v>87.11</v>
      </c>
      <c r="V1425" s="13">
        <f>IF(ISNA(VLOOKUP(LOWER(F1425)&amp;H1425,Prices!A:C,2,0)),0,VLOOKUP(LOWER(F1425)&amp;H1425,Prices!A:C,2,0))</f>
        <v>86</v>
      </c>
      <c r="W1425" s="13">
        <f t="shared" si="733"/>
        <v>63599.361800000006</v>
      </c>
      <c r="X1425" s="13">
        <f t="shared" si="734"/>
        <v>-1442.9999999999993</v>
      </c>
      <c r="Y1425" s="43">
        <f t="shared" si="735"/>
        <v>1.3197352576207177</v>
      </c>
      <c r="Z1425" s="49"/>
      <c r="AA1425" s="24"/>
    </row>
    <row r="1426" spans="1:27" s="13" customFormat="1" x14ac:dyDescent="0.15">
      <c r="A1426" s="12">
        <v>42850</v>
      </c>
      <c r="B1426" s="60" t="s">
        <v>2655</v>
      </c>
      <c r="C1426" s="13" t="s">
        <v>1128</v>
      </c>
      <c r="D1426" s="13" t="s">
        <v>1129</v>
      </c>
      <c r="E1426" s="13" t="s">
        <v>1130</v>
      </c>
      <c r="F1426" s="13" t="str">
        <f t="shared" si="736"/>
        <v>SZ</v>
      </c>
      <c r="G1426" s="13" t="str">
        <f>VLOOKUP(LOWER(F1426)&amp;H1426,'Current pricing'!A:B,2,0)</f>
        <v>赣锋锂业</v>
      </c>
      <c r="H1426" s="13" t="s">
        <v>2023</v>
      </c>
      <c r="I1426" s="13" t="s">
        <v>1207</v>
      </c>
      <c r="J1426" s="13" t="s">
        <v>3644</v>
      </c>
      <c r="K1426" s="13">
        <v>1300</v>
      </c>
      <c r="L1426" s="13">
        <v>1</v>
      </c>
      <c r="M1426" s="13">
        <v>37.21</v>
      </c>
      <c r="N1426" s="13">
        <f t="shared" si="729"/>
        <v>48373</v>
      </c>
      <c r="O1426" s="13">
        <f t="shared" si="730"/>
        <v>48373</v>
      </c>
      <c r="P1426" s="19">
        <f t="shared" si="737"/>
        <v>0</v>
      </c>
      <c r="Q1426" s="19">
        <f t="shared" si="739"/>
        <v>9.6745999999999999</v>
      </c>
      <c r="R1426" s="13">
        <f t="shared" si="738"/>
        <v>0</v>
      </c>
      <c r="S1426" s="19">
        <f t="shared" si="731"/>
        <v>-48382.674599999998</v>
      </c>
      <c r="T1426" s="13">
        <f t="shared" si="732"/>
        <v>-37.217441999999998</v>
      </c>
      <c r="U1426" s="13">
        <f>IF(ISNA(VLOOKUP(LOWER(F1426)&amp;H1426,Prices!A:C,3,0)),0,VLOOKUP(LOWER(F1426)&amp;H1426,Prices!A:C,3,0))</f>
        <v>87.11</v>
      </c>
      <c r="V1426" s="13">
        <f>IF(ISNA(VLOOKUP(LOWER(F1426)&amp;H1426,Prices!A:C,2,0)),0,VLOOKUP(LOWER(F1426)&amp;H1426,Prices!A:C,2,0))</f>
        <v>86</v>
      </c>
      <c r="W1426" s="13">
        <f t="shared" si="733"/>
        <v>63417.325400000002</v>
      </c>
      <c r="X1426" s="13">
        <f t="shared" si="734"/>
        <v>-1442.9999999999993</v>
      </c>
      <c r="Y1426" s="43">
        <f t="shared" si="735"/>
        <v>1.3110066648750336</v>
      </c>
      <c r="Z1426" s="49"/>
      <c r="AA1426" s="24"/>
    </row>
    <row r="1427" spans="1:27" s="13" customFormat="1" x14ac:dyDescent="0.15">
      <c r="A1427" s="12">
        <v>42850</v>
      </c>
      <c r="B1427" s="60" t="s">
        <v>2656</v>
      </c>
      <c r="C1427" s="13" t="s">
        <v>1128</v>
      </c>
      <c r="D1427" s="13" t="s">
        <v>1129</v>
      </c>
      <c r="E1427" s="13" t="s">
        <v>1130</v>
      </c>
      <c r="F1427" s="13" t="str">
        <f t="shared" si="736"/>
        <v>SZ</v>
      </c>
      <c r="G1427" s="13" t="str">
        <f>VLOOKUP(LOWER(F1427)&amp;H1427,'Current pricing'!A:B,2,0)</f>
        <v>东方园林</v>
      </c>
      <c r="H1427" s="13" t="s">
        <v>1426</v>
      </c>
      <c r="I1427" s="13" t="s">
        <v>1207</v>
      </c>
      <c r="J1427" s="13" t="s">
        <v>3644</v>
      </c>
      <c r="K1427" s="13">
        <v>2900</v>
      </c>
      <c r="L1427" s="13">
        <v>1</v>
      </c>
      <c r="M1427" s="13">
        <v>16.989999999999998</v>
      </c>
      <c r="N1427" s="13">
        <f t="shared" si="729"/>
        <v>49270.999999999993</v>
      </c>
      <c r="O1427" s="13">
        <f t="shared" si="730"/>
        <v>49270.999999999993</v>
      </c>
      <c r="P1427" s="19">
        <f t="shared" si="737"/>
        <v>0</v>
      </c>
      <c r="Q1427" s="19">
        <f t="shared" si="739"/>
        <v>9.8541999999999987</v>
      </c>
      <c r="R1427" s="13">
        <f t="shared" si="738"/>
        <v>0</v>
      </c>
      <c r="S1427" s="19">
        <f t="shared" si="731"/>
        <v>-49280.854199999994</v>
      </c>
      <c r="T1427" s="13">
        <f t="shared" si="732"/>
        <v>-16.993397999999999</v>
      </c>
      <c r="U1427" s="13">
        <f>IF(ISNA(VLOOKUP(LOWER(F1427)&amp;H1427,Prices!A:C,3,0)),0,VLOOKUP(LOWER(F1427)&amp;H1427,Prices!A:C,3,0))</f>
        <v>20.399999999999999</v>
      </c>
      <c r="V1427" s="13">
        <f>IF(ISNA(VLOOKUP(LOWER(F1427)&amp;H1427,Prices!A:C,2,0)),0,VLOOKUP(LOWER(F1427)&amp;H1427,Prices!A:C,2,0))</f>
        <v>21.02</v>
      </c>
      <c r="W1427" s="13">
        <f t="shared" si="733"/>
        <v>11677.145800000002</v>
      </c>
      <c r="X1427" s="13">
        <f t="shared" si="734"/>
        <v>1798.000000000003</v>
      </c>
      <c r="Y1427" s="43">
        <f t="shared" si="735"/>
        <v>0.23699835197174815</v>
      </c>
      <c r="Z1427" s="49"/>
      <c r="AA1427" s="24"/>
    </row>
    <row r="1428" spans="1:27" s="13" customFormat="1" x14ac:dyDescent="0.15">
      <c r="A1428" s="12">
        <v>42850</v>
      </c>
      <c r="B1428" s="60" t="s">
        <v>2657</v>
      </c>
      <c r="C1428" s="13" t="s">
        <v>1128</v>
      </c>
      <c r="D1428" s="13" t="s">
        <v>1129</v>
      </c>
      <c r="E1428" s="13" t="s">
        <v>1130</v>
      </c>
      <c r="F1428" s="13" t="str">
        <f t="shared" si="736"/>
        <v>SZ</v>
      </c>
      <c r="G1428" s="13" t="str">
        <f>VLOOKUP(LOWER(F1428)&amp;H1428,'Current pricing'!A:B,2,0)</f>
        <v>东方园林</v>
      </c>
      <c r="H1428" s="13" t="s">
        <v>1426</v>
      </c>
      <c r="I1428" s="13" t="s">
        <v>1207</v>
      </c>
      <c r="J1428" s="13" t="s">
        <v>3644</v>
      </c>
      <c r="K1428" s="13">
        <v>2900</v>
      </c>
      <c r="L1428" s="13">
        <v>1</v>
      </c>
      <c r="M1428" s="13">
        <v>16.95</v>
      </c>
      <c r="N1428" s="13">
        <f t="shared" si="729"/>
        <v>49155</v>
      </c>
      <c r="O1428" s="13">
        <f t="shared" si="730"/>
        <v>49155</v>
      </c>
      <c r="P1428" s="19">
        <f t="shared" si="737"/>
        <v>0</v>
      </c>
      <c r="Q1428" s="19">
        <f t="shared" si="739"/>
        <v>9.8310000000000013</v>
      </c>
      <c r="R1428" s="13">
        <f t="shared" si="738"/>
        <v>0</v>
      </c>
      <c r="S1428" s="19">
        <f t="shared" si="731"/>
        <v>-49164.830999999998</v>
      </c>
      <c r="T1428" s="13">
        <f t="shared" si="732"/>
        <v>-16.953389999999999</v>
      </c>
      <c r="U1428" s="13">
        <f>IF(ISNA(VLOOKUP(LOWER(F1428)&amp;H1428,Prices!A:C,3,0)),0,VLOOKUP(LOWER(F1428)&amp;H1428,Prices!A:C,3,0))</f>
        <v>20.399999999999999</v>
      </c>
      <c r="V1428" s="13">
        <f>IF(ISNA(VLOOKUP(LOWER(F1428)&amp;H1428,Prices!A:C,2,0)),0,VLOOKUP(LOWER(F1428)&amp;H1428,Prices!A:C,2,0))</f>
        <v>21.02</v>
      </c>
      <c r="W1428" s="13">
        <f t="shared" si="733"/>
        <v>11793.169000000002</v>
      </c>
      <c r="X1428" s="13">
        <f t="shared" si="734"/>
        <v>1798.000000000003</v>
      </c>
      <c r="Y1428" s="43">
        <f t="shared" si="735"/>
        <v>0.23991799410029502</v>
      </c>
      <c r="Z1428" s="49"/>
      <c r="AA1428" s="24"/>
    </row>
    <row r="1429" spans="1:27" s="13" customFormat="1" x14ac:dyDescent="0.15">
      <c r="A1429" s="12">
        <v>42850</v>
      </c>
      <c r="B1429" s="60" t="s">
        <v>2658</v>
      </c>
      <c r="C1429" s="13" t="s">
        <v>1128</v>
      </c>
      <c r="D1429" s="13" t="s">
        <v>1129</v>
      </c>
      <c r="E1429" s="13" t="s">
        <v>1130</v>
      </c>
      <c r="F1429" s="13" t="str">
        <f t="shared" si="736"/>
        <v>SH</v>
      </c>
      <c r="G1429" s="13" t="str">
        <f>VLOOKUP(LOWER(F1429)&amp;H1429,'Current pricing'!A:B,2,0)</f>
        <v>中船防务</v>
      </c>
      <c r="H1429" s="13" t="s">
        <v>1511</v>
      </c>
      <c r="I1429" s="13" t="s">
        <v>1206</v>
      </c>
      <c r="J1429" s="13" t="s">
        <v>3644</v>
      </c>
      <c r="K1429" s="13">
        <v>-3600</v>
      </c>
      <c r="L1429" s="13">
        <v>1</v>
      </c>
      <c r="M1429" s="13">
        <v>35.088333333329999</v>
      </c>
      <c r="N1429" s="13">
        <f t="shared" si="729"/>
        <v>-126317.99999998799</v>
      </c>
      <c r="O1429" s="13">
        <f t="shared" si="730"/>
        <v>126317.99999998799</v>
      </c>
      <c r="P1429" s="19">
        <f t="shared" si="737"/>
        <v>2.5263599999997601</v>
      </c>
      <c r="Q1429" s="19">
        <f t="shared" si="739"/>
        <v>25.263599999997599</v>
      </c>
      <c r="R1429" s="13">
        <f t="shared" si="738"/>
        <v>126.32</v>
      </c>
      <c r="S1429" s="19">
        <f t="shared" si="731"/>
        <v>126163.89003998799</v>
      </c>
      <c r="T1429" s="13">
        <f t="shared" si="732"/>
        <v>-35.045525011107777</v>
      </c>
      <c r="U1429" s="13">
        <f>IF(ISNA(VLOOKUP(LOWER(F1429)&amp;H1429,Prices!A:C,3,0)),0,VLOOKUP(LOWER(F1429)&amp;H1429,Prices!A:C,3,0))</f>
        <v>26.66</v>
      </c>
      <c r="V1429" s="13">
        <f>IF(ISNA(VLOOKUP(LOWER(F1429)&amp;H1429,Prices!A:C,2,0)),0,VLOOKUP(LOWER(F1429)&amp;H1429,Prices!A:C,2,0))</f>
        <v>26.66</v>
      </c>
      <c r="W1429" s="13">
        <f t="shared" si="733"/>
        <v>30187.890039987997</v>
      </c>
      <c r="X1429" s="13">
        <f t="shared" si="734"/>
        <v>0</v>
      </c>
      <c r="Y1429" s="43">
        <f t="shared" si="735"/>
        <v>0.2389832806091837</v>
      </c>
      <c r="Z1429" s="49"/>
      <c r="AA1429" s="24"/>
    </row>
    <row r="1430" spans="1:27" s="13" customFormat="1" x14ac:dyDescent="0.15">
      <c r="A1430" s="12">
        <v>42850</v>
      </c>
      <c r="B1430" s="60" t="s">
        <v>2659</v>
      </c>
      <c r="C1430" s="13" t="s">
        <v>1128</v>
      </c>
      <c r="D1430" s="13" t="s">
        <v>1129</v>
      </c>
      <c r="E1430" s="13" t="s">
        <v>1130</v>
      </c>
      <c r="F1430" s="13" t="str">
        <f t="shared" si="736"/>
        <v>SH</v>
      </c>
      <c r="G1430" s="13" t="str">
        <f>VLOOKUP(LOWER(F1430)&amp;H1430,'Current pricing'!A:B,2,0)</f>
        <v>首创股份</v>
      </c>
      <c r="H1430" s="13" t="s">
        <v>2625</v>
      </c>
      <c r="I1430" s="13" t="s">
        <v>1206</v>
      </c>
      <c r="J1430" s="13" t="s">
        <v>3644</v>
      </c>
      <c r="K1430" s="13">
        <v>-9000</v>
      </c>
      <c r="L1430" s="13">
        <v>1</v>
      </c>
      <c r="M1430" s="13">
        <v>6.68</v>
      </c>
      <c r="N1430" s="13">
        <f t="shared" si="729"/>
        <v>-60120</v>
      </c>
      <c r="O1430" s="13">
        <f t="shared" si="730"/>
        <v>60120</v>
      </c>
      <c r="P1430" s="19">
        <f t="shared" si="737"/>
        <v>1.2024000000000001</v>
      </c>
      <c r="Q1430" s="19">
        <f t="shared" si="739"/>
        <v>12.024000000000001</v>
      </c>
      <c r="R1430" s="13">
        <f t="shared" si="738"/>
        <v>60.12</v>
      </c>
      <c r="S1430" s="19">
        <f t="shared" si="731"/>
        <v>60046.653599999998</v>
      </c>
      <c r="T1430" s="13">
        <f t="shared" si="732"/>
        <v>-6.6718503999999994</v>
      </c>
      <c r="U1430" s="13">
        <f>IF(ISNA(VLOOKUP(LOWER(F1430)&amp;H1430,Prices!A:C,3,0)),0,VLOOKUP(LOWER(F1430)&amp;H1430,Prices!A:C,3,0))</f>
        <v>5.63</v>
      </c>
      <c r="V1430" s="13">
        <f>IF(ISNA(VLOOKUP(LOWER(F1430)&amp;H1430,Prices!A:C,2,0)),0,VLOOKUP(LOWER(F1430)&amp;H1430,Prices!A:C,2,0))</f>
        <v>5.69</v>
      </c>
      <c r="W1430" s="13">
        <f t="shared" si="733"/>
        <v>8836.6535999999905</v>
      </c>
      <c r="X1430" s="13">
        <f t="shared" si="734"/>
        <v>-540.00000000000443</v>
      </c>
      <c r="Y1430" s="43">
        <f t="shared" si="735"/>
        <v>0.14698359281437109</v>
      </c>
      <c r="Z1430" s="49"/>
      <c r="AA1430" s="24"/>
    </row>
    <row r="1431" spans="1:27" s="13" customFormat="1" x14ac:dyDescent="0.15">
      <c r="A1431" s="12">
        <v>42850</v>
      </c>
      <c r="B1431" s="60" t="s">
        <v>2660</v>
      </c>
      <c r="C1431" s="13" t="s">
        <v>1128</v>
      </c>
      <c r="D1431" s="13" t="s">
        <v>1129</v>
      </c>
      <c r="E1431" s="13" t="s">
        <v>1130</v>
      </c>
      <c r="F1431" s="13" t="str">
        <f t="shared" si="736"/>
        <v>SH</v>
      </c>
      <c r="G1431" s="13" t="str">
        <f>VLOOKUP(LOWER(F1431)&amp;H1431,'Current pricing'!A:B,2,0)</f>
        <v>中船防务</v>
      </c>
      <c r="H1431" s="13" t="s">
        <v>1511</v>
      </c>
      <c r="I1431" s="13" t="s">
        <v>1206</v>
      </c>
      <c r="J1431" s="13" t="s">
        <v>3644</v>
      </c>
      <c r="K1431" s="13">
        <v>-7500</v>
      </c>
      <c r="L1431" s="13">
        <v>1</v>
      </c>
      <c r="M1431" s="13">
        <v>34.82</v>
      </c>
      <c r="N1431" s="13">
        <f t="shared" si="729"/>
        <v>-261150</v>
      </c>
      <c r="O1431" s="13">
        <f t="shared" si="730"/>
        <v>261150</v>
      </c>
      <c r="P1431" s="19">
        <f t="shared" si="737"/>
        <v>5.2230000000000008</v>
      </c>
      <c r="Q1431" s="19">
        <f t="shared" si="739"/>
        <v>52.230000000000004</v>
      </c>
      <c r="R1431" s="13">
        <f t="shared" si="738"/>
        <v>261.14999999999998</v>
      </c>
      <c r="S1431" s="19">
        <f t="shared" si="731"/>
        <v>260831.397</v>
      </c>
      <c r="T1431" s="13">
        <f t="shared" si="732"/>
        <v>-34.777519599999998</v>
      </c>
      <c r="U1431" s="13">
        <f>IF(ISNA(VLOOKUP(LOWER(F1431)&amp;H1431,Prices!A:C,3,0)),0,VLOOKUP(LOWER(F1431)&amp;H1431,Prices!A:C,3,0))</f>
        <v>26.66</v>
      </c>
      <c r="V1431" s="13">
        <f>IF(ISNA(VLOOKUP(LOWER(F1431)&amp;H1431,Prices!A:C,2,0)),0,VLOOKUP(LOWER(F1431)&amp;H1431,Prices!A:C,2,0))</f>
        <v>26.66</v>
      </c>
      <c r="W1431" s="13">
        <f t="shared" si="733"/>
        <v>60881.396999999983</v>
      </c>
      <c r="X1431" s="13">
        <f t="shared" si="734"/>
        <v>0</v>
      </c>
      <c r="Y1431" s="43">
        <f t="shared" si="735"/>
        <v>0.23312807581849504</v>
      </c>
      <c r="Z1431" s="49"/>
      <c r="AA1431" s="24"/>
    </row>
    <row r="1432" spans="1:27" s="13" customFormat="1" x14ac:dyDescent="0.15">
      <c r="A1432" s="12">
        <v>42850</v>
      </c>
      <c r="B1432" s="60" t="s">
        <v>2661</v>
      </c>
      <c r="C1432" s="13" t="s">
        <v>1128</v>
      </c>
      <c r="D1432" s="13" t="s">
        <v>1129</v>
      </c>
      <c r="E1432" s="13" t="s">
        <v>1130</v>
      </c>
      <c r="F1432" s="13" t="str">
        <f t="shared" si="736"/>
        <v>SH</v>
      </c>
      <c r="G1432" s="13" t="str">
        <f>VLOOKUP(LOWER(F1432)&amp;H1432,'Current pricing'!A:B,2,0)</f>
        <v>首创股份</v>
      </c>
      <c r="H1432" s="13" t="s">
        <v>2625</v>
      </c>
      <c r="I1432" s="13" t="s">
        <v>1206</v>
      </c>
      <c r="J1432" s="13" t="s">
        <v>3644</v>
      </c>
      <c r="K1432" s="13">
        <v>-20000</v>
      </c>
      <c r="L1432" s="13">
        <v>1</v>
      </c>
      <c r="M1432" s="13">
        <v>6.65</v>
      </c>
      <c r="N1432" s="13">
        <f t="shared" si="729"/>
        <v>-133000</v>
      </c>
      <c r="O1432" s="13">
        <f t="shared" si="730"/>
        <v>133000</v>
      </c>
      <c r="P1432" s="19">
        <f t="shared" si="737"/>
        <v>2.66</v>
      </c>
      <c r="Q1432" s="19">
        <f t="shared" si="739"/>
        <v>26.6</v>
      </c>
      <c r="R1432" s="13">
        <f t="shared" si="738"/>
        <v>133</v>
      </c>
      <c r="S1432" s="19">
        <f t="shared" si="731"/>
        <v>132837.74</v>
      </c>
      <c r="T1432" s="13">
        <f t="shared" si="732"/>
        <v>-6.6418869999999997</v>
      </c>
      <c r="U1432" s="13">
        <f>IF(ISNA(VLOOKUP(LOWER(F1432)&amp;H1432,Prices!A:C,3,0)),0,VLOOKUP(LOWER(F1432)&amp;H1432,Prices!A:C,3,0))</f>
        <v>5.63</v>
      </c>
      <c r="V1432" s="13">
        <f>IF(ISNA(VLOOKUP(LOWER(F1432)&amp;H1432,Prices!A:C,2,0)),0,VLOOKUP(LOWER(F1432)&amp;H1432,Prices!A:C,2,0))</f>
        <v>5.69</v>
      </c>
      <c r="W1432" s="13">
        <f t="shared" si="733"/>
        <v>19037.739999999983</v>
      </c>
      <c r="X1432" s="13">
        <f t="shared" si="734"/>
        <v>-1200.00000000001</v>
      </c>
      <c r="Y1432" s="43">
        <f t="shared" si="735"/>
        <v>0.14314090225563897</v>
      </c>
      <c r="Z1432" s="49"/>
      <c r="AA1432" s="24"/>
    </row>
    <row r="1433" spans="1:27" s="13" customFormat="1" x14ac:dyDescent="0.15">
      <c r="A1433" s="12">
        <v>42850</v>
      </c>
      <c r="B1433" s="60" t="s">
        <v>2662</v>
      </c>
      <c r="C1433" s="13" t="s">
        <v>1128</v>
      </c>
      <c r="D1433" s="13" t="s">
        <v>1129</v>
      </c>
      <c r="E1433" s="13" t="s">
        <v>1130</v>
      </c>
      <c r="F1433" s="13" t="str">
        <f t="shared" si="736"/>
        <v>SH</v>
      </c>
      <c r="G1433" s="13" t="str">
        <f>VLOOKUP(LOWER(F1433)&amp;H1433,'Current pricing'!A:B,2,0)</f>
        <v>金隅股份</v>
      </c>
      <c r="H1433" s="13" t="s">
        <v>2623</v>
      </c>
      <c r="I1433" s="13" t="s">
        <v>1206</v>
      </c>
      <c r="J1433" s="13" t="s">
        <v>3644</v>
      </c>
      <c r="K1433" s="13">
        <v>-15000</v>
      </c>
      <c r="L1433" s="13">
        <v>1</v>
      </c>
      <c r="M1433" s="13">
        <v>7.32</v>
      </c>
      <c r="N1433" s="13">
        <f t="shared" si="729"/>
        <v>-109800</v>
      </c>
      <c r="O1433" s="13">
        <f t="shared" si="730"/>
        <v>109800</v>
      </c>
      <c r="P1433" s="19">
        <f t="shared" si="737"/>
        <v>2.1960000000000002</v>
      </c>
      <c r="Q1433" s="19">
        <f t="shared" si="739"/>
        <v>21.96</v>
      </c>
      <c r="R1433" s="13">
        <f t="shared" si="738"/>
        <v>109.8</v>
      </c>
      <c r="S1433" s="19">
        <f t="shared" si="731"/>
        <v>109666.04399999999</v>
      </c>
      <c r="T1433" s="13">
        <f t="shared" si="732"/>
        <v>-7.3110695999999997</v>
      </c>
      <c r="U1433" s="13">
        <f>IF(ISNA(VLOOKUP(LOWER(F1433)&amp;H1433,Prices!A:C,3,0)),0,VLOOKUP(LOWER(F1433)&amp;H1433,Prices!A:C,3,0))</f>
        <v>5.84</v>
      </c>
      <c r="V1433" s="13">
        <f>IF(ISNA(VLOOKUP(LOWER(F1433)&amp;H1433,Prices!A:C,2,0)),0,VLOOKUP(LOWER(F1433)&amp;H1433,Prices!A:C,2,0))</f>
        <v>5.83</v>
      </c>
      <c r="W1433" s="13">
        <f t="shared" si="733"/>
        <v>22216.043999999994</v>
      </c>
      <c r="X1433" s="13">
        <f t="shared" si="734"/>
        <v>149.99999999999682</v>
      </c>
      <c r="Y1433" s="43">
        <f t="shared" si="735"/>
        <v>0.20233191256830596</v>
      </c>
      <c r="Z1433" s="49"/>
      <c r="AA1433" s="24"/>
    </row>
    <row r="1434" spans="1:27" s="13" customFormat="1" x14ac:dyDescent="0.15">
      <c r="A1434" s="12">
        <v>42851</v>
      </c>
      <c r="B1434" s="60" t="s">
        <v>2669</v>
      </c>
      <c r="C1434" s="13" t="s">
        <v>1128</v>
      </c>
      <c r="D1434" s="13" t="s">
        <v>1129</v>
      </c>
      <c r="E1434" s="13" t="s">
        <v>1130</v>
      </c>
      <c r="F1434" s="13" t="str">
        <f t="shared" si="736"/>
        <v>SH</v>
      </c>
      <c r="G1434" s="13" t="str">
        <f>VLOOKUP(LOWER(F1434)&amp;H1434,'Current pricing'!A:B,2,0)</f>
        <v>长久物流</v>
      </c>
      <c r="H1434" s="13" t="s">
        <v>1252</v>
      </c>
      <c r="I1434" s="13" t="s">
        <v>1206</v>
      </c>
      <c r="J1434" s="13" t="s">
        <v>3644</v>
      </c>
      <c r="K1434" s="13">
        <v>-2600</v>
      </c>
      <c r="L1434" s="13">
        <v>1</v>
      </c>
      <c r="M1434" s="13">
        <v>37.369999999999997</v>
      </c>
      <c r="N1434" s="13">
        <f t="shared" ref="N1434:N1445" si="740">K1434*M1434</f>
        <v>-97162</v>
      </c>
      <c r="O1434" s="13">
        <f t="shared" ref="O1434:O1445" si="741">ABS(N1434)</f>
        <v>97162</v>
      </c>
      <c r="P1434" s="19">
        <f t="shared" si="737"/>
        <v>1.9432400000000001</v>
      </c>
      <c r="Q1434" s="19">
        <f t="shared" si="739"/>
        <v>19.432400000000001</v>
      </c>
      <c r="R1434" s="13">
        <f t="shared" si="738"/>
        <v>97.16</v>
      </c>
      <c r="S1434" s="19">
        <f t="shared" ref="S1434:S1445" si="742">-(N1434+P1434+Q1434+R1434)</f>
        <v>97043.464359999998</v>
      </c>
      <c r="T1434" s="13">
        <f t="shared" ref="T1434:T1445" si="743">S1434/K1434</f>
        <v>-37.324409369230771</v>
      </c>
      <c r="U1434" s="13">
        <f>IF(ISNA(VLOOKUP(LOWER(F1434)&amp;H1434,Prices!A:C,3,0)),0,VLOOKUP(LOWER(F1434)&amp;H1434,Prices!A:C,3,0))</f>
        <v>30.18</v>
      </c>
      <c r="V1434" s="13">
        <f>IF(ISNA(VLOOKUP(LOWER(F1434)&amp;H1434,Prices!A:C,2,0)),0,VLOOKUP(LOWER(F1434)&amp;H1434,Prices!A:C,2,0))</f>
        <v>30.47</v>
      </c>
      <c r="W1434" s="13">
        <f t="shared" ref="W1434:W1445" si="744">IF(I1434="B",(V1434+T1434)*K1434,(V1434+T1434)*K1434)</f>
        <v>17821.464360000009</v>
      </c>
      <c r="X1434" s="13">
        <f t="shared" ref="X1434:X1445" si="745">K1434*(V1434-U1434)</f>
        <v>-753.99999999999773</v>
      </c>
      <c r="Y1434" s="43">
        <f t="shared" ref="Y1434:Y1445" si="746">W1434/O1434</f>
        <v>0.18342010621436372</v>
      </c>
      <c r="Z1434" s="49"/>
      <c r="AA1434" s="24"/>
    </row>
    <row r="1435" spans="1:27" s="13" customFormat="1" x14ac:dyDescent="0.15">
      <c r="A1435" s="12">
        <v>42851</v>
      </c>
      <c r="B1435" s="60" t="s">
        <v>2670</v>
      </c>
      <c r="C1435" s="13" t="s">
        <v>1128</v>
      </c>
      <c r="D1435" s="13" t="s">
        <v>1129</v>
      </c>
      <c r="E1435" s="13" t="s">
        <v>1130</v>
      </c>
      <c r="F1435" s="13" t="str">
        <f t="shared" si="736"/>
        <v>SZ</v>
      </c>
      <c r="G1435" s="13" t="str">
        <f>VLOOKUP(LOWER(F1435)&amp;H1435,'Current pricing'!A:B,2,0)</f>
        <v>碧水源</v>
      </c>
      <c r="H1435" s="13" t="s">
        <v>2031</v>
      </c>
      <c r="I1435" s="13" t="s">
        <v>1206</v>
      </c>
      <c r="J1435" s="13" t="s">
        <v>3644</v>
      </c>
      <c r="K1435" s="13">
        <v>-8900</v>
      </c>
      <c r="L1435" s="13">
        <v>1</v>
      </c>
      <c r="M1435" s="13">
        <v>21.66</v>
      </c>
      <c r="N1435" s="13">
        <f t="shared" si="740"/>
        <v>-192774</v>
      </c>
      <c r="O1435" s="13">
        <f t="shared" si="741"/>
        <v>192774</v>
      </c>
      <c r="P1435" s="19">
        <f t="shared" si="737"/>
        <v>0</v>
      </c>
      <c r="Q1435" s="19">
        <f t="shared" si="739"/>
        <v>38.5548</v>
      </c>
      <c r="R1435" s="13">
        <f t="shared" si="738"/>
        <v>192.77</v>
      </c>
      <c r="S1435" s="19">
        <f t="shared" si="742"/>
        <v>192542.6752</v>
      </c>
      <c r="T1435" s="13">
        <f t="shared" si="743"/>
        <v>-21.634008449438202</v>
      </c>
      <c r="U1435" s="13">
        <f>IF(ISNA(VLOOKUP(LOWER(F1435)&amp;H1435,Prices!A:C,3,0)),0,VLOOKUP(LOWER(F1435)&amp;H1435,Prices!A:C,3,0))</f>
        <v>18.07</v>
      </c>
      <c r="V1435" s="13">
        <f>IF(ISNA(VLOOKUP(LOWER(F1435)&amp;H1435,Prices!A:C,2,0)),0,VLOOKUP(LOWER(F1435)&amp;H1435,Prices!A:C,2,0))</f>
        <v>18.079999999999998</v>
      </c>
      <c r="W1435" s="13">
        <f t="shared" si="744"/>
        <v>31630.675200000012</v>
      </c>
      <c r="X1435" s="13">
        <f t="shared" si="745"/>
        <v>-88.999999999982293</v>
      </c>
      <c r="Y1435" s="43">
        <f t="shared" si="746"/>
        <v>0.16408164586510635</v>
      </c>
      <c r="Z1435" s="49"/>
      <c r="AA1435" s="24"/>
    </row>
    <row r="1436" spans="1:27" s="13" customFormat="1" x14ac:dyDescent="0.15">
      <c r="A1436" s="12">
        <v>42851</v>
      </c>
      <c r="B1436" s="60" t="s">
        <v>2671</v>
      </c>
      <c r="C1436" s="13" t="s">
        <v>1128</v>
      </c>
      <c r="D1436" s="13" t="s">
        <v>1129</v>
      </c>
      <c r="E1436" s="13" t="s">
        <v>1130</v>
      </c>
      <c r="F1436" s="13" t="str">
        <f t="shared" si="736"/>
        <v>SZ</v>
      </c>
      <c r="G1436" s="13" t="str">
        <f>VLOOKUP(LOWER(F1436)&amp;H1436,'Current pricing'!A:B,2,0)</f>
        <v>东方园林</v>
      </c>
      <c r="H1436" s="13" t="s">
        <v>1426</v>
      </c>
      <c r="I1436" s="13" t="s">
        <v>1206</v>
      </c>
      <c r="J1436" s="13" t="s">
        <v>3644</v>
      </c>
      <c r="K1436" s="13">
        <v>-23200</v>
      </c>
      <c r="L1436" s="13">
        <v>1</v>
      </c>
      <c r="M1436" s="13">
        <v>17.372</v>
      </c>
      <c r="N1436" s="13">
        <f t="shared" si="740"/>
        <v>-403030.4</v>
      </c>
      <c r="O1436" s="13">
        <f t="shared" si="741"/>
        <v>403030.4</v>
      </c>
      <c r="P1436" s="19">
        <f t="shared" si="737"/>
        <v>0</v>
      </c>
      <c r="Q1436" s="19">
        <f t="shared" si="739"/>
        <v>80.606080000000006</v>
      </c>
      <c r="R1436" s="13">
        <f t="shared" si="738"/>
        <v>403.03</v>
      </c>
      <c r="S1436" s="19">
        <f t="shared" si="742"/>
        <v>402546.76392</v>
      </c>
      <c r="T1436" s="13">
        <f t="shared" si="743"/>
        <v>-17.35115361724138</v>
      </c>
      <c r="U1436" s="13">
        <f>IF(ISNA(VLOOKUP(LOWER(F1436)&amp;H1436,Prices!A:C,3,0)),0,VLOOKUP(LOWER(F1436)&amp;H1436,Prices!A:C,3,0))</f>
        <v>20.399999999999999</v>
      </c>
      <c r="V1436" s="13">
        <f>IF(ISNA(VLOOKUP(LOWER(F1436)&amp;H1436,Prices!A:C,2,0)),0,VLOOKUP(LOWER(F1436)&amp;H1436,Prices!A:C,2,0))</f>
        <v>21.02</v>
      </c>
      <c r="W1436" s="13">
        <f t="shared" si="744"/>
        <v>-85117.236079999973</v>
      </c>
      <c r="X1436" s="13">
        <f t="shared" si="745"/>
        <v>-14384.000000000024</v>
      </c>
      <c r="Y1436" s="43">
        <f t="shared" si="746"/>
        <v>-0.21119309134000802</v>
      </c>
      <c r="Z1436" s="49"/>
      <c r="AA1436" s="24"/>
    </row>
    <row r="1437" spans="1:27" s="13" customFormat="1" x14ac:dyDescent="0.15">
      <c r="A1437" s="12">
        <v>42851</v>
      </c>
      <c r="B1437" s="60" t="s">
        <v>2672</v>
      </c>
      <c r="C1437" s="13" t="s">
        <v>1128</v>
      </c>
      <c r="D1437" s="13" t="s">
        <v>1129</v>
      </c>
      <c r="E1437" s="13" t="s">
        <v>1130</v>
      </c>
      <c r="F1437" s="13" t="str">
        <f t="shared" si="736"/>
        <v>SZ</v>
      </c>
      <c r="G1437" s="13" t="str">
        <f>VLOOKUP(LOWER(F1437)&amp;H1437,'Current pricing'!A:B,2,0)</f>
        <v>赣锋锂业</v>
      </c>
      <c r="H1437" s="13" t="s">
        <v>2023</v>
      </c>
      <c r="I1437" s="13" t="s">
        <v>1206</v>
      </c>
      <c r="J1437" s="13" t="s">
        <v>3644</v>
      </c>
      <c r="K1437" s="13">
        <v>-2600</v>
      </c>
      <c r="L1437" s="13">
        <v>1</v>
      </c>
      <c r="M1437" s="13">
        <v>41.25</v>
      </c>
      <c r="N1437" s="13">
        <f t="shared" si="740"/>
        <v>-107250</v>
      </c>
      <c r="O1437" s="13">
        <f t="shared" si="741"/>
        <v>107250</v>
      </c>
      <c r="P1437" s="19">
        <f t="shared" si="737"/>
        <v>0</v>
      </c>
      <c r="Q1437" s="19">
        <f t="shared" si="739"/>
        <v>21.45</v>
      </c>
      <c r="R1437" s="13">
        <f t="shared" si="738"/>
        <v>107.25</v>
      </c>
      <c r="S1437" s="19">
        <f t="shared" si="742"/>
        <v>107121.3</v>
      </c>
      <c r="T1437" s="13">
        <f t="shared" si="743"/>
        <v>-41.200499999999998</v>
      </c>
      <c r="U1437" s="13">
        <f>IF(ISNA(VLOOKUP(LOWER(F1437)&amp;H1437,Prices!A:C,3,0)),0,VLOOKUP(LOWER(F1437)&amp;H1437,Prices!A:C,3,0))</f>
        <v>87.11</v>
      </c>
      <c r="V1437" s="13">
        <f>IF(ISNA(VLOOKUP(LOWER(F1437)&amp;H1437,Prices!A:C,2,0)),0,VLOOKUP(LOWER(F1437)&amp;H1437,Prices!A:C,2,0))</f>
        <v>86</v>
      </c>
      <c r="W1437" s="13">
        <f t="shared" si="744"/>
        <v>-116478.70000000001</v>
      </c>
      <c r="X1437" s="13">
        <f t="shared" si="745"/>
        <v>2885.9999999999986</v>
      </c>
      <c r="Y1437" s="43">
        <f t="shared" si="746"/>
        <v>-1.086048484848485</v>
      </c>
      <c r="Z1437" s="49"/>
      <c r="AA1437" s="24"/>
    </row>
    <row r="1438" spans="1:27" s="13" customFormat="1" x14ac:dyDescent="0.15">
      <c r="A1438" s="12">
        <v>42851</v>
      </c>
      <c r="B1438" s="60" t="s">
        <v>2673</v>
      </c>
      <c r="C1438" s="13" t="s">
        <v>1128</v>
      </c>
      <c r="D1438" s="13" t="s">
        <v>1129</v>
      </c>
      <c r="E1438" s="13" t="s">
        <v>1130</v>
      </c>
      <c r="F1438" s="13" t="str">
        <f t="shared" si="736"/>
        <v>SZ</v>
      </c>
      <c r="G1438" s="13" t="str">
        <f>VLOOKUP(LOWER(F1438)&amp;H1438,'Current pricing'!A:B,2,0)</f>
        <v>神雾环保</v>
      </c>
      <c r="H1438" s="13" t="s">
        <v>2058</v>
      </c>
      <c r="I1438" s="13" t="s">
        <v>1207</v>
      </c>
      <c r="J1438" s="13" t="s">
        <v>3644</v>
      </c>
      <c r="K1438" s="13">
        <v>1600</v>
      </c>
      <c r="L1438" s="13">
        <v>1</v>
      </c>
      <c r="M1438" s="13">
        <v>31.12</v>
      </c>
      <c r="N1438" s="13">
        <f t="shared" si="740"/>
        <v>49792</v>
      </c>
      <c r="O1438" s="13">
        <f t="shared" si="741"/>
        <v>49792</v>
      </c>
      <c r="P1438" s="19">
        <f t="shared" si="737"/>
        <v>0</v>
      </c>
      <c r="Q1438" s="19">
        <f t="shared" si="739"/>
        <v>9.958400000000001</v>
      </c>
      <c r="R1438" s="13">
        <f t="shared" si="738"/>
        <v>0</v>
      </c>
      <c r="S1438" s="19">
        <f t="shared" si="742"/>
        <v>-49801.958400000003</v>
      </c>
      <c r="T1438" s="13">
        <f t="shared" si="743"/>
        <v>-31.126224000000001</v>
      </c>
      <c r="U1438" s="13">
        <f>IF(ISNA(VLOOKUP(LOWER(F1438)&amp;H1438,Prices!A:C,3,0)),0,VLOOKUP(LOWER(F1438)&amp;H1438,Prices!A:C,3,0))</f>
        <v>24.16</v>
      </c>
      <c r="V1438" s="13">
        <f>IF(ISNA(VLOOKUP(LOWER(F1438)&amp;H1438,Prices!A:C,2,0)),0,VLOOKUP(LOWER(F1438)&amp;H1438,Prices!A:C,2,0))</f>
        <v>24.16</v>
      </c>
      <c r="W1438" s="13">
        <f t="shared" si="744"/>
        <v>-11145.958400000001</v>
      </c>
      <c r="X1438" s="13">
        <f t="shared" si="745"/>
        <v>0</v>
      </c>
      <c r="Y1438" s="43">
        <f t="shared" si="746"/>
        <v>-0.22385038560411313</v>
      </c>
      <c r="Z1438" s="49"/>
      <c r="AA1438" s="24"/>
    </row>
    <row r="1439" spans="1:27" s="13" customFormat="1" x14ac:dyDescent="0.15">
      <c r="A1439" s="12">
        <v>42851</v>
      </c>
      <c r="B1439" s="60" t="s">
        <v>2674</v>
      </c>
      <c r="C1439" s="13" t="s">
        <v>1128</v>
      </c>
      <c r="D1439" s="13" t="s">
        <v>1129</v>
      </c>
      <c r="E1439" s="13" t="s">
        <v>1130</v>
      </c>
      <c r="F1439" s="13" t="str">
        <f t="shared" si="736"/>
        <v>SZ</v>
      </c>
      <c r="G1439" s="13" t="str">
        <f>VLOOKUP(LOWER(F1439)&amp;H1439,'Current pricing'!A:B,2,0)</f>
        <v>贵州百灵</v>
      </c>
      <c r="H1439" s="13" t="s">
        <v>2675</v>
      </c>
      <c r="I1439" s="13" t="s">
        <v>1207</v>
      </c>
      <c r="J1439" s="13" t="s">
        <v>3644</v>
      </c>
      <c r="K1439" s="13">
        <v>3000</v>
      </c>
      <c r="L1439" s="13">
        <v>1</v>
      </c>
      <c r="M1439" s="13">
        <v>16.489999999999998</v>
      </c>
      <c r="N1439" s="13">
        <f t="shared" si="740"/>
        <v>49469.999999999993</v>
      </c>
      <c r="O1439" s="13">
        <f t="shared" si="741"/>
        <v>49469.999999999993</v>
      </c>
      <c r="P1439" s="19">
        <f t="shared" si="737"/>
        <v>0</v>
      </c>
      <c r="Q1439" s="19">
        <f t="shared" si="739"/>
        <v>9.8939999999999984</v>
      </c>
      <c r="R1439" s="13">
        <f t="shared" si="738"/>
        <v>0</v>
      </c>
      <c r="S1439" s="19">
        <f t="shared" si="742"/>
        <v>-49479.893999999993</v>
      </c>
      <c r="T1439" s="13">
        <f t="shared" si="743"/>
        <v>-16.493297999999999</v>
      </c>
      <c r="U1439" s="13">
        <f>IF(ISNA(VLOOKUP(LOWER(F1439)&amp;H1439,Prices!A:C,3,0)),0,VLOOKUP(LOWER(F1439)&amp;H1439,Prices!A:C,3,0))</f>
        <v>18.010000000000002</v>
      </c>
      <c r="V1439" s="13">
        <f>IF(ISNA(VLOOKUP(LOWER(F1439)&amp;H1439,Prices!A:C,2,0)),0,VLOOKUP(LOWER(F1439)&amp;H1439,Prices!A:C,2,0))</f>
        <v>18.29</v>
      </c>
      <c r="W1439" s="13">
        <f t="shared" si="744"/>
        <v>5390.1059999999998</v>
      </c>
      <c r="X1439" s="13">
        <f t="shared" si="745"/>
        <v>839.99999999999272</v>
      </c>
      <c r="Y1439" s="43">
        <f t="shared" si="746"/>
        <v>0.1089570648878108</v>
      </c>
      <c r="Z1439" s="49"/>
      <c r="AA1439" s="24"/>
    </row>
    <row r="1440" spans="1:27" s="13" customFormat="1" x14ac:dyDescent="0.15">
      <c r="A1440" s="12">
        <v>42851</v>
      </c>
      <c r="B1440" s="60" t="s">
        <v>2676</v>
      </c>
      <c r="C1440" s="13" t="s">
        <v>1128</v>
      </c>
      <c r="D1440" s="13" t="s">
        <v>1129</v>
      </c>
      <c r="E1440" s="13" t="s">
        <v>1130</v>
      </c>
      <c r="F1440" s="13" t="str">
        <f t="shared" si="736"/>
        <v>SZ</v>
      </c>
      <c r="G1440" s="13" t="str">
        <f>VLOOKUP(LOWER(F1440)&amp;H1440,'Current pricing'!A:B,2,0)</f>
        <v>索菲亚</v>
      </c>
      <c r="H1440" s="13" t="s">
        <v>1848</v>
      </c>
      <c r="I1440" s="13" t="s">
        <v>1207</v>
      </c>
      <c r="J1440" s="13" t="s">
        <v>3644</v>
      </c>
      <c r="K1440" s="13">
        <v>1400</v>
      </c>
      <c r="L1440" s="13">
        <v>1</v>
      </c>
      <c r="M1440" s="13">
        <v>35.47</v>
      </c>
      <c r="N1440" s="13">
        <f t="shared" si="740"/>
        <v>49658</v>
      </c>
      <c r="O1440" s="13">
        <f t="shared" si="741"/>
        <v>49658</v>
      </c>
      <c r="P1440" s="19">
        <f t="shared" si="737"/>
        <v>0</v>
      </c>
      <c r="Q1440" s="19">
        <f t="shared" si="739"/>
        <v>9.9316000000000013</v>
      </c>
      <c r="R1440" s="13">
        <f t="shared" si="738"/>
        <v>0</v>
      </c>
      <c r="S1440" s="19">
        <f t="shared" si="742"/>
        <v>-49667.931600000004</v>
      </c>
      <c r="T1440" s="13">
        <f t="shared" si="743"/>
        <v>-35.477094000000001</v>
      </c>
      <c r="U1440" s="13">
        <f>IF(ISNA(VLOOKUP(LOWER(F1440)&amp;H1440,Prices!A:C,3,0)),0,VLOOKUP(LOWER(F1440)&amp;H1440,Prices!A:C,3,0))</f>
        <v>38.299999999999997</v>
      </c>
      <c r="V1440" s="13">
        <f>IF(ISNA(VLOOKUP(LOWER(F1440)&amp;H1440,Prices!A:C,2,0)),0,VLOOKUP(LOWER(F1440)&amp;H1440,Prices!A:C,2,0))</f>
        <v>38.33</v>
      </c>
      <c r="W1440" s="13">
        <f t="shared" si="744"/>
        <v>3994.068399999996</v>
      </c>
      <c r="X1440" s="13">
        <f t="shared" si="745"/>
        <v>42.000000000001592</v>
      </c>
      <c r="Y1440" s="43">
        <f t="shared" si="746"/>
        <v>8.0431519594023032E-2</v>
      </c>
      <c r="Z1440" s="49"/>
      <c r="AA1440" s="24"/>
    </row>
    <row r="1441" spans="1:27" s="13" customFormat="1" x14ac:dyDescent="0.15">
      <c r="A1441" s="12">
        <v>42851</v>
      </c>
      <c r="B1441" s="60" t="s">
        <v>2276</v>
      </c>
      <c r="C1441" s="13" t="s">
        <v>1128</v>
      </c>
      <c r="D1441" s="13" t="s">
        <v>1129</v>
      </c>
      <c r="E1441" s="13" t="s">
        <v>1130</v>
      </c>
      <c r="F1441" s="13" t="str">
        <f t="shared" si="736"/>
        <v>SZ</v>
      </c>
      <c r="G1441" s="13" t="str">
        <f>VLOOKUP(LOWER(F1441)&amp;H1441,'Current pricing'!A:B,2,0)</f>
        <v>贵州百灵</v>
      </c>
      <c r="H1441" s="13" t="s">
        <v>2675</v>
      </c>
      <c r="I1441" s="13" t="s">
        <v>1207</v>
      </c>
      <c r="J1441" s="13" t="s">
        <v>3644</v>
      </c>
      <c r="K1441" s="13">
        <v>3000</v>
      </c>
      <c r="L1441" s="13">
        <v>1</v>
      </c>
      <c r="M1441" s="13">
        <v>16.5</v>
      </c>
      <c r="N1441" s="13">
        <f t="shared" si="740"/>
        <v>49500</v>
      </c>
      <c r="O1441" s="13">
        <f t="shared" si="741"/>
        <v>49500</v>
      </c>
      <c r="P1441" s="19">
        <f t="shared" si="737"/>
        <v>0</v>
      </c>
      <c r="Q1441" s="19">
        <f t="shared" si="739"/>
        <v>9.9</v>
      </c>
      <c r="R1441" s="13">
        <f t="shared" si="738"/>
        <v>0</v>
      </c>
      <c r="S1441" s="19">
        <f t="shared" si="742"/>
        <v>-49509.9</v>
      </c>
      <c r="T1441" s="13">
        <f t="shared" si="743"/>
        <v>-16.503299999999999</v>
      </c>
      <c r="U1441" s="13">
        <f>IF(ISNA(VLOOKUP(LOWER(F1441)&amp;H1441,Prices!A:C,3,0)),0,VLOOKUP(LOWER(F1441)&amp;H1441,Prices!A:C,3,0))</f>
        <v>18.010000000000002</v>
      </c>
      <c r="V1441" s="13">
        <f>IF(ISNA(VLOOKUP(LOWER(F1441)&amp;H1441,Prices!A:C,2,0)),0,VLOOKUP(LOWER(F1441)&amp;H1441,Prices!A:C,2,0))</f>
        <v>18.29</v>
      </c>
      <c r="W1441" s="13">
        <f t="shared" si="744"/>
        <v>5360.0999999999995</v>
      </c>
      <c r="X1441" s="13">
        <f t="shared" si="745"/>
        <v>839.99999999999272</v>
      </c>
      <c r="Y1441" s="43">
        <f t="shared" si="746"/>
        <v>0.10828484848484847</v>
      </c>
      <c r="Z1441" s="49"/>
      <c r="AA1441" s="24"/>
    </row>
    <row r="1442" spans="1:27" s="13" customFormat="1" x14ac:dyDescent="0.15">
      <c r="A1442" s="12">
        <v>42851</v>
      </c>
      <c r="B1442" s="60" t="s">
        <v>2677</v>
      </c>
      <c r="C1442" s="13" t="s">
        <v>1128</v>
      </c>
      <c r="D1442" s="13" t="s">
        <v>1129</v>
      </c>
      <c r="E1442" s="13" t="s">
        <v>1130</v>
      </c>
      <c r="F1442" s="13" t="str">
        <f t="shared" si="736"/>
        <v>SZ</v>
      </c>
      <c r="G1442" s="13" t="str">
        <f>VLOOKUP(LOWER(F1442)&amp;H1442,'Current pricing'!A:B,2,0)</f>
        <v>索菲亚</v>
      </c>
      <c r="H1442" s="13" t="s">
        <v>1848</v>
      </c>
      <c r="I1442" s="13" t="s">
        <v>1207</v>
      </c>
      <c r="J1442" s="13" t="s">
        <v>3644</v>
      </c>
      <c r="K1442" s="13">
        <v>1400</v>
      </c>
      <c r="L1442" s="13">
        <v>1</v>
      </c>
      <c r="M1442" s="13">
        <v>35.380000000000003</v>
      </c>
      <c r="N1442" s="13">
        <f t="shared" si="740"/>
        <v>49532</v>
      </c>
      <c r="O1442" s="13">
        <f t="shared" si="741"/>
        <v>49532</v>
      </c>
      <c r="P1442" s="19">
        <f t="shared" si="737"/>
        <v>0</v>
      </c>
      <c r="Q1442" s="19">
        <f t="shared" si="739"/>
        <v>9.9063999999999997</v>
      </c>
      <c r="R1442" s="13">
        <f t="shared" si="738"/>
        <v>0</v>
      </c>
      <c r="S1442" s="19">
        <f t="shared" si="742"/>
        <v>-49541.9064</v>
      </c>
      <c r="T1442" s="13">
        <f t="shared" si="743"/>
        <v>-35.387076</v>
      </c>
      <c r="U1442" s="13">
        <f>IF(ISNA(VLOOKUP(LOWER(F1442)&amp;H1442,Prices!A:C,3,0)),0,VLOOKUP(LOWER(F1442)&amp;H1442,Prices!A:C,3,0))</f>
        <v>38.299999999999997</v>
      </c>
      <c r="V1442" s="13">
        <f>IF(ISNA(VLOOKUP(LOWER(F1442)&amp;H1442,Prices!A:C,2,0)),0,VLOOKUP(LOWER(F1442)&amp;H1442,Prices!A:C,2,0))</f>
        <v>38.33</v>
      </c>
      <c r="W1442" s="13">
        <f t="shared" si="744"/>
        <v>4120.0935999999974</v>
      </c>
      <c r="X1442" s="13">
        <f t="shared" si="745"/>
        <v>42.000000000001592</v>
      </c>
      <c r="Y1442" s="43">
        <f t="shared" si="746"/>
        <v>8.3180440927077395E-2</v>
      </c>
      <c r="Z1442" s="49"/>
      <c r="AA1442" s="24"/>
    </row>
    <row r="1443" spans="1:27" s="13" customFormat="1" x14ac:dyDescent="0.15">
      <c r="A1443" s="12">
        <v>42851</v>
      </c>
      <c r="B1443" s="60" t="s">
        <v>2678</v>
      </c>
      <c r="C1443" s="13" t="s">
        <v>1128</v>
      </c>
      <c r="D1443" s="13" t="s">
        <v>1129</v>
      </c>
      <c r="E1443" s="13" t="s">
        <v>1130</v>
      </c>
      <c r="F1443" s="13" t="str">
        <f t="shared" si="736"/>
        <v>SZ</v>
      </c>
      <c r="G1443" s="13" t="str">
        <f>VLOOKUP(LOWER(F1443)&amp;H1443,'Current pricing'!A:B,2,0)</f>
        <v>索菲亚</v>
      </c>
      <c r="H1443" s="13" t="s">
        <v>1848</v>
      </c>
      <c r="I1443" s="13" t="s">
        <v>1207</v>
      </c>
      <c r="J1443" s="13" t="s">
        <v>3644</v>
      </c>
      <c r="K1443" s="13">
        <v>1400</v>
      </c>
      <c r="L1443" s="13">
        <v>1</v>
      </c>
      <c r="M1443" s="13">
        <v>35.47</v>
      </c>
      <c r="N1443" s="13">
        <f t="shared" si="740"/>
        <v>49658</v>
      </c>
      <c r="O1443" s="13">
        <f t="shared" si="741"/>
        <v>49658</v>
      </c>
      <c r="P1443" s="19">
        <f t="shared" si="737"/>
        <v>0</v>
      </c>
      <c r="Q1443" s="19">
        <f t="shared" si="739"/>
        <v>9.9316000000000013</v>
      </c>
      <c r="R1443" s="13">
        <f t="shared" si="738"/>
        <v>0</v>
      </c>
      <c r="S1443" s="19">
        <f t="shared" si="742"/>
        <v>-49667.931600000004</v>
      </c>
      <c r="T1443" s="13">
        <f t="shared" si="743"/>
        <v>-35.477094000000001</v>
      </c>
      <c r="U1443" s="13">
        <f>IF(ISNA(VLOOKUP(LOWER(F1443)&amp;H1443,Prices!A:C,3,0)),0,VLOOKUP(LOWER(F1443)&amp;H1443,Prices!A:C,3,0))</f>
        <v>38.299999999999997</v>
      </c>
      <c r="V1443" s="13">
        <f>IF(ISNA(VLOOKUP(LOWER(F1443)&amp;H1443,Prices!A:C,2,0)),0,VLOOKUP(LOWER(F1443)&amp;H1443,Prices!A:C,2,0))</f>
        <v>38.33</v>
      </c>
      <c r="W1443" s="13">
        <f t="shared" si="744"/>
        <v>3994.068399999996</v>
      </c>
      <c r="X1443" s="13">
        <f t="shared" si="745"/>
        <v>42.000000000001592</v>
      </c>
      <c r="Y1443" s="43">
        <f t="shared" si="746"/>
        <v>8.0431519594023032E-2</v>
      </c>
      <c r="Z1443" s="49"/>
      <c r="AA1443" s="24"/>
    </row>
    <row r="1444" spans="1:27" s="13" customFormat="1" x14ac:dyDescent="0.15">
      <c r="A1444" s="12">
        <v>42851</v>
      </c>
      <c r="B1444" s="60" t="s">
        <v>2679</v>
      </c>
      <c r="C1444" s="13" t="s">
        <v>1128</v>
      </c>
      <c r="D1444" s="13" t="s">
        <v>1129</v>
      </c>
      <c r="E1444" s="13" t="s">
        <v>1130</v>
      </c>
      <c r="F1444" s="13" t="str">
        <f t="shared" si="736"/>
        <v>SZ</v>
      </c>
      <c r="G1444" s="13" t="str">
        <f>VLOOKUP(LOWER(F1444)&amp;H1444,'Current pricing'!A:B,2,0)</f>
        <v>神雾环保</v>
      </c>
      <c r="H1444" s="13" t="s">
        <v>2058</v>
      </c>
      <c r="I1444" s="13" t="s">
        <v>1207</v>
      </c>
      <c r="J1444" s="13" t="s">
        <v>3644</v>
      </c>
      <c r="K1444" s="13">
        <v>1600</v>
      </c>
      <c r="L1444" s="13">
        <v>1</v>
      </c>
      <c r="M1444" s="13">
        <v>31.22</v>
      </c>
      <c r="N1444" s="13">
        <f t="shared" si="740"/>
        <v>49952</v>
      </c>
      <c r="O1444" s="13">
        <f t="shared" si="741"/>
        <v>49952</v>
      </c>
      <c r="P1444" s="19">
        <f t="shared" si="737"/>
        <v>0</v>
      </c>
      <c r="Q1444" s="19">
        <f t="shared" si="739"/>
        <v>9.9904000000000011</v>
      </c>
      <c r="R1444" s="13">
        <f t="shared" si="738"/>
        <v>0</v>
      </c>
      <c r="S1444" s="19">
        <f t="shared" si="742"/>
        <v>-49961.990400000002</v>
      </c>
      <c r="T1444" s="13">
        <f t="shared" si="743"/>
        <v>-31.226244000000001</v>
      </c>
      <c r="U1444" s="13">
        <f>IF(ISNA(VLOOKUP(LOWER(F1444)&amp;H1444,Prices!A:C,3,0)),0,VLOOKUP(LOWER(F1444)&amp;H1444,Prices!A:C,3,0))</f>
        <v>24.16</v>
      </c>
      <c r="V1444" s="13">
        <f>IF(ISNA(VLOOKUP(LOWER(F1444)&amp;H1444,Prices!A:C,2,0)),0,VLOOKUP(LOWER(F1444)&amp;H1444,Prices!A:C,2,0))</f>
        <v>24.16</v>
      </c>
      <c r="W1444" s="13">
        <f t="shared" si="744"/>
        <v>-11305.990400000002</v>
      </c>
      <c r="X1444" s="13">
        <f t="shared" si="745"/>
        <v>0</v>
      </c>
      <c r="Y1444" s="43">
        <f t="shared" si="746"/>
        <v>-0.22633709160794369</v>
      </c>
      <c r="Z1444" s="49"/>
      <c r="AA1444" s="24"/>
    </row>
    <row r="1445" spans="1:27" s="13" customFormat="1" x14ac:dyDescent="0.15">
      <c r="A1445" s="12">
        <v>42851</v>
      </c>
      <c r="B1445" s="60" t="s">
        <v>2680</v>
      </c>
      <c r="C1445" s="13" t="s">
        <v>1128</v>
      </c>
      <c r="D1445" s="13" t="s">
        <v>1129</v>
      </c>
      <c r="E1445" s="13" t="s">
        <v>1130</v>
      </c>
      <c r="F1445" s="13" t="str">
        <f t="shared" si="736"/>
        <v>SZ</v>
      </c>
      <c r="G1445" s="13" t="str">
        <f>VLOOKUP(LOWER(F1445)&amp;H1445,'Current pricing'!A:B,2,0)</f>
        <v>索菲亚</v>
      </c>
      <c r="H1445" s="13" t="s">
        <v>1848</v>
      </c>
      <c r="I1445" s="13" t="s">
        <v>1207</v>
      </c>
      <c r="J1445" s="13" t="s">
        <v>3644</v>
      </c>
      <c r="K1445" s="13">
        <v>1400</v>
      </c>
      <c r="L1445" s="13">
        <v>1</v>
      </c>
      <c r="M1445" s="13">
        <v>35.67</v>
      </c>
      <c r="N1445" s="13">
        <f t="shared" si="740"/>
        <v>49938</v>
      </c>
      <c r="O1445" s="13">
        <f t="shared" si="741"/>
        <v>49938</v>
      </c>
      <c r="P1445" s="19">
        <f t="shared" si="737"/>
        <v>0</v>
      </c>
      <c r="Q1445" s="19">
        <f t="shared" si="739"/>
        <v>9.9876000000000005</v>
      </c>
      <c r="R1445" s="13">
        <f t="shared" si="738"/>
        <v>0</v>
      </c>
      <c r="S1445" s="19">
        <f t="shared" si="742"/>
        <v>-49947.9876</v>
      </c>
      <c r="T1445" s="13">
        <f t="shared" si="743"/>
        <v>-35.677134000000002</v>
      </c>
      <c r="U1445" s="13">
        <f>IF(ISNA(VLOOKUP(LOWER(F1445)&amp;H1445,Prices!A:C,3,0)),0,VLOOKUP(LOWER(F1445)&amp;H1445,Prices!A:C,3,0))</f>
        <v>38.299999999999997</v>
      </c>
      <c r="V1445" s="13">
        <f>IF(ISNA(VLOOKUP(LOWER(F1445)&amp;H1445,Prices!A:C,2,0)),0,VLOOKUP(LOWER(F1445)&amp;H1445,Prices!A:C,2,0))</f>
        <v>38.33</v>
      </c>
      <c r="W1445" s="13">
        <f t="shared" si="744"/>
        <v>3714.0123999999942</v>
      </c>
      <c r="X1445" s="13">
        <f t="shared" si="745"/>
        <v>42.000000000001592</v>
      </c>
      <c r="Y1445" s="43">
        <f t="shared" si="746"/>
        <v>7.4372469862629548E-2</v>
      </c>
      <c r="Z1445" s="49"/>
      <c r="AA1445" s="24"/>
    </row>
    <row r="1446" spans="1:27" s="13" customFormat="1" x14ac:dyDescent="0.15">
      <c r="A1446" s="12">
        <v>42852</v>
      </c>
      <c r="B1446" s="60" t="s">
        <v>2478</v>
      </c>
      <c r="C1446" s="13" t="s">
        <v>1128</v>
      </c>
      <c r="D1446" s="13" t="s">
        <v>1129</v>
      </c>
      <c r="E1446" s="13" t="s">
        <v>1130</v>
      </c>
      <c r="F1446" s="13" t="str">
        <f t="shared" si="736"/>
        <v>SZ</v>
      </c>
      <c r="G1446" s="13" t="str">
        <f>VLOOKUP(LOWER(F1446)&amp;H1446,'Current pricing'!A:B,2,0)</f>
        <v>索菲亚</v>
      </c>
      <c r="H1446" s="13" t="s">
        <v>1848</v>
      </c>
      <c r="I1446" s="13" t="s">
        <v>1206</v>
      </c>
      <c r="J1446" s="13" t="s">
        <v>3644</v>
      </c>
      <c r="K1446" s="13">
        <v>-5600</v>
      </c>
      <c r="L1446" s="13">
        <v>1</v>
      </c>
      <c r="M1446" s="13">
        <v>35.21</v>
      </c>
      <c r="N1446" s="13">
        <f t="shared" ref="N1446:N1458" si="747">K1446*M1446</f>
        <v>-197176</v>
      </c>
      <c r="O1446" s="13">
        <f t="shared" ref="O1446:O1458" si="748">ABS(N1446)</f>
        <v>197176</v>
      </c>
      <c r="P1446" s="19">
        <f t="shared" si="737"/>
        <v>0</v>
      </c>
      <c r="Q1446" s="19">
        <f t="shared" si="739"/>
        <v>39.435200000000002</v>
      </c>
      <c r="R1446" s="13">
        <f t="shared" si="738"/>
        <v>197.18</v>
      </c>
      <c r="S1446" s="19">
        <f t="shared" ref="S1446:S1458" si="749">-(N1446+P1446+Q1446+R1446)</f>
        <v>196939.3848</v>
      </c>
      <c r="T1446" s="13">
        <f t="shared" ref="T1446:T1458" si="750">S1446/K1446</f>
        <v>-35.167747285714285</v>
      </c>
      <c r="U1446" s="13">
        <f>IF(ISNA(VLOOKUP(LOWER(F1446)&amp;H1446,Prices!A:C,3,0)),0,VLOOKUP(LOWER(F1446)&amp;H1446,Prices!A:C,3,0))</f>
        <v>38.299999999999997</v>
      </c>
      <c r="V1446" s="13">
        <f>IF(ISNA(VLOOKUP(LOWER(F1446)&amp;H1446,Prices!A:C,2,0)),0,VLOOKUP(LOWER(F1446)&amp;H1446,Prices!A:C,2,0))</f>
        <v>38.33</v>
      </c>
      <c r="W1446" s="13">
        <f t="shared" ref="W1446:W1458" si="751">IF(I1446="B",(V1446+T1446)*K1446,(V1446+T1446)*K1446)</f>
        <v>-17708.615199999997</v>
      </c>
      <c r="X1446" s="13">
        <f t="shared" ref="X1446:X1458" si="752">K1446*(V1446-U1446)</f>
        <v>-168.00000000000637</v>
      </c>
      <c r="Y1446" s="43">
        <f t="shared" ref="Y1446:Y1458" si="753">W1446/O1446</f>
        <v>-8.9811210289284682E-2</v>
      </c>
      <c r="Z1446" s="49"/>
      <c r="AA1446" s="24"/>
    </row>
    <row r="1447" spans="1:27" s="13" customFormat="1" x14ac:dyDescent="0.15">
      <c r="A1447" s="12">
        <v>42852</v>
      </c>
      <c r="B1447" s="60" t="s">
        <v>2682</v>
      </c>
      <c r="C1447" s="13" t="s">
        <v>1128</v>
      </c>
      <c r="D1447" s="13" t="s">
        <v>1129</v>
      </c>
      <c r="E1447" s="13" t="s">
        <v>1130</v>
      </c>
      <c r="F1447" s="13" t="str">
        <f t="shared" si="736"/>
        <v>SZ</v>
      </c>
      <c r="G1447" s="13" t="str">
        <f>VLOOKUP(LOWER(F1447)&amp;H1447,'Current pricing'!A:B,2,0)</f>
        <v>贵州百灵</v>
      </c>
      <c r="H1447" s="13" t="s">
        <v>2675</v>
      </c>
      <c r="I1447" s="13" t="s">
        <v>1206</v>
      </c>
      <c r="J1447" s="13" t="s">
        <v>3644</v>
      </c>
      <c r="K1447" s="13">
        <v>-6000</v>
      </c>
      <c r="L1447" s="13">
        <v>1</v>
      </c>
      <c r="M1447" s="13">
        <v>16.47</v>
      </c>
      <c r="N1447" s="13">
        <f t="shared" si="747"/>
        <v>-98820</v>
      </c>
      <c r="O1447" s="13">
        <f t="shared" si="748"/>
        <v>98820</v>
      </c>
      <c r="P1447" s="19">
        <f t="shared" si="737"/>
        <v>0</v>
      </c>
      <c r="Q1447" s="19">
        <f t="shared" si="739"/>
        <v>19.763999999999999</v>
      </c>
      <c r="R1447" s="13">
        <f t="shared" si="738"/>
        <v>98.82</v>
      </c>
      <c r="S1447" s="19">
        <f t="shared" si="749"/>
        <v>98701.415999999997</v>
      </c>
      <c r="T1447" s="13">
        <f t="shared" si="750"/>
        <v>-16.450236</v>
      </c>
      <c r="U1447" s="13">
        <f>IF(ISNA(VLOOKUP(LOWER(F1447)&amp;H1447,Prices!A:C,3,0)),0,VLOOKUP(LOWER(F1447)&amp;H1447,Prices!A:C,3,0))</f>
        <v>18.010000000000002</v>
      </c>
      <c r="V1447" s="13">
        <f>IF(ISNA(VLOOKUP(LOWER(F1447)&amp;H1447,Prices!A:C,2,0)),0,VLOOKUP(LOWER(F1447)&amp;H1447,Prices!A:C,2,0))</f>
        <v>18.29</v>
      </c>
      <c r="W1447" s="13">
        <f t="shared" si="751"/>
        <v>-11038.583999999993</v>
      </c>
      <c r="X1447" s="13">
        <f t="shared" si="752"/>
        <v>-1679.9999999999854</v>
      </c>
      <c r="Y1447" s="43">
        <f t="shared" si="753"/>
        <v>-0.11170394656952028</v>
      </c>
      <c r="Z1447" s="49"/>
      <c r="AA1447" s="24"/>
    </row>
    <row r="1448" spans="1:27" s="13" customFormat="1" x14ac:dyDescent="0.15">
      <c r="A1448" s="12">
        <v>42852</v>
      </c>
      <c r="B1448" s="60" t="s">
        <v>2683</v>
      </c>
      <c r="C1448" s="13" t="s">
        <v>1128</v>
      </c>
      <c r="D1448" s="13" t="s">
        <v>1129</v>
      </c>
      <c r="E1448" s="13" t="s">
        <v>1130</v>
      </c>
      <c r="F1448" s="13" t="str">
        <f t="shared" si="736"/>
        <v>SZ</v>
      </c>
      <c r="G1448" s="13" t="str">
        <f>VLOOKUP(LOWER(F1448)&amp;H1448,'Current pricing'!A:B,2,0)</f>
        <v>贵州百灵</v>
      </c>
      <c r="H1448" s="13" t="s">
        <v>2675</v>
      </c>
      <c r="I1448" s="13" t="s">
        <v>1207</v>
      </c>
      <c r="J1448" s="13" t="s">
        <v>3644</v>
      </c>
      <c r="K1448" s="13">
        <v>3000</v>
      </c>
      <c r="L1448" s="13">
        <v>1</v>
      </c>
      <c r="M1448" s="13">
        <v>16.2</v>
      </c>
      <c r="N1448" s="13">
        <f t="shared" si="747"/>
        <v>48600</v>
      </c>
      <c r="O1448" s="13">
        <f t="shared" si="748"/>
        <v>48600</v>
      </c>
      <c r="P1448" s="19">
        <f t="shared" si="737"/>
        <v>0</v>
      </c>
      <c r="Q1448" s="19">
        <f t="shared" si="739"/>
        <v>9.7200000000000006</v>
      </c>
      <c r="R1448" s="13">
        <f t="shared" si="738"/>
        <v>0</v>
      </c>
      <c r="S1448" s="19">
        <f t="shared" si="749"/>
        <v>-48609.72</v>
      </c>
      <c r="T1448" s="13">
        <f t="shared" si="750"/>
        <v>-16.203240000000001</v>
      </c>
      <c r="U1448" s="13">
        <f>IF(ISNA(VLOOKUP(LOWER(F1448)&amp;H1448,Prices!A:C,3,0)),0,VLOOKUP(LOWER(F1448)&amp;H1448,Prices!A:C,3,0))</f>
        <v>18.010000000000002</v>
      </c>
      <c r="V1448" s="13">
        <f>IF(ISNA(VLOOKUP(LOWER(F1448)&amp;H1448,Prices!A:C,2,0)),0,VLOOKUP(LOWER(F1448)&amp;H1448,Prices!A:C,2,0))</f>
        <v>18.29</v>
      </c>
      <c r="W1448" s="13">
        <f t="shared" si="751"/>
        <v>6260.2799999999943</v>
      </c>
      <c r="X1448" s="13">
        <f t="shared" si="752"/>
        <v>839.99999999999272</v>
      </c>
      <c r="Y1448" s="43">
        <f t="shared" si="753"/>
        <v>0.12881234567901223</v>
      </c>
      <c r="Z1448" s="49"/>
      <c r="AA1448" s="24"/>
    </row>
    <row r="1449" spans="1:27" s="13" customFormat="1" x14ac:dyDescent="0.15">
      <c r="A1449" s="12">
        <v>42852</v>
      </c>
      <c r="B1449" s="60" t="s">
        <v>2684</v>
      </c>
      <c r="C1449" s="13" t="s">
        <v>1128</v>
      </c>
      <c r="D1449" s="13" t="s">
        <v>1129</v>
      </c>
      <c r="E1449" s="13" t="s">
        <v>1130</v>
      </c>
      <c r="F1449" s="13" t="str">
        <f t="shared" si="736"/>
        <v>SH</v>
      </c>
      <c r="G1449" s="13" t="str">
        <f>VLOOKUP(LOWER(F1449)&amp;H1449,'Current pricing'!A:B,2,0)</f>
        <v>中国船舶</v>
      </c>
      <c r="H1449" s="13" t="s">
        <v>1352</v>
      </c>
      <c r="I1449" s="13" t="s">
        <v>1207</v>
      </c>
      <c r="J1449" s="13" t="s">
        <v>3644</v>
      </c>
      <c r="K1449" s="13">
        <v>1900</v>
      </c>
      <c r="L1449" s="13">
        <v>1</v>
      </c>
      <c r="M1449" s="13">
        <v>26.1</v>
      </c>
      <c r="N1449" s="13">
        <f t="shared" si="747"/>
        <v>49590</v>
      </c>
      <c r="O1449" s="13">
        <f t="shared" si="748"/>
        <v>49590</v>
      </c>
      <c r="P1449" s="19">
        <f t="shared" si="737"/>
        <v>0.99180000000000013</v>
      </c>
      <c r="Q1449" s="19">
        <f t="shared" si="739"/>
        <v>9.918000000000001</v>
      </c>
      <c r="R1449" s="13">
        <f t="shared" si="738"/>
        <v>0</v>
      </c>
      <c r="S1449" s="19">
        <f t="shared" si="749"/>
        <v>-49600.909800000001</v>
      </c>
      <c r="T1449" s="13">
        <f t="shared" si="750"/>
        <v>-26.105741999999999</v>
      </c>
      <c r="U1449" s="13">
        <f>IF(ISNA(VLOOKUP(LOWER(F1449)&amp;H1449,Prices!A:C,3,0)),0,VLOOKUP(LOWER(F1449)&amp;H1449,Prices!A:C,3,0))</f>
        <v>24.67</v>
      </c>
      <c r="V1449" s="13">
        <f>IF(ISNA(VLOOKUP(LOWER(F1449)&amp;H1449,Prices!A:C,2,0)),0,VLOOKUP(LOWER(F1449)&amp;H1449,Prices!A:C,2,0))</f>
        <v>24.67</v>
      </c>
      <c r="W1449" s="13">
        <f t="shared" si="751"/>
        <v>-2727.9097999999954</v>
      </c>
      <c r="X1449" s="13">
        <f t="shared" si="752"/>
        <v>0</v>
      </c>
      <c r="Y1449" s="43">
        <f t="shared" si="753"/>
        <v>-5.500927203065125E-2</v>
      </c>
      <c r="Z1449" s="49"/>
      <c r="AA1449" s="24"/>
    </row>
    <row r="1450" spans="1:27" s="13" customFormat="1" x14ac:dyDescent="0.15">
      <c r="A1450" s="12">
        <v>42852</v>
      </c>
      <c r="B1450" s="60" t="s">
        <v>2685</v>
      </c>
      <c r="C1450" s="13" t="s">
        <v>1128</v>
      </c>
      <c r="D1450" s="13" t="s">
        <v>1129</v>
      </c>
      <c r="E1450" s="13" t="s">
        <v>1130</v>
      </c>
      <c r="F1450" s="13" t="str">
        <f t="shared" si="736"/>
        <v>SH</v>
      </c>
      <c r="G1450" s="13" t="str">
        <f>VLOOKUP(LOWER(F1450)&amp;H1450,'Current pricing'!A:B,2,0)</f>
        <v>中国船舶</v>
      </c>
      <c r="H1450" s="13" t="s">
        <v>1352</v>
      </c>
      <c r="I1450" s="13" t="s">
        <v>1207</v>
      </c>
      <c r="J1450" s="13" t="s">
        <v>3644</v>
      </c>
      <c r="K1450" s="13">
        <v>1800</v>
      </c>
      <c r="L1450" s="13">
        <v>1</v>
      </c>
      <c r="M1450" s="13">
        <v>26.61</v>
      </c>
      <c r="N1450" s="13">
        <f t="shared" si="747"/>
        <v>47898</v>
      </c>
      <c r="O1450" s="13">
        <f t="shared" si="748"/>
        <v>47898</v>
      </c>
      <c r="P1450" s="19">
        <f t="shared" si="737"/>
        <v>0.95796000000000003</v>
      </c>
      <c r="Q1450" s="19">
        <f t="shared" si="739"/>
        <v>9.579600000000001</v>
      </c>
      <c r="R1450" s="13">
        <f t="shared" si="738"/>
        <v>0</v>
      </c>
      <c r="S1450" s="19">
        <f t="shared" si="749"/>
        <v>-47908.537559999997</v>
      </c>
      <c r="T1450" s="13">
        <f t="shared" si="750"/>
        <v>-26.615854199999998</v>
      </c>
      <c r="U1450" s="13">
        <f>IF(ISNA(VLOOKUP(LOWER(F1450)&amp;H1450,Prices!A:C,3,0)),0,VLOOKUP(LOWER(F1450)&amp;H1450,Prices!A:C,3,0))</f>
        <v>24.67</v>
      </c>
      <c r="V1450" s="13">
        <f>IF(ISNA(VLOOKUP(LOWER(F1450)&amp;H1450,Prices!A:C,2,0)),0,VLOOKUP(LOWER(F1450)&amp;H1450,Prices!A:C,2,0))</f>
        <v>24.67</v>
      </c>
      <c r="W1450" s="13">
        <f t="shared" si="751"/>
        <v>-3502.5375599999925</v>
      </c>
      <c r="X1450" s="13">
        <f t="shared" si="752"/>
        <v>0</v>
      </c>
      <c r="Y1450" s="43">
        <f t="shared" si="753"/>
        <v>-7.3124922961292596E-2</v>
      </c>
      <c r="Z1450" s="49"/>
      <c r="AA1450" s="24"/>
    </row>
    <row r="1451" spans="1:27" s="13" customFormat="1" x14ac:dyDescent="0.15">
      <c r="A1451" s="12">
        <v>42852</v>
      </c>
      <c r="B1451" s="60" t="s">
        <v>2686</v>
      </c>
      <c r="C1451" s="13" t="s">
        <v>1128</v>
      </c>
      <c r="D1451" s="13" t="s">
        <v>1129</v>
      </c>
      <c r="E1451" s="13" t="s">
        <v>1130</v>
      </c>
      <c r="F1451" s="13" t="str">
        <f t="shared" si="736"/>
        <v>SZ</v>
      </c>
      <c r="G1451" s="13" t="str">
        <f>VLOOKUP(LOWER(F1451)&amp;H1451,'Current pricing'!A:B,2,0)</f>
        <v>贵州百灵</v>
      </c>
      <c r="H1451" s="13" t="s">
        <v>2675</v>
      </c>
      <c r="I1451" s="13" t="s">
        <v>1207</v>
      </c>
      <c r="J1451" s="13" t="s">
        <v>3644</v>
      </c>
      <c r="K1451" s="13">
        <v>3000</v>
      </c>
      <c r="L1451" s="13">
        <v>1</v>
      </c>
      <c r="M1451" s="13">
        <v>16.329999999999998</v>
      </c>
      <c r="N1451" s="13">
        <f t="shared" si="747"/>
        <v>48989.999999999993</v>
      </c>
      <c r="O1451" s="13">
        <f t="shared" si="748"/>
        <v>48989.999999999993</v>
      </c>
      <c r="P1451" s="19">
        <f t="shared" si="737"/>
        <v>0</v>
      </c>
      <c r="Q1451" s="19">
        <f t="shared" si="739"/>
        <v>9.7979999999999983</v>
      </c>
      <c r="R1451" s="13">
        <f t="shared" si="738"/>
        <v>0</v>
      </c>
      <c r="S1451" s="19">
        <f t="shared" si="749"/>
        <v>-48999.797999999995</v>
      </c>
      <c r="T1451" s="13">
        <f t="shared" si="750"/>
        <v>-16.333265999999998</v>
      </c>
      <c r="U1451" s="13">
        <f>IF(ISNA(VLOOKUP(LOWER(F1451)&amp;H1451,Prices!A:C,3,0)),0,VLOOKUP(LOWER(F1451)&amp;H1451,Prices!A:C,3,0))</f>
        <v>18.010000000000002</v>
      </c>
      <c r="V1451" s="13">
        <f>IF(ISNA(VLOOKUP(LOWER(F1451)&amp;H1451,Prices!A:C,2,0)),0,VLOOKUP(LOWER(F1451)&amp;H1451,Prices!A:C,2,0))</f>
        <v>18.29</v>
      </c>
      <c r="W1451" s="13">
        <f t="shared" si="751"/>
        <v>5870.202000000003</v>
      </c>
      <c r="X1451" s="13">
        <f t="shared" si="752"/>
        <v>839.99999999999272</v>
      </c>
      <c r="Y1451" s="43">
        <f t="shared" si="753"/>
        <v>0.11982449479485617</v>
      </c>
      <c r="Z1451" s="49"/>
      <c r="AA1451" s="24"/>
    </row>
    <row r="1452" spans="1:27" s="13" customFormat="1" x14ac:dyDescent="0.15">
      <c r="A1452" s="12">
        <v>42852</v>
      </c>
      <c r="B1452" s="60" t="s">
        <v>2687</v>
      </c>
      <c r="C1452" s="13" t="s">
        <v>1128</v>
      </c>
      <c r="D1452" s="13" t="s">
        <v>1129</v>
      </c>
      <c r="E1452" s="13" t="s">
        <v>1130</v>
      </c>
      <c r="F1452" s="13" t="str">
        <f t="shared" si="736"/>
        <v>SZ</v>
      </c>
      <c r="G1452" s="13" t="str">
        <f>VLOOKUP(LOWER(F1452)&amp;H1452,'Current pricing'!A:B,2,0)</f>
        <v>神雾环保</v>
      </c>
      <c r="H1452" s="13" t="s">
        <v>2058</v>
      </c>
      <c r="I1452" s="13" t="s">
        <v>1207</v>
      </c>
      <c r="J1452" s="13" t="s">
        <v>3644</v>
      </c>
      <c r="K1452" s="13">
        <v>1600</v>
      </c>
      <c r="L1452" s="13">
        <v>1</v>
      </c>
      <c r="M1452" s="13">
        <v>30.77</v>
      </c>
      <c r="N1452" s="13">
        <f t="shared" si="747"/>
        <v>49232</v>
      </c>
      <c r="O1452" s="13">
        <f t="shared" si="748"/>
        <v>49232</v>
      </c>
      <c r="P1452" s="19">
        <f t="shared" si="737"/>
        <v>0</v>
      </c>
      <c r="Q1452" s="19">
        <f t="shared" si="739"/>
        <v>9.8464000000000009</v>
      </c>
      <c r="R1452" s="13">
        <f t="shared" si="738"/>
        <v>0</v>
      </c>
      <c r="S1452" s="19">
        <f t="shared" si="749"/>
        <v>-49241.846400000002</v>
      </c>
      <c r="T1452" s="13">
        <f t="shared" si="750"/>
        <v>-30.776154000000002</v>
      </c>
      <c r="U1452" s="13">
        <f>IF(ISNA(VLOOKUP(LOWER(F1452)&amp;H1452,Prices!A:C,3,0)),0,VLOOKUP(LOWER(F1452)&amp;H1452,Prices!A:C,3,0))</f>
        <v>24.16</v>
      </c>
      <c r="V1452" s="13">
        <f>IF(ISNA(VLOOKUP(LOWER(F1452)&amp;H1452,Prices!A:C,2,0)),0,VLOOKUP(LOWER(F1452)&amp;H1452,Prices!A:C,2,0))</f>
        <v>24.16</v>
      </c>
      <c r="W1452" s="13">
        <f t="shared" si="751"/>
        <v>-10585.846400000002</v>
      </c>
      <c r="X1452" s="13">
        <f t="shared" si="752"/>
        <v>0</v>
      </c>
      <c r="Y1452" s="43">
        <f t="shared" si="753"/>
        <v>-0.21501962950926232</v>
      </c>
      <c r="Z1452" s="49"/>
      <c r="AA1452" s="24"/>
    </row>
    <row r="1453" spans="1:27" s="13" customFormat="1" x14ac:dyDescent="0.15">
      <c r="A1453" s="12">
        <v>42852</v>
      </c>
      <c r="B1453" s="60" t="s">
        <v>2688</v>
      </c>
      <c r="C1453" s="13" t="s">
        <v>1128</v>
      </c>
      <c r="D1453" s="13" t="s">
        <v>1129</v>
      </c>
      <c r="E1453" s="13" t="s">
        <v>1130</v>
      </c>
      <c r="F1453" s="13" t="str">
        <f t="shared" si="736"/>
        <v>SZ</v>
      </c>
      <c r="G1453" s="13" t="str">
        <f>VLOOKUP(LOWER(F1453)&amp;H1453,'Current pricing'!A:B,2,0)</f>
        <v>索菲亚</v>
      </c>
      <c r="H1453" s="13" t="s">
        <v>1848</v>
      </c>
      <c r="I1453" s="13" t="s">
        <v>1207</v>
      </c>
      <c r="J1453" s="13" t="s">
        <v>3644</v>
      </c>
      <c r="K1453" s="13">
        <v>1400</v>
      </c>
      <c r="L1453" s="13">
        <v>1</v>
      </c>
      <c r="M1453" s="13">
        <v>34.65</v>
      </c>
      <c r="N1453" s="13">
        <f t="shared" si="747"/>
        <v>48510</v>
      </c>
      <c r="O1453" s="13">
        <f t="shared" si="748"/>
        <v>48510</v>
      </c>
      <c r="P1453" s="19">
        <f t="shared" si="737"/>
        <v>0</v>
      </c>
      <c r="Q1453" s="19">
        <f t="shared" si="739"/>
        <v>9.702</v>
      </c>
      <c r="R1453" s="13">
        <f t="shared" si="738"/>
        <v>0</v>
      </c>
      <c r="S1453" s="19">
        <f t="shared" si="749"/>
        <v>-48519.701999999997</v>
      </c>
      <c r="T1453" s="13">
        <f t="shared" si="750"/>
        <v>-34.656929999999996</v>
      </c>
      <c r="U1453" s="13">
        <f>IF(ISNA(VLOOKUP(LOWER(F1453)&amp;H1453,Prices!A:C,3,0)),0,VLOOKUP(LOWER(F1453)&amp;H1453,Prices!A:C,3,0))</f>
        <v>38.299999999999997</v>
      </c>
      <c r="V1453" s="13">
        <f>IF(ISNA(VLOOKUP(LOWER(F1453)&amp;H1453,Prices!A:C,2,0)),0,VLOOKUP(LOWER(F1453)&amp;H1453,Prices!A:C,2,0))</f>
        <v>38.33</v>
      </c>
      <c r="W1453" s="13">
        <f t="shared" si="751"/>
        <v>5142.2980000000034</v>
      </c>
      <c r="X1453" s="13">
        <f t="shared" si="752"/>
        <v>42.000000000001592</v>
      </c>
      <c r="Y1453" s="43">
        <f t="shared" si="753"/>
        <v>0.10600490620490627</v>
      </c>
      <c r="Z1453" s="49"/>
      <c r="AA1453" s="24"/>
    </row>
    <row r="1454" spans="1:27" s="13" customFormat="1" x14ac:dyDescent="0.15">
      <c r="A1454" s="12">
        <v>42852</v>
      </c>
      <c r="B1454" s="60" t="s">
        <v>2689</v>
      </c>
      <c r="C1454" s="13" t="s">
        <v>1128</v>
      </c>
      <c r="D1454" s="13" t="s">
        <v>1129</v>
      </c>
      <c r="E1454" s="13" t="s">
        <v>1130</v>
      </c>
      <c r="F1454" s="13" t="str">
        <f t="shared" si="736"/>
        <v>SZ</v>
      </c>
      <c r="G1454" s="13" t="str">
        <f>VLOOKUP(LOWER(F1454)&amp;H1454,'Current pricing'!A:B,2,0)</f>
        <v>神雾环保</v>
      </c>
      <c r="H1454" s="13" t="s">
        <v>2058</v>
      </c>
      <c r="I1454" s="13" t="s">
        <v>1207</v>
      </c>
      <c r="J1454" s="13" t="s">
        <v>3644</v>
      </c>
      <c r="K1454" s="13">
        <v>1600</v>
      </c>
      <c r="L1454" s="13">
        <v>1</v>
      </c>
      <c r="M1454" s="13">
        <v>30.728999999999999</v>
      </c>
      <c r="N1454" s="13">
        <f t="shared" si="747"/>
        <v>49166.400000000001</v>
      </c>
      <c r="O1454" s="13">
        <f t="shared" si="748"/>
        <v>49166.400000000001</v>
      </c>
      <c r="P1454" s="19">
        <f t="shared" si="737"/>
        <v>0</v>
      </c>
      <c r="Q1454" s="19">
        <f t="shared" si="739"/>
        <v>9.8332800000000002</v>
      </c>
      <c r="R1454" s="13">
        <f t="shared" si="738"/>
        <v>0</v>
      </c>
      <c r="S1454" s="19">
        <f t="shared" si="749"/>
        <v>-49176.23328</v>
      </c>
      <c r="T1454" s="13">
        <f t="shared" si="750"/>
        <v>-30.735145800000002</v>
      </c>
      <c r="U1454" s="13">
        <f>IF(ISNA(VLOOKUP(LOWER(F1454)&amp;H1454,Prices!A:C,3,0)),0,VLOOKUP(LOWER(F1454)&amp;H1454,Prices!A:C,3,0))</f>
        <v>24.16</v>
      </c>
      <c r="V1454" s="13">
        <f>IF(ISNA(VLOOKUP(LOWER(F1454)&amp;H1454,Prices!A:C,2,0)),0,VLOOKUP(LOWER(F1454)&amp;H1454,Prices!A:C,2,0))</f>
        <v>24.16</v>
      </c>
      <c r="W1454" s="13">
        <f t="shared" si="751"/>
        <v>-10520.233280000002</v>
      </c>
      <c r="X1454" s="13">
        <f t="shared" si="752"/>
        <v>0</v>
      </c>
      <c r="Y1454" s="43">
        <f t="shared" si="753"/>
        <v>-0.21397200689902052</v>
      </c>
      <c r="Z1454" s="49"/>
      <c r="AA1454" s="24"/>
    </row>
    <row r="1455" spans="1:27" s="13" customFormat="1" x14ac:dyDescent="0.15">
      <c r="A1455" s="12">
        <v>42852</v>
      </c>
      <c r="B1455" s="60" t="s">
        <v>2690</v>
      </c>
      <c r="C1455" s="13" t="s">
        <v>1128</v>
      </c>
      <c r="D1455" s="13" t="s">
        <v>1129</v>
      </c>
      <c r="E1455" s="13" t="s">
        <v>1130</v>
      </c>
      <c r="F1455" s="13" t="str">
        <f t="shared" si="736"/>
        <v>SZ</v>
      </c>
      <c r="G1455" s="13" t="str">
        <f>VLOOKUP(LOWER(F1455)&amp;H1455,'Current pricing'!A:B,2,0)</f>
        <v>索菲亚</v>
      </c>
      <c r="H1455" s="13" t="s">
        <v>1848</v>
      </c>
      <c r="I1455" s="13" t="s">
        <v>1207</v>
      </c>
      <c r="J1455" s="13" t="s">
        <v>3644</v>
      </c>
      <c r="K1455" s="13">
        <v>1400</v>
      </c>
      <c r="L1455" s="13">
        <v>1</v>
      </c>
      <c r="M1455" s="13">
        <v>34.6</v>
      </c>
      <c r="N1455" s="13">
        <f t="shared" si="747"/>
        <v>48440</v>
      </c>
      <c r="O1455" s="13">
        <f t="shared" si="748"/>
        <v>48440</v>
      </c>
      <c r="P1455" s="19">
        <f t="shared" si="737"/>
        <v>0</v>
      </c>
      <c r="Q1455" s="19">
        <f t="shared" si="739"/>
        <v>9.6880000000000006</v>
      </c>
      <c r="R1455" s="13">
        <f t="shared" si="738"/>
        <v>0</v>
      </c>
      <c r="S1455" s="19">
        <f t="shared" si="749"/>
        <v>-48449.688000000002</v>
      </c>
      <c r="T1455" s="13">
        <f t="shared" si="750"/>
        <v>-34.606920000000002</v>
      </c>
      <c r="U1455" s="13">
        <f>IF(ISNA(VLOOKUP(LOWER(F1455)&amp;H1455,Prices!A:C,3,0)),0,VLOOKUP(LOWER(F1455)&amp;H1455,Prices!A:C,3,0))</f>
        <v>38.299999999999997</v>
      </c>
      <c r="V1455" s="13">
        <f>IF(ISNA(VLOOKUP(LOWER(F1455)&amp;H1455,Prices!A:C,2,0)),0,VLOOKUP(LOWER(F1455)&amp;H1455,Prices!A:C,2,0))</f>
        <v>38.33</v>
      </c>
      <c r="W1455" s="13">
        <f t="shared" si="751"/>
        <v>5212.3119999999944</v>
      </c>
      <c r="X1455" s="13">
        <f t="shared" si="752"/>
        <v>42.000000000001592</v>
      </c>
      <c r="Y1455" s="43">
        <f t="shared" si="753"/>
        <v>0.10760346820809237</v>
      </c>
      <c r="Z1455" s="49"/>
      <c r="AA1455" s="24"/>
    </row>
    <row r="1456" spans="1:27" s="13" customFormat="1" x14ac:dyDescent="0.15">
      <c r="A1456" s="12">
        <v>42852</v>
      </c>
      <c r="B1456" s="60" t="s">
        <v>2691</v>
      </c>
      <c r="C1456" s="13" t="s">
        <v>1128</v>
      </c>
      <c r="D1456" s="13" t="s">
        <v>1129</v>
      </c>
      <c r="E1456" s="13" t="s">
        <v>1130</v>
      </c>
      <c r="F1456" s="13" t="str">
        <f t="shared" si="736"/>
        <v>SH</v>
      </c>
      <c r="G1456" s="13" t="str">
        <f>VLOOKUP(LOWER(F1456)&amp;H1456,'Current pricing'!A:B,2,0)</f>
        <v>中国船舶</v>
      </c>
      <c r="H1456" s="13" t="s">
        <v>1352</v>
      </c>
      <c r="I1456" s="13" t="s">
        <v>1207</v>
      </c>
      <c r="J1456" s="13" t="s">
        <v>3644</v>
      </c>
      <c r="K1456" s="13">
        <v>1800</v>
      </c>
      <c r="L1456" s="13">
        <v>1</v>
      </c>
      <c r="M1456" s="13">
        <v>26.5</v>
      </c>
      <c r="N1456" s="13">
        <f t="shared" si="747"/>
        <v>47700</v>
      </c>
      <c r="O1456" s="13">
        <f t="shared" si="748"/>
        <v>47700</v>
      </c>
      <c r="P1456" s="19">
        <f t="shared" si="737"/>
        <v>0.95400000000000007</v>
      </c>
      <c r="Q1456" s="19">
        <f t="shared" si="739"/>
        <v>9.5400000000000009</v>
      </c>
      <c r="R1456" s="13">
        <f t="shared" si="738"/>
        <v>0</v>
      </c>
      <c r="S1456" s="19">
        <f t="shared" si="749"/>
        <v>-47710.493999999999</v>
      </c>
      <c r="T1456" s="13">
        <f t="shared" si="750"/>
        <v>-26.50583</v>
      </c>
      <c r="U1456" s="13">
        <f>IF(ISNA(VLOOKUP(LOWER(F1456)&amp;H1456,Prices!A:C,3,0)),0,VLOOKUP(LOWER(F1456)&amp;H1456,Prices!A:C,3,0))</f>
        <v>24.67</v>
      </c>
      <c r="V1456" s="13">
        <f>IF(ISNA(VLOOKUP(LOWER(F1456)&amp;H1456,Prices!A:C,2,0)),0,VLOOKUP(LOWER(F1456)&amp;H1456,Prices!A:C,2,0))</f>
        <v>24.67</v>
      </c>
      <c r="W1456" s="13">
        <f t="shared" si="751"/>
        <v>-3304.493999999996</v>
      </c>
      <c r="X1456" s="13">
        <f t="shared" si="752"/>
        <v>0</v>
      </c>
      <c r="Y1456" s="43">
        <f t="shared" si="753"/>
        <v>-6.9276603773584827E-2</v>
      </c>
      <c r="Z1456" s="49"/>
      <c r="AA1456" s="24"/>
    </row>
    <row r="1457" spans="1:27" s="13" customFormat="1" x14ac:dyDescent="0.15">
      <c r="A1457" s="12">
        <v>42852</v>
      </c>
      <c r="B1457" s="60" t="s">
        <v>2104</v>
      </c>
      <c r="C1457" s="13" t="s">
        <v>1128</v>
      </c>
      <c r="D1457" s="13" t="s">
        <v>1129</v>
      </c>
      <c r="E1457" s="13" t="s">
        <v>1130</v>
      </c>
      <c r="F1457" s="13" t="str">
        <f t="shared" si="736"/>
        <v>SH</v>
      </c>
      <c r="G1457" s="13" t="str">
        <f>VLOOKUP(LOWER(F1457)&amp;H1457,'Current pricing'!A:B,2,0)</f>
        <v>中国船舶</v>
      </c>
      <c r="H1457" s="13" t="s">
        <v>1352</v>
      </c>
      <c r="I1457" s="13" t="s">
        <v>1207</v>
      </c>
      <c r="J1457" s="13" t="s">
        <v>3644</v>
      </c>
      <c r="K1457" s="13">
        <v>1800</v>
      </c>
      <c r="L1457" s="13">
        <v>1</v>
      </c>
      <c r="M1457" s="13">
        <v>26.74</v>
      </c>
      <c r="N1457" s="13">
        <f t="shared" si="747"/>
        <v>48132</v>
      </c>
      <c r="O1457" s="13">
        <f t="shared" si="748"/>
        <v>48132</v>
      </c>
      <c r="P1457" s="19">
        <f t="shared" si="737"/>
        <v>0.96264000000000005</v>
      </c>
      <c r="Q1457" s="19">
        <f t="shared" si="739"/>
        <v>9.6264000000000003</v>
      </c>
      <c r="R1457" s="13">
        <f t="shared" si="738"/>
        <v>0</v>
      </c>
      <c r="S1457" s="19">
        <f t="shared" si="749"/>
        <v>-48142.589039999999</v>
      </c>
      <c r="T1457" s="13">
        <f t="shared" si="750"/>
        <v>-26.7458828</v>
      </c>
      <c r="U1457" s="13">
        <f>IF(ISNA(VLOOKUP(LOWER(F1457)&amp;H1457,Prices!A:C,3,0)),0,VLOOKUP(LOWER(F1457)&amp;H1457,Prices!A:C,3,0))</f>
        <v>24.67</v>
      </c>
      <c r="V1457" s="13">
        <f>IF(ISNA(VLOOKUP(LOWER(F1457)&amp;H1457,Prices!A:C,2,0)),0,VLOOKUP(LOWER(F1457)&amp;H1457,Prices!A:C,2,0))</f>
        <v>24.67</v>
      </c>
      <c r="W1457" s="13">
        <f t="shared" si="751"/>
        <v>-3736.5890399999976</v>
      </c>
      <c r="X1457" s="13">
        <f t="shared" si="752"/>
        <v>0</v>
      </c>
      <c r="Y1457" s="43">
        <f t="shared" si="753"/>
        <v>-7.7632116679132335E-2</v>
      </c>
      <c r="Z1457" s="49"/>
      <c r="AA1457" s="24"/>
    </row>
    <row r="1458" spans="1:27" s="13" customFormat="1" x14ac:dyDescent="0.15">
      <c r="A1458" s="12">
        <v>42852</v>
      </c>
      <c r="B1458" s="60" t="s">
        <v>2692</v>
      </c>
      <c r="C1458" s="13" t="s">
        <v>1128</v>
      </c>
      <c r="D1458" s="13" t="s">
        <v>1129</v>
      </c>
      <c r="E1458" s="13" t="s">
        <v>1130</v>
      </c>
      <c r="F1458" s="13" t="str">
        <f t="shared" si="736"/>
        <v>SH</v>
      </c>
      <c r="G1458" s="13" t="str">
        <f>VLOOKUP(LOWER(F1458)&amp;H1458,'Current pricing'!A:B,2,0)</f>
        <v>中国船舶</v>
      </c>
      <c r="H1458" s="13" t="s">
        <v>1352</v>
      </c>
      <c r="I1458" s="13" t="s">
        <v>1207</v>
      </c>
      <c r="J1458" s="13" t="s">
        <v>3644</v>
      </c>
      <c r="K1458" s="13">
        <v>1800</v>
      </c>
      <c r="L1458" s="13">
        <v>1</v>
      </c>
      <c r="M1458" s="13">
        <v>26.8</v>
      </c>
      <c r="N1458" s="13">
        <f t="shared" si="747"/>
        <v>48240</v>
      </c>
      <c r="O1458" s="13">
        <f t="shared" si="748"/>
        <v>48240</v>
      </c>
      <c r="P1458" s="19">
        <f t="shared" si="737"/>
        <v>0.9648000000000001</v>
      </c>
      <c r="Q1458" s="19">
        <f t="shared" si="739"/>
        <v>9.6479999999999997</v>
      </c>
      <c r="R1458" s="13">
        <f t="shared" si="738"/>
        <v>0</v>
      </c>
      <c r="S1458" s="19">
        <f t="shared" si="749"/>
        <v>-48250.612800000003</v>
      </c>
      <c r="T1458" s="13">
        <f t="shared" si="750"/>
        <v>-26.805896000000001</v>
      </c>
      <c r="U1458" s="13">
        <f>IF(ISNA(VLOOKUP(LOWER(F1458)&amp;H1458,Prices!A:C,3,0)),0,VLOOKUP(LOWER(F1458)&amp;H1458,Prices!A:C,3,0))</f>
        <v>24.67</v>
      </c>
      <c r="V1458" s="13">
        <f>IF(ISNA(VLOOKUP(LOWER(F1458)&amp;H1458,Prices!A:C,2,0)),0,VLOOKUP(LOWER(F1458)&amp;H1458,Prices!A:C,2,0))</f>
        <v>24.67</v>
      </c>
      <c r="W1458" s="13">
        <f t="shared" si="751"/>
        <v>-3844.6127999999981</v>
      </c>
      <c r="X1458" s="13">
        <f t="shared" si="752"/>
        <v>0</v>
      </c>
      <c r="Y1458" s="43">
        <f t="shared" si="753"/>
        <v>-7.9697611940298466E-2</v>
      </c>
      <c r="Z1458" s="49"/>
      <c r="AA1458" s="24"/>
    </row>
    <row r="1459" spans="1:27" s="13" customFormat="1" x14ac:dyDescent="0.15">
      <c r="A1459" s="12">
        <v>42853</v>
      </c>
      <c r="B1459" s="60" t="s">
        <v>2383</v>
      </c>
      <c r="C1459" s="13" t="s">
        <v>1128</v>
      </c>
      <c r="D1459" s="13" t="s">
        <v>1129</v>
      </c>
      <c r="E1459" s="13" t="s">
        <v>1130</v>
      </c>
      <c r="F1459" s="13" t="str">
        <f t="shared" si="736"/>
        <v>SH</v>
      </c>
      <c r="G1459" s="13" t="str">
        <f>VLOOKUP(LOWER(F1459)&amp;H1459,'Current pricing'!A:B,2,0)</f>
        <v>中国船舶</v>
      </c>
      <c r="H1459" s="13" t="s">
        <v>1352</v>
      </c>
      <c r="I1459" s="13" t="s">
        <v>1206</v>
      </c>
      <c r="J1459" s="13" t="s">
        <v>3644</v>
      </c>
      <c r="K1459" s="13">
        <v>-2300</v>
      </c>
      <c r="L1459" s="13">
        <v>1</v>
      </c>
      <c r="M1459" s="13">
        <v>26.66</v>
      </c>
      <c r="N1459" s="13">
        <f t="shared" ref="N1459:N1465" si="754">K1459*M1459</f>
        <v>-61318</v>
      </c>
      <c r="O1459" s="13">
        <f t="shared" ref="O1459:O1465" si="755">ABS(N1459)</f>
        <v>61318</v>
      </c>
      <c r="P1459" s="19">
        <f t="shared" si="737"/>
        <v>1.2263600000000001</v>
      </c>
      <c r="Q1459" s="19">
        <f t="shared" si="739"/>
        <v>12.2636</v>
      </c>
      <c r="R1459" s="13">
        <f t="shared" si="738"/>
        <v>61.32</v>
      </c>
      <c r="S1459" s="19">
        <f t="shared" ref="S1459:S1465" si="756">-(N1459+P1459+Q1459+R1459)</f>
        <v>61243.190040000001</v>
      </c>
      <c r="T1459" s="13">
        <f t="shared" ref="T1459:T1465" si="757">S1459/K1459</f>
        <v>-26.627473930434782</v>
      </c>
      <c r="U1459" s="13">
        <f>IF(ISNA(VLOOKUP(LOWER(F1459)&amp;H1459,Prices!A:C,3,0)),0,VLOOKUP(LOWER(F1459)&amp;H1459,Prices!A:C,3,0))</f>
        <v>24.67</v>
      </c>
      <c r="V1459" s="13">
        <f>IF(ISNA(VLOOKUP(LOWER(F1459)&amp;H1459,Prices!A:C,2,0)),0,VLOOKUP(LOWER(F1459)&amp;H1459,Prices!A:C,2,0))</f>
        <v>24.67</v>
      </c>
      <c r="W1459" s="13">
        <f t="shared" ref="W1459:W1465" si="758">IF(I1459="B",(V1459+T1459)*K1459,(V1459+T1459)*K1459)</f>
        <v>4502.190039999994</v>
      </c>
      <c r="X1459" s="13">
        <f t="shared" ref="X1459:X1465" si="759">K1459*(V1459-U1459)</f>
        <v>0</v>
      </c>
      <c r="Y1459" s="43">
        <f t="shared" ref="Y1459:Y1465" si="760">W1459/O1459</f>
        <v>7.342362829837884E-2</v>
      </c>
      <c r="Z1459" s="49"/>
      <c r="AA1459" s="24"/>
    </row>
    <row r="1460" spans="1:27" s="13" customFormat="1" x14ac:dyDescent="0.15">
      <c r="A1460" s="12">
        <v>42853</v>
      </c>
      <c r="B1460" s="60" t="s">
        <v>2694</v>
      </c>
      <c r="C1460" s="13" t="s">
        <v>1128</v>
      </c>
      <c r="D1460" s="13" t="s">
        <v>1129</v>
      </c>
      <c r="E1460" s="13" t="s">
        <v>1130</v>
      </c>
      <c r="F1460" s="13" t="str">
        <f t="shared" si="736"/>
        <v>SH</v>
      </c>
      <c r="G1460" s="13" t="str">
        <f>VLOOKUP(LOWER(F1460)&amp;H1460,'Current pricing'!A:B,2,0)</f>
        <v>中国船舶</v>
      </c>
      <c r="H1460" s="13" t="s">
        <v>1352</v>
      </c>
      <c r="I1460" s="13" t="s">
        <v>1206</v>
      </c>
      <c r="J1460" s="13" t="s">
        <v>3644</v>
      </c>
      <c r="K1460" s="13">
        <v>-4500</v>
      </c>
      <c r="L1460" s="13">
        <v>1</v>
      </c>
      <c r="M1460" s="13">
        <v>26.68</v>
      </c>
      <c r="N1460" s="13">
        <f t="shared" si="754"/>
        <v>-120060</v>
      </c>
      <c r="O1460" s="13">
        <f t="shared" si="755"/>
        <v>120060</v>
      </c>
      <c r="P1460" s="19">
        <f t="shared" si="737"/>
        <v>2.4012000000000002</v>
      </c>
      <c r="Q1460" s="19">
        <f t="shared" si="739"/>
        <v>24.012</v>
      </c>
      <c r="R1460" s="13">
        <f t="shared" si="738"/>
        <v>120.06</v>
      </c>
      <c r="S1460" s="19">
        <f t="shared" si="756"/>
        <v>119913.52680000001</v>
      </c>
      <c r="T1460" s="13">
        <f t="shared" si="757"/>
        <v>-26.6474504</v>
      </c>
      <c r="U1460" s="13">
        <f>IF(ISNA(VLOOKUP(LOWER(F1460)&amp;H1460,Prices!A:C,3,0)),0,VLOOKUP(LOWER(F1460)&amp;H1460,Prices!A:C,3,0))</f>
        <v>24.67</v>
      </c>
      <c r="V1460" s="13">
        <f>IF(ISNA(VLOOKUP(LOWER(F1460)&amp;H1460,Prices!A:C,2,0)),0,VLOOKUP(LOWER(F1460)&amp;H1460,Prices!A:C,2,0))</f>
        <v>24.67</v>
      </c>
      <c r="W1460" s="13">
        <f t="shared" si="758"/>
        <v>8898.5267999999942</v>
      </c>
      <c r="X1460" s="13">
        <f t="shared" si="759"/>
        <v>0</v>
      </c>
      <c r="Y1460" s="43">
        <f t="shared" si="760"/>
        <v>7.4117331334332778E-2</v>
      </c>
      <c r="Z1460" s="49"/>
      <c r="AA1460" s="24"/>
    </row>
    <row r="1461" spans="1:27" s="13" customFormat="1" x14ac:dyDescent="0.15">
      <c r="A1461" s="12">
        <v>42853</v>
      </c>
      <c r="B1461" s="60" t="s">
        <v>2538</v>
      </c>
      <c r="C1461" s="13" t="s">
        <v>1128</v>
      </c>
      <c r="D1461" s="13" t="s">
        <v>1129</v>
      </c>
      <c r="E1461" s="13" t="s">
        <v>1130</v>
      </c>
      <c r="F1461" s="13" t="str">
        <f t="shared" si="736"/>
        <v>SZ</v>
      </c>
      <c r="G1461" s="13" t="str">
        <f>VLOOKUP(LOWER(F1461)&amp;H1461,'Current pricing'!A:B,2,0)</f>
        <v>索菲亚</v>
      </c>
      <c r="H1461" s="13" t="s">
        <v>1848</v>
      </c>
      <c r="I1461" s="13" t="s">
        <v>1206</v>
      </c>
      <c r="J1461" s="13" t="s">
        <v>3644</v>
      </c>
      <c r="K1461" s="13">
        <v>-2800</v>
      </c>
      <c r="L1461" s="13">
        <v>1</v>
      </c>
      <c r="M1461" s="13">
        <v>34.75</v>
      </c>
      <c r="N1461" s="13">
        <f t="shared" si="754"/>
        <v>-97300</v>
      </c>
      <c r="O1461" s="13">
        <f t="shared" si="755"/>
        <v>97300</v>
      </c>
      <c r="P1461" s="19">
        <f t="shared" si="737"/>
        <v>0</v>
      </c>
      <c r="Q1461" s="19">
        <f t="shared" si="739"/>
        <v>19.46</v>
      </c>
      <c r="R1461" s="13">
        <f t="shared" si="738"/>
        <v>97.3</v>
      </c>
      <c r="S1461" s="19">
        <f t="shared" si="756"/>
        <v>97183.239999999991</v>
      </c>
      <c r="T1461" s="13">
        <f t="shared" si="757"/>
        <v>-34.708299999999994</v>
      </c>
      <c r="U1461" s="13">
        <f>IF(ISNA(VLOOKUP(LOWER(F1461)&amp;H1461,Prices!A:C,3,0)),0,VLOOKUP(LOWER(F1461)&amp;H1461,Prices!A:C,3,0))</f>
        <v>38.299999999999997</v>
      </c>
      <c r="V1461" s="13">
        <f>IF(ISNA(VLOOKUP(LOWER(F1461)&amp;H1461,Prices!A:C,2,0)),0,VLOOKUP(LOWER(F1461)&amp;H1461,Prices!A:C,2,0))</f>
        <v>38.33</v>
      </c>
      <c r="W1461" s="13">
        <f t="shared" si="758"/>
        <v>-10140.760000000011</v>
      </c>
      <c r="X1461" s="13">
        <f t="shared" si="759"/>
        <v>-84.000000000003183</v>
      </c>
      <c r="Y1461" s="43">
        <f t="shared" si="760"/>
        <v>-0.10422158273381306</v>
      </c>
      <c r="Z1461" s="49"/>
      <c r="AA1461" s="24"/>
    </row>
    <row r="1462" spans="1:27" s="13" customFormat="1" x14ac:dyDescent="0.15">
      <c r="A1462" s="12">
        <v>42853</v>
      </c>
      <c r="B1462" s="60" t="s">
        <v>2695</v>
      </c>
      <c r="C1462" s="13" t="s">
        <v>1128</v>
      </c>
      <c r="D1462" s="13" t="s">
        <v>1129</v>
      </c>
      <c r="E1462" s="13" t="s">
        <v>1130</v>
      </c>
      <c r="F1462" s="13" t="str">
        <f t="shared" si="736"/>
        <v>SZ</v>
      </c>
      <c r="G1462" s="13" t="str">
        <f>VLOOKUP(LOWER(F1462)&amp;H1462,'Current pricing'!A:B,2,0)</f>
        <v>索菲亚</v>
      </c>
      <c r="H1462" s="13" t="s">
        <v>1848</v>
      </c>
      <c r="I1462" s="13" t="s">
        <v>1207</v>
      </c>
      <c r="J1462" s="13" t="s">
        <v>3644</v>
      </c>
      <c r="K1462" s="13">
        <v>500</v>
      </c>
      <c r="L1462" s="13">
        <v>1</v>
      </c>
      <c r="M1462" s="13">
        <v>34.29</v>
      </c>
      <c r="N1462" s="13">
        <f t="shared" si="754"/>
        <v>17145</v>
      </c>
      <c r="O1462" s="13">
        <f t="shared" si="755"/>
        <v>17145</v>
      </c>
      <c r="P1462" s="19">
        <f t="shared" si="737"/>
        <v>0</v>
      </c>
      <c r="Q1462" s="19">
        <f t="shared" si="739"/>
        <v>5</v>
      </c>
      <c r="R1462" s="13">
        <f t="shared" si="738"/>
        <v>0</v>
      </c>
      <c r="S1462" s="19">
        <f t="shared" si="756"/>
        <v>-17150</v>
      </c>
      <c r="T1462" s="13">
        <f t="shared" si="757"/>
        <v>-34.299999999999997</v>
      </c>
      <c r="U1462" s="13">
        <f>IF(ISNA(VLOOKUP(LOWER(F1462)&amp;H1462,Prices!A:C,3,0)),0,VLOOKUP(LOWER(F1462)&amp;H1462,Prices!A:C,3,0))</f>
        <v>38.299999999999997</v>
      </c>
      <c r="V1462" s="13">
        <f>IF(ISNA(VLOOKUP(LOWER(F1462)&amp;H1462,Prices!A:C,2,0)),0,VLOOKUP(LOWER(F1462)&amp;H1462,Prices!A:C,2,0))</f>
        <v>38.33</v>
      </c>
      <c r="W1462" s="13">
        <f t="shared" si="758"/>
        <v>2015.0000000000005</v>
      </c>
      <c r="X1462" s="13">
        <f t="shared" si="759"/>
        <v>15.000000000000568</v>
      </c>
      <c r="Y1462" s="43">
        <f t="shared" si="760"/>
        <v>0.11752697579469236</v>
      </c>
      <c r="Z1462" s="49"/>
      <c r="AA1462" s="24"/>
    </row>
    <row r="1463" spans="1:27" s="13" customFormat="1" x14ac:dyDescent="0.15">
      <c r="A1463" s="12">
        <v>42853</v>
      </c>
      <c r="B1463" s="60" t="s">
        <v>2696</v>
      </c>
      <c r="C1463" s="13" t="s">
        <v>1128</v>
      </c>
      <c r="D1463" s="13" t="s">
        <v>1129</v>
      </c>
      <c r="E1463" s="13" t="s">
        <v>1130</v>
      </c>
      <c r="F1463" s="13" t="str">
        <f t="shared" si="736"/>
        <v>SZ</v>
      </c>
      <c r="G1463" s="13" t="str">
        <f>VLOOKUP(LOWER(F1463)&amp;H1463,'Current pricing'!A:B,2,0)</f>
        <v>索菲亚</v>
      </c>
      <c r="H1463" s="13" t="s">
        <v>1848</v>
      </c>
      <c r="I1463" s="13" t="s">
        <v>1207</v>
      </c>
      <c r="J1463" s="13" t="s">
        <v>3644</v>
      </c>
      <c r="K1463" s="13">
        <v>1400</v>
      </c>
      <c r="L1463" s="13">
        <v>1</v>
      </c>
      <c r="M1463" s="13">
        <v>34.020000000000003</v>
      </c>
      <c r="N1463" s="13">
        <f t="shared" si="754"/>
        <v>47628.000000000007</v>
      </c>
      <c r="O1463" s="13">
        <f t="shared" si="755"/>
        <v>47628.000000000007</v>
      </c>
      <c r="P1463" s="19">
        <f t="shared" si="737"/>
        <v>0</v>
      </c>
      <c r="Q1463" s="19">
        <f t="shared" si="739"/>
        <v>9.5256000000000025</v>
      </c>
      <c r="R1463" s="13">
        <f t="shared" si="738"/>
        <v>0</v>
      </c>
      <c r="S1463" s="19">
        <f t="shared" si="756"/>
        <v>-47637.525600000008</v>
      </c>
      <c r="T1463" s="13">
        <f t="shared" si="757"/>
        <v>-34.026804000000006</v>
      </c>
      <c r="U1463" s="13">
        <f>IF(ISNA(VLOOKUP(LOWER(F1463)&amp;H1463,Prices!A:C,3,0)),0,VLOOKUP(LOWER(F1463)&amp;H1463,Prices!A:C,3,0))</f>
        <v>38.299999999999997</v>
      </c>
      <c r="V1463" s="13">
        <f>IF(ISNA(VLOOKUP(LOWER(F1463)&amp;H1463,Prices!A:C,2,0)),0,VLOOKUP(LOWER(F1463)&amp;H1463,Prices!A:C,2,0))</f>
        <v>38.33</v>
      </c>
      <c r="W1463" s="13">
        <f t="shared" si="758"/>
        <v>6024.4743999999901</v>
      </c>
      <c r="X1463" s="13">
        <f t="shared" si="759"/>
        <v>42.000000000001592</v>
      </c>
      <c r="Y1463" s="43">
        <f t="shared" si="760"/>
        <v>0.12649018224573758</v>
      </c>
      <c r="Z1463" s="49"/>
      <c r="AA1463" s="24"/>
    </row>
    <row r="1464" spans="1:27" s="13" customFormat="1" x14ac:dyDescent="0.15">
      <c r="A1464" s="12">
        <v>42853</v>
      </c>
      <c r="B1464" s="60" t="s">
        <v>2697</v>
      </c>
      <c r="C1464" s="13" t="s">
        <v>1128</v>
      </c>
      <c r="D1464" s="13" t="s">
        <v>1129</v>
      </c>
      <c r="E1464" s="13" t="s">
        <v>1130</v>
      </c>
      <c r="F1464" s="13" t="str">
        <f t="shared" si="736"/>
        <v>SZ</v>
      </c>
      <c r="G1464" s="13" t="str">
        <f>VLOOKUP(LOWER(F1464)&amp;H1464,'Current pricing'!A:B,2,0)</f>
        <v>贵州百灵</v>
      </c>
      <c r="H1464" s="13" t="s">
        <v>2675</v>
      </c>
      <c r="I1464" s="13" t="s">
        <v>1206</v>
      </c>
      <c r="J1464" s="13" t="s">
        <v>3644</v>
      </c>
      <c r="K1464" s="13">
        <v>-6000</v>
      </c>
      <c r="L1464" s="13">
        <v>1</v>
      </c>
      <c r="M1464" s="13">
        <v>16.420000000000002</v>
      </c>
      <c r="N1464" s="13">
        <f t="shared" si="754"/>
        <v>-98520.000000000015</v>
      </c>
      <c r="O1464" s="13">
        <f t="shared" si="755"/>
        <v>98520.000000000015</v>
      </c>
      <c r="P1464" s="19">
        <f t="shared" si="737"/>
        <v>0</v>
      </c>
      <c r="Q1464" s="19">
        <f t="shared" si="739"/>
        <v>19.704000000000004</v>
      </c>
      <c r="R1464" s="13">
        <f t="shared" si="738"/>
        <v>98.52</v>
      </c>
      <c r="S1464" s="19">
        <f t="shared" si="756"/>
        <v>98401.776000000013</v>
      </c>
      <c r="T1464" s="13">
        <f t="shared" si="757"/>
        <v>-16.400296000000001</v>
      </c>
      <c r="U1464" s="13">
        <f>IF(ISNA(VLOOKUP(LOWER(F1464)&amp;H1464,Prices!A:C,3,0)),0,VLOOKUP(LOWER(F1464)&amp;H1464,Prices!A:C,3,0))</f>
        <v>18.010000000000002</v>
      </c>
      <c r="V1464" s="13">
        <f>IF(ISNA(VLOOKUP(LOWER(F1464)&amp;H1464,Prices!A:C,2,0)),0,VLOOKUP(LOWER(F1464)&amp;H1464,Prices!A:C,2,0))</f>
        <v>18.29</v>
      </c>
      <c r="W1464" s="13">
        <f t="shared" si="758"/>
        <v>-11338.223999999989</v>
      </c>
      <c r="X1464" s="13">
        <f t="shared" si="759"/>
        <v>-1679.9999999999854</v>
      </c>
      <c r="Y1464" s="43">
        <f t="shared" si="760"/>
        <v>-0.11508550548112045</v>
      </c>
      <c r="Z1464" s="49"/>
      <c r="AA1464" s="24"/>
    </row>
    <row r="1465" spans="1:27" s="13" customFormat="1" x14ac:dyDescent="0.15">
      <c r="A1465" s="12">
        <v>42853</v>
      </c>
      <c r="B1465" s="60" t="s">
        <v>2691</v>
      </c>
      <c r="C1465" s="13" t="s">
        <v>1128</v>
      </c>
      <c r="D1465" s="13" t="s">
        <v>1129</v>
      </c>
      <c r="E1465" s="13" t="s">
        <v>1130</v>
      </c>
      <c r="F1465" s="13" t="str">
        <f t="shared" si="736"/>
        <v>SZ</v>
      </c>
      <c r="G1465" s="13" t="str">
        <f>VLOOKUP(LOWER(F1465)&amp;H1465,'Current pricing'!A:B,2,0)</f>
        <v>神雾环保</v>
      </c>
      <c r="H1465" s="13" t="s">
        <v>2058</v>
      </c>
      <c r="I1465" s="13" t="s">
        <v>1206</v>
      </c>
      <c r="J1465" s="13" t="s">
        <v>3644</v>
      </c>
      <c r="K1465" s="13">
        <v>-6400</v>
      </c>
      <c r="L1465" s="13">
        <v>1</v>
      </c>
      <c r="M1465" s="13">
        <v>31.91</v>
      </c>
      <c r="N1465" s="13">
        <f t="shared" si="754"/>
        <v>-204224</v>
      </c>
      <c r="O1465" s="13">
        <f t="shared" si="755"/>
        <v>204224</v>
      </c>
      <c r="P1465" s="19">
        <f t="shared" si="737"/>
        <v>0</v>
      </c>
      <c r="Q1465" s="19">
        <f t="shared" si="739"/>
        <v>40.844799999999999</v>
      </c>
      <c r="R1465" s="13">
        <f t="shared" si="738"/>
        <v>204.22</v>
      </c>
      <c r="S1465" s="19">
        <f t="shared" si="756"/>
        <v>203978.93520000001</v>
      </c>
      <c r="T1465" s="13">
        <f t="shared" si="757"/>
        <v>-31.871708625</v>
      </c>
      <c r="U1465" s="13">
        <f>IF(ISNA(VLOOKUP(LOWER(F1465)&amp;H1465,Prices!A:C,3,0)),0,VLOOKUP(LOWER(F1465)&amp;H1465,Prices!A:C,3,0))</f>
        <v>24.16</v>
      </c>
      <c r="V1465" s="13">
        <f>IF(ISNA(VLOOKUP(LOWER(F1465)&amp;H1465,Prices!A:C,2,0)),0,VLOOKUP(LOWER(F1465)&amp;H1465,Prices!A:C,2,0))</f>
        <v>24.16</v>
      </c>
      <c r="W1465" s="13">
        <f t="shared" si="758"/>
        <v>49354.9352</v>
      </c>
      <c r="X1465" s="13">
        <f t="shared" si="759"/>
        <v>0</v>
      </c>
      <c r="Y1465" s="43">
        <f t="shared" si="760"/>
        <v>0.24167059307427138</v>
      </c>
      <c r="Z1465" s="49"/>
      <c r="AA1465" s="24"/>
    </row>
    <row r="1466" spans="1:27" s="13" customFormat="1" x14ac:dyDescent="0.15">
      <c r="A1466" s="12">
        <v>42857</v>
      </c>
      <c r="B1466" s="60" t="s">
        <v>2700</v>
      </c>
      <c r="C1466" s="13" t="s">
        <v>1128</v>
      </c>
      <c r="D1466" s="13" t="s">
        <v>1129</v>
      </c>
      <c r="E1466" s="13" t="s">
        <v>1130</v>
      </c>
      <c r="F1466" s="13" t="str">
        <f t="shared" si="736"/>
        <v>SZ</v>
      </c>
      <c r="G1466" s="13" t="str">
        <f>VLOOKUP(LOWER(F1466)&amp;H1466,'Current pricing'!A:B,2,0)</f>
        <v>古井贡酒</v>
      </c>
      <c r="H1466" s="13" t="s">
        <v>1420</v>
      </c>
      <c r="I1466" s="13" t="s">
        <v>1207</v>
      </c>
      <c r="J1466" s="13" t="s">
        <v>3719</v>
      </c>
      <c r="K1466" s="13">
        <v>1200</v>
      </c>
      <c r="L1466" s="13">
        <v>1</v>
      </c>
      <c r="M1466" s="13">
        <v>48.5</v>
      </c>
      <c r="N1466" s="13">
        <f t="shared" ref="N1466:N1481" si="761">K1466*M1466</f>
        <v>58200</v>
      </c>
      <c r="O1466" s="13">
        <f t="shared" ref="O1466:O1481" si="762">ABS(N1466)</f>
        <v>58200</v>
      </c>
      <c r="P1466" s="19">
        <f t="shared" si="737"/>
        <v>0</v>
      </c>
      <c r="Q1466" s="19">
        <f t="shared" si="739"/>
        <v>11.64</v>
      </c>
      <c r="R1466" s="13">
        <f t="shared" si="738"/>
        <v>0</v>
      </c>
      <c r="S1466" s="19">
        <f t="shared" ref="S1466:S1481" si="763">-(N1466+P1466+Q1466+R1466)</f>
        <v>-58211.64</v>
      </c>
      <c r="T1466" s="13">
        <f t="shared" ref="T1466:T1481" si="764">S1466/K1466</f>
        <v>-48.509700000000002</v>
      </c>
      <c r="U1466" s="13">
        <f>IF(ISNA(VLOOKUP(LOWER(F1466)&amp;H1466,Prices!A:C,3,0)),0,VLOOKUP(LOWER(F1466)&amp;H1466,Prices!A:C,3,0))</f>
        <v>71.150000000000006</v>
      </c>
      <c r="V1466" s="13">
        <f>IF(ISNA(VLOOKUP(LOWER(F1466)&amp;H1466,Prices!A:C,2,0)),0,VLOOKUP(LOWER(F1466)&amp;H1466,Prices!A:C,2,0))</f>
        <v>74.11</v>
      </c>
      <c r="W1466" s="13">
        <f t="shared" ref="W1466:W1481" si="765">IF(I1466="B",(V1466+T1466)*K1466,(V1466+T1466)*K1466)</f>
        <v>30720.359999999997</v>
      </c>
      <c r="X1466" s="13">
        <f t="shared" ref="X1466:X1481" si="766">K1466*(V1466-U1466)</f>
        <v>3551.9999999999927</v>
      </c>
      <c r="Y1466" s="43">
        <f t="shared" ref="Y1466:Y1481" si="767">W1466/O1466</f>
        <v>0.52784123711340203</v>
      </c>
      <c r="Z1466" s="49"/>
      <c r="AA1466" s="24"/>
    </row>
    <row r="1467" spans="1:27" s="13" customFormat="1" x14ac:dyDescent="0.15">
      <c r="A1467" s="12">
        <v>42857</v>
      </c>
      <c r="B1467" s="60" t="s">
        <v>2701</v>
      </c>
      <c r="C1467" s="13" t="s">
        <v>1128</v>
      </c>
      <c r="D1467" s="13" t="s">
        <v>1129</v>
      </c>
      <c r="E1467" s="13" t="s">
        <v>1130</v>
      </c>
      <c r="F1467" s="13" t="str">
        <f t="shared" si="736"/>
        <v>SH</v>
      </c>
      <c r="G1467" s="13" t="str">
        <f>VLOOKUP(LOWER(F1467)&amp;H1467,'Current pricing'!A:B,2,0)</f>
        <v>中国船舶</v>
      </c>
      <c r="H1467" s="13" t="s">
        <v>1352</v>
      </c>
      <c r="I1467" s="13" t="s">
        <v>1206</v>
      </c>
      <c r="J1467" s="13" t="s">
        <v>3644</v>
      </c>
      <c r="K1467" s="13">
        <v>-2300</v>
      </c>
      <c r="L1467" s="13">
        <v>1</v>
      </c>
      <c r="M1467" s="13">
        <v>26.07</v>
      </c>
      <c r="N1467" s="13">
        <f t="shared" si="761"/>
        <v>-59961</v>
      </c>
      <c r="O1467" s="13">
        <f t="shared" si="762"/>
        <v>59961</v>
      </c>
      <c r="P1467" s="19">
        <f t="shared" si="737"/>
        <v>1.1992200000000002</v>
      </c>
      <c r="Q1467" s="19">
        <f t="shared" si="739"/>
        <v>11.9922</v>
      </c>
      <c r="R1467" s="13">
        <f t="shared" si="738"/>
        <v>59.96</v>
      </c>
      <c r="S1467" s="19">
        <f t="shared" si="763"/>
        <v>59887.848579999998</v>
      </c>
      <c r="T1467" s="13">
        <f t="shared" si="764"/>
        <v>-26.038195034782607</v>
      </c>
      <c r="U1467" s="13">
        <f>IF(ISNA(VLOOKUP(LOWER(F1467)&amp;H1467,Prices!A:C,3,0)),0,VLOOKUP(LOWER(F1467)&amp;H1467,Prices!A:C,3,0))</f>
        <v>24.67</v>
      </c>
      <c r="V1467" s="13">
        <f>IF(ISNA(VLOOKUP(LOWER(F1467)&amp;H1467,Prices!A:C,2,0)),0,VLOOKUP(LOWER(F1467)&amp;H1467,Prices!A:C,2,0))</f>
        <v>24.67</v>
      </c>
      <c r="W1467" s="13">
        <f t="shared" si="765"/>
        <v>3146.8485799999921</v>
      </c>
      <c r="X1467" s="13">
        <f t="shared" si="766"/>
        <v>0</v>
      </c>
      <c r="Y1467" s="43">
        <f t="shared" si="767"/>
        <v>5.2481589366421375E-2</v>
      </c>
      <c r="Z1467" s="49"/>
      <c r="AA1467" s="24"/>
    </row>
    <row r="1468" spans="1:27" s="13" customFormat="1" x14ac:dyDescent="0.15">
      <c r="A1468" s="12">
        <v>42857</v>
      </c>
      <c r="B1468" s="60" t="s">
        <v>2702</v>
      </c>
      <c r="C1468" s="13" t="s">
        <v>1128</v>
      </c>
      <c r="D1468" s="13" t="s">
        <v>1129</v>
      </c>
      <c r="E1468" s="13" t="s">
        <v>1130</v>
      </c>
      <c r="F1468" s="13" t="str">
        <f t="shared" si="736"/>
        <v>SH</v>
      </c>
      <c r="G1468" s="13" t="str">
        <f>VLOOKUP(LOWER(F1468)&amp;H1468,'Current pricing'!A:B,2,0)</f>
        <v>中化国际</v>
      </c>
      <c r="H1468" s="13" t="s">
        <v>1183</v>
      </c>
      <c r="I1468" s="13" t="s">
        <v>1207</v>
      </c>
      <c r="J1468" s="13" t="s">
        <v>3644</v>
      </c>
      <c r="K1468" s="13">
        <v>3700</v>
      </c>
      <c r="L1468" s="13">
        <v>1</v>
      </c>
      <c r="M1468" s="13">
        <v>11.05</v>
      </c>
      <c r="N1468" s="13">
        <f t="shared" si="761"/>
        <v>40885</v>
      </c>
      <c r="O1468" s="13">
        <f t="shared" si="762"/>
        <v>40885</v>
      </c>
      <c r="P1468" s="19">
        <f t="shared" si="737"/>
        <v>0.81770000000000009</v>
      </c>
      <c r="Q1468" s="19">
        <f t="shared" si="739"/>
        <v>8.1769999999999996</v>
      </c>
      <c r="R1468" s="13">
        <f t="shared" si="738"/>
        <v>0</v>
      </c>
      <c r="S1468" s="19">
        <f t="shared" si="763"/>
        <v>-40893.994700000003</v>
      </c>
      <c r="T1468" s="13">
        <f t="shared" si="764"/>
        <v>-11.052431</v>
      </c>
      <c r="U1468" s="13">
        <f>IF(ISNA(VLOOKUP(LOWER(F1468)&amp;H1468,Prices!A:C,3,0)),0,VLOOKUP(LOWER(F1468)&amp;H1468,Prices!A:C,3,0))</f>
        <v>9.85</v>
      </c>
      <c r="V1468" s="13">
        <f>IF(ISNA(VLOOKUP(LOWER(F1468)&amp;H1468,Prices!A:C,2,0)),0,VLOOKUP(LOWER(F1468)&amp;H1468,Prices!A:C,2,0))</f>
        <v>9.7200000000000006</v>
      </c>
      <c r="W1468" s="13">
        <f t="shared" si="765"/>
        <v>-4929.9946999999993</v>
      </c>
      <c r="X1468" s="13">
        <f t="shared" si="766"/>
        <v>-480.99999999999631</v>
      </c>
      <c r="Y1468" s="43">
        <f t="shared" si="767"/>
        <v>-0.12058199095022623</v>
      </c>
      <c r="Z1468" s="49"/>
      <c r="AA1468" s="24"/>
    </row>
    <row r="1469" spans="1:27" s="13" customFormat="1" x14ac:dyDescent="0.15">
      <c r="A1469" s="12">
        <v>42857</v>
      </c>
      <c r="B1469" s="60" t="s">
        <v>2703</v>
      </c>
      <c r="C1469" s="13" t="s">
        <v>1128</v>
      </c>
      <c r="D1469" s="13" t="s">
        <v>1129</v>
      </c>
      <c r="E1469" s="13" t="s">
        <v>1130</v>
      </c>
      <c r="F1469" s="13" t="str">
        <f t="shared" si="736"/>
        <v>SZ</v>
      </c>
      <c r="G1469" s="13" t="str">
        <f>VLOOKUP(LOWER(F1469)&amp;H1469,'Current pricing'!A:B,2,0)</f>
        <v>古井贡酒</v>
      </c>
      <c r="H1469" s="13" t="s">
        <v>1420</v>
      </c>
      <c r="I1469" s="13" t="s">
        <v>1207</v>
      </c>
      <c r="J1469" s="13" t="s">
        <v>3719</v>
      </c>
      <c r="K1469" s="13">
        <v>1000</v>
      </c>
      <c r="L1469" s="13">
        <v>1</v>
      </c>
      <c r="M1469" s="13">
        <v>48.52</v>
      </c>
      <c r="N1469" s="13">
        <f t="shared" si="761"/>
        <v>48520</v>
      </c>
      <c r="O1469" s="13">
        <f t="shared" si="762"/>
        <v>48520</v>
      </c>
      <c r="P1469" s="19">
        <f t="shared" si="737"/>
        <v>0</v>
      </c>
      <c r="Q1469" s="19">
        <f t="shared" si="739"/>
        <v>9.7040000000000006</v>
      </c>
      <c r="R1469" s="13">
        <f t="shared" si="738"/>
        <v>0</v>
      </c>
      <c r="S1469" s="19">
        <f t="shared" si="763"/>
        <v>-48529.703999999998</v>
      </c>
      <c r="T1469" s="13">
        <f t="shared" si="764"/>
        <v>-48.529703999999995</v>
      </c>
      <c r="U1469" s="13">
        <f>IF(ISNA(VLOOKUP(LOWER(F1469)&amp;H1469,Prices!A:C,3,0)),0,VLOOKUP(LOWER(F1469)&amp;H1469,Prices!A:C,3,0))</f>
        <v>71.150000000000006</v>
      </c>
      <c r="V1469" s="13">
        <f>IF(ISNA(VLOOKUP(LOWER(F1469)&amp;H1469,Prices!A:C,2,0)),0,VLOOKUP(LOWER(F1469)&amp;H1469,Prices!A:C,2,0))</f>
        <v>74.11</v>
      </c>
      <c r="W1469" s="13">
        <f t="shared" si="765"/>
        <v>25580.296000000006</v>
      </c>
      <c r="X1469" s="13">
        <f t="shared" si="766"/>
        <v>2959.9999999999936</v>
      </c>
      <c r="Y1469" s="43">
        <f t="shared" si="767"/>
        <v>0.52721137675185503</v>
      </c>
      <c r="Z1469" s="49"/>
      <c r="AA1469" s="24"/>
    </row>
    <row r="1470" spans="1:27" s="13" customFormat="1" x14ac:dyDescent="0.15">
      <c r="A1470" s="12">
        <v>42857</v>
      </c>
      <c r="B1470" s="60" t="s">
        <v>2704</v>
      </c>
      <c r="C1470" s="13" t="s">
        <v>1128</v>
      </c>
      <c r="D1470" s="13" t="s">
        <v>1129</v>
      </c>
      <c r="E1470" s="13" t="s">
        <v>1130</v>
      </c>
      <c r="F1470" s="13" t="str">
        <f t="shared" si="736"/>
        <v>SZ</v>
      </c>
      <c r="G1470" s="13" t="str">
        <f>VLOOKUP(LOWER(F1470)&amp;H1470,'Current pricing'!A:B,2,0)</f>
        <v>古井贡酒</v>
      </c>
      <c r="H1470" s="13" t="s">
        <v>1420</v>
      </c>
      <c r="I1470" s="13" t="s">
        <v>1207</v>
      </c>
      <c r="J1470" s="13" t="s">
        <v>3719</v>
      </c>
      <c r="K1470" s="13">
        <v>1000</v>
      </c>
      <c r="L1470" s="13">
        <v>1</v>
      </c>
      <c r="M1470" s="13">
        <v>48.52</v>
      </c>
      <c r="N1470" s="13">
        <f t="shared" si="761"/>
        <v>48520</v>
      </c>
      <c r="O1470" s="13">
        <f t="shared" si="762"/>
        <v>48520</v>
      </c>
      <c r="P1470" s="19">
        <f t="shared" si="737"/>
        <v>0</v>
      </c>
      <c r="Q1470" s="19">
        <f t="shared" si="739"/>
        <v>9.7040000000000006</v>
      </c>
      <c r="R1470" s="13">
        <f t="shared" si="738"/>
        <v>0</v>
      </c>
      <c r="S1470" s="19">
        <f t="shared" si="763"/>
        <v>-48529.703999999998</v>
      </c>
      <c r="T1470" s="13">
        <f t="shared" si="764"/>
        <v>-48.529703999999995</v>
      </c>
      <c r="U1470" s="13">
        <f>IF(ISNA(VLOOKUP(LOWER(F1470)&amp;H1470,Prices!A:C,3,0)),0,VLOOKUP(LOWER(F1470)&amp;H1470,Prices!A:C,3,0))</f>
        <v>71.150000000000006</v>
      </c>
      <c r="V1470" s="13">
        <f>IF(ISNA(VLOOKUP(LOWER(F1470)&amp;H1470,Prices!A:C,2,0)),0,VLOOKUP(LOWER(F1470)&amp;H1470,Prices!A:C,2,0))</f>
        <v>74.11</v>
      </c>
      <c r="W1470" s="13">
        <f t="shared" si="765"/>
        <v>25580.296000000006</v>
      </c>
      <c r="X1470" s="13">
        <f t="shared" si="766"/>
        <v>2959.9999999999936</v>
      </c>
      <c r="Y1470" s="43">
        <f t="shared" si="767"/>
        <v>0.52721137675185503</v>
      </c>
      <c r="Z1470" s="49"/>
      <c r="AA1470" s="24"/>
    </row>
    <row r="1471" spans="1:27" s="13" customFormat="1" x14ac:dyDescent="0.15">
      <c r="A1471" s="12">
        <v>42857</v>
      </c>
      <c r="B1471" s="60" t="s">
        <v>2216</v>
      </c>
      <c r="C1471" s="13" t="s">
        <v>1128</v>
      </c>
      <c r="D1471" s="13" t="s">
        <v>1129</v>
      </c>
      <c r="E1471" s="13" t="s">
        <v>1130</v>
      </c>
      <c r="F1471" s="13" t="str">
        <f t="shared" si="736"/>
        <v>SZ</v>
      </c>
      <c r="G1471" s="13" t="str">
        <f>VLOOKUP(LOWER(F1471)&amp;H1471,'Current pricing'!A:B,2,0)</f>
        <v>古井贡酒</v>
      </c>
      <c r="H1471" s="13" t="s">
        <v>1420</v>
      </c>
      <c r="I1471" s="13" t="s">
        <v>1207</v>
      </c>
      <c r="J1471" s="13" t="s">
        <v>3719</v>
      </c>
      <c r="K1471" s="13">
        <v>1000</v>
      </c>
      <c r="L1471" s="13">
        <v>1</v>
      </c>
      <c r="M1471" s="13">
        <v>48.67</v>
      </c>
      <c r="N1471" s="13">
        <f t="shared" si="761"/>
        <v>48670</v>
      </c>
      <c r="O1471" s="13">
        <f t="shared" si="762"/>
        <v>48670</v>
      </c>
      <c r="P1471" s="19">
        <f t="shared" si="737"/>
        <v>0</v>
      </c>
      <c r="Q1471" s="19">
        <f t="shared" si="739"/>
        <v>9.734</v>
      </c>
      <c r="R1471" s="13">
        <f t="shared" si="738"/>
        <v>0</v>
      </c>
      <c r="S1471" s="19">
        <f t="shared" si="763"/>
        <v>-48679.733999999997</v>
      </c>
      <c r="T1471" s="13">
        <f t="shared" si="764"/>
        <v>-48.679733999999996</v>
      </c>
      <c r="U1471" s="13">
        <f>IF(ISNA(VLOOKUP(LOWER(F1471)&amp;H1471,Prices!A:C,3,0)),0,VLOOKUP(LOWER(F1471)&amp;H1471,Prices!A:C,3,0))</f>
        <v>71.150000000000006</v>
      </c>
      <c r="V1471" s="13">
        <f>IF(ISNA(VLOOKUP(LOWER(F1471)&amp;H1471,Prices!A:C,2,0)),0,VLOOKUP(LOWER(F1471)&amp;H1471,Prices!A:C,2,0))</f>
        <v>74.11</v>
      </c>
      <c r="W1471" s="13">
        <f t="shared" si="765"/>
        <v>25430.266000000003</v>
      </c>
      <c r="X1471" s="13">
        <f t="shared" si="766"/>
        <v>2959.9999999999936</v>
      </c>
      <c r="Y1471" s="43">
        <f t="shared" si="767"/>
        <v>0.5225039243887406</v>
      </c>
      <c r="Z1471" s="49"/>
      <c r="AA1471" s="24"/>
    </row>
    <row r="1472" spans="1:27" s="13" customFormat="1" x14ac:dyDescent="0.15">
      <c r="A1472" s="12">
        <v>42857</v>
      </c>
      <c r="B1472" s="60" t="s">
        <v>2705</v>
      </c>
      <c r="C1472" s="13" t="s">
        <v>1128</v>
      </c>
      <c r="D1472" s="13" t="s">
        <v>1129</v>
      </c>
      <c r="E1472" s="13" t="s">
        <v>1130</v>
      </c>
      <c r="F1472" s="13" t="str">
        <f t="shared" si="736"/>
        <v>SZ</v>
      </c>
      <c r="G1472" s="13" t="str">
        <f>VLOOKUP(LOWER(F1472)&amp;H1472,'Current pricing'!A:B,2,0)</f>
        <v>古井贡酒</v>
      </c>
      <c r="H1472" s="13" t="s">
        <v>1420</v>
      </c>
      <c r="I1472" s="13" t="s">
        <v>1207</v>
      </c>
      <c r="J1472" s="13" t="s">
        <v>3719</v>
      </c>
      <c r="K1472" s="13">
        <v>1000</v>
      </c>
      <c r="L1472" s="13">
        <v>1</v>
      </c>
      <c r="M1472" s="13">
        <v>48.67</v>
      </c>
      <c r="N1472" s="13">
        <f t="shared" si="761"/>
        <v>48670</v>
      </c>
      <c r="O1472" s="13">
        <f t="shared" si="762"/>
        <v>48670</v>
      </c>
      <c r="P1472" s="19">
        <f t="shared" si="737"/>
        <v>0</v>
      </c>
      <c r="Q1472" s="19">
        <f t="shared" si="739"/>
        <v>9.734</v>
      </c>
      <c r="R1472" s="13">
        <f t="shared" si="738"/>
        <v>0</v>
      </c>
      <c r="S1472" s="19">
        <f t="shared" si="763"/>
        <v>-48679.733999999997</v>
      </c>
      <c r="T1472" s="13">
        <f t="shared" si="764"/>
        <v>-48.679733999999996</v>
      </c>
      <c r="U1472" s="13">
        <f>IF(ISNA(VLOOKUP(LOWER(F1472)&amp;H1472,Prices!A:C,3,0)),0,VLOOKUP(LOWER(F1472)&amp;H1472,Prices!A:C,3,0))</f>
        <v>71.150000000000006</v>
      </c>
      <c r="V1472" s="13">
        <f>IF(ISNA(VLOOKUP(LOWER(F1472)&amp;H1472,Prices!A:C,2,0)),0,VLOOKUP(LOWER(F1472)&amp;H1472,Prices!A:C,2,0))</f>
        <v>74.11</v>
      </c>
      <c r="W1472" s="13">
        <f t="shared" si="765"/>
        <v>25430.266000000003</v>
      </c>
      <c r="X1472" s="13">
        <f t="shared" si="766"/>
        <v>2959.9999999999936</v>
      </c>
      <c r="Y1472" s="43">
        <f t="shared" si="767"/>
        <v>0.5225039243887406</v>
      </c>
      <c r="Z1472" s="49"/>
      <c r="AA1472" s="24"/>
    </row>
    <row r="1473" spans="1:27" s="13" customFormat="1" x14ac:dyDescent="0.15">
      <c r="A1473" s="12">
        <v>42857</v>
      </c>
      <c r="B1473" s="60" t="s">
        <v>2706</v>
      </c>
      <c r="C1473" s="13" t="s">
        <v>1128</v>
      </c>
      <c r="D1473" s="13" t="s">
        <v>1129</v>
      </c>
      <c r="E1473" s="13" t="s">
        <v>1130</v>
      </c>
      <c r="F1473" s="13" t="str">
        <f t="shared" si="736"/>
        <v>SZ</v>
      </c>
      <c r="G1473" s="13" t="str">
        <f>VLOOKUP(LOWER(F1473)&amp;H1473,'Current pricing'!A:B,2,0)</f>
        <v>古井贡酒</v>
      </c>
      <c r="H1473" s="13" t="s">
        <v>1420</v>
      </c>
      <c r="I1473" s="13" t="s">
        <v>1207</v>
      </c>
      <c r="J1473" s="13" t="s">
        <v>3719</v>
      </c>
      <c r="K1473" s="13">
        <v>1000</v>
      </c>
      <c r="L1473" s="13">
        <v>1</v>
      </c>
      <c r="M1473" s="13">
        <v>48.68</v>
      </c>
      <c r="N1473" s="13">
        <f t="shared" si="761"/>
        <v>48680</v>
      </c>
      <c r="O1473" s="13">
        <f t="shared" si="762"/>
        <v>48680</v>
      </c>
      <c r="P1473" s="19">
        <f t="shared" si="737"/>
        <v>0</v>
      </c>
      <c r="Q1473" s="19">
        <f t="shared" si="739"/>
        <v>9.7360000000000007</v>
      </c>
      <c r="R1473" s="13">
        <f t="shared" si="738"/>
        <v>0</v>
      </c>
      <c r="S1473" s="19">
        <f t="shared" si="763"/>
        <v>-48689.735999999997</v>
      </c>
      <c r="T1473" s="13">
        <f t="shared" si="764"/>
        <v>-48.689735999999996</v>
      </c>
      <c r="U1473" s="13">
        <f>IF(ISNA(VLOOKUP(LOWER(F1473)&amp;H1473,Prices!A:C,3,0)),0,VLOOKUP(LOWER(F1473)&amp;H1473,Prices!A:C,3,0))</f>
        <v>71.150000000000006</v>
      </c>
      <c r="V1473" s="13">
        <f>IF(ISNA(VLOOKUP(LOWER(F1473)&amp;H1473,Prices!A:C,2,0)),0,VLOOKUP(LOWER(F1473)&amp;H1473,Prices!A:C,2,0))</f>
        <v>74.11</v>
      </c>
      <c r="W1473" s="13">
        <f t="shared" si="765"/>
        <v>25420.264000000003</v>
      </c>
      <c r="X1473" s="13">
        <f t="shared" si="766"/>
        <v>2959.9999999999936</v>
      </c>
      <c r="Y1473" s="43">
        <f t="shared" si="767"/>
        <v>0.52219112571898119</v>
      </c>
      <c r="Z1473" s="49"/>
      <c r="AA1473" s="24"/>
    </row>
    <row r="1474" spans="1:27" s="13" customFormat="1" x14ac:dyDescent="0.15">
      <c r="A1474" s="12">
        <v>42857</v>
      </c>
      <c r="B1474" s="60" t="s">
        <v>2707</v>
      </c>
      <c r="C1474" s="13" t="s">
        <v>1128</v>
      </c>
      <c r="D1474" s="13" t="s">
        <v>1129</v>
      </c>
      <c r="E1474" s="13" t="s">
        <v>1130</v>
      </c>
      <c r="F1474" s="13" t="str">
        <f t="shared" si="736"/>
        <v>SZ</v>
      </c>
      <c r="G1474" s="13" t="str">
        <f>VLOOKUP(LOWER(F1474)&amp;H1474,'Current pricing'!A:B,2,0)</f>
        <v>古井贡酒</v>
      </c>
      <c r="H1474" s="13" t="s">
        <v>1420</v>
      </c>
      <c r="I1474" s="13" t="s">
        <v>1207</v>
      </c>
      <c r="J1474" s="13" t="s">
        <v>3719</v>
      </c>
      <c r="K1474" s="13">
        <v>1000</v>
      </c>
      <c r="L1474" s="13">
        <v>1</v>
      </c>
      <c r="M1474" s="13">
        <v>48.68</v>
      </c>
      <c r="N1474" s="13">
        <f t="shared" si="761"/>
        <v>48680</v>
      </c>
      <c r="O1474" s="13">
        <f t="shared" si="762"/>
        <v>48680</v>
      </c>
      <c r="P1474" s="19">
        <f t="shared" si="737"/>
        <v>0</v>
      </c>
      <c r="Q1474" s="19">
        <f t="shared" si="739"/>
        <v>9.7360000000000007</v>
      </c>
      <c r="R1474" s="13">
        <f t="shared" si="738"/>
        <v>0</v>
      </c>
      <c r="S1474" s="19">
        <f t="shared" si="763"/>
        <v>-48689.735999999997</v>
      </c>
      <c r="T1474" s="13">
        <f t="shared" si="764"/>
        <v>-48.689735999999996</v>
      </c>
      <c r="U1474" s="13">
        <f>IF(ISNA(VLOOKUP(LOWER(F1474)&amp;H1474,Prices!A:C,3,0)),0,VLOOKUP(LOWER(F1474)&amp;H1474,Prices!A:C,3,0))</f>
        <v>71.150000000000006</v>
      </c>
      <c r="V1474" s="13">
        <f>IF(ISNA(VLOOKUP(LOWER(F1474)&amp;H1474,Prices!A:C,2,0)),0,VLOOKUP(LOWER(F1474)&amp;H1474,Prices!A:C,2,0))</f>
        <v>74.11</v>
      </c>
      <c r="W1474" s="13">
        <f t="shared" si="765"/>
        <v>25420.264000000003</v>
      </c>
      <c r="X1474" s="13">
        <f t="shared" si="766"/>
        <v>2959.9999999999936</v>
      </c>
      <c r="Y1474" s="43">
        <f t="shared" si="767"/>
        <v>0.52219112571898119</v>
      </c>
      <c r="Z1474" s="49"/>
      <c r="AA1474" s="24"/>
    </row>
    <row r="1475" spans="1:27" s="13" customFormat="1" x14ac:dyDescent="0.15">
      <c r="A1475" s="12">
        <v>42857</v>
      </c>
      <c r="B1475" s="60" t="s">
        <v>2708</v>
      </c>
      <c r="C1475" s="13" t="s">
        <v>1128</v>
      </c>
      <c r="D1475" s="13" t="s">
        <v>1129</v>
      </c>
      <c r="E1475" s="13" t="s">
        <v>1130</v>
      </c>
      <c r="F1475" s="13" t="str">
        <f t="shared" ref="F1475:F1538" si="768">IF(OR(LEFT(H1475,1)="6",H1475="510050"),"SH","SZ")</f>
        <v>SZ</v>
      </c>
      <c r="G1475" s="13" t="str">
        <f>VLOOKUP(LOWER(F1475)&amp;H1475,'Current pricing'!A:B,2,0)</f>
        <v>古井贡酒</v>
      </c>
      <c r="H1475" s="13" t="s">
        <v>1420</v>
      </c>
      <c r="I1475" s="13" t="s">
        <v>1207</v>
      </c>
      <c r="J1475" s="13" t="s">
        <v>3719</v>
      </c>
      <c r="K1475" s="13">
        <v>1000</v>
      </c>
      <c r="L1475" s="13">
        <v>1</v>
      </c>
      <c r="M1475" s="13">
        <v>48.65</v>
      </c>
      <c r="N1475" s="13">
        <f t="shared" si="761"/>
        <v>48650</v>
      </c>
      <c r="O1475" s="13">
        <f t="shared" si="762"/>
        <v>48650</v>
      </c>
      <c r="P1475" s="19">
        <f t="shared" ref="P1475:P1538" si="769">IF(H1475="510050",0,IF(F1475="SZ",0,ABS(N1475*0.2%%)))</f>
        <v>0</v>
      </c>
      <c r="Q1475" s="19">
        <f t="shared" si="739"/>
        <v>9.73</v>
      </c>
      <c r="R1475" s="13">
        <f t="shared" ref="R1475:R1538" si="770">IF(H1475="510050",0,ROUND(IF(OR(I1475="B",I1475="D"),0,ABS(N1475*0.001)),2))</f>
        <v>0</v>
      </c>
      <c r="S1475" s="19">
        <f t="shared" si="763"/>
        <v>-48659.73</v>
      </c>
      <c r="T1475" s="13">
        <f t="shared" si="764"/>
        <v>-48.659730000000003</v>
      </c>
      <c r="U1475" s="13">
        <f>IF(ISNA(VLOOKUP(LOWER(F1475)&amp;H1475,Prices!A:C,3,0)),0,VLOOKUP(LOWER(F1475)&amp;H1475,Prices!A:C,3,0))</f>
        <v>71.150000000000006</v>
      </c>
      <c r="V1475" s="13">
        <f>IF(ISNA(VLOOKUP(LOWER(F1475)&amp;H1475,Prices!A:C,2,0)),0,VLOOKUP(LOWER(F1475)&amp;H1475,Prices!A:C,2,0))</f>
        <v>74.11</v>
      </c>
      <c r="W1475" s="13">
        <f t="shared" si="765"/>
        <v>25450.269999999997</v>
      </c>
      <c r="X1475" s="13">
        <f t="shared" si="766"/>
        <v>2959.9999999999936</v>
      </c>
      <c r="Y1475" s="43">
        <f t="shared" si="767"/>
        <v>0.52312990750256927</v>
      </c>
      <c r="Z1475" s="49"/>
      <c r="AA1475" s="24"/>
    </row>
    <row r="1476" spans="1:27" s="13" customFormat="1" x14ac:dyDescent="0.15">
      <c r="A1476" s="12">
        <v>42857</v>
      </c>
      <c r="B1476" s="60" t="s">
        <v>2709</v>
      </c>
      <c r="C1476" s="13" t="s">
        <v>1128</v>
      </c>
      <c r="D1476" s="13" t="s">
        <v>1129</v>
      </c>
      <c r="E1476" s="13" t="s">
        <v>1130</v>
      </c>
      <c r="F1476" s="13" t="str">
        <f t="shared" si="768"/>
        <v>SH</v>
      </c>
      <c r="G1476" s="13" t="str">
        <f>VLOOKUP(LOWER(F1476)&amp;H1476,'Current pricing'!A:B,2,0)</f>
        <v>中化国际</v>
      </c>
      <c r="H1476" s="13" t="s">
        <v>1183</v>
      </c>
      <c r="I1476" s="13" t="s">
        <v>1207</v>
      </c>
      <c r="J1476" s="13" t="s">
        <v>3644</v>
      </c>
      <c r="K1476" s="13">
        <v>4500</v>
      </c>
      <c r="L1476" s="13">
        <v>1</v>
      </c>
      <c r="M1476" s="13">
        <v>11.01</v>
      </c>
      <c r="N1476" s="13">
        <f t="shared" si="761"/>
        <v>49545</v>
      </c>
      <c r="O1476" s="13">
        <f t="shared" si="762"/>
        <v>49545</v>
      </c>
      <c r="P1476" s="19">
        <f t="shared" si="769"/>
        <v>0.99090000000000011</v>
      </c>
      <c r="Q1476" s="19">
        <f t="shared" si="739"/>
        <v>9.9090000000000007</v>
      </c>
      <c r="R1476" s="13">
        <f t="shared" si="770"/>
        <v>0</v>
      </c>
      <c r="S1476" s="19">
        <f t="shared" si="763"/>
        <v>-49555.899899999997</v>
      </c>
      <c r="T1476" s="13">
        <f t="shared" si="764"/>
        <v>-11.0124222</v>
      </c>
      <c r="U1476" s="13">
        <f>IF(ISNA(VLOOKUP(LOWER(F1476)&amp;H1476,Prices!A:C,3,0)),0,VLOOKUP(LOWER(F1476)&amp;H1476,Prices!A:C,3,0))</f>
        <v>9.85</v>
      </c>
      <c r="V1476" s="13">
        <f>IF(ISNA(VLOOKUP(LOWER(F1476)&amp;H1476,Prices!A:C,2,0)),0,VLOOKUP(LOWER(F1476)&amp;H1476,Prices!A:C,2,0))</f>
        <v>9.7200000000000006</v>
      </c>
      <c r="W1476" s="13">
        <f t="shared" si="765"/>
        <v>-5815.8998999999958</v>
      </c>
      <c r="X1476" s="13">
        <f t="shared" si="766"/>
        <v>-584.99999999999557</v>
      </c>
      <c r="Y1476" s="43">
        <f t="shared" si="767"/>
        <v>-0.11738621253405986</v>
      </c>
      <c r="Z1476" s="49"/>
      <c r="AA1476" s="24"/>
    </row>
    <row r="1477" spans="1:27" s="13" customFormat="1" x14ac:dyDescent="0.15">
      <c r="A1477" s="12">
        <v>42857</v>
      </c>
      <c r="B1477" s="60" t="s">
        <v>2710</v>
      </c>
      <c r="C1477" s="13" t="s">
        <v>1128</v>
      </c>
      <c r="D1477" s="13" t="s">
        <v>1129</v>
      </c>
      <c r="E1477" s="13" t="s">
        <v>1130</v>
      </c>
      <c r="F1477" s="13" t="str">
        <f t="shared" si="768"/>
        <v>SH</v>
      </c>
      <c r="G1477" s="13" t="str">
        <f>VLOOKUP(LOWER(F1477)&amp;H1477,'Current pricing'!A:B,2,0)</f>
        <v>中化国际</v>
      </c>
      <c r="H1477" s="13" t="s">
        <v>1183</v>
      </c>
      <c r="I1477" s="13" t="s">
        <v>1207</v>
      </c>
      <c r="J1477" s="13" t="s">
        <v>3644</v>
      </c>
      <c r="K1477" s="13">
        <v>4500</v>
      </c>
      <c r="L1477" s="13">
        <v>1</v>
      </c>
      <c r="M1477" s="13">
        <v>11.02</v>
      </c>
      <c r="N1477" s="13">
        <f t="shared" si="761"/>
        <v>49590</v>
      </c>
      <c r="O1477" s="13">
        <f t="shared" si="762"/>
        <v>49590</v>
      </c>
      <c r="P1477" s="19">
        <f t="shared" si="769"/>
        <v>0.99180000000000013</v>
      </c>
      <c r="Q1477" s="19">
        <f t="shared" si="739"/>
        <v>9.918000000000001</v>
      </c>
      <c r="R1477" s="13">
        <f t="shared" si="770"/>
        <v>0</v>
      </c>
      <c r="S1477" s="19">
        <f t="shared" si="763"/>
        <v>-49600.909800000001</v>
      </c>
      <c r="T1477" s="13">
        <f t="shared" si="764"/>
        <v>-11.0224244</v>
      </c>
      <c r="U1477" s="13">
        <f>IF(ISNA(VLOOKUP(LOWER(F1477)&amp;H1477,Prices!A:C,3,0)),0,VLOOKUP(LOWER(F1477)&amp;H1477,Prices!A:C,3,0))</f>
        <v>9.85</v>
      </c>
      <c r="V1477" s="13">
        <f>IF(ISNA(VLOOKUP(LOWER(F1477)&amp;H1477,Prices!A:C,2,0)),0,VLOOKUP(LOWER(F1477)&amp;H1477,Prices!A:C,2,0))</f>
        <v>9.7200000000000006</v>
      </c>
      <c r="W1477" s="13">
        <f t="shared" si="765"/>
        <v>-5860.9097999999985</v>
      </c>
      <c r="X1477" s="13">
        <f t="shared" si="766"/>
        <v>-584.99999999999557</v>
      </c>
      <c r="Y1477" s="43">
        <f t="shared" si="767"/>
        <v>-0.11818733212341195</v>
      </c>
      <c r="Z1477" s="49"/>
      <c r="AA1477" s="24"/>
    </row>
    <row r="1478" spans="1:27" s="13" customFormat="1" x14ac:dyDescent="0.15">
      <c r="A1478" s="12">
        <v>42857</v>
      </c>
      <c r="B1478" s="60" t="s">
        <v>2711</v>
      </c>
      <c r="C1478" s="13" t="s">
        <v>1128</v>
      </c>
      <c r="D1478" s="13" t="s">
        <v>1129</v>
      </c>
      <c r="E1478" s="13" t="s">
        <v>1130</v>
      </c>
      <c r="F1478" s="13" t="str">
        <f t="shared" si="768"/>
        <v>SH</v>
      </c>
      <c r="G1478" s="13" t="str">
        <f>VLOOKUP(LOWER(F1478)&amp;H1478,'Current pricing'!A:B,2,0)</f>
        <v>中化国际</v>
      </c>
      <c r="H1478" s="13" t="s">
        <v>1183</v>
      </c>
      <c r="I1478" s="13" t="s">
        <v>1207</v>
      </c>
      <c r="J1478" s="13" t="s">
        <v>3644</v>
      </c>
      <c r="K1478" s="13">
        <v>4500</v>
      </c>
      <c r="L1478" s="13">
        <v>1</v>
      </c>
      <c r="M1478" s="13">
        <v>11.03</v>
      </c>
      <c r="N1478" s="13">
        <f t="shared" si="761"/>
        <v>49635</v>
      </c>
      <c r="O1478" s="13">
        <f t="shared" si="762"/>
        <v>49635</v>
      </c>
      <c r="P1478" s="19">
        <f t="shared" si="769"/>
        <v>0.99270000000000003</v>
      </c>
      <c r="Q1478" s="19">
        <f t="shared" si="739"/>
        <v>9.9269999999999996</v>
      </c>
      <c r="R1478" s="13">
        <f t="shared" si="770"/>
        <v>0</v>
      </c>
      <c r="S1478" s="19">
        <f t="shared" si="763"/>
        <v>-49645.919700000006</v>
      </c>
      <c r="T1478" s="13">
        <f t="shared" si="764"/>
        <v>-11.032426600000001</v>
      </c>
      <c r="U1478" s="13">
        <f>IF(ISNA(VLOOKUP(LOWER(F1478)&amp;H1478,Prices!A:C,3,0)),0,VLOOKUP(LOWER(F1478)&amp;H1478,Prices!A:C,3,0))</f>
        <v>9.85</v>
      </c>
      <c r="V1478" s="13">
        <f>IF(ISNA(VLOOKUP(LOWER(F1478)&amp;H1478,Prices!A:C,2,0)),0,VLOOKUP(LOWER(F1478)&amp;H1478,Prices!A:C,2,0))</f>
        <v>9.7200000000000006</v>
      </c>
      <c r="W1478" s="13">
        <f t="shared" si="765"/>
        <v>-5905.9197000000013</v>
      </c>
      <c r="X1478" s="13">
        <f t="shared" si="766"/>
        <v>-584.99999999999557</v>
      </c>
      <c r="Y1478" s="43">
        <f t="shared" si="767"/>
        <v>-0.11898699909338172</v>
      </c>
      <c r="Z1478" s="49"/>
      <c r="AA1478" s="24"/>
    </row>
    <row r="1479" spans="1:27" s="13" customFormat="1" x14ac:dyDescent="0.15">
      <c r="A1479" s="12">
        <v>42857</v>
      </c>
      <c r="B1479" s="60" t="s">
        <v>2712</v>
      </c>
      <c r="C1479" s="13" t="s">
        <v>1128</v>
      </c>
      <c r="D1479" s="13" t="s">
        <v>1129</v>
      </c>
      <c r="E1479" s="13" t="s">
        <v>1130</v>
      </c>
      <c r="F1479" s="13" t="str">
        <f t="shared" si="768"/>
        <v>SH</v>
      </c>
      <c r="G1479" s="13" t="str">
        <f>VLOOKUP(LOWER(F1479)&amp;H1479,'Current pricing'!A:B,2,0)</f>
        <v>中化国际</v>
      </c>
      <c r="H1479" s="13" t="s">
        <v>1183</v>
      </c>
      <c r="I1479" s="13" t="s">
        <v>1207</v>
      </c>
      <c r="J1479" s="13" t="s">
        <v>3644</v>
      </c>
      <c r="K1479" s="13">
        <v>4500</v>
      </c>
      <c r="L1479" s="13">
        <v>1</v>
      </c>
      <c r="M1479" s="13">
        <v>11.05</v>
      </c>
      <c r="N1479" s="13">
        <f t="shared" si="761"/>
        <v>49725</v>
      </c>
      <c r="O1479" s="13">
        <f t="shared" si="762"/>
        <v>49725</v>
      </c>
      <c r="P1479" s="19">
        <f t="shared" si="769"/>
        <v>0.99450000000000005</v>
      </c>
      <c r="Q1479" s="19">
        <f t="shared" si="739"/>
        <v>9.9450000000000003</v>
      </c>
      <c r="R1479" s="13">
        <f t="shared" si="770"/>
        <v>0</v>
      </c>
      <c r="S1479" s="19">
        <f t="shared" si="763"/>
        <v>-49735.9395</v>
      </c>
      <c r="T1479" s="13">
        <f t="shared" si="764"/>
        <v>-11.052431</v>
      </c>
      <c r="U1479" s="13">
        <f>IF(ISNA(VLOOKUP(LOWER(F1479)&amp;H1479,Prices!A:C,3,0)),0,VLOOKUP(LOWER(F1479)&amp;H1479,Prices!A:C,3,0))</f>
        <v>9.85</v>
      </c>
      <c r="V1479" s="13">
        <f>IF(ISNA(VLOOKUP(LOWER(F1479)&amp;H1479,Prices!A:C,2,0)),0,VLOOKUP(LOWER(F1479)&amp;H1479,Prices!A:C,2,0))</f>
        <v>9.7200000000000006</v>
      </c>
      <c r="W1479" s="13">
        <f t="shared" si="765"/>
        <v>-5995.9394999999986</v>
      </c>
      <c r="X1479" s="13">
        <f t="shared" si="766"/>
        <v>-584.99999999999557</v>
      </c>
      <c r="Y1479" s="43">
        <f t="shared" si="767"/>
        <v>-0.12058199095022622</v>
      </c>
      <c r="Z1479" s="49"/>
      <c r="AA1479" s="24"/>
    </row>
    <row r="1480" spans="1:27" s="13" customFormat="1" x14ac:dyDescent="0.15">
      <c r="A1480" s="12">
        <v>42857</v>
      </c>
      <c r="B1480" s="60" t="s">
        <v>2713</v>
      </c>
      <c r="C1480" s="13" t="s">
        <v>1128</v>
      </c>
      <c r="D1480" s="13" t="s">
        <v>1129</v>
      </c>
      <c r="E1480" s="13" t="s">
        <v>1130</v>
      </c>
      <c r="F1480" s="13" t="str">
        <f t="shared" si="768"/>
        <v>SH</v>
      </c>
      <c r="G1480" s="13" t="str">
        <f>VLOOKUP(LOWER(F1480)&amp;H1480,'Current pricing'!A:B,2,0)</f>
        <v>中化国际</v>
      </c>
      <c r="H1480" s="13" t="s">
        <v>1183</v>
      </c>
      <c r="I1480" s="13" t="s">
        <v>1207</v>
      </c>
      <c r="J1480" s="13" t="s">
        <v>3644</v>
      </c>
      <c r="K1480" s="13">
        <v>4500</v>
      </c>
      <c r="L1480" s="13">
        <v>1</v>
      </c>
      <c r="M1480" s="13">
        <v>11.07</v>
      </c>
      <c r="N1480" s="13">
        <f t="shared" si="761"/>
        <v>49815</v>
      </c>
      <c r="O1480" s="13">
        <f t="shared" si="762"/>
        <v>49815</v>
      </c>
      <c r="P1480" s="19">
        <f t="shared" si="769"/>
        <v>0.99630000000000007</v>
      </c>
      <c r="Q1480" s="19">
        <f t="shared" si="739"/>
        <v>9.963000000000001</v>
      </c>
      <c r="R1480" s="13">
        <f t="shared" si="770"/>
        <v>0</v>
      </c>
      <c r="S1480" s="19">
        <f t="shared" si="763"/>
        <v>-49825.959300000002</v>
      </c>
      <c r="T1480" s="13">
        <f t="shared" si="764"/>
        <v>-11.0724354</v>
      </c>
      <c r="U1480" s="13">
        <f>IF(ISNA(VLOOKUP(LOWER(F1480)&amp;H1480,Prices!A:C,3,0)),0,VLOOKUP(LOWER(F1480)&amp;H1480,Prices!A:C,3,0))</f>
        <v>9.85</v>
      </c>
      <c r="V1480" s="13">
        <f>IF(ISNA(VLOOKUP(LOWER(F1480)&amp;H1480,Prices!A:C,2,0)),0,VLOOKUP(LOWER(F1480)&amp;H1480,Prices!A:C,2,0))</f>
        <v>9.7200000000000006</v>
      </c>
      <c r="W1480" s="13">
        <f t="shared" si="765"/>
        <v>-6085.9592999999959</v>
      </c>
      <c r="X1480" s="13">
        <f t="shared" si="766"/>
        <v>-584.99999999999557</v>
      </c>
      <c r="Y1480" s="43">
        <f t="shared" si="767"/>
        <v>-0.12217121951219503</v>
      </c>
      <c r="Z1480" s="49"/>
      <c r="AA1480" s="24"/>
    </row>
    <row r="1481" spans="1:27" s="13" customFormat="1" x14ac:dyDescent="0.15">
      <c r="A1481" s="12">
        <v>42857</v>
      </c>
      <c r="B1481" s="60" t="s">
        <v>2714</v>
      </c>
      <c r="C1481" s="13" t="s">
        <v>1128</v>
      </c>
      <c r="D1481" s="13" t="s">
        <v>1129</v>
      </c>
      <c r="E1481" s="13" t="s">
        <v>1130</v>
      </c>
      <c r="F1481" s="13" t="str">
        <f t="shared" si="768"/>
        <v>SH</v>
      </c>
      <c r="G1481" s="13" t="str">
        <f>VLOOKUP(LOWER(F1481)&amp;H1481,'Current pricing'!A:B,2,0)</f>
        <v>中化国际</v>
      </c>
      <c r="H1481" s="13" t="s">
        <v>1183</v>
      </c>
      <c r="I1481" s="13" t="s">
        <v>1207</v>
      </c>
      <c r="J1481" s="13" t="s">
        <v>3644</v>
      </c>
      <c r="K1481" s="13">
        <v>4500</v>
      </c>
      <c r="L1481" s="13">
        <v>1</v>
      </c>
      <c r="M1481" s="13">
        <v>11.09</v>
      </c>
      <c r="N1481" s="13">
        <f t="shared" si="761"/>
        <v>49905</v>
      </c>
      <c r="O1481" s="13">
        <f t="shared" si="762"/>
        <v>49905</v>
      </c>
      <c r="P1481" s="19">
        <f t="shared" si="769"/>
        <v>0.9981000000000001</v>
      </c>
      <c r="Q1481" s="19">
        <f t="shared" si="739"/>
        <v>9.9809999999999999</v>
      </c>
      <c r="R1481" s="13">
        <f t="shared" si="770"/>
        <v>0</v>
      </c>
      <c r="S1481" s="19">
        <f t="shared" si="763"/>
        <v>-49915.979099999997</v>
      </c>
      <c r="T1481" s="13">
        <f t="shared" si="764"/>
        <v>-11.092439799999999</v>
      </c>
      <c r="U1481" s="13">
        <f>IF(ISNA(VLOOKUP(LOWER(F1481)&amp;H1481,Prices!A:C,3,0)),0,VLOOKUP(LOWER(F1481)&amp;H1481,Prices!A:C,3,0))</f>
        <v>9.85</v>
      </c>
      <c r="V1481" s="13">
        <f>IF(ISNA(VLOOKUP(LOWER(F1481)&amp;H1481,Prices!A:C,2,0)),0,VLOOKUP(LOWER(F1481)&amp;H1481,Prices!A:C,2,0))</f>
        <v>9.7200000000000006</v>
      </c>
      <c r="W1481" s="13">
        <f t="shared" si="765"/>
        <v>-6175.9790999999941</v>
      </c>
      <c r="X1481" s="13">
        <f t="shared" si="766"/>
        <v>-584.99999999999557</v>
      </c>
      <c r="Y1481" s="43">
        <f t="shared" si="767"/>
        <v>-0.1237547159603245</v>
      </c>
      <c r="Z1481" s="49"/>
      <c r="AA1481" s="24"/>
    </row>
    <row r="1482" spans="1:27" s="13" customFormat="1" x14ac:dyDescent="0.15">
      <c r="A1482" s="12">
        <v>42858</v>
      </c>
      <c r="B1482" s="60" t="s">
        <v>2717</v>
      </c>
      <c r="C1482" s="13" t="s">
        <v>1128</v>
      </c>
      <c r="D1482" s="13" t="s">
        <v>1129</v>
      </c>
      <c r="E1482" s="13" t="s">
        <v>1130</v>
      </c>
      <c r="F1482" s="13" t="str">
        <f t="shared" si="768"/>
        <v>SZ</v>
      </c>
      <c r="G1482" s="13" t="str">
        <f>VLOOKUP(LOWER(F1482)&amp;H1482,'Current pricing'!A:B,2,0)</f>
        <v>索菲亚</v>
      </c>
      <c r="H1482" s="13" t="s">
        <v>1848</v>
      </c>
      <c r="I1482" s="13" t="s">
        <v>1206</v>
      </c>
      <c r="J1482" s="13" t="s">
        <v>3644</v>
      </c>
      <c r="K1482" s="13">
        <v>-1900</v>
      </c>
      <c r="L1482" s="13">
        <v>1</v>
      </c>
      <c r="M1482" s="13">
        <v>36.46</v>
      </c>
      <c r="N1482" s="13">
        <f t="shared" ref="N1482:N1498" si="771">K1482*M1482</f>
        <v>-69274</v>
      </c>
      <c r="O1482" s="13">
        <f t="shared" ref="O1482:O1498" si="772">ABS(N1482)</f>
        <v>69274</v>
      </c>
      <c r="P1482" s="19">
        <f t="shared" si="769"/>
        <v>0</v>
      </c>
      <c r="Q1482" s="19">
        <f t="shared" si="739"/>
        <v>13.854800000000001</v>
      </c>
      <c r="R1482" s="13">
        <f t="shared" si="770"/>
        <v>69.27</v>
      </c>
      <c r="S1482" s="19">
        <f t="shared" ref="S1482:S1498" si="773">-(N1482+P1482+Q1482+R1482)</f>
        <v>69190.875199999995</v>
      </c>
      <c r="T1482" s="13">
        <f t="shared" ref="T1482:T1498" si="774">S1482/K1482</f>
        <v>-36.416250105263153</v>
      </c>
      <c r="U1482" s="13">
        <f>IF(ISNA(VLOOKUP(LOWER(F1482)&amp;H1482,Prices!A:C,3,0)),0,VLOOKUP(LOWER(F1482)&amp;H1482,Prices!A:C,3,0))</f>
        <v>38.299999999999997</v>
      </c>
      <c r="V1482" s="13">
        <f>IF(ISNA(VLOOKUP(LOWER(F1482)&amp;H1482,Prices!A:C,2,0)),0,VLOOKUP(LOWER(F1482)&amp;H1482,Prices!A:C,2,0))</f>
        <v>38.33</v>
      </c>
      <c r="W1482" s="13">
        <f t="shared" ref="W1482:W1498" si="775">IF(I1482="B",(V1482+T1482)*K1482,(V1482+T1482)*K1482)</f>
        <v>-3636.1248000000069</v>
      </c>
      <c r="X1482" s="13">
        <f t="shared" ref="X1482:X1498" si="776">K1482*(V1482-U1482)</f>
        <v>-57.00000000000216</v>
      </c>
      <c r="Y1482" s="43">
        <f t="shared" ref="Y1482:Y1498" si="777">W1482/O1482</f>
        <v>-5.2489026185870702E-2</v>
      </c>
      <c r="Z1482" s="49"/>
      <c r="AA1482" s="24"/>
    </row>
    <row r="1483" spans="1:27" s="13" customFormat="1" x14ac:dyDescent="0.15">
      <c r="A1483" s="12">
        <v>42858</v>
      </c>
      <c r="B1483" s="60" t="s">
        <v>2718</v>
      </c>
      <c r="C1483" s="13" t="s">
        <v>1128</v>
      </c>
      <c r="D1483" s="13" t="s">
        <v>1129</v>
      </c>
      <c r="E1483" s="13" t="s">
        <v>1130</v>
      </c>
      <c r="F1483" s="13" t="str">
        <f t="shared" si="768"/>
        <v>SZ</v>
      </c>
      <c r="G1483" s="13" t="str">
        <f>VLOOKUP(LOWER(F1483)&amp;H1483,'Current pricing'!A:B,2,0)</f>
        <v>古井贡酒</v>
      </c>
      <c r="H1483" s="13" t="s">
        <v>1420</v>
      </c>
      <c r="I1483" s="13" t="s">
        <v>1206</v>
      </c>
      <c r="J1483" s="13" t="s">
        <v>3719</v>
      </c>
      <c r="K1483" s="13">
        <v>-8200</v>
      </c>
      <c r="L1483" s="13">
        <v>1</v>
      </c>
      <c r="M1483" s="13">
        <v>49.02</v>
      </c>
      <c r="N1483" s="13">
        <f t="shared" si="771"/>
        <v>-401964</v>
      </c>
      <c r="O1483" s="13">
        <f t="shared" si="772"/>
        <v>401964</v>
      </c>
      <c r="P1483" s="19">
        <f t="shared" si="769"/>
        <v>0</v>
      </c>
      <c r="Q1483" s="19">
        <f t="shared" ref="Q1483:Q1546" si="778">IF(I1483&lt;&gt;"D",IF(C1483="Stock",MAX(ABS(N1483*0.0002),5),MAX(ABS(N1483*0.0003),5)),0)</f>
        <v>80.392800000000008</v>
      </c>
      <c r="R1483" s="13">
        <f t="shared" si="770"/>
        <v>401.96</v>
      </c>
      <c r="S1483" s="19">
        <f t="shared" si="773"/>
        <v>401481.64720000001</v>
      </c>
      <c r="T1483" s="13">
        <f t="shared" si="774"/>
        <v>-48.961176487804877</v>
      </c>
      <c r="U1483" s="13">
        <f>IF(ISNA(VLOOKUP(LOWER(F1483)&amp;H1483,Prices!A:C,3,0)),0,VLOOKUP(LOWER(F1483)&amp;H1483,Prices!A:C,3,0))</f>
        <v>71.150000000000006</v>
      </c>
      <c r="V1483" s="13">
        <f>IF(ISNA(VLOOKUP(LOWER(F1483)&amp;H1483,Prices!A:C,2,0)),0,VLOOKUP(LOWER(F1483)&amp;H1483,Prices!A:C,2,0))</f>
        <v>74.11</v>
      </c>
      <c r="W1483" s="13">
        <f t="shared" si="775"/>
        <v>-206220.35279999999</v>
      </c>
      <c r="X1483" s="13">
        <f t="shared" si="776"/>
        <v>-24271.999999999949</v>
      </c>
      <c r="Y1483" s="43">
        <f t="shared" si="777"/>
        <v>-0.51303189539361738</v>
      </c>
      <c r="Z1483" s="49"/>
      <c r="AA1483" s="24"/>
    </row>
    <row r="1484" spans="1:27" s="13" customFormat="1" x14ac:dyDescent="0.15">
      <c r="A1484" s="12">
        <v>42858</v>
      </c>
      <c r="B1484" s="60" t="s">
        <v>2719</v>
      </c>
      <c r="C1484" s="13" t="s">
        <v>1128</v>
      </c>
      <c r="D1484" s="13" t="s">
        <v>1129</v>
      </c>
      <c r="E1484" s="13" t="s">
        <v>1130</v>
      </c>
      <c r="F1484" s="13" t="str">
        <f t="shared" si="768"/>
        <v>SZ</v>
      </c>
      <c r="G1484" s="13" t="str">
        <f>VLOOKUP(LOWER(F1484)&amp;H1484,'Current pricing'!A:B,2,0)</f>
        <v>大华股份</v>
      </c>
      <c r="H1484" s="13" t="s">
        <v>2720</v>
      </c>
      <c r="I1484" s="13" t="s">
        <v>1207</v>
      </c>
      <c r="J1484" s="13" t="s">
        <v>3644</v>
      </c>
      <c r="K1484" s="13">
        <v>700</v>
      </c>
      <c r="L1484" s="13">
        <v>1</v>
      </c>
      <c r="M1484" s="13">
        <v>18.11</v>
      </c>
      <c r="N1484" s="13">
        <f t="shared" si="771"/>
        <v>12677</v>
      </c>
      <c r="O1484" s="13">
        <f t="shared" si="772"/>
        <v>12677</v>
      </c>
      <c r="P1484" s="19">
        <f t="shared" si="769"/>
        <v>0</v>
      </c>
      <c r="Q1484" s="19">
        <f t="shared" si="778"/>
        <v>5</v>
      </c>
      <c r="R1484" s="13">
        <f t="shared" si="770"/>
        <v>0</v>
      </c>
      <c r="S1484" s="19">
        <f t="shared" si="773"/>
        <v>-12682</v>
      </c>
      <c r="T1484" s="13">
        <f t="shared" si="774"/>
        <v>-18.117142857142856</v>
      </c>
      <c r="U1484" s="13">
        <f>IF(ISNA(VLOOKUP(LOWER(F1484)&amp;H1484,Prices!A:C,3,0)),0,VLOOKUP(LOWER(F1484)&amp;H1484,Prices!A:C,3,0))</f>
        <v>28</v>
      </c>
      <c r="V1484" s="13">
        <f>IF(ISNA(VLOOKUP(LOWER(F1484)&amp;H1484,Prices!A:C,2,0)),0,VLOOKUP(LOWER(F1484)&amp;H1484,Prices!A:C,2,0))</f>
        <v>29.12</v>
      </c>
      <c r="W1484" s="13">
        <f t="shared" si="775"/>
        <v>7702.0000000000018</v>
      </c>
      <c r="X1484" s="13">
        <f t="shared" si="776"/>
        <v>784.00000000000068</v>
      </c>
      <c r="Y1484" s="43">
        <f t="shared" si="777"/>
        <v>0.60755699297941168</v>
      </c>
      <c r="Z1484" s="49"/>
      <c r="AA1484" s="24"/>
    </row>
    <row r="1485" spans="1:27" x14ac:dyDescent="0.15">
      <c r="A1485" s="1">
        <v>42858</v>
      </c>
      <c r="B1485" s="65" t="s">
        <v>2721</v>
      </c>
      <c r="C1485" s="30" t="s">
        <v>1128</v>
      </c>
      <c r="D1485" s="13" t="s">
        <v>1129</v>
      </c>
      <c r="E1485" s="13" t="s">
        <v>1130</v>
      </c>
      <c r="F1485" s="30" t="str">
        <f t="shared" si="768"/>
        <v>SZ</v>
      </c>
      <c r="G1485" s="30" t="str">
        <f>VLOOKUP(LOWER(F1485)&amp;H1485,'Current pricing'!A:B,2,0)</f>
        <v>五 粮 液</v>
      </c>
      <c r="H1485" t="s">
        <v>1853</v>
      </c>
      <c r="I1485" t="s">
        <v>1207</v>
      </c>
      <c r="J1485" s="29" t="s">
        <v>3646</v>
      </c>
      <c r="K1485">
        <v>1100</v>
      </c>
      <c r="L1485">
        <v>1</v>
      </c>
      <c r="M1485">
        <v>44.47</v>
      </c>
      <c r="N1485" s="30">
        <f t="shared" si="771"/>
        <v>48917</v>
      </c>
      <c r="O1485" s="30">
        <f t="shared" si="772"/>
        <v>48917</v>
      </c>
      <c r="P1485" s="18">
        <f t="shared" si="769"/>
        <v>0</v>
      </c>
      <c r="Q1485" s="18">
        <f t="shared" si="778"/>
        <v>9.7834000000000003</v>
      </c>
      <c r="R1485" s="30">
        <f t="shared" si="770"/>
        <v>0</v>
      </c>
      <c r="S1485" s="18">
        <f t="shared" si="773"/>
        <v>-48926.7834</v>
      </c>
      <c r="T1485" s="30">
        <f t="shared" si="774"/>
        <v>-44.478893999999997</v>
      </c>
      <c r="U1485" s="30">
        <f>IF(ISNA(VLOOKUP(LOWER(F1485)&amp;H1485,Prices!A:C,3,0)),0,VLOOKUP(LOWER(F1485)&amp;H1485,Prices!A:C,3,0))</f>
        <v>68.33</v>
      </c>
      <c r="V1485" s="30">
        <f>IF(ISNA(VLOOKUP(LOWER(F1485)&amp;H1485,Prices!A:C,2,0)),0,VLOOKUP(LOWER(F1485)&amp;H1485,Prices!A:C,2,0))</f>
        <v>70.150000000000006</v>
      </c>
      <c r="W1485" s="30">
        <f t="shared" si="775"/>
        <v>28238.216600000011</v>
      </c>
      <c r="X1485" s="30">
        <f t="shared" si="776"/>
        <v>2002.0000000000082</v>
      </c>
      <c r="Y1485" s="40">
        <f t="shared" si="777"/>
        <v>0.57726795592534319</v>
      </c>
    </row>
    <row r="1486" spans="1:27" x14ac:dyDescent="0.15">
      <c r="A1486" s="1">
        <v>42858</v>
      </c>
      <c r="B1486" s="65" t="s">
        <v>2722</v>
      </c>
      <c r="C1486" s="30" t="s">
        <v>1128</v>
      </c>
      <c r="D1486" s="13" t="s">
        <v>1129</v>
      </c>
      <c r="E1486" s="13" t="s">
        <v>1130</v>
      </c>
      <c r="F1486" s="30" t="str">
        <f t="shared" si="768"/>
        <v>SZ</v>
      </c>
      <c r="G1486" s="30" t="str">
        <f>VLOOKUP(LOWER(F1486)&amp;H1486,'Current pricing'!A:B,2,0)</f>
        <v>五 粮 液</v>
      </c>
      <c r="H1486" t="s">
        <v>1853</v>
      </c>
      <c r="I1486" t="s">
        <v>1207</v>
      </c>
      <c r="J1486" s="29" t="s">
        <v>3646</v>
      </c>
      <c r="K1486">
        <v>1100</v>
      </c>
      <c r="L1486">
        <v>1</v>
      </c>
      <c r="M1486">
        <v>44.62</v>
      </c>
      <c r="N1486" s="30">
        <f t="shared" si="771"/>
        <v>49082</v>
      </c>
      <c r="O1486" s="30">
        <f t="shared" si="772"/>
        <v>49082</v>
      </c>
      <c r="P1486" s="18">
        <f t="shared" si="769"/>
        <v>0</v>
      </c>
      <c r="Q1486" s="18">
        <f t="shared" si="778"/>
        <v>9.8163999999999998</v>
      </c>
      <c r="R1486" s="30">
        <f t="shared" si="770"/>
        <v>0</v>
      </c>
      <c r="S1486" s="18">
        <f t="shared" si="773"/>
        <v>-49091.816400000003</v>
      </c>
      <c r="T1486" s="30">
        <f t="shared" si="774"/>
        <v>-44.628924000000005</v>
      </c>
      <c r="U1486" s="30">
        <f>IF(ISNA(VLOOKUP(LOWER(F1486)&amp;H1486,Prices!A:C,3,0)),0,VLOOKUP(LOWER(F1486)&amp;H1486,Prices!A:C,3,0))</f>
        <v>68.33</v>
      </c>
      <c r="V1486" s="30">
        <f>IF(ISNA(VLOOKUP(LOWER(F1486)&amp;H1486,Prices!A:C,2,0)),0,VLOOKUP(LOWER(F1486)&amp;H1486,Prices!A:C,2,0))</f>
        <v>70.150000000000006</v>
      </c>
      <c r="W1486" s="30">
        <f t="shared" si="775"/>
        <v>28073.1836</v>
      </c>
      <c r="X1486" s="30">
        <f t="shared" si="776"/>
        <v>2002.0000000000082</v>
      </c>
      <c r="Y1486" s="40">
        <f t="shared" si="777"/>
        <v>0.57196494845360824</v>
      </c>
    </row>
    <row r="1487" spans="1:27" x14ac:dyDescent="0.15">
      <c r="A1487" s="1">
        <v>42858</v>
      </c>
      <c r="B1487" s="65" t="s">
        <v>2723</v>
      </c>
      <c r="C1487" s="30" t="s">
        <v>1128</v>
      </c>
      <c r="D1487" s="13" t="s">
        <v>1129</v>
      </c>
      <c r="E1487" s="13" t="s">
        <v>1130</v>
      </c>
      <c r="F1487" s="30" t="str">
        <f t="shared" si="768"/>
        <v>SZ</v>
      </c>
      <c r="G1487" s="30" t="str">
        <f>VLOOKUP(LOWER(F1487)&amp;H1487,'Current pricing'!A:B,2,0)</f>
        <v>五 粮 液</v>
      </c>
      <c r="H1487" t="s">
        <v>1853</v>
      </c>
      <c r="I1487" t="s">
        <v>1207</v>
      </c>
      <c r="J1487" s="29" t="s">
        <v>3646</v>
      </c>
      <c r="K1487">
        <v>1100</v>
      </c>
      <c r="L1487">
        <v>1</v>
      </c>
      <c r="M1487">
        <v>44.58</v>
      </c>
      <c r="N1487" s="30">
        <f t="shared" si="771"/>
        <v>49038</v>
      </c>
      <c r="O1487" s="30">
        <f t="shared" si="772"/>
        <v>49038</v>
      </c>
      <c r="P1487" s="18">
        <f t="shared" si="769"/>
        <v>0</v>
      </c>
      <c r="Q1487" s="18">
        <f t="shared" si="778"/>
        <v>9.8076000000000008</v>
      </c>
      <c r="R1487" s="30">
        <f t="shared" si="770"/>
        <v>0</v>
      </c>
      <c r="S1487" s="18">
        <f t="shared" si="773"/>
        <v>-49047.8076</v>
      </c>
      <c r="T1487" s="30">
        <f t="shared" si="774"/>
        <v>-44.588915999999998</v>
      </c>
      <c r="U1487" s="30">
        <f>IF(ISNA(VLOOKUP(LOWER(F1487)&amp;H1487,Prices!A:C,3,0)),0,VLOOKUP(LOWER(F1487)&amp;H1487,Prices!A:C,3,0))</f>
        <v>68.33</v>
      </c>
      <c r="V1487" s="30">
        <f>IF(ISNA(VLOOKUP(LOWER(F1487)&amp;H1487,Prices!A:C,2,0)),0,VLOOKUP(LOWER(F1487)&amp;H1487,Prices!A:C,2,0))</f>
        <v>70.150000000000006</v>
      </c>
      <c r="W1487" s="30">
        <f t="shared" si="775"/>
        <v>28117.192400000007</v>
      </c>
      <c r="X1487" s="30">
        <f t="shared" si="776"/>
        <v>2002.0000000000082</v>
      </c>
      <c r="Y1487" s="40">
        <f t="shared" si="777"/>
        <v>0.5733755944369674</v>
      </c>
    </row>
    <row r="1488" spans="1:27" x14ac:dyDescent="0.15">
      <c r="A1488" s="1">
        <v>42858</v>
      </c>
      <c r="B1488" s="65" t="s">
        <v>2724</v>
      </c>
      <c r="C1488" s="30" t="s">
        <v>1128</v>
      </c>
      <c r="D1488" s="13" t="s">
        <v>1129</v>
      </c>
      <c r="E1488" s="13" t="s">
        <v>1130</v>
      </c>
      <c r="F1488" s="30" t="str">
        <f t="shared" si="768"/>
        <v>SZ</v>
      </c>
      <c r="G1488" s="30" t="str">
        <f>VLOOKUP(LOWER(F1488)&amp;H1488,'Current pricing'!A:B,2,0)</f>
        <v>五 粮 液</v>
      </c>
      <c r="H1488" t="s">
        <v>1853</v>
      </c>
      <c r="I1488" t="s">
        <v>1207</v>
      </c>
      <c r="J1488" s="29" t="s">
        <v>3646</v>
      </c>
      <c r="K1488">
        <v>1100</v>
      </c>
      <c r="L1488">
        <v>1</v>
      </c>
      <c r="M1488">
        <v>44.62</v>
      </c>
      <c r="N1488" s="30">
        <f t="shared" si="771"/>
        <v>49082</v>
      </c>
      <c r="O1488" s="30">
        <f t="shared" si="772"/>
        <v>49082</v>
      </c>
      <c r="P1488" s="18">
        <f t="shared" si="769"/>
        <v>0</v>
      </c>
      <c r="Q1488" s="18">
        <f t="shared" si="778"/>
        <v>9.8163999999999998</v>
      </c>
      <c r="R1488" s="30">
        <f t="shared" si="770"/>
        <v>0</v>
      </c>
      <c r="S1488" s="18">
        <f t="shared" si="773"/>
        <v>-49091.816400000003</v>
      </c>
      <c r="T1488" s="30">
        <f t="shared" si="774"/>
        <v>-44.628924000000005</v>
      </c>
      <c r="U1488" s="30">
        <f>IF(ISNA(VLOOKUP(LOWER(F1488)&amp;H1488,Prices!A:C,3,0)),0,VLOOKUP(LOWER(F1488)&amp;H1488,Prices!A:C,3,0))</f>
        <v>68.33</v>
      </c>
      <c r="V1488" s="30">
        <f>IF(ISNA(VLOOKUP(LOWER(F1488)&amp;H1488,Prices!A:C,2,0)),0,VLOOKUP(LOWER(F1488)&amp;H1488,Prices!A:C,2,0))</f>
        <v>70.150000000000006</v>
      </c>
      <c r="W1488" s="30">
        <f t="shared" si="775"/>
        <v>28073.1836</v>
      </c>
      <c r="X1488" s="30">
        <f t="shared" si="776"/>
        <v>2002.0000000000082</v>
      </c>
      <c r="Y1488" s="40">
        <f t="shared" si="777"/>
        <v>0.57196494845360824</v>
      </c>
    </row>
    <row r="1489" spans="1:27" x14ac:dyDescent="0.15">
      <c r="A1489" s="1">
        <v>42858</v>
      </c>
      <c r="B1489" s="65" t="s">
        <v>2725</v>
      </c>
      <c r="C1489" s="30" t="s">
        <v>1128</v>
      </c>
      <c r="D1489" s="13" t="s">
        <v>1129</v>
      </c>
      <c r="E1489" s="13" t="s">
        <v>1130</v>
      </c>
      <c r="F1489" s="30" t="str">
        <f t="shared" si="768"/>
        <v>SZ</v>
      </c>
      <c r="G1489" s="30" t="str">
        <f>VLOOKUP(LOWER(F1489)&amp;H1489,'Current pricing'!A:B,2,0)</f>
        <v>五 粮 液</v>
      </c>
      <c r="H1489" t="s">
        <v>1853</v>
      </c>
      <c r="I1489" t="s">
        <v>1207</v>
      </c>
      <c r="J1489" s="29" t="s">
        <v>3646</v>
      </c>
      <c r="K1489">
        <v>1100</v>
      </c>
      <c r="L1489">
        <v>1</v>
      </c>
      <c r="M1489">
        <v>44.63</v>
      </c>
      <c r="N1489" s="30">
        <f t="shared" si="771"/>
        <v>49093</v>
      </c>
      <c r="O1489" s="30">
        <f t="shared" si="772"/>
        <v>49093</v>
      </c>
      <c r="P1489" s="18">
        <f t="shared" si="769"/>
        <v>0</v>
      </c>
      <c r="Q1489" s="18">
        <f t="shared" si="778"/>
        <v>9.8186</v>
      </c>
      <c r="R1489" s="30">
        <f t="shared" si="770"/>
        <v>0</v>
      </c>
      <c r="S1489" s="18">
        <f t="shared" si="773"/>
        <v>-49102.818599999999</v>
      </c>
      <c r="T1489" s="30">
        <f t="shared" si="774"/>
        <v>-44.638925999999998</v>
      </c>
      <c r="U1489" s="30">
        <f>IF(ISNA(VLOOKUP(LOWER(F1489)&amp;H1489,Prices!A:C,3,0)),0,VLOOKUP(LOWER(F1489)&amp;H1489,Prices!A:C,3,0))</f>
        <v>68.33</v>
      </c>
      <c r="V1489" s="30">
        <f>IF(ISNA(VLOOKUP(LOWER(F1489)&amp;H1489,Prices!A:C,2,0)),0,VLOOKUP(LOWER(F1489)&amp;H1489,Prices!A:C,2,0))</f>
        <v>70.150000000000006</v>
      </c>
      <c r="W1489" s="30">
        <f t="shared" si="775"/>
        <v>28062.181400000009</v>
      </c>
      <c r="X1489" s="30">
        <f t="shared" si="776"/>
        <v>2002.0000000000082</v>
      </c>
      <c r="Y1489" s="40">
        <f t="shared" si="777"/>
        <v>0.57161268205243132</v>
      </c>
    </row>
    <row r="1490" spans="1:27" x14ac:dyDescent="0.15">
      <c r="A1490" s="1">
        <v>42858</v>
      </c>
      <c r="B1490" s="65" t="s">
        <v>2726</v>
      </c>
      <c r="C1490" s="30" t="s">
        <v>1128</v>
      </c>
      <c r="D1490" s="13" t="s">
        <v>1129</v>
      </c>
      <c r="E1490" s="13" t="s">
        <v>1130</v>
      </c>
      <c r="F1490" s="30" t="str">
        <f t="shared" si="768"/>
        <v>SZ</v>
      </c>
      <c r="G1490" s="30" t="str">
        <f>VLOOKUP(LOWER(F1490)&amp;H1490,'Current pricing'!A:B,2,0)</f>
        <v>五 粮 液</v>
      </c>
      <c r="H1490" t="s">
        <v>1853</v>
      </c>
      <c r="I1490" t="s">
        <v>1207</v>
      </c>
      <c r="J1490" s="29" t="s">
        <v>3646</v>
      </c>
      <c r="K1490">
        <v>1100</v>
      </c>
      <c r="L1490">
        <v>1</v>
      </c>
      <c r="M1490">
        <v>44.65</v>
      </c>
      <c r="N1490" s="30">
        <f t="shared" si="771"/>
        <v>49115</v>
      </c>
      <c r="O1490" s="30">
        <f t="shared" si="772"/>
        <v>49115</v>
      </c>
      <c r="P1490" s="18">
        <f t="shared" si="769"/>
        <v>0</v>
      </c>
      <c r="Q1490" s="18">
        <f t="shared" si="778"/>
        <v>9.8230000000000004</v>
      </c>
      <c r="R1490" s="30">
        <f t="shared" si="770"/>
        <v>0</v>
      </c>
      <c r="S1490" s="18">
        <f t="shared" si="773"/>
        <v>-49124.822999999997</v>
      </c>
      <c r="T1490" s="30">
        <f t="shared" si="774"/>
        <v>-44.658929999999998</v>
      </c>
      <c r="U1490" s="30">
        <f>IF(ISNA(VLOOKUP(LOWER(F1490)&amp;H1490,Prices!A:C,3,0)),0,VLOOKUP(LOWER(F1490)&amp;H1490,Prices!A:C,3,0))</f>
        <v>68.33</v>
      </c>
      <c r="V1490" s="30">
        <f>IF(ISNA(VLOOKUP(LOWER(F1490)&amp;H1490,Prices!A:C,2,0)),0,VLOOKUP(LOWER(F1490)&amp;H1490,Prices!A:C,2,0))</f>
        <v>70.150000000000006</v>
      </c>
      <c r="W1490" s="30">
        <f t="shared" si="775"/>
        <v>28040.177000000007</v>
      </c>
      <c r="X1490" s="30">
        <f t="shared" si="776"/>
        <v>2002.0000000000082</v>
      </c>
      <c r="Y1490" s="40">
        <f t="shared" si="777"/>
        <v>0.57090862262038089</v>
      </c>
    </row>
    <row r="1491" spans="1:27" x14ac:dyDescent="0.15">
      <c r="A1491" s="1">
        <v>42858</v>
      </c>
      <c r="B1491" s="65" t="s">
        <v>2727</v>
      </c>
      <c r="C1491" s="30" t="s">
        <v>1128</v>
      </c>
      <c r="D1491" s="13" t="s">
        <v>1129</v>
      </c>
      <c r="E1491" s="13" t="s">
        <v>1130</v>
      </c>
      <c r="F1491" s="30" t="str">
        <f t="shared" si="768"/>
        <v>SZ</v>
      </c>
      <c r="G1491" s="30" t="str">
        <f>VLOOKUP(LOWER(F1491)&amp;H1491,'Current pricing'!A:B,2,0)</f>
        <v>五 粮 液</v>
      </c>
      <c r="H1491" t="s">
        <v>1853</v>
      </c>
      <c r="I1491" t="s">
        <v>1207</v>
      </c>
      <c r="J1491" s="29" t="s">
        <v>3646</v>
      </c>
      <c r="K1491">
        <v>1100</v>
      </c>
      <c r="L1491">
        <v>1</v>
      </c>
      <c r="M1491">
        <v>44.68</v>
      </c>
      <c r="N1491" s="30">
        <f t="shared" si="771"/>
        <v>49148</v>
      </c>
      <c r="O1491" s="30">
        <f t="shared" si="772"/>
        <v>49148</v>
      </c>
      <c r="P1491" s="18">
        <f t="shared" si="769"/>
        <v>0</v>
      </c>
      <c r="Q1491" s="18">
        <f t="shared" si="778"/>
        <v>9.829600000000001</v>
      </c>
      <c r="R1491" s="30">
        <f t="shared" si="770"/>
        <v>0</v>
      </c>
      <c r="S1491" s="18">
        <f t="shared" si="773"/>
        <v>-49157.829599999997</v>
      </c>
      <c r="T1491" s="30">
        <f t="shared" si="774"/>
        <v>-44.688935999999998</v>
      </c>
      <c r="U1491" s="30">
        <f>IF(ISNA(VLOOKUP(LOWER(F1491)&amp;H1491,Prices!A:C,3,0)),0,VLOOKUP(LOWER(F1491)&amp;H1491,Prices!A:C,3,0))</f>
        <v>68.33</v>
      </c>
      <c r="V1491" s="30">
        <f>IF(ISNA(VLOOKUP(LOWER(F1491)&amp;H1491,Prices!A:C,2,0)),0,VLOOKUP(LOWER(F1491)&amp;H1491,Prices!A:C,2,0))</f>
        <v>70.150000000000006</v>
      </c>
      <c r="W1491" s="30">
        <f t="shared" si="775"/>
        <v>28007.17040000001</v>
      </c>
      <c r="X1491" s="30">
        <f t="shared" si="776"/>
        <v>2002.0000000000082</v>
      </c>
      <c r="Y1491" s="40">
        <f t="shared" si="777"/>
        <v>0.5698537153088632</v>
      </c>
    </row>
    <row r="1492" spans="1:27" s="13" customFormat="1" x14ac:dyDescent="0.15">
      <c r="A1492" s="12">
        <v>42858</v>
      </c>
      <c r="B1492" s="60" t="s">
        <v>2728</v>
      </c>
      <c r="C1492" s="13" t="s">
        <v>1128</v>
      </c>
      <c r="D1492" s="13" t="s">
        <v>1129</v>
      </c>
      <c r="E1492" s="13" t="s">
        <v>1130</v>
      </c>
      <c r="F1492" s="13" t="str">
        <f t="shared" si="768"/>
        <v>SZ</v>
      </c>
      <c r="G1492" s="13" t="str">
        <f>VLOOKUP(LOWER(F1492)&amp;H1492,'Current pricing'!A:B,2,0)</f>
        <v>古井贡酒</v>
      </c>
      <c r="H1492" s="13" t="s">
        <v>1420</v>
      </c>
      <c r="I1492" s="13" t="s">
        <v>1207</v>
      </c>
      <c r="J1492" s="13" t="s">
        <v>3719</v>
      </c>
      <c r="K1492" s="13">
        <v>1000</v>
      </c>
      <c r="L1492" s="13">
        <v>1</v>
      </c>
      <c r="M1492" s="13">
        <v>48.7</v>
      </c>
      <c r="N1492" s="13">
        <f t="shared" si="771"/>
        <v>48700</v>
      </c>
      <c r="O1492" s="13">
        <f t="shared" si="772"/>
        <v>48700</v>
      </c>
      <c r="P1492" s="19">
        <f t="shared" si="769"/>
        <v>0</v>
      </c>
      <c r="Q1492" s="19">
        <f t="shared" si="778"/>
        <v>9.74</v>
      </c>
      <c r="R1492" s="13">
        <f t="shared" si="770"/>
        <v>0</v>
      </c>
      <c r="S1492" s="19">
        <f t="shared" si="773"/>
        <v>-48709.74</v>
      </c>
      <c r="T1492" s="13">
        <f t="shared" si="774"/>
        <v>-48.709739999999996</v>
      </c>
      <c r="U1492" s="13">
        <f>IF(ISNA(VLOOKUP(LOWER(F1492)&amp;H1492,Prices!A:C,3,0)),0,VLOOKUP(LOWER(F1492)&amp;H1492,Prices!A:C,3,0))</f>
        <v>71.150000000000006</v>
      </c>
      <c r="V1492" s="13">
        <f>IF(ISNA(VLOOKUP(LOWER(F1492)&amp;H1492,Prices!A:C,2,0)),0,VLOOKUP(LOWER(F1492)&amp;H1492,Prices!A:C,2,0))</f>
        <v>74.11</v>
      </c>
      <c r="W1492" s="13">
        <f t="shared" si="775"/>
        <v>25400.260000000002</v>
      </c>
      <c r="X1492" s="13">
        <f t="shared" si="776"/>
        <v>2959.9999999999936</v>
      </c>
      <c r="Y1492" s="43">
        <f t="shared" si="777"/>
        <v>0.52156591375770023</v>
      </c>
      <c r="Z1492" s="49"/>
      <c r="AA1492" s="24"/>
    </row>
    <row r="1493" spans="1:27" x14ac:dyDescent="0.15">
      <c r="A1493" s="1">
        <v>42858</v>
      </c>
      <c r="B1493" s="65" t="s">
        <v>2729</v>
      </c>
      <c r="C1493" s="30" t="s">
        <v>1128</v>
      </c>
      <c r="D1493" s="13" t="s">
        <v>1129</v>
      </c>
      <c r="E1493" s="13" t="s">
        <v>1130</v>
      </c>
      <c r="F1493" s="30" t="str">
        <f t="shared" si="768"/>
        <v>SZ</v>
      </c>
      <c r="G1493" s="30" t="str">
        <f>VLOOKUP(LOWER(F1493)&amp;H1493,'Current pricing'!A:B,2,0)</f>
        <v>五 粮 液</v>
      </c>
      <c r="H1493" t="s">
        <v>1853</v>
      </c>
      <c r="I1493" t="s">
        <v>1207</v>
      </c>
      <c r="J1493" s="29" t="s">
        <v>3646</v>
      </c>
      <c r="K1493">
        <v>1100</v>
      </c>
      <c r="L1493">
        <v>1</v>
      </c>
      <c r="M1493">
        <v>44.67</v>
      </c>
      <c r="N1493" s="30">
        <f t="shared" si="771"/>
        <v>49137</v>
      </c>
      <c r="O1493" s="30">
        <f t="shared" si="772"/>
        <v>49137</v>
      </c>
      <c r="P1493" s="18">
        <f t="shared" si="769"/>
        <v>0</v>
      </c>
      <c r="Q1493" s="18">
        <f t="shared" si="778"/>
        <v>9.8274000000000008</v>
      </c>
      <c r="R1493" s="30">
        <f t="shared" si="770"/>
        <v>0</v>
      </c>
      <c r="S1493" s="18">
        <f t="shared" si="773"/>
        <v>-49146.827400000002</v>
      </c>
      <c r="T1493" s="30">
        <f t="shared" si="774"/>
        <v>-44.678934000000005</v>
      </c>
      <c r="U1493" s="30">
        <f>IF(ISNA(VLOOKUP(LOWER(F1493)&amp;H1493,Prices!A:C,3,0)),0,VLOOKUP(LOWER(F1493)&amp;H1493,Prices!A:C,3,0))</f>
        <v>68.33</v>
      </c>
      <c r="V1493" s="30">
        <f>IF(ISNA(VLOOKUP(LOWER(F1493)&amp;H1493,Prices!A:C,2,0)),0,VLOOKUP(LOWER(F1493)&amp;H1493,Prices!A:C,2,0))</f>
        <v>70.150000000000006</v>
      </c>
      <c r="W1493" s="30">
        <f t="shared" si="775"/>
        <v>28018.172600000002</v>
      </c>
      <c r="X1493" s="30">
        <f t="shared" si="776"/>
        <v>2002.0000000000082</v>
      </c>
      <c r="Y1493" s="40">
        <f t="shared" si="777"/>
        <v>0.57020519364226552</v>
      </c>
    </row>
    <row r="1494" spans="1:27" s="13" customFormat="1" x14ac:dyDescent="0.15">
      <c r="A1494" s="12">
        <v>42858</v>
      </c>
      <c r="B1494" s="60" t="s">
        <v>2730</v>
      </c>
      <c r="C1494" s="13" t="s">
        <v>1128</v>
      </c>
      <c r="D1494" s="13" t="s">
        <v>1129</v>
      </c>
      <c r="E1494" s="13" t="s">
        <v>1130</v>
      </c>
      <c r="F1494" s="13" t="str">
        <f t="shared" si="768"/>
        <v>SH</v>
      </c>
      <c r="G1494" s="13" t="str">
        <f>VLOOKUP(LOWER(F1494)&amp;H1494,'Current pricing'!A:B,2,0)</f>
        <v>中化国际</v>
      </c>
      <c r="H1494" s="13" t="s">
        <v>1183</v>
      </c>
      <c r="I1494" s="13" t="s">
        <v>1207</v>
      </c>
      <c r="J1494" s="13" t="s">
        <v>3644</v>
      </c>
      <c r="K1494" s="13">
        <v>4500</v>
      </c>
      <c r="L1494" s="13">
        <v>1</v>
      </c>
      <c r="M1494" s="13">
        <v>10.97</v>
      </c>
      <c r="N1494" s="13">
        <f t="shared" si="771"/>
        <v>49365</v>
      </c>
      <c r="O1494" s="13">
        <f t="shared" si="772"/>
        <v>49365</v>
      </c>
      <c r="P1494" s="19">
        <f t="shared" si="769"/>
        <v>0.98730000000000007</v>
      </c>
      <c r="Q1494" s="19">
        <f t="shared" si="778"/>
        <v>9.8730000000000011</v>
      </c>
      <c r="R1494" s="13">
        <f t="shared" si="770"/>
        <v>0</v>
      </c>
      <c r="S1494" s="19">
        <f t="shared" si="773"/>
        <v>-49375.8603</v>
      </c>
      <c r="T1494" s="13">
        <f t="shared" si="774"/>
        <v>-10.972413400000001</v>
      </c>
      <c r="U1494" s="13">
        <f>IF(ISNA(VLOOKUP(LOWER(F1494)&amp;H1494,Prices!A:C,3,0)),0,VLOOKUP(LOWER(F1494)&amp;H1494,Prices!A:C,3,0))</f>
        <v>9.85</v>
      </c>
      <c r="V1494" s="13">
        <f>IF(ISNA(VLOOKUP(LOWER(F1494)&amp;H1494,Prices!A:C,2,0)),0,VLOOKUP(LOWER(F1494)&amp;H1494,Prices!A:C,2,0))</f>
        <v>9.7200000000000006</v>
      </c>
      <c r="W1494" s="13">
        <f t="shared" si="775"/>
        <v>-5635.8603000000003</v>
      </c>
      <c r="X1494" s="13">
        <f t="shared" si="776"/>
        <v>-584.99999999999557</v>
      </c>
      <c r="Y1494" s="43">
        <f t="shared" si="777"/>
        <v>-0.114167128532361</v>
      </c>
      <c r="Z1494" s="49"/>
      <c r="AA1494" s="24"/>
    </row>
    <row r="1495" spans="1:27" x14ac:dyDescent="0.15">
      <c r="A1495" s="1">
        <v>42858</v>
      </c>
      <c r="B1495" s="65" t="s">
        <v>2731</v>
      </c>
      <c r="C1495" s="30" t="s">
        <v>1128</v>
      </c>
      <c r="D1495" s="13" t="s">
        <v>1129</v>
      </c>
      <c r="E1495" s="13" t="s">
        <v>1130</v>
      </c>
      <c r="F1495" s="30" t="str">
        <f t="shared" si="768"/>
        <v>SZ</v>
      </c>
      <c r="G1495" s="30" t="str">
        <f>VLOOKUP(LOWER(F1495)&amp;H1495,'Current pricing'!A:B,2,0)</f>
        <v>五 粮 液</v>
      </c>
      <c r="H1495" t="s">
        <v>1853</v>
      </c>
      <c r="I1495" t="s">
        <v>1207</v>
      </c>
      <c r="J1495" s="29" t="s">
        <v>3646</v>
      </c>
      <c r="K1495">
        <v>1100</v>
      </c>
      <c r="L1495">
        <v>1</v>
      </c>
      <c r="M1495">
        <v>44.64</v>
      </c>
      <c r="N1495" s="30">
        <f t="shared" si="771"/>
        <v>49104</v>
      </c>
      <c r="O1495" s="30">
        <f t="shared" si="772"/>
        <v>49104</v>
      </c>
      <c r="P1495" s="18">
        <f t="shared" si="769"/>
        <v>0</v>
      </c>
      <c r="Q1495" s="18">
        <f t="shared" si="778"/>
        <v>9.8208000000000002</v>
      </c>
      <c r="R1495" s="30">
        <f t="shared" si="770"/>
        <v>0</v>
      </c>
      <c r="S1495" s="18">
        <f t="shared" si="773"/>
        <v>-49113.820800000001</v>
      </c>
      <c r="T1495" s="30">
        <f t="shared" si="774"/>
        <v>-44.648927999999998</v>
      </c>
      <c r="U1495" s="30">
        <f>IF(ISNA(VLOOKUP(LOWER(F1495)&amp;H1495,Prices!A:C,3,0)),0,VLOOKUP(LOWER(F1495)&amp;H1495,Prices!A:C,3,0))</f>
        <v>68.33</v>
      </c>
      <c r="V1495" s="30">
        <f>IF(ISNA(VLOOKUP(LOWER(F1495)&amp;H1495,Prices!A:C,2,0)),0,VLOOKUP(LOWER(F1495)&amp;H1495,Prices!A:C,2,0))</f>
        <v>70.150000000000006</v>
      </c>
      <c r="W1495" s="30">
        <f t="shared" si="775"/>
        <v>28051.17920000001</v>
      </c>
      <c r="X1495" s="30">
        <f t="shared" si="776"/>
        <v>2002.0000000000082</v>
      </c>
      <c r="Y1495" s="40">
        <f t="shared" si="777"/>
        <v>0.57126057347670267</v>
      </c>
    </row>
    <row r="1496" spans="1:27" x14ac:dyDescent="0.15">
      <c r="A1496" s="1">
        <v>42858</v>
      </c>
      <c r="B1496" s="65" t="s">
        <v>2732</v>
      </c>
      <c r="C1496" s="30" t="s">
        <v>1128</v>
      </c>
      <c r="D1496" s="13" t="s">
        <v>1129</v>
      </c>
      <c r="E1496" s="13" t="s">
        <v>1130</v>
      </c>
      <c r="F1496" s="30" t="str">
        <f t="shared" si="768"/>
        <v>SZ</v>
      </c>
      <c r="G1496" s="30" t="str">
        <f>VLOOKUP(LOWER(F1496)&amp;H1496,'Current pricing'!A:B,2,0)</f>
        <v>五 粮 液</v>
      </c>
      <c r="H1496" t="s">
        <v>1853</v>
      </c>
      <c r="I1496" t="s">
        <v>1207</v>
      </c>
      <c r="J1496" s="29" t="s">
        <v>3646</v>
      </c>
      <c r="K1496">
        <v>1100</v>
      </c>
      <c r="L1496">
        <v>1</v>
      </c>
      <c r="M1496">
        <v>44.7</v>
      </c>
      <c r="N1496" s="30">
        <f t="shared" si="771"/>
        <v>49170</v>
      </c>
      <c r="O1496" s="30">
        <f t="shared" si="772"/>
        <v>49170</v>
      </c>
      <c r="P1496" s="18">
        <f t="shared" si="769"/>
        <v>0</v>
      </c>
      <c r="Q1496" s="18">
        <f t="shared" si="778"/>
        <v>9.8339999999999996</v>
      </c>
      <c r="R1496" s="30">
        <f t="shared" si="770"/>
        <v>0</v>
      </c>
      <c r="S1496" s="18">
        <f t="shared" si="773"/>
        <v>-49179.834000000003</v>
      </c>
      <c r="T1496" s="30">
        <f t="shared" si="774"/>
        <v>-44.708940000000005</v>
      </c>
      <c r="U1496" s="30">
        <f>IF(ISNA(VLOOKUP(LOWER(F1496)&amp;H1496,Prices!A:C,3,0)),0,VLOOKUP(LOWER(F1496)&amp;H1496,Prices!A:C,3,0))</f>
        <v>68.33</v>
      </c>
      <c r="V1496" s="30">
        <f>IF(ISNA(VLOOKUP(LOWER(F1496)&amp;H1496,Prices!A:C,2,0)),0,VLOOKUP(LOWER(F1496)&amp;H1496,Prices!A:C,2,0))</f>
        <v>70.150000000000006</v>
      </c>
      <c r="W1496" s="30">
        <f t="shared" si="775"/>
        <v>27985.166000000001</v>
      </c>
      <c r="X1496" s="30">
        <f t="shared" si="776"/>
        <v>2002.0000000000082</v>
      </c>
      <c r="Y1496" s="40">
        <f t="shared" si="777"/>
        <v>0.569151230425056</v>
      </c>
    </row>
    <row r="1497" spans="1:27" s="13" customFormat="1" x14ac:dyDescent="0.15">
      <c r="A1497" s="12">
        <v>42858</v>
      </c>
      <c r="B1497" s="60" t="s">
        <v>2660</v>
      </c>
      <c r="C1497" s="13" t="s">
        <v>1128</v>
      </c>
      <c r="D1497" s="13" t="s">
        <v>1129</v>
      </c>
      <c r="E1497" s="13" t="s">
        <v>1130</v>
      </c>
      <c r="F1497" s="13" t="str">
        <f t="shared" si="768"/>
        <v>SH</v>
      </c>
      <c r="G1497" s="13" t="str">
        <f>VLOOKUP(LOWER(F1497)&amp;H1497,'Current pricing'!A:B,2,0)</f>
        <v>中化国际</v>
      </c>
      <c r="H1497" s="13" t="s">
        <v>1183</v>
      </c>
      <c r="I1497" s="13" t="s">
        <v>1207</v>
      </c>
      <c r="J1497" s="13" t="s">
        <v>3644</v>
      </c>
      <c r="K1497" s="13">
        <v>4500</v>
      </c>
      <c r="L1497" s="13">
        <v>1</v>
      </c>
      <c r="M1497" s="13">
        <v>11</v>
      </c>
      <c r="N1497" s="13">
        <f t="shared" si="771"/>
        <v>49500</v>
      </c>
      <c r="O1497" s="13">
        <f t="shared" si="772"/>
        <v>49500</v>
      </c>
      <c r="P1497" s="19">
        <f t="shared" si="769"/>
        <v>0.9900000000000001</v>
      </c>
      <c r="Q1497" s="19">
        <f t="shared" si="778"/>
        <v>9.9</v>
      </c>
      <c r="R1497" s="13">
        <f t="shared" si="770"/>
        <v>0</v>
      </c>
      <c r="S1497" s="19">
        <f t="shared" si="773"/>
        <v>-49510.89</v>
      </c>
      <c r="T1497" s="13">
        <f t="shared" si="774"/>
        <v>-11.002420000000001</v>
      </c>
      <c r="U1497" s="13">
        <f>IF(ISNA(VLOOKUP(LOWER(F1497)&amp;H1497,Prices!A:C,3,0)),0,VLOOKUP(LOWER(F1497)&amp;H1497,Prices!A:C,3,0))</f>
        <v>9.85</v>
      </c>
      <c r="V1497" s="13">
        <f>IF(ISNA(VLOOKUP(LOWER(F1497)&amp;H1497,Prices!A:C,2,0)),0,VLOOKUP(LOWER(F1497)&amp;H1497,Prices!A:C,2,0))</f>
        <v>9.7200000000000006</v>
      </c>
      <c r="W1497" s="13">
        <f t="shared" si="775"/>
        <v>-5770.89</v>
      </c>
      <c r="X1497" s="13">
        <f t="shared" si="776"/>
        <v>-584.99999999999557</v>
      </c>
      <c r="Y1497" s="43">
        <f t="shared" si="777"/>
        <v>-0.11658363636363638</v>
      </c>
      <c r="Z1497" s="49"/>
      <c r="AA1497" s="24"/>
    </row>
    <row r="1498" spans="1:27" s="13" customFormat="1" x14ac:dyDescent="0.15">
      <c r="A1498" s="12">
        <v>42858</v>
      </c>
      <c r="B1498" s="60" t="s">
        <v>2733</v>
      </c>
      <c r="C1498" s="13" t="s">
        <v>1128</v>
      </c>
      <c r="D1498" s="13" t="s">
        <v>1129</v>
      </c>
      <c r="E1498" s="13" t="s">
        <v>1130</v>
      </c>
      <c r="F1498" s="13" t="str">
        <f t="shared" si="768"/>
        <v>SH</v>
      </c>
      <c r="G1498" s="13" t="str">
        <f>VLOOKUP(LOWER(F1498)&amp;H1498,'Current pricing'!A:B,2,0)</f>
        <v>中化国际</v>
      </c>
      <c r="H1498" s="13" t="s">
        <v>1183</v>
      </c>
      <c r="I1498" s="13" t="s">
        <v>1207</v>
      </c>
      <c r="J1498" s="13" t="s">
        <v>3644</v>
      </c>
      <c r="K1498" s="13">
        <v>4500</v>
      </c>
      <c r="L1498" s="13">
        <v>1</v>
      </c>
      <c r="M1498" s="13">
        <v>11</v>
      </c>
      <c r="N1498" s="13">
        <f t="shared" si="771"/>
        <v>49500</v>
      </c>
      <c r="O1498" s="13">
        <f t="shared" si="772"/>
        <v>49500</v>
      </c>
      <c r="P1498" s="19">
        <f t="shared" si="769"/>
        <v>0.9900000000000001</v>
      </c>
      <c r="Q1498" s="19">
        <f t="shared" si="778"/>
        <v>9.9</v>
      </c>
      <c r="R1498" s="13">
        <f t="shared" si="770"/>
        <v>0</v>
      </c>
      <c r="S1498" s="19">
        <f t="shared" si="773"/>
        <v>-49510.89</v>
      </c>
      <c r="T1498" s="13">
        <f t="shared" si="774"/>
        <v>-11.002420000000001</v>
      </c>
      <c r="U1498" s="13">
        <f>IF(ISNA(VLOOKUP(LOWER(F1498)&amp;H1498,Prices!A:C,3,0)),0,VLOOKUP(LOWER(F1498)&amp;H1498,Prices!A:C,3,0))</f>
        <v>9.85</v>
      </c>
      <c r="V1498" s="13">
        <f>IF(ISNA(VLOOKUP(LOWER(F1498)&amp;H1498,Prices!A:C,2,0)),0,VLOOKUP(LOWER(F1498)&amp;H1498,Prices!A:C,2,0))</f>
        <v>9.7200000000000006</v>
      </c>
      <c r="W1498" s="13">
        <f t="shared" si="775"/>
        <v>-5770.89</v>
      </c>
      <c r="X1498" s="13">
        <f t="shared" si="776"/>
        <v>-584.99999999999557</v>
      </c>
      <c r="Y1498" s="43">
        <f t="shared" si="777"/>
        <v>-0.11658363636363638</v>
      </c>
      <c r="Z1498" s="49"/>
      <c r="AA1498" s="24"/>
    </row>
    <row r="1499" spans="1:27" s="13" customFormat="1" x14ac:dyDescent="0.15">
      <c r="A1499" s="12">
        <v>42859</v>
      </c>
      <c r="B1499" s="60" t="s">
        <v>2717</v>
      </c>
      <c r="C1499" s="13" t="s">
        <v>1128</v>
      </c>
      <c r="D1499" s="13" t="s">
        <v>1129</v>
      </c>
      <c r="E1499" s="13" t="s">
        <v>1130</v>
      </c>
      <c r="F1499" s="13" t="str">
        <f t="shared" si="768"/>
        <v>SZ</v>
      </c>
      <c r="G1499" s="13" t="str">
        <f>VLOOKUP(LOWER(F1499)&amp;H1499,'Current pricing'!A:B,2,0)</f>
        <v>吉林敖东</v>
      </c>
      <c r="H1499" s="13" t="s">
        <v>3552</v>
      </c>
      <c r="I1499" s="13" t="s">
        <v>1207</v>
      </c>
      <c r="J1499" s="13" t="s">
        <v>3644</v>
      </c>
      <c r="K1499" s="13">
        <v>600</v>
      </c>
      <c r="L1499" s="13">
        <v>1</v>
      </c>
      <c r="M1499" s="13">
        <v>28.31</v>
      </c>
      <c r="N1499" s="13">
        <f t="shared" ref="N1499:N1534" si="779">K1499*M1499</f>
        <v>16986</v>
      </c>
      <c r="O1499" s="13">
        <f t="shared" ref="O1499:O1534" si="780">ABS(N1499)</f>
        <v>16986</v>
      </c>
      <c r="P1499" s="19">
        <f t="shared" si="769"/>
        <v>0</v>
      </c>
      <c r="Q1499" s="19">
        <f t="shared" si="778"/>
        <v>5</v>
      </c>
      <c r="R1499" s="13">
        <f t="shared" si="770"/>
        <v>0</v>
      </c>
      <c r="S1499" s="19">
        <f t="shared" ref="S1499:S1534" si="781">-(N1499+P1499+Q1499+R1499)</f>
        <v>-16991</v>
      </c>
      <c r="T1499" s="13">
        <f t="shared" ref="T1499:T1534" si="782">S1499/K1499</f>
        <v>-28.318333333333332</v>
      </c>
      <c r="U1499" s="13">
        <f>IF(ISNA(VLOOKUP(LOWER(F1499)&amp;H1499,Prices!A:C,3,0)),0,VLOOKUP(LOWER(F1499)&amp;H1499,Prices!A:C,3,0))</f>
        <v>22.89</v>
      </c>
      <c r="V1499" s="13">
        <f>IF(ISNA(VLOOKUP(LOWER(F1499)&amp;H1499,Prices!A:C,2,0)),0,VLOOKUP(LOWER(F1499)&amp;H1499,Prices!A:C,2,0))</f>
        <v>23.33</v>
      </c>
      <c r="W1499" s="13">
        <f t="shared" ref="W1499:W1534" si="783">IF(I1499="B",(V1499+T1499)*K1499,(V1499+T1499)*K1499)</f>
        <v>-2993</v>
      </c>
      <c r="X1499" s="13">
        <f t="shared" ref="X1499:X1534" si="784">K1499*(V1499-U1499)</f>
        <v>263.99999999999864</v>
      </c>
      <c r="Y1499" s="43">
        <f t="shared" ref="Y1499:Y1534" si="785">W1499/O1499</f>
        <v>-0.176203932650418</v>
      </c>
      <c r="Z1499" s="49"/>
      <c r="AA1499" s="24"/>
    </row>
    <row r="1500" spans="1:27" s="13" customFormat="1" x14ac:dyDescent="0.15">
      <c r="A1500" s="12">
        <v>42859</v>
      </c>
      <c r="B1500" s="60" t="s">
        <v>2682</v>
      </c>
      <c r="C1500" s="13" t="s">
        <v>1128</v>
      </c>
      <c r="D1500" s="13" t="s">
        <v>1129</v>
      </c>
      <c r="E1500" s="13" t="s">
        <v>1130</v>
      </c>
      <c r="F1500" s="13" t="str">
        <f t="shared" si="768"/>
        <v>SZ</v>
      </c>
      <c r="G1500" s="13" t="str">
        <f>VLOOKUP(LOWER(F1500)&amp;H1500,'Current pricing'!A:B,2,0)</f>
        <v>吉林敖东</v>
      </c>
      <c r="H1500" s="13" t="s">
        <v>3552</v>
      </c>
      <c r="I1500" s="13" t="s">
        <v>1207</v>
      </c>
      <c r="J1500" s="13" t="s">
        <v>3644</v>
      </c>
      <c r="K1500" s="13">
        <v>1700</v>
      </c>
      <c r="L1500" s="13">
        <v>1</v>
      </c>
      <c r="M1500" s="13">
        <v>28.31</v>
      </c>
      <c r="N1500" s="13">
        <f t="shared" si="779"/>
        <v>48127</v>
      </c>
      <c r="O1500" s="13">
        <f t="shared" si="780"/>
        <v>48127</v>
      </c>
      <c r="P1500" s="19">
        <f t="shared" si="769"/>
        <v>0</v>
      </c>
      <c r="Q1500" s="19">
        <f t="shared" si="778"/>
        <v>9.6254000000000008</v>
      </c>
      <c r="R1500" s="13">
        <f t="shared" si="770"/>
        <v>0</v>
      </c>
      <c r="S1500" s="19">
        <f t="shared" si="781"/>
        <v>-48136.625399999997</v>
      </c>
      <c r="T1500" s="13">
        <f t="shared" si="782"/>
        <v>-28.315662</v>
      </c>
      <c r="U1500" s="13">
        <f>IF(ISNA(VLOOKUP(LOWER(F1500)&amp;H1500,Prices!A:C,3,0)),0,VLOOKUP(LOWER(F1500)&amp;H1500,Prices!A:C,3,0))</f>
        <v>22.89</v>
      </c>
      <c r="V1500" s="13">
        <f>IF(ISNA(VLOOKUP(LOWER(F1500)&amp;H1500,Prices!A:C,2,0)),0,VLOOKUP(LOWER(F1500)&amp;H1500,Prices!A:C,2,0))</f>
        <v>23.33</v>
      </c>
      <c r="W1500" s="13">
        <f t="shared" si="783"/>
        <v>-8475.6254000000026</v>
      </c>
      <c r="X1500" s="13">
        <f t="shared" si="784"/>
        <v>747.99999999999613</v>
      </c>
      <c r="Y1500" s="43">
        <f t="shared" si="785"/>
        <v>-0.17610957258919116</v>
      </c>
      <c r="Z1500" s="49"/>
      <c r="AA1500" s="24"/>
    </row>
    <row r="1501" spans="1:27" s="13" customFormat="1" x14ac:dyDescent="0.15">
      <c r="A1501" s="12">
        <v>42859</v>
      </c>
      <c r="B1501" s="60" t="s">
        <v>3553</v>
      </c>
      <c r="C1501" s="13" t="s">
        <v>1128</v>
      </c>
      <c r="D1501" s="13" t="s">
        <v>1129</v>
      </c>
      <c r="E1501" s="13" t="s">
        <v>1130</v>
      </c>
      <c r="F1501" s="13" t="str">
        <f t="shared" si="768"/>
        <v>SZ</v>
      </c>
      <c r="G1501" s="13" t="str">
        <f>VLOOKUP(LOWER(F1501)&amp;H1501,'Current pricing'!A:B,2,0)</f>
        <v>首钢股份</v>
      </c>
      <c r="H1501" s="13" t="s">
        <v>3554</v>
      </c>
      <c r="I1501" s="13" t="s">
        <v>1207</v>
      </c>
      <c r="J1501" s="13" t="s">
        <v>3644</v>
      </c>
      <c r="K1501" s="13">
        <v>6800</v>
      </c>
      <c r="L1501" s="13">
        <v>1</v>
      </c>
      <c r="M1501" s="13">
        <v>7.27</v>
      </c>
      <c r="N1501" s="13">
        <f t="shared" si="779"/>
        <v>49436</v>
      </c>
      <c r="O1501" s="13">
        <f t="shared" si="780"/>
        <v>49436</v>
      </c>
      <c r="P1501" s="19">
        <f t="shared" si="769"/>
        <v>0</v>
      </c>
      <c r="Q1501" s="19">
        <f t="shared" si="778"/>
        <v>9.8872</v>
      </c>
      <c r="R1501" s="13">
        <f t="shared" si="770"/>
        <v>0</v>
      </c>
      <c r="S1501" s="19">
        <f t="shared" si="781"/>
        <v>-49445.887199999997</v>
      </c>
      <c r="T1501" s="13">
        <f t="shared" si="782"/>
        <v>-7.2714539999999994</v>
      </c>
      <c r="U1501" s="13">
        <f>IF(ISNA(VLOOKUP(LOWER(F1501)&amp;H1501,Prices!A:C,3,0)),0,VLOOKUP(LOWER(F1501)&amp;H1501,Prices!A:C,3,0))</f>
        <v>6.2</v>
      </c>
      <c r="V1501" s="13">
        <f>IF(ISNA(VLOOKUP(LOWER(F1501)&amp;H1501,Prices!A:C,2,0)),0,VLOOKUP(LOWER(F1501)&amp;H1501,Prices!A:C,2,0))</f>
        <v>6.25</v>
      </c>
      <c r="W1501" s="13">
        <f t="shared" si="783"/>
        <v>-6945.8871999999965</v>
      </c>
      <c r="X1501" s="13">
        <f t="shared" si="784"/>
        <v>339.99999999999881</v>
      </c>
      <c r="Y1501" s="43">
        <f t="shared" si="785"/>
        <v>-0.14050261348005494</v>
      </c>
      <c r="Z1501" s="49"/>
      <c r="AA1501" s="24"/>
    </row>
    <row r="1502" spans="1:27" s="13" customFormat="1" x14ac:dyDescent="0.15">
      <c r="A1502" s="12">
        <v>42859</v>
      </c>
      <c r="B1502" s="60" t="s">
        <v>3555</v>
      </c>
      <c r="C1502" s="13" t="s">
        <v>1128</v>
      </c>
      <c r="D1502" s="13" t="s">
        <v>1129</v>
      </c>
      <c r="E1502" s="13" t="s">
        <v>1130</v>
      </c>
      <c r="F1502" s="13" t="str">
        <f t="shared" si="768"/>
        <v>SZ</v>
      </c>
      <c r="G1502" s="13" t="str">
        <f>VLOOKUP(LOWER(F1502)&amp;H1502,'Current pricing'!A:B,2,0)</f>
        <v>大华股份</v>
      </c>
      <c r="H1502" s="13" t="s">
        <v>2720</v>
      </c>
      <c r="I1502" s="13" t="s">
        <v>1206</v>
      </c>
      <c r="J1502" s="13" t="s">
        <v>3644</v>
      </c>
      <c r="K1502" s="13">
        <v>-700</v>
      </c>
      <c r="L1502" s="13">
        <v>1</v>
      </c>
      <c r="M1502" s="13">
        <v>18.14</v>
      </c>
      <c r="N1502" s="13">
        <f t="shared" si="779"/>
        <v>-12698</v>
      </c>
      <c r="O1502" s="13">
        <f t="shared" si="780"/>
        <v>12698</v>
      </c>
      <c r="P1502" s="19">
        <f t="shared" si="769"/>
        <v>0</v>
      </c>
      <c r="Q1502" s="19">
        <f t="shared" si="778"/>
        <v>5</v>
      </c>
      <c r="R1502" s="13">
        <f t="shared" si="770"/>
        <v>12.7</v>
      </c>
      <c r="S1502" s="19">
        <f t="shared" si="781"/>
        <v>12680.3</v>
      </c>
      <c r="T1502" s="13">
        <f t="shared" si="782"/>
        <v>-18.114714285714285</v>
      </c>
      <c r="U1502" s="13">
        <f>IF(ISNA(VLOOKUP(LOWER(F1502)&amp;H1502,Prices!A:C,3,0)),0,VLOOKUP(LOWER(F1502)&amp;H1502,Prices!A:C,3,0))</f>
        <v>28</v>
      </c>
      <c r="V1502" s="13">
        <f>IF(ISNA(VLOOKUP(LOWER(F1502)&amp;H1502,Prices!A:C,2,0)),0,VLOOKUP(LOWER(F1502)&amp;H1502,Prices!A:C,2,0))</f>
        <v>29.12</v>
      </c>
      <c r="W1502" s="13">
        <f t="shared" si="783"/>
        <v>-7703.7000000000007</v>
      </c>
      <c r="X1502" s="13">
        <f t="shared" si="784"/>
        <v>-784.00000000000068</v>
      </c>
      <c r="Y1502" s="43">
        <f t="shared" si="785"/>
        <v>-0.60668609229799975</v>
      </c>
      <c r="Z1502" s="49"/>
      <c r="AA1502" s="24"/>
    </row>
    <row r="1503" spans="1:27" s="13" customFormat="1" x14ac:dyDescent="0.15">
      <c r="A1503" s="12">
        <v>42859</v>
      </c>
      <c r="B1503" s="60" t="s">
        <v>3556</v>
      </c>
      <c r="C1503" s="13" t="s">
        <v>1128</v>
      </c>
      <c r="D1503" s="13" t="s">
        <v>1129</v>
      </c>
      <c r="E1503" s="13" t="s">
        <v>1130</v>
      </c>
      <c r="F1503" s="13" t="str">
        <f t="shared" si="768"/>
        <v>SZ</v>
      </c>
      <c r="G1503" s="13" t="str">
        <f>VLOOKUP(LOWER(F1503)&amp;H1503,'Current pricing'!A:B,2,0)</f>
        <v>冀东水泥</v>
      </c>
      <c r="H1503" s="13" t="s">
        <v>3557</v>
      </c>
      <c r="I1503" s="13" t="s">
        <v>1207</v>
      </c>
      <c r="J1503" s="13" t="s">
        <v>3644</v>
      </c>
      <c r="K1503" s="13">
        <v>2400</v>
      </c>
      <c r="L1503" s="13">
        <v>1</v>
      </c>
      <c r="M1503" s="13">
        <v>20.74</v>
      </c>
      <c r="N1503" s="13">
        <f t="shared" si="779"/>
        <v>49775.999999999993</v>
      </c>
      <c r="O1503" s="13">
        <f t="shared" si="780"/>
        <v>49775.999999999993</v>
      </c>
      <c r="P1503" s="19">
        <f t="shared" si="769"/>
        <v>0</v>
      </c>
      <c r="Q1503" s="19">
        <f t="shared" si="778"/>
        <v>9.9551999999999996</v>
      </c>
      <c r="R1503" s="13">
        <f t="shared" si="770"/>
        <v>0</v>
      </c>
      <c r="S1503" s="19">
        <f t="shared" si="781"/>
        <v>-49785.955199999989</v>
      </c>
      <c r="T1503" s="13">
        <f t="shared" si="782"/>
        <v>-20.744147999999996</v>
      </c>
      <c r="U1503" s="13">
        <f>IF(ISNA(VLOOKUP(LOWER(F1503)&amp;H1503,Prices!A:C,3,0)),0,VLOOKUP(LOWER(F1503)&amp;H1503,Prices!A:C,3,0))</f>
        <v>14.26</v>
      </c>
      <c r="V1503" s="13">
        <f>IF(ISNA(VLOOKUP(LOWER(F1503)&amp;H1503,Prices!A:C,2,0)),0,VLOOKUP(LOWER(F1503)&amp;H1503,Prices!A:C,2,0))</f>
        <v>14.31</v>
      </c>
      <c r="W1503" s="13">
        <f t="shared" si="783"/>
        <v>-15441.955199999988</v>
      </c>
      <c r="X1503" s="13">
        <f t="shared" si="784"/>
        <v>120.00000000000171</v>
      </c>
      <c r="Y1503" s="43">
        <f t="shared" si="785"/>
        <v>-0.31022892960462856</v>
      </c>
      <c r="Z1503" s="49"/>
      <c r="AA1503" s="24"/>
    </row>
    <row r="1504" spans="1:27" s="13" customFormat="1" x14ac:dyDescent="0.15">
      <c r="A1504" s="12">
        <v>42859</v>
      </c>
      <c r="B1504" s="60" t="s">
        <v>3558</v>
      </c>
      <c r="C1504" s="13" t="s">
        <v>1128</v>
      </c>
      <c r="D1504" s="13" t="s">
        <v>1129</v>
      </c>
      <c r="E1504" s="13" t="s">
        <v>1130</v>
      </c>
      <c r="F1504" s="13" t="str">
        <f t="shared" si="768"/>
        <v>SZ</v>
      </c>
      <c r="G1504" s="13" t="str">
        <f>VLOOKUP(LOWER(F1504)&amp;H1504,'Current pricing'!A:B,2,0)</f>
        <v>冀东水泥</v>
      </c>
      <c r="H1504" s="13" t="s">
        <v>3557</v>
      </c>
      <c r="I1504" s="13" t="s">
        <v>1207</v>
      </c>
      <c r="J1504" s="13" t="s">
        <v>3644</v>
      </c>
      <c r="K1504" s="13">
        <v>2400</v>
      </c>
      <c r="L1504" s="13">
        <v>1</v>
      </c>
      <c r="M1504" s="13">
        <v>20.74</v>
      </c>
      <c r="N1504" s="13">
        <f t="shared" si="779"/>
        <v>49775.999999999993</v>
      </c>
      <c r="O1504" s="13">
        <f t="shared" si="780"/>
        <v>49775.999999999993</v>
      </c>
      <c r="P1504" s="19">
        <f t="shared" si="769"/>
        <v>0</v>
      </c>
      <c r="Q1504" s="19">
        <f t="shared" si="778"/>
        <v>9.9551999999999996</v>
      </c>
      <c r="R1504" s="13">
        <f t="shared" si="770"/>
        <v>0</v>
      </c>
      <c r="S1504" s="19">
        <f t="shared" si="781"/>
        <v>-49785.955199999989</v>
      </c>
      <c r="T1504" s="13">
        <f t="shared" si="782"/>
        <v>-20.744147999999996</v>
      </c>
      <c r="U1504" s="13">
        <f>IF(ISNA(VLOOKUP(LOWER(F1504)&amp;H1504,Prices!A:C,3,0)),0,VLOOKUP(LOWER(F1504)&amp;H1504,Prices!A:C,3,0))</f>
        <v>14.26</v>
      </c>
      <c r="V1504" s="13">
        <f>IF(ISNA(VLOOKUP(LOWER(F1504)&amp;H1504,Prices!A:C,2,0)),0,VLOOKUP(LOWER(F1504)&amp;H1504,Prices!A:C,2,0))</f>
        <v>14.31</v>
      </c>
      <c r="W1504" s="13">
        <f t="shared" si="783"/>
        <v>-15441.955199999988</v>
      </c>
      <c r="X1504" s="13">
        <f t="shared" si="784"/>
        <v>120.00000000000171</v>
      </c>
      <c r="Y1504" s="43">
        <f t="shared" si="785"/>
        <v>-0.31022892960462856</v>
      </c>
      <c r="Z1504" s="49"/>
      <c r="AA1504" s="24"/>
    </row>
    <row r="1505" spans="1:27" s="13" customFormat="1" x14ac:dyDescent="0.15">
      <c r="A1505" s="12">
        <v>42859</v>
      </c>
      <c r="B1505" s="60" t="s">
        <v>3559</v>
      </c>
      <c r="C1505" s="13" t="s">
        <v>1128</v>
      </c>
      <c r="D1505" s="13" t="s">
        <v>1129</v>
      </c>
      <c r="E1505" s="13" t="s">
        <v>1130</v>
      </c>
      <c r="F1505" s="13" t="str">
        <f t="shared" si="768"/>
        <v>SZ</v>
      </c>
      <c r="G1505" s="13" t="str">
        <f>VLOOKUP(LOWER(F1505)&amp;H1505,'Current pricing'!A:B,2,0)</f>
        <v>吉林敖东</v>
      </c>
      <c r="H1505" s="13" t="s">
        <v>3552</v>
      </c>
      <c r="I1505" s="13" t="s">
        <v>1207</v>
      </c>
      <c r="J1505" s="13" t="s">
        <v>3644</v>
      </c>
      <c r="K1505" s="13">
        <v>1700</v>
      </c>
      <c r="L1505" s="13">
        <v>1</v>
      </c>
      <c r="M1505" s="13">
        <v>28.32</v>
      </c>
      <c r="N1505" s="13">
        <f t="shared" si="779"/>
        <v>48144</v>
      </c>
      <c r="O1505" s="13">
        <f t="shared" si="780"/>
        <v>48144</v>
      </c>
      <c r="P1505" s="19">
        <f t="shared" si="769"/>
        <v>0</v>
      </c>
      <c r="Q1505" s="19">
        <f t="shared" si="778"/>
        <v>9.6288</v>
      </c>
      <c r="R1505" s="13">
        <f t="shared" si="770"/>
        <v>0</v>
      </c>
      <c r="S1505" s="19">
        <f t="shared" si="781"/>
        <v>-48153.628799999999</v>
      </c>
      <c r="T1505" s="13">
        <f t="shared" si="782"/>
        <v>-28.325664</v>
      </c>
      <c r="U1505" s="13">
        <f>IF(ISNA(VLOOKUP(LOWER(F1505)&amp;H1505,Prices!A:C,3,0)),0,VLOOKUP(LOWER(F1505)&amp;H1505,Prices!A:C,3,0))</f>
        <v>22.89</v>
      </c>
      <c r="V1505" s="13">
        <f>IF(ISNA(VLOOKUP(LOWER(F1505)&amp;H1505,Prices!A:C,2,0)),0,VLOOKUP(LOWER(F1505)&amp;H1505,Prices!A:C,2,0))</f>
        <v>23.33</v>
      </c>
      <c r="W1505" s="13">
        <f t="shared" si="783"/>
        <v>-8492.6288000000022</v>
      </c>
      <c r="X1505" s="13">
        <f t="shared" si="784"/>
        <v>747.99999999999613</v>
      </c>
      <c r="Y1505" s="43">
        <f t="shared" si="785"/>
        <v>-0.17640056497175147</v>
      </c>
      <c r="Z1505" s="49"/>
      <c r="AA1505" s="24"/>
    </row>
    <row r="1506" spans="1:27" s="13" customFormat="1" x14ac:dyDescent="0.15">
      <c r="A1506" s="12">
        <v>42859</v>
      </c>
      <c r="B1506" s="60" t="s">
        <v>3560</v>
      </c>
      <c r="C1506" s="13" t="s">
        <v>1128</v>
      </c>
      <c r="D1506" s="13" t="s">
        <v>1129</v>
      </c>
      <c r="E1506" s="13" t="s">
        <v>1130</v>
      </c>
      <c r="F1506" s="13" t="str">
        <f t="shared" si="768"/>
        <v>SZ</v>
      </c>
      <c r="G1506" s="13" t="str">
        <f>VLOOKUP(LOWER(F1506)&amp;H1506,'Current pricing'!A:B,2,0)</f>
        <v>冀东水泥</v>
      </c>
      <c r="H1506" s="13" t="s">
        <v>3557</v>
      </c>
      <c r="I1506" s="13" t="s">
        <v>1207</v>
      </c>
      <c r="J1506" s="13" t="s">
        <v>3644</v>
      </c>
      <c r="K1506" s="13">
        <v>2400</v>
      </c>
      <c r="L1506" s="13">
        <v>1</v>
      </c>
      <c r="M1506" s="13">
        <v>20.78</v>
      </c>
      <c r="N1506" s="13">
        <f t="shared" si="779"/>
        <v>49872</v>
      </c>
      <c r="O1506" s="13">
        <f t="shared" si="780"/>
        <v>49872</v>
      </c>
      <c r="P1506" s="19">
        <f t="shared" si="769"/>
        <v>0</v>
      </c>
      <c r="Q1506" s="19">
        <f t="shared" si="778"/>
        <v>9.974400000000001</v>
      </c>
      <c r="R1506" s="13">
        <f t="shared" si="770"/>
        <v>0</v>
      </c>
      <c r="S1506" s="19">
        <f t="shared" si="781"/>
        <v>-49881.974399999999</v>
      </c>
      <c r="T1506" s="13">
        <f t="shared" si="782"/>
        <v>-20.784155999999999</v>
      </c>
      <c r="U1506" s="13">
        <f>IF(ISNA(VLOOKUP(LOWER(F1506)&amp;H1506,Prices!A:C,3,0)),0,VLOOKUP(LOWER(F1506)&amp;H1506,Prices!A:C,3,0))</f>
        <v>14.26</v>
      </c>
      <c r="V1506" s="13">
        <f>IF(ISNA(VLOOKUP(LOWER(F1506)&amp;H1506,Prices!A:C,2,0)),0,VLOOKUP(LOWER(F1506)&amp;H1506,Prices!A:C,2,0))</f>
        <v>14.31</v>
      </c>
      <c r="W1506" s="13">
        <f t="shared" si="783"/>
        <v>-15537.974399999997</v>
      </c>
      <c r="X1506" s="13">
        <f t="shared" si="784"/>
        <v>120.00000000000171</v>
      </c>
      <c r="Y1506" s="43">
        <f t="shared" si="785"/>
        <v>-0.31155707410972083</v>
      </c>
      <c r="Z1506" s="49"/>
      <c r="AA1506" s="24"/>
    </row>
    <row r="1507" spans="1:27" s="13" customFormat="1" x14ac:dyDescent="0.15">
      <c r="A1507" s="12">
        <v>42859</v>
      </c>
      <c r="B1507" s="60" t="s">
        <v>3561</v>
      </c>
      <c r="C1507" s="13" t="s">
        <v>1128</v>
      </c>
      <c r="D1507" s="13" t="s">
        <v>1129</v>
      </c>
      <c r="E1507" s="13" t="s">
        <v>1130</v>
      </c>
      <c r="F1507" s="13" t="str">
        <f t="shared" si="768"/>
        <v>SH</v>
      </c>
      <c r="G1507" s="13" t="str">
        <f>VLOOKUP(LOWER(F1507)&amp;H1507,'Current pricing'!A:B,2,0)</f>
        <v>创业环保</v>
      </c>
      <c r="H1507" s="13" t="s">
        <v>3562</v>
      </c>
      <c r="I1507" s="13" t="s">
        <v>1207</v>
      </c>
      <c r="J1507" s="13" t="s">
        <v>3644</v>
      </c>
      <c r="K1507" s="13">
        <v>2700</v>
      </c>
      <c r="L1507" s="13">
        <v>1</v>
      </c>
      <c r="M1507" s="13">
        <v>18.32</v>
      </c>
      <c r="N1507" s="13">
        <f t="shared" si="779"/>
        <v>49464</v>
      </c>
      <c r="O1507" s="13">
        <f t="shared" si="780"/>
        <v>49464</v>
      </c>
      <c r="P1507" s="19">
        <f t="shared" si="769"/>
        <v>0.98928000000000005</v>
      </c>
      <c r="Q1507" s="19">
        <f t="shared" si="778"/>
        <v>9.8928000000000011</v>
      </c>
      <c r="R1507" s="13">
        <f t="shared" si="770"/>
        <v>0</v>
      </c>
      <c r="S1507" s="19">
        <f t="shared" si="781"/>
        <v>-49474.882080000003</v>
      </c>
      <c r="T1507" s="13">
        <f t="shared" si="782"/>
        <v>-18.324030400000002</v>
      </c>
      <c r="U1507" s="13">
        <f>IF(ISNA(VLOOKUP(LOWER(F1507)&amp;H1507,Prices!A:C,3,0)),0,VLOOKUP(LOWER(F1507)&amp;H1507,Prices!A:C,3,0))</f>
        <v>15.21</v>
      </c>
      <c r="V1507" s="13">
        <f>IF(ISNA(VLOOKUP(LOWER(F1507)&amp;H1507,Prices!A:C,2,0)),0,VLOOKUP(LOWER(F1507)&amp;H1507,Prices!A:C,2,0))</f>
        <v>15.51</v>
      </c>
      <c r="W1507" s="13">
        <f t="shared" si="783"/>
        <v>-7597.8820800000049</v>
      </c>
      <c r="X1507" s="13">
        <f t="shared" si="784"/>
        <v>809.99999999999716</v>
      </c>
      <c r="Y1507" s="43">
        <f t="shared" si="785"/>
        <v>-0.15360427947598262</v>
      </c>
      <c r="Z1507" s="49"/>
      <c r="AA1507" s="24"/>
    </row>
    <row r="1508" spans="1:27" s="13" customFormat="1" x14ac:dyDescent="0.15">
      <c r="A1508" s="12">
        <v>42859</v>
      </c>
      <c r="B1508" s="60" t="s">
        <v>3563</v>
      </c>
      <c r="C1508" s="13" t="s">
        <v>1128</v>
      </c>
      <c r="D1508" s="13" t="s">
        <v>1129</v>
      </c>
      <c r="E1508" s="13" t="s">
        <v>1130</v>
      </c>
      <c r="F1508" s="13" t="str">
        <f t="shared" si="768"/>
        <v>SZ</v>
      </c>
      <c r="G1508" s="13" t="str">
        <f>VLOOKUP(LOWER(F1508)&amp;H1508,'Current pricing'!A:B,2,0)</f>
        <v>碧水源</v>
      </c>
      <c r="H1508" s="13" t="s">
        <v>2031</v>
      </c>
      <c r="I1508" s="13" t="s">
        <v>1207</v>
      </c>
      <c r="J1508" s="13" t="s">
        <v>3644</v>
      </c>
      <c r="K1508" s="13">
        <v>2200</v>
      </c>
      <c r="L1508" s="13">
        <v>1</v>
      </c>
      <c r="M1508" s="13">
        <v>21.76</v>
      </c>
      <c r="N1508" s="13">
        <f t="shared" si="779"/>
        <v>47872</v>
      </c>
      <c r="O1508" s="13">
        <f t="shared" si="780"/>
        <v>47872</v>
      </c>
      <c r="P1508" s="19">
        <f t="shared" si="769"/>
        <v>0</v>
      </c>
      <c r="Q1508" s="19">
        <f t="shared" si="778"/>
        <v>9.5744000000000007</v>
      </c>
      <c r="R1508" s="13">
        <f t="shared" si="770"/>
        <v>0</v>
      </c>
      <c r="S1508" s="19">
        <f t="shared" si="781"/>
        <v>-47881.574399999998</v>
      </c>
      <c r="T1508" s="13">
        <f t="shared" si="782"/>
        <v>-21.764351999999999</v>
      </c>
      <c r="U1508" s="13">
        <f>IF(ISNA(VLOOKUP(LOWER(F1508)&amp;H1508,Prices!A:C,3,0)),0,VLOOKUP(LOWER(F1508)&amp;H1508,Prices!A:C,3,0))</f>
        <v>18.07</v>
      </c>
      <c r="V1508" s="13">
        <f>IF(ISNA(VLOOKUP(LOWER(F1508)&amp;H1508,Prices!A:C,2,0)),0,VLOOKUP(LOWER(F1508)&amp;H1508,Prices!A:C,2,0))</f>
        <v>18.079999999999998</v>
      </c>
      <c r="W1508" s="13">
        <f t="shared" si="783"/>
        <v>-8105.5744000000013</v>
      </c>
      <c r="X1508" s="13">
        <f t="shared" si="784"/>
        <v>21.999999999995623</v>
      </c>
      <c r="Y1508" s="43">
        <f t="shared" si="785"/>
        <v>-0.16931764705882354</v>
      </c>
      <c r="Z1508" s="49"/>
      <c r="AA1508" s="24"/>
    </row>
    <row r="1509" spans="1:27" s="13" customFormat="1" x14ac:dyDescent="0.15">
      <c r="A1509" s="12">
        <v>42859</v>
      </c>
      <c r="B1509" s="60" t="s">
        <v>3564</v>
      </c>
      <c r="C1509" s="13" t="s">
        <v>1128</v>
      </c>
      <c r="D1509" s="13" t="s">
        <v>1129</v>
      </c>
      <c r="E1509" s="13" t="s">
        <v>1130</v>
      </c>
      <c r="F1509" s="13" t="str">
        <f t="shared" si="768"/>
        <v>SZ</v>
      </c>
      <c r="G1509" s="13" t="str">
        <f>VLOOKUP(LOWER(F1509)&amp;H1509,'Current pricing'!A:B,2,0)</f>
        <v>首钢股份</v>
      </c>
      <c r="H1509" s="13" t="s">
        <v>3554</v>
      </c>
      <c r="I1509" s="13" t="s">
        <v>1207</v>
      </c>
      <c r="J1509" s="13" t="s">
        <v>3644</v>
      </c>
      <c r="K1509" s="13">
        <v>6800</v>
      </c>
      <c r="L1509" s="13">
        <v>1</v>
      </c>
      <c r="M1509" s="13">
        <v>7.25</v>
      </c>
      <c r="N1509" s="13">
        <f t="shared" si="779"/>
        <v>49300</v>
      </c>
      <c r="O1509" s="13">
        <f t="shared" si="780"/>
        <v>49300</v>
      </c>
      <c r="P1509" s="19">
        <f t="shared" si="769"/>
        <v>0</v>
      </c>
      <c r="Q1509" s="19">
        <f t="shared" si="778"/>
        <v>9.8600000000000012</v>
      </c>
      <c r="R1509" s="13">
        <f t="shared" si="770"/>
        <v>0</v>
      </c>
      <c r="S1509" s="19">
        <f t="shared" si="781"/>
        <v>-49309.86</v>
      </c>
      <c r="T1509" s="13">
        <f t="shared" si="782"/>
        <v>-7.2514500000000002</v>
      </c>
      <c r="U1509" s="13">
        <f>IF(ISNA(VLOOKUP(LOWER(F1509)&amp;H1509,Prices!A:C,3,0)),0,VLOOKUP(LOWER(F1509)&amp;H1509,Prices!A:C,3,0))</f>
        <v>6.2</v>
      </c>
      <c r="V1509" s="13">
        <f>IF(ISNA(VLOOKUP(LOWER(F1509)&amp;H1509,Prices!A:C,2,0)),0,VLOOKUP(LOWER(F1509)&amp;H1509,Prices!A:C,2,0))</f>
        <v>6.25</v>
      </c>
      <c r="W1509" s="13">
        <f t="shared" si="783"/>
        <v>-6809.8600000000015</v>
      </c>
      <c r="X1509" s="13">
        <f t="shared" si="784"/>
        <v>339.99999999999881</v>
      </c>
      <c r="Y1509" s="43">
        <f t="shared" si="785"/>
        <v>-0.13813103448275865</v>
      </c>
      <c r="Z1509" s="49"/>
      <c r="AA1509" s="24"/>
    </row>
    <row r="1510" spans="1:27" s="13" customFormat="1" x14ac:dyDescent="0.15">
      <c r="A1510" s="12">
        <v>42859</v>
      </c>
      <c r="B1510" s="60" t="s">
        <v>3565</v>
      </c>
      <c r="C1510" s="13" t="s">
        <v>1128</v>
      </c>
      <c r="D1510" s="13" t="s">
        <v>1129</v>
      </c>
      <c r="E1510" s="13" t="s">
        <v>1130</v>
      </c>
      <c r="F1510" s="13" t="str">
        <f t="shared" si="768"/>
        <v>SZ</v>
      </c>
      <c r="G1510" s="13" t="str">
        <f>VLOOKUP(LOWER(F1510)&amp;H1510,'Current pricing'!A:B,2,0)</f>
        <v>吉林敖东</v>
      </c>
      <c r="H1510" s="13" t="s">
        <v>3552</v>
      </c>
      <c r="I1510" s="13" t="s">
        <v>1207</v>
      </c>
      <c r="J1510" s="13" t="s">
        <v>3644</v>
      </c>
      <c r="K1510" s="13">
        <v>1700</v>
      </c>
      <c r="L1510" s="13">
        <v>1</v>
      </c>
      <c r="M1510" s="13">
        <v>28.32</v>
      </c>
      <c r="N1510" s="13">
        <f t="shared" si="779"/>
        <v>48144</v>
      </c>
      <c r="O1510" s="13">
        <f t="shared" si="780"/>
        <v>48144</v>
      </c>
      <c r="P1510" s="19">
        <f t="shared" si="769"/>
        <v>0</v>
      </c>
      <c r="Q1510" s="19">
        <f t="shared" si="778"/>
        <v>9.6288</v>
      </c>
      <c r="R1510" s="13">
        <f t="shared" si="770"/>
        <v>0</v>
      </c>
      <c r="S1510" s="19">
        <f t="shared" si="781"/>
        <v>-48153.628799999999</v>
      </c>
      <c r="T1510" s="13">
        <f t="shared" si="782"/>
        <v>-28.325664</v>
      </c>
      <c r="U1510" s="13">
        <f>IF(ISNA(VLOOKUP(LOWER(F1510)&amp;H1510,Prices!A:C,3,0)),0,VLOOKUP(LOWER(F1510)&amp;H1510,Prices!A:C,3,0))</f>
        <v>22.89</v>
      </c>
      <c r="V1510" s="13">
        <f>IF(ISNA(VLOOKUP(LOWER(F1510)&amp;H1510,Prices!A:C,2,0)),0,VLOOKUP(LOWER(F1510)&amp;H1510,Prices!A:C,2,0))</f>
        <v>23.33</v>
      </c>
      <c r="W1510" s="13">
        <f t="shared" si="783"/>
        <v>-8492.6288000000022</v>
      </c>
      <c r="X1510" s="13">
        <f t="shared" si="784"/>
        <v>747.99999999999613</v>
      </c>
      <c r="Y1510" s="43">
        <f t="shared" si="785"/>
        <v>-0.17640056497175147</v>
      </c>
      <c r="Z1510" s="49"/>
      <c r="AA1510" s="24"/>
    </row>
    <row r="1511" spans="1:27" s="13" customFormat="1" x14ac:dyDescent="0.15">
      <c r="A1511" s="12">
        <v>42859</v>
      </c>
      <c r="B1511" s="60" t="s">
        <v>3566</v>
      </c>
      <c r="C1511" s="13" t="s">
        <v>1128</v>
      </c>
      <c r="D1511" s="13" t="s">
        <v>1129</v>
      </c>
      <c r="E1511" s="13" t="s">
        <v>1130</v>
      </c>
      <c r="F1511" s="13" t="str">
        <f t="shared" si="768"/>
        <v>SZ</v>
      </c>
      <c r="G1511" s="13" t="str">
        <f>VLOOKUP(LOWER(F1511)&amp;H1511,'Current pricing'!A:B,2,0)</f>
        <v>吉林敖东</v>
      </c>
      <c r="H1511" s="13" t="s">
        <v>3552</v>
      </c>
      <c r="I1511" s="13" t="s">
        <v>1207</v>
      </c>
      <c r="J1511" s="13" t="s">
        <v>3644</v>
      </c>
      <c r="K1511" s="13">
        <v>1700</v>
      </c>
      <c r="L1511" s="13">
        <v>1</v>
      </c>
      <c r="M1511" s="13">
        <v>28.34</v>
      </c>
      <c r="N1511" s="13">
        <f t="shared" si="779"/>
        <v>48178</v>
      </c>
      <c r="O1511" s="13">
        <f t="shared" si="780"/>
        <v>48178</v>
      </c>
      <c r="P1511" s="19">
        <f t="shared" si="769"/>
        <v>0</v>
      </c>
      <c r="Q1511" s="19">
        <f t="shared" si="778"/>
        <v>9.6356000000000002</v>
      </c>
      <c r="R1511" s="13">
        <f t="shared" si="770"/>
        <v>0</v>
      </c>
      <c r="S1511" s="19">
        <f t="shared" si="781"/>
        <v>-48187.635600000001</v>
      </c>
      <c r="T1511" s="13">
        <f t="shared" si="782"/>
        <v>-28.345668</v>
      </c>
      <c r="U1511" s="13">
        <f>IF(ISNA(VLOOKUP(LOWER(F1511)&amp;H1511,Prices!A:C,3,0)),0,VLOOKUP(LOWER(F1511)&amp;H1511,Prices!A:C,3,0))</f>
        <v>22.89</v>
      </c>
      <c r="V1511" s="13">
        <f>IF(ISNA(VLOOKUP(LOWER(F1511)&amp;H1511,Prices!A:C,2,0)),0,VLOOKUP(LOWER(F1511)&amp;H1511,Prices!A:C,2,0))</f>
        <v>23.33</v>
      </c>
      <c r="W1511" s="13">
        <f t="shared" si="783"/>
        <v>-8526.6356000000033</v>
      </c>
      <c r="X1511" s="13">
        <f t="shared" si="784"/>
        <v>747.99999999999613</v>
      </c>
      <c r="Y1511" s="43">
        <f t="shared" si="785"/>
        <v>-0.17698193366266768</v>
      </c>
      <c r="Z1511" s="49"/>
      <c r="AA1511" s="24"/>
    </row>
    <row r="1512" spans="1:27" s="13" customFormat="1" x14ac:dyDescent="0.15">
      <c r="A1512" s="12">
        <v>42859</v>
      </c>
      <c r="B1512" s="60" t="s">
        <v>2392</v>
      </c>
      <c r="C1512" s="13" t="s">
        <v>1128</v>
      </c>
      <c r="D1512" s="13" t="s">
        <v>1129</v>
      </c>
      <c r="E1512" s="13" t="s">
        <v>1130</v>
      </c>
      <c r="F1512" s="13" t="str">
        <f t="shared" si="768"/>
        <v>SH</v>
      </c>
      <c r="G1512" s="13" t="str">
        <f>VLOOKUP(LOWER(F1512)&amp;H1512,'Current pricing'!A:B,2,0)</f>
        <v>创业环保</v>
      </c>
      <c r="H1512" s="13" t="s">
        <v>3562</v>
      </c>
      <c r="I1512" s="13" t="s">
        <v>1207</v>
      </c>
      <c r="J1512" s="13" t="s">
        <v>3644</v>
      </c>
      <c r="K1512" s="13">
        <v>2700</v>
      </c>
      <c r="L1512" s="13">
        <v>1</v>
      </c>
      <c r="M1512" s="13">
        <v>18.309999999999999</v>
      </c>
      <c r="N1512" s="13">
        <f t="shared" si="779"/>
        <v>49437</v>
      </c>
      <c r="O1512" s="13">
        <f t="shared" si="780"/>
        <v>49437</v>
      </c>
      <c r="P1512" s="19">
        <f t="shared" si="769"/>
        <v>0.98874000000000006</v>
      </c>
      <c r="Q1512" s="19">
        <f t="shared" si="778"/>
        <v>9.8874000000000013</v>
      </c>
      <c r="R1512" s="13">
        <f t="shared" si="770"/>
        <v>0</v>
      </c>
      <c r="S1512" s="19">
        <f t="shared" si="781"/>
        <v>-49447.87614</v>
      </c>
      <c r="T1512" s="13">
        <f t="shared" si="782"/>
        <v>-18.314028199999999</v>
      </c>
      <c r="U1512" s="13">
        <f>IF(ISNA(VLOOKUP(LOWER(F1512)&amp;H1512,Prices!A:C,3,0)),0,VLOOKUP(LOWER(F1512)&amp;H1512,Prices!A:C,3,0))</f>
        <v>15.21</v>
      </c>
      <c r="V1512" s="13">
        <f>IF(ISNA(VLOOKUP(LOWER(F1512)&amp;H1512,Prices!A:C,2,0)),0,VLOOKUP(LOWER(F1512)&amp;H1512,Prices!A:C,2,0))</f>
        <v>15.51</v>
      </c>
      <c r="W1512" s="13">
        <f t="shared" si="783"/>
        <v>-7570.8761399999985</v>
      </c>
      <c r="X1512" s="13">
        <f t="shared" si="784"/>
        <v>809.99999999999716</v>
      </c>
      <c r="Y1512" s="43">
        <f t="shared" si="785"/>
        <v>-0.15314190060076457</v>
      </c>
      <c r="Z1512" s="49"/>
      <c r="AA1512" s="24"/>
    </row>
    <row r="1513" spans="1:27" s="13" customFormat="1" x14ac:dyDescent="0.15">
      <c r="A1513" s="12">
        <v>42859</v>
      </c>
      <c r="B1513" s="60" t="s">
        <v>1929</v>
      </c>
      <c r="C1513" s="13" t="s">
        <v>1128</v>
      </c>
      <c r="D1513" s="13" t="s">
        <v>1129</v>
      </c>
      <c r="E1513" s="13" t="s">
        <v>1130</v>
      </c>
      <c r="F1513" s="13" t="str">
        <f t="shared" si="768"/>
        <v>SZ</v>
      </c>
      <c r="G1513" s="13" t="str">
        <f>VLOOKUP(LOWER(F1513)&amp;H1513,'Current pricing'!A:B,2,0)</f>
        <v>冀东水泥</v>
      </c>
      <c r="H1513" s="13" t="s">
        <v>3557</v>
      </c>
      <c r="I1513" s="13" t="s">
        <v>1207</v>
      </c>
      <c r="J1513" s="13" t="s">
        <v>3644</v>
      </c>
      <c r="K1513" s="13">
        <v>2400</v>
      </c>
      <c r="L1513" s="13">
        <v>1</v>
      </c>
      <c r="M1513" s="13">
        <v>20.83</v>
      </c>
      <c r="N1513" s="13">
        <f t="shared" si="779"/>
        <v>49991.999999999993</v>
      </c>
      <c r="O1513" s="13">
        <f t="shared" si="780"/>
        <v>49991.999999999993</v>
      </c>
      <c r="P1513" s="19">
        <f t="shared" si="769"/>
        <v>0</v>
      </c>
      <c r="Q1513" s="19">
        <f t="shared" si="778"/>
        <v>9.9983999999999984</v>
      </c>
      <c r="R1513" s="13">
        <f t="shared" si="770"/>
        <v>0</v>
      </c>
      <c r="S1513" s="19">
        <f t="shared" si="781"/>
        <v>-50001.998399999989</v>
      </c>
      <c r="T1513" s="13">
        <f t="shared" si="782"/>
        <v>-20.834165999999996</v>
      </c>
      <c r="U1513" s="13">
        <f>IF(ISNA(VLOOKUP(LOWER(F1513)&amp;H1513,Prices!A:C,3,0)),0,VLOOKUP(LOWER(F1513)&amp;H1513,Prices!A:C,3,0))</f>
        <v>14.26</v>
      </c>
      <c r="V1513" s="13">
        <f>IF(ISNA(VLOOKUP(LOWER(F1513)&amp;H1513,Prices!A:C,2,0)),0,VLOOKUP(LOWER(F1513)&amp;H1513,Prices!A:C,2,0))</f>
        <v>14.31</v>
      </c>
      <c r="W1513" s="13">
        <f t="shared" si="783"/>
        <v>-15657.998399999989</v>
      </c>
      <c r="X1513" s="13">
        <f t="shared" si="784"/>
        <v>120.00000000000171</v>
      </c>
      <c r="Y1513" s="43">
        <f t="shared" si="785"/>
        <v>-0.31321008161305791</v>
      </c>
      <c r="Z1513" s="49"/>
      <c r="AA1513" s="24"/>
    </row>
    <row r="1514" spans="1:27" s="13" customFormat="1" x14ac:dyDescent="0.15">
      <c r="A1514" s="12">
        <v>42859</v>
      </c>
      <c r="B1514" s="60" t="s">
        <v>2209</v>
      </c>
      <c r="C1514" s="13" t="s">
        <v>1128</v>
      </c>
      <c r="D1514" s="13" t="s">
        <v>1129</v>
      </c>
      <c r="E1514" s="13" t="s">
        <v>1130</v>
      </c>
      <c r="F1514" s="13" t="str">
        <f t="shared" si="768"/>
        <v>SZ</v>
      </c>
      <c r="G1514" s="13" t="str">
        <f>VLOOKUP(LOWER(F1514)&amp;H1514,'Current pricing'!A:B,2,0)</f>
        <v>冀东水泥</v>
      </c>
      <c r="H1514" s="13" t="s">
        <v>3557</v>
      </c>
      <c r="I1514" s="13" t="s">
        <v>1207</v>
      </c>
      <c r="J1514" s="13" t="s">
        <v>3644</v>
      </c>
      <c r="K1514" s="13">
        <v>2300</v>
      </c>
      <c r="L1514" s="13">
        <v>1</v>
      </c>
      <c r="M1514" s="13">
        <v>20.83</v>
      </c>
      <c r="N1514" s="13">
        <f t="shared" si="779"/>
        <v>47908.999999999993</v>
      </c>
      <c r="O1514" s="13">
        <f t="shared" si="780"/>
        <v>47908.999999999993</v>
      </c>
      <c r="P1514" s="19">
        <f t="shared" si="769"/>
        <v>0</v>
      </c>
      <c r="Q1514" s="19">
        <f t="shared" si="778"/>
        <v>9.5817999999999994</v>
      </c>
      <c r="R1514" s="13">
        <f t="shared" si="770"/>
        <v>0</v>
      </c>
      <c r="S1514" s="19">
        <f t="shared" si="781"/>
        <v>-47918.581799999993</v>
      </c>
      <c r="T1514" s="13">
        <f t="shared" si="782"/>
        <v>-20.834165999999996</v>
      </c>
      <c r="U1514" s="13">
        <f>IF(ISNA(VLOOKUP(LOWER(F1514)&amp;H1514,Prices!A:C,3,0)),0,VLOOKUP(LOWER(F1514)&amp;H1514,Prices!A:C,3,0))</f>
        <v>14.26</v>
      </c>
      <c r="V1514" s="13">
        <f>IF(ISNA(VLOOKUP(LOWER(F1514)&amp;H1514,Prices!A:C,2,0)),0,VLOOKUP(LOWER(F1514)&amp;H1514,Prices!A:C,2,0))</f>
        <v>14.31</v>
      </c>
      <c r="W1514" s="13">
        <f t="shared" si="783"/>
        <v>-15005.581799999991</v>
      </c>
      <c r="X1514" s="13">
        <f t="shared" si="784"/>
        <v>115.00000000000163</v>
      </c>
      <c r="Y1514" s="43">
        <f t="shared" si="785"/>
        <v>-0.31321008161305797</v>
      </c>
      <c r="Z1514" s="49"/>
      <c r="AA1514" s="24"/>
    </row>
    <row r="1515" spans="1:27" s="13" customFormat="1" x14ac:dyDescent="0.15">
      <c r="A1515" s="12">
        <v>42859</v>
      </c>
      <c r="B1515" s="60" t="s">
        <v>3567</v>
      </c>
      <c r="C1515" s="13" t="s">
        <v>1128</v>
      </c>
      <c r="D1515" s="13" t="s">
        <v>1129</v>
      </c>
      <c r="E1515" s="13" t="s">
        <v>1130</v>
      </c>
      <c r="F1515" s="13" t="str">
        <f t="shared" si="768"/>
        <v>SZ</v>
      </c>
      <c r="G1515" s="13" t="str">
        <f>VLOOKUP(LOWER(F1515)&amp;H1515,'Current pricing'!A:B,2,0)</f>
        <v>首钢股份</v>
      </c>
      <c r="H1515" s="13" t="s">
        <v>3554</v>
      </c>
      <c r="I1515" s="13" t="s">
        <v>1207</v>
      </c>
      <c r="J1515" s="13" t="s">
        <v>3644</v>
      </c>
      <c r="K1515" s="13">
        <v>6800</v>
      </c>
      <c r="L1515" s="13">
        <v>1</v>
      </c>
      <c r="M1515" s="13">
        <v>7.27</v>
      </c>
      <c r="N1515" s="13">
        <f t="shared" si="779"/>
        <v>49436</v>
      </c>
      <c r="O1515" s="13">
        <f t="shared" si="780"/>
        <v>49436</v>
      </c>
      <c r="P1515" s="19">
        <f t="shared" si="769"/>
        <v>0</v>
      </c>
      <c r="Q1515" s="19">
        <f t="shared" si="778"/>
        <v>9.8872</v>
      </c>
      <c r="R1515" s="13">
        <f t="shared" si="770"/>
        <v>0</v>
      </c>
      <c r="S1515" s="19">
        <f t="shared" si="781"/>
        <v>-49445.887199999997</v>
      </c>
      <c r="T1515" s="13">
        <f t="shared" si="782"/>
        <v>-7.2714539999999994</v>
      </c>
      <c r="U1515" s="13">
        <f>IF(ISNA(VLOOKUP(LOWER(F1515)&amp;H1515,Prices!A:C,3,0)),0,VLOOKUP(LOWER(F1515)&amp;H1515,Prices!A:C,3,0))</f>
        <v>6.2</v>
      </c>
      <c r="V1515" s="13">
        <f>IF(ISNA(VLOOKUP(LOWER(F1515)&amp;H1515,Prices!A:C,2,0)),0,VLOOKUP(LOWER(F1515)&amp;H1515,Prices!A:C,2,0))</f>
        <v>6.25</v>
      </c>
      <c r="W1515" s="13">
        <f t="shared" si="783"/>
        <v>-6945.8871999999965</v>
      </c>
      <c r="X1515" s="13">
        <f t="shared" si="784"/>
        <v>339.99999999999881</v>
      </c>
      <c r="Y1515" s="43">
        <f t="shared" si="785"/>
        <v>-0.14050261348005494</v>
      </c>
      <c r="Z1515" s="49"/>
      <c r="AA1515" s="24"/>
    </row>
    <row r="1516" spans="1:27" s="13" customFormat="1" x14ac:dyDescent="0.15">
      <c r="A1516" s="12">
        <v>42859</v>
      </c>
      <c r="B1516" s="60" t="s">
        <v>1908</v>
      </c>
      <c r="C1516" s="13" t="s">
        <v>1128</v>
      </c>
      <c r="D1516" s="13" t="s">
        <v>1129</v>
      </c>
      <c r="E1516" s="13" t="s">
        <v>1130</v>
      </c>
      <c r="F1516" s="13" t="str">
        <f t="shared" si="768"/>
        <v>SH</v>
      </c>
      <c r="G1516" s="13" t="str">
        <f>VLOOKUP(LOWER(F1516)&amp;H1516,'Current pricing'!A:B,2,0)</f>
        <v>中化国际</v>
      </c>
      <c r="H1516" s="13" t="s">
        <v>1183</v>
      </c>
      <c r="I1516" s="13" t="s">
        <v>1206</v>
      </c>
      <c r="J1516" s="13" t="s">
        <v>3644</v>
      </c>
      <c r="K1516" s="13">
        <v>-22200</v>
      </c>
      <c r="L1516" s="13">
        <v>1</v>
      </c>
      <c r="M1516" s="13">
        <v>10.76</v>
      </c>
      <c r="N1516" s="13">
        <f t="shared" si="779"/>
        <v>-238872</v>
      </c>
      <c r="O1516" s="13">
        <f t="shared" si="780"/>
        <v>238872</v>
      </c>
      <c r="P1516" s="19">
        <f t="shared" si="769"/>
        <v>4.7774400000000004</v>
      </c>
      <c r="Q1516" s="19">
        <f t="shared" si="778"/>
        <v>47.7744</v>
      </c>
      <c r="R1516" s="13">
        <f t="shared" si="770"/>
        <v>238.87</v>
      </c>
      <c r="S1516" s="19">
        <f t="shared" si="781"/>
        <v>238580.57816</v>
      </c>
      <c r="T1516" s="13">
        <f t="shared" si="782"/>
        <v>-10.74687289009009</v>
      </c>
      <c r="U1516" s="13">
        <f>IF(ISNA(VLOOKUP(LOWER(F1516)&amp;H1516,Prices!A:C,3,0)),0,VLOOKUP(LOWER(F1516)&amp;H1516,Prices!A:C,3,0))</f>
        <v>9.85</v>
      </c>
      <c r="V1516" s="13">
        <f>IF(ISNA(VLOOKUP(LOWER(F1516)&amp;H1516,Prices!A:C,2,0)),0,VLOOKUP(LOWER(F1516)&amp;H1516,Prices!A:C,2,0))</f>
        <v>9.7200000000000006</v>
      </c>
      <c r="W1516" s="13">
        <f t="shared" si="783"/>
        <v>22796.57815999999</v>
      </c>
      <c r="X1516" s="13">
        <f t="shared" si="784"/>
        <v>2885.9999999999777</v>
      </c>
      <c r="Y1516" s="43">
        <f t="shared" si="785"/>
        <v>9.5434283465621716E-2</v>
      </c>
      <c r="Z1516" s="49"/>
      <c r="AA1516" s="24"/>
    </row>
    <row r="1517" spans="1:27" s="13" customFormat="1" x14ac:dyDescent="0.15">
      <c r="A1517" s="12">
        <v>42859</v>
      </c>
      <c r="B1517" s="60" t="s">
        <v>3568</v>
      </c>
      <c r="C1517" s="13" t="s">
        <v>1128</v>
      </c>
      <c r="D1517" s="13" t="s">
        <v>1129</v>
      </c>
      <c r="E1517" s="13" t="s">
        <v>1130</v>
      </c>
      <c r="F1517" s="13" t="str">
        <f t="shared" si="768"/>
        <v>SH</v>
      </c>
      <c r="G1517" s="13" t="str">
        <f>VLOOKUP(LOWER(F1517)&amp;H1517,'Current pricing'!A:B,2,0)</f>
        <v>中化国际</v>
      </c>
      <c r="H1517" s="13" t="s">
        <v>1183</v>
      </c>
      <c r="I1517" s="13" t="s">
        <v>1206</v>
      </c>
      <c r="J1517" s="13" t="s">
        <v>3644</v>
      </c>
      <c r="K1517" s="13">
        <v>-22000</v>
      </c>
      <c r="L1517" s="13">
        <v>1</v>
      </c>
      <c r="M1517" s="13">
        <v>10.76</v>
      </c>
      <c r="N1517" s="13">
        <f t="shared" si="779"/>
        <v>-236720</v>
      </c>
      <c r="O1517" s="13">
        <f t="shared" si="780"/>
        <v>236720</v>
      </c>
      <c r="P1517" s="19">
        <f t="shared" si="769"/>
        <v>4.7344000000000008</v>
      </c>
      <c r="Q1517" s="19">
        <f t="shared" si="778"/>
        <v>47.344000000000001</v>
      </c>
      <c r="R1517" s="13">
        <f t="shared" si="770"/>
        <v>236.72</v>
      </c>
      <c r="S1517" s="19">
        <f t="shared" si="781"/>
        <v>236431.2016</v>
      </c>
      <c r="T1517" s="13">
        <f t="shared" si="782"/>
        <v>-10.7468728</v>
      </c>
      <c r="U1517" s="13">
        <f>IF(ISNA(VLOOKUP(LOWER(F1517)&amp;H1517,Prices!A:C,3,0)),0,VLOOKUP(LOWER(F1517)&amp;H1517,Prices!A:C,3,0))</f>
        <v>9.85</v>
      </c>
      <c r="V1517" s="13">
        <f>IF(ISNA(VLOOKUP(LOWER(F1517)&amp;H1517,Prices!A:C,2,0)),0,VLOOKUP(LOWER(F1517)&amp;H1517,Prices!A:C,2,0))</f>
        <v>9.7200000000000006</v>
      </c>
      <c r="W1517" s="13">
        <f t="shared" si="783"/>
        <v>22591.201599999989</v>
      </c>
      <c r="X1517" s="13">
        <f t="shared" si="784"/>
        <v>2859.9999999999782</v>
      </c>
      <c r="Y1517" s="43">
        <f t="shared" si="785"/>
        <v>9.5434275092936754E-2</v>
      </c>
      <c r="Z1517" s="49"/>
      <c r="AA1517" s="24"/>
    </row>
    <row r="1518" spans="1:27" x14ac:dyDescent="0.15">
      <c r="A1518" s="1">
        <v>42859</v>
      </c>
      <c r="B1518" s="65" t="s">
        <v>2486</v>
      </c>
      <c r="C1518" s="30" t="s">
        <v>1128</v>
      </c>
      <c r="D1518" s="13" t="s">
        <v>1129</v>
      </c>
      <c r="E1518" s="13" t="s">
        <v>1130</v>
      </c>
      <c r="F1518" s="30" t="str">
        <f t="shared" si="768"/>
        <v>SZ</v>
      </c>
      <c r="G1518" s="30" t="str">
        <f>VLOOKUP(LOWER(F1518)&amp;H1518,'Current pricing'!A:B,2,0)</f>
        <v>五 粮 液</v>
      </c>
      <c r="H1518" t="s">
        <v>1853</v>
      </c>
      <c r="I1518" t="s">
        <v>1206</v>
      </c>
      <c r="J1518" s="29" t="s">
        <v>3646</v>
      </c>
      <c r="K1518">
        <v>-9200</v>
      </c>
      <c r="L1518">
        <v>1</v>
      </c>
      <c r="M1518">
        <v>44.41</v>
      </c>
      <c r="N1518" s="30">
        <f t="shared" si="779"/>
        <v>-408571.99999999994</v>
      </c>
      <c r="O1518" s="30">
        <f t="shared" si="780"/>
        <v>408571.99999999994</v>
      </c>
      <c r="P1518" s="18">
        <f t="shared" si="769"/>
        <v>0</v>
      </c>
      <c r="Q1518" s="18">
        <f t="shared" si="778"/>
        <v>81.714399999999998</v>
      </c>
      <c r="R1518" s="30">
        <f t="shared" si="770"/>
        <v>408.57</v>
      </c>
      <c r="S1518" s="18">
        <f t="shared" si="781"/>
        <v>408081.71559999994</v>
      </c>
      <c r="T1518" s="30">
        <f t="shared" si="782"/>
        <v>-44.356708217391301</v>
      </c>
      <c r="U1518" s="30">
        <f>IF(ISNA(VLOOKUP(LOWER(F1518)&amp;H1518,Prices!A:C,3,0)),0,VLOOKUP(LOWER(F1518)&amp;H1518,Prices!A:C,3,0))</f>
        <v>68.33</v>
      </c>
      <c r="V1518" s="30">
        <f>IF(ISNA(VLOOKUP(LOWER(F1518)&amp;H1518,Prices!A:C,2,0)),0,VLOOKUP(LOWER(F1518)&amp;H1518,Prices!A:C,2,0))</f>
        <v>70.150000000000006</v>
      </c>
      <c r="W1518" s="30">
        <f t="shared" si="783"/>
        <v>-237298.28440000009</v>
      </c>
      <c r="X1518" s="30">
        <f t="shared" si="784"/>
        <v>-16744.000000000069</v>
      </c>
      <c r="Y1518" s="40">
        <f t="shared" si="785"/>
        <v>-0.58079918447666534</v>
      </c>
    </row>
    <row r="1519" spans="1:27" s="13" customFormat="1" x14ac:dyDescent="0.15">
      <c r="A1519" s="12">
        <v>42859</v>
      </c>
      <c r="B1519" s="60" t="s">
        <v>3569</v>
      </c>
      <c r="C1519" s="13" t="s">
        <v>1128</v>
      </c>
      <c r="D1519" s="13" t="s">
        <v>1129</v>
      </c>
      <c r="E1519" s="13" t="s">
        <v>1130</v>
      </c>
      <c r="F1519" s="13" t="str">
        <f t="shared" si="768"/>
        <v>SZ</v>
      </c>
      <c r="G1519" s="13" t="str">
        <f>VLOOKUP(LOWER(F1519)&amp;H1519,'Current pricing'!A:B,2,0)</f>
        <v>碧水源</v>
      </c>
      <c r="H1519" s="13" t="s">
        <v>2031</v>
      </c>
      <c r="I1519" s="13" t="s">
        <v>1207</v>
      </c>
      <c r="J1519" s="13" t="s">
        <v>3644</v>
      </c>
      <c r="K1519" s="13">
        <v>2200</v>
      </c>
      <c r="L1519" s="13">
        <v>1</v>
      </c>
      <c r="M1519" s="13">
        <v>21.83</v>
      </c>
      <c r="N1519" s="13">
        <f t="shared" si="779"/>
        <v>48025.999999999993</v>
      </c>
      <c r="O1519" s="13">
        <f t="shared" si="780"/>
        <v>48025.999999999993</v>
      </c>
      <c r="P1519" s="19">
        <f t="shared" si="769"/>
        <v>0</v>
      </c>
      <c r="Q1519" s="19">
        <f t="shared" si="778"/>
        <v>9.6051999999999982</v>
      </c>
      <c r="R1519" s="13">
        <f t="shared" si="770"/>
        <v>0</v>
      </c>
      <c r="S1519" s="19">
        <f t="shared" si="781"/>
        <v>-48035.605199999991</v>
      </c>
      <c r="T1519" s="13">
        <f t="shared" si="782"/>
        <v>-21.834365999999996</v>
      </c>
      <c r="U1519" s="13">
        <f>IF(ISNA(VLOOKUP(LOWER(F1519)&amp;H1519,Prices!A:C,3,0)),0,VLOOKUP(LOWER(F1519)&amp;H1519,Prices!A:C,3,0))</f>
        <v>18.07</v>
      </c>
      <c r="V1519" s="13">
        <f>IF(ISNA(VLOOKUP(LOWER(F1519)&amp;H1519,Prices!A:C,2,0)),0,VLOOKUP(LOWER(F1519)&amp;H1519,Prices!A:C,2,0))</f>
        <v>18.079999999999998</v>
      </c>
      <c r="W1519" s="13">
        <f t="shared" si="783"/>
        <v>-8259.6051999999945</v>
      </c>
      <c r="X1519" s="13">
        <f t="shared" si="784"/>
        <v>21.999999999995623</v>
      </c>
      <c r="Y1519" s="43">
        <f t="shared" si="785"/>
        <v>-0.17198195144296829</v>
      </c>
      <c r="Z1519" s="49"/>
      <c r="AA1519" s="24"/>
    </row>
    <row r="1520" spans="1:27" s="13" customFormat="1" x14ac:dyDescent="0.15">
      <c r="A1520" s="12">
        <v>42859</v>
      </c>
      <c r="B1520" s="60" t="s">
        <v>2592</v>
      </c>
      <c r="C1520" s="13" t="s">
        <v>1128</v>
      </c>
      <c r="D1520" s="13" t="s">
        <v>1129</v>
      </c>
      <c r="E1520" s="13" t="s">
        <v>1130</v>
      </c>
      <c r="F1520" s="13" t="str">
        <f t="shared" si="768"/>
        <v>SZ</v>
      </c>
      <c r="G1520" s="13" t="str">
        <f>VLOOKUP(LOWER(F1520)&amp;H1520,'Current pricing'!A:B,2,0)</f>
        <v>首钢股份</v>
      </c>
      <c r="H1520" s="13" t="s">
        <v>3554</v>
      </c>
      <c r="I1520" s="13" t="s">
        <v>1207</v>
      </c>
      <c r="J1520" s="13" t="s">
        <v>3644</v>
      </c>
      <c r="K1520" s="13">
        <v>6800</v>
      </c>
      <c r="L1520" s="13">
        <v>1</v>
      </c>
      <c r="M1520" s="13">
        <v>7.26</v>
      </c>
      <c r="N1520" s="13">
        <f t="shared" si="779"/>
        <v>49368</v>
      </c>
      <c r="O1520" s="13">
        <f t="shared" si="780"/>
        <v>49368</v>
      </c>
      <c r="P1520" s="19">
        <f t="shared" si="769"/>
        <v>0</v>
      </c>
      <c r="Q1520" s="19">
        <f t="shared" si="778"/>
        <v>9.8735999999999997</v>
      </c>
      <c r="R1520" s="13">
        <f t="shared" si="770"/>
        <v>0</v>
      </c>
      <c r="S1520" s="19">
        <f t="shared" si="781"/>
        <v>-49377.873599999999</v>
      </c>
      <c r="T1520" s="13">
        <f t="shared" si="782"/>
        <v>-7.2614520000000002</v>
      </c>
      <c r="U1520" s="13">
        <f>IF(ISNA(VLOOKUP(LOWER(F1520)&amp;H1520,Prices!A:C,3,0)),0,VLOOKUP(LOWER(F1520)&amp;H1520,Prices!A:C,3,0))</f>
        <v>6.2</v>
      </c>
      <c r="V1520" s="13">
        <f>IF(ISNA(VLOOKUP(LOWER(F1520)&amp;H1520,Prices!A:C,2,0)),0,VLOOKUP(LOWER(F1520)&amp;H1520,Prices!A:C,2,0))</f>
        <v>6.25</v>
      </c>
      <c r="W1520" s="13">
        <f t="shared" si="783"/>
        <v>-6877.8736000000017</v>
      </c>
      <c r="X1520" s="13">
        <f t="shared" si="784"/>
        <v>339.99999999999881</v>
      </c>
      <c r="Y1520" s="43">
        <f t="shared" si="785"/>
        <v>-0.13931845730027551</v>
      </c>
      <c r="Z1520" s="49"/>
      <c r="AA1520" s="24"/>
    </row>
    <row r="1521" spans="1:27" x14ac:dyDescent="0.15">
      <c r="A1521" s="1">
        <v>42859</v>
      </c>
      <c r="B1521" s="65" t="s">
        <v>3570</v>
      </c>
      <c r="C1521" s="30" t="s">
        <v>1128</v>
      </c>
      <c r="D1521" s="13" t="s">
        <v>1129</v>
      </c>
      <c r="E1521" s="13" t="s">
        <v>1130</v>
      </c>
      <c r="F1521" s="30" t="str">
        <f t="shared" si="768"/>
        <v>SZ</v>
      </c>
      <c r="G1521" s="30" t="str">
        <f>VLOOKUP(LOWER(F1521)&amp;H1521,'Current pricing'!A:B,2,0)</f>
        <v>五 粮 液</v>
      </c>
      <c r="H1521" t="s">
        <v>1853</v>
      </c>
      <c r="I1521" t="s">
        <v>1206</v>
      </c>
      <c r="J1521" s="29" t="s">
        <v>3646</v>
      </c>
      <c r="K1521">
        <v>-1800</v>
      </c>
      <c r="L1521">
        <v>1</v>
      </c>
      <c r="M1521">
        <v>44.43</v>
      </c>
      <c r="N1521" s="30">
        <f t="shared" si="779"/>
        <v>-79974</v>
      </c>
      <c r="O1521" s="30">
        <f t="shared" si="780"/>
        <v>79974</v>
      </c>
      <c r="P1521" s="18">
        <f t="shared" si="769"/>
        <v>0</v>
      </c>
      <c r="Q1521" s="18">
        <f t="shared" si="778"/>
        <v>15.994800000000001</v>
      </c>
      <c r="R1521" s="30">
        <f t="shared" si="770"/>
        <v>79.97</v>
      </c>
      <c r="S1521" s="18">
        <f t="shared" si="781"/>
        <v>79878.035199999998</v>
      </c>
      <c r="T1521" s="30">
        <f t="shared" si="782"/>
        <v>-44.376686222222219</v>
      </c>
      <c r="U1521" s="30">
        <f>IF(ISNA(VLOOKUP(LOWER(F1521)&amp;H1521,Prices!A:C,3,0)),0,VLOOKUP(LOWER(F1521)&amp;H1521,Prices!A:C,3,0))</f>
        <v>68.33</v>
      </c>
      <c r="V1521" s="30">
        <f>IF(ISNA(VLOOKUP(LOWER(F1521)&amp;H1521,Prices!A:C,2,0)),0,VLOOKUP(LOWER(F1521)&amp;H1521,Prices!A:C,2,0))</f>
        <v>70.150000000000006</v>
      </c>
      <c r="W1521" s="30">
        <f t="shared" si="783"/>
        <v>-46391.964800000016</v>
      </c>
      <c r="X1521" s="30">
        <f t="shared" si="784"/>
        <v>-3276.0000000000132</v>
      </c>
      <c r="Y1521" s="40">
        <f t="shared" si="785"/>
        <v>-0.58008808862880457</v>
      </c>
    </row>
    <row r="1522" spans="1:27" s="13" customFormat="1" x14ac:dyDescent="0.15">
      <c r="A1522" s="12">
        <v>42859</v>
      </c>
      <c r="B1522" s="60" t="s">
        <v>3571</v>
      </c>
      <c r="C1522" s="13" t="s">
        <v>1128</v>
      </c>
      <c r="D1522" s="13" t="s">
        <v>1129</v>
      </c>
      <c r="E1522" s="13" t="s">
        <v>1130</v>
      </c>
      <c r="F1522" s="13" t="str">
        <f t="shared" si="768"/>
        <v>SZ</v>
      </c>
      <c r="G1522" s="13" t="str">
        <f>VLOOKUP(LOWER(F1522)&amp;H1522,'Current pricing'!A:B,2,0)</f>
        <v>碧水源</v>
      </c>
      <c r="H1522" s="13" t="s">
        <v>2031</v>
      </c>
      <c r="I1522" s="13" t="s">
        <v>1207</v>
      </c>
      <c r="J1522" s="13" t="s">
        <v>3644</v>
      </c>
      <c r="K1522" s="13">
        <v>2200</v>
      </c>
      <c r="L1522" s="13">
        <v>1</v>
      </c>
      <c r="M1522" s="13">
        <v>21.81</v>
      </c>
      <c r="N1522" s="13">
        <f t="shared" si="779"/>
        <v>47982</v>
      </c>
      <c r="O1522" s="13">
        <f t="shared" si="780"/>
        <v>47982</v>
      </c>
      <c r="P1522" s="19">
        <f t="shared" si="769"/>
        <v>0</v>
      </c>
      <c r="Q1522" s="19">
        <f t="shared" si="778"/>
        <v>9.5964000000000009</v>
      </c>
      <c r="R1522" s="13">
        <f t="shared" si="770"/>
        <v>0</v>
      </c>
      <c r="S1522" s="19">
        <f t="shared" si="781"/>
        <v>-47991.596400000002</v>
      </c>
      <c r="T1522" s="13">
        <f t="shared" si="782"/>
        <v>-21.814362000000003</v>
      </c>
      <c r="U1522" s="13">
        <f>IF(ISNA(VLOOKUP(LOWER(F1522)&amp;H1522,Prices!A:C,3,0)),0,VLOOKUP(LOWER(F1522)&amp;H1522,Prices!A:C,3,0))</f>
        <v>18.07</v>
      </c>
      <c r="V1522" s="13">
        <f>IF(ISNA(VLOOKUP(LOWER(F1522)&amp;H1522,Prices!A:C,2,0)),0,VLOOKUP(LOWER(F1522)&amp;H1522,Prices!A:C,2,0))</f>
        <v>18.079999999999998</v>
      </c>
      <c r="W1522" s="13">
        <f t="shared" si="783"/>
        <v>-8215.5964000000095</v>
      </c>
      <c r="X1522" s="13">
        <f t="shared" si="784"/>
        <v>21.999999999995623</v>
      </c>
      <c r="Y1522" s="43">
        <f t="shared" si="785"/>
        <v>-0.17122246675836791</v>
      </c>
      <c r="Z1522" s="49"/>
      <c r="AA1522" s="24"/>
    </row>
    <row r="1523" spans="1:27" s="13" customFormat="1" x14ac:dyDescent="0.15">
      <c r="A1523" s="12">
        <v>42859</v>
      </c>
      <c r="B1523" s="60" t="s">
        <v>3572</v>
      </c>
      <c r="C1523" s="13" t="s">
        <v>1128</v>
      </c>
      <c r="D1523" s="13" t="s">
        <v>1129</v>
      </c>
      <c r="E1523" s="13" t="s">
        <v>1130</v>
      </c>
      <c r="F1523" s="13" t="str">
        <f t="shared" si="768"/>
        <v>SH</v>
      </c>
      <c r="G1523" s="13" t="str">
        <f>VLOOKUP(LOWER(F1523)&amp;H1523,'Current pricing'!A:B,2,0)</f>
        <v>北京城建</v>
      </c>
      <c r="H1523" s="13" t="s">
        <v>3573</v>
      </c>
      <c r="I1523" s="13" t="s">
        <v>1207</v>
      </c>
      <c r="J1523" s="13" t="s">
        <v>3644</v>
      </c>
      <c r="K1523" s="13">
        <v>3200</v>
      </c>
      <c r="L1523" s="13">
        <v>1</v>
      </c>
      <c r="M1523" s="13">
        <v>15.33</v>
      </c>
      <c r="N1523" s="13">
        <f t="shared" si="779"/>
        <v>49056</v>
      </c>
      <c r="O1523" s="13">
        <f t="shared" si="780"/>
        <v>49056</v>
      </c>
      <c r="P1523" s="19">
        <f t="shared" si="769"/>
        <v>0.9811200000000001</v>
      </c>
      <c r="Q1523" s="19">
        <f t="shared" si="778"/>
        <v>9.8112000000000013</v>
      </c>
      <c r="R1523" s="13">
        <f t="shared" si="770"/>
        <v>0</v>
      </c>
      <c r="S1523" s="19">
        <f t="shared" si="781"/>
        <v>-49066.792319999993</v>
      </c>
      <c r="T1523" s="13">
        <f t="shared" si="782"/>
        <v>-15.333372599999997</v>
      </c>
      <c r="U1523" s="13">
        <f>IF(ISNA(VLOOKUP(LOWER(F1523)&amp;H1523,Prices!A:C,3,0)),0,VLOOKUP(LOWER(F1523)&amp;H1523,Prices!A:C,3,0))</f>
        <v>14.84</v>
      </c>
      <c r="V1523" s="13">
        <f>IF(ISNA(VLOOKUP(LOWER(F1523)&amp;H1523,Prices!A:C,2,0)),0,VLOOKUP(LOWER(F1523)&amp;H1523,Prices!A:C,2,0))</f>
        <v>14.46</v>
      </c>
      <c r="W1523" s="13">
        <f t="shared" si="783"/>
        <v>-2794.7923199999877</v>
      </c>
      <c r="X1523" s="13">
        <f t="shared" si="784"/>
        <v>-1215.9999999999968</v>
      </c>
      <c r="Y1523" s="43">
        <f t="shared" si="785"/>
        <v>-5.6971467710371572E-2</v>
      </c>
      <c r="Z1523" s="49"/>
      <c r="AA1523" s="24"/>
    </row>
    <row r="1524" spans="1:27" s="13" customFormat="1" x14ac:dyDescent="0.15">
      <c r="A1524" s="12">
        <v>42859</v>
      </c>
      <c r="B1524" s="60" t="s">
        <v>3574</v>
      </c>
      <c r="C1524" s="13" t="s">
        <v>1128</v>
      </c>
      <c r="D1524" s="13" t="s">
        <v>1129</v>
      </c>
      <c r="E1524" s="13" t="s">
        <v>1130</v>
      </c>
      <c r="F1524" s="13" t="str">
        <f t="shared" si="768"/>
        <v>SZ</v>
      </c>
      <c r="G1524" s="13" t="str">
        <f>VLOOKUP(LOWER(F1524)&amp;H1524,'Current pricing'!A:B,2,0)</f>
        <v>碧水源</v>
      </c>
      <c r="H1524" s="13" t="s">
        <v>2031</v>
      </c>
      <c r="I1524" s="13" t="s">
        <v>1207</v>
      </c>
      <c r="J1524" s="13" t="s">
        <v>3644</v>
      </c>
      <c r="K1524" s="13">
        <v>2200</v>
      </c>
      <c r="L1524" s="13">
        <v>1</v>
      </c>
      <c r="M1524" s="13">
        <v>21.82</v>
      </c>
      <c r="N1524" s="13">
        <f t="shared" si="779"/>
        <v>48004</v>
      </c>
      <c r="O1524" s="13">
        <f t="shared" si="780"/>
        <v>48004</v>
      </c>
      <c r="P1524" s="19">
        <f t="shared" si="769"/>
        <v>0</v>
      </c>
      <c r="Q1524" s="19">
        <f t="shared" si="778"/>
        <v>9.6008000000000013</v>
      </c>
      <c r="R1524" s="13">
        <f t="shared" si="770"/>
        <v>0</v>
      </c>
      <c r="S1524" s="19">
        <f t="shared" si="781"/>
        <v>-48013.6008</v>
      </c>
      <c r="T1524" s="13">
        <f t="shared" si="782"/>
        <v>-21.824363999999999</v>
      </c>
      <c r="U1524" s="13">
        <f>IF(ISNA(VLOOKUP(LOWER(F1524)&amp;H1524,Prices!A:C,3,0)),0,VLOOKUP(LOWER(F1524)&amp;H1524,Prices!A:C,3,0))</f>
        <v>18.07</v>
      </c>
      <c r="V1524" s="13">
        <f>IF(ISNA(VLOOKUP(LOWER(F1524)&amp;H1524,Prices!A:C,2,0)),0,VLOOKUP(LOWER(F1524)&amp;H1524,Prices!A:C,2,0))</f>
        <v>18.079999999999998</v>
      </c>
      <c r="W1524" s="13">
        <f t="shared" si="783"/>
        <v>-8237.600800000002</v>
      </c>
      <c r="X1524" s="13">
        <f t="shared" si="784"/>
        <v>21.999999999995623</v>
      </c>
      <c r="Y1524" s="43">
        <f t="shared" si="785"/>
        <v>-0.1716023831347388</v>
      </c>
      <c r="Z1524" s="49"/>
      <c r="AA1524" s="24"/>
    </row>
    <row r="1525" spans="1:27" s="13" customFormat="1" x14ac:dyDescent="0.15">
      <c r="A1525" s="12">
        <v>42859</v>
      </c>
      <c r="B1525" s="60" t="s">
        <v>3575</v>
      </c>
      <c r="C1525" s="13" t="s">
        <v>1128</v>
      </c>
      <c r="D1525" s="13" t="s">
        <v>1129</v>
      </c>
      <c r="E1525" s="13" t="s">
        <v>1130</v>
      </c>
      <c r="F1525" s="13" t="str">
        <f t="shared" si="768"/>
        <v>SZ</v>
      </c>
      <c r="G1525" s="13" t="str">
        <f>VLOOKUP(LOWER(F1525)&amp;H1525,'Current pricing'!A:B,2,0)</f>
        <v>碧水源</v>
      </c>
      <c r="H1525" s="13" t="s">
        <v>2031</v>
      </c>
      <c r="I1525" s="13" t="s">
        <v>1207</v>
      </c>
      <c r="J1525" s="13" t="s">
        <v>3644</v>
      </c>
      <c r="K1525" s="13">
        <v>2200</v>
      </c>
      <c r="L1525" s="13">
        <v>1</v>
      </c>
      <c r="M1525" s="13">
        <v>21.818000000000001</v>
      </c>
      <c r="N1525" s="13">
        <f t="shared" si="779"/>
        <v>47999.600000000006</v>
      </c>
      <c r="O1525" s="13">
        <f t="shared" si="780"/>
        <v>47999.600000000006</v>
      </c>
      <c r="P1525" s="19">
        <f t="shared" si="769"/>
        <v>0</v>
      </c>
      <c r="Q1525" s="19">
        <f t="shared" si="778"/>
        <v>9.5999200000000009</v>
      </c>
      <c r="R1525" s="13">
        <f t="shared" si="770"/>
        <v>0</v>
      </c>
      <c r="S1525" s="19">
        <f t="shared" si="781"/>
        <v>-48009.199920000006</v>
      </c>
      <c r="T1525" s="13">
        <f t="shared" si="782"/>
        <v>-21.822363600000003</v>
      </c>
      <c r="U1525" s="13">
        <f>IF(ISNA(VLOOKUP(LOWER(F1525)&amp;H1525,Prices!A:C,3,0)),0,VLOOKUP(LOWER(F1525)&amp;H1525,Prices!A:C,3,0))</f>
        <v>18.07</v>
      </c>
      <c r="V1525" s="13">
        <f>IF(ISNA(VLOOKUP(LOWER(F1525)&amp;H1525,Prices!A:C,2,0)),0,VLOOKUP(LOWER(F1525)&amp;H1525,Prices!A:C,2,0))</f>
        <v>18.079999999999998</v>
      </c>
      <c r="W1525" s="13">
        <f t="shared" si="783"/>
        <v>-8233.19992000001</v>
      </c>
      <c r="X1525" s="13">
        <f t="shared" si="784"/>
        <v>21.999999999995623</v>
      </c>
      <c r="Y1525" s="43">
        <f t="shared" si="785"/>
        <v>-0.17152642772023119</v>
      </c>
      <c r="Z1525" s="49"/>
      <c r="AA1525" s="24"/>
    </row>
    <row r="1526" spans="1:27" s="13" customFormat="1" x14ac:dyDescent="0.15">
      <c r="A1526" s="12">
        <v>42859</v>
      </c>
      <c r="B1526" s="60" t="s">
        <v>3576</v>
      </c>
      <c r="C1526" s="13" t="s">
        <v>1128</v>
      </c>
      <c r="D1526" s="13" t="s">
        <v>1129</v>
      </c>
      <c r="E1526" s="13" t="s">
        <v>1130</v>
      </c>
      <c r="F1526" s="13" t="str">
        <f t="shared" si="768"/>
        <v>SZ</v>
      </c>
      <c r="G1526" s="13" t="str">
        <f>VLOOKUP(LOWER(F1526)&amp;H1526,'Current pricing'!A:B,2,0)</f>
        <v>首钢股份</v>
      </c>
      <c r="H1526" s="13" t="s">
        <v>3554</v>
      </c>
      <c r="I1526" s="13" t="s">
        <v>1207</v>
      </c>
      <c r="J1526" s="13" t="s">
        <v>3644</v>
      </c>
      <c r="K1526" s="13">
        <v>6800</v>
      </c>
      <c r="L1526" s="13">
        <v>1</v>
      </c>
      <c r="M1526" s="13">
        <v>7.28</v>
      </c>
      <c r="N1526" s="13">
        <f t="shared" si="779"/>
        <v>49504</v>
      </c>
      <c r="O1526" s="13">
        <f t="shared" si="780"/>
        <v>49504</v>
      </c>
      <c r="P1526" s="19">
        <f t="shared" si="769"/>
        <v>0</v>
      </c>
      <c r="Q1526" s="19">
        <f t="shared" si="778"/>
        <v>9.9008000000000003</v>
      </c>
      <c r="R1526" s="13">
        <f t="shared" si="770"/>
        <v>0</v>
      </c>
      <c r="S1526" s="19">
        <f t="shared" si="781"/>
        <v>-49513.900800000003</v>
      </c>
      <c r="T1526" s="13">
        <f t="shared" si="782"/>
        <v>-7.2814560000000004</v>
      </c>
      <c r="U1526" s="13">
        <f>IF(ISNA(VLOOKUP(LOWER(F1526)&amp;H1526,Prices!A:C,3,0)),0,VLOOKUP(LOWER(F1526)&amp;H1526,Prices!A:C,3,0))</f>
        <v>6.2</v>
      </c>
      <c r="V1526" s="13">
        <f>IF(ISNA(VLOOKUP(LOWER(F1526)&amp;H1526,Prices!A:C,2,0)),0,VLOOKUP(LOWER(F1526)&amp;H1526,Prices!A:C,2,0))</f>
        <v>6.25</v>
      </c>
      <c r="W1526" s="13">
        <f t="shared" si="783"/>
        <v>-7013.9008000000022</v>
      </c>
      <c r="X1526" s="13">
        <f t="shared" si="784"/>
        <v>339.99999999999881</v>
      </c>
      <c r="Y1526" s="43">
        <f t="shared" si="785"/>
        <v>-0.14168351648351651</v>
      </c>
      <c r="Z1526" s="49"/>
      <c r="AA1526" s="24"/>
    </row>
    <row r="1527" spans="1:27" s="13" customFormat="1" x14ac:dyDescent="0.15">
      <c r="A1527" s="12">
        <v>42859</v>
      </c>
      <c r="B1527" s="60" t="s">
        <v>3577</v>
      </c>
      <c r="C1527" s="13" t="s">
        <v>1128</v>
      </c>
      <c r="D1527" s="13" t="s">
        <v>1129</v>
      </c>
      <c r="E1527" s="13" t="s">
        <v>1130</v>
      </c>
      <c r="F1527" s="13" t="str">
        <f t="shared" si="768"/>
        <v>SH</v>
      </c>
      <c r="G1527" s="13" t="str">
        <f>VLOOKUP(LOWER(F1527)&amp;H1527,'Current pricing'!A:B,2,0)</f>
        <v>北京城建</v>
      </c>
      <c r="H1527" s="13" t="s">
        <v>3573</v>
      </c>
      <c r="I1527" s="13" t="s">
        <v>1207</v>
      </c>
      <c r="J1527" s="13" t="s">
        <v>3644</v>
      </c>
      <c r="K1527" s="13">
        <v>3200</v>
      </c>
      <c r="L1527" s="13">
        <v>1</v>
      </c>
      <c r="M1527" s="13">
        <v>15.334</v>
      </c>
      <c r="N1527" s="13">
        <f t="shared" si="779"/>
        <v>49068.799999999996</v>
      </c>
      <c r="O1527" s="13">
        <f t="shared" si="780"/>
        <v>49068.799999999996</v>
      </c>
      <c r="P1527" s="19">
        <f t="shared" si="769"/>
        <v>0.98137600000000003</v>
      </c>
      <c r="Q1527" s="19">
        <f t="shared" si="778"/>
        <v>9.8137600000000003</v>
      </c>
      <c r="R1527" s="13">
        <f t="shared" si="770"/>
        <v>0</v>
      </c>
      <c r="S1527" s="19">
        <f t="shared" si="781"/>
        <v>-49079.595135999996</v>
      </c>
      <c r="T1527" s="13">
        <f t="shared" si="782"/>
        <v>-15.337373479999998</v>
      </c>
      <c r="U1527" s="13">
        <f>IF(ISNA(VLOOKUP(LOWER(F1527)&amp;H1527,Prices!A:C,3,0)),0,VLOOKUP(LOWER(F1527)&amp;H1527,Prices!A:C,3,0))</f>
        <v>14.84</v>
      </c>
      <c r="V1527" s="13">
        <f>IF(ISNA(VLOOKUP(LOWER(F1527)&amp;H1527,Prices!A:C,2,0)),0,VLOOKUP(LOWER(F1527)&amp;H1527,Prices!A:C,2,0))</f>
        <v>14.46</v>
      </c>
      <c r="W1527" s="13">
        <f t="shared" si="783"/>
        <v>-2807.5951359999917</v>
      </c>
      <c r="X1527" s="13">
        <f t="shared" si="784"/>
        <v>-1215.9999999999968</v>
      </c>
      <c r="Y1527" s="43">
        <f t="shared" si="785"/>
        <v>-5.7217521846876063E-2</v>
      </c>
      <c r="Z1527" s="49"/>
      <c r="AA1527" s="24"/>
    </row>
    <row r="1528" spans="1:27" s="13" customFormat="1" x14ac:dyDescent="0.15">
      <c r="A1528" s="12">
        <v>42859</v>
      </c>
      <c r="B1528" s="60" t="s">
        <v>3578</v>
      </c>
      <c r="C1528" s="13" t="s">
        <v>1128</v>
      </c>
      <c r="D1528" s="13" t="s">
        <v>1129</v>
      </c>
      <c r="E1528" s="13" t="s">
        <v>1130</v>
      </c>
      <c r="F1528" s="13" t="str">
        <f t="shared" si="768"/>
        <v>SH</v>
      </c>
      <c r="G1528" s="13" t="str">
        <f>VLOOKUP(LOWER(F1528)&amp;H1528,'Current pricing'!A:B,2,0)</f>
        <v>北京城建</v>
      </c>
      <c r="H1528" s="13" t="s">
        <v>3573</v>
      </c>
      <c r="I1528" s="13" t="s">
        <v>1207</v>
      </c>
      <c r="J1528" s="13" t="s">
        <v>3644</v>
      </c>
      <c r="K1528" s="13">
        <v>3200</v>
      </c>
      <c r="L1528" s="13">
        <v>1</v>
      </c>
      <c r="M1528" s="13">
        <v>15.34</v>
      </c>
      <c r="N1528" s="13">
        <f t="shared" si="779"/>
        <v>49088</v>
      </c>
      <c r="O1528" s="13">
        <f t="shared" si="780"/>
        <v>49088</v>
      </c>
      <c r="P1528" s="19">
        <f t="shared" si="769"/>
        <v>0.98176000000000008</v>
      </c>
      <c r="Q1528" s="19">
        <f t="shared" si="778"/>
        <v>9.8176000000000005</v>
      </c>
      <c r="R1528" s="13">
        <f t="shared" si="770"/>
        <v>0</v>
      </c>
      <c r="S1528" s="19">
        <f t="shared" si="781"/>
        <v>-49098.799360000005</v>
      </c>
      <c r="T1528" s="13">
        <f t="shared" si="782"/>
        <v>-15.343374800000001</v>
      </c>
      <c r="U1528" s="13">
        <f>IF(ISNA(VLOOKUP(LOWER(F1528)&amp;H1528,Prices!A:C,3,0)),0,VLOOKUP(LOWER(F1528)&amp;H1528,Prices!A:C,3,0))</f>
        <v>14.84</v>
      </c>
      <c r="V1528" s="13">
        <f>IF(ISNA(VLOOKUP(LOWER(F1528)&amp;H1528,Prices!A:C,2,0)),0,VLOOKUP(LOWER(F1528)&amp;H1528,Prices!A:C,2,0))</f>
        <v>14.46</v>
      </c>
      <c r="W1528" s="13">
        <f t="shared" si="783"/>
        <v>-2826.7993600000009</v>
      </c>
      <c r="X1528" s="13">
        <f t="shared" si="784"/>
        <v>-1215.9999999999968</v>
      </c>
      <c r="Y1528" s="43">
        <f t="shared" si="785"/>
        <v>-5.7586362451108229E-2</v>
      </c>
      <c r="Z1528" s="49"/>
      <c r="AA1528" s="24"/>
    </row>
    <row r="1529" spans="1:27" s="13" customFormat="1" x14ac:dyDescent="0.15">
      <c r="A1529" s="12">
        <v>42859</v>
      </c>
      <c r="B1529" s="60" t="s">
        <v>2325</v>
      </c>
      <c r="C1529" s="13" t="s">
        <v>1128</v>
      </c>
      <c r="D1529" s="13" t="s">
        <v>1129</v>
      </c>
      <c r="E1529" s="13" t="s">
        <v>1130</v>
      </c>
      <c r="F1529" s="13" t="str">
        <f t="shared" si="768"/>
        <v>SH</v>
      </c>
      <c r="G1529" s="13" t="str">
        <f>VLOOKUP(LOWER(F1529)&amp;H1529,'Current pricing'!A:B,2,0)</f>
        <v>创业环保</v>
      </c>
      <c r="H1529" s="13" t="s">
        <v>3562</v>
      </c>
      <c r="I1529" s="13" t="s">
        <v>1207</v>
      </c>
      <c r="J1529" s="13" t="s">
        <v>3644</v>
      </c>
      <c r="K1529" s="13">
        <v>2700</v>
      </c>
      <c r="L1529" s="13">
        <v>1</v>
      </c>
      <c r="M1529" s="13">
        <v>18.36</v>
      </c>
      <c r="N1529" s="13">
        <f t="shared" si="779"/>
        <v>49572</v>
      </c>
      <c r="O1529" s="13">
        <f t="shared" si="780"/>
        <v>49572</v>
      </c>
      <c r="P1529" s="19">
        <f t="shared" si="769"/>
        <v>0.9914400000000001</v>
      </c>
      <c r="Q1529" s="19">
        <f t="shared" si="778"/>
        <v>9.9144000000000005</v>
      </c>
      <c r="R1529" s="13">
        <f t="shared" si="770"/>
        <v>0</v>
      </c>
      <c r="S1529" s="19">
        <f t="shared" si="781"/>
        <v>-49582.905839999999</v>
      </c>
      <c r="T1529" s="13">
        <f t="shared" si="782"/>
        <v>-18.364039200000001</v>
      </c>
      <c r="U1529" s="13">
        <f>IF(ISNA(VLOOKUP(LOWER(F1529)&amp;H1529,Prices!A:C,3,0)),0,VLOOKUP(LOWER(F1529)&amp;H1529,Prices!A:C,3,0))</f>
        <v>15.21</v>
      </c>
      <c r="V1529" s="13">
        <f>IF(ISNA(VLOOKUP(LOWER(F1529)&amp;H1529,Prices!A:C,2,0)),0,VLOOKUP(LOWER(F1529)&amp;H1529,Prices!A:C,2,0))</f>
        <v>15.51</v>
      </c>
      <c r="W1529" s="13">
        <f t="shared" si="783"/>
        <v>-7705.9058400000022</v>
      </c>
      <c r="X1529" s="13">
        <f t="shared" si="784"/>
        <v>809.99999999999716</v>
      </c>
      <c r="Y1529" s="43">
        <f t="shared" si="785"/>
        <v>-0.1554487581699347</v>
      </c>
      <c r="Z1529" s="49"/>
      <c r="AA1529" s="24"/>
    </row>
    <row r="1530" spans="1:27" s="13" customFormat="1" x14ac:dyDescent="0.15">
      <c r="A1530" s="12">
        <v>42859</v>
      </c>
      <c r="B1530" s="60" t="s">
        <v>3579</v>
      </c>
      <c r="C1530" s="13" t="s">
        <v>1128</v>
      </c>
      <c r="D1530" s="13" t="s">
        <v>1129</v>
      </c>
      <c r="E1530" s="13" t="s">
        <v>1130</v>
      </c>
      <c r="F1530" s="13" t="str">
        <f t="shared" si="768"/>
        <v>SZ</v>
      </c>
      <c r="G1530" s="13" t="str">
        <f>VLOOKUP(LOWER(F1530)&amp;H1530,'Current pricing'!A:B,2,0)</f>
        <v>首钢股份</v>
      </c>
      <c r="H1530" s="13" t="s">
        <v>3554</v>
      </c>
      <c r="I1530" s="13" t="s">
        <v>1207</v>
      </c>
      <c r="J1530" s="13" t="s">
        <v>3644</v>
      </c>
      <c r="K1530" s="13">
        <v>6800</v>
      </c>
      <c r="L1530" s="13">
        <v>1</v>
      </c>
      <c r="M1530" s="13">
        <v>7.28</v>
      </c>
      <c r="N1530" s="13">
        <f t="shared" si="779"/>
        <v>49504</v>
      </c>
      <c r="O1530" s="13">
        <f t="shared" si="780"/>
        <v>49504</v>
      </c>
      <c r="P1530" s="19">
        <f t="shared" si="769"/>
        <v>0</v>
      </c>
      <c r="Q1530" s="19">
        <f t="shared" si="778"/>
        <v>9.9008000000000003</v>
      </c>
      <c r="R1530" s="13">
        <f t="shared" si="770"/>
        <v>0</v>
      </c>
      <c r="S1530" s="19">
        <f t="shared" si="781"/>
        <v>-49513.900800000003</v>
      </c>
      <c r="T1530" s="13">
        <f t="shared" si="782"/>
        <v>-7.2814560000000004</v>
      </c>
      <c r="U1530" s="13">
        <f>IF(ISNA(VLOOKUP(LOWER(F1530)&amp;H1530,Prices!A:C,3,0)),0,VLOOKUP(LOWER(F1530)&amp;H1530,Prices!A:C,3,0))</f>
        <v>6.2</v>
      </c>
      <c r="V1530" s="13">
        <f>IF(ISNA(VLOOKUP(LOWER(F1530)&amp;H1530,Prices!A:C,2,0)),0,VLOOKUP(LOWER(F1530)&amp;H1530,Prices!A:C,2,0))</f>
        <v>6.25</v>
      </c>
      <c r="W1530" s="13">
        <f t="shared" si="783"/>
        <v>-7013.9008000000022</v>
      </c>
      <c r="X1530" s="13">
        <f t="shared" si="784"/>
        <v>339.99999999999881</v>
      </c>
      <c r="Y1530" s="43">
        <f t="shared" si="785"/>
        <v>-0.14168351648351651</v>
      </c>
      <c r="Z1530" s="49"/>
      <c r="AA1530" s="24"/>
    </row>
    <row r="1531" spans="1:27" s="13" customFormat="1" x14ac:dyDescent="0.15">
      <c r="A1531" s="12">
        <v>42859</v>
      </c>
      <c r="B1531" s="60" t="s">
        <v>3580</v>
      </c>
      <c r="C1531" s="13" t="s">
        <v>1128</v>
      </c>
      <c r="D1531" s="13" t="s">
        <v>1129</v>
      </c>
      <c r="E1531" s="13" t="s">
        <v>1130</v>
      </c>
      <c r="F1531" s="13" t="str">
        <f t="shared" si="768"/>
        <v>SZ</v>
      </c>
      <c r="G1531" s="13" t="str">
        <f>VLOOKUP(LOWER(F1531)&amp;H1531,'Current pricing'!A:B,2,0)</f>
        <v>首钢股份</v>
      </c>
      <c r="H1531" s="13" t="s">
        <v>3554</v>
      </c>
      <c r="I1531" s="13" t="s">
        <v>1207</v>
      </c>
      <c r="J1531" s="13" t="s">
        <v>3644</v>
      </c>
      <c r="K1531" s="13">
        <v>6800</v>
      </c>
      <c r="L1531" s="13">
        <v>1</v>
      </c>
      <c r="M1531" s="13">
        <v>7.3</v>
      </c>
      <c r="N1531" s="13">
        <f t="shared" si="779"/>
        <v>49640</v>
      </c>
      <c r="O1531" s="13">
        <f t="shared" si="780"/>
        <v>49640</v>
      </c>
      <c r="P1531" s="19">
        <f t="shared" si="769"/>
        <v>0</v>
      </c>
      <c r="Q1531" s="19">
        <f t="shared" si="778"/>
        <v>9.9280000000000008</v>
      </c>
      <c r="R1531" s="13">
        <f t="shared" si="770"/>
        <v>0</v>
      </c>
      <c r="S1531" s="19">
        <f t="shared" si="781"/>
        <v>-49649.928</v>
      </c>
      <c r="T1531" s="13">
        <f t="shared" si="782"/>
        <v>-7.3014599999999996</v>
      </c>
      <c r="U1531" s="13">
        <f>IF(ISNA(VLOOKUP(LOWER(F1531)&amp;H1531,Prices!A:C,3,0)),0,VLOOKUP(LOWER(F1531)&amp;H1531,Prices!A:C,3,0))</f>
        <v>6.2</v>
      </c>
      <c r="V1531" s="13">
        <f>IF(ISNA(VLOOKUP(LOWER(F1531)&amp;H1531,Prices!A:C,2,0)),0,VLOOKUP(LOWER(F1531)&amp;H1531,Prices!A:C,2,0))</f>
        <v>6.25</v>
      </c>
      <c r="W1531" s="13">
        <f t="shared" si="783"/>
        <v>-7149.9279999999972</v>
      </c>
      <c r="X1531" s="13">
        <f t="shared" si="784"/>
        <v>339.99999999999881</v>
      </c>
      <c r="Y1531" s="43">
        <f t="shared" si="785"/>
        <v>-0.14403561643835611</v>
      </c>
      <c r="Z1531" s="49"/>
      <c r="AA1531" s="24"/>
    </row>
    <row r="1532" spans="1:27" s="13" customFormat="1" x14ac:dyDescent="0.15">
      <c r="A1532" s="12">
        <v>42859</v>
      </c>
      <c r="B1532" s="60" t="s">
        <v>3581</v>
      </c>
      <c r="C1532" s="13" t="s">
        <v>1128</v>
      </c>
      <c r="D1532" s="13" t="s">
        <v>1129</v>
      </c>
      <c r="E1532" s="13" t="s">
        <v>1130</v>
      </c>
      <c r="F1532" s="13" t="str">
        <f t="shared" si="768"/>
        <v>SZ</v>
      </c>
      <c r="G1532" s="13" t="str">
        <f>VLOOKUP(LOWER(F1532)&amp;H1532,'Current pricing'!A:B,2,0)</f>
        <v>碧水源</v>
      </c>
      <c r="H1532" s="13" t="s">
        <v>2031</v>
      </c>
      <c r="I1532" s="13" t="s">
        <v>1207</v>
      </c>
      <c r="J1532" s="13" t="s">
        <v>3644</v>
      </c>
      <c r="K1532" s="13">
        <v>2200</v>
      </c>
      <c r="L1532" s="13">
        <v>1</v>
      </c>
      <c r="M1532" s="13">
        <v>21.78</v>
      </c>
      <c r="N1532" s="13">
        <f t="shared" si="779"/>
        <v>47916</v>
      </c>
      <c r="O1532" s="13">
        <f t="shared" si="780"/>
        <v>47916</v>
      </c>
      <c r="P1532" s="19">
        <f t="shared" si="769"/>
        <v>0</v>
      </c>
      <c r="Q1532" s="19">
        <f t="shared" si="778"/>
        <v>9.5831999999999997</v>
      </c>
      <c r="R1532" s="13">
        <f t="shared" si="770"/>
        <v>0</v>
      </c>
      <c r="S1532" s="19">
        <f t="shared" si="781"/>
        <v>-47925.583200000001</v>
      </c>
      <c r="T1532" s="13">
        <f t="shared" si="782"/>
        <v>-21.784355999999999</v>
      </c>
      <c r="U1532" s="13">
        <f>IF(ISNA(VLOOKUP(LOWER(F1532)&amp;H1532,Prices!A:C,3,0)),0,VLOOKUP(LOWER(F1532)&amp;H1532,Prices!A:C,3,0))</f>
        <v>18.07</v>
      </c>
      <c r="V1532" s="13">
        <f>IF(ISNA(VLOOKUP(LOWER(F1532)&amp;H1532,Prices!A:C,2,0)),0,VLOOKUP(LOWER(F1532)&amp;H1532,Prices!A:C,2,0))</f>
        <v>18.079999999999998</v>
      </c>
      <c r="W1532" s="13">
        <f t="shared" si="783"/>
        <v>-8149.5832000000019</v>
      </c>
      <c r="X1532" s="13">
        <f t="shared" si="784"/>
        <v>21.999999999995623</v>
      </c>
      <c r="Y1532" s="43">
        <f t="shared" si="785"/>
        <v>-0.17008062442607902</v>
      </c>
      <c r="Z1532" s="49"/>
      <c r="AA1532" s="24"/>
    </row>
    <row r="1533" spans="1:27" s="13" customFormat="1" x14ac:dyDescent="0.15">
      <c r="A1533" s="12">
        <v>42859</v>
      </c>
      <c r="B1533" s="60" t="s">
        <v>3582</v>
      </c>
      <c r="C1533" s="13" t="s">
        <v>1128</v>
      </c>
      <c r="D1533" s="13" t="s">
        <v>1129</v>
      </c>
      <c r="E1533" s="13" t="s">
        <v>1130</v>
      </c>
      <c r="F1533" s="13" t="str">
        <f t="shared" si="768"/>
        <v>SZ</v>
      </c>
      <c r="G1533" s="13" t="str">
        <f>VLOOKUP(LOWER(F1533)&amp;H1533,'Current pricing'!A:B,2,0)</f>
        <v>大华股份</v>
      </c>
      <c r="H1533" s="13" t="s">
        <v>2720</v>
      </c>
      <c r="I1533" s="13" t="s">
        <v>1207</v>
      </c>
      <c r="J1533" s="13" t="s">
        <v>3644</v>
      </c>
      <c r="K1533" s="13">
        <v>2700</v>
      </c>
      <c r="L1533" s="13">
        <v>1</v>
      </c>
      <c r="M1533" s="13">
        <v>17.98</v>
      </c>
      <c r="N1533" s="13">
        <f t="shared" si="779"/>
        <v>48546</v>
      </c>
      <c r="O1533" s="13">
        <f t="shared" si="780"/>
        <v>48546</v>
      </c>
      <c r="P1533" s="19">
        <f t="shared" si="769"/>
        <v>0</v>
      </c>
      <c r="Q1533" s="19">
        <f t="shared" si="778"/>
        <v>9.7092000000000009</v>
      </c>
      <c r="R1533" s="13">
        <f t="shared" si="770"/>
        <v>0</v>
      </c>
      <c r="S1533" s="19">
        <f t="shared" si="781"/>
        <v>-48555.709199999998</v>
      </c>
      <c r="T1533" s="13">
        <f t="shared" si="782"/>
        <v>-17.983595999999999</v>
      </c>
      <c r="U1533" s="13">
        <f>IF(ISNA(VLOOKUP(LOWER(F1533)&amp;H1533,Prices!A:C,3,0)),0,VLOOKUP(LOWER(F1533)&amp;H1533,Prices!A:C,3,0))</f>
        <v>28</v>
      </c>
      <c r="V1533" s="13">
        <f>IF(ISNA(VLOOKUP(LOWER(F1533)&amp;H1533,Prices!A:C,2,0)),0,VLOOKUP(LOWER(F1533)&amp;H1533,Prices!A:C,2,0))</f>
        <v>29.12</v>
      </c>
      <c r="W1533" s="13">
        <f t="shared" si="783"/>
        <v>30068.290800000006</v>
      </c>
      <c r="X1533" s="13">
        <f t="shared" si="784"/>
        <v>3024.0000000000027</v>
      </c>
      <c r="Y1533" s="43">
        <f t="shared" si="785"/>
        <v>0.61937730812013359</v>
      </c>
      <c r="Z1533" s="49"/>
      <c r="AA1533" s="24"/>
    </row>
    <row r="1534" spans="1:27" s="13" customFormat="1" x14ac:dyDescent="0.15">
      <c r="A1534" s="12">
        <v>42859</v>
      </c>
      <c r="B1534" s="60" t="s">
        <v>2471</v>
      </c>
      <c r="C1534" s="13" t="s">
        <v>1128</v>
      </c>
      <c r="D1534" s="13" t="s">
        <v>1129</v>
      </c>
      <c r="E1534" s="13" t="s">
        <v>1130</v>
      </c>
      <c r="F1534" s="13" t="str">
        <f t="shared" si="768"/>
        <v>SZ</v>
      </c>
      <c r="G1534" s="13" t="str">
        <f>VLOOKUP(LOWER(F1534)&amp;H1534,'Current pricing'!A:B,2,0)</f>
        <v>大华股份</v>
      </c>
      <c r="H1534" s="13" t="s">
        <v>2720</v>
      </c>
      <c r="I1534" s="13" t="s">
        <v>1207</v>
      </c>
      <c r="J1534" s="13" t="s">
        <v>3644</v>
      </c>
      <c r="K1534" s="13">
        <v>2700</v>
      </c>
      <c r="L1534" s="13">
        <v>1</v>
      </c>
      <c r="M1534" s="13">
        <v>17.91</v>
      </c>
      <c r="N1534" s="13">
        <f t="shared" si="779"/>
        <v>48357</v>
      </c>
      <c r="O1534" s="13">
        <f t="shared" si="780"/>
        <v>48357</v>
      </c>
      <c r="P1534" s="19">
        <f t="shared" si="769"/>
        <v>0</v>
      </c>
      <c r="Q1534" s="19">
        <f t="shared" si="778"/>
        <v>9.6714000000000002</v>
      </c>
      <c r="R1534" s="13">
        <f t="shared" si="770"/>
        <v>0</v>
      </c>
      <c r="S1534" s="19">
        <f t="shared" si="781"/>
        <v>-48366.671399999999</v>
      </c>
      <c r="T1534" s="13">
        <f t="shared" si="782"/>
        <v>-17.913581999999998</v>
      </c>
      <c r="U1534" s="13">
        <f>IF(ISNA(VLOOKUP(LOWER(F1534)&amp;H1534,Prices!A:C,3,0)),0,VLOOKUP(LOWER(F1534)&amp;H1534,Prices!A:C,3,0))</f>
        <v>28</v>
      </c>
      <c r="V1534" s="13">
        <f>IF(ISNA(VLOOKUP(LOWER(F1534)&amp;H1534,Prices!A:C,2,0)),0,VLOOKUP(LOWER(F1534)&amp;H1534,Prices!A:C,2,0))</f>
        <v>29.12</v>
      </c>
      <c r="W1534" s="13">
        <f t="shared" si="783"/>
        <v>30257.328600000008</v>
      </c>
      <c r="X1534" s="13">
        <f t="shared" si="784"/>
        <v>3024.0000000000027</v>
      </c>
      <c r="Y1534" s="43">
        <f t="shared" si="785"/>
        <v>0.62570731434952553</v>
      </c>
      <c r="Z1534" s="49"/>
      <c r="AA1534" s="24"/>
    </row>
    <row r="1535" spans="1:27" s="13" customFormat="1" x14ac:dyDescent="0.15">
      <c r="A1535" s="12">
        <v>42860</v>
      </c>
      <c r="B1535" s="60" t="s">
        <v>2381</v>
      </c>
      <c r="C1535" s="13" t="s">
        <v>1128</v>
      </c>
      <c r="D1535" s="13" t="s">
        <v>1129</v>
      </c>
      <c r="E1535" s="13" t="s">
        <v>1130</v>
      </c>
      <c r="F1535" s="13" t="str">
        <f t="shared" si="768"/>
        <v>SZ</v>
      </c>
      <c r="G1535" s="13" t="str">
        <f>VLOOKUP(LOWER(F1535)&amp;H1535,'Current pricing'!A:B,2,0)</f>
        <v>首钢股份</v>
      </c>
      <c r="H1535" s="13" t="s">
        <v>3554</v>
      </c>
      <c r="I1535" s="13" t="s">
        <v>1206</v>
      </c>
      <c r="J1535" s="13" t="s">
        <v>3644</v>
      </c>
      <c r="K1535" s="13">
        <v>-47600</v>
      </c>
      <c r="L1535" s="13">
        <v>1</v>
      </c>
      <c r="M1535" s="13">
        <v>7.2</v>
      </c>
      <c r="N1535" s="13">
        <f t="shared" ref="N1535:N1542" si="786">K1535*M1535</f>
        <v>-342720</v>
      </c>
      <c r="O1535" s="13">
        <f t="shared" ref="O1535:O1542" si="787">ABS(N1535)</f>
        <v>342720</v>
      </c>
      <c r="P1535" s="19">
        <f t="shared" si="769"/>
        <v>0</v>
      </c>
      <c r="Q1535" s="19">
        <f t="shared" si="778"/>
        <v>68.543999999999997</v>
      </c>
      <c r="R1535" s="13">
        <f t="shared" si="770"/>
        <v>342.72</v>
      </c>
      <c r="S1535" s="19">
        <f t="shared" ref="S1535:S1542" si="788">-(N1535+P1535+Q1535+R1535)</f>
        <v>342308.73600000003</v>
      </c>
      <c r="T1535" s="13">
        <f t="shared" ref="T1535:T1542" si="789">S1535/K1535</f>
        <v>-7.1913600000000004</v>
      </c>
      <c r="U1535" s="13">
        <f>IF(ISNA(VLOOKUP(LOWER(F1535)&amp;H1535,Prices!A:C,3,0)),0,VLOOKUP(LOWER(F1535)&amp;H1535,Prices!A:C,3,0))</f>
        <v>6.2</v>
      </c>
      <c r="V1535" s="13">
        <f>IF(ISNA(VLOOKUP(LOWER(F1535)&amp;H1535,Prices!A:C,2,0)),0,VLOOKUP(LOWER(F1535)&amp;H1535,Prices!A:C,2,0))</f>
        <v>6.25</v>
      </c>
      <c r="W1535" s="13">
        <f t="shared" ref="W1535:W1542" si="790">IF(I1535="B",(V1535+T1535)*K1535,(V1535+T1535)*K1535)</f>
        <v>44808.736000000019</v>
      </c>
      <c r="X1535" s="13">
        <f t="shared" ref="X1535:X1542" si="791">K1535*(V1535-U1535)</f>
        <v>-2379.9999999999914</v>
      </c>
      <c r="Y1535" s="43">
        <f t="shared" ref="Y1535:Y1542" si="792">W1535/O1535</f>
        <v>0.1307444444444445</v>
      </c>
      <c r="Z1535" s="49"/>
      <c r="AA1535" s="24"/>
    </row>
    <row r="1536" spans="1:27" s="13" customFormat="1" x14ac:dyDescent="0.15">
      <c r="A1536" s="12">
        <v>42860</v>
      </c>
      <c r="B1536" s="60" t="s">
        <v>3585</v>
      </c>
      <c r="C1536" s="13" t="s">
        <v>1128</v>
      </c>
      <c r="D1536" s="13" t="s">
        <v>1129</v>
      </c>
      <c r="E1536" s="13" t="s">
        <v>1130</v>
      </c>
      <c r="F1536" s="13" t="str">
        <f t="shared" si="768"/>
        <v>SZ</v>
      </c>
      <c r="G1536" s="13" t="str">
        <f>VLOOKUP(LOWER(F1536)&amp;H1536,'Current pricing'!A:B,2,0)</f>
        <v>吉林敖东</v>
      </c>
      <c r="H1536" s="13" t="s">
        <v>3552</v>
      </c>
      <c r="I1536" s="13" t="s">
        <v>1206</v>
      </c>
      <c r="J1536" s="13" t="s">
        <v>3644</v>
      </c>
      <c r="K1536" s="13">
        <v>-1000</v>
      </c>
      <c r="L1536" s="13">
        <v>1</v>
      </c>
      <c r="M1536" s="13">
        <v>27.81</v>
      </c>
      <c r="N1536" s="13">
        <f t="shared" si="786"/>
        <v>-27810</v>
      </c>
      <c r="O1536" s="13">
        <f t="shared" si="787"/>
        <v>27810</v>
      </c>
      <c r="P1536" s="19">
        <f t="shared" si="769"/>
        <v>0</v>
      </c>
      <c r="Q1536" s="19">
        <f t="shared" si="778"/>
        <v>5.5620000000000003</v>
      </c>
      <c r="R1536" s="13">
        <f t="shared" si="770"/>
        <v>27.81</v>
      </c>
      <c r="S1536" s="19">
        <f t="shared" si="788"/>
        <v>27776.627999999997</v>
      </c>
      <c r="T1536" s="13">
        <f t="shared" si="789"/>
        <v>-27.776627999999995</v>
      </c>
      <c r="U1536" s="13">
        <f>IF(ISNA(VLOOKUP(LOWER(F1536)&amp;H1536,Prices!A:C,3,0)),0,VLOOKUP(LOWER(F1536)&amp;H1536,Prices!A:C,3,0))</f>
        <v>22.89</v>
      </c>
      <c r="V1536" s="13">
        <f>IF(ISNA(VLOOKUP(LOWER(F1536)&amp;H1536,Prices!A:C,2,0)),0,VLOOKUP(LOWER(F1536)&amp;H1536,Prices!A:C,2,0))</f>
        <v>23.33</v>
      </c>
      <c r="W1536" s="13">
        <f t="shared" si="790"/>
        <v>4446.627999999997</v>
      </c>
      <c r="X1536" s="13">
        <f t="shared" si="791"/>
        <v>-439.99999999999773</v>
      </c>
      <c r="Y1536" s="43">
        <f t="shared" si="792"/>
        <v>0.15989313196691826</v>
      </c>
      <c r="Z1536" s="49"/>
      <c r="AA1536" s="24"/>
    </row>
    <row r="1537" spans="1:27" s="13" customFormat="1" x14ac:dyDescent="0.15">
      <c r="A1537" s="12">
        <v>42860</v>
      </c>
      <c r="B1537" s="60" t="s">
        <v>2717</v>
      </c>
      <c r="C1537" s="13" t="s">
        <v>1128</v>
      </c>
      <c r="D1537" s="13" t="s">
        <v>1129</v>
      </c>
      <c r="E1537" s="13" t="s">
        <v>1130</v>
      </c>
      <c r="F1537" s="13" t="str">
        <f t="shared" si="768"/>
        <v>SH</v>
      </c>
      <c r="G1537" s="13" t="str">
        <f>VLOOKUP(LOWER(F1537)&amp;H1537,'Current pricing'!A:B,2,0)</f>
        <v>北京城建</v>
      </c>
      <c r="H1537" s="13" t="s">
        <v>3573</v>
      </c>
      <c r="I1537" s="13" t="s">
        <v>1206</v>
      </c>
      <c r="J1537" s="13" t="s">
        <v>3644</v>
      </c>
      <c r="K1537" s="13">
        <v>-9600</v>
      </c>
      <c r="L1537" s="13">
        <v>1</v>
      </c>
      <c r="M1537" s="13">
        <v>15.42</v>
      </c>
      <c r="N1537" s="13">
        <f t="shared" si="786"/>
        <v>-148032</v>
      </c>
      <c r="O1537" s="13">
        <f t="shared" si="787"/>
        <v>148032</v>
      </c>
      <c r="P1537" s="19">
        <f t="shared" si="769"/>
        <v>2.9606400000000002</v>
      </c>
      <c r="Q1537" s="19">
        <f t="shared" si="778"/>
        <v>29.606400000000001</v>
      </c>
      <c r="R1537" s="13">
        <f t="shared" si="770"/>
        <v>148.03</v>
      </c>
      <c r="S1537" s="19">
        <f t="shared" si="788"/>
        <v>147851.40296000001</v>
      </c>
      <c r="T1537" s="13">
        <f t="shared" si="789"/>
        <v>-15.401187808333335</v>
      </c>
      <c r="U1537" s="13">
        <f>IF(ISNA(VLOOKUP(LOWER(F1537)&amp;H1537,Prices!A:C,3,0)),0,VLOOKUP(LOWER(F1537)&amp;H1537,Prices!A:C,3,0))</f>
        <v>14.84</v>
      </c>
      <c r="V1537" s="13">
        <f>IF(ISNA(VLOOKUP(LOWER(F1537)&amp;H1537,Prices!A:C,2,0)),0,VLOOKUP(LOWER(F1537)&amp;H1537,Prices!A:C,2,0))</f>
        <v>14.46</v>
      </c>
      <c r="W1537" s="13">
        <f t="shared" si="790"/>
        <v>9035.4029600000049</v>
      </c>
      <c r="X1537" s="13">
        <f t="shared" si="791"/>
        <v>3647.9999999999905</v>
      </c>
      <c r="Y1537" s="43">
        <f t="shared" si="792"/>
        <v>6.1036822849113735E-2</v>
      </c>
      <c r="Z1537" s="49"/>
      <c r="AA1537" s="24"/>
    </row>
    <row r="1538" spans="1:27" s="13" customFormat="1" x14ac:dyDescent="0.15">
      <c r="A1538" s="12">
        <v>42860</v>
      </c>
      <c r="B1538" s="60" t="s">
        <v>3586</v>
      </c>
      <c r="C1538" s="13" t="s">
        <v>1128</v>
      </c>
      <c r="D1538" s="13" t="s">
        <v>1129</v>
      </c>
      <c r="E1538" s="13" t="s">
        <v>1130</v>
      </c>
      <c r="F1538" s="13" t="str">
        <f t="shared" si="768"/>
        <v>SH</v>
      </c>
      <c r="G1538" s="13" t="str">
        <f>VLOOKUP(LOWER(F1538)&amp;H1538,'Current pricing'!A:B,2,0)</f>
        <v>贵州茅台</v>
      </c>
      <c r="H1538" s="13" t="s">
        <v>1263</v>
      </c>
      <c r="I1538" s="13" t="s">
        <v>1207</v>
      </c>
      <c r="J1538" s="13" t="s">
        <v>4335</v>
      </c>
      <c r="K1538" s="13">
        <v>100</v>
      </c>
      <c r="L1538" s="13">
        <v>1</v>
      </c>
      <c r="M1538" s="13">
        <v>416.36</v>
      </c>
      <c r="N1538" s="13">
        <f t="shared" si="786"/>
        <v>41636</v>
      </c>
      <c r="O1538" s="13">
        <f t="shared" si="787"/>
        <v>41636</v>
      </c>
      <c r="P1538" s="19">
        <f t="shared" si="769"/>
        <v>0.83272000000000002</v>
      </c>
      <c r="Q1538" s="19">
        <f t="shared" si="778"/>
        <v>8.3272000000000013</v>
      </c>
      <c r="R1538" s="13">
        <f t="shared" si="770"/>
        <v>0</v>
      </c>
      <c r="S1538" s="19">
        <f t="shared" si="788"/>
        <v>-41645.159919999998</v>
      </c>
      <c r="T1538" s="13">
        <f t="shared" si="789"/>
        <v>-416.45159919999998</v>
      </c>
      <c r="U1538" s="13">
        <f>IF(ISNA(VLOOKUP(LOWER(F1538)&amp;H1538,Prices!A:C,3,0)),0,VLOOKUP(LOWER(F1538)&amp;H1538,Prices!A:C,3,0))</f>
        <v>639.16999999999996</v>
      </c>
      <c r="V1538" s="13">
        <f>IF(ISNA(VLOOKUP(LOWER(F1538)&amp;H1538,Prices!A:C,2,0)),0,VLOOKUP(LOWER(F1538)&amp;H1538,Prices!A:C,2,0))</f>
        <v>653.05999999999995</v>
      </c>
      <c r="W1538" s="13">
        <f t="shared" si="790"/>
        <v>23660.840079999998</v>
      </c>
      <c r="X1538" s="13">
        <f t="shared" si="791"/>
        <v>1388.9999999999986</v>
      </c>
      <c r="Y1538" s="43">
        <f t="shared" si="792"/>
        <v>0.56827841483331731</v>
      </c>
      <c r="Z1538" s="49"/>
      <c r="AA1538" s="24"/>
    </row>
    <row r="1539" spans="1:27" s="13" customFormat="1" x14ac:dyDescent="0.15">
      <c r="A1539" s="12">
        <v>42860</v>
      </c>
      <c r="B1539" s="60" t="s">
        <v>3587</v>
      </c>
      <c r="C1539" s="13" t="s">
        <v>1128</v>
      </c>
      <c r="D1539" s="13" t="s">
        <v>1129</v>
      </c>
      <c r="E1539" s="13" t="s">
        <v>1130</v>
      </c>
      <c r="F1539" s="13" t="str">
        <f t="shared" ref="F1539:F1602" si="793">IF(OR(LEFT(H1539,1)="6",H1539="510050"),"SH","SZ")</f>
        <v>SH</v>
      </c>
      <c r="G1539" s="13" t="str">
        <f>VLOOKUP(LOWER(F1539)&amp;H1539,'Current pricing'!A:B,2,0)</f>
        <v>贵州茅台</v>
      </c>
      <c r="H1539" s="13" t="s">
        <v>1263</v>
      </c>
      <c r="I1539" s="13" t="s">
        <v>1207</v>
      </c>
      <c r="J1539" s="13" t="s">
        <v>4335</v>
      </c>
      <c r="K1539" s="13">
        <v>100</v>
      </c>
      <c r="L1539" s="13">
        <v>1</v>
      </c>
      <c r="M1539" s="13">
        <v>417.2</v>
      </c>
      <c r="N1539" s="13">
        <f t="shared" si="786"/>
        <v>41720</v>
      </c>
      <c r="O1539" s="13">
        <f t="shared" si="787"/>
        <v>41720</v>
      </c>
      <c r="P1539" s="19">
        <f t="shared" ref="P1539:P1602" si="794">IF(H1539="510050",0,IF(F1539="SZ",0,ABS(N1539*0.2%%)))</f>
        <v>0.83440000000000003</v>
      </c>
      <c r="Q1539" s="19">
        <f t="shared" si="778"/>
        <v>8.3440000000000012</v>
      </c>
      <c r="R1539" s="13">
        <f t="shared" ref="R1539:R1602" si="795">IF(H1539="510050",0,ROUND(IF(OR(I1539="B",I1539="D"),0,ABS(N1539*0.001)),2))</f>
        <v>0</v>
      </c>
      <c r="S1539" s="19">
        <f t="shared" si="788"/>
        <v>-41729.178399999997</v>
      </c>
      <c r="T1539" s="13">
        <f t="shared" si="789"/>
        <v>-417.29178399999995</v>
      </c>
      <c r="U1539" s="13">
        <f>IF(ISNA(VLOOKUP(LOWER(F1539)&amp;H1539,Prices!A:C,3,0)),0,VLOOKUP(LOWER(F1539)&amp;H1539,Prices!A:C,3,0))</f>
        <v>639.16999999999996</v>
      </c>
      <c r="V1539" s="13">
        <f>IF(ISNA(VLOOKUP(LOWER(F1539)&amp;H1539,Prices!A:C,2,0)),0,VLOOKUP(LOWER(F1539)&amp;H1539,Prices!A:C,2,0))</f>
        <v>653.05999999999995</v>
      </c>
      <c r="W1539" s="13">
        <f t="shared" si="790"/>
        <v>23576.821599999999</v>
      </c>
      <c r="X1539" s="13">
        <f t="shared" si="791"/>
        <v>1388.9999999999986</v>
      </c>
      <c r="Y1539" s="43">
        <f t="shared" si="792"/>
        <v>0.56512036433365287</v>
      </c>
      <c r="Z1539" s="49"/>
      <c r="AA1539" s="24"/>
    </row>
    <row r="1540" spans="1:27" s="13" customFormat="1" x14ac:dyDescent="0.15">
      <c r="A1540" s="12">
        <v>42860</v>
      </c>
      <c r="B1540" s="60" t="s">
        <v>3588</v>
      </c>
      <c r="C1540" s="13" t="s">
        <v>1128</v>
      </c>
      <c r="D1540" s="13" t="s">
        <v>1129</v>
      </c>
      <c r="E1540" s="13" t="s">
        <v>1130</v>
      </c>
      <c r="F1540" s="13" t="str">
        <f t="shared" si="793"/>
        <v>SH</v>
      </c>
      <c r="G1540" s="13" t="str">
        <f>VLOOKUP(LOWER(F1540)&amp;H1540,'Current pricing'!A:B,2,0)</f>
        <v>贵州茅台</v>
      </c>
      <c r="H1540" s="13" t="s">
        <v>1263</v>
      </c>
      <c r="I1540" s="13" t="s">
        <v>1207</v>
      </c>
      <c r="J1540" s="13" t="s">
        <v>4335</v>
      </c>
      <c r="K1540" s="13">
        <v>100</v>
      </c>
      <c r="L1540" s="13">
        <v>1</v>
      </c>
      <c r="M1540" s="13">
        <v>417.35</v>
      </c>
      <c r="N1540" s="13">
        <f t="shared" si="786"/>
        <v>41735</v>
      </c>
      <c r="O1540" s="13">
        <f t="shared" si="787"/>
        <v>41735</v>
      </c>
      <c r="P1540" s="19">
        <f t="shared" si="794"/>
        <v>0.83470000000000011</v>
      </c>
      <c r="Q1540" s="19">
        <f t="shared" si="778"/>
        <v>8.3469999999999995</v>
      </c>
      <c r="R1540" s="13">
        <f t="shared" si="795"/>
        <v>0</v>
      </c>
      <c r="S1540" s="19">
        <f t="shared" si="788"/>
        <v>-41744.181700000001</v>
      </c>
      <c r="T1540" s="13">
        <f t="shared" si="789"/>
        <v>-417.44181700000001</v>
      </c>
      <c r="U1540" s="13">
        <f>IF(ISNA(VLOOKUP(LOWER(F1540)&amp;H1540,Prices!A:C,3,0)),0,VLOOKUP(LOWER(F1540)&amp;H1540,Prices!A:C,3,0))</f>
        <v>639.16999999999996</v>
      </c>
      <c r="V1540" s="13">
        <f>IF(ISNA(VLOOKUP(LOWER(F1540)&amp;H1540,Prices!A:C,2,0)),0,VLOOKUP(LOWER(F1540)&amp;H1540,Prices!A:C,2,0))</f>
        <v>653.05999999999995</v>
      </c>
      <c r="W1540" s="13">
        <f t="shared" si="790"/>
        <v>23561.818299999992</v>
      </c>
      <c r="X1540" s="13">
        <f t="shared" si="791"/>
        <v>1388.9999999999986</v>
      </c>
      <c r="Y1540" s="43">
        <f t="shared" si="792"/>
        <v>0.56455776446627515</v>
      </c>
      <c r="Z1540" s="49"/>
      <c r="AA1540" s="24"/>
    </row>
    <row r="1541" spans="1:27" s="13" customFormat="1" x14ac:dyDescent="0.15">
      <c r="A1541" s="12">
        <v>42860</v>
      </c>
      <c r="B1541" s="60" t="s">
        <v>3589</v>
      </c>
      <c r="C1541" s="13" t="s">
        <v>1128</v>
      </c>
      <c r="D1541" s="13" t="s">
        <v>1129</v>
      </c>
      <c r="E1541" s="13" t="s">
        <v>1130</v>
      </c>
      <c r="F1541" s="13" t="str">
        <f t="shared" si="793"/>
        <v>SH</v>
      </c>
      <c r="G1541" s="13" t="str">
        <f>VLOOKUP(LOWER(F1541)&amp;H1541,'Current pricing'!A:B,2,0)</f>
        <v>贵州茅台</v>
      </c>
      <c r="H1541" s="13" t="s">
        <v>1263</v>
      </c>
      <c r="I1541" s="13" t="s">
        <v>1207</v>
      </c>
      <c r="J1541" s="13" t="s">
        <v>4335</v>
      </c>
      <c r="K1541" s="13">
        <v>100</v>
      </c>
      <c r="L1541" s="13">
        <v>1</v>
      </c>
      <c r="M1541" s="13">
        <v>417.35</v>
      </c>
      <c r="N1541" s="13">
        <f t="shared" si="786"/>
        <v>41735</v>
      </c>
      <c r="O1541" s="13">
        <f t="shared" si="787"/>
        <v>41735</v>
      </c>
      <c r="P1541" s="19">
        <f t="shared" si="794"/>
        <v>0.83470000000000011</v>
      </c>
      <c r="Q1541" s="19">
        <f t="shared" si="778"/>
        <v>8.3469999999999995</v>
      </c>
      <c r="R1541" s="13">
        <f t="shared" si="795"/>
        <v>0</v>
      </c>
      <c r="S1541" s="19">
        <f t="shared" si="788"/>
        <v>-41744.181700000001</v>
      </c>
      <c r="T1541" s="13">
        <f t="shared" si="789"/>
        <v>-417.44181700000001</v>
      </c>
      <c r="U1541" s="13">
        <f>IF(ISNA(VLOOKUP(LOWER(F1541)&amp;H1541,Prices!A:C,3,0)),0,VLOOKUP(LOWER(F1541)&amp;H1541,Prices!A:C,3,0))</f>
        <v>639.16999999999996</v>
      </c>
      <c r="V1541" s="13">
        <f>IF(ISNA(VLOOKUP(LOWER(F1541)&amp;H1541,Prices!A:C,2,0)),0,VLOOKUP(LOWER(F1541)&amp;H1541,Prices!A:C,2,0))</f>
        <v>653.05999999999995</v>
      </c>
      <c r="W1541" s="13">
        <f t="shared" si="790"/>
        <v>23561.818299999992</v>
      </c>
      <c r="X1541" s="13">
        <f t="shared" si="791"/>
        <v>1388.9999999999986</v>
      </c>
      <c r="Y1541" s="43">
        <f t="shared" si="792"/>
        <v>0.56455776446627515</v>
      </c>
      <c r="Z1541" s="49"/>
      <c r="AA1541" s="24"/>
    </row>
    <row r="1542" spans="1:27" s="13" customFormat="1" x14ac:dyDescent="0.15">
      <c r="A1542" s="12">
        <v>42860</v>
      </c>
      <c r="B1542" s="60" t="s">
        <v>3590</v>
      </c>
      <c r="C1542" s="13" t="s">
        <v>1128</v>
      </c>
      <c r="D1542" s="13" t="s">
        <v>1129</v>
      </c>
      <c r="E1542" s="13" t="s">
        <v>1130</v>
      </c>
      <c r="F1542" s="13" t="str">
        <f t="shared" si="793"/>
        <v>SH</v>
      </c>
      <c r="G1542" s="13" t="str">
        <f>VLOOKUP(LOWER(F1542)&amp;H1542,'Current pricing'!A:B,2,0)</f>
        <v>贵州茅台</v>
      </c>
      <c r="H1542" s="13" t="s">
        <v>1263</v>
      </c>
      <c r="I1542" s="13" t="s">
        <v>1207</v>
      </c>
      <c r="J1542" s="13" t="s">
        <v>4335</v>
      </c>
      <c r="K1542" s="13">
        <v>100</v>
      </c>
      <c r="L1542" s="13">
        <v>1</v>
      </c>
      <c r="M1542" s="13">
        <v>417.6</v>
      </c>
      <c r="N1542" s="13">
        <f t="shared" si="786"/>
        <v>41760</v>
      </c>
      <c r="O1542" s="13">
        <f t="shared" si="787"/>
        <v>41760</v>
      </c>
      <c r="P1542" s="19">
        <f t="shared" si="794"/>
        <v>0.83520000000000005</v>
      </c>
      <c r="Q1542" s="19">
        <f t="shared" si="778"/>
        <v>8.3520000000000003</v>
      </c>
      <c r="R1542" s="13">
        <f t="shared" si="795"/>
        <v>0</v>
      </c>
      <c r="S1542" s="19">
        <f t="shared" si="788"/>
        <v>-41769.1872</v>
      </c>
      <c r="T1542" s="13">
        <f t="shared" si="789"/>
        <v>-417.69187199999999</v>
      </c>
      <c r="U1542" s="13">
        <f>IF(ISNA(VLOOKUP(LOWER(F1542)&amp;H1542,Prices!A:C,3,0)),0,VLOOKUP(LOWER(F1542)&amp;H1542,Prices!A:C,3,0))</f>
        <v>639.16999999999996</v>
      </c>
      <c r="V1542" s="13">
        <f>IF(ISNA(VLOOKUP(LOWER(F1542)&amp;H1542,Prices!A:C,2,0)),0,VLOOKUP(LOWER(F1542)&amp;H1542,Prices!A:C,2,0))</f>
        <v>653.05999999999995</v>
      </c>
      <c r="W1542" s="13">
        <f t="shared" si="790"/>
        <v>23536.812799999996</v>
      </c>
      <c r="X1542" s="13">
        <f t="shared" si="791"/>
        <v>1388.9999999999986</v>
      </c>
      <c r="Y1542" s="43">
        <f t="shared" si="792"/>
        <v>0.5636209961685823</v>
      </c>
      <c r="Z1542" s="49"/>
      <c r="AA1542" s="24"/>
    </row>
    <row r="1543" spans="1:27" s="13" customFormat="1" x14ac:dyDescent="0.15">
      <c r="A1543" s="12">
        <v>42863</v>
      </c>
      <c r="B1543" s="60" t="s">
        <v>3593</v>
      </c>
      <c r="C1543" s="13" t="s">
        <v>1128</v>
      </c>
      <c r="D1543" s="13" t="s">
        <v>1129</v>
      </c>
      <c r="E1543" s="13" t="s">
        <v>1130</v>
      </c>
      <c r="F1543" s="13" t="str">
        <f t="shared" si="793"/>
        <v>SZ</v>
      </c>
      <c r="G1543" s="13" t="str">
        <f>VLOOKUP(LOWER(F1543)&amp;H1543,'Current pricing'!A:B,2,0)</f>
        <v>古井贡酒</v>
      </c>
      <c r="H1543" s="13" t="s">
        <v>1420</v>
      </c>
      <c r="I1543" s="13" t="s">
        <v>1206</v>
      </c>
      <c r="J1543" s="13" t="s">
        <v>3719</v>
      </c>
      <c r="K1543" s="13">
        <v>-1000</v>
      </c>
      <c r="L1543" s="13">
        <v>1</v>
      </c>
      <c r="M1543" s="13">
        <v>45.85</v>
      </c>
      <c r="N1543" s="13">
        <f t="shared" ref="N1543:N1556" si="796">K1543*M1543</f>
        <v>-45850</v>
      </c>
      <c r="O1543" s="13">
        <f t="shared" ref="O1543:O1556" si="797">ABS(N1543)</f>
        <v>45850</v>
      </c>
      <c r="P1543" s="19">
        <f t="shared" si="794"/>
        <v>0</v>
      </c>
      <c r="Q1543" s="19">
        <f t="shared" si="778"/>
        <v>9.17</v>
      </c>
      <c r="R1543" s="13">
        <f t="shared" si="795"/>
        <v>45.85</v>
      </c>
      <c r="S1543" s="19">
        <f t="shared" ref="S1543:S1556" si="798">-(N1543+P1543+Q1543+R1543)</f>
        <v>45794.98</v>
      </c>
      <c r="T1543" s="13">
        <f t="shared" ref="T1543:T1556" si="799">S1543/K1543</f>
        <v>-45.794980000000002</v>
      </c>
      <c r="U1543" s="13">
        <f>IF(ISNA(VLOOKUP(LOWER(F1543)&amp;H1543,Prices!A:C,3,0)),0,VLOOKUP(LOWER(F1543)&amp;H1543,Prices!A:C,3,0))</f>
        <v>71.150000000000006</v>
      </c>
      <c r="V1543" s="13">
        <f>IF(ISNA(VLOOKUP(LOWER(F1543)&amp;H1543,Prices!A:C,2,0)),0,VLOOKUP(LOWER(F1543)&amp;H1543,Prices!A:C,2,0))</f>
        <v>74.11</v>
      </c>
      <c r="W1543" s="13">
        <f t="shared" ref="W1543:W1556" si="800">IF(I1543="B",(V1543+T1543)*K1543,(V1543+T1543)*K1543)</f>
        <v>-28315.019999999997</v>
      </c>
      <c r="X1543" s="13">
        <f t="shared" ref="X1543:X1556" si="801">K1543*(V1543-U1543)</f>
        <v>-2959.9999999999936</v>
      </c>
      <c r="Y1543" s="43">
        <f t="shared" ref="Y1543:Y1556" si="802">W1543/O1543</f>
        <v>-0.61755768811341327</v>
      </c>
      <c r="Z1543" s="49"/>
      <c r="AA1543" s="24"/>
    </row>
    <row r="1544" spans="1:27" s="13" customFormat="1" x14ac:dyDescent="0.15">
      <c r="A1544" s="12">
        <v>42863</v>
      </c>
      <c r="B1544" s="60" t="s">
        <v>3594</v>
      </c>
      <c r="C1544" s="13" t="s">
        <v>1128</v>
      </c>
      <c r="D1544" s="13" t="s">
        <v>1129</v>
      </c>
      <c r="E1544" s="13" t="s">
        <v>1130</v>
      </c>
      <c r="F1544" s="13" t="str">
        <f t="shared" si="793"/>
        <v>SH</v>
      </c>
      <c r="G1544" s="13" t="str">
        <f>VLOOKUP(LOWER(F1544)&amp;H1544,'Current pricing'!A:B,2,0)</f>
        <v>创业环保</v>
      </c>
      <c r="H1544" s="13" t="s">
        <v>3562</v>
      </c>
      <c r="I1544" s="13" t="s">
        <v>1206</v>
      </c>
      <c r="J1544" s="13" t="s">
        <v>3644</v>
      </c>
      <c r="K1544" s="13">
        <v>-8100</v>
      </c>
      <c r="L1544" s="13">
        <v>1</v>
      </c>
      <c r="M1544" s="13">
        <v>17.989999999999998</v>
      </c>
      <c r="N1544" s="13">
        <f t="shared" si="796"/>
        <v>-145719</v>
      </c>
      <c r="O1544" s="13">
        <f t="shared" si="797"/>
        <v>145719</v>
      </c>
      <c r="P1544" s="19">
        <f t="shared" si="794"/>
        <v>2.9143800000000004</v>
      </c>
      <c r="Q1544" s="19">
        <f t="shared" si="778"/>
        <v>29.143800000000002</v>
      </c>
      <c r="R1544" s="13">
        <f t="shared" si="795"/>
        <v>145.72</v>
      </c>
      <c r="S1544" s="19">
        <f t="shared" si="798"/>
        <v>145541.22182000001</v>
      </c>
      <c r="T1544" s="13">
        <f t="shared" si="799"/>
        <v>-17.968052076543209</v>
      </c>
      <c r="U1544" s="13">
        <f>IF(ISNA(VLOOKUP(LOWER(F1544)&amp;H1544,Prices!A:C,3,0)),0,VLOOKUP(LOWER(F1544)&amp;H1544,Prices!A:C,3,0))</f>
        <v>15.21</v>
      </c>
      <c r="V1544" s="13">
        <f>IF(ISNA(VLOOKUP(LOWER(F1544)&amp;H1544,Prices!A:C,2,0)),0,VLOOKUP(LOWER(F1544)&amp;H1544,Prices!A:C,2,0))</f>
        <v>15.51</v>
      </c>
      <c r="W1544" s="13">
        <f t="shared" si="800"/>
        <v>19910.221819999995</v>
      </c>
      <c r="X1544" s="13">
        <f t="shared" si="801"/>
        <v>-2429.9999999999914</v>
      </c>
      <c r="Y1544" s="43">
        <f t="shared" si="802"/>
        <v>0.13663435667277429</v>
      </c>
      <c r="Z1544" s="49"/>
      <c r="AA1544" s="24"/>
    </row>
    <row r="1545" spans="1:27" s="13" customFormat="1" x14ac:dyDescent="0.15">
      <c r="A1545" s="12">
        <v>42863</v>
      </c>
      <c r="B1545" s="60" t="s">
        <v>3595</v>
      </c>
      <c r="C1545" s="13" t="s">
        <v>1128</v>
      </c>
      <c r="D1545" s="13" t="s">
        <v>1129</v>
      </c>
      <c r="E1545" s="13" t="s">
        <v>1130</v>
      </c>
      <c r="F1545" s="13" t="str">
        <f t="shared" si="793"/>
        <v>SZ</v>
      </c>
      <c r="G1545" s="13" t="str">
        <f>VLOOKUP(LOWER(F1545)&amp;H1545,'Current pricing'!A:B,2,0)</f>
        <v>大族激光</v>
      </c>
      <c r="H1545" s="13" t="s">
        <v>1502</v>
      </c>
      <c r="I1545" s="13" t="s">
        <v>1207</v>
      </c>
      <c r="J1545" s="13" t="s">
        <v>4182</v>
      </c>
      <c r="K1545" s="13">
        <v>1600</v>
      </c>
      <c r="L1545" s="13">
        <v>1</v>
      </c>
      <c r="M1545" s="13">
        <v>30.41</v>
      </c>
      <c r="N1545" s="13">
        <f t="shared" si="796"/>
        <v>48656</v>
      </c>
      <c r="O1545" s="13">
        <f t="shared" si="797"/>
        <v>48656</v>
      </c>
      <c r="P1545" s="19">
        <f t="shared" si="794"/>
        <v>0</v>
      </c>
      <c r="Q1545" s="19">
        <f t="shared" si="778"/>
        <v>9.7312000000000012</v>
      </c>
      <c r="R1545" s="13">
        <f t="shared" si="795"/>
        <v>0</v>
      </c>
      <c r="S1545" s="19">
        <f t="shared" si="798"/>
        <v>-48665.731200000002</v>
      </c>
      <c r="T1545" s="13">
        <f t="shared" si="799"/>
        <v>-30.416082000000003</v>
      </c>
      <c r="U1545" s="13">
        <f>IF(ISNA(VLOOKUP(LOWER(F1545)&amp;H1545,Prices!A:C,3,0)),0,VLOOKUP(LOWER(F1545)&amp;H1545,Prices!A:C,3,0))</f>
        <v>50.1</v>
      </c>
      <c r="V1545" s="13">
        <f>IF(ISNA(VLOOKUP(LOWER(F1545)&amp;H1545,Prices!A:C,2,0)),0,VLOOKUP(LOWER(F1545)&amp;H1545,Prices!A:C,2,0))</f>
        <v>52.35</v>
      </c>
      <c r="W1545" s="13">
        <f t="shared" si="800"/>
        <v>35094.268799999998</v>
      </c>
      <c r="X1545" s="13">
        <f t="shared" si="801"/>
        <v>3600</v>
      </c>
      <c r="Y1545" s="43">
        <f t="shared" si="802"/>
        <v>0.72127319960539293</v>
      </c>
      <c r="Z1545" s="49"/>
      <c r="AA1545" s="24"/>
    </row>
    <row r="1546" spans="1:27" s="13" customFormat="1" x14ac:dyDescent="0.15">
      <c r="A1546" s="12">
        <v>42863</v>
      </c>
      <c r="B1546" s="60" t="s">
        <v>3596</v>
      </c>
      <c r="C1546" s="13" t="s">
        <v>1128</v>
      </c>
      <c r="D1546" s="13" t="s">
        <v>1129</v>
      </c>
      <c r="E1546" s="13" t="s">
        <v>1130</v>
      </c>
      <c r="F1546" s="13" t="str">
        <f t="shared" si="793"/>
        <v>SZ</v>
      </c>
      <c r="G1546" s="13" t="str">
        <f>VLOOKUP(LOWER(F1546)&amp;H1546,'Current pricing'!A:B,2,0)</f>
        <v>古井贡酒</v>
      </c>
      <c r="H1546" s="13" t="s">
        <v>1420</v>
      </c>
      <c r="I1546" s="13" t="s">
        <v>1207</v>
      </c>
      <c r="J1546" s="13" t="s">
        <v>3719</v>
      </c>
      <c r="K1546" s="13">
        <v>1000</v>
      </c>
      <c r="L1546" s="13">
        <v>1</v>
      </c>
      <c r="M1546" s="13">
        <v>45.86</v>
      </c>
      <c r="N1546" s="13">
        <f t="shared" si="796"/>
        <v>45860</v>
      </c>
      <c r="O1546" s="13">
        <f t="shared" si="797"/>
        <v>45860</v>
      </c>
      <c r="P1546" s="19">
        <f t="shared" si="794"/>
        <v>0</v>
      </c>
      <c r="Q1546" s="19">
        <f t="shared" si="778"/>
        <v>9.1720000000000006</v>
      </c>
      <c r="R1546" s="13">
        <f t="shared" si="795"/>
        <v>0</v>
      </c>
      <c r="S1546" s="19">
        <f t="shared" si="798"/>
        <v>-45869.171999999999</v>
      </c>
      <c r="T1546" s="13">
        <f t="shared" si="799"/>
        <v>-45.869171999999999</v>
      </c>
      <c r="U1546" s="13">
        <f>IF(ISNA(VLOOKUP(LOWER(F1546)&amp;H1546,Prices!A:C,3,0)),0,VLOOKUP(LOWER(F1546)&amp;H1546,Prices!A:C,3,0))</f>
        <v>71.150000000000006</v>
      </c>
      <c r="V1546" s="13">
        <f>IF(ISNA(VLOOKUP(LOWER(F1546)&amp;H1546,Prices!A:C,2,0)),0,VLOOKUP(LOWER(F1546)&amp;H1546,Prices!A:C,2,0))</f>
        <v>74.11</v>
      </c>
      <c r="W1546" s="13">
        <f t="shared" si="800"/>
        <v>28240.828000000001</v>
      </c>
      <c r="X1546" s="13">
        <f t="shared" si="801"/>
        <v>2959.9999999999936</v>
      </c>
      <c r="Y1546" s="43">
        <f t="shared" si="802"/>
        <v>0.61580523331879633</v>
      </c>
      <c r="Z1546" s="49"/>
      <c r="AA1546" s="24"/>
    </row>
    <row r="1547" spans="1:27" s="13" customFormat="1" x14ac:dyDescent="0.15">
      <c r="A1547" s="12">
        <v>42863</v>
      </c>
      <c r="B1547" s="60" t="s">
        <v>3597</v>
      </c>
      <c r="C1547" s="13" t="s">
        <v>1128</v>
      </c>
      <c r="D1547" s="13" t="s">
        <v>1129</v>
      </c>
      <c r="E1547" s="13" t="s">
        <v>1130</v>
      </c>
      <c r="F1547" s="13" t="str">
        <f t="shared" si="793"/>
        <v>SZ</v>
      </c>
      <c r="G1547" s="13" t="str">
        <f>VLOOKUP(LOWER(F1547)&amp;H1547,'Current pricing'!A:B,2,0)</f>
        <v>大族激光</v>
      </c>
      <c r="H1547" s="13" t="s">
        <v>1502</v>
      </c>
      <c r="I1547" s="13" t="s">
        <v>1207</v>
      </c>
      <c r="J1547" s="13" t="s">
        <v>4182</v>
      </c>
      <c r="K1547" s="13">
        <v>1600</v>
      </c>
      <c r="L1547" s="13">
        <v>1</v>
      </c>
      <c r="M1547" s="13">
        <v>30.18</v>
      </c>
      <c r="N1547" s="13">
        <f t="shared" si="796"/>
        <v>48288</v>
      </c>
      <c r="O1547" s="13">
        <f t="shared" si="797"/>
        <v>48288</v>
      </c>
      <c r="P1547" s="19">
        <f t="shared" si="794"/>
        <v>0</v>
      </c>
      <c r="Q1547" s="19">
        <f t="shared" ref="Q1547:Q1610" si="803">IF(I1547&lt;&gt;"D",IF(C1547="Stock",MAX(ABS(N1547*0.0002),5),MAX(ABS(N1547*0.0003),5)),0)</f>
        <v>9.6576000000000004</v>
      </c>
      <c r="R1547" s="13">
        <f t="shared" si="795"/>
        <v>0</v>
      </c>
      <c r="S1547" s="19">
        <f t="shared" si="798"/>
        <v>-48297.657599999999</v>
      </c>
      <c r="T1547" s="13">
        <f t="shared" si="799"/>
        <v>-30.186035999999998</v>
      </c>
      <c r="U1547" s="13">
        <f>IF(ISNA(VLOOKUP(LOWER(F1547)&amp;H1547,Prices!A:C,3,0)),0,VLOOKUP(LOWER(F1547)&amp;H1547,Prices!A:C,3,0))</f>
        <v>50.1</v>
      </c>
      <c r="V1547" s="13">
        <f>IF(ISNA(VLOOKUP(LOWER(F1547)&amp;H1547,Prices!A:C,2,0)),0,VLOOKUP(LOWER(F1547)&amp;H1547,Prices!A:C,2,0))</f>
        <v>52.35</v>
      </c>
      <c r="W1547" s="13">
        <f t="shared" si="800"/>
        <v>35462.342400000009</v>
      </c>
      <c r="X1547" s="13">
        <f t="shared" si="801"/>
        <v>3600</v>
      </c>
      <c r="Y1547" s="43">
        <f t="shared" si="802"/>
        <v>0.73439244532803194</v>
      </c>
      <c r="Z1547" s="49"/>
      <c r="AA1547" s="24"/>
    </row>
    <row r="1548" spans="1:27" s="13" customFormat="1" x14ac:dyDescent="0.15">
      <c r="A1548" s="12">
        <v>42863</v>
      </c>
      <c r="B1548" s="60" t="s">
        <v>2362</v>
      </c>
      <c r="C1548" s="13" t="s">
        <v>1128</v>
      </c>
      <c r="D1548" s="13" t="s">
        <v>1129</v>
      </c>
      <c r="E1548" s="13" t="s">
        <v>1130</v>
      </c>
      <c r="F1548" s="13" t="str">
        <f t="shared" si="793"/>
        <v>SZ</v>
      </c>
      <c r="G1548" s="13" t="str">
        <f>VLOOKUP(LOWER(F1548)&amp;H1548,'Current pricing'!A:B,2,0)</f>
        <v>大族激光</v>
      </c>
      <c r="H1548" s="13" t="s">
        <v>1502</v>
      </c>
      <c r="I1548" s="13" t="s">
        <v>1207</v>
      </c>
      <c r="J1548" s="13" t="s">
        <v>4182</v>
      </c>
      <c r="K1548" s="13">
        <v>1600</v>
      </c>
      <c r="L1548" s="13">
        <v>1</v>
      </c>
      <c r="M1548" s="13">
        <v>30.17</v>
      </c>
      <c r="N1548" s="13">
        <f t="shared" si="796"/>
        <v>48272</v>
      </c>
      <c r="O1548" s="13">
        <f t="shared" si="797"/>
        <v>48272</v>
      </c>
      <c r="P1548" s="19">
        <f t="shared" si="794"/>
        <v>0</v>
      </c>
      <c r="Q1548" s="19">
        <f t="shared" si="803"/>
        <v>9.6544000000000008</v>
      </c>
      <c r="R1548" s="13">
        <f t="shared" si="795"/>
        <v>0</v>
      </c>
      <c r="S1548" s="19">
        <f t="shared" si="798"/>
        <v>-48281.654399999999</v>
      </c>
      <c r="T1548" s="13">
        <f t="shared" si="799"/>
        <v>-30.176034000000001</v>
      </c>
      <c r="U1548" s="13">
        <f>IF(ISNA(VLOOKUP(LOWER(F1548)&amp;H1548,Prices!A:C,3,0)),0,VLOOKUP(LOWER(F1548)&amp;H1548,Prices!A:C,3,0))</f>
        <v>50.1</v>
      </c>
      <c r="V1548" s="13">
        <f>IF(ISNA(VLOOKUP(LOWER(F1548)&amp;H1548,Prices!A:C,2,0)),0,VLOOKUP(LOWER(F1548)&amp;H1548,Prices!A:C,2,0))</f>
        <v>52.35</v>
      </c>
      <c r="W1548" s="13">
        <f t="shared" si="800"/>
        <v>35478.345600000001</v>
      </c>
      <c r="X1548" s="13">
        <f t="shared" si="801"/>
        <v>3600</v>
      </c>
      <c r="Y1548" s="43">
        <f t="shared" si="802"/>
        <v>0.73496738481935697</v>
      </c>
      <c r="Z1548" s="49"/>
      <c r="AA1548" s="24"/>
    </row>
    <row r="1549" spans="1:27" s="13" customFormat="1" x14ac:dyDescent="0.15">
      <c r="A1549" s="12">
        <v>42863</v>
      </c>
      <c r="B1549" s="60" t="s">
        <v>3598</v>
      </c>
      <c r="C1549" s="13" t="s">
        <v>1128</v>
      </c>
      <c r="D1549" s="13" t="s">
        <v>1129</v>
      </c>
      <c r="E1549" s="13" t="s">
        <v>1130</v>
      </c>
      <c r="F1549" s="13" t="str">
        <f t="shared" si="793"/>
        <v>SH</v>
      </c>
      <c r="G1549" s="13" t="str">
        <f>VLOOKUP(LOWER(F1549)&amp;H1549,'Current pricing'!A:B,2,0)</f>
        <v>贵州茅台</v>
      </c>
      <c r="H1549" s="13" t="s">
        <v>1263</v>
      </c>
      <c r="I1549" s="13" t="s">
        <v>1207</v>
      </c>
      <c r="J1549" s="13" t="s">
        <v>4335</v>
      </c>
      <c r="K1549" s="13">
        <v>100</v>
      </c>
      <c r="L1549" s="13">
        <v>1</v>
      </c>
      <c r="M1549" s="13">
        <v>408.37</v>
      </c>
      <c r="N1549" s="13">
        <f t="shared" si="796"/>
        <v>40837</v>
      </c>
      <c r="O1549" s="13">
        <f t="shared" si="797"/>
        <v>40837</v>
      </c>
      <c r="P1549" s="19">
        <f t="shared" si="794"/>
        <v>0.81674000000000002</v>
      </c>
      <c r="Q1549" s="19">
        <f t="shared" si="803"/>
        <v>8.1674000000000007</v>
      </c>
      <c r="R1549" s="13">
        <f t="shared" si="795"/>
        <v>0</v>
      </c>
      <c r="S1549" s="19">
        <f t="shared" si="798"/>
        <v>-40845.98414</v>
      </c>
      <c r="T1549" s="13">
        <f t="shared" si="799"/>
        <v>-408.45984140000002</v>
      </c>
      <c r="U1549" s="13">
        <f>IF(ISNA(VLOOKUP(LOWER(F1549)&amp;H1549,Prices!A:C,3,0)),0,VLOOKUP(LOWER(F1549)&amp;H1549,Prices!A:C,3,0))</f>
        <v>639.16999999999996</v>
      </c>
      <c r="V1549" s="13">
        <f>IF(ISNA(VLOOKUP(LOWER(F1549)&amp;H1549,Prices!A:C,2,0)),0,VLOOKUP(LOWER(F1549)&amp;H1549,Prices!A:C,2,0))</f>
        <v>653.05999999999995</v>
      </c>
      <c r="W1549" s="13">
        <f t="shared" si="800"/>
        <v>24460.015859999992</v>
      </c>
      <c r="X1549" s="13">
        <f t="shared" si="801"/>
        <v>1388.9999999999986</v>
      </c>
      <c r="Y1549" s="43">
        <f t="shared" si="802"/>
        <v>0.59896701177853395</v>
      </c>
      <c r="Z1549" s="49"/>
      <c r="AA1549" s="24"/>
    </row>
    <row r="1550" spans="1:27" s="13" customFormat="1" x14ac:dyDescent="0.15">
      <c r="A1550" s="12">
        <v>42863</v>
      </c>
      <c r="B1550" s="60" t="s">
        <v>3599</v>
      </c>
      <c r="C1550" s="13" t="s">
        <v>1128</v>
      </c>
      <c r="D1550" s="13" t="s">
        <v>1129</v>
      </c>
      <c r="E1550" s="13" t="s">
        <v>1130</v>
      </c>
      <c r="F1550" s="13" t="str">
        <f t="shared" si="793"/>
        <v>SH</v>
      </c>
      <c r="G1550" s="13" t="str">
        <f>VLOOKUP(LOWER(F1550)&amp;H1550,'Current pricing'!A:B,2,0)</f>
        <v>广汽集团</v>
      </c>
      <c r="H1550" s="13" t="s">
        <v>3600</v>
      </c>
      <c r="I1550" s="13" t="s">
        <v>1207</v>
      </c>
      <c r="J1550" s="13" t="s">
        <v>3692</v>
      </c>
      <c r="K1550" s="13">
        <v>1800</v>
      </c>
      <c r="L1550" s="13">
        <v>1</v>
      </c>
      <c r="M1550" s="13">
        <v>26.61</v>
      </c>
      <c r="N1550" s="13">
        <f t="shared" si="796"/>
        <v>47898</v>
      </c>
      <c r="O1550" s="13">
        <f t="shared" si="797"/>
        <v>47898</v>
      </c>
      <c r="P1550" s="19">
        <f t="shared" si="794"/>
        <v>0.95796000000000003</v>
      </c>
      <c r="Q1550" s="19">
        <f t="shared" si="803"/>
        <v>9.579600000000001</v>
      </c>
      <c r="R1550" s="13">
        <f t="shared" si="795"/>
        <v>0</v>
      </c>
      <c r="S1550" s="19">
        <f t="shared" si="798"/>
        <v>-47908.537559999997</v>
      </c>
      <c r="T1550" s="13">
        <f t="shared" si="799"/>
        <v>-26.615854199999998</v>
      </c>
      <c r="U1550" s="13">
        <f>IF(ISNA(VLOOKUP(LOWER(F1550)&amp;H1550,Prices!A:C,3,0)),0,VLOOKUP(LOWER(F1550)&amp;H1550,Prices!A:C,3,0))</f>
        <v>27.22</v>
      </c>
      <c r="V1550" s="13">
        <f>IF(ISNA(VLOOKUP(LOWER(F1550)&amp;H1550,Prices!A:C,2,0)),0,VLOOKUP(LOWER(F1550)&amp;H1550,Prices!A:C,2,0))</f>
        <v>27.64</v>
      </c>
      <c r="W1550" s="13">
        <f t="shared" si="800"/>
        <v>1843.4624400000055</v>
      </c>
      <c r="X1550" s="13">
        <f t="shared" si="801"/>
        <v>756.00000000000307</v>
      </c>
      <c r="Y1550" s="43">
        <f t="shared" si="802"/>
        <v>3.8487252912439048E-2</v>
      </c>
      <c r="Z1550" s="49"/>
      <c r="AA1550" s="24"/>
    </row>
    <row r="1551" spans="1:27" s="13" customFormat="1" x14ac:dyDescent="0.15">
      <c r="A1551" s="12">
        <v>42863</v>
      </c>
      <c r="B1551" s="60" t="s">
        <v>3601</v>
      </c>
      <c r="C1551" s="13" t="s">
        <v>1128</v>
      </c>
      <c r="D1551" s="13" t="s">
        <v>1129</v>
      </c>
      <c r="E1551" s="13" t="s">
        <v>1130</v>
      </c>
      <c r="F1551" s="13" t="str">
        <f t="shared" si="793"/>
        <v>SZ</v>
      </c>
      <c r="G1551" s="13" t="str">
        <f>VLOOKUP(LOWER(F1551)&amp;H1551,'Current pricing'!A:B,2,0)</f>
        <v>大族激光</v>
      </c>
      <c r="H1551" s="13" t="s">
        <v>1502</v>
      </c>
      <c r="I1551" s="13" t="s">
        <v>1207</v>
      </c>
      <c r="J1551" s="13" t="s">
        <v>4182</v>
      </c>
      <c r="K1551" s="13">
        <v>1600</v>
      </c>
      <c r="L1551" s="13">
        <v>1</v>
      </c>
      <c r="M1551" s="13">
        <v>30.8</v>
      </c>
      <c r="N1551" s="13">
        <f t="shared" si="796"/>
        <v>49280</v>
      </c>
      <c r="O1551" s="13">
        <f t="shared" si="797"/>
        <v>49280</v>
      </c>
      <c r="P1551" s="19">
        <f t="shared" si="794"/>
        <v>0</v>
      </c>
      <c r="Q1551" s="19">
        <f t="shared" si="803"/>
        <v>9.8559999999999999</v>
      </c>
      <c r="R1551" s="13">
        <f t="shared" si="795"/>
        <v>0</v>
      </c>
      <c r="S1551" s="19">
        <f t="shared" si="798"/>
        <v>-49289.856</v>
      </c>
      <c r="T1551" s="13">
        <f t="shared" si="799"/>
        <v>-30.806159999999998</v>
      </c>
      <c r="U1551" s="13">
        <f>IF(ISNA(VLOOKUP(LOWER(F1551)&amp;H1551,Prices!A:C,3,0)),0,VLOOKUP(LOWER(F1551)&amp;H1551,Prices!A:C,3,0))</f>
        <v>50.1</v>
      </c>
      <c r="V1551" s="13">
        <f>IF(ISNA(VLOOKUP(LOWER(F1551)&amp;H1551,Prices!A:C,2,0)),0,VLOOKUP(LOWER(F1551)&amp;H1551,Prices!A:C,2,0))</f>
        <v>52.35</v>
      </c>
      <c r="W1551" s="13">
        <f t="shared" si="800"/>
        <v>34470.144000000008</v>
      </c>
      <c r="X1551" s="13">
        <f t="shared" si="801"/>
        <v>3600</v>
      </c>
      <c r="Y1551" s="43">
        <f t="shared" si="802"/>
        <v>0.69947532467532481</v>
      </c>
      <c r="Z1551" s="49"/>
      <c r="AA1551" s="24"/>
    </row>
    <row r="1552" spans="1:27" s="13" customFormat="1" x14ac:dyDescent="0.15">
      <c r="A1552" s="12">
        <v>42863</v>
      </c>
      <c r="B1552" s="60" t="s">
        <v>3602</v>
      </c>
      <c r="C1552" s="13" t="s">
        <v>1128</v>
      </c>
      <c r="D1552" s="13" t="s">
        <v>1129</v>
      </c>
      <c r="E1552" s="13" t="s">
        <v>1130</v>
      </c>
      <c r="F1552" s="13" t="str">
        <f t="shared" si="793"/>
        <v>SH</v>
      </c>
      <c r="G1552" s="13" t="str">
        <f>VLOOKUP(LOWER(F1552)&amp;H1552,'Current pricing'!A:B,2,0)</f>
        <v>贵州茅台</v>
      </c>
      <c r="H1552" s="13" t="s">
        <v>1263</v>
      </c>
      <c r="I1552" s="13" t="s">
        <v>1207</v>
      </c>
      <c r="J1552" s="13" t="s">
        <v>4335</v>
      </c>
      <c r="K1552" s="13">
        <v>100</v>
      </c>
      <c r="L1552" s="13">
        <v>1</v>
      </c>
      <c r="M1552" s="13">
        <v>410.07</v>
      </c>
      <c r="N1552" s="13">
        <f t="shared" si="796"/>
        <v>41007</v>
      </c>
      <c r="O1552" s="13">
        <f t="shared" si="797"/>
        <v>41007</v>
      </c>
      <c r="P1552" s="19">
        <f t="shared" si="794"/>
        <v>0.82014000000000009</v>
      </c>
      <c r="Q1552" s="19">
        <f t="shared" si="803"/>
        <v>8.2013999999999996</v>
      </c>
      <c r="R1552" s="13">
        <f t="shared" si="795"/>
        <v>0</v>
      </c>
      <c r="S1552" s="19">
        <f t="shared" si="798"/>
        <v>-41016.021540000002</v>
      </c>
      <c r="T1552" s="13">
        <f t="shared" si="799"/>
        <v>-410.16021540000003</v>
      </c>
      <c r="U1552" s="13">
        <f>IF(ISNA(VLOOKUP(LOWER(F1552)&amp;H1552,Prices!A:C,3,0)),0,VLOOKUP(LOWER(F1552)&amp;H1552,Prices!A:C,3,0))</f>
        <v>639.16999999999996</v>
      </c>
      <c r="V1552" s="13">
        <f>IF(ISNA(VLOOKUP(LOWER(F1552)&amp;H1552,Prices!A:C,2,0)),0,VLOOKUP(LOWER(F1552)&amp;H1552,Prices!A:C,2,0))</f>
        <v>653.05999999999995</v>
      </c>
      <c r="W1552" s="13">
        <f t="shared" si="800"/>
        <v>24289.978459999991</v>
      </c>
      <c r="X1552" s="13">
        <f t="shared" si="801"/>
        <v>1388.9999999999986</v>
      </c>
      <c r="Y1552" s="43">
        <f t="shared" si="802"/>
        <v>0.59233736825420025</v>
      </c>
      <c r="Z1552" s="49"/>
      <c r="AA1552" s="24"/>
    </row>
    <row r="1553" spans="1:27" s="13" customFormat="1" x14ac:dyDescent="0.15">
      <c r="A1553" s="12">
        <v>42863</v>
      </c>
      <c r="B1553" s="60" t="s">
        <v>3603</v>
      </c>
      <c r="C1553" s="13" t="s">
        <v>1128</v>
      </c>
      <c r="D1553" s="13" t="s">
        <v>1129</v>
      </c>
      <c r="E1553" s="13" t="s">
        <v>1130</v>
      </c>
      <c r="F1553" s="13" t="str">
        <f t="shared" si="793"/>
        <v>SH</v>
      </c>
      <c r="G1553" s="13" t="str">
        <f>VLOOKUP(LOWER(F1553)&amp;H1553,'Current pricing'!A:B,2,0)</f>
        <v>贵州茅台</v>
      </c>
      <c r="H1553" s="13" t="s">
        <v>1263</v>
      </c>
      <c r="I1553" s="13" t="s">
        <v>1207</v>
      </c>
      <c r="J1553" s="13" t="s">
        <v>4335</v>
      </c>
      <c r="K1553" s="13">
        <v>100</v>
      </c>
      <c r="L1553" s="13">
        <v>1</v>
      </c>
      <c r="M1553" s="13">
        <v>412.07</v>
      </c>
      <c r="N1553" s="13">
        <f t="shared" si="796"/>
        <v>41207</v>
      </c>
      <c r="O1553" s="13">
        <f t="shared" si="797"/>
        <v>41207</v>
      </c>
      <c r="P1553" s="19">
        <f t="shared" si="794"/>
        <v>0.82414000000000009</v>
      </c>
      <c r="Q1553" s="19">
        <f t="shared" si="803"/>
        <v>8.2414000000000005</v>
      </c>
      <c r="R1553" s="13">
        <f t="shared" si="795"/>
        <v>0</v>
      </c>
      <c r="S1553" s="19">
        <f t="shared" si="798"/>
        <v>-41216.065539999996</v>
      </c>
      <c r="T1553" s="13">
        <f t="shared" si="799"/>
        <v>-412.16065539999994</v>
      </c>
      <c r="U1553" s="13">
        <f>IF(ISNA(VLOOKUP(LOWER(F1553)&amp;H1553,Prices!A:C,3,0)),0,VLOOKUP(LOWER(F1553)&amp;H1553,Prices!A:C,3,0))</f>
        <v>639.16999999999996</v>
      </c>
      <c r="V1553" s="13">
        <f>IF(ISNA(VLOOKUP(LOWER(F1553)&amp;H1553,Prices!A:C,2,0)),0,VLOOKUP(LOWER(F1553)&amp;H1553,Prices!A:C,2,0))</f>
        <v>653.05999999999995</v>
      </c>
      <c r="W1553" s="13">
        <f t="shared" si="800"/>
        <v>24089.93446</v>
      </c>
      <c r="X1553" s="13">
        <f t="shared" si="801"/>
        <v>1388.9999999999986</v>
      </c>
      <c r="Y1553" s="43">
        <f t="shared" si="802"/>
        <v>0.58460782051593174</v>
      </c>
      <c r="Z1553" s="49"/>
      <c r="AA1553" s="24"/>
    </row>
    <row r="1554" spans="1:27" s="13" customFormat="1" x14ac:dyDescent="0.15">
      <c r="A1554" s="12">
        <v>42863</v>
      </c>
      <c r="B1554" s="60" t="s">
        <v>3604</v>
      </c>
      <c r="C1554" s="13" t="s">
        <v>1128</v>
      </c>
      <c r="D1554" s="13" t="s">
        <v>1129</v>
      </c>
      <c r="E1554" s="13" t="s">
        <v>1130</v>
      </c>
      <c r="F1554" s="13" t="str">
        <f t="shared" si="793"/>
        <v>SH</v>
      </c>
      <c r="G1554" s="13" t="str">
        <f>VLOOKUP(LOWER(F1554)&amp;H1554,'Current pricing'!A:B,2,0)</f>
        <v>贵州茅台</v>
      </c>
      <c r="H1554" s="13" t="s">
        <v>1263</v>
      </c>
      <c r="I1554" s="13" t="s">
        <v>1207</v>
      </c>
      <c r="J1554" s="13" t="s">
        <v>4335</v>
      </c>
      <c r="K1554" s="13">
        <v>100</v>
      </c>
      <c r="L1554" s="13">
        <v>1</v>
      </c>
      <c r="M1554" s="13">
        <v>413.88</v>
      </c>
      <c r="N1554" s="13">
        <f t="shared" si="796"/>
        <v>41388</v>
      </c>
      <c r="O1554" s="13">
        <f t="shared" si="797"/>
        <v>41388</v>
      </c>
      <c r="P1554" s="19">
        <f t="shared" si="794"/>
        <v>0.82776000000000005</v>
      </c>
      <c r="Q1554" s="19">
        <f t="shared" si="803"/>
        <v>8.2775999999999996</v>
      </c>
      <c r="R1554" s="13">
        <f t="shared" si="795"/>
        <v>0</v>
      </c>
      <c r="S1554" s="19">
        <f t="shared" si="798"/>
        <v>-41397.105360000001</v>
      </c>
      <c r="T1554" s="13">
        <f t="shared" si="799"/>
        <v>-413.9710536</v>
      </c>
      <c r="U1554" s="13">
        <f>IF(ISNA(VLOOKUP(LOWER(F1554)&amp;H1554,Prices!A:C,3,0)),0,VLOOKUP(LOWER(F1554)&amp;H1554,Prices!A:C,3,0))</f>
        <v>639.16999999999996</v>
      </c>
      <c r="V1554" s="13">
        <f>IF(ISNA(VLOOKUP(LOWER(F1554)&amp;H1554,Prices!A:C,2,0)),0,VLOOKUP(LOWER(F1554)&amp;H1554,Prices!A:C,2,0))</f>
        <v>653.05999999999995</v>
      </c>
      <c r="W1554" s="13">
        <f t="shared" si="800"/>
        <v>23908.894639999995</v>
      </c>
      <c r="X1554" s="13">
        <f t="shared" si="801"/>
        <v>1388.9999999999986</v>
      </c>
      <c r="Y1554" s="43">
        <f t="shared" si="802"/>
        <v>0.57767697496858983</v>
      </c>
      <c r="Z1554" s="49"/>
      <c r="AA1554" s="24"/>
    </row>
    <row r="1555" spans="1:27" s="13" customFormat="1" x14ac:dyDescent="0.15">
      <c r="A1555" s="12">
        <v>42863</v>
      </c>
      <c r="B1555" s="60" t="s">
        <v>3605</v>
      </c>
      <c r="C1555" s="13" t="s">
        <v>1128</v>
      </c>
      <c r="D1555" s="13" t="s">
        <v>1129</v>
      </c>
      <c r="E1555" s="13" t="s">
        <v>1130</v>
      </c>
      <c r="F1555" s="13" t="str">
        <f t="shared" si="793"/>
        <v>SZ</v>
      </c>
      <c r="G1555" s="13" t="str">
        <f>VLOOKUP(LOWER(F1555)&amp;H1555,'Current pricing'!A:B,2,0)</f>
        <v>大族激光</v>
      </c>
      <c r="H1555" s="13" t="s">
        <v>1502</v>
      </c>
      <c r="I1555" s="13" t="s">
        <v>1207</v>
      </c>
      <c r="J1555" s="13" t="s">
        <v>4182</v>
      </c>
      <c r="K1555" s="13">
        <v>1600</v>
      </c>
      <c r="L1555" s="13">
        <v>1</v>
      </c>
      <c r="M1555" s="13">
        <v>30.87</v>
      </c>
      <c r="N1555" s="13">
        <f t="shared" si="796"/>
        <v>49392</v>
      </c>
      <c r="O1555" s="13">
        <f t="shared" si="797"/>
        <v>49392</v>
      </c>
      <c r="P1555" s="19">
        <f t="shared" si="794"/>
        <v>0</v>
      </c>
      <c r="Q1555" s="19">
        <f t="shared" si="803"/>
        <v>9.878400000000001</v>
      </c>
      <c r="R1555" s="13">
        <f t="shared" si="795"/>
        <v>0</v>
      </c>
      <c r="S1555" s="19">
        <f t="shared" si="798"/>
        <v>-49401.878400000001</v>
      </c>
      <c r="T1555" s="13">
        <f t="shared" si="799"/>
        <v>-30.876174000000002</v>
      </c>
      <c r="U1555" s="13">
        <f>IF(ISNA(VLOOKUP(LOWER(F1555)&amp;H1555,Prices!A:C,3,0)),0,VLOOKUP(LOWER(F1555)&amp;H1555,Prices!A:C,3,0))</f>
        <v>50.1</v>
      </c>
      <c r="V1555" s="13">
        <f>IF(ISNA(VLOOKUP(LOWER(F1555)&amp;H1555,Prices!A:C,2,0)),0,VLOOKUP(LOWER(F1555)&amp;H1555,Prices!A:C,2,0))</f>
        <v>52.35</v>
      </c>
      <c r="W1555" s="13">
        <f t="shared" si="800"/>
        <v>34358.121599999999</v>
      </c>
      <c r="X1555" s="13">
        <f t="shared" si="801"/>
        <v>3600</v>
      </c>
      <c r="Y1555" s="43">
        <f t="shared" si="802"/>
        <v>0.69562118561710395</v>
      </c>
      <c r="Z1555" s="49"/>
      <c r="AA1555" s="24"/>
    </row>
    <row r="1556" spans="1:27" s="13" customFormat="1" x14ac:dyDescent="0.15">
      <c r="A1556" s="12">
        <v>42863</v>
      </c>
      <c r="B1556" s="60" t="s">
        <v>3606</v>
      </c>
      <c r="C1556" s="13" t="s">
        <v>1128</v>
      </c>
      <c r="D1556" s="13" t="s">
        <v>1129</v>
      </c>
      <c r="E1556" s="13" t="s">
        <v>1130</v>
      </c>
      <c r="F1556" s="13" t="str">
        <f t="shared" si="793"/>
        <v>SH</v>
      </c>
      <c r="G1556" s="13" t="str">
        <f>VLOOKUP(LOWER(F1556)&amp;H1556,'Current pricing'!A:B,2,0)</f>
        <v>贵州茅台</v>
      </c>
      <c r="H1556" s="13" t="s">
        <v>1263</v>
      </c>
      <c r="I1556" s="13" t="s">
        <v>1207</v>
      </c>
      <c r="J1556" s="13" t="s">
        <v>4335</v>
      </c>
      <c r="K1556" s="13">
        <v>100</v>
      </c>
      <c r="L1556" s="13">
        <v>1</v>
      </c>
      <c r="M1556" s="13">
        <v>415.98</v>
      </c>
      <c r="N1556" s="13">
        <f t="shared" si="796"/>
        <v>41598</v>
      </c>
      <c r="O1556" s="13">
        <f t="shared" si="797"/>
        <v>41598</v>
      </c>
      <c r="P1556" s="19">
        <f t="shared" si="794"/>
        <v>0.83196000000000003</v>
      </c>
      <c r="Q1556" s="19">
        <f t="shared" si="803"/>
        <v>8.3196000000000012</v>
      </c>
      <c r="R1556" s="13">
        <f t="shared" si="795"/>
        <v>0</v>
      </c>
      <c r="S1556" s="19">
        <f t="shared" si="798"/>
        <v>-41607.151560000006</v>
      </c>
      <c r="T1556" s="13">
        <f t="shared" si="799"/>
        <v>-416.07151560000005</v>
      </c>
      <c r="U1556" s="13">
        <f>IF(ISNA(VLOOKUP(LOWER(F1556)&amp;H1556,Prices!A:C,3,0)),0,VLOOKUP(LOWER(F1556)&amp;H1556,Prices!A:C,3,0))</f>
        <v>639.16999999999996</v>
      </c>
      <c r="V1556" s="13">
        <f>IF(ISNA(VLOOKUP(LOWER(F1556)&amp;H1556,Prices!A:C,2,0)),0,VLOOKUP(LOWER(F1556)&amp;H1556,Prices!A:C,2,0))</f>
        <v>653.05999999999995</v>
      </c>
      <c r="W1556" s="13">
        <f t="shared" si="800"/>
        <v>23698.848439999991</v>
      </c>
      <c r="X1556" s="13">
        <f t="shared" si="801"/>
        <v>1388.9999999999986</v>
      </c>
      <c r="Y1556" s="43">
        <f t="shared" si="802"/>
        <v>0.56971124669455242</v>
      </c>
      <c r="Z1556" s="49"/>
      <c r="AA1556" s="24"/>
    </row>
    <row r="1557" spans="1:27" s="13" customFormat="1" x14ac:dyDescent="0.15">
      <c r="A1557" s="12">
        <v>42864</v>
      </c>
      <c r="B1557" s="60" t="s">
        <v>3608</v>
      </c>
      <c r="C1557" s="13" t="s">
        <v>1128</v>
      </c>
      <c r="D1557" s="13" t="s">
        <v>1129</v>
      </c>
      <c r="E1557" s="13" t="s">
        <v>1130</v>
      </c>
      <c r="F1557" s="13" t="str">
        <f t="shared" si="793"/>
        <v>SH</v>
      </c>
      <c r="G1557" s="13" t="str">
        <f>VLOOKUP(LOWER(F1557)&amp;H1557,'Current pricing'!A:B,2,0)</f>
        <v>上汽集团</v>
      </c>
      <c r="H1557" s="13" t="s">
        <v>3609</v>
      </c>
      <c r="I1557" s="13" t="s">
        <v>1207</v>
      </c>
      <c r="J1557" s="13" t="s">
        <v>4335</v>
      </c>
      <c r="K1557" s="13">
        <v>1800</v>
      </c>
      <c r="L1557" s="13">
        <v>1</v>
      </c>
      <c r="M1557" s="13">
        <v>27.2</v>
      </c>
      <c r="N1557" s="13">
        <f t="shared" ref="N1557:N1577" si="804">K1557*M1557</f>
        <v>48960</v>
      </c>
      <c r="O1557" s="13">
        <f t="shared" ref="O1557:O1577" si="805">ABS(N1557)</f>
        <v>48960</v>
      </c>
      <c r="P1557" s="19">
        <f t="shared" si="794"/>
        <v>0.97920000000000007</v>
      </c>
      <c r="Q1557" s="19">
        <f t="shared" si="803"/>
        <v>9.7919999999999998</v>
      </c>
      <c r="R1557" s="13">
        <f t="shared" si="795"/>
        <v>0</v>
      </c>
      <c r="S1557" s="19">
        <f t="shared" ref="S1557:S1577" si="806">-(N1557+P1557+Q1557+R1557)</f>
        <v>-48970.771200000003</v>
      </c>
      <c r="T1557" s="13">
        <f t="shared" ref="T1557:T1577" si="807">S1557/K1557</f>
        <v>-27.205984000000001</v>
      </c>
      <c r="U1557" s="13">
        <f>IF(ISNA(VLOOKUP(LOWER(F1557)&amp;H1557,Prices!A:C,3,0)),0,VLOOKUP(LOWER(F1557)&amp;H1557,Prices!A:C,3,0))</f>
        <v>30.89</v>
      </c>
      <c r="V1557" s="13">
        <f>IF(ISNA(VLOOKUP(LOWER(F1557)&amp;H1557,Prices!A:C,2,0)),0,VLOOKUP(LOWER(F1557)&amp;H1557,Prices!A:C,2,0))</f>
        <v>30.92</v>
      </c>
      <c r="W1557" s="13">
        <f t="shared" ref="W1557:W1577" si="808">IF(I1557="B",(V1557+T1557)*K1557,(V1557+T1557)*K1557)</f>
        <v>6685.2288000000017</v>
      </c>
      <c r="X1557" s="13">
        <f t="shared" ref="X1557:X1577" si="809">K1557*(V1557-U1557)</f>
        <v>54.000000000002046</v>
      </c>
      <c r="Y1557" s="43">
        <f t="shared" ref="Y1557:Y1577" si="810">W1557/O1557</f>
        <v>0.13654470588235298</v>
      </c>
      <c r="Z1557" s="49"/>
      <c r="AA1557" s="24"/>
    </row>
    <row r="1558" spans="1:27" s="13" customFormat="1" x14ac:dyDescent="0.15">
      <c r="A1558" s="12">
        <v>42864</v>
      </c>
      <c r="B1558" s="60" t="s">
        <v>3610</v>
      </c>
      <c r="C1558" s="13" t="s">
        <v>1128</v>
      </c>
      <c r="D1558" s="13" t="s">
        <v>1129</v>
      </c>
      <c r="E1558" s="13" t="s">
        <v>1130</v>
      </c>
      <c r="F1558" s="13" t="str">
        <f t="shared" si="793"/>
        <v>SH</v>
      </c>
      <c r="G1558" s="13" t="str">
        <f>VLOOKUP(LOWER(F1558)&amp;H1558,'Current pricing'!A:B,2,0)</f>
        <v>济川药业</v>
      </c>
      <c r="H1558" s="13" t="s">
        <v>3611</v>
      </c>
      <c r="I1558" s="13" t="s">
        <v>1207</v>
      </c>
      <c r="J1558" s="13" t="s">
        <v>3692</v>
      </c>
      <c r="K1558" s="13">
        <v>1500</v>
      </c>
      <c r="L1558" s="13">
        <v>1</v>
      </c>
      <c r="M1558" s="13">
        <v>31.8</v>
      </c>
      <c r="N1558" s="13">
        <f t="shared" si="804"/>
        <v>47700</v>
      </c>
      <c r="O1558" s="13">
        <f t="shared" si="805"/>
        <v>47700</v>
      </c>
      <c r="P1558" s="19">
        <f t="shared" si="794"/>
        <v>0.95400000000000007</v>
      </c>
      <c r="Q1558" s="19">
        <f t="shared" si="803"/>
        <v>9.5400000000000009</v>
      </c>
      <c r="R1558" s="13">
        <f t="shared" si="795"/>
        <v>0</v>
      </c>
      <c r="S1558" s="19">
        <f t="shared" si="806"/>
        <v>-47710.493999999999</v>
      </c>
      <c r="T1558" s="13">
        <f t="shared" si="807"/>
        <v>-31.806995999999998</v>
      </c>
      <c r="U1558" s="13">
        <f>IF(ISNA(VLOOKUP(LOWER(F1558)&amp;H1558,Prices!A:C,3,0)),0,VLOOKUP(LOWER(F1558)&amp;H1558,Prices!A:C,3,0))</f>
        <v>39.380000000000003</v>
      </c>
      <c r="V1558" s="13">
        <f>IF(ISNA(VLOOKUP(LOWER(F1558)&amp;H1558,Prices!A:C,2,0)),0,VLOOKUP(LOWER(F1558)&amp;H1558,Prices!A:C,2,0))</f>
        <v>41.36</v>
      </c>
      <c r="W1558" s="13">
        <f t="shared" si="808"/>
        <v>14329.506000000001</v>
      </c>
      <c r="X1558" s="13">
        <f t="shared" si="809"/>
        <v>2969.9999999999955</v>
      </c>
      <c r="Y1558" s="43">
        <f t="shared" si="810"/>
        <v>0.30040893081761011</v>
      </c>
      <c r="Z1558" s="49"/>
      <c r="AA1558" s="24"/>
    </row>
    <row r="1559" spans="1:27" s="13" customFormat="1" x14ac:dyDescent="0.15">
      <c r="A1559" s="12">
        <v>42864</v>
      </c>
      <c r="B1559" s="60" t="s">
        <v>3612</v>
      </c>
      <c r="C1559" s="13" t="s">
        <v>1128</v>
      </c>
      <c r="D1559" s="13" t="s">
        <v>1129</v>
      </c>
      <c r="E1559" s="13" t="s">
        <v>1130</v>
      </c>
      <c r="F1559" s="13" t="str">
        <f t="shared" si="793"/>
        <v>SH</v>
      </c>
      <c r="G1559" s="13" t="str">
        <f>VLOOKUP(LOWER(F1559)&amp;H1559,'Current pricing'!A:B,2,0)</f>
        <v>贵州茅台</v>
      </c>
      <c r="H1559" s="13" t="s">
        <v>1263</v>
      </c>
      <c r="I1559" s="13" t="s">
        <v>1207</v>
      </c>
      <c r="J1559" s="13" t="s">
        <v>4335</v>
      </c>
      <c r="K1559" s="13">
        <v>100</v>
      </c>
      <c r="L1559" s="13">
        <v>1</v>
      </c>
      <c r="M1559" s="13">
        <v>401.18</v>
      </c>
      <c r="N1559" s="13">
        <f t="shared" si="804"/>
        <v>40118</v>
      </c>
      <c r="O1559" s="13">
        <f t="shared" si="805"/>
        <v>40118</v>
      </c>
      <c r="P1559" s="19">
        <f t="shared" si="794"/>
        <v>0.80236000000000007</v>
      </c>
      <c r="Q1559" s="19">
        <f t="shared" si="803"/>
        <v>8.0236000000000001</v>
      </c>
      <c r="R1559" s="13">
        <f t="shared" si="795"/>
        <v>0</v>
      </c>
      <c r="S1559" s="19">
        <f t="shared" si="806"/>
        <v>-40126.825960000002</v>
      </c>
      <c r="T1559" s="13">
        <f t="shared" si="807"/>
        <v>-401.26825960000002</v>
      </c>
      <c r="U1559" s="13">
        <f>IF(ISNA(VLOOKUP(LOWER(F1559)&amp;H1559,Prices!A:C,3,0)),0,VLOOKUP(LOWER(F1559)&amp;H1559,Prices!A:C,3,0))</f>
        <v>639.16999999999996</v>
      </c>
      <c r="V1559" s="13">
        <f>IF(ISNA(VLOOKUP(LOWER(F1559)&amp;H1559,Prices!A:C,2,0)),0,VLOOKUP(LOWER(F1559)&amp;H1559,Prices!A:C,2,0))</f>
        <v>653.05999999999995</v>
      </c>
      <c r="W1559" s="13">
        <f t="shared" si="808"/>
        <v>25179.174039999991</v>
      </c>
      <c r="X1559" s="13">
        <f t="shared" si="809"/>
        <v>1388.9999999999986</v>
      </c>
      <c r="Y1559" s="43">
        <f t="shared" si="810"/>
        <v>0.62762784884590439</v>
      </c>
      <c r="Z1559" s="49"/>
      <c r="AA1559" s="24"/>
    </row>
    <row r="1560" spans="1:27" s="13" customFormat="1" x14ac:dyDescent="0.15">
      <c r="A1560" s="12">
        <v>42864</v>
      </c>
      <c r="B1560" s="60" t="s">
        <v>3613</v>
      </c>
      <c r="C1560" s="13" t="s">
        <v>1128</v>
      </c>
      <c r="D1560" s="13" t="s">
        <v>1129</v>
      </c>
      <c r="E1560" s="13" t="s">
        <v>1130</v>
      </c>
      <c r="F1560" s="13" t="str">
        <f t="shared" si="793"/>
        <v>SH</v>
      </c>
      <c r="G1560" s="13" t="str">
        <f>VLOOKUP(LOWER(F1560)&amp;H1560,'Current pricing'!A:B,2,0)</f>
        <v>中国太保</v>
      </c>
      <c r="H1560" s="13" t="s">
        <v>1520</v>
      </c>
      <c r="I1560" s="13" t="s">
        <v>1207</v>
      </c>
      <c r="J1560" s="13" t="s">
        <v>3692</v>
      </c>
      <c r="K1560" s="13">
        <v>1800</v>
      </c>
      <c r="L1560" s="13">
        <v>1</v>
      </c>
      <c r="M1560" s="13">
        <v>27.28</v>
      </c>
      <c r="N1560" s="13">
        <f t="shared" si="804"/>
        <v>49104</v>
      </c>
      <c r="O1560" s="13">
        <f t="shared" si="805"/>
        <v>49104</v>
      </c>
      <c r="P1560" s="19">
        <f t="shared" si="794"/>
        <v>0.98208000000000006</v>
      </c>
      <c r="Q1560" s="19">
        <f t="shared" si="803"/>
        <v>9.8208000000000002</v>
      </c>
      <c r="R1560" s="13">
        <f t="shared" si="795"/>
        <v>0</v>
      </c>
      <c r="S1560" s="19">
        <f t="shared" si="806"/>
        <v>-49114.802880000003</v>
      </c>
      <c r="T1560" s="13">
        <f t="shared" si="807"/>
        <v>-27.286001600000002</v>
      </c>
      <c r="U1560" s="13">
        <f>IF(ISNA(VLOOKUP(LOWER(F1560)&amp;H1560,Prices!A:C,3,0)),0,VLOOKUP(LOWER(F1560)&amp;H1560,Prices!A:C,3,0))</f>
        <v>43.38</v>
      </c>
      <c r="V1560" s="13">
        <f>IF(ISNA(VLOOKUP(LOWER(F1560)&amp;H1560,Prices!A:C,2,0)),0,VLOOKUP(LOWER(F1560)&amp;H1560,Prices!A:C,2,0))</f>
        <v>42.32</v>
      </c>
      <c r="W1560" s="13">
        <f t="shared" si="808"/>
        <v>27061.197119999997</v>
      </c>
      <c r="X1560" s="13">
        <f t="shared" si="809"/>
        <v>-1908.0000000000041</v>
      </c>
      <c r="Y1560" s="43">
        <f t="shared" si="810"/>
        <v>0.5510996480938416</v>
      </c>
      <c r="Z1560" s="49"/>
      <c r="AA1560" s="24"/>
    </row>
    <row r="1561" spans="1:27" s="13" customFormat="1" x14ac:dyDescent="0.15">
      <c r="A1561" s="12">
        <v>42864</v>
      </c>
      <c r="B1561" s="60" t="s">
        <v>3614</v>
      </c>
      <c r="C1561" s="13" t="s">
        <v>1128</v>
      </c>
      <c r="D1561" s="13" t="s">
        <v>1129</v>
      </c>
      <c r="E1561" s="13" t="s">
        <v>1130</v>
      </c>
      <c r="F1561" s="13" t="str">
        <f t="shared" si="793"/>
        <v>SH</v>
      </c>
      <c r="G1561" s="13" t="str">
        <f>VLOOKUP(LOWER(F1561)&amp;H1561,'Current pricing'!A:B,2,0)</f>
        <v>上汽集团</v>
      </c>
      <c r="H1561" s="13" t="s">
        <v>3609</v>
      </c>
      <c r="I1561" s="13" t="s">
        <v>1207</v>
      </c>
      <c r="J1561" s="13" t="s">
        <v>4335</v>
      </c>
      <c r="K1561" s="13">
        <v>1800</v>
      </c>
      <c r="L1561" s="13">
        <v>1</v>
      </c>
      <c r="M1561" s="13">
        <v>27.09</v>
      </c>
      <c r="N1561" s="13">
        <f t="shared" si="804"/>
        <v>48762</v>
      </c>
      <c r="O1561" s="13">
        <f t="shared" si="805"/>
        <v>48762</v>
      </c>
      <c r="P1561" s="19">
        <f t="shared" si="794"/>
        <v>0.97524000000000011</v>
      </c>
      <c r="Q1561" s="19">
        <f t="shared" si="803"/>
        <v>9.7523999999999997</v>
      </c>
      <c r="R1561" s="13">
        <f t="shared" si="795"/>
        <v>0</v>
      </c>
      <c r="S1561" s="19">
        <f t="shared" si="806"/>
        <v>-48772.727639999997</v>
      </c>
      <c r="T1561" s="13">
        <f t="shared" si="807"/>
        <v>-27.095959799999999</v>
      </c>
      <c r="U1561" s="13">
        <f>IF(ISNA(VLOOKUP(LOWER(F1561)&amp;H1561,Prices!A:C,3,0)),0,VLOOKUP(LOWER(F1561)&amp;H1561,Prices!A:C,3,0))</f>
        <v>30.89</v>
      </c>
      <c r="V1561" s="13">
        <f>IF(ISNA(VLOOKUP(LOWER(F1561)&amp;H1561,Prices!A:C,2,0)),0,VLOOKUP(LOWER(F1561)&amp;H1561,Prices!A:C,2,0))</f>
        <v>30.92</v>
      </c>
      <c r="W1561" s="13">
        <f t="shared" si="808"/>
        <v>6883.2723600000045</v>
      </c>
      <c r="X1561" s="13">
        <f t="shared" si="809"/>
        <v>54.000000000002046</v>
      </c>
      <c r="Y1561" s="43">
        <f t="shared" si="810"/>
        <v>0.14116058324104844</v>
      </c>
      <c r="Z1561" s="49"/>
      <c r="AA1561" s="24"/>
    </row>
    <row r="1562" spans="1:27" s="13" customFormat="1" x14ac:dyDescent="0.15">
      <c r="A1562" s="12">
        <v>42864</v>
      </c>
      <c r="B1562" s="60" t="s">
        <v>3615</v>
      </c>
      <c r="C1562" s="13" t="s">
        <v>1128</v>
      </c>
      <c r="D1562" s="13" t="s">
        <v>1129</v>
      </c>
      <c r="E1562" s="13" t="s">
        <v>1130</v>
      </c>
      <c r="F1562" s="13" t="str">
        <f t="shared" si="793"/>
        <v>SH</v>
      </c>
      <c r="G1562" s="13" t="str">
        <f>VLOOKUP(LOWER(F1562)&amp;H1562,'Current pricing'!A:B,2,0)</f>
        <v>上汽集团</v>
      </c>
      <c r="H1562" s="13" t="s">
        <v>3609</v>
      </c>
      <c r="I1562" s="13" t="s">
        <v>1207</v>
      </c>
      <c r="J1562" s="13" t="s">
        <v>4335</v>
      </c>
      <c r="K1562" s="13">
        <v>1800</v>
      </c>
      <c r="L1562" s="13">
        <v>1</v>
      </c>
      <c r="M1562" s="13">
        <v>27.15</v>
      </c>
      <c r="N1562" s="13">
        <f t="shared" si="804"/>
        <v>48870</v>
      </c>
      <c r="O1562" s="13">
        <f t="shared" si="805"/>
        <v>48870</v>
      </c>
      <c r="P1562" s="19">
        <f t="shared" si="794"/>
        <v>0.97740000000000005</v>
      </c>
      <c r="Q1562" s="19">
        <f t="shared" si="803"/>
        <v>9.7740000000000009</v>
      </c>
      <c r="R1562" s="13">
        <f t="shared" si="795"/>
        <v>0</v>
      </c>
      <c r="S1562" s="19">
        <f t="shared" si="806"/>
        <v>-48880.751400000001</v>
      </c>
      <c r="T1562" s="13">
        <f t="shared" si="807"/>
        <v>-27.155972999999999</v>
      </c>
      <c r="U1562" s="13">
        <f>IF(ISNA(VLOOKUP(LOWER(F1562)&amp;H1562,Prices!A:C,3,0)),0,VLOOKUP(LOWER(F1562)&amp;H1562,Prices!A:C,3,0))</f>
        <v>30.89</v>
      </c>
      <c r="V1562" s="13">
        <f>IF(ISNA(VLOOKUP(LOWER(F1562)&amp;H1562,Prices!A:C,2,0)),0,VLOOKUP(LOWER(F1562)&amp;H1562,Prices!A:C,2,0))</f>
        <v>30.92</v>
      </c>
      <c r="W1562" s="13">
        <f t="shared" si="808"/>
        <v>6775.2486000000044</v>
      </c>
      <c r="X1562" s="13">
        <f t="shared" si="809"/>
        <v>54.000000000002046</v>
      </c>
      <c r="Y1562" s="43">
        <f t="shared" si="810"/>
        <v>0.13863819521178647</v>
      </c>
      <c r="Z1562" s="49"/>
      <c r="AA1562" s="24"/>
    </row>
    <row r="1563" spans="1:27" s="13" customFormat="1" x14ac:dyDescent="0.15">
      <c r="A1563" s="12">
        <v>42864</v>
      </c>
      <c r="B1563" s="60" t="s">
        <v>3616</v>
      </c>
      <c r="C1563" s="13" t="s">
        <v>1128</v>
      </c>
      <c r="D1563" s="13" t="s">
        <v>1129</v>
      </c>
      <c r="E1563" s="13" t="s">
        <v>1130</v>
      </c>
      <c r="F1563" s="13" t="str">
        <f t="shared" si="793"/>
        <v>SH</v>
      </c>
      <c r="G1563" s="13" t="str">
        <f>VLOOKUP(LOWER(F1563)&amp;H1563,'Current pricing'!A:B,2,0)</f>
        <v>上汽集团</v>
      </c>
      <c r="H1563" s="13" t="s">
        <v>3609</v>
      </c>
      <c r="I1563" s="13" t="s">
        <v>1207</v>
      </c>
      <c r="J1563" s="13" t="s">
        <v>4335</v>
      </c>
      <c r="K1563" s="13">
        <v>1800</v>
      </c>
      <c r="L1563" s="13">
        <v>1</v>
      </c>
      <c r="M1563" s="13">
        <v>27.28</v>
      </c>
      <c r="N1563" s="13">
        <f t="shared" si="804"/>
        <v>49104</v>
      </c>
      <c r="O1563" s="13">
        <f t="shared" si="805"/>
        <v>49104</v>
      </c>
      <c r="P1563" s="19">
        <f t="shared" si="794"/>
        <v>0.98208000000000006</v>
      </c>
      <c r="Q1563" s="19">
        <f t="shared" si="803"/>
        <v>9.8208000000000002</v>
      </c>
      <c r="R1563" s="13">
        <f t="shared" si="795"/>
        <v>0</v>
      </c>
      <c r="S1563" s="19">
        <f t="shared" si="806"/>
        <v>-49114.802880000003</v>
      </c>
      <c r="T1563" s="13">
        <f t="shared" si="807"/>
        <v>-27.286001600000002</v>
      </c>
      <c r="U1563" s="13">
        <f>IF(ISNA(VLOOKUP(LOWER(F1563)&amp;H1563,Prices!A:C,3,0)),0,VLOOKUP(LOWER(F1563)&amp;H1563,Prices!A:C,3,0))</f>
        <v>30.89</v>
      </c>
      <c r="V1563" s="13">
        <f>IF(ISNA(VLOOKUP(LOWER(F1563)&amp;H1563,Prices!A:C,2,0)),0,VLOOKUP(LOWER(F1563)&amp;H1563,Prices!A:C,2,0))</f>
        <v>30.92</v>
      </c>
      <c r="W1563" s="13">
        <f t="shared" si="808"/>
        <v>6541.1971199999989</v>
      </c>
      <c r="X1563" s="13">
        <f t="shared" si="809"/>
        <v>54.000000000002046</v>
      </c>
      <c r="Y1563" s="43">
        <f t="shared" si="810"/>
        <v>0.13321108504398824</v>
      </c>
      <c r="Z1563" s="49"/>
      <c r="AA1563" s="24"/>
    </row>
    <row r="1564" spans="1:27" s="13" customFormat="1" x14ac:dyDescent="0.15">
      <c r="A1564" s="12">
        <v>42864</v>
      </c>
      <c r="B1564" s="60" t="s">
        <v>3617</v>
      </c>
      <c r="C1564" s="13" t="s">
        <v>1128</v>
      </c>
      <c r="D1564" s="13" t="s">
        <v>1129</v>
      </c>
      <c r="E1564" s="13" t="s">
        <v>1130</v>
      </c>
      <c r="F1564" s="13" t="str">
        <f t="shared" si="793"/>
        <v>SH</v>
      </c>
      <c r="G1564" s="13" t="str">
        <f>VLOOKUP(LOWER(F1564)&amp;H1564,'Current pricing'!A:B,2,0)</f>
        <v>上汽集团</v>
      </c>
      <c r="H1564" s="13" t="s">
        <v>3609</v>
      </c>
      <c r="I1564" s="13" t="s">
        <v>1207</v>
      </c>
      <c r="J1564" s="13" t="s">
        <v>4335</v>
      </c>
      <c r="K1564" s="13">
        <v>1800</v>
      </c>
      <c r="L1564" s="13">
        <v>1</v>
      </c>
      <c r="M1564" s="13">
        <v>27.29</v>
      </c>
      <c r="N1564" s="13">
        <f t="shared" si="804"/>
        <v>49122</v>
      </c>
      <c r="O1564" s="13">
        <f t="shared" si="805"/>
        <v>49122</v>
      </c>
      <c r="P1564" s="19">
        <f t="shared" si="794"/>
        <v>0.98244000000000009</v>
      </c>
      <c r="Q1564" s="19">
        <f t="shared" si="803"/>
        <v>9.8244000000000007</v>
      </c>
      <c r="R1564" s="13">
        <f t="shared" si="795"/>
        <v>0</v>
      </c>
      <c r="S1564" s="19">
        <f t="shared" si="806"/>
        <v>-49132.806839999997</v>
      </c>
      <c r="T1564" s="13">
        <f t="shared" si="807"/>
        <v>-27.296003799999998</v>
      </c>
      <c r="U1564" s="13">
        <f>IF(ISNA(VLOOKUP(LOWER(F1564)&amp;H1564,Prices!A:C,3,0)),0,VLOOKUP(LOWER(F1564)&amp;H1564,Prices!A:C,3,0))</f>
        <v>30.89</v>
      </c>
      <c r="V1564" s="13">
        <f>IF(ISNA(VLOOKUP(LOWER(F1564)&amp;H1564,Prices!A:C,2,0)),0,VLOOKUP(LOWER(F1564)&amp;H1564,Prices!A:C,2,0))</f>
        <v>30.92</v>
      </c>
      <c r="W1564" s="13">
        <f t="shared" si="808"/>
        <v>6523.1931600000071</v>
      </c>
      <c r="X1564" s="13">
        <f t="shared" si="809"/>
        <v>54.000000000002046</v>
      </c>
      <c r="Y1564" s="43">
        <f t="shared" si="810"/>
        <v>0.13279575668743143</v>
      </c>
      <c r="Z1564" s="49"/>
      <c r="AA1564" s="24"/>
    </row>
    <row r="1565" spans="1:27" s="13" customFormat="1" x14ac:dyDescent="0.15">
      <c r="A1565" s="12">
        <v>42864</v>
      </c>
      <c r="B1565" s="60" t="s">
        <v>3618</v>
      </c>
      <c r="C1565" s="13" t="s">
        <v>1128</v>
      </c>
      <c r="D1565" s="13" t="s">
        <v>1129</v>
      </c>
      <c r="E1565" s="13" t="s">
        <v>1130</v>
      </c>
      <c r="F1565" s="13" t="str">
        <f t="shared" si="793"/>
        <v>SH</v>
      </c>
      <c r="G1565" s="13" t="str">
        <f>VLOOKUP(LOWER(F1565)&amp;H1565,'Current pricing'!A:B,2,0)</f>
        <v>上汽集团</v>
      </c>
      <c r="H1565" s="13" t="s">
        <v>3609</v>
      </c>
      <c r="I1565" s="13" t="s">
        <v>1207</v>
      </c>
      <c r="J1565" s="13" t="s">
        <v>4335</v>
      </c>
      <c r="K1565" s="13">
        <v>1800</v>
      </c>
      <c r="L1565" s="13">
        <v>1</v>
      </c>
      <c r="M1565" s="13">
        <v>27.39</v>
      </c>
      <c r="N1565" s="13">
        <f t="shared" si="804"/>
        <v>49302</v>
      </c>
      <c r="O1565" s="13">
        <f t="shared" si="805"/>
        <v>49302</v>
      </c>
      <c r="P1565" s="19">
        <f t="shared" si="794"/>
        <v>0.98604000000000003</v>
      </c>
      <c r="Q1565" s="19">
        <f t="shared" si="803"/>
        <v>9.8604000000000003</v>
      </c>
      <c r="R1565" s="13">
        <f t="shared" si="795"/>
        <v>0</v>
      </c>
      <c r="S1565" s="19">
        <f t="shared" si="806"/>
        <v>-49312.846440000001</v>
      </c>
      <c r="T1565" s="13">
        <f t="shared" si="807"/>
        <v>-27.3960258</v>
      </c>
      <c r="U1565" s="13">
        <f>IF(ISNA(VLOOKUP(LOWER(F1565)&amp;H1565,Prices!A:C,3,0)),0,VLOOKUP(LOWER(F1565)&amp;H1565,Prices!A:C,3,0))</f>
        <v>30.89</v>
      </c>
      <c r="V1565" s="13">
        <f>IF(ISNA(VLOOKUP(LOWER(F1565)&amp;H1565,Prices!A:C,2,0)),0,VLOOKUP(LOWER(F1565)&amp;H1565,Prices!A:C,2,0))</f>
        <v>30.92</v>
      </c>
      <c r="W1565" s="13">
        <f t="shared" si="808"/>
        <v>6343.1535600000025</v>
      </c>
      <c r="X1565" s="13">
        <f t="shared" si="809"/>
        <v>54.000000000002046</v>
      </c>
      <c r="Y1565" s="43">
        <f t="shared" si="810"/>
        <v>0.12865915297553857</v>
      </c>
      <c r="Z1565" s="49"/>
      <c r="AA1565" s="24"/>
    </row>
    <row r="1566" spans="1:27" s="13" customFormat="1" x14ac:dyDescent="0.15">
      <c r="A1566" s="12">
        <v>42864</v>
      </c>
      <c r="B1566" s="60" t="s">
        <v>3619</v>
      </c>
      <c r="C1566" s="13" t="s">
        <v>1128</v>
      </c>
      <c r="D1566" s="13" t="s">
        <v>1129</v>
      </c>
      <c r="E1566" s="13" t="s">
        <v>1130</v>
      </c>
      <c r="F1566" s="13" t="str">
        <f t="shared" si="793"/>
        <v>SZ</v>
      </c>
      <c r="G1566" s="13" t="str">
        <f>VLOOKUP(LOWER(F1566)&amp;H1566,'Current pricing'!A:B,2,0)</f>
        <v>格力电器</v>
      </c>
      <c r="H1566" s="13" t="s">
        <v>1255</v>
      </c>
      <c r="I1566" s="13" t="s">
        <v>1207</v>
      </c>
      <c r="J1566" s="13" t="s">
        <v>4335</v>
      </c>
      <c r="K1566" s="13">
        <v>1600</v>
      </c>
      <c r="L1566" s="13">
        <v>1</v>
      </c>
      <c r="M1566" s="13">
        <v>30.64</v>
      </c>
      <c r="N1566" s="13">
        <f t="shared" si="804"/>
        <v>49024</v>
      </c>
      <c r="O1566" s="13">
        <f t="shared" si="805"/>
        <v>49024</v>
      </c>
      <c r="P1566" s="19">
        <f t="shared" si="794"/>
        <v>0</v>
      </c>
      <c r="Q1566" s="19">
        <f t="shared" si="803"/>
        <v>9.8048000000000002</v>
      </c>
      <c r="R1566" s="13">
        <f t="shared" si="795"/>
        <v>0</v>
      </c>
      <c r="S1566" s="19">
        <f t="shared" si="806"/>
        <v>-49033.804799999998</v>
      </c>
      <c r="T1566" s="13">
        <f t="shared" si="807"/>
        <v>-30.646127999999997</v>
      </c>
      <c r="U1566" s="13">
        <f>IF(ISNA(VLOOKUP(LOWER(F1566)&amp;H1566,Prices!A:C,3,0)),0,VLOOKUP(LOWER(F1566)&amp;H1566,Prices!A:C,3,0))</f>
        <v>41.83</v>
      </c>
      <c r="V1566" s="13">
        <f>IF(ISNA(VLOOKUP(LOWER(F1566)&amp;H1566,Prices!A:C,2,0)),0,VLOOKUP(LOWER(F1566)&amp;H1566,Prices!A:C,2,0))</f>
        <v>43.53</v>
      </c>
      <c r="W1566" s="13">
        <f t="shared" si="808"/>
        <v>20614.195200000006</v>
      </c>
      <c r="X1566" s="13">
        <f t="shared" si="809"/>
        <v>2720.0000000000045</v>
      </c>
      <c r="Y1566" s="43">
        <f t="shared" si="810"/>
        <v>0.42049190600522207</v>
      </c>
      <c r="Z1566" s="49"/>
      <c r="AA1566" s="24"/>
    </row>
    <row r="1567" spans="1:27" s="13" customFormat="1" x14ac:dyDescent="0.15">
      <c r="A1567" s="12">
        <v>42864</v>
      </c>
      <c r="B1567" s="60" t="s">
        <v>3620</v>
      </c>
      <c r="C1567" s="13" t="s">
        <v>1128</v>
      </c>
      <c r="D1567" s="13" t="s">
        <v>1129</v>
      </c>
      <c r="E1567" s="13" t="s">
        <v>1130</v>
      </c>
      <c r="F1567" s="13" t="str">
        <f t="shared" si="793"/>
        <v>SH</v>
      </c>
      <c r="G1567" s="13" t="str">
        <f>VLOOKUP(LOWER(F1567)&amp;H1567,'Current pricing'!A:B,2,0)</f>
        <v>上汽集团</v>
      </c>
      <c r="H1567" s="13" t="s">
        <v>3609</v>
      </c>
      <c r="I1567" s="13" t="s">
        <v>1207</v>
      </c>
      <c r="J1567" s="13" t="s">
        <v>4335</v>
      </c>
      <c r="K1567" s="13">
        <v>1800</v>
      </c>
      <c r="L1567" s="13">
        <v>1</v>
      </c>
      <c r="M1567" s="13">
        <v>27.28</v>
      </c>
      <c r="N1567" s="13">
        <f t="shared" si="804"/>
        <v>49104</v>
      </c>
      <c r="O1567" s="13">
        <f t="shared" si="805"/>
        <v>49104</v>
      </c>
      <c r="P1567" s="19">
        <f t="shared" si="794"/>
        <v>0.98208000000000006</v>
      </c>
      <c r="Q1567" s="19">
        <f t="shared" si="803"/>
        <v>9.8208000000000002</v>
      </c>
      <c r="R1567" s="13">
        <f t="shared" si="795"/>
        <v>0</v>
      </c>
      <c r="S1567" s="19">
        <f t="shared" si="806"/>
        <v>-49114.802880000003</v>
      </c>
      <c r="T1567" s="13">
        <f t="shared" si="807"/>
        <v>-27.286001600000002</v>
      </c>
      <c r="U1567" s="13">
        <f>IF(ISNA(VLOOKUP(LOWER(F1567)&amp;H1567,Prices!A:C,3,0)),0,VLOOKUP(LOWER(F1567)&amp;H1567,Prices!A:C,3,0))</f>
        <v>30.89</v>
      </c>
      <c r="V1567" s="13">
        <f>IF(ISNA(VLOOKUP(LOWER(F1567)&amp;H1567,Prices!A:C,2,0)),0,VLOOKUP(LOWER(F1567)&amp;H1567,Prices!A:C,2,0))</f>
        <v>30.92</v>
      </c>
      <c r="W1567" s="13">
        <f t="shared" si="808"/>
        <v>6541.1971199999989</v>
      </c>
      <c r="X1567" s="13">
        <f t="shared" si="809"/>
        <v>54.000000000002046</v>
      </c>
      <c r="Y1567" s="43">
        <f t="shared" si="810"/>
        <v>0.13321108504398824</v>
      </c>
      <c r="Z1567" s="49"/>
      <c r="AA1567" s="24"/>
    </row>
    <row r="1568" spans="1:27" s="13" customFormat="1" x14ac:dyDescent="0.15">
      <c r="A1568" s="12">
        <v>42864</v>
      </c>
      <c r="B1568" s="60" t="s">
        <v>3621</v>
      </c>
      <c r="C1568" s="13" t="s">
        <v>1128</v>
      </c>
      <c r="D1568" s="13" t="s">
        <v>1129</v>
      </c>
      <c r="E1568" s="13" t="s">
        <v>1130</v>
      </c>
      <c r="F1568" s="13" t="str">
        <f t="shared" si="793"/>
        <v>SZ</v>
      </c>
      <c r="G1568" s="13" t="str">
        <f>VLOOKUP(LOWER(F1568)&amp;H1568,'Current pricing'!A:B,2,0)</f>
        <v>大族激光</v>
      </c>
      <c r="H1568" s="13" t="s">
        <v>1502</v>
      </c>
      <c r="I1568" s="13" t="s">
        <v>1207</v>
      </c>
      <c r="J1568" s="13" t="s">
        <v>4182</v>
      </c>
      <c r="K1568" s="13">
        <v>1600</v>
      </c>
      <c r="L1568" s="13">
        <v>1</v>
      </c>
      <c r="M1568" s="13">
        <v>29.95</v>
      </c>
      <c r="N1568" s="13">
        <f t="shared" si="804"/>
        <v>47920</v>
      </c>
      <c r="O1568" s="13">
        <f t="shared" si="805"/>
        <v>47920</v>
      </c>
      <c r="P1568" s="19">
        <f t="shared" si="794"/>
        <v>0</v>
      </c>
      <c r="Q1568" s="19">
        <f t="shared" si="803"/>
        <v>9.5839999999999996</v>
      </c>
      <c r="R1568" s="13">
        <f t="shared" si="795"/>
        <v>0</v>
      </c>
      <c r="S1568" s="19">
        <f t="shared" si="806"/>
        <v>-47929.584000000003</v>
      </c>
      <c r="T1568" s="13">
        <f t="shared" si="807"/>
        <v>-29.95599</v>
      </c>
      <c r="U1568" s="13">
        <f>IF(ISNA(VLOOKUP(LOWER(F1568)&amp;H1568,Prices!A:C,3,0)),0,VLOOKUP(LOWER(F1568)&amp;H1568,Prices!A:C,3,0))</f>
        <v>50.1</v>
      </c>
      <c r="V1568" s="13">
        <f>IF(ISNA(VLOOKUP(LOWER(F1568)&amp;H1568,Prices!A:C,2,0)),0,VLOOKUP(LOWER(F1568)&amp;H1568,Prices!A:C,2,0))</f>
        <v>52.35</v>
      </c>
      <c r="W1568" s="13">
        <f t="shared" si="808"/>
        <v>35830.416000000005</v>
      </c>
      <c r="X1568" s="13">
        <f t="shared" si="809"/>
        <v>3600</v>
      </c>
      <c r="Y1568" s="43">
        <f t="shared" si="810"/>
        <v>0.74771318864774639</v>
      </c>
      <c r="Z1568" s="49"/>
      <c r="AA1568" s="24"/>
    </row>
    <row r="1569" spans="1:27" s="13" customFormat="1" x14ac:dyDescent="0.15">
      <c r="A1569" s="12">
        <v>42864</v>
      </c>
      <c r="B1569" s="60" t="s">
        <v>3622</v>
      </c>
      <c r="C1569" s="13" t="s">
        <v>1128</v>
      </c>
      <c r="D1569" s="13" t="s">
        <v>1129</v>
      </c>
      <c r="E1569" s="13" t="s">
        <v>1130</v>
      </c>
      <c r="F1569" s="13" t="str">
        <f t="shared" si="793"/>
        <v>SH</v>
      </c>
      <c r="G1569" s="13" t="str">
        <f>VLOOKUP(LOWER(F1569)&amp;H1569,'Current pricing'!A:B,2,0)</f>
        <v>上汽集团</v>
      </c>
      <c r="H1569" s="13" t="s">
        <v>3609</v>
      </c>
      <c r="I1569" s="13" t="s">
        <v>1207</v>
      </c>
      <c r="J1569" s="13" t="s">
        <v>4335</v>
      </c>
      <c r="K1569" s="13">
        <v>1800</v>
      </c>
      <c r="L1569" s="13">
        <v>1</v>
      </c>
      <c r="M1569" s="13">
        <v>27.31</v>
      </c>
      <c r="N1569" s="13">
        <f t="shared" si="804"/>
        <v>49158</v>
      </c>
      <c r="O1569" s="13">
        <f t="shared" si="805"/>
        <v>49158</v>
      </c>
      <c r="P1569" s="19">
        <f t="shared" si="794"/>
        <v>0.98316000000000003</v>
      </c>
      <c r="Q1569" s="19">
        <f t="shared" si="803"/>
        <v>9.8315999999999999</v>
      </c>
      <c r="R1569" s="13">
        <f t="shared" si="795"/>
        <v>0</v>
      </c>
      <c r="S1569" s="19">
        <f t="shared" si="806"/>
        <v>-49168.814760000001</v>
      </c>
      <c r="T1569" s="13">
        <f t="shared" si="807"/>
        <v>-27.316008199999999</v>
      </c>
      <c r="U1569" s="13">
        <f>IF(ISNA(VLOOKUP(LOWER(F1569)&amp;H1569,Prices!A:C,3,0)),0,VLOOKUP(LOWER(F1569)&amp;H1569,Prices!A:C,3,0))</f>
        <v>30.89</v>
      </c>
      <c r="V1569" s="13">
        <f>IF(ISNA(VLOOKUP(LOWER(F1569)&amp;H1569,Prices!A:C,2,0)),0,VLOOKUP(LOWER(F1569)&amp;H1569,Prices!A:C,2,0))</f>
        <v>30.92</v>
      </c>
      <c r="W1569" s="13">
        <f t="shared" si="808"/>
        <v>6487.1852400000053</v>
      </c>
      <c r="X1569" s="13">
        <f t="shared" si="809"/>
        <v>54.000000000002046</v>
      </c>
      <c r="Y1569" s="43">
        <f t="shared" si="810"/>
        <v>0.13196601244965225</v>
      </c>
      <c r="Z1569" s="49"/>
      <c r="AA1569" s="24"/>
    </row>
    <row r="1570" spans="1:27" s="13" customFormat="1" x14ac:dyDescent="0.15">
      <c r="A1570" s="12">
        <v>42864</v>
      </c>
      <c r="B1570" s="60" t="s">
        <v>3623</v>
      </c>
      <c r="C1570" s="13" t="s">
        <v>1128</v>
      </c>
      <c r="D1570" s="13" t="s">
        <v>1129</v>
      </c>
      <c r="E1570" s="13" t="s">
        <v>1130</v>
      </c>
      <c r="F1570" s="13" t="str">
        <f t="shared" si="793"/>
        <v>SH</v>
      </c>
      <c r="G1570" s="13" t="str">
        <f>VLOOKUP(LOWER(F1570)&amp;H1570,'Current pricing'!A:B,2,0)</f>
        <v>贵州茅台</v>
      </c>
      <c r="H1570" s="13" t="s">
        <v>1263</v>
      </c>
      <c r="I1570" s="13" t="s">
        <v>1207</v>
      </c>
      <c r="J1570" s="13" t="s">
        <v>4335</v>
      </c>
      <c r="K1570" s="13">
        <v>100</v>
      </c>
      <c r="L1570" s="13">
        <v>1</v>
      </c>
      <c r="M1570" s="13">
        <v>398.11</v>
      </c>
      <c r="N1570" s="13">
        <f t="shared" si="804"/>
        <v>39811</v>
      </c>
      <c r="O1570" s="13">
        <f t="shared" si="805"/>
        <v>39811</v>
      </c>
      <c r="P1570" s="19">
        <f t="shared" si="794"/>
        <v>0.79622000000000004</v>
      </c>
      <c r="Q1570" s="19">
        <f t="shared" si="803"/>
        <v>7.9622000000000002</v>
      </c>
      <c r="R1570" s="13">
        <f t="shared" si="795"/>
        <v>0</v>
      </c>
      <c r="S1570" s="19">
        <f t="shared" si="806"/>
        <v>-39819.758419999998</v>
      </c>
      <c r="T1570" s="13">
        <f t="shared" si="807"/>
        <v>-398.19758419999999</v>
      </c>
      <c r="U1570" s="13">
        <f>IF(ISNA(VLOOKUP(LOWER(F1570)&amp;H1570,Prices!A:C,3,0)),0,VLOOKUP(LOWER(F1570)&amp;H1570,Prices!A:C,3,0))</f>
        <v>639.16999999999996</v>
      </c>
      <c r="V1570" s="13">
        <f>IF(ISNA(VLOOKUP(LOWER(F1570)&amp;H1570,Prices!A:C,2,0)),0,VLOOKUP(LOWER(F1570)&amp;H1570,Prices!A:C,2,0))</f>
        <v>653.05999999999995</v>
      </c>
      <c r="W1570" s="13">
        <f t="shared" si="808"/>
        <v>25486.241579999994</v>
      </c>
      <c r="X1570" s="13">
        <f t="shared" si="809"/>
        <v>1388.9999999999986</v>
      </c>
      <c r="Y1570" s="43">
        <f t="shared" si="810"/>
        <v>0.64018089422521396</v>
      </c>
      <c r="Z1570" s="49"/>
      <c r="AA1570" s="24"/>
    </row>
    <row r="1571" spans="1:27" s="13" customFormat="1" x14ac:dyDescent="0.15">
      <c r="A1571" s="12">
        <v>42864</v>
      </c>
      <c r="B1571" s="60" t="s">
        <v>3624</v>
      </c>
      <c r="C1571" s="13" t="s">
        <v>1128</v>
      </c>
      <c r="D1571" s="13" t="s">
        <v>1129</v>
      </c>
      <c r="E1571" s="13" t="s">
        <v>1130</v>
      </c>
      <c r="F1571" s="13" t="str">
        <f t="shared" si="793"/>
        <v>SZ</v>
      </c>
      <c r="G1571" s="13" t="str">
        <f>VLOOKUP(LOWER(F1571)&amp;H1571,'Current pricing'!A:B,2,0)</f>
        <v>大族激光</v>
      </c>
      <c r="H1571" s="13" t="s">
        <v>1502</v>
      </c>
      <c r="I1571" s="13" t="s">
        <v>1207</v>
      </c>
      <c r="J1571" s="13" t="s">
        <v>4182</v>
      </c>
      <c r="K1571" s="13">
        <v>1600</v>
      </c>
      <c r="L1571" s="13">
        <v>1</v>
      </c>
      <c r="M1571" s="13">
        <v>29.96</v>
      </c>
      <c r="N1571" s="13">
        <f t="shared" si="804"/>
        <v>47936</v>
      </c>
      <c r="O1571" s="13">
        <f t="shared" si="805"/>
        <v>47936</v>
      </c>
      <c r="P1571" s="19">
        <f t="shared" si="794"/>
        <v>0</v>
      </c>
      <c r="Q1571" s="19">
        <f t="shared" si="803"/>
        <v>9.5872000000000011</v>
      </c>
      <c r="R1571" s="13">
        <f t="shared" si="795"/>
        <v>0</v>
      </c>
      <c r="S1571" s="19">
        <f t="shared" si="806"/>
        <v>-47945.587200000002</v>
      </c>
      <c r="T1571" s="13">
        <f t="shared" si="807"/>
        <v>-29.965992</v>
      </c>
      <c r="U1571" s="13">
        <f>IF(ISNA(VLOOKUP(LOWER(F1571)&amp;H1571,Prices!A:C,3,0)),0,VLOOKUP(LOWER(F1571)&amp;H1571,Prices!A:C,3,0))</f>
        <v>50.1</v>
      </c>
      <c r="V1571" s="13">
        <f>IF(ISNA(VLOOKUP(LOWER(F1571)&amp;H1571,Prices!A:C,2,0)),0,VLOOKUP(LOWER(F1571)&amp;H1571,Prices!A:C,2,0))</f>
        <v>52.35</v>
      </c>
      <c r="W1571" s="13">
        <f t="shared" si="808"/>
        <v>35814.412800000006</v>
      </c>
      <c r="X1571" s="13">
        <f t="shared" si="809"/>
        <v>3600</v>
      </c>
      <c r="Y1571" s="43">
        <f t="shared" si="810"/>
        <v>0.74712977303070771</v>
      </c>
      <c r="Z1571" s="49"/>
      <c r="AA1571" s="24"/>
    </row>
    <row r="1572" spans="1:27" s="13" customFormat="1" x14ac:dyDescent="0.15">
      <c r="A1572" s="12">
        <v>42864</v>
      </c>
      <c r="B1572" s="60" t="s">
        <v>3625</v>
      </c>
      <c r="C1572" s="13" t="s">
        <v>1128</v>
      </c>
      <c r="D1572" s="13" t="s">
        <v>1129</v>
      </c>
      <c r="E1572" s="13" t="s">
        <v>1130</v>
      </c>
      <c r="F1572" s="13" t="str">
        <f t="shared" si="793"/>
        <v>SZ</v>
      </c>
      <c r="G1572" s="13" t="str">
        <f>VLOOKUP(LOWER(F1572)&amp;H1572,'Current pricing'!A:B,2,0)</f>
        <v>吉林敖东</v>
      </c>
      <c r="H1572" s="13" t="s">
        <v>3552</v>
      </c>
      <c r="I1572" s="13" t="s">
        <v>1206</v>
      </c>
      <c r="J1572" s="13" t="s">
        <v>3644</v>
      </c>
      <c r="K1572" s="13">
        <v>-6400</v>
      </c>
      <c r="L1572" s="13">
        <v>1</v>
      </c>
      <c r="M1572" s="13">
        <v>27.53</v>
      </c>
      <c r="N1572" s="13">
        <f t="shared" si="804"/>
        <v>-176192</v>
      </c>
      <c r="O1572" s="13">
        <f t="shared" si="805"/>
        <v>176192</v>
      </c>
      <c r="P1572" s="19">
        <f t="shared" si="794"/>
        <v>0</v>
      </c>
      <c r="Q1572" s="19">
        <f t="shared" si="803"/>
        <v>35.238399999999999</v>
      </c>
      <c r="R1572" s="13">
        <f t="shared" si="795"/>
        <v>176.19</v>
      </c>
      <c r="S1572" s="19">
        <f t="shared" si="806"/>
        <v>175980.5716</v>
      </c>
      <c r="T1572" s="13">
        <f t="shared" si="807"/>
        <v>-27.496964312499998</v>
      </c>
      <c r="U1572" s="13">
        <f>IF(ISNA(VLOOKUP(LOWER(F1572)&amp;H1572,Prices!A:C,3,0)),0,VLOOKUP(LOWER(F1572)&amp;H1572,Prices!A:C,3,0))</f>
        <v>22.89</v>
      </c>
      <c r="V1572" s="13">
        <f>IF(ISNA(VLOOKUP(LOWER(F1572)&amp;H1572,Prices!A:C,2,0)),0,VLOOKUP(LOWER(F1572)&amp;H1572,Prices!A:C,2,0))</f>
        <v>23.33</v>
      </c>
      <c r="W1572" s="13">
        <f t="shared" si="808"/>
        <v>26668.571599999996</v>
      </c>
      <c r="X1572" s="13">
        <f t="shared" si="809"/>
        <v>-2815.9999999999854</v>
      </c>
      <c r="Y1572" s="43">
        <f t="shared" si="810"/>
        <v>0.15136085406828911</v>
      </c>
      <c r="Z1572" s="49"/>
      <c r="AA1572" s="24"/>
    </row>
    <row r="1573" spans="1:27" s="13" customFormat="1" x14ac:dyDescent="0.15">
      <c r="A1573" s="12">
        <v>42864</v>
      </c>
      <c r="B1573" s="60" t="s">
        <v>3626</v>
      </c>
      <c r="C1573" s="13" t="s">
        <v>1128</v>
      </c>
      <c r="D1573" s="13" t="s">
        <v>1129</v>
      </c>
      <c r="E1573" s="13" t="s">
        <v>1130</v>
      </c>
      <c r="F1573" s="13" t="str">
        <f t="shared" si="793"/>
        <v>SZ</v>
      </c>
      <c r="G1573" s="13" t="str">
        <f>VLOOKUP(LOWER(F1573)&amp;H1573,'Current pricing'!A:B,2,0)</f>
        <v>大华股份</v>
      </c>
      <c r="H1573" s="13" t="s">
        <v>2720</v>
      </c>
      <c r="I1573" s="13" t="s">
        <v>1206</v>
      </c>
      <c r="J1573" s="13" t="s">
        <v>3644</v>
      </c>
      <c r="K1573" s="13">
        <v>-5400</v>
      </c>
      <c r="L1573" s="13">
        <v>1</v>
      </c>
      <c r="M1573" s="13">
        <v>17.260000000000002</v>
      </c>
      <c r="N1573" s="13">
        <f t="shared" si="804"/>
        <v>-93204.000000000015</v>
      </c>
      <c r="O1573" s="13">
        <f t="shared" si="805"/>
        <v>93204.000000000015</v>
      </c>
      <c r="P1573" s="19">
        <f t="shared" si="794"/>
        <v>0</v>
      </c>
      <c r="Q1573" s="19">
        <f t="shared" si="803"/>
        <v>18.640800000000002</v>
      </c>
      <c r="R1573" s="13">
        <f t="shared" si="795"/>
        <v>93.2</v>
      </c>
      <c r="S1573" s="19">
        <f t="shared" si="806"/>
        <v>93092.159200000024</v>
      </c>
      <c r="T1573" s="13">
        <f t="shared" si="807"/>
        <v>-17.239288740740744</v>
      </c>
      <c r="U1573" s="13">
        <f>IF(ISNA(VLOOKUP(LOWER(F1573)&amp;H1573,Prices!A:C,3,0)),0,VLOOKUP(LOWER(F1573)&amp;H1573,Prices!A:C,3,0))</f>
        <v>28</v>
      </c>
      <c r="V1573" s="13">
        <f>IF(ISNA(VLOOKUP(LOWER(F1573)&amp;H1573,Prices!A:C,2,0)),0,VLOOKUP(LOWER(F1573)&amp;H1573,Prices!A:C,2,0))</f>
        <v>29.12</v>
      </c>
      <c r="W1573" s="13">
        <f t="shared" si="808"/>
        <v>-64155.840799999991</v>
      </c>
      <c r="X1573" s="13">
        <f t="shared" si="809"/>
        <v>-6048.0000000000055</v>
      </c>
      <c r="Y1573" s="43">
        <f t="shared" si="810"/>
        <v>-0.68833784816102295</v>
      </c>
      <c r="Z1573" s="49"/>
      <c r="AA1573" s="24"/>
    </row>
    <row r="1574" spans="1:27" s="13" customFormat="1" x14ac:dyDescent="0.15">
      <c r="A1574" s="12">
        <v>42864</v>
      </c>
      <c r="B1574" s="60" t="s">
        <v>3627</v>
      </c>
      <c r="C1574" s="13" t="s">
        <v>1128</v>
      </c>
      <c r="D1574" s="13" t="s">
        <v>1129</v>
      </c>
      <c r="E1574" s="13" t="s">
        <v>1130</v>
      </c>
      <c r="F1574" s="13" t="str">
        <f t="shared" si="793"/>
        <v>SZ</v>
      </c>
      <c r="G1574" s="13" t="str">
        <f>VLOOKUP(LOWER(F1574)&amp;H1574,'Current pricing'!A:B,2,0)</f>
        <v>碧水源</v>
      </c>
      <c r="H1574" s="13" t="s">
        <v>2031</v>
      </c>
      <c r="I1574" s="13" t="s">
        <v>1206</v>
      </c>
      <c r="J1574" s="13" t="s">
        <v>3644</v>
      </c>
      <c r="K1574" s="13">
        <v>-13200</v>
      </c>
      <c r="L1574" s="13">
        <v>1</v>
      </c>
      <c r="M1574" s="13">
        <v>19.239999999999998</v>
      </c>
      <c r="N1574" s="13">
        <f t="shared" si="804"/>
        <v>-253967.99999999997</v>
      </c>
      <c r="O1574" s="13">
        <f t="shared" si="805"/>
        <v>253967.99999999997</v>
      </c>
      <c r="P1574" s="19">
        <f t="shared" si="794"/>
        <v>0</v>
      </c>
      <c r="Q1574" s="19">
        <f t="shared" si="803"/>
        <v>50.793599999999998</v>
      </c>
      <c r="R1574" s="13">
        <f t="shared" si="795"/>
        <v>253.97</v>
      </c>
      <c r="S1574" s="19">
        <f t="shared" si="806"/>
        <v>253663.23639999997</v>
      </c>
      <c r="T1574" s="13">
        <f t="shared" si="807"/>
        <v>-19.216911848484845</v>
      </c>
      <c r="U1574" s="13">
        <f>IF(ISNA(VLOOKUP(LOWER(F1574)&amp;H1574,Prices!A:C,3,0)),0,VLOOKUP(LOWER(F1574)&amp;H1574,Prices!A:C,3,0))</f>
        <v>18.07</v>
      </c>
      <c r="V1574" s="13">
        <f>IF(ISNA(VLOOKUP(LOWER(F1574)&amp;H1574,Prices!A:C,2,0)),0,VLOOKUP(LOWER(F1574)&amp;H1574,Prices!A:C,2,0))</f>
        <v>18.079999999999998</v>
      </c>
      <c r="W1574" s="13">
        <f t="shared" si="808"/>
        <v>15007.236399999972</v>
      </c>
      <c r="X1574" s="13">
        <f t="shared" si="809"/>
        <v>-131.99999999997374</v>
      </c>
      <c r="Y1574" s="43">
        <f t="shared" si="810"/>
        <v>5.9091052416052316E-2</v>
      </c>
      <c r="Z1574" s="49"/>
      <c r="AA1574" s="24"/>
    </row>
    <row r="1575" spans="1:27" s="13" customFormat="1" x14ac:dyDescent="0.15">
      <c r="A1575" s="12">
        <v>42864</v>
      </c>
      <c r="B1575" s="60" t="s">
        <v>3628</v>
      </c>
      <c r="C1575" s="13" t="s">
        <v>1128</v>
      </c>
      <c r="D1575" s="13" t="s">
        <v>1129</v>
      </c>
      <c r="E1575" s="13" t="s">
        <v>1130</v>
      </c>
      <c r="F1575" s="13" t="str">
        <f t="shared" si="793"/>
        <v>SZ</v>
      </c>
      <c r="G1575" s="13" t="str">
        <f>VLOOKUP(LOWER(F1575)&amp;H1575,'Current pricing'!A:B,2,0)</f>
        <v>冀东水泥</v>
      </c>
      <c r="H1575" s="13" t="s">
        <v>3557</v>
      </c>
      <c r="I1575" s="13" t="s">
        <v>1206</v>
      </c>
      <c r="J1575" s="13" t="s">
        <v>3644</v>
      </c>
      <c r="K1575" s="13">
        <v>-11900</v>
      </c>
      <c r="L1575" s="13">
        <v>1</v>
      </c>
      <c r="M1575" s="13">
        <v>17.510000000000002</v>
      </c>
      <c r="N1575" s="13">
        <f t="shared" si="804"/>
        <v>-208369.00000000003</v>
      </c>
      <c r="O1575" s="13">
        <f t="shared" si="805"/>
        <v>208369.00000000003</v>
      </c>
      <c r="P1575" s="19">
        <f t="shared" si="794"/>
        <v>0</v>
      </c>
      <c r="Q1575" s="19">
        <f t="shared" si="803"/>
        <v>41.673800000000007</v>
      </c>
      <c r="R1575" s="13">
        <f t="shared" si="795"/>
        <v>208.37</v>
      </c>
      <c r="S1575" s="19">
        <f t="shared" si="806"/>
        <v>208118.95620000004</v>
      </c>
      <c r="T1575" s="13">
        <f t="shared" si="807"/>
        <v>-17.488987915966391</v>
      </c>
      <c r="U1575" s="13">
        <f>IF(ISNA(VLOOKUP(LOWER(F1575)&amp;H1575,Prices!A:C,3,0)),0,VLOOKUP(LOWER(F1575)&amp;H1575,Prices!A:C,3,0))</f>
        <v>14.26</v>
      </c>
      <c r="V1575" s="13">
        <f>IF(ISNA(VLOOKUP(LOWER(F1575)&amp;H1575,Prices!A:C,2,0)),0,VLOOKUP(LOWER(F1575)&amp;H1575,Prices!A:C,2,0))</f>
        <v>14.31</v>
      </c>
      <c r="W1575" s="13">
        <f t="shared" si="808"/>
        <v>37829.956200000044</v>
      </c>
      <c r="X1575" s="13">
        <f t="shared" si="809"/>
        <v>-595.00000000000841</v>
      </c>
      <c r="Y1575" s="43">
        <f t="shared" si="810"/>
        <v>0.18155270793640146</v>
      </c>
      <c r="Z1575" s="49"/>
      <c r="AA1575" s="24"/>
    </row>
    <row r="1576" spans="1:27" s="13" customFormat="1" x14ac:dyDescent="0.15">
      <c r="A1576" s="12">
        <v>42864</v>
      </c>
      <c r="B1576" s="60" t="s">
        <v>3629</v>
      </c>
      <c r="C1576" s="13" t="s">
        <v>1128</v>
      </c>
      <c r="D1576" s="13" t="s">
        <v>1129</v>
      </c>
      <c r="E1576" s="13" t="s">
        <v>1130</v>
      </c>
      <c r="F1576" s="13" t="str">
        <f t="shared" si="793"/>
        <v>SH</v>
      </c>
      <c r="G1576" s="13" t="str">
        <f>VLOOKUP(LOWER(F1576)&amp;H1576,'Current pricing'!A:B,2,0)</f>
        <v>上汽集团</v>
      </c>
      <c r="H1576" s="13" t="s">
        <v>3609</v>
      </c>
      <c r="I1576" s="13" t="s">
        <v>1207</v>
      </c>
      <c r="J1576" s="13" t="s">
        <v>4335</v>
      </c>
      <c r="K1576" s="13">
        <v>1800</v>
      </c>
      <c r="L1576" s="13">
        <v>1</v>
      </c>
      <c r="M1576" s="13">
        <v>27.4</v>
      </c>
      <c r="N1576" s="13">
        <f t="shared" si="804"/>
        <v>49320</v>
      </c>
      <c r="O1576" s="13">
        <f t="shared" si="805"/>
        <v>49320</v>
      </c>
      <c r="P1576" s="19">
        <f t="shared" si="794"/>
        <v>0.98640000000000005</v>
      </c>
      <c r="Q1576" s="19">
        <f t="shared" si="803"/>
        <v>9.8640000000000008</v>
      </c>
      <c r="R1576" s="13">
        <f t="shared" si="795"/>
        <v>0</v>
      </c>
      <c r="S1576" s="19">
        <f t="shared" si="806"/>
        <v>-49330.850400000003</v>
      </c>
      <c r="T1576" s="13">
        <f t="shared" si="807"/>
        <v>-27.406028000000003</v>
      </c>
      <c r="U1576" s="13">
        <f>IF(ISNA(VLOOKUP(LOWER(F1576)&amp;H1576,Prices!A:C,3,0)),0,VLOOKUP(LOWER(F1576)&amp;H1576,Prices!A:C,3,0))</f>
        <v>30.89</v>
      </c>
      <c r="V1576" s="13">
        <f>IF(ISNA(VLOOKUP(LOWER(F1576)&amp;H1576,Prices!A:C,2,0)),0,VLOOKUP(LOWER(F1576)&amp;H1576,Prices!A:C,2,0))</f>
        <v>30.92</v>
      </c>
      <c r="W1576" s="13">
        <f t="shared" si="808"/>
        <v>6325.1495999999979</v>
      </c>
      <c r="X1576" s="13">
        <f t="shared" si="809"/>
        <v>54.000000000002046</v>
      </c>
      <c r="Y1576" s="43">
        <f t="shared" si="810"/>
        <v>0.12824715328467148</v>
      </c>
      <c r="Z1576" s="49"/>
      <c r="AA1576" s="24"/>
    </row>
    <row r="1577" spans="1:27" s="8" customFormat="1" x14ac:dyDescent="0.15">
      <c r="A1577" s="6">
        <v>42864</v>
      </c>
      <c r="B1577" s="67" t="s">
        <v>3630</v>
      </c>
      <c r="C1577" s="8" t="s">
        <v>1128</v>
      </c>
      <c r="D1577" s="13" t="s">
        <v>1129</v>
      </c>
      <c r="E1577" s="13" t="s">
        <v>1130</v>
      </c>
      <c r="F1577" s="8" t="str">
        <f t="shared" si="793"/>
        <v>SZ</v>
      </c>
      <c r="G1577" s="8" t="str">
        <f>VLOOKUP(LOWER(F1577)&amp;H1577,'Current pricing'!A:B,2,0)</f>
        <v>小天鹅Ａ</v>
      </c>
      <c r="H1577" s="8" t="s">
        <v>1320</v>
      </c>
      <c r="I1577" s="8" t="s">
        <v>1207</v>
      </c>
      <c r="J1577" s="8" t="s">
        <v>3986</v>
      </c>
      <c r="K1577" s="8">
        <v>1100</v>
      </c>
      <c r="L1577" s="8">
        <v>1</v>
      </c>
      <c r="M1577" s="8">
        <v>43.3</v>
      </c>
      <c r="N1577" s="8">
        <f t="shared" si="804"/>
        <v>47630</v>
      </c>
      <c r="O1577" s="8">
        <f t="shared" si="805"/>
        <v>47630</v>
      </c>
      <c r="P1577" s="56">
        <f t="shared" si="794"/>
        <v>0</v>
      </c>
      <c r="Q1577" s="56">
        <f t="shared" si="803"/>
        <v>9.5259999999999998</v>
      </c>
      <c r="R1577" s="8">
        <f t="shared" si="795"/>
        <v>0</v>
      </c>
      <c r="S1577" s="56">
        <f t="shared" si="806"/>
        <v>-47639.525999999998</v>
      </c>
      <c r="T1577" s="8">
        <f t="shared" si="807"/>
        <v>-43.308659999999996</v>
      </c>
      <c r="U1577" s="8">
        <f>IF(ISNA(VLOOKUP(LOWER(F1577)&amp;H1577,Prices!A:C,3,0)),0,VLOOKUP(LOWER(F1577)&amp;H1577,Prices!A:C,3,0))</f>
        <v>56.52</v>
      </c>
      <c r="V1577" s="8">
        <f>IF(ISNA(VLOOKUP(LOWER(F1577)&amp;H1577,Prices!A:C,2,0)),0,VLOOKUP(LOWER(F1577)&amp;H1577,Prices!A:C,2,0))</f>
        <v>59.75</v>
      </c>
      <c r="W1577" s="8">
        <f t="shared" si="808"/>
        <v>18085.474000000006</v>
      </c>
      <c r="X1577" s="8">
        <f t="shared" si="809"/>
        <v>3552.9999999999964</v>
      </c>
      <c r="Y1577" s="57">
        <f t="shared" si="810"/>
        <v>0.37970762124711327</v>
      </c>
      <c r="Z1577" s="58"/>
      <c r="AA1577" s="59"/>
    </row>
    <row r="1578" spans="1:27" s="13" customFormat="1" x14ac:dyDescent="0.15">
      <c r="A1578" s="12">
        <v>42864</v>
      </c>
      <c r="B1578" s="60" t="s">
        <v>3631</v>
      </c>
      <c r="C1578" s="13" t="s">
        <v>1128</v>
      </c>
      <c r="D1578" s="13" t="s">
        <v>1129</v>
      </c>
      <c r="E1578" s="13" t="s">
        <v>1130</v>
      </c>
      <c r="F1578" s="13" t="str">
        <f t="shared" si="793"/>
        <v>SZ</v>
      </c>
      <c r="G1578" s="13" t="str">
        <f>VLOOKUP(LOWER(F1578)&amp;H1578,'Current pricing'!A:B,2,0)</f>
        <v>格力电器</v>
      </c>
      <c r="H1578" s="13" t="s">
        <v>1255</v>
      </c>
      <c r="I1578" s="13" t="s">
        <v>1207</v>
      </c>
      <c r="J1578" s="13" t="s">
        <v>4335</v>
      </c>
      <c r="K1578" s="13">
        <v>1600</v>
      </c>
      <c r="L1578" s="13">
        <v>1</v>
      </c>
      <c r="M1578" s="13">
        <v>30.91</v>
      </c>
      <c r="N1578" s="13">
        <f t="shared" ref="N1578" si="811">K1578*M1578</f>
        <v>49456</v>
      </c>
      <c r="O1578" s="13">
        <f t="shared" ref="O1578" si="812">ABS(N1578)</f>
        <v>49456</v>
      </c>
      <c r="P1578" s="19">
        <f t="shared" si="794"/>
        <v>0</v>
      </c>
      <c r="Q1578" s="19">
        <f t="shared" si="803"/>
        <v>9.8912000000000013</v>
      </c>
      <c r="R1578" s="13">
        <f t="shared" si="795"/>
        <v>0</v>
      </c>
      <c r="S1578" s="19">
        <f t="shared" ref="S1578" si="813">-(N1578+P1578+Q1578+R1578)</f>
        <v>-49465.891199999998</v>
      </c>
      <c r="T1578" s="13">
        <f t="shared" ref="T1578" si="814">S1578/K1578</f>
        <v>-30.916181999999999</v>
      </c>
      <c r="U1578" s="13">
        <f>IF(ISNA(VLOOKUP(LOWER(F1578)&amp;H1578,Prices!A:C,3,0)),0,VLOOKUP(LOWER(F1578)&amp;H1578,Prices!A:C,3,0))</f>
        <v>41.83</v>
      </c>
      <c r="V1578" s="13">
        <f>IF(ISNA(VLOOKUP(LOWER(F1578)&amp;H1578,Prices!A:C,2,0)),0,VLOOKUP(LOWER(F1578)&amp;H1578,Prices!A:C,2,0))</f>
        <v>43.53</v>
      </c>
      <c r="W1578" s="13">
        <f t="shared" ref="W1578" si="815">IF(I1578="B",(V1578+T1578)*K1578,(V1578+T1578)*K1578)</f>
        <v>20182.108800000002</v>
      </c>
      <c r="X1578" s="13">
        <f t="shared" ref="X1578" si="816">K1578*(V1578-U1578)</f>
        <v>2720.0000000000045</v>
      </c>
      <c r="Y1578" s="43">
        <f t="shared" ref="Y1578" si="817">W1578/O1578</f>
        <v>0.40808210934972505</v>
      </c>
      <c r="Z1578" s="49"/>
      <c r="AA1578" s="24"/>
    </row>
    <row r="1579" spans="1:27" s="13" customFormat="1" x14ac:dyDescent="0.15">
      <c r="A1579" s="12">
        <v>42865</v>
      </c>
      <c r="B1579" s="60" t="s">
        <v>3634</v>
      </c>
      <c r="C1579" s="13" t="s">
        <v>1128</v>
      </c>
      <c r="D1579" s="13" t="s">
        <v>1129</v>
      </c>
      <c r="E1579" s="13" t="s">
        <v>1130</v>
      </c>
      <c r="F1579" s="13" t="str">
        <f t="shared" si="793"/>
        <v>SH</v>
      </c>
      <c r="G1579" s="13" t="str">
        <f>VLOOKUP(LOWER(F1579)&amp;H1579,'Current pricing'!A:B,2,0)</f>
        <v>广汽集团</v>
      </c>
      <c r="H1579" s="13" t="s">
        <v>3600</v>
      </c>
      <c r="I1579" s="13" t="s">
        <v>1207</v>
      </c>
      <c r="J1579" s="13" t="s">
        <v>3692</v>
      </c>
      <c r="K1579" s="13">
        <v>1700</v>
      </c>
      <c r="L1579" s="13">
        <v>1</v>
      </c>
      <c r="M1579" s="13">
        <v>26.15</v>
      </c>
      <c r="N1579" s="13">
        <f t="shared" ref="N1579:N1583" si="818">K1579*M1579</f>
        <v>44455</v>
      </c>
      <c r="O1579" s="13">
        <f t="shared" ref="O1579:O1583" si="819">ABS(N1579)</f>
        <v>44455</v>
      </c>
      <c r="P1579" s="19">
        <f t="shared" si="794"/>
        <v>0.88910000000000011</v>
      </c>
      <c r="Q1579" s="19">
        <f t="shared" si="803"/>
        <v>8.891</v>
      </c>
      <c r="R1579" s="13">
        <f t="shared" si="795"/>
        <v>0</v>
      </c>
      <c r="S1579" s="19">
        <f t="shared" ref="S1579:S1583" si="820">-(N1579+P1579+Q1579+R1579)</f>
        <v>-44464.780100000004</v>
      </c>
      <c r="T1579" s="13">
        <f t="shared" ref="T1579:T1583" si="821">S1579/K1579</f>
        <v>-26.155753000000001</v>
      </c>
      <c r="U1579" s="13">
        <f>IF(ISNA(VLOOKUP(LOWER(F1579)&amp;H1579,Prices!A:C,3,0)),0,VLOOKUP(LOWER(F1579)&amp;H1579,Prices!A:C,3,0))</f>
        <v>27.22</v>
      </c>
      <c r="V1579" s="13">
        <f>IF(ISNA(VLOOKUP(LOWER(F1579)&amp;H1579,Prices!A:C,2,0)),0,VLOOKUP(LOWER(F1579)&amp;H1579,Prices!A:C,2,0))</f>
        <v>27.64</v>
      </c>
      <c r="W1579" s="13">
        <f t="shared" ref="W1579:W1583" si="822">IF(I1579="B",(V1579+T1579)*K1579,(V1579+T1579)*K1579)</f>
        <v>2523.2198999999996</v>
      </c>
      <c r="X1579" s="13">
        <f t="shared" ref="X1579:X1582" si="823">K1579*(V1579-U1579)</f>
        <v>714.00000000000296</v>
      </c>
      <c r="Y1579" s="43">
        <f t="shared" ref="Y1579:Y1583" si="824">W1579/O1579</f>
        <v>5.6758967495219879E-2</v>
      </c>
      <c r="Z1579" s="49"/>
      <c r="AA1579" s="24"/>
    </row>
    <row r="1580" spans="1:27" s="13" customFormat="1" x14ac:dyDescent="0.15">
      <c r="A1580" s="12">
        <v>42865</v>
      </c>
      <c r="B1580" s="60" t="s">
        <v>3635</v>
      </c>
      <c r="C1580" s="13" t="s">
        <v>1128</v>
      </c>
      <c r="D1580" s="13" t="s">
        <v>1129</v>
      </c>
      <c r="E1580" s="13" t="s">
        <v>1130</v>
      </c>
      <c r="F1580" s="13" t="str">
        <f t="shared" si="793"/>
        <v>SH</v>
      </c>
      <c r="G1580" s="13" t="str">
        <f>VLOOKUP(LOWER(F1580)&amp;H1580,'Current pricing'!A:B,2,0)</f>
        <v>广汽集团</v>
      </c>
      <c r="H1580" s="13" t="s">
        <v>3600</v>
      </c>
      <c r="I1580" s="13" t="s">
        <v>1207</v>
      </c>
      <c r="J1580" s="13" t="s">
        <v>3692</v>
      </c>
      <c r="K1580" s="13">
        <v>1900</v>
      </c>
      <c r="L1580" s="13">
        <v>1</v>
      </c>
      <c r="M1580" s="13">
        <v>26.27</v>
      </c>
      <c r="N1580" s="13">
        <f t="shared" si="818"/>
        <v>49913</v>
      </c>
      <c r="O1580" s="13">
        <f t="shared" si="819"/>
        <v>49913</v>
      </c>
      <c r="P1580" s="19">
        <f t="shared" si="794"/>
        <v>0.99826000000000004</v>
      </c>
      <c r="Q1580" s="19">
        <f t="shared" si="803"/>
        <v>9.9825999999999997</v>
      </c>
      <c r="R1580" s="13">
        <f t="shared" si="795"/>
        <v>0</v>
      </c>
      <c r="S1580" s="19">
        <f t="shared" si="820"/>
        <v>-49923.980860000003</v>
      </c>
      <c r="T1580" s="13">
        <f t="shared" si="821"/>
        <v>-26.275779400000001</v>
      </c>
      <c r="U1580" s="13">
        <f>IF(ISNA(VLOOKUP(LOWER(F1580)&amp;H1580,Prices!A:C,3,0)),0,VLOOKUP(LOWER(F1580)&amp;H1580,Prices!A:C,3,0))</f>
        <v>27.22</v>
      </c>
      <c r="V1580" s="13">
        <f>IF(ISNA(VLOOKUP(LOWER(F1580)&amp;H1580,Prices!A:C,2,0)),0,VLOOKUP(LOWER(F1580)&amp;H1580,Prices!A:C,2,0))</f>
        <v>27.64</v>
      </c>
      <c r="W1580" s="13">
        <f t="shared" si="822"/>
        <v>2592.019139999999</v>
      </c>
      <c r="X1580" s="13">
        <f t="shared" si="823"/>
        <v>798.00000000000318</v>
      </c>
      <c r="Y1580" s="43">
        <f t="shared" si="824"/>
        <v>5.193074229158734E-2</v>
      </c>
      <c r="Z1580" s="49"/>
      <c r="AA1580" s="24"/>
    </row>
    <row r="1581" spans="1:27" s="13" customFormat="1" x14ac:dyDescent="0.15">
      <c r="A1581" s="12">
        <v>42865</v>
      </c>
      <c r="B1581" s="60" t="s">
        <v>3636</v>
      </c>
      <c r="C1581" s="13" t="s">
        <v>1128</v>
      </c>
      <c r="D1581" s="13" t="s">
        <v>1129</v>
      </c>
      <c r="E1581" s="13" t="s">
        <v>1130</v>
      </c>
      <c r="F1581" s="13" t="str">
        <f t="shared" si="793"/>
        <v>SZ</v>
      </c>
      <c r="G1581" s="13" t="str">
        <f>VLOOKUP(LOWER(F1581)&amp;H1581,'Current pricing'!A:B,2,0)</f>
        <v>大族激光</v>
      </c>
      <c r="H1581" s="13" t="s">
        <v>1502</v>
      </c>
      <c r="I1581" s="13" t="s">
        <v>1206</v>
      </c>
      <c r="J1581" s="13" t="s">
        <v>4182</v>
      </c>
      <c r="K1581" s="13">
        <v>-3000</v>
      </c>
      <c r="L1581" s="13">
        <v>1</v>
      </c>
      <c r="M1581" s="13">
        <v>31.335000000000001</v>
      </c>
      <c r="N1581" s="13">
        <f t="shared" si="818"/>
        <v>-94005</v>
      </c>
      <c r="O1581" s="13">
        <f t="shared" si="819"/>
        <v>94005</v>
      </c>
      <c r="P1581" s="19">
        <f t="shared" si="794"/>
        <v>0</v>
      </c>
      <c r="Q1581" s="19">
        <f t="shared" si="803"/>
        <v>18.801000000000002</v>
      </c>
      <c r="R1581" s="13">
        <f t="shared" si="795"/>
        <v>94.01</v>
      </c>
      <c r="S1581" s="19">
        <f t="shared" si="820"/>
        <v>93892.188999999998</v>
      </c>
      <c r="T1581" s="13">
        <f t="shared" si="821"/>
        <v>-31.297396333333332</v>
      </c>
      <c r="U1581" s="13">
        <f>IF(ISNA(VLOOKUP(LOWER(F1581)&amp;H1581,Prices!A:C,3,0)),0,VLOOKUP(LOWER(F1581)&amp;H1581,Prices!A:C,3,0))</f>
        <v>50.1</v>
      </c>
      <c r="V1581" s="13">
        <f>IF(ISNA(VLOOKUP(LOWER(F1581)&amp;H1581,Prices!A:C,2,0)),0,VLOOKUP(LOWER(F1581)&amp;H1581,Prices!A:C,2,0))</f>
        <v>52.35</v>
      </c>
      <c r="W1581" s="13">
        <f t="shared" si="822"/>
        <v>-63157.811000000009</v>
      </c>
      <c r="X1581" s="13">
        <f t="shared" si="823"/>
        <v>-6750</v>
      </c>
      <c r="Y1581" s="43">
        <f t="shared" si="824"/>
        <v>-0.67185586936865072</v>
      </c>
      <c r="Z1581" s="49"/>
      <c r="AA1581" s="24"/>
    </row>
    <row r="1582" spans="1:27" s="13" customFormat="1" x14ac:dyDescent="0.15">
      <c r="A1582" s="12">
        <v>42865</v>
      </c>
      <c r="B1582" s="60" t="s">
        <v>3637</v>
      </c>
      <c r="C1582" s="13" t="s">
        <v>1128</v>
      </c>
      <c r="D1582" s="13" t="s">
        <v>1129</v>
      </c>
      <c r="E1582" s="13" t="s">
        <v>1130</v>
      </c>
      <c r="F1582" s="13" t="str">
        <f t="shared" si="793"/>
        <v>SH</v>
      </c>
      <c r="G1582" s="13" t="str">
        <f>VLOOKUP(LOWER(F1582)&amp;H1582,'Current pricing'!A:B,2,0)</f>
        <v>广汽集团</v>
      </c>
      <c r="H1582" s="13" t="s">
        <v>3600</v>
      </c>
      <c r="I1582" s="13" t="s">
        <v>1207</v>
      </c>
      <c r="J1582" s="13" t="s">
        <v>3692</v>
      </c>
      <c r="K1582" s="13">
        <v>1600</v>
      </c>
      <c r="L1582" s="13">
        <v>1</v>
      </c>
      <c r="M1582" s="13">
        <v>26.38</v>
      </c>
      <c r="N1582" s="13">
        <f t="shared" si="818"/>
        <v>42208</v>
      </c>
      <c r="O1582" s="13">
        <f t="shared" si="819"/>
        <v>42208</v>
      </c>
      <c r="P1582" s="19">
        <f t="shared" si="794"/>
        <v>0.84416000000000002</v>
      </c>
      <c r="Q1582" s="19">
        <f t="shared" si="803"/>
        <v>8.4416000000000011</v>
      </c>
      <c r="R1582" s="13">
        <f t="shared" si="795"/>
        <v>0</v>
      </c>
      <c r="S1582" s="19">
        <f t="shared" si="820"/>
        <v>-42217.285759999999</v>
      </c>
      <c r="T1582" s="13">
        <f t="shared" si="821"/>
        <v>-26.385803599999999</v>
      </c>
      <c r="U1582" s="13">
        <f>IF(ISNA(VLOOKUP(LOWER(F1582)&amp;H1582,Prices!A:C,3,0)),0,VLOOKUP(LOWER(F1582)&amp;H1582,Prices!A:C,3,0))</f>
        <v>27.22</v>
      </c>
      <c r="V1582" s="13">
        <f>IF(ISNA(VLOOKUP(LOWER(F1582)&amp;H1582,Prices!A:C,2,0)),0,VLOOKUP(LOWER(F1582)&amp;H1582,Prices!A:C,2,0))</f>
        <v>27.64</v>
      </c>
      <c r="W1582" s="13">
        <f t="shared" si="822"/>
        <v>2006.7142400000023</v>
      </c>
      <c r="X1582" s="13">
        <f t="shared" si="823"/>
        <v>672.00000000000273</v>
      </c>
      <c r="Y1582" s="43">
        <f t="shared" si="824"/>
        <v>4.7543457164518632E-2</v>
      </c>
      <c r="Z1582" s="49"/>
      <c r="AA1582" s="24"/>
    </row>
    <row r="1583" spans="1:27" s="13" customFormat="1" x14ac:dyDescent="0.15">
      <c r="A1583" s="12">
        <v>42865</v>
      </c>
      <c r="B1583" s="60" t="s">
        <v>3638</v>
      </c>
      <c r="C1583" s="13" t="s">
        <v>1128</v>
      </c>
      <c r="D1583" s="13" t="s">
        <v>1129</v>
      </c>
      <c r="E1583" s="13" t="s">
        <v>1130</v>
      </c>
      <c r="F1583" s="13" t="str">
        <f t="shared" si="793"/>
        <v>SH</v>
      </c>
      <c r="G1583" s="13" t="str">
        <f>VLOOKUP(LOWER(F1583)&amp;H1583,'Current pricing'!A:B,2,0)</f>
        <v>广汽集团</v>
      </c>
      <c r="H1583" s="13" t="s">
        <v>3600</v>
      </c>
      <c r="I1583" s="13" t="s">
        <v>1207</v>
      </c>
      <c r="J1583" s="13" t="s">
        <v>3692</v>
      </c>
      <c r="K1583" s="13">
        <v>1800</v>
      </c>
      <c r="L1583" s="13">
        <v>1</v>
      </c>
      <c r="M1583" s="13">
        <v>26.38</v>
      </c>
      <c r="N1583" s="13">
        <f t="shared" si="818"/>
        <v>47484</v>
      </c>
      <c r="O1583" s="13">
        <f t="shared" si="819"/>
        <v>47484</v>
      </c>
      <c r="P1583" s="19">
        <f t="shared" si="794"/>
        <v>0.94968000000000008</v>
      </c>
      <c r="Q1583" s="19">
        <f t="shared" si="803"/>
        <v>9.4968000000000004</v>
      </c>
      <c r="R1583" s="13">
        <f t="shared" si="795"/>
        <v>0</v>
      </c>
      <c r="S1583" s="19">
        <f t="shared" si="820"/>
        <v>-47494.446479999999</v>
      </c>
      <c r="T1583" s="13">
        <f t="shared" si="821"/>
        <v>-26.385803599999999</v>
      </c>
      <c r="U1583" s="13">
        <f>IF(ISNA(VLOOKUP(LOWER(F1583)&amp;H1583,Prices!A:C,3,0)),0,VLOOKUP(LOWER(F1583)&amp;H1583,Prices!A:C,3,0))</f>
        <v>27.22</v>
      </c>
      <c r="V1583" s="13">
        <f>IF(ISNA(VLOOKUP(LOWER(F1583)&amp;H1583,Prices!A:C,2,0)),0,VLOOKUP(LOWER(F1583)&amp;H1583,Prices!A:C,2,0))</f>
        <v>27.64</v>
      </c>
      <c r="W1583" s="13">
        <f t="shared" si="822"/>
        <v>2257.5535200000027</v>
      </c>
      <c r="X1583" s="13">
        <f>K1583*(V1583-U1583)</f>
        <v>756.00000000000307</v>
      </c>
      <c r="Y1583" s="43">
        <f t="shared" si="824"/>
        <v>4.7543457164518632E-2</v>
      </c>
      <c r="Z1583" s="49"/>
      <c r="AA1583" s="24"/>
    </row>
    <row r="1584" spans="1:27" s="13" customFormat="1" x14ac:dyDescent="0.15">
      <c r="A1584" s="12">
        <v>42870</v>
      </c>
      <c r="B1584" s="60" t="s">
        <v>2571</v>
      </c>
      <c r="C1584" s="13" t="s">
        <v>1128</v>
      </c>
      <c r="D1584" s="13" t="s">
        <v>1129</v>
      </c>
      <c r="E1584" s="13" t="s">
        <v>1130</v>
      </c>
      <c r="F1584" s="13" t="str">
        <f t="shared" si="793"/>
        <v>SZ</v>
      </c>
      <c r="G1584" s="13" t="str">
        <f>VLOOKUP(LOWER(F1584)&amp;H1584,'Current pricing'!A:B,2,0)</f>
        <v>苏 泊 尔</v>
      </c>
      <c r="H1584" s="13" t="s">
        <v>1188</v>
      </c>
      <c r="I1584" s="13" t="s">
        <v>1207</v>
      </c>
      <c r="J1584" s="13" t="s">
        <v>3719</v>
      </c>
      <c r="K1584" s="13">
        <v>1000</v>
      </c>
      <c r="L1584" s="13">
        <v>1</v>
      </c>
      <c r="M1584" s="13">
        <v>48.08</v>
      </c>
      <c r="N1584" s="13">
        <f t="shared" ref="N1584:N1585" si="825">K1584*M1584</f>
        <v>48080</v>
      </c>
      <c r="O1584" s="13">
        <f t="shared" ref="O1584:O1585" si="826">ABS(N1584)</f>
        <v>48080</v>
      </c>
      <c r="P1584" s="19">
        <f t="shared" si="794"/>
        <v>0</v>
      </c>
      <c r="Q1584" s="19">
        <f t="shared" si="803"/>
        <v>9.6159999999999997</v>
      </c>
      <c r="R1584" s="13">
        <f t="shared" si="795"/>
        <v>0</v>
      </c>
      <c r="S1584" s="19">
        <f t="shared" ref="S1584:S1585" si="827">-(N1584+P1584+Q1584+R1584)</f>
        <v>-48089.616000000002</v>
      </c>
      <c r="T1584" s="13">
        <f t="shared" ref="T1584:T1585" si="828">S1584/K1584</f>
        <v>-48.089615999999999</v>
      </c>
      <c r="U1584" s="13">
        <f>IF(ISNA(VLOOKUP(LOWER(F1584)&amp;H1584,Prices!A:C,3,0)),0,VLOOKUP(LOWER(F1584)&amp;H1584,Prices!A:C,3,0))</f>
        <v>39.479999999999997</v>
      </c>
      <c r="V1584" s="13">
        <f>IF(ISNA(VLOOKUP(LOWER(F1584)&amp;H1584,Prices!A:C,2,0)),0,VLOOKUP(LOWER(F1584)&amp;H1584,Prices!A:C,2,0))</f>
        <v>41.55</v>
      </c>
      <c r="W1584" s="13">
        <f t="shared" ref="W1584:W1585" si="829">IF(I1584="B",(V1584+T1584)*K1584,(V1584+T1584)*K1584)</f>
        <v>-6539.6160000000027</v>
      </c>
      <c r="X1584" s="13">
        <f t="shared" ref="X1584:X1585" si="830">K1584*(V1584-U1584)</f>
        <v>2070.0000000000005</v>
      </c>
      <c r="Y1584" s="43">
        <f t="shared" ref="Y1584:Y1585" si="831">W1584/O1584</f>
        <v>-0.13601530782029955</v>
      </c>
      <c r="Z1584" s="49"/>
      <c r="AA1584" s="24"/>
    </row>
    <row r="1585" spans="1:27" s="13" customFormat="1" x14ac:dyDescent="0.15">
      <c r="A1585" s="12">
        <v>42870</v>
      </c>
      <c r="B1585" s="60" t="s">
        <v>3645</v>
      </c>
      <c r="C1585" s="13" t="s">
        <v>1128</v>
      </c>
      <c r="D1585" s="13" t="s">
        <v>1129</v>
      </c>
      <c r="E1585" s="13" t="s">
        <v>1130</v>
      </c>
      <c r="F1585" s="13" t="str">
        <f t="shared" si="793"/>
        <v>SH</v>
      </c>
      <c r="G1585" s="13" t="str">
        <f>VLOOKUP(LOWER(F1585)&amp;H1585,'Current pricing'!A:B,2,0)</f>
        <v>上汽集团</v>
      </c>
      <c r="H1585" s="13" t="s">
        <v>3609</v>
      </c>
      <c r="I1585" s="13" t="s">
        <v>1206</v>
      </c>
      <c r="J1585" s="13" t="s">
        <v>4335</v>
      </c>
      <c r="K1585" s="13">
        <v>-8200</v>
      </c>
      <c r="L1585" s="13">
        <v>1</v>
      </c>
      <c r="M1585" s="13">
        <v>27.98</v>
      </c>
      <c r="N1585" s="13">
        <f t="shared" si="825"/>
        <v>-229436</v>
      </c>
      <c r="O1585" s="13">
        <f t="shared" si="826"/>
        <v>229436</v>
      </c>
      <c r="P1585" s="19">
        <f t="shared" si="794"/>
        <v>4.5887200000000004</v>
      </c>
      <c r="Q1585" s="19">
        <f t="shared" si="803"/>
        <v>45.8872</v>
      </c>
      <c r="R1585" s="13">
        <f t="shared" si="795"/>
        <v>229.44</v>
      </c>
      <c r="S1585" s="19">
        <f t="shared" si="827"/>
        <v>229156.08408</v>
      </c>
      <c r="T1585" s="13">
        <f t="shared" si="828"/>
        <v>-27.945863912195122</v>
      </c>
      <c r="U1585" s="13">
        <f>IF(ISNA(VLOOKUP(LOWER(F1585)&amp;H1585,Prices!A:C,3,0)),0,VLOOKUP(LOWER(F1585)&amp;H1585,Prices!A:C,3,0))</f>
        <v>30.89</v>
      </c>
      <c r="V1585" s="13">
        <f>IF(ISNA(VLOOKUP(LOWER(F1585)&amp;H1585,Prices!A:C,2,0)),0,VLOOKUP(LOWER(F1585)&amp;H1585,Prices!A:C,2,0))</f>
        <v>30.92</v>
      </c>
      <c r="W1585" s="13">
        <f t="shared" si="829"/>
        <v>-24387.91592000001</v>
      </c>
      <c r="X1585" s="13">
        <f t="shared" si="830"/>
        <v>-246.00000000000932</v>
      </c>
      <c r="Y1585" s="43">
        <f t="shared" si="831"/>
        <v>-0.10629507104377696</v>
      </c>
      <c r="Z1585" s="49"/>
      <c r="AA1585" s="24"/>
    </row>
    <row r="1586" spans="1:27" s="13" customFormat="1" x14ac:dyDescent="0.15">
      <c r="A1586" s="12">
        <v>42871</v>
      </c>
      <c r="B1586" s="60" t="s">
        <v>3553</v>
      </c>
      <c r="C1586" s="13" t="s">
        <v>1128</v>
      </c>
      <c r="D1586" s="13" t="s">
        <v>1129</v>
      </c>
      <c r="E1586" s="13" t="s">
        <v>1130</v>
      </c>
      <c r="F1586" s="13" t="str">
        <f t="shared" si="793"/>
        <v>SH</v>
      </c>
      <c r="G1586" s="13" t="str">
        <f>VLOOKUP(LOWER(F1586)&amp;H1586,'Current pricing'!A:B,2,0)</f>
        <v>贵州茅台</v>
      </c>
      <c r="H1586" s="13" t="s">
        <v>1263</v>
      </c>
      <c r="I1586" s="13" t="s">
        <v>1206</v>
      </c>
      <c r="J1586" s="13" t="s">
        <v>4335</v>
      </c>
      <c r="K1586" s="13">
        <v>-600</v>
      </c>
      <c r="L1586" s="13">
        <v>1</v>
      </c>
      <c r="M1586" s="13">
        <v>428.81</v>
      </c>
      <c r="N1586" s="13">
        <f t="shared" ref="N1586:N1590" si="832">K1586*M1586</f>
        <v>-257286</v>
      </c>
      <c r="O1586" s="13">
        <f t="shared" ref="O1586:O1590" si="833">ABS(N1586)</f>
        <v>257286</v>
      </c>
      <c r="P1586" s="19">
        <f t="shared" si="794"/>
        <v>5.1457200000000007</v>
      </c>
      <c r="Q1586" s="19">
        <f t="shared" si="803"/>
        <v>51.4572</v>
      </c>
      <c r="R1586" s="13">
        <f t="shared" si="795"/>
        <v>257.29000000000002</v>
      </c>
      <c r="S1586" s="19">
        <f t="shared" ref="S1586:S1590" si="834">-(N1586+P1586+Q1586+R1586)</f>
        <v>256972.10707999999</v>
      </c>
      <c r="T1586" s="13">
        <f t="shared" ref="T1586:T1590" si="835">S1586/K1586</f>
        <v>-428.28684513333332</v>
      </c>
      <c r="U1586" s="13">
        <f>IF(ISNA(VLOOKUP(LOWER(F1586)&amp;H1586,Prices!A:C,3,0)),0,VLOOKUP(LOWER(F1586)&amp;H1586,Prices!A:C,3,0))</f>
        <v>639.16999999999996</v>
      </c>
      <c r="V1586" s="13">
        <f>IF(ISNA(VLOOKUP(LOWER(F1586)&amp;H1586,Prices!A:C,2,0)),0,VLOOKUP(LOWER(F1586)&amp;H1586,Prices!A:C,2,0))</f>
        <v>653.05999999999995</v>
      </c>
      <c r="W1586" s="13">
        <f t="shared" ref="W1586:W1590" si="836">IF(I1586="B",(V1586+T1586)*K1586,(V1586+T1586)*K1586)</f>
        <v>-134863.89291999998</v>
      </c>
      <c r="X1586" s="13">
        <f t="shared" ref="X1586:X1590" si="837">K1586*(V1586-U1586)</f>
        <v>-8333.9999999999927</v>
      </c>
      <c r="Y1586" s="43">
        <f t="shared" ref="Y1586:Y1590" si="838">W1586/O1586</f>
        <v>-0.52417890176690529</v>
      </c>
      <c r="Z1586" s="49"/>
      <c r="AA1586" s="24"/>
    </row>
    <row r="1587" spans="1:27" s="13" customFormat="1" x14ac:dyDescent="0.15">
      <c r="A1587" s="12">
        <v>42871</v>
      </c>
      <c r="B1587" s="60" t="s">
        <v>3648</v>
      </c>
      <c r="C1587" s="13" t="s">
        <v>1128</v>
      </c>
      <c r="D1587" s="13" t="s">
        <v>1129</v>
      </c>
      <c r="E1587" s="13" t="s">
        <v>1130</v>
      </c>
      <c r="F1587" s="13" t="str">
        <f t="shared" si="793"/>
        <v>SH</v>
      </c>
      <c r="G1587" s="13" t="str">
        <f>VLOOKUP(LOWER(F1587)&amp;H1587,'Current pricing'!A:B,2,0)</f>
        <v>中国太保</v>
      </c>
      <c r="H1587" s="13" t="s">
        <v>1520</v>
      </c>
      <c r="I1587" s="13" t="s">
        <v>1206</v>
      </c>
      <c r="J1587" s="13" t="s">
        <v>3692</v>
      </c>
      <c r="K1587" s="13">
        <v>-1800</v>
      </c>
      <c r="L1587" s="13">
        <v>1</v>
      </c>
      <c r="M1587" s="13">
        <v>28.66</v>
      </c>
      <c r="N1587" s="13">
        <f t="shared" si="832"/>
        <v>-51588</v>
      </c>
      <c r="O1587" s="13">
        <f t="shared" si="833"/>
        <v>51588</v>
      </c>
      <c r="P1587" s="19">
        <f t="shared" si="794"/>
        <v>1.03176</v>
      </c>
      <c r="Q1587" s="19">
        <f t="shared" si="803"/>
        <v>10.317600000000001</v>
      </c>
      <c r="R1587" s="13">
        <f t="shared" si="795"/>
        <v>51.59</v>
      </c>
      <c r="S1587" s="19">
        <f t="shared" si="834"/>
        <v>51525.060640000003</v>
      </c>
      <c r="T1587" s="13">
        <f t="shared" si="835"/>
        <v>-28.625033688888891</v>
      </c>
      <c r="U1587" s="13">
        <f>IF(ISNA(VLOOKUP(LOWER(F1587)&amp;H1587,Prices!A:C,3,0)),0,VLOOKUP(LOWER(F1587)&amp;H1587,Prices!A:C,3,0))</f>
        <v>43.38</v>
      </c>
      <c r="V1587" s="13">
        <f>IF(ISNA(VLOOKUP(LOWER(F1587)&amp;H1587,Prices!A:C,2,0)),0,VLOOKUP(LOWER(F1587)&amp;H1587,Prices!A:C,2,0))</f>
        <v>42.32</v>
      </c>
      <c r="W1587" s="13">
        <f t="shared" si="836"/>
        <v>-24650.939359999997</v>
      </c>
      <c r="X1587" s="13">
        <f t="shared" si="837"/>
        <v>1908.0000000000041</v>
      </c>
      <c r="Y1587" s="43">
        <f t="shared" si="838"/>
        <v>-0.4778425091106458</v>
      </c>
      <c r="Z1587" s="49"/>
      <c r="AA1587" s="24"/>
    </row>
    <row r="1588" spans="1:27" s="13" customFormat="1" x14ac:dyDescent="0.15">
      <c r="A1588" s="12">
        <v>42871</v>
      </c>
      <c r="B1588" s="60" t="s">
        <v>3649</v>
      </c>
      <c r="C1588" s="13" t="s">
        <v>1128</v>
      </c>
      <c r="D1588" s="13" t="s">
        <v>1129</v>
      </c>
      <c r="E1588" s="13" t="s">
        <v>1130</v>
      </c>
      <c r="F1588" s="13" t="str">
        <f t="shared" si="793"/>
        <v>SH</v>
      </c>
      <c r="G1588" s="13" t="str">
        <f>VLOOKUP(LOWER(F1588)&amp;H1588,'Current pricing'!A:B,2,0)</f>
        <v>广汽集团</v>
      </c>
      <c r="H1588" s="13" t="s">
        <v>3600</v>
      </c>
      <c r="I1588" s="13" t="s">
        <v>1206</v>
      </c>
      <c r="J1588" s="13" t="s">
        <v>3692</v>
      </c>
      <c r="K1588" s="13">
        <v>-8800</v>
      </c>
      <c r="L1588" s="13">
        <v>1</v>
      </c>
      <c r="M1588" s="13">
        <v>26.42</v>
      </c>
      <c r="N1588" s="13">
        <f t="shared" si="832"/>
        <v>-232496.00000000003</v>
      </c>
      <c r="O1588" s="13">
        <f t="shared" si="833"/>
        <v>232496.00000000003</v>
      </c>
      <c r="P1588" s="19">
        <f t="shared" si="794"/>
        <v>4.6499200000000007</v>
      </c>
      <c r="Q1588" s="19">
        <f t="shared" si="803"/>
        <v>46.499200000000009</v>
      </c>
      <c r="R1588" s="13">
        <f t="shared" si="795"/>
        <v>232.5</v>
      </c>
      <c r="S1588" s="19">
        <f t="shared" si="834"/>
        <v>232212.35088000004</v>
      </c>
      <c r="T1588" s="13">
        <f t="shared" si="835"/>
        <v>-26.38776714545455</v>
      </c>
      <c r="U1588" s="13">
        <f>IF(ISNA(VLOOKUP(LOWER(F1588)&amp;H1588,Prices!A:C,3,0)),0,VLOOKUP(LOWER(F1588)&amp;H1588,Prices!A:C,3,0))</f>
        <v>27.22</v>
      </c>
      <c r="V1588" s="13">
        <f>IF(ISNA(VLOOKUP(LOWER(F1588)&amp;H1588,Prices!A:C,2,0)),0,VLOOKUP(LOWER(F1588)&amp;H1588,Prices!A:C,2,0))</f>
        <v>27.64</v>
      </c>
      <c r="W1588" s="13">
        <f t="shared" si="836"/>
        <v>-11019.649119999965</v>
      </c>
      <c r="X1588" s="13">
        <f t="shared" si="837"/>
        <v>-3696.000000000015</v>
      </c>
      <c r="Y1588" s="43">
        <f t="shared" si="838"/>
        <v>-4.7397155736012511E-2</v>
      </c>
      <c r="Z1588" s="49"/>
      <c r="AA1588" s="24"/>
    </row>
    <row r="1589" spans="1:27" s="13" customFormat="1" x14ac:dyDescent="0.15">
      <c r="A1589" s="12">
        <v>42871</v>
      </c>
      <c r="B1589" s="60" t="s">
        <v>3650</v>
      </c>
      <c r="C1589" s="13" t="s">
        <v>1128</v>
      </c>
      <c r="D1589" s="13" t="s">
        <v>1129</v>
      </c>
      <c r="E1589" s="13" t="s">
        <v>1130</v>
      </c>
      <c r="F1589" s="13" t="str">
        <f t="shared" si="793"/>
        <v>SZ</v>
      </c>
      <c r="G1589" s="13" t="str">
        <f>VLOOKUP(LOWER(F1589)&amp;H1589,'Current pricing'!A:B,2,0)</f>
        <v>苏 泊 尔</v>
      </c>
      <c r="H1589" s="13" t="s">
        <v>1188</v>
      </c>
      <c r="I1589" s="13" t="s">
        <v>1207</v>
      </c>
      <c r="J1589" s="13" t="s">
        <v>3719</v>
      </c>
      <c r="K1589" s="13">
        <v>1000</v>
      </c>
      <c r="L1589" s="13">
        <v>1</v>
      </c>
      <c r="M1589" s="13">
        <v>47.91</v>
      </c>
      <c r="N1589" s="13">
        <f t="shared" si="832"/>
        <v>47910</v>
      </c>
      <c r="O1589" s="13">
        <f t="shared" si="833"/>
        <v>47910</v>
      </c>
      <c r="P1589" s="19">
        <f t="shared" si="794"/>
        <v>0</v>
      </c>
      <c r="Q1589" s="19">
        <f t="shared" si="803"/>
        <v>9.5820000000000007</v>
      </c>
      <c r="R1589" s="13">
        <f t="shared" si="795"/>
        <v>0</v>
      </c>
      <c r="S1589" s="19">
        <f t="shared" si="834"/>
        <v>-47919.582000000002</v>
      </c>
      <c r="T1589" s="13">
        <f t="shared" si="835"/>
        <v>-47.919582000000005</v>
      </c>
      <c r="U1589" s="13">
        <f>IF(ISNA(VLOOKUP(LOWER(F1589)&amp;H1589,Prices!A:C,3,0)),0,VLOOKUP(LOWER(F1589)&amp;H1589,Prices!A:C,3,0))</f>
        <v>39.479999999999997</v>
      </c>
      <c r="V1589" s="13">
        <f>IF(ISNA(VLOOKUP(LOWER(F1589)&amp;H1589,Prices!A:C,2,0)),0,VLOOKUP(LOWER(F1589)&amp;H1589,Prices!A:C,2,0))</f>
        <v>41.55</v>
      </c>
      <c r="W1589" s="13">
        <f t="shared" si="836"/>
        <v>-6369.5820000000085</v>
      </c>
      <c r="X1589" s="13">
        <f t="shared" si="837"/>
        <v>2070.0000000000005</v>
      </c>
      <c r="Y1589" s="43">
        <f t="shared" si="838"/>
        <v>-0.13294890419536648</v>
      </c>
      <c r="Z1589" s="49"/>
      <c r="AA1589" s="24"/>
    </row>
    <row r="1590" spans="1:27" s="13" customFormat="1" x14ac:dyDescent="0.15">
      <c r="A1590" s="12">
        <v>42871</v>
      </c>
      <c r="B1590" s="60" t="s">
        <v>3651</v>
      </c>
      <c r="C1590" s="13" t="s">
        <v>1128</v>
      </c>
      <c r="D1590" s="13" t="s">
        <v>1129</v>
      </c>
      <c r="E1590" s="13" t="s">
        <v>1130</v>
      </c>
      <c r="F1590" s="13" t="str">
        <f t="shared" si="793"/>
        <v>SZ</v>
      </c>
      <c r="G1590" s="13" t="str">
        <f>VLOOKUP(LOWER(F1590)&amp;H1590,'Current pricing'!A:B,2,0)</f>
        <v>苏 泊 尔</v>
      </c>
      <c r="H1590" s="13" t="s">
        <v>1188</v>
      </c>
      <c r="I1590" s="13" t="s">
        <v>1207</v>
      </c>
      <c r="J1590" s="13" t="s">
        <v>3719</v>
      </c>
      <c r="K1590" s="13">
        <v>1000</v>
      </c>
      <c r="L1590" s="13">
        <v>1</v>
      </c>
      <c r="M1590" s="13">
        <v>47.82</v>
      </c>
      <c r="N1590" s="13">
        <f t="shared" si="832"/>
        <v>47820</v>
      </c>
      <c r="O1590" s="13">
        <f t="shared" si="833"/>
        <v>47820</v>
      </c>
      <c r="P1590" s="19">
        <f t="shared" si="794"/>
        <v>0</v>
      </c>
      <c r="Q1590" s="19">
        <f t="shared" si="803"/>
        <v>9.5640000000000001</v>
      </c>
      <c r="R1590" s="13">
        <f t="shared" si="795"/>
        <v>0</v>
      </c>
      <c r="S1590" s="19">
        <f t="shared" si="834"/>
        <v>-47829.563999999998</v>
      </c>
      <c r="T1590" s="13">
        <f t="shared" si="835"/>
        <v>-47.829563999999998</v>
      </c>
      <c r="U1590" s="13">
        <f>IF(ISNA(VLOOKUP(LOWER(F1590)&amp;H1590,Prices!A:C,3,0)),0,VLOOKUP(LOWER(F1590)&amp;H1590,Prices!A:C,3,0))</f>
        <v>39.479999999999997</v>
      </c>
      <c r="V1590" s="13">
        <f>IF(ISNA(VLOOKUP(LOWER(F1590)&amp;H1590,Prices!A:C,2,0)),0,VLOOKUP(LOWER(F1590)&amp;H1590,Prices!A:C,2,0))</f>
        <v>41.55</v>
      </c>
      <c r="W1590" s="13">
        <f t="shared" si="836"/>
        <v>-6279.5640000000003</v>
      </c>
      <c r="X1590" s="13">
        <f t="shared" si="837"/>
        <v>2070.0000000000005</v>
      </c>
      <c r="Y1590" s="43">
        <f t="shared" si="838"/>
        <v>-0.13131668757841908</v>
      </c>
      <c r="Z1590" s="49"/>
      <c r="AA1590" s="24"/>
    </row>
    <row r="1591" spans="1:27" s="13" customFormat="1" x14ac:dyDescent="0.15">
      <c r="A1591" s="12">
        <v>42872</v>
      </c>
      <c r="B1591" s="60" t="s">
        <v>3654</v>
      </c>
      <c r="C1591" s="13" t="s">
        <v>1128</v>
      </c>
      <c r="D1591" s="13" t="s">
        <v>1129</v>
      </c>
      <c r="E1591" s="13" t="s">
        <v>1130</v>
      </c>
      <c r="F1591" s="13" t="str">
        <f t="shared" si="793"/>
        <v>SZ</v>
      </c>
      <c r="G1591" s="13" t="str">
        <f>VLOOKUP(LOWER(F1591)&amp;H1591,'Current pricing'!A:B,2,0)</f>
        <v>苏 泊 尔</v>
      </c>
      <c r="H1591" s="13" t="s">
        <v>1188</v>
      </c>
      <c r="I1591" s="13" t="s">
        <v>1207</v>
      </c>
      <c r="J1591" s="13" t="s">
        <v>3719</v>
      </c>
      <c r="K1591" s="13">
        <v>1000</v>
      </c>
      <c r="L1591" s="13">
        <v>1</v>
      </c>
      <c r="M1591" s="13">
        <v>47.56</v>
      </c>
      <c r="N1591" s="13">
        <f t="shared" ref="N1591:N1606" si="839">K1591*M1591</f>
        <v>47560</v>
      </c>
      <c r="O1591" s="13">
        <f t="shared" ref="O1591:O1606" si="840">ABS(N1591)</f>
        <v>47560</v>
      </c>
      <c r="P1591" s="19">
        <f t="shared" si="794"/>
        <v>0</v>
      </c>
      <c r="Q1591" s="19">
        <f t="shared" si="803"/>
        <v>9.5120000000000005</v>
      </c>
      <c r="R1591" s="13">
        <f t="shared" si="795"/>
        <v>0</v>
      </c>
      <c r="S1591" s="19">
        <f t="shared" ref="S1591:S1606" si="841">-(N1591+P1591+Q1591+R1591)</f>
        <v>-47569.512000000002</v>
      </c>
      <c r="T1591" s="13">
        <f t="shared" ref="T1591:T1606" si="842">S1591/K1591</f>
        <v>-47.569512000000003</v>
      </c>
      <c r="U1591" s="13">
        <f>IF(ISNA(VLOOKUP(LOWER(F1591)&amp;H1591,Prices!A:C,3,0)),0,VLOOKUP(LOWER(F1591)&amp;H1591,Prices!A:C,3,0))</f>
        <v>39.479999999999997</v>
      </c>
      <c r="V1591" s="13">
        <f>IF(ISNA(VLOOKUP(LOWER(F1591)&amp;H1591,Prices!A:C,2,0)),0,VLOOKUP(LOWER(F1591)&amp;H1591,Prices!A:C,2,0))</f>
        <v>41.55</v>
      </c>
      <c r="W1591" s="13">
        <f t="shared" ref="W1591:W1606" si="843">IF(I1591="B",(V1591+T1591)*K1591,(V1591+T1591)*K1591)</f>
        <v>-6019.5120000000061</v>
      </c>
      <c r="X1591" s="13">
        <f t="shared" ref="X1591:X1606" si="844">K1591*(V1591-U1591)</f>
        <v>2070.0000000000005</v>
      </c>
      <c r="Y1591" s="43">
        <f t="shared" ref="Y1591:Y1606" si="845">W1591/O1591</f>
        <v>-0.12656669470142989</v>
      </c>
      <c r="Z1591" s="49"/>
      <c r="AA1591" s="24"/>
    </row>
    <row r="1592" spans="1:27" s="13" customFormat="1" x14ac:dyDescent="0.15">
      <c r="A1592" s="12">
        <v>42872</v>
      </c>
      <c r="B1592" s="60" t="s">
        <v>3655</v>
      </c>
      <c r="C1592" s="13" t="s">
        <v>1128</v>
      </c>
      <c r="D1592" s="13" t="s">
        <v>1129</v>
      </c>
      <c r="E1592" s="13" t="s">
        <v>1130</v>
      </c>
      <c r="F1592" s="13" t="str">
        <f t="shared" si="793"/>
        <v>SZ</v>
      </c>
      <c r="G1592" s="13" t="str">
        <f>VLOOKUP(LOWER(F1592)&amp;H1592,'Current pricing'!A:B,2,0)</f>
        <v>大族激光</v>
      </c>
      <c r="H1592" s="13" t="s">
        <v>1502</v>
      </c>
      <c r="I1592" s="13" t="s">
        <v>1207</v>
      </c>
      <c r="J1592" s="13" t="s">
        <v>4182</v>
      </c>
      <c r="K1592" s="13">
        <v>1500</v>
      </c>
      <c r="L1592" s="13">
        <v>1</v>
      </c>
      <c r="M1592" s="13">
        <v>33.179000000000002</v>
      </c>
      <c r="N1592" s="13">
        <f t="shared" si="839"/>
        <v>49768.5</v>
      </c>
      <c r="O1592" s="13">
        <f t="shared" si="840"/>
        <v>49768.5</v>
      </c>
      <c r="P1592" s="19">
        <f t="shared" si="794"/>
        <v>0</v>
      </c>
      <c r="Q1592" s="19">
        <f t="shared" si="803"/>
        <v>9.9537000000000013</v>
      </c>
      <c r="R1592" s="13">
        <f t="shared" si="795"/>
        <v>0</v>
      </c>
      <c r="S1592" s="19">
        <f t="shared" si="841"/>
        <v>-49778.453699999998</v>
      </c>
      <c r="T1592" s="13">
        <f t="shared" si="842"/>
        <v>-33.1856358</v>
      </c>
      <c r="U1592" s="13">
        <f>IF(ISNA(VLOOKUP(LOWER(F1592)&amp;H1592,Prices!A:C,3,0)),0,VLOOKUP(LOWER(F1592)&amp;H1592,Prices!A:C,3,0))</f>
        <v>50.1</v>
      </c>
      <c r="V1592" s="13">
        <f>IF(ISNA(VLOOKUP(LOWER(F1592)&amp;H1592,Prices!A:C,2,0)),0,VLOOKUP(LOWER(F1592)&amp;H1592,Prices!A:C,2,0))</f>
        <v>52.35</v>
      </c>
      <c r="W1592" s="13">
        <f t="shared" si="843"/>
        <v>28746.546300000002</v>
      </c>
      <c r="X1592" s="13">
        <f t="shared" si="844"/>
        <v>3375</v>
      </c>
      <c r="Y1592" s="43">
        <f t="shared" si="845"/>
        <v>0.57760523825311194</v>
      </c>
      <c r="Z1592" s="49"/>
      <c r="AA1592" s="24"/>
    </row>
    <row r="1593" spans="1:27" s="13" customFormat="1" x14ac:dyDescent="0.15">
      <c r="A1593" s="12">
        <v>42872</v>
      </c>
      <c r="B1593" s="60" t="s">
        <v>3656</v>
      </c>
      <c r="C1593" s="13" t="s">
        <v>1128</v>
      </c>
      <c r="D1593" s="13" t="s">
        <v>1129</v>
      </c>
      <c r="E1593" s="13" t="s">
        <v>1130</v>
      </c>
      <c r="F1593" s="13" t="str">
        <f t="shared" si="793"/>
        <v>SZ</v>
      </c>
      <c r="G1593" s="13" t="str">
        <f>VLOOKUP(LOWER(F1593)&amp;H1593,'Current pricing'!A:B,2,0)</f>
        <v>大族激光</v>
      </c>
      <c r="H1593" s="13" t="s">
        <v>1502</v>
      </c>
      <c r="I1593" s="13" t="s">
        <v>1207</v>
      </c>
      <c r="J1593" s="13" t="s">
        <v>4182</v>
      </c>
      <c r="K1593" s="13">
        <v>1500</v>
      </c>
      <c r="L1593" s="13">
        <v>1</v>
      </c>
      <c r="M1593" s="13">
        <v>33.18</v>
      </c>
      <c r="N1593" s="13">
        <f t="shared" si="839"/>
        <v>49770</v>
      </c>
      <c r="O1593" s="13">
        <f t="shared" si="840"/>
        <v>49770</v>
      </c>
      <c r="P1593" s="19">
        <f t="shared" si="794"/>
        <v>0</v>
      </c>
      <c r="Q1593" s="19">
        <f t="shared" si="803"/>
        <v>9.9540000000000006</v>
      </c>
      <c r="R1593" s="13">
        <f t="shared" si="795"/>
        <v>0</v>
      </c>
      <c r="S1593" s="19">
        <f t="shared" si="841"/>
        <v>-49779.953999999998</v>
      </c>
      <c r="T1593" s="13">
        <f t="shared" si="842"/>
        <v>-33.186636</v>
      </c>
      <c r="U1593" s="13">
        <f>IF(ISNA(VLOOKUP(LOWER(F1593)&amp;H1593,Prices!A:C,3,0)),0,VLOOKUP(LOWER(F1593)&amp;H1593,Prices!A:C,3,0))</f>
        <v>50.1</v>
      </c>
      <c r="V1593" s="13">
        <f>IF(ISNA(VLOOKUP(LOWER(F1593)&amp;H1593,Prices!A:C,2,0)),0,VLOOKUP(LOWER(F1593)&amp;H1593,Prices!A:C,2,0))</f>
        <v>52.35</v>
      </c>
      <c r="W1593" s="13">
        <f t="shared" si="843"/>
        <v>28745.046000000002</v>
      </c>
      <c r="X1593" s="13">
        <f t="shared" si="844"/>
        <v>3375</v>
      </c>
      <c r="Y1593" s="43">
        <f t="shared" si="845"/>
        <v>0.57755768535262209</v>
      </c>
      <c r="Z1593" s="49"/>
      <c r="AA1593" s="24"/>
    </row>
    <row r="1594" spans="1:27" s="13" customFormat="1" x14ac:dyDescent="0.15">
      <c r="A1594" s="12">
        <v>42872</v>
      </c>
      <c r="B1594" s="60" t="s">
        <v>3657</v>
      </c>
      <c r="C1594" s="13" t="s">
        <v>1128</v>
      </c>
      <c r="D1594" s="13" t="s">
        <v>1129</v>
      </c>
      <c r="E1594" s="13" t="s">
        <v>1130</v>
      </c>
      <c r="F1594" s="13" t="str">
        <f t="shared" si="793"/>
        <v>SZ</v>
      </c>
      <c r="G1594" s="13" t="str">
        <f>VLOOKUP(LOWER(F1594)&amp;H1594,'Current pricing'!A:B,2,0)</f>
        <v>海康威视</v>
      </c>
      <c r="H1594" s="13" t="s">
        <v>1504</v>
      </c>
      <c r="I1594" s="13" t="s">
        <v>1207</v>
      </c>
      <c r="J1594" s="13" t="s">
        <v>4335</v>
      </c>
      <c r="K1594" s="13">
        <v>1800</v>
      </c>
      <c r="L1594" s="13">
        <v>1</v>
      </c>
      <c r="M1594" s="13">
        <v>26.35</v>
      </c>
      <c r="N1594" s="13">
        <f t="shared" si="839"/>
        <v>47430</v>
      </c>
      <c r="O1594" s="13">
        <f t="shared" si="840"/>
        <v>47430</v>
      </c>
      <c r="P1594" s="19">
        <f t="shared" si="794"/>
        <v>0</v>
      </c>
      <c r="Q1594" s="19">
        <f t="shared" si="803"/>
        <v>9.4860000000000007</v>
      </c>
      <c r="R1594" s="13">
        <f t="shared" si="795"/>
        <v>0</v>
      </c>
      <c r="S1594" s="19">
        <f t="shared" si="841"/>
        <v>-47439.485999999997</v>
      </c>
      <c r="T1594" s="13">
        <f t="shared" si="842"/>
        <v>-26.355269999999997</v>
      </c>
      <c r="U1594" s="13">
        <f>IF(ISNA(VLOOKUP(LOWER(F1594)&amp;H1594,Prices!A:C,3,0)),0,VLOOKUP(LOWER(F1594)&amp;H1594,Prices!A:C,3,0))</f>
        <v>38.950000000000003</v>
      </c>
      <c r="V1594" s="13">
        <f>IF(ISNA(VLOOKUP(LOWER(F1594)&amp;H1594,Prices!A:C,2,0)),0,VLOOKUP(LOWER(F1594)&amp;H1594,Prices!A:C,2,0))</f>
        <v>39.9</v>
      </c>
      <c r="W1594" s="13">
        <f t="shared" si="843"/>
        <v>24380.514000000003</v>
      </c>
      <c r="X1594" s="13">
        <f t="shared" si="844"/>
        <v>1709.9999999999923</v>
      </c>
      <c r="Y1594" s="43">
        <f t="shared" si="845"/>
        <v>0.51403149905123346</v>
      </c>
      <c r="Z1594" s="49"/>
      <c r="AA1594" s="24"/>
    </row>
    <row r="1595" spans="1:27" s="8" customFormat="1" x14ac:dyDescent="0.15">
      <c r="A1595" s="6">
        <v>42872</v>
      </c>
      <c r="B1595" s="67" t="s">
        <v>3658</v>
      </c>
      <c r="C1595" s="8" t="s">
        <v>1128</v>
      </c>
      <c r="D1595" s="13" t="s">
        <v>1129</v>
      </c>
      <c r="E1595" s="13" t="s">
        <v>1130</v>
      </c>
      <c r="F1595" s="8" t="str">
        <f t="shared" si="793"/>
        <v>SH</v>
      </c>
      <c r="G1595" s="8" t="str">
        <f>VLOOKUP(LOWER(F1595)&amp;H1595,'Current pricing'!A:B,2,0)</f>
        <v>福耀玻璃</v>
      </c>
      <c r="H1595" s="8" t="s">
        <v>2063</v>
      </c>
      <c r="I1595" s="8" t="s">
        <v>1207</v>
      </c>
      <c r="J1595" s="8" t="s">
        <v>3986</v>
      </c>
      <c r="K1595" s="8">
        <v>2100</v>
      </c>
      <c r="L1595" s="8">
        <v>1</v>
      </c>
      <c r="M1595" s="8">
        <v>22.94</v>
      </c>
      <c r="N1595" s="8">
        <f t="shared" si="839"/>
        <v>48174</v>
      </c>
      <c r="O1595" s="8">
        <f t="shared" si="840"/>
        <v>48174</v>
      </c>
      <c r="P1595" s="56">
        <f t="shared" si="794"/>
        <v>0.96348000000000011</v>
      </c>
      <c r="Q1595" s="56">
        <f t="shared" si="803"/>
        <v>9.6348000000000003</v>
      </c>
      <c r="R1595" s="8">
        <f t="shared" si="795"/>
        <v>0</v>
      </c>
      <c r="S1595" s="56">
        <f t="shared" si="841"/>
        <v>-48184.598279999998</v>
      </c>
      <c r="T1595" s="8">
        <f t="shared" si="842"/>
        <v>-22.9450468</v>
      </c>
      <c r="U1595" s="8">
        <f>IF(ISNA(VLOOKUP(LOWER(F1595)&amp;H1595,Prices!A:C,3,0)),0,VLOOKUP(LOWER(F1595)&amp;H1595,Prices!A:C,3,0))</f>
        <v>27.09</v>
      </c>
      <c r="V1595" s="8">
        <f>IF(ISNA(VLOOKUP(LOWER(F1595)&amp;H1595,Prices!A:C,2,0)),0,VLOOKUP(LOWER(F1595)&amp;H1595,Prices!A:C,2,0))</f>
        <v>27.8</v>
      </c>
      <c r="W1595" s="8">
        <f t="shared" si="843"/>
        <v>10195.401720000002</v>
      </c>
      <c r="X1595" s="8">
        <f t="shared" si="844"/>
        <v>1491.0000000000018</v>
      </c>
      <c r="Y1595" s="57">
        <f t="shared" si="845"/>
        <v>0.21163701830863124</v>
      </c>
      <c r="Z1595" s="58"/>
      <c r="AA1595" s="59"/>
    </row>
    <row r="1596" spans="1:27" s="8" customFormat="1" x14ac:dyDescent="0.15">
      <c r="A1596" s="6">
        <v>42872</v>
      </c>
      <c r="B1596" s="67" t="s">
        <v>3659</v>
      </c>
      <c r="C1596" s="8" t="s">
        <v>1128</v>
      </c>
      <c r="D1596" s="13" t="s">
        <v>1129</v>
      </c>
      <c r="E1596" s="13" t="s">
        <v>1130</v>
      </c>
      <c r="F1596" s="8" t="str">
        <f t="shared" si="793"/>
        <v>SH</v>
      </c>
      <c r="G1596" s="8" t="str">
        <f>VLOOKUP(LOWER(F1596)&amp;H1596,'Current pricing'!A:B,2,0)</f>
        <v>福耀玻璃</v>
      </c>
      <c r="H1596" s="8" t="s">
        <v>2063</v>
      </c>
      <c r="I1596" s="8" t="s">
        <v>1207</v>
      </c>
      <c r="J1596" s="8" t="s">
        <v>3986</v>
      </c>
      <c r="K1596" s="8">
        <v>2100</v>
      </c>
      <c r="L1596" s="8">
        <v>1</v>
      </c>
      <c r="M1596" s="8">
        <v>22.93</v>
      </c>
      <c r="N1596" s="8">
        <f t="shared" si="839"/>
        <v>48153</v>
      </c>
      <c r="O1596" s="8">
        <f t="shared" si="840"/>
        <v>48153</v>
      </c>
      <c r="P1596" s="56">
        <f t="shared" si="794"/>
        <v>0.96306000000000003</v>
      </c>
      <c r="Q1596" s="56">
        <f t="shared" si="803"/>
        <v>9.6306000000000012</v>
      </c>
      <c r="R1596" s="8">
        <f t="shared" si="795"/>
        <v>0</v>
      </c>
      <c r="S1596" s="56">
        <f t="shared" si="841"/>
        <v>-48163.593659999999</v>
      </c>
      <c r="T1596" s="8">
        <f t="shared" si="842"/>
        <v>-22.935044599999998</v>
      </c>
      <c r="U1596" s="8">
        <f>IF(ISNA(VLOOKUP(LOWER(F1596)&amp;H1596,Prices!A:C,3,0)),0,VLOOKUP(LOWER(F1596)&amp;H1596,Prices!A:C,3,0))</f>
        <v>27.09</v>
      </c>
      <c r="V1596" s="8">
        <f>IF(ISNA(VLOOKUP(LOWER(F1596)&amp;H1596,Prices!A:C,2,0)),0,VLOOKUP(LOWER(F1596)&amp;H1596,Prices!A:C,2,0))</f>
        <v>27.8</v>
      </c>
      <c r="W1596" s="8">
        <f t="shared" si="843"/>
        <v>10216.406340000007</v>
      </c>
      <c r="X1596" s="8">
        <f t="shared" si="844"/>
        <v>1491.0000000000018</v>
      </c>
      <c r="Y1596" s="57">
        <f t="shared" si="845"/>
        <v>0.21216552115133028</v>
      </c>
      <c r="Z1596" s="58"/>
      <c r="AA1596" s="59"/>
    </row>
    <row r="1597" spans="1:27" s="13" customFormat="1" x14ac:dyDescent="0.15">
      <c r="A1597" s="12">
        <v>42872</v>
      </c>
      <c r="B1597" s="60" t="s">
        <v>3660</v>
      </c>
      <c r="C1597" s="13" t="s">
        <v>1128</v>
      </c>
      <c r="D1597" s="13" t="s">
        <v>1129</v>
      </c>
      <c r="E1597" s="13" t="s">
        <v>1130</v>
      </c>
      <c r="F1597" s="13" t="str">
        <f t="shared" si="793"/>
        <v>SZ</v>
      </c>
      <c r="G1597" s="13" t="str">
        <f>VLOOKUP(LOWER(F1597)&amp;H1597,'Current pricing'!A:B,2,0)</f>
        <v>海康威视</v>
      </c>
      <c r="H1597" s="13" t="s">
        <v>1504</v>
      </c>
      <c r="I1597" s="13" t="s">
        <v>1207</v>
      </c>
      <c r="J1597" s="13" t="s">
        <v>4335</v>
      </c>
      <c r="K1597" s="13">
        <v>1800</v>
      </c>
      <c r="L1597" s="13">
        <v>1</v>
      </c>
      <c r="M1597" s="13">
        <v>26.33</v>
      </c>
      <c r="N1597" s="13">
        <f t="shared" si="839"/>
        <v>47394</v>
      </c>
      <c r="O1597" s="13">
        <f t="shared" si="840"/>
        <v>47394</v>
      </c>
      <c r="P1597" s="19">
        <f t="shared" si="794"/>
        <v>0</v>
      </c>
      <c r="Q1597" s="19">
        <f t="shared" si="803"/>
        <v>9.4787999999999997</v>
      </c>
      <c r="R1597" s="13">
        <f t="shared" si="795"/>
        <v>0</v>
      </c>
      <c r="S1597" s="19">
        <f t="shared" si="841"/>
        <v>-47403.478799999997</v>
      </c>
      <c r="T1597" s="13">
        <f t="shared" si="842"/>
        <v>-26.335265999999997</v>
      </c>
      <c r="U1597" s="13">
        <f>IF(ISNA(VLOOKUP(LOWER(F1597)&amp;H1597,Prices!A:C,3,0)),0,VLOOKUP(LOWER(F1597)&amp;H1597,Prices!A:C,3,0))</f>
        <v>38.950000000000003</v>
      </c>
      <c r="V1597" s="13">
        <f>IF(ISNA(VLOOKUP(LOWER(F1597)&amp;H1597,Prices!A:C,2,0)),0,VLOOKUP(LOWER(F1597)&amp;H1597,Prices!A:C,2,0))</f>
        <v>39.9</v>
      </c>
      <c r="W1597" s="13">
        <f t="shared" si="843"/>
        <v>24416.521200000003</v>
      </c>
      <c r="X1597" s="13">
        <f t="shared" si="844"/>
        <v>1709.9999999999923</v>
      </c>
      <c r="Y1597" s="43">
        <f t="shared" si="845"/>
        <v>0.51518169388530199</v>
      </c>
      <c r="Z1597" s="49"/>
      <c r="AA1597" s="24"/>
    </row>
    <row r="1598" spans="1:27" s="13" customFormat="1" x14ac:dyDescent="0.15">
      <c r="A1598" s="12">
        <v>42872</v>
      </c>
      <c r="B1598" s="60" t="s">
        <v>3661</v>
      </c>
      <c r="C1598" s="13" t="s">
        <v>1128</v>
      </c>
      <c r="D1598" s="13" t="s">
        <v>1129</v>
      </c>
      <c r="E1598" s="13" t="s">
        <v>1130</v>
      </c>
      <c r="F1598" s="13" t="str">
        <f t="shared" si="793"/>
        <v>SH</v>
      </c>
      <c r="G1598" s="13" t="str">
        <f>VLOOKUP(LOWER(F1598)&amp;H1598,'Current pricing'!A:B,2,0)</f>
        <v>招商银行</v>
      </c>
      <c r="H1598" s="13" t="s">
        <v>1314</v>
      </c>
      <c r="I1598" s="13" t="s">
        <v>1207</v>
      </c>
      <c r="J1598" s="13" t="s">
        <v>4335</v>
      </c>
      <c r="K1598" s="13">
        <v>2400</v>
      </c>
      <c r="L1598" s="13">
        <v>1</v>
      </c>
      <c r="M1598" s="13">
        <v>20.22</v>
      </c>
      <c r="N1598" s="13">
        <f t="shared" si="839"/>
        <v>48528</v>
      </c>
      <c r="O1598" s="13">
        <f t="shared" si="840"/>
        <v>48528</v>
      </c>
      <c r="P1598" s="19">
        <f t="shared" si="794"/>
        <v>0.97056000000000009</v>
      </c>
      <c r="Q1598" s="19">
        <f t="shared" si="803"/>
        <v>9.7056000000000004</v>
      </c>
      <c r="R1598" s="13">
        <f t="shared" si="795"/>
        <v>0</v>
      </c>
      <c r="S1598" s="19">
        <f t="shared" si="841"/>
        <v>-48538.676160000003</v>
      </c>
      <c r="T1598" s="13">
        <f t="shared" si="842"/>
        <v>-20.2244484</v>
      </c>
      <c r="U1598" s="13">
        <f>IF(ISNA(VLOOKUP(LOWER(F1598)&amp;H1598,Prices!A:C,3,0)),0,VLOOKUP(LOWER(F1598)&amp;H1598,Prices!A:C,3,0))</f>
        <v>27.06</v>
      </c>
      <c r="V1598" s="13">
        <f>IF(ISNA(VLOOKUP(LOWER(F1598)&amp;H1598,Prices!A:C,2,0)),0,VLOOKUP(LOWER(F1598)&amp;H1598,Prices!A:C,2,0))</f>
        <v>26.61</v>
      </c>
      <c r="W1598" s="13">
        <f t="shared" si="843"/>
        <v>15325.323839999999</v>
      </c>
      <c r="X1598" s="13">
        <f t="shared" si="844"/>
        <v>-1079.9999999999982</v>
      </c>
      <c r="Y1598" s="43">
        <f t="shared" si="845"/>
        <v>0.31580373887240354</v>
      </c>
      <c r="Z1598" s="49"/>
      <c r="AA1598" s="24"/>
    </row>
    <row r="1599" spans="1:27" s="8" customFormat="1" x14ac:dyDescent="0.15">
      <c r="A1599" s="6">
        <v>42872</v>
      </c>
      <c r="B1599" s="67" t="s">
        <v>3662</v>
      </c>
      <c r="C1599" s="8" t="s">
        <v>1128</v>
      </c>
      <c r="D1599" s="13" t="s">
        <v>1129</v>
      </c>
      <c r="E1599" s="13" t="s">
        <v>1130</v>
      </c>
      <c r="F1599" s="8" t="str">
        <f t="shared" si="793"/>
        <v>SH</v>
      </c>
      <c r="G1599" s="8" t="str">
        <f>VLOOKUP(LOWER(F1599)&amp;H1599,'Current pricing'!A:B,2,0)</f>
        <v>中国人寿</v>
      </c>
      <c r="H1599" s="8" t="s">
        <v>1938</v>
      </c>
      <c r="I1599" s="8" t="s">
        <v>1207</v>
      </c>
      <c r="J1599" s="8" t="s">
        <v>3986</v>
      </c>
      <c r="K1599" s="8">
        <v>1800</v>
      </c>
      <c r="L1599" s="8">
        <v>1</v>
      </c>
      <c r="M1599" s="8">
        <v>26.36</v>
      </c>
      <c r="N1599" s="8">
        <f t="shared" si="839"/>
        <v>47448</v>
      </c>
      <c r="O1599" s="8">
        <f t="shared" si="840"/>
        <v>47448</v>
      </c>
      <c r="P1599" s="56">
        <f t="shared" si="794"/>
        <v>0.94896000000000003</v>
      </c>
      <c r="Q1599" s="56">
        <f t="shared" si="803"/>
        <v>9.4896000000000011</v>
      </c>
      <c r="R1599" s="8">
        <f t="shared" si="795"/>
        <v>0</v>
      </c>
      <c r="S1599" s="56">
        <f t="shared" si="841"/>
        <v>-47458.438560000002</v>
      </c>
      <c r="T1599" s="8">
        <f t="shared" si="842"/>
        <v>-26.365799200000001</v>
      </c>
      <c r="U1599" s="8">
        <f>IF(ISNA(VLOOKUP(LOWER(F1599)&amp;H1599,Prices!A:C,3,0)),0,VLOOKUP(LOWER(F1599)&amp;H1599,Prices!A:C,3,0))</f>
        <v>33.08</v>
      </c>
      <c r="V1599" s="8">
        <f>IF(ISNA(VLOOKUP(LOWER(F1599)&amp;H1599,Prices!A:C,2,0)),0,VLOOKUP(LOWER(F1599)&amp;H1599,Prices!A:C,2,0))</f>
        <v>32.520000000000003</v>
      </c>
      <c r="W1599" s="8">
        <f t="shared" si="843"/>
        <v>11077.561440000003</v>
      </c>
      <c r="X1599" s="8">
        <f t="shared" si="844"/>
        <v>-1007.9999999999914</v>
      </c>
      <c r="Y1599" s="57">
        <f t="shared" si="845"/>
        <v>0.2334674051593324</v>
      </c>
      <c r="Z1599" s="58"/>
      <c r="AA1599" s="59"/>
    </row>
    <row r="1600" spans="1:27" s="13" customFormat="1" x14ac:dyDescent="0.15">
      <c r="A1600" s="12">
        <v>42872</v>
      </c>
      <c r="B1600" s="60" t="s">
        <v>3663</v>
      </c>
      <c r="C1600" s="13" t="s">
        <v>1128</v>
      </c>
      <c r="D1600" s="13" t="s">
        <v>1129</v>
      </c>
      <c r="E1600" s="13" t="s">
        <v>1130</v>
      </c>
      <c r="F1600" s="13" t="str">
        <f t="shared" si="793"/>
        <v>SZ</v>
      </c>
      <c r="G1600" s="13" t="str">
        <f>VLOOKUP(LOWER(F1600)&amp;H1600,'Current pricing'!A:B,2,0)</f>
        <v>苏 泊 尔</v>
      </c>
      <c r="H1600" s="13" t="s">
        <v>1188</v>
      </c>
      <c r="I1600" s="13" t="s">
        <v>1207</v>
      </c>
      <c r="J1600" s="13" t="s">
        <v>3719</v>
      </c>
      <c r="K1600" s="13">
        <v>1000</v>
      </c>
      <c r="L1600" s="13">
        <v>1</v>
      </c>
      <c r="M1600" s="13">
        <v>47.3</v>
      </c>
      <c r="N1600" s="13">
        <f t="shared" si="839"/>
        <v>47300</v>
      </c>
      <c r="O1600" s="13">
        <f t="shared" si="840"/>
        <v>47300</v>
      </c>
      <c r="P1600" s="19">
        <f t="shared" si="794"/>
        <v>0</v>
      </c>
      <c r="Q1600" s="19">
        <f t="shared" si="803"/>
        <v>9.4600000000000009</v>
      </c>
      <c r="R1600" s="13">
        <f t="shared" si="795"/>
        <v>0</v>
      </c>
      <c r="S1600" s="19">
        <f t="shared" si="841"/>
        <v>-47309.46</v>
      </c>
      <c r="T1600" s="13">
        <f t="shared" si="842"/>
        <v>-47.309460000000001</v>
      </c>
      <c r="U1600" s="13">
        <f>IF(ISNA(VLOOKUP(LOWER(F1600)&amp;H1600,Prices!A:C,3,0)),0,VLOOKUP(LOWER(F1600)&amp;H1600,Prices!A:C,3,0))</f>
        <v>39.479999999999997</v>
      </c>
      <c r="V1600" s="13">
        <f>IF(ISNA(VLOOKUP(LOWER(F1600)&amp;H1600,Prices!A:C,2,0)),0,VLOOKUP(LOWER(F1600)&amp;H1600,Prices!A:C,2,0))</f>
        <v>41.55</v>
      </c>
      <c r="W1600" s="13">
        <f t="shared" si="843"/>
        <v>-5759.4600000000046</v>
      </c>
      <c r="X1600" s="13">
        <f t="shared" si="844"/>
        <v>2070.0000000000005</v>
      </c>
      <c r="Y1600" s="43">
        <f t="shared" si="845"/>
        <v>-0.1217644820295984</v>
      </c>
      <c r="Z1600" s="49"/>
      <c r="AA1600" s="24"/>
    </row>
    <row r="1601" spans="1:27" s="13" customFormat="1" x14ac:dyDescent="0.15">
      <c r="A1601" s="12">
        <v>42872</v>
      </c>
      <c r="B1601" s="60" t="s">
        <v>3664</v>
      </c>
      <c r="C1601" s="13" t="s">
        <v>1128</v>
      </c>
      <c r="D1601" s="13" t="s">
        <v>1129</v>
      </c>
      <c r="E1601" s="13" t="s">
        <v>1130</v>
      </c>
      <c r="F1601" s="13" t="str">
        <f t="shared" si="793"/>
        <v>SH</v>
      </c>
      <c r="G1601" s="13" t="str">
        <f>VLOOKUP(LOWER(F1601)&amp;H1601,'Current pricing'!A:B,2,0)</f>
        <v>招商银行</v>
      </c>
      <c r="H1601" s="13" t="s">
        <v>1314</v>
      </c>
      <c r="I1601" s="13" t="s">
        <v>1207</v>
      </c>
      <c r="J1601" s="13" t="s">
        <v>4335</v>
      </c>
      <c r="K1601" s="13">
        <v>2400</v>
      </c>
      <c r="L1601" s="13">
        <v>1</v>
      </c>
      <c r="M1601" s="13">
        <v>20.22</v>
      </c>
      <c r="N1601" s="13">
        <f t="shared" si="839"/>
        <v>48528</v>
      </c>
      <c r="O1601" s="13">
        <f t="shared" si="840"/>
        <v>48528</v>
      </c>
      <c r="P1601" s="19">
        <f t="shared" si="794"/>
        <v>0.97056000000000009</v>
      </c>
      <c r="Q1601" s="19">
        <f t="shared" si="803"/>
        <v>9.7056000000000004</v>
      </c>
      <c r="R1601" s="13">
        <f t="shared" si="795"/>
        <v>0</v>
      </c>
      <c r="S1601" s="19">
        <f t="shared" si="841"/>
        <v>-48538.676160000003</v>
      </c>
      <c r="T1601" s="13">
        <f t="shared" si="842"/>
        <v>-20.2244484</v>
      </c>
      <c r="U1601" s="13">
        <f>IF(ISNA(VLOOKUP(LOWER(F1601)&amp;H1601,Prices!A:C,3,0)),0,VLOOKUP(LOWER(F1601)&amp;H1601,Prices!A:C,3,0))</f>
        <v>27.06</v>
      </c>
      <c r="V1601" s="13">
        <f>IF(ISNA(VLOOKUP(LOWER(F1601)&amp;H1601,Prices!A:C,2,0)),0,VLOOKUP(LOWER(F1601)&amp;H1601,Prices!A:C,2,0))</f>
        <v>26.61</v>
      </c>
      <c r="W1601" s="13">
        <f t="shared" si="843"/>
        <v>15325.323839999999</v>
      </c>
      <c r="X1601" s="13">
        <f t="shared" si="844"/>
        <v>-1079.9999999999982</v>
      </c>
      <c r="Y1601" s="43">
        <f t="shared" si="845"/>
        <v>0.31580373887240354</v>
      </c>
      <c r="Z1601" s="49"/>
      <c r="AA1601" s="24"/>
    </row>
    <row r="1602" spans="1:27" s="8" customFormat="1" x14ac:dyDescent="0.15">
      <c r="A1602" s="6">
        <v>42872</v>
      </c>
      <c r="B1602" s="67" t="s">
        <v>3665</v>
      </c>
      <c r="C1602" s="8" t="s">
        <v>1128</v>
      </c>
      <c r="D1602" s="13" t="s">
        <v>1129</v>
      </c>
      <c r="E1602" s="13" t="s">
        <v>1130</v>
      </c>
      <c r="F1602" s="8" t="str">
        <f t="shared" si="793"/>
        <v>SH</v>
      </c>
      <c r="G1602" s="8" t="str">
        <f>VLOOKUP(LOWER(F1602)&amp;H1602,'Current pricing'!A:B,2,0)</f>
        <v>中国人寿</v>
      </c>
      <c r="H1602" s="8" t="s">
        <v>1938</v>
      </c>
      <c r="I1602" s="8" t="s">
        <v>1207</v>
      </c>
      <c r="J1602" s="8" t="s">
        <v>3986</v>
      </c>
      <c r="K1602" s="8">
        <v>1800</v>
      </c>
      <c r="L1602" s="8">
        <v>1</v>
      </c>
      <c r="M1602" s="8">
        <v>26.5</v>
      </c>
      <c r="N1602" s="8">
        <f t="shared" si="839"/>
        <v>47700</v>
      </c>
      <c r="O1602" s="8">
        <f t="shared" si="840"/>
        <v>47700</v>
      </c>
      <c r="P1602" s="56">
        <f t="shared" si="794"/>
        <v>0.95400000000000007</v>
      </c>
      <c r="Q1602" s="56">
        <f t="shared" si="803"/>
        <v>9.5400000000000009</v>
      </c>
      <c r="R1602" s="8">
        <f t="shared" si="795"/>
        <v>0</v>
      </c>
      <c r="S1602" s="56">
        <f t="shared" si="841"/>
        <v>-47710.493999999999</v>
      </c>
      <c r="T1602" s="8">
        <f t="shared" si="842"/>
        <v>-26.50583</v>
      </c>
      <c r="U1602" s="8">
        <f>IF(ISNA(VLOOKUP(LOWER(F1602)&amp;H1602,Prices!A:C,3,0)),0,VLOOKUP(LOWER(F1602)&amp;H1602,Prices!A:C,3,0))</f>
        <v>33.08</v>
      </c>
      <c r="V1602" s="8">
        <f>IF(ISNA(VLOOKUP(LOWER(F1602)&amp;H1602,Prices!A:C,2,0)),0,VLOOKUP(LOWER(F1602)&amp;H1602,Prices!A:C,2,0))</f>
        <v>32.520000000000003</v>
      </c>
      <c r="W1602" s="8">
        <f t="shared" si="843"/>
        <v>10825.506000000007</v>
      </c>
      <c r="X1602" s="8">
        <f t="shared" si="844"/>
        <v>-1007.9999999999914</v>
      </c>
      <c r="Y1602" s="57">
        <f t="shared" si="845"/>
        <v>0.22694981132075487</v>
      </c>
      <c r="Z1602" s="58"/>
      <c r="AA1602" s="59"/>
    </row>
    <row r="1603" spans="1:27" s="8" customFormat="1" x14ac:dyDescent="0.15">
      <c r="A1603" s="6">
        <v>42872</v>
      </c>
      <c r="B1603" s="67" t="s">
        <v>3666</v>
      </c>
      <c r="C1603" s="8" t="s">
        <v>1128</v>
      </c>
      <c r="D1603" s="13" t="s">
        <v>1129</v>
      </c>
      <c r="E1603" s="13" t="s">
        <v>1130</v>
      </c>
      <c r="F1603" s="8" t="str">
        <f t="shared" ref="F1603:F1666" si="846">IF(OR(LEFT(H1603,1)="6",H1603="510050"),"SH","SZ")</f>
        <v>SH</v>
      </c>
      <c r="G1603" s="8" t="str">
        <f>VLOOKUP(LOWER(F1603)&amp;H1603,'Current pricing'!A:B,2,0)</f>
        <v>中国人寿</v>
      </c>
      <c r="H1603" s="8" t="s">
        <v>1938</v>
      </c>
      <c r="I1603" s="8" t="s">
        <v>1207</v>
      </c>
      <c r="J1603" s="8" t="s">
        <v>3986</v>
      </c>
      <c r="K1603" s="8">
        <v>1800</v>
      </c>
      <c r="L1603" s="8">
        <v>1</v>
      </c>
      <c r="M1603" s="8">
        <v>26.56</v>
      </c>
      <c r="N1603" s="8">
        <f t="shared" si="839"/>
        <v>47808</v>
      </c>
      <c r="O1603" s="8">
        <f t="shared" si="840"/>
        <v>47808</v>
      </c>
      <c r="P1603" s="56">
        <f t="shared" ref="P1603:P1666" si="847">IF(H1603="510050",0,IF(F1603="SZ",0,ABS(N1603*0.2%%)))</f>
        <v>0.95616000000000012</v>
      </c>
      <c r="Q1603" s="56">
        <f t="shared" si="803"/>
        <v>9.5616000000000003</v>
      </c>
      <c r="R1603" s="8">
        <f t="shared" ref="R1603:R1666" si="848">IF(H1603="510050",0,ROUND(IF(OR(I1603="B",I1603="D"),0,ABS(N1603*0.001)),2))</f>
        <v>0</v>
      </c>
      <c r="S1603" s="56">
        <f t="shared" si="841"/>
        <v>-47818.517760000002</v>
      </c>
      <c r="T1603" s="8">
        <f t="shared" si="842"/>
        <v>-26.5658432</v>
      </c>
      <c r="U1603" s="8">
        <f>IF(ISNA(VLOOKUP(LOWER(F1603)&amp;H1603,Prices!A:C,3,0)),0,VLOOKUP(LOWER(F1603)&amp;H1603,Prices!A:C,3,0))</f>
        <v>33.08</v>
      </c>
      <c r="V1603" s="8">
        <f>IF(ISNA(VLOOKUP(LOWER(F1603)&amp;H1603,Prices!A:C,2,0)),0,VLOOKUP(LOWER(F1603)&amp;H1603,Prices!A:C,2,0))</f>
        <v>32.520000000000003</v>
      </c>
      <c r="W1603" s="8">
        <f t="shared" si="843"/>
        <v>10717.482240000007</v>
      </c>
      <c r="X1603" s="8">
        <f t="shared" si="844"/>
        <v>-1007.9999999999914</v>
      </c>
      <c r="Y1603" s="57">
        <f t="shared" si="845"/>
        <v>0.22417759036144591</v>
      </c>
      <c r="Z1603" s="58"/>
      <c r="AA1603" s="59"/>
    </row>
    <row r="1604" spans="1:27" s="13" customFormat="1" x14ac:dyDescent="0.15">
      <c r="A1604" s="12">
        <v>42872</v>
      </c>
      <c r="B1604" s="60" t="s">
        <v>2149</v>
      </c>
      <c r="C1604" s="13" t="s">
        <v>1128</v>
      </c>
      <c r="D1604" s="13" t="s">
        <v>1129</v>
      </c>
      <c r="E1604" s="13" t="s">
        <v>1130</v>
      </c>
      <c r="F1604" s="13" t="str">
        <f t="shared" si="846"/>
        <v>SH</v>
      </c>
      <c r="G1604" s="13" t="str">
        <f>VLOOKUP(LOWER(F1604)&amp;H1604,'Current pricing'!A:B,2,0)</f>
        <v>招商银行</v>
      </c>
      <c r="H1604" s="13" t="s">
        <v>1314</v>
      </c>
      <c r="I1604" s="13" t="s">
        <v>1207</v>
      </c>
      <c r="J1604" s="13" t="s">
        <v>4335</v>
      </c>
      <c r="K1604" s="13">
        <v>2400</v>
      </c>
      <c r="L1604" s="13">
        <v>1</v>
      </c>
      <c r="M1604" s="13">
        <v>20.39</v>
      </c>
      <c r="N1604" s="13">
        <f t="shared" si="839"/>
        <v>48936</v>
      </c>
      <c r="O1604" s="13">
        <f t="shared" si="840"/>
        <v>48936</v>
      </c>
      <c r="P1604" s="19">
        <f t="shared" si="847"/>
        <v>0.97872000000000003</v>
      </c>
      <c r="Q1604" s="19">
        <f t="shared" si="803"/>
        <v>9.7872000000000003</v>
      </c>
      <c r="R1604" s="13">
        <f t="shared" si="848"/>
        <v>0</v>
      </c>
      <c r="S1604" s="19">
        <f t="shared" si="841"/>
        <v>-48946.765919999998</v>
      </c>
      <c r="T1604" s="13">
        <f t="shared" si="842"/>
        <v>-20.394485799999998</v>
      </c>
      <c r="U1604" s="13">
        <f>IF(ISNA(VLOOKUP(LOWER(F1604)&amp;H1604,Prices!A:C,3,0)),0,VLOOKUP(LOWER(F1604)&amp;H1604,Prices!A:C,3,0))</f>
        <v>27.06</v>
      </c>
      <c r="V1604" s="13">
        <f>IF(ISNA(VLOOKUP(LOWER(F1604)&amp;H1604,Prices!A:C,2,0)),0,VLOOKUP(LOWER(F1604)&amp;H1604,Prices!A:C,2,0))</f>
        <v>26.61</v>
      </c>
      <c r="W1604" s="13">
        <f t="shared" si="843"/>
        <v>14917.234080000002</v>
      </c>
      <c r="X1604" s="13">
        <f t="shared" si="844"/>
        <v>-1079.9999999999982</v>
      </c>
      <c r="Y1604" s="43">
        <f t="shared" si="845"/>
        <v>0.30483149583128988</v>
      </c>
      <c r="Z1604" s="49"/>
      <c r="AA1604" s="24"/>
    </row>
    <row r="1605" spans="1:27" s="13" customFormat="1" x14ac:dyDescent="0.15">
      <c r="A1605" s="12">
        <v>42872</v>
      </c>
      <c r="B1605" s="60" t="s">
        <v>3667</v>
      </c>
      <c r="C1605" s="13" t="s">
        <v>1128</v>
      </c>
      <c r="D1605" s="13" t="s">
        <v>1129</v>
      </c>
      <c r="E1605" s="13" t="s">
        <v>1130</v>
      </c>
      <c r="F1605" s="13" t="str">
        <f t="shared" si="846"/>
        <v>SZ</v>
      </c>
      <c r="G1605" s="13" t="str">
        <f>VLOOKUP(LOWER(F1605)&amp;H1605,'Current pricing'!A:B,2,0)</f>
        <v>大族激光</v>
      </c>
      <c r="H1605" s="13" t="s">
        <v>1502</v>
      </c>
      <c r="I1605" s="13" t="s">
        <v>1206</v>
      </c>
      <c r="J1605" s="13" t="s">
        <v>4182</v>
      </c>
      <c r="K1605" s="13">
        <v>-4200</v>
      </c>
      <c r="L1605" s="13">
        <v>1</v>
      </c>
      <c r="M1605" s="13">
        <v>34.06</v>
      </c>
      <c r="N1605" s="13">
        <f t="shared" si="839"/>
        <v>-143052</v>
      </c>
      <c r="O1605" s="13">
        <f t="shared" si="840"/>
        <v>143052</v>
      </c>
      <c r="P1605" s="19">
        <f t="shared" si="847"/>
        <v>0</v>
      </c>
      <c r="Q1605" s="19">
        <f t="shared" si="803"/>
        <v>28.610400000000002</v>
      </c>
      <c r="R1605" s="13">
        <f t="shared" si="848"/>
        <v>143.05000000000001</v>
      </c>
      <c r="S1605" s="19">
        <f t="shared" si="841"/>
        <v>142880.33960000001</v>
      </c>
      <c r="T1605" s="13">
        <f t="shared" si="842"/>
        <v>-34.019128476190481</v>
      </c>
      <c r="U1605" s="13">
        <f>IF(ISNA(VLOOKUP(LOWER(F1605)&amp;H1605,Prices!A:C,3,0)),0,VLOOKUP(LOWER(F1605)&amp;H1605,Prices!A:C,3,0))</f>
        <v>50.1</v>
      </c>
      <c r="V1605" s="13">
        <f>IF(ISNA(VLOOKUP(LOWER(F1605)&amp;H1605,Prices!A:C,2,0)),0,VLOOKUP(LOWER(F1605)&amp;H1605,Prices!A:C,2,0))</f>
        <v>52.35</v>
      </c>
      <c r="W1605" s="13">
        <f t="shared" si="843"/>
        <v>-76989.660399999979</v>
      </c>
      <c r="X1605" s="13">
        <f t="shared" si="844"/>
        <v>-9450</v>
      </c>
      <c r="Y1605" s="43">
        <f t="shared" si="845"/>
        <v>-0.53819352682940458</v>
      </c>
      <c r="Z1605" s="49"/>
      <c r="AA1605" s="24"/>
    </row>
    <row r="1606" spans="1:27" s="13" customFormat="1" x14ac:dyDescent="0.15">
      <c r="A1606" s="12">
        <v>42872</v>
      </c>
      <c r="B1606" s="60" t="s">
        <v>3668</v>
      </c>
      <c r="C1606" s="13" t="s">
        <v>1128</v>
      </c>
      <c r="D1606" s="13" t="s">
        <v>1129</v>
      </c>
      <c r="E1606" s="13" t="s">
        <v>1130</v>
      </c>
      <c r="F1606" s="13" t="str">
        <f t="shared" si="846"/>
        <v>SZ</v>
      </c>
      <c r="G1606" s="13" t="str">
        <f>VLOOKUP(LOWER(F1606)&amp;H1606,'Current pricing'!A:B,2,0)</f>
        <v>苏 泊 尔</v>
      </c>
      <c r="H1606" s="13" t="s">
        <v>1188</v>
      </c>
      <c r="I1606" s="13" t="s">
        <v>1207</v>
      </c>
      <c r="J1606" s="13" t="s">
        <v>3719</v>
      </c>
      <c r="K1606" s="13">
        <v>1000</v>
      </c>
      <c r="L1606" s="13">
        <v>1</v>
      </c>
      <c r="M1606" s="13">
        <v>48.3</v>
      </c>
      <c r="N1606" s="13">
        <f t="shared" si="839"/>
        <v>48300</v>
      </c>
      <c r="O1606" s="13">
        <f t="shared" si="840"/>
        <v>48300</v>
      </c>
      <c r="P1606" s="19">
        <f t="shared" si="847"/>
        <v>0</v>
      </c>
      <c r="Q1606" s="19">
        <f t="shared" si="803"/>
        <v>9.66</v>
      </c>
      <c r="R1606" s="13">
        <f t="shared" si="848"/>
        <v>0</v>
      </c>
      <c r="S1606" s="19">
        <f t="shared" si="841"/>
        <v>-48309.66</v>
      </c>
      <c r="T1606" s="13">
        <f t="shared" si="842"/>
        <v>-48.309660000000001</v>
      </c>
      <c r="U1606" s="13">
        <f>IF(ISNA(VLOOKUP(LOWER(F1606)&amp;H1606,Prices!A:C,3,0)),0,VLOOKUP(LOWER(F1606)&amp;H1606,Prices!A:C,3,0))</f>
        <v>39.479999999999997</v>
      </c>
      <c r="V1606" s="13">
        <f>IF(ISNA(VLOOKUP(LOWER(F1606)&amp;H1606,Prices!A:C,2,0)),0,VLOOKUP(LOWER(F1606)&amp;H1606,Prices!A:C,2,0))</f>
        <v>41.55</v>
      </c>
      <c r="W1606" s="13">
        <f t="shared" si="843"/>
        <v>-6759.6600000000035</v>
      </c>
      <c r="X1606" s="13">
        <f t="shared" si="844"/>
        <v>2070.0000000000005</v>
      </c>
      <c r="Y1606" s="43">
        <f t="shared" si="845"/>
        <v>-0.13995155279503113</v>
      </c>
      <c r="Z1606" s="49"/>
      <c r="AA1606" s="24"/>
    </row>
    <row r="1607" spans="1:27" s="13" customFormat="1" x14ac:dyDescent="0.15">
      <c r="A1607" s="12">
        <v>42873</v>
      </c>
      <c r="B1607" s="60" t="s">
        <v>3671</v>
      </c>
      <c r="C1607" s="13" t="s">
        <v>1128</v>
      </c>
      <c r="D1607" s="13" t="s">
        <v>1129</v>
      </c>
      <c r="E1607" s="13" t="s">
        <v>1130</v>
      </c>
      <c r="F1607" s="13" t="str">
        <f t="shared" si="846"/>
        <v>SZ</v>
      </c>
      <c r="G1607" s="13" t="str">
        <f>VLOOKUP(LOWER(F1607)&amp;H1607,'Current pricing'!A:B,2,0)</f>
        <v>苏 泊 尔</v>
      </c>
      <c r="H1607" s="13" t="s">
        <v>1188</v>
      </c>
      <c r="I1607" s="13" t="s">
        <v>1207</v>
      </c>
      <c r="J1607" s="13" t="s">
        <v>3719</v>
      </c>
      <c r="K1607" s="13">
        <v>1000</v>
      </c>
      <c r="L1607" s="13">
        <v>1</v>
      </c>
      <c r="M1607" s="13">
        <v>45.997999999999998</v>
      </c>
      <c r="N1607" s="13">
        <f t="shared" ref="N1607:N1609" si="849">K1607*M1607</f>
        <v>45998</v>
      </c>
      <c r="O1607" s="13">
        <f t="shared" ref="O1607:O1609" si="850">ABS(N1607)</f>
        <v>45998</v>
      </c>
      <c r="P1607" s="19">
        <f t="shared" si="847"/>
        <v>0</v>
      </c>
      <c r="Q1607" s="19">
        <f t="shared" si="803"/>
        <v>9.1996000000000002</v>
      </c>
      <c r="R1607" s="13">
        <f t="shared" si="848"/>
        <v>0</v>
      </c>
      <c r="S1607" s="19">
        <f t="shared" ref="S1607:S1609" si="851">-(N1607+P1607+Q1607+R1607)</f>
        <v>-46007.1996</v>
      </c>
      <c r="T1607" s="13">
        <f t="shared" ref="T1607:T1609" si="852">S1607/K1607</f>
        <v>-46.0071996</v>
      </c>
      <c r="U1607" s="13">
        <f>IF(ISNA(VLOOKUP(LOWER(F1607)&amp;H1607,Prices!A:C,3,0)),0,VLOOKUP(LOWER(F1607)&amp;H1607,Prices!A:C,3,0))</f>
        <v>39.479999999999997</v>
      </c>
      <c r="V1607" s="13">
        <f>IF(ISNA(VLOOKUP(LOWER(F1607)&amp;H1607,Prices!A:C,2,0)),0,VLOOKUP(LOWER(F1607)&amp;H1607,Prices!A:C,2,0))</f>
        <v>41.55</v>
      </c>
      <c r="W1607" s="13">
        <f t="shared" ref="W1607:W1609" si="853">IF(I1607="B",(V1607+T1607)*K1607,(V1607+T1607)*K1607)</f>
        <v>-4457.1996000000026</v>
      </c>
      <c r="X1607" s="13">
        <f t="shared" ref="X1607:X1609" si="854">K1607*(V1607-U1607)</f>
        <v>2070.0000000000005</v>
      </c>
      <c r="Y1607" s="43">
        <f t="shared" ref="Y1607:Y1609" si="855">W1607/O1607</f>
        <v>-9.6899856515500732E-2</v>
      </c>
      <c r="Z1607" s="49"/>
      <c r="AA1607" s="24"/>
    </row>
    <row r="1608" spans="1:27" s="13" customFormat="1" x14ac:dyDescent="0.15">
      <c r="A1608" s="12">
        <v>42873</v>
      </c>
      <c r="B1608" s="60" t="s">
        <v>2369</v>
      </c>
      <c r="C1608" s="13" t="s">
        <v>1128</v>
      </c>
      <c r="D1608" s="13" t="s">
        <v>1129</v>
      </c>
      <c r="E1608" s="13" t="s">
        <v>1130</v>
      </c>
      <c r="F1608" s="13" t="str">
        <f t="shared" si="846"/>
        <v>SH</v>
      </c>
      <c r="G1608" s="13" t="str">
        <f>VLOOKUP(LOWER(F1608)&amp;H1608,'Current pricing'!A:B,2,0)</f>
        <v>济川药业</v>
      </c>
      <c r="H1608" s="13" t="s">
        <v>3611</v>
      </c>
      <c r="I1608" s="13" t="s">
        <v>1206</v>
      </c>
      <c r="J1608" s="13" t="s">
        <v>3692</v>
      </c>
      <c r="K1608" s="13">
        <v>-1500</v>
      </c>
      <c r="L1608" s="13">
        <v>1</v>
      </c>
      <c r="M1608" s="13">
        <v>33.14</v>
      </c>
      <c r="N1608" s="13">
        <f t="shared" si="849"/>
        <v>-49710</v>
      </c>
      <c r="O1608" s="13">
        <f t="shared" si="850"/>
        <v>49710</v>
      </c>
      <c r="P1608" s="19">
        <f t="shared" si="847"/>
        <v>0.99420000000000008</v>
      </c>
      <c r="Q1608" s="19">
        <f t="shared" si="803"/>
        <v>9.9420000000000002</v>
      </c>
      <c r="R1608" s="13">
        <f t="shared" si="848"/>
        <v>49.71</v>
      </c>
      <c r="S1608" s="19">
        <f t="shared" si="851"/>
        <v>49649.353799999997</v>
      </c>
      <c r="T1608" s="13">
        <f t="shared" si="852"/>
        <v>-33.099569199999998</v>
      </c>
      <c r="U1608" s="13">
        <f>IF(ISNA(VLOOKUP(LOWER(F1608)&amp;H1608,Prices!A:C,3,0)),0,VLOOKUP(LOWER(F1608)&amp;H1608,Prices!A:C,3,0))</f>
        <v>39.380000000000003</v>
      </c>
      <c r="V1608" s="13">
        <f>IF(ISNA(VLOOKUP(LOWER(F1608)&amp;H1608,Prices!A:C,2,0)),0,VLOOKUP(LOWER(F1608)&amp;H1608,Prices!A:C,2,0))</f>
        <v>41.36</v>
      </c>
      <c r="W1608" s="13">
        <f t="shared" si="853"/>
        <v>-12390.646200000003</v>
      </c>
      <c r="X1608" s="13">
        <f t="shared" si="854"/>
        <v>-2969.9999999999955</v>
      </c>
      <c r="Y1608" s="43">
        <f t="shared" si="855"/>
        <v>-0.24925862401931206</v>
      </c>
      <c r="Z1608" s="49"/>
      <c r="AA1608" s="24"/>
    </row>
    <row r="1609" spans="1:27" s="8" customFormat="1" x14ac:dyDescent="0.15">
      <c r="A1609" s="6">
        <v>42873</v>
      </c>
      <c r="B1609" s="67" t="s">
        <v>3672</v>
      </c>
      <c r="C1609" s="8" t="s">
        <v>1128</v>
      </c>
      <c r="D1609" s="13" t="s">
        <v>1129</v>
      </c>
      <c r="E1609" s="13" t="s">
        <v>1130</v>
      </c>
      <c r="F1609" s="8" t="str">
        <f t="shared" si="846"/>
        <v>SH</v>
      </c>
      <c r="G1609" s="8" t="str">
        <f>VLOOKUP(LOWER(F1609)&amp;H1609,'Current pricing'!A:B,2,0)</f>
        <v>福耀玻璃</v>
      </c>
      <c r="H1609" s="8" t="s">
        <v>2063</v>
      </c>
      <c r="I1609" s="8" t="s">
        <v>1207</v>
      </c>
      <c r="J1609" s="8" t="s">
        <v>3986</v>
      </c>
      <c r="K1609" s="8">
        <v>2000</v>
      </c>
      <c r="L1609" s="8">
        <v>1</v>
      </c>
      <c r="M1609" s="8">
        <v>22.74</v>
      </c>
      <c r="N1609" s="8">
        <f t="shared" si="849"/>
        <v>45480</v>
      </c>
      <c r="O1609" s="8">
        <f t="shared" si="850"/>
        <v>45480</v>
      </c>
      <c r="P1609" s="56">
        <f t="shared" si="847"/>
        <v>0.90960000000000008</v>
      </c>
      <c r="Q1609" s="56">
        <f t="shared" si="803"/>
        <v>9.0960000000000001</v>
      </c>
      <c r="R1609" s="8">
        <f t="shared" si="848"/>
        <v>0</v>
      </c>
      <c r="S1609" s="56">
        <f t="shared" si="851"/>
        <v>-45490.005599999997</v>
      </c>
      <c r="T1609" s="8">
        <f t="shared" si="852"/>
        <v>-22.745002799999998</v>
      </c>
      <c r="U1609" s="8">
        <f>IF(ISNA(VLOOKUP(LOWER(F1609)&amp;H1609,Prices!A:C,3,0)),0,VLOOKUP(LOWER(F1609)&amp;H1609,Prices!A:C,3,0))</f>
        <v>27.09</v>
      </c>
      <c r="V1609" s="8">
        <f>IF(ISNA(VLOOKUP(LOWER(F1609)&amp;H1609,Prices!A:C,2,0)),0,VLOOKUP(LOWER(F1609)&amp;H1609,Prices!A:C,2,0))</f>
        <v>27.8</v>
      </c>
      <c r="W1609" s="8">
        <f t="shared" si="853"/>
        <v>10109.994400000005</v>
      </c>
      <c r="X1609" s="8">
        <f t="shared" si="854"/>
        <v>1420.0000000000018</v>
      </c>
      <c r="Y1609" s="57">
        <f t="shared" si="855"/>
        <v>0.22229539138082685</v>
      </c>
      <c r="Z1609" s="58"/>
      <c r="AA1609" s="59"/>
    </row>
    <row r="1610" spans="1:27" s="13" customFormat="1" x14ac:dyDescent="0.15">
      <c r="A1610" s="12">
        <v>42874</v>
      </c>
      <c r="B1610" s="60" t="s">
        <v>3674</v>
      </c>
      <c r="C1610" s="13" t="s">
        <v>1128</v>
      </c>
      <c r="D1610" s="13" t="s">
        <v>1129</v>
      </c>
      <c r="E1610" s="13" t="s">
        <v>1130</v>
      </c>
      <c r="F1610" s="13" t="str">
        <f t="shared" si="846"/>
        <v>SZ</v>
      </c>
      <c r="G1610" s="13" t="str">
        <f>VLOOKUP(LOWER(F1610)&amp;H1610,'Current pricing'!A:B,2,0)</f>
        <v>苏 泊 尔</v>
      </c>
      <c r="H1610" s="13" t="s">
        <v>1188</v>
      </c>
      <c r="I1610" s="13" t="s">
        <v>1206</v>
      </c>
      <c r="J1610" s="13" t="s">
        <v>3719</v>
      </c>
      <c r="K1610" s="13">
        <v>-3500</v>
      </c>
      <c r="L1610" s="13">
        <v>1</v>
      </c>
      <c r="M1610" s="13">
        <v>48</v>
      </c>
      <c r="N1610" s="13">
        <f t="shared" ref="N1610" si="856">K1610*M1610</f>
        <v>-168000</v>
      </c>
      <c r="O1610" s="13">
        <f t="shared" ref="O1610" si="857">ABS(N1610)</f>
        <v>168000</v>
      </c>
      <c r="P1610" s="19">
        <f t="shared" si="847"/>
        <v>0</v>
      </c>
      <c r="Q1610" s="19">
        <f t="shared" si="803"/>
        <v>33.6</v>
      </c>
      <c r="R1610" s="13">
        <f t="shared" si="848"/>
        <v>168</v>
      </c>
      <c r="S1610" s="19">
        <f t="shared" ref="S1610" si="858">-(N1610+P1610+Q1610+R1610)</f>
        <v>167798.39999999999</v>
      </c>
      <c r="T1610" s="13">
        <f t="shared" ref="T1610" si="859">S1610/K1610</f>
        <v>-47.942399999999999</v>
      </c>
      <c r="U1610" s="13">
        <f>IF(ISNA(VLOOKUP(LOWER(F1610)&amp;H1610,Prices!A:C,3,0)),0,VLOOKUP(LOWER(F1610)&amp;H1610,Prices!A:C,3,0))</f>
        <v>39.479999999999997</v>
      </c>
      <c r="V1610" s="13">
        <f>IF(ISNA(VLOOKUP(LOWER(F1610)&amp;H1610,Prices!A:C,2,0)),0,VLOOKUP(LOWER(F1610)&amp;H1610,Prices!A:C,2,0))</f>
        <v>41.55</v>
      </c>
      <c r="W1610" s="13">
        <f t="shared" ref="W1610" si="860">IF(I1610="B",(V1610+T1610)*K1610,(V1610+T1610)*K1610)</f>
        <v>22373.400000000009</v>
      </c>
      <c r="X1610" s="13">
        <f t="shared" ref="X1610" si="861">K1610*(V1610-U1610)</f>
        <v>-7245.0000000000009</v>
      </c>
      <c r="Y1610" s="43">
        <f t="shared" ref="Y1610" si="862">W1610/O1610</f>
        <v>0.13317500000000004</v>
      </c>
      <c r="Z1610" s="49"/>
      <c r="AA1610" s="24"/>
    </row>
    <row r="1611" spans="1:27" s="13" customFormat="1" x14ac:dyDescent="0.15">
      <c r="A1611" s="12">
        <v>42877</v>
      </c>
      <c r="B1611" s="60" t="s">
        <v>3676</v>
      </c>
      <c r="C1611" s="13" t="s">
        <v>1128</v>
      </c>
      <c r="D1611" s="13" t="s">
        <v>1129</v>
      </c>
      <c r="E1611" s="13" t="s">
        <v>1130</v>
      </c>
      <c r="F1611" s="13" t="str">
        <f t="shared" si="846"/>
        <v>SH</v>
      </c>
      <c r="G1611" s="13" t="str">
        <f>VLOOKUP(LOWER(F1611)&amp;H1611,'Current pricing'!A:B,2,0)</f>
        <v>广汽集团</v>
      </c>
      <c r="H1611" s="13" t="s">
        <v>3600</v>
      </c>
      <c r="I1611" s="13" t="s">
        <v>1207</v>
      </c>
      <c r="J1611" s="13" t="s">
        <v>4335</v>
      </c>
      <c r="K1611" s="13">
        <v>1900</v>
      </c>
      <c r="L1611" s="13">
        <v>1</v>
      </c>
      <c r="M1611" s="13">
        <v>25.93</v>
      </c>
      <c r="N1611" s="13">
        <f t="shared" ref="N1611:N1613" si="863">K1611*M1611</f>
        <v>49267</v>
      </c>
      <c r="O1611" s="13">
        <f t="shared" ref="O1611:O1613" si="864">ABS(N1611)</f>
        <v>49267</v>
      </c>
      <c r="P1611" s="19">
        <f t="shared" si="847"/>
        <v>0.9853400000000001</v>
      </c>
      <c r="Q1611" s="19">
        <f t="shared" ref="Q1611:Q1674" si="865">IF(I1611&lt;&gt;"D",IF(C1611="Stock",MAX(ABS(N1611*0.0002),5),MAX(ABS(N1611*0.0003),5)),0)</f>
        <v>9.8534000000000006</v>
      </c>
      <c r="R1611" s="13">
        <f t="shared" si="848"/>
        <v>0</v>
      </c>
      <c r="S1611" s="19">
        <f t="shared" ref="S1611:S1613" si="866">-(N1611+P1611+Q1611+R1611)</f>
        <v>-49277.838739999999</v>
      </c>
      <c r="T1611" s="13">
        <f t="shared" ref="T1611:T1613" si="867">S1611/K1611</f>
        <v>-25.935704600000001</v>
      </c>
      <c r="U1611" s="13">
        <f>IF(ISNA(VLOOKUP(LOWER(F1611)&amp;H1611,Prices!A:C,3,0)),0,VLOOKUP(LOWER(F1611)&amp;H1611,Prices!A:C,3,0))</f>
        <v>27.22</v>
      </c>
      <c r="V1611" s="13">
        <f>IF(ISNA(VLOOKUP(LOWER(F1611)&amp;H1611,Prices!A:C,2,0)),0,VLOOKUP(LOWER(F1611)&amp;H1611,Prices!A:C,2,0))</f>
        <v>27.64</v>
      </c>
      <c r="W1611" s="13">
        <f t="shared" ref="W1611:W1613" si="868">IF(I1611="B",(V1611+T1611)*K1611,(V1611+T1611)*K1611)</f>
        <v>3238.1612599999989</v>
      </c>
      <c r="X1611" s="13">
        <f t="shared" ref="X1611:X1613" si="869">K1611*(V1611-U1611)</f>
        <v>798.00000000000318</v>
      </c>
      <c r="Y1611" s="43">
        <f t="shared" ref="Y1611:Y1613" si="870">W1611/O1611</f>
        <v>6.5726779791746986E-2</v>
      </c>
      <c r="Z1611" s="49"/>
      <c r="AA1611" s="24"/>
    </row>
    <row r="1612" spans="1:27" s="13" customFormat="1" x14ac:dyDescent="0.15">
      <c r="A1612" s="12">
        <v>42877</v>
      </c>
      <c r="B1612" s="60" t="s">
        <v>3677</v>
      </c>
      <c r="C1612" s="13" t="s">
        <v>1128</v>
      </c>
      <c r="D1612" s="13" t="s">
        <v>1129</v>
      </c>
      <c r="E1612" s="13" t="s">
        <v>1130</v>
      </c>
      <c r="F1612" s="13" t="str">
        <f t="shared" si="846"/>
        <v>SH</v>
      </c>
      <c r="G1612" s="13" t="str">
        <f>VLOOKUP(LOWER(F1612)&amp;H1612,'Current pricing'!A:B,2,0)</f>
        <v>广汽集团</v>
      </c>
      <c r="H1612" s="13" t="s">
        <v>3600</v>
      </c>
      <c r="I1612" s="13" t="s">
        <v>1207</v>
      </c>
      <c r="J1612" s="13" t="s">
        <v>4335</v>
      </c>
      <c r="K1612" s="13">
        <v>1900</v>
      </c>
      <c r="L1612" s="13">
        <v>1</v>
      </c>
      <c r="M1612" s="13">
        <v>25.98</v>
      </c>
      <c r="N1612" s="13">
        <f t="shared" si="863"/>
        <v>49362</v>
      </c>
      <c r="O1612" s="13">
        <f t="shared" si="864"/>
        <v>49362</v>
      </c>
      <c r="P1612" s="19">
        <f t="shared" si="847"/>
        <v>0.98724000000000012</v>
      </c>
      <c r="Q1612" s="19">
        <f t="shared" si="865"/>
        <v>9.8724000000000007</v>
      </c>
      <c r="R1612" s="13">
        <f t="shared" si="848"/>
        <v>0</v>
      </c>
      <c r="S1612" s="19">
        <f t="shared" si="866"/>
        <v>-49372.859640000002</v>
      </c>
      <c r="T1612" s="13">
        <f t="shared" si="867"/>
        <v>-25.985715600000002</v>
      </c>
      <c r="U1612" s="13">
        <f>IF(ISNA(VLOOKUP(LOWER(F1612)&amp;H1612,Prices!A:C,3,0)),0,VLOOKUP(LOWER(F1612)&amp;H1612,Prices!A:C,3,0))</f>
        <v>27.22</v>
      </c>
      <c r="V1612" s="13">
        <f>IF(ISNA(VLOOKUP(LOWER(F1612)&amp;H1612,Prices!A:C,2,0)),0,VLOOKUP(LOWER(F1612)&amp;H1612,Prices!A:C,2,0))</f>
        <v>27.64</v>
      </c>
      <c r="W1612" s="13">
        <f t="shared" si="868"/>
        <v>3143.1403599999962</v>
      </c>
      <c r="X1612" s="13">
        <f t="shared" si="869"/>
        <v>798.00000000000318</v>
      </c>
      <c r="Y1612" s="43">
        <f t="shared" si="870"/>
        <v>6.3675304080061515E-2</v>
      </c>
      <c r="Z1612" s="49"/>
      <c r="AA1612" s="24"/>
    </row>
    <row r="1613" spans="1:27" s="13" customFormat="1" x14ac:dyDescent="0.15">
      <c r="A1613" s="12">
        <v>42877</v>
      </c>
      <c r="B1613" s="60" t="s">
        <v>3678</v>
      </c>
      <c r="C1613" s="13" t="s">
        <v>1128</v>
      </c>
      <c r="D1613" s="13" t="s">
        <v>1129</v>
      </c>
      <c r="E1613" s="13" t="s">
        <v>1130</v>
      </c>
      <c r="F1613" s="13" t="str">
        <f t="shared" si="846"/>
        <v>SH</v>
      </c>
      <c r="G1613" s="13" t="str">
        <f>VLOOKUP(LOWER(F1613)&amp;H1613,'Current pricing'!A:B,2,0)</f>
        <v>广汽集团</v>
      </c>
      <c r="H1613" s="13" t="s">
        <v>3600</v>
      </c>
      <c r="I1613" s="13" t="s">
        <v>1207</v>
      </c>
      <c r="J1613" s="13" t="s">
        <v>4335</v>
      </c>
      <c r="K1613" s="13">
        <v>1900</v>
      </c>
      <c r="L1613" s="13">
        <v>1</v>
      </c>
      <c r="M1613" s="13">
        <v>26.11</v>
      </c>
      <c r="N1613" s="13">
        <f t="shared" si="863"/>
        <v>49609</v>
      </c>
      <c r="O1613" s="13">
        <f t="shared" si="864"/>
        <v>49609</v>
      </c>
      <c r="P1613" s="19">
        <f t="shared" si="847"/>
        <v>0.99218000000000006</v>
      </c>
      <c r="Q1613" s="19">
        <f t="shared" si="865"/>
        <v>9.9218000000000011</v>
      </c>
      <c r="R1613" s="13">
        <f t="shared" si="848"/>
        <v>0</v>
      </c>
      <c r="S1613" s="19">
        <f t="shared" si="866"/>
        <v>-49619.913979999998</v>
      </c>
      <c r="T1613" s="13">
        <f t="shared" si="867"/>
        <v>-26.115744199999998</v>
      </c>
      <c r="U1613" s="13">
        <f>IF(ISNA(VLOOKUP(LOWER(F1613)&amp;H1613,Prices!A:C,3,0)),0,VLOOKUP(LOWER(F1613)&amp;H1613,Prices!A:C,3,0))</f>
        <v>27.22</v>
      </c>
      <c r="V1613" s="13">
        <f>IF(ISNA(VLOOKUP(LOWER(F1613)&amp;H1613,Prices!A:C,2,0)),0,VLOOKUP(LOWER(F1613)&amp;H1613,Prices!A:C,2,0))</f>
        <v>27.64</v>
      </c>
      <c r="W1613" s="13">
        <f t="shared" si="868"/>
        <v>2896.0860200000047</v>
      </c>
      <c r="X1613" s="13">
        <f t="shared" si="869"/>
        <v>798.00000000000318</v>
      </c>
      <c r="Y1613" s="43">
        <f t="shared" si="870"/>
        <v>5.8378238222903195E-2</v>
      </c>
      <c r="Z1613" s="49"/>
      <c r="AA1613" s="24"/>
    </row>
    <row r="1614" spans="1:27" s="13" customFormat="1" x14ac:dyDescent="0.15">
      <c r="A1614" s="12">
        <v>42878</v>
      </c>
      <c r="B1614" s="60" t="s">
        <v>3679</v>
      </c>
      <c r="C1614" s="13" t="s">
        <v>1128</v>
      </c>
      <c r="D1614" s="13" t="s">
        <v>1129</v>
      </c>
      <c r="E1614" s="13" t="s">
        <v>1130</v>
      </c>
      <c r="F1614" s="13" t="str">
        <f t="shared" si="846"/>
        <v>SZ</v>
      </c>
      <c r="G1614" s="13" t="str">
        <f>VLOOKUP(LOWER(F1614)&amp;H1614,'Current pricing'!A:B,2,0)</f>
        <v>苏 泊 尔</v>
      </c>
      <c r="H1614" s="13" t="s">
        <v>1188</v>
      </c>
      <c r="I1614" s="13" t="s">
        <v>1207</v>
      </c>
      <c r="J1614" s="13" t="s">
        <v>3719</v>
      </c>
      <c r="K1614" s="13">
        <v>1100</v>
      </c>
      <c r="L1614" s="13">
        <v>1</v>
      </c>
      <c r="M1614" s="13">
        <v>47.35</v>
      </c>
      <c r="N1614" s="13">
        <f t="shared" ref="N1614:N1621" si="871">K1614*M1614</f>
        <v>52085</v>
      </c>
      <c r="O1614" s="13">
        <f t="shared" ref="O1614:O1621" si="872">ABS(N1614)</f>
        <v>52085</v>
      </c>
      <c r="P1614" s="19">
        <f t="shared" si="847"/>
        <v>0</v>
      </c>
      <c r="Q1614" s="19">
        <f t="shared" si="865"/>
        <v>10.417</v>
      </c>
      <c r="R1614" s="13">
        <f t="shared" si="848"/>
        <v>0</v>
      </c>
      <c r="S1614" s="19">
        <f t="shared" ref="S1614:S1621" si="873">-(N1614+P1614+Q1614+R1614)</f>
        <v>-52095.417000000001</v>
      </c>
      <c r="T1614" s="13">
        <f t="shared" ref="T1614:T1621" si="874">S1614/K1614</f>
        <v>-47.359470000000002</v>
      </c>
      <c r="U1614" s="13">
        <f>IF(ISNA(VLOOKUP(LOWER(F1614)&amp;H1614,Prices!A:C,3,0)),0,VLOOKUP(LOWER(F1614)&amp;H1614,Prices!A:C,3,0))</f>
        <v>39.479999999999997</v>
      </c>
      <c r="V1614" s="13">
        <f>IF(ISNA(VLOOKUP(LOWER(F1614)&amp;H1614,Prices!A:C,2,0)),0,VLOOKUP(LOWER(F1614)&amp;H1614,Prices!A:C,2,0))</f>
        <v>41.55</v>
      </c>
      <c r="W1614" s="13">
        <f t="shared" ref="W1614:W1621" si="875">IF(I1614="B",(V1614+T1614)*K1614,(V1614+T1614)*K1614)</f>
        <v>-6390.4170000000049</v>
      </c>
      <c r="X1614" s="13">
        <f t="shared" ref="X1614:X1621" si="876">K1614*(V1614-U1614)</f>
        <v>2277.0000000000005</v>
      </c>
      <c r="Y1614" s="43">
        <f t="shared" ref="Y1614:Y1621" si="877">W1614/O1614</f>
        <v>-0.12269208025343198</v>
      </c>
      <c r="Z1614" s="49"/>
      <c r="AA1614" s="24"/>
    </row>
    <row r="1615" spans="1:27" s="8" customFormat="1" x14ac:dyDescent="0.15">
      <c r="A1615" s="6">
        <v>42878</v>
      </c>
      <c r="B1615" s="67" t="s">
        <v>3680</v>
      </c>
      <c r="C1615" s="8" t="s">
        <v>1128</v>
      </c>
      <c r="D1615" s="13" t="s">
        <v>1129</v>
      </c>
      <c r="E1615" s="13" t="s">
        <v>1130</v>
      </c>
      <c r="F1615" s="8" t="str">
        <f t="shared" si="846"/>
        <v>SZ</v>
      </c>
      <c r="G1615" s="8" t="str">
        <f>VLOOKUP(LOWER(F1615)&amp;H1615,'Current pricing'!A:B,2,0)</f>
        <v>小天鹅Ａ</v>
      </c>
      <c r="H1615" s="8" t="s">
        <v>1320</v>
      </c>
      <c r="I1615" s="8" t="s">
        <v>1206</v>
      </c>
      <c r="J1615" s="8" t="s">
        <v>3986</v>
      </c>
      <c r="K1615" s="8">
        <v>-1100</v>
      </c>
      <c r="L1615" s="8">
        <v>1</v>
      </c>
      <c r="M1615" s="8">
        <v>46.51</v>
      </c>
      <c r="N1615" s="8">
        <f t="shared" si="871"/>
        <v>-51161</v>
      </c>
      <c r="O1615" s="8">
        <f t="shared" si="872"/>
        <v>51161</v>
      </c>
      <c r="P1615" s="56">
        <f t="shared" si="847"/>
        <v>0</v>
      </c>
      <c r="Q1615" s="56">
        <f t="shared" si="865"/>
        <v>10.232200000000001</v>
      </c>
      <c r="R1615" s="8">
        <f t="shared" si="848"/>
        <v>51.16</v>
      </c>
      <c r="S1615" s="56">
        <f t="shared" si="873"/>
        <v>51099.607799999998</v>
      </c>
      <c r="T1615" s="8">
        <f t="shared" si="874"/>
        <v>-46.454188909090909</v>
      </c>
      <c r="U1615" s="8">
        <f>IF(ISNA(VLOOKUP(LOWER(F1615)&amp;H1615,Prices!A:C,3,0)),0,VLOOKUP(LOWER(F1615)&amp;H1615,Prices!A:C,3,0))</f>
        <v>56.52</v>
      </c>
      <c r="V1615" s="8">
        <f>IF(ISNA(VLOOKUP(LOWER(F1615)&amp;H1615,Prices!A:C,2,0)),0,VLOOKUP(LOWER(F1615)&amp;H1615,Prices!A:C,2,0))</f>
        <v>59.75</v>
      </c>
      <c r="W1615" s="8">
        <f t="shared" si="875"/>
        <v>-14625.3922</v>
      </c>
      <c r="X1615" s="8">
        <f t="shared" si="876"/>
        <v>-3552.9999999999964</v>
      </c>
      <c r="Y1615" s="57">
        <f t="shared" si="877"/>
        <v>-0.28586994390258202</v>
      </c>
      <c r="Z1615" s="58"/>
      <c r="AA1615" s="59"/>
    </row>
    <row r="1616" spans="1:27" s="8" customFormat="1" x14ac:dyDescent="0.15">
      <c r="A1616" s="6">
        <v>42878</v>
      </c>
      <c r="B1616" s="67" t="s">
        <v>3681</v>
      </c>
      <c r="C1616" s="8" t="s">
        <v>1128</v>
      </c>
      <c r="D1616" s="13" t="s">
        <v>1129</v>
      </c>
      <c r="E1616" s="13" t="s">
        <v>1130</v>
      </c>
      <c r="F1616" s="8" t="str">
        <f t="shared" si="846"/>
        <v>SZ</v>
      </c>
      <c r="G1616" s="8" t="str">
        <f>VLOOKUP(LOWER(F1616)&amp;H1616,'Current pricing'!A:B,2,0)</f>
        <v>小天鹅Ａ</v>
      </c>
      <c r="H1616" s="8" t="s">
        <v>1320</v>
      </c>
      <c r="I1616" s="8" t="s">
        <v>1207</v>
      </c>
      <c r="J1616" s="8" t="s">
        <v>3986</v>
      </c>
      <c r="K1616" s="8">
        <v>500</v>
      </c>
      <c r="L1616" s="8">
        <v>1</v>
      </c>
      <c r="M1616" s="8">
        <v>45.57</v>
      </c>
      <c r="N1616" s="8">
        <f t="shared" si="871"/>
        <v>22785</v>
      </c>
      <c r="O1616" s="8">
        <f t="shared" si="872"/>
        <v>22785</v>
      </c>
      <c r="P1616" s="56">
        <f t="shared" si="847"/>
        <v>0</v>
      </c>
      <c r="Q1616" s="56">
        <f t="shared" si="865"/>
        <v>5</v>
      </c>
      <c r="R1616" s="8">
        <f t="shared" si="848"/>
        <v>0</v>
      </c>
      <c r="S1616" s="56">
        <f t="shared" si="873"/>
        <v>-22790</v>
      </c>
      <c r="T1616" s="8">
        <f t="shared" si="874"/>
        <v>-45.58</v>
      </c>
      <c r="U1616" s="8">
        <f>IF(ISNA(VLOOKUP(LOWER(F1616)&amp;H1616,Prices!A:C,3,0)),0,VLOOKUP(LOWER(F1616)&amp;H1616,Prices!A:C,3,0))</f>
        <v>56.52</v>
      </c>
      <c r="V1616" s="8">
        <f>IF(ISNA(VLOOKUP(LOWER(F1616)&amp;H1616,Prices!A:C,2,0)),0,VLOOKUP(LOWER(F1616)&amp;H1616,Prices!A:C,2,0))</f>
        <v>59.75</v>
      </c>
      <c r="W1616" s="8">
        <f t="shared" si="875"/>
        <v>7085.0000000000009</v>
      </c>
      <c r="X1616" s="8">
        <f t="shared" si="876"/>
        <v>1614.9999999999984</v>
      </c>
      <c r="Y1616" s="57">
        <f t="shared" si="877"/>
        <v>0.31095018652622342</v>
      </c>
      <c r="Z1616" s="58"/>
      <c r="AA1616" s="59"/>
    </row>
    <row r="1617" spans="1:27" s="13" customFormat="1" x14ac:dyDescent="0.15">
      <c r="A1617" s="12">
        <v>42878</v>
      </c>
      <c r="B1617" s="60" t="s">
        <v>3682</v>
      </c>
      <c r="C1617" s="13" t="s">
        <v>1128</v>
      </c>
      <c r="D1617" s="13" t="s">
        <v>1129</v>
      </c>
      <c r="E1617" s="13" t="s">
        <v>1130</v>
      </c>
      <c r="F1617" s="13" t="str">
        <f t="shared" si="846"/>
        <v>SH</v>
      </c>
      <c r="G1617" s="13" t="str">
        <f>VLOOKUP(LOWER(F1617)&amp;H1617,'Current pricing'!A:B,2,0)</f>
        <v>广汽集团</v>
      </c>
      <c r="H1617" s="13" t="s">
        <v>3600</v>
      </c>
      <c r="I1617" s="13" t="s">
        <v>1207</v>
      </c>
      <c r="J1617" s="13" t="s">
        <v>4335</v>
      </c>
      <c r="K1617" s="13">
        <v>1900</v>
      </c>
      <c r="L1617" s="13">
        <v>1</v>
      </c>
      <c r="M1617" s="13">
        <v>25.19</v>
      </c>
      <c r="N1617" s="13">
        <f t="shared" si="871"/>
        <v>47861</v>
      </c>
      <c r="O1617" s="13">
        <f t="shared" si="872"/>
        <v>47861</v>
      </c>
      <c r="P1617" s="19">
        <f t="shared" si="847"/>
        <v>0.95722000000000007</v>
      </c>
      <c r="Q1617" s="19">
        <f t="shared" si="865"/>
        <v>9.5722000000000005</v>
      </c>
      <c r="R1617" s="13">
        <f t="shared" si="848"/>
        <v>0</v>
      </c>
      <c r="S1617" s="19">
        <f t="shared" si="873"/>
        <v>-47871.529419999999</v>
      </c>
      <c r="T1617" s="13">
        <f t="shared" si="874"/>
        <v>-25.195541800000001</v>
      </c>
      <c r="U1617" s="13">
        <f>IF(ISNA(VLOOKUP(LOWER(F1617)&amp;H1617,Prices!A:C,3,0)),0,VLOOKUP(LOWER(F1617)&amp;H1617,Prices!A:C,3,0))</f>
        <v>27.22</v>
      </c>
      <c r="V1617" s="13">
        <f>IF(ISNA(VLOOKUP(LOWER(F1617)&amp;H1617,Prices!A:C,2,0)),0,VLOOKUP(LOWER(F1617)&amp;H1617,Prices!A:C,2,0))</f>
        <v>27.64</v>
      </c>
      <c r="W1617" s="13">
        <f t="shared" si="875"/>
        <v>4644.4705799999992</v>
      </c>
      <c r="X1617" s="13">
        <f t="shared" si="876"/>
        <v>798.00000000000318</v>
      </c>
      <c r="Y1617" s="43">
        <f t="shared" si="877"/>
        <v>9.704081778483524E-2</v>
      </c>
      <c r="Z1617" s="49"/>
      <c r="AA1617" s="24"/>
    </row>
    <row r="1618" spans="1:27" s="8" customFormat="1" x14ac:dyDescent="0.15">
      <c r="A1618" s="6">
        <v>42878</v>
      </c>
      <c r="B1618" s="67" t="s">
        <v>3683</v>
      </c>
      <c r="C1618" s="8" t="s">
        <v>1128</v>
      </c>
      <c r="D1618" s="13" t="s">
        <v>1129</v>
      </c>
      <c r="E1618" s="13" t="s">
        <v>1130</v>
      </c>
      <c r="F1618" s="8" t="str">
        <f t="shared" si="846"/>
        <v>SH</v>
      </c>
      <c r="G1618" s="8" t="str">
        <f>VLOOKUP(LOWER(F1618)&amp;H1618,'Current pricing'!A:B,2,0)</f>
        <v>福耀玻璃</v>
      </c>
      <c r="H1618" s="8" t="s">
        <v>2063</v>
      </c>
      <c r="I1618" s="8" t="s">
        <v>1206</v>
      </c>
      <c r="J1618" s="8" t="s">
        <v>3986</v>
      </c>
      <c r="K1618" s="8">
        <v>-3100</v>
      </c>
      <c r="L1618" s="8">
        <v>1</v>
      </c>
      <c r="M1618" s="8">
        <v>23.62</v>
      </c>
      <c r="N1618" s="8">
        <f t="shared" si="871"/>
        <v>-73222</v>
      </c>
      <c r="O1618" s="8">
        <f t="shared" si="872"/>
        <v>73222</v>
      </c>
      <c r="P1618" s="56">
        <f t="shared" si="847"/>
        <v>1.4644400000000002</v>
      </c>
      <c r="Q1618" s="56">
        <f t="shared" si="865"/>
        <v>14.644400000000001</v>
      </c>
      <c r="R1618" s="8">
        <f t="shared" si="848"/>
        <v>73.22</v>
      </c>
      <c r="S1618" s="56">
        <f t="shared" si="873"/>
        <v>73132.671159999998</v>
      </c>
      <c r="T1618" s="8">
        <f t="shared" si="874"/>
        <v>-23.591184245161291</v>
      </c>
      <c r="U1618" s="8">
        <f>IF(ISNA(VLOOKUP(LOWER(F1618)&amp;H1618,Prices!A:C,3,0)),0,VLOOKUP(LOWER(F1618)&amp;H1618,Prices!A:C,3,0))</f>
        <v>27.09</v>
      </c>
      <c r="V1618" s="8">
        <f>IF(ISNA(VLOOKUP(LOWER(F1618)&amp;H1618,Prices!A:C,2,0)),0,VLOOKUP(LOWER(F1618)&amp;H1618,Prices!A:C,2,0))</f>
        <v>27.8</v>
      </c>
      <c r="W1618" s="8">
        <f t="shared" si="875"/>
        <v>-13047.328840000002</v>
      </c>
      <c r="X1618" s="8">
        <f t="shared" si="876"/>
        <v>-2201.0000000000027</v>
      </c>
      <c r="Y1618" s="57">
        <f t="shared" si="877"/>
        <v>-0.17818864330392509</v>
      </c>
      <c r="Z1618" s="58"/>
      <c r="AA1618" s="59"/>
    </row>
    <row r="1619" spans="1:27" s="13" customFormat="1" x14ac:dyDescent="0.15">
      <c r="A1619" s="12">
        <v>42878</v>
      </c>
      <c r="B1619" s="60" t="s">
        <v>3684</v>
      </c>
      <c r="C1619" s="13" t="s">
        <v>1128</v>
      </c>
      <c r="D1619" s="13" t="s">
        <v>1129</v>
      </c>
      <c r="E1619" s="13" t="s">
        <v>1130</v>
      </c>
      <c r="F1619" s="13" t="str">
        <f t="shared" si="846"/>
        <v>SH</v>
      </c>
      <c r="G1619" s="13" t="str">
        <f>VLOOKUP(LOWER(F1619)&amp;H1619,'Current pricing'!A:B,2,0)</f>
        <v>广汽集团</v>
      </c>
      <c r="H1619" s="13" t="s">
        <v>3600</v>
      </c>
      <c r="I1619" s="13" t="s">
        <v>1207</v>
      </c>
      <c r="J1619" s="13" t="s">
        <v>4335</v>
      </c>
      <c r="K1619" s="13">
        <v>1200</v>
      </c>
      <c r="L1619" s="13">
        <v>1</v>
      </c>
      <c r="M1619" s="13">
        <v>25.15</v>
      </c>
      <c r="N1619" s="13">
        <f t="shared" si="871"/>
        <v>30180</v>
      </c>
      <c r="O1619" s="13">
        <f t="shared" si="872"/>
        <v>30180</v>
      </c>
      <c r="P1619" s="19">
        <f t="shared" si="847"/>
        <v>0.60360000000000003</v>
      </c>
      <c r="Q1619" s="19">
        <f t="shared" si="865"/>
        <v>6.0360000000000005</v>
      </c>
      <c r="R1619" s="13">
        <f t="shared" si="848"/>
        <v>0</v>
      </c>
      <c r="S1619" s="19">
        <f t="shared" si="873"/>
        <v>-30186.639599999999</v>
      </c>
      <c r="T1619" s="13">
        <f t="shared" si="874"/>
        <v>-25.155532999999998</v>
      </c>
      <c r="U1619" s="13">
        <f>IF(ISNA(VLOOKUP(LOWER(F1619)&amp;H1619,Prices!A:C,3,0)),0,VLOOKUP(LOWER(F1619)&amp;H1619,Prices!A:C,3,0))</f>
        <v>27.22</v>
      </c>
      <c r="V1619" s="13">
        <f>IF(ISNA(VLOOKUP(LOWER(F1619)&amp;H1619,Prices!A:C,2,0)),0,VLOOKUP(LOWER(F1619)&amp;H1619,Prices!A:C,2,0))</f>
        <v>27.64</v>
      </c>
      <c r="W1619" s="13">
        <f t="shared" si="875"/>
        <v>2981.3604000000028</v>
      </c>
      <c r="X1619" s="13">
        <f t="shared" si="876"/>
        <v>504.00000000000205</v>
      </c>
      <c r="Y1619" s="43">
        <f t="shared" si="877"/>
        <v>9.8785964214711822E-2</v>
      </c>
      <c r="Z1619" s="49"/>
      <c r="AA1619" s="24"/>
    </row>
    <row r="1620" spans="1:27" s="13" customFormat="1" x14ac:dyDescent="0.15">
      <c r="A1620" s="12">
        <v>42878</v>
      </c>
      <c r="B1620" s="60" t="s">
        <v>3685</v>
      </c>
      <c r="C1620" s="13" t="s">
        <v>1128</v>
      </c>
      <c r="D1620" s="13" t="s">
        <v>1129</v>
      </c>
      <c r="E1620" s="13" t="s">
        <v>1130</v>
      </c>
      <c r="F1620" s="13" t="str">
        <f t="shared" si="846"/>
        <v>SH</v>
      </c>
      <c r="G1620" s="13" t="str">
        <f>VLOOKUP(LOWER(F1620)&amp;H1620,'Current pricing'!A:B,2,0)</f>
        <v>广汽集团</v>
      </c>
      <c r="H1620" s="13" t="s">
        <v>3600</v>
      </c>
      <c r="I1620" s="13" t="s">
        <v>1207</v>
      </c>
      <c r="J1620" s="13" t="s">
        <v>4335</v>
      </c>
      <c r="K1620" s="13">
        <v>1900</v>
      </c>
      <c r="L1620" s="13">
        <v>1</v>
      </c>
      <c r="M1620" s="13">
        <v>25.28</v>
      </c>
      <c r="N1620" s="13">
        <f t="shared" si="871"/>
        <v>48032</v>
      </c>
      <c r="O1620" s="13">
        <f t="shared" si="872"/>
        <v>48032</v>
      </c>
      <c r="P1620" s="19">
        <f t="shared" si="847"/>
        <v>0.96064000000000005</v>
      </c>
      <c r="Q1620" s="19">
        <f t="shared" si="865"/>
        <v>9.6064000000000007</v>
      </c>
      <c r="R1620" s="13">
        <f t="shared" si="848"/>
        <v>0</v>
      </c>
      <c r="S1620" s="19">
        <f t="shared" si="873"/>
        <v>-48042.567039999994</v>
      </c>
      <c r="T1620" s="13">
        <f t="shared" si="874"/>
        <v>-25.285561599999998</v>
      </c>
      <c r="U1620" s="13">
        <f>IF(ISNA(VLOOKUP(LOWER(F1620)&amp;H1620,Prices!A:C,3,0)),0,VLOOKUP(LOWER(F1620)&amp;H1620,Prices!A:C,3,0))</f>
        <v>27.22</v>
      </c>
      <c r="V1620" s="13">
        <f>IF(ISNA(VLOOKUP(LOWER(F1620)&amp;H1620,Prices!A:C,2,0)),0,VLOOKUP(LOWER(F1620)&amp;H1620,Prices!A:C,2,0))</f>
        <v>27.64</v>
      </c>
      <c r="W1620" s="13">
        <f t="shared" si="875"/>
        <v>4473.4329600000056</v>
      </c>
      <c r="X1620" s="13">
        <f t="shared" si="876"/>
        <v>798.00000000000318</v>
      </c>
      <c r="Y1620" s="43">
        <f t="shared" si="877"/>
        <v>9.3134430379746946E-2</v>
      </c>
      <c r="Z1620" s="49"/>
      <c r="AA1620" s="24"/>
    </row>
    <row r="1621" spans="1:27" s="13" customFormat="1" x14ac:dyDescent="0.15">
      <c r="A1621" s="12">
        <v>42878</v>
      </c>
      <c r="B1621" s="60" t="s">
        <v>3686</v>
      </c>
      <c r="C1621" s="13" t="s">
        <v>1128</v>
      </c>
      <c r="D1621" s="13" t="s">
        <v>1129</v>
      </c>
      <c r="E1621" s="13" t="s">
        <v>1130</v>
      </c>
      <c r="F1621" s="13" t="str">
        <f t="shared" si="846"/>
        <v>SH</v>
      </c>
      <c r="G1621" s="13" t="str">
        <f>VLOOKUP(LOWER(F1621)&amp;H1621,'Current pricing'!A:B,2,0)</f>
        <v>招商银行</v>
      </c>
      <c r="H1621" s="13" t="s">
        <v>1314</v>
      </c>
      <c r="I1621" s="13" t="s">
        <v>1206</v>
      </c>
      <c r="J1621" s="13" t="s">
        <v>4335</v>
      </c>
      <c r="K1621" s="13">
        <v>-3600</v>
      </c>
      <c r="L1621" s="13">
        <v>1</v>
      </c>
      <c r="M1621" s="13">
        <v>21.34</v>
      </c>
      <c r="N1621" s="13">
        <f t="shared" si="871"/>
        <v>-76824</v>
      </c>
      <c r="O1621" s="13">
        <f t="shared" si="872"/>
        <v>76824</v>
      </c>
      <c r="P1621" s="19">
        <f t="shared" si="847"/>
        <v>1.5364800000000001</v>
      </c>
      <c r="Q1621" s="19">
        <f t="shared" si="865"/>
        <v>15.364800000000001</v>
      </c>
      <c r="R1621" s="13">
        <f t="shared" si="848"/>
        <v>76.819999999999993</v>
      </c>
      <c r="S1621" s="19">
        <f t="shared" si="873"/>
        <v>76730.278720000002</v>
      </c>
      <c r="T1621" s="13">
        <f t="shared" si="874"/>
        <v>-21.313966311111113</v>
      </c>
      <c r="U1621" s="13">
        <f>IF(ISNA(VLOOKUP(LOWER(F1621)&amp;H1621,Prices!A:C,3,0)),0,VLOOKUP(LOWER(F1621)&amp;H1621,Prices!A:C,3,0))</f>
        <v>27.06</v>
      </c>
      <c r="V1621" s="13">
        <f>IF(ISNA(VLOOKUP(LOWER(F1621)&amp;H1621,Prices!A:C,2,0)),0,VLOOKUP(LOWER(F1621)&amp;H1621,Prices!A:C,2,0))</f>
        <v>26.61</v>
      </c>
      <c r="W1621" s="13">
        <f t="shared" si="875"/>
        <v>-19065.721279999994</v>
      </c>
      <c r="X1621" s="13">
        <f t="shared" si="876"/>
        <v>1619.9999999999975</v>
      </c>
      <c r="Y1621" s="43">
        <f t="shared" si="877"/>
        <v>-0.24817402478392162</v>
      </c>
      <c r="Z1621" s="49"/>
      <c r="AA1621" s="24"/>
    </row>
    <row r="1622" spans="1:27" s="13" customFormat="1" x14ac:dyDescent="0.15">
      <c r="A1622" s="12">
        <v>42878</v>
      </c>
      <c r="B1622" s="60" t="s">
        <v>1894</v>
      </c>
      <c r="C1622" s="13" t="s">
        <v>1128</v>
      </c>
      <c r="D1622" s="13" t="s">
        <v>1129</v>
      </c>
      <c r="E1622" s="13" t="s">
        <v>1130</v>
      </c>
      <c r="F1622" s="13" t="str">
        <f t="shared" si="846"/>
        <v>SH</v>
      </c>
      <c r="G1622" s="13" t="str">
        <f>VLOOKUP(LOWER(F1622)&amp;H1622,'Current pricing'!A:B,2,0)</f>
        <v>广汽集团</v>
      </c>
      <c r="H1622" s="13" t="s">
        <v>3600</v>
      </c>
      <c r="I1622" s="13" t="s">
        <v>1207</v>
      </c>
      <c r="J1622" s="13" t="s">
        <v>4335</v>
      </c>
      <c r="K1622" s="13">
        <v>900</v>
      </c>
      <c r="L1622" s="13">
        <v>1</v>
      </c>
      <c r="M1622" s="13">
        <v>25.25</v>
      </c>
      <c r="N1622" s="13">
        <f t="shared" ref="N1622" si="878">K1622*M1622</f>
        <v>22725</v>
      </c>
      <c r="O1622" s="13">
        <f t="shared" ref="O1622" si="879">ABS(N1622)</f>
        <v>22725</v>
      </c>
      <c r="P1622" s="19">
        <f t="shared" si="847"/>
        <v>0.45450000000000002</v>
      </c>
      <c r="Q1622" s="19">
        <f t="shared" si="865"/>
        <v>5</v>
      </c>
      <c r="R1622" s="13">
        <f t="shared" si="848"/>
        <v>0</v>
      </c>
      <c r="S1622" s="19">
        <f t="shared" ref="S1622" si="880">-(N1622+P1622+Q1622+R1622)</f>
        <v>-22730.4545</v>
      </c>
      <c r="T1622" s="13">
        <f t="shared" ref="T1622" si="881">S1622/K1622</f>
        <v>-25.256060555555557</v>
      </c>
      <c r="U1622" s="13">
        <f>IF(ISNA(VLOOKUP(LOWER(F1622)&amp;H1622,Prices!A:C,3,0)),0,VLOOKUP(LOWER(F1622)&amp;H1622,Prices!A:C,3,0))</f>
        <v>27.22</v>
      </c>
      <c r="V1622" s="13">
        <f>IF(ISNA(VLOOKUP(LOWER(F1622)&amp;H1622,Prices!A:C,2,0)),0,VLOOKUP(LOWER(F1622)&amp;H1622,Prices!A:C,2,0))</f>
        <v>27.64</v>
      </c>
      <c r="W1622" s="13">
        <f t="shared" ref="W1622" si="882">IF(I1622="B",(V1622+T1622)*K1622,(V1622+T1622)*K1622)</f>
        <v>2145.5454999999993</v>
      </c>
      <c r="X1622" s="13">
        <f t="shared" ref="X1622" si="883">K1622*(V1622-U1622)</f>
        <v>378.00000000000153</v>
      </c>
      <c r="Y1622" s="43">
        <f t="shared" ref="Y1622" si="884">W1622/O1622</f>
        <v>9.4413443344334408E-2</v>
      </c>
      <c r="Z1622" s="49"/>
      <c r="AA1622" s="24"/>
    </row>
    <row r="1623" spans="1:27" s="13" customFormat="1" x14ac:dyDescent="0.15">
      <c r="A1623" s="12">
        <v>42879</v>
      </c>
      <c r="B1623" s="60" t="s">
        <v>3649</v>
      </c>
      <c r="C1623" s="13" t="s">
        <v>1128</v>
      </c>
      <c r="D1623" s="13" t="s">
        <v>1129</v>
      </c>
      <c r="E1623" s="13" t="s">
        <v>1130</v>
      </c>
      <c r="F1623" s="13" t="str">
        <f t="shared" si="846"/>
        <v>SZ</v>
      </c>
      <c r="G1623" s="13" t="str">
        <f>VLOOKUP(LOWER(F1623)&amp;H1623,'Current pricing'!A:B,2,0)</f>
        <v>大族激光</v>
      </c>
      <c r="H1623" s="13" t="s">
        <v>1502</v>
      </c>
      <c r="I1623" s="13" t="s">
        <v>1206</v>
      </c>
      <c r="J1623" s="13" t="s">
        <v>4182</v>
      </c>
      <c r="K1623" s="13">
        <v>-3500</v>
      </c>
      <c r="L1623" s="13">
        <v>1</v>
      </c>
      <c r="M1623" s="13">
        <v>33.1</v>
      </c>
      <c r="N1623" s="13">
        <f t="shared" ref="N1623:N1637" si="885">K1623*M1623</f>
        <v>-115850</v>
      </c>
      <c r="O1623" s="13">
        <f t="shared" ref="O1623:O1637" si="886">ABS(N1623)</f>
        <v>115850</v>
      </c>
      <c r="P1623" s="19">
        <f t="shared" si="847"/>
        <v>0</v>
      </c>
      <c r="Q1623" s="19">
        <f t="shared" si="865"/>
        <v>23.17</v>
      </c>
      <c r="R1623" s="13">
        <f t="shared" si="848"/>
        <v>115.85</v>
      </c>
      <c r="S1623" s="19">
        <f t="shared" ref="S1623:S1637" si="887">-(N1623+P1623+Q1623+R1623)</f>
        <v>115710.98</v>
      </c>
      <c r="T1623" s="13">
        <f t="shared" ref="T1623:T1637" si="888">S1623/K1623</f>
        <v>-33.060279999999999</v>
      </c>
      <c r="U1623" s="13">
        <f>IF(ISNA(VLOOKUP(LOWER(F1623)&amp;H1623,Prices!A:C,3,0)),0,VLOOKUP(LOWER(F1623)&amp;H1623,Prices!A:C,3,0))</f>
        <v>50.1</v>
      </c>
      <c r="V1623" s="13">
        <f>IF(ISNA(VLOOKUP(LOWER(F1623)&amp;H1623,Prices!A:C,2,0)),0,VLOOKUP(LOWER(F1623)&amp;H1623,Prices!A:C,2,0))</f>
        <v>52.35</v>
      </c>
      <c r="W1623" s="13">
        <f t="shared" ref="W1623:W1637" si="889">IF(I1623="B",(V1623+T1623)*K1623,(V1623+T1623)*K1623)</f>
        <v>-67514.02</v>
      </c>
      <c r="X1623" s="13">
        <f t="shared" ref="X1623:X1637" si="890">K1623*(V1623-U1623)</f>
        <v>-7875</v>
      </c>
      <c r="Y1623" s="43">
        <f t="shared" ref="Y1623:Y1637" si="891">W1623/O1623</f>
        <v>-0.58277099697885204</v>
      </c>
      <c r="Z1623" s="49"/>
      <c r="AA1623" s="24"/>
    </row>
    <row r="1624" spans="1:27" s="13" customFormat="1" x14ac:dyDescent="0.15">
      <c r="A1624" s="12">
        <v>42879</v>
      </c>
      <c r="B1624" s="60" t="s">
        <v>3688</v>
      </c>
      <c r="C1624" s="13" t="s">
        <v>1128</v>
      </c>
      <c r="D1624" s="13" t="s">
        <v>1129</v>
      </c>
      <c r="E1624" s="13" t="s">
        <v>1130</v>
      </c>
      <c r="F1624" s="13" t="str">
        <f t="shared" si="846"/>
        <v>SZ</v>
      </c>
      <c r="G1624" s="13" t="str">
        <f>VLOOKUP(LOWER(F1624)&amp;H1624,'Current pricing'!A:B,2,0)</f>
        <v>古井贡酒</v>
      </c>
      <c r="H1624" s="13" t="s">
        <v>1420</v>
      </c>
      <c r="I1624" s="13" t="s">
        <v>1206</v>
      </c>
      <c r="J1624" s="13" t="s">
        <v>3719</v>
      </c>
      <c r="K1624" s="13">
        <v>-1000</v>
      </c>
      <c r="L1624" s="13">
        <v>1</v>
      </c>
      <c r="M1624" s="13">
        <v>48.7</v>
      </c>
      <c r="N1624" s="13">
        <f t="shared" si="885"/>
        <v>-48700</v>
      </c>
      <c r="O1624" s="13">
        <f t="shared" si="886"/>
        <v>48700</v>
      </c>
      <c r="P1624" s="19">
        <f t="shared" si="847"/>
        <v>0</v>
      </c>
      <c r="Q1624" s="19">
        <f t="shared" si="865"/>
        <v>9.74</v>
      </c>
      <c r="R1624" s="13">
        <f t="shared" si="848"/>
        <v>48.7</v>
      </c>
      <c r="S1624" s="19">
        <f t="shared" si="887"/>
        <v>48641.560000000005</v>
      </c>
      <c r="T1624" s="13">
        <f t="shared" si="888"/>
        <v>-48.641560000000005</v>
      </c>
      <c r="U1624" s="13">
        <f>IF(ISNA(VLOOKUP(LOWER(F1624)&amp;H1624,Prices!A:C,3,0)),0,VLOOKUP(LOWER(F1624)&amp;H1624,Prices!A:C,3,0))</f>
        <v>71.150000000000006</v>
      </c>
      <c r="V1624" s="13">
        <f>IF(ISNA(VLOOKUP(LOWER(F1624)&amp;H1624,Prices!A:C,2,0)),0,VLOOKUP(LOWER(F1624)&amp;H1624,Prices!A:C,2,0))</f>
        <v>74.11</v>
      </c>
      <c r="W1624" s="13">
        <f t="shared" si="889"/>
        <v>-25468.439999999995</v>
      </c>
      <c r="X1624" s="13">
        <f t="shared" si="890"/>
        <v>-2959.9999999999936</v>
      </c>
      <c r="Y1624" s="43">
        <f t="shared" si="891"/>
        <v>-0.52296591375770007</v>
      </c>
      <c r="Z1624" s="49"/>
      <c r="AA1624" s="24"/>
    </row>
    <row r="1625" spans="1:27" s="8" customFormat="1" x14ac:dyDescent="0.15">
      <c r="A1625" s="6">
        <v>42879</v>
      </c>
      <c r="B1625" s="67" t="s">
        <v>2615</v>
      </c>
      <c r="C1625" s="8" t="s">
        <v>1128</v>
      </c>
      <c r="D1625" s="13" t="s">
        <v>1129</v>
      </c>
      <c r="E1625" s="13" t="s">
        <v>1130</v>
      </c>
      <c r="F1625" s="8" t="str">
        <f t="shared" si="846"/>
        <v>SZ</v>
      </c>
      <c r="G1625" s="8" t="str">
        <f>VLOOKUP(LOWER(F1625)&amp;H1625,'Current pricing'!A:B,2,0)</f>
        <v>小天鹅Ａ</v>
      </c>
      <c r="H1625" s="8" t="s">
        <v>1320</v>
      </c>
      <c r="I1625" s="8" t="s">
        <v>1207</v>
      </c>
      <c r="J1625" s="8" t="s">
        <v>3986</v>
      </c>
      <c r="K1625" s="8">
        <v>1000</v>
      </c>
      <c r="L1625" s="8">
        <v>1</v>
      </c>
      <c r="M1625" s="8">
        <v>46.45</v>
      </c>
      <c r="N1625" s="8">
        <f t="shared" si="885"/>
        <v>46450</v>
      </c>
      <c r="O1625" s="8">
        <f t="shared" si="886"/>
        <v>46450</v>
      </c>
      <c r="P1625" s="56">
        <f t="shared" si="847"/>
        <v>0</v>
      </c>
      <c r="Q1625" s="56">
        <f t="shared" si="865"/>
        <v>9.2900000000000009</v>
      </c>
      <c r="R1625" s="8">
        <f t="shared" si="848"/>
        <v>0</v>
      </c>
      <c r="S1625" s="56">
        <f t="shared" si="887"/>
        <v>-46459.29</v>
      </c>
      <c r="T1625" s="8">
        <f t="shared" si="888"/>
        <v>-46.459290000000003</v>
      </c>
      <c r="U1625" s="8">
        <f>IF(ISNA(VLOOKUP(LOWER(F1625)&amp;H1625,Prices!A:C,3,0)),0,VLOOKUP(LOWER(F1625)&amp;H1625,Prices!A:C,3,0))</f>
        <v>56.52</v>
      </c>
      <c r="V1625" s="8">
        <f>IF(ISNA(VLOOKUP(LOWER(F1625)&amp;H1625,Prices!A:C,2,0)),0,VLOOKUP(LOWER(F1625)&amp;H1625,Prices!A:C,2,0))</f>
        <v>59.75</v>
      </c>
      <c r="W1625" s="8">
        <f t="shared" si="889"/>
        <v>13290.709999999997</v>
      </c>
      <c r="X1625" s="8">
        <f t="shared" si="890"/>
        <v>3229.9999999999968</v>
      </c>
      <c r="Y1625" s="57">
        <f t="shared" si="891"/>
        <v>0.28612938643702901</v>
      </c>
      <c r="Z1625" s="58"/>
      <c r="AA1625" s="59"/>
    </row>
    <row r="1626" spans="1:27" s="8" customFormat="1" x14ac:dyDescent="0.15">
      <c r="A1626" s="6">
        <v>42879</v>
      </c>
      <c r="B1626" s="67" t="s">
        <v>2374</v>
      </c>
      <c r="C1626" s="8" t="s">
        <v>1128</v>
      </c>
      <c r="D1626" s="13" t="s">
        <v>1129</v>
      </c>
      <c r="E1626" s="13" t="s">
        <v>1130</v>
      </c>
      <c r="F1626" s="8" t="str">
        <f t="shared" si="846"/>
        <v>SZ</v>
      </c>
      <c r="G1626" s="8" t="str">
        <f>VLOOKUP(LOWER(F1626)&amp;H1626,'Current pricing'!A:B,2,0)</f>
        <v>小天鹅Ａ</v>
      </c>
      <c r="H1626" s="8" t="s">
        <v>1320</v>
      </c>
      <c r="I1626" s="8" t="s">
        <v>1207</v>
      </c>
      <c r="J1626" s="8" t="s">
        <v>3986</v>
      </c>
      <c r="K1626" s="8">
        <v>1000</v>
      </c>
      <c r="L1626" s="8">
        <v>1</v>
      </c>
      <c r="M1626" s="8">
        <v>46.42</v>
      </c>
      <c r="N1626" s="8">
        <f t="shared" si="885"/>
        <v>46420</v>
      </c>
      <c r="O1626" s="8">
        <f t="shared" si="886"/>
        <v>46420</v>
      </c>
      <c r="P1626" s="56">
        <f t="shared" si="847"/>
        <v>0</v>
      </c>
      <c r="Q1626" s="56">
        <f t="shared" si="865"/>
        <v>9.2840000000000007</v>
      </c>
      <c r="R1626" s="8">
        <f t="shared" si="848"/>
        <v>0</v>
      </c>
      <c r="S1626" s="56">
        <f t="shared" si="887"/>
        <v>-46429.284</v>
      </c>
      <c r="T1626" s="8">
        <f t="shared" si="888"/>
        <v>-46.429284000000003</v>
      </c>
      <c r="U1626" s="8">
        <f>IF(ISNA(VLOOKUP(LOWER(F1626)&amp;H1626,Prices!A:C,3,0)),0,VLOOKUP(LOWER(F1626)&amp;H1626,Prices!A:C,3,0))</f>
        <v>56.52</v>
      </c>
      <c r="V1626" s="8">
        <f>IF(ISNA(VLOOKUP(LOWER(F1626)&amp;H1626,Prices!A:C,2,0)),0,VLOOKUP(LOWER(F1626)&amp;H1626,Prices!A:C,2,0))</f>
        <v>59.75</v>
      </c>
      <c r="W1626" s="8">
        <f t="shared" si="889"/>
        <v>13320.715999999997</v>
      </c>
      <c r="X1626" s="8">
        <f t="shared" si="890"/>
        <v>3229.9999999999968</v>
      </c>
      <c r="Y1626" s="57">
        <f t="shared" si="891"/>
        <v>0.28696070659198614</v>
      </c>
      <c r="Z1626" s="58"/>
      <c r="AA1626" s="59"/>
    </row>
    <row r="1627" spans="1:27" s="8" customFormat="1" x14ac:dyDescent="0.15">
      <c r="A1627" s="6">
        <v>42879</v>
      </c>
      <c r="B1627" s="67" t="s">
        <v>3689</v>
      </c>
      <c r="C1627" s="8" t="s">
        <v>1128</v>
      </c>
      <c r="D1627" s="13" t="s">
        <v>1129</v>
      </c>
      <c r="E1627" s="13" t="s">
        <v>1130</v>
      </c>
      <c r="F1627" s="8" t="str">
        <f t="shared" si="846"/>
        <v>SZ</v>
      </c>
      <c r="G1627" s="8" t="str">
        <f>VLOOKUP(LOWER(F1627)&amp;H1627,'Current pricing'!A:B,2,0)</f>
        <v>小天鹅Ａ</v>
      </c>
      <c r="H1627" s="8" t="s">
        <v>1320</v>
      </c>
      <c r="I1627" s="8" t="s">
        <v>1207</v>
      </c>
      <c r="J1627" s="8" t="s">
        <v>3986</v>
      </c>
      <c r="K1627" s="8">
        <v>1000</v>
      </c>
      <c r="L1627" s="8">
        <v>1</v>
      </c>
      <c r="M1627" s="8">
        <v>46.45</v>
      </c>
      <c r="N1627" s="8">
        <f t="shared" si="885"/>
        <v>46450</v>
      </c>
      <c r="O1627" s="8">
        <f t="shared" si="886"/>
        <v>46450</v>
      </c>
      <c r="P1627" s="56">
        <f t="shared" si="847"/>
        <v>0</v>
      </c>
      <c r="Q1627" s="56">
        <f t="shared" si="865"/>
        <v>9.2900000000000009</v>
      </c>
      <c r="R1627" s="8">
        <f t="shared" si="848"/>
        <v>0</v>
      </c>
      <c r="S1627" s="56">
        <f t="shared" si="887"/>
        <v>-46459.29</v>
      </c>
      <c r="T1627" s="8">
        <f t="shared" si="888"/>
        <v>-46.459290000000003</v>
      </c>
      <c r="U1627" s="8">
        <f>IF(ISNA(VLOOKUP(LOWER(F1627)&amp;H1627,Prices!A:C,3,0)),0,VLOOKUP(LOWER(F1627)&amp;H1627,Prices!A:C,3,0))</f>
        <v>56.52</v>
      </c>
      <c r="V1627" s="8">
        <f>IF(ISNA(VLOOKUP(LOWER(F1627)&amp;H1627,Prices!A:C,2,0)),0,VLOOKUP(LOWER(F1627)&amp;H1627,Prices!A:C,2,0))</f>
        <v>59.75</v>
      </c>
      <c r="W1627" s="8">
        <f t="shared" si="889"/>
        <v>13290.709999999997</v>
      </c>
      <c r="X1627" s="8">
        <f t="shared" si="890"/>
        <v>3229.9999999999968</v>
      </c>
      <c r="Y1627" s="57">
        <f t="shared" si="891"/>
        <v>0.28612938643702901</v>
      </c>
      <c r="Z1627" s="58"/>
      <c r="AA1627" s="59"/>
    </row>
    <row r="1628" spans="1:27" s="8" customFormat="1" x14ac:dyDescent="0.15">
      <c r="A1628" s="6">
        <v>42879</v>
      </c>
      <c r="B1628" s="67" t="s">
        <v>3690</v>
      </c>
      <c r="C1628" s="8" t="s">
        <v>1128</v>
      </c>
      <c r="D1628" s="13" t="s">
        <v>1129</v>
      </c>
      <c r="E1628" s="13" t="s">
        <v>1130</v>
      </c>
      <c r="F1628" s="8" t="str">
        <f t="shared" si="846"/>
        <v>SZ</v>
      </c>
      <c r="G1628" s="8" t="str">
        <f>VLOOKUP(LOWER(F1628)&amp;H1628,'Current pricing'!A:B,2,0)</f>
        <v>小天鹅Ａ</v>
      </c>
      <c r="H1628" s="8" t="s">
        <v>1320</v>
      </c>
      <c r="I1628" s="8" t="s">
        <v>1207</v>
      </c>
      <c r="J1628" s="8" t="s">
        <v>3986</v>
      </c>
      <c r="K1628" s="8">
        <v>1000</v>
      </c>
      <c r="L1628" s="8">
        <v>1</v>
      </c>
      <c r="M1628" s="8">
        <v>46.43</v>
      </c>
      <c r="N1628" s="8">
        <f t="shared" si="885"/>
        <v>46430</v>
      </c>
      <c r="O1628" s="8">
        <f t="shared" si="886"/>
        <v>46430</v>
      </c>
      <c r="P1628" s="56">
        <f t="shared" si="847"/>
        <v>0</v>
      </c>
      <c r="Q1628" s="56">
        <f t="shared" si="865"/>
        <v>9.2859999999999996</v>
      </c>
      <c r="R1628" s="8">
        <f t="shared" si="848"/>
        <v>0</v>
      </c>
      <c r="S1628" s="56">
        <f t="shared" si="887"/>
        <v>-46439.286</v>
      </c>
      <c r="T1628" s="8">
        <f t="shared" si="888"/>
        <v>-46.439286000000003</v>
      </c>
      <c r="U1628" s="8">
        <f>IF(ISNA(VLOOKUP(LOWER(F1628)&amp;H1628,Prices!A:C,3,0)),0,VLOOKUP(LOWER(F1628)&amp;H1628,Prices!A:C,3,0))</f>
        <v>56.52</v>
      </c>
      <c r="V1628" s="8">
        <f>IF(ISNA(VLOOKUP(LOWER(F1628)&amp;H1628,Prices!A:C,2,0)),0,VLOOKUP(LOWER(F1628)&amp;H1628,Prices!A:C,2,0))</f>
        <v>59.75</v>
      </c>
      <c r="W1628" s="8">
        <f t="shared" si="889"/>
        <v>13310.713999999998</v>
      </c>
      <c r="X1628" s="8">
        <f t="shared" si="890"/>
        <v>3229.9999999999968</v>
      </c>
      <c r="Y1628" s="57">
        <f t="shared" si="891"/>
        <v>0.28668348050829201</v>
      </c>
      <c r="Z1628" s="58"/>
      <c r="AA1628" s="59"/>
    </row>
    <row r="1629" spans="1:27" s="13" customFormat="1" x14ac:dyDescent="0.15">
      <c r="A1629" s="12">
        <v>42879</v>
      </c>
      <c r="B1629" s="60" t="s">
        <v>3691</v>
      </c>
      <c r="C1629" s="13" t="s">
        <v>1128</v>
      </c>
      <c r="D1629" s="13" t="s">
        <v>1129</v>
      </c>
      <c r="E1629" s="13" t="s">
        <v>1130</v>
      </c>
      <c r="F1629" s="13" t="str">
        <f t="shared" si="846"/>
        <v>SZ</v>
      </c>
      <c r="G1629" s="13" t="str">
        <f>VLOOKUP(LOWER(F1629)&amp;H1629,'Current pricing'!A:B,2,0)</f>
        <v>苏 泊 尔</v>
      </c>
      <c r="H1629" s="13" t="s">
        <v>1188</v>
      </c>
      <c r="I1629" s="13" t="s">
        <v>1206</v>
      </c>
      <c r="J1629" s="13" t="s">
        <v>3719</v>
      </c>
      <c r="K1629" s="13">
        <v>-4600</v>
      </c>
      <c r="L1629" s="13">
        <v>1</v>
      </c>
      <c r="M1629" s="13">
        <v>48.98</v>
      </c>
      <c r="N1629" s="13">
        <f t="shared" si="885"/>
        <v>-225308</v>
      </c>
      <c r="O1629" s="13">
        <f t="shared" si="886"/>
        <v>225308</v>
      </c>
      <c r="P1629" s="19">
        <f t="shared" si="847"/>
        <v>0</v>
      </c>
      <c r="Q1629" s="19">
        <f t="shared" si="865"/>
        <v>45.061600000000006</v>
      </c>
      <c r="R1629" s="13">
        <f t="shared" si="848"/>
        <v>225.31</v>
      </c>
      <c r="S1629" s="19">
        <f t="shared" si="887"/>
        <v>225037.62840000002</v>
      </c>
      <c r="T1629" s="13">
        <f t="shared" si="888"/>
        <v>-48.921223565217396</v>
      </c>
      <c r="U1629" s="13">
        <f>IF(ISNA(VLOOKUP(LOWER(F1629)&amp;H1629,Prices!A:C,3,0)),0,VLOOKUP(LOWER(F1629)&amp;H1629,Prices!A:C,3,0))</f>
        <v>39.479999999999997</v>
      </c>
      <c r="V1629" s="13">
        <f>IF(ISNA(VLOOKUP(LOWER(F1629)&amp;H1629,Prices!A:C,2,0)),0,VLOOKUP(LOWER(F1629)&amp;H1629,Prices!A:C,2,0))</f>
        <v>41.55</v>
      </c>
      <c r="W1629" s="13">
        <f t="shared" si="889"/>
        <v>33907.628400000038</v>
      </c>
      <c r="X1629" s="13">
        <f t="shared" si="890"/>
        <v>-9522.0000000000018</v>
      </c>
      <c r="Y1629" s="43">
        <f t="shared" si="891"/>
        <v>0.15049456033518577</v>
      </c>
      <c r="Z1629" s="49"/>
      <c r="AA1629" s="24"/>
    </row>
    <row r="1630" spans="1:27" s="13" customFormat="1" x14ac:dyDescent="0.15">
      <c r="A1630" s="12">
        <v>42880</v>
      </c>
      <c r="B1630" s="60" t="s">
        <v>2361</v>
      </c>
      <c r="C1630" s="13" t="s">
        <v>1128</v>
      </c>
      <c r="D1630" s="13" t="s">
        <v>1129</v>
      </c>
      <c r="E1630" s="13" t="s">
        <v>1130</v>
      </c>
      <c r="F1630" s="13" t="str">
        <f t="shared" si="846"/>
        <v>SZ</v>
      </c>
      <c r="G1630" s="13" t="str">
        <f>VLOOKUP(LOWER(F1630)&amp;H1630,'Current pricing'!A:B,2,0)</f>
        <v>海康威视</v>
      </c>
      <c r="H1630" s="13" t="s">
        <v>1504</v>
      </c>
      <c r="I1630" s="13" t="s">
        <v>1207</v>
      </c>
      <c r="J1630" s="13" t="s">
        <v>4335</v>
      </c>
      <c r="K1630" s="13">
        <v>1800</v>
      </c>
      <c r="L1630" s="13">
        <v>1</v>
      </c>
      <c r="M1630" s="13">
        <v>27.31</v>
      </c>
      <c r="N1630" s="13">
        <f t="shared" si="885"/>
        <v>49158</v>
      </c>
      <c r="O1630" s="13">
        <f t="shared" si="886"/>
        <v>49158</v>
      </c>
      <c r="P1630" s="19">
        <f t="shared" si="847"/>
        <v>0</v>
      </c>
      <c r="Q1630" s="19">
        <f t="shared" si="865"/>
        <v>9.8315999999999999</v>
      </c>
      <c r="R1630" s="13">
        <f t="shared" si="848"/>
        <v>0</v>
      </c>
      <c r="S1630" s="19">
        <f t="shared" si="887"/>
        <v>-49167.831599999998</v>
      </c>
      <c r="T1630" s="13">
        <f t="shared" si="888"/>
        <v>-27.315462</v>
      </c>
      <c r="U1630" s="13">
        <f>IF(ISNA(VLOOKUP(LOWER(F1630)&amp;H1630,Prices!A:C,3,0)),0,VLOOKUP(LOWER(F1630)&amp;H1630,Prices!A:C,3,0))</f>
        <v>38.950000000000003</v>
      </c>
      <c r="V1630" s="13">
        <f>IF(ISNA(VLOOKUP(LOWER(F1630)&amp;H1630,Prices!A:C,2,0)),0,VLOOKUP(LOWER(F1630)&amp;H1630,Prices!A:C,2,0))</f>
        <v>39.9</v>
      </c>
      <c r="W1630" s="13">
        <f t="shared" si="889"/>
        <v>22652.168399999999</v>
      </c>
      <c r="X1630" s="13">
        <f t="shared" si="890"/>
        <v>1709.9999999999923</v>
      </c>
      <c r="Y1630" s="43">
        <f t="shared" si="891"/>
        <v>0.46080329549615523</v>
      </c>
      <c r="Z1630" s="49"/>
      <c r="AA1630" s="24"/>
    </row>
    <row r="1631" spans="1:27" s="13" customFormat="1" x14ac:dyDescent="0.15">
      <c r="A1631" s="12">
        <v>42880</v>
      </c>
      <c r="B1631" s="60" t="s">
        <v>3695</v>
      </c>
      <c r="C1631" s="13" t="s">
        <v>1128</v>
      </c>
      <c r="D1631" s="13" t="s">
        <v>1129</v>
      </c>
      <c r="E1631" s="13" t="s">
        <v>1130</v>
      </c>
      <c r="F1631" s="13" t="str">
        <f t="shared" si="846"/>
        <v>SH</v>
      </c>
      <c r="G1631" s="13" t="str">
        <f>VLOOKUP(LOWER(F1631)&amp;H1631,'Current pricing'!A:B,2,0)</f>
        <v>招商银行</v>
      </c>
      <c r="H1631" s="13" t="s">
        <v>1314</v>
      </c>
      <c r="I1631" s="13" t="s">
        <v>1206</v>
      </c>
      <c r="J1631" s="13" t="s">
        <v>4335</v>
      </c>
      <c r="K1631" s="13">
        <v>-1800</v>
      </c>
      <c r="L1631" s="13">
        <v>1</v>
      </c>
      <c r="M1631" s="13">
        <v>22.93</v>
      </c>
      <c r="N1631" s="13">
        <f t="shared" si="885"/>
        <v>-41274</v>
      </c>
      <c r="O1631" s="13">
        <f t="shared" si="886"/>
        <v>41274</v>
      </c>
      <c r="P1631" s="19">
        <f t="shared" si="847"/>
        <v>0.8254800000000001</v>
      </c>
      <c r="Q1631" s="19">
        <f t="shared" si="865"/>
        <v>8.2548000000000012</v>
      </c>
      <c r="R1631" s="13">
        <f t="shared" si="848"/>
        <v>41.27</v>
      </c>
      <c r="S1631" s="19">
        <f t="shared" si="887"/>
        <v>41223.649720000001</v>
      </c>
      <c r="T1631" s="13">
        <f t="shared" si="888"/>
        <v>-22.902027622222224</v>
      </c>
      <c r="U1631" s="13">
        <f>IF(ISNA(VLOOKUP(LOWER(F1631)&amp;H1631,Prices!A:C,3,0)),0,VLOOKUP(LOWER(F1631)&amp;H1631,Prices!A:C,3,0))</f>
        <v>27.06</v>
      </c>
      <c r="V1631" s="13">
        <f>IF(ISNA(VLOOKUP(LOWER(F1631)&amp;H1631,Prices!A:C,2,0)),0,VLOOKUP(LOWER(F1631)&amp;H1631,Prices!A:C,2,0))</f>
        <v>26.61</v>
      </c>
      <c r="W1631" s="13">
        <f t="shared" si="889"/>
        <v>-6674.3502799999951</v>
      </c>
      <c r="X1631" s="13">
        <f t="shared" si="890"/>
        <v>809.99999999999875</v>
      </c>
      <c r="Y1631" s="43">
        <f t="shared" si="891"/>
        <v>-0.16170834617434693</v>
      </c>
      <c r="Z1631" s="49"/>
      <c r="AA1631" s="24"/>
    </row>
    <row r="1632" spans="1:27" s="13" customFormat="1" x14ac:dyDescent="0.15">
      <c r="A1632" s="12">
        <v>42880</v>
      </c>
      <c r="B1632" s="60" t="s">
        <v>3696</v>
      </c>
      <c r="C1632" s="13" t="s">
        <v>1128</v>
      </c>
      <c r="D1632" s="13" t="s">
        <v>1129</v>
      </c>
      <c r="E1632" s="13" t="s">
        <v>1130</v>
      </c>
      <c r="F1632" s="13" t="str">
        <f t="shared" si="846"/>
        <v>SZ</v>
      </c>
      <c r="G1632" s="13" t="str">
        <f>VLOOKUP(LOWER(F1632)&amp;H1632,'Current pricing'!A:B,2,0)</f>
        <v>大族激光</v>
      </c>
      <c r="H1632" s="13" t="s">
        <v>1502</v>
      </c>
      <c r="I1632" s="13" t="s">
        <v>1207</v>
      </c>
      <c r="J1632" s="13" t="s">
        <v>4182</v>
      </c>
      <c r="K1632" s="13">
        <v>1500</v>
      </c>
      <c r="L1632" s="13">
        <v>1</v>
      </c>
      <c r="M1632" s="13">
        <v>32.31</v>
      </c>
      <c r="N1632" s="13">
        <f t="shared" si="885"/>
        <v>48465</v>
      </c>
      <c r="O1632" s="13">
        <f t="shared" si="886"/>
        <v>48465</v>
      </c>
      <c r="P1632" s="19">
        <f t="shared" si="847"/>
        <v>0</v>
      </c>
      <c r="Q1632" s="19">
        <f t="shared" si="865"/>
        <v>9.6929999999999996</v>
      </c>
      <c r="R1632" s="13">
        <f t="shared" si="848"/>
        <v>0</v>
      </c>
      <c r="S1632" s="19">
        <f t="shared" si="887"/>
        <v>-48474.692999999999</v>
      </c>
      <c r="T1632" s="13">
        <f t="shared" si="888"/>
        <v>-32.316462000000001</v>
      </c>
      <c r="U1632" s="13">
        <f>IF(ISNA(VLOOKUP(LOWER(F1632)&amp;H1632,Prices!A:C,3,0)),0,VLOOKUP(LOWER(F1632)&amp;H1632,Prices!A:C,3,0))</f>
        <v>50.1</v>
      </c>
      <c r="V1632" s="13">
        <f>IF(ISNA(VLOOKUP(LOWER(F1632)&amp;H1632,Prices!A:C,2,0)),0,VLOOKUP(LOWER(F1632)&amp;H1632,Prices!A:C,2,0))</f>
        <v>52.35</v>
      </c>
      <c r="W1632" s="13">
        <f t="shared" si="889"/>
        <v>30050.307000000001</v>
      </c>
      <c r="X1632" s="13">
        <f t="shared" si="890"/>
        <v>3375</v>
      </c>
      <c r="Y1632" s="43">
        <f t="shared" si="891"/>
        <v>0.62004141132776236</v>
      </c>
      <c r="Z1632" s="49"/>
      <c r="AA1632" s="24"/>
    </row>
    <row r="1633" spans="1:27" s="8" customFormat="1" x14ac:dyDescent="0.15">
      <c r="A1633" s="6">
        <v>42880</v>
      </c>
      <c r="B1633" s="67" t="s">
        <v>3697</v>
      </c>
      <c r="C1633" s="8" t="s">
        <v>1128</v>
      </c>
      <c r="D1633" s="13" t="s">
        <v>1129</v>
      </c>
      <c r="E1633" s="13" t="s">
        <v>1130</v>
      </c>
      <c r="F1633" s="8" t="str">
        <f t="shared" si="846"/>
        <v>SH</v>
      </c>
      <c r="G1633" s="8" t="str">
        <f>VLOOKUP(LOWER(F1633)&amp;H1633,'Current pricing'!A:B,2,0)</f>
        <v>中国人寿</v>
      </c>
      <c r="H1633" s="8" t="s">
        <v>1938</v>
      </c>
      <c r="I1633" s="8" t="s">
        <v>1206</v>
      </c>
      <c r="J1633" s="8" t="s">
        <v>3986</v>
      </c>
      <c r="K1633" s="8">
        <v>-2700</v>
      </c>
      <c r="L1633" s="8">
        <v>1</v>
      </c>
      <c r="M1633" s="8">
        <v>28.63</v>
      </c>
      <c r="N1633" s="8">
        <f t="shared" si="885"/>
        <v>-77301</v>
      </c>
      <c r="O1633" s="8">
        <f t="shared" si="886"/>
        <v>77301</v>
      </c>
      <c r="P1633" s="56">
        <f t="shared" si="847"/>
        <v>1.5460200000000002</v>
      </c>
      <c r="Q1633" s="56">
        <f t="shared" si="865"/>
        <v>15.4602</v>
      </c>
      <c r="R1633" s="8">
        <f t="shared" si="848"/>
        <v>77.3</v>
      </c>
      <c r="S1633" s="56">
        <f t="shared" si="887"/>
        <v>77206.693780000001</v>
      </c>
      <c r="T1633" s="8">
        <f t="shared" si="888"/>
        <v>-28.595071770370371</v>
      </c>
      <c r="U1633" s="8">
        <f>IF(ISNA(VLOOKUP(LOWER(F1633)&amp;H1633,Prices!A:C,3,0)),0,VLOOKUP(LOWER(F1633)&amp;H1633,Prices!A:C,3,0))</f>
        <v>33.08</v>
      </c>
      <c r="V1633" s="8">
        <f>IF(ISNA(VLOOKUP(LOWER(F1633)&amp;H1633,Prices!A:C,2,0)),0,VLOOKUP(LOWER(F1633)&amp;H1633,Prices!A:C,2,0))</f>
        <v>32.520000000000003</v>
      </c>
      <c r="W1633" s="8">
        <f t="shared" si="889"/>
        <v>-10597.306220000008</v>
      </c>
      <c r="X1633" s="8">
        <f t="shared" si="890"/>
        <v>1511.999999999987</v>
      </c>
      <c r="Y1633" s="57">
        <f t="shared" si="891"/>
        <v>-0.13709145056338221</v>
      </c>
      <c r="Z1633" s="58"/>
      <c r="AA1633" s="59"/>
    </row>
    <row r="1634" spans="1:27" s="13" customFormat="1" x14ac:dyDescent="0.15">
      <c r="A1634" s="12">
        <v>42880</v>
      </c>
      <c r="B1634" s="60" t="s">
        <v>3698</v>
      </c>
      <c r="C1634" s="13" t="s">
        <v>1128</v>
      </c>
      <c r="D1634" s="13" t="s">
        <v>1129</v>
      </c>
      <c r="E1634" s="13" t="s">
        <v>1130</v>
      </c>
      <c r="F1634" s="13" t="str">
        <f t="shared" si="846"/>
        <v>SH</v>
      </c>
      <c r="G1634" s="13" t="str">
        <f>VLOOKUP(LOWER(F1634)&amp;H1634,'Current pricing'!A:B,2,0)</f>
        <v>广汽集团</v>
      </c>
      <c r="H1634" s="13" t="s">
        <v>3600</v>
      </c>
      <c r="I1634" s="13" t="s">
        <v>1207</v>
      </c>
      <c r="J1634" s="13" t="s">
        <v>4335</v>
      </c>
      <c r="K1634" s="13">
        <v>2000</v>
      </c>
      <c r="L1634" s="13">
        <v>1</v>
      </c>
      <c r="M1634" s="13">
        <v>25</v>
      </c>
      <c r="N1634" s="13">
        <f t="shared" si="885"/>
        <v>50000</v>
      </c>
      <c r="O1634" s="13">
        <f t="shared" si="886"/>
        <v>50000</v>
      </c>
      <c r="P1634" s="19">
        <f t="shared" si="847"/>
        <v>1</v>
      </c>
      <c r="Q1634" s="19">
        <f t="shared" si="865"/>
        <v>10</v>
      </c>
      <c r="R1634" s="13">
        <f t="shared" si="848"/>
        <v>0</v>
      </c>
      <c r="S1634" s="19">
        <f t="shared" si="887"/>
        <v>-50011</v>
      </c>
      <c r="T1634" s="13">
        <f t="shared" si="888"/>
        <v>-25.005500000000001</v>
      </c>
      <c r="U1634" s="13">
        <f>IF(ISNA(VLOOKUP(LOWER(F1634)&amp;H1634,Prices!A:C,3,0)),0,VLOOKUP(LOWER(F1634)&amp;H1634,Prices!A:C,3,0))</f>
        <v>27.22</v>
      </c>
      <c r="V1634" s="13">
        <f>IF(ISNA(VLOOKUP(LOWER(F1634)&amp;H1634,Prices!A:C,2,0)),0,VLOOKUP(LOWER(F1634)&amp;H1634,Prices!A:C,2,0))</f>
        <v>27.64</v>
      </c>
      <c r="W1634" s="13">
        <f t="shared" si="889"/>
        <v>5268.9999999999982</v>
      </c>
      <c r="X1634" s="13">
        <f t="shared" si="890"/>
        <v>840.00000000000341</v>
      </c>
      <c r="Y1634" s="43">
        <f t="shared" si="891"/>
        <v>0.10537999999999996</v>
      </c>
      <c r="Z1634" s="49"/>
      <c r="AA1634" s="24"/>
    </row>
    <row r="1635" spans="1:27" s="8" customFormat="1" x14ac:dyDescent="0.15">
      <c r="A1635" s="6">
        <v>42880</v>
      </c>
      <c r="B1635" s="67" t="s">
        <v>3699</v>
      </c>
      <c r="C1635" s="8" t="s">
        <v>1128</v>
      </c>
      <c r="D1635" s="13" t="s">
        <v>1129</v>
      </c>
      <c r="E1635" s="13" t="s">
        <v>1130</v>
      </c>
      <c r="F1635" s="8" t="str">
        <f t="shared" si="846"/>
        <v>SZ</v>
      </c>
      <c r="G1635" s="8" t="str">
        <f>VLOOKUP(LOWER(F1635)&amp;H1635,'Current pricing'!A:B,2,0)</f>
        <v>小天鹅Ａ</v>
      </c>
      <c r="H1635" s="8" t="s">
        <v>1320</v>
      </c>
      <c r="I1635" s="8" t="s">
        <v>1207</v>
      </c>
      <c r="J1635" s="8" t="s">
        <v>3986</v>
      </c>
      <c r="K1635" s="8">
        <v>1000</v>
      </c>
      <c r="L1635" s="8">
        <v>1</v>
      </c>
      <c r="M1635" s="8">
        <v>46.37</v>
      </c>
      <c r="N1635" s="8">
        <f t="shared" si="885"/>
        <v>46370</v>
      </c>
      <c r="O1635" s="8">
        <f t="shared" si="886"/>
        <v>46370</v>
      </c>
      <c r="P1635" s="56">
        <f t="shared" si="847"/>
        <v>0</v>
      </c>
      <c r="Q1635" s="56">
        <f t="shared" si="865"/>
        <v>9.2740000000000009</v>
      </c>
      <c r="R1635" s="8">
        <f t="shared" si="848"/>
        <v>0</v>
      </c>
      <c r="S1635" s="56">
        <f t="shared" si="887"/>
        <v>-46379.273999999998</v>
      </c>
      <c r="T1635" s="8">
        <f t="shared" si="888"/>
        <v>-46.379273999999995</v>
      </c>
      <c r="U1635" s="8">
        <f>IF(ISNA(VLOOKUP(LOWER(F1635)&amp;H1635,Prices!A:C,3,0)),0,VLOOKUP(LOWER(F1635)&amp;H1635,Prices!A:C,3,0))</f>
        <v>56.52</v>
      </c>
      <c r="V1635" s="8">
        <f>IF(ISNA(VLOOKUP(LOWER(F1635)&amp;H1635,Prices!A:C,2,0)),0,VLOOKUP(LOWER(F1635)&amp;H1635,Prices!A:C,2,0))</f>
        <v>59.75</v>
      </c>
      <c r="W1635" s="8">
        <f t="shared" si="889"/>
        <v>13370.726000000004</v>
      </c>
      <c r="X1635" s="8">
        <f t="shared" si="890"/>
        <v>3229.9999999999968</v>
      </c>
      <c r="Y1635" s="57">
        <f t="shared" si="891"/>
        <v>0.28834863058011656</v>
      </c>
      <c r="Z1635" s="58"/>
      <c r="AA1635" s="59"/>
    </row>
    <row r="1636" spans="1:27" s="13" customFormat="1" x14ac:dyDescent="0.15">
      <c r="A1636" s="12">
        <v>42880</v>
      </c>
      <c r="B1636" s="60" t="s">
        <v>3700</v>
      </c>
      <c r="C1636" s="13" t="s">
        <v>1128</v>
      </c>
      <c r="D1636" s="13" t="s">
        <v>1129</v>
      </c>
      <c r="E1636" s="13" t="s">
        <v>1130</v>
      </c>
      <c r="F1636" s="13" t="str">
        <f t="shared" si="846"/>
        <v>SH</v>
      </c>
      <c r="G1636" s="13" t="str">
        <f>VLOOKUP(LOWER(F1636)&amp;H1636,'Current pricing'!A:B,2,0)</f>
        <v>广汽集团</v>
      </c>
      <c r="H1636" s="13" t="s">
        <v>3600</v>
      </c>
      <c r="I1636" s="13" t="s">
        <v>1207</v>
      </c>
      <c r="J1636" s="13" t="s">
        <v>4335</v>
      </c>
      <c r="K1636" s="13">
        <v>1900</v>
      </c>
      <c r="L1636" s="13">
        <v>1</v>
      </c>
      <c r="M1636" s="13">
        <v>25.052</v>
      </c>
      <c r="N1636" s="13">
        <f t="shared" si="885"/>
        <v>47598.799999999996</v>
      </c>
      <c r="O1636" s="13">
        <f t="shared" si="886"/>
        <v>47598.799999999996</v>
      </c>
      <c r="P1636" s="19">
        <f t="shared" si="847"/>
        <v>0.95197600000000004</v>
      </c>
      <c r="Q1636" s="19">
        <f t="shared" si="865"/>
        <v>9.5197599999999998</v>
      </c>
      <c r="R1636" s="13">
        <f t="shared" si="848"/>
        <v>0</v>
      </c>
      <c r="S1636" s="19">
        <f t="shared" si="887"/>
        <v>-47609.271735999995</v>
      </c>
      <c r="T1636" s="13">
        <f t="shared" si="888"/>
        <v>-25.057511439999999</v>
      </c>
      <c r="U1636" s="13">
        <f>IF(ISNA(VLOOKUP(LOWER(F1636)&amp;H1636,Prices!A:C,3,0)),0,VLOOKUP(LOWER(F1636)&amp;H1636,Prices!A:C,3,0))</f>
        <v>27.22</v>
      </c>
      <c r="V1636" s="13">
        <f>IF(ISNA(VLOOKUP(LOWER(F1636)&amp;H1636,Prices!A:C,2,0)),0,VLOOKUP(LOWER(F1636)&amp;H1636,Prices!A:C,2,0))</f>
        <v>27.64</v>
      </c>
      <c r="W1636" s="13">
        <f t="shared" si="889"/>
        <v>4906.728264000003</v>
      </c>
      <c r="X1636" s="13">
        <f t="shared" si="890"/>
        <v>798.00000000000318</v>
      </c>
      <c r="Y1636" s="43">
        <f t="shared" si="891"/>
        <v>0.10308512533929434</v>
      </c>
      <c r="Z1636" s="49"/>
      <c r="AA1636" s="24"/>
    </row>
    <row r="1637" spans="1:27" s="13" customFormat="1" x14ac:dyDescent="0.15">
      <c r="A1637" s="12">
        <v>42880</v>
      </c>
      <c r="B1637" s="60" t="s">
        <v>3701</v>
      </c>
      <c r="C1637" s="13" t="s">
        <v>1128</v>
      </c>
      <c r="D1637" s="13" t="s">
        <v>1129</v>
      </c>
      <c r="E1637" s="13" t="s">
        <v>1130</v>
      </c>
      <c r="F1637" s="13" t="str">
        <f t="shared" si="846"/>
        <v>SH</v>
      </c>
      <c r="G1637" s="13" t="str">
        <f>VLOOKUP(LOWER(F1637)&amp;H1637,'Current pricing'!A:B,2,0)</f>
        <v>广汽集团</v>
      </c>
      <c r="H1637" s="13" t="s">
        <v>3600</v>
      </c>
      <c r="I1637" s="13" t="s">
        <v>1207</v>
      </c>
      <c r="J1637" s="13" t="s">
        <v>4335</v>
      </c>
      <c r="K1637" s="13">
        <v>1900</v>
      </c>
      <c r="L1637" s="13">
        <v>1</v>
      </c>
      <c r="M1637" s="13">
        <v>25.08</v>
      </c>
      <c r="N1637" s="13">
        <f t="shared" si="885"/>
        <v>47652</v>
      </c>
      <c r="O1637" s="13">
        <f t="shared" si="886"/>
        <v>47652</v>
      </c>
      <c r="P1637" s="19">
        <f t="shared" si="847"/>
        <v>0.95304000000000011</v>
      </c>
      <c r="Q1637" s="19">
        <f t="shared" si="865"/>
        <v>9.5304000000000002</v>
      </c>
      <c r="R1637" s="13">
        <f t="shared" si="848"/>
        <v>0</v>
      </c>
      <c r="S1637" s="19">
        <f t="shared" si="887"/>
        <v>-47662.483440000004</v>
      </c>
      <c r="T1637" s="13">
        <f t="shared" si="888"/>
        <v>-25.085517600000003</v>
      </c>
      <c r="U1637" s="13">
        <f>IF(ISNA(VLOOKUP(LOWER(F1637)&amp;H1637,Prices!A:C,3,0)),0,VLOOKUP(LOWER(F1637)&amp;H1637,Prices!A:C,3,0))</f>
        <v>27.22</v>
      </c>
      <c r="V1637" s="13">
        <f>IF(ISNA(VLOOKUP(LOWER(F1637)&amp;H1637,Prices!A:C,2,0)),0,VLOOKUP(LOWER(F1637)&amp;H1637,Prices!A:C,2,0))</f>
        <v>27.64</v>
      </c>
      <c r="W1637" s="13">
        <f t="shared" si="889"/>
        <v>4853.5165599999955</v>
      </c>
      <c r="X1637" s="13">
        <f t="shared" si="890"/>
        <v>798.00000000000318</v>
      </c>
      <c r="Y1637" s="43">
        <f t="shared" si="891"/>
        <v>0.10185336523125987</v>
      </c>
      <c r="Z1637" s="49"/>
      <c r="AA1637" s="24"/>
    </row>
    <row r="1638" spans="1:27" s="13" customFormat="1" x14ac:dyDescent="0.15">
      <c r="A1638" s="12">
        <v>42886</v>
      </c>
      <c r="B1638" s="60" t="s">
        <v>3703</v>
      </c>
      <c r="C1638" s="13" t="s">
        <v>1128</v>
      </c>
      <c r="D1638" s="13" t="s">
        <v>1129</v>
      </c>
      <c r="E1638" s="13" t="s">
        <v>1130</v>
      </c>
      <c r="F1638" s="13" t="str">
        <f t="shared" si="846"/>
        <v>SH</v>
      </c>
      <c r="G1638" s="13" t="str">
        <f>VLOOKUP(LOWER(F1638)&amp;H1638,'Current pricing'!A:B,2,0)</f>
        <v>贵州茅台</v>
      </c>
      <c r="H1638" s="13" t="s">
        <v>1263</v>
      </c>
      <c r="I1638" s="13" t="s">
        <v>1207</v>
      </c>
      <c r="J1638" s="13" t="s">
        <v>4335</v>
      </c>
      <c r="K1638" s="13">
        <v>200</v>
      </c>
      <c r="L1638" s="13">
        <v>1</v>
      </c>
      <c r="M1638" s="13">
        <v>442.98</v>
      </c>
      <c r="N1638" s="13">
        <f t="shared" ref="N1638:N1642" si="892">K1638*M1638</f>
        <v>88596</v>
      </c>
      <c r="O1638" s="13">
        <f t="shared" ref="O1638:O1642" si="893">ABS(N1638)</f>
        <v>88596</v>
      </c>
      <c r="P1638" s="19">
        <f t="shared" si="847"/>
        <v>1.7719200000000002</v>
      </c>
      <c r="Q1638" s="19">
        <f t="shared" si="865"/>
        <v>17.719200000000001</v>
      </c>
      <c r="R1638" s="13">
        <f t="shared" si="848"/>
        <v>0</v>
      </c>
      <c r="S1638" s="19">
        <f t="shared" ref="S1638:S1642" si="894">-(N1638+P1638+Q1638+R1638)</f>
        <v>-88615.491120000006</v>
      </c>
      <c r="T1638" s="13">
        <f t="shared" ref="T1638:T1642" si="895">S1638/K1638</f>
        <v>-443.07745560000001</v>
      </c>
      <c r="U1638" s="13">
        <f>IF(ISNA(VLOOKUP(LOWER(F1638)&amp;H1638,Prices!A:C,3,0)),0,VLOOKUP(LOWER(F1638)&amp;H1638,Prices!A:C,3,0))</f>
        <v>639.16999999999996</v>
      </c>
      <c r="V1638" s="13">
        <f>IF(ISNA(VLOOKUP(LOWER(F1638)&amp;H1638,Prices!A:C,2,0)),0,VLOOKUP(LOWER(F1638)&amp;H1638,Prices!A:C,2,0))</f>
        <v>653.05999999999995</v>
      </c>
      <c r="W1638" s="13">
        <f t="shared" ref="W1638:W1642" si="896">IF(I1638="B",(V1638+T1638)*K1638,(V1638+T1638)*K1638)</f>
        <v>41996.508879999987</v>
      </c>
      <c r="X1638" s="13">
        <f t="shared" ref="X1638:X1642" si="897">K1638*(V1638-U1638)</f>
        <v>2777.9999999999973</v>
      </c>
      <c r="Y1638" s="43">
        <f t="shared" ref="Y1638:Y1642" si="898">W1638/O1638</f>
        <v>0.47402262946408402</v>
      </c>
      <c r="Z1638" s="49"/>
      <c r="AA1638" s="24"/>
    </row>
    <row r="1639" spans="1:27" s="13" customFormat="1" x14ac:dyDescent="0.15">
      <c r="A1639" s="12">
        <v>42886</v>
      </c>
      <c r="B1639" s="60" t="s">
        <v>2337</v>
      </c>
      <c r="C1639" s="13" t="s">
        <v>1128</v>
      </c>
      <c r="D1639" s="13" t="s">
        <v>1129</v>
      </c>
      <c r="E1639" s="13" t="s">
        <v>1130</v>
      </c>
      <c r="F1639" s="13" t="str">
        <f t="shared" si="846"/>
        <v>SZ</v>
      </c>
      <c r="G1639" s="13" t="str">
        <f>VLOOKUP(LOWER(F1639)&amp;H1639,'Current pricing'!A:B,2,0)</f>
        <v>大族激光</v>
      </c>
      <c r="H1639" s="13" t="s">
        <v>1502</v>
      </c>
      <c r="I1639" s="13" t="s">
        <v>1206</v>
      </c>
      <c r="J1639" s="13" t="s">
        <v>4182</v>
      </c>
      <c r="K1639" s="13">
        <v>-2000</v>
      </c>
      <c r="L1639" s="13">
        <v>1</v>
      </c>
      <c r="M1639" s="13">
        <v>31.19</v>
      </c>
      <c r="N1639" s="13">
        <f t="shared" si="892"/>
        <v>-62380</v>
      </c>
      <c r="O1639" s="13">
        <f t="shared" si="893"/>
        <v>62380</v>
      </c>
      <c r="P1639" s="19">
        <f t="shared" si="847"/>
        <v>0</v>
      </c>
      <c r="Q1639" s="19">
        <f t="shared" si="865"/>
        <v>12.476000000000001</v>
      </c>
      <c r="R1639" s="13">
        <f t="shared" si="848"/>
        <v>62.38</v>
      </c>
      <c r="S1639" s="19">
        <f t="shared" si="894"/>
        <v>62305.144</v>
      </c>
      <c r="T1639" s="13">
        <f t="shared" si="895"/>
        <v>-31.152571999999999</v>
      </c>
      <c r="U1639" s="13">
        <f>IF(ISNA(VLOOKUP(LOWER(F1639)&amp;H1639,Prices!A:C,3,0)),0,VLOOKUP(LOWER(F1639)&amp;H1639,Prices!A:C,3,0))</f>
        <v>50.1</v>
      </c>
      <c r="V1639" s="13">
        <f>IF(ISNA(VLOOKUP(LOWER(F1639)&amp;H1639,Prices!A:C,2,0)),0,VLOOKUP(LOWER(F1639)&amp;H1639,Prices!A:C,2,0))</f>
        <v>52.35</v>
      </c>
      <c r="W1639" s="13">
        <f t="shared" si="896"/>
        <v>-42394.856000000007</v>
      </c>
      <c r="X1639" s="13">
        <f t="shared" si="897"/>
        <v>-4500</v>
      </c>
      <c r="Y1639" s="43">
        <f t="shared" si="898"/>
        <v>-0.67962257133696713</v>
      </c>
      <c r="Z1639" s="49"/>
      <c r="AA1639" s="24"/>
    </row>
    <row r="1640" spans="1:27" s="8" customFormat="1" ht="27" x14ac:dyDescent="0.15">
      <c r="A1640" s="6">
        <v>42886</v>
      </c>
      <c r="B1640" s="67" t="s">
        <v>3704</v>
      </c>
      <c r="C1640" s="8" t="s">
        <v>1128</v>
      </c>
      <c r="D1640" s="13" t="s">
        <v>1129</v>
      </c>
      <c r="E1640" s="13" t="s">
        <v>1130</v>
      </c>
      <c r="F1640" s="8" t="str">
        <f t="shared" si="846"/>
        <v>SZ</v>
      </c>
      <c r="G1640" s="8" t="str">
        <f>VLOOKUP(LOWER(F1640)&amp;H1640,'Current pricing'!A:B,2,0)</f>
        <v>小天鹅Ａ</v>
      </c>
      <c r="H1640" s="8" t="s">
        <v>1320</v>
      </c>
      <c r="I1640" s="8" t="s">
        <v>1207</v>
      </c>
      <c r="J1640" s="8" t="s">
        <v>3986</v>
      </c>
      <c r="K1640" s="8">
        <v>1200</v>
      </c>
      <c r="L1640" s="8">
        <v>1</v>
      </c>
      <c r="M1640" s="8">
        <v>45.85</v>
      </c>
      <c r="N1640" s="8">
        <f t="shared" si="892"/>
        <v>55020</v>
      </c>
      <c r="O1640" s="8">
        <f t="shared" si="893"/>
        <v>55020</v>
      </c>
      <c r="P1640" s="56">
        <f t="shared" si="847"/>
        <v>0</v>
      </c>
      <c r="Q1640" s="56">
        <f t="shared" si="865"/>
        <v>11.004000000000001</v>
      </c>
      <c r="R1640" s="8">
        <f t="shared" si="848"/>
        <v>0</v>
      </c>
      <c r="S1640" s="56">
        <f t="shared" si="894"/>
        <v>-55031.004000000001</v>
      </c>
      <c r="T1640" s="8">
        <f t="shared" si="895"/>
        <v>-45.859169999999999</v>
      </c>
      <c r="U1640" s="8">
        <f>IF(ISNA(VLOOKUP(LOWER(F1640)&amp;H1640,Prices!A:C,3,0)),0,VLOOKUP(LOWER(F1640)&amp;H1640,Prices!A:C,3,0))</f>
        <v>56.52</v>
      </c>
      <c r="V1640" s="8">
        <f>IF(ISNA(VLOOKUP(LOWER(F1640)&amp;H1640,Prices!A:C,2,0)),0,VLOOKUP(LOWER(F1640)&amp;H1640,Prices!A:C,2,0))</f>
        <v>59.75</v>
      </c>
      <c r="W1640" s="8">
        <f t="shared" si="896"/>
        <v>16668.996000000003</v>
      </c>
      <c r="X1640" s="8">
        <f t="shared" si="897"/>
        <v>3875.9999999999964</v>
      </c>
      <c r="Y1640" s="57">
        <f t="shared" si="898"/>
        <v>0.3029624863685933</v>
      </c>
      <c r="Z1640" s="58" t="s">
        <v>3716</v>
      </c>
      <c r="AA1640" s="59"/>
    </row>
    <row r="1641" spans="1:27" s="8" customFormat="1" x14ac:dyDescent="0.15">
      <c r="A1641" s="6">
        <v>42886</v>
      </c>
      <c r="B1641" s="67" t="s">
        <v>1984</v>
      </c>
      <c r="C1641" s="8" t="s">
        <v>1128</v>
      </c>
      <c r="D1641" s="13" t="s">
        <v>1129</v>
      </c>
      <c r="E1641" s="13" t="s">
        <v>1130</v>
      </c>
      <c r="F1641" s="8" t="str">
        <f t="shared" si="846"/>
        <v>SH</v>
      </c>
      <c r="G1641" s="8" t="str">
        <f>VLOOKUP(LOWER(F1641)&amp;H1641,'Current pricing'!A:B,2,0)</f>
        <v>中国人寿</v>
      </c>
      <c r="H1641" s="8" t="s">
        <v>1938</v>
      </c>
      <c r="I1641" s="8" t="s">
        <v>1207</v>
      </c>
      <c r="J1641" s="8" t="s">
        <v>3986</v>
      </c>
      <c r="K1641" s="8">
        <v>2000</v>
      </c>
      <c r="L1641" s="8">
        <v>1</v>
      </c>
      <c r="M1641" s="8">
        <v>28.07</v>
      </c>
      <c r="N1641" s="8">
        <f t="shared" si="892"/>
        <v>56140</v>
      </c>
      <c r="O1641" s="8">
        <f t="shared" si="893"/>
        <v>56140</v>
      </c>
      <c r="P1641" s="56">
        <f t="shared" si="847"/>
        <v>1.1228</v>
      </c>
      <c r="Q1641" s="56">
        <f t="shared" si="865"/>
        <v>11.228</v>
      </c>
      <c r="R1641" s="8">
        <f t="shared" si="848"/>
        <v>0</v>
      </c>
      <c r="S1641" s="56">
        <f t="shared" si="894"/>
        <v>-56152.3508</v>
      </c>
      <c r="T1641" s="8">
        <f t="shared" si="895"/>
        <v>-28.0761754</v>
      </c>
      <c r="U1641" s="8">
        <f>IF(ISNA(VLOOKUP(LOWER(F1641)&amp;H1641,Prices!A:C,3,0)),0,VLOOKUP(LOWER(F1641)&amp;H1641,Prices!A:C,3,0))</f>
        <v>33.08</v>
      </c>
      <c r="V1641" s="8">
        <f>IF(ISNA(VLOOKUP(LOWER(F1641)&amp;H1641,Prices!A:C,2,0)),0,VLOOKUP(LOWER(F1641)&amp;H1641,Prices!A:C,2,0))</f>
        <v>32.520000000000003</v>
      </c>
      <c r="W1641" s="8">
        <f t="shared" si="896"/>
        <v>8887.6492000000053</v>
      </c>
      <c r="X1641" s="8">
        <f t="shared" si="897"/>
        <v>-1119.9999999999905</v>
      </c>
      <c r="Y1641" s="57">
        <f t="shared" si="898"/>
        <v>0.15831224082650525</v>
      </c>
      <c r="Z1641" s="58"/>
      <c r="AA1641" s="59"/>
    </row>
    <row r="1642" spans="1:27" s="13" customFormat="1" x14ac:dyDescent="0.15">
      <c r="A1642" s="12">
        <v>42886</v>
      </c>
      <c r="B1642" s="60" t="s">
        <v>3705</v>
      </c>
      <c r="C1642" s="13" t="s">
        <v>1128</v>
      </c>
      <c r="D1642" s="13" t="s">
        <v>1129</v>
      </c>
      <c r="E1642" s="13" t="s">
        <v>1130</v>
      </c>
      <c r="F1642" s="13" t="str">
        <f t="shared" si="846"/>
        <v>SH</v>
      </c>
      <c r="G1642" s="13" t="str">
        <f>VLOOKUP(LOWER(F1642)&amp;H1642,'Current pricing'!A:B,2,0)</f>
        <v>上汽集团</v>
      </c>
      <c r="H1642" s="13" t="s">
        <v>3609</v>
      </c>
      <c r="I1642" s="13" t="s">
        <v>1206</v>
      </c>
      <c r="J1642" s="13" t="s">
        <v>4335</v>
      </c>
      <c r="K1642" s="13">
        <v>-4000</v>
      </c>
      <c r="L1642" s="13">
        <v>1</v>
      </c>
      <c r="M1642" s="13">
        <v>30.07</v>
      </c>
      <c r="N1642" s="13">
        <f t="shared" si="892"/>
        <v>-120280</v>
      </c>
      <c r="O1642" s="13">
        <f t="shared" si="893"/>
        <v>120280</v>
      </c>
      <c r="P1642" s="19">
        <f t="shared" si="847"/>
        <v>2.4056000000000002</v>
      </c>
      <c r="Q1642" s="19">
        <f t="shared" si="865"/>
        <v>24.056000000000001</v>
      </c>
      <c r="R1642" s="13">
        <f t="shared" si="848"/>
        <v>120.28</v>
      </c>
      <c r="S1642" s="19">
        <f t="shared" si="894"/>
        <v>120133.25840000001</v>
      </c>
      <c r="T1642" s="13">
        <f t="shared" si="895"/>
        <v>-30.033314600000001</v>
      </c>
      <c r="U1642" s="13">
        <f>IF(ISNA(VLOOKUP(LOWER(F1642)&amp;H1642,Prices!A:C,3,0)),0,VLOOKUP(LOWER(F1642)&amp;H1642,Prices!A:C,3,0))</f>
        <v>30.89</v>
      </c>
      <c r="V1642" s="13">
        <f>IF(ISNA(VLOOKUP(LOWER(F1642)&amp;H1642,Prices!A:C,2,0)),0,VLOOKUP(LOWER(F1642)&amp;H1642,Prices!A:C,2,0))</f>
        <v>30.92</v>
      </c>
      <c r="W1642" s="13">
        <f t="shared" si="896"/>
        <v>-3546.7416000000044</v>
      </c>
      <c r="X1642" s="13">
        <f t="shared" si="897"/>
        <v>-120.00000000000455</v>
      </c>
      <c r="Y1642" s="43">
        <f t="shared" si="898"/>
        <v>-2.9487376122381146E-2</v>
      </c>
      <c r="Z1642" s="49"/>
      <c r="AA1642" s="24"/>
    </row>
    <row r="1643" spans="1:27" s="13" customFormat="1" ht="40.5" x14ac:dyDescent="0.15">
      <c r="A1643" s="12">
        <v>42887</v>
      </c>
      <c r="B1643" s="60" t="s">
        <v>3707</v>
      </c>
      <c r="C1643" s="13" t="s">
        <v>1128</v>
      </c>
      <c r="D1643" s="13" t="s">
        <v>1129</v>
      </c>
      <c r="E1643" s="13" t="s">
        <v>1130</v>
      </c>
      <c r="F1643" s="13" t="str">
        <f t="shared" si="846"/>
        <v>SH</v>
      </c>
      <c r="G1643" s="13" t="str">
        <f>VLOOKUP(LOWER(F1643)&amp;H1643,'Current pricing'!A:B,2,0)</f>
        <v>广汽集团</v>
      </c>
      <c r="H1643" s="13" t="s">
        <v>3600</v>
      </c>
      <c r="I1643" s="13" t="s">
        <v>1207</v>
      </c>
      <c r="J1643" s="13" t="s">
        <v>4335</v>
      </c>
      <c r="K1643" s="13">
        <v>600</v>
      </c>
      <c r="L1643" s="13">
        <v>1</v>
      </c>
      <c r="M1643" s="13">
        <v>25.63</v>
      </c>
      <c r="N1643" s="13">
        <f t="shared" ref="N1643" si="899">K1643*M1643</f>
        <v>15378</v>
      </c>
      <c r="O1643" s="13">
        <f t="shared" ref="O1643" si="900">ABS(N1643)</f>
        <v>15378</v>
      </c>
      <c r="P1643" s="19">
        <f t="shared" si="847"/>
        <v>0.30756</v>
      </c>
      <c r="Q1643" s="19">
        <f t="shared" si="865"/>
        <v>5</v>
      </c>
      <c r="R1643" s="13">
        <f t="shared" si="848"/>
        <v>0</v>
      </c>
      <c r="S1643" s="19">
        <f t="shared" ref="S1643" si="901">-(N1643+P1643+Q1643+R1643)</f>
        <v>-15383.307559999999</v>
      </c>
      <c r="T1643" s="13">
        <f t="shared" ref="T1643" si="902">S1643/K1643</f>
        <v>-25.638845933333332</v>
      </c>
      <c r="U1643" s="13">
        <f>IF(ISNA(VLOOKUP(LOWER(F1643)&amp;H1643,Prices!A:C,3,0)),0,VLOOKUP(LOWER(F1643)&amp;H1643,Prices!A:C,3,0))</f>
        <v>27.22</v>
      </c>
      <c r="V1643" s="13">
        <f>IF(ISNA(VLOOKUP(LOWER(F1643)&amp;H1643,Prices!A:C,2,0)),0,VLOOKUP(LOWER(F1643)&amp;H1643,Prices!A:C,2,0))</f>
        <v>27.64</v>
      </c>
      <c r="W1643" s="13">
        <f t="shared" ref="W1643" si="903">IF(I1643="B",(V1643+T1643)*K1643,(V1643+T1643)*K1643)</f>
        <v>1200.6924400000009</v>
      </c>
      <c r="X1643" s="13">
        <f t="shared" ref="X1643" si="904">K1643*(V1643-U1643)</f>
        <v>252.00000000000102</v>
      </c>
      <c r="Y1643" s="43">
        <f t="shared" ref="Y1643" si="905">W1643/O1643</f>
        <v>7.8078582390427947E-2</v>
      </c>
      <c r="Z1643" s="49" t="s">
        <v>3714</v>
      </c>
      <c r="AA1643" s="24"/>
    </row>
    <row r="1644" spans="1:27" s="13" customFormat="1" x14ac:dyDescent="0.15">
      <c r="A1644" s="12">
        <v>42888</v>
      </c>
      <c r="B1644" s="60" t="s">
        <v>3709</v>
      </c>
      <c r="C1644" s="13" t="s">
        <v>1128</v>
      </c>
      <c r="D1644" s="13" t="s">
        <v>1129</v>
      </c>
      <c r="E1644" s="13" t="s">
        <v>1130</v>
      </c>
      <c r="F1644" s="13" t="str">
        <f t="shared" si="846"/>
        <v>SZ</v>
      </c>
      <c r="G1644" s="13" t="str">
        <f>VLOOKUP(LOWER(F1644)&amp;H1644,'Current pricing'!A:B,2,0)</f>
        <v>格力电器</v>
      </c>
      <c r="H1644" s="13" t="s">
        <v>1255</v>
      </c>
      <c r="I1644" s="13" t="s">
        <v>1207</v>
      </c>
      <c r="J1644" s="13" t="s">
        <v>4335</v>
      </c>
      <c r="K1644" s="13">
        <v>1400</v>
      </c>
      <c r="L1644" s="13">
        <v>1</v>
      </c>
      <c r="M1644" s="13">
        <v>33.5</v>
      </c>
      <c r="N1644" s="13">
        <f t="shared" ref="N1644:N1648" si="906">K1644*M1644</f>
        <v>46900</v>
      </c>
      <c r="O1644" s="13">
        <f t="shared" ref="O1644:O1648" si="907">ABS(N1644)</f>
        <v>46900</v>
      </c>
      <c r="P1644" s="19">
        <f t="shared" si="847"/>
        <v>0</v>
      </c>
      <c r="Q1644" s="19">
        <f t="shared" si="865"/>
        <v>9.3800000000000008</v>
      </c>
      <c r="R1644" s="13">
        <f t="shared" si="848"/>
        <v>0</v>
      </c>
      <c r="S1644" s="19">
        <f t="shared" ref="S1644:S1648" si="908">-(N1644+P1644+Q1644+R1644)</f>
        <v>-46909.38</v>
      </c>
      <c r="T1644" s="13">
        <f t="shared" ref="T1644:T1648" si="909">S1644/K1644</f>
        <v>-33.506699999999995</v>
      </c>
      <c r="U1644" s="13">
        <f>IF(ISNA(VLOOKUP(LOWER(F1644)&amp;H1644,Prices!A:C,3,0)),0,VLOOKUP(LOWER(F1644)&amp;H1644,Prices!A:C,3,0))</f>
        <v>41.83</v>
      </c>
      <c r="V1644" s="13">
        <f>IF(ISNA(VLOOKUP(LOWER(F1644)&amp;H1644,Prices!A:C,2,0)),0,VLOOKUP(LOWER(F1644)&amp;H1644,Prices!A:C,2,0))</f>
        <v>43.53</v>
      </c>
      <c r="W1644" s="13">
        <f t="shared" ref="W1644:W1648" si="910">IF(I1644="B",(V1644+T1644)*K1644,(V1644+T1644)*K1644)</f>
        <v>14032.620000000008</v>
      </c>
      <c r="X1644" s="13">
        <f t="shared" ref="X1644:X1648" si="911">K1644*(V1644-U1644)</f>
        <v>2380.0000000000041</v>
      </c>
      <c r="Y1644" s="43">
        <f t="shared" ref="Y1644:Y1648" si="912">W1644/O1644</f>
        <v>0.29920298507462706</v>
      </c>
      <c r="Z1644" s="49"/>
      <c r="AA1644" s="24"/>
    </row>
    <row r="1645" spans="1:27" s="13" customFormat="1" x14ac:dyDescent="0.15">
      <c r="A1645" s="12">
        <v>42888</v>
      </c>
      <c r="B1645" s="60" t="s">
        <v>3710</v>
      </c>
      <c r="C1645" s="13" t="s">
        <v>1128</v>
      </c>
      <c r="D1645" s="13" t="s">
        <v>1129</v>
      </c>
      <c r="E1645" s="13" t="s">
        <v>1130</v>
      </c>
      <c r="F1645" s="13" t="str">
        <f t="shared" si="846"/>
        <v>SH</v>
      </c>
      <c r="G1645" s="13" t="str">
        <f>VLOOKUP(LOWER(F1645)&amp;H1645,'Current pricing'!A:B,2,0)</f>
        <v>招商银行</v>
      </c>
      <c r="H1645" s="13" t="s">
        <v>1314</v>
      </c>
      <c r="I1645" s="13" t="s">
        <v>1207</v>
      </c>
      <c r="J1645" s="13" t="s">
        <v>4335</v>
      </c>
      <c r="K1645" s="13">
        <v>2200</v>
      </c>
      <c r="L1645" s="13">
        <v>1</v>
      </c>
      <c r="M1645" s="13">
        <v>22.14</v>
      </c>
      <c r="N1645" s="13">
        <f t="shared" si="906"/>
        <v>48708</v>
      </c>
      <c r="O1645" s="13">
        <f t="shared" si="907"/>
        <v>48708</v>
      </c>
      <c r="P1645" s="19">
        <f t="shared" si="847"/>
        <v>0.97416000000000003</v>
      </c>
      <c r="Q1645" s="19">
        <f t="shared" si="865"/>
        <v>9.7416</v>
      </c>
      <c r="R1645" s="13">
        <f t="shared" si="848"/>
        <v>0</v>
      </c>
      <c r="S1645" s="19">
        <f t="shared" si="908"/>
        <v>-48718.715759999999</v>
      </c>
      <c r="T1645" s="13">
        <f t="shared" si="909"/>
        <v>-22.1448708</v>
      </c>
      <c r="U1645" s="13">
        <f>IF(ISNA(VLOOKUP(LOWER(F1645)&amp;H1645,Prices!A:C,3,0)),0,VLOOKUP(LOWER(F1645)&amp;H1645,Prices!A:C,3,0))</f>
        <v>27.06</v>
      </c>
      <c r="V1645" s="13">
        <f>IF(ISNA(VLOOKUP(LOWER(F1645)&amp;H1645,Prices!A:C,2,0)),0,VLOOKUP(LOWER(F1645)&amp;H1645,Prices!A:C,2,0))</f>
        <v>26.61</v>
      </c>
      <c r="W1645" s="13">
        <f t="shared" si="910"/>
        <v>9823.284239999999</v>
      </c>
      <c r="X1645" s="13">
        <f t="shared" si="911"/>
        <v>-989.99999999999841</v>
      </c>
      <c r="Y1645" s="43">
        <f t="shared" si="912"/>
        <v>0.20167701897018969</v>
      </c>
      <c r="Z1645" s="49"/>
      <c r="AA1645" s="24"/>
    </row>
    <row r="1646" spans="1:27" s="13" customFormat="1" x14ac:dyDescent="0.15">
      <c r="A1646" s="12">
        <v>42888</v>
      </c>
      <c r="B1646" s="60" t="s">
        <v>2384</v>
      </c>
      <c r="C1646" s="13" t="s">
        <v>1128</v>
      </c>
      <c r="D1646" s="13" t="s">
        <v>1129</v>
      </c>
      <c r="E1646" s="13" t="s">
        <v>1130</v>
      </c>
      <c r="F1646" s="13" t="str">
        <f t="shared" si="846"/>
        <v>SZ</v>
      </c>
      <c r="G1646" s="13" t="str">
        <f>VLOOKUP(LOWER(F1646)&amp;H1646,'Current pricing'!A:B,2,0)</f>
        <v>格力电器</v>
      </c>
      <c r="H1646" s="13" t="s">
        <v>1255</v>
      </c>
      <c r="I1646" s="13" t="s">
        <v>1207</v>
      </c>
      <c r="J1646" s="13" t="s">
        <v>4335</v>
      </c>
      <c r="K1646" s="13">
        <v>1400</v>
      </c>
      <c r="L1646" s="13">
        <v>1</v>
      </c>
      <c r="M1646" s="13">
        <v>33.5</v>
      </c>
      <c r="N1646" s="13">
        <f t="shared" si="906"/>
        <v>46900</v>
      </c>
      <c r="O1646" s="13">
        <f t="shared" si="907"/>
        <v>46900</v>
      </c>
      <c r="P1646" s="19">
        <f t="shared" si="847"/>
        <v>0</v>
      </c>
      <c r="Q1646" s="19">
        <f t="shared" si="865"/>
        <v>9.3800000000000008</v>
      </c>
      <c r="R1646" s="13">
        <f t="shared" si="848"/>
        <v>0</v>
      </c>
      <c r="S1646" s="19">
        <f t="shared" si="908"/>
        <v>-46909.38</v>
      </c>
      <c r="T1646" s="13">
        <f t="shared" si="909"/>
        <v>-33.506699999999995</v>
      </c>
      <c r="U1646" s="13">
        <f>IF(ISNA(VLOOKUP(LOWER(F1646)&amp;H1646,Prices!A:C,3,0)),0,VLOOKUP(LOWER(F1646)&amp;H1646,Prices!A:C,3,0))</f>
        <v>41.83</v>
      </c>
      <c r="V1646" s="13">
        <f>IF(ISNA(VLOOKUP(LOWER(F1646)&amp;H1646,Prices!A:C,2,0)),0,VLOOKUP(LOWER(F1646)&amp;H1646,Prices!A:C,2,0))</f>
        <v>43.53</v>
      </c>
      <c r="W1646" s="13">
        <f t="shared" si="910"/>
        <v>14032.620000000008</v>
      </c>
      <c r="X1646" s="13">
        <f t="shared" si="911"/>
        <v>2380.0000000000041</v>
      </c>
      <c r="Y1646" s="43">
        <f t="shared" si="912"/>
        <v>0.29920298507462706</v>
      </c>
      <c r="Z1646" s="49"/>
      <c r="AA1646" s="24"/>
    </row>
    <row r="1647" spans="1:27" s="13" customFormat="1" x14ac:dyDescent="0.15">
      <c r="A1647" s="12">
        <v>42888</v>
      </c>
      <c r="B1647" s="60" t="s">
        <v>3711</v>
      </c>
      <c r="C1647" s="13" t="s">
        <v>1128</v>
      </c>
      <c r="D1647" s="13" t="s">
        <v>1129</v>
      </c>
      <c r="E1647" s="13" t="s">
        <v>1130</v>
      </c>
      <c r="F1647" s="13" t="str">
        <f t="shared" si="846"/>
        <v>SH</v>
      </c>
      <c r="G1647" s="13" t="str">
        <f>VLOOKUP(LOWER(F1647)&amp;H1647,'Current pricing'!A:B,2,0)</f>
        <v>招商银行</v>
      </c>
      <c r="H1647" s="13" t="s">
        <v>1314</v>
      </c>
      <c r="I1647" s="13" t="s">
        <v>1207</v>
      </c>
      <c r="J1647" s="13" t="s">
        <v>4335</v>
      </c>
      <c r="K1647" s="13">
        <v>2200</v>
      </c>
      <c r="L1647" s="13">
        <v>1</v>
      </c>
      <c r="M1647" s="13">
        <v>22.14</v>
      </c>
      <c r="N1647" s="13">
        <f t="shared" si="906"/>
        <v>48708</v>
      </c>
      <c r="O1647" s="13">
        <f t="shared" si="907"/>
        <v>48708</v>
      </c>
      <c r="P1647" s="19">
        <f t="shared" si="847"/>
        <v>0.97416000000000003</v>
      </c>
      <c r="Q1647" s="19">
        <f t="shared" si="865"/>
        <v>9.7416</v>
      </c>
      <c r="R1647" s="13">
        <f t="shared" si="848"/>
        <v>0</v>
      </c>
      <c r="S1647" s="19">
        <f t="shared" si="908"/>
        <v>-48718.715759999999</v>
      </c>
      <c r="T1647" s="13">
        <f t="shared" si="909"/>
        <v>-22.1448708</v>
      </c>
      <c r="U1647" s="13">
        <f>IF(ISNA(VLOOKUP(LOWER(F1647)&amp;H1647,Prices!A:C,3,0)),0,VLOOKUP(LOWER(F1647)&amp;H1647,Prices!A:C,3,0))</f>
        <v>27.06</v>
      </c>
      <c r="V1647" s="13">
        <f>IF(ISNA(VLOOKUP(LOWER(F1647)&amp;H1647,Prices!A:C,2,0)),0,VLOOKUP(LOWER(F1647)&amp;H1647,Prices!A:C,2,0))</f>
        <v>26.61</v>
      </c>
      <c r="W1647" s="13">
        <f t="shared" si="910"/>
        <v>9823.284239999999</v>
      </c>
      <c r="X1647" s="13">
        <f t="shared" si="911"/>
        <v>-989.99999999999841</v>
      </c>
      <c r="Y1647" s="43">
        <f t="shared" si="912"/>
        <v>0.20167701897018969</v>
      </c>
      <c r="Z1647" s="49"/>
      <c r="AA1647" s="24"/>
    </row>
    <row r="1648" spans="1:27" s="13" customFormat="1" x14ac:dyDescent="0.15">
      <c r="A1648" s="12">
        <v>42888</v>
      </c>
      <c r="B1648" s="60" t="s">
        <v>3712</v>
      </c>
      <c r="C1648" s="13" t="s">
        <v>1128</v>
      </c>
      <c r="D1648" s="13" t="s">
        <v>1129</v>
      </c>
      <c r="E1648" s="13" t="s">
        <v>1130</v>
      </c>
      <c r="F1648" s="13" t="str">
        <f t="shared" si="846"/>
        <v>SH</v>
      </c>
      <c r="G1648" s="13" t="str">
        <f>VLOOKUP(LOWER(F1648)&amp;H1648,'Current pricing'!A:B,2,0)</f>
        <v>广汽集团</v>
      </c>
      <c r="H1648" s="13" t="s">
        <v>3600</v>
      </c>
      <c r="I1648" s="13" t="s">
        <v>1206</v>
      </c>
      <c r="J1648" s="13" t="s">
        <v>4335</v>
      </c>
      <c r="K1648" s="13">
        <v>-9000</v>
      </c>
      <c r="L1648" s="13">
        <v>1</v>
      </c>
      <c r="M1648" s="13">
        <v>26.2</v>
      </c>
      <c r="N1648" s="13">
        <f t="shared" si="906"/>
        <v>-235800</v>
      </c>
      <c r="O1648" s="13">
        <f t="shared" si="907"/>
        <v>235800</v>
      </c>
      <c r="P1648" s="19">
        <f t="shared" si="847"/>
        <v>4.7160000000000002</v>
      </c>
      <c r="Q1648" s="19">
        <f t="shared" si="865"/>
        <v>47.160000000000004</v>
      </c>
      <c r="R1648" s="13">
        <f t="shared" si="848"/>
        <v>235.8</v>
      </c>
      <c r="S1648" s="19">
        <f t="shared" si="908"/>
        <v>235512.32400000002</v>
      </c>
      <c r="T1648" s="13">
        <f t="shared" si="909"/>
        <v>-26.168036000000001</v>
      </c>
      <c r="U1648" s="13">
        <f>IF(ISNA(VLOOKUP(LOWER(F1648)&amp;H1648,Prices!A:C,3,0)),0,VLOOKUP(LOWER(F1648)&amp;H1648,Prices!A:C,3,0))</f>
        <v>27.22</v>
      </c>
      <c r="V1648" s="13">
        <f>IF(ISNA(VLOOKUP(LOWER(F1648)&amp;H1648,Prices!A:C,2,0)),0,VLOOKUP(LOWER(F1648)&amp;H1648,Prices!A:C,2,0))</f>
        <v>27.64</v>
      </c>
      <c r="W1648" s="13">
        <f t="shared" si="910"/>
        <v>-13247.675999999998</v>
      </c>
      <c r="X1648" s="13">
        <f t="shared" si="911"/>
        <v>-3780.0000000000155</v>
      </c>
      <c r="Y1648" s="43">
        <f t="shared" si="912"/>
        <v>-5.6181832061068693E-2</v>
      </c>
      <c r="Z1648" s="49" t="s">
        <v>3715</v>
      </c>
      <c r="AA1648" s="24"/>
    </row>
    <row r="1649" spans="1:27" s="13" customFormat="1" x14ac:dyDescent="0.15">
      <c r="A1649" s="12">
        <v>42891</v>
      </c>
      <c r="B1649" s="60" t="s">
        <v>3720</v>
      </c>
      <c r="C1649" s="13" t="s">
        <v>1128</v>
      </c>
      <c r="D1649" s="13" t="s">
        <v>1129</v>
      </c>
      <c r="E1649" s="13" t="s">
        <v>1130</v>
      </c>
      <c r="F1649" s="13" t="str">
        <f t="shared" si="846"/>
        <v>SH</v>
      </c>
      <c r="G1649" s="13" t="str">
        <f>VLOOKUP(LOWER(F1649)&amp;H1649,'Current pricing'!A:B,2,0)</f>
        <v>上汽集团</v>
      </c>
      <c r="H1649" s="13" t="s">
        <v>3609</v>
      </c>
      <c r="I1649" s="13" t="s">
        <v>1207</v>
      </c>
      <c r="J1649" s="13" t="s">
        <v>4335</v>
      </c>
      <c r="K1649" s="13">
        <v>1700</v>
      </c>
      <c r="L1649" s="13">
        <v>1</v>
      </c>
      <c r="M1649" s="13">
        <v>29.26</v>
      </c>
      <c r="N1649" s="13">
        <f t="shared" ref="N1649:N1652" si="913">K1649*M1649</f>
        <v>49742</v>
      </c>
      <c r="O1649" s="13">
        <f t="shared" ref="O1649:O1652" si="914">ABS(N1649)</f>
        <v>49742</v>
      </c>
      <c r="P1649" s="19">
        <f t="shared" si="847"/>
        <v>0.99484000000000006</v>
      </c>
      <c r="Q1649" s="19">
        <f t="shared" si="865"/>
        <v>9.9484000000000012</v>
      </c>
      <c r="R1649" s="13">
        <f t="shared" si="848"/>
        <v>0</v>
      </c>
      <c r="S1649" s="19">
        <f t="shared" ref="S1649:S1652" si="915">-(N1649+P1649+Q1649+R1649)</f>
        <v>-49752.943240000001</v>
      </c>
      <c r="T1649" s="13">
        <f t="shared" ref="T1649:T1652" si="916">S1649/K1649</f>
        <v>-29.266437199999999</v>
      </c>
      <c r="U1649" s="13">
        <f>IF(ISNA(VLOOKUP(LOWER(F1649)&amp;H1649,Prices!A:C,3,0)),0,VLOOKUP(LOWER(F1649)&amp;H1649,Prices!A:C,3,0))</f>
        <v>30.89</v>
      </c>
      <c r="V1649" s="13">
        <f>IF(ISNA(VLOOKUP(LOWER(F1649)&amp;H1649,Prices!A:C,2,0)),0,VLOOKUP(LOWER(F1649)&amp;H1649,Prices!A:C,2,0))</f>
        <v>30.92</v>
      </c>
      <c r="W1649" s="13">
        <f t="shared" ref="W1649:W1652" si="917">IF(I1649="B",(V1649+T1649)*K1649,(V1649+T1649)*K1649)</f>
        <v>2811.0567600000054</v>
      </c>
      <c r="X1649" s="13">
        <f t="shared" ref="X1649:X1652" si="918">K1649*(V1649-U1649)</f>
        <v>51.000000000001933</v>
      </c>
      <c r="Y1649" s="43">
        <f t="shared" ref="Y1649:Y1652" si="919">W1649/O1649</f>
        <v>5.6512740943267366E-2</v>
      </c>
      <c r="Z1649" s="49"/>
      <c r="AA1649" s="24"/>
    </row>
    <row r="1650" spans="1:27" s="13" customFormat="1" x14ac:dyDescent="0.15">
      <c r="A1650" s="12">
        <v>42891</v>
      </c>
      <c r="B1650" s="60" t="s">
        <v>3721</v>
      </c>
      <c r="C1650" s="13" t="s">
        <v>1128</v>
      </c>
      <c r="D1650" s="13" t="s">
        <v>1129</v>
      </c>
      <c r="E1650" s="13" t="s">
        <v>1130</v>
      </c>
      <c r="F1650" s="13" t="str">
        <f t="shared" si="846"/>
        <v>SZ</v>
      </c>
      <c r="G1650" s="13" t="str">
        <f>VLOOKUP(LOWER(F1650)&amp;H1650,'Current pricing'!A:B,2,0)</f>
        <v>大族激光</v>
      </c>
      <c r="H1650" s="13" t="s">
        <v>1502</v>
      </c>
      <c r="I1650" s="13" t="s">
        <v>1206</v>
      </c>
      <c r="J1650" s="13" t="s">
        <v>4182</v>
      </c>
      <c r="K1650" s="13">
        <v>-1500</v>
      </c>
      <c r="L1650" s="13">
        <v>1</v>
      </c>
      <c r="M1650" s="13">
        <v>32.54</v>
      </c>
      <c r="N1650" s="13">
        <f t="shared" si="913"/>
        <v>-48810</v>
      </c>
      <c r="O1650" s="13">
        <f t="shared" si="914"/>
        <v>48810</v>
      </c>
      <c r="P1650" s="19">
        <f t="shared" si="847"/>
        <v>0</v>
      </c>
      <c r="Q1650" s="19">
        <f t="shared" si="865"/>
        <v>9.7620000000000005</v>
      </c>
      <c r="R1650" s="13">
        <f t="shared" si="848"/>
        <v>48.81</v>
      </c>
      <c r="S1650" s="19">
        <f t="shared" si="915"/>
        <v>48751.428</v>
      </c>
      <c r="T1650" s="13">
        <f t="shared" si="916"/>
        <v>-32.500951999999998</v>
      </c>
      <c r="U1650" s="13">
        <f>IF(ISNA(VLOOKUP(LOWER(F1650)&amp;H1650,Prices!A:C,3,0)),0,VLOOKUP(LOWER(F1650)&amp;H1650,Prices!A:C,3,0))</f>
        <v>50.1</v>
      </c>
      <c r="V1650" s="13">
        <f>IF(ISNA(VLOOKUP(LOWER(F1650)&amp;H1650,Prices!A:C,2,0)),0,VLOOKUP(LOWER(F1650)&amp;H1650,Prices!A:C,2,0))</f>
        <v>52.35</v>
      </c>
      <c r="W1650" s="13">
        <f t="shared" si="917"/>
        <v>-29773.572000000004</v>
      </c>
      <c r="X1650" s="13">
        <f t="shared" si="918"/>
        <v>-3375</v>
      </c>
      <c r="Y1650" s="43">
        <f t="shared" si="919"/>
        <v>-0.60998918254456058</v>
      </c>
      <c r="Z1650" s="49"/>
      <c r="AA1650" s="24"/>
    </row>
    <row r="1651" spans="1:27" s="8" customFormat="1" x14ac:dyDescent="0.15">
      <c r="A1651" s="6">
        <v>42891</v>
      </c>
      <c r="B1651" s="67" t="s">
        <v>3722</v>
      </c>
      <c r="C1651" s="8" t="s">
        <v>1128</v>
      </c>
      <c r="D1651" s="13" t="s">
        <v>1129</v>
      </c>
      <c r="E1651" s="13" t="s">
        <v>1130</v>
      </c>
      <c r="F1651" s="8" t="str">
        <f t="shared" si="846"/>
        <v>SZ</v>
      </c>
      <c r="G1651" s="8" t="str">
        <f>VLOOKUP(LOWER(F1651)&amp;H1651,'Current pricing'!A:B,2,0)</f>
        <v>小天鹅Ａ</v>
      </c>
      <c r="H1651" s="8" t="s">
        <v>1320</v>
      </c>
      <c r="I1651" s="8" t="s">
        <v>1206</v>
      </c>
      <c r="J1651" s="8" t="s">
        <v>3986</v>
      </c>
      <c r="K1651" s="8">
        <v>-2000</v>
      </c>
      <c r="L1651" s="8">
        <v>1</v>
      </c>
      <c r="M1651" s="8">
        <v>47.11</v>
      </c>
      <c r="N1651" s="8">
        <f t="shared" si="913"/>
        <v>-94220</v>
      </c>
      <c r="O1651" s="8">
        <f t="shared" si="914"/>
        <v>94220</v>
      </c>
      <c r="P1651" s="56">
        <f t="shared" si="847"/>
        <v>0</v>
      </c>
      <c r="Q1651" s="56">
        <f t="shared" si="865"/>
        <v>18.844000000000001</v>
      </c>
      <c r="R1651" s="8">
        <f t="shared" si="848"/>
        <v>94.22</v>
      </c>
      <c r="S1651" s="56">
        <f t="shared" si="915"/>
        <v>94106.936000000002</v>
      </c>
      <c r="T1651" s="8">
        <f t="shared" si="916"/>
        <v>-47.053468000000002</v>
      </c>
      <c r="U1651" s="8">
        <f>IF(ISNA(VLOOKUP(LOWER(F1651)&amp;H1651,Prices!A:C,3,0)),0,VLOOKUP(LOWER(F1651)&amp;H1651,Prices!A:C,3,0))</f>
        <v>56.52</v>
      </c>
      <c r="V1651" s="8">
        <f>IF(ISNA(VLOOKUP(LOWER(F1651)&amp;H1651,Prices!A:C,2,0)),0,VLOOKUP(LOWER(F1651)&amp;H1651,Prices!A:C,2,0))</f>
        <v>59.75</v>
      </c>
      <c r="W1651" s="8">
        <f t="shared" si="917"/>
        <v>-25393.063999999995</v>
      </c>
      <c r="X1651" s="8">
        <f t="shared" si="918"/>
        <v>-6459.9999999999936</v>
      </c>
      <c r="Y1651" s="57">
        <f t="shared" si="919"/>
        <v>-0.26950821481638715</v>
      </c>
      <c r="Z1651" s="58"/>
      <c r="AA1651" s="59"/>
    </row>
    <row r="1652" spans="1:27" s="13" customFormat="1" x14ac:dyDescent="0.15">
      <c r="A1652" s="12">
        <v>42891</v>
      </c>
      <c r="B1652" s="60" t="s">
        <v>3723</v>
      </c>
      <c r="C1652" s="13" t="s">
        <v>1128</v>
      </c>
      <c r="D1652" s="13" t="s">
        <v>1129</v>
      </c>
      <c r="E1652" s="13" t="s">
        <v>1130</v>
      </c>
      <c r="F1652" s="13" t="str">
        <f t="shared" si="846"/>
        <v>SZ</v>
      </c>
      <c r="G1652" s="13" t="str">
        <f>VLOOKUP(LOWER(F1652)&amp;H1652,'Current pricing'!A:B,2,0)</f>
        <v>东方财富</v>
      </c>
      <c r="H1652" s="13" t="s">
        <v>1336</v>
      </c>
      <c r="I1652" s="13" t="s">
        <v>1207</v>
      </c>
      <c r="J1652" s="13" t="s">
        <v>3947</v>
      </c>
      <c r="K1652" s="13">
        <v>3800</v>
      </c>
      <c r="L1652" s="13">
        <v>1</v>
      </c>
      <c r="M1652" s="13">
        <v>12.12</v>
      </c>
      <c r="N1652" s="13">
        <f t="shared" si="913"/>
        <v>46056</v>
      </c>
      <c r="O1652" s="13">
        <f t="shared" si="914"/>
        <v>46056</v>
      </c>
      <c r="P1652" s="19">
        <f t="shared" si="847"/>
        <v>0</v>
      </c>
      <c r="Q1652" s="19">
        <f t="shared" si="865"/>
        <v>9.2111999999999998</v>
      </c>
      <c r="R1652" s="13">
        <f t="shared" si="848"/>
        <v>0</v>
      </c>
      <c r="S1652" s="19">
        <f t="shared" si="915"/>
        <v>-46065.211199999998</v>
      </c>
      <c r="T1652" s="13">
        <f t="shared" si="916"/>
        <v>-12.122423999999999</v>
      </c>
      <c r="U1652" s="13">
        <f>IF(ISNA(VLOOKUP(LOWER(F1652)&amp;H1652,Prices!A:C,3,0)),0,VLOOKUP(LOWER(F1652)&amp;H1652,Prices!A:C,3,0))</f>
        <v>12.35</v>
      </c>
      <c r="V1652" s="13">
        <f>IF(ISNA(VLOOKUP(LOWER(F1652)&amp;H1652,Prices!A:C,2,0)),0,VLOOKUP(LOWER(F1652)&amp;H1652,Prices!A:C,2,0))</f>
        <v>12.4</v>
      </c>
      <c r="W1652" s="13">
        <f t="shared" si="917"/>
        <v>1054.7888000000062</v>
      </c>
      <c r="X1652" s="13">
        <f t="shared" si="918"/>
        <v>190.0000000000027</v>
      </c>
      <c r="Y1652" s="43">
        <f t="shared" si="919"/>
        <v>2.2902310231023237E-2</v>
      </c>
      <c r="Z1652" s="49"/>
      <c r="AA1652" s="24"/>
    </row>
    <row r="1653" spans="1:27" s="8" customFormat="1" x14ac:dyDescent="0.15">
      <c r="A1653" s="6">
        <v>42892</v>
      </c>
      <c r="B1653" s="67" t="s">
        <v>3726</v>
      </c>
      <c r="C1653" s="8" t="s">
        <v>1128</v>
      </c>
      <c r="D1653" s="13" t="s">
        <v>1129</v>
      </c>
      <c r="E1653" s="13" t="s">
        <v>1130</v>
      </c>
      <c r="F1653" s="8" t="str">
        <f t="shared" si="846"/>
        <v>SH</v>
      </c>
      <c r="G1653" s="8" t="str">
        <f>VLOOKUP(LOWER(F1653)&amp;H1653,'Current pricing'!A:B,2,0)</f>
        <v>中国人寿</v>
      </c>
      <c r="H1653" s="8" t="s">
        <v>1938</v>
      </c>
      <c r="I1653" s="8" t="s">
        <v>1206</v>
      </c>
      <c r="J1653" s="8" t="s">
        <v>3986</v>
      </c>
      <c r="K1653" s="8">
        <v>-4700</v>
      </c>
      <c r="L1653" s="8">
        <v>1</v>
      </c>
      <c r="M1653" s="8">
        <v>27.59</v>
      </c>
      <c r="N1653" s="8">
        <f t="shared" ref="N1653:N1662" si="920">K1653*M1653</f>
        <v>-129673</v>
      </c>
      <c r="O1653" s="8">
        <f t="shared" ref="O1653:O1662" si="921">ABS(N1653)</f>
        <v>129673</v>
      </c>
      <c r="P1653" s="56">
        <f t="shared" si="847"/>
        <v>2.5934600000000003</v>
      </c>
      <c r="Q1653" s="56">
        <f t="shared" si="865"/>
        <v>25.9346</v>
      </c>
      <c r="R1653" s="8">
        <f t="shared" si="848"/>
        <v>129.66999999999999</v>
      </c>
      <c r="S1653" s="56">
        <f t="shared" ref="S1653:S1662" si="922">-(N1653+P1653+Q1653+R1653)</f>
        <v>129514.80194</v>
      </c>
      <c r="T1653" s="8">
        <f t="shared" ref="T1653:T1662" si="923">S1653/K1653</f>
        <v>-27.556340838297874</v>
      </c>
      <c r="U1653" s="8">
        <f>IF(ISNA(VLOOKUP(LOWER(F1653)&amp;H1653,Prices!A:C,3,0)),0,VLOOKUP(LOWER(F1653)&amp;H1653,Prices!A:C,3,0))</f>
        <v>33.08</v>
      </c>
      <c r="V1653" s="8">
        <f>IF(ISNA(VLOOKUP(LOWER(F1653)&amp;H1653,Prices!A:C,2,0)),0,VLOOKUP(LOWER(F1653)&amp;H1653,Prices!A:C,2,0))</f>
        <v>32.520000000000003</v>
      </c>
      <c r="W1653" s="8">
        <f t="shared" ref="W1653:W1662" si="924">IF(I1653="B",(V1653+T1653)*K1653,(V1653+T1653)*K1653)</f>
        <v>-23329.198060000006</v>
      </c>
      <c r="X1653" s="8">
        <f t="shared" ref="X1653:X1662" si="925">K1653*(V1653-U1653)</f>
        <v>2631.9999999999773</v>
      </c>
      <c r="Y1653" s="57">
        <f t="shared" ref="Y1653:Y1662" si="926">W1653/O1653</f>
        <v>-0.17990790727445194</v>
      </c>
      <c r="Z1653" s="58"/>
      <c r="AA1653" s="59"/>
    </row>
    <row r="1654" spans="1:27" s="8" customFormat="1" x14ac:dyDescent="0.15">
      <c r="A1654" s="6">
        <v>42892</v>
      </c>
      <c r="B1654" s="67" t="s">
        <v>3727</v>
      </c>
      <c r="C1654" s="8" t="s">
        <v>1128</v>
      </c>
      <c r="D1654" s="13" t="s">
        <v>1129</v>
      </c>
      <c r="E1654" s="13" t="s">
        <v>1130</v>
      </c>
      <c r="F1654" s="8" t="str">
        <f t="shared" si="846"/>
        <v>SH</v>
      </c>
      <c r="G1654" s="8" t="str">
        <f>VLOOKUP(LOWER(F1654)&amp;H1654,'Current pricing'!A:B,2,0)</f>
        <v>福耀玻璃</v>
      </c>
      <c r="H1654" s="8" t="s">
        <v>2063</v>
      </c>
      <c r="I1654" s="8" t="s">
        <v>1206</v>
      </c>
      <c r="J1654" s="8" t="s">
        <v>3986</v>
      </c>
      <c r="K1654" s="8">
        <v>-1000</v>
      </c>
      <c r="L1654" s="8">
        <v>1</v>
      </c>
      <c r="M1654" s="8">
        <v>24.84</v>
      </c>
      <c r="N1654" s="8">
        <f t="shared" si="920"/>
        <v>-24840</v>
      </c>
      <c r="O1654" s="8">
        <f t="shared" si="921"/>
        <v>24840</v>
      </c>
      <c r="P1654" s="56">
        <f t="shared" si="847"/>
        <v>0.49680000000000002</v>
      </c>
      <c r="Q1654" s="56">
        <f t="shared" si="865"/>
        <v>5</v>
      </c>
      <c r="R1654" s="8">
        <f t="shared" si="848"/>
        <v>24.84</v>
      </c>
      <c r="S1654" s="56">
        <f t="shared" si="922"/>
        <v>24809.663199999999</v>
      </c>
      <c r="T1654" s="8">
        <f t="shared" si="923"/>
        <v>-24.809663199999999</v>
      </c>
      <c r="U1654" s="8">
        <f>IF(ISNA(VLOOKUP(LOWER(F1654)&amp;H1654,Prices!A:C,3,0)),0,VLOOKUP(LOWER(F1654)&amp;H1654,Prices!A:C,3,0))</f>
        <v>27.09</v>
      </c>
      <c r="V1654" s="8">
        <f>IF(ISNA(VLOOKUP(LOWER(F1654)&amp;H1654,Prices!A:C,2,0)),0,VLOOKUP(LOWER(F1654)&amp;H1654,Prices!A:C,2,0))</f>
        <v>27.8</v>
      </c>
      <c r="W1654" s="8">
        <f t="shared" si="924"/>
        <v>-2990.3368000000014</v>
      </c>
      <c r="X1654" s="8">
        <f t="shared" si="925"/>
        <v>-710.00000000000091</v>
      </c>
      <c r="Y1654" s="57">
        <f t="shared" si="926"/>
        <v>-0.12038392914653789</v>
      </c>
      <c r="Z1654" s="58"/>
      <c r="AA1654" s="59"/>
    </row>
    <row r="1655" spans="1:27" s="8" customFormat="1" x14ac:dyDescent="0.15">
      <c r="A1655" s="6">
        <v>42892</v>
      </c>
      <c r="B1655" s="67" t="s">
        <v>3728</v>
      </c>
      <c r="C1655" s="8" t="s">
        <v>1128</v>
      </c>
      <c r="D1655" s="13" t="s">
        <v>1129</v>
      </c>
      <c r="E1655" s="13" t="s">
        <v>1130</v>
      </c>
      <c r="F1655" s="8" t="str">
        <f t="shared" si="846"/>
        <v>SZ</v>
      </c>
      <c r="G1655" s="8" t="str">
        <f>VLOOKUP(LOWER(F1655)&amp;H1655,'Current pricing'!A:B,2,0)</f>
        <v>小天鹅Ａ</v>
      </c>
      <c r="H1655" s="8" t="s">
        <v>1320</v>
      </c>
      <c r="I1655" s="8" t="s">
        <v>1206</v>
      </c>
      <c r="J1655" s="8" t="s">
        <v>3986</v>
      </c>
      <c r="K1655" s="8">
        <v>-2300</v>
      </c>
      <c r="L1655" s="8">
        <v>1</v>
      </c>
      <c r="M1655" s="8">
        <v>47.39</v>
      </c>
      <c r="N1655" s="8">
        <f t="shared" si="920"/>
        <v>-108997</v>
      </c>
      <c r="O1655" s="8">
        <f t="shared" si="921"/>
        <v>108997</v>
      </c>
      <c r="P1655" s="56">
        <f t="shared" si="847"/>
        <v>0</v>
      </c>
      <c r="Q1655" s="56">
        <f t="shared" si="865"/>
        <v>21.799400000000002</v>
      </c>
      <c r="R1655" s="8">
        <f t="shared" si="848"/>
        <v>109</v>
      </c>
      <c r="S1655" s="56">
        <f t="shared" si="922"/>
        <v>108866.2006</v>
      </c>
      <c r="T1655" s="8">
        <f t="shared" si="923"/>
        <v>-47.333130695652173</v>
      </c>
      <c r="U1655" s="8">
        <f>IF(ISNA(VLOOKUP(LOWER(F1655)&amp;H1655,Prices!A:C,3,0)),0,VLOOKUP(LOWER(F1655)&amp;H1655,Prices!A:C,3,0))</f>
        <v>56.52</v>
      </c>
      <c r="V1655" s="8">
        <f>IF(ISNA(VLOOKUP(LOWER(F1655)&amp;H1655,Prices!A:C,2,0)),0,VLOOKUP(LOWER(F1655)&amp;H1655,Prices!A:C,2,0))</f>
        <v>59.75</v>
      </c>
      <c r="W1655" s="8">
        <f t="shared" si="924"/>
        <v>-28558.799400000004</v>
      </c>
      <c r="X1655" s="8">
        <f t="shared" si="925"/>
        <v>-7428.9999999999927</v>
      </c>
      <c r="Y1655" s="57">
        <f t="shared" si="926"/>
        <v>-0.26201454535445934</v>
      </c>
      <c r="Z1655" s="58"/>
      <c r="AA1655" s="59"/>
    </row>
    <row r="1656" spans="1:27" s="13" customFormat="1" x14ac:dyDescent="0.15">
      <c r="A1656" s="12">
        <v>42892</v>
      </c>
      <c r="B1656" s="60" t="s">
        <v>3729</v>
      </c>
      <c r="C1656" s="13" t="s">
        <v>1128</v>
      </c>
      <c r="D1656" s="13" t="s">
        <v>1129</v>
      </c>
      <c r="E1656" s="13" t="s">
        <v>1130</v>
      </c>
      <c r="F1656" s="13" t="str">
        <f t="shared" si="846"/>
        <v>SH</v>
      </c>
      <c r="G1656" s="13" t="str">
        <f>VLOOKUP(LOWER(F1656)&amp;H1656,'Current pricing'!A:B,2,0)</f>
        <v>贵州茅台</v>
      </c>
      <c r="H1656" s="13" t="s">
        <v>1263</v>
      </c>
      <c r="I1656" s="13" t="s">
        <v>1206</v>
      </c>
      <c r="J1656" s="13" t="s">
        <v>4335</v>
      </c>
      <c r="K1656" s="13">
        <v>-200</v>
      </c>
      <c r="L1656" s="13">
        <v>1</v>
      </c>
      <c r="M1656" s="13">
        <v>448.81</v>
      </c>
      <c r="N1656" s="13">
        <f t="shared" si="920"/>
        <v>-89762</v>
      </c>
      <c r="O1656" s="13">
        <f t="shared" si="921"/>
        <v>89762</v>
      </c>
      <c r="P1656" s="19">
        <f t="shared" si="847"/>
        <v>1.7952400000000002</v>
      </c>
      <c r="Q1656" s="19">
        <f t="shared" si="865"/>
        <v>17.952400000000001</v>
      </c>
      <c r="R1656" s="13">
        <f t="shared" si="848"/>
        <v>89.76</v>
      </c>
      <c r="S1656" s="19">
        <f t="shared" si="922"/>
        <v>89652.492360000004</v>
      </c>
      <c r="T1656" s="13">
        <f t="shared" si="923"/>
        <v>-448.26246180000004</v>
      </c>
      <c r="U1656" s="13">
        <f>IF(ISNA(VLOOKUP(LOWER(F1656)&amp;H1656,Prices!A:C,3,0)),0,VLOOKUP(LOWER(F1656)&amp;H1656,Prices!A:C,3,0))</f>
        <v>639.16999999999996</v>
      </c>
      <c r="V1656" s="13">
        <f>IF(ISNA(VLOOKUP(LOWER(F1656)&amp;H1656,Prices!A:C,2,0)),0,VLOOKUP(LOWER(F1656)&amp;H1656,Prices!A:C,2,0))</f>
        <v>653.05999999999995</v>
      </c>
      <c r="W1656" s="13">
        <f t="shared" si="924"/>
        <v>-40959.507639999982</v>
      </c>
      <c r="X1656" s="13">
        <f t="shared" si="925"/>
        <v>-2777.9999999999973</v>
      </c>
      <c r="Y1656" s="43">
        <f t="shared" si="926"/>
        <v>-0.45631233305853236</v>
      </c>
      <c r="Z1656" s="49"/>
      <c r="AA1656" s="24"/>
    </row>
    <row r="1657" spans="1:27" s="8" customFormat="1" x14ac:dyDescent="0.15">
      <c r="A1657" s="6">
        <v>42892</v>
      </c>
      <c r="B1657" s="67" t="s">
        <v>3730</v>
      </c>
      <c r="C1657" s="8" t="s">
        <v>1128</v>
      </c>
      <c r="D1657" s="13" t="s">
        <v>1129</v>
      </c>
      <c r="E1657" s="13" t="s">
        <v>1130</v>
      </c>
      <c r="F1657" s="8" t="str">
        <f t="shared" si="846"/>
        <v>SH</v>
      </c>
      <c r="G1657" s="8" t="str">
        <f>VLOOKUP(LOWER(F1657)&amp;H1657,'Current pricing'!A:B,2,0)</f>
        <v>中国人寿</v>
      </c>
      <c r="H1657" s="8" t="s">
        <v>1938</v>
      </c>
      <c r="I1657" s="8" t="s">
        <v>1207</v>
      </c>
      <c r="J1657" s="8" t="s">
        <v>3986</v>
      </c>
      <c r="K1657" s="8">
        <v>1800</v>
      </c>
      <c r="L1657" s="8">
        <v>1</v>
      </c>
      <c r="M1657" s="8">
        <v>27.08</v>
      </c>
      <c r="N1657" s="8">
        <f t="shared" si="920"/>
        <v>48744</v>
      </c>
      <c r="O1657" s="8">
        <f t="shared" si="921"/>
        <v>48744</v>
      </c>
      <c r="P1657" s="56">
        <f t="shared" si="847"/>
        <v>0.97488000000000008</v>
      </c>
      <c r="Q1657" s="56">
        <f t="shared" si="865"/>
        <v>9.748800000000001</v>
      </c>
      <c r="R1657" s="8">
        <f t="shared" si="848"/>
        <v>0</v>
      </c>
      <c r="S1657" s="56">
        <f t="shared" si="922"/>
        <v>-48754.723680000003</v>
      </c>
      <c r="T1657" s="8">
        <f t="shared" si="923"/>
        <v>-27.0859576</v>
      </c>
      <c r="U1657" s="8">
        <f>IF(ISNA(VLOOKUP(LOWER(F1657)&amp;H1657,Prices!A:C,3,0)),0,VLOOKUP(LOWER(F1657)&amp;H1657,Prices!A:C,3,0))</f>
        <v>33.08</v>
      </c>
      <c r="V1657" s="8">
        <f>IF(ISNA(VLOOKUP(LOWER(F1657)&amp;H1657,Prices!A:C,2,0)),0,VLOOKUP(LOWER(F1657)&amp;H1657,Prices!A:C,2,0))</f>
        <v>32.520000000000003</v>
      </c>
      <c r="W1657" s="8">
        <f t="shared" si="924"/>
        <v>9781.2763200000045</v>
      </c>
      <c r="X1657" s="8">
        <f t="shared" si="925"/>
        <v>-1007.9999999999914</v>
      </c>
      <c r="Y1657" s="57">
        <f t="shared" si="926"/>
        <v>0.20066626292466774</v>
      </c>
      <c r="Z1657" s="58"/>
      <c r="AA1657" s="59"/>
    </row>
    <row r="1658" spans="1:27" s="8" customFormat="1" x14ac:dyDescent="0.15">
      <c r="A1658" s="6">
        <v>42892</v>
      </c>
      <c r="B1658" s="67" t="s">
        <v>3731</v>
      </c>
      <c r="C1658" s="8" t="s">
        <v>1128</v>
      </c>
      <c r="D1658" s="13" t="s">
        <v>1129</v>
      </c>
      <c r="E1658" s="13" t="s">
        <v>1130</v>
      </c>
      <c r="F1658" s="8" t="str">
        <f t="shared" si="846"/>
        <v>SH</v>
      </c>
      <c r="G1658" s="8" t="str">
        <f>VLOOKUP(LOWER(F1658)&amp;H1658,'Current pricing'!A:B,2,0)</f>
        <v>中国人寿</v>
      </c>
      <c r="H1658" s="8" t="s">
        <v>1938</v>
      </c>
      <c r="I1658" s="8" t="s">
        <v>1207</v>
      </c>
      <c r="J1658" s="8" t="s">
        <v>3986</v>
      </c>
      <c r="K1658" s="8">
        <v>800</v>
      </c>
      <c r="L1658" s="8">
        <v>1</v>
      </c>
      <c r="M1658" s="8">
        <v>27.09</v>
      </c>
      <c r="N1658" s="8">
        <f t="shared" si="920"/>
        <v>21672</v>
      </c>
      <c r="O1658" s="8">
        <f t="shared" si="921"/>
        <v>21672</v>
      </c>
      <c r="P1658" s="56">
        <f t="shared" si="847"/>
        <v>0.43344000000000005</v>
      </c>
      <c r="Q1658" s="56">
        <f t="shared" si="865"/>
        <v>5</v>
      </c>
      <c r="R1658" s="8">
        <f t="shared" si="848"/>
        <v>0</v>
      </c>
      <c r="S1658" s="56">
        <f t="shared" si="922"/>
        <v>-21677.433440000001</v>
      </c>
      <c r="T1658" s="8">
        <f t="shared" si="923"/>
        <v>-27.096791800000002</v>
      </c>
      <c r="U1658" s="8">
        <f>IF(ISNA(VLOOKUP(LOWER(F1658)&amp;H1658,Prices!A:C,3,0)),0,VLOOKUP(LOWER(F1658)&amp;H1658,Prices!A:C,3,0))</f>
        <v>33.08</v>
      </c>
      <c r="V1658" s="8">
        <f>IF(ISNA(VLOOKUP(LOWER(F1658)&amp;H1658,Prices!A:C,2,0)),0,VLOOKUP(LOWER(F1658)&amp;H1658,Prices!A:C,2,0))</f>
        <v>32.520000000000003</v>
      </c>
      <c r="W1658" s="8">
        <f t="shared" si="924"/>
        <v>4338.5665600000011</v>
      </c>
      <c r="X1658" s="8">
        <f t="shared" si="925"/>
        <v>-447.99999999999613</v>
      </c>
      <c r="Y1658" s="57">
        <f t="shared" si="926"/>
        <v>0.20019225544481364</v>
      </c>
      <c r="Z1658" s="58"/>
      <c r="AA1658" s="59"/>
    </row>
    <row r="1659" spans="1:27" s="8" customFormat="1" x14ac:dyDescent="0.15">
      <c r="A1659" s="6">
        <v>42892</v>
      </c>
      <c r="B1659" s="67" t="s">
        <v>3732</v>
      </c>
      <c r="C1659" s="8" t="s">
        <v>1128</v>
      </c>
      <c r="D1659" s="13" t="s">
        <v>1129</v>
      </c>
      <c r="E1659" s="13" t="s">
        <v>1130</v>
      </c>
      <c r="F1659" s="8" t="str">
        <f t="shared" si="846"/>
        <v>SH</v>
      </c>
      <c r="G1659" s="8" t="str">
        <f>VLOOKUP(LOWER(F1659)&amp;H1659,'Current pricing'!A:B,2,0)</f>
        <v>中国人寿</v>
      </c>
      <c r="H1659" s="8" t="s">
        <v>1938</v>
      </c>
      <c r="I1659" s="8" t="s">
        <v>1207</v>
      </c>
      <c r="J1659" s="8" t="s">
        <v>3986</v>
      </c>
      <c r="K1659" s="8">
        <v>1800</v>
      </c>
      <c r="L1659" s="8">
        <v>1</v>
      </c>
      <c r="M1659" s="8">
        <v>27.07</v>
      </c>
      <c r="N1659" s="8">
        <f t="shared" si="920"/>
        <v>48726</v>
      </c>
      <c r="O1659" s="8">
        <f t="shared" si="921"/>
        <v>48726</v>
      </c>
      <c r="P1659" s="56">
        <f t="shared" si="847"/>
        <v>0.97452000000000005</v>
      </c>
      <c r="Q1659" s="56">
        <f t="shared" si="865"/>
        <v>9.7452000000000005</v>
      </c>
      <c r="R1659" s="8">
        <f t="shared" si="848"/>
        <v>0</v>
      </c>
      <c r="S1659" s="56">
        <f t="shared" si="922"/>
        <v>-48736.719720000001</v>
      </c>
      <c r="T1659" s="8">
        <f t="shared" si="923"/>
        <v>-27.075955400000002</v>
      </c>
      <c r="U1659" s="8">
        <f>IF(ISNA(VLOOKUP(LOWER(F1659)&amp;H1659,Prices!A:C,3,0)),0,VLOOKUP(LOWER(F1659)&amp;H1659,Prices!A:C,3,0))</f>
        <v>33.08</v>
      </c>
      <c r="V1659" s="8">
        <f>IF(ISNA(VLOOKUP(LOWER(F1659)&amp;H1659,Prices!A:C,2,0)),0,VLOOKUP(LOWER(F1659)&amp;H1659,Prices!A:C,2,0))</f>
        <v>32.520000000000003</v>
      </c>
      <c r="W1659" s="8">
        <f t="shared" si="924"/>
        <v>9799.2802800000027</v>
      </c>
      <c r="X1659" s="8">
        <f t="shared" si="925"/>
        <v>-1007.9999999999914</v>
      </c>
      <c r="Y1659" s="57">
        <f t="shared" si="926"/>
        <v>0.20110988548208356</v>
      </c>
      <c r="Z1659" s="58"/>
      <c r="AA1659" s="59"/>
    </row>
    <row r="1660" spans="1:27" s="13" customFormat="1" x14ac:dyDescent="0.15">
      <c r="A1660" s="12">
        <v>42892</v>
      </c>
      <c r="B1660" s="60" t="s">
        <v>3733</v>
      </c>
      <c r="C1660" s="13" t="s">
        <v>1128</v>
      </c>
      <c r="D1660" s="13" t="s">
        <v>1129</v>
      </c>
      <c r="E1660" s="13" t="s">
        <v>1130</v>
      </c>
      <c r="F1660" s="13" t="str">
        <f t="shared" si="846"/>
        <v>SH</v>
      </c>
      <c r="G1660" s="13" t="str">
        <f>VLOOKUP(LOWER(F1660)&amp;H1660,'Current pricing'!A:B,2,0)</f>
        <v>广汽集团</v>
      </c>
      <c r="H1660" s="13" t="s">
        <v>3600</v>
      </c>
      <c r="I1660" s="13" t="s">
        <v>1206</v>
      </c>
      <c r="J1660" s="13" t="s">
        <v>4335</v>
      </c>
      <c r="K1660" s="13">
        <v>-4500</v>
      </c>
      <c r="L1660" s="13">
        <v>1</v>
      </c>
      <c r="M1660" s="13">
        <v>26.79</v>
      </c>
      <c r="N1660" s="13">
        <f t="shared" si="920"/>
        <v>-120555</v>
      </c>
      <c r="O1660" s="13">
        <f t="shared" si="921"/>
        <v>120555</v>
      </c>
      <c r="P1660" s="19">
        <f t="shared" si="847"/>
        <v>2.4111000000000002</v>
      </c>
      <c r="Q1660" s="19">
        <f t="shared" si="865"/>
        <v>24.111000000000001</v>
      </c>
      <c r="R1660" s="13">
        <f t="shared" si="848"/>
        <v>120.56</v>
      </c>
      <c r="S1660" s="19">
        <f t="shared" si="922"/>
        <v>120407.9179</v>
      </c>
      <c r="T1660" s="13">
        <f t="shared" si="923"/>
        <v>-26.757315088888888</v>
      </c>
      <c r="U1660" s="13">
        <f>IF(ISNA(VLOOKUP(LOWER(F1660)&amp;H1660,Prices!A:C,3,0)),0,VLOOKUP(LOWER(F1660)&amp;H1660,Prices!A:C,3,0))</f>
        <v>27.22</v>
      </c>
      <c r="V1660" s="13">
        <f>IF(ISNA(VLOOKUP(LOWER(F1660)&amp;H1660,Prices!A:C,2,0)),0,VLOOKUP(LOWER(F1660)&amp;H1660,Prices!A:C,2,0))</f>
        <v>27.64</v>
      </c>
      <c r="W1660" s="13">
        <f t="shared" si="924"/>
        <v>-3972.0821000000087</v>
      </c>
      <c r="X1660" s="13">
        <f t="shared" si="925"/>
        <v>-1890.0000000000077</v>
      </c>
      <c r="Y1660" s="43">
        <f t="shared" si="926"/>
        <v>-3.2948298287088951E-2</v>
      </c>
      <c r="Z1660" s="49"/>
      <c r="AA1660" s="24"/>
    </row>
    <row r="1661" spans="1:27" s="13" customFormat="1" x14ac:dyDescent="0.15">
      <c r="A1661" s="12">
        <v>42892</v>
      </c>
      <c r="B1661" s="60" t="s">
        <v>3734</v>
      </c>
      <c r="C1661" s="13" t="s">
        <v>1128</v>
      </c>
      <c r="D1661" s="13" t="s">
        <v>1129</v>
      </c>
      <c r="E1661" s="13" t="s">
        <v>1130</v>
      </c>
      <c r="F1661" s="13" t="str">
        <f t="shared" si="846"/>
        <v>SH</v>
      </c>
      <c r="G1661" s="13" t="str">
        <f>VLOOKUP(LOWER(F1661)&amp;H1661,'Current pricing'!A:B,2,0)</f>
        <v>招商银行</v>
      </c>
      <c r="H1661" s="13" t="s">
        <v>1314</v>
      </c>
      <c r="I1661" s="13" t="s">
        <v>1207</v>
      </c>
      <c r="J1661" s="13" t="s">
        <v>4335</v>
      </c>
      <c r="K1661" s="13">
        <v>2000</v>
      </c>
      <c r="L1661" s="13">
        <v>1</v>
      </c>
      <c r="M1661" s="13">
        <v>21.73</v>
      </c>
      <c r="N1661" s="13">
        <f t="shared" si="920"/>
        <v>43460</v>
      </c>
      <c r="O1661" s="13">
        <f t="shared" si="921"/>
        <v>43460</v>
      </c>
      <c r="P1661" s="19">
        <f t="shared" si="847"/>
        <v>0.86920000000000008</v>
      </c>
      <c r="Q1661" s="19">
        <f t="shared" si="865"/>
        <v>8.6920000000000002</v>
      </c>
      <c r="R1661" s="13">
        <f t="shared" si="848"/>
        <v>0</v>
      </c>
      <c r="S1661" s="19">
        <f t="shared" si="922"/>
        <v>-43469.561200000004</v>
      </c>
      <c r="T1661" s="13">
        <f t="shared" si="923"/>
        <v>-21.734780600000001</v>
      </c>
      <c r="U1661" s="13">
        <f>IF(ISNA(VLOOKUP(LOWER(F1661)&amp;H1661,Prices!A:C,3,0)),0,VLOOKUP(LOWER(F1661)&amp;H1661,Prices!A:C,3,0))</f>
        <v>27.06</v>
      </c>
      <c r="V1661" s="13">
        <f>IF(ISNA(VLOOKUP(LOWER(F1661)&amp;H1661,Prices!A:C,2,0)),0,VLOOKUP(LOWER(F1661)&amp;H1661,Prices!A:C,2,0))</f>
        <v>26.61</v>
      </c>
      <c r="W1661" s="13">
        <f t="shared" si="924"/>
        <v>9750.4387999999981</v>
      </c>
      <c r="X1661" s="13">
        <f t="shared" si="925"/>
        <v>-899.99999999999864</v>
      </c>
      <c r="Y1661" s="43">
        <f t="shared" si="926"/>
        <v>0.22435432121491022</v>
      </c>
      <c r="Z1661" s="49"/>
      <c r="AA1661" s="24"/>
    </row>
    <row r="1662" spans="1:27" s="13" customFormat="1" x14ac:dyDescent="0.15">
      <c r="A1662" s="12">
        <v>42892</v>
      </c>
      <c r="B1662" s="60" t="s">
        <v>3735</v>
      </c>
      <c r="C1662" s="13" t="s">
        <v>1128</v>
      </c>
      <c r="D1662" s="13" t="s">
        <v>1129</v>
      </c>
      <c r="E1662" s="13" t="s">
        <v>1130</v>
      </c>
      <c r="F1662" s="13" t="str">
        <f t="shared" si="846"/>
        <v>SH</v>
      </c>
      <c r="G1662" s="13" t="str">
        <f>VLOOKUP(LOWER(F1662)&amp;H1662,'Current pricing'!A:B,2,0)</f>
        <v>招商银行</v>
      </c>
      <c r="H1662" s="13" t="s">
        <v>1314</v>
      </c>
      <c r="I1662" s="13" t="s">
        <v>1207</v>
      </c>
      <c r="J1662" s="13" t="s">
        <v>4335</v>
      </c>
      <c r="K1662" s="13">
        <v>2300</v>
      </c>
      <c r="L1662" s="13">
        <v>1</v>
      </c>
      <c r="M1662" s="13">
        <v>21.72</v>
      </c>
      <c r="N1662" s="13">
        <f t="shared" si="920"/>
        <v>49956</v>
      </c>
      <c r="O1662" s="13">
        <f t="shared" si="921"/>
        <v>49956</v>
      </c>
      <c r="P1662" s="19">
        <f t="shared" si="847"/>
        <v>0.99912000000000012</v>
      </c>
      <c r="Q1662" s="19">
        <f t="shared" si="865"/>
        <v>9.991200000000001</v>
      </c>
      <c r="R1662" s="13">
        <f t="shared" si="848"/>
        <v>0</v>
      </c>
      <c r="S1662" s="19">
        <f t="shared" si="922"/>
        <v>-49966.990319999997</v>
      </c>
      <c r="T1662" s="13">
        <f t="shared" si="923"/>
        <v>-21.724778399999998</v>
      </c>
      <c r="U1662" s="13">
        <f>IF(ISNA(VLOOKUP(LOWER(F1662)&amp;H1662,Prices!A:C,3,0)),0,VLOOKUP(LOWER(F1662)&amp;H1662,Prices!A:C,3,0))</f>
        <v>27.06</v>
      </c>
      <c r="V1662" s="13">
        <f>IF(ISNA(VLOOKUP(LOWER(F1662)&amp;H1662,Prices!A:C,2,0)),0,VLOOKUP(LOWER(F1662)&amp;H1662,Prices!A:C,2,0))</f>
        <v>26.61</v>
      </c>
      <c r="W1662" s="13">
        <f t="shared" si="924"/>
        <v>11236.009680000003</v>
      </c>
      <c r="X1662" s="13">
        <f t="shared" si="925"/>
        <v>-1034.9999999999984</v>
      </c>
      <c r="Y1662" s="43">
        <f t="shared" si="926"/>
        <v>0.22491812154696139</v>
      </c>
      <c r="Z1662" s="49"/>
      <c r="AA1662" s="24"/>
    </row>
    <row r="1663" spans="1:27" s="13" customFormat="1" x14ac:dyDescent="0.15">
      <c r="A1663" s="12">
        <v>42893</v>
      </c>
      <c r="B1663" s="60" t="s">
        <v>3737</v>
      </c>
      <c r="C1663" s="13" t="s">
        <v>1128</v>
      </c>
      <c r="D1663" s="13" t="s">
        <v>1129</v>
      </c>
      <c r="E1663" s="13" t="s">
        <v>1130</v>
      </c>
      <c r="F1663" s="13" t="str">
        <f t="shared" si="846"/>
        <v>SH</v>
      </c>
      <c r="G1663" s="13" t="str">
        <f>VLOOKUP(LOWER(F1663)&amp;H1663,'Current pricing'!A:B,2,0)</f>
        <v>上汽集团</v>
      </c>
      <c r="H1663" s="13" t="s">
        <v>3609</v>
      </c>
      <c r="I1663" s="13" t="s">
        <v>1207</v>
      </c>
      <c r="J1663" s="13" t="s">
        <v>4335</v>
      </c>
      <c r="K1663" s="13">
        <v>1700</v>
      </c>
      <c r="L1663" s="13">
        <v>1</v>
      </c>
      <c r="M1663" s="13">
        <v>29.87</v>
      </c>
      <c r="N1663" s="13">
        <f t="shared" ref="N1663:N1667" si="927">K1663*M1663</f>
        <v>50779</v>
      </c>
      <c r="O1663" s="13">
        <f t="shared" ref="O1663:O1667" si="928">ABS(N1663)</f>
        <v>50779</v>
      </c>
      <c r="P1663" s="19">
        <f t="shared" si="847"/>
        <v>1.0155800000000001</v>
      </c>
      <c r="Q1663" s="19">
        <f t="shared" si="865"/>
        <v>10.155800000000001</v>
      </c>
      <c r="R1663" s="13">
        <f t="shared" si="848"/>
        <v>0</v>
      </c>
      <c r="S1663" s="19">
        <f t="shared" ref="S1663:S1667" si="929">-(N1663+P1663+Q1663+R1663)</f>
        <v>-50790.17138</v>
      </c>
      <c r="T1663" s="13">
        <f t="shared" ref="T1663:T1667" si="930">S1663/K1663</f>
        <v>-29.8765714</v>
      </c>
      <c r="U1663" s="13">
        <f>IF(ISNA(VLOOKUP(LOWER(F1663)&amp;H1663,Prices!A:C,3,0)),0,VLOOKUP(LOWER(F1663)&amp;H1663,Prices!A:C,3,0))</f>
        <v>30.89</v>
      </c>
      <c r="V1663" s="13">
        <f>IF(ISNA(VLOOKUP(LOWER(F1663)&amp;H1663,Prices!A:C,2,0)),0,VLOOKUP(LOWER(F1663)&amp;H1663,Prices!A:C,2,0))</f>
        <v>30.92</v>
      </c>
      <c r="W1663" s="13">
        <f t="shared" ref="W1663:W1667" si="931">IF(I1663="B",(V1663+T1663)*K1663,(V1663+T1663)*K1663)</f>
        <v>1773.8286200000036</v>
      </c>
      <c r="X1663" s="13">
        <f t="shared" ref="X1663:X1667" si="932">K1663*(V1663-U1663)</f>
        <v>51.000000000001933</v>
      </c>
      <c r="Y1663" s="43">
        <f t="shared" ref="Y1663:Y1667" si="933">W1663/O1663</f>
        <v>3.493232674924681E-2</v>
      </c>
      <c r="Z1663" s="49"/>
      <c r="AA1663" s="24"/>
    </row>
    <row r="1664" spans="1:27" s="13" customFormat="1" x14ac:dyDescent="0.15">
      <c r="A1664" s="12">
        <v>42893</v>
      </c>
      <c r="B1664" s="60" t="s">
        <v>2118</v>
      </c>
      <c r="C1664" s="13" t="s">
        <v>1128</v>
      </c>
      <c r="D1664" s="13" t="s">
        <v>1129</v>
      </c>
      <c r="E1664" s="13" t="s">
        <v>1130</v>
      </c>
      <c r="F1664" s="13" t="str">
        <f t="shared" si="846"/>
        <v>SH</v>
      </c>
      <c r="G1664" s="13" t="str">
        <f>VLOOKUP(LOWER(F1664)&amp;H1664,'Current pricing'!A:B,2,0)</f>
        <v>上汽集团</v>
      </c>
      <c r="H1664" s="13" t="s">
        <v>3609</v>
      </c>
      <c r="I1664" s="13" t="s">
        <v>1207</v>
      </c>
      <c r="J1664" s="13" t="s">
        <v>4335</v>
      </c>
      <c r="K1664" s="13">
        <v>2000</v>
      </c>
      <c r="L1664" s="13">
        <v>1</v>
      </c>
      <c r="M1664" s="13">
        <v>29.89</v>
      </c>
      <c r="N1664" s="13">
        <f t="shared" si="927"/>
        <v>59780</v>
      </c>
      <c r="O1664" s="13">
        <f t="shared" si="928"/>
        <v>59780</v>
      </c>
      <c r="P1664" s="19">
        <f t="shared" si="847"/>
        <v>1.1956</v>
      </c>
      <c r="Q1664" s="19">
        <f t="shared" si="865"/>
        <v>11.956000000000001</v>
      </c>
      <c r="R1664" s="13">
        <f t="shared" si="848"/>
        <v>0</v>
      </c>
      <c r="S1664" s="19">
        <f t="shared" si="929"/>
        <v>-59793.151599999997</v>
      </c>
      <c r="T1664" s="13">
        <f t="shared" si="930"/>
        <v>-29.896575799999997</v>
      </c>
      <c r="U1664" s="13">
        <f>IF(ISNA(VLOOKUP(LOWER(F1664)&amp;H1664,Prices!A:C,3,0)),0,VLOOKUP(LOWER(F1664)&amp;H1664,Prices!A:C,3,0))</f>
        <v>30.89</v>
      </c>
      <c r="V1664" s="13">
        <f>IF(ISNA(VLOOKUP(LOWER(F1664)&amp;H1664,Prices!A:C,2,0)),0,VLOOKUP(LOWER(F1664)&amp;H1664,Prices!A:C,2,0))</f>
        <v>30.92</v>
      </c>
      <c r="W1664" s="13">
        <f t="shared" si="931"/>
        <v>2046.848400000009</v>
      </c>
      <c r="X1664" s="13">
        <f t="shared" si="932"/>
        <v>60.000000000002274</v>
      </c>
      <c r="Y1664" s="43">
        <f t="shared" si="933"/>
        <v>3.4239685513549833E-2</v>
      </c>
      <c r="Z1664" s="49"/>
      <c r="AA1664" s="24"/>
    </row>
    <row r="1665" spans="1:27" s="8" customFormat="1" x14ac:dyDescent="0.15">
      <c r="A1665" s="6">
        <v>42893</v>
      </c>
      <c r="B1665" s="67" t="s">
        <v>3738</v>
      </c>
      <c r="C1665" s="8" t="s">
        <v>1128</v>
      </c>
      <c r="D1665" s="13" t="s">
        <v>1129</v>
      </c>
      <c r="E1665" s="13" t="s">
        <v>1130</v>
      </c>
      <c r="F1665" s="8" t="str">
        <f t="shared" si="846"/>
        <v>SH</v>
      </c>
      <c r="G1665" s="8" t="str">
        <f>VLOOKUP(LOWER(F1665)&amp;H1665,'Current pricing'!A:B,2,0)</f>
        <v>福耀玻璃</v>
      </c>
      <c r="H1665" s="8" t="s">
        <v>2063</v>
      </c>
      <c r="I1665" s="8" t="s">
        <v>1207</v>
      </c>
      <c r="J1665" s="8" t="s">
        <v>3986</v>
      </c>
      <c r="K1665" s="8">
        <v>2400</v>
      </c>
      <c r="L1665" s="8">
        <v>1</v>
      </c>
      <c r="M1665" s="8">
        <v>24.82</v>
      </c>
      <c r="N1665" s="8">
        <f t="shared" si="927"/>
        <v>59568</v>
      </c>
      <c r="O1665" s="8">
        <f t="shared" si="928"/>
        <v>59568</v>
      </c>
      <c r="P1665" s="56">
        <f t="shared" si="847"/>
        <v>1.1913600000000002</v>
      </c>
      <c r="Q1665" s="56">
        <f t="shared" si="865"/>
        <v>11.913600000000001</v>
      </c>
      <c r="R1665" s="8">
        <f t="shared" si="848"/>
        <v>0</v>
      </c>
      <c r="S1665" s="56">
        <f t="shared" si="929"/>
        <v>-59581.104959999997</v>
      </c>
      <c r="T1665" s="8">
        <f t="shared" si="930"/>
        <v>-24.825460399999997</v>
      </c>
      <c r="U1665" s="8">
        <f>IF(ISNA(VLOOKUP(LOWER(F1665)&amp;H1665,Prices!A:C,3,0)),0,VLOOKUP(LOWER(F1665)&amp;H1665,Prices!A:C,3,0))</f>
        <v>27.09</v>
      </c>
      <c r="V1665" s="8">
        <f>IF(ISNA(VLOOKUP(LOWER(F1665)&amp;H1665,Prices!A:C,2,0)),0,VLOOKUP(LOWER(F1665)&amp;H1665,Prices!A:C,2,0))</f>
        <v>27.8</v>
      </c>
      <c r="W1665" s="8">
        <f t="shared" si="931"/>
        <v>7138.8950400000085</v>
      </c>
      <c r="X1665" s="8">
        <f t="shared" si="932"/>
        <v>1704.000000000002</v>
      </c>
      <c r="Y1665" s="57">
        <f t="shared" si="933"/>
        <v>0.11984446414182126</v>
      </c>
      <c r="Z1665" s="58"/>
      <c r="AA1665" s="59"/>
    </row>
    <row r="1666" spans="1:27" s="8" customFormat="1" x14ac:dyDescent="0.15">
      <c r="A1666" s="6">
        <v>42893</v>
      </c>
      <c r="B1666" s="67" t="s">
        <v>3739</v>
      </c>
      <c r="C1666" s="8" t="s">
        <v>1128</v>
      </c>
      <c r="D1666" s="13" t="s">
        <v>1129</v>
      </c>
      <c r="E1666" s="13" t="s">
        <v>1130</v>
      </c>
      <c r="F1666" s="8" t="str">
        <f t="shared" si="846"/>
        <v>SZ</v>
      </c>
      <c r="G1666" s="8" t="str">
        <f>VLOOKUP(LOWER(F1666)&amp;H1666,'Current pricing'!A:B,2,0)</f>
        <v>小天鹅Ａ</v>
      </c>
      <c r="H1666" s="8" t="s">
        <v>1320</v>
      </c>
      <c r="I1666" s="8" t="s">
        <v>1206</v>
      </c>
      <c r="J1666" s="8" t="s">
        <v>3986</v>
      </c>
      <c r="K1666" s="8">
        <v>-800</v>
      </c>
      <c r="L1666" s="8">
        <v>1</v>
      </c>
      <c r="M1666" s="8">
        <v>48.08</v>
      </c>
      <c r="N1666" s="8">
        <f t="shared" si="927"/>
        <v>-38464</v>
      </c>
      <c r="O1666" s="8">
        <f t="shared" si="928"/>
        <v>38464</v>
      </c>
      <c r="P1666" s="56">
        <f t="shared" si="847"/>
        <v>0</v>
      </c>
      <c r="Q1666" s="56">
        <f t="shared" si="865"/>
        <v>7.6928000000000001</v>
      </c>
      <c r="R1666" s="8">
        <f t="shared" si="848"/>
        <v>38.46</v>
      </c>
      <c r="S1666" s="56">
        <f t="shared" si="929"/>
        <v>38417.847200000004</v>
      </c>
      <c r="T1666" s="8">
        <f t="shared" si="930"/>
        <v>-48.022309000000007</v>
      </c>
      <c r="U1666" s="8">
        <f>IF(ISNA(VLOOKUP(LOWER(F1666)&amp;H1666,Prices!A:C,3,0)),0,VLOOKUP(LOWER(F1666)&amp;H1666,Prices!A:C,3,0))</f>
        <v>56.52</v>
      </c>
      <c r="V1666" s="8">
        <f>IF(ISNA(VLOOKUP(LOWER(F1666)&amp;H1666,Prices!A:C,2,0)),0,VLOOKUP(LOWER(F1666)&amp;H1666,Prices!A:C,2,0))</f>
        <v>59.75</v>
      </c>
      <c r="W1666" s="8">
        <f t="shared" si="931"/>
        <v>-9382.1527999999944</v>
      </c>
      <c r="X1666" s="8">
        <f t="shared" si="932"/>
        <v>-2583.9999999999973</v>
      </c>
      <c r="Y1666" s="57">
        <f t="shared" si="933"/>
        <v>-0.24392036189683847</v>
      </c>
      <c r="Z1666" s="58"/>
      <c r="AA1666" s="59"/>
    </row>
    <row r="1667" spans="1:27" s="13" customFormat="1" x14ac:dyDescent="0.15">
      <c r="A1667" s="12">
        <v>42893</v>
      </c>
      <c r="B1667" s="60" t="s">
        <v>3740</v>
      </c>
      <c r="C1667" s="13" t="s">
        <v>1128</v>
      </c>
      <c r="D1667" s="13" t="s">
        <v>1129</v>
      </c>
      <c r="E1667" s="13" t="s">
        <v>1130</v>
      </c>
      <c r="F1667" s="13" t="str">
        <f t="shared" ref="F1667:F1730" si="934">IF(OR(LEFT(H1667,1)="6",H1667="510050"),"SH","SZ")</f>
        <v>SH</v>
      </c>
      <c r="G1667" s="13" t="str">
        <f>VLOOKUP(LOWER(F1667)&amp;H1667,'Current pricing'!A:B,2,0)</f>
        <v>招商银行</v>
      </c>
      <c r="H1667" s="13" t="s">
        <v>1314</v>
      </c>
      <c r="I1667" s="13" t="s">
        <v>1206</v>
      </c>
      <c r="J1667" s="13" t="s">
        <v>4335</v>
      </c>
      <c r="K1667" s="13">
        <v>-3500</v>
      </c>
      <c r="L1667" s="13">
        <v>1</v>
      </c>
      <c r="M1667" s="13">
        <v>22.51</v>
      </c>
      <c r="N1667" s="13">
        <f t="shared" si="927"/>
        <v>-78785</v>
      </c>
      <c r="O1667" s="13">
        <f t="shared" si="928"/>
        <v>78785</v>
      </c>
      <c r="P1667" s="19">
        <f t="shared" ref="P1667:P1730" si="935">IF(H1667="510050",0,IF(F1667="SZ",0,ABS(N1667*0.2%%)))</f>
        <v>1.5757000000000001</v>
      </c>
      <c r="Q1667" s="19">
        <f t="shared" si="865"/>
        <v>15.757000000000001</v>
      </c>
      <c r="R1667" s="13">
        <f t="shared" ref="R1667:R1730" si="936">IF(H1667="510050",0,ROUND(IF(OR(I1667="B",I1667="D"),0,ABS(N1667*0.001)),2))</f>
        <v>78.790000000000006</v>
      </c>
      <c r="S1667" s="19">
        <f t="shared" si="929"/>
        <v>78688.877300000007</v>
      </c>
      <c r="T1667" s="13">
        <f t="shared" si="930"/>
        <v>-22.482536371428573</v>
      </c>
      <c r="U1667" s="13">
        <f>IF(ISNA(VLOOKUP(LOWER(F1667)&amp;H1667,Prices!A:C,3,0)),0,VLOOKUP(LOWER(F1667)&amp;H1667,Prices!A:C,3,0))</f>
        <v>27.06</v>
      </c>
      <c r="V1667" s="13">
        <f>IF(ISNA(VLOOKUP(LOWER(F1667)&amp;H1667,Prices!A:C,2,0)),0,VLOOKUP(LOWER(F1667)&amp;H1667,Prices!A:C,2,0))</f>
        <v>26.61</v>
      </c>
      <c r="W1667" s="13">
        <f t="shared" si="931"/>
        <v>-14446.122699999993</v>
      </c>
      <c r="X1667" s="13">
        <f t="shared" si="932"/>
        <v>1574.9999999999975</v>
      </c>
      <c r="Y1667" s="43">
        <f t="shared" si="933"/>
        <v>-0.18336133401028104</v>
      </c>
      <c r="Z1667" s="49"/>
      <c r="AA1667" s="24"/>
    </row>
    <row r="1668" spans="1:27" s="13" customFormat="1" x14ac:dyDescent="0.15">
      <c r="A1668" s="12">
        <v>42894</v>
      </c>
      <c r="B1668" s="60" t="s">
        <v>3743</v>
      </c>
      <c r="C1668" s="13" t="s">
        <v>1128</v>
      </c>
      <c r="D1668" s="13" t="s">
        <v>1129</v>
      </c>
      <c r="E1668" s="13" t="s">
        <v>1130</v>
      </c>
      <c r="F1668" s="13" t="str">
        <f t="shared" si="934"/>
        <v>SH</v>
      </c>
      <c r="G1668" s="13" t="str">
        <f>VLOOKUP(LOWER(F1668)&amp;H1668,'Current pricing'!A:B,2,0)</f>
        <v>上汽集团</v>
      </c>
      <c r="H1668" s="13" t="s">
        <v>3609</v>
      </c>
      <c r="I1668" s="13" t="s">
        <v>1206</v>
      </c>
      <c r="J1668" s="13" t="s">
        <v>4335</v>
      </c>
      <c r="K1668" s="13">
        <v>-4700</v>
      </c>
      <c r="L1668" s="13">
        <v>1</v>
      </c>
      <c r="M1668" s="13">
        <v>30.84</v>
      </c>
      <c r="N1668" s="13">
        <f t="shared" ref="N1668:N1672" si="937">K1668*M1668</f>
        <v>-144948</v>
      </c>
      <c r="O1668" s="13">
        <f t="shared" ref="O1668:O1672" si="938">ABS(N1668)</f>
        <v>144948</v>
      </c>
      <c r="P1668" s="19">
        <f t="shared" si="935"/>
        <v>2.8989600000000002</v>
      </c>
      <c r="Q1668" s="19">
        <f t="shared" si="865"/>
        <v>28.989600000000003</v>
      </c>
      <c r="R1668" s="13">
        <f t="shared" si="936"/>
        <v>144.94999999999999</v>
      </c>
      <c r="S1668" s="19">
        <f t="shared" ref="S1668:S1672" si="939">-(N1668+P1668+Q1668+R1668)</f>
        <v>144771.16144</v>
      </c>
      <c r="T1668" s="13">
        <f t="shared" ref="T1668:T1672" si="940">S1668/K1668</f>
        <v>-30.802374774468085</v>
      </c>
      <c r="U1668" s="13">
        <f>IF(ISNA(VLOOKUP(LOWER(F1668)&amp;H1668,Prices!A:C,3,0)),0,VLOOKUP(LOWER(F1668)&amp;H1668,Prices!A:C,3,0))</f>
        <v>30.89</v>
      </c>
      <c r="V1668" s="13">
        <f>IF(ISNA(VLOOKUP(LOWER(F1668)&amp;H1668,Prices!A:C,2,0)),0,VLOOKUP(LOWER(F1668)&amp;H1668,Prices!A:C,2,0))</f>
        <v>30.92</v>
      </c>
      <c r="W1668" s="13">
        <f t="shared" ref="W1668:W1672" si="941">IF(I1668="B",(V1668+T1668)*K1668,(V1668+T1668)*K1668)</f>
        <v>-552.83856000000992</v>
      </c>
      <c r="X1668" s="13">
        <f t="shared" ref="X1668:X1672" si="942">K1668*(V1668-U1668)</f>
        <v>-141.00000000000534</v>
      </c>
      <c r="Y1668" s="43">
        <f t="shared" ref="Y1668:Y1672" si="943">W1668/O1668</f>
        <v>-3.8140475204901754E-3</v>
      </c>
      <c r="Z1668" s="49"/>
      <c r="AA1668" s="24"/>
    </row>
    <row r="1669" spans="1:27" s="13" customFormat="1" x14ac:dyDescent="0.15">
      <c r="A1669" s="12">
        <v>42894</v>
      </c>
      <c r="B1669" s="60" t="s">
        <v>1926</v>
      </c>
      <c r="C1669" s="13" t="s">
        <v>1128</v>
      </c>
      <c r="D1669" s="13" t="s">
        <v>1129</v>
      </c>
      <c r="E1669" s="13" t="s">
        <v>1130</v>
      </c>
      <c r="F1669" s="13" t="str">
        <f t="shared" si="934"/>
        <v>SZ</v>
      </c>
      <c r="G1669" s="13" t="str">
        <f>VLOOKUP(LOWER(F1669)&amp;H1669,'Current pricing'!A:B,2,0)</f>
        <v>格力电器</v>
      </c>
      <c r="H1669" s="13" t="s">
        <v>1255</v>
      </c>
      <c r="I1669" s="13" t="s">
        <v>1206</v>
      </c>
      <c r="J1669" s="13" t="s">
        <v>4335</v>
      </c>
      <c r="K1669" s="13">
        <v>-3000</v>
      </c>
      <c r="L1669" s="13">
        <v>1</v>
      </c>
      <c r="M1669" s="13">
        <v>35.979999999999997</v>
      </c>
      <c r="N1669" s="13">
        <f t="shared" si="937"/>
        <v>-107939.99999999999</v>
      </c>
      <c r="O1669" s="13">
        <f t="shared" si="938"/>
        <v>107939.99999999999</v>
      </c>
      <c r="P1669" s="19">
        <f t="shared" si="935"/>
        <v>0</v>
      </c>
      <c r="Q1669" s="19">
        <f t="shared" si="865"/>
        <v>21.587999999999997</v>
      </c>
      <c r="R1669" s="13">
        <f t="shared" si="936"/>
        <v>107.94</v>
      </c>
      <c r="S1669" s="19">
        <f t="shared" si="939"/>
        <v>107810.47199999998</v>
      </c>
      <c r="T1669" s="13">
        <f t="shared" si="940"/>
        <v>-35.936823999999994</v>
      </c>
      <c r="U1669" s="13">
        <f>IF(ISNA(VLOOKUP(LOWER(F1669)&amp;H1669,Prices!A:C,3,0)),0,VLOOKUP(LOWER(F1669)&amp;H1669,Prices!A:C,3,0))</f>
        <v>41.83</v>
      </c>
      <c r="V1669" s="13">
        <f>IF(ISNA(VLOOKUP(LOWER(F1669)&amp;H1669,Prices!A:C,2,0)),0,VLOOKUP(LOWER(F1669)&amp;H1669,Prices!A:C,2,0))</f>
        <v>43.53</v>
      </c>
      <c r="W1669" s="13">
        <f t="shared" si="941"/>
        <v>-22779.52800000002</v>
      </c>
      <c r="X1669" s="13">
        <f t="shared" si="942"/>
        <v>-5100.0000000000082</v>
      </c>
      <c r="Y1669" s="43">
        <f t="shared" si="943"/>
        <v>-0.21103879933296296</v>
      </c>
      <c r="Z1669" s="49"/>
      <c r="AA1669" s="24"/>
    </row>
    <row r="1670" spans="1:27" s="8" customFormat="1" x14ac:dyDescent="0.15">
      <c r="A1670" s="6">
        <v>42894</v>
      </c>
      <c r="B1670" s="67" t="s">
        <v>3744</v>
      </c>
      <c r="C1670" s="8" t="s">
        <v>1128</v>
      </c>
      <c r="D1670" s="13" t="s">
        <v>1129</v>
      </c>
      <c r="E1670" s="13" t="s">
        <v>1130</v>
      </c>
      <c r="F1670" s="8" t="str">
        <f t="shared" si="934"/>
        <v>SH</v>
      </c>
      <c r="G1670" s="8" t="str">
        <f>VLOOKUP(LOWER(F1670)&amp;H1670,'Current pricing'!A:B,2,0)</f>
        <v>福耀玻璃</v>
      </c>
      <c r="H1670" s="8" t="s">
        <v>2063</v>
      </c>
      <c r="I1670" s="8" t="s">
        <v>1206</v>
      </c>
      <c r="J1670" s="8" t="s">
        <v>3986</v>
      </c>
      <c r="K1670" s="8">
        <v>-2300</v>
      </c>
      <c r="L1670" s="8">
        <v>1</v>
      </c>
      <c r="M1670" s="8">
        <v>25.3</v>
      </c>
      <c r="N1670" s="8">
        <f t="shared" si="937"/>
        <v>-58190</v>
      </c>
      <c r="O1670" s="8">
        <f t="shared" si="938"/>
        <v>58190</v>
      </c>
      <c r="P1670" s="56">
        <f t="shared" si="935"/>
        <v>1.1638000000000002</v>
      </c>
      <c r="Q1670" s="56">
        <f t="shared" si="865"/>
        <v>11.638</v>
      </c>
      <c r="R1670" s="8">
        <f t="shared" si="936"/>
        <v>58.19</v>
      </c>
      <c r="S1670" s="56">
        <f t="shared" si="939"/>
        <v>58119.008199999997</v>
      </c>
      <c r="T1670" s="8">
        <f t="shared" si="940"/>
        <v>-25.269133999999998</v>
      </c>
      <c r="U1670" s="8">
        <f>IF(ISNA(VLOOKUP(LOWER(F1670)&amp;H1670,Prices!A:C,3,0)),0,VLOOKUP(LOWER(F1670)&amp;H1670,Prices!A:C,3,0))</f>
        <v>27.09</v>
      </c>
      <c r="V1670" s="8">
        <f>IF(ISNA(VLOOKUP(LOWER(F1670)&amp;H1670,Prices!A:C,2,0)),0,VLOOKUP(LOWER(F1670)&amp;H1670,Prices!A:C,2,0))</f>
        <v>27.8</v>
      </c>
      <c r="W1670" s="8">
        <f t="shared" si="941"/>
        <v>-5820.9918000000071</v>
      </c>
      <c r="X1670" s="8">
        <f t="shared" si="942"/>
        <v>-1633.000000000002</v>
      </c>
      <c r="Y1670" s="57">
        <f t="shared" si="943"/>
        <v>-0.10003422924901198</v>
      </c>
      <c r="Z1670" s="58" t="s">
        <v>3749</v>
      </c>
      <c r="AA1670" s="59"/>
    </row>
    <row r="1671" spans="1:27" s="8" customFormat="1" x14ac:dyDescent="0.15">
      <c r="A1671" s="6">
        <v>42894</v>
      </c>
      <c r="B1671" s="67" t="s">
        <v>3745</v>
      </c>
      <c r="C1671" s="8" t="s">
        <v>1128</v>
      </c>
      <c r="D1671" s="13" t="s">
        <v>1129</v>
      </c>
      <c r="E1671" s="13" t="s">
        <v>1130</v>
      </c>
      <c r="F1671" s="8" t="str">
        <f t="shared" si="934"/>
        <v>SZ</v>
      </c>
      <c r="G1671" s="8" t="str">
        <f>VLOOKUP(LOWER(F1671)&amp;H1671,'Current pricing'!A:B,2,0)</f>
        <v>小天鹅Ａ</v>
      </c>
      <c r="H1671" s="8" t="s">
        <v>1320</v>
      </c>
      <c r="I1671" s="8" t="s">
        <v>1206</v>
      </c>
      <c r="J1671" s="8" t="s">
        <v>3986</v>
      </c>
      <c r="K1671" s="8">
        <v>-800</v>
      </c>
      <c r="L1671" s="8">
        <v>1</v>
      </c>
      <c r="M1671" s="8">
        <v>48.44</v>
      </c>
      <c r="N1671" s="8">
        <f t="shared" si="937"/>
        <v>-38752</v>
      </c>
      <c r="O1671" s="8">
        <f t="shared" si="938"/>
        <v>38752</v>
      </c>
      <c r="P1671" s="56">
        <f t="shared" si="935"/>
        <v>0</v>
      </c>
      <c r="Q1671" s="56">
        <f t="shared" si="865"/>
        <v>7.7504</v>
      </c>
      <c r="R1671" s="8">
        <f t="shared" si="936"/>
        <v>38.75</v>
      </c>
      <c r="S1671" s="56">
        <f t="shared" si="939"/>
        <v>38705.499600000003</v>
      </c>
      <c r="T1671" s="8">
        <f t="shared" si="940"/>
        <v>-48.381874500000002</v>
      </c>
      <c r="U1671" s="8">
        <f>IF(ISNA(VLOOKUP(LOWER(F1671)&amp;H1671,Prices!A:C,3,0)),0,VLOOKUP(LOWER(F1671)&amp;H1671,Prices!A:C,3,0))</f>
        <v>56.52</v>
      </c>
      <c r="V1671" s="8">
        <f>IF(ISNA(VLOOKUP(LOWER(F1671)&amp;H1671,Prices!A:C,2,0)),0,VLOOKUP(LOWER(F1671)&amp;H1671,Prices!A:C,2,0))</f>
        <v>59.75</v>
      </c>
      <c r="W1671" s="8">
        <f t="shared" si="941"/>
        <v>-9094.500399999999</v>
      </c>
      <c r="X1671" s="8">
        <f t="shared" si="942"/>
        <v>-2583.9999999999973</v>
      </c>
      <c r="Y1671" s="57">
        <f t="shared" si="943"/>
        <v>-0.23468467175887694</v>
      </c>
      <c r="Z1671" s="58" t="s">
        <v>3749</v>
      </c>
      <c r="AA1671" s="59"/>
    </row>
    <row r="1672" spans="1:27" s="13" customFormat="1" x14ac:dyDescent="0.15">
      <c r="A1672" s="12">
        <v>42894</v>
      </c>
      <c r="B1672" s="60" t="s">
        <v>3746</v>
      </c>
      <c r="C1672" s="13" t="s">
        <v>1128</v>
      </c>
      <c r="D1672" s="13" t="s">
        <v>1129</v>
      </c>
      <c r="E1672" s="13" t="s">
        <v>1130</v>
      </c>
      <c r="F1672" s="13" t="str">
        <f t="shared" si="934"/>
        <v>SZ</v>
      </c>
      <c r="G1672" s="13" t="str">
        <f>VLOOKUP(LOWER(F1672)&amp;H1672,'Current pricing'!A:B,2,0)</f>
        <v>海康威视</v>
      </c>
      <c r="H1672" s="13" t="s">
        <v>1504</v>
      </c>
      <c r="I1672" s="13" t="s">
        <v>1206</v>
      </c>
      <c r="J1672" s="13" t="s">
        <v>4335</v>
      </c>
      <c r="K1672" s="13">
        <v>-2700</v>
      </c>
      <c r="L1672" s="13">
        <v>1</v>
      </c>
      <c r="M1672" s="13">
        <v>29.78</v>
      </c>
      <c r="N1672" s="13">
        <f t="shared" si="937"/>
        <v>-80406</v>
      </c>
      <c r="O1672" s="13">
        <f t="shared" si="938"/>
        <v>80406</v>
      </c>
      <c r="P1672" s="19">
        <f t="shared" si="935"/>
        <v>0</v>
      </c>
      <c r="Q1672" s="19">
        <f t="shared" si="865"/>
        <v>16.081199999999999</v>
      </c>
      <c r="R1672" s="13">
        <f t="shared" si="936"/>
        <v>80.41</v>
      </c>
      <c r="S1672" s="19">
        <f t="shared" si="939"/>
        <v>80309.508799999996</v>
      </c>
      <c r="T1672" s="13">
        <f t="shared" si="940"/>
        <v>-29.744262518518518</v>
      </c>
      <c r="U1672" s="13">
        <f>IF(ISNA(VLOOKUP(LOWER(F1672)&amp;H1672,Prices!A:C,3,0)),0,VLOOKUP(LOWER(F1672)&amp;H1672,Prices!A:C,3,0))</f>
        <v>38.950000000000003</v>
      </c>
      <c r="V1672" s="13">
        <f>IF(ISNA(VLOOKUP(LOWER(F1672)&amp;H1672,Prices!A:C,2,0)),0,VLOOKUP(LOWER(F1672)&amp;H1672,Prices!A:C,2,0))</f>
        <v>39.9</v>
      </c>
      <c r="W1672" s="13">
        <f t="shared" si="941"/>
        <v>-27420.491199999997</v>
      </c>
      <c r="X1672" s="13">
        <f t="shared" si="942"/>
        <v>-2564.9999999999886</v>
      </c>
      <c r="Y1672" s="43">
        <f t="shared" si="943"/>
        <v>-0.34102543591274281</v>
      </c>
      <c r="Z1672" s="49"/>
      <c r="AA1672" s="24"/>
    </row>
    <row r="1673" spans="1:27" s="13" customFormat="1" x14ac:dyDescent="0.15">
      <c r="A1673" s="12">
        <v>42895</v>
      </c>
      <c r="B1673" s="60" t="s">
        <v>3751</v>
      </c>
      <c r="C1673" s="13" t="s">
        <v>1128</v>
      </c>
      <c r="D1673" s="13" t="s">
        <v>1129</v>
      </c>
      <c r="E1673" s="13" t="s">
        <v>1130</v>
      </c>
      <c r="F1673" s="13" t="str">
        <f t="shared" si="934"/>
        <v>SZ</v>
      </c>
      <c r="G1673" s="13" t="str">
        <f>VLOOKUP(LOWER(F1673)&amp;H1673,'Current pricing'!A:B,2,0)</f>
        <v>格力电器</v>
      </c>
      <c r="H1673" s="13" t="s">
        <v>1255</v>
      </c>
      <c r="I1673" s="13" t="s">
        <v>1207</v>
      </c>
      <c r="J1673" s="13" t="s">
        <v>4335</v>
      </c>
      <c r="K1673" s="13">
        <v>1300</v>
      </c>
      <c r="L1673" s="13">
        <v>1</v>
      </c>
      <c r="M1673" s="13">
        <v>36.06</v>
      </c>
      <c r="N1673" s="13">
        <f t="shared" ref="N1673:N1679" si="944">K1673*M1673</f>
        <v>46878</v>
      </c>
      <c r="O1673" s="13">
        <f t="shared" ref="O1673:O1679" si="945">ABS(N1673)</f>
        <v>46878</v>
      </c>
      <c r="P1673" s="19">
        <f t="shared" si="935"/>
        <v>0</v>
      </c>
      <c r="Q1673" s="19">
        <f t="shared" si="865"/>
        <v>9.3756000000000004</v>
      </c>
      <c r="R1673" s="13">
        <f t="shared" si="936"/>
        <v>0</v>
      </c>
      <c r="S1673" s="19">
        <f t="shared" ref="S1673:S1679" si="946">-(N1673+P1673+Q1673+R1673)</f>
        <v>-46887.375599999999</v>
      </c>
      <c r="T1673" s="13">
        <f t="shared" ref="T1673:T1679" si="947">S1673/K1673</f>
        <v>-36.067211999999998</v>
      </c>
      <c r="U1673" s="13">
        <f>IF(ISNA(VLOOKUP(LOWER(F1673)&amp;H1673,Prices!A:C,3,0)),0,VLOOKUP(LOWER(F1673)&amp;H1673,Prices!A:C,3,0))</f>
        <v>41.83</v>
      </c>
      <c r="V1673" s="13">
        <f>IF(ISNA(VLOOKUP(LOWER(F1673)&amp;H1673,Prices!A:C,2,0)),0,VLOOKUP(LOWER(F1673)&amp;H1673,Prices!A:C,2,0))</f>
        <v>43.53</v>
      </c>
      <c r="W1673" s="13">
        <f t="shared" ref="W1673:W1679" si="948">IF(I1673="B",(V1673+T1673)*K1673,(V1673+T1673)*K1673)</f>
        <v>9701.6244000000042</v>
      </c>
      <c r="X1673" s="13">
        <f t="shared" ref="X1673:X1679" si="949">K1673*(V1673-U1673)</f>
        <v>2210.0000000000036</v>
      </c>
      <c r="Y1673" s="43">
        <f t="shared" ref="Y1673:Y1679" si="950">W1673/O1673</f>
        <v>0.20695474209650591</v>
      </c>
      <c r="Z1673" s="49"/>
      <c r="AA1673" s="24"/>
    </row>
    <row r="1674" spans="1:27" s="13" customFormat="1" x14ac:dyDescent="0.15">
      <c r="A1674" s="12">
        <v>42895</v>
      </c>
      <c r="B1674" s="60" t="s">
        <v>3752</v>
      </c>
      <c r="C1674" s="13" t="s">
        <v>1128</v>
      </c>
      <c r="D1674" s="13" t="s">
        <v>1129</v>
      </c>
      <c r="E1674" s="13" t="s">
        <v>1130</v>
      </c>
      <c r="F1674" s="13" t="str">
        <f t="shared" si="934"/>
        <v>SZ</v>
      </c>
      <c r="G1674" s="13" t="str">
        <f>VLOOKUP(LOWER(F1674)&amp;H1674,'Current pricing'!A:B,2,0)</f>
        <v>格力电器</v>
      </c>
      <c r="H1674" s="13" t="s">
        <v>1255</v>
      </c>
      <c r="I1674" s="13" t="s">
        <v>1207</v>
      </c>
      <c r="J1674" s="13" t="s">
        <v>4335</v>
      </c>
      <c r="K1674" s="13">
        <v>1300</v>
      </c>
      <c r="L1674" s="13">
        <v>1</v>
      </c>
      <c r="M1674" s="13">
        <v>36.04</v>
      </c>
      <c r="N1674" s="13">
        <f t="shared" si="944"/>
        <v>46852</v>
      </c>
      <c r="O1674" s="13">
        <f t="shared" si="945"/>
        <v>46852</v>
      </c>
      <c r="P1674" s="19">
        <f t="shared" si="935"/>
        <v>0</v>
      </c>
      <c r="Q1674" s="19">
        <f t="shared" si="865"/>
        <v>9.3704000000000001</v>
      </c>
      <c r="R1674" s="13">
        <f t="shared" si="936"/>
        <v>0</v>
      </c>
      <c r="S1674" s="19">
        <f t="shared" si="946"/>
        <v>-46861.3704</v>
      </c>
      <c r="T1674" s="13">
        <f t="shared" si="947"/>
        <v>-36.047207999999998</v>
      </c>
      <c r="U1674" s="13">
        <f>IF(ISNA(VLOOKUP(LOWER(F1674)&amp;H1674,Prices!A:C,3,0)),0,VLOOKUP(LOWER(F1674)&amp;H1674,Prices!A:C,3,0))</f>
        <v>41.83</v>
      </c>
      <c r="V1674" s="13">
        <f>IF(ISNA(VLOOKUP(LOWER(F1674)&amp;H1674,Prices!A:C,2,0)),0,VLOOKUP(LOWER(F1674)&amp;H1674,Prices!A:C,2,0))</f>
        <v>43.53</v>
      </c>
      <c r="W1674" s="13">
        <f t="shared" si="948"/>
        <v>9727.6296000000038</v>
      </c>
      <c r="X1674" s="13">
        <f t="shared" si="949"/>
        <v>2210.0000000000036</v>
      </c>
      <c r="Y1674" s="43">
        <f t="shared" si="950"/>
        <v>0.20762463928967823</v>
      </c>
      <c r="Z1674" s="49"/>
      <c r="AA1674" s="24"/>
    </row>
    <row r="1675" spans="1:27" s="13" customFormat="1" x14ac:dyDescent="0.15">
      <c r="A1675" s="12">
        <v>42895</v>
      </c>
      <c r="B1675" s="60" t="s">
        <v>3753</v>
      </c>
      <c r="C1675" s="13" t="s">
        <v>1128</v>
      </c>
      <c r="D1675" s="13" t="s">
        <v>1129</v>
      </c>
      <c r="E1675" s="13" t="s">
        <v>1130</v>
      </c>
      <c r="F1675" s="13" t="str">
        <f t="shared" si="934"/>
        <v>SZ</v>
      </c>
      <c r="G1675" s="13" t="str">
        <f>VLOOKUP(LOWER(F1675)&amp;H1675,'Current pricing'!A:B,2,0)</f>
        <v>东方财富</v>
      </c>
      <c r="H1675" s="13" t="s">
        <v>1336</v>
      </c>
      <c r="I1675" s="13" t="s">
        <v>1207</v>
      </c>
      <c r="J1675" s="13" t="s">
        <v>3947</v>
      </c>
      <c r="K1675" s="13">
        <v>4000</v>
      </c>
      <c r="L1675" s="13">
        <v>1</v>
      </c>
      <c r="M1675" s="13">
        <v>12.4</v>
      </c>
      <c r="N1675" s="13">
        <f t="shared" si="944"/>
        <v>49600</v>
      </c>
      <c r="O1675" s="13">
        <f t="shared" si="945"/>
        <v>49600</v>
      </c>
      <c r="P1675" s="19">
        <f t="shared" si="935"/>
        <v>0</v>
      </c>
      <c r="Q1675" s="19">
        <f t="shared" ref="Q1675:Q1738" si="951">IF(I1675&lt;&gt;"D",IF(C1675="Stock",MAX(ABS(N1675*0.0002),5),MAX(ABS(N1675*0.0003),5)),0)</f>
        <v>9.92</v>
      </c>
      <c r="R1675" s="13">
        <f t="shared" si="936"/>
        <v>0</v>
      </c>
      <c r="S1675" s="19">
        <f t="shared" si="946"/>
        <v>-49609.919999999998</v>
      </c>
      <c r="T1675" s="13">
        <f t="shared" si="947"/>
        <v>-12.402479999999999</v>
      </c>
      <c r="U1675" s="13">
        <f>IF(ISNA(VLOOKUP(LOWER(F1675)&amp;H1675,Prices!A:C,3,0)),0,VLOOKUP(LOWER(F1675)&amp;H1675,Prices!A:C,3,0))</f>
        <v>12.35</v>
      </c>
      <c r="V1675" s="13">
        <f>IF(ISNA(VLOOKUP(LOWER(F1675)&amp;H1675,Prices!A:C,2,0)),0,VLOOKUP(LOWER(F1675)&amp;H1675,Prices!A:C,2,0))</f>
        <v>12.4</v>
      </c>
      <c r="W1675" s="13">
        <f t="shared" si="948"/>
        <v>-9.9199999999939337</v>
      </c>
      <c r="X1675" s="13">
        <f t="shared" si="949"/>
        <v>200.00000000000284</v>
      </c>
      <c r="Y1675" s="43">
        <f t="shared" si="950"/>
        <v>-1.9999999999987768E-4</v>
      </c>
      <c r="Z1675" s="49"/>
      <c r="AA1675" s="24"/>
    </row>
    <row r="1676" spans="1:27" s="13" customFormat="1" x14ac:dyDescent="0.15">
      <c r="A1676" s="12">
        <v>42895</v>
      </c>
      <c r="B1676" s="60" t="s">
        <v>3754</v>
      </c>
      <c r="C1676" s="13" t="s">
        <v>1128</v>
      </c>
      <c r="D1676" s="13" t="s">
        <v>1129</v>
      </c>
      <c r="E1676" s="13" t="s">
        <v>1130</v>
      </c>
      <c r="F1676" s="13" t="str">
        <f t="shared" si="934"/>
        <v>SZ</v>
      </c>
      <c r="G1676" s="13" t="str">
        <f>VLOOKUP(LOWER(F1676)&amp;H1676,'Current pricing'!A:B,2,0)</f>
        <v>格力电器</v>
      </c>
      <c r="H1676" s="13" t="s">
        <v>1255</v>
      </c>
      <c r="I1676" s="13" t="s">
        <v>1207</v>
      </c>
      <c r="J1676" s="13" t="s">
        <v>4335</v>
      </c>
      <c r="K1676" s="13">
        <v>1300</v>
      </c>
      <c r="L1676" s="13">
        <v>1</v>
      </c>
      <c r="M1676" s="13">
        <v>36.19</v>
      </c>
      <c r="N1676" s="13">
        <f t="shared" si="944"/>
        <v>47047</v>
      </c>
      <c r="O1676" s="13">
        <f t="shared" si="945"/>
        <v>47047</v>
      </c>
      <c r="P1676" s="19">
        <f t="shared" si="935"/>
        <v>0</v>
      </c>
      <c r="Q1676" s="19">
        <f t="shared" si="951"/>
        <v>9.4093999999999998</v>
      </c>
      <c r="R1676" s="13">
        <f t="shared" si="936"/>
        <v>0</v>
      </c>
      <c r="S1676" s="19">
        <f t="shared" si="946"/>
        <v>-47056.409399999997</v>
      </c>
      <c r="T1676" s="13">
        <f t="shared" si="947"/>
        <v>-36.197237999999999</v>
      </c>
      <c r="U1676" s="13">
        <f>IF(ISNA(VLOOKUP(LOWER(F1676)&amp;H1676,Prices!A:C,3,0)),0,VLOOKUP(LOWER(F1676)&amp;H1676,Prices!A:C,3,0))</f>
        <v>41.83</v>
      </c>
      <c r="V1676" s="13">
        <f>IF(ISNA(VLOOKUP(LOWER(F1676)&amp;H1676,Prices!A:C,2,0)),0,VLOOKUP(LOWER(F1676)&amp;H1676,Prices!A:C,2,0))</f>
        <v>43.53</v>
      </c>
      <c r="W1676" s="13">
        <f t="shared" si="948"/>
        <v>9532.5906000000032</v>
      </c>
      <c r="X1676" s="13">
        <f t="shared" si="949"/>
        <v>2210.0000000000036</v>
      </c>
      <c r="Y1676" s="43">
        <f t="shared" si="950"/>
        <v>0.20261845813760715</v>
      </c>
      <c r="Z1676" s="49"/>
      <c r="AA1676" s="24"/>
    </row>
    <row r="1677" spans="1:27" s="13" customFormat="1" x14ac:dyDescent="0.15">
      <c r="A1677" s="12">
        <v>42895</v>
      </c>
      <c r="B1677" s="60" t="s">
        <v>3755</v>
      </c>
      <c r="C1677" s="13" t="s">
        <v>1128</v>
      </c>
      <c r="D1677" s="13" t="s">
        <v>1129</v>
      </c>
      <c r="E1677" s="13" t="s">
        <v>1130</v>
      </c>
      <c r="F1677" s="13" t="str">
        <f t="shared" si="934"/>
        <v>SZ</v>
      </c>
      <c r="G1677" s="13" t="str">
        <f>VLOOKUP(LOWER(F1677)&amp;H1677,'Current pricing'!A:B,2,0)</f>
        <v>东方财富</v>
      </c>
      <c r="H1677" s="13" t="s">
        <v>1336</v>
      </c>
      <c r="I1677" s="13" t="s">
        <v>1207</v>
      </c>
      <c r="J1677" s="13" t="s">
        <v>3947</v>
      </c>
      <c r="K1677" s="13">
        <v>4000</v>
      </c>
      <c r="L1677" s="13">
        <v>1</v>
      </c>
      <c r="M1677" s="13">
        <v>12.39</v>
      </c>
      <c r="N1677" s="13">
        <f t="shared" si="944"/>
        <v>49560</v>
      </c>
      <c r="O1677" s="13">
        <f t="shared" si="945"/>
        <v>49560</v>
      </c>
      <c r="P1677" s="19">
        <f t="shared" si="935"/>
        <v>0</v>
      </c>
      <c r="Q1677" s="19">
        <f t="shared" si="951"/>
        <v>9.9120000000000008</v>
      </c>
      <c r="R1677" s="13">
        <f t="shared" si="936"/>
        <v>0</v>
      </c>
      <c r="S1677" s="19">
        <f t="shared" si="946"/>
        <v>-49569.911999999997</v>
      </c>
      <c r="T1677" s="13">
        <f t="shared" si="947"/>
        <v>-12.392477999999999</v>
      </c>
      <c r="U1677" s="13">
        <f>IF(ISNA(VLOOKUP(LOWER(F1677)&amp;H1677,Prices!A:C,3,0)),0,VLOOKUP(LOWER(F1677)&amp;H1677,Prices!A:C,3,0))</f>
        <v>12.35</v>
      </c>
      <c r="V1677" s="13">
        <f>IF(ISNA(VLOOKUP(LOWER(F1677)&amp;H1677,Prices!A:C,2,0)),0,VLOOKUP(LOWER(F1677)&amp;H1677,Prices!A:C,2,0))</f>
        <v>12.4</v>
      </c>
      <c r="W1677" s="13">
        <f t="shared" si="948"/>
        <v>30.088000000006332</v>
      </c>
      <c r="X1677" s="13">
        <f t="shared" si="949"/>
        <v>200.00000000000284</v>
      </c>
      <c r="Y1677" s="43">
        <f t="shared" si="950"/>
        <v>6.0710250201788407E-4</v>
      </c>
      <c r="Z1677" s="49"/>
      <c r="AA1677" s="24"/>
    </row>
    <row r="1678" spans="1:27" s="13" customFormat="1" x14ac:dyDescent="0.15">
      <c r="A1678" s="12">
        <v>42895</v>
      </c>
      <c r="B1678" s="60" t="s">
        <v>3756</v>
      </c>
      <c r="C1678" s="13" t="s">
        <v>1128</v>
      </c>
      <c r="D1678" s="13" t="s">
        <v>1129</v>
      </c>
      <c r="E1678" s="13" t="s">
        <v>1130</v>
      </c>
      <c r="F1678" s="13" t="str">
        <f t="shared" si="934"/>
        <v>SH</v>
      </c>
      <c r="G1678" s="13" t="str">
        <f>VLOOKUP(LOWER(F1678)&amp;H1678,'Current pricing'!A:B,2,0)</f>
        <v>上汽集团</v>
      </c>
      <c r="H1678" s="13" t="s">
        <v>3609</v>
      </c>
      <c r="I1678" s="13" t="s">
        <v>1207</v>
      </c>
      <c r="J1678" s="13" t="s">
        <v>4335</v>
      </c>
      <c r="K1678" s="13">
        <v>1600</v>
      </c>
      <c r="L1678" s="13">
        <v>1</v>
      </c>
      <c r="M1678" s="13">
        <v>30.91</v>
      </c>
      <c r="N1678" s="13">
        <f t="shared" si="944"/>
        <v>49456</v>
      </c>
      <c r="O1678" s="13">
        <f t="shared" si="945"/>
        <v>49456</v>
      </c>
      <c r="P1678" s="19">
        <f t="shared" si="935"/>
        <v>0.98912000000000011</v>
      </c>
      <c r="Q1678" s="19">
        <f t="shared" si="951"/>
        <v>9.8912000000000013</v>
      </c>
      <c r="R1678" s="13">
        <f t="shared" si="936"/>
        <v>0</v>
      </c>
      <c r="S1678" s="19">
        <f t="shared" si="946"/>
        <v>-49466.880319999997</v>
      </c>
      <c r="T1678" s="13">
        <f t="shared" si="947"/>
        <v>-30.916800199999997</v>
      </c>
      <c r="U1678" s="13">
        <f>IF(ISNA(VLOOKUP(LOWER(F1678)&amp;H1678,Prices!A:C,3,0)),0,VLOOKUP(LOWER(F1678)&amp;H1678,Prices!A:C,3,0))</f>
        <v>30.89</v>
      </c>
      <c r="V1678" s="13">
        <f>IF(ISNA(VLOOKUP(LOWER(F1678)&amp;H1678,Prices!A:C,2,0)),0,VLOOKUP(LOWER(F1678)&amp;H1678,Prices!A:C,2,0))</f>
        <v>30.92</v>
      </c>
      <c r="W1678" s="13">
        <f t="shared" si="948"/>
        <v>5.1196800000070652</v>
      </c>
      <c r="X1678" s="13">
        <f t="shared" si="949"/>
        <v>48.000000000001819</v>
      </c>
      <c r="Y1678" s="43">
        <f t="shared" si="950"/>
        <v>1.0351989647377599E-4</v>
      </c>
      <c r="Z1678" s="49"/>
      <c r="AA1678" s="24"/>
    </row>
    <row r="1679" spans="1:27" s="13" customFormat="1" x14ac:dyDescent="0.15">
      <c r="A1679" s="12">
        <v>42895</v>
      </c>
      <c r="B1679" s="60" t="s">
        <v>3757</v>
      </c>
      <c r="C1679" s="13" t="s">
        <v>1128</v>
      </c>
      <c r="D1679" s="13" t="s">
        <v>1129</v>
      </c>
      <c r="E1679" s="13" t="s">
        <v>1130</v>
      </c>
      <c r="F1679" s="13" t="str">
        <f t="shared" si="934"/>
        <v>SH</v>
      </c>
      <c r="G1679" s="13" t="str">
        <f>VLOOKUP(LOWER(F1679)&amp;H1679,'Current pricing'!A:B,2,0)</f>
        <v>招商银行</v>
      </c>
      <c r="H1679" s="13" t="s">
        <v>1314</v>
      </c>
      <c r="I1679" s="13" t="s">
        <v>1207</v>
      </c>
      <c r="J1679" s="13" t="s">
        <v>4335</v>
      </c>
      <c r="K1679" s="13">
        <v>2100</v>
      </c>
      <c r="L1679" s="13">
        <v>1</v>
      </c>
      <c r="M1679" s="13">
        <v>22.75</v>
      </c>
      <c r="N1679" s="13">
        <f t="shared" si="944"/>
        <v>47775</v>
      </c>
      <c r="O1679" s="13">
        <f t="shared" si="945"/>
        <v>47775</v>
      </c>
      <c r="P1679" s="19">
        <f t="shared" si="935"/>
        <v>0.95550000000000013</v>
      </c>
      <c r="Q1679" s="19">
        <f t="shared" si="951"/>
        <v>9.5549999999999997</v>
      </c>
      <c r="R1679" s="13">
        <f t="shared" si="936"/>
        <v>0</v>
      </c>
      <c r="S1679" s="19">
        <f t="shared" si="946"/>
        <v>-47785.510499999997</v>
      </c>
      <c r="T1679" s="13">
        <f t="shared" si="947"/>
        <v>-22.755004999999997</v>
      </c>
      <c r="U1679" s="13">
        <f>IF(ISNA(VLOOKUP(LOWER(F1679)&amp;H1679,Prices!A:C,3,0)),0,VLOOKUP(LOWER(F1679)&amp;H1679,Prices!A:C,3,0))</f>
        <v>27.06</v>
      </c>
      <c r="V1679" s="13">
        <f>IF(ISNA(VLOOKUP(LOWER(F1679)&amp;H1679,Prices!A:C,2,0)),0,VLOOKUP(LOWER(F1679)&amp;H1679,Prices!A:C,2,0))</f>
        <v>26.61</v>
      </c>
      <c r="W1679" s="13">
        <f t="shared" si="948"/>
        <v>8095.4895000000051</v>
      </c>
      <c r="X1679" s="13">
        <f t="shared" si="949"/>
        <v>-944.99999999999852</v>
      </c>
      <c r="Y1679" s="43">
        <f t="shared" si="950"/>
        <v>0.16945032967032977</v>
      </c>
      <c r="Z1679" s="49"/>
      <c r="AA1679" s="24"/>
    </row>
    <row r="1680" spans="1:27" s="13" customFormat="1" x14ac:dyDescent="0.15">
      <c r="A1680" s="12">
        <v>42898</v>
      </c>
      <c r="B1680" s="60" t="s">
        <v>3593</v>
      </c>
      <c r="C1680" s="13" t="s">
        <v>1128</v>
      </c>
      <c r="D1680" s="13" t="s">
        <v>1129</v>
      </c>
      <c r="E1680" s="13" t="s">
        <v>1130</v>
      </c>
      <c r="F1680" s="13" t="str">
        <f t="shared" si="934"/>
        <v>SZ</v>
      </c>
      <c r="G1680" s="13" t="str">
        <f>VLOOKUP(LOWER(F1680)&amp;H1680,'Current pricing'!A:B,2,0)</f>
        <v>格力电器</v>
      </c>
      <c r="H1680" s="13" t="s">
        <v>1255</v>
      </c>
      <c r="I1680" s="13" t="s">
        <v>1206</v>
      </c>
      <c r="J1680" s="13" t="s">
        <v>4335</v>
      </c>
      <c r="K1680" s="13">
        <v>-2000</v>
      </c>
      <c r="L1680" s="13">
        <v>1</v>
      </c>
      <c r="M1680" s="13">
        <v>37.57</v>
      </c>
      <c r="N1680" s="13">
        <f t="shared" ref="N1680:N1687" si="952">K1680*M1680</f>
        <v>-75140</v>
      </c>
      <c r="O1680" s="13">
        <f t="shared" ref="O1680:O1687" si="953">ABS(N1680)</f>
        <v>75140</v>
      </c>
      <c r="P1680" s="19">
        <f t="shared" si="935"/>
        <v>0</v>
      </c>
      <c r="Q1680" s="19">
        <f t="shared" si="951"/>
        <v>15.028</v>
      </c>
      <c r="R1680" s="13">
        <f t="shared" si="936"/>
        <v>75.14</v>
      </c>
      <c r="S1680" s="19">
        <f t="shared" ref="S1680:S1687" si="954">-(N1680+P1680+Q1680+R1680)</f>
        <v>75049.831999999995</v>
      </c>
      <c r="T1680" s="13">
        <f t="shared" ref="T1680:T1687" si="955">S1680/K1680</f>
        <v>-37.524915999999997</v>
      </c>
      <c r="U1680" s="13">
        <f>IF(ISNA(VLOOKUP(LOWER(F1680)&amp;H1680,Prices!A:C,3,0)),0,VLOOKUP(LOWER(F1680)&amp;H1680,Prices!A:C,3,0))</f>
        <v>41.83</v>
      </c>
      <c r="V1680" s="13">
        <f>IF(ISNA(VLOOKUP(LOWER(F1680)&amp;H1680,Prices!A:C,2,0)),0,VLOOKUP(LOWER(F1680)&amp;H1680,Prices!A:C,2,0))</f>
        <v>43.53</v>
      </c>
      <c r="W1680" s="13">
        <f t="shared" ref="W1680:W1687" si="956">IF(I1680="B",(V1680+T1680)*K1680,(V1680+T1680)*K1680)</f>
        <v>-12010.168000000007</v>
      </c>
      <c r="X1680" s="13">
        <f t="shared" ref="X1680:X1687" si="957">K1680*(V1680-U1680)</f>
        <v>-3400.0000000000055</v>
      </c>
      <c r="Y1680" s="43">
        <f t="shared" ref="Y1680:Y1687" si="958">W1680/O1680</f>
        <v>-0.15983721054032482</v>
      </c>
      <c r="Z1680" s="49"/>
      <c r="AA1680" s="24"/>
    </row>
    <row r="1681" spans="1:27" s="8" customFormat="1" x14ac:dyDescent="0.15">
      <c r="A1681" s="6">
        <v>42898</v>
      </c>
      <c r="B1681" s="67" t="s">
        <v>3760</v>
      </c>
      <c r="C1681" s="8" t="s">
        <v>1128</v>
      </c>
      <c r="D1681" s="13" t="s">
        <v>1129</v>
      </c>
      <c r="E1681" s="13" t="s">
        <v>1130</v>
      </c>
      <c r="F1681" s="8" t="str">
        <f t="shared" si="934"/>
        <v>SZ</v>
      </c>
      <c r="G1681" s="8" t="str">
        <f>VLOOKUP(LOWER(F1681)&amp;H1681,'Current pricing'!A:B,2,0)</f>
        <v>小天鹅Ａ</v>
      </c>
      <c r="H1681" s="8" t="s">
        <v>1320</v>
      </c>
      <c r="I1681" s="8" t="s">
        <v>1207</v>
      </c>
      <c r="J1681" s="8" t="s">
        <v>3986</v>
      </c>
      <c r="K1681" s="8">
        <v>1000</v>
      </c>
      <c r="L1681" s="8">
        <v>1</v>
      </c>
      <c r="M1681" s="8">
        <v>49.36</v>
      </c>
      <c r="N1681" s="8">
        <f t="shared" si="952"/>
        <v>49360</v>
      </c>
      <c r="O1681" s="8">
        <f t="shared" si="953"/>
        <v>49360</v>
      </c>
      <c r="P1681" s="56">
        <f t="shared" si="935"/>
        <v>0</v>
      </c>
      <c r="Q1681" s="56">
        <f t="shared" si="951"/>
        <v>9.8719999999999999</v>
      </c>
      <c r="R1681" s="8">
        <f t="shared" si="936"/>
        <v>0</v>
      </c>
      <c r="S1681" s="56">
        <f t="shared" si="954"/>
        <v>-49369.872000000003</v>
      </c>
      <c r="T1681" s="8">
        <f t="shared" si="955"/>
        <v>-49.369872000000001</v>
      </c>
      <c r="U1681" s="8">
        <f>IF(ISNA(VLOOKUP(LOWER(F1681)&amp;H1681,Prices!A:C,3,0)),0,VLOOKUP(LOWER(F1681)&amp;H1681,Prices!A:C,3,0))</f>
        <v>56.52</v>
      </c>
      <c r="V1681" s="8">
        <f>IF(ISNA(VLOOKUP(LOWER(F1681)&amp;H1681,Prices!A:C,2,0)),0,VLOOKUP(LOWER(F1681)&amp;H1681,Prices!A:C,2,0))</f>
        <v>59.75</v>
      </c>
      <c r="W1681" s="8">
        <f t="shared" si="956"/>
        <v>10380.127999999999</v>
      </c>
      <c r="X1681" s="8">
        <f t="shared" si="957"/>
        <v>3229.9999999999968</v>
      </c>
      <c r="Y1681" s="57">
        <f t="shared" si="958"/>
        <v>0.21029432739059964</v>
      </c>
      <c r="Z1681" s="58"/>
      <c r="AA1681" s="59"/>
    </row>
    <row r="1682" spans="1:27" s="13" customFormat="1" x14ac:dyDescent="0.15">
      <c r="A1682" s="12">
        <v>42898</v>
      </c>
      <c r="B1682" s="60" t="s">
        <v>3761</v>
      </c>
      <c r="C1682" s="13" t="s">
        <v>1128</v>
      </c>
      <c r="D1682" s="13" t="s">
        <v>1129</v>
      </c>
      <c r="E1682" s="13" t="s">
        <v>1130</v>
      </c>
      <c r="F1682" s="13" t="str">
        <f t="shared" si="934"/>
        <v>SZ</v>
      </c>
      <c r="G1682" s="13" t="str">
        <f>VLOOKUP(LOWER(F1682)&amp;H1682,'Current pricing'!A:B,2,0)</f>
        <v>东方财富</v>
      </c>
      <c r="H1682" s="13" t="s">
        <v>1336</v>
      </c>
      <c r="I1682" s="13" t="s">
        <v>1207</v>
      </c>
      <c r="J1682" s="13" t="s">
        <v>3947</v>
      </c>
      <c r="K1682" s="13">
        <v>4000</v>
      </c>
      <c r="L1682" s="13">
        <v>1</v>
      </c>
      <c r="M1682" s="13">
        <v>12.3</v>
      </c>
      <c r="N1682" s="13">
        <f t="shared" si="952"/>
        <v>49200</v>
      </c>
      <c r="O1682" s="13">
        <f t="shared" si="953"/>
        <v>49200</v>
      </c>
      <c r="P1682" s="19">
        <f t="shared" si="935"/>
        <v>0</v>
      </c>
      <c r="Q1682" s="19">
        <f t="shared" si="951"/>
        <v>9.84</v>
      </c>
      <c r="R1682" s="13">
        <f t="shared" si="936"/>
        <v>0</v>
      </c>
      <c r="S1682" s="19">
        <f t="shared" si="954"/>
        <v>-49209.84</v>
      </c>
      <c r="T1682" s="13">
        <f t="shared" si="955"/>
        <v>-12.30246</v>
      </c>
      <c r="U1682" s="13">
        <f>IF(ISNA(VLOOKUP(LOWER(F1682)&amp;H1682,Prices!A:C,3,0)),0,VLOOKUP(LOWER(F1682)&amp;H1682,Prices!A:C,3,0))</f>
        <v>12.35</v>
      </c>
      <c r="V1682" s="13">
        <f>IF(ISNA(VLOOKUP(LOWER(F1682)&amp;H1682,Prices!A:C,2,0)),0,VLOOKUP(LOWER(F1682)&amp;H1682,Prices!A:C,2,0))</f>
        <v>12.4</v>
      </c>
      <c r="W1682" s="13">
        <f t="shared" si="956"/>
        <v>390.16000000000162</v>
      </c>
      <c r="X1682" s="13">
        <f t="shared" si="957"/>
        <v>200.00000000000284</v>
      </c>
      <c r="Y1682" s="43">
        <f t="shared" si="958"/>
        <v>7.9300813008130414E-3</v>
      </c>
      <c r="Z1682" s="49"/>
      <c r="AA1682" s="24"/>
    </row>
    <row r="1683" spans="1:27" s="13" customFormat="1" x14ac:dyDescent="0.15">
      <c r="A1683" s="12">
        <v>42898</v>
      </c>
      <c r="B1683" s="60" t="s">
        <v>1882</v>
      </c>
      <c r="C1683" s="13" t="s">
        <v>1128</v>
      </c>
      <c r="D1683" s="13" t="s">
        <v>1129</v>
      </c>
      <c r="E1683" s="13" t="s">
        <v>1130</v>
      </c>
      <c r="F1683" s="13" t="str">
        <f t="shared" si="934"/>
        <v>SZ</v>
      </c>
      <c r="G1683" s="13" t="str">
        <f>VLOOKUP(LOWER(F1683)&amp;H1683,'Current pricing'!A:B,2,0)</f>
        <v>海康威视</v>
      </c>
      <c r="H1683" s="13" t="s">
        <v>1504</v>
      </c>
      <c r="I1683" s="13" t="s">
        <v>1207</v>
      </c>
      <c r="J1683" s="13" t="s">
        <v>4335</v>
      </c>
      <c r="K1683" s="13">
        <v>1600</v>
      </c>
      <c r="L1683" s="13">
        <v>1</v>
      </c>
      <c r="M1683" s="13">
        <v>30.52</v>
      </c>
      <c r="N1683" s="13">
        <f t="shared" si="952"/>
        <v>48832</v>
      </c>
      <c r="O1683" s="13">
        <f t="shared" si="953"/>
        <v>48832</v>
      </c>
      <c r="P1683" s="19">
        <f t="shared" si="935"/>
        <v>0</v>
      </c>
      <c r="Q1683" s="19">
        <f t="shared" si="951"/>
        <v>9.7664000000000009</v>
      </c>
      <c r="R1683" s="13">
        <f t="shared" si="936"/>
        <v>0</v>
      </c>
      <c r="S1683" s="19">
        <f t="shared" si="954"/>
        <v>-48841.7664</v>
      </c>
      <c r="T1683" s="13">
        <f t="shared" si="955"/>
        <v>-30.526104</v>
      </c>
      <c r="U1683" s="13">
        <f>IF(ISNA(VLOOKUP(LOWER(F1683)&amp;H1683,Prices!A:C,3,0)),0,VLOOKUP(LOWER(F1683)&amp;H1683,Prices!A:C,3,0))</f>
        <v>38.950000000000003</v>
      </c>
      <c r="V1683" s="13">
        <f>IF(ISNA(VLOOKUP(LOWER(F1683)&amp;H1683,Prices!A:C,2,0)),0,VLOOKUP(LOWER(F1683)&amp;H1683,Prices!A:C,2,0))</f>
        <v>39.9</v>
      </c>
      <c r="W1683" s="13">
        <f t="shared" si="956"/>
        <v>14998.233599999998</v>
      </c>
      <c r="X1683" s="13">
        <f t="shared" si="957"/>
        <v>1519.9999999999932</v>
      </c>
      <c r="Y1683" s="43">
        <f t="shared" si="958"/>
        <v>0.30713944954128436</v>
      </c>
      <c r="Z1683" s="49"/>
      <c r="AA1683" s="24"/>
    </row>
    <row r="1684" spans="1:27" s="13" customFormat="1" x14ac:dyDescent="0.15">
      <c r="A1684" s="12">
        <v>42898</v>
      </c>
      <c r="B1684" s="60" t="s">
        <v>3762</v>
      </c>
      <c r="C1684" s="13" t="s">
        <v>1128</v>
      </c>
      <c r="D1684" s="13" t="s">
        <v>1129</v>
      </c>
      <c r="E1684" s="13" t="s">
        <v>1130</v>
      </c>
      <c r="F1684" s="13" t="str">
        <f t="shared" si="934"/>
        <v>SZ</v>
      </c>
      <c r="G1684" s="13" t="str">
        <f>VLOOKUP(LOWER(F1684)&amp;H1684,'Current pricing'!A:B,2,0)</f>
        <v>海康威视</v>
      </c>
      <c r="H1684" s="13" t="s">
        <v>1504</v>
      </c>
      <c r="I1684" s="13" t="s">
        <v>1207</v>
      </c>
      <c r="J1684" s="13" t="s">
        <v>4335</v>
      </c>
      <c r="K1684" s="13">
        <v>1600</v>
      </c>
      <c r="L1684" s="13">
        <v>1</v>
      </c>
      <c r="M1684" s="13">
        <v>30.55</v>
      </c>
      <c r="N1684" s="13">
        <f t="shared" si="952"/>
        <v>48880</v>
      </c>
      <c r="O1684" s="13">
        <f t="shared" si="953"/>
        <v>48880</v>
      </c>
      <c r="P1684" s="19">
        <f t="shared" si="935"/>
        <v>0</v>
      </c>
      <c r="Q1684" s="19">
        <f t="shared" si="951"/>
        <v>9.7759999999999998</v>
      </c>
      <c r="R1684" s="13">
        <f t="shared" si="936"/>
        <v>0</v>
      </c>
      <c r="S1684" s="19">
        <f t="shared" si="954"/>
        <v>-48889.775999999998</v>
      </c>
      <c r="T1684" s="13">
        <f t="shared" si="955"/>
        <v>-30.55611</v>
      </c>
      <c r="U1684" s="13">
        <f>IF(ISNA(VLOOKUP(LOWER(F1684)&amp;H1684,Prices!A:C,3,0)),0,VLOOKUP(LOWER(F1684)&amp;H1684,Prices!A:C,3,0))</f>
        <v>38.950000000000003</v>
      </c>
      <c r="V1684" s="13">
        <f>IF(ISNA(VLOOKUP(LOWER(F1684)&amp;H1684,Prices!A:C,2,0)),0,VLOOKUP(LOWER(F1684)&amp;H1684,Prices!A:C,2,0))</f>
        <v>39.9</v>
      </c>
      <c r="W1684" s="13">
        <f t="shared" si="956"/>
        <v>14950.223999999997</v>
      </c>
      <c r="X1684" s="13">
        <f t="shared" si="957"/>
        <v>1519.9999999999932</v>
      </c>
      <c r="Y1684" s="43">
        <f t="shared" si="958"/>
        <v>0.3058556464811783</v>
      </c>
      <c r="Z1684" s="49"/>
      <c r="AA1684" s="24"/>
    </row>
    <row r="1685" spans="1:27" s="13" customFormat="1" x14ac:dyDescent="0.15">
      <c r="A1685" s="12">
        <v>42898</v>
      </c>
      <c r="B1685" s="60" t="s">
        <v>3763</v>
      </c>
      <c r="C1685" s="13" t="s">
        <v>1128</v>
      </c>
      <c r="D1685" s="13" t="s">
        <v>1129</v>
      </c>
      <c r="E1685" s="13" t="s">
        <v>1130</v>
      </c>
      <c r="F1685" s="13" t="str">
        <f t="shared" si="934"/>
        <v>SZ</v>
      </c>
      <c r="G1685" s="13" t="str">
        <f>VLOOKUP(LOWER(F1685)&amp;H1685,'Current pricing'!A:B,2,0)</f>
        <v>大族激光</v>
      </c>
      <c r="H1685" s="13" t="s">
        <v>1502</v>
      </c>
      <c r="I1685" s="13" t="s">
        <v>1207</v>
      </c>
      <c r="J1685" s="13" t="s">
        <v>4182</v>
      </c>
      <c r="K1685" s="13">
        <v>1600</v>
      </c>
      <c r="L1685" s="13">
        <v>1</v>
      </c>
      <c r="M1685" s="13">
        <v>31.41</v>
      </c>
      <c r="N1685" s="13">
        <f t="shared" si="952"/>
        <v>50256</v>
      </c>
      <c r="O1685" s="13">
        <f t="shared" si="953"/>
        <v>50256</v>
      </c>
      <c r="P1685" s="19">
        <f t="shared" si="935"/>
        <v>0</v>
      </c>
      <c r="Q1685" s="19">
        <f t="shared" si="951"/>
        <v>10.0512</v>
      </c>
      <c r="R1685" s="13">
        <f t="shared" si="936"/>
        <v>0</v>
      </c>
      <c r="S1685" s="19">
        <f t="shared" si="954"/>
        <v>-50266.051200000002</v>
      </c>
      <c r="T1685" s="13">
        <f t="shared" si="955"/>
        <v>-31.416282000000002</v>
      </c>
      <c r="U1685" s="13">
        <f>IF(ISNA(VLOOKUP(LOWER(F1685)&amp;H1685,Prices!A:C,3,0)),0,VLOOKUP(LOWER(F1685)&amp;H1685,Prices!A:C,3,0))</f>
        <v>50.1</v>
      </c>
      <c r="V1685" s="13">
        <f>IF(ISNA(VLOOKUP(LOWER(F1685)&amp;H1685,Prices!A:C,2,0)),0,VLOOKUP(LOWER(F1685)&amp;H1685,Prices!A:C,2,0))</f>
        <v>52.35</v>
      </c>
      <c r="W1685" s="13">
        <f t="shared" si="956"/>
        <v>33493.948799999998</v>
      </c>
      <c r="X1685" s="13">
        <f t="shared" si="957"/>
        <v>3600</v>
      </c>
      <c r="Y1685" s="43">
        <f t="shared" si="958"/>
        <v>0.66646666666666665</v>
      </c>
      <c r="Z1685" s="49"/>
      <c r="AA1685" s="24"/>
    </row>
    <row r="1686" spans="1:27" s="13" customFormat="1" x14ac:dyDescent="0.15">
      <c r="A1686" s="12">
        <v>42898</v>
      </c>
      <c r="B1686" s="60" t="s">
        <v>3764</v>
      </c>
      <c r="C1686" s="13" t="s">
        <v>1128</v>
      </c>
      <c r="D1686" s="13" t="s">
        <v>1129</v>
      </c>
      <c r="E1686" s="13" t="s">
        <v>1130</v>
      </c>
      <c r="F1686" s="13" t="str">
        <f t="shared" si="934"/>
        <v>SZ</v>
      </c>
      <c r="G1686" s="13" t="str">
        <f>VLOOKUP(LOWER(F1686)&amp;H1686,'Current pricing'!A:B,2,0)</f>
        <v>海康威视</v>
      </c>
      <c r="H1686" s="13" t="s">
        <v>1504</v>
      </c>
      <c r="I1686" s="13" t="s">
        <v>1207</v>
      </c>
      <c r="J1686" s="13" t="s">
        <v>4335</v>
      </c>
      <c r="K1686" s="13">
        <v>1600</v>
      </c>
      <c r="L1686" s="13">
        <v>1</v>
      </c>
      <c r="M1686" s="13">
        <v>30.77</v>
      </c>
      <c r="N1686" s="13">
        <f t="shared" si="952"/>
        <v>49232</v>
      </c>
      <c r="O1686" s="13">
        <f t="shared" si="953"/>
        <v>49232</v>
      </c>
      <c r="P1686" s="19">
        <f t="shared" si="935"/>
        <v>0</v>
      </c>
      <c r="Q1686" s="19">
        <f t="shared" si="951"/>
        <v>9.8464000000000009</v>
      </c>
      <c r="R1686" s="13">
        <f t="shared" si="936"/>
        <v>0</v>
      </c>
      <c r="S1686" s="19">
        <f t="shared" si="954"/>
        <v>-49241.846400000002</v>
      </c>
      <c r="T1686" s="13">
        <f t="shared" si="955"/>
        <v>-30.776154000000002</v>
      </c>
      <c r="U1686" s="13">
        <f>IF(ISNA(VLOOKUP(LOWER(F1686)&amp;H1686,Prices!A:C,3,0)),0,VLOOKUP(LOWER(F1686)&amp;H1686,Prices!A:C,3,0))</f>
        <v>38.950000000000003</v>
      </c>
      <c r="V1686" s="13">
        <f>IF(ISNA(VLOOKUP(LOWER(F1686)&amp;H1686,Prices!A:C,2,0)),0,VLOOKUP(LOWER(F1686)&amp;H1686,Prices!A:C,2,0))</f>
        <v>39.9</v>
      </c>
      <c r="W1686" s="13">
        <f t="shared" si="956"/>
        <v>14598.153599999994</v>
      </c>
      <c r="X1686" s="13">
        <f t="shared" si="957"/>
        <v>1519.9999999999932</v>
      </c>
      <c r="Y1686" s="43">
        <f t="shared" si="958"/>
        <v>0.29651758206044837</v>
      </c>
      <c r="Z1686" s="49"/>
      <c r="AA1686" s="24"/>
    </row>
    <row r="1687" spans="1:27" s="13" customFormat="1" x14ac:dyDescent="0.15">
      <c r="A1687" s="12">
        <v>42898</v>
      </c>
      <c r="B1687" s="60" t="s">
        <v>2689</v>
      </c>
      <c r="C1687" s="13" t="s">
        <v>1128</v>
      </c>
      <c r="D1687" s="13" t="s">
        <v>1129</v>
      </c>
      <c r="E1687" s="13" t="s">
        <v>1130</v>
      </c>
      <c r="F1687" s="13" t="str">
        <f t="shared" si="934"/>
        <v>SZ</v>
      </c>
      <c r="G1687" s="13" t="str">
        <f>VLOOKUP(LOWER(F1687)&amp;H1687,'Current pricing'!A:B,2,0)</f>
        <v>大族激光</v>
      </c>
      <c r="H1687" s="13" t="s">
        <v>1502</v>
      </c>
      <c r="I1687" s="13" t="s">
        <v>1207</v>
      </c>
      <c r="J1687" s="13" t="s">
        <v>4182</v>
      </c>
      <c r="K1687" s="13">
        <v>2000</v>
      </c>
      <c r="L1687" s="13">
        <v>1</v>
      </c>
      <c r="M1687" s="13">
        <v>31.85</v>
      </c>
      <c r="N1687" s="13">
        <f t="shared" si="952"/>
        <v>63700</v>
      </c>
      <c r="O1687" s="13">
        <f t="shared" si="953"/>
        <v>63700</v>
      </c>
      <c r="P1687" s="19">
        <f t="shared" si="935"/>
        <v>0</v>
      </c>
      <c r="Q1687" s="19">
        <f t="shared" si="951"/>
        <v>12.74</v>
      </c>
      <c r="R1687" s="13">
        <f t="shared" si="936"/>
        <v>0</v>
      </c>
      <c r="S1687" s="19">
        <f t="shared" si="954"/>
        <v>-63712.74</v>
      </c>
      <c r="T1687" s="13">
        <f t="shared" si="955"/>
        <v>-31.856369999999998</v>
      </c>
      <c r="U1687" s="13">
        <f>IF(ISNA(VLOOKUP(LOWER(F1687)&amp;H1687,Prices!A:C,3,0)),0,VLOOKUP(LOWER(F1687)&amp;H1687,Prices!A:C,3,0))</f>
        <v>50.1</v>
      </c>
      <c r="V1687" s="13">
        <f>IF(ISNA(VLOOKUP(LOWER(F1687)&amp;H1687,Prices!A:C,2,0)),0,VLOOKUP(LOWER(F1687)&amp;H1687,Prices!A:C,2,0))</f>
        <v>52.35</v>
      </c>
      <c r="W1687" s="13">
        <f t="shared" si="956"/>
        <v>40987.260000000009</v>
      </c>
      <c r="X1687" s="13">
        <f t="shared" si="957"/>
        <v>4500</v>
      </c>
      <c r="Y1687" s="43">
        <f t="shared" si="958"/>
        <v>0.64344207221350092</v>
      </c>
      <c r="Z1687" s="49"/>
      <c r="AA1687" s="24"/>
    </row>
    <row r="1688" spans="1:27" s="13" customFormat="1" x14ac:dyDescent="0.15">
      <c r="A1688" s="12">
        <v>42899</v>
      </c>
      <c r="B1688" s="60" t="s">
        <v>3767</v>
      </c>
      <c r="C1688" s="13" t="s">
        <v>1128</v>
      </c>
      <c r="D1688" s="13" t="s">
        <v>1129</v>
      </c>
      <c r="E1688" s="13" t="s">
        <v>1130</v>
      </c>
      <c r="F1688" s="13" t="str">
        <f t="shared" si="934"/>
        <v>SZ</v>
      </c>
      <c r="G1688" s="13" t="str">
        <f>VLOOKUP(LOWER(F1688)&amp;H1688,'Current pricing'!A:B,2,0)</f>
        <v>大族激光</v>
      </c>
      <c r="H1688" s="13" t="s">
        <v>1502</v>
      </c>
      <c r="I1688" s="13" t="s">
        <v>1206</v>
      </c>
      <c r="J1688" s="13" t="s">
        <v>4182</v>
      </c>
      <c r="K1688" s="13">
        <v>-2000</v>
      </c>
      <c r="L1688" s="13">
        <v>1</v>
      </c>
      <c r="M1688" s="13">
        <v>31.99</v>
      </c>
      <c r="N1688" s="13">
        <f t="shared" ref="N1688:N1692" si="959">K1688*M1688</f>
        <v>-63980</v>
      </c>
      <c r="O1688" s="13">
        <f t="shared" ref="O1688:O1692" si="960">ABS(N1688)</f>
        <v>63980</v>
      </c>
      <c r="P1688" s="19">
        <f t="shared" si="935"/>
        <v>0</v>
      </c>
      <c r="Q1688" s="19">
        <f t="shared" si="951"/>
        <v>12.796000000000001</v>
      </c>
      <c r="R1688" s="13">
        <f t="shared" si="936"/>
        <v>63.98</v>
      </c>
      <c r="S1688" s="19">
        <f t="shared" ref="S1688:S1692" si="961">-(N1688+P1688+Q1688+R1688)</f>
        <v>63903.223999999995</v>
      </c>
      <c r="T1688" s="13">
        <f t="shared" ref="T1688:T1692" si="962">S1688/K1688</f>
        <v>-31.951611999999997</v>
      </c>
      <c r="U1688" s="13">
        <f>IF(ISNA(VLOOKUP(LOWER(F1688)&amp;H1688,Prices!A:C,3,0)),0,VLOOKUP(LOWER(F1688)&amp;H1688,Prices!A:C,3,0))</f>
        <v>50.1</v>
      </c>
      <c r="V1688" s="13">
        <f>IF(ISNA(VLOOKUP(LOWER(F1688)&amp;H1688,Prices!A:C,2,0)),0,VLOOKUP(LOWER(F1688)&amp;H1688,Prices!A:C,2,0))</f>
        <v>52.35</v>
      </c>
      <c r="W1688" s="13">
        <f t="shared" ref="W1688:W1692" si="963">IF(I1688="B",(V1688+T1688)*K1688,(V1688+T1688)*K1688)</f>
        <v>-40796.776000000005</v>
      </c>
      <c r="X1688" s="13">
        <f t="shared" ref="X1688:X1692" si="964">K1688*(V1688-U1688)</f>
        <v>-4500</v>
      </c>
      <c r="Y1688" s="43">
        <f t="shared" ref="Y1688:Y1692" si="965">W1688/O1688</f>
        <v>-0.63764889027821203</v>
      </c>
      <c r="Z1688" s="49"/>
      <c r="AA1688" s="24"/>
    </row>
    <row r="1689" spans="1:27" s="13" customFormat="1" x14ac:dyDescent="0.15">
      <c r="A1689" s="12">
        <v>42899</v>
      </c>
      <c r="B1689" s="60" t="s">
        <v>3768</v>
      </c>
      <c r="C1689" s="13" t="s">
        <v>1128</v>
      </c>
      <c r="D1689" s="13" t="s">
        <v>1129</v>
      </c>
      <c r="E1689" s="13" t="s">
        <v>1130</v>
      </c>
      <c r="F1689" s="13" t="str">
        <f t="shared" si="934"/>
        <v>SH</v>
      </c>
      <c r="G1689" s="13" t="str">
        <f>VLOOKUP(LOWER(F1689)&amp;H1689,'Current pricing'!A:B,2,0)</f>
        <v>贵州茅台</v>
      </c>
      <c r="H1689" s="13" t="s">
        <v>1263</v>
      </c>
      <c r="I1689" s="13" t="s">
        <v>1206</v>
      </c>
      <c r="J1689" s="13" t="s">
        <v>4335</v>
      </c>
      <c r="K1689" s="13">
        <v>-300</v>
      </c>
      <c r="L1689" s="13">
        <v>1</v>
      </c>
      <c r="M1689" s="13">
        <v>472.92</v>
      </c>
      <c r="N1689" s="13">
        <f t="shared" si="959"/>
        <v>-141876</v>
      </c>
      <c r="O1689" s="13">
        <f t="shared" si="960"/>
        <v>141876</v>
      </c>
      <c r="P1689" s="19">
        <f t="shared" si="935"/>
        <v>2.83752</v>
      </c>
      <c r="Q1689" s="19">
        <f t="shared" si="951"/>
        <v>28.375200000000003</v>
      </c>
      <c r="R1689" s="13">
        <f t="shared" si="936"/>
        <v>141.88</v>
      </c>
      <c r="S1689" s="19">
        <f t="shared" si="961"/>
        <v>141702.90727999998</v>
      </c>
      <c r="T1689" s="13">
        <f t="shared" si="962"/>
        <v>-472.34302426666659</v>
      </c>
      <c r="U1689" s="13">
        <f>IF(ISNA(VLOOKUP(LOWER(F1689)&amp;H1689,Prices!A:C,3,0)),0,VLOOKUP(LOWER(F1689)&amp;H1689,Prices!A:C,3,0))</f>
        <v>639.16999999999996</v>
      </c>
      <c r="V1689" s="13">
        <f>IF(ISNA(VLOOKUP(LOWER(F1689)&amp;H1689,Prices!A:C,2,0)),0,VLOOKUP(LOWER(F1689)&amp;H1689,Prices!A:C,2,0))</f>
        <v>653.05999999999995</v>
      </c>
      <c r="W1689" s="13">
        <f t="shared" si="963"/>
        <v>-54215.092720000008</v>
      </c>
      <c r="X1689" s="13">
        <f t="shared" si="964"/>
        <v>-4166.9999999999964</v>
      </c>
      <c r="Y1689" s="43">
        <f t="shared" si="965"/>
        <v>-0.3821301186951987</v>
      </c>
      <c r="Z1689" s="49"/>
      <c r="AA1689" s="24"/>
    </row>
    <row r="1690" spans="1:27" s="13" customFormat="1" x14ac:dyDescent="0.15">
      <c r="A1690" s="12">
        <v>42899</v>
      </c>
      <c r="B1690" s="60" t="s">
        <v>3769</v>
      </c>
      <c r="C1690" s="13" t="s">
        <v>1128</v>
      </c>
      <c r="D1690" s="13" t="s">
        <v>1129</v>
      </c>
      <c r="E1690" s="13" t="s">
        <v>1130</v>
      </c>
      <c r="F1690" s="13" t="str">
        <f t="shared" si="934"/>
        <v>SH</v>
      </c>
      <c r="G1690" s="13" t="str">
        <f>VLOOKUP(LOWER(F1690)&amp;H1690,'Current pricing'!A:B,2,0)</f>
        <v>上汽集团</v>
      </c>
      <c r="H1690" s="13" t="s">
        <v>3609</v>
      </c>
      <c r="I1690" s="13" t="s">
        <v>1206</v>
      </c>
      <c r="J1690" s="13" t="s">
        <v>4335</v>
      </c>
      <c r="K1690" s="13">
        <v>-3100</v>
      </c>
      <c r="L1690" s="13">
        <v>1</v>
      </c>
      <c r="M1690" s="13">
        <v>32.68</v>
      </c>
      <c r="N1690" s="13">
        <f t="shared" si="959"/>
        <v>-101308</v>
      </c>
      <c r="O1690" s="13">
        <f t="shared" si="960"/>
        <v>101308</v>
      </c>
      <c r="P1690" s="19">
        <f t="shared" si="935"/>
        <v>2.02616</v>
      </c>
      <c r="Q1690" s="19">
        <f t="shared" si="951"/>
        <v>20.261600000000001</v>
      </c>
      <c r="R1690" s="13">
        <f t="shared" si="936"/>
        <v>101.31</v>
      </c>
      <c r="S1690" s="19">
        <f t="shared" si="961"/>
        <v>101184.40224000001</v>
      </c>
      <c r="T1690" s="13">
        <f t="shared" si="962"/>
        <v>-32.640129754838711</v>
      </c>
      <c r="U1690" s="13">
        <f>IF(ISNA(VLOOKUP(LOWER(F1690)&amp;H1690,Prices!A:C,3,0)),0,VLOOKUP(LOWER(F1690)&amp;H1690,Prices!A:C,3,0))</f>
        <v>30.89</v>
      </c>
      <c r="V1690" s="13">
        <f>IF(ISNA(VLOOKUP(LOWER(F1690)&amp;H1690,Prices!A:C,2,0)),0,VLOOKUP(LOWER(F1690)&amp;H1690,Prices!A:C,2,0))</f>
        <v>30.92</v>
      </c>
      <c r="W1690" s="13">
        <f t="shared" si="963"/>
        <v>5332.4022399999976</v>
      </c>
      <c r="X1690" s="13">
        <f t="shared" si="964"/>
        <v>-93.000000000003524</v>
      </c>
      <c r="Y1690" s="43">
        <f t="shared" si="965"/>
        <v>5.2635549413669186E-2</v>
      </c>
      <c r="Z1690" s="49"/>
      <c r="AA1690" s="24"/>
    </row>
    <row r="1691" spans="1:27" s="13" customFormat="1" x14ac:dyDescent="0.15">
      <c r="A1691" s="12">
        <v>42899</v>
      </c>
      <c r="B1691" s="60" t="s">
        <v>3770</v>
      </c>
      <c r="C1691" s="13" t="s">
        <v>1128</v>
      </c>
      <c r="D1691" s="13" t="s">
        <v>1129</v>
      </c>
      <c r="E1691" s="13" t="s">
        <v>1130</v>
      </c>
      <c r="F1691" s="13" t="str">
        <f t="shared" si="934"/>
        <v>SZ</v>
      </c>
      <c r="G1691" s="13" t="str">
        <f>VLOOKUP(LOWER(F1691)&amp;H1691,'Current pricing'!A:B,2,0)</f>
        <v>大族激光</v>
      </c>
      <c r="H1691" s="13" t="s">
        <v>1502</v>
      </c>
      <c r="I1691" s="13" t="s">
        <v>1207</v>
      </c>
      <c r="J1691" s="13" t="s">
        <v>4182</v>
      </c>
      <c r="K1691" s="13">
        <v>1600</v>
      </c>
      <c r="L1691" s="13">
        <v>1</v>
      </c>
      <c r="M1691" s="13">
        <v>31.42</v>
      </c>
      <c r="N1691" s="13">
        <f t="shared" si="959"/>
        <v>50272</v>
      </c>
      <c r="O1691" s="13">
        <f t="shared" si="960"/>
        <v>50272</v>
      </c>
      <c r="P1691" s="19">
        <f t="shared" si="935"/>
        <v>0</v>
      </c>
      <c r="Q1691" s="19">
        <f t="shared" si="951"/>
        <v>10.054400000000001</v>
      </c>
      <c r="R1691" s="13">
        <f t="shared" si="936"/>
        <v>0</v>
      </c>
      <c r="S1691" s="19">
        <f t="shared" si="961"/>
        <v>-50282.054400000001</v>
      </c>
      <c r="T1691" s="13">
        <f t="shared" si="962"/>
        <v>-31.426283999999999</v>
      </c>
      <c r="U1691" s="13">
        <f>IF(ISNA(VLOOKUP(LOWER(F1691)&amp;H1691,Prices!A:C,3,0)),0,VLOOKUP(LOWER(F1691)&amp;H1691,Prices!A:C,3,0))</f>
        <v>50.1</v>
      </c>
      <c r="V1691" s="13">
        <f>IF(ISNA(VLOOKUP(LOWER(F1691)&amp;H1691,Prices!A:C,2,0)),0,VLOOKUP(LOWER(F1691)&amp;H1691,Prices!A:C,2,0))</f>
        <v>52.35</v>
      </c>
      <c r="W1691" s="13">
        <f t="shared" si="963"/>
        <v>33477.945600000006</v>
      </c>
      <c r="X1691" s="13">
        <f t="shared" si="964"/>
        <v>3600</v>
      </c>
      <c r="Y1691" s="43">
        <f t="shared" si="965"/>
        <v>0.66593621896880983</v>
      </c>
      <c r="Z1691" s="49"/>
      <c r="AA1691" s="24"/>
    </row>
    <row r="1692" spans="1:27" s="13" customFormat="1" x14ac:dyDescent="0.15">
      <c r="A1692" s="12">
        <v>42899</v>
      </c>
      <c r="B1692" s="60" t="s">
        <v>3771</v>
      </c>
      <c r="C1692" s="13" t="s">
        <v>1128</v>
      </c>
      <c r="D1692" s="13" t="s">
        <v>1129</v>
      </c>
      <c r="E1692" s="13" t="s">
        <v>1130</v>
      </c>
      <c r="F1692" s="13" t="str">
        <f t="shared" si="934"/>
        <v>SZ</v>
      </c>
      <c r="G1692" s="13" t="str">
        <f>VLOOKUP(LOWER(F1692)&amp;H1692,'Current pricing'!A:B,2,0)</f>
        <v>大族激光</v>
      </c>
      <c r="H1692" s="13" t="s">
        <v>1502</v>
      </c>
      <c r="I1692" s="13" t="s">
        <v>1207</v>
      </c>
      <c r="J1692" s="13" t="s">
        <v>4182</v>
      </c>
      <c r="K1692" s="13">
        <v>1600</v>
      </c>
      <c r="L1692" s="13">
        <v>1</v>
      </c>
      <c r="M1692" s="13">
        <v>31.41</v>
      </c>
      <c r="N1692" s="13">
        <f t="shared" si="959"/>
        <v>50256</v>
      </c>
      <c r="O1692" s="13">
        <f t="shared" si="960"/>
        <v>50256</v>
      </c>
      <c r="P1692" s="19">
        <f t="shared" si="935"/>
        <v>0</v>
      </c>
      <c r="Q1692" s="19">
        <f t="shared" si="951"/>
        <v>10.0512</v>
      </c>
      <c r="R1692" s="13">
        <f t="shared" si="936"/>
        <v>0</v>
      </c>
      <c r="S1692" s="19">
        <f t="shared" si="961"/>
        <v>-50266.051200000002</v>
      </c>
      <c r="T1692" s="13">
        <f t="shared" si="962"/>
        <v>-31.416282000000002</v>
      </c>
      <c r="U1692" s="13">
        <f>IF(ISNA(VLOOKUP(LOWER(F1692)&amp;H1692,Prices!A:C,3,0)),0,VLOOKUP(LOWER(F1692)&amp;H1692,Prices!A:C,3,0))</f>
        <v>50.1</v>
      </c>
      <c r="V1692" s="13">
        <f>IF(ISNA(VLOOKUP(LOWER(F1692)&amp;H1692,Prices!A:C,2,0)),0,VLOOKUP(LOWER(F1692)&amp;H1692,Prices!A:C,2,0))</f>
        <v>52.35</v>
      </c>
      <c r="W1692" s="13">
        <f t="shared" si="963"/>
        <v>33493.948799999998</v>
      </c>
      <c r="X1692" s="13">
        <f t="shared" si="964"/>
        <v>3600</v>
      </c>
      <c r="Y1692" s="43">
        <f t="shared" si="965"/>
        <v>0.66646666666666665</v>
      </c>
      <c r="Z1692" s="49"/>
      <c r="AA1692" s="24"/>
    </row>
    <row r="1693" spans="1:27" s="13" customFormat="1" x14ac:dyDescent="0.15">
      <c r="A1693" s="12">
        <v>42900</v>
      </c>
      <c r="B1693" s="60" t="s">
        <v>3774</v>
      </c>
      <c r="C1693" s="13" t="s">
        <v>1128</v>
      </c>
      <c r="D1693" s="13" t="s">
        <v>1129</v>
      </c>
      <c r="E1693" s="13" t="s">
        <v>1130</v>
      </c>
      <c r="F1693" s="13" t="str">
        <f t="shared" si="934"/>
        <v>SZ</v>
      </c>
      <c r="G1693" s="13" t="str">
        <f>VLOOKUP(LOWER(F1693)&amp;H1693,'Current pricing'!A:B,2,0)</f>
        <v>格力电器</v>
      </c>
      <c r="H1693" s="13" t="s">
        <v>1255</v>
      </c>
      <c r="I1693" s="13" t="s">
        <v>1207</v>
      </c>
      <c r="J1693" s="13" t="s">
        <v>4335</v>
      </c>
      <c r="K1693" s="13">
        <v>1000</v>
      </c>
      <c r="L1693" s="13">
        <v>1</v>
      </c>
      <c r="M1693" s="13">
        <v>36.54</v>
      </c>
      <c r="N1693" s="13">
        <f t="shared" ref="N1693:N1699" si="966">K1693*M1693</f>
        <v>36540</v>
      </c>
      <c r="O1693" s="13">
        <f t="shared" ref="O1693:O1699" si="967">ABS(N1693)</f>
        <v>36540</v>
      </c>
      <c r="P1693" s="19">
        <f t="shared" si="935"/>
        <v>0</v>
      </c>
      <c r="Q1693" s="19">
        <f t="shared" si="951"/>
        <v>7.3080000000000007</v>
      </c>
      <c r="R1693" s="13">
        <f t="shared" si="936"/>
        <v>0</v>
      </c>
      <c r="S1693" s="19">
        <f t="shared" ref="S1693:S1699" si="968">-(N1693+P1693+Q1693+R1693)</f>
        <v>-36547.307999999997</v>
      </c>
      <c r="T1693" s="13">
        <f t="shared" ref="T1693:T1699" si="969">S1693/K1693</f>
        <v>-36.547307999999994</v>
      </c>
      <c r="U1693" s="13">
        <f>IF(ISNA(VLOOKUP(LOWER(F1693)&amp;H1693,Prices!A:C,3,0)),0,VLOOKUP(LOWER(F1693)&amp;H1693,Prices!A:C,3,0))</f>
        <v>41.83</v>
      </c>
      <c r="V1693" s="13">
        <f>IF(ISNA(VLOOKUP(LOWER(F1693)&amp;H1693,Prices!A:C,2,0)),0,VLOOKUP(LOWER(F1693)&amp;H1693,Prices!A:C,2,0))</f>
        <v>43.53</v>
      </c>
      <c r="W1693" s="13">
        <f t="shared" ref="W1693:W1699" si="970">IF(I1693="B",(V1693+T1693)*K1693,(V1693+T1693)*K1693)</f>
        <v>6982.6920000000073</v>
      </c>
      <c r="X1693" s="13">
        <f t="shared" ref="X1693:X1699" si="971">K1693*(V1693-U1693)</f>
        <v>1700.0000000000027</v>
      </c>
      <c r="Y1693" s="43">
        <f t="shared" ref="Y1693:Y1699" si="972">W1693/O1693</f>
        <v>0.19109720853858805</v>
      </c>
      <c r="Z1693" s="49"/>
      <c r="AA1693" s="24"/>
    </row>
    <row r="1694" spans="1:27" s="8" customFormat="1" x14ac:dyDescent="0.15">
      <c r="A1694" s="6">
        <v>42900</v>
      </c>
      <c r="B1694" s="67" t="s">
        <v>3775</v>
      </c>
      <c r="C1694" s="8" t="s">
        <v>1128</v>
      </c>
      <c r="D1694" s="13" t="s">
        <v>1129</v>
      </c>
      <c r="E1694" s="13" t="s">
        <v>1130</v>
      </c>
      <c r="F1694" s="8" t="str">
        <f t="shared" si="934"/>
        <v>SH</v>
      </c>
      <c r="G1694" s="8" t="str">
        <f>VLOOKUP(LOWER(F1694)&amp;H1694,'Current pricing'!A:B,2,0)</f>
        <v>福耀玻璃</v>
      </c>
      <c r="H1694" s="8" t="s">
        <v>2063</v>
      </c>
      <c r="I1694" s="8" t="s">
        <v>1207</v>
      </c>
      <c r="J1694" s="8" t="s">
        <v>3986</v>
      </c>
      <c r="K1694" s="8">
        <v>1000</v>
      </c>
      <c r="L1694" s="8">
        <v>1</v>
      </c>
      <c r="M1694" s="8">
        <v>25.55</v>
      </c>
      <c r="N1694" s="8">
        <f t="shared" si="966"/>
        <v>25550</v>
      </c>
      <c r="O1694" s="8">
        <f t="shared" si="967"/>
        <v>25550</v>
      </c>
      <c r="P1694" s="56">
        <f t="shared" si="935"/>
        <v>0.51100000000000001</v>
      </c>
      <c r="Q1694" s="56">
        <f t="shared" si="951"/>
        <v>5.1100000000000003</v>
      </c>
      <c r="R1694" s="8">
        <f t="shared" si="936"/>
        <v>0</v>
      </c>
      <c r="S1694" s="56">
        <f t="shared" si="968"/>
        <v>-25555.620999999999</v>
      </c>
      <c r="T1694" s="8">
        <f t="shared" si="969"/>
        <v>-25.555620999999999</v>
      </c>
      <c r="U1694" s="8">
        <f>IF(ISNA(VLOOKUP(LOWER(F1694)&amp;H1694,Prices!A:C,3,0)),0,VLOOKUP(LOWER(F1694)&amp;H1694,Prices!A:C,3,0))</f>
        <v>27.09</v>
      </c>
      <c r="V1694" s="8">
        <f>IF(ISNA(VLOOKUP(LOWER(F1694)&amp;H1694,Prices!A:C,2,0)),0,VLOOKUP(LOWER(F1694)&amp;H1694,Prices!A:C,2,0))</f>
        <v>27.8</v>
      </c>
      <c r="W1694" s="8">
        <f t="shared" si="970"/>
        <v>2244.3790000000022</v>
      </c>
      <c r="X1694" s="8">
        <f t="shared" si="971"/>
        <v>710.00000000000091</v>
      </c>
      <c r="Y1694" s="57">
        <f t="shared" si="972"/>
        <v>8.7842622309197732E-2</v>
      </c>
      <c r="Z1694" s="58"/>
      <c r="AA1694" s="59"/>
    </row>
    <row r="1695" spans="1:27" s="13" customFormat="1" x14ac:dyDescent="0.15">
      <c r="A1695" s="12">
        <v>42900</v>
      </c>
      <c r="B1695" s="60" t="s">
        <v>3776</v>
      </c>
      <c r="C1695" s="13" t="s">
        <v>1128</v>
      </c>
      <c r="D1695" s="13" t="s">
        <v>1129</v>
      </c>
      <c r="E1695" s="13" t="s">
        <v>1130</v>
      </c>
      <c r="F1695" s="13" t="str">
        <f t="shared" si="934"/>
        <v>SZ</v>
      </c>
      <c r="G1695" s="13" t="str">
        <f>VLOOKUP(LOWER(F1695)&amp;H1695,'Current pricing'!A:B,2,0)</f>
        <v>格力电器</v>
      </c>
      <c r="H1695" s="13" t="s">
        <v>1255</v>
      </c>
      <c r="I1695" s="13" t="s">
        <v>1207</v>
      </c>
      <c r="J1695" s="13" t="s">
        <v>4335</v>
      </c>
      <c r="K1695" s="13">
        <v>1500</v>
      </c>
      <c r="L1695" s="13">
        <v>1</v>
      </c>
      <c r="M1695" s="13">
        <v>36.54</v>
      </c>
      <c r="N1695" s="13">
        <f t="shared" si="966"/>
        <v>54810</v>
      </c>
      <c r="O1695" s="13">
        <f t="shared" si="967"/>
        <v>54810</v>
      </c>
      <c r="P1695" s="19">
        <f t="shared" si="935"/>
        <v>0</v>
      </c>
      <c r="Q1695" s="19">
        <f t="shared" si="951"/>
        <v>10.962</v>
      </c>
      <c r="R1695" s="13">
        <f t="shared" si="936"/>
        <v>0</v>
      </c>
      <c r="S1695" s="19">
        <f t="shared" si="968"/>
        <v>-54820.962</v>
      </c>
      <c r="T1695" s="13">
        <f t="shared" si="969"/>
        <v>-36.547308000000001</v>
      </c>
      <c r="U1695" s="13">
        <f>IF(ISNA(VLOOKUP(LOWER(F1695)&amp;H1695,Prices!A:C,3,0)),0,VLOOKUP(LOWER(F1695)&amp;H1695,Prices!A:C,3,0))</f>
        <v>41.83</v>
      </c>
      <c r="V1695" s="13">
        <f>IF(ISNA(VLOOKUP(LOWER(F1695)&amp;H1695,Prices!A:C,2,0)),0,VLOOKUP(LOWER(F1695)&amp;H1695,Prices!A:C,2,0))</f>
        <v>43.53</v>
      </c>
      <c r="W1695" s="13">
        <f t="shared" si="970"/>
        <v>10474.038</v>
      </c>
      <c r="X1695" s="13">
        <f t="shared" si="971"/>
        <v>2550.0000000000041</v>
      </c>
      <c r="Y1695" s="43">
        <f t="shared" si="972"/>
        <v>0.19109720853858786</v>
      </c>
      <c r="Z1695" s="49"/>
      <c r="AA1695" s="24"/>
    </row>
    <row r="1696" spans="1:27" s="13" customFormat="1" x14ac:dyDescent="0.15">
      <c r="A1696" s="12">
        <v>42900</v>
      </c>
      <c r="B1696" s="60" t="s">
        <v>3777</v>
      </c>
      <c r="C1696" s="13" t="s">
        <v>1128</v>
      </c>
      <c r="D1696" s="13" t="s">
        <v>1129</v>
      </c>
      <c r="E1696" s="13" t="s">
        <v>1130</v>
      </c>
      <c r="F1696" s="13" t="str">
        <f t="shared" si="934"/>
        <v>SZ</v>
      </c>
      <c r="G1696" s="13" t="str">
        <f>VLOOKUP(LOWER(F1696)&amp;H1696,'Current pricing'!A:B,2,0)</f>
        <v>海康威视</v>
      </c>
      <c r="H1696" s="13" t="s">
        <v>1504</v>
      </c>
      <c r="I1696" s="13" t="s">
        <v>1207</v>
      </c>
      <c r="J1696" s="13" t="s">
        <v>4335</v>
      </c>
      <c r="K1696" s="13">
        <v>1600</v>
      </c>
      <c r="L1696" s="13">
        <v>1</v>
      </c>
      <c r="M1696" s="13">
        <v>29.61</v>
      </c>
      <c r="N1696" s="13">
        <f t="shared" si="966"/>
        <v>47376</v>
      </c>
      <c r="O1696" s="13">
        <f t="shared" si="967"/>
        <v>47376</v>
      </c>
      <c r="P1696" s="19">
        <f t="shared" si="935"/>
        <v>0</v>
      </c>
      <c r="Q1696" s="19">
        <f t="shared" si="951"/>
        <v>9.475200000000001</v>
      </c>
      <c r="R1696" s="13">
        <f t="shared" si="936"/>
        <v>0</v>
      </c>
      <c r="S1696" s="19">
        <f t="shared" si="968"/>
        <v>-47385.475200000001</v>
      </c>
      <c r="T1696" s="13">
        <f t="shared" si="969"/>
        <v>-29.615922000000001</v>
      </c>
      <c r="U1696" s="13">
        <f>IF(ISNA(VLOOKUP(LOWER(F1696)&amp;H1696,Prices!A:C,3,0)),0,VLOOKUP(LOWER(F1696)&amp;H1696,Prices!A:C,3,0))</f>
        <v>38.950000000000003</v>
      </c>
      <c r="V1696" s="13">
        <f>IF(ISNA(VLOOKUP(LOWER(F1696)&amp;H1696,Prices!A:C,2,0)),0,VLOOKUP(LOWER(F1696)&amp;H1696,Prices!A:C,2,0))</f>
        <v>39.9</v>
      </c>
      <c r="W1696" s="13">
        <f t="shared" si="970"/>
        <v>16454.524799999996</v>
      </c>
      <c r="X1696" s="13">
        <f t="shared" si="971"/>
        <v>1519.9999999999932</v>
      </c>
      <c r="Y1696" s="43">
        <f t="shared" si="972"/>
        <v>0.34731773049645381</v>
      </c>
      <c r="Z1696" s="49"/>
      <c r="AA1696" s="24"/>
    </row>
    <row r="1697" spans="1:27" s="8" customFormat="1" x14ac:dyDescent="0.15">
      <c r="A1697" s="6">
        <v>42900</v>
      </c>
      <c r="B1697" s="67" t="s">
        <v>3778</v>
      </c>
      <c r="C1697" s="8" t="s">
        <v>1128</v>
      </c>
      <c r="D1697" s="13" t="s">
        <v>1129</v>
      </c>
      <c r="E1697" s="13" t="s">
        <v>1130</v>
      </c>
      <c r="F1697" s="8" t="str">
        <f t="shared" si="934"/>
        <v>SH</v>
      </c>
      <c r="G1697" s="8" t="str">
        <f>VLOOKUP(LOWER(F1697)&amp;H1697,'Current pricing'!A:B,2,0)</f>
        <v>福耀玻璃</v>
      </c>
      <c r="H1697" s="8" t="s">
        <v>2063</v>
      </c>
      <c r="I1697" s="8" t="s">
        <v>1207</v>
      </c>
      <c r="J1697" s="8" t="s">
        <v>3986</v>
      </c>
      <c r="K1697" s="8">
        <v>2000</v>
      </c>
      <c r="L1697" s="8">
        <v>1</v>
      </c>
      <c r="M1697" s="8">
        <v>25.82</v>
      </c>
      <c r="N1697" s="8">
        <f t="shared" si="966"/>
        <v>51640</v>
      </c>
      <c r="O1697" s="8">
        <f t="shared" si="967"/>
        <v>51640</v>
      </c>
      <c r="P1697" s="56">
        <f t="shared" si="935"/>
        <v>1.0328000000000002</v>
      </c>
      <c r="Q1697" s="56">
        <f t="shared" si="951"/>
        <v>10.328000000000001</v>
      </c>
      <c r="R1697" s="8">
        <f t="shared" si="936"/>
        <v>0</v>
      </c>
      <c r="S1697" s="56">
        <f t="shared" si="968"/>
        <v>-51651.360800000002</v>
      </c>
      <c r="T1697" s="8">
        <f t="shared" si="969"/>
        <v>-25.8256804</v>
      </c>
      <c r="U1697" s="8">
        <f>IF(ISNA(VLOOKUP(LOWER(F1697)&amp;H1697,Prices!A:C,3,0)),0,VLOOKUP(LOWER(F1697)&amp;H1697,Prices!A:C,3,0))</f>
        <v>27.09</v>
      </c>
      <c r="V1697" s="8">
        <f>IF(ISNA(VLOOKUP(LOWER(F1697)&amp;H1697,Prices!A:C,2,0)),0,VLOOKUP(LOWER(F1697)&amp;H1697,Prices!A:C,2,0))</f>
        <v>27.8</v>
      </c>
      <c r="W1697" s="8">
        <f t="shared" si="970"/>
        <v>3948.6392000000023</v>
      </c>
      <c r="X1697" s="8">
        <f t="shared" si="971"/>
        <v>1420.0000000000018</v>
      </c>
      <c r="Y1697" s="57">
        <f t="shared" si="972"/>
        <v>7.6464740511231644E-2</v>
      </c>
      <c r="Z1697" s="58"/>
      <c r="AA1697" s="59"/>
    </row>
    <row r="1698" spans="1:27" s="8" customFormat="1" x14ac:dyDescent="0.15">
      <c r="A1698" s="6">
        <v>42900</v>
      </c>
      <c r="B1698" s="67" t="s">
        <v>3779</v>
      </c>
      <c r="C1698" s="8" t="s">
        <v>1128</v>
      </c>
      <c r="D1698" s="13" t="s">
        <v>1129</v>
      </c>
      <c r="E1698" s="13" t="s">
        <v>1130</v>
      </c>
      <c r="F1698" s="8" t="str">
        <f t="shared" si="934"/>
        <v>SH</v>
      </c>
      <c r="G1698" s="8" t="str">
        <f>VLOOKUP(LOWER(F1698)&amp;H1698,'Current pricing'!A:B,2,0)</f>
        <v>中国人寿</v>
      </c>
      <c r="H1698" s="8" t="s">
        <v>1938</v>
      </c>
      <c r="I1698" s="8" t="s">
        <v>1207</v>
      </c>
      <c r="J1698" s="8" t="s">
        <v>3986</v>
      </c>
      <c r="K1698" s="8">
        <v>2000</v>
      </c>
      <c r="L1698" s="8">
        <v>1</v>
      </c>
      <c r="M1698" s="8">
        <v>28.08</v>
      </c>
      <c r="N1698" s="8">
        <f t="shared" si="966"/>
        <v>56160</v>
      </c>
      <c r="O1698" s="8">
        <f t="shared" si="967"/>
        <v>56160</v>
      </c>
      <c r="P1698" s="56">
        <f t="shared" si="935"/>
        <v>1.1232000000000002</v>
      </c>
      <c r="Q1698" s="56">
        <f t="shared" si="951"/>
        <v>11.232000000000001</v>
      </c>
      <c r="R1698" s="8">
        <f t="shared" si="936"/>
        <v>0</v>
      </c>
      <c r="S1698" s="56">
        <f t="shared" si="968"/>
        <v>-56172.355200000005</v>
      </c>
      <c r="T1698" s="8">
        <f t="shared" si="969"/>
        <v>-28.086177600000003</v>
      </c>
      <c r="U1698" s="8">
        <f>IF(ISNA(VLOOKUP(LOWER(F1698)&amp;H1698,Prices!A:C,3,0)),0,VLOOKUP(LOWER(F1698)&amp;H1698,Prices!A:C,3,0))</f>
        <v>33.08</v>
      </c>
      <c r="V1698" s="8">
        <f>IF(ISNA(VLOOKUP(LOWER(F1698)&amp;H1698,Prices!A:C,2,0)),0,VLOOKUP(LOWER(F1698)&amp;H1698,Prices!A:C,2,0))</f>
        <v>32.520000000000003</v>
      </c>
      <c r="W1698" s="8">
        <f t="shared" si="970"/>
        <v>8867.6448</v>
      </c>
      <c r="X1698" s="8">
        <f t="shared" si="971"/>
        <v>-1119.9999999999905</v>
      </c>
      <c r="Y1698" s="57">
        <f t="shared" si="972"/>
        <v>0.15789965811965812</v>
      </c>
      <c r="Z1698" s="58"/>
      <c r="AA1698" s="59"/>
    </row>
    <row r="1699" spans="1:27" s="8" customFormat="1" x14ac:dyDescent="0.15">
      <c r="A1699" s="6">
        <v>42900</v>
      </c>
      <c r="B1699" s="67" t="s">
        <v>3780</v>
      </c>
      <c r="C1699" s="8" t="s">
        <v>1128</v>
      </c>
      <c r="D1699" s="13" t="s">
        <v>1129</v>
      </c>
      <c r="E1699" s="13" t="s">
        <v>1130</v>
      </c>
      <c r="F1699" s="8" t="str">
        <f t="shared" si="934"/>
        <v>SH</v>
      </c>
      <c r="G1699" s="8" t="str">
        <f>VLOOKUP(LOWER(F1699)&amp;H1699,'Current pricing'!A:B,2,0)</f>
        <v>福耀玻璃</v>
      </c>
      <c r="H1699" s="8" t="s">
        <v>2063</v>
      </c>
      <c r="I1699" s="8" t="s">
        <v>1207</v>
      </c>
      <c r="J1699" s="8" t="s">
        <v>3986</v>
      </c>
      <c r="K1699" s="8">
        <v>2000</v>
      </c>
      <c r="L1699" s="8">
        <v>1</v>
      </c>
      <c r="M1699" s="8">
        <v>25.78</v>
      </c>
      <c r="N1699" s="8">
        <f t="shared" si="966"/>
        <v>51560</v>
      </c>
      <c r="O1699" s="8">
        <f t="shared" si="967"/>
        <v>51560</v>
      </c>
      <c r="P1699" s="56">
        <f t="shared" si="935"/>
        <v>1.0312000000000001</v>
      </c>
      <c r="Q1699" s="56">
        <f t="shared" si="951"/>
        <v>10.312000000000001</v>
      </c>
      <c r="R1699" s="8">
        <f t="shared" si="936"/>
        <v>0</v>
      </c>
      <c r="S1699" s="56">
        <f t="shared" si="968"/>
        <v>-51571.343199999996</v>
      </c>
      <c r="T1699" s="8">
        <f t="shared" si="969"/>
        <v>-25.785671599999997</v>
      </c>
      <c r="U1699" s="8">
        <f>IF(ISNA(VLOOKUP(LOWER(F1699)&amp;H1699,Prices!A:C,3,0)),0,VLOOKUP(LOWER(F1699)&amp;H1699,Prices!A:C,3,0))</f>
        <v>27.09</v>
      </c>
      <c r="V1699" s="8">
        <f>IF(ISNA(VLOOKUP(LOWER(F1699)&amp;H1699,Prices!A:C,2,0)),0,VLOOKUP(LOWER(F1699)&amp;H1699,Prices!A:C,2,0))</f>
        <v>27.8</v>
      </c>
      <c r="W1699" s="8">
        <f t="shared" si="970"/>
        <v>4028.6568000000075</v>
      </c>
      <c r="X1699" s="8">
        <f t="shared" si="971"/>
        <v>1420.0000000000018</v>
      </c>
      <c r="Y1699" s="57">
        <f t="shared" si="972"/>
        <v>7.8135314197052122E-2</v>
      </c>
      <c r="Z1699" s="58"/>
      <c r="AA1699" s="59"/>
    </row>
    <row r="1700" spans="1:27" s="13" customFormat="1" x14ac:dyDescent="0.15">
      <c r="A1700" s="12">
        <v>42901</v>
      </c>
      <c r="B1700" s="60" t="s">
        <v>2455</v>
      </c>
      <c r="C1700" s="13" t="s">
        <v>1128</v>
      </c>
      <c r="D1700" s="13" t="s">
        <v>1129</v>
      </c>
      <c r="E1700" s="13" t="s">
        <v>1130</v>
      </c>
      <c r="F1700" s="13" t="str">
        <f t="shared" si="934"/>
        <v>SH</v>
      </c>
      <c r="G1700" s="13" t="str">
        <f>VLOOKUP(LOWER(F1700)&amp;H1700,'Current pricing'!A:B,2,0)</f>
        <v>广汽集团</v>
      </c>
      <c r="H1700" s="13" t="s">
        <v>3600</v>
      </c>
      <c r="I1700" s="13" t="s">
        <v>1206</v>
      </c>
      <c r="J1700" s="13" t="s">
        <v>4335</v>
      </c>
      <c r="K1700" s="13">
        <v>-1000</v>
      </c>
      <c r="L1700" s="13">
        <v>1</v>
      </c>
      <c r="M1700" s="13">
        <v>27.7</v>
      </c>
      <c r="N1700" s="13">
        <f t="shared" ref="N1700" si="973">K1700*M1700</f>
        <v>-27700</v>
      </c>
      <c r="O1700" s="13">
        <f t="shared" ref="O1700" si="974">ABS(N1700)</f>
        <v>27700</v>
      </c>
      <c r="P1700" s="19">
        <f t="shared" si="935"/>
        <v>0.55400000000000005</v>
      </c>
      <c r="Q1700" s="19">
        <f t="shared" si="951"/>
        <v>5.54</v>
      </c>
      <c r="R1700" s="13">
        <f t="shared" si="936"/>
        <v>27.7</v>
      </c>
      <c r="S1700" s="19">
        <f t="shared" ref="S1700" si="975">-(N1700+P1700+Q1700+R1700)</f>
        <v>27666.205999999998</v>
      </c>
      <c r="T1700" s="13">
        <f t="shared" ref="T1700" si="976">S1700/K1700</f>
        <v>-27.666205999999999</v>
      </c>
      <c r="U1700" s="13">
        <f>IF(ISNA(VLOOKUP(LOWER(F1700)&amp;H1700,Prices!A:C,3,0)),0,VLOOKUP(LOWER(F1700)&amp;H1700,Prices!A:C,3,0))</f>
        <v>27.22</v>
      </c>
      <c r="V1700" s="13">
        <f>IF(ISNA(VLOOKUP(LOWER(F1700)&amp;H1700,Prices!A:C,2,0)),0,VLOOKUP(LOWER(F1700)&amp;H1700,Prices!A:C,2,0))</f>
        <v>27.64</v>
      </c>
      <c r="W1700" s="13">
        <f t="shared" ref="W1700" si="977">IF(I1700="B",(V1700+T1700)*K1700,(V1700+T1700)*K1700)</f>
        <v>26.205999999998397</v>
      </c>
      <c r="X1700" s="13">
        <f t="shared" ref="X1700" si="978">K1700*(V1700-U1700)</f>
        <v>-420.00000000000171</v>
      </c>
      <c r="Y1700" s="43">
        <f t="shared" ref="Y1700" si="979">W1700/O1700</f>
        <v>9.4606498194940063E-4</v>
      </c>
      <c r="Z1700" s="49"/>
      <c r="AA1700" s="24"/>
    </row>
    <row r="1701" spans="1:27" s="13" customFormat="1" x14ac:dyDescent="0.15">
      <c r="A1701" s="12">
        <v>42905</v>
      </c>
      <c r="B1701" s="60" t="s">
        <v>3786</v>
      </c>
      <c r="C1701" s="13" t="s">
        <v>1128</v>
      </c>
      <c r="D1701" s="13" t="s">
        <v>1129</v>
      </c>
      <c r="E1701" s="13" t="s">
        <v>1130</v>
      </c>
      <c r="F1701" s="13" t="str">
        <f t="shared" si="934"/>
        <v>SZ</v>
      </c>
      <c r="G1701" s="13" t="str">
        <f>VLOOKUP(LOWER(F1701)&amp;H1701,'Current pricing'!A:B,2,0)</f>
        <v>格力电器</v>
      </c>
      <c r="H1701" s="13" t="s">
        <v>1255</v>
      </c>
      <c r="I1701" s="13" t="s">
        <v>1206</v>
      </c>
      <c r="J1701" s="13" t="s">
        <v>4335</v>
      </c>
      <c r="K1701" s="13">
        <v>-2000</v>
      </c>
      <c r="L1701" s="13">
        <v>1</v>
      </c>
      <c r="M1701" s="13">
        <v>37.31</v>
      </c>
      <c r="N1701" s="13">
        <f t="shared" ref="N1701:N1705" si="980">K1701*M1701</f>
        <v>-74620</v>
      </c>
      <c r="O1701" s="13">
        <f t="shared" ref="O1701:O1705" si="981">ABS(N1701)</f>
        <v>74620</v>
      </c>
      <c r="P1701" s="19">
        <f t="shared" si="935"/>
        <v>0</v>
      </c>
      <c r="Q1701" s="19">
        <f t="shared" si="951"/>
        <v>14.924000000000001</v>
      </c>
      <c r="R1701" s="13">
        <f t="shared" si="936"/>
        <v>74.62</v>
      </c>
      <c r="S1701" s="19">
        <f t="shared" ref="S1701:S1705" si="982">-(N1701+P1701+Q1701+R1701)</f>
        <v>74530.456000000006</v>
      </c>
      <c r="T1701" s="13">
        <f t="shared" ref="T1701:T1705" si="983">S1701/K1701</f>
        <v>-37.265228</v>
      </c>
      <c r="U1701" s="13">
        <f>IF(ISNA(VLOOKUP(LOWER(F1701)&amp;H1701,Prices!A:C,3,0)),0,VLOOKUP(LOWER(F1701)&amp;H1701,Prices!A:C,3,0))</f>
        <v>41.83</v>
      </c>
      <c r="V1701" s="13">
        <f>IF(ISNA(VLOOKUP(LOWER(F1701)&amp;H1701,Prices!A:C,2,0)),0,VLOOKUP(LOWER(F1701)&amp;H1701,Prices!A:C,2,0))</f>
        <v>43.53</v>
      </c>
      <c r="W1701" s="13">
        <f t="shared" ref="W1701:W1705" si="984">IF(I1701="B",(V1701+T1701)*K1701,(V1701+T1701)*K1701)</f>
        <v>-12529.544000000002</v>
      </c>
      <c r="X1701" s="13">
        <f t="shared" ref="X1701:X1705" si="985">K1701*(V1701-U1701)</f>
        <v>-3400.0000000000055</v>
      </c>
      <c r="Y1701" s="43">
        <f t="shared" ref="Y1701:Y1705" si="986">W1701/O1701</f>
        <v>-0.16791133744304479</v>
      </c>
      <c r="Z1701" s="49"/>
      <c r="AA1701" s="24"/>
    </row>
    <row r="1702" spans="1:27" s="13" customFormat="1" x14ac:dyDescent="0.15">
      <c r="A1702" s="12">
        <v>42905</v>
      </c>
      <c r="B1702" s="60" t="s">
        <v>2497</v>
      </c>
      <c r="C1702" s="13" t="s">
        <v>1128</v>
      </c>
      <c r="D1702" s="13" t="s">
        <v>1129</v>
      </c>
      <c r="E1702" s="13" t="s">
        <v>1130</v>
      </c>
      <c r="F1702" s="13" t="str">
        <f t="shared" si="934"/>
        <v>SH</v>
      </c>
      <c r="G1702" s="13" t="str">
        <f>VLOOKUP(LOWER(F1702)&amp;H1702,'Current pricing'!A:B,2,0)</f>
        <v>贵州茅台</v>
      </c>
      <c r="H1702" s="13" t="s">
        <v>1263</v>
      </c>
      <c r="I1702" s="13" t="s">
        <v>1206</v>
      </c>
      <c r="J1702" s="13" t="s">
        <v>4335</v>
      </c>
      <c r="K1702" s="13">
        <v>-100</v>
      </c>
      <c r="L1702" s="13">
        <v>1</v>
      </c>
      <c r="M1702" s="13">
        <v>469.91</v>
      </c>
      <c r="N1702" s="13">
        <f t="shared" si="980"/>
        <v>-46991</v>
      </c>
      <c r="O1702" s="13">
        <f t="shared" si="981"/>
        <v>46991</v>
      </c>
      <c r="P1702" s="19">
        <f t="shared" si="935"/>
        <v>0.9398200000000001</v>
      </c>
      <c r="Q1702" s="19">
        <f t="shared" si="951"/>
        <v>9.398200000000001</v>
      </c>
      <c r="R1702" s="13">
        <f t="shared" si="936"/>
        <v>46.99</v>
      </c>
      <c r="S1702" s="19">
        <f t="shared" si="982"/>
        <v>46933.671979999999</v>
      </c>
      <c r="T1702" s="13">
        <f t="shared" si="983"/>
        <v>-469.33671979999997</v>
      </c>
      <c r="U1702" s="13">
        <f>IF(ISNA(VLOOKUP(LOWER(F1702)&amp;H1702,Prices!A:C,3,0)),0,VLOOKUP(LOWER(F1702)&amp;H1702,Prices!A:C,3,0))</f>
        <v>639.16999999999996</v>
      </c>
      <c r="V1702" s="13">
        <f>IF(ISNA(VLOOKUP(LOWER(F1702)&amp;H1702,Prices!A:C,2,0)),0,VLOOKUP(LOWER(F1702)&amp;H1702,Prices!A:C,2,0))</f>
        <v>653.05999999999995</v>
      </c>
      <c r="W1702" s="13">
        <f t="shared" si="984"/>
        <v>-18372.328019999997</v>
      </c>
      <c r="X1702" s="13">
        <f t="shared" si="985"/>
        <v>-1388.9999999999986</v>
      </c>
      <c r="Y1702" s="43">
        <f t="shared" si="986"/>
        <v>-0.39097546381221931</v>
      </c>
      <c r="Z1702" s="49"/>
      <c r="AA1702" s="24"/>
    </row>
    <row r="1703" spans="1:27" s="13" customFormat="1" x14ac:dyDescent="0.15">
      <c r="A1703" s="12">
        <v>42905</v>
      </c>
      <c r="B1703" s="60" t="s">
        <v>3787</v>
      </c>
      <c r="C1703" s="13" t="s">
        <v>1128</v>
      </c>
      <c r="D1703" s="13" t="s">
        <v>1129</v>
      </c>
      <c r="E1703" s="13" t="s">
        <v>1130</v>
      </c>
      <c r="F1703" s="13" t="str">
        <f t="shared" si="934"/>
        <v>SH</v>
      </c>
      <c r="G1703" s="13" t="str">
        <f>VLOOKUP(LOWER(F1703)&amp;H1703,'Current pricing'!A:B,2,0)</f>
        <v>上汽集团</v>
      </c>
      <c r="H1703" s="13" t="s">
        <v>3609</v>
      </c>
      <c r="I1703" s="13" t="s">
        <v>1207</v>
      </c>
      <c r="J1703" s="13" t="s">
        <v>4335</v>
      </c>
      <c r="K1703" s="13">
        <v>1700</v>
      </c>
      <c r="L1703" s="13">
        <v>1</v>
      </c>
      <c r="M1703" s="13">
        <v>29.19</v>
      </c>
      <c r="N1703" s="13">
        <f t="shared" si="980"/>
        <v>49623</v>
      </c>
      <c r="O1703" s="13">
        <f t="shared" si="981"/>
        <v>49623</v>
      </c>
      <c r="P1703" s="19">
        <f t="shared" si="935"/>
        <v>0.99246000000000012</v>
      </c>
      <c r="Q1703" s="19">
        <f t="shared" si="951"/>
        <v>9.9245999999999999</v>
      </c>
      <c r="R1703" s="13">
        <f t="shared" si="936"/>
        <v>0</v>
      </c>
      <c r="S1703" s="19">
        <f t="shared" si="982"/>
        <v>-49633.91706</v>
      </c>
      <c r="T1703" s="13">
        <f t="shared" si="983"/>
        <v>-29.1964218</v>
      </c>
      <c r="U1703" s="13">
        <f>IF(ISNA(VLOOKUP(LOWER(F1703)&amp;H1703,Prices!A:C,3,0)),0,VLOOKUP(LOWER(F1703)&amp;H1703,Prices!A:C,3,0))</f>
        <v>30.89</v>
      </c>
      <c r="V1703" s="13">
        <f>IF(ISNA(VLOOKUP(LOWER(F1703)&amp;H1703,Prices!A:C,2,0)),0,VLOOKUP(LOWER(F1703)&amp;H1703,Prices!A:C,2,0))</f>
        <v>30.92</v>
      </c>
      <c r="W1703" s="13">
        <f t="shared" si="984"/>
        <v>2930.0829400000039</v>
      </c>
      <c r="X1703" s="13">
        <f t="shared" si="985"/>
        <v>51.000000000001933</v>
      </c>
      <c r="Y1703" s="43">
        <f t="shared" si="986"/>
        <v>5.9046872216512579E-2</v>
      </c>
      <c r="Z1703" s="49"/>
      <c r="AA1703" s="24"/>
    </row>
    <row r="1704" spans="1:27" s="13" customFormat="1" x14ac:dyDescent="0.15">
      <c r="A1704" s="12">
        <v>42905</v>
      </c>
      <c r="B1704" s="60" t="s">
        <v>3788</v>
      </c>
      <c r="C1704" s="13" t="s">
        <v>1128</v>
      </c>
      <c r="D1704" s="13" t="s">
        <v>1129</v>
      </c>
      <c r="E1704" s="13" t="s">
        <v>1130</v>
      </c>
      <c r="F1704" s="13" t="str">
        <f t="shared" si="934"/>
        <v>SZ</v>
      </c>
      <c r="G1704" s="13" t="str">
        <f>VLOOKUP(LOWER(F1704)&amp;H1704,'Current pricing'!A:B,2,0)</f>
        <v>格力电器</v>
      </c>
      <c r="H1704" s="13" t="s">
        <v>1255</v>
      </c>
      <c r="I1704" s="13" t="s">
        <v>1206</v>
      </c>
      <c r="J1704" s="13" t="s">
        <v>4335</v>
      </c>
      <c r="K1704" s="13">
        <v>-2000</v>
      </c>
      <c r="L1704" s="13">
        <v>1</v>
      </c>
      <c r="M1704" s="13">
        <v>37.19</v>
      </c>
      <c r="N1704" s="13">
        <f t="shared" si="980"/>
        <v>-74380</v>
      </c>
      <c r="O1704" s="13">
        <f t="shared" si="981"/>
        <v>74380</v>
      </c>
      <c r="P1704" s="19">
        <f t="shared" si="935"/>
        <v>0</v>
      </c>
      <c r="Q1704" s="19">
        <f t="shared" si="951"/>
        <v>14.876000000000001</v>
      </c>
      <c r="R1704" s="13">
        <f t="shared" si="936"/>
        <v>74.38</v>
      </c>
      <c r="S1704" s="19">
        <f t="shared" si="982"/>
        <v>74290.743999999992</v>
      </c>
      <c r="T1704" s="13">
        <f t="shared" si="983"/>
        <v>-37.145371999999995</v>
      </c>
      <c r="U1704" s="13">
        <f>IF(ISNA(VLOOKUP(LOWER(F1704)&amp;H1704,Prices!A:C,3,0)),0,VLOOKUP(LOWER(F1704)&amp;H1704,Prices!A:C,3,0))</f>
        <v>41.83</v>
      </c>
      <c r="V1704" s="13">
        <f>IF(ISNA(VLOOKUP(LOWER(F1704)&amp;H1704,Prices!A:C,2,0)),0,VLOOKUP(LOWER(F1704)&amp;H1704,Prices!A:C,2,0))</f>
        <v>43.53</v>
      </c>
      <c r="W1704" s="13">
        <f t="shared" si="984"/>
        <v>-12769.256000000012</v>
      </c>
      <c r="X1704" s="13">
        <f t="shared" si="985"/>
        <v>-3400.0000000000055</v>
      </c>
      <c r="Y1704" s="43">
        <f t="shared" si="986"/>
        <v>-0.17167593439096548</v>
      </c>
      <c r="Z1704" s="49"/>
      <c r="AA1704" s="24"/>
    </row>
    <row r="1705" spans="1:27" s="13" customFormat="1" x14ac:dyDescent="0.15">
      <c r="A1705" s="12">
        <v>42905</v>
      </c>
      <c r="B1705" s="60" t="s">
        <v>3789</v>
      </c>
      <c r="C1705" s="13" t="s">
        <v>1128</v>
      </c>
      <c r="D1705" s="13" t="s">
        <v>1129</v>
      </c>
      <c r="E1705" s="13" t="s">
        <v>1130</v>
      </c>
      <c r="F1705" s="13" t="str">
        <f t="shared" si="934"/>
        <v>SH</v>
      </c>
      <c r="G1705" s="13" t="str">
        <f>VLOOKUP(LOWER(F1705)&amp;H1705,'Current pricing'!A:B,2,0)</f>
        <v>上汽集团</v>
      </c>
      <c r="H1705" s="13" t="s">
        <v>3609</v>
      </c>
      <c r="I1705" s="13" t="s">
        <v>1207</v>
      </c>
      <c r="J1705" s="13" t="s">
        <v>4335</v>
      </c>
      <c r="K1705" s="13">
        <v>800</v>
      </c>
      <c r="L1705" s="13">
        <v>1</v>
      </c>
      <c r="M1705" s="13">
        <v>29.2</v>
      </c>
      <c r="N1705" s="13">
        <f t="shared" si="980"/>
        <v>23360</v>
      </c>
      <c r="O1705" s="13">
        <f t="shared" si="981"/>
        <v>23360</v>
      </c>
      <c r="P1705" s="19">
        <f t="shared" si="935"/>
        <v>0.46720000000000006</v>
      </c>
      <c r="Q1705" s="19">
        <f t="shared" si="951"/>
        <v>5</v>
      </c>
      <c r="R1705" s="13">
        <f t="shared" si="936"/>
        <v>0</v>
      </c>
      <c r="S1705" s="19">
        <f t="shared" si="982"/>
        <v>-23365.467199999999</v>
      </c>
      <c r="T1705" s="13">
        <f t="shared" si="983"/>
        <v>-29.206834000000001</v>
      </c>
      <c r="U1705" s="13">
        <f>IF(ISNA(VLOOKUP(LOWER(F1705)&amp;H1705,Prices!A:C,3,0)),0,VLOOKUP(LOWER(F1705)&amp;H1705,Prices!A:C,3,0))</f>
        <v>30.89</v>
      </c>
      <c r="V1705" s="13">
        <f>IF(ISNA(VLOOKUP(LOWER(F1705)&amp;H1705,Prices!A:C,2,0)),0,VLOOKUP(LOWER(F1705)&amp;H1705,Prices!A:C,2,0))</f>
        <v>30.92</v>
      </c>
      <c r="W1705" s="13">
        <f t="shared" si="984"/>
        <v>1370.5328000000009</v>
      </c>
      <c r="X1705" s="13">
        <f t="shared" si="985"/>
        <v>24.000000000000909</v>
      </c>
      <c r="Y1705" s="43">
        <f t="shared" si="986"/>
        <v>5.867006849315072E-2</v>
      </c>
      <c r="Z1705" s="49"/>
      <c r="AA1705" s="24"/>
    </row>
    <row r="1706" spans="1:27" s="13" customFormat="1" x14ac:dyDescent="0.15">
      <c r="A1706" s="12">
        <v>42906</v>
      </c>
      <c r="B1706" s="60" t="s">
        <v>3793</v>
      </c>
      <c r="C1706" s="13" t="s">
        <v>1128</v>
      </c>
      <c r="D1706" s="13" t="s">
        <v>1129</v>
      </c>
      <c r="E1706" s="13" t="s">
        <v>1130</v>
      </c>
      <c r="F1706" s="13" t="str">
        <f t="shared" si="934"/>
        <v>SZ</v>
      </c>
      <c r="G1706" s="13" t="str">
        <f>VLOOKUP(LOWER(F1706)&amp;H1706,'Current pricing'!A:B,2,0)</f>
        <v>东方财富</v>
      </c>
      <c r="H1706" s="13" t="s">
        <v>1336</v>
      </c>
      <c r="I1706" s="13" t="s">
        <v>1207</v>
      </c>
      <c r="J1706" s="13" t="s">
        <v>3947</v>
      </c>
      <c r="K1706" s="13">
        <v>300</v>
      </c>
      <c r="L1706" s="13">
        <v>1</v>
      </c>
      <c r="M1706" s="13">
        <v>12.29</v>
      </c>
      <c r="N1706" s="13">
        <f t="shared" ref="N1706:N1725" si="987">K1706*M1706</f>
        <v>3686.9999999999995</v>
      </c>
      <c r="O1706" s="13">
        <f t="shared" ref="O1706:O1725" si="988">ABS(N1706)</f>
        <v>3686.9999999999995</v>
      </c>
      <c r="P1706" s="19">
        <f t="shared" si="935"/>
        <v>0</v>
      </c>
      <c r="Q1706" s="19">
        <f t="shared" si="951"/>
        <v>5</v>
      </c>
      <c r="R1706" s="13">
        <f t="shared" si="936"/>
        <v>0</v>
      </c>
      <c r="S1706" s="19">
        <f t="shared" ref="S1706:S1725" si="989">-(N1706+P1706+Q1706+R1706)</f>
        <v>-3691.9999999999995</v>
      </c>
      <c r="T1706" s="13">
        <f t="shared" ref="T1706:T1725" si="990">S1706/K1706</f>
        <v>-12.306666666666665</v>
      </c>
      <c r="U1706" s="13">
        <f>IF(ISNA(VLOOKUP(LOWER(F1706)&amp;H1706,Prices!A:C,3,0)),0,VLOOKUP(LOWER(F1706)&amp;H1706,Prices!A:C,3,0))</f>
        <v>12.35</v>
      </c>
      <c r="V1706" s="13">
        <f>IF(ISNA(VLOOKUP(LOWER(F1706)&amp;H1706,Prices!A:C,2,0)),0,VLOOKUP(LOWER(F1706)&amp;H1706,Prices!A:C,2,0))</f>
        <v>12.4</v>
      </c>
      <c r="W1706" s="13">
        <f t="shared" ref="W1706:W1725" si="991">IF(I1706="B",(V1706+T1706)*K1706,(V1706+T1706)*K1706)</f>
        <v>28.000000000000647</v>
      </c>
      <c r="X1706" s="13">
        <f t="shared" ref="X1706:X1725" si="992">K1706*(V1706-U1706)</f>
        <v>15.000000000000213</v>
      </c>
      <c r="Y1706" s="43">
        <f t="shared" ref="Y1706:Y1725" si="993">W1706/O1706</f>
        <v>7.5942500678059808E-3</v>
      </c>
      <c r="Z1706" s="49"/>
      <c r="AA1706" s="24"/>
    </row>
    <row r="1707" spans="1:27" s="13" customFormat="1" x14ac:dyDescent="0.15">
      <c r="A1707" s="12">
        <v>42906</v>
      </c>
      <c r="B1707" s="60" t="s">
        <v>3794</v>
      </c>
      <c r="C1707" s="13" t="s">
        <v>1128</v>
      </c>
      <c r="D1707" s="13" t="s">
        <v>1129</v>
      </c>
      <c r="E1707" s="13" t="s">
        <v>1130</v>
      </c>
      <c r="F1707" s="13" t="str">
        <f t="shared" si="934"/>
        <v>SZ</v>
      </c>
      <c r="G1707" s="13" t="str">
        <f>VLOOKUP(LOWER(F1707)&amp;H1707,'Current pricing'!A:B,2,0)</f>
        <v>东方财富</v>
      </c>
      <c r="H1707" s="13" t="s">
        <v>1336</v>
      </c>
      <c r="I1707" s="13" t="s">
        <v>1207</v>
      </c>
      <c r="J1707" s="13" t="s">
        <v>3947</v>
      </c>
      <c r="K1707" s="13">
        <v>500</v>
      </c>
      <c r="L1707" s="13">
        <v>1</v>
      </c>
      <c r="M1707" s="13">
        <v>12.32</v>
      </c>
      <c r="N1707" s="13">
        <f t="shared" si="987"/>
        <v>6160</v>
      </c>
      <c r="O1707" s="13">
        <f t="shared" si="988"/>
        <v>6160</v>
      </c>
      <c r="P1707" s="19">
        <f t="shared" si="935"/>
        <v>0</v>
      </c>
      <c r="Q1707" s="19">
        <f t="shared" si="951"/>
        <v>5</v>
      </c>
      <c r="R1707" s="13">
        <f t="shared" si="936"/>
        <v>0</v>
      </c>
      <c r="S1707" s="19">
        <f t="shared" si="989"/>
        <v>-6165</v>
      </c>
      <c r="T1707" s="13">
        <f t="shared" si="990"/>
        <v>-12.33</v>
      </c>
      <c r="U1707" s="13">
        <f>IF(ISNA(VLOOKUP(LOWER(F1707)&amp;H1707,Prices!A:C,3,0)),0,VLOOKUP(LOWER(F1707)&amp;H1707,Prices!A:C,3,0))</f>
        <v>12.35</v>
      </c>
      <c r="V1707" s="13">
        <f>IF(ISNA(VLOOKUP(LOWER(F1707)&amp;H1707,Prices!A:C,2,0)),0,VLOOKUP(LOWER(F1707)&amp;H1707,Prices!A:C,2,0))</f>
        <v>12.4</v>
      </c>
      <c r="W1707" s="13">
        <f t="shared" si="991"/>
        <v>35.000000000000142</v>
      </c>
      <c r="X1707" s="13">
        <f t="shared" si="992"/>
        <v>25.000000000000355</v>
      </c>
      <c r="Y1707" s="43">
        <f t="shared" si="993"/>
        <v>5.6818181818182045E-3</v>
      </c>
      <c r="Z1707" s="49"/>
      <c r="AA1707" s="24"/>
    </row>
    <row r="1708" spans="1:27" s="13" customFormat="1" x14ac:dyDescent="0.15">
      <c r="A1708" s="12">
        <v>42906</v>
      </c>
      <c r="B1708" s="60" t="s">
        <v>3795</v>
      </c>
      <c r="C1708" s="13" t="s">
        <v>1128</v>
      </c>
      <c r="D1708" s="13" t="s">
        <v>1129</v>
      </c>
      <c r="E1708" s="13" t="s">
        <v>1130</v>
      </c>
      <c r="F1708" s="13" t="str">
        <f t="shared" si="934"/>
        <v>SH</v>
      </c>
      <c r="G1708" s="13" t="str">
        <f>VLOOKUP(LOWER(F1708)&amp;H1708,'Current pricing'!A:B,2,0)</f>
        <v>上汽集团</v>
      </c>
      <c r="H1708" s="13" t="s">
        <v>3609</v>
      </c>
      <c r="I1708" s="13" t="s">
        <v>1207</v>
      </c>
      <c r="J1708" s="13" t="s">
        <v>4335</v>
      </c>
      <c r="K1708" s="13">
        <v>500</v>
      </c>
      <c r="L1708" s="13">
        <v>1</v>
      </c>
      <c r="M1708" s="13">
        <v>28.71</v>
      </c>
      <c r="N1708" s="13">
        <f t="shared" si="987"/>
        <v>14355</v>
      </c>
      <c r="O1708" s="13">
        <f t="shared" si="988"/>
        <v>14355</v>
      </c>
      <c r="P1708" s="19">
        <f t="shared" si="935"/>
        <v>0.28710000000000002</v>
      </c>
      <c r="Q1708" s="19">
        <f t="shared" si="951"/>
        <v>5</v>
      </c>
      <c r="R1708" s="13">
        <f t="shared" si="936"/>
        <v>0</v>
      </c>
      <c r="S1708" s="19">
        <f t="shared" si="989"/>
        <v>-14360.2871</v>
      </c>
      <c r="T1708" s="13">
        <f t="shared" si="990"/>
        <v>-28.720574199999998</v>
      </c>
      <c r="U1708" s="13">
        <f>IF(ISNA(VLOOKUP(LOWER(F1708)&amp;H1708,Prices!A:C,3,0)),0,VLOOKUP(LOWER(F1708)&amp;H1708,Prices!A:C,3,0))</f>
        <v>30.89</v>
      </c>
      <c r="V1708" s="13">
        <f>IF(ISNA(VLOOKUP(LOWER(F1708)&amp;H1708,Prices!A:C,2,0)),0,VLOOKUP(LOWER(F1708)&amp;H1708,Prices!A:C,2,0))</f>
        <v>30.92</v>
      </c>
      <c r="W1708" s="13">
        <f t="shared" si="991"/>
        <v>1099.7129000000018</v>
      </c>
      <c r="X1708" s="13">
        <f t="shared" si="992"/>
        <v>15.000000000000568</v>
      </c>
      <c r="Y1708" s="43">
        <f t="shared" si="993"/>
        <v>7.6608352490421583E-2</v>
      </c>
      <c r="Z1708" s="49"/>
      <c r="AA1708" s="24"/>
    </row>
    <row r="1709" spans="1:27" s="13" customFormat="1" x14ac:dyDescent="0.15">
      <c r="A1709" s="12">
        <v>42906</v>
      </c>
      <c r="B1709" s="60" t="s">
        <v>3796</v>
      </c>
      <c r="C1709" s="13" t="s">
        <v>1128</v>
      </c>
      <c r="D1709" s="13" t="s">
        <v>1129</v>
      </c>
      <c r="E1709" s="13" t="s">
        <v>1130</v>
      </c>
      <c r="F1709" s="13" t="str">
        <f t="shared" si="934"/>
        <v>SH</v>
      </c>
      <c r="G1709" s="13" t="str">
        <f>VLOOKUP(LOWER(F1709)&amp;H1709,'Current pricing'!A:B,2,0)</f>
        <v>上汽集团</v>
      </c>
      <c r="H1709" s="13" t="s">
        <v>3609</v>
      </c>
      <c r="I1709" s="13" t="s">
        <v>1207</v>
      </c>
      <c r="J1709" s="13" t="s">
        <v>4335</v>
      </c>
      <c r="K1709" s="13">
        <v>600</v>
      </c>
      <c r="L1709" s="13">
        <v>1</v>
      </c>
      <c r="M1709" s="13">
        <v>28.73</v>
      </c>
      <c r="N1709" s="13">
        <f t="shared" si="987"/>
        <v>17238</v>
      </c>
      <c r="O1709" s="13">
        <f t="shared" si="988"/>
        <v>17238</v>
      </c>
      <c r="P1709" s="19">
        <f t="shared" si="935"/>
        <v>0.34476000000000001</v>
      </c>
      <c r="Q1709" s="19">
        <f t="shared" si="951"/>
        <v>5</v>
      </c>
      <c r="R1709" s="13">
        <f t="shared" si="936"/>
        <v>0</v>
      </c>
      <c r="S1709" s="19">
        <f t="shared" si="989"/>
        <v>-17243.34476</v>
      </c>
      <c r="T1709" s="13">
        <f t="shared" si="990"/>
        <v>-28.738907933333333</v>
      </c>
      <c r="U1709" s="13">
        <f>IF(ISNA(VLOOKUP(LOWER(F1709)&amp;H1709,Prices!A:C,3,0)),0,VLOOKUP(LOWER(F1709)&amp;H1709,Prices!A:C,3,0))</f>
        <v>30.89</v>
      </c>
      <c r="V1709" s="13">
        <f>IF(ISNA(VLOOKUP(LOWER(F1709)&amp;H1709,Prices!A:C,2,0)),0,VLOOKUP(LOWER(F1709)&amp;H1709,Prices!A:C,2,0))</f>
        <v>30.92</v>
      </c>
      <c r="W1709" s="13">
        <f t="shared" si="991"/>
        <v>1308.655240000001</v>
      </c>
      <c r="X1709" s="13">
        <f t="shared" si="992"/>
        <v>18.000000000000682</v>
      </c>
      <c r="Y1709" s="43">
        <f t="shared" si="993"/>
        <v>7.5916883629191384E-2</v>
      </c>
      <c r="Z1709" s="49"/>
      <c r="AA1709" s="24"/>
    </row>
    <row r="1710" spans="1:27" s="13" customFormat="1" x14ac:dyDescent="0.15">
      <c r="A1710" s="12">
        <v>42906</v>
      </c>
      <c r="B1710" s="60" t="s">
        <v>2281</v>
      </c>
      <c r="C1710" s="13" t="s">
        <v>1128</v>
      </c>
      <c r="D1710" s="13" t="s">
        <v>1129</v>
      </c>
      <c r="E1710" s="13" t="s">
        <v>1130</v>
      </c>
      <c r="F1710" s="13" t="str">
        <f t="shared" si="934"/>
        <v>SH</v>
      </c>
      <c r="G1710" s="13" t="str">
        <f>VLOOKUP(LOWER(F1710)&amp;H1710,'Current pricing'!A:B,2,0)</f>
        <v>上汽集团</v>
      </c>
      <c r="H1710" s="13" t="s">
        <v>3609</v>
      </c>
      <c r="I1710" s="13" t="s">
        <v>1207</v>
      </c>
      <c r="J1710" s="13" t="s">
        <v>4335</v>
      </c>
      <c r="K1710" s="13">
        <v>600</v>
      </c>
      <c r="L1710" s="13">
        <v>1</v>
      </c>
      <c r="M1710" s="13">
        <v>28.73</v>
      </c>
      <c r="N1710" s="13">
        <f t="shared" si="987"/>
        <v>17238</v>
      </c>
      <c r="O1710" s="13">
        <f t="shared" si="988"/>
        <v>17238</v>
      </c>
      <c r="P1710" s="19">
        <f t="shared" si="935"/>
        <v>0.34476000000000001</v>
      </c>
      <c r="Q1710" s="19">
        <f t="shared" si="951"/>
        <v>5</v>
      </c>
      <c r="R1710" s="13">
        <f t="shared" si="936"/>
        <v>0</v>
      </c>
      <c r="S1710" s="19">
        <f t="shared" si="989"/>
        <v>-17243.34476</v>
      </c>
      <c r="T1710" s="13">
        <f t="shared" si="990"/>
        <v>-28.738907933333333</v>
      </c>
      <c r="U1710" s="13">
        <f>IF(ISNA(VLOOKUP(LOWER(F1710)&amp;H1710,Prices!A:C,3,0)),0,VLOOKUP(LOWER(F1710)&amp;H1710,Prices!A:C,3,0))</f>
        <v>30.89</v>
      </c>
      <c r="V1710" s="13">
        <f>IF(ISNA(VLOOKUP(LOWER(F1710)&amp;H1710,Prices!A:C,2,0)),0,VLOOKUP(LOWER(F1710)&amp;H1710,Prices!A:C,2,0))</f>
        <v>30.92</v>
      </c>
      <c r="W1710" s="13">
        <f t="shared" si="991"/>
        <v>1308.655240000001</v>
      </c>
      <c r="X1710" s="13">
        <f t="shared" si="992"/>
        <v>18.000000000000682</v>
      </c>
      <c r="Y1710" s="43">
        <f t="shared" si="993"/>
        <v>7.5916883629191384E-2</v>
      </c>
      <c r="Z1710" s="49"/>
      <c r="AA1710" s="24"/>
    </row>
    <row r="1711" spans="1:27" s="13" customFormat="1" x14ac:dyDescent="0.15">
      <c r="A1711" s="12">
        <v>42906</v>
      </c>
      <c r="B1711" s="60" t="s">
        <v>3797</v>
      </c>
      <c r="C1711" s="13" t="s">
        <v>1128</v>
      </c>
      <c r="D1711" s="13" t="s">
        <v>1129</v>
      </c>
      <c r="E1711" s="13" t="s">
        <v>1130</v>
      </c>
      <c r="F1711" s="13" t="str">
        <f t="shared" si="934"/>
        <v>SZ</v>
      </c>
      <c r="G1711" s="13" t="str">
        <f>VLOOKUP(LOWER(F1711)&amp;H1711,'Current pricing'!A:B,2,0)</f>
        <v>大族激光</v>
      </c>
      <c r="H1711" s="13" t="s">
        <v>1502</v>
      </c>
      <c r="I1711" s="13" t="s">
        <v>1206</v>
      </c>
      <c r="J1711" s="13" t="s">
        <v>4182</v>
      </c>
      <c r="K1711" s="13">
        <v>-2000</v>
      </c>
      <c r="L1711" s="13">
        <v>1</v>
      </c>
      <c r="M1711" s="13">
        <v>32.22</v>
      </c>
      <c r="N1711" s="13">
        <f t="shared" si="987"/>
        <v>-64440</v>
      </c>
      <c r="O1711" s="13">
        <f t="shared" si="988"/>
        <v>64440</v>
      </c>
      <c r="P1711" s="19">
        <f t="shared" si="935"/>
        <v>0</v>
      </c>
      <c r="Q1711" s="19">
        <f t="shared" si="951"/>
        <v>12.888</v>
      </c>
      <c r="R1711" s="13">
        <f t="shared" si="936"/>
        <v>64.44</v>
      </c>
      <c r="S1711" s="19">
        <f t="shared" si="989"/>
        <v>64362.671999999999</v>
      </c>
      <c r="T1711" s="13">
        <f t="shared" si="990"/>
        <v>-32.181336000000002</v>
      </c>
      <c r="U1711" s="13">
        <f>IF(ISNA(VLOOKUP(LOWER(F1711)&amp;H1711,Prices!A:C,3,0)),0,VLOOKUP(LOWER(F1711)&amp;H1711,Prices!A:C,3,0))</f>
        <v>50.1</v>
      </c>
      <c r="V1711" s="13">
        <f>IF(ISNA(VLOOKUP(LOWER(F1711)&amp;H1711,Prices!A:C,2,0)),0,VLOOKUP(LOWER(F1711)&amp;H1711,Prices!A:C,2,0))</f>
        <v>52.35</v>
      </c>
      <c r="W1711" s="13">
        <f t="shared" si="991"/>
        <v>-40337.328000000001</v>
      </c>
      <c r="X1711" s="13">
        <f t="shared" si="992"/>
        <v>-4500</v>
      </c>
      <c r="Y1711" s="43">
        <f t="shared" si="993"/>
        <v>-0.62596722532588456</v>
      </c>
      <c r="Z1711" s="49"/>
      <c r="AA1711" s="24"/>
    </row>
    <row r="1712" spans="1:27" s="13" customFormat="1" x14ac:dyDescent="0.15">
      <c r="A1712" s="12">
        <v>42906</v>
      </c>
      <c r="B1712" s="60" t="s">
        <v>3798</v>
      </c>
      <c r="C1712" s="13" t="s">
        <v>1128</v>
      </c>
      <c r="D1712" s="13" t="s">
        <v>1129</v>
      </c>
      <c r="E1712" s="13" t="s">
        <v>1130</v>
      </c>
      <c r="F1712" s="13" t="str">
        <f t="shared" si="934"/>
        <v>SZ</v>
      </c>
      <c r="G1712" s="13" t="str">
        <f>VLOOKUP(LOWER(F1712)&amp;H1712,'Current pricing'!A:B,2,0)</f>
        <v>东方财富</v>
      </c>
      <c r="H1712" s="13" t="s">
        <v>1336</v>
      </c>
      <c r="I1712" s="13" t="s">
        <v>1207</v>
      </c>
      <c r="J1712" s="13" t="s">
        <v>3947</v>
      </c>
      <c r="K1712" s="13">
        <v>1100</v>
      </c>
      <c r="L1712" s="13">
        <v>1</v>
      </c>
      <c r="M1712" s="13">
        <v>12.38</v>
      </c>
      <c r="N1712" s="13">
        <f t="shared" si="987"/>
        <v>13618</v>
      </c>
      <c r="O1712" s="13">
        <f t="shared" si="988"/>
        <v>13618</v>
      </c>
      <c r="P1712" s="19">
        <f t="shared" si="935"/>
        <v>0</v>
      </c>
      <c r="Q1712" s="19">
        <f t="shared" si="951"/>
        <v>5</v>
      </c>
      <c r="R1712" s="13">
        <f t="shared" si="936"/>
        <v>0</v>
      </c>
      <c r="S1712" s="19">
        <f t="shared" si="989"/>
        <v>-13623</v>
      </c>
      <c r="T1712" s="13">
        <f t="shared" si="990"/>
        <v>-12.384545454545455</v>
      </c>
      <c r="U1712" s="13">
        <f>IF(ISNA(VLOOKUP(LOWER(F1712)&amp;H1712,Prices!A:C,3,0)),0,VLOOKUP(LOWER(F1712)&amp;H1712,Prices!A:C,3,0))</f>
        <v>12.35</v>
      </c>
      <c r="V1712" s="13">
        <f>IF(ISNA(VLOOKUP(LOWER(F1712)&amp;H1712,Prices!A:C,2,0)),0,VLOOKUP(LOWER(F1712)&amp;H1712,Prices!A:C,2,0))</f>
        <v>12.4</v>
      </c>
      <c r="W1712" s="13">
        <f t="shared" si="991"/>
        <v>17.000000000000171</v>
      </c>
      <c r="X1712" s="13">
        <f t="shared" si="992"/>
        <v>55.000000000000782</v>
      </c>
      <c r="Y1712" s="43">
        <f t="shared" si="993"/>
        <v>1.2483477750036842E-3</v>
      </c>
      <c r="Z1712" s="49"/>
      <c r="AA1712" s="24"/>
    </row>
    <row r="1713" spans="1:27" s="13" customFormat="1" x14ac:dyDescent="0.15">
      <c r="A1713" s="12">
        <v>42906</v>
      </c>
      <c r="B1713" s="60" t="s">
        <v>3799</v>
      </c>
      <c r="C1713" s="13" t="s">
        <v>1128</v>
      </c>
      <c r="D1713" s="13" t="s">
        <v>1129</v>
      </c>
      <c r="E1713" s="13" t="s">
        <v>1130</v>
      </c>
      <c r="F1713" s="13" t="str">
        <f t="shared" si="934"/>
        <v>SZ</v>
      </c>
      <c r="G1713" s="13" t="str">
        <f>VLOOKUP(LOWER(F1713)&amp;H1713,'Current pricing'!A:B,2,0)</f>
        <v>东方财富</v>
      </c>
      <c r="H1713" s="13" t="s">
        <v>1336</v>
      </c>
      <c r="I1713" s="13" t="s">
        <v>1207</v>
      </c>
      <c r="J1713" s="13" t="s">
        <v>3947</v>
      </c>
      <c r="K1713" s="13">
        <v>1000</v>
      </c>
      <c r="L1713" s="13">
        <v>1</v>
      </c>
      <c r="M1713" s="13">
        <v>12.44</v>
      </c>
      <c r="N1713" s="13">
        <f t="shared" si="987"/>
        <v>12440</v>
      </c>
      <c r="O1713" s="13">
        <f t="shared" si="988"/>
        <v>12440</v>
      </c>
      <c r="P1713" s="19">
        <f t="shared" si="935"/>
        <v>0</v>
      </c>
      <c r="Q1713" s="19">
        <f t="shared" si="951"/>
        <v>5</v>
      </c>
      <c r="R1713" s="13">
        <f t="shared" si="936"/>
        <v>0</v>
      </c>
      <c r="S1713" s="19">
        <f t="shared" si="989"/>
        <v>-12445</v>
      </c>
      <c r="T1713" s="13">
        <f t="shared" si="990"/>
        <v>-12.445</v>
      </c>
      <c r="U1713" s="13">
        <f>IF(ISNA(VLOOKUP(LOWER(F1713)&amp;H1713,Prices!A:C,3,0)),0,VLOOKUP(LOWER(F1713)&amp;H1713,Prices!A:C,3,0))</f>
        <v>12.35</v>
      </c>
      <c r="V1713" s="13">
        <f>IF(ISNA(VLOOKUP(LOWER(F1713)&amp;H1713,Prices!A:C,2,0)),0,VLOOKUP(LOWER(F1713)&amp;H1713,Prices!A:C,2,0))</f>
        <v>12.4</v>
      </c>
      <c r="W1713" s="13">
        <f t="shared" si="991"/>
        <v>-44.999999999999929</v>
      </c>
      <c r="X1713" s="13">
        <f t="shared" si="992"/>
        <v>50.000000000000711</v>
      </c>
      <c r="Y1713" s="43">
        <f t="shared" si="993"/>
        <v>-3.6173633440514412E-3</v>
      </c>
      <c r="Z1713" s="49"/>
      <c r="AA1713" s="24"/>
    </row>
    <row r="1714" spans="1:27" s="13" customFormat="1" x14ac:dyDescent="0.15">
      <c r="A1714" s="12">
        <v>42906</v>
      </c>
      <c r="B1714" s="60" t="s">
        <v>3800</v>
      </c>
      <c r="C1714" s="13" t="s">
        <v>1128</v>
      </c>
      <c r="D1714" s="13" t="s">
        <v>1129</v>
      </c>
      <c r="E1714" s="13" t="s">
        <v>1130</v>
      </c>
      <c r="F1714" s="13" t="str">
        <f t="shared" si="934"/>
        <v>SZ</v>
      </c>
      <c r="G1714" s="13" t="str">
        <f>VLOOKUP(LOWER(F1714)&amp;H1714,'Current pricing'!A:B,2,0)</f>
        <v>东方财富</v>
      </c>
      <c r="H1714" s="13" t="s">
        <v>1336</v>
      </c>
      <c r="I1714" s="13" t="s">
        <v>1207</v>
      </c>
      <c r="J1714" s="13" t="s">
        <v>3947</v>
      </c>
      <c r="K1714" s="13">
        <v>1000</v>
      </c>
      <c r="L1714" s="13">
        <v>1</v>
      </c>
      <c r="M1714" s="13">
        <v>12.43</v>
      </c>
      <c r="N1714" s="13">
        <f t="shared" si="987"/>
        <v>12430</v>
      </c>
      <c r="O1714" s="13">
        <f t="shared" si="988"/>
        <v>12430</v>
      </c>
      <c r="P1714" s="19">
        <f t="shared" si="935"/>
        <v>0</v>
      </c>
      <c r="Q1714" s="19">
        <f t="shared" si="951"/>
        <v>5</v>
      </c>
      <c r="R1714" s="13">
        <f t="shared" si="936"/>
        <v>0</v>
      </c>
      <c r="S1714" s="19">
        <f t="shared" si="989"/>
        <v>-12435</v>
      </c>
      <c r="T1714" s="13">
        <f t="shared" si="990"/>
        <v>-12.435</v>
      </c>
      <c r="U1714" s="13">
        <f>IF(ISNA(VLOOKUP(LOWER(F1714)&amp;H1714,Prices!A:C,3,0)),0,VLOOKUP(LOWER(F1714)&amp;H1714,Prices!A:C,3,0))</f>
        <v>12.35</v>
      </c>
      <c r="V1714" s="13">
        <f>IF(ISNA(VLOOKUP(LOWER(F1714)&amp;H1714,Prices!A:C,2,0)),0,VLOOKUP(LOWER(F1714)&amp;H1714,Prices!A:C,2,0))</f>
        <v>12.4</v>
      </c>
      <c r="W1714" s="13">
        <f t="shared" si="991"/>
        <v>-35.000000000000142</v>
      </c>
      <c r="X1714" s="13">
        <f t="shared" si="992"/>
        <v>50.000000000000711</v>
      </c>
      <c r="Y1714" s="43">
        <f t="shared" si="993"/>
        <v>-2.8157683024939775E-3</v>
      </c>
      <c r="Z1714" s="49"/>
      <c r="AA1714" s="24"/>
    </row>
    <row r="1715" spans="1:27" s="13" customFormat="1" x14ac:dyDescent="0.15">
      <c r="A1715" s="12">
        <v>42906</v>
      </c>
      <c r="B1715" s="60" t="s">
        <v>3801</v>
      </c>
      <c r="C1715" s="13" t="s">
        <v>1128</v>
      </c>
      <c r="D1715" s="13" t="s">
        <v>1129</v>
      </c>
      <c r="E1715" s="13" t="s">
        <v>1130</v>
      </c>
      <c r="F1715" s="13" t="str">
        <f t="shared" si="934"/>
        <v>SH</v>
      </c>
      <c r="G1715" s="13" t="str">
        <f>VLOOKUP(LOWER(F1715)&amp;H1715,'Current pricing'!A:B,2,0)</f>
        <v>上汽集团</v>
      </c>
      <c r="H1715" s="13" t="s">
        <v>3609</v>
      </c>
      <c r="I1715" s="13" t="s">
        <v>1207</v>
      </c>
      <c r="J1715" s="13" t="s">
        <v>4335</v>
      </c>
      <c r="K1715" s="13">
        <v>600</v>
      </c>
      <c r="L1715" s="13">
        <v>1</v>
      </c>
      <c r="M1715" s="13">
        <v>29.33</v>
      </c>
      <c r="N1715" s="13">
        <f t="shared" si="987"/>
        <v>17598</v>
      </c>
      <c r="O1715" s="13">
        <f t="shared" si="988"/>
        <v>17598</v>
      </c>
      <c r="P1715" s="19">
        <f t="shared" si="935"/>
        <v>0.35196000000000005</v>
      </c>
      <c r="Q1715" s="19">
        <f t="shared" si="951"/>
        <v>5</v>
      </c>
      <c r="R1715" s="13">
        <f t="shared" si="936"/>
        <v>0</v>
      </c>
      <c r="S1715" s="19">
        <f t="shared" si="989"/>
        <v>-17603.35196</v>
      </c>
      <c r="T1715" s="13">
        <f t="shared" si="990"/>
        <v>-29.338919933333333</v>
      </c>
      <c r="U1715" s="13">
        <f>IF(ISNA(VLOOKUP(LOWER(F1715)&amp;H1715,Prices!A:C,3,0)),0,VLOOKUP(LOWER(F1715)&amp;H1715,Prices!A:C,3,0))</f>
        <v>30.89</v>
      </c>
      <c r="V1715" s="13">
        <f>IF(ISNA(VLOOKUP(LOWER(F1715)&amp;H1715,Prices!A:C,2,0)),0,VLOOKUP(LOWER(F1715)&amp;H1715,Prices!A:C,2,0))</f>
        <v>30.92</v>
      </c>
      <c r="W1715" s="13">
        <f t="shared" si="991"/>
        <v>948.64804000000117</v>
      </c>
      <c r="X1715" s="13">
        <f t="shared" si="992"/>
        <v>18.000000000000682</v>
      </c>
      <c r="Y1715" s="43">
        <f t="shared" si="993"/>
        <v>5.3906582566200768E-2</v>
      </c>
      <c r="Z1715" s="49" t="s">
        <v>3813</v>
      </c>
      <c r="AA1715" s="24"/>
    </row>
    <row r="1716" spans="1:27" s="13" customFormat="1" x14ac:dyDescent="0.15">
      <c r="A1716" s="12">
        <v>42906</v>
      </c>
      <c r="B1716" s="60" t="s">
        <v>3802</v>
      </c>
      <c r="C1716" s="13" t="s">
        <v>1128</v>
      </c>
      <c r="D1716" s="13" t="s">
        <v>1129</v>
      </c>
      <c r="E1716" s="13" t="s">
        <v>1130</v>
      </c>
      <c r="F1716" s="13" t="str">
        <f t="shared" si="934"/>
        <v>SH</v>
      </c>
      <c r="G1716" s="13" t="str">
        <f>VLOOKUP(LOWER(F1716)&amp;H1716,'Current pricing'!A:B,2,0)</f>
        <v>上汽集团</v>
      </c>
      <c r="H1716" s="13" t="s">
        <v>3609</v>
      </c>
      <c r="I1716" s="13" t="s">
        <v>1207</v>
      </c>
      <c r="J1716" s="13" t="s">
        <v>4335</v>
      </c>
      <c r="K1716" s="13">
        <v>600</v>
      </c>
      <c r="L1716" s="13">
        <v>1</v>
      </c>
      <c r="M1716" s="13">
        <v>29.51</v>
      </c>
      <c r="N1716" s="13">
        <f t="shared" si="987"/>
        <v>17706</v>
      </c>
      <c r="O1716" s="13">
        <f t="shared" si="988"/>
        <v>17706</v>
      </c>
      <c r="P1716" s="19">
        <f t="shared" si="935"/>
        <v>0.35412000000000005</v>
      </c>
      <c r="Q1716" s="19">
        <f t="shared" si="951"/>
        <v>5</v>
      </c>
      <c r="R1716" s="13">
        <f t="shared" si="936"/>
        <v>0</v>
      </c>
      <c r="S1716" s="19">
        <f t="shared" si="989"/>
        <v>-17711.35412</v>
      </c>
      <c r="T1716" s="13">
        <f t="shared" si="990"/>
        <v>-29.518923533333332</v>
      </c>
      <c r="U1716" s="13">
        <f>IF(ISNA(VLOOKUP(LOWER(F1716)&amp;H1716,Prices!A:C,3,0)),0,VLOOKUP(LOWER(F1716)&amp;H1716,Prices!A:C,3,0))</f>
        <v>30.89</v>
      </c>
      <c r="V1716" s="13">
        <f>IF(ISNA(VLOOKUP(LOWER(F1716)&amp;H1716,Prices!A:C,2,0)),0,VLOOKUP(LOWER(F1716)&amp;H1716,Prices!A:C,2,0))</f>
        <v>30.92</v>
      </c>
      <c r="W1716" s="13">
        <f t="shared" si="991"/>
        <v>840.64588000000174</v>
      </c>
      <c r="X1716" s="13">
        <f t="shared" si="992"/>
        <v>18.000000000000682</v>
      </c>
      <c r="Y1716" s="43">
        <f t="shared" si="993"/>
        <v>4.7478023268948476E-2</v>
      </c>
      <c r="Z1716" s="49"/>
      <c r="AA1716" s="24"/>
    </row>
    <row r="1717" spans="1:27" s="13" customFormat="1" x14ac:dyDescent="0.15">
      <c r="A1717" s="12">
        <v>42906</v>
      </c>
      <c r="B1717" s="60" t="s">
        <v>3803</v>
      </c>
      <c r="C1717" s="13" t="s">
        <v>1128</v>
      </c>
      <c r="D1717" s="13" t="s">
        <v>1129</v>
      </c>
      <c r="E1717" s="13" t="s">
        <v>1130</v>
      </c>
      <c r="F1717" s="13" t="str">
        <f t="shared" si="934"/>
        <v>SH</v>
      </c>
      <c r="G1717" s="13" t="str">
        <f>VLOOKUP(LOWER(F1717)&amp;H1717,'Current pricing'!A:B,2,0)</f>
        <v>上汽集团</v>
      </c>
      <c r="H1717" s="13" t="s">
        <v>3609</v>
      </c>
      <c r="I1717" s="13" t="s">
        <v>1207</v>
      </c>
      <c r="J1717" s="13" t="s">
        <v>4335</v>
      </c>
      <c r="K1717" s="13">
        <v>600</v>
      </c>
      <c r="L1717" s="13">
        <v>1</v>
      </c>
      <c r="M1717" s="13">
        <v>29.52</v>
      </c>
      <c r="N1717" s="13">
        <f t="shared" si="987"/>
        <v>17712</v>
      </c>
      <c r="O1717" s="13">
        <f t="shared" si="988"/>
        <v>17712</v>
      </c>
      <c r="P1717" s="19">
        <f t="shared" si="935"/>
        <v>0.35424000000000005</v>
      </c>
      <c r="Q1717" s="19">
        <f t="shared" si="951"/>
        <v>5</v>
      </c>
      <c r="R1717" s="13">
        <f t="shared" si="936"/>
        <v>0</v>
      </c>
      <c r="S1717" s="19">
        <f t="shared" si="989"/>
        <v>-17717.354240000001</v>
      </c>
      <c r="T1717" s="13">
        <f t="shared" si="990"/>
        <v>-29.528923733333333</v>
      </c>
      <c r="U1717" s="13">
        <f>IF(ISNA(VLOOKUP(LOWER(F1717)&amp;H1717,Prices!A:C,3,0)),0,VLOOKUP(LOWER(F1717)&amp;H1717,Prices!A:C,3,0))</f>
        <v>30.89</v>
      </c>
      <c r="V1717" s="13">
        <f>IF(ISNA(VLOOKUP(LOWER(F1717)&amp;H1717,Prices!A:C,2,0)),0,VLOOKUP(LOWER(F1717)&amp;H1717,Prices!A:C,2,0))</f>
        <v>30.92</v>
      </c>
      <c r="W1717" s="13">
        <f t="shared" si="991"/>
        <v>834.64576000000147</v>
      </c>
      <c r="X1717" s="13">
        <f t="shared" si="992"/>
        <v>18.000000000000682</v>
      </c>
      <c r="Y1717" s="43">
        <f t="shared" si="993"/>
        <v>4.7123179765131071E-2</v>
      </c>
      <c r="Z1717" s="49"/>
      <c r="AA1717" s="24"/>
    </row>
    <row r="1718" spans="1:27" s="13" customFormat="1" x14ac:dyDescent="0.15">
      <c r="A1718" s="12">
        <v>42906</v>
      </c>
      <c r="B1718" s="60" t="s">
        <v>3804</v>
      </c>
      <c r="C1718" s="13" t="s">
        <v>1128</v>
      </c>
      <c r="D1718" s="13" t="s">
        <v>1129</v>
      </c>
      <c r="E1718" s="13" t="s">
        <v>1130</v>
      </c>
      <c r="F1718" s="13" t="str">
        <f t="shared" si="934"/>
        <v>SH</v>
      </c>
      <c r="G1718" s="13" t="str">
        <f>VLOOKUP(LOWER(F1718)&amp;H1718,'Current pricing'!A:B,2,0)</f>
        <v>上汽集团</v>
      </c>
      <c r="H1718" s="13" t="s">
        <v>3609</v>
      </c>
      <c r="I1718" s="13" t="s">
        <v>1207</v>
      </c>
      <c r="J1718" s="13" t="s">
        <v>4335</v>
      </c>
      <c r="K1718" s="13">
        <v>600</v>
      </c>
      <c r="L1718" s="13">
        <v>1</v>
      </c>
      <c r="M1718" s="13">
        <v>29.55</v>
      </c>
      <c r="N1718" s="13">
        <f t="shared" si="987"/>
        <v>17730</v>
      </c>
      <c r="O1718" s="13">
        <f t="shared" si="988"/>
        <v>17730</v>
      </c>
      <c r="P1718" s="19">
        <f t="shared" si="935"/>
        <v>0.35460000000000003</v>
      </c>
      <c r="Q1718" s="19">
        <f t="shared" si="951"/>
        <v>5</v>
      </c>
      <c r="R1718" s="13">
        <f t="shared" si="936"/>
        <v>0</v>
      </c>
      <c r="S1718" s="19">
        <f t="shared" si="989"/>
        <v>-17735.354599999999</v>
      </c>
      <c r="T1718" s="13">
        <f t="shared" si="990"/>
        <v>-29.55892433333333</v>
      </c>
      <c r="U1718" s="13">
        <f>IF(ISNA(VLOOKUP(LOWER(F1718)&amp;H1718,Prices!A:C,3,0)),0,VLOOKUP(LOWER(F1718)&amp;H1718,Prices!A:C,3,0))</f>
        <v>30.89</v>
      </c>
      <c r="V1718" s="13">
        <f>IF(ISNA(VLOOKUP(LOWER(F1718)&amp;H1718,Prices!A:C,2,0)),0,VLOOKUP(LOWER(F1718)&amp;H1718,Prices!A:C,2,0))</f>
        <v>30.92</v>
      </c>
      <c r="W1718" s="13">
        <f t="shared" si="991"/>
        <v>816.64540000000306</v>
      </c>
      <c r="X1718" s="13">
        <f t="shared" si="992"/>
        <v>18.000000000000682</v>
      </c>
      <c r="Y1718" s="43">
        <f t="shared" si="993"/>
        <v>4.6060090242526962E-2</v>
      </c>
      <c r="Z1718" s="49"/>
      <c r="AA1718" s="24"/>
    </row>
    <row r="1719" spans="1:27" s="13" customFormat="1" x14ac:dyDescent="0.15">
      <c r="A1719" s="12">
        <v>42906</v>
      </c>
      <c r="B1719" s="60" t="s">
        <v>3805</v>
      </c>
      <c r="C1719" s="13" t="s">
        <v>1128</v>
      </c>
      <c r="D1719" s="13" t="s">
        <v>1129</v>
      </c>
      <c r="E1719" s="13" t="s">
        <v>1130</v>
      </c>
      <c r="F1719" s="13" t="str">
        <f t="shared" si="934"/>
        <v>SZ</v>
      </c>
      <c r="G1719" s="13" t="str">
        <f>VLOOKUP(LOWER(F1719)&amp;H1719,'Current pricing'!A:B,2,0)</f>
        <v>大族激光</v>
      </c>
      <c r="H1719" s="13" t="s">
        <v>1502</v>
      </c>
      <c r="I1719" s="13" t="s">
        <v>1206</v>
      </c>
      <c r="J1719" s="13" t="s">
        <v>4182</v>
      </c>
      <c r="K1719" s="13">
        <v>-2000</v>
      </c>
      <c r="L1719" s="13">
        <v>1</v>
      </c>
      <c r="M1719" s="13">
        <v>32.35</v>
      </c>
      <c r="N1719" s="13">
        <f t="shared" si="987"/>
        <v>-64700</v>
      </c>
      <c r="O1719" s="13">
        <f t="shared" si="988"/>
        <v>64700</v>
      </c>
      <c r="P1719" s="19">
        <f t="shared" si="935"/>
        <v>0</v>
      </c>
      <c r="Q1719" s="19">
        <f t="shared" si="951"/>
        <v>12.940000000000001</v>
      </c>
      <c r="R1719" s="13">
        <f t="shared" si="936"/>
        <v>64.7</v>
      </c>
      <c r="S1719" s="19">
        <f t="shared" si="989"/>
        <v>64622.36</v>
      </c>
      <c r="T1719" s="13">
        <f t="shared" si="990"/>
        <v>-32.31118</v>
      </c>
      <c r="U1719" s="13">
        <f>IF(ISNA(VLOOKUP(LOWER(F1719)&amp;H1719,Prices!A:C,3,0)),0,VLOOKUP(LOWER(F1719)&amp;H1719,Prices!A:C,3,0))</f>
        <v>50.1</v>
      </c>
      <c r="V1719" s="13">
        <f>IF(ISNA(VLOOKUP(LOWER(F1719)&amp;H1719,Prices!A:C,2,0)),0,VLOOKUP(LOWER(F1719)&amp;H1719,Prices!A:C,2,0))</f>
        <v>52.35</v>
      </c>
      <c r="W1719" s="13">
        <f t="shared" si="991"/>
        <v>-40077.64</v>
      </c>
      <c r="X1719" s="13">
        <f t="shared" si="992"/>
        <v>-4500</v>
      </c>
      <c r="Y1719" s="43">
        <f t="shared" si="993"/>
        <v>-0.61943802163833073</v>
      </c>
      <c r="Z1719" s="49"/>
      <c r="AA1719" s="24"/>
    </row>
    <row r="1720" spans="1:27" s="13" customFormat="1" x14ac:dyDescent="0.15">
      <c r="A1720" s="12">
        <v>42906</v>
      </c>
      <c r="B1720" s="60" t="s">
        <v>3806</v>
      </c>
      <c r="C1720" s="13" t="s">
        <v>1128</v>
      </c>
      <c r="D1720" s="13" t="s">
        <v>1129</v>
      </c>
      <c r="E1720" s="13" t="s">
        <v>1130</v>
      </c>
      <c r="F1720" s="13" t="str">
        <f t="shared" si="934"/>
        <v>SH</v>
      </c>
      <c r="G1720" s="13" t="str">
        <f>VLOOKUP(LOWER(F1720)&amp;H1720,'Current pricing'!A:B,2,0)</f>
        <v>招商银行</v>
      </c>
      <c r="H1720" s="13" t="s">
        <v>1314</v>
      </c>
      <c r="I1720" s="13" t="s">
        <v>1207</v>
      </c>
      <c r="J1720" s="13" t="s">
        <v>4335</v>
      </c>
      <c r="K1720" s="13">
        <v>1000</v>
      </c>
      <c r="L1720" s="13">
        <v>1</v>
      </c>
      <c r="M1720" s="13">
        <v>21</v>
      </c>
      <c r="N1720" s="13">
        <f t="shared" si="987"/>
        <v>21000</v>
      </c>
      <c r="O1720" s="13">
        <f t="shared" si="988"/>
        <v>21000</v>
      </c>
      <c r="P1720" s="19">
        <f t="shared" si="935"/>
        <v>0.42000000000000004</v>
      </c>
      <c r="Q1720" s="19">
        <f t="shared" si="951"/>
        <v>5</v>
      </c>
      <c r="R1720" s="13">
        <f t="shared" si="936"/>
        <v>0</v>
      </c>
      <c r="S1720" s="19">
        <f t="shared" si="989"/>
        <v>-21005.42</v>
      </c>
      <c r="T1720" s="13">
        <f t="shared" si="990"/>
        <v>-21.005419999999997</v>
      </c>
      <c r="U1720" s="13">
        <f>IF(ISNA(VLOOKUP(LOWER(F1720)&amp;H1720,Prices!A:C,3,0)),0,VLOOKUP(LOWER(F1720)&amp;H1720,Prices!A:C,3,0))</f>
        <v>27.06</v>
      </c>
      <c r="V1720" s="13">
        <f>IF(ISNA(VLOOKUP(LOWER(F1720)&amp;H1720,Prices!A:C,2,0)),0,VLOOKUP(LOWER(F1720)&amp;H1720,Prices!A:C,2,0))</f>
        <v>26.61</v>
      </c>
      <c r="W1720" s="13">
        <f t="shared" si="991"/>
        <v>5604.5800000000017</v>
      </c>
      <c r="X1720" s="13">
        <f t="shared" si="992"/>
        <v>-449.99999999999932</v>
      </c>
      <c r="Y1720" s="43">
        <f t="shared" si="993"/>
        <v>0.26688476190476201</v>
      </c>
      <c r="Z1720" s="49"/>
      <c r="AA1720" s="24"/>
    </row>
    <row r="1721" spans="1:27" s="13" customFormat="1" x14ac:dyDescent="0.15">
      <c r="A1721" s="12">
        <v>42906</v>
      </c>
      <c r="B1721" s="60" t="s">
        <v>3807</v>
      </c>
      <c r="C1721" s="13" t="s">
        <v>1128</v>
      </c>
      <c r="D1721" s="13" t="s">
        <v>1129</v>
      </c>
      <c r="E1721" s="13" t="s">
        <v>1130</v>
      </c>
      <c r="F1721" s="13" t="str">
        <f t="shared" si="934"/>
        <v>SH</v>
      </c>
      <c r="G1721" s="13" t="str">
        <f>VLOOKUP(LOWER(F1721)&amp;H1721,'Current pricing'!A:B,2,0)</f>
        <v>招商银行</v>
      </c>
      <c r="H1721" s="13" t="s">
        <v>1314</v>
      </c>
      <c r="I1721" s="13" t="s">
        <v>1207</v>
      </c>
      <c r="J1721" s="13" t="s">
        <v>4335</v>
      </c>
      <c r="K1721" s="13">
        <v>1000</v>
      </c>
      <c r="L1721" s="13">
        <v>1</v>
      </c>
      <c r="M1721" s="13">
        <v>20.96</v>
      </c>
      <c r="N1721" s="13">
        <f t="shared" si="987"/>
        <v>20960</v>
      </c>
      <c r="O1721" s="13">
        <f t="shared" si="988"/>
        <v>20960</v>
      </c>
      <c r="P1721" s="19">
        <f t="shared" si="935"/>
        <v>0.41920000000000002</v>
      </c>
      <c r="Q1721" s="19">
        <f t="shared" si="951"/>
        <v>5</v>
      </c>
      <c r="R1721" s="13">
        <f t="shared" si="936"/>
        <v>0</v>
      </c>
      <c r="S1721" s="19">
        <f t="shared" si="989"/>
        <v>-20965.4192</v>
      </c>
      <c r="T1721" s="13">
        <f t="shared" si="990"/>
        <v>-20.965419199999999</v>
      </c>
      <c r="U1721" s="13">
        <f>IF(ISNA(VLOOKUP(LOWER(F1721)&amp;H1721,Prices!A:C,3,0)),0,VLOOKUP(LOWER(F1721)&amp;H1721,Prices!A:C,3,0))</f>
        <v>27.06</v>
      </c>
      <c r="V1721" s="13">
        <f>IF(ISNA(VLOOKUP(LOWER(F1721)&amp;H1721,Prices!A:C,2,0)),0,VLOOKUP(LOWER(F1721)&amp;H1721,Prices!A:C,2,0))</f>
        <v>26.61</v>
      </c>
      <c r="W1721" s="13">
        <f t="shared" si="991"/>
        <v>5644.5807999999997</v>
      </c>
      <c r="X1721" s="13">
        <f t="shared" si="992"/>
        <v>-449.99999999999932</v>
      </c>
      <c r="Y1721" s="43">
        <f t="shared" si="993"/>
        <v>0.26930251908396946</v>
      </c>
      <c r="Z1721" s="49"/>
      <c r="AA1721" s="24"/>
    </row>
    <row r="1722" spans="1:27" s="13" customFormat="1" x14ac:dyDescent="0.15">
      <c r="A1722" s="12">
        <v>42906</v>
      </c>
      <c r="B1722" s="60" t="s">
        <v>3808</v>
      </c>
      <c r="C1722" s="13" t="s">
        <v>1128</v>
      </c>
      <c r="D1722" s="13" t="s">
        <v>1129</v>
      </c>
      <c r="E1722" s="13" t="s">
        <v>1130</v>
      </c>
      <c r="F1722" s="13" t="str">
        <f t="shared" si="934"/>
        <v>SZ</v>
      </c>
      <c r="G1722" s="13" t="str">
        <f>VLOOKUP(LOWER(F1722)&amp;H1722,'Current pricing'!A:B,2,0)</f>
        <v>格力电器</v>
      </c>
      <c r="H1722" s="13" t="s">
        <v>1255</v>
      </c>
      <c r="I1722" s="13" t="s">
        <v>1206</v>
      </c>
      <c r="J1722" s="13" t="s">
        <v>4335</v>
      </c>
      <c r="K1722" s="13">
        <v>-1700</v>
      </c>
      <c r="L1722" s="13">
        <v>1</v>
      </c>
      <c r="M1722" s="13">
        <v>37.61</v>
      </c>
      <c r="N1722" s="13">
        <f t="shared" si="987"/>
        <v>-63937</v>
      </c>
      <c r="O1722" s="13">
        <f t="shared" si="988"/>
        <v>63937</v>
      </c>
      <c r="P1722" s="19">
        <f t="shared" si="935"/>
        <v>0</v>
      </c>
      <c r="Q1722" s="19">
        <f t="shared" si="951"/>
        <v>12.7874</v>
      </c>
      <c r="R1722" s="13">
        <f t="shared" si="936"/>
        <v>63.94</v>
      </c>
      <c r="S1722" s="19">
        <f t="shared" si="989"/>
        <v>63860.272599999997</v>
      </c>
      <c r="T1722" s="13">
        <f t="shared" si="990"/>
        <v>-37.564866235294119</v>
      </c>
      <c r="U1722" s="13">
        <f>IF(ISNA(VLOOKUP(LOWER(F1722)&amp;H1722,Prices!A:C,3,0)),0,VLOOKUP(LOWER(F1722)&amp;H1722,Prices!A:C,3,0))</f>
        <v>41.83</v>
      </c>
      <c r="V1722" s="13">
        <f>IF(ISNA(VLOOKUP(LOWER(F1722)&amp;H1722,Prices!A:C,2,0)),0,VLOOKUP(LOWER(F1722)&amp;H1722,Prices!A:C,2,0))</f>
        <v>43.53</v>
      </c>
      <c r="W1722" s="13">
        <f t="shared" si="991"/>
        <v>-10140.7274</v>
      </c>
      <c r="X1722" s="13">
        <f t="shared" si="992"/>
        <v>-2890.000000000005</v>
      </c>
      <c r="Y1722" s="43">
        <f t="shared" si="993"/>
        <v>-0.15860499241440792</v>
      </c>
      <c r="Z1722" s="49"/>
      <c r="AA1722" s="24"/>
    </row>
    <row r="1723" spans="1:27" s="13" customFormat="1" x14ac:dyDescent="0.15">
      <c r="A1723" s="12">
        <v>42906</v>
      </c>
      <c r="B1723" s="60" t="s">
        <v>3809</v>
      </c>
      <c r="C1723" s="13" t="s">
        <v>1128</v>
      </c>
      <c r="D1723" s="13" t="s">
        <v>1129</v>
      </c>
      <c r="E1723" s="13" t="s">
        <v>1130</v>
      </c>
      <c r="F1723" s="13" t="str">
        <f t="shared" si="934"/>
        <v>SH</v>
      </c>
      <c r="G1723" s="13" t="str">
        <f>VLOOKUP(LOWER(F1723)&amp;H1723,'Current pricing'!A:B,2,0)</f>
        <v>招商银行</v>
      </c>
      <c r="H1723" s="13" t="s">
        <v>1314</v>
      </c>
      <c r="I1723" s="13" t="s">
        <v>1207</v>
      </c>
      <c r="J1723" s="13" t="s">
        <v>4335</v>
      </c>
      <c r="K1723" s="13">
        <v>1000</v>
      </c>
      <c r="L1723" s="13">
        <v>1</v>
      </c>
      <c r="M1723" s="13">
        <v>20.99</v>
      </c>
      <c r="N1723" s="13">
        <f t="shared" si="987"/>
        <v>20990</v>
      </c>
      <c r="O1723" s="13">
        <f t="shared" si="988"/>
        <v>20990</v>
      </c>
      <c r="P1723" s="19">
        <f t="shared" si="935"/>
        <v>0.41980000000000006</v>
      </c>
      <c r="Q1723" s="19">
        <f t="shared" si="951"/>
        <v>5</v>
      </c>
      <c r="R1723" s="13">
        <f t="shared" si="936"/>
        <v>0</v>
      </c>
      <c r="S1723" s="19">
        <f t="shared" si="989"/>
        <v>-20995.4198</v>
      </c>
      <c r="T1723" s="13">
        <f t="shared" si="990"/>
        <v>-20.995419800000001</v>
      </c>
      <c r="U1723" s="13">
        <f>IF(ISNA(VLOOKUP(LOWER(F1723)&amp;H1723,Prices!A:C,3,0)),0,VLOOKUP(LOWER(F1723)&amp;H1723,Prices!A:C,3,0))</f>
        <v>27.06</v>
      </c>
      <c r="V1723" s="13">
        <f>IF(ISNA(VLOOKUP(LOWER(F1723)&amp;H1723,Prices!A:C,2,0)),0,VLOOKUP(LOWER(F1723)&amp;H1723,Prices!A:C,2,0))</f>
        <v>26.61</v>
      </c>
      <c r="W1723" s="13">
        <f t="shared" si="991"/>
        <v>5614.5801999999985</v>
      </c>
      <c r="X1723" s="13">
        <f t="shared" si="992"/>
        <v>-449.99999999999932</v>
      </c>
      <c r="Y1723" s="43">
        <f t="shared" si="993"/>
        <v>0.26748833730347776</v>
      </c>
      <c r="Z1723" s="49"/>
      <c r="AA1723" s="24"/>
    </row>
    <row r="1724" spans="1:27" s="8" customFormat="1" x14ac:dyDescent="0.15">
      <c r="A1724" s="6">
        <v>42906</v>
      </c>
      <c r="B1724" s="67" t="s">
        <v>3810</v>
      </c>
      <c r="C1724" s="8" t="s">
        <v>1128</v>
      </c>
      <c r="D1724" s="13" t="s">
        <v>1129</v>
      </c>
      <c r="E1724" s="13" t="s">
        <v>1130</v>
      </c>
      <c r="F1724" s="8" t="str">
        <f t="shared" si="934"/>
        <v>SH</v>
      </c>
      <c r="G1724" s="8" t="str">
        <f>VLOOKUP(LOWER(F1724)&amp;H1724,'Current pricing'!A:B,2,0)</f>
        <v>中国人寿</v>
      </c>
      <c r="H1724" s="8" t="s">
        <v>1938</v>
      </c>
      <c r="I1724" s="8" t="s">
        <v>1207</v>
      </c>
      <c r="J1724" s="8" t="s">
        <v>3986</v>
      </c>
      <c r="K1724" s="8">
        <v>1800</v>
      </c>
      <c r="L1724" s="8">
        <v>1</v>
      </c>
      <c r="M1724" s="8">
        <v>26.42</v>
      </c>
      <c r="N1724" s="8">
        <f t="shared" si="987"/>
        <v>47556</v>
      </c>
      <c r="O1724" s="8">
        <f t="shared" si="988"/>
        <v>47556</v>
      </c>
      <c r="P1724" s="56">
        <f t="shared" si="935"/>
        <v>0.95112000000000008</v>
      </c>
      <c r="Q1724" s="56">
        <f t="shared" si="951"/>
        <v>9.5112000000000005</v>
      </c>
      <c r="R1724" s="8">
        <f t="shared" si="936"/>
        <v>0</v>
      </c>
      <c r="S1724" s="56">
        <f t="shared" si="989"/>
        <v>-47566.462319999999</v>
      </c>
      <c r="T1724" s="8">
        <f t="shared" si="990"/>
        <v>-26.425812399999998</v>
      </c>
      <c r="U1724" s="8">
        <f>IF(ISNA(VLOOKUP(LOWER(F1724)&amp;H1724,Prices!A:C,3,0)),0,VLOOKUP(LOWER(F1724)&amp;H1724,Prices!A:C,3,0))</f>
        <v>33.08</v>
      </c>
      <c r="V1724" s="8">
        <f>IF(ISNA(VLOOKUP(LOWER(F1724)&amp;H1724,Prices!A:C,2,0)),0,VLOOKUP(LOWER(F1724)&amp;H1724,Prices!A:C,2,0))</f>
        <v>32.520000000000003</v>
      </c>
      <c r="W1724" s="8">
        <f t="shared" si="991"/>
        <v>10969.537680000009</v>
      </c>
      <c r="X1724" s="8">
        <f t="shared" si="992"/>
        <v>-1007.9999999999914</v>
      </c>
      <c r="Y1724" s="57">
        <f t="shared" si="993"/>
        <v>0.23066569265707815</v>
      </c>
      <c r="Z1724" s="58"/>
      <c r="AA1724" s="59"/>
    </row>
    <row r="1725" spans="1:27" s="8" customFormat="1" x14ac:dyDescent="0.15">
      <c r="A1725" s="6">
        <v>42906</v>
      </c>
      <c r="B1725" s="67" t="s">
        <v>3811</v>
      </c>
      <c r="C1725" s="8" t="s">
        <v>1128</v>
      </c>
      <c r="D1725" s="13" t="s">
        <v>1129</v>
      </c>
      <c r="E1725" s="13" t="s">
        <v>1130</v>
      </c>
      <c r="F1725" s="8" t="str">
        <f t="shared" si="934"/>
        <v>SH</v>
      </c>
      <c r="G1725" s="8" t="str">
        <f>VLOOKUP(LOWER(F1725)&amp;H1725,'Current pricing'!A:B,2,0)</f>
        <v>中国人寿</v>
      </c>
      <c r="H1725" s="8" t="s">
        <v>1938</v>
      </c>
      <c r="I1725" s="8" t="s">
        <v>1207</v>
      </c>
      <c r="J1725" s="8" t="s">
        <v>3986</v>
      </c>
      <c r="K1725" s="8">
        <v>1800</v>
      </c>
      <c r="L1725" s="8">
        <v>1</v>
      </c>
      <c r="M1725" s="8">
        <v>26.43</v>
      </c>
      <c r="N1725" s="8">
        <f t="shared" si="987"/>
        <v>47574</v>
      </c>
      <c r="O1725" s="8">
        <f t="shared" si="988"/>
        <v>47574</v>
      </c>
      <c r="P1725" s="56">
        <f t="shared" si="935"/>
        <v>0.9514800000000001</v>
      </c>
      <c r="Q1725" s="56">
        <f t="shared" si="951"/>
        <v>9.514800000000001</v>
      </c>
      <c r="R1725" s="8">
        <f t="shared" si="936"/>
        <v>0</v>
      </c>
      <c r="S1725" s="56">
        <f t="shared" si="989"/>
        <v>-47584.466280000001</v>
      </c>
      <c r="T1725" s="8">
        <f t="shared" si="990"/>
        <v>-26.4358146</v>
      </c>
      <c r="U1725" s="8">
        <f>IF(ISNA(VLOOKUP(LOWER(F1725)&amp;H1725,Prices!A:C,3,0)),0,VLOOKUP(LOWER(F1725)&amp;H1725,Prices!A:C,3,0))</f>
        <v>33.08</v>
      </c>
      <c r="V1725" s="8">
        <f>IF(ISNA(VLOOKUP(LOWER(F1725)&amp;H1725,Prices!A:C,2,0)),0,VLOOKUP(LOWER(F1725)&amp;H1725,Prices!A:C,2,0))</f>
        <v>32.520000000000003</v>
      </c>
      <c r="W1725" s="8">
        <f t="shared" si="991"/>
        <v>10951.533720000005</v>
      </c>
      <c r="X1725" s="8">
        <f t="shared" si="992"/>
        <v>-1007.9999999999914</v>
      </c>
      <c r="Y1725" s="57">
        <f t="shared" si="993"/>
        <v>0.23019997729852451</v>
      </c>
      <c r="Z1725" s="58"/>
      <c r="AA1725" s="59"/>
    </row>
    <row r="1726" spans="1:27" s="13" customFormat="1" x14ac:dyDescent="0.15">
      <c r="A1726" s="12">
        <v>42907</v>
      </c>
      <c r="B1726" s="60" t="s">
        <v>2382</v>
      </c>
      <c r="C1726" s="13" t="s">
        <v>1128</v>
      </c>
      <c r="D1726" s="13" t="s">
        <v>1129</v>
      </c>
      <c r="E1726" s="13" t="s">
        <v>1130</v>
      </c>
      <c r="F1726" s="13" t="str">
        <f t="shared" si="934"/>
        <v>SH</v>
      </c>
      <c r="G1726" s="13" t="str">
        <f>VLOOKUP(LOWER(F1726)&amp;H1726,'Current pricing'!A:B,2,0)</f>
        <v>上汽集团</v>
      </c>
      <c r="H1726" s="13" t="s">
        <v>3609</v>
      </c>
      <c r="I1726" s="13" t="s">
        <v>1206</v>
      </c>
      <c r="J1726" s="13" t="s">
        <v>4335</v>
      </c>
      <c r="K1726" s="13">
        <v>-2200</v>
      </c>
      <c r="L1726" s="13">
        <v>1</v>
      </c>
      <c r="M1726" s="13">
        <v>29.96</v>
      </c>
      <c r="N1726" s="13">
        <f t="shared" ref="N1726:N1749" si="994">K1726*M1726</f>
        <v>-65912</v>
      </c>
      <c r="O1726" s="13">
        <f t="shared" ref="O1726:O1749" si="995">ABS(N1726)</f>
        <v>65912</v>
      </c>
      <c r="P1726" s="19">
        <f t="shared" si="935"/>
        <v>1.3182400000000001</v>
      </c>
      <c r="Q1726" s="19">
        <f t="shared" si="951"/>
        <v>13.182400000000001</v>
      </c>
      <c r="R1726" s="13">
        <f t="shared" si="936"/>
        <v>65.91</v>
      </c>
      <c r="S1726" s="19">
        <f t="shared" ref="S1726:S1749" si="996">-(N1726+P1726+Q1726+R1726)</f>
        <v>65831.589359999998</v>
      </c>
      <c r="T1726" s="13">
        <f t="shared" ref="T1726:T1749" si="997">S1726/K1726</f>
        <v>-29.923449709090907</v>
      </c>
      <c r="U1726" s="13">
        <f>IF(ISNA(VLOOKUP(LOWER(F1726)&amp;H1726,Prices!A:C,3,0)),0,VLOOKUP(LOWER(F1726)&amp;H1726,Prices!A:C,3,0))</f>
        <v>30.89</v>
      </c>
      <c r="V1726" s="13">
        <f>IF(ISNA(VLOOKUP(LOWER(F1726)&amp;H1726,Prices!A:C,2,0)),0,VLOOKUP(LOWER(F1726)&amp;H1726,Prices!A:C,2,0))</f>
        <v>30.92</v>
      </c>
      <c r="W1726" s="13">
        <f t="shared" ref="W1726:W1749" si="998">IF(I1726="B",(V1726+T1726)*K1726,(V1726+T1726)*K1726)</f>
        <v>-2192.4106400000092</v>
      </c>
      <c r="X1726" s="13">
        <f t="shared" ref="X1726:X1749" si="999">K1726*(V1726-U1726)</f>
        <v>-66.000000000002501</v>
      </c>
      <c r="Y1726" s="43">
        <f t="shared" ref="Y1726:Y1749" si="1000">W1726/O1726</f>
        <v>-3.3262693288020527E-2</v>
      </c>
      <c r="Z1726" s="49">
        <v>-528</v>
      </c>
      <c r="AA1726" s="24"/>
    </row>
    <row r="1727" spans="1:27" s="13" customFormat="1" x14ac:dyDescent="0.15">
      <c r="A1727" s="12">
        <v>42907</v>
      </c>
      <c r="B1727" s="60" t="s">
        <v>3695</v>
      </c>
      <c r="C1727" s="13" t="s">
        <v>1128</v>
      </c>
      <c r="D1727" s="13" t="s">
        <v>1129</v>
      </c>
      <c r="E1727" s="13" t="s">
        <v>1130</v>
      </c>
      <c r="F1727" s="13" t="str">
        <f t="shared" si="934"/>
        <v>SH</v>
      </c>
      <c r="G1727" s="13" t="str">
        <f>VLOOKUP(LOWER(F1727)&amp;H1727,'Current pricing'!A:B,2,0)</f>
        <v>招商银行</v>
      </c>
      <c r="H1727" s="13" t="s">
        <v>1314</v>
      </c>
      <c r="I1727" s="13" t="s">
        <v>1206</v>
      </c>
      <c r="J1727" s="13" t="s">
        <v>4335</v>
      </c>
      <c r="K1727" s="13">
        <v>-2000</v>
      </c>
      <c r="L1727" s="13">
        <v>1</v>
      </c>
      <c r="M1727" s="13">
        <v>21.32</v>
      </c>
      <c r="N1727" s="13">
        <f t="shared" si="994"/>
        <v>-42640</v>
      </c>
      <c r="O1727" s="13">
        <f t="shared" si="995"/>
        <v>42640</v>
      </c>
      <c r="P1727" s="19">
        <f t="shared" si="935"/>
        <v>0.85280000000000011</v>
      </c>
      <c r="Q1727" s="19">
        <f t="shared" si="951"/>
        <v>8.5280000000000005</v>
      </c>
      <c r="R1727" s="13">
        <f t="shared" si="936"/>
        <v>42.64</v>
      </c>
      <c r="S1727" s="19">
        <f t="shared" si="996"/>
        <v>42587.979200000002</v>
      </c>
      <c r="T1727" s="13">
        <f t="shared" si="997"/>
        <v>-21.2939896</v>
      </c>
      <c r="U1727" s="13">
        <f>IF(ISNA(VLOOKUP(LOWER(F1727)&amp;H1727,Prices!A:C,3,0)),0,VLOOKUP(LOWER(F1727)&amp;H1727,Prices!A:C,3,0))</f>
        <v>27.06</v>
      </c>
      <c r="V1727" s="13">
        <f>IF(ISNA(VLOOKUP(LOWER(F1727)&amp;H1727,Prices!A:C,2,0)),0,VLOOKUP(LOWER(F1727)&amp;H1727,Prices!A:C,2,0))</f>
        <v>26.61</v>
      </c>
      <c r="W1727" s="13">
        <f t="shared" si="998"/>
        <v>-10632.0208</v>
      </c>
      <c r="X1727" s="13">
        <f t="shared" si="999"/>
        <v>899.99999999999864</v>
      </c>
      <c r="Y1727" s="43">
        <f t="shared" si="1000"/>
        <v>-0.24934382739212008</v>
      </c>
      <c r="Z1727" s="49">
        <v>-888</v>
      </c>
      <c r="AA1727" s="24"/>
    </row>
    <row r="1728" spans="1:27" s="13" customFormat="1" x14ac:dyDescent="0.15">
      <c r="A1728" s="12">
        <v>42907</v>
      </c>
      <c r="B1728" s="60" t="s">
        <v>3815</v>
      </c>
      <c r="C1728" s="13" t="s">
        <v>1128</v>
      </c>
      <c r="D1728" s="13" t="s">
        <v>1129</v>
      </c>
      <c r="E1728" s="13" t="s">
        <v>1130</v>
      </c>
      <c r="F1728" s="13" t="str">
        <f t="shared" si="934"/>
        <v>SH</v>
      </c>
      <c r="G1728" s="13" t="str">
        <f>VLOOKUP(LOWER(F1728)&amp;H1728,'Current pricing'!A:B,2,0)</f>
        <v>招商银行</v>
      </c>
      <c r="H1728" s="13" t="s">
        <v>1314</v>
      </c>
      <c r="I1728" s="13" t="s">
        <v>1206</v>
      </c>
      <c r="J1728" s="13" t="s">
        <v>4335</v>
      </c>
      <c r="K1728" s="13">
        <v>-4000</v>
      </c>
      <c r="L1728" s="13">
        <v>1</v>
      </c>
      <c r="M1728" s="13">
        <v>21.32</v>
      </c>
      <c r="N1728" s="13">
        <f t="shared" si="994"/>
        <v>-85280</v>
      </c>
      <c r="O1728" s="13">
        <f t="shared" si="995"/>
        <v>85280</v>
      </c>
      <c r="P1728" s="19">
        <f t="shared" si="935"/>
        <v>1.7056000000000002</v>
      </c>
      <c r="Q1728" s="19">
        <f t="shared" si="951"/>
        <v>17.056000000000001</v>
      </c>
      <c r="R1728" s="13">
        <f t="shared" si="936"/>
        <v>85.28</v>
      </c>
      <c r="S1728" s="19">
        <f t="shared" si="996"/>
        <v>85175.958400000003</v>
      </c>
      <c r="T1728" s="13">
        <f t="shared" si="997"/>
        <v>-21.2939896</v>
      </c>
      <c r="U1728" s="13">
        <f>IF(ISNA(VLOOKUP(LOWER(F1728)&amp;H1728,Prices!A:C,3,0)),0,VLOOKUP(LOWER(F1728)&amp;H1728,Prices!A:C,3,0))</f>
        <v>27.06</v>
      </c>
      <c r="V1728" s="13">
        <f>IF(ISNA(VLOOKUP(LOWER(F1728)&amp;H1728,Prices!A:C,2,0)),0,VLOOKUP(LOWER(F1728)&amp;H1728,Prices!A:C,2,0))</f>
        <v>26.61</v>
      </c>
      <c r="W1728" s="13">
        <f t="shared" si="998"/>
        <v>-21264.0416</v>
      </c>
      <c r="X1728" s="13">
        <f t="shared" si="999"/>
        <v>1799.9999999999973</v>
      </c>
      <c r="Y1728" s="43">
        <f t="shared" si="1000"/>
        <v>-0.24934382739212008</v>
      </c>
      <c r="Z1728" s="49">
        <v>0</v>
      </c>
      <c r="AA1728" s="24"/>
    </row>
    <row r="1729" spans="1:27" s="8" customFormat="1" x14ac:dyDescent="0.15">
      <c r="A1729" s="6">
        <v>42907</v>
      </c>
      <c r="B1729" s="67" t="s">
        <v>3816</v>
      </c>
      <c r="C1729" s="8" t="s">
        <v>1128</v>
      </c>
      <c r="D1729" s="13" t="s">
        <v>1129</v>
      </c>
      <c r="E1729" s="13" t="s">
        <v>1130</v>
      </c>
      <c r="F1729" s="8" t="str">
        <f t="shared" si="934"/>
        <v>SH</v>
      </c>
      <c r="G1729" s="8" t="str">
        <f>VLOOKUP(LOWER(F1729)&amp;H1729,'Current pricing'!A:B,2,0)</f>
        <v>福耀玻璃</v>
      </c>
      <c r="H1729" s="8" t="s">
        <v>2063</v>
      </c>
      <c r="I1729" s="8" t="s">
        <v>1206</v>
      </c>
      <c r="J1729" s="8" t="s">
        <v>3986</v>
      </c>
      <c r="K1729" s="8">
        <v>-2400</v>
      </c>
      <c r="L1729" s="8">
        <v>1</v>
      </c>
      <c r="M1729" s="8">
        <v>26.44</v>
      </c>
      <c r="N1729" s="8">
        <f t="shared" si="994"/>
        <v>-63456</v>
      </c>
      <c r="O1729" s="8">
        <f t="shared" si="995"/>
        <v>63456</v>
      </c>
      <c r="P1729" s="56">
        <f t="shared" si="935"/>
        <v>1.26912</v>
      </c>
      <c r="Q1729" s="56">
        <f t="shared" si="951"/>
        <v>12.6912</v>
      </c>
      <c r="R1729" s="8">
        <f t="shared" si="936"/>
        <v>63.46</v>
      </c>
      <c r="S1729" s="56">
        <f t="shared" si="996"/>
        <v>63378.579680000003</v>
      </c>
      <c r="T1729" s="8">
        <f t="shared" si="997"/>
        <v>-26.407741533333333</v>
      </c>
      <c r="U1729" s="8">
        <f>IF(ISNA(VLOOKUP(LOWER(F1729)&amp;H1729,Prices!A:C,3,0)),0,VLOOKUP(LOWER(F1729)&amp;H1729,Prices!A:C,3,0))</f>
        <v>27.09</v>
      </c>
      <c r="V1729" s="8">
        <f>IF(ISNA(VLOOKUP(LOWER(F1729)&amp;H1729,Prices!A:C,2,0)),0,VLOOKUP(LOWER(F1729)&amp;H1729,Prices!A:C,2,0))</f>
        <v>27.8</v>
      </c>
      <c r="W1729" s="8">
        <f t="shared" si="998"/>
        <v>-3341.4203200000029</v>
      </c>
      <c r="X1729" s="8">
        <f t="shared" si="999"/>
        <v>-1704.000000000002</v>
      </c>
      <c r="Y1729" s="57">
        <f t="shared" si="1000"/>
        <v>-5.2657279374684868E-2</v>
      </c>
      <c r="Z1729" s="58"/>
      <c r="AA1729" s="59"/>
    </row>
    <row r="1730" spans="1:27" s="13" customFormat="1" x14ac:dyDescent="0.15">
      <c r="A1730" s="12">
        <v>42907</v>
      </c>
      <c r="B1730" s="60" t="s">
        <v>2436</v>
      </c>
      <c r="C1730" s="13" t="s">
        <v>1128</v>
      </c>
      <c r="D1730" s="13" t="s">
        <v>1129</v>
      </c>
      <c r="E1730" s="13" t="s">
        <v>1130</v>
      </c>
      <c r="F1730" s="13" t="str">
        <f t="shared" si="934"/>
        <v>SZ</v>
      </c>
      <c r="G1730" s="13" t="str">
        <f>VLOOKUP(LOWER(F1730)&amp;H1730,'Current pricing'!A:B,2,0)</f>
        <v>海康威视</v>
      </c>
      <c r="H1730" s="13" t="s">
        <v>1504</v>
      </c>
      <c r="I1730" s="13" t="s">
        <v>1206</v>
      </c>
      <c r="J1730" s="13" t="s">
        <v>4335</v>
      </c>
      <c r="K1730" s="13">
        <v>-2000</v>
      </c>
      <c r="L1730" s="13">
        <v>1</v>
      </c>
      <c r="M1730" s="13">
        <v>31.08</v>
      </c>
      <c r="N1730" s="13">
        <f t="shared" si="994"/>
        <v>-62160</v>
      </c>
      <c r="O1730" s="13">
        <f t="shared" si="995"/>
        <v>62160</v>
      </c>
      <c r="P1730" s="19">
        <f t="shared" si="935"/>
        <v>0</v>
      </c>
      <c r="Q1730" s="19">
        <f t="shared" si="951"/>
        <v>12.432</v>
      </c>
      <c r="R1730" s="13">
        <f t="shared" si="936"/>
        <v>62.16</v>
      </c>
      <c r="S1730" s="19">
        <f t="shared" si="996"/>
        <v>62085.407999999996</v>
      </c>
      <c r="T1730" s="13">
        <f t="shared" si="997"/>
        <v>-31.042703999999997</v>
      </c>
      <c r="U1730" s="13">
        <f>IF(ISNA(VLOOKUP(LOWER(F1730)&amp;H1730,Prices!A:C,3,0)),0,VLOOKUP(LOWER(F1730)&amp;H1730,Prices!A:C,3,0))</f>
        <v>38.950000000000003</v>
      </c>
      <c r="V1730" s="13">
        <f>IF(ISNA(VLOOKUP(LOWER(F1730)&amp;H1730,Prices!A:C,2,0)),0,VLOOKUP(LOWER(F1730)&amp;H1730,Prices!A:C,2,0))</f>
        <v>39.9</v>
      </c>
      <c r="W1730" s="13">
        <f t="shared" si="998"/>
        <v>-17714.592000000004</v>
      </c>
      <c r="X1730" s="13">
        <f t="shared" si="999"/>
        <v>-1899.9999999999914</v>
      </c>
      <c r="Y1730" s="43">
        <f t="shared" si="1000"/>
        <v>-0.28498378378378386</v>
      </c>
      <c r="Z1730" s="49"/>
      <c r="AA1730" s="24"/>
    </row>
    <row r="1731" spans="1:27" s="13" customFormat="1" x14ac:dyDescent="0.15">
      <c r="A1731" s="12">
        <v>42907</v>
      </c>
      <c r="B1731" s="60" t="s">
        <v>1926</v>
      </c>
      <c r="C1731" s="13" t="s">
        <v>1128</v>
      </c>
      <c r="D1731" s="13" t="s">
        <v>1129</v>
      </c>
      <c r="E1731" s="13" t="s">
        <v>1130</v>
      </c>
      <c r="F1731" s="13" t="str">
        <f t="shared" ref="F1731:F1794" si="1001">IF(OR(LEFT(H1731,1)="6",H1731="510050"),"SH","SZ")</f>
        <v>SZ</v>
      </c>
      <c r="G1731" s="13" t="str">
        <f>VLOOKUP(LOWER(F1731)&amp;H1731,'Current pricing'!A:B,2,0)</f>
        <v>海康威视</v>
      </c>
      <c r="H1731" s="13" t="s">
        <v>1504</v>
      </c>
      <c r="I1731" s="13" t="s">
        <v>1206</v>
      </c>
      <c r="J1731" s="13" t="s">
        <v>4335</v>
      </c>
      <c r="K1731" s="13">
        <v>-2500</v>
      </c>
      <c r="L1731" s="13">
        <v>1</v>
      </c>
      <c r="M1731" s="13">
        <v>31.05</v>
      </c>
      <c r="N1731" s="13">
        <f t="shared" si="994"/>
        <v>-77625</v>
      </c>
      <c r="O1731" s="13">
        <f t="shared" si="995"/>
        <v>77625</v>
      </c>
      <c r="P1731" s="19">
        <f t="shared" ref="P1731:P1794" si="1002">IF(H1731="510050",0,IF(F1731="SZ",0,ABS(N1731*0.2%%)))</f>
        <v>0</v>
      </c>
      <c r="Q1731" s="19">
        <f t="shared" si="951"/>
        <v>15.525</v>
      </c>
      <c r="R1731" s="13">
        <f t="shared" ref="R1731:R1794" si="1003">IF(H1731="510050",0,ROUND(IF(OR(I1731="B",I1731="D"),0,ABS(N1731*0.001)),2))</f>
        <v>77.63</v>
      </c>
      <c r="S1731" s="19">
        <f t="shared" si="996"/>
        <v>77531.845000000001</v>
      </c>
      <c r="T1731" s="13">
        <f t="shared" si="997"/>
        <v>-31.012737999999999</v>
      </c>
      <c r="U1731" s="13">
        <f>IF(ISNA(VLOOKUP(LOWER(F1731)&amp;H1731,Prices!A:C,3,0)),0,VLOOKUP(LOWER(F1731)&amp;H1731,Prices!A:C,3,0))</f>
        <v>38.950000000000003</v>
      </c>
      <c r="V1731" s="13">
        <f>IF(ISNA(VLOOKUP(LOWER(F1731)&amp;H1731,Prices!A:C,2,0)),0,VLOOKUP(LOWER(F1731)&amp;H1731,Prices!A:C,2,0))</f>
        <v>39.9</v>
      </c>
      <c r="W1731" s="13">
        <f t="shared" si="998"/>
        <v>-22218.154999999999</v>
      </c>
      <c r="X1731" s="13">
        <f t="shared" si="999"/>
        <v>-2374.9999999999895</v>
      </c>
      <c r="Y1731" s="43">
        <f t="shared" si="1000"/>
        <v>-0.28622421900161027</v>
      </c>
      <c r="Z1731" s="49"/>
      <c r="AA1731" s="24"/>
    </row>
    <row r="1732" spans="1:27" s="8" customFormat="1" x14ac:dyDescent="0.15">
      <c r="A1732" s="6">
        <v>42907</v>
      </c>
      <c r="B1732" s="67" t="s">
        <v>3817</v>
      </c>
      <c r="C1732" s="8" t="s">
        <v>1128</v>
      </c>
      <c r="D1732" s="13" t="s">
        <v>1129</v>
      </c>
      <c r="E1732" s="13" t="s">
        <v>1130</v>
      </c>
      <c r="F1732" s="8" t="str">
        <f t="shared" si="1001"/>
        <v>SH</v>
      </c>
      <c r="G1732" s="8" t="str">
        <f>VLOOKUP(LOWER(F1732)&amp;H1732,'Current pricing'!A:B,2,0)</f>
        <v>中国人寿</v>
      </c>
      <c r="H1732" s="8" t="s">
        <v>1938</v>
      </c>
      <c r="I1732" s="8" t="s">
        <v>1206</v>
      </c>
      <c r="J1732" s="8" t="s">
        <v>3986</v>
      </c>
      <c r="K1732" s="8">
        <v>-3300</v>
      </c>
      <c r="L1732" s="8">
        <v>1</v>
      </c>
      <c r="M1732" s="8">
        <v>26.71</v>
      </c>
      <c r="N1732" s="8">
        <f t="shared" si="994"/>
        <v>-88143</v>
      </c>
      <c r="O1732" s="8">
        <f t="shared" si="995"/>
        <v>88143</v>
      </c>
      <c r="P1732" s="56">
        <f t="shared" si="1002"/>
        <v>1.7628600000000001</v>
      </c>
      <c r="Q1732" s="56">
        <f t="shared" si="951"/>
        <v>17.628600000000002</v>
      </c>
      <c r="R1732" s="8">
        <f t="shared" si="1003"/>
        <v>88.14</v>
      </c>
      <c r="S1732" s="56">
        <f t="shared" si="996"/>
        <v>88035.468540000002</v>
      </c>
      <c r="T1732" s="8">
        <f t="shared" si="997"/>
        <v>-26.677414709090911</v>
      </c>
      <c r="U1732" s="8">
        <f>IF(ISNA(VLOOKUP(LOWER(F1732)&amp;H1732,Prices!A:C,3,0)),0,VLOOKUP(LOWER(F1732)&amp;H1732,Prices!A:C,3,0))</f>
        <v>33.08</v>
      </c>
      <c r="V1732" s="8">
        <f>IF(ISNA(VLOOKUP(LOWER(F1732)&amp;H1732,Prices!A:C,2,0)),0,VLOOKUP(LOWER(F1732)&amp;H1732,Prices!A:C,2,0))</f>
        <v>32.520000000000003</v>
      </c>
      <c r="W1732" s="8">
        <f t="shared" si="998"/>
        <v>-19280.531460000006</v>
      </c>
      <c r="X1732" s="8">
        <f t="shared" si="999"/>
        <v>1847.9999999999841</v>
      </c>
      <c r="Y1732" s="57">
        <f t="shared" si="1000"/>
        <v>-0.21874149348218241</v>
      </c>
      <c r="Z1732" s="58">
        <v>-100.8</v>
      </c>
      <c r="AA1732" s="59"/>
    </row>
    <row r="1733" spans="1:27" s="13" customFormat="1" x14ac:dyDescent="0.15">
      <c r="A1733" s="12">
        <v>42907</v>
      </c>
      <c r="B1733" s="60" t="s">
        <v>2438</v>
      </c>
      <c r="C1733" s="13" t="s">
        <v>1128</v>
      </c>
      <c r="D1733" s="13" t="s">
        <v>1129</v>
      </c>
      <c r="E1733" s="13" t="s">
        <v>1130</v>
      </c>
      <c r="F1733" s="13" t="str">
        <f t="shared" si="1001"/>
        <v>SH</v>
      </c>
      <c r="G1733" s="13" t="str">
        <f>VLOOKUP(LOWER(F1733)&amp;H1733,'Current pricing'!A:B,2,0)</f>
        <v>上汽集团</v>
      </c>
      <c r="H1733" s="13" t="s">
        <v>3609</v>
      </c>
      <c r="I1733" s="13" t="s">
        <v>1206</v>
      </c>
      <c r="J1733" s="13" t="s">
        <v>4335</v>
      </c>
      <c r="K1733" s="13">
        <v>-3200</v>
      </c>
      <c r="L1733" s="13">
        <v>1</v>
      </c>
      <c r="M1733" s="13">
        <v>29.87</v>
      </c>
      <c r="N1733" s="13">
        <f t="shared" si="994"/>
        <v>-95584</v>
      </c>
      <c r="O1733" s="13">
        <f t="shared" si="995"/>
        <v>95584</v>
      </c>
      <c r="P1733" s="19">
        <f t="shared" si="1002"/>
        <v>1.91168</v>
      </c>
      <c r="Q1733" s="19">
        <f t="shared" si="951"/>
        <v>19.116800000000001</v>
      </c>
      <c r="R1733" s="13">
        <f t="shared" si="1003"/>
        <v>95.58</v>
      </c>
      <c r="S1733" s="19">
        <f t="shared" si="996"/>
        <v>95467.39151999999</v>
      </c>
      <c r="T1733" s="13">
        <f t="shared" si="997"/>
        <v>-29.833559849999997</v>
      </c>
      <c r="U1733" s="13">
        <f>IF(ISNA(VLOOKUP(LOWER(F1733)&amp;H1733,Prices!A:C,3,0)),0,VLOOKUP(LOWER(F1733)&amp;H1733,Prices!A:C,3,0))</f>
        <v>30.89</v>
      </c>
      <c r="V1733" s="13">
        <f>IF(ISNA(VLOOKUP(LOWER(F1733)&amp;H1733,Prices!A:C,2,0)),0,VLOOKUP(LOWER(F1733)&amp;H1733,Prices!A:C,2,0))</f>
        <v>30.92</v>
      </c>
      <c r="W1733" s="13">
        <f t="shared" si="998"/>
        <v>-3476.6084800000158</v>
      </c>
      <c r="X1733" s="13">
        <f t="shared" si="999"/>
        <v>-96.000000000003638</v>
      </c>
      <c r="Y1733" s="43">
        <f t="shared" si="1000"/>
        <v>-3.6372284901238866E-2</v>
      </c>
      <c r="Z1733" s="49">
        <v>-528</v>
      </c>
      <c r="AA1733" s="24"/>
    </row>
    <row r="1734" spans="1:27" s="13" customFormat="1" x14ac:dyDescent="0.15">
      <c r="A1734" s="12">
        <v>42907</v>
      </c>
      <c r="B1734" s="60" t="s">
        <v>3818</v>
      </c>
      <c r="C1734" s="13" t="s">
        <v>1128</v>
      </c>
      <c r="D1734" s="13" t="s">
        <v>1129</v>
      </c>
      <c r="E1734" s="13" t="s">
        <v>1130</v>
      </c>
      <c r="F1734" s="13" t="str">
        <f t="shared" si="1001"/>
        <v>SZ</v>
      </c>
      <c r="G1734" s="13" t="str">
        <f>VLOOKUP(LOWER(F1734)&amp;H1734,'Current pricing'!A:B,2,0)</f>
        <v>东方财富</v>
      </c>
      <c r="H1734" s="13" t="s">
        <v>1336</v>
      </c>
      <c r="I1734" s="13" t="s">
        <v>1207</v>
      </c>
      <c r="J1734" s="13" t="s">
        <v>3947</v>
      </c>
      <c r="K1734" s="13">
        <v>4000</v>
      </c>
      <c r="L1734" s="13">
        <v>1</v>
      </c>
      <c r="M1734" s="13">
        <v>12.3</v>
      </c>
      <c r="N1734" s="13">
        <f t="shared" si="994"/>
        <v>49200</v>
      </c>
      <c r="O1734" s="13">
        <f t="shared" si="995"/>
        <v>49200</v>
      </c>
      <c r="P1734" s="19">
        <f t="shared" si="1002"/>
        <v>0</v>
      </c>
      <c r="Q1734" s="19">
        <f t="shared" si="951"/>
        <v>9.84</v>
      </c>
      <c r="R1734" s="13">
        <f t="shared" si="1003"/>
        <v>0</v>
      </c>
      <c r="S1734" s="19">
        <f t="shared" si="996"/>
        <v>-49209.84</v>
      </c>
      <c r="T1734" s="13">
        <f t="shared" si="997"/>
        <v>-12.30246</v>
      </c>
      <c r="U1734" s="13">
        <f>IF(ISNA(VLOOKUP(LOWER(F1734)&amp;H1734,Prices!A:C,3,0)),0,VLOOKUP(LOWER(F1734)&amp;H1734,Prices!A:C,3,0))</f>
        <v>12.35</v>
      </c>
      <c r="V1734" s="13">
        <f>IF(ISNA(VLOOKUP(LOWER(F1734)&amp;H1734,Prices!A:C,2,0)),0,VLOOKUP(LOWER(F1734)&amp;H1734,Prices!A:C,2,0))</f>
        <v>12.4</v>
      </c>
      <c r="W1734" s="13">
        <f t="shared" si="998"/>
        <v>390.16000000000162</v>
      </c>
      <c r="X1734" s="13">
        <f t="shared" si="999"/>
        <v>200.00000000000284</v>
      </c>
      <c r="Y1734" s="43">
        <f t="shared" si="1000"/>
        <v>7.9300813008130414E-3</v>
      </c>
      <c r="Z1734" s="49"/>
      <c r="AA1734" s="24"/>
    </row>
    <row r="1735" spans="1:27" s="13" customFormat="1" x14ac:dyDescent="0.15">
      <c r="A1735" s="12">
        <v>42907</v>
      </c>
      <c r="B1735" s="60" t="s">
        <v>3819</v>
      </c>
      <c r="C1735" s="13" t="s">
        <v>1128</v>
      </c>
      <c r="D1735" s="13" t="s">
        <v>1129</v>
      </c>
      <c r="E1735" s="13" t="s">
        <v>1130</v>
      </c>
      <c r="F1735" s="13" t="str">
        <f t="shared" si="1001"/>
        <v>SZ</v>
      </c>
      <c r="G1735" s="13" t="str">
        <f>VLOOKUP(LOWER(F1735)&amp;H1735,'Current pricing'!A:B,2,0)</f>
        <v>海康威视</v>
      </c>
      <c r="H1735" s="13" t="s">
        <v>1504</v>
      </c>
      <c r="I1735" s="13" t="s">
        <v>1206</v>
      </c>
      <c r="J1735" s="13" t="s">
        <v>4335</v>
      </c>
      <c r="K1735" s="13">
        <v>-1500</v>
      </c>
      <c r="L1735" s="13">
        <v>1</v>
      </c>
      <c r="M1735" s="13">
        <v>30.49</v>
      </c>
      <c r="N1735" s="13">
        <f t="shared" si="994"/>
        <v>-45735</v>
      </c>
      <c r="O1735" s="13">
        <f t="shared" si="995"/>
        <v>45735</v>
      </c>
      <c r="P1735" s="19">
        <f t="shared" si="1002"/>
        <v>0</v>
      </c>
      <c r="Q1735" s="19">
        <f t="shared" si="951"/>
        <v>9.1470000000000002</v>
      </c>
      <c r="R1735" s="13">
        <f t="shared" si="1003"/>
        <v>45.74</v>
      </c>
      <c r="S1735" s="19">
        <f t="shared" si="996"/>
        <v>45680.113000000005</v>
      </c>
      <c r="T1735" s="13">
        <f t="shared" si="997"/>
        <v>-30.453408666666668</v>
      </c>
      <c r="U1735" s="13">
        <f>IF(ISNA(VLOOKUP(LOWER(F1735)&amp;H1735,Prices!A:C,3,0)),0,VLOOKUP(LOWER(F1735)&amp;H1735,Prices!A:C,3,0))</f>
        <v>38.950000000000003</v>
      </c>
      <c r="V1735" s="13">
        <f>IF(ISNA(VLOOKUP(LOWER(F1735)&amp;H1735,Prices!A:C,2,0)),0,VLOOKUP(LOWER(F1735)&amp;H1735,Prices!A:C,2,0))</f>
        <v>39.9</v>
      </c>
      <c r="W1735" s="13">
        <f t="shared" si="998"/>
        <v>-14169.886999999995</v>
      </c>
      <c r="X1735" s="13">
        <f t="shared" si="999"/>
        <v>-1424.9999999999936</v>
      </c>
      <c r="Y1735" s="43">
        <f t="shared" si="1000"/>
        <v>-0.30982588826937785</v>
      </c>
      <c r="Z1735" s="49"/>
      <c r="AA1735" s="24"/>
    </row>
    <row r="1736" spans="1:27" s="13" customFormat="1" x14ac:dyDescent="0.15">
      <c r="A1736" s="12">
        <v>42908</v>
      </c>
      <c r="B1736" s="60" t="s">
        <v>3822</v>
      </c>
      <c r="C1736" s="13" t="s">
        <v>1128</v>
      </c>
      <c r="D1736" s="13" t="s">
        <v>1129</v>
      </c>
      <c r="E1736" s="13" t="s">
        <v>1130</v>
      </c>
      <c r="F1736" s="13" t="str">
        <f t="shared" si="1001"/>
        <v>SH</v>
      </c>
      <c r="G1736" s="13" t="str">
        <f>VLOOKUP(LOWER(F1736)&amp;H1736,'Current pricing'!A:B,2,0)</f>
        <v>广汽集团</v>
      </c>
      <c r="H1736" s="13" t="s">
        <v>3600</v>
      </c>
      <c r="I1736" s="13" t="s">
        <v>1207</v>
      </c>
      <c r="J1736" s="13" t="s">
        <v>4335</v>
      </c>
      <c r="K1736" s="13">
        <v>500</v>
      </c>
      <c r="L1736" s="13">
        <v>1</v>
      </c>
      <c r="M1736" s="13">
        <v>27.26</v>
      </c>
      <c r="N1736" s="13">
        <f t="shared" si="994"/>
        <v>13630</v>
      </c>
      <c r="O1736" s="13">
        <f t="shared" si="995"/>
        <v>13630</v>
      </c>
      <c r="P1736" s="19">
        <f t="shared" si="1002"/>
        <v>0.27260000000000001</v>
      </c>
      <c r="Q1736" s="19">
        <f t="shared" si="951"/>
        <v>5</v>
      </c>
      <c r="R1736" s="13">
        <f t="shared" si="1003"/>
        <v>0</v>
      </c>
      <c r="S1736" s="19">
        <f t="shared" si="996"/>
        <v>-13635.2726</v>
      </c>
      <c r="T1736" s="13">
        <f t="shared" si="997"/>
        <v>-27.270545200000001</v>
      </c>
      <c r="U1736" s="13">
        <f>IF(ISNA(VLOOKUP(LOWER(F1736)&amp;H1736,Prices!A:C,3,0)),0,VLOOKUP(LOWER(F1736)&amp;H1736,Prices!A:C,3,0))</f>
        <v>27.22</v>
      </c>
      <c r="V1736" s="13">
        <f>IF(ISNA(VLOOKUP(LOWER(F1736)&amp;H1736,Prices!A:C,2,0)),0,VLOOKUP(LOWER(F1736)&amp;H1736,Prices!A:C,2,0))</f>
        <v>27.64</v>
      </c>
      <c r="W1736" s="13">
        <f t="shared" si="998"/>
        <v>184.72739999999988</v>
      </c>
      <c r="X1736" s="13">
        <f t="shared" si="999"/>
        <v>210.00000000000085</v>
      </c>
      <c r="Y1736" s="43">
        <f t="shared" si="1000"/>
        <v>1.3553000733675706E-2</v>
      </c>
      <c r="Z1736" s="49"/>
      <c r="AA1736" s="24"/>
    </row>
    <row r="1737" spans="1:27" s="13" customFormat="1" x14ac:dyDescent="0.15">
      <c r="A1737" s="12">
        <v>42908</v>
      </c>
      <c r="B1737" s="60" t="s">
        <v>2287</v>
      </c>
      <c r="C1737" s="13" t="s">
        <v>1128</v>
      </c>
      <c r="D1737" s="13" t="s">
        <v>1129</v>
      </c>
      <c r="E1737" s="13" t="s">
        <v>1130</v>
      </c>
      <c r="F1737" s="13" t="str">
        <f t="shared" si="1001"/>
        <v>SH</v>
      </c>
      <c r="G1737" s="13" t="str">
        <f>VLOOKUP(LOWER(F1737)&amp;H1737,'Current pricing'!A:B,2,0)</f>
        <v>广汽集团</v>
      </c>
      <c r="H1737" s="13" t="s">
        <v>3600</v>
      </c>
      <c r="I1737" s="13" t="s">
        <v>1207</v>
      </c>
      <c r="J1737" s="13" t="s">
        <v>4335</v>
      </c>
      <c r="K1737" s="13">
        <v>500</v>
      </c>
      <c r="L1737" s="13">
        <v>1</v>
      </c>
      <c r="M1737" s="13">
        <v>27.32</v>
      </c>
      <c r="N1737" s="13">
        <f t="shared" si="994"/>
        <v>13660</v>
      </c>
      <c r="O1737" s="13">
        <f t="shared" si="995"/>
        <v>13660</v>
      </c>
      <c r="P1737" s="19">
        <f t="shared" si="1002"/>
        <v>0.2732</v>
      </c>
      <c r="Q1737" s="19">
        <f t="shared" si="951"/>
        <v>5</v>
      </c>
      <c r="R1737" s="13">
        <f t="shared" si="1003"/>
        <v>0</v>
      </c>
      <c r="S1737" s="19">
        <f t="shared" si="996"/>
        <v>-13665.2732</v>
      </c>
      <c r="T1737" s="13">
        <f t="shared" si="997"/>
        <v>-27.330546399999999</v>
      </c>
      <c r="U1737" s="13">
        <f>IF(ISNA(VLOOKUP(LOWER(F1737)&amp;H1737,Prices!A:C,3,0)),0,VLOOKUP(LOWER(F1737)&amp;H1737,Prices!A:C,3,0))</f>
        <v>27.22</v>
      </c>
      <c r="V1737" s="13">
        <f>IF(ISNA(VLOOKUP(LOWER(F1737)&amp;H1737,Prices!A:C,2,0)),0,VLOOKUP(LOWER(F1737)&amp;H1737,Prices!A:C,2,0))</f>
        <v>27.64</v>
      </c>
      <c r="W1737" s="13">
        <f t="shared" si="998"/>
        <v>154.72680000000059</v>
      </c>
      <c r="X1737" s="13">
        <f t="shared" si="999"/>
        <v>210.00000000000085</v>
      </c>
      <c r="Y1737" s="43">
        <f t="shared" si="1000"/>
        <v>1.1326998535871199E-2</v>
      </c>
      <c r="Z1737" s="49"/>
      <c r="AA1737" s="24"/>
    </row>
    <row r="1738" spans="1:27" s="13" customFormat="1" x14ac:dyDescent="0.15">
      <c r="A1738" s="12">
        <v>42908</v>
      </c>
      <c r="B1738" s="60" t="s">
        <v>3823</v>
      </c>
      <c r="C1738" s="13" t="s">
        <v>1128</v>
      </c>
      <c r="D1738" s="13" t="s">
        <v>1129</v>
      </c>
      <c r="E1738" s="13" t="s">
        <v>1130</v>
      </c>
      <c r="F1738" s="13" t="str">
        <f t="shared" si="1001"/>
        <v>SH</v>
      </c>
      <c r="G1738" s="13" t="str">
        <f>VLOOKUP(LOWER(F1738)&amp;H1738,'Current pricing'!A:B,2,0)</f>
        <v>广汽集团</v>
      </c>
      <c r="H1738" s="13" t="s">
        <v>3600</v>
      </c>
      <c r="I1738" s="13" t="s">
        <v>1207</v>
      </c>
      <c r="J1738" s="13" t="s">
        <v>4335</v>
      </c>
      <c r="K1738" s="13">
        <v>500</v>
      </c>
      <c r="L1738" s="13">
        <v>1</v>
      </c>
      <c r="M1738" s="13">
        <v>27.34</v>
      </c>
      <c r="N1738" s="13">
        <f t="shared" si="994"/>
        <v>13670</v>
      </c>
      <c r="O1738" s="13">
        <f t="shared" si="995"/>
        <v>13670</v>
      </c>
      <c r="P1738" s="19">
        <f t="shared" si="1002"/>
        <v>0.27340000000000003</v>
      </c>
      <c r="Q1738" s="19">
        <f t="shared" si="951"/>
        <v>5</v>
      </c>
      <c r="R1738" s="13">
        <f t="shared" si="1003"/>
        <v>0</v>
      </c>
      <c r="S1738" s="19">
        <f t="shared" si="996"/>
        <v>-13675.2734</v>
      </c>
      <c r="T1738" s="13">
        <f t="shared" si="997"/>
        <v>-27.3505468</v>
      </c>
      <c r="U1738" s="13">
        <f>IF(ISNA(VLOOKUP(LOWER(F1738)&amp;H1738,Prices!A:C,3,0)),0,VLOOKUP(LOWER(F1738)&amp;H1738,Prices!A:C,3,0))</f>
        <v>27.22</v>
      </c>
      <c r="V1738" s="13">
        <f>IF(ISNA(VLOOKUP(LOWER(F1738)&amp;H1738,Prices!A:C,2,0)),0,VLOOKUP(LOWER(F1738)&amp;H1738,Prices!A:C,2,0))</f>
        <v>27.64</v>
      </c>
      <c r="W1738" s="13">
        <f t="shared" si="998"/>
        <v>144.72660000000025</v>
      </c>
      <c r="X1738" s="13">
        <f t="shared" si="999"/>
        <v>210.00000000000085</v>
      </c>
      <c r="Y1738" s="43">
        <f t="shared" si="1000"/>
        <v>1.0587168983174853E-2</v>
      </c>
      <c r="Z1738" s="49"/>
      <c r="AA1738" s="24"/>
    </row>
    <row r="1739" spans="1:27" s="13" customFormat="1" x14ac:dyDescent="0.15">
      <c r="A1739" s="12">
        <v>42908</v>
      </c>
      <c r="B1739" s="60" t="s">
        <v>2137</v>
      </c>
      <c r="C1739" s="13" t="s">
        <v>1128</v>
      </c>
      <c r="D1739" s="13" t="s">
        <v>1129</v>
      </c>
      <c r="E1739" s="13" t="s">
        <v>1130</v>
      </c>
      <c r="F1739" s="13" t="str">
        <f t="shared" si="1001"/>
        <v>SH</v>
      </c>
      <c r="G1739" s="13" t="str">
        <f>VLOOKUP(LOWER(F1739)&amp;H1739,'Current pricing'!A:B,2,0)</f>
        <v>广汽集团</v>
      </c>
      <c r="H1739" s="13" t="s">
        <v>3600</v>
      </c>
      <c r="I1739" s="13" t="s">
        <v>1207</v>
      </c>
      <c r="J1739" s="13" t="s">
        <v>4335</v>
      </c>
      <c r="K1739" s="13">
        <v>500</v>
      </c>
      <c r="L1739" s="13">
        <v>1</v>
      </c>
      <c r="M1739" s="13">
        <v>27.36</v>
      </c>
      <c r="N1739" s="13">
        <f t="shared" si="994"/>
        <v>13680</v>
      </c>
      <c r="O1739" s="13">
        <f t="shared" si="995"/>
        <v>13680</v>
      </c>
      <c r="P1739" s="19">
        <f t="shared" si="1002"/>
        <v>0.27360000000000001</v>
      </c>
      <c r="Q1739" s="19">
        <f t="shared" ref="Q1739:Q1802" si="1004">IF(I1739&lt;&gt;"D",IF(C1739="Stock",MAX(ABS(N1739*0.0002),5),MAX(ABS(N1739*0.0003),5)),0)</f>
        <v>5</v>
      </c>
      <c r="R1739" s="13">
        <f t="shared" si="1003"/>
        <v>0</v>
      </c>
      <c r="S1739" s="19">
        <f t="shared" si="996"/>
        <v>-13685.2736</v>
      </c>
      <c r="T1739" s="13">
        <f t="shared" si="997"/>
        <v>-27.370547200000001</v>
      </c>
      <c r="U1739" s="13">
        <f>IF(ISNA(VLOOKUP(LOWER(F1739)&amp;H1739,Prices!A:C,3,0)),0,VLOOKUP(LOWER(F1739)&amp;H1739,Prices!A:C,3,0))</f>
        <v>27.22</v>
      </c>
      <c r="V1739" s="13">
        <f>IF(ISNA(VLOOKUP(LOWER(F1739)&amp;H1739,Prices!A:C,2,0)),0,VLOOKUP(LOWER(F1739)&amp;H1739,Prices!A:C,2,0))</f>
        <v>27.64</v>
      </c>
      <c r="W1739" s="13">
        <f t="shared" si="998"/>
        <v>134.7263999999999</v>
      </c>
      <c r="X1739" s="13">
        <f t="shared" si="999"/>
        <v>210.00000000000085</v>
      </c>
      <c r="Y1739" s="43">
        <f t="shared" si="1000"/>
        <v>9.8484210526315723E-3</v>
      </c>
      <c r="Z1739" s="49"/>
      <c r="AA1739" s="24"/>
    </row>
    <row r="1740" spans="1:27" s="13" customFormat="1" x14ac:dyDescent="0.15">
      <c r="A1740" s="12">
        <v>42908</v>
      </c>
      <c r="B1740" s="60" t="s">
        <v>3824</v>
      </c>
      <c r="C1740" s="13" t="s">
        <v>1128</v>
      </c>
      <c r="D1740" s="13" t="s">
        <v>1129</v>
      </c>
      <c r="E1740" s="13" t="s">
        <v>1130</v>
      </c>
      <c r="F1740" s="13" t="str">
        <f t="shared" si="1001"/>
        <v>SH</v>
      </c>
      <c r="G1740" s="13" t="str">
        <f>VLOOKUP(LOWER(F1740)&amp;H1740,'Current pricing'!A:B,2,0)</f>
        <v>广汽集团</v>
      </c>
      <c r="H1740" s="13" t="s">
        <v>3600</v>
      </c>
      <c r="I1740" s="13" t="s">
        <v>1207</v>
      </c>
      <c r="J1740" s="13" t="s">
        <v>4335</v>
      </c>
      <c r="K1740" s="13">
        <v>500</v>
      </c>
      <c r="L1740" s="13">
        <v>1</v>
      </c>
      <c r="M1740" s="13">
        <v>27.382000000000001</v>
      </c>
      <c r="N1740" s="13">
        <f t="shared" si="994"/>
        <v>13691</v>
      </c>
      <c r="O1740" s="13">
        <f t="shared" si="995"/>
        <v>13691</v>
      </c>
      <c r="P1740" s="19">
        <f t="shared" si="1002"/>
        <v>0.27382000000000001</v>
      </c>
      <c r="Q1740" s="19">
        <f t="shared" si="1004"/>
        <v>5</v>
      </c>
      <c r="R1740" s="13">
        <f t="shared" si="1003"/>
        <v>0</v>
      </c>
      <c r="S1740" s="19">
        <f t="shared" si="996"/>
        <v>-13696.27382</v>
      </c>
      <c r="T1740" s="13">
        <f t="shared" si="997"/>
        <v>-27.39254764</v>
      </c>
      <c r="U1740" s="13">
        <f>IF(ISNA(VLOOKUP(LOWER(F1740)&amp;H1740,Prices!A:C,3,0)),0,VLOOKUP(LOWER(F1740)&amp;H1740,Prices!A:C,3,0))</f>
        <v>27.22</v>
      </c>
      <c r="V1740" s="13">
        <f>IF(ISNA(VLOOKUP(LOWER(F1740)&amp;H1740,Prices!A:C,2,0)),0,VLOOKUP(LOWER(F1740)&amp;H1740,Prices!A:C,2,0))</f>
        <v>27.64</v>
      </c>
      <c r="W1740" s="13">
        <f t="shared" si="998"/>
        <v>123.72618000000024</v>
      </c>
      <c r="X1740" s="13">
        <f t="shared" si="999"/>
        <v>210.00000000000085</v>
      </c>
      <c r="Y1740" s="43">
        <f t="shared" si="1000"/>
        <v>9.0370447739391013E-3</v>
      </c>
      <c r="Z1740" s="49"/>
      <c r="AA1740" s="24"/>
    </row>
    <row r="1741" spans="1:27" s="13" customFormat="1" x14ac:dyDescent="0.15">
      <c r="A1741" s="12">
        <v>42908</v>
      </c>
      <c r="B1741" s="60" t="s">
        <v>2122</v>
      </c>
      <c r="C1741" s="13" t="s">
        <v>1128</v>
      </c>
      <c r="D1741" s="13" t="s">
        <v>1129</v>
      </c>
      <c r="E1741" s="13" t="s">
        <v>1130</v>
      </c>
      <c r="F1741" s="13" t="str">
        <f t="shared" si="1001"/>
        <v>SH</v>
      </c>
      <c r="G1741" s="13" t="str">
        <f>VLOOKUP(LOWER(F1741)&amp;H1741,'Current pricing'!A:B,2,0)</f>
        <v>广汽集团</v>
      </c>
      <c r="H1741" s="13" t="s">
        <v>3600</v>
      </c>
      <c r="I1741" s="13" t="s">
        <v>1207</v>
      </c>
      <c r="J1741" s="13" t="s">
        <v>4335</v>
      </c>
      <c r="K1741" s="13">
        <v>500</v>
      </c>
      <c r="L1741" s="13">
        <v>1</v>
      </c>
      <c r="M1741" s="13">
        <v>27.4</v>
      </c>
      <c r="N1741" s="13">
        <f t="shared" si="994"/>
        <v>13700</v>
      </c>
      <c r="O1741" s="13">
        <f t="shared" si="995"/>
        <v>13700</v>
      </c>
      <c r="P1741" s="19">
        <f t="shared" si="1002"/>
        <v>0.27400000000000002</v>
      </c>
      <c r="Q1741" s="19">
        <f t="shared" si="1004"/>
        <v>5</v>
      </c>
      <c r="R1741" s="13">
        <f t="shared" si="1003"/>
        <v>0</v>
      </c>
      <c r="S1741" s="19">
        <f t="shared" si="996"/>
        <v>-13705.273999999999</v>
      </c>
      <c r="T1741" s="13">
        <f t="shared" si="997"/>
        <v>-27.410547999999999</v>
      </c>
      <c r="U1741" s="13">
        <f>IF(ISNA(VLOOKUP(LOWER(F1741)&amp;H1741,Prices!A:C,3,0)),0,VLOOKUP(LOWER(F1741)&amp;H1741,Prices!A:C,3,0))</f>
        <v>27.22</v>
      </c>
      <c r="V1741" s="13">
        <f>IF(ISNA(VLOOKUP(LOWER(F1741)&amp;H1741,Prices!A:C,2,0)),0,VLOOKUP(LOWER(F1741)&amp;H1741,Prices!A:C,2,0))</f>
        <v>27.64</v>
      </c>
      <c r="W1741" s="13">
        <f t="shared" si="998"/>
        <v>114.72600000000099</v>
      </c>
      <c r="X1741" s="13">
        <f t="shared" si="999"/>
        <v>210.00000000000085</v>
      </c>
      <c r="Y1741" s="43">
        <f t="shared" si="1000"/>
        <v>8.3741605839416783E-3</v>
      </c>
      <c r="Z1741" s="49"/>
      <c r="AA1741" s="24"/>
    </row>
    <row r="1742" spans="1:27" s="13" customFormat="1" x14ac:dyDescent="0.15">
      <c r="A1742" s="12">
        <v>42908</v>
      </c>
      <c r="B1742" s="60" t="s">
        <v>3825</v>
      </c>
      <c r="C1742" s="13" t="s">
        <v>1128</v>
      </c>
      <c r="D1742" s="13" t="s">
        <v>1129</v>
      </c>
      <c r="E1742" s="13" t="s">
        <v>1130</v>
      </c>
      <c r="F1742" s="13" t="str">
        <f t="shared" si="1001"/>
        <v>SH</v>
      </c>
      <c r="G1742" s="13" t="str">
        <f>VLOOKUP(LOWER(F1742)&amp;H1742,'Current pricing'!A:B,2,0)</f>
        <v>广汽集团</v>
      </c>
      <c r="H1742" s="13" t="s">
        <v>3600</v>
      </c>
      <c r="I1742" s="13" t="s">
        <v>1207</v>
      </c>
      <c r="J1742" s="13" t="s">
        <v>4335</v>
      </c>
      <c r="K1742" s="13">
        <v>1000</v>
      </c>
      <c r="L1742" s="13">
        <v>1</v>
      </c>
      <c r="M1742" s="13">
        <v>27.42</v>
      </c>
      <c r="N1742" s="13">
        <f t="shared" si="994"/>
        <v>27420</v>
      </c>
      <c r="O1742" s="13">
        <f t="shared" si="995"/>
        <v>27420</v>
      </c>
      <c r="P1742" s="19">
        <f t="shared" si="1002"/>
        <v>0.5484</v>
      </c>
      <c r="Q1742" s="19">
        <f t="shared" si="1004"/>
        <v>5.484</v>
      </c>
      <c r="R1742" s="13">
        <f t="shared" si="1003"/>
        <v>0</v>
      </c>
      <c r="S1742" s="19">
        <f t="shared" si="996"/>
        <v>-27426.0324</v>
      </c>
      <c r="T1742" s="13">
        <f t="shared" si="997"/>
        <v>-27.4260324</v>
      </c>
      <c r="U1742" s="13">
        <f>IF(ISNA(VLOOKUP(LOWER(F1742)&amp;H1742,Prices!A:C,3,0)),0,VLOOKUP(LOWER(F1742)&amp;H1742,Prices!A:C,3,0))</f>
        <v>27.22</v>
      </c>
      <c r="V1742" s="13">
        <f>IF(ISNA(VLOOKUP(LOWER(F1742)&amp;H1742,Prices!A:C,2,0)),0,VLOOKUP(LOWER(F1742)&amp;H1742,Prices!A:C,2,0))</f>
        <v>27.64</v>
      </c>
      <c r="W1742" s="13">
        <f t="shared" si="998"/>
        <v>213.96760000000015</v>
      </c>
      <c r="X1742" s="13">
        <f t="shared" si="999"/>
        <v>420.00000000000171</v>
      </c>
      <c r="Y1742" s="43">
        <f t="shared" si="1000"/>
        <v>7.8033406272793636E-3</v>
      </c>
      <c r="Z1742" s="49"/>
      <c r="AA1742" s="24"/>
    </row>
    <row r="1743" spans="1:27" s="13" customFormat="1" x14ac:dyDescent="0.15">
      <c r="A1743" s="12">
        <v>42908</v>
      </c>
      <c r="B1743" s="60" t="s">
        <v>3826</v>
      </c>
      <c r="C1743" s="13" t="s">
        <v>1128</v>
      </c>
      <c r="D1743" s="13" t="s">
        <v>1129</v>
      </c>
      <c r="E1743" s="13" t="s">
        <v>1130</v>
      </c>
      <c r="F1743" s="13" t="str">
        <f t="shared" si="1001"/>
        <v>SH</v>
      </c>
      <c r="G1743" s="13" t="str">
        <f>VLOOKUP(LOWER(F1743)&amp;H1743,'Current pricing'!A:B,2,0)</f>
        <v>广汽集团</v>
      </c>
      <c r="H1743" s="13" t="s">
        <v>3600</v>
      </c>
      <c r="I1743" s="13" t="s">
        <v>1207</v>
      </c>
      <c r="J1743" s="13" t="s">
        <v>4335</v>
      </c>
      <c r="K1743" s="13">
        <v>1000</v>
      </c>
      <c r="L1743" s="13">
        <v>1</v>
      </c>
      <c r="M1743" s="13">
        <v>27.47</v>
      </c>
      <c r="N1743" s="13">
        <f t="shared" si="994"/>
        <v>27470</v>
      </c>
      <c r="O1743" s="13">
        <f t="shared" si="995"/>
        <v>27470</v>
      </c>
      <c r="P1743" s="19">
        <f t="shared" si="1002"/>
        <v>0.5494</v>
      </c>
      <c r="Q1743" s="19">
        <f t="shared" si="1004"/>
        <v>5.4940000000000007</v>
      </c>
      <c r="R1743" s="13">
        <f t="shared" si="1003"/>
        <v>0</v>
      </c>
      <c r="S1743" s="19">
        <f t="shared" si="996"/>
        <v>-27476.043399999999</v>
      </c>
      <c r="T1743" s="13">
        <f t="shared" si="997"/>
        <v>-27.476043399999998</v>
      </c>
      <c r="U1743" s="13">
        <f>IF(ISNA(VLOOKUP(LOWER(F1743)&amp;H1743,Prices!A:C,3,0)),0,VLOOKUP(LOWER(F1743)&amp;H1743,Prices!A:C,3,0))</f>
        <v>27.22</v>
      </c>
      <c r="V1743" s="13">
        <f>IF(ISNA(VLOOKUP(LOWER(F1743)&amp;H1743,Prices!A:C,2,0)),0,VLOOKUP(LOWER(F1743)&amp;H1743,Prices!A:C,2,0))</f>
        <v>27.64</v>
      </c>
      <c r="W1743" s="13">
        <f t="shared" si="998"/>
        <v>163.95660000000234</v>
      </c>
      <c r="X1743" s="13">
        <f t="shared" si="999"/>
        <v>420.00000000000171</v>
      </c>
      <c r="Y1743" s="43">
        <f t="shared" si="1000"/>
        <v>5.9685693483801363E-3</v>
      </c>
      <c r="Z1743" s="49"/>
      <c r="AA1743" s="24"/>
    </row>
    <row r="1744" spans="1:27" s="13" customFormat="1" x14ac:dyDescent="0.15">
      <c r="A1744" s="12">
        <v>42908</v>
      </c>
      <c r="B1744" s="60" t="s">
        <v>3827</v>
      </c>
      <c r="C1744" s="13" t="s">
        <v>1128</v>
      </c>
      <c r="D1744" s="13" t="s">
        <v>1129</v>
      </c>
      <c r="E1744" s="13" t="s">
        <v>1130</v>
      </c>
      <c r="F1744" s="13" t="str">
        <f t="shared" si="1001"/>
        <v>SH</v>
      </c>
      <c r="G1744" s="13" t="str">
        <f>VLOOKUP(LOWER(F1744)&amp;H1744,'Current pricing'!A:B,2,0)</f>
        <v>广汽集团</v>
      </c>
      <c r="H1744" s="13" t="s">
        <v>3600</v>
      </c>
      <c r="I1744" s="13" t="s">
        <v>1207</v>
      </c>
      <c r="J1744" s="13" t="s">
        <v>4335</v>
      </c>
      <c r="K1744" s="13">
        <v>900</v>
      </c>
      <c r="L1744" s="13">
        <v>1</v>
      </c>
      <c r="M1744" s="13">
        <v>27.5</v>
      </c>
      <c r="N1744" s="13">
        <f t="shared" si="994"/>
        <v>24750</v>
      </c>
      <c r="O1744" s="13">
        <f t="shared" si="995"/>
        <v>24750</v>
      </c>
      <c r="P1744" s="19">
        <f t="shared" si="1002"/>
        <v>0.49500000000000005</v>
      </c>
      <c r="Q1744" s="19">
        <f t="shared" si="1004"/>
        <v>5</v>
      </c>
      <c r="R1744" s="13">
        <f t="shared" si="1003"/>
        <v>0</v>
      </c>
      <c r="S1744" s="19">
        <f t="shared" si="996"/>
        <v>-24755.494999999999</v>
      </c>
      <c r="T1744" s="13">
        <f t="shared" si="997"/>
        <v>-27.506105555555553</v>
      </c>
      <c r="U1744" s="13">
        <f>IF(ISNA(VLOOKUP(LOWER(F1744)&amp;H1744,Prices!A:C,3,0)),0,VLOOKUP(LOWER(F1744)&amp;H1744,Prices!A:C,3,0))</f>
        <v>27.22</v>
      </c>
      <c r="V1744" s="13">
        <f>IF(ISNA(VLOOKUP(LOWER(F1744)&amp;H1744,Prices!A:C,2,0)),0,VLOOKUP(LOWER(F1744)&amp;H1744,Prices!A:C,2,0))</f>
        <v>27.64</v>
      </c>
      <c r="W1744" s="13">
        <f t="shared" si="998"/>
        <v>120.50500000000248</v>
      </c>
      <c r="X1744" s="13">
        <f t="shared" si="999"/>
        <v>378.00000000000153</v>
      </c>
      <c r="Y1744" s="43">
        <f t="shared" si="1000"/>
        <v>4.8688888888889894E-3</v>
      </c>
      <c r="Z1744" s="49"/>
      <c r="AA1744" s="24"/>
    </row>
    <row r="1745" spans="1:27" s="13" customFormat="1" x14ac:dyDescent="0.15">
      <c r="A1745" s="12">
        <v>42908</v>
      </c>
      <c r="B1745" s="60" t="s">
        <v>3828</v>
      </c>
      <c r="C1745" s="13" t="s">
        <v>1128</v>
      </c>
      <c r="D1745" s="13" t="s">
        <v>1129</v>
      </c>
      <c r="E1745" s="13" t="s">
        <v>1130</v>
      </c>
      <c r="F1745" s="13" t="str">
        <f t="shared" si="1001"/>
        <v>SH</v>
      </c>
      <c r="G1745" s="13" t="str">
        <f>VLOOKUP(LOWER(F1745)&amp;H1745,'Current pricing'!A:B,2,0)</f>
        <v>广汽集团</v>
      </c>
      <c r="H1745" s="13" t="s">
        <v>3600</v>
      </c>
      <c r="I1745" s="13" t="s">
        <v>1207</v>
      </c>
      <c r="J1745" s="13" t="s">
        <v>4335</v>
      </c>
      <c r="K1745" s="13">
        <v>900</v>
      </c>
      <c r="L1745" s="13">
        <v>1</v>
      </c>
      <c r="M1745" s="13">
        <v>27.47</v>
      </c>
      <c r="N1745" s="13">
        <f t="shared" si="994"/>
        <v>24723</v>
      </c>
      <c r="O1745" s="13">
        <f t="shared" si="995"/>
        <v>24723</v>
      </c>
      <c r="P1745" s="19">
        <f t="shared" si="1002"/>
        <v>0.49446000000000007</v>
      </c>
      <c r="Q1745" s="19">
        <f t="shared" si="1004"/>
        <v>5</v>
      </c>
      <c r="R1745" s="13">
        <f t="shared" si="1003"/>
        <v>0</v>
      </c>
      <c r="S1745" s="19">
        <f t="shared" si="996"/>
        <v>-24728.494460000002</v>
      </c>
      <c r="T1745" s="13">
        <f t="shared" si="997"/>
        <v>-27.476104955555556</v>
      </c>
      <c r="U1745" s="13">
        <f>IF(ISNA(VLOOKUP(LOWER(F1745)&amp;H1745,Prices!A:C,3,0)),0,VLOOKUP(LOWER(F1745)&amp;H1745,Prices!A:C,3,0))</f>
        <v>27.22</v>
      </c>
      <c r="V1745" s="13">
        <f>IF(ISNA(VLOOKUP(LOWER(F1745)&amp;H1745,Prices!A:C,2,0)),0,VLOOKUP(LOWER(F1745)&amp;H1745,Prices!A:C,2,0))</f>
        <v>27.64</v>
      </c>
      <c r="W1745" s="13">
        <f t="shared" si="998"/>
        <v>147.50554000000022</v>
      </c>
      <c r="X1745" s="13">
        <f t="shared" si="999"/>
        <v>378.00000000000153</v>
      </c>
      <c r="Y1745" s="43">
        <f t="shared" si="1000"/>
        <v>5.9663285200016267E-3</v>
      </c>
      <c r="Z1745" s="49"/>
      <c r="AA1745" s="24"/>
    </row>
    <row r="1746" spans="1:27" s="13" customFormat="1" x14ac:dyDescent="0.15">
      <c r="A1746" s="12">
        <v>42908</v>
      </c>
      <c r="B1746" s="60" t="s">
        <v>2707</v>
      </c>
      <c r="C1746" s="13" t="s">
        <v>1128</v>
      </c>
      <c r="D1746" s="13" t="s">
        <v>1129</v>
      </c>
      <c r="E1746" s="13" t="s">
        <v>1130</v>
      </c>
      <c r="F1746" s="13" t="str">
        <f t="shared" si="1001"/>
        <v>SH</v>
      </c>
      <c r="G1746" s="13" t="str">
        <f>VLOOKUP(LOWER(F1746)&amp;H1746,'Current pricing'!A:B,2,0)</f>
        <v>广汽集团</v>
      </c>
      <c r="H1746" s="13" t="s">
        <v>3600</v>
      </c>
      <c r="I1746" s="13" t="s">
        <v>1207</v>
      </c>
      <c r="J1746" s="13" t="s">
        <v>4335</v>
      </c>
      <c r="K1746" s="13">
        <v>900</v>
      </c>
      <c r="L1746" s="13">
        <v>1</v>
      </c>
      <c r="M1746" s="13">
        <v>27.45</v>
      </c>
      <c r="N1746" s="13">
        <f t="shared" si="994"/>
        <v>24705</v>
      </c>
      <c r="O1746" s="13">
        <f t="shared" si="995"/>
        <v>24705</v>
      </c>
      <c r="P1746" s="19">
        <f t="shared" si="1002"/>
        <v>0.49410000000000004</v>
      </c>
      <c r="Q1746" s="19">
        <f t="shared" si="1004"/>
        <v>5</v>
      </c>
      <c r="R1746" s="13">
        <f t="shared" si="1003"/>
        <v>0</v>
      </c>
      <c r="S1746" s="19">
        <f t="shared" si="996"/>
        <v>-24710.4941</v>
      </c>
      <c r="T1746" s="13">
        <f t="shared" si="997"/>
        <v>-27.456104555555555</v>
      </c>
      <c r="U1746" s="13">
        <f>IF(ISNA(VLOOKUP(LOWER(F1746)&amp;H1746,Prices!A:C,3,0)),0,VLOOKUP(LOWER(F1746)&amp;H1746,Prices!A:C,3,0))</f>
        <v>27.22</v>
      </c>
      <c r="V1746" s="13">
        <f>IF(ISNA(VLOOKUP(LOWER(F1746)&amp;H1746,Prices!A:C,2,0)),0,VLOOKUP(LOWER(F1746)&amp;H1746,Prices!A:C,2,0))</f>
        <v>27.64</v>
      </c>
      <c r="W1746" s="13">
        <f t="shared" si="998"/>
        <v>165.50590000000085</v>
      </c>
      <c r="X1746" s="13">
        <f t="shared" si="999"/>
        <v>378.00000000000153</v>
      </c>
      <c r="Y1746" s="43">
        <f t="shared" si="1000"/>
        <v>6.6992875936045682E-3</v>
      </c>
      <c r="Z1746" s="49"/>
      <c r="AA1746" s="24"/>
    </row>
    <row r="1747" spans="1:27" s="13" customFormat="1" x14ac:dyDescent="0.15">
      <c r="A1747" s="12">
        <v>42908</v>
      </c>
      <c r="B1747" s="60" t="s">
        <v>3829</v>
      </c>
      <c r="C1747" s="13" t="s">
        <v>1128</v>
      </c>
      <c r="D1747" s="13" t="s">
        <v>1129</v>
      </c>
      <c r="E1747" s="13" t="s">
        <v>1130</v>
      </c>
      <c r="F1747" s="13" t="str">
        <f t="shared" si="1001"/>
        <v>SH</v>
      </c>
      <c r="G1747" s="13" t="str">
        <f>VLOOKUP(LOWER(F1747)&amp;H1747,'Current pricing'!A:B,2,0)</f>
        <v>广汽集团</v>
      </c>
      <c r="H1747" s="13" t="s">
        <v>3600</v>
      </c>
      <c r="I1747" s="13" t="s">
        <v>1207</v>
      </c>
      <c r="J1747" s="13" t="s">
        <v>4335</v>
      </c>
      <c r="K1747" s="13">
        <v>1000</v>
      </c>
      <c r="L1747" s="13">
        <v>1</v>
      </c>
      <c r="M1747" s="13">
        <v>27.61</v>
      </c>
      <c r="N1747" s="13">
        <f t="shared" si="994"/>
        <v>27610</v>
      </c>
      <c r="O1747" s="13">
        <f t="shared" si="995"/>
        <v>27610</v>
      </c>
      <c r="P1747" s="19">
        <f t="shared" si="1002"/>
        <v>0.55220000000000002</v>
      </c>
      <c r="Q1747" s="19">
        <f t="shared" si="1004"/>
        <v>5.5220000000000002</v>
      </c>
      <c r="R1747" s="13">
        <f t="shared" si="1003"/>
        <v>0</v>
      </c>
      <c r="S1747" s="19">
        <f t="shared" si="996"/>
        <v>-27616.074199999999</v>
      </c>
      <c r="T1747" s="13">
        <f t="shared" si="997"/>
        <v>-27.6160742</v>
      </c>
      <c r="U1747" s="13">
        <f>IF(ISNA(VLOOKUP(LOWER(F1747)&amp;H1747,Prices!A:C,3,0)),0,VLOOKUP(LOWER(F1747)&amp;H1747,Prices!A:C,3,0))</f>
        <v>27.22</v>
      </c>
      <c r="V1747" s="13">
        <f>IF(ISNA(VLOOKUP(LOWER(F1747)&amp;H1747,Prices!A:C,2,0)),0,VLOOKUP(LOWER(F1747)&amp;H1747,Prices!A:C,2,0))</f>
        <v>27.64</v>
      </c>
      <c r="W1747" s="13">
        <f t="shared" si="998"/>
        <v>23.925800000000663</v>
      </c>
      <c r="X1747" s="13">
        <f t="shared" si="999"/>
        <v>420.00000000000171</v>
      </c>
      <c r="Y1747" s="43">
        <f t="shared" si="1000"/>
        <v>8.665628395509114E-4</v>
      </c>
      <c r="Z1747" s="49"/>
      <c r="AA1747" s="24"/>
    </row>
    <row r="1748" spans="1:27" s="13" customFormat="1" x14ac:dyDescent="0.15">
      <c r="A1748" s="12">
        <v>42908</v>
      </c>
      <c r="B1748" s="60" t="s">
        <v>3830</v>
      </c>
      <c r="C1748" s="13" t="s">
        <v>1128</v>
      </c>
      <c r="D1748" s="13" t="s">
        <v>1129</v>
      </c>
      <c r="E1748" s="13" t="s">
        <v>1130</v>
      </c>
      <c r="F1748" s="13" t="str">
        <f t="shared" si="1001"/>
        <v>SH</v>
      </c>
      <c r="G1748" s="13" t="str">
        <f>VLOOKUP(LOWER(F1748)&amp;H1748,'Current pricing'!A:B,2,0)</f>
        <v>广汽集团</v>
      </c>
      <c r="H1748" s="13" t="s">
        <v>3600</v>
      </c>
      <c r="I1748" s="13" t="s">
        <v>1207</v>
      </c>
      <c r="J1748" s="13" t="s">
        <v>4335</v>
      </c>
      <c r="K1748" s="13">
        <v>500</v>
      </c>
      <c r="L1748" s="13">
        <v>1</v>
      </c>
      <c r="M1748" s="13">
        <v>27.71</v>
      </c>
      <c r="N1748" s="13">
        <f t="shared" si="994"/>
        <v>13855</v>
      </c>
      <c r="O1748" s="13">
        <f t="shared" si="995"/>
        <v>13855</v>
      </c>
      <c r="P1748" s="19">
        <f t="shared" si="1002"/>
        <v>0.27710000000000001</v>
      </c>
      <c r="Q1748" s="19">
        <f t="shared" si="1004"/>
        <v>5</v>
      </c>
      <c r="R1748" s="13">
        <f t="shared" si="1003"/>
        <v>0</v>
      </c>
      <c r="S1748" s="19">
        <f t="shared" si="996"/>
        <v>-13860.277099999999</v>
      </c>
      <c r="T1748" s="13">
        <f t="shared" si="997"/>
        <v>-27.720554199999999</v>
      </c>
      <c r="U1748" s="13">
        <f>IF(ISNA(VLOOKUP(LOWER(F1748)&amp;H1748,Prices!A:C,3,0)),0,VLOOKUP(LOWER(F1748)&amp;H1748,Prices!A:C,3,0))</f>
        <v>27.22</v>
      </c>
      <c r="V1748" s="13">
        <f>IF(ISNA(VLOOKUP(LOWER(F1748)&amp;H1748,Prices!A:C,2,0)),0,VLOOKUP(LOWER(F1748)&amp;H1748,Prices!A:C,2,0))</f>
        <v>27.64</v>
      </c>
      <c r="W1748" s="13">
        <f t="shared" si="998"/>
        <v>-40.277099999999066</v>
      </c>
      <c r="X1748" s="13">
        <f t="shared" si="999"/>
        <v>210.00000000000085</v>
      </c>
      <c r="Y1748" s="43">
        <f t="shared" si="1000"/>
        <v>-2.9070443883074028E-3</v>
      </c>
      <c r="Z1748" s="49"/>
      <c r="AA1748" s="24"/>
    </row>
    <row r="1749" spans="1:27" s="13" customFormat="1" x14ac:dyDescent="0.15">
      <c r="A1749" s="12">
        <v>42908</v>
      </c>
      <c r="B1749" s="60" t="s">
        <v>3831</v>
      </c>
      <c r="C1749" s="13" t="s">
        <v>1128</v>
      </c>
      <c r="D1749" s="13" t="s">
        <v>1129</v>
      </c>
      <c r="E1749" s="13" t="s">
        <v>1130</v>
      </c>
      <c r="F1749" s="13" t="str">
        <f t="shared" si="1001"/>
        <v>SH</v>
      </c>
      <c r="G1749" s="13" t="str">
        <f>VLOOKUP(LOWER(F1749)&amp;H1749,'Current pricing'!A:B,2,0)</f>
        <v>招商银行</v>
      </c>
      <c r="H1749" s="13" t="s">
        <v>1314</v>
      </c>
      <c r="I1749" s="13" t="s">
        <v>1206</v>
      </c>
      <c r="J1749" s="13" t="s">
        <v>4335</v>
      </c>
      <c r="K1749" s="13">
        <v>-2000</v>
      </c>
      <c r="L1749" s="13">
        <v>1</v>
      </c>
      <c r="M1749" s="13">
        <v>21.9</v>
      </c>
      <c r="N1749" s="13">
        <f t="shared" si="994"/>
        <v>-43800</v>
      </c>
      <c r="O1749" s="13">
        <f t="shared" si="995"/>
        <v>43800</v>
      </c>
      <c r="P1749" s="19">
        <f t="shared" si="1002"/>
        <v>0.87600000000000011</v>
      </c>
      <c r="Q1749" s="19">
        <f t="shared" si="1004"/>
        <v>8.76</v>
      </c>
      <c r="R1749" s="13">
        <f t="shared" si="1003"/>
        <v>43.8</v>
      </c>
      <c r="S1749" s="19">
        <f t="shared" si="996"/>
        <v>43746.563999999998</v>
      </c>
      <c r="T1749" s="13">
        <f t="shared" si="997"/>
        <v>-21.873282</v>
      </c>
      <c r="U1749" s="13">
        <f>IF(ISNA(VLOOKUP(LOWER(F1749)&amp;H1749,Prices!A:C,3,0)),0,VLOOKUP(LOWER(F1749)&amp;H1749,Prices!A:C,3,0))</f>
        <v>27.06</v>
      </c>
      <c r="V1749" s="13">
        <f>IF(ISNA(VLOOKUP(LOWER(F1749)&amp;H1749,Prices!A:C,2,0)),0,VLOOKUP(LOWER(F1749)&amp;H1749,Prices!A:C,2,0))</f>
        <v>26.61</v>
      </c>
      <c r="W1749" s="13">
        <f t="shared" si="998"/>
        <v>-9473.4359999999997</v>
      </c>
      <c r="X1749" s="13">
        <f t="shared" si="999"/>
        <v>899.99999999999864</v>
      </c>
      <c r="Y1749" s="43">
        <f t="shared" si="1000"/>
        <v>-0.21628849315068494</v>
      </c>
      <c r="Z1749" s="49" t="s">
        <v>3853</v>
      </c>
      <c r="AA1749" s="24"/>
    </row>
    <row r="1750" spans="1:27" s="8" customFormat="1" x14ac:dyDescent="0.15">
      <c r="A1750" s="6">
        <v>42909</v>
      </c>
      <c r="B1750" s="67" t="s">
        <v>3837</v>
      </c>
      <c r="C1750" s="8" t="s">
        <v>1128</v>
      </c>
      <c r="D1750" s="13" t="s">
        <v>1129</v>
      </c>
      <c r="E1750" s="13" t="s">
        <v>1130</v>
      </c>
      <c r="F1750" s="8" t="str">
        <f t="shared" si="1001"/>
        <v>SH</v>
      </c>
      <c r="G1750" s="8" t="str">
        <f>VLOOKUP(LOWER(F1750)&amp;H1750,'Current pricing'!A:B,2,0)</f>
        <v>福耀玻璃</v>
      </c>
      <c r="H1750" s="8" t="s">
        <v>2063</v>
      </c>
      <c r="I1750" s="8" t="s">
        <v>1206</v>
      </c>
      <c r="J1750" s="8" t="s">
        <v>3986</v>
      </c>
      <c r="K1750" s="8">
        <v>-1600</v>
      </c>
      <c r="L1750" s="8">
        <v>1</v>
      </c>
      <c r="M1750" s="8">
        <v>26.24</v>
      </c>
      <c r="N1750" s="8">
        <f t="shared" ref="N1750:N1765" si="1005">K1750*M1750</f>
        <v>-41984</v>
      </c>
      <c r="O1750" s="8">
        <f t="shared" ref="O1750:O1765" si="1006">ABS(N1750)</f>
        <v>41984</v>
      </c>
      <c r="P1750" s="56">
        <f t="shared" si="1002"/>
        <v>0.83968000000000009</v>
      </c>
      <c r="Q1750" s="56">
        <f t="shared" si="1004"/>
        <v>8.3968000000000007</v>
      </c>
      <c r="R1750" s="8">
        <f t="shared" si="1003"/>
        <v>41.98</v>
      </c>
      <c r="S1750" s="56">
        <f t="shared" ref="S1750:S1765" si="1007">-(N1750+P1750+Q1750+R1750)</f>
        <v>41932.783519999997</v>
      </c>
      <c r="T1750" s="8">
        <f t="shared" ref="T1750:T1765" si="1008">S1750/K1750</f>
        <v>-26.207989699999999</v>
      </c>
      <c r="U1750" s="8">
        <f>IF(ISNA(VLOOKUP(LOWER(F1750)&amp;H1750,Prices!A:C,3,0)),0,VLOOKUP(LOWER(F1750)&amp;H1750,Prices!A:C,3,0))</f>
        <v>27.09</v>
      </c>
      <c r="V1750" s="8">
        <f>IF(ISNA(VLOOKUP(LOWER(F1750)&amp;H1750,Prices!A:C,2,0)),0,VLOOKUP(LOWER(F1750)&amp;H1750,Prices!A:C,2,0))</f>
        <v>27.8</v>
      </c>
      <c r="W1750" s="8">
        <f t="shared" ref="W1750:W1765" si="1009">IF(I1750="B",(V1750+T1750)*K1750,(V1750+T1750)*K1750)</f>
        <v>-2547.2164800000028</v>
      </c>
      <c r="X1750" s="8">
        <f t="shared" ref="X1750:X1765" si="1010">K1750*(V1750-U1750)</f>
        <v>-1136.0000000000014</v>
      </c>
      <c r="Y1750" s="57">
        <f t="shared" ref="Y1750:Y1765" si="1011">W1750/O1750</f>
        <v>-6.0671124237804942E-2</v>
      </c>
      <c r="Z1750" s="58"/>
      <c r="AA1750" s="59"/>
    </row>
    <row r="1751" spans="1:27" s="13" customFormat="1" x14ac:dyDescent="0.15">
      <c r="A1751" s="12">
        <v>42909</v>
      </c>
      <c r="B1751" s="60" t="s">
        <v>3838</v>
      </c>
      <c r="C1751" s="13" t="s">
        <v>1128</v>
      </c>
      <c r="D1751" s="13" t="s">
        <v>1129</v>
      </c>
      <c r="E1751" s="13" t="s">
        <v>1130</v>
      </c>
      <c r="F1751" s="13" t="str">
        <f t="shared" si="1001"/>
        <v>SH</v>
      </c>
      <c r="G1751" s="13" t="str">
        <f>VLOOKUP(LOWER(F1751)&amp;H1751,'Current pricing'!A:B,2,0)</f>
        <v>广汽集团</v>
      </c>
      <c r="H1751" s="13" t="s">
        <v>3600</v>
      </c>
      <c r="I1751" s="13" t="s">
        <v>1206</v>
      </c>
      <c r="J1751" s="13" t="s">
        <v>4335</v>
      </c>
      <c r="K1751" s="13">
        <v>-2000</v>
      </c>
      <c r="L1751" s="13">
        <v>1</v>
      </c>
      <c r="M1751" s="13">
        <v>27.79</v>
      </c>
      <c r="N1751" s="13">
        <f t="shared" si="1005"/>
        <v>-55580</v>
      </c>
      <c r="O1751" s="13">
        <f t="shared" si="1006"/>
        <v>55580</v>
      </c>
      <c r="P1751" s="19">
        <f t="shared" si="1002"/>
        <v>1.1116000000000001</v>
      </c>
      <c r="Q1751" s="19">
        <f t="shared" si="1004"/>
        <v>11.116</v>
      </c>
      <c r="R1751" s="13">
        <f t="shared" si="1003"/>
        <v>55.58</v>
      </c>
      <c r="S1751" s="19">
        <f t="shared" si="1007"/>
        <v>55512.1924</v>
      </c>
      <c r="T1751" s="13">
        <f t="shared" si="1008"/>
        <v>-27.756096199999998</v>
      </c>
      <c r="U1751" s="13">
        <f>IF(ISNA(VLOOKUP(LOWER(F1751)&amp;H1751,Prices!A:C,3,0)),0,VLOOKUP(LOWER(F1751)&amp;H1751,Prices!A:C,3,0))</f>
        <v>27.22</v>
      </c>
      <c r="V1751" s="13">
        <f>IF(ISNA(VLOOKUP(LOWER(F1751)&amp;H1751,Prices!A:C,2,0)),0,VLOOKUP(LOWER(F1751)&amp;H1751,Prices!A:C,2,0))</f>
        <v>27.64</v>
      </c>
      <c r="W1751" s="13">
        <f t="shared" si="1009"/>
        <v>232.1923999999953</v>
      </c>
      <c r="X1751" s="13">
        <f t="shared" si="1010"/>
        <v>-840.00000000000341</v>
      </c>
      <c r="Y1751" s="43">
        <f t="shared" si="1011"/>
        <v>4.1776250449801246E-3</v>
      </c>
      <c r="Z1751" s="49"/>
      <c r="AA1751" s="24"/>
    </row>
    <row r="1752" spans="1:27" s="13" customFormat="1" x14ac:dyDescent="0.15">
      <c r="A1752" s="12">
        <v>42909</v>
      </c>
      <c r="B1752" s="60" t="s">
        <v>3839</v>
      </c>
      <c r="C1752" s="13" t="s">
        <v>1128</v>
      </c>
      <c r="D1752" s="13" t="s">
        <v>1129</v>
      </c>
      <c r="E1752" s="13" t="s">
        <v>1130</v>
      </c>
      <c r="F1752" s="13" t="str">
        <f t="shared" si="1001"/>
        <v>SH</v>
      </c>
      <c r="G1752" s="13" t="str">
        <f>VLOOKUP(LOWER(F1752)&amp;H1752,'Current pricing'!A:B,2,0)</f>
        <v>广汽集团</v>
      </c>
      <c r="H1752" s="13" t="s">
        <v>3600</v>
      </c>
      <c r="I1752" s="13" t="s">
        <v>1206</v>
      </c>
      <c r="J1752" s="13" t="s">
        <v>4335</v>
      </c>
      <c r="K1752" s="13">
        <v>-2000</v>
      </c>
      <c r="L1752" s="13">
        <v>1</v>
      </c>
      <c r="M1752" s="13">
        <v>27.59</v>
      </c>
      <c r="N1752" s="13">
        <f t="shared" si="1005"/>
        <v>-55180</v>
      </c>
      <c r="O1752" s="13">
        <f t="shared" si="1006"/>
        <v>55180</v>
      </c>
      <c r="P1752" s="19">
        <f t="shared" si="1002"/>
        <v>1.1036000000000001</v>
      </c>
      <c r="Q1752" s="19">
        <f t="shared" si="1004"/>
        <v>11.036000000000001</v>
      </c>
      <c r="R1752" s="13">
        <f t="shared" si="1003"/>
        <v>55.18</v>
      </c>
      <c r="S1752" s="19">
        <f t="shared" si="1007"/>
        <v>55112.680399999997</v>
      </c>
      <c r="T1752" s="13">
        <f t="shared" si="1008"/>
        <v>-27.556340199999998</v>
      </c>
      <c r="U1752" s="13">
        <f>IF(ISNA(VLOOKUP(LOWER(F1752)&amp;H1752,Prices!A:C,3,0)),0,VLOOKUP(LOWER(F1752)&amp;H1752,Prices!A:C,3,0))</f>
        <v>27.22</v>
      </c>
      <c r="V1752" s="13">
        <f>IF(ISNA(VLOOKUP(LOWER(F1752)&amp;H1752,Prices!A:C,2,0)),0,VLOOKUP(LOWER(F1752)&amp;H1752,Prices!A:C,2,0))</f>
        <v>27.64</v>
      </c>
      <c r="W1752" s="13">
        <f t="shared" si="1009"/>
        <v>-167.31960000000612</v>
      </c>
      <c r="X1752" s="13">
        <f t="shared" si="1010"/>
        <v>-840.00000000000341</v>
      </c>
      <c r="Y1752" s="43">
        <f t="shared" si="1011"/>
        <v>-3.0322508155129777E-3</v>
      </c>
      <c r="Z1752" s="49"/>
      <c r="AA1752" s="24"/>
    </row>
    <row r="1753" spans="1:27" s="13" customFormat="1" x14ac:dyDescent="0.15">
      <c r="A1753" s="12">
        <v>42909</v>
      </c>
      <c r="B1753" s="60" t="s">
        <v>3840</v>
      </c>
      <c r="C1753" s="13" t="s">
        <v>1128</v>
      </c>
      <c r="D1753" s="13" t="s">
        <v>1129</v>
      </c>
      <c r="E1753" s="13" t="s">
        <v>1130</v>
      </c>
      <c r="F1753" s="13" t="str">
        <f t="shared" si="1001"/>
        <v>SZ</v>
      </c>
      <c r="G1753" s="13" t="str">
        <f>VLOOKUP(LOWER(F1753)&amp;H1753,'Current pricing'!A:B,2,0)</f>
        <v>东方财富</v>
      </c>
      <c r="H1753" s="13" t="s">
        <v>1336</v>
      </c>
      <c r="I1753" s="13" t="s">
        <v>1206</v>
      </c>
      <c r="J1753" s="13" t="s">
        <v>3947</v>
      </c>
      <c r="K1753" s="13">
        <v>-2700</v>
      </c>
      <c r="L1753" s="13">
        <v>1</v>
      </c>
      <c r="M1753" s="13">
        <v>11.63</v>
      </c>
      <c r="N1753" s="13">
        <f t="shared" si="1005"/>
        <v>-31401.000000000004</v>
      </c>
      <c r="O1753" s="13">
        <f t="shared" si="1006"/>
        <v>31401.000000000004</v>
      </c>
      <c r="P1753" s="19">
        <f t="shared" si="1002"/>
        <v>0</v>
      </c>
      <c r="Q1753" s="19">
        <f t="shared" si="1004"/>
        <v>6.2802000000000007</v>
      </c>
      <c r="R1753" s="13">
        <f t="shared" si="1003"/>
        <v>31.4</v>
      </c>
      <c r="S1753" s="19">
        <f t="shared" si="1007"/>
        <v>31363.319800000001</v>
      </c>
      <c r="T1753" s="13">
        <f t="shared" si="1008"/>
        <v>-11.616044370370371</v>
      </c>
      <c r="U1753" s="13">
        <f>IF(ISNA(VLOOKUP(LOWER(F1753)&amp;H1753,Prices!A:C,3,0)),0,VLOOKUP(LOWER(F1753)&amp;H1753,Prices!A:C,3,0))</f>
        <v>12.35</v>
      </c>
      <c r="V1753" s="13">
        <f>IF(ISNA(VLOOKUP(LOWER(F1753)&amp;H1753,Prices!A:C,2,0)),0,VLOOKUP(LOWER(F1753)&amp;H1753,Prices!A:C,2,0))</f>
        <v>12.4</v>
      </c>
      <c r="W1753" s="13">
        <f t="shared" si="1009"/>
        <v>-2116.6801999999984</v>
      </c>
      <c r="X1753" s="13">
        <f t="shared" si="1010"/>
        <v>-135.00000000000193</v>
      </c>
      <c r="Y1753" s="43">
        <f t="shared" si="1011"/>
        <v>-6.7408050699022268E-2</v>
      </c>
      <c r="Z1753" s="49"/>
      <c r="AA1753" s="24"/>
    </row>
    <row r="1754" spans="1:27" s="13" customFormat="1" x14ac:dyDescent="0.15">
      <c r="A1754" s="12">
        <v>42909</v>
      </c>
      <c r="B1754" s="60" t="s">
        <v>3841</v>
      </c>
      <c r="C1754" s="13" t="s">
        <v>1128</v>
      </c>
      <c r="D1754" s="13" t="s">
        <v>1129</v>
      </c>
      <c r="E1754" s="13" t="s">
        <v>1130</v>
      </c>
      <c r="F1754" s="13" t="str">
        <f t="shared" si="1001"/>
        <v>SZ</v>
      </c>
      <c r="G1754" s="13" t="str">
        <f>VLOOKUP(LOWER(F1754)&amp;H1754,'Current pricing'!A:B,2,0)</f>
        <v>东方财富</v>
      </c>
      <c r="H1754" s="13" t="s">
        <v>1336</v>
      </c>
      <c r="I1754" s="13" t="s">
        <v>1206</v>
      </c>
      <c r="J1754" s="13" t="s">
        <v>3947</v>
      </c>
      <c r="K1754" s="13">
        <v>-2000</v>
      </c>
      <c r="L1754" s="13">
        <v>1</v>
      </c>
      <c r="M1754" s="13">
        <v>11.62</v>
      </c>
      <c r="N1754" s="13">
        <f t="shared" si="1005"/>
        <v>-23240</v>
      </c>
      <c r="O1754" s="13">
        <f t="shared" si="1006"/>
        <v>23240</v>
      </c>
      <c r="P1754" s="19">
        <f t="shared" si="1002"/>
        <v>0</v>
      </c>
      <c r="Q1754" s="19">
        <f t="shared" si="1004"/>
        <v>5</v>
      </c>
      <c r="R1754" s="13">
        <f t="shared" si="1003"/>
        <v>23.24</v>
      </c>
      <c r="S1754" s="19">
        <f t="shared" si="1007"/>
        <v>23211.759999999998</v>
      </c>
      <c r="T1754" s="13">
        <f t="shared" si="1008"/>
        <v>-11.605879999999999</v>
      </c>
      <c r="U1754" s="13">
        <f>IF(ISNA(VLOOKUP(LOWER(F1754)&amp;H1754,Prices!A:C,3,0)),0,VLOOKUP(LOWER(F1754)&amp;H1754,Prices!A:C,3,0))</f>
        <v>12.35</v>
      </c>
      <c r="V1754" s="13">
        <f>IF(ISNA(VLOOKUP(LOWER(F1754)&amp;H1754,Prices!A:C,2,0)),0,VLOOKUP(LOWER(F1754)&amp;H1754,Prices!A:C,2,0))</f>
        <v>12.4</v>
      </c>
      <c r="W1754" s="13">
        <f t="shared" si="1009"/>
        <v>-1588.2400000000025</v>
      </c>
      <c r="X1754" s="13">
        <f t="shared" si="1010"/>
        <v>-100.00000000000142</v>
      </c>
      <c r="Y1754" s="43">
        <f t="shared" si="1011"/>
        <v>-6.8340791738382214E-2</v>
      </c>
      <c r="Z1754" s="49"/>
      <c r="AA1754" s="24"/>
    </row>
    <row r="1755" spans="1:27" s="13" customFormat="1" x14ac:dyDescent="0.15">
      <c r="A1755" s="12">
        <v>42909</v>
      </c>
      <c r="B1755" s="60" t="s">
        <v>3842</v>
      </c>
      <c r="C1755" s="13" t="s">
        <v>1128</v>
      </c>
      <c r="D1755" s="13" t="s">
        <v>1129</v>
      </c>
      <c r="E1755" s="13" t="s">
        <v>1130</v>
      </c>
      <c r="F1755" s="13" t="str">
        <f t="shared" si="1001"/>
        <v>SZ</v>
      </c>
      <c r="G1755" s="13" t="str">
        <f>VLOOKUP(LOWER(F1755)&amp;H1755,'Current pricing'!A:B,2,0)</f>
        <v>东方财富</v>
      </c>
      <c r="H1755" s="13" t="s">
        <v>1336</v>
      </c>
      <c r="I1755" s="13" t="s">
        <v>1206</v>
      </c>
      <c r="J1755" s="13" t="s">
        <v>3947</v>
      </c>
      <c r="K1755" s="13">
        <v>-2000</v>
      </c>
      <c r="L1755" s="13">
        <v>1</v>
      </c>
      <c r="M1755" s="13">
        <v>11.6</v>
      </c>
      <c r="N1755" s="13">
        <f t="shared" si="1005"/>
        <v>-23200</v>
      </c>
      <c r="O1755" s="13">
        <f t="shared" si="1006"/>
        <v>23200</v>
      </c>
      <c r="P1755" s="19">
        <f t="shared" si="1002"/>
        <v>0</v>
      </c>
      <c r="Q1755" s="19">
        <f t="shared" si="1004"/>
        <v>5</v>
      </c>
      <c r="R1755" s="13">
        <f t="shared" si="1003"/>
        <v>23.2</v>
      </c>
      <c r="S1755" s="19">
        <f t="shared" si="1007"/>
        <v>23171.8</v>
      </c>
      <c r="T1755" s="13">
        <f t="shared" si="1008"/>
        <v>-11.585899999999999</v>
      </c>
      <c r="U1755" s="13">
        <f>IF(ISNA(VLOOKUP(LOWER(F1755)&amp;H1755,Prices!A:C,3,0)),0,VLOOKUP(LOWER(F1755)&amp;H1755,Prices!A:C,3,0))</f>
        <v>12.35</v>
      </c>
      <c r="V1755" s="13">
        <f>IF(ISNA(VLOOKUP(LOWER(F1755)&amp;H1755,Prices!A:C,2,0)),0,VLOOKUP(LOWER(F1755)&amp;H1755,Prices!A:C,2,0))</f>
        <v>12.4</v>
      </c>
      <c r="W1755" s="13">
        <f t="shared" si="1009"/>
        <v>-1628.2000000000032</v>
      </c>
      <c r="X1755" s="13">
        <f t="shared" si="1010"/>
        <v>-100.00000000000142</v>
      </c>
      <c r="Y1755" s="43">
        <f t="shared" si="1011"/>
        <v>-7.0181034482758767E-2</v>
      </c>
      <c r="Z1755" s="49"/>
      <c r="AA1755" s="24"/>
    </row>
    <row r="1756" spans="1:27" s="13" customFormat="1" x14ac:dyDescent="0.15">
      <c r="A1756" s="12">
        <v>42909</v>
      </c>
      <c r="B1756" s="60" t="s">
        <v>2354</v>
      </c>
      <c r="C1756" s="13" t="s">
        <v>1128</v>
      </c>
      <c r="D1756" s="13" t="s">
        <v>1129</v>
      </c>
      <c r="E1756" s="13" t="s">
        <v>1130</v>
      </c>
      <c r="F1756" s="13" t="str">
        <f t="shared" si="1001"/>
        <v>SZ</v>
      </c>
      <c r="G1756" s="13" t="str">
        <f>VLOOKUP(LOWER(F1756)&amp;H1756,'Current pricing'!A:B,2,0)</f>
        <v>东方财富</v>
      </c>
      <c r="H1756" s="13" t="s">
        <v>1336</v>
      </c>
      <c r="I1756" s="13" t="s">
        <v>1206</v>
      </c>
      <c r="J1756" s="13" t="s">
        <v>3947</v>
      </c>
      <c r="K1756" s="13">
        <v>-2000</v>
      </c>
      <c r="L1756" s="13">
        <v>1</v>
      </c>
      <c r="M1756" s="13">
        <v>11.59</v>
      </c>
      <c r="N1756" s="13">
        <f t="shared" si="1005"/>
        <v>-23180</v>
      </c>
      <c r="O1756" s="13">
        <f t="shared" si="1006"/>
        <v>23180</v>
      </c>
      <c r="P1756" s="19">
        <f t="shared" si="1002"/>
        <v>0</v>
      </c>
      <c r="Q1756" s="19">
        <f t="shared" si="1004"/>
        <v>5</v>
      </c>
      <c r="R1756" s="13">
        <f t="shared" si="1003"/>
        <v>23.18</v>
      </c>
      <c r="S1756" s="19">
        <f t="shared" si="1007"/>
        <v>23151.82</v>
      </c>
      <c r="T1756" s="13">
        <f t="shared" si="1008"/>
        <v>-11.57591</v>
      </c>
      <c r="U1756" s="13">
        <f>IF(ISNA(VLOOKUP(LOWER(F1756)&amp;H1756,Prices!A:C,3,0)),0,VLOOKUP(LOWER(F1756)&amp;H1756,Prices!A:C,3,0))</f>
        <v>12.35</v>
      </c>
      <c r="V1756" s="13">
        <f>IF(ISNA(VLOOKUP(LOWER(F1756)&amp;H1756,Prices!A:C,2,0)),0,VLOOKUP(LOWER(F1756)&amp;H1756,Prices!A:C,2,0))</f>
        <v>12.4</v>
      </c>
      <c r="W1756" s="13">
        <f t="shared" si="1009"/>
        <v>-1648.18</v>
      </c>
      <c r="X1756" s="13">
        <f t="shared" si="1010"/>
        <v>-100.00000000000142</v>
      </c>
      <c r="Y1756" s="43">
        <f t="shared" si="1011"/>
        <v>-7.1103537532355487E-2</v>
      </c>
      <c r="Z1756" s="49"/>
      <c r="AA1756" s="24"/>
    </row>
    <row r="1757" spans="1:27" s="13" customFormat="1" x14ac:dyDescent="0.15">
      <c r="A1757" s="12">
        <v>42909</v>
      </c>
      <c r="B1757" s="60" t="s">
        <v>3843</v>
      </c>
      <c r="C1757" s="13" t="s">
        <v>1128</v>
      </c>
      <c r="D1757" s="13" t="s">
        <v>1129</v>
      </c>
      <c r="E1757" s="13" t="s">
        <v>1130</v>
      </c>
      <c r="F1757" s="13" t="str">
        <f t="shared" si="1001"/>
        <v>SZ</v>
      </c>
      <c r="G1757" s="13" t="str">
        <f>VLOOKUP(LOWER(F1757)&amp;H1757,'Current pricing'!A:B,2,0)</f>
        <v>东方财富</v>
      </c>
      <c r="H1757" s="13" t="s">
        <v>1336</v>
      </c>
      <c r="I1757" s="13" t="s">
        <v>1206</v>
      </c>
      <c r="J1757" s="13" t="s">
        <v>3947</v>
      </c>
      <c r="K1757" s="13">
        <v>-2000</v>
      </c>
      <c r="L1757" s="13">
        <v>1</v>
      </c>
      <c r="M1757" s="13">
        <v>11.58</v>
      </c>
      <c r="N1757" s="13">
        <f t="shared" si="1005"/>
        <v>-23160</v>
      </c>
      <c r="O1757" s="13">
        <f t="shared" si="1006"/>
        <v>23160</v>
      </c>
      <c r="P1757" s="19">
        <f t="shared" si="1002"/>
        <v>0</v>
      </c>
      <c r="Q1757" s="19">
        <f t="shared" si="1004"/>
        <v>5</v>
      </c>
      <c r="R1757" s="13">
        <f t="shared" si="1003"/>
        <v>23.16</v>
      </c>
      <c r="S1757" s="19">
        <f t="shared" si="1007"/>
        <v>23131.84</v>
      </c>
      <c r="T1757" s="13">
        <f t="shared" si="1008"/>
        <v>-11.56592</v>
      </c>
      <c r="U1757" s="13">
        <f>IF(ISNA(VLOOKUP(LOWER(F1757)&amp;H1757,Prices!A:C,3,0)),0,VLOOKUP(LOWER(F1757)&amp;H1757,Prices!A:C,3,0))</f>
        <v>12.35</v>
      </c>
      <c r="V1757" s="13">
        <f>IF(ISNA(VLOOKUP(LOWER(F1757)&amp;H1757,Prices!A:C,2,0)),0,VLOOKUP(LOWER(F1757)&amp;H1757,Prices!A:C,2,0))</f>
        <v>12.4</v>
      </c>
      <c r="W1757" s="13">
        <f t="shared" si="1009"/>
        <v>-1668.1600000000003</v>
      </c>
      <c r="X1757" s="13">
        <f t="shared" si="1010"/>
        <v>-100.00000000000142</v>
      </c>
      <c r="Y1757" s="43">
        <f t="shared" si="1011"/>
        <v>-7.2027633851468056E-2</v>
      </c>
      <c r="Z1757" s="49"/>
      <c r="AA1757" s="24"/>
    </row>
    <row r="1758" spans="1:27" s="13" customFormat="1" x14ac:dyDescent="0.15">
      <c r="A1758" s="12">
        <v>42909</v>
      </c>
      <c r="B1758" s="60" t="s">
        <v>3844</v>
      </c>
      <c r="C1758" s="13" t="s">
        <v>1128</v>
      </c>
      <c r="D1758" s="13" t="s">
        <v>1129</v>
      </c>
      <c r="E1758" s="13" t="s">
        <v>1130</v>
      </c>
      <c r="F1758" s="13" t="str">
        <f t="shared" si="1001"/>
        <v>SZ</v>
      </c>
      <c r="G1758" s="13" t="str">
        <f>VLOOKUP(LOWER(F1758)&amp;H1758,'Current pricing'!A:B,2,0)</f>
        <v>东方财富</v>
      </c>
      <c r="H1758" s="13" t="s">
        <v>1336</v>
      </c>
      <c r="I1758" s="13" t="s">
        <v>1206</v>
      </c>
      <c r="J1758" s="13" t="s">
        <v>3947</v>
      </c>
      <c r="K1758" s="13">
        <v>-2000</v>
      </c>
      <c r="L1758" s="13">
        <v>1</v>
      </c>
      <c r="M1758" s="13">
        <v>11.56</v>
      </c>
      <c r="N1758" s="13">
        <f t="shared" si="1005"/>
        <v>-23120</v>
      </c>
      <c r="O1758" s="13">
        <f t="shared" si="1006"/>
        <v>23120</v>
      </c>
      <c r="P1758" s="19">
        <f t="shared" si="1002"/>
        <v>0</v>
      </c>
      <c r="Q1758" s="19">
        <f t="shared" si="1004"/>
        <v>5</v>
      </c>
      <c r="R1758" s="13">
        <f t="shared" si="1003"/>
        <v>23.12</v>
      </c>
      <c r="S1758" s="19">
        <f t="shared" si="1007"/>
        <v>23091.88</v>
      </c>
      <c r="T1758" s="13">
        <f t="shared" si="1008"/>
        <v>-11.54594</v>
      </c>
      <c r="U1758" s="13">
        <f>IF(ISNA(VLOOKUP(LOWER(F1758)&amp;H1758,Prices!A:C,3,0)),0,VLOOKUP(LOWER(F1758)&amp;H1758,Prices!A:C,3,0))</f>
        <v>12.35</v>
      </c>
      <c r="V1758" s="13">
        <f>IF(ISNA(VLOOKUP(LOWER(F1758)&amp;H1758,Prices!A:C,2,0)),0,VLOOKUP(LOWER(F1758)&amp;H1758,Prices!A:C,2,0))</f>
        <v>12.4</v>
      </c>
      <c r="W1758" s="13">
        <f t="shared" si="1009"/>
        <v>-1708.120000000001</v>
      </c>
      <c r="X1758" s="13">
        <f t="shared" si="1010"/>
        <v>-100.00000000000142</v>
      </c>
      <c r="Y1758" s="43">
        <f t="shared" si="1011"/>
        <v>-7.3880622837370291E-2</v>
      </c>
      <c r="Z1758" s="49"/>
      <c r="AA1758" s="24"/>
    </row>
    <row r="1759" spans="1:27" s="13" customFormat="1" x14ac:dyDescent="0.15">
      <c r="A1759" s="12">
        <v>42909</v>
      </c>
      <c r="B1759" s="60" t="s">
        <v>3845</v>
      </c>
      <c r="C1759" s="13" t="s">
        <v>1128</v>
      </c>
      <c r="D1759" s="13" t="s">
        <v>1129</v>
      </c>
      <c r="E1759" s="13" t="s">
        <v>1130</v>
      </c>
      <c r="F1759" s="13" t="str">
        <f t="shared" si="1001"/>
        <v>SZ</v>
      </c>
      <c r="G1759" s="13" t="str">
        <f>VLOOKUP(LOWER(F1759)&amp;H1759,'Current pricing'!A:B,2,0)</f>
        <v>东方财富</v>
      </c>
      <c r="H1759" s="13" t="s">
        <v>1336</v>
      </c>
      <c r="I1759" s="13" t="s">
        <v>1206</v>
      </c>
      <c r="J1759" s="13" t="s">
        <v>3947</v>
      </c>
      <c r="K1759" s="13">
        <v>-2000</v>
      </c>
      <c r="L1759" s="13">
        <v>1</v>
      </c>
      <c r="M1759" s="13">
        <v>11.55</v>
      </c>
      <c r="N1759" s="13">
        <f t="shared" si="1005"/>
        <v>-23100</v>
      </c>
      <c r="O1759" s="13">
        <f t="shared" si="1006"/>
        <v>23100</v>
      </c>
      <c r="P1759" s="19">
        <f t="shared" si="1002"/>
        <v>0</v>
      </c>
      <c r="Q1759" s="19">
        <f t="shared" si="1004"/>
        <v>5</v>
      </c>
      <c r="R1759" s="13">
        <f t="shared" si="1003"/>
        <v>23.1</v>
      </c>
      <c r="S1759" s="19">
        <f t="shared" si="1007"/>
        <v>23071.9</v>
      </c>
      <c r="T1759" s="13">
        <f t="shared" si="1008"/>
        <v>-11.535950000000001</v>
      </c>
      <c r="U1759" s="13">
        <f>IF(ISNA(VLOOKUP(LOWER(F1759)&amp;H1759,Prices!A:C,3,0)),0,VLOOKUP(LOWER(F1759)&amp;H1759,Prices!A:C,3,0))</f>
        <v>12.35</v>
      </c>
      <c r="V1759" s="13">
        <f>IF(ISNA(VLOOKUP(LOWER(F1759)&amp;H1759,Prices!A:C,2,0)),0,VLOOKUP(LOWER(F1759)&amp;H1759,Prices!A:C,2,0))</f>
        <v>12.4</v>
      </c>
      <c r="W1759" s="13">
        <f t="shared" si="1009"/>
        <v>-1728.0999999999976</v>
      </c>
      <c r="X1759" s="13">
        <f t="shared" si="1010"/>
        <v>-100.00000000000142</v>
      </c>
      <c r="Y1759" s="43">
        <f t="shared" si="1011"/>
        <v>-7.4809523809523701E-2</v>
      </c>
      <c r="Z1759" s="49"/>
      <c r="AA1759" s="24"/>
    </row>
    <row r="1760" spans="1:27" s="13" customFormat="1" x14ac:dyDescent="0.15">
      <c r="A1760" s="12">
        <v>42909</v>
      </c>
      <c r="B1760" s="60" t="s">
        <v>3846</v>
      </c>
      <c r="C1760" s="13" t="s">
        <v>1128</v>
      </c>
      <c r="D1760" s="13" t="s">
        <v>1129</v>
      </c>
      <c r="E1760" s="13" t="s">
        <v>1130</v>
      </c>
      <c r="F1760" s="13" t="str">
        <f t="shared" si="1001"/>
        <v>SZ</v>
      </c>
      <c r="G1760" s="13" t="str">
        <f>VLOOKUP(LOWER(F1760)&amp;H1760,'Current pricing'!A:B,2,0)</f>
        <v>东方财富</v>
      </c>
      <c r="H1760" s="13" t="s">
        <v>1336</v>
      </c>
      <c r="I1760" s="13" t="s">
        <v>1206</v>
      </c>
      <c r="J1760" s="13" t="s">
        <v>3947</v>
      </c>
      <c r="K1760" s="13">
        <v>-2000</v>
      </c>
      <c r="L1760" s="13">
        <v>1</v>
      </c>
      <c r="M1760" s="13">
        <v>11.53</v>
      </c>
      <c r="N1760" s="13">
        <f t="shared" si="1005"/>
        <v>-23060</v>
      </c>
      <c r="O1760" s="13">
        <f t="shared" si="1006"/>
        <v>23060</v>
      </c>
      <c r="P1760" s="19">
        <f t="shared" si="1002"/>
        <v>0</v>
      </c>
      <c r="Q1760" s="19">
        <f t="shared" si="1004"/>
        <v>5</v>
      </c>
      <c r="R1760" s="13">
        <f t="shared" si="1003"/>
        <v>23.06</v>
      </c>
      <c r="S1760" s="19">
        <f t="shared" si="1007"/>
        <v>23031.94</v>
      </c>
      <c r="T1760" s="13">
        <f t="shared" si="1008"/>
        <v>-11.515969999999999</v>
      </c>
      <c r="U1760" s="13">
        <f>IF(ISNA(VLOOKUP(LOWER(F1760)&amp;H1760,Prices!A:C,3,0)),0,VLOOKUP(LOWER(F1760)&amp;H1760,Prices!A:C,3,0))</f>
        <v>12.35</v>
      </c>
      <c r="V1760" s="13">
        <f>IF(ISNA(VLOOKUP(LOWER(F1760)&amp;H1760,Prices!A:C,2,0)),0,VLOOKUP(LOWER(F1760)&amp;H1760,Prices!A:C,2,0))</f>
        <v>12.4</v>
      </c>
      <c r="W1760" s="13">
        <f t="shared" si="1009"/>
        <v>-1768.060000000002</v>
      </c>
      <c r="X1760" s="13">
        <f t="shared" si="1010"/>
        <v>-100.00000000000142</v>
      </c>
      <c r="Y1760" s="43">
        <f t="shared" si="1011"/>
        <v>-7.6672159583694791E-2</v>
      </c>
      <c r="Z1760" s="49"/>
      <c r="AA1760" s="24"/>
    </row>
    <row r="1761" spans="1:27" s="13" customFormat="1" x14ac:dyDescent="0.15">
      <c r="A1761" s="12">
        <v>42909</v>
      </c>
      <c r="B1761" s="60" t="s">
        <v>3847</v>
      </c>
      <c r="C1761" s="13" t="s">
        <v>1128</v>
      </c>
      <c r="D1761" s="13" t="s">
        <v>1129</v>
      </c>
      <c r="E1761" s="13" t="s">
        <v>1130</v>
      </c>
      <c r="F1761" s="13" t="str">
        <f t="shared" si="1001"/>
        <v>SZ</v>
      </c>
      <c r="G1761" s="13" t="str">
        <f>VLOOKUP(LOWER(F1761)&amp;H1761,'Current pricing'!A:B,2,0)</f>
        <v>东方财富</v>
      </c>
      <c r="H1761" s="13" t="s">
        <v>1336</v>
      </c>
      <c r="I1761" s="13" t="s">
        <v>1206</v>
      </c>
      <c r="J1761" s="13" t="s">
        <v>3947</v>
      </c>
      <c r="K1761" s="13">
        <v>-2000</v>
      </c>
      <c r="L1761" s="13">
        <v>1</v>
      </c>
      <c r="M1761" s="13">
        <v>11.52</v>
      </c>
      <c r="N1761" s="13">
        <f t="shared" si="1005"/>
        <v>-23040</v>
      </c>
      <c r="O1761" s="13">
        <f t="shared" si="1006"/>
        <v>23040</v>
      </c>
      <c r="P1761" s="19">
        <f t="shared" si="1002"/>
        <v>0</v>
      </c>
      <c r="Q1761" s="19">
        <f t="shared" si="1004"/>
        <v>5</v>
      </c>
      <c r="R1761" s="13">
        <f t="shared" si="1003"/>
        <v>23.04</v>
      </c>
      <c r="S1761" s="19">
        <f t="shared" si="1007"/>
        <v>23011.96</v>
      </c>
      <c r="T1761" s="13">
        <f t="shared" si="1008"/>
        <v>-11.505979999999999</v>
      </c>
      <c r="U1761" s="13">
        <f>IF(ISNA(VLOOKUP(LOWER(F1761)&amp;H1761,Prices!A:C,3,0)),0,VLOOKUP(LOWER(F1761)&amp;H1761,Prices!A:C,3,0))</f>
        <v>12.35</v>
      </c>
      <c r="V1761" s="13">
        <f>IF(ISNA(VLOOKUP(LOWER(F1761)&amp;H1761,Prices!A:C,2,0)),0,VLOOKUP(LOWER(F1761)&amp;H1761,Prices!A:C,2,0))</f>
        <v>12.4</v>
      </c>
      <c r="W1761" s="13">
        <f t="shared" si="1009"/>
        <v>-1788.0400000000022</v>
      </c>
      <c r="X1761" s="13">
        <f t="shared" si="1010"/>
        <v>-100.00000000000142</v>
      </c>
      <c r="Y1761" s="43">
        <f t="shared" si="1011"/>
        <v>-7.7605902777777874E-2</v>
      </c>
      <c r="Z1761" s="49"/>
      <c r="AA1761" s="24"/>
    </row>
    <row r="1762" spans="1:27" s="13" customFormat="1" x14ac:dyDescent="0.15">
      <c r="A1762" s="12">
        <v>42909</v>
      </c>
      <c r="B1762" s="60" t="s">
        <v>3848</v>
      </c>
      <c r="C1762" s="13" t="s">
        <v>1128</v>
      </c>
      <c r="D1762" s="13" t="s">
        <v>1129</v>
      </c>
      <c r="E1762" s="13" t="s">
        <v>1130</v>
      </c>
      <c r="F1762" s="13" t="str">
        <f t="shared" si="1001"/>
        <v>SH</v>
      </c>
      <c r="G1762" s="13" t="str">
        <f>VLOOKUP(LOWER(F1762)&amp;H1762,'Current pricing'!A:B,2,0)</f>
        <v>广汽集团</v>
      </c>
      <c r="H1762" s="13" t="s">
        <v>3600</v>
      </c>
      <c r="I1762" s="13" t="s">
        <v>1206</v>
      </c>
      <c r="J1762" s="13" t="s">
        <v>4335</v>
      </c>
      <c r="K1762" s="13">
        <v>-2000</v>
      </c>
      <c r="L1762" s="13">
        <v>1</v>
      </c>
      <c r="M1762" s="13">
        <v>27.55</v>
      </c>
      <c r="N1762" s="13">
        <f t="shared" si="1005"/>
        <v>-55100</v>
      </c>
      <c r="O1762" s="13">
        <f t="shared" si="1006"/>
        <v>55100</v>
      </c>
      <c r="P1762" s="19">
        <f t="shared" si="1002"/>
        <v>1.1020000000000001</v>
      </c>
      <c r="Q1762" s="19">
        <f t="shared" si="1004"/>
        <v>11.020000000000001</v>
      </c>
      <c r="R1762" s="13">
        <f t="shared" si="1003"/>
        <v>55.1</v>
      </c>
      <c r="S1762" s="19">
        <f t="shared" si="1007"/>
        <v>55032.778000000006</v>
      </c>
      <c r="T1762" s="13">
        <f t="shared" si="1008"/>
        <v>-27.516389000000004</v>
      </c>
      <c r="U1762" s="13">
        <f>IF(ISNA(VLOOKUP(LOWER(F1762)&amp;H1762,Prices!A:C,3,0)),0,VLOOKUP(LOWER(F1762)&amp;H1762,Prices!A:C,3,0))</f>
        <v>27.22</v>
      </c>
      <c r="V1762" s="13">
        <f>IF(ISNA(VLOOKUP(LOWER(F1762)&amp;H1762,Prices!A:C,2,0)),0,VLOOKUP(LOWER(F1762)&amp;H1762,Prices!A:C,2,0))</f>
        <v>27.64</v>
      </c>
      <c r="W1762" s="13">
        <f t="shared" si="1009"/>
        <v>-247.22199999999361</v>
      </c>
      <c r="X1762" s="13">
        <f t="shared" si="1010"/>
        <v>-840.00000000000341</v>
      </c>
      <c r="Y1762" s="43">
        <f t="shared" si="1011"/>
        <v>-4.4867876588020623E-3</v>
      </c>
      <c r="Z1762" s="49"/>
      <c r="AA1762" s="24"/>
    </row>
    <row r="1763" spans="1:27" s="13" customFormat="1" x14ac:dyDescent="0.15">
      <c r="A1763" s="12">
        <v>42909</v>
      </c>
      <c r="B1763" s="60" t="s">
        <v>3849</v>
      </c>
      <c r="C1763" s="13" t="s">
        <v>1128</v>
      </c>
      <c r="D1763" s="13" t="s">
        <v>1129</v>
      </c>
      <c r="E1763" s="13" t="s">
        <v>1130</v>
      </c>
      <c r="F1763" s="13" t="str">
        <f t="shared" si="1001"/>
        <v>SZ</v>
      </c>
      <c r="G1763" s="13" t="str">
        <f>VLOOKUP(LOWER(F1763)&amp;H1763,'Current pricing'!A:B,2,0)</f>
        <v>东方财富</v>
      </c>
      <c r="H1763" s="13" t="s">
        <v>1336</v>
      </c>
      <c r="I1763" s="13" t="s">
        <v>1206</v>
      </c>
      <c r="J1763" s="13" t="s">
        <v>3947</v>
      </c>
      <c r="K1763" s="13">
        <v>-5000</v>
      </c>
      <c r="L1763" s="13">
        <v>1</v>
      </c>
      <c r="M1763" s="13">
        <v>11.52</v>
      </c>
      <c r="N1763" s="13">
        <f t="shared" si="1005"/>
        <v>-57600</v>
      </c>
      <c r="O1763" s="13">
        <f t="shared" si="1006"/>
        <v>57600</v>
      </c>
      <c r="P1763" s="19">
        <f t="shared" si="1002"/>
        <v>0</v>
      </c>
      <c r="Q1763" s="19">
        <f t="shared" si="1004"/>
        <v>11.520000000000001</v>
      </c>
      <c r="R1763" s="13">
        <f t="shared" si="1003"/>
        <v>57.6</v>
      </c>
      <c r="S1763" s="19">
        <f t="shared" si="1007"/>
        <v>57530.880000000005</v>
      </c>
      <c r="T1763" s="13">
        <f t="shared" si="1008"/>
        <v>-11.506176000000002</v>
      </c>
      <c r="U1763" s="13">
        <f>IF(ISNA(VLOOKUP(LOWER(F1763)&amp;H1763,Prices!A:C,3,0)),0,VLOOKUP(LOWER(F1763)&amp;H1763,Prices!A:C,3,0))</f>
        <v>12.35</v>
      </c>
      <c r="V1763" s="13">
        <f>IF(ISNA(VLOOKUP(LOWER(F1763)&amp;H1763,Prices!A:C,2,0)),0,VLOOKUP(LOWER(F1763)&amp;H1763,Prices!A:C,2,0))</f>
        <v>12.4</v>
      </c>
      <c r="W1763" s="13">
        <f t="shared" si="1009"/>
        <v>-4469.1199999999935</v>
      </c>
      <c r="X1763" s="13">
        <f t="shared" si="1010"/>
        <v>-250.00000000000355</v>
      </c>
      <c r="Y1763" s="43">
        <f t="shared" si="1011"/>
        <v>-7.7588888888888777E-2</v>
      </c>
      <c r="Z1763" s="49"/>
      <c r="AA1763" s="24"/>
    </row>
    <row r="1764" spans="1:27" s="13" customFormat="1" x14ac:dyDescent="0.15">
      <c r="A1764" s="12">
        <v>42909</v>
      </c>
      <c r="B1764" s="60" t="s">
        <v>3850</v>
      </c>
      <c r="C1764" s="13" t="s">
        <v>1128</v>
      </c>
      <c r="D1764" s="13" t="s">
        <v>1129</v>
      </c>
      <c r="E1764" s="13" t="s">
        <v>1130</v>
      </c>
      <c r="F1764" s="13" t="str">
        <f t="shared" si="1001"/>
        <v>SH</v>
      </c>
      <c r="G1764" s="13" t="str">
        <f>VLOOKUP(LOWER(F1764)&amp;H1764,'Current pricing'!A:B,2,0)</f>
        <v>广汽集团</v>
      </c>
      <c r="H1764" s="13" t="s">
        <v>3600</v>
      </c>
      <c r="I1764" s="13" t="s">
        <v>1206</v>
      </c>
      <c r="J1764" s="13" t="s">
        <v>4335</v>
      </c>
      <c r="K1764" s="13">
        <v>-2000</v>
      </c>
      <c r="L1764" s="13">
        <v>1</v>
      </c>
      <c r="M1764" s="13">
        <v>27.57</v>
      </c>
      <c r="N1764" s="13">
        <f t="shared" si="1005"/>
        <v>-55140</v>
      </c>
      <c r="O1764" s="13">
        <f t="shared" si="1006"/>
        <v>55140</v>
      </c>
      <c r="P1764" s="19">
        <f t="shared" si="1002"/>
        <v>1.1028</v>
      </c>
      <c r="Q1764" s="19">
        <f t="shared" si="1004"/>
        <v>11.028</v>
      </c>
      <c r="R1764" s="13">
        <f t="shared" si="1003"/>
        <v>55.14</v>
      </c>
      <c r="S1764" s="19">
        <f t="shared" si="1007"/>
        <v>55072.729200000002</v>
      </c>
      <c r="T1764" s="13">
        <f t="shared" si="1008"/>
        <v>-27.536364600000002</v>
      </c>
      <c r="U1764" s="13">
        <f>IF(ISNA(VLOOKUP(LOWER(F1764)&amp;H1764,Prices!A:C,3,0)),0,VLOOKUP(LOWER(F1764)&amp;H1764,Prices!A:C,3,0))</f>
        <v>27.22</v>
      </c>
      <c r="V1764" s="13">
        <f>IF(ISNA(VLOOKUP(LOWER(F1764)&amp;H1764,Prices!A:C,2,0)),0,VLOOKUP(LOWER(F1764)&amp;H1764,Prices!A:C,2,0))</f>
        <v>27.64</v>
      </c>
      <c r="W1764" s="13">
        <f t="shared" si="1009"/>
        <v>-207.27079999999631</v>
      </c>
      <c r="X1764" s="13">
        <f t="shared" si="1010"/>
        <v>-840.00000000000341</v>
      </c>
      <c r="Y1764" s="43">
        <f t="shared" si="1011"/>
        <v>-3.7589916575987725E-3</v>
      </c>
      <c r="Z1764" s="49"/>
      <c r="AA1764" s="24"/>
    </row>
    <row r="1765" spans="1:27" s="8" customFormat="1" x14ac:dyDescent="0.15">
      <c r="A1765" s="6">
        <v>42909</v>
      </c>
      <c r="B1765" s="67" t="s">
        <v>3851</v>
      </c>
      <c r="C1765" s="8" t="s">
        <v>1128</v>
      </c>
      <c r="D1765" s="13" t="s">
        <v>1129</v>
      </c>
      <c r="E1765" s="13" t="s">
        <v>1130</v>
      </c>
      <c r="F1765" s="8" t="str">
        <f t="shared" si="1001"/>
        <v>SH</v>
      </c>
      <c r="G1765" s="8" t="str">
        <f>VLOOKUP(LOWER(F1765)&amp;H1765,'Current pricing'!A:B,2,0)</f>
        <v>福耀玻璃</v>
      </c>
      <c r="H1765" s="8" t="s">
        <v>2063</v>
      </c>
      <c r="I1765" s="8" t="s">
        <v>1207</v>
      </c>
      <c r="J1765" s="8" t="s">
        <v>3986</v>
      </c>
      <c r="K1765" s="8">
        <v>1900</v>
      </c>
      <c r="L1765" s="8">
        <v>1</v>
      </c>
      <c r="M1765" s="8">
        <v>25.55</v>
      </c>
      <c r="N1765" s="8">
        <f t="shared" si="1005"/>
        <v>48545</v>
      </c>
      <c r="O1765" s="8">
        <f t="shared" si="1006"/>
        <v>48545</v>
      </c>
      <c r="P1765" s="56">
        <f t="shared" si="1002"/>
        <v>0.9709000000000001</v>
      </c>
      <c r="Q1765" s="56">
        <f t="shared" si="1004"/>
        <v>9.7089999999999996</v>
      </c>
      <c r="R1765" s="8">
        <f t="shared" si="1003"/>
        <v>0</v>
      </c>
      <c r="S1765" s="56">
        <f t="shared" si="1007"/>
        <v>-48555.679900000003</v>
      </c>
      <c r="T1765" s="8">
        <f t="shared" si="1008"/>
        <v>-25.555621000000002</v>
      </c>
      <c r="U1765" s="8">
        <f>IF(ISNA(VLOOKUP(LOWER(F1765)&amp;H1765,Prices!A:C,3,0)),0,VLOOKUP(LOWER(F1765)&amp;H1765,Prices!A:C,3,0))</f>
        <v>27.09</v>
      </c>
      <c r="V1765" s="8">
        <f>IF(ISNA(VLOOKUP(LOWER(F1765)&amp;H1765,Prices!A:C,2,0)),0,VLOOKUP(LOWER(F1765)&amp;H1765,Prices!A:C,2,0))</f>
        <v>27.8</v>
      </c>
      <c r="W1765" s="8">
        <f t="shared" si="1009"/>
        <v>4264.3200999999972</v>
      </c>
      <c r="X1765" s="8">
        <f t="shared" si="1010"/>
        <v>1349.0000000000016</v>
      </c>
      <c r="Y1765" s="57">
        <f t="shared" si="1011"/>
        <v>8.7842622309197593E-2</v>
      </c>
      <c r="Z1765" s="58"/>
      <c r="AA1765" s="59"/>
    </row>
    <row r="1766" spans="1:27" s="13" customFormat="1" x14ac:dyDescent="0.15">
      <c r="A1766" s="12">
        <v>42914</v>
      </c>
      <c r="B1766" s="60" t="s">
        <v>3860</v>
      </c>
      <c r="C1766" s="13" t="s">
        <v>1128</v>
      </c>
      <c r="D1766" s="13" t="s">
        <v>1129</v>
      </c>
      <c r="E1766" s="13" t="s">
        <v>1130</v>
      </c>
      <c r="F1766" s="13" t="str">
        <f t="shared" si="1001"/>
        <v>SZ</v>
      </c>
      <c r="G1766" s="13" t="str">
        <f>VLOOKUP(LOWER(F1766)&amp;H1766,'Current pricing'!A:B,2,0)</f>
        <v>海康威视</v>
      </c>
      <c r="H1766" s="13" t="s">
        <v>1504</v>
      </c>
      <c r="I1766" s="13" t="s">
        <v>1207</v>
      </c>
      <c r="J1766" s="13" t="s">
        <v>4335</v>
      </c>
      <c r="K1766" s="13">
        <v>600</v>
      </c>
      <c r="L1766" s="13">
        <v>1</v>
      </c>
      <c r="M1766" s="13">
        <v>31.09</v>
      </c>
      <c r="N1766" s="13">
        <f t="shared" ref="N1766:N1804" si="1012">K1766*M1766</f>
        <v>18654</v>
      </c>
      <c r="O1766" s="13">
        <f t="shared" ref="O1766:O1804" si="1013">ABS(N1766)</f>
        <v>18654</v>
      </c>
      <c r="P1766" s="19">
        <f t="shared" si="1002"/>
        <v>0</v>
      </c>
      <c r="Q1766" s="19">
        <f t="shared" si="1004"/>
        <v>5</v>
      </c>
      <c r="R1766" s="13">
        <f t="shared" si="1003"/>
        <v>0</v>
      </c>
      <c r="S1766" s="19">
        <f t="shared" ref="S1766:S1804" si="1014">-(N1766+P1766+Q1766+R1766)</f>
        <v>-18659</v>
      </c>
      <c r="T1766" s="13">
        <f t="shared" ref="T1766:T1804" si="1015">S1766/K1766</f>
        <v>-31.098333333333333</v>
      </c>
      <c r="U1766" s="13">
        <f>IF(ISNA(VLOOKUP(LOWER(F1766)&amp;H1766,Prices!A:C,3,0)),0,VLOOKUP(LOWER(F1766)&amp;H1766,Prices!A:C,3,0))</f>
        <v>38.950000000000003</v>
      </c>
      <c r="V1766" s="13">
        <f>IF(ISNA(VLOOKUP(LOWER(F1766)&amp;H1766,Prices!A:C,2,0)),0,VLOOKUP(LOWER(F1766)&amp;H1766,Prices!A:C,2,0))</f>
        <v>39.9</v>
      </c>
      <c r="W1766" s="13">
        <f t="shared" ref="W1766:W1804" si="1016">IF(I1766="B",(V1766+T1766)*K1766,(V1766+T1766)*K1766)</f>
        <v>5280.9999999999991</v>
      </c>
      <c r="X1766" s="13">
        <f t="shared" ref="X1766:X1804" si="1017">K1766*(V1766-U1766)</f>
        <v>569.9999999999975</v>
      </c>
      <c r="Y1766" s="43">
        <f t="shared" ref="Y1766:Y1804" si="1018">W1766/O1766</f>
        <v>0.28310281977055857</v>
      </c>
      <c r="Z1766" s="49"/>
      <c r="AA1766" s="24"/>
    </row>
    <row r="1767" spans="1:27" s="13" customFormat="1" x14ac:dyDescent="0.15">
      <c r="A1767" s="12">
        <v>42914</v>
      </c>
      <c r="B1767" s="60" t="s">
        <v>3861</v>
      </c>
      <c r="C1767" s="13" t="s">
        <v>1128</v>
      </c>
      <c r="D1767" s="13" t="s">
        <v>1129</v>
      </c>
      <c r="E1767" s="13" t="s">
        <v>1130</v>
      </c>
      <c r="F1767" s="13" t="str">
        <f t="shared" si="1001"/>
        <v>SZ</v>
      </c>
      <c r="G1767" s="13" t="str">
        <f>VLOOKUP(LOWER(F1767)&amp;H1767,'Current pricing'!A:B,2,0)</f>
        <v>海康威视</v>
      </c>
      <c r="H1767" s="13" t="s">
        <v>1504</v>
      </c>
      <c r="I1767" s="13" t="s">
        <v>1207</v>
      </c>
      <c r="J1767" s="13" t="s">
        <v>4335</v>
      </c>
      <c r="K1767" s="13">
        <v>600</v>
      </c>
      <c r="L1767" s="13">
        <v>1</v>
      </c>
      <c r="M1767" s="13">
        <v>31.21</v>
      </c>
      <c r="N1767" s="13">
        <f t="shared" si="1012"/>
        <v>18726</v>
      </c>
      <c r="O1767" s="13">
        <f t="shared" si="1013"/>
        <v>18726</v>
      </c>
      <c r="P1767" s="19">
        <f t="shared" si="1002"/>
        <v>0</v>
      </c>
      <c r="Q1767" s="19">
        <f t="shared" si="1004"/>
        <v>5</v>
      </c>
      <c r="R1767" s="13">
        <f t="shared" si="1003"/>
        <v>0</v>
      </c>
      <c r="S1767" s="19">
        <f t="shared" si="1014"/>
        <v>-18731</v>
      </c>
      <c r="T1767" s="13">
        <f t="shared" si="1015"/>
        <v>-31.218333333333334</v>
      </c>
      <c r="U1767" s="13">
        <f>IF(ISNA(VLOOKUP(LOWER(F1767)&amp;H1767,Prices!A:C,3,0)),0,VLOOKUP(LOWER(F1767)&amp;H1767,Prices!A:C,3,0))</f>
        <v>38.950000000000003</v>
      </c>
      <c r="V1767" s="13">
        <f>IF(ISNA(VLOOKUP(LOWER(F1767)&amp;H1767,Prices!A:C,2,0)),0,VLOOKUP(LOWER(F1767)&amp;H1767,Prices!A:C,2,0))</f>
        <v>39.9</v>
      </c>
      <c r="W1767" s="13">
        <f t="shared" si="1016"/>
        <v>5208.9999999999991</v>
      </c>
      <c r="X1767" s="13">
        <f t="shared" si="1017"/>
        <v>569.9999999999975</v>
      </c>
      <c r="Y1767" s="43">
        <f t="shared" si="1018"/>
        <v>0.27816939015272879</v>
      </c>
      <c r="Z1767" s="49"/>
      <c r="AA1767" s="24"/>
    </row>
    <row r="1768" spans="1:27" s="13" customFormat="1" x14ac:dyDescent="0.15">
      <c r="A1768" s="12">
        <v>42914</v>
      </c>
      <c r="B1768" s="60" t="s">
        <v>3862</v>
      </c>
      <c r="C1768" s="13" t="s">
        <v>1128</v>
      </c>
      <c r="D1768" s="13" t="s">
        <v>1129</v>
      </c>
      <c r="E1768" s="13" t="s">
        <v>1130</v>
      </c>
      <c r="F1768" s="13" t="str">
        <f t="shared" si="1001"/>
        <v>SZ</v>
      </c>
      <c r="G1768" s="13" t="str">
        <f>VLOOKUP(LOWER(F1768)&amp;H1768,'Current pricing'!A:B,2,0)</f>
        <v>大族激光</v>
      </c>
      <c r="H1768" s="13" t="s">
        <v>1502</v>
      </c>
      <c r="I1768" s="13" t="s">
        <v>1207</v>
      </c>
      <c r="J1768" s="13" t="s">
        <v>4182</v>
      </c>
      <c r="K1768" s="13">
        <v>600</v>
      </c>
      <c r="L1768" s="13">
        <v>1</v>
      </c>
      <c r="M1768" s="13">
        <v>33.159999999999997</v>
      </c>
      <c r="N1768" s="13">
        <f t="shared" si="1012"/>
        <v>19895.999999999996</v>
      </c>
      <c r="O1768" s="13">
        <f t="shared" si="1013"/>
        <v>19895.999999999996</v>
      </c>
      <c r="P1768" s="19">
        <f t="shared" si="1002"/>
        <v>0</v>
      </c>
      <c r="Q1768" s="19">
        <f t="shared" si="1004"/>
        <v>5</v>
      </c>
      <c r="R1768" s="13">
        <f t="shared" si="1003"/>
        <v>0</v>
      </c>
      <c r="S1768" s="19">
        <f t="shared" si="1014"/>
        <v>-19900.999999999996</v>
      </c>
      <c r="T1768" s="13">
        <f t="shared" si="1015"/>
        <v>-33.168333333333329</v>
      </c>
      <c r="U1768" s="13">
        <f>IF(ISNA(VLOOKUP(LOWER(F1768)&amp;H1768,Prices!A:C,3,0)),0,VLOOKUP(LOWER(F1768)&amp;H1768,Prices!A:C,3,0))</f>
        <v>50.1</v>
      </c>
      <c r="V1768" s="13">
        <f>IF(ISNA(VLOOKUP(LOWER(F1768)&amp;H1768,Prices!A:C,2,0)),0,VLOOKUP(LOWER(F1768)&amp;H1768,Prices!A:C,2,0))</f>
        <v>52.35</v>
      </c>
      <c r="W1768" s="13">
        <f t="shared" si="1016"/>
        <v>11509.000000000004</v>
      </c>
      <c r="X1768" s="13">
        <f t="shared" si="1017"/>
        <v>1350</v>
      </c>
      <c r="Y1768" s="43">
        <f t="shared" si="1018"/>
        <v>0.57845798150382011</v>
      </c>
      <c r="Z1768" s="49"/>
      <c r="AA1768" s="24"/>
    </row>
    <row r="1769" spans="1:27" s="13" customFormat="1" x14ac:dyDescent="0.15">
      <c r="A1769" s="12">
        <v>42914</v>
      </c>
      <c r="B1769" s="60" t="s">
        <v>3863</v>
      </c>
      <c r="C1769" s="13" t="s">
        <v>1128</v>
      </c>
      <c r="D1769" s="13" t="s">
        <v>1129</v>
      </c>
      <c r="E1769" s="13" t="s">
        <v>1130</v>
      </c>
      <c r="F1769" s="13" t="str">
        <f t="shared" si="1001"/>
        <v>SZ</v>
      </c>
      <c r="G1769" s="13" t="str">
        <f>VLOOKUP(LOWER(F1769)&amp;H1769,'Current pricing'!A:B,2,0)</f>
        <v>大族激光</v>
      </c>
      <c r="H1769" s="13" t="s">
        <v>1502</v>
      </c>
      <c r="I1769" s="13" t="s">
        <v>1207</v>
      </c>
      <c r="J1769" s="13" t="s">
        <v>4182</v>
      </c>
      <c r="K1769" s="13">
        <v>600</v>
      </c>
      <c r="L1769" s="13">
        <v>1</v>
      </c>
      <c r="M1769" s="13">
        <v>33.22</v>
      </c>
      <c r="N1769" s="13">
        <f t="shared" si="1012"/>
        <v>19932</v>
      </c>
      <c r="O1769" s="13">
        <f t="shared" si="1013"/>
        <v>19932</v>
      </c>
      <c r="P1769" s="19">
        <f t="shared" si="1002"/>
        <v>0</v>
      </c>
      <c r="Q1769" s="19">
        <f t="shared" si="1004"/>
        <v>5</v>
      </c>
      <c r="R1769" s="13">
        <f t="shared" si="1003"/>
        <v>0</v>
      </c>
      <c r="S1769" s="19">
        <f t="shared" si="1014"/>
        <v>-19937</v>
      </c>
      <c r="T1769" s="13">
        <f t="shared" si="1015"/>
        <v>-33.228333333333332</v>
      </c>
      <c r="U1769" s="13">
        <f>IF(ISNA(VLOOKUP(LOWER(F1769)&amp;H1769,Prices!A:C,3,0)),0,VLOOKUP(LOWER(F1769)&amp;H1769,Prices!A:C,3,0))</f>
        <v>50.1</v>
      </c>
      <c r="V1769" s="13">
        <f>IF(ISNA(VLOOKUP(LOWER(F1769)&amp;H1769,Prices!A:C,2,0)),0,VLOOKUP(LOWER(F1769)&amp;H1769,Prices!A:C,2,0))</f>
        <v>52.35</v>
      </c>
      <c r="W1769" s="13">
        <f t="shared" si="1016"/>
        <v>11473.000000000002</v>
      </c>
      <c r="X1769" s="13">
        <f t="shared" si="1017"/>
        <v>1350</v>
      </c>
      <c r="Y1769" s="43">
        <f t="shared" si="1018"/>
        <v>0.57560706401766015</v>
      </c>
      <c r="Z1769" s="49"/>
      <c r="AA1769" s="24"/>
    </row>
    <row r="1770" spans="1:27" s="8" customFormat="1" x14ac:dyDescent="0.15">
      <c r="A1770" s="6">
        <v>42914</v>
      </c>
      <c r="B1770" s="67" t="s">
        <v>3864</v>
      </c>
      <c r="C1770" s="8" t="s">
        <v>1128</v>
      </c>
      <c r="D1770" s="13" t="s">
        <v>1129</v>
      </c>
      <c r="E1770" s="13" t="s">
        <v>1130</v>
      </c>
      <c r="F1770" s="8" t="str">
        <f t="shared" si="1001"/>
        <v>SZ</v>
      </c>
      <c r="G1770" s="8" t="str">
        <f>VLOOKUP(LOWER(F1770)&amp;H1770,'Current pricing'!A:B,2,0)</f>
        <v>小天鹅Ａ</v>
      </c>
      <c r="H1770" s="8" t="s">
        <v>1320</v>
      </c>
      <c r="I1770" s="8" t="s">
        <v>1207</v>
      </c>
      <c r="J1770" s="8" t="s">
        <v>3986</v>
      </c>
      <c r="K1770" s="8">
        <v>400</v>
      </c>
      <c r="L1770" s="8">
        <v>1</v>
      </c>
      <c r="M1770" s="8">
        <v>46.15</v>
      </c>
      <c r="N1770" s="8">
        <f t="shared" si="1012"/>
        <v>18460</v>
      </c>
      <c r="O1770" s="8">
        <f t="shared" si="1013"/>
        <v>18460</v>
      </c>
      <c r="P1770" s="56">
        <f t="shared" si="1002"/>
        <v>0</v>
      </c>
      <c r="Q1770" s="56">
        <f t="shared" si="1004"/>
        <v>5</v>
      </c>
      <c r="R1770" s="8">
        <f t="shared" si="1003"/>
        <v>0</v>
      </c>
      <c r="S1770" s="56">
        <f t="shared" si="1014"/>
        <v>-18465</v>
      </c>
      <c r="T1770" s="8">
        <f t="shared" si="1015"/>
        <v>-46.162500000000001</v>
      </c>
      <c r="U1770" s="8">
        <f>IF(ISNA(VLOOKUP(LOWER(F1770)&amp;H1770,Prices!A:C,3,0)),0,VLOOKUP(LOWER(F1770)&amp;H1770,Prices!A:C,3,0))</f>
        <v>56.52</v>
      </c>
      <c r="V1770" s="8">
        <f>IF(ISNA(VLOOKUP(LOWER(F1770)&amp;H1770,Prices!A:C,2,0)),0,VLOOKUP(LOWER(F1770)&amp;H1770,Prices!A:C,2,0))</f>
        <v>59.75</v>
      </c>
      <c r="W1770" s="8">
        <f t="shared" si="1016"/>
        <v>5434.9999999999991</v>
      </c>
      <c r="X1770" s="8">
        <f t="shared" si="1017"/>
        <v>1291.9999999999986</v>
      </c>
      <c r="Y1770" s="57">
        <f t="shared" si="1018"/>
        <v>0.29442036836403029</v>
      </c>
      <c r="Z1770" s="58"/>
      <c r="AA1770" s="59"/>
    </row>
    <row r="1771" spans="1:27" s="13" customFormat="1" x14ac:dyDescent="0.15">
      <c r="A1771" s="12">
        <v>42914</v>
      </c>
      <c r="B1771" s="60" t="s">
        <v>3865</v>
      </c>
      <c r="C1771" s="13" t="s">
        <v>1128</v>
      </c>
      <c r="D1771" s="13" t="s">
        <v>1129</v>
      </c>
      <c r="E1771" s="13" t="s">
        <v>1130</v>
      </c>
      <c r="F1771" s="13" t="str">
        <f t="shared" si="1001"/>
        <v>SZ</v>
      </c>
      <c r="G1771" s="13" t="str">
        <f>VLOOKUP(LOWER(F1771)&amp;H1771,'Current pricing'!A:B,2,0)</f>
        <v>大族激光</v>
      </c>
      <c r="H1771" s="13" t="s">
        <v>1502</v>
      </c>
      <c r="I1771" s="13" t="s">
        <v>1207</v>
      </c>
      <c r="J1771" s="13" t="s">
        <v>4182</v>
      </c>
      <c r="K1771" s="13">
        <v>600</v>
      </c>
      <c r="L1771" s="13">
        <v>1</v>
      </c>
      <c r="M1771" s="13">
        <v>33.270000000000003</v>
      </c>
      <c r="N1771" s="13">
        <f t="shared" si="1012"/>
        <v>19962.000000000004</v>
      </c>
      <c r="O1771" s="13">
        <f t="shared" si="1013"/>
        <v>19962.000000000004</v>
      </c>
      <c r="P1771" s="19">
        <f t="shared" si="1002"/>
        <v>0</v>
      </c>
      <c r="Q1771" s="19">
        <f t="shared" si="1004"/>
        <v>5</v>
      </c>
      <c r="R1771" s="13">
        <f t="shared" si="1003"/>
        <v>0</v>
      </c>
      <c r="S1771" s="19">
        <f t="shared" si="1014"/>
        <v>-19967.000000000004</v>
      </c>
      <c r="T1771" s="13">
        <f t="shared" si="1015"/>
        <v>-33.278333333333336</v>
      </c>
      <c r="U1771" s="13">
        <f>IF(ISNA(VLOOKUP(LOWER(F1771)&amp;H1771,Prices!A:C,3,0)),0,VLOOKUP(LOWER(F1771)&amp;H1771,Prices!A:C,3,0))</f>
        <v>50.1</v>
      </c>
      <c r="V1771" s="13">
        <f>IF(ISNA(VLOOKUP(LOWER(F1771)&amp;H1771,Prices!A:C,2,0)),0,VLOOKUP(LOWER(F1771)&amp;H1771,Prices!A:C,2,0))</f>
        <v>52.35</v>
      </c>
      <c r="W1771" s="13">
        <f t="shared" si="1016"/>
        <v>11443</v>
      </c>
      <c r="X1771" s="13">
        <f t="shared" si="1017"/>
        <v>1350</v>
      </c>
      <c r="Y1771" s="43">
        <f t="shared" si="1018"/>
        <v>0.57323915439334727</v>
      </c>
      <c r="Z1771" s="49"/>
      <c r="AA1771" s="24"/>
    </row>
    <row r="1772" spans="1:27" s="8" customFormat="1" x14ac:dyDescent="0.15">
      <c r="A1772" s="6">
        <v>42914</v>
      </c>
      <c r="B1772" s="67" t="s">
        <v>3866</v>
      </c>
      <c r="C1772" s="8" t="s">
        <v>1128</v>
      </c>
      <c r="D1772" s="13" t="s">
        <v>1129</v>
      </c>
      <c r="E1772" s="13" t="s">
        <v>1130</v>
      </c>
      <c r="F1772" s="8" t="str">
        <f t="shared" si="1001"/>
        <v>SZ</v>
      </c>
      <c r="G1772" s="8" t="str">
        <f>VLOOKUP(LOWER(F1772)&amp;H1772,'Current pricing'!A:B,2,0)</f>
        <v>小天鹅Ａ</v>
      </c>
      <c r="H1772" s="8" t="s">
        <v>1320</v>
      </c>
      <c r="I1772" s="8" t="s">
        <v>1207</v>
      </c>
      <c r="J1772" s="8" t="s">
        <v>3986</v>
      </c>
      <c r="K1772" s="8">
        <v>400</v>
      </c>
      <c r="L1772" s="8">
        <v>1</v>
      </c>
      <c r="M1772" s="8">
        <v>46.3</v>
      </c>
      <c r="N1772" s="8">
        <f t="shared" si="1012"/>
        <v>18520</v>
      </c>
      <c r="O1772" s="8">
        <f t="shared" si="1013"/>
        <v>18520</v>
      </c>
      <c r="P1772" s="56">
        <f t="shared" si="1002"/>
        <v>0</v>
      </c>
      <c r="Q1772" s="56">
        <f t="shared" si="1004"/>
        <v>5</v>
      </c>
      <c r="R1772" s="8">
        <f t="shared" si="1003"/>
        <v>0</v>
      </c>
      <c r="S1772" s="56">
        <f t="shared" si="1014"/>
        <v>-18525</v>
      </c>
      <c r="T1772" s="8">
        <f t="shared" si="1015"/>
        <v>-46.3125</v>
      </c>
      <c r="U1772" s="8">
        <f>IF(ISNA(VLOOKUP(LOWER(F1772)&amp;H1772,Prices!A:C,3,0)),0,VLOOKUP(LOWER(F1772)&amp;H1772,Prices!A:C,3,0))</f>
        <v>56.52</v>
      </c>
      <c r="V1772" s="8">
        <f>IF(ISNA(VLOOKUP(LOWER(F1772)&amp;H1772,Prices!A:C,2,0)),0,VLOOKUP(LOWER(F1772)&amp;H1772,Prices!A:C,2,0))</f>
        <v>59.75</v>
      </c>
      <c r="W1772" s="8">
        <f t="shared" si="1016"/>
        <v>5375</v>
      </c>
      <c r="X1772" s="8">
        <f t="shared" si="1017"/>
        <v>1291.9999999999986</v>
      </c>
      <c r="Y1772" s="57">
        <f t="shared" si="1018"/>
        <v>0.29022678185745138</v>
      </c>
      <c r="Z1772" s="58"/>
      <c r="AA1772" s="59"/>
    </row>
    <row r="1773" spans="1:27" s="8" customFormat="1" x14ac:dyDescent="0.15">
      <c r="A1773" s="6">
        <v>42914</v>
      </c>
      <c r="B1773" s="67" t="s">
        <v>3867</v>
      </c>
      <c r="C1773" s="8" t="s">
        <v>1128</v>
      </c>
      <c r="D1773" s="13" t="s">
        <v>1129</v>
      </c>
      <c r="E1773" s="13" t="s">
        <v>1130</v>
      </c>
      <c r="F1773" s="8" t="str">
        <f t="shared" si="1001"/>
        <v>SZ</v>
      </c>
      <c r="G1773" s="8" t="str">
        <f>VLOOKUP(LOWER(F1773)&amp;H1773,'Current pricing'!A:B,2,0)</f>
        <v>小天鹅Ａ</v>
      </c>
      <c r="H1773" s="8" t="s">
        <v>1320</v>
      </c>
      <c r="I1773" s="8" t="s">
        <v>1207</v>
      </c>
      <c r="J1773" s="8" t="s">
        <v>3986</v>
      </c>
      <c r="K1773" s="8">
        <v>400</v>
      </c>
      <c r="L1773" s="8">
        <v>1</v>
      </c>
      <c r="M1773" s="8">
        <v>46.39</v>
      </c>
      <c r="N1773" s="8">
        <f t="shared" si="1012"/>
        <v>18556</v>
      </c>
      <c r="O1773" s="8">
        <f t="shared" si="1013"/>
        <v>18556</v>
      </c>
      <c r="P1773" s="56">
        <f t="shared" si="1002"/>
        <v>0</v>
      </c>
      <c r="Q1773" s="56">
        <f t="shared" si="1004"/>
        <v>5</v>
      </c>
      <c r="R1773" s="8">
        <f t="shared" si="1003"/>
        <v>0</v>
      </c>
      <c r="S1773" s="56">
        <f t="shared" si="1014"/>
        <v>-18561</v>
      </c>
      <c r="T1773" s="8">
        <f t="shared" si="1015"/>
        <v>-46.402500000000003</v>
      </c>
      <c r="U1773" s="8">
        <f>IF(ISNA(VLOOKUP(LOWER(F1773)&amp;H1773,Prices!A:C,3,0)),0,VLOOKUP(LOWER(F1773)&amp;H1773,Prices!A:C,3,0))</f>
        <v>56.52</v>
      </c>
      <c r="V1773" s="8">
        <f>IF(ISNA(VLOOKUP(LOWER(F1773)&amp;H1773,Prices!A:C,2,0)),0,VLOOKUP(LOWER(F1773)&amp;H1773,Prices!A:C,2,0))</f>
        <v>59.75</v>
      </c>
      <c r="W1773" s="8">
        <f t="shared" si="1016"/>
        <v>5338.9999999999982</v>
      </c>
      <c r="X1773" s="8">
        <f t="shared" si="1017"/>
        <v>1291.9999999999986</v>
      </c>
      <c r="Y1773" s="57">
        <f t="shared" si="1018"/>
        <v>0.28772364733778821</v>
      </c>
      <c r="Z1773" s="58"/>
      <c r="AA1773" s="59"/>
    </row>
    <row r="1774" spans="1:27" s="13" customFormat="1" x14ac:dyDescent="0.15">
      <c r="A1774" s="12">
        <v>42914</v>
      </c>
      <c r="B1774" s="60" t="s">
        <v>3868</v>
      </c>
      <c r="C1774" s="13" t="s">
        <v>1128</v>
      </c>
      <c r="D1774" s="13" t="s">
        <v>1129</v>
      </c>
      <c r="E1774" s="13" t="s">
        <v>1130</v>
      </c>
      <c r="F1774" s="13" t="str">
        <f t="shared" si="1001"/>
        <v>SZ</v>
      </c>
      <c r="G1774" s="13" t="str">
        <f>VLOOKUP(LOWER(F1774)&amp;H1774,'Current pricing'!A:B,2,0)</f>
        <v>大族激光</v>
      </c>
      <c r="H1774" s="13" t="s">
        <v>1502</v>
      </c>
      <c r="I1774" s="13" t="s">
        <v>1207</v>
      </c>
      <c r="J1774" s="13" t="s">
        <v>4182</v>
      </c>
      <c r="K1774" s="13">
        <v>600</v>
      </c>
      <c r="L1774" s="13">
        <v>1</v>
      </c>
      <c r="M1774" s="13">
        <v>33.28</v>
      </c>
      <c r="N1774" s="13">
        <f t="shared" si="1012"/>
        <v>19968</v>
      </c>
      <c r="O1774" s="13">
        <f t="shared" si="1013"/>
        <v>19968</v>
      </c>
      <c r="P1774" s="19">
        <f t="shared" si="1002"/>
        <v>0</v>
      </c>
      <c r="Q1774" s="19">
        <f t="shared" si="1004"/>
        <v>5</v>
      </c>
      <c r="R1774" s="13">
        <f t="shared" si="1003"/>
        <v>0</v>
      </c>
      <c r="S1774" s="19">
        <f t="shared" si="1014"/>
        <v>-19973</v>
      </c>
      <c r="T1774" s="13">
        <f t="shared" si="1015"/>
        <v>-33.288333333333334</v>
      </c>
      <c r="U1774" s="13">
        <f>IF(ISNA(VLOOKUP(LOWER(F1774)&amp;H1774,Prices!A:C,3,0)),0,VLOOKUP(LOWER(F1774)&amp;H1774,Prices!A:C,3,0))</f>
        <v>50.1</v>
      </c>
      <c r="V1774" s="13">
        <f>IF(ISNA(VLOOKUP(LOWER(F1774)&amp;H1774,Prices!A:C,2,0)),0,VLOOKUP(LOWER(F1774)&amp;H1774,Prices!A:C,2,0))</f>
        <v>52.35</v>
      </c>
      <c r="W1774" s="13">
        <f t="shared" si="1016"/>
        <v>11437</v>
      </c>
      <c r="X1774" s="13">
        <f t="shared" si="1017"/>
        <v>1350</v>
      </c>
      <c r="Y1774" s="43">
        <f t="shared" si="1018"/>
        <v>0.57276642628205132</v>
      </c>
      <c r="Z1774" s="49"/>
      <c r="AA1774" s="24"/>
    </row>
    <row r="1775" spans="1:27" s="13" customFormat="1" x14ac:dyDescent="0.15">
      <c r="A1775" s="12">
        <v>42914</v>
      </c>
      <c r="B1775" s="60" t="s">
        <v>3869</v>
      </c>
      <c r="C1775" s="13" t="s">
        <v>1128</v>
      </c>
      <c r="D1775" s="13" t="s">
        <v>1129</v>
      </c>
      <c r="E1775" s="13" t="s">
        <v>1130</v>
      </c>
      <c r="F1775" s="13" t="str">
        <f t="shared" si="1001"/>
        <v>SZ</v>
      </c>
      <c r="G1775" s="13" t="str">
        <f>VLOOKUP(LOWER(F1775)&amp;H1775,'Current pricing'!A:B,2,0)</f>
        <v>大族激光</v>
      </c>
      <c r="H1775" s="13" t="s">
        <v>1502</v>
      </c>
      <c r="I1775" s="13" t="s">
        <v>1207</v>
      </c>
      <c r="J1775" s="13" t="s">
        <v>4182</v>
      </c>
      <c r="K1775" s="13">
        <v>500</v>
      </c>
      <c r="L1775" s="13">
        <v>1</v>
      </c>
      <c r="M1775" s="13">
        <v>33.44</v>
      </c>
      <c r="N1775" s="13">
        <f t="shared" si="1012"/>
        <v>16720</v>
      </c>
      <c r="O1775" s="13">
        <f t="shared" si="1013"/>
        <v>16720</v>
      </c>
      <c r="P1775" s="19">
        <f t="shared" si="1002"/>
        <v>0</v>
      </c>
      <c r="Q1775" s="19">
        <f t="shared" si="1004"/>
        <v>5</v>
      </c>
      <c r="R1775" s="13">
        <f t="shared" si="1003"/>
        <v>0</v>
      </c>
      <c r="S1775" s="19">
        <f t="shared" si="1014"/>
        <v>-16725</v>
      </c>
      <c r="T1775" s="13">
        <f t="shared" si="1015"/>
        <v>-33.450000000000003</v>
      </c>
      <c r="U1775" s="13">
        <f>IF(ISNA(VLOOKUP(LOWER(F1775)&amp;H1775,Prices!A:C,3,0)),0,VLOOKUP(LOWER(F1775)&amp;H1775,Prices!A:C,3,0))</f>
        <v>50.1</v>
      </c>
      <c r="V1775" s="13">
        <f>IF(ISNA(VLOOKUP(LOWER(F1775)&amp;H1775,Prices!A:C,2,0)),0,VLOOKUP(LOWER(F1775)&amp;H1775,Prices!A:C,2,0))</f>
        <v>52.35</v>
      </c>
      <c r="W1775" s="13">
        <f t="shared" si="1016"/>
        <v>9450</v>
      </c>
      <c r="X1775" s="13">
        <f t="shared" si="1017"/>
        <v>1125</v>
      </c>
      <c r="Y1775" s="43">
        <f t="shared" si="1018"/>
        <v>0.56519138755980858</v>
      </c>
      <c r="Z1775" s="49"/>
      <c r="AA1775" s="24"/>
    </row>
    <row r="1776" spans="1:27" s="13" customFormat="1" x14ac:dyDescent="0.15">
      <c r="A1776" s="12">
        <v>42914</v>
      </c>
      <c r="B1776" s="60" t="s">
        <v>3870</v>
      </c>
      <c r="C1776" s="13" t="s">
        <v>1128</v>
      </c>
      <c r="D1776" s="13" t="s">
        <v>1129</v>
      </c>
      <c r="E1776" s="13" t="s">
        <v>1130</v>
      </c>
      <c r="F1776" s="13" t="str">
        <f t="shared" si="1001"/>
        <v>SZ</v>
      </c>
      <c r="G1776" s="13" t="str">
        <f>VLOOKUP(LOWER(F1776)&amp;H1776,'Current pricing'!A:B,2,0)</f>
        <v>大族激光</v>
      </c>
      <c r="H1776" s="13" t="s">
        <v>1502</v>
      </c>
      <c r="I1776" s="13" t="s">
        <v>1207</v>
      </c>
      <c r="J1776" s="13" t="s">
        <v>4182</v>
      </c>
      <c r="K1776" s="13">
        <v>500</v>
      </c>
      <c r="L1776" s="13">
        <v>1</v>
      </c>
      <c r="M1776" s="13">
        <v>33.46</v>
      </c>
      <c r="N1776" s="13">
        <f t="shared" si="1012"/>
        <v>16730</v>
      </c>
      <c r="O1776" s="13">
        <f t="shared" si="1013"/>
        <v>16730</v>
      </c>
      <c r="P1776" s="19">
        <f t="shared" si="1002"/>
        <v>0</v>
      </c>
      <c r="Q1776" s="19">
        <f t="shared" si="1004"/>
        <v>5</v>
      </c>
      <c r="R1776" s="13">
        <f t="shared" si="1003"/>
        <v>0</v>
      </c>
      <c r="S1776" s="19">
        <f t="shared" si="1014"/>
        <v>-16735</v>
      </c>
      <c r="T1776" s="13">
        <f t="shared" si="1015"/>
        <v>-33.47</v>
      </c>
      <c r="U1776" s="13">
        <f>IF(ISNA(VLOOKUP(LOWER(F1776)&amp;H1776,Prices!A:C,3,0)),0,VLOOKUP(LOWER(F1776)&amp;H1776,Prices!A:C,3,0))</f>
        <v>50.1</v>
      </c>
      <c r="V1776" s="13">
        <f>IF(ISNA(VLOOKUP(LOWER(F1776)&amp;H1776,Prices!A:C,2,0)),0,VLOOKUP(LOWER(F1776)&amp;H1776,Prices!A:C,2,0))</f>
        <v>52.35</v>
      </c>
      <c r="W1776" s="13">
        <f t="shared" si="1016"/>
        <v>9440.0000000000018</v>
      </c>
      <c r="X1776" s="13">
        <f t="shared" si="1017"/>
        <v>1125</v>
      </c>
      <c r="Y1776" s="43">
        <f t="shared" si="1018"/>
        <v>0.56425582785415429</v>
      </c>
      <c r="Z1776" s="49"/>
      <c r="AA1776" s="24"/>
    </row>
    <row r="1777" spans="1:27" s="13" customFormat="1" x14ac:dyDescent="0.15">
      <c r="A1777" s="12">
        <v>42914</v>
      </c>
      <c r="B1777" s="60" t="s">
        <v>3871</v>
      </c>
      <c r="C1777" s="13" t="s">
        <v>1128</v>
      </c>
      <c r="D1777" s="13" t="s">
        <v>1129</v>
      </c>
      <c r="E1777" s="13" t="s">
        <v>1130</v>
      </c>
      <c r="F1777" s="13" t="str">
        <f t="shared" si="1001"/>
        <v>SZ</v>
      </c>
      <c r="G1777" s="13" t="str">
        <f>VLOOKUP(LOWER(F1777)&amp;H1777,'Current pricing'!A:B,2,0)</f>
        <v>海康威视</v>
      </c>
      <c r="H1777" s="13" t="s">
        <v>1504</v>
      </c>
      <c r="I1777" s="13" t="s">
        <v>1207</v>
      </c>
      <c r="J1777" s="13" t="s">
        <v>4335</v>
      </c>
      <c r="K1777" s="13">
        <v>600</v>
      </c>
      <c r="L1777" s="13">
        <v>1</v>
      </c>
      <c r="M1777" s="13">
        <v>31.24</v>
      </c>
      <c r="N1777" s="13">
        <f t="shared" si="1012"/>
        <v>18744</v>
      </c>
      <c r="O1777" s="13">
        <f t="shared" si="1013"/>
        <v>18744</v>
      </c>
      <c r="P1777" s="19">
        <f t="shared" si="1002"/>
        <v>0</v>
      </c>
      <c r="Q1777" s="19">
        <f t="shared" si="1004"/>
        <v>5</v>
      </c>
      <c r="R1777" s="13">
        <f t="shared" si="1003"/>
        <v>0</v>
      </c>
      <c r="S1777" s="19">
        <f t="shared" si="1014"/>
        <v>-18749</v>
      </c>
      <c r="T1777" s="13">
        <f t="shared" si="1015"/>
        <v>-31.248333333333335</v>
      </c>
      <c r="U1777" s="13">
        <f>IF(ISNA(VLOOKUP(LOWER(F1777)&amp;H1777,Prices!A:C,3,0)),0,VLOOKUP(LOWER(F1777)&amp;H1777,Prices!A:C,3,0))</f>
        <v>38.950000000000003</v>
      </c>
      <c r="V1777" s="13">
        <f>IF(ISNA(VLOOKUP(LOWER(F1777)&amp;H1777,Prices!A:C,2,0)),0,VLOOKUP(LOWER(F1777)&amp;H1777,Prices!A:C,2,0))</f>
        <v>39.9</v>
      </c>
      <c r="W1777" s="13">
        <f t="shared" si="1016"/>
        <v>5190.9999999999982</v>
      </c>
      <c r="X1777" s="13">
        <f t="shared" si="1017"/>
        <v>569.9999999999975</v>
      </c>
      <c r="Y1777" s="43">
        <f t="shared" si="1018"/>
        <v>0.27694195475885608</v>
      </c>
      <c r="Z1777" s="49"/>
      <c r="AA1777" s="24"/>
    </row>
    <row r="1778" spans="1:27" s="13" customFormat="1" x14ac:dyDescent="0.15">
      <c r="A1778" s="12">
        <v>42914</v>
      </c>
      <c r="B1778" s="60" t="s">
        <v>3588</v>
      </c>
      <c r="C1778" s="13" t="s">
        <v>1128</v>
      </c>
      <c r="D1778" s="13" t="s">
        <v>1129</v>
      </c>
      <c r="E1778" s="13" t="s">
        <v>1130</v>
      </c>
      <c r="F1778" s="13" t="str">
        <f t="shared" si="1001"/>
        <v>SH</v>
      </c>
      <c r="G1778" s="13" t="str">
        <f>VLOOKUP(LOWER(F1778)&amp;H1778,'Current pricing'!A:B,2,0)</f>
        <v>广汽集团</v>
      </c>
      <c r="H1778" s="13" t="s">
        <v>3600</v>
      </c>
      <c r="I1778" s="13" t="s">
        <v>1207</v>
      </c>
      <c r="J1778" s="13" t="s">
        <v>4335</v>
      </c>
      <c r="K1778" s="13">
        <v>700</v>
      </c>
      <c r="L1778" s="13">
        <v>1</v>
      </c>
      <c r="M1778" s="13">
        <v>27.37</v>
      </c>
      <c r="N1778" s="13">
        <f t="shared" si="1012"/>
        <v>19159</v>
      </c>
      <c r="O1778" s="13">
        <f t="shared" si="1013"/>
        <v>19159</v>
      </c>
      <c r="P1778" s="19">
        <f t="shared" si="1002"/>
        <v>0.38318000000000002</v>
      </c>
      <c r="Q1778" s="19">
        <f t="shared" si="1004"/>
        <v>5</v>
      </c>
      <c r="R1778" s="13">
        <f t="shared" si="1003"/>
        <v>0</v>
      </c>
      <c r="S1778" s="19">
        <f t="shared" si="1014"/>
        <v>-19164.383180000001</v>
      </c>
      <c r="T1778" s="13">
        <f t="shared" si="1015"/>
        <v>-27.377690257142859</v>
      </c>
      <c r="U1778" s="13">
        <f>IF(ISNA(VLOOKUP(LOWER(F1778)&amp;H1778,Prices!A:C,3,0)),0,VLOOKUP(LOWER(F1778)&amp;H1778,Prices!A:C,3,0))</f>
        <v>27.22</v>
      </c>
      <c r="V1778" s="13">
        <f>IF(ISNA(VLOOKUP(LOWER(F1778)&amp;H1778,Prices!A:C,2,0)),0,VLOOKUP(LOWER(F1778)&amp;H1778,Prices!A:C,2,0))</f>
        <v>27.64</v>
      </c>
      <c r="W1778" s="13">
        <f t="shared" si="1016"/>
        <v>183.61681999999888</v>
      </c>
      <c r="X1778" s="13">
        <f t="shared" si="1017"/>
        <v>294.00000000000119</v>
      </c>
      <c r="Y1778" s="43">
        <f t="shared" si="1018"/>
        <v>9.583841536614587E-3</v>
      </c>
      <c r="Z1778" s="49"/>
      <c r="AA1778" s="24"/>
    </row>
    <row r="1779" spans="1:27" s="13" customFormat="1" x14ac:dyDescent="0.15">
      <c r="A1779" s="12">
        <v>42914</v>
      </c>
      <c r="B1779" s="60" t="s">
        <v>3872</v>
      </c>
      <c r="C1779" s="13" t="s">
        <v>1128</v>
      </c>
      <c r="D1779" s="13" t="s">
        <v>1129</v>
      </c>
      <c r="E1779" s="13" t="s">
        <v>1130</v>
      </c>
      <c r="F1779" s="13" t="str">
        <f t="shared" si="1001"/>
        <v>SZ</v>
      </c>
      <c r="G1779" s="13" t="str">
        <f>VLOOKUP(LOWER(F1779)&amp;H1779,'Current pricing'!A:B,2,0)</f>
        <v>大族激光</v>
      </c>
      <c r="H1779" s="13" t="s">
        <v>1502</v>
      </c>
      <c r="I1779" s="13" t="s">
        <v>1207</v>
      </c>
      <c r="J1779" s="13" t="s">
        <v>4182</v>
      </c>
      <c r="K1779" s="13">
        <v>500</v>
      </c>
      <c r="L1779" s="13">
        <v>1</v>
      </c>
      <c r="M1779" s="13">
        <v>33.36</v>
      </c>
      <c r="N1779" s="13">
        <f t="shared" si="1012"/>
        <v>16680</v>
      </c>
      <c r="O1779" s="13">
        <f t="shared" si="1013"/>
        <v>16680</v>
      </c>
      <c r="P1779" s="19">
        <f t="shared" si="1002"/>
        <v>0</v>
      </c>
      <c r="Q1779" s="19">
        <f t="shared" si="1004"/>
        <v>5</v>
      </c>
      <c r="R1779" s="13">
        <f t="shared" si="1003"/>
        <v>0</v>
      </c>
      <c r="S1779" s="19">
        <f t="shared" si="1014"/>
        <v>-16685</v>
      </c>
      <c r="T1779" s="13">
        <f t="shared" si="1015"/>
        <v>-33.369999999999997</v>
      </c>
      <c r="U1779" s="13">
        <f>IF(ISNA(VLOOKUP(LOWER(F1779)&amp;H1779,Prices!A:C,3,0)),0,VLOOKUP(LOWER(F1779)&amp;H1779,Prices!A:C,3,0))</f>
        <v>50.1</v>
      </c>
      <c r="V1779" s="13">
        <f>IF(ISNA(VLOOKUP(LOWER(F1779)&amp;H1779,Prices!A:C,2,0)),0,VLOOKUP(LOWER(F1779)&amp;H1779,Prices!A:C,2,0))</f>
        <v>52.35</v>
      </c>
      <c r="W1779" s="13">
        <f t="shared" si="1016"/>
        <v>9490.0000000000018</v>
      </c>
      <c r="X1779" s="13">
        <f t="shared" si="1017"/>
        <v>1125</v>
      </c>
      <c r="Y1779" s="43">
        <f t="shared" si="1018"/>
        <v>0.56894484412470037</v>
      </c>
      <c r="Z1779" s="49"/>
      <c r="AA1779" s="24"/>
    </row>
    <row r="1780" spans="1:27" s="13" customFormat="1" x14ac:dyDescent="0.15">
      <c r="A1780" s="12">
        <v>42914</v>
      </c>
      <c r="B1780" s="60" t="s">
        <v>3873</v>
      </c>
      <c r="C1780" s="13" t="s">
        <v>1128</v>
      </c>
      <c r="D1780" s="13" t="s">
        <v>1129</v>
      </c>
      <c r="E1780" s="13" t="s">
        <v>1130</v>
      </c>
      <c r="F1780" s="13" t="str">
        <f t="shared" si="1001"/>
        <v>SH</v>
      </c>
      <c r="G1780" s="13" t="str">
        <f>VLOOKUP(LOWER(F1780)&amp;H1780,'Current pricing'!A:B,2,0)</f>
        <v>广汽集团</v>
      </c>
      <c r="H1780" s="13" t="s">
        <v>3600</v>
      </c>
      <c r="I1780" s="13" t="s">
        <v>1207</v>
      </c>
      <c r="J1780" s="13" t="s">
        <v>4335</v>
      </c>
      <c r="K1780" s="13">
        <v>700</v>
      </c>
      <c r="L1780" s="13">
        <v>1</v>
      </c>
      <c r="M1780" s="13">
        <v>27.36</v>
      </c>
      <c r="N1780" s="13">
        <f t="shared" si="1012"/>
        <v>19152</v>
      </c>
      <c r="O1780" s="13">
        <f t="shared" si="1013"/>
        <v>19152</v>
      </c>
      <c r="P1780" s="19">
        <f t="shared" si="1002"/>
        <v>0.38304000000000005</v>
      </c>
      <c r="Q1780" s="19">
        <f t="shared" si="1004"/>
        <v>5</v>
      </c>
      <c r="R1780" s="13">
        <f t="shared" si="1003"/>
        <v>0</v>
      </c>
      <c r="S1780" s="19">
        <f t="shared" si="1014"/>
        <v>-19157.383040000001</v>
      </c>
      <c r="T1780" s="13">
        <f t="shared" si="1015"/>
        <v>-27.367690057142859</v>
      </c>
      <c r="U1780" s="13">
        <f>IF(ISNA(VLOOKUP(LOWER(F1780)&amp;H1780,Prices!A:C,3,0)),0,VLOOKUP(LOWER(F1780)&amp;H1780,Prices!A:C,3,0))</f>
        <v>27.22</v>
      </c>
      <c r="V1780" s="13">
        <f>IF(ISNA(VLOOKUP(LOWER(F1780)&amp;H1780,Prices!A:C,2,0)),0,VLOOKUP(LOWER(F1780)&amp;H1780,Prices!A:C,2,0))</f>
        <v>27.64</v>
      </c>
      <c r="W1780" s="13">
        <f t="shared" si="1016"/>
        <v>190.61695999999912</v>
      </c>
      <c r="X1780" s="13">
        <f t="shared" si="1017"/>
        <v>294.00000000000119</v>
      </c>
      <c r="Y1780" s="43">
        <f t="shared" si="1018"/>
        <v>9.9528487886382175E-3</v>
      </c>
      <c r="Z1780" s="49"/>
      <c r="AA1780" s="24"/>
    </row>
    <row r="1781" spans="1:27" s="8" customFormat="1" x14ac:dyDescent="0.15">
      <c r="A1781" s="6">
        <v>42914</v>
      </c>
      <c r="B1781" s="67" t="s">
        <v>3874</v>
      </c>
      <c r="C1781" s="8" t="s">
        <v>1128</v>
      </c>
      <c r="D1781" s="13" t="s">
        <v>1129</v>
      </c>
      <c r="E1781" s="13" t="s">
        <v>1130</v>
      </c>
      <c r="F1781" s="8" t="str">
        <f t="shared" si="1001"/>
        <v>SZ</v>
      </c>
      <c r="G1781" s="8" t="str">
        <f>VLOOKUP(LOWER(F1781)&amp;H1781,'Current pricing'!A:B,2,0)</f>
        <v>小天鹅Ａ</v>
      </c>
      <c r="H1781" s="8" t="s">
        <v>1320</v>
      </c>
      <c r="I1781" s="8" t="s">
        <v>1207</v>
      </c>
      <c r="J1781" s="8" t="s">
        <v>3986</v>
      </c>
      <c r="K1781" s="8">
        <v>400</v>
      </c>
      <c r="L1781" s="8">
        <v>1</v>
      </c>
      <c r="M1781" s="8">
        <v>46.55</v>
      </c>
      <c r="N1781" s="8">
        <f t="shared" si="1012"/>
        <v>18620</v>
      </c>
      <c r="O1781" s="8">
        <f t="shared" si="1013"/>
        <v>18620</v>
      </c>
      <c r="P1781" s="56">
        <f t="shared" si="1002"/>
        <v>0</v>
      </c>
      <c r="Q1781" s="56">
        <f t="shared" si="1004"/>
        <v>5</v>
      </c>
      <c r="R1781" s="8">
        <f t="shared" si="1003"/>
        <v>0</v>
      </c>
      <c r="S1781" s="56">
        <f t="shared" si="1014"/>
        <v>-18625</v>
      </c>
      <c r="T1781" s="8">
        <f t="shared" si="1015"/>
        <v>-46.5625</v>
      </c>
      <c r="U1781" s="8">
        <f>IF(ISNA(VLOOKUP(LOWER(F1781)&amp;H1781,Prices!A:C,3,0)),0,VLOOKUP(LOWER(F1781)&amp;H1781,Prices!A:C,3,0))</f>
        <v>56.52</v>
      </c>
      <c r="V1781" s="8">
        <f>IF(ISNA(VLOOKUP(LOWER(F1781)&amp;H1781,Prices!A:C,2,0)),0,VLOOKUP(LOWER(F1781)&amp;H1781,Prices!A:C,2,0))</f>
        <v>59.75</v>
      </c>
      <c r="W1781" s="8">
        <f t="shared" si="1016"/>
        <v>5275</v>
      </c>
      <c r="X1781" s="8">
        <f t="shared" si="1017"/>
        <v>1291.9999999999986</v>
      </c>
      <c r="Y1781" s="57">
        <f t="shared" si="1018"/>
        <v>0.28329752953813103</v>
      </c>
      <c r="Z1781" s="58"/>
      <c r="AA1781" s="59"/>
    </row>
    <row r="1782" spans="1:27" s="13" customFormat="1" x14ac:dyDescent="0.15">
      <c r="A1782" s="12">
        <v>42914</v>
      </c>
      <c r="B1782" s="60" t="s">
        <v>3875</v>
      </c>
      <c r="C1782" s="13" t="s">
        <v>1128</v>
      </c>
      <c r="D1782" s="13" t="s">
        <v>1129</v>
      </c>
      <c r="E1782" s="13" t="s">
        <v>1130</v>
      </c>
      <c r="F1782" s="13" t="str">
        <f t="shared" si="1001"/>
        <v>SZ</v>
      </c>
      <c r="G1782" s="13" t="str">
        <f>VLOOKUP(LOWER(F1782)&amp;H1782,'Current pricing'!A:B,2,0)</f>
        <v>大族激光</v>
      </c>
      <c r="H1782" s="13" t="s">
        <v>1502</v>
      </c>
      <c r="I1782" s="13" t="s">
        <v>1207</v>
      </c>
      <c r="J1782" s="13" t="s">
        <v>4182</v>
      </c>
      <c r="K1782" s="13">
        <v>500</v>
      </c>
      <c r="L1782" s="13">
        <v>1</v>
      </c>
      <c r="M1782" s="13">
        <v>33.4</v>
      </c>
      <c r="N1782" s="13">
        <f t="shared" si="1012"/>
        <v>16700</v>
      </c>
      <c r="O1782" s="13">
        <f t="shared" si="1013"/>
        <v>16700</v>
      </c>
      <c r="P1782" s="19">
        <f t="shared" si="1002"/>
        <v>0</v>
      </c>
      <c r="Q1782" s="19">
        <f t="shared" si="1004"/>
        <v>5</v>
      </c>
      <c r="R1782" s="13">
        <f t="shared" si="1003"/>
        <v>0</v>
      </c>
      <c r="S1782" s="19">
        <f t="shared" si="1014"/>
        <v>-16705</v>
      </c>
      <c r="T1782" s="13">
        <f t="shared" si="1015"/>
        <v>-33.409999999999997</v>
      </c>
      <c r="U1782" s="13">
        <f>IF(ISNA(VLOOKUP(LOWER(F1782)&amp;H1782,Prices!A:C,3,0)),0,VLOOKUP(LOWER(F1782)&amp;H1782,Prices!A:C,3,0))</f>
        <v>50.1</v>
      </c>
      <c r="V1782" s="13">
        <f>IF(ISNA(VLOOKUP(LOWER(F1782)&amp;H1782,Prices!A:C,2,0)),0,VLOOKUP(LOWER(F1782)&amp;H1782,Prices!A:C,2,0))</f>
        <v>52.35</v>
      </c>
      <c r="W1782" s="13">
        <f t="shared" si="1016"/>
        <v>9470.0000000000018</v>
      </c>
      <c r="X1782" s="13">
        <f t="shared" si="1017"/>
        <v>1125</v>
      </c>
      <c r="Y1782" s="43">
        <f t="shared" si="1018"/>
        <v>0.56706586826347316</v>
      </c>
      <c r="Z1782" s="49"/>
      <c r="AA1782" s="24"/>
    </row>
    <row r="1783" spans="1:27" s="13" customFormat="1" x14ac:dyDescent="0.15">
      <c r="A1783" s="12">
        <v>42914</v>
      </c>
      <c r="B1783" s="60" t="s">
        <v>3876</v>
      </c>
      <c r="C1783" s="13" t="s">
        <v>1128</v>
      </c>
      <c r="D1783" s="13" t="s">
        <v>1129</v>
      </c>
      <c r="E1783" s="13" t="s">
        <v>1130</v>
      </c>
      <c r="F1783" s="13" t="str">
        <f t="shared" si="1001"/>
        <v>SH</v>
      </c>
      <c r="G1783" s="13" t="str">
        <f>VLOOKUP(LOWER(F1783)&amp;H1783,'Current pricing'!A:B,2,0)</f>
        <v>广汽集团</v>
      </c>
      <c r="H1783" s="13" t="s">
        <v>3600</v>
      </c>
      <c r="I1783" s="13" t="s">
        <v>1207</v>
      </c>
      <c r="J1783" s="13" t="s">
        <v>4335</v>
      </c>
      <c r="K1783" s="13">
        <v>700</v>
      </c>
      <c r="L1783" s="13">
        <v>1</v>
      </c>
      <c r="M1783" s="13">
        <v>27.38</v>
      </c>
      <c r="N1783" s="13">
        <f t="shared" si="1012"/>
        <v>19166</v>
      </c>
      <c r="O1783" s="13">
        <f t="shared" si="1013"/>
        <v>19166</v>
      </c>
      <c r="P1783" s="19">
        <f t="shared" si="1002"/>
        <v>0.38332000000000005</v>
      </c>
      <c r="Q1783" s="19">
        <f t="shared" si="1004"/>
        <v>5</v>
      </c>
      <c r="R1783" s="13">
        <f t="shared" si="1003"/>
        <v>0</v>
      </c>
      <c r="S1783" s="19">
        <f t="shared" si="1014"/>
        <v>-19171.383320000001</v>
      </c>
      <c r="T1783" s="13">
        <f t="shared" si="1015"/>
        <v>-27.38769045714286</v>
      </c>
      <c r="U1783" s="13">
        <f>IF(ISNA(VLOOKUP(LOWER(F1783)&amp;H1783,Prices!A:C,3,0)),0,VLOOKUP(LOWER(F1783)&amp;H1783,Prices!A:C,3,0))</f>
        <v>27.22</v>
      </c>
      <c r="V1783" s="13">
        <f>IF(ISNA(VLOOKUP(LOWER(F1783)&amp;H1783,Prices!A:C,2,0)),0,VLOOKUP(LOWER(F1783)&amp;H1783,Prices!A:C,2,0))</f>
        <v>27.64</v>
      </c>
      <c r="W1783" s="13">
        <f t="shared" si="1016"/>
        <v>176.61667999999864</v>
      </c>
      <c r="X1783" s="13">
        <f t="shared" si="1017"/>
        <v>294.00000000000119</v>
      </c>
      <c r="Y1783" s="43">
        <f t="shared" si="1018"/>
        <v>9.215103829698354E-3</v>
      </c>
      <c r="Z1783" s="49"/>
      <c r="AA1783" s="24"/>
    </row>
    <row r="1784" spans="1:27" s="13" customFormat="1" x14ac:dyDescent="0.15">
      <c r="A1784" s="12">
        <v>42914</v>
      </c>
      <c r="B1784" s="60" t="s">
        <v>3877</v>
      </c>
      <c r="C1784" s="13" t="s">
        <v>1128</v>
      </c>
      <c r="D1784" s="13" t="s">
        <v>1129</v>
      </c>
      <c r="E1784" s="13" t="s">
        <v>1130</v>
      </c>
      <c r="F1784" s="13" t="str">
        <f t="shared" si="1001"/>
        <v>SZ</v>
      </c>
      <c r="G1784" s="13" t="str">
        <f>VLOOKUP(LOWER(F1784)&amp;H1784,'Current pricing'!A:B,2,0)</f>
        <v>大族激光</v>
      </c>
      <c r="H1784" s="13" t="s">
        <v>1502</v>
      </c>
      <c r="I1784" s="13" t="s">
        <v>1207</v>
      </c>
      <c r="J1784" s="13" t="s">
        <v>4182</v>
      </c>
      <c r="K1784" s="13">
        <v>600</v>
      </c>
      <c r="L1784" s="13">
        <v>1</v>
      </c>
      <c r="M1784" s="13">
        <v>33.229999999999997</v>
      </c>
      <c r="N1784" s="13">
        <f t="shared" si="1012"/>
        <v>19937.999999999996</v>
      </c>
      <c r="O1784" s="13">
        <f t="shared" si="1013"/>
        <v>19937.999999999996</v>
      </c>
      <c r="P1784" s="19">
        <f t="shared" si="1002"/>
        <v>0</v>
      </c>
      <c r="Q1784" s="19">
        <f t="shared" si="1004"/>
        <v>5</v>
      </c>
      <c r="R1784" s="13">
        <f t="shared" si="1003"/>
        <v>0</v>
      </c>
      <c r="S1784" s="19">
        <f t="shared" si="1014"/>
        <v>-19942.999999999996</v>
      </c>
      <c r="T1784" s="13">
        <f t="shared" si="1015"/>
        <v>-33.23833333333333</v>
      </c>
      <c r="U1784" s="13">
        <f>IF(ISNA(VLOOKUP(LOWER(F1784)&amp;H1784,Prices!A:C,3,0)),0,VLOOKUP(LOWER(F1784)&amp;H1784,Prices!A:C,3,0))</f>
        <v>50.1</v>
      </c>
      <c r="V1784" s="13">
        <f>IF(ISNA(VLOOKUP(LOWER(F1784)&amp;H1784,Prices!A:C,2,0)),0,VLOOKUP(LOWER(F1784)&amp;H1784,Prices!A:C,2,0))</f>
        <v>52.35</v>
      </c>
      <c r="W1784" s="13">
        <f t="shared" si="1016"/>
        <v>11467.000000000004</v>
      </c>
      <c r="X1784" s="13">
        <f t="shared" si="1017"/>
        <v>1350</v>
      </c>
      <c r="Y1784" s="43">
        <f t="shared" si="1018"/>
        <v>0.57513291202728489</v>
      </c>
      <c r="Z1784" s="49"/>
      <c r="AA1784" s="24"/>
    </row>
    <row r="1785" spans="1:27" s="13" customFormat="1" x14ac:dyDescent="0.15">
      <c r="A1785" s="12">
        <v>42914</v>
      </c>
      <c r="B1785" s="60" t="s">
        <v>3878</v>
      </c>
      <c r="C1785" s="13" t="s">
        <v>1128</v>
      </c>
      <c r="D1785" s="13" t="s">
        <v>1129</v>
      </c>
      <c r="E1785" s="13" t="s">
        <v>1130</v>
      </c>
      <c r="F1785" s="13" t="str">
        <f t="shared" si="1001"/>
        <v>SZ</v>
      </c>
      <c r="G1785" s="13" t="str">
        <f>VLOOKUP(LOWER(F1785)&amp;H1785,'Current pricing'!A:B,2,0)</f>
        <v>大族激光</v>
      </c>
      <c r="H1785" s="13" t="s">
        <v>1502</v>
      </c>
      <c r="I1785" s="13" t="s">
        <v>1207</v>
      </c>
      <c r="J1785" s="13" t="s">
        <v>4182</v>
      </c>
      <c r="K1785" s="13">
        <v>600</v>
      </c>
      <c r="L1785" s="13">
        <v>1</v>
      </c>
      <c r="M1785" s="13">
        <v>33.19</v>
      </c>
      <c r="N1785" s="13">
        <f t="shared" si="1012"/>
        <v>19914</v>
      </c>
      <c r="O1785" s="13">
        <f t="shared" si="1013"/>
        <v>19914</v>
      </c>
      <c r="P1785" s="19">
        <f t="shared" si="1002"/>
        <v>0</v>
      </c>
      <c r="Q1785" s="19">
        <f t="shared" si="1004"/>
        <v>5</v>
      </c>
      <c r="R1785" s="13">
        <f t="shared" si="1003"/>
        <v>0</v>
      </c>
      <c r="S1785" s="19">
        <f t="shared" si="1014"/>
        <v>-19919</v>
      </c>
      <c r="T1785" s="13">
        <f t="shared" si="1015"/>
        <v>-33.198333333333331</v>
      </c>
      <c r="U1785" s="13">
        <f>IF(ISNA(VLOOKUP(LOWER(F1785)&amp;H1785,Prices!A:C,3,0)),0,VLOOKUP(LOWER(F1785)&amp;H1785,Prices!A:C,3,0))</f>
        <v>50.1</v>
      </c>
      <c r="V1785" s="13">
        <f>IF(ISNA(VLOOKUP(LOWER(F1785)&amp;H1785,Prices!A:C,2,0)),0,VLOOKUP(LOWER(F1785)&amp;H1785,Prices!A:C,2,0))</f>
        <v>52.35</v>
      </c>
      <c r="W1785" s="13">
        <f t="shared" si="1016"/>
        <v>11491.000000000002</v>
      </c>
      <c r="X1785" s="13">
        <f t="shared" si="1017"/>
        <v>1350</v>
      </c>
      <c r="Y1785" s="43">
        <f t="shared" si="1018"/>
        <v>0.57703123430752246</v>
      </c>
      <c r="Z1785" s="49"/>
      <c r="AA1785" s="24"/>
    </row>
    <row r="1786" spans="1:27" s="8" customFormat="1" x14ac:dyDescent="0.15">
      <c r="A1786" s="6">
        <v>42914</v>
      </c>
      <c r="B1786" s="67" t="s">
        <v>3879</v>
      </c>
      <c r="C1786" s="8" t="s">
        <v>1128</v>
      </c>
      <c r="D1786" s="13" t="s">
        <v>1129</v>
      </c>
      <c r="E1786" s="13" t="s">
        <v>1130</v>
      </c>
      <c r="F1786" s="8" t="str">
        <f t="shared" si="1001"/>
        <v>SZ</v>
      </c>
      <c r="G1786" s="8" t="str">
        <f>VLOOKUP(LOWER(F1786)&amp;H1786,'Current pricing'!A:B,2,0)</f>
        <v>小天鹅Ａ</v>
      </c>
      <c r="H1786" s="8" t="s">
        <v>1320</v>
      </c>
      <c r="I1786" s="8" t="s">
        <v>1207</v>
      </c>
      <c r="J1786" s="8" t="s">
        <v>3986</v>
      </c>
      <c r="K1786" s="8">
        <v>400</v>
      </c>
      <c r="L1786" s="8">
        <v>1</v>
      </c>
      <c r="M1786" s="8">
        <v>46.64</v>
      </c>
      <c r="N1786" s="8">
        <f t="shared" si="1012"/>
        <v>18656</v>
      </c>
      <c r="O1786" s="8">
        <f t="shared" si="1013"/>
        <v>18656</v>
      </c>
      <c r="P1786" s="56">
        <f t="shared" si="1002"/>
        <v>0</v>
      </c>
      <c r="Q1786" s="56">
        <f t="shared" si="1004"/>
        <v>5</v>
      </c>
      <c r="R1786" s="8">
        <f t="shared" si="1003"/>
        <v>0</v>
      </c>
      <c r="S1786" s="56">
        <f t="shared" si="1014"/>
        <v>-18661</v>
      </c>
      <c r="T1786" s="8">
        <f t="shared" si="1015"/>
        <v>-46.652500000000003</v>
      </c>
      <c r="U1786" s="8">
        <f>IF(ISNA(VLOOKUP(LOWER(F1786)&amp;H1786,Prices!A:C,3,0)),0,VLOOKUP(LOWER(F1786)&amp;H1786,Prices!A:C,3,0))</f>
        <v>56.52</v>
      </c>
      <c r="V1786" s="8">
        <f>IF(ISNA(VLOOKUP(LOWER(F1786)&amp;H1786,Prices!A:C,2,0)),0,VLOOKUP(LOWER(F1786)&amp;H1786,Prices!A:C,2,0))</f>
        <v>59.75</v>
      </c>
      <c r="W1786" s="8">
        <f t="shared" si="1016"/>
        <v>5238.9999999999982</v>
      </c>
      <c r="X1786" s="8">
        <f t="shared" si="1017"/>
        <v>1291.9999999999986</v>
      </c>
      <c r="Y1786" s="57">
        <f t="shared" si="1018"/>
        <v>0.28082118353344759</v>
      </c>
      <c r="Z1786" s="58"/>
      <c r="AA1786" s="59"/>
    </row>
    <row r="1787" spans="1:27" s="13" customFormat="1" x14ac:dyDescent="0.15">
      <c r="A1787" s="12">
        <v>42914</v>
      </c>
      <c r="B1787" s="60" t="s">
        <v>3880</v>
      </c>
      <c r="C1787" s="13" t="s">
        <v>1128</v>
      </c>
      <c r="D1787" s="13" t="s">
        <v>1129</v>
      </c>
      <c r="E1787" s="13" t="s">
        <v>1130</v>
      </c>
      <c r="F1787" s="13" t="str">
        <f t="shared" si="1001"/>
        <v>SZ</v>
      </c>
      <c r="G1787" s="13" t="str">
        <f>VLOOKUP(LOWER(F1787)&amp;H1787,'Current pricing'!A:B,2,0)</f>
        <v>海康威视</v>
      </c>
      <c r="H1787" s="13" t="s">
        <v>1504</v>
      </c>
      <c r="I1787" s="13" t="s">
        <v>1207</v>
      </c>
      <c r="J1787" s="13" t="s">
        <v>4335</v>
      </c>
      <c r="K1787" s="13">
        <v>600</v>
      </c>
      <c r="L1787" s="13">
        <v>1</v>
      </c>
      <c r="M1787" s="13">
        <v>31.18</v>
      </c>
      <c r="N1787" s="13">
        <f t="shared" si="1012"/>
        <v>18708</v>
      </c>
      <c r="O1787" s="13">
        <f t="shared" si="1013"/>
        <v>18708</v>
      </c>
      <c r="P1787" s="19">
        <f t="shared" si="1002"/>
        <v>0</v>
      </c>
      <c r="Q1787" s="19">
        <f t="shared" si="1004"/>
        <v>5</v>
      </c>
      <c r="R1787" s="13">
        <f t="shared" si="1003"/>
        <v>0</v>
      </c>
      <c r="S1787" s="19">
        <f t="shared" si="1014"/>
        <v>-18713</v>
      </c>
      <c r="T1787" s="13">
        <f t="shared" si="1015"/>
        <v>-31.188333333333333</v>
      </c>
      <c r="U1787" s="13">
        <f>IF(ISNA(VLOOKUP(LOWER(F1787)&amp;H1787,Prices!A:C,3,0)),0,VLOOKUP(LOWER(F1787)&amp;H1787,Prices!A:C,3,0))</f>
        <v>38.950000000000003</v>
      </c>
      <c r="V1787" s="13">
        <f>IF(ISNA(VLOOKUP(LOWER(F1787)&amp;H1787,Prices!A:C,2,0)),0,VLOOKUP(LOWER(F1787)&amp;H1787,Prices!A:C,2,0))</f>
        <v>39.9</v>
      </c>
      <c r="W1787" s="13">
        <f t="shared" si="1016"/>
        <v>5227</v>
      </c>
      <c r="X1787" s="13">
        <f t="shared" si="1017"/>
        <v>569.9999999999975</v>
      </c>
      <c r="Y1787" s="43">
        <f t="shared" si="1018"/>
        <v>0.27939918751336329</v>
      </c>
      <c r="Z1787" s="49"/>
      <c r="AA1787" s="24"/>
    </row>
    <row r="1788" spans="1:27" s="13" customFormat="1" x14ac:dyDescent="0.15">
      <c r="A1788" s="12">
        <v>42914</v>
      </c>
      <c r="B1788" s="60" t="s">
        <v>3881</v>
      </c>
      <c r="C1788" s="13" t="s">
        <v>1128</v>
      </c>
      <c r="D1788" s="13" t="s">
        <v>1129</v>
      </c>
      <c r="E1788" s="13" t="s">
        <v>1130</v>
      </c>
      <c r="F1788" s="13" t="str">
        <f t="shared" si="1001"/>
        <v>SZ</v>
      </c>
      <c r="G1788" s="13" t="str">
        <f>VLOOKUP(LOWER(F1788)&amp;H1788,'Current pricing'!A:B,2,0)</f>
        <v>大族激光</v>
      </c>
      <c r="H1788" s="13" t="s">
        <v>1502</v>
      </c>
      <c r="I1788" s="13" t="s">
        <v>1207</v>
      </c>
      <c r="J1788" s="13" t="s">
        <v>4182</v>
      </c>
      <c r="K1788" s="13">
        <v>500</v>
      </c>
      <c r="L1788" s="13">
        <v>1</v>
      </c>
      <c r="M1788" s="13">
        <v>33.49</v>
      </c>
      <c r="N1788" s="13">
        <f t="shared" si="1012"/>
        <v>16745</v>
      </c>
      <c r="O1788" s="13">
        <f t="shared" si="1013"/>
        <v>16745</v>
      </c>
      <c r="P1788" s="19">
        <f t="shared" si="1002"/>
        <v>0</v>
      </c>
      <c r="Q1788" s="19">
        <f t="shared" si="1004"/>
        <v>5</v>
      </c>
      <c r="R1788" s="13">
        <f t="shared" si="1003"/>
        <v>0</v>
      </c>
      <c r="S1788" s="19">
        <f t="shared" si="1014"/>
        <v>-16750</v>
      </c>
      <c r="T1788" s="13">
        <f t="shared" si="1015"/>
        <v>-33.5</v>
      </c>
      <c r="U1788" s="13">
        <f>IF(ISNA(VLOOKUP(LOWER(F1788)&amp;H1788,Prices!A:C,3,0)),0,VLOOKUP(LOWER(F1788)&amp;H1788,Prices!A:C,3,0))</f>
        <v>50.1</v>
      </c>
      <c r="V1788" s="13">
        <f>IF(ISNA(VLOOKUP(LOWER(F1788)&amp;H1788,Prices!A:C,2,0)),0,VLOOKUP(LOWER(F1788)&amp;H1788,Prices!A:C,2,0))</f>
        <v>52.35</v>
      </c>
      <c r="W1788" s="13">
        <f t="shared" si="1016"/>
        <v>9425</v>
      </c>
      <c r="X1788" s="13">
        <f t="shared" si="1017"/>
        <v>1125</v>
      </c>
      <c r="Y1788" s="43">
        <f t="shared" si="1018"/>
        <v>0.56285458345774864</v>
      </c>
      <c r="Z1788" s="49"/>
      <c r="AA1788" s="24"/>
    </row>
    <row r="1789" spans="1:27" s="8" customFormat="1" x14ac:dyDescent="0.15">
      <c r="A1789" s="6">
        <v>42914</v>
      </c>
      <c r="B1789" s="67" t="s">
        <v>2528</v>
      </c>
      <c r="C1789" s="8" t="s">
        <v>1128</v>
      </c>
      <c r="D1789" s="13" t="s">
        <v>1129</v>
      </c>
      <c r="E1789" s="13" t="s">
        <v>1130</v>
      </c>
      <c r="F1789" s="8" t="str">
        <f t="shared" si="1001"/>
        <v>SZ</v>
      </c>
      <c r="G1789" s="8" t="str">
        <f>VLOOKUP(LOWER(F1789)&amp;H1789,'Current pricing'!A:B,2,0)</f>
        <v>小天鹅Ａ</v>
      </c>
      <c r="H1789" s="8" t="s">
        <v>1320</v>
      </c>
      <c r="I1789" s="8" t="s">
        <v>1207</v>
      </c>
      <c r="J1789" s="8" t="s">
        <v>3986</v>
      </c>
      <c r="K1789" s="8">
        <v>400</v>
      </c>
      <c r="L1789" s="8">
        <v>1</v>
      </c>
      <c r="M1789" s="8">
        <v>46.6</v>
      </c>
      <c r="N1789" s="8">
        <f t="shared" si="1012"/>
        <v>18640</v>
      </c>
      <c r="O1789" s="8">
        <f t="shared" si="1013"/>
        <v>18640</v>
      </c>
      <c r="P1789" s="56">
        <f t="shared" si="1002"/>
        <v>0</v>
      </c>
      <c r="Q1789" s="56">
        <f t="shared" si="1004"/>
        <v>5</v>
      </c>
      <c r="R1789" s="8">
        <f t="shared" si="1003"/>
        <v>0</v>
      </c>
      <c r="S1789" s="56">
        <f t="shared" si="1014"/>
        <v>-18645</v>
      </c>
      <c r="T1789" s="8">
        <f t="shared" si="1015"/>
        <v>-46.612499999999997</v>
      </c>
      <c r="U1789" s="8">
        <f>IF(ISNA(VLOOKUP(LOWER(F1789)&amp;H1789,Prices!A:C,3,0)),0,VLOOKUP(LOWER(F1789)&amp;H1789,Prices!A:C,3,0))</f>
        <v>56.52</v>
      </c>
      <c r="V1789" s="8">
        <f>IF(ISNA(VLOOKUP(LOWER(F1789)&amp;H1789,Prices!A:C,2,0)),0,VLOOKUP(LOWER(F1789)&amp;H1789,Prices!A:C,2,0))</f>
        <v>59.75</v>
      </c>
      <c r="W1789" s="8">
        <f t="shared" si="1016"/>
        <v>5255.0000000000009</v>
      </c>
      <c r="X1789" s="8">
        <f t="shared" si="1017"/>
        <v>1291.9999999999986</v>
      </c>
      <c r="Y1789" s="57">
        <f t="shared" si="1018"/>
        <v>0.28192060085836917</v>
      </c>
      <c r="Z1789" s="58"/>
      <c r="AA1789" s="59"/>
    </row>
    <row r="1790" spans="1:27" s="8" customFormat="1" x14ac:dyDescent="0.15">
      <c r="A1790" s="6">
        <v>42914</v>
      </c>
      <c r="B1790" s="67" t="s">
        <v>3882</v>
      </c>
      <c r="C1790" s="8" t="s">
        <v>1128</v>
      </c>
      <c r="D1790" s="13" t="s">
        <v>1129</v>
      </c>
      <c r="E1790" s="13" t="s">
        <v>1130</v>
      </c>
      <c r="F1790" s="8" t="str">
        <f t="shared" si="1001"/>
        <v>SZ</v>
      </c>
      <c r="G1790" s="8" t="str">
        <f>VLOOKUP(LOWER(F1790)&amp;H1790,'Current pricing'!A:B,2,0)</f>
        <v>小天鹅Ａ</v>
      </c>
      <c r="H1790" s="8" t="s">
        <v>1320</v>
      </c>
      <c r="I1790" s="8" t="s">
        <v>1207</v>
      </c>
      <c r="J1790" s="8" t="s">
        <v>3986</v>
      </c>
      <c r="K1790" s="8">
        <v>400</v>
      </c>
      <c r="L1790" s="8">
        <v>1</v>
      </c>
      <c r="M1790" s="8">
        <v>46.78</v>
      </c>
      <c r="N1790" s="8">
        <f t="shared" si="1012"/>
        <v>18712</v>
      </c>
      <c r="O1790" s="8">
        <f t="shared" si="1013"/>
        <v>18712</v>
      </c>
      <c r="P1790" s="56">
        <f t="shared" si="1002"/>
        <v>0</v>
      </c>
      <c r="Q1790" s="56">
        <f t="shared" si="1004"/>
        <v>5</v>
      </c>
      <c r="R1790" s="8">
        <f t="shared" si="1003"/>
        <v>0</v>
      </c>
      <c r="S1790" s="56">
        <f t="shared" si="1014"/>
        <v>-18717</v>
      </c>
      <c r="T1790" s="8">
        <f t="shared" si="1015"/>
        <v>-46.792499999999997</v>
      </c>
      <c r="U1790" s="8">
        <f>IF(ISNA(VLOOKUP(LOWER(F1790)&amp;H1790,Prices!A:C,3,0)),0,VLOOKUP(LOWER(F1790)&amp;H1790,Prices!A:C,3,0))</f>
        <v>56.52</v>
      </c>
      <c r="V1790" s="8">
        <f>IF(ISNA(VLOOKUP(LOWER(F1790)&amp;H1790,Prices!A:C,2,0)),0,VLOOKUP(LOWER(F1790)&amp;H1790,Prices!A:C,2,0))</f>
        <v>59.75</v>
      </c>
      <c r="W1790" s="8">
        <f t="shared" si="1016"/>
        <v>5183.0000000000009</v>
      </c>
      <c r="X1790" s="8">
        <f t="shared" si="1017"/>
        <v>1291.9999999999986</v>
      </c>
      <c r="Y1790" s="57">
        <f t="shared" si="1018"/>
        <v>0.27698802907225317</v>
      </c>
      <c r="Z1790" s="58"/>
      <c r="AA1790" s="59"/>
    </row>
    <row r="1791" spans="1:27" s="13" customFormat="1" x14ac:dyDescent="0.15">
      <c r="A1791" s="12">
        <v>42914</v>
      </c>
      <c r="B1791" s="60" t="s">
        <v>3883</v>
      </c>
      <c r="C1791" s="13" t="s">
        <v>1128</v>
      </c>
      <c r="D1791" s="13" t="s">
        <v>1129</v>
      </c>
      <c r="E1791" s="13" t="s">
        <v>1130</v>
      </c>
      <c r="F1791" s="13" t="str">
        <f t="shared" si="1001"/>
        <v>SH</v>
      </c>
      <c r="G1791" s="13" t="str">
        <f>VLOOKUP(LOWER(F1791)&amp;H1791,'Current pricing'!A:B,2,0)</f>
        <v>广汽集团</v>
      </c>
      <c r="H1791" s="13" t="s">
        <v>3600</v>
      </c>
      <c r="I1791" s="13" t="s">
        <v>1207</v>
      </c>
      <c r="J1791" s="13" t="s">
        <v>4335</v>
      </c>
      <c r="K1791" s="13">
        <v>700</v>
      </c>
      <c r="L1791" s="13">
        <v>1</v>
      </c>
      <c r="M1791" s="13">
        <v>27.39</v>
      </c>
      <c r="N1791" s="13">
        <f t="shared" si="1012"/>
        <v>19173</v>
      </c>
      <c r="O1791" s="13">
        <f t="shared" si="1013"/>
        <v>19173</v>
      </c>
      <c r="P1791" s="19">
        <f t="shared" si="1002"/>
        <v>0.38346000000000002</v>
      </c>
      <c r="Q1791" s="19">
        <f t="shared" si="1004"/>
        <v>5</v>
      </c>
      <c r="R1791" s="13">
        <f t="shared" si="1003"/>
        <v>0</v>
      </c>
      <c r="S1791" s="19">
        <f t="shared" si="1014"/>
        <v>-19178.383460000001</v>
      </c>
      <c r="T1791" s="13">
        <f t="shared" si="1015"/>
        <v>-27.39769065714286</v>
      </c>
      <c r="U1791" s="13">
        <f>IF(ISNA(VLOOKUP(LOWER(F1791)&amp;H1791,Prices!A:C,3,0)),0,VLOOKUP(LOWER(F1791)&amp;H1791,Prices!A:C,3,0))</f>
        <v>27.22</v>
      </c>
      <c r="V1791" s="13">
        <f>IF(ISNA(VLOOKUP(LOWER(F1791)&amp;H1791,Prices!A:C,2,0)),0,VLOOKUP(LOWER(F1791)&amp;H1791,Prices!A:C,2,0))</f>
        <v>27.64</v>
      </c>
      <c r="W1791" s="13">
        <f t="shared" si="1016"/>
        <v>169.61653999999839</v>
      </c>
      <c r="X1791" s="13">
        <f t="shared" si="1017"/>
        <v>294.00000000000119</v>
      </c>
      <c r="Y1791" s="43">
        <f t="shared" si="1018"/>
        <v>8.8466353726593845E-3</v>
      </c>
      <c r="Z1791" s="49"/>
      <c r="AA1791" s="24"/>
    </row>
    <row r="1792" spans="1:27" s="13" customFormat="1" x14ac:dyDescent="0.15">
      <c r="A1792" s="12">
        <v>42914</v>
      </c>
      <c r="B1792" s="60" t="s">
        <v>3884</v>
      </c>
      <c r="C1792" s="13" t="s">
        <v>1128</v>
      </c>
      <c r="D1792" s="13" t="s">
        <v>1129</v>
      </c>
      <c r="E1792" s="13" t="s">
        <v>1130</v>
      </c>
      <c r="F1792" s="13" t="str">
        <f t="shared" si="1001"/>
        <v>SH</v>
      </c>
      <c r="G1792" s="13" t="str">
        <f>VLOOKUP(LOWER(F1792)&amp;H1792,'Current pricing'!A:B,2,0)</f>
        <v>广汽集团</v>
      </c>
      <c r="H1792" s="13" t="s">
        <v>3600</v>
      </c>
      <c r="I1792" s="13" t="s">
        <v>1207</v>
      </c>
      <c r="J1792" s="13" t="s">
        <v>4335</v>
      </c>
      <c r="K1792" s="13">
        <v>700</v>
      </c>
      <c r="L1792" s="13">
        <v>1</v>
      </c>
      <c r="M1792" s="13">
        <v>27.39</v>
      </c>
      <c r="N1792" s="13">
        <f t="shared" si="1012"/>
        <v>19173</v>
      </c>
      <c r="O1792" s="13">
        <f t="shared" si="1013"/>
        <v>19173</v>
      </c>
      <c r="P1792" s="19">
        <f t="shared" si="1002"/>
        <v>0.38346000000000002</v>
      </c>
      <c r="Q1792" s="19">
        <f t="shared" si="1004"/>
        <v>5</v>
      </c>
      <c r="R1792" s="13">
        <f t="shared" si="1003"/>
        <v>0</v>
      </c>
      <c r="S1792" s="19">
        <f t="shared" si="1014"/>
        <v>-19178.383460000001</v>
      </c>
      <c r="T1792" s="13">
        <f t="shared" si="1015"/>
        <v>-27.39769065714286</v>
      </c>
      <c r="U1792" s="13">
        <f>IF(ISNA(VLOOKUP(LOWER(F1792)&amp;H1792,Prices!A:C,3,0)),0,VLOOKUP(LOWER(F1792)&amp;H1792,Prices!A:C,3,0))</f>
        <v>27.22</v>
      </c>
      <c r="V1792" s="13">
        <f>IF(ISNA(VLOOKUP(LOWER(F1792)&amp;H1792,Prices!A:C,2,0)),0,VLOOKUP(LOWER(F1792)&amp;H1792,Prices!A:C,2,0))</f>
        <v>27.64</v>
      </c>
      <c r="W1792" s="13">
        <f t="shared" si="1016"/>
        <v>169.61653999999839</v>
      </c>
      <c r="X1792" s="13">
        <f t="shared" si="1017"/>
        <v>294.00000000000119</v>
      </c>
      <c r="Y1792" s="43">
        <f t="shared" si="1018"/>
        <v>8.8466353726593845E-3</v>
      </c>
      <c r="Z1792" s="49"/>
      <c r="AA1792" s="24"/>
    </row>
    <row r="1793" spans="1:27" s="13" customFormat="1" x14ac:dyDescent="0.15">
      <c r="A1793" s="12">
        <v>42914</v>
      </c>
      <c r="B1793" s="60" t="s">
        <v>3885</v>
      </c>
      <c r="C1793" s="13" t="s">
        <v>1128</v>
      </c>
      <c r="D1793" s="13" t="s">
        <v>1129</v>
      </c>
      <c r="E1793" s="13" t="s">
        <v>1130</v>
      </c>
      <c r="F1793" s="13" t="str">
        <f t="shared" si="1001"/>
        <v>SH</v>
      </c>
      <c r="G1793" s="13" t="str">
        <f>VLOOKUP(LOWER(F1793)&amp;H1793,'Current pricing'!A:B,2,0)</f>
        <v>广汽集团</v>
      </c>
      <c r="H1793" s="13" t="s">
        <v>3600</v>
      </c>
      <c r="I1793" s="13" t="s">
        <v>1207</v>
      </c>
      <c r="J1793" s="13" t="s">
        <v>4335</v>
      </c>
      <c r="K1793" s="13">
        <v>700</v>
      </c>
      <c r="L1793" s="13">
        <v>1</v>
      </c>
      <c r="M1793" s="13">
        <v>27.5</v>
      </c>
      <c r="N1793" s="13">
        <f t="shared" si="1012"/>
        <v>19250</v>
      </c>
      <c r="O1793" s="13">
        <f t="shared" si="1013"/>
        <v>19250</v>
      </c>
      <c r="P1793" s="19">
        <f t="shared" si="1002"/>
        <v>0.38500000000000001</v>
      </c>
      <c r="Q1793" s="19">
        <f t="shared" si="1004"/>
        <v>5</v>
      </c>
      <c r="R1793" s="13">
        <f t="shared" si="1003"/>
        <v>0</v>
      </c>
      <c r="S1793" s="19">
        <f t="shared" si="1014"/>
        <v>-19255.384999999998</v>
      </c>
      <c r="T1793" s="13">
        <f t="shared" si="1015"/>
        <v>-27.507692857142853</v>
      </c>
      <c r="U1793" s="13">
        <f>IF(ISNA(VLOOKUP(LOWER(F1793)&amp;H1793,Prices!A:C,3,0)),0,VLOOKUP(LOWER(F1793)&amp;H1793,Prices!A:C,3,0))</f>
        <v>27.22</v>
      </c>
      <c r="V1793" s="13">
        <f>IF(ISNA(VLOOKUP(LOWER(F1793)&amp;H1793,Prices!A:C,2,0)),0,VLOOKUP(LOWER(F1793)&amp;H1793,Prices!A:C,2,0))</f>
        <v>27.64</v>
      </c>
      <c r="W1793" s="13">
        <f t="shared" si="1016"/>
        <v>92.615000000003178</v>
      </c>
      <c r="X1793" s="13">
        <f t="shared" si="1017"/>
        <v>294.00000000000119</v>
      </c>
      <c r="Y1793" s="43">
        <f t="shared" si="1018"/>
        <v>4.8111688311689967E-3</v>
      </c>
      <c r="Z1793" s="49"/>
      <c r="AA1793" s="24"/>
    </row>
    <row r="1794" spans="1:27" s="13" customFormat="1" x14ac:dyDescent="0.15">
      <c r="A1794" s="12">
        <v>42914</v>
      </c>
      <c r="B1794" s="60" t="s">
        <v>3886</v>
      </c>
      <c r="C1794" s="13" t="s">
        <v>1128</v>
      </c>
      <c r="D1794" s="13" t="s">
        <v>1129</v>
      </c>
      <c r="E1794" s="13" t="s">
        <v>1130</v>
      </c>
      <c r="F1794" s="13" t="str">
        <f t="shared" si="1001"/>
        <v>SZ</v>
      </c>
      <c r="G1794" s="13" t="str">
        <f>VLOOKUP(LOWER(F1794)&amp;H1794,'Current pricing'!A:B,2,0)</f>
        <v>大族激光</v>
      </c>
      <c r="H1794" s="13" t="s">
        <v>1502</v>
      </c>
      <c r="I1794" s="13" t="s">
        <v>1207</v>
      </c>
      <c r="J1794" s="13" t="s">
        <v>4182</v>
      </c>
      <c r="K1794" s="13">
        <v>500</v>
      </c>
      <c r="L1794" s="13">
        <v>1</v>
      </c>
      <c r="M1794" s="13">
        <v>33.700000000000003</v>
      </c>
      <c r="N1794" s="13">
        <f t="shared" si="1012"/>
        <v>16850</v>
      </c>
      <c r="O1794" s="13">
        <f t="shared" si="1013"/>
        <v>16850</v>
      </c>
      <c r="P1794" s="19">
        <f t="shared" si="1002"/>
        <v>0</v>
      </c>
      <c r="Q1794" s="19">
        <f t="shared" si="1004"/>
        <v>5</v>
      </c>
      <c r="R1794" s="13">
        <f t="shared" si="1003"/>
        <v>0</v>
      </c>
      <c r="S1794" s="19">
        <f t="shared" si="1014"/>
        <v>-16855</v>
      </c>
      <c r="T1794" s="13">
        <f t="shared" si="1015"/>
        <v>-33.71</v>
      </c>
      <c r="U1794" s="13">
        <f>IF(ISNA(VLOOKUP(LOWER(F1794)&amp;H1794,Prices!A:C,3,0)),0,VLOOKUP(LOWER(F1794)&amp;H1794,Prices!A:C,3,0))</f>
        <v>50.1</v>
      </c>
      <c r="V1794" s="13">
        <f>IF(ISNA(VLOOKUP(LOWER(F1794)&amp;H1794,Prices!A:C,2,0)),0,VLOOKUP(LOWER(F1794)&amp;H1794,Prices!A:C,2,0))</f>
        <v>52.35</v>
      </c>
      <c r="W1794" s="13">
        <f t="shared" si="1016"/>
        <v>9320</v>
      </c>
      <c r="X1794" s="13">
        <f t="shared" si="1017"/>
        <v>1125</v>
      </c>
      <c r="Y1794" s="43">
        <f t="shared" si="1018"/>
        <v>0.55311572700296741</v>
      </c>
      <c r="Z1794" s="49"/>
      <c r="AA1794" s="24"/>
    </row>
    <row r="1795" spans="1:27" s="8" customFormat="1" x14ac:dyDescent="0.15">
      <c r="A1795" s="6">
        <v>42914</v>
      </c>
      <c r="B1795" s="67" t="s">
        <v>3887</v>
      </c>
      <c r="C1795" s="8" t="s">
        <v>1128</v>
      </c>
      <c r="D1795" s="13" t="s">
        <v>1129</v>
      </c>
      <c r="E1795" s="13" t="s">
        <v>1130</v>
      </c>
      <c r="F1795" s="8" t="str">
        <f t="shared" ref="F1795:F1858" si="1019">IF(OR(LEFT(H1795,1)="6",H1795="510050"),"SH","SZ")</f>
        <v>SZ</v>
      </c>
      <c r="G1795" s="8" t="str">
        <f>VLOOKUP(LOWER(F1795)&amp;H1795,'Current pricing'!A:B,2,0)</f>
        <v>小天鹅Ａ</v>
      </c>
      <c r="H1795" s="8" t="s">
        <v>1320</v>
      </c>
      <c r="I1795" s="8" t="s">
        <v>1207</v>
      </c>
      <c r="J1795" s="8" t="s">
        <v>3986</v>
      </c>
      <c r="K1795" s="8">
        <v>500</v>
      </c>
      <c r="L1795" s="8">
        <v>1</v>
      </c>
      <c r="M1795" s="8">
        <v>46.91</v>
      </c>
      <c r="N1795" s="8">
        <f t="shared" si="1012"/>
        <v>23455</v>
      </c>
      <c r="O1795" s="8">
        <f t="shared" si="1013"/>
        <v>23455</v>
      </c>
      <c r="P1795" s="56">
        <f t="shared" ref="P1795:P1858" si="1020">IF(H1795="510050",0,IF(F1795="SZ",0,ABS(N1795*0.2%%)))</f>
        <v>0</v>
      </c>
      <c r="Q1795" s="56">
        <f t="shared" si="1004"/>
        <v>5</v>
      </c>
      <c r="R1795" s="8">
        <f t="shared" ref="R1795:R1858" si="1021">IF(H1795="510050",0,ROUND(IF(OR(I1795="B",I1795="D"),0,ABS(N1795*0.001)),2))</f>
        <v>0</v>
      </c>
      <c r="S1795" s="56">
        <f t="shared" si="1014"/>
        <v>-23460</v>
      </c>
      <c r="T1795" s="8">
        <f t="shared" si="1015"/>
        <v>-46.92</v>
      </c>
      <c r="U1795" s="8">
        <f>IF(ISNA(VLOOKUP(LOWER(F1795)&amp;H1795,Prices!A:C,3,0)),0,VLOOKUP(LOWER(F1795)&amp;H1795,Prices!A:C,3,0))</f>
        <v>56.52</v>
      </c>
      <c r="V1795" s="8">
        <f>IF(ISNA(VLOOKUP(LOWER(F1795)&amp;H1795,Prices!A:C,2,0)),0,VLOOKUP(LOWER(F1795)&amp;H1795,Prices!A:C,2,0))</f>
        <v>59.75</v>
      </c>
      <c r="W1795" s="8">
        <f t="shared" si="1016"/>
        <v>6414.9999999999991</v>
      </c>
      <c r="X1795" s="8">
        <f t="shared" si="1017"/>
        <v>1614.9999999999984</v>
      </c>
      <c r="Y1795" s="57">
        <f t="shared" si="1018"/>
        <v>0.27350245150287783</v>
      </c>
      <c r="Z1795" s="58"/>
      <c r="AA1795" s="59"/>
    </row>
    <row r="1796" spans="1:27" s="8" customFormat="1" x14ac:dyDescent="0.15">
      <c r="A1796" s="6">
        <v>42914</v>
      </c>
      <c r="B1796" s="67" t="s">
        <v>3888</v>
      </c>
      <c r="C1796" s="8" t="s">
        <v>1128</v>
      </c>
      <c r="D1796" s="13" t="s">
        <v>1129</v>
      </c>
      <c r="E1796" s="13" t="s">
        <v>1130</v>
      </c>
      <c r="F1796" s="8" t="str">
        <f t="shared" si="1019"/>
        <v>SH</v>
      </c>
      <c r="G1796" s="8" t="str">
        <f>VLOOKUP(LOWER(F1796)&amp;H1796,'Current pricing'!A:B,2,0)</f>
        <v>福耀玻璃</v>
      </c>
      <c r="H1796" s="8" t="s">
        <v>2063</v>
      </c>
      <c r="I1796" s="8" t="s">
        <v>1207</v>
      </c>
      <c r="J1796" s="8" t="s">
        <v>3986</v>
      </c>
      <c r="K1796" s="8">
        <v>1000</v>
      </c>
      <c r="L1796" s="8">
        <v>1</v>
      </c>
      <c r="M1796" s="8">
        <v>25.87</v>
      </c>
      <c r="N1796" s="8">
        <f t="shared" si="1012"/>
        <v>25870</v>
      </c>
      <c r="O1796" s="8">
        <f t="shared" si="1013"/>
        <v>25870</v>
      </c>
      <c r="P1796" s="56">
        <f t="shared" si="1020"/>
        <v>0.51740000000000008</v>
      </c>
      <c r="Q1796" s="56">
        <f t="shared" si="1004"/>
        <v>5.1740000000000004</v>
      </c>
      <c r="R1796" s="8">
        <f t="shared" si="1021"/>
        <v>0</v>
      </c>
      <c r="S1796" s="56">
        <f t="shared" si="1014"/>
        <v>-25875.6914</v>
      </c>
      <c r="T1796" s="8">
        <f t="shared" si="1015"/>
        <v>-25.875691400000001</v>
      </c>
      <c r="U1796" s="8">
        <f>IF(ISNA(VLOOKUP(LOWER(F1796)&amp;H1796,Prices!A:C,3,0)),0,VLOOKUP(LOWER(F1796)&amp;H1796,Prices!A:C,3,0))</f>
        <v>27.09</v>
      </c>
      <c r="V1796" s="8">
        <f>IF(ISNA(VLOOKUP(LOWER(F1796)&amp;H1796,Prices!A:C,2,0)),0,VLOOKUP(LOWER(F1796)&amp;H1796,Prices!A:C,2,0))</f>
        <v>27.8</v>
      </c>
      <c r="W1796" s="8">
        <f t="shared" si="1016"/>
        <v>1924.3085999999998</v>
      </c>
      <c r="X1796" s="8">
        <f t="shared" si="1017"/>
        <v>710.00000000000091</v>
      </c>
      <c r="Y1796" s="57">
        <f t="shared" si="1018"/>
        <v>7.4383788171627357E-2</v>
      </c>
      <c r="Z1796" s="58"/>
      <c r="AA1796" s="59"/>
    </row>
    <row r="1797" spans="1:27" s="13" customFormat="1" x14ac:dyDescent="0.15">
      <c r="A1797" s="12">
        <v>42914</v>
      </c>
      <c r="B1797" s="60" t="s">
        <v>3889</v>
      </c>
      <c r="C1797" s="13" t="s">
        <v>1128</v>
      </c>
      <c r="D1797" s="13" t="s">
        <v>1129</v>
      </c>
      <c r="E1797" s="13" t="s">
        <v>1130</v>
      </c>
      <c r="F1797" s="13" t="str">
        <f t="shared" si="1019"/>
        <v>SH</v>
      </c>
      <c r="G1797" s="13" t="str">
        <f>VLOOKUP(LOWER(F1797)&amp;H1797,'Current pricing'!A:B,2,0)</f>
        <v>贵州茅台</v>
      </c>
      <c r="H1797" s="13" t="s">
        <v>1263</v>
      </c>
      <c r="I1797" s="13" t="s">
        <v>1207</v>
      </c>
      <c r="J1797" s="13" t="s">
        <v>4335</v>
      </c>
      <c r="K1797" s="13">
        <v>100</v>
      </c>
      <c r="L1797" s="13">
        <v>1</v>
      </c>
      <c r="M1797" s="13">
        <v>477.8</v>
      </c>
      <c r="N1797" s="13">
        <f t="shared" si="1012"/>
        <v>47780</v>
      </c>
      <c r="O1797" s="13">
        <f t="shared" si="1013"/>
        <v>47780</v>
      </c>
      <c r="P1797" s="19">
        <f t="shared" si="1020"/>
        <v>0.95560000000000012</v>
      </c>
      <c r="Q1797" s="19">
        <f t="shared" si="1004"/>
        <v>9.5560000000000009</v>
      </c>
      <c r="R1797" s="13">
        <f t="shared" si="1021"/>
        <v>0</v>
      </c>
      <c r="S1797" s="19">
        <f t="shared" si="1014"/>
        <v>-47790.511599999998</v>
      </c>
      <c r="T1797" s="13">
        <f t="shared" si="1015"/>
        <v>-477.90511599999996</v>
      </c>
      <c r="U1797" s="13">
        <f>IF(ISNA(VLOOKUP(LOWER(F1797)&amp;H1797,Prices!A:C,3,0)),0,VLOOKUP(LOWER(F1797)&amp;H1797,Prices!A:C,3,0))</f>
        <v>639.16999999999996</v>
      </c>
      <c r="V1797" s="13">
        <f>IF(ISNA(VLOOKUP(LOWER(F1797)&amp;H1797,Prices!A:C,2,0)),0,VLOOKUP(LOWER(F1797)&amp;H1797,Prices!A:C,2,0))</f>
        <v>653.05999999999995</v>
      </c>
      <c r="W1797" s="13">
        <f t="shared" si="1016"/>
        <v>17515.488399999998</v>
      </c>
      <c r="X1797" s="13">
        <f t="shared" si="1017"/>
        <v>1388.9999999999986</v>
      </c>
      <c r="Y1797" s="43">
        <f t="shared" si="1018"/>
        <v>0.36658619506069484</v>
      </c>
      <c r="Z1797" s="49"/>
      <c r="AA1797" s="24"/>
    </row>
    <row r="1798" spans="1:27" s="8" customFormat="1" x14ac:dyDescent="0.15">
      <c r="A1798" s="6">
        <v>42914</v>
      </c>
      <c r="B1798" s="67" t="s">
        <v>3890</v>
      </c>
      <c r="C1798" s="8" t="s">
        <v>1128</v>
      </c>
      <c r="D1798" s="13" t="s">
        <v>1129</v>
      </c>
      <c r="E1798" s="13" t="s">
        <v>1130</v>
      </c>
      <c r="F1798" s="8" t="str">
        <f t="shared" si="1019"/>
        <v>SZ</v>
      </c>
      <c r="G1798" s="8" t="str">
        <f>VLOOKUP(LOWER(F1798)&amp;H1798,'Current pricing'!A:B,2,0)</f>
        <v>小天鹅Ａ</v>
      </c>
      <c r="H1798" s="8" t="s">
        <v>1320</v>
      </c>
      <c r="I1798" s="8" t="s">
        <v>1207</v>
      </c>
      <c r="J1798" s="8" t="s">
        <v>3986</v>
      </c>
      <c r="K1798" s="8">
        <v>500</v>
      </c>
      <c r="L1798" s="8">
        <v>1</v>
      </c>
      <c r="M1798" s="8">
        <v>46.968000000000004</v>
      </c>
      <c r="N1798" s="8">
        <f t="shared" si="1012"/>
        <v>23484</v>
      </c>
      <c r="O1798" s="8">
        <f t="shared" si="1013"/>
        <v>23484</v>
      </c>
      <c r="P1798" s="56">
        <f t="shared" si="1020"/>
        <v>0</v>
      </c>
      <c r="Q1798" s="56">
        <f t="shared" si="1004"/>
        <v>5</v>
      </c>
      <c r="R1798" s="8">
        <f t="shared" si="1021"/>
        <v>0</v>
      </c>
      <c r="S1798" s="56">
        <f t="shared" si="1014"/>
        <v>-23489</v>
      </c>
      <c r="T1798" s="8">
        <f t="shared" si="1015"/>
        <v>-46.978000000000002</v>
      </c>
      <c r="U1798" s="8">
        <f>IF(ISNA(VLOOKUP(LOWER(F1798)&amp;H1798,Prices!A:C,3,0)),0,VLOOKUP(LOWER(F1798)&amp;H1798,Prices!A:C,3,0))</f>
        <v>56.52</v>
      </c>
      <c r="V1798" s="8">
        <f>IF(ISNA(VLOOKUP(LOWER(F1798)&amp;H1798,Prices!A:C,2,0)),0,VLOOKUP(LOWER(F1798)&amp;H1798,Prices!A:C,2,0))</f>
        <v>59.75</v>
      </c>
      <c r="W1798" s="8">
        <f t="shared" si="1016"/>
        <v>6385.9999999999991</v>
      </c>
      <c r="X1798" s="8">
        <f t="shared" si="1017"/>
        <v>1614.9999999999984</v>
      </c>
      <c r="Y1798" s="57">
        <f t="shared" si="1018"/>
        <v>0.27192982456140347</v>
      </c>
      <c r="Z1798" s="58"/>
      <c r="AA1798" s="59"/>
    </row>
    <row r="1799" spans="1:27" s="8" customFormat="1" x14ac:dyDescent="0.15">
      <c r="A1799" s="6">
        <v>42914</v>
      </c>
      <c r="B1799" s="67" t="s">
        <v>3891</v>
      </c>
      <c r="C1799" s="8" t="s">
        <v>1128</v>
      </c>
      <c r="D1799" s="13" t="s">
        <v>1129</v>
      </c>
      <c r="E1799" s="13" t="s">
        <v>1130</v>
      </c>
      <c r="F1799" s="8" t="str">
        <f t="shared" si="1019"/>
        <v>SZ</v>
      </c>
      <c r="G1799" s="8" t="str">
        <f>VLOOKUP(LOWER(F1799)&amp;H1799,'Current pricing'!A:B,2,0)</f>
        <v>小天鹅Ａ</v>
      </c>
      <c r="H1799" s="8" t="s">
        <v>1320</v>
      </c>
      <c r="I1799" s="8" t="s">
        <v>1207</v>
      </c>
      <c r="J1799" s="8" t="s">
        <v>3986</v>
      </c>
      <c r="K1799" s="8">
        <v>500</v>
      </c>
      <c r="L1799" s="8">
        <v>1</v>
      </c>
      <c r="M1799" s="8">
        <v>46.9</v>
      </c>
      <c r="N1799" s="8">
        <f t="shared" si="1012"/>
        <v>23450</v>
      </c>
      <c r="O1799" s="8">
        <f t="shared" si="1013"/>
        <v>23450</v>
      </c>
      <c r="P1799" s="56">
        <f t="shared" si="1020"/>
        <v>0</v>
      </c>
      <c r="Q1799" s="56">
        <f t="shared" si="1004"/>
        <v>5</v>
      </c>
      <c r="R1799" s="8">
        <f t="shared" si="1021"/>
        <v>0</v>
      </c>
      <c r="S1799" s="56">
        <f t="shared" si="1014"/>
        <v>-23455</v>
      </c>
      <c r="T1799" s="8">
        <f t="shared" si="1015"/>
        <v>-46.91</v>
      </c>
      <c r="U1799" s="8">
        <f>IF(ISNA(VLOOKUP(LOWER(F1799)&amp;H1799,Prices!A:C,3,0)),0,VLOOKUP(LOWER(F1799)&amp;H1799,Prices!A:C,3,0))</f>
        <v>56.52</v>
      </c>
      <c r="V1799" s="8">
        <f>IF(ISNA(VLOOKUP(LOWER(F1799)&amp;H1799,Prices!A:C,2,0)),0,VLOOKUP(LOWER(F1799)&amp;H1799,Prices!A:C,2,0))</f>
        <v>59.75</v>
      </c>
      <c r="W1799" s="8">
        <f t="shared" si="1016"/>
        <v>6420.0000000000018</v>
      </c>
      <c r="X1799" s="8">
        <f t="shared" si="1017"/>
        <v>1614.9999999999984</v>
      </c>
      <c r="Y1799" s="57">
        <f t="shared" si="1018"/>
        <v>0.27377398720682311</v>
      </c>
      <c r="Z1799" s="58"/>
      <c r="AA1799" s="59"/>
    </row>
    <row r="1800" spans="1:27" s="13" customFormat="1" x14ac:dyDescent="0.15">
      <c r="A1800" s="12">
        <v>42914</v>
      </c>
      <c r="B1800" s="60" t="s">
        <v>3892</v>
      </c>
      <c r="C1800" s="13" t="s">
        <v>1128</v>
      </c>
      <c r="D1800" s="13" t="s">
        <v>1129</v>
      </c>
      <c r="E1800" s="13" t="s">
        <v>1130</v>
      </c>
      <c r="F1800" s="13" t="str">
        <f t="shared" si="1019"/>
        <v>SZ</v>
      </c>
      <c r="G1800" s="13" t="str">
        <f>VLOOKUP(LOWER(F1800)&amp;H1800,'Current pricing'!A:B,2,0)</f>
        <v>海康威视</v>
      </c>
      <c r="H1800" s="13" t="s">
        <v>1504</v>
      </c>
      <c r="I1800" s="13" t="s">
        <v>1207</v>
      </c>
      <c r="J1800" s="13" t="s">
        <v>4335</v>
      </c>
      <c r="K1800" s="13">
        <v>1500</v>
      </c>
      <c r="L1800" s="13">
        <v>1</v>
      </c>
      <c r="M1800" s="13">
        <v>31.28</v>
      </c>
      <c r="N1800" s="13">
        <f t="shared" si="1012"/>
        <v>46920</v>
      </c>
      <c r="O1800" s="13">
        <f t="shared" si="1013"/>
        <v>46920</v>
      </c>
      <c r="P1800" s="19">
        <f t="shared" si="1020"/>
        <v>0</v>
      </c>
      <c r="Q1800" s="19">
        <f t="shared" si="1004"/>
        <v>9.3840000000000003</v>
      </c>
      <c r="R1800" s="13">
        <f t="shared" si="1021"/>
        <v>0</v>
      </c>
      <c r="S1800" s="19">
        <f t="shared" si="1014"/>
        <v>-46929.383999999998</v>
      </c>
      <c r="T1800" s="13">
        <f t="shared" si="1015"/>
        <v>-31.286255999999998</v>
      </c>
      <c r="U1800" s="13">
        <f>IF(ISNA(VLOOKUP(LOWER(F1800)&amp;H1800,Prices!A:C,3,0)),0,VLOOKUP(LOWER(F1800)&amp;H1800,Prices!A:C,3,0))</f>
        <v>38.950000000000003</v>
      </c>
      <c r="V1800" s="13">
        <f>IF(ISNA(VLOOKUP(LOWER(F1800)&amp;H1800,Prices!A:C,2,0)),0,VLOOKUP(LOWER(F1800)&amp;H1800,Prices!A:C,2,0))</f>
        <v>39.9</v>
      </c>
      <c r="W1800" s="13">
        <f t="shared" si="1016"/>
        <v>12920.616</v>
      </c>
      <c r="X1800" s="13">
        <f t="shared" si="1017"/>
        <v>1424.9999999999936</v>
      </c>
      <c r="Y1800" s="43">
        <f t="shared" si="1018"/>
        <v>0.2753754475703325</v>
      </c>
      <c r="Z1800" s="49"/>
      <c r="AA1800" s="24"/>
    </row>
    <row r="1801" spans="1:27" s="13" customFormat="1" x14ac:dyDescent="0.15">
      <c r="A1801" s="12">
        <v>42914</v>
      </c>
      <c r="B1801" s="60" t="s">
        <v>3893</v>
      </c>
      <c r="C1801" s="13" t="s">
        <v>1128</v>
      </c>
      <c r="D1801" s="13" t="s">
        <v>1129</v>
      </c>
      <c r="E1801" s="13" t="s">
        <v>1130</v>
      </c>
      <c r="F1801" s="13" t="str">
        <f t="shared" si="1019"/>
        <v>SZ</v>
      </c>
      <c r="G1801" s="13" t="str">
        <f>VLOOKUP(LOWER(F1801)&amp;H1801,'Current pricing'!A:B,2,0)</f>
        <v>海康威视</v>
      </c>
      <c r="H1801" s="13" t="s">
        <v>1504</v>
      </c>
      <c r="I1801" s="13" t="s">
        <v>1207</v>
      </c>
      <c r="J1801" s="13" t="s">
        <v>4335</v>
      </c>
      <c r="K1801" s="13">
        <v>700</v>
      </c>
      <c r="L1801" s="13">
        <v>1</v>
      </c>
      <c r="M1801" s="13">
        <v>31.27</v>
      </c>
      <c r="N1801" s="13">
        <f t="shared" si="1012"/>
        <v>21889</v>
      </c>
      <c r="O1801" s="13">
        <f t="shared" si="1013"/>
        <v>21889</v>
      </c>
      <c r="P1801" s="19">
        <f t="shared" si="1020"/>
        <v>0</v>
      </c>
      <c r="Q1801" s="19">
        <f t="shared" si="1004"/>
        <v>5</v>
      </c>
      <c r="R1801" s="13">
        <f t="shared" si="1021"/>
        <v>0</v>
      </c>
      <c r="S1801" s="19">
        <f t="shared" si="1014"/>
        <v>-21894</v>
      </c>
      <c r="T1801" s="13">
        <f t="shared" si="1015"/>
        <v>-31.277142857142856</v>
      </c>
      <c r="U1801" s="13">
        <f>IF(ISNA(VLOOKUP(LOWER(F1801)&amp;H1801,Prices!A:C,3,0)),0,VLOOKUP(LOWER(F1801)&amp;H1801,Prices!A:C,3,0))</f>
        <v>38.950000000000003</v>
      </c>
      <c r="V1801" s="13">
        <f>IF(ISNA(VLOOKUP(LOWER(F1801)&amp;H1801,Prices!A:C,2,0)),0,VLOOKUP(LOWER(F1801)&amp;H1801,Prices!A:C,2,0))</f>
        <v>39.9</v>
      </c>
      <c r="W1801" s="13">
        <f t="shared" si="1016"/>
        <v>6036</v>
      </c>
      <c r="X1801" s="13">
        <f t="shared" si="1017"/>
        <v>664.99999999999704</v>
      </c>
      <c r="Y1801" s="43">
        <f t="shared" si="1018"/>
        <v>0.27575494540636847</v>
      </c>
      <c r="Z1801" s="49"/>
      <c r="AA1801" s="24"/>
    </row>
    <row r="1802" spans="1:27" s="13" customFormat="1" x14ac:dyDescent="0.15">
      <c r="A1802" s="12">
        <v>42914</v>
      </c>
      <c r="B1802" s="60" t="s">
        <v>3894</v>
      </c>
      <c r="C1802" s="13" t="s">
        <v>1128</v>
      </c>
      <c r="D1802" s="13" t="s">
        <v>1129</v>
      </c>
      <c r="E1802" s="13" t="s">
        <v>1130</v>
      </c>
      <c r="F1802" s="13" t="str">
        <f t="shared" si="1019"/>
        <v>SZ</v>
      </c>
      <c r="G1802" s="13" t="str">
        <f>VLOOKUP(LOWER(F1802)&amp;H1802,'Current pricing'!A:B,2,0)</f>
        <v>大族激光</v>
      </c>
      <c r="H1802" s="13" t="s">
        <v>1502</v>
      </c>
      <c r="I1802" s="13" t="s">
        <v>1207</v>
      </c>
      <c r="J1802" s="13" t="s">
        <v>4182</v>
      </c>
      <c r="K1802" s="13">
        <v>700</v>
      </c>
      <c r="L1802" s="13">
        <v>1</v>
      </c>
      <c r="M1802" s="13">
        <v>33.901000000000003</v>
      </c>
      <c r="N1802" s="13">
        <f t="shared" si="1012"/>
        <v>23730.7</v>
      </c>
      <c r="O1802" s="13">
        <f t="shared" si="1013"/>
        <v>23730.7</v>
      </c>
      <c r="P1802" s="19">
        <f t="shared" si="1020"/>
        <v>0</v>
      </c>
      <c r="Q1802" s="19">
        <f t="shared" si="1004"/>
        <v>5</v>
      </c>
      <c r="R1802" s="13">
        <f t="shared" si="1021"/>
        <v>0</v>
      </c>
      <c r="S1802" s="19">
        <f t="shared" si="1014"/>
        <v>-23735.7</v>
      </c>
      <c r="T1802" s="13">
        <f t="shared" si="1015"/>
        <v>-33.908142857142856</v>
      </c>
      <c r="U1802" s="13">
        <f>IF(ISNA(VLOOKUP(LOWER(F1802)&amp;H1802,Prices!A:C,3,0)),0,VLOOKUP(LOWER(F1802)&amp;H1802,Prices!A:C,3,0))</f>
        <v>50.1</v>
      </c>
      <c r="V1802" s="13">
        <f>IF(ISNA(VLOOKUP(LOWER(F1802)&amp;H1802,Prices!A:C,2,0)),0,VLOOKUP(LOWER(F1802)&amp;H1802,Prices!A:C,2,0))</f>
        <v>52.35</v>
      </c>
      <c r="W1802" s="13">
        <f t="shared" si="1016"/>
        <v>12909.300000000001</v>
      </c>
      <c r="X1802" s="13">
        <f t="shared" si="1017"/>
        <v>1575</v>
      </c>
      <c r="Y1802" s="43">
        <f t="shared" si="1018"/>
        <v>0.543991538386984</v>
      </c>
      <c r="Z1802" s="49"/>
      <c r="AA1802" s="24"/>
    </row>
    <row r="1803" spans="1:27" s="13" customFormat="1" x14ac:dyDescent="0.15">
      <c r="A1803" s="12">
        <v>42914</v>
      </c>
      <c r="B1803" s="60" t="s">
        <v>3895</v>
      </c>
      <c r="C1803" s="13" t="s">
        <v>1128</v>
      </c>
      <c r="D1803" s="13" t="s">
        <v>1129</v>
      </c>
      <c r="E1803" s="13" t="s">
        <v>1130</v>
      </c>
      <c r="F1803" s="13" t="str">
        <f t="shared" si="1019"/>
        <v>SH</v>
      </c>
      <c r="G1803" s="13" t="str">
        <f>VLOOKUP(LOWER(F1803)&amp;H1803,'Current pricing'!A:B,2,0)</f>
        <v>广汽集团</v>
      </c>
      <c r="H1803" s="13" t="s">
        <v>3600</v>
      </c>
      <c r="I1803" s="13" t="s">
        <v>1207</v>
      </c>
      <c r="J1803" s="13" t="s">
        <v>4335</v>
      </c>
      <c r="K1803" s="13">
        <v>900</v>
      </c>
      <c r="L1803" s="13">
        <v>1</v>
      </c>
      <c r="M1803" s="13">
        <v>27.6</v>
      </c>
      <c r="N1803" s="13">
        <f t="shared" si="1012"/>
        <v>24840</v>
      </c>
      <c r="O1803" s="13">
        <f t="shared" si="1013"/>
        <v>24840</v>
      </c>
      <c r="P1803" s="19">
        <f t="shared" si="1020"/>
        <v>0.49680000000000002</v>
      </c>
      <c r="Q1803" s="19">
        <f t="shared" ref="Q1803:Q1866" si="1022">IF(I1803&lt;&gt;"D",IF(C1803="Stock",MAX(ABS(N1803*0.0002),5),MAX(ABS(N1803*0.0003),5)),0)</f>
        <v>5</v>
      </c>
      <c r="R1803" s="13">
        <f t="shared" si="1021"/>
        <v>0</v>
      </c>
      <c r="S1803" s="19">
        <f t="shared" si="1014"/>
        <v>-24845.496800000001</v>
      </c>
      <c r="T1803" s="13">
        <f t="shared" si="1015"/>
        <v>-27.606107555555557</v>
      </c>
      <c r="U1803" s="13">
        <f>IF(ISNA(VLOOKUP(LOWER(F1803)&amp;H1803,Prices!A:C,3,0)),0,VLOOKUP(LOWER(F1803)&amp;H1803,Prices!A:C,3,0))</f>
        <v>27.22</v>
      </c>
      <c r="V1803" s="13">
        <f>IF(ISNA(VLOOKUP(LOWER(F1803)&amp;H1803,Prices!A:C,2,0)),0,VLOOKUP(LOWER(F1803)&amp;H1803,Prices!A:C,2,0))</f>
        <v>27.64</v>
      </c>
      <c r="W1803" s="13">
        <f t="shared" si="1016"/>
        <v>30.503199999999353</v>
      </c>
      <c r="X1803" s="13">
        <f t="shared" si="1017"/>
        <v>378.00000000000153</v>
      </c>
      <c r="Y1803" s="43">
        <f t="shared" si="1018"/>
        <v>1.2279871175523089E-3</v>
      </c>
      <c r="Z1803" s="49"/>
      <c r="AA1803" s="24"/>
    </row>
    <row r="1804" spans="1:27" s="8" customFormat="1" x14ac:dyDescent="0.15">
      <c r="A1804" s="6">
        <v>42914</v>
      </c>
      <c r="B1804" s="67" t="s">
        <v>3896</v>
      </c>
      <c r="C1804" s="8" t="s">
        <v>1128</v>
      </c>
      <c r="D1804" s="13" t="s">
        <v>1129</v>
      </c>
      <c r="E1804" s="13" t="s">
        <v>1130</v>
      </c>
      <c r="F1804" s="8" t="str">
        <f t="shared" si="1019"/>
        <v>SZ</v>
      </c>
      <c r="G1804" s="8" t="str">
        <f>VLOOKUP(LOWER(F1804)&amp;H1804,'Current pricing'!A:B,2,0)</f>
        <v>小天鹅Ａ</v>
      </c>
      <c r="H1804" s="8" t="s">
        <v>1320</v>
      </c>
      <c r="I1804" s="8" t="s">
        <v>1207</v>
      </c>
      <c r="J1804" s="8" t="s">
        <v>3986</v>
      </c>
      <c r="K1804" s="8">
        <v>500</v>
      </c>
      <c r="L1804" s="8">
        <v>1</v>
      </c>
      <c r="M1804" s="8">
        <v>47.28</v>
      </c>
      <c r="N1804" s="8">
        <f t="shared" si="1012"/>
        <v>23640</v>
      </c>
      <c r="O1804" s="8">
        <f t="shared" si="1013"/>
        <v>23640</v>
      </c>
      <c r="P1804" s="56">
        <f t="shared" si="1020"/>
        <v>0</v>
      </c>
      <c r="Q1804" s="56">
        <f t="shared" si="1022"/>
        <v>5</v>
      </c>
      <c r="R1804" s="8">
        <f t="shared" si="1021"/>
        <v>0</v>
      </c>
      <c r="S1804" s="56">
        <f t="shared" si="1014"/>
        <v>-23645</v>
      </c>
      <c r="T1804" s="8">
        <f t="shared" si="1015"/>
        <v>-47.29</v>
      </c>
      <c r="U1804" s="8">
        <f>IF(ISNA(VLOOKUP(LOWER(F1804)&amp;H1804,Prices!A:C,3,0)),0,VLOOKUP(LOWER(F1804)&amp;H1804,Prices!A:C,3,0))</f>
        <v>56.52</v>
      </c>
      <c r="V1804" s="8">
        <f>IF(ISNA(VLOOKUP(LOWER(F1804)&amp;H1804,Prices!A:C,2,0)),0,VLOOKUP(LOWER(F1804)&amp;H1804,Prices!A:C,2,0))</f>
        <v>59.75</v>
      </c>
      <c r="W1804" s="8">
        <f t="shared" si="1016"/>
        <v>6230</v>
      </c>
      <c r="X1804" s="8">
        <f t="shared" si="1017"/>
        <v>1614.9999999999984</v>
      </c>
      <c r="Y1804" s="57">
        <f t="shared" si="1018"/>
        <v>0.26353637901861254</v>
      </c>
      <c r="Z1804" s="58"/>
      <c r="AA1804" s="59"/>
    </row>
    <row r="1805" spans="1:27" s="8" customFormat="1" x14ac:dyDescent="0.15">
      <c r="A1805" s="6">
        <v>42916</v>
      </c>
      <c r="B1805" s="67" t="s">
        <v>2514</v>
      </c>
      <c r="C1805" s="8" t="s">
        <v>1128</v>
      </c>
      <c r="D1805" s="13" t="s">
        <v>1129</v>
      </c>
      <c r="E1805" s="13" t="s">
        <v>1130</v>
      </c>
      <c r="F1805" s="8" t="str">
        <f t="shared" si="1019"/>
        <v>SZ</v>
      </c>
      <c r="G1805" s="8" t="str">
        <f>VLOOKUP(LOWER(F1805)&amp;H1805,'Current pricing'!A:B,2,0)</f>
        <v>小天鹅Ａ</v>
      </c>
      <c r="H1805" s="8" t="s">
        <v>1320</v>
      </c>
      <c r="I1805" s="8" t="s">
        <v>1206</v>
      </c>
      <c r="J1805" s="8" t="s">
        <v>3986</v>
      </c>
      <c r="K1805" s="8">
        <v>-1300</v>
      </c>
      <c r="L1805" s="8">
        <v>1</v>
      </c>
      <c r="M1805" s="8">
        <v>46.79</v>
      </c>
      <c r="N1805" s="8">
        <f t="shared" ref="N1805:N1810" si="1023">K1805*M1805</f>
        <v>-60827</v>
      </c>
      <c r="O1805" s="8">
        <f t="shared" ref="O1805:O1810" si="1024">ABS(N1805)</f>
        <v>60827</v>
      </c>
      <c r="P1805" s="56">
        <f t="shared" si="1020"/>
        <v>0</v>
      </c>
      <c r="Q1805" s="56">
        <f t="shared" si="1022"/>
        <v>12.1654</v>
      </c>
      <c r="R1805" s="8">
        <f t="shared" si="1021"/>
        <v>60.83</v>
      </c>
      <c r="S1805" s="56">
        <f t="shared" ref="S1805:S1810" si="1025">-(N1805+P1805+Q1805+R1805)</f>
        <v>60754.0046</v>
      </c>
      <c r="T1805" s="8">
        <f t="shared" ref="T1805:T1810" si="1026">S1805/K1805</f>
        <v>-46.733849692307693</v>
      </c>
      <c r="U1805" s="8">
        <f>IF(ISNA(VLOOKUP(LOWER(F1805)&amp;H1805,Prices!A:C,3,0)),0,VLOOKUP(LOWER(F1805)&amp;H1805,Prices!A:C,3,0))</f>
        <v>56.52</v>
      </c>
      <c r="V1805" s="8">
        <f>IF(ISNA(VLOOKUP(LOWER(F1805)&amp;H1805,Prices!A:C,2,0)),0,VLOOKUP(LOWER(F1805)&amp;H1805,Prices!A:C,2,0))</f>
        <v>59.75</v>
      </c>
      <c r="W1805" s="8">
        <f t="shared" ref="W1805:W1810" si="1027">IF(I1805="B",(V1805+T1805)*K1805,(V1805+T1805)*K1805)</f>
        <v>-16920.9954</v>
      </c>
      <c r="X1805" s="8">
        <f t="shared" ref="X1805:X1810" si="1028">K1805*(V1805-U1805)</f>
        <v>-4198.9999999999964</v>
      </c>
      <c r="Y1805" s="57">
        <f t="shared" ref="Y1805:Y1810" si="1029">W1805/O1805</f>
        <v>-0.27818231048711922</v>
      </c>
      <c r="Z1805" s="58"/>
      <c r="AA1805" s="59"/>
    </row>
    <row r="1806" spans="1:27" s="8" customFormat="1" x14ac:dyDescent="0.15">
      <c r="A1806" s="6">
        <v>42916</v>
      </c>
      <c r="B1806" s="67" t="s">
        <v>2540</v>
      </c>
      <c r="C1806" s="8" t="s">
        <v>1128</v>
      </c>
      <c r="D1806" s="13" t="s">
        <v>1129</v>
      </c>
      <c r="E1806" s="13" t="s">
        <v>1130</v>
      </c>
      <c r="F1806" s="8" t="str">
        <f t="shared" si="1019"/>
        <v>SH</v>
      </c>
      <c r="G1806" s="8" t="str">
        <f>VLOOKUP(LOWER(F1806)&amp;H1806,'Current pricing'!A:B,2,0)</f>
        <v>福耀玻璃</v>
      </c>
      <c r="H1806" s="8" t="s">
        <v>2063</v>
      </c>
      <c r="I1806" s="8" t="s">
        <v>1206</v>
      </c>
      <c r="J1806" s="8" t="s">
        <v>3986</v>
      </c>
      <c r="K1806" s="8">
        <v>-2000</v>
      </c>
      <c r="L1806" s="8">
        <v>1</v>
      </c>
      <c r="M1806" s="8">
        <v>26.03</v>
      </c>
      <c r="N1806" s="8">
        <f t="shared" si="1023"/>
        <v>-52060</v>
      </c>
      <c r="O1806" s="8">
        <f t="shared" si="1024"/>
        <v>52060</v>
      </c>
      <c r="P1806" s="56">
        <f t="shared" si="1020"/>
        <v>1.0412000000000001</v>
      </c>
      <c r="Q1806" s="56">
        <f t="shared" si="1022"/>
        <v>10.412000000000001</v>
      </c>
      <c r="R1806" s="8">
        <f t="shared" si="1021"/>
        <v>52.06</v>
      </c>
      <c r="S1806" s="56">
        <f t="shared" si="1025"/>
        <v>51996.486800000006</v>
      </c>
      <c r="T1806" s="8">
        <f t="shared" si="1026"/>
        <v>-25.998243400000003</v>
      </c>
      <c r="U1806" s="8">
        <f>IF(ISNA(VLOOKUP(LOWER(F1806)&amp;H1806,Prices!A:C,3,0)),0,VLOOKUP(LOWER(F1806)&amp;H1806,Prices!A:C,3,0))</f>
        <v>27.09</v>
      </c>
      <c r="V1806" s="8">
        <f>IF(ISNA(VLOOKUP(LOWER(F1806)&amp;H1806,Prices!A:C,2,0)),0,VLOOKUP(LOWER(F1806)&amp;H1806,Prices!A:C,2,0))</f>
        <v>27.8</v>
      </c>
      <c r="W1806" s="8">
        <f t="shared" si="1027"/>
        <v>-3603.5131999999949</v>
      </c>
      <c r="X1806" s="8">
        <f t="shared" si="1028"/>
        <v>-1420.0000000000018</v>
      </c>
      <c r="Y1806" s="57">
        <f t="shared" si="1029"/>
        <v>-6.9218463311563477E-2</v>
      </c>
      <c r="Z1806" s="58"/>
      <c r="AA1806" s="59"/>
    </row>
    <row r="1807" spans="1:27" s="8" customFormat="1" x14ac:dyDescent="0.15">
      <c r="A1807" s="6">
        <v>42916</v>
      </c>
      <c r="B1807" s="67" t="s">
        <v>3901</v>
      </c>
      <c r="C1807" s="8" t="s">
        <v>1128</v>
      </c>
      <c r="D1807" s="13" t="s">
        <v>1129</v>
      </c>
      <c r="E1807" s="13" t="s">
        <v>1130</v>
      </c>
      <c r="F1807" s="8" t="str">
        <f t="shared" si="1019"/>
        <v>SH</v>
      </c>
      <c r="G1807" s="8" t="str">
        <f>VLOOKUP(LOWER(F1807)&amp;H1807,'Current pricing'!A:B,2,0)</f>
        <v>中国人寿</v>
      </c>
      <c r="H1807" s="8" t="s">
        <v>1938</v>
      </c>
      <c r="I1807" s="8" t="s">
        <v>1206</v>
      </c>
      <c r="J1807" s="8" t="s">
        <v>3986</v>
      </c>
      <c r="K1807" s="8">
        <v>-2200</v>
      </c>
      <c r="L1807" s="8">
        <v>1</v>
      </c>
      <c r="M1807" s="8">
        <v>26.97</v>
      </c>
      <c r="N1807" s="8">
        <f t="shared" si="1023"/>
        <v>-59334</v>
      </c>
      <c r="O1807" s="8">
        <f t="shared" si="1024"/>
        <v>59334</v>
      </c>
      <c r="P1807" s="56">
        <f t="shared" si="1020"/>
        <v>1.1866800000000002</v>
      </c>
      <c r="Q1807" s="56">
        <f t="shared" si="1022"/>
        <v>11.866800000000001</v>
      </c>
      <c r="R1807" s="8">
        <f t="shared" si="1021"/>
        <v>59.33</v>
      </c>
      <c r="S1807" s="56">
        <f t="shared" si="1025"/>
        <v>59261.616519999996</v>
      </c>
      <c r="T1807" s="8">
        <f t="shared" si="1026"/>
        <v>-26.937098418181815</v>
      </c>
      <c r="U1807" s="8">
        <f>IF(ISNA(VLOOKUP(LOWER(F1807)&amp;H1807,Prices!A:C,3,0)),0,VLOOKUP(LOWER(F1807)&amp;H1807,Prices!A:C,3,0))</f>
        <v>33.08</v>
      </c>
      <c r="V1807" s="8">
        <f>IF(ISNA(VLOOKUP(LOWER(F1807)&amp;H1807,Prices!A:C,2,0)),0,VLOOKUP(LOWER(F1807)&amp;H1807,Prices!A:C,2,0))</f>
        <v>32.520000000000003</v>
      </c>
      <c r="W1807" s="8">
        <f t="shared" si="1027"/>
        <v>-12282.383480000013</v>
      </c>
      <c r="X1807" s="8">
        <f t="shared" si="1028"/>
        <v>1231.9999999999893</v>
      </c>
      <c r="Y1807" s="57">
        <f t="shared" si="1029"/>
        <v>-0.20700413725688496</v>
      </c>
      <c r="Z1807" s="58"/>
      <c r="AA1807" s="59"/>
    </row>
    <row r="1808" spans="1:27" s="13" customFormat="1" x14ac:dyDescent="0.15">
      <c r="A1808" s="12">
        <v>42916</v>
      </c>
      <c r="B1808" s="60" t="s">
        <v>3902</v>
      </c>
      <c r="C1808" s="13" t="s">
        <v>1128</v>
      </c>
      <c r="D1808" s="13" t="s">
        <v>1129</v>
      </c>
      <c r="E1808" s="13" t="s">
        <v>1130</v>
      </c>
      <c r="F1808" s="13" t="str">
        <f t="shared" si="1019"/>
        <v>SZ</v>
      </c>
      <c r="G1808" s="13" t="str">
        <f>VLOOKUP(LOWER(F1808)&amp;H1808,'Current pricing'!A:B,2,0)</f>
        <v>大族激光</v>
      </c>
      <c r="H1808" s="13" t="s">
        <v>1502</v>
      </c>
      <c r="I1808" s="13" t="s">
        <v>1206</v>
      </c>
      <c r="J1808" s="13" t="s">
        <v>4182</v>
      </c>
      <c r="K1808" s="13">
        <v>-2200</v>
      </c>
      <c r="L1808" s="13">
        <v>1</v>
      </c>
      <c r="M1808" s="13">
        <v>34.659999999999997</v>
      </c>
      <c r="N1808" s="13">
        <f t="shared" si="1023"/>
        <v>-76251.999999999985</v>
      </c>
      <c r="O1808" s="13">
        <f t="shared" si="1024"/>
        <v>76251.999999999985</v>
      </c>
      <c r="P1808" s="19">
        <f t="shared" si="1020"/>
        <v>0</v>
      </c>
      <c r="Q1808" s="19">
        <f t="shared" si="1022"/>
        <v>15.250399999999997</v>
      </c>
      <c r="R1808" s="13">
        <f t="shared" si="1021"/>
        <v>76.25</v>
      </c>
      <c r="S1808" s="19">
        <f t="shared" si="1025"/>
        <v>76160.499599999981</v>
      </c>
      <c r="T1808" s="13">
        <f t="shared" si="1026"/>
        <v>-34.618408909090903</v>
      </c>
      <c r="U1808" s="13">
        <f>IF(ISNA(VLOOKUP(LOWER(F1808)&amp;H1808,Prices!A:C,3,0)),0,VLOOKUP(LOWER(F1808)&amp;H1808,Prices!A:C,3,0))</f>
        <v>50.1</v>
      </c>
      <c r="V1808" s="13">
        <f>IF(ISNA(VLOOKUP(LOWER(F1808)&amp;H1808,Prices!A:C,2,0)),0,VLOOKUP(LOWER(F1808)&amp;H1808,Prices!A:C,2,0))</f>
        <v>52.35</v>
      </c>
      <c r="W1808" s="13">
        <f t="shared" si="1027"/>
        <v>-39009.500400000019</v>
      </c>
      <c r="X1808" s="13">
        <f t="shared" si="1028"/>
        <v>-4950</v>
      </c>
      <c r="Y1808" s="43">
        <f t="shared" si="1029"/>
        <v>-0.51158658658133593</v>
      </c>
      <c r="Z1808" s="49"/>
      <c r="AA1808" s="24"/>
    </row>
    <row r="1809" spans="1:27" s="13" customFormat="1" x14ac:dyDescent="0.15">
      <c r="A1809" s="12">
        <v>42916</v>
      </c>
      <c r="B1809" s="60" t="s">
        <v>3903</v>
      </c>
      <c r="C1809" s="13" t="s">
        <v>1128</v>
      </c>
      <c r="D1809" s="13" t="s">
        <v>1129</v>
      </c>
      <c r="E1809" s="13" t="s">
        <v>1130</v>
      </c>
      <c r="F1809" s="13" t="str">
        <f t="shared" si="1019"/>
        <v>SZ</v>
      </c>
      <c r="G1809" s="13" t="str">
        <f>VLOOKUP(LOWER(F1809)&amp;H1809,'Current pricing'!A:B,2,0)</f>
        <v>海康威视</v>
      </c>
      <c r="H1809" s="13" t="s">
        <v>1504</v>
      </c>
      <c r="I1809" s="13" t="s">
        <v>1206</v>
      </c>
      <c r="J1809" s="13" t="s">
        <v>4335</v>
      </c>
      <c r="K1809" s="13">
        <v>-2200</v>
      </c>
      <c r="L1809" s="13">
        <v>1</v>
      </c>
      <c r="M1809" s="13">
        <v>32.299999999999997</v>
      </c>
      <c r="N1809" s="13">
        <f t="shared" si="1023"/>
        <v>-71060</v>
      </c>
      <c r="O1809" s="13">
        <f t="shared" si="1024"/>
        <v>71060</v>
      </c>
      <c r="P1809" s="19">
        <f t="shared" si="1020"/>
        <v>0</v>
      </c>
      <c r="Q1809" s="19">
        <f t="shared" si="1022"/>
        <v>14.212000000000002</v>
      </c>
      <c r="R1809" s="13">
        <f t="shared" si="1021"/>
        <v>71.06</v>
      </c>
      <c r="S1809" s="19">
        <f t="shared" si="1025"/>
        <v>70974.728000000003</v>
      </c>
      <c r="T1809" s="13">
        <f t="shared" si="1026"/>
        <v>-32.261240000000001</v>
      </c>
      <c r="U1809" s="13">
        <f>IF(ISNA(VLOOKUP(LOWER(F1809)&amp;H1809,Prices!A:C,3,0)),0,VLOOKUP(LOWER(F1809)&amp;H1809,Prices!A:C,3,0))</f>
        <v>38.950000000000003</v>
      </c>
      <c r="V1809" s="13">
        <f>IF(ISNA(VLOOKUP(LOWER(F1809)&amp;H1809,Prices!A:C,2,0)),0,VLOOKUP(LOWER(F1809)&amp;H1809,Prices!A:C,2,0))</f>
        <v>39.9</v>
      </c>
      <c r="W1809" s="13">
        <f t="shared" si="1027"/>
        <v>-16805.271999999994</v>
      </c>
      <c r="X1809" s="13">
        <f t="shared" si="1028"/>
        <v>-2089.9999999999905</v>
      </c>
      <c r="Y1809" s="43">
        <f t="shared" si="1029"/>
        <v>-0.23649411764705874</v>
      </c>
      <c r="Z1809" s="49"/>
      <c r="AA1809" s="24"/>
    </row>
    <row r="1810" spans="1:27" s="8" customFormat="1" x14ac:dyDescent="0.15">
      <c r="A1810" s="6">
        <v>42916</v>
      </c>
      <c r="B1810" s="67" t="s">
        <v>2363</v>
      </c>
      <c r="C1810" s="8" t="s">
        <v>1128</v>
      </c>
      <c r="D1810" s="13" t="s">
        <v>1129</v>
      </c>
      <c r="E1810" s="13" t="s">
        <v>1130</v>
      </c>
      <c r="F1810" s="8" t="str">
        <f t="shared" si="1019"/>
        <v>SZ</v>
      </c>
      <c r="G1810" s="8" t="str">
        <f>VLOOKUP(LOWER(F1810)&amp;H1810,'Current pricing'!A:B,2,0)</f>
        <v>小天鹅Ａ</v>
      </c>
      <c r="H1810" s="8" t="s">
        <v>1320</v>
      </c>
      <c r="I1810" s="8" t="s">
        <v>1206</v>
      </c>
      <c r="J1810" s="8" t="s">
        <v>3986</v>
      </c>
      <c r="K1810" s="8">
        <v>-1500</v>
      </c>
      <c r="L1810" s="8">
        <v>1</v>
      </c>
      <c r="M1810" s="8">
        <v>46.8</v>
      </c>
      <c r="N1810" s="8">
        <f t="shared" si="1023"/>
        <v>-70200</v>
      </c>
      <c r="O1810" s="8">
        <f t="shared" si="1024"/>
        <v>70200</v>
      </c>
      <c r="P1810" s="56">
        <f t="shared" si="1020"/>
        <v>0</v>
      </c>
      <c r="Q1810" s="56">
        <f t="shared" si="1022"/>
        <v>14.040000000000001</v>
      </c>
      <c r="R1810" s="8">
        <f t="shared" si="1021"/>
        <v>70.2</v>
      </c>
      <c r="S1810" s="56">
        <f t="shared" si="1025"/>
        <v>70115.760000000009</v>
      </c>
      <c r="T1810" s="8">
        <f t="shared" si="1026"/>
        <v>-46.743840000000006</v>
      </c>
      <c r="U1810" s="8">
        <f>IF(ISNA(VLOOKUP(LOWER(F1810)&amp;H1810,Prices!A:C,3,0)),0,VLOOKUP(LOWER(F1810)&amp;H1810,Prices!A:C,3,0))</f>
        <v>56.52</v>
      </c>
      <c r="V1810" s="8">
        <f>IF(ISNA(VLOOKUP(LOWER(F1810)&amp;H1810,Prices!A:C,2,0)),0,VLOOKUP(LOWER(F1810)&amp;H1810,Prices!A:C,2,0))</f>
        <v>59.75</v>
      </c>
      <c r="W1810" s="8">
        <f t="shared" si="1027"/>
        <v>-19509.239999999991</v>
      </c>
      <c r="X1810" s="8">
        <f t="shared" si="1028"/>
        <v>-4844.9999999999955</v>
      </c>
      <c r="Y1810" s="57">
        <f t="shared" si="1029"/>
        <v>-0.27790940170940159</v>
      </c>
      <c r="Z1810" s="58"/>
      <c r="AA1810" s="59"/>
    </row>
    <row r="1811" spans="1:27" s="13" customFormat="1" x14ac:dyDescent="0.15">
      <c r="A1811" s="12">
        <v>42920</v>
      </c>
      <c r="B1811" s="60" t="s">
        <v>2426</v>
      </c>
      <c r="C1811" s="13" t="s">
        <v>1128</v>
      </c>
      <c r="D1811" s="13" t="s">
        <v>1129</v>
      </c>
      <c r="E1811" s="13" t="s">
        <v>1130</v>
      </c>
      <c r="F1811" s="13" t="str">
        <f t="shared" si="1019"/>
        <v>SH</v>
      </c>
      <c r="G1811" s="13" t="str">
        <f>VLOOKUP(LOWER(F1811)&amp;H1811,'Current pricing'!A:B,2,0)</f>
        <v>广汽集团</v>
      </c>
      <c r="H1811" s="13" t="s">
        <v>3600</v>
      </c>
      <c r="I1811" s="13" t="s">
        <v>1206</v>
      </c>
      <c r="J1811" s="13" t="s">
        <v>4335</v>
      </c>
      <c r="K1811" s="13">
        <v>-2000</v>
      </c>
      <c r="L1811" s="13">
        <v>1</v>
      </c>
      <c r="M1811" s="13">
        <v>26.03</v>
      </c>
      <c r="N1811" s="13">
        <f t="shared" ref="N1811:N1837" si="1030">K1811*M1811</f>
        <v>-52060</v>
      </c>
      <c r="O1811" s="13">
        <f t="shared" ref="O1811:O1837" si="1031">ABS(N1811)</f>
        <v>52060</v>
      </c>
      <c r="P1811" s="19">
        <f t="shared" si="1020"/>
        <v>1.0412000000000001</v>
      </c>
      <c r="Q1811" s="19">
        <f t="shared" si="1022"/>
        <v>10.412000000000001</v>
      </c>
      <c r="R1811" s="13">
        <f t="shared" si="1021"/>
        <v>52.06</v>
      </c>
      <c r="S1811" s="19">
        <f t="shared" ref="S1811:S1837" si="1032">-(N1811+P1811+Q1811+R1811)</f>
        <v>51996.486800000006</v>
      </c>
      <c r="T1811" s="13">
        <f t="shared" ref="T1811:T1837" si="1033">S1811/K1811</f>
        <v>-25.998243400000003</v>
      </c>
      <c r="U1811" s="13">
        <f>IF(ISNA(VLOOKUP(LOWER(F1811)&amp;H1811,Prices!A:C,3,0)),0,VLOOKUP(LOWER(F1811)&amp;H1811,Prices!A:C,3,0))</f>
        <v>27.22</v>
      </c>
      <c r="V1811" s="13">
        <f>IF(ISNA(VLOOKUP(LOWER(F1811)&amp;H1811,Prices!A:C,2,0)),0,VLOOKUP(LOWER(F1811)&amp;H1811,Prices!A:C,2,0))</f>
        <v>27.64</v>
      </c>
      <c r="W1811" s="13">
        <f>IF(I1811="B",(V1811+T1811)*K1811,(V1811+T1811)*K1811)</f>
        <v>-3283.5131999999944</v>
      </c>
      <c r="X1811" s="13">
        <f t="shared" ref="X1811:X1837" si="1034">K1811*(V1811-U1811)</f>
        <v>-840.00000000000341</v>
      </c>
      <c r="Y1811" s="43">
        <f t="shared" ref="Y1811:Y1837" si="1035">W1811/O1811</f>
        <v>-6.3071709565885412E-2</v>
      </c>
      <c r="Z1811" s="49"/>
      <c r="AA1811" s="24"/>
    </row>
    <row r="1812" spans="1:27" s="13" customFormat="1" x14ac:dyDescent="0.15">
      <c r="A1812" s="12">
        <v>42920</v>
      </c>
      <c r="B1812" s="60" t="s">
        <v>3909</v>
      </c>
      <c r="C1812" s="13" t="s">
        <v>1128</v>
      </c>
      <c r="D1812" s="13" t="s">
        <v>1129</v>
      </c>
      <c r="E1812" s="13" t="s">
        <v>1130</v>
      </c>
      <c r="F1812" s="13" t="str">
        <f t="shared" si="1019"/>
        <v>SZ</v>
      </c>
      <c r="G1812" s="13" t="str">
        <f>VLOOKUP(LOWER(F1812)&amp;H1812,'Current pricing'!A:B,2,0)</f>
        <v>大族激光</v>
      </c>
      <c r="H1812" s="13" t="s">
        <v>1502</v>
      </c>
      <c r="I1812" s="13" t="s">
        <v>1206</v>
      </c>
      <c r="J1812" s="13" t="s">
        <v>4182</v>
      </c>
      <c r="K1812" s="13">
        <v>-2000</v>
      </c>
      <c r="L1812" s="13">
        <v>1</v>
      </c>
      <c r="M1812" s="13">
        <v>35.82</v>
      </c>
      <c r="N1812" s="13">
        <f t="shared" si="1030"/>
        <v>-71640</v>
      </c>
      <c r="O1812" s="13">
        <f t="shared" si="1031"/>
        <v>71640</v>
      </c>
      <c r="P1812" s="19">
        <f t="shared" si="1020"/>
        <v>0</v>
      </c>
      <c r="Q1812" s="19">
        <f t="shared" si="1022"/>
        <v>14.328000000000001</v>
      </c>
      <c r="R1812" s="13">
        <f t="shared" si="1021"/>
        <v>71.64</v>
      </c>
      <c r="S1812" s="19">
        <f t="shared" si="1032"/>
        <v>71554.032000000007</v>
      </c>
      <c r="T1812" s="13">
        <f t="shared" si="1033"/>
        <v>-35.777016000000003</v>
      </c>
      <c r="U1812" s="13">
        <f>IF(ISNA(VLOOKUP(LOWER(F1812)&amp;H1812,Prices!A:C,3,0)),0,VLOOKUP(LOWER(F1812)&amp;H1812,Prices!A:C,3,0))</f>
        <v>50.1</v>
      </c>
      <c r="V1812" s="13">
        <f>IF(ISNA(VLOOKUP(LOWER(F1812)&amp;H1812,Prices!A:C,2,0)),0,VLOOKUP(LOWER(F1812)&amp;H1812,Prices!A:C,2,0))</f>
        <v>52.35</v>
      </c>
      <c r="W1812" s="13">
        <f>IF(I1812="B",(V1812+T1812)*K1812,(V1812+T1812)*K1812)</f>
        <v>-33145.967999999993</v>
      </c>
      <c r="X1812" s="13">
        <f t="shared" si="1034"/>
        <v>-4500</v>
      </c>
      <c r="Y1812" s="43">
        <f t="shared" si="1035"/>
        <v>-0.46267403685092118</v>
      </c>
      <c r="Z1812" s="49"/>
      <c r="AA1812" s="24"/>
    </row>
    <row r="1813" spans="1:27" s="8" customFormat="1" x14ac:dyDescent="0.15">
      <c r="A1813" s="6">
        <v>42920</v>
      </c>
      <c r="B1813" s="67" t="s">
        <v>3910</v>
      </c>
      <c r="C1813" s="8" t="s">
        <v>1128</v>
      </c>
      <c r="D1813" s="13" t="s">
        <v>1129</v>
      </c>
      <c r="E1813" s="13" t="s">
        <v>1130</v>
      </c>
      <c r="F1813" s="8" t="str">
        <f t="shared" si="1019"/>
        <v>SH</v>
      </c>
      <c r="G1813" s="8" t="str">
        <f>VLOOKUP(LOWER(F1813)&amp;H1813,'Current pricing'!A:B,2,0)</f>
        <v>中国人寿</v>
      </c>
      <c r="H1813" s="8" t="s">
        <v>1938</v>
      </c>
      <c r="I1813" s="8" t="s">
        <v>1206</v>
      </c>
      <c r="J1813" s="8" t="s">
        <v>3986</v>
      </c>
      <c r="K1813" s="8">
        <v>-1000</v>
      </c>
      <c r="L1813" s="8">
        <v>1</v>
      </c>
      <c r="M1813" s="8">
        <v>26.82</v>
      </c>
      <c r="N1813" s="8">
        <f t="shared" si="1030"/>
        <v>-26820</v>
      </c>
      <c r="O1813" s="8">
        <f t="shared" si="1031"/>
        <v>26820</v>
      </c>
      <c r="P1813" s="56">
        <f t="shared" si="1020"/>
        <v>0.5364000000000001</v>
      </c>
      <c r="Q1813" s="56">
        <f t="shared" si="1022"/>
        <v>5.3639999999999999</v>
      </c>
      <c r="R1813" s="8">
        <f t="shared" si="1021"/>
        <v>26.82</v>
      </c>
      <c r="S1813" s="56">
        <f t="shared" si="1032"/>
        <v>26787.279599999998</v>
      </c>
      <c r="T1813" s="8">
        <f t="shared" si="1033"/>
        <v>-26.787279599999998</v>
      </c>
      <c r="U1813" s="8">
        <f>IF(ISNA(VLOOKUP(LOWER(F1813)&amp;H1813,Prices!A:C,3,0)),0,VLOOKUP(LOWER(F1813)&amp;H1813,Prices!A:C,3,0))</f>
        <v>33.08</v>
      </c>
      <c r="V1813" s="8">
        <f>IF(ISNA(VLOOKUP(LOWER(F1813)&amp;H1813,Prices!A:C,2,0)),0,VLOOKUP(LOWER(F1813)&amp;H1813,Prices!A:C,2,0))</f>
        <v>32.520000000000003</v>
      </c>
      <c r="W1813" s="8">
        <f t="shared" ref="W1813:W1837" si="1036">IF(I1813="B",(V1813+T1813)*K1813,(V1813+T1813)*K1813)</f>
        <v>-5732.7204000000056</v>
      </c>
      <c r="X1813" s="8">
        <f t="shared" si="1034"/>
        <v>559.99999999999523</v>
      </c>
      <c r="Y1813" s="57">
        <f t="shared" si="1035"/>
        <v>-0.21374796420581677</v>
      </c>
      <c r="Z1813" s="58"/>
      <c r="AA1813" s="59"/>
    </row>
    <row r="1814" spans="1:27" s="13" customFormat="1" x14ac:dyDescent="0.15">
      <c r="A1814" s="12">
        <v>42920</v>
      </c>
      <c r="B1814" s="60" t="s">
        <v>3911</v>
      </c>
      <c r="C1814" s="13" t="s">
        <v>1128</v>
      </c>
      <c r="D1814" s="13" t="s">
        <v>1129</v>
      </c>
      <c r="E1814" s="13" t="s">
        <v>1130</v>
      </c>
      <c r="F1814" s="13" t="str">
        <f t="shared" si="1019"/>
        <v>SH</v>
      </c>
      <c r="G1814" s="13" t="str">
        <f>VLOOKUP(LOWER(F1814)&amp;H1814,'Current pricing'!A:B,2,0)</f>
        <v>上汽集团</v>
      </c>
      <c r="H1814" s="13" t="s">
        <v>3609</v>
      </c>
      <c r="I1814" s="13" t="s">
        <v>1206</v>
      </c>
      <c r="J1814" s="13" t="s">
        <v>4335</v>
      </c>
      <c r="K1814" s="13">
        <v>-1600</v>
      </c>
      <c r="L1814" s="13">
        <v>1</v>
      </c>
      <c r="M1814" s="13">
        <v>30.8</v>
      </c>
      <c r="N1814" s="13">
        <f t="shared" si="1030"/>
        <v>-49280</v>
      </c>
      <c r="O1814" s="13">
        <f t="shared" si="1031"/>
        <v>49280</v>
      </c>
      <c r="P1814" s="19">
        <f t="shared" si="1020"/>
        <v>0.98560000000000003</v>
      </c>
      <c r="Q1814" s="19">
        <f t="shared" si="1022"/>
        <v>9.8559999999999999</v>
      </c>
      <c r="R1814" s="13">
        <f t="shared" si="1021"/>
        <v>49.28</v>
      </c>
      <c r="S1814" s="19">
        <f t="shared" si="1032"/>
        <v>49219.878400000001</v>
      </c>
      <c r="T1814" s="13">
        <f t="shared" si="1033"/>
        <v>-30.762423999999999</v>
      </c>
      <c r="U1814" s="13">
        <f>IF(ISNA(VLOOKUP(LOWER(F1814)&amp;H1814,Prices!A:C,3,0)),0,VLOOKUP(LOWER(F1814)&amp;H1814,Prices!A:C,3,0))</f>
        <v>30.89</v>
      </c>
      <c r="V1814" s="13">
        <f>IF(ISNA(VLOOKUP(LOWER(F1814)&amp;H1814,Prices!A:C,2,0)),0,VLOOKUP(LOWER(F1814)&amp;H1814,Prices!A:C,2,0))</f>
        <v>30.92</v>
      </c>
      <c r="W1814" s="13">
        <f t="shared" si="1036"/>
        <v>-252.12160000000381</v>
      </c>
      <c r="X1814" s="13">
        <f t="shared" si="1034"/>
        <v>-48.000000000001819</v>
      </c>
      <c r="Y1814" s="43">
        <f t="shared" si="1035"/>
        <v>-5.1161038961039735E-3</v>
      </c>
      <c r="Z1814" s="49"/>
      <c r="AA1814" s="24"/>
    </row>
    <row r="1815" spans="1:27" s="8" customFormat="1" x14ac:dyDescent="0.15">
      <c r="A1815" s="6">
        <v>42920</v>
      </c>
      <c r="B1815" s="67" t="s">
        <v>2011</v>
      </c>
      <c r="C1815" s="8" t="s">
        <v>1128</v>
      </c>
      <c r="D1815" s="13" t="s">
        <v>1129</v>
      </c>
      <c r="E1815" s="13" t="s">
        <v>1130</v>
      </c>
      <c r="F1815" s="8" t="str">
        <f t="shared" si="1019"/>
        <v>SH</v>
      </c>
      <c r="G1815" s="8" t="str">
        <f>VLOOKUP(LOWER(F1815)&amp;H1815,'Current pricing'!A:B,2,0)</f>
        <v>福耀玻璃</v>
      </c>
      <c r="H1815" s="8" t="s">
        <v>2063</v>
      </c>
      <c r="I1815" s="8" t="s">
        <v>1207</v>
      </c>
      <c r="J1815" s="8" t="s">
        <v>3986</v>
      </c>
      <c r="K1815" s="8">
        <v>800</v>
      </c>
      <c r="L1815" s="8">
        <v>1</v>
      </c>
      <c r="M1815" s="8">
        <v>24.84</v>
      </c>
      <c r="N1815" s="8">
        <f t="shared" si="1030"/>
        <v>19872</v>
      </c>
      <c r="O1815" s="8">
        <f t="shared" si="1031"/>
        <v>19872</v>
      </c>
      <c r="P1815" s="56">
        <f t="shared" si="1020"/>
        <v>0.39744000000000002</v>
      </c>
      <c r="Q1815" s="56">
        <f t="shared" si="1022"/>
        <v>5</v>
      </c>
      <c r="R1815" s="8">
        <f t="shared" si="1021"/>
        <v>0</v>
      </c>
      <c r="S1815" s="56">
        <f t="shared" si="1032"/>
        <v>-19877.397440000001</v>
      </c>
      <c r="T1815" s="8">
        <f t="shared" si="1033"/>
        <v>-24.846746800000002</v>
      </c>
      <c r="U1815" s="8">
        <f>IF(ISNA(VLOOKUP(LOWER(F1815)&amp;H1815,Prices!A:C,3,0)),0,VLOOKUP(LOWER(F1815)&amp;H1815,Prices!A:C,3,0))</f>
        <v>27.09</v>
      </c>
      <c r="V1815" s="8">
        <f>IF(ISNA(VLOOKUP(LOWER(F1815)&amp;H1815,Prices!A:C,2,0)),0,VLOOKUP(LOWER(F1815)&amp;H1815,Prices!A:C,2,0))</f>
        <v>27.8</v>
      </c>
      <c r="W1815" s="8">
        <f t="shared" si="1036"/>
        <v>2362.6025599999994</v>
      </c>
      <c r="X1815" s="8">
        <f t="shared" si="1034"/>
        <v>568.00000000000068</v>
      </c>
      <c r="Y1815" s="57">
        <f t="shared" si="1035"/>
        <v>0.11889103059581317</v>
      </c>
      <c r="Z1815" s="58"/>
      <c r="AA1815" s="59"/>
    </row>
    <row r="1816" spans="1:27" s="8" customFormat="1" x14ac:dyDescent="0.15">
      <c r="A1816" s="6">
        <v>42920</v>
      </c>
      <c r="B1816" s="67" t="s">
        <v>3912</v>
      </c>
      <c r="C1816" s="8" t="s">
        <v>1128</v>
      </c>
      <c r="D1816" s="13" t="s">
        <v>1129</v>
      </c>
      <c r="E1816" s="13" t="s">
        <v>1130</v>
      </c>
      <c r="F1816" s="8" t="str">
        <f t="shared" si="1019"/>
        <v>SH</v>
      </c>
      <c r="G1816" s="8" t="str">
        <f>VLOOKUP(LOWER(F1816)&amp;H1816,'Current pricing'!A:B,2,0)</f>
        <v>中国人寿</v>
      </c>
      <c r="H1816" s="8" t="s">
        <v>1938</v>
      </c>
      <c r="I1816" s="8" t="s">
        <v>1206</v>
      </c>
      <c r="J1816" s="8" t="s">
        <v>3986</v>
      </c>
      <c r="K1816" s="8">
        <v>-1500</v>
      </c>
      <c r="L1816" s="8">
        <v>1</v>
      </c>
      <c r="M1816" s="8">
        <v>26.76</v>
      </c>
      <c r="N1816" s="8">
        <f t="shared" si="1030"/>
        <v>-40140</v>
      </c>
      <c r="O1816" s="8">
        <f t="shared" si="1031"/>
        <v>40140</v>
      </c>
      <c r="P1816" s="56">
        <f t="shared" si="1020"/>
        <v>0.80280000000000007</v>
      </c>
      <c r="Q1816" s="56">
        <f t="shared" si="1022"/>
        <v>8.0280000000000005</v>
      </c>
      <c r="R1816" s="8">
        <f t="shared" si="1021"/>
        <v>40.14</v>
      </c>
      <c r="S1816" s="56">
        <f t="shared" si="1032"/>
        <v>40091.029200000004</v>
      </c>
      <c r="T1816" s="8">
        <f t="shared" si="1033"/>
        <v>-26.727352800000002</v>
      </c>
      <c r="U1816" s="8">
        <f>IF(ISNA(VLOOKUP(LOWER(F1816)&amp;H1816,Prices!A:C,3,0)),0,VLOOKUP(LOWER(F1816)&amp;H1816,Prices!A:C,3,0))</f>
        <v>33.08</v>
      </c>
      <c r="V1816" s="8">
        <f>IF(ISNA(VLOOKUP(LOWER(F1816)&amp;H1816,Prices!A:C,2,0)),0,VLOOKUP(LOWER(F1816)&amp;H1816,Prices!A:C,2,0))</f>
        <v>32.520000000000003</v>
      </c>
      <c r="W1816" s="8">
        <f t="shared" si="1036"/>
        <v>-8688.970800000001</v>
      </c>
      <c r="X1816" s="8">
        <f t="shared" si="1034"/>
        <v>839.99999999999272</v>
      </c>
      <c r="Y1816" s="57">
        <f t="shared" si="1035"/>
        <v>-0.21646663677130049</v>
      </c>
      <c r="Z1816" s="58"/>
      <c r="AA1816" s="59"/>
    </row>
    <row r="1817" spans="1:27" s="13" customFormat="1" x14ac:dyDescent="0.15">
      <c r="A1817" s="12">
        <v>42920</v>
      </c>
      <c r="B1817" s="60" t="s">
        <v>3913</v>
      </c>
      <c r="C1817" s="13" t="s">
        <v>1128</v>
      </c>
      <c r="D1817" s="13" t="s">
        <v>1129</v>
      </c>
      <c r="E1817" s="13" t="s">
        <v>1130</v>
      </c>
      <c r="F1817" s="13" t="str">
        <f t="shared" si="1019"/>
        <v>SH</v>
      </c>
      <c r="G1817" s="13" t="str">
        <f>VLOOKUP(LOWER(F1817)&amp;H1817,'Current pricing'!A:B,2,0)</f>
        <v>广汽集团</v>
      </c>
      <c r="H1817" s="13" t="s">
        <v>3600</v>
      </c>
      <c r="I1817" s="13" t="s">
        <v>1206</v>
      </c>
      <c r="J1817" s="13" t="s">
        <v>4335</v>
      </c>
      <c r="K1817" s="13">
        <v>-2000</v>
      </c>
      <c r="L1817" s="13">
        <v>1</v>
      </c>
      <c r="M1817" s="13">
        <v>26.03</v>
      </c>
      <c r="N1817" s="13">
        <f t="shared" si="1030"/>
        <v>-52060</v>
      </c>
      <c r="O1817" s="13">
        <f t="shared" si="1031"/>
        <v>52060</v>
      </c>
      <c r="P1817" s="19">
        <f t="shared" si="1020"/>
        <v>1.0412000000000001</v>
      </c>
      <c r="Q1817" s="19">
        <f t="shared" si="1022"/>
        <v>10.412000000000001</v>
      </c>
      <c r="R1817" s="13">
        <f t="shared" si="1021"/>
        <v>52.06</v>
      </c>
      <c r="S1817" s="19">
        <f t="shared" si="1032"/>
        <v>51996.486800000006</v>
      </c>
      <c r="T1817" s="13">
        <f t="shared" si="1033"/>
        <v>-25.998243400000003</v>
      </c>
      <c r="U1817" s="13">
        <f>IF(ISNA(VLOOKUP(LOWER(F1817)&amp;H1817,Prices!A:C,3,0)),0,VLOOKUP(LOWER(F1817)&amp;H1817,Prices!A:C,3,0))</f>
        <v>27.22</v>
      </c>
      <c r="V1817" s="13">
        <f>IF(ISNA(VLOOKUP(LOWER(F1817)&amp;H1817,Prices!A:C,2,0)),0,VLOOKUP(LOWER(F1817)&amp;H1817,Prices!A:C,2,0))</f>
        <v>27.64</v>
      </c>
      <c r="W1817" s="13">
        <f t="shared" si="1036"/>
        <v>-3283.5131999999944</v>
      </c>
      <c r="X1817" s="13">
        <f t="shared" si="1034"/>
        <v>-840.00000000000341</v>
      </c>
      <c r="Y1817" s="43">
        <f t="shared" si="1035"/>
        <v>-6.3071709565885412E-2</v>
      </c>
      <c r="Z1817" s="49"/>
      <c r="AA1817" s="24"/>
    </row>
    <row r="1818" spans="1:27" s="13" customFormat="1" x14ac:dyDescent="0.15">
      <c r="A1818" s="12">
        <v>42920</v>
      </c>
      <c r="B1818" s="60" t="s">
        <v>3914</v>
      </c>
      <c r="C1818" s="13" t="s">
        <v>1128</v>
      </c>
      <c r="D1818" s="13" t="s">
        <v>1129</v>
      </c>
      <c r="E1818" s="13" t="s">
        <v>1130</v>
      </c>
      <c r="F1818" s="13" t="str">
        <f t="shared" si="1019"/>
        <v>SZ</v>
      </c>
      <c r="G1818" s="13" t="str">
        <f>VLOOKUP(LOWER(F1818)&amp;H1818,'Current pricing'!A:B,2,0)</f>
        <v>大族激光</v>
      </c>
      <c r="H1818" s="13" t="s">
        <v>1502</v>
      </c>
      <c r="I1818" s="13" t="s">
        <v>1206</v>
      </c>
      <c r="J1818" s="13" t="s">
        <v>4182</v>
      </c>
      <c r="K1818" s="13">
        <v>-1500</v>
      </c>
      <c r="L1818" s="13">
        <v>1</v>
      </c>
      <c r="M1818" s="13">
        <v>35.75</v>
      </c>
      <c r="N1818" s="13">
        <f t="shared" si="1030"/>
        <v>-53625</v>
      </c>
      <c r="O1818" s="13">
        <f t="shared" si="1031"/>
        <v>53625</v>
      </c>
      <c r="P1818" s="19">
        <f t="shared" si="1020"/>
        <v>0</v>
      </c>
      <c r="Q1818" s="19">
        <f t="shared" si="1022"/>
        <v>10.725</v>
      </c>
      <c r="R1818" s="13">
        <f t="shared" si="1021"/>
        <v>53.63</v>
      </c>
      <c r="S1818" s="19">
        <f t="shared" si="1032"/>
        <v>53560.645000000004</v>
      </c>
      <c r="T1818" s="13">
        <f t="shared" si="1033"/>
        <v>-35.707096666666672</v>
      </c>
      <c r="U1818" s="13">
        <f>IF(ISNA(VLOOKUP(LOWER(F1818)&amp;H1818,Prices!A:C,3,0)),0,VLOOKUP(LOWER(F1818)&amp;H1818,Prices!A:C,3,0))</f>
        <v>50.1</v>
      </c>
      <c r="V1818" s="13">
        <f>IF(ISNA(VLOOKUP(LOWER(F1818)&amp;H1818,Prices!A:C,2,0)),0,VLOOKUP(LOWER(F1818)&amp;H1818,Prices!A:C,2,0))</f>
        <v>52.35</v>
      </c>
      <c r="W1818" s="13">
        <f t="shared" si="1036"/>
        <v>-24964.354999999992</v>
      </c>
      <c r="X1818" s="13">
        <f t="shared" si="1034"/>
        <v>-3375</v>
      </c>
      <c r="Y1818" s="43">
        <f t="shared" si="1035"/>
        <v>-0.46553575757575744</v>
      </c>
      <c r="Z1818" s="49"/>
      <c r="AA1818" s="24"/>
    </row>
    <row r="1819" spans="1:27" s="13" customFormat="1" x14ac:dyDescent="0.15">
      <c r="A1819" s="12">
        <v>42920</v>
      </c>
      <c r="B1819" s="60" t="s">
        <v>3915</v>
      </c>
      <c r="C1819" s="13" t="s">
        <v>1128</v>
      </c>
      <c r="D1819" s="13" t="s">
        <v>1129</v>
      </c>
      <c r="E1819" s="13" t="s">
        <v>1130</v>
      </c>
      <c r="F1819" s="13" t="str">
        <f t="shared" si="1019"/>
        <v>SZ</v>
      </c>
      <c r="G1819" s="13" t="str">
        <f>VLOOKUP(LOWER(F1819)&amp;H1819,'Current pricing'!A:B,2,0)</f>
        <v>海康威视</v>
      </c>
      <c r="H1819" s="13" t="s">
        <v>1504</v>
      </c>
      <c r="I1819" s="13" t="s">
        <v>1207</v>
      </c>
      <c r="J1819" s="13" t="s">
        <v>4335</v>
      </c>
      <c r="K1819" s="13">
        <v>600</v>
      </c>
      <c r="L1819" s="13">
        <v>1</v>
      </c>
      <c r="M1819" s="13">
        <v>30.01</v>
      </c>
      <c r="N1819" s="13">
        <f t="shared" si="1030"/>
        <v>18006</v>
      </c>
      <c r="O1819" s="13">
        <f t="shared" si="1031"/>
        <v>18006</v>
      </c>
      <c r="P1819" s="19">
        <f t="shared" si="1020"/>
        <v>0</v>
      </c>
      <c r="Q1819" s="19">
        <f t="shared" si="1022"/>
        <v>5</v>
      </c>
      <c r="R1819" s="13">
        <f t="shared" si="1021"/>
        <v>0</v>
      </c>
      <c r="S1819" s="19">
        <f t="shared" si="1032"/>
        <v>-18011</v>
      </c>
      <c r="T1819" s="13">
        <f t="shared" si="1033"/>
        <v>-30.018333333333334</v>
      </c>
      <c r="U1819" s="13">
        <f>IF(ISNA(VLOOKUP(LOWER(F1819)&amp;H1819,Prices!A:C,3,0)),0,VLOOKUP(LOWER(F1819)&amp;H1819,Prices!A:C,3,0))</f>
        <v>38.950000000000003</v>
      </c>
      <c r="V1819" s="13">
        <f>IF(ISNA(VLOOKUP(LOWER(F1819)&amp;H1819,Prices!A:C,2,0)),0,VLOOKUP(LOWER(F1819)&amp;H1819,Prices!A:C,2,0))</f>
        <v>39.9</v>
      </c>
      <c r="W1819" s="13">
        <f t="shared" si="1036"/>
        <v>5928.9999999999982</v>
      </c>
      <c r="X1819" s="13">
        <f t="shared" si="1034"/>
        <v>569.9999999999975</v>
      </c>
      <c r="Y1819" s="43">
        <f t="shared" si="1035"/>
        <v>0.32927912917916241</v>
      </c>
      <c r="Z1819" s="49"/>
      <c r="AA1819" s="24"/>
    </row>
    <row r="1820" spans="1:27" s="13" customFormat="1" x14ac:dyDescent="0.15">
      <c r="A1820" s="12">
        <v>42920</v>
      </c>
      <c r="B1820" s="60" t="s">
        <v>3916</v>
      </c>
      <c r="C1820" s="13" t="s">
        <v>1128</v>
      </c>
      <c r="D1820" s="13" t="s">
        <v>1129</v>
      </c>
      <c r="E1820" s="13" t="s">
        <v>1130</v>
      </c>
      <c r="F1820" s="13" t="str">
        <f t="shared" si="1019"/>
        <v>SZ</v>
      </c>
      <c r="G1820" s="13" t="str">
        <f>VLOOKUP(LOWER(F1820)&amp;H1820,'Current pricing'!A:B,2,0)</f>
        <v>格力电器</v>
      </c>
      <c r="H1820" s="13" t="s">
        <v>1255</v>
      </c>
      <c r="I1820" s="13" t="s">
        <v>1207</v>
      </c>
      <c r="J1820" s="13" t="s">
        <v>4335</v>
      </c>
      <c r="K1820" s="13">
        <v>500</v>
      </c>
      <c r="L1820" s="13">
        <v>1</v>
      </c>
      <c r="M1820" s="13">
        <v>39.53</v>
      </c>
      <c r="N1820" s="13">
        <f t="shared" si="1030"/>
        <v>19765</v>
      </c>
      <c r="O1820" s="13">
        <f t="shared" si="1031"/>
        <v>19765</v>
      </c>
      <c r="P1820" s="19">
        <f t="shared" si="1020"/>
        <v>0</v>
      </c>
      <c r="Q1820" s="19">
        <f t="shared" si="1022"/>
        <v>5</v>
      </c>
      <c r="R1820" s="13">
        <f t="shared" si="1021"/>
        <v>0</v>
      </c>
      <c r="S1820" s="19">
        <f t="shared" si="1032"/>
        <v>-19770</v>
      </c>
      <c r="T1820" s="13">
        <f t="shared" si="1033"/>
        <v>-39.54</v>
      </c>
      <c r="U1820" s="13">
        <f>IF(ISNA(VLOOKUP(LOWER(F1820)&amp;H1820,Prices!A:C,3,0)),0,VLOOKUP(LOWER(F1820)&amp;H1820,Prices!A:C,3,0))</f>
        <v>41.83</v>
      </c>
      <c r="V1820" s="13">
        <f>IF(ISNA(VLOOKUP(LOWER(F1820)&amp;H1820,Prices!A:C,2,0)),0,VLOOKUP(LOWER(F1820)&amp;H1820,Prices!A:C,2,0))</f>
        <v>43.53</v>
      </c>
      <c r="W1820" s="13">
        <f t="shared" si="1036"/>
        <v>1995.0000000000009</v>
      </c>
      <c r="X1820" s="13">
        <f t="shared" si="1034"/>
        <v>850.00000000000136</v>
      </c>
      <c r="Y1820" s="43">
        <f t="shared" si="1035"/>
        <v>0.10093599797622063</v>
      </c>
      <c r="Z1820" s="49"/>
      <c r="AA1820" s="24"/>
    </row>
    <row r="1821" spans="1:27" s="13" customFormat="1" x14ac:dyDescent="0.15">
      <c r="A1821" s="12">
        <v>42920</v>
      </c>
      <c r="B1821" s="60" t="s">
        <v>3917</v>
      </c>
      <c r="C1821" s="13" t="s">
        <v>1128</v>
      </c>
      <c r="D1821" s="13" t="s">
        <v>1129</v>
      </c>
      <c r="E1821" s="13" t="s">
        <v>1130</v>
      </c>
      <c r="F1821" s="13" t="str">
        <f t="shared" si="1019"/>
        <v>SZ</v>
      </c>
      <c r="G1821" s="13" t="str">
        <f>VLOOKUP(LOWER(F1821)&amp;H1821,'Current pricing'!A:B,2,0)</f>
        <v>海康威视</v>
      </c>
      <c r="H1821" s="13" t="s">
        <v>1504</v>
      </c>
      <c r="I1821" s="13" t="s">
        <v>1207</v>
      </c>
      <c r="J1821" s="13" t="s">
        <v>4335</v>
      </c>
      <c r="K1821" s="13">
        <v>600</v>
      </c>
      <c r="L1821" s="13">
        <v>1</v>
      </c>
      <c r="M1821" s="13">
        <v>30.27</v>
      </c>
      <c r="N1821" s="13">
        <f t="shared" si="1030"/>
        <v>18162</v>
      </c>
      <c r="O1821" s="13">
        <f t="shared" si="1031"/>
        <v>18162</v>
      </c>
      <c r="P1821" s="19">
        <f t="shared" si="1020"/>
        <v>0</v>
      </c>
      <c r="Q1821" s="19">
        <f t="shared" si="1022"/>
        <v>5</v>
      </c>
      <c r="R1821" s="13">
        <f t="shared" si="1021"/>
        <v>0</v>
      </c>
      <c r="S1821" s="19">
        <f t="shared" si="1032"/>
        <v>-18167</v>
      </c>
      <c r="T1821" s="13">
        <f t="shared" si="1033"/>
        <v>-30.278333333333332</v>
      </c>
      <c r="U1821" s="13">
        <f>IF(ISNA(VLOOKUP(LOWER(F1821)&amp;H1821,Prices!A:C,3,0)),0,VLOOKUP(LOWER(F1821)&amp;H1821,Prices!A:C,3,0))</f>
        <v>38.950000000000003</v>
      </c>
      <c r="V1821" s="13">
        <f>IF(ISNA(VLOOKUP(LOWER(F1821)&amp;H1821,Prices!A:C,2,0)),0,VLOOKUP(LOWER(F1821)&amp;H1821,Prices!A:C,2,0))</f>
        <v>39.9</v>
      </c>
      <c r="W1821" s="13">
        <f t="shared" si="1036"/>
        <v>5773</v>
      </c>
      <c r="X1821" s="13">
        <f t="shared" si="1034"/>
        <v>569.9999999999975</v>
      </c>
      <c r="Y1821" s="43">
        <f t="shared" si="1035"/>
        <v>0.31786146900121132</v>
      </c>
      <c r="Z1821" s="49"/>
      <c r="AA1821" s="24"/>
    </row>
    <row r="1822" spans="1:27" s="13" customFormat="1" x14ac:dyDescent="0.15">
      <c r="A1822" s="12">
        <v>42920</v>
      </c>
      <c r="B1822" s="60" t="s">
        <v>3918</v>
      </c>
      <c r="C1822" s="13" t="s">
        <v>1128</v>
      </c>
      <c r="D1822" s="13" t="s">
        <v>1129</v>
      </c>
      <c r="E1822" s="13" t="s">
        <v>1130</v>
      </c>
      <c r="F1822" s="13" t="str">
        <f t="shared" si="1019"/>
        <v>SH</v>
      </c>
      <c r="G1822" s="13" t="str">
        <f>VLOOKUP(LOWER(F1822)&amp;H1822,'Current pricing'!A:B,2,0)</f>
        <v>招商银行</v>
      </c>
      <c r="H1822" s="13" t="s">
        <v>1314</v>
      </c>
      <c r="I1822" s="13" t="s">
        <v>1207</v>
      </c>
      <c r="J1822" s="13" t="s">
        <v>4335</v>
      </c>
      <c r="K1822" s="13">
        <v>800</v>
      </c>
      <c r="L1822" s="13">
        <v>1</v>
      </c>
      <c r="M1822" s="13">
        <v>22.92</v>
      </c>
      <c r="N1822" s="13">
        <f t="shared" si="1030"/>
        <v>18336</v>
      </c>
      <c r="O1822" s="13">
        <f t="shared" si="1031"/>
        <v>18336</v>
      </c>
      <c r="P1822" s="19">
        <f t="shared" si="1020"/>
        <v>0.36672000000000005</v>
      </c>
      <c r="Q1822" s="19">
        <f t="shared" si="1022"/>
        <v>5</v>
      </c>
      <c r="R1822" s="13">
        <f t="shared" si="1021"/>
        <v>0</v>
      </c>
      <c r="S1822" s="19">
        <f t="shared" si="1032"/>
        <v>-18341.366720000002</v>
      </c>
      <c r="T1822" s="13">
        <f t="shared" si="1033"/>
        <v>-22.926708400000003</v>
      </c>
      <c r="U1822" s="13">
        <f>IF(ISNA(VLOOKUP(LOWER(F1822)&amp;H1822,Prices!A:C,3,0)),0,VLOOKUP(LOWER(F1822)&amp;H1822,Prices!A:C,3,0))</f>
        <v>27.06</v>
      </c>
      <c r="V1822" s="13">
        <f>IF(ISNA(VLOOKUP(LOWER(F1822)&amp;H1822,Prices!A:C,2,0)),0,VLOOKUP(LOWER(F1822)&amp;H1822,Prices!A:C,2,0))</f>
        <v>26.61</v>
      </c>
      <c r="W1822" s="13">
        <f t="shared" si="1036"/>
        <v>2946.6332799999973</v>
      </c>
      <c r="X1822" s="13">
        <f t="shared" si="1034"/>
        <v>-359.99999999999943</v>
      </c>
      <c r="Y1822" s="43">
        <f t="shared" si="1035"/>
        <v>0.16070207678883056</v>
      </c>
      <c r="Z1822" s="49"/>
      <c r="AA1822" s="24"/>
    </row>
    <row r="1823" spans="1:27" s="13" customFormat="1" x14ac:dyDescent="0.15">
      <c r="A1823" s="12">
        <v>42920</v>
      </c>
      <c r="B1823" s="60" t="s">
        <v>3919</v>
      </c>
      <c r="C1823" s="13" t="s">
        <v>1128</v>
      </c>
      <c r="D1823" s="13" t="s">
        <v>1129</v>
      </c>
      <c r="E1823" s="13" t="s">
        <v>1130</v>
      </c>
      <c r="F1823" s="13" t="str">
        <f t="shared" si="1019"/>
        <v>SZ</v>
      </c>
      <c r="G1823" s="13" t="str">
        <f>VLOOKUP(LOWER(F1823)&amp;H1823,'Current pricing'!A:B,2,0)</f>
        <v>海康威视</v>
      </c>
      <c r="H1823" s="13" t="s">
        <v>1504</v>
      </c>
      <c r="I1823" s="13" t="s">
        <v>1207</v>
      </c>
      <c r="J1823" s="13" t="s">
        <v>4335</v>
      </c>
      <c r="K1823" s="13">
        <v>600</v>
      </c>
      <c r="L1823" s="13">
        <v>1</v>
      </c>
      <c r="M1823" s="13">
        <v>30.17</v>
      </c>
      <c r="N1823" s="13">
        <f t="shared" si="1030"/>
        <v>18102</v>
      </c>
      <c r="O1823" s="13">
        <f t="shared" si="1031"/>
        <v>18102</v>
      </c>
      <c r="P1823" s="19">
        <f t="shared" si="1020"/>
        <v>0</v>
      </c>
      <c r="Q1823" s="19">
        <f t="shared" si="1022"/>
        <v>5</v>
      </c>
      <c r="R1823" s="13">
        <f t="shared" si="1021"/>
        <v>0</v>
      </c>
      <c r="S1823" s="19">
        <f t="shared" si="1032"/>
        <v>-18107</v>
      </c>
      <c r="T1823" s="13">
        <f t="shared" si="1033"/>
        <v>-30.178333333333335</v>
      </c>
      <c r="U1823" s="13">
        <f>IF(ISNA(VLOOKUP(LOWER(F1823)&amp;H1823,Prices!A:C,3,0)),0,VLOOKUP(LOWER(F1823)&amp;H1823,Prices!A:C,3,0))</f>
        <v>38.950000000000003</v>
      </c>
      <c r="V1823" s="13">
        <f>IF(ISNA(VLOOKUP(LOWER(F1823)&amp;H1823,Prices!A:C,2,0)),0,VLOOKUP(LOWER(F1823)&amp;H1823,Prices!A:C,2,0))</f>
        <v>39.9</v>
      </c>
      <c r="W1823" s="13">
        <f t="shared" si="1036"/>
        <v>5832.9999999999982</v>
      </c>
      <c r="X1823" s="13">
        <f t="shared" si="1034"/>
        <v>569.9999999999975</v>
      </c>
      <c r="Y1823" s="43">
        <f t="shared" si="1035"/>
        <v>0.32222958789084066</v>
      </c>
      <c r="Z1823" s="49"/>
      <c r="AA1823" s="24"/>
    </row>
    <row r="1824" spans="1:27" s="13" customFormat="1" x14ac:dyDescent="0.15">
      <c r="A1824" s="12">
        <v>42920</v>
      </c>
      <c r="B1824" s="60" t="s">
        <v>2335</v>
      </c>
      <c r="C1824" s="13" t="s">
        <v>1128</v>
      </c>
      <c r="D1824" s="13" t="s">
        <v>1129</v>
      </c>
      <c r="E1824" s="13" t="s">
        <v>1130</v>
      </c>
      <c r="F1824" s="13" t="str">
        <f t="shared" si="1019"/>
        <v>SZ</v>
      </c>
      <c r="G1824" s="13" t="str">
        <f>VLOOKUP(LOWER(F1824)&amp;H1824,'Current pricing'!A:B,2,0)</f>
        <v>海康威视</v>
      </c>
      <c r="H1824" s="13" t="s">
        <v>1504</v>
      </c>
      <c r="I1824" s="13" t="s">
        <v>1207</v>
      </c>
      <c r="J1824" s="13" t="s">
        <v>4335</v>
      </c>
      <c r="K1824" s="13">
        <v>600</v>
      </c>
      <c r="L1824" s="13">
        <v>1</v>
      </c>
      <c r="M1824" s="13">
        <v>30.16</v>
      </c>
      <c r="N1824" s="13">
        <f t="shared" si="1030"/>
        <v>18096</v>
      </c>
      <c r="O1824" s="13">
        <f t="shared" si="1031"/>
        <v>18096</v>
      </c>
      <c r="P1824" s="19">
        <f t="shared" si="1020"/>
        <v>0</v>
      </c>
      <c r="Q1824" s="19">
        <f t="shared" si="1022"/>
        <v>5</v>
      </c>
      <c r="R1824" s="13">
        <f t="shared" si="1021"/>
        <v>0</v>
      </c>
      <c r="S1824" s="19">
        <f t="shared" si="1032"/>
        <v>-18101</v>
      </c>
      <c r="T1824" s="13">
        <f t="shared" si="1033"/>
        <v>-30.168333333333333</v>
      </c>
      <c r="U1824" s="13">
        <f>IF(ISNA(VLOOKUP(LOWER(F1824)&amp;H1824,Prices!A:C,3,0)),0,VLOOKUP(LOWER(F1824)&amp;H1824,Prices!A:C,3,0))</f>
        <v>38.950000000000003</v>
      </c>
      <c r="V1824" s="13">
        <f>IF(ISNA(VLOOKUP(LOWER(F1824)&amp;H1824,Prices!A:C,2,0)),0,VLOOKUP(LOWER(F1824)&amp;H1824,Prices!A:C,2,0))</f>
        <v>39.9</v>
      </c>
      <c r="W1824" s="13">
        <f t="shared" si="1036"/>
        <v>5838.9999999999991</v>
      </c>
      <c r="X1824" s="13">
        <f t="shared" si="1034"/>
        <v>569.9999999999975</v>
      </c>
      <c r="Y1824" s="43">
        <f t="shared" si="1035"/>
        <v>0.32266799292661358</v>
      </c>
      <c r="Z1824" s="49"/>
      <c r="AA1824" s="24"/>
    </row>
    <row r="1825" spans="1:27" s="8" customFormat="1" x14ac:dyDescent="0.15">
      <c r="A1825" s="6">
        <v>42920</v>
      </c>
      <c r="B1825" s="67" t="s">
        <v>3920</v>
      </c>
      <c r="C1825" s="8" t="s">
        <v>1128</v>
      </c>
      <c r="D1825" s="13" t="s">
        <v>1129</v>
      </c>
      <c r="E1825" s="13" t="s">
        <v>1130</v>
      </c>
      <c r="F1825" s="8" t="str">
        <f t="shared" si="1019"/>
        <v>SH</v>
      </c>
      <c r="G1825" s="8" t="str">
        <f>VLOOKUP(LOWER(F1825)&amp;H1825,'Current pricing'!A:B,2,0)</f>
        <v>福耀玻璃</v>
      </c>
      <c r="H1825" s="8" t="s">
        <v>2063</v>
      </c>
      <c r="I1825" s="8" t="s">
        <v>1207</v>
      </c>
      <c r="J1825" s="8" t="s">
        <v>3986</v>
      </c>
      <c r="K1825" s="8">
        <v>800</v>
      </c>
      <c r="L1825" s="8">
        <v>1</v>
      </c>
      <c r="M1825" s="8">
        <v>24.8</v>
      </c>
      <c r="N1825" s="8">
        <f t="shared" si="1030"/>
        <v>19840</v>
      </c>
      <c r="O1825" s="8">
        <f t="shared" si="1031"/>
        <v>19840</v>
      </c>
      <c r="P1825" s="56">
        <f t="shared" si="1020"/>
        <v>0.39680000000000004</v>
      </c>
      <c r="Q1825" s="56">
        <f t="shared" si="1022"/>
        <v>5</v>
      </c>
      <c r="R1825" s="8">
        <f t="shared" si="1021"/>
        <v>0</v>
      </c>
      <c r="S1825" s="56">
        <f t="shared" si="1032"/>
        <v>-19845.396799999999</v>
      </c>
      <c r="T1825" s="8">
        <f t="shared" si="1033"/>
        <v>-24.806745999999997</v>
      </c>
      <c r="U1825" s="8">
        <f>IF(ISNA(VLOOKUP(LOWER(F1825)&amp;H1825,Prices!A:C,3,0)),0,VLOOKUP(LOWER(F1825)&amp;H1825,Prices!A:C,3,0))</f>
        <v>27.09</v>
      </c>
      <c r="V1825" s="8">
        <f>IF(ISNA(VLOOKUP(LOWER(F1825)&amp;H1825,Prices!A:C,2,0)),0,VLOOKUP(LOWER(F1825)&amp;H1825,Prices!A:C,2,0))</f>
        <v>27.8</v>
      </c>
      <c r="W1825" s="8">
        <f t="shared" si="1036"/>
        <v>2394.6032000000032</v>
      </c>
      <c r="X1825" s="8">
        <f t="shared" si="1034"/>
        <v>568.00000000000068</v>
      </c>
      <c r="Y1825" s="57">
        <f t="shared" si="1035"/>
        <v>0.12069572580645177</v>
      </c>
      <c r="Z1825" s="58"/>
      <c r="AA1825" s="59"/>
    </row>
    <row r="1826" spans="1:27" s="8" customFormat="1" x14ac:dyDescent="0.15">
      <c r="A1826" s="6">
        <v>42920</v>
      </c>
      <c r="B1826" s="67" t="s">
        <v>3921</v>
      </c>
      <c r="C1826" s="8" t="s">
        <v>1128</v>
      </c>
      <c r="D1826" s="13" t="s">
        <v>1129</v>
      </c>
      <c r="E1826" s="13" t="s">
        <v>1130</v>
      </c>
      <c r="F1826" s="8" t="str">
        <f t="shared" si="1019"/>
        <v>SH</v>
      </c>
      <c r="G1826" s="8" t="str">
        <f>VLOOKUP(LOWER(F1826)&amp;H1826,'Current pricing'!A:B,2,0)</f>
        <v>福耀玻璃</v>
      </c>
      <c r="H1826" s="8" t="s">
        <v>2063</v>
      </c>
      <c r="I1826" s="8" t="s">
        <v>1207</v>
      </c>
      <c r="J1826" s="8" t="s">
        <v>3986</v>
      </c>
      <c r="K1826" s="8">
        <v>800</v>
      </c>
      <c r="L1826" s="8">
        <v>1</v>
      </c>
      <c r="M1826" s="8">
        <v>24.79</v>
      </c>
      <c r="N1826" s="8">
        <f t="shared" si="1030"/>
        <v>19832</v>
      </c>
      <c r="O1826" s="8">
        <f t="shared" si="1031"/>
        <v>19832</v>
      </c>
      <c r="P1826" s="56">
        <f t="shared" si="1020"/>
        <v>0.39664000000000005</v>
      </c>
      <c r="Q1826" s="56">
        <f t="shared" si="1022"/>
        <v>5</v>
      </c>
      <c r="R1826" s="8">
        <f t="shared" si="1021"/>
        <v>0</v>
      </c>
      <c r="S1826" s="56">
        <f t="shared" si="1032"/>
        <v>-19837.396639999999</v>
      </c>
      <c r="T1826" s="8">
        <f t="shared" si="1033"/>
        <v>-24.7967458</v>
      </c>
      <c r="U1826" s="8">
        <f>IF(ISNA(VLOOKUP(LOWER(F1826)&amp;H1826,Prices!A:C,3,0)),0,VLOOKUP(LOWER(F1826)&amp;H1826,Prices!A:C,3,0))</f>
        <v>27.09</v>
      </c>
      <c r="V1826" s="8">
        <f>IF(ISNA(VLOOKUP(LOWER(F1826)&amp;H1826,Prices!A:C,2,0)),0,VLOOKUP(LOWER(F1826)&amp;H1826,Prices!A:C,2,0))</f>
        <v>27.8</v>
      </c>
      <c r="W1826" s="8">
        <f t="shared" si="1036"/>
        <v>2402.6033600000005</v>
      </c>
      <c r="X1826" s="8">
        <f t="shared" si="1034"/>
        <v>568.00000000000068</v>
      </c>
      <c r="Y1826" s="57">
        <f t="shared" si="1035"/>
        <v>0.12114780960064545</v>
      </c>
      <c r="Z1826" s="58"/>
      <c r="AA1826" s="59"/>
    </row>
    <row r="1827" spans="1:27" s="13" customFormat="1" x14ac:dyDescent="0.15">
      <c r="A1827" s="12">
        <v>42920</v>
      </c>
      <c r="B1827" s="60" t="s">
        <v>3922</v>
      </c>
      <c r="C1827" s="13" t="s">
        <v>1128</v>
      </c>
      <c r="D1827" s="13" t="s">
        <v>1129</v>
      </c>
      <c r="E1827" s="13" t="s">
        <v>1130</v>
      </c>
      <c r="F1827" s="13" t="str">
        <f t="shared" si="1019"/>
        <v>SZ</v>
      </c>
      <c r="G1827" s="13" t="str">
        <f>VLOOKUP(LOWER(F1827)&amp;H1827,'Current pricing'!A:B,2,0)</f>
        <v>海康威视</v>
      </c>
      <c r="H1827" s="13" t="s">
        <v>1504</v>
      </c>
      <c r="I1827" s="13" t="s">
        <v>1207</v>
      </c>
      <c r="J1827" s="13" t="s">
        <v>4335</v>
      </c>
      <c r="K1827" s="13">
        <v>600</v>
      </c>
      <c r="L1827" s="13">
        <v>1</v>
      </c>
      <c r="M1827" s="13">
        <v>30.02</v>
      </c>
      <c r="N1827" s="13">
        <f t="shared" si="1030"/>
        <v>18012</v>
      </c>
      <c r="O1827" s="13">
        <f t="shared" si="1031"/>
        <v>18012</v>
      </c>
      <c r="P1827" s="19">
        <f t="shared" si="1020"/>
        <v>0</v>
      </c>
      <c r="Q1827" s="19">
        <f t="shared" si="1022"/>
        <v>5</v>
      </c>
      <c r="R1827" s="13">
        <f t="shared" si="1021"/>
        <v>0</v>
      </c>
      <c r="S1827" s="19">
        <f t="shared" si="1032"/>
        <v>-18017</v>
      </c>
      <c r="T1827" s="13">
        <f t="shared" si="1033"/>
        <v>-30.028333333333332</v>
      </c>
      <c r="U1827" s="13">
        <f>IF(ISNA(VLOOKUP(LOWER(F1827)&amp;H1827,Prices!A:C,3,0)),0,VLOOKUP(LOWER(F1827)&amp;H1827,Prices!A:C,3,0))</f>
        <v>38.950000000000003</v>
      </c>
      <c r="V1827" s="13">
        <f>IF(ISNA(VLOOKUP(LOWER(F1827)&amp;H1827,Prices!A:C,2,0)),0,VLOOKUP(LOWER(F1827)&amp;H1827,Prices!A:C,2,0))</f>
        <v>39.9</v>
      </c>
      <c r="W1827" s="13">
        <f t="shared" si="1036"/>
        <v>5923</v>
      </c>
      <c r="X1827" s="13">
        <f t="shared" si="1034"/>
        <v>569.9999999999975</v>
      </c>
      <c r="Y1827" s="43">
        <f t="shared" si="1035"/>
        <v>0.32883633133466578</v>
      </c>
      <c r="Z1827" s="49"/>
      <c r="AA1827" s="24"/>
    </row>
    <row r="1828" spans="1:27" s="13" customFormat="1" x14ac:dyDescent="0.15">
      <c r="A1828" s="12">
        <v>42920</v>
      </c>
      <c r="B1828" s="60" t="s">
        <v>3923</v>
      </c>
      <c r="C1828" s="13" t="s">
        <v>1128</v>
      </c>
      <c r="D1828" s="13" t="s">
        <v>1129</v>
      </c>
      <c r="E1828" s="13" t="s">
        <v>1130</v>
      </c>
      <c r="F1828" s="13" t="str">
        <f t="shared" si="1019"/>
        <v>SH</v>
      </c>
      <c r="G1828" s="13" t="str">
        <f>VLOOKUP(LOWER(F1828)&amp;H1828,'Current pricing'!A:B,2,0)</f>
        <v>招商银行</v>
      </c>
      <c r="H1828" s="13" t="s">
        <v>1314</v>
      </c>
      <c r="I1828" s="13" t="s">
        <v>1207</v>
      </c>
      <c r="J1828" s="13" t="s">
        <v>4335</v>
      </c>
      <c r="K1828" s="13">
        <v>800</v>
      </c>
      <c r="L1828" s="13">
        <v>1</v>
      </c>
      <c r="M1828" s="13">
        <v>22.971</v>
      </c>
      <c r="N1828" s="13">
        <f t="shared" si="1030"/>
        <v>18376.8</v>
      </c>
      <c r="O1828" s="13">
        <f t="shared" si="1031"/>
        <v>18376.8</v>
      </c>
      <c r="P1828" s="19">
        <f t="shared" si="1020"/>
        <v>0.36753600000000003</v>
      </c>
      <c r="Q1828" s="19">
        <f t="shared" si="1022"/>
        <v>5</v>
      </c>
      <c r="R1828" s="13">
        <f t="shared" si="1021"/>
        <v>0</v>
      </c>
      <c r="S1828" s="19">
        <f t="shared" si="1032"/>
        <v>-18382.167536000001</v>
      </c>
      <c r="T1828" s="13">
        <f t="shared" si="1033"/>
        <v>-22.97770942</v>
      </c>
      <c r="U1828" s="13">
        <f>IF(ISNA(VLOOKUP(LOWER(F1828)&amp;H1828,Prices!A:C,3,0)),0,VLOOKUP(LOWER(F1828)&amp;H1828,Prices!A:C,3,0))</f>
        <v>27.06</v>
      </c>
      <c r="V1828" s="13">
        <f>IF(ISNA(VLOOKUP(LOWER(F1828)&amp;H1828,Prices!A:C,2,0)),0,VLOOKUP(LOWER(F1828)&amp;H1828,Prices!A:C,2,0))</f>
        <v>26.61</v>
      </c>
      <c r="W1828" s="13">
        <f t="shared" si="1036"/>
        <v>2905.8324639999996</v>
      </c>
      <c r="X1828" s="13">
        <f t="shared" si="1034"/>
        <v>-359.99999999999943</v>
      </c>
      <c r="Y1828" s="43">
        <f t="shared" si="1035"/>
        <v>0.15812505245744632</v>
      </c>
      <c r="Z1828" s="49"/>
      <c r="AA1828" s="24"/>
    </row>
    <row r="1829" spans="1:27" s="13" customFormat="1" x14ac:dyDescent="0.15">
      <c r="A1829" s="12">
        <v>42920</v>
      </c>
      <c r="B1829" s="60" t="s">
        <v>3924</v>
      </c>
      <c r="C1829" s="13" t="s">
        <v>1128</v>
      </c>
      <c r="D1829" s="13" t="s">
        <v>1129</v>
      </c>
      <c r="E1829" s="13" t="s">
        <v>1130</v>
      </c>
      <c r="F1829" s="13" t="str">
        <f t="shared" si="1019"/>
        <v>SH</v>
      </c>
      <c r="G1829" s="13" t="str">
        <f>VLOOKUP(LOWER(F1829)&amp;H1829,'Current pricing'!A:B,2,0)</f>
        <v>招商银行</v>
      </c>
      <c r="H1829" s="13" t="s">
        <v>1314</v>
      </c>
      <c r="I1829" s="13" t="s">
        <v>1207</v>
      </c>
      <c r="J1829" s="13" t="s">
        <v>4335</v>
      </c>
      <c r="K1829" s="13">
        <v>800</v>
      </c>
      <c r="L1829" s="13">
        <v>1</v>
      </c>
      <c r="M1829" s="13">
        <v>23.01</v>
      </c>
      <c r="N1829" s="13">
        <f t="shared" si="1030"/>
        <v>18408</v>
      </c>
      <c r="O1829" s="13">
        <f t="shared" si="1031"/>
        <v>18408</v>
      </c>
      <c r="P1829" s="19">
        <f t="shared" si="1020"/>
        <v>0.36816000000000004</v>
      </c>
      <c r="Q1829" s="19">
        <f t="shared" si="1022"/>
        <v>5</v>
      </c>
      <c r="R1829" s="13">
        <f t="shared" si="1021"/>
        <v>0</v>
      </c>
      <c r="S1829" s="19">
        <f t="shared" si="1032"/>
        <v>-18413.368160000002</v>
      </c>
      <c r="T1829" s="13">
        <f t="shared" si="1033"/>
        <v>-23.016710200000002</v>
      </c>
      <c r="U1829" s="13">
        <f>IF(ISNA(VLOOKUP(LOWER(F1829)&amp;H1829,Prices!A:C,3,0)),0,VLOOKUP(LOWER(F1829)&amp;H1829,Prices!A:C,3,0))</f>
        <v>27.06</v>
      </c>
      <c r="V1829" s="13">
        <f>IF(ISNA(VLOOKUP(LOWER(F1829)&amp;H1829,Prices!A:C,2,0)),0,VLOOKUP(LOWER(F1829)&amp;H1829,Prices!A:C,2,0))</f>
        <v>26.61</v>
      </c>
      <c r="W1829" s="13">
        <f t="shared" si="1036"/>
        <v>2874.6318399999977</v>
      </c>
      <c r="X1829" s="13">
        <f t="shared" si="1034"/>
        <v>-359.99999999999943</v>
      </c>
      <c r="Y1829" s="43">
        <f t="shared" si="1035"/>
        <v>0.15616209474141665</v>
      </c>
      <c r="Z1829" s="49"/>
      <c r="AA1829" s="24"/>
    </row>
    <row r="1830" spans="1:27" s="13" customFormat="1" x14ac:dyDescent="0.15">
      <c r="A1830" s="12">
        <v>42920</v>
      </c>
      <c r="B1830" s="60" t="s">
        <v>3925</v>
      </c>
      <c r="C1830" s="13" t="s">
        <v>1128</v>
      </c>
      <c r="D1830" s="13" t="s">
        <v>1129</v>
      </c>
      <c r="E1830" s="13" t="s">
        <v>1130</v>
      </c>
      <c r="F1830" s="13" t="str">
        <f t="shared" si="1019"/>
        <v>SH</v>
      </c>
      <c r="G1830" s="13" t="str">
        <f>VLOOKUP(LOWER(F1830)&amp;H1830,'Current pricing'!A:B,2,0)</f>
        <v>招商银行</v>
      </c>
      <c r="H1830" s="13" t="s">
        <v>1314</v>
      </c>
      <c r="I1830" s="13" t="s">
        <v>1207</v>
      </c>
      <c r="J1830" s="13" t="s">
        <v>4335</v>
      </c>
      <c r="K1830" s="13">
        <v>800</v>
      </c>
      <c r="L1830" s="13">
        <v>1</v>
      </c>
      <c r="M1830" s="13">
        <v>23.03</v>
      </c>
      <c r="N1830" s="13">
        <f t="shared" si="1030"/>
        <v>18424</v>
      </c>
      <c r="O1830" s="13">
        <f t="shared" si="1031"/>
        <v>18424</v>
      </c>
      <c r="P1830" s="19">
        <f t="shared" si="1020"/>
        <v>0.36848000000000003</v>
      </c>
      <c r="Q1830" s="19">
        <f t="shared" si="1022"/>
        <v>5</v>
      </c>
      <c r="R1830" s="13">
        <f t="shared" si="1021"/>
        <v>0</v>
      </c>
      <c r="S1830" s="19">
        <f t="shared" si="1032"/>
        <v>-18429.368480000001</v>
      </c>
      <c r="T1830" s="13">
        <f t="shared" si="1033"/>
        <v>-23.036710600000003</v>
      </c>
      <c r="U1830" s="13">
        <f>IF(ISNA(VLOOKUP(LOWER(F1830)&amp;H1830,Prices!A:C,3,0)),0,VLOOKUP(LOWER(F1830)&amp;H1830,Prices!A:C,3,0))</f>
        <v>27.06</v>
      </c>
      <c r="V1830" s="13">
        <f>IF(ISNA(VLOOKUP(LOWER(F1830)&amp;H1830,Prices!A:C,2,0)),0,VLOOKUP(LOWER(F1830)&amp;H1830,Prices!A:C,2,0))</f>
        <v>26.61</v>
      </c>
      <c r="W1830" s="13">
        <f t="shared" si="1036"/>
        <v>2858.6315199999972</v>
      </c>
      <c r="X1830" s="13">
        <f t="shared" si="1034"/>
        <v>-359.99999999999943</v>
      </c>
      <c r="Y1830" s="43">
        <f t="shared" si="1035"/>
        <v>0.15515802865827166</v>
      </c>
      <c r="Z1830" s="49"/>
      <c r="AA1830" s="24"/>
    </row>
    <row r="1831" spans="1:27" s="13" customFormat="1" x14ac:dyDescent="0.15">
      <c r="A1831" s="12">
        <v>42920</v>
      </c>
      <c r="B1831" s="60" t="s">
        <v>3926</v>
      </c>
      <c r="C1831" s="13" t="s">
        <v>1128</v>
      </c>
      <c r="D1831" s="13" t="s">
        <v>1129</v>
      </c>
      <c r="E1831" s="13" t="s">
        <v>1130</v>
      </c>
      <c r="F1831" s="13" t="str">
        <f t="shared" si="1019"/>
        <v>SH</v>
      </c>
      <c r="G1831" s="13" t="str">
        <f>VLOOKUP(LOWER(F1831)&amp;H1831,'Current pricing'!A:B,2,0)</f>
        <v>招商银行</v>
      </c>
      <c r="H1831" s="13" t="s">
        <v>1314</v>
      </c>
      <c r="I1831" s="13" t="s">
        <v>1207</v>
      </c>
      <c r="J1831" s="13" t="s">
        <v>4335</v>
      </c>
      <c r="K1831" s="13">
        <v>800</v>
      </c>
      <c r="L1831" s="13">
        <v>1</v>
      </c>
      <c r="M1831" s="13">
        <v>22.9</v>
      </c>
      <c r="N1831" s="13">
        <f t="shared" si="1030"/>
        <v>18320</v>
      </c>
      <c r="O1831" s="13">
        <f t="shared" si="1031"/>
        <v>18320</v>
      </c>
      <c r="P1831" s="19">
        <f t="shared" si="1020"/>
        <v>0.3664</v>
      </c>
      <c r="Q1831" s="19">
        <f t="shared" si="1022"/>
        <v>5</v>
      </c>
      <c r="R1831" s="13">
        <f t="shared" si="1021"/>
        <v>0</v>
      </c>
      <c r="S1831" s="19">
        <f t="shared" si="1032"/>
        <v>-18325.366399999999</v>
      </c>
      <c r="T1831" s="13">
        <f t="shared" si="1033"/>
        <v>-22.906707999999998</v>
      </c>
      <c r="U1831" s="13">
        <f>IF(ISNA(VLOOKUP(LOWER(F1831)&amp;H1831,Prices!A:C,3,0)),0,VLOOKUP(LOWER(F1831)&amp;H1831,Prices!A:C,3,0))</f>
        <v>27.06</v>
      </c>
      <c r="V1831" s="13">
        <f>IF(ISNA(VLOOKUP(LOWER(F1831)&amp;H1831,Prices!A:C,2,0)),0,VLOOKUP(LOWER(F1831)&amp;H1831,Prices!A:C,2,0))</f>
        <v>26.61</v>
      </c>
      <c r="W1831" s="13">
        <f t="shared" si="1036"/>
        <v>2962.633600000001</v>
      </c>
      <c r="X1831" s="13">
        <f t="shared" si="1034"/>
        <v>-359.99999999999943</v>
      </c>
      <c r="Y1831" s="43">
        <f t="shared" si="1035"/>
        <v>0.16171580786026207</v>
      </c>
      <c r="Z1831" s="49"/>
      <c r="AA1831" s="24"/>
    </row>
    <row r="1832" spans="1:27" s="13" customFormat="1" x14ac:dyDescent="0.15">
      <c r="A1832" s="12">
        <v>42920</v>
      </c>
      <c r="B1832" s="60" t="s">
        <v>3927</v>
      </c>
      <c r="C1832" s="13" t="s">
        <v>1128</v>
      </c>
      <c r="D1832" s="13" t="s">
        <v>1129</v>
      </c>
      <c r="E1832" s="13" t="s">
        <v>1130</v>
      </c>
      <c r="F1832" s="13" t="str">
        <f t="shared" si="1019"/>
        <v>SH</v>
      </c>
      <c r="G1832" s="13" t="str">
        <f>VLOOKUP(LOWER(F1832)&amp;H1832,'Current pricing'!A:B,2,0)</f>
        <v>招商银行</v>
      </c>
      <c r="H1832" s="13" t="s">
        <v>1314</v>
      </c>
      <c r="I1832" s="13" t="s">
        <v>1207</v>
      </c>
      <c r="J1832" s="13" t="s">
        <v>4335</v>
      </c>
      <c r="K1832" s="13">
        <v>800</v>
      </c>
      <c r="L1832" s="13">
        <v>1</v>
      </c>
      <c r="M1832" s="13">
        <v>22.92</v>
      </c>
      <c r="N1832" s="13">
        <f t="shared" si="1030"/>
        <v>18336</v>
      </c>
      <c r="O1832" s="13">
        <f t="shared" si="1031"/>
        <v>18336</v>
      </c>
      <c r="P1832" s="19">
        <f t="shared" si="1020"/>
        <v>0.36672000000000005</v>
      </c>
      <c r="Q1832" s="19">
        <f t="shared" si="1022"/>
        <v>5</v>
      </c>
      <c r="R1832" s="13">
        <f t="shared" si="1021"/>
        <v>0</v>
      </c>
      <c r="S1832" s="19">
        <f t="shared" si="1032"/>
        <v>-18341.366720000002</v>
      </c>
      <c r="T1832" s="13">
        <f t="shared" si="1033"/>
        <v>-22.926708400000003</v>
      </c>
      <c r="U1832" s="13">
        <f>IF(ISNA(VLOOKUP(LOWER(F1832)&amp;H1832,Prices!A:C,3,0)),0,VLOOKUP(LOWER(F1832)&amp;H1832,Prices!A:C,3,0))</f>
        <v>27.06</v>
      </c>
      <c r="V1832" s="13">
        <f>IF(ISNA(VLOOKUP(LOWER(F1832)&amp;H1832,Prices!A:C,2,0)),0,VLOOKUP(LOWER(F1832)&amp;H1832,Prices!A:C,2,0))</f>
        <v>26.61</v>
      </c>
      <c r="W1832" s="13">
        <f t="shared" si="1036"/>
        <v>2946.6332799999973</v>
      </c>
      <c r="X1832" s="13">
        <f t="shared" si="1034"/>
        <v>-359.99999999999943</v>
      </c>
      <c r="Y1832" s="43">
        <f t="shared" si="1035"/>
        <v>0.16070207678883056</v>
      </c>
      <c r="Z1832" s="49"/>
      <c r="AA1832" s="24"/>
    </row>
    <row r="1833" spans="1:27" s="13" customFormat="1" x14ac:dyDescent="0.15">
      <c r="A1833" s="12">
        <v>42920</v>
      </c>
      <c r="B1833" s="60" t="s">
        <v>3928</v>
      </c>
      <c r="C1833" s="13" t="s">
        <v>1128</v>
      </c>
      <c r="D1833" s="13" t="s">
        <v>1129</v>
      </c>
      <c r="E1833" s="13" t="s">
        <v>1130</v>
      </c>
      <c r="F1833" s="13" t="str">
        <f t="shared" si="1019"/>
        <v>SH</v>
      </c>
      <c r="G1833" s="13" t="str">
        <f>VLOOKUP(LOWER(F1833)&amp;H1833,'Current pricing'!A:B,2,0)</f>
        <v>招商银行</v>
      </c>
      <c r="H1833" s="13" t="s">
        <v>1314</v>
      </c>
      <c r="I1833" s="13" t="s">
        <v>1207</v>
      </c>
      <c r="J1833" s="13" t="s">
        <v>4335</v>
      </c>
      <c r="K1833" s="13">
        <v>800</v>
      </c>
      <c r="L1833" s="13">
        <v>1</v>
      </c>
      <c r="M1833" s="13">
        <v>22.9</v>
      </c>
      <c r="N1833" s="13">
        <f t="shared" si="1030"/>
        <v>18320</v>
      </c>
      <c r="O1833" s="13">
        <f t="shared" si="1031"/>
        <v>18320</v>
      </c>
      <c r="P1833" s="19">
        <f t="shared" si="1020"/>
        <v>0.3664</v>
      </c>
      <c r="Q1833" s="19">
        <f t="shared" si="1022"/>
        <v>5</v>
      </c>
      <c r="R1833" s="13">
        <f t="shared" si="1021"/>
        <v>0</v>
      </c>
      <c r="S1833" s="19">
        <f t="shared" si="1032"/>
        <v>-18325.366399999999</v>
      </c>
      <c r="T1833" s="13">
        <f t="shared" si="1033"/>
        <v>-22.906707999999998</v>
      </c>
      <c r="U1833" s="13">
        <f>IF(ISNA(VLOOKUP(LOWER(F1833)&amp;H1833,Prices!A:C,3,0)),0,VLOOKUP(LOWER(F1833)&amp;H1833,Prices!A:C,3,0))</f>
        <v>27.06</v>
      </c>
      <c r="V1833" s="13">
        <f>IF(ISNA(VLOOKUP(LOWER(F1833)&amp;H1833,Prices!A:C,2,0)),0,VLOOKUP(LOWER(F1833)&amp;H1833,Prices!A:C,2,0))</f>
        <v>26.61</v>
      </c>
      <c r="W1833" s="13">
        <f t="shared" si="1036"/>
        <v>2962.633600000001</v>
      </c>
      <c r="X1833" s="13">
        <f t="shared" si="1034"/>
        <v>-359.99999999999943</v>
      </c>
      <c r="Y1833" s="43">
        <f t="shared" si="1035"/>
        <v>0.16171580786026207</v>
      </c>
      <c r="Z1833" s="49"/>
      <c r="AA1833" s="24"/>
    </row>
    <row r="1834" spans="1:27" s="13" customFormat="1" x14ac:dyDescent="0.15">
      <c r="A1834" s="12">
        <v>42920</v>
      </c>
      <c r="B1834" s="60" t="s">
        <v>3929</v>
      </c>
      <c r="C1834" s="13" t="s">
        <v>1128</v>
      </c>
      <c r="D1834" s="13" t="s">
        <v>1129</v>
      </c>
      <c r="E1834" s="13" t="s">
        <v>1130</v>
      </c>
      <c r="F1834" s="13" t="str">
        <f t="shared" si="1019"/>
        <v>SH</v>
      </c>
      <c r="G1834" s="13" t="str">
        <f>VLOOKUP(LOWER(F1834)&amp;H1834,'Current pricing'!A:B,2,0)</f>
        <v>招商银行</v>
      </c>
      <c r="H1834" s="13" t="s">
        <v>1314</v>
      </c>
      <c r="I1834" s="13" t="s">
        <v>1207</v>
      </c>
      <c r="J1834" s="13" t="s">
        <v>4335</v>
      </c>
      <c r="K1834" s="13">
        <v>800</v>
      </c>
      <c r="L1834" s="13">
        <v>1</v>
      </c>
      <c r="M1834" s="13">
        <v>22.9</v>
      </c>
      <c r="N1834" s="13">
        <f t="shared" si="1030"/>
        <v>18320</v>
      </c>
      <c r="O1834" s="13">
        <f t="shared" si="1031"/>
        <v>18320</v>
      </c>
      <c r="P1834" s="19">
        <f t="shared" si="1020"/>
        <v>0.3664</v>
      </c>
      <c r="Q1834" s="19">
        <f t="shared" si="1022"/>
        <v>5</v>
      </c>
      <c r="R1834" s="13">
        <f t="shared" si="1021"/>
        <v>0</v>
      </c>
      <c r="S1834" s="19">
        <f t="shared" si="1032"/>
        <v>-18325.366399999999</v>
      </c>
      <c r="T1834" s="13">
        <f t="shared" si="1033"/>
        <v>-22.906707999999998</v>
      </c>
      <c r="U1834" s="13">
        <f>IF(ISNA(VLOOKUP(LOWER(F1834)&amp;H1834,Prices!A:C,3,0)),0,VLOOKUP(LOWER(F1834)&amp;H1834,Prices!A:C,3,0))</f>
        <v>27.06</v>
      </c>
      <c r="V1834" s="13">
        <f>IF(ISNA(VLOOKUP(LOWER(F1834)&amp;H1834,Prices!A:C,2,0)),0,VLOOKUP(LOWER(F1834)&amp;H1834,Prices!A:C,2,0))</f>
        <v>26.61</v>
      </c>
      <c r="W1834" s="13">
        <f t="shared" si="1036"/>
        <v>2962.633600000001</v>
      </c>
      <c r="X1834" s="13">
        <f t="shared" si="1034"/>
        <v>-359.99999999999943</v>
      </c>
      <c r="Y1834" s="43">
        <f t="shared" si="1035"/>
        <v>0.16171580786026207</v>
      </c>
      <c r="Z1834" s="49"/>
      <c r="AA1834" s="24"/>
    </row>
    <row r="1835" spans="1:27" s="13" customFormat="1" x14ac:dyDescent="0.15">
      <c r="A1835" s="12">
        <v>42920</v>
      </c>
      <c r="B1835" s="60" t="s">
        <v>3930</v>
      </c>
      <c r="C1835" s="13" t="s">
        <v>1128</v>
      </c>
      <c r="D1835" s="13" t="s">
        <v>1129</v>
      </c>
      <c r="E1835" s="13" t="s">
        <v>1130</v>
      </c>
      <c r="F1835" s="13" t="str">
        <f t="shared" si="1019"/>
        <v>SZ</v>
      </c>
      <c r="G1835" s="13" t="str">
        <f>VLOOKUP(LOWER(F1835)&amp;H1835,'Current pricing'!A:B,2,0)</f>
        <v>海康威视</v>
      </c>
      <c r="H1835" s="13" t="s">
        <v>1504</v>
      </c>
      <c r="I1835" s="13" t="s">
        <v>1207</v>
      </c>
      <c r="J1835" s="13" t="s">
        <v>4335</v>
      </c>
      <c r="K1835" s="13">
        <v>600</v>
      </c>
      <c r="L1835" s="13">
        <v>1</v>
      </c>
      <c r="M1835" s="13">
        <v>29.77</v>
      </c>
      <c r="N1835" s="13">
        <f t="shared" si="1030"/>
        <v>17862</v>
      </c>
      <c r="O1835" s="13">
        <f t="shared" si="1031"/>
        <v>17862</v>
      </c>
      <c r="P1835" s="19">
        <f t="shared" si="1020"/>
        <v>0</v>
      </c>
      <c r="Q1835" s="19">
        <f t="shared" si="1022"/>
        <v>5</v>
      </c>
      <c r="R1835" s="13">
        <f t="shared" si="1021"/>
        <v>0</v>
      </c>
      <c r="S1835" s="19">
        <f t="shared" si="1032"/>
        <v>-17867</v>
      </c>
      <c r="T1835" s="13">
        <f t="shared" si="1033"/>
        <v>-29.778333333333332</v>
      </c>
      <c r="U1835" s="13">
        <f>IF(ISNA(VLOOKUP(LOWER(F1835)&amp;H1835,Prices!A:C,3,0)),0,VLOOKUP(LOWER(F1835)&amp;H1835,Prices!A:C,3,0))</f>
        <v>38.950000000000003</v>
      </c>
      <c r="V1835" s="13">
        <f>IF(ISNA(VLOOKUP(LOWER(F1835)&amp;H1835,Prices!A:C,2,0)),0,VLOOKUP(LOWER(F1835)&amp;H1835,Prices!A:C,2,0))</f>
        <v>39.9</v>
      </c>
      <c r="W1835" s="13">
        <f t="shared" si="1036"/>
        <v>6073</v>
      </c>
      <c r="X1835" s="13">
        <f t="shared" si="1034"/>
        <v>569.9999999999975</v>
      </c>
      <c r="Y1835" s="43">
        <f t="shared" si="1035"/>
        <v>0.33999552121822862</v>
      </c>
      <c r="Z1835" s="49"/>
      <c r="AA1835" s="24"/>
    </row>
    <row r="1836" spans="1:27" s="13" customFormat="1" x14ac:dyDescent="0.15">
      <c r="A1836" s="12">
        <v>42920</v>
      </c>
      <c r="B1836" s="60" t="s">
        <v>3931</v>
      </c>
      <c r="C1836" s="13" t="s">
        <v>1128</v>
      </c>
      <c r="D1836" s="13" t="s">
        <v>1129</v>
      </c>
      <c r="E1836" s="13" t="s">
        <v>1130</v>
      </c>
      <c r="F1836" s="13" t="str">
        <f t="shared" si="1019"/>
        <v>SZ</v>
      </c>
      <c r="G1836" s="13" t="str">
        <f>VLOOKUP(LOWER(F1836)&amp;H1836,'Current pricing'!A:B,2,0)</f>
        <v>海康威视</v>
      </c>
      <c r="H1836" s="13" t="s">
        <v>1504</v>
      </c>
      <c r="I1836" s="13" t="s">
        <v>1207</v>
      </c>
      <c r="J1836" s="13" t="s">
        <v>4335</v>
      </c>
      <c r="K1836" s="13">
        <v>600</v>
      </c>
      <c r="L1836" s="13">
        <v>1</v>
      </c>
      <c r="M1836" s="13">
        <v>29.79</v>
      </c>
      <c r="N1836" s="13">
        <f t="shared" si="1030"/>
        <v>17874</v>
      </c>
      <c r="O1836" s="13">
        <f t="shared" si="1031"/>
        <v>17874</v>
      </c>
      <c r="P1836" s="19">
        <f t="shared" si="1020"/>
        <v>0</v>
      </c>
      <c r="Q1836" s="19">
        <f t="shared" si="1022"/>
        <v>5</v>
      </c>
      <c r="R1836" s="13">
        <f t="shared" si="1021"/>
        <v>0</v>
      </c>
      <c r="S1836" s="19">
        <f t="shared" si="1032"/>
        <v>-17879</v>
      </c>
      <c r="T1836" s="13">
        <f t="shared" si="1033"/>
        <v>-29.798333333333332</v>
      </c>
      <c r="U1836" s="13">
        <f>IF(ISNA(VLOOKUP(LOWER(F1836)&amp;H1836,Prices!A:C,3,0)),0,VLOOKUP(LOWER(F1836)&amp;H1836,Prices!A:C,3,0))</f>
        <v>38.950000000000003</v>
      </c>
      <c r="V1836" s="13">
        <f>IF(ISNA(VLOOKUP(LOWER(F1836)&amp;H1836,Prices!A:C,2,0)),0,VLOOKUP(LOWER(F1836)&amp;H1836,Prices!A:C,2,0))</f>
        <v>39.9</v>
      </c>
      <c r="W1836" s="13">
        <f t="shared" si="1036"/>
        <v>6061</v>
      </c>
      <c r="X1836" s="13">
        <f t="shared" si="1034"/>
        <v>569.9999999999975</v>
      </c>
      <c r="Y1836" s="43">
        <f t="shared" si="1035"/>
        <v>0.33909589347655811</v>
      </c>
      <c r="Z1836" s="49"/>
      <c r="AA1836" s="24"/>
    </row>
    <row r="1837" spans="1:27" s="13" customFormat="1" x14ac:dyDescent="0.15">
      <c r="A1837" s="12">
        <v>42920</v>
      </c>
      <c r="B1837" s="60" t="s">
        <v>3932</v>
      </c>
      <c r="C1837" s="13" t="s">
        <v>1128</v>
      </c>
      <c r="D1837" s="13" t="s">
        <v>1129</v>
      </c>
      <c r="E1837" s="13" t="s">
        <v>1130</v>
      </c>
      <c r="F1837" s="13" t="str">
        <f t="shared" si="1019"/>
        <v>SZ</v>
      </c>
      <c r="G1837" s="13" t="str">
        <f>VLOOKUP(LOWER(F1837)&amp;H1837,'Current pricing'!A:B,2,0)</f>
        <v>海康威视</v>
      </c>
      <c r="H1837" s="13" t="s">
        <v>1504</v>
      </c>
      <c r="I1837" s="13" t="s">
        <v>1207</v>
      </c>
      <c r="J1837" s="13" t="s">
        <v>4335</v>
      </c>
      <c r="K1837" s="13">
        <v>600</v>
      </c>
      <c r="L1837" s="13">
        <v>1</v>
      </c>
      <c r="M1837" s="13">
        <v>29.84</v>
      </c>
      <c r="N1837" s="13">
        <f t="shared" si="1030"/>
        <v>17904</v>
      </c>
      <c r="O1837" s="13">
        <f t="shared" si="1031"/>
        <v>17904</v>
      </c>
      <c r="P1837" s="19">
        <f t="shared" si="1020"/>
        <v>0</v>
      </c>
      <c r="Q1837" s="19">
        <f t="shared" si="1022"/>
        <v>5</v>
      </c>
      <c r="R1837" s="13">
        <f t="shared" si="1021"/>
        <v>0</v>
      </c>
      <c r="S1837" s="19">
        <f t="shared" si="1032"/>
        <v>-17909</v>
      </c>
      <c r="T1837" s="13">
        <f t="shared" si="1033"/>
        <v>-29.848333333333333</v>
      </c>
      <c r="U1837" s="13">
        <f>IF(ISNA(VLOOKUP(LOWER(F1837)&amp;H1837,Prices!A:C,3,0)),0,VLOOKUP(LOWER(F1837)&amp;H1837,Prices!A:C,3,0))</f>
        <v>38.950000000000003</v>
      </c>
      <c r="V1837" s="13">
        <f>IF(ISNA(VLOOKUP(LOWER(F1837)&amp;H1837,Prices!A:C,2,0)),0,VLOOKUP(LOWER(F1837)&amp;H1837,Prices!A:C,2,0))</f>
        <v>39.9</v>
      </c>
      <c r="W1837" s="13">
        <f t="shared" si="1036"/>
        <v>6030.9999999999991</v>
      </c>
      <c r="X1837" s="13">
        <f t="shared" si="1034"/>
        <v>569.9999999999975</v>
      </c>
      <c r="Y1837" s="43">
        <f t="shared" si="1035"/>
        <v>0.33685210008936545</v>
      </c>
      <c r="Z1837" s="49"/>
      <c r="AA1837" s="24"/>
    </row>
    <row r="1838" spans="1:27" s="13" customFormat="1" x14ac:dyDescent="0.15">
      <c r="A1838" s="12">
        <v>42921</v>
      </c>
      <c r="B1838" s="60" t="s">
        <v>3935</v>
      </c>
      <c r="C1838" s="13" t="s">
        <v>1128</v>
      </c>
      <c r="D1838" s="13" t="s">
        <v>1129</v>
      </c>
      <c r="E1838" s="13" t="s">
        <v>1130</v>
      </c>
      <c r="F1838" s="13" t="str">
        <f t="shared" si="1019"/>
        <v>SH</v>
      </c>
      <c r="G1838" s="13" t="str">
        <f>VLOOKUP(LOWER(F1838)&amp;H1838,'Current pricing'!A:B,2,0)</f>
        <v>广汽集团</v>
      </c>
      <c r="H1838" s="13" t="s">
        <v>3600</v>
      </c>
      <c r="I1838" s="13" t="s">
        <v>1206</v>
      </c>
      <c r="J1838" s="13" t="s">
        <v>4335</v>
      </c>
      <c r="K1838" s="13">
        <v>-1900</v>
      </c>
      <c r="L1838" s="13">
        <v>1</v>
      </c>
      <c r="M1838" s="13">
        <v>26.25</v>
      </c>
      <c r="N1838" s="13">
        <f t="shared" ref="N1838:N1868" si="1037">K1838*M1838</f>
        <v>-49875</v>
      </c>
      <c r="O1838" s="13">
        <f t="shared" ref="O1838:O1868" si="1038">ABS(N1838)</f>
        <v>49875</v>
      </c>
      <c r="P1838" s="19">
        <f t="shared" si="1020"/>
        <v>0.99750000000000005</v>
      </c>
      <c r="Q1838" s="19">
        <f t="shared" si="1022"/>
        <v>9.9749999999999996</v>
      </c>
      <c r="R1838" s="13">
        <f t="shared" si="1021"/>
        <v>49.88</v>
      </c>
      <c r="S1838" s="19">
        <f t="shared" ref="S1838:S1868" si="1039">-(N1838+P1838+Q1838+R1838)</f>
        <v>49814.147500000006</v>
      </c>
      <c r="T1838" s="13">
        <f t="shared" ref="T1838:T1868" si="1040">S1838/K1838</f>
        <v>-26.217972368421055</v>
      </c>
      <c r="U1838" s="13">
        <f>IF(ISNA(VLOOKUP(LOWER(F1838)&amp;H1838,Prices!A:C,3,0)),0,VLOOKUP(LOWER(F1838)&amp;H1838,Prices!A:C,3,0))</f>
        <v>27.22</v>
      </c>
      <c r="V1838" s="13">
        <f>IF(ISNA(VLOOKUP(LOWER(F1838)&amp;H1838,Prices!A:C,2,0)),0,VLOOKUP(LOWER(F1838)&amp;H1838,Prices!A:C,2,0))</f>
        <v>27.64</v>
      </c>
      <c r="W1838" s="13">
        <f t="shared" ref="W1838:W1868" si="1041">IF(I1838="B",(V1838+T1838)*K1838,(V1838+T1838)*K1838)</f>
        <v>-2701.8524999999963</v>
      </c>
      <c r="X1838" s="13">
        <f t="shared" ref="X1838:X1868" si="1042">K1838*(V1838-U1838)</f>
        <v>-798.00000000000318</v>
      </c>
      <c r="Y1838" s="43">
        <f t="shared" ref="Y1838:Y1868" si="1043">W1838/O1838</f>
        <v>-5.4172481203007446E-2</v>
      </c>
      <c r="Z1838" s="49"/>
      <c r="AA1838" s="24"/>
    </row>
    <row r="1839" spans="1:27" s="8" customFormat="1" x14ac:dyDescent="0.15">
      <c r="A1839" s="6">
        <v>42921</v>
      </c>
      <c r="B1839" s="67" t="s">
        <v>3695</v>
      </c>
      <c r="C1839" s="8" t="s">
        <v>1128</v>
      </c>
      <c r="D1839" s="13" t="s">
        <v>1129</v>
      </c>
      <c r="E1839" s="13" t="s">
        <v>1130</v>
      </c>
      <c r="F1839" s="8" t="str">
        <f t="shared" si="1019"/>
        <v>SZ</v>
      </c>
      <c r="G1839" s="8" t="str">
        <f>VLOOKUP(LOWER(F1839)&amp;H1839,'Current pricing'!A:B,2,0)</f>
        <v>小天鹅Ａ</v>
      </c>
      <c r="H1839" s="8" t="s">
        <v>1320</v>
      </c>
      <c r="I1839" s="8" t="s">
        <v>1206</v>
      </c>
      <c r="J1839" s="8" t="s">
        <v>3986</v>
      </c>
      <c r="K1839" s="8">
        <v>-985</v>
      </c>
      <c r="L1839" s="8">
        <v>1</v>
      </c>
      <c r="M1839" s="8">
        <v>45.57</v>
      </c>
      <c r="N1839" s="8">
        <f t="shared" si="1037"/>
        <v>-44886.45</v>
      </c>
      <c r="O1839" s="8">
        <f t="shared" si="1038"/>
        <v>44886.45</v>
      </c>
      <c r="P1839" s="56">
        <f t="shared" si="1020"/>
        <v>0</v>
      </c>
      <c r="Q1839" s="56">
        <f t="shared" si="1022"/>
        <v>8.97729</v>
      </c>
      <c r="R1839" s="8">
        <f t="shared" si="1021"/>
        <v>44.89</v>
      </c>
      <c r="S1839" s="56">
        <f t="shared" si="1039"/>
        <v>44832.582709999995</v>
      </c>
      <c r="T1839" s="8">
        <f t="shared" si="1040"/>
        <v>-45.515312395939084</v>
      </c>
      <c r="U1839" s="8">
        <f>IF(ISNA(VLOOKUP(LOWER(F1839)&amp;H1839,Prices!A:C,3,0)),0,VLOOKUP(LOWER(F1839)&amp;H1839,Prices!A:C,3,0))</f>
        <v>56.52</v>
      </c>
      <c r="V1839" s="8">
        <f>IF(ISNA(VLOOKUP(LOWER(F1839)&amp;H1839,Prices!A:C,2,0)),0,VLOOKUP(LOWER(F1839)&amp;H1839,Prices!A:C,2,0))</f>
        <v>59.75</v>
      </c>
      <c r="W1839" s="8">
        <f t="shared" si="1041"/>
        <v>-14021.167290000003</v>
      </c>
      <c r="X1839" s="8">
        <f t="shared" si="1042"/>
        <v>-3181.549999999997</v>
      </c>
      <c r="Y1839" s="57">
        <f t="shared" si="1043"/>
        <v>-0.31236970823043486</v>
      </c>
      <c r="Z1839" s="58"/>
      <c r="AA1839" s="59"/>
    </row>
    <row r="1840" spans="1:27" s="13" customFormat="1" x14ac:dyDescent="0.15">
      <c r="A1840" s="12">
        <v>42921</v>
      </c>
      <c r="B1840" s="60" t="s">
        <v>3696</v>
      </c>
      <c r="C1840" s="13" t="s">
        <v>1128</v>
      </c>
      <c r="D1840" s="13" t="s">
        <v>1129</v>
      </c>
      <c r="E1840" s="13" t="s">
        <v>1130</v>
      </c>
      <c r="F1840" s="13" t="str">
        <f t="shared" si="1019"/>
        <v>SH</v>
      </c>
      <c r="G1840" s="13" t="str">
        <f>VLOOKUP(LOWER(F1840)&amp;H1840,'Current pricing'!A:B,2,0)</f>
        <v>贵州茅台</v>
      </c>
      <c r="H1840" s="13" t="s">
        <v>1263</v>
      </c>
      <c r="I1840" s="13" t="s">
        <v>1206</v>
      </c>
      <c r="J1840" s="13" t="s">
        <v>4335</v>
      </c>
      <c r="K1840" s="13">
        <v>-100</v>
      </c>
      <c r="L1840" s="13">
        <v>1</v>
      </c>
      <c r="M1840" s="13">
        <v>460.16</v>
      </c>
      <c r="N1840" s="13">
        <f t="shared" si="1037"/>
        <v>-46016</v>
      </c>
      <c r="O1840" s="13">
        <f t="shared" si="1038"/>
        <v>46016</v>
      </c>
      <c r="P1840" s="19">
        <f t="shared" si="1020"/>
        <v>0.92032000000000003</v>
      </c>
      <c r="Q1840" s="19">
        <f t="shared" si="1022"/>
        <v>9.2032000000000007</v>
      </c>
      <c r="R1840" s="13">
        <f t="shared" si="1021"/>
        <v>46.02</v>
      </c>
      <c r="S1840" s="19">
        <f t="shared" si="1039"/>
        <v>45959.856480000002</v>
      </c>
      <c r="T1840" s="13">
        <f t="shared" si="1040"/>
        <v>-459.59856480000002</v>
      </c>
      <c r="U1840" s="13">
        <f>IF(ISNA(VLOOKUP(LOWER(F1840)&amp;H1840,Prices!A:C,3,0)),0,VLOOKUP(LOWER(F1840)&amp;H1840,Prices!A:C,3,0))</f>
        <v>639.16999999999996</v>
      </c>
      <c r="V1840" s="13">
        <f>IF(ISNA(VLOOKUP(LOWER(F1840)&amp;H1840,Prices!A:C,2,0)),0,VLOOKUP(LOWER(F1840)&amp;H1840,Prices!A:C,2,0))</f>
        <v>653.05999999999995</v>
      </c>
      <c r="W1840" s="13">
        <f t="shared" si="1041"/>
        <v>-19346.143519999994</v>
      </c>
      <c r="X1840" s="13">
        <f t="shared" si="1042"/>
        <v>-1388.9999999999986</v>
      </c>
      <c r="Y1840" s="43">
        <f t="shared" si="1043"/>
        <v>-0.42042210361613341</v>
      </c>
      <c r="Z1840" s="49"/>
      <c r="AA1840" s="24"/>
    </row>
    <row r="1841" spans="1:27" s="8" customFormat="1" x14ac:dyDescent="0.15">
      <c r="A1841" s="6">
        <v>42921</v>
      </c>
      <c r="B1841" s="67" t="s">
        <v>3936</v>
      </c>
      <c r="C1841" s="8" t="s">
        <v>1128</v>
      </c>
      <c r="D1841" s="13" t="s">
        <v>1129</v>
      </c>
      <c r="E1841" s="13" t="s">
        <v>1130</v>
      </c>
      <c r="F1841" s="8" t="str">
        <f t="shared" si="1019"/>
        <v>SH</v>
      </c>
      <c r="G1841" s="8" t="str">
        <f>VLOOKUP(LOWER(F1841)&amp;H1841,'Current pricing'!A:B,2,0)</f>
        <v>福耀玻璃</v>
      </c>
      <c r="H1841" s="8" t="s">
        <v>2063</v>
      </c>
      <c r="I1841" s="8" t="s">
        <v>1206</v>
      </c>
      <c r="J1841" s="8" t="s">
        <v>3986</v>
      </c>
      <c r="K1841" s="8">
        <v>-2000</v>
      </c>
      <c r="L1841" s="8">
        <v>1</v>
      </c>
      <c r="M1841" s="8">
        <v>25.34</v>
      </c>
      <c r="N1841" s="8">
        <f t="shared" si="1037"/>
        <v>-50680</v>
      </c>
      <c r="O1841" s="8">
        <f t="shared" si="1038"/>
        <v>50680</v>
      </c>
      <c r="P1841" s="56">
        <f t="shared" si="1020"/>
        <v>1.0136000000000001</v>
      </c>
      <c r="Q1841" s="56">
        <f t="shared" si="1022"/>
        <v>10.136000000000001</v>
      </c>
      <c r="R1841" s="8">
        <f t="shared" si="1021"/>
        <v>50.68</v>
      </c>
      <c r="S1841" s="56">
        <f t="shared" si="1039"/>
        <v>50618.170400000003</v>
      </c>
      <c r="T1841" s="8">
        <f t="shared" si="1040"/>
        <v>-25.309085200000002</v>
      </c>
      <c r="U1841" s="8">
        <f>IF(ISNA(VLOOKUP(LOWER(F1841)&amp;H1841,Prices!A:C,3,0)),0,VLOOKUP(LOWER(F1841)&amp;H1841,Prices!A:C,3,0))</f>
        <v>27.09</v>
      </c>
      <c r="V1841" s="8">
        <f>IF(ISNA(VLOOKUP(LOWER(F1841)&amp;H1841,Prices!A:C,2,0)),0,VLOOKUP(LOWER(F1841)&amp;H1841,Prices!A:C,2,0))</f>
        <v>27.8</v>
      </c>
      <c r="W1841" s="8">
        <f t="shared" si="1041"/>
        <v>-4981.8295999999973</v>
      </c>
      <c r="X1841" s="8">
        <f t="shared" si="1042"/>
        <v>-1420.0000000000018</v>
      </c>
      <c r="Y1841" s="57">
        <f t="shared" si="1043"/>
        <v>-9.8299715864246198E-2</v>
      </c>
      <c r="Z1841" s="58"/>
      <c r="AA1841" s="59"/>
    </row>
    <row r="1842" spans="1:27" s="13" customFormat="1" x14ac:dyDescent="0.15">
      <c r="A1842" s="12">
        <v>42921</v>
      </c>
      <c r="B1842" s="60" t="s">
        <v>2694</v>
      </c>
      <c r="C1842" s="13" t="s">
        <v>1128</v>
      </c>
      <c r="D1842" s="13" t="s">
        <v>1129</v>
      </c>
      <c r="E1842" s="13" t="s">
        <v>1130</v>
      </c>
      <c r="F1842" s="13" t="str">
        <f t="shared" si="1019"/>
        <v>SH</v>
      </c>
      <c r="G1842" s="13" t="str">
        <f>VLOOKUP(LOWER(F1842)&amp;H1842,'Current pricing'!A:B,2,0)</f>
        <v>招商银行</v>
      </c>
      <c r="H1842" s="13" t="s">
        <v>1314</v>
      </c>
      <c r="I1842" s="13" t="s">
        <v>1206</v>
      </c>
      <c r="J1842" s="13" t="s">
        <v>4335</v>
      </c>
      <c r="K1842" s="13">
        <v>-3000</v>
      </c>
      <c r="L1842" s="13">
        <v>1</v>
      </c>
      <c r="M1842" s="13">
        <v>23.890999999999998</v>
      </c>
      <c r="N1842" s="13">
        <f t="shared" si="1037"/>
        <v>-71673</v>
      </c>
      <c r="O1842" s="13">
        <f t="shared" si="1038"/>
        <v>71673</v>
      </c>
      <c r="P1842" s="19">
        <f t="shared" si="1020"/>
        <v>1.4334600000000002</v>
      </c>
      <c r="Q1842" s="19">
        <f t="shared" si="1022"/>
        <v>14.3346</v>
      </c>
      <c r="R1842" s="13">
        <f t="shared" si="1021"/>
        <v>71.67</v>
      </c>
      <c r="S1842" s="19">
        <f t="shared" si="1039"/>
        <v>71585.56194</v>
      </c>
      <c r="T1842" s="13">
        <f t="shared" si="1040"/>
        <v>-23.861853979999999</v>
      </c>
      <c r="U1842" s="13">
        <f>IF(ISNA(VLOOKUP(LOWER(F1842)&amp;H1842,Prices!A:C,3,0)),0,VLOOKUP(LOWER(F1842)&amp;H1842,Prices!A:C,3,0))</f>
        <v>27.06</v>
      </c>
      <c r="V1842" s="13">
        <f>IF(ISNA(VLOOKUP(LOWER(F1842)&amp;H1842,Prices!A:C,2,0)),0,VLOOKUP(LOWER(F1842)&amp;H1842,Prices!A:C,2,0))</f>
        <v>26.61</v>
      </c>
      <c r="W1842" s="13">
        <f t="shared" si="1041"/>
        <v>-8244.4380600000004</v>
      </c>
      <c r="X1842" s="13">
        <f t="shared" si="1042"/>
        <v>1349.999999999998</v>
      </c>
      <c r="Y1842" s="43">
        <f t="shared" si="1043"/>
        <v>-0.11502850529488093</v>
      </c>
      <c r="Z1842" s="49"/>
      <c r="AA1842" s="24"/>
    </row>
    <row r="1843" spans="1:27" s="13" customFormat="1" x14ac:dyDescent="0.15">
      <c r="A1843" s="12">
        <v>42921</v>
      </c>
      <c r="B1843" s="60" t="s">
        <v>3937</v>
      </c>
      <c r="C1843" s="13" t="s">
        <v>1128</v>
      </c>
      <c r="D1843" s="13" t="s">
        <v>1129</v>
      </c>
      <c r="E1843" s="13" t="s">
        <v>1130</v>
      </c>
      <c r="F1843" s="13" t="str">
        <f t="shared" si="1019"/>
        <v>SZ</v>
      </c>
      <c r="G1843" s="13" t="str">
        <f>VLOOKUP(LOWER(F1843)&amp;H1843,'Current pricing'!A:B,2,0)</f>
        <v>海康威视</v>
      </c>
      <c r="H1843" s="13" t="s">
        <v>1504</v>
      </c>
      <c r="I1843" s="13" t="s">
        <v>1206</v>
      </c>
      <c r="J1843" s="13" t="s">
        <v>4335</v>
      </c>
      <c r="K1843" s="13">
        <v>-3000</v>
      </c>
      <c r="L1843" s="13">
        <v>1</v>
      </c>
      <c r="M1843" s="13">
        <v>30.75</v>
      </c>
      <c r="N1843" s="13">
        <f t="shared" si="1037"/>
        <v>-92250</v>
      </c>
      <c r="O1843" s="13">
        <f t="shared" si="1038"/>
        <v>92250</v>
      </c>
      <c r="P1843" s="19">
        <f t="shared" si="1020"/>
        <v>0</v>
      </c>
      <c r="Q1843" s="19">
        <f t="shared" si="1022"/>
        <v>18.45</v>
      </c>
      <c r="R1843" s="13">
        <f t="shared" si="1021"/>
        <v>92.25</v>
      </c>
      <c r="S1843" s="19">
        <f t="shared" si="1039"/>
        <v>92139.3</v>
      </c>
      <c r="T1843" s="13">
        <f t="shared" si="1040"/>
        <v>-30.713100000000001</v>
      </c>
      <c r="U1843" s="13">
        <f>IF(ISNA(VLOOKUP(LOWER(F1843)&amp;H1843,Prices!A:C,3,0)),0,VLOOKUP(LOWER(F1843)&amp;H1843,Prices!A:C,3,0))</f>
        <v>38.950000000000003</v>
      </c>
      <c r="V1843" s="13">
        <f>IF(ISNA(VLOOKUP(LOWER(F1843)&amp;H1843,Prices!A:C,2,0)),0,VLOOKUP(LOWER(F1843)&amp;H1843,Prices!A:C,2,0))</f>
        <v>39.9</v>
      </c>
      <c r="W1843" s="13">
        <f t="shared" si="1041"/>
        <v>-27560.699999999993</v>
      </c>
      <c r="X1843" s="13">
        <f t="shared" si="1042"/>
        <v>-2849.9999999999873</v>
      </c>
      <c r="Y1843" s="43">
        <f t="shared" si="1043"/>
        <v>-0.29876097560975601</v>
      </c>
      <c r="Z1843" s="49"/>
      <c r="AA1843" s="24"/>
    </row>
    <row r="1844" spans="1:27" x14ac:dyDescent="0.15">
      <c r="A1844" s="1">
        <v>42921</v>
      </c>
      <c r="B1844" s="65" t="s">
        <v>3938</v>
      </c>
      <c r="C1844" s="30" t="s">
        <v>1128</v>
      </c>
      <c r="D1844" t="s">
        <v>1129</v>
      </c>
      <c r="E1844" t="s">
        <v>1130</v>
      </c>
      <c r="F1844" s="30" t="str">
        <f t="shared" si="1019"/>
        <v>SH</v>
      </c>
      <c r="G1844" s="30" t="str">
        <f>VLOOKUP(LOWER(F1844)&amp;H1844,'Current pricing'!A:B,2,0)</f>
        <v>长江电力</v>
      </c>
      <c r="H1844" t="s">
        <v>3939</v>
      </c>
      <c r="I1844" t="s">
        <v>1207</v>
      </c>
      <c r="J1844" s="29" t="s">
        <v>1798</v>
      </c>
      <c r="K1844">
        <v>1300</v>
      </c>
      <c r="L1844">
        <v>1</v>
      </c>
      <c r="M1844">
        <v>15.18</v>
      </c>
      <c r="N1844" s="30">
        <f t="shared" si="1037"/>
        <v>19734</v>
      </c>
      <c r="O1844" s="30">
        <f t="shared" si="1038"/>
        <v>19734</v>
      </c>
      <c r="P1844" s="18">
        <f t="shared" si="1020"/>
        <v>0.39468000000000003</v>
      </c>
      <c r="Q1844" s="18">
        <f t="shared" si="1022"/>
        <v>5</v>
      </c>
      <c r="R1844" s="30">
        <f t="shared" si="1021"/>
        <v>0</v>
      </c>
      <c r="S1844" s="18">
        <f t="shared" si="1039"/>
        <v>-19739.394680000001</v>
      </c>
      <c r="T1844" s="30">
        <f t="shared" si="1040"/>
        <v>-15.184149753846155</v>
      </c>
      <c r="U1844" s="30">
        <f>IF(ISNA(VLOOKUP(LOWER(F1844)&amp;H1844,Prices!A:C,3,0)),0,VLOOKUP(LOWER(F1844)&amp;H1844,Prices!A:C,3,0))</f>
        <v>16.04</v>
      </c>
      <c r="V1844" s="30">
        <f>IF(ISNA(VLOOKUP(LOWER(F1844)&amp;H1844,Prices!A:C,2,0)),0,VLOOKUP(LOWER(F1844)&amp;H1844,Prices!A:C,2,0))</f>
        <v>16.3</v>
      </c>
      <c r="W1844" s="30">
        <f t="shared" si="1041"/>
        <v>1450.6053199999994</v>
      </c>
      <c r="X1844" s="30">
        <f t="shared" si="1042"/>
        <v>338.00000000000205</v>
      </c>
      <c r="Y1844" s="40">
        <f t="shared" si="1043"/>
        <v>7.3507921354008285E-2</v>
      </c>
    </row>
    <row r="1845" spans="1:27" x14ac:dyDescent="0.15">
      <c r="A1845" s="1">
        <v>42921</v>
      </c>
      <c r="B1845" s="65" t="s">
        <v>3940</v>
      </c>
      <c r="C1845" s="30" t="s">
        <v>1128</v>
      </c>
      <c r="D1845" t="s">
        <v>1129</v>
      </c>
      <c r="E1845" t="s">
        <v>1130</v>
      </c>
      <c r="F1845" s="30" t="str">
        <f t="shared" si="1019"/>
        <v>SH</v>
      </c>
      <c r="G1845" s="30" t="str">
        <f>VLOOKUP(LOWER(F1845)&amp;H1845,'Current pricing'!A:B,2,0)</f>
        <v>长江电力</v>
      </c>
      <c r="H1845" t="s">
        <v>3939</v>
      </c>
      <c r="I1845" t="s">
        <v>1207</v>
      </c>
      <c r="J1845" s="29" t="s">
        <v>1798</v>
      </c>
      <c r="K1845">
        <v>1300</v>
      </c>
      <c r="L1845">
        <v>1</v>
      </c>
      <c r="M1845">
        <v>15.28</v>
      </c>
      <c r="N1845" s="30">
        <f t="shared" si="1037"/>
        <v>19864</v>
      </c>
      <c r="O1845" s="30">
        <f t="shared" si="1038"/>
        <v>19864</v>
      </c>
      <c r="P1845" s="18">
        <f t="shared" si="1020"/>
        <v>0.39728000000000002</v>
      </c>
      <c r="Q1845" s="18">
        <f t="shared" si="1022"/>
        <v>5</v>
      </c>
      <c r="R1845" s="30">
        <f t="shared" si="1021"/>
        <v>0</v>
      </c>
      <c r="S1845" s="18">
        <f t="shared" si="1039"/>
        <v>-19869.397280000001</v>
      </c>
      <c r="T1845" s="30">
        <f t="shared" si="1040"/>
        <v>-15.284151753846155</v>
      </c>
      <c r="U1845" s="30">
        <f>IF(ISNA(VLOOKUP(LOWER(F1845)&amp;H1845,Prices!A:C,3,0)),0,VLOOKUP(LOWER(F1845)&amp;H1845,Prices!A:C,3,0))</f>
        <v>16.04</v>
      </c>
      <c r="V1845" s="30">
        <f>IF(ISNA(VLOOKUP(LOWER(F1845)&amp;H1845,Prices!A:C,2,0)),0,VLOOKUP(LOWER(F1845)&amp;H1845,Prices!A:C,2,0))</f>
        <v>16.3</v>
      </c>
      <c r="W1845" s="30">
        <f t="shared" si="1041"/>
        <v>1320.6027199999996</v>
      </c>
      <c r="X1845" s="30">
        <f t="shared" si="1042"/>
        <v>338.00000000000205</v>
      </c>
      <c r="Y1845" s="40">
        <f t="shared" si="1043"/>
        <v>6.6482215062424466E-2</v>
      </c>
    </row>
    <row r="1846" spans="1:27" s="8" customFormat="1" x14ac:dyDescent="0.15">
      <c r="A1846" s="6">
        <v>42921</v>
      </c>
      <c r="B1846" s="67" t="s">
        <v>3941</v>
      </c>
      <c r="C1846" s="8" t="s">
        <v>1128</v>
      </c>
      <c r="D1846" s="13" t="s">
        <v>1129</v>
      </c>
      <c r="E1846" s="13" t="s">
        <v>1130</v>
      </c>
      <c r="F1846" s="8" t="str">
        <f t="shared" si="1019"/>
        <v>SH</v>
      </c>
      <c r="G1846" s="8" t="str">
        <f>VLOOKUP(LOWER(F1846)&amp;H1846,'Current pricing'!A:B,2,0)</f>
        <v>福耀玻璃</v>
      </c>
      <c r="H1846" s="8" t="s">
        <v>2063</v>
      </c>
      <c r="I1846" s="8" t="s">
        <v>1207</v>
      </c>
      <c r="J1846" s="8" t="s">
        <v>3986</v>
      </c>
      <c r="K1846" s="8">
        <v>800</v>
      </c>
      <c r="L1846" s="8">
        <v>1</v>
      </c>
      <c r="M1846" s="8">
        <v>24.68</v>
      </c>
      <c r="N1846" s="8">
        <f t="shared" si="1037"/>
        <v>19744</v>
      </c>
      <c r="O1846" s="8">
        <f t="shared" si="1038"/>
        <v>19744</v>
      </c>
      <c r="P1846" s="56">
        <f t="shared" si="1020"/>
        <v>0.39488000000000001</v>
      </c>
      <c r="Q1846" s="56">
        <f t="shared" si="1022"/>
        <v>5</v>
      </c>
      <c r="R1846" s="8">
        <f t="shared" si="1021"/>
        <v>0</v>
      </c>
      <c r="S1846" s="56">
        <f t="shared" si="1039"/>
        <v>-19749.39488</v>
      </c>
      <c r="T1846" s="8">
        <f t="shared" si="1040"/>
        <v>-24.6867436</v>
      </c>
      <c r="U1846" s="8">
        <f>IF(ISNA(VLOOKUP(LOWER(F1846)&amp;H1846,Prices!A:C,3,0)),0,VLOOKUP(LOWER(F1846)&amp;H1846,Prices!A:C,3,0))</f>
        <v>27.09</v>
      </c>
      <c r="V1846" s="8">
        <f>IF(ISNA(VLOOKUP(LOWER(F1846)&amp;H1846,Prices!A:C,2,0)),0,VLOOKUP(LOWER(F1846)&amp;H1846,Prices!A:C,2,0))</f>
        <v>27.8</v>
      </c>
      <c r="W1846" s="8">
        <f t="shared" si="1041"/>
        <v>2490.6051200000006</v>
      </c>
      <c r="X1846" s="8">
        <f t="shared" si="1042"/>
        <v>568.00000000000068</v>
      </c>
      <c r="Y1846" s="57">
        <f t="shared" si="1043"/>
        <v>0.12614491085899518</v>
      </c>
      <c r="Z1846" s="58"/>
      <c r="AA1846" s="59"/>
    </row>
    <row r="1847" spans="1:27" s="13" customFormat="1" x14ac:dyDescent="0.15">
      <c r="A1847" s="12">
        <v>42921</v>
      </c>
      <c r="B1847" s="60" t="s">
        <v>2494</v>
      </c>
      <c r="C1847" s="13" t="s">
        <v>1128</v>
      </c>
      <c r="D1847" s="13" t="s">
        <v>1129</v>
      </c>
      <c r="E1847" s="13" t="s">
        <v>1130</v>
      </c>
      <c r="F1847" s="13" t="str">
        <f t="shared" si="1019"/>
        <v>SH</v>
      </c>
      <c r="G1847" s="13" t="str">
        <f>VLOOKUP(LOWER(F1847)&amp;H1847,'Current pricing'!A:B,2,0)</f>
        <v>贵州茅台</v>
      </c>
      <c r="H1847" s="13" t="s">
        <v>1263</v>
      </c>
      <c r="I1847" s="13" t="s">
        <v>1207</v>
      </c>
      <c r="J1847" s="13" t="s">
        <v>4335</v>
      </c>
      <c r="K1847" s="13">
        <v>100</v>
      </c>
      <c r="L1847" s="13">
        <v>1</v>
      </c>
      <c r="M1847" s="13">
        <v>456.2</v>
      </c>
      <c r="N1847" s="13">
        <f t="shared" si="1037"/>
        <v>45620</v>
      </c>
      <c r="O1847" s="13">
        <f t="shared" si="1038"/>
        <v>45620</v>
      </c>
      <c r="P1847" s="19">
        <f t="shared" si="1020"/>
        <v>0.9124000000000001</v>
      </c>
      <c r="Q1847" s="19">
        <f t="shared" si="1022"/>
        <v>9.1240000000000006</v>
      </c>
      <c r="R1847" s="13">
        <f t="shared" si="1021"/>
        <v>0</v>
      </c>
      <c r="S1847" s="19">
        <f t="shared" si="1039"/>
        <v>-45630.036400000005</v>
      </c>
      <c r="T1847" s="13">
        <f t="shared" si="1040"/>
        <v>-456.30036400000006</v>
      </c>
      <c r="U1847" s="13">
        <f>IF(ISNA(VLOOKUP(LOWER(F1847)&amp;H1847,Prices!A:C,3,0)),0,VLOOKUP(LOWER(F1847)&amp;H1847,Prices!A:C,3,0))</f>
        <v>639.16999999999996</v>
      </c>
      <c r="V1847" s="13">
        <f>IF(ISNA(VLOOKUP(LOWER(F1847)&amp;H1847,Prices!A:C,2,0)),0,VLOOKUP(LOWER(F1847)&amp;H1847,Prices!A:C,2,0))</f>
        <v>653.05999999999995</v>
      </c>
      <c r="W1847" s="13">
        <f t="shared" si="1041"/>
        <v>19675.963599999988</v>
      </c>
      <c r="X1847" s="13">
        <f t="shared" si="1042"/>
        <v>1388.9999999999986</v>
      </c>
      <c r="Y1847" s="43">
        <f t="shared" si="1043"/>
        <v>0.43130126260412072</v>
      </c>
      <c r="Z1847" s="49"/>
      <c r="AA1847" s="24"/>
    </row>
    <row r="1848" spans="1:27" s="8" customFormat="1" x14ac:dyDescent="0.15">
      <c r="A1848" s="6">
        <v>42921</v>
      </c>
      <c r="B1848" s="67" t="s">
        <v>3942</v>
      </c>
      <c r="C1848" s="8" t="s">
        <v>1128</v>
      </c>
      <c r="D1848" s="13" t="s">
        <v>1129</v>
      </c>
      <c r="E1848" s="13" t="s">
        <v>1130</v>
      </c>
      <c r="F1848" s="8" t="str">
        <f t="shared" si="1019"/>
        <v>SH</v>
      </c>
      <c r="G1848" s="8" t="str">
        <f>VLOOKUP(LOWER(F1848)&amp;H1848,'Current pricing'!A:B,2,0)</f>
        <v>福耀玻璃</v>
      </c>
      <c r="H1848" s="8" t="s">
        <v>2063</v>
      </c>
      <c r="I1848" s="8" t="s">
        <v>1207</v>
      </c>
      <c r="J1848" s="8" t="s">
        <v>3986</v>
      </c>
      <c r="K1848" s="8">
        <v>800</v>
      </c>
      <c r="L1848" s="8">
        <v>1</v>
      </c>
      <c r="M1848" s="8">
        <v>24.87</v>
      </c>
      <c r="N1848" s="8">
        <f t="shared" si="1037"/>
        <v>19896</v>
      </c>
      <c r="O1848" s="8">
        <f t="shared" si="1038"/>
        <v>19896</v>
      </c>
      <c r="P1848" s="56">
        <f t="shared" si="1020"/>
        <v>0.39792000000000005</v>
      </c>
      <c r="Q1848" s="56">
        <f t="shared" si="1022"/>
        <v>5</v>
      </c>
      <c r="R1848" s="8">
        <f t="shared" si="1021"/>
        <v>0</v>
      </c>
      <c r="S1848" s="56">
        <f t="shared" si="1039"/>
        <v>-19901.397919999999</v>
      </c>
      <c r="T1848" s="8">
        <f t="shared" si="1040"/>
        <v>-24.876747399999999</v>
      </c>
      <c r="U1848" s="8">
        <f>IF(ISNA(VLOOKUP(LOWER(F1848)&amp;H1848,Prices!A:C,3,0)),0,VLOOKUP(LOWER(F1848)&amp;H1848,Prices!A:C,3,0))</f>
        <v>27.09</v>
      </c>
      <c r="V1848" s="8">
        <f>IF(ISNA(VLOOKUP(LOWER(F1848)&amp;H1848,Prices!A:C,2,0)),0,VLOOKUP(LOWER(F1848)&amp;H1848,Prices!A:C,2,0))</f>
        <v>27.8</v>
      </c>
      <c r="W1848" s="8">
        <f t="shared" si="1041"/>
        <v>2338.602080000001</v>
      </c>
      <c r="X1848" s="8">
        <f t="shared" si="1042"/>
        <v>568.00000000000068</v>
      </c>
      <c r="Y1848" s="57">
        <f t="shared" si="1043"/>
        <v>0.11754131885806197</v>
      </c>
      <c r="Z1848" s="58"/>
      <c r="AA1848" s="59"/>
    </row>
    <row r="1849" spans="1:27" s="8" customFormat="1" x14ac:dyDescent="0.15">
      <c r="A1849" s="6">
        <v>42921</v>
      </c>
      <c r="B1849" s="67" t="s">
        <v>3943</v>
      </c>
      <c r="C1849" s="8" t="s">
        <v>1128</v>
      </c>
      <c r="D1849" s="13" t="s">
        <v>1129</v>
      </c>
      <c r="E1849" s="13" t="s">
        <v>1130</v>
      </c>
      <c r="F1849" s="8" t="str">
        <f t="shared" si="1019"/>
        <v>SH</v>
      </c>
      <c r="G1849" s="8" t="str">
        <f>VLOOKUP(LOWER(F1849)&amp;H1849,'Current pricing'!A:B,2,0)</f>
        <v>福耀玻璃</v>
      </c>
      <c r="H1849" s="8" t="s">
        <v>2063</v>
      </c>
      <c r="I1849" s="8" t="s">
        <v>1207</v>
      </c>
      <c r="J1849" s="8" t="s">
        <v>3986</v>
      </c>
      <c r="K1849" s="8">
        <v>800</v>
      </c>
      <c r="L1849" s="8">
        <v>1</v>
      </c>
      <c r="M1849" s="8">
        <v>24.88</v>
      </c>
      <c r="N1849" s="8">
        <f t="shared" si="1037"/>
        <v>19904</v>
      </c>
      <c r="O1849" s="8">
        <f t="shared" si="1038"/>
        <v>19904</v>
      </c>
      <c r="P1849" s="56">
        <f t="shared" si="1020"/>
        <v>0.39808000000000004</v>
      </c>
      <c r="Q1849" s="56">
        <f t="shared" si="1022"/>
        <v>5</v>
      </c>
      <c r="R1849" s="8">
        <f t="shared" si="1021"/>
        <v>0</v>
      </c>
      <c r="S1849" s="56">
        <f t="shared" si="1039"/>
        <v>-19909.398079999999</v>
      </c>
      <c r="T1849" s="8">
        <f t="shared" si="1040"/>
        <v>-24.8867476</v>
      </c>
      <c r="U1849" s="8">
        <f>IF(ISNA(VLOOKUP(LOWER(F1849)&amp;H1849,Prices!A:C,3,0)),0,VLOOKUP(LOWER(F1849)&amp;H1849,Prices!A:C,3,0))</f>
        <v>27.09</v>
      </c>
      <c r="V1849" s="8">
        <f>IF(ISNA(VLOOKUP(LOWER(F1849)&amp;H1849,Prices!A:C,2,0)),0,VLOOKUP(LOWER(F1849)&amp;H1849,Prices!A:C,2,0))</f>
        <v>27.8</v>
      </c>
      <c r="W1849" s="8">
        <f t="shared" si="1041"/>
        <v>2330.601920000001</v>
      </c>
      <c r="X1849" s="8">
        <f t="shared" si="1042"/>
        <v>568.00000000000068</v>
      </c>
      <c r="Y1849" s="57">
        <f t="shared" si="1043"/>
        <v>0.11709213826366564</v>
      </c>
      <c r="Z1849" s="58"/>
      <c r="AA1849" s="59"/>
    </row>
    <row r="1850" spans="1:27" s="13" customFormat="1" x14ac:dyDescent="0.15">
      <c r="A1850" s="12">
        <v>42921</v>
      </c>
      <c r="B1850" s="60" t="s">
        <v>3944</v>
      </c>
      <c r="C1850" s="13" t="s">
        <v>1128</v>
      </c>
      <c r="D1850" s="13" t="s">
        <v>1129</v>
      </c>
      <c r="E1850" s="13" t="s">
        <v>1130</v>
      </c>
      <c r="F1850" s="13" t="str">
        <f t="shared" si="1019"/>
        <v>SH</v>
      </c>
      <c r="G1850" s="13" t="str">
        <f>VLOOKUP(LOWER(F1850)&amp;H1850,'Current pricing'!A:B,2,0)</f>
        <v>招商银行</v>
      </c>
      <c r="H1850" s="13" t="s">
        <v>1314</v>
      </c>
      <c r="I1850" s="13" t="s">
        <v>1207</v>
      </c>
      <c r="J1850" s="13" t="s">
        <v>4335</v>
      </c>
      <c r="K1850" s="13">
        <v>800</v>
      </c>
      <c r="L1850" s="13">
        <v>1</v>
      </c>
      <c r="M1850" s="13">
        <v>22.95</v>
      </c>
      <c r="N1850" s="13">
        <f t="shared" si="1037"/>
        <v>18360</v>
      </c>
      <c r="O1850" s="13">
        <f t="shared" si="1038"/>
        <v>18360</v>
      </c>
      <c r="P1850" s="19">
        <f t="shared" si="1020"/>
        <v>0.36720000000000003</v>
      </c>
      <c r="Q1850" s="19">
        <f t="shared" si="1022"/>
        <v>5</v>
      </c>
      <c r="R1850" s="13">
        <f t="shared" si="1021"/>
        <v>0</v>
      </c>
      <c r="S1850" s="19">
        <f t="shared" si="1039"/>
        <v>-18365.367200000001</v>
      </c>
      <c r="T1850" s="13">
        <f t="shared" si="1040"/>
        <v>-22.956709</v>
      </c>
      <c r="U1850" s="13">
        <f>IF(ISNA(VLOOKUP(LOWER(F1850)&amp;H1850,Prices!A:C,3,0)),0,VLOOKUP(LOWER(F1850)&amp;H1850,Prices!A:C,3,0))</f>
        <v>27.06</v>
      </c>
      <c r="V1850" s="13">
        <f>IF(ISNA(VLOOKUP(LOWER(F1850)&amp;H1850,Prices!A:C,2,0)),0,VLOOKUP(LOWER(F1850)&amp;H1850,Prices!A:C,2,0))</f>
        <v>26.61</v>
      </c>
      <c r="W1850" s="13">
        <f t="shared" si="1041"/>
        <v>2922.6327999999994</v>
      </c>
      <c r="X1850" s="13">
        <f t="shared" si="1042"/>
        <v>-359.99999999999943</v>
      </c>
      <c r="Y1850" s="43">
        <f t="shared" si="1043"/>
        <v>0.15918479302832242</v>
      </c>
      <c r="Z1850" s="49"/>
      <c r="AA1850" s="24"/>
    </row>
    <row r="1851" spans="1:27" s="8" customFormat="1" x14ac:dyDescent="0.15">
      <c r="A1851" s="6">
        <v>42921</v>
      </c>
      <c r="B1851" s="67" t="s">
        <v>3945</v>
      </c>
      <c r="C1851" s="8" t="s">
        <v>1128</v>
      </c>
      <c r="D1851" s="13" t="s">
        <v>1129</v>
      </c>
      <c r="E1851" s="13" t="s">
        <v>1130</v>
      </c>
      <c r="F1851" s="8" t="str">
        <f t="shared" si="1019"/>
        <v>SH</v>
      </c>
      <c r="G1851" s="8" t="str">
        <f>VLOOKUP(LOWER(F1851)&amp;H1851,'Current pricing'!A:B,2,0)</f>
        <v>福耀玻璃</v>
      </c>
      <c r="H1851" s="8" t="s">
        <v>2063</v>
      </c>
      <c r="I1851" s="8" t="s">
        <v>1207</v>
      </c>
      <c r="J1851" s="8" t="s">
        <v>3986</v>
      </c>
      <c r="K1851" s="8">
        <v>1600</v>
      </c>
      <c r="L1851" s="8">
        <v>1</v>
      </c>
      <c r="M1851" s="8">
        <v>24.88</v>
      </c>
      <c r="N1851" s="8">
        <f t="shared" si="1037"/>
        <v>39808</v>
      </c>
      <c r="O1851" s="8">
        <f t="shared" si="1038"/>
        <v>39808</v>
      </c>
      <c r="P1851" s="56">
        <f t="shared" si="1020"/>
        <v>0.79616000000000009</v>
      </c>
      <c r="Q1851" s="56">
        <f t="shared" si="1022"/>
        <v>7.9616000000000007</v>
      </c>
      <c r="R1851" s="8">
        <f t="shared" si="1021"/>
        <v>0</v>
      </c>
      <c r="S1851" s="56">
        <f t="shared" si="1039"/>
        <v>-39816.75776</v>
      </c>
      <c r="T1851" s="8">
        <f t="shared" si="1040"/>
        <v>-24.885473600000001</v>
      </c>
      <c r="U1851" s="8">
        <f>IF(ISNA(VLOOKUP(LOWER(F1851)&amp;H1851,Prices!A:C,3,0)),0,VLOOKUP(LOWER(F1851)&amp;H1851,Prices!A:C,3,0))</f>
        <v>27.09</v>
      </c>
      <c r="V1851" s="8">
        <f>IF(ISNA(VLOOKUP(LOWER(F1851)&amp;H1851,Prices!A:C,2,0)),0,VLOOKUP(LOWER(F1851)&amp;H1851,Prices!A:C,2,0))</f>
        <v>27.8</v>
      </c>
      <c r="W1851" s="8">
        <f t="shared" si="1041"/>
        <v>4663.2422399999996</v>
      </c>
      <c r="X1851" s="8">
        <f t="shared" si="1042"/>
        <v>1136.0000000000014</v>
      </c>
      <c r="Y1851" s="57">
        <f t="shared" si="1043"/>
        <v>0.11714334405144694</v>
      </c>
      <c r="Z1851" s="58"/>
      <c r="AA1851" s="59"/>
    </row>
    <row r="1852" spans="1:27" s="13" customFormat="1" x14ac:dyDescent="0.15">
      <c r="A1852" s="12">
        <v>42921</v>
      </c>
      <c r="B1852" s="60" t="s">
        <v>3946</v>
      </c>
      <c r="C1852" s="13" t="s">
        <v>1128</v>
      </c>
      <c r="D1852" s="13" t="s">
        <v>1129</v>
      </c>
      <c r="E1852" s="13" t="s">
        <v>1130</v>
      </c>
      <c r="F1852" s="13" t="str">
        <f t="shared" si="1019"/>
        <v>SH</v>
      </c>
      <c r="G1852" s="13" t="str">
        <f>VLOOKUP(LOWER(F1852)&amp;H1852,'Current pricing'!A:B,2,0)</f>
        <v>招商银行</v>
      </c>
      <c r="H1852" s="13" t="s">
        <v>1314</v>
      </c>
      <c r="I1852" s="13" t="s">
        <v>1207</v>
      </c>
      <c r="J1852" s="13" t="s">
        <v>4335</v>
      </c>
      <c r="K1852" s="13">
        <v>800</v>
      </c>
      <c r="L1852" s="13">
        <v>1</v>
      </c>
      <c r="M1852" s="13">
        <v>22.92</v>
      </c>
      <c r="N1852" s="13">
        <f t="shared" si="1037"/>
        <v>18336</v>
      </c>
      <c r="O1852" s="13">
        <f t="shared" si="1038"/>
        <v>18336</v>
      </c>
      <c r="P1852" s="19">
        <f t="shared" si="1020"/>
        <v>0.36672000000000005</v>
      </c>
      <c r="Q1852" s="19">
        <f t="shared" si="1022"/>
        <v>5</v>
      </c>
      <c r="R1852" s="13">
        <f t="shared" si="1021"/>
        <v>0</v>
      </c>
      <c r="S1852" s="19">
        <f t="shared" si="1039"/>
        <v>-18341.366720000002</v>
      </c>
      <c r="T1852" s="13">
        <f t="shared" si="1040"/>
        <v>-22.926708400000003</v>
      </c>
      <c r="U1852" s="13">
        <f>IF(ISNA(VLOOKUP(LOWER(F1852)&amp;H1852,Prices!A:C,3,0)),0,VLOOKUP(LOWER(F1852)&amp;H1852,Prices!A:C,3,0))</f>
        <v>27.06</v>
      </c>
      <c r="V1852" s="13">
        <f>IF(ISNA(VLOOKUP(LOWER(F1852)&amp;H1852,Prices!A:C,2,0)),0,VLOOKUP(LOWER(F1852)&amp;H1852,Prices!A:C,2,0))</f>
        <v>26.61</v>
      </c>
      <c r="W1852" s="13">
        <f t="shared" si="1041"/>
        <v>2946.6332799999973</v>
      </c>
      <c r="X1852" s="13">
        <f t="shared" si="1042"/>
        <v>-359.99999999999943</v>
      </c>
      <c r="Y1852" s="43">
        <f t="shared" si="1043"/>
        <v>0.16070207678883056</v>
      </c>
      <c r="Z1852" s="49"/>
      <c r="AA1852" s="24"/>
    </row>
    <row r="1853" spans="1:27" s="8" customFormat="1" x14ac:dyDescent="0.15">
      <c r="A1853" s="6">
        <v>42922</v>
      </c>
      <c r="B1853" s="67" t="s">
        <v>3950</v>
      </c>
      <c r="C1853" s="8" t="s">
        <v>1128</v>
      </c>
      <c r="D1853" s="13" t="s">
        <v>1129</v>
      </c>
      <c r="E1853" s="13" t="s">
        <v>1130</v>
      </c>
      <c r="F1853" s="8" t="str">
        <f t="shared" si="1019"/>
        <v>SH</v>
      </c>
      <c r="G1853" s="8" t="str">
        <f>VLOOKUP(LOWER(F1853)&amp;H1853,'Current pricing'!A:B,2,0)</f>
        <v>福耀玻璃</v>
      </c>
      <c r="H1853" s="8" t="s">
        <v>2063</v>
      </c>
      <c r="I1853" s="8" t="s">
        <v>1206</v>
      </c>
      <c r="J1853" s="8" t="s">
        <v>3986</v>
      </c>
      <c r="K1853" s="8">
        <v>-2000</v>
      </c>
      <c r="L1853" s="8">
        <v>1</v>
      </c>
      <c r="M1853" s="8">
        <v>25.09</v>
      </c>
      <c r="N1853" s="8">
        <f t="shared" si="1037"/>
        <v>-50180</v>
      </c>
      <c r="O1853" s="8">
        <f t="shared" si="1038"/>
        <v>50180</v>
      </c>
      <c r="P1853" s="56">
        <f t="shared" si="1020"/>
        <v>1.0036</v>
      </c>
      <c r="Q1853" s="56">
        <f t="shared" si="1022"/>
        <v>10.036000000000001</v>
      </c>
      <c r="R1853" s="8">
        <f t="shared" si="1021"/>
        <v>50.18</v>
      </c>
      <c r="S1853" s="56">
        <f t="shared" si="1039"/>
        <v>50118.780400000003</v>
      </c>
      <c r="T1853" s="8">
        <f t="shared" si="1040"/>
        <v>-25.059390200000003</v>
      </c>
      <c r="U1853" s="8">
        <f>IF(ISNA(VLOOKUP(LOWER(F1853)&amp;H1853,Prices!A:C,3,0)),0,VLOOKUP(LOWER(F1853)&amp;H1853,Prices!A:C,3,0))</f>
        <v>27.09</v>
      </c>
      <c r="V1853" s="8">
        <f>IF(ISNA(VLOOKUP(LOWER(F1853)&amp;H1853,Prices!A:C,2,0)),0,VLOOKUP(LOWER(F1853)&amp;H1853,Prices!A:C,2,0))</f>
        <v>27.8</v>
      </c>
      <c r="W1853" s="8">
        <f t="shared" si="1041"/>
        <v>-5481.2195999999958</v>
      </c>
      <c r="X1853" s="8">
        <f t="shared" si="1042"/>
        <v>-1420.0000000000018</v>
      </c>
      <c r="Y1853" s="57">
        <f t="shared" si="1043"/>
        <v>-0.10923115982463125</v>
      </c>
      <c r="Z1853" s="58"/>
      <c r="AA1853" s="59"/>
    </row>
    <row r="1854" spans="1:27" s="13" customFormat="1" x14ac:dyDescent="0.15">
      <c r="A1854" s="12">
        <v>42922</v>
      </c>
      <c r="B1854" s="60" t="s">
        <v>3712</v>
      </c>
      <c r="C1854" s="13" t="s">
        <v>1128</v>
      </c>
      <c r="D1854" s="13" t="s">
        <v>1129</v>
      </c>
      <c r="E1854" s="13" t="s">
        <v>1130</v>
      </c>
      <c r="F1854" s="13" t="str">
        <f t="shared" si="1019"/>
        <v>SH</v>
      </c>
      <c r="G1854" s="13" t="str">
        <f>VLOOKUP(LOWER(F1854)&amp;H1854,'Current pricing'!A:B,2,0)</f>
        <v>创业环保</v>
      </c>
      <c r="H1854" s="13" t="s">
        <v>3562</v>
      </c>
      <c r="I1854" s="13" t="s">
        <v>1207</v>
      </c>
      <c r="J1854" s="13" t="s">
        <v>4182</v>
      </c>
      <c r="K1854" s="13">
        <v>900</v>
      </c>
      <c r="L1854" s="13">
        <v>1</v>
      </c>
      <c r="M1854" s="13">
        <v>20.2</v>
      </c>
      <c r="N1854" s="13">
        <f t="shared" si="1037"/>
        <v>18180</v>
      </c>
      <c r="O1854" s="13">
        <f t="shared" si="1038"/>
        <v>18180</v>
      </c>
      <c r="P1854" s="19">
        <f t="shared" si="1020"/>
        <v>0.36360000000000003</v>
      </c>
      <c r="Q1854" s="19">
        <f t="shared" si="1022"/>
        <v>5</v>
      </c>
      <c r="R1854" s="13">
        <f t="shared" si="1021"/>
        <v>0</v>
      </c>
      <c r="S1854" s="19">
        <f t="shared" si="1039"/>
        <v>-18185.363600000001</v>
      </c>
      <c r="T1854" s="13">
        <f t="shared" si="1040"/>
        <v>-20.205959555555555</v>
      </c>
      <c r="U1854" s="13">
        <f>IF(ISNA(VLOOKUP(LOWER(F1854)&amp;H1854,Prices!A:C,3,0)),0,VLOOKUP(LOWER(F1854)&amp;H1854,Prices!A:C,3,0))</f>
        <v>15.21</v>
      </c>
      <c r="V1854" s="13">
        <f>IF(ISNA(VLOOKUP(LOWER(F1854)&amp;H1854,Prices!A:C,2,0)),0,VLOOKUP(LOWER(F1854)&amp;H1854,Prices!A:C,2,0))</f>
        <v>15.51</v>
      </c>
      <c r="W1854" s="13">
        <f t="shared" si="1041"/>
        <v>-4226.3635999999997</v>
      </c>
      <c r="X1854" s="13">
        <f t="shared" si="1042"/>
        <v>269.99999999999903</v>
      </c>
      <c r="Y1854" s="43">
        <f t="shared" si="1043"/>
        <v>-0.23247324532453242</v>
      </c>
      <c r="Z1854" s="49"/>
      <c r="AA1854" s="24"/>
    </row>
    <row r="1855" spans="1:27" s="13" customFormat="1" x14ac:dyDescent="0.15">
      <c r="A1855" s="12">
        <v>42922</v>
      </c>
      <c r="B1855" s="60" t="s">
        <v>3951</v>
      </c>
      <c r="C1855" s="13" t="s">
        <v>1128</v>
      </c>
      <c r="D1855" s="13" t="s">
        <v>1129</v>
      </c>
      <c r="E1855" s="13" t="s">
        <v>1130</v>
      </c>
      <c r="F1855" s="13" t="str">
        <f t="shared" si="1019"/>
        <v>SZ</v>
      </c>
      <c r="G1855" s="13" t="str">
        <f>VLOOKUP(LOWER(F1855)&amp;H1855,'Current pricing'!A:B,2,0)</f>
        <v>海康威视</v>
      </c>
      <c r="H1855" s="13" t="s">
        <v>1504</v>
      </c>
      <c r="I1855" s="13" t="s">
        <v>1206</v>
      </c>
      <c r="J1855" s="13" t="s">
        <v>4335</v>
      </c>
      <c r="K1855" s="13">
        <v>-3600</v>
      </c>
      <c r="L1855" s="13">
        <v>1</v>
      </c>
      <c r="M1855" s="13">
        <v>30.82</v>
      </c>
      <c r="N1855" s="13">
        <f t="shared" si="1037"/>
        <v>-110952</v>
      </c>
      <c r="O1855" s="13">
        <f t="shared" si="1038"/>
        <v>110952</v>
      </c>
      <c r="P1855" s="19">
        <f t="shared" si="1020"/>
        <v>0</v>
      </c>
      <c r="Q1855" s="19">
        <f t="shared" si="1022"/>
        <v>22.1904</v>
      </c>
      <c r="R1855" s="13">
        <f t="shared" si="1021"/>
        <v>110.95</v>
      </c>
      <c r="S1855" s="19">
        <f t="shared" si="1039"/>
        <v>110818.8596</v>
      </c>
      <c r="T1855" s="13">
        <f t="shared" si="1040"/>
        <v>-30.783016555555555</v>
      </c>
      <c r="U1855" s="13">
        <f>IF(ISNA(VLOOKUP(LOWER(F1855)&amp;H1855,Prices!A:C,3,0)),0,VLOOKUP(LOWER(F1855)&amp;H1855,Prices!A:C,3,0))</f>
        <v>38.950000000000003</v>
      </c>
      <c r="V1855" s="13">
        <f>IF(ISNA(VLOOKUP(LOWER(F1855)&amp;H1855,Prices!A:C,2,0)),0,VLOOKUP(LOWER(F1855)&amp;H1855,Prices!A:C,2,0))</f>
        <v>39.9</v>
      </c>
      <c r="W1855" s="13">
        <f t="shared" si="1041"/>
        <v>-32821.140399999997</v>
      </c>
      <c r="X1855" s="13">
        <f t="shared" si="1042"/>
        <v>-3419.9999999999845</v>
      </c>
      <c r="Y1855" s="43">
        <f t="shared" si="1043"/>
        <v>-0.29581386906049462</v>
      </c>
      <c r="Z1855" s="49"/>
      <c r="AA1855" s="24"/>
    </row>
    <row r="1856" spans="1:27" s="13" customFormat="1" x14ac:dyDescent="0.15">
      <c r="A1856" s="12">
        <v>42922</v>
      </c>
      <c r="B1856" s="60" t="s">
        <v>2395</v>
      </c>
      <c r="C1856" s="13" t="s">
        <v>1128</v>
      </c>
      <c r="D1856" s="13" t="s">
        <v>1129</v>
      </c>
      <c r="E1856" s="13" t="s">
        <v>1130</v>
      </c>
      <c r="F1856" s="13" t="str">
        <f t="shared" si="1019"/>
        <v>SH</v>
      </c>
      <c r="G1856" s="13" t="str">
        <f>VLOOKUP(LOWER(F1856)&amp;H1856,'Current pricing'!A:B,2,0)</f>
        <v>招商银行</v>
      </c>
      <c r="H1856" s="13" t="s">
        <v>1314</v>
      </c>
      <c r="I1856" s="13" t="s">
        <v>1206</v>
      </c>
      <c r="J1856" s="13" t="s">
        <v>4335</v>
      </c>
      <c r="K1856" s="13">
        <v>-4500</v>
      </c>
      <c r="L1856" s="13">
        <v>1</v>
      </c>
      <c r="M1856" s="13">
        <v>23.99</v>
      </c>
      <c r="N1856" s="13">
        <f t="shared" si="1037"/>
        <v>-107955</v>
      </c>
      <c r="O1856" s="13">
        <f t="shared" si="1038"/>
        <v>107955</v>
      </c>
      <c r="P1856" s="19">
        <f t="shared" si="1020"/>
        <v>2.1591</v>
      </c>
      <c r="Q1856" s="19">
        <f t="shared" si="1022"/>
        <v>21.591000000000001</v>
      </c>
      <c r="R1856" s="13">
        <f t="shared" si="1021"/>
        <v>107.96</v>
      </c>
      <c r="S1856" s="19">
        <f t="shared" si="1039"/>
        <v>107823.28989999999</v>
      </c>
      <c r="T1856" s="13">
        <f t="shared" si="1040"/>
        <v>-23.960731088888885</v>
      </c>
      <c r="U1856" s="13">
        <f>IF(ISNA(VLOOKUP(LOWER(F1856)&amp;H1856,Prices!A:C,3,0)),0,VLOOKUP(LOWER(F1856)&amp;H1856,Prices!A:C,3,0))</f>
        <v>27.06</v>
      </c>
      <c r="V1856" s="13">
        <f>IF(ISNA(VLOOKUP(LOWER(F1856)&amp;H1856,Prices!A:C,2,0)),0,VLOOKUP(LOWER(F1856)&amp;H1856,Prices!A:C,2,0))</f>
        <v>26.61</v>
      </c>
      <c r="W1856" s="13">
        <f t="shared" si="1041"/>
        <v>-11921.710100000017</v>
      </c>
      <c r="X1856" s="13">
        <f t="shared" si="1042"/>
        <v>2024.9999999999968</v>
      </c>
      <c r="Y1856" s="43">
        <f t="shared" si="1043"/>
        <v>-0.11043221805381888</v>
      </c>
      <c r="Z1856" s="49"/>
      <c r="AA1856" s="24"/>
    </row>
    <row r="1857" spans="1:27" s="8" customFormat="1" x14ac:dyDescent="0.15">
      <c r="A1857" s="6">
        <v>42922</v>
      </c>
      <c r="B1857" s="67" t="s">
        <v>3572</v>
      </c>
      <c r="C1857" s="8" t="s">
        <v>1128</v>
      </c>
      <c r="D1857" s="13" t="s">
        <v>1129</v>
      </c>
      <c r="E1857" s="13" t="s">
        <v>1130</v>
      </c>
      <c r="F1857" s="8" t="str">
        <f t="shared" si="1019"/>
        <v>SZ</v>
      </c>
      <c r="G1857" s="8" t="str">
        <f>VLOOKUP(LOWER(F1857)&amp;H1857,'Current pricing'!A:B,2,0)</f>
        <v>小天鹅Ａ</v>
      </c>
      <c r="H1857" s="8" t="s">
        <v>1320</v>
      </c>
      <c r="I1857" s="8" t="s">
        <v>1207</v>
      </c>
      <c r="J1857" s="8" t="s">
        <v>3986</v>
      </c>
      <c r="K1857" s="8">
        <v>400</v>
      </c>
      <c r="L1857" s="8">
        <v>1</v>
      </c>
      <c r="M1857" s="8">
        <v>45.4</v>
      </c>
      <c r="N1857" s="8">
        <f t="shared" si="1037"/>
        <v>18160</v>
      </c>
      <c r="O1857" s="8">
        <f t="shared" si="1038"/>
        <v>18160</v>
      </c>
      <c r="P1857" s="56">
        <f t="shared" si="1020"/>
        <v>0</v>
      </c>
      <c r="Q1857" s="56">
        <f t="shared" si="1022"/>
        <v>5</v>
      </c>
      <c r="R1857" s="8">
        <f t="shared" si="1021"/>
        <v>0</v>
      </c>
      <c r="S1857" s="56">
        <f t="shared" si="1039"/>
        <v>-18165</v>
      </c>
      <c r="T1857" s="8">
        <f t="shared" si="1040"/>
        <v>-45.412500000000001</v>
      </c>
      <c r="U1857" s="8">
        <f>IF(ISNA(VLOOKUP(LOWER(F1857)&amp;H1857,Prices!A:C,3,0)),0,VLOOKUP(LOWER(F1857)&amp;H1857,Prices!A:C,3,0))</f>
        <v>56.52</v>
      </c>
      <c r="V1857" s="8">
        <f>IF(ISNA(VLOOKUP(LOWER(F1857)&amp;H1857,Prices!A:C,2,0)),0,VLOOKUP(LOWER(F1857)&amp;H1857,Prices!A:C,2,0))</f>
        <v>59.75</v>
      </c>
      <c r="W1857" s="8">
        <f t="shared" si="1041"/>
        <v>5734.9999999999991</v>
      </c>
      <c r="X1857" s="8">
        <f t="shared" si="1042"/>
        <v>1291.9999999999986</v>
      </c>
      <c r="Y1857" s="57">
        <f t="shared" si="1043"/>
        <v>0.31580396475770922</v>
      </c>
      <c r="Z1857" s="58"/>
      <c r="AA1857" s="59"/>
    </row>
    <row r="1858" spans="1:27" s="13" customFormat="1" x14ac:dyDescent="0.15">
      <c r="A1858" s="12">
        <v>42922</v>
      </c>
      <c r="B1858" s="60" t="s">
        <v>3952</v>
      </c>
      <c r="C1858" s="13" t="s">
        <v>1128</v>
      </c>
      <c r="D1858" s="13" t="s">
        <v>1129</v>
      </c>
      <c r="E1858" s="13" t="s">
        <v>1130</v>
      </c>
      <c r="F1858" s="13" t="str">
        <f t="shared" si="1019"/>
        <v>SH</v>
      </c>
      <c r="G1858" s="13" t="str">
        <f>VLOOKUP(LOWER(F1858)&amp;H1858,'Current pricing'!A:B,2,0)</f>
        <v>凯乐科技</v>
      </c>
      <c r="H1858" s="13" t="s">
        <v>3953</v>
      </c>
      <c r="I1858" s="13" t="s">
        <v>1207</v>
      </c>
      <c r="J1858" s="13" t="s">
        <v>4182</v>
      </c>
      <c r="K1858" s="13">
        <v>700</v>
      </c>
      <c r="L1858" s="13">
        <v>1</v>
      </c>
      <c r="M1858" s="13">
        <v>27.29</v>
      </c>
      <c r="N1858" s="13">
        <f t="shared" si="1037"/>
        <v>19103</v>
      </c>
      <c r="O1858" s="13">
        <f t="shared" si="1038"/>
        <v>19103</v>
      </c>
      <c r="P1858" s="19">
        <f t="shared" si="1020"/>
        <v>0.38206000000000001</v>
      </c>
      <c r="Q1858" s="19">
        <f t="shared" si="1022"/>
        <v>5</v>
      </c>
      <c r="R1858" s="13">
        <f t="shared" si="1021"/>
        <v>0</v>
      </c>
      <c r="S1858" s="19">
        <f t="shared" si="1039"/>
        <v>-19108.38206</v>
      </c>
      <c r="T1858" s="13">
        <f t="shared" si="1040"/>
        <v>-27.297688657142857</v>
      </c>
      <c r="U1858" s="13">
        <f>IF(ISNA(VLOOKUP(LOWER(F1858)&amp;H1858,Prices!A:C,3,0)),0,VLOOKUP(LOWER(F1858)&amp;H1858,Prices!A:C,3,0))</f>
        <v>30.55</v>
      </c>
      <c r="V1858" s="13">
        <f>IF(ISNA(VLOOKUP(LOWER(F1858)&amp;H1858,Prices!A:C,2,0)),0,VLOOKUP(LOWER(F1858)&amp;H1858,Prices!A:C,2,0))</f>
        <v>30.53</v>
      </c>
      <c r="W1858" s="13">
        <f t="shared" si="1041"/>
        <v>2262.617940000001</v>
      </c>
      <c r="X1858" s="13">
        <f t="shared" si="1042"/>
        <v>-13.999999999999702</v>
      </c>
      <c r="Y1858" s="43">
        <f t="shared" si="1043"/>
        <v>0.11844306862796425</v>
      </c>
      <c r="Z1858" s="49"/>
      <c r="AA1858" s="24"/>
    </row>
    <row r="1859" spans="1:27" s="13" customFormat="1" x14ac:dyDescent="0.15">
      <c r="A1859" s="12">
        <v>42922</v>
      </c>
      <c r="B1859" s="60" t="s">
        <v>3954</v>
      </c>
      <c r="C1859" s="13" t="s">
        <v>1128</v>
      </c>
      <c r="D1859" s="13" t="s">
        <v>1129</v>
      </c>
      <c r="E1859" s="13" t="s">
        <v>1130</v>
      </c>
      <c r="F1859" s="13" t="str">
        <f t="shared" ref="F1859:F1922" si="1044">IF(OR(LEFT(H1859,1)="6",H1859="510050"),"SH","SZ")</f>
        <v>SH</v>
      </c>
      <c r="G1859" s="13" t="str">
        <f>VLOOKUP(LOWER(F1859)&amp;H1859,'Current pricing'!A:B,2,0)</f>
        <v>创业环保</v>
      </c>
      <c r="H1859" s="13" t="s">
        <v>3562</v>
      </c>
      <c r="I1859" s="13" t="s">
        <v>1207</v>
      </c>
      <c r="J1859" s="13" t="s">
        <v>4182</v>
      </c>
      <c r="K1859" s="13">
        <v>900</v>
      </c>
      <c r="L1859" s="13">
        <v>1</v>
      </c>
      <c r="M1859" s="13">
        <v>20.25</v>
      </c>
      <c r="N1859" s="13">
        <f t="shared" si="1037"/>
        <v>18225</v>
      </c>
      <c r="O1859" s="13">
        <f t="shared" si="1038"/>
        <v>18225</v>
      </c>
      <c r="P1859" s="19">
        <f t="shared" ref="P1859:P1922" si="1045">IF(H1859="510050",0,IF(F1859="SZ",0,ABS(N1859*0.2%%)))</f>
        <v>0.36450000000000005</v>
      </c>
      <c r="Q1859" s="19">
        <f t="shared" si="1022"/>
        <v>5</v>
      </c>
      <c r="R1859" s="13">
        <f t="shared" ref="R1859:R1922" si="1046">IF(H1859="510050",0,ROUND(IF(OR(I1859="B",I1859="D"),0,ABS(N1859*0.001)),2))</f>
        <v>0</v>
      </c>
      <c r="S1859" s="19">
        <f t="shared" si="1039"/>
        <v>-18230.3645</v>
      </c>
      <c r="T1859" s="13">
        <f t="shared" si="1040"/>
        <v>-20.255960555555554</v>
      </c>
      <c r="U1859" s="13">
        <f>IF(ISNA(VLOOKUP(LOWER(F1859)&amp;H1859,Prices!A:C,3,0)),0,VLOOKUP(LOWER(F1859)&amp;H1859,Prices!A:C,3,0))</f>
        <v>15.21</v>
      </c>
      <c r="V1859" s="13">
        <f>IF(ISNA(VLOOKUP(LOWER(F1859)&amp;H1859,Prices!A:C,2,0)),0,VLOOKUP(LOWER(F1859)&amp;H1859,Prices!A:C,2,0))</f>
        <v>15.51</v>
      </c>
      <c r="W1859" s="13">
        <f t="shared" si="1041"/>
        <v>-4271.3644999999988</v>
      </c>
      <c r="X1859" s="13">
        <f t="shared" si="1042"/>
        <v>269.99999999999903</v>
      </c>
      <c r="Y1859" s="43">
        <f t="shared" si="1043"/>
        <v>-0.23436842249657058</v>
      </c>
      <c r="Z1859" s="49"/>
      <c r="AA1859" s="24"/>
    </row>
    <row r="1860" spans="1:27" s="13" customFormat="1" x14ac:dyDescent="0.15">
      <c r="A1860" s="12">
        <v>42922</v>
      </c>
      <c r="B1860" s="60" t="s">
        <v>3955</v>
      </c>
      <c r="C1860" s="13" t="s">
        <v>1128</v>
      </c>
      <c r="D1860" s="13" t="s">
        <v>1129</v>
      </c>
      <c r="E1860" s="13" t="s">
        <v>1130</v>
      </c>
      <c r="F1860" s="13" t="str">
        <f t="shared" si="1044"/>
        <v>SZ</v>
      </c>
      <c r="G1860" s="13" t="str">
        <f>VLOOKUP(LOWER(F1860)&amp;H1860,'Current pricing'!A:B,2,0)</f>
        <v>海康威视</v>
      </c>
      <c r="H1860" s="13" t="s">
        <v>1504</v>
      </c>
      <c r="I1860" s="13" t="s">
        <v>1207</v>
      </c>
      <c r="J1860" s="13" t="s">
        <v>4335</v>
      </c>
      <c r="K1860" s="13">
        <v>600</v>
      </c>
      <c r="L1860" s="13">
        <v>1</v>
      </c>
      <c r="M1860" s="13">
        <v>30.26</v>
      </c>
      <c r="N1860" s="13">
        <f t="shared" si="1037"/>
        <v>18156</v>
      </c>
      <c r="O1860" s="13">
        <f t="shared" si="1038"/>
        <v>18156</v>
      </c>
      <c r="P1860" s="19">
        <f t="shared" si="1045"/>
        <v>0</v>
      </c>
      <c r="Q1860" s="19">
        <f t="shared" si="1022"/>
        <v>5</v>
      </c>
      <c r="R1860" s="13">
        <f t="shared" si="1046"/>
        <v>0</v>
      </c>
      <c r="S1860" s="19">
        <f t="shared" si="1039"/>
        <v>-18161</v>
      </c>
      <c r="T1860" s="13">
        <f t="shared" si="1040"/>
        <v>-30.268333333333334</v>
      </c>
      <c r="U1860" s="13">
        <f>IF(ISNA(VLOOKUP(LOWER(F1860)&amp;H1860,Prices!A:C,3,0)),0,VLOOKUP(LOWER(F1860)&amp;H1860,Prices!A:C,3,0))</f>
        <v>38.950000000000003</v>
      </c>
      <c r="V1860" s="13">
        <f>IF(ISNA(VLOOKUP(LOWER(F1860)&amp;H1860,Prices!A:C,2,0)),0,VLOOKUP(LOWER(F1860)&amp;H1860,Prices!A:C,2,0))</f>
        <v>39.9</v>
      </c>
      <c r="W1860" s="13">
        <f t="shared" si="1041"/>
        <v>5778.9999999999982</v>
      </c>
      <c r="X1860" s="13">
        <f t="shared" si="1042"/>
        <v>569.9999999999975</v>
      </c>
      <c r="Y1860" s="43">
        <f t="shared" si="1043"/>
        <v>0.31829698171403381</v>
      </c>
      <c r="Z1860" s="49"/>
      <c r="AA1860" s="24"/>
    </row>
    <row r="1861" spans="1:27" s="13" customFormat="1" x14ac:dyDescent="0.15">
      <c r="A1861" s="12">
        <v>42922</v>
      </c>
      <c r="B1861" s="60" t="s">
        <v>3956</v>
      </c>
      <c r="C1861" s="13" t="s">
        <v>1128</v>
      </c>
      <c r="D1861" s="13" t="s">
        <v>1129</v>
      </c>
      <c r="E1861" s="13" t="s">
        <v>1130</v>
      </c>
      <c r="F1861" s="13" t="str">
        <f t="shared" si="1044"/>
        <v>SZ</v>
      </c>
      <c r="G1861" s="13" t="str">
        <f>VLOOKUP(LOWER(F1861)&amp;H1861,'Current pricing'!A:B,2,0)</f>
        <v>海康威视</v>
      </c>
      <c r="H1861" s="13" t="s">
        <v>1504</v>
      </c>
      <c r="I1861" s="13" t="s">
        <v>1207</v>
      </c>
      <c r="J1861" s="13" t="s">
        <v>4335</v>
      </c>
      <c r="K1861" s="13">
        <v>600</v>
      </c>
      <c r="L1861" s="13">
        <v>1</v>
      </c>
      <c r="M1861" s="13">
        <v>30.26</v>
      </c>
      <c r="N1861" s="13">
        <f t="shared" si="1037"/>
        <v>18156</v>
      </c>
      <c r="O1861" s="13">
        <f t="shared" si="1038"/>
        <v>18156</v>
      </c>
      <c r="P1861" s="19">
        <f t="shared" si="1045"/>
        <v>0</v>
      </c>
      <c r="Q1861" s="19">
        <f t="shared" si="1022"/>
        <v>5</v>
      </c>
      <c r="R1861" s="13">
        <f t="shared" si="1046"/>
        <v>0</v>
      </c>
      <c r="S1861" s="19">
        <f t="shared" si="1039"/>
        <v>-18161</v>
      </c>
      <c r="T1861" s="13">
        <f t="shared" si="1040"/>
        <v>-30.268333333333334</v>
      </c>
      <c r="U1861" s="13">
        <f>IF(ISNA(VLOOKUP(LOWER(F1861)&amp;H1861,Prices!A:C,3,0)),0,VLOOKUP(LOWER(F1861)&amp;H1861,Prices!A:C,3,0))</f>
        <v>38.950000000000003</v>
      </c>
      <c r="V1861" s="13">
        <f>IF(ISNA(VLOOKUP(LOWER(F1861)&amp;H1861,Prices!A:C,2,0)),0,VLOOKUP(LOWER(F1861)&amp;H1861,Prices!A:C,2,0))</f>
        <v>39.9</v>
      </c>
      <c r="W1861" s="13">
        <f t="shared" si="1041"/>
        <v>5778.9999999999982</v>
      </c>
      <c r="X1861" s="13">
        <f t="shared" si="1042"/>
        <v>569.9999999999975</v>
      </c>
      <c r="Y1861" s="43">
        <f t="shared" si="1043"/>
        <v>0.31829698171403381</v>
      </c>
      <c r="Z1861" s="49"/>
      <c r="AA1861" s="24"/>
    </row>
    <row r="1862" spans="1:27" s="8" customFormat="1" x14ac:dyDescent="0.15">
      <c r="A1862" s="6">
        <v>42922</v>
      </c>
      <c r="B1862" s="67" t="s">
        <v>3957</v>
      </c>
      <c r="C1862" s="8" t="s">
        <v>1128</v>
      </c>
      <c r="D1862" s="13" t="s">
        <v>1129</v>
      </c>
      <c r="E1862" s="13" t="s">
        <v>1130</v>
      </c>
      <c r="F1862" s="8" t="str">
        <f t="shared" si="1044"/>
        <v>SZ</v>
      </c>
      <c r="G1862" s="8" t="str">
        <f>VLOOKUP(LOWER(F1862)&amp;H1862,'Current pricing'!A:B,2,0)</f>
        <v>小天鹅Ａ</v>
      </c>
      <c r="H1862" s="8" t="s">
        <v>1320</v>
      </c>
      <c r="I1862" s="8" t="s">
        <v>1207</v>
      </c>
      <c r="J1862" s="8" t="s">
        <v>3986</v>
      </c>
      <c r="K1862" s="8">
        <v>400</v>
      </c>
      <c r="L1862" s="8">
        <v>1</v>
      </c>
      <c r="M1862" s="8">
        <v>45.41</v>
      </c>
      <c r="N1862" s="8">
        <f t="shared" si="1037"/>
        <v>18164</v>
      </c>
      <c r="O1862" s="8">
        <f t="shared" si="1038"/>
        <v>18164</v>
      </c>
      <c r="P1862" s="56">
        <f t="shared" si="1045"/>
        <v>0</v>
      </c>
      <c r="Q1862" s="56">
        <f t="shared" si="1022"/>
        <v>5</v>
      </c>
      <c r="R1862" s="8">
        <f t="shared" si="1046"/>
        <v>0</v>
      </c>
      <c r="S1862" s="56">
        <f t="shared" si="1039"/>
        <v>-18169</v>
      </c>
      <c r="T1862" s="8">
        <f t="shared" si="1040"/>
        <v>-45.422499999999999</v>
      </c>
      <c r="U1862" s="8">
        <f>IF(ISNA(VLOOKUP(LOWER(F1862)&amp;H1862,Prices!A:C,3,0)),0,VLOOKUP(LOWER(F1862)&amp;H1862,Prices!A:C,3,0))</f>
        <v>56.52</v>
      </c>
      <c r="V1862" s="8">
        <f>IF(ISNA(VLOOKUP(LOWER(F1862)&amp;H1862,Prices!A:C,2,0)),0,VLOOKUP(LOWER(F1862)&amp;H1862,Prices!A:C,2,0))</f>
        <v>59.75</v>
      </c>
      <c r="W1862" s="8">
        <f t="shared" si="1041"/>
        <v>5731</v>
      </c>
      <c r="X1862" s="8">
        <f t="shared" si="1042"/>
        <v>1291.9999999999986</v>
      </c>
      <c r="Y1862" s="57">
        <f t="shared" si="1043"/>
        <v>0.31551420391984142</v>
      </c>
      <c r="Z1862" s="58"/>
      <c r="AA1862" s="59"/>
    </row>
    <row r="1863" spans="1:27" s="13" customFormat="1" x14ac:dyDescent="0.15">
      <c r="A1863" s="12">
        <v>42922</v>
      </c>
      <c r="B1863" s="60" t="s">
        <v>3958</v>
      </c>
      <c r="C1863" s="13" t="s">
        <v>1128</v>
      </c>
      <c r="D1863" s="13" t="s">
        <v>1129</v>
      </c>
      <c r="E1863" s="13" t="s">
        <v>1130</v>
      </c>
      <c r="F1863" s="13" t="str">
        <f t="shared" si="1044"/>
        <v>SZ</v>
      </c>
      <c r="G1863" s="13" t="str">
        <f>VLOOKUP(LOWER(F1863)&amp;H1863,'Current pricing'!A:B,2,0)</f>
        <v>海康威视</v>
      </c>
      <c r="H1863" s="13" t="s">
        <v>1504</v>
      </c>
      <c r="I1863" s="13" t="s">
        <v>1207</v>
      </c>
      <c r="J1863" s="13" t="s">
        <v>4335</v>
      </c>
      <c r="K1863" s="13">
        <v>600</v>
      </c>
      <c r="L1863" s="13">
        <v>1</v>
      </c>
      <c r="M1863" s="13">
        <v>30.22</v>
      </c>
      <c r="N1863" s="13">
        <f t="shared" si="1037"/>
        <v>18132</v>
      </c>
      <c r="O1863" s="13">
        <f t="shared" si="1038"/>
        <v>18132</v>
      </c>
      <c r="P1863" s="19">
        <f t="shared" si="1045"/>
        <v>0</v>
      </c>
      <c r="Q1863" s="19">
        <f t="shared" si="1022"/>
        <v>5</v>
      </c>
      <c r="R1863" s="13">
        <f t="shared" si="1046"/>
        <v>0</v>
      </c>
      <c r="S1863" s="19">
        <f t="shared" si="1039"/>
        <v>-18137</v>
      </c>
      <c r="T1863" s="13">
        <f t="shared" si="1040"/>
        <v>-30.228333333333332</v>
      </c>
      <c r="U1863" s="13">
        <f>IF(ISNA(VLOOKUP(LOWER(F1863)&amp;H1863,Prices!A:C,3,0)),0,VLOOKUP(LOWER(F1863)&amp;H1863,Prices!A:C,3,0))</f>
        <v>38.950000000000003</v>
      </c>
      <c r="V1863" s="13">
        <f>IF(ISNA(VLOOKUP(LOWER(F1863)&amp;H1863,Prices!A:C,2,0)),0,VLOOKUP(LOWER(F1863)&amp;H1863,Prices!A:C,2,0))</f>
        <v>39.9</v>
      </c>
      <c r="W1863" s="13">
        <f t="shared" si="1041"/>
        <v>5803</v>
      </c>
      <c r="X1863" s="13">
        <f t="shared" si="1042"/>
        <v>569.9999999999975</v>
      </c>
      <c r="Y1863" s="43">
        <f t="shared" si="1043"/>
        <v>0.32004191484667988</v>
      </c>
      <c r="Z1863" s="49"/>
      <c r="AA1863" s="24"/>
    </row>
    <row r="1864" spans="1:27" s="13" customFormat="1" x14ac:dyDescent="0.15">
      <c r="A1864" s="12">
        <v>42922</v>
      </c>
      <c r="B1864" s="60" t="s">
        <v>3959</v>
      </c>
      <c r="C1864" s="13" t="s">
        <v>1128</v>
      </c>
      <c r="D1864" s="13" t="s">
        <v>1129</v>
      </c>
      <c r="E1864" s="13" t="s">
        <v>1130</v>
      </c>
      <c r="F1864" s="13" t="str">
        <f t="shared" si="1044"/>
        <v>SH</v>
      </c>
      <c r="G1864" s="13" t="str">
        <f>VLOOKUP(LOWER(F1864)&amp;H1864,'Current pricing'!A:B,2,0)</f>
        <v>创业环保</v>
      </c>
      <c r="H1864" s="13" t="s">
        <v>3562</v>
      </c>
      <c r="I1864" s="13" t="s">
        <v>1207</v>
      </c>
      <c r="J1864" s="13" t="s">
        <v>4182</v>
      </c>
      <c r="K1864" s="13">
        <v>900</v>
      </c>
      <c r="L1864" s="13">
        <v>1</v>
      </c>
      <c r="M1864" s="13">
        <v>20.5</v>
      </c>
      <c r="N1864" s="13">
        <f t="shared" si="1037"/>
        <v>18450</v>
      </c>
      <c r="O1864" s="13">
        <f t="shared" si="1038"/>
        <v>18450</v>
      </c>
      <c r="P1864" s="19">
        <f t="shared" si="1045"/>
        <v>0.36900000000000005</v>
      </c>
      <c r="Q1864" s="19">
        <f t="shared" si="1022"/>
        <v>5</v>
      </c>
      <c r="R1864" s="13">
        <f t="shared" si="1046"/>
        <v>0</v>
      </c>
      <c r="S1864" s="19">
        <f t="shared" si="1039"/>
        <v>-18455.368999999999</v>
      </c>
      <c r="T1864" s="13">
        <f t="shared" si="1040"/>
        <v>-20.505965555555555</v>
      </c>
      <c r="U1864" s="13">
        <f>IF(ISNA(VLOOKUP(LOWER(F1864)&amp;H1864,Prices!A:C,3,0)),0,VLOOKUP(LOWER(F1864)&amp;H1864,Prices!A:C,3,0))</f>
        <v>15.21</v>
      </c>
      <c r="V1864" s="13">
        <f>IF(ISNA(VLOOKUP(LOWER(F1864)&amp;H1864,Prices!A:C,2,0)),0,VLOOKUP(LOWER(F1864)&amp;H1864,Prices!A:C,2,0))</f>
        <v>15.51</v>
      </c>
      <c r="W1864" s="13">
        <f t="shared" si="1041"/>
        <v>-4496.3689999999997</v>
      </c>
      <c r="X1864" s="13">
        <f t="shared" si="1042"/>
        <v>269.99999999999903</v>
      </c>
      <c r="Y1864" s="43">
        <f t="shared" si="1043"/>
        <v>-0.24370563685636853</v>
      </c>
      <c r="Z1864" s="49"/>
      <c r="AA1864" s="24"/>
    </row>
    <row r="1865" spans="1:27" s="13" customFormat="1" x14ac:dyDescent="0.15">
      <c r="A1865" s="12">
        <v>42922</v>
      </c>
      <c r="B1865" s="60" t="s">
        <v>3960</v>
      </c>
      <c r="C1865" s="13" t="s">
        <v>1128</v>
      </c>
      <c r="D1865" s="13" t="s">
        <v>1129</v>
      </c>
      <c r="E1865" s="13" t="s">
        <v>1130</v>
      </c>
      <c r="F1865" s="13" t="str">
        <f t="shared" si="1044"/>
        <v>SH</v>
      </c>
      <c r="G1865" s="13" t="str">
        <f>VLOOKUP(LOWER(F1865)&amp;H1865,'Current pricing'!A:B,2,0)</f>
        <v>凯乐科技</v>
      </c>
      <c r="H1865" s="13" t="s">
        <v>3953</v>
      </c>
      <c r="I1865" s="13" t="s">
        <v>1207</v>
      </c>
      <c r="J1865" s="13" t="s">
        <v>4182</v>
      </c>
      <c r="K1865" s="13">
        <v>700</v>
      </c>
      <c r="L1865" s="13">
        <v>1</v>
      </c>
      <c r="M1865" s="13">
        <v>27.66</v>
      </c>
      <c r="N1865" s="13">
        <f t="shared" si="1037"/>
        <v>19362</v>
      </c>
      <c r="O1865" s="13">
        <f t="shared" si="1038"/>
        <v>19362</v>
      </c>
      <c r="P1865" s="19">
        <f t="shared" si="1045"/>
        <v>0.38724000000000003</v>
      </c>
      <c r="Q1865" s="19">
        <f t="shared" si="1022"/>
        <v>5</v>
      </c>
      <c r="R1865" s="13">
        <f t="shared" si="1046"/>
        <v>0</v>
      </c>
      <c r="S1865" s="19">
        <f t="shared" si="1039"/>
        <v>-19367.38724</v>
      </c>
      <c r="T1865" s="13">
        <f t="shared" si="1040"/>
        <v>-27.667696057142859</v>
      </c>
      <c r="U1865" s="13">
        <f>IF(ISNA(VLOOKUP(LOWER(F1865)&amp;H1865,Prices!A:C,3,0)),0,VLOOKUP(LOWER(F1865)&amp;H1865,Prices!A:C,3,0))</f>
        <v>30.55</v>
      </c>
      <c r="V1865" s="13">
        <f>IF(ISNA(VLOOKUP(LOWER(F1865)&amp;H1865,Prices!A:C,2,0)),0,VLOOKUP(LOWER(F1865)&amp;H1865,Prices!A:C,2,0))</f>
        <v>30.53</v>
      </c>
      <c r="W1865" s="13">
        <f t="shared" si="1041"/>
        <v>2003.6127599999998</v>
      </c>
      <c r="X1865" s="13">
        <f t="shared" si="1042"/>
        <v>-13.999999999999702</v>
      </c>
      <c r="Y1865" s="43">
        <f t="shared" si="1043"/>
        <v>0.10348170436938331</v>
      </c>
      <c r="Z1865" s="49"/>
      <c r="AA1865" s="24"/>
    </row>
    <row r="1866" spans="1:27" s="13" customFormat="1" x14ac:dyDescent="0.15">
      <c r="A1866" s="12">
        <v>42922</v>
      </c>
      <c r="B1866" s="60" t="s">
        <v>3961</v>
      </c>
      <c r="C1866" s="13" t="s">
        <v>1128</v>
      </c>
      <c r="D1866" s="13" t="s">
        <v>1129</v>
      </c>
      <c r="E1866" s="13" t="s">
        <v>1130</v>
      </c>
      <c r="F1866" s="13" t="str">
        <f t="shared" si="1044"/>
        <v>SH</v>
      </c>
      <c r="G1866" s="13" t="str">
        <f>VLOOKUP(LOWER(F1866)&amp;H1866,'Current pricing'!A:B,2,0)</f>
        <v>方大炭素</v>
      </c>
      <c r="H1866" s="13" t="s">
        <v>3962</v>
      </c>
      <c r="I1866" s="13" t="s">
        <v>1207</v>
      </c>
      <c r="J1866" s="13" t="s">
        <v>4065</v>
      </c>
      <c r="K1866" s="13">
        <v>1200</v>
      </c>
      <c r="L1866" s="13">
        <v>1</v>
      </c>
      <c r="M1866" s="13">
        <v>15.64</v>
      </c>
      <c r="N1866" s="13">
        <f t="shared" si="1037"/>
        <v>18768</v>
      </c>
      <c r="O1866" s="13">
        <f t="shared" si="1038"/>
        <v>18768</v>
      </c>
      <c r="P1866" s="19">
        <f t="shared" si="1045"/>
        <v>0.37536000000000003</v>
      </c>
      <c r="Q1866" s="19">
        <f t="shared" si="1022"/>
        <v>5</v>
      </c>
      <c r="R1866" s="13">
        <f t="shared" si="1046"/>
        <v>0</v>
      </c>
      <c r="S1866" s="19">
        <f t="shared" si="1039"/>
        <v>-18773.375359999998</v>
      </c>
      <c r="T1866" s="13">
        <f t="shared" si="1040"/>
        <v>-15.644479466666665</v>
      </c>
      <c r="U1866" s="13">
        <f>IF(ISNA(VLOOKUP(LOWER(F1866)&amp;H1866,Prices!A:C,3,0)),0,VLOOKUP(LOWER(F1866)&amp;H1866,Prices!A:C,3,0))</f>
        <v>26.5</v>
      </c>
      <c r="V1866" s="13">
        <f>IF(ISNA(VLOOKUP(LOWER(F1866)&amp;H1866,Prices!A:C,2,0)),0,VLOOKUP(LOWER(F1866)&amp;H1866,Prices!A:C,2,0))</f>
        <v>26.54</v>
      </c>
      <c r="W1866" s="13">
        <f t="shared" si="1041"/>
        <v>13074.624640000002</v>
      </c>
      <c r="X1866" s="13">
        <f t="shared" si="1042"/>
        <v>47.999999999998977</v>
      </c>
      <c r="Y1866" s="43">
        <f t="shared" si="1043"/>
        <v>0.69664453537936921</v>
      </c>
      <c r="Z1866" s="49"/>
      <c r="AA1866" s="24"/>
    </row>
    <row r="1867" spans="1:27" s="13" customFormat="1" x14ac:dyDescent="0.15">
      <c r="A1867" s="12">
        <v>42922</v>
      </c>
      <c r="B1867" s="60" t="s">
        <v>3963</v>
      </c>
      <c r="C1867" s="13" t="s">
        <v>1128</v>
      </c>
      <c r="D1867" s="13" t="s">
        <v>1129</v>
      </c>
      <c r="E1867" s="13" t="s">
        <v>1130</v>
      </c>
      <c r="F1867" s="13" t="str">
        <f t="shared" si="1044"/>
        <v>SZ</v>
      </c>
      <c r="G1867" s="13" t="str">
        <f>VLOOKUP(LOWER(F1867)&amp;H1867,'Current pricing'!A:B,2,0)</f>
        <v>三花智控</v>
      </c>
      <c r="H1867" s="13" t="s">
        <v>3964</v>
      </c>
      <c r="I1867" s="13" t="s">
        <v>1207</v>
      </c>
      <c r="J1867" s="13" t="s">
        <v>4182</v>
      </c>
      <c r="K1867" s="13">
        <v>1100</v>
      </c>
      <c r="L1867" s="13">
        <v>1</v>
      </c>
      <c r="M1867" s="13">
        <v>16.940000000000001</v>
      </c>
      <c r="N1867" s="13">
        <f t="shared" si="1037"/>
        <v>18634</v>
      </c>
      <c r="O1867" s="13">
        <f t="shared" si="1038"/>
        <v>18634</v>
      </c>
      <c r="P1867" s="19">
        <f t="shared" si="1045"/>
        <v>0</v>
      </c>
      <c r="Q1867" s="19">
        <f t="shared" ref="Q1867:Q1930" si="1047">IF(I1867&lt;&gt;"D",IF(C1867="Stock",MAX(ABS(N1867*0.0002),5),MAX(ABS(N1867*0.0003),5)),0)</f>
        <v>5</v>
      </c>
      <c r="R1867" s="13">
        <f t="shared" si="1046"/>
        <v>0</v>
      </c>
      <c r="S1867" s="19">
        <f t="shared" si="1039"/>
        <v>-18639</v>
      </c>
      <c r="T1867" s="13">
        <f t="shared" si="1040"/>
        <v>-16.944545454545455</v>
      </c>
      <c r="U1867" s="13">
        <f>IF(ISNA(VLOOKUP(LOWER(F1867)&amp;H1867,Prices!A:C,3,0)),0,VLOOKUP(LOWER(F1867)&amp;H1867,Prices!A:C,3,0))</f>
        <v>16.72</v>
      </c>
      <c r="V1867" s="13">
        <f>IF(ISNA(VLOOKUP(LOWER(F1867)&amp;H1867,Prices!A:C,2,0)),0,VLOOKUP(LOWER(F1867)&amp;H1867,Prices!A:C,2,0))</f>
        <v>17.5</v>
      </c>
      <c r="W1867" s="13">
        <f t="shared" si="1041"/>
        <v>610.9999999999992</v>
      </c>
      <c r="X1867" s="13">
        <f t="shared" si="1042"/>
        <v>858.00000000000125</v>
      </c>
      <c r="Y1867" s="43">
        <f t="shared" si="1043"/>
        <v>3.2789524525061675E-2</v>
      </c>
      <c r="Z1867" s="49"/>
      <c r="AA1867" s="24"/>
    </row>
    <row r="1868" spans="1:27" x14ac:dyDescent="0.15">
      <c r="A1868" s="1">
        <v>42922</v>
      </c>
      <c r="B1868" s="65" t="s">
        <v>3965</v>
      </c>
      <c r="C1868" s="30" t="s">
        <v>1128</v>
      </c>
      <c r="D1868" t="s">
        <v>1129</v>
      </c>
      <c r="E1868" t="s">
        <v>1130</v>
      </c>
      <c r="F1868" s="30" t="str">
        <f t="shared" si="1044"/>
        <v>SH</v>
      </c>
      <c r="G1868" s="30" t="str">
        <f>VLOOKUP(LOWER(F1868)&amp;H1868,'Current pricing'!A:B,2,0)</f>
        <v>长江电力</v>
      </c>
      <c r="H1868" t="s">
        <v>3939</v>
      </c>
      <c r="I1868" t="s">
        <v>1207</v>
      </c>
      <c r="J1868" s="29" t="s">
        <v>1798</v>
      </c>
      <c r="K1868">
        <v>1300</v>
      </c>
      <c r="L1868">
        <v>1</v>
      </c>
      <c r="M1868">
        <v>15.17</v>
      </c>
      <c r="N1868" s="30">
        <f t="shared" si="1037"/>
        <v>19721</v>
      </c>
      <c r="O1868" s="30">
        <f t="shared" si="1038"/>
        <v>19721</v>
      </c>
      <c r="P1868" s="18">
        <f t="shared" si="1045"/>
        <v>0.39442000000000005</v>
      </c>
      <c r="Q1868" s="18">
        <f t="shared" si="1047"/>
        <v>5</v>
      </c>
      <c r="R1868" s="30">
        <f t="shared" si="1046"/>
        <v>0</v>
      </c>
      <c r="S1868" s="18">
        <f t="shared" si="1039"/>
        <v>-19726.394420000001</v>
      </c>
      <c r="T1868" s="30">
        <f t="shared" si="1040"/>
        <v>-15.174149553846155</v>
      </c>
      <c r="U1868" s="30">
        <f>IF(ISNA(VLOOKUP(LOWER(F1868)&amp;H1868,Prices!A:C,3,0)),0,VLOOKUP(LOWER(F1868)&amp;H1868,Prices!A:C,3,0))</f>
        <v>16.04</v>
      </c>
      <c r="V1868" s="30">
        <f>IF(ISNA(VLOOKUP(LOWER(F1868)&amp;H1868,Prices!A:C,2,0)),0,VLOOKUP(LOWER(F1868)&amp;H1868,Prices!A:C,2,0))</f>
        <v>16.3</v>
      </c>
      <c r="W1868" s="30">
        <f t="shared" si="1041"/>
        <v>1463.6055799999999</v>
      </c>
      <c r="X1868" s="30">
        <f t="shared" si="1042"/>
        <v>338.00000000000205</v>
      </c>
      <c r="Y1868" s="40">
        <f t="shared" si="1043"/>
        <v>7.4215586430708372E-2</v>
      </c>
    </row>
    <row r="1869" spans="1:27" s="13" customFormat="1" x14ac:dyDescent="0.15">
      <c r="A1869" s="12">
        <v>42923</v>
      </c>
      <c r="B1869" s="60" t="s">
        <v>2377</v>
      </c>
      <c r="C1869" s="13" t="s">
        <v>1128</v>
      </c>
      <c r="D1869" s="13" t="s">
        <v>1129</v>
      </c>
      <c r="E1869" s="13" t="s">
        <v>1130</v>
      </c>
      <c r="F1869" s="13" t="str">
        <f t="shared" si="1044"/>
        <v>SZ</v>
      </c>
      <c r="G1869" s="13" t="str">
        <f>VLOOKUP(LOWER(F1869)&amp;H1869,'Current pricing'!A:B,2,0)</f>
        <v>三花智控</v>
      </c>
      <c r="H1869" s="13" t="s">
        <v>3964</v>
      </c>
      <c r="I1869" s="13" t="s">
        <v>1206</v>
      </c>
      <c r="J1869" s="13" t="s">
        <v>4182</v>
      </c>
      <c r="K1869" s="13">
        <v>-1100</v>
      </c>
      <c r="L1869" s="13">
        <v>1</v>
      </c>
      <c r="M1869" s="13">
        <v>16.89</v>
      </c>
      <c r="N1869" s="13">
        <f t="shared" ref="N1869:N1893" si="1048">K1869*M1869</f>
        <v>-18579</v>
      </c>
      <c r="O1869" s="13">
        <f t="shared" ref="O1869:O1893" si="1049">ABS(N1869)</f>
        <v>18579</v>
      </c>
      <c r="P1869" s="19">
        <f t="shared" si="1045"/>
        <v>0</v>
      </c>
      <c r="Q1869" s="19">
        <f t="shared" si="1047"/>
        <v>5</v>
      </c>
      <c r="R1869" s="13">
        <f t="shared" si="1046"/>
        <v>18.579999999999998</v>
      </c>
      <c r="S1869" s="19">
        <f t="shared" ref="S1869:S1893" si="1050">-(N1869+P1869+Q1869+R1869)</f>
        <v>18555.419999999998</v>
      </c>
      <c r="T1869" s="13">
        <f t="shared" ref="T1869:T1893" si="1051">S1869/K1869</f>
        <v>-16.868563636363636</v>
      </c>
      <c r="U1869" s="13">
        <f>IF(ISNA(VLOOKUP(LOWER(F1869)&amp;H1869,Prices!A:C,3,0)),0,VLOOKUP(LOWER(F1869)&amp;H1869,Prices!A:C,3,0))</f>
        <v>16.72</v>
      </c>
      <c r="V1869" s="13">
        <f>IF(ISNA(VLOOKUP(LOWER(F1869)&amp;H1869,Prices!A:C,2,0)),0,VLOOKUP(LOWER(F1869)&amp;H1869,Prices!A:C,2,0))</f>
        <v>17.5</v>
      </c>
      <c r="W1869" s="13">
        <f t="shared" ref="W1869:W1893" si="1052">IF(I1869="B",(V1869+T1869)*K1869,(V1869+T1869)*K1869)</f>
        <v>-694.58000000000095</v>
      </c>
      <c r="X1869" s="13">
        <f t="shared" ref="X1869:X1893" si="1053">K1869*(V1869-U1869)</f>
        <v>-858.00000000000125</v>
      </c>
      <c r="Y1869" s="43">
        <f t="shared" ref="Y1869:Y1893" si="1054">W1869/O1869</f>
        <v>-3.7385219871898433E-2</v>
      </c>
      <c r="Z1869" s="49"/>
      <c r="AA1869" s="24"/>
    </row>
    <row r="1870" spans="1:27" s="8" customFormat="1" x14ac:dyDescent="0.15">
      <c r="A1870" s="6">
        <v>42923</v>
      </c>
      <c r="B1870" s="67" t="s">
        <v>3968</v>
      </c>
      <c r="C1870" s="8" t="s">
        <v>1128</v>
      </c>
      <c r="D1870" s="13" t="s">
        <v>1129</v>
      </c>
      <c r="E1870" s="13" t="s">
        <v>1130</v>
      </c>
      <c r="F1870" s="8" t="str">
        <f t="shared" si="1044"/>
        <v>SH</v>
      </c>
      <c r="G1870" s="8" t="str">
        <f>VLOOKUP(LOWER(F1870)&amp;H1870,'Current pricing'!A:B,2,0)</f>
        <v>中国人寿</v>
      </c>
      <c r="H1870" s="8" t="s">
        <v>1938</v>
      </c>
      <c r="I1870" s="8" t="s">
        <v>1206</v>
      </c>
      <c r="J1870" s="8" t="s">
        <v>3986</v>
      </c>
      <c r="K1870" s="8">
        <v>-2000</v>
      </c>
      <c r="L1870" s="8">
        <v>1</v>
      </c>
      <c r="M1870" s="8">
        <v>27.45</v>
      </c>
      <c r="N1870" s="8">
        <f t="shared" si="1048"/>
        <v>-54900</v>
      </c>
      <c r="O1870" s="8">
        <f t="shared" si="1049"/>
        <v>54900</v>
      </c>
      <c r="P1870" s="56">
        <f t="shared" si="1045"/>
        <v>1.0980000000000001</v>
      </c>
      <c r="Q1870" s="56">
        <f t="shared" si="1047"/>
        <v>10.98</v>
      </c>
      <c r="R1870" s="8">
        <f t="shared" si="1046"/>
        <v>54.9</v>
      </c>
      <c r="S1870" s="56">
        <f t="shared" si="1050"/>
        <v>54833.021999999997</v>
      </c>
      <c r="T1870" s="8">
        <f t="shared" si="1051"/>
        <v>-27.416511</v>
      </c>
      <c r="U1870" s="8">
        <f>IF(ISNA(VLOOKUP(LOWER(F1870)&amp;H1870,Prices!A:C,3,0)),0,VLOOKUP(LOWER(F1870)&amp;H1870,Prices!A:C,3,0))</f>
        <v>33.08</v>
      </c>
      <c r="V1870" s="8">
        <f>IF(ISNA(VLOOKUP(LOWER(F1870)&amp;H1870,Prices!A:C,2,0)),0,VLOOKUP(LOWER(F1870)&amp;H1870,Prices!A:C,2,0))</f>
        <v>32.520000000000003</v>
      </c>
      <c r="W1870" s="8">
        <f t="shared" si="1052"/>
        <v>-10206.978000000006</v>
      </c>
      <c r="X1870" s="8">
        <f t="shared" si="1053"/>
        <v>1119.9999999999905</v>
      </c>
      <c r="Y1870" s="57">
        <f t="shared" si="1054"/>
        <v>-0.18591945355191269</v>
      </c>
      <c r="Z1870" s="58"/>
      <c r="AA1870" s="59"/>
    </row>
    <row r="1871" spans="1:27" s="13" customFormat="1" x14ac:dyDescent="0.15">
      <c r="A1871" s="12">
        <v>42923</v>
      </c>
      <c r="B1871" s="60" t="s">
        <v>2205</v>
      </c>
      <c r="C1871" s="13" t="s">
        <v>1128</v>
      </c>
      <c r="D1871" s="13" t="s">
        <v>1129</v>
      </c>
      <c r="E1871" s="13" t="s">
        <v>1130</v>
      </c>
      <c r="F1871" s="13" t="str">
        <f t="shared" si="1044"/>
        <v>SH</v>
      </c>
      <c r="G1871" s="13" t="str">
        <f>VLOOKUP(LOWER(F1871)&amp;H1871,'Current pricing'!A:B,2,0)</f>
        <v>创业环保</v>
      </c>
      <c r="H1871" s="13" t="s">
        <v>3562</v>
      </c>
      <c r="I1871" s="13" t="s">
        <v>1206</v>
      </c>
      <c r="J1871" s="13" t="s">
        <v>4182</v>
      </c>
      <c r="K1871" s="13">
        <v>-1400</v>
      </c>
      <c r="L1871" s="13">
        <v>1</v>
      </c>
      <c r="M1871" s="13">
        <v>19.98</v>
      </c>
      <c r="N1871" s="13">
        <f t="shared" si="1048"/>
        <v>-27972</v>
      </c>
      <c r="O1871" s="13">
        <f t="shared" si="1049"/>
        <v>27972</v>
      </c>
      <c r="P1871" s="19">
        <f t="shared" si="1045"/>
        <v>0.55944000000000005</v>
      </c>
      <c r="Q1871" s="19">
        <f t="shared" si="1047"/>
        <v>5.5944000000000003</v>
      </c>
      <c r="R1871" s="13">
        <f t="shared" si="1046"/>
        <v>27.97</v>
      </c>
      <c r="S1871" s="19">
        <f t="shared" si="1050"/>
        <v>27937.876159999996</v>
      </c>
      <c r="T1871" s="13">
        <f t="shared" si="1051"/>
        <v>-19.955625828571424</v>
      </c>
      <c r="U1871" s="13">
        <f>IF(ISNA(VLOOKUP(LOWER(F1871)&amp;H1871,Prices!A:C,3,0)),0,VLOOKUP(LOWER(F1871)&amp;H1871,Prices!A:C,3,0))</f>
        <v>15.21</v>
      </c>
      <c r="V1871" s="13">
        <f>IF(ISNA(VLOOKUP(LOWER(F1871)&amp;H1871,Prices!A:C,2,0)),0,VLOOKUP(LOWER(F1871)&amp;H1871,Prices!A:C,2,0))</f>
        <v>15.51</v>
      </c>
      <c r="W1871" s="13">
        <f t="shared" si="1052"/>
        <v>6223.8761599999943</v>
      </c>
      <c r="X1871" s="13">
        <f t="shared" si="1053"/>
        <v>-419.99999999999852</v>
      </c>
      <c r="Y1871" s="43">
        <f t="shared" si="1054"/>
        <v>0.22250379522379501</v>
      </c>
      <c r="Z1871" s="49"/>
      <c r="AA1871" s="24"/>
    </row>
    <row r="1872" spans="1:27" s="13" customFormat="1" x14ac:dyDescent="0.15">
      <c r="A1872" s="12">
        <v>42923</v>
      </c>
      <c r="B1872" s="60" t="s">
        <v>3969</v>
      </c>
      <c r="C1872" s="13" t="s">
        <v>1128</v>
      </c>
      <c r="D1872" s="13" t="s">
        <v>1129</v>
      </c>
      <c r="E1872" s="13" t="s">
        <v>1130</v>
      </c>
      <c r="F1872" s="13" t="str">
        <f t="shared" si="1044"/>
        <v>SH</v>
      </c>
      <c r="G1872" s="13" t="str">
        <f>VLOOKUP(LOWER(F1872)&amp;H1872,'Current pricing'!A:B,2,0)</f>
        <v>凯乐科技</v>
      </c>
      <c r="H1872" s="13" t="s">
        <v>3953</v>
      </c>
      <c r="I1872" s="13" t="s">
        <v>1206</v>
      </c>
      <c r="J1872" s="13" t="s">
        <v>4182</v>
      </c>
      <c r="K1872" s="13">
        <v>-1000</v>
      </c>
      <c r="L1872" s="13">
        <v>1</v>
      </c>
      <c r="M1872" s="13">
        <v>28.11</v>
      </c>
      <c r="N1872" s="13">
        <f t="shared" si="1048"/>
        <v>-28110</v>
      </c>
      <c r="O1872" s="13">
        <f t="shared" si="1049"/>
        <v>28110</v>
      </c>
      <c r="P1872" s="19">
        <f t="shared" si="1045"/>
        <v>0.56220000000000003</v>
      </c>
      <c r="Q1872" s="19">
        <f t="shared" si="1047"/>
        <v>5.6219999999999999</v>
      </c>
      <c r="R1872" s="13">
        <f t="shared" si="1046"/>
        <v>28.11</v>
      </c>
      <c r="S1872" s="19">
        <f t="shared" si="1050"/>
        <v>28075.7058</v>
      </c>
      <c r="T1872" s="13">
        <f t="shared" si="1051"/>
        <v>-28.075705800000001</v>
      </c>
      <c r="U1872" s="13">
        <f>IF(ISNA(VLOOKUP(LOWER(F1872)&amp;H1872,Prices!A:C,3,0)),0,VLOOKUP(LOWER(F1872)&amp;H1872,Prices!A:C,3,0))</f>
        <v>30.55</v>
      </c>
      <c r="V1872" s="13">
        <f>IF(ISNA(VLOOKUP(LOWER(F1872)&amp;H1872,Prices!A:C,2,0)),0,VLOOKUP(LOWER(F1872)&amp;H1872,Prices!A:C,2,0))</f>
        <v>30.53</v>
      </c>
      <c r="W1872" s="13">
        <f t="shared" si="1052"/>
        <v>-2454.2941999999998</v>
      </c>
      <c r="X1872" s="13">
        <f t="shared" si="1053"/>
        <v>19.999999999999574</v>
      </c>
      <c r="Y1872" s="43">
        <f t="shared" si="1054"/>
        <v>-8.7310359302739227E-2</v>
      </c>
      <c r="Z1872" s="49"/>
      <c r="AA1872" s="24"/>
    </row>
    <row r="1873" spans="1:27" s="13" customFormat="1" x14ac:dyDescent="0.15">
      <c r="A1873" s="12">
        <v>42923</v>
      </c>
      <c r="B1873" s="60" t="s">
        <v>3970</v>
      </c>
      <c r="C1873" s="13" t="s">
        <v>1128</v>
      </c>
      <c r="D1873" s="13" t="s">
        <v>1129</v>
      </c>
      <c r="E1873" s="13" t="s">
        <v>1130</v>
      </c>
      <c r="F1873" s="13" t="str">
        <f t="shared" si="1044"/>
        <v>SH</v>
      </c>
      <c r="G1873" s="13" t="str">
        <f>VLOOKUP(LOWER(F1873)&amp;H1873,'Current pricing'!A:B,2,0)</f>
        <v>广汽集团</v>
      </c>
      <c r="H1873" s="13" t="s">
        <v>3600</v>
      </c>
      <c r="I1873" s="13" t="s">
        <v>1206</v>
      </c>
      <c r="J1873" s="13" t="s">
        <v>4335</v>
      </c>
      <c r="K1873" s="13">
        <v>-2000</v>
      </c>
      <c r="L1873" s="13">
        <v>1</v>
      </c>
      <c r="M1873" s="13">
        <v>26.72</v>
      </c>
      <c r="N1873" s="13">
        <f t="shared" si="1048"/>
        <v>-53440</v>
      </c>
      <c r="O1873" s="13">
        <f t="shared" si="1049"/>
        <v>53440</v>
      </c>
      <c r="P1873" s="19">
        <f t="shared" si="1045"/>
        <v>1.0688000000000002</v>
      </c>
      <c r="Q1873" s="19">
        <f t="shared" si="1047"/>
        <v>10.688000000000001</v>
      </c>
      <c r="R1873" s="13">
        <f t="shared" si="1046"/>
        <v>53.44</v>
      </c>
      <c r="S1873" s="19">
        <f t="shared" si="1050"/>
        <v>53374.803199999995</v>
      </c>
      <c r="T1873" s="13">
        <f t="shared" si="1051"/>
        <v>-26.687401599999998</v>
      </c>
      <c r="U1873" s="13">
        <f>IF(ISNA(VLOOKUP(LOWER(F1873)&amp;H1873,Prices!A:C,3,0)),0,VLOOKUP(LOWER(F1873)&amp;H1873,Prices!A:C,3,0))</f>
        <v>27.22</v>
      </c>
      <c r="V1873" s="13">
        <f>IF(ISNA(VLOOKUP(LOWER(F1873)&amp;H1873,Prices!A:C,2,0)),0,VLOOKUP(LOWER(F1873)&amp;H1873,Prices!A:C,2,0))</f>
        <v>27.64</v>
      </c>
      <c r="W1873" s="13">
        <f t="shared" si="1052"/>
        <v>-1905.1968000000059</v>
      </c>
      <c r="X1873" s="13">
        <f t="shared" si="1053"/>
        <v>-840.00000000000341</v>
      </c>
      <c r="Y1873" s="43">
        <f t="shared" si="1054"/>
        <v>-3.5651137724551009E-2</v>
      </c>
      <c r="Z1873" s="49"/>
      <c r="AA1873" s="24"/>
    </row>
    <row r="1874" spans="1:27" s="13" customFormat="1" x14ac:dyDescent="0.15">
      <c r="A1874" s="12">
        <v>42923</v>
      </c>
      <c r="B1874" s="60" t="s">
        <v>1761</v>
      </c>
      <c r="C1874" s="13" t="s">
        <v>1128</v>
      </c>
      <c r="D1874" s="13" t="s">
        <v>1129</v>
      </c>
      <c r="E1874" s="13" t="s">
        <v>1130</v>
      </c>
      <c r="F1874" s="13" t="str">
        <f t="shared" si="1044"/>
        <v>SZ</v>
      </c>
      <c r="G1874" s="13" t="str">
        <f>VLOOKUP(LOWER(F1874)&amp;H1874,'Current pricing'!A:B,2,0)</f>
        <v>格力电器</v>
      </c>
      <c r="H1874" s="13" t="s">
        <v>1255</v>
      </c>
      <c r="I1874" s="13" t="s">
        <v>1206</v>
      </c>
      <c r="J1874" s="13" t="s">
        <v>4335</v>
      </c>
      <c r="K1874" s="13">
        <v>-1100</v>
      </c>
      <c r="L1874" s="13">
        <v>1</v>
      </c>
      <c r="M1874" s="13">
        <v>38.450000000000003</v>
      </c>
      <c r="N1874" s="13">
        <f t="shared" si="1048"/>
        <v>-42295</v>
      </c>
      <c r="O1874" s="13">
        <f t="shared" si="1049"/>
        <v>42295</v>
      </c>
      <c r="P1874" s="19">
        <f t="shared" si="1045"/>
        <v>0</v>
      </c>
      <c r="Q1874" s="19">
        <f t="shared" si="1047"/>
        <v>8.4589999999999996</v>
      </c>
      <c r="R1874" s="13">
        <f t="shared" si="1046"/>
        <v>42.3</v>
      </c>
      <c r="S1874" s="19">
        <f t="shared" si="1050"/>
        <v>42244.240999999995</v>
      </c>
      <c r="T1874" s="13">
        <f t="shared" si="1051"/>
        <v>-38.40385545454545</v>
      </c>
      <c r="U1874" s="13">
        <f>IF(ISNA(VLOOKUP(LOWER(F1874)&amp;H1874,Prices!A:C,3,0)),0,VLOOKUP(LOWER(F1874)&amp;H1874,Prices!A:C,3,0))</f>
        <v>41.83</v>
      </c>
      <c r="V1874" s="13">
        <f>IF(ISNA(VLOOKUP(LOWER(F1874)&amp;H1874,Prices!A:C,2,0)),0,VLOOKUP(LOWER(F1874)&amp;H1874,Prices!A:C,2,0))</f>
        <v>43.53</v>
      </c>
      <c r="W1874" s="13">
        <f t="shared" si="1052"/>
        <v>-5638.7590000000064</v>
      </c>
      <c r="X1874" s="13">
        <f t="shared" si="1053"/>
        <v>-1870.0000000000032</v>
      </c>
      <c r="Y1874" s="43">
        <f t="shared" si="1054"/>
        <v>-0.13331975410805075</v>
      </c>
      <c r="Z1874" s="49"/>
      <c r="AA1874" s="24"/>
    </row>
    <row r="1875" spans="1:27" s="8" customFormat="1" x14ac:dyDescent="0.15">
      <c r="A1875" s="6">
        <v>42923</v>
      </c>
      <c r="B1875" s="67" t="s">
        <v>3971</v>
      </c>
      <c r="C1875" s="8" t="s">
        <v>1128</v>
      </c>
      <c r="D1875" s="13" t="s">
        <v>1129</v>
      </c>
      <c r="E1875" s="13" t="s">
        <v>1130</v>
      </c>
      <c r="F1875" s="8" t="str">
        <f t="shared" si="1044"/>
        <v>SH</v>
      </c>
      <c r="G1875" s="8" t="str">
        <f>VLOOKUP(LOWER(F1875)&amp;H1875,'Current pricing'!A:B,2,0)</f>
        <v>福耀玻璃</v>
      </c>
      <c r="H1875" s="8" t="s">
        <v>2063</v>
      </c>
      <c r="I1875" s="8" t="s">
        <v>1206</v>
      </c>
      <c r="J1875" s="8" t="s">
        <v>3986</v>
      </c>
      <c r="K1875" s="8">
        <v>-2000</v>
      </c>
      <c r="L1875" s="8">
        <v>1</v>
      </c>
      <c r="M1875" s="8">
        <v>24.64</v>
      </c>
      <c r="N1875" s="8">
        <f t="shared" si="1048"/>
        <v>-49280</v>
      </c>
      <c r="O1875" s="8">
        <f t="shared" si="1049"/>
        <v>49280</v>
      </c>
      <c r="P1875" s="56">
        <f t="shared" si="1045"/>
        <v>0.98560000000000003</v>
      </c>
      <c r="Q1875" s="56">
        <f t="shared" si="1047"/>
        <v>9.8559999999999999</v>
      </c>
      <c r="R1875" s="8">
        <f t="shared" si="1046"/>
        <v>49.28</v>
      </c>
      <c r="S1875" s="56">
        <f t="shared" si="1050"/>
        <v>49219.878400000001</v>
      </c>
      <c r="T1875" s="8">
        <f t="shared" si="1051"/>
        <v>-24.609939199999999</v>
      </c>
      <c r="U1875" s="8">
        <f>IF(ISNA(VLOOKUP(LOWER(F1875)&amp;H1875,Prices!A:C,3,0)),0,VLOOKUP(LOWER(F1875)&amp;H1875,Prices!A:C,3,0))</f>
        <v>27.09</v>
      </c>
      <c r="V1875" s="8">
        <f>IF(ISNA(VLOOKUP(LOWER(F1875)&amp;H1875,Prices!A:C,2,0)),0,VLOOKUP(LOWER(F1875)&amp;H1875,Prices!A:C,2,0))</f>
        <v>27.8</v>
      </c>
      <c r="W1875" s="8">
        <f t="shared" si="1052"/>
        <v>-6380.1216000000022</v>
      </c>
      <c r="X1875" s="8">
        <f t="shared" si="1053"/>
        <v>-1420.0000000000018</v>
      </c>
      <c r="Y1875" s="57">
        <f t="shared" si="1054"/>
        <v>-0.1294667532467533</v>
      </c>
      <c r="Z1875" s="58"/>
      <c r="AA1875" s="59"/>
    </row>
    <row r="1876" spans="1:27" s="13" customFormat="1" x14ac:dyDescent="0.15">
      <c r="A1876" s="12">
        <v>42923</v>
      </c>
      <c r="B1876" s="60" t="s">
        <v>1759</v>
      </c>
      <c r="C1876" s="13" t="s">
        <v>1128</v>
      </c>
      <c r="D1876" s="13" t="s">
        <v>1129</v>
      </c>
      <c r="E1876" s="13" t="s">
        <v>1130</v>
      </c>
      <c r="F1876" s="13" t="str">
        <f t="shared" si="1044"/>
        <v>SH</v>
      </c>
      <c r="G1876" s="13" t="str">
        <f>VLOOKUP(LOWER(F1876)&amp;H1876,'Current pricing'!A:B,2,0)</f>
        <v>创业环保</v>
      </c>
      <c r="H1876" s="13" t="s">
        <v>3562</v>
      </c>
      <c r="I1876" s="13" t="s">
        <v>1206</v>
      </c>
      <c r="J1876" s="13" t="s">
        <v>4182</v>
      </c>
      <c r="K1876" s="13">
        <v>-1300</v>
      </c>
      <c r="L1876" s="13">
        <v>1</v>
      </c>
      <c r="M1876" s="13">
        <v>19.920000000000002</v>
      </c>
      <c r="N1876" s="13">
        <f t="shared" si="1048"/>
        <v>-25896.000000000004</v>
      </c>
      <c r="O1876" s="13">
        <f t="shared" si="1049"/>
        <v>25896.000000000004</v>
      </c>
      <c r="P1876" s="19">
        <f t="shared" si="1045"/>
        <v>0.51792000000000016</v>
      </c>
      <c r="Q1876" s="19">
        <f t="shared" si="1047"/>
        <v>5.1792000000000007</v>
      </c>
      <c r="R1876" s="13">
        <f t="shared" si="1046"/>
        <v>25.9</v>
      </c>
      <c r="S1876" s="19">
        <f t="shared" si="1050"/>
        <v>25864.402880000005</v>
      </c>
      <c r="T1876" s="13">
        <f t="shared" si="1051"/>
        <v>-19.895694523076926</v>
      </c>
      <c r="U1876" s="13">
        <f>IF(ISNA(VLOOKUP(LOWER(F1876)&amp;H1876,Prices!A:C,3,0)),0,VLOOKUP(LOWER(F1876)&amp;H1876,Prices!A:C,3,0))</f>
        <v>15.21</v>
      </c>
      <c r="V1876" s="13">
        <f>IF(ISNA(VLOOKUP(LOWER(F1876)&amp;H1876,Prices!A:C,2,0)),0,VLOOKUP(LOWER(F1876)&amp;H1876,Prices!A:C,2,0))</f>
        <v>15.51</v>
      </c>
      <c r="W1876" s="13">
        <f t="shared" si="1052"/>
        <v>5701.4028800000042</v>
      </c>
      <c r="X1876" s="13">
        <f t="shared" si="1053"/>
        <v>-389.99999999999864</v>
      </c>
      <c r="Y1876" s="43">
        <f t="shared" si="1054"/>
        <v>0.22016538770466496</v>
      </c>
      <c r="Z1876" s="49"/>
      <c r="AA1876" s="24"/>
    </row>
    <row r="1877" spans="1:27" s="8" customFormat="1" x14ac:dyDescent="0.15">
      <c r="A1877" s="6">
        <v>42923</v>
      </c>
      <c r="B1877" s="67" t="s">
        <v>2516</v>
      </c>
      <c r="C1877" s="8" t="s">
        <v>1128</v>
      </c>
      <c r="D1877" s="13" t="s">
        <v>1129</v>
      </c>
      <c r="E1877" s="13" t="s">
        <v>1130</v>
      </c>
      <c r="F1877" s="8" t="str">
        <f t="shared" si="1044"/>
        <v>SZ</v>
      </c>
      <c r="G1877" s="8" t="str">
        <f>VLOOKUP(LOWER(F1877)&amp;H1877,'Current pricing'!A:B,2,0)</f>
        <v>小天鹅Ａ</v>
      </c>
      <c r="H1877" s="8" t="s">
        <v>1320</v>
      </c>
      <c r="I1877" s="8" t="s">
        <v>1206</v>
      </c>
      <c r="J1877" s="8" t="s">
        <v>3986</v>
      </c>
      <c r="K1877" s="8">
        <v>-2615</v>
      </c>
      <c r="L1877" s="8">
        <v>1</v>
      </c>
      <c r="M1877" s="8">
        <v>44.2</v>
      </c>
      <c r="N1877" s="8">
        <f t="shared" si="1048"/>
        <v>-115583.00000000001</v>
      </c>
      <c r="O1877" s="8">
        <f t="shared" si="1049"/>
        <v>115583.00000000001</v>
      </c>
      <c r="P1877" s="56">
        <f t="shared" si="1045"/>
        <v>0</v>
      </c>
      <c r="Q1877" s="56">
        <f t="shared" si="1047"/>
        <v>23.116600000000005</v>
      </c>
      <c r="R1877" s="8">
        <f t="shared" si="1046"/>
        <v>115.58</v>
      </c>
      <c r="S1877" s="56">
        <f t="shared" si="1050"/>
        <v>115444.30340000002</v>
      </c>
      <c r="T1877" s="8">
        <f t="shared" si="1051"/>
        <v>-44.146961147227543</v>
      </c>
      <c r="U1877" s="8">
        <f>IF(ISNA(VLOOKUP(LOWER(F1877)&amp;H1877,Prices!A:C,3,0)),0,VLOOKUP(LOWER(F1877)&amp;H1877,Prices!A:C,3,0))</f>
        <v>56.52</v>
      </c>
      <c r="V1877" s="8">
        <f>IF(ISNA(VLOOKUP(LOWER(F1877)&amp;H1877,Prices!A:C,2,0)),0,VLOOKUP(LOWER(F1877)&amp;H1877,Prices!A:C,2,0))</f>
        <v>59.75</v>
      </c>
      <c r="W1877" s="8">
        <f t="shared" si="1052"/>
        <v>-40801.946599999974</v>
      </c>
      <c r="X1877" s="8">
        <f t="shared" si="1053"/>
        <v>-8446.4499999999916</v>
      </c>
      <c r="Y1877" s="57">
        <f t="shared" si="1054"/>
        <v>-0.35300992879575688</v>
      </c>
      <c r="Z1877" s="58"/>
      <c r="AA1877" s="59"/>
    </row>
    <row r="1878" spans="1:27" s="13" customFormat="1" x14ac:dyDescent="0.15">
      <c r="A1878" s="12">
        <v>42923</v>
      </c>
      <c r="B1878" s="60" t="s">
        <v>3972</v>
      </c>
      <c r="C1878" s="13" t="s">
        <v>1128</v>
      </c>
      <c r="D1878" s="13" t="s">
        <v>1129</v>
      </c>
      <c r="E1878" s="13" t="s">
        <v>1130</v>
      </c>
      <c r="F1878" s="13" t="str">
        <f t="shared" si="1044"/>
        <v>SH</v>
      </c>
      <c r="G1878" s="13" t="str">
        <f>VLOOKUP(LOWER(F1878)&amp;H1878,'Current pricing'!A:B,2,0)</f>
        <v>招商银行</v>
      </c>
      <c r="H1878" s="13" t="s">
        <v>1314</v>
      </c>
      <c r="I1878" s="13" t="s">
        <v>1206</v>
      </c>
      <c r="J1878" s="13" t="s">
        <v>4335</v>
      </c>
      <c r="K1878" s="13">
        <v>-3000</v>
      </c>
      <c r="L1878" s="13">
        <v>1</v>
      </c>
      <c r="M1878" s="13">
        <v>23.26</v>
      </c>
      <c r="N1878" s="13">
        <f t="shared" si="1048"/>
        <v>-69780</v>
      </c>
      <c r="O1878" s="13">
        <f t="shared" si="1049"/>
        <v>69780</v>
      </c>
      <c r="P1878" s="19">
        <f t="shared" si="1045"/>
        <v>1.3956000000000002</v>
      </c>
      <c r="Q1878" s="19">
        <f t="shared" si="1047"/>
        <v>13.956000000000001</v>
      </c>
      <c r="R1878" s="13">
        <f t="shared" si="1046"/>
        <v>69.78</v>
      </c>
      <c r="S1878" s="19">
        <f t="shared" si="1050"/>
        <v>69694.868399999992</v>
      </c>
      <c r="T1878" s="13">
        <f t="shared" si="1051"/>
        <v>-23.231622799999997</v>
      </c>
      <c r="U1878" s="13">
        <f>IF(ISNA(VLOOKUP(LOWER(F1878)&amp;H1878,Prices!A:C,3,0)),0,VLOOKUP(LOWER(F1878)&amp;H1878,Prices!A:C,3,0))</f>
        <v>27.06</v>
      </c>
      <c r="V1878" s="13">
        <f>IF(ISNA(VLOOKUP(LOWER(F1878)&amp;H1878,Prices!A:C,2,0)),0,VLOOKUP(LOWER(F1878)&amp;H1878,Prices!A:C,2,0))</f>
        <v>26.61</v>
      </c>
      <c r="W1878" s="13">
        <f t="shared" si="1052"/>
        <v>-10135.131600000008</v>
      </c>
      <c r="X1878" s="13">
        <f t="shared" si="1053"/>
        <v>1349.999999999998</v>
      </c>
      <c r="Y1878" s="43">
        <f t="shared" si="1054"/>
        <v>-0.14524407566638017</v>
      </c>
      <c r="Z1878" s="49"/>
      <c r="AA1878" s="24"/>
    </row>
    <row r="1879" spans="1:27" s="13" customFormat="1" x14ac:dyDescent="0.15">
      <c r="A1879" s="12">
        <v>42923</v>
      </c>
      <c r="B1879" s="60" t="s">
        <v>2393</v>
      </c>
      <c r="C1879" s="13" t="s">
        <v>1128</v>
      </c>
      <c r="D1879" s="13" t="s">
        <v>1129</v>
      </c>
      <c r="E1879" s="13" t="s">
        <v>1130</v>
      </c>
      <c r="F1879" s="13" t="str">
        <f t="shared" si="1044"/>
        <v>SH</v>
      </c>
      <c r="G1879" s="13" t="str">
        <f>VLOOKUP(LOWER(F1879)&amp;H1879,'Current pricing'!A:B,2,0)</f>
        <v>贵州茅台</v>
      </c>
      <c r="H1879" s="13" t="s">
        <v>1263</v>
      </c>
      <c r="I1879" s="13" t="s">
        <v>1206</v>
      </c>
      <c r="J1879" s="13" t="s">
        <v>4335</v>
      </c>
      <c r="K1879" s="13">
        <v>-200</v>
      </c>
      <c r="L1879" s="13">
        <v>1</v>
      </c>
      <c r="M1879" s="13">
        <v>446.28</v>
      </c>
      <c r="N1879" s="13">
        <f t="shared" si="1048"/>
        <v>-89256</v>
      </c>
      <c r="O1879" s="13">
        <f t="shared" si="1049"/>
        <v>89256</v>
      </c>
      <c r="P1879" s="19">
        <f t="shared" si="1045"/>
        <v>1.78512</v>
      </c>
      <c r="Q1879" s="19">
        <f t="shared" si="1047"/>
        <v>17.851200000000002</v>
      </c>
      <c r="R1879" s="13">
        <f t="shared" si="1046"/>
        <v>89.26</v>
      </c>
      <c r="S1879" s="19">
        <f t="shared" si="1050"/>
        <v>89147.10368</v>
      </c>
      <c r="T1879" s="13">
        <f t="shared" si="1051"/>
        <v>-445.73551839999999</v>
      </c>
      <c r="U1879" s="13">
        <f>IF(ISNA(VLOOKUP(LOWER(F1879)&amp;H1879,Prices!A:C,3,0)),0,VLOOKUP(LOWER(F1879)&amp;H1879,Prices!A:C,3,0))</f>
        <v>639.16999999999996</v>
      </c>
      <c r="V1879" s="13">
        <f>IF(ISNA(VLOOKUP(LOWER(F1879)&amp;H1879,Prices!A:C,2,0)),0,VLOOKUP(LOWER(F1879)&amp;H1879,Prices!A:C,2,0))</f>
        <v>653.05999999999995</v>
      </c>
      <c r="W1879" s="13">
        <f t="shared" si="1052"/>
        <v>-41464.896319999993</v>
      </c>
      <c r="X1879" s="13">
        <f t="shared" si="1053"/>
        <v>-2777.9999999999973</v>
      </c>
      <c r="Y1879" s="43">
        <f t="shared" si="1054"/>
        <v>-0.46456144483284029</v>
      </c>
      <c r="Z1879" s="49"/>
      <c r="AA1879" s="24"/>
    </row>
    <row r="1880" spans="1:27" s="13" customFormat="1" x14ac:dyDescent="0.15">
      <c r="A1880" s="12">
        <v>42923</v>
      </c>
      <c r="B1880" s="60" t="s">
        <v>3973</v>
      </c>
      <c r="C1880" s="13" t="s">
        <v>1128</v>
      </c>
      <c r="D1880" s="13" t="s">
        <v>1129</v>
      </c>
      <c r="E1880" s="13" t="s">
        <v>1130</v>
      </c>
      <c r="F1880" s="13" t="str">
        <f t="shared" si="1044"/>
        <v>SZ</v>
      </c>
      <c r="G1880" s="13" t="str">
        <f>VLOOKUP(LOWER(F1880)&amp;H1880,'Current pricing'!A:B,2,0)</f>
        <v>海康威视</v>
      </c>
      <c r="H1880" s="13" t="s">
        <v>1504</v>
      </c>
      <c r="I1880" s="13" t="s">
        <v>1206</v>
      </c>
      <c r="J1880" s="13" t="s">
        <v>4335</v>
      </c>
      <c r="K1880" s="13">
        <v>-2700</v>
      </c>
      <c r="L1880" s="13">
        <v>1</v>
      </c>
      <c r="M1880" s="13">
        <v>30.24</v>
      </c>
      <c r="N1880" s="13">
        <f t="shared" si="1048"/>
        <v>-81648</v>
      </c>
      <c r="O1880" s="13">
        <f t="shared" si="1049"/>
        <v>81648</v>
      </c>
      <c r="P1880" s="19">
        <f t="shared" si="1045"/>
        <v>0</v>
      </c>
      <c r="Q1880" s="19">
        <f t="shared" si="1047"/>
        <v>16.329599999999999</v>
      </c>
      <c r="R1880" s="13">
        <f t="shared" si="1046"/>
        <v>81.650000000000006</v>
      </c>
      <c r="S1880" s="19">
        <f t="shared" si="1050"/>
        <v>81550.020400000009</v>
      </c>
      <c r="T1880" s="13">
        <f t="shared" si="1051"/>
        <v>-30.203711259259261</v>
      </c>
      <c r="U1880" s="13">
        <f>IF(ISNA(VLOOKUP(LOWER(F1880)&amp;H1880,Prices!A:C,3,0)),0,VLOOKUP(LOWER(F1880)&amp;H1880,Prices!A:C,3,0))</f>
        <v>38.950000000000003</v>
      </c>
      <c r="V1880" s="13">
        <f>IF(ISNA(VLOOKUP(LOWER(F1880)&amp;H1880,Prices!A:C,2,0)),0,VLOOKUP(LOWER(F1880)&amp;H1880,Prices!A:C,2,0))</f>
        <v>39.9</v>
      </c>
      <c r="W1880" s="13">
        <f t="shared" si="1052"/>
        <v>-26179.979599999991</v>
      </c>
      <c r="X1880" s="13">
        <f t="shared" si="1053"/>
        <v>-2564.9999999999886</v>
      </c>
      <c r="Y1880" s="43">
        <f t="shared" si="1054"/>
        <v>-0.32064446893983922</v>
      </c>
      <c r="Z1880" s="49"/>
      <c r="AA1880" s="24"/>
    </row>
    <row r="1881" spans="1:27" s="13" customFormat="1" x14ac:dyDescent="0.15">
      <c r="A1881" s="12">
        <v>42923</v>
      </c>
      <c r="B1881" s="60" t="s">
        <v>3974</v>
      </c>
      <c r="C1881" s="13" t="s">
        <v>1128</v>
      </c>
      <c r="D1881" s="13" t="s">
        <v>1129</v>
      </c>
      <c r="E1881" s="13" t="s">
        <v>1130</v>
      </c>
      <c r="F1881" s="13" t="str">
        <f t="shared" si="1044"/>
        <v>SZ</v>
      </c>
      <c r="G1881" s="13" t="str">
        <f>VLOOKUP(LOWER(F1881)&amp;H1881,'Current pricing'!A:B,2,0)</f>
        <v>大族激光</v>
      </c>
      <c r="H1881" s="13" t="s">
        <v>1502</v>
      </c>
      <c r="I1881" s="13" t="s">
        <v>1206</v>
      </c>
      <c r="J1881" s="13" t="s">
        <v>4182</v>
      </c>
      <c r="K1881" s="13">
        <v>-2300</v>
      </c>
      <c r="L1881" s="13">
        <v>1</v>
      </c>
      <c r="M1881" s="13">
        <v>37.17</v>
      </c>
      <c r="N1881" s="13">
        <f t="shared" si="1048"/>
        <v>-85491</v>
      </c>
      <c r="O1881" s="13">
        <f t="shared" si="1049"/>
        <v>85491</v>
      </c>
      <c r="P1881" s="19">
        <f t="shared" si="1045"/>
        <v>0</v>
      </c>
      <c r="Q1881" s="19">
        <f t="shared" si="1047"/>
        <v>17.098200000000002</v>
      </c>
      <c r="R1881" s="13">
        <f t="shared" si="1046"/>
        <v>85.49</v>
      </c>
      <c r="S1881" s="19">
        <f t="shared" si="1050"/>
        <v>85388.411800000002</v>
      </c>
      <c r="T1881" s="13">
        <f t="shared" si="1051"/>
        <v>-37.125396434782608</v>
      </c>
      <c r="U1881" s="13">
        <f>IF(ISNA(VLOOKUP(LOWER(F1881)&amp;H1881,Prices!A:C,3,0)),0,VLOOKUP(LOWER(F1881)&amp;H1881,Prices!A:C,3,0))</f>
        <v>50.1</v>
      </c>
      <c r="V1881" s="13">
        <f>IF(ISNA(VLOOKUP(LOWER(F1881)&amp;H1881,Prices!A:C,2,0)),0,VLOOKUP(LOWER(F1881)&amp;H1881,Prices!A:C,2,0))</f>
        <v>52.35</v>
      </c>
      <c r="W1881" s="13">
        <f t="shared" si="1052"/>
        <v>-35016.588200000006</v>
      </c>
      <c r="X1881" s="13">
        <f t="shared" si="1053"/>
        <v>-5175</v>
      </c>
      <c r="Y1881" s="43">
        <f t="shared" si="1054"/>
        <v>-0.40959385432384704</v>
      </c>
      <c r="Z1881" s="49"/>
      <c r="AA1881" s="24"/>
    </row>
    <row r="1882" spans="1:27" s="8" customFormat="1" x14ac:dyDescent="0.15">
      <c r="A1882" s="6">
        <v>42923</v>
      </c>
      <c r="B1882" s="67" t="s">
        <v>1910</v>
      </c>
      <c r="C1882" s="8" t="s">
        <v>1128</v>
      </c>
      <c r="D1882" s="13" t="s">
        <v>1129</v>
      </c>
      <c r="E1882" s="13" t="s">
        <v>1130</v>
      </c>
      <c r="F1882" s="8" t="str">
        <f t="shared" si="1044"/>
        <v>SH</v>
      </c>
      <c r="G1882" s="8" t="str">
        <f>VLOOKUP(LOWER(F1882)&amp;H1882,'Current pricing'!A:B,2,0)</f>
        <v>福耀玻璃</v>
      </c>
      <c r="H1882" s="8" t="s">
        <v>2063</v>
      </c>
      <c r="I1882" s="8" t="s">
        <v>1206</v>
      </c>
      <c r="J1882" s="8" t="s">
        <v>3986</v>
      </c>
      <c r="K1882" s="8">
        <v>-2300</v>
      </c>
      <c r="L1882" s="8">
        <v>1</v>
      </c>
      <c r="M1882" s="8">
        <v>24.64</v>
      </c>
      <c r="N1882" s="8">
        <f t="shared" si="1048"/>
        <v>-56672</v>
      </c>
      <c r="O1882" s="8">
        <f t="shared" si="1049"/>
        <v>56672</v>
      </c>
      <c r="P1882" s="56">
        <f t="shared" si="1045"/>
        <v>1.13344</v>
      </c>
      <c r="Q1882" s="56">
        <f t="shared" si="1047"/>
        <v>11.3344</v>
      </c>
      <c r="R1882" s="8">
        <f t="shared" si="1046"/>
        <v>56.67</v>
      </c>
      <c r="S1882" s="56">
        <f t="shared" si="1050"/>
        <v>56602.862160000004</v>
      </c>
      <c r="T1882" s="8">
        <f t="shared" si="1051"/>
        <v>-24.609940069565219</v>
      </c>
      <c r="U1882" s="8">
        <f>IF(ISNA(VLOOKUP(LOWER(F1882)&amp;H1882,Prices!A:C,3,0)),0,VLOOKUP(LOWER(F1882)&amp;H1882,Prices!A:C,3,0))</f>
        <v>27.09</v>
      </c>
      <c r="V1882" s="8">
        <f>IF(ISNA(VLOOKUP(LOWER(F1882)&amp;H1882,Prices!A:C,2,0)),0,VLOOKUP(LOWER(F1882)&amp;H1882,Prices!A:C,2,0))</f>
        <v>27.8</v>
      </c>
      <c r="W1882" s="8">
        <f t="shared" si="1052"/>
        <v>-7337.1378399999976</v>
      </c>
      <c r="X1882" s="8">
        <f t="shared" si="1053"/>
        <v>-1633.000000000002</v>
      </c>
      <c r="Y1882" s="57">
        <f t="shared" si="1054"/>
        <v>-0.12946671795595704</v>
      </c>
      <c r="Z1882" s="58"/>
      <c r="AA1882" s="59"/>
    </row>
    <row r="1883" spans="1:27" s="8" customFormat="1" x14ac:dyDescent="0.15">
      <c r="A1883" s="6">
        <v>42923</v>
      </c>
      <c r="B1883" s="67" t="s">
        <v>1930</v>
      </c>
      <c r="C1883" s="8" t="s">
        <v>1128</v>
      </c>
      <c r="D1883" s="13" t="s">
        <v>1129</v>
      </c>
      <c r="E1883" s="13" t="s">
        <v>1130</v>
      </c>
      <c r="F1883" s="8" t="str">
        <f t="shared" si="1044"/>
        <v>SH</v>
      </c>
      <c r="G1883" s="8" t="str">
        <f>VLOOKUP(LOWER(F1883)&amp;H1883,'Current pricing'!A:B,2,0)</f>
        <v>福耀玻璃</v>
      </c>
      <c r="H1883" s="8" t="s">
        <v>2063</v>
      </c>
      <c r="I1883" s="8" t="s">
        <v>1206</v>
      </c>
      <c r="J1883" s="8" t="s">
        <v>3986</v>
      </c>
      <c r="K1883" s="8">
        <v>-2200</v>
      </c>
      <c r="L1883" s="8">
        <v>1</v>
      </c>
      <c r="M1883" s="8">
        <v>24.63</v>
      </c>
      <c r="N1883" s="8">
        <f t="shared" si="1048"/>
        <v>-54186</v>
      </c>
      <c r="O1883" s="8">
        <f t="shared" si="1049"/>
        <v>54186</v>
      </c>
      <c r="P1883" s="56">
        <f t="shared" si="1045"/>
        <v>1.08372</v>
      </c>
      <c r="Q1883" s="56">
        <f t="shared" si="1047"/>
        <v>10.837200000000001</v>
      </c>
      <c r="R1883" s="8">
        <f t="shared" si="1046"/>
        <v>54.19</v>
      </c>
      <c r="S1883" s="56">
        <f t="shared" si="1050"/>
        <v>54119.889079999994</v>
      </c>
      <c r="T1883" s="8">
        <f t="shared" si="1051"/>
        <v>-24.59994958181818</v>
      </c>
      <c r="U1883" s="8">
        <f>IF(ISNA(VLOOKUP(LOWER(F1883)&amp;H1883,Prices!A:C,3,0)),0,VLOOKUP(LOWER(F1883)&amp;H1883,Prices!A:C,3,0))</f>
        <v>27.09</v>
      </c>
      <c r="V1883" s="8">
        <f>IF(ISNA(VLOOKUP(LOWER(F1883)&amp;H1883,Prices!A:C,2,0)),0,VLOOKUP(LOWER(F1883)&amp;H1883,Prices!A:C,2,0))</f>
        <v>27.8</v>
      </c>
      <c r="W1883" s="8">
        <f t="shared" si="1052"/>
        <v>-7040.1109200000055</v>
      </c>
      <c r="X1883" s="8">
        <f t="shared" si="1053"/>
        <v>-1562.0000000000018</v>
      </c>
      <c r="Y1883" s="57">
        <f t="shared" si="1054"/>
        <v>-0.1299249053260991</v>
      </c>
      <c r="Z1883" s="58"/>
      <c r="AA1883" s="59"/>
    </row>
    <row r="1884" spans="1:27" s="8" customFormat="1" x14ac:dyDescent="0.15">
      <c r="A1884" s="6">
        <v>42923</v>
      </c>
      <c r="B1884" s="67" t="s">
        <v>3975</v>
      </c>
      <c r="C1884" s="8" t="s">
        <v>1128</v>
      </c>
      <c r="D1884" s="13" t="s">
        <v>1129</v>
      </c>
      <c r="E1884" s="13" t="s">
        <v>1130</v>
      </c>
      <c r="F1884" s="8" t="str">
        <f t="shared" si="1044"/>
        <v>SZ</v>
      </c>
      <c r="G1884" s="8" t="str">
        <f>VLOOKUP(LOWER(F1884)&amp;H1884,'Current pricing'!A:B,2,0)</f>
        <v>小天鹅Ａ</v>
      </c>
      <c r="H1884" s="8" t="s">
        <v>1320</v>
      </c>
      <c r="I1884" s="8" t="s">
        <v>1206</v>
      </c>
      <c r="J1884" s="8" t="s">
        <v>3986</v>
      </c>
      <c r="K1884" s="8">
        <v>-1000</v>
      </c>
      <c r="L1884" s="8">
        <v>1</v>
      </c>
      <c r="M1884" s="8">
        <v>44.21</v>
      </c>
      <c r="N1884" s="8">
        <f t="shared" si="1048"/>
        <v>-44210</v>
      </c>
      <c r="O1884" s="8">
        <f t="shared" si="1049"/>
        <v>44210</v>
      </c>
      <c r="P1884" s="56">
        <f t="shared" si="1045"/>
        <v>0</v>
      </c>
      <c r="Q1884" s="56">
        <f t="shared" si="1047"/>
        <v>8.8420000000000005</v>
      </c>
      <c r="R1884" s="8">
        <f t="shared" si="1046"/>
        <v>44.21</v>
      </c>
      <c r="S1884" s="56">
        <f t="shared" si="1050"/>
        <v>44156.948000000004</v>
      </c>
      <c r="T1884" s="8">
        <f t="shared" si="1051"/>
        <v>-44.156948000000007</v>
      </c>
      <c r="U1884" s="8">
        <f>IF(ISNA(VLOOKUP(LOWER(F1884)&amp;H1884,Prices!A:C,3,0)),0,VLOOKUP(LOWER(F1884)&amp;H1884,Prices!A:C,3,0))</f>
        <v>56.52</v>
      </c>
      <c r="V1884" s="8">
        <f>IF(ISNA(VLOOKUP(LOWER(F1884)&amp;H1884,Prices!A:C,2,0)),0,VLOOKUP(LOWER(F1884)&amp;H1884,Prices!A:C,2,0))</f>
        <v>59.75</v>
      </c>
      <c r="W1884" s="8">
        <f t="shared" si="1052"/>
        <v>-15593.051999999992</v>
      </c>
      <c r="X1884" s="8">
        <f t="shared" si="1053"/>
        <v>-3229.9999999999968</v>
      </c>
      <c r="Y1884" s="57">
        <f t="shared" si="1054"/>
        <v>-0.35270418457362568</v>
      </c>
      <c r="Z1884" s="58"/>
      <c r="AA1884" s="59"/>
    </row>
    <row r="1885" spans="1:27" s="13" customFormat="1" x14ac:dyDescent="0.15">
      <c r="A1885" s="12">
        <v>42923</v>
      </c>
      <c r="B1885" s="60" t="s">
        <v>3976</v>
      </c>
      <c r="C1885" s="13" t="s">
        <v>1128</v>
      </c>
      <c r="D1885" s="13" t="s">
        <v>1129</v>
      </c>
      <c r="E1885" s="13" t="s">
        <v>1130</v>
      </c>
      <c r="F1885" s="13" t="str">
        <f t="shared" si="1044"/>
        <v>SZ</v>
      </c>
      <c r="G1885" s="13" t="str">
        <f>VLOOKUP(LOWER(F1885)&amp;H1885,'Current pricing'!A:B,2,0)</f>
        <v>大族激光</v>
      </c>
      <c r="H1885" s="13" t="s">
        <v>1502</v>
      </c>
      <c r="I1885" s="13" t="s">
        <v>1207</v>
      </c>
      <c r="J1885" s="13" t="s">
        <v>4182</v>
      </c>
      <c r="K1885" s="13">
        <v>200</v>
      </c>
      <c r="L1885" s="13">
        <v>1</v>
      </c>
      <c r="M1885" s="13">
        <v>36.799999999999997</v>
      </c>
      <c r="N1885" s="13">
        <f t="shared" si="1048"/>
        <v>7359.9999999999991</v>
      </c>
      <c r="O1885" s="13">
        <f t="shared" si="1049"/>
        <v>7359.9999999999991</v>
      </c>
      <c r="P1885" s="19">
        <f t="shared" si="1045"/>
        <v>0</v>
      </c>
      <c r="Q1885" s="19">
        <f t="shared" si="1047"/>
        <v>5</v>
      </c>
      <c r="R1885" s="13">
        <f t="shared" si="1046"/>
        <v>0</v>
      </c>
      <c r="S1885" s="19">
        <f t="shared" si="1050"/>
        <v>-7364.9999999999991</v>
      </c>
      <c r="T1885" s="13">
        <f t="shared" si="1051"/>
        <v>-36.824999999999996</v>
      </c>
      <c r="U1885" s="13">
        <f>IF(ISNA(VLOOKUP(LOWER(F1885)&amp;H1885,Prices!A:C,3,0)),0,VLOOKUP(LOWER(F1885)&amp;H1885,Prices!A:C,3,0))</f>
        <v>50.1</v>
      </c>
      <c r="V1885" s="13">
        <f>IF(ISNA(VLOOKUP(LOWER(F1885)&amp;H1885,Prices!A:C,2,0)),0,VLOOKUP(LOWER(F1885)&amp;H1885,Prices!A:C,2,0))</f>
        <v>52.35</v>
      </c>
      <c r="W1885" s="13">
        <f t="shared" si="1052"/>
        <v>3105.0000000000009</v>
      </c>
      <c r="X1885" s="13">
        <f t="shared" si="1053"/>
        <v>450</v>
      </c>
      <c r="Y1885" s="43">
        <f t="shared" si="1054"/>
        <v>0.42187500000000017</v>
      </c>
      <c r="Z1885" s="49"/>
      <c r="AA1885" s="24"/>
    </row>
    <row r="1886" spans="1:27" s="13" customFormat="1" x14ac:dyDescent="0.15">
      <c r="A1886" s="12">
        <v>42923</v>
      </c>
      <c r="B1886" s="60" t="s">
        <v>3977</v>
      </c>
      <c r="C1886" s="13" t="s">
        <v>1128</v>
      </c>
      <c r="D1886" s="13" t="s">
        <v>1129</v>
      </c>
      <c r="E1886" s="13" t="s">
        <v>1130</v>
      </c>
      <c r="F1886" s="13" t="str">
        <f t="shared" si="1044"/>
        <v>SH</v>
      </c>
      <c r="G1886" s="13" t="str">
        <f>VLOOKUP(LOWER(F1886)&amp;H1886,'Current pricing'!A:B,2,0)</f>
        <v>创业环保</v>
      </c>
      <c r="H1886" s="13" t="s">
        <v>3562</v>
      </c>
      <c r="I1886" s="13" t="s">
        <v>1207</v>
      </c>
      <c r="J1886" s="13" t="s">
        <v>4182</v>
      </c>
      <c r="K1886" s="13">
        <v>1000</v>
      </c>
      <c r="L1886" s="13">
        <v>1</v>
      </c>
      <c r="M1886" s="13">
        <v>20</v>
      </c>
      <c r="N1886" s="13">
        <f t="shared" si="1048"/>
        <v>20000</v>
      </c>
      <c r="O1886" s="13">
        <f t="shared" si="1049"/>
        <v>20000</v>
      </c>
      <c r="P1886" s="19">
        <f t="shared" si="1045"/>
        <v>0.4</v>
      </c>
      <c r="Q1886" s="19">
        <f t="shared" si="1047"/>
        <v>5</v>
      </c>
      <c r="R1886" s="13">
        <f t="shared" si="1046"/>
        <v>0</v>
      </c>
      <c r="S1886" s="19">
        <f t="shared" si="1050"/>
        <v>-20005.400000000001</v>
      </c>
      <c r="T1886" s="13">
        <f t="shared" si="1051"/>
        <v>-20.005400000000002</v>
      </c>
      <c r="U1886" s="13">
        <f>IF(ISNA(VLOOKUP(LOWER(F1886)&amp;H1886,Prices!A:C,3,0)),0,VLOOKUP(LOWER(F1886)&amp;H1886,Prices!A:C,3,0))</f>
        <v>15.21</v>
      </c>
      <c r="V1886" s="13">
        <f>IF(ISNA(VLOOKUP(LOWER(F1886)&amp;H1886,Prices!A:C,2,0)),0,VLOOKUP(LOWER(F1886)&amp;H1886,Prices!A:C,2,0))</f>
        <v>15.51</v>
      </c>
      <c r="W1886" s="13">
        <f t="shared" si="1052"/>
        <v>-4495.4000000000015</v>
      </c>
      <c r="X1886" s="13">
        <f t="shared" si="1053"/>
        <v>299.99999999999892</v>
      </c>
      <c r="Y1886" s="43">
        <f t="shared" si="1054"/>
        <v>-0.22477000000000008</v>
      </c>
      <c r="Z1886" s="49"/>
      <c r="AA1886" s="24"/>
    </row>
    <row r="1887" spans="1:27" s="13" customFormat="1" x14ac:dyDescent="0.15">
      <c r="A1887" s="12">
        <v>42923</v>
      </c>
      <c r="B1887" s="60" t="s">
        <v>3978</v>
      </c>
      <c r="C1887" s="13" t="s">
        <v>1128</v>
      </c>
      <c r="D1887" s="13" t="s">
        <v>1129</v>
      </c>
      <c r="E1887" s="13" t="s">
        <v>1130</v>
      </c>
      <c r="F1887" s="13" t="str">
        <f t="shared" si="1044"/>
        <v>SZ</v>
      </c>
      <c r="G1887" s="13" t="str">
        <f>VLOOKUP(LOWER(F1887)&amp;H1887,'Current pricing'!A:B,2,0)</f>
        <v>赣锋锂业</v>
      </c>
      <c r="H1887" s="13" t="s">
        <v>2023</v>
      </c>
      <c r="I1887" s="13" t="s">
        <v>1207</v>
      </c>
      <c r="J1887" s="13" t="s">
        <v>4182</v>
      </c>
      <c r="K1887" s="13">
        <v>400</v>
      </c>
      <c r="L1887" s="13">
        <v>1</v>
      </c>
      <c r="M1887" s="13">
        <v>49.64</v>
      </c>
      <c r="N1887" s="13">
        <f t="shared" si="1048"/>
        <v>19856</v>
      </c>
      <c r="O1887" s="13">
        <f t="shared" si="1049"/>
        <v>19856</v>
      </c>
      <c r="P1887" s="19">
        <f t="shared" si="1045"/>
        <v>0</v>
      </c>
      <c r="Q1887" s="19">
        <f t="shared" si="1047"/>
        <v>5</v>
      </c>
      <c r="R1887" s="13">
        <f t="shared" si="1046"/>
        <v>0</v>
      </c>
      <c r="S1887" s="19">
        <f t="shared" si="1050"/>
        <v>-19861</v>
      </c>
      <c r="T1887" s="13">
        <f t="shared" si="1051"/>
        <v>-49.652500000000003</v>
      </c>
      <c r="U1887" s="13">
        <f>IF(ISNA(VLOOKUP(LOWER(F1887)&amp;H1887,Prices!A:C,3,0)),0,VLOOKUP(LOWER(F1887)&amp;H1887,Prices!A:C,3,0))</f>
        <v>87.11</v>
      </c>
      <c r="V1887" s="13">
        <f>IF(ISNA(VLOOKUP(LOWER(F1887)&amp;H1887,Prices!A:C,2,0)),0,VLOOKUP(LOWER(F1887)&amp;H1887,Prices!A:C,2,0))</f>
        <v>86</v>
      </c>
      <c r="W1887" s="13">
        <f t="shared" si="1052"/>
        <v>14538.999999999998</v>
      </c>
      <c r="X1887" s="13">
        <f t="shared" si="1053"/>
        <v>-443.99999999999977</v>
      </c>
      <c r="Y1887" s="43">
        <f t="shared" si="1054"/>
        <v>0.73222199838839641</v>
      </c>
      <c r="Z1887" s="49"/>
      <c r="AA1887" s="24"/>
    </row>
    <row r="1888" spans="1:27" x14ac:dyDescent="0.15">
      <c r="A1888" s="1">
        <v>42923</v>
      </c>
      <c r="B1888" s="65" t="s">
        <v>3979</v>
      </c>
      <c r="C1888" s="30" t="s">
        <v>1128</v>
      </c>
      <c r="D1888" t="s">
        <v>1129</v>
      </c>
      <c r="E1888" t="s">
        <v>1130</v>
      </c>
      <c r="F1888" s="30" t="str">
        <f t="shared" si="1044"/>
        <v>SH</v>
      </c>
      <c r="G1888" s="30" t="str">
        <f>VLOOKUP(LOWER(F1888)&amp;H1888,'Current pricing'!A:B,2,0)</f>
        <v>长江电力</v>
      </c>
      <c r="H1888" t="s">
        <v>3939</v>
      </c>
      <c r="I1888" t="s">
        <v>1207</v>
      </c>
      <c r="J1888" s="29" t="s">
        <v>1798</v>
      </c>
      <c r="K1888">
        <v>1300</v>
      </c>
      <c r="L1888">
        <v>1</v>
      </c>
      <c r="M1888">
        <v>15.16</v>
      </c>
      <c r="N1888" s="30">
        <f t="shared" si="1048"/>
        <v>19708</v>
      </c>
      <c r="O1888" s="30">
        <f t="shared" si="1049"/>
        <v>19708</v>
      </c>
      <c r="P1888" s="18">
        <f t="shared" si="1045"/>
        <v>0.39416000000000001</v>
      </c>
      <c r="Q1888" s="18">
        <f t="shared" si="1047"/>
        <v>5</v>
      </c>
      <c r="R1888" s="30">
        <f t="shared" si="1046"/>
        <v>0</v>
      </c>
      <c r="S1888" s="18">
        <f t="shared" si="1050"/>
        <v>-19713.39416</v>
      </c>
      <c r="T1888" s="30">
        <f t="shared" si="1051"/>
        <v>-15.164149353846154</v>
      </c>
      <c r="U1888" s="30">
        <f>IF(ISNA(VLOOKUP(LOWER(F1888)&amp;H1888,Prices!A:C,3,0)),0,VLOOKUP(LOWER(F1888)&amp;H1888,Prices!A:C,3,0))</f>
        <v>16.04</v>
      </c>
      <c r="V1888" s="30">
        <f>IF(ISNA(VLOOKUP(LOWER(F1888)&amp;H1888,Prices!A:C,2,0)),0,VLOOKUP(LOWER(F1888)&amp;H1888,Prices!A:C,2,0))</f>
        <v>16.3</v>
      </c>
      <c r="W1888" s="30">
        <f t="shared" si="1052"/>
        <v>1476.6058400000004</v>
      </c>
      <c r="X1888" s="30">
        <f t="shared" si="1053"/>
        <v>338.00000000000205</v>
      </c>
      <c r="Y1888" s="40">
        <f t="shared" si="1054"/>
        <v>7.4924185102496474E-2</v>
      </c>
    </row>
    <row r="1889" spans="1:27" x14ac:dyDescent="0.15">
      <c r="A1889" s="1">
        <v>42923</v>
      </c>
      <c r="B1889" s="65" t="s">
        <v>3980</v>
      </c>
      <c r="C1889" s="30" t="s">
        <v>1128</v>
      </c>
      <c r="D1889" t="s">
        <v>1129</v>
      </c>
      <c r="E1889" t="s">
        <v>1130</v>
      </c>
      <c r="F1889" s="30" t="str">
        <f t="shared" si="1044"/>
        <v>SH</v>
      </c>
      <c r="G1889" s="30" t="str">
        <f>VLOOKUP(LOWER(F1889)&amp;H1889,'Current pricing'!A:B,2,0)</f>
        <v>长江电力</v>
      </c>
      <c r="H1889" t="s">
        <v>3939</v>
      </c>
      <c r="I1889" t="s">
        <v>1207</v>
      </c>
      <c r="J1889" s="29" t="s">
        <v>1798</v>
      </c>
      <c r="K1889">
        <v>1300</v>
      </c>
      <c r="L1889">
        <v>1</v>
      </c>
      <c r="M1889">
        <v>15.2</v>
      </c>
      <c r="N1889" s="30">
        <f t="shared" si="1048"/>
        <v>19760</v>
      </c>
      <c r="O1889" s="30">
        <f t="shared" si="1049"/>
        <v>19760</v>
      </c>
      <c r="P1889" s="18">
        <f t="shared" si="1045"/>
        <v>0.39520000000000005</v>
      </c>
      <c r="Q1889" s="18">
        <f t="shared" si="1047"/>
        <v>5</v>
      </c>
      <c r="R1889" s="30">
        <f t="shared" si="1046"/>
        <v>0</v>
      </c>
      <c r="S1889" s="18">
        <f t="shared" si="1050"/>
        <v>-19765.395199999999</v>
      </c>
      <c r="T1889" s="30">
        <f t="shared" si="1051"/>
        <v>-15.204150153846154</v>
      </c>
      <c r="U1889" s="30">
        <f>IF(ISNA(VLOOKUP(LOWER(F1889)&amp;H1889,Prices!A:C,3,0)),0,VLOOKUP(LOWER(F1889)&amp;H1889,Prices!A:C,3,0))</f>
        <v>16.04</v>
      </c>
      <c r="V1889" s="30">
        <f>IF(ISNA(VLOOKUP(LOWER(F1889)&amp;H1889,Prices!A:C,2,0)),0,VLOOKUP(LOWER(F1889)&amp;H1889,Prices!A:C,2,0))</f>
        <v>16.3</v>
      </c>
      <c r="W1889" s="30">
        <f t="shared" si="1052"/>
        <v>1424.604800000001</v>
      </c>
      <c r="X1889" s="30">
        <f t="shared" si="1053"/>
        <v>338.00000000000205</v>
      </c>
      <c r="Y1889" s="40">
        <f t="shared" si="1054"/>
        <v>7.2095384615384658E-2</v>
      </c>
    </row>
    <row r="1890" spans="1:27" s="13" customFormat="1" x14ac:dyDescent="0.15">
      <c r="A1890" s="12">
        <v>42923</v>
      </c>
      <c r="B1890" s="60" t="s">
        <v>3981</v>
      </c>
      <c r="C1890" s="13" t="s">
        <v>1128</v>
      </c>
      <c r="D1890" s="13" t="s">
        <v>1129</v>
      </c>
      <c r="E1890" s="13" t="s">
        <v>1130</v>
      </c>
      <c r="F1890" s="13" t="str">
        <f t="shared" si="1044"/>
        <v>SH</v>
      </c>
      <c r="G1890" s="13" t="str">
        <f>VLOOKUP(LOWER(F1890)&amp;H1890,'Current pricing'!A:B,2,0)</f>
        <v>创业环保</v>
      </c>
      <c r="H1890" s="13" t="s">
        <v>3562</v>
      </c>
      <c r="I1890" s="13" t="s">
        <v>1207</v>
      </c>
      <c r="J1890" s="13" t="s">
        <v>4182</v>
      </c>
      <c r="K1890" s="13">
        <v>900</v>
      </c>
      <c r="L1890" s="13">
        <v>1</v>
      </c>
      <c r="M1890" s="13">
        <v>20.25</v>
      </c>
      <c r="N1890" s="13">
        <f t="shared" si="1048"/>
        <v>18225</v>
      </c>
      <c r="O1890" s="13">
        <f t="shared" si="1049"/>
        <v>18225</v>
      </c>
      <c r="P1890" s="19">
        <f t="shared" si="1045"/>
        <v>0.36450000000000005</v>
      </c>
      <c r="Q1890" s="19">
        <f t="shared" si="1047"/>
        <v>5</v>
      </c>
      <c r="R1890" s="13">
        <f t="shared" si="1046"/>
        <v>0</v>
      </c>
      <c r="S1890" s="19">
        <f t="shared" si="1050"/>
        <v>-18230.3645</v>
      </c>
      <c r="T1890" s="13">
        <f t="shared" si="1051"/>
        <v>-20.255960555555554</v>
      </c>
      <c r="U1890" s="13">
        <f>IF(ISNA(VLOOKUP(LOWER(F1890)&amp;H1890,Prices!A:C,3,0)),0,VLOOKUP(LOWER(F1890)&amp;H1890,Prices!A:C,3,0))</f>
        <v>15.21</v>
      </c>
      <c r="V1890" s="13">
        <f>IF(ISNA(VLOOKUP(LOWER(F1890)&amp;H1890,Prices!A:C,2,0)),0,VLOOKUP(LOWER(F1890)&amp;H1890,Prices!A:C,2,0))</f>
        <v>15.51</v>
      </c>
      <c r="W1890" s="13">
        <f t="shared" si="1052"/>
        <v>-4271.3644999999988</v>
      </c>
      <c r="X1890" s="13">
        <f t="shared" si="1053"/>
        <v>269.99999999999903</v>
      </c>
      <c r="Y1890" s="43">
        <f t="shared" si="1054"/>
        <v>-0.23436842249657058</v>
      </c>
      <c r="Z1890" s="49"/>
      <c r="AA1890" s="24"/>
    </row>
    <row r="1891" spans="1:27" s="13" customFormat="1" x14ac:dyDescent="0.15">
      <c r="A1891" s="12">
        <v>42923</v>
      </c>
      <c r="B1891" s="60" t="s">
        <v>3982</v>
      </c>
      <c r="C1891" s="13" t="s">
        <v>1128</v>
      </c>
      <c r="D1891" s="13" t="s">
        <v>1129</v>
      </c>
      <c r="E1891" s="13" t="s">
        <v>1130</v>
      </c>
      <c r="F1891" s="13" t="str">
        <f t="shared" si="1044"/>
        <v>SZ</v>
      </c>
      <c r="G1891" s="13" t="str">
        <f>VLOOKUP(LOWER(F1891)&amp;H1891,'Current pricing'!A:B,2,0)</f>
        <v>三花智控</v>
      </c>
      <c r="H1891" s="13" t="s">
        <v>3964</v>
      </c>
      <c r="I1891" s="13" t="s">
        <v>1207</v>
      </c>
      <c r="J1891" s="13" t="s">
        <v>4182</v>
      </c>
      <c r="K1891" s="13">
        <v>1100</v>
      </c>
      <c r="L1891" s="13">
        <v>1</v>
      </c>
      <c r="M1891" s="13">
        <v>16.940000000000001</v>
      </c>
      <c r="N1891" s="13">
        <f t="shared" si="1048"/>
        <v>18634</v>
      </c>
      <c r="O1891" s="13">
        <f t="shared" si="1049"/>
        <v>18634</v>
      </c>
      <c r="P1891" s="19">
        <f t="shared" si="1045"/>
        <v>0</v>
      </c>
      <c r="Q1891" s="19">
        <f t="shared" si="1047"/>
        <v>5</v>
      </c>
      <c r="R1891" s="13">
        <f t="shared" si="1046"/>
        <v>0</v>
      </c>
      <c r="S1891" s="19">
        <f t="shared" si="1050"/>
        <v>-18639</v>
      </c>
      <c r="T1891" s="13">
        <f t="shared" si="1051"/>
        <v>-16.944545454545455</v>
      </c>
      <c r="U1891" s="13">
        <f>IF(ISNA(VLOOKUP(LOWER(F1891)&amp;H1891,Prices!A:C,3,0)),0,VLOOKUP(LOWER(F1891)&amp;H1891,Prices!A:C,3,0))</f>
        <v>16.72</v>
      </c>
      <c r="V1891" s="13">
        <f>IF(ISNA(VLOOKUP(LOWER(F1891)&amp;H1891,Prices!A:C,2,0)),0,VLOOKUP(LOWER(F1891)&amp;H1891,Prices!A:C,2,0))</f>
        <v>17.5</v>
      </c>
      <c r="W1891" s="13">
        <f t="shared" si="1052"/>
        <v>610.9999999999992</v>
      </c>
      <c r="X1891" s="13">
        <f t="shared" si="1053"/>
        <v>858.00000000000125</v>
      </c>
      <c r="Y1891" s="43">
        <f t="shared" si="1054"/>
        <v>3.2789524525061675E-2</v>
      </c>
      <c r="Z1891" s="49"/>
      <c r="AA1891" s="24"/>
    </row>
    <row r="1892" spans="1:27" x14ac:dyDescent="0.15">
      <c r="A1892" s="1">
        <v>42923</v>
      </c>
      <c r="B1892" s="65" t="s">
        <v>3983</v>
      </c>
      <c r="C1892" s="30" t="s">
        <v>1128</v>
      </c>
      <c r="D1892" t="s">
        <v>1129</v>
      </c>
      <c r="E1892" t="s">
        <v>1130</v>
      </c>
      <c r="F1892" s="30" t="str">
        <f t="shared" si="1044"/>
        <v>SH</v>
      </c>
      <c r="G1892" s="30" t="str">
        <f>VLOOKUP(LOWER(F1892)&amp;H1892,'Current pricing'!A:B,2,0)</f>
        <v>长江电力</v>
      </c>
      <c r="H1892" t="s">
        <v>3939</v>
      </c>
      <c r="I1892" t="s">
        <v>1207</v>
      </c>
      <c r="J1892" s="29" t="s">
        <v>1798</v>
      </c>
      <c r="K1892">
        <v>1300</v>
      </c>
      <c r="L1892">
        <v>1</v>
      </c>
      <c r="M1892">
        <v>15.21</v>
      </c>
      <c r="N1892" s="30">
        <f t="shared" si="1048"/>
        <v>19773</v>
      </c>
      <c r="O1892" s="30">
        <f t="shared" si="1049"/>
        <v>19773</v>
      </c>
      <c r="P1892" s="18">
        <f t="shared" si="1045"/>
        <v>0.39546000000000003</v>
      </c>
      <c r="Q1892" s="18">
        <f t="shared" si="1047"/>
        <v>5</v>
      </c>
      <c r="R1892" s="30">
        <f t="shared" si="1046"/>
        <v>0</v>
      </c>
      <c r="S1892" s="18">
        <f t="shared" si="1050"/>
        <v>-19778.39546</v>
      </c>
      <c r="T1892" s="30">
        <f t="shared" si="1051"/>
        <v>-15.214150353846154</v>
      </c>
      <c r="U1892" s="30">
        <f>IF(ISNA(VLOOKUP(LOWER(F1892)&amp;H1892,Prices!A:C,3,0)),0,VLOOKUP(LOWER(F1892)&amp;H1892,Prices!A:C,3,0))</f>
        <v>16.04</v>
      </c>
      <c r="V1892" s="30">
        <f>IF(ISNA(VLOOKUP(LOWER(F1892)&amp;H1892,Prices!A:C,2,0)),0,VLOOKUP(LOWER(F1892)&amp;H1892,Prices!A:C,2,0))</f>
        <v>16.3</v>
      </c>
      <c r="W1892" s="30">
        <f t="shared" si="1052"/>
        <v>1411.6045400000005</v>
      </c>
      <c r="X1892" s="30">
        <f t="shared" si="1053"/>
        <v>338.00000000000205</v>
      </c>
      <c r="Y1892" s="40">
        <f t="shared" si="1054"/>
        <v>7.139050928033179E-2</v>
      </c>
    </row>
    <row r="1893" spans="1:27" s="13" customFormat="1" x14ac:dyDescent="0.15">
      <c r="A1893" s="12">
        <v>42923</v>
      </c>
      <c r="B1893" s="60" t="s">
        <v>3984</v>
      </c>
      <c r="C1893" s="13" t="s">
        <v>1128</v>
      </c>
      <c r="D1893" s="13" t="s">
        <v>1129</v>
      </c>
      <c r="E1893" s="13" t="s">
        <v>1130</v>
      </c>
      <c r="F1893" s="13" t="str">
        <f t="shared" si="1044"/>
        <v>SH</v>
      </c>
      <c r="G1893" s="13" t="str">
        <f>VLOOKUP(LOWER(F1893)&amp;H1893,'Current pricing'!A:B,2,0)</f>
        <v>创业环保</v>
      </c>
      <c r="H1893" s="13" t="s">
        <v>3562</v>
      </c>
      <c r="I1893" s="13" t="s">
        <v>1207</v>
      </c>
      <c r="J1893" s="13" t="s">
        <v>4182</v>
      </c>
      <c r="K1893" s="13">
        <v>900</v>
      </c>
      <c r="L1893" s="13">
        <v>1</v>
      </c>
      <c r="M1893" s="13">
        <v>20.14</v>
      </c>
      <c r="N1893" s="13">
        <f t="shared" si="1048"/>
        <v>18126</v>
      </c>
      <c r="O1893" s="13">
        <f t="shared" si="1049"/>
        <v>18126</v>
      </c>
      <c r="P1893" s="19">
        <f t="shared" si="1045"/>
        <v>0.36252000000000001</v>
      </c>
      <c r="Q1893" s="19">
        <f t="shared" si="1047"/>
        <v>5</v>
      </c>
      <c r="R1893" s="13">
        <f t="shared" si="1046"/>
        <v>0</v>
      </c>
      <c r="S1893" s="19">
        <f t="shared" si="1050"/>
        <v>-18131.362519999999</v>
      </c>
      <c r="T1893" s="13">
        <f t="shared" si="1051"/>
        <v>-20.145958355555553</v>
      </c>
      <c r="U1893" s="13">
        <f>IF(ISNA(VLOOKUP(LOWER(F1893)&amp;H1893,Prices!A:C,3,0)),0,VLOOKUP(LOWER(F1893)&amp;H1893,Prices!A:C,3,0))</f>
        <v>15.21</v>
      </c>
      <c r="V1893" s="13">
        <f>IF(ISNA(VLOOKUP(LOWER(F1893)&amp;H1893,Prices!A:C,2,0)),0,VLOOKUP(LOWER(F1893)&amp;H1893,Prices!A:C,2,0))</f>
        <v>15.51</v>
      </c>
      <c r="W1893" s="13">
        <f t="shared" si="1052"/>
        <v>-4172.3625199999979</v>
      </c>
      <c r="X1893" s="13">
        <f t="shared" si="1053"/>
        <v>269.99999999999903</v>
      </c>
      <c r="Y1893" s="43">
        <f t="shared" si="1054"/>
        <v>-0.23018661149729658</v>
      </c>
      <c r="Z1893" s="49"/>
      <c r="AA1893" s="24"/>
    </row>
    <row r="1894" spans="1:27" s="13" customFormat="1" x14ac:dyDescent="0.15">
      <c r="A1894" s="12">
        <v>42926</v>
      </c>
      <c r="B1894" s="60" t="s">
        <v>2426</v>
      </c>
      <c r="C1894" s="13" t="s">
        <v>1128</v>
      </c>
      <c r="D1894" s="13" t="s">
        <v>1129</v>
      </c>
      <c r="E1894" s="13" t="s">
        <v>1130</v>
      </c>
      <c r="F1894" s="13" t="str">
        <f t="shared" si="1044"/>
        <v>SH</v>
      </c>
      <c r="G1894" s="13" t="str">
        <f>VLOOKUP(LOWER(F1894)&amp;H1894,'Current pricing'!A:B,2,0)</f>
        <v>凯乐科技</v>
      </c>
      <c r="H1894" s="13" t="s">
        <v>3953</v>
      </c>
      <c r="I1894" s="13" t="s">
        <v>1206</v>
      </c>
      <c r="J1894" s="13" t="s">
        <v>4182</v>
      </c>
      <c r="K1894" s="13">
        <v>-200</v>
      </c>
      <c r="L1894" s="13">
        <v>1</v>
      </c>
      <c r="M1894" s="13">
        <v>27.29</v>
      </c>
      <c r="N1894" s="13">
        <f t="shared" ref="N1894:N1900" si="1055">K1894*M1894</f>
        <v>-5458</v>
      </c>
      <c r="O1894" s="13">
        <f t="shared" ref="O1894:O1900" si="1056">ABS(N1894)</f>
        <v>5458</v>
      </c>
      <c r="P1894" s="19">
        <f t="shared" si="1045"/>
        <v>0.10916000000000001</v>
      </c>
      <c r="Q1894" s="19">
        <f t="shared" si="1047"/>
        <v>5</v>
      </c>
      <c r="R1894" s="13">
        <f t="shared" si="1046"/>
        <v>5.46</v>
      </c>
      <c r="S1894" s="19">
        <f t="shared" ref="S1894:S1900" si="1057">-(N1894+P1894+Q1894+R1894)</f>
        <v>5447.43084</v>
      </c>
      <c r="T1894" s="13">
        <f t="shared" ref="T1894:T1900" si="1058">S1894/K1894</f>
        <v>-27.237154199999999</v>
      </c>
      <c r="U1894" s="13">
        <f>IF(ISNA(VLOOKUP(LOWER(F1894)&amp;H1894,Prices!A:C,3,0)),0,VLOOKUP(LOWER(F1894)&amp;H1894,Prices!A:C,3,0))</f>
        <v>30.55</v>
      </c>
      <c r="V1894" s="13">
        <f>IF(ISNA(VLOOKUP(LOWER(F1894)&amp;H1894,Prices!A:C,2,0)),0,VLOOKUP(LOWER(F1894)&amp;H1894,Prices!A:C,2,0))</f>
        <v>30.53</v>
      </c>
      <c r="W1894" s="13">
        <f t="shared" ref="W1894:W1900" si="1059">IF(I1894="B",(V1894+T1894)*K1894,(V1894+T1894)*K1894)</f>
        <v>-658.56916000000047</v>
      </c>
      <c r="X1894" s="13">
        <f t="shared" ref="X1894:X1900" si="1060">K1894*(V1894-U1894)</f>
        <v>3.9999999999999147</v>
      </c>
      <c r="Y1894" s="43">
        <f t="shared" ref="Y1894:Y1900" si="1061">W1894/O1894</f>
        <v>-0.12066126053499458</v>
      </c>
      <c r="Z1894" s="49"/>
      <c r="AA1894" s="24"/>
    </row>
    <row r="1895" spans="1:27" s="13" customFormat="1" x14ac:dyDescent="0.15">
      <c r="A1895" s="12">
        <v>42926</v>
      </c>
      <c r="B1895" s="60" t="s">
        <v>3988</v>
      </c>
      <c r="C1895" s="13" t="s">
        <v>1128</v>
      </c>
      <c r="D1895" s="13" t="s">
        <v>1129</v>
      </c>
      <c r="E1895" s="13" t="s">
        <v>1130</v>
      </c>
      <c r="F1895" s="13" t="str">
        <f t="shared" si="1044"/>
        <v>SZ</v>
      </c>
      <c r="G1895" s="13" t="str">
        <f>VLOOKUP(LOWER(F1895)&amp;H1895,'Current pricing'!A:B,2,0)</f>
        <v>赣锋锂业</v>
      </c>
      <c r="H1895" s="13" t="s">
        <v>2023</v>
      </c>
      <c r="I1895" s="13" t="s">
        <v>1206</v>
      </c>
      <c r="J1895" s="13" t="s">
        <v>4182</v>
      </c>
      <c r="K1895" s="13">
        <v>-200</v>
      </c>
      <c r="L1895" s="13">
        <v>1</v>
      </c>
      <c r="M1895" s="13">
        <v>50.18</v>
      </c>
      <c r="N1895" s="13">
        <f t="shared" si="1055"/>
        <v>-10036</v>
      </c>
      <c r="O1895" s="13">
        <f t="shared" si="1056"/>
        <v>10036</v>
      </c>
      <c r="P1895" s="19">
        <f t="shared" si="1045"/>
        <v>0</v>
      </c>
      <c r="Q1895" s="19">
        <f t="shared" si="1047"/>
        <v>5</v>
      </c>
      <c r="R1895" s="13">
        <f t="shared" si="1046"/>
        <v>10.039999999999999</v>
      </c>
      <c r="S1895" s="19">
        <f t="shared" si="1057"/>
        <v>10020.959999999999</v>
      </c>
      <c r="T1895" s="13">
        <f t="shared" si="1058"/>
        <v>-50.104799999999997</v>
      </c>
      <c r="U1895" s="13">
        <f>IF(ISNA(VLOOKUP(LOWER(F1895)&amp;H1895,Prices!A:C,3,0)),0,VLOOKUP(LOWER(F1895)&amp;H1895,Prices!A:C,3,0))</f>
        <v>87.11</v>
      </c>
      <c r="V1895" s="13">
        <f>IF(ISNA(VLOOKUP(LOWER(F1895)&amp;H1895,Prices!A:C,2,0)),0,VLOOKUP(LOWER(F1895)&amp;H1895,Prices!A:C,2,0))</f>
        <v>86</v>
      </c>
      <c r="W1895" s="13">
        <f t="shared" si="1059"/>
        <v>-7179.0400000000009</v>
      </c>
      <c r="X1895" s="13">
        <f t="shared" si="1060"/>
        <v>221.99999999999989</v>
      </c>
      <c r="Y1895" s="43">
        <f t="shared" si="1061"/>
        <v>-0.71532881626145883</v>
      </c>
      <c r="Z1895" s="49"/>
      <c r="AA1895" s="24"/>
    </row>
    <row r="1896" spans="1:27" s="13" customFormat="1" x14ac:dyDescent="0.15">
      <c r="A1896" s="12">
        <v>42926</v>
      </c>
      <c r="B1896" s="60" t="s">
        <v>3989</v>
      </c>
      <c r="C1896" s="13" t="s">
        <v>1128</v>
      </c>
      <c r="D1896" s="13" t="s">
        <v>1129</v>
      </c>
      <c r="E1896" s="13" t="s">
        <v>1130</v>
      </c>
      <c r="F1896" s="13" t="str">
        <f t="shared" si="1044"/>
        <v>SH</v>
      </c>
      <c r="G1896" s="13" t="str">
        <f>VLOOKUP(LOWER(F1896)&amp;H1896,'Current pricing'!A:B,2,0)</f>
        <v>方大炭素</v>
      </c>
      <c r="H1896" s="13" t="s">
        <v>3962</v>
      </c>
      <c r="I1896" s="13" t="s">
        <v>1206</v>
      </c>
      <c r="J1896" s="13" t="s">
        <v>4065</v>
      </c>
      <c r="K1896" s="13">
        <v>-600</v>
      </c>
      <c r="L1896" s="13">
        <v>1</v>
      </c>
      <c r="M1896" s="13">
        <v>18.8</v>
      </c>
      <c r="N1896" s="13">
        <f t="shared" si="1055"/>
        <v>-11280</v>
      </c>
      <c r="O1896" s="13">
        <f t="shared" si="1056"/>
        <v>11280</v>
      </c>
      <c r="P1896" s="19">
        <f t="shared" si="1045"/>
        <v>0.22560000000000002</v>
      </c>
      <c r="Q1896" s="19">
        <f t="shared" si="1047"/>
        <v>5</v>
      </c>
      <c r="R1896" s="13">
        <f t="shared" si="1046"/>
        <v>11.28</v>
      </c>
      <c r="S1896" s="19">
        <f t="shared" si="1057"/>
        <v>11263.4944</v>
      </c>
      <c r="T1896" s="13">
        <f t="shared" si="1058"/>
        <v>-18.772490666666666</v>
      </c>
      <c r="U1896" s="13">
        <f>IF(ISNA(VLOOKUP(LOWER(F1896)&amp;H1896,Prices!A:C,3,0)),0,VLOOKUP(LOWER(F1896)&amp;H1896,Prices!A:C,3,0))</f>
        <v>26.5</v>
      </c>
      <c r="V1896" s="13">
        <f>IF(ISNA(VLOOKUP(LOWER(F1896)&amp;H1896,Prices!A:C,2,0)),0,VLOOKUP(LOWER(F1896)&amp;H1896,Prices!A:C,2,0))</f>
        <v>26.54</v>
      </c>
      <c r="W1896" s="13">
        <f t="shared" si="1059"/>
        <v>-4660.5055999999995</v>
      </c>
      <c r="X1896" s="13">
        <f t="shared" si="1060"/>
        <v>-23.999999999999488</v>
      </c>
      <c r="Y1896" s="43">
        <f t="shared" si="1061"/>
        <v>-0.41316539007092196</v>
      </c>
      <c r="Z1896" s="49"/>
      <c r="AA1896" s="24"/>
    </row>
    <row r="1897" spans="1:27" s="13" customFormat="1" x14ac:dyDescent="0.15">
      <c r="A1897" s="12">
        <v>42926</v>
      </c>
      <c r="B1897" s="60" t="s">
        <v>3990</v>
      </c>
      <c r="C1897" s="13" t="s">
        <v>1128</v>
      </c>
      <c r="D1897" s="13" t="s">
        <v>1129</v>
      </c>
      <c r="E1897" s="13" t="s">
        <v>1130</v>
      </c>
      <c r="F1897" s="13" t="str">
        <f t="shared" si="1044"/>
        <v>SH</v>
      </c>
      <c r="G1897" s="13" t="str">
        <f>VLOOKUP(LOWER(F1897)&amp;H1897,'Current pricing'!A:B,2,0)</f>
        <v>招商银行</v>
      </c>
      <c r="H1897" s="13" t="s">
        <v>1314</v>
      </c>
      <c r="I1897" s="13" t="s">
        <v>1206</v>
      </c>
      <c r="J1897" s="13" t="s">
        <v>4335</v>
      </c>
      <c r="K1897" s="13">
        <v>-800</v>
      </c>
      <c r="L1897" s="13">
        <v>1</v>
      </c>
      <c r="M1897" s="13">
        <v>23.26</v>
      </c>
      <c r="N1897" s="13">
        <f t="shared" si="1055"/>
        <v>-18608</v>
      </c>
      <c r="O1897" s="13">
        <f t="shared" si="1056"/>
        <v>18608</v>
      </c>
      <c r="P1897" s="19">
        <f t="shared" si="1045"/>
        <v>0.37216000000000005</v>
      </c>
      <c r="Q1897" s="19">
        <f t="shared" si="1047"/>
        <v>5</v>
      </c>
      <c r="R1897" s="13">
        <f t="shared" si="1046"/>
        <v>18.61</v>
      </c>
      <c r="S1897" s="19">
        <f t="shared" si="1057"/>
        <v>18584.01784</v>
      </c>
      <c r="T1897" s="13">
        <f t="shared" si="1058"/>
        <v>-23.230022300000002</v>
      </c>
      <c r="U1897" s="13">
        <f>IF(ISNA(VLOOKUP(LOWER(F1897)&amp;H1897,Prices!A:C,3,0)),0,VLOOKUP(LOWER(F1897)&amp;H1897,Prices!A:C,3,0))</f>
        <v>27.06</v>
      </c>
      <c r="V1897" s="13">
        <f>IF(ISNA(VLOOKUP(LOWER(F1897)&amp;H1897,Prices!A:C,2,0)),0,VLOOKUP(LOWER(F1897)&amp;H1897,Prices!A:C,2,0))</f>
        <v>26.61</v>
      </c>
      <c r="W1897" s="13">
        <f t="shared" si="1059"/>
        <v>-2703.9821599999982</v>
      </c>
      <c r="X1897" s="13">
        <f t="shared" si="1060"/>
        <v>359.99999999999943</v>
      </c>
      <c r="Y1897" s="43">
        <f t="shared" si="1061"/>
        <v>-0.14531288478073937</v>
      </c>
      <c r="Z1897" s="49"/>
      <c r="AA1897" s="24"/>
    </row>
    <row r="1898" spans="1:27" s="13" customFormat="1" x14ac:dyDescent="0.15">
      <c r="A1898" s="12">
        <v>42926</v>
      </c>
      <c r="B1898" s="60" t="s">
        <v>3991</v>
      </c>
      <c r="C1898" s="13" t="s">
        <v>1128</v>
      </c>
      <c r="D1898" s="13" t="s">
        <v>1129</v>
      </c>
      <c r="E1898" s="13" t="s">
        <v>1130</v>
      </c>
      <c r="F1898" s="13" t="str">
        <f t="shared" si="1044"/>
        <v>SH</v>
      </c>
      <c r="G1898" s="13" t="str">
        <f>VLOOKUP(LOWER(F1898)&amp;H1898,'Current pricing'!A:B,2,0)</f>
        <v>上汽集团</v>
      </c>
      <c r="H1898" s="13" t="s">
        <v>3609</v>
      </c>
      <c r="I1898" s="13" t="s">
        <v>1206</v>
      </c>
      <c r="J1898" s="13" t="s">
        <v>4335</v>
      </c>
      <c r="K1898" s="13">
        <v>-1400</v>
      </c>
      <c r="L1898" s="13">
        <v>1</v>
      </c>
      <c r="M1898" s="13">
        <v>31.49</v>
      </c>
      <c r="N1898" s="13">
        <f t="shared" si="1055"/>
        <v>-44086</v>
      </c>
      <c r="O1898" s="13">
        <f t="shared" si="1056"/>
        <v>44086</v>
      </c>
      <c r="P1898" s="19">
        <f t="shared" si="1045"/>
        <v>0.88172000000000006</v>
      </c>
      <c r="Q1898" s="19">
        <f t="shared" si="1047"/>
        <v>8.8171999999999997</v>
      </c>
      <c r="R1898" s="13">
        <f t="shared" si="1046"/>
        <v>44.09</v>
      </c>
      <c r="S1898" s="19">
        <f t="shared" si="1057"/>
        <v>44032.211080000008</v>
      </c>
      <c r="T1898" s="13">
        <f t="shared" si="1058"/>
        <v>-31.451579342857148</v>
      </c>
      <c r="U1898" s="13">
        <f>IF(ISNA(VLOOKUP(LOWER(F1898)&amp;H1898,Prices!A:C,3,0)),0,VLOOKUP(LOWER(F1898)&amp;H1898,Prices!A:C,3,0))</f>
        <v>30.89</v>
      </c>
      <c r="V1898" s="13">
        <f>IF(ISNA(VLOOKUP(LOWER(F1898)&amp;H1898,Prices!A:C,2,0)),0,VLOOKUP(LOWER(F1898)&amp;H1898,Prices!A:C,2,0))</f>
        <v>30.92</v>
      </c>
      <c r="W1898" s="13">
        <f t="shared" si="1059"/>
        <v>744.21108000000447</v>
      </c>
      <c r="X1898" s="13">
        <f t="shared" si="1060"/>
        <v>-42.000000000001592</v>
      </c>
      <c r="Y1898" s="43">
        <f t="shared" si="1061"/>
        <v>1.6880893707753128E-2</v>
      </c>
      <c r="Z1898" s="49"/>
      <c r="AA1898" s="24"/>
    </row>
    <row r="1899" spans="1:27" s="13" customFormat="1" x14ac:dyDescent="0.15">
      <c r="A1899" s="12">
        <v>42926</v>
      </c>
      <c r="B1899" s="60" t="s">
        <v>3710</v>
      </c>
      <c r="C1899" s="13" t="s">
        <v>1128</v>
      </c>
      <c r="D1899" s="13" t="s">
        <v>1129</v>
      </c>
      <c r="E1899" s="13" t="s">
        <v>1130</v>
      </c>
      <c r="F1899" s="13" t="str">
        <f t="shared" si="1044"/>
        <v>SH</v>
      </c>
      <c r="G1899" s="13" t="str">
        <f>VLOOKUP(LOWER(F1899)&amp;H1899,'Current pricing'!A:B,2,0)</f>
        <v>创业环保</v>
      </c>
      <c r="H1899" s="13" t="s">
        <v>3562</v>
      </c>
      <c r="I1899" s="13" t="s">
        <v>1206</v>
      </c>
      <c r="J1899" s="13" t="s">
        <v>4182</v>
      </c>
      <c r="K1899" s="13">
        <v>-1400</v>
      </c>
      <c r="L1899" s="13">
        <v>1</v>
      </c>
      <c r="M1899" s="13">
        <v>19.309999999999999</v>
      </c>
      <c r="N1899" s="13">
        <f t="shared" si="1055"/>
        <v>-27034</v>
      </c>
      <c r="O1899" s="13">
        <f t="shared" si="1056"/>
        <v>27034</v>
      </c>
      <c r="P1899" s="19">
        <f t="shared" si="1045"/>
        <v>0.54068000000000005</v>
      </c>
      <c r="Q1899" s="19">
        <f t="shared" si="1047"/>
        <v>5.4068000000000005</v>
      </c>
      <c r="R1899" s="13">
        <f t="shared" si="1046"/>
        <v>27.03</v>
      </c>
      <c r="S1899" s="19">
        <f t="shared" si="1057"/>
        <v>27001.022520000002</v>
      </c>
      <c r="T1899" s="13">
        <f t="shared" si="1058"/>
        <v>-19.286444657142859</v>
      </c>
      <c r="U1899" s="13">
        <f>IF(ISNA(VLOOKUP(LOWER(F1899)&amp;H1899,Prices!A:C,3,0)),0,VLOOKUP(LOWER(F1899)&amp;H1899,Prices!A:C,3,0))</f>
        <v>15.21</v>
      </c>
      <c r="V1899" s="13">
        <f>IF(ISNA(VLOOKUP(LOWER(F1899)&amp;H1899,Prices!A:C,2,0)),0,VLOOKUP(LOWER(F1899)&amp;H1899,Prices!A:C,2,0))</f>
        <v>15.51</v>
      </c>
      <c r="W1899" s="13">
        <f t="shared" si="1059"/>
        <v>5287.0225200000023</v>
      </c>
      <c r="X1899" s="13">
        <f t="shared" si="1060"/>
        <v>-419.99999999999852</v>
      </c>
      <c r="Y1899" s="43">
        <f t="shared" si="1061"/>
        <v>0.19556937634090413</v>
      </c>
      <c r="Z1899" s="49"/>
      <c r="AA1899" s="24"/>
    </row>
    <row r="1900" spans="1:27" s="13" customFormat="1" x14ac:dyDescent="0.15">
      <c r="A1900" s="12">
        <v>42926</v>
      </c>
      <c r="B1900" s="60" t="s">
        <v>3992</v>
      </c>
      <c r="C1900" s="13" t="s">
        <v>1128</v>
      </c>
      <c r="D1900" s="13" t="s">
        <v>1129</v>
      </c>
      <c r="E1900" s="13" t="s">
        <v>1130</v>
      </c>
      <c r="F1900" s="13" t="str">
        <f t="shared" si="1044"/>
        <v>SH</v>
      </c>
      <c r="G1900" s="13" t="str">
        <f>VLOOKUP(LOWER(F1900)&amp;H1900,'Current pricing'!A:B,2,0)</f>
        <v>陕西煤业</v>
      </c>
      <c r="H1900" s="13" t="s">
        <v>3993</v>
      </c>
      <c r="I1900" s="13" t="s">
        <v>1207</v>
      </c>
      <c r="J1900" s="13" t="s">
        <v>4199</v>
      </c>
      <c r="K1900" s="13">
        <v>2300</v>
      </c>
      <c r="L1900" s="13">
        <v>1</v>
      </c>
      <c r="M1900" s="13">
        <v>8.5299999999999994</v>
      </c>
      <c r="N1900" s="13">
        <f t="shared" si="1055"/>
        <v>19619</v>
      </c>
      <c r="O1900" s="13">
        <f t="shared" si="1056"/>
        <v>19619</v>
      </c>
      <c r="P1900" s="19">
        <f t="shared" si="1045"/>
        <v>0.39238000000000001</v>
      </c>
      <c r="Q1900" s="19">
        <f t="shared" si="1047"/>
        <v>5</v>
      </c>
      <c r="R1900" s="13">
        <f t="shared" si="1046"/>
        <v>0</v>
      </c>
      <c r="S1900" s="19">
        <f t="shared" si="1057"/>
        <v>-19624.392380000001</v>
      </c>
      <c r="T1900" s="13">
        <f t="shared" si="1058"/>
        <v>-8.5323445130434781</v>
      </c>
      <c r="U1900" s="13">
        <f>IF(ISNA(VLOOKUP(LOWER(F1900)&amp;H1900,Prices!A:C,3,0)),0,VLOOKUP(LOWER(F1900)&amp;H1900,Prices!A:C,3,0))</f>
        <v>7.7</v>
      </c>
      <c r="V1900" s="13">
        <f>IF(ISNA(VLOOKUP(LOWER(F1900)&amp;H1900,Prices!A:C,2,0)),0,VLOOKUP(LOWER(F1900)&amp;H1900,Prices!A:C,2,0))</f>
        <v>7.75</v>
      </c>
      <c r="W1900" s="13">
        <f t="shared" si="1059"/>
        <v>-1799.3923799999995</v>
      </c>
      <c r="X1900" s="13">
        <f t="shared" si="1060"/>
        <v>114.99999999999959</v>
      </c>
      <c r="Y1900" s="43">
        <f t="shared" si="1061"/>
        <v>-9.1716824506855574E-2</v>
      </c>
      <c r="Z1900" s="49"/>
      <c r="AA1900" s="24"/>
    </row>
    <row r="1901" spans="1:27" s="13" customFormat="1" x14ac:dyDescent="0.15">
      <c r="A1901" s="12">
        <v>42927</v>
      </c>
      <c r="B1901" s="60" t="s">
        <v>3995</v>
      </c>
      <c r="C1901" s="13" t="s">
        <v>1128</v>
      </c>
      <c r="D1901" s="13" t="s">
        <v>1129</v>
      </c>
      <c r="E1901" s="13" t="s">
        <v>1130</v>
      </c>
      <c r="F1901" s="13" t="str">
        <f t="shared" si="1044"/>
        <v>SZ</v>
      </c>
      <c r="G1901" s="13" t="str">
        <f>VLOOKUP(LOWER(F1901)&amp;H1901,'Current pricing'!A:B,2,0)</f>
        <v>格力电器</v>
      </c>
      <c r="H1901" s="13" t="s">
        <v>1255</v>
      </c>
      <c r="I1901" s="13" t="s">
        <v>1206</v>
      </c>
      <c r="J1901" s="13" t="s">
        <v>4335</v>
      </c>
      <c r="K1901" s="13">
        <v>-500</v>
      </c>
      <c r="L1901" s="13">
        <v>1</v>
      </c>
      <c r="M1901" s="13">
        <v>41.53</v>
      </c>
      <c r="N1901" s="13">
        <f t="shared" ref="N1901:N1964" si="1062">K1901*M1901</f>
        <v>-20765</v>
      </c>
      <c r="O1901" s="13">
        <f t="shared" ref="O1901:O1964" si="1063">ABS(N1901)</f>
        <v>20765</v>
      </c>
      <c r="P1901" s="19">
        <f t="shared" si="1045"/>
        <v>0</v>
      </c>
      <c r="Q1901" s="19">
        <f t="shared" si="1047"/>
        <v>5</v>
      </c>
      <c r="R1901" s="13">
        <f t="shared" si="1046"/>
        <v>20.77</v>
      </c>
      <c r="S1901" s="19">
        <f t="shared" ref="S1901:S1964" si="1064">-(N1901+P1901+Q1901+R1901)</f>
        <v>20739.23</v>
      </c>
      <c r="T1901" s="13">
        <f t="shared" ref="T1901:T1964" si="1065">S1901/K1901</f>
        <v>-41.478459999999998</v>
      </c>
      <c r="U1901" s="13">
        <f>IF(ISNA(VLOOKUP(LOWER(F1901)&amp;H1901,Prices!A:C,3,0)),0,VLOOKUP(LOWER(F1901)&amp;H1901,Prices!A:C,3,0))</f>
        <v>41.83</v>
      </c>
      <c r="V1901" s="13">
        <f>IF(ISNA(VLOOKUP(LOWER(F1901)&amp;H1901,Prices!A:C,2,0)),0,VLOOKUP(LOWER(F1901)&amp;H1901,Prices!A:C,2,0))</f>
        <v>43.53</v>
      </c>
      <c r="W1901" s="13">
        <f t="shared" ref="W1901:W1964" si="1066">IF(I1901="B",(V1901+T1901)*K1901,(V1901+T1901)*K1901)</f>
        <v>-1025.7700000000013</v>
      </c>
      <c r="X1901" s="13">
        <f t="shared" ref="X1901:X1964" si="1067">K1901*(V1901-U1901)</f>
        <v>-850.00000000000136</v>
      </c>
      <c r="Y1901" s="43">
        <f t="shared" ref="Y1901:Y1964" si="1068">W1901/O1901</f>
        <v>-4.939898868287991E-2</v>
      </c>
      <c r="Z1901" s="49"/>
      <c r="AA1901" s="24"/>
    </row>
    <row r="1902" spans="1:27" s="13" customFormat="1" x14ac:dyDescent="0.15">
      <c r="A1902" s="12">
        <v>42927</v>
      </c>
      <c r="B1902" s="60" t="s">
        <v>3996</v>
      </c>
      <c r="C1902" s="13" t="s">
        <v>1128</v>
      </c>
      <c r="D1902" s="13" t="s">
        <v>1129</v>
      </c>
      <c r="E1902" s="13" t="s">
        <v>1130</v>
      </c>
      <c r="F1902" s="13" t="str">
        <f t="shared" si="1044"/>
        <v>SH</v>
      </c>
      <c r="G1902" s="13" t="str">
        <f>VLOOKUP(LOWER(F1902)&amp;H1902,'Current pricing'!A:B,2,0)</f>
        <v>陕西煤业</v>
      </c>
      <c r="H1902" s="13" t="s">
        <v>3993</v>
      </c>
      <c r="I1902" s="13" t="s">
        <v>1206</v>
      </c>
      <c r="J1902" s="13" t="s">
        <v>4199</v>
      </c>
      <c r="K1902" s="13">
        <v>-2300</v>
      </c>
      <c r="L1902" s="13">
        <v>1</v>
      </c>
      <c r="M1902" s="13">
        <v>7.93</v>
      </c>
      <c r="N1902" s="13">
        <f t="shared" si="1062"/>
        <v>-18239</v>
      </c>
      <c r="O1902" s="13">
        <f t="shared" si="1063"/>
        <v>18239</v>
      </c>
      <c r="P1902" s="19">
        <f t="shared" si="1045"/>
        <v>0.36478000000000005</v>
      </c>
      <c r="Q1902" s="19">
        <f t="shared" si="1047"/>
        <v>5</v>
      </c>
      <c r="R1902" s="13">
        <f t="shared" si="1046"/>
        <v>18.239999999999998</v>
      </c>
      <c r="S1902" s="19">
        <f t="shared" si="1064"/>
        <v>18215.395219999999</v>
      </c>
      <c r="T1902" s="13">
        <f t="shared" si="1065"/>
        <v>-7.9197370521739128</v>
      </c>
      <c r="U1902" s="13">
        <f>IF(ISNA(VLOOKUP(LOWER(F1902)&amp;H1902,Prices!A:C,3,0)),0,VLOOKUP(LOWER(F1902)&amp;H1902,Prices!A:C,3,0))</f>
        <v>7.7</v>
      </c>
      <c r="V1902" s="13">
        <f>IF(ISNA(VLOOKUP(LOWER(F1902)&amp;H1902,Prices!A:C,2,0)),0,VLOOKUP(LOWER(F1902)&amp;H1902,Prices!A:C,2,0))</f>
        <v>7.75</v>
      </c>
      <c r="W1902" s="13">
        <f t="shared" si="1066"/>
        <v>390.39521999999937</v>
      </c>
      <c r="X1902" s="13">
        <f t="shared" si="1067"/>
        <v>-114.99999999999959</v>
      </c>
      <c r="Y1902" s="43">
        <f t="shared" si="1068"/>
        <v>2.1404420198475761E-2</v>
      </c>
      <c r="Z1902" s="49"/>
      <c r="AA1902" s="24"/>
    </row>
    <row r="1903" spans="1:27" s="13" customFormat="1" x14ac:dyDescent="0.15">
      <c r="A1903" s="12">
        <v>42927</v>
      </c>
      <c r="B1903" s="60" t="s">
        <v>3997</v>
      </c>
      <c r="C1903" s="13" t="s">
        <v>1128</v>
      </c>
      <c r="D1903" s="13" t="s">
        <v>1129</v>
      </c>
      <c r="E1903" s="13" t="s">
        <v>1130</v>
      </c>
      <c r="F1903" s="13" t="str">
        <f t="shared" si="1044"/>
        <v>SH</v>
      </c>
      <c r="G1903" s="13" t="str">
        <f>VLOOKUP(LOWER(F1903)&amp;H1903,'Current pricing'!A:B,2,0)</f>
        <v>广汽集团</v>
      </c>
      <c r="H1903" s="13" t="s">
        <v>3600</v>
      </c>
      <c r="I1903" s="13" t="s">
        <v>1206</v>
      </c>
      <c r="J1903" s="13" t="s">
        <v>4335</v>
      </c>
      <c r="K1903" s="13">
        <v>-1900</v>
      </c>
      <c r="L1903" s="13">
        <v>1</v>
      </c>
      <c r="M1903" s="13">
        <v>25.9</v>
      </c>
      <c r="N1903" s="13">
        <f t="shared" si="1062"/>
        <v>-49210</v>
      </c>
      <c r="O1903" s="13">
        <f t="shared" si="1063"/>
        <v>49210</v>
      </c>
      <c r="P1903" s="19">
        <f t="shared" si="1045"/>
        <v>0.98420000000000007</v>
      </c>
      <c r="Q1903" s="19">
        <f t="shared" si="1047"/>
        <v>9.8420000000000005</v>
      </c>
      <c r="R1903" s="13">
        <f t="shared" si="1046"/>
        <v>49.21</v>
      </c>
      <c r="S1903" s="19">
        <f t="shared" si="1064"/>
        <v>49149.963800000005</v>
      </c>
      <c r="T1903" s="13">
        <f t="shared" si="1065"/>
        <v>-25.868402000000003</v>
      </c>
      <c r="U1903" s="13">
        <f>IF(ISNA(VLOOKUP(LOWER(F1903)&amp;H1903,Prices!A:C,3,0)),0,VLOOKUP(LOWER(F1903)&amp;H1903,Prices!A:C,3,0))</f>
        <v>27.22</v>
      </c>
      <c r="V1903" s="13">
        <f>IF(ISNA(VLOOKUP(LOWER(F1903)&amp;H1903,Prices!A:C,2,0)),0,VLOOKUP(LOWER(F1903)&amp;H1903,Prices!A:C,2,0))</f>
        <v>27.64</v>
      </c>
      <c r="W1903" s="13">
        <f t="shared" si="1066"/>
        <v>-3366.036199999995</v>
      </c>
      <c r="X1903" s="13">
        <f t="shared" si="1067"/>
        <v>-798.00000000000318</v>
      </c>
      <c r="Y1903" s="43">
        <f t="shared" si="1068"/>
        <v>-6.8401467181467085E-2</v>
      </c>
      <c r="Z1903" s="49"/>
      <c r="AA1903" s="24"/>
    </row>
    <row r="1904" spans="1:27" s="13" customFormat="1" x14ac:dyDescent="0.15">
      <c r="A1904" s="12">
        <v>42927</v>
      </c>
      <c r="B1904" s="60" t="s">
        <v>3998</v>
      </c>
      <c r="C1904" s="13" t="s">
        <v>1128</v>
      </c>
      <c r="D1904" s="13" t="s">
        <v>1129</v>
      </c>
      <c r="E1904" s="13" t="s">
        <v>1130</v>
      </c>
      <c r="F1904" s="13" t="str">
        <f t="shared" si="1044"/>
        <v>SH</v>
      </c>
      <c r="G1904" s="13" t="str">
        <f>VLOOKUP(LOWER(F1904)&amp;H1904,'Current pricing'!A:B,2,0)</f>
        <v>上汽集团</v>
      </c>
      <c r="H1904" s="13" t="s">
        <v>3609</v>
      </c>
      <c r="I1904" s="13" t="s">
        <v>1206</v>
      </c>
      <c r="J1904" s="13" t="s">
        <v>4335</v>
      </c>
      <c r="K1904" s="13">
        <v>-1400</v>
      </c>
      <c r="L1904" s="13">
        <v>1</v>
      </c>
      <c r="M1904" s="13">
        <v>31.9</v>
      </c>
      <c r="N1904" s="13">
        <f t="shared" si="1062"/>
        <v>-44660</v>
      </c>
      <c r="O1904" s="13">
        <f t="shared" si="1063"/>
        <v>44660</v>
      </c>
      <c r="P1904" s="19">
        <f t="shared" si="1045"/>
        <v>0.8932000000000001</v>
      </c>
      <c r="Q1904" s="19">
        <f t="shared" si="1047"/>
        <v>8.9320000000000004</v>
      </c>
      <c r="R1904" s="13">
        <f t="shared" si="1046"/>
        <v>44.66</v>
      </c>
      <c r="S1904" s="19">
        <f t="shared" si="1064"/>
        <v>44605.514799999997</v>
      </c>
      <c r="T1904" s="13">
        <f t="shared" si="1065"/>
        <v>-31.861082</v>
      </c>
      <c r="U1904" s="13">
        <f>IF(ISNA(VLOOKUP(LOWER(F1904)&amp;H1904,Prices!A:C,3,0)),0,VLOOKUP(LOWER(F1904)&amp;H1904,Prices!A:C,3,0))</f>
        <v>30.89</v>
      </c>
      <c r="V1904" s="13">
        <f>IF(ISNA(VLOOKUP(LOWER(F1904)&amp;H1904,Prices!A:C,2,0)),0,VLOOKUP(LOWER(F1904)&amp;H1904,Prices!A:C,2,0))</f>
        <v>30.92</v>
      </c>
      <c r="W1904" s="13">
        <f t="shared" si="1066"/>
        <v>1317.5147999999972</v>
      </c>
      <c r="X1904" s="13">
        <f t="shared" si="1067"/>
        <v>-42.000000000001592</v>
      </c>
      <c r="Y1904" s="43">
        <f t="shared" si="1068"/>
        <v>2.9501003134796176E-2</v>
      </c>
      <c r="Z1904" s="49"/>
      <c r="AA1904" s="24"/>
    </row>
    <row r="1905" spans="1:27" s="13" customFormat="1" x14ac:dyDescent="0.15">
      <c r="A1905" s="12">
        <v>42927</v>
      </c>
      <c r="B1905" s="60" t="s">
        <v>2337</v>
      </c>
      <c r="C1905" s="13" t="s">
        <v>1128</v>
      </c>
      <c r="D1905" s="13" t="s">
        <v>1129</v>
      </c>
      <c r="E1905" s="13" t="s">
        <v>1130</v>
      </c>
      <c r="F1905" s="13" t="str">
        <f t="shared" si="1044"/>
        <v>SZ</v>
      </c>
      <c r="G1905" s="13" t="str">
        <f>VLOOKUP(LOWER(F1905)&amp;H1905,'Current pricing'!A:B,2,0)</f>
        <v>大族激光</v>
      </c>
      <c r="H1905" s="13" t="s">
        <v>1502</v>
      </c>
      <c r="I1905" s="13" t="s">
        <v>1206</v>
      </c>
      <c r="J1905" s="13" t="s">
        <v>4182</v>
      </c>
      <c r="K1905" s="13">
        <v>-1800</v>
      </c>
      <c r="L1905" s="13">
        <v>1</v>
      </c>
      <c r="M1905" s="13">
        <v>36.15</v>
      </c>
      <c r="N1905" s="13">
        <f t="shared" si="1062"/>
        <v>-65070</v>
      </c>
      <c r="O1905" s="13">
        <f t="shared" si="1063"/>
        <v>65070</v>
      </c>
      <c r="P1905" s="19">
        <f t="shared" si="1045"/>
        <v>0</v>
      </c>
      <c r="Q1905" s="19">
        <f t="shared" si="1047"/>
        <v>13.014000000000001</v>
      </c>
      <c r="R1905" s="13">
        <f t="shared" si="1046"/>
        <v>65.069999999999993</v>
      </c>
      <c r="S1905" s="19">
        <f t="shared" si="1064"/>
        <v>64991.915999999997</v>
      </c>
      <c r="T1905" s="13">
        <f t="shared" si="1065"/>
        <v>-36.106619999999999</v>
      </c>
      <c r="U1905" s="13">
        <f>IF(ISNA(VLOOKUP(LOWER(F1905)&amp;H1905,Prices!A:C,3,0)),0,VLOOKUP(LOWER(F1905)&amp;H1905,Prices!A:C,3,0))</f>
        <v>50.1</v>
      </c>
      <c r="V1905" s="13">
        <f>IF(ISNA(VLOOKUP(LOWER(F1905)&amp;H1905,Prices!A:C,2,0)),0,VLOOKUP(LOWER(F1905)&amp;H1905,Prices!A:C,2,0))</f>
        <v>52.35</v>
      </c>
      <c r="W1905" s="13">
        <f t="shared" si="1066"/>
        <v>-29238.084000000003</v>
      </c>
      <c r="X1905" s="13">
        <f t="shared" si="1067"/>
        <v>-4050</v>
      </c>
      <c r="Y1905" s="43">
        <f t="shared" si="1068"/>
        <v>-0.4493327800829876</v>
      </c>
      <c r="Z1905" s="49"/>
      <c r="AA1905" s="24"/>
    </row>
    <row r="1906" spans="1:27" s="13" customFormat="1" x14ac:dyDescent="0.15">
      <c r="A1906" s="12">
        <v>42927</v>
      </c>
      <c r="B1906" s="60" t="s">
        <v>3999</v>
      </c>
      <c r="C1906" s="13" t="s">
        <v>1128</v>
      </c>
      <c r="D1906" s="13" t="s">
        <v>1129</v>
      </c>
      <c r="E1906" s="13" t="s">
        <v>1130</v>
      </c>
      <c r="F1906" s="13" t="str">
        <f t="shared" si="1044"/>
        <v>SZ</v>
      </c>
      <c r="G1906" s="13" t="str">
        <f>VLOOKUP(LOWER(F1906)&amp;H1906,'Current pricing'!A:B,2,0)</f>
        <v>海康威视</v>
      </c>
      <c r="H1906" s="13" t="s">
        <v>1504</v>
      </c>
      <c r="I1906" s="13" t="s">
        <v>1206</v>
      </c>
      <c r="J1906" s="13" t="s">
        <v>4335</v>
      </c>
      <c r="K1906" s="13">
        <v>-2800</v>
      </c>
      <c r="L1906" s="13">
        <v>1</v>
      </c>
      <c r="M1906" s="13">
        <v>30.58</v>
      </c>
      <c r="N1906" s="13">
        <f t="shared" si="1062"/>
        <v>-85624</v>
      </c>
      <c r="O1906" s="13">
        <f t="shared" si="1063"/>
        <v>85624</v>
      </c>
      <c r="P1906" s="19">
        <f t="shared" si="1045"/>
        <v>0</v>
      </c>
      <c r="Q1906" s="19">
        <f t="shared" si="1047"/>
        <v>17.1248</v>
      </c>
      <c r="R1906" s="13">
        <f t="shared" si="1046"/>
        <v>85.62</v>
      </c>
      <c r="S1906" s="19">
        <f t="shared" si="1064"/>
        <v>85521.2552</v>
      </c>
      <c r="T1906" s="13">
        <f t="shared" si="1065"/>
        <v>-30.543305428571429</v>
      </c>
      <c r="U1906" s="13">
        <f>IF(ISNA(VLOOKUP(LOWER(F1906)&amp;H1906,Prices!A:C,3,0)),0,VLOOKUP(LOWER(F1906)&amp;H1906,Prices!A:C,3,0))</f>
        <v>38.950000000000003</v>
      </c>
      <c r="V1906" s="13">
        <f>IF(ISNA(VLOOKUP(LOWER(F1906)&amp;H1906,Prices!A:C,2,0)),0,VLOOKUP(LOWER(F1906)&amp;H1906,Prices!A:C,2,0))</f>
        <v>39.9</v>
      </c>
      <c r="W1906" s="13">
        <f t="shared" si="1066"/>
        <v>-26198.744799999993</v>
      </c>
      <c r="X1906" s="13">
        <f t="shared" si="1067"/>
        <v>-2659.9999999999882</v>
      </c>
      <c r="Y1906" s="43">
        <f t="shared" si="1068"/>
        <v>-0.30597431561244504</v>
      </c>
      <c r="Z1906" s="49"/>
      <c r="AA1906" s="24"/>
    </row>
    <row r="1907" spans="1:27" s="13" customFormat="1" x14ac:dyDescent="0.15">
      <c r="A1907" s="12">
        <v>42927</v>
      </c>
      <c r="B1907" s="60" t="s">
        <v>4000</v>
      </c>
      <c r="C1907" s="13" t="s">
        <v>1128</v>
      </c>
      <c r="D1907" s="13" t="s">
        <v>1129</v>
      </c>
      <c r="E1907" s="13" t="s">
        <v>1130</v>
      </c>
      <c r="F1907" s="13" t="str">
        <f t="shared" si="1044"/>
        <v>SH</v>
      </c>
      <c r="G1907" s="13" t="str">
        <f>VLOOKUP(LOWER(F1907)&amp;H1907,'Current pricing'!A:B,2,0)</f>
        <v>凯乐科技</v>
      </c>
      <c r="H1907" s="13" t="s">
        <v>3953</v>
      </c>
      <c r="I1907" s="13" t="s">
        <v>1206</v>
      </c>
      <c r="J1907" s="13" t="s">
        <v>4182</v>
      </c>
      <c r="K1907" s="13">
        <v>-200</v>
      </c>
      <c r="L1907" s="13">
        <v>1</v>
      </c>
      <c r="M1907" s="13">
        <v>26.55</v>
      </c>
      <c r="N1907" s="13">
        <f t="shared" si="1062"/>
        <v>-5310</v>
      </c>
      <c r="O1907" s="13">
        <f t="shared" si="1063"/>
        <v>5310</v>
      </c>
      <c r="P1907" s="19">
        <f t="shared" si="1045"/>
        <v>0.1062</v>
      </c>
      <c r="Q1907" s="19">
        <f t="shared" si="1047"/>
        <v>5</v>
      </c>
      <c r="R1907" s="13">
        <f t="shared" si="1046"/>
        <v>5.31</v>
      </c>
      <c r="S1907" s="19">
        <f t="shared" si="1064"/>
        <v>5299.5837999999994</v>
      </c>
      <c r="T1907" s="13">
        <f t="shared" si="1065"/>
        <v>-26.497918999999996</v>
      </c>
      <c r="U1907" s="13">
        <f>IF(ISNA(VLOOKUP(LOWER(F1907)&amp;H1907,Prices!A:C,3,0)),0,VLOOKUP(LOWER(F1907)&amp;H1907,Prices!A:C,3,0))</f>
        <v>30.55</v>
      </c>
      <c r="V1907" s="13">
        <f>IF(ISNA(VLOOKUP(LOWER(F1907)&amp;H1907,Prices!A:C,2,0)),0,VLOOKUP(LOWER(F1907)&amp;H1907,Prices!A:C,2,0))</f>
        <v>30.53</v>
      </c>
      <c r="W1907" s="13">
        <f t="shared" si="1066"/>
        <v>-806.41620000000103</v>
      </c>
      <c r="X1907" s="13">
        <f t="shared" si="1067"/>
        <v>3.9999999999999147</v>
      </c>
      <c r="Y1907" s="43">
        <f t="shared" si="1068"/>
        <v>-0.15186745762711884</v>
      </c>
      <c r="Z1907" s="49"/>
      <c r="AA1907" s="24"/>
    </row>
    <row r="1908" spans="1:27" s="13" customFormat="1" x14ac:dyDescent="0.15">
      <c r="A1908" s="12">
        <v>42927</v>
      </c>
      <c r="B1908" s="60" t="s">
        <v>4001</v>
      </c>
      <c r="C1908" s="13" t="s">
        <v>1128</v>
      </c>
      <c r="D1908" s="13" t="s">
        <v>1129</v>
      </c>
      <c r="E1908" s="13" t="s">
        <v>1130</v>
      </c>
      <c r="F1908" s="13" t="str">
        <f t="shared" si="1044"/>
        <v>SZ</v>
      </c>
      <c r="G1908" s="13" t="str">
        <f>VLOOKUP(LOWER(F1908)&amp;H1908,'Current pricing'!A:B,2,0)</f>
        <v>赣锋锂业</v>
      </c>
      <c r="H1908" s="13" t="s">
        <v>2023</v>
      </c>
      <c r="I1908" s="13" t="s">
        <v>1206</v>
      </c>
      <c r="J1908" s="13" t="s">
        <v>4182</v>
      </c>
      <c r="K1908" s="13">
        <v>-200</v>
      </c>
      <c r="L1908" s="13">
        <v>1</v>
      </c>
      <c r="M1908" s="13">
        <v>48.78</v>
      </c>
      <c r="N1908" s="13">
        <f t="shared" si="1062"/>
        <v>-9756</v>
      </c>
      <c r="O1908" s="13">
        <f t="shared" si="1063"/>
        <v>9756</v>
      </c>
      <c r="P1908" s="19">
        <f t="shared" si="1045"/>
        <v>0</v>
      </c>
      <c r="Q1908" s="19">
        <f t="shared" si="1047"/>
        <v>5</v>
      </c>
      <c r="R1908" s="13">
        <f t="shared" si="1046"/>
        <v>9.76</v>
      </c>
      <c r="S1908" s="19">
        <f t="shared" si="1064"/>
        <v>9741.24</v>
      </c>
      <c r="T1908" s="13">
        <f t="shared" si="1065"/>
        <v>-48.706199999999995</v>
      </c>
      <c r="U1908" s="13">
        <f>IF(ISNA(VLOOKUP(LOWER(F1908)&amp;H1908,Prices!A:C,3,0)),0,VLOOKUP(LOWER(F1908)&amp;H1908,Prices!A:C,3,0))</f>
        <v>87.11</v>
      </c>
      <c r="V1908" s="13">
        <f>IF(ISNA(VLOOKUP(LOWER(F1908)&amp;H1908,Prices!A:C,2,0)),0,VLOOKUP(LOWER(F1908)&amp;H1908,Prices!A:C,2,0))</f>
        <v>86</v>
      </c>
      <c r="W1908" s="13">
        <f t="shared" si="1066"/>
        <v>-7458.7600000000011</v>
      </c>
      <c r="X1908" s="13">
        <f t="shared" si="1067"/>
        <v>221.99999999999989</v>
      </c>
      <c r="Y1908" s="43">
        <f t="shared" si="1068"/>
        <v>-0.76453054530545317</v>
      </c>
      <c r="Z1908" s="49"/>
      <c r="AA1908" s="24"/>
    </row>
    <row r="1909" spans="1:27" s="13" customFormat="1" x14ac:dyDescent="0.15">
      <c r="A1909" s="12">
        <v>42927</v>
      </c>
      <c r="B1909" s="60" t="s">
        <v>3563</v>
      </c>
      <c r="C1909" s="13" t="s">
        <v>1128</v>
      </c>
      <c r="D1909" s="13" t="s">
        <v>1129</v>
      </c>
      <c r="E1909" s="13" t="s">
        <v>1130</v>
      </c>
      <c r="F1909" s="13" t="str">
        <f t="shared" si="1044"/>
        <v>SH</v>
      </c>
      <c r="G1909" s="13" t="str">
        <f>VLOOKUP(LOWER(F1909)&amp;H1909,'Current pricing'!A:B,2,0)</f>
        <v>方大炭素</v>
      </c>
      <c r="H1909" s="13" t="s">
        <v>3962</v>
      </c>
      <c r="I1909" s="13" t="s">
        <v>1206</v>
      </c>
      <c r="J1909" s="13" t="s">
        <v>4066</v>
      </c>
      <c r="K1909" s="13">
        <v>-600</v>
      </c>
      <c r="L1909" s="13">
        <v>1</v>
      </c>
      <c r="M1909" s="13">
        <v>18.559999999999999</v>
      </c>
      <c r="N1909" s="13">
        <f t="shared" si="1062"/>
        <v>-11136</v>
      </c>
      <c r="O1909" s="13">
        <f t="shared" si="1063"/>
        <v>11136</v>
      </c>
      <c r="P1909" s="19">
        <f t="shared" si="1045"/>
        <v>0.22272000000000003</v>
      </c>
      <c r="Q1909" s="19">
        <f t="shared" si="1047"/>
        <v>5</v>
      </c>
      <c r="R1909" s="13">
        <f t="shared" si="1046"/>
        <v>11.14</v>
      </c>
      <c r="S1909" s="19">
        <f t="shared" si="1064"/>
        <v>11119.637280000001</v>
      </c>
      <c r="T1909" s="13">
        <f t="shared" si="1065"/>
        <v>-18.532728800000001</v>
      </c>
      <c r="U1909" s="13">
        <f>IF(ISNA(VLOOKUP(LOWER(F1909)&amp;H1909,Prices!A:C,3,0)),0,VLOOKUP(LOWER(F1909)&amp;H1909,Prices!A:C,3,0))</f>
        <v>26.5</v>
      </c>
      <c r="V1909" s="13">
        <f>IF(ISNA(VLOOKUP(LOWER(F1909)&amp;H1909,Prices!A:C,2,0)),0,VLOOKUP(LOWER(F1909)&amp;H1909,Prices!A:C,2,0))</f>
        <v>26.54</v>
      </c>
      <c r="W1909" s="13">
        <f t="shared" si="1066"/>
        <v>-4804.3627199999992</v>
      </c>
      <c r="X1909" s="13">
        <f t="shared" si="1067"/>
        <v>-23.999999999999488</v>
      </c>
      <c r="Y1909" s="43">
        <f t="shared" si="1068"/>
        <v>-0.4314262499999999</v>
      </c>
      <c r="Z1909" s="49"/>
      <c r="AA1909" s="24"/>
    </row>
    <row r="1910" spans="1:27" s="13" customFormat="1" x14ac:dyDescent="0.15">
      <c r="A1910" s="12">
        <v>42927</v>
      </c>
      <c r="B1910" s="60" t="s">
        <v>4002</v>
      </c>
      <c r="C1910" s="13" t="s">
        <v>1128</v>
      </c>
      <c r="D1910" s="13" t="s">
        <v>1129</v>
      </c>
      <c r="E1910" s="13" t="s">
        <v>1130</v>
      </c>
      <c r="F1910" s="13" t="str">
        <f t="shared" si="1044"/>
        <v>SH</v>
      </c>
      <c r="G1910" s="13" t="str">
        <f>VLOOKUP(LOWER(F1910)&amp;H1910,'Current pricing'!A:B,2,0)</f>
        <v>创业环保</v>
      </c>
      <c r="H1910" s="13" t="s">
        <v>3562</v>
      </c>
      <c r="I1910" s="13" t="s">
        <v>1206</v>
      </c>
      <c r="J1910" s="13" t="s">
        <v>4182</v>
      </c>
      <c r="K1910" s="13">
        <v>-1400</v>
      </c>
      <c r="L1910" s="13">
        <v>1</v>
      </c>
      <c r="M1910" s="13">
        <v>17.95</v>
      </c>
      <c r="N1910" s="13">
        <f t="shared" si="1062"/>
        <v>-25130</v>
      </c>
      <c r="O1910" s="13">
        <f t="shared" si="1063"/>
        <v>25130</v>
      </c>
      <c r="P1910" s="19">
        <f t="shared" si="1045"/>
        <v>0.50260000000000005</v>
      </c>
      <c r="Q1910" s="19">
        <f t="shared" si="1047"/>
        <v>5.0259999999999998</v>
      </c>
      <c r="R1910" s="13">
        <f t="shared" si="1046"/>
        <v>25.13</v>
      </c>
      <c r="S1910" s="19">
        <f t="shared" si="1064"/>
        <v>25099.341399999998</v>
      </c>
      <c r="T1910" s="13">
        <f t="shared" si="1065"/>
        <v>-17.928100999999998</v>
      </c>
      <c r="U1910" s="13">
        <f>IF(ISNA(VLOOKUP(LOWER(F1910)&amp;H1910,Prices!A:C,3,0)),0,VLOOKUP(LOWER(F1910)&amp;H1910,Prices!A:C,3,0))</f>
        <v>15.21</v>
      </c>
      <c r="V1910" s="13">
        <f>IF(ISNA(VLOOKUP(LOWER(F1910)&amp;H1910,Prices!A:C,2,0)),0,VLOOKUP(LOWER(F1910)&amp;H1910,Prices!A:C,2,0))</f>
        <v>15.51</v>
      </c>
      <c r="W1910" s="13">
        <f t="shared" si="1066"/>
        <v>3385.3413999999975</v>
      </c>
      <c r="X1910" s="13">
        <f t="shared" si="1067"/>
        <v>-419.99999999999852</v>
      </c>
      <c r="Y1910" s="43">
        <f t="shared" si="1068"/>
        <v>0.13471314763231187</v>
      </c>
      <c r="Z1910" s="49"/>
      <c r="AA1910" s="24"/>
    </row>
    <row r="1911" spans="1:27" s="13" customFormat="1" x14ac:dyDescent="0.15">
      <c r="A1911" s="12">
        <v>42927</v>
      </c>
      <c r="B1911" s="60" t="s">
        <v>4003</v>
      </c>
      <c r="C1911" s="13" t="s">
        <v>1128</v>
      </c>
      <c r="D1911" s="13" t="s">
        <v>1129</v>
      </c>
      <c r="E1911" s="13" t="s">
        <v>1130</v>
      </c>
      <c r="F1911" s="13" t="str">
        <f t="shared" si="1044"/>
        <v>SH</v>
      </c>
      <c r="G1911" s="13" t="str">
        <f>VLOOKUP(LOWER(F1911)&amp;H1911,'Current pricing'!A:B,2,0)</f>
        <v>凯乐科技</v>
      </c>
      <c r="H1911" s="13" t="s">
        <v>3953</v>
      </c>
      <c r="I1911" s="13" t="s">
        <v>1207</v>
      </c>
      <c r="J1911" s="13" t="s">
        <v>4182</v>
      </c>
      <c r="K1911" s="13">
        <v>700</v>
      </c>
      <c r="L1911" s="13">
        <v>1</v>
      </c>
      <c r="M1911" s="13">
        <v>26.51</v>
      </c>
      <c r="N1911" s="13">
        <f t="shared" si="1062"/>
        <v>18557</v>
      </c>
      <c r="O1911" s="13">
        <f t="shared" si="1063"/>
        <v>18557</v>
      </c>
      <c r="P1911" s="19">
        <f t="shared" si="1045"/>
        <v>0.37114000000000003</v>
      </c>
      <c r="Q1911" s="19">
        <f t="shared" si="1047"/>
        <v>5</v>
      </c>
      <c r="R1911" s="13">
        <f t="shared" si="1046"/>
        <v>0</v>
      </c>
      <c r="S1911" s="19">
        <f t="shared" si="1064"/>
        <v>-18562.371139999999</v>
      </c>
      <c r="T1911" s="13">
        <f t="shared" si="1065"/>
        <v>-26.517673057142858</v>
      </c>
      <c r="U1911" s="13">
        <f>IF(ISNA(VLOOKUP(LOWER(F1911)&amp;H1911,Prices!A:C,3,0)),0,VLOOKUP(LOWER(F1911)&amp;H1911,Prices!A:C,3,0))</f>
        <v>30.55</v>
      </c>
      <c r="V1911" s="13">
        <f>IF(ISNA(VLOOKUP(LOWER(F1911)&amp;H1911,Prices!A:C,2,0)),0,VLOOKUP(LOWER(F1911)&amp;H1911,Prices!A:C,2,0))</f>
        <v>30.53</v>
      </c>
      <c r="W1911" s="13">
        <f t="shared" si="1066"/>
        <v>2808.6288600000003</v>
      </c>
      <c r="X1911" s="13">
        <f t="shared" si="1067"/>
        <v>-13.999999999999702</v>
      </c>
      <c r="Y1911" s="43">
        <f t="shared" si="1068"/>
        <v>0.15135145012663687</v>
      </c>
      <c r="Z1911" s="49"/>
      <c r="AA1911" s="24"/>
    </row>
    <row r="1912" spans="1:27" s="13" customFormat="1" x14ac:dyDescent="0.15">
      <c r="A1912" s="12">
        <v>42927</v>
      </c>
      <c r="B1912" s="60" t="s">
        <v>1952</v>
      </c>
      <c r="C1912" s="13" t="s">
        <v>1128</v>
      </c>
      <c r="D1912" s="13" t="s">
        <v>1129</v>
      </c>
      <c r="E1912" s="13" t="s">
        <v>1130</v>
      </c>
      <c r="F1912" s="13" t="str">
        <f t="shared" si="1044"/>
        <v>SH</v>
      </c>
      <c r="G1912" s="13" t="str">
        <f>VLOOKUP(LOWER(F1912)&amp;H1912,'Current pricing'!A:B,2,0)</f>
        <v>凯乐科技</v>
      </c>
      <c r="H1912" s="13" t="s">
        <v>3953</v>
      </c>
      <c r="I1912" s="13" t="s">
        <v>1207</v>
      </c>
      <c r="J1912" s="13" t="s">
        <v>4182</v>
      </c>
      <c r="K1912" s="13">
        <v>700</v>
      </c>
      <c r="L1912" s="13">
        <v>1</v>
      </c>
      <c r="M1912" s="13">
        <v>26.48</v>
      </c>
      <c r="N1912" s="13">
        <f t="shared" si="1062"/>
        <v>18536</v>
      </c>
      <c r="O1912" s="13">
        <f t="shared" si="1063"/>
        <v>18536</v>
      </c>
      <c r="P1912" s="19">
        <f t="shared" si="1045"/>
        <v>0.37072000000000005</v>
      </c>
      <c r="Q1912" s="19">
        <f t="shared" si="1047"/>
        <v>5</v>
      </c>
      <c r="R1912" s="13">
        <f t="shared" si="1046"/>
        <v>0</v>
      </c>
      <c r="S1912" s="19">
        <f t="shared" si="1064"/>
        <v>-18541.370719999999</v>
      </c>
      <c r="T1912" s="13">
        <f t="shared" si="1065"/>
        <v>-26.487672457142857</v>
      </c>
      <c r="U1912" s="13">
        <f>IF(ISNA(VLOOKUP(LOWER(F1912)&amp;H1912,Prices!A:C,3,0)),0,VLOOKUP(LOWER(F1912)&amp;H1912,Prices!A:C,3,0))</f>
        <v>30.55</v>
      </c>
      <c r="V1912" s="13">
        <f>IF(ISNA(VLOOKUP(LOWER(F1912)&amp;H1912,Prices!A:C,2,0)),0,VLOOKUP(LOWER(F1912)&amp;H1912,Prices!A:C,2,0))</f>
        <v>30.53</v>
      </c>
      <c r="W1912" s="13">
        <f t="shared" si="1066"/>
        <v>2829.629280000001</v>
      </c>
      <c r="X1912" s="13">
        <f t="shared" si="1067"/>
        <v>-13.999999999999702</v>
      </c>
      <c r="Y1912" s="43">
        <f t="shared" si="1068"/>
        <v>0.15265587397496769</v>
      </c>
      <c r="Z1912" s="49"/>
      <c r="AA1912" s="24"/>
    </row>
    <row r="1913" spans="1:27" s="13" customFormat="1" x14ac:dyDescent="0.15">
      <c r="A1913" s="12">
        <v>42927</v>
      </c>
      <c r="B1913" s="60" t="s">
        <v>4004</v>
      </c>
      <c r="C1913" s="13" t="s">
        <v>1128</v>
      </c>
      <c r="D1913" s="13" t="s">
        <v>1129</v>
      </c>
      <c r="E1913" s="13" t="s">
        <v>1130</v>
      </c>
      <c r="F1913" s="13" t="str">
        <f t="shared" si="1044"/>
        <v>SH</v>
      </c>
      <c r="G1913" s="13" t="str">
        <f>VLOOKUP(LOWER(F1913)&amp;H1913,'Current pricing'!A:B,2,0)</f>
        <v>上汽集团</v>
      </c>
      <c r="H1913" s="13" t="s">
        <v>3609</v>
      </c>
      <c r="I1913" s="13" t="s">
        <v>1207</v>
      </c>
      <c r="J1913" s="13" t="s">
        <v>4335</v>
      </c>
      <c r="K1913" s="13">
        <v>600</v>
      </c>
      <c r="L1913" s="13">
        <v>1</v>
      </c>
      <c r="M1913" s="13">
        <v>31.56</v>
      </c>
      <c r="N1913" s="13">
        <f t="shared" si="1062"/>
        <v>18936</v>
      </c>
      <c r="O1913" s="13">
        <f t="shared" si="1063"/>
        <v>18936</v>
      </c>
      <c r="P1913" s="19">
        <f t="shared" si="1045"/>
        <v>0.37872000000000006</v>
      </c>
      <c r="Q1913" s="19">
        <f t="shared" si="1047"/>
        <v>5</v>
      </c>
      <c r="R1913" s="13">
        <f t="shared" si="1046"/>
        <v>0</v>
      </c>
      <c r="S1913" s="19">
        <f t="shared" si="1064"/>
        <v>-18941.378720000001</v>
      </c>
      <c r="T1913" s="13">
        <f t="shared" si="1065"/>
        <v>-31.568964533333336</v>
      </c>
      <c r="U1913" s="13">
        <f>IF(ISNA(VLOOKUP(LOWER(F1913)&amp;H1913,Prices!A:C,3,0)),0,VLOOKUP(LOWER(F1913)&amp;H1913,Prices!A:C,3,0))</f>
        <v>30.89</v>
      </c>
      <c r="V1913" s="13">
        <f>IF(ISNA(VLOOKUP(LOWER(F1913)&amp;H1913,Prices!A:C,2,0)),0,VLOOKUP(LOWER(F1913)&amp;H1913,Prices!A:C,2,0))</f>
        <v>30.92</v>
      </c>
      <c r="W1913" s="13">
        <f t="shared" si="1066"/>
        <v>-389.37872000000056</v>
      </c>
      <c r="X1913" s="13">
        <f t="shared" si="1067"/>
        <v>18.000000000000682</v>
      </c>
      <c r="Y1913" s="43">
        <f t="shared" si="1068"/>
        <v>-2.0562881284326182E-2</v>
      </c>
      <c r="Z1913" s="49"/>
      <c r="AA1913" s="24"/>
    </row>
    <row r="1914" spans="1:27" s="13" customFormat="1" x14ac:dyDescent="0.15">
      <c r="A1914" s="12">
        <v>42927</v>
      </c>
      <c r="B1914" s="60" t="s">
        <v>4005</v>
      </c>
      <c r="C1914" s="13" t="s">
        <v>1128</v>
      </c>
      <c r="D1914" s="13" t="s">
        <v>1129</v>
      </c>
      <c r="E1914" s="13" t="s">
        <v>1130</v>
      </c>
      <c r="F1914" s="13" t="str">
        <f t="shared" si="1044"/>
        <v>SH</v>
      </c>
      <c r="G1914" s="13" t="str">
        <f>VLOOKUP(LOWER(F1914)&amp;H1914,'Current pricing'!A:B,2,0)</f>
        <v>招商银行</v>
      </c>
      <c r="H1914" s="13" t="s">
        <v>1314</v>
      </c>
      <c r="I1914" s="13" t="s">
        <v>1207</v>
      </c>
      <c r="J1914" s="13" t="s">
        <v>4335</v>
      </c>
      <c r="K1914" s="13">
        <v>800</v>
      </c>
      <c r="L1914" s="13">
        <v>1</v>
      </c>
      <c r="M1914" s="13">
        <v>23.7</v>
      </c>
      <c r="N1914" s="13">
        <f t="shared" si="1062"/>
        <v>18960</v>
      </c>
      <c r="O1914" s="13">
        <f t="shared" si="1063"/>
        <v>18960</v>
      </c>
      <c r="P1914" s="19">
        <f t="shared" si="1045"/>
        <v>0.37920000000000004</v>
      </c>
      <c r="Q1914" s="19">
        <f t="shared" si="1047"/>
        <v>5</v>
      </c>
      <c r="R1914" s="13">
        <f t="shared" si="1046"/>
        <v>0</v>
      </c>
      <c r="S1914" s="19">
        <f t="shared" si="1064"/>
        <v>-18965.379199999999</v>
      </c>
      <c r="T1914" s="13">
        <f t="shared" si="1065"/>
        <v>-23.706723999999998</v>
      </c>
      <c r="U1914" s="13">
        <f>IF(ISNA(VLOOKUP(LOWER(F1914)&amp;H1914,Prices!A:C,3,0)),0,VLOOKUP(LOWER(F1914)&amp;H1914,Prices!A:C,3,0))</f>
        <v>27.06</v>
      </c>
      <c r="V1914" s="13">
        <f>IF(ISNA(VLOOKUP(LOWER(F1914)&amp;H1914,Prices!A:C,2,0)),0,VLOOKUP(LOWER(F1914)&amp;H1914,Prices!A:C,2,0))</f>
        <v>26.61</v>
      </c>
      <c r="W1914" s="13">
        <f t="shared" si="1066"/>
        <v>2322.6208000000015</v>
      </c>
      <c r="X1914" s="13">
        <f t="shared" si="1067"/>
        <v>-359.99999999999943</v>
      </c>
      <c r="Y1914" s="43">
        <f t="shared" si="1068"/>
        <v>0.12250109704641358</v>
      </c>
      <c r="Z1914" s="49"/>
      <c r="AA1914" s="24"/>
    </row>
    <row r="1915" spans="1:27" s="13" customFormat="1" x14ac:dyDescent="0.15">
      <c r="A1915" s="12">
        <v>42927</v>
      </c>
      <c r="B1915" s="60" t="s">
        <v>4006</v>
      </c>
      <c r="C1915" s="13" t="s">
        <v>1128</v>
      </c>
      <c r="D1915" s="13" t="s">
        <v>1129</v>
      </c>
      <c r="E1915" s="13" t="s">
        <v>1130</v>
      </c>
      <c r="F1915" s="13" t="str">
        <f t="shared" si="1044"/>
        <v>SH</v>
      </c>
      <c r="G1915" s="13" t="str">
        <f>VLOOKUP(LOWER(F1915)&amp;H1915,'Current pricing'!A:B,2,0)</f>
        <v>凯乐科技</v>
      </c>
      <c r="H1915" s="13" t="s">
        <v>3953</v>
      </c>
      <c r="I1915" s="13" t="s">
        <v>1207</v>
      </c>
      <c r="J1915" s="13" t="s">
        <v>4182</v>
      </c>
      <c r="K1915" s="13">
        <v>700</v>
      </c>
      <c r="L1915" s="13">
        <v>1</v>
      </c>
      <c r="M1915" s="13">
        <v>27.14</v>
      </c>
      <c r="N1915" s="13">
        <f t="shared" si="1062"/>
        <v>18998</v>
      </c>
      <c r="O1915" s="13">
        <f t="shared" si="1063"/>
        <v>18998</v>
      </c>
      <c r="P1915" s="19">
        <f t="shared" si="1045"/>
        <v>0.37996000000000002</v>
      </c>
      <c r="Q1915" s="19">
        <f t="shared" si="1047"/>
        <v>5</v>
      </c>
      <c r="R1915" s="13">
        <f t="shared" si="1046"/>
        <v>0</v>
      </c>
      <c r="S1915" s="19">
        <f t="shared" si="1064"/>
        <v>-19003.379959999998</v>
      </c>
      <c r="T1915" s="13">
        <f t="shared" si="1065"/>
        <v>-27.147685657142855</v>
      </c>
      <c r="U1915" s="13">
        <f>IF(ISNA(VLOOKUP(LOWER(F1915)&amp;H1915,Prices!A:C,3,0)),0,VLOOKUP(LOWER(F1915)&amp;H1915,Prices!A:C,3,0))</f>
        <v>30.55</v>
      </c>
      <c r="V1915" s="13">
        <f>IF(ISNA(VLOOKUP(LOWER(F1915)&amp;H1915,Prices!A:C,2,0)),0,VLOOKUP(LOWER(F1915)&amp;H1915,Prices!A:C,2,0))</f>
        <v>30.53</v>
      </c>
      <c r="W1915" s="13">
        <f t="shared" si="1066"/>
        <v>2367.6200400000025</v>
      </c>
      <c r="X1915" s="13">
        <f t="shared" si="1067"/>
        <v>-13.999999999999702</v>
      </c>
      <c r="Y1915" s="43">
        <f t="shared" si="1068"/>
        <v>0.12462469944204667</v>
      </c>
      <c r="Z1915" s="49"/>
      <c r="AA1915" s="24"/>
    </row>
    <row r="1916" spans="1:27" s="13" customFormat="1" x14ac:dyDescent="0.15">
      <c r="A1916" s="12">
        <v>42927</v>
      </c>
      <c r="B1916" s="60" t="s">
        <v>4007</v>
      </c>
      <c r="C1916" s="13" t="s">
        <v>1128</v>
      </c>
      <c r="D1916" s="13" t="s">
        <v>1129</v>
      </c>
      <c r="E1916" s="13" t="s">
        <v>1130</v>
      </c>
      <c r="F1916" s="13" t="str">
        <f t="shared" si="1044"/>
        <v>SH</v>
      </c>
      <c r="G1916" s="13" t="str">
        <f>VLOOKUP(LOWER(F1916)&amp;H1916,'Current pricing'!A:B,2,0)</f>
        <v>凯乐科技</v>
      </c>
      <c r="H1916" s="13" t="s">
        <v>3953</v>
      </c>
      <c r="I1916" s="13" t="s">
        <v>1207</v>
      </c>
      <c r="J1916" s="13" t="s">
        <v>4182</v>
      </c>
      <c r="K1916" s="13">
        <v>700</v>
      </c>
      <c r="L1916" s="13">
        <v>1</v>
      </c>
      <c r="M1916" s="13">
        <v>27.18</v>
      </c>
      <c r="N1916" s="13">
        <f t="shared" si="1062"/>
        <v>19026</v>
      </c>
      <c r="O1916" s="13">
        <f t="shared" si="1063"/>
        <v>19026</v>
      </c>
      <c r="P1916" s="19">
        <f t="shared" si="1045"/>
        <v>0.38052000000000002</v>
      </c>
      <c r="Q1916" s="19">
        <f t="shared" si="1047"/>
        <v>5</v>
      </c>
      <c r="R1916" s="13">
        <f t="shared" si="1046"/>
        <v>0</v>
      </c>
      <c r="S1916" s="19">
        <f t="shared" si="1064"/>
        <v>-19031.380519999999</v>
      </c>
      <c r="T1916" s="13">
        <f t="shared" si="1065"/>
        <v>-27.187686457142856</v>
      </c>
      <c r="U1916" s="13">
        <f>IF(ISNA(VLOOKUP(LOWER(F1916)&amp;H1916,Prices!A:C,3,0)),0,VLOOKUP(LOWER(F1916)&amp;H1916,Prices!A:C,3,0))</f>
        <v>30.55</v>
      </c>
      <c r="V1916" s="13">
        <f>IF(ISNA(VLOOKUP(LOWER(F1916)&amp;H1916,Prices!A:C,2,0)),0,VLOOKUP(LOWER(F1916)&amp;H1916,Prices!A:C,2,0))</f>
        <v>30.53</v>
      </c>
      <c r="W1916" s="13">
        <f t="shared" si="1066"/>
        <v>2339.6194800000012</v>
      </c>
      <c r="X1916" s="13">
        <f t="shared" si="1067"/>
        <v>-13.999999999999702</v>
      </c>
      <c r="Y1916" s="43">
        <f t="shared" si="1068"/>
        <v>0.12296959318826875</v>
      </c>
      <c r="Z1916" s="49"/>
      <c r="AA1916" s="24"/>
    </row>
    <row r="1917" spans="1:27" s="13" customFormat="1" x14ac:dyDescent="0.15">
      <c r="A1917" s="12">
        <v>42927</v>
      </c>
      <c r="B1917" s="60" t="s">
        <v>4008</v>
      </c>
      <c r="C1917" s="13" t="s">
        <v>1128</v>
      </c>
      <c r="D1917" s="13" t="s">
        <v>1129</v>
      </c>
      <c r="E1917" s="13" t="s">
        <v>1130</v>
      </c>
      <c r="F1917" s="13" t="str">
        <f t="shared" si="1044"/>
        <v>SH</v>
      </c>
      <c r="G1917" s="13" t="str">
        <f>VLOOKUP(LOWER(F1917)&amp;H1917,'Current pricing'!A:B,2,0)</f>
        <v>招商银行</v>
      </c>
      <c r="H1917" s="13" t="s">
        <v>1314</v>
      </c>
      <c r="I1917" s="13" t="s">
        <v>1207</v>
      </c>
      <c r="J1917" s="13" t="s">
        <v>4335</v>
      </c>
      <c r="K1917" s="13">
        <v>800</v>
      </c>
      <c r="L1917" s="13">
        <v>1</v>
      </c>
      <c r="M1917" s="13">
        <v>23.7</v>
      </c>
      <c r="N1917" s="13">
        <f t="shared" si="1062"/>
        <v>18960</v>
      </c>
      <c r="O1917" s="13">
        <f t="shared" si="1063"/>
        <v>18960</v>
      </c>
      <c r="P1917" s="19">
        <f t="shared" si="1045"/>
        <v>0.37920000000000004</v>
      </c>
      <c r="Q1917" s="19">
        <f t="shared" si="1047"/>
        <v>5</v>
      </c>
      <c r="R1917" s="13">
        <f t="shared" si="1046"/>
        <v>0</v>
      </c>
      <c r="S1917" s="19">
        <f t="shared" si="1064"/>
        <v>-18965.379199999999</v>
      </c>
      <c r="T1917" s="13">
        <f t="shared" si="1065"/>
        <v>-23.706723999999998</v>
      </c>
      <c r="U1917" s="13">
        <f>IF(ISNA(VLOOKUP(LOWER(F1917)&amp;H1917,Prices!A:C,3,0)),0,VLOOKUP(LOWER(F1917)&amp;H1917,Prices!A:C,3,0))</f>
        <v>27.06</v>
      </c>
      <c r="V1917" s="13">
        <f>IF(ISNA(VLOOKUP(LOWER(F1917)&amp;H1917,Prices!A:C,2,0)),0,VLOOKUP(LOWER(F1917)&amp;H1917,Prices!A:C,2,0))</f>
        <v>26.61</v>
      </c>
      <c r="W1917" s="13">
        <f t="shared" si="1066"/>
        <v>2322.6208000000015</v>
      </c>
      <c r="X1917" s="13">
        <f t="shared" si="1067"/>
        <v>-359.99999999999943</v>
      </c>
      <c r="Y1917" s="43">
        <f t="shared" si="1068"/>
        <v>0.12250109704641358</v>
      </c>
      <c r="Z1917" s="49"/>
      <c r="AA1917" s="24"/>
    </row>
    <row r="1918" spans="1:27" s="13" customFormat="1" x14ac:dyDescent="0.15">
      <c r="A1918" s="12">
        <v>42927</v>
      </c>
      <c r="B1918" s="60" t="s">
        <v>4009</v>
      </c>
      <c r="C1918" s="13" t="s">
        <v>1128</v>
      </c>
      <c r="D1918" s="13" t="s">
        <v>1129</v>
      </c>
      <c r="E1918" s="13" t="s">
        <v>1130</v>
      </c>
      <c r="F1918" s="13" t="str">
        <f t="shared" si="1044"/>
        <v>SH</v>
      </c>
      <c r="G1918" s="13" t="str">
        <f>VLOOKUP(LOWER(F1918)&amp;H1918,'Current pricing'!A:B,2,0)</f>
        <v>招商银行</v>
      </c>
      <c r="H1918" s="13" t="s">
        <v>1314</v>
      </c>
      <c r="I1918" s="13" t="s">
        <v>1207</v>
      </c>
      <c r="J1918" s="13" t="s">
        <v>4335</v>
      </c>
      <c r="K1918" s="13">
        <v>800</v>
      </c>
      <c r="L1918" s="13">
        <v>1</v>
      </c>
      <c r="M1918" s="13">
        <v>23.71</v>
      </c>
      <c r="N1918" s="13">
        <f t="shared" si="1062"/>
        <v>18968</v>
      </c>
      <c r="O1918" s="13">
        <f t="shared" si="1063"/>
        <v>18968</v>
      </c>
      <c r="P1918" s="19">
        <f t="shared" si="1045"/>
        <v>0.37936000000000003</v>
      </c>
      <c r="Q1918" s="19">
        <f t="shared" si="1047"/>
        <v>5</v>
      </c>
      <c r="R1918" s="13">
        <f t="shared" si="1046"/>
        <v>0</v>
      </c>
      <c r="S1918" s="19">
        <f t="shared" si="1064"/>
        <v>-18973.379359999999</v>
      </c>
      <c r="T1918" s="13">
        <f t="shared" si="1065"/>
        <v>-23.716724199999998</v>
      </c>
      <c r="U1918" s="13">
        <f>IF(ISNA(VLOOKUP(LOWER(F1918)&amp;H1918,Prices!A:C,3,0)),0,VLOOKUP(LOWER(F1918)&amp;H1918,Prices!A:C,3,0))</f>
        <v>27.06</v>
      </c>
      <c r="V1918" s="13">
        <f>IF(ISNA(VLOOKUP(LOWER(F1918)&amp;H1918,Prices!A:C,2,0)),0,VLOOKUP(LOWER(F1918)&amp;H1918,Prices!A:C,2,0))</f>
        <v>26.61</v>
      </c>
      <c r="W1918" s="13">
        <f t="shared" si="1066"/>
        <v>2314.620640000001</v>
      </c>
      <c r="X1918" s="13">
        <f t="shared" si="1067"/>
        <v>-359.99999999999943</v>
      </c>
      <c r="Y1918" s="43">
        <f t="shared" si="1068"/>
        <v>0.12202765921552093</v>
      </c>
      <c r="Z1918" s="49"/>
      <c r="AA1918" s="24"/>
    </row>
    <row r="1919" spans="1:27" s="13" customFormat="1" x14ac:dyDescent="0.15">
      <c r="A1919" s="12">
        <v>42927</v>
      </c>
      <c r="B1919" s="60" t="s">
        <v>4010</v>
      </c>
      <c r="C1919" s="13" t="s">
        <v>1128</v>
      </c>
      <c r="D1919" s="13" t="s">
        <v>1129</v>
      </c>
      <c r="E1919" s="13" t="s">
        <v>1130</v>
      </c>
      <c r="F1919" s="13" t="str">
        <f t="shared" si="1044"/>
        <v>SH</v>
      </c>
      <c r="G1919" s="13" t="str">
        <f>VLOOKUP(LOWER(F1919)&amp;H1919,'Current pricing'!A:B,2,0)</f>
        <v>招商银行</v>
      </c>
      <c r="H1919" s="13" t="s">
        <v>1314</v>
      </c>
      <c r="I1919" s="13" t="s">
        <v>1207</v>
      </c>
      <c r="J1919" s="13" t="s">
        <v>4335</v>
      </c>
      <c r="K1919" s="13">
        <v>800</v>
      </c>
      <c r="L1919" s="13">
        <v>1</v>
      </c>
      <c r="M1919" s="13">
        <v>23.71</v>
      </c>
      <c r="N1919" s="13">
        <f t="shared" si="1062"/>
        <v>18968</v>
      </c>
      <c r="O1919" s="13">
        <f t="shared" si="1063"/>
        <v>18968</v>
      </c>
      <c r="P1919" s="19">
        <f t="shared" si="1045"/>
        <v>0.37936000000000003</v>
      </c>
      <c r="Q1919" s="19">
        <f t="shared" si="1047"/>
        <v>5</v>
      </c>
      <c r="R1919" s="13">
        <f t="shared" si="1046"/>
        <v>0</v>
      </c>
      <c r="S1919" s="19">
        <f t="shared" si="1064"/>
        <v>-18973.379359999999</v>
      </c>
      <c r="T1919" s="13">
        <f t="shared" si="1065"/>
        <v>-23.716724199999998</v>
      </c>
      <c r="U1919" s="13">
        <f>IF(ISNA(VLOOKUP(LOWER(F1919)&amp;H1919,Prices!A:C,3,0)),0,VLOOKUP(LOWER(F1919)&amp;H1919,Prices!A:C,3,0))</f>
        <v>27.06</v>
      </c>
      <c r="V1919" s="13">
        <f>IF(ISNA(VLOOKUP(LOWER(F1919)&amp;H1919,Prices!A:C,2,0)),0,VLOOKUP(LOWER(F1919)&amp;H1919,Prices!A:C,2,0))</f>
        <v>26.61</v>
      </c>
      <c r="W1919" s="13">
        <f t="shared" si="1066"/>
        <v>2314.620640000001</v>
      </c>
      <c r="X1919" s="13">
        <f t="shared" si="1067"/>
        <v>-359.99999999999943</v>
      </c>
      <c r="Y1919" s="43">
        <f t="shared" si="1068"/>
        <v>0.12202765921552093</v>
      </c>
      <c r="Z1919" s="49"/>
      <c r="AA1919" s="24"/>
    </row>
    <row r="1920" spans="1:27" s="13" customFormat="1" x14ac:dyDescent="0.15">
      <c r="A1920" s="12">
        <v>42927</v>
      </c>
      <c r="B1920" s="60" t="s">
        <v>4011</v>
      </c>
      <c r="C1920" s="13" t="s">
        <v>1128</v>
      </c>
      <c r="D1920" s="13" t="s">
        <v>1129</v>
      </c>
      <c r="E1920" s="13" t="s">
        <v>1130</v>
      </c>
      <c r="F1920" s="13" t="str">
        <f t="shared" si="1044"/>
        <v>SH</v>
      </c>
      <c r="G1920" s="13" t="str">
        <f>VLOOKUP(LOWER(F1920)&amp;H1920,'Current pricing'!A:B,2,0)</f>
        <v>上汽集团</v>
      </c>
      <c r="H1920" s="13" t="s">
        <v>3609</v>
      </c>
      <c r="I1920" s="13" t="s">
        <v>1207</v>
      </c>
      <c r="J1920" s="13" t="s">
        <v>4335</v>
      </c>
      <c r="K1920" s="13">
        <v>600</v>
      </c>
      <c r="L1920" s="13">
        <v>1</v>
      </c>
      <c r="M1920" s="13">
        <v>31.56</v>
      </c>
      <c r="N1920" s="13">
        <f t="shared" si="1062"/>
        <v>18936</v>
      </c>
      <c r="O1920" s="13">
        <f t="shared" si="1063"/>
        <v>18936</v>
      </c>
      <c r="P1920" s="19">
        <f t="shared" si="1045"/>
        <v>0.37872000000000006</v>
      </c>
      <c r="Q1920" s="19">
        <f t="shared" si="1047"/>
        <v>5</v>
      </c>
      <c r="R1920" s="13">
        <f t="shared" si="1046"/>
        <v>0</v>
      </c>
      <c r="S1920" s="19">
        <f t="shared" si="1064"/>
        <v>-18941.378720000001</v>
      </c>
      <c r="T1920" s="13">
        <f t="shared" si="1065"/>
        <v>-31.568964533333336</v>
      </c>
      <c r="U1920" s="13">
        <f>IF(ISNA(VLOOKUP(LOWER(F1920)&amp;H1920,Prices!A:C,3,0)),0,VLOOKUP(LOWER(F1920)&amp;H1920,Prices!A:C,3,0))</f>
        <v>30.89</v>
      </c>
      <c r="V1920" s="13">
        <f>IF(ISNA(VLOOKUP(LOWER(F1920)&amp;H1920,Prices!A:C,2,0)),0,VLOOKUP(LOWER(F1920)&amp;H1920,Prices!A:C,2,0))</f>
        <v>30.92</v>
      </c>
      <c r="W1920" s="13">
        <f t="shared" si="1066"/>
        <v>-389.37872000000056</v>
      </c>
      <c r="X1920" s="13">
        <f t="shared" si="1067"/>
        <v>18.000000000000682</v>
      </c>
      <c r="Y1920" s="43">
        <f t="shared" si="1068"/>
        <v>-2.0562881284326182E-2</v>
      </c>
      <c r="Z1920" s="49"/>
      <c r="AA1920" s="24"/>
    </row>
    <row r="1921" spans="1:27" s="13" customFormat="1" x14ac:dyDescent="0.15">
      <c r="A1921" s="12">
        <v>42927</v>
      </c>
      <c r="B1921" s="60" t="s">
        <v>4012</v>
      </c>
      <c r="C1921" s="13" t="s">
        <v>1128</v>
      </c>
      <c r="D1921" s="13" t="s">
        <v>1129</v>
      </c>
      <c r="E1921" s="13" t="s">
        <v>1130</v>
      </c>
      <c r="F1921" s="13" t="str">
        <f t="shared" si="1044"/>
        <v>SZ</v>
      </c>
      <c r="G1921" s="13" t="str">
        <f>VLOOKUP(LOWER(F1921)&amp;H1921,'Current pricing'!A:B,2,0)</f>
        <v>大族激光</v>
      </c>
      <c r="H1921" s="13" t="s">
        <v>1502</v>
      </c>
      <c r="I1921" s="13" t="s">
        <v>1207</v>
      </c>
      <c r="J1921" s="13" t="s">
        <v>4182</v>
      </c>
      <c r="K1921" s="13">
        <v>500</v>
      </c>
      <c r="L1921" s="13">
        <v>1</v>
      </c>
      <c r="M1921" s="13">
        <v>36.17</v>
      </c>
      <c r="N1921" s="13">
        <f t="shared" si="1062"/>
        <v>18085</v>
      </c>
      <c r="O1921" s="13">
        <f t="shared" si="1063"/>
        <v>18085</v>
      </c>
      <c r="P1921" s="19">
        <f t="shared" si="1045"/>
        <v>0</v>
      </c>
      <c r="Q1921" s="19">
        <f t="shared" si="1047"/>
        <v>5</v>
      </c>
      <c r="R1921" s="13">
        <f t="shared" si="1046"/>
        <v>0</v>
      </c>
      <c r="S1921" s="19">
        <f t="shared" si="1064"/>
        <v>-18090</v>
      </c>
      <c r="T1921" s="13">
        <f t="shared" si="1065"/>
        <v>-36.18</v>
      </c>
      <c r="U1921" s="13">
        <f>IF(ISNA(VLOOKUP(LOWER(F1921)&amp;H1921,Prices!A:C,3,0)),0,VLOOKUP(LOWER(F1921)&amp;H1921,Prices!A:C,3,0))</f>
        <v>50.1</v>
      </c>
      <c r="V1921" s="13">
        <f>IF(ISNA(VLOOKUP(LOWER(F1921)&amp;H1921,Prices!A:C,2,0)),0,VLOOKUP(LOWER(F1921)&amp;H1921,Prices!A:C,2,0))</f>
        <v>52.35</v>
      </c>
      <c r="W1921" s="13">
        <f t="shared" si="1066"/>
        <v>8085.0000000000009</v>
      </c>
      <c r="X1921" s="13">
        <f t="shared" si="1067"/>
        <v>1125</v>
      </c>
      <c r="Y1921" s="43">
        <f t="shared" si="1068"/>
        <v>0.4470555709151231</v>
      </c>
      <c r="Z1921" s="49"/>
      <c r="AA1921" s="24"/>
    </row>
    <row r="1922" spans="1:27" s="13" customFormat="1" x14ac:dyDescent="0.15">
      <c r="A1922" s="12">
        <v>42927</v>
      </c>
      <c r="B1922" s="60" t="s">
        <v>4013</v>
      </c>
      <c r="C1922" s="13" t="s">
        <v>1128</v>
      </c>
      <c r="D1922" s="13" t="s">
        <v>1129</v>
      </c>
      <c r="E1922" s="13" t="s">
        <v>1130</v>
      </c>
      <c r="F1922" s="13" t="str">
        <f t="shared" si="1044"/>
        <v>SZ</v>
      </c>
      <c r="G1922" s="13" t="str">
        <f>VLOOKUP(LOWER(F1922)&amp;H1922,'Current pricing'!A:B,2,0)</f>
        <v>大族激光</v>
      </c>
      <c r="H1922" s="13" t="s">
        <v>1502</v>
      </c>
      <c r="I1922" s="13" t="s">
        <v>1207</v>
      </c>
      <c r="J1922" s="13" t="s">
        <v>4182</v>
      </c>
      <c r="K1922" s="13">
        <v>1000</v>
      </c>
      <c r="L1922" s="13">
        <v>1</v>
      </c>
      <c r="M1922" s="13">
        <v>36.31</v>
      </c>
      <c r="N1922" s="13">
        <f t="shared" si="1062"/>
        <v>36310</v>
      </c>
      <c r="O1922" s="13">
        <f t="shared" si="1063"/>
        <v>36310</v>
      </c>
      <c r="P1922" s="19">
        <f t="shared" si="1045"/>
        <v>0</v>
      </c>
      <c r="Q1922" s="19">
        <f t="shared" si="1047"/>
        <v>7.2620000000000005</v>
      </c>
      <c r="R1922" s="13">
        <f t="shared" si="1046"/>
        <v>0</v>
      </c>
      <c r="S1922" s="19">
        <f t="shared" si="1064"/>
        <v>-36317.262000000002</v>
      </c>
      <c r="T1922" s="13">
        <f t="shared" si="1065"/>
        <v>-36.317261999999999</v>
      </c>
      <c r="U1922" s="13">
        <f>IF(ISNA(VLOOKUP(LOWER(F1922)&amp;H1922,Prices!A:C,3,0)),0,VLOOKUP(LOWER(F1922)&amp;H1922,Prices!A:C,3,0))</f>
        <v>50.1</v>
      </c>
      <c r="V1922" s="13">
        <f>IF(ISNA(VLOOKUP(LOWER(F1922)&amp;H1922,Prices!A:C,2,0)),0,VLOOKUP(LOWER(F1922)&amp;H1922,Prices!A:C,2,0))</f>
        <v>52.35</v>
      </c>
      <c r="W1922" s="13">
        <f t="shared" si="1066"/>
        <v>16032.738000000001</v>
      </c>
      <c r="X1922" s="13">
        <f t="shared" si="1067"/>
        <v>2250</v>
      </c>
      <c r="Y1922" s="43">
        <f t="shared" si="1068"/>
        <v>0.44155158358578905</v>
      </c>
      <c r="Z1922" s="49"/>
      <c r="AA1922" s="24"/>
    </row>
    <row r="1923" spans="1:27" s="13" customFormat="1" x14ac:dyDescent="0.15">
      <c r="A1923" s="12">
        <v>42927</v>
      </c>
      <c r="B1923" s="60" t="s">
        <v>4014</v>
      </c>
      <c r="C1923" s="13" t="s">
        <v>1128</v>
      </c>
      <c r="D1923" s="13" t="s">
        <v>1129</v>
      </c>
      <c r="E1923" s="13" t="s">
        <v>1130</v>
      </c>
      <c r="F1923" s="13" t="str">
        <f t="shared" ref="F1923:F1986" si="1069">IF(OR(LEFT(H1923,1)="6",H1923="510050"),"SH","SZ")</f>
        <v>SH</v>
      </c>
      <c r="G1923" s="13" t="str">
        <f>VLOOKUP(LOWER(F1923)&amp;H1923,'Current pricing'!A:B,2,0)</f>
        <v>创业环保</v>
      </c>
      <c r="H1923" s="13" t="s">
        <v>3562</v>
      </c>
      <c r="I1923" s="13" t="s">
        <v>1207</v>
      </c>
      <c r="J1923" s="13" t="s">
        <v>4182</v>
      </c>
      <c r="K1923" s="13">
        <v>1000</v>
      </c>
      <c r="L1923" s="13">
        <v>1</v>
      </c>
      <c r="M1923" s="13">
        <v>18.97</v>
      </c>
      <c r="N1923" s="13">
        <f t="shared" si="1062"/>
        <v>18970</v>
      </c>
      <c r="O1923" s="13">
        <f t="shared" si="1063"/>
        <v>18970</v>
      </c>
      <c r="P1923" s="19">
        <f t="shared" ref="P1923:P1986" si="1070">IF(H1923="510050",0,IF(F1923="SZ",0,ABS(N1923*0.2%%)))</f>
        <v>0.37940000000000002</v>
      </c>
      <c r="Q1923" s="19">
        <f t="shared" si="1047"/>
        <v>5</v>
      </c>
      <c r="R1923" s="13">
        <f t="shared" ref="R1923:R1986" si="1071">IF(H1923="510050",0,ROUND(IF(OR(I1923="B",I1923="D"),0,ABS(N1923*0.001)),2))</f>
        <v>0</v>
      </c>
      <c r="S1923" s="19">
        <f t="shared" si="1064"/>
        <v>-18975.379400000002</v>
      </c>
      <c r="T1923" s="13">
        <f t="shared" si="1065"/>
        <v>-18.975379400000001</v>
      </c>
      <c r="U1923" s="13">
        <f>IF(ISNA(VLOOKUP(LOWER(F1923)&amp;H1923,Prices!A:C,3,0)),0,VLOOKUP(LOWER(F1923)&amp;H1923,Prices!A:C,3,0))</f>
        <v>15.21</v>
      </c>
      <c r="V1923" s="13">
        <f>IF(ISNA(VLOOKUP(LOWER(F1923)&amp;H1923,Prices!A:C,2,0)),0,VLOOKUP(LOWER(F1923)&amp;H1923,Prices!A:C,2,0))</f>
        <v>15.51</v>
      </c>
      <c r="W1923" s="13">
        <f t="shared" si="1066"/>
        <v>-3465.3794000000016</v>
      </c>
      <c r="X1923" s="13">
        <f t="shared" si="1067"/>
        <v>299.99999999999892</v>
      </c>
      <c r="Y1923" s="43">
        <f t="shared" si="1068"/>
        <v>-0.18267682656826578</v>
      </c>
      <c r="Z1923" s="49"/>
      <c r="AA1923" s="24"/>
    </row>
    <row r="1924" spans="1:27" s="13" customFormat="1" x14ac:dyDescent="0.15">
      <c r="A1924" s="12">
        <v>42927</v>
      </c>
      <c r="B1924" s="60" t="s">
        <v>4015</v>
      </c>
      <c r="C1924" s="13" t="s">
        <v>1128</v>
      </c>
      <c r="D1924" s="13" t="s">
        <v>1129</v>
      </c>
      <c r="E1924" s="13" t="s">
        <v>1130</v>
      </c>
      <c r="F1924" s="13" t="str">
        <f t="shared" si="1069"/>
        <v>SH</v>
      </c>
      <c r="G1924" s="13" t="str">
        <f>VLOOKUP(LOWER(F1924)&amp;H1924,'Current pricing'!A:B,2,0)</f>
        <v>陕西煤业</v>
      </c>
      <c r="H1924" s="13" t="s">
        <v>3993</v>
      </c>
      <c r="I1924" s="13" t="s">
        <v>1207</v>
      </c>
      <c r="J1924" s="13" t="s">
        <v>4199</v>
      </c>
      <c r="K1924" s="13">
        <v>2400</v>
      </c>
      <c r="L1924" s="13">
        <v>1</v>
      </c>
      <c r="M1924" s="13">
        <v>8.0500000000000007</v>
      </c>
      <c r="N1924" s="13">
        <f t="shared" si="1062"/>
        <v>19320</v>
      </c>
      <c r="O1924" s="13">
        <f t="shared" si="1063"/>
        <v>19320</v>
      </c>
      <c r="P1924" s="19">
        <f t="shared" si="1070"/>
        <v>0.38640000000000002</v>
      </c>
      <c r="Q1924" s="19">
        <f t="shared" si="1047"/>
        <v>5</v>
      </c>
      <c r="R1924" s="13">
        <f t="shared" si="1071"/>
        <v>0</v>
      </c>
      <c r="S1924" s="19">
        <f t="shared" si="1064"/>
        <v>-19325.386399999999</v>
      </c>
      <c r="T1924" s="13">
        <f t="shared" si="1065"/>
        <v>-8.0522443333333324</v>
      </c>
      <c r="U1924" s="13">
        <f>IF(ISNA(VLOOKUP(LOWER(F1924)&amp;H1924,Prices!A:C,3,0)),0,VLOOKUP(LOWER(F1924)&amp;H1924,Prices!A:C,3,0))</f>
        <v>7.7</v>
      </c>
      <c r="V1924" s="13">
        <f>IF(ISNA(VLOOKUP(LOWER(F1924)&amp;H1924,Prices!A:C,2,0)),0,VLOOKUP(LOWER(F1924)&amp;H1924,Prices!A:C,2,0))</f>
        <v>7.75</v>
      </c>
      <c r="W1924" s="13">
        <f t="shared" si="1066"/>
        <v>-725.38639999999782</v>
      </c>
      <c r="X1924" s="13">
        <f t="shared" si="1067"/>
        <v>119.99999999999957</v>
      </c>
      <c r="Y1924" s="43">
        <f t="shared" si="1068"/>
        <v>-3.7545879917184152E-2</v>
      </c>
      <c r="Z1924" s="49"/>
      <c r="AA1924" s="24"/>
    </row>
    <row r="1925" spans="1:27" s="13" customFormat="1" x14ac:dyDescent="0.15">
      <c r="A1925" s="12">
        <v>42927</v>
      </c>
      <c r="B1925" s="60" t="s">
        <v>4016</v>
      </c>
      <c r="C1925" s="13" t="s">
        <v>1128</v>
      </c>
      <c r="D1925" s="13" t="s">
        <v>1129</v>
      </c>
      <c r="E1925" s="13" t="s">
        <v>1130</v>
      </c>
      <c r="F1925" s="13" t="str">
        <f t="shared" si="1069"/>
        <v>SZ</v>
      </c>
      <c r="G1925" s="13" t="str">
        <f>VLOOKUP(LOWER(F1925)&amp;H1925,'Current pricing'!A:B,2,0)</f>
        <v>大族激光</v>
      </c>
      <c r="H1925" s="13" t="s">
        <v>1502</v>
      </c>
      <c r="I1925" s="13" t="s">
        <v>1207</v>
      </c>
      <c r="J1925" s="13" t="s">
        <v>4182</v>
      </c>
      <c r="K1925" s="13">
        <v>500</v>
      </c>
      <c r="L1925" s="13">
        <v>1</v>
      </c>
      <c r="M1925" s="13">
        <v>36.299999999999997</v>
      </c>
      <c r="N1925" s="13">
        <f t="shared" si="1062"/>
        <v>18150</v>
      </c>
      <c r="O1925" s="13">
        <f t="shared" si="1063"/>
        <v>18150</v>
      </c>
      <c r="P1925" s="19">
        <f t="shared" si="1070"/>
        <v>0</v>
      </c>
      <c r="Q1925" s="19">
        <f t="shared" si="1047"/>
        <v>5</v>
      </c>
      <c r="R1925" s="13">
        <f t="shared" si="1071"/>
        <v>0</v>
      </c>
      <c r="S1925" s="19">
        <f t="shared" si="1064"/>
        <v>-18155</v>
      </c>
      <c r="T1925" s="13">
        <f t="shared" si="1065"/>
        <v>-36.31</v>
      </c>
      <c r="U1925" s="13">
        <f>IF(ISNA(VLOOKUP(LOWER(F1925)&amp;H1925,Prices!A:C,3,0)),0,VLOOKUP(LOWER(F1925)&amp;H1925,Prices!A:C,3,0))</f>
        <v>50.1</v>
      </c>
      <c r="V1925" s="13">
        <f>IF(ISNA(VLOOKUP(LOWER(F1925)&amp;H1925,Prices!A:C,2,0)),0,VLOOKUP(LOWER(F1925)&amp;H1925,Prices!A:C,2,0))</f>
        <v>52.35</v>
      </c>
      <c r="W1925" s="13">
        <f t="shared" si="1066"/>
        <v>8020</v>
      </c>
      <c r="X1925" s="13">
        <f t="shared" si="1067"/>
        <v>1125</v>
      </c>
      <c r="Y1925" s="43">
        <f t="shared" si="1068"/>
        <v>0.44187327823691458</v>
      </c>
      <c r="Z1925" s="49"/>
      <c r="AA1925" s="24"/>
    </row>
    <row r="1926" spans="1:27" s="13" customFormat="1" x14ac:dyDescent="0.15">
      <c r="A1926" s="12">
        <v>42927</v>
      </c>
      <c r="B1926" s="60" t="s">
        <v>4017</v>
      </c>
      <c r="C1926" s="13" t="s">
        <v>1128</v>
      </c>
      <c r="D1926" s="13" t="s">
        <v>1129</v>
      </c>
      <c r="E1926" s="13" t="s">
        <v>1130</v>
      </c>
      <c r="F1926" s="13" t="str">
        <f t="shared" si="1069"/>
        <v>SZ</v>
      </c>
      <c r="G1926" s="13" t="str">
        <f>VLOOKUP(LOWER(F1926)&amp;H1926,'Current pricing'!A:B,2,0)</f>
        <v>大族激光</v>
      </c>
      <c r="H1926" s="13" t="s">
        <v>1502</v>
      </c>
      <c r="I1926" s="13" t="s">
        <v>1207</v>
      </c>
      <c r="J1926" s="13" t="s">
        <v>4182</v>
      </c>
      <c r="K1926" s="13">
        <v>500</v>
      </c>
      <c r="L1926" s="13">
        <v>1</v>
      </c>
      <c r="M1926" s="13">
        <v>36.308</v>
      </c>
      <c r="N1926" s="13">
        <f t="shared" si="1062"/>
        <v>18154</v>
      </c>
      <c r="O1926" s="13">
        <f t="shared" si="1063"/>
        <v>18154</v>
      </c>
      <c r="P1926" s="19">
        <f t="shared" si="1070"/>
        <v>0</v>
      </c>
      <c r="Q1926" s="19">
        <f t="shared" si="1047"/>
        <v>5</v>
      </c>
      <c r="R1926" s="13">
        <f t="shared" si="1071"/>
        <v>0</v>
      </c>
      <c r="S1926" s="19">
        <f t="shared" si="1064"/>
        <v>-18159</v>
      </c>
      <c r="T1926" s="13">
        <f t="shared" si="1065"/>
        <v>-36.317999999999998</v>
      </c>
      <c r="U1926" s="13">
        <f>IF(ISNA(VLOOKUP(LOWER(F1926)&amp;H1926,Prices!A:C,3,0)),0,VLOOKUP(LOWER(F1926)&amp;H1926,Prices!A:C,3,0))</f>
        <v>50.1</v>
      </c>
      <c r="V1926" s="13">
        <f>IF(ISNA(VLOOKUP(LOWER(F1926)&amp;H1926,Prices!A:C,2,0)),0,VLOOKUP(LOWER(F1926)&amp;H1926,Prices!A:C,2,0))</f>
        <v>52.35</v>
      </c>
      <c r="W1926" s="13">
        <f t="shared" si="1066"/>
        <v>8016.0000000000018</v>
      </c>
      <c r="X1926" s="13">
        <f t="shared" si="1067"/>
        <v>1125</v>
      </c>
      <c r="Y1926" s="43">
        <f t="shared" si="1068"/>
        <v>0.44155558003745743</v>
      </c>
      <c r="Z1926" s="49"/>
      <c r="AA1926" s="24"/>
    </row>
    <row r="1927" spans="1:27" s="13" customFormat="1" x14ac:dyDescent="0.15">
      <c r="A1927" s="12">
        <v>42927</v>
      </c>
      <c r="B1927" s="60" t="s">
        <v>4018</v>
      </c>
      <c r="C1927" s="13" t="s">
        <v>1128</v>
      </c>
      <c r="D1927" s="13" t="s">
        <v>1129</v>
      </c>
      <c r="E1927" s="13" t="s">
        <v>1130</v>
      </c>
      <c r="F1927" s="13" t="str">
        <f t="shared" si="1069"/>
        <v>SH</v>
      </c>
      <c r="G1927" s="13" t="str">
        <f>VLOOKUP(LOWER(F1927)&amp;H1927,'Current pricing'!A:B,2,0)</f>
        <v>东方证券</v>
      </c>
      <c r="H1927" s="13" t="s">
        <v>4019</v>
      </c>
      <c r="I1927" s="13" t="s">
        <v>1207</v>
      </c>
      <c r="J1927" s="13" t="s">
        <v>4335</v>
      </c>
      <c r="K1927" s="13">
        <v>1300</v>
      </c>
      <c r="L1927" s="13">
        <v>1</v>
      </c>
      <c r="M1927" s="13">
        <v>14.68</v>
      </c>
      <c r="N1927" s="13">
        <f t="shared" si="1062"/>
        <v>19084</v>
      </c>
      <c r="O1927" s="13">
        <f t="shared" si="1063"/>
        <v>19084</v>
      </c>
      <c r="P1927" s="19">
        <f t="shared" si="1070"/>
        <v>0.38168000000000002</v>
      </c>
      <c r="Q1927" s="19">
        <f t="shared" si="1047"/>
        <v>5</v>
      </c>
      <c r="R1927" s="13">
        <f t="shared" si="1071"/>
        <v>0</v>
      </c>
      <c r="S1927" s="19">
        <f t="shared" si="1064"/>
        <v>-19089.381679999999</v>
      </c>
      <c r="T1927" s="13">
        <f t="shared" si="1065"/>
        <v>-14.684139753846154</v>
      </c>
      <c r="U1927" s="13">
        <f>IF(ISNA(VLOOKUP(LOWER(F1927)&amp;H1927,Prices!A:C,3,0)),0,VLOOKUP(LOWER(F1927)&amp;H1927,Prices!A:C,3,0))</f>
        <v>15.42</v>
      </c>
      <c r="V1927" s="13">
        <f>IF(ISNA(VLOOKUP(LOWER(F1927)&amp;H1927,Prices!A:C,2,0)),0,VLOOKUP(LOWER(F1927)&amp;H1927,Prices!A:C,2,0))</f>
        <v>15.28</v>
      </c>
      <c r="W1927" s="13">
        <f t="shared" si="1066"/>
        <v>774.61831999999958</v>
      </c>
      <c r="X1927" s="13">
        <f t="shared" si="1067"/>
        <v>-182.00000000000074</v>
      </c>
      <c r="Y1927" s="43">
        <f t="shared" si="1068"/>
        <v>4.0589935024103942E-2</v>
      </c>
      <c r="Z1927" s="49"/>
      <c r="AA1927" s="24"/>
    </row>
    <row r="1928" spans="1:27" s="13" customFormat="1" x14ac:dyDescent="0.15">
      <c r="A1928" s="12">
        <v>42927</v>
      </c>
      <c r="B1928" s="60" t="s">
        <v>4020</v>
      </c>
      <c r="C1928" s="13" t="s">
        <v>1128</v>
      </c>
      <c r="D1928" s="13" t="s">
        <v>1129</v>
      </c>
      <c r="E1928" s="13" t="s">
        <v>1130</v>
      </c>
      <c r="F1928" s="13" t="str">
        <f t="shared" si="1069"/>
        <v>SH</v>
      </c>
      <c r="G1928" s="13" t="str">
        <f>VLOOKUP(LOWER(F1928)&amp;H1928,'Current pricing'!A:B,2,0)</f>
        <v>广汽集团</v>
      </c>
      <c r="H1928" s="13" t="s">
        <v>3600</v>
      </c>
      <c r="I1928" s="13" t="s">
        <v>1207</v>
      </c>
      <c r="J1928" s="13" t="s">
        <v>4335</v>
      </c>
      <c r="K1928" s="13">
        <v>700</v>
      </c>
      <c r="L1928" s="13">
        <v>1</v>
      </c>
      <c r="M1928" s="13">
        <v>25.91</v>
      </c>
      <c r="N1928" s="13">
        <f t="shared" si="1062"/>
        <v>18137</v>
      </c>
      <c r="O1928" s="13">
        <f t="shared" si="1063"/>
        <v>18137</v>
      </c>
      <c r="P1928" s="19">
        <f t="shared" si="1070"/>
        <v>0.36274000000000001</v>
      </c>
      <c r="Q1928" s="19">
        <f t="shared" si="1047"/>
        <v>5</v>
      </c>
      <c r="R1928" s="13">
        <f t="shared" si="1071"/>
        <v>0</v>
      </c>
      <c r="S1928" s="19">
        <f t="shared" si="1064"/>
        <v>-18142.36274</v>
      </c>
      <c r="T1928" s="13">
        <f t="shared" si="1065"/>
        <v>-25.917661057142858</v>
      </c>
      <c r="U1928" s="13">
        <f>IF(ISNA(VLOOKUP(LOWER(F1928)&amp;H1928,Prices!A:C,3,0)),0,VLOOKUP(LOWER(F1928)&amp;H1928,Prices!A:C,3,0))</f>
        <v>27.22</v>
      </c>
      <c r="V1928" s="13">
        <f>IF(ISNA(VLOOKUP(LOWER(F1928)&amp;H1928,Prices!A:C,2,0)),0,VLOOKUP(LOWER(F1928)&amp;H1928,Prices!A:C,2,0))</f>
        <v>27.64</v>
      </c>
      <c r="W1928" s="13">
        <f t="shared" si="1066"/>
        <v>1205.6372599999995</v>
      </c>
      <c r="X1928" s="13">
        <f t="shared" si="1067"/>
        <v>294.00000000000119</v>
      </c>
      <c r="Y1928" s="43">
        <f t="shared" si="1068"/>
        <v>6.6473907481942957E-2</v>
      </c>
      <c r="Z1928" s="49"/>
      <c r="AA1928" s="24"/>
    </row>
    <row r="1929" spans="1:27" s="13" customFormat="1" x14ac:dyDescent="0.15">
      <c r="A1929" s="12">
        <v>42927</v>
      </c>
      <c r="B1929" s="60" t="s">
        <v>4021</v>
      </c>
      <c r="C1929" s="13" t="s">
        <v>1128</v>
      </c>
      <c r="D1929" s="13" t="s">
        <v>1129</v>
      </c>
      <c r="E1929" s="13" t="s">
        <v>1130</v>
      </c>
      <c r="F1929" s="13" t="str">
        <f t="shared" si="1069"/>
        <v>SZ</v>
      </c>
      <c r="G1929" s="13" t="str">
        <f>VLOOKUP(LOWER(F1929)&amp;H1929,'Current pricing'!A:B,2,0)</f>
        <v>大族激光</v>
      </c>
      <c r="H1929" s="13" t="s">
        <v>1502</v>
      </c>
      <c r="I1929" s="13" t="s">
        <v>1207</v>
      </c>
      <c r="J1929" s="13" t="s">
        <v>4182</v>
      </c>
      <c r="K1929" s="13">
        <v>500</v>
      </c>
      <c r="L1929" s="13">
        <v>1</v>
      </c>
      <c r="M1929" s="13">
        <v>36.270000000000003</v>
      </c>
      <c r="N1929" s="13">
        <f t="shared" si="1062"/>
        <v>18135</v>
      </c>
      <c r="O1929" s="13">
        <f t="shared" si="1063"/>
        <v>18135</v>
      </c>
      <c r="P1929" s="19">
        <f t="shared" si="1070"/>
        <v>0</v>
      </c>
      <c r="Q1929" s="19">
        <f t="shared" si="1047"/>
        <v>5</v>
      </c>
      <c r="R1929" s="13">
        <f t="shared" si="1071"/>
        <v>0</v>
      </c>
      <c r="S1929" s="19">
        <f t="shared" si="1064"/>
        <v>-18140</v>
      </c>
      <c r="T1929" s="13">
        <f t="shared" si="1065"/>
        <v>-36.28</v>
      </c>
      <c r="U1929" s="13">
        <f>IF(ISNA(VLOOKUP(LOWER(F1929)&amp;H1929,Prices!A:C,3,0)),0,VLOOKUP(LOWER(F1929)&amp;H1929,Prices!A:C,3,0))</f>
        <v>50.1</v>
      </c>
      <c r="V1929" s="13">
        <f>IF(ISNA(VLOOKUP(LOWER(F1929)&amp;H1929,Prices!A:C,2,0)),0,VLOOKUP(LOWER(F1929)&amp;H1929,Prices!A:C,2,0))</f>
        <v>52.35</v>
      </c>
      <c r="W1929" s="13">
        <f t="shared" si="1066"/>
        <v>8035</v>
      </c>
      <c r="X1929" s="13">
        <f t="shared" si="1067"/>
        <v>1125</v>
      </c>
      <c r="Y1929" s="43">
        <f t="shared" si="1068"/>
        <v>0.44306589467879792</v>
      </c>
      <c r="Z1929" s="49"/>
      <c r="AA1929" s="24"/>
    </row>
    <row r="1930" spans="1:27" s="13" customFormat="1" x14ac:dyDescent="0.15">
      <c r="A1930" s="12">
        <v>42927</v>
      </c>
      <c r="B1930" s="60" t="s">
        <v>4022</v>
      </c>
      <c r="C1930" s="13" t="s">
        <v>1128</v>
      </c>
      <c r="D1930" s="13" t="s">
        <v>1129</v>
      </c>
      <c r="E1930" s="13" t="s">
        <v>1130</v>
      </c>
      <c r="F1930" s="13" t="str">
        <f t="shared" si="1069"/>
        <v>SH</v>
      </c>
      <c r="G1930" s="13" t="str">
        <f>VLOOKUP(LOWER(F1930)&amp;H1930,'Current pricing'!A:B,2,0)</f>
        <v>广汽集团</v>
      </c>
      <c r="H1930" s="13" t="s">
        <v>3600</v>
      </c>
      <c r="I1930" s="13" t="s">
        <v>1207</v>
      </c>
      <c r="J1930" s="13" t="s">
        <v>4335</v>
      </c>
      <c r="K1930" s="13">
        <v>700</v>
      </c>
      <c r="L1930" s="13">
        <v>1</v>
      </c>
      <c r="M1930" s="13">
        <v>25.92</v>
      </c>
      <c r="N1930" s="13">
        <f t="shared" si="1062"/>
        <v>18144</v>
      </c>
      <c r="O1930" s="13">
        <f t="shared" si="1063"/>
        <v>18144</v>
      </c>
      <c r="P1930" s="19">
        <f t="shared" si="1070"/>
        <v>0.36288000000000004</v>
      </c>
      <c r="Q1930" s="19">
        <f t="shared" si="1047"/>
        <v>5</v>
      </c>
      <c r="R1930" s="13">
        <f t="shared" si="1071"/>
        <v>0</v>
      </c>
      <c r="S1930" s="19">
        <f t="shared" si="1064"/>
        <v>-18149.362880000001</v>
      </c>
      <c r="T1930" s="13">
        <f t="shared" si="1065"/>
        <v>-25.927661257142859</v>
      </c>
      <c r="U1930" s="13">
        <f>IF(ISNA(VLOOKUP(LOWER(F1930)&amp;H1930,Prices!A:C,3,0)),0,VLOOKUP(LOWER(F1930)&amp;H1930,Prices!A:C,3,0))</f>
        <v>27.22</v>
      </c>
      <c r="V1930" s="13">
        <f>IF(ISNA(VLOOKUP(LOWER(F1930)&amp;H1930,Prices!A:C,2,0)),0,VLOOKUP(LOWER(F1930)&amp;H1930,Prices!A:C,2,0))</f>
        <v>27.64</v>
      </c>
      <c r="W1930" s="13">
        <f t="shared" si="1066"/>
        <v>1198.6371199999994</v>
      </c>
      <c r="X1930" s="13">
        <f t="shared" si="1067"/>
        <v>294.00000000000119</v>
      </c>
      <c r="Y1930" s="43">
        <f t="shared" si="1068"/>
        <v>6.606245149911813E-2</v>
      </c>
      <c r="Z1930" s="49"/>
      <c r="AA1930" s="24"/>
    </row>
    <row r="1931" spans="1:27" s="13" customFormat="1" x14ac:dyDescent="0.15">
      <c r="A1931" s="12">
        <v>42927</v>
      </c>
      <c r="B1931" s="60" t="s">
        <v>4023</v>
      </c>
      <c r="C1931" s="13" t="s">
        <v>1128</v>
      </c>
      <c r="D1931" s="13" t="s">
        <v>1129</v>
      </c>
      <c r="E1931" s="13" t="s">
        <v>1130</v>
      </c>
      <c r="F1931" s="13" t="str">
        <f t="shared" si="1069"/>
        <v>SH</v>
      </c>
      <c r="G1931" s="13" t="str">
        <f>VLOOKUP(LOWER(F1931)&amp;H1931,'Current pricing'!A:B,2,0)</f>
        <v>上汽集团</v>
      </c>
      <c r="H1931" s="13" t="s">
        <v>3609</v>
      </c>
      <c r="I1931" s="13" t="s">
        <v>1207</v>
      </c>
      <c r="J1931" s="13" t="s">
        <v>4335</v>
      </c>
      <c r="K1931" s="13">
        <v>600</v>
      </c>
      <c r="L1931" s="13">
        <v>1</v>
      </c>
      <c r="M1931" s="13">
        <v>31.42</v>
      </c>
      <c r="N1931" s="13">
        <f t="shared" si="1062"/>
        <v>18852</v>
      </c>
      <c r="O1931" s="13">
        <f t="shared" si="1063"/>
        <v>18852</v>
      </c>
      <c r="P1931" s="19">
        <f t="shared" si="1070"/>
        <v>0.37704000000000004</v>
      </c>
      <c r="Q1931" s="19">
        <f t="shared" ref="Q1931:Q1994" si="1072">IF(I1931&lt;&gt;"D",IF(C1931="Stock",MAX(ABS(N1931*0.0002),5),MAX(ABS(N1931*0.0003),5)),0)</f>
        <v>5</v>
      </c>
      <c r="R1931" s="13">
        <f t="shared" si="1071"/>
        <v>0</v>
      </c>
      <c r="S1931" s="19">
        <f t="shared" si="1064"/>
        <v>-18857.377039999999</v>
      </c>
      <c r="T1931" s="13">
        <f t="shared" si="1065"/>
        <v>-31.428961733333331</v>
      </c>
      <c r="U1931" s="13">
        <f>IF(ISNA(VLOOKUP(LOWER(F1931)&amp;H1931,Prices!A:C,3,0)),0,VLOOKUP(LOWER(F1931)&amp;H1931,Prices!A:C,3,0))</f>
        <v>30.89</v>
      </c>
      <c r="V1931" s="13">
        <f>IF(ISNA(VLOOKUP(LOWER(F1931)&amp;H1931,Prices!A:C,2,0)),0,VLOOKUP(LOWER(F1931)&amp;H1931,Prices!A:C,2,0))</f>
        <v>30.92</v>
      </c>
      <c r="W1931" s="13">
        <f t="shared" si="1066"/>
        <v>-305.37703999999763</v>
      </c>
      <c r="X1931" s="13">
        <f t="shared" si="1067"/>
        <v>18.000000000000682</v>
      </c>
      <c r="Y1931" s="43">
        <f t="shared" si="1068"/>
        <v>-1.6198654784638108E-2</v>
      </c>
      <c r="Z1931" s="49"/>
      <c r="AA1931" s="24"/>
    </row>
    <row r="1932" spans="1:27" s="13" customFormat="1" x14ac:dyDescent="0.15">
      <c r="A1932" s="12">
        <v>42927</v>
      </c>
      <c r="B1932" s="60" t="s">
        <v>4024</v>
      </c>
      <c r="C1932" s="13" t="s">
        <v>1128</v>
      </c>
      <c r="D1932" s="13" t="s">
        <v>1129</v>
      </c>
      <c r="E1932" s="13" t="s">
        <v>1130</v>
      </c>
      <c r="F1932" s="13" t="str">
        <f t="shared" si="1069"/>
        <v>SH</v>
      </c>
      <c r="G1932" s="13" t="str">
        <f>VLOOKUP(LOWER(F1932)&amp;H1932,'Current pricing'!A:B,2,0)</f>
        <v>上汽集团</v>
      </c>
      <c r="H1932" s="13" t="s">
        <v>3609</v>
      </c>
      <c r="I1932" s="13" t="s">
        <v>1207</v>
      </c>
      <c r="J1932" s="13" t="s">
        <v>4335</v>
      </c>
      <c r="K1932" s="13">
        <v>600</v>
      </c>
      <c r="L1932" s="13">
        <v>1</v>
      </c>
      <c r="M1932" s="13">
        <v>31.41</v>
      </c>
      <c r="N1932" s="13">
        <f t="shared" si="1062"/>
        <v>18846</v>
      </c>
      <c r="O1932" s="13">
        <f t="shared" si="1063"/>
        <v>18846</v>
      </c>
      <c r="P1932" s="19">
        <f t="shared" si="1070"/>
        <v>0.37692000000000003</v>
      </c>
      <c r="Q1932" s="19">
        <f t="shared" si="1072"/>
        <v>5</v>
      </c>
      <c r="R1932" s="13">
        <f t="shared" si="1071"/>
        <v>0</v>
      </c>
      <c r="S1932" s="19">
        <f t="shared" si="1064"/>
        <v>-18851.376919999999</v>
      </c>
      <c r="T1932" s="13">
        <f t="shared" si="1065"/>
        <v>-31.418961533333331</v>
      </c>
      <c r="U1932" s="13">
        <f>IF(ISNA(VLOOKUP(LOWER(F1932)&amp;H1932,Prices!A:C,3,0)),0,VLOOKUP(LOWER(F1932)&amp;H1932,Prices!A:C,3,0))</f>
        <v>30.89</v>
      </c>
      <c r="V1932" s="13">
        <f>IF(ISNA(VLOOKUP(LOWER(F1932)&amp;H1932,Prices!A:C,2,0)),0,VLOOKUP(LOWER(F1932)&amp;H1932,Prices!A:C,2,0))</f>
        <v>30.92</v>
      </c>
      <c r="W1932" s="13">
        <f t="shared" si="1066"/>
        <v>-299.37691999999743</v>
      </c>
      <c r="X1932" s="13">
        <f t="shared" si="1067"/>
        <v>18.000000000000682</v>
      </c>
      <c r="Y1932" s="43">
        <f t="shared" si="1068"/>
        <v>-1.5885435636209137E-2</v>
      </c>
      <c r="Z1932" s="49"/>
      <c r="AA1932" s="24"/>
    </row>
    <row r="1933" spans="1:27" s="13" customFormat="1" x14ac:dyDescent="0.15">
      <c r="A1933" s="12">
        <v>42927</v>
      </c>
      <c r="B1933" s="60" t="s">
        <v>4025</v>
      </c>
      <c r="C1933" s="13" t="s">
        <v>1128</v>
      </c>
      <c r="D1933" s="13" t="s">
        <v>1129</v>
      </c>
      <c r="E1933" s="13" t="s">
        <v>1130</v>
      </c>
      <c r="F1933" s="13" t="str">
        <f t="shared" si="1069"/>
        <v>SZ</v>
      </c>
      <c r="G1933" s="13" t="str">
        <f>VLOOKUP(LOWER(F1933)&amp;H1933,'Current pricing'!A:B,2,0)</f>
        <v>三花智控</v>
      </c>
      <c r="H1933" s="13" t="s">
        <v>3964</v>
      </c>
      <c r="I1933" s="13" t="s">
        <v>1207</v>
      </c>
      <c r="J1933" s="13" t="s">
        <v>4182</v>
      </c>
      <c r="K1933" s="13">
        <v>1200</v>
      </c>
      <c r="L1933" s="13">
        <v>1</v>
      </c>
      <c r="M1933" s="13">
        <v>16.34</v>
      </c>
      <c r="N1933" s="13">
        <f t="shared" si="1062"/>
        <v>19608</v>
      </c>
      <c r="O1933" s="13">
        <f t="shared" si="1063"/>
        <v>19608</v>
      </c>
      <c r="P1933" s="19">
        <f t="shared" si="1070"/>
        <v>0</v>
      </c>
      <c r="Q1933" s="19">
        <f t="shared" si="1072"/>
        <v>5</v>
      </c>
      <c r="R1933" s="13">
        <f t="shared" si="1071"/>
        <v>0</v>
      </c>
      <c r="S1933" s="19">
        <f t="shared" si="1064"/>
        <v>-19613</v>
      </c>
      <c r="T1933" s="13">
        <f t="shared" si="1065"/>
        <v>-16.344166666666666</v>
      </c>
      <c r="U1933" s="13">
        <f>IF(ISNA(VLOOKUP(LOWER(F1933)&amp;H1933,Prices!A:C,3,0)),0,VLOOKUP(LOWER(F1933)&amp;H1933,Prices!A:C,3,0))</f>
        <v>16.72</v>
      </c>
      <c r="V1933" s="13">
        <f>IF(ISNA(VLOOKUP(LOWER(F1933)&amp;H1933,Prices!A:C,2,0)),0,VLOOKUP(LOWER(F1933)&amp;H1933,Prices!A:C,2,0))</f>
        <v>17.5</v>
      </c>
      <c r="W1933" s="13">
        <f t="shared" si="1066"/>
        <v>1387.0000000000005</v>
      </c>
      <c r="X1933" s="13">
        <f t="shared" si="1067"/>
        <v>936.00000000000136</v>
      </c>
      <c r="Y1933" s="43">
        <f t="shared" si="1068"/>
        <v>7.073643410852716E-2</v>
      </c>
      <c r="Z1933" s="49"/>
      <c r="AA1933" s="24"/>
    </row>
    <row r="1934" spans="1:27" s="13" customFormat="1" x14ac:dyDescent="0.15">
      <c r="A1934" s="12">
        <v>42927</v>
      </c>
      <c r="B1934" s="60" t="s">
        <v>4026</v>
      </c>
      <c r="C1934" s="13" t="s">
        <v>1128</v>
      </c>
      <c r="D1934" s="13" t="s">
        <v>1129</v>
      </c>
      <c r="E1934" s="13" t="s">
        <v>1130</v>
      </c>
      <c r="F1934" s="13" t="str">
        <f t="shared" si="1069"/>
        <v>SH</v>
      </c>
      <c r="G1934" s="13" t="str">
        <f>VLOOKUP(LOWER(F1934)&amp;H1934,'Current pricing'!A:B,2,0)</f>
        <v>广汽集团</v>
      </c>
      <c r="H1934" s="13" t="s">
        <v>3600</v>
      </c>
      <c r="I1934" s="13" t="s">
        <v>1207</v>
      </c>
      <c r="J1934" s="13" t="s">
        <v>4335</v>
      </c>
      <c r="K1934" s="13">
        <v>700</v>
      </c>
      <c r="L1934" s="13">
        <v>1</v>
      </c>
      <c r="M1934" s="13">
        <v>25.94</v>
      </c>
      <c r="N1934" s="13">
        <f t="shared" si="1062"/>
        <v>18158</v>
      </c>
      <c r="O1934" s="13">
        <f t="shared" si="1063"/>
        <v>18158</v>
      </c>
      <c r="P1934" s="19">
        <f t="shared" si="1070"/>
        <v>0.36316000000000004</v>
      </c>
      <c r="Q1934" s="19">
        <f t="shared" si="1072"/>
        <v>5</v>
      </c>
      <c r="R1934" s="13">
        <f t="shared" si="1071"/>
        <v>0</v>
      </c>
      <c r="S1934" s="19">
        <f t="shared" si="1064"/>
        <v>-18163.363160000001</v>
      </c>
      <c r="T1934" s="13">
        <f t="shared" si="1065"/>
        <v>-25.947661657142859</v>
      </c>
      <c r="U1934" s="13">
        <f>IF(ISNA(VLOOKUP(LOWER(F1934)&amp;H1934,Prices!A:C,3,0)),0,VLOOKUP(LOWER(F1934)&amp;H1934,Prices!A:C,3,0))</f>
        <v>27.22</v>
      </c>
      <c r="V1934" s="13">
        <f>IF(ISNA(VLOOKUP(LOWER(F1934)&amp;H1934,Prices!A:C,2,0)),0,VLOOKUP(LOWER(F1934)&amp;H1934,Prices!A:C,2,0))</f>
        <v>27.64</v>
      </c>
      <c r="W1934" s="13">
        <f t="shared" si="1066"/>
        <v>1184.6368399999988</v>
      </c>
      <c r="X1934" s="13">
        <f t="shared" si="1067"/>
        <v>294.00000000000119</v>
      </c>
      <c r="Y1934" s="43">
        <f t="shared" si="1068"/>
        <v>6.5240491243528959E-2</v>
      </c>
      <c r="Z1934" s="49"/>
      <c r="AA1934" s="24"/>
    </row>
    <row r="1935" spans="1:27" s="13" customFormat="1" x14ac:dyDescent="0.15">
      <c r="A1935" s="12">
        <v>42927</v>
      </c>
      <c r="B1935" s="60" t="s">
        <v>4027</v>
      </c>
      <c r="C1935" s="13" t="s">
        <v>1128</v>
      </c>
      <c r="D1935" s="13" t="s">
        <v>1129</v>
      </c>
      <c r="E1935" s="13" t="s">
        <v>1130</v>
      </c>
      <c r="F1935" s="13" t="str">
        <f t="shared" si="1069"/>
        <v>SH</v>
      </c>
      <c r="G1935" s="13" t="str">
        <f>VLOOKUP(LOWER(F1935)&amp;H1935,'Current pricing'!A:B,2,0)</f>
        <v>上汽集团</v>
      </c>
      <c r="H1935" s="13" t="s">
        <v>3609</v>
      </c>
      <c r="I1935" s="13" t="s">
        <v>1207</v>
      </c>
      <c r="J1935" s="13" t="s">
        <v>4335</v>
      </c>
      <c r="K1935" s="13">
        <v>600</v>
      </c>
      <c r="L1935" s="13">
        <v>1</v>
      </c>
      <c r="M1935" s="13">
        <v>31.39</v>
      </c>
      <c r="N1935" s="13">
        <f t="shared" si="1062"/>
        <v>18834</v>
      </c>
      <c r="O1935" s="13">
        <f t="shared" si="1063"/>
        <v>18834</v>
      </c>
      <c r="P1935" s="19">
        <f t="shared" si="1070"/>
        <v>0.37668000000000001</v>
      </c>
      <c r="Q1935" s="19">
        <f t="shared" si="1072"/>
        <v>5</v>
      </c>
      <c r="R1935" s="13">
        <f t="shared" si="1071"/>
        <v>0</v>
      </c>
      <c r="S1935" s="19">
        <f t="shared" si="1064"/>
        <v>-18839.376680000001</v>
      </c>
      <c r="T1935" s="13">
        <f t="shared" si="1065"/>
        <v>-31.398961133333334</v>
      </c>
      <c r="U1935" s="13">
        <f>IF(ISNA(VLOOKUP(LOWER(F1935)&amp;H1935,Prices!A:C,3,0)),0,VLOOKUP(LOWER(F1935)&amp;H1935,Prices!A:C,3,0))</f>
        <v>30.89</v>
      </c>
      <c r="V1935" s="13">
        <f>IF(ISNA(VLOOKUP(LOWER(F1935)&amp;H1935,Prices!A:C,2,0)),0,VLOOKUP(LOWER(F1935)&amp;H1935,Prices!A:C,2,0))</f>
        <v>30.92</v>
      </c>
      <c r="W1935" s="13">
        <f t="shared" si="1066"/>
        <v>-287.37667999999917</v>
      </c>
      <c r="X1935" s="13">
        <f t="shared" si="1067"/>
        <v>18.000000000000682</v>
      </c>
      <c r="Y1935" s="43">
        <f t="shared" si="1068"/>
        <v>-1.5258398640756034E-2</v>
      </c>
      <c r="Z1935" s="49"/>
      <c r="AA1935" s="24"/>
    </row>
    <row r="1936" spans="1:27" s="13" customFormat="1" x14ac:dyDescent="0.15">
      <c r="A1936" s="12">
        <v>42927</v>
      </c>
      <c r="B1936" s="60" t="s">
        <v>4028</v>
      </c>
      <c r="C1936" s="13" t="s">
        <v>1128</v>
      </c>
      <c r="D1936" s="13" t="s">
        <v>1129</v>
      </c>
      <c r="E1936" s="13" t="s">
        <v>1130</v>
      </c>
      <c r="F1936" s="13" t="str">
        <f t="shared" si="1069"/>
        <v>SH</v>
      </c>
      <c r="G1936" s="13" t="str">
        <f>VLOOKUP(LOWER(F1936)&amp;H1936,'Current pricing'!A:B,2,0)</f>
        <v>上汽集团</v>
      </c>
      <c r="H1936" s="13" t="s">
        <v>3609</v>
      </c>
      <c r="I1936" s="13" t="s">
        <v>1207</v>
      </c>
      <c r="J1936" s="13" t="s">
        <v>4335</v>
      </c>
      <c r="K1936" s="13">
        <v>1200</v>
      </c>
      <c r="L1936" s="13">
        <v>1</v>
      </c>
      <c r="M1936" s="13">
        <v>31.39</v>
      </c>
      <c r="N1936" s="13">
        <f t="shared" si="1062"/>
        <v>37668</v>
      </c>
      <c r="O1936" s="13">
        <f t="shared" si="1063"/>
        <v>37668</v>
      </c>
      <c r="P1936" s="19">
        <f t="shared" si="1070"/>
        <v>0.75336000000000003</v>
      </c>
      <c r="Q1936" s="19">
        <f t="shared" si="1072"/>
        <v>7.5336000000000007</v>
      </c>
      <c r="R1936" s="13">
        <f t="shared" si="1071"/>
        <v>0</v>
      </c>
      <c r="S1936" s="19">
        <f t="shared" si="1064"/>
        <v>-37676.286960000005</v>
      </c>
      <c r="T1936" s="13">
        <f t="shared" si="1065"/>
        <v>-31.396905800000003</v>
      </c>
      <c r="U1936" s="13">
        <f>IF(ISNA(VLOOKUP(LOWER(F1936)&amp;H1936,Prices!A:C,3,0)),0,VLOOKUP(LOWER(F1936)&amp;H1936,Prices!A:C,3,0))</f>
        <v>30.89</v>
      </c>
      <c r="V1936" s="13">
        <f>IF(ISNA(VLOOKUP(LOWER(F1936)&amp;H1936,Prices!A:C,2,0)),0,VLOOKUP(LOWER(F1936)&amp;H1936,Prices!A:C,2,0))</f>
        <v>30.92</v>
      </c>
      <c r="W1936" s="13">
        <f t="shared" si="1066"/>
        <v>-572.28696000000105</v>
      </c>
      <c r="X1936" s="13">
        <f t="shared" si="1067"/>
        <v>36.000000000001364</v>
      </c>
      <c r="Y1936" s="43">
        <f t="shared" si="1068"/>
        <v>-1.5192921312519939E-2</v>
      </c>
      <c r="Z1936" s="49"/>
      <c r="AA1936" s="24"/>
    </row>
    <row r="1937" spans="1:27" s="13" customFormat="1" x14ac:dyDescent="0.15">
      <c r="A1937" s="12">
        <v>42927</v>
      </c>
      <c r="B1937" s="60" t="s">
        <v>4029</v>
      </c>
      <c r="C1937" s="13" t="s">
        <v>1128</v>
      </c>
      <c r="D1937" s="13" t="s">
        <v>1129</v>
      </c>
      <c r="E1937" s="13" t="s">
        <v>1130</v>
      </c>
      <c r="F1937" s="13" t="str">
        <f t="shared" si="1069"/>
        <v>SH</v>
      </c>
      <c r="G1937" s="13" t="str">
        <f>VLOOKUP(LOWER(F1937)&amp;H1937,'Current pricing'!A:B,2,0)</f>
        <v>东方证券</v>
      </c>
      <c r="H1937" s="13" t="s">
        <v>4019</v>
      </c>
      <c r="I1937" s="13" t="s">
        <v>1207</v>
      </c>
      <c r="J1937" s="13" t="s">
        <v>4335</v>
      </c>
      <c r="K1937" s="13">
        <v>1300</v>
      </c>
      <c r="L1937" s="13">
        <v>1</v>
      </c>
      <c r="M1937" s="13">
        <v>14.73</v>
      </c>
      <c r="N1937" s="13">
        <f t="shared" si="1062"/>
        <v>19149</v>
      </c>
      <c r="O1937" s="13">
        <f t="shared" si="1063"/>
        <v>19149</v>
      </c>
      <c r="P1937" s="19">
        <f t="shared" si="1070"/>
        <v>0.38298000000000004</v>
      </c>
      <c r="Q1937" s="19">
        <f t="shared" si="1072"/>
        <v>5</v>
      </c>
      <c r="R1937" s="13">
        <f t="shared" si="1071"/>
        <v>0</v>
      </c>
      <c r="S1937" s="19">
        <f t="shared" si="1064"/>
        <v>-19154.382979999998</v>
      </c>
      <c r="T1937" s="13">
        <f t="shared" si="1065"/>
        <v>-14.734140753846154</v>
      </c>
      <c r="U1937" s="13">
        <f>IF(ISNA(VLOOKUP(LOWER(F1937)&amp;H1937,Prices!A:C,3,0)),0,VLOOKUP(LOWER(F1937)&amp;H1937,Prices!A:C,3,0))</f>
        <v>15.42</v>
      </c>
      <c r="V1937" s="13">
        <f>IF(ISNA(VLOOKUP(LOWER(F1937)&amp;H1937,Prices!A:C,2,0)),0,VLOOKUP(LOWER(F1937)&amp;H1937,Prices!A:C,2,0))</f>
        <v>15.28</v>
      </c>
      <c r="W1937" s="13">
        <f t="shared" si="1066"/>
        <v>709.61701999999957</v>
      </c>
      <c r="X1937" s="13">
        <f t="shared" si="1067"/>
        <v>-182.00000000000074</v>
      </c>
      <c r="Y1937" s="43">
        <f t="shared" si="1068"/>
        <v>3.7057654185597137E-2</v>
      </c>
      <c r="Z1937" s="49"/>
      <c r="AA1937" s="24"/>
    </row>
    <row r="1938" spans="1:27" s="13" customFormat="1" x14ac:dyDescent="0.15">
      <c r="A1938" s="12">
        <v>42927</v>
      </c>
      <c r="B1938" s="60" t="s">
        <v>4030</v>
      </c>
      <c r="C1938" s="13" t="s">
        <v>1128</v>
      </c>
      <c r="D1938" s="13" t="s">
        <v>1129</v>
      </c>
      <c r="E1938" s="13" t="s">
        <v>1130</v>
      </c>
      <c r="F1938" s="13" t="str">
        <f t="shared" si="1069"/>
        <v>SH</v>
      </c>
      <c r="G1938" s="13" t="str">
        <f>VLOOKUP(LOWER(F1938)&amp;H1938,'Current pricing'!A:B,2,0)</f>
        <v>陕西煤业</v>
      </c>
      <c r="H1938" s="13" t="s">
        <v>3993</v>
      </c>
      <c r="I1938" s="13" t="s">
        <v>1207</v>
      </c>
      <c r="J1938" s="13" t="s">
        <v>4199</v>
      </c>
      <c r="K1938" s="13">
        <v>2400</v>
      </c>
      <c r="L1938" s="13">
        <v>1</v>
      </c>
      <c r="M1938" s="13">
        <v>8.1300000000000008</v>
      </c>
      <c r="N1938" s="13">
        <f t="shared" si="1062"/>
        <v>19512.000000000004</v>
      </c>
      <c r="O1938" s="13">
        <f t="shared" si="1063"/>
        <v>19512.000000000004</v>
      </c>
      <c r="P1938" s="19">
        <f t="shared" si="1070"/>
        <v>0.39024000000000009</v>
      </c>
      <c r="Q1938" s="19">
        <f t="shared" si="1072"/>
        <v>5</v>
      </c>
      <c r="R1938" s="13">
        <f t="shared" si="1071"/>
        <v>0</v>
      </c>
      <c r="S1938" s="19">
        <f t="shared" si="1064"/>
        <v>-19517.390240000004</v>
      </c>
      <c r="T1938" s="13">
        <f t="shared" si="1065"/>
        <v>-8.1322459333333352</v>
      </c>
      <c r="U1938" s="13">
        <f>IF(ISNA(VLOOKUP(LOWER(F1938)&amp;H1938,Prices!A:C,3,0)),0,VLOOKUP(LOWER(F1938)&amp;H1938,Prices!A:C,3,0))</f>
        <v>7.7</v>
      </c>
      <c r="V1938" s="13">
        <f>IF(ISNA(VLOOKUP(LOWER(F1938)&amp;H1938,Prices!A:C,2,0)),0,VLOOKUP(LOWER(F1938)&amp;H1938,Prices!A:C,2,0))</f>
        <v>7.75</v>
      </c>
      <c r="W1938" s="13">
        <f t="shared" si="1066"/>
        <v>-917.3902400000045</v>
      </c>
      <c r="X1938" s="13">
        <f t="shared" si="1067"/>
        <v>119.99999999999957</v>
      </c>
      <c r="Y1938" s="43">
        <f t="shared" si="1068"/>
        <v>-4.7016719967199895E-2</v>
      </c>
      <c r="Z1938" s="49"/>
      <c r="AA1938" s="24"/>
    </row>
    <row r="1939" spans="1:27" s="13" customFormat="1" x14ac:dyDescent="0.15">
      <c r="A1939" s="12">
        <v>42927</v>
      </c>
      <c r="B1939" s="60" t="s">
        <v>3983</v>
      </c>
      <c r="C1939" s="13" t="s">
        <v>1128</v>
      </c>
      <c r="D1939" s="13" t="s">
        <v>1129</v>
      </c>
      <c r="E1939" s="13" t="s">
        <v>1130</v>
      </c>
      <c r="F1939" s="13" t="str">
        <f t="shared" si="1069"/>
        <v>SZ</v>
      </c>
      <c r="G1939" s="13" t="str">
        <f>VLOOKUP(LOWER(F1939)&amp;H1939,'Current pricing'!A:B,2,0)</f>
        <v>三花智控</v>
      </c>
      <c r="H1939" s="13" t="s">
        <v>3964</v>
      </c>
      <c r="I1939" s="13" t="s">
        <v>1207</v>
      </c>
      <c r="J1939" s="13" t="s">
        <v>4182</v>
      </c>
      <c r="K1939" s="13">
        <v>1200</v>
      </c>
      <c r="L1939" s="13">
        <v>1</v>
      </c>
      <c r="M1939" s="13">
        <v>16.36</v>
      </c>
      <c r="N1939" s="13">
        <f t="shared" si="1062"/>
        <v>19632</v>
      </c>
      <c r="O1939" s="13">
        <f t="shared" si="1063"/>
        <v>19632</v>
      </c>
      <c r="P1939" s="19">
        <f t="shared" si="1070"/>
        <v>0</v>
      </c>
      <c r="Q1939" s="19">
        <f t="shared" si="1072"/>
        <v>5</v>
      </c>
      <c r="R1939" s="13">
        <f t="shared" si="1071"/>
        <v>0</v>
      </c>
      <c r="S1939" s="19">
        <f t="shared" si="1064"/>
        <v>-19637</v>
      </c>
      <c r="T1939" s="13">
        <f t="shared" si="1065"/>
        <v>-16.364166666666666</v>
      </c>
      <c r="U1939" s="13">
        <f>IF(ISNA(VLOOKUP(LOWER(F1939)&amp;H1939,Prices!A:C,3,0)),0,VLOOKUP(LOWER(F1939)&amp;H1939,Prices!A:C,3,0))</f>
        <v>16.72</v>
      </c>
      <c r="V1939" s="13">
        <f>IF(ISNA(VLOOKUP(LOWER(F1939)&amp;H1939,Prices!A:C,2,0)),0,VLOOKUP(LOWER(F1939)&amp;H1939,Prices!A:C,2,0))</f>
        <v>17.5</v>
      </c>
      <c r="W1939" s="13">
        <f t="shared" si="1066"/>
        <v>1363.0000000000009</v>
      </c>
      <c r="X1939" s="13">
        <f t="shared" si="1067"/>
        <v>936.00000000000136</v>
      </c>
      <c r="Y1939" s="43">
        <f t="shared" si="1068"/>
        <v>6.9427465362673232E-2</v>
      </c>
      <c r="Z1939" s="49"/>
      <c r="AA1939" s="24"/>
    </row>
    <row r="1940" spans="1:27" s="13" customFormat="1" x14ac:dyDescent="0.15">
      <c r="A1940" s="12">
        <v>42927</v>
      </c>
      <c r="B1940" s="60" t="s">
        <v>4031</v>
      </c>
      <c r="C1940" s="13" t="s">
        <v>1128</v>
      </c>
      <c r="D1940" s="13" t="s">
        <v>1129</v>
      </c>
      <c r="E1940" s="13" t="s">
        <v>1130</v>
      </c>
      <c r="F1940" s="13" t="str">
        <f t="shared" si="1069"/>
        <v>SH</v>
      </c>
      <c r="G1940" s="13" t="str">
        <f>VLOOKUP(LOWER(F1940)&amp;H1940,'Current pricing'!A:B,2,0)</f>
        <v>陕西煤业</v>
      </c>
      <c r="H1940" s="13" t="s">
        <v>3993</v>
      </c>
      <c r="I1940" s="13" t="s">
        <v>1207</v>
      </c>
      <c r="J1940" s="13" t="s">
        <v>4199</v>
      </c>
      <c r="K1940" s="13">
        <v>2400</v>
      </c>
      <c r="L1940" s="13">
        <v>1</v>
      </c>
      <c r="M1940" s="13">
        <v>8.15</v>
      </c>
      <c r="N1940" s="13">
        <f t="shared" si="1062"/>
        <v>19560</v>
      </c>
      <c r="O1940" s="13">
        <f t="shared" si="1063"/>
        <v>19560</v>
      </c>
      <c r="P1940" s="19">
        <f t="shared" si="1070"/>
        <v>0.39120000000000005</v>
      </c>
      <c r="Q1940" s="19">
        <f t="shared" si="1072"/>
        <v>5</v>
      </c>
      <c r="R1940" s="13">
        <f t="shared" si="1071"/>
        <v>0</v>
      </c>
      <c r="S1940" s="19">
        <f t="shared" si="1064"/>
        <v>-19565.391199999998</v>
      </c>
      <c r="T1940" s="13">
        <f t="shared" si="1065"/>
        <v>-8.1522463333333324</v>
      </c>
      <c r="U1940" s="13">
        <f>IF(ISNA(VLOOKUP(LOWER(F1940)&amp;H1940,Prices!A:C,3,0)),0,VLOOKUP(LOWER(F1940)&amp;H1940,Prices!A:C,3,0))</f>
        <v>7.7</v>
      </c>
      <c r="V1940" s="13">
        <f>IF(ISNA(VLOOKUP(LOWER(F1940)&amp;H1940,Prices!A:C,2,0)),0,VLOOKUP(LOWER(F1940)&amp;H1940,Prices!A:C,2,0))</f>
        <v>7.75</v>
      </c>
      <c r="W1940" s="13">
        <f t="shared" si="1066"/>
        <v>-965.39119999999775</v>
      </c>
      <c r="X1940" s="13">
        <f t="shared" si="1067"/>
        <v>119.99999999999957</v>
      </c>
      <c r="Y1940" s="43">
        <f t="shared" si="1068"/>
        <v>-4.9355378323108268E-2</v>
      </c>
      <c r="Z1940" s="49"/>
      <c r="AA1940" s="24"/>
    </row>
    <row r="1941" spans="1:27" s="13" customFormat="1" x14ac:dyDescent="0.15">
      <c r="A1941" s="12">
        <v>42927</v>
      </c>
      <c r="B1941" s="60" t="s">
        <v>4032</v>
      </c>
      <c r="C1941" s="13" t="s">
        <v>1128</v>
      </c>
      <c r="D1941" s="13" t="s">
        <v>1129</v>
      </c>
      <c r="E1941" s="13" t="s">
        <v>1130</v>
      </c>
      <c r="F1941" s="13" t="str">
        <f t="shared" si="1069"/>
        <v>SZ</v>
      </c>
      <c r="G1941" s="13" t="str">
        <f>VLOOKUP(LOWER(F1941)&amp;H1941,'Current pricing'!A:B,2,0)</f>
        <v>三花智控</v>
      </c>
      <c r="H1941" s="13" t="s">
        <v>3964</v>
      </c>
      <c r="I1941" s="13" t="s">
        <v>1207</v>
      </c>
      <c r="J1941" s="13" t="s">
        <v>4182</v>
      </c>
      <c r="K1941" s="13">
        <v>1200</v>
      </c>
      <c r="L1941" s="13">
        <v>1</v>
      </c>
      <c r="M1941" s="13">
        <v>16.38</v>
      </c>
      <c r="N1941" s="13">
        <f t="shared" si="1062"/>
        <v>19656</v>
      </c>
      <c r="O1941" s="13">
        <f t="shared" si="1063"/>
        <v>19656</v>
      </c>
      <c r="P1941" s="19">
        <f t="shared" si="1070"/>
        <v>0</v>
      </c>
      <c r="Q1941" s="19">
        <f t="shared" si="1072"/>
        <v>5</v>
      </c>
      <c r="R1941" s="13">
        <f t="shared" si="1071"/>
        <v>0</v>
      </c>
      <c r="S1941" s="19">
        <f t="shared" si="1064"/>
        <v>-19661</v>
      </c>
      <c r="T1941" s="13">
        <f t="shared" si="1065"/>
        <v>-16.384166666666665</v>
      </c>
      <c r="U1941" s="13">
        <f>IF(ISNA(VLOOKUP(LOWER(F1941)&amp;H1941,Prices!A:C,3,0)),0,VLOOKUP(LOWER(F1941)&amp;H1941,Prices!A:C,3,0))</f>
        <v>16.72</v>
      </c>
      <c r="V1941" s="13">
        <f>IF(ISNA(VLOOKUP(LOWER(F1941)&amp;H1941,Prices!A:C,2,0)),0,VLOOKUP(LOWER(F1941)&amp;H1941,Prices!A:C,2,0))</f>
        <v>17.5</v>
      </c>
      <c r="W1941" s="13">
        <f t="shared" si="1066"/>
        <v>1339.0000000000014</v>
      </c>
      <c r="X1941" s="13">
        <f t="shared" si="1067"/>
        <v>936.00000000000136</v>
      </c>
      <c r="Y1941" s="43">
        <f t="shared" si="1068"/>
        <v>6.8121693121693194E-2</v>
      </c>
      <c r="Z1941" s="49"/>
      <c r="AA1941" s="24"/>
    </row>
    <row r="1942" spans="1:27" s="13" customFormat="1" x14ac:dyDescent="0.15">
      <c r="A1942" s="12">
        <v>42927</v>
      </c>
      <c r="B1942" s="60" t="s">
        <v>4033</v>
      </c>
      <c r="C1942" s="13" t="s">
        <v>1128</v>
      </c>
      <c r="D1942" s="13" t="s">
        <v>1129</v>
      </c>
      <c r="E1942" s="13" t="s">
        <v>1130</v>
      </c>
      <c r="F1942" s="13" t="str">
        <f t="shared" si="1069"/>
        <v>SH</v>
      </c>
      <c r="G1942" s="13" t="str">
        <f>VLOOKUP(LOWER(F1942)&amp;H1942,'Current pricing'!A:B,2,0)</f>
        <v>陕西煤业</v>
      </c>
      <c r="H1942" s="13" t="s">
        <v>3993</v>
      </c>
      <c r="I1942" s="13" t="s">
        <v>1207</v>
      </c>
      <c r="J1942" s="13" t="s">
        <v>4199</v>
      </c>
      <c r="K1942" s="13">
        <v>2400</v>
      </c>
      <c r="L1942" s="13">
        <v>1</v>
      </c>
      <c r="M1942" s="13">
        <v>8.16</v>
      </c>
      <c r="N1942" s="13">
        <f t="shared" si="1062"/>
        <v>19584</v>
      </c>
      <c r="O1942" s="13">
        <f t="shared" si="1063"/>
        <v>19584</v>
      </c>
      <c r="P1942" s="19">
        <f t="shared" si="1070"/>
        <v>0.39168000000000003</v>
      </c>
      <c r="Q1942" s="19">
        <f t="shared" si="1072"/>
        <v>5</v>
      </c>
      <c r="R1942" s="13">
        <f t="shared" si="1071"/>
        <v>0</v>
      </c>
      <c r="S1942" s="19">
        <f t="shared" si="1064"/>
        <v>-19589.391680000001</v>
      </c>
      <c r="T1942" s="13">
        <f t="shared" si="1065"/>
        <v>-8.1622465333333327</v>
      </c>
      <c r="U1942" s="13">
        <f>IF(ISNA(VLOOKUP(LOWER(F1942)&amp;H1942,Prices!A:C,3,0)),0,VLOOKUP(LOWER(F1942)&amp;H1942,Prices!A:C,3,0))</f>
        <v>7.7</v>
      </c>
      <c r="V1942" s="13">
        <f>IF(ISNA(VLOOKUP(LOWER(F1942)&amp;H1942,Prices!A:C,2,0)),0,VLOOKUP(LOWER(F1942)&amp;H1942,Prices!A:C,2,0))</f>
        <v>7.75</v>
      </c>
      <c r="W1942" s="13">
        <f t="shared" si="1066"/>
        <v>-989.39167999999859</v>
      </c>
      <c r="X1942" s="13">
        <f t="shared" si="1067"/>
        <v>119.99999999999957</v>
      </c>
      <c r="Y1942" s="43">
        <f t="shared" si="1068"/>
        <v>-5.0520408496731957E-2</v>
      </c>
      <c r="Z1942" s="49"/>
      <c r="AA1942" s="24"/>
    </row>
    <row r="1943" spans="1:27" s="13" customFormat="1" x14ac:dyDescent="0.15">
      <c r="A1943" s="12">
        <v>42927</v>
      </c>
      <c r="B1943" s="60" t="s">
        <v>4034</v>
      </c>
      <c r="C1943" s="13" t="s">
        <v>1128</v>
      </c>
      <c r="D1943" s="13" t="s">
        <v>1129</v>
      </c>
      <c r="E1943" s="13" t="s">
        <v>1130</v>
      </c>
      <c r="F1943" s="13" t="str">
        <f t="shared" si="1069"/>
        <v>SH</v>
      </c>
      <c r="G1943" s="13" t="str">
        <f>VLOOKUP(LOWER(F1943)&amp;H1943,'Current pricing'!A:B,2,0)</f>
        <v>广汽集团</v>
      </c>
      <c r="H1943" s="13" t="s">
        <v>3600</v>
      </c>
      <c r="I1943" s="13" t="s">
        <v>1207</v>
      </c>
      <c r="J1943" s="13" t="s">
        <v>4335</v>
      </c>
      <c r="K1943" s="13">
        <v>700</v>
      </c>
      <c r="L1943" s="13">
        <v>1</v>
      </c>
      <c r="M1943" s="13">
        <v>26.01</v>
      </c>
      <c r="N1943" s="13">
        <f t="shared" si="1062"/>
        <v>18207</v>
      </c>
      <c r="O1943" s="13">
        <f t="shared" si="1063"/>
        <v>18207</v>
      </c>
      <c r="P1943" s="19">
        <f t="shared" si="1070"/>
        <v>0.36414000000000002</v>
      </c>
      <c r="Q1943" s="19">
        <f t="shared" si="1072"/>
        <v>5</v>
      </c>
      <c r="R1943" s="13">
        <f t="shared" si="1071"/>
        <v>0</v>
      </c>
      <c r="S1943" s="19">
        <f t="shared" si="1064"/>
        <v>-18212.364140000001</v>
      </c>
      <c r="T1943" s="13">
        <f t="shared" si="1065"/>
        <v>-26.017663057142858</v>
      </c>
      <c r="U1943" s="13">
        <f>IF(ISNA(VLOOKUP(LOWER(F1943)&amp;H1943,Prices!A:C,3,0)),0,VLOOKUP(LOWER(F1943)&amp;H1943,Prices!A:C,3,0))</f>
        <v>27.22</v>
      </c>
      <c r="V1943" s="13">
        <f>IF(ISNA(VLOOKUP(LOWER(F1943)&amp;H1943,Prices!A:C,2,0)),0,VLOOKUP(LOWER(F1943)&amp;H1943,Prices!A:C,2,0))</f>
        <v>27.64</v>
      </c>
      <c r="W1943" s="13">
        <f t="shared" si="1066"/>
        <v>1135.6358599999996</v>
      </c>
      <c r="X1943" s="13">
        <f t="shared" si="1067"/>
        <v>294.00000000000119</v>
      </c>
      <c r="Y1943" s="43">
        <f t="shared" si="1068"/>
        <v>6.2373584884934344E-2</v>
      </c>
      <c r="Z1943" s="49"/>
      <c r="AA1943" s="24"/>
    </row>
    <row r="1944" spans="1:27" s="13" customFormat="1" x14ac:dyDescent="0.15">
      <c r="A1944" s="12">
        <v>42927</v>
      </c>
      <c r="B1944" s="60" t="s">
        <v>4035</v>
      </c>
      <c r="C1944" s="13" t="s">
        <v>1128</v>
      </c>
      <c r="D1944" s="13" t="s">
        <v>1129</v>
      </c>
      <c r="E1944" s="13" t="s">
        <v>1130</v>
      </c>
      <c r="F1944" s="13" t="str">
        <f t="shared" si="1069"/>
        <v>SZ</v>
      </c>
      <c r="G1944" s="13" t="str">
        <f>VLOOKUP(LOWER(F1944)&amp;H1944,'Current pricing'!A:B,2,0)</f>
        <v>三花智控</v>
      </c>
      <c r="H1944" s="13" t="s">
        <v>3964</v>
      </c>
      <c r="I1944" s="13" t="s">
        <v>1207</v>
      </c>
      <c r="J1944" s="13" t="s">
        <v>4182</v>
      </c>
      <c r="K1944" s="13">
        <v>1200</v>
      </c>
      <c r="L1944" s="13">
        <v>1</v>
      </c>
      <c r="M1944" s="13">
        <v>16.38</v>
      </c>
      <c r="N1944" s="13">
        <f t="shared" si="1062"/>
        <v>19656</v>
      </c>
      <c r="O1944" s="13">
        <f t="shared" si="1063"/>
        <v>19656</v>
      </c>
      <c r="P1944" s="19">
        <f t="shared" si="1070"/>
        <v>0</v>
      </c>
      <c r="Q1944" s="19">
        <f t="shared" si="1072"/>
        <v>5</v>
      </c>
      <c r="R1944" s="13">
        <f t="shared" si="1071"/>
        <v>0</v>
      </c>
      <c r="S1944" s="19">
        <f t="shared" si="1064"/>
        <v>-19661</v>
      </c>
      <c r="T1944" s="13">
        <f t="shared" si="1065"/>
        <v>-16.384166666666665</v>
      </c>
      <c r="U1944" s="13">
        <f>IF(ISNA(VLOOKUP(LOWER(F1944)&amp;H1944,Prices!A:C,3,0)),0,VLOOKUP(LOWER(F1944)&amp;H1944,Prices!A:C,3,0))</f>
        <v>16.72</v>
      </c>
      <c r="V1944" s="13">
        <f>IF(ISNA(VLOOKUP(LOWER(F1944)&amp;H1944,Prices!A:C,2,0)),0,VLOOKUP(LOWER(F1944)&amp;H1944,Prices!A:C,2,0))</f>
        <v>17.5</v>
      </c>
      <c r="W1944" s="13">
        <f t="shared" si="1066"/>
        <v>1339.0000000000014</v>
      </c>
      <c r="X1944" s="13">
        <f t="shared" si="1067"/>
        <v>936.00000000000136</v>
      </c>
      <c r="Y1944" s="43">
        <f t="shared" si="1068"/>
        <v>6.8121693121693194E-2</v>
      </c>
      <c r="Z1944" s="49"/>
      <c r="AA1944" s="24"/>
    </row>
    <row r="1945" spans="1:27" s="13" customFormat="1" x14ac:dyDescent="0.15">
      <c r="A1945" s="12">
        <v>42927</v>
      </c>
      <c r="B1945" s="60" t="s">
        <v>4036</v>
      </c>
      <c r="C1945" s="13" t="s">
        <v>1128</v>
      </c>
      <c r="D1945" s="13" t="s">
        <v>1129</v>
      </c>
      <c r="E1945" s="13" t="s">
        <v>1130</v>
      </c>
      <c r="F1945" s="13" t="str">
        <f t="shared" si="1069"/>
        <v>SZ</v>
      </c>
      <c r="G1945" s="13" t="str">
        <f>VLOOKUP(LOWER(F1945)&amp;H1945,'Current pricing'!A:B,2,0)</f>
        <v>三花智控</v>
      </c>
      <c r="H1945" s="13" t="s">
        <v>3964</v>
      </c>
      <c r="I1945" s="13" t="s">
        <v>1207</v>
      </c>
      <c r="J1945" s="13" t="s">
        <v>4182</v>
      </c>
      <c r="K1945" s="13">
        <v>1200</v>
      </c>
      <c r="L1945" s="13">
        <v>1</v>
      </c>
      <c r="M1945" s="13">
        <v>16.399999999999999</v>
      </c>
      <c r="N1945" s="13">
        <f t="shared" si="1062"/>
        <v>19680</v>
      </c>
      <c r="O1945" s="13">
        <f t="shared" si="1063"/>
        <v>19680</v>
      </c>
      <c r="P1945" s="19">
        <f t="shared" si="1070"/>
        <v>0</v>
      </c>
      <c r="Q1945" s="19">
        <f t="shared" si="1072"/>
        <v>5</v>
      </c>
      <c r="R1945" s="13">
        <f t="shared" si="1071"/>
        <v>0</v>
      </c>
      <c r="S1945" s="19">
        <f t="shared" si="1064"/>
        <v>-19685</v>
      </c>
      <c r="T1945" s="13">
        <f t="shared" si="1065"/>
        <v>-16.404166666666665</v>
      </c>
      <c r="U1945" s="13">
        <f>IF(ISNA(VLOOKUP(LOWER(F1945)&amp;H1945,Prices!A:C,3,0)),0,VLOOKUP(LOWER(F1945)&amp;H1945,Prices!A:C,3,0))</f>
        <v>16.72</v>
      </c>
      <c r="V1945" s="13">
        <f>IF(ISNA(VLOOKUP(LOWER(F1945)&amp;H1945,Prices!A:C,2,0)),0,VLOOKUP(LOWER(F1945)&amp;H1945,Prices!A:C,2,0))</f>
        <v>17.5</v>
      </c>
      <c r="W1945" s="13">
        <f t="shared" si="1066"/>
        <v>1315.000000000002</v>
      </c>
      <c r="X1945" s="13">
        <f t="shared" si="1067"/>
        <v>936.00000000000136</v>
      </c>
      <c r="Y1945" s="43">
        <f t="shared" si="1068"/>
        <v>6.6819105691057021E-2</v>
      </c>
      <c r="Z1945" s="49"/>
      <c r="AA1945" s="24"/>
    </row>
    <row r="1946" spans="1:27" s="13" customFormat="1" x14ac:dyDescent="0.15">
      <c r="A1946" s="12">
        <v>42927</v>
      </c>
      <c r="B1946" s="60" t="s">
        <v>4037</v>
      </c>
      <c r="C1946" s="13" t="s">
        <v>1128</v>
      </c>
      <c r="D1946" s="13" t="s">
        <v>1129</v>
      </c>
      <c r="E1946" s="13" t="s">
        <v>1130</v>
      </c>
      <c r="F1946" s="13" t="str">
        <f t="shared" si="1069"/>
        <v>SZ</v>
      </c>
      <c r="G1946" s="13" t="str">
        <f>VLOOKUP(LOWER(F1946)&amp;H1946,'Current pricing'!A:B,2,0)</f>
        <v>三花智控</v>
      </c>
      <c r="H1946" s="13" t="s">
        <v>3964</v>
      </c>
      <c r="I1946" s="13" t="s">
        <v>1207</v>
      </c>
      <c r="J1946" s="13" t="s">
        <v>4182</v>
      </c>
      <c r="K1946" s="13">
        <v>1200</v>
      </c>
      <c r="L1946" s="13">
        <v>1</v>
      </c>
      <c r="M1946" s="13">
        <v>16.38</v>
      </c>
      <c r="N1946" s="13">
        <f t="shared" si="1062"/>
        <v>19656</v>
      </c>
      <c r="O1946" s="13">
        <f t="shared" si="1063"/>
        <v>19656</v>
      </c>
      <c r="P1946" s="19">
        <f t="shared" si="1070"/>
        <v>0</v>
      </c>
      <c r="Q1946" s="19">
        <f t="shared" si="1072"/>
        <v>5</v>
      </c>
      <c r="R1946" s="13">
        <f t="shared" si="1071"/>
        <v>0</v>
      </c>
      <c r="S1946" s="19">
        <f t="shared" si="1064"/>
        <v>-19661</v>
      </c>
      <c r="T1946" s="13">
        <f t="shared" si="1065"/>
        <v>-16.384166666666665</v>
      </c>
      <c r="U1946" s="13">
        <f>IF(ISNA(VLOOKUP(LOWER(F1946)&amp;H1946,Prices!A:C,3,0)),0,VLOOKUP(LOWER(F1946)&amp;H1946,Prices!A:C,3,0))</f>
        <v>16.72</v>
      </c>
      <c r="V1946" s="13">
        <f>IF(ISNA(VLOOKUP(LOWER(F1946)&amp;H1946,Prices!A:C,2,0)),0,VLOOKUP(LOWER(F1946)&amp;H1946,Prices!A:C,2,0))</f>
        <v>17.5</v>
      </c>
      <c r="W1946" s="13">
        <f t="shared" si="1066"/>
        <v>1339.0000000000014</v>
      </c>
      <c r="X1946" s="13">
        <f t="shared" si="1067"/>
        <v>936.00000000000136</v>
      </c>
      <c r="Y1946" s="43">
        <f t="shared" si="1068"/>
        <v>6.8121693121693194E-2</v>
      </c>
      <c r="Z1946" s="49"/>
      <c r="AA1946" s="24"/>
    </row>
    <row r="1947" spans="1:27" s="13" customFormat="1" x14ac:dyDescent="0.15">
      <c r="A1947" s="12">
        <v>42927</v>
      </c>
      <c r="B1947" s="60" t="s">
        <v>4038</v>
      </c>
      <c r="C1947" s="13" t="s">
        <v>1128</v>
      </c>
      <c r="D1947" s="13" t="s">
        <v>1129</v>
      </c>
      <c r="E1947" s="13" t="s">
        <v>1130</v>
      </c>
      <c r="F1947" s="13" t="str">
        <f t="shared" si="1069"/>
        <v>SH</v>
      </c>
      <c r="G1947" s="13" t="str">
        <f>VLOOKUP(LOWER(F1947)&amp;H1947,'Current pricing'!A:B,2,0)</f>
        <v>陕西煤业</v>
      </c>
      <c r="H1947" s="13" t="s">
        <v>3993</v>
      </c>
      <c r="I1947" s="13" t="s">
        <v>1207</v>
      </c>
      <c r="J1947" s="13" t="s">
        <v>4199</v>
      </c>
      <c r="K1947" s="13">
        <v>2400</v>
      </c>
      <c r="L1947" s="13">
        <v>1</v>
      </c>
      <c r="M1947" s="13">
        <v>8.15</v>
      </c>
      <c r="N1947" s="13">
        <f t="shared" si="1062"/>
        <v>19560</v>
      </c>
      <c r="O1947" s="13">
        <f t="shared" si="1063"/>
        <v>19560</v>
      </c>
      <c r="P1947" s="19">
        <f t="shared" si="1070"/>
        <v>0.39120000000000005</v>
      </c>
      <c r="Q1947" s="19">
        <f t="shared" si="1072"/>
        <v>5</v>
      </c>
      <c r="R1947" s="13">
        <f t="shared" si="1071"/>
        <v>0</v>
      </c>
      <c r="S1947" s="19">
        <f t="shared" si="1064"/>
        <v>-19565.391199999998</v>
      </c>
      <c r="T1947" s="13">
        <f t="shared" si="1065"/>
        <v>-8.1522463333333324</v>
      </c>
      <c r="U1947" s="13">
        <f>IF(ISNA(VLOOKUP(LOWER(F1947)&amp;H1947,Prices!A:C,3,0)),0,VLOOKUP(LOWER(F1947)&amp;H1947,Prices!A:C,3,0))</f>
        <v>7.7</v>
      </c>
      <c r="V1947" s="13">
        <f>IF(ISNA(VLOOKUP(LOWER(F1947)&amp;H1947,Prices!A:C,2,0)),0,VLOOKUP(LOWER(F1947)&amp;H1947,Prices!A:C,2,0))</f>
        <v>7.75</v>
      </c>
      <c r="W1947" s="13">
        <f t="shared" si="1066"/>
        <v>-965.39119999999775</v>
      </c>
      <c r="X1947" s="13">
        <f t="shared" si="1067"/>
        <v>119.99999999999957</v>
      </c>
      <c r="Y1947" s="43">
        <f t="shared" si="1068"/>
        <v>-4.9355378323108268E-2</v>
      </c>
      <c r="Z1947" s="49"/>
      <c r="AA1947" s="24"/>
    </row>
    <row r="1948" spans="1:27" s="13" customFormat="1" x14ac:dyDescent="0.15">
      <c r="A1948" s="12">
        <v>42927</v>
      </c>
      <c r="B1948" s="60" t="s">
        <v>4039</v>
      </c>
      <c r="C1948" s="13" t="s">
        <v>1128</v>
      </c>
      <c r="D1948" s="13" t="s">
        <v>1129</v>
      </c>
      <c r="E1948" s="13" t="s">
        <v>1130</v>
      </c>
      <c r="F1948" s="13" t="str">
        <f t="shared" si="1069"/>
        <v>SZ</v>
      </c>
      <c r="G1948" s="13" t="str">
        <f>VLOOKUP(LOWER(F1948)&amp;H1948,'Current pricing'!A:B,2,0)</f>
        <v>海康威视</v>
      </c>
      <c r="H1948" s="13" t="s">
        <v>1504</v>
      </c>
      <c r="I1948" s="13" t="s">
        <v>1207</v>
      </c>
      <c r="J1948" s="13" t="s">
        <v>4335</v>
      </c>
      <c r="K1948" s="13">
        <v>600</v>
      </c>
      <c r="L1948" s="13">
        <v>1</v>
      </c>
      <c r="M1948" s="13">
        <v>29.7</v>
      </c>
      <c r="N1948" s="13">
        <f t="shared" si="1062"/>
        <v>17820</v>
      </c>
      <c r="O1948" s="13">
        <f t="shared" si="1063"/>
        <v>17820</v>
      </c>
      <c r="P1948" s="19">
        <f t="shared" si="1070"/>
        <v>0</v>
      </c>
      <c r="Q1948" s="19">
        <f t="shared" si="1072"/>
        <v>5</v>
      </c>
      <c r="R1948" s="13">
        <f t="shared" si="1071"/>
        <v>0</v>
      </c>
      <c r="S1948" s="19">
        <f t="shared" si="1064"/>
        <v>-17825</v>
      </c>
      <c r="T1948" s="13">
        <f t="shared" si="1065"/>
        <v>-29.708333333333332</v>
      </c>
      <c r="U1948" s="13">
        <f>IF(ISNA(VLOOKUP(LOWER(F1948)&amp;H1948,Prices!A:C,3,0)),0,VLOOKUP(LOWER(F1948)&amp;H1948,Prices!A:C,3,0))</f>
        <v>38.950000000000003</v>
      </c>
      <c r="V1948" s="13">
        <f>IF(ISNA(VLOOKUP(LOWER(F1948)&amp;H1948,Prices!A:C,2,0)),0,VLOOKUP(LOWER(F1948)&amp;H1948,Prices!A:C,2,0))</f>
        <v>39.9</v>
      </c>
      <c r="W1948" s="13">
        <f t="shared" si="1066"/>
        <v>6115</v>
      </c>
      <c r="X1948" s="13">
        <f t="shared" si="1067"/>
        <v>569.9999999999975</v>
      </c>
      <c r="Y1948" s="43">
        <f t="shared" si="1068"/>
        <v>0.34315375982042651</v>
      </c>
      <c r="Z1948" s="49"/>
      <c r="AA1948" s="24"/>
    </row>
    <row r="1949" spans="1:27" s="13" customFormat="1" x14ac:dyDescent="0.15">
      <c r="A1949" s="12">
        <v>42927</v>
      </c>
      <c r="B1949" s="60" t="s">
        <v>4040</v>
      </c>
      <c r="C1949" s="13" t="s">
        <v>1128</v>
      </c>
      <c r="D1949" s="13" t="s">
        <v>1129</v>
      </c>
      <c r="E1949" s="13" t="s">
        <v>1130</v>
      </c>
      <c r="F1949" s="13" t="str">
        <f t="shared" si="1069"/>
        <v>SH</v>
      </c>
      <c r="G1949" s="13" t="str">
        <f>VLOOKUP(LOWER(F1949)&amp;H1949,'Current pricing'!A:B,2,0)</f>
        <v>上汽集团</v>
      </c>
      <c r="H1949" s="13" t="s">
        <v>3609</v>
      </c>
      <c r="I1949" s="13" t="s">
        <v>1207</v>
      </c>
      <c r="J1949" s="13" t="s">
        <v>4335</v>
      </c>
      <c r="K1949" s="13">
        <v>600</v>
      </c>
      <c r="L1949" s="13">
        <v>1</v>
      </c>
      <c r="M1949" s="13">
        <v>31.61</v>
      </c>
      <c r="N1949" s="13">
        <f t="shared" si="1062"/>
        <v>18966</v>
      </c>
      <c r="O1949" s="13">
        <f t="shared" si="1063"/>
        <v>18966</v>
      </c>
      <c r="P1949" s="19">
        <f t="shared" si="1070"/>
        <v>0.37932000000000005</v>
      </c>
      <c r="Q1949" s="19">
        <f t="shared" si="1072"/>
        <v>5</v>
      </c>
      <c r="R1949" s="13">
        <f t="shared" si="1071"/>
        <v>0</v>
      </c>
      <c r="S1949" s="19">
        <f t="shared" si="1064"/>
        <v>-18971.37932</v>
      </c>
      <c r="T1949" s="13">
        <f t="shared" si="1065"/>
        <v>-31.618965533333334</v>
      </c>
      <c r="U1949" s="13">
        <f>IF(ISNA(VLOOKUP(LOWER(F1949)&amp;H1949,Prices!A:C,3,0)),0,VLOOKUP(LOWER(F1949)&amp;H1949,Prices!A:C,3,0))</f>
        <v>30.89</v>
      </c>
      <c r="V1949" s="13">
        <f>IF(ISNA(VLOOKUP(LOWER(F1949)&amp;H1949,Prices!A:C,2,0)),0,VLOOKUP(LOWER(F1949)&amp;H1949,Prices!A:C,2,0))</f>
        <v>30.92</v>
      </c>
      <c r="W1949" s="13">
        <f t="shared" si="1066"/>
        <v>-419.37931999999944</v>
      </c>
      <c r="X1949" s="13">
        <f t="shared" si="1067"/>
        <v>18.000000000000682</v>
      </c>
      <c r="Y1949" s="43">
        <f t="shared" si="1068"/>
        <v>-2.2112164926710927E-2</v>
      </c>
      <c r="Z1949" s="49"/>
      <c r="AA1949" s="24"/>
    </row>
    <row r="1950" spans="1:27" s="13" customFormat="1" x14ac:dyDescent="0.15">
      <c r="A1950" s="12">
        <v>42927</v>
      </c>
      <c r="B1950" s="60" t="s">
        <v>4041</v>
      </c>
      <c r="C1950" s="13" t="s">
        <v>1128</v>
      </c>
      <c r="D1950" s="13" t="s">
        <v>1129</v>
      </c>
      <c r="E1950" s="13" t="s">
        <v>1130</v>
      </c>
      <c r="F1950" s="13" t="str">
        <f t="shared" si="1069"/>
        <v>SZ</v>
      </c>
      <c r="G1950" s="13" t="str">
        <f>VLOOKUP(LOWER(F1950)&amp;H1950,'Current pricing'!A:B,2,0)</f>
        <v>大族激光</v>
      </c>
      <c r="H1950" s="13" t="s">
        <v>1502</v>
      </c>
      <c r="I1950" s="13" t="s">
        <v>1207</v>
      </c>
      <c r="J1950" s="13" t="s">
        <v>4182</v>
      </c>
      <c r="K1950" s="13">
        <v>500</v>
      </c>
      <c r="L1950" s="13">
        <v>1</v>
      </c>
      <c r="M1950" s="13">
        <v>36.24</v>
      </c>
      <c r="N1950" s="13">
        <f t="shared" si="1062"/>
        <v>18120</v>
      </c>
      <c r="O1950" s="13">
        <f t="shared" si="1063"/>
        <v>18120</v>
      </c>
      <c r="P1950" s="19">
        <f t="shared" si="1070"/>
        <v>0</v>
      </c>
      <c r="Q1950" s="19">
        <f t="shared" si="1072"/>
        <v>5</v>
      </c>
      <c r="R1950" s="13">
        <f t="shared" si="1071"/>
        <v>0</v>
      </c>
      <c r="S1950" s="19">
        <f t="shared" si="1064"/>
        <v>-18125</v>
      </c>
      <c r="T1950" s="13">
        <f t="shared" si="1065"/>
        <v>-36.25</v>
      </c>
      <c r="U1950" s="13">
        <f>IF(ISNA(VLOOKUP(LOWER(F1950)&amp;H1950,Prices!A:C,3,0)),0,VLOOKUP(LOWER(F1950)&amp;H1950,Prices!A:C,3,0))</f>
        <v>50.1</v>
      </c>
      <c r="V1950" s="13">
        <f>IF(ISNA(VLOOKUP(LOWER(F1950)&amp;H1950,Prices!A:C,2,0)),0,VLOOKUP(LOWER(F1950)&amp;H1950,Prices!A:C,2,0))</f>
        <v>52.35</v>
      </c>
      <c r="W1950" s="13">
        <f t="shared" si="1066"/>
        <v>8050.0000000000009</v>
      </c>
      <c r="X1950" s="13">
        <f t="shared" si="1067"/>
        <v>1125</v>
      </c>
      <c r="Y1950" s="43">
        <f t="shared" si="1068"/>
        <v>0.44426048565121418</v>
      </c>
      <c r="Z1950" s="49"/>
      <c r="AA1950" s="24"/>
    </row>
    <row r="1951" spans="1:27" s="13" customFormat="1" x14ac:dyDescent="0.15">
      <c r="A1951" s="12">
        <v>42927</v>
      </c>
      <c r="B1951" s="60" t="s">
        <v>4042</v>
      </c>
      <c r="C1951" s="13" t="s">
        <v>1128</v>
      </c>
      <c r="D1951" s="13" t="s">
        <v>1129</v>
      </c>
      <c r="E1951" s="13" t="s">
        <v>1130</v>
      </c>
      <c r="F1951" s="13" t="str">
        <f t="shared" si="1069"/>
        <v>SH</v>
      </c>
      <c r="G1951" s="13" t="str">
        <f>VLOOKUP(LOWER(F1951)&amp;H1951,'Current pricing'!A:B,2,0)</f>
        <v>东方证券</v>
      </c>
      <c r="H1951" s="13" t="s">
        <v>4019</v>
      </c>
      <c r="I1951" s="13" t="s">
        <v>1207</v>
      </c>
      <c r="J1951" s="13" t="s">
        <v>4335</v>
      </c>
      <c r="K1951" s="13">
        <v>2600</v>
      </c>
      <c r="L1951" s="13">
        <v>1</v>
      </c>
      <c r="M1951" s="13">
        <v>14.78</v>
      </c>
      <c r="N1951" s="13">
        <f t="shared" si="1062"/>
        <v>38428</v>
      </c>
      <c r="O1951" s="13">
        <f t="shared" si="1063"/>
        <v>38428</v>
      </c>
      <c r="P1951" s="19">
        <f t="shared" si="1070"/>
        <v>0.76856000000000002</v>
      </c>
      <c r="Q1951" s="19">
        <f t="shared" si="1072"/>
        <v>7.6856</v>
      </c>
      <c r="R1951" s="13">
        <f t="shared" si="1071"/>
        <v>0</v>
      </c>
      <c r="S1951" s="19">
        <f t="shared" si="1064"/>
        <v>-38436.454159999994</v>
      </c>
      <c r="T1951" s="13">
        <f t="shared" si="1065"/>
        <v>-14.783251599999998</v>
      </c>
      <c r="U1951" s="13">
        <f>IF(ISNA(VLOOKUP(LOWER(F1951)&amp;H1951,Prices!A:C,3,0)),0,VLOOKUP(LOWER(F1951)&amp;H1951,Prices!A:C,3,0))</f>
        <v>15.42</v>
      </c>
      <c r="V1951" s="13">
        <f>IF(ISNA(VLOOKUP(LOWER(F1951)&amp;H1951,Prices!A:C,2,0)),0,VLOOKUP(LOWER(F1951)&amp;H1951,Prices!A:C,2,0))</f>
        <v>15.28</v>
      </c>
      <c r="W1951" s="13">
        <f t="shared" si="1066"/>
        <v>1291.5458400000034</v>
      </c>
      <c r="X1951" s="13">
        <f t="shared" si="1067"/>
        <v>-364.00000000000148</v>
      </c>
      <c r="Y1951" s="43">
        <f t="shared" si="1068"/>
        <v>3.3609499323410105E-2</v>
      </c>
      <c r="Z1951" s="49"/>
      <c r="AA1951" s="24"/>
    </row>
    <row r="1952" spans="1:27" s="13" customFormat="1" x14ac:dyDescent="0.15">
      <c r="A1952" s="12">
        <v>42927</v>
      </c>
      <c r="B1952" s="60" t="s">
        <v>4043</v>
      </c>
      <c r="C1952" s="13" t="s">
        <v>1128</v>
      </c>
      <c r="D1952" s="13" t="s">
        <v>1129</v>
      </c>
      <c r="E1952" s="13" t="s">
        <v>1130</v>
      </c>
      <c r="F1952" s="13" t="str">
        <f t="shared" si="1069"/>
        <v>SH</v>
      </c>
      <c r="G1952" s="13" t="str">
        <f>VLOOKUP(LOWER(F1952)&amp;H1952,'Current pricing'!A:B,2,0)</f>
        <v>广汽集团</v>
      </c>
      <c r="H1952" s="13" t="s">
        <v>3600</v>
      </c>
      <c r="I1952" s="13" t="s">
        <v>1207</v>
      </c>
      <c r="J1952" s="13" t="s">
        <v>4335</v>
      </c>
      <c r="K1952" s="13">
        <v>1500</v>
      </c>
      <c r="L1952" s="13">
        <v>1</v>
      </c>
      <c r="M1952" s="13">
        <v>26.05</v>
      </c>
      <c r="N1952" s="13">
        <f t="shared" si="1062"/>
        <v>39075</v>
      </c>
      <c r="O1952" s="13">
        <f t="shared" si="1063"/>
        <v>39075</v>
      </c>
      <c r="P1952" s="19">
        <f t="shared" si="1070"/>
        <v>0.78150000000000008</v>
      </c>
      <c r="Q1952" s="19">
        <f t="shared" si="1072"/>
        <v>7.8150000000000004</v>
      </c>
      <c r="R1952" s="13">
        <f t="shared" si="1071"/>
        <v>0</v>
      </c>
      <c r="S1952" s="19">
        <f t="shared" si="1064"/>
        <v>-39083.5965</v>
      </c>
      <c r="T1952" s="13">
        <f t="shared" si="1065"/>
        <v>-26.055731000000002</v>
      </c>
      <c r="U1952" s="13">
        <f>IF(ISNA(VLOOKUP(LOWER(F1952)&amp;H1952,Prices!A:C,3,0)),0,VLOOKUP(LOWER(F1952)&amp;H1952,Prices!A:C,3,0))</f>
        <v>27.22</v>
      </c>
      <c r="V1952" s="13">
        <f>IF(ISNA(VLOOKUP(LOWER(F1952)&amp;H1952,Prices!A:C,2,0)),0,VLOOKUP(LOWER(F1952)&amp;H1952,Prices!A:C,2,0))</f>
        <v>27.64</v>
      </c>
      <c r="W1952" s="13">
        <f t="shared" si="1066"/>
        <v>2376.4034999999985</v>
      </c>
      <c r="X1952" s="13">
        <f t="shared" si="1067"/>
        <v>630.0000000000025</v>
      </c>
      <c r="Y1952" s="43">
        <f t="shared" si="1068"/>
        <v>6.0816468330134321E-2</v>
      </c>
      <c r="Z1952" s="49"/>
      <c r="AA1952" s="24"/>
    </row>
    <row r="1953" spans="1:27" s="13" customFormat="1" x14ac:dyDescent="0.15">
      <c r="A1953" s="12">
        <v>42927</v>
      </c>
      <c r="B1953" s="60" t="s">
        <v>4044</v>
      </c>
      <c r="C1953" s="13" t="s">
        <v>1128</v>
      </c>
      <c r="D1953" s="13" t="s">
        <v>1129</v>
      </c>
      <c r="E1953" s="13" t="s">
        <v>1130</v>
      </c>
      <c r="F1953" s="13" t="str">
        <f t="shared" si="1069"/>
        <v>SH</v>
      </c>
      <c r="G1953" s="13" t="str">
        <f>VLOOKUP(LOWER(F1953)&amp;H1953,'Current pricing'!A:B,2,0)</f>
        <v>上汽集团</v>
      </c>
      <c r="H1953" s="13" t="s">
        <v>3609</v>
      </c>
      <c r="I1953" s="13" t="s">
        <v>1207</v>
      </c>
      <c r="J1953" s="13" t="s">
        <v>4335</v>
      </c>
      <c r="K1953" s="13">
        <v>1500</v>
      </c>
      <c r="L1953" s="13">
        <v>1</v>
      </c>
      <c r="M1953" s="13">
        <v>31.61</v>
      </c>
      <c r="N1953" s="13">
        <f t="shared" si="1062"/>
        <v>47415</v>
      </c>
      <c r="O1953" s="13">
        <f t="shared" si="1063"/>
        <v>47415</v>
      </c>
      <c r="P1953" s="19">
        <f t="shared" si="1070"/>
        <v>0.94830000000000003</v>
      </c>
      <c r="Q1953" s="19">
        <f t="shared" si="1072"/>
        <v>9.4830000000000005</v>
      </c>
      <c r="R1953" s="13">
        <f t="shared" si="1071"/>
        <v>0</v>
      </c>
      <c r="S1953" s="19">
        <f t="shared" si="1064"/>
        <v>-47425.431299999997</v>
      </c>
      <c r="T1953" s="13">
        <f t="shared" si="1065"/>
        <v>-31.616954199999999</v>
      </c>
      <c r="U1953" s="13">
        <f>IF(ISNA(VLOOKUP(LOWER(F1953)&amp;H1953,Prices!A:C,3,0)),0,VLOOKUP(LOWER(F1953)&amp;H1953,Prices!A:C,3,0))</f>
        <v>30.89</v>
      </c>
      <c r="V1953" s="13">
        <f>IF(ISNA(VLOOKUP(LOWER(F1953)&amp;H1953,Prices!A:C,2,0)),0,VLOOKUP(LOWER(F1953)&amp;H1953,Prices!A:C,2,0))</f>
        <v>30.92</v>
      </c>
      <c r="W1953" s="13">
        <f t="shared" si="1066"/>
        <v>-1045.4312999999952</v>
      </c>
      <c r="X1953" s="13">
        <f t="shared" si="1067"/>
        <v>45.000000000001705</v>
      </c>
      <c r="Y1953" s="43">
        <f t="shared" si="1068"/>
        <v>-2.2048535273647477E-2</v>
      </c>
      <c r="Z1953" s="49"/>
      <c r="AA1953" s="24"/>
    </row>
    <row r="1954" spans="1:27" s="13" customFormat="1" x14ac:dyDescent="0.15">
      <c r="A1954" s="12">
        <v>42927</v>
      </c>
      <c r="B1954" s="60" t="s">
        <v>4045</v>
      </c>
      <c r="C1954" s="13" t="s">
        <v>1128</v>
      </c>
      <c r="D1954" s="13" t="s">
        <v>1129</v>
      </c>
      <c r="E1954" s="13" t="s">
        <v>1130</v>
      </c>
      <c r="F1954" s="13" t="str">
        <f t="shared" si="1069"/>
        <v>SH</v>
      </c>
      <c r="G1954" s="13" t="str">
        <f>VLOOKUP(LOWER(F1954)&amp;H1954,'Current pricing'!A:B,2,0)</f>
        <v>上汽集团</v>
      </c>
      <c r="H1954" s="13" t="s">
        <v>3609</v>
      </c>
      <c r="I1954" s="13" t="s">
        <v>1207</v>
      </c>
      <c r="J1954" s="13" t="s">
        <v>4335</v>
      </c>
      <c r="K1954" s="13">
        <v>1500</v>
      </c>
      <c r="L1954" s="13">
        <v>1</v>
      </c>
      <c r="M1954" s="13">
        <v>31.58</v>
      </c>
      <c r="N1954" s="13">
        <f t="shared" si="1062"/>
        <v>47370</v>
      </c>
      <c r="O1954" s="13">
        <f t="shared" si="1063"/>
        <v>47370</v>
      </c>
      <c r="P1954" s="19">
        <f t="shared" si="1070"/>
        <v>0.94740000000000013</v>
      </c>
      <c r="Q1954" s="19">
        <f t="shared" si="1072"/>
        <v>9.4740000000000002</v>
      </c>
      <c r="R1954" s="13">
        <f t="shared" si="1071"/>
        <v>0</v>
      </c>
      <c r="S1954" s="19">
        <f t="shared" si="1064"/>
        <v>-47380.421399999999</v>
      </c>
      <c r="T1954" s="13">
        <f t="shared" si="1065"/>
        <v>-31.586947599999998</v>
      </c>
      <c r="U1954" s="13">
        <f>IF(ISNA(VLOOKUP(LOWER(F1954)&amp;H1954,Prices!A:C,3,0)),0,VLOOKUP(LOWER(F1954)&amp;H1954,Prices!A:C,3,0))</f>
        <v>30.89</v>
      </c>
      <c r="V1954" s="13">
        <f>IF(ISNA(VLOOKUP(LOWER(F1954)&amp;H1954,Prices!A:C,2,0)),0,VLOOKUP(LOWER(F1954)&amp;H1954,Prices!A:C,2,0))</f>
        <v>30.92</v>
      </c>
      <c r="W1954" s="13">
        <f t="shared" si="1066"/>
        <v>-1000.4213999999952</v>
      </c>
      <c r="X1954" s="13">
        <f t="shared" si="1067"/>
        <v>45.000000000001705</v>
      </c>
      <c r="Y1954" s="43">
        <f t="shared" si="1068"/>
        <v>-2.1119303356554681E-2</v>
      </c>
      <c r="Z1954" s="49"/>
      <c r="AA1954" s="24"/>
    </row>
    <row r="1955" spans="1:27" s="13" customFormat="1" x14ac:dyDescent="0.15">
      <c r="A1955" s="12">
        <v>42927</v>
      </c>
      <c r="B1955" s="60" t="s">
        <v>4046</v>
      </c>
      <c r="C1955" s="13" t="s">
        <v>1128</v>
      </c>
      <c r="D1955" s="13" t="s">
        <v>1129</v>
      </c>
      <c r="E1955" s="13" t="s">
        <v>1130</v>
      </c>
      <c r="F1955" s="13" t="str">
        <f t="shared" si="1069"/>
        <v>SH</v>
      </c>
      <c r="G1955" s="13" t="str">
        <f>VLOOKUP(LOWER(F1955)&amp;H1955,'Current pricing'!A:B,2,0)</f>
        <v>广汽集团</v>
      </c>
      <c r="H1955" s="13" t="s">
        <v>3600</v>
      </c>
      <c r="I1955" s="13" t="s">
        <v>1207</v>
      </c>
      <c r="J1955" s="13" t="s">
        <v>4335</v>
      </c>
      <c r="K1955" s="13">
        <v>2000</v>
      </c>
      <c r="L1955" s="13">
        <v>1</v>
      </c>
      <c r="M1955" s="13">
        <v>26.11</v>
      </c>
      <c r="N1955" s="13">
        <f t="shared" si="1062"/>
        <v>52220</v>
      </c>
      <c r="O1955" s="13">
        <f t="shared" si="1063"/>
        <v>52220</v>
      </c>
      <c r="P1955" s="19">
        <f t="shared" si="1070"/>
        <v>1.0444</v>
      </c>
      <c r="Q1955" s="19">
        <f t="shared" si="1072"/>
        <v>10.444000000000001</v>
      </c>
      <c r="R1955" s="13">
        <f t="shared" si="1071"/>
        <v>0</v>
      </c>
      <c r="S1955" s="19">
        <f t="shared" si="1064"/>
        <v>-52231.488400000002</v>
      </c>
      <c r="T1955" s="13">
        <f t="shared" si="1065"/>
        <v>-26.115744200000002</v>
      </c>
      <c r="U1955" s="13">
        <f>IF(ISNA(VLOOKUP(LOWER(F1955)&amp;H1955,Prices!A:C,3,0)),0,VLOOKUP(LOWER(F1955)&amp;H1955,Prices!A:C,3,0))</f>
        <v>27.22</v>
      </c>
      <c r="V1955" s="13">
        <f>IF(ISNA(VLOOKUP(LOWER(F1955)&amp;H1955,Prices!A:C,2,0)),0,VLOOKUP(LOWER(F1955)&amp;H1955,Prices!A:C,2,0))</f>
        <v>27.64</v>
      </c>
      <c r="W1955" s="13">
        <f t="shared" si="1066"/>
        <v>3048.5115999999975</v>
      </c>
      <c r="X1955" s="13">
        <f t="shared" si="1067"/>
        <v>840.00000000000341</v>
      </c>
      <c r="Y1955" s="43">
        <f t="shared" si="1068"/>
        <v>5.8378238222903056E-2</v>
      </c>
      <c r="Z1955" s="49"/>
      <c r="AA1955" s="24"/>
    </row>
    <row r="1956" spans="1:27" s="13" customFormat="1" x14ac:dyDescent="0.15">
      <c r="A1956" s="12">
        <v>42927</v>
      </c>
      <c r="B1956" s="60" t="s">
        <v>4047</v>
      </c>
      <c r="C1956" s="13" t="s">
        <v>1128</v>
      </c>
      <c r="D1956" s="13" t="s">
        <v>1129</v>
      </c>
      <c r="E1956" s="13" t="s">
        <v>1130</v>
      </c>
      <c r="F1956" s="13" t="str">
        <f t="shared" si="1069"/>
        <v>SH</v>
      </c>
      <c r="G1956" s="13" t="str">
        <f>VLOOKUP(LOWER(F1956)&amp;H1956,'Current pricing'!A:B,2,0)</f>
        <v>上汽集团</v>
      </c>
      <c r="H1956" s="13" t="s">
        <v>3609</v>
      </c>
      <c r="I1956" s="13" t="s">
        <v>1207</v>
      </c>
      <c r="J1956" s="13" t="s">
        <v>4335</v>
      </c>
      <c r="K1956" s="13">
        <v>1500</v>
      </c>
      <c r="L1956" s="13">
        <v>1</v>
      </c>
      <c r="M1956" s="13">
        <v>31.56</v>
      </c>
      <c r="N1956" s="13">
        <f t="shared" si="1062"/>
        <v>47340</v>
      </c>
      <c r="O1956" s="13">
        <f t="shared" si="1063"/>
        <v>47340</v>
      </c>
      <c r="P1956" s="19">
        <f t="shared" si="1070"/>
        <v>0.94680000000000009</v>
      </c>
      <c r="Q1956" s="19">
        <f t="shared" si="1072"/>
        <v>9.468</v>
      </c>
      <c r="R1956" s="13">
        <f t="shared" si="1071"/>
        <v>0</v>
      </c>
      <c r="S1956" s="19">
        <f t="shared" si="1064"/>
        <v>-47350.414799999999</v>
      </c>
      <c r="T1956" s="13">
        <f t="shared" si="1065"/>
        <v>-31.566943200000001</v>
      </c>
      <c r="U1956" s="13">
        <f>IF(ISNA(VLOOKUP(LOWER(F1956)&amp;H1956,Prices!A:C,3,0)),0,VLOOKUP(LOWER(F1956)&amp;H1956,Prices!A:C,3,0))</f>
        <v>30.89</v>
      </c>
      <c r="V1956" s="13">
        <f>IF(ISNA(VLOOKUP(LOWER(F1956)&amp;H1956,Prices!A:C,2,0)),0,VLOOKUP(LOWER(F1956)&amp;H1956,Prices!A:C,2,0))</f>
        <v>30.92</v>
      </c>
      <c r="W1956" s="13">
        <f t="shared" si="1066"/>
        <v>-970.41479999999854</v>
      </c>
      <c r="X1956" s="13">
        <f t="shared" si="1067"/>
        <v>45.000000000001705</v>
      </c>
      <c r="Y1956" s="43">
        <f t="shared" si="1068"/>
        <v>-2.0498833967046864E-2</v>
      </c>
      <c r="Z1956" s="49"/>
      <c r="AA1956" s="24"/>
    </row>
    <row r="1957" spans="1:27" s="13" customFormat="1" x14ac:dyDescent="0.15">
      <c r="A1957" s="12">
        <v>42927</v>
      </c>
      <c r="B1957" s="60" t="s">
        <v>4048</v>
      </c>
      <c r="C1957" s="13" t="s">
        <v>1128</v>
      </c>
      <c r="D1957" s="13" t="s">
        <v>1129</v>
      </c>
      <c r="E1957" s="13" t="s">
        <v>1130</v>
      </c>
      <c r="F1957" s="13" t="str">
        <f t="shared" si="1069"/>
        <v>SZ</v>
      </c>
      <c r="G1957" s="13" t="str">
        <f>VLOOKUP(LOWER(F1957)&amp;H1957,'Current pricing'!A:B,2,0)</f>
        <v>海康威视</v>
      </c>
      <c r="H1957" s="13" t="s">
        <v>1504</v>
      </c>
      <c r="I1957" s="13" t="s">
        <v>1207</v>
      </c>
      <c r="J1957" s="13" t="s">
        <v>4335</v>
      </c>
      <c r="K1957" s="13">
        <v>1000</v>
      </c>
      <c r="L1957" s="13">
        <v>1</v>
      </c>
      <c r="M1957" s="13">
        <v>29.68</v>
      </c>
      <c r="N1957" s="13">
        <f t="shared" si="1062"/>
        <v>29680</v>
      </c>
      <c r="O1957" s="13">
        <f t="shared" si="1063"/>
        <v>29680</v>
      </c>
      <c r="P1957" s="19">
        <f t="shared" si="1070"/>
        <v>0</v>
      </c>
      <c r="Q1957" s="19">
        <f t="shared" si="1072"/>
        <v>5.9359999999999999</v>
      </c>
      <c r="R1957" s="13">
        <f t="shared" si="1071"/>
        <v>0</v>
      </c>
      <c r="S1957" s="19">
        <f t="shared" si="1064"/>
        <v>-29685.936000000002</v>
      </c>
      <c r="T1957" s="13">
        <f t="shared" si="1065"/>
        <v>-29.685936000000002</v>
      </c>
      <c r="U1957" s="13">
        <f>IF(ISNA(VLOOKUP(LOWER(F1957)&amp;H1957,Prices!A:C,3,0)),0,VLOOKUP(LOWER(F1957)&amp;H1957,Prices!A:C,3,0))</f>
        <v>38.950000000000003</v>
      </c>
      <c r="V1957" s="13">
        <f>IF(ISNA(VLOOKUP(LOWER(F1957)&amp;H1957,Prices!A:C,2,0)),0,VLOOKUP(LOWER(F1957)&amp;H1957,Prices!A:C,2,0))</f>
        <v>39.9</v>
      </c>
      <c r="W1957" s="13">
        <f t="shared" si="1066"/>
        <v>10214.063999999997</v>
      </c>
      <c r="X1957" s="13">
        <f t="shared" si="1067"/>
        <v>949.99999999999568</v>
      </c>
      <c r="Y1957" s="43">
        <f t="shared" si="1068"/>
        <v>0.34413962264150932</v>
      </c>
      <c r="Z1957" s="49"/>
      <c r="AA1957" s="24"/>
    </row>
    <row r="1958" spans="1:27" s="13" customFormat="1" x14ac:dyDescent="0.15">
      <c r="A1958" s="12">
        <v>42927</v>
      </c>
      <c r="B1958" s="60" t="s">
        <v>4049</v>
      </c>
      <c r="C1958" s="13" t="s">
        <v>1128</v>
      </c>
      <c r="D1958" s="13" t="s">
        <v>1129</v>
      </c>
      <c r="E1958" s="13" t="s">
        <v>1130</v>
      </c>
      <c r="F1958" s="13" t="str">
        <f t="shared" si="1069"/>
        <v>SZ</v>
      </c>
      <c r="G1958" s="13" t="str">
        <f>VLOOKUP(LOWER(F1958)&amp;H1958,'Current pricing'!A:B,2,0)</f>
        <v>海康威视</v>
      </c>
      <c r="H1958" s="13" t="s">
        <v>1504</v>
      </c>
      <c r="I1958" s="13" t="s">
        <v>1207</v>
      </c>
      <c r="J1958" s="13" t="s">
        <v>4335</v>
      </c>
      <c r="K1958" s="13">
        <v>1000</v>
      </c>
      <c r="L1958" s="13">
        <v>1</v>
      </c>
      <c r="M1958" s="13">
        <v>29.69</v>
      </c>
      <c r="N1958" s="13">
        <f t="shared" si="1062"/>
        <v>29690</v>
      </c>
      <c r="O1958" s="13">
        <f t="shared" si="1063"/>
        <v>29690</v>
      </c>
      <c r="P1958" s="19">
        <f t="shared" si="1070"/>
        <v>0</v>
      </c>
      <c r="Q1958" s="19">
        <f t="shared" si="1072"/>
        <v>5.9380000000000006</v>
      </c>
      <c r="R1958" s="13">
        <f t="shared" si="1071"/>
        <v>0</v>
      </c>
      <c r="S1958" s="19">
        <f t="shared" si="1064"/>
        <v>-29695.937999999998</v>
      </c>
      <c r="T1958" s="13">
        <f t="shared" si="1065"/>
        <v>-29.695937999999998</v>
      </c>
      <c r="U1958" s="13">
        <f>IF(ISNA(VLOOKUP(LOWER(F1958)&amp;H1958,Prices!A:C,3,0)),0,VLOOKUP(LOWER(F1958)&amp;H1958,Prices!A:C,3,0))</f>
        <v>38.950000000000003</v>
      </c>
      <c r="V1958" s="13">
        <f>IF(ISNA(VLOOKUP(LOWER(F1958)&amp;H1958,Prices!A:C,2,0)),0,VLOOKUP(LOWER(F1958)&amp;H1958,Prices!A:C,2,0))</f>
        <v>39.9</v>
      </c>
      <c r="W1958" s="13">
        <f t="shared" si="1066"/>
        <v>10204.062</v>
      </c>
      <c r="X1958" s="13">
        <f t="shared" si="1067"/>
        <v>949.99999999999568</v>
      </c>
      <c r="Y1958" s="43">
        <f t="shared" si="1068"/>
        <v>0.34368683058268779</v>
      </c>
      <c r="Z1958" s="49"/>
      <c r="AA1958" s="24"/>
    </row>
    <row r="1959" spans="1:27" s="13" customFormat="1" x14ac:dyDescent="0.15">
      <c r="A1959" s="12">
        <v>42927</v>
      </c>
      <c r="B1959" s="60" t="s">
        <v>4050</v>
      </c>
      <c r="C1959" s="13" t="s">
        <v>1128</v>
      </c>
      <c r="D1959" s="13" t="s">
        <v>1129</v>
      </c>
      <c r="E1959" s="13" t="s">
        <v>1130</v>
      </c>
      <c r="F1959" s="13" t="str">
        <f t="shared" si="1069"/>
        <v>SH</v>
      </c>
      <c r="G1959" s="13" t="str">
        <f>VLOOKUP(LOWER(F1959)&amp;H1959,'Current pricing'!A:B,2,0)</f>
        <v>上汽集团</v>
      </c>
      <c r="H1959" s="13" t="s">
        <v>3609</v>
      </c>
      <c r="I1959" s="13" t="s">
        <v>1207</v>
      </c>
      <c r="J1959" s="13" t="s">
        <v>4335</v>
      </c>
      <c r="K1959" s="13">
        <v>600</v>
      </c>
      <c r="L1959" s="13">
        <v>1</v>
      </c>
      <c r="M1959" s="13">
        <v>31.6</v>
      </c>
      <c r="N1959" s="13">
        <f t="shared" si="1062"/>
        <v>18960</v>
      </c>
      <c r="O1959" s="13">
        <f t="shared" si="1063"/>
        <v>18960</v>
      </c>
      <c r="P1959" s="19">
        <f t="shared" si="1070"/>
        <v>0.37920000000000004</v>
      </c>
      <c r="Q1959" s="19">
        <f t="shared" si="1072"/>
        <v>5</v>
      </c>
      <c r="R1959" s="13">
        <f t="shared" si="1071"/>
        <v>0</v>
      </c>
      <c r="S1959" s="19">
        <f t="shared" si="1064"/>
        <v>-18965.379199999999</v>
      </c>
      <c r="T1959" s="13">
        <f t="shared" si="1065"/>
        <v>-31.608965333333334</v>
      </c>
      <c r="U1959" s="13">
        <f>IF(ISNA(VLOOKUP(LOWER(F1959)&amp;H1959,Prices!A:C,3,0)),0,VLOOKUP(LOWER(F1959)&amp;H1959,Prices!A:C,3,0))</f>
        <v>30.89</v>
      </c>
      <c r="V1959" s="13">
        <f>IF(ISNA(VLOOKUP(LOWER(F1959)&amp;H1959,Prices!A:C,2,0)),0,VLOOKUP(LOWER(F1959)&amp;H1959,Prices!A:C,2,0))</f>
        <v>30.92</v>
      </c>
      <c r="W1959" s="13">
        <f t="shared" si="1066"/>
        <v>-413.37919999999929</v>
      </c>
      <c r="X1959" s="13">
        <f t="shared" si="1067"/>
        <v>18.000000000000682</v>
      </c>
      <c r="Y1959" s="43">
        <f t="shared" si="1068"/>
        <v>-2.180270042194089E-2</v>
      </c>
      <c r="Z1959" s="49"/>
      <c r="AA1959" s="24"/>
    </row>
    <row r="1960" spans="1:27" s="13" customFormat="1" x14ac:dyDescent="0.15">
      <c r="A1960" s="12">
        <v>42927</v>
      </c>
      <c r="B1960" s="60" t="s">
        <v>4051</v>
      </c>
      <c r="C1960" s="13" t="s">
        <v>1128</v>
      </c>
      <c r="D1960" s="13" t="s">
        <v>1129</v>
      </c>
      <c r="E1960" s="13" t="s">
        <v>1130</v>
      </c>
      <c r="F1960" s="13" t="str">
        <f t="shared" si="1069"/>
        <v>SH</v>
      </c>
      <c r="G1960" s="13" t="str">
        <f>VLOOKUP(LOWER(F1960)&amp;H1960,'Current pricing'!A:B,2,0)</f>
        <v>上汽集团</v>
      </c>
      <c r="H1960" s="13" t="s">
        <v>3609</v>
      </c>
      <c r="I1960" s="13" t="s">
        <v>1207</v>
      </c>
      <c r="J1960" s="13" t="s">
        <v>4335</v>
      </c>
      <c r="K1960" s="13">
        <v>600</v>
      </c>
      <c r="L1960" s="13">
        <v>1</v>
      </c>
      <c r="M1960" s="13">
        <v>31.61</v>
      </c>
      <c r="N1960" s="13">
        <f t="shared" si="1062"/>
        <v>18966</v>
      </c>
      <c r="O1960" s="13">
        <f t="shared" si="1063"/>
        <v>18966</v>
      </c>
      <c r="P1960" s="19">
        <f t="shared" si="1070"/>
        <v>0.37932000000000005</v>
      </c>
      <c r="Q1960" s="19">
        <f t="shared" si="1072"/>
        <v>5</v>
      </c>
      <c r="R1960" s="13">
        <f t="shared" si="1071"/>
        <v>0</v>
      </c>
      <c r="S1960" s="19">
        <f t="shared" si="1064"/>
        <v>-18971.37932</v>
      </c>
      <c r="T1960" s="13">
        <f t="shared" si="1065"/>
        <v>-31.618965533333334</v>
      </c>
      <c r="U1960" s="13">
        <f>IF(ISNA(VLOOKUP(LOWER(F1960)&amp;H1960,Prices!A:C,3,0)),0,VLOOKUP(LOWER(F1960)&amp;H1960,Prices!A:C,3,0))</f>
        <v>30.89</v>
      </c>
      <c r="V1960" s="13">
        <f>IF(ISNA(VLOOKUP(LOWER(F1960)&amp;H1960,Prices!A:C,2,0)),0,VLOOKUP(LOWER(F1960)&amp;H1960,Prices!A:C,2,0))</f>
        <v>30.92</v>
      </c>
      <c r="W1960" s="13">
        <f t="shared" si="1066"/>
        <v>-419.37931999999944</v>
      </c>
      <c r="X1960" s="13">
        <f t="shared" si="1067"/>
        <v>18.000000000000682</v>
      </c>
      <c r="Y1960" s="43">
        <f t="shared" si="1068"/>
        <v>-2.2112164926710927E-2</v>
      </c>
      <c r="Z1960" s="49"/>
      <c r="AA1960" s="24"/>
    </row>
    <row r="1961" spans="1:27" s="13" customFormat="1" x14ac:dyDescent="0.15">
      <c r="A1961" s="12">
        <v>42927</v>
      </c>
      <c r="B1961" s="60" t="s">
        <v>4052</v>
      </c>
      <c r="C1961" s="13" t="s">
        <v>1128</v>
      </c>
      <c r="D1961" s="13" t="s">
        <v>1129</v>
      </c>
      <c r="E1961" s="13" t="s">
        <v>1130</v>
      </c>
      <c r="F1961" s="13" t="str">
        <f t="shared" si="1069"/>
        <v>SZ</v>
      </c>
      <c r="G1961" s="13" t="str">
        <f>VLOOKUP(LOWER(F1961)&amp;H1961,'Current pricing'!A:B,2,0)</f>
        <v>海康威视</v>
      </c>
      <c r="H1961" s="13" t="s">
        <v>1504</v>
      </c>
      <c r="I1961" s="13" t="s">
        <v>1207</v>
      </c>
      <c r="J1961" s="13" t="s">
        <v>4335</v>
      </c>
      <c r="K1961" s="13">
        <v>600</v>
      </c>
      <c r="L1961" s="13">
        <v>1</v>
      </c>
      <c r="M1961" s="13">
        <v>29.75</v>
      </c>
      <c r="N1961" s="13">
        <f t="shared" si="1062"/>
        <v>17850</v>
      </c>
      <c r="O1961" s="13">
        <f t="shared" si="1063"/>
        <v>17850</v>
      </c>
      <c r="P1961" s="19">
        <f t="shared" si="1070"/>
        <v>0</v>
      </c>
      <c r="Q1961" s="19">
        <f t="shared" si="1072"/>
        <v>5</v>
      </c>
      <c r="R1961" s="13">
        <f t="shared" si="1071"/>
        <v>0</v>
      </c>
      <c r="S1961" s="19">
        <f t="shared" si="1064"/>
        <v>-17855</v>
      </c>
      <c r="T1961" s="13">
        <f t="shared" si="1065"/>
        <v>-29.758333333333333</v>
      </c>
      <c r="U1961" s="13">
        <f>IF(ISNA(VLOOKUP(LOWER(F1961)&amp;H1961,Prices!A:C,3,0)),0,VLOOKUP(LOWER(F1961)&amp;H1961,Prices!A:C,3,0))</f>
        <v>38.950000000000003</v>
      </c>
      <c r="V1961" s="13">
        <f>IF(ISNA(VLOOKUP(LOWER(F1961)&amp;H1961,Prices!A:C,2,0)),0,VLOOKUP(LOWER(F1961)&amp;H1961,Prices!A:C,2,0))</f>
        <v>39.9</v>
      </c>
      <c r="W1961" s="13">
        <f t="shared" si="1066"/>
        <v>6084.9999999999991</v>
      </c>
      <c r="X1961" s="13">
        <f t="shared" si="1067"/>
        <v>569.9999999999975</v>
      </c>
      <c r="Y1961" s="43">
        <f t="shared" si="1068"/>
        <v>0.34089635854341732</v>
      </c>
      <c r="Z1961" s="49"/>
      <c r="AA1961" s="24"/>
    </row>
    <row r="1962" spans="1:27" s="13" customFormat="1" x14ac:dyDescent="0.15">
      <c r="A1962" s="12">
        <v>42927</v>
      </c>
      <c r="B1962" s="60" t="s">
        <v>4053</v>
      </c>
      <c r="C1962" s="13" t="s">
        <v>1128</v>
      </c>
      <c r="D1962" s="13" t="s">
        <v>1129</v>
      </c>
      <c r="E1962" s="13" t="s">
        <v>1130</v>
      </c>
      <c r="F1962" s="13" t="str">
        <f t="shared" si="1069"/>
        <v>SZ</v>
      </c>
      <c r="G1962" s="13" t="str">
        <f>VLOOKUP(LOWER(F1962)&amp;H1962,'Current pricing'!A:B,2,0)</f>
        <v>大族激光</v>
      </c>
      <c r="H1962" s="13" t="s">
        <v>1502</v>
      </c>
      <c r="I1962" s="13" t="s">
        <v>1207</v>
      </c>
      <c r="J1962" s="13" t="s">
        <v>4182</v>
      </c>
      <c r="K1962" s="13">
        <v>500</v>
      </c>
      <c r="L1962" s="13">
        <v>1</v>
      </c>
      <c r="M1962" s="13">
        <v>36.229999999999997</v>
      </c>
      <c r="N1962" s="13">
        <f t="shared" si="1062"/>
        <v>18115</v>
      </c>
      <c r="O1962" s="13">
        <f t="shared" si="1063"/>
        <v>18115</v>
      </c>
      <c r="P1962" s="19">
        <f t="shared" si="1070"/>
        <v>0</v>
      </c>
      <c r="Q1962" s="19">
        <f t="shared" si="1072"/>
        <v>5</v>
      </c>
      <c r="R1962" s="13">
        <f t="shared" si="1071"/>
        <v>0</v>
      </c>
      <c r="S1962" s="19">
        <f t="shared" si="1064"/>
        <v>-18120</v>
      </c>
      <c r="T1962" s="13">
        <f t="shared" si="1065"/>
        <v>-36.24</v>
      </c>
      <c r="U1962" s="13">
        <f>IF(ISNA(VLOOKUP(LOWER(F1962)&amp;H1962,Prices!A:C,3,0)),0,VLOOKUP(LOWER(F1962)&amp;H1962,Prices!A:C,3,0))</f>
        <v>50.1</v>
      </c>
      <c r="V1962" s="13">
        <f>IF(ISNA(VLOOKUP(LOWER(F1962)&amp;H1962,Prices!A:C,2,0)),0,VLOOKUP(LOWER(F1962)&amp;H1962,Prices!A:C,2,0))</f>
        <v>52.35</v>
      </c>
      <c r="W1962" s="13">
        <f t="shared" si="1066"/>
        <v>8055</v>
      </c>
      <c r="X1962" s="13">
        <f t="shared" si="1067"/>
        <v>1125</v>
      </c>
      <c r="Y1962" s="43">
        <f t="shared" si="1068"/>
        <v>0.44465912227435828</v>
      </c>
      <c r="Z1962" s="49"/>
      <c r="AA1962" s="24"/>
    </row>
    <row r="1963" spans="1:27" s="13" customFormat="1" x14ac:dyDescent="0.15">
      <c r="A1963" s="12">
        <v>42927</v>
      </c>
      <c r="B1963" s="60" t="s">
        <v>4054</v>
      </c>
      <c r="C1963" s="13" t="s">
        <v>1128</v>
      </c>
      <c r="D1963" s="13" t="s">
        <v>1129</v>
      </c>
      <c r="E1963" s="13" t="s">
        <v>1130</v>
      </c>
      <c r="F1963" s="13" t="str">
        <f t="shared" si="1069"/>
        <v>SZ</v>
      </c>
      <c r="G1963" s="13" t="str">
        <f>VLOOKUP(LOWER(F1963)&amp;H1963,'Current pricing'!A:B,2,0)</f>
        <v>大族激光</v>
      </c>
      <c r="H1963" s="13" t="s">
        <v>1502</v>
      </c>
      <c r="I1963" s="13" t="s">
        <v>1207</v>
      </c>
      <c r="J1963" s="13" t="s">
        <v>4182</v>
      </c>
      <c r="K1963" s="13">
        <v>500</v>
      </c>
      <c r="L1963" s="13">
        <v>1</v>
      </c>
      <c r="M1963" s="13">
        <v>36.270000000000003</v>
      </c>
      <c r="N1963" s="13">
        <f t="shared" si="1062"/>
        <v>18135</v>
      </c>
      <c r="O1963" s="13">
        <f t="shared" si="1063"/>
        <v>18135</v>
      </c>
      <c r="P1963" s="19">
        <f t="shared" si="1070"/>
        <v>0</v>
      </c>
      <c r="Q1963" s="19">
        <f t="shared" si="1072"/>
        <v>5</v>
      </c>
      <c r="R1963" s="13">
        <f t="shared" si="1071"/>
        <v>0</v>
      </c>
      <c r="S1963" s="19">
        <f t="shared" si="1064"/>
        <v>-18140</v>
      </c>
      <c r="T1963" s="13">
        <f t="shared" si="1065"/>
        <v>-36.28</v>
      </c>
      <c r="U1963" s="13">
        <f>IF(ISNA(VLOOKUP(LOWER(F1963)&amp;H1963,Prices!A:C,3,0)),0,VLOOKUP(LOWER(F1963)&amp;H1963,Prices!A:C,3,0))</f>
        <v>50.1</v>
      </c>
      <c r="V1963" s="13">
        <f>IF(ISNA(VLOOKUP(LOWER(F1963)&amp;H1963,Prices!A:C,2,0)),0,VLOOKUP(LOWER(F1963)&amp;H1963,Prices!A:C,2,0))</f>
        <v>52.35</v>
      </c>
      <c r="W1963" s="13">
        <f t="shared" si="1066"/>
        <v>8035</v>
      </c>
      <c r="X1963" s="13">
        <f t="shared" si="1067"/>
        <v>1125</v>
      </c>
      <c r="Y1963" s="43">
        <f t="shared" si="1068"/>
        <v>0.44306589467879792</v>
      </c>
      <c r="Z1963" s="49"/>
      <c r="AA1963" s="24"/>
    </row>
    <row r="1964" spans="1:27" s="13" customFormat="1" x14ac:dyDescent="0.15">
      <c r="A1964" s="12">
        <v>42927</v>
      </c>
      <c r="B1964" s="60" t="s">
        <v>4055</v>
      </c>
      <c r="C1964" s="13" t="s">
        <v>1128</v>
      </c>
      <c r="D1964" s="13" t="s">
        <v>1129</v>
      </c>
      <c r="E1964" s="13" t="s">
        <v>1130</v>
      </c>
      <c r="F1964" s="13" t="str">
        <f t="shared" si="1069"/>
        <v>SZ</v>
      </c>
      <c r="G1964" s="13" t="str">
        <f>VLOOKUP(LOWER(F1964)&amp;H1964,'Current pricing'!A:B,2,0)</f>
        <v>大族激光</v>
      </c>
      <c r="H1964" s="13" t="s">
        <v>1502</v>
      </c>
      <c r="I1964" s="13" t="s">
        <v>1207</v>
      </c>
      <c r="J1964" s="13" t="s">
        <v>4182</v>
      </c>
      <c r="K1964" s="13">
        <v>500</v>
      </c>
      <c r="L1964" s="13">
        <v>1</v>
      </c>
      <c r="M1964" s="13">
        <v>36.299999999999997</v>
      </c>
      <c r="N1964" s="13">
        <f t="shared" si="1062"/>
        <v>18150</v>
      </c>
      <c r="O1964" s="13">
        <f t="shared" si="1063"/>
        <v>18150</v>
      </c>
      <c r="P1964" s="19">
        <f t="shared" si="1070"/>
        <v>0</v>
      </c>
      <c r="Q1964" s="19">
        <f t="shared" si="1072"/>
        <v>5</v>
      </c>
      <c r="R1964" s="13">
        <f t="shared" si="1071"/>
        <v>0</v>
      </c>
      <c r="S1964" s="19">
        <f t="shared" si="1064"/>
        <v>-18155</v>
      </c>
      <c r="T1964" s="13">
        <f t="shared" si="1065"/>
        <v>-36.31</v>
      </c>
      <c r="U1964" s="13">
        <f>IF(ISNA(VLOOKUP(LOWER(F1964)&amp;H1964,Prices!A:C,3,0)),0,VLOOKUP(LOWER(F1964)&amp;H1964,Prices!A:C,3,0))</f>
        <v>50.1</v>
      </c>
      <c r="V1964" s="13">
        <f>IF(ISNA(VLOOKUP(LOWER(F1964)&amp;H1964,Prices!A:C,2,0)),0,VLOOKUP(LOWER(F1964)&amp;H1964,Prices!A:C,2,0))</f>
        <v>52.35</v>
      </c>
      <c r="W1964" s="13">
        <f t="shared" si="1066"/>
        <v>8020</v>
      </c>
      <c r="X1964" s="13">
        <f t="shared" si="1067"/>
        <v>1125</v>
      </c>
      <c r="Y1964" s="43">
        <f t="shared" si="1068"/>
        <v>0.44187327823691458</v>
      </c>
      <c r="Z1964" s="49"/>
      <c r="AA1964" s="24"/>
    </row>
    <row r="1965" spans="1:27" s="13" customFormat="1" x14ac:dyDescent="0.15">
      <c r="A1965" s="12">
        <v>42927</v>
      </c>
      <c r="B1965" s="60" t="s">
        <v>4056</v>
      </c>
      <c r="C1965" s="13" t="s">
        <v>1128</v>
      </c>
      <c r="D1965" s="13" t="s">
        <v>1129</v>
      </c>
      <c r="E1965" s="13" t="s">
        <v>1130</v>
      </c>
      <c r="F1965" s="13" t="str">
        <f t="shared" si="1069"/>
        <v>SZ</v>
      </c>
      <c r="G1965" s="13" t="str">
        <f>VLOOKUP(LOWER(F1965)&amp;H1965,'Current pricing'!A:B,2,0)</f>
        <v>大族激光</v>
      </c>
      <c r="H1965" s="13" t="s">
        <v>1502</v>
      </c>
      <c r="I1965" s="13" t="s">
        <v>1207</v>
      </c>
      <c r="J1965" s="13" t="s">
        <v>4182</v>
      </c>
      <c r="K1965" s="13">
        <v>500</v>
      </c>
      <c r="L1965" s="13">
        <v>1</v>
      </c>
      <c r="M1965" s="13">
        <v>36.31</v>
      </c>
      <c r="N1965" s="13">
        <f t="shared" ref="N1965:N1971" si="1073">K1965*M1965</f>
        <v>18155</v>
      </c>
      <c r="O1965" s="13">
        <f t="shared" ref="O1965:O1971" si="1074">ABS(N1965)</f>
        <v>18155</v>
      </c>
      <c r="P1965" s="19">
        <f t="shared" si="1070"/>
        <v>0</v>
      </c>
      <c r="Q1965" s="19">
        <f t="shared" si="1072"/>
        <v>5</v>
      </c>
      <c r="R1965" s="13">
        <f t="shared" si="1071"/>
        <v>0</v>
      </c>
      <c r="S1965" s="19">
        <f t="shared" ref="S1965:S1971" si="1075">-(N1965+P1965+Q1965+R1965)</f>
        <v>-18160</v>
      </c>
      <c r="T1965" s="13">
        <f t="shared" ref="T1965:T1971" si="1076">S1965/K1965</f>
        <v>-36.32</v>
      </c>
      <c r="U1965" s="13">
        <f>IF(ISNA(VLOOKUP(LOWER(F1965)&amp;H1965,Prices!A:C,3,0)),0,VLOOKUP(LOWER(F1965)&amp;H1965,Prices!A:C,3,0))</f>
        <v>50.1</v>
      </c>
      <c r="V1965" s="13">
        <f>IF(ISNA(VLOOKUP(LOWER(F1965)&amp;H1965,Prices!A:C,2,0)),0,VLOOKUP(LOWER(F1965)&amp;H1965,Prices!A:C,2,0))</f>
        <v>52.35</v>
      </c>
      <c r="W1965" s="13">
        <f t="shared" ref="W1965:W1971" si="1077">IF(I1965="B",(V1965+T1965)*K1965,(V1965+T1965)*K1965)</f>
        <v>8015.0000000000009</v>
      </c>
      <c r="X1965" s="13">
        <f t="shared" ref="X1965:X1971" si="1078">K1965*(V1965-U1965)</f>
        <v>1125</v>
      </c>
      <c r="Y1965" s="43">
        <f t="shared" ref="Y1965:Y1971" si="1079">W1965/O1965</f>
        <v>0.44147617736160844</v>
      </c>
      <c r="Z1965" s="49"/>
      <c r="AA1965" s="24"/>
    </row>
    <row r="1966" spans="1:27" s="13" customFormat="1" x14ac:dyDescent="0.15">
      <c r="A1966" s="12">
        <v>42927</v>
      </c>
      <c r="B1966" s="60" t="s">
        <v>4057</v>
      </c>
      <c r="C1966" s="13" t="s">
        <v>1128</v>
      </c>
      <c r="D1966" s="13" t="s">
        <v>1129</v>
      </c>
      <c r="E1966" s="13" t="s">
        <v>1130</v>
      </c>
      <c r="F1966" s="13" t="str">
        <f t="shared" si="1069"/>
        <v>SZ</v>
      </c>
      <c r="G1966" s="13" t="str">
        <f>VLOOKUP(LOWER(F1966)&amp;H1966,'Current pricing'!A:B,2,0)</f>
        <v>大族激光</v>
      </c>
      <c r="H1966" s="13" t="s">
        <v>1502</v>
      </c>
      <c r="I1966" s="13" t="s">
        <v>1207</v>
      </c>
      <c r="J1966" s="13" t="s">
        <v>4182</v>
      </c>
      <c r="K1966" s="13">
        <v>500</v>
      </c>
      <c r="L1966" s="13">
        <v>1</v>
      </c>
      <c r="M1966" s="13">
        <v>36.299999999999997</v>
      </c>
      <c r="N1966" s="13">
        <f t="shared" si="1073"/>
        <v>18150</v>
      </c>
      <c r="O1966" s="13">
        <f t="shared" si="1074"/>
        <v>18150</v>
      </c>
      <c r="P1966" s="19">
        <f t="shared" si="1070"/>
        <v>0</v>
      </c>
      <c r="Q1966" s="19">
        <f t="shared" si="1072"/>
        <v>5</v>
      </c>
      <c r="R1966" s="13">
        <f t="shared" si="1071"/>
        <v>0</v>
      </c>
      <c r="S1966" s="19">
        <f t="shared" si="1075"/>
        <v>-18155</v>
      </c>
      <c r="T1966" s="13">
        <f t="shared" si="1076"/>
        <v>-36.31</v>
      </c>
      <c r="U1966" s="13">
        <f>IF(ISNA(VLOOKUP(LOWER(F1966)&amp;H1966,Prices!A:C,3,0)),0,VLOOKUP(LOWER(F1966)&amp;H1966,Prices!A:C,3,0))</f>
        <v>50.1</v>
      </c>
      <c r="V1966" s="13">
        <f>IF(ISNA(VLOOKUP(LOWER(F1966)&amp;H1966,Prices!A:C,2,0)),0,VLOOKUP(LOWER(F1966)&amp;H1966,Prices!A:C,2,0))</f>
        <v>52.35</v>
      </c>
      <c r="W1966" s="13">
        <f t="shared" si="1077"/>
        <v>8020</v>
      </c>
      <c r="X1966" s="13">
        <f t="shared" si="1078"/>
        <v>1125</v>
      </c>
      <c r="Y1966" s="43">
        <f t="shared" si="1079"/>
        <v>0.44187327823691458</v>
      </c>
      <c r="Z1966" s="49"/>
      <c r="AA1966" s="24"/>
    </row>
    <row r="1967" spans="1:27" s="13" customFormat="1" x14ac:dyDescent="0.15">
      <c r="A1967" s="12">
        <v>42927</v>
      </c>
      <c r="B1967" s="60" t="s">
        <v>4058</v>
      </c>
      <c r="C1967" s="13" t="s">
        <v>1128</v>
      </c>
      <c r="D1967" s="13" t="s">
        <v>1129</v>
      </c>
      <c r="E1967" s="13" t="s">
        <v>1130</v>
      </c>
      <c r="F1967" s="13" t="str">
        <f t="shared" si="1069"/>
        <v>SZ</v>
      </c>
      <c r="G1967" s="13" t="str">
        <f>VLOOKUP(LOWER(F1967)&amp;H1967,'Current pricing'!A:B,2,0)</f>
        <v>大族激光</v>
      </c>
      <c r="H1967" s="13" t="s">
        <v>1502</v>
      </c>
      <c r="I1967" s="13" t="s">
        <v>1207</v>
      </c>
      <c r="J1967" s="13" t="s">
        <v>4182</v>
      </c>
      <c r="K1967" s="13">
        <v>500</v>
      </c>
      <c r="L1967" s="13">
        <v>1</v>
      </c>
      <c r="M1967" s="13">
        <v>36.28</v>
      </c>
      <c r="N1967" s="13">
        <f t="shared" si="1073"/>
        <v>18140</v>
      </c>
      <c r="O1967" s="13">
        <f t="shared" si="1074"/>
        <v>18140</v>
      </c>
      <c r="P1967" s="19">
        <f t="shared" si="1070"/>
        <v>0</v>
      </c>
      <c r="Q1967" s="19">
        <f t="shared" si="1072"/>
        <v>5</v>
      </c>
      <c r="R1967" s="13">
        <f t="shared" si="1071"/>
        <v>0</v>
      </c>
      <c r="S1967" s="19">
        <f t="shared" si="1075"/>
        <v>-18145</v>
      </c>
      <c r="T1967" s="13">
        <f t="shared" si="1076"/>
        <v>-36.29</v>
      </c>
      <c r="U1967" s="13">
        <f>IF(ISNA(VLOOKUP(LOWER(F1967)&amp;H1967,Prices!A:C,3,0)),0,VLOOKUP(LOWER(F1967)&amp;H1967,Prices!A:C,3,0))</f>
        <v>50.1</v>
      </c>
      <c r="V1967" s="13">
        <f>IF(ISNA(VLOOKUP(LOWER(F1967)&amp;H1967,Prices!A:C,2,0)),0,VLOOKUP(LOWER(F1967)&amp;H1967,Prices!A:C,2,0))</f>
        <v>52.35</v>
      </c>
      <c r="W1967" s="13">
        <f t="shared" si="1077"/>
        <v>8030.0000000000009</v>
      </c>
      <c r="X1967" s="13">
        <f t="shared" si="1078"/>
        <v>1125</v>
      </c>
      <c r="Y1967" s="43">
        <f t="shared" si="1079"/>
        <v>0.44266813671444327</v>
      </c>
      <c r="Z1967" s="49"/>
      <c r="AA1967" s="24"/>
    </row>
    <row r="1968" spans="1:27" s="13" customFormat="1" x14ac:dyDescent="0.15">
      <c r="A1968" s="12">
        <v>42927</v>
      </c>
      <c r="B1968" s="60" t="s">
        <v>3745</v>
      </c>
      <c r="C1968" s="13" t="s">
        <v>1128</v>
      </c>
      <c r="D1968" s="13" t="s">
        <v>1129</v>
      </c>
      <c r="E1968" s="13" t="s">
        <v>1130</v>
      </c>
      <c r="F1968" s="13" t="str">
        <f t="shared" si="1069"/>
        <v>SZ</v>
      </c>
      <c r="G1968" s="13" t="str">
        <f>VLOOKUP(LOWER(F1968)&amp;H1968,'Current pricing'!A:B,2,0)</f>
        <v>大族激光</v>
      </c>
      <c r="H1968" s="13" t="s">
        <v>1502</v>
      </c>
      <c r="I1968" s="13" t="s">
        <v>1207</v>
      </c>
      <c r="J1968" s="13" t="s">
        <v>4182</v>
      </c>
      <c r="K1968" s="13">
        <v>1000</v>
      </c>
      <c r="L1968" s="13">
        <v>1</v>
      </c>
      <c r="M1968" s="13">
        <v>36.338999999999999</v>
      </c>
      <c r="N1968" s="13">
        <f t="shared" si="1073"/>
        <v>36339</v>
      </c>
      <c r="O1968" s="13">
        <f t="shared" si="1074"/>
        <v>36339</v>
      </c>
      <c r="P1968" s="19">
        <f t="shared" si="1070"/>
        <v>0</v>
      </c>
      <c r="Q1968" s="19">
        <f t="shared" si="1072"/>
        <v>7.2678000000000003</v>
      </c>
      <c r="R1968" s="13">
        <f t="shared" si="1071"/>
        <v>0</v>
      </c>
      <c r="S1968" s="19">
        <f t="shared" si="1075"/>
        <v>-36346.267800000001</v>
      </c>
      <c r="T1968" s="13">
        <f t="shared" si="1076"/>
        <v>-36.3462678</v>
      </c>
      <c r="U1968" s="13">
        <f>IF(ISNA(VLOOKUP(LOWER(F1968)&amp;H1968,Prices!A:C,3,0)),0,VLOOKUP(LOWER(F1968)&amp;H1968,Prices!A:C,3,0))</f>
        <v>50.1</v>
      </c>
      <c r="V1968" s="13">
        <f>IF(ISNA(VLOOKUP(LOWER(F1968)&amp;H1968,Prices!A:C,2,0)),0,VLOOKUP(LOWER(F1968)&amp;H1968,Prices!A:C,2,0))</f>
        <v>52.35</v>
      </c>
      <c r="W1968" s="13">
        <f t="shared" si="1077"/>
        <v>16003.732200000002</v>
      </c>
      <c r="X1968" s="13">
        <f t="shared" si="1078"/>
        <v>2250</v>
      </c>
      <c r="Y1968" s="43">
        <f t="shared" si="1079"/>
        <v>0.44040100718236613</v>
      </c>
      <c r="Z1968" s="49"/>
      <c r="AA1968" s="24"/>
    </row>
    <row r="1969" spans="1:27" s="13" customFormat="1" x14ac:dyDescent="0.15">
      <c r="A1969" s="12">
        <v>42927</v>
      </c>
      <c r="B1969" s="60" t="s">
        <v>4059</v>
      </c>
      <c r="C1969" s="13" t="s">
        <v>1128</v>
      </c>
      <c r="D1969" s="13" t="s">
        <v>1129</v>
      </c>
      <c r="E1969" s="13" t="s">
        <v>1130</v>
      </c>
      <c r="F1969" s="13" t="str">
        <f t="shared" si="1069"/>
        <v>SZ</v>
      </c>
      <c r="G1969" s="13" t="str">
        <f>VLOOKUP(LOWER(F1969)&amp;H1969,'Current pricing'!A:B,2,0)</f>
        <v>大族激光</v>
      </c>
      <c r="H1969" s="13" t="s">
        <v>1502</v>
      </c>
      <c r="I1969" s="13" t="s">
        <v>1207</v>
      </c>
      <c r="J1969" s="13" t="s">
        <v>4182</v>
      </c>
      <c r="K1969" s="13">
        <v>500</v>
      </c>
      <c r="L1969" s="13">
        <v>1</v>
      </c>
      <c r="M1969" s="13">
        <v>36.380000000000003</v>
      </c>
      <c r="N1969" s="13">
        <f t="shared" si="1073"/>
        <v>18190</v>
      </c>
      <c r="O1969" s="13">
        <f t="shared" si="1074"/>
        <v>18190</v>
      </c>
      <c r="P1969" s="19">
        <f t="shared" si="1070"/>
        <v>0</v>
      </c>
      <c r="Q1969" s="19">
        <f t="shared" si="1072"/>
        <v>5</v>
      </c>
      <c r="R1969" s="13">
        <f t="shared" si="1071"/>
        <v>0</v>
      </c>
      <c r="S1969" s="19">
        <f t="shared" si="1075"/>
        <v>-18195</v>
      </c>
      <c r="T1969" s="13">
        <f t="shared" si="1076"/>
        <v>-36.39</v>
      </c>
      <c r="U1969" s="13">
        <f>IF(ISNA(VLOOKUP(LOWER(F1969)&amp;H1969,Prices!A:C,3,0)),0,VLOOKUP(LOWER(F1969)&amp;H1969,Prices!A:C,3,0))</f>
        <v>50.1</v>
      </c>
      <c r="V1969" s="13">
        <f>IF(ISNA(VLOOKUP(LOWER(F1969)&amp;H1969,Prices!A:C,2,0)),0,VLOOKUP(LOWER(F1969)&amp;H1969,Prices!A:C,2,0))</f>
        <v>52.35</v>
      </c>
      <c r="W1969" s="13">
        <f t="shared" si="1077"/>
        <v>7980</v>
      </c>
      <c r="X1969" s="13">
        <f t="shared" si="1078"/>
        <v>1125</v>
      </c>
      <c r="Y1969" s="43">
        <f t="shared" si="1079"/>
        <v>0.43870258383727323</v>
      </c>
      <c r="Z1969" s="49"/>
      <c r="AA1969" s="24"/>
    </row>
    <row r="1970" spans="1:27" s="13" customFormat="1" x14ac:dyDescent="0.15">
      <c r="A1970" s="12">
        <v>42927</v>
      </c>
      <c r="B1970" s="60" t="s">
        <v>4060</v>
      </c>
      <c r="C1970" s="13" t="s">
        <v>1128</v>
      </c>
      <c r="D1970" s="13" t="s">
        <v>1129</v>
      </c>
      <c r="E1970" s="13" t="s">
        <v>1130</v>
      </c>
      <c r="F1970" s="13" t="str">
        <f t="shared" si="1069"/>
        <v>SZ</v>
      </c>
      <c r="G1970" s="13" t="str">
        <f>VLOOKUP(LOWER(F1970)&amp;H1970,'Current pricing'!A:B,2,0)</f>
        <v>大族激光</v>
      </c>
      <c r="H1970" s="13" t="s">
        <v>1502</v>
      </c>
      <c r="I1970" s="13" t="s">
        <v>1207</v>
      </c>
      <c r="J1970" s="13" t="s">
        <v>4182</v>
      </c>
      <c r="K1970" s="13">
        <v>1000</v>
      </c>
      <c r="L1970" s="13">
        <v>1</v>
      </c>
      <c r="M1970" s="13">
        <v>36.43</v>
      </c>
      <c r="N1970" s="13">
        <f t="shared" si="1073"/>
        <v>36430</v>
      </c>
      <c r="O1970" s="13">
        <f t="shared" si="1074"/>
        <v>36430</v>
      </c>
      <c r="P1970" s="19">
        <f t="shared" si="1070"/>
        <v>0</v>
      </c>
      <c r="Q1970" s="19">
        <f t="shared" si="1072"/>
        <v>7.2860000000000005</v>
      </c>
      <c r="R1970" s="13">
        <f t="shared" si="1071"/>
        <v>0</v>
      </c>
      <c r="S1970" s="19">
        <f t="shared" si="1075"/>
        <v>-36437.286</v>
      </c>
      <c r="T1970" s="13">
        <f t="shared" si="1076"/>
        <v>-36.437286</v>
      </c>
      <c r="U1970" s="13">
        <f>IF(ISNA(VLOOKUP(LOWER(F1970)&amp;H1970,Prices!A:C,3,0)),0,VLOOKUP(LOWER(F1970)&amp;H1970,Prices!A:C,3,0))</f>
        <v>50.1</v>
      </c>
      <c r="V1970" s="13">
        <f>IF(ISNA(VLOOKUP(LOWER(F1970)&amp;H1970,Prices!A:C,2,0)),0,VLOOKUP(LOWER(F1970)&amp;H1970,Prices!A:C,2,0))</f>
        <v>52.35</v>
      </c>
      <c r="W1970" s="13">
        <f t="shared" si="1077"/>
        <v>15912.714000000002</v>
      </c>
      <c r="X1970" s="13">
        <f t="shared" si="1078"/>
        <v>2250</v>
      </c>
      <c r="Y1970" s="43">
        <f t="shared" si="1079"/>
        <v>0.43680247049135335</v>
      </c>
      <c r="Z1970" s="49"/>
      <c r="AA1970" s="24"/>
    </row>
    <row r="1971" spans="1:27" s="13" customFormat="1" x14ac:dyDescent="0.15">
      <c r="A1971" s="12">
        <v>42927</v>
      </c>
      <c r="B1971" s="60" t="s">
        <v>4061</v>
      </c>
      <c r="C1971" s="13" t="s">
        <v>1128</v>
      </c>
      <c r="D1971" s="13" t="s">
        <v>1129</v>
      </c>
      <c r="E1971" s="13" t="s">
        <v>1130</v>
      </c>
      <c r="F1971" s="13" t="str">
        <f t="shared" si="1069"/>
        <v>SH</v>
      </c>
      <c r="G1971" s="13" t="str">
        <f>VLOOKUP(LOWER(F1971)&amp;H1971,'Current pricing'!A:B,2,0)</f>
        <v>东方证券</v>
      </c>
      <c r="H1971" s="13" t="s">
        <v>4019</v>
      </c>
      <c r="I1971" s="13" t="s">
        <v>1207</v>
      </c>
      <c r="J1971" s="13" t="s">
        <v>4335</v>
      </c>
      <c r="K1971" s="13">
        <v>1300</v>
      </c>
      <c r="L1971" s="13">
        <v>1</v>
      </c>
      <c r="M1971" s="13">
        <v>14.74</v>
      </c>
      <c r="N1971" s="13">
        <f t="shared" si="1073"/>
        <v>19162</v>
      </c>
      <c r="O1971" s="13">
        <f t="shared" si="1074"/>
        <v>19162</v>
      </c>
      <c r="P1971" s="19">
        <f t="shared" si="1070"/>
        <v>0.38324000000000003</v>
      </c>
      <c r="Q1971" s="19">
        <f t="shared" si="1072"/>
        <v>5</v>
      </c>
      <c r="R1971" s="13">
        <f t="shared" si="1071"/>
        <v>0</v>
      </c>
      <c r="S1971" s="19">
        <f t="shared" si="1075"/>
        <v>-19167.383239999999</v>
      </c>
      <c r="T1971" s="13">
        <f t="shared" si="1076"/>
        <v>-14.744140953846154</v>
      </c>
      <c r="U1971" s="13">
        <f>IF(ISNA(VLOOKUP(LOWER(F1971)&amp;H1971,Prices!A:C,3,0)),0,VLOOKUP(LOWER(F1971)&amp;H1971,Prices!A:C,3,0))</f>
        <v>15.42</v>
      </c>
      <c r="V1971" s="13">
        <f>IF(ISNA(VLOOKUP(LOWER(F1971)&amp;H1971,Prices!A:C,2,0)),0,VLOOKUP(LOWER(F1971)&amp;H1971,Prices!A:C,2,0))</f>
        <v>15.28</v>
      </c>
      <c r="W1971" s="13">
        <f t="shared" si="1077"/>
        <v>696.6167599999992</v>
      </c>
      <c r="X1971" s="13">
        <f t="shared" si="1078"/>
        <v>-182.00000000000074</v>
      </c>
      <c r="Y1971" s="43">
        <f t="shared" si="1079"/>
        <v>3.6354073687506483E-2</v>
      </c>
      <c r="Z1971" s="49"/>
      <c r="AA1971" s="24"/>
    </row>
    <row r="1972" spans="1:27" s="13" customFormat="1" x14ac:dyDescent="0.15">
      <c r="A1972" s="12">
        <v>42928</v>
      </c>
      <c r="B1972" s="60" t="s">
        <v>4067</v>
      </c>
      <c r="C1972" s="13" t="s">
        <v>1128</v>
      </c>
      <c r="D1972" s="13" t="s">
        <v>1129</v>
      </c>
      <c r="E1972" s="13" t="s">
        <v>1130</v>
      </c>
      <c r="F1972" s="13" t="str">
        <f t="shared" si="1069"/>
        <v>SH</v>
      </c>
      <c r="G1972" s="13" t="str">
        <f>VLOOKUP(LOWER(F1972)&amp;H1972,'Current pricing'!A:B,2,0)</f>
        <v>广汽集团</v>
      </c>
      <c r="H1972" s="13" t="s">
        <v>3600</v>
      </c>
      <c r="I1972" s="13" t="s">
        <v>1206</v>
      </c>
      <c r="J1972" s="13" t="s">
        <v>4335</v>
      </c>
      <c r="K1972" s="13">
        <v>-1000</v>
      </c>
      <c r="L1972" s="13">
        <v>1</v>
      </c>
      <c r="M1972" s="13">
        <v>26.28</v>
      </c>
      <c r="N1972" s="13">
        <f t="shared" ref="N1972:N2001" si="1080">K1972*M1972</f>
        <v>-26280</v>
      </c>
      <c r="O1972" s="13">
        <f t="shared" ref="O1972:O2001" si="1081">ABS(N1972)</f>
        <v>26280</v>
      </c>
      <c r="P1972" s="19">
        <f t="shared" si="1070"/>
        <v>0.52560000000000007</v>
      </c>
      <c r="Q1972" s="19">
        <f t="shared" si="1072"/>
        <v>5.2560000000000002</v>
      </c>
      <c r="R1972" s="13">
        <f t="shared" si="1071"/>
        <v>26.28</v>
      </c>
      <c r="S1972" s="19">
        <f t="shared" ref="S1972:S2001" si="1082">-(N1972+P1972+Q1972+R1972)</f>
        <v>26247.938399999999</v>
      </c>
      <c r="T1972" s="13">
        <f t="shared" ref="T1972:T2001" si="1083">S1972/K1972</f>
        <v>-26.247938399999999</v>
      </c>
      <c r="U1972" s="13">
        <f>IF(ISNA(VLOOKUP(LOWER(F1972)&amp;H1972,Prices!A:C,3,0)),0,VLOOKUP(LOWER(F1972)&amp;H1972,Prices!A:C,3,0))</f>
        <v>27.22</v>
      </c>
      <c r="V1972" s="13">
        <f>IF(ISNA(VLOOKUP(LOWER(F1972)&amp;H1972,Prices!A:C,2,0)),0,VLOOKUP(LOWER(F1972)&amp;H1972,Prices!A:C,2,0))</f>
        <v>27.64</v>
      </c>
      <c r="W1972" s="13">
        <f t="shared" ref="W1972:W2001" si="1084">IF(I1972="B",(V1972+T1972)*K1972,(V1972+T1972)*K1972)</f>
        <v>-1392.0616000000016</v>
      </c>
      <c r="X1972" s="13">
        <f t="shared" ref="X1972:X2001" si="1085">K1972*(V1972-U1972)</f>
        <v>-420.00000000000171</v>
      </c>
      <c r="Y1972" s="43">
        <f t="shared" ref="Y1972:Y2001" si="1086">W1972/O1972</f>
        <v>-5.2970380517503864E-2</v>
      </c>
      <c r="Z1972" s="49"/>
      <c r="AA1972" s="24"/>
    </row>
    <row r="1973" spans="1:27" s="13" customFormat="1" x14ac:dyDescent="0.15">
      <c r="A1973" s="12">
        <v>42928</v>
      </c>
      <c r="B1973" s="60" t="s">
        <v>4068</v>
      </c>
      <c r="C1973" s="13" t="s">
        <v>1128</v>
      </c>
      <c r="D1973" s="13" t="s">
        <v>1129</v>
      </c>
      <c r="E1973" s="13" t="s">
        <v>1130</v>
      </c>
      <c r="F1973" s="13" t="str">
        <f t="shared" si="1069"/>
        <v>SH</v>
      </c>
      <c r="G1973" s="13" t="str">
        <f>VLOOKUP(LOWER(F1973)&amp;H1973,'Current pricing'!A:B,2,0)</f>
        <v>陕西煤业</v>
      </c>
      <c r="H1973" s="13" t="s">
        <v>3993</v>
      </c>
      <c r="I1973" s="13" t="s">
        <v>1206</v>
      </c>
      <c r="J1973" s="13" t="s">
        <v>4199</v>
      </c>
      <c r="K1973" s="13">
        <v>-3000</v>
      </c>
      <c r="L1973" s="13">
        <v>1</v>
      </c>
      <c r="M1973" s="13">
        <v>8.0779999999999994</v>
      </c>
      <c r="N1973" s="13">
        <f t="shared" si="1080"/>
        <v>-24234</v>
      </c>
      <c r="O1973" s="13">
        <f t="shared" si="1081"/>
        <v>24234</v>
      </c>
      <c r="P1973" s="19">
        <f t="shared" si="1070"/>
        <v>0.48468000000000006</v>
      </c>
      <c r="Q1973" s="19">
        <f t="shared" si="1072"/>
        <v>5</v>
      </c>
      <c r="R1973" s="13">
        <f t="shared" si="1071"/>
        <v>24.23</v>
      </c>
      <c r="S1973" s="19">
        <f t="shared" si="1082"/>
        <v>24204.285319999999</v>
      </c>
      <c r="T1973" s="13">
        <f t="shared" si="1083"/>
        <v>-8.0680951066666662</v>
      </c>
      <c r="U1973" s="13">
        <f>IF(ISNA(VLOOKUP(LOWER(F1973)&amp;H1973,Prices!A:C,3,0)),0,VLOOKUP(LOWER(F1973)&amp;H1973,Prices!A:C,3,0))</f>
        <v>7.7</v>
      </c>
      <c r="V1973" s="13">
        <f>IF(ISNA(VLOOKUP(LOWER(F1973)&amp;H1973,Prices!A:C,2,0)),0,VLOOKUP(LOWER(F1973)&amp;H1973,Prices!A:C,2,0))</f>
        <v>7.75</v>
      </c>
      <c r="W1973" s="13">
        <f t="shared" si="1084"/>
        <v>954.28531999999859</v>
      </c>
      <c r="X1973" s="13">
        <f t="shared" si="1085"/>
        <v>-149.99999999999946</v>
      </c>
      <c r="Y1973" s="43">
        <f t="shared" si="1086"/>
        <v>3.9377953288767788E-2</v>
      </c>
      <c r="Z1973" s="49"/>
      <c r="AA1973" s="24"/>
    </row>
    <row r="1974" spans="1:27" s="13" customFormat="1" x14ac:dyDescent="0.15">
      <c r="A1974" s="12">
        <v>42928</v>
      </c>
      <c r="B1974" s="60" t="s">
        <v>3969</v>
      </c>
      <c r="C1974" s="13" t="s">
        <v>1128</v>
      </c>
      <c r="D1974" s="13" t="s">
        <v>1129</v>
      </c>
      <c r="E1974" s="13" t="s">
        <v>1130</v>
      </c>
      <c r="F1974" s="13" t="str">
        <f t="shared" si="1069"/>
        <v>SH</v>
      </c>
      <c r="G1974" s="13" t="str">
        <f>VLOOKUP(LOWER(F1974)&amp;H1974,'Current pricing'!A:B,2,0)</f>
        <v>陕西煤业</v>
      </c>
      <c r="H1974" s="13" t="s">
        <v>3993</v>
      </c>
      <c r="I1974" s="13" t="s">
        <v>1206</v>
      </c>
      <c r="J1974" s="13" t="s">
        <v>4199</v>
      </c>
      <c r="K1974" s="13">
        <v>-3000</v>
      </c>
      <c r="L1974" s="13">
        <v>1</v>
      </c>
      <c r="M1974" s="13">
        <v>8.08</v>
      </c>
      <c r="N1974" s="13">
        <f t="shared" si="1080"/>
        <v>-24240</v>
      </c>
      <c r="O1974" s="13">
        <f t="shared" si="1081"/>
        <v>24240</v>
      </c>
      <c r="P1974" s="19">
        <f t="shared" si="1070"/>
        <v>0.48480000000000006</v>
      </c>
      <c r="Q1974" s="19">
        <f t="shared" si="1072"/>
        <v>5</v>
      </c>
      <c r="R1974" s="13">
        <f t="shared" si="1071"/>
        <v>24.24</v>
      </c>
      <c r="S1974" s="19">
        <f t="shared" si="1082"/>
        <v>24210.2752</v>
      </c>
      <c r="T1974" s="13">
        <f t="shared" si="1083"/>
        <v>-8.0700917333333333</v>
      </c>
      <c r="U1974" s="13">
        <f>IF(ISNA(VLOOKUP(LOWER(F1974)&amp;H1974,Prices!A:C,3,0)),0,VLOOKUP(LOWER(F1974)&amp;H1974,Prices!A:C,3,0))</f>
        <v>7.7</v>
      </c>
      <c r="V1974" s="13">
        <f>IF(ISNA(VLOOKUP(LOWER(F1974)&amp;H1974,Prices!A:C,2,0)),0,VLOOKUP(LOWER(F1974)&amp;H1974,Prices!A:C,2,0))</f>
        <v>7.75</v>
      </c>
      <c r="W1974" s="13">
        <f t="shared" si="1084"/>
        <v>960.27519999999993</v>
      </c>
      <c r="X1974" s="13">
        <f t="shared" si="1085"/>
        <v>-149.99999999999946</v>
      </c>
      <c r="Y1974" s="43">
        <f t="shared" si="1086"/>
        <v>3.9615313531353134E-2</v>
      </c>
      <c r="Z1974" s="49"/>
      <c r="AA1974" s="24"/>
    </row>
    <row r="1975" spans="1:27" s="13" customFormat="1" x14ac:dyDescent="0.15">
      <c r="A1975" s="12">
        <v>42928</v>
      </c>
      <c r="B1975" s="60" t="s">
        <v>4069</v>
      </c>
      <c r="C1975" s="13" t="s">
        <v>1128</v>
      </c>
      <c r="D1975" s="13" t="s">
        <v>1129</v>
      </c>
      <c r="E1975" s="13" t="s">
        <v>1130</v>
      </c>
      <c r="F1975" s="13" t="str">
        <f t="shared" si="1069"/>
        <v>SH</v>
      </c>
      <c r="G1975" s="13" t="str">
        <f>VLOOKUP(LOWER(F1975)&amp;H1975,'Current pricing'!A:B,2,0)</f>
        <v>上汽集团</v>
      </c>
      <c r="H1975" s="13" t="s">
        <v>3609</v>
      </c>
      <c r="I1975" s="13" t="s">
        <v>1206</v>
      </c>
      <c r="J1975" s="13" t="s">
        <v>4335</v>
      </c>
      <c r="K1975" s="13">
        <v>-3000</v>
      </c>
      <c r="L1975" s="13">
        <v>1</v>
      </c>
      <c r="M1975" s="13">
        <v>31.61</v>
      </c>
      <c r="N1975" s="13">
        <f t="shared" si="1080"/>
        <v>-94830</v>
      </c>
      <c r="O1975" s="13">
        <f t="shared" si="1081"/>
        <v>94830</v>
      </c>
      <c r="P1975" s="19">
        <f t="shared" si="1070"/>
        <v>1.8966000000000001</v>
      </c>
      <c r="Q1975" s="19">
        <f t="shared" si="1072"/>
        <v>18.966000000000001</v>
      </c>
      <c r="R1975" s="13">
        <f t="shared" si="1071"/>
        <v>94.83</v>
      </c>
      <c r="S1975" s="19">
        <f t="shared" si="1082"/>
        <v>94714.307400000005</v>
      </c>
      <c r="T1975" s="13">
        <f t="shared" si="1083"/>
        <v>-31.571435800000003</v>
      </c>
      <c r="U1975" s="13">
        <f>IF(ISNA(VLOOKUP(LOWER(F1975)&amp;H1975,Prices!A:C,3,0)),0,VLOOKUP(LOWER(F1975)&amp;H1975,Prices!A:C,3,0))</f>
        <v>30.89</v>
      </c>
      <c r="V1975" s="13">
        <f>IF(ISNA(VLOOKUP(LOWER(F1975)&amp;H1975,Prices!A:C,2,0)),0,VLOOKUP(LOWER(F1975)&amp;H1975,Prices!A:C,2,0))</f>
        <v>30.92</v>
      </c>
      <c r="W1975" s="13">
        <f t="shared" si="1084"/>
        <v>1954.3074000000047</v>
      </c>
      <c r="X1975" s="13">
        <f t="shared" si="1085"/>
        <v>-90.000000000003411</v>
      </c>
      <c r="Y1975" s="43">
        <f t="shared" si="1086"/>
        <v>2.060853527364763E-2</v>
      </c>
      <c r="Z1975" s="49"/>
      <c r="AA1975" s="24"/>
    </row>
    <row r="1976" spans="1:27" s="13" customFormat="1" x14ac:dyDescent="0.15">
      <c r="A1976" s="12">
        <v>42928</v>
      </c>
      <c r="B1976" s="60" t="s">
        <v>4070</v>
      </c>
      <c r="C1976" s="13" t="s">
        <v>1128</v>
      </c>
      <c r="D1976" s="13" t="s">
        <v>1129</v>
      </c>
      <c r="E1976" s="13" t="s">
        <v>1130</v>
      </c>
      <c r="F1976" s="13" t="str">
        <f t="shared" si="1069"/>
        <v>SZ</v>
      </c>
      <c r="G1976" s="13" t="str">
        <f>VLOOKUP(LOWER(F1976)&amp;H1976,'Current pricing'!A:B,2,0)</f>
        <v>三花智控</v>
      </c>
      <c r="H1976" s="13" t="s">
        <v>3964</v>
      </c>
      <c r="I1976" s="13" t="s">
        <v>1206</v>
      </c>
      <c r="J1976" s="13" t="s">
        <v>4182</v>
      </c>
      <c r="K1976" s="13">
        <v>-4300</v>
      </c>
      <c r="L1976" s="13">
        <v>1</v>
      </c>
      <c r="M1976" s="13">
        <v>16.28</v>
      </c>
      <c r="N1976" s="13">
        <f t="shared" si="1080"/>
        <v>-70004</v>
      </c>
      <c r="O1976" s="13">
        <f t="shared" si="1081"/>
        <v>70004</v>
      </c>
      <c r="P1976" s="19">
        <f t="shared" si="1070"/>
        <v>0</v>
      </c>
      <c r="Q1976" s="19">
        <f t="shared" si="1072"/>
        <v>14.0008</v>
      </c>
      <c r="R1976" s="13">
        <f t="shared" si="1071"/>
        <v>70</v>
      </c>
      <c r="S1976" s="19">
        <f t="shared" si="1082"/>
        <v>69919.999200000006</v>
      </c>
      <c r="T1976" s="13">
        <f t="shared" si="1083"/>
        <v>-16.260464930232558</v>
      </c>
      <c r="U1976" s="13">
        <f>IF(ISNA(VLOOKUP(LOWER(F1976)&amp;H1976,Prices!A:C,3,0)),0,VLOOKUP(LOWER(F1976)&amp;H1976,Prices!A:C,3,0))</f>
        <v>16.72</v>
      </c>
      <c r="V1976" s="13">
        <f>IF(ISNA(VLOOKUP(LOWER(F1976)&amp;H1976,Prices!A:C,2,0)),0,VLOOKUP(LOWER(F1976)&amp;H1976,Prices!A:C,2,0))</f>
        <v>17.5</v>
      </c>
      <c r="W1976" s="13">
        <f t="shared" si="1084"/>
        <v>-5330.0007999999989</v>
      </c>
      <c r="X1976" s="13">
        <f t="shared" si="1085"/>
        <v>-3354.000000000005</v>
      </c>
      <c r="Y1976" s="43">
        <f t="shared" si="1086"/>
        <v>-7.6138517798982897E-2</v>
      </c>
      <c r="Z1976" s="49"/>
      <c r="AA1976" s="24"/>
    </row>
    <row r="1977" spans="1:27" s="13" customFormat="1" x14ac:dyDescent="0.15">
      <c r="A1977" s="12">
        <v>42928</v>
      </c>
      <c r="B1977" s="60" t="s">
        <v>2341</v>
      </c>
      <c r="C1977" s="13" t="s">
        <v>1128</v>
      </c>
      <c r="D1977" s="13" t="s">
        <v>1129</v>
      </c>
      <c r="E1977" s="13" t="s">
        <v>1130</v>
      </c>
      <c r="F1977" s="13" t="str">
        <f t="shared" si="1069"/>
        <v>SH</v>
      </c>
      <c r="G1977" s="13" t="str">
        <f>VLOOKUP(LOWER(F1977)&amp;H1977,'Current pricing'!A:B,2,0)</f>
        <v>上汽集团</v>
      </c>
      <c r="H1977" s="13" t="s">
        <v>3609</v>
      </c>
      <c r="I1977" s="13" t="s">
        <v>1206</v>
      </c>
      <c r="J1977" s="13" t="s">
        <v>4335</v>
      </c>
      <c r="K1977" s="13">
        <v>-5000</v>
      </c>
      <c r="L1977" s="13">
        <v>1</v>
      </c>
      <c r="M1977" s="13">
        <v>31.63</v>
      </c>
      <c r="N1977" s="13">
        <f t="shared" si="1080"/>
        <v>-158150</v>
      </c>
      <c r="O1977" s="13">
        <f t="shared" si="1081"/>
        <v>158150</v>
      </c>
      <c r="P1977" s="19">
        <f t="shared" si="1070"/>
        <v>3.1630000000000003</v>
      </c>
      <c r="Q1977" s="19">
        <f t="shared" si="1072"/>
        <v>31.630000000000003</v>
      </c>
      <c r="R1977" s="13">
        <f t="shared" si="1071"/>
        <v>158.15</v>
      </c>
      <c r="S1977" s="19">
        <f t="shared" si="1082"/>
        <v>157957.057</v>
      </c>
      <c r="T1977" s="13">
        <f t="shared" si="1083"/>
        <v>-31.591411399999998</v>
      </c>
      <c r="U1977" s="13">
        <f>IF(ISNA(VLOOKUP(LOWER(F1977)&amp;H1977,Prices!A:C,3,0)),0,VLOOKUP(LOWER(F1977)&amp;H1977,Prices!A:C,3,0))</f>
        <v>30.89</v>
      </c>
      <c r="V1977" s="13">
        <f>IF(ISNA(VLOOKUP(LOWER(F1977)&amp;H1977,Prices!A:C,2,0)),0,VLOOKUP(LOWER(F1977)&amp;H1977,Prices!A:C,2,0))</f>
        <v>30.92</v>
      </c>
      <c r="W1977" s="13">
        <f t="shared" si="1084"/>
        <v>3357.0569999999834</v>
      </c>
      <c r="X1977" s="13">
        <f t="shared" si="1085"/>
        <v>-150.00000000000568</v>
      </c>
      <c r="Y1977" s="43">
        <f t="shared" si="1086"/>
        <v>2.1227043945621141E-2</v>
      </c>
      <c r="Z1977" s="49"/>
      <c r="AA1977" s="24"/>
    </row>
    <row r="1978" spans="1:27" s="13" customFormat="1" x14ac:dyDescent="0.15">
      <c r="A1978" s="12">
        <v>42928</v>
      </c>
      <c r="B1978" s="60" t="s">
        <v>4071</v>
      </c>
      <c r="C1978" s="13" t="s">
        <v>1128</v>
      </c>
      <c r="D1978" s="13" t="s">
        <v>1129</v>
      </c>
      <c r="E1978" s="13" t="s">
        <v>1130</v>
      </c>
      <c r="F1978" s="13" t="str">
        <f t="shared" si="1069"/>
        <v>SH</v>
      </c>
      <c r="G1978" s="13" t="str">
        <f>VLOOKUP(LOWER(F1978)&amp;H1978,'Current pricing'!A:B,2,0)</f>
        <v>凯乐科技</v>
      </c>
      <c r="H1978" s="13" t="s">
        <v>3953</v>
      </c>
      <c r="I1978" s="13" t="s">
        <v>1206</v>
      </c>
      <c r="J1978" s="13" t="s">
        <v>4182</v>
      </c>
      <c r="K1978" s="13">
        <v>-2800</v>
      </c>
      <c r="L1978" s="13">
        <v>1</v>
      </c>
      <c r="M1978" s="13">
        <v>26.85</v>
      </c>
      <c r="N1978" s="13">
        <f t="shared" si="1080"/>
        <v>-75180</v>
      </c>
      <c r="O1978" s="13">
        <f t="shared" si="1081"/>
        <v>75180</v>
      </c>
      <c r="P1978" s="19">
        <f t="shared" si="1070"/>
        <v>1.5036</v>
      </c>
      <c r="Q1978" s="19">
        <f t="shared" si="1072"/>
        <v>15.036000000000001</v>
      </c>
      <c r="R1978" s="13">
        <f t="shared" si="1071"/>
        <v>75.180000000000007</v>
      </c>
      <c r="S1978" s="19">
        <f t="shared" si="1082"/>
        <v>75088.280400000018</v>
      </c>
      <c r="T1978" s="13">
        <f t="shared" si="1083"/>
        <v>-26.817243000000005</v>
      </c>
      <c r="U1978" s="13">
        <f>IF(ISNA(VLOOKUP(LOWER(F1978)&amp;H1978,Prices!A:C,3,0)),0,VLOOKUP(LOWER(F1978)&amp;H1978,Prices!A:C,3,0))</f>
        <v>30.55</v>
      </c>
      <c r="V1978" s="13">
        <f>IF(ISNA(VLOOKUP(LOWER(F1978)&amp;H1978,Prices!A:C,2,0)),0,VLOOKUP(LOWER(F1978)&amp;H1978,Prices!A:C,2,0))</f>
        <v>30.53</v>
      </c>
      <c r="W1978" s="13">
        <f t="shared" si="1084"/>
        <v>-10395.719599999989</v>
      </c>
      <c r="X1978" s="13">
        <f t="shared" si="1085"/>
        <v>55.999999999998806</v>
      </c>
      <c r="Y1978" s="43">
        <f t="shared" si="1086"/>
        <v>-0.13827772811918049</v>
      </c>
      <c r="Z1978" s="49"/>
      <c r="AA1978" s="24"/>
    </row>
    <row r="1979" spans="1:27" s="13" customFormat="1" x14ac:dyDescent="0.15">
      <c r="A1979" s="12">
        <v>42928</v>
      </c>
      <c r="B1979" s="60" t="s">
        <v>4072</v>
      </c>
      <c r="C1979" s="13" t="s">
        <v>1128</v>
      </c>
      <c r="D1979" s="13" t="s">
        <v>1129</v>
      </c>
      <c r="E1979" s="13" t="s">
        <v>1130</v>
      </c>
      <c r="F1979" s="13" t="str">
        <f t="shared" si="1069"/>
        <v>SH</v>
      </c>
      <c r="G1979" s="13" t="str">
        <f>VLOOKUP(LOWER(F1979)&amp;H1979,'Current pricing'!A:B,2,0)</f>
        <v>广汽集团</v>
      </c>
      <c r="H1979" s="13" t="s">
        <v>3600</v>
      </c>
      <c r="I1979" s="13" t="s">
        <v>1206</v>
      </c>
      <c r="J1979" s="13" t="s">
        <v>4335</v>
      </c>
      <c r="K1979" s="13">
        <v>-3000</v>
      </c>
      <c r="L1979" s="13">
        <v>1</v>
      </c>
      <c r="M1979" s="13">
        <v>26.28</v>
      </c>
      <c r="N1979" s="13">
        <f t="shared" si="1080"/>
        <v>-78840</v>
      </c>
      <c r="O1979" s="13">
        <f t="shared" si="1081"/>
        <v>78840</v>
      </c>
      <c r="P1979" s="19">
        <f t="shared" si="1070"/>
        <v>1.5768000000000002</v>
      </c>
      <c r="Q1979" s="19">
        <f t="shared" si="1072"/>
        <v>15.768000000000001</v>
      </c>
      <c r="R1979" s="13">
        <f t="shared" si="1071"/>
        <v>78.84</v>
      </c>
      <c r="S1979" s="19">
        <f t="shared" si="1082"/>
        <v>78743.815200000012</v>
      </c>
      <c r="T1979" s="13">
        <f t="shared" si="1083"/>
        <v>-26.247938400000002</v>
      </c>
      <c r="U1979" s="13">
        <f>IF(ISNA(VLOOKUP(LOWER(F1979)&amp;H1979,Prices!A:C,3,0)),0,VLOOKUP(LOWER(F1979)&amp;H1979,Prices!A:C,3,0))</f>
        <v>27.22</v>
      </c>
      <c r="V1979" s="13">
        <f>IF(ISNA(VLOOKUP(LOWER(F1979)&amp;H1979,Prices!A:C,2,0)),0,VLOOKUP(LOWER(F1979)&amp;H1979,Prices!A:C,2,0))</f>
        <v>27.64</v>
      </c>
      <c r="W1979" s="13">
        <f t="shared" si="1084"/>
        <v>-4176.1847999999945</v>
      </c>
      <c r="X1979" s="13">
        <f t="shared" si="1085"/>
        <v>-1260.000000000005</v>
      </c>
      <c r="Y1979" s="43">
        <f t="shared" si="1086"/>
        <v>-5.2970380517503739E-2</v>
      </c>
      <c r="Z1979" s="49"/>
      <c r="AA1979" s="24"/>
    </row>
    <row r="1980" spans="1:27" s="13" customFormat="1" x14ac:dyDescent="0.15">
      <c r="A1980" s="12">
        <v>42928</v>
      </c>
      <c r="B1980" s="60" t="s">
        <v>4073</v>
      </c>
      <c r="C1980" s="13" t="s">
        <v>1128</v>
      </c>
      <c r="D1980" s="13" t="s">
        <v>1129</v>
      </c>
      <c r="E1980" s="13" t="s">
        <v>1130</v>
      </c>
      <c r="F1980" s="13" t="str">
        <f t="shared" si="1069"/>
        <v>SZ</v>
      </c>
      <c r="G1980" s="13" t="str">
        <f>VLOOKUP(LOWER(F1980)&amp;H1980,'Current pricing'!A:B,2,0)</f>
        <v>大族激光</v>
      </c>
      <c r="H1980" s="13" t="s">
        <v>1502</v>
      </c>
      <c r="I1980" s="13" t="s">
        <v>1206</v>
      </c>
      <c r="J1980" s="13" t="s">
        <v>4182</v>
      </c>
      <c r="K1980" s="13">
        <v>-4000</v>
      </c>
      <c r="L1980" s="13">
        <v>1</v>
      </c>
      <c r="M1980" s="13">
        <v>37.31</v>
      </c>
      <c r="N1980" s="13">
        <f t="shared" si="1080"/>
        <v>-149240</v>
      </c>
      <c r="O1980" s="13">
        <f t="shared" si="1081"/>
        <v>149240</v>
      </c>
      <c r="P1980" s="19">
        <f t="shared" si="1070"/>
        <v>0</v>
      </c>
      <c r="Q1980" s="19">
        <f t="shared" si="1072"/>
        <v>29.848000000000003</v>
      </c>
      <c r="R1980" s="13">
        <f t="shared" si="1071"/>
        <v>149.24</v>
      </c>
      <c r="S1980" s="19">
        <f t="shared" si="1082"/>
        <v>149060.91200000001</v>
      </c>
      <c r="T1980" s="13">
        <f t="shared" si="1083"/>
        <v>-37.265228</v>
      </c>
      <c r="U1980" s="13">
        <f>IF(ISNA(VLOOKUP(LOWER(F1980)&amp;H1980,Prices!A:C,3,0)),0,VLOOKUP(LOWER(F1980)&amp;H1980,Prices!A:C,3,0))</f>
        <v>50.1</v>
      </c>
      <c r="V1980" s="13">
        <f>IF(ISNA(VLOOKUP(LOWER(F1980)&amp;H1980,Prices!A:C,2,0)),0,VLOOKUP(LOWER(F1980)&amp;H1980,Prices!A:C,2,0))</f>
        <v>52.35</v>
      </c>
      <c r="W1980" s="13">
        <f t="shared" si="1084"/>
        <v>-60339.088000000003</v>
      </c>
      <c r="X1980" s="13">
        <f t="shared" si="1085"/>
        <v>-9000</v>
      </c>
      <c r="Y1980" s="43">
        <f t="shared" si="1086"/>
        <v>-0.40430908603591531</v>
      </c>
      <c r="Z1980" s="49"/>
      <c r="AA1980" s="24"/>
    </row>
    <row r="1981" spans="1:27" s="13" customFormat="1" x14ac:dyDescent="0.15">
      <c r="A1981" s="12">
        <v>42928</v>
      </c>
      <c r="B1981" s="60" t="s">
        <v>4074</v>
      </c>
      <c r="C1981" s="13" t="s">
        <v>1128</v>
      </c>
      <c r="D1981" s="13" t="s">
        <v>1129</v>
      </c>
      <c r="E1981" s="13" t="s">
        <v>1130</v>
      </c>
      <c r="F1981" s="13" t="str">
        <f t="shared" si="1069"/>
        <v>SH</v>
      </c>
      <c r="G1981" s="13" t="str">
        <f>VLOOKUP(LOWER(F1981)&amp;H1981,'Current pricing'!A:B,2,0)</f>
        <v>陕西煤业</v>
      </c>
      <c r="H1981" s="13" t="s">
        <v>3993</v>
      </c>
      <c r="I1981" s="13" t="s">
        <v>1206</v>
      </c>
      <c r="J1981" s="13" t="s">
        <v>4199</v>
      </c>
      <c r="K1981" s="13">
        <v>-6000</v>
      </c>
      <c r="L1981" s="13">
        <v>1</v>
      </c>
      <c r="M1981" s="13">
        <v>8.08</v>
      </c>
      <c r="N1981" s="13">
        <f t="shared" si="1080"/>
        <v>-48480</v>
      </c>
      <c r="O1981" s="13">
        <f t="shared" si="1081"/>
        <v>48480</v>
      </c>
      <c r="P1981" s="19">
        <f t="shared" si="1070"/>
        <v>0.96960000000000013</v>
      </c>
      <c r="Q1981" s="19">
        <f t="shared" si="1072"/>
        <v>9.6959999999999997</v>
      </c>
      <c r="R1981" s="13">
        <f t="shared" si="1071"/>
        <v>48.48</v>
      </c>
      <c r="S1981" s="19">
        <f t="shared" si="1082"/>
        <v>48420.854399999997</v>
      </c>
      <c r="T1981" s="13">
        <f t="shared" si="1083"/>
        <v>-8.0701423999999999</v>
      </c>
      <c r="U1981" s="13">
        <f>IF(ISNA(VLOOKUP(LOWER(F1981)&amp;H1981,Prices!A:C,3,0)),0,VLOOKUP(LOWER(F1981)&amp;H1981,Prices!A:C,3,0))</f>
        <v>7.7</v>
      </c>
      <c r="V1981" s="13">
        <f>IF(ISNA(VLOOKUP(LOWER(F1981)&amp;H1981,Prices!A:C,2,0)),0,VLOOKUP(LOWER(F1981)&amp;H1981,Prices!A:C,2,0))</f>
        <v>7.75</v>
      </c>
      <c r="W1981" s="13">
        <f t="shared" si="1084"/>
        <v>1920.8543999999997</v>
      </c>
      <c r="X1981" s="13">
        <f t="shared" si="1085"/>
        <v>-299.99999999999892</v>
      </c>
      <c r="Y1981" s="43">
        <f t="shared" si="1086"/>
        <v>3.9621584158415837E-2</v>
      </c>
      <c r="Z1981" s="49"/>
      <c r="AA1981" s="24"/>
    </row>
    <row r="1982" spans="1:27" s="13" customFormat="1" x14ac:dyDescent="0.15">
      <c r="A1982" s="12">
        <v>42928</v>
      </c>
      <c r="B1982" s="60" t="s">
        <v>4075</v>
      </c>
      <c r="C1982" s="13" t="s">
        <v>1128</v>
      </c>
      <c r="D1982" s="13" t="s">
        <v>1129</v>
      </c>
      <c r="E1982" s="13" t="s">
        <v>1130</v>
      </c>
      <c r="F1982" s="13" t="str">
        <f t="shared" si="1069"/>
        <v>SH</v>
      </c>
      <c r="G1982" s="13" t="str">
        <f>VLOOKUP(LOWER(F1982)&amp;H1982,'Current pricing'!A:B,2,0)</f>
        <v>创业环保</v>
      </c>
      <c r="H1982" s="13" t="s">
        <v>3562</v>
      </c>
      <c r="I1982" s="13" t="s">
        <v>1206</v>
      </c>
      <c r="J1982" s="13" t="s">
        <v>4182</v>
      </c>
      <c r="K1982" s="13">
        <v>-1000</v>
      </c>
      <c r="L1982" s="13">
        <v>1</v>
      </c>
      <c r="M1982" s="13">
        <v>18.25</v>
      </c>
      <c r="N1982" s="13">
        <f t="shared" si="1080"/>
        <v>-18250</v>
      </c>
      <c r="O1982" s="13">
        <f t="shared" si="1081"/>
        <v>18250</v>
      </c>
      <c r="P1982" s="19">
        <f t="shared" si="1070"/>
        <v>0.36500000000000005</v>
      </c>
      <c r="Q1982" s="19">
        <f t="shared" si="1072"/>
        <v>5</v>
      </c>
      <c r="R1982" s="13">
        <f t="shared" si="1071"/>
        <v>18.25</v>
      </c>
      <c r="S1982" s="19">
        <f t="shared" si="1082"/>
        <v>18226.384999999998</v>
      </c>
      <c r="T1982" s="13">
        <f t="shared" si="1083"/>
        <v>-18.226384999999997</v>
      </c>
      <c r="U1982" s="13">
        <f>IF(ISNA(VLOOKUP(LOWER(F1982)&amp;H1982,Prices!A:C,3,0)),0,VLOOKUP(LOWER(F1982)&amp;H1982,Prices!A:C,3,0))</f>
        <v>15.21</v>
      </c>
      <c r="V1982" s="13">
        <f>IF(ISNA(VLOOKUP(LOWER(F1982)&amp;H1982,Prices!A:C,2,0)),0,VLOOKUP(LOWER(F1982)&amp;H1982,Prices!A:C,2,0))</f>
        <v>15.51</v>
      </c>
      <c r="W1982" s="13">
        <f t="shared" si="1084"/>
        <v>2716.384999999997</v>
      </c>
      <c r="X1982" s="13">
        <f t="shared" si="1085"/>
        <v>-299.99999999999892</v>
      </c>
      <c r="Y1982" s="43">
        <f t="shared" si="1086"/>
        <v>0.14884301369862998</v>
      </c>
      <c r="Z1982" s="49"/>
      <c r="AA1982" s="24"/>
    </row>
    <row r="1983" spans="1:27" s="13" customFormat="1" x14ac:dyDescent="0.15">
      <c r="A1983" s="12">
        <v>42928</v>
      </c>
      <c r="B1983" s="60" t="s">
        <v>4076</v>
      </c>
      <c r="C1983" s="13" t="s">
        <v>1128</v>
      </c>
      <c r="D1983" s="13" t="s">
        <v>1129</v>
      </c>
      <c r="E1983" s="13" t="s">
        <v>1130</v>
      </c>
      <c r="F1983" s="13" t="str">
        <f t="shared" si="1069"/>
        <v>SZ</v>
      </c>
      <c r="G1983" s="13" t="str">
        <f>VLOOKUP(LOWER(F1983)&amp;H1983,'Current pricing'!A:B,2,0)</f>
        <v>三花智控</v>
      </c>
      <c r="H1983" s="13" t="s">
        <v>3964</v>
      </c>
      <c r="I1983" s="13" t="s">
        <v>1206</v>
      </c>
      <c r="J1983" s="13" t="s">
        <v>4182</v>
      </c>
      <c r="K1983" s="13">
        <v>-4000</v>
      </c>
      <c r="L1983" s="13">
        <v>1</v>
      </c>
      <c r="M1983" s="13">
        <v>16.29</v>
      </c>
      <c r="N1983" s="13">
        <f t="shared" si="1080"/>
        <v>-65160</v>
      </c>
      <c r="O1983" s="13">
        <f t="shared" si="1081"/>
        <v>65160</v>
      </c>
      <c r="P1983" s="19">
        <f t="shared" si="1070"/>
        <v>0</v>
      </c>
      <c r="Q1983" s="19">
        <f t="shared" si="1072"/>
        <v>13.032</v>
      </c>
      <c r="R1983" s="13">
        <f t="shared" si="1071"/>
        <v>65.16</v>
      </c>
      <c r="S1983" s="19">
        <f t="shared" si="1082"/>
        <v>65081.807999999997</v>
      </c>
      <c r="T1983" s="13">
        <f t="shared" si="1083"/>
        <v>-16.270451999999999</v>
      </c>
      <c r="U1983" s="13">
        <f>IF(ISNA(VLOOKUP(LOWER(F1983)&amp;H1983,Prices!A:C,3,0)),0,VLOOKUP(LOWER(F1983)&amp;H1983,Prices!A:C,3,0))</f>
        <v>16.72</v>
      </c>
      <c r="V1983" s="13">
        <f>IF(ISNA(VLOOKUP(LOWER(F1983)&amp;H1983,Prices!A:C,2,0)),0,VLOOKUP(LOWER(F1983)&amp;H1983,Prices!A:C,2,0))</f>
        <v>17.5</v>
      </c>
      <c r="W1983" s="13">
        <f t="shared" si="1084"/>
        <v>-4918.1920000000046</v>
      </c>
      <c r="X1983" s="13">
        <f t="shared" si="1085"/>
        <v>-3120.0000000000045</v>
      </c>
      <c r="Y1983" s="43">
        <f t="shared" si="1086"/>
        <v>-7.547869858809092E-2</v>
      </c>
      <c r="Z1983" s="49"/>
      <c r="AA1983" s="24"/>
    </row>
    <row r="1984" spans="1:27" s="13" customFormat="1" x14ac:dyDescent="0.15">
      <c r="A1984" s="12">
        <v>42928</v>
      </c>
      <c r="B1984" s="60" t="s">
        <v>4077</v>
      </c>
      <c r="C1984" s="13" t="s">
        <v>1128</v>
      </c>
      <c r="D1984" s="13" t="s">
        <v>1129</v>
      </c>
      <c r="E1984" s="13" t="s">
        <v>1130</v>
      </c>
      <c r="F1984" s="13" t="str">
        <f t="shared" si="1069"/>
        <v>SZ</v>
      </c>
      <c r="G1984" s="13" t="str">
        <f>VLOOKUP(LOWER(F1984)&amp;H1984,'Current pricing'!A:B,2,0)</f>
        <v>大族激光</v>
      </c>
      <c r="H1984" s="13" t="s">
        <v>1502</v>
      </c>
      <c r="I1984" s="13" t="s">
        <v>1206</v>
      </c>
      <c r="J1984" s="13" t="s">
        <v>4182</v>
      </c>
      <c r="K1984" s="13">
        <v>-2000</v>
      </c>
      <c r="L1984" s="13">
        <v>1</v>
      </c>
      <c r="M1984" s="13">
        <v>37.299999999999997</v>
      </c>
      <c r="N1984" s="13">
        <f t="shared" si="1080"/>
        <v>-74600</v>
      </c>
      <c r="O1984" s="13">
        <f t="shared" si="1081"/>
        <v>74600</v>
      </c>
      <c r="P1984" s="19">
        <f t="shared" si="1070"/>
        <v>0</v>
      </c>
      <c r="Q1984" s="19">
        <f t="shared" si="1072"/>
        <v>14.92</v>
      </c>
      <c r="R1984" s="13">
        <f t="shared" si="1071"/>
        <v>74.599999999999994</v>
      </c>
      <c r="S1984" s="19">
        <f t="shared" si="1082"/>
        <v>74510.48</v>
      </c>
      <c r="T1984" s="13">
        <f t="shared" si="1083"/>
        <v>-37.255240000000001</v>
      </c>
      <c r="U1984" s="13">
        <f>IF(ISNA(VLOOKUP(LOWER(F1984)&amp;H1984,Prices!A:C,3,0)),0,VLOOKUP(LOWER(F1984)&amp;H1984,Prices!A:C,3,0))</f>
        <v>50.1</v>
      </c>
      <c r="V1984" s="13">
        <f>IF(ISNA(VLOOKUP(LOWER(F1984)&amp;H1984,Prices!A:C,2,0)),0,VLOOKUP(LOWER(F1984)&amp;H1984,Prices!A:C,2,0))</f>
        <v>52.35</v>
      </c>
      <c r="W1984" s="13">
        <f t="shared" si="1084"/>
        <v>-30189.52</v>
      </c>
      <c r="X1984" s="13">
        <f t="shared" si="1085"/>
        <v>-4500</v>
      </c>
      <c r="Y1984" s="43">
        <f t="shared" si="1086"/>
        <v>-0.40468525469168903</v>
      </c>
      <c r="Z1984" s="49"/>
      <c r="AA1984" s="24"/>
    </row>
    <row r="1985" spans="1:27" s="13" customFormat="1" x14ac:dyDescent="0.15">
      <c r="A1985" s="12">
        <v>42928</v>
      </c>
      <c r="B1985" s="60" t="s">
        <v>4078</v>
      </c>
      <c r="C1985" s="13" t="s">
        <v>1128</v>
      </c>
      <c r="D1985" s="13" t="s">
        <v>1129</v>
      </c>
      <c r="E1985" s="13" t="s">
        <v>1130</v>
      </c>
      <c r="F1985" s="13" t="str">
        <f t="shared" si="1069"/>
        <v>SH</v>
      </c>
      <c r="G1985" s="13" t="str">
        <f>VLOOKUP(LOWER(F1985)&amp;H1985,'Current pricing'!A:B,2,0)</f>
        <v>广汽集团</v>
      </c>
      <c r="H1985" s="13" t="s">
        <v>3600</v>
      </c>
      <c r="I1985" s="13" t="s">
        <v>1207</v>
      </c>
      <c r="J1985" s="13" t="s">
        <v>4335</v>
      </c>
      <c r="K1985" s="13">
        <v>200</v>
      </c>
      <c r="L1985" s="13">
        <v>1</v>
      </c>
      <c r="M1985" s="13">
        <v>25.91</v>
      </c>
      <c r="N1985" s="13">
        <f t="shared" si="1080"/>
        <v>5182</v>
      </c>
      <c r="O1985" s="13">
        <f t="shared" si="1081"/>
        <v>5182</v>
      </c>
      <c r="P1985" s="19">
        <f t="shared" si="1070"/>
        <v>0.10364000000000001</v>
      </c>
      <c r="Q1985" s="19">
        <f t="shared" si="1072"/>
        <v>5</v>
      </c>
      <c r="R1985" s="13">
        <f t="shared" si="1071"/>
        <v>0</v>
      </c>
      <c r="S1985" s="19">
        <f t="shared" si="1082"/>
        <v>-5187.1036400000003</v>
      </c>
      <c r="T1985" s="13">
        <f t="shared" si="1083"/>
        <v>-25.935518200000001</v>
      </c>
      <c r="U1985" s="13">
        <f>IF(ISNA(VLOOKUP(LOWER(F1985)&amp;H1985,Prices!A:C,3,0)),0,VLOOKUP(LOWER(F1985)&amp;H1985,Prices!A:C,3,0))</f>
        <v>27.22</v>
      </c>
      <c r="V1985" s="13">
        <f>IF(ISNA(VLOOKUP(LOWER(F1985)&amp;H1985,Prices!A:C,2,0)),0,VLOOKUP(LOWER(F1985)&amp;H1985,Prices!A:C,2,0))</f>
        <v>27.64</v>
      </c>
      <c r="W1985" s="13">
        <f t="shared" si="1084"/>
        <v>340.89635999999996</v>
      </c>
      <c r="X1985" s="13">
        <f t="shared" si="1085"/>
        <v>84.000000000000341</v>
      </c>
      <c r="Y1985" s="43">
        <f t="shared" si="1086"/>
        <v>6.578470860671555E-2</v>
      </c>
      <c r="Z1985" s="49"/>
      <c r="AA1985" s="24"/>
    </row>
    <row r="1986" spans="1:27" s="13" customFormat="1" x14ac:dyDescent="0.15">
      <c r="A1986" s="12">
        <v>42928</v>
      </c>
      <c r="B1986" s="60" t="s">
        <v>3682</v>
      </c>
      <c r="C1986" s="13" t="s">
        <v>1128</v>
      </c>
      <c r="D1986" s="13" t="s">
        <v>1129</v>
      </c>
      <c r="E1986" s="13" t="s">
        <v>1130</v>
      </c>
      <c r="F1986" s="13" t="str">
        <f t="shared" si="1069"/>
        <v>SZ</v>
      </c>
      <c r="G1986" s="13" t="str">
        <f>VLOOKUP(LOWER(F1986)&amp;H1986,'Current pricing'!A:B,2,0)</f>
        <v>三花智控</v>
      </c>
      <c r="H1986" s="13" t="s">
        <v>3964</v>
      </c>
      <c r="I1986" s="13" t="s">
        <v>1207</v>
      </c>
      <c r="J1986" s="13" t="s">
        <v>4182</v>
      </c>
      <c r="K1986" s="13">
        <v>1200</v>
      </c>
      <c r="L1986" s="13">
        <v>1</v>
      </c>
      <c r="M1986" s="13">
        <v>16.36</v>
      </c>
      <c r="N1986" s="13">
        <f t="shared" si="1080"/>
        <v>19632</v>
      </c>
      <c r="O1986" s="13">
        <f t="shared" si="1081"/>
        <v>19632</v>
      </c>
      <c r="P1986" s="19">
        <f t="shared" si="1070"/>
        <v>0</v>
      </c>
      <c r="Q1986" s="19">
        <f t="shared" si="1072"/>
        <v>5</v>
      </c>
      <c r="R1986" s="13">
        <f t="shared" si="1071"/>
        <v>0</v>
      </c>
      <c r="S1986" s="19">
        <f t="shared" si="1082"/>
        <v>-19637</v>
      </c>
      <c r="T1986" s="13">
        <f t="shared" si="1083"/>
        <v>-16.364166666666666</v>
      </c>
      <c r="U1986" s="13">
        <f>IF(ISNA(VLOOKUP(LOWER(F1986)&amp;H1986,Prices!A:C,3,0)),0,VLOOKUP(LOWER(F1986)&amp;H1986,Prices!A:C,3,0))</f>
        <v>16.72</v>
      </c>
      <c r="V1986" s="13">
        <f>IF(ISNA(VLOOKUP(LOWER(F1986)&amp;H1986,Prices!A:C,2,0)),0,VLOOKUP(LOWER(F1986)&amp;H1986,Prices!A:C,2,0))</f>
        <v>17.5</v>
      </c>
      <c r="W1986" s="13">
        <f t="shared" si="1084"/>
        <v>1363.0000000000009</v>
      </c>
      <c r="X1986" s="13">
        <f t="shared" si="1085"/>
        <v>936.00000000000136</v>
      </c>
      <c r="Y1986" s="43">
        <f t="shared" si="1086"/>
        <v>6.9427465362673232E-2</v>
      </c>
      <c r="Z1986" s="49"/>
      <c r="AA1986" s="24"/>
    </row>
    <row r="1987" spans="1:27" s="13" customFormat="1" x14ac:dyDescent="0.15">
      <c r="A1987" s="12">
        <v>42928</v>
      </c>
      <c r="B1987" s="60" t="s">
        <v>4079</v>
      </c>
      <c r="C1987" s="13" t="s">
        <v>1128</v>
      </c>
      <c r="D1987" s="13" t="s">
        <v>1129</v>
      </c>
      <c r="E1987" s="13" t="s">
        <v>1130</v>
      </c>
      <c r="F1987" s="13" t="str">
        <f t="shared" ref="F1987:F2050" si="1087">IF(OR(LEFT(H1987,1)="6",H1987="510050"),"SH","SZ")</f>
        <v>SH</v>
      </c>
      <c r="G1987" s="13" t="str">
        <f>VLOOKUP(LOWER(F1987)&amp;H1987,'Current pricing'!A:B,2,0)</f>
        <v>凯乐科技</v>
      </c>
      <c r="H1987" s="13" t="s">
        <v>3953</v>
      </c>
      <c r="I1987" s="13" t="s">
        <v>1207</v>
      </c>
      <c r="J1987" s="13" t="s">
        <v>4182</v>
      </c>
      <c r="K1987" s="13">
        <v>1400</v>
      </c>
      <c r="L1987" s="13">
        <v>1</v>
      </c>
      <c r="M1987" s="13">
        <v>26.71</v>
      </c>
      <c r="N1987" s="13">
        <f t="shared" si="1080"/>
        <v>37394</v>
      </c>
      <c r="O1987" s="13">
        <f t="shared" si="1081"/>
        <v>37394</v>
      </c>
      <c r="P1987" s="19">
        <f t="shared" ref="P1987:P2050" si="1088">IF(H1987="510050",0,IF(F1987="SZ",0,ABS(N1987*0.2%%)))</f>
        <v>0.7478800000000001</v>
      </c>
      <c r="Q1987" s="19">
        <f t="shared" si="1072"/>
        <v>7.4788000000000006</v>
      </c>
      <c r="R1987" s="13">
        <f t="shared" ref="R1987:R2050" si="1089">IF(H1987="510050",0,ROUND(IF(OR(I1987="B",I1987="D"),0,ABS(N1987*0.001)),2))</f>
        <v>0</v>
      </c>
      <c r="S1987" s="19">
        <f t="shared" si="1082"/>
        <v>-37402.22668</v>
      </c>
      <c r="T1987" s="13">
        <f t="shared" si="1083"/>
        <v>-26.7158762</v>
      </c>
      <c r="U1987" s="13">
        <f>IF(ISNA(VLOOKUP(LOWER(F1987)&amp;H1987,Prices!A:C,3,0)),0,VLOOKUP(LOWER(F1987)&amp;H1987,Prices!A:C,3,0))</f>
        <v>30.55</v>
      </c>
      <c r="V1987" s="13">
        <f>IF(ISNA(VLOOKUP(LOWER(F1987)&amp;H1987,Prices!A:C,2,0)),0,VLOOKUP(LOWER(F1987)&amp;H1987,Prices!A:C,2,0))</f>
        <v>30.53</v>
      </c>
      <c r="W1987" s="13">
        <f t="shared" si="1084"/>
        <v>5339.7733200000011</v>
      </c>
      <c r="X1987" s="13">
        <f t="shared" si="1085"/>
        <v>-27.999999999999403</v>
      </c>
      <c r="Y1987" s="43">
        <f t="shared" si="1086"/>
        <v>0.14279759640584053</v>
      </c>
      <c r="Z1987" s="49"/>
      <c r="AA1987" s="24"/>
    </row>
    <row r="1988" spans="1:27" s="13" customFormat="1" x14ac:dyDescent="0.15">
      <c r="A1988" s="12">
        <v>42928</v>
      </c>
      <c r="B1988" s="60" t="s">
        <v>4080</v>
      </c>
      <c r="C1988" s="13" t="s">
        <v>1128</v>
      </c>
      <c r="D1988" s="13" t="s">
        <v>1129</v>
      </c>
      <c r="E1988" s="13" t="s">
        <v>1130</v>
      </c>
      <c r="F1988" s="13" t="str">
        <f t="shared" si="1087"/>
        <v>SH</v>
      </c>
      <c r="G1988" s="13" t="str">
        <f>VLOOKUP(LOWER(F1988)&amp;H1988,'Current pricing'!A:B,2,0)</f>
        <v>陕西煤业</v>
      </c>
      <c r="H1988" s="13" t="s">
        <v>3993</v>
      </c>
      <c r="I1988" s="13" t="s">
        <v>1207</v>
      </c>
      <c r="J1988" s="13" t="s">
        <v>4199</v>
      </c>
      <c r="K1988" s="13">
        <v>2400</v>
      </c>
      <c r="L1988" s="13">
        <v>1</v>
      </c>
      <c r="M1988" s="13">
        <v>8.0299999999999994</v>
      </c>
      <c r="N1988" s="13">
        <f t="shared" si="1080"/>
        <v>19272</v>
      </c>
      <c r="O1988" s="13">
        <f t="shared" si="1081"/>
        <v>19272</v>
      </c>
      <c r="P1988" s="19">
        <f t="shared" si="1088"/>
        <v>0.38544</v>
      </c>
      <c r="Q1988" s="19">
        <f t="shared" si="1072"/>
        <v>5</v>
      </c>
      <c r="R1988" s="13">
        <f t="shared" si="1089"/>
        <v>0</v>
      </c>
      <c r="S1988" s="19">
        <f t="shared" si="1082"/>
        <v>-19277.385439999998</v>
      </c>
      <c r="T1988" s="13">
        <f t="shared" si="1083"/>
        <v>-8.0322439333333318</v>
      </c>
      <c r="U1988" s="13">
        <f>IF(ISNA(VLOOKUP(LOWER(F1988)&amp;H1988,Prices!A:C,3,0)),0,VLOOKUP(LOWER(F1988)&amp;H1988,Prices!A:C,3,0))</f>
        <v>7.7</v>
      </c>
      <c r="V1988" s="13">
        <f>IF(ISNA(VLOOKUP(LOWER(F1988)&amp;H1988,Prices!A:C,2,0)),0,VLOOKUP(LOWER(F1988)&amp;H1988,Prices!A:C,2,0))</f>
        <v>7.75</v>
      </c>
      <c r="W1988" s="13">
        <f t="shared" si="1084"/>
        <v>-677.38543999999615</v>
      </c>
      <c r="X1988" s="13">
        <f t="shared" si="1085"/>
        <v>119.99999999999957</v>
      </c>
      <c r="Y1988" s="43">
        <f t="shared" si="1086"/>
        <v>-3.5148684101286638E-2</v>
      </c>
      <c r="Z1988" s="49"/>
      <c r="AA1988" s="24"/>
    </row>
    <row r="1989" spans="1:27" s="13" customFormat="1" x14ac:dyDescent="0.15">
      <c r="A1989" s="12">
        <v>42928</v>
      </c>
      <c r="B1989" s="60" t="s">
        <v>4081</v>
      </c>
      <c r="C1989" s="13" t="s">
        <v>1128</v>
      </c>
      <c r="D1989" s="13" t="s">
        <v>1129</v>
      </c>
      <c r="E1989" s="13" t="s">
        <v>1130</v>
      </c>
      <c r="F1989" s="13" t="str">
        <f t="shared" si="1087"/>
        <v>SH</v>
      </c>
      <c r="G1989" s="13" t="str">
        <f>VLOOKUP(LOWER(F1989)&amp;H1989,'Current pricing'!A:B,2,0)</f>
        <v>凯乐科技</v>
      </c>
      <c r="H1989" s="13" t="s">
        <v>3953</v>
      </c>
      <c r="I1989" s="13" t="s">
        <v>1207</v>
      </c>
      <c r="J1989" s="13" t="s">
        <v>4182</v>
      </c>
      <c r="K1989" s="13">
        <v>700</v>
      </c>
      <c r="L1989" s="13">
        <v>1</v>
      </c>
      <c r="M1989" s="13">
        <v>26.7</v>
      </c>
      <c r="N1989" s="13">
        <f t="shared" si="1080"/>
        <v>18690</v>
      </c>
      <c r="O1989" s="13">
        <f t="shared" si="1081"/>
        <v>18690</v>
      </c>
      <c r="P1989" s="19">
        <f t="shared" si="1088"/>
        <v>0.37380000000000002</v>
      </c>
      <c r="Q1989" s="19">
        <f t="shared" si="1072"/>
        <v>5</v>
      </c>
      <c r="R1989" s="13">
        <f t="shared" si="1089"/>
        <v>0</v>
      </c>
      <c r="S1989" s="19">
        <f t="shared" si="1082"/>
        <v>-18695.373800000001</v>
      </c>
      <c r="T1989" s="13">
        <f t="shared" si="1083"/>
        <v>-26.707676857142857</v>
      </c>
      <c r="U1989" s="13">
        <f>IF(ISNA(VLOOKUP(LOWER(F1989)&amp;H1989,Prices!A:C,3,0)),0,VLOOKUP(LOWER(F1989)&amp;H1989,Prices!A:C,3,0))</f>
        <v>30.55</v>
      </c>
      <c r="V1989" s="13">
        <f>IF(ISNA(VLOOKUP(LOWER(F1989)&amp;H1989,Prices!A:C,2,0)),0,VLOOKUP(LOWER(F1989)&amp;H1989,Prices!A:C,2,0))</f>
        <v>30.53</v>
      </c>
      <c r="W1989" s="13">
        <f t="shared" si="1084"/>
        <v>2675.6262000000006</v>
      </c>
      <c r="X1989" s="13">
        <f t="shared" si="1085"/>
        <v>-13.999999999999702</v>
      </c>
      <c r="Y1989" s="43">
        <f t="shared" si="1086"/>
        <v>0.1431581701444623</v>
      </c>
      <c r="Z1989" s="49"/>
      <c r="AA1989" s="24"/>
    </row>
    <row r="1990" spans="1:27" s="13" customFormat="1" x14ac:dyDescent="0.15">
      <c r="A1990" s="12">
        <v>42928</v>
      </c>
      <c r="B1990" s="60" t="s">
        <v>4082</v>
      </c>
      <c r="C1990" s="13" t="s">
        <v>1128</v>
      </c>
      <c r="D1990" s="13" t="s">
        <v>1129</v>
      </c>
      <c r="E1990" s="13" t="s">
        <v>1130</v>
      </c>
      <c r="F1990" s="13" t="str">
        <f t="shared" si="1087"/>
        <v>SH</v>
      </c>
      <c r="G1990" s="13" t="str">
        <f>VLOOKUP(LOWER(F1990)&amp;H1990,'Current pricing'!A:B,2,0)</f>
        <v>创业环保</v>
      </c>
      <c r="H1990" s="13" t="s">
        <v>3562</v>
      </c>
      <c r="I1990" s="13" t="s">
        <v>1207</v>
      </c>
      <c r="J1990" s="13" t="s">
        <v>4182</v>
      </c>
      <c r="K1990" s="13">
        <v>1100</v>
      </c>
      <c r="L1990" s="13">
        <v>1</v>
      </c>
      <c r="M1990" s="13">
        <v>18.059999999999999</v>
      </c>
      <c r="N1990" s="13">
        <f t="shared" si="1080"/>
        <v>19866</v>
      </c>
      <c r="O1990" s="13">
        <f t="shared" si="1081"/>
        <v>19866</v>
      </c>
      <c r="P1990" s="19">
        <f t="shared" si="1088"/>
        <v>0.39732000000000001</v>
      </c>
      <c r="Q1990" s="19">
        <f t="shared" si="1072"/>
        <v>5</v>
      </c>
      <c r="R1990" s="13">
        <f t="shared" si="1089"/>
        <v>0</v>
      </c>
      <c r="S1990" s="19">
        <f t="shared" si="1082"/>
        <v>-19871.39732</v>
      </c>
      <c r="T1990" s="13">
        <f t="shared" si="1083"/>
        <v>-18.064906654545453</v>
      </c>
      <c r="U1990" s="13">
        <f>IF(ISNA(VLOOKUP(LOWER(F1990)&amp;H1990,Prices!A:C,3,0)),0,VLOOKUP(LOWER(F1990)&amp;H1990,Prices!A:C,3,0))</f>
        <v>15.21</v>
      </c>
      <c r="V1990" s="13">
        <f>IF(ISNA(VLOOKUP(LOWER(F1990)&amp;H1990,Prices!A:C,2,0)),0,VLOOKUP(LOWER(F1990)&amp;H1990,Prices!A:C,2,0))</f>
        <v>15.51</v>
      </c>
      <c r="W1990" s="13">
        <f t="shared" si="1084"/>
        <v>-2810.3973199999987</v>
      </c>
      <c r="X1990" s="13">
        <f t="shared" si="1085"/>
        <v>329.99999999999881</v>
      </c>
      <c r="Y1990" s="43">
        <f t="shared" si="1086"/>
        <v>-0.1414676995872344</v>
      </c>
      <c r="Z1990" s="49"/>
      <c r="AA1990" s="24"/>
    </row>
    <row r="1991" spans="1:27" s="13" customFormat="1" x14ac:dyDescent="0.15">
      <c r="A1991" s="12">
        <v>42928</v>
      </c>
      <c r="B1991" s="60" t="s">
        <v>4083</v>
      </c>
      <c r="C1991" s="13" t="s">
        <v>1128</v>
      </c>
      <c r="D1991" s="13" t="s">
        <v>1129</v>
      </c>
      <c r="E1991" s="13" t="s">
        <v>1130</v>
      </c>
      <c r="F1991" s="13" t="str">
        <f t="shared" si="1087"/>
        <v>SH</v>
      </c>
      <c r="G1991" s="13" t="str">
        <f>VLOOKUP(LOWER(F1991)&amp;H1991,'Current pricing'!A:B,2,0)</f>
        <v>陕西煤业</v>
      </c>
      <c r="H1991" s="13" t="s">
        <v>3993</v>
      </c>
      <c r="I1991" s="13" t="s">
        <v>1207</v>
      </c>
      <c r="J1991" s="13" t="s">
        <v>4199</v>
      </c>
      <c r="K1991" s="13">
        <v>2400</v>
      </c>
      <c r="L1991" s="13">
        <v>1</v>
      </c>
      <c r="M1991" s="13">
        <v>8.06</v>
      </c>
      <c r="N1991" s="13">
        <f t="shared" si="1080"/>
        <v>19344</v>
      </c>
      <c r="O1991" s="13">
        <f t="shared" si="1081"/>
        <v>19344</v>
      </c>
      <c r="P1991" s="19">
        <f t="shared" si="1088"/>
        <v>0.38688000000000006</v>
      </c>
      <c r="Q1991" s="19">
        <f t="shared" si="1072"/>
        <v>5</v>
      </c>
      <c r="R1991" s="13">
        <f t="shared" si="1089"/>
        <v>0</v>
      </c>
      <c r="S1991" s="19">
        <f t="shared" si="1082"/>
        <v>-19349.386879999998</v>
      </c>
      <c r="T1991" s="13">
        <f t="shared" si="1083"/>
        <v>-8.0622445333333328</v>
      </c>
      <c r="U1991" s="13">
        <f>IF(ISNA(VLOOKUP(LOWER(F1991)&amp;H1991,Prices!A:C,3,0)),0,VLOOKUP(LOWER(F1991)&amp;H1991,Prices!A:C,3,0))</f>
        <v>7.7</v>
      </c>
      <c r="V1991" s="13">
        <f>IF(ISNA(VLOOKUP(LOWER(F1991)&amp;H1991,Prices!A:C,2,0)),0,VLOOKUP(LOWER(F1991)&amp;H1991,Prices!A:C,2,0))</f>
        <v>7.75</v>
      </c>
      <c r="W1991" s="13">
        <f t="shared" si="1084"/>
        <v>-749.38687999999865</v>
      </c>
      <c r="X1991" s="13">
        <f t="shared" si="1085"/>
        <v>119.99999999999957</v>
      </c>
      <c r="Y1991" s="43">
        <f t="shared" si="1086"/>
        <v>-3.8740016542597115E-2</v>
      </c>
      <c r="Z1991" s="49"/>
      <c r="AA1991" s="24"/>
    </row>
    <row r="1992" spans="1:27" s="13" customFormat="1" x14ac:dyDescent="0.15">
      <c r="A1992" s="12">
        <v>42928</v>
      </c>
      <c r="B1992" s="60" t="s">
        <v>4084</v>
      </c>
      <c r="C1992" s="13" t="s">
        <v>1128</v>
      </c>
      <c r="D1992" s="13" t="s">
        <v>1129</v>
      </c>
      <c r="E1992" s="13" t="s">
        <v>1130</v>
      </c>
      <c r="F1992" s="13" t="str">
        <f t="shared" si="1087"/>
        <v>SH</v>
      </c>
      <c r="G1992" s="13" t="str">
        <f>VLOOKUP(LOWER(F1992)&amp;H1992,'Current pricing'!A:B,2,0)</f>
        <v>创业环保</v>
      </c>
      <c r="H1992" s="13" t="s">
        <v>3562</v>
      </c>
      <c r="I1992" s="13" t="s">
        <v>1207</v>
      </c>
      <c r="J1992" s="13" t="s">
        <v>4182</v>
      </c>
      <c r="K1992" s="13">
        <v>1100</v>
      </c>
      <c r="L1992" s="13">
        <v>1</v>
      </c>
      <c r="M1992" s="13">
        <v>18.068000000000001</v>
      </c>
      <c r="N1992" s="13">
        <f t="shared" si="1080"/>
        <v>19874.800000000003</v>
      </c>
      <c r="O1992" s="13">
        <f t="shared" si="1081"/>
        <v>19874.800000000003</v>
      </c>
      <c r="P1992" s="19">
        <f t="shared" si="1088"/>
        <v>0.39749600000000007</v>
      </c>
      <c r="Q1992" s="19">
        <f t="shared" si="1072"/>
        <v>5</v>
      </c>
      <c r="R1992" s="13">
        <f t="shared" si="1089"/>
        <v>0</v>
      </c>
      <c r="S1992" s="19">
        <f t="shared" si="1082"/>
        <v>-19880.197496000004</v>
      </c>
      <c r="T1992" s="13">
        <f t="shared" si="1083"/>
        <v>-18.072906814545458</v>
      </c>
      <c r="U1992" s="13">
        <f>IF(ISNA(VLOOKUP(LOWER(F1992)&amp;H1992,Prices!A:C,3,0)),0,VLOOKUP(LOWER(F1992)&amp;H1992,Prices!A:C,3,0))</f>
        <v>15.21</v>
      </c>
      <c r="V1992" s="13">
        <f>IF(ISNA(VLOOKUP(LOWER(F1992)&amp;H1992,Prices!A:C,2,0)),0,VLOOKUP(LOWER(F1992)&amp;H1992,Prices!A:C,2,0))</f>
        <v>15.51</v>
      </c>
      <c r="W1992" s="13">
        <f t="shared" si="1084"/>
        <v>-2819.1974960000043</v>
      </c>
      <c r="X1992" s="13">
        <f t="shared" si="1085"/>
        <v>329.99999999999881</v>
      </c>
      <c r="Y1992" s="43">
        <f t="shared" si="1086"/>
        <v>-0.14184784229275282</v>
      </c>
      <c r="Z1992" s="49"/>
      <c r="AA1992" s="24"/>
    </row>
    <row r="1993" spans="1:27" s="13" customFormat="1" x14ac:dyDescent="0.15">
      <c r="A1993" s="12">
        <v>42928</v>
      </c>
      <c r="B1993" s="60" t="s">
        <v>4085</v>
      </c>
      <c r="C1993" s="13" t="s">
        <v>1128</v>
      </c>
      <c r="D1993" s="13" t="s">
        <v>1129</v>
      </c>
      <c r="E1993" s="13" t="s">
        <v>1130</v>
      </c>
      <c r="F1993" s="13" t="str">
        <f t="shared" si="1087"/>
        <v>SH</v>
      </c>
      <c r="G1993" s="13" t="str">
        <f>VLOOKUP(LOWER(F1993)&amp;H1993,'Current pricing'!A:B,2,0)</f>
        <v>创业环保</v>
      </c>
      <c r="H1993" s="13" t="s">
        <v>3562</v>
      </c>
      <c r="I1993" s="13" t="s">
        <v>1207</v>
      </c>
      <c r="J1993" s="13" t="s">
        <v>4182</v>
      </c>
      <c r="K1993" s="13">
        <v>1100</v>
      </c>
      <c r="L1993" s="13">
        <v>1</v>
      </c>
      <c r="M1993" s="13">
        <v>18.05</v>
      </c>
      <c r="N1993" s="13">
        <f t="shared" si="1080"/>
        <v>19855</v>
      </c>
      <c r="O1993" s="13">
        <f t="shared" si="1081"/>
        <v>19855</v>
      </c>
      <c r="P1993" s="19">
        <f t="shared" si="1088"/>
        <v>0.39710000000000001</v>
      </c>
      <c r="Q1993" s="19">
        <f t="shared" si="1072"/>
        <v>5</v>
      </c>
      <c r="R1993" s="13">
        <f t="shared" si="1089"/>
        <v>0</v>
      </c>
      <c r="S1993" s="19">
        <f t="shared" si="1082"/>
        <v>-19860.397099999998</v>
      </c>
      <c r="T1993" s="13">
        <f t="shared" si="1083"/>
        <v>-18.054906454545453</v>
      </c>
      <c r="U1993" s="13">
        <f>IF(ISNA(VLOOKUP(LOWER(F1993)&amp;H1993,Prices!A:C,3,0)),0,VLOOKUP(LOWER(F1993)&amp;H1993,Prices!A:C,3,0))</f>
        <v>15.21</v>
      </c>
      <c r="V1993" s="13">
        <f>IF(ISNA(VLOOKUP(LOWER(F1993)&amp;H1993,Prices!A:C,2,0)),0,VLOOKUP(LOWER(F1993)&amp;H1993,Prices!A:C,2,0))</f>
        <v>15.51</v>
      </c>
      <c r="W1993" s="13">
        <f t="shared" si="1084"/>
        <v>-2799.3970999999983</v>
      </c>
      <c r="X1993" s="13">
        <f t="shared" si="1085"/>
        <v>329.99999999999881</v>
      </c>
      <c r="Y1993" s="43">
        <f t="shared" si="1086"/>
        <v>-0.14099204734323839</v>
      </c>
      <c r="Z1993" s="49"/>
      <c r="AA1993" s="24"/>
    </row>
    <row r="1994" spans="1:27" s="13" customFormat="1" x14ac:dyDescent="0.15">
      <c r="A1994" s="12">
        <v>42928</v>
      </c>
      <c r="B1994" s="60" t="s">
        <v>4086</v>
      </c>
      <c r="C1994" s="13" t="s">
        <v>1128</v>
      </c>
      <c r="D1994" s="13" t="s">
        <v>1129</v>
      </c>
      <c r="E1994" s="13" t="s">
        <v>1130</v>
      </c>
      <c r="F1994" s="13" t="str">
        <f t="shared" si="1087"/>
        <v>SH</v>
      </c>
      <c r="G1994" s="13" t="str">
        <f>VLOOKUP(LOWER(F1994)&amp;H1994,'Current pricing'!A:B,2,0)</f>
        <v>创业环保</v>
      </c>
      <c r="H1994" s="13" t="s">
        <v>3562</v>
      </c>
      <c r="I1994" s="13" t="s">
        <v>1207</v>
      </c>
      <c r="J1994" s="13" t="s">
        <v>4182</v>
      </c>
      <c r="K1994" s="13">
        <v>1100</v>
      </c>
      <c r="L1994" s="13">
        <v>1</v>
      </c>
      <c r="M1994" s="13">
        <v>18.04</v>
      </c>
      <c r="N1994" s="13">
        <f t="shared" si="1080"/>
        <v>19844</v>
      </c>
      <c r="O1994" s="13">
        <f t="shared" si="1081"/>
        <v>19844</v>
      </c>
      <c r="P1994" s="19">
        <f t="shared" si="1088"/>
        <v>0.39688000000000001</v>
      </c>
      <c r="Q1994" s="19">
        <f t="shared" si="1072"/>
        <v>5</v>
      </c>
      <c r="R1994" s="13">
        <f t="shared" si="1089"/>
        <v>0</v>
      </c>
      <c r="S1994" s="19">
        <f t="shared" si="1082"/>
        <v>-19849.39688</v>
      </c>
      <c r="T1994" s="13">
        <f t="shared" si="1083"/>
        <v>-18.044906254545456</v>
      </c>
      <c r="U1994" s="13">
        <f>IF(ISNA(VLOOKUP(LOWER(F1994)&amp;H1994,Prices!A:C,3,0)),0,VLOOKUP(LOWER(F1994)&amp;H1994,Prices!A:C,3,0))</f>
        <v>15.21</v>
      </c>
      <c r="V1994" s="13">
        <f>IF(ISNA(VLOOKUP(LOWER(F1994)&amp;H1994,Prices!A:C,2,0)),0,VLOOKUP(LOWER(F1994)&amp;H1994,Prices!A:C,2,0))</f>
        <v>15.51</v>
      </c>
      <c r="W1994" s="13">
        <f t="shared" si="1084"/>
        <v>-2788.3968800000016</v>
      </c>
      <c r="X1994" s="13">
        <f t="shared" si="1085"/>
        <v>329.99999999999881</v>
      </c>
      <c r="Y1994" s="43">
        <f t="shared" si="1086"/>
        <v>-0.14051586776859512</v>
      </c>
      <c r="Z1994" s="49"/>
      <c r="AA1994" s="24"/>
    </row>
    <row r="1995" spans="1:27" s="13" customFormat="1" x14ac:dyDescent="0.15">
      <c r="A1995" s="12">
        <v>42928</v>
      </c>
      <c r="B1995" s="60" t="s">
        <v>4087</v>
      </c>
      <c r="C1995" s="13" t="s">
        <v>1128</v>
      </c>
      <c r="D1995" s="13" t="s">
        <v>1129</v>
      </c>
      <c r="E1995" s="13" t="s">
        <v>1130</v>
      </c>
      <c r="F1995" s="13" t="str">
        <f t="shared" si="1087"/>
        <v>SH</v>
      </c>
      <c r="G1995" s="13" t="str">
        <f>VLOOKUP(LOWER(F1995)&amp;H1995,'Current pricing'!A:B,2,0)</f>
        <v>陕西煤业</v>
      </c>
      <c r="H1995" s="13" t="s">
        <v>3993</v>
      </c>
      <c r="I1995" s="13" t="s">
        <v>1207</v>
      </c>
      <c r="J1995" s="13" t="s">
        <v>4199</v>
      </c>
      <c r="K1995" s="13">
        <v>2400</v>
      </c>
      <c r="L1995" s="13">
        <v>1</v>
      </c>
      <c r="M1995" s="13">
        <v>8.08</v>
      </c>
      <c r="N1995" s="13">
        <f t="shared" si="1080"/>
        <v>19392</v>
      </c>
      <c r="O1995" s="13">
        <f t="shared" si="1081"/>
        <v>19392</v>
      </c>
      <c r="P1995" s="19">
        <f t="shared" si="1088"/>
        <v>0.38784000000000002</v>
      </c>
      <c r="Q1995" s="19">
        <f t="shared" ref="Q1995:Q2058" si="1090">IF(I1995&lt;&gt;"D",IF(C1995="Stock",MAX(ABS(N1995*0.0002),5),MAX(ABS(N1995*0.0003),5)),0)</f>
        <v>5</v>
      </c>
      <c r="R1995" s="13">
        <f t="shared" si="1089"/>
        <v>0</v>
      </c>
      <c r="S1995" s="19">
        <f t="shared" si="1082"/>
        <v>-19397.387839999999</v>
      </c>
      <c r="T1995" s="13">
        <f t="shared" si="1083"/>
        <v>-8.0822449333333335</v>
      </c>
      <c r="U1995" s="13">
        <f>IF(ISNA(VLOOKUP(LOWER(F1995)&amp;H1995,Prices!A:C,3,0)),0,VLOOKUP(LOWER(F1995)&amp;H1995,Prices!A:C,3,0))</f>
        <v>7.7</v>
      </c>
      <c r="V1995" s="13">
        <f>IF(ISNA(VLOOKUP(LOWER(F1995)&amp;H1995,Prices!A:C,2,0)),0,VLOOKUP(LOWER(F1995)&amp;H1995,Prices!A:C,2,0))</f>
        <v>7.75</v>
      </c>
      <c r="W1995" s="13">
        <f t="shared" si="1084"/>
        <v>-797.38784000000032</v>
      </c>
      <c r="X1995" s="13">
        <f t="shared" si="1085"/>
        <v>119.99999999999957</v>
      </c>
      <c r="Y1995" s="43">
        <f t="shared" si="1086"/>
        <v>-4.1119422442244244E-2</v>
      </c>
      <c r="Z1995" s="49"/>
      <c r="AA1995" s="24"/>
    </row>
    <row r="1996" spans="1:27" s="13" customFormat="1" x14ac:dyDescent="0.15">
      <c r="A1996" s="12">
        <v>42928</v>
      </c>
      <c r="B1996" s="60" t="s">
        <v>4088</v>
      </c>
      <c r="C1996" s="13" t="s">
        <v>1128</v>
      </c>
      <c r="D1996" s="13" t="s">
        <v>1129</v>
      </c>
      <c r="E1996" s="13" t="s">
        <v>1130</v>
      </c>
      <c r="F1996" s="13" t="str">
        <f t="shared" si="1087"/>
        <v>SH</v>
      </c>
      <c r="G1996" s="13" t="str">
        <f>VLOOKUP(LOWER(F1996)&amp;H1996,'Current pricing'!A:B,2,0)</f>
        <v>凯乐科技</v>
      </c>
      <c r="H1996" s="13" t="s">
        <v>3953</v>
      </c>
      <c r="I1996" s="13" t="s">
        <v>1207</v>
      </c>
      <c r="J1996" s="13" t="s">
        <v>4182</v>
      </c>
      <c r="K1996" s="13">
        <v>700</v>
      </c>
      <c r="L1996" s="13">
        <v>1</v>
      </c>
      <c r="M1996" s="13">
        <v>26.67</v>
      </c>
      <c r="N1996" s="13">
        <f t="shared" si="1080"/>
        <v>18669</v>
      </c>
      <c r="O1996" s="13">
        <f t="shared" si="1081"/>
        <v>18669</v>
      </c>
      <c r="P1996" s="19">
        <f t="shared" si="1088"/>
        <v>0.37338000000000005</v>
      </c>
      <c r="Q1996" s="19">
        <f t="shared" si="1090"/>
        <v>5</v>
      </c>
      <c r="R1996" s="13">
        <f t="shared" si="1089"/>
        <v>0</v>
      </c>
      <c r="S1996" s="19">
        <f t="shared" si="1082"/>
        <v>-18674.373380000001</v>
      </c>
      <c r="T1996" s="13">
        <f t="shared" si="1083"/>
        <v>-26.67767625714286</v>
      </c>
      <c r="U1996" s="13">
        <f>IF(ISNA(VLOOKUP(LOWER(F1996)&amp;H1996,Prices!A:C,3,0)),0,VLOOKUP(LOWER(F1996)&amp;H1996,Prices!A:C,3,0))</f>
        <v>30.55</v>
      </c>
      <c r="V1996" s="13">
        <f>IF(ISNA(VLOOKUP(LOWER(F1996)&amp;H1996,Prices!A:C,2,0)),0,VLOOKUP(LOWER(F1996)&amp;H1996,Prices!A:C,2,0))</f>
        <v>30.53</v>
      </c>
      <c r="W1996" s="13">
        <f t="shared" si="1084"/>
        <v>2696.6266199999991</v>
      </c>
      <c r="X1996" s="13">
        <f t="shared" si="1085"/>
        <v>-13.999999999999702</v>
      </c>
      <c r="Y1996" s="43">
        <f t="shared" si="1086"/>
        <v>0.14444408484653698</v>
      </c>
      <c r="Z1996" s="49"/>
      <c r="AA1996" s="24"/>
    </row>
    <row r="1997" spans="1:27" s="13" customFormat="1" x14ac:dyDescent="0.15">
      <c r="A1997" s="12">
        <v>42928</v>
      </c>
      <c r="B1997" s="60" t="s">
        <v>4089</v>
      </c>
      <c r="C1997" s="13" t="s">
        <v>1128</v>
      </c>
      <c r="D1997" s="13" t="s">
        <v>1129</v>
      </c>
      <c r="E1997" s="13" t="s">
        <v>1130</v>
      </c>
      <c r="F1997" s="13" t="str">
        <f t="shared" si="1087"/>
        <v>SH</v>
      </c>
      <c r="G1997" s="13" t="str">
        <f>VLOOKUP(LOWER(F1997)&amp;H1997,'Current pricing'!A:B,2,0)</f>
        <v>创业环保</v>
      </c>
      <c r="H1997" s="13" t="s">
        <v>3562</v>
      </c>
      <c r="I1997" s="13" t="s">
        <v>1207</v>
      </c>
      <c r="J1997" s="13" t="s">
        <v>4182</v>
      </c>
      <c r="K1997" s="13">
        <v>2200</v>
      </c>
      <c r="L1997" s="13">
        <v>1</v>
      </c>
      <c r="M1997" s="13">
        <v>18.14</v>
      </c>
      <c r="N1997" s="13">
        <f t="shared" si="1080"/>
        <v>39908</v>
      </c>
      <c r="O1997" s="13">
        <f t="shared" si="1081"/>
        <v>39908</v>
      </c>
      <c r="P1997" s="19">
        <f t="shared" si="1088"/>
        <v>0.79816000000000009</v>
      </c>
      <c r="Q1997" s="19">
        <f t="shared" si="1090"/>
        <v>7.9816000000000003</v>
      </c>
      <c r="R1997" s="13">
        <f t="shared" si="1089"/>
        <v>0</v>
      </c>
      <c r="S1997" s="19">
        <f t="shared" si="1082"/>
        <v>-39916.779759999998</v>
      </c>
      <c r="T1997" s="13">
        <f t="shared" si="1083"/>
        <v>-18.143990799999997</v>
      </c>
      <c r="U1997" s="13">
        <f>IF(ISNA(VLOOKUP(LOWER(F1997)&amp;H1997,Prices!A:C,3,0)),0,VLOOKUP(LOWER(F1997)&amp;H1997,Prices!A:C,3,0))</f>
        <v>15.21</v>
      </c>
      <c r="V1997" s="13">
        <f>IF(ISNA(VLOOKUP(LOWER(F1997)&amp;H1997,Prices!A:C,2,0)),0,VLOOKUP(LOWER(F1997)&amp;H1997,Prices!A:C,2,0))</f>
        <v>15.51</v>
      </c>
      <c r="W1997" s="13">
        <f t="shared" si="1084"/>
        <v>-5794.7797599999949</v>
      </c>
      <c r="X1997" s="13">
        <f t="shared" si="1085"/>
        <v>659.99999999999761</v>
      </c>
      <c r="Y1997" s="43">
        <f t="shared" si="1086"/>
        <v>-0.14520346196251366</v>
      </c>
      <c r="Z1997" s="49"/>
      <c r="AA1997" s="24"/>
    </row>
    <row r="1998" spans="1:27" s="13" customFormat="1" x14ac:dyDescent="0.15">
      <c r="A1998" s="12">
        <v>42928</v>
      </c>
      <c r="B1998" s="60" t="s">
        <v>4090</v>
      </c>
      <c r="C1998" s="13" t="s">
        <v>1128</v>
      </c>
      <c r="D1998" s="13" t="s">
        <v>1129</v>
      </c>
      <c r="E1998" s="13" t="s">
        <v>1130</v>
      </c>
      <c r="F1998" s="13" t="str">
        <f t="shared" si="1087"/>
        <v>SH</v>
      </c>
      <c r="G1998" s="13" t="str">
        <f>VLOOKUP(LOWER(F1998)&amp;H1998,'Current pricing'!A:B,2,0)</f>
        <v>陕西煤业</v>
      </c>
      <c r="H1998" s="13" t="s">
        <v>3993</v>
      </c>
      <c r="I1998" s="13" t="s">
        <v>1207</v>
      </c>
      <c r="J1998" s="13" t="s">
        <v>4199</v>
      </c>
      <c r="K1998" s="13">
        <v>2400</v>
      </c>
      <c r="L1998" s="13">
        <v>1</v>
      </c>
      <c r="M1998" s="13">
        <v>8.0500000000000007</v>
      </c>
      <c r="N1998" s="13">
        <f t="shared" si="1080"/>
        <v>19320</v>
      </c>
      <c r="O1998" s="13">
        <f t="shared" si="1081"/>
        <v>19320</v>
      </c>
      <c r="P1998" s="19">
        <f t="shared" si="1088"/>
        <v>0.38640000000000002</v>
      </c>
      <c r="Q1998" s="19">
        <f t="shared" si="1090"/>
        <v>5</v>
      </c>
      <c r="R1998" s="13">
        <f t="shared" si="1089"/>
        <v>0</v>
      </c>
      <c r="S1998" s="19">
        <f t="shared" si="1082"/>
        <v>-19325.386399999999</v>
      </c>
      <c r="T1998" s="13">
        <f t="shared" si="1083"/>
        <v>-8.0522443333333324</v>
      </c>
      <c r="U1998" s="13">
        <f>IF(ISNA(VLOOKUP(LOWER(F1998)&amp;H1998,Prices!A:C,3,0)),0,VLOOKUP(LOWER(F1998)&amp;H1998,Prices!A:C,3,0))</f>
        <v>7.7</v>
      </c>
      <c r="V1998" s="13">
        <f>IF(ISNA(VLOOKUP(LOWER(F1998)&amp;H1998,Prices!A:C,2,0)),0,VLOOKUP(LOWER(F1998)&amp;H1998,Prices!A:C,2,0))</f>
        <v>7.75</v>
      </c>
      <c r="W1998" s="13">
        <f t="shared" si="1084"/>
        <v>-725.38639999999782</v>
      </c>
      <c r="X1998" s="13">
        <f t="shared" si="1085"/>
        <v>119.99999999999957</v>
      </c>
      <c r="Y1998" s="43">
        <f t="shared" si="1086"/>
        <v>-3.7545879917184152E-2</v>
      </c>
      <c r="Z1998" s="49"/>
      <c r="AA1998" s="24"/>
    </row>
    <row r="1999" spans="1:27" s="13" customFormat="1" x14ac:dyDescent="0.15">
      <c r="A1999" s="12">
        <v>42928</v>
      </c>
      <c r="B1999" s="60" t="s">
        <v>4091</v>
      </c>
      <c r="C1999" s="13" t="s">
        <v>1128</v>
      </c>
      <c r="D1999" s="13" t="s">
        <v>1129</v>
      </c>
      <c r="E1999" s="13" t="s">
        <v>1130</v>
      </c>
      <c r="F1999" s="13" t="str">
        <f t="shared" si="1087"/>
        <v>SZ</v>
      </c>
      <c r="G1999" s="13" t="str">
        <f>VLOOKUP(LOWER(F1999)&amp;H1999,'Current pricing'!A:B,2,0)</f>
        <v>三花智控</v>
      </c>
      <c r="H1999" s="13" t="s">
        <v>3964</v>
      </c>
      <c r="I1999" s="13" t="s">
        <v>1207</v>
      </c>
      <c r="J1999" s="13" t="s">
        <v>4182</v>
      </c>
      <c r="K1999" s="13">
        <v>2400</v>
      </c>
      <c r="L1999" s="13">
        <v>1</v>
      </c>
      <c r="M1999" s="13">
        <v>16.416</v>
      </c>
      <c r="N1999" s="13">
        <f t="shared" si="1080"/>
        <v>39398.400000000001</v>
      </c>
      <c r="O1999" s="13">
        <f t="shared" si="1081"/>
        <v>39398.400000000001</v>
      </c>
      <c r="P1999" s="19">
        <f t="shared" si="1088"/>
        <v>0</v>
      </c>
      <c r="Q1999" s="19">
        <f t="shared" si="1090"/>
        <v>7.8796800000000005</v>
      </c>
      <c r="R1999" s="13">
        <f t="shared" si="1089"/>
        <v>0</v>
      </c>
      <c r="S1999" s="19">
        <f t="shared" si="1082"/>
        <v>-39406.27968</v>
      </c>
      <c r="T1999" s="13">
        <f t="shared" si="1083"/>
        <v>-16.419283199999999</v>
      </c>
      <c r="U1999" s="13">
        <f>IF(ISNA(VLOOKUP(LOWER(F1999)&amp;H1999,Prices!A:C,3,0)),0,VLOOKUP(LOWER(F1999)&amp;H1999,Prices!A:C,3,0))</f>
        <v>16.72</v>
      </c>
      <c r="V1999" s="13">
        <f>IF(ISNA(VLOOKUP(LOWER(F1999)&amp;H1999,Prices!A:C,2,0)),0,VLOOKUP(LOWER(F1999)&amp;H1999,Prices!A:C,2,0))</f>
        <v>17.5</v>
      </c>
      <c r="W1999" s="13">
        <f t="shared" si="1084"/>
        <v>2593.7203200000026</v>
      </c>
      <c r="X1999" s="13">
        <f t="shared" si="1085"/>
        <v>1872.0000000000027</v>
      </c>
      <c r="Y1999" s="43">
        <f t="shared" si="1086"/>
        <v>6.5833138401559521E-2</v>
      </c>
      <c r="Z1999" s="49"/>
      <c r="AA1999" s="24"/>
    </row>
    <row r="2000" spans="1:27" s="13" customFormat="1" x14ac:dyDescent="0.15">
      <c r="A2000" s="12">
        <v>42928</v>
      </c>
      <c r="B2000" s="60" t="s">
        <v>4092</v>
      </c>
      <c r="C2000" s="13" t="s">
        <v>1128</v>
      </c>
      <c r="D2000" s="13" t="s">
        <v>1129</v>
      </c>
      <c r="E2000" s="13" t="s">
        <v>1130</v>
      </c>
      <c r="F2000" s="13" t="str">
        <f t="shared" si="1087"/>
        <v>SH</v>
      </c>
      <c r="G2000" s="13" t="str">
        <f>VLOOKUP(LOWER(F2000)&amp;H2000,'Current pricing'!A:B,2,0)</f>
        <v>创业环保</v>
      </c>
      <c r="H2000" s="13" t="s">
        <v>3562</v>
      </c>
      <c r="I2000" s="13" t="s">
        <v>1207</v>
      </c>
      <c r="J2000" s="13" t="s">
        <v>4182</v>
      </c>
      <c r="K2000" s="13">
        <v>1100</v>
      </c>
      <c r="L2000" s="13">
        <v>1</v>
      </c>
      <c r="M2000" s="13">
        <v>18.14</v>
      </c>
      <c r="N2000" s="13">
        <f t="shared" si="1080"/>
        <v>19954</v>
      </c>
      <c r="O2000" s="13">
        <f t="shared" si="1081"/>
        <v>19954</v>
      </c>
      <c r="P2000" s="19">
        <f t="shared" si="1088"/>
        <v>0.39908000000000005</v>
      </c>
      <c r="Q2000" s="19">
        <f t="shared" si="1090"/>
        <v>5</v>
      </c>
      <c r="R2000" s="13">
        <f t="shared" si="1089"/>
        <v>0</v>
      </c>
      <c r="S2000" s="19">
        <f t="shared" si="1082"/>
        <v>-19959.399079999999</v>
      </c>
      <c r="T2000" s="13">
        <f t="shared" si="1083"/>
        <v>-18.144908254545452</v>
      </c>
      <c r="U2000" s="13">
        <f>IF(ISNA(VLOOKUP(LOWER(F2000)&amp;H2000,Prices!A:C,3,0)),0,VLOOKUP(LOWER(F2000)&amp;H2000,Prices!A:C,3,0))</f>
        <v>15.21</v>
      </c>
      <c r="V2000" s="13">
        <f>IF(ISNA(VLOOKUP(LOWER(F2000)&amp;H2000,Prices!A:C,2,0)),0,VLOOKUP(LOWER(F2000)&amp;H2000,Prices!A:C,2,0))</f>
        <v>15.51</v>
      </c>
      <c r="W2000" s="13">
        <f t="shared" si="1084"/>
        <v>-2898.3990799999979</v>
      </c>
      <c r="X2000" s="13">
        <f t="shared" si="1085"/>
        <v>329.99999999999881</v>
      </c>
      <c r="Y2000" s="43">
        <f t="shared" si="1086"/>
        <v>-0.14525403828806244</v>
      </c>
      <c r="Z2000" s="49"/>
      <c r="AA2000" s="24"/>
    </row>
    <row r="2001" spans="1:27" s="13" customFormat="1" x14ac:dyDescent="0.15">
      <c r="A2001" s="12">
        <v>42928</v>
      </c>
      <c r="B2001" s="60" t="s">
        <v>4093</v>
      </c>
      <c r="C2001" s="13" t="s">
        <v>1128</v>
      </c>
      <c r="D2001" s="13" t="s">
        <v>1129</v>
      </c>
      <c r="E2001" s="13" t="s">
        <v>1130</v>
      </c>
      <c r="F2001" s="13" t="str">
        <f t="shared" si="1087"/>
        <v>SH</v>
      </c>
      <c r="G2001" s="13" t="str">
        <f>VLOOKUP(LOWER(F2001)&amp;H2001,'Current pricing'!A:B,2,0)</f>
        <v>创业环保</v>
      </c>
      <c r="H2001" s="13" t="s">
        <v>3562</v>
      </c>
      <c r="I2001" s="13" t="s">
        <v>1207</v>
      </c>
      <c r="J2001" s="13" t="s">
        <v>4182</v>
      </c>
      <c r="K2001" s="13">
        <v>1100</v>
      </c>
      <c r="L2001" s="13">
        <v>1</v>
      </c>
      <c r="M2001" s="13">
        <v>18.16</v>
      </c>
      <c r="N2001" s="13">
        <f t="shared" si="1080"/>
        <v>19976</v>
      </c>
      <c r="O2001" s="13">
        <f t="shared" si="1081"/>
        <v>19976</v>
      </c>
      <c r="P2001" s="19">
        <f t="shared" si="1088"/>
        <v>0.39952000000000004</v>
      </c>
      <c r="Q2001" s="19">
        <f t="shared" si="1090"/>
        <v>5</v>
      </c>
      <c r="R2001" s="13">
        <f t="shared" si="1089"/>
        <v>0</v>
      </c>
      <c r="S2001" s="19">
        <f t="shared" si="1082"/>
        <v>-19981.399519999999</v>
      </c>
      <c r="T2001" s="13">
        <f t="shared" si="1083"/>
        <v>-18.164908654545453</v>
      </c>
      <c r="U2001" s="13">
        <f>IF(ISNA(VLOOKUP(LOWER(F2001)&amp;H2001,Prices!A:C,3,0)),0,VLOOKUP(LOWER(F2001)&amp;H2001,Prices!A:C,3,0))</f>
        <v>15.21</v>
      </c>
      <c r="V2001" s="13">
        <f>IF(ISNA(VLOOKUP(LOWER(F2001)&amp;H2001,Prices!A:C,2,0)),0,VLOOKUP(LOWER(F2001)&amp;H2001,Prices!A:C,2,0))</f>
        <v>15.51</v>
      </c>
      <c r="W2001" s="13">
        <f t="shared" si="1084"/>
        <v>-2920.3995199999986</v>
      </c>
      <c r="X2001" s="13">
        <f t="shared" si="1085"/>
        <v>329.99999999999881</v>
      </c>
      <c r="Y2001" s="43">
        <f t="shared" si="1086"/>
        <v>-0.14619541049259105</v>
      </c>
      <c r="Z2001" s="49"/>
      <c r="AA2001" s="24"/>
    </row>
    <row r="2002" spans="1:27" s="13" customFormat="1" x14ac:dyDescent="0.15">
      <c r="A2002" s="12">
        <v>42929</v>
      </c>
      <c r="B2002" s="60" t="s">
        <v>3910</v>
      </c>
      <c r="C2002" s="13" t="s">
        <v>1128</v>
      </c>
      <c r="D2002" s="13" t="s">
        <v>1129</v>
      </c>
      <c r="E2002" s="13" t="s">
        <v>1130</v>
      </c>
      <c r="F2002" s="13" t="str">
        <f t="shared" si="1087"/>
        <v>SH</v>
      </c>
      <c r="G2002" s="13" t="str">
        <f>VLOOKUP(LOWER(F2002)&amp;H2002,'Current pricing'!A:B,2,0)</f>
        <v>陕西煤业</v>
      </c>
      <c r="H2002" s="13" t="s">
        <v>3993</v>
      </c>
      <c r="I2002" s="13" t="s">
        <v>1206</v>
      </c>
      <c r="J2002" s="13" t="s">
        <v>4199</v>
      </c>
      <c r="K2002" s="13">
        <v>-4800</v>
      </c>
      <c r="L2002" s="13">
        <v>1</v>
      </c>
      <c r="M2002" s="13">
        <v>8.01</v>
      </c>
      <c r="N2002" s="13">
        <f t="shared" ref="N2002:N2042" si="1091">K2002*M2002</f>
        <v>-38448</v>
      </c>
      <c r="O2002" s="13">
        <f t="shared" ref="O2002:O2042" si="1092">ABS(N2002)</f>
        <v>38448</v>
      </c>
      <c r="P2002" s="19">
        <f t="shared" si="1088"/>
        <v>0.76896000000000009</v>
      </c>
      <c r="Q2002" s="19">
        <f t="shared" si="1090"/>
        <v>7.6896000000000004</v>
      </c>
      <c r="R2002" s="13">
        <f t="shared" si="1089"/>
        <v>38.450000000000003</v>
      </c>
      <c r="S2002" s="19">
        <f t="shared" ref="S2002:S2042" si="1093">-(N2002+P2002+Q2002+R2002)</f>
        <v>38401.091440000004</v>
      </c>
      <c r="T2002" s="13">
        <f t="shared" ref="T2002:T2042" si="1094">S2002/K2002</f>
        <v>-8.0002273833333337</v>
      </c>
      <c r="U2002" s="13">
        <f>IF(ISNA(VLOOKUP(LOWER(F2002)&amp;H2002,Prices!A:C,3,0)),0,VLOOKUP(LOWER(F2002)&amp;H2002,Prices!A:C,3,0))</f>
        <v>7.7</v>
      </c>
      <c r="V2002" s="13">
        <f>IF(ISNA(VLOOKUP(LOWER(F2002)&amp;H2002,Prices!A:C,2,0)),0,VLOOKUP(LOWER(F2002)&amp;H2002,Prices!A:C,2,0))</f>
        <v>7.75</v>
      </c>
      <c r="W2002" s="13">
        <f t="shared" ref="W2002:W2042" si="1095">IF(I2002="B",(V2002+T2002)*K2002,(V2002+T2002)*K2002)</f>
        <v>1201.091440000002</v>
      </c>
      <c r="X2002" s="13">
        <f t="shared" ref="X2002:X2042" si="1096">K2002*(V2002-U2002)</f>
        <v>-239.99999999999915</v>
      </c>
      <c r="Y2002" s="43">
        <f t="shared" ref="Y2002:Y2042" si="1097">W2002/O2002</f>
        <v>3.123937369954229E-2</v>
      </c>
      <c r="Z2002" s="49"/>
      <c r="AA2002" s="24"/>
    </row>
    <row r="2003" spans="1:27" s="13" customFormat="1" x14ac:dyDescent="0.15">
      <c r="A2003" s="12">
        <v>42929</v>
      </c>
      <c r="B2003" s="60" t="s">
        <v>4096</v>
      </c>
      <c r="C2003" s="13" t="s">
        <v>1128</v>
      </c>
      <c r="D2003" s="13" t="s">
        <v>1129</v>
      </c>
      <c r="E2003" s="13" t="s">
        <v>1130</v>
      </c>
      <c r="F2003" s="13" t="str">
        <f t="shared" si="1087"/>
        <v>SZ</v>
      </c>
      <c r="G2003" s="13" t="str">
        <f>VLOOKUP(LOWER(F2003)&amp;H2003,'Current pricing'!A:B,2,0)</f>
        <v>格力电器</v>
      </c>
      <c r="H2003" s="13" t="s">
        <v>1255</v>
      </c>
      <c r="I2003" s="13" t="s">
        <v>1206</v>
      </c>
      <c r="J2003" s="13" t="s">
        <v>4335</v>
      </c>
      <c r="K2003" s="13">
        <v>-600</v>
      </c>
      <c r="L2003" s="13">
        <v>1</v>
      </c>
      <c r="M2003" s="13">
        <v>41.01</v>
      </c>
      <c r="N2003" s="13">
        <f t="shared" si="1091"/>
        <v>-24606</v>
      </c>
      <c r="O2003" s="13">
        <f t="shared" si="1092"/>
        <v>24606</v>
      </c>
      <c r="P2003" s="19">
        <f t="shared" si="1088"/>
        <v>0</v>
      </c>
      <c r="Q2003" s="19">
        <f t="shared" si="1090"/>
        <v>5</v>
      </c>
      <c r="R2003" s="13">
        <f t="shared" si="1089"/>
        <v>24.61</v>
      </c>
      <c r="S2003" s="19">
        <f t="shared" si="1093"/>
        <v>24576.39</v>
      </c>
      <c r="T2003" s="13">
        <f t="shared" si="1094"/>
        <v>-40.960650000000001</v>
      </c>
      <c r="U2003" s="13">
        <f>IF(ISNA(VLOOKUP(LOWER(F2003)&amp;H2003,Prices!A:C,3,0)),0,VLOOKUP(LOWER(F2003)&amp;H2003,Prices!A:C,3,0))</f>
        <v>41.83</v>
      </c>
      <c r="V2003" s="13">
        <f>IF(ISNA(VLOOKUP(LOWER(F2003)&amp;H2003,Prices!A:C,2,0)),0,VLOOKUP(LOWER(F2003)&amp;H2003,Prices!A:C,2,0))</f>
        <v>43.53</v>
      </c>
      <c r="W2003" s="13">
        <f t="shared" si="1095"/>
        <v>-1541.6100000000001</v>
      </c>
      <c r="X2003" s="13">
        <f t="shared" si="1096"/>
        <v>-1020.0000000000017</v>
      </c>
      <c r="Y2003" s="43">
        <f t="shared" si="1097"/>
        <v>-6.2651792245793717E-2</v>
      </c>
      <c r="Z2003" s="49"/>
      <c r="AA2003" s="24"/>
    </row>
    <row r="2004" spans="1:27" s="13" customFormat="1" x14ac:dyDescent="0.15">
      <c r="A2004" s="12">
        <v>42929</v>
      </c>
      <c r="B2004" s="60" t="s">
        <v>4097</v>
      </c>
      <c r="C2004" s="13" t="s">
        <v>1128</v>
      </c>
      <c r="D2004" s="13" t="s">
        <v>1129</v>
      </c>
      <c r="E2004" s="13" t="s">
        <v>1130</v>
      </c>
      <c r="F2004" s="13" t="str">
        <f t="shared" si="1087"/>
        <v>SH</v>
      </c>
      <c r="G2004" s="13" t="str">
        <f>VLOOKUP(LOWER(F2004)&amp;H2004,'Current pricing'!A:B,2,0)</f>
        <v>贵州茅台</v>
      </c>
      <c r="H2004" s="13" t="s">
        <v>1263</v>
      </c>
      <c r="I2004" s="13" t="s">
        <v>1206</v>
      </c>
      <c r="J2004" s="13" t="s">
        <v>4335</v>
      </c>
      <c r="K2004" s="13">
        <v>-100</v>
      </c>
      <c r="L2004" s="13">
        <v>1</v>
      </c>
      <c r="M2004" s="13">
        <v>456.3</v>
      </c>
      <c r="N2004" s="13">
        <f t="shared" si="1091"/>
        <v>-45630</v>
      </c>
      <c r="O2004" s="13">
        <f t="shared" si="1092"/>
        <v>45630</v>
      </c>
      <c r="P2004" s="19">
        <f t="shared" si="1088"/>
        <v>0.91260000000000008</v>
      </c>
      <c r="Q2004" s="19">
        <f t="shared" si="1090"/>
        <v>9.1260000000000012</v>
      </c>
      <c r="R2004" s="13">
        <f t="shared" si="1089"/>
        <v>45.63</v>
      </c>
      <c r="S2004" s="19">
        <f t="shared" si="1093"/>
        <v>45574.331400000003</v>
      </c>
      <c r="T2004" s="13">
        <f t="shared" si="1094"/>
        <v>-455.74331400000005</v>
      </c>
      <c r="U2004" s="13">
        <f>IF(ISNA(VLOOKUP(LOWER(F2004)&amp;H2004,Prices!A:C,3,0)),0,VLOOKUP(LOWER(F2004)&amp;H2004,Prices!A:C,3,0))</f>
        <v>639.16999999999996</v>
      </c>
      <c r="V2004" s="13">
        <f>IF(ISNA(VLOOKUP(LOWER(F2004)&amp;H2004,Prices!A:C,2,0)),0,VLOOKUP(LOWER(F2004)&amp;H2004,Prices!A:C,2,0))</f>
        <v>653.05999999999995</v>
      </c>
      <c r="W2004" s="13">
        <f t="shared" si="1095"/>
        <v>-19731.66859999999</v>
      </c>
      <c r="X2004" s="13">
        <f t="shared" si="1096"/>
        <v>-1388.9999999999986</v>
      </c>
      <c r="Y2004" s="43">
        <f t="shared" si="1097"/>
        <v>-0.43242753889984636</v>
      </c>
      <c r="Z2004" s="49"/>
      <c r="AA2004" s="24"/>
    </row>
    <row r="2005" spans="1:27" s="13" customFormat="1" x14ac:dyDescent="0.15">
      <c r="A2005" s="12">
        <v>42929</v>
      </c>
      <c r="B2005" s="60" t="s">
        <v>4098</v>
      </c>
      <c r="C2005" s="13" t="s">
        <v>1128</v>
      </c>
      <c r="D2005" s="13" t="s">
        <v>1129</v>
      </c>
      <c r="E2005" s="13" t="s">
        <v>1130</v>
      </c>
      <c r="F2005" s="13" t="str">
        <f t="shared" si="1087"/>
        <v>SH</v>
      </c>
      <c r="G2005" s="13" t="str">
        <f>VLOOKUP(LOWER(F2005)&amp;H2005,'Current pricing'!A:B,2,0)</f>
        <v>东方证券</v>
      </c>
      <c r="H2005" s="13" t="s">
        <v>4019</v>
      </c>
      <c r="I2005" s="13" t="s">
        <v>1206</v>
      </c>
      <c r="J2005" s="13" t="s">
        <v>4335</v>
      </c>
      <c r="K2005" s="13">
        <v>-6500</v>
      </c>
      <c r="L2005" s="13">
        <v>1</v>
      </c>
      <c r="M2005" s="13">
        <v>14.64</v>
      </c>
      <c r="N2005" s="13">
        <f t="shared" si="1091"/>
        <v>-95160</v>
      </c>
      <c r="O2005" s="13">
        <f t="shared" si="1092"/>
        <v>95160</v>
      </c>
      <c r="P2005" s="19">
        <f t="shared" si="1088"/>
        <v>1.9032000000000002</v>
      </c>
      <c r="Q2005" s="19">
        <f t="shared" si="1090"/>
        <v>19.032</v>
      </c>
      <c r="R2005" s="13">
        <f t="shared" si="1089"/>
        <v>95.16</v>
      </c>
      <c r="S2005" s="19">
        <f t="shared" si="1093"/>
        <v>95043.904799999989</v>
      </c>
      <c r="T2005" s="13">
        <f t="shared" si="1094"/>
        <v>-14.622139199999998</v>
      </c>
      <c r="U2005" s="13">
        <f>IF(ISNA(VLOOKUP(LOWER(F2005)&amp;H2005,Prices!A:C,3,0)),0,VLOOKUP(LOWER(F2005)&amp;H2005,Prices!A:C,3,0))</f>
        <v>15.42</v>
      </c>
      <c r="V2005" s="13">
        <f>IF(ISNA(VLOOKUP(LOWER(F2005)&amp;H2005,Prices!A:C,2,0)),0,VLOOKUP(LOWER(F2005)&amp;H2005,Prices!A:C,2,0))</f>
        <v>15.28</v>
      </c>
      <c r="W2005" s="13">
        <f t="shared" si="1095"/>
        <v>-4276.0952000000107</v>
      </c>
      <c r="X2005" s="13">
        <f t="shared" si="1096"/>
        <v>910.00000000000364</v>
      </c>
      <c r="Y2005" s="43">
        <f t="shared" si="1097"/>
        <v>-4.4935846994535629E-2</v>
      </c>
      <c r="Z2005" s="49"/>
      <c r="AA2005" s="24"/>
    </row>
    <row r="2006" spans="1:27" s="13" customFormat="1" x14ac:dyDescent="0.15">
      <c r="A2006" s="12">
        <v>42929</v>
      </c>
      <c r="B2006" s="60" t="s">
        <v>4099</v>
      </c>
      <c r="C2006" s="13" t="s">
        <v>1128</v>
      </c>
      <c r="D2006" s="13" t="s">
        <v>1129</v>
      </c>
      <c r="E2006" s="13" t="s">
        <v>1130</v>
      </c>
      <c r="F2006" s="13" t="str">
        <f t="shared" si="1087"/>
        <v>SH</v>
      </c>
      <c r="G2006" s="13" t="str">
        <f>VLOOKUP(LOWER(F2006)&amp;H2006,'Current pricing'!A:B,2,0)</f>
        <v>招商银行</v>
      </c>
      <c r="H2006" s="13" t="s">
        <v>1314</v>
      </c>
      <c r="I2006" s="13" t="s">
        <v>1206</v>
      </c>
      <c r="J2006" s="13" t="s">
        <v>4335</v>
      </c>
      <c r="K2006" s="13">
        <v>-4000</v>
      </c>
      <c r="L2006" s="13">
        <v>1</v>
      </c>
      <c r="M2006" s="13">
        <v>24.78</v>
      </c>
      <c r="N2006" s="13">
        <f t="shared" si="1091"/>
        <v>-99120</v>
      </c>
      <c r="O2006" s="13">
        <f t="shared" si="1092"/>
        <v>99120</v>
      </c>
      <c r="P2006" s="19">
        <f t="shared" si="1088"/>
        <v>1.9824000000000002</v>
      </c>
      <c r="Q2006" s="19">
        <f t="shared" si="1090"/>
        <v>19.824000000000002</v>
      </c>
      <c r="R2006" s="13">
        <f t="shared" si="1089"/>
        <v>99.12</v>
      </c>
      <c r="S2006" s="19">
        <f t="shared" si="1093"/>
        <v>98999.073600000018</v>
      </c>
      <c r="T2006" s="13">
        <f t="shared" si="1094"/>
        <v>-24.749768400000004</v>
      </c>
      <c r="U2006" s="13">
        <f>IF(ISNA(VLOOKUP(LOWER(F2006)&amp;H2006,Prices!A:C,3,0)),0,VLOOKUP(LOWER(F2006)&amp;H2006,Prices!A:C,3,0))</f>
        <v>27.06</v>
      </c>
      <c r="V2006" s="13">
        <f>IF(ISNA(VLOOKUP(LOWER(F2006)&amp;H2006,Prices!A:C,2,0)),0,VLOOKUP(LOWER(F2006)&amp;H2006,Prices!A:C,2,0))</f>
        <v>26.61</v>
      </c>
      <c r="W2006" s="13">
        <f t="shared" si="1095"/>
        <v>-7440.9263999999812</v>
      </c>
      <c r="X2006" s="13">
        <f t="shared" si="1096"/>
        <v>1799.9999999999973</v>
      </c>
      <c r="Y2006" s="43">
        <f t="shared" si="1097"/>
        <v>-7.5069878934624509E-2</v>
      </c>
      <c r="Z2006" s="49"/>
      <c r="AA2006" s="24"/>
    </row>
    <row r="2007" spans="1:27" s="13" customFormat="1" x14ac:dyDescent="0.15">
      <c r="A2007" s="12">
        <v>42929</v>
      </c>
      <c r="B2007" s="60" t="s">
        <v>4100</v>
      </c>
      <c r="C2007" s="13" t="s">
        <v>1128</v>
      </c>
      <c r="D2007" s="13" t="s">
        <v>1129</v>
      </c>
      <c r="E2007" s="13" t="s">
        <v>1130</v>
      </c>
      <c r="F2007" s="13" t="str">
        <f t="shared" si="1087"/>
        <v>SH</v>
      </c>
      <c r="G2007" s="13" t="str">
        <f>VLOOKUP(LOWER(F2007)&amp;H2007,'Current pricing'!A:B,2,0)</f>
        <v>凯乐科技</v>
      </c>
      <c r="H2007" s="13" t="s">
        <v>3953</v>
      </c>
      <c r="I2007" s="13" t="s">
        <v>1206</v>
      </c>
      <c r="J2007" s="13" t="s">
        <v>4182</v>
      </c>
      <c r="K2007" s="13">
        <v>-2800</v>
      </c>
      <c r="L2007" s="13">
        <v>1</v>
      </c>
      <c r="M2007" s="13">
        <v>27.26</v>
      </c>
      <c r="N2007" s="13">
        <f t="shared" si="1091"/>
        <v>-76328</v>
      </c>
      <c r="O2007" s="13">
        <f t="shared" si="1092"/>
        <v>76328</v>
      </c>
      <c r="P2007" s="19">
        <f t="shared" si="1088"/>
        <v>1.5265600000000001</v>
      </c>
      <c r="Q2007" s="19">
        <f t="shared" si="1090"/>
        <v>15.265600000000001</v>
      </c>
      <c r="R2007" s="13">
        <f t="shared" si="1089"/>
        <v>76.33</v>
      </c>
      <c r="S2007" s="19">
        <f t="shared" si="1093"/>
        <v>76234.877840000001</v>
      </c>
      <c r="T2007" s="13">
        <f t="shared" si="1094"/>
        <v>-27.226742085714285</v>
      </c>
      <c r="U2007" s="13">
        <f>IF(ISNA(VLOOKUP(LOWER(F2007)&amp;H2007,Prices!A:C,3,0)),0,VLOOKUP(LOWER(F2007)&amp;H2007,Prices!A:C,3,0))</f>
        <v>30.55</v>
      </c>
      <c r="V2007" s="13">
        <f>IF(ISNA(VLOOKUP(LOWER(F2007)&amp;H2007,Prices!A:C,2,0)),0,VLOOKUP(LOWER(F2007)&amp;H2007,Prices!A:C,2,0))</f>
        <v>30.53</v>
      </c>
      <c r="W2007" s="13">
        <f t="shared" si="1095"/>
        <v>-9249.1221600000044</v>
      </c>
      <c r="X2007" s="13">
        <f t="shared" si="1096"/>
        <v>55.999999999998806</v>
      </c>
      <c r="Y2007" s="43">
        <f t="shared" si="1097"/>
        <v>-0.12117600565978415</v>
      </c>
      <c r="Z2007" s="49"/>
      <c r="AA2007" s="24"/>
    </row>
    <row r="2008" spans="1:27" s="13" customFormat="1" x14ac:dyDescent="0.15">
      <c r="A2008" s="12">
        <v>42929</v>
      </c>
      <c r="B2008" s="60" t="s">
        <v>4101</v>
      </c>
      <c r="C2008" s="13" t="s">
        <v>1128</v>
      </c>
      <c r="D2008" s="13" t="s">
        <v>1129</v>
      </c>
      <c r="E2008" s="13" t="s">
        <v>1130</v>
      </c>
      <c r="F2008" s="13" t="str">
        <f t="shared" si="1087"/>
        <v>SH</v>
      </c>
      <c r="G2008" s="13" t="str">
        <f>VLOOKUP(LOWER(F2008)&amp;H2008,'Current pricing'!A:B,2,0)</f>
        <v>广汽集团</v>
      </c>
      <c r="H2008" s="13" t="s">
        <v>3600</v>
      </c>
      <c r="I2008" s="13" t="s">
        <v>1206</v>
      </c>
      <c r="J2008" s="13" t="s">
        <v>4335</v>
      </c>
      <c r="K2008" s="13">
        <v>-2500</v>
      </c>
      <c r="L2008" s="13">
        <v>1</v>
      </c>
      <c r="M2008" s="13">
        <v>26.18</v>
      </c>
      <c r="N2008" s="13">
        <f t="shared" si="1091"/>
        <v>-65450</v>
      </c>
      <c r="O2008" s="13">
        <f t="shared" si="1092"/>
        <v>65450</v>
      </c>
      <c r="P2008" s="19">
        <f t="shared" si="1088"/>
        <v>1.3090000000000002</v>
      </c>
      <c r="Q2008" s="19">
        <f t="shared" si="1090"/>
        <v>13.09</v>
      </c>
      <c r="R2008" s="13">
        <f t="shared" si="1089"/>
        <v>65.45</v>
      </c>
      <c r="S2008" s="19">
        <f t="shared" si="1093"/>
        <v>65370.151000000005</v>
      </c>
      <c r="T2008" s="13">
        <f t="shared" si="1094"/>
        <v>-26.148060400000002</v>
      </c>
      <c r="U2008" s="13">
        <f>IF(ISNA(VLOOKUP(LOWER(F2008)&amp;H2008,Prices!A:C,3,0)),0,VLOOKUP(LOWER(F2008)&amp;H2008,Prices!A:C,3,0))</f>
        <v>27.22</v>
      </c>
      <c r="V2008" s="13">
        <f>IF(ISNA(VLOOKUP(LOWER(F2008)&amp;H2008,Prices!A:C,2,0)),0,VLOOKUP(LOWER(F2008)&amp;H2008,Prices!A:C,2,0))</f>
        <v>27.64</v>
      </c>
      <c r="W2008" s="13">
        <f t="shared" si="1095"/>
        <v>-3729.8489999999961</v>
      </c>
      <c r="X2008" s="13">
        <f t="shared" si="1096"/>
        <v>-1050.0000000000043</v>
      </c>
      <c r="Y2008" s="43">
        <f t="shared" si="1097"/>
        <v>-5.698776165011453E-2</v>
      </c>
      <c r="Z2008" s="49"/>
      <c r="AA2008" s="24"/>
    </row>
    <row r="2009" spans="1:27" s="13" customFormat="1" x14ac:dyDescent="0.15">
      <c r="A2009" s="12">
        <v>42929</v>
      </c>
      <c r="B2009" s="60" t="s">
        <v>4102</v>
      </c>
      <c r="C2009" s="13" t="s">
        <v>1128</v>
      </c>
      <c r="D2009" s="13" t="s">
        <v>1129</v>
      </c>
      <c r="E2009" s="13" t="s">
        <v>1130</v>
      </c>
      <c r="F2009" s="13" t="str">
        <f t="shared" si="1087"/>
        <v>SH</v>
      </c>
      <c r="G2009" s="13" t="str">
        <f>VLOOKUP(LOWER(F2009)&amp;H2009,'Current pricing'!A:B,2,0)</f>
        <v>创业环保</v>
      </c>
      <c r="H2009" s="13" t="s">
        <v>3562</v>
      </c>
      <c r="I2009" s="13" t="s">
        <v>1206</v>
      </c>
      <c r="J2009" s="13" t="s">
        <v>4182</v>
      </c>
      <c r="K2009" s="13">
        <v>-4400</v>
      </c>
      <c r="L2009" s="13">
        <v>1</v>
      </c>
      <c r="M2009" s="13">
        <v>17.579999999999998</v>
      </c>
      <c r="N2009" s="13">
        <f t="shared" si="1091"/>
        <v>-77351.999999999985</v>
      </c>
      <c r="O2009" s="13">
        <f t="shared" si="1092"/>
        <v>77351.999999999985</v>
      </c>
      <c r="P2009" s="19">
        <f t="shared" si="1088"/>
        <v>1.5470399999999997</v>
      </c>
      <c r="Q2009" s="19">
        <f t="shared" si="1090"/>
        <v>15.470399999999998</v>
      </c>
      <c r="R2009" s="13">
        <f t="shared" si="1089"/>
        <v>77.349999999999994</v>
      </c>
      <c r="S2009" s="19">
        <f t="shared" si="1093"/>
        <v>77257.632559999969</v>
      </c>
      <c r="T2009" s="13">
        <f t="shared" si="1094"/>
        <v>-17.558552854545447</v>
      </c>
      <c r="U2009" s="13">
        <f>IF(ISNA(VLOOKUP(LOWER(F2009)&amp;H2009,Prices!A:C,3,0)),0,VLOOKUP(LOWER(F2009)&amp;H2009,Prices!A:C,3,0))</f>
        <v>15.21</v>
      </c>
      <c r="V2009" s="13">
        <f>IF(ISNA(VLOOKUP(LOWER(F2009)&amp;H2009,Prices!A:C,2,0)),0,VLOOKUP(LOWER(F2009)&amp;H2009,Prices!A:C,2,0))</f>
        <v>15.51</v>
      </c>
      <c r="W2009" s="13">
        <f t="shared" si="1095"/>
        <v>9013.6325599999655</v>
      </c>
      <c r="X2009" s="13">
        <f t="shared" si="1096"/>
        <v>-1319.9999999999952</v>
      </c>
      <c r="Y2009" s="43">
        <f t="shared" si="1097"/>
        <v>0.11652746612886503</v>
      </c>
      <c r="Z2009" s="49"/>
      <c r="AA2009" s="24"/>
    </row>
    <row r="2010" spans="1:27" s="13" customFormat="1" x14ac:dyDescent="0.15">
      <c r="A2010" s="12">
        <v>42929</v>
      </c>
      <c r="B2010" s="60" t="s">
        <v>3800</v>
      </c>
      <c r="C2010" s="13" t="s">
        <v>1128</v>
      </c>
      <c r="D2010" s="13" t="s">
        <v>1129</v>
      </c>
      <c r="E2010" s="13" t="s">
        <v>1130</v>
      </c>
      <c r="F2010" s="13" t="str">
        <f t="shared" si="1087"/>
        <v>SZ</v>
      </c>
      <c r="G2010" s="13" t="str">
        <f>VLOOKUP(LOWER(F2010)&amp;H2010,'Current pricing'!A:B,2,0)</f>
        <v>三花智控</v>
      </c>
      <c r="H2010" s="13" t="s">
        <v>3964</v>
      </c>
      <c r="I2010" s="13" t="s">
        <v>1206</v>
      </c>
      <c r="J2010" s="13" t="s">
        <v>4182</v>
      </c>
      <c r="K2010" s="13">
        <v>-1800</v>
      </c>
      <c r="L2010" s="13">
        <v>1</v>
      </c>
      <c r="M2010" s="13">
        <v>15.09</v>
      </c>
      <c r="N2010" s="13">
        <f t="shared" si="1091"/>
        <v>-27162</v>
      </c>
      <c r="O2010" s="13">
        <f t="shared" si="1092"/>
        <v>27162</v>
      </c>
      <c r="P2010" s="19">
        <f t="shared" si="1088"/>
        <v>0</v>
      </c>
      <c r="Q2010" s="19">
        <f t="shared" si="1090"/>
        <v>5.4324000000000003</v>
      </c>
      <c r="R2010" s="13">
        <f t="shared" si="1089"/>
        <v>27.16</v>
      </c>
      <c r="S2010" s="19">
        <f t="shared" si="1093"/>
        <v>27129.407599999999</v>
      </c>
      <c r="T2010" s="13">
        <f t="shared" si="1094"/>
        <v>-15.071893111111111</v>
      </c>
      <c r="U2010" s="13">
        <f>IF(ISNA(VLOOKUP(LOWER(F2010)&amp;H2010,Prices!A:C,3,0)),0,VLOOKUP(LOWER(F2010)&amp;H2010,Prices!A:C,3,0))</f>
        <v>16.72</v>
      </c>
      <c r="V2010" s="13">
        <f>IF(ISNA(VLOOKUP(LOWER(F2010)&amp;H2010,Prices!A:C,2,0)),0,VLOOKUP(LOWER(F2010)&amp;H2010,Prices!A:C,2,0))</f>
        <v>17.5</v>
      </c>
      <c r="W2010" s="13">
        <f t="shared" si="1095"/>
        <v>-4370.5924000000005</v>
      </c>
      <c r="X2010" s="13">
        <f t="shared" si="1096"/>
        <v>-1404.000000000002</v>
      </c>
      <c r="Y2010" s="43">
        <f t="shared" si="1097"/>
        <v>-0.16090834253736841</v>
      </c>
      <c r="Z2010" s="49"/>
      <c r="AA2010" s="24"/>
    </row>
    <row r="2011" spans="1:27" s="13" customFormat="1" x14ac:dyDescent="0.15">
      <c r="A2011" s="12">
        <v>42929</v>
      </c>
      <c r="B2011" s="60" t="s">
        <v>4103</v>
      </c>
      <c r="C2011" s="13" t="s">
        <v>1128</v>
      </c>
      <c r="D2011" s="13" t="s">
        <v>1129</v>
      </c>
      <c r="E2011" s="13" t="s">
        <v>1130</v>
      </c>
      <c r="F2011" s="13" t="str">
        <f t="shared" si="1087"/>
        <v>SZ</v>
      </c>
      <c r="G2011" s="13" t="str">
        <f>VLOOKUP(LOWER(F2011)&amp;H2011,'Current pricing'!A:B,2,0)</f>
        <v>三花智控</v>
      </c>
      <c r="H2011" s="13" t="s">
        <v>3964</v>
      </c>
      <c r="I2011" s="13" t="s">
        <v>1206</v>
      </c>
      <c r="J2011" s="13" t="s">
        <v>4182</v>
      </c>
      <c r="K2011" s="13">
        <v>-1800</v>
      </c>
      <c r="L2011" s="13">
        <v>1</v>
      </c>
      <c r="M2011" s="13">
        <v>15.07</v>
      </c>
      <c r="N2011" s="13">
        <f t="shared" si="1091"/>
        <v>-27126</v>
      </c>
      <c r="O2011" s="13">
        <f t="shared" si="1092"/>
        <v>27126</v>
      </c>
      <c r="P2011" s="19">
        <f t="shared" si="1088"/>
        <v>0</v>
      </c>
      <c r="Q2011" s="19">
        <f t="shared" si="1090"/>
        <v>5.4252000000000002</v>
      </c>
      <c r="R2011" s="13">
        <f t="shared" si="1089"/>
        <v>27.13</v>
      </c>
      <c r="S2011" s="19">
        <f t="shared" si="1093"/>
        <v>27093.444799999997</v>
      </c>
      <c r="T2011" s="13">
        <f t="shared" si="1094"/>
        <v>-15.051913777777777</v>
      </c>
      <c r="U2011" s="13">
        <f>IF(ISNA(VLOOKUP(LOWER(F2011)&amp;H2011,Prices!A:C,3,0)),0,VLOOKUP(LOWER(F2011)&amp;H2011,Prices!A:C,3,0))</f>
        <v>16.72</v>
      </c>
      <c r="V2011" s="13">
        <f>IF(ISNA(VLOOKUP(LOWER(F2011)&amp;H2011,Prices!A:C,2,0)),0,VLOOKUP(LOWER(F2011)&amp;H2011,Prices!A:C,2,0))</f>
        <v>17.5</v>
      </c>
      <c r="W2011" s="13">
        <f t="shared" si="1095"/>
        <v>-4406.5552000000007</v>
      </c>
      <c r="X2011" s="13">
        <f t="shared" si="1096"/>
        <v>-1404.000000000002</v>
      </c>
      <c r="Y2011" s="43">
        <f t="shared" si="1097"/>
        <v>-0.16244765907247663</v>
      </c>
      <c r="Z2011" s="49"/>
      <c r="AA2011" s="24"/>
    </row>
    <row r="2012" spans="1:27" s="13" customFormat="1" x14ac:dyDescent="0.15">
      <c r="A2012" s="12">
        <v>42929</v>
      </c>
      <c r="B2012" s="60" t="s">
        <v>4104</v>
      </c>
      <c r="C2012" s="13" t="s">
        <v>1128</v>
      </c>
      <c r="D2012" s="13" t="s">
        <v>1129</v>
      </c>
      <c r="E2012" s="13" t="s">
        <v>1130</v>
      </c>
      <c r="F2012" s="13" t="str">
        <f t="shared" si="1087"/>
        <v>SZ</v>
      </c>
      <c r="G2012" s="13" t="str">
        <f>VLOOKUP(LOWER(F2012)&amp;H2012,'Current pricing'!A:B,2,0)</f>
        <v>三花智控</v>
      </c>
      <c r="H2012" s="13" t="s">
        <v>3964</v>
      </c>
      <c r="I2012" s="13" t="s">
        <v>1207</v>
      </c>
      <c r="J2012" s="13" t="s">
        <v>4182</v>
      </c>
      <c r="K2012" s="13">
        <v>1200</v>
      </c>
      <c r="L2012" s="13">
        <v>1</v>
      </c>
      <c r="M2012" s="13">
        <v>15.87</v>
      </c>
      <c r="N2012" s="13">
        <f t="shared" si="1091"/>
        <v>19044</v>
      </c>
      <c r="O2012" s="13">
        <f t="shared" si="1092"/>
        <v>19044</v>
      </c>
      <c r="P2012" s="19">
        <f t="shared" si="1088"/>
        <v>0</v>
      </c>
      <c r="Q2012" s="19">
        <f t="shared" si="1090"/>
        <v>5</v>
      </c>
      <c r="R2012" s="13">
        <f t="shared" si="1089"/>
        <v>0</v>
      </c>
      <c r="S2012" s="19">
        <f t="shared" si="1093"/>
        <v>-19049</v>
      </c>
      <c r="T2012" s="13">
        <f t="shared" si="1094"/>
        <v>-15.874166666666667</v>
      </c>
      <c r="U2012" s="13">
        <f>IF(ISNA(VLOOKUP(LOWER(F2012)&amp;H2012,Prices!A:C,3,0)),0,VLOOKUP(LOWER(F2012)&amp;H2012,Prices!A:C,3,0))</f>
        <v>16.72</v>
      </c>
      <c r="V2012" s="13">
        <f>IF(ISNA(VLOOKUP(LOWER(F2012)&amp;H2012,Prices!A:C,2,0)),0,VLOOKUP(LOWER(F2012)&amp;H2012,Prices!A:C,2,0))</f>
        <v>17.5</v>
      </c>
      <c r="W2012" s="13">
        <f t="shared" si="1095"/>
        <v>1950.9999999999991</v>
      </c>
      <c r="X2012" s="13">
        <f t="shared" si="1096"/>
        <v>936.00000000000136</v>
      </c>
      <c r="Y2012" s="43">
        <f t="shared" si="1097"/>
        <v>0.10244696492333538</v>
      </c>
      <c r="Z2012" s="49"/>
      <c r="AA2012" s="24"/>
    </row>
    <row r="2013" spans="1:27" s="13" customFormat="1" x14ac:dyDescent="0.15">
      <c r="A2013" s="12">
        <v>42929</v>
      </c>
      <c r="B2013" s="60" t="s">
        <v>4105</v>
      </c>
      <c r="C2013" s="13" t="s">
        <v>1128</v>
      </c>
      <c r="D2013" s="13" t="s">
        <v>1129</v>
      </c>
      <c r="E2013" s="13" t="s">
        <v>1130</v>
      </c>
      <c r="F2013" s="13" t="str">
        <f t="shared" si="1087"/>
        <v>SH</v>
      </c>
      <c r="G2013" s="13" t="str">
        <f>VLOOKUP(LOWER(F2013)&amp;H2013,'Current pricing'!A:B,2,0)</f>
        <v>贵州茅台</v>
      </c>
      <c r="H2013" s="13" t="s">
        <v>1263</v>
      </c>
      <c r="I2013" s="13" t="s">
        <v>1207</v>
      </c>
      <c r="J2013" s="13" t="s">
        <v>4335</v>
      </c>
      <c r="K2013" s="13">
        <v>100</v>
      </c>
      <c r="L2013" s="13">
        <v>1</v>
      </c>
      <c r="M2013" s="13">
        <v>456.07</v>
      </c>
      <c r="N2013" s="13">
        <f t="shared" si="1091"/>
        <v>45607</v>
      </c>
      <c r="O2013" s="13">
        <f t="shared" si="1092"/>
        <v>45607</v>
      </c>
      <c r="P2013" s="19">
        <f t="shared" si="1088"/>
        <v>0.91214000000000006</v>
      </c>
      <c r="Q2013" s="19">
        <f t="shared" si="1090"/>
        <v>9.1214000000000013</v>
      </c>
      <c r="R2013" s="13">
        <f t="shared" si="1089"/>
        <v>0</v>
      </c>
      <c r="S2013" s="19">
        <f t="shared" si="1093"/>
        <v>-45617.033540000004</v>
      </c>
      <c r="T2013" s="13">
        <f t="shared" si="1094"/>
        <v>-456.17033540000006</v>
      </c>
      <c r="U2013" s="13">
        <f>IF(ISNA(VLOOKUP(LOWER(F2013)&amp;H2013,Prices!A:C,3,0)),0,VLOOKUP(LOWER(F2013)&amp;H2013,Prices!A:C,3,0))</f>
        <v>639.16999999999996</v>
      </c>
      <c r="V2013" s="13">
        <f>IF(ISNA(VLOOKUP(LOWER(F2013)&amp;H2013,Prices!A:C,2,0)),0,VLOOKUP(LOWER(F2013)&amp;H2013,Prices!A:C,2,0))</f>
        <v>653.05999999999995</v>
      </c>
      <c r="W2013" s="13">
        <f t="shared" si="1095"/>
        <v>19688.966459999989</v>
      </c>
      <c r="X2013" s="13">
        <f t="shared" si="1096"/>
        <v>1388.9999999999986</v>
      </c>
      <c r="Y2013" s="43">
        <f t="shared" si="1097"/>
        <v>0.43170930909728744</v>
      </c>
      <c r="Z2013" s="49"/>
      <c r="AA2013" s="24"/>
    </row>
    <row r="2014" spans="1:27" s="13" customFormat="1" x14ac:dyDescent="0.15">
      <c r="A2014" s="12">
        <v>42929</v>
      </c>
      <c r="B2014" s="60" t="s">
        <v>3875</v>
      </c>
      <c r="C2014" s="13" t="s">
        <v>1128</v>
      </c>
      <c r="D2014" s="13" t="s">
        <v>1129</v>
      </c>
      <c r="E2014" s="13" t="s">
        <v>1130</v>
      </c>
      <c r="F2014" s="13" t="str">
        <f t="shared" si="1087"/>
        <v>SZ</v>
      </c>
      <c r="G2014" s="13" t="str">
        <f>VLOOKUP(LOWER(F2014)&amp;H2014,'Current pricing'!A:B,2,0)</f>
        <v>三花智控</v>
      </c>
      <c r="H2014" s="13" t="s">
        <v>3964</v>
      </c>
      <c r="I2014" s="13" t="s">
        <v>1207</v>
      </c>
      <c r="J2014" s="13" t="s">
        <v>4182</v>
      </c>
      <c r="K2014" s="13">
        <v>1200</v>
      </c>
      <c r="L2014" s="13">
        <v>1</v>
      </c>
      <c r="M2014" s="13">
        <v>15.97</v>
      </c>
      <c r="N2014" s="13">
        <f t="shared" si="1091"/>
        <v>19164</v>
      </c>
      <c r="O2014" s="13">
        <f t="shared" si="1092"/>
        <v>19164</v>
      </c>
      <c r="P2014" s="19">
        <f t="shared" si="1088"/>
        <v>0</v>
      </c>
      <c r="Q2014" s="19">
        <f t="shared" si="1090"/>
        <v>5</v>
      </c>
      <c r="R2014" s="13">
        <f t="shared" si="1089"/>
        <v>0</v>
      </c>
      <c r="S2014" s="19">
        <f t="shared" si="1093"/>
        <v>-19169</v>
      </c>
      <c r="T2014" s="13">
        <f t="shared" si="1094"/>
        <v>-15.974166666666667</v>
      </c>
      <c r="U2014" s="13">
        <f>IF(ISNA(VLOOKUP(LOWER(F2014)&amp;H2014,Prices!A:C,3,0)),0,VLOOKUP(LOWER(F2014)&amp;H2014,Prices!A:C,3,0))</f>
        <v>16.72</v>
      </c>
      <c r="V2014" s="13">
        <f>IF(ISNA(VLOOKUP(LOWER(F2014)&amp;H2014,Prices!A:C,2,0)),0,VLOOKUP(LOWER(F2014)&amp;H2014,Prices!A:C,2,0))</f>
        <v>17.5</v>
      </c>
      <c r="W2014" s="13">
        <f t="shared" si="1095"/>
        <v>1830.9999999999995</v>
      </c>
      <c r="X2014" s="13">
        <f t="shared" si="1096"/>
        <v>936.00000000000136</v>
      </c>
      <c r="Y2014" s="43">
        <f t="shared" si="1097"/>
        <v>9.554372782300144E-2</v>
      </c>
      <c r="Z2014" s="49"/>
      <c r="AA2014" s="24"/>
    </row>
    <row r="2015" spans="1:27" s="13" customFormat="1" x14ac:dyDescent="0.15">
      <c r="A2015" s="12">
        <v>42929</v>
      </c>
      <c r="B2015" s="60" t="s">
        <v>4106</v>
      </c>
      <c r="C2015" s="13" t="s">
        <v>1128</v>
      </c>
      <c r="D2015" s="13" t="s">
        <v>1129</v>
      </c>
      <c r="E2015" s="13" t="s">
        <v>1130</v>
      </c>
      <c r="F2015" s="13" t="str">
        <f t="shared" si="1087"/>
        <v>SZ</v>
      </c>
      <c r="G2015" s="13" t="str">
        <f>VLOOKUP(LOWER(F2015)&amp;H2015,'Current pricing'!A:B,2,0)</f>
        <v>三花智控</v>
      </c>
      <c r="H2015" s="13" t="s">
        <v>3964</v>
      </c>
      <c r="I2015" s="13" t="s">
        <v>1207</v>
      </c>
      <c r="J2015" s="13" t="s">
        <v>4182</v>
      </c>
      <c r="K2015" s="13">
        <v>1200</v>
      </c>
      <c r="L2015" s="13">
        <v>1</v>
      </c>
      <c r="M2015" s="13">
        <v>16.010000000000002</v>
      </c>
      <c r="N2015" s="13">
        <f t="shared" si="1091"/>
        <v>19212.000000000004</v>
      </c>
      <c r="O2015" s="13">
        <f t="shared" si="1092"/>
        <v>19212.000000000004</v>
      </c>
      <c r="P2015" s="19">
        <f t="shared" si="1088"/>
        <v>0</v>
      </c>
      <c r="Q2015" s="19">
        <f t="shared" si="1090"/>
        <v>5</v>
      </c>
      <c r="R2015" s="13">
        <f t="shared" si="1089"/>
        <v>0</v>
      </c>
      <c r="S2015" s="19">
        <f t="shared" si="1093"/>
        <v>-19217.000000000004</v>
      </c>
      <c r="T2015" s="13">
        <f t="shared" si="1094"/>
        <v>-16.014166666666668</v>
      </c>
      <c r="U2015" s="13">
        <f>IF(ISNA(VLOOKUP(LOWER(F2015)&amp;H2015,Prices!A:C,3,0)),0,VLOOKUP(LOWER(F2015)&amp;H2015,Prices!A:C,3,0))</f>
        <v>16.72</v>
      </c>
      <c r="V2015" s="13">
        <f>IF(ISNA(VLOOKUP(LOWER(F2015)&amp;H2015,Prices!A:C,2,0)),0,VLOOKUP(LOWER(F2015)&amp;H2015,Prices!A:C,2,0))</f>
        <v>17.5</v>
      </c>
      <c r="W2015" s="13">
        <f t="shared" si="1095"/>
        <v>1782.9999999999984</v>
      </c>
      <c r="X2015" s="13">
        <f t="shared" si="1096"/>
        <v>936.00000000000136</v>
      </c>
      <c r="Y2015" s="43">
        <f t="shared" si="1097"/>
        <v>9.2806579221319907E-2</v>
      </c>
      <c r="Z2015" s="49"/>
      <c r="AA2015" s="24"/>
    </row>
    <row r="2016" spans="1:27" s="13" customFormat="1" x14ac:dyDescent="0.15">
      <c r="A2016" s="12">
        <v>42929</v>
      </c>
      <c r="B2016" s="60" t="s">
        <v>4107</v>
      </c>
      <c r="C2016" s="13" t="s">
        <v>1128</v>
      </c>
      <c r="D2016" s="13" t="s">
        <v>1129</v>
      </c>
      <c r="E2016" s="13" t="s">
        <v>1130</v>
      </c>
      <c r="F2016" s="13" t="str">
        <f t="shared" si="1087"/>
        <v>SZ</v>
      </c>
      <c r="G2016" s="13" t="str">
        <f>VLOOKUP(LOWER(F2016)&amp;H2016,'Current pricing'!A:B,2,0)</f>
        <v>三花智控</v>
      </c>
      <c r="H2016" s="13" t="s">
        <v>3964</v>
      </c>
      <c r="I2016" s="13" t="s">
        <v>1207</v>
      </c>
      <c r="J2016" s="13" t="s">
        <v>4182</v>
      </c>
      <c r="K2016" s="13">
        <v>1200</v>
      </c>
      <c r="L2016" s="13">
        <v>1</v>
      </c>
      <c r="M2016" s="13">
        <v>16.010000000000002</v>
      </c>
      <c r="N2016" s="13">
        <f t="shared" si="1091"/>
        <v>19212.000000000004</v>
      </c>
      <c r="O2016" s="13">
        <f t="shared" si="1092"/>
        <v>19212.000000000004</v>
      </c>
      <c r="P2016" s="19">
        <f t="shared" si="1088"/>
        <v>0</v>
      </c>
      <c r="Q2016" s="19">
        <f t="shared" si="1090"/>
        <v>5</v>
      </c>
      <c r="R2016" s="13">
        <f t="shared" si="1089"/>
        <v>0</v>
      </c>
      <c r="S2016" s="19">
        <f t="shared" si="1093"/>
        <v>-19217.000000000004</v>
      </c>
      <c r="T2016" s="13">
        <f t="shared" si="1094"/>
        <v>-16.014166666666668</v>
      </c>
      <c r="U2016" s="13">
        <f>IF(ISNA(VLOOKUP(LOWER(F2016)&amp;H2016,Prices!A:C,3,0)),0,VLOOKUP(LOWER(F2016)&amp;H2016,Prices!A:C,3,0))</f>
        <v>16.72</v>
      </c>
      <c r="V2016" s="13">
        <f>IF(ISNA(VLOOKUP(LOWER(F2016)&amp;H2016,Prices!A:C,2,0)),0,VLOOKUP(LOWER(F2016)&amp;H2016,Prices!A:C,2,0))</f>
        <v>17.5</v>
      </c>
      <c r="W2016" s="13">
        <f t="shared" si="1095"/>
        <v>1782.9999999999984</v>
      </c>
      <c r="X2016" s="13">
        <f t="shared" si="1096"/>
        <v>936.00000000000136</v>
      </c>
      <c r="Y2016" s="43">
        <f t="shared" si="1097"/>
        <v>9.2806579221319907E-2</v>
      </c>
      <c r="Z2016" s="49"/>
      <c r="AA2016" s="24"/>
    </row>
    <row r="2017" spans="1:27" s="13" customFormat="1" x14ac:dyDescent="0.15">
      <c r="A2017" s="12">
        <v>42929</v>
      </c>
      <c r="B2017" s="60" t="s">
        <v>4108</v>
      </c>
      <c r="C2017" s="13" t="s">
        <v>1128</v>
      </c>
      <c r="D2017" s="13" t="s">
        <v>1129</v>
      </c>
      <c r="E2017" s="13" t="s">
        <v>1130</v>
      </c>
      <c r="F2017" s="13" t="str">
        <f t="shared" si="1087"/>
        <v>SZ</v>
      </c>
      <c r="G2017" s="13" t="str">
        <f>VLOOKUP(LOWER(F2017)&amp;H2017,'Current pricing'!A:B,2,0)</f>
        <v>格力电器</v>
      </c>
      <c r="H2017" s="13" t="s">
        <v>1255</v>
      </c>
      <c r="I2017" s="13" t="s">
        <v>1207</v>
      </c>
      <c r="J2017" s="13" t="s">
        <v>4335</v>
      </c>
      <c r="K2017" s="13">
        <v>400</v>
      </c>
      <c r="L2017" s="13">
        <v>1</v>
      </c>
      <c r="M2017" s="13">
        <v>40.64</v>
      </c>
      <c r="N2017" s="13">
        <f t="shared" si="1091"/>
        <v>16256</v>
      </c>
      <c r="O2017" s="13">
        <f t="shared" si="1092"/>
        <v>16256</v>
      </c>
      <c r="P2017" s="19">
        <f t="shared" si="1088"/>
        <v>0</v>
      </c>
      <c r="Q2017" s="19">
        <f t="shared" si="1090"/>
        <v>5</v>
      </c>
      <c r="R2017" s="13">
        <f t="shared" si="1089"/>
        <v>0</v>
      </c>
      <c r="S2017" s="19">
        <f t="shared" si="1093"/>
        <v>-16261</v>
      </c>
      <c r="T2017" s="13">
        <f t="shared" si="1094"/>
        <v>-40.652500000000003</v>
      </c>
      <c r="U2017" s="13">
        <f>IF(ISNA(VLOOKUP(LOWER(F2017)&amp;H2017,Prices!A:C,3,0)),0,VLOOKUP(LOWER(F2017)&amp;H2017,Prices!A:C,3,0))</f>
        <v>41.83</v>
      </c>
      <c r="V2017" s="13">
        <f>IF(ISNA(VLOOKUP(LOWER(F2017)&amp;H2017,Prices!A:C,2,0)),0,VLOOKUP(LOWER(F2017)&amp;H2017,Prices!A:C,2,0))</f>
        <v>43.53</v>
      </c>
      <c r="W2017" s="13">
        <f t="shared" si="1095"/>
        <v>1150.9999999999991</v>
      </c>
      <c r="X2017" s="13">
        <f t="shared" si="1096"/>
        <v>680.00000000000114</v>
      </c>
      <c r="Y2017" s="43">
        <f t="shared" si="1097"/>
        <v>7.0804625984251912E-2</v>
      </c>
      <c r="Z2017" s="49"/>
      <c r="AA2017" s="24"/>
    </row>
    <row r="2018" spans="1:27" s="13" customFormat="1" x14ac:dyDescent="0.15">
      <c r="A2018" s="12">
        <v>42929</v>
      </c>
      <c r="B2018" s="60" t="s">
        <v>4109</v>
      </c>
      <c r="C2018" s="13" t="s">
        <v>1128</v>
      </c>
      <c r="D2018" s="13" t="s">
        <v>1129</v>
      </c>
      <c r="E2018" s="13" t="s">
        <v>1130</v>
      </c>
      <c r="F2018" s="13" t="str">
        <f t="shared" si="1087"/>
        <v>SH</v>
      </c>
      <c r="G2018" s="13" t="str">
        <f>VLOOKUP(LOWER(F2018)&amp;H2018,'Current pricing'!A:B,2,0)</f>
        <v>广汽集团</v>
      </c>
      <c r="H2018" s="13" t="s">
        <v>3600</v>
      </c>
      <c r="I2018" s="13" t="s">
        <v>1207</v>
      </c>
      <c r="J2018" s="13" t="s">
        <v>4335</v>
      </c>
      <c r="K2018" s="13">
        <v>1400</v>
      </c>
      <c r="L2018" s="13">
        <v>1</v>
      </c>
      <c r="M2018" s="13">
        <v>26.01</v>
      </c>
      <c r="N2018" s="13">
        <f t="shared" si="1091"/>
        <v>36414</v>
      </c>
      <c r="O2018" s="13">
        <f t="shared" si="1092"/>
        <v>36414</v>
      </c>
      <c r="P2018" s="19">
        <f t="shared" si="1088"/>
        <v>0.72828000000000004</v>
      </c>
      <c r="Q2018" s="19">
        <f t="shared" si="1090"/>
        <v>7.2827999999999999</v>
      </c>
      <c r="R2018" s="13">
        <f t="shared" si="1089"/>
        <v>0</v>
      </c>
      <c r="S2018" s="19">
        <f t="shared" si="1093"/>
        <v>-36422.011080000004</v>
      </c>
      <c r="T2018" s="13">
        <f t="shared" si="1094"/>
        <v>-26.015722200000003</v>
      </c>
      <c r="U2018" s="13">
        <f>IF(ISNA(VLOOKUP(LOWER(F2018)&amp;H2018,Prices!A:C,3,0)),0,VLOOKUP(LOWER(F2018)&amp;H2018,Prices!A:C,3,0))</f>
        <v>27.22</v>
      </c>
      <c r="V2018" s="13">
        <f>IF(ISNA(VLOOKUP(LOWER(F2018)&amp;H2018,Prices!A:C,2,0)),0,VLOOKUP(LOWER(F2018)&amp;H2018,Prices!A:C,2,0))</f>
        <v>27.64</v>
      </c>
      <c r="W2018" s="13">
        <f t="shared" si="1095"/>
        <v>2273.9889199999971</v>
      </c>
      <c r="X2018" s="13">
        <f t="shared" si="1096"/>
        <v>588.00000000000239</v>
      </c>
      <c r="Y2018" s="43">
        <f t="shared" si="1097"/>
        <v>6.2448204536716567E-2</v>
      </c>
      <c r="Z2018" s="49"/>
      <c r="AA2018" s="24"/>
    </row>
    <row r="2019" spans="1:27" s="13" customFormat="1" x14ac:dyDescent="0.15">
      <c r="A2019" s="12">
        <v>42929</v>
      </c>
      <c r="B2019" s="60" t="s">
        <v>4110</v>
      </c>
      <c r="C2019" s="13" t="s">
        <v>1128</v>
      </c>
      <c r="D2019" s="13" t="s">
        <v>1129</v>
      </c>
      <c r="E2019" s="13" t="s">
        <v>1130</v>
      </c>
      <c r="F2019" s="13" t="str">
        <f t="shared" si="1087"/>
        <v>SH</v>
      </c>
      <c r="G2019" s="13" t="str">
        <f>VLOOKUP(LOWER(F2019)&amp;H2019,'Current pricing'!A:B,2,0)</f>
        <v>陕西煤业</v>
      </c>
      <c r="H2019" s="13" t="s">
        <v>3993</v>
      </c>
      <c r="I2019" s="13" t="s">
        <v>1207</v>
      </c>
      <c r="J2019" s="13" t="s">
        <v>4199</v>
      </c>
      <c r="K2019" s="13">
        <v>2500</v>
      </c>
      <c r="L2019" s="13">
        <v>1</v>
      </c>
      <c r="M2019" s="13">
        <v>7.99</v>
      </c>
      <c r="N2019" s="13">
        <f t="shared" si="1091"/>
        <v>19975</v>
      </c>
      <c r="O2019" s="13">
        <f t="shared" si="1092"/>
        <v>19975</v>
      </c>
      <c r="P2019" s="19">
        <f t="shared" si="1088"/>
        <v>0.39950000000000002</v>
      </c>
      <c r="Q2019" s="19">
        <f t="shared" si="1090"/>
        <v>5</v>
      </c>
      <c r="R2019" s="13">
        <f t="shared" si="1089"/>
        <v>0</v>
      </c>
      <c r="S2019" s="19">
        <f t="shared" si="1093"/>
        <v>-19980.3995</v>
      </c>
      <c r="T2019" s="13">
        <f t="shared" si="1094"/>
        <v>-7.9921597999999996</v>
      </c>
      <c r="U2019" s="13">
        <f>IF(ISNA(VLOOKUP(LOWER(F2019)&amp;H2019,Prices!A:C,3,0)),0,VLOOKUP(LOWER(F2019)&amp;H2019,Prices!A:C,3,0))</f>
        <v>7.7</v>
      </c>
      <c r="V2019" s="13">
        <f>IF(ISNA(VLOOKUP(LOWER(F2019)&amp;H2019,Prices!A:C,2,0)),0,VLOOKUP(LOWER(F2019)&amp;H2019,Prices!A:C,2,0))</f>
        <v>7.75</v>
      </c>
      <c r="W2019" s="13">
        <f t="shared" si="1095"/>
        <v>-605.39949999999897</v>
      </c>
      <c r="X2019" s="13">
        <f t="shared" si="1096"/>
        <v>124.99999999999956</v>
      </c>
      <c r="Y2019" s="43">
        <f t="shared" si="1097"/>
        <v>-3.0307859824780924E-2</v>
      </c>
      <c r="Z2019" s="49"/>
      <c r="AA2019" s="24"/>
    </row>
    <row r="2020" spans="1:27" s="13" customFormat="1" x14ac:dyDescent="0.15">
      <c r="A2020" s="12">
        <v>42929</v>
      </c>
      <c r="B2020" s="60" t="s">
        <v>4111</v>
      </c>
      <c r="C2020" s="13" t="s">
        <v>1128</v>
      </c>
      <c r="D2020" s="13" t="s">
        <v>1129</v>
      </c>
      <c r="E2020" s="13" t="s">
        <v>1130</v>
      </c>
      <c r="F2020" s="13" t="str">
        <f t="shared" si="1087"/>
        <v>SZ</v>
      </c>
      <c r="G2020" s="13" t="str">
        <f>VLOOKUP(LOWER(F2020)&amp;H2020,'Current pricing'!A:B,2,0)</f>
        <v>格力电器</v>
      </c>
      <c r="H2020" s="13" t="s">
        <v>1255</v>
      </c>
      <c r="I2020" s="13" t="s">
        <v>1207</v>
      </c>
      <c r="J2020" s="13" t="s">
        <v>4335</v>
      </c>
      <c r="K2020" s="13">
        <v>400</v>
      </c>
      <c r="L2020" s="13">
        <v>1</v>
      </c>
      <c r="M2020" s="13">
        <v>40.61</v>
      </c>
      <c r="N2020" s="13">
        <f t="shared" si="1091"/>
        <v>16244</v>
      </c>
      <c r="O2020" s="13">
        <f t="shared" si="1092"/>
        <v>16244</v>
      </c>
      <c r="P2020" s="19">
        <f t="shared" si="1088"/>
        <v>0</v>
      </c>
      <c r="Q2020" s="19">
        <f t="shared" si="1090"/>
        <v>5</v>
      </c>
      <c r="R2020" s="13">
        <f t="shared" si="1089"/>
        <v>0</v>
      </c>
      <c r="S2020" s="19">
        <f t="shared" si="1093"/>
        <v>-16249</v>
      </c>
      <c r="T2020" s="13">
        <f t="shared" si="1094"/>
        <v>-40.622500000000002</v>
      </c>
      <c r="U2020" s="13">
        <f>IF(ISNA(VLOOKUP(LOWER(F2020)&amp;H2020,Prices!A:C,3,0)),0,VLOOKUP(LOWER(F2020)&amp;H2020,Prices!A:C,3,0))</f>
        <v>41.83</v>
      </c>
      <c r="V2020" s="13">
        <f>IF(ISNA(VLOOKUP(LOWER(F2020)&amp;H2020,Prices!A:C,2,0)),0,VLOOKUP(LOWER(F2020)&amp;H2020,Prices!A:C,2,0))</f>
        <v>43.53</v>
      </c>
      <c r="W2020" s="13">
        <f t="shared" si="1095"/>
        <v>1162.9999999999995</v>
      </c>
      <c r="X2020" s="13">
        <f t="shared" si="1096"/>
        <v>680.00000000000114</v>
      </c>
      <c r="Y2020" s="43">
        <f t="shared" si="1097"/>
        <v>7.1595666092095514E-2</v>
      </c>
      <c r="Z2020" s="49"/>
      <c r="AA2020" s="24"/>
    </row>
    <row r="2021" spans="1:27" s="13" customFormat="1" x14ac:dyDescent="0.15">
      <c r="A2021" s="12">
        <v>42929</v>
      </c>
      <c r="B2021" s="60" t="s">
        <v>4112</v>
      </c>
      <c r="C2021" s="13" t="s">
        <v>1128</v>
      </c>
      <c r="D2021" s="13" t="s">
        <v>1129</v>
      </c>
      <c r="E2021" s="13" t="s">
        <v>1130</v>
      </c>
      <c r="F2021" s="13" t="str">
        <f t="shared" si="1087"/>
        <v>SH</v>
      </c>
      <c r="G2021" s="13" t="str">
        <f>VLOOKUP(LOWER(F2021)&amp;H2021,'Current pricing'!A:B,2,0)</f>
        <v>招商银行</v>
      </c>
      <c r="H2021" s="13" t="s">
        <v>1314</v>
      </c>
      <c r="I2021" s="13" t="s">
        <v>1207</v>
      </c>
      <c r="J2021" s="13" t="s">
        <v>4335</v>
      </c>
      <c r="K2021" s="13">
        <v>800</v>
      </c>
      <c r="L2021" s="13">
        <v>1</v>
      </c>
      <c r="M2021" s="13">
        <v>24.74</v>
      </c>
      <c r="N2021" s="13">
        <f t="shared" si="1091"/>
        <v>19792</v>
      </c>
      <c r="O2021" s="13">
        <f t="shared" si="1092"/>
        <v>19792</v>
      </c>
      <c r="P2021" s="19">
        <f t="shared" si="1088"/>
        <v>0.39584000000000003</v>
      </c>
      <c r="Q2021" s="19">
        <f t="shared" si="1090"/>
        <v>5</v>
      </c>
      <c r="R2021" s="13">
        <f t="shared" si="1089"/>
        <v>0</v>
      </c>
      <c r="S2021" s="19">
        <f t="shared" si="1093"/>
        <v>-19797.395840000001</v>
      </c>
      <c r="T2021" s="13">
        <f t="shared" si="1094"/>
        <v>-24.746744800000002</v>
      </c>
      <c r="U2021" s="13">
        <f>IF(ISNA(VLOOKUP(LOWER(F2021)&amp;H2021,Prices!A:C,3,0)),0,VLOOKUP(LOWER(F2021)&amp;H2021,Prices!A:C,3,0))</f>
        <v>27.06</v>
      </c>
      <c r="V2021" s="13">
        <f>IF(ISNA(VLOOKUP(LOWER(F2021)&amp;H2021,Prices!A:C,2,0)),0,VLOOKUP(LOWER(F2021)&amp;H2021,Prices!A:C,2,0))</f>
        <v>26.61</v>
      </c>
      <c r="W2021" s="13">
        <f t="shared" si="1095"/>
        <v>1490.604159999998</v>
      </c>
      <c r="X2021" s="13">
        <f t="shared" si="1096"/>
        <v>-359.99999999999943</v>
      </c>
      <c r="Y2021" s="43">
        <f t="shared" si="1097"/>
        <v>7.531346806790612E-2</v>
      </c>
      <c r="Z2021" s="49"/>
      <c r="AA2021" s="24"/>
    </row>
    <row r="2022" spans="1:27" s="13" customFormat="1" x14ac:dyDescent="0.15">
      <c r="A2022" s="12">
        <v>42929</v>
      </c>
      <c r="B2022" s="60" t="s">
        <v>4113</v>
      </c>
      <c r="C2022" s="13" t="s">
        <v>1128</v>
      </c>
      <c r="D2022" s="13" t="s">
        <v>1129</v>
      </c>
      <c r="E2022" s="13" t="s">
        <v>1130</v>
      </c>
      <c r="F2022" s="13" t="str">
        <f t="shared" si="1087"/>
        <v>SH</v>
      </c>
      <c r="G2022" s="13" t="str">
        <f>VLOOKUP(LOWER(F2022)&amp;H2022,'Current pricing'!A:B,2,0)</f>
        <v>东方证券</v>
      </c>
      <c r="H2022" s="13" t="s">
        <v>4019</v>
      </c>
      <c r="I2022" s="13" t="s">
        <v>1207</v>
      </c>
      <c r="J2022" s="13" t="s">
        <v>4335</v>
      </c>
      <c r="K2022" s="13">
        <v>1300</v>
      </c>
      <c r="L2022" s="13">
        <v>1</v>
      </c>
      <c r="M2022" s="13">
        <v>14.52</v>
      </c>
      <c r="N2022" s="13">
        <f t="shared" si="1091"/>
        <v>18876</v>
      </c>
      <c r="O2022" s="13">
        <f t="shared" si="1092"/>
        <v>18876</v>
      </c>
      <c r="P2022" s="19">
        <f t="shared" si="1088"/>
        <v>0.37752000000000002</v>
      </c>
      <c r="Q2022" s="19">
        <f t="shared" si="1090"/>
        <v>5</v>
      </c>
      <c r="R2022" s="13">
        <f t="shared" si="1089"/>
        <v>0</v>
      </c>
      <c r="S2022" s="19">
        <f t="shared" si="1093"/>
        <v>-18881.377519999998</v>
      </c>
      <c r="T2022" s="13">
        <f t="shared" si="1094"/>
        <v>-14.524136553846153</v>
      </c>
      <c r="U2022" s="13">
        <f>IF(ISNA(VLOOKUP(LOWER(F2022)&amp;H2022,Prices!A:C,3,0)),0,VLOOKUP(LOWER(F2022)&amp;H2022,Prices!A:C,3,0))</f>
        <v>15.42</v>
      </c>
      <c r="V2022" s="13">
        <f>IF(ISNA(VLOOKUP(LOWER(F2022)&amp;H2022,Prices!A:C,2,0)),0,VLOOKUP(LOWER(F2022)&amp;H2022,Prices!A:C,2,0))</f>
        <v>15.28</v>
      </c>
      <c r="W2022" s="13">
        <f t="shared" si="1095"/>
        <v>982.62247999999988</v>
      </c>
      <c r="X2022" s="13">
        <f t="shared" si="1096"/>
        <v>-182.00000000000074</v>
      </c>
      <c r="Y2022" s="43">
        <f t="shared" si="1097"/>
        <v>5.205671116762025E-2</v>
      </c>
      <c r="Z2022" s="49"/>
      <c r="AA2022" s="24"/>
    </row>
    <row r="2023" spans="1:27" s="13" customFormat="1" x14ac:dyDescent="0.15">
      <c r="A2023" s="12">
        <v>42929</v>
      </c>
      <c r="B2023" s="60" t="s">
        <v>4114</v>
      </c>
      <c r="C2023" s="13" t="s">
        <v>1128</v>
      </c>
      <c r="D2023" s="13" t="s">
        <v>1129</v>
      </c>
      <c r="E2023" s="13" t="s">
        <v>1130</v>
      </c>
      <c r="F2023" s="13" t="str">
        <f t="shared" si="1087"/>
        <v>SZ</v>
      </c>
      <c r="G2023" s="13" t="str">
        <f>VLOOKUP(LOWER(F2023)&amp;H2023,'Current pricing'!A:B,2,0)</f>
        <v>海康威视</v>
      </c>
      <c r="H2023" s="13" t="s">
        <v>1504</v>
      </c>
      <c r="I2023" s="13" t="s">
        <v>1207</v>
      </c>
      <c r="J2023" s="13" t="s">
        <v>4335</v>
      </c>
      <c r="K2023" s="13">
        <v>600</v>
      </c>
      <c r="L2023" s="13">
        <v>1</v>
      </c>
      <c r="M2023" s="13">
        <v>29.86</v>
      </c>
      <c r="N2023" s="13">
        <f t="shared" si="1091"/>
        <v>17916</v>
      </c>
      <c r="O2023" s="13">
        <f t="shared" si="1092"/>
        <v>17916</v>
      </c>
      <c r="P2023" s="19">
        <f t="shared" si="1088"/>
        <v>0</v>
      </c>
      <c r="Q2023" s="19">
        <f t="shared" si="1090"/>
        <v>5</v>
      </c>
      <c r="R2023" s="13">
        <f t="shared" si="1089"/>
        <v>0</v>
      </c>
      <c r="S2023" s="19">
        <f t="shared" si="1093"/>
        <v>-17921</v>
      </c>
      <c r="T2023" s="13">
        <f t="shared" si="1094"/>
        <v>-29.868333333333332</v>
      </c>
      <c r="U2023" s="13">
        <f>IF(ISNA(VLOOKUP(LOWER(F2023)&amp;H2023,Prices!A:C,3,0)),0,VLOOKUP(LOWER(F2023)&amp;H2023,Prices!A:C,3,0))</f>
        <v>38.950000000000003</v>
      </c>
      <c r="V2023" s="13">
        <f>IF(ISNA(VLOOKUP(LOWER(F2023)&amp;H2023,Prices!A:C,2,0)),0,VLOOKUP(LOWER(F2023)&amp;H2023,Prices!A:C,2,0))</f>
        <v>39.9</v>
      </c>
      <c r="W2023" s="13">
        <f t="shared" si="1095"/>
        <v>6019</v>
      </c>
      <c r="X2023" s="13">
        <f t="shared" si="1096"/>
        <v>569.9999999999975</v>
      </c>
      <c r="Y2023" s="43">
        <f t="shared" si="1097"/>
        <v>0.33595668676043761</v>
      </c>
      <c r="Z2023" s="49"/>
      <c r="AA2023" s="24"/>
    </row>
    <row r="2024" spans="1:27" s="13" customFormat="1" x14ac:dyDescent="0.15">
      <c r="A2024" s="12">
        <v>42929</v>
      </c>
      <c r="B2024" s="60" t="s">
        <v>4115</v>
      </c>
      <c r="C2024" s="13" t="s">
        <v>1128</v>
      </c>
      <c r="D2024" s="13" t="s">
        <v>1129</v>
      </c>
      <c r="E2024" s="13" t="s">
        <v>1130</v>
      </c>
      <c r="F2024" s="13" t="str">
        <f t="shared" si="1087"/>
        <v>SZ</v>
      </c>
      <c r="G2024" s="13" t="str">
        <f>VLOOKUP(LOWER(F2024)&amp;H2024,'Current pricing'!A:B,2,0)</f>
        <v>格力电器</v>
      </c>
      <c r="H2024" s="13" t="s">
        <v>1255</v>
      </c>
      <c r="I2024" s="13" t="s">
        <v>1207</v>
      </c>
      <c r="J2024" s="13" t="s">
        <v>4335</v>
      </c>
      <c r="K2024" s="13">
        <v>400</v>
      </c>
      <c r="L2024" s="13">
        <v>1</v>
      </c>
      <c r="M2024" s="13">
        <v>40.6</v>
      </c>
      <c r="N2024" s="13">
        <f t="shared" si="1091"/>
        <v>16240</v>
      </c>
      <c r="O2024" s="13">
        <f t="shared" si="1092"/>
        <v>16240</v>
      </c>
      <c r="P2024" s="19">
        <f t="shared" si="1088"/>
        <v>0</v>
      </c>
      <c r="Q2024" s="19">
        <f t="shared" si="1090"/>
        <v>5</v>
      </c>
      <c r="R2024" s="13">
        <f t="shared" si="1089"/>
        <v>0</v>
      </c>
      <c r="S2024" s="19">
        <f t="shared" si="1093"/>
        <v>-16245</v>
      </c>
      <c r="T2024" s="13">
        <f t="shared" si="1094"/>
        <v>-40.612499999999997</v>
      </c>
      <c r="U2024" s="13">
        <f>IF(ISNA(VLOOKUP(LOWER(F2024)&amp;H2024,Prices!A:C,3,0)),0,VLOOKUP(LOWER(F2024)&amp;H2024,Prices!A:C,3,0))</f>
        <v>41.83</v>
      </c>
      <c r="V2024" s="13">
        <f>IF(ISNA(VLOOKUP(LOWER(F2024)&amp;H2024,Prices!A:C,2,0)),0,VLOOKUP(LOWER(F2024)&amp;H2024,Prices!A:C,2,0))</f>
        <v>43.53</v>
      </c>
      <c r="W2024" s="13">
        <f t="shared" si="1095"/>
        <v>1167.0000000000016</v>
      </c>
      <c r="X2024" s="13">
        <f t="shared" si="1096"/>
        <v>680.00000000000114</v>
      </c>
      <c r="Y2024" s="43">
        <f t="shared" si="1097"/>
        <v>7.1859605911330143E-2</v>
      </c>
      <c r="Z2024" s="49"/>
      <c r="AA2024" s="24"/>
    </row>
    <row r="2025" spans="1:27" s="13" customFormat="1" x14ac:dyDescent="0.15">
      <c r="A2025" s="12">
        <v>42929</v>
      </c>
      <c r="B2025" s="60" t="s">
        <v>4116</v>
      </c>
      <c r="C2025" s="13" t="s">
        <v>1128</v>
      </c>
      <c r="D2025" s="13" t="s">
        <v>1129</v>
      </c>
      <c r="E2025" s="13" t="s">
        <v>1130</v>
      </c>
      <c r="F2025" s="13" t="str">
        <f t="shared" si="1087"/>
        <v>SH</v>
      </c>
      <c r="G2025" s="13" t="str">
        <f>VLOOKUP(LOWER(F2025)&amp;H2025,'Current pricing'!A:B,2,0)</f>
        <v>贵州茅台</v>
      </c>
      <c r="H2025" s="13" t="s">
        <v>1263</v>
      </c>
      <c r="I2025" s="13" t="s">
        <v>1207</v>
      </c>
      <c r="J2025" s="13" t="s">
        <v>4335</v>
      </c>
      <c r="K2025" s="13">
        <v>100</v>
      </c>
      <c r="L2025" s="13">
        <v>1</v>
      </c>
      <c r="M2025" s="13">
        <v>455.13</v>
      </c>
      <c r="N2025" s="13">
        <f t="shared" si="1091"/>
        <v>45513</v>
      </c>
      <c r="O2025" s="13">
        <f t="shared" si="1092"/>
        <v>45513</v>
      </c>
      <c r="P2025" s="19">
        <f t="shared" si="1088"/>
        <v>0.91026000000000007</v>
      </c>
      <c r="Q2025" s="19">
        <f t="shared" si="1090"/>
        <v>9.1026000000000007</v>
      </c>
      <c r="R2025" s="13">
        <f t="shared" si="1089"/>
        <v>0</v>
      </c>
      <c r="S2025" s="19">
        <f t="shared" si="1093"/>
        <v>-45523.012859999995</v>
      </c>
      <c r="T2025" s="13">
        <f t="shared" si="1094"/>
        <v>-455.23012859999994</v>
      </c>
      <c r="U2025" s="13">
        <f>IF(ISNA(VLOOKUP(LOWER(F2025)&amp;H2025,Prices!A:C,3,0)),0,VLOOKUP(LOWER(F2025)&amp;H2025,Prices!A:C,3,0))</f>
        <v>639.16999999999996</v>
      </c>
      <c r="V2025" s="13">
        <f>IF(ISNA(VLOOKUP(LOWER(F2025)&amp;H2025,Prices!A:C,2,0)),0,VLOOKUP(LOWER(F2025)&amp;H2025,Prices!A:C,2,0))</f>
        <v>653.05999999999995</v>
      </c>
      <c r="W2025" s="13">
        <f t="shared" si="1095"/>
        <v>19782.987140000001</v>
      </c>
      <c r="X2025" s="13">
        <f t="shared" si="1096"/>
        <v>1388.9999999999986</v>
      </c>
      <c r="Y2025" s="43">
        <f t="shared" si="1097"/>
        <v>0.43466673565794389</v>
      </c>
      <c r="Z2025" s="49"/>
      <c r="AA2025" s="24"/>
    </row>
    <row r="2026" spans="1:27" s="13" customFormat="1" x14ac:dyDescent="0.15">
      <c r="A2026" s="12">
        <v>42929</v>
      </c>
      <c r="B2026" s="60" t="s">
        <v>4117</v>
      </c>
      <c r="C2026" s="13" t="s">
        <v>1128</v>
      </c>
      <c r="D2026" s="13" t="s">
        <v>1129</v>
      </c>
      <c r="E2026" s="13" t="s">
        <v>1130</v>
      </c>
      <c r="F2026" s="13" t="str">
        <f t="shared" si="1087"/>
        <v>SH</v>
      </c>
      <c r="G2026" s="13" t="str">
        <f>VLOOKUP(LOWER(F2026)&amp;H2026,'Current pricing'!A:B,2,0)</f>
        <v>陕西煤业</v>
      </c>
      <c r="H2026" s="13" t="s">
        <v>3993</v>
      </c>
      <c r="I2026" s="13" t="s">
        <v>1207</v>
      </c>
      <c r="J2026" s="13" t="s">
        <v>4199</v>
      </c>
      <c r="K2026" s="13">
        <v>2500</v>
      </c>
      <c r="L2026" s="13">
        <v>1</v>
      </c>
      <c r="M2026" s="13">
        <v>8</v>
      </c>
      <c r="N2026" s="13">
        <f t="shared" si="1091"/>
        <v>20000</v>
      </c>
      <c r="O2026" s="13">
        <f t="shared" si="1092"/>
        <v>20000</v>
      </c>
      <c r="P2026" s="19">
        <f t="shared" si="1088"/>
        <v>0.4</v>
      </c>
      <c r="Q2026" s="19">
        <f t="shared" si="1090"/>
        <v>5</v>
      </c>
      <c r="R2026" s="13">
        <f t="shared" si="1089"/>
        <v>0</v>
      </c>
      <c r="S2026" s="19">
        <f t="shared" si="1093"/>
        <v>-20005.400000000001</v>
      </c>
      <c r="T2026" s="13">
        <f t="shared" si="1094"/>
        <v>-8.0021599999999999</v>
      </c>
      <c r="U2026" s="13">
        <f>IF(ISNA(VLOOKUP(LOWER(F2026)&amp;H2026,Prices!A:C,3,0)),0,VLOOKUP(LOWER(F2026)&amp;H2026,Prices!A:C,3,0))</f>
        <v>7.7</v>
      </c>
      <c r="V2026" s="13">
        <f>IF(ISNA(VLOOKUP(LOWER(F2026)&amp;H2026,Prices!A:C,2,0)),0,VLOOKUP(LOWER(F2026)&amp;H2026,Prices!A:C,2,0))</f>
        <v>7.75</v>
      </c>
      <c r="W2026" s="13">
        <f t="shared" si="1095"/>
        <v>-630.39999999999986</v>
      </c>
      <c r="X2026" s="13">
        <f t="shared" si="1096"/>
        <v>124.99999999999956</v>
      </c>
      <c r="Y2026" s="43">
        <f t="shared" si="1097"/>
        <v>-3.1519999999999992E-2</v>
      </c>
      <c r="Z2026" s="49"/>
      <c r="AA2026" s="24"/>
    </row>
    <row r="2027" spans="1:27" s="13" customFormat="1" x14ac:dyDescent="0.15">
      <c r="A2027" s="12">
        <v>42929</v>
      </c>
      <c r="B2027" s="60" t="s">
        <v>4118</v>
      </c>
      <c r="C2027" s="13" t="s">
        <v>1128</v>
      </c>
      <c r="D2027" s="13" t="s">
        <v>1129</v>
      </c>
      <c r="E2027" s="13" t="s">
        <v>1130</v>
      </c>
      <c r="F2027" s="13" t="str">
        <f t="shared" si="1087"/>
        <v>SH</v>
      </c>
      <c r="G2027" s="13" t="str">
        <f>VLOOKUP(LOWER(F2027)&amp;H2027,'Current pricing'!A:B,2,0)</f>
        <v>东方证券</v>
      </c>
      <c r="H2027" s="13" t="s">
        <v>4019</v>
      </c>
      <c r="I2027" s="13" t="s">
        <v>1207</v>
      </c>
      <c r="J2027" s="13" t="s">
        <v>4335</v>
      </c>
      <c r="K2027" s="13">
        <v>2600</v>
      </c>
      <c r="L2027" s="13">
        <v>1</v>
      </c>
      <c r="M2027" s="13">
        <v>14.569000000000001</v>
      </c>
      <c r="N2027" s="13">
        <f t="shared" si="1091"/>
        <v>37879.4</v>
      </c>
      <c r="O2027" s="13">
        <f t="shared" si="1092"/>
        <v>37879.4</v>
      </c>
      <c r="P2027" s="19">
        <f t="shared" si="1088"/>
        <v>0.75758800000000004</v>
      </c>
      <c r="Q2027" s="19">
        <f t="shared" si="1090"/>
        <v>7.5758800000000006</v>
      </c>
      <c r="R2027" s="13">
        <f t="shared" si="1089"/>
        <v>0</v>
      </c>
      <c r="S2027" s="19">
        <f t="shared" si="1093"/>
        <v>-37887.733467999999</v>
      </c>
      <c r="T2027" s="13">
        <f t="shared" si="1094"/>
        <v>-14.572205179999999</v>
      </c>
      <c r="U2027" s="13">
        <f>IF(ISNA(VLOOKUP(LOWER(F2027)&amp;H2027,Prices!A:C,3,0)),0,VLOOKUP(LOWER(F2027)&amp;H2027,Prices!A:C,3,0))</f>
        <v>15.42</v>
      </c>
      <c r="V2027" s="13">
        <f>IF(ISNA(VLOOKUP(LOWER(F2027)&amp;H2027,Prices!A:C,2,0)),0,VLOOKUP(LOWER(F2027)&amp;H2027,Prices!A:C,2,0))</f>
        <v>15.28</v>
      </c>
      <c r="W2027" s="13">
        <f t="shared" si="1095"/>
        <v>1840.2665320000003</v>
      </c>
      <c r="X2027" s="13">
        <f t="shared" si="1096"/>
        <v>-364.00000000000148</v>
      </c>
      <c r="Y2027" s="43">
        <f t="shared" si="1097"/>
        <v>4.8582251355618097E-2</v>
      </c>
      <c r="Z2027" s="49"/>
      <c r="AA2027" s="24"/>
    </row>
    <row r="2028" spans="1:27" s="13" customFormat="1" x14ac:dyDescent="0.15">
      <c r="A2028" s="12">
        <v>42929</v>
      </c>
      <c r="B2028" s="60" t="s">
        <v>4119</v>
      </c>
      <c r="C2028" s="13" t="s">
        <v>1128</v>
      </c>
      <c r="D2028" s="13" t="s">
        <v>1129</v>
      </c>
      <c r="E2028" s="13" t="s">
        <v>1130</v>
      </c>
      <c r="F2028" s="13" t="str">
        <f t="shared" si="1087"/>
        <v>SH</v>
      </c>
      <c r="G2028" s="13" t="str">
        <f>VLOOKUP(LOWER(F2028)&amp;H2028,'Current pricing'!A:B,2,0)</f>
        <v>陕西煤业</v>
      </c>
      <c r="H2028" s="13" t="s">
        <v>3993</v>
      </c>
      <c r="I2028" s="13" t="s">
        <v>1207</v>
      </c>
      <c r="J2028" s="13" t="s">
        <v>4199</v>
      </c>
      <c r="K2028" s="13">
        <v>4800</v>
      </c>
      <c r="L2028" s="13">
        <v>1</v>
      </c>
      <c r="M2028" s="13">
        <v>8.0500000000000007</v>
      </c>
      <c r="N2028" s="13">
        <f t="shared" si="1091"/>
        <v>38640</v>
      </c>
      <c r="O2028" s="13">
        <f t="shared" si="1092"/>
        <v>38640</v>
      </c>
      <c r="P2028" s="19">
        <f t="shared" si="1088"/>
        <v>0.77280000000000004</v>
      </c>
      <c r="Q2028" s="19">
        <f t="shared" si="1090"/>
        <v>7.7280000000000006</v>
      </c>
      <c r="R2028" s="13">
        <f t="shared" si="1089"/>
        <v>0</v>
      </c>
      <c r="S2028" s="19">
        <f t="shared" si="1093"/>
        <v>-38648.500800000002</v>
      </c>
      <c r="T2028" s="13">
        <f t="shared" si="1094"/>
        <v>-8.0517710000000005</v>
      </c>
      <c r="U2028" s="13">
        <f>IF(ISNA(VLOOKUP(LOWER(F2028)&amp;H2028,Prices!A:C,3,0)),0,VLOOKUP(LOWER(F2028)&amp;H2028,Prices!A:C,3,0))</f>
        <v>7.7</v>
      </c>
      <c r="V2028" s="13">
        <f>IF(ISNA(VLOOKUP(LOWER(F2028)&amp;H2028,Prices!A:C,2,0)),0,VLOOKUP(LOWER(F2028)&amp;H2028,Prices!A:C,2,0))</f>
        <v>7.75</v>
      </c>
      <c r="W2028" s="13">
        <f t="shared" si="1095"/>
        <v>-1448.5008000000021</v>
      </c>
      <c r="X2028" s="13">
        <f t="shared" si="1096"/>
        <v>239.99999999999915</v>
      </c>
      <c r="Y2028" s="43">
        <f t="shared" si="1097"/>
        <v>-3.7487080745341669E-2</v>
      </c>
      <c r="Z2028" s="49"/>
      <c r="AA2028" s="24"/>
    </row>
    <row r="2029" spans="1:27" s="13" customFormat="1" x14ac:dyDescent="0.15">
      <c r="A2029" s="12">
        <v>42929</v>
      </c>
      <c r="B2029" s="60" t="s">
        <v>4120</v>
      </c>
      <c r="C2029" s="13" t="s">
        <v>1128</v>
      </c>
      <c r="D2029" s="13" t="s">
        <v>1129</v>
      </c>
      <c r="E2029" s="13" t="s">
        <v>1130</v>
      </c>
      <c r="F2029" s="13" t="str">
        <f t="shared" si="1087"/>
        <v>SH</v>
      </c>
      <c r="G2029" s="13" t="str">
        <f>VLOOKUP(LOWER(F2029)&amp;H2029,'Current pricing'!A:B,2,0)</f>
        <v>招商银行</v>
      </c>
      <c r="H2029" s="13" t="s">
        <v>1314</v>
      </c>
      <c r="I2029" s="13" t="s">
        <v>1207</v>
      </c>
      <c r="J2029" s="13" t="s">
        <v>4335</v>
      </c>
      <c r="K2029" s="13">
        <v>1600</v>
      </c>
      <c r="L2029" s="13">
        <v>1</v>
      </c>
      <c r="M2029" s="13">
        <v>24.96</v>
      </c>
      <c r="N2029" s="13">
        <f t="shared" si="1091"/>
        <v>39936</v>
      </c>
      <c r="O2029" s="13">
        <f t="shared" si="1092"/>
        <v>39936</v>
      </c>
      <c r="P2029" s="19">
        <f t="shared" si="1088"/>
        <v>0.7987200000000001</v>
      </c>
      <c r="Q2029" s="19">
        <f t="shared" si="1090"/>
        <v>7.9872000000000005</v>
      </c>
      <c r="R2029" s="13">
        <f t="shared" si="1089"/>
        <v>0</v>
      </c>
      <c r="S2029" s="19">
        <f t="shared" si="1093"/>
        <v>-39944.785920000002</v>
      </c>
      <c r="T2029" s="13">
        <f t="shared" si="1094"/>
        <v>-24.965491200000002</v>
      </c>
      <c r="U2029" s="13">
        <f>IF(ISNA(VLOOKUP(LOWER(F2029)&amp;H2029,Prices!A:C,3,0)),0,VLOOKUP(LOWER(F2029)&amp;H2029,Prices!A:C,3,0))</f>
        <v>27.06</v>
      </c>
      <c r="V2029" s="13">
        <f>IF(ISNA(VLOOKUP(LOWER(F2029)&amp;H2029,Prices!A:C,2,0)),0,VLOOKUP(LOWER(F2029)&amp;H2029,Prices!A:C,2,0))</f>
        <v>26.61</v>
      </c>
      <c r="W2029" s="13">
        <f t="shared" si="1095"/>
        <v>2631.2140799999952</v>
      </c>
      <c r="X2029" s="13">
        <f t="shared" si="1096"/>
        <v>-719.99999999999886</v>
      </c>
      <c r="Y2029" s="43">
        <f t="shared" si="1097"/>
        <v>6.5885769230769109E-2</v>
      </c>
      <c r="Z2029" s="49"/>
      <c r="AA2029" s="24"/>
    </row>
    <row r="2030" spans="1:27" s="13" customFormat="1" x14ac:dyDescent="0.15">
      <c r="A2030" s="12">
        <v>42929</v>
      </c>
      <c r="B2030" s="60" t="s">
        <v>4121</v>
      </c>
      <c r="C2030" s="13" t="s">
        <v>1128</v>
      </c>
      <c r="D2030" s="13" t="s">
        <v>1129</v>
      </c>
      <c r="E2030" s="13" t="s">
        <v>1130</v>
      </c>
      <c r="F2030" s="13" t="str">
        <f t="shared" si="1087"/>
        <v>SZ</v>
      </c>
      <c r="G2030" s="13" t="str">
        <f>VLOOKUP(LOWER(F2030)&amp;H2030,'Current pricing'!A:B,2,0)</f>
        <v>海康威视</v>
      </c>
      <c r="H2030" s="13" t="s">
        <v>1504</v>
      </c>
      <c r="I2030" s="13" t="s">
        <v>1207</v>
      </c>
      <c r="J2030" s="13" t="s">
        <v>4335</v>
      </c>
      <c r="K2030" s="13">
        <v>1200</v>
      </c>
      <c r="L2030" s="13">
        <v>1</v>
      </c>
      <c r="M2030" s="13">
        <v>30.01</v>
      </c>
      <c r="N2030" s="13">
        <f t="shared" si="1091"/>
        <v>36012</v>
      </c>
      <c r="O2030" s="13">
        <f t="shared" si="1092"/>
        <v>36012</v>
      </c>
      <c r="P2030" s="19">
        <f t="shared" si="1088"/>
        <v>0</v>
      </c>
      <c r="Q2030" s="19">
        <f t="shared" si="1090"/>
        <v>7.2023999999999999</v>
      </c>
      <c r="R2030" s="13">
        <f t="shared" si="1089"/>
        <v>0</v>
      </c>
      <c r="S2030" s="19">
        <f t="shared" si="1093"/>
        <v>-36019.202400000002</v>
      </c>
      <c r="T2030" s="13">
        <f t="shared" si="1094"/>
        <v>-30.016002</v>
      </c>
      <c r="U2030" s="13">
        <f>IF(ISNA(VLOOKUP(LOWER(F2030)&amp;H2030,Prices!A:C,3,0)),0,VLOOKUP(LOWER(F2030)&amp;H2030,Prices!A:C,3,0))</f>
        <v>38.950000000000003</v>
      </c>
      <c r="V2030" s="13">
        <f>IF(ISNA(VLOOKUP(LOWER(F2030)&amp;H2030,Prices!A:C,2,0)),0,VLOOKUP(LOWER(F2030)&amp;H2030,Prices!A:C,2,0))</f>
        <v>39.9</v>
      </c>
      <c r="W2030" s="13">
        <f t="shared" si="1095"/>
        <v>11860.797599999998</v>
      </c>
      <c r="X2030" s="13">
        <f t="shared" si="1096"/>
        <v>1139.999999999995</v>
      </c>
      <c r="Y2030" s="43">
        <f t="shared" si="1097"/>
        <v>0.32935681439520154</v>
      </c>
      <c r="Z2030" s="49"/>
      <c r="AA2030" s="24"/>
    </row>
    <row r="2031" spans="1:27" s="13" customFormat="1" x14ac:dyDescent="0.15">
      <c r="A2031" s="12">
        <v>42929</v>
      </c>
      <c r="B2031" s="60" t="s">
        <v>4122</v>
      </c>
      <c r="C2031" s="13" t="s">
        <v>1128</v>
      </c>
      <c r="D2031" s="13" t="s">
        <v>1129</v>
      </c>
      <c r="E2031" s="13" t="s">
        <v>1130</v>
      </c>
      <c r="F2031" s="13" t="str">
        <f t="shared" si="1087"/>
        <v>SZ</v>
      </c>
      <c r="G2031" s="13" t="str">
        <f>VLOOKUP(LOWER(F2031)&amp;H2031,'Current pricing'!A:B,2,0)</f>
        <v>格力电器</v>
      </c>
      <c r="H2031" s="13" t="s">
        <v>1255</v>
      </c>
      <c r="I2031" s="13" t="s">
        <v>1207</v>
      </c>
      <c r="J2031" s="13" t="s">
        <v>4335</v>
      </c>
      <c r="K2031" s="13">
        <v>800</v>
      </c>
      <c r="L2031" s="13">
        <v>1</v>
      </c>
      <c r="M2031" s="13">
        <v>40.936</v>
      </c>
      <c r="N2031" s="13">
        <f t="shared" si="1091"/>
        <v>32748.799999999999</v>
      </c>
      <c r="O2031" s="13">
        <f t="shared" si="1092"/>
        <v>32748.799999999999</v>
      </c>
      <c r="P2031" s="19">
        <f t="shared" si="1088"/>
        <v>0</v>
      </c>
      <c r="Q2031" s="19">
        <f t="shared" si="1090"/>
        <v>6.54976</v>
      </c>
      <c r="R2031" s="13">
        <f t="shared" si="1089"/>
        <v>0</v>
      </c>
      <c r="S2031" s="19">
        <f t="shared" si="1093"/>
        <v>-32755.349760000001</v>
      </c>
      <c r="T2031" s="13">
        <f t="shared" si="1094"/>
        <v>-40.944187200000002</v>
      </c>
      <c r="U2031" s="13">
        <f>IF(ISNA(VLOOKUP(LOWER(F2031)&amp;H2031,Prices!A:C,3,0)),0,VLOOKUP(LOWER(F2031)&amp;H2031,Prices!A:C,3,0))</f>
        <v>41.83</v>
      </c>
      <c r="V2031" s="13">
        <f>IF(ISNA(VLOOKUP(LOWER(F2031)&amp;H2031,Prices!A:C,2,0)),0,VLOOKUP(LOWER(F2031)&amp;H2031,Prices!A:C,2,0))</f>
        <v>43.53</v>
      </c>
      <c r="W2031" s="13">
        <f t="shared" si="1095"/>
        <v>2068.6502399999995</v>
      </c>
      <c r="X2031" s="13">
        <f t="shared" si="1096"/>
        <v>1360.0000000000023</v>
      </c>
      <c r="Y2031" s="43">
        <f t="shared" si="1097"/>
        <v>6.316720734805549E-2</v>
      </c>
      <c r="Z2031" s="49"/>
      <c r="AA2031" s="24"/>
    </row>
    <row r="2032" spans="1:27" s="13" customFormat="1" x14ac:dyDescent="0.15">
      <c r="A2032" s="12">
        <v>42929</v>
      </c>
      <c r="B2032" s="60" t="s">
        <v>4123</v>
      </c>
      <c r="C2032" s="13" t="s">
        <v>1128</v>
      </c>
      <c r="D2032" s="13" t="s">
        <v>1129</v>
      </c>
      <c r="E2032" s="13" t="s">
        <v>1130</v>
      </c>
      <c r="F2032" s="13" t="str">
        <f t="shared" si="1087"/>
        <v>SH</v>
      </c>
      <c r="G2032" s="13" t="str">
        <f>VLOOKUP(LOWER(F2032)&amp;H2032,'Current pricing'!A:B,2,0)</f>
        <v>贵州茅台</v>
      </c>
      <c r="H2032" s="13" t="s">
        <v>1263</v>
      </c>
      <c r="I2032" s="13" t="s">
        <v>1207</v>
      </c>
      <c r="J2032" s="13" t="s">
        <v>4335</v>
      </c>
      <c r="K2032" s="13">
        <v>200</v>
      </c>
      <c r="L2032" s="13">
        <v>1</v>
      </c>
      <c r="M2032" s="13">
        <v>456.6</v>
      </c>
      <c r="N2032" s="13">
        <f t="shared" si="1091"/>
        <v>91320</v>
      </c>
      <c r="O2032" s="13">
        <f t="shared" si="1092"/>
        <v>91320</v>
      </c>
      <c r="P2032" s="19">
        <f t="shared" si="1088"/>
        <v>1.8264000000000002</v>
      </c>
      <c r="Q2032" s="19">
        <f t="shared" si="1090"/>
        <v>18.263999999999999</v>
      </c>
      <c r="R2032" s="13">
        <f t="shared" si="1089"/>
        <v>0</v>
      </c>
      <c r="S2032" s="19">
        <f t="shared" si="1093"/>
        <v>-91340.090400000001</v>
      </c>
      <c r="T2032" s="13">
        <f t="shared" si="1094"/>
        <v>-456.70045199999998</v>
      </c>
      <c r="U2032" s="13">
        <f>IF(ISNA(VLOOKUP(LOWER(F2032)&amp;H2032,Prices!A:C,3,0)),0,VLOOKUP(LOWER(F2032)&amp;H2032,Prices!A:C,3,0))</f>
        <v>639.16999999999996</v>
      </c>
      <c r="V2032" s="13">
        <f>IF(ISNA(VLOOKUP(LOWER(F2032)&amp;H2032,Prices!A:C,2,0)),0,VLOOKUP(LOWER(F2032)&amp;H2032,Prices!A:C,2,0))</f>
        <v>653.05999999999995</v>
      </c>
      <c r="W2032" s="13">
        <f t="shared" si="1095"/>
        <v>39271.909599999992</v>
      </c>
      <c r="X2032" s="13">
        <f t="shared" si="1096"/>
        <v>2777.9999999999973</v>
      </c>
      <c r="Y2032" s="43">
        <f t="shared" si="1097"/>
        <v>0.43004719229084531</v>
      </c>
      <c r="Z2032" s="49"/>
      <c r="AA2032" s="24"/>
    </row>
    <row r="2033" spans="1:27" s="13" customFormat="1" x14ac:dyDescent="0.15">
      <c r="A2033" s="12">
        <v>42929</v>
      </c>
      <c r="B2033" s="60" t="s">
        <v>4124</v>
      </c>
      <c r="C2033" s="13" t="s">
        <v>1128</v>
      </c>
      <c r="D2033" s="13" t="s">
        <v>1129</v>
      </c>
      <c r="E2033" s="13" t="s">
        <v>1130</v>
      </c>
      <c r="F2033" s="13" t="str">
        <f t="shared" si="1087"/>
        <v>SH</v>
      </c>
      <c r="G2033" s="13" t="str">
        <f>VLOOKUP(LOWER(F2033)&amp;H2033,'Current pricing'!A:B,2,0)</f>
        <v>上汽集团</v>
      </c>
      <c r="H2033" s="13" t="s">
        <v>3609</v>
      </c>
      <c r="I2033" s="13" t="s">
        <v>1207</v>
      </c>
      <c r="J2033" s="13" t="s">
        <v>4335</v>
      </c>
      <c r="K2033" s="13">
        <v>1200</v>
      </c>
      <c r="L2033" s="13">
        <v>1</v>
      </c>
      <c r="M2033" s="13">
        <v>31.475999999999999</v>
      </c>
      <c r="N2033" s="13">
        <f t="shared" si="1091"/>
        <v>37771.199999999997</v>
      </c>
      <c r="O2033" s="13">
        <f t="shared" si="1092"/>
        <v>37771.199999999997</v>
      </c>
      <c r="P2033" s="19">
        <f t="shared" si="1088"/>
        <v>0.75542399999999998</v>
      </c>
      <c r="Q2033" s="19">
        <f t="shared" si="1090"/>
        <v>7.5542400000000001</v>
      </c>
      <c r="R2033" s="13">
        <f t="shared" si="1089"/>
        <v>0</v>
      </c>
      <c r="S2033" s="19">
        <f t="shared" si="1093"/>
        <v>-37779.509663999997</v>
      </c>
      <c r="T2033" s="13">
        <f t="shared" si="1094"/>
        <v>-31.482924719999996</v>
      </c>
      <c r="U2033" s="13">
        <f>IF(ISNA(VLOOKUP(LOWER(F2033)&amp;H2033,Prices!A:C,3,0)),0,VLOOKUP(LOWER(F2033)&amp;H2033,Prices!A:C,3,0))</f>
        <v>30.89</v>
      </c>
      <c r="V2033" s="13">
        <f>IF(ISNA(VLOOKUP(LOWER(F2033)&amp;H2033,Prices!A:C,2,0)),0,VLOOKUP(LOWER(F2033)&amp;H2033,Prices!A:C,2,0))</f>
        <v>30.92</v>
      </c>
      <c r="W2033" s="13">
        <f t="shared" si="1095"/>
        <v>-675.50966399999334</v>
      </c>
      <c r="X2033" s="13">
        <f t="shared" si="1096"/>
        <v>36.000000000001364</v>
      </c>
      <c r="Y2033" s="43">
        <f t="shared" si="1097"/>
        <v>-1.7884252128605747E-2</v>
      </c>
      <c r="Z2033" s="49"/>
      <c r="AA2033" s="24"/>
    </row>
    <row r="2034" spans="1:27" s="13" customFormat="1" x14ac:dyDescent="0.15">
      <c r="A2034" s="12">
        <v>42929</v>
      </c>
      <c r="B2034" s="60" t="s">
        <v>4125</v>
      </c>
      <c r="C2034" s="13" t="s">
        <v>1128</v>
      </c>
      <c r="D2034" s="13" t="s">
        <v>1129</v>
      </c>
      <c r="E2034" s="13" t="s">
        <v>1130</v>
      </c>
      <c r="F2034" s="13" t="str">
        <f t="shared" si="1087"/>
        <v>SZ</v>
      </c>
      <c r="G2034" s="13" t="str">
        <f>VLOOKUP(LOWER(F2034)&amp;H2034,'Current pricing'!A:B,2,0)</f>
        <v>格力电器</v>
      </c>
      <c r="H2034" s="13" t="s">
        <v>1255</v>
      </c>
      <c r="I2034" s="13" t="s">
        <v>1207</v>
      </c>
      <c r="J2034" s="13" t="s">
        <v>4335</v>
      </c>
      <c r="K2034" s="13">
        <v>1000</v>
      </c>
      <c r="L2034" s="13">
        <v>1</v>
      </c>
      <c r="M2034" s="13">
        <v>40.96</v>
      </c>
      <c r="N2034" s="13">
        <f t="shared" si="1091"/>
        <v>40960</v>
      </c>
      <c r="O2034" s="13">
        <f t="shared" si="1092"/>
        <v>40960</v>
      </c>
      <c r="P2034" s="19">
        <f t="shared" si="1088"/>
        <v>0</v>
      </c>
      <c r="Q2034" s="19">
        <f t="shared" si="1090"/>
        <v>8.1920000000000002</v>
      </c>
      <c r="R2034" s="13">
        <f t="shared" si="1089"/>
        <v>0</v>
      </c>
      <c r="S2034" s="19">
        <f t="shared" si="1093"/>
        <v>-40968.192000000003</v>
      </c>
      <c r="T2034" s="13">
        <f t="shared" si="1094"/>
        <v>-40.968192000000002</v>
      </c>
      <c r="U2034" s="13">
        <f>IF(ISNA(VLOOKUP(LOWER(F2034)&amp;H2034,Prices!A:C,3,0)),0,VLOOKUP(LOWER(F2034)&amp;H2034,Prices!A:C,3,0))</f>
        <v>41.83</v>
      </c>
      <c r="V2034" s="13">
        <f>IF(ISNA(VLOOKUP(LOWER(F2034)&amp;H2034,Prices!A:C,2,0)),0,VLOOKUP(LOWER(F2034)&amp;H2034,Prices!A:C,2,0))</f>
        <v>43.53</v>
      </c>
      <c r="W2034" s="13">
        <f t="shared" si="1095"/>
        <v>2561.8079999999991</v>
      </c>
      <c r="X2034" s="13">
        <f t="shared" si="1096"/>
        <v>1700.0000000000027</v>
      </c>
      <c r="Y2034" s="43">
        <f t="shared" si="1097"/>
        <v>6.254414062499998E-2</v>
      </c>
      <c r="Z2034" s="49"/>
      <c r="AA2034" s="24"/>
    </row>
    <row r="2035" spans="1:27" s="13" customFormat="1" x14ac:dyDescent="0.15">
      <c r="A2035" s="12">
        <v>42929</v>
      </c>
      <c r="B2035" s="60" t="s">
        <v>4126</v>
      </c>
      <c r="C2035" s="13" t="s">
        <v>1128</v>
      </c>
      <c r="D2035" s="13" t="s">
        <v>1129</v>
      </c>
      <c r="E2035" s="13" t="s">
        <v>1130</v>
      </c>
      <c r="F2035" s="13" t="str">
        <f t="shared" si="1087"/>
        <v>SH</v>
      </c>
      <c r="G2035" s="13" t="str">
        <f>VLOOKUP(LOWER(F2035)&amp;H2035,'Current pricing'!A:B,2,0)</f>
        <v>贵州茅台</v>
      </c>
      <c r="H2035" s="13" t="s">
        <v>1263</v>
      </c>
      <c r="I2035" s="13" t="s">
        <v>1207</v>
      </c>
      <c r="J2035" s="13" t="s">
        <v>4335</v>
      </c>
      <c r="K2035" s="13">
        <v>200</v>
      </c>
      <c r="L2035" s="13">
        <v>1</v>
      </c>
      <c r="M2035" s="13">
        <v>456.64</v>
      </c>
      <c r="N2035" s="13">
        <f t="shared" si="1091"/>
        <v>91328</v>
      </c>
      <c r="O2035" s="13">
        <f t="shared" si="1092"/>
        <v>91328</v>
      </c>
      <c r="P2035" s="19">
        <f t="shared" si="1088"/>
        <v>1.8265600000000002</v>
      </c>
      <c r="Q2035" s="19">
        <f t="shared" si="1090"/>
        <v>18.265599999999999</v>
      </c>
      <c r="R2035" s="13">
        <f t="shared" si="1089"/>
        <v>0</v>
      </c>
      <c r="S2035" s="19">
        <f t="shared" si="1093"/>
        <v>-91348.09216</v>
      </c>
      <c r="T2035" s="13">
        <f t="shared" si="1094"/>
        <v>-456.74046079999999</v>
      </c>
      <c r="U2035" s="13">
        <f>IF(ISNA(VLOOKUP(LOWER(F2035)&amp;H2035,Prices!A:C,3,0)),0,VLOOKUP(LOWER(F2035)&amp;H2035,Prices!A:C,3,0))</f>
        <v>639.16999999999996</v>
      </c>
      <c r="V2035" s="13">
        <f>IF(ISNA(VLOOKUP(LOWER(F2035)&amp;H2035,Prices!A:C,2,0)),0,VLOOKUP(LOWER(F2035)&amp;H2035,Prices!A:C,2,0))</f>
        <v>653.05999999999995</v>
      </c>
      <c r="W2035" s="13">
        <f t="shared" si="1095"/>
        <v>39263.907839999993</v>
      </c>
      <c r="X2035" s="13">
        <f t="shared" si="1096"/>
        <v>2777.9999999999973</v>
      </c>
      <c r="Y2035" s="43">
        <f t="shared" si="1097"/>
        <v>0.42992190609670627</v>
      </c>
      <c r="Z2035" s="49"/>
      <c r="AA2035" s="24"/>
    </row>
    <row r="2036" spans="1:27" s="13" customFormat="1" x14ac:dyDescent="0.15">
      <c r="A2036" s="12">
        <v>42929</v>
      </c>
      <c r="B2036" s="60" t="s">
        <v>4127</v>
      </c>
      <c r="C2036" s="13" t="s">
        <v>1128</v>
      </c>
      <c r="D2036" s="13" t="s">
        <v>1129</v>
      </c>
      <c r="E2036" s="13" t="s">
        <v>1130</v>
      </c>
      <c r="F2036" s="13" t="str">
        <f t="shared" si="1087"/>
        <v>SZ</v>
      </c>
      <c r="G2036" s="13" t="str">
        <f>VLOOKUP(LOWER(F2036)&amp;H2036,'Current pricing'!A:B,2,0)</f>
        <v>格力电器</v>
      </c>
      <c r="H2036" s="13" t="s">
        <v>1255</v>
      </c>
      <c r="I2036" s="13" t="s">
        <v>1207</v>
      </c>
      <c r="J2036" s="13" t="s">
        <v>4335</v>
      </c>
      <c r="K2036" s="13">
        <v>400</v>
      </c>
      <c r="L2036" s="13">
        <v>1</v>
      </c>
      <c r="M2036" s="13">
        <v>40.89</v>
      </c>
      <c r="N2036" s="13">
        <f t="shared" si="1091"/>
        <v>16356</v>
      </c>
      <c r="O2036" s="13">
        <f t="shared" si="1092"/>
        <v>16356</v>
      </c>
      <c r="P2036" s="19">
        <f t="shared" si="1088"/>
        <v>0</v>
      </c>
      <c r="Q2036" s="19">
        <f t="shared" si="1090"/>
        <v>5</v>
      </c>
      <c r="R2036" s="13">
        <f t="shared" si="1089"/>
        <v>0</v>
      </c>
      <c r="S2036" s="19">
        <f t="shared" si="1093"/>
        <v>-16361</v>
      </c>
      <c r="T2036" s="13">
        <f t="shared" si="1094"/>
        <v>-40.902500000000003</v>
      </c>
      <c r="U2036" s="13">
        <f>IF(ISNA(VLOOKUP(LOWER(F2036)&amp;H2036,Prices!A:C,3,0)),0,VLOOKUP(LOWER(F2036)&amp;H2036,Prices!A:C,3,0))</f>
        <v>41.83</v>
      </c>
      <c r="V2036" s="13">
        <f>IF(ISNA(VLOOKUP(LOWER(F2036)&amp;H2036,Prices!A:C,2,0)),0,VLOOKUP(LOWER(F2036)&amp;H2036,Prices!A:C,2,0))</f>
        <v>43.53</v>
      </c>
      <c r="W2036" s="13">
        <f t="shared" si="1095"/>
        <v>1050.9999999999991</v>
      </c>
      <c r="X2036" s="13">
        <f t="shared" si="1096"/>
        <v>680.00000000000114</v>
      </c>
      <c r="Y2036" s="43">
        <f t="shared" si="1097"/>
        <v>6.4257764734653888E-2</v>
      </c>
      <c r="Z2036" s="49"/>
      <c r="AA2036" s="24"/>
    </row>
    <row r="2037" spans="1:27" s="13" customFormat="1" x14ac:dyDescent="0.15">
      <c r="A2037" s="12">
        <v>42929</v>
      </c>
      <c r="B2037" s="60" t="s">
        <v>4128</v>
      </c>
      <c r="C2037" s="13" t="s">
        <v>1128</v>
      </c>
      <c r="D2037" s="13" t="s">
        <v>1129</v>
      </c>
      <c r="E2037" s="13" t="s">
        <v>1130</v>
      </c>
      <c r="F2037" s="13" t="str">
        <f t="shared" si="1087"/>
        <v>SH</v>
      </c>
      <c r="G2037" s="13" t="str">
        <f>VLOOKUP(LOWER(F2037)&amp;H2037,'Current pricing'!A:B,2,0)</f>
        <v>上汽集团</v>
      </c>
      <c r="H2037" s="13" t="s">
        <v>3609</v>
      </c>
      <c r="I2037" s="13" t="s">
        <v>1207</v>
      </c>
      <c r="J2037" s="13" t="s">
        <v>4335</v>
      </c>
      <c r="K2037" s="13">
        <v>600</v>
      </c>
      <c r="L2037" s="13">
        <v>1</v>
      </c>
      <c r="M2037" s="13">
        <v>31.52</v>
      </c>
      <c r="N2037" s="13">
        <f t="shared" si="1091"/>
        <v>18912</v>
      </c>
      <c r="O2037" s="13">
        <f t="shared" si="1092"/>
        <v>18912</v>
      </c>
      <c r="P2037" s="19">
        <f t="shared" si="1088"/>
        <v>0.37824000000000002</v>
      </c>
      <c r="Q2037" s="19">
        <f t="shared" si="1090"/>
        <v>5</v>
      </c>
      <c r="R2037" s="13">
        <f t="shared" si="1089"/>
        <v>0</v>
      </c>
      <c r="S2037" s="19">
        <f t="shared" si="1093"/>
        <v>-18917.378239999998</v>
      </c>
      <c r="T2037" s="13">
        <f t="shared" si="1094"/>
        <v>-31.528963733333331</v>
      </c>
      <c r="U2037" s="13">
        <f>IF(ISNA(VLOOKUP(LOWER(F2037)&amp;H2037,Prices!A:C,3,0)),0,VLOOKUP(LOWER(F2037)&amp;H2037,Prices!A:C,3,0))</f>
        <v>30.89</v>
      </c>
      <c r="V2037" s="13">
        <f>IF(ISNA(VLOOKUP(LOWER(F2037)&amp;H2037,Prices!A:C,2,0)),0,VLOOKUP(LOWER(F2037)&amp;H2037,Prices!A:C,2,0))</f>
        <v>30.92</v>
      </c>
      <c r="W2037" s="13">
        <f t="shared" si="1095"/>
        <v>-365.37823999999762</v>
      </c>
      <c r="X2037" s="13">
        <f t="shared" si="1096"/>
        <v>18.000000000000682</v>
      </c>
      <c r="Y2037" s="43">
        <f t="shared" si="1097"/>
        <v>-1.9319915397631008E-2</v>
      </c>
      <c r="Z2037" s="49"/>
      <c r="AA2037" s="24"/>
    </row>
    <row r="2038" spans="1:27" s="13" customFormat="1" x14ac:dyDescent="0.15">
      <c r="A2038" s="12">
        <v>42929</v>
      </c>
      <c r="B2038" s="60" t="s">
        <v>4129</v>
      </c>
      <c r="C2038" s="13" t="s">
        <v>1128</v>
      </c>
      <c r="D2038" s="13" t="s">
        <v>1129</v>
      </c>
      <c r="E2038" s="13" t="s">
        <v>1130</v>
      </c>
      <c r="F2038" s="13" t="str">
        <f t="shared" si="1087"/>
        <v>SH</v>
      </c>
      <c r="G2038" s="13" t="str">
        <f>VLOOKUP(LOWER(F2038)&amp;H2038,'Current pricing'!A:B,2,0)</f>
        <v>上汽集团</v>
      </c>
      <c r="H2038" s="13" t="s">
        <v>3609</v>
      </c>
      <c r="I2038" s="13" t="s">
        <v>1207</v>
      </c>
      <c r="J2038" s="13" t="s">
        <v>4335</v>
      </c>
      <c r="K2038" s="13">
        <v>1200</v>
      </c>
      <c r="L2038" s="13">
        <v>1</v>
      </c>
      <c r="M2038" s="13">
        <v>31.48</v>
      </c>
      <c r="N2038" s="13">
        <f t="shared" si="1091"/>
        <v>37776</v>
      </c>
      <c r="O2038" s="13">
        <f t="shared" si="1092"/>
        <v>37776</v>
      </c>
      <c r="P2038" s="19">
        <f t="shared" si="1088"/>
        <v>0.75552000000000008</v>
      </c>
      <c r="Q2038" s="19">
        <f t="shared" si="1090"/>
        <v>7.5552000000000001</v>
      </c>
      <c r="R2038" s="13">
        <f t="shared" si="1089"/>
        <v>0</v>
      </c>
      <c r="S2038" s="19">
        <f t="shared" si="1093"/>
        <v>-37784.310720000001</v>
      </c>
      <c r="T2038" s="13">
        <f t="shared" si="1094"/>
        <v>-31.486925600000003</v>
      </c>
      <c r="U2038" s="13">
        <f>IF(ISNA(VLOOKUP(LOWER(F2038)&amp;H2038,Prices!A:C,3,0)),0,VLOOKUP(LOWER(F2038)&amp;H2038,Prices!A:C,3,0))</f>
        <v>30.89</v>
      </c>
      <c r="V2038" s="13">
        <f>IF(ISNA(VLOOKUP(LOWER(F2038)&amp;H2038,Prices!A:C,2,0)),0,VLOOKUP(LOWER(F2038)&amp;H2038,Prices!A:C,2,0))</f>
        <v>30.92</v>
      </c>
      <c r="W2038" s="13">
        <f t="shared" si="1095"/>
        <v>-680.31072000000131</v>
      </c>
      <c r="X2038" s="13">
        <f t="shared" si="1096"/>
        <v>36.000000000001364</v>
      </c>
      <c r="Y2038" s="43">
        <f t="shared" si="1097"/>
        <v>-1.8009072426937774E-2</v>
      </c>
      <c r="Z2038" s="49"/>
      <c r="AA2038" s="24"/>
    </row>
    <row r="2039" spans="1:27" s="13" customFormat="1" x14ac:dyDescent="0.15">
      <c r="A2039" s="12">
        <v>42929</v>
      </c>
      <c r="B2039" s="60" t="s">
        <v>4130</v>
      </c>
      <c r="C2039" s="13" t="s">
        <v>1128</v>
      </c>
      <c r="D2039" s="13" t="s">
        <v>1129</v>
      </c>
      <c r="E2039" s="13" t="s">
        <v>1130</v>
      </c>
      <c r="F2039" s="13" t="str">
        <f t="shared" si="1087"/>
        <v>SZ</v>
      </c>
      <c r="G2039" s="13" t="str">
        <f>VLOOKUP(LOWER(F2039)&amp;H2039,'Current pricing'!A:B,2,0)</f>
        <v>格力电器</v>
      </c>
      <c r="H2039" s="13" t="s">
        <v>1255</v>
      </c>
      <c r="I2039" s="13" t="s">
        <v>1207</v>
      </c>
      <c r="J2039" s="13" t="s">
        <v>4335</v>
      </c>
      <c r="K2039" s="13">
        <v>800</v>
      </c>
      <c r="L2039" s="13">
        <v>1</v>
      </c>
      <c r="M2039" s="13">
        <v>40.9</v>
      </c>
      <c r="N2039" s="13">
        <f t="shared" si="1091"/>
        <v>32720</v>
      </c>
      <c r="O2039" s="13">
        <f t="shared" si="1092"/>
        <v>32720</v>
      </c>
      <c r="P2039" s="19">
        <f t="shared" si="1088"/>
        <v>0</v>
      </c>
      <c r="Q2039" s="19">
        <f t="shared" si="1090"/>
        <v>6.5440000000000005</v>
      </c>
      <c r="R2039" s="13">
        <f t="shared" si="1089"/>
        <v>0</v>
      </c>
      <c r="S2039" s="19">
        <f t="shared" si="1093"/>
        <v>-32726.544000000002</v>
      </c>
      <c r="T2039" s="13">
        <f t="shared" si="1094"/>
        <v>-40.908180000000002</v>
      </c>
      <c r="U2039" s="13">
        <f>IF(ISNA(VLOOKUP(LOWER(F2039)&amp;H2039,Prices!A:C,3,0)),0,VLOOKUP(LOWER(F2039)&amp;H2039,Prices!A:C,3,0))</f>
        <v>41.83</v>
      </c>
      <c r="V2039" s="13">
        <f>IF(ISNA(VLOOKUP(LOWER(F2039)&amp;H2039,Prices!A:C,2,0)),0,VLOOKUP(LOWER(F2039)&amp;H2039,Prices!A:C,2,0))</f>
        <v>43.53</v>
      </c>
      <c r="W2039" s="13">
        <f t="shared" si="1095"/>
        <v>2097.4559999999997</v>
      </c>
      <c r="X2039" s="13">
        <f t="shared" si="1096"/>
        <v>1360.0000000000023</v>
      </c>
      <c r="Y2039" s="43">
        <f t="shared" si="1097"/>
        <v>6.410317848410757E-2</v>
      </c>
      <c r="Z2039" s="49"/>
      <c r="AA2039" s="24"/>
    </row>
    <row r="2040" spans="1:27" x14ac:dyDescent="0.15">
      <c r="A2040" s="1">
        <v>42929</v>
      </c>
      <c r="B2040" s="65" t="s">
        <v>4131</v>
      </c>
      <c r="C2040" s="30" t="s">
        <v>1128</v>
      </c>
      <c r="D2040" t="s">
        <v>1129</v>
      </c>
      <c r="E2040" t="s">
        <v>1130</v>
      </c>
      <c r="F2040" s="30" t="str">
        <f t="shared" si="1087"/>
        <v>SH</v>
      </c>
      <c r="G2040" s="30" t="str">
        <f>VLOOKUP(LOWER(F2040)&amp;H2040,'Current pricing'!A:B,2,0)</f>
        <v>长江电力</v>
      </c>
      <c r="H2040" t="s">
        <v>3939</v>
      </c>
      <c r="I2040" t="s">
        <v>1207</v>
      </c>
      <c r="J2040" s="29" t="s">
        <v>1798</v>
      </c>
      <c r="K2040">
        <v>2600</v>
      </c>
      <c r="L2040">
        <v>1</v>
      </c>
      <c r="M2040">
        <v>15.3</v>
      </c>
      <c r="N2040" s="30">
        <f t="shared" si="1091"/>
        <v>39780</v>
      </c>
      <c r="O2040" s="30">
        <f t="shared" si="1092"/>
        <v>39780</v>
      </c>
      <c r="P2040" s="18">
        <f t="shared" si="1088"/>
        <v>0.79560000000000008</v>
      </c>
      <c r="Q2040" s="18">
        <f t="shared" si="1090"/>
        <v>7.9560000000000004</v>
      </c>
      <c r="R2040" s="30">
        <f t="shared" si="1089"/>
        <v>0</v>
      </c>
      <c r="S2040" s="18">
        <f t="shared" si="1093"/>
        <v>-39788.751599999996</v>
      </c>
      <c r="T2040" s="30">
        <f t="shared" si="1094"/>
        <v>-15.303365999999999</v>
      </c>
      <c r="U2040" s="30">
        <f>IF(ISNA(VLOOKUP(LOWER(F2040)&amp;H2040,Prices!A:C,3,0)),0,VLOOKUP(LOWER(F2040)&amp;H2040,Prices!A:C,3,0))</f>
        <v>16.04</v>
      </c>
      <c r="V2040" s="30">
        <f>IF(ISNA(VLOOKUP(LOWER(F2040)&amp;H2040,Prices!A:C,2,0)),0,VLOOKUP(LOWER(F2040)&amp;H2040,Prices!A:C,2,0))</f>
        <v>16.3</v>
      </c>
      <c r="W2040" s="30">
        <f t="shared" si="1095"/>
        <v>2591.2484000000054</v>
      </c>
      <c r="X2040" s="30">
        <f t="shared" si="1096"/>
        <v>676.00000000000409</v>
      </c>
      <c r="Y2040" s="40">
        <f t="shared" si="1097"/>
        <v>6.5139477124183137E-2</v>
      </c>
    </row>
    <row r="2041" spans="1:27" s="13" customFormat="1" x14ac:dyDescent="0.15">
      <c r="A2041" s="12">
        <v>42929</v>
      </c>
      <c r="B2041" s="60" t="s">
        <v>4132</v>
      </c>
      <c r="C2041" s="13" t="s">
        <v>1128</v>
      </c>
      <c r="D2041" s="13" t="s">
        <v>1129</v>
      </c>
      <c r="E2041" s="13" t="s">
        <v>1130</v>
      </c>
      <c r="F2041" s="13" t="str">
        <f t="shared" si="1087"/>
        <v>SH</v>
      </c>
      <c r="G2041" s="13" t="str">
        <f>VLOOKUP(LOWER(F2041)&amp;H2041,'Current pricing'!A:B,2,0)</f>
        <v>创业环保</v>
      </c>
      <c r="H2041" s="13" t="s">
        <v>3562</v>
      </c>
      <c r="I2041" s="13" t="s">
        <v>1206</v>
      </c>
      <c r="J2041" s="13" t="s">
        <v>4182</v>
      </c>
      <c r="K2041" s="13">
        <v>-4400</v>
      </c>
      <c r="L2041" s="13">
        <v>1</v>
      </c>
      <c r="M2041" s="13">
        <v>17.61</v>
      </c>
      <c r="N2041" s="13">
        <f t="shared" si="1091"/>
        <v>-77484</v>
      </c>
      <c r="O2041" s="13">
        <f t="shared" si="1092"/>
        <v>77484</v>
      </c>
      <c r="P2041" s="19">
        <f t="shared" si="1088"/>
        <v>1.5496800000000002</v>
      </c>
      <c r="Q2041" s="19">
        <f t="shared" si="1090"/>
        <v>15.4968</v>
      </c>
      <c r="R2041" s="13">
        <f t="shared" si="1089"/>
        <v>77.48</v>
      </c>
      <c r="S2041" s="19">
        <f t="shared" si="1093"/>
        <v>77389.473520000014</v>
      </c>
      <c r="T2041" s="13">
        <f t="shared" si="1094"/>
        <v>-17.588516709090911</v>
      </c>
      <c r="U2041" s="13">
        <f>IF(ISNA(VLOOKUP(LOWER(F2041)&amp;H2041,Prices!A:C,3,0)),0,VLOOKUP(LOWER(F2041)&amp;H2041,Prices!A:C,3,0))</f>
        <v>15.21</v>
      </c>
      <c r="V2041" s="13">
        <f>IF(ISNA(VLOOKUP(LOWER(F2041)&amp;H2041,Prices!A:C,2,0)),0,VLOOKUP(LOWER(F2041)&amp;H2041,Prices!A:C,2,0))</f>
        <v>15.51</v>
      </c>
      <c r="W2041" s="13">
        <f t="shared" si="1095"/>
        <v>9145.4735200000086</v>
      </c>
      <c r="X2041" s="13">
        <f t="shared" si="1096"/>
        <v>-1319.9999999999952</v>
      </c>
      <c r="Y2041" s="43">
        <f t="shared" si="1097"/>
        <v>0.1180304775179393</v>
      </c>
      <c r="Z2041" s="49"/>
      <c r="AA2041" s="24"/>
    </row>
    <row r="2042" spans="1:27" x14ac:dyDescent="0.15">
      <c r="A2042" s="1">
        <v>42929</v>
      </c>
      <c r="B2042" s="65" t="s">
        <v>3992</v>
      </c>
      <c r="C2042" s="30" t="s">
        <v>1128</v>
      </c>
      <c r="D2042" t="s">
        <v>1129</v>
      </c>
      <c r="E2042" t="s">
        <v>1130</v>
      </c>
      <c r="F2042" s="30" t="str">
        <f t="shared" si="1087"/>
        <v>SH</v>
      </c>
      <c r="G2042" s="30" t="str">
        <f>VLOOKUP(LOWER(F2042)&amp;H2042,'Current pricing'!A:B,2,0)</f>
        <v>长江电力</v>
      </c>
      <c r="H2042" t="s">
        <v>3939</v>
      </c>
      <c r="I2042" t="s">
        <v>1207</v>
      </c>
      <c r="J2042" s="29" t="s">
        <v>1798</v>
      </c>
      <c r="K2042">
        <v>2600</v>
      </c>
      <c r="L2042">
        <v>1</v>
      </c>
      <c r="M2042">
        <v>15.3</v>
      </c>
      <c r="N2042" s="30">
        <f t="shared" si="1091"/>
        <v>39780</v>
      </c>
      <c r="O2042" s="30">
        <f t="shared" si="1092"/>
        <v>39780</v>
      </c>
      <c r="P2042" s="18">
        <f t="shared" si="1088"/>
        <v>0.79560000000000008</v>
      </c>
      <c r="Q2042" s="18">
        <f t="shared" si="1090"/>
        <v>7.9560000000000004</v>
      </c>
      <c r="R2042" s="30">
        <f t="shared" si="1089"/>
        <v>0</v>
      </c>
      <c r="S2042" s="18">
        <f t="shared" si="1093"/>
        <v>-39788.751599999996</v>
      </c>
      <c r="T2042" s="30">
        <f t="shared" si="1094"/>
        <v>-15.303365999999999</v>
      </c>
      <c r="U2042" s="30">
        <f>IF(ISNA(VLOOKUP(LOWER(F2042)&amp;H2042,Prices!A:C,3,0)),0,VLOOKUP(LOWER(F2042)&amp;H2042,Prices!A:C,3,0))</f>
        <v>16.04</v>
      </c>
      <c r="V2042" s="30">
        <f>IF(ISNA(VLOOKUP(LOWER(F2042)&amp;H2042,Prices!A:C,2,0)),0,VLOOKUP(LOWER(F2042)&amp;H2042,Prices!A:C,2,0))</f>
        <v>16.3</v>
      </c>
      <c r="W2042" s="30">
        <f t="shared" si="1095"/>
        <v>2591.2484000000054</v>
      </c>
      <c r="X2042" s="30">
        <f t="shared" si="1096"/>
        <v>676.00000000000409</v>
      </c>
      <c r="Y2042" s="40">
        <f t="shared" si="1097"/>
        <v>6.5139477124183137E-2</v>
      </c>
    </row>
    <row r="2043" spans="1:27" s="13" customFormat="1" x14ac:dyDescent="0.15">
      <c r="A2043" s="12">
        <v>42930</v>
      </c>
      <c r="B2043" s="60" t="s">
        <v>4135</v>
      </c>
      <c r="C2043" s="13" t="s">
        <v>1128</v>
      </c>
      <c r="D2043" s="13" t="s">
        <v>1129</v>
      </c>
      <c r="E2043" s="13" t="s">
        <v>1130</v>
      </c>
      <c r="F2043" s="13" t="str">
        <f t="shared" si="1087"/>
        <v>SH</v>
      </c>
      <c r="G2043" s="13" t="str">
        <f>VLOOKUP(LOWER(F2043)&amp;H2043,'Current pricing'!A:B,2,0)</f>
        <v>陕西煤业</v>
      </c>
      <c r="H2043" s="13" t="s">
        <v>3993</v>
      </c>
      <c r="I2043" s="13" t="s">
        <v>1206</v>
      </c>
      <c r="J2043" s="13" t="s">
        <v>4199</v>
      </c>
      <c r="K2043" s="13">
        <v>-8000</v>
      </c>
      <c r="L2043" s="13">
        <v>1</v>
      </c>
      <c r="M2043" s="13">
        <v>8.1300000000000008</v>
      </c>
      <c r="N2043" s="13">
        <f t="shared" ref="N2043:N2049" si="1098">K2043*M2043</f>
        <v>-65040.000000000007</v>
      </c>
      <c r="O2043" s="13">
        <f t="shared" ref="O2043:O2049" si="1099">ABS(N2043)</f>
        <v>65040.000000000007</v>
      </c>
      <c r="P2043" s="19">
        <f t="shared" si="1088"/>
        <v>1.3008000000000002</v>
      </c>
      <c r="Q2043" s="19">
        <f t="shared" si="1090"/>
        <v>13.008000000000003</v>
      </c>
      <c r="R2043" s="13">
        <f t="shared" si="1089"/>
        <v>65.040000000000006</v>
      </c>
      <c r="S2043" s="19">
        <f t="shared" ref="S2043:S2049" si="1100">-(N2043+P2043+Q2043+R2043)</f>
        <v>64960.651200000008</v>
      </c>
      <c r="T2043" s="13">
        <f t="shared" ref="T2043:T2049" si="1101">S2043/K2043</f>
        <v>-8.1200814000000001</v>
      </c>
      <c r="U2043" s="13">
        <f>IF(ISNA(VLOOKUP(LOWER(F2043)&amp;H2043,Prices!A:C,3,0)),0,VLOOKUP(LOWER(F2043)&amp;H2043,Prices!A:C,3,0))</f>
        <v>7.7</v>
      </c>
      <c r="V2043" s="13">
        <f>IF(ISNA(VLOOKUP(LOWER(F2043)&amp;H2043,Prices!A:C,2,0)),0,VLOOKUP(LOWER(F2043)&amp;H2043,Prices!A:C,2,0))</f>
        <v>7.75</v>
      </c>
      <c r="W2043" s="13">
        <f t="shared" ref="W2043:W2049" si="1102">IF(I2043="B",(V2043+T2043)*K2043,(V2043+T2043)*K2043)</f>
        <v>2960.6512000000012</v>
      </c>
      <c r="X2043" s="13">
        <f t="shared" ref="X2043:X2049" si="1103">K2043*(V2043-U2043)</f>
        <v>-399.99999999999858</v>
      </c>
      <c r="Y2043" s="43">
        <f t="shared" ref="Y2043:Y2049" si="1104">W2043/O2043</f>
        <v>4.552046740467406E-2</v>
      </c>
      <c r="Z2043" s="49"/>
      <c r="AA2043" s="24"/>
    </row>
    <row r="2044" spans="1:27" s="13" customFormat="1" x14ac:dyDescent="0.15">
      <c r="A2044" s="12">
        <v>42930</v>
      </c>
      <c r="B2044" s="60" t="s">
        <v>4136</v>
      </c>
      <c r="C2044" s="13" t="s">
        <v>1128</v>
      </c>
      <c r="D2044" s="13" t="s">
        <v>1129</v>
      </c>
      <c r="E2044" s="13" t="s">
        <v>1130</v>
      </c>
      <c r="F2044" s="13" t="str">
        <f t="shared" si="1087"/>
        <v>SZ</v>
      </c>
      <c r="G2044" s="13" t="str">
        <f>VLOOKUP(LOWER(F2044)&amp;H2044,'Current pricing'!A:B,2,0)</f>
        <v>海康威视</v>
      </c>
      <c r="H2044" s="13" t="s">
        <v>1504</v>
      </c>
      <c r="I2044" s="13" t="s">
        <v>1206</v>
      </c>
      <c r="J2044" s="13" t="s">
        <v>4335</v>
      </c>
      <c r="K2044" s="13">
        <v>-3000</v>
      </c>
      <c r="L2044" s="13">
        <v>1</v>
      </c>
      <c r="M2044" s="13">
        <v>30.12</v>
      </c>
      <c r="N2044" s="13">
        <f t="shared" si="1098"/>
        <v>-90360</v>
      </c>
      <c r="O2044" s="13">
        <f t="shared" si="1099"/>
        <v>90360</v>
      </c>
      <c r="P2044" s="19">
        <f t="shared" si="1088"/>
        <v>0</v>
      </c>
      <c r="Q2044" s="19">
        <f t="shared" si="1090"/>
        <v>18.071999999999999</v>
      </c>
      <c r="R2044" s="13">
        <f t="shared" si="1089"/>
        <v>90.36</v>
      </c>
      <c r="S2044" s="19">
        <f t="shared" si="1100"/>
        <v>90251.567999999999</v>
      </c>
      <c r="T2044" s="13">
        <f t="shared" si="1101"/>
        <v>-30.083856000000001</v>
      </c>
      <c r="U2044" s="13">
        <f>IF(ISNA(VLOOKUP(LOWER(F2044)&amp;H2044,Prices!A:C,3,0)),0,VLOOKUP(LOWER(F2044)&amp;H2044,Prices!A:C,3,0))</f>
        <v>38.950000000000003</v>
      </c>
      <c r="V2044" s="13">
        <f>IF(ISNA(VLOOKUP(LOWER(F2044)&amp;H2044,Prices!A:C,2,0)),0,VLOOKUP(LOWER(F2044)&amp;H2044,Prices!A:C,2,0))</f>
        <v>39.9</v>
      </c>
      <c r="W2044" s="13">
        <f t="shared" si="1102"/>
        <v>-29448.431999999993</v>
      </c>
      <c r="X2044" s="13">
        <f t="shared" si="1103"/>
        <v>-2849.9999999999873</v>
      </c>
      <c r="Y2044" s="43">
        <f t="shared" si="1104"/>
        <v>-0.32590119521912342</v>
      </c>
      <c r="Z2044" s="49"/>
      <c r="AA2044" s="24"/>
    </row>
    <row r="2045" spans="1:27" s="13" customFormat="1" x14ac:dyDescent="0.15">
      <c r="A2045" s="12">
        <v>42930</v>
      </c>
      <c r="B2045" s="60" t="s">
        <v>1862</v>
      </c>
      <c r="C2045" s="13" t="s">
        <v>1128</v>
      </c>
      <c r="D2045" s="13" t="s">
        <v>1129</v>
      </c>
      <c r="E2045" s="13" t="s">
        <v>1130</v>
      </c>
      <c r="F2045" s="13" t="str">
        <f t="shared" si="1087"/>
        <v>SZ</v>
      </c>
      <c r="G2045" s="13" t="str">
        <f>VLOOKUP(LOWER(F2045)&amp;H2045,'Current pricing'!A:B,2,0)</f>
        <v>大族激光</v>
      </c>
      <c r="H2045" s="13" t="s">
        <v>1502</v>
      </c>
      <c r="I2045" s="13" t="s">
        <v>1206</v>
      </c>
      <c r="J2045" s="13" t="s">
        <v>4182</v>
      </c>
      <c r="K2045" s="13">
        <v>-1000</v>
      </c>
      <c r="L2045" s="13">
        <v>1</v>
      </c>
      <c r="M2045" s="13">
        <v>36.799999999999997</v>
      </c>
      <c r="N2045" s="13">
        <f t="shared" si="1098"/>
        <v>-36800</v>
      </c>
      <c r="O2045" s="13">
        <f t="shared" si="1099"/>
        <v>36800</v>
      </c>
      <c r="P2045" s="19">
        <f t="shared" si="1088"/>
        <v>0</v>
      </c>
      <c r="Q2045" s="19">
        <f t="shared" si="1090"/>
        <v>7.36</v>
      </c>
      <c r="R2045" s="13">
        <f t="shared" si="1089"/>
        <v>36.799999999999997</v>
      </c>
      <c r="S2045" s="19">
        <f t="shared" si="1100"/>
        <v>36755.839999999997</v>
      </c>
      <c r="T2045" s="13">
        <f t="shared" si="1101"/>
        <v>-36.755839999999999</v>
      </c>
      <c r="U2045" s="13">
        <f>IF(ISNA(VLOOKUP(LOWER(F2045)&amp;H2045,Prices!A:C,3,0)),0,VLOOKUP(LOWER(F2045)&amp;H2045,Prices!A:C,3,0))</f>
        <v>50.1</v>
      </c>
      <c r="V2045" s="13">
        <f>IF(ISNA(VLOOKUP(LOWER(F2045)&amp;H2045,Prices!A:C,2,0)),0,VLOOKUP(LOWER(F2045)&amp;H2045,Prices!A:C,2,0))</f>
        <v>52.35</v>
      </c>
      <c r="W2045" s="13">
        <f t="shared" si="1102"/>
        <v>-15594.160000000002</v>
      </c>
      <c r="X2045" s="13">
        <f t="shared" si="1103"/>
        <v>-2250</v>
      </c>
      <c r="Y2045" s="43">
        <f t="shared" si="1104"/>
        <v>-0.42375434782608701</v>
      </c>
      <c r="Z2045" s="49"/>
      <c r="AA2045" s="24"/>
    </row>
    <row r="2046" spans="1:27" s="13" customFormat="1" x14ac:dyDescent="0.15">
      <c r="A2046" s="12">
        <v>42930</v>
      </c>
      <c r="B2046" s="60" t="s">
        <v>4137</v>
      </c>
      <c r="C2046" s="13" t="s">
        <v>1128</v>
      </c>
      <c r="D2046" s="13" t="s">
        <v>1129</v>
      </c>
      <c r="E2046" s="13" t="s">
        <v>1130</v>
      </c>
      <c r="F2046" s="13" t="str">
        <f t="shared" si="1087"/>
        <v>SZ</v>
      </c>
      <c r="G2046" s="13" t="str">
        <f>VLOOKUP(LOWER(F2046)&amp;H2046,'Current pricing'!A:B,2,0)</f>
        <v>格力电器</v>
      </c>
      <c r="H2046" s="13" t="s">
        <v>1255</v>
      </c>
      <c r="I2046" s="13" t="s">
        <v>1206</v>
      </c>
      <c r="J2046" s="13" t="s">
        <v>4335</v>
      </c>
      <c r="K2046" s="13">
        <v>-2200</v>
      </c>
      <c r="L2046" s="13">
        <v>1</v>
      </c>
      <c r="M2046" s="13">
        <v>41.11</v>
      </c>
      <c r="N2046" s="13">
        <f t="shared" si="1098"/>
        <v>-90442</v>
      </c>
      <c r="O2046" s="13">
        <f t="shared" si="1099"/>
        <v>90442</v>
      </c>
      <c r="P2046" s="19">
        <f t="shared" si="1088"/>
        <v>0</v>
      </c>
      <c r="Q2046" s="19">
        <f t="shared" si="1090"/>
        <v>18.0884</v>
      </c>
      <c r="R2046" s="13">
        <f t="shared" si="1089"/>
        <v>90.44</v>
      </c>
      <c r="S2046" s="19">
        <f t="shared" si="1100"/>
        <v>90333.471600000004</v>
      </c>
      <c r="T2046" s="13">
        <f t="shared" si="1101"/>
        <v>-41.060668909090914</v>
      </c>
      <c r="U2046" s="13">
        <f>IF(ISNA(VLOOKUP(LOWER(F2046)&amp;H2046,Prices!A:C,3,0)),0,VLOOKUP(LOWER(F2046)&amp;H2046,Prices!A:C,3,0))</f>
        <v>41.83</v>
      </c>
      <c r="V2046" s="13">
        <f>IF(ISNA(VLOOKUP(LOWER(F2046)&amp;H2046,Prices!A:C,2,0)),0,VLOOKUP(LOWER(F2046)&amp;H2046,Prices!A:C,2,0))</f>
        <v>43.53</v>
      </c>
      <c r="W2046" s="13">
        <f t="shared" si="1102"/>
        <v>-5432.5283999999911</v>
      </c>
      <c r="X2046" s="13">
        <f t="shared" si="1103"/>
        <v>-3740.0000000000064</v>
      </c>
      <c r="Y2046" s="43">
        <f t="shared" si="1104"/>
        <v>-6.0066433736538236E-2</v>
      </c>
      <c r="Z2046" s="49"/>
      <c r="AA2046" s="24"/>
    </row>
    <row r="2047" spans="1:27" s="13" customFormat="1" x14ac:dyDescent="0.15">
      <c r="A2047" s="12">
        <v>42930</v>
      </c>
      <c r="B2047" s="60" t="s">
        <v>4138</v>
      </c>
      <c r="C2047" s="13" t="s">
        <v>1128</v>
      </c>
      <c r="D2047" s="13" t="s">
        <v>1129</v>
      </c>
      <c r="E2047" s="13" t="s">
        <v>1130</v>
      </c>
      <c r="F2047" s="13" t="str">
        <f t="shared" si="1087"/>
        <v>SH</v>
      </c>
      <c r="G2047" s="13" t="str">
        <f>VLOOKUP(LOWER(F2047)&amp;H2047,'Current pricing'!A:B,2,0)</f>
        <v>上汽集团</v>
      </c>
      <c r="H2047" s="13" t="s">
        <v>3609</v>
      </c>
      <c r="I2047" s="13" t="s">
        <v>1206</v>
      </c>
      <c r="J2047" s="13" t="s">
        <v>4335</v>
      </c>
      <c r="K2047" s="13">
        <v>-3000</v>
      </c>
      <c r="L2047" s="13">
        <v>1</v>
      </c>
      <c r="M2047" s="13">
        <v>31.8</v>
      </c>
      <c r="N2047" s="13">
        <f t="shared" si="1098"/>
        <v>-95400</v>
      </c>
      <c r="O2047" s="13">
        <f t="shared" si="1099"/>
        <v>95400</v>
      </c>
      <c r="P2047" s="19">
        <f t="shared" si="1088"/>
        <v>1.9080000000000001</v>
      </c>
      <c r="Q2047" s="19">
        <f t="shared" si="1090"/>
        <v>19.080000000000002</v>
      </c>
      <c r="R2047" s="13">
        <f t="shared" si="1089"/>
        <v>95.4</v>
      </c>
      <c r="S2047" s="19">
        <f t="shared" si="1100"/>
        <v>95283.612000000008</v>
      </c>
      <c r="T2047" s="13">
        <f t="shared" si="1101"/>
        <v>-31.761204000000003</v>
      </c>
      <c r="U2047" s="13">
        <f>IF(ISNA(VLOOKUP(LOWER(F2047)&amp;H2047,Prices!A:C,3,0)),0,VLOOKUP(LOWER(F2047)&amp;H2047,Prices!A:C,3,0))</f>
        <v>30.89</v>
      </c>
      <c r="V2047" s="13">
        <f>IF(ISNA(VLOOKUP(LOWER(F2047)&amp;H2047,Prices!A:C,2,0)),0,VLOOKUP(LOWER(F2047)&amp;H2047,Prices!A:C,2,0))</f>
        <v>30.92</v>
      </c>
      <c r="W2047" s="13">
        <f t="shared" si="1102"/>
        <v>2523.6120000000037</v>
      </c>
      <c r="X2047" s="13">
        <f t="shared" si="1103"/>
        <v>-90.000000000003411</v>
      </c>
      <c r="Y2047" s="43">
        <f t="shared" si="1104"/>
        <v>2.6452955974842807E-2</v>
      </c>
      <c r="Z2047" s="49"/>
      <c r="AA2047" s="24"/>
    </row>
    <row r="2048" spans="1:27" s="13" customFormat="1" x14ac:dyDescent="0.15">
      <c r="A2048" s="12">
        <v>42930</v>
      </c>
      <c r="B2048" s="60" t="s">
        <v>4139</v>
      </c>
      <c r="C2048" s="13" t="s">
        <v>1128</v>
      </c>
      <c r="D2048" s="13" t="s">
        <v>1129</v>
      </c>
      <c r="E2048" s="13" t="s">
        <v>1130</v>
      </c>
      <c r="F2048" s="13" t="str">
        <f t="shared" si="1087"/>
        <v>SH</v>
      </c>
      <c r="G2048" s="13" t="str">
        <f>VLOOKUP(LOWER(F2048)&amp;H2048,'Current pricing'!A:B,2,0)</f>
        <v>贵州茅台</v>
      </c>
      <c r="H2048" s="13" t="s">
        <v>1263</v>
      </c>
      <c r="I2048" s="13" t="s">
        <v>1206</v>
      </c>
      <c r="J2048" s="13" t="s">
        <v>4335</v>
      </c>
      <c r="K2048" s="13">
        <v>-300</v>
      </c>
      <c r="L2048" s="13">
        <v>1</v>
      </c>
      <c r="M2048" s="13">
        <v>456.58</v>
      </c>
      <c r="N2048" s="13">
        <f t="shared" si="1098"/>
        <v>-136974</v>
      </c>
      <c r="O2048" s="13">
        <f t="shared" si="1099"/>
        <v>136974</v>
      </c>
      <c r="P2048" s="19">
        <f t="shared" si="1088"/>
        <v>2.7394800000000004</v>
      </c>
      <c r="Q2048" s="19">
        <f t="shared" si="1090"/>
        <v>27.3948</v>
      </c>
      <c r="R2048" s="13">
        <f t="shared" si="1089"/>
        <v>136.97</v>
      </c>
      <c r="S2048" s="19">
        <f t="shared" si="1100"/>
        <v>136806.89572</v>
      </c>
      <c r="T2048" s="13">
        <f t="shared" si="1101"/>
        <v>-456.02298573333331</v>
      </c>
      <c r="U2048" s="13">
        <f>IF(ISNA(VLOOKUP(LOWER(F2048)&amp;H2048,Prices!A:C,3,0)),0,VLOOKUP(LOWER(F2048)&amp;H2048,Prices!A:C,3,0))</f>
        <v>639.16999999999996</v>
      </c>
      <c r="V2048" s="13">
        <f>IF(ISNA(VLOOKUP(LOWER(F2048)&amp;H2048,Prices!A:C,2,0)),0,VLOOKUP(LOWER(F2048)&amp;H2048,Prices!A:C,2,0))</f>
        <v>653.05999999999995</v>
      </c>
      <c r="W2048" s="13">
        <f t="shared" si="1102"/>
        <v>-59111.104279999992</v>
      </c>
      <c r="X2048" s="13">
        <f t="shared" si="1103"/>
        <v>-4166.9999999999964</v>
      </c>
      <c r="Y2048" s="43">
        <f t="shared" si="1104"/>
        <v>-0.43154981441733464</v>
      </c>
      <c r="Z2048" s="49"/>
      <c r="AA2048" s="24"/>
    </row>
    <row r="2049" spans="1:27" s="13" customFormat="1" x14ac:dyDescent="0.15">
      <c r="A2049" s="12">
        <v>42930</v>
      </c>
      <c r="B2049" s="60" t="s">
        <v>2591</v>
      </c>
      <c r="C2049" s="13" t="s">
        <v>1128</v>
      </c>
      <c r="D2049" s="13" t="s">
        <v>1129</v>
      </c>
      <c r="E2049" s="13" t="s">
        <v>1130</v>
      </c>
      <c r="F2049" s="13" t="str">
        <f t="shared" si="1087"/>
        <v>SZ</v>
      </c>
      <c r="G2049" s="13" t="str">
        <f>VLOOKUP(LOWER(F2049)&amp;H2049,'Current pricing'!A:B,2,0)</f>
        <v>三花智控</v>
      </c>
      <c r="H2049" s="13" t="s">
        <v>3964</v>
      </c>
      <c r="I2049" s="13" t="s">
        <v>1206</v>
      </c>
      <c r="J2049" s="13" t="s">
        <v>4182</v>
      </c>
      <c r="K2049" s="13">
        <v>-4800</v>
      </c>
      <c r="L2049" s="13">
        <v>1</v>
      </c>
      <c r="M2049" s="13">
        <v>16.34</v>
      </c>
      <c r="N2049" s="13">
        <f t="shared" si="1098"/>
        <v>-78432</v>
      </c>
      <c r="O2049" s="13">
        <f t="shared" si="1099"/>
        <v>78432</v>
      </c>
      <c r="P2049" s="19">
        <f t="shared" si="1088"/>
        <v>0</v>
      </c>
      <c r="Q2049" s="19">
        <f t="shared" si="1090"/>
        <v>15.686400000000001</v>
      </c>
      <c r="R2049" s="13">
        <f t="shared" si="1089"/>
        <v>78.430000000000007</v>
      </c>
      <c r="S2049" s="19">
        <f t="shared" si="1100"/>
        <v>78337.883600000001</v>
      </c>
      <c r="T2049" s="13">
        <f t="shared" si="1101"/>
        <v>-16.320392416666667</v>
      </c>
      <c r="U2049" s="13">
        <f>IF(ISNA(VLOOKUP(LOWER(F2049)&amp;H2049,Prices!A:C,3,0)),0,VLOOKUP(LOWER(F2049)&amp;H2049,Prices!A:C,3,0))</f>
        <v>16.72</v>
      </c>
      <c r="V2049" s="13">
        <f>IF(ISNA(VLOOKUP(LOWER(F2049)&amp;H2049,Prices!A:C,2,0)),0,VLOOKUP(LOWER(F2049)&amp;H2049,Prices!A:C,2,0))</f>
        <v>17.5</v>
      </c>
      <c r="W2049" s="13">
        <f t="shared" si="1102"/>
        <v>-5662.1163999999962</v>
      </c>
      <c r="X2049" s="13">
        <f t="shared" si="1103"/>
        <v>-3744.0000000000055</v>
      </c>
      <c r="Y2049" s="43">
        <f t="shared" si="1104"/>
        <v>-7.2191406568747396E-2</v>
      </c>
      <c r="Z2049" s="49"/>
      <c r="AA2049" s="24"/>
    </row>
    <row r="2050" spans="1:27" s="13" customFormat="1" x14ac:dyDescent="0.15">
      <c r="A2050" s="12">
        <v>42933</v>
      </c>
      <c r="B2050" s="60" t="s">
        <v>1763</v>
      </c>
      <c r="C2050" s="13" t="s">
        <v>1128</v>
      </c>
      <c r="D2050" s="13" t="s">
        <v>1129</v>
      </c>
      <c r="E2050" s="13" t="s">
        <v>1130</v>
      </c>
      <c r="F2050" s="13" t="str">
        <f t="shared" si="1087"/>
        <v>SH</v>
      </c>
      <c r="G2050" s="13" t="str">
        <f>VLOOKUP(LOWER(F2050)&amp;H2050,'Current pricing'!A:B,2,0)</f>
        <v>上汽集团</v>
      </c>
      <c r="H2050" s="13" t="s">
        <v>3609</v>
      </c>
      <c r="I2050" s="13" t="s">
        <v>1206</v>
      </c>
      <c r="J2050" s="13" t="s">
        <v>4335</v>
      </c>
      <c r="K2050" s="13">
        <v>-1200</v>
      </c>
      <c r="L2050" s="13">
        <v>1</v>
      </c>
      <c r="M2050" s="13">
        <v>32.090000000000003</v>
      </c>
      <c r="N2050" s="13">
        <f t="shared" ref="N2050:N2076" si="1105">K2050*M2050</f>
        <v>-38508.000000000007</v>
      </c>
      <c r="O2050" s="13">
        <f t="shared" ref="O2050:O2076" si="1106">ABS(N2050)</f>
        <v>38508.000000000007</v>
      </c>
      <c r="P2050" s="19">
        <f t="shared" si="1088"/>
        <v>0.77016000000000018</v>
      </c>
      <c r="Q2050" s="19">
        <f t="shared" si="1090"/>
        <v>7.7016000000000018</v>
      </c>
      <c r="R2050" s="13">
        <f t="shared" si="1089"/>
        <v>38.51</v>
      </c>
      <c r="S2050" s="19">
        <f t="shared" ref="S2050:S2076" si="1107">-(N2050+P2050+Q2050+R2050)</f>
        <v>38461.018240000005</v>
      </c>
      <c r="T2050" s="13">
        <f t="shared" ref="T2050:T2076" si="1108">S2050/K2050</f>
        <v>-32.050848533333337</v>
      </c>
      <c r="U2050" s="13">
        <f>IF(ISNA(VLOOKUP(LOWER(F2050)&amp;H2050,Prices!A:C,3,0)),0,VLOOKUP(LOWER(F2050)&amp;H2050,Prices!A:C,3,0))</f>
        <v>30.89</v>
      </c>
      <c r="V2050" s="13">
        <f>IF(ISNA(VLOOKUP(LOWER(F2050)&amp;H2050,Prices!A:C,2,0)),0,VLOOKUP(LOWER(F2050)&amp;H2050,Prices!A:C,2,0))</f>
        <v>30.92</v>
      </c>
      <c r="W2050" s="13">
        <f t="shared" ref="W2050:W2076" si="1109">IF(I2050="B",(V2050+T2050)*K2050,(V2050+T2050)*K2050)</f>
        <v>1357.0182400000022</v>
      </c>
      <c r="X2050" s="13">
        <f t="shared" ref="X2050:X2076" si="1110">K2050*(V2050-U2050)</f>
        <v>-36.000000000001364</v>
      </c>
      <c r="Y2050" s="43">
        <f t="shared" ref="Y2050:Y2076" si="1111">W2050/O2050</f>
        <v>3.5239904435442032E-2</v>
      </c>
      <c r="Z2050" s="49"/>
      <c r="AA2050" s="24"/>
    </row>
    <row r="2051" spans="1:27" s="13" customFormat="1" x14ac:dyDescent="0.15">
      <c r="A2051" s="12">
        <v>42933</v>
      </c>
      <c r="B2051" s="60" t="s">
        <v>4142</v>
      </c>
      <c r="C2051" s="13" t="s">
        <v>1128</v>
      </c>
      <c r="D2051" s="13" t="s">
        <v>1129</v>
      </c>
      <c r="E2051" s="13" t="s">
        <v>1130</v>
      </c>
      <c r="F2051" s="13" t="str">
        <f t="shared" ref="F2051:F2114" si="1112">IF(OR(LEFT(H2051,1)="6",H2051="510050"),"SH","SZ")</f>
        <v>SZ</v>
      </c>
      <c r="G2051" s="13" t="str">
        <f>VLOOKUP(LOWER(F2051)&amp;H2051,'Current pricing'!A:B,2,0)</f>
        <v>格力电器</v>
      </c>
      <c r="H2051" s="13" t="s">
        <v>1255</v>
      </c>
      <c r="I2051" s="13" t="s">
        <v>1206</v>
      </c>
      <c r="J2051" s="13" t="s">
        <v>4335</v>
      </c>
      <c r="K2051" s="13">
        <v>-2000</v>
      </c>
      <c r="L2051" s="13">
        <v>1</v>
      </c>
      <c r="M2051" s="13">
        <v>41.08</v>
      </c>
      <c r="N2051" s="13">
        <f t="shared" si="1105"/>
        <v>-82160</v>
      </c>
      <c r="O2051" s="13">
        <f t="shared" si="1106"/>
        <v>82160</v>
      </c>
      <c r="P2051" s="19">
        <f t="shared" ref="P2051:P2114" si="1113">IF(H2051="510050",0,IF(F2051="SZ",0,ABS(N2051*0.2%%)))</f>
        <v>0</v>
      </c>
      <c r="Q2051" s="19">
        <f t="shared" si="1090"/>
        <v>16.432000000000002</v>
      </c>
      <c r="R2051" s="13">
        <f t="shared" ref="R2051:R2114" si="1114">IF(H2051="510050",0,ROUND(IF(OR(I2051="B",I2051="D"),0,ABS(N2051*0.001)),2))</f>
        <v>82.16</v>
      </c>
      <c r="S2051" s="19">
        <f t="shared" si="1107"/>
        <v>82061.407999999996</v>
      </c>
      <c r="T2051" s="13">
        <f t="shared" si="1108"/>
        <v>-41.030704</v>
      </c>
      <c r="U2051" s="13">
        <f>IF(ISNA(VLOOKUP(LOWER(F2051)&amp;H2051,Prices!A:C,3,0)),0,VLOOKUP(LOWER(F2051)&amp;H2051,Prices!A:C,3,0))</f>
        <v>41.83</v>
      </c>
      <c r="V2051" s="13">
        <f>IF(ISNA(VLOOKUP(LOWER(F2051)&amp;H2051,Prices!A:C,2,0)),0,VLOOKUP(LOWER(F2051)&amp;H2051,Prices!A:C,2,0))</f>
        <v>43.53</v>
      </c>
      <c r="W2051" s="13">
        <f t="shared" si="1109"/>
        <v>-4998.5920000000024</v>
      </c>
      <c r="X2051" s="13">
        <f t="shared" si="1110"/>
        <v>-3400.0000000000055</v>
      </c>
      <c r="Y2051" s="43">
        <f t="shared" si="1111"/>
        <v>-6.0839727361246376E-2</v>
      </c>
      <c r="Z2051" s="49"/>
      <c r="AA2051" s="24"/>
    </row>
    <row r="2052" spans="1:27" s="13" customFormat="1" x14ac:dyDescent="0.15">
      <c r="A2052" s="12">
        <v>42933</v>
      </c>
      <c r="B2052" s="60" t="s">
        <v>4143</v>
      </c>
      <c r="C2052" s="13" t="s">
        <v>1128</v>
      </c>
      <c r="D2052" s="13" t="s">
        <v>1129</v>
      </c>
      <c r="E2052" s="13" t="s">
        <v>1130</v>
      </c>
      <c r="F2052" s="13" t="str">
        <f t="shared" si="1112"/>
        <v>SZ</v>
      </c>
      <c r="G2052" s="13" t="str">
        <f>VLOOKUP(LOWER(F2052)&amp;H2052,'Current pricing'!A:B,2,0)</f>
        <v>海康威视</v>
      </c>
      <c r="H2052" s="13" t="s">
        <v>1504</v>
      </c>
      <c r="I2052" s="13" t="s">
        <v>1206</v>
      </c>
      <c r="J2052" s="13" t="s">
        <v>4335</v>
      </c>
      <c r="K2052" s="13">
        <v>-2000</v>
      </c>
      <c r="L2052" s="13">
        <v>1</v>
      </c>
      <c r="M2052" s="13">
        <v>29.7</v>
      </c>
      <c r="N2052" s="13">
        <f t="shared" si="1105"/>
        <v>-59400</v>
      </c>
      <c r="O2052" s="13">
        <f t="shared" si="1106"/>
        <v>59400</v>
      </c>
      <c r="P2052" s="19">
        <f t="shared" si="1113"/>
        <v>0</v>
      </c>
      <c r="Q2052" s="19">
        <f t="shared" si="1090"/>
        <v>11.88</v>
      </c>
      <c r="R2052" s="13">
        <f t="shared" si="1114"/>
        <v>59.4</v>
      </c>
      <c r="S2052" s="19">
        <f t="shared" si="1107"/>
        <v>59328.72</v>
      </c>
      <c r="T2052" s="13">
        <f t="shared" si="1108"/>
        <v>-29.664360000000002</v>
      </c>
      <c r="U2052" s="13">
        <f>IF(ISNA(VLOOKUP(LOWER(F2052)&amp;H2052,Prices!A:C,3,0)),0,VLOOKUP(LOWER(F2052)&amp;H2052,Prices!A:C,3,0))</f>
        <v>38.950000000000003</v>
      </c>
      <c r="V2052" s="13">
        <f>IF(ISNA(VLOOKUP(LOWER(F2052)&amp;H2052,Prices!A:C,2,0)),0,VLOOKUP(LOWER(F2052)&amp;H2052,Prices!A:C,2,0))</f>
        <v>39.9</v>
      </c>
      <c r="W2052" s="13">
        <f t="shared" si="1109"/>
        <v>-20471.279999999992</v>
      </c>
      <c r="X2052" s="13">
        <f t="shared" si="1110"/>
        <v>-1899.9999999999914</v>
      </c>
      <c r="Y2052" s="43">
        <f t="shared" si="1111"/>
        <v>-0.34463434343434329</v>
      </c>
      <c r="Z2052" s="49"/>
      <c r="AA2052" s="24"/>
    </row>
    <row r="2053" spans="1:27" s="13" customFormat="1" x14ac:dyDescent="0.15">
      <c r="A2053" s="12">
        <v>42933</v>
      </c>
      <c r="B2053" s="60" t="s">
        <v>4144</v>
      </c>
      <c r="C2053" s="13" t="s">
        <v>1128</v>
      </c>
      <c r="D2053" s="13" t="s">
        <v>1129</v>
      </c>
      <c r="E2053" s="13" t="s">
        <v>1130</v>
      </c>
      <c r="F2053" s="13" t="str">
        <f t="shared" si="1112"/>
        <v>SH</v>
      </c>
      <c r="G2053" s="13" t="str">
        <f>VLOOKUP(LOWER(F2053)&amp;H2053,'Current pricing'!A:B,2,0)</f>
        <v>东方证券</v>
      </c>
      <c r="H2053" s="13" t="s">
        <v>4019</v>
      </c>
      <c r="I2053" s="13" t="s">
        <v>1207</v>
      </c>
      <c r="J2053" s="13" t="s">
        <v>4335</v>
      </c>
      <c r="K2053" s="13">
        <v>1400</v>
      </c>
      <c r="L2053" s="13">
        <v>1</v>
      </c>
      <c r="M2053" s="13">
        <v>14.23</v>
      </c>
      <c r="N2053" s="13">
        <f t="shared" si="1105"/>
        <v>19922</v>
      </c>
      <c r="O2053" s="13">
        <f t="shared" si="1106"/>
        <v>19922</v>
      </c>
      <c r="P2053" s="19">
        <f t="shared" si="1113"/>
        <v>0.39844000000000002</v>
      </c>
      <c r="Q2053" s="19">
        <f t="shared" si="1090"/>
        <v>5</v>
      </c>
      <c r="R2053" s="13">
        <f t="shared" si="1114"/>
        <v>0</v>
      </c>
      <c r="S2053" s="19">
        <f t="shared" si="1107"/>
        <v>-19927.398440000001</v>
      </c>
      <c r="T2053" s="13">
        <f t="shared" si="1108"/>
        <v>-14.233856028571429</v>
      </c>
      <c r="U2053" s="13">
        <f>IF(ISNA(VLOOKUP(LOWER(F2053)&amp;H2053,Prices!A:C,3,0)),0,VLOOKUP(LOWER(F2053)&amp;H2053,Prices!A:C,3,0))</f>
        <v>15.42</v>
      </c>
      <c r="V2053" s="13">
        <f>IF(ISNA(VLOOKUP(LOWER(F2053)&amp;H2053,Prices!A:C,2,0)),0,VLOOKUP(LOWER(F2053)&amp;H2053,Prices!A:C,2,0))</f>
        <v>15.28</v>
      </c>
      <c r="W2053" s="13">
        <f t="shared" si="1109"/>
        <v>1464.6015599999985</v>
      </c>
      <c r="X2053" s="13">
        <f t="shared" si="1110"/>
        <v>-196.0000000000008</v>
      </c>
      <c r="Y2053" s="43">
        <f t="shared" si="1111"/>
        <v>7.3516793494628974E-2</v>
      </c>
      <c r="Z2053" s="49"/>
      <c r="AA2053" s="24"/>
    </row>
    <row r="2054" spans="1:27" s="13" customFormat="1" x14ac:dyDescent="0.15">
      <c r="A2054" s="12">
        <v>42933</v>
      </c>
      <c r="B2054" s="60" t="s">
        <v>4145</v>
      </c>
      <c r="C2054" s="13" t="s">
        <v>1128</v>
      </c>
      <c r="D2054" s="13" t="s">
        <v>1129</v>
      </c>
      <c r="E2054" s="13" t="s">
        <v>1130</v>
      </c>
      <c r="F2054" s="13" t="str">
        <f t="shared" si="1112"/>
        <v>SZ</v>
      </c>
      <c r="G2054" s="13" t="str">
        <f>VLOOKUP(LOWER(F2054)&amp;H2054,'Current pricing'!A:B,2,0)</f>
        <v>大族激光</v>
      </c>
      <c r="H2054" s="13" t="s">
        <v>1502</v>
      </c>
      <c r="I2054" s="13" t="s">
        <v>1207</v>
      </c>
      <c r="J2054" s="13" t="s">
        <v>4182</v>
      </c>
      <c r="K2054" s="13">
        <v>1100</v>
      </c>
      <c r="L2054" s="13">
        <v>1</v>
      </c>
      <c r="M2054" s="13">
        <v>35.89</v>
      </c>
      <c r="N2054" s="13">
        <f t="shared" si="1105"/>
        <v>39479</v>
      </c>
      <c r="O2054" s="13">
        <f t="shared" si="1106"/>
        <v>39479</v>
      </c>
      <c r="P2054" s="19">
        <f t="shared" si="1113"/>
        <v>0</v>
      </c>
      <c r="Q2054" s="19">
        <f t="shared" si="1090"/>
        <v>7.8958000000000004</v>
      </c>
      <c r="R2054" s="13">
        <f t="shared" si="1114"/>
        <v>0</v>
      </c>
      <c r="S2054" s="19">
        <f t="shared" si="1107"/>
        <v>-39486.895799999998</v>
      </c>
      <c r="T2054" s="13">
        <f t="shared" si="1108"/>
        <v>-35.897177999999997</v>
      </c>
      <c r="U2054" s="13">
        <f>IF(ISNA(VLOOKUP(LOWER(F2054)&amp;H2054,Prices!A:C,3,0)),0,VLOOKUP(LOWER(F2054)&amp;H2054,Prices!A:C,3,0))</f>
        <v>50.1</v>
      </c>
      <c r="V2054" s="13">
        <f>IF(ISNA(VLOOKUP(LOWER(F2054)&amp;H2054,Prices!A:C,2,0)),0,VLOOKUP(LOWER(F2054)&amp;H2054,Prices!A:C,2,0))</f>
        <v>52.35</v>
      </c>
      <c r="W2054" s="13">
        <f t="shared" si="1109"/>
        <v>18098.104200000005</v>
      </c>
      <c r="X2054" s="13">
        <f t="shared" si="1110"/>
        <v>2475</v>
      </c>
      <c r="Y2054" s="43">
        <f t="shared" si="1111"/>
        <v>0.458423572025634</v>
      </c>
      <c r="Z2054" s="49"/>
      <c r="AA2054" s="24"/>
    </row>
    <row r="2055" spans="1:27" s="13" customFormat="1" x14ac:dyDescent="0.15">
      <c r="A2055" s="12">
        <v>42933</v>
      </c>
      <c r="B2055" s="60" t="s">
        <v>4146</v>
      </c>
      <c r="C2055" s="13" t="s">
        <v>1128</v>
      </c>
      <c r="D2055" s="13" t="s">
        <v>1129</v>
      </c>
      <c r="E2055" s="13" t="s">
        <v>1130</v>
      </c>
      <c r="F2055" s="13" t="str">
        <f t="shared" si="1112"/>
        <v>SH</v>
      </c>
      <c r="G2055" s="13" t="str">
        <f>VLOOKUP(LOWER(F2055)&amp;H2055,'Current pricing'!A:B,2,0)</f>
        <v>东方证券</v>
      </c>
      <c r="H2055" s="13" t="s">
        <v>4019</v>
      </c>
      <c r="I2055" s="13" t="s">
        <v>1207</v>
      </c>
      <c r="J2055" s="13" t="s">
        <v>4335</v>
      </c>
      <c r="K2055" s="13">
        <v>2700</v>
      </c>
      <c r="L2055" s="13">
        <v>1</v>
      </c>
      <c r="M2055" s="13">
        <v>14.3</v>
      </c>
      <c r="N2055" s="13">
        <f t="shared" si="1105"/>
        <v>38610</v>
      </c>
      <c r="O2055" s="13">
        <f t="shared" si="1106"/>
        <v>38610</v>
      </c>
      <c r="P2055" s="19">
        <f t="shared" si="1113"/>
        <v>0.77220000000000011</v>
      </c>
      <c r="Q2055" s="19">
        <f t="shared" si="1090"/>
        <v>7.7220000000000004</v>
      </c>
      <c r="R2055" s="13">
        <f t="shared" si="1114"/>
        <v>0</v>
      </c>
      <c r="S2055" s="19">
        <f t="shared" si="1107"/>
        <v>-38618.494200000001</v>
      </c>
      <c r="T2055" s="13">
        <f t="shared" si="1108"/>
        <v>-14.303146</v>
      </c>
      <c r="U2055" s="13">
        <f>IF(ISNA(VLOOKUP(LOWER(F2055)&amp;H2055,Prices!A:C,3,0)),0,VLOOKUP(LOWER(F2055)&amp;H2055,Prices!A:C,3,0))</f>
        <v>15.42</v>
      </c>
      <c r="V2055" s="13">
        <f>IF(ISNA(VLOOKUP(LOWER(F2055)&amp;H2055,Prices!A:C,2,0)),0,VLOOKUP(LOWER(F2055)&amp;H2055,Prices!A:C,2,0))</f>
        <v>15.28</v>
      </c>
      <c r="W2055" s="13">
        <f t="shared" si="1109"/>
        <v>2637.5057999999985</v>
      </c>
      <c r="X2055" s="13">
        <f t="shared" si="1110"/>
        <v>-378.00000000000153</v>
      </c>
      <c r="Y2055" s="43">
        <f t="shared" si="1111"/>
        <v>6.8311468531468494E-2</v>
      </c>
      <c r="Z2055" s="49"/>
      <c r="AA2055" s="24"/>
    </row>
    <row r="2056" spans="1:27" s="13" customFormat="1" x14ac:dyDescent="0.15">
      <c r="A2056" s="12">
        <v>42933</v>
      </c>
      <c r="B2056" s="60" t="s">
        <v>2657</v>
      </c>
      <c r="C2056" s="13" t="s">
        <v>1128</v>
      </c>
      <c r="D2056" s="13" t="s">
        <v>1129</v>
      </c>
      <c r="E2056" s="13" t="s">
        <v>1130</v>
      </c>
      <c r="F2056" s="13" t="str">
        <f t="shared" si="1112"/>
        <v>SH</v>
      </c>
      <c r="G2056" s="13" t="str">
        <f>VLOOKUP(LOWER(F2056)&amp;H2056,'Current pricing'!A:B,2,0)</f>
        <v>贵州茅台</v>
      </c>
      <c r="H2056" s="13" t="s">
        <v>1263</v>
      </c>
      <c r="I2056" s="13" t="s">
        <v>1207</v>
      </c>
      <c r="J2056" s="13" t="s">
        <v>4335</v>
      </c>
      <c r="K2056" s="13">
        <v>100</v>
      </c>
      <c r="L2056" s="13">
        <v>1</v>
      </c>
      <c r="M2056" s="13">
        <v>449.16</v>
      </c>
      <c r="N2056" s="13">
        <f t="shared" si="1105"/>
        <v>44916</v>
      </c>
      <c r="O2056" s="13">
        <f t="shared" si="1106"/>
        <v>44916</v>
      </c>
      <c r="P2056" s="19">
        <f t="shared" si="1113"/>
        <v>0.89832000000000012</v>
      </c>
      <c r="Q2056" s="19">
        <f t="shared" si="1090"/>
        <v>8.9832000000000001</v>
      </c>
      <c r="R2056" s="13">
        <f t="shared" si="1114"/>
        <v>0</v>
      </c>
      <c r="S2056" s="19">
        <f t="shared" si="1107"/>
        <v>-44925.881520000003</v>
      </c>
      <c r="T2056" s="13">
        <f t="shared" si="1108"/>
        <v>-449.25881520000002</v>
      </c>
      <c r="U2056" s="13">
        <f>IF(ISNA(VLOOKUP(LOWER(F2056)&amp;H2056,Prices!A:C,3,0)),0,VLOOKUP(LOWER(F2056)&amp;H2056,Prices!A:C,3,0))</f>
        <v>639.16999999999996</v>
      </c>
      <c r="V2056" s="13">
        <f>IF(ISNA(VLOOKUP(LOWER(F2056)&amp;H2056,Prices!A:C,2,0)),0,VLOOKUP(LOWER(F2056)&amp;H2056,Prices!A:C,2,0))</f>
        <v>653.05999999999995</v>
      </c>
      <c r="W2056" s="13">
        <f t="shared" si="1109"/>
        <v>20380.118479999994</v>
      </c>
      <c r="X2056" s="13">
        <f t="shared" si="1110"/>
        <v>1388.9999999999986</v>
      </c>
      <c r="Y2056" s="43">
        <f t="shared" si="1111"/>
        <v>0.45373850031169277</v>
      </c>
      <c r="Z2056" s="49"/>
      <c r="AA2056" s="24"/>
    </row>
    <row r="2057" spans="1:27" s="13" customFormat="1" x14ac:dyDescent="0.15">
      <c r="A2057" s="12">
        <v>42933</v>
      </c>
      <c r="B2057" s="60" t="s">
        <v>4147</v>
      </c>
      <c r="C2057" s="13" t="s">
        <v>1128</v>
      </c>
      <c r="D2057" s="13" t="s">
        <v>1129</v>
      </c>
      <c r="E2057" s="13" t="s">
        <v>1130</v>
      </c>
      <c r="F2057" s="13" t="str">
        <f t="shared" si="1112"/>
        <v>SZ</v>
      </c>
      <c r="G2057" s="13" t="str">
        <f>VLOOKUP(LOWER(F2057)&amp;H2057,'Current pricing'!A:B,2,0)</f>
        <v>格力电器</v>
      </c>
      <c r="H2057" s="13" t="s">
        <v>1255</v>
      </c>
      <c r="I2057" s="13" t="s">
        <v>1207</v>
      </c>
      <c r="J2057" s="13" t="s">
        <v>4335</v>
      </c>
      <c r="K2057" s="13">
        <v>600</v>
      </c>
      <c r="L2057" s="13">
        <v>1</v>
      </c>
      <c r="M2057" s="13">
        <v>40.44</v>
      </c>
      <c r="N2057" s="13">
        <f t="shared" si="1105"/>
        <v>24264</v>
      </c>
      <c r="O2057" s="13">
        <f t="shared" si="1106"/>
        <v>24264</v>
      </c>
      <c r="P2057" s="19">
        <f t="shared" si="1113"/>
        <v>0</v>
      </c>
      <c r="Q2057" s="19">
        <f t="shared" si="1090"/>
        <v>5</v>
      </c>
      <c r="R2057" s="13">
        <f t="shared" si="1114"/>
        <v>0</v>
      </c>
      <c r="S2057" s="19">
        <f t="shared" si="1107"/>
        <v>-24269</v>
      </c>
      <c r="T2057" s="13">
        <f t="shared" si="1108"/>
        <v>-40.448333333333331</v>
      </c>
      <c r="U2057" s="13">
        <f>IF(ISNA(VLOOKUP(LOWER(F2057)&amp;H2057,Prices!A:C,3,0)),0,VLOOKUP(LOWER(F2057)&amp;H2057,Prices!A:C,3,0))</f>
        <v>41.83</v>
      </c>
      <c r="V2057" s="13">
        <f>IF(ISNA(VLOOKUP(LOWER(F2057)&amp;H2057,Prices!A:C,2,0)),0,VLOOKUP(LOWER(F2057)&amp;H2057,Prices!A:C,2,0))</f>
        <v>43.53</v>
      </c>
      <c r="W2057" s="13">
        <f t="shared" si="1109"/>
        <v>1849.0000000000023</v>
      </c>
      <c r="X2057" s="13">
        <f t="shared" si="1110"/>
        <v>1020.0000000000017</v>
      </c>
      <c r="Y2057" s="43">
        <f t="shared" si="1111"/>
        <v>7.620342894823616E-2</v>
      </c>
      <c r="Z2057" s="49"/>
      <c r="AA2057" s="24"/>
    </row>
    <row r="2058" spans="1:27" s="13" customFormat="1" x14ac:dyDescent="0.15">
      <c r="A2058" s="12">
        <v>42933</v>
      </c>
      <c r="B2058" s="60" t="s">
        <v>4148</v>
      </c>
      <c r="C2058" s="13" t="s">
        <v>1128</v>
      </c>
      <c r="D2058" s="13" t="s">
        <v>1129</v>
      </c>
      <c r="E2058" s="13" t="s">
        <v>1130</v>
      </c>
      <c r="F2058" s="13" t="str">
        <f t="shared" si="1112"/>
        <v>SZ</v>
      </c>
      <c r="G2058" s="13" t="str">
        <f>VLOOKUP(LOWER(F2058)&amp;H2058,'Current pricing'!A:B,2,0)</f>
        <v>格力电器</v>
      </c>
      <c r="H2058" s="13" t="s">
        <v>1255</v>
      </c>
      <c r="I2058" s="13" t="s">
        <v>1207</v>
      </c>
      <c r="J2058" s="13" t="s">
        <v>4335</v>
      </c>
      <c r="K2058" s="13">
        <v>600</v>
      </c>
      <c r="L2058" s="13">
        <v>1</v>
      </c>
      <c r="M2058" s="13">
        <v>40.51</v>
      </c>
      <c r="N2058" s="13">
        <f t="shared" si="1105"/>
        <v>24306</v>
      </c>
      <c r="O2058" s="13">
        <f t="shared" si="1106"/>
        <v>24306</v>
      </c>
      <c r="P2058" s="19">
        <f t="shared" si="1113"/>
        <v>0</v>
      </c>
      <c r="Q2058" s="19">
        <f t="shared" si="1090"/>
        <v>5</v>
      </c>
      <c r="R2058" s="13">
        <f t="shared" si="1114"/>
        <v>0</v>
      </c>
      <c r="S2058" s="19">
        <f t="shared" si="1107"/>
        <v>-24311</v>
      </c>
      <c r="T2058" s="13">
        <f t="shared" si="1108"/>
        <v>-40.518333333333331</v>
      </c>
      <c r="U2058" s="13">
        <f>IF(ISNA(VLOOKUP(LOWER(F2058)&amp;H2058,Prices!A:C,3,0)),0,VLOOKUP(LOWER(F2058)&amp;H2058,Prices!A:C,3,0))</f>
        <v>41.83</v>
      </c>
      <c r="V2058" s="13">
        <f>IF(ISNA(VLOOKUP(LOWER(F2058)&amp;H2058,Prices!A:C,2,0)),0,VLOOKUP(LOWER(F2058)&amp;H2058,Prices!A:C,2,0))</f>
        <v>43.53</v>
      </c>
      <c r="W2058" s="13">
        <f t="shared" si="1109"/>
        <v>1807.0000000000023</v>
      </c>
      <c r="X2058" s="13">
        <f t="shared" si="1110"/>
        <v>1020.0000000000017</v>
      </c>
      <c r="Y2058" s="43">
        <f t="shared" si="1111"/>
        <v>7.4343783427960261E-2</v>
      </c>
      <c r="Z2058" s="49"/>
      <c r="AA2058" s="24"/>
    </row>
    <row r="2059" spans="1:27" s="13" customFormat="1" x14ac:dyDescent="0.15">
      <c r="A2059" s="12">
        <v>42933</v>
      </c>
      <c r="B2059" s="60" t="s">
        <v>4149</v>
      </c>
      <c r="C2059" s="13" t="s">
        <v>1128</v>
      </c>
      <c r="D2059" s="13" t="s">
        <v>1129</v>
      </c>
      <c r="E2059" s="13" t="s">
        <v>1130</v>
      </c>
      <c r="F2059" s="13" t="str">
        <f t="shared" si="1112"/>
        <v>SZ</v>
      </c>
      <c r="G2059" s="13" t="str">
        <f>VLOOKUP(LOWER(F2059)&amp;H2059,'Current pricing'!A:B,2,0)</f>
        <v>大族激光</v>
      </c>
      <c r="H2059" s="13" t="s">
        <v>1502</v>
      </c>
      <c r="I2059" s="13" t="s">
        <v>1207</v>
      </c>
      <c r="J2059" s="13" t="s">
        <v>4182</v>
      </c>
      <c r="K2059" s="13">
        <v>600</v>
      </c>
      <c r="L2059" s="13">
        <v>1</v>
      </c>
      <c r="M2059" s="13">
        <v>35.979999999999997</v>
      </c>
      <c r="N2059" s="13">
        <f t="shared" si="1105"/>
        <v>21587.999999999996</v>
      </c>
      <c r="O2059" s="13">
        <f t="shared" si="1106"/>
        <v>21587.999999999996</v>
      </c>
      <c r="P2059" s="19">
        <f t="shared" si="1113"/>
        <v>0</v>
      </c>
      <c r="Q2059" s="19">
        <f t="shared" ref="Q2059:Q2122" si="1115">IF(I2059&lt;&gt;"D",IF(C2059="Stock",MAX(ABS(N2059*0.0002),5),MAX(ABS(N2059*0.0003),5)),0)</f>
        <v>5</v>
      </c>
      <c r="R2059" s="13">
        <f t="shared" si="1114"/>
        <v>0</v>
      </c>
      <c r="S2059" s="19">
        <f t="shared" si="1107"/>
        <v>-21592.999999999996</v>
      </c>
      <c r="T2059" s="13">
        <f t="shared" si="1108"/>
        <v>-35.98833333333333</v>
      </c>
      <c r="U2059" s="13">
        <f>IF(ISNA(VLOOKUP(LOWER(F2059)&amp;H2059,Prices!A:C,3,0)),0,VLOOKUP(LOWER(F2059)&amp;H2059,Prices!A:C,3,0))</f>
        <v>50.1</v>
      </c>
      <c r="V2059" s="13">
        <f>IF(ISNA(VLOOKUP(LOWER(F2059)&amp;H2059,Prices!A:C,2,0)),0,VLOOKUP(LOWER(F2059)&amp;H2059,Prices!A:C,2,0))</f>
        <v>52.35</v>
      </c>
      <c r="W2059" s="13">
        <f t="shared" si="1109"/>
        <v>9817.0000000000036</v>
      </c>
      <c r="X2059" s="13">
        <f t="shared" si="1110"/>
        <v>1350</v>
      </c>
      <c r="Y2059" s="43">
        <f t="shared" si="1111"/>
        <v>0.4547433759496019</v>
      </c>
      <c r="Z2059" s="49"/>
      <c r="AA2059" s="24"/>
    </row>
    <row r="2060" spans="1:27" s="13" customFormat="1" x14ac:dyDescent="0.15">
      <c r="A2060" s="12">
        <v>42933</v>
      </c>
      <c r="B2060" s="60" t="s">
        <v>4150</v>
      </c>
      <c r="C2060" s="13" t="s">
        <v>1128</v>
      </c>
      <c r="D2060" s="13" t="s">
        <v>1129</v>
      </c>
      <c r="E2060" s="13" t="s">
        <v>1130</v>
      </c>
      <c r="F2060" s="13" t="str">
        <f t="shared" si="1112"/>
        <v>SZ</v>
      </c>
      <c r="G2060" s="13" t="str">
        <f>VLOOKUP(LOWER(F2060)&amp;H2060,'Current pricing'!A:B,2,0)</f>
        <v>格力电器</v>
      </c>
      <c r="H2060" s="13" t="s">
        <v>1255</v>
      </c>
      <c r="I2060" s="13" t="s">
        <v>1207</v>
      </c>
      <c r="J2060" s="13" t="s">
        <v>4335</v>
      </c>
      <c r="K2060" s="13">
        <v>500</v>
      </c>
      <c r="L2060" s="13">
        <v>1</v>
      </c>
      <c r="M2060" s="13">
        <v>40.549999999999997</v>
      </c>
      <c r="N2060" s="13">
        <f t="shared" si="1105"/>
        <v>20275</v>
      </c>
      <c r="O2060" s="13">
        <f t="shared" si="1106"/>
        <v>20275</v>
      </c>
      <c r="P2060" s="19">
        <f t="shared" si="1113"/>
        <v>0</v>
      </c>
      <c r="Q2060" s="19">
        <f t="shared" si="1115"/>
        <v>5</v>
      </c>
      <c r="R2060" s="13">
        <f t="shared" si="1114"/>
        <v>0</v>
      </c>
      <c r="S2060" s="19">
        <f t="shared" si="1107"/>
        <v>-20280</v>
      </c>
      <c r="T2060" s="13">
        <f t="shared" si="1108"/>
        <v>-40.56</v>
      </c>
      <c r="U2060" s="13">
        <f>IF(ISNA(VLOOKUP(LOWER(F2060)&amp;H2060,Prices!A:C,3,0)),0,VLOOKUP(LOWER(F2060)&amp;H2060,Prices!A:C,3,0))</f>
        <v>41.83</v>
      </c>
      <c r="V2060" s="13">
        <f>IF(ISNA(VLOOKUP(LOWER(F2060)&amp;H2060,Prices!A:C,2,0)),0,VLOOKUP(LOWER(F2060)&amp;H2060,Prices!A:C,2,0))</f>
        <v>43.53</v>
      </c>
      <c r="W2060" s="13">
        <f t="shared" si="1109"/>
        <v>1484.9999999999995</v>
      </c>
      <c r="X2060" s="13">
        <f t="shared" si="1110"/>
        <v>850.00000000000136</v>
      </c>
      <c r="Y2060" s="43">
        <f t="shared" si="1111"/>
        <v>7.3242909987669524E-2</v>
      </c>
      <c r="Z2060" s="49"/>
      <c r="AA2060" s="24"/>
    </row>
    <row r="2061" spans="1:27" s="13" customFormat="1" x14ac:dyDescent="0.15">
      <c r="A2061" s="12">
        <v>42933</v>
      </c>
      <c r="B2061" s="60" t="s">
        <v>4151</v>
      </c>
      <c r="C2061" s="13" t="s">
        <v>1128</v>
      </c>
      <c r="D2061" s="13" t="s">
        <v>1129</v>
      </c>
      <c r="E2061" s="13" t="s">
        <v>1130</v>
      </c>
      <c r="F2061" s="13" t="str">
        <f t="shared" si="1112"/>
        <v>SZ</v>
      </c>
      <c r="G2061" s="13" t="str">
        <f>VLOOKUP(LOWER(F2061)&amp;H2061,'Current pricing'!A:B,2,0)</f>
        <v>大族激光</v>
      </c>
      <c r="H2061" s="13" t="s">
        <v>1502</v>
      </c>
      <c r="I2061" s="13" t="s">
        <v>1207</v>
      </c>
      <c r="J2061" s="13" t="s">
        <v>4182</v>
      </c>
      <c r="K2061" s="13">
        <v>600</v>
      </c>
      <c r="L2061" s="13">
        <v>1</v>
      </c>
      <c r="M2061" s="13">
        <v>36.15</v>
      </c>
      <c r="N2061" s="13">
        <f t="shared" si="1105"/>
        <v>21690</v>
      </c>
      <c r="O2061" s="13">
        <f t="shared" si="1106"/>
        <v>21690</v>
      </c>
      <c r="P2061" s="19">
        <f t="shared" si="1113"/>
        <v>0</v>
      </c>
      <c r="Q2061" s="19">
        <f t="shared" si="1115"/>
        <v>5</v>
      </c>
      <c r="R2061" s="13">
        <f t="shared" si="1114"/>
        <v>0</v>
      </c>
      <c r="S2061" s="19">
        <f t="shared" si="1107"/>
        <v>-21695</v>
      </c>
      <c r="T2061" s="13">
        <f t="shared" si="1108"/>
        <v>-36.158333333333331</v>
      </c>
      <c r="U2061" s="13">
        <f>IF(ISNA(VLOOKUP(LOWER(F2061)&amp;H2061,Prices!A:C,3,0)),0,VLOOKUP(LOWER(F2061)&amp;H2061,Prices!A:C,3,0))</f>
        <v>50.1</v>
      </c>
      <c r="V2061" s="13">
        <f>IF(ISNA(VLOOKUP(LOWER(F2061)&amp;H2061,Prices!A:C,2,0)),0,VLOOKUP(LOWER(F2061)&amp;H2061,Prices!A:C,2,0))</f>
        <v>52.35</v>
      </c>
      <c r="W2061" s="13">
        <f t="shared" si="1109"/>
        <v>9715.0000000000018</v>
      </c>
      <c r="X2061" s="13">
        <f t="shared" si="1110"/>
        <v>1350</v>
      </c>
      <c r="Y2061" s="43">
        <f t="shared" si="1111"/>
        <v>0.44790225910557868</v>
      </c>
      <c r="Z2061" s="49"/>
      <c r="AA2061" s="24"/>
    </row>
    <row r="2062" spans="1:27" s="13" customFormat="1" x14ac:dyDescent="0.15">
      <c r="A2062" s="12">
        <v>42933</v>
      </c>
      <c r="B2062" s="60" t="s">
        <v>4152</v>
      </c>
      <c r="C2062" s="13" t="s">
        <v>1128</v>
      </c>
      <c r="D2062" s="13" t="s">
        <v>1129</v>
      </c>
      <c r="E2062" s="13" t="s">
        <v>1130</v>
      </c>
      <c r="F2062" s="13" t="str">
        <f t="shared" si="1112"/>
        <v>SZ</v>
      </c>
      <c r="G2062" s="13" t="str">
        <f>VLOOKUP(LOWER(F2062)&amp;H2062,'Current pricing'!A:B,2,0)</f>
        <v>大族激光</v>
      </c>
      <c r="H2062" s="13" t="s">
        <v>1502</v>
      </c>
      <c r="I2062" s="13" t="s">
        <v>1207</v>
      </c>
      <c r="J2062" s="13" t="s">
        <v>4182</v>
      </c>
      <c r="K2062" s="13">
        <v>600</v>
      </c>
      <c r="L2062" s="13">
        <v>1</v>
      </c>
      <c r="M2062" s="13">
        <v>36.1</v>
      </c>
      <c r="N2062" s="13">
        <f t="shared" si="1105"/>
        <v>21660</v>
      </c>
      <c r="O2062" s="13">
        <f t="shared" si="1106"/>
        <v>21660</v>
      </c>
      <c r="P2062" s="19">
        <f t="shared" si="1113"/>
        <v>0</v>
      </c>
      <c r="Q2062" s="19">
        <f t="shared" si="1115"/>
        <v>5</v>
      </c>
      <c r="R2062" s="13">
        <f t="shared" si="1114"/>
        <v>0</v>
      </c>
      <c r="S2062" s="19">
        <f t="shared" si="1107"/>
        <v>-21665</v>
      </c>
      <c r="T2062" s="13">
        <f t="shared" si="1108"/>
        <v>-36.108333333333334</v>
      </c>
      <c r="U2062" s="13">
        <f>IF(ISNA(VLOOKUP(LOWER(F2062)&amp;H2062,Prices!A:C,3,0)),0,VLOOKUP(LOWER(F2062)&amp;H2062,Prices!A:C,3,0))</f>
        <v>50.1</v>
      </c>
      <c r="V2062" s="13">
        <f>IF(ISNA(VLOOKUP(LOWER(F2062)&amp;H2062,Prices!A:C,2,0)),0,VLOOKUP(LOWER(F2062)&amp;H2062,Prices!A:C,2,0))</f>
        <v>52.35</v>
      </c>
      <c r="W2062" s="13">
        <f t="shared" si="1109"/>
        <v>9745</v>
      </c>
      <c r="X2062" s="13">
        <f t="shared" si="1110"/>
        <v>1350</v>
      </c>
      <c r="Y2062" s="43">
        <f t="shared" si="1111"/>
        <v>0.44990766389658354</v>
      </c>
      <c r="Z2062" s="49"/>
      <c r="AA2062" s="24"/>
    </row>
    <row r="2063" spans="1:27" s="13" customFormat="1" x14ac:dyDescent="0.15">
      <c r="A2063" s="12">
        <v>42933</v>
      </c>
      <c r="B2063" s="60" t="s">
        <v>4153</v>
      </c>
      <c r="C2063" s="13" t="s">
        <v>1128</v>
      </c>
      <c r="D2063" s="13" t="s">
        <v>1129</v>
      </c>
      <c r="E2063" s="13" t="s">
        <v>1130</v>
      </c>
      <c r="F2063" s="13" t="str">
        <f t="shared" si="1112"/>
        <v>SZ</v>
      </c>
      <c r="G2063" s="13" t="str">
        <f>VLOOKUP(LOWER(F2063)&amp;H2063,'Current pricing'!A:B,2,0)</f>
        <v>大族激光</v>
      </c>
      <c r="H2063" s="13" t="s">
        <v>1502</v>
      </c>
      <c r="I2063" s="13" t="s">
        <v>1207</v>
      </c>
      <c r="J2063" s="13" t="s">
        <v>4182</v>
      </c>
      <c r="K2063" s="13">
        <v>600</v>
      </c>
      <c r="L2063" s="13">
        <v>1</v>
      </c>
      <c r="M2063" s="13">
        <v>36.119999999999997</v>
      </c>
      <c r="N2063" s="13">
        <f t="shared" si="1105"/>
        <v>21672</v>
      </c>
      <c r="O2063" s="13">
        <f t="shared" si="1106"/>
        <v>21672</v>
      </c>
      <c r="P2063" s="19">
        <f t="shared" si="1113"/>
        <v>0</v>
      </c>
      <c r="Q2063" s="19">
        <f t="shared" si="1115"/>
        <v>5</v>
      </c>
      <c r="R2063" s="13">
        <f t="shared" si="1114"/>
        <v>0</v>
      </c>
      <c r="S2063" s="19">
        <f t="shared" si="1107"/>
        <v>-21677</v>
      </c>
      <c r="T2063" s="13">
        <f t="shared" si="1108"/>
        <v>-36.12833333333333</v>
      </c>
      <c r="U2063" s="13">
        <f>IF(ISNA(VLOOKUP(LOWER(F2063)&amp;H2063,Prices!A:C,3,0)),0,VLOOKUP(LOWER(F2063)&amp;H2063,Prices!A:C,3,0))</f>
        <v>50.1</v>
      </c>
      <c r="V2063" s="13">
        <f>IF(ISNA(VLOOKUP(LOWER(F2063)&amp;H2063,Prices!A:C,2,0)),0,VLOOKUP(LOWER(F2063)&amp;H2063,Prices!A:C,2,0))</f>
        <v>52.35</v>
      </c>
      <c r="W2063" s="13">
        <f t="shared" si="1109"/>
        <v>9733.0000000000018</v>
      </c>
      <c r="X2063" s="13">
        <f t="shared" si="1110"/>
        <v>1350</v>
      </c>
      <c r="Y2063" s="43">
        <f t="shared" si="1111"/>
        <v>0.44910483573274279</v>
      </c>
      <c r="Z2063" s="49"/>
      <c r="AA2063" s="24"/>
    </row>
    <row r="2064" spans="1:27" s="13" customFormat="1" x14ac:dyDescent="0.15">
      <c r="A2064" s="12">
        <v>42933</v>
      </c>
      <c r="B2064" s="60" t="s">
        <v>4154</v>
      </c>
      <c r="C2064" s="13" t="s">
        <v>1128</v>
      </c>
      <c r="D2064" s="13" t="s">
        <v>1129</v>
      </c>
      <c r="E2064" s="13" t="s">
        <v>1130</v>
      </c>
      <c r="F2064" s="13" t="str">
        <f t="shared" si="1112"/>
        <v>SZ</v>
      </c>
      <c r="G2064" s="13" t="str">
        <f>VLOOKUP(LOWER(F2064)&amp;H2064,'Current pricing'!A:B,2,0)</f>
        <v>大族激光</v>
      </c>
      <c r="H2064" s="13" t="s">
        <v>1502</v>
      </c>
      <c r="I2064" s="13" t="s">
        <v>1207</v>
      </c>
      <c r="J2064" s="13" t="s">
        <v>4182</v>
      </c>
      <c r="K2064" s="13">
        <v>600</v>
      </c>
      <c r="L2064" s="13">
        <v>1</v>
      </c>
      <c r="M2064" s="13">
        <v>36.18</v>
      </c>
      <c r="N2064" s="13">
        <f t="shared" si="1105"/>
        <v>21708</v>
      </c>
      <c r="O2064" s="13">
        <f t="shared" si="1106"/>
        <v>21708</v>
      </c>
      <c r="P2064" s="19">
        <f t="shared" si="1113"/>
        <v>0</v>
      </c>
      <c r="Q2064" s="19">
        <f t="shared" si="1115"/>
        <v>5</v>
      </c>
      <c r="R2064" s="13">
        <f t="shared" si="1114"/>
        <v>0</v>
      </c>
      <c r="S2064" s="19">
        <f t="shared" si="1107"/>
        <v>-21713</v>
      </c>
      <c r="T2064" s="13">
        <f t="shared" si="1108"/>
        <v>-36.188333333333333</v>
      </c>
      <c r="U2064" s="13">
        <f>IF(ISNA(VLOOKUP(LOWER(F2064)&amp;H2064,Prices!A:C,3,0)),0,VLOOKUP(LOWER(F2064)&amp;H2064,Prices!A:C,3,0))</f>
        <v>50.1</v>
      </c>
      <c r="V2064" s="13">
        <f>IF(ISNA(VLOOKUP(LOWER(F2064)&amp;H2064,Prices!A:C,2,0)),0,VLOOKUP(LOWER(F2064)&amp;H2064,Prices!A:C,2,0))</f>
        <v>52.35</v>
      </c>
      <c r="W2064" s="13">
        <f t="shared" si="1109"/>
        <v>9697.0000000000018</v>
      </c>
      <c r="X2064" s="13">
        <f t="shared" si="1110"/>
        <v>1350</v>
      </c>
      <c r="Y2064" s="43">
        <f t="shared" si="1111"/>
        <v>0.44670167680117939</v>
      </c>
      <c r="Z2064" s="49"/>
      <c r="AA2064" s="24"/>
    </row>
    <row r="2065" spans="1:27" s="13" customFormat="1" x14ac:dyDescent="0.15">
      <c r="A2065" s="12">
        <v>42933</v>
      </c>
      <c r="B2065" s="60" t="s">
        <v>4155</v>
      </c>
      <c r="C2065" s="13" t="s">
        <v>1128</v>
      </c>
      <c r="D2065" s="13" t="s">
        <v>1129</v>
      </c>
      <c r="E2065" s="13" t="s">
        <v>1130</v>
      </c>
      <c r="F2065" s="13" t="str">
        <f t="shared" si="1112"/>
        <v>SZ</v>
      </c>
      <c r="G2065" s="13" t="str">
        <f>VLOOKUP(LOWER(F2065)&amp;H2065,'Current pricing'!A:B,2,0)</f>
        <v>格力电器</v>
      </c>
      <c r="H2065" s="13" t="s">
        <v>1255</v>
      </c>
      <c r="I2065" s="13" t="s">
        <v>1207</v>
      </c>
      <c r="J2065" s="13" t="s">
        <v>4335</v>
      </c>
      <c r="K2065" s="13">
        <v>900</v>
      </c>
      <c r="L2065" s="13">
        <v>1</v>
      </c>
      <c r="M2065" s="13">
        <v>40.700000000000003</v>
      </c>
      <c r="N2065" s="13">
        <f t="shared" si="1105"/>
        <v>36630</v>
      </c>
      <c r="O2065" s="13">
        <f t="shared" si="1106"/>
        <v>36630</v>
      </c>
      <c r="P2065" s="19">
        <f t="shared" si="1113"/>
        <v>0</v>
      </c>
      <c r="Q2065" s="19">
        <f t="shared" si="1115"/>
        <v>7.3260000000000005</v>
      </c>
      <c r="R2065" s="13">
        <f t="shared" si="1114"/>
        <v>0</v>
      </c>
      <c r="S2065" s="19">
        <f t="shared" si="1107"/>
        <v>-36637.326000000001</v>
      </c>
      <c r="T2065" s="13">
        <f t="shared" si="1108"/>
        <v>-40.70814</v>
      </c>
      <c r="U2065" s="13">
        <f>IF(ISNA(VLOOKUP(LOWER(F2065)&amp;H2065,Prices!A:C,3,0)),0,VLOOKUP(LOWER(F2065)&amp;H2065,Prices!A:C,3,0))</f>
        <v>41.83</v>
      </c>
      <c r="V2065" s="13">
        <f>IF(ISNA(VLOOKUP(LOWER(F2065)&amp;H2065,Prices!A:C,2,0)),0,VLOOKUP(LOWER(F2065)&amp;H2065,Prices!A:C,2,0))</f>
        <v>43.53</v>
      </c>
      <c r="W2065" s="13">
        <f t="shared" si="1109"/>
        <v>2539.6740000000009</v>
      </c>
      <c r="X2065" s="13">
        <f t="shared" si="1110"/>
        <v>1530.0000000000025</v>
      </c>
      <c r="Y2065" s="43">
        <f t="shared" si="1111"/>
        <v>6.9333169533169564E-2</v>
      </c>
      <c r="Z2065" s="49"/>
      <c r="AA2065" s="24"/>
    </row>
    <row r="2066" spans="1:27" s="13" customFormat="1" x14ac:dyDescent="0.15">
      <c r="A2066" s="12">
        <v>42933</v>
      </c>
      <c r="B2066" s="60" t="s">
        <v>4156</v>
      </c>
      <c r="C2066" s="13" t="s">
        <v>1128</v>
      </c>
      <c r="D2066" s="13" t="s">
        <v>1129</v>
      </c>
      <c r="E2066" s="13" t="s">
        <v>1130</v>
      </c>
      <c r="F2066" s="13" t="str">
        <f t="shared" si="1112"/>
        <v>SZ</v>
      </c>
      <c r="G2066" s="13" t="str">
        <f>VLOOKUP(LOWER(F2066)&amp;H2066,'Current pricing'!A:B,2,0)</f>
        <v>格力电器</v>
      </c>
      <c r="H2066" s="13" t="s">
        <v>1255</v>
      </c>
      <c r="I2066" s="13" t="s">
        <v>1207</v>
      </c>
      <c r="J2066" s="13" t="s">
        <v>4335</v>
      </c>
      <c r="K2066" s="13">
        <v>900</v>
      </c>
      <c r="L2066" s="13">
        <v>1</v>
      </c>
      <c r="M2066" s="13">
        <v>40.700000000000003</v>
      </c>
      <c r="N2066" s="13">
        <f t="shared" si="1105"/>
        <v>36630</v>
      </c>
      <c r="O2066" s="13">
        <f t="shared" si="1106"/>
        <v>36630</v>
      </c>
      <c r="P2066" s="19">
        <f t="shared" si="1113"/>
        <v>0</v>
      </c>
      <c r="Q2066" s="19">
        <f t="shared" si="1115"/>
        <v>7.3260000000000005</v>
      </c>
      <c r="R2066" s="13">
        <f t="shared" si="1114"/>
        <v>0</v>
      </c>
      <c r="S2066" s="19">
        <f t="shared" si="1107"/>
        <v>-36637.326000000001</v>
      </c>
      <c r="T2066" s="13">
        <f t="shared" si="1108"/>
        <v>-40.70814</v>
      </c>
      <c r="U2066" s="13">
        <f>IF(ISNA(VLOOKUP(LOWER(F2066)&amp;H2066,Prices!A:C,3,0)),0,VLOOKUP(LOWER(F2066)&amp;H2066,Prices!A:C,3,0))</f>
        <v>41.83</v>
      </c>
      <c r="V2066" s="13">
        <f>IF(ISNA(VLOOKUP(LOWER(F2066)&amp;H2066,Prices!A:C,2,0)),0,VLOOKUP(LOWER(F2066)&amp;H2066,Prices!A:C,2,0))</f>
        <v>43.53</v>
      </c>
      <c r="W2066" s="13">
        <f t="shared" si="1109"/>
        <v>2539.6740000000009</v>
      </c>
      <c r="X2066" s="13">
        <f t="shared" si="1110"/>
        <v>1530.0000000000025</v>
      </c>
      <c r="Y2066" s="43">
        <f t="shared" si="1111"/>
        <v>6.9333169533169564E-2</v>
      </c>
      <c r="Z2066" s="49"/>
      <c r="AA2066" s="24"/>
    </row>
    <row r="2067" spans="1:27" s="13" customFormat="1" x14ac:dyDescent="0.15">
      <c r="A2067" s="12">
        <v>42933</v>
      </c>
      <c r="B2067" s="60" t="s">
        <v>4157</v>
      </c>
      <c r="C2067" s="13" t="s">
        <v>1128</v>
      </c>
      <c r="D2067" s="13" t="s">
        <v>1129</v>
      </c>
      <c r="E2067" s="13" t="s">
        <v>1130</v>
      </c>
      <c r="F2067" s="13" t="str">
        <f t="shared" si="1112"/>
        <v>SZ</v>
      </c>
      <c r="G2067" s="13" t="str">
        <f>VLOOKUP(LOWER(F2067)&amp;H2067,'Current pricing'!A:B,2,0)</f>
        <v>格力电器</v>
      </c>
      <c r="H2067" s="13" t="s">
        <v>1255</v>
      </c>
      <c r="I2067" s="13" t="s">
        <v>1207</v>
      </c>
      <c r="J2067" s="13" t="s">
        <v>4335</v>
      </c>
      <c r="K2067" s="13">
        <v>400</v>
      </c>
      <c r="L2067" s="13">
        <v>1</v>
      </c>
      <c r="M2067" s="13">
        <v>40.69</v>
      </c>
      <c r="N2067" s="13">
        <f t="shared" si="1105"/>
        <v>16276</v>
      </c>
      <c r="O2067" s="13">
        <f t="shared" si="1106"/>
        <v>16276</v>
      </c>
      <c r="P2067" s="19">
        <f t="shared" si="1113"/>
        <v>0</v>
      </c>
      <c r="Q2067" s="19">
        <f t="shared" si="1115"/>
        <v>5</v>
      </c>
      <c r="R2067" s="13">
        <f t="shared" si="1114"/>
        <v>0</v>
      </c>
      <c r="S2067" s="19">
        <f t="shared" si="1107"/>
        <v>-16281</v>
      </c>
      <c r="T2067" s="13">
        <f t="shared" si="1108"/>
        <v>-40.702500000000001</v>
      </c>
      <c r="U2067" s="13">
        <f>IF(ISNA(VLOOKUP(LOWER(F2067)&amp;H2067,Prices!A:C,3,0)),0,VLOOKUP(LOWER(F2067)&amp;H2067,Prices!A:C,3,0))</f>
        <v>41.83</v>
      </c>
      <c r="V2067" s="13">
        <f>IF(ISNA(VLOOKUP(LOWER(F2067)&amp;H2067,Prices!A:C,2,0)),0,VLOOKUP(LOWER(F2067)&amp;H2067,Prices!A:C,2,0))</f>
        <v>43.53</v>
      </c>
      <c r="W2067" s="13">
        <f t="shared" si="1109"/>
        <v>1131.0000000000002</v>
      </c>
      <c r="X2067" s="13">
        <f t="shared" si="1110"/>
        <v>680.00000000000114</v>
      </c>
      <c r="Y2067" s="43">
        <f t="shared" si="1111"/>
        <v>6.9488817891373816E-2</v>
      </c>
      <c r="Z2067" s="49"/>
      <c r="AA2067" s="24"/>
    </row>
    <row r="2068" spans="1:27" s="13" customFormat="1" x14ac:dyDescent="0.15">
      <c r="A2068" s="12">
        <v>42933</v>
      </c>
      <c r="B2068" s="60" t="s">
        <v>4158</v>
      </c>
      <c r="C2068" s="13" t="s">
        <v>1128</v>
      </c>
      <c r="D2068" s="13" t="s">
        <v>1129</v>
      </c>
      <c r="E2068" s="13" t="s">
        <v>1130</v>
      </c>
      <c r="F2068" s="13" t="str">
        <f t="shared" si="1112"/>
        <v>SH</v>
      </c>
      <c r="G2068" s="13" t="str">
        <f>VLOOKUP(LOWER(F2068)&amp;H2068,'Current pricing'!A:B,2,0)</f>
        <v>贵州茅台</v>
      </c>
      <c r="H2068" s="13" t="s">
        <v>1263</v>
      </c>
      <c r="I2068" s="13" t="s">
        <v>1207</v>
      </c>
      <c r="J2068" s="13" t="s">
        <v>4335</v>
      </c>
      <c r="K2068" s="13">
        <v>100</v>
      </c>
      <c r="L2068" s="13">
        <v>1</v>
      </c>
      <c r="M2068" s="13">
        <v>450.11</v>
      </c>
      <c r="N2068" s="13">
        <f t="shared" si="1105"/>
        <v>45011</v>
      </c>
      <c r="O2068" s="13">
        <f t="shared" si="1106"/>
        <v>45011</v>
      </c>
      <c r="P2068" s="19">
        <f t="shared" si="1113"/>
        <v>0.90022000000000002</v>
      </c>
      <c r="Q2068" s="19">
        <f t="shared" si="1115"/>
        <v>9.0022000000000002</v>
      </c>
      <c r="R2068" s="13">
        <f t="shared" si="1114"/>
        <v>0</v>
      </c>
      <c r="S2068" s="19">
        <f t="shared" si="1107"/>
        <v>-45020.902420000006</v>
      </c>
      <c r="T2068" s="13">
        <f t="shared" si="1108"/>
        <v>-450.20902420000004</v>
      </c>
      <c r="U2068" s="13">
        <f>IF(ISNA(VLOOKUP(LOWER(F2068)&amp;H2068,Prices!A:C,3,0)),0,VLOOKUP(LOWER(F2068)&amp;H2068,Prices!A:C,3,0))</f>
        <v>639.16999999999996</v>
      </c>
      <c r="V2068" s="13">
        <f>IF(ISNA(VLOOKUP(LOWER(F2068)&amp;H2068,Prices!A:C,2,0)),0,VLOOKUP(LOWER(F2068)&amp;H2068,Prices!A:C,2,0))</f>
        <v>653.05999999999995</v>
      </c>
      <c r="W2068" s="13">
        <f t="shared" si="1109"/>
        <v>20285.097579999991</v>
      </c>
      <c r="X2068" s="13">
        <f t="shared" si="1110"/>
        <v>1388.9999999999986</v>
      </c>
      <c r="Y2068" s="43">
        <f t="shared" si="1111"/>
        <v>0.45066978249761147</v>
      </c>
      <c r="Z2068" s="49"/>
      <c r="AA2068" s="24"/>
    </row>
    <row r="2069" spans="1:27" s="13" customFormat="1" x14ac:dyDescent="0.15">
      <c r="A2069" s="12">
        <v>42933</v>
      </c>
      <c r="B2069" s="60" t="s">
        <v>4159</v>
      </c>
      <c r="C2069" s="13" t="s">
        <v>1128</v>
      </c>
      <c r="D2069" s="13" t="s">
        <v>1129</v>
      </c>
      <c r="E2069" s="13" t="s">
        <v>1130</v>
      </c>
      <c r="F2069" s="13" t="str">
        <f t="shared" si="1112"/>
        <v>SZ</v>
      </c>
      <c r="G2069" s="13" t="str">
        <f>VLOOKUP(LOWER(F2069)&amp;H2069,'Current pricing'!A:B,2,0)</f>
        <v>格力电器</v>
      </c>
      <c r="H2069" s="13" t="s">
        <v>1255</v>
      </c>
      <c r="I2069" s="13" t="s">
        <v>1207</v>
      </c>
      <c r="J2069" s="13" t="s">
        <v>4335</v>
      </c>
      <c r="K2069" s="13">
        <v>800</v>
      </c>
      <c r="L2069" s="13">
        <v>1</v>
      </c>
      <c r="M2069" s="13">
        <v>40.53</v>
      </c>
      <c r="N2069" s="13">
        <f t="shared" si="1105"/>
        <v>32424</v>
      </c>
      <c r="O2069" s="13">
        <f t="shared" si="1106"/>
        <v>32424</v>
      </c>
      <c r="P2069" s="19">
        <f t="shared" si="1113"/>
        <v>0</v>
      </c>
      <c r="Q2069" s="19">
        <f t="shared" si="1115"/>
        <v>6.4847999999999999</v>
      </c>
      <c r="R2069" s="13">
        <f t="shared" si="1114"/>
        <v>0</v>
      </c>
      <c r="S2069" s="19">
        <f t="shared" si="1107"/>
        <v>-32430.484799999998</v>
      </c>
      <c r="T2069" s="13">
        <f t="shared" si="1108"/>
        <v>-40.538105999999999</v>
      </c>
      <c r="U2069" s="13">
        <f>IF(ISNA(VLOOKUP(LOWER(F2069)&amp;H2069,Prices!A:C,3,0)),0,VLOOKUP(LOWER(F2069)&amp;H2069,Prices!A:C,3,0))</f>
        <v>41.83</v>
      </c>
      <c r="V2069" s="13">
        <f>IF(ISNA(VLOOKUP(LOWER(F2069)&amp;H2069,Prices!A:C,2,0)),0,VLOOKUP(LOWER(F2069)&amp;H2069,Prices!A:C,2,0))</f>
        <v>43.53</v>
      </c>
      <c r="W2069" s="13">
        <f t="shared" si="1109"/>
        <v>2393.5152000000016</v>
      </c>
      <c r="X2069" s="13">
        <f t="shared" si="1110"/>
        <v>1360.0000000000023</v>
      </c>
      <c r="Y2069" s="43">
        <f t="shared" si="1111"/>
        <v>7.3819245003701017E-2</v>
      </c>
      <c r="Z2069" s="49"/>
      <c r="AA2069" s="24"/>
    </row>
    <row r="2070" spans="1:27" s="13" customFormat="1" x14ac:dyDescent="0.15">
      <c r="A2070" s="12">
        <v>42933</v>
      </c>
      <c r="B2070" s="60" t="s">
        <v>1912</v>
      </c>
      <c r="C2070" s="13" t="s">
        <v>1128</v>
      </c>
      <c r="D2070" s="13" t="s">
        <v>1129</v>
      </c>
      <c r="E2070" s="13" t="s">
        <v>1130</v>
      </c>
      <c r="F2070" s="13" t="str">
        <f t="shared" si="1112"/>
        <v>SH</v>
      </c>
      <c r="G2070" s="13" t="str">
        <f>VLOOKUP(LOWER(F2070)&amp;H2070,'Current pricing'!A:B,2,0)</f>
        <v>贵州茅台</v>
      </c>
      <c r="H2070" s="13" t="s">
        <v>1263</v>
      </c>
      <c r="I2070" s="13" t="s">
        <v>1207</v>
      </c>
      <c r="J2070" s="13" t="s">
        <v>4335</v>
      </c>
      <c r="K2070" s="13">
        <v>100</v>
      </c>
      <c r="L2070" s="13">
        <v>1</v>
      </c>
      <c r="M2070" s="13">
        <v>447.3</v>
      </c>
      <c r="N2070" s="13">
        <f t="shared" si="1105"/>
        <v>44730</v>
      </c>
      <c r="O2070" s="13">
        <f t="shared" si="1106"/>
        <v>44730</v>
      </c>
      <c r="P2070" s="19">
        <f t="shared" si="1113"/>
        <v>0.89460000000000006</v>
      </c>
      <c r="Q2070" s="19">
        <f t="shared" si="1115"/>
        <v>8.9459999999999997</v>
      </c>
      <c r="R2070" s="13">
        <f t="shared" si="1114"/>
        <v>0</v>
      </c>
      <c r="S2070" s="19">
        <f t="shared" si="1107"/>
        <v>-44739.840600000003</v>
      </c>
      <c r="T2070" s="13">
        <f t="shared" si="1108"/>
        <v>-447.39840600000002</v>
      </c>
      <c r="U2070" s="13">
        <f>IF(ISNA(VLOOKUP(LOWER(F2070)&amp;H2070,Prices!A:C,3,0)),0,VLOOKUP(LOWER(F2070)&amp;H2070,Prices!A:C,3,0))</f>
        <v>639.16999999999996</v>
      </c>
      <c r="V2070" s="13">
        <f>IF(ISNA(VLOOKUP(LOWER(F2070)&amp;H2070,Prices!A:C,2,0)),0,VLOOKUP(LOWER(F2070)&amp;H2070,Prices!A:C,2,0))</f>
        <v>653.05999999999995</v>
      </c>
      <c r="W2070" s="13">
        <f t="shared" si="1109"/>
        <v>20566.159399999993</v>
      </c>
      <c r="X2070" s="13">
        <f t="shared" si="1110"/>
        <v>1388.9999999999986</v>
      </c>
      <c r="Y2070" s="43">
        <f t="shared" si="1111"/>
        <v>0.45978447127207678</v>
      </c>
      <c r="Z2070" s="49"/>
      <c r="AA2070" s="24"/>
    </row>
    <row r="2071" spans="1:27" x14ac:dyDescent="0.15">
      <c r="A2071" s="1">
        <v>42933</v>
      </c>
      <c r="B2071" s="65" t="s">
        <v>4160</v>
      </c>
      <c r="C2071" s="30" t="s">
        <v>1128</v>
      </c>
      <c r="D2071" t="s">
        <v>1129</v>
      </c>
      <c r="E2071" t="s">
        <v>1130</v>
      </c>
      <c r="F2071" s="30" t="str">
        <f t="shared" si="1112"/>
        <v>SH</v>
      </c>
      <c r="G2071" s="30" t="str">
        <f>VLOOKUP(LOWER(F2071)&amp;H2071,'Current pricing'!A:B,2,0)</f>
        <v>长江电力</v>
      </c>
      <c r="H2071" t="s">
        <v>3939</v>
      </c>
      <c r="I2071" t="s">
        <v>1207</v>
      </c>
      <c r="J2071" s="29" t="s">
        <v>1798</v>
      </c>
      <c r="K2071">
        <v>1045</v>
      </c>
      <c r="L2071">
        <v>1</v>
      </c>
      <c r="M2071">
        <v>14.68</v>
      </c>
      <c r="N2071" s="30">
        <f t="shared" si="1105"/>
        <v>15340.6</v>
      </c>
      <c r="O2071" s="30">
        <f t="shared" si="1106"/>
        <v>15340.6</v>
      </c>
      <c r="P2071" s="18">
        <f t="shared" si="1113"/>
        <v>0.30681200000000003</v>
      </c>
      <c r="Q2071" s="18">
        <f t="shared" si="1115"/>
        <v>5</v>
      </c>
      <c r="R2071" s="30">
        <f t="shared" si="1114"/>
        <v>0</v>
      </c>
      <c r="S2071" s="18">
        <f t="shared" si="1107"/>
        <v>-15345.906812000001</v>
      </c>
      <c r="T2071" s="30">
        <f t="shared" si="1108"/>
        <v>-14.685078288995216</v>
      </c>
      <c r="U2071" s="30">
        <f>IF(ISNA(VLOOKUP(LOWER(F2071)&amp;H2071,Prices!A:C,3,0)),0,VLOOKUP(LOWER(F2071)&amp;H2071,Prices!A:C,3,0))</f>
        <v>16.04</v>
      </c>
      <c r="V2071" s="30">
        <f>IF(ISNA(VLOOKUP(LOWER(F2071)&amp;H2071,Prices!A:C,2,0)),0,VLOOKUP(LOWER(F2071)&amp;H2071,Prices!A:C,2,0))</f>
        <v>16.3</v>
      </c>
      <c r="W2071" s="30">
        <f t="shared" si="1109"/>
        <v>1687.5931880000001</v>
      </c>
      <c r="X2071" s="30">
        <f t="shared" si="1110"/>
        <v>271.70000000000164</v>
      </c>
      <c r="Y2071" s="40">
        <f t="shared" si="1111"/>
        <v>0.11000829094038043</v>
      </c>
    </row>
    <row r="2072" spans="1:27" s="13" customFormat="1" x14ac:dyDescent="0.15">
      <c r="A2072" s="12">
        <v>42933</v>
      </c>
      <c r="B2072" s="60" t="s">
        <v>4161</v>
      </c>
      <c r="C2072" s="13" t="s">
        <v>1128</v>
      </c>
      <c r="D2072" s="13" t="s">
        <v>1129</v>
      </c>
      <c r="E2072" s="13" t="s">
        <v>1130</v>
      </c>
      <c r="F2072" s="13" t="str">
        <f t="shared" si="1112"/>
        <v>SZ</v>
      </c>
      <c r="G2072" s="13" t="str">
        <f>VLOOKUP(LOWER(F2072)&amp;H2072,'Current pricing'!A:B,2,0)</f>
        <v>海康威视</v>
      </c>
      <c r="H2072" s="13" t="s">
        <v>1504</v>
      </c>
      <c r="I2072" s="13" t="s">
        <v>1207</v>
      </c>
      <c r="J2072" s="13" t="s">
        <v>4335</v>
      </c>
      <c r="K2072" s="13">
        <v>600</v>
      </c>
      <c r="L2072" s="13">
        <v>1</v>
      </c>
      <c r="M2072" s="13">
        <v>28.58</v>
      </c>
      <c r="N2072" s="13">
        <f t="shared" si="1105"/>
        <v>17148</v>
      </c>
      <c r="O2072" s="13">
        <f t="shared" si="1106"/>
        <v>17148</v>
      </c>
      <c r="P2072" s="19">
        <f t="shared" si="1113"/>
        <v>0</v>
      </c>
      <c r="Q2072" s="19">
        <f t="shared" si="1115"/>
        <v>5</v>
      </c>
      <c r="R2072" s="13">
        <f t="shared" si="1114"/>
        <v>0</v>
      </c>
      <c r="S2072" s="19">
        <f t="shared" si="1107"/>
        <v>-17153</v>
      </c>
      <c r="T2072" s="13">
        <f t="shared" si="1108"/>
        <v>-28.588333333333335</v>
      </c>
      <c r="U2072" s="13">
        <f>IF(ISNA(VLOOKUP(LOWER(F2072)&amp;H2072,Prices!A:C,3,0)),0,VLOOKUP(LOWER(F2072)&amp;H2072,Prices!A:C,3,0))</f>
        <v>38.950000000000003</v>
      </c>
      <c r="V2072" s="13">
        <f>IF(ISNA(VLOOKUP(LOWER(F2072)&amp;H2072,Prices!A:C,2,0)),0,VLOOKUP(LOWER(F2072)&amp;H2072,Prices!A:C,2,0))</f>
        <v>39.9</v>
      </c>
      <c r="W2072" s="13">
        <f t="shared" si="1109"/>
        <v>6786.9999999999982</v>
      </c>
      <c r="X2072" s="13">
        <f t="shared" si="1110"/>
        <v>569.9999999999975</v>
      </c>
      <c r="Y2072" s="43">
        <f t="shared" si="1111"/>
        <v>0.39578959645439693</v>
      </c>
      <c r="Z2072" s="49"/>
      <c r="AA2072" s="24"/>
    </row>
    <row r="2073" spans="1:27" s="13" customFormat="1" x14ac:dyDescent="0.15">
      <c r="A2073" s="12">
        <v>42933</v>
      </c>
      <c r="B2073" s="60" t="s">
        <v>4162</v>
      </c>
      <c r="C2073" s="13" t="s">
        <v>1128</v>
      </c>
      <c r="D2073" s="13" t="s">
        <v>1129</v>
      </c>
      <c r="E2073" s="13" t="s">
        <v>1130</v>
      </c>
      <c r="F2073" s="13" t="str">
        <f t="shared" si="1112"/>
        <v>SZ</v>
      </c>
      <c r="G2073" s="13" t="str">
        <f>VLOOKUP(LOWER(F2073)&amp;H2073,'Current pricing'!A:B,2,0)</f>
        <v>海康威视</v>
      </c>
      <c r="H2073" s="13" t="s">
        <v>1504</v>
      </c>
      <c r="I2073" s="13" t="s">
        <v>1207</v>
      </c>
      <c r="J2073" s="13" t="s">
        <v>4335</v>
      </c>
      <c r="K2073" s="13">
        <v>600</v>
      </c>
      <c r="L2073" s="13">
        <v>1</v>
      </c>
      <c r="M2073" s="13">
        <v>28.8</v>
      </c>
      <c r="N2073" s="13">
        <f t="shared" si="1105"/>
        <v>17280</v>
      </c>
      <c r="O2073" s="13">
        <f t="shared" si="1106"/>
        <v>17280</v>
      </c>
      <c r="P2073" s="19">
        <f t="shared" si="1113"/>
        <v>0</v>
      </c>
      <c r="Q2073" s="19">
        <f t="shared" si="1115"/>
        <v>5</v>
      </c>
      <c r="R2073" s="13">
        <f t="shared" si="1114"/>
        <v>0</v>
      </c>
      <c r="S2073" s="19">
        <f t="shared" si="1107"/>
        <v>-17285</v>
      </c>
      <c r="T2073" s="13">
        <f t="shared" si="1108"/>
        <v>-28.808333333333334</v>
      </c>
      <c r="U2073" s="13">
        <f>IF(ISNA(VLOOKUP(LOWER(F2073)&amp;H2073,Prices!A:C,3,0)),0,VLOOKUP(LOWER(F2073)&amp;H2073,Prices!A:C,3,0))</f>
        <v>38.950000000000003</v>
      </c>
      <c r="V2073" s="13">
        <f>IF(ISNA(VLOOKUP(LOWER(F2073)&amp;H2073,Prices!A:C,2,0)),0,VLOOKUP(LOWER(F2073)&amp;H2073,Prices!A:C,2,0))</f>
        <v>39.9</v>
      </c>
      <c r="W2073" s="13">
        <f t="shared" si="1109"/>
        <v>6654.9999999999991</v>
      </c>
      <c r="X2073" s="13">
        <f t="shared" si="1110"/>
        <v>569.9999999999975</v>
      </c>
      <c r="Y2073" s="43">
        <f t="shared" si="1111"/>
        <v>0.38512731481481477</v>
      </c>
      <c r="Z2073" s="49"/>
      <c r="AA2073" s="24"/>
    </row>
    <row r="2074" spans="1:27" s="13" customFormat="1" x14ac:dyDescent="0.15">
      <c r="A2074" s="12">
        <v>42933</v>
      </c>
      <c r="B2074" s="60" t="s">
        <v>4163</v>
      </c>
      <c r="C2074" s="13" t="s">
        <v>1128</v>
      </c>
      <c r="D2074" s="13" t="s">
        <v>1129</v>
      </c>
      <c r="E2074" s="13" t="s">
        <v>1130</v>
      </c>
      <c r="F2074" s="13" t="str">
        <f t="shared" si="1112"/>
        <v>SH</v>
      </c>
      <c r="G2074" s="13" t="str">
        <f>VLOOKUP(LOWER(F2074)&amp;H2074,'Current pricing'!A:B,2,0)</f>
        <v>东方证券</v>
      </c>
      <c r="H2074" s="13" t="s">
        <v>4019</v>
      </c>
      <c r="I2074" s="13" t="s">
        <v>1207</v>
      </c>
      <c r="J2074" s="13" t="s">
        <v>4335</v>
      </c>
      <c r="K2074" s="13">
        <v>2600</v>
      </c>
      <c r="L2074" s="13">
        <v>1</v>
      </c>
      <c r="M2074" s="13">
        <v>14.42</v>
      </c>
      <c r="N2074" s="13">
        <f t="shared" si="1105"/>
        <v>37492</v>
      </c>
      <c r="O2074" s="13">
        <f t="shared" si="1106"/>
        <v>37492</v>
      </c>
      <c r="P2074" s="19">
        <f t="shared" si="1113"/>
        <v>0.74984000000000006</v>
      </c>
      <c r="Q2074" s="19">
        <f t="shared" si="1115"/>
        <v>7.4984000000000002</v>
      </c>
      <c r="R2074" s="13">
        <f t="shared" si="1114"/>
        <v>0</v>
      </c>
      <c r="S2074" s="19">
        <f t="shared" si="1107"/>
        <v>-37500.248239999994</v>
      </c>
      <c r="T2074" s="13">
        <f t="shared" si="1108"/>
        <v>-14.423172399999997</v>
      </c>
      <c r="U2074" s="13">
        <f>IF(ISNA(VLOOKUP(LOWER(F2074)&amp;H2074,Prices!A:C,3,0)),0,VLOOKUP(LOWER(F2074)&amp;H2074,Prices!A:C,3,0))</f>
        <v>15.42</v>
      </c>
      <c r="V2074" s="13">
        <f>IF(ISNA(VLOOKUP(LOWER(F2074)&amp;H2074,Prices!A:C,2,0)),0,VLOOKUP(LOWER(F2074)&amp;H2074,Prices!A:C,2,0))</f>
        <v>15.28</v>
      </c>
      <c r="W2074" s="13">
        <f t="shared" si="1109"/>
        <v>2227.7517600000065</v>
      </c>
      <c r="X2074" s="13">
        <f t="shared" si="1110"/>
        <v>-364.00000000000148</v>
      </c>
      <c r="Y2074" s="43">
        <f t="shared" si="1111"/>
        <v>5.9419389736477285E-2</v>
      </c>
      <c r="Z2074" s="49"/>
      <c r="AA2074" s="24"/>
    </row>
    <row r="2075" spans="1:27" s="13" customFormat="1" x14ac:dyDescent="0.15">
      <c r="A2075" s="12">
        <v>42933</v>
      </c>
      <c r="B2075" s="60" t="s">
        <v>4164</v>
      </c>
      <c r="C2075" s="13" t="s">
        <v>1128</v>
      </c>
      <c r="D2075" s="13" t="s">
        <v>1129</v>
      </c>
      <c r="E2075" s="13" t="s">
        <v>1130</v>
      </c>
      <c r="F2075" s="13" t="str">
        <f t="shared" si="1112"/>
        <v>SZ</v>
      </c>
      <c r="G2075" s="13" t="str">
        <f>VLOOKUP(LOWER(F2075)&amp;H2075,'Current pricing'!A:B,2,0)</f>
        <v>海康威视</v>
      </c>
      <c r="H2075" s="13" t="s">
        <v>1504</v>
      </c>
      <c r="I2075" s="13" t="s">
        <v>1207</v>
      </c>
      <c r="J2075" s="13" t="s">
        <v>4335</v>
      </c>
      <c r="K2075" s="13">
        <v>6000</v>
      </c>
      <c r="L2075" s="13">
        <v>1</v>
      </c>
      <c r="M2075" s="13">
        <v>29.16</v>
      </c>
      <c r="N2075" s="13">
        <f t="shared" si="1105"/>
        <v>174960</v>
      </c>
      <c r="O2075" s="13">
        <f t="shared" si="1106"/>
        <v>174960</v>
      </c>
      <c r="P2075" s="19">
        <f t="shared" si="1113"/>
        <v>0</v>
      </c>
      <c r="Q2075" s="19">
        <f t="shared" si="1115"/>
        <v>34.992000000000004</v>
      </c>
      <c r="R2075" s="13">
        <f t="shared" si="1114"/>
        <v>0</v>
      </c>
      <c r="S2075" s="19">
        <f t="shared" si="1107"/>
        <v>-174994.992</v>
      </c>
      <c r="T2075" s="13">
        <f t="shared" si="1108"/>
        <v>-29.165831999999998</v>
      </c>
      <c r="U2075" s="13">
        <f>IF(ISNA(VLOOKUP(LOWER(F2075)&amp;H2075,Prices!A:C,3,0)),0,VLOOKUP(LOWER(F2075)&amp;H2075,Prices!A:C,3,0))</f>
        <v>38.950000000000003</v>
      </c>
      <c r="V2075" s="13">
        <f>IF(ISNA(VLOOKUP(LOWER(F2075)&amp;H2075,Prices!A:C,2,0)),0,VLOOKUP(LOWER(F2075)&amp;H2075,Prices!A:C,2,0))</f>
        <v>39.9</v>
      </c>
      <c r="W2075" s="13">
        <f t="shared" si="1109"/>
        <v>64405.008000000002</v>
      </c>
      <c r="X2075" s="13">
        <f t="shared" si="1110"/>
        <v>5699.9999999999745</v>
      </c>
      <c r="Y2075" s="43">
        <f t="shared" si="1111"/>
        <v>0.3681127572016461</v>
      </c>
      <c r="Z2075" s="49"/>
      <c r="AA2075" s="24"/>
    </row>
    <row r="2076" spans="1:27" s="13" customFormat="1" x14ac:dyDescent="0.15">
      <c r="A2076" s="12">
        <v>42933</v>
      </c>
      <c r="B2076" s="60" t="s">
        <v>4165</v>
      </c>
      <c r="C2076" s="13" t="s">
        <v>1128</v>
      </c>
      <c r="D2076" s="13" t="s">
        <v>1129</v>
      </c>
      <c r="E2076" s="13" t="s">
        <v>1130</v>
      </c>
      <c r="F2076" s="13" t="str">
        <f t="shared" si="1112"/>
        <v>SZ</v>
      </c>
      <c r="G2076" s="13" t="str">
        <f>VLOOKUP(LOWER(F2076)&amp;H2076,'Current pricing'!A:B,2,0)</f>
        <v>海康威视</v>
      </c>
      <c r="H2076" s="13" t="s">
        <v>1504</v>
      </c>
      <c r="I2076" s="13" t="s">
        <v>1207</v>
      </c>
      <c r="J2076" s="13" t="s">
        <v>4335</v>
      </c>
      <c r="K2076" s="13">
        <v>1200</v>
      </c>
      <c r="L2076" s="13">
        <v>1</v>
      </c>
      <c r="M2076" s="13">
        <v>29.13</v>
      </c>
      <c r="N2076" s="13">
        <f t="shared" si="1105"/>
        <v>34956</v>
      </c>
      <c r="O2076" s="13">
        <f t="shared" si="1106"/>
        <v>34956</v>
      </c>
      <c r="P2076" s="19">
        <f t="shared" si="1113"/>
        <v>0</v>
      </c>
      <c r="Q2076" s="19">
        <f t="shared" si="1115"/>
        <v>6.9912000000000001</v>
      </c>
      <c r="R2076" s="13">
        <f t="shared" si="1114"/>
        <v>0</v>
      </c>
      <c r="S2076" s="19">
        <f t="shared" si="1107"/>
        <v>-34962.991199999997</v>
      </c>
      <c r="T2076" s="13">
        <f t="shared" si="1108"/>
        <v>-29.135825999999998</v>
      </c>
      <c r="U2076" s="13">
        <f>IF(ISNA(VLOOKUP(LOWER(F2076)&amp;H2076,Prices!A:C,3,0)),0,VLOOKUP(LOWER(F2076)&amp;H2076,Prices!A:C,3,0))</f>
        <v>38.950000000000003</v>
      </c>
      <c r="V2076" s="13">
        <f>IF(ISNA(VLOOKUP(LOWER(F2076)&amp;H2076,Prices!A:C,2,0)),0,VLOOKUP(LOWER(F2076)&amp;H2076,Prices!A:C,2,0))</f>
        <v>39.9</v>
      </c>
      <c r="W2076" s="13">
        <f t="shared" si="1109"/>
        <v>12917.008800000001</v>
      </c>
      <c r="X2076" s="13">
        <f t="shared" si="1110"/>
        <v>1139.999999999995</v>
      </c>
      <c r="Y2076" s="43">
        <f t="shared" si="1111"/>
        <v>0.36952193614830076</v>
      </c>
      <c r="Z2076" s="49"/>
      <c r="AA2076" s="24"/>
    </row>
    <row r="2077" spans="1:27" s="13" customFormat="1" x14ac:dyDescent="0.15">
      <c r="A2077" s="12">
        <v>42934</v>
      </c>
      <c r="B2077" s="60" t="s">
        <v>3970</v>
      </c>
      <c r="C2077" s="13" t="s">
        <v>1128</v>
      </c>
      <c r="D2077" s="13" t="s">
        <v>1129</v>
      </c>
      <c r="E2077" s="13" t="s">
        <v>1130</v>
      </c>
      <c r="F2077" s="13" t="str">
        <f t="shared" si="1112"/>
        <v>SH</v>
      </c>
      <c r="G2077" s="13" t="str">
        <f>VLOOKUP(LOWER(F2077)&amp;H2077,'Current pricing'!A:B,2,0)</f>
        <v>陕西煤业</v>
      </c>
      <c r="H2077" s="13" t="s">
        <v>3993</v>
      </c>
      <c r="I2077" s="13" t="s">
        <v>1206</v>
      </c>
      <c r="J2077" s="13" t="s">
        <v>4199</v>
      </c>
      <c r="K2077" s="13">
        <v>-3000</v>
      </c>
      <c r="L2077" s="13">
        <v>1</v>
      </c>
      <c r="M2077" s="13">
        <v>8.1</v>
      </c>
      <c r="N2077" s="13">
        <f t="shared" ref="N2077:N2092" si="1116">K2077*M2077</f>
        <v>-24300</v>
      </c>
      <c r="O2077" s="13">
        <f t="shared" ref="O2077:O2092" si="1117">ABS(N2077)</f>
        <v>24300</v>
      </c>
      <c r="P2077" s="19">
        <f t="shared" si="1113"/>
        <v>0.48600000000000004</v>
      </c>
      <c r="Q2077" s="19">
        <f t="shared" si="1115"/>
        <v>5</v>
      </c>
      <c r="R2077" s="13">
        <f t="shared" si="1114"/>
        <v>24.3</v>
      </c>
      <c r="S2077" s="19">
        <f t="shared" ref="S2077:S2092" si="1118">-(N2077+P2077+Q2077+R2077)</f>
        <v>24270.214</v>
      </c>
      <c r="T2077" s="13">
        <f t="shared" ref="T2077:T2092" si="1119">S2077/K2077</f>
        <v>-8.0900713333333325</v>
      </c>
      <c r="U2077" s="13">
        <f>IF(ISNA(VLOOKUP(LOWER(F2077)&amp;H2077,Prices!A:C,3,0)),0,VLOOKUP(LOWER(F2077)&amp;H2077,Prices!A:C,3,0))</f>
        <v>7.7</v>
      </c>
      <c r="V2077" s="13">
        <f>IF(ISNA(VLOOKUP(LOWER(F2077)&amp;H2077,Prices!A:C,2,0)),0,VLOOKUP(LOWER(F2077)&amp;H2077,Prices!A:C,2,0))</f>
        <v>7.75</v>
      </c>
      <c r="W2077" s="13">
        <f t="shared" ref="W2077:W2092" si="1120">IF(I2077="B",(V2077+T2077)*K2077,(V2077+T2077)*K2077)</f>
        <v>1020.2139999999976</v>
      </c>
      <c r="X2077" s="13">
        <f t="shared" ref="X2077:X2092" si="1121">K2077*(V2077-U2077)</f>
        <v>-149.99999999999946</v>
      </c>
      <c r="Y2077" s="43">
        <f t="shared" ref="Y2077:Y2092" si="1122">W2077/O2077</f>
        <v>4.1984115226337347E-2</v>
      </c>
      <c r="Z2077" s="49"/>
      <c r="AA2077" s="24"/>
    </row>
    <row r="2078" spans="1:27" s="13" customFormat="1" x14ac:dyDescent="0.15">
      <c r="A2078" s="12">
        <v>42934</v>
      </c>
      <c r="B2078" s="60" t="s">
        <v>4142</v>
      </c>
      <c r="C2078" s="13" t="s">
        <v>1128</v>
      </c>
      <c r="D2078" s="13" t="s">
        <v>1129</v>
      </c>
      <c r="E2078" s="13" t="s">
        <v>1130</v>
      </c>
      <c r="F2078" s="13" t="str">
        <f t="shared" si="1112"/>
        <v>SZ</v>
      </c>
      <c r="G2078" s="13" t="str">
        <f>VLOOKUP(LOWER(F2078)&amp;H2078,'Current pricing'!A:B,2,0)</f>
        <v>大族激光</v>
      </c>
      <c r="H2078" s="13" t="s">
        <v>1502</v>
      </c>
      <c r="I2078" s="13" t="s">
        <v>1206</v>
      </c>
      <c r="J2078" s="13" t="s">
        <v>4182</v>
      </c>
      <c r="K2078" s="13">
        <v>-1100</v>
      </c>
      <c r="L2078" s="13">
        <v>1</v>
      </c>
      <c r="M2078" s="13">
        <v>35.93</v>
      </c>
      <c r="N2078" s="13">
        <f t="shared" si="1116"/>
        <v>-39523</v>
      </c>
      <c r="O2078" s="13">
        <f t="shared" si="1117"/>
        <v>39523</v>
      </c>
      <c r="P2078" s="19">
        <f t="shared" si="1113"/>
        <v>0</v>
      </c>
      <c r="Q2078" s="19">
        <f t="shared" si="1115"/>
        <v>7.9046000000000003</v>
      </c>
      <c r="R2078" s="13">
        <f t="shared" si="1114"/>
        <v>39.520000000000003</v>
      </c>
      <c r="S2078" s="19">
        <f t="shared" si="1118"/>
        <v>39475.575400000002</v>
      </c>
      <c r="T2078" s="13">
        <f t="shared" si="1119"/>
        <v>-35.886886727272731</v>
      </c>
      <c r="U2078" s="13">
        <f>IF(ISNA(VLOOKUP(LOWER(F2078)&amp;H2078,Prices!A:C,3,0)),0,VLOOKUP(LOWER(F2078)&amp;H2078,Prices!A:C,3,0))</f>
        <v>50.1</v>
      </c>
      <c r="V2078" s="13">
        <f>IF(ISNA(VLOOKUP(LOWER(F2078)&amp;H2078,Prices!A:C,2,0)),0,VLOOKUP(LOWER(F2078)&amp;H2078,Prices!A:C,2,0))</f>
        <v>52.35</v>
      </c>
      <c r="W2078" s="13">
        <f t="shared" si="1120"/>
        <v>-18109.424599999998</v>
      </c>
      <c r="X2078" s="13">
        <f t="shared" si="1121"/>
        <v>-2475</v>
      </c>
      <c r="Y2078" s="43">
        <f t="shared" si="1122"/>
        <v>-0.4581996457758773</v>
      </c>
      <c r="Z2078" s="49"/>
      <c r="AA2078" s="24"/>
    </row>
    <row r="2079" spans="1:27" s="13" customFormat="1" x14ac:dyDescent="0.15">
      <c r="A2079" s="12">
        <v>42934</v>
      </c>
      <c r="B2079" s="60" t="s">
        <v>4168</v>
      </c>
      <c r="C2079" s="13" t="s">
        <v>1128</v>
      </c>
      <c r="D2079" s="13" t="s">
        <v>1129</v>
      </c>
      <c r="E2079" s="13" t="s">
        <v>1130</v>
      </c>
      <c r="F2079" s="13" t="str">
        <f t="shared" si="1112"/>
        <v>SH</v>
      </c>
      <c r="G2079" s="13" t="str">
        <f>VLOOKUP(LOWER(F2079)&amp;H2079,'Current pricing'!A:B,2,0)</f>
        <v>东方证券</v>
      </c>
      <c r="H2079" s="13" t="s">
        <v>4019</v>
      </c>
      <c r="I2079" s="13" t="s">
        <v>1206</v>
      </c>
      <c r="J2079" s="13" t="s">
        <v>4335</v>
      </c>
      <c r="K2079" s="13">
        <v>-2800</v>
      </c>
      <c r="L2079" s="13">
        <v>1</v>
      </c>
      <c r="M2079" s="13">
        <v>14.2</v>
      </c>
      <c r="N2079" s="13">
        <f t="shared" si="1116"/>
        <v>-39760</v>
      </c>
      <c r="O2079" s="13">
        <f t="shared" si="1117"/>
        <v>39760</v>
      </c>
      <c r="P2079" s="19">
        <f t="shared" si="1113"/>
        <v>0.79520000000000002</v>
      </c>
      <c r="Q2079" s="19">
        <f t="shared" si="1115"/>
        <v>7.952</v>
      </c>
      <c r="R2079" s="13">
        <f t="shared" si="1114"/>
        <v>39.76</v>
      </c>
      <c r="S2079" s="19">
        <f t="shared" si="1118"/>
        <v>39711.4928</v>
      </c>
      <c r="T2079" s="13">
        <f t="shared" si="1119"/>
        <v>-14.182676000000001</v>
      </c>
      <c r="U2079" s="13">
        <f>IF(ISNA(VLOOKUP(LOWER(F2079)&amp;H2079,Prices!A:C,3,0)),0,VLOOKUP(LOWER(F2079)&amp;H2079,Prices!A:C,3,0))</f>
        <v>15.42</v>
      </c>
      <c r="V2079" s="13">
        <f>IF(ISNA(VLOOKUP(LOWER(F2079)&amp;H2079,Prices!A:C,2,0)),0,VLOOKUP(LOWER(F2079)&amp;H2079,Prices!A:C,2,0))</f>
        <v>15.28</v>
      </c>
      <c r="W2079" s="13">
        <f t="shared" si="1120"/>
        <v>-3072.5071999999964</v>
      </c>
      <c r="X2079" s="13">
        <f t="shared" si="1121"/>
        <v>392.00000000000159</v>
      </c>
      <c r="Y2079" s="43">
        <f t="shared" si="1122"/>
        <v>-7.7276338028168925E-2</v>
      </c>
      <c r="Z2079" s="49"/>
      <c r="AA2079" s="24"/>
    </row>
    <row r="2080" spans="1:27" s="13" customFormat="1" x14ac:dyDescent="0.15">
      <c r="A2080" s="12">
        <v>42934</v>
      </c>
      <c r="B2080" s="60" t="s">
        <v>4169</v>
      </c>
      <c r="C2080" s="13" t="s">
        <v>1128</v>
      </c>
      <c r="D2080" s="13" t="s">
        <v>1129</v>
      </c>
      <c r="E2080" s="13" t="s">
        <v>1130</v>
      </c>
      <c r="F2080" s="13" t="str">
        <f t="shared" si="1112"/>
        <v>SH</v>
      </c>
      <c r="G2080" s="13" t="str">
        <f>VLOOKUP(LOWER(F2080)&amp;H2080,'Current pricing'!A:B,2,0)</f>
        <v>贵州茅台</v>
      </c>
      <c r="H2080" s="13" t="s">
        <v>1263</v>
      </c>
      <c r="I2080" s="13" t="s">
        <v>1206</v>
      </c>
      <c r="J2080" s="13" t="s">
        <v>4335</v>
      </c>
      <c r="K2080" s="13">
        <v>-100</v>
      </c>
      <c r="L2080" s="13">
        <v>1</v>
      </c>
      <c r="M2080" s="13">
        <v>451.8</v>
      </c>
      <c r="N2080" s="13">
        <f t="shared" si="1116"/>
        <v>-45180</v>
      </c>
      <c r="O2080" s="13">
        <f t="shared" si="1117"/>
        <v>45180</v>
      </c>
      <c r="P2080" s="19">
        <f t="shared" si="1113"/>
        <v>0.90360000000000007</v>
      </c>
      <c r="Q2080" s="19">
        <f t="shared" si="1115"/>
        <v>9.0359999999999996</v>
      </c>
      <c r="R2080" s="13">
        <f t="shared" si="1114"/>
        <v>45.18</v>
      </c>
      <c r="S2080" s="19">
        <f t="shared" si="1118"/>
        <v>45124.880400000002</v>
      </c>
      <c r="T2080" s="13">
        <f t="shared" si="1119"/>
        <v>-451.24880400000001</v>
      </c>
      <c r="U2080" s="13">
        <f>IF(ISNA(VLOOKUP(LOWER(F2080)&amp;H2080,Prices!A:C,3,0)),0,VLOOKUP(LOWER(F2080)&amp;H2080,Prices!A:C,3,0))</f>
        <v>639.16999999999996</v>
      </c>
      <c r="V2080" s="13">
        <f>IF(ISNA(VLOOKUP(LOWER(F2080)&amp;H2080,Prices!A:C,2,0)),0,VLOOKUP(LOWER(F2080)&amp;H2080,Prices!A:C,2,0))</f>
        <v>653.05999999999995</v>
      </c>
      <c r="W2080" s="13">
        <f t="shared" si="1120"/>
        <v>-20181.119599999995</v>
      </c>
      <c r="X2080" s="13">
        <f t="shared" si="1121"/>
        <v>-1388.9999999999986</v>
      </c>
      <c r="Y2080" s="43">
        <f t="shared" si="1122"/>
        <v>-0.44668259406817162</v>
      </c>
      <c r="Z2080" s="49"/>
      <c r="AA2080" s="24"/>
    </row>
    <row r="2081" spans="1:27" s="13" customFormat="1" x14ac:dyDescent="0.15">
      <c r="A2081" s="12">
        <v>42934</v>
      </c>
      <c r="B2081" s="60" t="s">
        <v>4170</v>
      </c>
      <c r="C2081" s="13" t="s">
        <v>1128</v>
      </c>
      <c r="D2081" s="13" t="s">
        <v>1129</v>
      </c>
      <c r="E2081" s="13" t="s">
        <v>1130</v>
      </c>
      <c r="F2081" s="13" t="str">
        <f t="shared" si="1112"/>
        <v>SH</v>
      </c>
      <c r="G2081" s="13" t="str">
        <f>VLOOKUP(LOWER(F2081)&amp;H2081,'Current pricing'!A:B,2,0)</f>
        <v>招商银行</v>
      </c>
      <c r="H2081" s="13" t="s">
        <v>1314</v>
      </c>
      <c r="I2081" s="13" t="s">
        <v>1206</v>
      </c>
      <c r="J2081" s="13" t="s">
        <v>4335</v>
      </c>
      <c r="K2081" s="13">
        <v>-400</v>
      </c>
      <c r="L2081" s="13">
        <v>1</v>
      </c>
      <c r="M2081" s="13">
        <v>24.5</v>
      </c>
      <c r="N2081" s="13">
        <f t="shared" si="1116"/>
        <v>-9800</v>
      </c>
      <c r="O2081" s="13">
        <f t="shared" si="1117"/>
        <v>9800</v>
      </c>
      <c r="P2081" s="19">
        <f t="shared" si="1113"/>
        <v>0.19600000000000001</v>
      </c>
      <c r="Q2081" s="19">
        <f t="shared" si="1115"/>
        <v>5</v>
      </c>
      <c r="R2081" s="13">
        <f t="shared" si="1114"/>
        <v>9.8000000000000007</v>
      </c>
      <c r="S2081" s="19">
        <f t="shared" si="1118"/>
        <v>9785.0040000000008</v>
      </c>
      <c r="T2081" s="13">
        <f t="shared" si="1119"/>
        <v>-24.462510000000002</v>
      </c>
      <c r="U2081" s="13">
        <f>IF(ISNA(VLOOKUP(LOWER(F2081)&amp;H2081,Prices!A:C,3,0)),0,VLOOKUP(LOWER(F2081)&amp;H2081,Prices!A:C,3,0))</f>
        <v>27.06</v>
      </c>
      <c r="V2081" s="13">
        <f>IF(ISNA(VLOOKUP(LOWER(F2081)&amp;H2081,Prices!A:C,2,0)),0,VLOOKUP(LOWER(F2081)&amp;H2081,Prices!A:C,2,0))</f>
        <v>26.61</v>
      </c>
      <c r="W2081" s="13">
        <f t="shared" si="1120"/>
        <v>-858.99599999999907</v>
      </c>
      <c r="X2081" s="13">
        <f t="shared" si="1121"/>
        <v>179.99999999999972</v>
      </c>
      <c r="Y2081" s="43">
        <f t="shared" si="1122"/>
        <v>-8.7652653061224398E-2</v>
      </c>
      <c r="Z2081" s="49"/>
      <c r="AA2081" s="24"/>
    </row>
    <row r="2082" spans="1:27" s="13" customFormat="1" x14ac:dyDescent="0.15">
      <c r="A2082" s="12">
        <v>42934</v>
      </c>
      <c r="B2082" s="60" t="s">
        <v>1992</v>
      </c>
      <c r="C2082" s="13" t="s">
        <v>1128</v>
      </c>
      <c r="D2082" s="13" t="s">
        <v>1129</v>
      </c>
      <c r="E2082" s="13" t="s">
        <v>1130</v>
      </c>
      <c r="F2082" s="13" t="str">
        <f t="shared" si="1112"/>
        <v>SH</v>
      </c>
      <c r="G2082" s="13" t="str">
        <f>VLOOKUP(LOWER(F2082)&amp;H2082,'Current pricing'!A:B,2,0)</f>
        <v>招商银行</v>
      </c>
      <c r="H2082" s="13" t="s">
        <v>1314</v>
      </c>
      <c r="I2082" s="13" t="s">
        <v>1206</v>
      </c>
      <c r="J2082" s="13" t="s">
        <v>4335</v>
      </c>
      <c r="K2082" s="13">
        <v>-2000</v>
      </c>
      <c r="L2082" s="13">
        <v>1</v>
      </c>
      <c r="M2082" s="13">
        <v>24.46</v>
      </c>
      <c r="N2082" s="13">
        <f t="shared" si="1116"/>
        <v>-48920</v>
      </c>
      <c r="O2082" s="13">
        <f t="shared" si="1117"/>
        <v>48920</v>
      </c>
      <c r="P2082" s="19">
        <f t="shared" si="1113"/>
        <v>0.97840000000000005</v>
      </c>
      <c r="Q2082" s="19">
        <f t="shared" si="1115"/>
        <v>9.7840000000000007</v>
      </c>
      <c r="R2082" s="13">
        <f t="shared" si="1114"/>
        <v>48.92</v>
      </c>
      <c r="S2082" s="19">
        <f t="shared" si="1118"/>
        <v>48860.317600000002</v>
      </c>
      <c r="T2082" s="13">
        <f t="shared" si="1119"/>
        <v>-24.430158800000001</v>
      </c>
      <c r="U2082" s="13">
        <f>IF(ISNA(VLOOKUP(LOWER(F2082)&amp;H2082,Prices!A:C,3,0)),0,VLOOKUP(LOWER(F2082)&amp;H2082,Prices!A:C,3,0))</f>
        <v>27.06</v>
      </c>
      <c r="V2082" s="13">
        <f>IF(ISNA(VLOOKUP(LOWER(F2082)&amp;H2082,Prices!A:C,2,0)),0,VLOOKUP(LOWER(F2082)&amp;H2082,Prices!A:C,2,0))</f>
        <v>26.61</v>
      </c>
      <c r="W2082" s="13">
        <f t="shared" si="1120"/>
        <v>-4359.682399999997</v>
      </c>
      <c r="X2082" s="13">
        <f t="shared" si="1121"/>
        <v>899.99999999999864</v>
      </c>
      <c r="Y2082" s="43">
        <f t="shared" si="1122"/>
        <v>-8.9118609975470095E-2</v>
      </c>
      <c r="Z2082" s="49"/>
      <c r="AA2082" s="24"/>
    </row>
    <row r="2083" spans="1:27" s="13" customFormat="1" x14ac:dyDescent="0.15">
      <c r="A2083" s="12">
        <v>42934</v>
      </c>
      <c r="B2083" s="60" t="s">
        <v>4171</v>
      </c>
      <c r="C2083" s="13" t="s">
        <v>1128</v>
      </c>
      <c r="D2083" s="13" t="s">
        <v>1129</v>
      </c>
      <c r="E2083" s="13" t="s">
        <v>1130</v>
      </c>
      <c r="F2083" s="13" t="str">
        <f t="shared" si="1112"/>
        <v>SZ</v>
      </c>
      <c r="G2083" s="13" t="str">
        <f>VLOOKUP(LOWER(F2083)&amp;H2083,'Current pricing'!A:B,2,0)</f>
        <v>格力电器</v>
      </c>
      <c r="H2083" s="13" t="s">
        <v>1255</v>
      </c>
      <c r="I2083" s="13" t="s">
        <v>1206</v>
      </c>
      <c r="J2083" s="13" t="s">
        <v>4335</v>
      </c>
      <c r="K2083" s="13">
        <v>-2000</v>
      </c>
      <c r="L2083" s="13">
        <v>1</v>
      </c>
      <c r="M2083" s="13">
        <v>40.18</v>
      </c>
      <c r="N2083" s="13">
        <f t="shared" si="1116"/>
        <v>-80360</v>
      </c>
      <c r="O2083" s="13">
        <f t="shared" si="1117"/>
        <v>80360</v>
      </c>
      <c r="P2083" s="19">
        <f t="shared" si="1113"/>
        <v>0</v>
      </c>
      <c r="Q2083" s="19">
        <f t="shared" si="1115"/>
        <v>16.071999999999999</v>
      </c>
      <c r="R2083" s="13">
        <f t="shared" si="1114"/>
        <v>80.36</v>
      </c>
      <c r="S2083" s="19">
        <f t="shared" si="1118"/>
        <v>80263.567999999999</v>
      </c>
      <c r="T2083" s="13">
        <f t="shared" si="1119"/>
        <v>-40.131783999999996</v>
      </c>
      <c r="U2083" s="13">
        <f>IF(ISNA(VLOOKUP(LOWER(F2083)&amp;H2083,Prices!A:C,3,0)),0,VLOOKUP(LOWER(F2083)&amp;H2083,Prices!A:C,3,0))</f>
        <v>41.83</v>
      </c>
      <c r="V2083" s="13">
        <f>IF(ISNA(VLOOKUP(LOWER(F2083)&amp;H2083,Prices!A:C,2,0)),0,VLOOKUP(LOWER(F2083)&amp;H2083,Prices!A:C,2,0))</f>
        <v>43.53</v>
      </c>
      <c r="W2083" s="13">
        <f t="shared" si="1120"/>
        <v>-6796.4320000000098</v>
      </c>
      <c r="X2083" s="13">
        <f t="shared" si="1121"/>
        <v>-3400.0000000000055</v>
      </c>
      <c r="Y2083" s="43">
        <f t="shared" si="1122"/>
        <v>-8.4574813339970259E-2</v>
      </c>
      <c r="Z2083" s="49"/>
      <c r="AA2083" s="24"/>
    </row>
    <row r="2084" spans="1:27" s="13" customFormat="1" x14ac:dyDescent="0.15">
      <c r="A2084" s="12">
        <v>42934</v>
      </c>
      <c r="B2084" s="60" t="s">
        <v>4172</v>
      </c>
      <c r="C2084" s="13" t="s">
        <v>1128</v>
      </c>
      <c r="D2084" s="13" t="s">
        <v>1129</v>
      </c>
      <c r="E2084" s="13" t="s">
        <v>1130</v>
      </c>
      <c r="F2084" s="13" t="str">
        <f t="shared" si="1112"/>
        <v>SZ</v>
      </c>
      <c r="G2084" s="13" t="str">
        <f>VLOOKUP(LOWER(F2084)&amp;H2084,'Current pricing'!A:B,2,0)</f>
        <v>大族激光</v>
      </c>
      <c r="H2084" s="13" t="s">
        <v>1502</v>
      </c>
      <c r="I2084" s="13" t="s">
        <v>1206</v>
      </c>
      <c r="J2084" s="13" t="s">
        <v>4182</v>
      </c>
      <c r="K2084" s="13">
        <v>-2000</v>
      </c>
      <c r="L2084" s="13">
        <v>1</v>
      </c>
      <c r="M2084" s="13">
        <v>35.81</v>
      </c>
      <c r="N2084" s="13">
        <f t="shared" si="1116"/>
        <v>-71620</v>
      </c>
      <c r="O2084" s="13">
        <f t="shared" si="1117"/>
        <v>71620</v>
      </c>
      <c r="P2084" s="19">
        <f t="shared" si="1113"/>
        <v>0</v>
      </c>
      <c r="Q2084" s="19">
        <f t="shared" si="1115"/>
        <v>14.324</v>
      </c>
      <c r="R2084" s="13">
        <f t="shared" si="1114"/>
        <v>71.62</v>
      </c>
      <c r="S2084" s="19">
        <f t="shared" si="1118"/>
        <v>71534.056000000011</v>
      </c>
      <c r="T2084" s="13">
        <f t="shared" si="1119"/>
        <v>-35.767028000000003</v>
      </c>
      <c r="U2084" s="13">
        <f>IF(ISNA(VLOOKUP(LOWER(F2084)&amp;H2084,Prices!A:C,3,0)),0,VLOOKUP(LOWER(F2084)&amp;H2084,Prices!A:C,3,0))</f>
        <v>50.1</v>
      </c>
      <c r="V2084" s="13">
        <f>IF(ISNA(VLOOKUP(LOWER(F2084)&amp;H2084,Prices!A:C,2,0)),0,VLOOKUP(LOWER(F2084)&amp;H2084,Prices!A:C,2,0))</f>
        <v>52.35</v>
      </c>
      <c r="W2084" s="13">
        <f t="shared" si="1120"/>
        <v>-33165.943999999996</v>
      </c>
      <c r="X2084" s="13">
        <f t="shared" si="1121"/>
        <v>-4500</v>
      </c>
      <c r="Y2084" s="43">
        <f t="shared" si="1122"/>
        <v>-0.46308215582239592</v>
      </c>
      <c r="Z2084" s="49"/>
      <c r="AA2084" s="24"/>
    </row>
    <row r="2085" spans="1:27" s="13" customFormat="1" x14ac:dyDescent="0.15">
      <c r="A2085" s="12">
        <v>42934</v>
      </c>
      <c r="B2085" s="60" t="s">
        <v>4173</v>
      </c>
      <c r="C2085" s="13" t="s">
        <v>1128</v>
      </c>
      <c r="D2085" s="13" t="s">
        <v>1129</v>
      </c>
      <c r="E2085" s="13" t="s">
        <v>1130</v>
      </c>
      <c r="F2085" s="13" t="str">
        <f t="shared" si="1112"/>
        <v>SZ</v>
      </c>
      <c r="G2085" s="13" t="str">
        <f>VLOOKUP(LOWER(F2085)&amp;H2085,'Current pricing'!A:B,2,0)</f>
        <v>格力电器</v>
      </c>
      <c r="H2085" s="13" t="s">
        <v>1255</v>
      </c>
      <c r="I2085" s="13" t="s">
        <v>1206</v>
      </c>
      <c r="J2085" s="13" t="s">
        <v>4335</v>
      </c>
      <c r="K2085" s="13">
        <v>-2200</v>
      </c>
      <c r="L2085" s="13">
        <v>1</v>
      </c>
      <c r="M2085" s="13">
        <v>40.119999999999997</v>
      </c>
      <c r="N2085" s="13">
        <f t="shared" si="1116"/>
        <v>-88264</v>
      </c>
      <c r="O2085" s="13">
        <f t="shared" si="1117"/>
        <v>88264</v>
      </c>
      <c r="P2085" s="19">
        <f t="shared" si="1113"/>
        <v>0</v>
      </c>
      <c r="Q2085" s="19">
        <f t="shared" si="1115"/>
        <v>17.652799999999999</v>
      </c>
      <c r="R2085" s="13">
        <f t="shared" si="1114"/>
        <v>88.26</v>
      </c>
      <c r="S2085" s="19">
        <f t="shared" si="1118"/>
        <v>88158.087200000009</v>
      </c>
      <c r="T2085" s="13">
        <f t="shared" si="1119"/>
        <v>-40.071857818181819</v>
      </c>
      <c r="U2085" s="13">
        <f>IF(ISNA(VLOOKUP(LOWER(F2085)&amp;H2085,Prices!A:C,3,0)),0,VLOOKUP(LOWER(F2085)&amp;H2085,Prices!A:C,3,0))</f>
        <v>41.83</v>
      </c>
      <c r="V2085" s="13">
        <f>IF(ISNA(VLOOKUP(LOWER(F2085)&amp;H2085,Prices!A:C,2,0)),0,VLOOKUP(LOWER(F2085)&amp;H2085,Prices!A:C,2,0))</f>
        <v>43.53</v>
      </c>
      <c r="W2085" s="13">
        <f t="shared" si="1120"/>
        <v>-7607.912800000001</v>
      </c>
      <c r="X2085" s="13">
        <f t="shared" si="1121"/>
        <v>-3740.0000000000064</v>
      </c>
      <c r="Y2085" s="43">
        <f t="shared" si="1122"/>
        <v>-8.6194969636544924E-2</v>
      </c>
      <c r="Z2085" s="49"/>
      <c r="AA2085" s="24"/>
    </row>
    <row r="2086" spans="1:27" s="13" customFormat="1" x14ac:dyDescent="0.15">
      <c r="A2086" s="12">
        <v>42934</v>
      </c>
      <c r="B2086" s="60" t="s">
        <v>4174</v>
      </c>
      <c r="C2086" s="13" t="s">
        <v>1128</v>
      </c>
      <c r="D2086" s="13" t="s">
        <v>1129</v>
      </c>
      <c r="E2086" s="13" t="s">
        <v>1130</v>
      </c>
      <c r="F2086" s="13" t="str">
        <f t="shared" si="1112"/>
        <v>SZ</v>
      </c>
      <c r="G2086" s="13" t="str">
        <f>VLOOKUP(LOWER(F2086)&amp;H2086,'Current pricing'!A:B,2,0)</f>
        <v>海康威视</v>
      </c>
      <c r="H2086" s="13" t="s">
        <v>1504</v>
      </c>
      <c r="I2086" s="13" t="s">
        <v>1206</v>
      </c>
      <c r="J2086" s="13" t="s">
        <v>4335</v>
      </c>
      <c r="K2086" s="13">
        <v>-3000</v>
      </c>
      <c r="L2086" s="13">
        <v>1</v>
      </c>
      <c r="M2086" s="13">
        <v>28.73</v>
      </c>
      <c r="N2086" s="13">
        <f t="shared" si="1116"/>
        <v>-86190</v>
      </c>
      <c r="O2086" s="13">
        <f t="shared" si="1117"/>
        <v>86190</v>
      </c>
      <c r="P2086" s="19">
        <f t="shared" si="1113"/>
        <v>0</v>
      </c>
      <c r="Q2086" s="19">
        <f t="shared" si="1115"/>
        <v>17.238</v>
      </c>
      <c r="R2086" s="13">
        <f t="shared" si="1114"/>
        <v>86.19</v>
      </c>
      <c r="S2086" s="19">
        <f t="shared" si="1118"/>
        <v>86086.572</v>
      </c>
      <c r="T2086" s="13">
        <f t="shared" si="1119"/>
        <v>-28.695523999999999</v>
      </c>
      <c r="U2086" s="13">
        <f>IF(ISNA(VLOOKUP(LOWER(F2086)&amp;H2086,Prices!A:C,3,0)),0,VLOOKUP(LOWER(F2086)&amp;H2086,Prices!A:C,3,0))</f>
        <v>38.950000000000003</v>
      </c>
      <c r="V2086" s="13">
        <f>IF(ISNA(VLOOKUP(LOWER(F2086)&amp;H2086,Prices!A:C,2,0)),0,VLOOKUP(LOWER(F2086)&amp;H2086,Prices!A:C,2,0))</f>
        <v>39.9</v>
      </c>
      <c r="W2086" s="13">
        <f t="shared" si="1120"/>
        <v>-33613.428</v>
      </c>
      <c r="X2086" s="13">
        <f t="shared" si="1121"/>
        <v>-2849.9999999999873</v>
      </c>
      <c r="Y2086" s="43">
        <f t="shared" si="1122"/>
        <v>-0.38999220327184125</v>
      </c>
      <c r="Z2086" s="49"/>
      <c r="AA2086" s="24"/>
    </row>
    <row r="2087" spans="1:27" s="13" customFormat="1" x14ac:dyDescent="0.15">
      <c r="A2087" s="12">
        <v>42934</v>
      </c>
      <c r="B2087" s="60" t="s">
        <v>4175</v>
      </c>
      <c r="C2087" s="13" t="s">
        <v>1128</v>
      </c>
      <c r="D2087" s="13" t="s">
        <v>1129</v>
      </c>
      <c r="E2087" s="13" t="s">
        <v>1130</v>
      </c>
      <c r="F2087" s="13" t="str">
        <f t="shared" si="1112"/>
        <v>SH</v>
      </c>
      <c r="G2087" s="13" t="str">
        <f>VLOOKUP(LOWER(F2087)&amp;H2087,'Current pricing'!A:B,2,0)</f>
        <v>贵州茅台</v>
      </c>
      <c r="H2087" s="13" t="s">
        <v>1263</v>
      </c>
      <c r="I2087" s="13" t="s">
        <v>1206</v>
      </c>
      <c r="J2087" s="13" t="s">
        <v>4335</v>
      </c>
      <c r="K2087" s="13">
        <v>-400</v>
      </c>
      <c r="L2087" s="13">
        <v>1</v>
      </c>
      <c r="M2087" s="13">
        <v>452.04</v>
      </c>
      <c r="N2087" s="13">
        <f t="shared" si="1116"/>
        <v>-180816</v>
      </c>
      <c r="O2087" s="13">
        <f t="shared" si="1117"/>
        <v>180816</v>
      </c>
      <c r="P2087" s="19">
        <f t="shared" si="1113"/>
        <v>3.6163200000000004</v>
      </c>
      <c r="Q2087" s="19">
        <f t="shared" si="1115"/>
        <v>36.163200000000003</v>
      </c>
      <c r="R2087" s="13">
        <f t="shared" si="1114"/>
        <v>180.82</v>
      </c>
      <c r="S2087" s="19">
        <f t="shared" si="1118"/>
        <v>180595.40047999998</v>
      </c>
      <c r="T2087" s="13">
        <f t="shared" si="1119"/>
        <v>-451.48850119999997</v>
      </c>
      <c r="U2087" s="13">
        <f>IF(ISNA(VLOOKUP(LOWER(F2087)&amp;H2087,Prices!A:C,3,0)),0,VLOOKUP(LOWER(F2087)&amp;H2087,Prices!A:C,3,0))</f>
        <v>639.16999999999996</v>
      </c>
      <c r="V2087" s="13">
        <f>IF(ISNA(VLOOKUP(LOWER(F2087)&amp;H2087,Prices!A:C,2,0)),0,VLOOKUP(LOWER(F2087)&amp;H2087,Prices!A:C,2,0))</f>
        <v>653.05999999999995</v>
      </c>
      <c r="W2087" s="13">
        <f t="shared" si="1120"/>
        <v>-80628.599519999989</v>
      </c>
      <c r="X2087" s="13">
        <f t="shared" si="1121"/>
        <v>-5555.9999999999945</v>
      </c>
      <c r="Y2087" s="43">
        <f t="shared" si="1122"/>
        <v>-0.44591518184231477</v>
      </c>
      <c r="Z2087" s="49"/>
      <c r="AA2087" s="24"/>
    </row>
    <row r="2088" spans="1:27" s="13" customFormat="1" x14ac:dyDescent="0.15">
      <c r="A2088" s="12">
        <v>42934</v>
      </c>
      <c r="B2088" s="60" t="s">
        <v>4176</v>
      </c>
      <c r="C2088" s="13" t="s">
        <v>1128</v>
      </c>
      <c r="D2088" s="13" t="s">
        <v>1129</v>
      </c>
      <c r="E2088" s="13" t="s">
        <v>1130</v>
      </c>
      <c r="F2088" s="13" t="str">
        <f t="shared" si="1112"/>
        <v>SH</v>
      </c>
      <c r="G2088" s="13" t="str">
        <f>VLOOKUP(LOWER(F2088)&amp;H2088,'Current pricing'!A:B,2,0)</f>
        <v>陕西煤业</v>
      </c>
      <c r="H2088" s="13" t="s">
        <v>3993</v>
      </c>
      <c r="I2088" s="13" t="s">
        <v>1206</v>
      </c>
      <c r="J2088" s="13" t="s">
        <v>4199</v>
      </c>
      <c r="K2088" s="13">
        <v>-3300</v>
      </c>
      <c r="L2088" s="13">
        <v>1</v>
      </c>
      <c r="M2088" s="13">
        <v>8.09</v>
      </c>
      <c r="N2088" s="13">
        <f t="shared" si="1116"/>
        <v>-26697</v>
      </c>
      <c r="O2088" s="13">
        <f t="shared" si="1117"/>
        <v>26697</v>
      </c>
      <c r="P2088" s="19">
        <f t="shared" si="1113"/>
        <v>0.53394000000000008</v>
      </c>
      <c r="Q2088" s="19">
        <f t="shared" si="1115"/>
        <v>5.3394000000000004</v>
      </c>
      <c r="R2088" s="13">
        <f t="shared" si="1114"/>
        <v>26.7</v>
      </c>
      <c r="S2088" s="19">
        <f t="shared" si="1118"/>
        <v>26664.426659999997</v>
      </c>
      <c r="T2088" s="13">
        <f t="shared" si="1119"/>
        <v>-8.08012929090909</v>
      </c>
      <c r="U2088" s="13">
        <f>IF(ISNA(VLOOKUP(LOWER(F2088)&amp;H2088,Prices!A:C,3,0)),0,VLOOKUP(LOWER(F2088)&amp;H2088,Prices!A:C,3,0))</f>
        <v>7.7</v>
      </c>
      <c r="V2088" s="13">
        <f>IF(ISNA(VLOOKUP(LOWER(F2088)&amp;H2088,Prices!A:C,2,0)),0,VLOOKUP(LOWER(F2088)&amp;H2088,Prices!A:C,2,0))</f>
        <v>7.75</v>
      </c>
      <c r="W2088" s="13">
        <f t="shared" si="1120"/>
        <v>1089.4266599999971</v>
      </c>
      <c r="X2088" s="13">
        <f t="shared" si="1121"/>
        <v>-164.9999999999994</v>
      </c>
      <c r="Y2088" s="43">
        <f t="shared" si="1122"/>
        <v>4.0807081694572318E-2</v>
      </c>
      <c r="Z2088" s="49"/>
      <c r="AA2088" s="24"/>
    </row>
    <row r="2089" spans="1:27" s="13" customFormat="1" x14ac:dyDescent="0.15">
      <c r="A2089" s="12">
        <v>42934</v>
      </c>
      <c r="B2089" s="60" t="s">
        <v>4177</v>
      </c>
      <c r="C2089" s="13" t="s">
        <v>1128</v>
      </c>
      <c r="D2089" s="13" t="s">
        <v>1129</v>
      </c>
      <c r="E2089" s="13" t="s">
        <v>1130</v>
      </c>
      <c r="F2089" s="13" t="str">
        <f t="shared" si="1112"/>
        <v>SH</v>
      </c>
      <c r="G2089" s="13" t="str">
        <f>VLOOKUP(LOWER(F2089)&amp;H2089,'Current pricing'!A:B,2,0)</f>
        <v>东方证券</v>
      </c>
      <c r="H2089" s="13" t="s">
        <v>4019</v>
      </c>
      <c r="I2089" s="13" t="s">
        <v>1206</v>
      </c>
      <c r="J2089" s="13" t="s">
        <v>4335</v>
      </c>
      <c r="K2089" s="13">
        <v>-5000</v>
      </c>
      <c r="L2089" s="13">
        <v>1</v>
      </c>
      <c r="M2089" s="13">
        <v>14.17</v>
      </c>
      <c r="N2089" s="13">
        <f t="shared" si="1116"/>
        <v>-70850</v>
      </c>
      <c r="O2089" s="13">
        <f t="shared" si="1117"/>
        <v>70850</v>
      </c>
      <c r="P2089" s="19">
        <f t="shared" si="1113"/>
        <v>1.417</v>
      </c>
      <c r="Q2089" s="19">
        <f t="shared" si="1115"/>
        <v>14.17</v>
      </c>
      <c r="R2089" s="13">
        <f t="shared" si="1114"/>
        <v>70.849999999999994</v>
      </c>
      <c r="S2089" s="19">
        <f t="shared" si="1118"/>
        <v>70763.562999999995</v>
      </c>
      <c r="T2089" s="13">
        <f t="shared" si="1119"/>
        <v>-14.152712599999999</v>
      </c>
      <c r="U2089" s="13">
        <f>IF(ISNA(VLOOKUP(LOWER(F2089)&amp;H2089,Prices!A:C,3,0)),0,VLOOKUP(LOWER(F2089)&amp;H2089,Prices!A:C,3,0))</f>
        <v>15.42</v>
      </c>
      <c r="V2089" s="13">
        <f>IF(ISNA(VLOOKUP(LOWER(F2089)&amp;H2089,Prices!A:C,2,0)),0,VLOOKUP(LOWER(F2089)&amp;H2089,Prices!A:C,2,0))</f>
        <v>15.28</v>
      </c>
      <c r="W2089" s="13">
        <f t="shared" si="1120"/>
        <v>-5636.4370000000008</v>
      </c>
      <c r="X2089" s="13">
        <f t="shared" si="1121"/>
        <v>700.00000000000284</v>
      </c>
      <c r="Y2089" s="43">
        <f t="shared" si="1122"/>
        <v>-7.9554509527170095E-2</v>
      </c>
      <c r="Z2089" s="49"/>
      <c r="AA2089" s="24"/>
    </row>
    <row r="2090" spans="1:27" s="13" customFormat="1" x14ac:dyDescent="0.15">
      <c r="A2090" s="12">
        <v>42934</v>
      </c>
      <c r="B2090" s="60" t="s">
        <v>4178</v>
      </c>
      <c r="C2090" s="13" t="s">
        <v>1128</v>
      </c>
      <c r="D2090" s="13" t="s">
        <v>1129</v>
      </c>
      <c r="E2090" s="13" t="s">
        <v>1130</v>
      </c>
      <c r="F2090" s="13" t="str">
        <f t="shared" si="1112"/>
        <v>SZ</v>
      </c>
      <c r="G2090" s="13" t="str">
        <f>VLOOKUP(LOWER(F2090)&amp;H2090,'Current pricing'!A:B,2,0)</f>
        <v>海康威视</v>
      </c>
      <c r="H2090" s="13" t="s">
        <v>1504</v>
      </c>
      <c r="I2090" s="13" t="s">
        <v>1206</v>
      </c>
      <c r="J2090" s="13" t="s">
        <v>4335</v>
      </c>
      <c r="K2090" s="13">
        <v>-4400</v>
      </c>
      <c r="L2090" s="13">
        <v>1</v>
      </c>
      <c r="M2090" s="13">
        <v>28.8</v>
      </c>
      <c r="N2090" s="13">
        <f t="shared" si="1116"/>
        <v>-126720</v>
      </c>
      <c r="O2090" s="13">
        <f t="shared" si="1117"/>
        <v>126720</v>
      </c>
      <c r="P2090" s="19">
        <f t="shared" si="1113"/>
        <v>0</v>
      </c>
      <c r="Q2090" s="19">
        <f t="shared" si="1115"/>
        <v>25.344000000000001</v>
      </c>
      <c r="R2090" s="13">
        <f t="shared" si="1114"/>
        <v>126.72</v>
      </c>
      <c r="S2090" s="19">
        <f t="shared" si="1118"/>
        <v>126567.936</v>
      </c>
      <c r="T2090" s="13">
        <f t="shared" si="1119"/>
        <v>-28.765440000000002</v>
      </c>
      <c r="U2090" s="13">
        <f>IF(ISNA(VLOOKUP(LOWER(F2090)&amp;H2090,Prices!A:C,3,0)),0,VLOOKUP(LOWER(F2090)&amp;H2090,Prices!A:C,3,0))</f>
        <v>38.950000000000003</v>
      </c>
      <c r="V2090" s="13">
        <f>IF(ISNA(VLOOKUP(LOWER(F2090)&amp;H2090,Prices!A:C,2,0)),0,VLOOKUP(LOWER(F2090)&amp;H2090,Prices!A:C,2,0))</f>
        <v>39.9</v>
      </c>
      <c r="W2090" s="13">
        <f t="shared" si="1120"/>
        <v>-48992.063999999984</v>
      </c>
      <c r="X2090" s="13">
        <f t="shared" si="1121"/>
        <v>-4179.9999999999809</v>
      </c>
      <c r="Y2090" s="43">
        <f t="shared" si="1122"/>
        <v>-0.38661666666666655</v>
      </c>
      <c r="Z2090" s="49"/>
      <c r="AA2090" s="24"/>
    </row>
    <row r="2091" spans="1:27" s="13" customFormat="1" x14ac:dyDescent="0.15">
      <c r="A2091" s="12">
        <v>42934</v>
      </c>
      <c r="B2091" s="60" t="s">
        <v>2006</v>
      </c>
      <c r="C2091" s="13" t="s">
        <v>1128</v>
      </c>
      <c r="D2091" s="13" t="s">
        <v>1129</v>
      </c>
      <c r="E2091" s="13" t="s">
        <v>1130</v>
      </c>
      <c r="F2091" s="13" t="str">
        <f t="shared" si="1112"/>
        <v>SZ</v>
      </c>
      <c r="G2091" s="13" t="str">
        <f>VLOOKUP(LOWER(F2091)&amp;H2091,'Current pricing'!A:B,2,0)</f>
        <v>大族激光</v>
      </c>
      <c r="H2091" s="13" t="s">
        <v>1502</v>
      </c>
      <c r="I2091" s="13" t="s">
        <v>1206</v>
      </c>
      <c r="J2091" s="13" t="s">
        <v>4182</v>
      </c>
      <c r="K2091" s="13">
        <v>-3000</v>
      </c>
      <c r="L2091" s="13">
        <v>1</v>
      </c>
      <c r="M2091" s="13">
        <v>35.79</v>
      </c>
      <c r="N2091" s="13">
        <f t="shared" si="1116"/>
        <v>-107370</v>
      </c>
      <c r="O2091" s="13">
        <f t="shared" si="1117"/>
        <v>107370</v>
      </c>
      <c r="P2091" s="19">
        <f t="shared" si="1113"/>
        <v>0</v>
      </c>
      <c r="Q2091" s="19">
        <f t="shared" si="1115"/>
        <v>21.474</v>
      </c>
      <c r="R2091" s="13">
        <f t="shared" si="1114"/>
        <v>107.37</v>
      </c>
      <c r="S2091" s="19">
        <f t="shared" si="1118"/>
        <v>107241.156</v>
      </c>
      <c r="T2091" s="13">
        <f t="shared" si="1119"/>
        <v>-35.747052000000004</v>
      </c>
      <c r="U2091" s="13">
        <f>IF(ISNA(VLOOKUP(LOWER(F2091)&amp;H2091,Prices!A:C,3,0)),0,VLOOKUP(LOWER(F2091)&amp;H2091,Prices!A:C,3,0))</f>
        <v>50.1</v>
      </c>
      <c r="V2091" s="13">
        <f>IF(ISNA(VLOOKUP(LOWER(F2091)&amp;H2091,Prices!A:C,2,0)),0,VLOOKUP(LOWER(F2091)&amp;H2091,Prices!A:C,2,0))</f>
        <v>52.35</v>
      </c>
      <c r="W2091" s="13">
        <f t="shared" si="1120"/>
        <v>-49808.84399999999</v>
      </c>
      <c r="X2091" s="13">
        <f t="shared" si="1121"/>
        <v>-6750</v>
      </c>
      <c r="Y2091" s="43">
        <f t="shared" si="1122"/>
        <v>-0.46389907795473589</v>
      </c>
      <c r="Z2091" s="49"/>
      <c r="AA2091" s="24"/>
    </row>
    <row r="2092" spans="1:27" s="13" customFormat="1" x14ac:dyDescent="0.15">
      <c r="A2092" s="12">
        <v>42934</v>
      </c>
      <c r="B2092" s="60" t="s">
        <v>4179</v>
      </c>
      <c r="C2092" s="13" t="s">
        <v>1128</v>
      </c>
      <c r="D2092" s="13" t="s">
        <v>1129</v>
      </c>
      <c r="E2092" s="13" t="s">
        <v>1130</v>
      </c>
      <c r="F2092" s="13" t="str">
        <f t="shared" si="1112"/>
        <v>SH</v>
      </c>
      <c r="G2092" s="13" t="str">
        <f>VLOOKUP(LOWER(F2092)&amp;H2092,'Current pricing'!A:B,2,0)</f>
        <v>招商银行</v>
      </c>
      <c r="H2092" s="13" t="s">
        <v>1314</v>
      </c>
      <c r="I2092" s="13" t="s">
        <v>1207</v>
      </c>
      <c r="J2092" s="13" t="s">
        <v>4335</v>
      </c>
      <c r="K2092" s="13">
        <v>5000</v>
      </c>
      <c r="L2092" s="13">
        <v>1</v>
      </c>
      <c r="M2092" s="13">
        <v>24.2</v>
      </c>
      <c r="N2092" s="13">
        <f t="shared" si="1116"/>
        <v>121000</v>
      </c>
      <c r="O2092" s="13">
        <f t="shared" si="1117"/>
        <v>121000</v>
      </c>
      <c r="P2092" s="19">
        <f t="shared" si="1113"/>
        <v>2.4200000000000004</v>
      </c>
      <c r="Q2092" s="19">
        <f t="shared" si="1115"/>
        <v>24.200000000000003</v>
      </c>
      <c r="R2092" s="13">
        <f t="shared" si="1114"/>
        <v>0</v>
      </c>
      <c r="S2092" s="19">
        <f t="shared" si="1118"/>
        <v>-121026.62</v>
      </c>
      <c r="T2092" s="13">
        <f t="shared" si="1119"/>
        <v>-24.205323999999997</v>
      </c>
      <c r="U2092" s="13">
        <f>IF(ISNA(VLOOKUP(LOWER(F2092)&amp;H2092,Prices!A:C,3,0)),0,VLOOKUP(LOWER(F2092)&amp;H2092,Prices!A:C,3,0))</f>
        <v>27.06</v>
      </c>
      <c r="V2092" s="13">
        <f>IF(ISNA(VLOOKUP(LOWER(F2092)&amp;H2092,Prices!A:C,2,0)),0,VLOOKUP(LOWER(F2092)&amp;H2092,Prices!A:C,2,0))</f>
        <v>26.61</v>
      </c>
      <c r="W2092" s="13">
        <f t="shared" si="1120"/>
        <v>12023.38000000001</v>
      </c>
      <c r="X2092" s="13">
        <f t="shared" si="1121"/>
        <v>-2249.9999999999964</v>
      </c>
      <c r="Y2092" s="43">
        <f t="shared" si="1122"/>
        <v>9.9366776859504222E-2</v>
      </c>
      <c r="Z2092" s="49" t="s">
        <v>4189</v>
      </c>
      <c r="AA2092" s="24"/>
    </row>
    <row r="2093" spans="1:27" s="13" customFormat="1" x14ac:dyDescent="0.15">
      <c r="A2093" s="12">
        <v>42935</v>
      </c>
      <c r="B2093" s="60" t="s">
        <v>2137</v>
      </c>
      <c r="C2093" s="13" t="s">
        <v>1128</v>
      </c>
      <c r="D2093" s="13" t="s">
        <v>1129</v>
      </c>
      <c r="E2093" s="13" t="s">
        <v>1130</v>
      </c>
      <c r="F2093" s="13" t="str">
        <f t="shared" si="1112"/>
        <v>SH</v>
      </c>
      <c r="G2093" s="13" t="str">
        <f>VLOOKUP(LOWER(F2093)&amp;H2093,'Current pricing'!A:B,2,0)</f>
        <v>上汽集团</v>
      </c>
      <c r="H2093" s="13" t="s">
        <v>3609</v>
      </c>
      <c r="I2093" s="13" t="s">
        <v>1207</v>
      </c>
      <c r="J2093" s="13" t="s">
        <v>4335</v>
      </c>
      <c r="K2093" s="13">
        <v>800</v>
      </c>
      <c r="L2093" s="13">
        <v>1</v>
      </c>
      <c r="M2093" s="13">
        <v>31.28</v>
      </c>
      <c r="N2093" s="13">
        <f t="shared" ref="N2093:N2096" si="1123">K2093*M2093</f>
        <v>25024</v>
      </c>
      <c r="O2093" s="13">
        <f t="shared" ref="O2093:O2096" si="1124">ABS(N2093)</f>
        <v>25024</v>
      </c>
      <c r="P2093" s="19">
        <f t="shared" si="1113"/>
        <v>0.50048000000000004</v>
      </c>
      <c r="Q2093" s="19">
        <f t="shared" si="1115"/>
        <v>5.0048000000000004</v>
      </c>
      <c r="R2093" s="13">
        <f t="shared" si="1114"/>
        <v>0</v>
      </c>
      <c r="S2093" s="19">
        <f t="shared" ref="S2093:S2096" si="1125">-(N2093+P2093+Q2093+R2093)</f>
        <v>-25029.505279999998</v>
      </c>
      <c r="T2093" s="13">
        <f t="shared" ref="T2093:T2096" si="1126">S2093/K2093</f>
        <v>-31.286881599999997</v>
      </c>
      <c r="U2093" s="13">
        <f>IF(ISNA(VLOOKUP(LOWER(F2093)&amp;H2093,Prices!A:C,3,0)),0,VLOOKUP(LOWER(F2093)&amp;H2093,Prices!A:C,3,0))</f>
        <v>30.89</v>
      </c>
      <c r="V2093" s="13">
        <f>IF(ISNA(VLOOKUP(LOWER(F2093)&amp;H2093,Prices!A:C,2,0)),0,VLOOKUP(LOWER(F2093)&amp;H2093,Prices!A:C,2,0))</f>
        <v>30.92</v>
      </c>
      <c r="W2093" s="13">
        <f t="shared" ref="W2093:W2096" si="1127">IF(I2093="B",(V2093+T2093)*K2093,(V2093+T2093)*K2093)</f>
        <v>-293.50527999999656</v>
      </c>
      <c r="X2093" s="13">
        <f t="shared" ref="X2093:X2096" si="1128">K2093*(V2093-U2093)</f>
        <v>24.000000000000909</v>
      </c>
      <c r="Y2093" s="43">
        <f t="shared" ref="Y2093:Y2096" si="1129">W2093/O2093</f>
        <v>-1.1728951406649479E-2</v>
      </c>
      <c r="Z2093" s="49"/>
      <c r="AA2093" s="24"/>
    </row>
    <row r="2094" spans="1:27" s="13" customFormat="1" x14ac:dyDescent="0.15">
      <c r="A2094" s="12">
        <v>42935</v>
      </c>
      <c r="B2094" s="60" t="s">
        <v>4183</v>
      </c>
      <c r="C2094" s="13" t="s">
        <v>1128</v>
      </c>
      <c r="D2094" s="13" t="s">
        <v>1129</v>
      </c>
      <c r="E2094" s="13" t="s">
        <v>1130</v>
      </c>
      <c r="F2094" s="13" t="str">
        <f t="shared" si="1112"/>
        <v>SH</v>
      </c>
      <c r="G2094" s="13" t="str">
        <f>VLOOKUP(LOWER(F2094)&amp;H2094,'Current pricing'!A:B,2,0)</f>
        <v>中国建筑</v>
      </c>
      <c r="H2094" s="13" t="s">
        <v>1354</v>
      </c>
      <c r="I2094" s="13" t="s">
        <v>1207</v>
      </c>
      <c r="J2094" s="13" t="s">
        <v>4335</v>
      </c>
      <c r="K2094" s="13">
        <v>1000</v>
      </c>
      <c r="L2094" s="13">
        <v>1</v>
      </c>
      <c r="M2094" s="13">
        <v>10.42</v>
      </c>
      <c r="N2094" s="13">
        <f t="shared" si="1123"/>
        <v>10420</v>
      </c>
      <c r="O2094" s="13">
        <f t="shared" si="1124"/>
        <v>10420</v>
      </c>
      <c r="P2094" s="19">
        <f t="shared" si="1113"/>
        <v>0.20840000000000003</v>
      </c>
      <c r="Q2094" s="19">
        <f t="shared" si="1115"/>
        <v>5</v>
      </c>
      <c r="R2094" s="13">
        <f t="shared" si="1114"/>
        <v>0</v>
      </c>
      <c r="S2094" s="19">
        <f t="shared" si="1125"/>
        <v>-10425.2084</v>
      </c>
      <c r="T2094" s="13">
        <f t="shared" si="1126"/>
        <v>-10.425208399999999</v>
      </c>
      <c r="U2094" s="13">
        <f>IF(ISNA(VLOOKUP(LOWER(F2094)&amp;H2094,Prices!A:C,3,0)),0,VLOOKUP(LOWER(F2094)&amp;H2094,Prices!A:C,3,0))</f>
        <v>9.7899999999999991</v>
      </c>
      <c r="V2094" s="13">
        <f>IF(ISNA(VLOOKUP(LOWER(F2094)&amp;H2094,Prices!A:C,2,0)),0,VLOOKUP(LOWER(F2094)&amp;H2094,Prices!A:C,2,0))</f>
        <v>9.67</v>
      </c>
      <c r="W2094" s="13">
        <f t="shared" si="1127"/>
        <v>-755.20839999999896</v>
      </c>
      <c r="X2094" s="13">
        <f t="shared" si="1128"/>
        <v>-119.99999999999922</v>
      </c>
      <c r="Y2094" s="43">
        <f t="shared" si="1129"/>
        <v>-7.2476813819577629E-2</v>
      </c>
      <c r="Z2094" s="49" t="s">
        <v>4188</v>
      </c>
      <c r="AA2094" s="24"/>
    </row>
    <row r="2095" spans="1:27" s="13" customFormat="1" x14ac:dyDescent="0.15">
      <c r="A2095" s="12">
        <v>42935</v>
      </c>
      <c r="B2095" s="60" t="s">
        <v>4184</v>
      </c>
      <c r="C2095" s="13" t="s">
        <v>1128</v>
      </c>
      <c r="D2095" s="13" t="s">
        <v>1129</v>
      </c>
      <c r="E2095" s="13" t="s">
        <v>1130</v>
      </c>
      <c r="F2095" s="13" t="str">
        <f t="shared" si="1112"/>
        <v>SH</v>
      </c>
      <c r="G2095" s="13" t="str">
        <f>VLOOKUP(LOWER(F2095)&amp;H2095,'Current pricing'!A:B,2,0)</f>
        <v>中国平安</v>
      </c>
      <c r="H2095" s="13" t="s">
        <v>1358</v>
      </c>
      <c r="I2095" s="13" t="s">
        <v>1207</v>
      </c>
      <c r="J2095" s="13" t="s">
        <v>4335</v>
      </c>
      <c r="K2095" s="13">
        <v>200</v>
      </c>
      <c r="L2095" s="13">
        <v>1</v>
      </c>
      <c r="M2095" s="13">
        <v>53.305</v>
      </c>
      <c r="N2095" s="13">
        <f t="shared" si="1123"/>
        <v>10661</v>
      </c>
      <c r="O2095" s="13">
        <f t="shared" si="1124"/>
        <v>10661</v>
      </c>
      <c r="P2095" s="19">
        <f t="shared" si="1113"/>
        <v>0.21322000000000002</v>
      </c>
      <c r="Q2095" s="19">
        <f t="shared" si="1115"/>
        <v>5</v>
      </c>
      <c r="R2095" s="13">
        <f t="shared" si="1114"/>
        <v>0</v>
      </c>
      <c r="S2095" s="19">
        <f t="shared" si="1125"/>
        <v>-10666.21322</v>
      </c>
      <c r="T2095" s="13">
        <f t="shared" si="1126"/>
        <v>-53.331066100000001</v>
      </c>
      <c r="U2095" s="13">
        <f>IF(ISNA(VLOOKUP(LOWER(F2095)&amp;H2095,Prices!A:C,3,0)),0,VLOOKUP(LOWER(F2095)&amp;H2095,Prices!A:C,3,0))</f>
        <v>64.45</v>
      </c>
      <c r="V2095" s="13">
        <f>IF(ISNA(VLOOKUP(LOWER(F2095)&amp;H2095,Prices!A:C,2,0)),0,VLOOKUP(LOWER(F2095)&amp;H2095,Prices!A:C,2,0))</f>
        <v>64.010000000000005</v>
      </c>
      <c r="W2095" s="13">
        <f t="shared" si="1127"/>
        <v>2135.7867800000008</v>
      </c>
      <c r="X2095" s="13">
        <f t="shared" si="1128"/>
        <v>-87.999999999999545</v>
      </c>
      <c r="Y2095" s="43">
        <f t="shared" si="1129"/>
        <v>0.20033643935840922</v>
      </c>
      <c r="Z2095" s="49" t="s">
        <v>4188</v>
      </c>
      <c r="AA2095" s="24"/>
    </row>
    <row r="2096" spans="1:27" s="13" customFormat="1" x14ac:dyDescent="0.15">
      <c r="A2096" s="12">
        <v>42935</v>
      </c>
      <c r="B2096" s="60" t="s">
        <v>4185</v>
      </c>
      <c r="C2096" s="13" t="s">
        <v>1128</v>
      </c>
      <c r="D2096" s="13" t="s">
        <v>1129</v>
      </c>
      <c r="E2096" s="13" t="s">
        <v>1130</v>
      </c>
      <c r="F2096" s="13" t="str">
        <f t="shared" si="1112"/>
        <v>SH</v>
      </c>
      <c r="G2096" s="13" t="str">
        <f>VLOOKUP(LOWER(F2096)&amp;H2096,'Current pricing'!A:B,2,0)</f>
        <v>保利地产</v>
      </c>
      <c r="H2096" s="13" t="s">
        <v>1828</v>
      </c>
      <c r="I2096" s="13" t="s">
        <v>1207</v>
      </c>
      <c r="J2096" s="13" t="s">
        <v>4335</v>
      </c>
      <c r="K2096" s="13">
        <v>1000</v>
      </c>
      <c r="L2096" s="13">
        <v>1</v>
      </c>
      <c r="M2096" s="13">
        <v>10.78</v>
      </c>
      <c r="N2096" s="13">
        <f t="shared" si="1123"/>
        <v>10780</v>
      </c>
      <c r="O2096" s="13">
        <f t="shared" si="1124"/>
        <v>10780</v>
      </c>
      <c r="P2096" s="19">
        <f t="shared" si="1113"/>
        <v>0.21560000000000001</v>
      </c>
      <c r="Q2096" s="19">
        <f t="shared" si="1115"/>
        <v>5</v>
      </c>
      <c r="R2096" s="13">
        <f t="shared" si="1114"/>
        <v>0</v>
      </c>
      <c r="S2096" s="19">
        <f t="shared" si="1125"/>
        <v>-10785.2156</v>
      </c>
      <c r="T2096" s="13">
        <f t="shared" si="1126"/>
        <v>-10.785215599999999</v>
      </c>
      <c r="U2096" s="13">
        <f>IF(ISNA(VLOOKUP(LOWER(F2096)&amp;H2096,Prices!A:C,3,0)),0,VLOOKUP(LOWER(F2096)&amp;H2096,Prices!A:C,3,0))</f>
        <v>10.66</v>
      </c>
      <c r="V2096" s="13">
        <f>IF(ISNA(VLOOKUP(LOWER(F2096)&amp;H2096,Prices!A:C,2,0)),0,VLOOKUP(LOWER(F2096)&amp;H2096,Prices!A:C,2,0))</f>
        <v>10.38</v>
      </c>
      <c r="W2096" s="13">
        <f t="shared" si="1127"/>
        <v>-405.21559999999823</v>
      </c>
      <c r="X2096" s="13">
        <f t="shared" si="1128"/>
        <v>-279.99999999999937</v>
      </c>
      <c r="Y2096" s="43">
        <f t="shared" si="1129"/>
        <v>-3.7589573283858833E-2</v>
      </c>
      <c r="Z2096" s="49"/>
      <c r="AA2096" s="24"/>
    </row>
    <row r="2097" spans="1:27" s="13" customFormat="1" x14ac:dyDescent="0.15">
      <c r="A2097" s="12">
        <v>42936</v>
      </c>
      <c r="B2097" s="60" t="s">
        <v>4190</v>
      </c>
      <c r="C2097" s="13" t="s">
        <v>1128</v>
      </c>
      <c r="D2097" s="13" t="s">
        <v>1129</v>
      </c>
      <c r="E2097" s="13" t="s">
        <v>1130</v>
      </c>
      <c r="F2097" s="13" t="str">
        <f t="shared" si="1112"/>
        <v>SH</v>
      </c>
      <c r="G2097" s="13" t="str">
        <f>VLOOKUP(LOWER(F2097)&amp;H2097,'Current pricing'!A:B,2,0)</f>
        <v>招商银行</v>
      </c>
      <c r="H2097" s="13" t="s">
        <v>1314</v>
      </c>
      <c r="I2097" s="13" t="s">
        <v>1206</v>
      </c>
      <c r="J2097" s="13" t="s">
        <v>4335</v>
      </c>
      <c r="K2097" s="13">
        <v>-3000</v>
      </c>
      <c r="L2097" s="13">
        <v>1</v>
      </c>
      <c r="M2097" s="13">
        <v>25.03</v>
      </c>
      <c r="N2097" s="13">
        <f t="shared" ref="N2097:N2099" si="1130">K2097*M2097</f>
        <v>-75090</v>
      </c>
      <c r="O2097" s="13">
        <f t="shared" ref="O2097:O2099" si="1131">ABS(N2097)</f>
        <v>75090</v>
      </c>
      <c r="P2097" s="19">
        <f t="shared" si="1113"/>
        <v>1.5018</v>
      </c>
      <c r="Q2097" s="19">
        <f t="shared" si="1115"/>
        <v>15.018000000000001</v>
      </c>
      <c r="R2097" s="13">
        <f t="shared" si="1114"/>
        <v>75.09</v>
      </c>
      <c r="S2097" s="19">
        <f t="shared" ref="S2097:S2098" si="1132">-(N2097+P2097+Q2097+R2097)</f>
        <v>74998.390200000009</v>
      </c>
      <c r="T2097" s="13">
        <f t="shared" ref="T2097:T2098" si="1133">S2097/K2097</f>
        <v>-24.999463400000003</v>
      </c>
      <c r="U2097" s="13">
        <f>IF(ISNA(VLOOKUP(LOWER(F2097)&amp;H2097,Prices!A:C,3,0)),0,VLOOKUP(LOWER(F2097)&amp;H2097,Prices!A:C,3,0))</f>
        <v>27.06</v>
      </c>
      <c r="V2097" s="13">
        <f>IF(ISNA(VLOOKUP(LOWER(F2097)&amp;H2097,Prices!A:C,2,0)),0,VLOOKUP(LOWER(F2097)&amp;H2097,Prices!A:C,2,0))</f>
        <v>26.61</v>
      </c>
      <c r="W2097" s="13">
        <f t="shared" ref="W2097:W2098" si="1134">IF(I2097="B",(V2097+T2097)*K2097,(V2097+T2097)*K2097)</f>
        <v>-4831.6097999999884</v>
      </c>
      <c r="X2097" s="13">
        <f t="shared" ref="X2097:X2098" si="1135">K2097*(V2097-U2097)</f>
        <v>1349.999999999998</v>
      </c>
      <c r="Y2097" s="43">
        <f t="shared" ref="Y2097:Y2098" si="1136">W2097/O2097</f>
        <v>-6.4344250898921138E-2</v>
      </c>
      <c r="Z2097" s="49"/>
      <c r="AA2097" s="24"/>
    </row>
    <row r="2098" spans="1:27" s="13" customFormat="1" x14ac:dyDescent="0.15">
      <c r="A2098" s="12">
        <v>42936</v>
      </c>
      <c r="B2098" s="60" t="s">
        <v>4191</v>
      </c>
      <c r="C2098" s="13" t="s">
        <v>1128</v>
      </c>
      <c r="D2098" s="13" t="s">
        <v>1129</v>
      </c>
      <c r="E2098" s="13" t="s">
        <v>1130</v>
      </c>
      <c r="F2098" s="13" t="str">
        <f t="shared" si="1112"/>
        <v>SH</v>
      </c>
      <c r="G2098" s="13" t="str">
        <f>VLOOKUP(LOWER(F2098)&amp;H2098,'Current pricing'!A:B,2,0)</f>
        <v>东方证券</v>
      </c>
      <c r="H2098" s="13" t="s">
        <v>4019</v>
      </c>
      <c r="I2098" s="13" t="s">
        <v>1206</v>
      </c>
      <c r="J2098" s="13" t="s">
        <v>4335</v>
      </c>
      <c r="K2098" s="13">
        <v>-1400</v>
      </c>
      <c r="L2098" s="13">
        <v>1</v>
      </c>
      <c r="M2098" s="13">
        <v>16.13</v>
      </c>
      <c r="N2098" s="13">
        <f t="shared" si="1130"/>
        <v>-22582</v>
      </c>
      <c r="O2098" s="13">
        <f t="shared" si="1131"/>
        <v>22582</v>
      </c>
      <c r="P2098" s="19">
        <f t="shared" si="1113"/>
        <v>0.45164000000000004</v>
      </c>
      <c r="Q2098" s="19">
        <f t="shared" si="1115"/>
        <v>5</v>
      </c>
      <c r="R2098" s="13">
        <f t="shared" si="1114"/>
        <v>22.58</v>
      </c>
      <c r="S2098" s="19">
        <f t="shared" si="1132"/>
        <v>22553.968359999999</v>
      </c>
      <c r="T2098" s="13">
        <f t="shared" si="1133"/>
        <v>-16.109977399999998</v>
      </c>
      <c r="U2098" s="13">
        <f>IF(ISNA(VLOOKUP(LOWER(F2098)&amp;H2098,Prices!A:C,3,0)),0,VLOOKUP(LOWER(F2098)&amp;H2098,Prices!A:C,3,0))</f>
        <v>15.42</v>
      </c>
      <c r="V2098" s="13">
        <f>IF(ISNA(VLOOKUP(LOWER(F2098)&amp;H2098,Prices!A:C,2,0)),0,VLOOKUP(LOWER(F2098)&amp;H2098,Prices!A:C,2,0))</f>
        <v>15.28</v>
      </c>
      <c r="W2098" s="13">
        <f t="shared" si="1134"/>
        <v>1161.9683599999985</v>
      </c>
      <c r="X2098" s="13">
        <f t="shared" si="1135"/>
        <v>196.0000000000008</v>
      </c>
      <c r="Y2098" s="43">
        <f t="shared" si="1136"/>
        <v>5.1455511469311772E-2</v>
      </c>
      <c r="Z2098" s="49"/>
      <c r="AA2098" s="24"/>
    </row>
    <row r="2099" spans="1:27" s="13" customFormat="1" x14ac:dyDescent="0.15">
      <c r="A2099" s="12">
        <v>42936</v>
      </c>
      <c r="B2099" s="60">
        <v>0.40649305555555554</v>
      </c>
      <c r="C2099" s="13" t="s">
        <v>1128</v>
      </c>
      <c r="D2099" s="13" t="s">
        <v>1129</v>
      </c>
      <c r="E2099" s="13" t="s">
        <v>1130</v>
      </c>
      <c r="F2099" s="13" t="str">
        <f t="shared" si="1112"/>
        <v>SH</v>
      </c>
      <c r="G2099" s="13" t="str">
        <f>VLOOKUP(LOWER(F2099)&amp;H2099,'Current pricing'!A:B,2,0)</f>
        <v>陕西煤业</v>
      </c>
      <c r="H2099" s="14" t="s">
        <v>4194</v>
      </c>
      <c r="I2099" s="13" t="s">
        <v>4195</v>
      </c>
      <c r="J2099" s="13" t="s">
        <v>4200</v>
      </c>
      <c r="K2099" s="13">
        <v>-300</v>
      </c>
      <c r="L2099" s="13">
        <v>1</v>
      </c>
      <c r="M2099" s="13">
        <v>8.68</v>
      </c>
      <c r="N2099" s="13">
        <f t="shared" si="1130"/>
        <v>-2604</v>
      </c>
      <c r="O2099" s="13">
        <f t="shared" si="1131"/>
        <v>2604</v>
      </c>
      <c r="P2099" s="19">
        <f t="shared" si="1113"/>
        <v>5.2080000000000001E-2</v>
      </c>
      <c r="Q2099" s="19">
        <f t="shared" si="1115"/>
        <v>5</v>
      </c>
      <c r="R2099" s="13">
        <f t="shared" si="1114"/>
        <v>2.6</v>
      </c>
      <c r="S2099" s="19">
        <f t="shared" ref="S2099" si="1137">-(N2099+P2099+Q2099+R2099)</f>
        <v>2596.3479200000002</v>
      </c>
      <c r="T2099" s="13">
        <f t="shared" ref="T2099" si="1138">S2099/K2099</f>
        <v>-8.6544930666666673</v>
      </c>
      <c r="U2099" s="13">
        <f>IF(ISNA(VLOOKUP(LOWER(F2099)&amp;H2099,Prices!A:C,3,0)),0,VLOOKUP(LOWER(F2099)&amp;H2099,Prices!A:C,3,0))</f>
        <v>7.7</v>
      </c>
      <c r="V2099" s="13">
        <f>IF(ISNA(VLOOKUP(LOWER(F2099)&amp;H2099,Prices!A:C,2,0)),0,VLOOKUP(LOWER(F2099)&amp;H2099,Prices!A:C,2,0))</f>
        <v>7.75</v>
      </c>
      <c r="W2099" s="13">
        <f t="shared" ref="W2099" si="1139">IF(I2099="B",(V2099+T2099)*K2099,(V2099+T2099)*K2099)</f>
        <v>271.34792000000016</v>
      </c>
      <c r="X2099" s="13">
        <f t="shared" ref="X2099" si="1140">K2099*(V2099-U2099)</f>
        <v>-14.999999999999947</v>
      </c>
      <c r="Y2099" s="43">
        <f t="shared" ref="Y2099" si="1141">W2099/O2099</f>
        <v>0.10420427035330267</v>
      </c>
      <c r="Z2099" s="49"/>
      <c r="AA2099" s="24"/>
    </row>
    <row r="2100" spans="1:27" s="13" customFormat="1" x14ac:dyDescent="0.15">
      <c r="A2100" s="12">
        <v>42937</v>
      </c>
      <c r="B2100" s="60" t="s">
        <v>4196</v>
      </c>
      <c r="C2100" s="13" t="s">
        <v>1128</v>
      </c>
      <c r="D2100" s="13" t="s">
        <v>1129</v>
      </c>
      <c r="E2100" s="13" t="s">
        <v>1130</v>
      </c>
      <c r="F2100" s="13" t="str">
        <f t="shared" si="1112"/>
        <v>SH</v>
      </c>
      <c r="G2100" s="13" t="str">
        <f>VLOOKUP(LOWER(F2100)&amp;H2100,'Current pricing'!A:B,2,0)</f>
        <v>中国平安</v>
      </c>
      <c r="H2100" s="13" t="s">
        <v>1358</v>
      </c>
      <c r="I2100" s="13" t="s">
        <v>1207</v>
      </c>
      <c r="J2100" s="13" t="s">
        <v>4335</v>
      </c>
      <c r="K2100" s="13">
        <v>700</v>
      </c>
      <c r="L2100" s="13">
        <v>1</v>
      </c>
      <c r="M2100" s="13">
        <v>52.99</v>
      </c>
      <c r="N2100" s="13">
        <f t="shared" ref="N2100:N2102" si="1142">K2100*M2100</f>
        <v>37093</v>
      </c>
      <c r="O2100" s="13">
        <f t="shared" ref="O2100:O2102" si="1143">ABS(N2100)</f>
        <v>37093</v>
      </c>
      <c r="P2100" s="19">
        <f t="shared" si="1113"/>
        <v>0.74186000000000007</v>
      </c>
      <c r="Q2100" s="19">
        <f t="shared" si="1115"/>
        <v>7.4186000000000005</v>
      </c>
      <c r="R2100" s="13">
        <f t="shared" si="1114"/>
        <v>0</v>
      </c>
      <c r="S2100" s="19">
        <f t="shared" ref="S2100:S2102" si="1144">-(N2100+P2100+Q2100+R2100)</f>
        <v>-37101.160459999999</v>
      </c>
      <c r="T2100" s="13">
        <f t="shared" ref="T2100:T2102" si="1145">S2100/K2100</f>
        <v>-53.001657799999997</v>
      </c>
      <c r="U2100" s="13">
        <f>IF(ISNA(VLOOKUP(LOWER(F2100)&amp;H2100,Prices!A:C,3,0)),0,VLOOKUP(LOWER(F2100)&amp;H2100,Prices!A:C,3,0))</f>
        <v>64.45</v>
      </c>
      <c r="V2100" s="13">
        <f>IF(ISNA(VLOOKUP(LOWER(F2100)&amp;H2100,Prices!A:C,2,0)),0,VLOOKUP(LOWER(F2100)&amp;H2100,Prices!A:C,2,0))</f>
        <v>64.010000000000005</v>
      </c>
      <c r="W2100" s="13">
        <f t="shared" ref="W2100:W2102" si="1146">IF(I2100="B",(V2100+T2100)*K2100,(V2100+T2100)*K2100)</f>
        <v>7705.8395400000063</v>
      </c>
      <c r="X2100" s="13">
        <f t="shared" ref="X2100:X2102" si="1147">K2100*(V2100-U2100)</f>
        <v>-307.99999999999841</v>
      </c>
      <c r="Y2100" s="43">
        <f t="shared" ref="Y2100:Y2102" si="1148">W2100/O2100</f>
        <v>0.20774376674844328</v>
      </c>
      <c r="Z2100" s="49"/>
      <c r="AA2100" s="24"/>
    </row>
    <row r="2101" spans="1:27" s="13" customFormat="1" x14ac:dyDescent="0.15">
      <c r="A2101" s="12">
        <v>42937</v>
      </c>
      <c r="B2101" s="60" t="s">
        <v>2295</v>
      </c>
      <c r="C2101" s="13" t="s">
        <v>1128</v>
      </c>
      <c r="D2101" s="13" t="s">
        <v>1129</v>
      </c>
      <c r="E2101" s="13" t="s">
        <v>1130</v>
      </c>
      <c r="F2101" s="13" t="str">
        <f t="shared" si="1112"/>
        <v>SH</v>
      </c>
      <c r="G2101" s="13" t="str">
        <f>VLOOKUP(LOWER(F2101)&amp;H2101,'Current pricing'!A:B,2,0)</f>
        <v>中国平安</v>
      </c>
      <c r="H2101" s="13" t="s">
        <v>1358</v>
      </c>
      <c r="I2101" s="13" t="s">
        <v>1207</v>
      </c>
      <c r="J2101" s="13" t="s">
        <v>4335</v>
      </c>
      <c r="K2101" s="13">
        <v>700</v>
      </c>
      <c r="L2101" s="13">
        <v>1</v>
      </c>
      <c r="M2101" s="13">
        <v>53.24</v>
      </c>
      <c r="N2101" s="13">
        <f t="shared" si="1142"/>
        <v>37268</v>
      </c>
      <c r="O2101" s="13">
        <f t="shared" si="1143"/>
        <v>37268</v>
      </c>
      <c r="P2101" s="19">
        <f t="shared" si="1113"/>
        <v>0.74536000000000002</v>
      </c>
      <c r="Q2101" s="19">
        <f t="shared" si="1115"/>
        <v>7.4536000000000007</v>
      </c>
      <c r="R2101" s="13">
        <f t="shared" si="1114"/>
        <v>0</v>
      </c>
      <c r="S2101" s="19">
        <f t="shared" si="1144"/>
        <v>-37276.198960000002</v>
      </c>
      <c r="T2101" s="13">
        <f t="shared" si="1145"/>
        <v>-53.2517128</v>
      </c>
      <c r="U2101" s="13">
        <f>IF(ISNA(VLOOKUP(LOWER(F2101)&amp;H2101,Prices!A:C,3,0)),0,VLOOKUP(LOWER(F2101)&amp;H2101,Prices!A:C,3,0))</f>
        <v>64.45</v>
      </c>
      <c r="V2101" s="13">
        <f>IF(ISNA(VLOOKUP(LOWER(F2101)&amp;H2101,Prices!A:C,2,0)),0,VLOOKUP(LOWER(F2101)&amp;H2101,Prices!A:C,2,0))</f>
        <v>64.010000000000005</v>
      </c>
      <c r="W2101" s="13">
        <f t="shared" si="1146"/>
        <v>7530.8010400000039</v>
      </c>
      <c r="X2101" s="13">
        <f t="shared" si="1147"/>
        <v>-307.99999999999841</v>
      </c>
      <c r="Y2101" s="43">
        <f t="shared" si="1148"/>
        <v>0.2020715101427499</v>
      </c>
      <c r="Z2101" s="49"/>
      <c r="AA2101" s="24"/>
    </row>
    <row r="2102" spans="1:27" s="13" customFormat="1" x14ac:dyDescent="0.15">
      <c r="A2102" s="12">
        <v>42937</v>
      </c>
      <c r="B2102" s="60" t="s">
        <v>4197</v>
      </c>
      <c r="C2102" s="13" t="s">
        <v>1128</v>
      </c>
      <c r="D2102" s="13" t="s">
        <v>1129</v>
      </c>
      <c r="E2102" s="13" t="s">
        <v>1130</v>
      </c>
      <c r="F2102" s="13" t="str">
        <f t="shared" si="1112"/>
        <v>SH</v>
      </c>
      <c r="G2102" s="13" t="str">
        <f>VLOOKUP(LOWER(F2102)&amp;H2102,'Current pricing'!A:B,2,0)</f>
        <v>中国平安</v>
      </c>
      <c r="H2102" s="13" t="s">
        <v>1358</v>
      </c>
      <c r="I2102" s="13" t="s">
        <v>1207</v>
      </c>
      <c r="J2102" s="13" t="s">
        <v>4335</v>
      </c>
      <c r="K2102" s="13">
        <v>700</v>
      </c>
      <c r="L2102" s="13">
        <v>1</v>
      </c>
      <c r="M2102" s="13">
        <v>53.25</v>
      </c>
      <c r="N2102" s="13">
        <f t="shared" si="1142"/>
        <v>37275</v>
      </c>
      <c r="O2102" s="13">
        <f t="shared" si="1143"/>
        <v>37275</v>
      </c>
      <c r="P2102" s="19">
        <f t="shared" si="1113"/>
        <v>0.74550000000000005</v>
      </c>
      <c r="Q2102" s="19">
        <f t="shared" si="1115"/>
        <v>7.4550000000000001</v>
      </c>
      <c r="R2102" s="13">
        <f t="shared" si="1114"/>
        <v>0</v>
      </c>
      <c r="S2102" s="19">
        <f t="shared" si="1144"/>
        <v>-37283.200499999999</v>
      </c>
      <c r="T2102" s="13">
        <f t="shared" si="1145"/>
        <v>-53.261714999999995</v>
      </c>
      <c r="U2102" s="13">
        <f>IF(ISNA(VLOOKUP(LOWER(F2102)&amp;H2102,Prices!A:C,3,0)),0,VLOOKUP(LOWER(F2102)&amp;H2102,Prices!A:C,3,0))</f>
        <v>64.45</v>
      </c>
      <c r="V2102" s="13">
        <f>IF(ISNA(VLOOKUP(LOWER(F2102)&amp;H2102,Prices!A:C,2,0)),0,VLOOKUP(LOWER(F2102)&amp;H2102,Prices!A:C,2,0))</f>
        <v>64.010000000000005</v>
      </c>
      <c r="W2102" s="13">
        <f t="shared" si="1146"/>
        <v>7523.7995000000064</v>
      </c>
      <c r="X2102" s="13">
        <f t="shared" si="1147"/>
        <v>-307.99999999999841</v>
      </c>
      <c r="Y2102" s="43">
        <f t="shared" si="1148"/>
        <v>0.20184572769953069</v>
      </c>
      <c r="Z2102" s="49"/>
      <c r="AA2102" s="24"/>
    </row>
    <row r="2103" spans="1:27" s="13" customFormat="1" x14ac:dyDescent="0.15">
      <c r="A2103" s="12">
        <v>42940</v>
      </c>
      <c r="B2103" s="60" t="s">
        <v>4202</v>
      </c>
      <c r="C2103" s="13" t="s">
        <v>1128</v>
      </c>
      <c r="D2103" s="13" t="s">
        <v>1129</v>
      </c>
      <c r="E2103" s="13" t="s">
        <v>1130</v>
      </c>
      <c r="F2103" s="13" t="str">
        <f t="shared" si="1112"/>
        <v>SH</v>
      </c>
      <c r="G2103" s="13" t="str">
        <f>VLOOKUP(LOWER(F2103)&amp;H2103,'Current pricing'!A:B,2,0)</f>
        <v>中国建筑</v>
      </c>
      <c r="H2103" s="13" t="s">
        <v>1354</v>
      </c>
      <c r="I2103" s="13" t="s">
        <v>1207</v>
      </c>
      <c r="J2103" s="13" t="s">
        <v>4335</v>
      </c>
      <c r="K2103" s="13">
        <v>2700</v>
      </c>
      <c r="L2103" s="13">
        <v>1</v>
      </c>
      <c r="M2103" s="13">
        <v>10.62</v>
      </c>
      <c r="N2103" s="13">
        <f t="shared" ref="N2103:N2111" si="1149">K2103*M2103</f>
        <v>28673.999999999996</v>
      </c>
      <c r="O2103" s="13">
        <f t="shared" ref="O2103:O2111" si="1150">ABS(N2103)</f>
        <v>28673.999999999996</v>
      </c>
      <c r="P2103" s="19">
        <f t="shared" si="1113"/>
        <v>0.57347999999999999</v>
      </c>
      <c r="Q2103" s="19">
        <f t="shared" si="1115"/>
        <v>5.7347999999999999</v>
      </c>
      <c r="R2103" s="13">
        <f t="shared" si="1114"/>
        <v>0</v>
      </c>
      <c r="S2103" s="19">
        <f t="shared" ref="S2103:S2111" si="1151">-(N2103+P2103+Q2103+R2103)</f>
        <v>-28680.308279999994</v>
      </c>
      <c r="T2103" s="13">
        <f t="shared" ref="T2103:T2111" si="1152">S2103/K2103</f>
        <v>-10.622336399999998</v>
      </c>
      <c r="U2103" s="13">
        <f>IF(ISNA(VLOOKUP(LOWER(F2103)&amp;H2103,Prices!A:C,3,0)),0,VLOOKUP(LOWER(F2103)&amp;H2103,Prices!A:C,3,0))</f>
        <v>9.7899999999999991</v>
      </c>
      <c r="V2103" s="13">
        <f>IF(ISNA(VLOOKUP(LOWER(F2103)&amp;H2103,Prices!A:C,2,0)),0,VLOOKUP(LOWER(F2103)&amp;H2103,Prices!A:C,2,0))</f>
        <v>9.67</v>
      </c>
      <c r="W2103" s="13">
        <f t="shared" ref="W2103:W2111" si="1153">IF(I2103="B",(V2103+T2103)*K2103,(V2103+T2103)*K2103)</f>
        <v>-2571.3082799999956</v>
      </c>
      <c r="X2103" s="13">
        <f t="shared" ref="X2103:X2111" si="1154">K2103*(V2103-U2103)</f>
        <v>-323.9999999999979</v>
      </c>
      <c r="Y2103" s="43">
        <f t="shared" ref="Y2103:Y2111" si="1155">W2103/O2103</f>
        <v>-8.9673860640301181E-2</v>
      </c>
      <c r="Z2103" s="49"/>
      <c r="AA2103" s="24"/>
    </row>
    <row r="2104" spans="1:27" s="13" customFormat="1" x14ac:dyDescent="0.15">
      <c r="A2104" s="12">
        <v>42940</v>
      </c>
      <c r="B2104" s="60" t="s">
        <v>4203</v>
      </c>
      <c r="C2104" s="13" t="s">
        <v>1128</v>
      </c>
      <c r="D2104" s="13" t="s">
        <v>1129</v>
      </c>
      <c r="E2104" s="13" t="s">
        <v>1130</v>
      </c>
      <c r="F2104" s="13" t="str">
        <f t="shared" si="1112"/>
        <v>SH</v>
      </c>
      <c r="G2104" s="13" t="str">
        <f>VLOOKUP(LOWER(F2104)&amp;H2104,'Current pricing'!A:B,2,0)</f>
        <v>保利地产</v>
      </c>
      <c r="H2104" s="13" t="s">
        <v>1828</v>
      </c>
      <c r="I2104" s="13" t="s">
        <v>1207</v>
      </c>
      <c r="J2104" s="13" t="s">
        <v>4335</v>
      </c>
      <c r="K2104" s="13">
        <v>3000</v>
      </c>
      <c r="L2104" s="13">
        <v>1</v>
      </c>
      <c r="M2104" s="13">
        <v>10.74</v>
      </c>
      <c r="N2104" s="13">
        <f t="shared" si="1149"/>
        <v>32220</v>
      </c>
      <c r="O2104" s="13">
        <f t="shared" si="1150"/>
        <v>32220</v>
      </c>
      <c r="P2104" s="19">
        <f t="shared" si="1113"/>
        <v>0.64440000000000008</v>
      </c>
      <c r="Q2104" s="19">
        <f t="shared" si="1115"/>
        <v>6.444</v>
      </c>
      <c r="R2104" s="13">
        <f t="shared" si="1114"/>
        <v>0</v>
      </c>
      <c r="S2104" s="19">
        <f t="shared" si="1151"/>
        <v>-32227.088400000001</v>
      </c>
      <c r="T2104" s="13">
        <f t="shared" si="1152"/>
        <v>-10.7423628</v>
      </c>
      <c r="U2104" s="13">
        <f>IF(ISNA(VLOOKUP(LOWER(F2104)&amp;H2104,Prices!A:C,3,0)),0,VLOOKUP(LOWER(F2104)&amp;H2104,Prices!A:C,3,0))</f>
        <v>10.66</v>
      </c>
      <c r="V2104" s="13">
        <f>IF(ISNA(VLOOKUP(LOWER(F2104)&amp;H2104,Prices!A:C,2,0)),0,VLOOKUP(LOWER(F2104)&amp;H2104,Prices!A:C,2,0))</f>
        <v>10.38</v>
      </c>
      <c r="W2104" s="13">
        <f t="shared" si="1153"/>
        <v>-1087.088399999999</v>
      </c>
      <c r="X2104" s="13">
        <f t="shared" si="1154"/>
        <v>-839.99999999999807</v>
      </c>
      <c r="Y2104" s="43">
        <f t="shared" si="1155"/>
        <v>-3.3739553072625668E-2</v>
      </c>
      <c r="Z2104" s="49"/>
      <c r="AA2104" s="24"/>
    </row>
    <row r="2105" spans="1:27" s="13" customFormat="1" x14ac:dyDescent="0.15">
      <c r="A2105" s="12">
        <v>42940</v>
      </c>
      <c r="B2105" s="60" t="s">
        <v>4204</v>
      </c>
      <c r="C2105" s="13" t="s">
        <v>1128</v>
      </c>
      <c r="D2105" s="13" t="s">
        <v>1129</v>
      </c>
      <c r="E2105" s="13" t="s">
        <v>1130</v>
      </c>
      <c r="F2105" s="13" t="str">
        <f t="shared" si="1112"/>
        <v>SH</v>
      </c>
      <c r="G2105" s="13" t="str">
        <f>VLOOKUP(LOWER(F2105)&amp;H2105,'Current pricing'!A:B,2,0)</f>
        <v>中国建筑</v>
      </c>
      <c r="H2105" s="13" t="s">
        <v>1354</v>
      </c>
      <c r="I2105" s="13" t="s">
        <v>1207</v>
      </c>
      <c r="J2105" s="13" t="s">
        <v>4335</v>
      </c>
      <c r="K2105" s="13">
        <v>2000</v>
      </c>
      <c r="L2105" s="13">
        <v>1</v>
      </c>
      <c r="M2105" s="13">
        <v>10.61</v>
      </c>
      <c r="N2105" s="13">
        <f t="shared" si="1149"/>
        <v>21220</v>
      </c>
      <c r="O2105" s="13">
        <f t="shared" si="1150"/>
        <v>21220</v>
      </c>
      <c r="P2105" s="19">
        <f t="shared" si="1113"/>
        <v>0.42440000000000005</v>
      </c>
      <c r="Q2105" s="19">
        <f t="shared" si="1115"/>
        <v>5</v>
      </c>
      <c r="R2105" s="13">
        <f t="shared" si="1114"/>
        <v>0</v>
      </c>
      <c r="S2105" s="19">
        <f t="shared" si="1151"/>
        <v>-21225.4244</v>
      </c>
      <c r="T2105" s="13">
        <f t="shared" si="1152"/>
        <v>-10.612712200000001</v>
      </c>
      <c r="U2105" s="13">
        <f>IF(ISNA(VLOOKUP(LOWER(F2105)&amp;H2105,Prices!A:C,3,0)),0,VLOOKUP(LOWER(F2105)&amp;H2105,Prices!A:C,3,0))</f>
        <v>9.7899999999999991</v>
      </c>
      <c r="V2105" s="13">
        <f>IF(ISNA(VLOOKUP(LOWER(F2105)&amp;H2105,Prices!A:C,2,0)),0,VLOOKUP(LOWER(F2105)&amp;H2105,Prices!A:C,2,0))</f>
        <v>9.67</v>
      </c>
      <c r="W2105" s="13">
        <f t="shared" si="1153"/>
        <v>-1885.4244000000015</v>
      </c>
      <c r="X2105" s="13">
        <f t="shared" si="1154"/>
        <v>-239.99999999999844</v>
      </c>
      <c r="Y2105" s="43">
        <f t="shared" si="1155"/>
        <v>-8.8851291234684326E-2</v>
      </c>
      <c r="Z2105" s="49"/>
      <c r="AA2105" s="24"/>
    </row>
    <row r="2106" spans="1:27" s="13" customFormat="1" x14ac:dyDescent="0.15">
      <c r="A2106" s="12">
        <v>42940</v>
      </c>
      <c r="B2106" s="60" t="s">
        <v>4205</v>
      </c>
      <c r="C2106" s="13" t="s">
        <v>1128</v>
      </c>
      <c r="D2106" s="13" t="s">
        <v>1129</v>
      </c>
      <c r="E2106" s="13" t="s">
        <v>1130</v>
      </c>
      <c r="F2106" s="13" t="str">
        <f t="shared" si="1112"/>
        <v>SH</v>
      </c>
      <c r="G2106" s="13" t="str">
        <f>VLOOKUP(LOWER(F2106)&amp;H2106,'Current pricing'!A:B,2,0)</f>
        <v>贵州茅台</v>
      </c>
      <c r="H2106" s="13" t="s">
        <v>1263</v>
      </c>
      <c r="I2106" s="13" t="s">
        <v>1207</v>
      </c>
      <c r="J2106" s="13" t="s">
        <v>4335</v>
      </c>
      <c r="K2106" s="13">
        <v>100</v>
      </c>
      <c r="L2106" s="13">
        <v>1</v>
      </c>
      <c r="M2106" s="13">
        <v>476</v>
      </c>
      <c r="N2106" s="13">
        <f t="shared" si="1149"/>
        <v>47600</v>
      </c>
      <c r="O2106" s="13">
        <f t="shared" si="1150"/>
        <v>47600</v>
      </c>
      <c r="P2106" s="19">
        <f t="shared" si="1113"/>
        <v>0.95200000000000007</v>
      </c>
      <c r="Q2106" s="19">
        <f t="shared" si="1115"/>
        <v>9.52</v>
      </c>
      <c r="R2106" s="13">
        <f t="shared" si="1114"/>
        <v>0</v>
      </c>
      <c r="S2106" s="19">
        <f t="shared" si="1151"/>
        <v>-47610.471999999994</v>
      </c>
      <c r="T2106" s="13">
        <f t="shared" si="1152"/>
        <v>-476.10471999999993</v>
      </c>
      <c r="U2106" s="13">
        <f>IF(ISNA(VLOOKUP(LOWER(F2106)&amp;H2106,Prices!A:C,3,0)),0,VLOOKUP(LOWER(F2106)&amp;H2106,Prices!A:C,3,0))</f>
        <v>639.16999999999996</v>
      </c>
      <c r="V2106" s="13">
        <f>IF(ISNA(VLOOKUP(LOWER(F2106)&amp;H2106,Prices!A:C,2,0)),0,VLOOKUP(LOWER(F2106)&amp;H2106,Prices!A:C,2,0))</f>
        <v>653.05999999999995</v>
      </c>
      <c r="W2106" s="13">
        <f t="shared" si="1153"/>
        <v>17695.528000000002</v>
      </c>
      <c r="X2106" s="13">
        <f t="shared" si="1154"/>
        <v>1388.9999999999986</v>
      </c>
      <c r="Y2106" s="43">
        <f t="shared" si="1155"/>
        <v>0.37175478991596644</v>
      </c>
      <c r="Z2106" s="49"/>
      <c r="AA2106" s="24"/>
    </row>
    <row r="2107" spans="1:27" s="13" customFormat="1" x14ac:dyDescent="0.15">
      <c r="A2107" s="12">
        <v>42940</v>
      </c>
      <c r="B2107" s="60" t="s">
        <v>4206</v>
      </c>
      <c r="C2107" s="13" t="s">
        <v>1128</v>
      </c>
      <c r="D2107" s="13" t="s">
        <v>1129</v>
      </c>
      <c r="E2107" s="13" t="s">
        <v>1130</v>
      </c>
      <c r="F2107" s="13" t="str">
        <f t="shared" si="1112"/>
        <v>SH</v>
      </c>
      <c r="G2107" s="13" t="str">
        <f>VLOOKUP(LOWER(F2107)&amp;H2107,'Current pricing'!A:B,2,0)</f>
        <v>中国建筑</v>
      </c>
      <c r="H2107" s="13" t="s">
        <v>1354</v>
      </c>
      <c r="I2107" s="13" t="s">
        <v>1207</v>
      </c>
      <c r="J2107" s="13" t="s">
        <v>4335</v>
      </c>
      <c r="K2107" s="13">
        <v>3700</v>
      </c>
      <c r="L2107" s="13">
        <v>1</v>
      </c>
      <c r="M2107" s="13">
        <v>10.67</v>
      </c>
      <c r="N2107" s="13">
        <f t="shared" si="1149"/>
        <v>39479</v>
      </c>
      <c r="O2107" s="13">
        <f t="shared" si="1150"/>
        <v>39479</v>
      </c>
      <c r="P2107" s="19">
        <f t="shared" si="1113"/>
        <v>0.78958000000000006</v>
      </c>
      <c r="Q2107" s="19">
        <f t="shared" si="1115"/>
        <v>7.8958000000000004</v>
      </c>
      <c r="R2107" s="13">
        <f t="shared" si="1114"/>
        <v>0</v>
      </c>
      <c r="S2107" s="19">
        <f t="shared" si="1151"/>
        <v>-39487.685379999995</v>
      </c>
      <c r="T2107" s="13">
        <f t="shared" si="1152"/>
        <v>-10.6723474</v>
      </c>
      <c r="U2107" s="13">
        <f>IF(ISNA(VLOOKUP(LOWER(F2107)&amp;H2107,Prices!A:C,3,0)),0,VLOOKUP(LOWER(F2107)&amp;H2107,Prices!A:C,3,0))</f>
        <v>9.7899999999999991</v>
      </c>
      <c r="V2107" s="13">
        <f>IF(ISNA(VLOOKUP(LOWER(F2107)&amp;H2107,Prices!A:C,2,0)),0,VLOOKUP(LOWER(F2107)&amp;H2107,Prices!A:C,2,0))</f>
        <v>9.67</v>
      </c>
      <c r="W2107" s="13">
        <f t="shared" si="1153"/>
        <v>-3708.685379999999</v>
      </c>
      <c r="X2107" s="13">
        <f t="shared" si="1154"/>
        <v>-443.9999999999971</v>
      </c>
      <c r="Y2107" s="43">
        <f t="shared" si="1155"/>
        <v>-9.3940712277413282E-2</v>
      </c>
      <c r="Z2107" s="49"/>
      <c r="AA2107" s="24"/>
    </row>
    <row r="2108" spans="1:27" s="13" customFormat="1" x14ac:dyDescent="0.15">
      <c r="A2108" s="12">
        <v>42940</v>
      </c>
      <c r="B2108" s="60" t="s">
        <v>4207</v>
      </c>
      <c r="C2108" s="13" t="s">
        <v>1128</v>
      </c>
      <c r="D2108" s="13" t="s">
        <v>1129</v>
      </c>
      <c r="E2108" s="13" t="s">
        <v>1130</v>
      </c>
      <c r="F2108" s="13" t="str">
        <f t="shared" si="1112"/>
        <v>SH</v>
      </c>
      <c r="G2108" s="13" t="str">
        <f>VLOOKUP(LOWER(F2108)&amp;H2108,'Current pricing'!A:B,2,0)</f>
        <v>保利地产</v>
      </c>
      <c r="H2108" s="13" t="s">
        <v>1828</v>
      </c>
      <c r="I2108" s="13" t="s">
        <v>1207</v>
      </c>
      <c r="J2108" s="13" t="s">
        <v>4335</v>
      </c>
      <c r="K2108" s="13">
        <v>3700</v>
      </c>
      <c r="L2108" s="13">
        <v>1</v>
      </c>
      <c r="M2108" s="13">
        <v>10.8</v>
      </c>
      <c r="N2108" s="13">
        <f t="shared" si="1149"/>
        <v>39960</v>
      </c>
      <c r="O2108" s="13">
        <f t="shared" si="1150"/>
        <v>39960</v>
      </c>
      <c r="P2108" s="19">
        <f t="shared" si="1113"/>
        <v>0.79920000000000002</v>
      </c>
      <c r="Q2108" s="19">
        <f t="shared" si="1115"/>
        <v>7.992</v>
      </c>
      <c r="R2108" s="13">
        <f t="shared" si="1114"/>
        <v>0</v>
      </c>
      <c r="S2108" s="19">
        <f t="shared" si="1151"/>
        <v>-39968.7912</v>
      </c>
      <c r="T2108" s="13">
        <f t="shared" si="1152"/>
        <v>-10.802376000000001</v>
      </c>
      <c r="U2108" s="13">
        <f>IF(ISNA(VLOOKUP(LOWER(F2108)&amp;H2108,Prices!A:C,3,0)),0,VLOOKUP(LOWER(F2108)&amp;H2108,Prices!A:C,3,0))</f>
        <v>10.66</v>
      </c>
      <c r="V2108" s="13">
        <f>IF(ISNA(VLOOKUP(LOWER(F2108)&amp;H2108,Prices!A:C,2,0)),0,VLOOKUP(LOWER(F2108)&amp;H2108,Prices!A:C,2,0))</f>
        <v>10.38</v>
      </c>
      <c r="W2108" s="13">
        <f t="shared" si="1153"/>
        <v>-1562.7911999999994</v>
      </c>
      <c r="X2108" s="13">
        <f t="shared" si="1154"/>
        <v>-1035.9999999999977</v>
      </c>
      <c r="Y2108" s="43">
        <f t="shared" si="1155"/>
        <v>-3.9108888888888874E-2</v>
      </c>
      <c r="Z2108" s="49"/>
      <c r="AA2108" s="24"/>
    </row>
    <row r="2109" spans="1:27" s="13" customFormat="1" x14ac:dyDescent="0.15">
      <c r="A2109" s="12">
        <v>42940</v>
      </c>
      <c r="B2109" s="60" t="s">
        <v>4208</v>
      </c>
      <c r="C2109" s="13" t="s">
        <v>1128</v>
      </c>
      <c r="D2109" s="13" t="s">
        <v>1129</v>
      </c>
      <c r="E2109" s="13" t="s">
        <v>1130</v>
      </c>
      <c r="F2109" s="13" t="str">
        <f t="shared" si="1112"/>
        <v>SH</v>
      </c>
      <c r="G2109" s="13" t="str">
        <f>VLOOKUP(LOWER(F2109)&amp;H2109,'Current pricing'!A:B,2,0)</f>
        <v>广汽集团</v>
      </c>
      <c r="H2109" s="13" t="s">
        <v>3600</v>
      </c>
      <c r="I2109" s="13" t="s">
        <v>1207</v>
      </c>
      <c r="J2109" s="13" t="s">
        <v>4335</v>
      </c>
      <c r="K2109" s="13">
        <v>1500</v>
      </c>
      <c r="L2109" s="13">
        <v>1</v>
      </c>
      <c r="M2109" s="13">
        <v>26.33</v>
      </c>
      <c r="N2109" s="13">
        <f t="shared" si="1149"/>
        <v>39495</v>
      </c>
      <c r="O2109" s="13">
        <f t="shared" si="1150"/>
        <v>39495</v>
      </c>
      <c r="P2109" s="19">
        <f t="shared" si="1113"/>
        <v>0.78990000000000005</v>
      </c>
      <c r="Q2109" s="19">
        <f t="shared" si="1115"/>
        <v>7.899</v>
      </c>
      <c r="R2109" s="13">
        <f t="shared" si="1114"/>
        <v>0</v>
      </c>
      <c r="S2109" s="19">
        <f t="shared" si="1151"/>
        <v>-39503.688900000001</v>
      </c>
      <c r="T2109" s="13">
        <f t="shared" si="1152"/>
        <v>-26.335792600000001</v>
      </c>
      <c r="U2109" s="13">
        <f>IF(ISNA(VLOOKUP(LOWER(F2109)&amp;H2109,Prices!A:C,3,0)),0,VLOOKUP(LOWER(F2109)&amp;H2109,Prices!A:C,3,0))</f>
        <v>27.22</v>
      </c>
      <c r="V2109" s="13">
        <f>IF(ISNA(VLOOKUP(LOWER(F2109)&amp;H2109,Prices!A:C,2,0)),0,VLOOKUP(LOWER(F2109)&amp;H2109,Prices!A:C,2,0))</f>
        <v>27.64</v>
      </c>
      <c r="W2109" s="13">
        <f t="shared" si="1153"/>
        <v>1956.3110999999988</v>
      </c>
      <c r="X2109" s="13">
        <f t="shared" si="1154"/>
        <v>630.0000000000025</v>
      </c>
      <c r="Y2109" s="43">
        <f t="shared" si="1155"/>
        <v>4.9533133308013642E-2</v>
      </c>
      <c r="Z2109" s="49"/>
      <c r="AA2109" s="24"/>
    </row>
    <row r="2110" spans="1:27" s="13" customFormat="1" x14ac:dyDescent="0.15">
      <c r="A2110" s="12">
        <v>42940</v>
      </c>
      <c r="B2110" s="60" t="s">
        <v>4209</v>
      </c>
      <c r="C2110" s="13" t="s">
        <v>1128</v>
      </c>
      <c r="D2110" s="13" t="s">
        <v>1129</v>
      </c>
      <c r="E2110" s="13" t="s">
        <v>1130</v>
      </c>
      <c r="F2110" s="13" t="str">
        <f t="shared" si="1112"/>
        <v>SH</v>
      </c>
      <c r="G2110" s="13" t="str">
        <f>VLOOKUP(LOWER(F2110)&amp;H2110,'Current pricing'!A:B,2,0)</f>
        <v>保利地产</v>
      </c>
      <c r="H2110" s="13" t="s">
        <v>1828</v>
      </c>
      <c r="I2110" s="13" t="s">
        <v>1207</v>
      </c>
      <c r="J2110" s="13" t="s">
        <v>4335</v>
      </c>
      <c r="K2110" s="13">
        <v>3700</v>
      </c>
      <c r="L2110" s="13">
        <v>1</v>
      </c>
      <c r="M2110" s="13">
        <v>10.8</v>
      </c>
      <c r="N2110" s="13">
        <f t="shared" si="1149"/>
        <v>39960</v>
      </c>
      <c r="O2110" s="13">
        <f t="shared" si="1150"/>
        <v>39960</v>
      </c>
      <c r="P2110" s="19">
        <f t="shared" si="1113"/>
        <v>0.79920000000000002</v>
      </c>
      <c r="Q2110" s="19">
        <f t="shared" si="1115"/>
        <v>7.992</v>
      </c>
      <c r="R2110" s="13">
        <f t="shared" si="1114"/>
        <v>0</v>
      </c>
      <c r="S2110" s="19">
        <f t="shared" si="1151"/>
        <v>-39968.7912</v>
      </c>
      <c r="T2110" s="13">
        <f t="shared" si="1152"/>
        <v>-10.802376000000001</v>
      </c>
      <c r="U2110" s="13">
        <f>IF(ISNA(VLOOKUP(LOWER(F2110)&amp;H2110,Prices!A:C,3,0)),0,VLOOKUP(LOWER(F2110)&amp;H2110,Prices!A:C,3,0))</f>
        <v>10.66</v>
      </c>
      <c r="V2110" s="13">
        <f>IF(ISNA(VLOOKUP(LOWER(F2110)&amp;H2110,Prices!A:C,2,0)),0,VLOOKUP(LOWER(F2110)&amp;H2110,Prices!A:C,2,0))</f>
        <v>10.38</v>
      </c>
      <c r="W2110" s="13">
        <f t="shared" si="1153"/>
        <v>-1562.7911999999994</v>
      </c>
      <c r="X2110" s="13">
        <f t="shared" si="1154"/>
        <v>-1035.9999999999977</v>
      </c>
      <c r="Y2110" s="43">
        <f t="shared" si="1155"/>
        <v>-3.9108888888888874E-2</v>
      </c>
      <c r="Z2110" s="49"/>
      <c r="AA2110" s="24"/>
    </row>
    <row r="2111" spans="1:27" s="13" customFormat="1" x14ac:dyDescent="0.15">
      <c r="A2111" s="12">
        <v>42940</v>
      </c>
      <c r="B2111" s="60" t="s">
        <v>4210</v>
      </c>
      <c r="C2111" s="13" t="s">
        <v>1128</v>
      </c>
      <c r="D2111" s="13" t="s">
        <v>1129</v>
      </c>
      <c r="E2111" s="13" t="s">
        <v>1130</v>
      </c>
      <c r="F2111" s="13" t="str">
        <f t="shared" si="1112"/>
        <v>SH</v>
      </c>
      <c r="G2111" s="13" t="str">
        <f>VLOOKUP(LOWER(F2111)&amp;H2111,'Current pricing'!A:B,2,0)</f>
        <v>50ETF</v>
      </c>
      <c r="H2111" s="13" t="s">
        <v>4211</v>
      </c>
      <c r="I2111" s="13" t="s">
        <v>1207</v>
      </c>
      <c r="J2111" s="13" t="s">
        <v>4357</v>
      </c>
      <c r="K2111" s="13">
        <v>100</v>
      </c>
      <c r="L2111" s="13">
        <v>1</v>
      </c>
      <c r="M2111" s="13">
        <v>2.6760000000000002</v>
      </c>
      <c r="N2111" s="13">
        <f t="shared" si="1149"/>
        <v>267.60000000000002</v>
      </c>
      <c r="O2111" s="13">
        <f t="shared" si="1150"/>
        <v>267.60000000000002</v>
      </c>
      <c r="P2111" s="19">
        <f t="shared" si="1113"/>
        <v>0</v>
      </c>
      <c r="Q2111" s="19">
        <f t="shared" si="1115"/>
        <v>5</v>
      </c>
      <c r="R2111" s="13">
        <f t="shared" si="1114"/>
        <v>0</v>
      </c>
      <c r="S2111" s="19">
        <f t="shared" si="1151"/>
        <v>-272.60000000000002</v>
      </c>
      <c r="T2111" s="13">
        <f t="shared" si="1152"/>
        <v>-2.7260000000000004</v>
      </c>
      <c r="U2111" s="13">
        <f>IF(ISNA(VLOOKUP(LOWER(F2111)&amp;H2111,Prices!A:C,3,0)),0,VLOOKUP(LOWER(F2111)&amp;H2111,Prices!A:C,3,0))</f>
        <v>2.851</v>
      </c>
      <c r="V2111" s="13">
        <f>IF(ISNA(VLOOKUP(LOWER(F2111)&amp;H2111,Prices!A:C,2,0)),0,VLOOKUP(LOWER(F2111)&amp;H2111,Prices!A:C,2,0))</f>
        <v>2.843</v>
      </c>
      <c r="W2111" s="13">
        <f t="shared" si="1153"/>
        <v>11.699999999999955</v>
      </c>
      <c r="X2111" s="13">
        <f t="shared" si="1154"/>
        <v>-0.80000000000000071</v>
      </c>
      <c r="Y2111" s="43">
        <f t="shared" si="1155"/>
        <v>4.3721973094170231E-2</v>
      </c>
      <c r="Z2111" s="49"/>
      <c r="AA2111" s="24"/>
    </row>
    <row r="2112" spans="1:27" s="13" customFormat="1" x14ac:dyDescent="0.15">
      <c r="A2112" s="12">
        <v>42941</v>
      </c>
      <c r="B2112" s="60" t="s">
        <v>4216</v>
      </c>
      <c r="C2112" s="13" t="s">
        <v>1128</v>
      </c>
      <c r="D2112" s="13" t="s">
        <v>1129</v>
      </c>
      <c r="E2112" s="13" t="s">
        <v>1130</v>
      </c>
      <c r="F2112" s="13" t="str">
        <f t="shared" si="1112"/>
        <v>SH</v>
      </c>
      <c r="G2112" s="13" t="str">
        <f>VLOOKUP(LOWER(F2112)&amp;H2112,'Current pricing'!A:B,2,0)</f>
        <v>50ETF</v>
      </c>
      <c r="H2112" s="13" t="s">
        <v>4211</v>
      </c>
      <c r="I2112" s="13" t="s">
        <v>1207</v>
      </c>
      <c r="J2112" s="13" t="s">
        <v>4357</v>
      </c>
      <c r="K2112" s="13">
        <v>14800</v>
      </c>
      <c r="L2112" s="13">
        <v>1</v>
      </c>
      <c r="M2112" s="13">
        <v>2.6930000000000001</v>
      </c>
      <c r="N2112" s="13">
        <f t="shared" ref="N2112:N2121" si="1156">K2112*M2112</f>
        <v>39856.400000000001</v>
      </c>
      <c r="O2112" s="13">
        <f t="shared" ref="O2112:O2121" si="1157">ABS(N2112)</f>
        <v>39856.400000000001</v>
      </c>
      <c r="P2112" s="19">
        <f t="shared" si="1113"/>
        <v>0</v>
      </c>
      <c r="Q2112" s="19">
        <f t="shared" si="1115"/>
        <v>7.971280000000001</v>
      </c>
      <c r="R2112" s="13">
        <f t="shared" si="1114"/>
        <v>0</v>
      </c>
      <c r="S2112" s="19">
        <f t="shared" ref="S2112:S2121" si="1158">-(N2112+P2112+Q2112+R2112)</f>
        <v>-39864.371279999999</v>
      </c>
      <c r="T2112" s="13">
        <f t="shared" ref="T2112:T2121" si="1159">S2112/K2112</f>
        <v>-2.6935386000000001</v>
      </c>
      <c r="U2112" s="13">
        <f>IF(ISNA(VLOOKUP(LOWER(F2112)&amp;H2112,Prices!A:C,3,0)),0,VLOOKUP(LOWER(F2112)&amp;H2112,Prices!A:C,3,0))</f>
        <v>2.851</v>
      </c>
      <c r="V2112" s="13">
        <f>IF(ISNA(VLOOKUP(LOWER(F2112)&amp;H2112,Prices!A:C,2,0)),0,VLOOKUP(LOWER(F2112)&amp;H2112,Prices!A:C,2,0))</f>
        <v>2.843</v>
      </c>
      <c r="W2112" s="13">
        <f t="shared" ref="W2112:W2121" si="1160">IF(I2112="B",(V2112+T2112)*K2112,(V2112+T2112)*K2112)</f>
        <v>2212.028719999998</v>
      </c>
      <c r="X2112" s="13">
        <f t="shared" ref="X2112:X2121" si="1161">K2112*(V2112-U2112)</f>
        <v>-118.40000000000011</v>
      </c>
      <c r="Y2112" s="43">
        <f t="shared" ref="Y2112:Y2121" si="1162">W2112/O2112</f>
        <v>5.5499962866691371E-2</v>
      </c>
      <c r="Z2112" s="49"/>
      <c r="AA2112" s="24"/>
    </row>
    <row r="2113" spans="1:27" s="13" customFormat="1" x14ac:dyDescent="0.15">
      <c r="A2113" s="12">
        <v>42941</v>
      </c>
      <c r="B2113" s="60" t="s">
        <v>4217</v>
      </c>
      <c r="C2113" s="13" t="s">
        <v>1128</v>
      </c>
      <c r="D2113" s="13" t="s">
        <v>1129</v>
      </c>
      <c r="E2113" s="13" t="s">
        <v>1130</v>
      </c>
      <c r="F2113" s="13" t="str">
        <f t="shared" si="1112"/>
        <v>SH</v>
      </c>
      <c r="G2113" s="13" t="str">
        <f>VLOOKUP(LOWER(F2113)&amp;H2113,'Current pricing'!A:B,2,0)</f>
        <v>中国建筑</v>
      </c>
      <c r="H2113" s="13" t="s">
        <v>1354</v>
      </c>
      <c r="I2113" s="13" t="s">
        <v>1207</v>
      </c>
      <c r="J2113" s="13" t="s">
        <v>4335</v>
      </c>
      <c r="K2113" s="13">
        <v>3800</v>
      </c>
      <c r="L2113" s="13">
        <v>1</v>
      </c>
      <c r="M2113" s="13">
        <v>10.38</v>
      </c>
      <c r="N2113" s="13">
        <f t="shared" si="1156"/>
        <v>39444</v>
      </c>
      <c r="O2113" s="13">
        <f t="shared" si="1157"/>
        <v>39444</v>
      </c>
      <c r="P2113" s="19">
        <f t="shared" si="1113"/>
        <v>0.78888000000000003</v>
      </c>
      <c r="Q2113" s="19">
        <f t="shared" si="1115"/>
        <v>7.8888000000000007</v>
      </c>
      <c r="R2113" s="13">
        <f t="shared" si="1114"/>
        <v>0</v>
      </c>
      <c r="S2113" s="19">
        <f t="shared" si="1158"/>
        <v>-39452.677680000001</v>
      </c>
      <c r="T2113" s="13">
        <f t="shared" si="1159"/>
        <v>-10.382283600000001</v>
      </c>
      <c r="U2113" s="13">
        <f>IF(ISNA(VLOOKUP(LOWER(F2113)&amp;H2113,Prices!A:C,3,0)),0,VLOOKUP(LOWER(F2113)&amp;H2113,Prices!A:C,3,0))</f>
        <v>9.7899999999999991</v>
      </c>
      <c r="V2113" s="13">
        <f>IF(ISNA(VLOOKUP(LOWER(F2113)&amp;H2113,Prices!A:C,2,0)),0,VLOOKUP(LOWER(F2113)&amp;H2113,Prices!A:C,2,0))</f>
        <v>9.67</v>
      </c>
      <c r="W2113" s="13">
        <f t="shared" si="1160"/>
        <v>-2706.6776800000039</v>
      </c>
      <c r="X2113" s="13">
        <f t="shared" si="1161"/>
        <v>-455.99999999999704</v>
      </c>
      <c r="Y2113" s="43">
        <f t="shared" si="1162"/>
        <v>-6.8620770712909535E-2</v>
      </c>
      <c r="Z2113" s="49"/>
      <c r="AA2113" s="24"/>
    </row>
    <row r="2114" spans="1:27" s="13" customFormat="1" x14ac:dyDescent="0.15">
      <c r="A2114" s="12">
        <v>42941</v>
      </c>
      <c r="B2114" s="60" t="s">
        <v>4218</v>
      </c>
      <c r="C2114" s="13" t="s">
        <v>1128</v>
      </c>
      <c r="D2114" s="13" t="s">
        <v>1129</v>
      </c>
      <c r="E2114" s="13" t="s">
        <v>1130</v>
      </c>
      <c r="F2114" s="13" t="str">
        <f t="shared" si="1112"/>
        <v>SH</v>
      </c>
      <c r="G2114" s="13" t="str">
        <f>VLOOKUP(LOWER(F2114)&amp;H2114,'Current pricing'!A:B,2,0)</f>
        <v>保利地产</v>
      </c>
      <c r="H2114" s="13" t="s">
        <v>1828</v>
      </c>
      <c r="I2114" s="13" t="s">
        <v>1207</v>
      </c>
      <c r="J2114" s="13" t="s">
        <v>4335</v>
      </c>
      <c r="K2114" s="13">
        <v>3700</v>
      </c>
      <c r="L2114" s="13">
        <v>1</v>
      </c>
      <c r="M2114" s="13">
        <v>10.6</v>
      </c>
      <c r="N2114" s="13">
        <f t="shared" si="1156"/>
        <v>39220</v>
      </c>
      <c r="O2114" s="13">
        <f t="shared" si="1157"/>
        <v>39220</v>
      </c>
      <c r="P2114" s="19">
        <f t="shared" si="1113"/>
        <v>0.7844000000000001</v>
      </c>
      <c r="Q2114" s="19">
        <f t="shared" si="1115"/>
        <v>7.8440000000000003</v>
      </c>
      <c r="R2114" s="13">
        <f t="shared" si="1114"/>
        <v>0</v>
      </c>
      <c r="S2114" s="19">
        <f t="shared" si="1158"/>
        <v>-39228.628399999994</v>
      </c>
      <c r="T2114" s="13">
        <f t="shared" si="1159"/>
        <v>-10.602331999999999</v>
      </c>
      <c r="U2114" s="13">
        <f>IF(ISNA(VLOOKUP(LOWER(F2114)&amp;H2114,Prices!A:C,3,0)),0,VLOOKUP(LOWER(F2114)&amp;H2114,Prices!A:C,3,0))</f>
        <v>10.66</v>
      </c>
      <c r="V2114" s="13">
        <f>IF(ISNA(VLOOKUP(LOWER(F2114)&amp;H2114,Prices!A:C,2,0)),0,VLOOKUP(LOWER(F2114)&amp;H2114,Prices!A:C,2,0))</f>
        <v>10.38</v>
      </c>
      <c r="W2114" s="13">
        <f t="shared" si="1160"/>
        <v>-822.62839999999255</v>
      </c>
      <c r="X2114" s="13">
        <f t="shared" si="1161"/>
        <v>-1035.9999999999977</v>
      </c>
      <c r="Y2114" s="43">
        <f t="shared" si="1162"/>
        <v>-2.0974716981131885E-2</v>
      </c>
      <c r="Z2114" s="49"/>
      <c r="AA2114" s="24"/>
    </row>
    <row r="2115" spans="1:27" s="13" customFormat="1" x14ac:dyDescent="0.15">
      <c r="A2115" s="12">
        <v>42941</v>
      </c>
      <c r="B2115" s="60" t="s">
        <v>4219</v>
      </c>
      <c r="C2115" s="13" t="s">
        <v>1128</v>
      </c>
      <c r="D2115" s="13" t="s">
        <v>1129</v>
      </c>
      <c r="E2115" s="13" t="s">
        <v>1130</v>
      </c>
      <c r="F2115" s="13" t="str">
        <f t="shared" ref="F2115:F2134" si="1163">IF(OR(LEFT(H2115,1)="6",H2115="510050"),"SH","SZ")</f>
        <v>SH</v>
      </c>
      <c r="G2115" s="13" t="str">
        <f>VLOOKUP(LOWER(F2115)&amp;H2115,'Current pricing'!A:B,2,0)</f>
        <v>东方证券</v>
      </c>
      <c r="H2115" s="13" t="s">
        <v>4019</v>
      </c>
      <c r="I2115" s="13" t="s">
        <v>1207</v>
      </c>
      <c r="J2115" s="13" t="s">
        <v>4335</v>
      </c>
      <c r="K2115" s="13">
        <v>2500</v>
      </c>
      <c r="L2115" s="13">
        <v>1</v>
      </c>
      <c r="M2115" s="13">
        <v>15.91</v>
      </c>
      <c r="N2115" s="13">
        <f t="shared" si="1156"/>
        <v>39775</v>
      </c>
      <c r="O2115" s="13">
        <f t="shared" si="1157"/>
        <v>39775</v>
      </c>
      <c r="P2115" s="19">
        <f t="shared" ref="P2115:P2134" si="1164">IF(H2115="510050",0,IF(F2115="SZ",0,ABS(N2115*0.2%%)))</f>
        <v>0.7955000000000001</v>
      </c>
      <c r="Q2115" s="19">
        <f t="shared" si="1115"/>
        <v>7.9550000000000001</v>
      </c>
      <c r="R2115" s="13">
        <f t="shared" ref="R2115:R2134" si="1165">IF(H2115="510050",0,ROUND(IF(OR(I2115="B",I2115="D"),0,ABS(N2115*0.001)),2))</f>
        <v>0</v>
      </c>
      <c r="S2115" s="19">
        <f t="shared" si="1158"/>
        <v>-39783.750500000002</v>
      </c>
      <c r="T2115" s="13">
        <f t="shared" si="1159"/>
        <v>-15.913500200000001</v>
      </c>
      <c r="U2115" s="13">
        <f>IF(ISNA(VLOOKUP(LOWER(F2115)&amp;H2115,Prices!A:C,3,0)),0,VLOOKUP(LOWER(F2115)&amp;H2115,Prices!A:C,3,0))</f>
        <v>15.42</v>
      </c>
      <c r="V2115" s="13">
        <f>IF(ISNA(VLOOKUP(LOWER(F2115)&amp;H2115,Prices!A:C,2,0)),0,VLOOKUP(LOWER(F2115)&amp;H2115,Prices!A:C,2,0))</f>
        <v>15.28</v>
      </c>
      <c r="W2115" s="13">
        <f t="shared" si="1160"/>
        <v>-1583.7505000000051</v>
      </c>
      <c r="X2115" s="13">
        <f t="shared" si="1161"/>
        <v>-350.00000000000142</v>
      </c>
      <c r="Y2115" s="43">
        <f t="shared" si="1162"/>
        <v>-3.9817737272156005E-2</v>
      </c>
      <c r="Z2115" s="49"/>
      <c r="AA2115" s="24"/>
    </row>
    <row r="2116" spans="1:27" s="13" customFormat="1" x14ac:dyDescent="0.15">
      <c r="A2116" s="12">
        <v>42941</v>
      </c>
      <c r="B2116" s="60" t="s">
        <v>4220</v>
      </c>
      <c r="C2116" s="13" t="s">
        <v>1128</v>
      </c>
      <c r="D2116" s="13" t="s">
        <v>1129</v>
      </c>
      <c r="E2116" s="13" t="s">
        <v>1130</v>
      </c>
      <c r="F2116" s="13" t="str">
        <f t="shared" si="1163"/>
        <v>SH</v>
      </c>
      <c r="G2116" s="13" t="str">
        <f>VLOOKUP(LOWER(F2116)&amp;H2116,'Current pricing'!A:B,2,0)</f>
        <v>广汽集团</v>
      </c>
      <c r="H2116" s="13" t="s">
        <v>3600</v>
      </c>
      <c r="I2116" s="13" t="s">
        <v>1207</v>
      </c>
      <c r="J2116" s="13" t="s">
        <v>4335</v>
      </c>
      <c r="K2116" s="13">
        <v>1500</v>
      </c>
      <c r="L2116" s="13">
        <v>1</v>
      </c>
      <c r="M2116" s="13">
        <v>26.25</v>
      </c>
      <c r="N2116" s="13">
        <f t="shared" si="1156"/>
        <v>39375</v>
      </c>
      <c r="O2116" s="13">
        <f t="shared" si="1157"/>
        <v>39375</v>
      </c>
      <c r="P2116" s="19">
        <f t="shared" si="1164"/>
        <v>0.78750000000000009</v>
      </c>
      <c r="Q2116" s="19">
        <f t="shared" si="1115"/>
        <v>7.875</v>
      </c>
      <c r="R2116" s="13">
        <f t="shared" si="1165"/>
        <v>0</v>
      </c>
      <c r="S2116" s="19">
        <f t="shared" si="1158"/>
        <v>-39383.662499999999</v>
      </c>
      <c r="T2116" s="13">
        <f t="shared" si="1159"/>
        <v>-26.255775</v>
      </c>
      <c r="U2116" s="13">
        <f>IF(ISNA(VLOOKUP(LOWER(F2116)&amp;H2116,Prices!A:C,3,0)),0,VLOOKUP(LOWER(F2116)&amp;H2116,Prices!A:C,3,0))</f>
        <v>27.22</v>
      </c>
      <c r="V2116" s="13">
        <f>IF(ISNA(VLOOKUP(LOWER(F2116)&amp;H2116,Prices!A:C,2,0)),0,VLOOKUP(LOWER(F2116)&amp;H2116,Prices!A:C,2,0))</f>
        <v>27.64</v>
      </c>
      <c r="W2116" s="13">
        <f t="shared" si="1160"/>
        <v>2076.337500000001</v>
      </c>
      <c r="X2116" s="13">
        <f t="shared" si="1161"/>
        <v>630.0000000000025</v>
      </c>
      <c r="Y2116" s="43">
        <f t="shared" si="1162"/>
        <v>5.2732380952380975E-2</v>
      </c>
      <c r="Z2116" s="49"/>
      <c r="AA2116" s="24"/>
    </row>
    <row r="2117" spans="1:27" s="13" customFormat="1" x14ac:dyDescent="0.15">
      <c r="A2117" s="12">
        <v>42941</v>
      </c>
      <c r="B2117" s="60" t="s">
        <v>4221</v>
      </c>
      <c r="C2117" s="13" t="s">
        <v>1128</v>
      </c>
      <c r="D2117" s="13" t="s">
        <v>1129</v>
      </c>
      <c r="E2117" s="13" t="s">
        <v>1130</v>
      </c>
      <c r="F2117" s="13" t="str">
        <f t="shared" si="1163"/>
        <v>SH</v>
      </c>
      <c r="G2117" s="13" t="str">
        <f>VLOOKUP(LOWER(F2117)&amp;H2117,'Current pricing'!A:B,2,0)</f>
        <v>50ETF</v>
      </c>
      <c r="H2117" s="13" t="s">
        <v>4211</v>
      </c>
      <c r="I2117" s="13" t="s">
        <v>1207</v>
      </c>
      <c r="J2117" s="13" t="s">
        <v>4357</v>
      </c>
      <c r="K2117" s="13">
        <v>14800</v>
      </c>
      <c r="L2117" s="13">
        <v>1</v>
      </c>
      <c r="M2117" s="13">
        <v>2.6970000000000001</v>
      </c>
      <c r="N2117" s="13">
        <f t="shared" si="1156"/>
        <v>39915.599999999999</v>
      </c>
      <c r="O2117" s="13">
        <f t="shared" si="1157"/>
        <v>39915.599999999999</v>
      </c>
      <c r="P2117" s="19">
        <f t="shared" si="1164"/>
        <v>0</v>
      </c>
      <c r="Q2117" s="19">
        <f t="shared" si="1115"/>
        <v>7.9831200000000004</v>
      </c>
      <c r="R2117" s="13">
        <f t="shared" si="1165"/>
        <v>0</v>
      </c>
      <c r="S2117" s="19">
        <f t="shared" si="1158"/>
        <v>-39923.583119999996</v>
      </c>
      <c r="T2117" s="13">
        <f t="shared" si="1159"/>
        <v>-2.6975393999999997</v>
      </c>
      <c r="U2117" s="13">
        <f>IF(ISNA(VLOOKUP(LOWER(F2117)&amp;H2117,Prices!A:C,3,0)),0,VLOOKUP(LOWER(F2117)&amp;H2117,Prices!A:C,3,0))</f>
        <v>2.851</v>
      </c>
      <c r="V2117" s="13">
        <f>IF(ISNA(VLOOKUP(LOWER(F2117)&amp;H2117,Prices!A:C,2,0)),0,VLOOKUP(LOWER(F2117)&amp;H2117,Prices!A:C,2,0))</f>
        <v>2.843</v>
      </c>
      <c r="W2117" s="13">
        <f t="shared" si="1160"/>
        <v>2152.8168800000039</v>
      </c>
      <c r="X2117" s="13">
        <f t="shared" si="1161"/>
        <v>-118.40000000000011</v>
      </c>
      <c r="Y2117" s="43">
        <f t="shared" si="1162"/>
        <v>5.3934223210975261E-2</v>
      </c>
      <c r="Z2117" s="49"/>
      <c r="AA2117" s="24"/>
    </row>
    <row r="2118" spans="1:27" s="13" customFormat="1" x14ac:dyDescent="0.15">
      <c r="A2118" s="12">
        <v>42941</v>
      </c>
      <c r="B2118" s="60" t="s">
        <v>4222</v>
      </c>
      <c r="C2118" s="13" t="s">
        <v>1128</v>
      </c>
      <c r="D2118" s="13" t="s">
        <v>1129</v>
      </c>
      <c r="E2118" s="13" t="s">
        <v>1130</v>
      </c>
      <c r="F2118" s="13" t="str">
        <f t="shared" si="1163"/>
        <v>SH</v>
      </c>
      <c r="G2118" s="13" t="str">
        <f>VLOOKUP(LOWER(F2118)&amp;H2118,'Current pricing'!A:B,2,0)</f>
        <v>50ETF</v>
      </c>
      <c r="H2118" s="13" t="s">
        <v>4211</v>
      </c>
      <c r="I2118" s="13" t="s">
        <v>1207</v>
      </c>
      <c r="J2118" s="13" t="s">
        <v>4357</v>
      </c>
      <c r="K2118" s="13">
        <v>14800</v>
      </c>
      <c r="L2118" s="13">
        <v>1</v>
      </c>
      <c r="M2118" s="13">
        <v>2.6960000000000002</v>
      </c>
      <c r="N2118" s="13">
        <f t="shared" si="1156"/>
        <v>39900.800000000003</v>
      </c>
      <c r="O2118" s="13">
        <f t="shared" si="1157"/>
        <v>39900.800000000003</v>
      </c>
      <c r="P2118" s="19">
        <f t="shared" si="1164"/>
        <v>0</v>
      </c>
      <c r="Q2118" s="19">
        <f t="shared" si="1115"/>
        <v>7.9801600000000006</v>
      </c>
      <c r="R2118" s="13">
        <f t="shared" si="1165"/>
        <v>0</v>
      </c>
      <c r="S2118" s="19">
        <f t="shared" si="1158"/>
        <v>-39908.780160000002</v>
      </c>
      <c r="T2118" s="13">
        <f t="shared" si="1159"/>
        <v>-2.6965392000000001</v>
      </c>
      <c r="U2118" s="13">
        <f>IF(ISNA(VLOOKUP(LOWER(F2118)&amp;H2118,Prices!A:C,3,0)),0,VLOOKUP(LOWER(F2118)&amp;H2118,Prices!A:C,3,0))</f>
        <v>2.851</v>
      </c>
      <c r="V2118" s="13">
        <f>IF(ISNA(VLOOKUP(LOWER(F2118)&amp;H2118,Prices!A:C,2,0)),0,VLOOKUP(LOWER(F2118)&amp;H2118,Prices!A:C,2,0))</f>
        <v>2.843</v>
      </c>
      <c r="W2118" s="13">
        <f t="shared" si="1160"/>
        <v>2167.6198399999976</v>
      </c>
      <c r="X2118" s="13">
        <f t="shared" si="1161"/>
        <v>-118.40000000000011</v>
      </c>
      <c r="Y2118" s="43">
        <f t="shared" si="1162"/>
        <v>5.4325222551928717E-2</v>
      </c>
      <c r="Z2118" s="49"/>
      <c r="AA2118" s="24"/>
    </row>
    <row r="2119" spans="1:27" s="13" customFormat="1" x14ac:dyDescent="0.15">
      <c r="A2119" s="12">
        <v>42941</v>
      </c>
      <c r="B2119" s="60" t="s">
        <v>4223</v>
      </c>
      <c r="C2119" s="13" t="s">
        <v>1128</v>
      </c>
      <c r="D2119" s="13" t="s">
        <v>1129</v>
      </c>
      <c r="E2119" s="13" t="s">
        <v>1130</v>
      </c>
      <c r="F2119" s="13" t="str">
        <f t="shared" si="1163"/>
        <v>SH</v>
      </c>
      <c r="G2119" s="13" t="str">
        <f>VLOOKUP(LOWER(F2119)&amp;H2119,'Current pricing'!A:B,2,0)</f>
        <v>招商银行</v>
      </c>
      <c r="H2119" s="13" t="s">
        <v>1314</v>
      </c>
      <c r="I2119" s="13" t="s">
        <v>1207</v>
      </c>
      <c r="J2119" s="13" t="s">
        <v>4335</v>
      </c>
      <c r="K2119" s="13">
        <v>1500</v>
      </c>
      <c r="L2119" s="13">
        <v>1</v>
      </c>
      <c r="M2119" s="13">
        <v>25.65</v>
      </c>
      <c r="N2119" s="13">
        <f t="shared" si="1156"/>
        <v>38475</v>
      </c>
      <c r="O2119" s="13">
        <f t="shared" si="1157"/>
        <v>38475</v>
      </c>
      <c r="P2119" s="19">
        <f t="shared" si="1164"/>
        <v>0.76950000000000007</v>
      </c>
      <c r="Q2119" s="19">
        <f t="shared" si="1115"/>
        <v>7.6950000000000003</v>
      </c>
      <c r="R2119" s="13">
        <f t="shared" si="1165"/>
        <v>0</v>
      </c>
      <c r="S2119" s="19">
        <f t="shared" si="1158"/>
        <v>-38483.464500000002</v>
      </c>
      <c r="T2119" s="13">
        <f t="shared" si="1159"/>
        <v>-25.655643000000001</v>
      </c>
      <c r="U2119" s="13">
        <f>IF(ISNA(VLOOKUP(LOWER(F2119)&amp;H2119,Prices!A:C,3,0)),0,VLOOKUP(LOWER(F2119)&amp;H2119,Prices!A:C,3,0))</f>
        <v>27.06</v>
      </c>
      <c r="V2119" s="13">
        <f>IF(ISNA(VLOOKUP(LOWER(F2119)&amp;H2119,Prices!A:C,2,0)),0,VLOOKUP(LOWER(F2119)&amp;H2119,Prices!A:C,2,0))</f>
        <v>26.61</v>
      </c>
      <c r="W2119" s="13">
        <f t="shared" si="1160"/>
        <v>1431.5354999999972</v>
      </c>
      <c r="X2119" s="13">
        <f t="shared" si="1161"/>
        <v>-674.99999999999898</v>
      </c>
      <c r="Y2119" s="43">
        <f t="shared" si="1162"/>
        <v>3.7206900584795248E-2</v>
      </c>
      <c r="Z2119" s="49"/>
      <c r="AA2119" s="24"/>
    </row>
    <row r="2120" spans="1:27" s="13" customFormat="1" x14ac:dyDescent="0.15">
      <c r="A2120" s="12">
        <v>42941</v>
      </c>
      <c r="B2120" s="60" t="s">
        <v>4224</v>
      </c>
      <c r="C2120" s="13" t="s">
        <v>1128</v>
      </c>
      <c r="D2120" s="13" t="s">
        <v>1129</v>
      </c>
      <c r="E2120" s="13" t="s">
        <v>1130</v>
      </c>
      <c r="F2120" s="13" t="str">
        <f t="shared" si="1163"/>
        <v>SH</v>
      </c>
      <c r="G2120" s="13" t="str">
        <f>VLOOKUP(LOWER(F2120)&amp;H2120,'Current pricing'!A:B,2,0)</f>
        <v>保利地产</v>
      </c>
      <c r="H2120" s="13" t="s">
        <v>1828</v>
      </c>
      <c r="I2120" s="13" t="s">
        <v>1207</v>
      </c>
      <c r="J2120" s="13" t="s">
        <v>4335</v>
      </c>
      <c r="K2120" s="13">
        <v>3700</v>
      </c>
      <c r="L2120" s="13">
        <v>1</v>
      </c>
      <c r="M2120" s="13">
        <v>10.6</v>
      </c>
      <c r="N2120" s="13">
        <f t="shared" si="1156"/>
        <v>39220</v>
      </c>
      <c r="O2120" s="13">
        <f t="shared" si="1157"/>
        <v>39220</v>
      </c>
      <c r="P2120" s="19">
        <f t="shared" si="1164"/>
        <v>0.7844000000000001</v>
      </c>
      <c r="Q2120" s="19">
        <f t="shared" si="1115"/>
        <v>7.8440000000000003</v>
      </c>
      <c r="R2120" s="13">
        <f t="shared" si="1165"/>
        <v>0</v>
      </c>
      <c r="S2120" s="19">
        <f t="shared" si="1158"/>
        <v>-39228.628399999994</v>
      </c>
      <c r="T2120" s="13">
        <f t="shared" si="1159"/>
        <v>-10.602331999999999</v>
      </c>
      <c r="U2120" s="13">
        <f>IF(ISNA(VLOOKUP(LOWER(F2120)&amp;H2120,Prices!A:C,3,0)),0,VLOOKUP(LOWER(F2120)&amp;H2120,Prices!A:C,3,0))</f>
        <v>10.66</v>
      </c>
      <c r="V2120" s="13">
        <f>IF(ISNA(VLOOKUP(LOWER(F2120)&amp;H2120,Prices!A:C,2,0)),0,VLOOKUP(LOWER(F2120)&amp;H2120,Prices!A:C,2,0))</f>
        <v>10.38</v>
      </c>
      <c r="W2120" s="13">
        <f t="shared" si="1160"/>
        <v>-822.62839999999255</v>
      </c>
      <c r="X2120" s="13">
        <f t="shared" si="1161"/>
        <v>-1035.9999999999977</v>
      </c>
      <c r="Y2120" s="43">
        <f t="shared" si="1162"/>
        <v>-2.0974716981131885E-2</v>
      </c>
      <c r="Z2120" s="49"/>
      <c r="AA2120" s="24"/>
    </row>
    <row r="2121" spans="1:27" s="13" customFormat="1" x14ac:dyDescent="0.15">
      <c r="A2121" s="12">
        <v>42941</v>
      </c>
      <c r="B2121" s="60" t="s">
        <v>4225</v>
      </c>
      <c r="C2121" s="13" t="s">
        <v>1128</v>
      </c>
      <c r="D2121" s="13" t="s">
        <v>1129</v>
      </c>
      <c r="E2121" s="13" t="s">
        <v>1130</v>
      </c>
      <c r="F2121" s="13" t="str">
        <f t="shared" si="1163"/>
        <v>SH</v>
      </c>
      <c r="G2121" s="13" t="str">
        <f>VLOOKUP(LOWER(F2121)&amp;H2121,'Current pricing'!A:B,2,0)</f>
        <v>中国建筑</v>
      </c>
      <c r="H2121" s="13" t="s">
        <v>1354</v>
      </c>
      <c r="I2121" s="13" t="s">
        <v>1207</v>
      </c>
      <c r="J2121" s="13" t="s">
        <v>4335</v>
      </c>
      <c r="K2121" s="13">
        <v>3800</v>
      </c>
      <c r="L2121" s="13">
        <v>1</v>
      </c>
      <c r="M2121" s="13">
        <v>10.37</v>
      </c>
      <c r="N2121" s="13">
        <f t="shared" si="1156"/>
        <v>39406</v>
      </c>
      <c r="O2121" s="13">
        <f t="shared" si="1157"/>
        <v>39406</v>
      </c>
      <c r="P2121" s="19">
        <f t="shared" si="1164"/>
        <v>0.78812000000000004</v>
      </c>
      <c r="Q2121" s="19">
        <f t="shared" si="1115"/>
        <v>7.8812000000000006</v>
      </c>
      <c r="R2121" s="13">
        <f t="shared" si="1165"/>
        <v>0</v>
      </c>
      <c r="S2121" s="19">
        <f t="shared" si="1158"/>
        <v>-39414.669320000001</v>
      </c>
      <c r="T2121" s="13">
        <f t="shared" si="1159"/>
        <v>-10.3722814</v>
      </c>
      <c r="U2121" s="13">
        <f>IF(ISNA(VLOOKUP(LOWER(F2121)&amp;H2121,Prices!A:C,3,0)),0,VLOOKUP(LOWER(F2121)&amp;H2121,Prices!A:C,3,0))</f>
        <v>9.7899999999999991</v>
      </c>
      <c r="V2121" s="13">
        <f>IF(ISNA(VLOOKUP(LOWER(F2121)&amp;H2121,Prices!A:C,2,0)),0,VLOOKUP(LOWER(F2121)&amp;H2121,Prices!A:C,2,0))</f>
        <v>9.67</v>
      </c>
      <c r="W2121" s="13">
        <f t="shared" si="1160"/>
        <v>-2668.6693200000013</v>
      </c>
      <c r="X2121" s="13">
        <f t="shared" si="1161"/>
        <v>-455.99999999999704</v>
      </c>
      <c r="Y2121" s="43">
        <f t="shared" si="1162"/>
        <v>-6.7722410800385768E-2</v>
      </c>
      <c r="Z2121" s="49"/>
      <c r="AA2121" s="24"/>
    </row>
    <row r="2122" spans="1:27" s="13" customFormat="1" x14ac:dyDescent="0.15">
      <c r="A2122" s="12">
        <v>42942</v>
      </c>
      <c r="B2122" s="60" t="s">
        <v>4229</v>
      </c>
      <c r="C2122" s="13" t="s">
        <v>1128</v>
      </c>
      <c r="D2122" s="13" t="s">
        <v>1129</v>
      </c>
      <c r="E2122" s="13" t="s">
        <v>1130</v>
      </c>
      <c r="F2122" s="13" t="str">
        <f t="shared" si="1163"/>
        <v>SH</v>
      </c>
      <c r="G2122" s="13" t="str">
        <f>VLOOKUP(LOWER(F2122)&amp;H2122,'Current pricing'!A:B,2,0)</f>
        <v>50ETF</v>
      </c>
      <c r="H2122" s="13" t="s">
        <v>4211</v>
      </c>
      <c r="I2122" s="13" t="s">
        <v>1207</v>
      </c>
      <c r="J2122" s="13" t="s">
        <v>4357</v>
      </c>
      <c r="K2122" s="13">
        <v>135000</v>
      </c>
      <c r="L2122" s="13">
        <v>1</v>
      </c>
      <c r="M2122" s="13">
        <v>2.6659999999999999</v>
      </c>
      <c r="N2122" s="13">
        <f t="shared" ref="N2122:N2126" si="1166">K2122*M2122</f>
        <v>359910</v>
      </c>
      <c r="O2122" s="13">
        <f t="shared" ref="O2122:O2126" si="1167">ABS(N2122)</f>
        <v>359910</v>
      </c>
      <c r="P2122" s="19">
        <f t="shared" si="1164"/>
        <v>0</v>
      </c>
      <c r="Q2122" s="19">
        <f t="shared" si="1115"/>
        <v>71.981999999999999</v>
      </c>
      <c r="R2122" s="13">
        <f t="shared" si="1165"/>
        <v>0</v>
      </c>
      <c r="S2122" s="19">
        <f t="shared" ref="S2122:S2126" si="1168">-(N2122+P2122+Q2122+R2122)</f>
        <v>-359981.98200000002</v>
      </c>
      <c r="T2122" s="13">
        <f t="shared" ref="T2122:T2126" si="1169">S2122/K2122</f>
        <v>-2.6665331999999999</v>
      </c>
      <c r="U2122" s="13">
        <f>IF(ISNA(VLOOKUP(LOWER(F2122)&amp;H2122,Prices!A:C,3,0)),0,VLOOKUP(LOWER(F2122)&amp;H2122,Prices!A:C,3,0))</f>
        <v>2.851</v>
      </c>
      <c r="V2122" s="13">
        <f>IF(ISNA(VLOOKUP(LOWER(F2122)&amp;H2122,Prices!A:C,2,0)),0,VLOOKUP(LOWER(F2122)&amp;H2122,Prices!A:C,2,0))</f>
        <v>2.843</v>
      </c>
      <c r="W2122" s="13">
        <f t="shared" ref="W2122:W2126" si="1170">IF(I2122="B",(V2122+T2122)*K2122,(V2122+T2122)*K2122)</f>
        <v>23823.018000000004</v>
      </c>
      <c r="X2122" s="13">
        <f t="shared" ref="X2122:X2126" si="1171">K2122*(V2122-U2122)</f>
        <v>-1080.0000000000009</v>
      </c>
      <c r="Y2122" s="43">
        <f t="shared" ref="Y2122:Y2126" si="1172">W2122/O2122</f>
        <v>6.6191597899474874E-2</v>
      </c>
      <c r="Z2122" s="49"/>
      <c r="AA2122" s="24"/>
    </row>
    <row r="2123" spans="1:27" s="13" customFormat="1" x14ac:dyDescent="0.15">
      <c r="A2123" s="12">
        <v>42942</v>
      </c>
      <c r="B2123" s="60" t="s">
        <v>4230</v>
      </c>
      <c r="C2123" s="13" t="s">
        <v>1128</v>
      </c>
      <c r="D2123" s="13" t="s">
        <v>1129</v>
      </c>
      <c r="E2123" s="13" t="s">
        <v>1130</v>
      </c>
      <c r="F2123" s="13" t="str">
        <f t="shared" si="1163"/>
        <v>SH</v>
      </c>
      <c r="G2123" s="13" t="str">
        <f>VLOOKUP(LOWER(F2123)&amp;H2123,'Current pricing'!A:B,2,0)</f>
        <v>50ETF</v>
      </c>
      <c r="H2123" s="13" t="s">
        <v>4211</v>
      </c>
      <c r="I2123" s="13" t="s">
        <v>1207</v>
      </c>
      <c r="J2123" s="13" t="s">
        <v>4357</v>
      </c>
      <c r="K2123" s="13">
        <v>30000</v>
      </c>
      <c r="L2123" s="13">
        <v>1</v>
      </c>
      <c r="M2123" s="13">
        <v>2.6629999999999998</v>
      </c>
      <c r="N2123" s="13">
        <f t="shared" si="1166"/>
        <v>79890</v>
      </c>
      <c r="O2123" s="13">
        <f t="shared" si="1167"/>
        <v>79890</v>
      </c>
      <c r="P2123" s="19">
        <f t="shared" si="1164"/>
        <v>0</v>
      </c>
      <c r="Q2123" s="19">
        <f t="shared" ref="Q2123:Q2160" si="1173">IF(I2123&lt;&gt;"D",IF(C2123="Stock",MAX(ABS(N2123*0.0002),5),MAX(ABS(N2123*0.0003),5)),0)</f>
        <v>15.978000000000002</v>
      </c>
      <c r="R2123" s="13">
        <f t="shared" si="1165"/>
        <v>0</v>
      </c>
      <c r="S2123" s="19">
        <f t="shared" si="1168"/>
        <v>-79905.978000000003</v>
      </c>
      <c r="T2123" s="13">
        <f t="shared" si="1169"/>
        <v>-2.6635325999999999</v>
      </c>
      <c r="U2123" s="13">
        <f>IF(ISNA(VLOOKUP(LOWER(F2123)&amp;H2123,Prices!A:C,3,0)),0,VLOOKUP(LOWER(F2123)&amp;H2123,Prices!A:C,3,0))</f>
        <v>2.851</v>
      </c>
      <c r="V2123" s="13">
        <f>IF(ISNA(VLOOKUP(LOWER(F2123)&amp;H2123,Prices!A:C,2,0)),0,VLOOKUP(LOWER(F2123)&amp;H2123,Prices!A:C,2,0))</f>
        <v>2.843</v>
      </c>
      <c r="W2123" s="13">
        <f t="shared" si="1170"/>
        <v>5384.0220000000018</v>
      </c>
      <c r="X2123" s="13">
        <f t="shared" si="1171"/>
        <v>-240.00000000000023</v>
      </c>
      <c r="Y2123" s="43">
        <f t="shared" si="1172"/>
        <v>6.739294029290277E-2</v>
      </c>
      <c r="Z2123" s="49"/>
      <c r="AA2123" s="24"/>
    </row>
    <row r="2124" spans="1:27" s="13" customFormat="1" x14ac:dyDescent="0.15">
      <c r="A2124" s="12">
        <v>42942</v>
      </c>
      <c r="B2124" s="60" t="s">
        <v>4231</v>
      </c>
      <c r="C2124" s="13" t="s">
        <v>1128</v>
      </c>
      <c r="D2124" s="13" t="s">
        <v>1129</v>
      </c>
      <c r="E2124" s="13" t="s">
        <v>1130</v>
      </c>
      <c r="F2124" s="13" t="str">
        <f t="shared" si="1163"/>
        <v>SH</v>
      </c>
      <c r="G2124" s="13" t="str">
        <f>VLOOKUP(LOWER(F2124)&amp;H2124,'Current pricing'!A:B,2,0)</f>
        <v>50ETF</v>
      </c>
      <c r="H2124" s="13" t="s">
        <v>4211</v>
      </c>
      <c r="I2124" s="13" t="s">
        <v>1207</v>
      </c>
      <c r="J2124" s="13" t="s">
        <v>4357</v>
      </c>
      <c r="K2124" s="13">
        <v>30000</v>
      </c>
      <c r="L2124" s="13">
        <v>1</v>
      </c>
      <c r="M2124" s="13">
        <v>2.6619999999999999</v>
      </c>
      <c r="N2124" s="13">
        <f t="shared" si="1166"/>
        <v>79860</v>
      </c>
      <c r="O2124" s="13">
        <f t="shared" si="1167"/>
        <v>79860</v>
      </c>
      <c r="P2124" s="19">
        <f t="shared" si="1164"/>
        <v>0</v>
      </c>
      <c r="Q2124" s="19">
        <f t="shared" si="1173"/>
        <v>15.972000000000001</v>
      </c>
      <c r="R2124" s="13">
        <f t="shared" si="1165"/>
        <v>0</v>
      </c>
      <c r="S2124" s="19">
        <f t="shared" si="1168"/>
        <v>-79875.971999999994</v>
      </c>
      <c r="T2124" s="13">
        <f t="shared" si="1169"/>
        <v>-2.6625323999999999</v>
      </c>
      <c r="U2124" s="13">
        <f>IF(ISNA(VLOOKUP(LOWER(F2124)&amp;H2124,Prices!A:C,3,0)),0,VLOOKUP(LOWER(F2124)&amp;H2124,Prices!A:C,3,0))</f>
        <v>2.851</v>
      </c>
      <c r="V2124" s="13">
        <f>IF(ISNA(VLOOKUP(LOWER(F2124)&amp;H2124,Prices!A:C,2,0)),0,VLOOKUP(LOWER(F2124)&amp;H2124,Prices!A:C,2,0))</f>
        <v>2.843</v>
      </c>
      <c r="W2124" s="13">
        <f t="shared" si="1170"/>
        <v>5414.0280000000021</v>
      </c>
      <c r="X2124" s="13">
        <f t="shared" si="1171"/>
        <v>-240.00000000000023</v>
      </c>
      <c r="Y2124" s="43">
        <f t="shared" si="1172"/>
        <v>6.779398948159282E-2</v>
      </c>
      <c r="Z2124" s="49"/>
      <c r="AA2124" s="24"/>
    </row>
    <row r="2125" spans="1:27" s="13" customFormat="1" x14ac:dyDescent="0.15">
      <c r="A2125" s="12">
        <v>42942</v>
      </c>
      <c r="B2125" s="60" t="s">
        <v>4232</v>
      </c>
      <c r="C2125" s="13" t="s">
        <v>1128</v>
      </c>
      <c r="D2125" s="13" t="s">
        <v>1129</v>
      </c>
      <c r="E2125" s="13" t="s">
        <v>1130</v>
      </c>
      <c r="F2125" s="13" t="str">
        <f t="shared" si="1163"/>
        <v>SH</v>
      </c>
      <c r="G2125" s="13" t="str">
        <f>VLOOKUP(LOWER(F2125)&amp;H2125,'Current pricing'!A:B,2,0)</f>
        <v>50ETF</v>
      </c>
      <c r="H2125" s="13" t="s">
        <v>4211</v>
      </c>
      <c r="I2125" s="13" t="s">
        <v>1207</v>
      </c>
      <c r="J2125" s="13" t="s">
        <v>4357</v>
      </c>
      <c r="K2125" s="13">
        <v>30000</v>
      </c>
      <c r="L2125" s="13">
        <v>1</v>
      </c>
      <c r="M2125" s="13">
        <v>2.6640000000000001</v>
      </c>
      <c r="N2125" s="13">
        <f t="shared" si="1166"/>
        <v>79920</v>
      </c>
      <c r="O2125" s="13">
        <f t="shared" si="1167"/>
        <v>79920</v>
      </c>
      <c r="P2125" s="19">
        <f t="shared" si="1164"/>
        <v>0</v>
      </c>
      <c r="Q2125" s="19">
        <f t="shared" si="1173"/>
        <v>15.984</v>
      </c>
      <c r="R2125" s="13">
        <f t="shared" si="1165"/>
        <v>0</v>
      </c>
      <c r="S2125" s="19">
        <f t="shared" si="1168"/>
        <v>-79935.983999999997</v>
      </c>
      <c r="T2125" s="13">
        <f t="shared" si="1169"/>
        <v>-2.6645327999999999</v>
      </c>
      <c r="U2125" s="13">
        <f>IF(ISNA(VLOOKUP(LOWER(F2125)&amp;H2125,Prices!A:C,3,0)),0,VLOOKUP(LOWER(F2125)&amp;H2125,Prices!A:C,3,0))</f>
        <v>2.851</v>
      </c>
      <c r="V2125" s="13">
        <f>IF(ISNA(VLOOKUP(LOWER(F2125)&amp;H2125,Prices!A:C,2,0)),0,VLOOKUP(LOWER(F2125)&amp;H2125,Prices!A:C,2,0))</f>
        <v>2.843</v>
      </c>
      <c r="W2125" s="13">
        <f t="shared" si="1170"/>
        <v>5354.0160000000014</v>
      </c>
      <c r="X2125" s="13">
        <f t="shared" si="1171"/>
        <v>-240.00000000000023</v>
      </c>
      <c r="Y2125" s="43">
        <f t="shared" si="1172"/>
        <v>6.6992192192192213E-2</v>
      </c>
      <c r="Z2125" s="49"/>
      <c r="AA2125" s="24"/>
    </row>
    <row r="2126" spans="1:27" s="13" customFormat="1" x14ac:dyDescent="0.15">
      <c r="A2126" s="12">
        <v>42942</v>
      </c>
      <c r="B2126" s="60" t="s">
        <v>4233</v>
      </c>
      <c r="C2126" s="13" t="s">
        <v>1128</v>
      </c>
      <c r="D2126" s="13" t="s">
        <v>1129</v>
      </c>
      <c r="E2126" s="13" t="s">
        <v>1130</v>
      </c>
      <c r="F2126" s="13" t="str">
        <f t="shared" si="1163"/>
        <v>SH</v>
      </c>
      <c r="G2126" s="13" t="str">
        <f>VLOOKUP(LOWER(F2126)&amp;H2126,'Current pricing'!A:B,2,0)</f>
        <v>50ETF</v>
      </c>
      <c r="H2126" s="13" t="s">
        <v>4211</v>
      </c>
      <c r="I2126" s="13" t="s">
        <v>1207</v>
      </c>
      <c r="J2126" s="13" t="s">
        <v>4357</v>
      </c>
      <c r="K2126" s="13">
        <v>40000</v>
      </c>
      <c r="L2126" s="13">
        <v>1</v>
      </c>
      <c r="M2126" s="13">
        <v>2.6629999999999998</v>
      </c>
      <c r="N2126" s="13">
        <f t="shared" si="1166"/>
        <v>106519.99999999999</v>
      </c>
      <c r="O2126" s="13">
        <f t="shared" si="1167"/>
        <v>106519.99999999999</v>
      </c>
      <c r="P2126" s="19">
        <f t="shared" si="1164"/>
        <v>0</v>
      </c>
      <c r="Q2126" s="19">
        <f t="shared" si="1173"/>
        <v>21.303999999999998</v>
      </c>
      <c r="R2126" s="13">
        <f t="shared" si="1165"/>
        <v>0</v>
      </c>
      <c r="S2126" s="19">
        <f t="shared" si="1168"/>
        <v>-106541.30399999999</v>
      </c>
      <c r="T2126" s="13">
        <f t="shared" si="1169"/>
        <v>-2.6635325999999999</v>
      </c>
      <c r="U2126" s="13">
        <f>IF(ISNA(VLOOKUP(LOWER(F2126)&amp;H2126,Prices!A:C,3,0)),0,VLOOKUP(LOWER(F2126)&amp;H2126,Prices!A:C,3,0))</f>
        <v>2.851</v>
      </c>
      <c r="V2126" s="13">
        <f>IF(ISNA(VLOOKUP(LOWER(F2126)&amp;H2126,Prices!A:C,2,0)),0,VLOOKUP(LOWER(F2126)&amp;H2126,Prices!A:C,2,0))</f>
        <v>2.843</v>
      </c>
      <c r="W2126" s="13">
        <f t="shared" si="1170"/>
        <v>7178.6960000000017</v>
      </c>
      <c r="X2126" s="13">
        <f t="shared" si="1171"/>
        <v>-320.00000000000028</v>
      </c>
      <c r="Y2126" s="43">
        <f t="shared" si="1172"/>
        <v>6.739294029290277E-2</v>
      </c>
      <c r="Z2126" s="49"/>
      <c r="AA2126" s="24"/>
    </row>
    <row r="2127" spans="1:27" s="13" customFormat="1" x14ac:dyDescent="0.15">
      <c r="A2127" s="12">
        <v>42943</v>
      </c>
      <c r="B2127" s="60" t="s">
        <v>4236</v>
      </c>
      <c r="C2127" s="13" t="s">
        <v>1128</v>
      </c>
      <c r="D2127" s="13" t="s">
        <v>1129</v>
      </c>
      <c r="E2127" s="13" t="s">
        <v>1130</v>
      </c>
      <c r="F2127" s="13" t="str">
        <f t="shared" si="1163"/>
        <v>SH</v>
      </c>
      <c r="G2127" s="13" t="str">
        <f>VLOOKUP(LOWER(F2127)&amp;H2127,'Current pricing'!A:B,2,0)</f>
        <v>50ETF</v>
      </c>
      <c r="H2127" s="13" t="s">
        <v>4211</v>
      </c>
      <c r="I2127" s="13" t="s">
        <v>1206</v>
      </c>
      <c r="J2127" s="13" t="s">
        <v>4357</v>
      </c>
      <c r="K2127" s="13">
        <v>-40000</v>
      </c>
      <c r="L2127" s="13">
        <v>1</v>
      </c>
      <c r="M2127" s="13">
        <v>2.6779999999999999</v>
      </c>
      <c r="N2127" s="13">
        <f t="shared" ref="N2127:N2134" si="1174">K2127*M2127</f>
        <v>-107120</v>
      </c>
      <c r="O2127" s="13">
        <f t="shared" ref="O2127:O2134" si="1175">ABS(N2127)</f>
        <v>107120</v>
      </c>
      <c r="P2127" s="19">
        <f t="shared" si="1164"/>
        <v>0</v>
      </c>
      <c r="Q2127" s="19">
        <f t="shared" si="1173"/>
        <v>21.423999999999999</v>
      </c>
      <c r="R2127" s="13">
        <f t="shared" si="1165"/>
        <v>0</v>
      </c>
      <c r="S2127" s="19">
        <f t="shared" ref="S2127:S2134" si="1176">-(N2127+P2127+Q2127+R2127)</f>
        <v>107098.576</v>
      </c>
      <c r="T2127" s="13">
        <f t="shared" ref="T2127:T2134" si="1177">S2127/K2127</f>
        <v>-2.6774643999999999</v>
      </c>
      <c r="U2127" s="13">
        <f>IF(ISNA(VLOOKUP(LOWER(F2127)&amp;H2127,Prices!A:C,3,0)),0,VLOOKUP(LOWER(F2127)&amp;H2127,Prices!A:C,3,0))</f>
        <v>2.851</v>
      </c>
      <c r="V2127" s="13">
        <f>IF(ISNA(VLOOKUP(LOWER(F2127)&amp;H2127,Prices!A:C,2,0)),0,VLOOKUP(LOWER(F2127)&amp;H2127,Prices!A:C,2,0))</f>
        <v>2.843</v>
      </c>
      <c r="W2127" s="13">
        <f t="shared" ref="W2127:W2134" si="1178">IF(I2127="B",(V2127+T2127)*K2127,(V2127+T2127)*K2127)</f>
        <v>-6621.4240000000045</v>
      </c>
      <c r="X2127" s="13">
        <f t="shared" ref="X2127:X2134" si="1179">K2127*(V2127-U2127)</f>
        <v>320.00000000000028</v>
      </c>
      <c r="Y2127" s="43">
        <f t="shared" ref="Y2127:Y2134" si="1180">W2127/O2127</f>
        <v>-6.1813144137416023E-2</v>
      </c>
      <c r="Z2127" s="49"/>
      <c r="AA2127" s="24"/>
    </row>
    <row r="2128" spans="1:27" s="13" customFormat="1" x14ac:dyDescent="0.15">
      <c r="A2128" s="12">
        <v>42943</v>
      </c>
      <c r="B2128" s="60" t="s">
        <v>3796</v>
      </c>
      <c r="C2128" s="13" t="s">
        <v>1128</v>
      </c>
      <c r="D2128" s="13" t="s">
        <v>1129</v>
      </c>
      <c r="E2128" s="13" t="s">
        <v>1130</v>
      </c>
      <c r="F2128" s="13" t="str">
        <f t="shared" si="1163"/>
        <v>SZ</v>
      </c>
      <c r="G2128" s="13" t="str">
        <f>VLOOKUP(LOWER(F2128)&amp;H2128,'Current pricing'!A:B,2,0)</f>
        <v>格力电器</v>
      </c>
      <c r="H2128" s="13" t="s">
        <v>1255</v>
      </c>
      <c r="I2128" s="13" t="s">
        <v>1207</v>
      </c>
      <c r="J2128" s="13" t="s">
        <v>4335</v>
      </c>
      <c r="K2128" s="13">
        <v>400</v>
      </c>
      <c r="L2128" s="13">
        <v>1</v>
      </c>
      <c r="M2128" s="13">
        <v>39.01</v>
      </c>
      <c r="N2128" s="13">
        <f t="shared" si="1174"/>
        <v>15604</v>
      </c>
      <c r="O2128" s="13">
        <f t="shared" si="1175"/>
        <v>15604</v>
      </c>
      <c r="P2128" s="19">
        <f t="shared" si="1164"/>
        <v>0</v>
      </c>
      <c r="Q2128" s="19">
        <f t="shared" si="1173"/>
        <v>5</v>
      </c>
      <c r="R2128" s="13">
        <f t="shared" si="1165"/>
        <v>0</v>
      </c>
      <c r="S2128" s="19">
        <f t="shared" si="1176"/>
        <v>-15609</v>
      </c>
      <c r="T2128" s="13">
        <f t="shared" si="1177"/>
        <v>-39.022500000000001</v>
      </c>
      <c r="U2128" s="13">
        <f>IF(ISNA(VLOOKUP(LOWER(F2128)&amp;H2128,Prices!A:C,3,0)),0,VLOOKUP(LOWER(F2128)&amp;H2128,Prices!A:C,3,0))</f>
        <v>41.83</v>
      </c>
      <c r="V2128" s="13">
        <f>IF(ISNA(VLOOKUP(LOWER(F2128)&amp;H2128,Prices!A:C,2,0)),0,VLOOKUP(LOWER(F2128)&amp;H2128,Prices!A:C,2,0))</f>
        <v>43.53</v>
      </c>
      <c r="W2128" s="13">
        <f t="shared" si="1178"/>
        <v>1803</v>
      </c>
      <c r="X2128" s="13">
        <f t="shared" si="1179"/>
        <v>680.00000000000114</v>
      </c>
      <c r="Y2128" s="43">
        <f t="shared" si="1180"/>
        <v>0.11554729556523968</v>
      </c>
      <c r="Z2128" s="49"/>
      <c r="AA2128" s="24"/>
    </row>
    <row r="2129" spans="1:27" s="13" customFormat="1" x14ac:dyDescent="0.15">
      <c r="A2129" s="12">
        <v>42943</v>
      </c>
      <c r="B2129" s="60" t="s">
        <v>2281</v>
      </c>
      <c r="C2129" s="13" t="s">
        <v>1128</v>
      </c>
      <c r="D2129" s="13" t="s">
        <v>1129</v>
      </c>
      <c r="E2129" s="13" t="s">
        <v>1130</v>
      </c>
      <c r="F2129" s="13" t="str">
        <f t="shared" si="1163"/>
        <v>SZ</v>
      </c>
      <c r="G2129" s="13" t="str">
        <f>VLOOKUP(LOWER(F2129)&amp;H2129,'Current pricing'!A:B,2,0)</f>
        <v>格力电器</v>
      </c>
      <c r="H2129" s="13" t="s">
        <v>1255</v>
      </c>
      <c r="I2129" s="13" t="s">
        <v>1207</v>
      </c>
      <c r="J2129" s="13" t="s">
        <v>4335</v>
      </c>
      <c r="K2129" s="13">
        <v>1000</v>
      </c>
      <c r="L2129" s="13">
        <v>1</v>
      </c>
      <c r="M2129" s="13">
        <v>39.01</v>
      </c>
      <c r="N2129" s="13">
        <f t="shared" si="1174"/>
        <v>39010</v>
      </c>
      <c r="O2129" s="13">
        <f t="shared" si="1175"/>
        <v>39010</v>
      </c>
      <c r="P2129" s="19">
        <f t="shared" si="1164"/>
        <v>0</v>
      </c>
      <c r="Q2129" s="19">
        <f t="shared" si="1173"/>
        <v>7.8020000000000005</v>
      </c>
      <c r="R2129" s="13">
        <f t="shared" si="1165"/>
        <v>0</v>
      </c>
      <c r="S2129" s="19">
        <f t="shared" si="1176"/>
        <v>-39017.802000000003</v>
      </c>
      <c r="T2129" s="13">
        <f t="shared" si="1177"/>
        <v>-39.017802000000003</v>
      </c>
      <c r="U2129" s="13">
        <f>IF(ISNA(VLOOKUP(LOWER(F2129)&amp;H2129,Prices!A:C,3,0)),0,VLOOKUP(LOWER(F2129)&amp;H2129,Prices!A:C,3,0))</f>
        <v>41.83</v>
      </c>
      <c r="V2129" s="13">
        <f>IF(ISNA(VLOOKUP(LOWER(F2129)&amp;H2129,Prices!A:C,2,0)),0,VLOOKUP(LOWER(F2129)&amp;H2129,Prices!A:C,2,0))</f>
        <v>43.53</v>
      </c>
      <c r="W2129" s="13">
        <f t="shared" si="1178"/>
        <v>4512.1979999999976</v>
      </c>
      <c r="X2129" s="13">
        <f t="shared" si="1179"/>
        <v>1700.0000000000027</v>
      </c>
      <c r="Y2129" s="43">
        <f t="shared" si="1180"/>
        <v>0.11566772622404506</v>
      </c>
      <c r="Z2129" s="49"/>
      <c r="AA2129" s="24"/>
    </row>
    <row r="2130" spans="1:27" s="13" customFormat="1" x14ac:dyDescent="0.15">
      <c r="A2130" s="12">
        <v>42943</v>
      </c>
      <c r="B2130" s="60" t="s">
        <v>4237</v>
      </c>
      <c r="C2130" s="13" t="s">
        <v>1128</v>
      </c>
      <c r="D2130" s="13" t="s">
        <v>1129</v>
      </c>
      <c r="E2130" s="13" t="s">
        <v>1130</v>
      </c>
      <c r="F2130" s="13" t="str">
        <f t="shared" si="1163"/>
        <v>SH</v>
      </c>
      <c r="G2130" s="13" t="str">
        <f>VLOOKUP(LOWER(F2130)&amp;H2130,'Current pricing'!A:B,2,0)</f>
        <v>50ETF</v>
      </c>
      <c r="H2130" s="13" t="s">
        <v>4211</v>
      </c>
      <c r="I2130" s="13" t="s">
        <v>1206</v>
      </c>
      <c r="J2130" s="13" t="s">
        <v>4357</v>
      </c>
      <c r="K2130" s="13">
        <v>-50000</v>
      </c>
      <c r="L2130" s="13">
        <v>1</v>
      </c>
      <c r="M2130" s="13">
        <v>2.6789999999999998</v>
      </c>
      <c r="N2130" s="13">
        <f t="shared" si="1174"/>
        <v>-133950</v>
      </c>
      <c r="O2130" s="13">
        <f t="shared" si="1175"/>
        <v>133950</v>
      </c>
      <c r="P2130" s="19">
        <f t="shared" si="1164"/>
        <v>0</v>
      </c>
      <c r="Q2130" s="19">
        <f t="shared" si="1173"/>
        <v>26.790000000000003</v>
      </c>
      <c r="R2130" s="13">
        <f t="shared" si="1165"/>
        <v>0</v>
      </c>
      <c r="S2130" s="19">
        <f t="shared" si="1176"/>
        <v>133923.21</v>
      </c>
      <c r="T2130" s="13">
        <f t="shared" si="1177"/>
        <v>-2.6784641999999996</v>
      </c>
      <c r="U2130" s="13">
        <f>IF(ISNA(VLOOKUP(LOWER(F2130)&amp;H2130,Prices!A:C,3,0)),0,VLOOKUP(LOWER(F2130)&amp;H2130,Prices!A:C,3,0))</f>
        <v>2.851</v>
      </c>
      <c r="V2130" s="13">
        <f>IF(ISNA(VLOOKUP(LOWER(F2130)&amp;H2130,Prices!A:C,2,0)),0,VLOOKUP(LOWER(F2130)&amp;H2130,Prices!A:C,2,0))</f>
        <v>2.843</v>
      </c>
      <c r="W2130" s="13">
        <f t="shared" si="1178"/>
        <v>-8226.7900000000172</v>
      </c>
      <c r="X2130" s="13">
        <f t="shared" si="1179"/>
        <v>400.00000000000034</v>
      </c>
      <c r="Y2130" s="43">
        <f t="shared" si="1180"/>
        <v>-6.1416871967152051E-2</v>
      </c>
      <c r="Z2130" s="49"/>
      <c r="AA2130" s="24"/>
    </row>
    <row r="2131" spans="1:27" s="13" customFormat="1" x14ac:dyDescent="0.15">
      <c r="A2131" s="12">
        <v>42943</v>
      </c>
      <c r="B2131" s="60" t="s">
        <v>4238</v>
      </c>
      <c r="C2131" s="13" t="s">
        <v>1128</v>
      </c>
      <c r="D2131" s="13" t="s">
        <v>1129</v>
      </c>
      <c r="E2131" s="13" t="s">
        <v>1130</v>
      </c>
      <c r="F2131" s="13" t="str">
        <f t="shared" si="1163"/>
        <v>SH</v>
      </c>
      <c r="G2131" s="13" t="str">
        <f>VLOOKUP(LOWER(F2131)&amp;H2131,'Current pricing'!A:B,2,0)</f>
        <v>50ETF</v>
      </c>
      <c r="H2131" s="13" t="s">
        <v>4211</v>
      </c>
      <c r="I2131" s="13" t="s">
        <v>1206</v>
      </c>
      <c r="J2131" s="13" t="s">
        <v>4357</v>
      </c>
      <c r="K2131" s="13">
        <v>-50000</v>
      </c>
      <c r="L2131" s="13">
        <v>1</v>
      </c>
      <c r="M2131" s="13">
        <v>2.68</v>
      </c>
      <c r="N2131" s="13">
        <f t="shared" si="1174"/>
        <v>-134000</v>
      </c>
      <c r="O2131" s="13">
        <f t="shared" si="1175"/>
        <v>134000</v>
      </c>
      <c r="P2131" s="19">
        <f t="shared" si="1164"/>
        <v>0</v>
      </c>
      <c r="Q2131" s="19">
        <f t="shared" si="1173"/>
        <v>26.8</v>
      </c>
      <c r="R2131" s="13">
        <f t="shared" si="1165"/>
        <v>0</v>
      </c>
      <c r="S2131" s="19">
        <f t="shared" si="1176"/>
        <v>133973.20000000001</v>
      </c>
      <c r="T2131" s="13">
        <f t="shared" si="1177"/>
        <v>-2.6794640000000003</v>
      </c>
      <c r="U2131" s="13">
        <f>IF(ISNA(VLOOKUP(LOWER(F2131)&amp;H2131,Prices!A:C,3,0)),0,VLOOKUP(LOWER(F2131)&amp;H2131,Prices!A:C,3,0))</f>
        <v>2.851</v>
      </c>
      <c r="V2131" s="13">
        <f>IF(ISNA(VLOOKUP(LOWER(F2131)&amp;H2131,Prices!A:C,2,0)),0,VLOOKUP(LOWER(F2131)&amp;H2131,Prices!A:C,2,0))</f>
        <v>2.843</v>
      </c>
      <c r="W2131" s="13">
        <f t="shared" si="1178"/>
        <v>-8176.7999999999838</v>
      </c>
      <c r="X2131" s="13">
        <f t="shared" si="1179"/>
        <v>400.00000000000034</v>
      </c>
      <c r="Y2131" s="43">
        <f t="shared" si="1180"/>
        <v>-6.1020895522387937E-2</v>
      </c>
      <c r="Z2131" s="49"/>
      <c r="AA2131" s="24"/>
    </row>
    <row r="2132" spans="1:27" s="13" customFormat="1" x14ac:dyDescent="0.15">
      <c r="A2132" s="12">
        <v>42943</v>
      </c>
      <c r="B2132" s="60" t="s">
        <v>4239</v>
      </c>
      <c r="C2132" s="13" t="s">
        <v>1128</v>
      </c>
      <c r="D2132" s="13" t="s">
        <v>1129</v>
      </c>
      <c r="E2132" s="13" t="s">
        <v>1130</v>
      </c>
      <c r="F2132" s="13" t="str">
        <f t="shared" si="1163"/>
        <v>SH</v>
      </c>
      <c r="G2132" s="13" t="str">
        <f>VLOOKUP(LOWER(F2132)&amp;H2132,'Current pricing'!A:B,2,0)</f>
        <v>50ETF</v>
      </c>
      <c r="H2132" s="13" t="s">
        <v>4211</v>
      </c>
      <c r="I2132" s="13" t="s">
        <v>1206</v>
      </c>
      <c r="J2132" s="13" t="s">
        <v>4357</v>
      </c>
      <c r="K2132" s="13">
        <v>-50000</v>
      </c>
      <c r="L2132" s="13">
        <v>1</v>
      </c>
      <c r="M2132" s="13">
        <v>2.6789999999999998</v>
      </c>
      <c r="N2132" s="13">
        <f t="shared" si="1174"/>
        <v>-133950</v>
      </c>
      <c r="O2132" s="13">
        <f t="shared" si="1175"/>
        <v>133950</v>
      </c>
      <c r="P2132" s="19">
        <f t="shared" si="1164"/>
        <v>0</v>
      </c>
      <c r="Q2132" s="19">
        <f t="shared" si="1173"/>
        <v>26.790000000000003</v>
      </c>
      <c r="R2132" s="13">
        <f t="shared" si="1165"/>
        <v>0</v>
      </c>
      <c r="S2132" s="19">
        <f t="shared" si="1176"/>
        <v>133923.21</v>
      </c>
      <c r="T2132" s="13">
        <f t="shared" si="1177"/>
        <v>-2.6784641999999996</v>
      </c>
      <c r="U2132" s="13">
        <f>IF(ISNA(VLOOKUP(LOWER(F2132)&amp;H2132,Prices!A:C,3,0)),0,VLOOKUP(LOWER(F2132)&amp;H2132,Prices!A:C,3,0))</f>
        <v>2.851</v>
      </c>
      <c r="V2132" s="13">
        <f>IF(ISNA(VLOOKUP(LOWER(F2132)&amp;H2132,Prices!A:C,2,0)),0,VLOOKUP(LOWER(F2132)&amp;H2132,Prices!A:C,2,0))</f>
        <v>2.843</v>
      </c>
      <c r="W2132" s="13">
        <f t="shared" si="1178"/>
        <v>-8226.7900000000172</v>
      </c>
      <c r="X2132" s="13">
        <f t="shared" si="1179"/>
        <v>400.00000000000034</v>
      </c>
      <c r="Y2132" s="43">
        <f t="shared" si="1180"/>
        <v>-6.1416871967152051E-2</v>
      </c>
      <c r="Z2132" s="49"/>
      <c r="AA2132" s="24"/>
    </row>
    <row r="2133" spans="1:27" s="13" customFormat="1" x14ac:dyDescent="0.15">
      <c r="A2133" s="12">
        <v>42943</v>
      </c>
      <c r="B2133" s="60" t="s">
        <v>2275</v>
      </c>
      <c r="C2133" s="13" t="s">
        <v>1128</v>
      </c>
      <c r="D2133" s="13" t="s">
        <v>1129</v>
      </c>
      <c r="E2133" s="13" t="s">
        <v>1130</v>
      </c>
      <c r="F2133" s="13" t="str">
        <f t="shared" si="1163"/>
        <v>SH</v>
      </c>
      <c r="G2133" s="13" t="str">
        <f>VLOOKUP(LOWER(F2133)&amp;H2133,'Current pricing'!A:B,2,0)</f>
        <v>50ETF</v>
      </c>
      <c r="H2133" s="13" t="s">
        <v>4211</v>
      </c>
      <c r="I2133" s="13" t="s">
        <v>1206</v>
      </c>
      <c r="J2133" s="13" t="s">
        <v>4357</v>
      </c>
      <c r="K2133" s="13">
        <v>-50000</v>
      </c>
      <c r="L2133" s="13">
        <v>1</v>
      </c>
      <c r="M2133" s="13">
        <v>2.6779999999999999</v>
      </c>
      <c r="N2133" s="13">
        <f t="shared" si="1174"/>
        <v>-133900</v>
      </c>
      <c r="O2133" s="13">
        <f t="shared" si="1175"/>
        <v>133900</v>
      </c>
      <c r="P2133" s="19">
        <f t="shared" si="1164"/>
        <v>0</v>
      </c>
      <c r="Q2133" s="19">
        <f t="shared" si="1173"/>
        <v>26.78</v>
      </c>
      <c r="R2133" s="13">
        <f t="shared" si="1165"/>
        <v>0</v>
      </c>
      <c r="S2133" s="19">
        <f t="shared" si="1176"/>
        <v>133873.22</v>
      </c>
      <c r="T2133" s="13">
        <f t="shared" si="1177"/>
        <v>-2.6774643999999999</v>
      </c>
      <c r="U2133" s="13">
        <f>IF(ISNA(VLOOKUP(LOWER(F2133)&amp;H2133,Prices!A:C,3,0)),0,VLOOKUP(LOWER(F2133)&amp;H2133,Prices!A:C,3,0))</f>
        <v>2.851</v>
      </c>
      <c r="V2133" s="13">
        <f>IF(ISNA(VLOOKUP(LOWER(F2133)&amp;H2133,Prices!A:C,2,0)),0,VLOOKUP(LOWER(F2133)&amp;H2133,Prices!A:C,2,0))</f>
        <v>2.843</v>
      </c>
      <c r="W2133" s="13">
        <f t="shared" si="1178"/>
        <v>-8276.7800000000061</v>
      </c>
      <c r="X2133" s="13">
        <f t="shared" si="1179"/>
        <v>400.00000000000034</v>
      </c>
      <c r="Y2133" s="43">
        <f t="shared" si="1180"/>
        <v>-6.181314413741603E-2</v>
      </c>
      <c r="Z2133" s="49"/>
      <c r="AA2133" s="24"/>
    </row>
    <row r="2134" spans="1:27" s="13" customFormat="1" x14ac:dyDescent="0.15">
      <c r="A2134" s="12">
        <v>42943</v>
      </c>
      <c r="B2134" s="60" t="s">
        <v>4240</v>
      </c>
      <c r="C2134" s="13" t="s">
        <v>1128</v>
      </c>
      <c r="D2134" s="13" t="s">
        <v>1129</v>
      </c>
      <c r="E2134" s="13" t="s">
        <v>1130</v>
      </c>
      <c r="F2134" s="13" t="str">
        <f t="shared" si="1163"/>
        <v>SH</v>
      </c>
      <c r="G2134" s="13" t="str">
        <f>VLOOKUP(LOWER(F2134)&amp;H2134,'Current pricing'!A:B,2,0)</f>
        <v>50ETF</v>
      </c>
      <c r="H2134" s="13" t="s">
        <v>4211</v>
      </c>
      <c r="I2134" s="13" t="s">
        <v>1206</v>
      </c>
      <c r="J2134" s="13" t="s">
        <v>4357</v>
      </c>
      <c r="K2134" s="13">
        <v>-7500</v>
      </c>
      <c r="L2134" s="13">
        <v>1</v>
      </c>
      <c r="M2134" s="13">
        <v>2.6779999999999999</v>
      </c>
      <c r="N2134" s="13">
        <f t="shared" si="1174"/>
        <v>-20085</v>
      </c>
      <c r="O2134" s="13">
        <f t="shared" si="1175"/>
        <v>20085</v>
      </c>
      <c r="P2134" s="19">
        <f t="shared" si="1164"/>
        <v>0</v>
      </c>
      <c r="Q2134" s="19">
        <f t="shared" si="1173"/>
        <v>5</v>
      </c>
      <c r="R2134" s="13">
        <f t="shared" si="1165"/>
        <v>0</v>
      </c>
      <c r="S2134" s="19">
        <f t="shared" si="1176"/>
        <v>20080</v>
      </c>
      <c r="T2134" s="13">
        <f t="shared" si="1177"/>
        <v>-2.6773333333333333</v>
      </c>
      <c r="U2134" s="13">
        <f>IF(ISNA(VLOOKUP(LOWER(F2134)&amp;H2134,Prices!A:C,3,0)),0,VLOOKUP(LOWER(F2134)&amp;H2134,Prices!A:C,3,0))</f>
        <v>2.851</v>
      </c>
      <c r="V2134" s="13">
        <f>IF(ISNA(VLOOKUP(LOWER(F2134)&amp;H2134,Prices!A:C,2,0)),0,VLOOKUP(LOWER(F2134)&amp;H2134,Prices!A:C,2,0))</f>
        <v>2.843</v>
      </c>
      <c r="W2134" s="13">
        <f t="shared" si="1178"/>
        <v>-1242.4999999999998</v>
      </c>
      <c r="X2134" s="13">
        <f t="shared" si="1179"/>
        <v>60.000000000000057</v>
      </c>
      <c r="Y2134" s="43">
        <f t="shared" si="1180"/>
        <v>-6.186208613393078E-2</v>
      </c>
      <c r="Z2134" s="49"/>
      <c r="AA2134" s="24"/>
    </row>
    <row r="2135" spans="1:27" s="13" customFormat="1" x14ac:dyDescent="0.15">
      <c r="A2135" s="12">
        <v>42944</v>
      </c>
      <c r="B2135" s="60" t="s">
        <v>4243</v>
      </c>
      <c r="C2135" s="13" t="s">
        <v>1128</v>
      </c>
      <c r="D2135" s="13" t="s">
        <v>1129</v>
      </c>
      <c r="E2135" s="13" t="s">
        <v>1130</v>
      </c>
      <c r="F2135" s="13" t="str">
        <f t="shared" ref="F2135:F2140" si="1181">IF(OR(LEFT(H2135,1)="6",H2135="510050"),"SH","SZ")</f>
        <v>SH</v>
      </c>
      <c r="G2135" s="13" t="str">
        <f>VLOOKUP(LOWER(F2135)&amp;H2135,'Current pricing'!A:B,2,0)</f>
        <v>上汽集团</v>
      </c>
      <c r="H2135" s="13" t="s">
        <v>3609</v>
      </c>
      <c r="I2135" s="13" t="s">
        <v>1207</v>
      </c>
      <c r="J2135" s="13" t="s">
        <v>4335</v>
      </c>
      <c r="K2135" s="13">
        <v>600</v>
      </c>
      <c r="L2135" s="13">
        <v>1</v>
      </c>
      <c r="M2135" s="13">
        <v>30.34</v>
      </c>
      <c r="N2135" s="13">
        <f t="shared" ref="N2135:N2140" si="1182">K2135*M2135</f>
        <v>18204</v>
      </c>
      <c r="O2135" s="13">
        <f t="shared" ref="O2135:O2140" si="1183">ABS(N2135)</f>
        <v>18204</v>
      </c>
      <c r="P2135" s="19">
        <f t="shared" ref="P2135:P2140" si="1184">IF(H2135="510050",0,IF(F2135="SZ",0,ABS(N2135*0.2%%)))</f>
        <v>0.36408000000000001</v>
      </c>
      <c r="Q2135" s="19">
        <f t="shared" si="1173"/>
        <v>5</v>
      </c>
      <c r="R2135" s="13">
        <f t="shared" ref="R2135:R2140" si="1185">IF(H2135="510050",0,ROUND(IF(OR(I2135="B",I2135="D"),0,ABS(N2135*0.001)),2))</f>
        <v>0</v>
      </c>
      <c r="S2135" s="19">
        <f t="shared" ref="S2135:S2140" si="1186">-(N2135+P2135+Q2135+R2135)</f>
        <v>-18209.364079999999</v>
      </c>
      <c r="T2135" s="13">
        <f t="shared" ref="T2135:T2140" si="1187">S2135/K2135</f>
        <v>-30.348940133333333</v>
      </c>
      <c r="U2135" s="13">
        <f>IF(ISNA(VLOOKUP(LOWER(F2135)&amp;H2135,Prices!A:C,3,0)),0,VLOOKUP(LOWER(F2135)&amp;H2135,Prices!A:C,3,0))</f>
        <v>30.89</v>
      </c>
      <c r="V2135" s="13">
        <f>IF(ISNA(VLOOKUP(LOWER(F2135)&amp;H2135,Prices!A:C,2,0)),0,VLOOKUP(LOWER(F2135)&amp;H2135,Prices!A:C,2,0))</f>
        <v>30.92</v>
      </c>
      <c r="W2135" s="13">
        <f t="shared" ref="W2135:W2140" si="1188">IF(I2135="B",(V2135+T2135)*K2135,(V2135+T2135)*K2135)</f>
        <v>342.63592000000142</v>
      </c>
      <c r="X2135" s="13">
        <f t="shared" ref="X2135:X2140" si="1189">K2135*(V2135-U2135)</f>
        <v>18.000000000000682</v>
      </c>
      <c r="Y2135" s="43">
        <f t="shared" ref="Y2135:Y2140" si="1190">W2135/O2135</f>
        <v>1.8822012744451846E-2</v>
      </c>
      <c r="Z2135" s="49"/>
      <c r="AA2135" s="24"/>
    </row>
    <row r="2136" spans="1:27" s="13" customFormat="1" x14ac:dyDescent="0.15">
      <c r="A2136" s="12">
        <v>42944</v>
      </c>
      <c r="B2136" s="60" t="s">
        <v>3721</v>
      </c>
      <c r="C2136" s="13" t="s">
        <v>1128</v>
      </c>
      <c r="D2136" s="13" t="s">
        <v>1129</v>
      </c>
      <c r="E2136" s="13" t="s">
        <v>1130</v>
      </c>
      <c r="F2136" s="13" t="str">
        <f t="shared" si="1181"/>
        <v>SH</v>
      </c>
      <c r="G2136" s="13" t="str">
        <f>VLOOKUP(LOWER(F2136)&amp;H2136,'Current pricing'!A:B,2,0)</f>
        <v>50ETF</v>
      </c>
      <c r="H2136" s="13" t="s">
        <v>4211</v>
      </c>
      <c r="I2136" s="13" t="s">
        <v>1206</v>
      </c>
      <c r="J2136" s="13" t="s">
        <v>4357</v>
      </c>
      <c r="K2136" s="13">
        <v>-30000</v>
      </c>
      <c r="L2136" s="13">
        <v>1</v>
      </c>
      <c r="M2136" s="13">
        <v>2.68</v>
      </c>
      <c r="N2136" s="13">
        <f t="shared" si="1182"/>
        <v>-80400</v>
      </c>
      <c r="O2136" s="13">
        <f t="shared" si="1183"/>
        <v>80400</v>
      </c>
      <c r="P2136" s="19">
        <f t="shared" si="1184"/>
        <v>0</v>
      </c>
      <c r="Q2136" s="19">
        <f t="shared" si="1173"/>
        <v>16.080000000000002</v>
      </c>
      <c r="R2136" s="13">
        <f t="shared" si="1185"/>
        <v>0</v>
      </c>
      <c r="S2136" s="19">
        <f t="shared" si="1186"/>
        <v>80383.92</v>
      </c>
      <c r="T2136" s="13">
        <f t="shared" si="1187"/>
        <v>-2.6794639999999998</v>
      </c>
      <c r="U2136" s="13">
        <f>IF(ISNA(VLOOKUP(LOWER(F2136)&amp;H2136,Prices!A:C,3,0)),0,VLOOKUP(LOWER(F2136)&amp;H2136,Prices!A:C,3,0))</f>
        <v>2.851</v>
      </c>
      <c r="V2136" s="13">
        <f>IF(ISNA(VLOOKUP(LOWER(F2136)&amp;H2136,Prices!A:C,2,0)),0,VLOOKUP(LOWER(F2136)&amp;H2136,Prices!A:C,2,0))</f>
        <v>2.843</v>
      </c>
      <c r="W2136" s="13">
        <f t="shared" si="1188"/>
        <v>-4906.0800000000036</v>
      </c>
      <c r="X2136" s="13">
        <f t="shared" si="1189"/>
        <v>240.00000000000023</v>
      </c>
      <c r="Y2136" s="43">
        <f t="shared" si="1190"/>
        <v>-6.1020895522388104E-2</v>
      </c>
      <c r="Z2136" s="49"/>
      <c r="AA2136" s="24"/>
    </row>
    <row r="2137" spans="1:27" s="13" customFormat="1" x14ac:dyDescent="0.15">
      <c r="A2137" s="12">
        <v>42944</v>
      </c>
      <c r="B2137" s="60" t="s">
        <v>4244</v>
      </c>
      <c r="C2137" s="13" t="s">
        <v>1128</v>
      </c>
      <c r="D2137" s="13" t="s">
        <v>1129</v>
      </c>
      <c r="E2137" s="13" t="s">
        <v>1130</v>
      </c>
      <c r="F2137" s="13" t="str">
        <f t="shared" si="1181"/>
        <v>SH</v>
      </c>
      <c r="G2137" s="13" t="str">
        <f>VLOOKUP(LOWER(F2137)&amp;H2137,'Current pricing'!A:B,2,0)</f>
        <v>中国建筑</v>
      </c>
      <c r="H2137" s="13" t="s">
        <v>1354</v>
      </c>
      <c r="I2137" s="13" t="s">
        <v>1206</v>
      </c>
      <c r="J2137" s="13" t="s">
        <v>4335</v>
      </c>
      <c r="K2137" s="13">
        <v>-5000</v>
      </c>
      <c r="L2137" s="13">
        <v>1</v>
      </c>
      <c r="M2137" s="13">
        <v>10.28</v>
      </c>
      <c r="N2137" s="13">
        <f t="shared" si="1182"/>
        <v>-51400</v>
      </c>
      <c r="O2137" s="13">
        <f t="shared" si="1183"/>
        <v>51400</v>
      </c>
      <c r="P2137" s="19">
        <f t="shared" si="1184"/>
        <v>1.028</v>
      </c>
      <c r="Q2137" s="19">
        <f t="shared" si="1173"/>
        <v>10.280000000000001</v>
      </c>
      <c r="R2137" s="13">
        <f t="shared" si="1185"/>
        <v>51.4</v>
      </c>
      <c r="S2137" s="19">
        <f t="shared" si="1186"/>
        <v>51337.292000000001</v>
      </c>
      <c r="T2137" s="13">
        <f t="shared" si="1187"/>
        <v>-10.267458400000001</v>
      </c>
      <c r="U2137" s="13">
        <f>IF(ISNA(VLOOKUP(LOWER(F2137)&amp;H2137,Prices!A:C,3,0)),0,VLOOKUP(LOWER(F2137)&amp;H2137,Prices!A:C,3,0))</f>
        <v>9.7899999999999991</v>
      </c>
      <c r="V2137" s="13">
        <f>IF(ISNA(VLOOKUP(LOWER(F2137)&amp;H2137,Prices!A:C,2,0)),0,VLOOKUP(LOWER(F2137)&amp;H2137,Prices!A:C,2,0))</f>
        <v>9.67</v>
      </c>
      <c r="W2137" s="13">
        <f t="shared" si="1188"/>
        <v>2987.2920000000036</v>
      </c>
      <c r="X2137" s="13">
        <f t="shared" si="1189"/>
        <v>599.99999999999613</v>
      </c>
      <c r="Y2137" s="43">
        <f t="shared" si="1190"/>
        <v>5.8118521400778278E-2</v>
      </c>
      <c r="Z2137" s="49"/>
      <c r="AA2137" s="24"/>
    </row>
    <row r="2138" spans="1:27" s="13" customFormat="1" x14ac:dyDescent="0.15">
      <c r="A2138" s="12">
        <v>42944</v>
      </c>
      <c r="B2138" s="60" t="s">
        <v>2516</v>
      </c>
      <c r="C2138" s="13" t="s">
        <v>1128</v>
      </c>
      <c r="D2138" s="13" t="s">
        <v>1129</v>
      </c>
      <c r="E2138" s="13" t="s">
        <v>1130</v>
      </c>
      <c r="F2138" s="13" t="str">
        <f t="shared" si="1181"/>
        <v>SH</v>
      </c>
      <c r="G2138" s="13" t="str">
        <f>VLOOKUP(LOWER(F2138)&amp;H2138,'Current pricing'!A:B,2,0)</f>
        <v>广汽集团</v>
      </c>
      <c r="H2138" s="13" t="s">
        <v>3600</v>
      </c>
      <c r="I2138" s="13" t="s">
        <v>1206</v>
      </c>
      <c r="J2138" s="13" t="s">
        <v>4335</v>
      </c>
      <c r="K2138" s="13">
        <v>-2000</v>
      </c>
      <c r="L2138" s="13">
        <v>1</v>
      </c>
      <c r="M2138" s="13">
        <v>26.19</v>
      </c>
      <c r="N2138" s="13">
        <f t="shared" si="1182"/>
        <v>-52380</v>
      </c>
      <c r="O2138" s="13">
        <f t="shared" si="1183"/>
        <v>52380</v>
      </c>
      <c r="P2138" s="19">
        <f t="shared" si="1184"/>
        <v>1.0476000000000001</v>
      </c>
      <c r="Q2138" s="19">
        <f t="shared" si="1173"/>
        <v>10.476000000000001</v>
      </c>
      <c r="R2138" s="13">
        <f t="shared" si="1185"/>
        <v>52.38</v>
      </c>
      <c r="S2138" s="19">
        <f t="shared" si="1186"/>
        <v>52316.096400000002</v>
      </c>
      <c r="T2138" s="13">
        <f t="shared" si="1187"/>
        <v>-26.1580482</v>
      </c>
      <c r="U2138" s="13">
        <f>IF(ISNA(VLOOKUP(LOWER(F2138)&amp;H2138,Prices!A:C,3,0)),0,VLOOKUP(LOWER(F2138)&amp;H2138,Prices!A:C,3,0))</f>
        <v>27.22</v>
      </c>
      <c r="V2138" s="13">
        <f>IF(ISNA(VLOOKUP(LOWER(F2138)&amp;H2138,Prices!A:C,2,0)),0,VLOOKUP(LOWER(F2138)&amp;H2138,Prices!A:C,2,0))</f>
        <v>27.64</v>
      </c>
      <c r="W2138" s="13">
        <f t="shared" si="1188"/>
        <v>-2963.9036000000019</v>
      </c>
      <c r="X2138" s="13">
        <f t="shared" si="1189"/>
        <v>-840.00000000000341</v>
      </c>
      <c r="Y2138" s="43">
        <f t="shared" si="1190"/>
        <v>-5.6584642993509009E-2</v>
      </c>
      <c r="Z2138" s="49"/>
      <c r="AA2138" s="24"/>
    </row>
    <row r="2139" spans="1:27" s="13" customFormat="1" x14ac:dyDescent="0.15">
      <c r="A2139" s="12">
        <v>42944</v>
      </c>
      <c r="B2139" s="60" t="s">
        <v>3973</v>
      </c>
      <c r="C2139" s="13" t="s">
        <v>1128</v>
      </c>
      <c r="D2139" s="13" t="s">
        <v>1129</v>
      </c>
      <c r="E2139" s="13" t="s">
        <v>1130</v>
      </c>
      <c r="F2139" s="13" t="str">
        <f t="shared" si="1181"/>
        <v>SH</v>
      </c>
      <c r="G2139" s="13" t="str">
        <f>VLOOKUP(LOWER(F2139)&amp;H2139,'Current pricing'!A:B,2,0)</f>
        <v>保利地产</v>
      </c>
      <c r="H2139" s="13" t="s">
        <v>1828</v>
      </c>
      <c r="I2139" s="13" t="s">
        <v>1206</v>
      </c>
      <c r="J2139" s="13" t="s">
        <v>4335</v>
      </c>
      <c r="K2139" s="13">
        <v>-5000</v>
      </c>
      <c r="L2139" s="13">
        <v>1</v>
      </c>
      <c r="M2139" s="13">
        <v>10.64</v>
      </c>
      <c r="N2139" s="13">
        <f t="shared" si="1182"/>
        <v>-53200</v>
      </c>
      <c r="O2139" s="13">
        <f t="shared" si="1183"/>
        <v>53200</v>
      </c>
      <c r="P2139" s="19">
        <f t="shared" si="1184"/>
        <v>1.0640000000000001</v>
      </c>
      <c r="Q2139" s="19">
        <f t="shared" si="1173"/>
        <v>10.64</v>
      </c>
      <c r="R2139" s="13">
        <f t="shared" si="1185"/>
        <v>53.2</v>
      </c>
      <c r="S2139" s="19">
        <f t="shared" si="1186"/>
        <v>53135.096000000005</v>
      </c>
      <c r="T2139" s="13">
        <f t="shared" si="1187"/>
        <v>-10.627019200000001</v>
      </c>
      <c r="U2139" s="13">
        <f>IF(ISNA(VLOOKUP(LOWER(F2139)&amp;H2139,Prices!A:C,3,0)),0,VLOOKUP(LOWER(F2139)&amp;H2139,Prices!A:C,3,0))</f>
        <v>10.66</v>
      </c>
      <c r="V2139" s="13">
        <f>IF(ISNA(VLOOKUP(LOWER(F2139)&amp;H2139,Prices!A:C,2,0)),0,VLOOKUP(LOWER(F2139)&amp;H2139,Prices!A:C,2,0))</f>
        <v>10.38</v>
      </c>
      <c r="W2139" s="13">
        <f t="shared" si="1188"/>
        <v>1235.0960000000023</v>
      </c>
      <c r="X2139" s="13">
        <f t="shared" si="1189"/>
        <v>1399.9999999999968</v>
      </c>
      <c r="Y2139" s="43">
        <f t="shared" si="1190"/>
        <v>2.3216090225563951E-2</v>
      </c>
      <c r="Z2139" s="49"/>
      <c r="AA2139" s="24"/>
    </row>
    <row r="2140" spans="1:27" s="13" customFormat="1" x14ac:dyDescent="0.15">
      <c r="A2140" s="12">
        <v>42944</v>
      </c>
      <c r="B2140" s="60" t="s">
        <v>2330</v>
      </c>
      <c r="C2140" s="13" t="s">
        <v>1128</v>
      </c>
      <c r="D2140" s="13" t="s">
        <v>1129</v>
      </c>
      <c r="E2140" s="13" t="s">
        <v>1130</v>
      </c>
      <c r="F2140" s="13" t="str">
        <f t="shared" si="1181"/>
        <v>SH</v>
      </c>
      <c r="G2140" s="13" t="str">
        <f>VLOOKUP(LOWER(F2140)&amp;H2140,'Current pricing'!A:B,2,0)</f>
        <v>保利地产</v>
      </c>
      <c r="H2140" s="13" t="s">
        <v>1828</v>
      </c>
      <c r="I2140" s="13" t="s">
        <v>1206</v>
      </c>
      <c r="J2140" s="13" t="s">
        <v>4335</v>
      </c>
      <c r="K2140" s="13">
        <v>-5000</v>
      </c>
      <c r="L2140" s="13">
        <v>1</v>
      </c>
      <c r="M2140" s="13">
        <v>10.64</v>
      </c>
      <c r="N2140" s="13">
        <f t="shared" si="1182"/>
        <v>-53200</v>
      </c>
      <c r="O2140" s="13">
        <f t="shared" si="1183"/>
        <v>53200</v>
      </c>
      <c r="P2140" s="19">
        <f t="shared" si="1184"/>
        <v>1.0640000000000001</v>
      </c>
      <c r="Q2140" s="19">
        <f t="shared" si="1173"/>
        <v>10.64</v>
      </c>
      <c r="R2140" s="13">
        <f t="shared" si="1185"/>
        <v>53.2</v>
      </c>
      <c r="S2140" s="19">
        <f t="shared" si="1186"/>
        <v>53135.096000000005</v>
      </c>
      <c r="T2140" s="13">
        <f t="shared" si="1187"/>
        <v>-10.627019200000001</v>
      </c>
      <c r="U2140" s="13">
        <f>IF(ISNA(VLOOKUP(LOWER(F2140)&amp;H2140,Prices!A:C,3,0)),0,VLOOKUP(LOWER(F2140)&amp;H2140,Prices!A:C,3,0))</f>
        <v>10.66</v>
      </c>
      <c r="V2140" s="13">
        <f>IF(ISNA(VLOOKUP(LOWER(F2140)&amp;H2140,Prices!A:C,2,0)),0,VLOOKUP(LOWER(F2140)&amp;H2140,Prices!A:C,2,0))</f>
        <v>10.38</v>
      </c>
      <c r="W2140" s="13">
        <f t="shared" si="1188"/>
        <v>1235.0960000000023</v>
      </c>
      <c r="X2140" s="13">
        <f t="shared" si="1189"/>
        <v>1399.9999999999968</v>
      </c>
      <c r="Y2140" s="43">
        <f t="shared" si="1190"/>
        <v>2.3216090225563951E-2</v>
      </c>
      <c r="Z2140" s="49"/>
      <c r="AA2140" s="24"/>
    </row>
    <row r="2141" spans="1:27" s="13" customFormat="1" x14ac:dyDescent="0.15">
      <c r="A2141" s="12">
        <v>42947</v>
      </c>
      <c r="B2141" s="60" t="s">
        <v>4247</v>
      </c>
      <c r="C2141" s="13" t="s">
        <v>1128</v>
      </c>
      <c r="D2141" s="13" t="s">
        <v>1129</v>
      </c>
      <c r="E2141" s="13" t="s">
        <v>1130</v>
      </c>
      <c r="F2141" s="13" t="str">
        <f t="shared" ref="F2141:F2143" si="1191">IF(OR(LEFT(H2141,1)="6",H2141="510050"),"SH","SZ")</f>
        <v>SH</v>
      </c>
      <c r="G2141" s="13" t="str">
        <f>VLOOKUP(LOWER(F2141)&amp;H2141,'Current pricing'!A:B,2,0)</f>
        <v>上汽集团</v>
      </c>
      <c r="H2141" s="13" t="s">
        <v>3609</v>
      </c>
      <c r="I2141" s="13" t="s">
        <v>1207</v>
      </c>
      <c r="J2141" s="13" t="s">
        <v>4335</v>
      </c>
      <c r="K2141" s="13">
        <v>1300</v>
      </c>
      <c r="L2141" s="13">
        <v>1</v>
      </c>
      <c r="M2141" s="13">
        <v>30.09</v>
      </c>
      <c r="N2141" s="13">
        <f t="shared" ref="N2141:N2143" si="1192">K2141*M2141</f>
        <v>39117</v>
      </c>
      <c r="O2141" s="13">
        <f t="shared" ref="O2141:O2143" si="1193">ABS(N2141)</f>
        <v>39117</v>
      </c>
      <c r="P2141" s="19">
        <f t="shared" ref="P2141:P2143" si="1194">IF(H2141="510050",0,IF(F2141="SZ",0,ABS(N2141*0.2%%)))</f>
        <v>0.78234000000000004</v>
      </c>
      <c r="Q2141" s="19">
        <f t="shared" si="1173"/>
        <v>7.8234000000000004</v>
      </c>
      <c r="R2141" s="13">
        <f t="shared" ref="R2141:R2143" si="1195">IF(H2141="510050",0,ROUND(IF(OR(I2141="B",I2141="D"),0,ABS(N2141*0.001)),2))</f>
        <v>0</v>
      </c>
      <c r="S2141" s="19">
        <f t="shared" ref="S2141:S2143" si="1196">-(N2141+P2141+Q2141+R2141)</f>
        <v>-39125.605739999999</v>
      </c>
      <c r="T2141" s="13">
        <f t="shared" ref="T2141:T2143" si="1197">S2141/K2141</f>
        <v>-30.096619799999999</v>
      </c>
      <c r="U2141" s="13">
        <f>IF(ISNA(VLOOKUP(LOWER(F2141)&amp;H2141,Prices!A:C,3,0)),0,VLOOKUP(LOWER(F2141)&amp;H2141,Prices!A:C,3,0))</f>
        <v>30.89</v>
      </c>
      <c r="V2141" s="13">
        <f>IF(ISNA(VLOOKUP(LOWER(F2141)&amp;H2141,Prices!A:C,2,0)),0,VLOOKUP(LOWER(F2141)&amp;H2141,Prices!A:C,2,0))</f>
        <v>30.92</v>
      </c>
      <c r="W2141" s="13">
        <f t="shared" ref="W2141:W2143" si="1198">IF(I2141="B",(V2141+T2141)*K2141,(V2141+T2141)*K2141)</f>
        <v>1070.3942600000032</v>
      </c>
      <c r="X2141" s="13">
        <f t="shared" ref="X2141:X2143" si="1199">K2141*(V2141-U2141)</f>
        <v>39.000000000001478</v>
      </c>
      <c r="Y2141" s="43">
        <f t="shared" ref="Y2141:Y2143" si="1200">W2141/O2141</f>
        <v>2.7363914921901045E-2</v>
      </c>
      <c r="Z2141" s="49"/>
      <c r="AA2141" s="24"/>
    </row>
    <row r="2142" spans="1:27" s="13" customFormat="1" x14ac:dyDescent="0.15">
      <c r="A2142" s="12">
        <v>42947</v>
      </c>
      <c r="B2142" s="60" t="s">
        <v>4248</v>
      </c>
      <c r="C2142" s="13" t="s">
        <v>1128</v>
      </c>
      <c r="D2142" s="13" t="s">
        <v>1129</v>
      </c>
      <c r="E2142" s="13" t="s">
        <v>1130</v>
      </c>
      <c r="F2142" s="13" t="str">
        <f t="shared" si="1191"/>
        <v>SH</v>
      </c>
      <c r="G2142" s="13" t="str">
        <f>VLOOKUP(LOWER(F2142)&amp;H2142,'Current pricing'!A:B,2,0)</f>
        <v>招商银行</v>
      </c>
      <c r="H2142" s="13" t="s">
        <v>1314</v>
      </c>
      <c r="I2142" s="13" t="s">
        <v>1207</v>
      </c>
      <c r="J2142" s="13" t="s">
        <v>4335</v>
      </c>
      <c r="K2142" s="13">
        <v>1500</v>
      </c>
      <c r="L2142" s="13">
        <v>1</v>
      </c>
      <c r="M2142" s="13">
        <v>25.42</v>
      </c>
      <c r="N2142" s="13">
        <f t="shared" si="1192"/>
        <v>38130</v>
      </c>
      <c r="O2142" s="13">
        <f t="shared" si="1193"/>
        <v>38130</v>
      </c>
      <c r="P2142" s="19">
        <f t="shared" si="1194"/>
        <v>0.76260000000000006</v>
      </c>
      <c r="Q2142" s="19">
        <f t="shared" si="1173"/>
        <v>7.6260000000000003</v>
      </c>
      <c r="R2142" s="13">
        <f t="shared" si="1195"/>
        <v>0</v>
      </c>
      <c r="S2142" s="19">
        <f t="shared" si="1196"/>
        <v>-38138.388599999998</v>
      </c>
      <c r="T2142" s="13">
        <f t="shared" si="1197"/>
        <v>-25.425592399999999</v>
      </c>
      <c r="U2142" s="13">
        <f>IF(ISNA(VLOOKUP(LOWER(F2142)&amp;H2142,Prices!A:C,3,0)),0,VLOOKUP(LOWER(F2142)&amp;H2142,Prices!A:C,3,0))</f>
        <v>27.06</v>
      </c>
      <c r="V2142" s="13">
        <f>IF(ISNA(VLOOKUP(LOWER(F2142)&amp;H2142,Prices!A:C,2,0)),0,VLOOKUP(LOWER(F2142)&amp;H2142,Prices!A:C,2,0))</f>
        <v>26.61</v>
      </c>
      <c r="W2142" s="13">
        <f t="shared" si="1198"/>
        <v>1776.6114000000002</v>
      </c>
      <c r="X2142" s="13">
        <f t="shared" si="1199"/>
        <v>-674.99999999999898</v>
      </c>
      <c r="Y2142" s="43">
        <f t="shared" si="1200"/>
        <v>4.6593532651455556E-2</v>
      </c>
      <c r="Z2142" s="49"/>
      <c r="AA2142" s="24"/>
    </row>
    <row r="2143" spans="1:27" s="13" customFormat="1" x14ac:dyDescent="0.15">
      <c r="A2143" s="12">
        <v>42947</v>
      </c>
      <c r="B2143" s="60" t="s">
        <v>4249</v>
      </c>
      <c r="C2143" s="13" t="s">
        <v>1128</v>
      </c>
      <c r="D2143" s="13" t="s">
        <v>1129</v>
      </c>
      <c r="E2143" s="13" t="s">
        <v>1130</v>
      </c>
      <c r="F2143" s="13" t="str">
        <f t="shared" si="1191"/>
        <v>SH</v>
      </c>
      <c r="G2143" s="13" t="str">
        <f>VLOOKUP(LOWER(F2143)&amp;H2143,'Current pricing'!A:B,2,0)</f>
        <v>上汽集团</v>
      </c>
      <c r="H2143" s="13" t="s">
        <v>3609</v>
      </c>
      <c r="I2143" s="13" t="s">
        <v>1207</v>
      </c>
      <c r="J2143" s="13" t="s">
        <v>4335</v>
      </c>
      <c r="K2143" s="13">
        <v>1300</v>
      </c>
      <c r="L2143" s="13">
        <v>1</v>
      </c>
      <c r="M2143" s="13">
        <v>30.15</v>
      </c>
      <c r="N2143" s="13">
        <f t="shared" si="1192"/>
        <v>39195</v>
      </c>
      <c r="O2143" s="13">
        <f t="shared" si="1193"/>
        <v>39195</v>
      </c>
      <c r="P2143" s="19">
        <f t="shared" si="1194"/>
        <v>0.78390000000000004</v>
      </c>
      <c r="Q2143" s="19">
        <f t="shared" si="1173"/>
        <v>7.8390000000000004</v>
      </c>
      <c r="R2143" s="13">
        <f t="shared" si="1195"/>
        <v>0</v>
      </c>
      <c r="S2143" s="19">
        <f t="shared" si="1196"/>
        <v>-39203.622900000002</v>
      </c>
      <c r="T2143" s="13">
        <f t="shared" si="1197"/>
        <v>-30.156633000000003</v>
      </c>
      <c r="U2143" s="13">
        <f>IF(ISNA(VLOOKUP(LOWER(F2143)&amp;H2143,Prices!A:C,3,0)),0,VLOOKUP(LOWER(F2143)&amp;H2143,Prices!A:C,3,0))</f>
        <v>30.89</v>
      </c>
      <c r="V2143" s="13">
        <f>IF(ISNA(VLOOKUP(LOWER(F2143)&amp;H2143,Prices!A:C,2,0)),0,VLOOKUP(LOWER(F2143)&amp;H2143,Prices!A:C,2,0))</f>
        <v>30.92</v>
      </c>
      <c r="W2143" s="13">
        <f t="shared" si="1198"/>
        <v>992.37709999999845</v>
      </c>
      <c r="X2143" s="13">
        <f t="shared" si="1199"/>
        <v>39.000000000001478</v>
      </c>
      <c r="Y2143" s="43">
        <f t="shared" si="1200"/>
        <v>2.5318971807628484E-2</v>
      </c>
      <c r="Z2143" s="49"/>
      <c r="AA2143" s="24"/>
    </row>
    <row r="2144" spans="1:27" s="13" customFormat="1" x14ac:dyDescent="0.15">
      <c r="A2144" s="12">
        <v>42948</v>
      </c>
      <c r="B2144" s="60" t="s">
        <v>4252</v>
      </c>
      <c r="C2144" s="13" t="s">
        <v>1128</v>
      </c>
      <c r="D2144" s="13" t="s">
        <v>1129</v>
      </c>
      <c r="E2144" s="13" t="s">
        <v>1130</v>
      </c>
      <c r="F2144" s="13" t="str">
        <f t="shared" ref="F2144:F2157" si="1201">IF(OR(LEFT(H2144,1)="6",H2144="510050"),"SH","SZ")</f>
        <v>SZ</v>
      </c>
      <c r="G2144" s="13" t="str">
        <f>VLOOKUP(LOWER(F2144)&amp;H2144,'Current pricing'!A:B,2,0)</f>
        <v>格力电器</v>
      </c>
      <c r="H2144" s="13" t="s">
        <v>1255</v>
      </c>
      <c r="I2144" s="13" t="s">
        <v>1207</v>
      </c>
      <c r="J2144" s="13" t="s">
        <v>4335</v>
      </c>
      <c r="K2144" s="13">
        <v>1500</v>
      </c>
      <c r="L2144" s="13">
        <v>1</v>
      </c>
      <c r="M2144" s="13">
        <v>39.15</v>
      </c>
      <c r="N2144" s="13">
        <f t="shared" ref="N2144:N2157" si="1202">K2144*M2144</f>
        <v>58725</v>
      </c>
      <c r="O2144" s="13">
        <f t="shared" ref="O2144:O2157" si="1203">ABS(N2144)</f>
        <v>58725</v>
      </c>
      <c r="P2144" s="19">
        <f t="shared" ref="P2144:P2157" si="1204">IF(H2144="510050",0,IF(F2144="SZ",0,ABS(N2144*0.2%%)))</f>
        <v>0</v>
      </c>
      <c r="Q2144" s="19">
        <f t="shared" si="1173"/>
        <v>11.745000000000001</v>
      </c>
      <c r="R2144" s="13">
        <f t="shared" ref="R2144:R2157" si="1205">IF(H2144="510050",0,ROUND(IF(OR(I2144="B",I2144="D"),0,ABS(N2144*0.001)),2))</f>
        <v>0</v>
      </c>
      <c r="S2144" s="19">
        <f t="shared" ref="S2144:S2157" si="1206">-(N2144+P2144+Q2144+R2144)</f>
        <v>-58736.745000000003</v>
      </c>
      <c r="T2144" s="13">
        <f t="shared" ref="T2144:T2157" si="1207">S2144/K2144</f>
        <v>-39.157830000000004</v>
      </c>
      <c r="U2144" s="13">
        <f>IF(ISNA(VLOOKUP(LOWER(F2144)&amp;H2144,Prices!A:C,3,0)),0,VLOOKUP(LOWER(F2144)&amp;H2144,Prices!A:C,3,0))</f>
        <v>41.83</v>
      </c>
      <c r="V2144" s="13">
        <f>IF(ISNA(VLOOKUP(LOWER(F2144)&amp;H2144,Prices!A:C,2,0)),0,VLOOKUP(LOWER(F2144)&amp;H2144,Prices!A:C,2,0))</f>
        <v>43.53</v>
      </c>
      <c r="W2144" s="13">
        <f t="shared" ref="W2144:W2157" si="1208">IF(I2144="B",(V2144+T2144)*K2144,(V2144+T2144)*K2144)</f>
        <v>6558.2549999999956</v>
      </c>
      <c r="X2144" s="13">
        <f t="shared" ref="X2144:X2157" si="1209">K2144*(V2144-U2144)</f>
        <v>2550.0000000000041</v>
      </c>
      <c r="Y2144" s="43">
        <f t="shared" ref="Y2144:Y2157" si="1210">W2144/O2144</f>
        <v>0.11167739463601525</v>
      </c>
      <c r="Z2144" s="49"/>
      <c r="AA2144" s="24"/>
    </row>
    <row r="2145" spans="1:27" s="13" customFormat="1" x14ac:dyDescent="0.15">
      <c r="A2145" s="12">
        <v>42948</v>
      </c>
      <c r="B2145" s="60" t="s">
        <v>4253</v>
      </c>
      <c r="C2145" s="13" t="s">
        <v>1128</v>
      </c>
      <c r="D2145" s="13" t="s">
        <v>1129</v>
      </c>
      <c r="E2145" s="13" t="s">
        <v>1130</v>
      </c>
      <c r="F2145" s="13" t="str">
        <f t="shared" si="1201"/>
        <v>SH</v>
      </c>
      <c r="G2145" s="13" t="str">
        <f>VLOOKUP(LOWER(F2145)&amp;H2145,'Current pricing'!A:B,2,0)</f>
        <v>上汽集团</v>
      </c>
      <c r="H2145" s="13" t="s">
        <v>3609</v>
      </c>
      <c r="I2145" s="13" t="s">
        <v>1207</v>
      </c>
      <c r="J2145" s="13" t="s">
        <v>4335</v>
      </c>
      <c r="K2145" s="13">
        <v>2000</v>
      </c>
      <c r="L2145" s="13">
        <v>1</v>
      </c>
      <c r="M2145" s="13">
        <v>30.03</v>
      </c>
      <c r="N2145" s="13">
        <f t="shared" si="1202"/>
        <v>60060</v>
      </c>
      <c r="O2145" s="13">
        <f t="shared" si="1203"/>
        <v>60060</v>
      </c>
      <c r="P2145" s="19">
        <f t="shared" si="1204"/>
        <v>1.2012</v>
      </c>
      <c r="Q2145" s="19">
        <f t="shared" si="1173"/>
        <v>12.012</v>
      </c>
      <c r="R2145" s="13">
        <f t="shared" si="1205"/>
        <v>0</v>
      </c>
      <c r="S2145" s="19">
        <f t="shared" si="1206"/>
        <v>-60073.213200000006</v>
      </c>
      <c r="T2145" s="13">
        <f t="shared" si="1207"/>
        <v>-30.036606600000002</v>
      </c>
      <c r="U2145" s="13">
        <f>IF(ISNA(VLOOKUP(LOWER(F2145)&amp;H2145,Prices!A:C,3,0)),0,VLOOKUP(LOWER(F2145)&amp;H2145,Prices!A:C,3,0))</f>
        <v>30.89</v>
      </c>
      <c r="V2145" s="13">
        <f>IF(ISNA(VLOOKUP(LOWER(F2145)&amp;H2145,Prices!A:C,2,0)),0,VLOOKUP(LOWER(F2145)&amp;H2145,Prices!A:C,2,0))</f>
        <v>30.92</v>
      </c>
      <c r="W2145" s="13">
        <f t="shared" si="1208"/>
        <v>1766.7867999999985</v>
      </c>
      <c r="X2145" s="13">
        <f t="shared" si="1209"/>
        <v>60.000000000002274</v>
      </c>
      <c r="Y2145" s="43">
        <f t="shared" si="1210"/>
        <v>2.941702963702961E-2</v>
      </c>
      <c r="Z2145" s="49"/>
      <c r="AA2145" s="24"/>
    </row>
    <row r="2146" spans="1:27" s="13" customFormat="1" x14ac:dyDescent="0.15">
      <c r="A2146" s="12">
        <v>42948</v>
      </c>
      <c r="B2146" s="60" t="s">
        <v>4254</v>
      </c>
      <c r="C2146" s="13" t="s">
        <v>1128</v>
      </c>
      <c r="D2146" s="13" t="s">
        <v>1129</v>
      </c>
      <c r="E2146" s="13" t="s">
        <v>1130</v>
      </c>
      <c r="F2146" s="13" t="str">
        <f t="shared" si="1201"/>
        <v>SZ</v>
      </c>
      <c r="G2146" s="13" t="str">
        <f>VLOOKUP(LOWER(F2146)&amp;H2146,'Current pricing'!A:B,2,0)</f>
        <v>格力电器</v>
      </c>
      <c r="H2146" s="13" t="s">
        <v>1255</v>
      </c>
      <c r="I2146" s="13" t="s">
        <v>1207</v>
      </c>
      <c r="J2146" s="13" t="s">
        <v>4335</v>
      </c>
      <c r="K2146" s="13">
        <v>1000</v>
      </c>
      <c r="L2146" s="13">
        <v>1</v>
      </c>
      <c r="M2146" s="13">
        <v>39.130000000000003</v>
      </c>
      <c r="N2146" s="13">
        <f t="shared" si="1202"/>
        <v>39130</v>
      </c>
      <c r="O2146" s="13">
        <f t="shared" si="1203"/>
        <v>39130</v>
      </c>
      <c r="P2146" s="19">
        <f t="shared" si="1204"/>
        <v>0</v>
      </c>
      <c r="Q2146" s="19">
        <f t="shared" si="1173"/>
        <v>7.8260000000000005</v>
      </c>
      <c r="R2146" s="13">
        <f t="shared" si="1205"/>
        <v>0</v>
      </c>
      <c r="S2146" s="19">
        <f t="shared" si="1206"/>
        <v>-39137.826000000001</v>
      </c>
      <c r="T2146" s="13">
        <f t="shared" si="1207"/>
        <v>-39.137826000000004</v>
      </c>
      <c r="U2146" s="13">
        <f>IF(ISNA(VLOOKUP(LOWER(F2146)&amp;H2146,Prices!A:C,3,0)),0,VLOOKUP(LOWER(F2146)&amp;H2146,Prices!A:C,3,0))</f>
        <v>41.83</v>
      </c>
      <c r="V2146" s="13">
        <f>IF(ISNA(VLOOKUP(LOWER(F2146)&amp;H2146,Prices!A:C,2,0)),0,VLOOKUP(LOWER(F2146)&amp;H2146,Prices!A:C,2,0))</f>
        <v>43.53</v>
      </c>
      <c r="W2146" s="13">
        <f t="shared" si="1208"/>
        <v>4392.1739999999972</v>
      </c>
      <c r="X2146" s="13">
        <f t="shared" si="1209"/>
        <v>1700.0000000000027</v>
      </c>
      <c r="Y2146" s="43">
        <f t="shared" si="1210"/>
        <v>0.1122456938410426</v>
      </c>
      <c r="Z2146" s="49"/>
      <c r="AA2146" s="24"/>
    </row>
    <row r="2147" spans="1:27" s="13" customFormat="1" x14ac:dyDescent="0.15">
      <c r="A2147" s="12">
        <v>42948</v>
      </c>
      <c r="B2147" s="60" t="s">
        <v>4255</v>
      </c>
      <c r="C2147" s="13" t="s">
        <v>1128</v>
      </c>
      <c r="D2147" s="13" t="s">
        <v>1129</v>
      </c>
      <c r="E2147" s="13" t="s">
        <v>1130</v>
      </c>
      <c r="F2147" s="13" t="str">
        <f t="shared" si="1201"/>
        <v>SH</v>
      </c>
      <c r="G2147" s="13" t="str">
        <f>VLOOKUP(LOWER(F2147)&amp;H2147,'Current pricing'!A:B,2,0)</f>
        <v>东方证券</v>
      </c>
      <c r="H2147" s="13" t="s">
        <v>4019</v>
      </c>
      <c r="I2147" s="13" t="s">
        <v>1207</v>
      </c>
      <c r="J2147" s="13" t="s">
        <v>4335</v>
      </c>
      <c r="K2147" s="13">
        <v>2000</v>
      </c>
      <c r="L2147" s="13">
        <v>1</v>
      </c>
      <c r="M2147" s="13">
        <v>16.23</v>
      </c>
      <c r="N2147" s="13">
        <f t="shared" si="1202"/>
        <v>32460</v>
      </c>
      <c r="O2147" s="13">
        <f t="shared" si="1203"/>
        <v>32460</v>
      </c>
      <c r="P2147" s="19">
        <f t="shared" si="1204"/>
        <v>0.6492</v>
      </c>
      <c r="Q2147" s="19">
        <f t="shared" si="1173"/>
        <v>6.492</v>
      </c>
      <c r="R2147" s="13">
        <f t="shared" si="1205"/>
        <v>0</v>
      </c>
      <c r="S2147" s="19">
        <f t="shared" si="1206"/>
        <v>-32467.141199999998</v>
      </c>
      <c r="T2147" s="13">
        <f t="shared" si="1207"/>
        <v>-16.2335706</v>
      </c>
      <c r="U2147" s="13">
        <f>IF(ISNA(VLOOKUP(LOWER(F2147)&amp;H2147,Prices!A:C,3,0)),0,VLOOKUP(LOWER(F2147)&amp;H2147,Prices!A:C,3,0))</f>
        <v>15.42</v>
      </c>
      <c r="V2147" s="13">
        <f>IF(ISNA(VLOOKUP(LOWER(F2147)&amp;H2147,Prices!A:C,2,0)),0,VLOOKUP(LOWER(F2147)&amp;H2147,Prices!A:C,2,0))</f>
        <v>15.28</v>
      </c>
      <c r="W2147" s="13">
        <f t="shared" si="1208"/>
        <v>-1907.1412000000016</v>
      </c>
      <c r="X2147" s="13">
        <f t="shared" si="1209"/>
        <v>-280.00000000000114</v>
      </c>
      <c r="Y2147" s="43">
        <f t="shared" si="1210"/>
        <v>-5.8753579790511448E-2</v>
      </c>
      <c r="Z2147" s="49"/>
      <c r="AA2147" s="24"/>
    </row>
    <row r="2148" spans="1:27" s="13" customFormat="1" x14ac:dyDescent="0.15">
      <c r="A2148" s="12">
        <v>42948</v>
      </c>
      <c r="B2148" s="60" t="s">
        <v>4256</v>
      </c>
      <c r="C2148" s="13" t="s">
        <v>1128</v>
      </c>
      <c r="D2148" s="13" t="s">
        <v>1129</v>
      </c>
      <c r="E2148" s="13" t="s">
        <v>1130</v>
      </c>
      <c r="F2148" s="13" t="str">
        <f t="shared" si="1201"/>
        <v>SH</v>
      </c>
      <c r="G2148" s="13" t="str">
        <f>VLOOKUP(LOWER(F2148)&amp;H2148,'Current pricing'!A:B,2,0)</f>
        <v>贵州茅台</v>
      </c>
      <c r="H2148" s="13" t="s">
        <v>1263</v>
      </c>
      <c r="I2148" s="13" t="s">
        <v>1207</v>
      </c>
      <c r="J2148" s="13" t="s">
        <v>4335</v>
      </c>
      <c r="K2148" s="13">
        <v>100</v>
      </c>
      <c r="L2148" s="13">
        <v>1</v>
      </c>
      <c r="M2148" s="13">
        <v>478.26</v>
      </c>
      <c r="N2148" s="13">
        <f t="shared" si="1202"/>
        <v>47826</v>
      </c>
      <c r="O2148" s="13">
        <f t="shared" si="1203"/>
        <v>47826</v>
      </c>
      <c r="P2148" s="19">
        <f t="shared" si="1204"/>
        <v>0.95652000000000004</v>
      </c>
      <c r="Q2148" s="19">
        <f t="shared" si="1173"/>
        <v>9.5652000000000008</v>
      </c>
      <c r="R2148" s="13">
        <f t="shared" si="1205"/>
        <v>0</v>
      </c>
      <c r="S2148" s="19">
        <f t="shared" si="1206"/>
        <v>-47836.521719999997</v>
      </c>
      <c r="T2148" s="13">
        <f t="shared" si="1207"/>
        <v>-478.36521719999996</v>
      </c>
      <c r="U2148" s="13">
        <f>IF(ISNA(VLOOKUP(LOWER(F2148)&amp;H2148,Prices!A:C,3,0)),0,VLOOKUP(LOWER(F2148)&amp;H2148,Prices!A:C,3,0))</f>
        <v>639.16999999999996</v>
      </c>
      <c r="V2148" s="13">
        <f>IF(ISNA(VLOOKUP(LOWER(F2148)&amp;H2148,Prices!A:C,2,0)),0,VLOOKUP(LOWER(F2148)&amp;H2148,Prices!A:C,2,0))</f>
        <v>653.05999999999995</v>
      </c>
      <c r="W2148" s="13">
        <f t="shared" si="1208"/>
        <v>17469.478279999999</v>
      </c>
      <c r="X2148" s="13">
        <f t="shared" si="1209"/>
        <v>1388.9999999999986</v>
      </c>
      <c r="Y2148" s="43">
        <f t="shared" si="1210"/>
        <v>0.36527157362104296</v>
      </c>
      <c r="Z2148" s="49"/>
      <c r="AA2148" s="24"/>
    </row>
    <row r="2149" spans="1:27" s="13" customFormat="1" x14ac:dyDescent="0.15">
      <c r="A2149" s="12">
        <v>42948</v>
      </c>
      <c r="B2149" s="60" t="s">
        <v>4257</v>
      </c>
      <c r="C2149" s="13" t="s">
        <v>1128</v>
      </c>
      <c r="D2149" s="13" t="s">
        <v>1129</v>
      </c>
      <c r="E2149" s="13" t="s">
        <v>1130</v>
      </c>
      <c r="F2149" s="13" t="str">
        <f t="shared" si="1201"/>
        <v>SH</v>
      </c>
      <c r="G2149" s="13" t="str">
        <f>VLOOKUP(LOWER(F2149)&amp;H2149,'Current pricing'!A:B,2,0)</f>
        <v>上汽集团</v>
      </c>
      <c r="H2149" s="13" t="s">
        <v>3609</v>
      </c>
      <c r="I2149" s="13" t="s">
        <v>1207</v>
      </c>
      <c r="J2149" s="13" t="s">
        <v>4335</v>
      </c>
      <c r="K2149" s="13">
        <v>1500</v>
      </c>
      <c r="L2149" s="13">
        <v>1</v>
      </c>
      <c r="M2149" s="13">
        <v>29.99</v>
      </c>
      <c r="N2149" s="13">
        <f t="shared" si="1202"/>
        <v>44985</v>
      </c>
      <c r="O2149" s="13">
        <f t="shared" si="1203"/>
        <v>44985</v>
      </c>
      <c r="P2149" s="19">
        <f t="shared" si="1204"/>
        <v>0.89970000000000006</v>
      </c>
      <c r="Q2149" s="19">
        <f t="shared" si="1173"/>
        <v>8.9969999999999999</v>
      </c>
      <c r="R2149" s="13">
        <f t="shared" si="1205"/>
        <v>0</v>
      </c>
      <c r="S2149" s="19">
        <f t="shared" si="1206"/>
        <v>-44994.896700000005</v>
      </c>
      <c r="T2149" s="13">
        <f t="shared" si="1207"/>
        <v>-29.996597800000004</v>
      </c>
      <c r="U2149" s="13">
        <f>IF(ISNA(VLOOKUP(LOWER(F2149)&amp;H2149,Prices!A:C,3,0)),0,VLOOKUP(LOWER(F2149)&amp;H2149,Prices!A:C,3,0))</f>
        <v>30.89</v>
      </c>
      <c r="V2149" s="13">
        <f>IF(ISNA(VLOOKUP(LOWER(F2149)&amp;H2149,Prices!A:C,2,0)),0,VLOOKUP(LOWER(F2149)&amp;H2149,Prices!A:C,2,0))</f>
        <v>30.92</v>
      </c>
      <c r="W2149" s="13">
        <f t="shared" si="1208"/>
        <v>1385.1032999999973</v>
      </c>
      <c r="X2149" s="13">
        <f t="shared" si="1209"/>
        <v>45.000000000001705</v>
      </c>
      <c r="Y2149" s="43">
        <f t="shared" si="1210"/>
        <v>3.0790336778926248E-2</v>
      </c>
      <c r="Z2149" s="49"/>
      <c r="AA2149" s="24"/>
    </row>
    <row r="2150" spans="1:27" s="13" customFormat="1" x14ac:dyDescent="0.15">
      <c r="A2150" s="12">
        <v>42948</v>
      </c>
      <c r="B2150" s="60" t="s">
        <v>4258</v>
      </c>
      <c r="C2150" s="13" t="s">
        <v>1128</v>
      </c>
      <c r="D2150" s="13" t="s">
        <v>1129</v>
      </c>
      <c r="E2150" s="13" t="s">
        <v>1130</v>
      </c>
      <c r="F2150" s="13" t="str">
        <f t="shared" si="1201"/>
        <v>SH</v>
      </c>
      <c r="G2150" s="13" t="str">
        <f>VLOOKUP(LOWER(F2150)&amp;H2150,'Current pricing'!A:B,2,0)</f>
        <v>保利地产</v>
      </c>
      <c r="H2150" s="13" t="s">
        <v>1828</v>
      </c>
      <c r="I2150" s="13" t="s">
        <v>1207</v>
      </c>
      <c r="J2150" s="13" t="s">
        <v>4335</v>
      </c>
      <c r="K2150" s="13">
        <v>3700</v>
      </c>
      <c r="L2150" s="13">
        <v>1</v>
      </c>
      <c r="M2150" s="13">
        <v>10.53</v>
      </c>
      <c r="N2150" s="13">
        <f t="shared" si="1202"/>
        <v>38961</v>
      </c>
      <c r="O2150" s="13">
        <f t="shared" si="1203"/>
        <v>38961</v>
      </c>
      <c r="P2150" s="19">
        <f t="shared" si="1204"/>
        <v>0.77922000000000002</v>
      </c>
      <c r="Q2150" s="19">
        <f t="shared" si="1173"/>
        <v>7.7922000000000002</v>
      </c>
      <c r="R2150" s="13">
        <f t="shared" si="1205"/>
        <v>0</v>
      </c>
      <c r="S2150" s="19">
        <f t="shared" si="1206"/>
        <v>-38969.57142</v>
      </c>
      <c r="T2150" s="13">
        <f t="shared" si="1207"/>
        <v>-10.5323166</v>
      </c>
      <c r="U2150" s="13">
        <f>IF(ISNA(VLOOKUP(LOWER(F2150)&amp;H2150,Prices!A:C,3,0)),0,VLOOKUP(LOWER(F2150)&amp;H2150,Prices!A:C,3,0))</f>
        <v>10.66</v>
      </c>
      <c r="V2150" s="13">
        <f>IF(ISNA(VLOOKUP(LOWER(F2150)&amp;H2150,Prices!A:C,2,0)),0,VLOOKUP(LOWER(F2150)&amp;H2150,Prices!A:C,2,0))</f>
        <v>10.38</v>
      </c>
      <c r="W2150" s="13">
        <f t="shared" si="1208"/>
        <v>-563.57141999999601</v>
      </c>
      <c r="X2150" s="13">
        <f t="shared" si="1209"/>
        <v>-1035.9999999999977</v>
      </c>
      <c r="Y2150" s="43">
        <f t="shared" si="1210"/>
        <v>-1.4465014245014143E-2</v>
      </c>
      <c r="Z2150" s="49"/>
      <c r="AA2150" s="24"/>
    </row>
    <row r="2151" spans="1:27" s="13" customFormat="1" x14ac:dyDescent="0.15">
      <c r="A2151" s="12">
        <v>42948</v>
      </c>
      <c r="B2151" s="60" t="s">
        <v>4259</v>
      </c>
      <c r="C2151" s="13" t="s">
        <v>1128</v>
      </c>
      <c r="D2151" s="13" t="s">
        <v>1129</v>
      </c>
      <c r="E2151" s="13" t="s">
        <v>1130</v>
      </c>
      <c r="F2151" s="13" t="str">
        <f t="shared" si="1201"/>
        <v>SZ</v>
      </c>
      <c r="G2151" s="13" t="str">
        <f>VLOOKUP(LOWER(F2151)&amp;H2151,'Current pricing'!A:B,2,0)</f>
        <v>格力电器</v>
      </c>
      <c r="H2151" s="13" t="s">
        <v>1255</v>
      </c>
      <c r="I2151" s="13" t="s">
        <v>1207</v>
      </c>
      <c r="J2151" s="13" t="s">
        <v>4335</v>
      </c>
      <c r="K2151" s="13">
        <v>1000</v>
      </c>
      <c r="L2151" s="13">
        <v>1</v>
      </c>
      <c r="M2151" s="13">
        <v>39.28</v>
      </c>
      <c r="N2151" s="13">
        <f t="shared" si="1202"/>
        <v>39280</v>
      </c>
      <c r="O2151" s="13">
        <f t="shared" si="1203"/>
        <v>39280</v>
      </c>
      <c r="P2151" s="19">
        <f t="shared" si="1204"/>
        <v>0</v>
      </c>
      <c r="Q2151" s="19">
        <f t="shared" si="1173"/>
        <v>7.8560000000000008</v>
      </c>
      <c r="R2151" s="13">
        <f t="shared" si="1205"/>
        <v>0</v>
      </c>
      <c r="S2151" s="19">
        <f t="shared" si="1206"/>
        <v>-39287.856</v>
      </c>
      <c r="T2151" s="13">
        <f t="shared" si="1207"/>
        <v>-39.287855999999998</v>
      </c>
      <c r="U2151" s="13">
        <f>IF(ISNA(VLOOKUP(LOWER(F2151)&amp;H2151,Prices!A:C,3,0)),0,VLOOKUP(LOWER(F2151)&amp;H2151,Prices!A:C,3,0))</f>
        <v>41.83</v>
      </c>
      <c r="V2151" s="13">
        <f>IF(ISNA(VLOOKUP(LOWER(F2151)&amp;H2151,Prices!A:C,2,0)),0,VLOOKUP(LOWER(F2151)&amp;H2151,Prices!A:C,2,0))</f>
        <v>43.53</v>
      </c>
      <c r="W2151" s="13">
        <f t="shared" si="1208"/>
        <v>4242.144000000003</v>
      </c>
      <c r="X2151" s="13">
        <f t="shared" si="1209"/>
        <v>1700.0000000000027</v>
      </c>
      <c r="Y2151" s="43">
        <f t="shared" si="1210"/>
        <v>0.10799755600814671</v>
      </c>
      <c r="Z2151" s="49"/>
      <c r="AA2151" s="24"/>
    </row>
    <row r="2152" spans="1:27" s="13" customFormat="1" x14ac:dyDescent="0.15">
      <c r="A2152" s="12">
        <v>42948</v>
      </c>
      <c r="B2152" s="60" t="s">
        <v>4260</v>
      </c>
      <c r="C2152" s="13" t="s">
        <v>1128</v>
      </c>
      <c r="D2152" s="13" t="s">
        <v>1129</v>
      </c>
      <c r="E2152" s="13" t="s">
        <v>1130</v>
      </c>
      <c r="F2152" s="13" t="str">
        <f t="shared" si="1201"/>
        <v>SH</v>
      </c>
      <c r="G2152" s="13" t="str">
        <f>VLOOKUP(LOWER(F2152)&amp;H2152,'Current pricing'!A:B,2,0)</f>
        <v>上汽集团</v>
      </c>
      <c r="H2152" s="13" t="s">
        <v>3609</v>
      </c>
      <c r="I2152" s="13" t="s">
        <v>1207</v>
      </c>
      <c r="J2152" s="13" t="s">
        <v>4335</v>
      </c>
      <c r="K2152" s="13">
        <v>1300</v>
      </c>
      <c r="L2152" s="13">
        <v>1</v>
      </c>
      <c r="M2152" s="13">
        <v>30</v>
      </c>
      <c r="N2152" s="13">
        <f t="shared" si="1202"/>
        <v>39000</v>
      </c>
      <c r="O2152" s="13">
        <f t="shared" si="1203"/>
        <v>39000</v>
      </c>
      <c r="P2152" s="19">
        <f t="shared" si="1204"/>
        <v>0.78</v>
      </c>
      <c r="Q2152" s="19">
        <f t="shared" si="1173"/>
        <v>7.8000000000000007</v>
      </c>
      <c r="R2152" s="13">
        <f t="shared" si="1205"/>
        <v>0</v>
      </c>
      <c r="S2152" s="19">
        <f t="shared" si="1206"/>
        <v>-39008.58</v>
      </c>
      <c r="T2152" s="13">
        <f t="shared" si="1207"/>
        <v>-30.006600000000002</v>
      </c>
      <c r="U2152" s="13">
        <f>IF(ISNA(VLOOKUP(LOWER(F2152)&amp;H2152,Prices!A:C,3,0)),0,VLOOKUP(LOWER(F2152)&amp;H2152,Prices!A:C,3,0))</f>
        <v>30.89</v>
      </c>
      <c r="V2152" s="13">
        <f>IF(ISNA(VLOOKUP(LOWER(F2152)&amp;H2152,Prices!A:C,2,0)),0,VLOOKUP(LOWER(F2152)&amp;H2152,Prices!A:C,2,0))</f>
        <v>30.92</v>
      </c>
      <c r="W2152" s="13">
        <f t="shared" si="1208"/>
        <v>1187.4199999999992</v>
      </c>
      <c r="X2152" s="13">
        <f t="shared" si="1209"/>
        <v>39.000000000001478</v>
      </c>
      <c r="Y2152" s="43">
        <f t="shared" si="1210"/>
        <v>3.0446666666666646E-2</v>
      </c>
      <c r="Z2152" s="49"/>
      <c r="AA2152" s="24"/>
    </row>
    <row r="2153" spans="1:27" s="13" customFormat="1" x14ac:dyDescent="0.15">
      <c r="A2153" s="12">
        <v>42948</v>
      </c>
      <c r="B2153" s="60" t="s">
        <v>4261</v>
      </c>
      <c r="C2153" s="13" t="s">
        <v>1128</v>
      </c>
      <c r="D2153" s="13" t="s">
        <v>1129</v>
      </c>
      <c r="E2153" s="13" t="s">
        <v>1130</v>
      </c>
      <c r="F2153" s="13" t="str">
        <f t="shared" si="1201"/>
        <v>SH</v>
      </c>
      <c r="G2153" s="13" t="str">
        <f>VLOOKUP(LOWER(F2153)&amp;H2153,'Current pricing'!A:B,2,0)</f>
        <v>上汽集团</v>
      </c>
      <c r="H2153" s="13" t="s">
        <v>3609</v>
      </c>
      <c r="I2153" s="13" t="s">
        <v>1207</v>
      </c>
      <c r="J2153" s="13" t="s">
        <v>4335</v>
      </c>
      <c r="K2153" s="13">
        <v>1300</v>
      </c>
      <c r="L2153" s="13">
        <v>1</v>
      </c>
      <c r="M2153" s="13">
        <v>30</v>
      </c>
      <c r="N2153" s="13">
        <f t="shared" si="1202"/>
        <v>39000</v>
      </c>
      <c r="O2153" s="13">
        <f t="shared" si="1203"/>
        <v>39000</v>
      </c>
      <c r="P2153" s="19">
        <f t="shared" si="1204"/>
        <v>0.78</v>
      </c>
      <c r="Q2153" s="19">
        <f t="shared" si="1173"/>
        <v>7.8000000000000007</v>
      </c>
      <c r="R2153" s="13">
        <f t="shared" si="1205"/>
        <v>0</v>
      </c>
      <c r="S2153" s="19">
        <f t="shared" si="1206"/>
        <v>-39008.58</v>
      </c>
      <c r="T2153" s="13">
        <f t="shared" si="1207"/>
        <v>-30.006600000000002</v>
      </c>
      <c r="U2153" s="13">
        <f>IF(ISNA(VLOOKUP(LOWER(F2153)&amp;H2153,Prices!A:C,3,0)),0,VLOOKUP(LOWER(F2153)&amp;H2153,Prices!A:C,3,0))</f>
        <v>30.89</v>
      </c>
      <c r="V2153" s="13">
        <f>IF(ISNA(VLOOKUP(LOWER(F2153)&amp;H2153,Prices!A:C,2,0)),0,VLOOKUP(LOWER(F2153)&amp;H2153,Prices!A:C,2,0))</f>
        <v>30.92</v>
      </c>
      <c r="W2153" s="13">
        <f t="shared" si="1208"/>
        <v>1187.4199999999992</v>
      </c>
      <c r="X2153" s="13">
        <f t="shared" si="1209"/>
        <v>39.000000000001478</v>
      </c>
      <c r="Y2153" s="43">
        <f t="shared" si="1210"/>
        <v>3.0446666666666646E-2</v>
      </c>
      <c r="Z2153" s="49"/>
      <c r="AA2153" s="24"/>
    </row>
    <row r="2154" spans="1:27" s="13" customFormat="1" x14ac:dyDescent="0.15">
      <c r="A2154" s="12">
        <v>42948</v>
      </c>
      <c r="B2154" s="60" t="s">
        <v>4262</v>
      </c>
      <c r="C2154" s="13" t="s">
        <v>1128</v>
      </c>
      <c r="D2154" s="13" t="s">
        <v>1129</v>
      </c>
      <c r="E2154" s="13" t="s">
        <v>1130</v>
      </c>
      <c r="F2154" s="13" t="str">
        <f t="shared" si="1201"/>
        <v>SH</v>
      </c>
      <c r="G2154" s="13" t="str">
        <f>VLOOKUP(LOWER(F2154)&amp;H2154,'Current pricing'!A:B,2,0)</f>
        <v>贵州茅台</v>
      </c>
      <c r="H2154" s="13" t="s">
        <v>1263</v>
      </c>
      <c r="I2154" s="13" t="s">
        <v>1207</v>
      </c>
      <c r="J2154" s="13" t="s">
        <v>4335</v>
      </c>
      <c r="K2154" s="13">
        <v>100</v>
      </c>
      <c r="L2154" s="13">
        <v>1</v>
      </c>
      <c r="M2154" s="13">
        <v>477.91</v>
      </c>
      <c r="N2154" s="13">
        <f t="shared" si="1202"/>
        <v>47791</v>
      </c>
      <c r="O2154" s="13">
        <f t="shared" si="1203"/>
        <v>47791</v>
      </c>
      <c r="P2154" s="19">
        <f t="shared" si="1204"/>
        <v>0.95582000000000011</v>
      </c>
      <c r="Q2154" s="19">
        <f t="shared" si="1173"/>
        <v>9.5582000000000011</v>
      </c>
      <c r="R2154" s="13">
        <f t="shared" si="1205"/>
        <v>0</v>
      </c>
      <c r="S2154" s="19">
        <f t="shared" si="1206"/>
        <v>-47801.514020000002</v>
      </c>
      <c r="T2154" s="13">
        <f t="shared" si="1207"/>
        <v>-478.01514020000002</v>
      </c>
      <c r="U2154" s="13">
        <f>IF(ISNA(VLOOKUP(LOWER(F2154)&amp;H2154,Prices!A:C,3,0)),0,VLOOKUP(LOWER(F2154)&amp;H2154,Prices!A:C,3,0))</f>
        <v>639.16999999999996</v>
      </c>
      <c r="V2154" s="13">
        <f>IF(ISNA(VLOOKUP(LOWER(F2154)&amp;H2154,Prices!A:C,2,0)),0,VLOOKUP(LOWER(F2154)&amp;H2154,Prices!A:C,2,0))</f>
        <v>653.05999999999995</v>
      </c>
      <c r="W2154" s="13">
        <f t="shared" si="1208"/>
        <v>17504.485979999994</v>
      </c>
      <c r="X2154" s="13">
        <f t="shared" si="1209"/>
        <v>1388.9999999999986</v>
      </c>
      <c r="Y2154" s="43">
        <f t="shared" si="1210"/>
        <v>0.36627159883660093</v>
      </c>
      <c r="Z2154" s="49"/>
      <c r="AA2154" s="24"/>
    </row>
    <row r="2155" spans="1:27" s="13" customFormat="1" x14ac:dyDescent="0.15">
      <c r="A2155" s="12">
        <v>42948</v>
      </c>
      <c r="B2155" s="60" t="s">
        <v>4263</v>
      </c>
      <c r="C2155" s="13" t="s">
        <v>1128</v>
      </c>
      <c r="D2155" s="13" t="s">
        <v>1129</v>
      </c>
      <c r="E2155" s="13" t="s">
        <v>1130</v>
      </c>
      <c r="F2155" s="13" t="str">
        <f t="shared" si="1201"/>
        <v>SZ</v>
      </c>
      <c r="G2155" s="13" t="str">
        <f>VLOOKUP(LOWER(F2155)&amp;H2155,'Current pricing'!A:B,2,0)</f>
        <v>格力电器</v>
      </c>
      <c r="H2155" s="13" t="s">
        <v>1255</v>
      </c>
      <c r="I2155" s="13" t="s">
        <v>1207</v>
      </c>
      <c r="J2155" s="13" t="s">
        <v>4335</v>
      </c>
      <c r="K2155" s="13">
        <v>1000</v>
      </c>
      <c r="L2155" s="13">
        <v>1</v>
      </c>
      <c r="M2155" s="13">
        <v>39.32</v>
      </c>
      <c r="N2155" s="13">
        <f t="shared" si="1202"/>
        <v>39320</v>
      </c>
      <c r="O2155" s="13">
        <f t="shared" si="1203"/>
        <v>39320</v>
      </c>
      <c r="P2155" s="19">
        <f t="shared" si="1204"/>
        <v>0</v>
      </c>
      <c r="Q2155" s="19">
        <f t="shared" si="1173"/>
        <v>7.8640000000000008</v>
      </c>
      <c r="R2155" s="13">
        <f t="shared" si="1205"/>
        <v>0</v>
      </c>
      <c r="S2155" s="19">
        <f t="shared" si="1206"/>
        <v>-39327.864000000001</v>
      </c>
      <c r="T2155" s="13">
        <f t="shared" si="1207"/>
        <v>-39.327863999999998</v>
      </c>
      <c r="U2155" s="13">
        <f>IF(ISNA(VLOOKUP(LOWER(F2155)&amp;H2155,Prices!A:C,3,0)),0,VLOOKUP(LOWER(F2155)&amp;H2155,Prices!A:C,3,0))</f>
        <v>41.83</v>
      </c>
      <c r="V2155" s="13">
        <f>IF(ISNA(VLOOKUP(LOWER(F2155)&amp;H2155,Prices!A:C,2,0)),0,VLOOKUP(LOWER(F2155)&amp;H2155,Prices!A:C,2,0))</f>
        <v>43.53</v>
      </c>
      <c r="W2155" s="13">
        <f t="shared" si="1208"/>
        <v>4202.1360000000032</v>
      </c>
      <c r="X2155" s="13">
        <f t="shared" si="1209"/>
        <v>1700.0000000000027</v>
      </c>
      <c r="Y2155" s="43">
        <f t="shared" si="1210"/>
        <v>0.1068701932858597</v>
      </c>
      <c r="Z2155" s="49"/>
      <c r="AA2155" s="24"/>
    </row>
    <row r="2156" spans="1:27" s="13" customFormat="1" x14ac:dyDescent="0.15">
      <c r="A2156" s="12">
        <v>42948</v>
      </c>
      <c r="B2156" s="60" t="s">
        <v>4264</v>
      </c>
      <c r="C2156" s="13" t="s">
        <v>1128</v>
      </c>
      <c r="D2156" s="13" t="s">
        <v>1129</v>
      </c>
      <c r="E2156" s="13" t="s">
        <v>1130</v>
      </c>
      <c r="F2156" s="13" t="str">
        <f t="shared" si="1201"/>
        <v>SH</v>
      </c>
      <c r="G2156" s="13" t="str">
        <f>VLOOKUP(LOWER(F2156)&amp;H2156,'Current pricing'!A:B,2,0)</f>
        <v>中国建筑</v>
      </c>
      <c r="H2156" s="13" t="s">
        <v>1354</v>
      </c>
      <c r="I2156" s="13" t="s">
        <v>1207</v>
      </c>
      <c r="J2156" s="13" t="s">
        <v>4335</v>
      </c>
      <c r="K2156" s="13">
        <v>3800</v>
      </c>
      <c r="L2156" s="13">
        <v>1</v>
      </c>
      <c r="M2156" s="13">
        <v>10.28</v>
      </c>
      <c r="N2156" s="13">
        <f t="shared" si="1202"/>
        <v>39064</v>
      </c>
      <c r="O2156" s="13">
        <f t="shared" si="1203"/>
        <v>39064</v>
      </c>
      <c r="P2156" s="19">
        <f t="shared" si="1204"/>
        <v>0.78128000000000009</v>
      </c>
      <c r="Q2156" s="19">
        <f t="shared" si="1173"/>
        <v>7.8128000000000002</v>
      </c>
      <c r="R2156" s="13">
        <f t="shared" si="1205"/>
        <v>0</v>
      </c>
      <c r="S2156" s="19">
        <f t="shared" si="1206"/>
        <v>-39072.594080000003</v>
      </c>
      <c r="T2156" s="13">
        <f t="shared" si="1207"/>
        <v>-10.2822616</v>
      </c>
      <c r="U2156" s="13">
        <f>IF(ISNA(VLOOKUP(LOWER(F2156)&amp;H2156,Prices!A:C,3,0)),0,VLOOKUP(LOWER(F2156)&amp;H2156,Prices!A:C,3,0))</f>
        <v>9.7899999999999991</v>
      </c>
      <c r="V2156" s="13">
        <f>IF(ISNA(VLOOKUP(LOWER(F2156)&amp;H2156,Prices!A:C,2,0)),0,VLOOKUP(LOWER(F2156)&amp;H2156,Prices!A:C,2,0))</f>
        <v>9.67</v>
      </c>
      <c r="W2156" s="13">
        <f t="shared" si="1208"/>
        <v>-2326.5940800000003</v>
      </c>
      <c r="X2156" s="13">
        <f t="shared" si="1209"/>
        <v>-455.99999999999704</v>
      </c>
      <c r="Y2156" s="43">
        <f t="shared" si="1210"/>
        <v>-5.9558521400778219E-2</v>
      </c>
      <c r="Z2156" s="49"/>
      <c r="AA2156" s="24"/>
    </row>
    <row r="2157" spans="1:27" s="13" customFormat="1" x14ac:dyDescent="0.15">
      <c r="A2157" s="12">
        <v>42948</v>
      </c>
      <c r="B2157" s="60" t="s">
        <v>4265</v>
      </c>
      <c r="C2157" s="13" t="s">
        <v>1128</v>
      </c>
      <c r="D2157" s="13" t="s">
        <v>1129</v>
      </c>
      <c r="E2157" s="13" t="s">
        <v>1130</v>
      </c>
      <c r="F2157" s="13" t="str">
        <f t="shared" si="1201"/>
        <v>SZ</v>
      </c>
      <c r="G2157" s="13" t="str">
        <f>VLOOKUP(LOWER(F2157)&amp;H2157,'Current pricing'!A:B,2,0)</f>
        <v>格力电器</v>
      </c>
      <c r="H2157" s="13" t="s">
        <v>1255</v>
      </c>
      <c r="I2157" s="13" t="s">
        <v>1207</v>
      </c>
      <c r="J2157" s="13" t="s">
        <v>4335</v>
      </c>
      <c r="K2157" s="13">
        <v>1000</v>
      </c>
      <c r="L2157" s="13">
        <v>1</v>
      </c>
      <c r="M2157" s="13">
        <v>39.299999999999997</v>
      </c>
      <c r="N2157" s="13">
        <f t="shared" si="1202"/>
        <v>39300</v>
      </c>
      <c r="O2157" s="13">
        <f t="shared" si="1203"/>
        <v>39300</v>
      </c>
      <c r="P2157" s="19">
        <f t="shared" si="1204"/>
        <v>0</v>
      </c>
      <c r="Q2157" s="19">
        <f t="shared" si="1173"/>
        <v>7.86</v>
      </c>
      <c r="R2157" s="13">
        <f t="shared" si="1205"/>
        <v>0</v>
      </c>
      <c r="S2157" s="19">
        <f t="shared" si="1206"/>
        <v>-39307.86</v>
      </c>
      <c r="T2157" s="13">
        <f t="shared" si="1207"/>
        <v>-39.307859999999998</v>
      </c>
      <c r="U2157" s="13">
        <f>IF(ISNA(VLOOKUP(LOWER(F2157)&amp;H2157,Prices!A:C,3,0)),0,VLOOKUP(LOWER(F2157)&amp;H2157,Prices!A:C,3,0))</f>
        <v>41.83</v>
      </c>
      <c r="V2157" s="13">
        <f>IF(ISNA(VLOOKUP(LOWER(F2157)&amp;H2157,Prices!A:C,2,0)),0,VLOOKUP(LOWER(F2157)&amp;H2157,Prices!A:C,2,0))</f>
        <v>43.53</v>
      </c>
      <c r="W2157" s="13">
        <f t="shared" si="1208"/>
        <v>4222.1400000000031</v>
      </c>
      <c r="X2157" s="13">
        <f t="shared" si="1209"/>
        <v>1700.0000000000027</v>
      </c>
      <c r="Y2157" s="43">
        <f t="shared" si="1210"/>
        <v>0.10743358778625962</v>
      </c>
      <c r="Z2157" s="49"/>
      <c r="AA2157" s="24"/>
    </row>
    <row r="2158" spans="1:27" s="13" customFormat="1" x14ac:dyDescent="0.15">
      <c r="A2158" s="12">
        <v>42949</v>
      </c>
      <c r="B2158" s="60" t="s">
        <v>4268</v>
      </c>
      <c r="C2158" s="13" t="s">
        <v>4271</v>
      </c>
      <c r="D2158" s="13" t="s">
        <v>1129</v>
      </c>
      <c r="E2158" s="13" t="s">
        <v>1130</v>
      </c>
      <c r="F2158" s="13" t="str">
        <f t="shared" ref="F2158:F2160" si="1211">IF(OR(LEFT(H2158,1)="6",H2158="510050"),"SH","SZ")</f>
        <v>SZ</v>
      </c>
      <c r="G2158" s="13" t="str">
        <f>VLOOKUP(LOWER(F2158)&amp;H2158,'Current pricing'!A:B,2,0)</f>
        <v>格力电器</v>
      </c>
      <c r="H2158" s="13" t="s">
        <v>1255</v>
      </c>
      <c r="I2158" s="13" t="s">
        <v>1207</v>
      </c>
      <c r="J2158" s="13" t="s">
        <v>4335</v>
      </c>
      <c r="K2158" s="13">
        <v>1000</v>
      </c>
      <c r="L2158" s="13">
        <v>1</v>
      </c>
      <c r="M2158" s="13">
        <v>39.06</v>
      </c>
      <c r="N2158" s="13">
        <f t="shared" ref="N2158:N2160" si="1212">K2158*M2158</f>
        <v>39060</v>
      </c>
      <c r="O2158" s="13">
        <f t="shared" ref="O2158:O2160" si="1213">ABS(N2158)</f>
        <v>39060</v>
      </c>
      <c r="P2158" s="19">
        <f t="shared" ref="P2158:P2160" si="1214">IF(H2158="510050",0,IF(F2158="SZ",0,ABS(N2158*0.2%%)))</f>
        <v>0</v>
      </c>
      <c r="Q2158" s="19">
        <f t="shared" si="1173"/>
        <v>11.717999999999998</v>
      </c>
      <c r="R2158" s="13">
        <f t="shared" ref="R2158:R2160" si="1215">IF(H2158="510050",0,ROUND(IF(OR(I2158="B",I2158="D"),0,ABS(N2158*0.001)),2))</f>
        <v>0</v>
      </c>
      <c r="S2158" s="19">
        <f t="shared" ref="S2158:S2160" si="1216">-(N2158+P2158+Q2158+R2158)</f>
        <v>-39071.718000000001</v>
      </c>
      <c r="T2158" s="13">
        <f t="shared" ref="T2158:T2160" si="1217">S2158/K2158</f>
        <v>-39.071718000000004</v>
      </c>
      <c r="U2158" s="13">
        <f>IF(ISNA(VLOOKUP(LOWER(F2158)&amp;H2158,Prices!A:C,3,0)),0,VLOOKUP(LOWER(F2158)&amp;H2158,Prices!A:C,3,0))</f>
        <v>41.83</v>
      </c>
      <c r="V2158" s="13">
        <f>IF(ISNA(VLOOKUP(LOWER(F2158)&amp;H2158,Prices!A:C,2,0)),0,VLOOKUP(LOWER(F2158)&amp;H2158,Prices!A:C,2,0))</f>
        <v>43.53</v>
      </c>
      <c r="W2158" s="13">
        <f t="shared" ref="W2158:W2160" si="1218">IF(I2158="B",(V2158+T2158)*K2158,(V2158+T2158)*K2158)</f>
        <v>4458.2819999999974</v>
      </c>
      <c r="X2158" s="13">
        <f t="shared" ref="X2158:X2160" si="1219">K2158*(V2158-U2158)</f>
        <v>1700.0000000000027</v>
      </c>
      <c r="Y2158" s="43">
        <f t="shared" ref="Y2158:Y2160" si="1220">W2158/O2158</f>
        <v>0.11413932411674341</v>
      </c>
      <c r="Z2158" s="49"/>
      <c r="AA2158" s="24"/>
    </row>
    <row r="2159" spans="1:27" s="13" customFormat="1" x14ac:dyDescent="0.15">
      <c r="A2159" s="12">
        <v>42949</v>
      </c>
      <c r="B2159" s="60" t="s">
        <v>4269</v>
      </c>
      <c r="C2159" s="13" t="s">
        <v>4271</v>
      </c>
      <c r="D2159" s="13" t="s">
        <v>1129</v>
      </c>
      <c r="E2159" s="13" t="s">
        <v>1130</v>
      </c>
      <c r="F2159" s="13" t="str">
        <f t="shared" si="1211"/>
        <v>SH</v>
      </c>
      <c r="G2159" s="13" t="str">
        <f>VLOOKUP(LOWER(F2159)&amp;H2159,'Current pricing'!A:B,2,0)</f>
        <v>上汽集团</v>
      </c>
      <c r="H2159" s="13" t="s">
        <v>3609</v>
      </c>
      <c r="I2159" s="13" t="s">
        <v>1207</v>
      </c>
      <c r="J2159" s="13" t="s">
        <v>4335</v>
      </c>
      <c r="K2159" s="13">
        <v>1500</v>
      </c>
      <c r="L2159" s="13">
        <v>1</v>
      </c>
      <c r="M2159" s="13">
        <v>29.99</v>
      </c>
      <c r="N2159" s="13">
        <f t="shared" si="1212"/>
        <v>44985</v>
      </c>
      <c r="O2159" s="13">
        <f t="shared" si="1213"/>
        <v>44985</v>
      </c>
      <c r="P2159" s="19">
        <f t="shared" si="1214"/>
        <v>0.89970000000000006</v>
      </c>
      <c r="Q2159" s="19">
        <f>IF(I2159&lt;&gt;"D",IF(C2159="Stock",MAX(ABS(N2159*0.0002),5),MAX(ABS(N2159*0.0003),5)),0)</f>
        <v>13.495499999999998</v>
      </c>
      <c r="R2159" s="13">
        <f t="shared" si="1215"/>
        <v>0</v>
      </c>
      <c r="S2159" s="19">
        <f t="shared" si="1216"/>
        <v>-44999.395199999999</v>
      </c>
      <c r="T2159" s="13">
        <f t="shared" si="1217"/>
        <v>-29.999596799999999</v>
      </c>
      <c r="U2159" s="13">
        <f>IF(ISNA(VLOOKUP(LOWER(F2159)&amp;H2159,Prices!A:C,3,0)),0,VLOOKUP(LOWER(F2159)&amp;H2159,Prices!A:C,3,0))</f>
        <v>30.89</v>
      </c>
      <c r="V2159" s="13">
        <f>IF(ISNA(VLOOKUP(LOWER(F2159)&amp;H2159,Prices!A:C,2,0)),0,VLOOKUP(LOWER(F2159)&amp;H2159,Prices!A:C,2,0))</f>
        <v>30.92</v>
      </c>
      <c r="W2159" s="13">
        <f t="shared" si="1218"/>
        <v>1380.6048000000039</v>
      </c>
      <c r="X2159" s="13">
        <f t="shared" si="1219"/>
        <v>45.000000000001705</v>
      </c>
      <c r="Y2159" s="43">
        <f t="shared" si="1220"/>
        <v>3.0690336778926398E-2</v>
      </c>
      <c r="Z2159" s="49"/>
      <c r="AA2159" s="24"/>
    </row>
    <row r="2160" spans="1:27" s="13" customFormat="1" x14ac:dyDescent="0.15">
      <c r="A2160" s="12">
        <v>42949</v>
      </c>
      <c r="B2160" s="60" t="s">
        <v>4270</v>
      </c>
      <c r="C2160" s="13" t="s">
        <v>1128</v>
      </c>
      <c r="D2160" s="13" t="s">
        <v>1129</v>
      </c>
      <c r="E2160" s="13" t="s">
        <v>1130</v>
      </c>
      <c r="F2160" s="13" t="str">
        <f t="shared" si="1211"/>
        <v>SZ</v>
      </c>
      <c r="G2160" s="13" t="str">
        <f>VLOOKUP(LOWER(F2160)&amp;H2160,'Current pricing'!A:B,2,0)</f>
        <v>海康威视</v>
      </c>
      <c r="H2160" s="13" t="s">
        <v>1504</v>
      </c>
      <c r="I2160" s="13" t="s">
        <v>1207</v>
      </c>
      <c r="J2160" s="13" t="s">
        <v>4335</v>
      </c>
      <c r="K2160" s="13">
        <v>1500</v>
      </c>
      <c r="L2160" s="13">
        <v>1</v>
      </c>
      <c r="M2160" s="13">
        <v>29.52</v>
      </c>
      <c r="N2160" s="13">
        <f t="shared" si="1212"/>
        <v>44280</v>
      </c>
      <c r="O2160" s="13">
        <f t="shared" si="1213"/>
        <v>44280</v>
      </c>
      <c r="P2160" s="19">
        <f t="shared" si="1214"/>
        <v>0</v>
      </c>
      <c r="Q2160" s="19">
        <f t="shared" si="1173"/>
        <v>8.8559999999999999</v>
      </c>
      <c r="R2160" s="13">
        <f t="shared" si="1215"/>
        <v>0</v>
      </c>
      <c r="S2160" s="19">
        <f t="shared" si="1216"/>
        <v>-44288.856</v>
      </c>
      <c r="T2160" s="13">
        <f t="shared" si="1217"/>
        <v>-29.525904000000001</v>
      </c>
      <c r="U2160" s="13">
        <f>IF(ISNA(VLOOKUP(LOWER(F2160)&amp;H2160,Prices!A:C,3,0)),0,VLOOKUP(LOWER(F2160)&amp;H2160,Prices!A:C,3,0))</f>
        <v>38.950000000000003</v>
      </c>
      <c r="V2160" s="13">
        <f>IF(ISNA(VLOOKUP(LOWER(F2160)&amp;H2160,Prices!A:C,2,0)),0,VLOOKUP(LOWER(F2160)&amp;H2160,Prices!A:C,2,0))</f>
        <v>39.9</v>
      </c>
      <c r="W2160" s="13">
        <f t="shared" si="1218"/>
        <v>15561.143999999997</v>
      </c>
      <c r="X2160" s="13">
        <f t="shared" si="1219"/>
        <v>1424.9999999999936</v>
      </c>
      <c r="Y2160" s="43">
        <f t="shared" si="1220"/>
        <v>0.35142601626016251</v>
      </c>
      <c r="Z2160" s="49"/>
      <c r="AA2160" s="24"/>
    </row>
    <row r="2161" spans="1:27" s="13" customFormat="1" x14ac:dyDescent="0.15">
      <c r="A2161" s="12">
        <v>42950</v>
      </c>
      <c r="B2161" s="60" t="s">
        <v>4279</v>
      </c>
      <c r="C2161" s="13" t="s">
        <v>4271</v>
      </c>
      <c r="D2161" s="13" t="s">
        <v>1129</v>
      </c>
      <c r="E2161" s="13" t="s">
        <v>1130</v>
      </c>
      <c r="F2161" s="13" t="str">
        <f t="shared" ref="F2161:F2165" si="1221">IF(OR(LEFT(H2161,1)="6",H2161="510050"),"SH","SZ")</f>
        <v>SH</v>
      </c>
      <c r="G2161" s="13" t="str">
        <f>VLOOKUP(LOWER(F2161)&amp;H2161,'Current pricing'!A:B,2,0)</f>
        <v>50ETF</v>
      </c>
      <c r="H2161" s="13" t="s">
        <v>4211</v>
      </c>
      <c r="I2161" s="13" t="s">
        <v>1207</v>
      </c>
      <c r="J2161" s="13" t="s">
        <v>4357</v>
      </c>
      <c r="K2161" s="13">
        <v>50000</v>
      </c>
      <c r="L2161" s="13">
        <v>1</v>
      </c>
      <c r="M2161" s="13">
        <v>2.7120000000000002</v>
      </c>
      <c r="N2161" s="13">
        <f t="shared" ref="N2161:N2165" si="1222">K2161*M2161</f>
        <v>135600</v>
      </c>
      <c r="O2161" s="13">
        <f t="shared" ref="O2161:O2165" si="1223">ABS(N2161)</f>
        <v>135600</v>
      </c>
      <c r="P2161" s="19">
        <f t="shared" ref="P2161:P2165" si="1224">IF(H2161="510050",0,IF(F2161="SZ",0,ABS(N2161*0.2%%)))</f>
        <v>0</v>
      </c>
      <c r="Q2161" s="19">
        <f t="shared" ref="Q2161:Q2165" si="1225">IF(I2161&lt;&gt;"D",IF(C2161="Stock",MAX(ABS(N2161*0.0002),5),MAX(ABS(N2161*0.0003),5)),0)</f>
        <v>40.68</v>
      </c>
      <c r="R2161" s="13">
        <f t="shared" ref="R2161:R2165" si="1226">IF(H2161="510050",0,ROUND(IF(OR(I2161="B",I2161="D"),0,ABS(N2161*0.001)),2))</f>
        <v>0</v>
      </c>
      <c r="S2161" s="19">
        <f t="shared" ref="S2161:S2165" si="1227">-(N2161+P2161+Q2161+R2161)</f>
        <v>-135640.68</v>
      </c>
      <c r="T2161" s="13">
        <f t="shared" ref="T2161:T2165" si="1228">S2161/K2161</f>
        <v>-2.7128136</v>
      </c>
      <c r="U2161" s="13">
        <f>IF(ISNA(VLOOKUP(LOWER(F2161)&amp;H2161,Prices!A:C,3,0)),0,VLOOKUP(LOWER(F2161)&amp;H2161,Prices!A:C,3,0))</f>
        <v>2.851</v>
      </c>
      <c r="V2161" s="13">
        <f>IF(ISNA(VLOOKUP(LOWER(F2161)&amp;H2161,Prices!A:C,2,0)),0,VLOOKUP(LOWER(F2161)&amp;H2161,Prices!A:C,2,0))</f>
        <v>2.843</v>
      </c>
      <c r="W2161" s="13">
        <f t="shared" ref="W2161:W2165" si="1229">IF(I2161="B",(V2161+T2161)*K2161,(V2161+T2161)*K2161)</f>
        <v>6509.3199999999961</v>
      </c>
      <c r="X2161" s="13">
        <f t="shared" ref="X2161:X2165" si="1230">K2161*(V2161-U2161)</f>
        <v>-400.00000000000034</v>
      </c>
      <c r="Y2161" s="43">
        <f t="shared" ref="Y2161:Y2165" si="1231">W2161/O2161</f>
        <v>4.8003834808259559E-2</v>
      </c>
      <c r="Z2161" s="49"/>
      <c r="AA2161" s="24"/>
    </row>
    <row r="2162" spans="1:27" s="13" customFormat="1" x14ac:dyDescent="0.15">
      <c r="A2162" s="12">
        <v>42950</v>
      </c>
      <c r="B2162" s="60" t="s">
        <v>4280</v>
      </c>
      <c r="C2162" s="13" t="s">
        <v>4271</v>
      </c>
      <c r="D2162" s="13" t="s">
        <v>1129</v>
      </c>
      <c r="E2162" s="13" t="s">
        <v>1130</v>
      </c>
      <c r="F2162" s="13" t="str">
        <f t="shared" si="1221"/>
        <v>SH</v>
      </c>
      <c r="G2162" s="13" t="str">
        <f>VLOOKUP(LOWER(F2162)&amp;H2162,'Current pricing'!A:B,2,0)</f>
        <v>50ETF</v>
      </c>
      <c r="H2162" s="13" t="s">
        <v>4211</v>
      </c>
      <c r="I2162" s="13" t="s">
        <v>1207</v>
      </c>
      <c r="J2162" s="13" t="s">
        <v>4357</v>
      </c>
      <c r="K2162" s="13">
        <v>50000</v>
      </c>
      <c r="L2162" s="13">
        <v>1</v>
      </c>
      <c r="M2162" s="13">
        <v>2.7109999999999999</v>
      </c>
      <c r="N2162" s="13">
        <f t="shared" si="1222"/>
        <v>135550</v>
      </c>
      <c r="O2162" s="13">
        <f t="shared" si="1223"/>
        <v>135550</v>
      </c>
      <c r="P2162" s="19">
        <f t="shared" si="1224"/>
        <v>0</v>
      </c>
      <c r="Q2162" s="19">
        <f t="shared" si="1225"/>
        <v>40.664999999999999</v>
      </c>
      <c r="R2162" s="13">
        <f t="shared" si="1226"/>
        <v>0</v>
      </c>
      <c r="S2162" s="19">
        <f t="shared" si="1227"/>
        <v>-135590.66500000001</v>
      </c>
      <c r="T2162" s="13">
        <f t="shared" si="1228"/>
        <v>-2.7118133000000002</v>
      </c>
      <c r="U2162" s="13">
        <f>IF(ISNA(VLOOKUP(LOWER(F2162)&amp;H2162,Prices!A:C,3,0)),0,VLOOKUP(LOWER(F2162)&amp;H2162,Prices!A:C,3,0))</f>
        <v>2.851</v>
      </c>
      <c r="V2162" s="13">
        <f>IF(ISNA(VLOOKUP(LOWER(F2162)&amp;H2162,Prices!A:C,2,0)),0,VLOOKUP(LOWER(F2162)&amp;H2162,Prices!A:C,2,0))</f>
        <v>2.843</v>
      </c>
      <c r="W2162" s="13">
        <f t="shared" si="1229"/>
        <v>6559.3349999999882</v>
      </c>
      <c r="X2162" s="13">
        <f t="shared" si="1230"/>
        <v>-400.00000000000034</v>
      </c>
      <c r="Y2162" s="43">
        <f t="shared" si="1231"/>
        <v>4.8390520103282833E-2</v>
      </c>
      <c r="Z2162" s="49"/>
      <c r="AA2162" s="24"/>
    </row>
    <row r="2163" spans="1:27" s="13" customFormat="1" x14ac:dyDescent="0.15">
      <c r="A2163" s="12">
        <v>42950</v>
      </c>
      <c r="B2163" s="60" t="s">
        <v>4281</v>
      </c>
      <c r="C2163" s="13" t="s">
        <v>4271</v>
      </c>
      <c r="D2163" s="13" t="s">
        <v>1129</v>
      </c>
      <c r="E2163" s="13" t="s">
        <v>1130</v>
      </c>
      <c r="F2163" s="13" t="str">
        <f t="shared" si="1221"/>
        <v>SH</v>
      </c>
      <c r="G2163" s="13" t="str">
        <f>VLOOKUP(LOWER(F2163)&amp;H2163,'Current pricing'!A:B,2,0)</f>
        <v>50ETF</v>
      </c>
      <c r="H2163" s="13" t="s">
        <v>4211</v>
      </c>
      <c r="I2163" s="13" t="s">
        <v>1207</v>
      </c>
      <c r="J2163" s="13" t="s">
        <v>4357</v>
      </c>
      <c r="K2163" s="13">
        <v>50000</v>
      </c>
      <c r="L2163" s="13">
        <v>1</v>
      </c>
      <c r="M2163" s="13">
        <v>2.71</v>
      </c>
      <c r="N2163" s="13">
        <f t="shared" si="1222"/>
        <v>135500</v>
      </c>
      <c r="O2163" s="13">
        <f t="shared" si="1223"/>
        <v>135500</v>
      </c>
      <c r="P2163" s="19">
        <f t="shared" si="1224"/>
        <v>0</v>
      </c>
      <c r="Q2163" s="19">
        <f t="shared" si="1225"/>
        <v>40.65</v>
      </c>
      <c r="R2163" s="13">
        <f t="shared" si="1226"/>
        <v>0</v>
      </c>
      <c r="S2163" s="19">
        <f t="shared" si="1227"/>
        <v>-135540.65</v>
      </c>
      <c r="T2163" s="13">
        <f t="shared" si="1228"/>
        <v>-2.7108129999999999</v>
      </c>
      <c r="U2163" s="13">
        <f>IF(ISNA(VLOOKUP(LOWER(F2163)&amp;H2163,Prices!A:C,3,0)),0,VLOOKUP(LOWER(F2163)&amp;H2163,Prices!A:C,3,0))</f>
        <v>2.851</v>
      </c>
      <c r="V2163" s="13">
        <f>IF(ISNA(VLOOKUP(LOWER(F2163)&amp;H2163,Prices!A:C,2,0)),0,VLOOKUP(LOWER(F2163)&amp;H2163,Prices!A:C,2,0))</f>
        <v>2.843</v>
      </c>
      <c r="W2163" s="13">
        <f t="shared" si="1229"/>
        <v>6609.3500000000031</v>
      </c>
      <c r="X2163" s="13">
        <f t="shared" si="1230"/>
        <v>-400.00000000000034</v>
      </c>
      <c r="Y2163" s="43">
        <f t="shared" si="1231"/>
        <v>4.877749077490777E-2</v>
      </c>
      <c r="Z2163" s="49"/>
      <c r="AA2163" s="24"/>
    </row>
    <row r="2164" spans="1:27" s="13" customFormat="1" x14ac:dyDescent="0.15">
      <c r="A2164" s="12">
        <v>42950</v>
      </c>
      <c r="B2164" s="60" t="s">
        <v>4282</v>
      </c>
      <c r="C2164" s="13" t="s">
        <v>4271</v>
      </c>
      <c r="D2164" s="13" t="s">
        <v>1129</v>
      </c>
      <c r="E2164" s="13" t="s">
        <v>1130</v>
      </c>
      <c r="F2164" s="13" t="str">
        <f t="shared" si="1221"/>
        <v>SH</v>
      </c>
      <c r="G2164" s="13" t="str">
        <f>VLOOKUP(LOWER(F2164)&amp;H2164,'Current pricing'!A:B,2,0)</f>
        <v>50ETF</v>
      </c>
      <c r="H2164" s="13" t="s">
        <v>4211</v>
      </c>
      <c r="I2164" s="13" t="s">
        <v>1207</v>
      </c>
      <c r="J2164" s="13" t="s">
        <v>4357</v>
      </c>
      <c r="K2164" s="13">
        <v>50000</v>
      </c>
      <c r="L2164" s="13">
        <v>1</v>
      </c>
      <c r="M2164" s="13">
        <v>2.7090000000000001</v>
      </c>
      <c r="N2164" s="13">
        <f t="shared" si="1222"/>
        <v>135450</v>
      </c>
      <c r="O2164" s="13">
        <f t="shared" si="1223"/>
        <v>135450</v>
      </c>
      <c r="P2164" s="19">
        <f t="shared" si="1224"/>
        <v>0</v>
      </c>
      <c r="Q2164" s="19">
        <f t="shared" si="1225"/>
        <v>40.634999999999998</v>
      </c>
      <c r="R2164" s="13">
        <f t="shared" si="1226"/>
        <v>0</v>
      </c>
      <c r="S2164" s="19">
        <f t="shared" si="1227"/>
        <v>-135490.63500000001</v>
      </c>
      <c r="T2164" s="13">
        <f t="shared" si="1228"/>
        <v>-2.7098127000000001</v>
      </c>
      <c r="U2164" s="13">
        <f>IF(ISNA(VLOOKUP(LOWER(F2164)&amp;H2164,Prices!A:C,3,0)),0,VLOOKUP(LOWER(F2164)&amp;H2164,Prices!A:C,3,0))</f>
        <v>2.851</v>
      </c>
      <c r="V2164" s="13">
        <f>IF(ISNA(VLOOKUP(LOWER(F2164)&amp;H2164,Prices!A:C,2,0)),0,VLOOKUP(LOWER(F2164)&amp;H2164,Prices!A:C,2,0))</f>
        <v>2.843</v>
      </c>
      <c r="W2164" s="13">
        <f t="shared" si="1229"/>
        <v>6659.3649999999952</v>
      </c>
      <c r="X2164" s="13">
        <f t="shared" si="1230"/>
        <v>-400.00000000000034</v>
      </c>
      <c r="Y2164" s="43">
        <f t="shared" si="1231"/>
        <v>4.9164747139165708E-2</v>
      </c>
      <c r="Z2164" s="49"/>
      <c r="AA2164" s="24"/>
    </row>
    <row r="2165" spans="1:27" s="13" customFormat="1" x14ac:dyDescent="0.15">
      <c r="A2165" s="12">
        <v>42950</v>
      </c>
      <c r="B2165" s="60" t="s">
        <v>4283</v>
      </c>
      <c r="C2165" s="13" t="s">
        <v>4271</v>
      </c>
      <c r="D2165" s="13" t="s">
        <v>1129</v>
      </c>
      <c r="E2165" s="13" t="s">
        <v>1130</v>
      </c>
      <c r="F2165" s="13" t="str">
        <f t="shared" si="1221"/>
        <v>SH</v>
      </c>
      <c r="G2165" s="13" t="str">
        <f>VLOOKUP(LOWER(F2165)&amp;H2165,'Current pricing'!A:B,2,0)</f>
        <v>50ETF</v>
      </c>
      <c r="H2165" s="13" t="s">
        <v>4211</v>
      </c>
      <c r="I2165" s="13" t="s">
        <v>1207</v>
      </c>
      <c r="J2165" s="13" t="s">
        <v>4357</v>
      </c>
      <c r="K2165" s="13">
        <v>50000</v>
      </c>
      <c r="L2165" s="13">
        <v>1</v>
      </c>
      <c r="M2165" s="13">
        <v>2.706</v>
      </c>
      <c r="N2165" s="13">
        <f t="shared" si="1222"/>
        <v>135300</v>
      </c>
      <c r="O2165" s="13">
        <f t="shared" si="1223"/>
        <v>135300</v>
      </c>
      <c r="P2165" s="19">
        <f t="shared" si="1224"/>
        <v>0</v>
      </c>
      <c r="Q2165" s="19">
        <f t="shared" si="1225"/>
        <v>40.589999999999996</v>
      </c>
      <c r="R2165" s="13">
        <f t="shared" si="1226"/>
        <v>0</v>
      </c>
      <c r="S2165" s="19">
        <f t="shared" si="1227"/>
        <v>-135340.59</v>
      </c>
      <c r="T2165" s="13">
        <f t="shared" si="1228"/>
        <v>-2.7068118000000001</v>
      </c>
      <c r="U2165" s="13">
        <f>IF(ISNA(VLOOKUP(LOWER(F2165)&amp;H2165,Prices!A:C,3,0)),0,VLOOKUP(LOWER(F2165)&amp;H2165,Prices!A:C,3,0))</f>
        <v>2.851</v>
      </c>
      <c r="V2165" s="13">
        <f>IF(ISNA(VLOOKUP(LOWER(F2165)&amp;H2165,Prices!A:C,2,0)),0,VLOOKUP(LOWER(F2165)&amp;H2165,Prices!A:C,2,0))</f>
        <v>2.843</v>
      </c>
      <c r="W2165" s="13">
        <f t="shared" si="1229"/>
        <v>6809.4099999999935</v>
      </c>
      <c r="X2165" s="13">
        <f t="shared" si="1230"/>
        <v>-400.00000000000034</v>
      </c>
      <c r="Y2165" s="43">
        <f t="shared" si="1231"/>
        <v>5.0328233555062774E-2</v>
      </c>
      <c r="Z2165" s="49"/>
      <c r="AA2165" s="24"/>
    </row>
    <row r="2166" spans="1:27" s="13" customFormat="1" x14ac:dyDescent="0.15">
      <c r="A2166" s="12">
        <v>42951</v>
      </c>
      <c r="B2166" s="60" t="s">
        <v>4286</v>
      </c>
      <c r="C2166" s="13" t="s">
        <v>4317</v>
      </c>
      <c r="D2166" s="13" t="s">
        <v>1129</v>
      </c>
      <c r="E2166" s="13" t="s">
        <v>1130</v>
      </c>
      <c r="F2166" s="13" t="str">
        <f t="shared" ref="F2166:F2176" si="1232">IF(OR(LEFT(H2166,1)="6",H2166="510050"),"SH","SZ")</f>
        <v>SH</v>
      </c>
      <c r="G2166" s="13" t="str">
        <f>VLOOKUP(LOWER(F2166)&amp;H2166,'Current pricing'!A:B,2,0)</f>
        <v>上汽集团</v>
      </c>
      <c r="H2166" s="13" t="s">
        <v>3609</v>
      </c>
      <c r="I2166" s="13" t="s">
        <v>1206</v>
      </c>
      <c r="J2166" s="13" t="s">
        <v>4335</v>
      </c>
      <c r="K2166" s="13">
        <v>-12900</v>
      </c>
      <c r="L2166" s="13">
        <v>1</v>
      </c>
      <c r="M2166" s="13">
        <v>29.16</v>
      </c>
      <c r="N2166" s="13">
        <f t="shared" ref="N2166:N2176" si="1233">K2166*M2166</f>
        <v>-376164</v>
      </c>
      <c r="O2166" s="13">
        <f t="shared" ref="O2166:O2176" si="1234">ABS(N2166)</f>
        <v>376164</v>
      </c>
      <c r="P2166" s="19">
        <f t="shared" ref="P2166:P2176" si="1235">IF(H2166="510050",0,IF(F2166="SZ",0,ABS(N2166*0.2%%)))</f>
        <v>7.5232800000000006</v>
      </c>
      <c r="Q2166" s="19">
        <f t="shared" ref="Q2166:Q2176" si="1236">IF(I2166&lt;&gt;"D",IF(C2166="Stock",MAX(ABS(N2166*0.0002),5),MAX(ABS(N2166*0.0003),5)),0)</f>
        <v>112.8492</v>
      </c>
      <c r="R2166" s="13">
        <f t="shared" ref="R2166:R2176" si="1237">IF(H2166="510050",0,ROUND(IF(OR(I2166="B",I2166="D"),0,ABS(N2166*0.001)),2))</f>
        <v>376.16</v>
      </c>
      <c r="S2166" s="19">
        <f t="shared" ref="S2166:S2176" si="1238">-(N2166+P2166+Q2166+R2166)</f>
        <v>375667.46752000001</v>
      </c>
      <c r="T2166" s="13">
        <f t="shared" ref="T2166:T2176" si="1239">S2166/K2166</f>
        <v>-29.121509110077518</v>
      </c>
      <c r="U2166" s="13">
        <f>IF(ISNA(VLOOKUP(LOWER(F2166)&amp;H2166,Prices!A:C,3,0)),0,VLOOKUP(LOWER(F2166)&amp;H2166,Prices!A:C,3,0))</f>
        <v>30.89</v>
      </c>
      <c r="V2166" s="13">
        <f>IF(ISNA(VLOOKUP(LOWER(F2166)&amp;H2166,Prices!A:C,2,0)),0,VLOOKUP(LOWER(F2166)&amp;H2166,Prices!A:C,2,0))</f>
        <v>30.92</v>
      </c>
      <c r="W2166" s="19">
        <f t="shared" ref="W2166:W2175" si="1240">IF(I2166="B",(V2166+T2166)*K2166,(V2166+T2166)*K2166)</f>
        <v>-23200.532480000034</v>
      </c>
      <c r="X2166" s="13">
        <f t="shared" ref="X2166:X2176" si="1241">K2166*(V2166-U2166)</f>
        <v>-387.00000000001467</v>
      </c>
      <c r="Y2166" s="43">
        <f t="shared" ref="Y2166:Y2176" si="1242">W2166/O2166</f>
        <v>-6.1676642315585846E-2</v>
      </c>
      <c r="Z2166" s="49"/>
      <c r="AA2166" s="24"/>
    </row>
    <row r="2167" spans="1:27" s="13" customFormat="1" x14ac:dyDescent="0.15">
      <c r="A2167" s="12">
        <v>42951</v>
      </c>
      <c r="B2167" s="60" t="s">
        <v>4287</v>
      </c>
      <c r="C2167" s="13" t="s">
        <v>4317</v>
      </c>
      <c r="D2167" s="13" t="s">
        <v>1129</v>
      </c>
      <c r="E2167" s="13" t="s">
        <v>1130</v>
      </c>
      <c r="F2167" s="13" t="str">
        <f t="shared" si="1232"/>
        <v>SZ</v>
      </c>
      <c r="G2167" s="13" t="str">
        <f>VLOOKUP(LOWER(F2167)&amp;H2167,'Current pricing'!A:B,2,0)</f>
        <v>格力电器</v>
      </c>
      <c r="H2167" s="13" t="s">
        <v>1255</v>
      </c>
      <c r="I2167" s="13" t="s">
        <v>1206</v>
      </c>
      <c r="J2167" s="13" t="s">
        <v>4335</v>
      </c>
      <c r="K2167" s="13">
        <v>-8400</v>
      </c>
      <c r="L2167" s="13">
        <v>1</v>
      </c>
      <c r="M2167" s="13">
        <v>37.82</v>
      </c>
      <c r="N2167" s="13">
        <f t="shared" si="1233"/>
        <v>-317688</v>
      </c>
      <c r="O2167" s="13">
        <f t="shared" si="1234"/>
        <v>317688</v>
      </c>
      <c r="P2167" s="19">
        <f t="shared" si="1235"/>
        <v>0</v>
      </c>
      <c r="Q2167" s="19">
        <f t="shared" si="1236"/>
        <v>95.306399999999996</v>
      </c>
      <c r="R2167" s="13">
        <f t="shared" si="1237"/>
        <v>317.69</v>
      </c>
      <c r="S2167" s="19">
        <f t="shared" si="1238"/>
        <v>317275.0036</v>
      </c>
      <c r="T2167" s="13">
        <f t="shared" si="1239"/>
        <v>-37.770833761904761</v>
      </c>
      <c r="U2167" s="13">
        <f>IF(ISNA(VLOOKUP(LOWER(F2167)&amp;H2167,Prices!A:C,3,0)),0,VLOOKUP(LOWER(F2167)&amp;H2167,Prices!A:C,3,0))</f>
        <v>41.83</v>
      </c>
      <c r="V2167" s="13">
        <f>IF(ISNA(VLOOKUP(LOWER(F2167)&amp;H2167,Prices!A:C,2,0)),0,VLOOKUP(LOWER(F2167)&amp;H2167,Prices!A:C,2,0))</f>
        <v>43.53</v>
      </c>
      <c r="W2167" s="19">
        <f t="shared" si="1240"/>
        <v>-48376.996400000018</v>
      </c>
      <c r="X2167" s="13">
        <f t="shared" si="1241"/>
        <v>-14280.000000000024</v>
      </c>
      <c r="Y2167" s="43">
        <f t="shared" si="1242"/>
        <v>-0.15227832464556426</v>
      </c>
      <c r="Z2167" s="49"/>
      <c r="AA2167" s="24"/>
    </row>
    <row r="2168" spans="1:27" s="13" customFormat="1" x14ac:dyDescent="0.15">
      <c r="A2168" s="12">
        <v>42951</v>
      </c>
      <c r="B2168" s="60" t="s">
        <v>4288</v>
      </c>
      <c r="C2168" s="13" t="s">
        <v>4317</v>
      </c>
      <c r="D2168" s="13" t="s">
        <v>1129</v>
      </c>
      <c r="E2168" s="13" t="s">
        <v>1130</v>
      </c>
      <c r="F2168" s="13" t="str">
        <f t="shared" si="1232"/>
        <v>SH</v>
      </c>
      <c r="G2168" s="13" t="str">
        <f>VLOOKUP(LOWER(F2168)&amp;H2168,'Current pricing'!A:B,2,0)</f>
        <v>中国建筑</v>
      </c>
      <c r="H2168" s="13" t="s">
        <v>1354</v>
      </c>
      <c r="I2168" s="13" t="s">
        <v>1206</v>
      </c>
      <c r="J2168" s="13" t="s">
        <v>4335</v>
      </c>
      <c r="K2168" s="13">
        <v>-15800</v>
      </c>
      <c r="L2168" s="13">
        <v>1</v>
      </c>
      <c r="M2168" s="13">
        <v>9.99</v>
      </c>
      <c r="N2168" s="13">
        <f t="shared" si="1233"/>
        <v>-157842</v>
      </c>
      <c r="O2168" s="13">
        <f t="shared" si="1234"/>
        <v>157842</v>
      </c>
      <c r="P2168" s="19">
        <f t="shared" si="1235"/>
        <v>3.1568400000000003</v>
      </c>
      <c r="Q2168" s="19">
        <f t="shared" si="1236"/>
        <v>47.352599999999995</v>
      </c>
      <c r="R2168" s="13">
        <f t="shared" si="1237"/>
        <v>157.84</v>
      </c>
      <c r="S2168" s="19">
        <f t="shared" si="1238"/>
        <v>157633.65055999998</v>
      </c>
      <c r="T2168" s="13">
        <f t="shared" si="1239"/>
        <v>-9.9768133265822776</v>
      </c>
      <c r="U2168" s="13">
        <f>IF(ISNA(VLOOKUP(LOWER(F2168)&amp;H2168,Prices!A:C,3,0)),0,VLOOKUP(LOWER(F2168)&amp;H2168,Prices!A:C,3,0))</f>
        <v>9.7899999999999991</v>
      </c>
      <c r="V2168" s="13">
        <f>IF(ISNA(VLOOKUP(LOWER(F2168)&amp;H2168,Prices!A:C,2,0)),0,VLOOKUP(LOWER(F2168)&amp;H2168,Prices!A:C,2,0))</f>
        <v>9.67</v>
      </c>
      <c r="W2168" s="19">
        <f t="shared" si="1240"/>
        <v>4847.6505599999873</v>
      </c>
      <c r="X2168" s="13">
        <f t="shared" si="1241"/>
        <v>1895.9999999999877</v>
      </c>
      <c r="Y2168" s="43">
        <f t="shared" si="1242"/>
        <v>3.0712044702930697E-2</v>
      </c>
      <c r="Z2168" s="49"/>
      <c r="AA2168" s="24"/>
    </row>
    <row r="2169" spans="1:27" s="13" customFormat="1" x14ac:dyDescent="0.15">
      <c r="A2169" s="12">
        <v>42951</v>
      </c>
      <c r="B2169" s="60" t="s">
        <v>4289</v>
      </c>
      <c r="C2169" s="13" t="s">
        <v>4317</v>
      </c>
      <c r="D2169" s="13" t="s">
        <v>1129</v>
      </c>
      <c r="E2169" s="13" t="s">
        <v>1130</v>
      </c>
      <c r="F2169" s="13" t="str">
        <f t="shared" si="1232"/>
        <v>SH</v>
      </c>
      <c r="G2169" s="13" t="str">
        <f>VLOOKUP(LOWER(F2169)&amp;H2169,'Current pricing'!A:B,2,0)</f>
        <v>保利地产</v>
      </c>
      <c r="H2169" s="13" t="s">
        <v>1828</v>
      </c>
      <c r="I2169" s="13" t="s">
        <v>1206</v>
      </c>
      <c r="J2169" s="13" t="s">
        <v>4335</v>
      </c>
      <c r="K2169" s="13">
        <v>-12500</v>
      </c>
      <c r="L2169" s="13">
        <v>1</v>
      </c>
      <c r="M2169" s="13">
        <v>10.119999999999999</v>
      </c>
      <c r="N2169" s="13">
        <f t="shared" si="1233"/>
        <v>-126499.99999999999</v>
      </c>
      <c r="O2169" s="13">
        <f t="shared" si="1234"/>
        <v>126499.99999999999</v>
      </c>
      <c r="P2169" s="19">
        <f t="shared" si="1235"/>
        <v>2.5299999999999998</v>
      </c>
      <c r="Q2169" s="19">
        <f t="shared" si="1236"/>
        <v>37.949999999999996</v>
      </c>
      <c r="R2169" s="13">
        <f t="shared" si="1237"/>
        <v>126.5</v>
      </c>
      <c r="S2169" s="19">
        <f t="shared" si="1238"/>
        <v>126333.01999999999</v>
      </c>
      <c r="T2169" s="13">
        <f t="shared" si="1239"/>
        <v>-10.1066416</v>
      </c>
      <c r="U2169" s="13">
        <f>IF(ISNA(VLOOKUP(LOWER(F2169)&amp;H2169,Prices!A:C,3,0)),0,VLOOKUP(LOWER(F2169)&amp;H2169,Prices!A:C,3,0))</f>
        <v>10.66</v>
      </c>
      <c r="V2169" s="13">
        <f>IF(ISNA(VLOOKUP(LOWER(F2169)&amp;H2169,Prices!A:C,2,0)),0,VLOOKUP(LOWER(F2169)&amp;H2169,Prices!A:C,2,0))</f>
        <v>10.38</v>
      </c>
      <c r="W2169" s="19">
        <f t="shared" si="1240"/>
        <v>-3416.9800000000141</v>
      </c>
      <c r="X2169" s="13">
        <f t="shared" si="1241"/>
        <v>3499.9999999999918</v>
      </c>
      <c r="Y2169" s="43">
        <f t="shared" si="1242"/>
        <v>-2.7011699604743197E-2</v>
      </c>
      <c r="Z2169" s="49"/>
      <c r="AA2169" s="24"/>
    </row>
    <row r="2170" spans="1:27" s="13" customFormat="1" x14ac:dyDescent="0.15">
      <c r="A2170" s="12">
        <v>42951</v>
      </c>
      <c r="B2170" s="60" t="s">
        <v>4290</v>
      </c>
      <c r="C2170" s="13" t="s">
        <v>4317</v>
      </c>
      <c r="D2170" s="13" t="s">
        <v>1129</v>
      </c>
      <c r="E2170" s="13" t="s">
        <v>1130</v>
      </c>
      <c r="F2170" s="13" t="str">
        <f t="shared" si="1232"/>
        <v>SH</v>
      </c>
      <c r="G2170" s="13" t="str">
        <f>VLOOKUP(LOWER(F2170)&amp;H2170,'Current pricing'!A:B,2,0)</f>
        <v>中国平安</v>
      </c>
      <c r="H2170" s="13" t="s">
        <v>1358</v>
      </c>
      <c r="I2170" s="13" t="s">
        <v>1206</v>
      </c>
      <c r="J2170" s="13" t="s">
        <v>4335</v>
      </c>
      <c r="K2170" s="13">
        <v>-2300</v>
      </c>
      <c r="L2170" s="13">
        <v>1</v>
      </c>
      <c r="M2170" s="13">
        <v>52.012</v>
      </c>
      <c r="N2170" s="13">
        <f t="shared" si="1233"/>
        <v>-119627.6</v>
      </c>
      <c r="O2170" s="13">
        <f t="shared" si="1234"/>
        <v>119627.6</v>
      </c>
      <c r="P2170" s="19">
        <f t="shared" si="1235"/>
        <v>2.3925520000000002</v>
      </c>
      <c r="Q2170" s="19">
        <f t="shared" si="1236"/>
        <v>35.888280000000002</v>
      </c>
      <c r="R2170" s="13">
        <f t="shared" si="1237"/>
        <v>119.63</v>
      </c>
      <c r="S2170" s="19">
        <f t="shared" si="1238"/>
        <v>119469.689168</v>
      </c>
      <c r="T2170" s="13">
        <f t="shared" si="1239"/>
        <v>-51.943343116521739</v>
      </c>
      <c r="U2170" s="13">
        <f>IF(ISNA(VLOOKUP(LOWER(F2170)&amp;H2170,Prices!A:C,3,0)),0,VLOOKUP(LOWER(F2170)&amp;H2170,Prices!A:C,3,0))</f>
        <v>64.45</v>
      </c>
      <c r="V2170" s="13">
        <f>IF(ISNA(VLOOKUP(LOWER(F2170)&amp;H2170,Prices!A:C,2,0)),0,VLOOKUP(LOWER(F2170)&amp;H2170,Prices!A:C,2,0))</f>
        <v>64.010000000000005</v>
      </c>
      <c r="W2170" s="19">
        <f t="shared" si="1240"/>
        <v>-27753.310832000014</v>
      </c>
      <c r="X2170" s="13">
        <f t="shared" si="1241"/>
        <v>1011.9999999999948</v>
      </c>
      <c r="Y2170" s="43">
        <f t="shared" si="1242"/>
        <v>-0.23199755601550154</v>
      </c>
      <c r="Z2170" s="49"/>
      <c r="AA2170" s="24"/>
    </row>
    <row r="2171" spans="1:27" s="13" customFormat="1" x14ac:dyDescent="0.15">
      <c r="A2171" s="12">
        <v>42951</v>
      </c>
      <c r="B2171" s="60" t="s">
        <v>4291</v>
      </c>
      <c r="C2171" s="13" t="s">
        <v>4317</v>
      </c>
      <c r="D2171" s="13" t="s">
        <v>1129</v>
      </c>
      <c r="E2171" s="13" t="s">
        <v>1130</v>
      </c>
      <c r="F2171" s="13" t="str">
        <f t="shared" si="1232"/>
        <v>SZ</v>
      </c>
      <c r="G2171" s="13" t="str">
        <f>VLOOKUP(LOWER(F2171)&amp;H2171,'Current pricing'!A:B,2,0)</f>
        <v>海康威视</v>
      </c>
      <c r="H2171" s="13" t="s">
        <v>1504</v>
      </c>
      <c r="I2171" s="13" t="s">
        <v>1206</v>
      </c>
      <c r="J2171" s="13" t="s">
        <v>4335</v>
      </c>
      <c r="K2171" s="13">
        <v>-2500</v>
      </c>
      <c r="L2171" s="13">
        <v>1</v>
      </c>
      <c r="M2171" s="13">
        <v>28.8</v>
      </c>
      <c r="N2171" s="13">
        <f t="shared" si="1233"/>
        <v>-72000</v>
      </c>
      <c r="O2171" s="13">
        <f t="shared" si="1234"/>
        <v>72000</v>
      </c>
      <c r="P2171" s="19">
        <f t="shared" si="1235"/>
        <v>0</v>
      </c>
      <c r="Q2171" s="19">
        <f t="shared" si="1236"/>
        <v>21.599999999999998</v>
      </c>
      <c r="R2171" s="13">
        <f t="shared" si="1237"/>
        <v>72</v>
      </c>
      <c r="S2171" s="19">
        <f t="shared" si="1238"/>
        <v>71906.399999999994</v>
      </c>
      <c r="T2171" s="13">
        <f t="shared" si="1239"/>
        <v>-28.762559999999997</v>
      </c>
      <c r="U2171" s="13">
        <f>IF(ISNA(VLOOKUP(LOWER(F2171)&amp;H2171,Prices!A:C,3,0)),0,VLOOKUP(LOWER(F2171)&amp;H2171,Prices!A:C,3,0))</f>
        <v>38.950000000000003</v>
      </c>
      <c r="V2171" s="13">
        <f>IF(ISNA(VLOOKUP(LOWER(F2171)&amp;H2171,Prices!A:C,2,0)),0,VLOOKUP(LOWER(F2171)&amp;H2171,Prices!A:C,2,0))</f>
        <v>39.9</v>
      </c>
      <c r="W2171" s="19">
        <f t="shared" si="1240"/>
        <v>-27843.600000000002</v>
      </c>
      <c r="X2171" s="13">
        <f t="shared" si="1241"/>
        <v>-2374.9999999999895</v>
      </c>
      <c r="Y2171" s="43">
        <f t="shared" si="1242"/>
        <v>-0.38671666666666671</v>
      </c>
      <c r="Z2171" s="49"/>
      <c r="AA2171" s="24"/>
    </row>
    <row r="2172" spans="1:27" s="13" customFormat="1" x14ac:dyDescent="0.15">
      <c r="A2172" s="12">
        <v>42951</v>
      </c>
      <c r="B2172" s="60" t="s">
        <v>1922</v>
      </c>
      <c r="C2172" s="13" t="s">
        <v>4317</v>
      </c>
      <c r="D2172" s="13" t="s">
        <v>1129</v>
      </c>
      <c r="E2172" s="13" t="s">
        <v>1130</v>
      </c>
      <c r="F2172" s="13" t="str">
        <f t="shared" si="1232"/>
        <v>SH</v>
      </c>
      <c r="G2172" s="13" t="str">
        <f>VLOOKUP(LOWER(F2172)&amp;H2172,'Current pricing'!A:B,2,0)</f>
        <v>广汽集团</v>
      </c>
      <c r="H2172" s="13" t="s">
        <v>3600</v>
      </c>
      <c r="I2172" s="13" t="s">
        <v>1206</v>
      </c>
      <c r="J2172" s="13" t="s">
        <v>4335</v>
      </c>
      <c r="K2172" s="13">
        <v>-2400</v>
      </c>
      <c r="L2172" s="13">
        <v>1</v>
      </c>
      <c r="M2172" s="13">
        <v>25.98</v>
      </c>
      <c r="N2172" s="13">
        <f t="shared" si="1233"/>
        <v>-62352</v>
      </c>
      <c r="O2172" s="13">
        <f t="shared" si="1234"/>
        <v>62352</v>
      </c>
      <c r="P2172" s="19">
        <f t="shared" si="1235"/>
        <v>1.2470400000000001</v>
      </c>
      <c r="Q2172" s="19">
        <f t="shared" si="1236"/>
        <v>18.705599999999997</v>
      </c>
      <c r="R2172" s="13">
        <f t="shared" si="1237"/>
        <v>62.35</v>
      </c>
      <c r="S2172" s="19">
        <f t="shared" si="1238"/>
        <v>62269.697359999998</v>
      </c>
      <c r="T2172" s="13">
        <f t="shared" si="1239"/>
        <v>-25.945707233333334</v>
      </c>
      <c r="U2172" s="13">
        <f>IF(ISNA(VLOOKUP(LOWER(F2172)&amp;H2172,Prices!A:C,3,0)),0,VLOOKUP(LOWER(F2172)&amp;H2172,Prices!A:C,3,0))</f>
        <v>27.22</v>
      </c>
      <c r="V2172" s="13">
        <f>IF(ISNA(VLOOKUP(LOWER(F2172)&amp;H2172,Prices!A:C,2,0)),0,VLOOKUP(LOWER(F2172)&amp;H2172,Prices!A:C,2,0))</f>
        <v>27.64</v>
      </c>
      <c r="W2172" s="19">
        <f t="shared" si="1240"/>
        <v>-4066.3026400000008</v>
      </c>
      <c r="X2172" s="13">
        <f t="shared" si="1241"/>
        <v>-1008.0000000000041</v>
      </c>
      <c r="Y2172" s="43">
        <f t="shared" si="1242"/>
        <v>-6.5215272004105734E-2</v>
      </c>
      <c r="Z2172" s="49"/>
      <c r="AA2172" s="24"/>
    </row>
    <row r="2173" spans="1:27" s="13" customFormat="1" x14ac:dyDescent="0.15">
      <c r="A2173" s="12">
        <v>42951</v>
      </c>
      <c r="B2173" s="60" t="s">
        <v>4292</v>
      </c>
      <c r="C2173" s="13" t="s">
        <v>4317</v>
      </c>
      <c r="D2173" s="13" t="s">
        <v>1129</v>
      </c>
      <c r="E2173" s="13" t="s">
        <v>1130</v>
      </c>
      <c r="F2173" s="13" t="str">
        <f t="shared" si="1232"/>
        <v>SH</v>
      </c>
      <c r="G2173" s="13" t="str">
        <f>VLOOKUP(LOWER(F2173)&amp;H2173,'Current pricing'!A:B,2,0)</f>
        <v>东方证券</v>
      </c>
      <c r="H2173" s="13" t="s">
        <v>4019</v>
      </c>
      <c r="I2173" s="13" t="s">
        <v>1206</v>
      </c>
      <c r="J2173" s="13" t="s">
        <v>4335</v>
      </c>
      <c r="K2173" s="13">
        <v>-5900</v>
      </c>
      <c r="L2173" s="13">
        <v>1</v>
      </c>
      <c r="M2173" s="13">
        <v>16.02</v>
      </c>
      <c r="N2173" s="13">
        <f t="shared" si="1233"/>
        <v>-94518</v>
      </c>
      <c r="O2173" s="13">
        <f t="shared" si="1234"/>
        <v>94518</v>
      </c>
      <c r="P2173" s="19">
        <f t="shared" si="1235"/>
        <v>1.8903600000000003</v>
      </c>
      <c r="Q2173" s="19">
        <f t="shared" si="1236"/>
        <v>28.355399999999996</v>
      </c>
      <c r="R2173" s="13">
        <f t="shared" si="1237"/>
        <v>94.52</v>
      </c>
      <c r="S2173" s="19">
        <f t="shared" si="1238"/>
        <v>94393.234239999991</v>
      </c>
      <c r="T2173" s="13">
        <f t="shared" si="1239"/>
        <v>-15.998853261016947</v>
      </c>
      <c r="U2173" s="13">
        <f>IF(ISNA(VLOOKUP(LOWER(F2173)&amp;H2173,Prices!A:C,3,0)),0,VLOOKUP(LOWER(F2173)&amp;H2173,Prices!A:C,3,0))</f>
        <v>15.42</v>
      </c>
      <c r="V2173" s="13">
        <f>IF(ISNA(VLOOKUP(LOWER(F2173)&amp;H2173,Prices!A:C,2,0)),0,VLOOKUP(LOWER(F2173)&amp;H2173,Prices!A:C,2,0))</f>
        <v>15.28</v>
      </c>
      <c r="W2173" s="19">
        <f t="shared" si="1240"/>
        <v>4241.2342399999916</v>
      </c>
      <c r="X2173" s="13">
        <f t="shared" si="1241"/>
        <v>826.00000000000341</v>
      </c>
      <c r="Y2173" s="43">
        <f t="shared" si="1242"/>
        <v>4.4872238515414963E-2</v>
      </c>
      <c r="Z2173" s="49"/>
      <c r="AA2173" s="24"/>
    </row>
    <row r="2174" spans="1:27" s="13" customFormat="1" x14ac:dyDescent="0.15">
      <c r="A2174" s="12">
        <v>42951</v>
      </c>
      <c r="B2174" s="60" t="s">
        <v>4293</v>
      </c>
      <c r="C2174" s="13" t="s">
        <v>4317</v>
      </c>
      <c r="D2174" s="13" t="s">
        <v>1129</v>
      </c>
      <c r="E2174" s="13" t="s">
        <v>1130</v>
      </c>
      <c r="F2174" s="13" t="str">
        <f t="shared" si="1232"/>
        <v>SH</v>
      </c>
      <c r="G2174" s="13" t="str">
        <f>VLOOKUP(LOWER(F2174)&amp;H2174,'Current pricing'!A:B,2,0)</f>
        <v>招商银行</v>
      </c>
      <c r="H2174" s="13" t="s">
        <v>1314</v>
      </c>
      <c r="I2174" s="13" t="s">
        <v>1206</v>
      </c>
      <c r="J2174" s="13" t="s">
        <v>4335</v>
      </c>
      <c r="K2174" s="13">
        <v>-5000</v>
      </c>
      <c r="L2174" s="13">
        <v>1</v>
      </c>
      <c r="M2174" s="13">
        <v>25.66</v>
      </c>
      <c r="N2174" s="13">
        <f t="shared" si="1233"/>
        <v>-128300</v>
      </c>
      <c r="O2174" s="13">
        <f t="shared" si="1234"/>
        <v>128300</v>
      </c>
      <c r="P2174" s="19">
        <f t="shared" si="1235"/>
        <v>2.5660000000000003</v>
      </c>
      <c r="Q2174" s="19">
        <f t="shared" si="1236"/>
        <v>38.489999999999995</v>
      </c>
      <c r="R2174" s="13">
        <f t="shared" si="1237"/>
        <v>128.30000000000001</v>
      </c>
      <c r="S2174" s="19">
        <f t="shared" si="1238"/>
        <v>128130.64399999999</v>
      </c>
      <c r="T2174" s="13">
        <f t="shared" si="1239"/>
        <v>-25.626128799999996</v>
      </c>
      <c r="U2174" s="13">
        <f>IF(ISNA(VLOOKUP(LOWER(F2174)&amp;H2174,Prices!A:C,3,0)),0,VLOOKUP(LOWER(F2174)&amp;H2174,Prices!A:C,3,0))</f>
        <v>27.06</v>
      </c>
      <c r="V2174" s="13">
        <f>IF(ISNA(VLOOKUP(LOWER(F2174)&amp;H2174,Prices!A:C,2,0)),0,VLOOKUP(LOWER(F2174)&amp;H2174,Prices!A:C,2,0))</f>
        <v>26.61</v>
      </c>
      <c r="W2174" s="19">
        <f t="shared" si="1240"/>
        <v>-4919.3560000000143</v>
      </c>
      <c r="X2174" s="13">
        <f t="shared" si="1241"/>
        <v>2249.9999999999964</v>
      </c>
      <c r="Y2174" s="43">
        <f t="shared" si="1242"/>
        <v>-3.8342603273577663E-2</v>
      </c>
      <c r="Z2174" s="49"/>
      <c r="AA2174" s="24"/>
    </row>
    <row r="2175" spans="1:27" s="13" customFormat="1" x14ac:dyDescent="0.15">
      <c r="A2175" s="12">
        <v>42951</v>
      </c>
      <c r="B2175" s="60" t="s">
        <v>4294</v>
      </c>
      <c r="C2175" s="13" t="s">
        <v>4317</v>
      </c>
      <c r="D2175" s="13" t="s">
        <v>1129</v>
      </c>
      <c r="E2175" s="13" t="s">
        <v>1130</v>
      </c>
      <c r="F2175" s="13" t="str">
        <f t="shared" si="1232"/>
        <v>SH</v>
      </c>
      <c r="G2175" s="13" t="str">
        <f>VLOOKUP(LOWER(F2175)&amp;H2175,'Current pricing'!A:B,2,0)</f>
        <v>贵州茅台</v>
      </c>
      <c r="H2175" s="13" t="s">
        <v>1263</v>
      </c>
      <c r="I2175" s="13" t="s">
        <v>1206</v>
      </c>
      <c r="J2175" s="13" t="s">
        <v>4335</v>
      </c>
      <c r="K2175" s="13">
        <v>-400</v>
      </c>
      <c r="L2175" s="13">
        <v>1</v>
      </c>
      <c r="M2175" s="13">
        <v>473.82</v>
      </c>
      <c r="N2175" s="13">
        <f t="shared" si="1233"/>
        <v>-189528</v>
      </c>
      <c r="O2175" s="13">
        <f t="shared" si="1234"/>
        <v>189528</v>
      </c>
      <c r="P2175" s="19">
        <f t="shared" si="1235"/>
        <v>3.7905600000000002</v>
      </c>
      <c r="Q2175" s="19">
        <f t="shared" si="1236"/>
        <v>56.858399999999996</v>
      </c>
      <c r="R2175" s="13">
        <f t="shared" si="1237"/>
        <v>189.53</v>
      </c>
      <c r="S2175" s="19">
        <f t="shared" si="1238"/>
        <v>189277.82104000001</v>
      </c>
      <c r="T2175" s="13">
        <f t="shared" si="1239"/>
        <v>-473.19455260000001</v>
      </c>
      <c r="U2175" s="13">
        <f>IF(ISNA(VLOOKUP(LOWER(F2175)&amp;H2175,Prices!A:C,3,0)),0,VLOOKUP(LOWER(F2175)&amp;H2175,Prices!A:C,3,0))</f>
        <v>639.16999999999996</v>
      </c>
      <c r="V2175" s="13">
        <f>IF(ISNA(VLOOKUP(LOWER(F2175)&amp;H2175,Prices!A:C,2,0)),0,VLOOKUP(LOWER(F2175)&amp;H2175,Prices!A:C,2,0))</f>
        <v>653.05999999999995</v>
      </c>
      <c r="W2175" s="19">
        <f t="shared" si="1240"/>
        <v>-71946.178959999976</v>
      </c>
      <c r="X2175" s="13">
        <f t="shared" si="1241"/>
        <v>-5555.9999999999945</v>
      </c>
      <c r="Y2175" s="43">
        <f t="shared" si="1242"/>
        <v>-0.37960712380228767</v>
      </c>
      <c r="Z2175" s="49"/>
      <c r="AA2175" s="24"/>
    </row>
    <row r="2176" spans="1:27" s="13" customFormat="1" x14ac:dyDescent="0.15">
      <c r="A2176" s="12">
        <v>42951</v>
      </c>
      <c r="B2176" s="60" t="s">
        <v>4295</v>
      </c>
      <c r="C2176" s="13" t="s">
        <v>4317</v>
      </c>
      <c r="D2176" s="13" t="s">
        <v>1129</v>
      </c>
      <c r="E2176" s="13" t="s">
        <v>1130</v>
      </c>
      <c r="F2176" s="13" t="str">
        <f t="shared" si="1232"/>
        <v>SH</v>
      </c>
      <c r="G2176" s="13" t="str">
        <f>VLOOKUP(LOWER(F2176)&amp;H2176,'Current pricing'!A:B,2,0)</f>
        <v>50ETF</v>
      </c>
      <c r="H2176" s="13" t="s">
        <v>4211</v>
      </c>
      <c r="I2176" s="13" t="s">
        <v>1206</v>
      </c>
      <c r="J2176" s="13" t="s">
        <v>4357</v>
      </c>
      <c r="K2176" s="13">
        <v>-200000</v>
      </c>
      <c r="L2176" s="13">
        <v>1</v>
      </c>
      <c r="M2176" s="13">
        <v>2.6779999999999999</v>
      </c>
      <c r="N2176" s="13">
        <f t="shared" si="1233"/>
        <v>-535600</v>
      </c>
      <c r="O2176" s="13">
        <f t="shared" si="1234"/>
        <v>535600</v>
      </c>
      <c r="P2176" s="19">
        <f t="shared" si="1235"/>
        <v>0</v>
      </c>
      <c r="Q2176" s="19">
        <f t="shared" si="1236"/>
        <v>160.67999999999998</v>
      </c>
      <c r="R2176" s="13">
        <f t="shared" si="1237"/>
        <v>0</v>
      </c>
      <c r="S2176" s="19">
        <f t="shared" si="1238"/>
        <v>535439.31999999995</v>
      </c>
      <c r="T2176" s="13">
        <f t="shared" si="1239"/>
        <v>-2.6771965999999998</v>
      </c>
      <c r="U2176" s="13">
        <f>IF(ISNA(VLOOKUP(LOWER(F2176)&amp;H2176,Prices!A:C,3,0)),0,VLOOKUP(LOWER(F2176)&amp;H2176,Prices!A:C,3,0))</f>
        <v>2.851</v>
      </c>
      <c r="V2176" s="13">
        <f>IF(ISNA(VLOOKUP(LOWER(F2176)&amp;H2176,Prices!A:C,2,0)),0,VLOOKUP(LOWER(F2176)&amp;H2176,Prices!A:C,2,0))</f>
        <v>2.843</v>
      </c>
      <c r="W2176" s="19">
        <f>IF(I2176="B",(V2176+T2176)*K2176,(V2176+T2176)*K2176)</f>
        <v>-33160.680000000029</v>
      </c>
      <c r="X2176" s="13">
        <f t="shared" si="1241"/>
        <v>1600.0000000000014</v>
      </c>
      <c r="Y2176" s="43">
        <f t="shared" si="1242"/>
        <v>-6.191314413741604E-2</v>
      </c>
      <c r="Z2176" s="49"/>
      <c r="AA2176" s="24"/>
    </row>
    <row r="2177" spans="1:27" s="13" customFormat="1" x14ac:dyDescent="0.15">
      <c r="A2177" s="12">
        <v>42954</v>
      </c>
      <c r="B2177" s="60" t="s">
        <v>4315</v>
      </c>
      <c r="C2177" s="13" t="s">
        <v>4317</v>
      </c>
      <c r="D2177" s="13" t="s">
        <v>1129</v>
      </c>
      <c r="E2177" s="13" t="s">
        <v>1130</v>
      </c>
      <c r="F2177" s="13" t="str">
        <f t="shared" ref="F2177:F2178" si="1243">IF(OR(LEFT(H2177,1)="6",H2177="510050"),"SH","SZ")</f>
        <v>SH</v>
      </c>
      <c r="G2177" s="13" t="str">
        <f>VLOOKUP(LOWER(F2177)&amp;H2177,'Current pricing'!A:B,2,0)</f>
        <v>50ETF</v>
      </c>
      <c r="H2177" s="13" t="s">
        <v>4211</v>
      </c>
      <c r="I2177" s="13" t="s">
        <v>1207</v>
      </c>
      <c r="J2177" s="13" t="s">
        <v>4357</v>
      </c>
      <c r="K2177" s="13">
        <v>162200</v>
      </c>
      <c r="L2177" s="13">
        <v>1</v>
      </c>
      <c r="M2177" s="13">
        <v>2.6749999999999998</v>
      </c>
      <c r="N2177" s="13">
        <f t="shared" ref="N2177:N2178" si="1244">K2177*M2177</f>
        <v>433885</v>
      </c>
      <c r="O2177" s="13">
        <f t="shared" ref="O2177:O2178" si="1245">ABS(N2177)</f>
        <v>433885</v>
      </c>
      <c r="P2177" s="19">
        <f t="shared" ref="P2177:P2178" si="1246">IF(H2177="510050",0,IF(F2177="SZ",0,ABS(N2177*0.2%%)))</f>
        <v>0</v>
      </c>
      <c r="Q2177" s="19">
        <f>IF(I2177&lt;&gt;"D",IF(C2177="Stock",MAX(ABS(N2177*0.0002),5),MAX(ABS(N2177*0.0003),5)),0)</f>
        <v>130.16549999999998</v>
      </c>
      <c r="R2177" s="13">
        <f t="shared" ref="R2177:R2178" si="1247">IF(H2177="510050",0,ROUND(IF(OR(I2177="B",I2177="D"),0,ABS(N2177*0.001)),2))</f>
        <v>0</v>
      </c>
      <c r="S2177" s="19">
        <f t="shared" ref="S2177:S2178" si="1248">-(N2177+P2177+Q2177+R2177)</f>
        <v>-434015.1655</v>
      </c>
      <c r="T2177" s="13">
        <f t="shared" ref="T2177:T2178" si="1249">S2177/K2177</f>
        <v>-2.6758025000000001</v>
      </c>
      <c r="U2177" s="13">
        <f>IF(ISNA(VLOOKUP(LOWER(F2177)&amp;H2177,Prices!A:C,3,0)),0,VLOOKUP(LOWER(F2177)&amp;H2177,Prices!A:C,3,0))</f>
        <v>2.851</v>
      </c>
      <c r="V2177" s="13">
        <f>IF(ISNA(VLOOKUP(LOWER(F2177)&amp;H2177,Prices!A:C,2,0)),0,VLOOKUP(LOWER(F2177)&amp;H2177,Prices!A:C,2,0))</f>
        <v>2.843</v>
      </c>
      <c r="W2177" s="19">
        <f t="shared" ref="W2177:W2178" si="1250">IF(I2177="B",(V2177+T2177)*K2177,(V2177+T2177)*K2177)</f>
        <v>27119.434499999981</v>
      </c>
      <c r="X2177" s="13">
        <f t="shared" ref="X2177:X2178" si="1251">K2177*(V2177-U2177)</f>
        <v>-1297.600000000001</v>
      </c>
      <c r="Y2177" s="43">
        <f t="shared" ref="Y2177:Y2178" si="1252">W2177/O2177</f>
        <v>6.2503738317756963E-2</v>
      </c>
      <c r="Z2177" s="49"/>
      <c r="AA2177" s="24"/>
    </row>
    <row r="2178" spans="1:27" s="13" customFormat="1" x14ac:dyDescent="0.15">
      <c r="A2178" s="12">
        <v>42954</v>
      </c>
      <c r="B2178" s="60" t="s">
        <v>4316</v>
      </c>
      <c r="C2178" s="13" t="s">
        <v>4317</v>
      </c>
      <c r="D2178" s="13" t="s">
        <v>1129</v>
      </c>
      <c r="E2178" s="13" t="s">
        <v>1130</v>
      </c>
      <c r="F2178" s="13" t="str">
        <f t="shared" si="1243"/>
        <v>SH</v>
      </c>
      <c r="G2178" s="13" t="str">
        <f>VLOOKUP(LOWER(F2178)&amp;H2178,'Current pricing'!A:B,2,0)</f>
        <v>50ETF</v>
      </c>
      <c r="H2178" s="13" t="s">
        <v>4211</v>
      </c>
      <c r="I2178" s="13" t="s">
        <v>1207</v>
      </c>
      <c r="J2178" s="13" t="s">
        <v>4357</v>
      </c>
      <c r="K2178" s="13">
        <v>200000</v>
      </c>
      <c r="L2178" s="13">
        <v>1</v>
      </c>
      <c r="M2178" s="13">
        <v>2.6840000000000002</v>
      </c>
      <c r="N2178" s="13">
        <f t="shared" si="1244"/>
        <v>536800</v>
      </c>
      <c r="O2178" s="13">
        <f t="shared" si="1245"/>
        <v>536800</v>
      </c>
      <c r="P2178" s="19">
        <f t="shared" si="1246"/>
        <v>0</v>
      </c>
      <c r="Q2178" s="19">
        <f t="shared" ref="Q2178" si="1253">IF(I2178&lt;&gt;"D",IF(C2178="Stock",MAX(ABS(N2178*0.0002),5),MAX(ABS(N2178*0.0003),5)),0)</f>
        <v>161.04</v>
      </c>
      <c r="R2178" s="13">
        <f t="shared" si="1247"/>
        <v>0</v>
      </c>
      <c r="S2178" s="19">
        <f t="shared" si="1248"/>
        <v>-536961.04</v>
      </c>
      <c r="T2178" s="13">
        <f t="shared" si="1249"/>
        <v>-2.6848052</v>
      </c>
      <c r="U2178" s="13">
        <f>IF(ISNA(VLOOKUP(LOWER(F2178)&amp;H2178,Prices!A:C,3,0)),0,VLOOKUP(LOWER(F2178)&amp;H2178,Prices!A:C,3,0))</f>
        <v>2.851</v>
      </c>
      <c r="V2178" s="13">
        <f>IF(ISNA(VLOOKUP(LOWER(F2178)&amp;H2178,Prices!A:C,2,0)),0,VLOOKUP(LOWER(F2178)&amp;H2178,Prices!A:C,2,0))</f>
        <v>2.843</v>
      </c>
      <c r="W2178" s="19">
        <f t="shared" si="1250"/>
        <v>31638.959999999995</v>
      </c>
      <c r="X2178" s="13">
        <f t="shared" si="1251"/>
        <v>-1600.0000000000014</v>
      </c>
      <c r="Y2178" s="43">
        <f t="shared" si="1252"/>
        <v>5.8939940387481363E-2</v>
      </c>
      <c r="Z2178" s="49"/>
      <c r="AA2178" s="24"/>
    </row>
    <row r="2179" spans="1:27" s="13" customFormat="1" x14ac:dyDescent="0.15">
      <c r="A2179" s="12">
        <v>42955</v>
      </c>
      <c r="B2179" s="60" t="s">
        <v>4324</v>
      </c>
      <c r="C2179" s="13" t="s">
        <v>4271</v>
      </c>
      <c r="D2179" s="13" t="s">
        <v>1129</v>
      </c>
      <c r="E2179" s="13" t="s">
        <v>1130</v>
      </c>
      <c r="F2179" s="13" t="str">
        <f t="shared" ref="F2179:F2180" si="1254">IF(OR(LEFT(H2179,1)="6",H2179="510050"),"SH","SZ")</f>
        <v>SH</v>
      </c>
      <c r="G2179" s="13" t="str">
        <f>VLOOKUP(LOWER(F2179)&amp;H2179,'Current pricing'!A:B,2,0)</f>
        <v>50ETF</v>
      </c>
      <c r="H2179" s="13" t="s">
        <v>4211</v>
      </c>
      <c r="I2179" s="13" t="s">
        <v>1207</v>
      </c>
      <c r="J2179" s="13" t="s">
        <v>4357</v>
      </c>
      <c r="K2179" s="13">
        <v>50000</v>
      </c>
      <c r="L2179" s="13">
        <v>1</v>
      </c>
      <c r="M2179" s="13">
        <v>2.6760000000000002</v>
      </c>
      <c r="N2179" s="13">
        <f t="shared" ref="N2179:N2180" si="1255">K2179*M2179</f>
        <v>133800</v>
      </c>
      <c r="O2179" s="13">
        <f t="shared" ref="O2179:O2180" si="1256">ABS(N2179)</f>
        <v>133800</v>
      </c>
      <c r="P2179" s="19">
        <f t="shared" ref="P2179:P2180" si="1257">IF(H2179="510050",0,IF(F2179="SZ",0,ABS(N2179*0.2%%)))</f>
        <v>0</v>
      </c>
      <c r="Q2179" s="19">
        <f t="shared" ref="Q2179:Q2180" si="1258">IF(I2179&lt;&gt;"D",IF(C2179="Stock",MAX(ABS(N2179*0.0002),5),MAX(ABS(N2179*0.0003),5)),0)</f>
        <v>40.139999999999993</v>
      </c>
      <c r="R2179" s="13">
        <f t="shared" ref="R2179:R2180" si="1259">IF(H2179="510050",0,ROUND(IF(OR(I2179="B",I2179="D"),0,ABS(N2179*0.001)),2))</f>
        <v>0</v>
      </c>
      <c r="S2179" s="19">
        <f t="shared" ref="S2179:S2180" si="1260">-(N2179+P2179+Q2179+R2179)</f>
        <v>-133840.14000000001</v>
      </c>
      <c r="T2179" s="13">
        <f t="shared" ref="T2179:T2180" si="1261">S2179/K2179</f>
        <v>-2.6768028000000004</v>
      </c>
      <c r="U2179" s="13">
        <f>IF(ISNA(VLOOKUP(LOWER(F2179)&amp;H2179,Prices!A:C,3,0)),0,VLOOKUP(LOWER(F2179)&amp;H2179,Prices!A:C,3,0))</f>
        <v>2.851</v>
      </c>
      <c r="V2179" s="13">
        <f>IF(ISNA(VLOOKUP(LOWER(F2179)&amp;H2179,Prices!A:C,2,0)),0,VLOOKUP(LOWER(F2179)&amp;H2179,Prices!A:C,2,0))</f>
        <v>2.843</v>
      </c>
      <c r="W2179" s="19">
        <f t="shared" ref="W2179:W2180" si="1262">IF(I2179="B",(V2179+T2179)*K2179,(V2179+T2179)*K2179)</f>
        <v>8309.8599999999806</v>
      </c>
      <c r="X2179" s="13">
        <f t="shared" ref="X2179:X2180" si="1263">K2179*(V2179-U2179)</f>
        <v>-400.00000000000034</v>
      </c>
      <c r="Y2179" s="43">
        <f t="shared" ref="Y2179:Y2180" si="1264">W2179/O2179</f>
        <v>6.2106576980567867E-2</v>
      </c>
      <c r="Z2179" s="49"/>
      <c r="AA2179" s="24"/>
    </row>
    <row r="2180" spans="1:27" s="13" customFormat="1" x14ac:dyDescent="0.15">
      <c r="A2180" s="12">
        <v>42955</v>
      </c>
      <c r="B2180" s="60" t="s">
        <v>4325</v>
      </c>
      <c r="C2180" s="13" t="s">
        <v>4271</v>
      </c>
      <c r="D2180" s="13" t="s">
        <v>1129</v>
      </c>
      <c r="E2180" s="13" t="s">
        <v>1130</v>
      </c>
      <c r="F2180" s="13" t="str">
        <f t="shared" si="1254"/>
        <v>SH</v>
      </c>
      <c r="G2180" s="13" t="str">
        <f>VLOOKUP(LOWER(F2180)&amp;H2180,'Current pricing'!A:B,2,0)</f>
        <v>50ETF</v>
      </c>
      <c r="H2180" s="13" t="s">
        <v>4211</v>
      </c>
      <c r="I2180" s="13" t="s">
        <v>1207</v>
      </c>
      <c r="J2180" s="13" t="s">
        <v>4357</v>
      </c>
      <c r="K2180" s="13">
        <v>50000</v>
      </c>
      <c r="L2180" s="13">
        <v>1</v>
      </c>
      <c r="M2180" s="13">
        <v>2.6749999999999998</v>
      </c>
      <c r="N2180" s="13">
        <f t="shared" si="1255"/>
        <v>133750</v>
      </c>
      <c r="O2180" s="13">
        <f t="shared" si="1256"/>
        <v>133750</v>
      </c>
      <c r="P2180" s="19">
        <f t="shared" si="1257"/>
        <v>0</v>
      </c>
      <c r="Q2180" s="19">
        <f t="shared" si="1258"/>
        <v>40.125</v>
      </c>
      <c r="R2180" s="13">
        <f t="shared" si="1259"/>
        <v>0</v>
      </c>
      <c r="S2180" s="19">
        <f t="shared" si="1260"/>
        <v>-133790.125</v>
      </c>
      <c r="T2180" s="13">
        <f t="shared" si="1261"/>
        <v>-2.6758025000000001</v>
      </c>
      <c r="U2180" s="13">
        <f>IF(ISNA(VLOOKUP(LOWER(F2180)&amp;H2180,Prices!A:C,3,0)),0,VLOOKUP(LOWER(F2180)&amp;H2180,Prices!A:C,3,0))</f>
        <v>2.851</v>
      </c>
      <c r="V2180" s="13">
        <f>IF(ISNA(VLOOKUP(LOWER(F2180)&amp;H2180,Prices!A:C,2,0)),0,VLOOKUP(LOWER(F2180)&amp;H2180,Prices!A:C,2,0))</f>
        <v>2.843</v>
      </c>
      <c r="W2180" s="19">
        <f t="shared" si="1262"/>
        <v>8359.8749999999945</v>
      </c>
      <c r="X2180" s="13">
        <f t="shared" si="1263"/>
        <v>-400.00000000000034</v>
      </c>
      <c r="Y2180" s="43">
        <f t="shared" si="1264"/>
        <v>6.2503738317756963E-2</v>
      </c>
      <c r="Z2180" s="49"/>
      <c r="AA2180" s="24"/>
    </row>
    <row r="2181" spans="1:27" s="13" customFormat="1" x14ac:dyDescent="0.15">
      <c r="A2181" s="12">
        <v>42957</v>
      </c>
      <c r="B2181" s="60" t="s">
        <v>4329</v>
      </c>
      <c r="C2181" s="13" t="s">
        <v>4271</v>
      </c>
      <c r="D2181" s="13" t="s">
        <v>1129</v>
      </c>
      <c r="E2181" s="13" t="s">
        <v>1130</v>
      </c>
      <c r="F2181" s="13" t="str">
        <f t="shared" ref="F2181" si="1265">IF(OR(LEFT(H2181,1)="6",H2181="510050"),"SH","SZ")</f>
        <v>SH</v>
      </c>
      <c r="G2181" s="13" t="str">
        <f>VLOOKUP(LOWER(F2181)&amp;H2181,'Current pricing'!A:B,2,0)</f>
        <v>50ETF</v>
      </c>
      <c r="H2181" s="13" t="s">
        <v>4211</v>
      </c>
      <c r="I2181" s="13" t="s">
        <v>1207</v>
      </c>
      <c r="J2181" s="13" t="s">
        <v>4357</v>
      </c>
      <c r="K2181" s="13">
        <v>50000</v>
      </c>
      <c r="L2181" s="13">
        <v>1</v>
      </c>
      <c r="M2181" s="13">
        <v>2.6520000000000001</v>
      </c>
      <c r="N2181" s="13">
        <f t="shared" ref="N2181" si="1266">K2181*M2181</f>
        <v>132600</v>
      </c>
      <c r="O2181" s="13">
        <f t="shared" ref="O2181" si="1267">ABS(N2181)</f>
        <v>132600</v>
      </c>
      <c r="P2181" s="19">
        <f t="shared" ref="P2181" si="1268">IF(H2181="510050",0,IF(F2181="SZ",0,ABS(N2181*0.2%%)))</f>
        <v>0</v>
      </c>
      <c r="Q2181" s="19">
        <f t="shared" ref="Q2181" si="1269">IF(I2181&lt;&gt;"D",IF(C2181="Stock",MAX(ABS(N2181*0.0002),5),MAX(ABS(N2181*0.0003),5)),0)</f>
        <v>39.779999999999994</v>
      </c>
      <c r="R2181" s="13">
        <f t="shared" ref="R2181" si="1270">IF(H2181="510050",0,ROUND(IF(OR(I2181="B",I2181="D"),0,ABS(N2181*0.001)),2))</f>
        <v>0</v>
      </c>
      <c r="S2181" s="19">
        <f t="shared" ref="S2181" si="1271">-(N2181+P2181+Q2181+R2181)</f>
        <v>-132639.78</v>
      </c>
      <c r="T2181" s="13">
        <f t="shared" ref="T2181" si="1272">S2181/K2181</f>
        <v>-2.6527956000000001</v>
      </c>
      <c r="U2181" s="13">
        <f>IF(ISNA(VLOOKUP(LOWER(F2181)&amp;H2181,Prices!A:C,3,0)),0,VLOOKUP(LOWER(F2181)&amp;H2181,Prices!A:C,3,0))</f>
        <v>2.851</v>
      </c>
      <c r="V2181" s="13">
        <f>IF(ISNA(VLOOKUP(LOWER(F2181)&amp;H2181,Prices!A:C,2,0)),0,VLOOKUP(LOWER(F2181)&amp;H2181,Prices!A:C,2,0))</f>
        <v>2.843</v>
      </c>
      <c r="W2181" s="19">
        <f t="shared" ref="W2181" si="1273">IF(I2181="B",(V2181+T2181)*K2181,(V2181+T2181)*K2181)</f>
        <v>9510.2199999999921</v>
      </c>
      <c r="X2181" s="13">
        <f t="shared" ref="X2181" si="1274">K2181*(V2181-U2181)</f>
        <v>-400.00000000000034</v>
      </c>
      <c r="Y2181" s="43">
        <f t="shared" ref="Y2181" si="1275">W2181/O2181</f>
        <v>7.1721116138763141E-2</v>
      </c>
      <c r="Z2181" s="49"/>
      <c r="AA2181" s="24"/>
    </row>
    <row r="2182" spans="1:27" s="13" customFormat="1" x14ac:dyDescent="0.15">
      <c r="A2182" s="12">
        <v>42958</v>
      </c>
      <c r="B2182" s="60" t="s">
        <v>4333</v>
      </c>
      <c r="C2182" s="13" t="s">
        <v>4271</v>
      </c>
      <c r="D2182" s="13" t="s">
        <v>1129</v>
      </c>
      <c r="E2182" s="13" t="s">
        <v>1130</v>
      </c>
      <c r="F2182" s="13" t="str">
        <f t="shared" ref="F2182:F2183" si="1276">IF(OR(LEFT(H2182,1)="6",H2182="510050"),"SH","SZ")</f>
        <v>SH</v>
      </c>
      <c r="G2182" s="13" t="str">
        <f>VLOOKUP(LOWER(F2182)&amp;H2182,'Current pricing'!A:B,2,0)</f>
        <v>50ETF</v>
      </c>
      <c r="H2182" s="13" t="s">
        <v>4211</v>
      </c>
      <c r="I2182" s="13" t="s">
        <v>1206</v>
      </c>
      <c r="J2182" s="13" t="s">
        <v>4357</v>
      </c>
      <c r="K2182" s="13">
        <v>-300000</v>
      </c>
      <c r="L2182" s="13">
        <v>1</v>
      </c>
      <c r="M2182" s="13">
        <v>2.6190000000000002</v>
      </c>
      <c r="N2182" s="13">
        <f t="shared" ref="N2182:N2183" si="1277">K2182*M2182</f>
        <v>-785700.00000000012</v>
      </c>
      <c r="O2182" s="13">
        <f t="shared" ref="O2182:O2183" si="1278">ABS(N2182)</f>
        <v>785700.00000000012</v>
      </c>
      <c r="P2182" s="19">
        <f t="shared" ref="P2182:P2183" si="1279">IF(H2182="510050",0,IF(F2182="SZ",0,ABS(N2182*0.2%%)))</f>
        <v>0</v>
      </c>
      <c r="Q2182" s="19">
        <f t="shared" ref="Q2182:Q2183" si="1280">IF(I2182&lt;&gt;"D",IF(C2182="Stock",MAX(ABS(N2182*0.0002),5),MAX(ABS(N2182*0.0003),5)),0)</f>
        <v>235.71</v>
      </c>
      <c r="R2182" s="13">
        <f t="shared" ref="R2182:R2183" si="1281">IF(H2182="510050",0,ROUND(IF(OR(I2182="B",I2182="D"),0,ABS(N2182*0.001)),2))</f>
        <v>0</v>
      </c>
      <c r="S2182" s="19">
        <f t="shared" ref="S2182:S2183" si="1282">-(N2182+P2182+Q2182+R2182)</f>
        <v>785464.29000000015</v>
      </c>
      <c r="T2182" s="13">
        <f t="shared" ref="T2182:T2183" si="1283">S2182/K2182</f>
        <v>-2.6182143000000004</v>
      </c>
      <c r="U2182" s="13">
        <f>IF(ISNA(VLOOKUP(LOWER(F2182)&amp;H2182,Prices!A:C,3,0)),0,VLOOKUP(LOWER(F2182)&amp;H2182,Prices!A:C,3,0))</f>
        <v>2.851</v>
      </c>
      <c r="V2182" s="13">
        <f>IF(ISNA(VLOOKUP(LOWER(F2182)&amp;H2182,Prices!A:C,2,0)),0,VLOOKUP(LOWER(F2182)&amp;H2182,Prices!A:C,2,0))</f>
        <v>2.843</v>
      </c>
      <c r="W2182" s="19">
        <f t="shared" ref="W2182:W2183" si="1284">IF(I2182="B",(V2182+T2182)*K2182,(V2182+T2182)*K2182)</f>
        <v>-67435.709999999861</v>
      </c>
      <c r="X2182" s="13">
        <f t="shared" ref="X2182:X2183" si="1285">K2182*(V2182-U2182)</f>
        <v>2400.0000000000023</v>
      </c>
      <c r="Y2182" s="43">
        <f t="shared" ref="Y2182:Y2183" si="1286">W2182/O2182</f>
        <v>-8.5828827796868845E-2</v>
      </c>
      <c r="Z2182" s="49"/>
      <c r="AA2182" s="24"/>
    </row>
    <row r="2183" spans="1:27" s="13" customFormat="1" x14ac:dyDescent="0.15">
      <c r="A2183" s="12">
        <v>42958</v>
      </c>
      <c r="B2183" s="60" t="s">
        <v>4334</v>
      </c>
      <c r="C2183" s="13" t="s">
        <v>4271</v>
      </c>
      <c r="D2183" s="13" t="s">
        <v>1129</v>
      </c>
      <c r="E2183" s="13" t="s">
        <v>1130</v>
      </c>
      <c r="F2183" s="13" t="str">
        <f t="shared" si="1276"/>
        <v>SH</v>
      </c>
      <c r="G2183" s="13" t="str">
        <f>VLOOKUP(LOWER(F2183)&amp;H2183,'Current pricing'!A:B,2,0)</f>
        <v>50ETF</v>
      </c>
      <c r="H2183" s="13" t="s">
        <v>4211</v>
      </c>
      <c r="I2183" s="13" t="s">
        <v>1206</v>
      </c>
      <c r="J2183" s="13" t="s">
        <v>4357</v>
      </c>
      <c r="K2183" s="13">
        <v>-294200</v>
      </c>
      <c r="L2183" s="13">
        <v>1</v>
      </c>
      <c r="M2183" s="13">
        <v>2.6219999999999999</v>
      </c>
      <c r="N2183" s="13">
        <f t="shared" si="1277"/>
        <v>-771392.4</v>
      </c>
      <c r="O2183" s="13">
        <f t="shared" si="1278"/>
        <v>771392.4</v>
      </c>
      <c r="P2183" s="19">
        <f t="shared" si="1279"/>
        <v>0</v>
      </c>
      <c r="Q2183" s="19">
        <f t="shared" si="1280"/>
        <v>231.41771999999997</v>
      </c>
      <c r="R2183" s="13">
        <f t="shared" si="1281"/>
        <v>0</v>
      </c>
      <c r="S2183" s="19">
        <f t="shared" si="1282"/>
        <v>771160.98228</v>
      </c>
      <c r="T2183" s="13">
        <f t="shared" si="1283"/>
        <v>-2.6212133999999998</v>
      </c>
      <c r="U2183" s="13">
        <f>IF(ISNA(VLOOKUP(LOWER(F2183)&amp;H2183,Prices!A:C,3,0)),0,VLOOKUP(LOWER(F2183)&amp;H2183,Prices!A:C,3,0))</f>
        <v>2.851</v>
      </c>
      <c r="V2183" s="13">
        <f>IF(ISNA(VLOOKUP(LOWER(F2183)&amp;H2183,Prices!A:C,2,0)),0,VLOOKUP(LOWER(F2183)&amp;H2183,Prices!A:C,2,0))</f>
        <v>2.843</v>
      </c>
      <c r="W2183" s="19">
        <f t="shared" si="1284"/>
        <v>-65249.617720000046</v>
      </c>
      <c r="X2183" s="13">
        <f t="shared" si="1285"/>
        <v>2353.6000000000022</v>
      </c>
      <c r="Y2183" s="43">
        <f t="shared" si="1286"/>
        <v>-8.458680396643789E-2</v>
      </c>
      <c r="Z2183" s="49"/>
      <c r="AA2183" s="24"/>
    </row>
    <row r="2184" spans="1:27" x14ac:dyDescent="0.15">
      <c r="A2184" s="1">
        <v>42968</v>
      </c>
      <c r="B2184" s="65" t="s">
        <v>4348</v>
      </c>
      <c r="C2184" s="30" t="s">
        <v>1128</v>
      </c>
      <c r="D2184" t="s">
        <v>1129</v>
      </c>
      <c r="E2184" t="s">
        <v>1130</v>
      </c>
      <c r="F2184" s="30" t="str">
        <f t="shared" ref="F2184" si="1287">IF(OR(LEFT(H2184,1)="6",H2184="510050"),"SH","SZ")</f>
        <v>SH</v>
      </c>
      <c r="G2184" s="30" t="str">
        <f>VLOOKUP(LOWER(F2184)&amp;H2184,'Current pricing'!A:B,2,0)</f>
        <v>工商银行</v>
      </c>
      <c r="H2184" t="s">
        <v>4349</v>
      </c>
      <c r="I2184" t="s">
        <v>1207</v>
      </c>
      <c r="J2184" s="29" t="s">
        <v>1798</v>
      </c>
      <c r="K2184">
        <v>2800</v>
      </c>
      <c r="L2184">
        <v>1</v>
      </c>
      <c r="M2184">
        <v>5.57</v>
      </c>
      <c r="N2184" s="30">
        <f t="shared" ref="N2184" si="1288">K2184*M2184</f>
        <v>15596</v>
      </c>
      <c r="O2184" s="30">
        <f t="shared" ref="O2184" si="1289">ABS(N2184)</f>
        <v>15596</v>
      </c>
      <c r="P2184" s="18">
        <f t="shared" ref="P2184" si="1290">IF(H2184="510050",0,IF(F2184="SZ",0,ABS(N2184*0.2%%)))</f>
        <v>0.31192000000000003</v>
      </c>
      <c r="Q2184" s="18">
        <f t="shared" ref="Q2184" si="1291">IF(I2184&lt;&gt;"D",IF(C2184="Stock",MAX(ABS(N2184*0.0002),5),MAX(ABS(N2184*0.0003),5)),0)</f>
        <v>5</v>
      </c>
      <c r="R2184" s="30">
        <f t="shared" ref="R2184" si="1292">IF(H2184="510050",0,ROUND(IF(OR(I2184="B",I2184="D"),0,ABS(N2184*0.001)),2))</f>
        <v>0</v>
      </c>
      <c r="S2184" s="18">
        <f t="shared" ref="S2184" si="1293">-(N2184+P2184+Q2184+R2184)</f>
        <v>-15601.31192</v>
      </c>
      <c r="T2184" s="30">
        <f t="shared" ref="T2184" si="1294">S2184/K2184</f>
        <v>-5.5718971142857141</v>
      </c>
      <c r="U2184" s="30">
        <f>IF(ISNA(VLOOKUP(LOWER(F2184)&amp;H2184,Prices!A:C,3,0)),0,VLOOKUP(LOWER(F2184)&amp;H2184,Prices!A:C,3,0))</f>
        <v>6.1</v>
      </c>
      <c r="V2184" s="30">
        <f>IF(ISNA(VLOOKUP(LOWER(F2184)&amp;H2184,Prices!A:C,2,0)),0,VLOOKUP(LOWER(F2184)&amp;H2184,Prices!A:C,2,0))</f>
        <v>6.05</v>
      </c>
      <c r="W2184" s="18">
        <f t="shared" ref="W2184" si="1295">IF(I2184="B",(V2184+T2184)*K2184,(V2184+T2184)*K2184)</f>
        <v>1338.6880799999999</v>
      </c>
      <c r="X2184" s="30">
        <f t="shared" ref="X2184" si="1296">K2184*(V2184-U2184)</f>
        <v>-139.99999999999949</v>
      </c>
      <c r="Y2184" s="40">
        <f t="shared" ref="Y2184" si="1297">W2184/O2184</f>
        <v>8.5835347525006406E-2</v>
      </c>
    </row>
    <row r="2185" spans="1:27" s="13" customFormat="1" x14ac:dyDescent="0.15">
      <c r="A2185" s="12">
        <v>42969</v>
      </c>
      <c r="B2185" s="60" t="s">
        <v>4352</v>
      </c>
      <c r="C2185" s="13" t="s">
        <v>1128</v>
      </c>
      <c r="D2185" s="13" t="s">
        <v>1129</v>
      </c>
      <c r="E2185" s="13" t="s">
        <v>1130</v>
      </c>
      <c r="F2185" s="13" t="str">
        <f t="shared" ref="F2185:F2189" si="1298">IF(OR(LEFT(H2185,1)="6",H2185="510050"),"SH","SZ")</f>
        <v>SH</v>
      </c>
      <c r="G2185" s="13" t="str">
        <f>VLOOKUP(LOWER(F2185)&amp;H2185,'Current pricing'!A:B,2,0)</f>
        <v>中国联通</v>
      </c>
      <c r="H2185" s="13" t="s">
        <v>1427</v>
      </c>
      <c r="I2185" s="13" t="s">
        <v>1206</v>
      </c>
      <c r="J2185" s="13" t="s">
        <v>4365</v>
      </c>
      <c r="K2185" s="13">
        <v>-8000</v>
      </c>
      <c r="L2185" s="13">
        <v>1</v>
      </c>
      <c r="M2185" s="13">
        <v>9.0399999999999991</v>
      </c>
      <c r="N2185" s="13">
        <f t="shared" ref="N2185:N2189" si="1299">K2185*M2185</f>
        <v>-72320</v>
      </c>
      <c r="O2185" s="13">
        <f t="shared" ref="O2185:O2189" si="1300">ABS(N2185)</f>
        <v>72320</v>
      </c>
      <c r="P2185" s="19">
        <f t="shared" ref="P2185:P2189" si="1301">IF(H2185="510050",0,IF(F2185="SZ",0,ABS(N2185*0.2%%)))</f>
        <v>1.4464000000000001</v>
      </c>
      <c r="Q2185" s="19">
        <f t="shared" ref="Q2185:Q2189" si="1302">IF(I2185&lt;&gt;"D",IF(C2185="Stock",MAX(ABS(N2185*0.0002),5),MAX(ABS(N2185*0.0003),5)),0)</f>
        <v>14.464</v>
      </c>
      <c r="R2185" s="13">
        <f t="shared" ref="R2185:R2189" si="1303">IF(H2185="510050",0,ROUND(IF(OR(I2185="B",I2185="D"),0,ABS(N2185*0.001)),2))</f>
        <v>72.319999999999993</v>
      </c>
      <c r="S2185" s="19">
        <f t="shared" ref="S2185:S2189" si="1304">-(N2185+P2185+Q2185+R2185)</f>
        <v>72231.769599999985</v>
      </c>
      <c r="T2185" s="13">
        <f t="shared" ref="T2185:T2189" si="1305">S2185/K2185</f>
        <v>-9.0289711999999973</v>
      </c>
      <c r="U2185" s="13">
        <f>IF(ISNA(VLOOKUP(LOWER(F2185)&amp;H2185,Prices!A:C,3,0)),0,VLOOKUP(LOWER(F2185)&amp;H2185,Prices!A:C,3,0))</f>
        <v>7.46</v>
      </c>
      <c r="V2185" s="13">
        <f>IF(ISNA(VLOOKUP(LOWER(F2185)&amp;H2185,Prices!A:C,2,0)),0,VLOOKUP(LOWER(F2185)&amp;H2185,Prices!A:C,2,0))</f>
        <v>7.57</v>
      </c>
      <c r="W2185" s="19">
        <f t="shared" ref="W2185:W2189" si="1306">IF(I2185="B",(V2185+T2185)*K2185,(V2185+T2185)*K2185)</f>
        <v>11671.769599999976</v>
      </c>
      <c r="X2185" s="13">
        <f t="shared" ref="X2185:X2189" si="1307">K2185*(V2185-U2185)</f>
        <v>-880.0000000000025</v>
      </c>
      <c r="Y2185" s="43">
        <f t="shared" ref="Y2185:Y2189" si="1308">W2185/O2185</f>
        <v>0.16139061946902622</v>
      </c>
      <c r="Z2185" s="49"/>
      <c r="AA2185" s="24"/>
    </row>
    <row r="2186" spans="1:27" s="13" customFormat="1" x14ac:dyDescent="0.15">
      <c r="A2186" s="12">
        <v>42969</v>
      </c>
      <c r="B2186" s="60" t="s">
        <v>4353</v>
      </c>
      <c r="C2186" s="13" t="s">
        <v>1128</v>
      </c>
      <c r="D2186" s="13" t="s">
        <v>1129</v>
      </c>
      <c r="E2186" s="13" t="s">
        <v>1130</v>
      </c>
      <c r="F2186" s="13" t="str">
        <f t="shared" si="1298"/>
        <v>SH</v>
      </c>
      <c r="G2186" s="13" t="str">
        <f>VLOOKUP(LOWER(F2186)&amp;H2186,'Current pricing'!A:B,2,0)</f>
        <v>中国联通</v>
      </c>
      <c r="H2186" s="13" t="s">
        <v>1427</v>
      </c>
      <c r="I2186" s="13" t="s">
        <v>1206</v>
      </c>
      <c r="J2186" s="13" t="s">
        <v>4365</v>
      </c>
      <c r="K2186" s="13">
        <v>-7000</v>
      </c>
      <c r="L2186" s="13">
        <v>1</v>
      </c>
      <c r="M2186" s="13">
        <v>8.9700000000000006</v>
      </c>
      <c r="N2186" s="13">
        <f t="shared" si="1299"/>
        <v>-62790.000000000007</v>
      </c>
      <c r="O2186" s="13">
        <f t="shared" si="1300"/>
        <v>62790.000000000007</v>
      </c>
      <c r="P2186" s="19">
        <f t="shared" si="1301"/>
        <v>1.2558000000000002</v>
      </c>
      <c r="Q2186" s="19">
        <f t="shared" si="1302"/>
        <v>12.558000000000002</v>
      </c>
      <c r="R2186" s="13">
        <f t="shared" si="1303"/>
        <v>62.79</v>
      </c>
      <c r="S2186" s="19">
        <f t="shared" si="1304"/>
        <v>62713.39620000001</v>
      </c>
      <c r="T2186" s="13">
        <f t="shared" si="1305"/>
        <v>-8.959056600000002</v>
      </c>
      <c r="U2186" s="13">
        <f>IF(ISNA(VLOOKUP(LOWER(F2186)&amp;H2186,Prices!A:C,3,0)),0,VLOOKUP(LOWER(F2186)&amp;H2186,Prices!A:C,3,0))</f>
        <v>7.46</v>
      </c>
      <c r="V2186" s="13">
        <f>IF(ISNA(VLOOKUP(LOWER(F2186)&amp;H2186,Prices!A:C,2,0)),0,VLOOKUP(LOWER(F2186)&amp;H2186,Prices!A:C,2,0))</f>
        <v>7.57</v>
      </c>
      <c r="W2186" s="19">
        <f t="shared" si="1306"/>
        <v>9723.396200000012</v>
      </c>
      <c r="X2186" s="13">
        <f t="shared" si="1307"/>
        <v>-770.00000000000227</v>
      </c>
      <c r="Y2186" s="43">
        <f t="shared" si="1308"/>
        <v>0.15485580824972148</v>
      </c>
      <c r="Z2186" s="49"/>
      <c r="AA2186" s="24"/>
    </row>
    <row r="2187" spans="1:27" x14ac:dyDescent="0.15">
      <c r="A2187" s="1">
        <v>42969</v>
      </c>
      <c r="B2187" s="65" t="s">
        <v>4354</v>
      </c>
      <c r="C2187" s="30" t="s">
        <v>1128</v>
      </c>
      <c r="D2187" t="s">
        <v>1129</v>
      </c>
      <c r="E2187" t="s">
        <v>1130</v>
      </c>
      <c r="F2187" s="30" t="str">
        <f t="shared" si="1298"/>
        <v>SH</v>
      </c>
      <c r="G2187" s="30" t="str">
        <f>VLOOKUP(LOWER(F2187)&amp;H2187,'Current pricing'!A:B,2,0)</f>
        <v>贵州茅台</v>
      </c>
      <c r="H2187" t="s">
        <v>1263</v>
      </c>
      <c r="I2187" t="s">
        <v>1207</v>
      </c>
      <c r="J2187" s="29" t="s">
        <v>1798</v>
      </c>
      <c r="K2187">
        <v>100</v>
      </c>
      <c r="L2187">
        <v>1</v>
      </c>
      <c r="M2187">
        <v>478.9</v>
      </c>
      <c r="N2187" s="30">
        <f t="shared" si="1299"/>
        <v>47890</v>
      </c>
      <c r="O2187" s="30">
        <f t="shared" si="1300"/>
        <v>47890</v>
      </c>
      <c r="P2187" s="18">
        <f t="shared" si="1301"/>
        <v>0.9578000000000001</v>
      </c>
      <c r="Q2187" s="18">
        <f t="shared" si="1302"/>
        <v>9.5780000000000012</v>
      </c>
      <c r="R2187" s="30">
        <f t="shared" si="1303"/>
        <v>0</v>
      </c>
      <c r="S2187" s="18">
        <f t="shared" si="1304"/>
        <v>-47900.535799999998</v>
      </c>
      <c r="T2187" s="30">
        <f t="shared" si="1305"/>
        <v>-479.005358</v>
      </c>
      <c r="U2187" s="30">
        <f>IF(ISNA(VLOOKUP(LOWER(F2187)&amp;H2187,Prices!A:C,3,0)),0,VLOOKUP(LOWER(F2187)&amp;H2187,Prices!A:C,3,0))</f>
        <v>639.16999999999996</v>
      </c>
      <c r="V2187" s="30">
        <f>IF(ISNA(VLOOKUP(LOWER(F2187)&amp;H2187,Prices!A:C,2,0)),0,VLOOKUP(LOWER(F2187)&amp;H2187,Prices!A:C,2,0))</f>
        <v>653.05999999999995</v>
      </c>
      <c r="W2187" s="18">
        <f t="shared" si="1306"/>
        <v>17405.464199999995</v>
      </c>
      <c r="X2187" s="30">
        <f t="shared" si="1307"/>
        <v>1388.9999999999986</v>
      </c>
      <c r="Y2187" s="40">
        <f t="shared" si="1308"/>
        <v>0.36344673627062007</v>
      </c>
    </row>
    <row r="2188" spans="1:27" x14ac:dyDescent="0.15">
      <c r="A2188" s="1">
        <v>42969</v>
      </c>
      <c r="B2188" s="65" t="s">
        <v>4355</v>
      </c>
      <c r="C2188" s="30" t="s">
        <v>1128</v>
      </c>
      <c r="D2188" t="s">
        <v>1129</v>
      </c>
      <c r="E2188" t="s">
        <v>1130</v>
      </c>
      <c r="F2188" s="30" t="str">
        <f t="shared" si="1298"/>
        <v>SH</v>
      </c>
      <c r="G2188" s="30" t="str">
        <f>VLOOKUP(LOWER(F2188)&amp;H2188,'Current pricing'!A:B,2,0)</f>
        <v>贵州茅台</v>
      </c>
      <c r="H2188" t="s">
        <v>1263</v>
      </c>
      <c r="I2188" t="s">
        <v>1207</v>
      </c>
      <c r="J2188" s="29" t="s">
        <v>1798</v>
      </c>
      <c r="K2188">
        <v>100</v>
      </c>
      <c r="L2188">
        <v>1</v>
      </c>
      <c r="M2188">
        <v>482.2</v>
      </c>
      <c r="N2188" s="30">
        <f t="shared" si="1299"/>
        <v>48220</v>
      </c>
      <c r="O2188" s="30">
        <f t="shared" si="1300"/>
        <v>48220</v>
      </c>
      <c r="P2188" s="18">
        <f t="shared" si="1301"/>
        <v>0.96440000000000003</v>
      </c>
      <c r="Q2188" s="18">
        <f t="shared" si="1302"/>
        <v>9.6440000000000001</v>
      </c>
      <c r="R2188" s="30">
        <f t="shared" si="1303"/>
        <v>0</v>
      </c>
      <c r="S2188" s="18">
        <f t="shared" si="1304"/>
        <v>-48230.608399999997</v>
      </c>
      <c r="T2188" s="30">
        <f t="shared" si="1305"/>
        <v>-482.306084</v>
      </c>
      <c r="U2188" s="30">
        <f>IF(ISNA(VLOOKUP(LOWER(F2188)&amp;H2188,Prices!A:C,3,0)),0,VLOOKUP(LOWER(F2188)&amp;H2188,Prices!A:C,3,0))</f>
        <v>639.16999999999996</v>
      </c>
      <c r="V2188" s="30">
        <f>IF(ISNA(VLOOKUP(LOWER(F2188)&amp;H2188,Prices!A:C,2,0)),0,VLOOKUP(LOWER(F2188)&amp;H2188,Prices!A:C,2,0))</f>
        <v>653.05999999999995</v>
      </c>
      <c r="W2188" s="18">
        <f t="shared" si="1306"/>
        <v>17075.391599999995</v>
      </c>
      <c r="X2188" s="30">
        <f t="shared" si="1307"/>
        <v>1388.9999999999986</v>
      </c>
      <c r="Y2188" s="40">
        <f t="shared" si="1308"/>
        <v>0.35411430111986719</v>
      </c>
    </row>
    <row r="2189" spans="1:27" x14ac:dyDescent="0.15">
      <c r="A2189" s="1">
        <v>42969</v>
      </c>
      <c r="B2189" s="65" t="s">
        <v>4356</v>
      </c>
      <c r="C2189" s="30" t="s">
        <v>1128</v>
      </c>
      <c r="D2189" t="s">
        <v>1129</v>
      </c>
      <c r="E2189" t="s">
        <v>1130</v>
      </c>
      <c r="F2189" s="30" t="str">
        <f t="shared" si="1298"/>
        <v>SH</v>
      </c>
      <c r="G2189" s="30" t="str">
        <f>VLOOKUP(LOWER(F2189)&amp;H2189,'Current pricing'!A:B,2,0)</f>
        <v>贵州茅台</v>
      </c>
      <c r="H2189" t="s">
        <v>1263</v>
      </c>
      <c r="I2189" t="s">
        <v>1207</v>
      </c>
      <c r="J2189" s="29" t="s">
        <v>1798</v>
      </c>
      <c r="K2189">
        <v>100</v>
      </c>
      <c r="L2189">
        <v>1</v>
      </c>
      <c r="M2189">
        <v>484.5</v>
      </c>
      <c r="N2189" s="30">
        <f t="shared" si="1299"/>
        <v>48450</v>
      </c>
      <c r="O2189" s="30">
        <f t="shared" si="1300"/>
        <v>48450</v>
      </c>
      <c r="P2189" s="18">
        <f t="shared" si="1301"/>
        <v>0.96900000000000008</v>
      </c>
      <c r="Q2189" s="18">
        <f t="shared" si="1302"/>
        <v>9.6900000000000013</v>
      </c>
      <c r="R2189" s="30">
        <f t="shared" si="1303"/>
        <v>0</v>
      </c>
      <c r="S2189" s="18">
        <f t="shared" si="1304"/>
        <v>-48460.659</v>
      </c>
      <c r="T2189" s="30">
        <f t="shared" si="1305"/>
        <v>-484.60658999999998</v>
      </c>
      <c r="U2189" s="30">
        <f>IF(ISNA(VLOOKUP(LOWER(F2189)&amp;H2189,Prices!A:C,3,0)),0,VLOOKUP(LOWER(F2189)&amp;H2189,Prices!A:C,3,0))</f>
        <v>639.16999999999996</v>
      </c>
      <c r="V2189" s="30">
        <f>IF(ISNA(VLOOKUP(LOWER(F2189)&amp;H2189,Prices!A:C,2,0)),0,VLOOKUP(LOWER(F2189)&amp;H2189,Prices!A:C,2,0))</f>
        <v>653.05999999999995</v>
      </c>
      <c r="W2189" s="18">
        <f t="shared" si="1306"/>
        <v>16845.340999999997</v>
      </c>
      <c r="X2189" s="30">
        <f t="shared" si="1307"/>
        <v>1388.9999999999986</v>
      </c>
      <c r="Y2189" s="40">
        <f t="shared" si="1308"/>
        <v>0.34768505675954586</v>
      </c>
    </row>
    <row r="2190" spans="1:27" x14ac:dyDescent="0.15">
      <c r="A2190" s="1">
        <v>42972</v>
      </c>
      <c r="B2190" s="65" t="s">
        <v>4364</v>
      </c>
      <c r="C2190" s="30" t="s">
        <v>1128</v>
      </c>
      <c r="D2190" t="s">
        <v>1129</v>
      </c>
      <c r="E2190" t="s">
        <v>1130</v>
      </c>
      <c r="F2190" s="30" t="str">
        <f t="shared" ref="F2190" si="1309">IF(OR(LEFT(H2190,1)="6",H2190="510050"),"SH","SZ")</f>
        <v>SH</v>
      </c>
      <c r="G2190" s="30" t="str">
        <f>VLOOKUP(LOWER(F2190)&amp;H2190,'Current pricing'!A:B,2,0)</f>
        <v>贵州茅台</v>
      </c>
      <c r="H2190" t="s">
        <v>1263</v>
      </c>
      <c r="I2190" t="s">
        <v>1206</v>
      </c>
      <c r="J2190" s="29" t="s">
        <v>1798</v>
      </c>
      <c r="K2190">
        <v>-100</v>
      </c>
      <c r="L2190">
        <v>1</v>
      </c>
      <c r="M2190">
        <v>491.4</v>
      </c>
      <c r="N2190" s="30">
        <f t="shared" ref="N2190" si="1310">K2190*M2190</f>
        <v>-49140</v>
      </c>
      <c r="O2190" s="30">
        <f t="shared" ref="O2190" si="1311">ABS(N2190)</f>
        <v>49140</v>
      </c>
      <c r="P2190" s="18">
        <f t="shared" ref="P2190" si="1312">IF(H2190="510050",0,IF(F2190="SZ",0,ABS(N2190*0.2%%)))</f>
        <v>0.98280000000000012</v>
      </c>
      <c r="Q2190" s="18">
        <f t="shared" ref="Q2190" si="1313">IF(I2190&lt;&gt;"D",IF(C2190="Stock",MAX(ABS(N2190*0.0002),5),MAX(ABS(N2190*0.0003),5)),0)</f>
        <v>9.8280000000000012</v>
      </c>
      <c r="R2190" s="30">
        <f t="shared" ref="R2190" si="1314">IF(H2190="510050",0,ROUND(IF(OR(I2190="B",I2190="D"),0,ABS(N2190*0.001)),2))</f>
        <v>49.14</v>
      </c>
      <c r="S2190" s="18">
        <f t="shared" ref="S2190" si="1315">-(N2190+P2190+Q2190+R2190)</f>
        <v>49080.049200000001</v>
      </c>
      <c r="T2190" s="30">
        <f t="shared" ref="T2190" si="1316">S2190/K2190</f>
        <v>-490.80049200000002</v>
      </c>
      <c r="U2190" s="30">
        <f>IF(ISNA(VLOOKUP(LOWER(F2190)&amp;H2190,Prices!A:C,3,0)),0,VLOOKUP(LOWER(F2190)&amp;H2190,Prices!A:C,3,0))</f>
        <v>639.16999999999996</v>
      </c>
      <c r="V2190" s="30">
        <f>IF(ISNA(VLOOKUP(LOWER(F2190)&amp;H2190,Prices!A:C,2,0)),0,VLOOKUP(LOWER(F2190)&amp;H2190,Prices!A:C,2,0))</f>
        <v>653.05999999999995</v>
      </c>
      <c r="W2190" s="18">
        <f t="shared" ref="W2190" si="1317">IF(I2190="B",(V2190+T2190)*K2190,(V2190+T2190)*K2190)</f>
        <v>-16225.950799999993</v>
      </c>
      <c r="X2190" s="30">
        <f t="shared" ref="X2190" si="1318">K2190*(V2190-U2190)</f>
        <v>-1388.9999999999986</v>
      </c>
      <c r="Y2190" s="40">
        <f t="shared" ref="Y2190" si="1319">W2190/O2190</f>
        <v>-0.33019842897842883</v>
      </c>
    </row>
    <row r="2191" spans="1:27" x14ac:dyDescent="0.15">
      <c r="A2191" s="1">
        <v>42979</v>
      </c>
      <c r="B2191" s="65" t="s">
        <v>4376</v>
      </c>
      <c r="C2191" s="30" t="s">
        <v>1128</v>
      </c>
      <c r="D2191" t="s">
        <v>1129</v>
      </c>
      <c r="E2191" t="s">
        <v>1130</v>
      </c>
      <c r="F2191" s="30" t="str">
        <f t="shared" ref="F2191:F2192" si="1320">IF(OR(LEFT(H2191,1)="6",H2191="510050"),"SH","SZ")</f>
        <v>SH</v>
      </c>
      <c r="G2191" s="30" t="str">
        <f>VLOOKUP(LOWER(F2191)&amp;H2191,'Current pricing'!A:B,2,0)</f>
        <v>工商银行</v>
      </c>
      <c r="H2191" t="s">
        <v>4349</v>
      </c>
      <c r="I2191" t="s">
        <v>1207</v>
      </c>
      <c r="J2191" s="29" t="s">
        <v>1798</v>
      </c>
      <c r="K2191">
        <v>6800</v>
      </c>
      <c r="L2191">
        <v>1</v>
      </c>
      <c r="M2191">
        <v>5.82</v>
      </c>
      <c r="N2191" s="30">
        <f t="shared" ref="N2191:N2193" si="1321">K2191*M2191</f>
        <v>39576</v>
      </c>
      <c r="O2191" s="30">
        <f t="shared" ref="O2191:O2193" si="1322">ABS(N2191)</f>
        <v>39576</v>
      </c>
      <c r="P2191" s="18">
        <f t="shared" ref="P2191:P2192" si="1323">IF(H2191="510050",0,IF(F2191="SZ",0,ABS(N2191*0.2%%)))</f>
        <v>0.79152000000000011</v>
      </c>
      <c r="Q2191" s="18">
        <f t="shared" ref="Q2191:Q2192" si="1324">IF(I2191&lt;&gt;"D",IF(C2191="Stock",MAX(ABS(N2191*0.0002),5),MAX(ABS(N2191*0.0003),5)),0)</f>
        <v>7.9152000000000005</v>
      </c>
      <c r="R2191" s="30">
        <f t="shared" ref="R2191:R2192" si="1325">IF(H2191="510050",0,ROUND(IF(OR(I2191="B",I2191="D"),0,ABS(N2191*0.001)),2))</f>
        <v>0</v>
      </c>
      <c r="S2191" s="18">
        <f t="shared" ref="S2191:S2192" si="1326">-(N2191+P2191+Q2191+R2191)</f>
        <v>-39584.706720000002</v>
      </c>
      <c r="T2191" s="30">
        <f t="shared" ref="T2191:T2192" si="1327">S2191/K2191</f>
        <v>-5.8212804</v>
      </c>
      <c r="U2191" s="30">
        <f>IF(ISNA(VLOOKUP(LOWER(F2191)&amp;H2191,Prices!A:C,3,0)),0,VLOOKUP(LOWER(F2191)&amp;H2191,Prices!A:C,3,0))</f>
        <v>6.1</v>
      </c>
      <c r="V2191" s="30">
        <f>IF(ISNA(VLOOKUP(LOWER(F2191)&amp;H2191,Prices!A:C,2,0)),0,VLOOKUP(LOWER(F2191)&amp;H2191,Prices!A:C,2,0))</f>
        <v>6.05</v>
      </c>
      <c r="W2191" s="18">
        <f t="shared" ref="W2191:W2192" si="1328">IF(I2191="B",(V2191+T2191)*K2191,(V2191+T2191)*K2191)</f>
        <v>1555.2932799999987</v>
      </c>
      <c r="X2191" s="30">
        <f t="shared" ref="X2191:X2192" si="1329">K2191*(V2191-U2191)</f>
        <v>-339.99999999999881</v>
      </c>
      <c r="Y2191" s="40">
        <f t="shared" ref="Y2191:Y2192" si="1330">W2191/O2191</f>
        <v>3.9298900343642577E-2</v>
      </c>
    </row>
    <row r="2192" spans="1:27" x14ac:dyDescent="0.15">
      <c r="A2192" s="1">
        <v>42979</v>
      </c>
      <c r="B2192" s="65" t="s">
        <v>4377</v>
      </c>
      <c r="C2192" s="30" t="s">
        <v>1128</v>
      </c>
      <c r="D2192" t="s">
        <v>1129</v>
      </c>
      <c r="E2192" t="s">
        <v>1130</v>
      </c>
      <c r="F2192" s="30" t="str">
        <f t="shared" si="1320"/>
        <v>SH</v>
      </c>
      <c r="G2192" s="30" t="str">
        <f>VLOOKUP(LOWER(F2192)&amp;H2192,'Current pricing'!A:B,2,0)</f>
        <v>工商银行</v>
      </c>
      <c r="H2192" t="s">
        <v>4349</v>
      </c>
      <c r="I2192" t="s">
        <v>1207</v>
      </c>
      <c r="J2192" s="29" t="s">
        <v>1798</v>
      </c>
      <c r="K2192">
        <v>6800</v>
      </c>
      <c r="L2192">
        <v>1</v>
      </c>
      <c r="M2192">
        <v>5.87</v>
      </c>
      <c r="N2192" s="30">
        <f t="shared" si="1321"/>
        <v>39916</v>
      </c>
      <c r="O2192" s="30">
        <f t="shared" si="1322"/>
        <v>39916</v>
      </c>
      <c r="P2192" s="18">
        <f t="shared" si="1323"/>
        <v>0.79832000000000003</v>
      </c>
      <c r="Q2192" s="18">
        <f t="shared" si="1324"/>
        <v>7.9832000000000001</v>
      </c>
      <c r="R2192" s="30">
        <f t="shared" si="1325"/>
        <v>0</v>
      </c>
      <c r="S2192" s="18">
        <f t="shared" si="1326"/>
        <v>-39924.781520000004</v>
      </c>
      <c r="T2192" s="30">
        <f t="shared" si="1327"/>
        <v>-5.8712914000000005</v>
      </c>
      <c r="U2192" s="30">
        <f>IF(ISNA(VLOOKUP(LOWER(F2192)&amp;H2192,Prices!A:C,3,0)),0,VLOOKUP(LOWER(F2192)&amp;H2192,Prices!A:C,3,0))</f>
        <v>6.1</v>
      </c>
      <c r="V2192" s="30">
        <f>IF(ISNA(VLOOKUP(LOWER(F2192)&amp;H2192,Prices!A:C,2,0)),0,VLOOKUP(LOWER(F2192)&amp;H2192,Prices!A:C,2,0))</f>
        <v>6.05</v>
      </c>
      <c r="W2192" s="18">
        <f t="shared" si="1328"/>
        <v>1215.2184799999955</v>
      </c>
      <c r="X2192" s="30">
        <f t="shared" si="1329"/>
        <v>-339.99999999999881</v>
      </c>
      <c r="Y2192" s="40">
        <f t="shared" si="1330"/>
        <v>3.0444395229982851E-2</v>
      </c>
    </row>
    <row r="2193" spans="1:25" x14ac:dyDescent="0.15">
      <c r="A2193" s="1">
        <v>42983</v>
      </c>
      <c r="B2193" s="65" t="s">
        <v>4382</v>
      </c>
      <c r="C2193" s="30" t="s">
        <v>1128</v>
      </c>
      <c r="D2193" t="s">
        <v>1129</v>
      </c>
      <c r="E2193" t="s">
        <v>1130</v>
      </c>
      <c r="F2193" s="30" t="str">
        <f t="shared" ref="F2193" si="1331">IF(OR(LEFT(H2193,1)="6",H2193="510050"),"SH","SZ")</f>
        <v>SZ</v>
      </c>
      <c r="G2193" s="30" t="str">
        <f>VLOOKUP(LOWER(F2193)&amp;H2193,'Current pricing'!A:B,2,0)</f>
        <v>海康威视</v>
      </c>
      <c r="H2193" t="s">
        <v>1504</v>
      </c>
      <c r="I2193" t="s">
        <v>1207</v>
      </c>
      <c r="J2193" s="29" t="s">
        <v>1798</v>
      </c>
      <c r="K2193">
        <v>1100</v>
      </c>
      <c r="L2193">
        <v>1</v>
      </c>
      <c r="M2193">
        <v>33.92</v>
      </c>
      <c r="N2193">
        <f t="shared" si="1321"/>
        <v>37312</v>
      </c>
      <c r="O2193" s="30">
        <f t="shared" si="1322"/>
        <v>37312</v>
      </c>
      <c r="P2193" s="18">
        <f t="shared" ref="P2193" si="1332">IF(H2193="510050",0,IF(F2193="SZ",0,ABS(N2193*0.2%%)))</f>
        <v>0</v>
      </c>
      <c r="Q2193" s="18">
        <f t="shared" ref="Q2193" si="1333">IF(I2193&lt;&gt;"D",IF(C2193="Stock",MAX(ABS(N2193*0.0002),5),MAX(ABS(N2193*0.0003),5)),0)</f>
        <v>7.4624000000000006</v>
      </c>
      <c r="R2193" s="30">
        <f t="shared" ref="R2193" si="1334">IF(H2193="510050",0,ROUND(IF(OR(I2193="B",I2193="D"),0,ABS(N2193*0.001)),2))</f>
        <v>0</v>
      </c>
      <c r="S2193" s="18">
        <f t="shared" ref="S2193" si="1335">-(N2193+P2193+Q2193+R2193)</f>
        <v>-37319.462399999997</v>
      </c>
      <c r="T2193" s="30">
        <f t="shared" ref="T2193" si="1336">S2193/K2193</f>
        <v>-33.926783999999998</v>
      </c>
      <c r="U2193" s="30">
        <f>IF(ISNA(VLOOKUP(LOWER(F2193)&amp;H2193,Prices!A:C,3,0)),0,VLOOKUP(LOWER(F2193)&amp;H2193,Prices!A:C,3,0))</f>
        <v>38.950000000000003</v>
      </c>
      <c r="V2193" s="30">
        <f>IF(ISNA(VLOOKUP(LOWER(F2193)&amp;H2193,Prices!A:C,2,0)),0,VLOOKUP(LOWER(F2193)&amp;H2193,Prices!A:C,2,0))</f>
        <v>39.9</v>
      </c>
      <c r="W2193" s="18">
        <f t="shared" ref="W2193" si="1337">IF(I2193="B",(V2193+T2193)*K2193,(V2193+T2193)*K2193)</f>
        <v>6570.5376000000006</v>
      </c>
      <c r="X2193" s="30">
        <f t="shared" ref="X2193" si="1338">K2193*(V2193-U2193)</f>
        <v>1044.9999999999952</v>
      </c>
      <c r="Y2193" s="40">
        <f t="shared" ref="Y2193" si="1339">W2193/O2193</f>
        <v>0.17609716981132076</v>
      </c>
    </row>
    <row r="2194" spans="1:25" x14ac:dyDescent="0.15">
      <c r="A2194" s="1">
        <v>42984</v>
      </c>
      <c r="B2194" s="65" t="s">
        <v>4385</v>
      </c>
      <c r="C2194" s="30" t="s">
        <v>1128</v>
      </c>
      <c r="D2194" t="s">
        <v>1129</v>
      </c>
      <c r="E2194" t="s">
        <v>1130</v>
      </c>
      <c r="F2194" s="30" t="str">
        <f t="shared" ref="F2194:F2195" si="1340">IF(OR(LEFT(H2194,1)="6",H2194="510050"),"SH","SZ")</f>
        <v>SH</v>
      </c>
      <c r="G2194" s="30" t="str">
        <f>VLOOKUP(LOWER(F2194)&amp;H2194,'Current pricing'!A:B,2,0)</f>
        <v>工商银行</v>
      </c>
      <c r="H2194" t="s">
        <v>4349</v>
      </c>
      <c r="I2194" t="s">
        <v>1207</v>
      </c>
      <c r="J2194" s="29" t="s">
        <v>1798</v>
      </c>
      <c r="K2194">
        <v>6700</v>
      </c>
      <c r="L2194">
        <v>1</v>
      </c>
      <c r="M2194">
        <v>5.89</v>
      </c>
      <c r="N2194" s="30">
        <f t="shared" ref="N2194:N2195" si="1341">K2194*M2194</f>
        <v>39463</v>
      </c>
      <c r="O2194" s="30">
        <f t="shared" ref="O2194:O2195" si="1342">ABS(N2194)</f>
        <v>39463</v>
      </c>
      <c r="P2194" s="18">
        <f t="shared" ref="P2194:P2195" si="1343">IF(H2194="510050",0,IF(F2194="SZ",0,ABS(N2194*0.2%%)))</f>
        <v>0.78926000000000007</v>
      </c>
      <c r="Q2194" s="18">
        <f t="shared" ref="Q2194:Q2195" si="1344">IF(I2194&lt;&gt;"D",IF(C2194="Stock",MAX(ABS(N2194*0.0002),5),MAX(ABS(N2194*0.0003),5)),0)</f>
        <v>7.8926000000000007</v>
      </c>
      <c r="R2194" s="30">
        <f t="shared" ref="R2194:R2195" si="1345">IF(H2194="510050",0,ROUND(IF(OR(I2194="B",I2194="D"),0,ABS(N2194*0.001)),2))</f>
        <v>0</v>
      </c>
      <c r="S2194" s="18">
        <f t="shared" ref="S2194:S2195" si="1346">-(N2194+P2194+Q2194+R2194)</f>
        <v>-39471.681859999997</v>
      </c>
      <c r="T2194" s="30">
        <f t="shared" ref="T2194:T2195" si="1347">S2194/K2194</f>
        <v>-5.8912958</v>
      </c>
      <c r="U2194" s="30">
        <f>IF(ISNA(VLOOKUP(LOWER(F2194)&amp;H2194,Prices!A:C,3,0)),0,VLOOKUP(LOWER(F2194)&amp;H2194,Prices!A:C,3,0))</f>
        <v>6.1</v>
      </c>
      <c r="V2194" s="30">
        <f>IF(ISNA(VLOOKUP(LOWER(F2194)&amp;H2194,Prices!A:C,2,0)),0,VLOOKUP(LOWER(F2194)&amp;H2194,Prices!A:C,2,0))</f>
        <v>6.05</v>
      </c>
      <c r="W2194" s="18">
        <f t="shared" ref="W2194:W2195" si="1348">IF(I2194="B",(V2194+T2194)*K2194,(V2194+T2194)*K2194)</f>
        <v>1063.3181399999989</v>
      </c>
      <c r="X2194" s="30">
        <f t="shared" ref="X2194:X2195" si="1349">K2194*(V2194-U2194)</f>
        <v>-334.99999999999881</v>
      </c>
      <c r="Y2194" s="40">
        <f t="shared" ref="Y2194:Y2195" si="1350">W2194/O2194</f>
        <v>2.6944685908319159E-2</v>
      </c>
    </row>
    <row r="2195" spans="1:25" x14ac:dyDescent="0.15">
      <c r="A2195" s="1">
        <v>42984</v>
      </c>
      <c r="B2195" s="65" t="s">
        <v>4386</v>
      </c>
      <c r="C2195" s="30" t="s">
        <v>1128</v>
      </c>
      <c r="D2195" t="s">
        <v>1129</v>
      </c>
      <c r="E2195" t="s">
        <v>1130</v>
      </c>
      <c r="F2195" s="30" t="str">
        <f t="shared" si="1340"/>
        <v>SH</v>
      </c>
      <c r="G2195" s="30" t="str">
        <f>VLOOKUP(LOWER(F2195)&amp;H2195,'Current pricing'!A:B,2,0)</f>
        <v>贵州茅台</v>
      </c>
      <c r="H2195" t="s">
        <v>1263</v>
      </c>
      <c r="I2195" t="s">
        <v>1207</v>
      </c>
      <c r="J2195" s="29" t="s">
        <v>1798</v>
      </c>
      <c r="K2195">
        <v>100</v>
      </c>
      <c r="L2195">
        <v>1</v>
      </c>
      <c r="M2195">
        <v>486.5</v>
      </c>
      <c r="N2195" s="30">
        <f t="shared" si="1341"/>
        <v>48650</v>
      </c>
      <c r="O2195" s="30">
        <f t="shared" si="1342"/>
        <v>48650</v>
      </c>
      <c r="P2195" s="18">
        <f t="shared" si="1343"/>
        <v>0.97300000000000009</v>
      </c>
      <c r="Q2195" s="18">
        <f t="shared" si="1344"/>
        <v>9.73</v>
      </c>
      <c r="R2195" s="30">
        <f t="shared" si="1345"/>
        <v>0</v>
      </c>
      <c r="S2195" s="18">
        <f t="shared" si="1346"/>
        <v>-48660.703000000001</v>
      </c>
      <c r="T2195" s="30">
        <f t="shared" si="1347"/>
        <v>-486.60703000000001</v>
      </c>
      <c r="U2195" s="30">
        <f>IF(ISNA(VLOOKUP(LOWER(F2195)&amp;H2195,Prices!A:C,3,0)),0,VLOOKUP(LOWER(F2195)&amp;H2195,Prices!A:C,3,0))</f>
        <v>639.16999999999996</v>
      </c>
      <c r="V2195" s="30">
        <f>IF(ISNA(VLOOKUP(LOWER(F2195)&amp;H2195,Prices!A:C,2,0)),0,VLOOKUP(LOWER(F2195)&amp;H2195,Prices!A:C,2,0))</f>
        <v>653.05999999999995</v>
      </c>
      <c r="W2195" s="18">
        <f t="shared" si="1348"/>
        <v>16645.296999999995</v>
      </c>
      <c r="X2195" s="30">
        <f t="shared" si="1349"/>
        <v>1388.9999999999986</v>
      </c>
      <c r="Y2195" s="40">
        <f t="shared" si="1350"/>
        <v>0.34214382322713249</v>
      </c>
    </row>
    <row r="2196" spans="1:25" x14ac:dyDescent="0.15">
      <c r="A2196" s="1">
        <v>42989</v>
      </c>
      <c r="B2196" s="65">
        <v>0.39707175925925925</v>
      </c>
      <c r="C2196" s="30" t="s">
        <v>1128</v>
      </c>
      <c r="D2196" t="s">
        <v>1129</v>
      </c>
      <c r="E2196" t="s">
        <v>1130</v>
      </c>
      <c r="F2196" s="30" t="str">
        <f t="shared" ref="F2196" si="1351">IF(OR(LEFT(H2196,1)="6",H2196="510050"),"SH","SZ")</f>
        <v>SH</v>
      </c>
      <c r="G2196" s="30" t="str">
        <f>VLOOKUP(LOWER(F2196)&amp;H2196,'Current pricing'!A:B,2,0)</f>
        <v>贵州茅台</v>
      </c>
      <c r="H2196" s="3" t="s">
        <v>4400</v>
      </c>
      <c r="I2196" t="s">
        <v>1207</v>
      </c>
      <c r="J2196" s="29" t="s">
        <v>1798</v>
      </c>
      <c r="K2196">
        <v>100</v>
      </c>
      <c r="L2196">
        <v>1</v>
      </c>
      <c r="M2196">
        <v>471.5</v>
      </c>
      <c r="N2196" s="30">
        <f t="shared" ref="N2196" si="1352">K2196*M2196</f>
        <v>47150</v>
      </c>
      <c r="O2196" s="30">
        <f t="shared" ref="O2196" si="1353">ABS(N2196)</f>
        <v>47150</v>
      </c>
      <c r="P2196" s="18">
        <f t="shared" ref="P2196" si="1354">IF(H2196="510050",0,IF(F2196="SZ",0,ABS(N2196*0.2%%)))</f>
        <v>0.94300000000000006</v>
      </c>
      <c r="Q2196" s="18">
        <f t="shared" ref="Q2196" si="1355">IF(I2196&lt;&gt;"D",IF(C2196="Stock",MAX(ABS(N2196*0.0002),5),MAX(ABS(N2196*0.0003),5)),0)</f>
        <v>9.43</v>
      </c>
      <c r="R2196" s="30">
        <f t="shared" ref="R2196" si="1356">IF(H2196="510050",0,ROUND(IF(OR(I2196="B",I2196="D"),0,ABS(N2196*0.001)),2))</f>
        <v>0</v>
      </c>
      <c r="S2196" s="18">
        <f t="shared" ref="S2196" si="1357">-(N2196+P2196+Q2196+R2196)</f>
        <v>-47160.373</v>
      </c>
      <c r="T2196" s="30">
        <f t="shared" ref="T2196" si="1358">S2196/K2196</f>
        <v>-471.60372999999998</v>
      </c>
      <c r="U2196" s="30">
        <f>IF(ISNA(VLOOKUP(LOWER(F2196)&amp;H2196,Prices!A:C,3,0)),0,VLOOKUP(LOWER(F2196)&amp;H2196,Prices!A:C,3,0))</f>
        <v>639.16999999999996</v>
      </c>
      <c r="V2196" s="30">
        <f>IF(ISNA(VLOOKUP(LOWER(F2196)&amp;H2196,Prices!A:C,2,0)),0,VLOOKUP(LOWER(F2196)&amp;H2196,Prices!A:C,2,0))</f>
        <v>653.05999999999995</v>
      </c>
      <c r="W2196" s="18">
        <f t="shared" ref="W2196" si="1359">IF(I2196="B",(V2196+T2196)*K2196,(V2196+T2196)*K2196)</f>
        <v>18145.626999999997</v>
      </c>
      <c r="X2196" s="30">
        <f t="shared" ref="X2196" si="1360">K2196*(V2196-U2196)</f>
        <v>1388.9999999999986</v>
      </c>
      <c r="Y2196" s="40">
        <f>W2196/O2196</f>
        <v>0.38484892895015899</v>
      </c>
    </row>
    <row r="2197" spans="1:25" x14ac:dyDescent="0.15">
      <c r="A2197" s="1">
        <v>42993</v>
      </c>
      <c r="B2197" s="65" t="s">
        <v>4399</v>
      </c>
      <c r="C2197" s="30" t="s">
        <v>1128</v>
      </c>
      <c r="D2197" t="s">
        <v>1129</v>
      </c>
      <c r="E2197" t="s">
        <v>1130</v>
      </c>
      <c r="F2197" s="30" t="str">
        <f t="shared" ref="F2197" si="1361">IF(OR(LEFT(H2197,1)="6",H2197="510050"),"SH","SZ")</f>
        <v>SH</v>
      </c>
      <c r="G2197" s="30" t="str">
        <f>VLOOKUP(LOWER(F2197)&amp;H2197,'Current pricing'!A:B,2,0)</f>
        <v>长江电力</v>
      </c>
      <c r="H2197" t="s">
        <v>3939</v>
      </c>
      <c r="I2197" t="s">
        <v>1207</v>
      </c>
      <c r="J2197" s="29" t="s">
        <v>1798</v>
      </c>
      <c r="K2197">
        <v>2600</v>
      </c>
      <c r="L2197">
        <v>1</v>
      </c>
      <c r="M2197">
        <v>15.05</v>
      </c>
      <c r="N2197" s="30">
        <f t="shared" ref="N2197" si="1362">K2197*M2197</f>
        <v>39130</v>
      </c>
      <c r="O2197" s="30">
        <f t="shared" ref="O2197" si="1363">ABS(N2197)</f>
        <v>39130</v>
      </c>
      <c r="P2197" s="18">
        <f t="shared" ref="P2197" si="1364">IF(H2197="510050",0,IF(F2197="SZ",0,ABS(N2197*0.2%%)))</f>
        <v>0.78260000000000007</v>
      </c>
      <c r="Q2197" s="18">
        <f t="shared" ref="Q2197" si="1365">IF(I2197&lt;&gt;"D",IF(C2197="Stock",MAX(ABS(N2197*0.0002),5),MAX(ABS(N2197*0.0003),5)),0)</f>
        <v>7.8260000000000005</v>
      </c>
      <c r="R2197" s="30">
        <f t="shared" ref="R2197" si="1366">IF(H2197="510050",0,ROUND(IF(OR(I2197="B",I2197="D"),0,ABS(N2197*0.001)),2))</f>
        <v>0</v>
      </c>
      <c r="S2197" s="18">
        <f t="shared" ref="S2197" si="1367">-(N2197+P2197+Q2197+R2197)</f>
        <v>-39138.6086</v>
      </c>
      <c r="T2197" s="30">
        <f t="shared" ref="T2197" si="1368">S2197/K2197</f>
        <v>-15.053310999999999</v>
      </c>
      <c r="U2197" s="30">
        <f>IF(ISNA(VLOOKUP(LOWER(F2197)&amp;H2197,Prices!A:C,3,0)),0,VLOOKUP(LOWER(F2197)&amp;H2197,Prices!A:C,3,0))</f>
        <v>16.04</v>
      </c>
      <c r="V2197" s="30">
        <f>IF(ISNA(VLOOKUP(LOWER(F2197)&amp;H2197,Prices!A:C,2,0)),0,VLOOKUP(LOWER(F2197)&amp;H2197,Prices!A:C,2,0))</f>
        <v>16.3</v>
      </c>
      <c r="W2197" s="18">
        <f t="shared" ref="W2197" si="1369">IF(I2197="B",(V2197+T2197)*K2197,(V2197+T2197)*K2197)</f>
        <v>3241.3914000000045</v>
      </c>
      <c r="X2197" s="30">
        <f t="shared" ref="X2197" si="1370">K2197*(V2197-U2197)</f>
        <v>676.00000000000409</v>
      </c>
      <c r="Y2197" s="40">
        <f t="shared" ref="Y2197" si="1371">W2197/O2197</f>
        <v>8.283647840531573E-2</v>
      </c>
    </row>
    <row r="2198" spans="1:25" x14ac:dyDescent="0.15">
      <c r="A2198" s="1">
        <v>42996</v>
      </c>
      <c r="B2198" s="65">
        <v>0.5886689814814815</v>
      </c>
      <c r="C2198" s="30" t="s">
        <v>1128</v>
      </c>
      <c r="D2198" s="30" t="s">
        <v>1129</v>
      </c>
      <c r="E2198" t="s">
        <v>1130</v>
      </c>
      <c r="F2198" t="s">
        <v>4408</v>
      </c>
      <c r="G2198" s="30" t="str">
        <f>VLOOKUP(LOWER(F2198)&amp;H2198,'Current pricing'!A:B,2,0)</f>
        <v>方大炭素</v>
      </c>
      <c r="H2198" s="3" t="s">
        <v>3962</v>
      </c>
      <c r="I2198" t="s">
        <v>1207</v>
      </c>
      <c r="J2198" s="29" t="s">
        <v>1798</v>
      </c>
      <c r="K2198">
        <v>600</v>
      </c>
      <c r="L2198">
        <v>1</v>
      </c>
      <c r="M2198">
        <v>33.31</v>
      </c>
      <c r="N2198" s="30">
        <f t="shared" ref="N2198:N2200" si="1372">K2198*M2198</f>
        <v>19986</v>
      </c>
      <c r="O2198" s="30">
        <f t="shared" ref="O2198:O2200" si="1373">ABS(N2198)</f>
        <v>19986</v>
      </c>
      <c r="P2198" s="18">
        <f t="shared" ref="P2198:P2200" si="1374">IF(H2198="510050",0,IF(F2198="SZ",0,ABS(N2198*0.2%%)))</f>
        <v>0.39972000000000002</v>
      </c>
      <c r="Q2198" s="18">
        <f t="shared" ref="Q2198:Q2200" si="1375">IF(I2198&lt;&gt;"D",IF(C2198="Stock",MAX(ABS(N2198*0.0002),5),MAX(ABS(N2198*0.0003),5)),0)</f>
        <v>5</v>
      </c>
      <c r="R2198" s="30">
        <f t="shared" ref="R2198:R2200" si="1376">IF(H2198="510050",0,ROUND(IF(OR(I2198="B",I2198="D"),0,ABS(N2198*0.001)),2))</f>
        <v>0</v>
      </c>
      <c r="S2198" s="18">
        <f t="shared" ref="S2198:S2200" si="1377">-(N2198+P2198+Q2198+R2198)</f>
        <v>-19991.399720000001</v>
      </c>
      <c r="T2198" s="30">
        <f t="shared" ref="T2198:T2200" si="1378">S2198/K2198</f>
        <v>-33.318999533333333</v>
      </c>
      <c r="U2198" s="30">
        <f>IF(ISNA(VLOOKUP(LOWER(F2198)&amp;H2198,Prices!A:C,3,0)),0,VLOOKUP(LOWER(F2198)&amp;H2198,Prices!A:C,3,0))</f>
        <v>26.5</v>
      </c>
      <c r="V2198" s="30">
        <f>IF(ISNA(VLOOKUP(LOWER(F2198)&amp;H2198,Prices!A:C,2,0)),0,VLOOKUP(LOWER(F2198)&amp;H2198,Prices!A:C,2,0))</f>
        <v>26.54</v>
      </c>
      <c r="W2198" s="18">
        <f t="shared" ref="W2198:W2199" si="1379">IF(I2198="B",(V2198+T2198)*K2198,(V2198+T2198)*K2198)</f>
        <v>-4067.3997200000003</v>
      </c>
      <c r="X2198" s="30">
        <f t="shared" ref="X2198:X2200" si="1380">K2198*(V2198-U2198)</f>
        <v>23.999999999999488</v>
      </c>
      <c r="Y2198" s="40">
        <f t="shared" ref="Y2198:Y2200" si="1381">W2198/O2198</f>
        <v>-0.20351244471129792</v>
      </c>
    </row>
    <row r="2199" spans="1:25" x14ac:dyDescent="0.15">
      <c r="A2199" s="1">
        <v>42996</v>
      </c>
      <c r="B2199" s="65">
        <v>0.57759259259259255</v>
      </c>
      <c r="C2199" s="30" t="s">
        <v>1128</v>
      </c>
      <c r="D2199" s="30" t="s">
        <v>1129</v>
      </c>
      <c r="E2199" t="s">
        <v>1130</v>
      </c>
      <c r="F2199" t="s">
        <v>4408</v>
      </c>
      <c r="G2199" s="30" t="str">
        <f>VLOOKUP(LOWER(F2199)&amp;H2199,'Current pricing'!A:B,2,0)</f>
        <v>恒瑞医药</v>
      </c>
      <c r="H2199" s="3" t="s">
        <v>1521</v>
      </c>
      <c r="I2199" t="s">
        <v>1207</v>
      </c>
      <c r="J2199" s="29" t="s">
        <v>1798</v>
      </c>
      <c r="K2199">
        <v>400</v>
      </c>
      <c r="L2199">
        <v>1</v>
      </c>
      <c r="M2199">
        <v>58.71</v>
      </c>
      <c r="N2199" s="30">
        <f t="shared" si="1372"/>
        <v>23484</v>
      </c>
      <c r="O2199" s="30">
        <f t="shared" si="1373"/>
        <v>23484</v>
      </c>
      <c r="P2199" s="18">
        <f t="shared" si="1374"/>
        <v>0.46968000000000004</v>
      </c>
      <c r="Q2199" s="18">
        <f t="shared" si="1375"/>
        <v>5</v>
      </c>
      <c r="R2199" s="30">
        <f t="shared" si="1376"/>
        <v>0</v>
      </c>
      <c r="S2199" s="18">
        <f t="shared" si="1377"/>
        <v>-23489.469679999998</v>
      </c>
      <c r="T2199" s="30">
        <f t="shared" si="1378"/>
        <v>-58.723674199999998</v>
      </c>
      <c r="U2199" s="30">
        <f>IF(ISNA(VLOOKUP(LOWER(F2199)&amp;H2199,Prices!A:C,3,0)),0,VLOOKUP(LOWER(F2199)&amp;H2199,Prices!A:C,3,0))</f>
        <v>71.95</v>
      </c>
      <c r="V2199" s="30">
        <f>IF(ISNA(VLOOKUP(LOWER(F2199)&amp;H2199,Prices!A:C,2,0)),0,VLOOKUP(LOWER(F2199)&amp;H2199,Prices!A:C,2,0))</f>
        <v>75.7</v>
      </c>
      <c r="W2199" s="18">
        <f t="shared" si="1379"/>
        <v>6790.5303200000017</v>
      </c>
      <c r="X2199" s="30">
        <f t="shared" si="1380"/>
        <v>1500</v>
      </c>
      <c r="Y2199" s="40">
        <f t="shared" si="1381"/>
        <v>0.28915560892522574</v>
      </c>
    </row>
    <row r="2200" spans="1:25" x14ac:dyDescent="0.15">
      <c r="A2200" s="1">
        <v>42996</v>
      </c>
      <c r="B2200" s="65">
        <v>0.40111111111111114</v>
      </c>
      <c r="C2200" s="30" t="s">
        <v>1128</v>
      </c>
      <c r="D2200" s="30" t="s">
        <v>1129</v>
      </c>
      <c r="E2200" t="s">
        <v>1130</v>
      </c>
      <c r="F2200" t="s">
        <v>4409</v>
      </c>
      <c r="G2200" s="30" t="str">
        <f>VLOOKUP(LOWER(F2200)&amp;H2200,'Current pricing'!A:B,2,0)</f>
        <v>晨鸣纸业</v>
      </c>
      <c r="H2200" s="3" t="s">
        <v>4410</v>
      </c>
      <c r="I2200" t="s">
        <v>1207</v>
      </c>
      <c r="J2200" s="29" t="s">
        <v>1798</v>
      </c>
      <c r="K2200">
        <v>2200</v>
      </c>
      <c r="L2200">
        <v>1</v>
      </c>
      <c r="M2200">
        <v>18.12</v>
      </c>
      <c r="N2200" s="30">
        <f t="shared" si="1372"/>
        <v>39864</v>
      </c>
      <c r="O2200" s="30">
        <f t="shared" si="1373"/>
        <v>39864</v>
      </c>
      <c r="P2200" s="18">
        <f t="shared" si="1374"/>
        <v>0</v>
      </c>
      <c r="Q2200" s="18">
        <f t="shared" si="1375"/>
        <v>7.9728000000000003</v>
      </c>
      <c r="R2200" s="30">
        <f t="shared" si="1376"/>
        <v>0</v>
      </c>
      <c r="S2200" s="18">
        <f t="shared" si="1377"/>
        <v>-39871.972800000003</v>
      </c>
      <c r="T2200" s="30">
        <f t="shared" si="1378"/>
        <v>-18.123624000000003</v>
      </c>
      <c r="U2200" s="30">
        <f>IF(ISNA(VLOOKUP(LOWER(F2200)&amp;H2200,Prices!A:C,3,0)),0,VLOOKUP(LOWER(F2200)&amp;H2200,Prices!A:C,3,0))</f>
        <v>16.36</v>
      </c>
      <c r="V2200" s="30">
        <f>IF(ISNA(VLOOKUP(LOWER(F2200)&amp;H2200,Prices!A:C,2,0)),0,VLOOKUP(LOWER(F2200)&amp;H2200,Prices!A:C,2,0))</f>
        <v>16.920000000000002</v>
      </c>
      <c r="W2200" s="18">
        <f>IF(I2200="B",(V2200+T2200)*K2200,(V2200+T2200)*K2200)</f>
        <v>-2647.9728000000032</v>
      </c>
      <c r="X2200" s="30">
        <f t="shared" si="1380"/>
        <v>1232.000000000005</v>
      </c>
      <c r="Y2200" s="40">
        <f t="shared" si="1381"/>
        <v>-6.6425165562913988E-2</v>
      </c>
    </row>
    <row r="2201" spans="1:25" x14ac:dyDescent="0.15">
      <c r="A2201" s="1">
        <v>42997</v>
      </c>
      <c r="B2201" s="65">
        <v>0.41248842592592588</v>
      </c>
      <c r="C2201" s="30" t="s">
        <v>1128</v>
      </c>
      <c r="D2201" s="30" t="s">
        <v>1129</v>
      </c>
      <c r="E2201" t="s">
        <v>1130</v>
      </c>
      <c r="F2201" t="s">
        <v>4409</v>
      </c>
      <c r="G2201" s="30" t="str">
        <f>VLOOKUP(LOWER(F2201)&amp;H2201,'Current pricing'!A:B,2,0)</f>
        <v>晨鸣纸业</v>
      </c>
      <c r="H2201" s="3" t="s">
        <v>4410</v>
      </c>
      <c r="I2201" t="s">
        <v>1207</v>
      </c>
      <c r="J2201" s="29" t="s">
        <v>1798</v>
      </c>
      <c r="K2201">
        <v>1200</v>
      </c>
      <c r="L2201">
        <v>1</v>
      </c>
      <c r="M2201">
        <v>18.16</v>
      </c>
      <c r="N2201" s="30">
        <f t="shared" ref="N2201" si="1382">K2201*M2201</f>
        <v>21792</v>
      </c>
      <c r="O2201" s="30">
        <f t="shared" ref="O2201" si="1383">ABS(N2201)</f>
        <v>21792</v>
      </c>
      <c r="P2201" s="18">
        <f t="shared" ref="P2201" si="1384">IF(H2201="510050",0,IF(F2201="SZ",0,ABS(N2201*0.2%%)))</f>
        <v>0</v>
      </c>
      <c r="Q2201" s="18">
        <f t="shared" ref="Q2201" si="1385">IF(I2201&lt;&gt;"D",IF(C2201="Stock",MAX(ABS(N2201*0.0002),5),MAX(ABS(N2201*0.0003),5)),0)</f>
        <v>5</v>
      </c>
      <c r="R2201" s="30">
        <f t="shared" ref="R2201" si="1386">IF(H2201="510050",0,ROUND(IF(OR(I2201="B",I2201="D"),0,ABS(N2201*0.001)),2))</f>
        <v>0</v>
      </c>
      <c r="S2201" s="18">
        <f t="shared" ref="S2201" si="1387">-(N2201+P2201+Q2201+R2201)</f>
        <v>-21797</v>
      </c>
      <c r="T2201" s="30">
        <f t="shared" ref="T2201" si="1388">S2201/K2201</f>
        <v>-18.164166666666667</v>
      </c>
      <c r="U2201" s="30">
        <f>IF(ISNA(VLOOKUP(LOWER(F2201)&amp;H2201,Prices!A:C,3,0)),0,VLOOKUP(LOWER(F2201)&amp;H2201,Prices!A:C,3,0))</f>
        <v>16.36</v>
      </c>
      <c r="V2201" s="30">
        <f>IF(ISNA(VLOOKUP(LOWER(F2201)&amp;H2201,Prices!A:C,2,0)),0,VLOOKUP(LOWER(F2201)&amp;H2201,Prices!A:C,2,0))</f>
        <v>16.920000000000002</v>
      </c>
      <c r="W2201" s="18">
        <f>IF(I2201="B",(V2201+T2201)*K2201,(V2201+T2201)*K2201)</f>
        <v>-1492.9999999999977</v>
      </c>
      <c r="X2201" s="30">
        <f t="shared" ref="X2201" si="1389">K2201*(V2201-U2201)</f>
        <v>672.00000000000273</v>
      </c>
      <c r="Y2201" s="40">
        <f t="shared" ref="Y2201" si="1390">W2201/O2201</f>
        <v>-6.8511380323054233E-2</v>
      </c>
    </row>
    <row r="2202" spans="1:25" x14ac:dyDescent="0.15">
      <c r="A2202" s="1">
        <v>42998</v>
      </c>
      <c r="B2202" s="65">
        <v>0.41701388888888885</v>
      </c>
      <c r="C2202" s="30" t="s">
        <v>1128</v>
      </c>
      <c r="D2202" s="30" t="s">
        <v>1129</v>
      </c>
      <c r="E2202" t="s">
        <v>1130</v>
      </c>
      <c r="F2202" t="s">
        <v>4409</v>
      </c>
      <c r="G2202" s="30" t="str">
        <f>VLOOKUP(LOWER(F2202)&amp;H2202,'Current pricing'!A:B,2,0)</f>
        <v>格力电器</v>
      </c>
      <c r="H2202" s="3" t="s">
        <v>1255</v>
      </c>
      <c r="I2202" t="s">
        <v>1207</v>
      </c>
      <c r="J2202" s="29" t="s">
        <v>1798</v>
      </c>
      <c r="K2202">
        <v>500</v>
      </c>
      <c r="L2202">
        <v>1</v>
      </c>
      <c r="M2202">
        <v>37.61</v>
      </c>
      <c r="N2202" s="30">
        <f t="shared" ref="N2202:N2205" si="1391">K2202*M2202</f>
        <v>18805</v>
      </c>
      <c r="O2202" s="30">
        <f t="shared" ref="O2202:O2205" si="1392">ABS(N2202)</f>
        <v>18805</v>
      </c>
      <c r="P2202" s="18">
        <f t="shared" ref="P2202:P2205" si="1393">IF(H2202="510050",0,IF(F2202="SZ",0,ABS(N2202*0.2%%)))</f>
        <v>0</v>
      </c>
      <c r="Q2202" s="18">
        <f t="shared" ref="Q2202:Q2205" si="1394">IF(I2202&lt;&gt;"D",IF(C2202="Stock",MAX(ABS(N2202*0.0002),5),MAX(ABS(N2202*0.0003),5)),0)</f>
        <v>5</v>
      </c>
      <c r="R2202" s="30">
        <f t="shared" ref="R2202:R2205" si="1395">IF(H2202="510050",0,ROUND(IF(OR(I2202="B",I2202="D"),0,ABS(N2202*0.001)),2))</f>
        <v>0</v>
      </c>
      <c r="S2202" s="18">
        <f t="shared" ref="S2202:S2205" si="1396">-(N2202+P2202+Q2202+R2202)</f>
        <v>-18810</v>
      </c>
      <c r="T2202" s="30">
        <f t="shared" ref="T2202:T2205" si="1397">S2202/K2202</f>
        <v>-37.619999999999997</v>
      </c>
      <c r="U2202" s="30">
        <f>IF(ISNA(VLOOKUP(LOWER(F2202)&amp;H2202,Prices!A:C,3,0)),0,VLOOKUP(LOWER(F2202)&amp;H2202,Prices!A:C,3,0))</f>
        <v>41.83</v>
      </c>
      <c r="V2202" s="30">
        <f>IF(ISNA(VLOOKUP(LOWER(F2202)&amp;H2202,Prices!A:C,2,0)),0,VLOOKUP(LOWER(F2202)&amp;H2202,Prices!A:C,2,0))</f>
        <v>43.53</v>
      </c>
      <c r="W2202" s="18">
        <f t="shared" ref="W2202:W2205" si="1398">IF(I2202="B",(V2202+T2202)*K2202,(V2202+T2202)*K2202)</f>
        <v>2955.0000000000018</v>
      </c>
      <c r="X2202" s="30">
        <f t="shared" ref="X2202:X2205" si="1399">K2202*(V2202-U2202)</f>
        <v>850.00000000000136</v>
      </c>
      <c r="Y2202" s="40">
        <f t="shared" ref="Y2202:Y2205" si="1400">W2202/O2202</f>
        <v>0.15713905876096793</v>
      </c>
    </row>
    <row r="2203" spans="1:25" x14ac:dyDescent="0.15">
      <c r="A2203" s="1">
        <v>42998</v>
      </c>
      <c r="B2203" s="65">
        <v>0.40962962962962962</v>
      </c>
      <c r="C2203" s="30" t="s">
        <v>1128</v>
      </c>
      <c r="D2203" s="30" t="s">
        <v>1129</v>
      </c>
      <c r="E2203" t="s">
        <v>1130</v>
      </c>
      <c r="F2203" t="s">
        <v>4408</v>
      </c>
      <c r="G2203" s="30" t="str">
        <f>VLOOKUP(LOWER(F2203)&amp;H2203,'Current pricing'!A:B,2,0)</f>
        <v>凯乐科技</v>
      </c>
      <c r="H2203" s="3" t="s">
        <v>3953</v>
      </c>
      <c r="I2203" t="s">
        <v>1207</v>
      </c>
      <c r="J2203" s="29" t="s">
        <v>1798</v>
      </c>
      <c r="K2203">
        <v>500</v>
      </c>
      <c r="L2203">
        <v>1</v>
      </c>
      <c r="M2203">
        <v>34.619999999999997</v>
      </c>
      <c r="N2203" s="30">
        <f t="shared" si="1391"/>
        <v>17310</v>
      </c>
      <c r="O2203" s="30">
        <f t="shared" si="1392"/>
        <v>17310</v>
      </c>
      <c r="P2203" s="18">
        <f t="shared" si="1393"/>
        <v>0.34620000000000001</v>
      </c>
      <c r="Q2203" s="18">
        <f t="shared" si="1394"/>
        <v>5</v>
      </c>
      <c r="R2203" s="30">
        <f t="shared" si="1395"/>
        <v>0</v>
      </c>
      <c r="S2203" s="18">
        <f t="shared" si="1396"/>
        <v>-17315.3462</v>
      </c>
      <c r="T2203" s="30">
        <f t="shared" si="1397"/>
        <v>-34.630692400000001</v>
      </c>
      <c r="U2203" s="30">
        <f>IF(ISNA(VLOOKUP(LOWER(F2203)&amp;H2203,Prices!A:C,3,0)),0,VLOOKUP(LOWER(F2203)&amp;H2203,Prices!A:C,3,0))</f>
        <v>30.55</v>
      </c>
      <c r="V2203" s="30">
        <f>IF(ISNA(VLOOKUP(LOWER(F2203)&amp;H2203,Prices!A:C,2,0)),0,VLOOKUP(LOWER(F2203)&amp;H2203,Prices!A:C,2,0))</f>
        <v>30.53</v>
      </c>
      <c r="W2203" s="18">
        <f t="shared" si="1398"/>
        <v>-2050.3462</v>
      </c>
      <c r="X2203" s="30">
        <f t="shared" si="1399"/>
        <v>-9.9999999999997868</v>
      </c>
      <c r="Y2203" s="40">
        <f t="shared" si="1400"/>
        <v>-0.11844865395725014</v>
      </c>
    </row>
    <row r="2204" spans="1:25" x14ac:dyDescent="0.15">
      <c r="A2204" s="1">
        <v>42998</v>
      </c>
      <c r="B2204" s="65">
        <v>0.40633101851851849</v>
      </c>
      <c r="C2204" s="30" t="s">
        <v>1128</v>
      </c>
      <c r="D2204" s="30" t="s">
        <v>1129</v>
      </c>
      <c r="E2204" t="s">
        <v>1130</v>
      </c>
      <c r="F2204" t="s">
        <v>4408</v>
      </c>
      <c r="G2204" s="30" t="str">
        <f>VLOOKUP(LOWER(F2204)&amp;H2204,'Current pricing'!A:B,2,0)</f>
        <v>今世缘</v>
      </c>
      <c r="H2204" s="3" t="s">
        <v>4415</v>
      </c>
      <c r="I2204" t="s">
        <v>1207</v>
      </c>
      <c r="J2204" s="29" t="s">
        <v>1798</v>
      </c>
      <c r="K2204">
        <v>100</v>
      </c>
      <c r="L2204">
        <v>1</v>
      </c>
      <c r="M2204">
        <v>16.559999999999999</v>
      </c>
      <c r="N2204" s="30">
        <f t="shared" si="1391"/>
        <v>1655.9999999999998</v>
      </c>
      <c r="O2204" s="30">
        <f t="shared" si="1392"/>
        <v>1655.9999999999998</v>
      </c>
      <c r="P2204" s="18">
        <f t="shared" si="1393"/>
        <v>3.3119999999999997E-2</v>
      </c>
      <c r="Q2204" s="18">
        <f t="shared" si="1394"/>
        <v>5</v>
      </c>
      <c r="R2204" s="30">
        <f t="shared" si="1395"/>
        <v>0</v>
      </c>
      <c r="S2204" s="18">
        <f t="shared" si="1396"/>
        <v>-1661.0331199999998</v>
      </c>
      <c r="T2204" s="30">
        <f t="shared" si="1397"/>
        <v>-16.610331199999997</v>
      </c>
      <c r="U2204" s="30">
        <f>IF(ISNA(VLOOKUP(LOWER(F2204)&amp;H2204,Prices!A:C,3,0)),0,VLOOKUP(LOWER(F2204)&amp;H2204,Prices!A:C,3,0))</f>
        <v>15.57</v>
      </c>
      <c r="V2204" s="30">
        <f>IF(ISNA(VLOOKUP(LOWER(F2204)&amp;H2204,Prices!A:C,2,0)),0,VLOOKUP(LOWER(F2204)&amp;H2204,Prices!A:C,2,0))</f>
        <v>16.18</v>
      </c>
      <c r="W2204" s="18">
        <f t="shared" si="1398"/>
        <v>-43.033119999999769</v>
      </c>
      <c r="X2204" s="30">
        <f t="shared" si="1399"/>
        <v>60.999999999999943</v>
      </c>
      <c r="Y2204" s="40">
        <f t="shared" si="1400"/>
        <v>-2.5986183574879092E-2</v>
      </c>
    </row>
    <row r="2205" spans="1:25" x14ac:dyDescent="0.15">
      <c r="A2205" s="1">
        <v>42998</v>
      </c>
      <c r="B2205" s="65">
        <v>0.40326388888888887</v>
      </c>
      <c r="C2205" s="30" t="s">
        <v>1128</v>
      </c>
      <c r="D2205" s="30" t="s">
        <v>1129</v>
      </c>
      <c r="E2205" t="s">
        <v>1130</v>
      </c>
      <c r="F2205" t="s">
        <v>4409</v>
      </c>
      <c r="G2205" s="30" t="str">
        <f>VLOOKUP(LOWER(F2205)&amp;H2205,'Current pricing'!A:B,2,0)</f>
        <v>格力电器</v>
      </c>
      <c r="H2205" s="3" t="s">
        <v>1255</v>
      </c>
      <c r="I2205" t="s">
        <v>1207</v>
      </c>
      <c r="J2205" s="29" t="s">
        <v>1798</v>
      </c>
      <c r="K2205">
        <v>500</v>
      </c>
      <c r="L2205">
        <v>1</v>
      </c>
      <c r="M2205">
        <v>37.85</v>
      </c>
      <c r="N2205" s="30">
        <f t="shared" si="1391"/>
        <v>18925</v>
      </c>
      <c r="O2205" s="30">
        <f t="shared" si="1392"/>
        <v>18925</v>
      </c>
      <c r="P2205" s="18">
        <f t="shared" si="1393"/>
        <v>0</v>
      </c>
      <c r="Q2205" s="18">
        <f t="shared" si="1394"/>
        <v>5</v>
      </c>
      <c r="R2205" s="30">
        <f t="shared" si="1395"/>
        <v>0</v>
      </c>
      <c r="S2205" s="18">
        <f t="shared" si="1396"/>
        <v>-18930</v>
      </c>
      <c r="T2205" s="30">
        <f t="shared" si="1397"/>
        <v>-37.86</v>
      </c>
      <c r="U2205" s="30">
        <f>IF(ISNA(VLOOKUP(LOWER(F2205)&amp;H2205,Prices!A:C,3,0)),0,VLOOKUP(LOWER(F2205)&amp;H2205,Prices!A:C,3,0))</f>
        <v>41.83</v>
      </c>
      <c r="V2205" s="30">
        <f>IF(ISNA(VLOOKUP(LOWER(F2205)&amp;H2205,Prices!A:C,2,0)),0,VLOOKUP(LOWER(F2205)&amp;H2205,Prices!A:C,2,0))</f>
        <v>43.53</v>
      </c>
      <c r="W2205" s="18">
        <f t="shared" si="1398"/>
        <v>2835.0000000000009</v>
      </c>
      <c r="X2205" s="30">
        <f t="shared" si="1399"/>
        <v>850.00000000000136</v>
      </c>
      <c r="Y2205" s="40">
        <f t="shared" si="1400"/>
        <v>0.14980184940554828</v>
      </c>
    </row>
    <row r="2206" spans="1:25" x14ac:dyDescent="0.15">
      <c r="A2206" s="1">
        <v>42999</v>
      </c>
      <c r="B2206" s="65">
        <v>0.57572916666666674</v>
      </c>
      <c r="C2206" s="30" t="s">
        <v>1128</v>
      </c>
      <c r="D2206" s="30" t="s">
        <v>1129</v>
      </c>
      <c r="E2206" t="s">
        <v>1130</v>
      </c>
      <c r="F2206" t="s">
        <v>4408</v>
      </c>
      <c r="G2206" s="30" t="str">
        <f>VLOOKUP(LOWER(F2206)&amp;H2206,'Current pricing'!A:B,2,0)</f>
        <v>隆基股份</v>
      </c>
      <c r="H2206" s="3" t="s">
        <v>4417</v>
      </c>
      <c r="I2206" t="s">
        <v>1207</v>
      </c>
      <c r="J2206" s="29" t="s">
        <v>1798</v>
      </c>
      <c r="K2206">
        <v>600</v>
      </c>
      <c r="L2206">
        <v>1</v>
      </c>
      <c r="M2206">
        <v>27.38</v>
      </c>
      <c r="N2206" s="30">
        <f t="shared" ref="N2206" si="1401">K2206*M2206</f>
        <v>16428</v>
      </c>
      <c r="O2206" s="30">
        <f t="shared" ref="O2206" si="1402">ABS(N2206)</f>
        <v>16428</v>
      </c>
      <c r="P2206" s="18">
        <f t="shared" ref="P2206" si="1403">IF(H2206="510050",0,IF(F2206="SZ",0,ABS(N2206*0.2%%)))</f>
        <v>0.32856000000000002</v>
      </c>
      <c r="Q2206" s="18">
        <f t="shared" ref="Q2206" si="1404">IF(I2206&lt;&gt;"D",IF(C2206="Stock",MAX(ABS(N2206*0.0002),5),MAX(ABS(N2206*0.0003),5)),0)</f>
        <v>5</v>
      </c>
      <c r="R2206" s="30">
        <f t="shared" ref="R2206" si="1405">IF(H2206="510050",0,ROUND(IF(OR(I2206="B",I2206="D"),0,ABS(N2206*0.001)),2))</f>
        <v>0</v>
      </c>
      <c r="S2206" s="18">
        <f t="shared" ref="S2206" si="1406">-(N2206+P2206+Q2206+R2206)</f>
        <v>-16433.328560000002</v>
      </c>
      <c r="T2206" s="30">
        <f t="shared" ref="T2206" si="1407">S2206/K2206</f>
        <v>-27.388880933333336</v>
      </c>
      <c r="U2206" s="30">
        <f>IF(ISNA(VLOOKUP(LOWER(F2206)&amp;H2206,Prices!A:C,3,0)),0,VLOOKUP(LOWER(F2206)&amp;H2206,Prices!A:C,3,0))</f>
        <v>31.96</v>
      </c>
      <c r="V2206" s="30">
        <f>IF(ISNA(VLOOKUP(LOWER(F2206)&amp;H2206,Prices!A:C,2,0)),0,VLOOKUP(LOWER(F2206)&amp;H2206,Prices!A:C,2,0))</f>
        <v>34.11</v>
      </c>
      <c r="W2206" s="18">
        <f t="shared" ref="W2206" si="1408">IF(I2206="B",(V2206+T2206)*K2206,(V2206+T2206)*K2206)</f>
        <v>4032.6714399999978</v>
      </c>
      <c r="X2206" s="30">
        <f t="shared" ref="X2206" si="1409">K2206*(V2206-U2206)</f>
        <v>1289.9999999999991</v>
      </c>
      <c r="Y2206" s="40">
        <f t="shared" ref="Y2206" si="1410">W2206/O2206</f>
        <v>0.24547549549549535</v>
      </c>
    </row>
    <row r="2207" spans="1:25" x14ac:dyDescent="0.15">
      <c r="A2207" s="1">
        <v>43003</v>
      </c>
      <c r="B2207" s="65">
        <v>0.61925925925925929</v>
      </c>
      <c r="C2207" s="30" t="s">
        <v>1128</v>
      </c>
      <c r="D2207" s="30" t="s">
        <v>1129</v>
      </c>
      <c r="E2207" t="s">
        <v>1130</v>
      </c>
      <c r="F2207" t="s">
        <v>4409</v>
      </c>
      <c r="G2207" s="30" t="str">
        <f>VLOOKUP(LOWER(F2207)&amp;H2207,'Current pricing'!A:B,2,0)</f>
        <v>海康威视</v>
      </c>
      <c r="H2207" s="3" t="s">
        <v>1504</v>
      </c>
      <c r="I2207" t="s">
        <v>1207</v>
      </c>
      <c r="J2207" s="29" t="s">
        <v>1798</v>
      </c>
      <c r="K2207">
        <v>500</v>
      </c>
      <c r="L2207">
        <v>1</v>
      </c>
      <c r="M2207">
        <v>31.57</v>
      </c>
      <c r="N2207" s="30">
        <f t="shared" ref="N2207" si="1411">K2207*M2207</f>
        <v>15785</v>
      </c>
      <c r="O2207" s="30">
        <f t="shared" ref="O2207" si="1412">ABS(N2207)</f>
        <v>15785</v>
      </c>
      <c r="P2207" s="18">
        <f t="shared" ref="P2207" si="1413">IF(H2207="510050",0,IF(F2207="SZ",0,ABS(N2207*0.2%%)))</f>
        <v>0</v>
      </c>
      <c r="Q2207" s="18">
        <f t="shared" ref="Q2207" si="1414">IF(I2207&lt;&gt;"D",IF(C2207="Stock",MAX(ABS(N2207*0.0002),5),MAX(ABS(N2207*0.0003),5)),0)</f>
        <v>5</v>
      </c>
      <c r="R2207" s="30">
        <f t="shared" ref="R2207" si="1415">IF(H2207="510050",0,ROUND(IF(OR(I2207="B",I2207="D"),0,ABS(N2207*0.001)),2))</f>
        <v>0</v>
      </c>
      <c r="S2207" s="18">
        <f t="shared" ref="S2207" si="1416">-(N2207+P2207+Q2207+R2207)</f>
        <v>-15790</v>
      </c>
      <c r="T2207" s="30">
        <f t="shared" ref="T2207" si="1417">S2207/K2207</f>
        <v>-31.58</v>
      </c>
      <c r="U2207" s="30">
        <f>IF(ISNA(VLOOKUP(LOWER(F2207)&amp;H2207,Prices!A:C,3,0)),0,VLOOKUP(LOWER(F2207)&amp;H2207,Prices!A:C,3,0))</f>
        <v>38.950000000000003</v>
      </c>
      <c r="V2207" s="30">
        <f>IF(ISNA(VLOOKUP(LOWER(F2207)&amp;H2207,Prices!A:C,2,0)),0,VLOOKUP(LOWER(F2207)&amp;H2207,Prices!A:C,2,0))</f>
        <v>39.9</v>
      </c>
      <c r="W2207" s="18">
        <f t="shared" ref="W2207" si="1418">IF(I2207="B",(V2207+T2207)*K2207,(V2207+T2207)*K2207)</f>
        <v>4160</v>
      </c>
      <c r="X2207" s="30">
        <f t="shared" ref="X2207" si="1419">K2207*(V2207-U2207)</f>
        <v>474.99999999999784</v>
      </c>
      <c r="Y2207" s="40">
        <f t="shared" ref="Y2207" si="1420">W2207/O2207</f>
        <v>0.26354133671206842</v>
      </c>
    </row>
    <row r="2208" spans="1:25" x14ac:dyDescent="0.15">
      <c r="A2208" s="1">
        <v>43005</v>
      </c>
      <c r="B2208" s="65">
        <v>0.40057870370370369</v>
      </c>
      <c r="C2208" s="30" t="s">
        <v>1128</v>
      </c>
      <c r="D2208" s="30" t="s">
        <v>1129</v>
      </c>
      <c r="E2208" t="s">
        <v>1130</v>
      </c>
      <c r="F2208" t="s">
        <v>4409</v>
      </c>
      <c r="G2208" s="30" t="str">
        <f>VLOOKUP(LOWER(F2208)&amp;H2208,'Current pricing'!A:B,2,0)</f>
        <v>爱尔眼科</v>
      </c>
      <c r="H2208" s="3" t="s">
        <v>4429</v>
      </c>
      <c r="I2208" t="s">
        <v>1207</v>
      </c>
      <c r="J2208" s="29" t="s">
        <v>1798</v>
      </c>
      <c r="K2208">
        <v>400</v>
      </c>
      <c r="L2208">
        <v>1</v>
      </c>
      <c r="M2208">
        <v>25.57</v>
      </c>
      <c r="N2208" s="30">
        <f t="shared" ref="N2208" si="1421">K2208*M2208</f>
        <v>10228</v>
      </c>
      <c r="O2208" s="30">
        <f t="shared" ref="O2208" si="1422">ABS(N2208)</f>
        <v>10228</v>
      </c>
      <c r="P2208" s="18">
        <f t="shared" ref="P2208" si="1423">IF(H2208="510050",0,IF(F2208="SZ",0,ABS(N2208*0.2%%)))</f>
        <v>0</v>
      </c>
      <c r="Q2208" s="18">
        <f t="shared" ref="Q2208" si="1424">IF(I2208&lt;&gt;"D",IF(C2208="Stock",MAX(ABS(N2208*0.0002),5),MAX(ABS(N2208*0.0003),5)),0)</f>
        <v>5</v>
      </c>
      <c r="R2208" s="30">
        <f t="shared" ref="R2208" si="1425">IF(H2208="510050",0,ROUND(IF(OR(I2208="B",I2208="D"),0,ABS(N2208*0.001)),2))</f>
        <v>0</v>
      </c>
      <c r="S2208" s="18">
        <f t="shared" ref="S2208" si="1426">-(N2208+P2208+Q2208+R2208)</f>
        <v>-10233</v>
      </c>
      <c r="T2208" s="30">
        <f t="shared" ref="T2208" si="1427">S2208/K2208</f>
        <v>-25.5825</v>
      </c>
      <c r="U2208" s="30">
        <f>IF(ISNA(VLOOKUP(LOWER(F2208)&amp;H2208,Prices!A:C,3,0)),0,VLOOKUP(LOWER(F2208)&amp;H2208,Prices!A:C,3,0))</f>
        <v>28.01</v>
      </c>
      <c r="V2208" s="30">
        <f>IF(ISNA(VLOOKUP(LOWER(F2208)&amp;H2208,Prices!A:C,2,0)),0,VLOOKUP(LOWER(F2208)&amp;H2208,Prices!A:C,2,0))</f>
        <v>28.57</v>
      </c>
      <c r="W2208" s="18">
        <f t="shared" ref="W2208" si="1428">IF(I2208="B",(V2208+T2208)*K2208,(V2208+T2208)*K2208)</f>
        <v>1195.0000000000002</v>
      </c>
      <c r="X2208" s="30">
        <f t="shared" ref="X2208" si="1429">K2208*(V2208-U2208)</f>
        <v>223.99999999999949</v>
      </c>
      <c r="Y2208" s="40">
        <f t="shared" ref="Y2208" si="1430">W2208/O2208</f>
        <v>0.11683613609698867</v>
      </c>
    </row>
    <row r="2209" spans="1:25" x14ac:dyDescent="0.15">
      <c r="A2209" s="1">
        <v>43006</v>
      </c>
      <c r="B2209" s="65">
        <v>0.41265046296296298</v>
      </c>
      <c r="C2209" s="30" t="s">
        <v>1128</v>
      </c>
      <c r="D2209" s="30" t="s">
        <v>1129</v>
      </c>
      <c r="E2209" t="s">
        <v>1130</v>
      </c>
      <c r="F2209" t="s">
        <v>4409</v>
      </c>
      <c r="G2209" s="30" t="str">
        <f>VLOOKUP(LOWER(F2209)&amp;H2209,'Current pricing'!A:B,2,0)</f>
        <v>格力电器</v>
      </c>
      <c r="H2209" s="3" t="s">
        <v>1255</v>
      </c>
      <c r="I2209" t="s">
        <v>1206</v>
      </c>
      <c r="J2209" s="29" t="s">
        <v>1798</v>
      </c>
      <c r="K2209">
        <v>-1000</v>
      </c>
      <c r="L2209">
        <v>1</v>
      </c>
      <c r="M2209">
        <v>38.21</v>
      </c>
      <c r="N2209" s="30">
        <f t="shared" ref="N2209" si="1431">K2209*M2209</f>
        <v>-38210</v>
      </c>
      <c r="O2209" s="30">
        <f t="shared" ref="O2209" si="1432">ABS(N2209)</f>
        <v>38210</v>
      </c>
      <c r="P2209" s="18">
        <f t="shared" ref="P2209" si="1433">IF(H2209="510050",0,IF(F2209="SZ",0,ABS(N2209*0.2%%)))</f>
        <v>0</v>
      </c>
      <c r="Q2209" s="18">
        <f t="shared" ref="Q2209" si="1434">IF(I2209&lt;&gt;"D",IF(C2209="Stock",MAX(ABS(N2209*0.0002),5),MAX(ABS(N2209*0.0003),5)),0)</f>
        <v>7.6420000000000003</v>
      </c>
      <c r="R2209" s="30">
        <f t="shared" ref="R2209" si="1435">IF(H2209="510050",0,ROUND(IF(OR(I2209="B",I2209="D"),0,ABS(N2209*0.001)),2))</f>
        <v>38.21</v>
      </c>
      <c r="S2209" s="18">
        <f t="shared" ref="S2209" si="1436">-(N2209+P2209+Q2209+R2209)</f>
        <v>38164.148000000001</v>
      </c>
      <c r="T2209" s="30">
        <f t="shared" ref="T2209" si="1437">S2209/K2209</f>
        <v>-38.164148000000004</v>
      </c>
      <c r="U2209" s="30">
        <f>IF(ISNA(VLOOKUP(LOWER(F2209)&amp;H2209,Prices!A:C,3,0)),0,VLOOKUP(LOWER(F2209)&amp;H2209,Prices!A:C,3,0))</f>
        <v>41.83</v>
      </c>
      <c r="V2209" s="30">
        <f>IF(ISNA(VLOOKUP(LOWER(F2209)&amp;H2209,Prices!A:C,2,0)),0,VLOOKUP(LOWER(F2209)&amp;H2209,Prices!A:C,2,0))</f>
        <v>43.53</v>
      </c>
      <c r="W2209" s="18">
        <f t="shared" ref="W2209" si="1438">IF(I2209="B",(V2209+T2209)*K2209,(V2209+T2209)*K2209)</f>
        <v>-5365.8519999999971</v>
      </c>
      <c r="X2209" s="30">
        <f t="shared" ref="X2209" si="1439">K2209*(V2209-U2209)</f>
        <v>-1700.0000000000027</v>
      </c>
      <c r="Y2209" s="40">
        <f t="shared" ref="Y2209" si="1440">W2209/O2209</f>
        <v>-0.14043056791415853</v>
      </c>
    </row>
    <row r="2210" spans="1:25" x14ac:dyDescent="0.15">
      <c r="A2210" s="1">
        <v>43006</v>
      </c>
      <c r="B2210" s="65">
        <v>0.39701388888888883</v>
      </c>
      <c r="C2210" s="30" t="s">
        <v>1128</v>
      </c>
      <c r="D2210" s="30" t="s">
        <v>1129</v>
      </c>
      <c r="E2210" t="s">
        <v>1130</v>
      </c>
      <c r="F2210" t="s">
        <v>4409</v>
      </c>
      <c r="G2210" s="30" t="str">
        <f>VLOOKUP(LOWER(F2210)&amp;H2210,'Current pricing'!A:B,2,0)</f>
        <v>晨鸣纸业</v>
      </c>
      <c r="H2210" s="3" t="s">
        <v>4410</v>
      </c>
      <c r="I2210" t="s">
        <v>1206</v>
      </c>
      <c r="J2210" s="29" t="s">
        <v>1798</v>
      </c>
      <c r="K2210">
        <v>-3400</v>
      </c>
      <c r="L2210">
        <v>1</v>
      </c>
      <c r="M2210">
        <v>19.2</v>
      </c>
      <c r="N2210" s="30">
        <f t="shared" ref="N2210" si="1441">K2210*M2210</f>
        <v>-65280</v>
      </c>
      <c r="O2210" s="30">
        <f t="shared" ref="O2210" si="1442">ABS(N2210)</f>
        <v>65280</v>
      </c>
      <c r="P2210" s="18">
        <f t="shared" ref="P2210" si="1443">IF(H2210="510050",0,IF(F2210="SZ",0,ABS(N2210*0.2%%)))</f>
        <v>0</v>
      </c>
      <c r="Q2210" s="18">
        <f t="shared" ref="Q2210" si="1444">IF(I2210&lt;&gt;"D",IF(C2210="Stock",MAX(ABS(N2210*0.0002),5),MAX(ABS(N2210*0.0003),5)),0)</f>
        <v>13.056000000000001</v>
      </c>
      <c r="R2210" s="30">
        <f t="shared" ref="R2210" si="1445">IF(H2210="510050",0,ROUND(IF(OR(I2210="B",I2210="D"),0,ABS(N2210*0.001)),2))</f>
        <v>65.28</v>
      </c>
      <c r="S2210" s="18">
        <f t="shared" ref="S2210" si="1446">-(N2210+P2210+Q2210+R2210)</f>
        <v>65201.664000000004</v>
      </c>
      <c r="T2210" s="30">
        <f t="shared" ref="T2210" si="1447">S2210/K2210</f>
        <v>-19.176960000000001</v>
      </c>
      <c r="U2210" s="30">
        <f>IF(ISNA(VLOOKUP(LOWER(F2210)&amp;H2210,Prices!A:C,3,0)),0,VLOOKUP(LOWER(F2210)&amp;H2210,Prices!A:C,3,0))</f>
        <v>16.36</v>
      </c>
      <c r="V2210" s="30">
        <f>IF(ISNA(VLOOKUP(LOWER(F2210)&amp;H2210,Prices!A:C,2,0)),0,VLOOKUP(LOWER(F2210)&amp;H2210,Prices!A:C,2,0))</f>
        <v>16.920000000000002</v>
      </c>
      <c r="W2210" s="18">
        <f t="shared" ref="W2210" si="1448">IF(I2210="B",(V2210+T2210)*K2210,(V2210+T2210)*K2210)</f>
        <v>7673.6639999999979</v>
      </c>
      <c r="X2210" s="30">
        <f t="shared" ref="X2210" si="1449">K2210*(V2210-U2210)</f>
        <v>-1904.0000000000077</v>
      </c>
      <c r="Y2210" s="40">
        <f t="shared" ref="Y2210" si="1450">W2210/O2210</f>
        <v>0.11754999999999997</v>
      </c>
    </row>
    <row r="2211" spans="1:25" x14ac:dyDescent="0.15">
      <c r="A2211" s="1">
        <v>43018</v>
      </c>
      <c r="B2211" s="65">
        <v>0.39878472222222222</v>
      </c>
      <c r="C2211" s="30" t="s">
        <v>1128</v>
      </c>
      <c r="D2211" s="30" t="s">
        <v>1129</v>
      </c>
      <c r="E2211" t="s">
        <v>1130</v>
      </c>
      <c r="F2211" t="s">
        <v>4409</v>
      </c>
      <c r="G2211" s="30" t="str">
        <f>VLOOKUP(LOWER(F2211)&amp;H2211,'Current pricing'!A:B,2,0)</f>
        <v>晨鸣纸业</v>
      </c>
      <c r="H2211" s="3" t="s">
        <v>4410</v>
      </c>
      <c r="I2211" t="s">
        <v>1207</v>
      </c>
      <c r="J2211" s="29" t="s">
        <v>1798</v>
      </c>
      <c r="K2211">
        <v>1000</v>
      </c>
      <c r="L2211">
        <v>1</v>
      </c>
      <c r="M2211">
        <v>19.47</v>
      </c>
      <c r="N2211" s="30">
        <f t="shared" ref="N2211" si="1451">K2211*M2211</f>
        <v>19470</v>
      </c>
      <c r="O2211" s="30">
        <f t="shared" ref="O2211" si="1452">ABS(N2211)</f>
        <v>19470</v>
      </c>
      <c r="P2211" s="18">
        <f t="shared" ref="P2211" si="1453">IF(H2211="510050",0,IF(F2211="SZ",0,ABS(N2211*0.2%%)))</f>
        <v>0</v>
      </c>
      <c r="Q2211" s="18">
        <f t="shared" ref="Q2211" si="1454">IF(I2211&lt;&gt;"D",IF(C2211="Stock",MAX(ABS(N2211*0.0002),5),MAX(ABS(N2211*0.0003),5)),0)</f>
        <v>5</v>
      </c>
      <c r="R2211" s="30">
        <f t="shared" ref="R2211" si="1455">IF(H2211="510050",0,ROUND(IF(OR(I2211="B",I2211="D"),0,ABS(N2211*0.001)),2))</f>
        <v>0</v>
      </c>
      <c r="S2211" s="18">
        <f t="shared" ref="S2211" si="1456">-(N2211+P2211+Q2211+R2211)</f>
        <v>-19475</v>
      </c>
      <c r="T2211" s="30">
        <f t="shared" ref="T2211" si="1457">S2211/K2211</f>
        <v>-19.475000000000001</v>
      </c>
      <c r="U2211" s="30">
        <f>IF(ISNA(VLOOKUP(LOWER(F2211)&amp;H2211,Prices!A:C,3,0)),0,VLOOKUP(LOWER(F2211)&amp;H2211,Prices!A:C,3,0))</f>
        <v>16.36</v>
      </c>
      <c r="V2211" s="30">
        <f>IF(ISNA(VLOOKUP(LOWER(F2211)&amp;H2211,Prices!A:C,2,0)),0,VLOOKUP(LOWER(F2211)&amp;H2211,Prices!A:C,2,0))</f>
        <v>16.920000000000002</v>
      </c>
      <c r="W2211" s="18">
        <f t="shared" ref="W2211" si="1458">IF(I2211="B",(V2211+T2211)*K2211,(V2211+T2211)*K2211)</f>
        <v>-2554.9999999999995</v>
      </c>
      <c r="X2211" s="30">
        <f t="shared" ref="X2211" si="1459">K2211*(V2211-U2211)</f>
        <v>560.00000000000227</v>
      </c>
      <c r="Y2211" s="40">
        <f t="shared" ref="Y2211" si="1460">W2211/O2211</f>
        <v>-0.13122752953261427</v>
      </c>
    </row>
    <row r="2212" spans="1:25" x14ac:dyDescent="0.15">
      <c r="A2212" s="1">
        <v>43019</v>
      </c>
      <c r="B2212" s="65">
        <v>0.58625000000000005</v>
      </c>
      <c r="C2212" s="30" t="s">
        <v>1128</v>
      </c>
      <c r="D2212" s="30" t="s">
        <v>1129</v>
      </c>
      <c r="E2212" t="s">
        <v>1130</v>
      </c>
      <c r="F2212" t="s">
        <v>4408</v>
      </c>
      <c r="G2212" s="30" t="str">
        <f>VLOOKUP(LOWER(F2212)&amp;H2212,'Current pricing'!A:B,2,0)</f>
        <v>方大炭素</v>
      </c>
      <c r="H2212" s="3" t="s">
        <v>3962</v>
      </c>
      <c r="I2212" t="s">
        <v>1207</v>
      </c>
      <c r="J2212" s="29" t="s">
        <v>1798</v>
      </c>
      <c r="K2212">
        <v>300</v>
      </c>
      <c r="L2212">
        <v>1</v>
      </c>
      <c r="M2212">
        <v>28.89</v>
      </c>
      <c r="N2212" s="30">
        <f t="shared" ref="N2212:N2214" si="1461">K2212*M2212</f>
        <v>8667</v>
      </c>
      <c r="O2212" s="30">
        <f t="shared" ref="O2212:O2214" si="1462">ABS(N2212)</f>
        <v>8667</v>
      </c>
      <c r="P2212" s="18">
        <f t="shared" ref="P2212:P2214" si="1463">IF(H2212="510050",0,IF(F2212="SZ",0,ABS(N2212*0.2%%)))</f>
        <v>0.17334000000000002</v>
      </c>
      <c r="Q2212" s="18">
        <f t="shared" ref="Q2212:Q2214" si="1464">IF(I2212&lt;&gt;"D",IF(C2212="Stock",MAX(ABS(N2212*0.0002),5),MAX(ABS(N2212*0.0003),5)),0)</f>
        <v>5</v>
      </c>
      <c r="R2212" s="30">
        <f t="shared" ref="R2212:R2214" si="1465">IF(H2212="510050",0,ROUND(IF(OR(I2212="B",I2212="D"),0,ABS(N2212*0.001)),2))</f>
        <v>0</v>
      </c>
      <c r="S2212" s="18">
        <f t="shared" ref="S2212:S2214" si="1466">-(N2212+P2212+Q2212+R2212)</f>
        <v>-8672.1733399999994</v>
      </c>
      <c r="T2212" s="30">
        <f t="shared" ref="T2212:T2214" si="1467">S2212/K2212</f>
        <v>-28.907244466666665</v>
      </c>
      <c r="U2212" s="30">
        <f>IF(ISNA(VLOOKUP(LOWER(F2212)&amp;H2212,Prices!A:C,3,0)),0,VLOOKUP(LOWER(F2212)&amp;H2212,Prices!A:C,3,0))</f>
        <v>26.5</v>
      </c>
      <c r="V2212" s="30">
        <f>IF(ISNA(VLOOKUP(LOWER(F2212)&amp;H2212,Prices!A:C,2,0)),0,VLOOKUP(LOWER(F2212)&amp;H2212,Prices!A:C,2,0))</f>
        <v>26.54</v>
      </c>
      <c r="W2212" s="18">
        <f t="shared" ref="W2212:W2214" si="1468">IF(I2212="B",(V2212+T2212)*K2212,(V2212+T2212)*K2212)</f>
        <v>-710.17333999999971</v>
      </c>
      <c r="X2212" s="30">
        <f t="shared" ref="X2212:X2214" si="1469">K2212*(V2212-U2212)</f>
        <v>11.999999999999744</v>
      </c>
      <c r="Y2212" s="40">
        <f t="shared" ref="Y2212:Y2214" si="1470">W2212/O2212</f>
        <v>-8.1939926156686244E-2</v>
      </c>
    </row>
    <row r="2213" spans="1:25" x14ac:dyDescent="0.15">
      <c r="A2213" s="1">
        <v>43019</v>
      </c>
      <c r="B2213" s="65">
        <v>0.58475694444444437</v>
      </c>
      <c r="C2213" s="30" t="s">
        <v>1128</v>
      </c>
      <c r="D2213" s="30" t="s">
        <v>1129</v>
      </c>
      <c r="E2213" t="s">
        <v>1130</v>
      </c>
      <c r="F2213" t="s">
        <v>4408</v>
      </c>
      <c r="G2213" s="30" t="str">
        <f>VLOOKUP(LOWER(F2213)&amp;H2213,'Current pricing'!A:B,2,0)</f>
        <v>凯乐科技</v>
      </c>
      <c r="H2213" s="3" t="s">
        <v>3953</v>
      </c>
      <c r="I2213" t="s">
        <v>1207</v>
      </c>
      <c r="J2213" s="29" t="s">
        <v>1798</v>
      </c>
      <c r="K2213">
        <v>500</v>
      </c>
      <c r="L2213">
        <v>1</v>
      </c>
      <c r="M2213">
        <v>32.299999999999997</v>
      </c>
      <c r="N2213" s="30">
        <f t="shared" si="1461"/>
        <v>16149.999999999998</v>
      </c>
      <c r="O2213" s="30">
        <f t="shared" si="1462"/>
        <v>16149.999999999998</v>
      </c>
      <c r="P2213" s="18">
        <f t="shared" si="1463"/>
        <v>0.32300000000000001</v>
      </c>
      <c r="Q2213" s="18">
        <f t="shared" si="1464"/>
        <v>5</v>
      </c>
      <c r="R2213" s="30">
        <f t="shared" si="1465"/>
        <v>0</v>
      </c>
      <c r="S2213" s="18">
        <f t="shared" si="1466"/>
        <v>-16155.322999999999</v>
      </c>
      <c r="T2213" s="30">
        <f t="shared" si="1467"/>
        <v>-32.310645999999998</v>
      </c>
      <c r="U2213" s="30">
        <f>IF(ISNA(VLOOKUP(LOWER(F2213)&amp;H2213,Prices!A:C,3,0)),0,VLOOKUP(LOWER(F2213)&amp;H2213,Prices!A:C,3,0))</f>
        <v>30.55</v>
      </c>
      <c r="V2213" s="30">
        <f>IF(ISNA(VLOOKUP(LOWER(F2213)&amp;H2213,Prices!A:C,2,0)),0,VLOOKUP(LOWER(F2213)&amp;H2213,Prices!A:C,2,0))</f>
        <v>30.53</v>
      </c>
      <c r="W2213" s="18">
        <f t="shared" si="1468"/>
        <v>-890.32299999999861</v>
      </c>
      <c r="X2213" s="30">
        <f t="shared" si="1469"/>
        <v>-9.9999999999997868</v>
      </c>
      <c r="Y2213" s="40">
        <f t="shared" si="1470"/>
        <v>-5.5128359133126859E-2</v>
      </c>
    </row>
    <row r="2214" spans="1:25" x14ac:dyDescent="0.15">
      <c r="A2214" s="1">
        <v>43019</v>
      </c>
      <c r="B2214" s="65">
        <v>0.55612268518518515</v>
      </c>
      <c r="C2214" s="30" t="s">
        <v>1128</v>
      </c>
      <c r="D2214" s="30" t="s">
        <v>1129</v>
      </c>
      <c r="E2214" t="s">
        <v>1130</v>
      </c>
      <c r="F2214" t="s">
        <v>4409</v>
      </c>
      <c r="G2214" s="30" t="str">
        <f>VLOOKUP(LOWER(F2214)&amp;H2214,'Current pricing'!A:B,2,0)</f>
        <v>晨鸣纸业</v>
      </c>
      <c r="H2214" s="3" t="s">
        <v>4410</v>
      </c>
      <c r="I2214" t="s">
        <v>1207</v>
      </c>
      <c r="J2214" s="29" t="s">
        <v>1798</v>
      </c>
      <c r="K2214">
        <v>1000</v>
      </c>
      <c r="L2214">
        <v>1</v>
      </c>
      <c r="M2214">
        <v>18.68</v>
      </c>
      <c r="N2214" s="30">
        <f t="shared" si="1461"/>
        <v>18680</v>
      </c>
      <c r="O2214" s="30">
        <f t="shared" si="1462"/>
        <v>18680</v>
      </c>
      <c r="P2214" s="18">
        <f t="shared" si="1463"/>
        <v>0</v>
      </c>
      <c r="Q2214" s="18">
        <f t="shared" si="1464"/>
        <v>5</v>
      </c>
      <c r="R2214" s="30">
        <f t="shared" si="1465"/>
        <v>0</v>
      </c>
      <c r="S2214" s="18">
        <f t="shared" si="1466"/>
        <v>-18685</v>
      </c>
      <c r="T2214" s="30">
        <f t="shared" si="1467"/>
        <v>-18.684999999999999</v>
      </c>
      <c r="U2214" s="30">
        <f>IF(ISNA(VLOOKUP(LOWER(F2214)&amp;H2214,Prices!A:C,3,0)),0,VLOOKUP(LOWER(F2214)&amp;H2214,Prices!A:C,3,0))</f>
        <v>16.36</v>
      </c>
      <c r="V2214" s="30">
        <f>IF(ISNA(VLOOKUP(LOWER(F2214)&amp;H2214,Prices!A:C,2,0)),0,VLOOKUP(LOWER(F2214)&amp;H2214,Prices!A:C,2,0))</f>
        <v>16.920000000000002</v>
      </c>
      <c r="W2214" s="18">
        <f t="shared" si="1468"/>
        <v>-1764.999999999997</v>
      </c>
      <c r="X2214" s="30">
        <f t="shared" si="1469"/>
        <v>560.00000000000227</v>
      </c>
      <c r="Y2214" s="40">
        <f t="shared" si="1470"/>
        <v>-9.4486081370449518E-2</v>
      </c>
    </row>
    <row r="2215" spans="1:25" x14ac:dyDescent="0.15">
      <c r="A2215" s="1">
        <v>43020</v>
      </c>
      <c r="B2215" s="65">
        <v>0.5822222222222222</v>
      </c>
      <c r="C2215" s="30" t="s">
        <v>1128</v>
      </c>
      <c r="D2215" s="30" t="s">
        <v>1129</v>
      </c>
      <c r="E2215" t="s">
        <v>1130</v>
      </c>
      <c r="F2215" t="s">
        <v>4409</v>
      </c>
      <c r="G2215" s="30" t="str">
        <f>VLOOKUP(LOWER(F2215)&amp;H2215,'Current pricing'!A:B,2,0)</f>
        <v>晨鸣纸业</v>
      </c>
      <c r="H2215" s="3" t="s">
        <v>4410</v>
      </c>
      <c r="I2215" t="s">
        <v>1207</v>
      </c>
      <c r="J2215" s="29" t="s">
        <v>1798</v>
      </c>
      <c r="K2215">
        <v>600</v>
      </c>
      <c r="L2215">
        <v>1</v>
      </c>
      <c r="M2215">
        <v>18.38</v>
      </c>
      <c r="N2215" s="30">
        <f t="shared" ref="N2215" si="1471">K2215*M2215</f>
        <v>11028</v>
      </c>
      <c r="O2215" s="30">
        <f t="shared" ref="O2215" si="1472">ABS(N2215)</f>
        <v>11028</v>
      </c>
      <c r="P2215" s="18">
        <f t="shared" ref="P2215" si="1473">IF(H2215="510050",0,IF(F2215="SZ",0,ABS(N2215*0.2%%)))</f>
        <v>0</v>
      </c>
      <c r="Q2215" s="18">
        <f t="shared" ref="Q2215" si="1474">IF(I2215&lt;&gt;"D",IF(C2215="Stock",MAX(ABS(N2215*0.0002),5),MAX(ABS(N2215*0.0003),5)),0)</f>
        <v>5</v>
      </c>
      <c r="R2215" s="30">
        <f t="shared" ref="R2215" si="1475">IF(H2215="510050",0,ROUND(IF(OR(I2215="B",I2215="D"),0,ABS(N2215*0.001)),2))</f>
        <v>0</v>
      </c>
      <c r="S2215" s="18">
        <f t="shared" ref="S2215" si="1476">-(N2215+P2215+Q2215+R2215)</f>
        <v>-11033</v>
      </c>
      <c r="T2215" s="30">
        <f t="shared" ref="T2215" si="1477">S2215/K2215</f>
        <v>-18.388333333333332</v>
      </c>
      <c r="U2215" s="30">
        <f>IF(ISNA(VLOOKUP(LOWER(F2215)&amp;H2215,Prices!A:C,3,0)),0,VLOOKUP(LOWER(F2215)&amp;H2215,Prices!A:C,3,0))</f>
        <v>16.36</v>
      </c>
      <c r="V2215" s="30">
        <f>IF(ISNA(VLOOKUP(LOWER(F2215)&amp;H2215,Prices!A:C,2,0)),0,VLOOKUP(LOWER(F2215)&amp;H2215,Prices!A:C,2,0))</f>
        <v>16.920000000000002</v>
      </c>
      <c r="W2215" s="18">
        <f t="shared" ref="W2215" si="1478">IF(I2215="B",(V2215+T2215)*K2215,(V2215+T2215)*K2215)</f>
        <v>-880.99999999999807</v>
      </c>
      <c r="X2215" s="30">
        <f t="shared" ref="X2215" si="1479">K2215*(V2215-U2215)</f>
        <v>336.00000000000136</v>
      </c>
      <c r="Y2215" s="40">
        <f t="shared" ref="Y2215" si="1480">W2215/O2215</f>
        <v>-7.9887558940877595E-2</v>
      </c>
    </row>
    <row r="2216" spans="1:25" x14ac:dyDescent="0.15">
      <c r="A2216" s="1">
        <v>43024</v>
      </c>
      <c r="B2216" s="65">
        <v>0.6209027777777778</v>
      </c>
      <c r="C2216" s="30" t="s">
        <v>1128</v>
      </c>
      <c r="D2216" s="30" t="s">
        <v>1129</v>
      </c>
      <c r="E2216" t="s">
        <v>1130</v>
      </c>
      <c r="F2216" t="s">
        <v>4408</v>
      </c>
      <c r="G2216" s="30" t="str">
        <f>VLOOKUP(LOWER(F2216)&amp;H2216,'Current pricing'!A:B,2,0)</f>
        <v>今世缘</v>
      </c>
      <c r="H2216" s="3" t="s">
        <v>4415</v>
      </c>
      <c r="I2216" t="s">
        <v>1207</v>
      </c>
      <c r="J2216" s="29" t="s">
        <v>1798</v>
      </c>
      <c r="K2216">
        <v>700</v>
      </c>
      <c r="L2216">
        <v>1</v>
      </c>
      <c r="M2216">
        <v>16.84</v>
      </c>
      <c r="N2216" s="30">
        <f t="shared" ref="N2216:N2219" si="1481">K2216*M2216</f>
        <v>11788</v>
      </c>
      <c r="O2216" s="30">
        <f t="shared" ref="O2216:O2219" si="1482">ABS(N2216)</f>
        <v>11788</v>
      </c>
      <c r="P2216" s="18">
        <f t="shared" ref="P2216:P2219" si="1483">IF(H2216="510050",0,IF(F2216="SZ",0,ABS(N2216*0.2%%)))</f>
        <v>0.23576000000000003</v>
      </c>
      <c r="Q2216" s="18">
        <f t="shared" ref="Q2216:Q2219" si="1484">IF(I2216&lt;&gt;"D",IF(C2216="Stock",MAX(ABS(N2216*0.0002),5),MAX(ABS(N2216*0.0003),5)),0)</f>
        <v>5</v>
      </c>
      <c r="R2216" s="30">
        <f t="shared" ref="R2216:R2219" si="1485">IF(H2216="510050",0,ROUND(IF(OR(I2216="B",I2216="D"),0,ABS(N2216*0.001)),2))</f>
        <v>0</v>
      </c>
      <c r="S2216" s="18">
        <f t="shared" ref="S2216:S2219" si="1486">-(N2216+P2216+Q2216+R2216)</f>
        <v>-11793.23576</v>
      </c>
      <c r="T2216" s="30">
        <f t="shared" ref="T2216:T2219" si="1487">S2216/K2216</f>
        <v>-16.847479657142856</v>
      </c>
      <c r="U2216" s="30">
        <f>IF(ISNA(VLOOKUP(LOWER(F2216)&amp;H2216,Prices!A:C,3,0)),0,VLOOKUP(LOWER(F2216)&amp;H2216,Prices!A:C,3,0))</f>
        <v>15.57</v>
      </c>
      <c r="V2216" s="30">
        <f>IF(ISNA(VLOOKUP(LOWER(F2216)&amp;H2216,Prices!A:C,2,0)),0,VLOOKUP(LOWER(F2216)&amp;H2216,Prices!A:C,2,0))</f>
        <v>16.18</v>
      </c>
      <c r="W2216" s="18">
        <f t="shared" ref="W2216:W2219" si="1488">IF(I2216="B",(V2216+T2216)*K2216,(V2216+T2216)*K2216)</f>
        <v>-467.23575999999912</v>
      </c>
      <c r="X2216" s="30">
        <f t="shared" ref="X2216:X2219" si="1489">K2216*(V2216-U2216)</f>
        <v>426.9999999999996</v>
      </c>
      <c r="Y2216" s="40">
        <f>W2216/O2216</f>
        <v>-3.963655921275866E-2</v>
      </c>
    </row>
    <row r="2217" spans="1:25" x14ac:dyDescent="0.15">
      <c r="A2217" s="1">
        <v>43024</v>
      </c>
      <c r="B2217" s="65">
        <v>0.62057870370370372</v>
      </c>
      <c r="C2217" s="30" t="s">
        <v>1128</v>
      </c>
      <c r="D2217" s="30" t="s">
        <v>1129</v>
      </c>
      <c r="E2217" t="s">
        <v>1130</v>
      </c>
      <c r="F2217" t="s">
        <v>4409</v>
      </c>
      <c r="G2217" s="30" t="str">
        <f>VLOOKUP(LOWER(F2217)&amp;H2217,'Current pricing'!A:B,2,0)</f>
        <v>爱尔眼科</v>
      </c>
      <c r="H2217" s="3" t="s">
        <v>4429</v>
      </c>
      <c r="I2217" t="s">
        <v>1207</v>
      </c>
      <c r="J2217" s="29" t="s">
        <v>1798</v>
      </c>
      <c r="K2217">
        <v>600</v>
      </c>
      <c r="L2217">
        <v>1</v>
      </c>
      <c r="M2217">
        <v>26.02</v>
      </c>
      <c r="N2217" s="30">
        <f t="shared" si="1481"/>
        <v>15612</v>
      </c>
      <c r="O2217" s="30">
        <f t="shared" si="1482"/>
        <v>15612</v>
      </c>
      <c r="P2217" s="18">
        <f t="shared" si="1483"/>
        <v>0</v>
      </c>
      <c r="Q2217" s="18">
        <f t="shared" si="1484"/>
        <v>5</v>
      </c>
      <c r="R2217" s="30">
        <f t="shared" si="1485"/>
        <v>0</v>
      </c>
      <c r="S2217" s="18">
        <f t="shared" si="1486"/>
        <v>-15617</v>
      </c>
      <c r="T2217" s="30">
        <f t="shared" si="1487"/>
        <v>-26.028333333333332</v>
      </c>
      <c r="U2217" s="30">
        <f>IF(ISNA(VLOOKUP(LOWER(F2217)&amp;H2217,Prices!A:C,3,0)),0,VLOOKUP(LOWER(F2217)&amp;H2217,Prices!A:C,3,0))</f>
        <v>28.01</v>
      </c>
      <c r="V2217" s="30">
        <f>IF(ISNA(VLOOKUP(LOWER(F2217)&amp;H2217,Prices!A:C,2,0)),0,VLOOKUP(LOWER(F2217)&amp;H2217,Prices!A:C,2,0))</f>
        <v>28.57</v>
      </c>
      <c r="W2217" s="18">
        <f t="shared" si="1488"/>
        <v>1525.0000000000007</v>
      </c>
      <c r="X2217" s="30">
        <f t="shared" si="1489"/>
        <v>335.9999999999992</v>
      </c>
      <c r="Y2217" s="40">
        <f>W2217/O2217</f>
        <v>9.7681270817320059E-2</v>
      </c>
    </row>
    <row r="2218" spans="1:25" x14ac:dyDescent="0.15">
      <c r="A2218" s="1">
        <v>43024</v>
      </c>
      <c r="B2218" s="65">
        <v>0.61506944444444445</v>
      </c>
      <c r="C2218" s="30" t="s">
        <v>1128</v>
      </c>
      <c r="D2218" s="30" t="s">
        <v>1129</v>
      </c>
      <c r="E2218" t="s">
        <v>1130</v>
      </c>
      <c r="F2218" t="s">
        <v>4409</v>
      </c>
      <c r="G2218" s="30" t="str">
        <f>VLOOKUP(LOWER(F2218)&amp;H2218,'Current pricing'!A:B,2,0)</f>
        <v>晨鸣纸业</v>
      </c>
      <c r="H2218" s="3" t="s">
        <v>4410</v>
      </c>
      <c r="I2218" t="s">
        <v>1207</v>
      </c>
      <c r="J2218" s="29" t="s">
        <v>1798</v>
      </c>
      <c r="K2218">
        <v>600</v>
      </c>
      <c r="L2218">
        <v>1</v>
      </c>
      <c r="M2218">
        <v>18.73</v>
      </c>
      <c r="N2218" s="30">
        <f t="shared" si="1481"/>
        <v>11238</v>
      </c>
      <c r="O2218" s="30">
        <f t="shared" si="1482"/>
        <v>11238</v>
      </c>
      <c r="P2218" s="18">
        <f t="shared" si="1483"/>
        <v>0</v>
      </c>
      <c r="Q2218" s="18">
        <f t="shared" si="1484"/>
        <v>5</v>
      </c>
      <c r="R2218" s="30">
        <f t="shared" si="1485"/>
        <v>0</v>
      </c>
      <c r="S2218" s="18">
        <f t="shared" si="1486"/>
        <v>-11243</v>
      </c>
      <c r="T2218" s="30">
        <f t="shared" si="1487"/>
        <v>-18.738333333333333</v>
      </c>
      <c r="U2218" s="30">
        <f>IF(ISNA(VLOOKUP(LOWER(F2218)&amp;H2218,Prices!A:C,3,0)),0,VLOOKUP(LOWER(F2218)&amp;H2218,Prices!A:C,3,0))</f>
        <v>16.36</v>
      </c>
      <c r="V2218" s="30">
        <f>IF(ISNA(VLOOKUP(LOWER(F2218)&amp;H2218,Prices!A:C,2,0)),0,VLOOKUP(LOWER(F2218)&amp;H2218,Prices!A:C,2,0))</f>
        <v>16.920000000000002</v>
      </c>
      <c r="W2218" s="18">
        <f t="shared" si="1488"/>
        <v>-1090.9999999999989</v>
      </c>
      <c r="X2218" s="30">
        <f t="shared" si="1489"/>
        <v>336.00000000000136</v>
      </c>
      <c r="Y2218" s="40">
        <f t="shared" ref="Y2218:Y2219" si="1490">W2218/O2218</f>
        <v>-9.7081331197721915E-2</v>
      </c>
    </row>
    <row r="2219" spans="1:25" x14ac:dyDescent="0.15">
      <c r="A2219" s="1">
        <v>43024</v>
      </c>
      <c r="B2219" s="65">
        <v>0.58297453703703705</v>
      </c>
      <c r="C2219" s="30" t="s">
        <v>1128</v>
      </c>
      <c r="D2219" s="30" t="s">
        <v>1129</v>
      </c>
      <c r="E2219" t="s">
        <v>1130</v>
      </c>
      <c r="F2219" t="s">
        <v>4408</v>
      </c>
      <c r="G2219" s="30" t="str">
        <f>VLOOKUP(LOWER(F2219)&amp;H2219,'Current pricing'!A:B,2,0)</f>
        <v>隆基股份</v>
      </c>
      <c r="H2219" s="3" t="s">
        <v>4417</v>
      </c>
      <c r="I2219" t="s">
        <v>1207</v>
      </c>
      <c r="J2219" s="29" t="s">
        <v>1798</v>
      </c>
      <c r="K2219">
        <v>600</v>
      </c>
      <c r="L2219">
        <v>1</v>
      </c>
      <c r="M2219">
        <v>27.8</v>
      </c>
      <c r="N2219" s="30">
        <f t="shared" si="1481"/>
        <v>16680</v>
      </c>
      <c r="O2219" s="30">
        <f t="shared" si="1482"/>
        <v>16680</v>
      </c>
      <c r="P2219" s="18">
        <f t="shared" si="1483"/>
        <v>0.33360000000000001</v>
      </c>
      <c r="Q2219" s="18">
        <f t="shared" si="1484"/>
        <v>5</v>
      </c>
      <c r="R2219" s="30">
        <f t="shared" si="1485"/>
        <v>0</v>
      </c>
      <c r="S2219" s="18">
        <f t="shared" si="1486"/>
        <v>-16685.333600000002</v>
      </c>
      <c r="T2219" s="30">
        <f t="shared" si="1487"/>
        <v>-27.808889333333337</v>
      </c>
      <c r="U2219" s="30">
        <f>IF(ISNA(VLOOKUP(LOWER(F2219)&amp;H2219,Prices!A:C,3,0)),0,VLOOKUP(LOWER(F2219)&amp;H2219,Prices!A:C,3,0))</f>
        <v>31.96</v>
      </c>
      <c r="V2219" s="30">
        <f>IF(ISNA(VLOOKUP(LOWER(F2219)&amp;H2219,Prices!A:C,2,0)),0,VLOOKUP(LOWER(F2219)&amp;H2219,Prices!A:C,2,0))</f>
        <v>34.11</v>
      </c>
      <c r="W2219" s="18">
        <f t="shared" si="1488"/>
        <v>3780.6663999999978</v>
      </c>
      <c r="X2219" s="30">
        <f t="shared" si="1489"/>
        <v>1289.9999999999991</v>
      </c>
      <c r="Y2219" s="40">
        <f t="shared" si="1490"/>
        <v>0.22665865707434041</v>
      </c>
    </row>
    <row r="2220" spans="1:25" x14ac:dyDescent="0.15">
      <c r="A2220" s="1">
        <v>43027</v>
      </c>
      <c r="B2220" s="65">
        <v>0.60253472222222226</v>
      </c>
      <c r="C2220" s="30" t="s">
        <v>1128</v>
      </c>
      <c r="D2220" s="30" t="s">
        <v>1129</v>
      </c>
      <c r="E2220" t="s">
        <v>1130</v>
      </c>
      <c r="F2220" t="s">
        <v>4408</v>
      </c>
      <c r="G2220" s="30" t="str">
        <f>VLOOKUP(LOWER(F2220)&amp;H2220,'Current pricing'!A:B,2,0)</f>
        <v>凯乐科技</v>
      </c>
      <c r="H2220" s="3" t="s">
        <v>3953</v>
      </c>
      <c r="I2220" t="s">
        <v>1207</v>
      </c>
      <c r="J2220" s="29" t="s">
        <v>1798</v>
      </c>
      <c r="K2220">
        <v>300</v>
      </c>
      <c r="L2220">
        <v>1</v>
      </c>
      <c r="M2220">
        <v>31.35</v>
      </c>
      <c r="N2220" s="30">
        <f t="shared" ref="N2220:N2222" si="1491">K2220*M2220</f>
        <v>9405</v>
      </c>
      <c r="O2220" s="30">
        <f t="shared" ref="O2220:O2222" si="1492">ABS(N2220)</f>
        <v>9405</v>
      </c>
      <c r="P2220" s="18">
        <f t="shared" ref="P2220:P2222" si="1493">IF(H2220="510050",0,IF(F2220="SZ",0,ABS(N2220*0.2%%)))</f>
        <v>0.18810000000000002</v>
      </c>
      <c r="Q2220" s="18">
        <f t="shared" ref="Q2220:Q2222" si="1494">IF(I2220&lt;&gt;"D",IF(C2220="Stock",MAX(ABS(N2220*0.0002),5),MAX(ABS(N2220*0.0003),5)),0)</f>
        <v>5</v>
      </c>
      <c r="R2220" s="30">
        <f t="shared" ref="R2220:R2222" si="1495">IF(H2220="510050",0,ROUND(IF(OR(I2220="B",I2220="D"),0,ABS(N2220*0.001)),2))</f>
        <v>0</v>
      </c>
      <c r="S2220" s="18">
        <f t="shared" ref="S2220:S2222" si="1496">-(N2220+P2220+Q2220+R2220)</f>
        <v>-9410.1880999999994</v>
      </c>
      <c r="T2220" s="30">
        <f t="shared" ref="T2220:T2222" si="1497">S2220/K2220</f>
        <v>-31.367293666666665</v>
      </c>
      <c r="U2220" s="30">
        <f>IF(ISNA(VLOOKUP(LOWER(F2220)&amp;H2220,Prices!A:C,3,0)),0,VLOOKUP(LOWER(F2220)&amp;H2220,Prices!A:C,3,0))</f>
        <v>30.55</v>
      </c>
      <c r="V2220" s="30">
        <f>IF(ISNA(VLOOKUP(LOWER(F2220)&amp;H2220,Prices!A:C,2,0)),0,VLOOKUP(LOWER(F2220)&amp;H2220,Prices!A:C,2,0))</f>
        <v>30.53</v>
      </c>
      <c r="W2220" s="18">
        <f t="shared" ref="W2220:W2222" si="1498">IF(I2220="B",(V2220+T2220)*K2220,(V2220+T2220)*K2220)</f>
        <v>-251.18809999999917</v>
      </c>
      <c r="X2220" s="30">
        <f t="shared" ref="X2220:X2222" si="1499">K2220*(V2220-U2220)</f>
        <v>-5.9999999999998721</v>
      </c>
      <c r="Y2220" s="40">
        <f t="shared" ref="Y2220:Y2222" si="1500">W2220/O2220</f>
        <v>-2.6707931951089756E-2</v>
      </c>
    </row>
    <row r="2221" spans="1:25" x14ac:dyDescent="0.15">
      <c r="A2221" s="1">
        <v>43027</v>
      </c>
      <c r="B2221" s="65">
        <v>0.54579861111111116</v>
      </c>
      <c r="C2221" s="30" t="s">
        <v>1128</v>
      </c>
      <c r="D2221" s="30" t="s">
        <v>1129</v>
      </c>
      <c r="E2221" t="s">
        <v>1130</v>
      </c>
      <c r="F2221" t="s">
        <v>4408</v>
      </c>
      <c r="G2221" s="30" t="str">
        <f>VLOOKUP(LOWER(F2221)&amp;H2221,'Current pricing'!A:B,2,0)</f>
        <v>伊利股份</v>
      </c>
      <c r="H2221" s="3" t="s">
        <v>1302</v>
      </c>
      <c r="I2221" t="s">
        <v>1207</v>
      </c>
      <c r="J2221" s="29" t="s">
        <v>1798</v>
      </c>
      <c r="K2221">
        <v>300</v>
      </c>
      <c r="L2221">
        <v>1</v>
      </c>
      <c r="M2221">
        <v>29.3</v>
      </c>
      <c r="N2221" s="30">
        <f t="shared" si="1491"/>
        <v>8790</v>
      </c>
      <c r="O2221" s="30">
        <f t="shared" si="1492"/>
        <v>8790</v>
      </c>
      <c r="P2221" s="18">
        <f t="shared" si="1493"/>
        <v>0.17580000000000001</v>
      </c>
      <c r="Q2221" s="18">
        <f t="shared" si="1494"/>
        <v>5</v>
      </c>
      <c r="R2221" s="30">
        <f t="shared" si="1495"/>
        <v>0</v>
      </c>
      <c r="S2221" s="18">
        <f t="shared" si="1496"/>
        <v>-8795.1758000000009</v>
      </c>
      <c r="T2221" s="30">
        <f t="shared" si="1497"/>
        <v>-29.317252666666668</v>
      </c>
      <c r="U2221" s="30">
        <f>IF(ISNA(VLOOKUP(LOWER(F2221)&amp;H2221,Prices!A:C,3,0)),0,VLOOKUP(LOWER(F2221)&amp;H2221,Prices!A:C,3,0))</f>
        <v>29.4</v>
      </c>
      <c r="V2221" s="30">
        <f>IF(ISNA(VLOOKUP(LOWER(F2221)&amp;H2221,Prices!A:C,2,0)),0,VLOOKUP(LOWER(F2221)&amp;H2221,Prices!A:C,2,0))</f>
        <v>30.68</v>
      </c>
      <c r="W2221" s="18">
        <f t="shared" si="1498"/>
        <v>408.82419999999939</v>
      </c>
      <c r="X2221" s="30">
        <f t="shared" si="1499"/>
        <v>384.00000000000034</v>
      </c>
      <c r="Y2221" s="40">
        <f t="shared" si="1500"/>
        <v>4.6510147895335537E-2</v>
      </c>
    </row>
    <row r="2222" spans="1:25" x14ac:dyDescent="0.15">
      <c r="A2222" s="1">
        <v>43027</v>
      </c>
      <c r="B2222" s="65">
        <v>0.43752314814814813</v>
      </c>
      <c r="C2222" s="30" t="s">
        <v>1128</v>
      </c>
      <c r="D2222" s="30" t="s">
        <v>1129</v>
      </c>
      <c r="E2222" t="s">
        <v>1130</v>
      </c>
      <c r="F2222" t="s">
        <v>4409</v>
      </c>
      <c r="G2222" s="30" t="str">
        <f>VLOOKUP(LOWER(F2222)&amp;H2222,'Current pricing'!A:B,2,0)</f>
        <v>晨鸣纸业</v>
      </c>
      <c r="H2222" s="3" t="s">
        <v>4410</v>
      </c>
      <c r="I2222" t="s">
        <v>1207</v>
      </c>
      <c r="J2222" s="29" t="s">
        <v>1798</v>
      </c>
      <c r="K2222">
        <v>1000</v>
      </c>
      <c r="L2222">
        <v>1</v>
      </c>
      <c r="M2222">
        <v>17.559999999999999</v>
      </c>
      <c r="N2222" s="30">
        <f t="shared" si="1491"/>
        <v>17560</v>
      </c>
      <c r="O2222" s="30">
        <f t="shared" si="1492"/>
        <v>17560</v>
      </c>
      <c r="P2222" s="18">
        <f t="shared" si="1493"/>
        <v>0</v>
      </c>
      <c r="Q2222" s="18">
        <f t="shared" si="1494"/>
        <v>5</v>
      </c>
      <c r="R2222" s="30">
        <f t="shared" si="1495"/>
        <v>0</v>
      </c>
      <c r="S2222" s="18">
        <f t="shared" si="1496"/>
        <v>-17565</v>
      </c>
      <c r="T2222" s="30">
        <f t="shared" si="1497"/>
        <v>-17.565000000000001</v>
      </c>
      <c r="U2222" s="30">
        <f>IF(ISNA(VLOOKUP(LOWER(F2222)&amp;H2222,Prices!A:C,3,0)),0,VLOOKUP(LOWER(F2222)&amp;H2222,Prices!A:C,3,0))</f>
        <v>16.36</v>
      </c>
      <c r="V2222" s="30">
        <f>IF(ISNA(VLOOKUP(LOWER(F2222)&amp;H2222,Prices!A:C,2,0)),0,VLOOKUP(LOWER(F2222)&amp;H2222,Prices!A:C,2,0))</f>
        <v>16.920000000000002</v>
      </c>
      <c r="W2222" s="18">
        <f t="shared" si="1498"/>
        <v>-644.99999999999955</v>
      </c>
      <c r="X2222" s="30">
        <f t="shared" si="1499"/>
        <v>560.00000000000227</v>
      </c>
      <c r="Y2222" s="40">
        <f t="shared" si="1500"/>
        <v>-3.6731207289293827E-2</v>
      </c>
    </row>
    <row r="2223" spans="1:25" x14ac:dyDescent="0.15">
      <c r="A2223" s="1">
        <v>43028</v>
      </c>
      <c r="B2223" s="65">
        <v>0.54822916666666666</v>
      </c>
      <c r="C2223" s="30" t="s">
        <v>1128</v>
      </c>
      <c r="D2223" s="30" t="s">
        <v>1129</v>
      </c>
      <c r="E2223" t="s">
        <v>1130</v>
      </c>
      <c r="F2223" t="s">
        <v>4408</v>
      </c>
      <c r="G2223" s="30" t="str">
        <f>VLOOKUP(LOWER(F2223)&amp;H2223,'Current pricing'!A:B,2,0)</f>
        <v>今世缘</v>
      </c>
      <c r="H2223" s="3" t="s">
        <v>4415</v>
      </c>
      <c r="I2223" t="s">
        <v>1207</v>
      </c>
      <c r="J2223" s="29" t="s">
        <v>1798</v>
      </c>
      <c r="K2223">
        <v>600</v>
      </c>
      <c r="L2223">
        <v>1</v>
      </c>
      <c r="M2223">
        <v>16.5</v>
      </c>
      <c r="N2223" s="30">
        <f t="shared" ref="N2223:N2224" si="1501">K2223*M2223</f>
        <v>9900</v>
      </c>
      <c r="O2223" s="30">
        <f t="shared" ref="O2223:O2224" si="1502">ABS(N2223)</f>
        <v>9900</v>
      </c>
      <c r="P2223" s="18">
        <f t="shared" ref="P2223:P2224" si="1503">IF(H2223="510050",0,IF(F2223="SZ",0,ABS(N2223*0.2%%)))</f>
        <v>0.19800000000000001</v>
      </c>
      <c r="Q2223" s="18">
        <f t="shared" ref="Q2223:Q2224" si="1504">IF(I2223&lt;&gt;"D",IF(C2223="Stock",MAX(ABS(N2223*0.0002),5),MAX(ABS(N2223*0.0003),5)),0)</f>
        <v>5</v>
      </c>
      <c r="R2223" s="30">
        <f t="shared" ref="R2223:R2224" si="1505">IF(H2223="510050",0,ROUND(IF(OR(I2223="B",I2223="D"),0,ABS(N2223*0.001)),2))</f>
        <v>0</v>
      </c>
      <c r="S2223" s="18">
        <f t="shared" ref="S2223:S2224" si="1506">-(N2223+P2223+Q2223+R2223)</f>
        <v>-9905.1980000000003</v>
      </c>
      <c r="T2223" s="30">
        <f t="shared" ref="T2223:T2224" si="1507">S2223/K2223</f>
        <v>-16.508663333333335</v>
      </c>
      <c r="U2223" s="30">
        <f>IF(ISNA(VLOOKUP(LOWER(F2223)&amp;H2223,Prices!A:C,3,0)),0,VLOOKUP(LOWER(F2223)&amp;H2223,Prices!A:C,3,0))</f>
        <v>15.57</v>
      </c>
      <c r="V2223" s="30">
        <f>IF(ISNA(VLOOKUP(LOWER(F2223)&amp;H2223,Prices!A:C,2,0)),0,VLOOKUP(LOWER(F2223)&amp;H2223,Prices!A:C,2,0))</f>
        <v>16.18</v>
      </c>
      <c r="W2223" s="18">
        <f t="shared" ref="W2223:W2224" si="1508">IF(I2223="B",(V2223+T2223)*K2223,(V2223+T2223)*K2223)</f>
        <v>-197.19800000000092</v>
      </c>
      <c r="X2223" s="30">
        <f t="shared" ref="X2223:X2224" si="1509">K2223*(V2223-U2223)</f>
        <v>365.99999999999966</v>
      </c>
      <c r="Y2223" s="40">
        <f t="shared" ref="Y2223:Y2224" si="1510">W2223/O2223</f>
        <v>-1.9918989898989992E-2</v>
      </c>
    </row>
    <row r="2224" spans="1:25" x14ac:dyDescent="0.15">
      <c r="A2224" s="1">
        <v>43028</v>
      </c>
      <c r="B2224" s="65">
        <v>0.54658564814814814</v>
      </c>
      <c r="C2224" s="30" t="s">
        <v>1128</v>
      </c>
      <c r="D2224" s="30" t="s">
        <v>1129</v>
      </c>
      <c r="E2224" t="s">
        <v>1130</v>
      </c>
      <c r="F2224" t="s">
        <v>4408</v>
      </c>
      <c r="G2224" s="30" t="str">
        <f>VLOOKUP(LOWER(F2224)&amp;H2224,'Current pricing'!A:B,2,0)</f>
        <v>海天味业</v>
      </c>
      <c r="H2224" s="3" t="s">
        <v>4725</v>
      </c>
      <c r="I2224" t="s">
        <v>1207</v>
      </c>
      <c r="J2224" s="29" t="s">
        <v>1798</v>
      </c>
      <c r="K2224">
        <v>200</v>
      </c>
      <c r="L2224">
        <v>1</v>
      </c>
      <c r="M2224">
        <v>49.5</v>
      </c>
      <c r="N2224" s="30">
        <f t="shared" si="1501"/>
        <v>9900</v>
      </c>
      <c r="O2224" s="30">
        <f t="shared" si="1502"/>
        <v>9900</v>
      </c>
      <c r="P2224" s="18">
        <f t="shared" si="1503"/>
        <v>0.19800000000000001</v>
      </c>
      <c r="Q2224" s="18">
        <f t="shared" si="1504"/>
        <v>5</v>
      </c>
      <c r="R2224" s="30">
        <f t="shared" si="1505"/>
        <v>0</v>
      </c>
      <c r="S2224" s="18">
        <f t="shared" si="1506"/>
        <v>-9905.1980000000003</v>
      </c>
      <c r="T2224" s="30">
        <f t="shared" si="1507"/>
        <v>-49.52599</v>
      </c>
      <c r="U2224" s="30">
        <f>IF(ISNA(VLOOKUP(LOWER(F2224)&amp;H2224,Prices!A:C,3,0)),0,VLOOKUP(LOWER(F2224)&amp;H2224,Prices!A:C,3,0))</f>
        <v>50.73</v>
      </c>
      <c r="V2224" s="30">
        <f>IF(ISNA(VLOOKUP(LOWER(F2224)&amp;H2224,Prices!A:C,2,0)),0,VLOOKUP(LOWER(F2224)&amp;H2224,Prices!A:C,2,0))</f>
        <v>53.64</v>
      </c>
      <c r="W2224" s="18">
        <f t="shared" si="1508"/>
        <v>822.80200000000013</v>
      </c>
      <c r="X2224" s="30">
        <f t="shared" si="1509"/>
        <v>582.00000000000068</v>
      </c>
      <c r="Y2224" s="40">
        <f t="shared" si="1510"/>
        <v>8.3111313131313147E-2</v>
      </c>
    </row>
    <row r="2225" spans="1:25" x14ac:dyDescent="0.15">
      <c r="A2225" s="1">
        <v>43031</v>
      </c>
      <c r="B2225" s="65">
        <v>0.57281250000000006</v>
      </c>
      <c r="C2225" s="30" t="s">
        <v>1128</v>
      </c>
      <c r="D2225" s="30" t="s">
        <v>1129</v>
      </c>
      <c r="E2225" t="s">
        <v>1130</v>
      </c>
      <c r="F2225" t="s">
        <v>4408</v>
      </c>
      <c r="G2225" s="30" t="str">
        <f>VLOOKUP(LOWER(F2225)&amp;H2225,'Current pricing'!A:B,2,0)</f>
        <v>恒瑞医药</v>
      </c>
      <c r="H2225" s="3" t="s">
        <v>1521</v>
      </c>
      <c r="I2225" t="s">
        <v>1207</v>
      </c>
      <c r="J2225" s="29" t="s">
        <v>1798</v>
      </c>
      <c r="K2225">
        <v>200</v>
      </c>
      <c r="L2225">
        <v>1</v>
      </c>
      <c r="M2225">
        <v>64.62</v>
      </c>
      <c r="N2225" s="30">
        <f t="shared" ref="N2225" si="1511">K2225*M2225</f>
        <v>12924</v>
      </c>
      <c r="O2225" s="30">
        <f t="shared" ref="O2225" si="1512">ABS(N2225)</f>
        <v>12924</v>
      </c>
      <c r="P2225" s="18">
        <f t="shared" ref="P2225" si="1513">IF(H2225="510050",0,IF(F2225="SZ",0,ABS(N2225*0.2%%)))</f>
        <v>0.25848000000000004</v>
      </c>
      <c r="Q2225" s="18">
        <f t="shared" ref="Q2225" si="1514">IF(I2225&lt;&gt;"D",IF(C2225="Stock",MAX(ABS(N2225*0.0002),5),MAX(ABS(N2225*0.0003),5)),0)</f>
        <v>5</v>
      </c>
      <c r="R2225" s="30">
        <f t="shared" ref="R2225" si="1515">IF(H2225="510050",0,ROUND(IF(OR(I2225="B",I2225="D"),0,ABS(N2225*0.001)),2))</f>
        <v>0</v>
      </c>
      <c r="S2225" s="18">
        <f t="shared" ref="S2225" si="1516">-(N2225+P2225+Q2225+R2225)</f>
        <v>-12929.25848</v>
      </c>
      <c r="T2225" s="30">
        <f t="shared" ref="T2225" si="1517">S2225/K2225</f>
        <v>-64.646292400000007</v>
      </c>
      <c r="U2225" s="30">
        <f>IF(ISNA(VLOOKUP(LOWER(F2225)&amp;H2225,Prices!A:C,3,0)),0,VLOOKUP(LOWER(F2225)&amp;H2225,Prices!A:C,3,0))</f>
        <v>71.95</v>
      </c>
      <c r="V2225" s="30">
        <f>IF(ISNA(VLOOKUP(LOWER(F2225)&amp;H2225,Prices!A:C,2,0)),0,VLOOKUP(LOWER(F2225)&amp;H2225,Prices!A:C,2,0))</f>
        <v>75.7</v>
      </c>
      <c r="W2225" s="18">
        <f t="shared" ref="W2225" si="1518">IF(I2225="B",(V2225+T2225)*K2225,(V2225+T2225)*K2225)</f>
        <v>2210.7415199999991</v>
      </c>
      <c r="X2225" s="30">
        <f t="shared" ref="X2225" si="1519">K2225*(V2225-U2225)</f>
        <v>750</v>
      </c>
      <c r="Y2225" s="40">
        <f t="shared" ref="Y2225" si="1520">W2225/O2225</f>
        <v>0.17105706592386252</v>
      </c>
    </row>
    <row r="2226" spans="1:25" x14ac:dyDescent="0.15">
      <c r="A2226" s="1">
        <v>43033</v>
      </c>
      <c r="B2226" s="65">
        <v>0.57512731481481483</v>
      </c>
      <c r="C2226" s="30" t="s">
        <v>1128</v>
      </c>
      <c r="D2226" s="30" t="s">
        <v>1129</v>
      </c>
      <c r="E2226" t="s">
        <v>1130</v>
      </c>
      <c r="F2226" t="s">
        <v>4408</v>
      </c>
      <c r="G2226" s="30" t="str">
        <f>VLOOKUP(LOWER(F2226)&amp;H2226,'Current pricing'!A:B,2,0)</f>
        <v>海天味业</v>
      </c>
      <c r="H2226" s="3" t="s">
        <v>4725</v>
      </c>
      <c r="I2226" t="s">
        <v>1207</v>
      </c>
      <c r="J2226" s="29" t="s">
        <v>1798</v>
      </c>
      <c r="K2226">
        <v>200</v>
      </c>
      <c r="L2226">
        <v>1</v>
      </c>
      <c r="M2226">
        <v>48.65</v>
      </c>
      <c r="N2226" s="30">
        <f t="shared" ref="N2226:N2229" si="1521">K2226*M2226</f>
        <v>9730</v>
      </c>
      <c r="O2226" s="30">
        <f t="shared" ref="O2226:O2229" si="1522">ABS(N2226)</f>
        <v>9730</v>
      </c>
      <c r="P2226" s="18">
        <f t="shared" ref="P2226:P2229" si="1523">IF(H2226="510050",0,IF(F2226="SZ",0,ABS(N2226*0.2%%)))</f>
        <v>0.19460000000000002</v>
      </c>
      <c r="Q2226" s="18">
        <f t="shared" ref="Q2226:Q2229" si="1524">IF(I2226&lt;&gt;"D",IF(C2226="Stock",MAX(ABS(N2226*0.0002),5),MAX(ABS(N2226*0.0003),5)),0)</f>
        <v>5</v>
      </c>
      <c r="R2226" s="30">
        <f t="shared" ref="R2226:R2229" si="1525">IF(H2226="510050",0,ROUND(IF(OR(I2226="B",I2226="D"),0,ABS(N2226*0.001)),2))</f>
        <v>0</v>
      </c>
      <c r="S2226" s="18">
        <f t="shared" ref="S2226:S2229" si="1526">-(N2226+P2226+Q2226+R2226)</f>
        <v>-9735.1946000000007</v>
      </c>
      <c r="T2226" s="30">
        <f t="shared" ref="T2226:T2229" si="1527">S2226/K2226</f>
        <v>-48.675973000000006</v>
      </c>
      <c r="U2226" s="30">
        <f>IF(ISNA(VLOOKUP(LOWER(F2226)&amp;H2226,Prices!A:C,3,0)),0,VLOOKUP(LOWER(F2226)&amp;H2226,Prices!A:C,3,0))</f>
        <v>50.73</v>
      </c>
      <c r="V2226" s="30">
        <f>IF(ISNA(VLOOKUP(LOWER(F2226)&amp;H2226,Prices!A:C,2,0)),0,VLOOKUP(LOWER(F2226)&amp;H2226,Prices!A:C,2,0))</f>
        <v>53.64</v>
      </c>
      <c r="W2226" s="18">
        <f t="shared" ref="W2226:W2229" si="1528">IF(I2226="B",(V2226+T2226)*K2226,(V2226+T2226)*K2226)</f>
        <v>992.80539999999883</v>
      </c>
      <c r="X2226" s="30">
        <f t="shared" ref="X2226:X2229" si="1529">K2226*(V2226-U2226)</f>
        <v>582.00000000000068</v>
      </c>
      <c r="Y2226" s="40">
        <f t="shared" ref="Y2226:Y2229" si="1530">W2226/O2226</f>
        <v>0.10203549845837603</v>
      </c>
    </row>
    <row r="2227" spans="1:25" x14ac:dyDescent="0.15">
      <c r="A2227" s="1">
        <v>43033</v>
      </c>
      <c r="B2227" s="65">
        <v>0.46207175925925931</v>
      </c>
      <c r="C2227" s="30" t="s">
        <v>1128</v>
      </c>
      <c r="D2227" s="30" t="s">
        <v>1129</v>
      </c>
      <c r="E2227" t="s">
        <v>1130</v>
      </c>
      <c r="F2227" t="s">
        <v>4409</v>
      </c>
      <c r="G2227" s="30" t="str">
        <f>VLOOKUP(LOWER(F2227)&amp;H2227,'Current pricing'!A:B,2,0)</f>
        <v>大族激光</v>
      </c>
      <c r="H2227" s="3" t="s">
        <v>1502</v>
      </c>
      <c r="I2227" t="s">
        <v>1207</v>
      </c>
      <c r="J2227" s="29" t="s">
        <v>1798</v>
      </c>
      <c r="K2227">
        <v>100</v>
      </c>
      <c r="L2227">
        <v>1</v>
      </c>
      <c r="M2227">
        <v>48.81</v>
      </c>
      <c r="N2227" s="30">
        <f t="shared" si="1521"/>
        <v>4881</v>
      </c>
      <c r="O2227" s="30">
        <f t="shared" si="1522"/>
        <v>4881</v>
      </c>
      <c r="P2227" s="18">
        <f t="shared" si="1523"/>
        <v>0</v>
      </c>
      <c r="Q2227" s="18">
        <f t="shared" si="1524"/>
        <v>5</v>
      </c>
      <c r="R2227" s="30">
        <f t="shared" si="1525"/>
        <v>0</v>
      </c>
      <c r="S2227" s="18">
        <f t="shared" si="1526"/>
        <v>-4886</v>
      </c>
      <c r="T2227" s="30">
        <f t="shared" si="1527"/>
        <v>-48.86</v>
      </c>
      <c r="U2227" s="30">
        <f>IF(ISNA(VLOOKUP(LOWER(F2227)&amp;H2227,Prices!A:C,3,0)),0,VLOOKUP(LOWER(F2227)&amp;H2227,Prices!A:C,3,0))</f>
        <v>50.1</v>
      </c>
      <c r="V2227" s="30">
        <f>IF(ISNA(VLOOKUP(LOWER(F2227)&amp;H2227,Prices!A:C,2,0)),0,VLOOKUP(LOWER(F2227)&amp;H2227,Prices!A:C,2,0))</f>
        <v>52.35</v>
      </c>
      <c r="W2227" s="18">
        <f t="shared" si="1528"/>
        <v>349.00000000000023</v>
      </c>
      <c r="X2227" s="30">
        <f t="shared" si="1529"/>
        <v>225</v>
      </c>
      <c r="Y2227" s="40">
        <f t="shared" si="1530"/>
        <v>7.150174144642496E-2</v>
      </c>
    </row>
    <row r="2228" spans="1:25" x14ac:dyDescent="0.15">
      <c r="A2228" s="1">
        <v>43033</v>
      </c>
      <c r="B2228" s="65">
        <v>0.41011574074074075</v>
      </c>
      <c r="C2228" s="30" t="s">
        <v>1128</v>
      </c>
      <c r="D2228" s="30" t="s">
        <v>1129</v>
      </c>
      <c r="E2228" t="s">
        <v>1130</v>
      </c>
      <c r="F2228" t="s">
        <v>4408</v>
      </c>
      <c r="G2228" s="30" t="str">
        <f>VLOOKUP(LOWER(F2228)&amp;H2228,'Current pricing'!A:B,2,0)</f>
        <v>中国平安</v>
      </c>
      <c r="H2228" s="3" t="s">
        <v>1358</v>
      </c>
      <c r="I2228" t="s">
        <v>1207</v>
      </c>
      <c r="J2228" s="29" t="s">
        <v>1798</v>
      </c>
      <c r="K2228">
        <v>200</v>
      </c>
      <c r="L2228">
        <v>1</v>
      </c>
      <c r="M2228">
        <v>59.99</v>
      </c>
      <c r="N2228" s="30">
        <f t="shared" si="1521"/>
        <v>11998</v>
      </c>
      <c r="O2228" s="30">
        <f t="shared" si="1522"/>
        <v>11998</v>
      </c>
      <c r="P2228" s="18">
        <f t="shared" si="1523"/>
        <v>0.23996000000000001</v>
      </c>
      <c r="Q2228" s="18">
        <f t="shared" si="1524"/>
        <v>5</v>
      </c>
      <c r="R2228" s="30">
        <f t="shared" si="1525"/>
        <v>0</v>
      </c>
      <c r="S2228" s="18">
        <f t="shared" si="1526"/>
        <v>-12003.239960000001</v>
      </c>
      <c r="T2228" s="30">
        <f t="shared" si="1527"/>
        <v>-60.016199800000003</v>
      </c>
      <c r="U2228" s="30">
        <f>IF(ISNA(VLOOKUP(LOWER(F2228)&amp;H2228,Prices!A:C,3,0)),0,VLOOKUP(LOWER(F2228)&amp;H2228,Prices!A:C,3,0))</f>
        <v>64.45</v>
      </c>
      <c r="V2228" s="30">
        <f>IF(ISNA(VLOOKUP(LOWER(F2228)&amp;H2228,Prices!A:C,2,0)),0,VLOOKUP(LOWER(F2228)&amp;H2228,Prices!A:C,2,0))</f>
        <v>64.010000000000005</v>
      </c>
      <c r="W2228" s="18">
        <f t="shared" si="1528"/>
        <v>798.76004000000057</v>
      </c>
      <c r="X2228" s="30">
        <f t="shared" si="1529"/>
        <v>-87.999999999999545</v>
      </c>
      <c r="Y2228" s="40">
        <f t="shared" si="1530"/>
        <v>6.6574432405400952E-2</v>
      </c>
    </row>
    <row r="2229" spans="1:25" x14ac:dyDescent="0.15">
      <c r="A2229" s="1">
        <v>43033</v>
      </c>
      <c r="B2229" s="65">
        <v>0.40909722222222222</v>
      </c>
      <c r="C2229" s="30" t="s">
        <v>1128</v>
      </c>
      <c r="D2229" s="30" t="s">
        <v>1129</v>
      </c>
      <c r="E2229" t="s">
        <v>1130</v>
      </c>
      <c r="F2229" t="s">
        <v>4409</v>
      </c>
      <c r="G2229" s="30" t="str">
        <f>VLOOKUP(LOWER(F2229)&amp;H2229,'Current pricing'!A:B,2,0)</f>
        <v>华大基因</v>
      </c>
      <c r="H2229" s="3" t="s">
        <v>4732</v>
      </c>
      <c r="I2229" t="s">
        <v>1207</v>
      </c>
      <c r="J2229" s="29" t="s">
        <v>1798</v>
      </c>
      <c r="K2229">
        <v>100</v>
      </c>
      <c r="L2229">
        <v>1</v>
      </c>
      <c r="M2229">
        <v>159.81</v>
      </c>
      <c r="N2229" s="30">
        <f t="shared" si="1521"/>
        <v>15981</v>
      </c>
      <c r="O2229" s="30">
        <f t="shared" si="1522"/>
        <v>15981</v>
      </c>
      <c r="P2229" s="18">
        <f t="shared" si="1523"/>
        <v>0</v>
      </c>
      <c r="Q2229" s="18">
        <f t="shared" si="1524"/>
        <v>5</v>
      </c>
      <c r="R2229" s="30">
        <f t="shared" si="1525"/>
        <v>0</v>
      </c>
      <c r="S2229" s="18">
        <f t="shared" si="1526"/>
        <v>-15986</v>
      </c>
      <c r="T2229" s="30">
        <f t="shared" si="1527"/>
        <v>-159.86000000000001</v>
      </c>
      <c r="U2229" s="30">
        <f>IF(ISNA(VLOOKUP(LOWER(F2229)&amp;H2229,Prices!A:C,3,0)),0,VLOOKUP(LOWER(F2229)&amp;H2229,Prices!A:C,3,0))</f>
        <v>203.79</v>
      </c>
      <c r="V2229" s="30">
        <f>IF(ISNA(VLOOKUP(LOWER(F2229)&amp;H2229,Prices!A:C,2,0)),0,VLOOKUP(LOWER(F2229)&amp;H2229,Prices!A:C,2,0))</f>
        <v>198.77</v>
      </c>
      <c r="W2229" s="18">
        <f t="shared" si="1528"/>
        <v>3890.9999999999995</v>
      </c>
      <c r="X2229" s="30">
        <f t="shared" si="1529"/>
        <v>-501.99999999999818</v>
      </c>
      <c r="Y2229" s="40">
        <f t="shared" si="1530"/>
        <v>0.24347662849633939</v>
      </c>
    </row>
    <row r="2230" spans="1:25" x14ac:dyDescent="0.15">
      <c r="A2230" s="1">
        <v>43034</v>
      </c>
      <c r="B2230" s="65">
        <v>0.61741898148148155</v>
      </c>
      <c r="C2230" s="30" t="s">
        <v>1128</v>
      </c>
      <c r="D2230" s="30" t="s">
        <v>1129</v>
      </c>
      <c r="E2230" t="s">
        <v>1130</v>
      </c>
      <c r="F2230" t="s">
        <v>4409</v>
      </c>
      <c r="G2230" s="30" t="str">
        <f>VLOOKUP(LOWER(F2230)&amp;H2230,'Current pricing'!A:B,2,0)</f>
        <v>美的集团</v>
      </c>
      <c r="H2230" s="3" t="s">
        <v>1203</v>
      </c>
      <c r="I2230" t="s">
        <v>1207</v>
      </c>
      <c r="J2230" s="29" t="s">
        <v>1798</v>
      </c>
      <c r="K2230">
        <v>200</v>
      </c>
      <c r="L2230">
        <v>1</v>
      </c>
      <c r="M2230">
        <v>49.99</v>
      </c>
      <c r="N2230" s="30">
        <f t="shared" ref="N2230:N2235" si="1531">K2230*M2230</f>
        <v>9998</v>
      </c>
      <c r="O2230" s="30">
        <f t="shared" ref="O2230:O2235" si="1532">ABS(N2230)</f>
        <v>9998</v>
      </c>
      <c r="P2230" s="18">
        <f t="shared" ref="P2230:P2235" si="1533">IF(H2230="510050",0,IF(F2230="SZ",0,ABS(N2230*0.2%%)))</f>
        <v>0</v>
      </c>
      <c r="Q2230" s="18">
        <f t="shared" ref="Q2230:Q2235" si="1534">IF(I2230&lt;&gt;"D",IF(C2230="Stock",MAX(ABS(N2230*0.0002),5),MAX(ABS(N2230*0.0003),5)),0)</f>
        <v>5</v>
      </c>
      <c r="R2230" s="30">
        <f t="shared" ref="R2230:R2235" si="1535">IF(H2230="510050",0,ROUND(IF(OR(I2230="B",I2230="D"),0,ABS(N2230*0.001)),2))</f>
        <v>0</v>
      </c>
      <c r="S2230" s="18">
        <f t="shared" ref="S2230:S2235" si="1536">-(N2230+P2230+Q2230+R2230)</f>
        <v>-10003</v>
      </c>
      <c r="T2230" s="30">
        <f t="shared" ref="T2230:T2235" si="1537">S2230/K2230</f>
        <v>-50.015000000000001</v>
      </c>
      <c r="U2230" s="30">
        <f>IF(ISNA(VLOOKUP(LOWER(F2230)&amp;H2230,Prices!A:C,3,0)),0,VLOOKUP(LOWER(F2230)&amp;H2230,Prices!A:C,3,0))</f>
        <v>50.65</v>
      </c>
      <c r="V2230" s="30">
        <f>IF(ISNA(VLOOKUP(LOWER(F2230)&amp;H2230,Prices!A:C,2,0)),0,VLOOKUP(LOWER(F2230)&amp;H2230,Prices!A:C,2,0))</f>
        <v>52.69</v>
      </c>
      <c r="W2230" s="18">
        <f t="shared" ref="W2230:W2235" si="1538">IF(I2230="B",(V2230+T2230)*K2230,(V2230+T2230)*K2230)</f>
        <v>534.99999999999943</v>
      </c>
      <c r="X2230" s="30">
        <f t="shared" ref="X2230:X2235" si="1539">K2230*(V2230-U2230)</f>
        <v>407.99999999999983</v>
      </c>
      <c r="Y2230" s="40">
        <f t="shared" ref="Y2230:Y2235" si="1540">W2230/O2230</f>
        <v>5.3510702140428031E-2</v>
      </c>
    </row>
    <row r="2231" spans="1:25" x14ac:dyDescent="0.15">
      <c r="A2231" s="1">
        <v>43034</v>
      </c>
      <c r="B2231" s="65">
        <v>0.60918981481481482</v>
      </c>
      <c r="C2231" s="30" t="s">
        <v>1128</v>
      </c>
      <c r="D2231" s="30" t="s">
        <v>1129</v>
      </c>
      <c r="E2231" t="s">
        <v>1130</v>
      </c>
      <c r="F2231" t="s">
        <v>4408</v>
      </c>
      <c r="G2231" s="30" t="str">
        <f>VLOOKUP(LOWER(F2231)&amp;H2231,'Current pricing'!A:B,2,0)</f>
        <v>伊利股份</v>
      </c>
      <c r="H2231" s="3" t="s">
        <v>1302</v>
      </c>
      <c r="I2231" t="s">
        <v>1207</v>
      </c>
      <c r="J2231" s="29" t="s">
        <v>1798</v>
      </c>
      <c r="K2231">
        <v>400</v>
      </c>
      <c r="L2231">
        <v>1</v>
      </c>
      <c r="M2231">
        <v>29.48</v>
      </c>
      <c r="N2231" s="30">
        <f t="shared" si="1531"/>
        <v>11792</v>
      </c>
      <c r="O2231" s="30">
        <f t="shared" si="1532"/>
        <v>11792</v>
      </c>
      <c r="P2231" s="18">
        <f t="shared" si="1533"/>
        <v>0.23584000000000002</v>
      </c>
      <c r="Q2231" s="18">
        <f t="shared" si="1534"/>
        <v>5</v>
      </c>
      <c r="R2231" s="30">
        <f t="shared" si="1535"/>
        <v>0</v>
      </c>
      <c r="S2231" s="18">
        <f t="shared" si="1536"/>
        <v>-11797.235839999999</v>
      </c>
      <c r="T2231" s="30">
        <f t="shared" si="1537"/>
        <v>-29.493089599999998</v>
      </c>
      <c r="U2231" s="30">
        <f>IF(ISNA(VLOOKUP(LOWER(F2231)&amp;H2231,Prices!A:C,3,0)),0,VLOOKUP(LOWER(F2231)&amp;H2231,Prices!A:C,3,0))</f>
        <v>29.4</v>
      </c>
      <c r="V2231" s="30">
        <f>IF(ISNA(VLOOKUP(LOWER(F2231)&amp;H2231,Prices!A:C,2,0)),0,VLOOKUP(LOWER(F2231)&amp;H2231,Prices!A:C,2,0))</f>
        <v>30.68</v>
      </c>
      <c r="W2231" s="18">
        <f t="shared" si="1538"/>
        <v>474.76416000000086</v>
      </c>
      <c r="X2231" s="30">
        <f t="shared" si="1539"/>
        <v>512.00000000000045</v>
      </c>
      <c r="Y2231" s="40">
        <f t="shared" si="1540"/>
        <v>4.0261546811397632E-2</v>
      </c>
    </row>
    <row r="2232" spans="1:25" x14ac:dyDescent="0.15">
      <c r="A2232" s="1">
        <v>43034</v>
      </c>
      <c r="B2232" s="65">
        <v>0.60319444444444448</v>
      </c>
      <c r="C2232" s="30" t="s">
        <v>1128</v>
      </c>
      <c r="D2232" s="30" t="s">
        <v>1129</v>
      </c>
      <c r="E2232" t="s">
        <v>1130</v>
      </c>
      <c r="F2232" t="s">
        <v>4409</v>
      </c>
      <c r="G2232" s="30" t="str">
        <f>VLOOKUP(LOWER(F2232)&amp;H2232,'Current pricing'!A:B,2,0)</f>
        <v>大族激光</v>
      </c>
      <c r="H2232" s="3" t="s">
        <v>1502</v>
      </c>
      <c r="I2232" t="s">
        <v>1207</v>
      </c>
      <c r="J2232" s="29" t="s">
        <v>1798</v>
      </c>
      <c r="K2232">
        <v>300</v>
      </c>
      <c r="L2232">
        <v>1</v>
      </c>
      <c r="M2232">
        <v>47.76</v>
      </c>
      <c r="N2232" s="30">
        <f t="shared" si="1531"/>
        <v>14328</v>
      </c>
      <c r="O2232" s="30">
        <f t="shared" si="1532"/>
        <v>14328</v>
      </c>
      <c r="P2232" s="18">
        <f t="shared" si="1533"/>
        <v>0</v>
      </c>
      <c r="Q2232" s="18">
        <f t="shared" si="1534"/>
        <v>5</v>
      </c>
      <c r="R2232" s="30">
        <f t="shared" si="1535"/>
        <v>0</v>
      </c>
      <c r="S2232" s="18">
        <f t="shared" si="1536"/>
        <v>-14333</v>
      </c>
      <c r="T2232" s="30">
        <f t="shared" si="1537"/>
        <v>-47.776666666666664</v>
      </c>
      <c r="U2232" s="30">
        <f>IF(ISNA(VLOOKUP(LOWER(F2232)&amp;H2232,Prices!A:C,3,0)),0,VLOOKUP(LOWER(F2232)&amp;H2232,Prices!A:C,3,0))</f>
        <v>50.1</v>
      </c>
      <c r="V2232" s="30">
        <f>IF(ISNA(VLOOKUP(LOWER(F2232)&amp;H2232,Prices!A:C,2,0)),0,VLOOKUP(LOWER(F2232)&amp;H2232,Prices!A:C,2,0))</f>
        <v>52.35</v>
      </c>
      <c r="W2232" s="18">
        <f t="shared" si="1538"/>
        <v>1372.0000000000014</v>
      </c>
      <c r="X2232" s="30">
        <f t="shared" si="1539"/>
        <v>675</v>
      </c>
      <c r="Y2232" s="40">
        <f t="shared" si="1540"/>
        <v>9.5756560580681285E-2</v>
      </c>
    </row>
    <row r="2233" spans="1:25" x14ac:dyDescent="0.15">
      <c r="A2233" s="1">
        <v>43034</v>
      </c>
      <c r="B2233" s="65">
        <v>0.60288194444444443</v>
      </c>
      <c r="C2233" s="30" t="s">
        <v>1128</v>
      </c>
      <c r="D2233" s="30" t="s">
        <v>1129</v>
      </c>
      <c r="E2233" t="s">
        <v>1130</v>
      </c>
      <c r="F2233" t="s">
        <v>4408</v>
      </c>
      <c r="G2233" s="30" t="str">
        <f>VLOOKUP(LOWER(F2233)&amp;H2233,'Current pricing'!A:B,2,0)</f>
        <v>恒瑞医药</v>
      </c>
      <c r="H2233" s="3" t="s">
        <v>1521</v>
      </c>
      <c r="I2233" t="s">
        <v>1207</v>
      </c>
      <c r="J2233" s="29" t="s">
        <v>1798</v>
      </c>
      <c r="K2233">
        <v>200</v>
      </c>
      <c r="L2233">
        <v>1</v>
      </c>
      <c r="M2233">
        <v>65.709999999999994</v>
      </c>
      <c r="N2233" s="30">
        <f t="shared" si="1531"/>
        <v>13141.999999999998</v>
      </c>
      <c r="O2233" s="30">
        <f t="shared" si="1532"/>
        <v>13141.999999999998</v>
      </c>
      <c r="P2233" s="18">
        <f t="shared" si="1533"/>
        <v>0.26283999999999996</v>
      </c>
      <c r="Q2233" s="18">
        <f t="shared" si="1534"/>
        <v>5</v>
      </c>
      <c r="R2233" s="30">
        <f t="shared" si="1535"/>
        <v>0</v>
      </c>
      <c r="S2233" s="18">
        <f t="shared" si="1536"/>
        <v>-13147.262839999998</v>
      </c>
      <c r="T2233" s="30">
        <f t="shared" si="1537"/>
        <v>-65.736314199999981</v>
      </c>
      <c r="U2233" s="30">
        <f>IF(ISNA(VLOOKUP(LOWER(F2233)&amp;H2233,Prices!A:C,3,0)),0,VLOOKUP(LOWER(F2233)&amp;H2233,Prices!A:C,3,0))</f>
        <v>71.95</v>
      </c>
      <c r="V2233" s="30">
        <f>IF(ISNA(VLOOKUP(LOWER(F2233)&amp;H2233,Prices!A:C,2,0)),0,VLOOKUP(LOWER(F2233)&amp;H2233,Prices!A:C,2,0))</f>
        <v>75.7</v>
      </c>
      <c r="W2233" s="18">
        <f t="shared" si="1538"/>
        <v>1992.7371600000042</v>
      </c>
      <c r="X2233" s="30">
        <f t="shared" si="1539"/>
        <v>750</v>
      </c>
      <c r="Y2233" s="40">
        <f t="shared" si="1540"/>
        <v>0.15163119464312924</v>
      </c>
    </row>
    <row r="2234" spans="1:25" x14ac:dyDescent="0.15">
      <c r="A2234" s="1">
        <v>43034</v>
      </c>
      <c r="B2234" s="65">
        <v>0.56787037037037036</v>
      </c>
      <c r="C2234" s="30" t="s">
        <v>1128</v>
      </c>
      <c r="D2234" s="30" t="s">
        <v>1129</v>
      </c>
      <c r="E2234" t="s">
        <v>1130</v>
      </c>
      <c r="F2234" t="s">
        <v>4408</v>
      </c>
      <c r="G2234" s="30" t="str">
        <f>VLOOKUP(LOWER(F2234)&amp;H2234,'Current pricing'!A:B,2,0)</f>
        <v>工商银行</v>
      </c>
      <c r="H2234" s="3" t="s">
        <v>4349</v>
      </c>
      <c r="I2234" t="s">
        <v>1207</v>
      </c>
      <c r="J2234" s="29" t="s">
        <v>1798</v>
      </c>
      <c r="K2234">
        <v>3000</v>
      </c>
      <c r="L2234">
        <v>1</v>
      </c>
      <c r="M2234">
        <v>6.05</v>
      </c>
      <c r="N2234" s="30">
        <f t="shared" si="1531"/>
        <v>18150</v>
      </c>
      <c r="O2234" s="30">
        <f t="shared" si="1532"/>
        <v>18150</v>
      </c>
      <c r="P2234" s="18">
        <f t="shared" si="1533"/>
        <v>0.36300000000000004</v>
      </c>
      <c r="Q2234" s="18">
        <f t="shared" si="1534"/>
        <v>5</v>
      </c>
      <c r="R2234" s="30">
        <f t="shared" si="1535"/>
        <v>0</v>
      </c>
      <c r="S2234" s="18">
        <f t="shared" si="1536"/>
        <v>-18155.363000000001</v>
      </c>
      <c r="T2234" s="30">
        <f t="shared" si="1537"/>
        <v>-6.0517876666666668</v>
      </c>
      <c r="U2234" s="30">
        <f>IF(ISNA(VLOOKUP(LOWER(F2234)&amp;H2234,Prices!A:C,3,0)),0,VLOOKUP(LOWER(F2234)&amp;H2234,Prices!A:C,3,0))</f>
        <v>6.1</v>
      </c>
      <c r="V2234" s="30">
        <f>IF(ISNA(VLOOKUP(LOWER(F2234)&amp;H2234,Prices!A:C,2,0)),0,VLOOKUP(LOWER(F2234)&amp;H2234,Prices!A:C,2,0))</f>
        <v>6.05</v>
      </c>
      <c r="W2234" s="18">
        <f t="shared" si="1538"/>
        <v>-5.3630000000008948</v>
      </c>
      <c r="X2234" s="30">
        <f t="shared" si="1539"/>
        <v>-149.99999999999946</v>
      </c>
      <c r="Y2234" s="40">
        <f t="shared" si="1540"/>
        <v>-2.9548209366396115E-4</v>
      </c>
    </row>
    <row r="2235" spans="1:25" x14ac:dyDescent="0.15">
      <c r="A2235" s="1">
        <v>43034</v>
      </c>
      <c r="B2235" s="65">
        <v>0.56752314814814808</v>
      </c>
      <c r="C2235" s="30" t="s">
        <v>1128</v>
      </c>
      <c r="D2235" s="30" t="s">
        <v>1129</v>
      </c>
      <c r="E2235" t="s">
        <v>1130</v>
      </c>
      <c r="F2235" t="s">
        <v>4408</v>
      </c>
      <c r="G2235" s="30" t="str">
        <f>VLOOKUP(LOWER(F2235)&amp;H2235,'Current pricing'!A:B,2,0)</f>
        <v>长江电力</v>
      </c>
      <c r="H2235" s="3" t="s">
        <v>3939</v>
      </c>
      <c r="I2235" t="s">
        <v>1207</v>
      </c>
      <c r="J2235" s="29" t="s">
        <v>1798</v>
      </c>
      <c r="K2235">
        <v>1000</v>
      </c>
      <c r="L2235">
        <v>1</v>
      </c>
      <c r="M2235">
        <v>16.02</v>
      </c>
      <c r="N2235" s="30">
        <f t="shared" si="1531"/>
        <v>16020</v>
      </c>
      <c r="O2235" s="30">
        <f t="shared" si="1532"/>
        <v>16020</v>
      </c>
      <c r="P2235" s="18">
        <f t="shared" si="1533"/>
        <v>0.32040000000000002</v>
      </c>
      <c r="Q2235" s="18">
        <f t="shared" si="1534"/>
        <v>5</v>
      </c>
      <c r="R2235" s="30">
        <f t="shared" si="1535"/>
        <v>0</v>
      </c>
      <c r="S2235" s="18">
        <f t="shared" si="1536"/>
        <v>-16025.320400000001</v>
      </c>
      <c r="T2235" s="30">
        <f t="shared" si="1537"/>
        <v>-16.025320400000002</v>
      </c>
      <c r="U2235" s="30">
        <f>IF(ISNA(VLOOKUP(LOWER(F2235)&amp;H2235,Prices!A:C,3,0)),0,VLOOKUP(LOWER(F2235)&amp;H2235,Prices!A:C,3,0))</f>
        <v>16.04</v>
      </c>
      <c r="V2235" s="30">
        <f>IF(ISNA(VLOOKUP(LOWER(F2235)&amp;H2235,Prices!A:C,2,0)),0,VLOOKUP(LOWER(F2235)&amp;H2235,Prices!A:C,2,0))</f>
        <v>16.3</v>
      </c>
      <c r="W2235" s="18">
        <f t="shared" si="1538"/>
        <v>274.67959999999891</v>
      </c>
      <c r="X2235" s="30">
        <f t="shared" si="1539"/>
        <v>260.00000000000159</v>
      </c>
      <c r="Y2235" s="40">
        <f t="shared" si="1540"/>
        <v>1.7146042446941255E-2</v>
      </c>
    </row>
    <row r="2236" spans="1:25" x14ac:dyDescent="0.15">
      <c r="A2236" s="1">
        <v>43035</v>
      </c>
      <c r="B2236" s="65">
        <v>0.58971064814814811</v>
      </c>
      <c r="C2236" s="30" t="s">
        <v>1128</v>
      </c>
      <c r="D2236" s="30" t="s">
        <v>1129</v>
      </c>
      <c r="E2236" t="s">
        <v>1130</v>
      </c>
      <c r="F2236" t="s">
        <v>4408</v>
      </c>
      <c r="G2236" s="30" t="str">
        <f>VLOOKUP(LOWER(F2236)&amp;H2236,'Current pricing'!A:B,2,0)</f>
        <v>恒瑞医药</v>
      </c>
      <c r="H2236" s="3" t="s">
        <v>1521</v>
      </c>
      <c r="I2236" t="s">
        <v>1207</v>
      </c>
      <c r="J2236" s="29" t="s">
        <v>1798</v>
      </c>
      <c r="K2236">
        <v>100</v>
      </c>
      <c r="L2236">
        <v>1</v>
      </c>
      <c r="M2236">
        <v>65.44</v>
      </c>
      <c r="N2236" s="30">
        <f t="shared" ref="N2236:N2238" si="1541">K2236*M2236</f>
        <v>6544</v>
      </c>
      <c r="O2236" s="30">
        <f t="shared" ref="O2236:O2238" si="1542">ABS(N2236)</f>
        <v>6544</v>
      </c>
      <c r="P2236" s="18">
        <f t="shared" ref="P2236:P2238" si="1543">IF(H2236="510050",0,IF(F2236="SZ",0,ABS(N2236*0.2%%)))</f>
        <v>0.13088000000000002</v>
      </c>
      <c r="Q2236" s="18">
        <f t="shared" ref="Q2236:Q2238" si="1544">IF(I2236&lt;&gt;"D",IF(C2236="Stock",MAX(ABS(N2236*0.0002),5),MAX(ABS(N2236*0.0003),5)),0)</f>
        <v>5</v>
      </c>
      <c r="R2236" s="30">
        <f t="shared" ref="R2236:R2238" si="1545">IF(H2236="510050",0,ROUND(IF(OR(I2236="B",I2236="D"),0,ABS(N2236*0.001)),2))</f>
        <v>0</v>
      </c>
      <c r="S2236" s="18">
        <f t="shared" ref="S2236:S2238" si="1546">-(N2236+P2236+Q2236+R2236)</f>
        <v>-6549.1308799999997</v>
      </c>
      <c r="T2236" s="30">
        <f t="shared" ref="T2236:T2238" si="1547">S2236/K2236</f>
        <v>-65.491308799999999</v>
      </c>
      <c r="U2236" s="30">
        <f>IF(ISNA(VLOOKUP(LOWER(F2236)&amp;H2236,Prices!A:C,3,0)),0,VLOOKUP(LOWER(F2236)&amp;H2236,Prices!A:C,3,0))</f>
        <v>71.95</v>
      </c>
      <c r="V2236" s="30">
        <f>IF(ISNA(VLOOKUP(LOWER(F2236)&amp;H2236,Prices!A:C,2,0)),0,VLOOKUP(LOWER(F2236)&amp;H2236,Prices!A:C,2,0))</f>
        <v>75.7</v>
      </c>
      <c r="W2236" s="18">
        <f t="shared" ref="W2236:W2238" si="1548">IF(I2236="B",(V2236+T2236)*K2236,(V2236+T2236)*K2236)</f>
        <v>1020.8691200000004</v>
      </c>
      <c r="X2236" s="30">
        <f t="shared" ref="X2236:X2238" si="1549">K2236*(V2236-U2236)</f>
        <v>375</v>
      </c>
      <c r="Y2236" s="40">
        <f t="shared" ref="Y2236:Y2238" si="1550">W2236/O2236</f>
        <v>0.15600078239608808</v>
      </c>
    </row>
    <row r="2237" spans="1:25" x14ac:dyDescent="0.15">
      <c r="A2237" s="1">
        <v>43035</v>
      </c>
      <c r="B2237" s="65">
        <v>0.45827546296296301</v>
      </c>
      <c r="C2237" s="30" t="s">
        <v>1128</v>
      </c>
      <c r="D2237" s="30" t="s">
        <v>1129</v>
      </c>
      <c r="E2237" t="s">
        <v>1130</v>
      </c>
      <c r="F2237" t="s">
        <v>4408</v>
      </c>
      <c r="G2237" s="30" t="str">
        <f>VLOOKUP(LOWER(F2237)&amp;H2237,'Current pricing'!A:B,2,0)</f>
        <v>伊利股份</v>
      </c>
      <c r="H2237" s="3" t="s">
        <v>1302</v>
      </c>
      <c r="I2237" t="s">
        <v>1207</v>
      </c>
      <c r="J2237" s="29" t="s">
        <v>1798</v>
      </c>
      <c r="K2237">
        <v>300</v>
      </c>
      <c r="L2237">
        <v>1</v>
      </c>
      <c r="M2237">
        <v>29.3</v>
      </c>
      <c r="N2237" s="30">
        <f t="shared" si="1541"/>
        <v>8790</v>
      </c>
      <c r="O2237" s="30">
        <f t="shared" si="1542"/>
        <v>8790</v>
      </c>
      <c r="P2237" s="18">
        <f t="shared" si="1543"/>
        <v>0.17580000000000001</v>
      </c>
      <c r="Q2237" s="18">
        <f t="shared" si="1544"/>
        <v>5</v>
      </c>
      <c r="R2237" s="30">
        <f t="shared" si="1545"/>
        <v>0</v>
      </c>
      <c r="S2237" s="18">
        <f t="shared" si="1546"/>
        <v>-8795.1758000000009</v>
      </c>
      <c r="T2237" s="30">
        <f t="shared" si="1547"/>
        <v>-29.317252666666668</v>
      </c>
      <c r="U2237" s="30">
        <f>IF(ISNA(VLOOKUP(LOWER(F2237)&amp;H2237,Prices!A:C,3,0)),0,VLOOKUP(LOWER(F2237)&amp;H2237,Prices!A:C,3,0))</f>
        <v>29.4</v>
      </c>
      <c r="V2237" s="30">
        <f>IF(ISNA(VLOOKUP(LOWER(F2237)&amp;H2237,Prices!A:C,2,0)),0,VLOOKUP(LOWER(F2237)&amp;H2237,Prices!A:C,2,0))</f>
        <v>30.68</v>
      </c>
      <c r="W2237" s="18">
        <f t="shared" si="1548"/>
        <v>408.82419999999939</v>
      </c>
      <c r="X2237" s="30">
        <f t="shared" si="1549"/>
        <v>384.00000000000034</v>
      </c>
      <c r="Y2237" s="40">
        <f t="shared" si="1550"/>
        <v>4.6510147895335537E-2</v>
      </c>
    </row>
    <row r="2238" spans="1:25" x14ac:dyDescent="0.15">
      <c r="A2238" s="1">
        <v>43035</v>
      </c>
      <c r="B2238" s="65">
        <v>0.4576157407407408</v>
      </c>
      <c r="C2238" s="30" t="s">
        <v>1128</v>
      </c>
      <c r="D2238" s="30" t="s">
        <v>1129</v>
      </c>
      <c r="E2238" t="s">
        <v>1130</v>
      </c>
      <c r="F2238" t="s">
        <v>4409</v>
      </c>
      <c r="G2238" s="30" t="str">
        <f>VLOOKUP(LOWER(F2238)&amp;H2238,'Current pricing'!A:B,2,0)</f>
        <v>海康威视</v>
      </c>
      <c r="H2238" s="3" t="s">
        <v>1504</v>
      </c>
      <c r="I2238" t="s">
        <v>1207</v>
      </c>
      <c r="J2238" s="29" t="s">
        <v>1798</v>
      </c>
      <c r="K2238">
        <v>300</v>
      </c>
      <c r="L2238">
        <v>1</v>
      </c>
      <c r="M2238">
        <v>35.979999999999997</v>
      </c>
      <c r="N2238" s="30">
        <f t="shared" si="1541"/>
        <v>10793.999999999998</v>
      </c>
      <c r="O2238" s="30">
        <f t="shared" si="1542"/>
        <v>10793.999999999998</v>
      </c>
      <c r="P2238" s="18">
        <f t="shared" si="1543"/>
        <v>0</v>
      </c>
      <c r="Q2238" s="18">
        <f t="shared" si="1544"/>
        <v>5</v>
      </c>
      <c r="R2238" s="30">
        <f t="shared" si="1545"/>
        <v>0</v>
      </c>
      <c r="S2238" s="18">
        <f t="shared" si="1546"/>
        <v>-10798.999999999998</v>
      </c>
      <c r="T2238" s="30">
        <f t="shared" si="1547"/>
        <v>-35.996666666666663</v>
      </c>
      <c r="U2238" s="30">
        <f>IF(ISNA(VLOOKUP(LOWER(F2238)&amp;H2238,Prices!A:C,3,0)),0,VLOOKUP(LOWER(F2238)&amp;H2238,Prices!A:C,3,0))</f>
        <v>38.950000000000003</v>
      </c>
      <c r="V2238" s="30">
        <f>IF(ISNA(VLOOKUP(LOWER(F2238)&amp;H2238,Prices!A:C,2,0)),0,VLOOKUP(LOWER(F2238)&amp;H2238,Prices!A:C,2,0))</f>
        <v>39.9</v>
      </c>
      <c r="W2238" s="18">
        <f t="shared" si="1548"/>
        <v>1171.0000000000009</v>
      </c>
      <c r="X2238" s="30">
        <f t="shared" si="1549"/>
        <v>284.99999999999875</v>
      </c>
      <c r="Y2238" s="40">
        <f t="shared" si="1550"/>
        <v>0.10848619603483427</v>
      </c>
    </row>
    <row r="2239" spans="1:25" x14ac:dyDescent="0.15">
      <c r="A2239" s="1">
        <v>43035</v>
      </c>
      <c r="B2239" s="65">
        <v>0.45327546296296295</v>
      </c>
      <c r="C2239" s="30" t="s">
        <v>1128</v>
      </c>
      <c r="D2239" s="30" t="s">
        <v>1129</v>
      </c>
      <c r="E2239" t="s">
        <v>1130</v>
      </c>
      <c r="F2239" t="s">
        <v>4408</v>
      </c>
      <c r="G2239" s="30" t="str">
        <f>VLOOKUP(LOWER(F2239)&amp;H2239,'Current pricing'!A:B,2,0)</f>
        <v>永辉超市</v>
      </c>
      <c r="H2239" s="3" t="s">
        <v>1424</v>
      </c>
      <c r="I2239" t="s">
        <v>1207</v>
      </c>
      <c r="J2239" s="29" t="s">
        <v>1798</v>
      </c>
      <c r="K2239">
        <v>500</v>
      </c>
      <c r="L2239">
        <v>1</v>
      </c>
      <c r="M2239">
        <v>9.36</v>
      </c>
      <c r="N2239" s="30">
        <f t="shared" ref="N2239" si="1551">K2239*M2239</f>
        <v>4680</v>
      </c>
      <c r="O2239" s="30">
        <f t="shared" ref="O2239" si="1552">ABS(N2239)</f>
        <v>4680</v>
      </c>
      <c r="P2239" s="18">
        <f t="shared" ref="P2239" si="1553">IF(H2239="510050",0,IF(F2239="SZ",0,ABS(N2239*0.2%%)))</f>
        <v>9.3600000000000003E-2</v>
      </c>
      <c r="Q2239" s="18">
        <f t="shared" ref="Q2239" si="1554">IF(I2239&lt;&gt;"D",IF(C2239="Stock",MAX(ABS(N2239*0.0002),5),MAX(ABS(N2239*0.0003),5)),0)</f>
        <v>5</v>
      </c>
      <c r="R2239" s="30">
        <f t="shared" ref="R2239" si="1555">IF(H2239="510050",0,ROUND(IF(OR(I2239="B",I2239="D"),0,ABS(N2239*0.001)),2))</f>
        <v>0</v>
      </c>
      <c r="S2239" s="18">
        <f t="shared" ref="S2239" si="1556">-(N2239+P2239+Q2239+R2239)</f>
        <v>-4685.0936000000002</v>
      </c>
      <c r="T2239" s="30">
        <f t="shared" ref="T2239" si="1557">S2239/K2239</f>
        <v>-9.3701872000000002</v>
      </c>
      <c r="U2239" s="30">
        <f>IF(ISNA(VLOOKUP(LOWER(F2239)&amp;H2239,Prices!A:C,3,0)),0,VLOOKUP(LOWER(F2239)&amp;H2239,Prices!A:C,3,0))</f>
        <v>9.26</v>
      </c>
      <c r="V2239" s="30">
        <f>IF(ISNA(VLOOKUP(LOWER(F2239)&amp;H2239,Prices!A:C,2,0)),0,VLOOKUP(LOWER(F2239)&amp;H2239,Prices!A:C,2,0))</f>
        <v>10.029999999999999</v>
      </c>
      <c r="W2239" s="18">
        <f t="shared" ref="W2239" si="1558">IF(I2239="B",(V2239+T2239)*K2239,(V2239+T2239)*K2239)</f>
        <v>329.90639999999962</v>
      </c>
      <c r="X2239" s="30">
        <f t="shared" ref="X2239" si="1559">K2239*(V2239-U2239)</f>
        <v>384.99999999999977</v>
      </c>
      <c r="Y2239" s="40">
        <f t="shared" ref="Y2239" si="1560">W2239/O2239</f>
        <v>7.0492820512820437E-2</v>
      </c>
    </row>
    <row r="2240" spans="1:25" x14ac:dyDescent="0.15">
      <c r="A2240" s="1">
        <v>43039</v>
      </c>
      <c r="B2240" s="65">
        <v>0.5630208333333333</v>
      </c>
      <c r="C2240" s="30" t="s">
        <v>1128</v>
      </c>
      <c r="D2240" s="30" t="s">
        <v>1129</v>
      </c>
      <c r="E2240" t="s">
        <v>1130</v>
      </c>
      <c r="F2240" t="s">
        <v>4408</v>
      </c>
      <c r="G2240" s="30" t="str">
        <f>VLOOKUP(LOWER(F2240)&amp;H2240,'Current pricing'!A:B,2,0)</f>
        <v>工商银行</v>
      </c>
      <c r="H2240" s="3" t="s">
        <v>4349</v>
      </c>
      <c r="I2240" t="s">
        <v>1207</v>
      </c>
      <c r="J2240" s="29" t="s">
        <v>1798</v>
      </c>
      <c r="K2240">
        <v>1600</v>
      </c>
      <c r="L2240">
        <v>1</v>
      </c>
      <c r="M2240">
        <v>6.13</v>
      </c>
      <c r="N2240" s="30">
        <f t="shared" ref="N2240:N2241" si="1561">K2240*M2240</f>
        <v>9808</v>
      </c>
      <c r="O2240" s="30">
        <f t="shared" ref="O2240:O2241" si="1562">ABS(N2240)</f>
        <v>9808</v>
      </c>
      <c r="P2240" s="18">
        <f t="shared" ref="P2240:P2241" si="1563">IF(H2240="510050",0,IF(F2240="SZ",0,ABS(N2240*0.2%%)))</f>
        <v>0.19616000000000003</v>
      </c>
      <c r="Q2240" s="18">
        <f t="shared" ref="Q2240:Q2241" si="1564">IF(I2240&lt;&gt;"D",IF(C2240="Stock",MAX(ABS(N2240*0.0002),5),MAX(ABS(N2240*0.0003),5)),0)</f>
        <v>5</v>
      </c>
      <c r="R2240" s="30">
        <f t="shared" ref="R2240:R2241" si="1565">IF(H2240="510050",0,ROUND(IF(OR(I2240="B",I2240="D"),0,ABS(N2240*0.001)),2))</f>
        <v>0</v>
      </c>
      <c r="S2240" s="18">
        <f t="shared" ref="S2240:S2241" si="1566">-(N2240+P2240+Q2240+R2240)</f>
        <v>-9813.1961599999995</v>
      </c>
      <c r="T2240" s="30">
        <f t="shared" ref="T2240:T2241" si="1567">S2240/K2240</f>
        <v>-6.1332475999999998</v>
      </c>
      <c r="U2240" s="30">
        <f>IF(ISNA(VLOOKUP(LOWER(F2240)&amp;H2240,Prices!A:C,3,0)),0,VLOOKUP(LOWER(F2240)&amp;H2240,Prices!A:C,3,0))</f>
        <v>6.1</v>
      </c>
      <c r="V2240" s="30">
        <f>IF(ISNA(VLOOKUP(LOWER(F2240)&amp;H2240,Prices!A:C,2,0)),0,VLOOKUP(LOWER(F2240)&amp;H2240,Prices!A:C,2,0))</f>
        <v>6.05</v>
      </c>
      <c r="W2240" s="18">
        <f t="shared" ref="W2240:W2241" si="1568">IF(I2240="B",(V2240+T2240)*K2240,(V2240+T2240)*K2240)</f>
        <v>-133.19615999999996</v>
      </c>
      <c r="X2240" s="30">
        <f t="shared" ref="X2240:X2241" si="1569">K2240*(V2240-U2240)</f>
        <v>-79.999999999999716</v>
      </c>
      <c r="Y2240" s="40">
        <f t="shared" ref="Y2240:Y2241" si="1570">W2240/O2240</f>
        <v>-1.3580358890701465E-2</v>
      </c>
    </row>
    <row r="2241" spans="1:25" x14ac:dyDescent="0.15">
      <c r="A2241" s="1">
        <v>43039</v>
      </c>
      <c r="B2241" s="65">
        <v>0.42506944444444444</v>
      </c>
      <c r="C2241" s="30" t="s">
        <v>1128</v>
      </c>
      <c r="D2241" s="30" t="s">
        <v>1129</v>
      </c>
      <c r="E2241" t="s">
        <v>1130</v>
      </c>
      <c r="F2241" t="s">
        <v>4409</v>
      </c>
      <c r="G2241" s="30" t="str">
        <f>VLOOKUP(LOWER(F2241)&amp;H2241,'Current pricing'!A:B,2,0)</f>
        <v>大族激光</v>
      </c>
      <c r="H2241" s="3" t="s">
        <v>1502</v>
      </c>
      <c r="I2241" t="s">
        <v>1207</v>
      </c>
      <c r="J2241" s="29" t="s">
        <v>1798</v>
      </c>
      <c r="K2241">
        <v>300</v>
      </c>
      <c r="L2241">
        <v>1</v>
      </c>
      <c r="M2241">
        <v>46.64</v>
      </c>
      <c r="N2241" s="30">
        <f t="shared" si="1561"/>
        <v>13992</v>
      </c>
      <c r="O2241" s="30">
        <f t="shared" si="1562"/>
        <v>13992</v>
      </c>
      <c r="P2241" s="18">
        <f t="shared" si="1563"/>
        <v>0</v>
      </c>
      <c r="Q2241" s="18">
        <f t="shared" si="1564"/>
        <v>5</v>
      </c>
      <c r="R2241" s="30">
        <f t="shared" si="1565"/>
        <v>0</v>
      </c>
      <c r="S2241" s="18">
        <f t="shared" si="1566"/>
        <v>-13997</v>
      </c>
      <c r="T2241" s="30">
        <f t="shared" si="1567"/>
        <v>-46.656666666666666</v>
      </c>
      <c r="U2241" s="30">
        <f>IF(ISNA(VLOOKUP(LOWER(F2241)&amp;H2241,Prices!A:C,3,0)),0,VLOOKUP(LOWER(F2241)&amp;H2241,Prices!A:C,3,0))</f>
        <v>50.1</v>
      </c>
      <c r="V2241" s="30">
        <f>IF(ISNA(VLOOKUP(LOWER(F2241)&amp;H2241,Prices!A:C,2,0)),0,VLOOKUP(LOWER(F2241)&amp;H2241,Prices!A:C,2,0))</f>
        <v>52.35</v>
      </c>
      <c r="W2241" s="18">
        <f t="shared" si="1568"/>
        <v>1708.0000000000005</v>
      </c>
      <c r="X2241" s="30">
        <f t="shared" si="1569"/>
        <v>675</v>
      </c>
      <c r="Y2241" s="40">
        <f t="shared" si="1570"/>
        <v>0.12206975414522588</v>
      </c>
    </row>
    <row r="2242" spans="1:25" x14ac:dyDescent="0.15">
      <c r="A2242" s="1">
        <v>43040</v>
      </c>
      <c r="B2242" s="65">
        <v>0.61208333333333331</v>
      </c>
      <c r="C2242" s="30" t="s">
        <v>1128</v>
      </c>
      <c r="D2242" s="30" t="s">
        <v>1129</v>
      </c>
      <c r="E2242" t="s">
        <v>1130</v>
      </c>
      <c r="F2242" t="s">
        <v>4408</v>
      </c>
      <c r="G2242" s="30" t="str">
        <f>VLOOKUP(LOWER(F2242)&amp;H2242,'Current pricing'!A:B,2,0)</f>
        <v>永辉超市</v>
      </c>
      <c r="H2242" s="3" t="s">
        <v>1424</v>
      </c>
      <c r="I2242" t="s">
        <v>1207</v>
      </c>
      <c r="J2242" s="29" t="s">
        <v>1798</v>
      </c>
      <c r="K2242">
        <v>1000</v>
      </c>
      <c r="L2242">
        <v>1</v>
      </c>
      <c r="M2242">
        <v>9.1999999999999993</v>
      </c>
      <c r="N2242" s="30">
        <f t="shared" ref="N2242:N2248" si="1571">K2242*M2242</f>
        <v>9200</v>
      </c>
      <c r="O2242" s="30">
        <f t="shared" ref="O2242:O2248" si="1572">ABS(N2242)</f>
        <v>9200</v>
      </c>
      <c r="P2242" s="18">
        <f t="shared" ref="P2242:P2248" si="1573">IF(H2242="510050",0,IF(F2242="SZ",0,ABS(N2242*0.2%%)))</f>
        <v>0.18400000000000002</v>
      </c>
      <c r="Q2242" s="18">
        <f t="shared" ref="Q2242:Q2248" si="1574">IF(I2242&lt;&gt;"D",IF(C2242="Stock",MAX(ABS(N2242*0.0002),5),MAX(ABS(N2242*0.0003),5)),0)</f>
        <v>5</v>
      </c>
      <c r="R2242" s="30">
        <f t="shared" ref="R2242:R2248" si="1575">IF(H2242="510050",0,ROUND(IF(OR(I2242="B",I2242="D"),0,ABS(N2242*0.001)),2))</f>
        <v>0</v>
      </c>
      <c r="S2242" s="18">
        <f t="shared" ref="S2242:S2248" si="1576">-(N2242+P2242+Q2242+R2242)</f>
        <v>-9205.1839999999993</v>
      </c>
      <c r="T2242" s="30">
        <f t="shared" ref="T2242:T2248" si="1577">S2242/K2242</f>
        <v>-9.2051839999999991</v>
      </c>
      <c r="U2242" s="30">
        <f>IF(ISNA(VLOOKUP(LOWER(F2242)&amp;H2242,Prices!A:C,3,0)),0,VLOOKUP(LOWER(F2242)&amp;H2242,Prices!A:C,3,0))</f>
        <v>9.26</v>
      </c>
      <c r="V2242" s="30">
        <f>IF(ISNA(VLOOKUP(LOWER(F2242)&amp;H2242,Prices!A:C,2,0)),0,VLOOKUP(LOWER(F2242)&amp;H2242,Prices!A:C,2,0))</f>
        <v>10.029999999999999</v>
      </c>
      <c r="W2242" s="18">
        <f t="shared" ref="W2242:W2248" si="1578">IF(I2242="B",(V2242+T2242)*K2242,(V2242+T2242)*K2242)</f>
        <v>824.81600000000026</v>
      </c>
      <c r="X2242" s="30">
        <f t="shared" ref="X2242:X2248" si="1579">K2242*(V2242-U2242)</f>
        <v>769.99999999999955</v>
      </c>
      <c r="Y2242" s="40">
        <f t="shared" ref="Y2242:Y2248" si="1580">W2242/O2242</f>
        <v>8.9653913043478292E-2</v>
      </c>
    </row>
    <row r="2243" spans="1:25" x14ac:dyDescent="0.15">
      <c r="A2243" s="1">
        <v>43040</v>
      </c>
      <c r="B2243" s="65">
        <v>0.61060185185185178</v>
      </c>
      <c r="C2243" s="30" t="s">
        <v>1128</v>
      </c>
      <c r="D2243" s="30" t="s">
        <v>1129</v>
      </c>
      <c r="E2243" t="s">
        <v>1130</v>
      </c>
      <c r="F2243" t="s">
        <v>4408</v>
      </c>
      <c r="G2243" s="30" t="str">
        <f>VLOOKUP(LOWER(F2243)&amp;H2243,'Current pricing'!A:B,2,0)</f>
        <v>中国平安</v>
      </c>
      <c r="H2243" s="3" t="s">
        <v>1358</v>
      </c>
      <c r="I2243" t="s">
        <v>1207</v>
      </c>
      <c r="J2243" s="29" t="s">
        <v>1798</v>
      </c>
      <c r="K2243">
        <v>100</v>
      </c>
      <c r="L2243">
        <v>1</v>
      </c>
      <c r="M2243">
        <v>63.95</v>
      </c>
      <c r="N2243" s="30">
        <f t="shared" si="1571"/>
        <v>6395</v>
      </c>
      <c r="O2243" s="30">
        <f t="shared" si="1572"/>
        <v>6395</v>
      </c>
      <c r="P2243" s="18">
        <f t="shared" si="1573"/>
        <v>0.12790000000000001</v>
      </c>
      <c r="Q2243" s="18">
        <f t="shared" si="1574"/>
        <v>5</v>
      </c>
      <c r="R2243" s="30">
        <f t="shared" si="1575"/>
        <v>0</v>
      </c>
      <c r="S2243" s="18">
        <f t="shared" si="1576"/>
        <v>-6400.1279000000004</v>
      </c>
      <c r="T2243" s="30">
        <f t="shared" si="1577"/>
        <v>-64.001279000000011</v>
      </c>
      <c r="U2243" s="30">
        <f>IF(ISNA(VLOOKUP(LOWER(F2243)&amp;H2243,Prices!A:C,3,0)),0,VLOOKUP(LOWER(F2243)&amp;H2243,Prices!A:C,3,0))</f>
        <v>64.45</v>
      </c>
      <c r="V2243" s="30">
        <f>IF(ISNA(VLOOKUP(LOWER(F2243)&amp;H2243,Prices!A:C,2,0)),0,VLOOKUP(LOWER(F2243)&amp;H2243,Prices!A:C,2,0))</f>
        <v>64.010000000000005</v>
      </c>
      <c r="W2243" s="18">
        <f t="shared" si="1578"/>
        <v>0.87209999999942056</v>
      </c>
      <c r="X2243" s="30">
        <f t="shared" si="1579"/>
        <v>-43.999999999999773</v>
      </c>
      <c r="Y2243" s="40">
        <f t="shared" si="1580"/>
        <v>1.363721657544051E-4</v>
      </c>
    </row>
    <row r="2244" spans="1:25" x14ac:dyDescent="0.15">
      <c r="A2244" s="1">
        <v>43040</v>
      </c>
      <c r="B2244" s="65">
        <v>0.58069444444444451</v>
      </c>
      <c r="C2244" s="30" t="s">
        <v>1128</v>
      </c>
      <c r="D2244" s="30" t="s">
        <v>1129</v>
      </c>
      <c r="E2244" t="s">
        <v>1130</v>
      </c>
      <c r="F2244" t="s">
        <v>4408</v>
      </c>
      <c r="G2244" s="30" t="str">
        <f>VLOOKUP(LOWER(F2244)&amp;H2244,'Current pricing'!A:B,2,0)</f>
        <v>工商银行</v>
      </c>
      <c r="H2244" s="3" t="s">
        <v>4349</v>
      </c>
      <c r="I2244" t="s">
        <v>1207</v>
      </c>
      <c r="J2244" s="29" t="s">
        <v>1798</v>
      </c>
      <c r="K2244">
        <v>2000</v>
      </c>
      <c r="L2244">
        <v>1</v>
      </c>
      <c r="M2244">
        <v>6.07</v>
      </c>
      <c r="N2244" s="30">
        <f t="shared" si="1571"/>
        <v>12140</v>
      </c>
      <c r="O2244" s="30">
        <f t="shared" si="1572"/>
        <v>12140</v>
      </c>
      <c r="P2244" s="18">
        <f t="shared" si="1573"/>
        <v>0.24280000000000002</v>
      </c>
      <c r="Q2244" s="18">
        <f t="shared" si="1574"/>
        <v>5</v>
      </c>
      <c r="R2244" s="30">
        <f t="shared" si="1575"/>
        <v>0</v>
      </c>
      <c r="S2244" s="18">
        <f t="shared" si="1576"/>
        <v>-12145.2428</v>
      </c>
      <c r="T2244" s="30">
        <f t="shared" si="1577"/>
        <v>-6.0726214000000001</v>
      </c>
      <c r="U2244" s="30">
        <f>IF(ISNA(VLOOKUP(LOWER(F2244)&amp;H2244,Prices!A:C,3,0)),0,VLOOKUP(LOWER(F2244)&amp;H2244,Prices!A:C,3,0))</f>
        <v>6.1</v>
      </c>
      <c r="V2244" s="30">
        <f>IF(ISNA(VLOOKUP(LOWER(F2244)&amp;H2244,Prices!A:C,2,0)),0,VLOOKUP(LOWER(F2244)&amp;H2244,Prices!A:C,2,0))</f>
        <v>6.05</v>
      </c>
      <c r="W2244" s="18">
        <f t="shared" si="1578"/>
        <v>-45.242800000000472</v>
      </c>
      <c r="X2244" s="30">
        <f t="shared" si="1579"/>
        <v>-99.999999999999645</v>
      </c>
      <c r="Y2244" s="40">
        <f t="shared" si="1580"/>
        <v>-3.7267545304777985E-3</v>
      </c>
    </row>
    <row r="2245" spans="1:25" x14ac:dyDescent="0.15">
      <c r="A2245" s="1">
        <v>43040</v>
      </c>
      <c r="B2245" s="65">
        <v>0.56714120370370369</v>
      </c>
      <c r="C2245" s="30" t="s">
        <v>1128</v>
      </c>
      <c r="D2245" s="30" t="s">
        <v>1129</v>
      </c>
      <c r="E2245" t="s">
        <v>1130</v>
      </c>
      <c r="F2245" t="s">
        <v>4408</v>
      </c>
      <c r="G2245" s="30" t="str">
        <f>VLOOKUP(LOWER(F2245)&amp;H2245,'Current pricing'!A:B,2,0)</f>
        <v>永辉超市</v>
      </c>
      <c r="H2245" s="3" t="s">
        <v>1424</v>
      </c>
      <c r="I2245" t="s">
        <v>1207</v>
      </c>
      <c r="J2245" s="29" t="s">
        <v>1798</v>
      </c>
      <c r="K2245">
        <v>1000</v>
      </c>
      <c r="L2245">
        <v>1</v>
      </c>
      <c r="M2245">
        <v>9.3800000000000008</v>
      </c>
      <c r="N2245" s="30">
        <f t="shared" si="1571"/>
        <v>9380</v>
      </c>
      <c r="O2245" s="30">
        <f t="shared" si="1572"/>
        <v>9380</v>
      </c>
      <c r="P2245" s="18">
        <f t="shared" si="1573"/>
        <v>0.18760000000000002</v>
      </c>
      <c r="Q2245" s="18">
        <f t="shared" si="1574"/>
        <v>5</v>
      </c>
      <c r="R2245" s="30">
        <f t="shared" si="1575"/>
        <v>0</v>
      </c>
      <c r="S2245" s="18">
        <f t="shared" si="1576"/>
        <v>-9385.1875999999993</v>
      </c>
      <c r="T2245" s="30">
        <f t="shared" si="1577"/>
        <v>-9.3851876000000001</v>
      </c>
      <c r="U2245" s="30">
        <f>IF(ISNA(VLOOKUP(LOWER(F2245)&amp;H2245,Prices!A:C,3,0)),0,VLOOKUP(LOWER(F2245)&amp;H2245,Prices!A:C,3,0))</f>
        <v>9.26</v>
      </c>
      <c r="V2245" s="30">
        <f>IF(ISNA(VLOOKUP(LOWER(F2245)&amp;H2245,Prices!A:C,2,0)),0,VLOOKUP(LOWER(F2245)&amp;H2245,Prices!A:C,2,0))</f>
        <v>10.029999999999999</v>
      </c>
      <c r="W2245" s="18">
        <f t="shared" si="1578"/>
        <v>644.81239999999934</v>
      </c>
      <c r="X2245" s="30">
        <f t="shared" si="1579"/>
        <v>769.99999999999955</v>
      </c>
      <c r="Y2245" s="40">
        <f t="shared" si="1580"/>
        <v>6.874332622601273E-2</v>
      </c>
    </row>
    <row r="2246" spans="1:25" x14ac:dyDescent="0.15">
      <c r="A2246" s="1">
        <v>43040</v>
      </c>
      <c r="B2246" s="65">
        <v>0.56578703703703703</v>
      </c>
      <c r="C2246" s="30" t="s">
        <v>1128</v>
      </c>
      <c r="D2246" s="30" t="s">
        <v>1129</v>
      </c>
      <c r="E2246" t="s">
        <v>1130</v>
      </c>
      <c r="F2246" t="s">
        <v>4408</v>
      </c>
      <c r="G2246" s="30" t="str">
        <f>VLOOKUP(LOWER(F2246)&amp;H2246,'Current pricing'!A:B,2,0)</f>
        <v>中国平安</v>
      </c>
      <c r="H2246" s="3" t="s">
        <v>1358</v>
      </c>
      <c r="I2246" t="s">
        <v>1207</v>
      </c>
      <c r="J2246" s="29" t="s">
        <v>1798</v>
      </c>
      <c r="K2246">
        <v>100</v>
      </c>
      <c r="L2246">
        <v>1</v>
      </c>
      <c r="M2246">
        <v>63.96</v>
      </c>
      <c r="N2246" s="30">
        <f t="shared" si="1571"/>
        <v>6396</v>
      </c>
      <c r="O2246" s="30">
        <f t="shared" si="1572"/>
        <v>6396</v>
      </c>
      <c r="P2246" s="18">
        <f t="shared" si="1573"/>
        <v>0.12792000000000001</v>
      </c>
      <c r="Q2246" s="18">
        <f t="shared" si="1574"/>
        <v>5</v>
      </c>
      <c r="R2246" s="30">
        <f t="shared" si="1575"/>
        <v>0</v>
      </c>
      <c r="S2246" s="18">
        <f t="shared" si="1576"/>
        <v>-6401.1279199999999</v>
      </c>
      <c r="T2246" s="30">
        <f t="shared" si="1577"/>
        <v>-64.011279200000004</v>
      </c>
      <c r="U2246" s="30">
        <f>IF(ISNA(VLOOKUP(LOWER(F2246)&amp;H2246,Prices!A:C,3,0)),0,VLOOKUP(LOWER(F2246)&amp;H2246,Prices!A:C,3,0))</f>
        <v>64.45</v>
      </c>
      <c r="V2246" s="30">
        <f>IF(ISNA(VLOOKUP(LOWER(F2246)&amp;H2246,Prices!A:C,2,0)),0,VLOOKUP(LOWER(F2246)&amp;H2246,Prices!A:C,2,0))</f>
        <v>64.010000000000005</v>
      </c>
      <c r="W2246" s="18">
        <f t="shared" si="1578"/>
        <v>-0.12791999999990367</v>
      </c>
      <c r="X2246" s="30">
        <f t="shared" si="1579"/>
        <v>-43.999999999999773</v>
      </c>
      <c r="Y2246" s="40">
        <f t="shared" si="1580"/>
        <v>-1.9999999999984938E-5</v>
      </c>
    </row>
    <row r="2247" spans="1:25" x14ac:dyDescent="0.15">
      <c r="A2247" s="1">
        <v>43040</v>
      </c>
      <c r="B2247" s="65">
        <v>0.54401620370370374</v>
      </c>
      <c r="C2247" s="30" t="s">
        <v>1128</v>
      </c>
      <c r="D2247" s="30" t="s">
        <v>1129</v>
      </c>
      <c r="E2247" t="s">
        <v>1130</v>
      </c>
      <c r="F2247" t="s">
        <v>4408</v>
      </c>
      <c r="G2247" s="30" t="str">
        <f>VLOOKUP(LOWER(F2247)&amp;H2247,'Current pricing'!A:B,2,0)</f>
        <v>伊利股份</v>
      </c>
      <c r="H2247" s="3" t="s">
        <v>1302</v>
      </c>
      <c r="I2247" t="s">
        <v>1207</v>
      </c>
      <c r="J2247" s="29" t="s">
        <v>1798</v>
      </c>
      <c r="K2247">
        <v>300</v>
      </c>
      <c r="L2247">
        <v>1</v>
      </c>
      <c r="M2247">
        <v>28.53</v>
      </c>
      <c r="N2247" s="30">
        <f t="shared" si="1571"/>
        <v>8559</v>
      </c>
      <c r="O2247" s="30">
        <f t="shared" si="1572"/>
        <v>8559</v>
      </c>
      <c r="P2247" s="18">
        <f t="shared" si="1573"/>
        <v>0.17118000000000003</v>
      </c>
      <c r="Q2247" s="18">
        <f t="shared" si="1574"/>
        <v>5</v>
      </c>
      <c r="R2247" s="30">
        <f t="shared" si="1575"/>
        <v>0</v>
      </c>
      <c r="S2247" s="18">
        <f t="shared" si="1576"/>
        <v>-8564.1711799999994</v>
      </c>
      <c r="T2247" s="30">
        <f t="shared" si="1577"/>
        <v>-28.547237266666663</v>
      </c>
      <c r="U2247" s="30">
        <f>IF(ISNA(VLOOKUP(LOWER(F2247)&amp;H2247,Prices!A:C,3,0)),0,VLOOKUP(LOWER(F2247)&amp;H2247,Prices!A:C,3,0))</f>
        <v>29.4</v>
      </c>
      <c r="V2247" s="30">
        <f>IF(ISNA(VLOOKUP(LOWER(F2247)&amp;H2247,Prices!A:C,2,0)),0,VLOOKUP(LOWER(F2247)&amp;H2247,Prices!A:C,2,0))</f>
        <v>30.68</v>
      </c>
      <c r="W2247" s="18">
        <f t="shared" si="1578"/>
        <v>639.82882000000109</v>
      </c>
      <c r="X2247" s="30">
        <f t="shared" si="1579"/>
        <v>384.00000000000034</v>
      </c>
      <c r="Y2247" s="40">
        <f t="shared" si="1580"/>
        <v>7.4755090547961339E-2</v>
      </c>
    </row>
    <row r="2248" spans="1:25" x14ac:dyDescent="0.15">
      <c r="A2248" s="1">
        <v>43040</v>
      </c>
      <c r="B2248" s="65">
        <v>0.45747685185185188</v>
      </c>
      <c r="C2248" s="30" t="s">
        <v>1128</v>
      </c>
      <c r="D2248" s="30" t="s">
        <v>1129</v>
      </c>
      <c r="E2248" t="s">
        <v>1130</v>
      </c>
      <c r="F2248" t="s">
        <v>4409</v>
      </c>
      <c r="G2248" s="30" t="str">
        <f>VLOOKUP(LOWER(F2248)&amp;H2248,'Current pricing'!A:B,2,0)</f>
        <v>美的集团</v>
      </c>
      <c r="H2248" s="3" t="s">
        <v>1203</v>
      </c>
      <c r="I2248" t="s">
        <v>1207</v>
      </c>
      <c r="J2248" s="29" t="s">
        <v>1798</v>
      </c>
      <c r="K2248">
        <v>200</v>
      </c>
      <c r="L2248">
        <v>1</v>
      </c>
      <c r="M2248">
        <v>50.67</v>
      </c>
      <c r="N2248" s="30">
        <f t="shared" si="1571"/>
        <v>10134</v>
      </c>
      <c r="O2248" s="30">
        <f t="shared" si="1572"/>
        <v>10134</v>
      </c>
      <c r="P2248" s="18">
        <f t="shared" si="1573"/>
        <v>0</v>
      </c>
      <c r="Q2248" s="18">
        <f t="shared" si="1574"/>
        <v>5</v>
      </c>
      <c r="R2248" s="30">
        <f t="shared" si="1575"/>
        <v>0</v>
      </c>
      <c r="S2248" s="18">
        <f t="shared" si="1576"/>
        <v>-10139</v>
      </c>
      <c r="T2248" s="30">
        <f t="shared" si="1577"/>
        <v>-50.695</v>
      </c>
      <c r="U2248" s="30">
        <f>IF(ISNA(VLOOKUP(LOWER(F2248)&amp;H2248,Prices!A:C,3,0)),0,VLOOKUP(LOWER(F2248)&amp;H2248,Prices!A:C,3,0))</f>
        <v>50.65</v>
      </c>
      <c r="V2248" s="30">
        <f>IF(ISNA(VLOOKUP(LOWER(F2248)&amp;H2248,Prices!A:C,2,0)),0,VLOOKUP(LOWER(F2248)&amp;H2248,Prices!A:C,2,0))</f>
        <v>52.69</v>
      </c>
      <c r="W2248" s="18">
        <f t="shared" si="1578"/>
        <v>398.99999999999949</v>
      </c>
      <c r="X2248" s="30">
        <f t="shared" si="1579"/>
        <v>407.99999999999983</v>
      </c>
      <c r="Y2248" s="40">
        <f t="shared" si="1580"/>
        <v>3.9372409709887458E-2</v>
      </c>
    </row>
    <row r="2249" spans="1:25" x14ac:dyDescent="0.15">
      <c r="A2249" s="1">
        <v>43040</v>
      </c>
      <c r="B2249" s="65">
        <v>0.45604166666666668</v>
      </c>
      <c r="C2249" s="30" t="s">
        <v>1128</v>
      </c>
      <c r="D2249" s="30" t="s">
        <v>1129</v>
      </c>
      <c r="E2249" t="s">
        <v>1130</v>
      </c>
      <c r="F2249" t="s">
        <v>4408</v>
      </c>
      <c r="G2249" s="30" t="str">
        <f>VLOOKUP(LOWER(F2249)&amp;H2249,'Current pricing'!A:B,2,0)</f>
        <v>伊利股份</v>
      </c>
      <c r="H2249" s="3" t="s">
        <v>1302</v>
      </c>
      <c r="I2249" t="s">
        <v>1207</v>
      </c>
      <c r="J2249" s="29" t="s">
        <v>1798</v>
      </c>
      <c r="K2249">
        <v>300</v>
      </c>
      <c r="L2249">
        <v>1</v>
      </c>
      <c r="M2249">
        <v>28.71</v>
      </c>
      <c r="N2249" s="30">
        <f t="shared" ref="N2249" si="1581">K2249*M2249</f>
        <v>8613</v>
      </c>
      <c r="O2249" s="30">
        <f t="shared" ref="O2249" si="1582">ABS(N2249)</f>
        <v>8613</v>
      </c>
      <c r="P2249" s="18">
        <f t="shared" ref="P2249" si="1583">IF(H2249="510050",0,IF(F2249="SZ",0,ABS(N2249*0.2%%)))</f>
        <v>0.17226000000000002</v>
      </c>
      <c r="Q2249" s="18">
        <f t="shared" ref="Q2249" si="1584">IF(I2249&lt;&gt;"D",IF(C2249="Stock",MAX(ABS(N2249*0.0002),5),MAX(ABS(N2249*0.0003),5)),0)</f>
        <v>5</v>
      </c>
      <c r="R2249" s="30">
        <f t="shared" ref="R2249" si="1585">IF(H2249="510050",0,ROUND(IF(OR(I2249="B",I2249="D"),0,ABS(N2249*0.001)),2))</f>
        <v>0</v>
      </c>
      <c r="S2249" s="18">
        <f t="shared" ref="S2249" si="1586">-(N2249+P2249+Q2249+R2249)</f>
        <v>-8618.1722599999994</v>
      </c>
      <c r="T2249" s="30">
        <f t="shared" ref="T2249" si="1587">S2249/K2249</f>
        <v>-28.727240866666666</v>
      </c>
      <c r="U2249" s="30">
        <f>IF(ISNA(VLOOKUP(LOWER(F2249)&amp;H2249,Prices!A:C,3,0)),0,VLOOKUP(LOWER(F2249)&amp;H2249,Prices!A:C,3,0))</f>
        <v>29.4</v>
      </c>
      <c r="V2249" s="30">
        <f>IF(ISNA(VLOOKUP(LOWER(F2249)&amp;H2249,Prices!A:C,2,0)),0,VLOOKUP(LOWER(F2249)&amp;H2249,Prices!A:C,2,0))</f>
        <v>30.68</v>
      </c>
      <c r="W2249" s="18">
        <f t="shared" ref="W2249" si="1588">IF(I2249="B",(V2249+T2249)*K2249,(V2249+T2249)*K2249)</f>
        <v>585.82774000000018</v>
      </c>
      <c r="X2249" s="30">
        <f t="shared" ref="X2249" si="1589">K2249*(V2249-U2249)</f>
        <v>384.00000000000034</v>
      </c>
      <c r="Y2249" s="40">
        <f t="shared" ref="Y2249" si="1590">W2249/O2249</f>
        <v>6.8016688726343921E-2</v>
      </c>
    </row>
    <row r="2250" spans="1:25" x14ac:dyDescent="0.15">
      <c r="A2250" s="1">
        <v>43045</v>
      </c>
      <c r="B2250" s="65">
        <v>0.62430555555555556</v>
      </c>
      <c r="C2250" s="30" t="s">
        <v>1128</v>
      </c>
      <c r="D2250" s="30" t="s">
        <v>1129</v>
      </c>
      <c r="E2250" t="s">
        <v>1130</v>
      </c>
      <c r="F2250" t="s">
        <v>4408</v>
      </c>
      <c r="G2250" s="30" t="str">
        <f>VLOOKUP(LOWER(F2250)&amp;H2250,'Current pricing'!A:B,2,0)</f>
        <v>今世缘</v>
      </c>
      <c r="H2250" s="3" t="s">
        <v>4415</v>
      </c>
      <c r="I2250" t="s">
        <v>1206</v>
      </c>
      <c r="J2250" s="29" t="s">
        <v>1798</v>
      </c>
      <c r="K2250">
        <v>-1400</v>
      </c>
      <c r="L2250">
        <v>1</v>
      </c>
      <c r="M2250">
        <v>16.18</v>
      </c>
      <c r="N2250" s="30">
        <f t="shared" ref="N2250" si="1591">K2250*M2250</f>
        <v>-22652</v>
      </c>
      <c r="O2250" s="30">
        <f t="shared" ref="O2250" si="1592">ABS(N2250)</f>
        <v>22652</v>
      </c>
      <c r="P2250" s="18">
        <f t="shared" ref="P2250" si="1593">IF(H2250="510050",0,IF(F2250="SZ",0,ABS(N2250*0.2%%)))</f>
        <v>0.45304000000000005</v>
      </c>
      <c r="Q2250" s="18">
        <f t="shared" ref="Q2250" si="1594">IF(I2250&lt;&gt;"D",IF(C2250="Stock",MAX(ABS(N2250*0.0002),5),MAX(ABS(N2250*0.0003),5)),0)</f>
        <v>5</v>
      </c>
      <c r="R2250" s="30">
        <f t="shared" ref="R2250" si="1595">IF(H2250="510050",0,ROUND(IF(OR(I2250="B",I2250="D"),0,ABS(N2250*0.001)),2))</f>
        <v>22.65</v>
      </c>
      <c r="S2250" s="18">
        <f t="shared" ref="S2250" si="1596">-(N2250+P2250+Q2250+R2250)</f>
        <v>22623.896959999998</v>
      </c>
      <c r="T2250" s="30">
        <f t="shared" ref="T2250" si="1597">S2250/K2250</f>
        <v>-16.1599264</v>
      </c>
      <c r="U2250" s="30">
        <f>IF(ISNA(VLOOKUP(LOWER(F2250)&amp;H2250,Prices!A:C,3,0)),0,VLOOKUP(LOWER(F2250)&amp;H2250,Prices!A:C,3,0))</f>
        <v>15.57</v>
      </c>
      <c r="V2250" s="30">
        <f>IF(ISNA(VLOOKUP(LOWER(F2250)&amp;H2250,Prices!A:C,2,0)),0,VLOOKUP(LOWER(F2250)&amp;H2250,Prices!A:C,2,0))</f>
        <v>16.18</v>
      </c>
      <c r="W2250" s="18">
        <f t="shared" ref="W2250" si="1598">IF(I2250="B",(V2250+T2250)*K2250,(V2250+T2250)*K2250)</f>
        <v>-28.103039999999879</v>
      </c>
      <c r="X2250" s="30">
        <f t="shared" ref="X2250" si="1599">K2250*(V2250-U2250)</f>
        <v>-853.9999999999992</v>
      </c>
      <c r="Y2250" s="40">
        <f t="shared" ref="Y2250" si="1600">W2250/O2250</f>
        <v>-1.2406427688504273E-3</v>
      </c>
    </row>
  </sheetData>
  <sortState ref="B203:M214">
    <sortCondition ref="B203:B214"/>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tTrades">
                <anchor moveWithCells="1" sizeWithCells="1">
                  <from>
                    <xdr:col>6</xdr:col>
                    <xdr:colOff>485775</xdr:colOff>
                    <xdr:row>0</xdr:row>
                    <xdr:rowOff>104775</xdr:rowOff>
                  </from>
                  <to>
                    <xdr:col>8</xdr:col>
                    <xdr:colOff>304800</xdr:colOff>
                    <xdr:row>0</xdr:row>
                    <xdr:rowOff>409575</xdr:rowOff>
                  </to>
                </anchor>
              </controlPr>
            </control>
          </mc:Choice>
        </mc:AlternateContent>
        <mc:AlternateContent xmlns:mc="http://schemas.openxmlformats.org/markup-compatibility/2006">
          <mc:Choice Requires="x14">
            <control shapeId="4098" r:id="rId5" name="Button 2">
              <controlPr defaultSize="0" print="0" autoFill="0" autoPict="0" macro="[0]!outputTrades">
                <anchor moveWithCells="1" sizeWithCells="1">
                  <from>
                    <xdr:col>8</xdr:col>
                    <xdr:colOff>638175</xdr:colOff>
                    <xdr:row>0</xdr:row>
                    <xdr:rowOff>85725</xdr:rowOff>
                  </from>
                  <to>
                    <xdr:col>10</xdr:col>
                    <xdr:colOff>476250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1011"/>
  <sheetViews>
    <sheetView tabSelected="1" workbookViewId="0">
      <pane xSplit="1" ySplit="1" topLeftCell="B973" activePane="bottomRight" state="frozen"/>
      <selection pane="topRight" activeCell="B1" sqref="B1"/>
      <selection pane="bottomLeft" activeCell="A2" sqref="A2"/>
      <selection pane="bottomRight" activeCell="I992" sqref="I992"/>
    </sheetView>
  </sheetViews>
  <sheetFormatPr defaultRowHeight="13.5" x14ac:dyDescent="0.15"/>
  <sheetData>
    <row r="1" spans="1:3" x14ac:dyDescent="0.15">
      <c r="A1" t="s">
        <v>4403</v>
      </c>
      <c r="B1" t="s">
        <v>4404</v>
      </c>
      <c r="C1" t="s">
        <v>4405</v>
      </c>
    </row>
    <row r="2" spans="1:3" x14ac:dyDescent="0.15">
      <c r="A2" s="30" t="s">
        <v>868</v>
      </c>
      <c r="B2" s="30">
        <v>25.2</v>
      </c>
      <c r="C2" s="30">
        <v>24.91</v>
      </c>
    </row>
    <row r="3" spans="1:3" x14ac:dyDescent="0.15">
      <c r="A3" s="30" t="s">
        <v>4447</v>
      </c>
      <c r="B3" s="30">
        <v>33.85</v>
      </c>
      <c r="C3" s="30">
        <v>33.409999999999997</v>
      </c>
    </row>
    <row r="4" spans="1:3" x14ac:dyDescent="0.15">
      <c r="A4" s="30" t="s">
        <v>311</v>
      </c>
      <c r="B4" s="30">
        <v>21.45</v>
      </c>
      <c r="C4" s="30">
        <v>20.46</v>
      </c>
    </row>
    <row r="5" spans="1:3" x14ac:dyDescent="0.15">
      <c r="A5" s="30" t="s">
        <v>2762</v>
      </c>
      <c r="B5" s="30">
        <v>19.55</v>
      </c>
      <c r="C5" s="30">
        <v>19.440000000000001</v>
      </c>
    </row>
    <row r="6" spans="1:3" x14ac:dyDescent="0.15">
      <c r="A6" s="30" t="s">
        <v>3238</v>
      </c>
      <c r="B6" s="30">
        <v>10.36</v>
      </c>
      <c r="C6" s="30">
        <v>10.28</v>
      </c>
    </row>
    <row r="7" spans="1:3" x14ac:dyDescent="0.15">
      <c r="A7" s="30" t="s">
        <v>2738</v>
      </c>
      <c r="B7" s="30">
        <v>12.83</v>
      </c>
      <c r="C7" s="30">
        <v>12.51</v>
      </c>
    </row>
    <row r="8" spans="1:3" x14ac:dyDescent="0.15">
      <c r="A8" s="30" t="s">
        <v>764</v>
      </c>
      <c r="B8" s="30">
        <v>6.98</v>
      </c>
      <c r="C8" s="30">
        <v>6.98</v>
      </c>
    </row>
    <row r="9" spans="1:3" x14ac:dyDescent="0.15">
      <c r="A9" s="30" t="s">
        <v>970</v>
      </c>
      <c r="B9" s="30">
        <v>12.4</v>
      </c>
      <c r="C9" s="30">
        <v>12.35</v>
      </c>
    </row>
    <row r="10" spans="1:3" x14ac:dyDescent="0.15">
      <c r="A10" s="30" t="s">
        <v>513</v>
      </c>
      <c r="B10" s="30">
        <v>37.31</v>
      </c>
      <c r="C10" s="30">
        <v>36.39</v>
      </c>
    </row>
    <row r="11" spans="1:3" x14ac:dyDescent="0.15">
      <c r="A11" s="30" t="s">
        <v>554</v>
      </c>
      <c r="B11" s="30">
        <v>6.59</v>
      </c>
      <c r="C11" s="30">
        <v>6.66</v>
      </c>
    </row>
    <row r="12" spans="1:3" x14ac:dyDescent="0.15">
      <c r="A12" s="30" t="s">
        <v>4448</v>
      </c>
      <c r="B12" s="30">
        <v>6.58</v>
      </c>
      <c r="C12" s="30">
        <v>6.55</v>
      </c>
    </row>
    <row r="13" spans="1:3" x14ac:dyDescent="0.15">
      <c r="A13" s="30" t="s">
        <v>750</v>
      </c>
      <c r="B13" s="30">
        <v>14.8</v>
      </c>
      <c r="C13" s="30">
        <v>15.28</v>
      </c>
    </row>
    <row r="14" spans="1:3" x14ac:dyDescent="0.15">
      <c r="A14" s="30" t="s">
        <v>644</v>
      </c>
      <c r="B14" s="30">
        <v>5</v>
      </c>
      <c r="C14" s="30">
        <v>4.99</v>
      </c>
    </row>
    <row r="15" spans="1:3" x14ac:dyDescent="0.15">
      <c r="A15" s="30" t="s">
        <v>960</v>
      </c>
      <c r="B15" s="30">
        <v>9.6300000000000008</v>
      </c>
      <c r="C15" s="30">
        <v>9.68</v>
      </c>
    </row>
    <row r="16" spans="1:3" x14ac:dyDescent="0.15">
      <c r="A16" s="30" t="s">
        <v>226</v>
      </c>
      <c r="B16" s="30">
        <v>29.22</v>
      </c>
      <c r="C16" s="30">
        <v>29.29</v>
      </c>
    </row>
    <row r="17" spans="1:3" x14ac:dyDescent="0.15">
      <c r="A17" s="30" t="s">
        <v>4449</v>
      </c>
      <c r="B17" s="30">
        <v>8.6999999999999993</v>
      </c>
      <c r="C17" s="30">
        <v>8.68</v>
      </c>
    </row>
    <row r="18" spans="1:3" x14ac:dyDescent="0.15">
      <c r="A18" s="30" t="s">
        <v>766</v>
      </c>
      <c r="B18" s="30">
        <v>8.49</v>
      </c>
      <c r="C18" s="30">
        <v>8.31</v>
      </c>
    </row>
    <row r="19" spans="1:3" x14ac:dyDescent="0.15">
      <c r="A19" s="30" t="s">
        <v>4450</v>
      </c>
      <c r="B19" s="30">
        <v>23.03</v>
      </c>
      <c r="C19" s="30">
        <v>23.03</v>
      </c>
    </row>
    <row r="20" spans="1:3" x14ac:dyDescent="0.15">
      <c r="A20" s="30" t="s">
        <v>2750</v>
      </c>
      <c r="B20" s="30">
        <v>8.34</v>
      </c>
      <c r="C20" s="30">
        <v>8.2899999999999991</v>
      </c>
    </row>
    <row r="21" spans="1:3" x14ac:dyDescent="0.15">
      <c r="A21" s="30" t="s">
        <v>952</v>
      </c>
      <c r="B21" s="30">
        <v>8.9</v>
      </c>
      <c r="C21" s="30">
        <v>8.8699999999999992</v>
      </c>
    </row>
    <row r="22" spans="1:3" x14ac:dyDescent="0.15">
      <c r="A22" s="30" t="s">
        <v>3454</v>
      </c>
      <c r="B22" s="30">
        <v>3.69</v>
      </c>
      <c r="C22" s="30">
        <v>3.54</v>
      </c>
    </row>
    <row r="23" spans="1:3" x14ac:dyDescent="0.15">
      <c r="A23" s="30" t="s">
        <v>1032</v>
      </c>
      <c r="B23" s="30">
        <v>14.4</v>
      </c>
      <c r="C23" s="30">
        <v>14.5</v>
      </c>
    </row>
    <row r="24" spans="1:3" x14ac:dyDescent="0.15">
      <c r="A24" s="30" t="s">
        <v>650</v>
      </c>
      <c r="B24" s="30">
        <v>21.66</v>
      </c>
      <c r="C24" s="30">
        <v>21.07</v>
      </c>
    </row>
    <row r="25" spans="1:3" x14ac:dyDescent="0.15">
      <c r="A25" s="30" t="s">
        <v>3180</v>
      </c>
      <c r="B25" s="30">
        <v>10.210000000000001</v>
      </c>
      <c r="C25" s="30">
        <v>10.57</v>
      </c>
    </row>
    <row r="26" spans="1:3" x14ac:dyDescent="0.15">
      <c r="A26" s="30" t="s">
        <v>3490</v>
      </c>
      <c r="B26" s="30">
        <v>13.2</v>
      </c>
      <c r="C26" s="30">
        <v>13.47</v>
      </c>
    </row>
    <row r="27" spans="1:3" x14ac:dyDescent="0.15">
      <c r="A27" s="30" t="s">
        <v>550</v>
      </c>
      <c r="B27" s="30">
        <v>7.07</v>
      </c>
      <c r="C27" s="30">
        <v>7</v>
      </c>
    </row>
    <row r="28" spans="1:3" x14ac:dyDescent="0.15">
      <c r="A28" s="30" t="s">
        <v>277</v>
      </c>
      <c r="B28" s="30">
        <v>10.029999999999999</v>
      </c>
      <c r="C28" s="30">
        <v>9.26</v>
      </c>
    </row>
    <row r="29" spans="1:3" x14ac:dyDescent="0.15">
      <c r="A29" s="30" t="s">
        <v>552</v>
      </c>
      <c r="B29" s="30">
        <v>6.95</v>
      </c>
      <c r="C29" s="30">
        <v>7.03</v>
      </c>
    </row>
    <row r="30" spans="1:3" x14ac:dyDescent="0.15">
      <c r="A30" s="30" t="s">
        <v>407</v>
      </c>
      <c r="B30" s="30">
        <v>7.41</v>
      </c>
      <c r="C30" s="30">
        <v>7.37</v>
      </c>
    </row>
    <row r="31" spans="1:3" x14ac:dyDescent="0.15">
      <c r="A31" s="30" t="s">
        <v>287</v>
      </c>
      <c r="B31" s="30">
        <v>28.18</v>
      </c>
      <c r="C31" s="30">
        <v>28.15</v>
      </c>
    </row>
    <row r="32" spans="1:3" x14ac:dyDescent="0.15">
      <c r="A32" s="30" t="s">
        <v>4451</v>
      </c>
      <c r="B32" s="30">
        <v>8.32</v>
      </c>
      <c r="C32" s="30">
        <v>8.25</v>
      </c>
    </row>
    <row r="33" spans="1:3" x14ac:dyDescent="0.15">
      <c r="A33" s="30" t="s">
        <v>4452</v>
      </c>
      <c r="B33" s="30">
        <v>16.93</v>
      </c>
      <c r="C33" s="30">
        <v>16.68</v>
      </c>
    </row>
    <row r="34" spans="1:3" x14ac:dyDescent="0.15">
      <c r="A34" s="30" t="s">
        <v>405</v>
      </c>
      <c r="B34" s="30">
        <v>33.950000000000003</v>
      </c>
      <c r="C34" s="30">
        <v>33.450000000000003</v>
      </c>
    </row>
    <row r="35" spans="1:3" x14ac:dyDescent="0.15">
      <c r="A35" s="30" t="s">
        <v>4453</v>
      </c>
      <c r="B35" s="30">
        <v>14.73</v>
      </c>
      <c r="C35" s="30">
        <v>14.91</v>
      </c>
    </row>
    <row r="36" spans="1:3" x14ac:dyDescent="0.15">
      <c r="A36" s="30" t="s">
        <v>4454</v>
      </c>
      <c r="B36" s="30">
        <v>9.0399999999999991</v>
      </c>
      <c r="C36" s="30">
        <v>8.7100000000000009</v>
      </c>
    </row>
    <row r="37" spans="1:3" x14ac:dyDescent="0.15">
      <c r="A37" s="30" t="s">
        <v>4455</v>
      </c>
      <c r="B37" s="30">
        <v>13.57</v>
      </c>
      <c r="C37" s="30">
        <v>13.5</v>
      </c>
    </row>
    <row r="38" spans="1:3" x14ac:dyDescent="0.15">
      <c r="A38" s="30" t="s">
        <v>4456</v>
      </c>
      <c r="B38" s="30">
        <v>17.350000000000001</v>
      </c>
      <c r="C38" s="30">
        <v>16.82</v>
      </c>
    </row>
    <row r="39" spans="1:3" x14ac:dyDescent="0.15">
      <c r="A39" s="30" t="s">
        <v>4457</v>
      </c>
      <c r="B39" s="30">
        <v>8.57</v>
      </c>
      <c r="C39" s="30">
        <v>8.52</v>
      </c>
    </row>
    <row r="40" spans="1:3" x14ac:dyDescent="0.15">
      <c r="A40" s="30" t="s">
        <v>4458</v>
      </c>
      <c r="B40" s="30">
        <v>13.64</v>
      </c>
      <c r="C40" s="30">
        <v>13.58</v>
      </c>
    </row>
    <row r="41" spans="1:3" x14ac:dyDescent="0.15">
      <c r="A41" s="30" t="s">
        <v>3146</v>
      </c>
      <c r="B41" s="30">
        <v>12.39</v>
      </c>
      <c r="C41" s="30">
        <v>12.12</v>
      </c>
    </row>
    <row r="42" spans="1:3" x14ac:dyDescent="0.15">
      <c r="A42" s="30" t="s">
        <v>3492</v>
      </c>
      <c r="B42" s="30">
        <v>20.69</v>
      </c>
      <c r="C42" s="30">
        <v>19.559999999999999</v>
      </c>
    </row>
    <row r="43" spans="1:3" x14ac:dyDescent="0.15">
      <c r="A43" s="30" t="s">
        <v>3494</v>
      </c>
      <c r="B43" s="30">
        <v>12.36</v>
      </c>
      <c r="C43" s="30">
        <v>12.32</v>
      </c>
    </row>
    <row r="44" spans="1:3" x14ac:dyDescent="0.15">
      <c r="A44" s="30" t="s">
        <v>4459</v>
      </c>
      <c r="B44" s="30">
        <v>10.86</v>
      </c>
      <c r="C44" s="30">
        <v>10.78</v>
      </c>
    </row>
    <row r="45" spans="1:3" x14ac:dyDescent="0.15">
      <c r="A45" s="30" t="s">
        <v>162</v>
      </c>
      <c r="B45" s="30">
        <v>43.45</v>
      </c>
      <c r="C45" s="30">
        <v>42.95</v>
      </c>
    </row>
    <row r="46" spans="1:3" x14ac:dyDescent="0.15">
      <c r="A46" s="30" t="s">
        <v>3318</v>
      </c>
      <c r="B46" s="30">
        <v>5.33</v>
      </c>
      <c r="C46" s="30">
        <v>5.3</v>
      </c>
    </row>
    <row r="47" spans="1:3" x14ac:dyDescent="0.15">
      <c r="A47" s="30" t="s">
        <v>522</v>
      </c>
      <c r="B47" s="30">
        <v>18.079999999999998</v>
      </c>
      <c r="C47" s="30">
        <v>18.07</v>
      </c>
    </row>
    <row r="48" spans="1:3" x14ac:dyDescent="0.15">
      <c r="A48" s="30" t="s">
        <v>896</v>
      </c>
      <c r="B48" s="30">
        <v>34.340000000000003</v>
      </c>
      <c r="C48" s="30">
        <v>33.78</v>
      </c>
    </row>
    <row r="49" spans="1:3" x14ac:dyDescent="0.15">
      <c r="A49" s="30" t="s">
        <v>4460</v>
      </c>
      <c r="B49" s="30">
        <v>17.43</v>
      </c>
      <c r="C49" s="30">
        <v>17.690000000000001</v>
      </c>
    </row>
    <row r="50" spans="1:3" x14ac:dyDescent="0.15">
      <c r="A50" s="30" t="s">
        <v>3244</v>
      </c>
      <c r="B50" s="30">
        <v>38.5</v>
      </c>
      <c r="C50" s="30">
        <v>38.340000000000003</v>
      </c>
    </row>
    <row r="51" spans="1:3" x14ac:dyDescent="0.15">
      <c r="A51" s="30" t="s">
        <v>852</v>
      </c>
      <c r="B51" s="30">
        <v>10.37</v>
      </c>
      <c r="C51" s="30">
        <v>10.18</v>
      </c>
    </row>
    <row r="52" spans="1:3" x14ac:dyDescent="0.15">
      <c r="A52" s="30" t="s">
        <v>232</v>
      </c>
      <c r="B52" s="30">
        <v>37.06</v>
      </c>
      <c r="C52" s="30">
        <v>35.729999999999997</v>
      </c>
    </row>
    <row r="53" spans="1:3" x14ac:dyDescent="0.15">
      <c r="A53" s="30" t="s">
        <v>3380</v>
      </c>
      <c r="B53" s="30">
        <v>7.28</v>
      </c>
      <c r="C53" s="30">
        <v>7.19</v>
      </c>
    </row>
    <row r="54" spans="1:3" x14ac:dyDescent="0.15">
      <c r="A54" s="30" t="s">
        <v>3150</v>
      </c>
      <c r="B54" s="30">
        <v>8.51</v>
      </c>
      <c r="C54" s="30">
        <v>8.42</v>
      </c>
    </row>
    <row r="55" spans="1:3" x14ac:dyDescent="0.15">
      <c r="A55" s="30" t="s">
        <v>271</v>
      </c>
      <c r="B55" s="30">
        <v>25.43</v>
      </c>
      <c r="C55" s="30">
        <v>26.04</v>
      </c>
    </row>
    <row r="56" spans="1:3" x14ac:dyDescent="0.15">
      <c r="A56" s="30" t="s">
        <v>4461</v>
      </c>
      <c r="B56" s="30">
        <v>20.47</v>
      </c>
      <c r="C56" s="30">
        <v>20.59</v>
      </c>
    </row>
    <row r="57" spans="1:3" x14ac:dyDescent="0.15">
      <c r="A57" s="30" t="s">
        <v>441</v>
      </c>
      <c r="B57" s="30">
        <v>3.15</v>
      </c>
      <c r="C57" s="30">
        <v>3.13</v>
      </c>
    </row>
    <row r="58" spans="1:3" x14ac:dyDescent="0.15">
      <c r="A58" s="30" t="s">
        <v>3496</v>
      </c>
      <c r="B58" s="30">
        <v>13.91</v>
      </c>
      <c r="C58" s="30">
        <v>13.91</v>
      </c>
    </row>
    <row r="59" spans="1:3" x14ac:dyDescent="0.15">
      <c r="A59" s="30" t="s">
        <v>4462</v>
      </c>
      <c r="B59" s="30">
        <v>19.690000000000001</v>
      </c>
      <c r="C59" s="30">
        <v>18.93</v>
      </c>
    </row>
    <row r="60" spans="1:3" x14ac:dyDescent="0.15">
      <c r="A60" s="30" t="s">
        <v>198</v>
      </c>
      <c r="B60" s="30">
        <v>28.57</v>
      </c>
      <c r="C60" s="30">
        <v>28.01</v>
      </c>
    </row>
    <row r="61" spans="1:3" x14ac:dyDescent="0.15">
      <c r="A61" s="30" t="s">
        <v>3004</v>
      </c>
      <c r="B61" s="30">
        <v>17.29</v>
      </c>
      <c r="C61" s="30">
        <v>17.170000000000002</v>
      </c>
    </row>
    <row r="62" spans="1:3" x14ac:dyDescent="0.15">
      <c r="A62" s="30" t="s">
        <v>285</v>
      </c>
      <c r="B62" s="30">
        <v>8.64</v>
      </c>
      <c r="C62" s="30">
        <v>9.41</v>
      </c>
    </row>
    <row r="63" spans="1:3" x14ac:dyDescent="0.15">
      <c r="A63" s="30" t="s">
        <v>4463</v>
      </c>
      <c r="B63" s="30">
        <v>20.43</v>
      </c>
      <c r="C63" s="30">
        <v>20.149999999999999</v>
      </c>
    </row>
    <row r="64" spans="1:3" x14ac:dyDescent="0.15">
      <c r="A64" s="30" t="s">
        <v>4464</v>
      </c>
      <c r="B64" s="30">
        <v>20.14</v>
      </c>
      <c r="C64" s="30">
        <v>19.95</v>
      </c>
    </row>
    <row r="65" spans="1:3" x14ac:dyDescent="0.15">
      <c r="A65" s="30" t="s">
        <v>4465</v>
      </c>
      <c r="B65" s="30">
        <v>79.97</v>
      </c>
      <c r="C65" s="30">
        <v>79.489999999999995</v>
      </c>
    </row>
    <row r="66" spans="1:3" x14ac:dyDescent="0.15">
      <c r="A66" s="30" t="s">
        <v>3170</v>
      </c>
      <c r="B66" s="30">
        <v>15.69</v>
      </c>
      <c r="C66" s="30">
        <v>15.59</v>
      </c>
    </row>
    <row r="67" spans="1:3" x14ac:dyDescent="0.15">
      <c r="A67" s="30" t="s">
        <v>471</v>
      </c>
      <c r="B67" s="30">
        <v>23.5</v>
      </c>
      <c r="C67" s="30">
        <v>23.04</v>
      </c>
    </row>
    <row r="68" spans="1:3" x14ac:dyDescent="0.15">
      <c r="A68" s="30" t="s">
        <v>548</v>
      </c>
      <c r="B68" s="30">
        <v>13.69</v>
      </c>
      <c r="C68" s="30">
        <v>14.04</v>
      </c>
    </row>
    <row r="69" spans="1:3" x14ac:dyDescent="0.15">
      <c r="A69" s="30" t="s">
        <v>1042</v>
      </c>
      <c r="B69" s="30">
        <v>6.21</v>
      </c>
      <c r="C69" s="30">
        <v>6.18</v>
      </c>
    </row>
    <row r="70" spans="1:3" x14ac:dyDescent="0.15">
      <c r="A70" s="30" t="s">
        <v>646</v>
      </c>
      <c r="B70" s="30">
        <v>16.72</v>
      </c>
      <c r="C70" s="30">
        <v>16.829999999999998</v>
      </c>
    </row>
    <row r="71" spans="1:3" x14ac:dyDescent="0.15">
      <c r="A71" s="30" t="s">
        <v>2942</v>
      </c>
      <c r="B71" s="30">
        <v>31.89</v>
      </c>
      <c r="C71" s="30">
        <v>32.799999999999997</v>
      </c>
    </row>
    <row r="72" spans="1:3" x14ac:dyDescent="0.15">
      <c r="A72" s="30" t="s">
        <v>2970</v>
      </c>
      <c r="B72" s="30">
        <v>27.7</v>
      </c>
      <c r="C72" s="30">
        <v>27.84</v>
      </c>
    </row>
    <row r="73" spans="1:3" x14ac:dyDescent="0.15">
      <c r="A73" s="30" t="s">
        <v>467</v>
      </c>
      <c r="B73" s="30">
        <v>6.89</v>
      </c>
      <c r="C73" s="30">
        <v>6.92</v>
      </c>
    </row>
    <row r="74" spans="1:3" x14ac:dyDescent="0.15">
      <c r="A74" s="30" t="s">
        <v>716</v>
      </c>
      <c r="B74" s="30">
        <v>13.16</v>
      </c>
      <c r="C74" s="30">
        <v>13.06</v>
      </c>
    </row>
    <row r="75" spans="1:3" x14ac:dyDescent="0.15">
      <c r="A75" s="30" t="s">
        <v>4466</v>
      </c>
      <c r="B75" s="30">
        <v>23.28</v>
      </c>
      <c r="C75" s="30">
        <v>23.17</v>
      </c>
    </row>
    <row r="76" spans="1:3" x14ac:dyDescent="0.15">
      <c r="A76" s="30" t="s">
        <v>1012</v>
      </c>
      <c r="B76" s="30">
        <v>9.2200000000000006</v>
      </c>
      <c r="C76" s="30">
        <v>9.16</v>
      </c>
    </row>
    <row r="77" spans="1:3" x14ac:dyDescent="0.15">
      <c r="A77" s="30" t="s">
        <v>4467</v>
      </c>
      <c r="B77" s="30">
        <v>21.24</v>
      </c>
      <c r="C77" s="30">
        <v>20.2</v>
      </c>
    </row>
    <row r="78" spans="1:3" x14ac:dyDescent="0.15">
      <c r="A78" s="30" t="s">
        <v>3498</v>
      </c>
      <c r="B78" s="30">
        <v>9.19</v>
      </c>
      <c r="C78" s="30">
        <v>8.99</v>
      </c>
    </row>
    <row r="79" spans="1:3" x14ac:dyDescent="0.15">
      <c r="A79" s="30" t="s">
        <v>584</v>
      </c>
      <c r="B79" s="30">
        <v>7.1</v>
      </c>
      <c r="C79" s="30">
        <v>7.05</v>
      </c>
    </row>
    <row r="80" spans="1:3" x14ac:dyDescent="0.15">
      <c r="A80" s="30" t="s">
        <v>4468</v>
      </c>
      <c r="B80" s="30">
        <v>29.97</v>
      </c>
      <c r="C80" s="30">
        <v>29.67</v>
      </c>
    </row>
    <row r="81" spans="1:3" x14ac:dyDescent="0.15">
      <c r="A81" s="30" t="s">
        <v>4469</v>
      </c>
      <c r="B81" s="30">
        <v>14.75</v>
      </c>
      <c r="C81" s="30">
        <v>14.85</v>
      </c>
    </row>
    <row r="82" spans="1:3" x14ac:dyDescent="0.15">
      <c r="A82" s="30" t="s">
        <v>3054</v>
      </c>
      <c r="B82" s="30">
        <v>19.95</v>
      </c>
      <c r="C82" s="30">
        <v>18.47</v>
      </c>
    </row>
    <row r="83" spans="1:3" x14ac:dyDescent="0.15">
      <c r="A83" s="30" t="s">
        <v>1443</v>
      </c>
      <c r="B83" s="30">
        <v>3388.1741999999999</v>
      </c>
      <c r="C83" s="30">
        <v>3371.7440999999999</v>
      </c>
    </row>
    <row r="84" spans="1:3" x14ac:dyDescent="0.15">
      <c r="A84" s="30" t="s">
        <v>1004</v>
      </c>
      <c r="B84" s="30">
        <v>55.01</v>
      </c>
      <c r="C84" s="30">
        <v>55.76</v>
      </c>
    </row>
    <row r="85" spans="1:3" x14ac:dyDescent="0.15">
      <c r="A85" s="30" t="s">
        <v>2922</v>
      </c>
      <c r="B85" s="30">
        <v>25.32</v>
      </c>
      <c r="C85" s="30">
        <v>24.07</v>
      </c>
    </row>
    <row r="86" spans="1:3" x14ac:dyDescent="0.15">
      <c r="A86" s="30" t="s">
        <v>800</v>
      </c>
      <c r="B86" s="30">
        <v>24.15</v>
      </c>
      <c r="C86" s="30">
        <v>25.18</v>
      </c>
    </row>
    <row r="87" spans="1:3" x14ac:dyDescent="0.15">
      <c r="A87" s="30" t="s">
        <v>4470</v>
      </c>
      <c r="B87" s="30">
        <v>37.799999999999997</v>
      </c>
      <c r="C87" s="30">
        <v>38.06</v>
      </c>
    </row>
    <row r="88" spans="1:3" x14ac:dyDescent="0.15">
      <c r="A88" s="30" t="s">
        <v>984</v>
      </c>
      <c r="B88" s="30">
        <v>16.03</v>
      </c>
      <c r="C88" s="30">
        <v>15.95</v>
      </c>
    </row>
    <row r="89" spans="1:3" x14ac:dyDescent="0.15">
      <c r="A89" s="30" t="s">
        <v>4471</v>
      </c>
      <c r="B89" s="30">
        <v>6.24</v>
      </c>
      <c r="C89" s="30">
        <v>5.98</v>
      </c>
    </row>
    <row r="90" spans="1:3" x14ac:dyDescent="0.15">
      <c r="A90" s="30" t="s">
        <v>988</v>
      </c>
      <c r="B90" s="30">
        <v>4.1100000000000003</v>
      </c>
      <c r="C90" s="30">
        <v>4.0199999999999996</v>
      </c>
    </row>
    <row r="91" spans="1:3" x14ac:dyDescent="0.15">
      <c r="A91" s="30" t="s">
        <v>293</v>
      </c>
      <c r="B91" s="30">
        <v>20</v>
      </c>
      <c r="C91" s="30">
        <v>19.66</v>
      </c>
    </row>
    <row r="92" spans="1:3" x14ac:dyDescent="0.15">
      <c r="A92" s="30" t="s">
        <v>4472</v>
      </c>
      <c r="B92" s="30">
        <v>14.98</v>
      </c>
      <c r="C92" s="30">
        <v>14.71</v>
      </c>
    </row>
    <row r="93" spans="1:3" x14ac:dyDescent="0.15">
      <c r="A93" s="30" t="s">
        <v>3288</v>
      </c>
      <c r="B93" s="30">
        <v>12.62</v>
      </c>
      <c r="C93" s="30">
        <v>12.61</v>
      </c>
    </row>
    <row r="94" spans="1:3" x14ac:dyDescent="0.15">
      <c r="A94" s="30" t="s">
        <v>194</v>
      </c>
      <c r="B94" s="30">
        <v>2.2400000000000002</v>
      </c>
      <c r="C94" s="30">
        <v>2.23</v>
      </c>
    </row>
    <row r="95" spans="1:3" x14ac:dyDescent="0.15">
      <c r="A95" s="30" t="s">
        <v>836</v>
      </c>
      <c r="B95" s="30">
        <v>11.46</v>
      </c>
      <c r="C95" s="30">
        <v>11.46</v>
      </c>
    </row>
    <row r="96" spans="1:3" x14ac:dyDescent="0.15">
      <c r="A96" s="30" t="s">
        <v>976</v>
      </c>
      <c r="B96" s="30">
        <v>20.76</v>
      </c>
      <c r="C96" s="30">
        <v>20.16</v>
      </c>
    </row>
    <row r="97" spans="1:3" x14ac:dyDescent="0.15">
      <c r="A97" s="30" t="s">
        <v>848</v>
      </c>
      <c r="B97" s="30">
        <v>26.6</v>
      </c>
      <c r="C97" s="30">
        <v>26.44</v>
      </c>
    </row>
    <row r="98" spans="1:3" x14ac:dyDescent="0.15">
      <c r="A98" s="30" t="s">
        <v>1040</v>
      </c>
      <c r="B98" s="30">
        <v>8.1999999999999993</v>
      </c>
      <c r="C98" s="30">
        <v>8.26</v>
      </c>
    </row>
    <row r="99" spans="1:3" x14ac:dyDescent="0.15">
      <c r="A99" s="30" t="s">
        <v>234</v>
      </c>
      <c r="B99" s="30">
        <v>8.52</v>
      </c>
      <c r="C99" s="30">
        <v>8.49</v>
      </c>
    </row>
    <row r="100" spans="1:3" x14ac:dyDescent="0.15">
      <c r="A100" s="30" t="s">
        <v>1449</v>
      </c>
      <c r="B100" s="30">
        <v>2792.2237</v>
      </c>
      <c r="C100" s="30">
        <v>2800.4688000000001</v>
      </c>
    </row>
    <row r="101" spans="1:3" x14ac:dyDescent="0.15">
      <c r="A101" s="30" t="s">
        <v>2814</v>
      </c>
      <c r="B101" s="30">
        <v>4.3</v>
      </c>
      <c r="C101" s="30">
        <v>4.28</v>
      </c>
    </row>
    <row r="102" spans="1:3" x14ac:dyDescent="0.15">
      <c r="A102" s="30" t="s">
        <v>3500</v>
      </c>
      <c r="B102" s="30">
        <v>16.989999999999998</v>
      </c>
      <c r="C102" s="30">
        <v>16.989999999999998</v>
      </c>
    </row>
    <row r="103" spans="1:3" x14ac:dyDescent="0.15">
      <c r="A103" s="30" t="s">
        <v>1463</v>
      </c>
      <c r="B103" s="30">
        <v>2.9049999999999998</v>
      </c>
      <c r="C103" s="30">
        <v>2.9550000000000001</v>
      </c>
    </row>
    <row r="104" spans="1:3" x14ac:dyDescent="0.15">
      <c r="A104" s="30" t="s">
        <v>2844</v>
      </c>
      <c r="B104" s="30">
        <v>60.81</v>
      </c>
      <c r="C104" s="30">
        <v>57.94</v>
      </c>
    </row>
    <row r="105" spans="1:3" x14ac:dyDescent="0.15">
      <c r="A105" s="30" t="s">
        <v>692</v>
      </c>
      <c r="B105" s="30">
        <v>14.25</v>
      </c>
      <c r="C105" s="30">
        <v>13.94</v>
      </c>
    </row>
    <row r="106" spans="1:3" x14ac:dyDescent="0.15">
      <c r="A106" s="30" t="s">
        <v>914</v>
      </c>
      <c r="B106" s="30">
        <v>4.96</v>
      </c>
      <c r="C106" s="30">
        <v>4.9400000000000004</v>
      </c>
    </row>
    <row r="107" spans="1:3" x14ac:dyDescent="0.15">
      <c r="A107" s="30" t="s">
        <v>106</v>
      </c>
      <c r="B107" s="30">
        <v>5.83</v>
      </c>
      <c r="C107" s="30">
        <v>5.84</v>
      </c>
    </row>
    <row r="108" spans="1:3" x14ac:dyDescent="0.15">
      <c r="A108" s="30" t="s">
        <v>1006</v>
      </c>
      <c r="B108" s="30">
        <v>27.8</v>
      </c>
      <c r="C108" s="30">
        <v>27.09</v>
      </c>
    </row>
    <row r="109" spans="1:3" x14ac:dyDescent="0.15">
      <c r="A109" s="30" t="s">
        <v>4473</v>
      </c>
      <c r="B109" s="30">
        <v>78.78</v>
      </c>
      <c r="C109" s="30">
        <v>79.86</v>
      </c>
    </row>
    <row r="110" spans="1:3" x14ac:dyDescent="0.15">
      <c r="A110" s="30" t="s">
        <v>108</v>
      </c>
      <c r="B110" s="30">
        <v>14.43</v>
      </c>
      <c r="C110" s="30">
        <v>14.54</v>
      </c>
    </row>
    <row r="111" spans="1:3" x14ac:dyDescent="0.15">
      <c r="A111" s="30" t="s">
        <v>986</v>
      </c>
      <c r="B111" s="30">
        <v>6.1</v>
      </c>
      <c r="C111" s="30">
        <v>6.13</v>
      </c>
    </row>
    <row r="112" spans="1:3" x14ac:dyDescent="0.15">
      <c r="A112" s="30" t="s">
        <v>4474</v>
      </c>
      <c r="B112" s="30">
        <v>10.85</v>
      </c>
      <c r="C112" s="30">
        <v>10.81</v>
      </c>
    </row>
    <row r="113" spans="1:3" x14ac:dyDescent="0.15">
      <c r="A113" s="30" t="s">
        <v>4475</v>
      </c>
      <c r="B113" s="30">
        <v>41.27</v>
      </c>
      <c r="C113" s="30">
        <v>39.909999999999997</v>
      </c>
    </row>
    <row r="114" spans="1:3" x14ac:dyDescent="0.15">
      <c r="A114" s="30" t="s">
        <v>4476</v>
      </c>
      <c r="B114" s="30">
        <v>87.86</v>
      </c>
      <c r="C114" s="30">
        <v>87.5</v>
      </c>
    </row>
    <row r="115" spans="1:3" x14ac:dyDescent="0.15">
      <c r="A115" s="30" t="s">
        <v>236</v>
      </c>
      <c r="B115" s="30">
        <v>11.56</v>
      </c>
      <c r="C115" s="30">
        <v>11.14</v>
      </c>
    </row>
    <row r="116" spans="1:3" x14ac:dyDescent="0.15">
      <c r="A116" s="30" t="s">
        <v>4477</v>
      </c>
      <c r="B116" s="30">
        <v>12.37</v>
      </c>
      <c r="C116" s="30">
        <v>12.16</v>
      </c>
    </row>
    <row r="117" spans="1:3" x14ac:dyDescent="0.15">
      <c r="A117" s="30" t="s">
        <v>3156</v>
      </c>
      <c r="B117" s="30">
        <v>12.15</v>
      </c>
      <c r="C117" s="30">
        <v>11.49</v>
      </c>
    </row>
    <row r="118" spans="1:3" x14ac:dyDescent="0.15">
      <c r="A118" s="30" t="s">
        <v>401</v>
      </c>
      <c r="B118" s="30">
        <v>11.37</v>
      </c>
      <c r="C118" s="30">
        <v>11.45</v>
      </c>
    </row>
    <row r="119" spans="1:3" x14ac:dyDescent="0.15">
      <c r="A119" s="30" t="s">
        <v>3188</v>
      </c>
      <c r="B119" s="30">
        <v>6.14</v>
      </c>
      <c r="C119" s="30">
        <v>6.15</v>
      </c>
    </row>
    <row r="120" spans="1:3" x14ac:dyDescent="0.15">
      <c r="A120" s="30" t="s">
        <v>3284</v>
      </c>
      <c r="B120" s="30">
        <v>12.93</v>
      </c>
      <c r="C120" s="30">
        <v>12.46</v>
      </c>
    </row>
    <row r="121" spans="1:3" x14ac:dyDescent="0.15">
      <c r="A121" s="30" t="s">
        <v>4478</v>
      </c>
      <c r="B121" s="30">
        <v>7.79</v>
      </c>
      <c r="C121" s="30">
        <v>7.83</v>
      </c>
    </row>
    <row r="122" spans="1:3" x14ac:dyDescent="0.15">
      <c r="A122" s="30" t="s">
        <v>96</v>
      </c>
      <c r="B122" s="30">
        <v>17.399999999999999</v>
      </c>
      <c r="C122" s="30">
        <v>17.399999999999999</v>
      </c>
    </row>
    <row r="123" spans="1:3" x14ac:dyDescent="0.15">
      <c r="A123" s="30" t="s">
        <v>570</v>
      </c>
      <c r="B123" s="30">
        <v>5.81</v>
      </c>
      <c r="C123" s="30">
        <v>5.81</v>
      </c>
    </row>
    <row r="124" spans="1:3" x14ac:dyDescent="0.15">
      <c r="A124" s="30" t="s">
        <v>138</v>
      </c>
      <c r="B124" s="30">
        <v>22.8</v>
      </c>
      <c r="C124" s="30">
        <v>23.01</v>
      </c>
    </row>
    <row r="125" spans="1:3" x14ac:dyDescent="0.15">
      <c r="A125" s="30" t="s">
        <v>4479</v>
      </c>
      <c r="B125" s="30">
        <v>13.62</v>
      </c>
      <c r="C125" s="30">
        <v>13.5</v>
      </c>
    </row>
    <row r="126" spans="1:3" x14ac:dyDescent="0.15">
      <c r="A126" s="30" t="s">
        <v>840</v>
      </c>
      <c r="B126" s="30">
        <v>4.51</v>
      </c>
      <c r="C126" s="30">
        <v>4.53</v>
      </c>
    </row>
    <row r="127" spans="1:3" x14ac:dyDescent="0.15">
      <c r="A127" s="30" t="s">
        <v>860</v>
      </c>
      <c r="B127" s="30">
        <v>11.2</v>
      </c>
      <c r="C127" s="30">
        <v>11.34</v>
      </c>
    </row>
    <row r="128" spans="1:3" x14ac:dyDescent="0.15">
      <c r="A128" s="30" t="s">
        <v>4480</v>
      </c>
      <c r="B128" s="30">
        <v>34.31</v>
      </c>
      <c r="C128" s="30">
        <v>33.6</v>
      </c>
    </row>
    <row r="129" spans="1:3" x14ac:dyDescent="0.15">
      <c r="A129" s="30" t="s">
        <v>4481</v>
      </c>
      <c r="B129" s="30">
        <v>11.77</v>
      </c>
      <c r="C129" s="30">
        <v>11.35</v>
      </c>
    </row>
    <row r="130" spans="1:3" x14ac:dyDescent="0.15">
      <c r="A130" s="30" t="s">
        <v>2900</v>
      </c>
      <c r="B130" s="30">
        <v>9.44</v>
      </c>
      <c r="C130" s="30">
        <v>9.35</v>
      </c>
    </row>
    <row r="131" spans="1:3" x14ac:dyDescent="0.15">
      <c r="A131" s="30" t="s">
        <v>4482</v>
      </c>
      <c r="B131" s="30">
        <v>14.8</v>
      </c>
      <c r="C131" s="30">
        <v>14.93</v>
      </c>
    </row>
    <row r="132" spans="1:3" x14ac:dyDescent="0.15">
      <c r="A132" s="30" t="s">
        <v>972</v>
      </c>
      <c r="B132" s="30">
        <v>10.130000000000001</v>
      </c>
      <c r="C132" s="30">
        <v>9.5299999999999994</v>
      </c>
    </row>
    <row r="133" spans="1:3" x14ac:dyDescent="0.15">
      <c r="A133" s="30" t="s">
        <v>88</v>
      </c>
      <c r="B133" s="30">
        <v>69.87</v>
      </c>
      <c r="C133" s="30">
        <v>67.150000000000006</v>
      </c>
    </row>
    <row r="134" spans="1:3" x14ac:dyDescent="0.15">
      <c r="A134" s="30" t="s">
        <v>90</v>
      </c>
      <c r="B134" s="30">
        <v>13.46</v>
      </c>
      <c r="C134" s="30">
        <v>13.24</v>
      </c>
    </row>
    <row r="135" spans="1:3" x14ac:dyDescent="0.15">
      <c r="A135" s="30" t="s">
        <v>4483</v>
      </c>
      <c r="B135" s="30">
        <v>5.95</v>
      </c>
      <c r="C135" s="30">
        <v>6</v>
      </c>
    </row>
    <row r="136" spans="1:3" x14ac:dyDescent="0.15">
      <c r="A136" s="30" t="s">
        <v>790</v>
      </c>
      <c r="B136" s="30">
        <v>10</v>
      </c>
      <c r="C136" s="30">
        <v>9.84</v>
      </c>
    </row>
    <row r="137" spans="1:3" x14ac:dyDescent="0.15">
      <c r="A137" s="30" t="s">
        <v>3502</v>
      </c>
      <c r="B137" s="30">
        <v>7.29</v>
      </c>
      <c r="C137" s="30">
        <v>7.29</v>
      </c>
    </row>
    <row r="138" spans="1:3" x14ac:dyDescent="0.15">
      <c r="A138" s="30" t="s">
        <v>273</v>
      </c>
      <c r="B138" s="30">
        <v>38.549999999999997</v>
      </c>
      <c r="C138" s="30">
        <v>38.549999999999997</v>
      </c>
    </row>
    <row r="139" spans="1:3" x14ac:dyDescent="0.15">
      <c r="A139" s="30" t="s">
        <v>4484</v>
      </c>
      <c r="B139" s="30">
        <v>14.86</v>
      </c>
      <c r="C139" s="30">
        <v>14.89</v>
      </c>
    </row>
    <row r="140" spans="1:3" x14ac:dyDescent="0.15">
      <c r="A140" s="30" t="s">
        <v>4485</v>
      </c>
      <c r="B140" s="30">
        <v>57.2</v>
      </c>
      <c r="C140" s="30">
        <v>55.36</v>
      </c>
    </row>
    <row r="141" spans="1:3" x14ac:dyDescent="0.15">
      <c r="A141" s="30" t="s">
        <v>4486</v>
      </c>
      <c r="B141" s="30">
        <v>14.92</v>
      </c>
      <c r="C141" s="30">
        <v>14.9</v>
      </c>
    </row>
    <row r="142" spans="1:3" x14ac:dyDescent="0.15">
      <c r="A142" s="30" t="s">
        <v>3154</v>
      </c>
      <c r="B142" s="30">
        <v>10.58</v>
      </c>
      <c r="C142" s="30">
        <v>10.44</v>
      </c>
    </row>
    <row r="143" spans="1:3" x14ac:dyDescent="0.15">
      <c r="A143" s="30" t="s">
        <v>4487</v>
      </c>
      <c r="B143" s="30">
        <v>15.13</v>
      </c>
      <c r="C143" s="30">
        <v>15.12</v>
      </c>
    </row>
    <row r="144" spans="1:3" x14ac:dyDescent="0.15">
      <c r="A144" s="30" t="s">
        <v>534</v>
      </c>
      <c r="B144" s="30">
        <v>70.150000000000006</v>
      </c>
      <c r="C144" s="30">
        <v>68.33</v>
      </c>
    </row>
    <row r="145" spans="1:3" x14ac:dyDescent="0.15">
      <c r="A145" s="30" t="s">
        <v>566</v>
      </c>
      <c r="B145" s="30">
        <v>4.3</v>
      </c>
      <c r="C145" s="30">
        <v>4.29</v>
      </c>
    </row>
    <row r="146" spans="1:3" x14ac:dyDescent="0.15">
      <c r="A146" s="30" t="s">
        <v>616</v>
      </c>
      <c r="B146" s="30">
        <v>6.43</v>
      </c>
      <c r="C146" s="30">
        <v>6.42</v>
      </c>
    </row>
    <row r="147" spans="1:3" x14ac:dyDescent="0.15">
      <c r="A147" s="30" t="s">
        <v>180</v>
      </c>
      <c r="B147" s="30">
        <v>16.89</v>
      </c>
      <c r="C147" s="30">
        <v>16.46</v>
      </c>
    </row>
    <row r="148" spans="1:3" x14ac:dyDescent="0.15">
      <c r="A148" s="30" t="s">
        <v>140</v>
      </c>
      <c r="B148" s="30">
        <v>12.13</v>
      </c>
      <c r="C148" s="30">
        <v>12.31</v>
      </c>
    </row>
    <row r="149" spans="1:3" x14ac:dyDescent="0.15">
      <c r="A149" s="30" t="s">
        <v>872</v>
      </c>
      <c r="B149" s="30">
        <v>26.66</v>
      </c>
      <c r="C149" s="30">
        <v>26.66</v>
      </c>
    </row>
    <row r="150" spans="1:3" x14ac:dyDescent="0.15">
      <c r="A150" s="30" t="s">
        <v>3320</v>
      </c>
      <c r="B150" s="30">
        <v>28.95</v>
      </c>
      <c r="C150" s="30">
        <v>28.02</v>
      </c>
    </row>
    <row r="151" spans="1:3" x14ac:dyDescent="0.15">
      <c r="A151" s="30" t="s">
        <v>606</v>
      </c>
      <c r="B151" s="30">
        <v>18.12</v>
      </c>
      <c r="C151" s="30">
        <v>16.98</v>
      </c>
    </row>
    <row r="152" spans="1:3" x14ac:dyDescent="0.15">
      <c r="A152" s="30" t="s">
        <v>4488</v>
      </c>
      <c r="B152" s="30">
        <v>26.27</v>
      </c>
      <c r="C152" s="30">
        <v>25.31</v>
      </c>
    </row>
    <row r="153" spans="1:3" x14ac:dyDescent="0.15">
      <c r="A153" s="30" t="s">
        <v>1056</v>
      </c>
      <c r="B153" s="30">
        <v>14.87</v>
      </c>
      <c r="C153" s="30">
        <v>14.87</v>
      </c>
    </row>
    <row r="154" spans="1:3" x14ac:dyDescent="0.15">
      <c r="A154" s="30" t="s">
        <v>4489</v>
      </c>
      <c r="B154" s="30">
        <v>25.33</v>
      </c>
      <c r="C154" s="30">
        <v>24.91</v>
      </c>
    </row>
    <row r="155" spans="1:3" x14ac:dyDescent="0.15">
      <c r="A155" s="30" t="s">
        <v>2972</v>
      </c>
      <c r="B155" s="30">
        <v>6.46</v>
      </c>
      <c r="C155" s="30">
        <v>6.45</v>
      </c>
    </row>
    <row r="156" spans="1:3" x14ac:dyDescent="0.15">
      <c r="A156" s="30" t="s">
        <v>668</v>
      </c>
      <c r="B156" s="30">
        <v>23.33</v>
      </c>
      <c r="C156" s="30">
        <v>22.89</v>
      </c>
    </row>
    <row r="157" spans="1:3" x14ac:dyDescent="0.15">
      <c r="A157" s="30" t="s">
        <v>672</v>
      </c>
      <c r="B157" s="30">
        <v>9.8000000000000007</v>
      </c>
      <c r="C157" s="30">
        <v>9.7899999999999991</v>
      </c>
    </row>
    <row r="158" spans="1:3" x14ac:dyDescent="0.15">
      <c r="A158" s="30" t="s">
        <v>445</v>
      </c>
      <c r="B158" s="30">
        <v>38.200000000000003</v>
      </c>
      <c r="C158" s="30">
        <v>37.369999999999997</v>
      </c>
    </row>
    <row r="159" spans="1:3" x14ac:dyDescent="0.15">
      <c r="A159" s="30" t="s">
        <v>682</v>
      </c>
      <c r="B159" s="30">
        <v>13.39</v>
      </c>
      <c r="C159" s="30">
        <v>13.41</v>
      </c>
    </row>
    <row r="160" spans="1:3" x14ac:dyDescent="0.15">
      <c r="A160" s="30" t="s">
        <v>349</v>
      </c>
      <c r="B160" s="30">
        <v>3.79</v>
      </c>
      <c r="C160" s="30">
        <v>3.83</v>
      </c>
    </row>
    <row r="161" spans="1:3" x14ac:dyDescent="0.15">
      <c r="A161" s="30" t="s">
        <v>1010</v>
      </c>
      <c r="B161" s="30">
        <v>8.7100000000000009</v>
      </c>
      <c r="C161" s="30">
        <v>8.82</v>
      </c>
    </row>
    <row r="162" spans="1:3" x14ac:dyDescent="0.15">
      <c r="A162" s="30" t="s">
        <v>1014</v>
      </c>
      <c r="B162" s="30">
        <v>40.83</v>
      </c>
      <c r="C162" s="30">
        <v>38.83</v>
      </c>
    </row>
    <row r="163" spans="1:3" x14ac:dyDescent="0.15">
      <c r="A163" s="30" t="s">
        <v>4490</v>
      </c>
      <c r="B163" s="30">
        <v>13.75</v>
      </c>
      <c r="C163" s="30">
        <v>13.62</v>
      </c>
    </row>
    <row r="164" spans="1:3" x14ac:dyDescent="0.15">
      <c r="A164" s="30" t="s">
        <v>110</v>
      </c>
      <c r="B164" s="30">
        <v>7.54</v>
      </c>
      <c r="C164" s="30">
        <v>7.52</v>
      </c>
    </row>
    <row r="165" spans="1:3" x14ac:dyDescent="0.15">
      <c r="A165" s="30" t="s">
        <v>3504</v>
      </c>
      <c r="B165" s="30">
        <v>7.15</v>
      </c>
      <c r="C165" s="30">
        <v>7.18</v>
      </c>
    </row>
    <row r="166" spans="1:3" x14ac:dyDescent="0.15">
      <c r="A166" s="30" t="s">
        <v>928</v>
      </c>
      <c r="B166" s="30">
        <v>7.65</v>
      </c>
      <c r="C166" s="30">
        <v>7.61</v>
      </c>
    </row>
    <row r="167" spans="1:3" x14ac:dyDescent="0.15">
      <c r="A167" s="30" t="s">
        <v>760</v>
      </c>
      <c r="B167" s="30">
        <v>23.14</v>
      </c>
      <c r="C167" s="30">
        <v>22.83</v>
      </c>
    </row>
    <row r="168" spans="1:3" x14ac:dyDescent="0.15">
      <c r="A168" s="30" t="s">
        <v>3392</v>
      </c>
      <c r="B168" s="30">
        <v>6.82</v>
      </c>
      <c r="C168" s="30">
        <v>6.78</v>
      </c>
    </row>
    <row r="169" spans="1:3" x14ac:dyDescent="0.15">
      <c r="A169" s="30" t="s">
        <v>718</v>
      </c>
      <c r="B169" s="30">
        <v>22.84</v>
      </c>
      <c r="C169" s="30">
        <v>21.99</v>
      </c>
    </row>
    <row r="170" spans="1:3" x14ac:dyDescent="0.15">
      <c r="A170" s="30" t="s">
        <v>291</v>
      </c>
      <c r="B170" s="30">
        <v>10.119999999999999</v>
      </c>
      <c r="C170" s="30">
        <v>10.1</v>
      </c>
    </row>
    <row r="171" spans="1:3" x14ac:dyDescent="0.15">
      <c r="A171" s="30" t="s">
        <v>1022</v>
      </c>
      <c r="B171" s="30">
        <v>8.0299999999999994</v>
      </c>
      <c r="C171" s="30">
        <v>7.97</v>
      </c>
    </row>
    <row r="172" spans="1:3" x14ac:dyDescent="0.15">
      <c r="A172" s="30" t="s">
        <v>4491</v>
      </c>
      <c r="B172" s="30">
        <v>18.95</v>
      </c>
      <c r="C172" s="30">
        <v>18.86</v>
      </c>
    </row>
    <row r="173" spans="1:3" x14ac:dyDescent="0.15">
      <c r="A173" s="30" t="s">
        <v>3208</v>
      </c>
      <c r="B173" s="30">
        <v>3.05</v>
      </c>
      <c r="C173" s="30">
        <v>3.02</v>
      </c>
    </row>
    <row r="174" spans="1:3" x14ac:dyDescent="0.15">
      <c r="A174" s="30" t="s">
        <v>4492</v>
      </c>
      <c r="B174" s="30">
        <v>11.04</v>
      </c>
      <c r="C174" s="30">
        <v>11.06</v>
      </c>
    </row>
    <row r="175" spans="1:3" x14ac:dyDescent="0.15">
      <c r="A175" s="30" t="s">
        <v>3484</v>
      </c>
      <c r="B175" s="30">
        <v>10.41</v>
      </c>
      <c r="C175" s="30">
        <v>10.82</v>
      </c>
    </row>
    <row r="176" spans="1:3" x14ac:dyDescent="0.15">
      <c r="A176" s="30" t="s">
        <v>473</v>
      </c>
      <c r="B176" s="30">
        <v>18.510000000000002</v>
      </c>
      <c r="C176" s="30">
        <v>18.559999999999999</v>
      </c>
    </row>
    <row r="177" spans="1:3" x14ac:dyDescent="0.15">
      <c r="A177" s="30" t="s">
        <v>142</v>
      </c>
      <c r="B177" s="30">
        <v>8.33</v>
      </c>
      <c r="C177" s="30">
        <v>8.25</v>
      </c>
    </row>
    <row r="178" spans="1:3" x14ac:dyDescent="0.15">
      <c r="A178" s="30" t="s">
        <v>938</v>
      </c>
      <c r="B178" s="30">
        <v>10.78</v>
      </c>
      <c r="C178" s="30">
        <v>10.55</v>
      </c>
    </row>
    <row r="179" spans="1:3" x14ac:dyDescent="0.15">
      <c r="A179" s="30" t="s">
        <v>3132</v>
      </c>
      <c r="B179" s="30">
        <v>12.07</v>
      </c>
      <c r="C179" s="30">
        <v>11.9</v>
      </c>
    </row>
    <row r="180" spans="1:3" x14ac:dyDescent="0.15">
      <c r="A180" s="30" t="s">
        <v>544</v>
      </c>
      <c r="B180" s="30">
        <v>23.19</v>
      </c>
      <c r="C180" s="30">
        <v>23.06</v>
      </c>
    </row>
    <row r="181" spans="1:3" x14ac:dyDescent="0.15">
      <c r="A181" s="30" t="s">
        <v>100</v>
      </c>
      <c r="B181" s="30">
        <v>18.11</v>
      </c>
      <c r="C181" s="30">
        <v>18.149999999999999</v>
      </c>
    </row>
    <row r="182" spans="1:3" x14ac:dyDescent="0.15">
      <c r="A182" s="30" t="s">
        <v>4493</v>
      </c>
      <c r="B182" s="30">
        <v>11.11</v>
      </c>
      <c r="C182" s="30">
        <v>11.28</v>
      </c>
    </row>
    <row r="183" spans="1:3" x14ac:dyDescent="0.15">
      <c r="A183" s="30" t="s">
        <v>844</v>
      </c>
      <c r="B183" s="30">
        <v>19.09</v>
      </c>
      <c r="C183" s="30">
        <v>20.37</v>
      </c>
    </row>
    <row r="184" spans="1:3" x14ac:dyDescent="0.15">
      <c r="A184" s="30" t="s">
        <v>3236</v>
      </c>
      <c r="B184" s="30">
        <v>8.14</v>
      </c>
      <c r="C184" s="30">
        <v>7.97</v>
      </c>
    </row>
    <row r="185" spans="1:3" x14ac:dyDescent="0.15">
      <c r="A185" s="30" t="s">
        <v>2882</v>
      </c>
      <c r="B185" s="30">
        <v>4.9800000000000004</v>
      </c>
      <c r="C185" s="30">
        <v>4.97</v>
      </c>
    </row>
    <row r="186" spans="1:3" x14ac:dyDescent="0.15">
      <c r="A186" s="30" t="s">
        <v>4494</v>
      </c>
      <c r="B186" s="30">
        <v>21.25</v>
      </c>
      <c r="C186" s="30">
        <v>21.38</v>
      </c>
    </row>
    <row r="187" spans="1:3" x14ac:dyDescent="0.15">
      <c r="A187" s="30" t="s">
        <v>345</v>
      </c>
      <c r="B187" s="30">
        <v>11.17</v>
      </c>
      <c r="C187" s="30">
        <v>11.13</v>
      </c>
    </row>
    <row r="188" spans="1:3" x14ac:dyDescent="0.15">
      <c r="A188" s="30" t="s">
        <v>3018</v>
      </c>
      <c r="B188" s="30">
        <v>15.83</v>
      </c>
      <c r="C188" s="30">
        <v>16.079999999999998</v>
      </c>
    </row>
    <row r="189" spans="1:3" x14ac:dyDescent="0.15">
      <c r="A189" s="30" t="s">
        <v>2768</v>
      </c>
      <c r="B189" s="30">
        <v>15.51</v>
      </c>
      <c r="C189" s="30">
        <v>15.21</v>
      </c>
    </row>
    <row r="190" spans="1:3" x14ac:dyDescent="0.15">
      <c r="A190" s="30" t="s">
        <v>3056</v>
      </c>
      <c r="B190" s="30">
        <v>5.86</v>
      </c>
      <c r="C190" s="30">
        <v>5.86</v>
      </c>
    </row>
    <row r="191" spans="1:3" x14ac:dyDescent="0.15">
      <c r="A191" s="30" t="s">
        <v>3184</v>
      </c>
      <c r="B191" s="30">
        <v>24.62</v>
      </c>
      <c r="C191" s="30">
        <v>23.52</v>
      </c>
    </row>
    <row r="192" spans="1:3" x14ac:dyDescent="0.15">
      <c r="A192" s="30" t="s">
        <v>788</v>
      </c>
      <c r="B192" s="30">
        <v>3.07</v>
      </c>
      <c r="C192" s="30">
        <v>3.05</v>
      </c>
    </row>
    <row r="193" spans="1:3" x14ac:dyDescent="0.15">
      <c r="A193" s="30" t="s">
        <v>1441</v>
      </c>
      <c r="B193" s="30">
        <v>11373.736000000001</v>
      </c>
      <c r="C193" s="30">
        <v>11215.194</v>
      </c>
    </row>
    <row r="194" spans="1:3" x14ac:dyDescent="0.15">
      <c r="A194" s="30" t="s">
        <v>4495</v>
      </c>
      <c r="B194" s="30">
        <v>22.05</v>
      </c>
      <c r="C194" s="30">
        <v>21.87</v>
      </c>
    </row>
    <row r="195" spans="1:3" x14ac:dyDescent="0.15">
      <c r="A195" s="30" t="s">
        <v>4496</v>
      </c>
      <c r="B195" s="30">
        <v>198.77</v>
      </c>
      <c r="C195" s="30">
        <v>203.79</v>
      </c>
    </row>
    <row r="196" spans="1:3" x14ac:dyDescent="0.15">
      <c r="A196" s="30" t="s">
        <v>730</v>
      </c>
      <c r="B196" s="30">
        <v>33.49</v>
      </c>
      <c r="C196" s="30">
        <v>33.159999999999997</v>
      </c>
    </row>
    <row r="197" spans="1:3" x14ac:dyDescent="0.15">
      <c r="A197" s="30" t="s">
        <v>4497</v>
      </c>
      <c r="B197" s="30">
        <v>114.15</v>
      </c>
      <c r="C197" s="30">
        <v>111.75</v>
      </c>
    </row>
    <row r="198" spans="1:3" x14ac:dyDescent="0.15">
      <c r="A198" s="30" t="s">
        <v>1451</v>
      </c>
      <c r="B198" s="30">
        <v>1850.3030000000001</v>
      </c>
      <c r="C198" s="30">
        <v>1832.9670000000001</v>
      </c>
    </row>
    <row r="199" spans="1:3" x14ac:dyDescent="0.15">
      <c r="A199" s="30" t="s">
        <v>168</v>
      </c>
      <c r="B199" s="30">
        <v>7.62</v>
      </c>
      <c r="C199" s="30">
        <v>7.45</v>
      </c>
    </row>
    <row r="200" spans="1:3" x14ac:dyDescent="0.15">
      <c r="A200" s="30" t="s">
        <v>3144</v>
      </c>
      <c r="B200" s="30">
        <v>10.25</v>
      </c>
      <c r="C200" s="30">
        <v>10.06</v>
      </c>
    </row>
    <row r="201" spans="1:3" x14ac:dyDescent="0.15">
      <c r="A201" s="30" t="s">
        <v>720</v>
      </c>
      <c r="B201" s="30">
        <v>9.4600000000000009</v>
      </c>
      <c r="C201" s="30">
        <v>9.5299999999999994</v>
      </c>
    </row>
    <row r="202" spans="1:3" x14ac:dyDescent="0.15">
      <c r="A202" s="30" t="s">
        <v>200</v>
      </c>
      <c r="B202" s="30">
        <v>17.84</v>
      </c>
      <c r="C202" s="30">
        <v>17.73</v>
      </c>
    </row>
    <row r="203" spans="1:3" x14ac:dyDescent="0.15">
      <c r="A203" s="30" t="s">
        <v>740</v>
      </c>
      <c r="B203" s="30">
        <v>18.53</v>
      </c>
      <c r="C203" s="30">
        <v>18.670000000000002</v>
      </c>
    </row>
    <row r="204" spans="1:3" x14ac:dyDescent="0.15">
      <c r="A204" s="30" t="s">
        <v>706</v>
      </c>
      <c r="B204" s="30">
        <v>30.68</v>
      </c>
      <c r="C204" s="30">
        <v>29.4</v>
      </c>
    </row>
    <row r="205" spans="1:3" x14ac:dyDescent="0.15">
      <c r="A205" s="30" t="s">
        <v>4498</v>
      </c>
      <c r="B205" s="30">
        <v>4.9400000000000004</v>
      </c>
      <c r="C205" s="30">
        <v>4.93</v>
      </c>
    </row>
    <row r="206" spans="1:3" x14ac:dyDescent="0.15">
      <c r="A206" s="30" t="s">
        <v>319</v>
      </c>
      <c r="B206" s="30">
        <v>7.48</v>
      </c>
      <c r="C206" s="30">
        <v>7.5</v>
      </c>
    </row>
    <row r="207" spans="1:3" x14ac:dyDescent="0.15">
      <c r="A207" s="30" t="s">
        <v>4499</v>
      </c>
      <c r="B207" s="30">
        <v>43.4</v>
      </c>
      <c r="C207" s="30">
        <v>42.77</v>
      </c>
    </row>
    <row r="208" spans="1:3" x14ac:dyDescent="0.15">
      <c r="A208" s="30" t="s">
        <v>3510</v>
      </c>
      <c r="B208" s="30">
        <v>12.48</v>
      </c>
      <c r="C208" s="30">
        <v>13.2</v>
      </c>
    </row>
    <row r="209" spans="1:3" x14ac:dyDescent="0.15">
      <c r="A209" s="30" t="s">
        <v>728</v>
      </c>
      <c r="B209" s="30">
        <v>5.82</v>
      </c>
      <c r="C209" s="30">
        <v>5.79</v>
      </c>
    </row>
    <row r="210" spans="1:3" x14ac:dyDescent="0.15">
      <c r="A210" s="30" t="s">
        <v>3020</v>
      </c>
      <c r="B210" s="30">
        <v>20.82</v>
      </c>
      <c r="C210" s="30">
        <v>20.6</v>
      </c>
    </row>
    <row r="211" spans="1:3" x14ac:dyDescent="0.15">
      <c r="A211" s="30" t="s">
        <v>4500</v>
      </c>
      <c r="B211" s="30">
        <v>7.17</v>
      </c>
      <c r="C211" s="30">
        <v>7.13</v>
      </c>
    </row>
    <row r="212" spans="1:3" x14ac:dyDescent="0.15">
      <c r="A212" s="30" t="s">
        <v>3148</v>
      </c>
      <c r="B212" s="30">
        <v>16.27</v>
      </c>
      <c r="C212" s="30">
        <v>16.2</v>
      </c>
    </row>
    <row r="213" spans="1:3" x14ac:dyDescent="0.15">
      <c r="A213" s="30" t="s">
        <v>2968</v>
      </c>
      <c r="B213" s="30">
        <v>5.16</v>
      </c>
      <c r="C213" s="30">
        <v>5.14</v>
      </c>
    </row>
    <row r="214" spans="1:3" x14ac:dyDescent="0.15">
      <c r="A214" s="30" t="s">
        <v>884</v>
      </c>
      <c r="B214" s="30">
        <v>7.8</v>
      </c>
      <c r="C214" s="30">
        <v>7.8</v>
      </c>
    </row>
    <row r="215" spans="1:3" x14ac:dyDescent="0.15">
      <c r="A215" s="30" t="s">
        <v>118</v>
      </c>
      <c r="B215" s="30">
        <v>3.87</v>
      </c>
      <c r="C215" s="30">
        <v>3.88</v>
      </c>
    </row>
    <row r="216" spans="1:3" x14ac:dyDescent="0.15">
      <c r="A216" s="30" t="s">
        <v>892</v>
      </c>
      <c r="B216" s="30">
        <v>6.5</v>
      </c>
      <c r="C216" s="30">
        <v>6.21</v>
      </c>
    </row>
    <row r="217" spans="1:3" x14ac:dyDescent="0.15">
      <c r="A217" s="30" t="s">
        <v>4501</v>
      </c>
      <c r="B217" s="30">
        <v>28.96</v>
      </c>
      <c r="C217" s="30">
        <v>28.96</v>
      </c>
    </row>
    <row r="218" spans="1:3" x14ac:dyDescent="0.15">
      <c r="A218" s="30" t="s">
        <v>596</v>
      </c>
      <c r="B218" s="30">
        <v>35.590000000000003</v>
      </c>
      <c r="C218" s="30">
        <v>35.479999999999997</v>
      </c>
    </row>
    <row r="219" spans="1:3" x14ac:dyDescent="0.15">
      <c r="A219" s="30" t="s">
        <v>399</v>
      </c>
      <c r="B219" s="30">
        <v>5.32</v>
      </c>
      <c r="C219" s="30">
        <v>5.0999999999999996</v>
      </c>
    </row>
    <row r="220" spans="1:3" x14ac:dyDescent="0.15">
      <c r="A220" s="30" t="s">
        <v>301</v>
      </c>
      <c r="B220" s="30">
        <v>10.08</v>
      </c>
      <c r="C220" s="30">
        <v>9.76</v>
      </c>
    </row>
    <row r="221" spans="1:3" x14ac:dyDescent="0.15">
      <c r="A221" s="30" t="s">
        <v>4502</v>
      </c>
      <c r="B221" s="30">
        <v>12.2</v>
      </c>
      <c r="C221" s="30">
        <v>12.23</v>
      </c>
    </row>
    <row r="222" spans="1:3" x14ac:dyDescent="0.15">
      <c r="A222" s="30" t="s">
        <v>640</v>
      </c>
      <c r="B222" s="30">
        <v>7.1</v>
      </c>
      <c r="C222" s="30">
        <v>7.02</v>
      </c>
    </row>
    <row r="223" spans="1:3" x14ac:dyDescent="0.15">
      <c r="A223" s="30" t="s">
        <v>3514</v>
      </c>
      <c r="B223" s="30">
        <v>11.32</v>
      </c>
      <c r="C223" s="30">
        <v>11.32</v>
      </c>
    </row>
    <row r="224" spans="1:3" x14ac:dyDescent="0.15">
      <c r="A224" s="30" t="s">
        <v>114</v>
      </c>
      <c r="B224" s="30">
        <v>16.72</v>
      </c>
      <c r="C224" s="30">
        <v>16.809999999999999</v>
      </c>
    </row>
    <row r="225" spans="1:3" x14ac:dyDescent="0.15">
      <c r="A225" s="30" t="s">
        <v>144</v>
      </c>
      <c r="B225" s="30">
        <v>29.49</v>
      </c>
      <c r="C225" s="30">
        <v>29.15</v>
      </c>
    </row>
    <row r="226" spans="1:3" x14ac:dyDescent="0.15">
      <c r="A226" s="30" t="s">
        <v>3268</v>
      </c>
      <c r="B226" s="30">
        <v>15.5</v>
      </c>
      <c r="C226" s="30">
        <v>15.78</v>
      </c>
    </row>
    <row r="227" spans="1:3" x14ac:dyDescent="0.15">
      <c r="A227" s="30" t="s">
        <v>3516</v>
      </c>
      <c r="B227" s="30">
        <v>6.04</v>
      </c>
      <c r="C227" s="30">
        <v>6.04</v>
      </c>
    </row>
    <row r="228" spans="1:3" x14ac:dyDescent="0.15">
      <c r="A228" s="30" t="s">
        <v>748</v>
      </c>
      <c r="B228" s="30">
        <v>11.34</v>
      </c>
      <c r="C228" s="30">
        <v>11.64</v>
      </c>
    </row>
    <row r="229" spans="1:3" x14ac:dyDescent="0.15">
      <c r="A229" s="30" t="s">
        <v>443</v>
      </c>
      <c r="B229" s="30">
        <v>6.23</v>
      </c>
      <c r="C229" s="30">
        <v>6.75</v>
      </c>
    </row>
    <row r="230" spans="1:3" x14ac:dyDescent="0.15">
      <c r="A230" s="30" t="s">
        <v>102</v>
      </c>
      <c r="B230" s="30">
        <v>55.06</v>
      </c>
      <c r="C230" s="30">
        <v>52.61</v>
      </c>
    </row>
    <row r="231" spans="1:3" x14ac:dyDescent="0.15">
      <c r="A231" s="30" t="s">
        <v>333</v>
      </c>
      <c r="B231" s="30">
        <v>27.64</v>
      </c>
      <c r="C231" s="30">
        <v>27.22</v>
      </c>
    </row>
    <row r="232" spans="1:3" x14ac:dyDescent="0.15">
      <c r="A232" s="30" t="s">
        <v>4503</v>
      </c>
      <c r="B232" s="30">
        <v>24.01</v>
      </c>
      <c r="C232" s="30">
        <v>23.4</v>
      </c>
    </row>
    <row r="233" spans="1:3" x14ac:dyDescent="0.15">
      <c r="A233" s="30" t="s">
        <v>2786</v>
      </c>
      <c r="B233" s="30">
        <v>12.13</v>
      </c>
      <c r="C233" s="30">
        <v>11.29</v>
      </c>
    </row>
    <row r="234" spans="1:3" x14ac:dyDescent="0.15">
      <c r="A234" s="30" t="s">
        <v>4504</v>
      </c>
      <c r="B234" s="30">
        <v>13.77</v>
      </c>
      <c r="C234" s="30">
        <v>13.3</v>
      </c>
    </row>
    <row r="235" spans="1:3" x14ac:dyDescent="0.15">
      <c r="A235" s="30" t="s">
        <v>4505</v>
      </c>
      <c r="B235" s="30">
        <v>14.46</v>
      </c>
      <c r="C235" s="30">
        <v>14.57</v>
      </c>
    </row>
    <row r="236" spans="1:3" x14ac:dyDescent="0.15">
      <c r="A236" s="30" t="s">
        <v>2852</v>
      </c>
      <c r="B236" s="30">
        <v>17.02</v>
      </c>
      <c r="C236" s="30">
        <v>16.68</v>
      </c>
    </row>
    <row r="237" spans="1:3" x14ac:dyDescent="0.15">
      <c r="A237" s="30" t="s">
        <v>503</v>
      </c>
      <c r="B237" s="30">
        <v>15.8</v>
      </c>
      <c r="C237" s="30">
        <v>15.51</v>
      </c>
    </row>
    <row r="238" spans="1:3" x14ac:dyDescent="0.15">
      <c r="A238" s="30" t="s">
        <v>447</v>
      </c>
      <c r="B238" s="30">
        <v>11.63</v>
      </c>
      <c r="C238" s="30">
        <v>11.8</v>
      </c>
    </row>
    <row r="239" spans="1:3" x14ac:dyDescent="0.15">
      <c r="A239" s="30" t="s">
        <v>4506</v>
      </c>
      <c r="B239" s="30">
        <v>7.98</v>
      </c>
      <c r="C239" s="30">
        <v>7.98</v>
      </c>
    </row>
    <row r="240" spans="1:3" x14ac:dyDescent="0.15">
      <c r="A240" s="30" t="s">
        <v>3060</v>
      </c>
      <c r="B240" s="30">
        <v>7.17</v>
      </c>
      <c r="C240" s="30">
        <v>7.08</v>
      </c>
    </row>
    <row r="241" spans="1:3" x14ac:dyDescent="0.15">
      <c r="A241" s="30" t="s">
        <v>4507</v>
      </c>
      <c r="B241" s="30">
        <v>6.57</v>
      </c>
      <c r="C241" s="30">
        <v>6.56</v>
      </c>
    </row>
    <row r="242" spans="1:3" x14ac:dyDescent="0.15">
      <c r="A242" s="30" t="s">
        <v>962</v>
      </c>
      <c r="B242" s="30">
        <v>8.83</v>
      </c>
      <c r="C242" s="30">
        <v>8.84</v>
      </c>
    </row>
    <row r="243" spans="1:3" x14ac:dyDescent="0.15">
      <c r="A243" s="30" t="s">
        <v>830</v>
      </c>
      <c r="B243" s="30">
        <v>24.67</v>
      </c>
      <c r="C243" s="30">
        <v>24.67</v>
      </c>
    </row>
    <row r="244" spans="1:3" x14ac:dyDescent="0.15">
      <c r="A244" s="30" t="s">
        <v>3290</v>
      </c>
      <c r="B244" s="30">
        <v>17.920000000000002</v>
      </c>
      <c r="C244" s="30">
        <v>17.579999999999998</v>
      </c>
    </row>
    <row r="245" spans="1:3" x14ac:dyDescent="0.15">
      <c r="A245" s="30" t="s">
        <v>2954</v>
      </c>
      <c r="B245" s="30">
        <v>18.62</v>
      </c>
      <c r="C245" s="30">
        <v>17.91</v>
      </c>
    </row>
    <row r="246" spans="1:3" x14ac:dyDescent="0.15">
      <c r="A246" s="30" t="s">
        <v>4508</v>
      </c>
      <c r="B246" s="30">
        <v>13.22</v>
      </c>
      <c r="C246" s="30">
        <v>13.14</v>
      </c>
    </row>
    <row r="247" spans="1:3" x14ac:dyDescent="0.15">
      <c r="A247" s="30" t="s">
        <v>654</v>
      </c>
      <c r="B247" s="30">
        <v>7.7</v>
      </c>
      <c r="C247" s="30">
        <v>7.9</v>
      </c>
    </row>
    <row r="248" spans="1:3" x14ac:dyDescent="0.15">
      <c r="A248" s="30" t="s">
        <v>1048</v>
      </c>
      <c r="B248" s="30">
        <v>9.6300000000000008</v>
      </c>
      <c r="C248" s="30">
        <v>9.6199999999999992</v>
      </c>
    </row>
    <row r="249" spans="1:3" x14ac:dyDescent="0.15">
      <c r="A249" s="30" t="s">
        <v>4509</v>
      </c>
      <c r="B249" s="30">
        <v>14.76</v>
      </c>
      <c r="C249" s="30">
        <v>14.88</v>
      </c>
    </row>
    <row r="250" spans="1:3" x14ac:dyDescent="0.15">
      <c r="A250" s="30" t="s">
        <v>3410</v>
      </c>
      <c r="B250" s="30">
        <v>10.55</v>
      </c>
      <c r="C250" s="30">
        <v>10.48</v>
      </c>
    </row>
    <row r="251" spans="1:3" x14ac:dyDescent="0.15">
      <c r="A251" s="30" t="s">
        <v>4510</v>
      </c>
      <c r="B251" s="30">
        <v>2.96</v>
      </c>
      <c r="C251" s="30">
        <v>2.94</v>
      </c>
    </row>
    <row r="252" spans="1:3" x14ac:dyDescent="0.15">
      <c r="A252" s="30" t="s">
        <v>1970</v>
      </c>
      <c r="B252" s="30">
        <v>0</v>
      </c>
      <c r="C252" s="30">
        <v>0</v>
      </c>
    </row>
    <row r="253" spans="1:3" x14ac:dyDescent="0.15">
      <c r="A253" s="30" t="s">
        <v>4511</v>
      </c>
      <c r="B253" s="30">
        <v>36.36</v>
      </c>
      <c r="C253" s="30">
        <v>36.36</v>
      </c>
    </row>
    <row r="254" spans="1:3" x14ac:dyDescent="0.15">
      <c r="A254" s="30" t="s">
        <v>4512</v>
      </c>
      <c r="B254" s="30">
        <v>30.39</v>
      </c>
      <c r="C254" s="30">
        <v>30.08</v>
      </c>
    </row>
    <row r="255" spans="1:3" x14ac:dyDescent="0.15">
      <c r="A255" s="30" t="s">
        <v>182</v>
      </c>
      <c r="B255" s="30">
        <v>32.5</v>
      </c>
      <c r="C255" s="30">
        <v>32.03</v>
      </c>
    </row>
    <row r="256" spans="1:3" x14ac:dyDescent="0.15">
      <c r="A256" s="30" t="s">
        <v>4513</v>
      </c>
      <c r="B256" s="30">
        <v>10.95</v>
      </c>
      <c r="C256" s="30">
        <v>10.95</v>
      </c>
    </row>
    <row r="257" spans="1:3" x14ac:dyDescent="0.15">
      <c r="A257" s="30" t="s">
        <v>1447</v>
      </c>
      <c r="B257" s="30">
        <v>6511.0958000000001</v>
      </c>
      <c r="C257" s="30">
        <v>6426.9799000000003</v>
      </c>
    </row>
    <row r="258" spans="1:3" x14ac:dyDescent="0.15">
      <c r="A258" s="30" t="s">
        <v>2836</v>
      </c>
      <c r="B258" s="30">
        <v>13.15</v>
      </c>
      <c r="C258" s="30">
        <v>13.14</v>
      </c>
    </row>
    <row r="259" spans="1:3" x14ac:dyDescent="0.15">
      <c r="A259" s="30" t="s">
        <v>461</v>
      </c>
      <c r="B259" s="30">
        <v>3.52</v>
      </c>
      <c r="C259" s="30">
        <v>3.48</v>
      </c>
    </row>
    <row r="260" spans="1:3" x14ac:dyDescent="0.15">
      <c r="A260" s="30" t="s">
        <v>126</v>
      </c>
      <c r="B260" s="30">
        <v>9.64</v>
      </c>
      <c r="C260" s="30">
        <v>9.4499999999999993</v>
      </c>
    </row>
    <row r="261" spans="1:3" x14ac:dyDescent="0.15">
      <c r="A261" s="30" t="s">
        <v>2754</v>
      </c>
      <c r="B261" s="30">
        <v>4.79</v>
      </c>
      <c r="C261" s="30">
        <v>4.84</v>
      </c>
    </row>
    <row r="262" spans="1:3" x14ac:dyDescent="0.15">
      <c r="A262" s="30" t="s">
        <v>774</v>
      </c>
      <c r="B262" s="30">
        <v>29.99</v>
      </c>
      <c r="C262" s="30">
        <v>29.41</v>
      </c>
    </row>
    <row r="263" spans="1:3" x14ac:dyDescent="0.15">
      <c r="A263" s="30" t="s">
        <v>4514</v>
      </c>
      <c r="B263" s="30">
        <v>11.65</v>
      </c>
      <c r="C263" s="30">
        <v>11.65</v>
      </c>
    </row>
    <row r="264" spans="1:3" x14ac:dyDescent="0.15">
      <c r="A264" s="30" t="s">
        <v>4515</v>
      </c>
      <c r="B264" s="30">
        <v>28.65</v>
      </c>
      <c r="C264" s="30">
        <v>28.77</v>
      </c>
    </row>
    <row r="265" spans="1:3" x14ac:dyDescent="0.15">
      <c r="A265" s="30" t="s">
        <v>2818</v>
      </c>
      <c r="B265" s="30">
        <v>2.74</v>
      </c>
      <c r="C265" s="30">
        <v>2.73</v>
      </c>
    </row>
    <row r="266" spans="1:3" x14ac:dyDescent="0.15">
      <c r="A266" s="30" t="s">
        <v>598</v>
      </c>
      <c r="B266" s="30">
        <v>3.74</v>
      </c>
      <c r="C266" s="30">
        <v>3.72</v>
      </c>
    </row>
    <row r="267" spans="1:3" x14ac:dyDescent="0.15">
      <c r="A267" s="30" t="s">
        <v>437</v>
      </c>
      <c r="B267" s="30">
        <v>34.36</v>
      </c>
      <c r="C267" s="30">
        <v>34.36</v>
      </c>
    </row>
    <row r="268" spans="1:3" x14ac:dyDescent="0.15">
      <c r="A268" s="30" t="s">
        <v>507</v>
      </c>
      <c r="B268" s="30">
        <v>6.07</v>
      </c>
      <c r="C268" s="30">
        <v>6.15</v>
      </c>
    </row>
    <row r="269" spans="1:3" x14ac:dyDescent="0.15">
      <c r="A269" s="30" t="s">
        <v>792</v>
      </c>
      <c r="B269" s="30">
        <v>11.25</v>
      </c>
      <c r="C269" s="30">
        <v>11.1</v>
      </c>
    </row>
    <row r="270" spans="1:3" x14ac:dyDescent="0.15">
      <c r="A270" s="30" t="s">
        <v>3034</v>
      </c>
      <c r="B270" s="30">
        <v>7.55</v>
      </c>
      <c r="C270" s="30">
        <v>7.65</v>
      </c>
    </row>
    <row r="271" spans="1:3" x14ac:dyDescent="0.15">
      <c r="A271" s="30" t="s">
        <v>3480</v>
      </c>
      <c r="B271" s="30">
        <v>25.59</v>
      </c>
      <c r="C271" s="30">
        <v>25.35</v>
      </c>
    </row>
    <row r="272" spans="1:3" x14ac:dyDescent="0.15">
      <c r="A272" s="30" t="s">
        <v>2796</v>
      </c>
      <c r="B272" s="30">
        <v>39.270000000000003</v>
      </c>
      <c r="C272" s="30">
        <v>39</v>
      </c>
    </row>
    <row r="273" spans="1:3" x14ac:dyDescent="0.15">
      <c r="A273" s="30" t="s">
        <v>4516</v>
      </c>
      <c r="B273" s="30">
        <v>8.14</v>
      </c>
      <c r="C273" s="30">
        <v>8.14</v>
      </c>
    </row>
    <row r="274" spans="1:3" x14ac:dyDescent="0.15">
      <c r="A274" s="30" t="s">
        <v>4517</v>
      </c>
      <c r="B274" s="30">
        <v>23.97</v>
      </c>
      <c r="C274" s="30">
        <v>24.31</v>
      </c>
    </row>
    <row r="275" spans="1:3" x14ac:dyDescent="0.15">
      <c r="A275" s="30" t="s">
        <v>4518</v>
      </c>
      <c r="B275" s="30">
        <v>10.76</v>
      </c>
      <c r="C275" s="30">
        <v>10.62</v>
      </c>
    </row>
    <row r="276" spans="1:3" x14ac:dyDescent="0.15">
      <c r="A276" s="30" t="s">
        <v>528</v>
      </c>
      <c r="B276" s="30">
        <v>34.11</v>
      </c>
      <c r="C276" s="30">
        <v>31.96</v>
      </c>
    </row>
    <row r="277" spans="1:3" x14ac:dyDescent="0.15">
      <c r="A277" s="30" t="s">
        <v>3478</v>
      </c>
      <c r="B277" s="30">
        <v>2.98</v>
      </c>
      <c r="C277" s="30">
        <v>2.96</v>
      </c>
    </row>
    <row r="278" spans="1:3" x14ac:dyDescent="0.15">
      <c r="A278" s="30" t="s">
        <v>850</v>
      </c>
      <c r="B278" s="30">
        <v>12.57</v>
      </c>
      <c r="C278" s="30">
        <v>12.2</v>
      </c>
    </row>
    <row r="279" spans="1:3" x14ac:dyDescent="0.15">
      <c r="A279" s="30" t="s">
        <v>3198</v>
      </c>
      <c r="B279" s="30">
        <v>5.87</v>
      </c>
      <c r="C279" s="30">
        <v>5.93</v>
      </c>
    </row>
    <row r="280" spans="1:3" x14ac:dyDescent="0.15">
      <c r="A280" s="30" t="s">
        <v>4519</v>
      </c>
      <c r="B280" s="30">
        <v>230.77</v>
      </c>
      <c r="C280" s="30">
        <v>230.32</v>
      </c>
    </row>
    <row r="281" spans="1:3" x14ac:dyDescent="0.15">
      <c r="A281" s="30" t="s">
        <v>242</v>
      </c>
      <c r="B281" s="30">
        <v>19.32</v>
      </c>
      <c r="C281" s="30">
        <v>19.22</v>
      </c>
    </row>
    <row r="282" spans="1:3" x14ac:dyDescent="0.15">
      <c r="A282" s="30" t="s">
        <v>4520</v>
      </c>
      <c r="B282" s="30">
        <v>10.4</v>
      </c>
      <c r="C282" s="30">
        <v>10.41</v>
      </c>
    </row>
    <row r="283" spans="1:3" x14ac:dyDescent="0.15">
      <c r="A283" s="30" t="s">
        <v>958</v>
      </c>
      <c r="B283" s="30">
        <v>3.85</v>
      </c>
      <c r="C283" s="30">
        <v>3.87</v>
      </c>
    </row>
    <row r="284" spans="1:3" x14ac:dyDescent="0.15">
      <c r="A284" s="30" t="s">
        <v>4521</v>
      </c>
      <c r="B284" s="30">
        <v>13.19</v>
      </c>
      <c r="C284" s="30">
        <v>12.88</v>
      </c>
    </row>
    <row r="285" spans="1:3" x14ac:dyDescent="0.15">
      <c r="A285" s="30" t="s">
        <v>3522</v>
      </c>
      <c r="B285" s="30">
        <v>5.8</v>
      </c>
      <c r="C285" s="30">
        <v>5.79</v>
      </c>
    </row>
    <row r="286" spans="1:3" x14ac:dyDescent="0.15">
      <c r="A286" s="30" t="s">
        <v>4522</v>
      </c>
      <c r="B286" s="30">
        <v>13.96</v>
      </c>
      <c r="C286" s="30">
        <v>13.79</v>
      </c>
    </row>
    <row r="287" spans="1:3" x14ac:dyDescent="0.15">
      <c r="A287" s="30" t="s">
        <v>411</v>
      </c>
      <c r="B287" s="30">
        <v>27.67</v>
      </c>
      <c r="C287" s="30">
        <v>26.85</v>
      </c>
    </row>
    <row r="288" spans="1:3" x14ac:dyDescent="0.15">
      <c r="A288" s="30" t="s">
        <v>4523</v>
      </c>
      <c r="B288" s="30">
        <v>34.65</v>
      </c>
      <c r="C288" s="30">
        <v>34.43</v>
      </c>
    </row>
    <row r="289" spans="1:3" x14ac:dyDescent="0.15">
      <c r="A289" s="30" t="s">
        <v>2934</v>
      </c>
      <c r="B289" s="30">
        <v>12.64</v>
      </c>
      <c r="C289" s="30">
        <v>12.28</v>
      </c>
    </row>
    <row r="290" spans="1:3" x14ac:dyDescent="0.15">
      <c r="A290" s="30" t="s">
        <v>387</v>
      </c>
      <c r="B290" s="30">
        <v>21.6</v>
      </c>
      <c r="C290" s="30">
        <v>21.2</v>
      </c>
    </row>
    <row r="291" spans="1:3" x14ac:dyDescent="0.15">
      <c r="A291" s="30" t="s">
        <v>4524</v>
      </c>
      <c r="B291" s="30">
        <v>22.22</v>
      </c>
      <c r="C291" s="30">
        <v>22.08</v>
      </c>
    </row>
    <row r="292" spans="1:3" x14ac:dyDescent="0.15">
      <c r="A292" s="30" t="s">
        <v>542</v>
      </c>
      <c r="B292" s="30">
        <v>36.07</v>
      </c>
      <c r="C292" s="30">
        <v>36.729999999999997</v>
      </c>
    </row>
    <row r="293" spans="1:3" x14ac:dyDescent="0.15">
      <c r="A293" s="30" t="s">
        <v>4525</v>
      </c>
      <c r="B293" s="30">
        <v>23.65</v>
      </c>
      <c r="C293" s="30">
        <v>23.85</v>
      </c>
    </row>
    <row r="294" spans="1:3" x14ac:dyDescent="0.15">
      <c r="A294" s="30" t="s">
        <v>964</v>
      </c>
      <c r="B294" s="30">
        <v>9.59</v>
      </c>
      <c r="C294" s="30">
        <v>9.5500000000000007</v>
      </c>
    </row>
    <row r="295" spans="1:3" x14ac:dyDescent="0.15">
      <c r="A295" s="30" t="s">
        <v>612</v>
      </c>
      <c r="B295" s="30">
        <v>6.19</v>
      </c>
      <c r="C295" s="30">
        <v>6.15</v>
      </c>
    </row>
    <row r="296" spans="1:3" x14ac:dyDescent="0.15">
      <c r="A296" s="30" t="s">
        <v>722</v>
      </c>
      <c r="B296" s="30">
        <v>30.53</v>
      </c>
      <c r="C296" s="30">
        <v>30.89</v>
      </c>
    </row>
    <row r="297" spans="1:3" x14ac:dyDescent="0.15">
      <c r="A297" s="30" t="s">
        <v>3118</v>
      </c>
      <c r="B297" s="30">
        <v>4.8099999999999996</v>
      </c>
      <c r="C297" s="30">
        <v>4.7300000000000004</v>
      </c>
    </row>
    <row r="298" spans="1:3" x14ac:dyDescent="0.15">
      <c r="A298" s="30" t="s">
        <v>4526</v>
      </c>
      <c r="B298" s="30">
        <v>62.3</v>
      </c>
      <c r="C298" s="30">
        <v>61.34</v>
      </c>
    </row>
    <row r="299" spans="1:3" x14ac:dyDescent="0.15">
      <c r="A299" s="30" t="s">
        <v>4527</v>
      </c>
      <c r="B299" s="30">
        <v>71.319999999999993</v>
      </c>
      <c r="C299" s="30">
        <v>70.31</v>
      </c>
    </row>
    <row r="300" spans="1:3" x14ac:dyDescent="0.15">
      <c r="A300" s="30" t="s">
        <v>576</v>
      </c>
      <c r="B300" s="30">
        <v>2.83</v>
      </c>
      <c r="C300" s="30">
        <v>2.82</v>
      </c>
    </row>
    <row r="301" spans="1:3" x14ac:dyDescent="0.15">
      <c r="A301" s="30" t="s">
        <v>313</v>
      </c>
      <c r="B301" s="30">
        <v>7.69</v>
      </c>
      <c r="C301" s="30">
        <v>7.52</v>
      </c>
    </row>
    <row r="302" spans="1:3" x14ac:dyDescent="0.15">
      <c r="A302" s="30" t="s">
        <v>4528</v>
      </c>
      <c r="B302" s="30">
        <v>140.97</v>
      </c>
      <c r="C302" s="30">
        <v>136.85</v>
      </c>
    </row>
    <row r="303" spans="1:3" x14ac:dyDescent="0.15">
      <c r="A303" s="30" t="s">
        <v>796</v>
      </c>
      <c r="B303" s="30">
        <v>34.74</v>
      </c>
      <c r="C303" s="30">
        <v>33.83</v>
      </c>
    </row>
    <row r="304" spans="1:3" x14ac:dyDescent="0.15">
      <c r="A304" s="30" t="s">
        <v>3080</v>
      </c>
      <c r="B304" s="30">
        <v>13.71</v>
      </c>
      <c r="C304" s="30">
        <v>13.48</v>
      </c>
    </row>
    <row r="305" spans="1:3" x14ac:dyDescent="0.15">
      <c r="A305" s="30" t="s">
        <v>1034</v>
      </c>
      <c r="B305" s="30">
        <v>10.78</v>
      </c>
      <c r="C305" s="30">
        <v>10.79</v>
      </c>
    </row>
    <row r="306" spans="1:3" x14ac:dyDescent="0.15">
      <c r="A306" s="30" t="s">
        <v>4529</v>
      </c>
      <c r="B306" s="30">
        <v>36.409999999999997</v>
      </c>
      <c r="C306" s="30">
        <v>36.81</v>
      </c>
    </row>
    <row r="307" spans="1:3" x14ac:dyDescent="0.15">
      <c r="A307" s="30" t="s">
        <v>3258</v>
      </c>
      <c r="B307" s="30">
        <v>7.11</v>
      </c>
      <c r="C307" s="30">
        <v>7.02</v>
      </c>
    </row>
    <row r="308" spans="1:3" x14ac:dyDescent="0.15">
      <c r="A308" s="30" t="s">
        <v>517</v>
      </c>
      <c r="B308" s="30">
        <v>30.92</v>
      </c>
      <c r="C308" s="30">
        <v>30.89</v>
      </c>
    </row>
    <row r="309" spans="1:3" x14ac:dyDescent="0.15">
      <c r="A309" s="30" t="s">
        <v>1052</v>
      </c>
      <c r="B309" s="30">
        <v>23.07</v>
      </c>
      <c r="C309" s="30">
        <v>23.26</v>
      </c>
    </row>
    <row r="310" spans="1:3" x14ac:dyDescent="0.15">
      <c r="A310" s="30" t="s">
        <v>148</v>
      </c>
      <c r="B310" s="30">
        <v>9.51</v>
      </c>
      <c r="C310" s="30">
        <v>9.4499999999999993</v>
      </c>
    </row>
    <row r="311" spans="1:3" x14ac:dyDescent="0.15">
      <c r="A311" s="30" t="s">
        <v>888</v>
      </c>
      <c r="B311" s="30">
        <v>25.14</v>
      </c>
      <c r="C311" s="30">
        <v>25.15</v>
      </c>
    </row>
    <row r="312" spans="1:3" x14ac:dyDescent="0.15">
      <c r="A312" s="30" t="s">
        <v>469</v>
      </c>
      <c r="B312" s="30">
        <v>11.12</v>
      </c>
      <c r="C312" s="30">
        <v>11.02</v>
      </c>
    </row>
    <row r="313" spans="1:3" x14ac:dyDescent="0.15">
      <c r="A313" s="30" t="s">
        <v>3108</v>
      </c>
      <c r="B313" s="30">
        <v>23.4</v>
      </c>
      <c r="C313" s="30">
        <v>23</v>
      </c>
    </row>
    <row r="314" spans="1:3" x14ac:dyDescent="0.15">
      <c r="A314" s="30" t="s">
        <v>778</v>
      </c>
      <c r="B314" s="30">
        <v>10.039999999999999</v>
      </c>
      <c r="C314" s="30">
        <v>9.9499999999999993</v>
      </c>
    </row>
    <row r="315" spans="1:3" x14ac:dyDescent="0.15">
      <c r="A315" s="30" t="s">
        <v>4530</v>
      </c>
      <c r="B315" s="30">
        <v>28.36</v>
      </c>
      <c r="C315" s="30">
        <v>27.94</v>
      </c>
    </row>
    <row r="316" spans="1:3" x14ac:dyDescent="0.15">
      <c r="A316" s="30" t="s">
        <v>4531</v>
      </c>
      <c r="B316" s="30">
        <v>10.91</v>
      </c>
      <c r="C316" s="30">
        <v>11.2</v>
      </c>
    </row>
    <row r="317" spans="1:3" x14ac:dyDescent="0.15">
      <c r="A317" s="30" t="s">
        <v>886</v>
      </c>
      <c r="B317" s="30">
        <v>5.93</v>
      </c>
      <c r="C317" s="30">
        <v>5.97</v>
      </c>
    </row>
    <row r="318" spans="1:3" x14ac:dyDescent="0.15">
      <c r="A318" s="30" t="s">
        <v>662</v>
      </c>
      <c r="B318" s="30">
        <v>19.23</v>
      </c>
      <c r="C318" s="30">
        <v>19.399999999999999</v>
      </c>
    </row>
    <row r="319" spans="1:3" x14ac:dyDescent="0.15">
      <c r="A319" s="30" t="s">
        <v>3030</v>
      </c>
      <c r="B319" s="30">
        <v>26.07</v>
      </c>
      <c r="C319" s="30">
        <v>26.38</v>
      </c>
    </row>
    <row r="320" spans="1:3" x14ac:dyDescent="0.15">
      <c r="A320" s="30" t="s">
        <v>3488</v>
      </c>
      <c r="B320" s="30">
        <v>42.76</v>
      </c>
      <c r="C320" s="30">
        <v>42.67</v>
      </c>
    </row>
    <row r="321" spans="1:3" x14ac:dyDescent="0.15">
      <c r="A321" s="30" t="s">
        <v>509</v>
      </c>
      <c r="B321" s="30">
        <v>76.5</v>
      </c>
      <c r="C321" s="30">
        <v>77.489999999999995</v>
      </c>
    </row>
    <row r="322" spans="1:3" x14ac:dyDescent="0.15">
      <c r="A322" s="30" t="s">
        <v>4532</v>
      </c>
      <c r="B322" s="30">
        <v>43.71</v>
      </c>
      <c r="C322" s="30">
        <v>43.27</v>
      </c>
    </row>
    <row r="323" spans="1:3" x14ac:dyDescent="0.15">
      <c r="A323" s="30" t="s">
        <v>3430</v>
      </c>
      <c r="B323" s="30">
        <v>14.79</v>
      </c>
      <c r="C323" s="30">
        <v>14.79</v>
      </c>
    </row>
    <row r="324" spans="1:3" x14ac:dyDescent="0.15">
      <c r="A324" s="30" t="s">
        <v>842</v>
      </c>
      <c r="B324" s="30">
        <v>4.88</v>
      </c>
      <c r="C324" s="30">
        <v>4.8600000000000003</v>
      </c>
    </row>
    <row r="325" spans="1:3" x14ac:dyDescent="0.15">
      <c r="A325" s="30" t="s">
        <v>4533</v>
      </c>
      <c r="B325" s="30">
        <v>14.94</v>
      </c>
      <c r="C325" s="30">
        <v>14.89</v>
      </c>
    </row>
    <row r="326" spans="1:3" x14ac:dyDescent="0.15">
      <c r="A326" s="30" t="s">
        <v>930</v>
      </c>
      <c r="B326" s="30">
        <v>18.96</v>
      </c>
      <c r="C326" s="30">
        <v>18.91</v>
      </c>
    </row>
    <row r="327" spans="1:3" x14ac:dyDescent="0.15">
      <c r="A327" s="30" t="s">
        <v>433</v>
      </c>
      <c r="B327" s="30">
        <v>11.19</v>
      </c>
      <c r="C327" s="30">
        <v>11.21</v>
      </c>
    </row>
    <row r="328" spans="1:3" x14ac:dyDescent="0.15">
      <c r="A328" s="30" t="s">
        <v>2744</v>
      </c>
      <c r="B328" s="30">
        <v>14.31</v>
      </c>
      <c r="C328" s="30">
        <v>14.26</v>
      </c>
    </row>
    <row r="329" spans="1:3" x14ac:dyDescent="0.15">
      <c r="A329" s="30" t="s">
        <v>4534</v>
      </c>
      <c r="B329" s="30">
        <v>65.650000000000006</v>
      </c>
      <c r="C329" s="30">
        <v>63.7</v>
      </c>
    </row>
    <row r="330" spans="1:3" x14ac:dyDescent="0.15">
      <c r="A330" s="30" t="s">
        <v>262</v>
      </c>
      <c r="B330" s="30">
        <v>17.93</v>
      </c>
      <c r="C330" s="30">
        <v>18.05</v>
      </c>
    </row>
    <row r="331" spans="1:3" x14ac:dyDescent="0.15">
      <c r="A331" s="30" t="s">
        <v>481</v>
      </c>
      <c r="B331" s="30">
        <v>18.05</v>
      </c>
      <c r="C331" s="30">
        <v>18.22</v>
      </c>
    </row>
    <row r="332" spans="1:3" x14ac:dyDescent="0.15">
      <c r="A332" s="30" t="s">
        <v>898</v>
      </c>
      <c r="B332" s="30">
        <v>27.15</v>
      </c>
      <c r="C332" s="30">
        <v>26.92</v>
      </c>
    </row>
    <row r="333" spans="1:3" x14ac:dyDescent="0.15">
      <c r="A333" s="30" t="s">
        <v>475</v>
      </c>
      <c r="B333" s="30">
        <v>6.76</v>
      </c>
      <c r="C333" s="30">
        <v>6.82</v>
      </c>
    </row>
    <row r="334" spans="1:3" x14ac:dyDescent="0.15">
      <c r="A334" s="30" t="s">
        <v>4535</v>
      </c>
      <c r="B334" s="30">
        <v>11.7</v>
      </c>
      <c r="C334" s="30">
        <v>11.47</v>
      </c>
    </row>
    <row r="335" spans="1:3" x14ac:dyDescent="0.15">
      <c r="A335" s="30" t="s">
        <v>3294</v>
      </c>
      <c r="B335" s="30">
        <v>14.81</v>
      </c>
      <c r="C335" s="30">
        <v>14.25</v>
      </c>
    </row>
    <row r="336" spans="1:3" x14ac:dyDescent="0.15">
      <c r="A336" s="30" t="s">
        <v>586</v>
      </c>
      <c r="B336" s="30">
        <v>14.14</v>
      </c>
      <c r="C336" s="30">
        <v>13.8</v>
      </c>
    </row>
    <row r="337" spans="1:3" x14ac:dyDescent="0.15">
      <c r="A337" s="30" t="s">
        <v>974</v>
      </c>
      <c r="B337" s="30">
        <v>19.989999999999998</v>
      </c>
      <c r="C337" s="30">
        <v>19.96</v>
      </c>
    </row>
    <row r="338" spans="1:3" x14ac:dyDescent="0.15">
      <c r="A338" s="30" t="s">
        <v>397</v>
      </c>
      <c r="B338" s="30">
        <v>17.34</v>
      </c>
      <c r="C338" s="30">
        <v>17</v>
      </c>
    </row>
    <row r="339" spans="1:3" x14ac:dyDescent="0.15">
      <c r="A339" s="30" t="s">
        <v>4536</v>
      </c>
      <c r="B339" s="30">
        <v>8.56</v>
      </c>
      <c r="C339" s="30">
        <v>8.56</v>
      </c>
    </row>
    <row r="340" spans="1:3" x14ac:dyDescent="0.15">
      <c r="A340" s="30" t="s">
        <v>3040</v>
      </c>
      <c r="B340" s="30">
        <v>26.86</v>
      </c>
      <c r="C340" s="30">
        <v>26.49</v>
      </c>
    </row>
    <row r="341" spans="1:3" x14ac:dyDescent="0.15">
      <c r="A341" s="30" t="s">
        <v>92</v>
      </c>
      <c r="B341" s="30">
        <v>9.0399999999999991</v>
      </c>
      <c r="C341" s="30">
        <v>8.93</v>
      </c>
    </row>
    <row r="342" spans="1:3" x14ac:dyDescent="0.15">
      <c r="A342" s="30" t="s">
        <v>329</v>
      </c>
      <c r="B342" s="30">
        <v>5.03</v>
      </c>
      <c r="C342" s="30">
        <v>5.17</v>
      </c>
    </row>
    <row r="343" spans="1:3" x14ac:dyDescent="0.15">
      <c r="A343" s="30" t="s">
        <v>4537</v>
      </c>
      <c r="B343" s="30">
        <v>28.29</v>
      </c>
      <c r="C343" s="30">
        <v>27.32</v>
      </c>
    </row>
    <row r="344" spans="1:3" x14ac:dyDescent="0.15">
      <c r="A344" s="30" t="s">
        <v>900</v>
      </c>
      <c r="B344" s="30">
        <v>28</v>
      </c>
      <c r="C344" s="30">
        <v>27.79</v>
      </c>
    </row>
    <row r="345" spans="1:3" x14ac:dyDescent="0.15">
      <c r="A345" s="30" t="s">
        <v>4538</v>
      </c>
      <c r="B345" s="30">
        <v>67.86</v>
      </c>
      <c r="C345" s="30">
        <v>68.84</v>
      </c>
    </row>
    <row r="346" spans="1:3" x14ac:dyDescent="0.15">
      <c r="A346" s="30" t="s">
        <v>246</v>
      </c>
      <c r="B346" s="30">
        <v>43.53</v>
      </c>
      <c r="C346" s="30">
        <v>41.83</v>
      </c>
    </row>
    <row r="347" spans="1:3" x14ac:dyDescent="0.15">
      <c r="A347" s="30" t="s">
        <v>248</v>
      </c>
      <c r="B347" s="30">
        <v>6.35</v>
      </c>
      <c r="C347" s="30">
        <v>6.29</v>
      </c>
    </row>
    <row r="348" spans="1:3" x14ac:dyDescent="0.15">
      <c r="A348" s="30" t="s">
        <v>912</v>
      </c>
      <c r="B348" s="30">
        <v>6.45</v>
      </c>
      <c r="C348" s="30">
        <v>6.23</v>
      </c>
    </row>
    <row r="349" spans="1:3" x14ac:dyDescent="0.15">
      <c r="A349" s="30" t="s">
        <v>834</v>
      </c>
      <c r="B349" s="30">
        <v>4.63</v>
      </c>
      <c r="C349" s="30">
        <v>4.6500000000000004</v>
      </c>
    </row>
    <row r="350" spans="1:3" x14ac:dyDescent="0.15">
      <c r="A350" s="30" t="s">
        <v>497</v>
      </c>
      <c r="B350" s="30">
        <v>10.63</v>
      </c>
      <c r="C350" s="30">
        <v>10.45</v>
      </c>
    </row>
    <row r="351" spans="1:3" x14ac:dyDescent="0.15">
      <c r="A351" s="30" t="s">
        <v>4539</v>
      </c>
      <c r="B351" s="30">
        <v>12.17</v>
      </c>
      <c r="C351" s="30">
        <v>12.14</v>
      </c>
    </row>
    <row r="352" spans="1:3" x14ac:dyDescent="0.15">
      <c r="A352" s="30" t="s">
        <v>317</v>
      </c>
      <c r="B352" s="30">
        <v>59.75</v>
      </c>
      <c r="C352" s="30">
        <v>56.52</v>
      </c>
    </row>
    <row r="353" spans="1:3" x14ac:dyDescent="0.15">
      <c r="A353" s="30" t="s">
        <v>1044</v>
      </c>
      <c r="B353" s="30">
        <v>5.42</v>
      </c>
      <c r="C353" s="30">
        <v>5.41</v>
      </c>
    </row>
    <row r="354" spans="1:3" x14ac:dyDescent="0.15">
      <c r="A354" s="30" t="s">
        <v>78</v>
      </c>
      <c r="B354" s="30">
        <v>7.41</v>
      </c>
      <c r="C354" s="30">
        <v>7.3</v>
      </c>
    </row>
    <row r="355" spans="1:3" x14ac:dyDescent="0.15">
      <c r="A355" s="30" t="s">
        <v>3122</v>
      </c>
      <c r="B355" s="30">
        <v>11.27</v>
      </c>
      <c r="C355" s="30">
        <v>11</v>
      </c>
    </row>
    <row r="356" spans="1:3" x14ac:dyDescent="0.15">
      <c r="A356" s="30" t="s">
        <v>315</v>
      </c>
      <c r="B356" s="30">
        <v>13.84</v>
      </c>
      <c r="C356" s="30">
        <v>14.05</v>
      </c>
    </row>
    <row r="357" spans="1:3" x14ac:dyDescent="0.15">
      <c r="A357" s="30" t="s">
        <v>4540</v>
      </c>
      <c r="B357" s="30">
        <v>8.77</v>
      </c>
      <c r="C357" s="30">
        <v>8.49</v>
      </c>
    </row>
    <row r="358" spans="1:3" x14ac:dyDescent="0.15">
      <c r="A358" s="30" t="s">
        <v>700</v>
      </c>
      <c r="B358" s="30">
        <v>19.399999999999999</v>
      </c>
      <c r="C358" s="30">
        <v>19.170000000000002</v>
      </c>
    </row>
    <row r="359" spans="1:3" x14ac:dyDescent="0.15">
      <c r="A359" s="30" t="s">
        <v>524</v>
      </c>
      <c r="B359" s="30">
        <v>15.42</v>
      </c>
      <c r="C359" s="30">
        <v>15.23</v>
      </c>
    </row>
    <row r="360" spans="1:3" x14ac:dyDescent="0.15">
      <c r="A360" s="30" t="s">
        <v>76</v>
      </c>
      <c r="B360" s="30">
        <v>7.75</v>
      </c>
      <c r="C360" s="30">
        <v>7.7</v>
      </c>
    </row>
    <row r="361" spans="1:3" x14ac:dyDescent="0.15">
      <c r="A361" s="30" t="s">
        <v>4541</v>
      </c>
      <c r="B361" s="30">
        <v>27.8</v>
      </c>
      <c r="C361" s="30">
        <v>27.64</v>
      </c>
    </row>
    <row r="362" spans="1:3" x14ac:dyDescent="0.15">
      <c r="A362" s="30" t="s">
        <v>4542</v>
      </c>
      <c r="B362" s="30">
        <v>6.9</v>
      </c>
      <c r="C362" s="30">
        <v>6.98</v>
      </c>
    </row>
    <row r="363" spans="1:3" x14ac:dyDescent="0.15">
      <c r="A363" s="30" t="s">
        <v>2012</v>
      </c>
      <c r="B363" s="30">
        <v>17.11</v>
      </c>
      <c r="C363" s="30">
        <v>17.14</v>
      </c>
    </row>
    <row r="364" spans="1:3" x14ac:dyDescent="0.15">
      <c r="A364" s="30" t="s">
        <v>4543</v>
      </c>
      <c r="B364" s="30">
        <v>9.15</v>
      </c>
      <c r="C364" s="30">
        <v>8.7100000000000009</v>
      </c>
    </row>
    <row r="365" spans="1:3" x14ac:dyDescent="0.15">
      <c r="A365" s="30" t="s">
        <v>4544</v>
      </c>
      <c r="B365" s="30">
        <v>74.55</v>
      </c>
      <c r="C365" s="30">
        <v>74.09</v>
      </c>
    </row>
    <row r="366" spans="1:3" x14ac:dyDescent="0.15">
      <c r="A366" s="30" t="s">
        <v>252</v>
      </c>
      <c r="B366" s="30">
        <v>16.52</v>
      </c>
      <c r="C366" s="30">
        <v>16.239999999999998</v>
      </c>
    </row>
    <row r="367" spans="1:3" x14ac:dyDescent="0.15">
      <c r="A367" s="30" t="s">
        <v>3336</v>
      </c>
      <c r="B367" s="30">
        <v>174.78</v>
      </c>
      <c r="C367" s="30">
        <v>170</v>
      </c>
    </row>
    <row r="368" spans="1:3" x14ac:dyDescent="0.15">
      <c r="A368" s="30" t="s">
        <v>2874</v>
      </c>
      <c r="B368" s="30">
        <v>10.75</v>
      </c>
      <c r="C368" s="30">
        <v>10.56</v>
      </c>
    </row>
    <row r="369" spans="1:3" x14ac:dyDescent="0.15">
      <c r="A369" s="30" t="s">
        <v>904</v>
      </c>
      <c r="B369" s="30">
        <v>3.67</v>
      </c>
      <c r="C369" s="30">
        <v>3.64</v>
      </c>
    </row>
    <row r="370" spans="1:3" x14ac:dyDescent="0.15">
      <c r="A370" s="30" t="s">
        <v>3026</v>
      </c>
      <c r="B370" s="30">
        <v>16.78</v>
      </c>
      <c r="C370" s="30">
        <v>16.48</v>
      </c>
    </row>
    <row r="371" spans="1:3" x14ac:dyDescent="0.15">
      <c r="A371" s="30" t="s">
        <v>752</v>
      </c>
      <c r="B371" s="30">
        <v>34.020000000000003</v>
      </c>
      <c r="C371" s="30">
        <v>33.04</v>
      </c>
    </row>
    <row r="372" spans="1:3" x14ac:dyDescent="0.15">
      <c r="A372" s="30" t="s">
        <v>4545</v>
      </c>
      <c r="B372" s="30">
        <v>20.5</v>
      </c>
      <c r="C372" s="30">
        <v>20.21</v>
      </c>
    </row>
    <row r="373" spans="1:3" x14ac:dyDescent="0.15">
      <c r="A373" s="30" t="s">
        <v>832</v>
      </c>
      <c r="B373" s="30">
        <v>66.010000000000005</v>
      </c>
      <c r="C373" s="30">
        <v>64.900000000000006</v>
      </c>
    </row>
    <row r="374" spans="1:3" x14ac:dyDescent="0.15">
      <c r="A374" s="30" t="s">
        <v>297</v>
      </c>
      <c r="B374" s="30">
        <v>16.8</v>
      </c>
      <c r="C374" s="30">
        <v>16.48</v>
      </c>
    </row>
    <row r="375" spans="1:3" x14ac:dyDescent="0.15">
      <c r="A375" s="30" t="s">
        <v>4546</v>
      </c>
      <c r="B375" s="30">
        <v>10.119999999999999</v>
      </c>
      <c r="C375" s="30">
        <v>10.19</v>
      </c>
    </row>
    <row r="376" spans="1:3" x14ac:dyDescent="0.15">
      <c r="A376" s="30" t="s">
        <v>4547</v>
      </c>
      <c r="B376" s="30">
        <v>8.23</v>
      </c>
      <c r="C376" s="30">
        <v>8.27</v>
      </c>
    </row>
    <row r="377" spans="1:3" x14ac:dyDescent="0.15">
      <c r="A377" s="30" t="s">
        <v>2872</v>
      </c>
      <c r="B377" s="30">
        <v>19.75</v>
      </c>
      <c r="C377" s="30">
        <v>19.95</v>
      </c>
    </row>
    <row r="378" spans="1:3" x14ac:dyDescent="0.15">
      <c r="A378" s="30" t="s">
        <v>688</v>
      </c>
      <c r="B378" s="30">
        <v>9.91</v>
      </c>
      <c r="C378" s="30">
        <v>9.93</v>
      </c>
    </row>
    <row r="379" spans="1:3" x14ac:dyDescent="0.15">
      <c r="A379" s="30" t="s">
        <v>449</v>
      </c>
      <c r="B379" s="30">
        <v>10.66</v>
      </c>
      <c r="C379" s="30">
        <v>10.64</v>
      </c>
    </row>
    <row r="380" spans="1:3" x14ac:dyDescent="0.15">
      <c r="A380" s="30" t="s">
        <v>3240</v>
      </c>
      <c r="B380" s="30">
        <v>59.03</v>
      </c>
      <c r="C380" s="30">
        <v>57.4</v>
      </c>
    </row>
    <row r="381" spans="1:3" x14ac:dyDescent="0.15">
      <c r="A381" s="30" t="s">
        <v>4548</v>
      </c>
      <c r="B381" s="30">
        <v>37.96</v>
      </c>
      <c r="C381" s="30">
        <v>35.58</v>
      </c>
    </row>
    <row r="382" spans="1:3" x14ac:dyDescent="0.15">
      <c r="A382" s="30" t="s">
        <v>2848</v>
      </c>
      <c r="B382" s="30">
        <v>18.64</v>
      </c>
      <c r="C382" s="30">
        <v>18.2</v>
      </c>
    </row>
    <row r="383" spans="1:3" x14ac:dyDescent="0.15">
      <c r="A383" s="30" t="s">
        <v>112</v>
      </c>
      <c r="B383" s="30">
        <v>44.28</v>
      </c>
      <c r="C383" s="30">
        <v>43.33</v>
      </c>
    </row>
    <row r="384" spans="1:3" x14ac:dyDescent="0.15">
      <c r="A384" s="30" t="s">
        <v>4549</v>
      </c>
      <c r="B384" s="30">
        <v>13.02</v>
      </c>
      <c r="C384" s="30">
        <v>12.99</v>
      </c>
    </row>
    <row r="385" spans="1:3" x14ac:dyDescent="0.15">
      <c r="A385" s="30" t="s">
        <v>4550</v>
      </c>
      <c r="B385" s="30">
        <v>21.81</v>
      </c>
      <c r="C385" s="30">
        <v>21.81</v>
      </c>
    </row>
    <row r="386" spans="1:3" x14ac:dyDescent="0.15">
      <c r="A386" s="30" t="s">
        <v>4551</v>
      </c>
      <c r="B386" s="30">
        <v>31.46</v>
      </c>
      <c r="C386" s="30">
        <v>31.3</v>
      </c>
    </row>
    <row r="387" spans="1:3" x14ac:dyDescent="0.15">
      <c r="A387" s="30" t="s">
        <v>642</v>
      </c>
      <c r="B387" s="30">
        <v>24.17</v>
      </c>
      <c r="C387" s="30">
        <v>24.19</v>
      </c>
    </row>
    <row r="388" spans="1:3" x14ac:dyDescent="0.15">
      <c r="A388" s="30" t="s">
        <v>3202</v>
      </c>
      <c r="B388" s="30">
        <v>8</v>
      </c>
      <c r="C388" s="30">
        <v>8</v>
      </c>
    </row>
    <row r="389" spans="1:3" x14ac:dyDescent="0.15">
      <c r="A389" s="30" t="s">
        <v>3524</v>
      </c>
      <c r="B389" s="30">
        <v>18.28</v>
      </c>
      <c r="C389" s="30">
        <v>18.73</v>
      </c>
    </row>
    <row r="390" spans="1:3" x14ac:dyDescent="0.15">
      <c r="A390" s="30" t="s">
        <v>664</v>
      </c>
      <c r="B390" s="30">
        <v>22.75</v>
      </c>
      <c r="C390" s="30">
        <v>22.55</v>
      </c>
    </row>
    <row r="391" spans="1:3" x14ac:dyDescent="0.15">
      <c r="A391" s="30" t="s">
        <v>323</v>
      </c>
      <c r="B391" s="30">
        <v>21.6</v>
      </c>
      <c r="C391" s="30">
        <v>21.6</v>
      </c>
    </row>
    <row r="392" spans="1:3" x14ac:dyDescent="0.15">
      <c r="A392" s="30" t="s">
        <v>4552</v>
      </c>
      <c r="B392" s="30">
        <v>20.9</v>
      </c>
      <c r="C392" s="30">
        <v>21</v>
      </c>
    </row>
    <row r="393" spans="1:3" x14ac:dyDescent="0.15">
      <c r="A393" s="30" t="s">
        <v>222</v>
      </c>
      <c r="B393" s="30">
        <v>11.71</v>
      </c>
      <c r="C393" s="30">
        <v>11.71</v>
      </c>
    </row>
    <row r="394" spans="1:3" x14ac:dyDescent="0.15">
      <c r="A394" s="30" t="s">
        <v>698</v>
      </c>
      <c r="B394" s="30">
        <v>11.63</v>
      </c>
      <c r="C394" s="30">
        <v>11.25</v>
      </c>
    </row>
    <row r="395" spans="1:3" x14ac:dyDescent="0.15">
      <c r="A395" s="30" t="s">
        <v>224</v>
      </c>
      <c r="B395" s="30">
        <v>20.09</v>
      </c>
      <c r="C395" s="30">
        <v>19.510000000000002</v>
      </c>
    </row>
    <row r="396" spans="1:3" x14ac:dyDescent="0.15">
      <c r="A396" s="30" t="s">
        <v>363</v>
      </c>
      <c r="B396" s="30">
        <v>86</v>
      </c>
      <c r="C396" s="30">
        <v>87.11</v>
      </c>
    </row>
    <row r="397" spans="1:3" x14ac:dyDescent="0.15">
      <c r="A397" s="30" t="s">
        <v>4553</v>
      </c>
      <c r="B397" s="30">
        <v>15.17</v>
      </c>
      <c r="C397" s="30">
        <v>14.75</v>
      </c>
    </row>
    <row r="398" spans="1:3" x14ac:dyDescent="0.15">
      <c r="A398" s="30" t="s">
        <v>580</v>
      </c>
      <c r="B398" s="30">
        <v>10.9</v>
      </c>
      <c r="C398" s="30">
        <v>11.11</v>
      </c>
    </row>
    <row r="399" spans="1:3" x14ac:dyDescent="0.15">
      <c r="A399" s="30" t="s">
        <v>4212</v>
      </c>
      <c r="B399" s="30">
        <v>2.843</v>
      </c>
      <c r="C399" s="30">
        <v>2.851</v>
      </c>
    </row>
    <row r="400" spans="1:3" x14ac:dyDescent="0.15">
      <c r="A400" s="30" t="s">
        <v>4554</v>
      </c>
      <c r="B400" s="30">
        <v>12.5</v>
      </c>
      <c r="C400" s="30">
        <v>12.04</v>
      </c>
    </row>
    <row r="401" spans="1:3" x14ac:dyDescent="0.15">
      <c r="A401" s="30" t="s">
        <v>4555</v>
      </c>
      <c r="B401" s="30">
        <v>27.26</v>
      </c>
      <c r="C401" s="30">
        <v>27.17</v>
      </c>
    </row>
    <row r="402" spans="1:3" x14ac:dyDescent="0.15">
      <c r="A402" s="30" t="s">
        <v>375</v>
      </c>
      <c r="B402" s="30">
        <v>74.16</v>
      </c>
      <c r="C402" s="30">
        <v>75.489999999999995</v>
      </c>
    </row>
    <row r="403" spans="1:3" x14ac:dyDescent="0.15">
      <c r="A403" s="30" t="s">
        <v>176</v>
      </c>
      <c r="B403" s="30">
        <v>7.88</v>
      </c>
      <c r="C403" s="30">
        <v>7.77</v>
      </c>
    </row>
    <row r="404" spans="1:3" x14ac:dyDescent="0.15">
      <c r="A404" s="30" t="s">
        <v>367</v>
      </c>
      <c r="B404" s="30">
        <v>10.97</v>
      </c>
      <c r="C404" s="30">
        <v>11.11</v>
      </c>
    </row>
    <row r="405" spans="1:3" x14ac:dyDescent="0.15">
      <c r="A405" s="30" t="s">
        <v>339</v>
      </c>
      <c r="B405" s="30">
        <v>21.64</v>
      </c>
      <c r="C405" s="30">
        <v>20.74</v>
      </c>
    </row>
    <row r="406" spans="1:3" x14ac:dyDescent="0.15">
      <c r="A406" s="30" t="s">
        <v>477</v>
      </c>
      <c r="B406" s="30">
        <v>20.39</v>
      </c>
      <c r="C406" s="30">
        <v>20.56</v>
      </c>
    </row>
    <row r="407" spans="1:3" x14ac:dyDescent="0.15">
      <c r="A407" s="30" t="s">
        <v>3526</v>
      </c>
      <c r="B407" s="30">
        <v>33.770000000000003</v>
      </c>
      <c r="C407" s="30">
        <v>33.11</v>
      </c>
    </row>
    <row r="408" spans="1:3" x14ac:dyDescent="0.15">
      <c r="A408" s="30" t="s">
        <v>256</v>
      </c>
      <c r="B408" s="30">
        <v>23.87</v>
      </c>
      <c r="C408" s="30">
        <v>23.14</v>
      </c>
    </row>
    <row r="409" spans="1:3" x14ac:dyDescent="0.15">
      <c r="A409" s="30" t="s">
        <v>1028</v>
      </c>
      <c r="B409" s="30">
        <v>9.15</v>
      </c>
      <c r="C409" s="30">
        <v>9.15</v>
      </c>
    </row>
    <row r="410" spans="1:3" x14ac:dyDescent="0.15">
      <c r="A410" s="30" t="s">
        <v>218</v>
      </c>
      <c r="B410" s="30">
        <v>24.95</v>
      </c>
      <c r="C410" s="30">
        <v>24.69</v>
      </c>
    </row>
    <row r="411" spans="1:3" x14ac:dyDescent="0.15">
      <c r="A411" s="30" t="s">
        <v>588</v>
      </c>
      <c r="B411" s="30">
        <v>57.37</v>
      </c>
      <c r="C411" s="30">
        <v>57</v>
      </c>
    </row>
    <row r="412" spans="1:3" x14ac:dyDescent="0.15">
      <c r="A412" s="30" t="s">
        <v>208</v>
      </c>
      <c r="B412" s="30">
        <v>29.12</v>
      </c>
      <c r="C412" s="30">
        <v>28</v>
      </c>
    </row>
    <row r="413" spans="1:3" x14ac:dyDescent="0.15">
      <c r="A413" s="30" t="s">
        <v>4556</v>
      </c>
      <c r="B413" s="30">
        <v>10.29</v>
      </c>
      <c r="C413" s="30">
        <v>10.06</v>
      </c>
    </row>
    <row r="414" spans="1:3" x14ac:dyDescent="0.15">
      <c r="A414" s="30" t="s">
        <v>4557</v>
      </c>
      <c r="B414" s="30">
        <v>13.27</v>
      </c>
      <c r="C414" s="30">
        <v>13.27</v>
      </c>
    </row>
    <row r="415" spans="1:3" x14ac:dyDescent="0.15">
      <c r="A415" s="30" t="s">
        <v>2782</v>
      </c>
      <c r="B415" s="30">
        <v>4.34</v>
      </c>
      <c r="C415" s="30">
        <v>4.3</v>
      </c>
    </row>
    <row r="416" spans="1:3" x14ac:dyDescent="0.15">
      <c r="A416" s="30" t="s">
        <v>4558</v>
      </c>
      <c r="B416" s="30">
        <v>4.0999999999999996</v>
      </c>
      <c r="C416" s="30">
        <v>4.07</v>
      </c>
    </row>
    <row r="417" spans="1:3" x14ac:dyDescent="0.15">
      <c r="A417" s="30" t="s">
        <v>582</v>
      </c>
      <c r="B417" s="30">
        <v>13.88</v>
      </c>
      <c r="C417" s="30">
        <v>13.97</v>
      </c>
    </row>
    <row r="418" spans="1:3" x14ac:dyDescent="0.15">
      <c r="A418" s="30" t="s">
        <v>670</v>
      </c>
      <c r="B418" s="30">
        <v>3.93</v>
      </c>
      <c r="C418" s="30">
        <v>3.93</v>
      </c>
    </row>
    <row r="419" spans="1:3" x14ac:dyDescent="0.15">
      <c r="A419" s="30" t="s">
        <v>361</v>
      </c>
      <c r="B419" s="30">
        <v>8.1199999999999992</v>
      </c>
      <c r="C419" s="30">
        <v>8.1199999999999992</v>
      </c>
    </row>
    <row r="420" spans="1:3" x14ac:dyDescent="0.15">
      <c r="A420" s="30" t="s">
        <v>3344</v>
      </c>
      <c r="B420" s="30">
        <v>8.74</v>
      </c>
      <c r="C420" s="30">
        <v>9.7100000000000009</v>
      </c>
    </row>
    <row r="421" spans="1:3" x14ac:dyDescent="0.15">
      <c r="A421" s="30" t="s">
        <v>3330</v>
      </c>
      <c r="B421" s="30">
        <v>24.75</v>
      </c>
      <c r="C421" s="30">
        <v>24.35</v>
      </c>
    </row>
    <row r="422" spans="1:3" x14ac:dyDescent="0.15">
      <c r="A422" s="30" t="s">
        <v>556</v>
      </c>
      <c r="B422" s="30">
        <v>10.94</v>
      </c>
      <c r="C422" s="30">
        <v>10.83</v>
      </c>
    </row>
    <row r="423" spans="1:3" x14ac:dyDescent="0.15">
      <c r="A423" s="30" t="s">
        <v>782</v>
      </c>
      <c r="B423" s="30">
        <v>6.82</v>
      </c>
      <c r="C423" s="30">
        <v>6.86</v>
      </c>
    </row>
    <row r="424" spans="1:3" x14ac:dyDescent="0.15">
      <c r="A424" s="30" t="s">
        <v>3442</v>
      </c>
      <c r="B424" s="30">
        <v>7.5</v>
      </c>
      <c r="C424" s="30">
        <v>7.55</v>
      </c>
    </row>
    <row r="425" spans="1:3" x14ac:dyDescent="0.15">
      <c r="A425" s="30" t="s">
        <v>940</v>
      </c>
      <c r="B425" s="30">
        <v>26.22</v>
      </c>
      <c r="C425" s="30">
        <v>26.33</v>
      </c>
    </row>
    <row r="426" spans="1:3" x14ac:dyDescent="0.15">
      <c r="A426" s="30" t="s">
        <v>3334</v>
      </c>
      <c r="B426" s="30">
        <v>7.66</v>
      </c>
      <c r="C426" s="30">
        <v>7.64</v>
      </c>
    </row>
    <row r="427" spans="1:3" x14ac:dyDescent="0.15">
      <c r="A427" s="30" t="s">
        <v>956</v>
      </c>
      <c r="B427" s="30">
        <v>34</v>
      </c>
      <c r="C427" s="30">
        <v>32.75</v>
      </c>
    </row>
    <row r="428" spans="1:3" x14ac:dyDescent="0.15">
      <c r="A428" s="30" t="s">
        <v>2890</v>
      </c>
      <c r="B428" s="30">
        <v>18.12</v>
      </c>
      <c r="C428" s="30">
        <v>17.84</v>
      </c>
    </row>
    <row r="429" spans="1:3" x14ac:dyDescent="0.15">
      <c r="A429" s="30" t="s">
        <v>822</v>
      </c>
      <c r="B429" s="30">
        <v>20.82</v>
      </c>
      <c r="C429" s="30">
        <v>21.37</v>
      </c>
    </row>
    <row r="430" spans="1:3" x14ac:dyDescent="0.15">
      <c r="A430" s="30" t="s">
        <v>536</v>
      </c>
      <c r="B430" s="30">
        <v>8.42</v>
      </c>
      <c r="C430" s="30">
        <v>8.73</v>
      </c>
    </row>
    <row r="431" spans="1:3" x14ac:dyDescent="0.15">
      <c r="A431" s="30" t="s">
        <v>3152</v>
      </c>
      <c r="B431" s="30">
        <v>6.28</v>
      </c>
      <c r="C431" s="30">
        <v>6.46</v>
      </c>
    </row>
    <row r="432" spans="1:3" x14ac:dyDescent="0.15">
      <c r="A432" s="30" t="s">
        <v>4559</v>
      </c>
      <c r="B432" s="30">
        <v>14.74</v>
      </c>
      <c r="C432" s="30">
        <v>14.81</v>
      </c>
    </row>
    <row r="433" spans="1:3" x14ac:dyDescent="0.15">
      <c r="A433" s="30" t="s">
        <v>3312</v>
      </c>
      <c r="B433" s="30">
        <v>7.42</v>
      </c>
      <c r="C433" s="30">
        <v>7.39</v>
      </c>
    </row>
    <row r="434" spans="1:3" x14ac:dyDescent="0.15">
      <c r="A434" s="30" t="s">
        <v>425</v>
      </c>
      <c r="B434" s="30">
        <v>52.35</v>
      </c>
      <c r="C434" s="30">
        <v>50.1</v>
      </c>
    </row>
    <row r="435" spans="1:3" x14ac:dyDescent="0.15">
      <c r="A435" s="30" t="s">
        <v>966</v>
      </c>
      <c r="B435" s="30">
        <v>28.75</v>
      </c>
      <c r="C435" s="30">
        <v>28.25</v>
      </c>
    </row>
    <row r="436" spans="1:3" x14ac:dyDescent="0.15">
      <c r="A436" s="30" t="s">
        <v>485</v>
      </c>
      <c r="B436" s="30">
        <v>7.62</v>
      </c>
      <c r="C436" s="30">
        <v>7.57</v>
      </c>
    </row>
    <row r="437" spans="1:3" x14ac:dyDescent="0.15">
      <c r="A437" s="30" t="s">
        <v>206</v>
      </c>
      <c r="B437" s="30">
        <v>53.64</v>
      </c>
      <c r="C437" s="30">
        <v>50.73</v>
      </c>
    </row>
    <row r="438" spans="1:3" x14ac:dyDescent="0.15">
      <c r="A438" s="30" t="s">
        <v>4560</v>
      </c>
      <c r="B438" s="30">
        <v>14.17</v>
      </c>
      <c r="C438" s="30">
        <v>13.89</v>
      </c>
    </row>
    <row r="439" spans="1:3" x14ac:dyDescent="0.15">
      <c r="A439" s="30" t="s">
        <v>4561</v>
      </c>
      <c r="B439" s="30">
        <v>5.83</v>
      </c>
      <c r="C439" s="30">
        <v>5.87</v>
      </c>
    </row>
    <row r="440" spans="1:3" x14ac:dyDescent="0.15">
      <c r="A440" s="30" t="s">
        <v>4562</v>
      </c>
      <c r="B440" s="30">
        <v>18.579999999999998</v>
      </c>
      <c r="C440" s="30">
        <v>17.850000000000001</v>
      </c>
    </row>
    <row r="441" spans="1:3" x14ac:dyDescent="0.15">
      <c r="A441" s="30" t="s">
        <v>3226</v>
      </c>
      <c r="B441" s="30">
        <v>15.97</v>
      </c>
      <c r="C441" s="30">
        <v>14.97</v>
      </c>
    </row>
    <row r="442" spans="1:3" x14ac:dyDescent="0.15">
      <c r="A442" s="30" t="s">
        <v>4563</v>
      </c>
      <c r="B442" s="30">
        <v>29.14</v>
      </c>
      <c r="C442" s="30">
        <v>28.77</v>
      </c>
    </row>
    <row r="443" spans="1:3" x14ac:dyDescent="0.15">
      <c r="A443" s="30" t="s">
        <v>3360</v>
      </c>
      <c r="B443" s="30">
        <v>12.52</v>
      </c>
      <c r="C443" s="30">
        <v>12.45</v>
      </c>
    </row>
    <row r="444" spans="1:3" x14ac:dyDescent="0.15">
      <c r="A444" s="30" t="s">
        <v>4564</v>
      </c>
      <c r="B444" s="30">
        <v>10.65</v>
      </c>
      <c r="C444" s="30">
        <v>10.65</v>
      </c>
    </row>
    <row r="445" spans="1:3" x14ac:dyDescent="0.15">
      <c r="A445" s="30" t="s">
        <v>351</v>
      </c>
      <c r="B445" s="30">
        <v>26.86</v>
      </c>
      <c r="C445" s="30">
        <v>26.83</v>
      </c>
    </row>
    <row r="446" spans="1:3" x14ac:dyDescent="0.15">
      <c r="A446" s="30" t="s">
        <v>4565</v>
      </c>
      <c r="B446" s="30">
        <v>13.22</v>
      </c>
      <c r="C446" s="30">
        <v>12.78</v>
      </c>
    </row>
    <row r="447" spans="1:3" x14ac:dyDescent="0.15">
      <c r="A447" s="30" t="s">
        <v>1445</v>
      </c>
      <c r="B447" s="30">
        <v>4020.8896</v>
      </c>
      <c r="C447" s="30">
        <v>3992.6979000000001</v>
      </c>
    </row>
    <row r="448" spans="1:3" x14ac:dyDescent="0.15">
      <c r="A448" s="30" t="s">
        <v>3214</v>
      </c>
      <c r="B448" s="30">
        <v>20.170000000000002</v>
      </c>
      <c r="C448" s="30">
        <v>19.96</v>
      </c>
    </row>
    <row r="449" spans="1:3" x14ac:dyDescent="0.15">
      <c r="A449" s="30" t="s">
        <v>266</v>
      </c>
      <c r="B449" s="30">
        <v>39.9</v>
      </c>
      <c r="C449" s="30">
        <v>38.950000000000003</v>
      </c>
    </row>
    <row r="450" spans="1:3" x14ac:dyDescent="0.15">
      <c r="A450" s="30" t="s">
        <v>3228</v>
      </c>
      <c r="B450" s="30">
        <v>18.29</v>
      </c>
      <c r="C450" s="30">
        <v>17.649999999999999</v>
      </c>
    </row>
    <row r="451" spans="1:3" x14ac:dyDescent="0.15">
      <c r="A451" s="30" t="s">
        <v>4566</v>
      </c>
      <c r="B451" s="30">
        <v>14.48</v>
      </c>
      <c r="C451" s="30">
        <v>14.31</v>
      </c>
    </row>
    <row r="452" spans="1:3" x14ac:dyDescent="0.15">
      <c r="A452" s="30" t="s">
        <v>902</v>
      </c>
      <c r="B452" s="30">
        <v>12.19</v>
      </c>
      <c r="C452" s="30">
        <v>11.96</v>
      </c>
    </row>
    <row r="453" spans="1:3" x14ac:dyDescent="0.15">
      <c r="A453" s="30" t="s">
        <v>116</v>
      </c>
      <c r="B453" s="30">
        <v>3.68</v>
      </c>
      <c r="C453" s="30">
        <v>3.72</v>
      </c>
    </row>
    <row r="454" spans="1:3" x14ac:dyDescent="0.15">
      <c r="A454" s="30" t="s">
        <v>4567</v>
      </c>
      <c r="B454" s="30">
        <v>37.79</v>
      </c>
      <c r="C454" s="30">
        <v>37.049999999999997</v>
      </c>
    </row>
    <row r="455" spans="1:3" x14ac:dyDescent="0.15">
      <c r="A455" s="30" t="s">
        <v>3460</v>
      </c>
      <c r="B455" s="30">
        <v>13.83</v>
      </c>
      <c r="C455" s="30">
        <v>13.39</v>
      </c>
    </row>
    <row r="456" spans="1:3" x14ac:dyDescent="0.15">
      <c r="A456" s="30" t="s">
        <v>738</v>
      </c>
      <c r="B456" s="30">
        <v>44.77</v>
      </c>
      <c r="C456" s="30">
        <v>43</v>
      </c>
    </row>
    <row r="457" spans="1:3" x14ac:dyDescent="0.15">
      <c r="A457" s="30" t="s">
        <v>4568</v>
      </c>
      <c r="B457" s="30">
        <v>8.32</v>
      </c>
      <c r="C457" s="30">
        <v>8.15</v>
      </c>
    </row>
    <row r="458" spans="1:3" x14ac:dyDescent="0.15">
      <c r="A458" s="30" t="s">
        <v>4569</v>
      </c>
      <c r="B458" s="30">
        <v>54.79</v>
      </c>
      <c r="C458" s="30">
        <v>52.47</v>
      </c>
    </row>
    <row r="459" spans="1:3" x14ac:dyDescent="0.15">
      <c r="A459" s="30" t="s">
        <v>3528</v>
      </c>
      <c r="B459" s="30">
        <v>9.15</v>
      </c>
      <c r="C459" s="30">
        <v>9.15</v>
      </c>
    </row>
    <row r="460" spans="1:3" x14ac:dyDescent="0.15">
      <c r="A460" s="30" t="s">
        <v>3378</v>
      </c>
      <c r="B460" s="30">
        <v>16.920000000000002</v>
      </c>
      <c r="C460" s="30">
        <v>16.36</v>
      </c>
    </row>
    <row r="461" spans="1:3" x14ac:dyDescent="0.15">
      <c r="A461" s="30" t="s">
        <v>592</v>
      </c>
      <c r="B461" s="30">
        <v>18.29</v>
      </c>
      <c r="C461" s="30">
        <v>18.010000000000002</v>
      </c>
    </row>
    <row r="462" spans="1:3" x14ac:dyDescent="0.15">
      <c r="A462" s="30" t="s">
        <v>2850</v>
      </c>
      <c r="B462" s="30">
        <v>7.41</v>
      </c>
      <c r="C462" s="30">
        <v>7.51</v>
      </c>
    </row>
    <row r="463" spans="1:3" x14ac:dyDescent="0.15">
      <c r="A463" s="30" t="s">
        <v>1024</v>
      </c>
      <c r="B463" s="30">
        <v>11.28</v>
      </c>
      <c r="C463" s="30">
        <v>11.39</v>
      </c>
    </row>
    <row r="464" spans="1:3" x14ac:dyDescent="0.15">
      <c r="A464" s="30" t="s">
        <v>435</v>
      </c>
      <c r="B464" s="30">
        <v>22.72</v>
      </c>
      <c r="C464" s="30">
        <v>21.97</v>
      </c>
    </row>
    <row r="465" spans="1:3" x14ac:dyDescent="0.15">
      <c r="A465" s="30" t="s">
        <v>369</v>
      </c>
      <c r="B465" s="30">
        <v>27.46</v>
      </c>
      <c r="C465" s="30">
        <v>28.19</v>
      </c>
    </row>
    <row r="466" spans="1:3" x14ac:dyDescent="0.15">
      <c r="A466" s="30" t="s">
        <v>4570</v>
      </c>
      <c r="B466" s="30">
        <v>5.93</v>
      </c>
      <c r="C466" s="30">
        <v>5.96</v>
      </c>
    </row>
    <row r="467" spans="1:3" x14ac:dyDescent="0.15">
      <c r="A467" s="30" t="s">
        <v>816</v>
      </c>
      <c r="B467" s="30">
        <v>9.19</v>
      </c>
      <c r="C467" s="30">
        <v>9.24</v>
      </c>
    </row>
    <row r="468" spans="1:3" x14ac:dyDescent="0.15">
      <c r="A468" s="30" t="s">
        <v>954</v>
      </c>
      <c r="B468" s="30">
        <v>6</v>
      </c>
      <c r="C468" s="30">
        <v>5.93</v>
      </c>
    </row>
    <row r="469" spans="1:3" x14ac:dyDescent="0.15">
      <c r="A469" s="30" t="s">
        <v>4571</v>
      </c>
      <c r="B469" s="30">
        <v>21.35</v>
      </c>
      <c r="C469" s="30">
        <v>21.58</v>
      </c>
    </row>
    <row r="470" spans="1:3" x14ac:dyDescent="0.15">
      <c r="A470" s="30" t="s">
        <v>2966</v>
      </c>
      <c r="B470" s="30">
        <v>9.85</v>
      </c>
      <c r="C470" s="30">
        <v>9.85</v>
      </c>
    </row>
    <row r="471" spans="1:3" x14ac:dyDescent="0.15">
      <c r="A471" s="30" t="s">
        <v>455</v>
      </c>
      <c r="B471" s="30">
        <v>7.83</v>
      </c>
      <c r="C471" s="30">
        <v>7.77</v>
      </c>
    </row>
    <row r="472" spans="1:3" x14ac:dyDescent="0.15">
      <c r="A472" s="30" t="s">
        <v>4572</v>
      </c>
      <c r="B472" s="30">
        <v>3.51</v>
      </c>
      <c r="C472" s="30">
        <v>3.4</v>
      </c>
    </row>
    <row r="473" spans="1:3" x14ac:dyDescent="0.15">
      <c r="A473" s="30" t="s">
        <v>4573</v>
      </c>
      <c r="B473" s="30">
        <v>10.8</v>
      </c>
      <c r="C473" s="30">
        <v>10.76</v>
      </c>
    </row>
    <row r="474" spans="1:3" x14ac:dyDescent="0.15">
      <c r="A474" s="30" t="s">
        <v>1020</v>
      </c>
      <c r="B474" s="30">
        <v>13.82</v>
      </c>
      <c r="C474" s="30">
        <v>13.78</v>
      </c>
    </row>
    <row r="475" spans="1:3" x14ac:dyDescent="0.15">
      <c r="A475" s="30" t="s">
        <v>2772</v>
      </c>
      <c r="B475" s="30">
        <v>9.42</v>
      </c>
      <c r="C475" s="30">
        <v>9.4</v>
      </c>
    </row>
    <row r="476" spans="1:3" x14ac:dyDescent="0.15">
      <c r="A476" s="30" t="s">
        <v>2784</v>
      </c>
      <c r="B476" s="30">
        <v>15.73</v>
      </c>
      <c r="C476" s="30">
        <v>15.84</v>
      </c>
    </row>
    <row r="477" spans="1:3" x14ac:dyDescent="0.15">
      <c r="A477" s="30" t="s">
        <v>1018</v>
      </c>
      <c r="B477" s="30">
        <v>18.36</v>
      </c>
      <c r="C477" s="30">
        <v>18.12</v>
      </c>
    </row>
    <row r="478" spans="1:3" x14ac:dyDescent="0.15">
      <c r="A478" s="30" t="s">
        <v>4574</v>
      </c>
      <c r="B478" s="30">
        <v>10.56</v>
      </c>
      <c r="C478" s="30">
        <v>10.76</v>
      </c>
    </row>
    <row r="479" spans="1:3" x14ac:dyDescent="0.15">
      <c r="A479" s="30" t="s">
        <v>327</v>
      </c>
      <c r="B479" s="30">
        <v>8.41</v>
      </c>
      <c r="C479" s="30">
        <v>8.4</v>
      </c>
    </row>
    <row r="480" spans="1:3" x14ac:dyDescent="0.15">
      <c r="A480" s="30" t="s">
        <v>2978</v>
      </c>
      <c r="B480" s="30">
        <v>24.7</v>
      </c>
      <c r="C480" s="30">
        <v>23.27</v>
      </c>
    </row>
    <row r="481" spans="1:3" x14ac:dyDescent="0.15">
      <c r="A481" s="30" t="s">
        <v>4575</v>
      </c>
      <c r="B481" s="30">
        <v>7.18</v>
      </c>
      <c r="C481" s="30">
        <v>7.2</v>
      </c>
    </row>
    <row r="482" spans="1:3" x14ac:dyDescent="0.15">
      <c r="A482" s="30" t="s">
        <v>2748</v>
      </c>
      <c r="B482" s="30">
        <v>6.78</v>
      </c>
      <c r="C482" s="30">
        <v>6.77</v>
      </c>
    </row>
    <row r="483" spans="1:3" x14ac:dyDescent="0.15">
      <c r="A483" s="30" t="s">
        <v>4576</v>
      </c>
      <c r="B483" s="30">
        <v>6.13</v>
      </c>
      <c r="C483" s="30">
        <v>5.99</v>
      </c>
    </row>
    <row r="484" spans="1:3" x14ac:dyDescent="0.15">
      <c r="A484" s="30" t="s">
        <v>4577</v>
      </c>
      <c r="B484" s="30">
        <v>11.53</v>
      </c>
      <c r="C484" s="30">
        <v>11.52</v>
      </c>
    </row>
    <row r="485" spans="1:3" x14ac:dyDescent="0.15">
      <c r="A485" s="30" t="s">
        <v>4578</v>
      </c>
      <c r="B485" s="30">
        <v>53.3</v>
      </c>
      <c r="C485" s="30">
        <v>51.92</v>
      </c>
    </row>
    <row r="486" spans="1:3" x14ac:dyDescent="0.15">
      <c r="A486" s="30" t="s">
        <v>4579</v>
      </c>
      <c r="B486" s="30">
        <v>14.12</v>
      </c>
      <c r="C486" s="30">
        <v>14.25</v>
      </c>
    </row>
    <row r="487" spans="1:3" x14ac:dyDescent="0.15">
      <c r="A487" s="30" t="s">
        <v>4580</v>
      </c>
      <c r="B487" s="30">
        <v>16.63</v>
      </c>
      <c r="C487" s="30">
        <v>16.86</v>
      </c>
    </row>
    <row r="488" spans="1:3" x14ac:dyDescent="0.15">
      <c r="A488" s="30" t="s">
        <v>3416</v>
      </c>
      <c r="B488" s="30">
        <v>9.5500000000000007</v>
      </c>
      <c r="C488" s="30">
        <v>9.16</v>
      </c>
    </row>
    <row r="489" spans="1:3" x14ac:dyDescent="0.15">
      <c r="A489" s="30" t="s">
        <v>4581</v>
      </c>
      <c r="B489" s="30">
        <v>24.1</v>
      </c>
      <c r="C489" s="30">
        <v>24.41</v>
      </c>
    </row>
    <row r="490" spans="1:3" x14ac:dyDescent="0.15">
      <c r="A490" s="30" t="s">
        <v>2870</v>
      </c>
      <c r="B490" s="30">
        <v>16.87</v>
      </c>
      <c r="C490" s="30">
        <v>16.7</v>
      </c>
    </row>
    <row r="491" spans="1:3" x14ac:dyDescent="0.15">
      <c r="A491" s="30" t="s">
        <v>3036</v>
      </c>
      <c r="B491" s="30">
        <v>12.47</v>
      </c>
      <c r="C491" s="30">
        <v>12.34</v>
      </c>
    </row>
    <row r="492" spans="1:3" x14ac:dyDescent="0.15">
      <c r="A492" s="30" t="s">
        <v>3404</v>
      </c>
      <c r="B492" s="30">
        <v>43.22</v>
      </c>
      <c r="C492" s="30">
        <v>43.16</v>
      </c>
    </row>
    <row r="493" spans="1:3" x14ac:dyDescent="0.15">
      <c r="A493" s="30" t="s">
        <v>4582</v>
      </c>
      <c r="B493" s="30">
        <v>8.43</v>
      </c>
      <c r="C493" s="30">
        <v>8.27</v>
      </c>
    </row>
    <row r="494" spans="1:3" x14ac:dyDescent="0.15">
      <c r="A494" s="30" t="s">
        <v>4583</v>
      </c>
      <c r="B494" s="30">
        <v>14.79</v>
      </c>
      <c r="C494" s="30">
        <v>15.23</v>
      </c>
    </row>
    <row r="495" spans="1:3" x14ac:dyDescent="0.15">
      <c r="A495" s="30" t="s">
        <v>590</v>
      </c>
      <c r="B495" s="30">
        <v>13.95</v>
      </c>
      <c r="C495" s="30">
        <v>13.8</v>
      </c>
    </row>
    <row r="496" spans="1:3" x14ac:dyDescent="0.15">
      <c r="A496" s="30" t="s">
        <v>3082</v>
      </c>
      <c r="B496" s="30">
        <v>15.95</v>
      </c>
      <c r="C496" s="30">
        <v>15.76</v>
      </c>
    </row>
    <row r="497" spans="1:3" x14ac:dyDescent="0.15">
      <c r="A497" s="30" t="s">
        <v>614</v>
      </c>
      <c r="B497" s="30">
        <v>6.34</v>
      </c>
      <c r="C497" s="30">
        <v>6.33</v>
      </c>
    </row>
    <row r="498" spans="1:3" x14ac:dyDescent="0.15">
      <c r="A498" s="30" t="s">
        <v>866</v>
      </c>
      <c r="B498" s="30">
        <v>65.61</v>
      </c>
      <c r="C498" s="30">
        <v>62.85</v>
      </c>
    </row>
    <row r="499" spans="1:3" x14ac:dyDescent="0.15">
      <c r="A499" s="30" t="s">
        <v>804</v>
      </c>
      <c r="B499" s="30">
        <v>13.05</v>
      </c>
      <c r="C499" s="30">
        <v>12.9</v>
      </c>
    </row>
    <row r="500" spans="1:3" x14ac:dyDescent="0.15">
      <c r="A500" s="30" t="s">
        <v>1060</v>
      </c>
      <c r="B500" s="30">
        <v>38.19</v>
      </c>
      <c r="C500" s="30">
        <v>37</v>
      </c>
    </row>
    <row r="501" spans="1:3" x14ac:dyDescent="0.15">
      <c r="A501" s="30" t="s">
        <v>1972</v>
      </c>
      <c r="B501" s="30">
        <v>0</v>
      </c>
      <c r="C501" s="30">
        <v>0</v>
      </c>
    </row>
    <row r="502" spans="1:3" x14ac:dyDescent="0.15">
      <c r="A502" s="30" t="s">
        <v>882</v>
      </c>
      <c r="B502" s="30">
        <v>20.6</v>
      </c>
      <c r="C502" s="30">
        <v>20.51</v>
      </c>
    </row>
    <row r="503" spans="1:3" x14ac:dyDescent="0.15">
      <c r="A503" s="30" t="s">
        <v>3096</v>
      </c>
      <c r="B503" s="30">
        <v>17.5</v>
      </c>
      <c r="C503" s="30">
        <v>16.72</v>
      </c>
    </row>
    <row r="504" spans="1:3" x14ac:dyDescent="0.15">
      <c r="A504" s="30" t="s">
        <v>495</v>
      </c>
      <c r="B504" s="30">
        <v>15.98</v>
      </c>
      <c r="C504" s="30">
        <v>15.37</v>
      </c>
    </row>
    <row r="505" spans="1:3" x14ac:dyDescent="0.15">
      <c r="A505" s="30" t="s">
        <v>383</v>
      </c>
      <c r="B505" s="30">
        <v>14.53</v>
      </c>
      <c r="C505" s="30">
        <v>15.12</v>
      </c>
    </row>
    <row r="506" spans="1:3" x14ac:dyDescent="0.15">
      <c r="A506" s="30" t="s">
        <v>3138</v>
      </c>
      <c r="B506" s="30">
        <v>10.32</v>
      </c>
      <c r="C506" s="30">
        <v>10.51</v>
      </c>
    </row>
    <row r="507" spans="1:3" x14ac:dyDescent="0.15">
      <c r="A507" s="30" t="s">
        <v>4584</v>
      </c>
      <c r="B507" s="30">
        <v>7.9</v>
      </c>
      <c r="C507" s="30">
        <v>7.91</v>
      </c>
    </row>
    <row r="508" spans="1:3" x14ac:dyDescent="0.15">
      <c r="A508" s="30" t="s">
        <v>660</v>
      </c>
      <c r="B508" s="30">
        <v>6.28</v>
      </c>
      <c r="C508" s="30">
        <v>6.3</v>
      </c>
    </row>
    <row r="509" spans="1:3" x14ac:dyDescent="0.15">
      <c r="A509" s="30" t="s">
        <v>794</v>
      </c>
      <c r="B509" s="30">
        <v>7.74</v>
      </c>
      <c r="C509" s="30">
        <v>7.59</v>
      </c>
    </row>
    <row r="510" spans="1:3" x14ac:dyDescent="0.15">
      <c r="A510" s="30" t="s">
        <v>130</v>
      </c>
      <c r="B510" s="30">
        <v>28.86</v>
      </c>
      <c r="C510" s="30">
        <v>26.72</v>
      </c>
    </row>
    <row r="511" spans="1:3" x14ac:dyDescent="0.15">
      <c r="A511" s="30" t="s">
        <v>4585</v>
      </c>
      <c r="B511" s="30">
        <v>50</v>
      </c>
      <c r="C511" s="30">
        <v>47.99</v>
      </c>
    </row>
    <row r="512" spans="1:3" x14ac:dyDescent="0.15">
      <c r="A512" s="30" t="s">
        <v>4586</v>
      </c>
      <c r="B512" s="30">
        <v>11.59</v>
      </c>
      <c r="C512" s="30">
        <v>11.34</v>
      </c>
    </row>
    <row r="513" spans="1:3" x14ac:dyDescent="0.15">
      <c r="A513" s="30" t="s">
        <v>4587</v>
      </c>
      <c r="B513" s="30">
        <v>24.66</v>
      </c>
      <c r="C513" s="30">
        <v>24.2</v>
      </c>
    </row>
    <row r="514" spans="1:3" x14ac:dyDescent="0.15">
      <c r="A514" s="30" t="s">
        <v>602</v>
      </c>
      <c r="B514" s="30">
        <v>9.23</v>
      </c>
      <c r="C514" s="30">
        <v>9.25</v>
      </c>
    </row>
    <row r="515" spans="1:3" x14ac:dyDescent="0.15">
      <c r="A515" s="30" t="s">
        <v>2980</v>
      </c>
      <c r="B515" s="30">
        <v>12.79</v>
      </c>
      <c r="C515" s="30">
        <v>12.78</v>
      </c>
    </row>
    <row r="516" spans="1:3" x14ac:dyDescent="0.15">
      <c r="A516" s="30" t="s">
        <v>890</v>
      </c>
      <c r="B516" s="30">
        <v>15.05</v>
      </c>
      <c r="C516" s="30">
        <v>15.26</v>
      </c>
    </row>
    <row r="517" spans="1:3" x14ac:dyDescent="0.15">
      <c r="A517" s="30" t="s">
        <v>530</v>
      </c>
      <c r="B517" s="30">
        <v>13.29</v>
      </c>
      <c r="C517" s="30">
        <v>13.07</v>
      </c>
    </row>
    <row r="518" spans="1:3" x14ac:dyDescent="0.15">
      <c r="A518" s="30" t="s">
        <v>620</v>
      </c>
      <c r="B518" s="30">
        <v>9.8000000000000007</v>
      </c>
      <c r="C518" s="30">
        <v>9.73</v>
      </c>
    </row>
    <row r="519" spans="1:3" x14ac:dyDescent="0.15">
      <c r="A519" s="30" t="s">
        <v>1000</v>
      </c>
      <c r="B519" s="30">
        <v>12.02</v>
      </c>
      <c r="C519" s="30">
        <v>12.07</v>
      </c>
    </row>
    <row r="520" spans="1:3" x14ac:dyDescent="0.15">
      <c r="A520" s="30" t="s">
        <v>676</v>
      </c>
      <c r="B520" s="30">
        <v>15.28</v>
      </c>
      <c r="C520" s="30">
        <v>15.42</v>
      </c>
    </row>
    <row r="521" spans="1:3" x14ac:dyDescent="0.15">
      <c r="A521" s="30" t="s">
        <v>936</v>
      </c>
      <c r="B521" s="30">
        <v>9.81</v>
      </c>
      <c r="C521" s="30">
        <v>9.7799999999999994</v>
      </c>
    </row>
    <row r="522" spans="1:3" x14ac:dyDescent="0.15">
      <c r="A522" s="30" t="s">
        <v>828</v>
      </c>
      <c r="B522" s="30">
        <v>11.51</v>
      </c>
      <c r="C522" s="30">
        <v>11.51</v>
      </c>
    </row>
    <row r="523" spans="1:3" x14ac:dyDescent="0.15">
      <c r="A523" s="30" t="s">
        <v>922</v>
      </c>
      <c r="B523" s="30">
        <v>16.2</v>
      </c>
      <c r="C523" s="30">
        <v>15.9</v>
      </c>
    </row>
    <row r="524" spans="1:3" x14ac:dyDescent="0.15">
      <c r="A524" s="30" t="s">
        <v>2820</v>
      </c>
      <c r="B524" s="30">
        <v>11.24</v>
      </c>
      <c r="C524" s="30">
        <v>11.34</v>
      </c>
    </row>
    <row r="525" spans="1:3" x14ac:dyDescent="0.15">
      <c r="A525" s="30" t="s">
        <v>493</v>
      </c>
      <c r="B525" s="30">
        <v>22.47</v>
      </c>
      <c r="C525" s="30">
        <v>22.47</v>
      </c>
    </row>
    <row r="526" spans="1:3" x14ac:dyDescent="0.15">
      <c r="A526" s="30" t="s">
        <v>4588</v>
      </c>
      <c r="B526" s="30">
        <v>8.2899999999999991</v>
      </c>
      <c r="C526" s="30">
        <v>8.1199999999999992</v>
      </c>
    </row>
    <row r="527" spans="1:3" x14ac:dyDescent="0.15">
      <c r="A527" s="30" t="s">
        <v>228</v>
      </c>
      <c r="B527" s="30">
        <v>16.12</v>
      </c>
      <c r="C527" s="30">
        <v>16.12</v>
      </c>
    </row>
    <row r="528" spans="1:3" x14ac:dyDescent="0.15">
      <c r="A528" s="30" t="s">
        <v>230</v>
      </c>
      <c r="B528" s="30">
        <v>29.85</v>
      </c>
      <c r="C528" s="30">
        <v>29.65</v>
      </c>
    </row>
    <row r="529" spans="1:3" x14ac:dyDescent="0.15">
      <c r="A529" s="30" t="s">
        <v>4589</v>
      </c>
      <c r="B529" s="30">
        <v>13.48</v>
      </c>
      <c r="C529" s="30">
        <v>13.16</v>
      </c>
    </row>
    <row r="530" spans="1:3" x14ac:dyDescent="0.15">
      <c r="A530" s="30" t="s">
        <v>2832</v>
      </c>
      <c r="B530" s="30">
        <v>15.53</v>
      </c>
      <c r="C530" s="30">
        <v>15.14</v>
      </c>
    </row>
    <row r="531" spans="1:3" x14ac:dyDescent="0.15">
      <c r="A531" s="30" t="s">
        <v>3224</v>
      </c>
      <c r="B531" s="30">
        <v>9.1300000000000008</v>
      </c>
      <c r="C531" s="30">
        <v>8.9700000000000006</v>
      </c>
    </row>
    <row r="532" spans="1:3" x14ac:dyDescent="0.15">
      <c r="A532" s="30" t="s">
        <v>4590</v>
      </c>
      <c r="B532" s="30">
        <v>7.65</v>
      </c>
      <c r="C532" s="30">
        <v>7.79</v>
      </c>
    </row>
    <row r="533" spans="1:3" x14ac:dyDescent="0.15">
      <c r="A533" s="30" t="s">
        <v>359</v>
      </c>
      <c r="B533" s="30">
        <v>14.28</v>
      </c>
      <c r="C533" s="30">
        <v>14.04</v>
      </c>
    </row>
    <row r="534" spans="1:3" x14ac:dyDescent="0.15">
      <c r="A534" s="30" t="s">
        <v>3014</v>
      </c>
      <c r="B534" s="30">
        <v>12.52</v>
      </c>
      <c r="C534" s="30">
        <v>12.36</v>
      </c>
    </row>
    <row r="535" spans="1:3" x14ac:dyDescent="0.15">
      <c r="A535" s="30" t="s">
        <v>630</v>
      </c>
      <c r="B535" s="30">
        <v>4</v>
      </c>
      <c r="C535" s="30">
        <v>4.03</v>
      </c>
    </row>
    <row r="536" spans="1:3" x14ac:dyDescent="0.15">
      <c r="A536" s="30" t="s">
        <v>4591</v>
      </c>
      <c r="B536" s="30">
        <v>9.43</v>
      </c>
      <c r="C536" s="30">
        <v>9.5299999999999994</v>
      </c>
    </row>
    <row r="537" spans="1:3" x14ac:dyDescent="0.15">
      <c r="A537" s="30" t="s">
        <v>702</v>
      </c>
      <c r="B537" s="30">
        <v>13.3</v>
      </c>
      <c r="C537" s="30">
        <v>12.75</v>
      </c>
    </row>
    <row r="538" spans="1:3" x14ac:dyDescent="0.15">
      <c r="A538" s="30" t="s">
        <v>4592</v>
      </c>
      <c r="B538" s="30">
        <v>26.4</v>
      </c>
      <c r="C538" s="30">
        <v>27.1</v>
      </c>
    </row>
    <row r="539" spans="1:3" x14ac:dyDescent="0.15">
      <c r="A539" s="30" t="s">
        <v>216</v>
      </c>
      <c r="B539" s="30">
        <v>17.190000000000001</v>
      </c>
      <c r="C539" s="30">
        <v>17.22</v>
      </c>
    </row>
    <row r="540" spans="1:3" x14ac:dyDescent="0.15">
      <c r="A540" s="30" t="s">
        <v>3358</v>
      </c>
      <c r="B540" s="30">
        <v>8.98</v>
      </c>
      <c r="C540" s="30">
        <v>8.7899999999999991</v>
      </c>
    </row>
    <row r="541" spans="1:3" x14ac:dyDescent="0.15">
      <c r="A541" s="30" t="s">
        <v>451</v>
      </c>
      <c r="B541" s="30">
        <v>16.149999999999999</v>
      </c>
      <c r="C541" s="30">
        <v>16.29</v>
      </c>
    </row>
    <row r="542" spans="1:3" x14ac:dyDescent="0.15">
      <c r="A542" s="30" t="s">
        <v>3112</v>
      </c>
      <c r="B542" s="30">
        <v>9.56</v>
      </c>
      <c r="C542" s="30">
        <v>9.68</v>
      </c>
    </row>
    <row r="543" spans="1:3" x14ac:dyDescent="0.15">
      <c r="A543" s="30" t="s">
        <v>4593</v>
      </c>
      <c r="B543" s="30">
        <v>10</v>
      </c>
      <c r="C543" s="30">
        <v>9.9499999999999993</v>
      </c>
    </row>
    <row r="544" spans="1:3" x14ac:dyDescent="0.15">
      <c r="A544" s="30" t="s">
        <v>4594</v>
      </c>
      <c r="B544" s="30">
        <v>26.63</v>
      </c>
      <c r="C544" s="30">
        <v>26.03</v>
      </c>
    </row>
    <row r="545" spans="1:3" x14ac:dyDescent="0.15">
      <c r="A545" s="30" t="s">
        <v>1068</v>
      </c>
      <c r="B545" s="30">
        <v>18.63</v>
      </c>
      <c r="C545" s="30">
        <v>18.5</v>
      </c>
    </row>
    <row r="546" spans="1:3" x14ac:dyDescent="0.15">
      <c r="A546" s="30" t="s">
        <v>968</v>
      </c>
      <c r="B546" s="30">
        <v>9.2100000000000009</v>
      </c>
      <c r="C546" s="30">
        <v>9.15</v>
      </c>
    </row>
    <row r="547" spans="1:3" x14ac:dyDescent="0.15">
      <c r="A547" s="30" t="s">
        <v>341</v>
      </c>
      <c r="B547" s="30">
        <v>13.35</v>
      </c>
      <c r="C547" s="30">
        <v>13.41</v>
      </c>
    </row>
    <row r="548" spans="1:3" x14ac:dyDescent="0.15">
      <c r="A548" s="30" t="s">
        <v>4595</v>
      </c>
      <c r="B548" s="30">
        <v>9.6999999999999993</v>
      </c>
      <c r="C548" s="30">
        <v>9.76</v>
      </c>
    </row>
    <row r="549" spans="1:3" x14ac:dyDescent="0.15">
      <c r="A549" s="30" t="s">
        <v>648</v>
      </c>
      <c r="B549" s="30">
        <v>9.89</v>
      </c>
      <c r="C549" s="30">
        <v>9.89</v>
      </c>
    </row>
    <row r="550" spans="1:3" x14ac:dyDescent="0.15">
      <c r="A550" s="30" t="s">
        <v>3078</v>
      </c>
      <c r="B550" s="30">
        <v>13.8</v>
      </c>
      <c r="C550" s="30">
        <v>13.66</v>
      </c>
    </row>
    <row r="551" spans="1:3" x14ac:dyDescent="0.15">
      <c r="A551" s="30" t="s">
        <v>431</v>
      </c>
      <c r="B551" s="30">
        <v>12.63</v>
      </c>
      <c r="C551" s="30">
        <v>12.47</v>
      </c>
    </row>
    <row r="552" spans="1:3" x14ac:dyDescent="0.15">
      <c r="A552" s="30" t="s">
        <v>347</v>
      </c>
      <c r="B552" s="30">
        <v>10.69</v>
      </c>
      <c r="C552" s="30">
        <v>10.4</v>
      </c>
    </row>
    <row r="553" spans="1:3" x14ac:dyDescent="0.15">
      <c r="A553" s="30" t="s">
        <v>758</v>
      </c>
      <c r="B553" s="30">
        <v>10.53</v>
      </c>
      <c r="C553" s="30">
        <v>10.37</v>
      </c>
    </row>
    <row r="554" spans="1:3" x14ac:dyDescent="0.15">
      <c r="A554" s="30" t="s">
        <v>4596</v>
      </c>
      <c r="B554" s="30">
        <v>15.33</v>
      </c>
      <c r="C554" s="30">
        <v>15.71</v>
      </c>
    </row>
    <row r="555" spans="1:3" x14ac:dyDescent="0.15">
      <c r="A555" s="30" t="s">
        <v>303</v>
      </c>
      <c r="B555" s="30">
        <v>20.02</v>
      </c>
      <c r="C555" s="30">
        <v>19.95</v>
      </c>
    </row>
    <row r="556" spans="1:3" x14ac:dyDescent="0.15">
      <c r="A556" s="30" t="s">
        <v>714</v>
      </c>
      <c r="B556" s="30">
        <v>16.39</v>
      </c>
      <c r="C556" s="30">
        <v>15.83</v>
      </c>
    </row>
    <row r="557" spans="1:3" x14ac:dyDescent="0.15">
      <c r="A557" s="30" t="s">
        <v>4597</v>
      </c>
      <c r="B557" s="30">
        <v>8.69</v>
      </c>
      <c r="C557" s="30">
        <v>8.69</v>
      </c>
    </row>
    <row r="558" spans="1:3" x14ac:dyDescent="0.15">
      <c r="A558" s="30" t="s">
        <v>178</v>
      </c>
      <c r="B558" s="30">
        <v>12.29</v>
      </c>
      <c r="C558" s="30">
        <v>12.34</v>
      </c>
    </row>
    <row r="559" spans="1:3" x14ac:dyDescent="0.15">
      <c r="A559" s="30" t="s">
        <v>465</v>
      </c>
      <c r="B559" s="30">
        <v>16.3</v>
      </c>
      <c r="C559" s="30">
        <v>16.04</v>
      </c>
    </row>
    <row r="560" spans="1:3" x14ac:dyDescent="0.15">
      <c r="A560" s="30" t="s">
        <v>690</v>
      </c>
      <c r="B560" s="30">
        <v>51.55</v>
      </c>
      <c r="C560" s="30">
        <v>49.58</v>
      </c>
    </row>
    <row r="561" spans="1:3" x14ac:dyDescent="0.15">
      <c r="A561" s="30" t="s">
        <v>2746</v>
      </c>
      <c r="B561" s="30">
        <v>6.14</v>
      </c>
      <c r="C561" s="30">
        <v>6.05</v>
      </c>
    </row>
    <row r="562" spans="1:3" x14ac:dyDescent="0.15">
      <c r="A562" s="30" t="s">
        <v>2770</v>
      </c>
      <c r="B562" s="30">
        <v>3.56</v>
      </c>
      <c r="C562" s="30">
        <v>3.55</v>
      </c>
    </row>
    <row r="563" spans="1:3" x14ac:dyDescent="0.15">
      <c r="A563" s="30" t="s">
        <v>3174</v>
      </c>
      <c r="B563" s="30">
        <v>24.02</v>
      </c>
      <c r="C563" s="30">
        <v>21.84</v>
      </c>
    </row>
    <row r="564" spans="1:3" x14ac:dyDescent="0.15">
      <c r="A564" s="30" t="s">
        <v>826</v>
      </c>
      <c r="B564" s="30">
        <v>7.84</v>
      </c>
      <c r="C564" s="30">
        <v>7.94</v>
      </c>
    </row>
    <row r="565" spans="1:3" x14ac:dyDescent="0.15">
      <c r="A565" s="30" t="s">
        <v>4598</v>
      </c>
      <c r="B565" s="30">
        <v>15.14</v>
      </c>
      <c r="C565" s="30">
        <v>14.63</v>
      </c>
    </row>
    <row r="566" spans="1:3" x14ac:dyDescent="0.15">
      <c r="A566" s="30" t="s">
        <v>680</v>
      </c>
      <c r="B566" s="30">
        <v>14.43</v>
      </c>
      <c r="C566" s="30">
        <v>13.86</v>
      </c>
    </row>
    <row r="567" spans="1:3" x14ac:dyDescent="0.15">
      <c r="A567" s="30" t="s">
        <v>784</v>
      </c>
      <c r="B567" s="30">
        <v>29.09</v>
      </c>
      <c r="C567" s="30">
        <v>26.84</v>
      </c>
    </row>
    <row r="568" spans="1:3" x14ac:dyDescent="0.15">
      <c r="A568" s="30" t="s">
        <v>4599</v>
      </c>
      <c r="B568" s="30">
        <v>8.3699999999999992</v>
      </c>
      <c r="C568" s="30">
        <v>8.48</v>
      </c>
    </row>
    <row r="569" spans="1:3" x14ac:dyDescent="0.15">
      <c r="A569" s="30" t="s">
        <v>501</v>
      </c>
      <c r="B569" s="30">
        <v>29.9</v>
      </c>
      <c r="C569" s="30">
        <v>29.81</v>
      </c>
    </row>
    <row r="570" spans="1:3" x14ac:dyDescent="0.15">
      <c r="A570" s="30" t="s">
        <v>2758</v>
      </c>
      <c r="B570" s="30">
        <v>18.61</v>
      </c>
      <c r="C570" s="30">
        <v>18.440000000000001</v>
      </c>
    </row>
    <row r="571" spans="1:3" x14ac:dyDescent="0.15">
      <c r="A571" s="30" t="s">
        <v>732</v>
      </c>
      <c r="B571" s="30">
        <v>12.46</v>
      </c>
      <c r="C571" s="30">
        <v>11.9</v>
      </c>
    </row>
    <row r="572" spans="1:3" x14ac:dyDescent="0.15">
      <c r="A572" s="30" t="s">
        <v>4600</v>
      </c>
      <c r="B572" s="30">
        <v>15.35</v>
      </c>
      <c r="C572" s="30">
        <v>15.45</v>
      </c>
    </row>
    <row r="573" spans="1:3" x14ac:dyDescent="0.15">
      <c r="A573" s="30" t="s">
        <v>2916</v>
      </c>
      <c r="B573" s="30">
        <v>8.86</v>
      </c>
      <c r="C573" s="30">
        <v>8.8000000000000007</v>
      </c>
    </row>
    <row r="574" spans="1:3" x14ac:dyDescent="0.15">
      <c r="A574" s="30" t="s">
        <v>3418</v>
      </c>
      <c r="B574" s="30">
        <v>24.92</v>
      </c>
      <c r="C574" s="30">
        <v>23.86</v>
      </c>
    </row>
    <row r="575" spans="1:3" x14ac:dyDescent="0.15">
      <c r="A575" s="30" t="s">
        <v>652</v>
      </c>
      <c r="B575" s="30">
        <v>9.3699999999999992</v>
      </c>
      <c r="C575" s="30">
        <v>9.32</v>
      </c>
    </row>
    <row r="576" spans="1:3" x14ac:dyDescent="0.15">
      <c r="A576" s="30" t="s">
        <v>1008</v>
      </c>
      <c r="B576" s="30">
        <v>8.3800000000000008</v>
      </c>
      <c r="C576" s="30">
        <v>8.39</v>
      </c>
    </row>
    <row r="577" spans="1:3" x14ac:dyDescent="0.15">
      <c r="A577" s="30" t="s">
        <v>4601</v>
      </c>
      <c r="B577" s="30">
        <v>9.52</v>
      </c>
      <c r="C577" s="30">
        <v>9.5</v>
      </c>
    </row>
    <row r="578" spans="1:3" x14ac:dyDescent="0.15">
      <c r="A578" s="30" t="s">
        <v>2982</v>
      </c>
      <c r="B578" s="30">
        <v>10.75</v>
      </c>
      <c r="C578" s="30">
        <v>10.97</v>
      </c>
    </row>
    <row r="579" spans="1:3" x14ac:dyDescent="0.15">
      <c r="A579" s="30" t="s">
        <v>3408</v>
      </c>
      <c r="B579" s="30">
        <v>27.77</v>
      </c>
      <c r="C579" s="30">
        <v>26.92</v>
      </c>
    </row>
    <row r="580" spans="1:3" x14ac:dyDescent="0.15">
      <c r="A580" s="30" t="s">
        <v>2932</v>
      </c>
      <c r="B580" s="30">
        <v>18.63</v>
      </c>
      <c r="C580" s="30">
        <v>18.3</v>
      </c>
    </row>
    <row r="581" spans="1:3" x14ac:dyDescent="0.15">
      <c r="A581" s="30" t="s">
        <v>515</v>
      </c>
      <c r="B581" s="30">
        <v>37.67</v>
      </c>
      <c r="C581" s="30">
        <v>38.81</v>
      </c>
    </row>
    <row r="582" spans="1:3" x14ac:dyDescent="0.15">
      <c r="A582" s="30" t="s">
        <v>4602</v>
      </c>
      <c r="B582" s="30">
        <v>28.74</v>
      </c>
      <c r="C582" s="30">
        <v>27.77</v>
      </c>
    </row>
    <row r="583" spans="1:3" x14ac:dyDescent="0.15">
      <c r="A583" s="30" t="s">
        <v>624</v>
      </c>
      <c r="B583" s="30">
        <v>41.55</v>
      </c>
      <c r="C583" s="30">
        <v>39.479999999999997</v>
      </c>
    </row>
    <row r="584" spans="1:3" x14ac:dyDescent="0.15">
      <c r="A584" s="30" t="s">
        <v>950</v>
      </c>
      <c r="B584" s="30">
        <v>24.16</v>
      </c>
      <c r="C584" s="30">
        <v>24.16</v>
      </c>
    </row>
    <row r="585" spans="1:3" x14ac:dyDescent="0.15">
      <c r="A585" s="30" t="s">
        <v>371</v>
      </c>
      <c r="B585" s="30">
        <v>11.45</v>
      </c>
      <c r="C585" s="30">
        <v>11.57</v>
      </c>
    </row>
    <row r="586" spans="1:3" x14ac:dyDescent="0.15">
      <c r="A586" s="30" t="s">
        <v>174</v>
      </c>
      <c r="B586" s="30">
        <v>32.08</v>
      </c>
      <c r="C586" s="30">
        <v>34.15</v>
      </c>
    </row>
    <row r="587" spans="1:3" x14ac:dyDescent="0.15">
      <c r="A587" s="30" t="s">
        <v>160</v>
      </c>
      <c r="B587" s="30">
        <v>12.93</v>
      </c>
      <c r="C587" s="30">
        <v>12.93</v>
      </c>
    </row>
    <row r="588" spans="1:3" x14ac:dyDescent="0.15">
      <c r="A588" s="30" t="s">
        <v>934</v>
      </c>
      <c r="B588" s="30">
        <v>7.92</v>
      </c>
      <c r="C588" s="30">
        <v>7.91</v>
      </c>
    </row>
    <row r="589" spans="1:3" x14ac:dyDescent="0.15">
      <c r="A589" s="30" t="s">
        <v>746</v>
      </c>
      <c r="B589" s="30">
        <v>8.56</v>
      </c>
      <c r="C589" s="30">
        <v>8.42</v>
      </c>
    </row>
    <row r="590" spans="1:3" x14ac:dyDescent="0.15">
      <c r="A590" s="30" t="s">
        <v>3058</v>
      </c>
      <c r="B590" s="30">
        <v>18.77</v>
      </c>
      <c r="C590" s="30">
        <v>18.37</v>
      </c>
    </row>
    <row r="591" spans="1:3" x14ac:dyDescent="0.15">
      <c r="A591" s="30" t="s">
        <v>3382</v>
      </c>
      <c r="B591" s="30">
        <v>12.52</v>
      </c>
      <c r="C591" s="30">
        <v>12.61</v>
      </c>
    </row>
    <row r="592" spans="1:3" x14ac:dyDescent="0.15">
      <c r="A592" s="30" t="s">
        <v>4603</v>
      </c>
      <c r="B592" s="30">
        <v>19.78</v>
      </c>
      <c r="C592" s="30">
        <v>18.87</v>
      </c>
    </row>
    <row r="593" spans="1:3" x14ac:dyDescent="0.15">
      <c r="A593" s="30" t="s">
        <v>820</v>
      </c>
      <c r="B593" s="30">
        <v>13.19</v>
      </c>
      <c r="C593" s="30">
        <v>13.03</v>
      </c>
    </row>
    <row r="594" spans="1:3" x14ac:dyDescent="0.15">
      <c r="A594" s="30" t="s">
        <v>3168</v>
      </c>
      <c r="B594" s="30">
        <v>27.71</v>
      </c>
      <c r="C594" s="30">
        <v>26.3</v>
      </c>
    </row>
    <row r="595" spans="1:3" x14ac:dyDescent="0.15">
      <c r="A595" s="30" t="s">
        <v>260</v>
      </c>
      <c r="B595" s="30">
        <v>19.690000000000001</v>
      </c>
      <c r="C595" s="30">
        <v>19.59</v>
      </c>
    </row>
    <row r="596" spans="1:3" x14ac:dyDescent="0.15">
      <c r="A596" s="30" t="s">
        <v>4604</v>
      </c>
      <c r="B596" s="30">
        <v>42.26</v>
      </c>
      <c r="C596" s="30">
        <v>41.47</v>
      </c>
    </row>
    <row r="597" spans="1:3" x14ac:dyDescent="0.15">
      <c r="A597" s="30" t="s">
        <v>389</v>
      </c>
      <c r="B597" s="30">
        <v>20.010000000000002</v>
      </c>
      <c r="C597" s="30">
        <v>19.05</v>
      </c>
    </row>
    <row r="598" spans="1:3" x14ac:dyDescent="0.15">
      <c r="A598" s="30" t="s">
        <v>3102</v>
      </c>
      <c r="B598" s="30">
        <v>13.59</v>
      </c>
      <c r="C598" s="30">
        <v>13.31</v>
      </c>
    </row>
    <row r="599" spans="1:3" x14ac:dyDescent="0.15">
      <c r="A599" s="30" t="s">
        <v>2950</v>
      </c>
      <c r="B599" s="30">
        <v>11.94</v>
      </c>
      <c r="C599" s="30">
        <v>11.89</v>
      </c>
    </row>
    <row r="600" spans="1:3" x14ac:dyDescent="0.15">
      <c r="A600" s="30" t="s">
        <v>4605</v>
      </c>
      <c r="B600" s="30">
        <v>16.149999999999999</v>
      </c>
      <c r="C600" s="30">
        <v>16.46</v>
      </c>
    </row>
    <row r="601" spans="1:3" x14ac:dyDescent="0.15">
      <c r="A601" s="30" t="s">
        <v>944</v>
      </c>
      <c r="B601" s="30">
        <v>36.71</v>
      </c>
      <c r="C601" s="30">
        <v>36.450000000000003</v>
      </c>
    </row>
    <row r="602" spans="1:3" x14ac:dyDescent="0.15">
      <c r="A602" s="30" t="s">
        <v>3218</v>
      </c>
      <c r="B602" s="30">
        <v>25.48</v>
      </c>
      <c r="C602" s="30">
        <v>24.5</v>
      </c>
    </row>
    <row r="603" spans="1:3" x14ac:dyDescent="0.15">
      <c r="A603" s="30" t="s">
        <v>604</v>
      </c>
      <c r="B603" s="30">
        <v>7.19</v>
      </c>
      <c r="C603" s="30">
        <v>7.15</v>
      </c>
    </row>
    <row r="604" spans="1:3" x14ac:dyDescent="0.15">
      <c r="A604" s="30" t="s">
        <v>4606</v>
      </c>
      <c r="B604" s="30">
        <v>7.86</v>
      </c>
      <c r="C604" s="30">
        <v>7.79</v>
      </c>
    </row>
    <row r="605" spans="1:3" x14ac:dyDescent="0.15">
      <c r="A605" s="30" t="s">
        <v>924</v>
      </c>
      <c r="B605" s="30">
        <v>4.91</v>
      </c>
      <c r="C605" s="30">
        <v>4.92</v>
      </c>
    </row>
    <row r="606" spans="1:3" x14ac:dyDescent="0.15">
      <c r="A606" s="30" t="s">
        <v>381</v>
      </c>
      <c r="B606" s="30">
        <v>11.28</v>
      </c>
      <c r="C606" s="30">
        <v>11.49</v>
      </c>
    </row>
    <row r="607" spans="1:3" x14ac:dyDescent="0.15">
      <c r="A607" s="30" t="s">
        <v>628</v>
      </c>
      <c r="B607" s="30">
        <v>25.55</v>
      </c>
      <c r="C607" s="30">
        <v>24.36</v>
      </c>
    </row>
    <row r="608" spans="1:3" x14ac:dyDescent="0.15">
      <c r="A608" s="30" t="s">
        <v>4607</v>
      </c>
      <c r="B608" s="30">
        <v>17.440000000000001</v>
      </c>
      <c r="C608" s="30">
        <v>17.38</v>
      </c>
    </row>
    <row r="609" spans="1:3" x14ac:dyDescent="0.15">
      <c r="A609" s="30" t="s">
        <v>4608</v>
      </c>
      <c r="B609" s="30">
        <v>4.7</v>
      </c>
      <c r="C609" s="30">
        <v>4.66</v>
      </c>
    </row>
    <row r="610" spans="1:3" x14ac:dyDescent="0.15">
      <c r="A610" s="30" t="s">
        <v>744</v>
      </c>
      <c r="B610" s="30">
        <v>52.61</v>
      </c>
      <c r="C610" s="30">
        <v>52.39</v>
      </c>
    </row>
    <row r="611" spans="1:3" x14ac:dyDescent="0.15">
      <c r="A611" s="30" t="s">
        <v>3534</v>
      </c>
      <c r="B611" s="30">
        <v>19.21</v>
      </c>
      <c r="C611" s="30">
        <v>19.36</v>
      </c>
    </row>
    <row r="612" spans="1:3" x14ac:dyDescent="0.15">
      <c r="A612" s="30" t="s">
        <v>4609</v>
      </c>
      <c r="B612" s="30">
        <v>61.25</v>
      </c>
      <c r="C612" s="30">
        <v>61.2</v>
      </c>
    </row>
    <row r="613" spans="1:3" x14ac:dyDescent="0.15">
      <c r="A613" s="30" t="s">
        <v>4610</v>
      </c>
      <c r="B613" s="30">
        <v>16.09</v>
      </c>
      <c r="C613" s="30">
        <v>15.79</v>
      </c>
    </row>
    <row r="614" spans="1:3" x14ac:dyDescent="0.15">
      <c r="A614" s="30" t="s">
        <v>562</v>
      </c>
      <c r="B614" s="30">
        <v>37.14</v>
      </c>
      <c r="C614" s="30">
        <v>35.65</v>
      </c>
    </row>
    <row r="615" spans="1:3" x14ac:dyDescent="0.15">
      <c r="A615" s="30" t="s">
        <v>572</v>
      </c>
      <c r="B615" s="30">
        <v>26.78</v>
      </c>
      <c r="C615" s="30">
        <v>26.35</v>
      </c>
    </row>
    <row r="616" spans="1:3" x14ac:dyDescent="0.15">
      <c r="A616" s="30" t="s">
        <v>3098</v>
      </c>
      <c r="B616" s="30">
        <v>3.03</v>
      </c>
      <c r="C616" s="30">
        <v>2.98</v>
      </c>
    </row>
    <row r="617" spans="1:3" x14ac:dyDescent="0.15">
      <c r="A617" s="30" t="s">
        <v>812</v>
      </c>
      <c r="B617" s="30">
        <v>5.2</v>
      </c>
      <c r="C617" s="30">
        <v>5.21</v>
      </c>
    </row>
    <row r="618" spans="1:3" x14ac:dyDescent="0.15">
      <c r="A618" s="30" t="s">
        <v>736</v>
      </c>
      <c r="B618" s="30">
        <v>6.25</v>
      </c>
      <c r="C618" s="30">
        <v>6.2</v>
      </c>
    </row>
    <row r="619" spans="1:3" x14ac:dyDescent="0.15">
      <c r="A619" s="30" t="s">
        <v>4611</v>
      </c>
      <c r="B619" s="30">
        <v>9.5399999999999991</v>
      </c>
      <c r="C619" s="30">
        <v>9.58</v>
      </c>
    </row>
    <row r="620" spans="1:3" x14ac:dyDescent="0.15">
      <c r="A620" s="30" t="s">
        <v>4612</v>
      </c>
      <c r="B620" s="30">
        <v>8.17</v>
      </c>
      <c r="C620" s="30">
        <v>7.71</v>
      </c>
    </row>
    <row r="621" spans="1:3" x14ac:dyDescent="0.15">
      <c r="A621" s="30" t="s">
        <v>164</v>
      </c>
      <c r="B621" s="30">
        <v>29.99</v>
      </c>
      <c r="C621" s="30">
        <v>30.28</v>
      </c>
    </row>
    <row r="622" spans="1:3" x14ac:dyDescent="0.15">
      <c r="A622" s="30" t="s">
        <v>2808</v>
      </c>
      <c r="B622" s="30">
        <v>10.75</v>
      </c>
      <c r="C622" s="30">
        <v>10.28</v>
      </c>
    </row>
    <row r="623" spans="1:3" x14ac:dyDescent="0.15">
      <c r="A623" s="30" t="s">
        <v>2912</v>
      </c>
      <c r="B623" s="30">
        <v>10.85</v>
      </c>
      <c r="C623" s="30">
        <v>10.75</v>
      </c>
    </row>
    <row r="624" spans="1:3" x14ac:dyDescent="0.15">
      <c r="A624" s="30" t="s">
        <v>3326</v>
      </c>
      <c r="B624" s="30">
        <v>15.99</v>
      </c>
      <c r="C624" s="30">
        <v>15.64</v>
      </c>
    </row>
    <row r="625" spans="1:3" x14ac:dyDescent="0.15">
      <c r="A625" s="30" t="s">
        <v>4613</v>
      </c>
      <c r="B625" s="30">
        <v>5.5</v>
      </c>
      <c r="C625" s="30">
        <v>5.0999999999999996</v>
      </c>
    </row>
    <row r="626" spans="1:3" x14ac:dyDescent="0.15">
      <c r="A626" s="30" t="s">
        <v>4614</v>
      </c>
      <c r="B626" s="30">
        <v>7.56</v>
      </c>
      <c r="C626" s="30">
        <v>7.5</v>
      </c>
    </row>
    <row r="627" spans="1:3" x14ac:dyDescent="0.15">
      <c r="A627" s="30" t="s">
        <v>2842</v>
      </c>
      <c r="B627" s="30">
        <v>10.29</v>
      </c>
      <c r="C627" s="30">
        <v>10.25</v>
      </c>
    </row>
    <row r="628" spans="1:3" x14ac:dyDescent="0.15">
      <c r="A628" s="30" t="s">
        <v>275</v>
      </c>
      <c r="B628" s="30">
        <v>42.01</v>
      </c>
      <c r="C628" s="30">
        <v>39.979999999999997</v>
      </c>
    </row>
    <row r="629" spans="1:3" x14ac:dyDescent="0.15">
      <c r="A629" s="30" t="s">
        <v>337</v>
      </c>
      <c r="B629" s="30">
        <v>6.02</v>
      </c>
      <c r="C629" s="30">
        <v>6.09</v>
      </c>
    </row>
    <row r="630" spans="1:3" x14ac:dyDescent="0.15">
      <c r="A630" s="30" t="s">
        <v>355</v>
      </c>
      <c r="B630" s="30">
        <v>15.07</v>
      </c>
      <c r="C630" s="30">
        <v>14.82</v>
      </c>
    </row>
    <row r="631" spans="1:3" x14ac:dyDescent="0.15">
      <c r="A631" s="30" t="s">
        <v>824</v>
      </c>
      <c r="B631" s="30">
        <v>14.45</v>
      </c>
      <c r="C631" s="30">
        <v>14.17</v>
      </c>
    </row>
    <row r="632" spans="1:3" x14ac:dyDescent="0.15">
      <c r="A632" s="30" t="s">
        <v>4615</v>
      </c>
      <c r="B632" s="30">
        <v>21.45</v>
      </c>
      <c r="C632" s="30">
        <v>20.29</v>
      </c>
    </row>
    <row r="633" spans="1:3" x14ac:dyDescent="0.15">
      <c r="A633" s="30" t="s">
        <v>4616</v>
      </c>
      <c r="B633" s="30">
        <v>46.37</v>
      </c>
      <c r="C633" s="30">
        <v>45.28</v>
      </c>
    </row>
    <row r="634" spans="1:3" x14ac:dyDescent="0.15">
      <c r="A634" s="30" t="s">
        <v>666</v>
      </c>
      <c r="B634" s="30">
        <v>8.8800000000000008</v>
      </c>
      <c r="C634" s="30">
        <v>8.8699999999999992</v>
      </c>
    </row>
    <row r="635" spans="1:3" x14ac:dyDescent="0.15">
      <c r="A635" s="30" t="s">
        <v>393</v>
      </c>
      <c r="B635" s="30">
        <v>55.49</v>
      </c>
      <c r="C635" s="30">
        <v>52.97</v>
      </c>
    </row>
    <row r="636" spans="1:3" x14ac:dyDescent="0.15">
      <c r="A636" s="30" t="s">
        <v>3006</v>
      </c>
      <c r="B636" s="30">
        <v>2.8</v>
      </c>
      <c r="C636" s="30">
        <v>2.77</v>
      </c>
    </row>
    <row r="637" spans="1:3" x14ac:dyDescent="0.15">
      <c r="A637" s="30" t="s">
        <v>4617</v>
      </c>
      <c r="B637" s="30">
        <v>15.28</v>
      </c>
      <c r="C637" s="30">
        <v>14.94</v>
      </c>
    </row>
    <row r="638" spans="1:3" x14ac:dyDescent="0.15">
      <c r="A638" s="30" t="s">
        <v>335</v>
      </c>
      <c r="B638" s="30">
        <v>6.54</v>
      </c>
      <c r="C638" s="30">
        <v>6.01</v>
      </c>
    </row>
    <row r="639" spans="1:3" x14ac:dyDescent="0.15">
      <c r="A639" s="30" t="s">
        <v>546</v>
      </c>
      <c r="B639" s="30">
        <v>6.15</v>
      </c>
      <c r="C639" s="30">
        <v>6.14</v>
      </c>
    </row>
    <row r="640" spans="1:3" x14ac:dyDescent="0.15">
      <c r="A640" s="30" t="s">
        <v>996</v>
      </c>
      <c r="B640" s="30">
        <v>12.68</v>
      </c>
      <c r="C640" s="30">
        <v>12.49</v>
      </c>
    </row>
    <row r="641" spans="1:3" x14ac:dyDescent="0.15">
      <c r="A641" s="30" t="s">
        <v>806</v>
      </c>
      <c r="B641" s="30">
        <v>3.42</v>
      </c>
      <c r="C641" s="30">
        <v>3.42</v>
      </c>
    </row>
    <row r="642" spans="1:3" x14ac:dyDescent="0.15">
      <c r="A642" s="30" t="s">
        <v>3322</v>
      </c>
      <c r="B642" s="30">
        <v>15.49</v>
      </c>
      <c r="C642" s="30">
        <v>15.21</v>
      </c>
    </row>
    <row r="643" spans="1:3" x14ac:dyDescent="0.15">
      <c r="A643" s="30" t="s">
        <v>3254</v>
      </c>
      <c r="B643" s="30">
        <v>36.869999999999997</v>
      </c>
      <c r="C643" s="30">
        <v>36.82</v>
      </c>
    </row>
    <row r="644" spans="1:3" x14ac:dyDescent="0.15">
      <c r="A644" s="30" t="s">
        <v>4618</v>
      </c>
      <c r="B644" s="30">
        <v>13.63</v>
      </c>
      <c r="C644" s="30">
        <v>13.32</v>
      </c>
    </row>
    <row r="645" spans="1:3" x14ac:dyDescent="0.15">
      <c r="A645" s="30" t="s">
        <v>3364</v>
      </c>
      <c r="B645" s="30">
        <v>10.98</v>
      </c>
      <c r="C645" s="30">
        <v>10.73</v>
      </c>
    </row>
    <row r="646" spans="1:3" x14ac:dyDescent="0.15">
      <c r="A646" s="30" t="s">
        <v>156</v>
      </c>
      <c r="B646" s="30">
        <v>3.35</v>
      </c>
      <c r="C646" s="30">
        <v>3.38</v>
      </c>
    </row>
    <row r="647" spans="1:3" x14ac:dyDescent="0.15">
      <c r="A647" s="30" t="s">
        <v>158</v>
      </c>
      <c r="B647" s="30">
        <v>2.92</v>
      </c>
      <c r="C647" s="30">
        <v>2.92</v>
      </c>
    </row>
    <row r="648" spans="1:3" x14ac:dyDescent="0.15">
      <c r="A648" s="30" t="s">
        <v>4619</v>
      </c>
      <c r="B648" s="30">
        <v>12.97</v>
      </c>
      <c r="C648" s="30">
        <v>12.93</v>
      </c>
    </row>
    <row r="649" spans="1:3" x14ac:dyDescent="0.15">
      <c r="A649" s="30" t="s">
        <v>876</v>
      </c>
      <c r="B649" s="30">
        <v>5.75</v>
      </c>
      <c r="C649" s="30">
        <v>5.75</v>
      </c>
    </row>
    <row r="650" spans="1:3" x14ac:dyDescent="0.15">
      <c r="A650" s="30" t="s">
        <v>4620</v>
      </c>
      <c r="B650" s="30">
        <v>123.44</v>
      </c>
      <c r="C650" s="30">
        <v>118.86</v>
      </c>
    </row>
    <row r="651" spans="1:3" x14ac:dyDescent="0.15">
      <c r="A651" s="30" t="s">
        <v>166</v>
      </c>
      <c r="B651" s="30">
        <v>3.68</v>
      </c>
      <c r="C651" s="30">
        <v>3.7</v>
      </c>
    </row>
    <row r="652" spans="1:3" x14ac:dyDescent="0.15">
      <c r="A652" s="30" t="s">
        <v>4621</v>
      </c>
      <c r="B652" s="30">
        <v>13.15</v>
      </c>
      <c r="C652" s="30">
        <v>13.05</v>
      </c>
    </row>
    <row r="653" spans="1:3" x14ac:dyDescent="0.15">
      <c r="A653" s="30" t="s">
        <v>814</v>
      </c>
      <c r="B653" s="30">
        <v>18.04</v>
      </c>
      <c r="C653" s="30">
        <v>18.100000000000001</v>
      </c>
    </row>
    <row r="654" spans="1:3" x14ac:dyDescent="0.15">
      <c r="A654" s="30" t="s">
        <v>948</v>
      </c>
      <c r="B654" s="30">
        <v>30.02</v>
      </c>
      <c r="C654" s="30">
        <v>30.68</v>
      </c>
    </row>
    <row r="655" spans="1:3" x14ac:dyDescent="0.15">
      <c r="A655" s="30" t="s">
        <v>2774</v>
      </c>
      <c r="B655" s="30">
        <v>15.57</v>
      </c>
      <c r="C655" s="30">
        <v>15.46</v>
      </c>
    </row>
    <row r="656" spans="1:3" x14ac:dyDescent="0.15">
      <c r="A656" s="30" t="s">
        <v>742</v>
      </c>
      <c r="B656" s="30">
        <v>9.41</v>
      </c>
      <c r="C656" s="30">
        <v>9.49</v>
      </c>
    </row>
    <row r="657" spans="1:3" x14ac:dyDescent="0.15">
      <c r="A657" s="30" t="s">
        <v>4622</v>
      </c>
      <c r="B657" s="30">
        <v>9.69</v>
      </c>
      <c r="C657" s="30">
        <v>9.5399999999999991</v>
      </c>
    </row>
    <row r="658" spans="1:3" x14ac:dyDescent="0.15">
      <c r="A658" s="30" t="s">
        <v>3372</v>
      </c>
      <c r="B658" s="30">
        <v>13.74</v>
      </c>
      <c r="C658" s="30">
        <v>13.75</v>
      </c>
    </row>
    <row r="659" spans="1:3" x14ac:dyDescent="0.15">
      <c r="A659" s="30" t="s">
        <v>4623</v>
      </c>
      <c r="B659" s="30">
        <v>12.53</v>
      </c>
      <c r="C659" s="30">
        <v>12.5</v>
      </c>
    </row>
    <row r="660" spans="1:3" x14ac:dyDescent="0.15">
      <c r="A660" s="30" t="s">
        <v>415</v>
      </c>
      <c r="B660" s="30">
        <v>17.079999999999998</v>
      </c>
      <c r="C660" s="30">
        <v>17.12</v>
      </c>
    </row>
    <row r="661" spans="1:3" x14ac:dyDescent="0.15">
      <c r="A661" s="30" t="s">
        <v>188</v>
      </c>
      <c r="B661" s="30">
        <v>18.170000000000002</v>
      </c>
      <c r="C661" s="30">
        <v>17.989999999999998</v>
      </c>
    </row>
    <row r="662" spans="1:3" x14ac:dyDescent="0.15">
      <c r="A662" s="30" t="s">
        <v>3538</v>
      </c>
      <c r="B662" s="30">
        <v>1.94</v>
      </c>
      <c r="C662" s="30">
        <v>1.94</v>
      </c>
    </row>
    <row r="663" spans="1:3" x14ac:dyDescent="0.15">
      <c r="A663" s="30" t="s">
        <v>377</v>
      </c>
      <c r="B663" s="30">
        <v>18.579999999999998</v>
      </c>
      <c r="C663" s="30">
        <v>18.3</v>
      </c>
    </row>
    <row r="664" spans="1:3" x14ac:dyDescent="0.15">
      <c r="A664" s="30" t="s">
        <v>3474</v>
      </c>
      <c r="B664" s="30">
        <v>17.34</v>
      </c>
      <c r="C664" s="30">
        <v>17.03</v>
      </c>
    </row>
    <row r="665" spans="1:3" x14ac:dyDescent="0.15">
      <c r="A665" s="30" t="s">
        <v>4624</v>
      </c>
      <c r="B665" s="30">
        <v>7.24</v>
      </c>
      <c r="C665" s="30">
        <v>7.25</v>
      </c>
    </row>
    <row r="666" spans="1:3" x14ac:dyDescent="0.15">
      <c r="A666" s="30" t="s">
        <v>4625</v>
      </c>
      <c r="B666" s="30">
        <v>4.59</v>
      </c>
      <c r="C666" s="30">
        <v>4.57</v>
      </c>
    </row>
    <row r="667" spans="1:3" x14ac:dyDescent="0.15">
      <c r="A667" s="30" t="s">
        <v>3072</v>
      </c>
      <c r="B667" s="30">
        <v>7.21</v>
      </c>
      <c r="C667" s="30">
        <v>7.13</v>
      </c>
    </row>
    <row r="668" spans="1:3" x14ac:dyDescent="0.15">
      <c r="A668" s="30" t="s">
        <v>86</v>
      </c>
      <c r="B668" s="30">
        <v>41.36</v>
      </c>
      <c r="C668" s="30">
        <v>39.380000000000003</v>
      </c>
    </row>
    <row r="669" spans="1:3" x14ac:dyDescent="0.15">
      <c r="A669" s="30" t="s">
        <v>2736</v>
      </c>
      <c r="B669" s="30">
        <v>4.7</v>
      </c>
      <c r="C669" s="30">
        <v>4.99</v>
      </c>
    </row>
    <row r="670" spans="1:3" x14ac:dyDescent="0.15">
      <c r="A670" s="30" t="s">
        <v>3028</v>
      </c>
      <c r="B670" s="30">
        <v>51.41</v>
      </c>
      <c r="C670" s="30">
        <v>51.07</v>
      </c>
    </row>
    <row r="671" spans="1:3" x14ac:dyDescent="0.15">
      <c r="A671" s="30" t="s">
        <v>417</v>
      </c>
      <c r="B671" s="30">
        <v>5.78</v>
      </c>
      <c r="C671" s="30">
        <v>5.77</v>
      </c>
    </row>
    <row r="672" spans="1:3" x14ac:dyDescent="0.15">
      <c r="A672" s="30" t="s">
        <v>4626</v>
      </c>
      <c r="B672" s="30">
        <v>24.73</v>
      </c>
      <c r="C672" s="30">
        <v>24.71</v>
      </c>
    </row>
    <row r="673" spans="1:3" x14ac:dyDescent="0.15">
      <c r="A673" s="30" t="s">
        <v>2976</v>
      </c>
      <c r="B673" s="30">
        <v>7.69</v>
      </c>
      <c r="C673" s="30">
        <v>7.51</v>
      </c>
    </row>
    <row r="674" spans="1:3" x14ac:dyDescent="0.15">
      <c r="A674" s="30" t="s">
        <v>82</v>
      </c>
      <c r="B674" s="30">
        <v>54.44</v>
      </c>
      <c r="C674" s="30">
        <v>52.85</v>
      </c>
    </row>
    <row r="675" spans="1:3" x14ac:dyDescent="0.15">
      <c r="A675" s="30" t="s">
        <v>4627</v>
      </c>
      <c r="B675" s="30">
        <v>43.66</v>
      </c>
      <c r="C675" s="30">
        <v>43.32</v>
      </c>
    </row>
    <row r="676" spans="1:3" x14ac:dyDescent="0.15">
      <c r="A676" s="30" t="s">
        <v>4628</v>
      </c>
      <c r="B676" s="30">
        <v>6.02</v>
      </c>
      <c r="C676" s="30">
        <v>5.84</v>
      </c>
    </row>
    <row r="677" spans="1:3" x14ac:dyDescent="0.15">
      <c r="A677" s="30" t="s">
        <v>864</v>
      </c>
      <c r="B677" s="30">
        <v>9.67</v>
      </c>
      <c r="C677" s="30">
        <v>9.7899999999999991</v>
      </c>
    </row>
    <row r="678" spans="1:3" x14ac:dyDescent="0.15">
      <c r="A678" s="30" t="s">
        <v>894</v>
      </c>
      <c r="B678" s="30">
        <v>7.62</v>
      </c>
      <c r="C678" s="30">
        <v>7.79</v>
      </c>
    </row>
    <row r="679" spans="1:3" x14ac:dyDescent="0.15">
      <c r="A679" s="30" t="s">
        <v>489</v>
      </c>
      <c r="B679" s="30">
        <v>15.33</v>
      </c>
      <c r="C679" s="30">
        <v>15.33</v>
      </c>
    </row>
    <row r="680" spans="1:3" x14ac:dyDescent="0.15">
      <c r="A680" s="30" t="s">
        <v>186</v>
      </c>
      <c r="B680" s="30">
        <v>9.33</v>
      </c>
      <c r="C680" s="30">
        <v>9.34</v>
      </c>
    </row>
    <row r="681" spans="1:3" x14ac:dyDescent="0.15">
      <c r="A681" s="30" t="s">
        <v>518</v>
      </c>
      <c r="B681" s="30">
        <v>8.9499999999999993</v>
      </c>
      <c r="C681" s="30">
        <v>9</v>
      </c>
    </row>
    <row r="682" spans="1:3" x14ac:dyDescent="0.15">
      <c r="A682" s="30" t="s">
        <v>4629</v>
      </c>
      <c r="B682" s="30">
        <v>13.57</v>
      </c>
      <c r="C682" s="30">
        <v>12.99</v>
      </c>
    </row>
    <row r="683" spans="1:3" x14ac:dyDescent="0.15">
      <c r="A683" s="30" t="s">
        <v>4630</v>
      </c>
      <c r="B683" s="30">
        <v>31.24</v>
      </c>
      <c r="C683" s="30">
        <v>30.33</v>
      </c>
    </row>
    <row r="684" spans="1:3" x14ac:dyDescent="0.15">
      <c r="A684" s="30" t="s">
        <v>238</v>
      </c>
      <c r="B684" s="30">
        <v>11.37</v>
      </c>
      <c r="C684" s="30">
        <v>11.73</v>
      </c>
    </row>
    <row r="685" spans="1:3" x14ac:dyDescent="0.15">
      <c r="A685" s="30" t="s">
        <v>724</v>
      </c>
      <c r="B685" s="30">
        <v>24.93</v>
      </c>
      <c r="C685" s="30">
        <v>24.93</v>
      </c>
    </row>
    <row r="686" spans="1:3" x14ac:dyDescent="0.15">
      <c r="A686" s="30" t="s">
        <v>3070</v>
      </c>
      <c r="B686" s="30">
        <v>17.47</v>
      </c>
      <c r="C686" s="30">
        <v>17.100000000000001</v>
      </c>
    </row>
    <row r="687" spans="1:3" x14ac:dyDescent="0.15">
      <c r="A687" s="30" t="s">
        <v>220</v>
      </c>
      <c r="B687" s="30">
        <v>19.62</v>
      </c>
      <c r="C687" s="30">
        <v>19.47</v>
      </c>
    </row>
    <row r="688" spans="1:3" x14ac:dyDescent="0.15">
      <c r="A688" s="30" t="s">
        <v>3010</v>
      </c>
      <c r="B688" s="30">
        <v>18.52</v>
      </c>
      <c r="C688" s="30">
        <v>17.850000000000001</v>
      </c>
    </row>
    <row r="689" spans="1:3" x14ac:dyDescent="0.15">
      <c r="A689" s="30" t="s">
        <v>4632</v>
      </c>
      <c r="B689" s="30">
        <v>6.5</v>
      </c>
      <c r="C689" s="30">
        <v>6.33</v>
      </c>
    </row>
    <row r="690" spans="1:3" x14ac:dyDescent="0.15">
      <c r="A690" s="30" t="s">
        <v>2920</v>
      </c>
      <c r="B690" s="30">
        <v>45.03</v>
      </c>
      <c r="C690" s="30">
        <v>43.91</v>
      </c>
    </row>
    <row r="691" spans="1:3" x14ac:dyDescent="0.15">
      <c r="A691" s="30" t="s">
        <v>4633</v>
      </c>
      <c r="B691" s="30">
        <v>6.69</v>
      </c>
      <c r="C691" s="30">
        <v>6.45</v>
      </c>
    </row>
    <row r="692" spans="1:3" x14ac:dyDescent="0.15">
      <c r="A692" s="30" t="s">
        <v>2964</v>
      </c>
      <c r="B692" s="30">
        <v>3.93</v>
      </c>
      <c r="C692" s="30">
        <v>3.89</v>
      </c>
    </row>
    <row r="693" spans="1:3" x14ac:dyDescent="0.15">
      <c r="A693" s="30" t="s">
        <v>2940</v>
      </c>
      <c r="B693" s="30">
        <v>11.66</v>
      </c>
      <c r="C693" s="30">
        <v>11.81</v>
      </c>
    </row>
    <row r="694" spans="1:3" x14ac:dyDescent="0.15">
      <c r="A694" s="30" t="s">
        <v>3400</v>
      </c>
      <c r="B694" s="30">
        <v>4.18</v>
      </c>
      <c r="C694" s="30">
        <v>4.18</v>
      </c>
    </row>
    <row r="695" spans="1:3" x14ac:dyDescent="0.15">
      <c r="A695" s="30" t="s">
        <v>132</v>
      </c>
      <c r="B695" s="30">
        <v>32.14</v>
      </c>
      <c r="C695" s="30">
        <v>32.14</v>
      </c>
    </row>
    <row r="696" spans="1:3" x14ac:dyDescent="0.15">
      <c r="A696" s="30" t="s">
        <v>4634</v>
      </c>
      <c r="B696" s="30">
        <v>5.45</v>
      </c>
      <c r="C696" s="30">
        <v>5.4</v>
      </c>
    </row>
    <row r="697" spans="1:3" x14ac:dyDescent="0.15">
      <c r="A697" s="30" t="s">
        <v>3354</v>
      </c>
      <c r="B697" s="30">
        <v>6.6</v>
      </c>
      <c r="C697" s="30">
        <v>6.55</v>
      </c>
    </row>
    <row r="698" spans="1:3" x14ac:dyDescent="0.15">
      <c r="A698" s="30" t="s">
        <v>4635</v>
      </c>
      <c r="B698" s="30">
        <v>12.6</v>
      </c>
      <c r="C698" s="30">
        <v>12.36</v>
      </c>
    </row>
    <row r="699" spans="1:3" x14ac:dyDescent="0.15">
      <c r="A699" s="30" t="s">
        <v>4636</v>
      </c>
      <c r="B699" s="30">
        <v>6.67</v>
      </c>
      <c r="C699" s="30">
        <v>6.74</v>
      </c>
    </row>
    <row r="700" spans="1:3" x14ac:dyDescent="0.15">
      <c r="A700" s="30" t="s">
        <v>932</v>
      </c>
      <c r="B700" s="30">
        <v>10.37</v>
      </c>
      <c r="C700" s="30">
        <v>10.55</v>
      </c>
    </row>
    <row r="701" spans="1:3" x14ac:dyDescent="0.15">
      <c r="A701" s="30" t="s">
        <v>3086</v>
      </c>
      <c r="B701" s="30">
        <v>6.67</v>
      </c>
      <c r="C701" s="30">
        <v>6.68</v>
      </c>
    </row>
    <row r="702" spans="1:3" x14ac:dyDescent="0.15">
      <c r="A702" s="30" t="s">
        <v>4637</v>
      </c>
      <c r="B702" s="30">
        <v>32.79</v>
      </c>
      <c r="C702" s="30">
        <v>30.2</v>
      </c>
    </row>
    <row r="703" spans="1:3" x14ac:dyDescent="0.15">
      <c r="A703" s="30" t="s">
        <v>3062</v>
      </c>
      <c r="B703" s="30">
        <v>6.87</v>
      </c>
      <c r="C703" s="30">
        <v>6.83</v>
      </c>
    </row>
    <row r="704" spans="1:3" x14ac:dyDescent="0.15">
      <c r="A704" s="30" t="s">
        <v>1002</v>
      </c>
      <c r="B704" s="30">
        <v>9.7200000000000006</v>
      </c>
      <c r="C704" s="30">
        <v>9.85</v>
      </c>
    </row>
    <row r="705" spans="1:3" x14ac:dyDescent="0.15">
      <c r="A705" s="30" t="s">
        <v>379</v>
      </c>
      <c r="B705" s="30">
        <v>24.52</v>
      </c>
      <c r="C705" s="30">
        <v>24.63</v>
      </c>
    </row>
    <row r="706" spans="1:3" x14ac:dyDescent="0.15">
      <c r="A706" s="30" t="s">
        <v>608</v>
      </c>
      <c r="B706" s="30">
        <v>8.09</v>
      </c>
      <c r="C706" s="30">
        <v>8.09</v>
      </c>
    </row>
    <row r="707" spans="1:3" x14ac:dyDescent="0.15">
      <c r="A707" s="30" t="s">
        <v>862</v>
      </c>
      <c r="B707" s="30">
        <v>42.32</v>
      </c>
      <c r="C707" s="30">
        <v>43.38</v>
      </c>
    </row>
    <row r="708" spans="1:3" x14ac:dyDescent="0.15">
      <c r="A708" s="30" t="s">
        <v>4638</v>
      </c>
      <c r="B708" s="30">
        <v>11.21</v>
      </c>
      <c r="C708" s="30">
        <v>11.09</v>
      </c>
    </row>
    <row r="709" spans="1:3" x14ac:dyDescent="0.15">
      <c r="A709" s="30" t="s">
        <v>305</v>
      </c>
      <c r="B709" s="30">
        <v>20.079999999999998</v>
      </c>
      <c r="C709" s="30">
        <v>19.91</v>
      </c>
    </row>
    <row r="710" spans="1:3" x14ac:dyDescent="0.15">
      <c r="A710" s="30" t="s">
        <v>1036</v>
      </c>
      <c r="B710" s="30">
        <v>18.28</v>
      </c>
      <c r="C710" s="30">
        <v>18.489999999999998</v>
      </c>
    </row>
    <row r="711" spans="1:3" x14ac:dyDescent="0.15">
      <c r="A711" s="30" t="s">
        <v>202</v>
      </c>
      <c r="B711" s="30">
        <v>24.91</v>
      </c>
      <c r="C711" s="30">
        <v>24.23</v>
      </c>
    </row>
    <row r="712" spans="1:3" x14ac:dyDescent="0.15">
      <c r="A712" s="30" t="s">
        <v>946</v>
      </c>
      <c r="B712" s="30">
        <v>4.96</v>
      </c>
      <c r="C712" s="30">
        <v>4.9400000000000004</v>
      </c>
    </row>
    <row r="713" spans="1:3" x14ac:dyDescent="0.15">
      <c r="A713" s="30" t="s">
        <v>4639</v>
      </c>
      <c r="B713" s="30">
        <v>15.62</v>
      </c>
      <c r="C713" s="30">
        <v>15</v>
      </c>
    </row>
    <row r="714" spans="1:3" x14ac:dyDescent="0.15">
      <c r="A714" s="30" t="s">
        <v>1016</v>
      </c>
      <c r="B714" s="30">
        <v>34.44</v>
      </c>
      <c r="C714" s="30">
        <v>34.049999999999997</v>
      </c>
    </row>
    <row r="715" spans="1:3" x14ac:dyDescent="0.15">
      <c r="A715" s="30" t="s">
        <v>4640</v>
      </c>
      <c r="B715" s="30">
        <v>25.64</v>
      </c>
      <c r="C715" s="30">
        <v>25.48</v>
      </c>
    </row>
    <row r="716" spans="1:3" x14ac:dyDescent="0.15">
      <c r="A716" s="30" t="s">
        <v>299</v>
      </c>
      <c r="B716" s="30">
        <v>653.05999999999995</v>
      </c>
      <c r="C716" s="30">
        <v>639.16999999999996</v>
      </c>
    </row>
    <row r="717" spans="1:3" x14ac:dyDescent="0.15">
      <c r="A717" s="30" t="s">
        <v>858</v>
      </c>
      <c r="B717" s="30">
        <v>22.53</v>
      </c>
      <c r="C717" s="30">
        <v>21.25</v>
      </c>
    </row>
    <row r="718" spans="1:3" x14ac:dyDescent="0.15">
      <c r="A718" s="30" t="s">
        <v>3476</v>
      </c>
      <c r="B718" s="30">
        <v>5.1100000000000003</v>
      </c>
      <c r="C718" s="30">
        <v>5.14</v>
      </c>
    </row>
    <row r="719" spans="1:3" x14ac:dyDescent="0.15">
      <c r="A719" s="30" t="s">
        <v>2780</v>
      </c>
      <c r="B719" s="30">
        <v>26.54</v>
      </c>
      <c r="C719" s="30">
        <v>26.5</v>
      </c>
    </row>
    <row r="720" spans="1:3" x14ac:dyDescent="0.15">
      <c r="A720" s="30" t="s">
        <v>483</v>
      </c>
      <c r="B720" s="30">
        <v>14.19</v>
      </c>
      <c r="C720" s="30">
        <v>13.77</v>
      </c>
    </row>
    <row r="721" spans="1:3" x14ac:dyDescent="0.15">
      <c r="A721" s="30" t="s">
        <v>2812</v>
      </c>
      <c r="B721" s="30">
        <v>10.52</v>
      </c>
      <c r="C721" s="30">
        <v>10.33</v>
      </c>
    </row>
    <row r="722" spans="1:3" x14ac:dyDescent="0.15">
      <c r="A722" s="30" t="s">
        <v>152</v>
      </c>
      <c r="B722" s="30">
        <v>31.45</v>
      </c>
      <c r="C722" s="30">
        <v>30.17</v>
      </c>
    </row>
    <row r="723" spans="1:3" x14ac:dyDescent="0.15">
      <c r="A723" s="30" t="s">
        <v>3426</v>
      </c>
      <c r="B723" s="30">
        <v>28.36</v>
      </c>
      <c r="C723" s="30">
        <v>27.87</v>
      </c>
    </row>
    <row r="724" spans="1:3" x14ac:dyDescent="0.15">
      <c r="A724" s="30" t="s">
        <v>281</v>
      </c>
      <c r="B724" s="30">
        <v>6.24</v>
      </c>
      <c r="C724" s="30">
        <v>6.2</v>
      </c>
    </row>
    <row r="725" spans="1:3" x14ac:dyDescent="0.15">
      <c r="A725" s="30" t="s">
        <v>990</v>
      </c>
      <c r="B725" s="30">
        <v>11.24</v>
      </c>
      <c r="C725" s="30">
        <v>11.18</v>
      </c>
    </row>
    <row r="726" spans="1:3" x14ac:dyDescent="0.15">
      <c r="A726" s="30" t="s">
        <v>854</v>
      </c>
      <c r="B726" s="30">
        <v>8.3800000000000008</v>
      </c>
      <c r="C726" s="30">
        <v>8.32</v>
      </c>
    </row>
    <row r="727" spans="1:3" x14ac:dyDescent="0.15">
      <c r="A727" s="30" t="s">
        <v>910</v>
      </c>
      <c r="B727" s="30">
        <v>6.66</v>
      </c>
      <c r="C727" s="30">
        <v>6.66</v>
      </c>
    </row>
    <row r="728" spans="1:3" x14ac:dyDescent="0.15">
      <c r="A728" s="30" t="s">
        <v>918</v>
      </c>
      <c r="B728" s="30">
        <v>5.18</v>
      </c>
      <c r="C728" s="30">
        <v>5.22</v>
      </c>
    </row>
    <row r="729" spans="1:3" x14ac:dyDescent="0.15">
      <c r="A729" s="30" t="s">
        <v>4641</v>
      </c>
      <c r="B729" s="30">
        <v>7.87</v>
      </c>
      <c r="C729" s="30">
        <v>7.62</v>
      </c>
    </row>
    <row r="730" spans="1:3" x14ac:dyDescent="0.15">
      <c r="A730" s="30" t="s">
        <v>4642</v>
      </c>
      <c r="B730" s="30">
        <v>7.9</v>
      </c>
      <c r="C730" s="30">
        <v>7.9</v>
      </c>
    </row>
    <row r="731" spans="1:3" x14ac:dyDescent="0.15">
      <c r="A731" s="30" t="s">
        <v>4643</v>
      </c>
      <c r="B731" s="30">
        <v>15.57</v>
      </c>
      <c r="C731" s="30">
        <v>15.34</v>
      </c>
    </row>
    <row r="732" spans="1:3" x14ac:dyDescent="0.15">
      <c r="A732" s="30" t="s">
        <v>4644</v>
      </c>
      <c r="B732" s="30">
        <v>74.45</v>
      </c>
      <c r="C732" s="30">
        <v>70.010000000000005</v>
      </c>
    </row>
    <row r="733" spans="1:3" x14ac:dyDescent="0.15">
      <c r="A733" s="30" t="s">
        <v>4645</v>
      </c>
      <c r="B733" s="30">
        <v>18.86</v>
      </c>
      <c r="C733" s="30">
        <v>18.670000000000002</v>
      </c>
    </row>
    <row r="734" spans="1:3" x14ac:dyDescent="0.15">
      <c r="A734" s="30" t="s">
        <v>2886</v>
      </c>
      <c r="B734" s="30">
        <v>13.34</v>
      </c>
      <c r="C734" s="30">
        <v>13.34</v>
      </c>
    </row>
    <row r="735" spans="1:3" x14ac:dyDescent="0.15">
      <c r="A735" s="30" t="s">
        <v>694</v>
      </c>
      <c r="B735" s="30">
        <v>20.6</v>
      </c>
      <c r="C735" s="30">
        <v>21.86</v>
      </c>
    </row>
    <row r="736" spans="1:3" x14ac:dyDescent="0.15">
      <c r="A736" s="30" t="s">
        <v>4646</v>
      </c>
      <c r="B736" s="30">
        <v>9.35</v>
      </c>
      <c r="C736" s="30">
        <v>9.2200000000000006</v>
      </c>
    </row>
    <row r="737" spans="1:3" x14ac:dyDescent="0.15">
      <c r="A737" s="30" t="s">
        <v>3084</v>
      </c>
      <c r="B737" s="30">
        <v>13.87</v>
      </c>
      <c r="C737" s="30">
        <v>14.01</v>
      </c>
    </row>
    <row r="738" spans="1:3" x14ac:dyDescent="0.15">
      <c r="A738" s="30" t="s">
        <v>3278</v>
      </c>
      <c r="B738" s="30">
        <v>4.8099999999999996</v>
      </c>
      <c r="C738" s="30">
        <v>4.88</v>
      </c>
    </row>
    <row r="739" spans="1:3" x14ac:dyDescent="0.15">
      <c r="A739" s="30" t="s">
        <v>734</v>
      </c>
      <c r="B739" s="30">
        <v>64.930000000000007</v>
      </c>
      <c r="C739" s="30">
        <v>63.99</v>
      </c>
    </row>
    <row r="740" spans="1:3" x14ac:dyDescent="0.15">
      <c r="A740" s="30" t="s">
        <v>427</v>
      </c>
      <c r="B740" s="30">
        <v>6.11</v>
      </c>
      <c r="C740" s="30">
        <v>6.06</v>
      </c>
    </row>
    <row r="741" spans="1:3" x14ac:dyDescent="0.15">
      <c r="A741" s="30" t="s">
        <v>3126</v>
      </c>
      <c r="B741" s="30">
        <v>18.39</v>
      </c>
      <c r="C741" s="30">
        <v>18.600000000000001</v>
      </c>
    </row>
    <row r="742" spans="1:3" x14ac:dyDescent="0.15">
      <c r="A742" s="30" t="s">
        <v>594</v>
      </c>
      <c r="B742" s="30">
        <v>13.17</v>
      </c>
      <c r="C742" s="30">
        <v>12.8</v>
      </c>
    </row>
    <row r="743" spans="1:3" x14ac:dyDescent="0.15">
      <c r="A743" s="30" t="s">
        <v>768</v>
      </c>
      <c r="B743" s="30">
        <v>25.82</v>
      </c>
      <c r="C743" s="30">
        <v>25.19</v>
      </c>
    </row>
    <row r="744" spans="1:3" x14ac:dyDescent="0.15">
      <c r="A744" s="30" t="s">
        <v>810</v>
      </c>
      <c r="B744" s="30">
        <v>3.78</v>
      </c>
      <c r="C744" s="30">
        <v>3.82</v>
      </c>
    </row>
    <row r="745" spans="1:3" x14ac:dyDescent="0.15">
      <c r="A745" s="30" t="s">
        <v>560</v>
      </c>
      <c r="B745" s="30">
        <v>32.520000000000003</v>
      </c>
      <c r="C745" s="30">
        <v>33.08</v>
      </c>
    </row>
    <row r="746" spans="1:3" x14ac:dyDescent="0.15">
      <c r="A746" s="30" t="s">
        <v>3206</v>
      </c>
      <c r="B746" s="30">
        <v>37.29</v>
      </c>
      <c r="C746" s="30">
        <v>37.99</v>
      </c>
    </row>
    <row r="747" spans="1:3" x14ac:dyDescent="0.15">
      <c r="A747" s="30" t="s">
        <v>4647</v>
      </c>
      <c r="B747" s="30">
        <v>46.6</v>
      </c>
      <c r="C747" s="30">
        <v>45.56</v>
      </c>
    </row>
    <row r="748" spans="1:3" x14ac:dyDescent="0.15">
      <c r="A748" s="30" t="s">
        <v>3388</v>
      </c>
      <c r="B748" s="30">
        <v>14.67</v>
      </c>
      <c r="C748" s="30">
        <v>14.84</v>
      </c>
    </row>
    <row r="749" spans="1:3" x14ac:dyDescent="0.15">
      <c r="A749" s="30" t="s">
        <v>413</v>
      </c>
      <c r="B749" s="30">
        <v>4.13</v>
      </c>
      <c r="C749" s="30">
        <v>4.09</v>
      </c>
    </row>
    <row r="750" spans="1:3" x14ac:dyDescent="0.15">
      <c r="A750" s="30" t="s">
        <v>4648</v>
      </c>
      <c r="B750" s="30">
        <v>49.94</v>
      </c>
      <c r="C750" s="30">
        <v>47.01</v>
      </c>
    </row>
    <row r="751" spans="1:3" x14ac:dyDescent="0.15">
      <c r="A751" s="30" t="s">
        <v>269</v>
      </c>
      <c r="B751" s="30">
        <v>38.4</v>
      </c>
      <c r="C751" s="30">
        <v>37.659999999999997</v>
      </c>
    </row>
    <row r="752" spans="1:3" x14ac:dyDescent="0.15">
      <c r="A752" s="30" t="s">
        <v>4649</v>
      </c>
      <c r="B752" s="30">
        <v>4.21</v>
      </c>
      <c r="C752" s="30">
        <v>4.17</v>
      </c>
    </row>
    <row r="753" spans="1:3" x14ac:dyDescent="0.15">
      <c r="A753" s="30" t="s">
        <v>4650</v>
      </c>
      <c r="B753" s="30">
        <v>42.6</v>
      </c>
      <c r="C753" s="30">
        <v>42.01</v>
      </c>
    </row>
    <row r="754" spans="1:3" x14ac:dyDescent="0.15">
      <c r="A754" s="30" t="s">
        <v>636</v>
      </c>
      <c r="B754" s="30">
        <v>2.25</v>
      </c>
      <c r="C754" s="30">
        <v>2.21</v>
      </c>
    </row>
    <row r="755" spans="1:3" x14ac:dyDescent="0.15">
      <c r="A755" s="30" t="s">
        <v>146</v>
      </c>
      <c r="B755" s="30">
        <v>11.02</v>
      </c>
      <c r="C755" s="30">
        <v>10.92</v>
      </c>
    </row>
    <row r="756" spans="1:3" x14ac:dyDescent="0.15">
      <c r="A756" s="30" t="s">
        <v>770</v>
      </c>
      <c r="B756" s="30">
        <v>15.04</v>
      </c>
      <c r="C756" s="30">
        <v>14.8</v>
      </c>
    </row>
    <row r="757" spans="1:3" x14ac:dyDescent="0.15">
      <c r="A757" s="30" t="s">
        <v>3230</v>
      </c>
      <c r="B757" s="30">
        <v>30.53</v>
      </c>
      <c r="C757" s="30">
        <v>30.55</v>
      </c>
    </row>
    <row r="758" spans="1:3" x14ac:dyDescent="0.15">
      <c r="A758" s="30" t="s">
        <v>491</v>
      </c>
      <c r="B758" s="30">
        <v>18.37</v>
      </c>
      <c r="C758" s="30">
        <v>18.25</v>
      </c>
    </row>
    <row r="759" spans="1:3" x14ac:dyDescent="0.15">
      <c r="A759" s="30" t="s">
        <v>1030</v>
      </c>
      <c r="B759" s="30">
        <v>6.41</v>
      </c>
      <c r="C759" s="30">
        <v>6.41</v>
      </c>
    </row>
    <row r="760" spans="1:3" x14ac:dyDescent="0.15">
      <c r="A760" s="30" t="s">
        <v>798</v>
      </c>
      <c r="B760" s="30">
        <v>6.25</v>
      </c>
      <c r="C760" s="30">
        <v>6.16</v>
      </c>
    </row>
    <row r="761" spans="1:3" x14ac:dyDescent="0.15">
      <c r="A761" s="30" t="s">
        <v>4651</v>
      </c>
      <c r="B761" s="30">
        <v>15.18</v>
      </c>
      <c r="C761" s="30">
        <v>14.94</v>
      </c>
    </row>
    <row r="762" spans="1:3" x14ac:dyDescent="0.15">
      <c r="A762" s="30" t="s">
        <v>309</v>
      </c>
      <c r="B762" s="30">
        <v>10.44</v>
      </c>
      <c r="C762" s="30">
        <v>10.35</v>
      </c>
    </row>
    <row r="763" spans="1:3" x14ac:dyDescent="0.15">
      <c r="A763" s="30" t="s">
        <v>656</v>
      </c>
      <c r="B763" s="30">
        <v>12.98</v>
      </c>
      <c r="C763" s="30">
        <v>12.97</v>
      </c>
    </row>
    <row r="764" spans="1:3" x14ac:dyDescent="0.15">
      <c r="A764" s="30" t="s">
        <v>4652</v>
      </c>
      <c r="B764" s="30">
        <v>169.31</v>
      </c>
      <c r="C764" s="30">
        <v>165.94</v>
      </c>
    </row>
    <row r="765" spans="1:3" x14ac:dyDescent="0.15">
      <c r="A765" s="30" t="s">
        <v>780</v>
      </c>
      <c r="B765" s="30">
        <v>16.73</v>
      </c>
      <c r="C765" s="30">
        <v>16.73</v>
      </c>
    </row>
    <row r="766" spans="1:3" x14ac:dyDescent="0.15">
      <c r="A766" s="30" t="s">
        <v>4653</v>
      </c>
      <c r="B766" s="30">
        <v>13.01</v>
      </c>
      <c r="C766" s="30">
        <v>12.71</v>
      </c>
    </row>
    <row r="767" spans="1:3" x14ac:dyDescent="0.15">
      <c r="A767" s="30" t="s">
        <v>4654</v>
      </c>
      <c r="B767" s="30">
        <v>224.74</v>
      </c>
      <c r="C767" s="30">
        <v>233</v>
      </c>
    </row>
    <row r="768" spans="1:3" x14ac:dyDescent="0.15">
      <c r="A768" s="30" t="s">
        <v>196</v>
      </c>
      <c r="B768" s="30">
        <v>52.04</v>
      </c>
      <c r="C768" s="30">
        <v>52.04</v>
      </c>
    </row>
    <row r="769" spans="1:3" x14ac:dyDescent="0.15">
      <c r="A769" s="30" t="s">
        <v>463</v>
      </c>
      <c r="B769" s="30">
        <v>11.5</v>
      </c>
      <c r="C769" s="30">
        <v>11.39</v>
      </c>
    </row>
    <row r="770" spans="1:3" x14ac:dyDescent="0.15">
      <c r="A770" s="30" t="s">
        <v>385</v>
      </c>
      <c r="B770" s="30">
        <v>9.07</v>
      </c>
      <c r="C770" s="30">
        <v>9.2200000000000006</v>
      </c>
    </row>
    <row r="771" spans="1:3" x14ac:dyDescent="0.15">
      <c r="A771" s="30" t="s">
        <v>98</v>
      </c>
      <c r="B771" s="30">
        <v>6.2</v>
      </c>
      <c r="C771" s="30">
        <v>6.15</v>
      </c>
    </row>
    <row r="772" spans="1:3" x14ac:dyDescent="0.15">
      <c r="A772" s="30" t="s">
        <v>124</v>
      </c>
      <c r="B772" s="30">
        <v>4.17</v>
      </c>
      <c r="C772" s="30">
        <v>4.21</v>
      </c>
    </row>
    <row r="773" spans="1:3" x14ac:dyDescent="0.15">
      <c r="A773" s="30" t="s">
        <v>4655</v>
      </c>
      <c r="B773" s="30">
        <v>5.28</v>
      </c>
      <c r="C773" s="30">
        <v>5.28</v>
      </c>
    </row>
    <row r="774" spans="1:3" x14ac:dyDescent="0.15">
      <c r="A774" s="30" t="s">
        <v>846</v>
      </c>
      <c r="B774" s="30">
        <v>6.14</v>
      </c>
      <c r="C774" s="30">
        <v>6.13</v>
      </c>
    </row>
    <row r="775" spans="1:3" x14ac:dyDescent="0.15">
      <c r="A775" s="30" t="s">
        <v>2788</v>
      </c>
      <c r="B775" s="30">
        <v>15.7</v>
      </c>
      <c r="C775" s="30">
        <v>14.61</v>
      </c>
    </row>
    <row r="776" spans="1:3" x14ac:dyDescent="0.15">
      <c r="A776" s="30" t="s">
        <v>499</v>
      </c>
      <c r="B776" s="30">
        <v>14.46</v>
      </c>
      <c r="C776" s="30">
        <v>14.84</v>
      </c>
    </row>
    <row r="777" spans="1:3" x14ac:dyDescent="0.15">
      <c r="A777" s="30" t="s">
        <v>325</v>
      </c>
      <c r="B777" s="30">
        <v>9.81</v>
      </c>
      <c r="C777" s="30">
        <v>10</v>
      </c>
    </row>
    <row r="778" spans="1:3" x14ac:dyDescent="0.15">
      <c r="A778" s="30" t="s">
        <v>696</v>
      </c>
      <c r="B778" s="30">
        <v>5.35</v>
      </c>
      <c r="C778" s="30">
        <v>5.37</v>
      </c>
    </row>
    <row r="779" spans="1:3" x14ac:dyDescent="0.15">
      <c r="A779" s="30" t="s">
        <v>128</v>
      </c>
      <c r="B779" s="30">
        <v>7.8</v>
      </c>
      <c r="C779" s="30">
        <v>7.86</v>
      </c>
    </row>
    <row r="780" spans="1:3" x14ac:dyDescent="0.15">
      <c r="A780" s="30" t="s">
        <v>4656</v>
      </c>
      <c r="B780" s="30">
        <v>9.5299999999999994</v>
      </c>
      <c r="C780" s="30">
        <v>9.5299999999999994</v>
      </c>
    </row>
    <row r="781" spans="1:3" x14ac:dyDescent="0.15">
      <c r="A781" s="30" t="s">
        <v>978</v>
      </c>
      <c r="B781" s="30">
        <v>17.13</v>
      </c>
      <c r="C781" s="30">
        <v>17.27</v>
      </c>
    </row>
    <row r="782" spans="1:3" x14ac:dyDescent="0.15">
      <c r="A782" s="30" t="s">
        <v>395</v>
      </c>
      <c r="B782" s="30">
        <v>19.559999999999999</v>
      </c>
      <c r="C782" s="30">
        <v>19.05</v>
      </c>
    </row>
    <row r="783" spans="1:3" x14ac:dyDescent="0.15">
      <c r="A783" s="30" t="s">
        <v>84</v>
      </c>
      <c r="B783" s="30">
        <v>23.92</v>
      </c>
      <c r="C783" s="30">
        <v>23.33</v>
      </c>
    </row>
    <row r="784" spans="1:3" x14ac:dyDescent="0.15">
      <c r="A784" s="30" t="s">
        <v>122</v>
      </c>
      <c r="B784" s="30">
        <v>7.69</v>
      </c>
      <c r="C784" s="30">
        <v>7.74</v>
      </c>
    </row>
    <row r="785" spans="1:3" x14ac:dyDescent="0.15">
      <c r="A785" s="30" t="s">
        <v>4657</v>
      </c>
      <c r="B785" s="30">
        <v>49.03</v>
      </c>
      <c r="C785" s="30">
        <v>48.24</v>
      </c>
    </row>
    <row r="786" spans="1:3" x14ac:dyDescent="0.15">
      <c r="A786" s="30" t="s">
        <v>3464</v>
      </c>
      <c r="B786" s="30">
        <v>17.899999999999999</v>
      </c>
      <c r="C786" s="30">
        <v>18.2</v>
      </c>
    </row>
    <row r="787" spans="1:3" x14ac:dyDescent="0.15">
      <c r="A787" s="30" t="s">
        <v>4658</v>
      </c>
      <c r="B787" s="30">
        <v>10.5</v>
      </c>
      <c r="C787" s="30">
        <v>10.18</v>
      </c>
    </row>
    <row r="788" spans="1:3" x14ac:dyDescent="0.15">
      <c r="A788" s="30" t="s">
        <v>4659</v>
      </c>
      <c r="B788" s="30">
        <v>10.36</v>
      </c>
      <c r="C788" s="30">
        <v>10.27</v>
      </c>
    </row>
    <row r="789" spans="1:3" x14ac:dyDescent="0.15">
      <c r="A789" s="30" t="s">
        <v>403</v>
      </c>
      <c r="B789" s="30">
        <v>5.55</v>
      </c>
      <c r="C789" s="30">
        <v>5.47</v>
      </c>
    </row>
    <row r="790" spans="1:3" x14ac:dyDescent="0.15">
      <c r="A790" s="30" t="s">
        <v>1058</v>
      </c>
      <c r="B790" s="30">
        <v>9.9700000000000006</v>
      </c>
      <c r="C790" s="30">
        <v>9.9600000000000009</v>
      </c>
    </row>
    <row r="791" spans="1:3" x14ac:dyDescent="0.15">
      <c r="A791" s="30" t="s">
        <v>4660</v>
      </c>
      <c r="B791" s="30">
        <v>49.6</v>
      </c>
      <c r="C791" s="30">
        <v>48.1</v>
      </c>
    </row>
    <row r="792" spans="1:3" x14ac:dyDescent="0.15">
      <c r="A792" s="30" t="s">
        <v>240</v>
      </c>
      <c r="B792" s="30">
        <v>5.07</v>
      </c>
      <c r="C792" s="30">
        <v>5.05</v>
      </c>
    </row>
    <row r="793" spans="1:3" x14ac:dyDescent="0.15">
      <c r="A793" s="30" t="s">
        <v>3540</v>
      </c>
      <c r="B793" s="30">
        <v>2.91</v>
      </c>
      <c r="C793" s="30">
        <v>2.85</v>
      </c>
    </row>
    <row r="794" spans="1:3" x14ac:dyDescent="0.15">
      <c r="A794" s="30" t="s">
        <v>343</v>
      </c>
      <c r="B794" s="30">
        <v>66.44</v>
      </c>
      <c r="C794" s="30">
        <v>64.91</v>
      </c>
    </row>
    <row r="795" spans="1:3" x14ac:dyDescent="0.15">
      <c r="A795" s="30" t="s">
        <v>2904</v>
      </c>
      <c r="B795" s="30">
        <v>51.84</v>
      </c>
      <c r="C795" s="30">
        <v>51.39</v>
      </c>
    </row>
    <row r="796" spans="1:3" x14ac:dyDescent="0.15">
      <c r="A796" s="30" t="s">
        <v>3092</v>
      </c>
      <c r="B796" s="30">
        <v>6.52</v>
      </c>
      <c r="C796" s="30">
        <v>6.56</v>
      </c>
    </row>
    <row r="797" spans="1:3" x14ac:dyDescent="0.15">
      <c r="A797" s="30" t="s">
        <v>2822</v>
      </c>
      <c r="B797" s="30">
        <v>13.01</v>
      </c>
      <c r="C797" s="30">
        <v>13.09</v>
      </c>
    </row>
    <row r="798" spans="1:3" x14ac:dyDescent="0.15">
      <c r="A798" s="30" t="s">
        <v>4661</v>
      </c>
      <c r="B798" s="30">
        <v>9.56</v>
      </c>
      <c r="C798" s="30">
        <v>9.6</v>
      </c>
    </row>
    <row r="799" spans="1:3" x14ac:dyDescent="0.15">
      <c r="A799" s="30" t="s">
        <v>373</v>
      </c>
      <c r="B799" s="30">
        <v>48.29</v>
      </c>
      <c r="C799" s="30">
        <v>46.65</v>
      </c>
    </row>
    <row r="800" spans="1:3" x14ac:dyDescent="0.15">
      <c r="A800" s="30" t="s">
        <v>776</v>
      </c>
      <c r="B800" s="30">
        <v>4.0599999999999996</v>
      </c>
      <c r="C800" s="30">
        <v>4.04</v>
      </c>
    </row>
    <row r="801" spans="1:3" x14ac:dyDescent="0.15">
      <c r="A801" s="30" t="s">
        <v>3274</v>
      </c>
      <c r="B801" s="30">
        <v>4.21</v>
      </c>
      <c r="C801" s="30">
        <v>4.25</v>
      </c>
    </row>
    <row r="802" spans="1:3" x14ac:dyDescent="0.15">
      <c r="A802" s="30" t="s">
        <v>289</v>
      </c>
      <c r="B802" s="30">
        <v>45.58</v>
      </c>
      <c r="C802" s="30">
        <v>44.17</v>
      </c>
    </row>
    <row r="803" spans="1:3" x14ac:dyDescent="0.15">
      <c r="A803" s="30" t="s">
        <v>808</v>
      </c>
      <c r="B803" s="30">
        <v>14.32</v>
      </c>
      <c r="C803" s="30">
        <v>14.46</v>
      </c>
    </row>
    <row r="804" spans="1:3" x14ac:dyDescent="0.15">
      <c r="A804" s="30" t="s">
        <v>538</v>
      </c>
      <c r="B804" s="30">
        <v>26.61</v>
      </c>
      <c r="C804" s="30">
        <v>27.06</v>
      </c>
    </row>
    <row r="805" spans="1:3" x14ac:dyDescent="0.15">
      <c r="A805" s="30" t="s">
        <v>3542</v>
      </c>
      <c r="B805" s="30">
        <v>6.51</v>
      </c>
      <c r="C805" s="30">
        <v>6.54</v>
      </c>
    </row>
    <row r="806" spans="1:3" x14ac:dyDescent="0.15">
      <c r="A806" s="30" t="s">
        <v>150</v>
      </c>
      <c r="B806" s="30">
        <v>75.7</v>
      </c>
      <c r="C806" s="30">
        <v>71.95</v>
      </c>
    </row>
    <row r="807" spans="1:3" x14ac:dyDescent="0.15">
      <c r="A807" s="30" t="s">
        <v>3422</v>
      </c>
      <c r="B807" s="30">
        <v>20.309999999999999</v>
      </c>
      <c r="C807" s="30">
        <v>20.399999999999999</v>
      </c>
    </row>
    <row r="808" spans="1:3" x14ac:dyDescent="0.15">
      <c r="A808" s="30" t="s">
        <v>1026</v>
      </c>
      <c r="B808" s="30">
        <v>7.72</v>
      </c>
      <c r="C808" s="30">
        <v>7.78</v>
      </c>
    </row>
    <row r="809" spans="1:3" x14ac:dyDescent="0.15">
      <c r="A809" s="30" t="s">
        <v>4662</v>
      </c>
      <c r="B809" s="30">
        <v>92.78</v>
      </c>
      <c r="C809" s="30">
        <v>96.97</v>
      </c>
    </row>
    <row r="810" spans="1:3" x14ac:dyDescent="0.15">
      <c r="A810" s="30" t="s">
        <v>4663</v>
      </c>
      <c r="B810" s="30">
        <v>41.05</v>
      </c>
      <c r="C810" s="30">
        <v>41.37</v>
      </c>
    </row>
    <row r="811" spans="1:3" x14ac:dyDescent="0.15">
      <c r="A811" s="30" t="s">
        <v>2924</v>
      </c>
      <c r="B811" s="30">
        <v>4.6399999999999997</v>
      </c>
      <c r="C811" s="30">
        <v>4.45</v>
      </c>
    </row>
    <row r="812" spans="1:3" x14ac:dyDescent="0.15">
      <c r="A812" s="30" t="s">
        <v>267</v>
      </c>
      <c r="B812" s="30">
        <v>8.25</v>
      </c>
      <c r="C812" s="30">
        <v>8.1199999999999992</v>
      </c>
    </row>
    <row r="813" spans="1:3" x14ac:dyDescent="0.15">
      <c r="A813" s="30" t="s">
        <v>2856</v>
      </c>
      <c r="B813" s="30">
        <v>20.18</v>
      </c>
      <c r="C813" s="30">
        <v>20.16</v>
      </c>
    </row>
    <row r="814" spans="1:3" x14ac:dyDescent="0.15">
      <c r="A814" s="30" t="s">
        <v>279</v>
      </c>
      <c r="B814" s="30">
        <v>52.69</v>
      </c>
      <c r="C814" s="30">
        <v>50.65</v>
      </c>
    </row>
    <row r="815" spans="1:3" x14ac:dyDescent="0.15">
      <c r="A815" s="30" t="s">
        <v>998</v>
      </c>
      <c r="B815" s="30">
        <v>8.8000000000000007</v>
      </c>
      <c r="C815" s="30">
        <v>8.24</v>
      </c>
    </row>
    <row r="816" spans="1:3" x14ac:dyDescent="0.15">
      <c r="A816" s="30" t="s">
        <v>684</v>
      </c>
      <c r="B816" s="30">
        <v>23.2</v>
      </c>
      <c r="C816" s="30">
        <v>23.16</v>
      </c>
    </row>
    <row r="817" spans="1:3" x14ac:dyDescent="0.15">
      <c r="A817" s="30" t="s">
        <v>4664</v>
      </c>
      <c r="B817" s="30">
        <v>27.6</v>
      </c>
      <c r="C817" s="30">
        <v>27.51</v>
      </c>
    </row>
    <row r="818" spans="1:3" x14ac:dyDescent="0.15">
      <c r="A818" s="30" t="s">
        <v>600</v>
      </c>
      <c r="B818" s="30">
        <v>10.38</v>
      </c>
      <c r="C818" s="30">
        <v>10.66</v>
      </c>
    </row>
    <row r="819" spans="1:3" x14ac:dyDescent="0.15">
      <c r="A819" s="30" t="s">
        <v>4665</v>
      </c>
      <c r="B819" s="30">
        <v>7.99</v>
      </c>
      <c r="C819" s="30">
        <v>8.06</v>
      </c>
    </row>
    <row r="820" spans="1:3" x14ac:dyDescent="0.15">
      <c r="A820" s="30" t="s">
        <v>80</v>
      </c>
      <c r="B820" s="30">
        <v>9.0500000000000007</v>
      </c>
      <c r="C820" s="30">
        <v>8.5</v>
      </c>
    </row>
    <row r="821" spans="1:3" x14ac:dyDescent="0.15">
      <c r="A821" s="30" t="s">
        <v>4666</v>
      </c>
      <c r="B821" s="30">
        <v>9.57</v>
      </c>
      <c r="C821" s="30">
        <v>9.61</v>
      </c>
    </row>
    <row r="822" spans="1:3" x14ac:dyDescent="0.15">
      <c r="A822" s="30" t="s">
        <v>2794</v>
      </c>
      <c r="B822" s="30">
        <v>22.32</v>
      </c>
      <c r="C822" s="30">
        <v>21.93</v>
      </c>
    </row>
    <row r="823" spans="1:3" x14ac:dyDescent="0.15">
      <c r="A823" s="30" t="s">
        <v>4667</v>
      </c>
      <c r="B823" s="30">
        <v>13.04</v>
      </c>
      <c r="C823" s="30">
        <v>12.58</v>
      </c>
    </row>
    <row r="824" spans="1:3" x14ac:dyDescent="0.15">
      <c r="A824" s="30" t="s">
        <v>511</v>
      </c>
      <c r="B824" s="30">
        <v>28.04</v>
      </c>
      <c r="C824" s="30">
        <v>28.26</v>
      </c>
    </row>
    <row r="825" spans="1:3" x14ac:dyDescent="0.15">
      <c r="A825" s="30" t="s">
        <v>3172</v>
      </c>
      <c r="B825" s="30">
        <v>16.05</v>
      </c>
      <c r="C825" s="30">
        <v>15.77</v>
      </c>
    </row>
    <row r="826" spans="1:3" x14ac:dyDescent="0.15">
      <c r="A826" s="30" t="s">
        <v>3396</v>
      </c>
      <c r="B826" s="30">
        <v>15.78</v>
      </c>
      <c r="C826" s="30">
        <v>15.93</v>
      </c>
    </row>
    <row r="827" spans="1:3" x14ac:dyDescent="0.15">
      <c r="A827" s="30" t="s">
        <v>172</v>
      </c>
      <c r="B827" s="30">
        <v>7.57</v>
      </c>
      <c r="C827" s="30">
        <v>7.46</v>
      </c>
    </row>
    <row r="828" spans="1:3" x14ac:dyDescent="0.15">
      <c r="A828" s="30" t="s">
        <v>4668</v>
      </c>
      <c r="B828" s="30">
        <v>13.55</v>
      </c>
      <c r="C828" s="30">
        <v>13.79</v>
      </c>
    </row>
    <row r="829" spans="1:3" x14ac:dyDescent="0.15">
      <c r="A829" s="30" t="s">
        <v>772</v>
      </c>
      <c r="B829" s="30">
        <v>30.47</v>
      </c>
      <c r="C829" s="30">
        <v>30.18</v>
      </c>
    </row>
    <row r="830" spans="1:3" x14ac:dyDescent="0.15">
      <c r="A830" s="30" t="s">
        <v>678</v>
      </c>
      <c r="B830" s="30">
        <v>25.6</v>
      </c>
      <c r="C830" s="30">
        <v>25.25</v>
      </c>
    </row>
    <row r="831" spans="1:3" x14ac:dyDescent="0.15">
      <c r="A831" s="30" t="s">
        <v>568</v>
      </c>
      <c r="B831" s="30">
        <v>24.94</v>
      </c>
      <c r="C831" s="30">
        <v>24.86</v>
      </c>
    </row>
    <row r="832" spans="1:3" x14ac:dyDescent="0.15">
      <c r="A832" s="30" t="s">
        <v>3222</v>
      </c>
      <c r="B832" s="30">
        <v>6.67</v>
      </c>
      <c r="C832" s="30">
        <v>6.65</v>
      </c>
    </row>
    <row r="833" spans="1:3" x14ac:dyDescent="0.15">
      <c r="A833" s="30" t="s">
        <v>4669</v>
      </c>
      <c r="B833" s="30">
        <v>14.74</v>
      </c>
      <c r="C833" s="30">
        <v>14.89</v>
      </c>
    </row>
    <row r="834" spans="1:3" x14ac:dyDescent="0.15">
      <c r="A834" s="30" t="s">
        <v>244</v>
      </c>
      <c r="B834" s="30">
        <v>4.68</v>
      </c>
      <c r="C834" s="30">
        <v>4.28</v>
      </c>
    </row>
    <row r="835" spans="1:3" x14ac:dyDescent="0.15">
      <c r="A835" s="30" t="s">
        <v>4670</v>
      </c>
      <c r="B835" s="30">
        <v>149.03</v>
      </c>
      <c r="C835" s="30">
        <v>150.97</v>
      </c>
    </row>
    <row r="836" spans="1:3" x14ac:dyDescent="0.15">
      <c r="A836" s="30" t="s">
        <v>2896</v>
      </c>
      <c r="B836" s="30">
        <v>12.52</v>
      </c>
      <c r="C836" s="30">
        <v>12.38</v>
      </c>
    </row>
    <row r="837" spans="1:3" x14ac:dyDescent="0.15">
      <c r="A837" s="30" t="s">
        <v>712</v>
      </c>
      <c r="B837" s="30">
        <v>11.21</v>
      </c>
      <c r="C837" s="30">
        <v>11.19</v>
      </c>
    </row>
    <row r="838" spans="1:3" x14ac:dyDescent="0.15">
      <c r="A838" s="30" t="s">
        <v>4671</v>
      </c>
      <c r="B838" s="30">
        <v>10.050000000000001</v>
      </c>
      <c r="C838" s="30">
        <v>10</v>
      </c>
    </row>
    <row r="839" spans="1:3" x14ac:dyDescent="0.15">
      <c r="A839" s="30" t="s">
        <v>419</v>
      </c>
      <c r="B839" s="30">
        <v>28.42</v>
      </c>
      <c r="C839" s="30">
        <v>25.92</v>
      </c>
    </row>
    <row r="840" spans="1:3" x14ac:dyDescent="0.15">
      <c r="A840" s="30" t="s">
        <v>3204</v>
      </c>
      <c r="B840" s="30">
        <v>31.34</v>
      </c>
      <c r="C840" s="30">
        <v>30.73</v>
      </c>
    </row>
    <row r="841" spans="1:3" x14ac:dyDescent="0.15">
      <c r="A841" s="30" t="s">
        <v>4672</v>
      </c>
      <c r="B841" s="30">
        <v>40.29</v>
      </c>
      <c r="C841" s="30">
        <v>39.86</v>
      </c>
    </row>
    <row r="842" spans="1:3" x14ac:dyDescent="0.15">
      <c r="A842" s="30" t="s">
        <v>3306</v>
      </c>
      <c r="B842" s="30">
        <v>13.74</v>
      </c>
      <c r="C842" s="30">
        <v>13.5</v>
      </c>
    </row>
    <row r="843" spans="1:3" x14ac:dyDescent="0.15">
      <c r="A843" s="30" t="s">
        <v>2880</v>
      </c>
      <c r="B843" s="30">
        <v>10.48</v>
      </c>
      <c r="C843" s="30">
        <v>10.51</v>
      </c>
    </row>
    <row r="844" spans="1:3" x14ac:dyDescent="0.15">
      <c r="A844" s="30" t="s">
        <v>1072</v>
      </c>
      <c r="B844" s="30">
        <v>10.93</v>
      </c>
      <c r="C844" s="30">
        <v>10.98</v>
      </c>
    </row>
    <row r="845" spans="1:3" x14ac:dyDescent="0.15">
      <c r="A845" s="30" t="s">
        <v>4673</v>
      </c>
      <c r="B845" s="30">
        <v>17.5</v>
      </c>
      <c r="C845" s="30">
        <v>17.5</v>
      </c>
    </row>
    <row r="846" spans="1:3" x14ac:dyDescent="0.15">
      <c r="A846" s="30" t="s">
        <v>4674</v>
      </c>
      <c r="B846" s="30">
        <v>54.9</v>
      </c>
      <c r="C846" s="30">
        <v>53.93</v>
      </c>
    </row>
    <row r="847" spans="1:3" x14ac:dyDescent="0.15">
      <c r="A847" s="30" t="s">
        <v>710</v>
      </c>
      <c r="B847" s="30">
        <v>64.010000000000005</v>
      </c>
      <c r="C847" s="30">
        <v>64.45</v>
      </c>
    </row>
    <row r="848" spans="1:3" x14ac:dyDescent="0.15">
      <c r="A848" s="30" t="s">
        <v>1046</v>
      </c>
      <c r="B848" s="30">
        <v>5.43</v>
      </c>
      <c r="C848" s="30">
        <v>5.43</v>
      </c>
    </row>
    <row r="849" spans="1:3" x14ac:dyDescent="0.15">
      <c r="A849" s="30" t="s">
        <v>704</v>
      </c>
      <c r="B849" s="30">
        <v>26.2</v>
      </c>
      <c r="C849" s="30">
        <v>25.38</v>
      </c>
    </row>
    <row r="850" spans="1:3" x14ac:dyDescent="0.15">
      <c r="A850" s="30" t="s">
        <v>459</v>
      </c>
      <c r="B850" s="30">
        <v>73.48</v>
      </c>
      <c r="C850" s="30">
        <v>69.2</v>
      </c>
    </row>
    <row r="851" spans="1:3" x14ac:dyDescent="0.15">
      <c r="A851" s="30" t="s">
        <v>3050</v>
      </c>
      <c r="B851" s="30">
        <v>21.14</v>
      </c>
      <c r="C851" s="30">
        <v>20.86</v>
      </c>
    </row>
    <row r="852" spans="1:3" x14ac:dyDescent="0.15">
      <c r="A852" s="30" t="s">
        <v>2928</v>
      </c>
      <c r="B852" s="30">
        <v>4.12</v>
      </c>
      <c r="C852" s="30">
        <v>4.18</v>
      </c>
    </row>
    <row r="853" spans="1:3" x14ac:dyDescent="0.15">
      <c r="A853" s="30" t="s">
        <v>2760</v>
      </c>
      <c r="B853" s="30">
        <v>6.83</v>
      </c>
      <c r="C853" s="30">
        <v>6.73</v>
      </c>
    </row>
    <row r="854" spans="1:3" x14ac:dyDescent="0.15">
      <c r="A854" s="30" t="s">
        <v>487</v>
      </c>
      <c r="B854" s="30">
        <v>28.27</v>
      </c>
      <c r="C854" s="30">
        <v>27.48</v>
      </c>
    </row>
    <row r="855" spans="1:3" x14ac:dyDescent="0.15">
      <c r="A855" s="30" t="s">
        <v>3348</v>
      </c>
      <c r="B855" s="30">
        <v>9.15</v>
      </c>
      <c r="C855" s="30">
        <v>9.0500000000000007</v>
      </c>
    </row>
    <row r="856" spans="1:3" x14ac:dyDescent="0.15">
      <c r="A856" s="30" t="s">
        <v>4675</v>
      </c>
      <c r="B856" s="30">
        <v>7.06</v>
      </c>
      <c r="C856" s="30">
        <v>7.15</v>
      </c>
    </row>
    <row r="857" spans="1:3" x14ac:dyDescent="0.15">
      <c r="A857" s="30" t="s">
        <v>2988</v>
      </c>
      <c r="B857" s="30">
        <v>8.5399999999999991</v>
      </c>
      <c r="C857" s="30">
        <v>8.42</v>
      </c>
    </row>
    <row r="858" spans="1:3" x14ac:dyDescent="0.15">
      <c r="A858" s="30" t="s">
        <v>204</v>
      </c>
      <c r="B858" s="30">
        <v>3.23</v>
      </c>
      <c r="C858" s="30">
        <v>3.22</v>
      </c>
    </row>
    <row r="859" spans="1:3" x14ac:dyDescent="0.15">
      <c r="A859" s="30" t="s">
        <v>4676</v>
      </c>
      <c r="B859" s="30">
        <v>5.79</v>
      </c>
      <c r="C859" s="30">
        <v>5.56</v>
      </c>
    </row>
    <row r="860" spans="1:3" x14ac:dyDescent="0.15">
      <c r="A860" s="30" t="s">
        <v>4677</v>
      </c>
      <c r="B860" s="30">
        <v>46.95</v>
      </c>
      <c r="C860" s="30">
        <v>46.12</v>
      </c>
    </row>
    <row r="861" spans="1:3" x14ac:dyDescent="0.15">
      <c r="A861" s="30" t="s">
        <v>4678</v>
      </c>
      <c r="B861" s="30">
        <v>163.12</v>
      </c>
      <c r="C861" s="30">
        <v>163.12</v>
      </c>
    </row>
    <row r="862" spans="1:3" x14ac:dyDescent="0.15">
      <c r="A862" s="30" t="s">
        <v>4679</v>
      </c>
      <c r="B862" s="30">
        <v>34.07</v>
      </c>
      <c r="C862" s="30">
        <v>33.369999999999997</v>
      </c>
    </row>
    <row r="863" spans="1:3" x14ac:dyDescent="0.15">
      <c r="A863" s="30" t="s">
        <v>4680</v>
      </c>
      <c r="B863" s="30">
        <v>10.43</v>
      </c>
      <c r="C863" s="30">
        <v>10.44</v>
      </c>
    </row>
    <row r="864" spans="1:3" x14ac:dyDescent="0.15">
      <c r="A864" s="30" t="s">
        <v>4681</v>
      </c>
      <c r="B864" s="30">
        <v>8.0399999999999991</v>
      </c>
      <c r="C864" s="30">
        <v>8.11</v>
      </c>
    </row>
    <row r="865" spans="1:3" x14ac:dyDescent="0.15">
      <c r="A865" s="30" t="s">
        <v>622</v>
      </c>
      <c r="B865" s="30">
        <v>6.16</v>
      </c>
      <c r="C865" s="30">
        <v>6.2</v>
      </c>
    </row>
    <row r="866" spans="1:3" x14ac:dyDescent="0.15">
      <c r="A866" s="30" t="s">
        <v>2804</v>
      </c>
      <c r="B866" s="30">
        <v>5.45</v>
      </c>
      <c r="C866" s="30">
        <v>5.2</v>
      </c>
    </row>
    <row r="867" spans="1:3" x14ac:dyDescent="0.15">
      <c r="A867" s="30" t="s">
        <v>4682</v>
      </c>
      <c r="B867" s="30">
        <v>23.17</v>
      </c>
      <c r="C867" s="30">
        <v>22.85</v>
      </c>
    </row>
    <row r="868" spans="1:3" x14ac:dyDescent="0.15">
      <c r="A868" s="30" t="s">
        <v>4683</v>
      </c>
      <c r="B868" s="30">
        <v>13.48</v>
      </c>
      <c r="C868" s="30">
        <v>13.46</v>
      </c>
    </row>
    <row r="869" spans="1:3" x14ac:dyDescent="0.15">
      <c r="A869" s="30" t="s">
        <v>618</v>
      </c>
      <c r="B869" s="30">
        <v>6.8</v>
      </c>
      <c r="C869" s="30">
        <v>6.75</v>
      </c>
    </row>
    <row r="870" spans="1:3" x14ac:dyDescent="0.15">
      <c r="A870" s="30" t="s">
        <v>391</v>
      </c>
      <c r="B870" s="30">
        <v>18.3</v>
      </c>
      <c r="C870" s="30">
        <v>17.84</v>
      </c>
    </row>
    <row r="871" spans="1:3" x14ac:dyDescent="0.15">
      <c r="A871" s="30" t="s">
        <v>4684</v>
      </c>
      <c r="B871" s="30">
        <v>45.8</v>
      </c>
      <c r="C871" s="30">
        <v>45.3</v>
      </c>
    </row>
    <row r="872" spans="1:3" x14ac:dyDescent="0.15">
      <c r="A872" s="30" t="s">
        <v>674</v>
      </c>
      <c r="B872" s="30">
        <v>5.85</v>
      </c>
      <c r="C872" s="30">
        <v>5.74</v>
      </c>
    </row>
    <row r="873" spans="1:3" x14ac:dyDescent="0.15">
      <c r="A873" s="30" t="s">
        <v>3434</v>
      </c>
      <c r="B873" s="30">
        <v>9.18</v>
      </c>
      <c r="C873" s="30">
        <v>9.06</v>
      </c>
    </row>
    <row r="874" spans="1:3" x14ac:dyDescent="0.15">
      <c r="A874" s="30" t="s">
        <v>4685</v>
      </c>
      <c r="B874" s="30">
        <v>11.25</v>
      </c>
      <c r="C874" s="30">
        <v>10.97</v>
      </c>
    </row>
    <row r="875" spans="1:3" x14ac:dyDescent="0.15">
      <c r="A875" s="30" t="s">
        <v>353</v>
      </c>
      <c r="B875" s="30">
        <v>21.58</v>
      </c>
      <c r="C875" s="30">
        <v>21.18</v>
      </c>
    </row>
    <row r="876" spans="1:3" x14ac:dyDescent="0.15">
      <c r="A876" s="30" t="s">
        <v>626</v>
      </c>
      <c r="B876" s="30">
        <v>12.47</v>
      </c>
      <c r="C876" s="30">
        <v>12.58</v>
      </c>
    </row>
    <row r="877" spans="1:3" x14ac:dyDescent="0.15">
      <c r="A877" s="30" t="s">
        <v>878</v>
      </c>
      <c r="B877" s="30">
        <v>4.87</v>
      </c>
      <c r="C877" s="30">
        <v>4.82</v>
      </c>
    </row>
    <row r="878" spans="1:3" x14ac:dyDescent="0.15">
      <c r="A878" s="30" t="s">
        <v>3470</v>
      </c>
      <c r="B878" s="30">
        <v>8.75</v>
      </c>
      <c r="C878" s="30">
        <v>8.77</v>
      </c>
    </row>
    <row r="879" spans="1:3" x14ac:dyDescent="0.15">
      <c r="A879" s="30" t="s">
        <v>874</v>
      </c>
      <c r="B879" s="30">
        <v>26.27</v>
      </c>
      <c r="C879" s="30">
        <v>26.67</v>
      </c>
    </row>
    <row r="880" spans="1:3" x14ac:dyDescent="0.15">
      <c r="A880" s="30" t="s">
        <v>3136</v>
      </c>
      <c r="B880" s="30">
        <v>9.25</v>
      </c>
      <c r="C880" s="30">
        <v>9.09</v>
      </c>
    </row>
    <row r="881" spans="1:3" x14ac:dyDescent="0.15">
      <c r="A881" s="30" t="s">
        <v>980</v>
      </c>
      <c r="B881" s="30">
        <v>61.55</v>
      </c>
      <c r="C881" s="30">
        <v>62.95</v>
      </c>
    </row>
    <row r="882" spans="1:3" x14ac:dyDescent="0.15">
      <c r="A882" s="30" t="s">
        <v>870</v>
      </c>
      <c r="B882" s="30">
        <v>47.28</v>
      </c>
      <c r="C882" s="30">
        <v>47.51</v>
      </c>
    </row>
    <row r="883" spans="1:3" x14ac:dyDescent="0.15">
      <c r="A883" s="30" t="s">
        <v>4686</v>
      </c>
      <c r="B883" s="30">
        <v>41.79</v>
      </c>
      <c r="C883" s="30">
        <v>39.380000000000003</v>
      </c>
    </row>
    <row r="884" spans="1:3" x14ac:dyDescent="0.15">
      <c r="A884" s="30" t="s">
        <v>423</v>
      </c>
      <c r="B884" s="30">
        <v>48.36</v>
      </c>
      <c r="C884" s="30">
        <v>47.5</v>
      </c>
    </row>
    <row r="885" spans="1:3" x14ac:dyDescent="0.15">
      <c r="A885" s="30" t="s">
        <v>3220</v>
      </c>
      <c r="B885" s="30">
        <v>5.76</v>
      </c>
      <c r="C885" s="30">
        <v>5.73</v>
      </c>
    </row>
    <row r="886" spans="1:3" x14ac:dyDescent="0.15">
      <c r="A886" s="30" t="s">
        <v>880</v>
      </c>
      <c r="B886" s="30">
        <v>5.49</v>
      </c>
      <c r="C886" s="30">
        <v>5.43</v>
      </c>
    </row>
    <row r="887" spans="1:3" x14ac:dyDescent="0.15">
      <c r="A887" s="30" t="s">
        <v>1050</v>
      </c>
      <c r="B887" s="30">
        <v>17.489999999999998</v>
      </c>
      <c r="C887" s="30">
        <v>17.62</v>
      </c>
    </row>
    <row r="888" spans="1:3" x14ac:dyDescent="0.15">
      <c r="A888" s="30" t="s">
        <v>4687</v>
      </c>
      <c r="B888" s="30">
        <v>13.28</v>
      </c>
      <c r="C888" s="30">
        <v>13.43</v>
      </c>
    </row>
    <row r="889" spans="1:3" x14ac:dyDescent="0.15">
      <c r="A889" s="30" t="s">
        <v>634</v>
      </c>
      <c r="B889" s="30">
        <v>5.08</v>
      </c>
      <c r="C889" s="30">
        <v>5.0599999999999996</v>
      </c>
    </row>
    <row r="890" spans="1:3" x14ac:dyDescent="0.15">
      <c r="A890" s="30" t="s">
        <v>4688</v>
      </c>
      <c r="B890" s="30">
        <v>28</v>
      </c>
      <c r="C890" s="30">
        <v>27.77</v>
      </c>
    </row>
    <row r="891" spans="1:3" x14ac:dyDescent="0.15">
      <c r="A891" s="30" t="s">
        <v>250</v>
      </c>
      <c r="B891" s="30">
        <v>105.45</v>
      </c>
      <c r="C891" s="30">
        <v>103.87</v>
      </c>
    </row>
    <row r="892" spans="1:3" x14ac:dyDescent="0.15">
      <c r="A892" s="30" t="s">
        <v>610</v>
      </c>
      <c r="B892" s="30">
        <v>44.33</v>
      </c>
      <c r="C892" s="30">
        <v>42.94</v>
      </c>
    </row>
    <row r="893" spans="1:3" x14ac:dyDescent="0.15">
      <c r="A893" s="30" t="s">
        <v>578</v>
      </c>
      <c r="B893" s="30">
        <v>5.69</v>
      </c>
      <c r="C893" s="30">
        <v>5.63</v>
      </c>
    </row>
    <row r="894" spans="1:3" x14ac:dyDescent="0.15">
      <c r="A894" s="30" t="s">
        <v>4689</v>
      </c>
      <c r="B894" s="30">
        <v>17.940000000000001</v>
      </c>
      <c r="C894" s="30">
        <v>17.96</v>
      </c>
    </row>
    <row r="895" spans="1:3" x14ac:dyDescent="0.15">
      <c r="A895" s="30" t="s">
        <v>3286</v>
      </c>
      <c r="B895" s="30">
        <v>6.27</v>
      </c>
      <c r="C895" s="30">
        <v>6.19</v>
      </c>
    </row>
    <row r="896" spans="1:3" x14ac:dyDescent="0.15">
      <c r="A896" s="30" t="s">
        <v>756</v>
      </c>
      <c r="B896" s="30">
        <v>9.8800000000000008</v>
      </c>
      <c r="C896" s="30">
        <v>9.9</v>
      </c>
    </row>
    <row r="897" spans="1:3" x14ac:dyDescent="0.15">
      <c r="A897" s="30" t="s">
        <v>4690</v>
      </c>
      <c r="B897" s="30">
        <v>14.63</v>
      </c>
      <c r="C897" s="30">
        <v>13.94</v>
      </c>
    </row>
    <row r="898" spans="1:3" x14ac:dyDescent="0.15">
      <c r="A898" s="30" t="s">
        <v>192</v>
      </c>
      <c r="B898" s="30">
        <v>39.020000000000003</v>
      </c>
      <c r="C898" s="30">
        <v>37.299999999999997</v>
      </c>
    </row>
    <row r="899" spans="1:3" x14ac:dyDescent="0.15">
      <c r="A899" s="30" t="s">
        <v>120</v>
      </c>
      <c r="B899" s="30">
        <v>6.89</v>
      </c>
      <c r="C899" s="30">
        <v>6.9</v>
      </c>
    </row>
    <row r="900" spans="1:3" x14ac:dyDescent="0.15">
      <c r="A900" s="30" t="s">
        <v>4691</v>
      </c>
      <c r="B900" s="30">
        <v>46.99</v>
      </c>
      <c r="C900" s="30">
        <v>45.57</v>
      </c>
    </row>
    <row r="901" spans="1:3" x14ac:dyDescent="0.15">
      <c r="A901" s="30" t="s">
        <v>1054</v>
      </c>
      <c r="B901" s="30">
        <v>14.59</v>
      </c>
      <c r="C901" s="30">
        <v>14.59</v>
      </c>
    </row>
    <row r="902" spans="1:3" x14ac:dyDescent="0.15">
      <c r="A902" s="30" t="s">
        <v>154</v>
      </c>
      <c r="B902" s="30">
        <v>6.6</v>
      </c>
      <c r="C902" s="30">
        <v>6.67</v>
      </c>
    </row>
    <row r="903" spans="1:3" x14ac:dyDescent="0.15">
      <c r="A903" s="30" t="s">
        <v>134</v>
      </c>
      <c r="B903" s="30">
        <v>2.61</v>
      </c>
      <c r="C903" s="30">
        <v>2.54</v>
      </c>
    </row>
    <row r="904" spans="1:3" x14ac:dyDescent="0.15">
      <c r="A904" s="30" t="s">
        <v>3190</v>
      </c>
      <c r="B904" s="30">
        <v>4.16</v>
      </c>
      <c r="C904" s="30">
        <v>4.0999999999999996</v>
      </c>
    </row>
    <row r="905" spans="1:3" x14ac:dyDescent="0.15">
      <c r="A905" s="30" t="s">
        <v>3424</v>
      </c>
      <c r="B905" s="30">
        <v>7.31</v>
      </c>
      <c r="C905" s="30">
        <v>7.32</v>
      </c>
    </row>
    <row r="906" spans="1:3" x14ac:dyDescent="0.15">
      <c r="A906" s="30" t="s">
        <v>4692</v>
      </c>
      <c r="B906" s="30">
        <v>5.79</v>
      </c>
      <c r="C906" s="30">
        <v>5.78</v>
      </c>
    </row>
    <row r="907" spans="1:3" x14ac:dyDescent="0.15">
      <c r="A907" s="30" t="s">
        <v>4693</v>
      </c>
      <c r="B907" s="30">
        <v>11.21</v>
      </c>
      <c r="C907" s="30">
        <v>11.25</v>
      </c>
    </row>
    <row r="908" spans="1:3" x14ac:dyDescent="0.15">
      <c r="A908" s="30" t="s">
        <v>916</v>
      </c>
      <c r="B908" s="30">
        <v>3.87</v>
      </c>
      <c r="C908" s="30">
        <v>3.91</v>
      </c>
    </row>
    <row r="909" spans="1:3" x14ac:dyDescent="0.15">
      <c r="A909" s="30" t="s">
        <v>4694</v>
      </c>
      <c r="B909" s="30">
        <v>10.02</v>
      </c>
      <c r="C909" s="30">
        <v>10.119999999999999</v>
      </c>
    </row>
    <row r="910" spans="1:3" x14ac:dyDescent="0.15">
      <c r="A910" s="30" t="s">
        <v>4695</v>
      </c>
      <c r="B910" s="30">
        <v>4.53</v>
      </c>
      <c r="C910" s="30">
        <v>4.53</v>
      </c>
    </row>
    <row r="911" spans="1:3" x14ac:dyDescent="0.15">
      <c r="A911" s="30" t="s">
        <v>1064</v>
      </c>
      <c r="B911" s="30">
        <v>8.86</v>
      </c>
      <c r="C911" s="30">
        <v>8.89</v>
      </c>
    </row>
    <row r="912" spans="1:3" x14ac:dyDescent="0.15">
      <c r="A912" s="30" t="s">
        <v>638</v>
      </c>
      <c r="B912" s="30">
        <v>7.35</v>
      </c>
      <c r="C912" s="30">
        <v>7.35</v>
      </c>
    </row>
    <row r="913" spans="1:3" x14ac:dyDescent="0.15">
      <c r="A913" s="30" t="s">
        <v>254</v>
      </c>
      <c r="B913" s="30">
        <v>10.83</v>
      </c>
      <c r="C913" s="30">
        <v>10.83</v>
      </c>
    </row>
    <row r="914" spans="1:3" x14ac:dyDescent="0.15">
      <c r="A914" s="30" t="s">
        <v>2826</v>
      </c>
      <c r="B914" s="30">
        <v>21.26</v>
      </c>
      <c r="C914" s="30">
        <v>20.55</v>
      </c>
    </row>
    <row r="915" spans="1:3" x14ac:dyDescent="0.15">
      <c r="A915" s="30" t="s">
        <v>136</v>
      </c>
      <c r="B915" s="30">
        <v>8.11</v>
      </c>
      <c r="C915" s="30">
        <v>7.87</v>
      </c>
    </row>
    <row r="916" spans="1:3" x14ac:dyDescent="0.15">
      <c r="A916" s="30" t="s">
        <v>564</v>
      </c>
      <c r="B916" s="30">
        <v>7.78</v>
      </c>
      <c r="C916" s="30">
        <v>7.82</v>
      </c>
    </row>
    <row r="917" spans="1:3" x14ac:dyDescent="0.15">
      <c r="A917" s="30" t="s">
        <v>3038</v>
      </c>
      <c r="B917" s="30">
        <v>4.13</v>
      </c>
      <c r="C917" s="30">
        <v>4.1100000000000003</v>
      </c>
    </row>
    <row r="918" spans="1:3" x14ac:dyDescent="0.15">
      <c r="A918" s="30" t="s">
        <v>3064</v>
      </c>
      <c r="B918" s="30">
        <v>39.340000000000003</v>
      </c>
      <c r="C918" s="30">
        <v>38.46</v>
      </c>
    </row>
    <row r="919" spans="1:3" x14ac:dyDescent="0.15">
      <c r="A919" s="30" t="s">
        <v>520</v>
      </c>
      <c r="B919" s="30">
        <v>8.26</v>
      </c>
      <c r="C919" s="30">
        <v>8.25</v>
      </c>
    </row>
    <row r="920" spans="1:3" x14ac:dyDescent="0.15">
      <c r="A920" s="30" t="s">
        <v>4696</v>
      </c>
      <c r="B920" s="30">
        <v>30.38</v>
      </c>
      <c r="C920" s="30">
        <v>29.08</v>
      </c>
    </row>
    <row r="921" spans="1:3" x14ac:dyDescent="0.15">
      <c r="A921" s="30" t="s">
        <v>982</v>
      </c>
      <c r="B921" s="30">
        <v>8.94</v>
      </c>
      <c r="C921" s="30">
        <v>9.02</v>
      </c>
    </row>
    <row r="922" spans="1:3" x14ac:dyDescent="0.15">
      <c r="A922" s="30" t="s">
        <v>3310</v>
      </c>
      <c r="B922" s="30">
        <v>14.36</v>
      </c>
      <c r="C922" s="30">
        <v>13.69</v>
      </c>
    </row>
    <row r="923" spans="1:3" x14ac:dyDescent="0.15">
      <c r="A923" s="30" t="s">
        <v>632</v>
      </c>
      <c r="B923" s="30">
        <v>34</v>
      </c>
      <c r="C923" s="30">
        <v>31.85</v>
      </c>
    </row>
    <row r="924" spans="1:3" x14ac:dyDescent="0.15">
      <c r="A924" s="30" t="s">
        <v>802</v>
      </c>
      <c r="B924" s="30">
        <v>4.21</v>
      </c>
      <c r="C924" s="30">
        <v>4.18</v>
      </c>
    </row>
    <row r="925" spans="1:3" x14ac:dyDescent="0.15">
      <c r="A925" s="30" t="s">
        <v>104</v>
      </c>
      <c r="B925" s="30">
        <v>6.91</v>
      </c>
      <c r="C925" s="30">
        <v>6.85</v>
      </c>
    </row>
    <row r="926" spans="1:3" x14ac:dyDescent="0.15">
      <c r="A926" s="30" t="s">
        <v>357</v>
      </c>
      <c r="B926" s="30">
        <v>13.26</v>
      </c>
      <c r="C926" s="30">
        <v>13.34</v>
      </c>
    </row>
    <row r="927" spans="1:3" x14ac:dyDescent="0.15">
      <c r="A927" s="30" t="s">
        <v>4697</v>
      </c>
      <c r="B927" s="30">
        <v>26.23</v>
      </c>
      <c r="C927" s="30">
        <v>26.5</v>
      </c>
    </row>
    <row r="928" spans="1:3" x14ac:dyDescent="0.15">
      <c r="A928" s="30" t="s">
        <v>3022</v>
      </c>
      <c r="B928" s="30">
        <v>21.99</v>
      </c>
      <c r="C928" s="30">
        <v>22.91</v>
      </c>
    </row>
    <row r="929" spans="1:3" x14ac:dyDescent="0.15">
      <c r="A929" s="30" t="s">
        <v>754</v>
      </c>
      <c r="B929" s="30">
        <v>38.33</v>
      </c>
      <c r="C929" s="30">
        <v>38.299999999999997</v>
      </c>
    </row>
    <row r="930" spans="1:3" x14ac:dyDescent="0.15">
      <c r="A930" s="30" t="s">
        <v>942</v>
      </c>
      <c r="B930" s="30">
        <v>4.53</v>
      </c>
      <c r="C930" s="30">
        <v>4.47</v>
      </c>
    </row>
    <row r="931" spans="1:3" x14ac:dyDescent="0.15">
      <c r="A931" s="30" t="s">
        <v>2866</v>
      </c>
      <c r="B931" s="30">
        <v>9.6300000000000008</v>
      </c>
      <c r="C931" s="30">
        <v>9.69</v>
      </c>
    </row>
    <row r="932" spans="1:3" x14ac:dyDescent="0.15">
      <c r="A932" s="30" t="s">
        <v>786</v>
      </c>
      <c r="B932" s="30">
        <v>13.88</v>
      </c>
      <c r="C932" s="30">
        <v>13.85</v>
      </c>
    </row>
    <row r="933" spans="1:3" x14ac:dyDescent="0.15">
      <c r="A933" s="30" t="s">
        <v>1038</v>
      </c>
      <c r="B933" s="30">
        <v>16.88</v>
      </c>
      <c r="C933" s="30">
        <v>16.88</v>
      </c>
    </row>
    <row r="934" spans="1:3" x14ac:dyDescent="0.15">
      <c r="A934" s="30" t="s">
        <v>3272</v>
      </c>
      <c r="B934" s="30">
        <v>35.700000000000003</v>
      </c>
      <c r="C934" s="30">
        <v>33.909999999999997</v>
      </c>
    </row>
    <row r="935" spans="1:3" x14ac:dyDescent="0.15">
      <c r="A935" s="30" t="s">
        <v>2902</v>
      </c>
      <c r="B935" s="30">
        <v>20.5</v>
      </c>
      <c r="C935" s="30">
        <v>20.88</v>
      </c>
    </row>
    <row r="936" spans="1:3" x14ac:dyDescent="0.15">
      <c r="A936" s="30" t="s">
        <v>170</v>
      </c>
      <c r="B936" s="30">
        <v>21.23</v>
      </c>
      <c r="C936" s="30">
        <v>19.3</v>
      </c>
    </row>
    <row r="937" spans="1:3" x14ac:dyDescent="0.15">
      <c r="A937" s="30" t="s">
        <v>453</v>
      </c>
      <c r="B937" s="30">
        <v>7.46</v>
      </c>
      <c r="C937" s="30">
        <v>7.38</v>
      </c>
    </row>
    <row r="938" spans="1:3" x14ac:dyDescent="0.15">
      <c r="A938" s="30" t="s">
        <v>762</v>
      </c>
      <c r="B938" s="30">
        <v>14.07</v>
      </c>
      <c r="C938" s="30">
        <v>13.82</v>
      </c>
    </row>
    <row r="939" spans="1:3" x14ac:dyDescent="0.15">
      <c r="A939" s="30" t="s">
        <v>1066</v>
      </c>
      <c r="B939" s="30">
        <v>5.58</v>
      </c>
      <c r="C939" s="30">
        <v>5.59</v>
      </c>
    </row>
    <row r="940" spans="1:3" x14ac:dyDescent="0.15">
      <c r="A940" s="30" t="s">
        <v>4698</v>
      </c>
      <c r="B940" s="30">
        <v>12.94</v>
      </c>
      <c r="C940" s="30">
        <v>12.68</v>
      </c>
    </row>
    <row r="941" spans="1:3" x14ac:dyDescent="0.15">
      <c r="A941" s="30" t="s">
        <v>264</v>
      </c>
      <c r="B941" s="30">
        <v>20.75</v>
      </c>
      <c r="C941" s="30">
        <v>20.8</v>
      </c>
    </row>
    <row r="942" spans="1:3" x14ac:dyDescent="0.15">
      <c r="A942" s="30" t="s">
        <v>3296</v>
      </c>
      <c r="B942" s="30">
        <v>20.39</v>
      </c>
      <c r="C942" s="30">
        <v>20.45</v>
      </c>
    </row>
    <row r="943" spans="1:3" x14ac:dyDescent="0.15">
      <c r="A943" s="30" t="s">
        <v>3158</v>
      </c>
      <c r="B943" s="30">
        <v>15.39</v>
      </c>
      <c r="C943" s="30">
        <v>15.1</v>
      </c>
    </row>
    <row r="944" spans="1:3" x14ac:dyDescent="0.15">
      <c r="A944" s="30" t="s">
        <v>4699</v>
      </c>
      <c r="B944" s="30">
        <v>61.3</v>
      </c>
      <c r="C944" s="30">
        <v>60.71</v>
      </c>
    </row>
    <row r="945" spans="1:3" x14ac:dyDescent="0.15">
      <c r="A945" s="30" t="s">
        <v>526</v>
      </c>
      <c r="B945" s="30">
        <v>65.569999999999993</v>
      </c>
      <c r="C945" s="30">
        <v>64.25</v>
      </c>
    </row>
    <row r="946" spans="1:3" x14ac:dyDescent="0.15">
      <c r="A946" s="30" t="s">
        <v>4700</v>
      </c>
      <c r="B946" s="30">
        <v>15.66</v>
      </c>
      <c r="C946" s="30">
        <v>15.66</v>
      </c>
    </row>
    <row r="947" spans="1:3" x14ac:dyDescent="0.15">
      <c r="A947" s="30" t="s">
        <v>3314</v>
      </c>
      <c r="B947" s="30">
        <v>15.42</v>
      </c>
      <c r="C947" s="30">
        <v>15.16</v>
      </c>
    </row>
    <row r="948" spans="1:3" x14ac:dyDescent="0.15">
      <c r="A948" s="30" t="s">
        <v>4701</v>
      </c>
      <c r="B948" s="30">
        <v>23.66</v>
      </c>
      <c r="C948" s="30">
        <v>22.93</v>
      </c>
    </row>
    <row r="949" spans="1:3" x14ac:dyDescent="0.15">
      <c r="A949" s="30" t="s">
        <v>4702</v>
      </c>
      <c r="B949" s="30">
        <v>22.46</v>
      </c>
      <c r="C949" s="30">
        <v>22.55</v>
      </c>
    </row>
    <row r="950" spans="1:3" x14ac:dyDescent="0.15">
      <c r="A950" s="30" t="s">
        <v>4703</v>
      </c>
      <c r="B950" s="30">
        <v>22.84</v>
      </c>
      <c r="C950" s="30">
        <v>22.56</v>
      </c>
    </row>
    <row r="951" spans="1:3" x14ac:dyDescent="0.15">
      <c r="A951" s="30" t="s">
        <v>4704</v>
      </c>
      <c r="B951" s="30">
        <v>9.81</v>
      </c>
      <c r="C951" s="30">
        <v>9.61</v>
      </c>
    </row>
    <row r="952" spans="1:3" x14ac:dyDescent="0.15">
      <c r="A952" s="30" t="s">
        <v>4705</v>
      </c>
      <c r="B952" s="30">
        <v>50.37</v>
      </c>
      <c r="C952" s="30">
        <v>49.75</v>
      </c>
    </row>
    <row r="953" spans="1:3" x14ac:dyDescent="0.15">
      <c r="A953" s="30" t="s">
        <v>4706</v>
      </c>
      <c r="B953" s="30">
        <v>14.43</v>
      </c>
      <c r="C953" s="30">
        <v>14.68</v>
      </c>
    </row>
    <row r="954" spans="1:3" x14ac:dyDescent="0.15">
      <c r="A954" s="30" t="s">
        <v>283</v>
      </c>
      <c r="B954" s="30">
        <v>29.1</v>
      </c>
      <c r="C954" s="30">
        <v>28.34</v>
      </c>
    </row>
    <row r="955" spans="1:3" x14ac:dyDescent="0.15">
      <c r="A955" s="30" t="s">
        <v>258</v>
      </c>
      <c r="B955" s="30">
        <v>8.24</v>
      </c>
      <c r="C955" s="30">
        <v>8.24</v>
      </c>
    </row>
    <row r="956" spans="1:3" x14ac:dyDescent="0.15">
      <c r="A956" s="30" t="s">
        <v>3548</v>
      </c>
      <c r="B956" s="30">
        <v>11.26</v>
      </c>
      <c r="C956" s="30">
        <v>11.01</v>
      </c>
    </row>
    <row r="957" spans="1:3" x14ac:dyDescent="0.15">
      <c r="A957" s="30" t="s">
        <v>210</v>
      </c>
      <c r="B957" s="30">
        <v>115.07</v>
      </c>
      <c r="C957" s="30">
        <v>110.98</v>
      </c>
    </row>
    <row r="958" spans="1:3" x14ac:dyDescent="0.15">
      <c r="A958" s="30" t="s">
        <v>686</v>
      </c>
      <c r="B958" s="30">
        <v>6.05</v>
      </c>
      <c r="C958" s="30">
        <v>6.1</v>
      </c>
    </row>
    <row r="959" spans="1:3" x14ac:dyDescent="0.15">
      <c r="A959" s="30" t="s">
        <v>321</v>
      </c>
      <c r="B959" s="30">
        <v>24.88</v>
      </c>
      <c r="C959" s="30">
        <v>24.84</v>
      </c>
    </row>
    <row r="960" spans="1:3" x14ac:dyDescent="0.15">
      <c r="A960" s="30" t="s">
        <v>726</v>
      </c>
      <c r="B960" s="30">
        <v>6.69</v>
      </c>
      <c r="C960" s="30">
        <v>6.65</v>
      </c>
    </row>
    <row r="961" spans="1:3" x14ac:dyDescent="0.15">
      <c r="A961" s="30" t="s">
        <v>2960</v>
      </c>
      <c r="B961" s="30">
        <v>22.19</v>
      </c>
      <c r="C961" s="30">
        <v>21.48</v>
      </c>
    </row>
    <row r="962" spans="1:3" x14ac:dyDescent="0.15">
      <c r="A962" s="30" t="s">
        <v>4707</v>
      </c>
      <c r="B962" s="30">
        <v>26.18</v>
      </c>
      <c r="C962" s="30">
        <v>26.5</v>
      </c>
    </row>
    <row r="963" spans="1:3" x14ac:dyDescent="0.15">
      <c r="A963" s="30" t="s">
        <v>992</v>
      </c>
      <c r="B963" s="30">
        <v>14.74</v>
      </c>
      <c r="C963" s="30">
        <v>14.88</v>
      </c>
    </row>
    <row r="964" spans="1:3" x14ac:dyDescent="0.15">
      <c r="A964" s="30" t="s">
        <v>906</v>
      </c>
      <c r="B964" s="30">
        <v>14.68</v>
      </c>
      <c r="C964" s="30">
        <v>14.42</v>
      </c>
    </row>
    <row r="965" spans="1:3" x14ac:dyDescent="0.15">
      <c r="A965" s="30" t="s">
        <v>4708</v>
      </c>
      <c r="B965" s="30">
        <v>6.39</v>
      </c>
      <c r="C965" s="30">
        <v>6.24</v>
      </c>
    </row>
    <row r="966" spans="1:3" x14ac:dyDescent="0.15">
      <c r="A966" s="30" t="s">
        <v>2990</v>
      </c>
      <c r="B966" s="30">
        <v>5.75</v>
      </c>
      <c r="C966" s="30">
        <v>5.7</v>
      </c>
    </row>
    <row r="967" spans="1:3" x14ac:dyDescent="0.15">
      <c r="A967" s="30" t="s">
        <v>307</v>
      </c>
      <c r="B967" s="30">
        <v>74.11</v>
      </c>
      <c r="C967" s="30">
        <v>71.150000000000006</v>
      </c>
    </row>
    <row r="968" spans="1:3" x14ac:dyDescent="0.15">
      <c r="A968" s="30" t="s">
        <v>409</v>
      </c>
      <c r="B968" s="30">
        <v>70.099999999999994</v>
      </c>
      <c r="C968" s="30">
        <v>64.88</v>
      </c>
    </row>
    <row r="969" spans="1:3" x14ac:dyDescent="0.15">
      <c r="A969" s="30" t="s">
        <v>4709</v>
      </c>
      <c r="B969" s="30">
        <v>10.63</v>
      </c>
      <c r="C969" s="30">
        <v>10.58</v>
      </c>
    </row>
    <row r="970" spans="1:3" x14ac:dyDescent="0.15">
      <c r="A970" s="30" t="s">
        <v>994</v>
      </c>
      <c r="B970" s="30">
        <v>9.07</v>
      </c>
      <c r="C970" s="30">
        <v>9.25</v>
      </c>
    </row>
    <row r="971" spans="1:3" x14ac:dyDescent="0.15">
      <c r="A971" s="30" t="s">
        <v>838</v>
      </c>
      <c r="B971" s="30">
        <v>9.16</v>
      </c>
      <c r="C971" s="30">
        <v>9.32</v>
      </c>
    </row>
    <row r="972" spans="1:3" x14ac:dyDescent="0.15">
      <c r="A972" s="30" t="s">
        <v>429</v>
      </c>
      <c r="B972" s="30">
        <v>21.13</v>
      </c>
      <c r="C972" s="30">
        <v>21.13</v>
      </c>
    </row>
    <row r="973" spans="1:3" x14ac:dyDescent="0.15">
      <c r="A973" s="30" t="s">
        <v>3210</v>
      </c>
      <c r="B973" s="30">
        <v>7.98</v>
      </c>
      <c r="C973" s="30">
        <v>7.9</v>
      </c>
    </row>
    <row r="974" spans="1:3" x14ac:dyDescent="0.15">
      <c r="A974" s="30" t="s">
        <v>574</v>
      </c>
      <c r="B974" s="30">
        <v>7.3</v>
      </c>
      <c r="C974" s="30">
        <v>7.38</v>
      </c>
    </row>
    <row r="975" spans="1:3" x14ac:dyDescent="0.15">
      <c r="A975" s="30" t="s">
        <v>505</v>
      </c>
      <c r="B975" s="30">
        <v>54.34</v>
      </c>
      <c r="C975" s="30">
        <v>49.4</v>
      </c>
    </row>
    <row r="976" spans="1:3" x14ac:dyDescent="0.15">
      <c r="A976" s="30" t="s">
        <v>365</v>
      </c>
      <c r="B976" s="30">
        <v>10.39</v>
      </c>
      <c r="C976" s="30">
        <v>10.39</v>
      </c>
    </row>
    <row r="977" spans="1:3" x14ac:dyDescent="0.15">
      <c r="A977" s="30" t="s">
        <v>4710</v>
      </c>
      <c r="B977" s="30">
        <v>16.239999999999998</v>
      </c>
      <c r="C977" s="30">
        <v>15.74</v>
      </c>
    </row>
    <row r="978" spans="1:3" x14ac:dyDescent="0.15">
      <c r="A978" s="30" t="s">
        <v>4711</v>
      </c>
      <c r="B978" s="30">
        <v>9.4600000000000009</v>
      </c>
      <c r="C978" s="30">
        <v>9.1999999999999993</v>
      </c>
    </row>
    <row r="979" spans="1:3" x14ac:dyDescent="0.15">
      <c r="A979" s="30" t="s">
        <v>4712</v>
      </c>
      <c r="B979" s="30">
        <v>7.46</v>
      </c>
      <c r="C979" s="30">
        <v>7.38</v>
      </c>
    </row>
    <row r="980" spans="1:3" x14ac:dyDescent="0.15">
      <c r="A980" s="30" t="s">
        <v>4713</v>
      </c>
      <c r="B980" s="30">
        <v>16.2</v>
      </c>
      <c r="C980" s="30">
        <v>16.11</v>
      </c>
    </row>
    <row r="981" spans="1:3" x14ac:dyDescent="0.15">
      <c r="A981" s="30" t="s">
        <v>4714</v>
      </c>
      <c r="B981" s="30">
        <v>8.19</v>
      </c>
      <c r="C981" s="30">
        <v>8.14</v>
      </c>
    </row>
    <row r="982" spans="1:3" x14ac:dyDescent="0.15">
      <c r="A982" s="30" t="s">
        <v>479</v>
      </c>
      <c r="B982" s="30">
        <v>117</v>
      </c>
      <c r="C982" s="30">
        <v>113.1</v>
      </c>
    </row>
    <row r="983" spans="1:3" x14ac:dyDescent="0.15">
      <c r="A983" s="30" t="s">
        <v>3366</v>
      </c>
      <c r="B983" s="30">
        <v>13.06</v>
      </c>
      <c r="C983" s="30">
        <v>13.13</v>
      </c>
    </row>
    <row r="984" spans="1:3" x14ac:dyDescent="0.15">
      <c r="A984" s="30" t="s">
        <v>421</v>
      </c>
      <c r="B984" s="30">
        <v>23.27</v>
      </c>
      <c r="C984" s="30">
        <v>23.27</v>
      </c>
    </row>
    <row r="985" spans="1:3" x14ac:dyDescent="0.15">
      <c r="A985" s="30" t="s">
        <v>190</v>
      </c>
      <c r="B985" s="30">
        <v>19.649999999999999</v>
      </c>
      <c r="C985" s="30">
        <v>19.12</v>
      </c>
    </row>
    <row r="986" spans="1:3" x14ac:dyDescent="0.15">
      <c r="A986" s="30" t="s">
        <v>658</v>
      </c>
      <c r="B986" s="30">
        <v>16.850000000000001</v>
      </c>
      <c r="C986" s="30">
        <v>17.23</v>
      </c>
    </row>
    <row r="987" spans="1:3" x14ac:dyDescent="0.15">
      <c r="A987" s="30" t="s">
        <v>818</v>
      </c>
      <c r="B987" s="30">
        <v>4.99</v>
      </c>
      <c r="C987" s="30">
        <v>4.96</v>
      </c>
    </row>
    <row r="988" spans="1:3" x14ac:dyDescent="0.15">
      <c r="A988" s="30" t="s">
        <v>3550</v>
      </c>
      <c r="B988" s="30">
        <v>10.93</v>
      </c>
      <c r="C988" s="30">
        <v>10.91</v>
      </c>
    </row>
    <row r="989" spans="1:3" x14ac:dyDescent="0.15">
      <c r="A989" s="30" t="s">
        <v>920</v>
      </c>
      <c r="B989" s="30">
        <v>34.75</v>
      </c>
      <c r="C989" s="30">
        <v>33.159999999999997</v>
      </c>
    </row>
    <row r="990" spans="1:3" x14ac:dyDescent="0.15">
      <c r="A990" s="30" t="s">
        <v>457</v>
      </c>
      <c r="B990" s="30">
        <v>21.02</v>
      </c>
      <c r="C990" s="30">
        <v>20.399999999999999</v>
      </c>
    </row>
    <row r="991" spans="1:3" x14ac:dyDescent="0.15">
      <c r="A991" s="30" t="s">
        <v>184</v>
      </c>
      <c r="B991" s="30">
        <v>22.27</v>
      </c>
      <c r="C991" s="30">
        <v>22.46</v>
      </c>
    </row>
    <row r="992" spans="1:3" x14ac:dyDescent="0.15">
      <c r="A992" s="30" t="s">
        <v>1070</v>
      </c>
      <c r="B992" s="30">
        <v>11.07</v>
      </c>
      <c r="C992" s="30">
        <v>11</v>
      </c>
    </row>
    <row r="993" spans="1:3" x14ac:dyDescent="0.15">
      <c r="A993" s="30" t="s">
        <v>558</v>
      </c>
      <c r="B993" s="30">
        <v>19.510000000000002</v>
      </c>
      <c r="C993" s="30">
        <v>19.16</v>
      </c>
    </row>
    <row r="994" spans="1:3" x14ac:dyDescent="0.15">
      <c r="A994" s="30" t="s">
        <v>212</v>
      </c>
      <c r="B994" s="30">
        <v>39.96</v>
      </c>
      <c r="C994" s="30">
        <v>39.28</v>
      </c>
    </row>
    <row r="995" spans="1:3" x14ac:dyDescent="0.15">
      <c r="A995" s="30" t="s">
        <v>2824</v>
      </c>
      <c r="B995" s="30">
        <v>49.93</v>
      </c>
      <c r="C995" s="30">
        <v>49.78</v>
      </c>
    </row>
    <row r="996" spans="1:3" x14ac:dyDescent="0.15">
      <c r="A996" s="30" t="s">
        <v>4715</v>
      </c>
      <c r="B996" s="30">
        <v>25.34</v>
      </c>
      <c r="C996" s="30">
        <v>24.5</v>
      </c>
    </row>
    <row r="997" spans="1:3" x14ac:dyDescent="0.15">
      <c r="A997" s="30" t="s">
        <v>856</v>
      </c>
      <c r="B997" s="30">
        <v>10.24</v>
      </c>
      <c r="C997" s="30">
        <v>10.16</v>
      </c>
    </row>
    <row r="998" spans="1:3" x14ac:dyDescent="0.15">
      <c r="A998" s="30" t="s">
        <v>295</v>
      </c>
      <c r="B998" s="30">
        <v>7.08</v>
      </c>
      <c r="C998" s="30">
        <v>7.05</v>
      </c>
    </row>
    <row r="999" spans="1:3" x14ac:dyDescent="0.15">
      <c r="A999" s="30" t="s">
        <v>3232</v>
      </c>
      <c r="B999" s="30">
        <v>16.18</v>
      </c>
      <c r="C999" s="30">
        <v>15.57</v>
      </c>
    </row>
    <row r="1000" spans="1:3" x14ac:dyDescent="0.15">
      <c r="A1000" s="30" t="s">
        <v>708</v>
      </c>
      <c r="B1000" s="30">
        <v>7.48</v>
      </c>
      <c r="C1000" s="30">
        <v>7.3</v>
      </c>
    </row>
    <row r="1001" spans="1:3" x14ac:dyDescent="0.15">
      <c r="A1001" s="30" t="s">
        <v>532</v>
      </c>
      <c r="B1001" s="30">
        <v>7.3</v>
      </c>
      <c r="C1001" s="30">
        <v>7.36</v>
      </c>
    </row>
    <row r="1002" spans="1:3" x14ac:dyDescent="0.15">
      <c r="A1002" s="30" t="s">
        <v>4716</v>
      </c>
      <c r="B1002" s="30">
        <v>11.22</v>
      </c>
      <c r="C1002" s="30">
        <v>11.1</v>
      </c>
    </row>
    <row r="1003" spans="1:3" x14ac:dyDescent="0.15">
      <c r="A1003" s="30" t="s">
        <v>4717</v>
      </c>
      <c r="B1003" s="30">
        <v>9.59</v>
      </c>
      <c r="C1003" s="30">
        <v>9.0399999999999991</v>
      </c>
    </row>
    <row r="1004" spans="1:3" x14ac:dyDescent="0.15">
      <c r="A1004" s="30" t="s">
        <v>1062</v>
      </c>
      <c r="B1004" s="30">
        <v>16.18</v>
      </c>
      <c r="C1004" s="30">
        <v>15.63</v>
      </c>
    </row>
    <row r="1005" spans="1:3" x14ac:dyDescent="0.15">
      <c r="A1005" s="30" t="s">
        <v>926</v>
      </c>
      <c r="B1005" s="30">
        <v>12.33</v>
      </c>
      <c r="C1005" s="30">
        <v>12.42</v>
      </c>
    </row>
    <row r="1006" spans="1:3" x14ac:dyDescent="0.15">
      <c r="A1006" s="30" t="s">
        <v>926</v>
      </c>
      <c r="B1006" s="30">
        <v>11.79</v>
      </c>
      <c r="C1006" s="30">
        <v>11.77</v>
      </c>
    </row>
    <row r="1007" spans="1:3" x14ac:dyDescent="0.15">
      <c r="A1007" s="30" t="s">
        <v>532</v>
      </c>
      <c r="B1007" s="30">
        <v>7.61</v>
      </c>
      <c r="C1007" s="30">
        <v>7.68</v>
      </c>
    </row>
    <row r="1008" spans="1:3" x14ac:dyDescent="0.15">
      <c r="A1008" s="30" t="s">
        <v>4716</v>
      </c>
      <c r="B1008" s="30">
        <v>11.53</v>
      </c>
      <c r="C1008" s="30">
        <v>11.87</v>
      </c>
    </row>
    <row r="1009" spans="1:3" x14ac:dyDescent="0.15">
      <c r="A1009" s="30" t="s">
        <v>4717</v>
      </c>
      <c r="B1009" s="30">
        <v>8.92</v>
      </c>
      <c r="C1009" s="30">
        <v>8.92</v>
      </c>
    </row>
    <row r="1010" spans="1:3" x14ac:dyDescent="0.15">
      <c r="A1010" s="30" t="s">
        <v>1062</v>
      </c>
      <c r="B1010" s="30">
        <v>18.829999999999998</v>
      </c>
      <c r="C1010" s="30">
        <v>18.77</v>
      </c>
    </row>
    <row r="1011" spans="1:3" x14ac:dyDescent="0.15">
      <c r="A1011" s="30" t="s">
        <v>926</v>
      </c>
      <c r="B1011" s="30">
        <v>11.88</v>
      </c>
      <c r="C1011" s="30">
        <v>11.95</v>
      </c>
    </row>
  </sheetData>
  <phoneticPr fontId="1"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tPrices">
                <anchor moveWithCells="1" sizeWithCells="1">
                  <from>
                    <xdr:col>3</xdr:col>
                    <xdr:colOff>381000</xdr:colOff>
                    <xdr:row>2</xdr:row>
                    <xdr:rowOff>28575</xdr:rowOff>
                  </from>
                  <to>
                    <xdr:col>5</xdr:col>
                    <xdr:colOff>390525</xdr:colOff>
                    <xdr:row>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Y1070"/>
  <sheetViews>
    <sheetView workbookViewId="0">
      <pane xSplit="1" ySplit="1" topLeftCell="B2" activePane="bottomRight" state="frozen"/>
      <selection pane="topRight" activeCell="B1" sqref="B1"/>
      <selection pane="bottomLeft" activeCell="A2" sqref="A2"/>
      <selection pane="bottomRight" activeCell="C2" sqref="C2"/>
    </sheetView>
  </sheetViews>
  <sheetFormatPr defaultColWidth="9" defaultRowHeight="13.5" x14ac:dyDescent="0.15"/>
  <cols>
    <col min="1" max="21" width="9" style="44"/>
    <col min="22" max="22" width="7.875" style="44" customWidth="1"/>
    <col min="23" max="16384" width="9" style="44"/>
  </cols>
  <sheetData>
    <row r="1" spans="1:259" x14ac:dyDescent="0.15">
      <c r="A1" s="44">
        <v>1</v>
      </c>
      <c r="B1" s="44">
        <v>2</v>
      </c>
    </row>
    <row r="2" spans="1:259" x14ac:dyDescent="0.15">
      <c r="A2" s="17" t="s">
        <v>686</v>
      </c>
      <c r="B2" s="17" t="s">
        <v>687</v>
      </c>
      <c r="C2" s="17"/>
      <c r="D2" s="17"/>
      <c r="E2" s="17"/>
      <c r="F2" s="17"/>
      <c r="G2" s="17"/>
      <c r="H2" s="17"/>
      <c r="I2" s="17"/>
      <c r="J2" s="17"/>
      <c r="K2" s="17"/>
      <c r="L2" s="17"/>
      <c r="M2" s="17"/>
      <c r="N2" s="17"/>
      <c r="O2" s="17"/>
      <c r="P2" s="17"/>
      <c r="Q2" s="17"/>
      <c r="R2" s="17"/>
      <c r="S2" s="17"/>
      <c r="T2" s="17"/>
      <c r="U2" s="17"/>
      <c r="V2" s="17"/>
      <c r="W2" s="17"/>
      <c r="X2" s="17"/>
      <c r="Y2" s="17"/>
      <c r="Z2" s="17"/>
      <c r="AA2" s="26"/>
      <c r="AB2" s="17"/>
      <c r="AC2" s="26"/>
      <c r="AD2" s="26"/>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26"/>
      <c r="BK2" s="17"/>
      <c r="BL2" s="17"/>
      <c r="BM2" s="17"/>
      <c r="BN2" s="17"/>
      <c r="BO2" s="17"/>
      <c r="BP2" s="17"/>
      <c r="BQ2" s="17"/>
      <c r="BR2" s="17"/>
      <c r="BS2" s="17"/>
      <c r="BT2" s="17"/>
      <c r="BU2" s="17"/>
      <c r="BV2" s="17"/>
      <c r="BW2" s="17"/>
      <c r="BX2" s="26"/>
      <c r="BY2" s="26"/>
      <c r="BZ2" s="26"/>
      <c r="CA2" s="26"/>
      <c r="CB2" s="26"/>
      <c r="CC2" s="17"/>
      <c r="CD2" s="17"/>
      <c r="CE2" s="17"/>
      <c r="CF2" s="17"/>
      <c r="CG2" s="17"/>
      <c r="CH2" s="17"/>
      <c r="CI2" s="17"/>
      <c r="CJ2" s="26"/>
      <c r="CK2" s="17"/>
      <c r="CL2" s="17"/>
      <c r="CM2" s="17"/>
      <c r="CN2" s="17"/>
      <c r="CO2" s="17"/>
      <c r="CP2" s="17"/>
      <c r="CQ2" s="17"/>
      <c r="CR2" s="17"/>
      <c r="CS2" s="17"/>
      <c r="CT2" s="17"/>
      <c r="CU2" s="17"/>
      <c r="CV2" s="17"/>
      <c r="CW2" s="17"/>
      <c r="CX2" s="17"/>
      <c r="CY2" s="26"/>
      <c r="CZ2" s="26"/>
      <c r="DA2" s="26"/>
      <c r="DB2" s="17"/>
      <c r="DC2" s="17"/>
      <c r="DD2" s="17"/>
      <c r="DE2" s="17"/>
      <c r="DF2" s="17"/>
      <c r="DG2" s="17"/>
      <c r="DH2" s="26"/>
      <c r="DI2" s="17"/>
      <c r="DJ2" s="17"/>
      <c r="DK2" s="17"/>
      <c r="DL2" s="17"/>
      <c r="DM2" s="17">
        <v>29.79</v>
      </c>
      <c r="DN2" s="17">
        <v>29.78</v>
      </c>
      <c r="DO2" s="17">
        <v>29.83</v>
      </c>
      <c r="DP2" s="17">
        <v>29.82</v>
      </c>
      <c r="DQ2" s="17">
        <v>29.81</v>
      </c>
      <c r="DR2" s="17">
        <v>29.8</v>
      </c>
      <c r="DS2" s="17">
        <v>29.8</v>
      </c>
      <c r="DT2" s="17">
        <v>29.8</v>
      </c>
      <c r="DU2" s="17">
        <v>29.79</v>
      </c>
      <c r="DV2" s="17">
        <v>29.76</v>
      </c>
      <c r="DW2" s="17">
        <v>29.75</v>
      </c>
      <c r="DX2" s="17">
        <v>29.75</v>
      </c>
      <c r="DY2" s="17">
        <v>29.73</v>
      </c>
      <c r="DZ2" s="17">
        <v>29.72</v>
      </c>
      <c r="EA2" s="17">
        <v>29.72</v>
      </c>
      <c r="EB2" s="17">
        <v>29.68</v>
      </c>
      <c r="EC2" s="17">
        <v>29.61</v>
      </c>
      <c r="ED2" s="17">
        <v>29.61</v>
      </c>
      <c r="EE2" s="17">
        <v>29.6</v>
      </c>
      <c r="EF2" s="17">
        <v>29.62</v>
      </c>
      <c r="EG2" s="17">
        <v>29.72</v>
      </c>
      <c r="EH2" s="17">
        <v>29.72</v>
      </c>
      <c r="EI2" s="17">
        <v>29.72</v>
      </c>
      <c r="EJ2" s="17">
        <v>29.68</v>
      </c>
      <c r="EK2" s="17">
        <v>29.69</v>
      </c>
      <c r="EL2" s="17">
        <v>29.69</v>
      </c>
      <c r="EM2" s="17">
        <v>29.69</v>
      </c>
      <c r="EN2" s="17">
        <v>29.71</v>
      </c>
      <c r="EO2" s="17">
        <v>29.68</v>
      </c>
      <c r="EP2" s="17">
        <v>29.7</v>
      </c>
      <c r="EQ2" s="17">
        <v>29.68</v>
      </c>
      <c r="ER2" s="17">
        <v>29.68</v>
      </c>
      <c r="ES2" s="17">
        <v>29.68</v>
      </c>
      <c r="ET2" s="17">
        <v>29.7</v>
      </c>
      <c r="EU2" s="17">
        <v>29.68</v>
      </c>
      <c r="EV2" s="17">
        <v>29.68</v>
      </c>
      <c r="EW2" s="17">
        <v>29.68</v>
      </c>
      <c r="EX2" s="17">
        <v>29.66</v>
      </c>
      <c r="EY2" s="17">
        <v>29.62</v>
      </c>
      <c r="EZ2" s="17">
        <v>29.59</v>
      </c>
      <c r="FA2" s="17">
        <v>29.59</v>
      </c>
      <c r="FB2" s="17">
        <v>29.56</v>
      </c>
      <c r="FC2" s="17">
        <v>29.57</v>
      </c>
      <c r="FD2" s="17">
        <v>29.57</v>
      </c>
      <c r="FE2" s="17">
        <v>29.57</v>
      </c>
      <c r="FF2" s="17">
        <v>29.55</v>
      </c>
      <c r="FG2" s="17">
        <v>29.55</v>
      </c>
      <c r="FH2" s="17">
        <v>29.52</v>
      </c>
      <c r="FI2" s="17">
        <v>29.52</v>
      </c>
      <c r="FJ2" s="17">
        <v>29.55</v>
      </c>
      <c r="FK2" s="17">
        <v>29.54</v>
      </c>
      <c r="FL2" s="17">
        <v>29.57</v>
      </c>
      <c r="FM2" s="17">
        <v>29.57</v>
      </c>
      <c r="FN2" s="17">
        <v>29.59</v>
      </c>
      <c r="FO2" s="17">
        <v>29.56</v>
      </c>
      <c r="FP2" s="17">
        <v>29.55</v>
      </c>
      <c r="FQ2" s="17">
        <v>29.56</v>
      </c>
      <c r="FR2" s="17">
        <v>29.57</v>
      </c>
      <c r="FS2" s="17">
        <v>29.6</v>
      </c>
      <c r="FT2" s="17">
        <v>29.59</v>
      </c>
      <c r="FU2" s="17">
        <v>29.63</v>
      </c>
      <c r="FV2" s="17">
        <v>29.65</v>
      </c>
      <c r="FW2" s="17">
        <v>29.63</v>
      </c>
      <c r="FX2" s="17">
        <v>29.61</v>
      </c>
      <c r="FY2" s="17">
        <v>29.61</v>
      </c>
      <c r="FZ2" s="17">
        <v>29.66</v>
      </c>
      <c r="GA2" s="17">
        <v>29.7</v>
      </c>
      <c r="GB2" s="17">
        <v>29.75</v>
      </c>
      <c r="GC2" s="17">
        <v>29.74</v>
      </c>
      <c r="GD2" s="17">
        <v>29.72</v>
      </c>
      <c r="GE2" s="17">
        <v>29.7</v>
      </c>
      <c r="GF2" s="17">
        <v>29.69</v>
      </c>
      <c r="GG2" s="17">
        <v>29.7</v>
      </c>
      <c r="GH2" s="17">
        <v>29.75</v>
      </c>
      <c r="GI2" s="17">
        <v>29.75</v>
      </c>
      <c r="GJ2" s="17">
        <v>29.75</v>
      </c>
      <c r="GK2" s="17">
        <v>29.7</v>
      </c>
      <c r="GL2" s="17">
        <v>29.6</v>
      </c>
      <c r="GM2" s="17">
        <v>29.6</v>
      </c>
      <c r="GN2" s="17">
        <v>29.61</v>
      </c>
      <c r="GO2" s="17">
        <v>29.66</v>
      </c>
      <c r="GP2" s="17">
        <v>29.66</v>
      </c>
      <c r="GQ2" s="17">
        <v>29.7</v>
      </c>
      <c r="GR2" s="17">
        <v>29.71</v>
      </c>
      <c r="GS2" s="17">
        <v>29.72</v>
      </c>
      <c r="GT2" s="17">
        <v>29.75</v>
      </c>
      <c r="GU2" s="17">
        <v>29.74</v>
      </c>
      <c r="GV2" s="17">
        <v>29.71</v>
      </c>
      <c r="GW2" s="17">
        <v>29.64</v>
      </c>
      <c r="GX2" s="17">
        <v>29.61</v>
      </c>
      <c r="GY2" s="17">
        <v>29.61</v>
      </c>
      <c r="GZ2" s="17">
        <v>29.61</v>
      </c>
      <c r="HA2" s="17">
        <v>29.56</v>
      </c>
      <c r="HB2" s="17">
        <v>29.52</v>
      </c>
      <c r="HC2" s="17">
        <v>29.51</v>
      </c>
      <c r="HD2" s="17">
        <v>29.52</v>
      </c>
      <c r="HE2" s="17">
        <v>29.52</v>
      </c>
      <c r="HF2" s="17">
        <v>29.51</v>
      </c>
      <c r="HG2" s="17">
        <v>29.49</v>
      </c>
      <c r="HH2" s="17">
        <v>29.42</v>
      </c>
      <c r="HI2" s="17">
        <v>29.41</v>
      </c>
      <c r="HJ2" s="17">
        <v>29.38</v>
      </c>
      <c r="HK2" s="17">
        <v>29.38</v>
      </c>
      <c r="HL2" s="17">
        <v>29.38</v>
      </c>
      <c r="HM2" s="17">
        <v>29.37</v>
      </c>
      <c r="HN2" s="17">
        <v>29.4</v>
      </c>
      <c r="HO2" s="17">
        <v>29.42</v>
      </c>
      <c r="HP2" s="17">
        <v>29.39</v>
      </c>
      <c r="HQ2" s="17">
        <v>29.38</v>
      </c>
      <c r="HR2" s="17">
        <v>29.39</v>
      </c>
      <c r="HS2" s="17">
        <v>29.4</v>
      </c>
      <c r="HT2" s="17">
        <v>29.39</v>
      </c>
      <c r="HU2" s="17">
        <v>29.39</v>
      </c>
      <c r="HV2" s="17">
        <v>29.4</v>
      </c>
      <c r="HW2" s="17">
        <v>29.4</v>
      </c>
      <c r="HX2" s="17">
        <v>29.46</v>
      </c>
      <c r="HY2" s="17">
        <v>29.54</v>
      </c>
      <c r="HZ2" s="17">
        <v>29.54</v>
      </c>
      <c r="IA2" s="17">
        <v>29.55</v>
      </c>
      <c r="IB2" s="17">
        <v>29.5</v>
      </c>
      <c r="IC2" s="17">
        <v>29.48</v>
      </c>
      <c r="ID2" s="17">
        <v>29.5</v>
      </c>
      <c r="IE2" s="17">
        <v>29.56</v>
      </c>
      <c r="IF2" s="17">
        <v>29.59</v>
      </c>
      <c r="IG2" s="17">
        <v>29.6</v>
      </c>
      <c r="IH2" s="17">
        <v>29.64</v>
      </c>
      <c r="II2" s="17">
        <v>29.67</v>
      </c>
      <c r="IJ2" s="17">
        <v>29.67</v>
      </c>
      <c r="IK2" s="17">
        <v>29.7</v>
      </c>
      <c r="IL2" s="17">
        <v>29.74</v>
      </c>
      <c r="IM2" s="17">
        <v>29.74</v>
      </c>
      <c r="IN2" s="17">
        <v>29.7</v>
      </c>
      <c r="IO2" s="17">
        <v>29.65</v>
      </c>
      <c r="IP2" s="17">
        <v>29.58</v>
      </c>
      <c r="IQ2" s="17">
        <v>29.51</v>
      </c>
      <c r="IR2" s="17">
        <v>29.55</v>
      </c>
      <c r="IS2" s="17">
        <v>29.55</v>
      </c>
      <c r="IT2" s="17">
        <v>29.53</v>
      </c>
      <c r="IU2" s="17">
        <v>29.54</v>
      </c>
      <c r="IV2" s="17">
        <v>29.54</v>
      </c>
      <c r="IW2" s="17">
        <v>29.54</v>
      </c>
      <c r="IX2" s="17">
        <v>29.54</v>
      </c>
      <c r="IY2" s="17">
        <v>29.54</v>
      </c>
    </row>
    <row r="3" spans="1:259" x14ac:dyDescent="0.15">
      <c r="A3" s="17" t="s">
        <v>552</v>
      </c>
      <c r="B3" s="17" t="s">
        <v>553</v>
      </c>
      <c r="C3" s="17"/>
      <c r="D3" s="17"/>
      <c r="E3" s="17"/>
      <c r="F3" s="17"/>
      <c r="G3" s="17"/>
      <c r="H3" s="17"/>
      <c r="I3" s="17"/>
      <c r="J3" s="17"/>
      <c r="K3" s="17"/>
      <c r="L3" s="17"/>
      <c r="M3" s="17"/>
      <c r="N3" s="17"/>
      <c r="O3" s="17"/>
      <c r="P3" s="17"/>
      <c r="Q3" s="17"/>
      <c r="R3" s="17"/>
      <c r="S3" s="17"/>
      <c r="T3" s="17"/>
      <c r="U3" s="17"/>
      <c r="V3" s="17"/>
      <c r="W3" s="17"/>
      <c r="X3" s="17"/>
      <c r="Y3" s="17"/>
      <c r="Z3" s="17"/>
      <c r="AA3" s="26"/>
      <c r="AB3" s="17"/>
      <c r="AC3" s="26"/>
      <c r="AD3" s="26"/>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26"/>
      <c r="BK3" s="17"/>
      <c r="BL3" s="17"/>
      <c r="BM3" s="17"/>
      <c r="BN3" s="17"/>
      <c r="BO3" s="17"/>
      <c r="BP3" s="17"/>
      <c r="BQ3" s="17"/>
      <c r="BR3" s="17"/>
      <c r="BS3" s="17"/>
      <c r="BT3" s="17"/>
      <c r="BU3" s="17"/>
      <c r="BV3" s="17"/>
      <c r="BW3" s="17"/>
      <c r="BX3" s="26"/>
      <c r="BY3" s="26"/>
      <c r="BZ3" s="26"/>
      <c r="CA3" s="26"/>
      <c r="CB3" s="26"/>
      <c r="CC3" s="17"/>
      <c r="CD3" s="17"/>
      <c r="CE3" s="17"/>
      <c r="CF3" s="17"/>
      <c r="CG3" s="17"/>
      <c r="CH3" s="17"/>
      <c r="CI3" s="17"/>
      <c r="CJ3" s="26"/>
      <c r="CK3" s="17"/>
      <c r="CL3" s="17"/>
      <c r="CM3" s="17"/>
      <c r="CN3" s="17"/>
      <c r="CO3" s="17"/>
      <c r="CP3" s="17"/>
      <c r="CQ3" s="17"/>
      <c r="CR3" s="17"/>
      <c r="CS3" s="17"/>
      <c r="CT3" s="17"/>
      <c r="CU3" s="17"/>
      <c r="CV3" s="17"/>
      <c r="CW3" s="17"/>
      <c r="CX3" s="17"/>
      <c r="CY3" s="26"/>
      <c r="CZ3" s="26"/>
      <c r="DA3" s="26"/>
      <c r="DB3" s="17"/>
      <c r="DC3" s="17"/>
      <c r="DD3" s="17"/>
      <c r="DE3" s="17"/>
      <c r="DF3" s="17"/>
      <c r="DG3" s="17"/>
      <c r="DH3" s="26"/>
      <c r="DI3" s="17"/>
      <c r="DJ3" s="17"/>
      <c r="DK3" s="17"/>
      <c r="DL3" s="17"/>
      <c r="DM3" s="17">
        <v>17.84</v>
      </c>
      <c r="DN3" s="17">
        <v>17.84</v>
      </c>
      <c r="DO3" s="17">
        <v>17.850000000000001</v>
      </c>
      <c r="DP3" s="17">
        <v>17.87</v>
      </c>
      <c r="DQ3" s="17">
        <v>17.86</v>
      </c>
      <c r="DR3" s="17">
        <v>17.86</v>
      </c>
      <c r="DS3" s="17">
        <v>17.850000000000001</v>
      </c>
      <c r="DT3" s="17">
        <v>17.850000000000001</v>
      </c>
      <c r="DU3" s="17">
        <v>17.87</v>
      </c>
      <c r="DV3" s="17">
        <v>17.86</v>
      </c>
      <c r="DW3" s="17">
        <v>17.88</v>
      </c>
      <c r="DX3" s="17">
        <v>17.88</v>
      </c>
      <c r="DY3" s="17">
        <v>17.89</v>
      </c>
      <c r="DZ3" s="17">
        <v>17.89</v>
      </c>
      <c r="EA3" s="17">
        <v>17.899999999999999</v>
      </c>
      <c r="EB3" s="17">
        <v>17.87</v>
      </c>
      <c r="EC3" s="17">
        <v>17.850000000000001</v>
      </c>
      <c r="ED3" s="17">
        <v>17.829999999999998</v>
      </c>
      <c r="EE3" s="17">
        <v>17.84</v>
      </c>
      <c r="EF3" s="17">
        <v>17.8</v>
      </c>
      <c r="EG3" s="17">
        <v>17.79</v>
      </c>
      <c r="EH3" s="17">
        <v>17.79</v>
      </c>
      <c r="EI3" s="17">
        <v>17.79</v>
      </c>
      <c r="EJ3" s="17">
        <v>17.84</v>
      </c>
      <c r="EK3" s="17">
        <v>17.82</v>
      </c>
      <c r="EL3" s="17">
        <v>17.8</v>
      </c>
      <c r="EM3" s="17">
        <v>17.850000000000001</v>
      </c>
      <c r="EN3" s="17">
        <v>17.829999999999998</v>
      </c>
      <c r="EO3" s="17">
        <v>17.809999999999999</v>
      </c>
      <c r="EP3" s="17">
        <v>17.809999999999999</v>
      </c>
      <c r="EQ3" s="17">
        <v>17.82</v>
      </c>
      <c r="ER3" s="17">
        <v>17.82</v>
      </c>
      <c r="ES3" s="17">
        <v>17.8</v>
      </c>
      <c r="ET3" s="17">
        <v>17.82</v>
      </c>
      <c r="EU3" s="17">
        <v>17.77</v>
      </c>
      <c r="EV3" s="17">
        <v>17.8</v>
      </c>
      <c r="EW3" s="17">
        <v>17.8</v>
      </c>
      <c r="EX3" s="17">
        <v>17.8</v>
      </c>
      <c r="EY3" s="17">
        <v>17.78</v>
      </c>
      <c r="EZ3" s="17">
        <v>17.78</v>
      </c>
      <c r="FA3" s="17">
        <v>17.809999999999999</v>
      </c>
      <c r="FB3" s="17">
        <v>17.8</v>
      </c>
      <c r="FC3" s="17">
        <v>17.760000000000002</v>
      </c>
      <c r="FD3" s="17">
        <v>17.75</v>
      </c>
      <c r="FE3" s="17">
        <v>17.739999999999998</v>
      </c>
      <c r="FF3" s="17">
        <v>17.75</v>
      </c>
      <c r="FG3" s="17">
        <v>17.739999999999998</v>
      </c>
      <c r="FH3" s="17">
        <v>17.75</v>
      </c>
      <c r="FI3" s="17">
        <v>17.72</v>
      </c>
      <c r="FJ3" s="17">
        <v>17.72</v>
      </c>
      <c r="FK3" s="17">
        <v>17.73</v>
      </c>
      <c r="FL3" s="17">
        <v>17.72</v>
      </c>
      <c r="FM3" s="17">
        <v>17.79</v>
      </c>
      <c r="FN3" s="17">
        <v>17.75</v>
      </c>
      <c r="FO3" s="17">
        <v>17.71</v>
      </c>
      <c r="FP3" s="17">
        <v>17.72</v>
      </c>
      <c r="FQ3" s="17">
        <v>17.7</v>
      </c>
      <c r="FR3" s="17">
        <v>17.7</v>
      </c>
      <c r="FS3" s="17">
        <v>17.7</v>
      </c>
      <c r="FT3" s="17">
        <v>17.75</v>
      </c>
      <c r="FU3" s="17">
        <v>17.71</v>
      </c>
      <c r="FV3" s="17">
        <v>17.690000000000001</v>
      </c>
      <c r="FW3" s="17">
        <v>17.690000000000001</v>
      </c>
      <c r="FX3" s="17">
        <v>17.68</v>
      </c>
      <c r="FY3" s="17">
        <v>17.64</v>
      </c>
      <c r="FZ3" s="17">
        <v>17.61</v>
      </c>
      <c r="GA3" s="17">
        <v>17.61</v>
      </c>
      <c r="GB3" s="17">
        <v>17.62</v>
      </c>
      <c r="GC3" s="17">
        <v>17.62</v>
      </c>
      <c r="GD3" s="17">
        <v>17.63</v>
      </c>
      <c r="GE3" s="17">
        <v>17.63</v>
      </c>
      <c r="GF3" s="17">
        <v>17.64</v>
      </c>
      <c r="GG3" s="17">
        <v>17.670000000000002</v>
      </c>
      <c r="GH3" s="17">
        <v>17.649999999999999</v>
      </c>
      <c r="GI3" s="17">
        <v>17.64</v>
      </c>
      <c r="GJ3" s="17">
        <v>17.64</v>
      </c>
      <c r="GK3" s="17">
        <v>17.62</v>
      </c>
      <c r="GL3" s="17">
        <v>17.579999999999998</v>
      </c>
      <c r="GM3" s="17">
        <v>17.62</v>
      </c>
      <c r="GN3" s="17">
        <v>17.600000000000001</v>
      </c>
      <c r="GO3" s="17">
        <v>17.59</v>
      </c>
      <c r="GP3" s="17">
        <v>17.62</v>
      </c>
      <c r="GQ3" s="17">
        <v>17.600000000000001</v>
      </c>
      <c r="GR3" s="17">
        <v>17.600000000000001</v>
      </c>
      <c r="GS3" s="17">
        <v>17.64</v>
      </c>
      <c r="GT3" s="17">
        <v>17.59</v>
      </c>
      <c r="GU3" s="17">
        <v>17.600000000000001</v>
      </c>
      <c r="GV3" s="17">
        <v>17.61</v>
      </c>
      <c r="GW3" s="17">
        <v>17.61</v>
      </c>
      <c r="GX3" s="17">
        <v>17.649999999999999</v>
      </c>
      <c r="GY3" s="17">
        <v>17.649999999999999</v>
      </c>
      <c r="GZ3" s="17">
        <v>17.64</v>
      </c>
      <c r="HA3" s="17">
        <v>17.649999999999999</v>
      </c>
      <c r="HB3" s="17">
        <v>17.66</v>
      </c>
      <c r="HC3" s="17">
        <v>17.64</v>
      </c>
      <c r="HD3" s="17">
        <v>17.64</v>
      </c>
      <c r="HE3" s="17">
        <v>17.690000000000001</v>
      </c>
      <c r="HF3" s="17">
        <v>17.649999999999999</v>
      </c>
      <c r="HG3" s="17">
        <v>17.690000000000001</v>
      </c>
      <c r="HH3" s="17">
        <v>17.63</v>
      </c>
      <c r="HI3" s="17">
        <v>17.57</v>
      </c>
      <c r="HJ3" s="17">
        <v>17.559999999999999</v>
      </c>
      <c r="HK3" s="17">
        <v>17.559999999999999</v>
      </c>
      <c r="HL3" s="17">
        <v>17.600000000000001</v>
      </c>
      <c r="HM3" s="17">
        <v>17.600000000000001</v>
      </c>
      <c r="HN3" s="17">
        <v>17.55</v>
      </c>
      <c r="HO3" s="17">
        <v>17.57</v>
      </c>
      <c r="HP3" s="17">
        <v>17.57</v>
      </c>
      <c r="HQ3" s="17">
        <v>17.559999999999999</v>
      </c>
      <c r="HR3" s="17">
        <v>17.55</v>
      </c>
      <c r="HS3" s="17">
        <v>17.57</v>
      </c>
      <c r="HT3" s="17">
        <v>17.649999999999999</v>
      </c>
      <c r="HU3" s="17">
        <v>17.57</v>
      </c>
      <c r="HV3" s="17">
        <v>17.649999999999999</v>
      </c>
      <c r="HW3" s="17">
        <v>17.559999999999999</v>
      </c>
      <c r="HX3" s="17">
        <v>17.57</v>
      </c>
      <c r="HY3" s="17">
        <v>17.57</v>
      </c>
      <c r="HZ3" s="17">
        <v>17.600000000000001</v>
      </c>
      <c r="IA3" s="17">
        <v>17.600000000000001</v>
      </c>
      <c r="IB3" s="17">
        <v>17.600000000000001</v>
      </c>
      <c r="IC3" s="17">
        <v>17.55</v>
      </c>
      <c r="ID3" s="17">
        <v>17.57</v>
      </c>
      <c r="IE3" s="17">
        <v>17.54</v>
      </c>
      <c r="IF3" s="17">
        <v>17.559999999999999</v>
      </c>
      <c r="IG3" s="17">
        <v>17.54</v>
      </c>
      <c r="IH3" s="17">
        <v>17.52</v>
      </c>
      <c r="II3" s="17">
        <v>17.54</v>
      </c>
      <c r="IJ3" s="17">
        <v>17.510000000000002</v>
      </c>
      <c r="IK3" s="17">
        <v>17.510000000000002</v>
      </c>
      <c r="IL3" s="17">
        <v>17.510000000000002</v>
      </c>
      <c r="IM3" s="17">
        <v>17.510000000000002</v>
      </c>
      <c r="IN3" s="17">
        <v>17.55</v>
      </c>
      <c r="IO3" s="17">
        <v>17.59</v>
      </c>
      <c r="IP3" s="17">
        <v>17.579999999999998</v>
      </c>
      <c r="IQ3" s="17">
        <v>17.63</v>
      </c>
      <c r="IR3" s="17">
        <v>17.63</v>
      </c>
      <c r="IS3" s="17">
        <v>17.600000000000001</v>
      </c>
      <c r="IT3" s="17">
        <v>17.600000000000001</v>
      </c>
      <c r="IU3" s="17">
        <v>17.600000000000001</v>
      </c>
      <c r="IV3" s="17">
        <v>17.59</v>
      </c>
      <c r="IW3" s="17">
        <v>17.59</v>
      </c>
      <c r="IX3" s="17">
        <v>17.59</v>
      </c>
      <c r="IY3" s="17">
        <v>17.63</v>
      </c>
    </row>
    <row r="4" spans="1:259" x14ac:dyDescent="0.15">
      <c r="A4" s="17" t="s">
        <v>854</v>
      </c>
      <c r="B4" s="17" t="s">
        <v>855</v>
      </c>
      <c r="C4" s="17"/>
      <c r="D4" s="17"/>
      <c r="E4" s="17"/>
      <c r="F4" s="17"/>
      <c r="G4" s="17"/>
      <c r="H4" s="17"/>
      <c r="I4" s="17"/>
      <c r="J4" s="17"/>
      <c r="K4" s="17"/>
      <c r="L4" s="17"/>
      <c r="M4" s="17"/>
      <c r="N4" s="17"/>
      <c r="O4" s="17"/>
      <c r="P4" s="17"/>
      <c r="Q4" s="17"/>
      <c r="R4" s="17"/>
      <c r="S4" s="17"/>
      <c r="T4" s="17"/>
      <c r="U4" s="17"/>
      <c r="V4" s="17"/>
      <c r="W4" s="17"/>
      <c r="X4" s="17"/>
      <c r="Y4" s="17"/>
      <c r="Z4" s="17"/>
      <c r="AA4" s="26"/>
      <c r="AB4" s="17"/>
      <c r="AC4" s="26"/>
      <c r="AD4" s="26"/>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26"/>
      <c r="BK4" s="17"/>
      <c r="BL4" s="17"/>
      <c r="BM4" s="17"/>
      <c r="BN4" s="17"/>
      <c r="BO4" s="17"/>
      <c r="BP4" s="17"/>
      <c r="BQ4" s="17"/>
      <c r="BR4" s="17"/>
      <c r="BS4" s="17"/>
      <c r="BT4" s="17"/>
      <c r="BU4" s="17"/>
      <c r="BV4" s="17"/>
      <c r="BW4" s="17"/>
      <c r="BX4" s="26"/>
      <c r="BY4" s="26"/>
      <c r="BZ4" s="26"/>
      <c r="CA4" s="26"/>
      <c r="CB4" s="26"/>
      <c r="CC4" s="17"/>
      <c r="CD4" s="17"/>
      <c r="CE4" s="17"/>
      <c r="CF4" s="17"/>
      <c r="CG4" s="17"/>
      <c r="CH4" s="17"/>
      <c r="CI4" s="17"/>
      <c r="CJ4" s="26"/>
      <c r="CK4" s="17"/>
      <c r="CL4" s="17"/>
      <c r="CM4" s="17"/>
      <c r="CN4" s="17"/>
      <c r="CO4" s="17"/>
      <c r="CP4" s="17"/>
      <c r="CQ4" s="17"/>
      <c r="CR4" s="17"/>
      <c r="CS4" s="17"/>
      <c r="CT4" s="17"/>
      <c r="CU4" s="17"/>
      <c r="CV4" s="17"/>
      <c r="CW4" s="17"/>
      <c r="CX4" s="17"/>
      <c r="CY4" s="26"/>
      <c r="CZ4" s="26"/>
      <c r="DA4" s="26"/>
      <c r="DB4" s="17"/>
      <c r="DC4" s="17"/>
      <c r="DD4" s="17"/>
      <c r="DE4" s="17"/>
      <c r="DF4" s="17"/>
      <c r="DG4" s="17"/>
      <c r="DH4" s="26"/>
      <c r="DI4" s="17"/>
      <c r="DJ4" s="17"/>
      <c r="DK4" s="17"/>
      <c r="DL4" s="17"/>
      <c r="DM4" s="17">
        <v>10.57</v>
      </c>
      <c r="DN4" s="17">
        <v>10.58</v>
      </c>
      <c r="DO4" s="17">
        <v>10.58</v>
      </c>
      <c r="DP4" s="17">
        <v>10.58</v>
      </c>
      <c r="DQ4" s="17">
        <v>10.58</v>
      </c>
      <c r="DR4" s="17">
        <v>10.58</v>
      </c>
      <c r="DS4" s="17">
        <v>10.58</v>
      </c>
      <c r="DT4" s="17">
        <v>10.58</v>
      </c>
      <c r="DU4" s="17">
        <v>10.58</v>
      </c>
      <c r="DV4" s="17">
        <v>10.57</v>
      </c>
      <c r="DW4" s="17">
        <v>10.56</v>
      </c>
      <c r="DX4" s="17">
        <v>10.56</v>
      </c>
      <c r="DY4" s="17">
        <v>10.56</v>
      </c>
      <c r="DZ4" s="17">
        <v>10.56</v>
      </c>
      <c r="EA4" s="17">
        <v>10.55</v>
      </c>
      <c r="EB4" s="17">
        <v>10.55</v>
      </c>
      <c r="EC4" s="17">
        <v>10.54</v>
      </c>
      <c r="ED4" s="17">
        <v>10.54</v>
      </c>
      <c r="EE4" s="17">
        <v>10.54</v>
      </c>
      <c r="EF4" s="17">
        <v>10.53</v>
      </c>
      <c r="EG4" s="17">
        <v>10.54</v>
      </c>
      <c r="EH4" s="17">
        <v>10.54</v>
      </c>
      <c r="EI4" s="17">
        <v>10.55</v>
      </c>
      <c r="EJ4" s="17">
        <v>10.55</v>
      </c>
      <c r="EK4" s="17">
        <v>10.55</v>
      </c>
      <c r="EL4" s="17">
        <v>10.56</v>
      </c>
      <c r="EM4" s="17">
        <v>10.56</v>
      </c>
      <c r="EN4" s="17">
        <v>10.56</v>
      </c>
      <c r="EO4" s="17">
        <v>10.55</v>
      </c>
      <c r="EP4" s="17">
        <v>10.54</v>
      </c>
      <c r="EQ4" s="17">
        <v>10.55</v>
      </c>
      <c r="ER4" s="17">
        <v>10.56</v>
      </c>
      <c r="ES4" s="17">
        <v>10.55</v>
      </c>
      <c r="ET4" s="17">
        <v>10.55</v>
      </c>
      <c r="EU4" s="17">
        <v>10.55</v>
      </c>
      <c r="EV4" s="17">
        <v>10.55</v>
      </c>
      <c r="EW4" s="17">
        <v>10.56</v>
      </c>
      <c r="EX4" s="17">
        <v>10.54</v>
      </c>
      <c r="EY4" s="17">
        <v>10.55</v>
      </c>
      <c r="EZ4" s="17">
        <v>10.55</v>
      </c>
      <c r="FA4" s="17">
        <v>10.54</v>
      </c>
      <c r="FB4" s="17">
        <v>10.53</v>
      </c>
      <c r="FC4" s="17">
        <v>10.53</v>
      </c>
      <c r="FD4" s="17">
        <v>10.55</v>
      </c>
      <c r="FE4" s="17">
        <v>10.55</v>
      </c>
      <c r="FF4" s="17">
        <v>10.55</v>
      </c>
      <c r="FG4" s="17">
        <v>10.54</v>
      </c>
      <c r="FH4" s="17">
        <v>10.54</v>
      </c>
      <c r="FI4" s="17">
        <v>10.54</v>
      </c>
      <c r="FJ4" s="17">
        <v>10.54</v>
      </c>
      <c r="FK4" s="17">
        <v>10.55</v>
      </c>
      <c r="FL4" s="17">
        <v>10.54</v>
      </c>
      <c r="FM4" s="17">
        <v>10.55</v>
      </c>
      <c r="FN4" s="17">
        <v>10.55</v>
      </c>
      <c r="FO4" s="17">
        <v>10.55</v>
      </c>
      <c r="FP4" s="17">
        <v>10.54</v>
      </c>
      <c r="FQ4" s="17">
        <v>10.53</v>
      </c>
      <c r="FR4" s="17">
        <v>10.52</v>
      </c>
      <c r="FS4" s="17">
        <v>10.53</v>
      </c>
      <c r="FT4" s="17">
        <v>10.52</v>
      </c>
      <c r="FU4" s="17">
        <v>10.52</v>
      </c>
      <c r="FV4" s="17">
        <v>10.53</v>
      </c>
      <c r="FW4" s="17">
        <v>10.53</v>
      </c>
      <c r="FX4" s="17">
        <v>10.52</v>
      </c>
      <c r="FY4" s="17">
        <v>10.52</v>
      </c>
      <c r="FZ4" s="17">
        <v>10.54</v>
      </c>
      <c r="GA4" s="17">
        <v>10.54</v>
      </c>
      <c r="GB4" s="17">
        <v>10.53</v>
      </c>
      <c r="GC4" s="17">
        <v>10.52</v>
      </c>
      <c r="GD4" s="17">
        <v>10.53</v>
      </c>
      <c r="GE4" s="17">
        <v>10.53</v>
      </c>
      <c r="GF4" s="17">
        <v>10.53</v>
      </c>
      <c r="GG4" s="17">
        <v>10.52</v>
      </c>
      <c r="GH4" s="17">
        <v>10.52</v>
      </c>
      <c r="GI4" s="17">
        <v>10.52</v>
      </c>
      <c r="GJ4" s="17">
        <v>10.52</v>
      </c>
      <c r="GK4" s="17">
        <v>10.53</v>
      </c>
      <c r="GL4" s="17">
        <v>10.52</v>
      </c>
      <c r="GM4" s="17">
        <v>10.51</v>
      </c>
      <c r="GN4" s="17">
        <v>10.51</v>
      </c>
      <c r="GO4" s="17">
        <v>10.5</v>
      </c>
      <c r="GP4" s="17">
        <v>10.49</v>
      </c>
      <c r="GQ4" s="17">
        <v>10.5</v>
      </c>
      <c r="GR4" s="17">
        <v>10.51</v>
      </c>
      <c r="GS4" s="17">
        <v>10.51</v>
      </c>
      <c r="GT4" s="17">
        <v>10.5</v>
      </c>
      <c r="GU4" s="17">
        <v>10.51</v>
      </c>
      <c r="GV4" s="17">
        <v>10.51</v>
      </c>
      <c r="GW4" s="17">
        <v>10.5</v>
      </c>
      <c r="GX4" s="17">
        <v>10.5</v>
      </c>
      <c r="GY4" s="17">
        <v>10.5</v>
      </c>
      <c r="GZ4" s="17">
        <v>10.5</v>
      </c>
      <c r="HA4" s="17">
        <v>10.47</v>
      </c>
      <c r="HB4" s="17">
        <v>10.47</v>
      </c>
      <c r="HC4" s="17">
        <v>10.46</v>
      </c>
      <c r="HD4" s="17">
        <v>10.46</v>
      </c>
      <c r="HE4" s="17">
        <v>10.47</v>
      </c>
      <c r="HF4" s="17">
        <v>10.46</v>
      </c>
      <c r="HG4" s="17">
        <v>10.45</v>
      </c>
      <c r="HH4" s="17">
        <v>10.45</v>
      </c>
      <c r="HI4" s="17">
        <v>10.45</v>
      </c>
      <c r="HJ4" s="17">
        <v>10.45</v>
      </c>
      <c r="HK4" s="17">
        <v>10.45</v>
      </c>
      <c r="HL4" s="17">
        <v>10.45</v>
      </c>
      <c r="HM4" s="17">
        <v>10.45</v>
      </c>
      <c r="HN4" s="17">
        <v>10.45</v>
      </c>
      <c r="HO4" s="17">
        <v>10.45</v>
      </c>
      <c r="HP4" s="17">
        <v>10.45</v>
      </c>
      <c r="HQ4" s="17">
        <v>10.45</v>
      </c>
      <c r="HR4" s="17">
        <v>10.46</v>
      </c>
      <c r="HS4" s="17">
        <v>10.46</v>
      </c>
      <c r="HT4" s="17">
        <v>10.47</v>
      </c>
      <c r="HU4" s="17">
        <v>10.46</v>
      </c>
      <c r="HV4" s="17">
        <v>10.47</v>
      </c>
      <c r="HW4" s="17">
        <v>10.46</v>
      </c>
      <c r="HX4" s="17">
        <v>10.46</v>
      </c>
      <c r="HY4" s="17">
        <v>10.48</v>
      </c>
      <c r="HZ4" s="17">
        <v>10.47</v>
      </c>
      <c r="IA4" s="17">
        <v>10.47</v>
      </c>
      <c r="IB4" s="17">
        <v>10.46</v>
      </c>
      <c r="IC4" s="17">
        <v>10.46</v>
      </c>
      <c r="ID4" s="17">
        <v>10.46</v>
      </c>
      <c r="IE4" s="17">
        <v>10.45</v>
      </c>
      <c r="IF4" s="17">
        <v>10.45</v>
      </c>
      <c r="IG4" s="17">
        <v>10.45</v>
      </c>
      <c r="IH4" s="17">
        <v>10.45</v>
      </c>
      <c r="II4" s="17">
        <v>10.45</v>
      </c>
      <c r="IJ4" s="17">
        <v>10.45</v>
      </c>
      <c r="IK4" s="17">
        <v>10.44</v>
      </c>
      <c r="IL4" s="17">
        <v>10.44</v>
      </c>
      <c r="IM4" s="17">
        <v>10.43</v>
      </c>
      <c r="IN4" s="17">
        <v>10.43</v>
      </c>
      <c r="IO4" s="17">
        <v>10.43</v>
      </c>
      <c r="IP4" s="17">
        <v>10.43</v>
      </c>
      <c r="IQ4" s="17">
        <v>10.43</v>
      </c>
      <c r="IR4" s="17">
        <v>10.44</v>
      </c>
      <c r="IS4" s="17">
        <v>10.45</v>
      </c>
      <c r="IT4" s="17">
        <v>10.45</v>
      </c>
      <c r="IU4" s="17">
        <v>10.44</v>
      </c>
      <c r="IV4" s="17">
        <v>10.44</v>
      </c>
      <c r="IW4" s="17">
        <v>10.44</v>
      </c>
      <c r="IX4" s="17">
        <v>10.44</v>
      </c>
      <c r="IY4" s="17">
        <v>10.44</v>
      </c>
    </row>
    <row r="5" spans="1:259" x14ac:dyDescent="0.15">
      <c r="A5" s="17" t="s">
        <v>116</v>
      </c>
      <c r="B5" s="17" t="s">
        <v>117</v>
      </c>
      <c r="C5" s="17"/>
      <c r="D5" s="17"/>
      <c r="E5" s="17"/>
      <c r="F5" s="17"/>
      <c r="G5" s="17"/>
      <c r="H5" s="17"/>
      <c r="I5" s="17"/>
      <c r="J5" s="17"/>
      <c r="K5" s="17"/>
      <c r="L5" s="17"/>
      <c r="M5" s="17"/>
      <c r="N5" s="17"/>
      <c r="O5" s="17"/>
      <c r="P5" s="17"/>
      <c r="Q5" s="17"/>
      <c r="R5" s="17"/>
      <c r="S5" s="17"/>
      <c r="T5" s="17"/>
      <c r="U5" s="17"/>
      <c r="V5" s="17"/>
      <c r="W5" s="17"/>
      <c r="X5" s="17"/>
      <c r="Y5" s="17"/>
      <c r="Z5" s="17"/>
      <c r="AA5" s="26"/>
      <c r="AB5" s="17"/>
      <c r="AC5" s="26"/>
      <c r="AD5" s="26"/>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26"/>
      <c r="BK5" s="17"/>
      <c r="BL5" s="17"/>
      <c r="BM5" s="17"/>
      <c r="BN5" s="17"/>
      <c r="BO5" s="17"/>
      <c r="BP5" s="17"/>
      <c r="BQ5" s="17"/>
      <c r="BR5" s="17"/>
      <c r="BS5" s="17"/>
      <c r="BT5" s="17"/>
      <c r="BU5" s="17"/>
      <c r="BV5" s="17"/>
      <c r="BW5" s="17"/>
      <c r="BX5" s="26"/>
      <c r="BY5" s="26"/>
      <c r="BZ5" s="26"/>
      <c r="CA5" s="26"/>
      <c r="CB5" s="26"/>
      <c r="CC5" s="17"/>
      <c r="CD5" s="17"/>
      <c r="CE5" s="17"/>
      <c r="CF5" s="17"/>
      <c r="CG5" s="17"/>
      <c r="CH5" s="17"/>
      <c r="CI5" s="17"/>
      <c r="CJ5" s="26"/>
      <c r="CK5" s="17"/>
      <c r="CL5" s="17"/>
      <c r="CM5" s="17"/>
      <c r="CN5" s="17"/>
      <c r="CO5" s="17"/>
      <c r="CP5" s="17"/>
      <c r="CQ5" s="17"/>
      <c r="CR5" s="17"/>
      <c r="CS5" s="17"/>
      <c r="CT5" s="17"/>
      <c r="CU5" s="17"/>
      <c r="CV5" s="17"/>
      <c r="CW5" s="17"/>
      <c r="CX5" s="17"/>
      <c r="CY5" s="26"/>
      <c r="CZ5" s="26"/>
      <c r="DA5" s="26"/>
      <c r="DB5" s="17"/>
      <c r="DC5" s="17"/>
      <c r="DD5" s="17"/>
      <c r="DE5" s="17"/>
      <c r="DF5" s="17"/>
      <c r="DG5" s="17"/>
      <c r="DH5" s="26"/>
      <c r="DI5" s="17"/>
      <c r="DJ5" s="17"/>
      <c r="DK5" s="17"/>
      <c r="DL5" s="17"/>
      <c r="DM5" s="17">
        <v>16.920000000000002</v>
      </c>
      <c r="DN5" s="17">
        <v>16.920000000000002</v>
      </c>
      <c r="DO5" s="17">
        <v>16.899999999999999</v>
      </c>
      <c r="DP5" s="17">
        <v>16.91</v>
      </c>
      <c r="DQ5" s="17">
        <v>16.899999999999999</v>
      </c>
      <c r="DR5" s="17">
        <v>16.899999999999999</v>
      </c>
      <c r="DS5" s="17">
        <v>16.88</v>
      </c>
      <c r="DT5" s="17">
        <v>16.88</v>
      </c>
      <c r="DU5" s="17">
        <v>16.88</v>
      </c>
      <c r="DV5" s="17">
        <v>16.86</v>
      </c>
      <c r="DW5" s="17">
        <v>16.899999999999999</v>
      </c>
      <c r="DX5" s="17">
        <v>16.88</v>
      </c>
      <c r="DY5" s="17">
        <v>16.88</v>
      </c>
      <c r="DZ5" s="17">
        <v>16.899999999999999</v>
      </c>
      <c r="EA5" s="17">
        <v>16.88</v>
      </c>
      <c r="EB5" s="17">
        <v>16.87</v>
      </c>
      <c r="EC5" s="17">
        <v>16.850000000000001</v>
      </c>
      <c r="ED5" s="17">
        <v>16.850000000000001</v>
      </c>
      <c r="EE5" s="17">
        <v>16.850000000000001</v>
      </c>
      <c r="EF5" s="17">
        <v>16.84</v>
      </c>
      <c r="EG5" s="17">
        <v>16.84</v>
      </c>
      <c r="EH5" s="17">
        <v>16.850000000000001</v>
      </c>
      <c r="EI5" s="17">
        <v>16.86</v>
      </c>
      <c r="EJ5" s="17">
        <v>16.87</v>
      </c>
      <c r="EK5" s="17">
        <v>16.88</v>
      </c>
      <c r="EL5" s="17">
        <v>16.88</v>
      </c>
      <c r="EM5" s="17">
        <v>16.87</v>
      </c>
      <c r="EN5" s="17">
        <v>16.88</v>
      </c>
      <c r="EO5" s="17">
        <v>16.88</v>
      </c>
      <c r="EP5" s="17">
        <v>16.88</v>
      </c>
      <c r="EQ5" s="17">
        <v>16.88</v>
      </c>
      <c r="ER5" s="17">
        <v>16.86</v>
      </c>
      <c r="ES5" s="17">
        <v>16.87</v>
      </c>
      <c r="ET5" s="17">
        <v>16.87</v>
      </c>
      <c r="EU5" s="17">
        <v>16.87</v>
      </c>
      <c r="EV5" s="17">
        <v>16.86</v>
      </c>
      <c r="EW5" s="17">
        <v>16.87</v>
      </c>
      <c r="EX5" s="17">
        <v>16.86</v>
      </c>
      <c r="EY5" s="17">
        <v>16.850000000000001</v>
      </c>
      <c r="EZ5" s="17">
        <v>16.850000000000001</v>
      </c>
      <c r="FA5" s="17">
        <v>16.84</v>
      </c>
      <c r="FB5" s="17">
        <v>16.84</v>
      </c>
      <c r="FC5" s="17">
        <v>16.84</v>
      </c>
      <c r="FD5" s="17">
        <v>16.84</v>
      </c>
      <c r="FE5" s="17">
        <v>16.829999999999998</v>
      </c>
      <c r="FF5" s="17">
        <v>16.84</v>
      </c>
      <c r="FG5" s="17">
        <v>16.86</v>
      </c>
      <c r="FH5" s="17">
        <v>16.87</v>
      </c>
      <c r="FI5" s="17">
        <v>16.86</v>
      </c>
      <c r="FJ5" s="17">
        <v>16.86</v>
      </c>
      <c r="FK5" s="17">
        <v>16.86</v>
      </c>
      <c r="FL5" s="17">
        <v>16.86</v>
      </c>
      <c r="FM5" s="17">
        <v>16.86</v>
      </c>
      <c r="FN5" s="17">
        <v>16.86</v>
      </c>
      <c r="FO5" s="17">
        <v>16.86</v>
      </c>
      <c r="FP5" s="17">
        <v>16.86</v>
      </c>
      <c r="FQ5" s="17">
        <v>16.84</v>
      </c>
      <c r="FR5" s="17">
        <v>16.850000000000001</v>
      </c>
      <c r="FS5" s="17">
        <v>16.84</v>
      </c>
      <c r="FT5" s="17">
        <v>16.829999999999998</v>
      </c>
      <c r="FU5" s="17">
        <v>16.829999999999998</v>
      </c>
      <c r="FV5" s="17">
        <v>16.84</v>
      </c>
      <c r="FW5" s="17">
        <v>16.850000000000001</v>
      </c>
      <c r="FX5" s="17">
        <v>16.829999999999998</v>
      </c>
      <c r="FY5" s="17">
        <v>16.829999999999998</v>
      </c>
      <c r="FZ5" s="17">
        <v>16.84</v>
      </c>
      <c r="GA5" s="17">
        <v>16.84</v>
      </c>
      <c r="GB5" s="17">
        <v>16.850000000000001</v>
      </c>
      <c r="GC5" s="17">
        <v>16.86</v>
      </c>
      <c r="GD5" s="17">
        <v>16.87</v>
      </c>
      <c r="GE5" s="17">
        <v>16.87</v>
      </c>
      <c r="GF5" s="17">
        <v>16.86</v>
      </c>
      <c r="GG5" s="17">
        <v>16.84</v>
      </c>
      <c r="GH5" s="17">
        <v>16.829999999999998</v>
      </c>
      <c r="GI5" s="17">
        <v>16.809999999999999</v>
      </c>
      <c r="GJ5" s="17">
        <v>16.8</v>
      </c>
      <c r="GK5" s="17">
        <v>16.8</v>
      </c>
      <c r="GL5" s="17">
        <v>16.809999999999999</v>
      </c>
      <c r="GM5" s="17">
        <v>16.809999999999999</v>
      </c>
      <c r="GN5" s="17">
        <v>16.79</v>
      </c>
      <c r="GO5" s="17">
        <v>16.79</v>
      </c>
      <c r="GP5" s="17">
        <v>16.8</v>
      </c>
      <c r="GQ5" s="17">
        <v>16.8</v>
      </c>
      <c r="GR5" s="17">
        <v>16.809999999999999</v>
      </c>
      <c r="GS5" s="17">
        <v>16.809999999999999</v>
      </c>
      <c r="GT5" s="17">
        <v>16.82</v>
      </c>
      <c r="GU5" s="17">
        <v>16.82</v>
      </c>
      <c r="GV5" s="17">
        <v>16.8</v>
      </c>
      <c r="GW5" s="17">
        <v>16.809999999999999</v>
      </c>
      <c r="GX5" s="17">
        <v>16.82</v>
      </c>
      <c r="GY5" s="17">
        <v>16.82</v>
      </c>
      <c r="GZ5" s="17">
        <v>16.809999999999999</v>
      </c>
      <c r="HA5" s="17">
        <v>16.82</v>
      </c>
      <c r="HB5" s="17">
        <v>16.829999999999998</v>
      </c>
      <c r="HC5" s="17">
        <v>16.82</v>
      </c>
      <c r="HD5" s="17">
        <v>16.809999999999999</v>
      </c>
      <c r="HE5" s="17">
        <v>16.82</v>
      </c>
      <c r="HF5" s="17">
        <v>16.8</v>
      </c>
      <c r="HG5" s="17">
        <v>16.79</v>
      </c>
      <c r="HH5" s="17">
        <v>16.78</v>
      </c>
      <c r="HI5" s="17">
        <v>16.75</v>
      </c>
      <c r="HJ5" s="17">
        <v>16.73</v>
      </c>
      <c r="HK5" s="17">
        <v>16.75</v>
      </c>
      <c r="HL5" s="17">
        <v>16.739999999999998</v>
      </c>
      <c r="HM5" s="17">
        <v>16.72</v>
      </c>
      <c r="HN5" s="17">
        <v>16.73</v>
      </c>
      <c r="HO5" s="17">
        <v>16.75</v>
      </c>
      <c r="HP5" s="17">
        <v>16.75</v>
      </c>
      <c r="HQ5" s="17">
        <v>16.73</v>
      </c>
      <c r="HR5" s="17">
        <v>16.739999999999998</v>
      </c>
      <c r="HS5" s="17">
        <v>16.760000000000002</v>
      </c>
      <c r="HT5" s="17">
        <v>16.809999999999999</v>
      </c>
      <c r="HU5" s="17">
        <v>16.809999999999999</v>
      </c>
      <c r="HV5" s="17">
        <v>16.78</v>
      </c>
      <c r="HW5" s="17">
        <v>16.78</v>
      </c>
      <c r="HX5" s="17">
        <v>16.79</v>
      </c>
      <c r="HY5" s="17">
        <v>16.77</v>
      </c>
      <c r="HZ5" s="17">
        <v>16.77</v>
      </c>
      <c r="IA5" s="17">
        <v>16.75</v>
      </c>
      <c r="IB5" s="17">
        <v>16.760000000000002</v>
      </c>
      <c r="IC5" s="17">
        <v>16.739999999999998</v>
      </c>
      <c r="ID5" s="17">
        <v>16.73</v>
      </c>
      <c r="IE5" s="17">
        <v>16.73</v>
      </c>
      <c r="IF5" s="17">
        <v>16.73</v>
      </c>
      <c r="IG5" s="17">
        <v>16.72</v>
      </c>
      <c r="IH5" s="17">
        <v>16.72</v>
      </c>
      <c r="II5" s="17">
        <v>16.690000000000001</v>
      </c>
      <c r="IJ5" s="17">
        <v>16.690000000000001</v>
      </c>
      <c r="IK5" s="17">
        <v>16.71</v>
      </c>
      <c r="IL5" s="17">
        <v>16.73</v>
      </c>
      <c r="IM5" s="17">
        <v>16.739999999999998</v>
      </c>
      <c r="IN5" s="17">
        <v>16.739999999999998</v>
      </c>
      <c r="IO5" s="17">
        <v>16.739999999999998</v>
      </c>
      <c r="IP5" s="17">
        <v>16.73</v>
      </c>
      <c r="IQ5" s="17">
        <v>16.72</v>
      </c>
      <c r="IR5" s="17">
        <v>16.73</v>
      </c>
      <c r="IS5" s="17">
        <v>16.73</v>
      </c>
      <c r="IT5" s="17">
        <v>16.72</v>
      </c>
      <c r="IU5" s="17">
        <v>16.71</v>
      </c>
      <c r="IV5" s="17">
        <v>16.72</v>
      </c>
      <c r="IW5" s="17">
        <v>16.72</v>
      </c>
      <c r="IX5" s="17">
        <v>16.72</v>
      </c>
      <c r="IY5" s="17">
        <v>16.71</v>
      </c>
    </row>
    <row r="6" spans="1:259" x14ac:dyDescent="0.15">
      <c r="A6" s="17" t="s">
        <v>118</v>
      </c>
      <c r="B6" s="17" t="s">
        <v>119</v>
      </c>
      <c r="C6" s="17"/>
      <c r="D6" s="17"/>
      <c r="E6" s="17"/>
      <c r="F6" s="17"/>
      <c r="G6" s="17"/>
      <c r="H6" s="17"/>
      <c r="I6" s="17"/>
      <c r="J6" s="17"/>
      <c r="K6" s="17"/>
      <c r="L6" s="17"/>
      <c r="M6" s="17"/>
      <c r="N6" s="17"/>
      <c r="O6" s="17"/>
      <c r="P6" s="17"/>
      <c r="Q6" s="17"/>
      <c r="R6" s="17"/>
      <c r="S6" s="17"/>
      <c r="T6" s="17"/>
      <c r="U6" s="17"/>
      <c r="V6" s="17"/>
      <c r="W6" s="17"/>
      <c r="X6" s="17"/>
      <c r="Y6" s="17"/>
      <c r="Z6" s="17"/>
      <c r="AA6" s="26"/>
      <c r="AB6" s="17"/>
      <c r="AC6" s="26"/>
      <c r="AD6" s="26"/>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26"/>
      <c r="BK6" s="17"/>
      <c r="BL6" s="17"/>
      <c r="BM6" s="17"/>
      <c r="BN6" s="17"/>
      <c r="BO6" s="17"/>
      <c r="BP6" s="17"/>
      <c r="BQ6" s="17"/>
      <c r="BR6" s="17"/>
      <c r="BS6" s="17"/>
      <c r="BT6" s="17"/>
      <c r="BU6" s="17"/>
      <c r="BV6" s="17"/>
      <c r="BW6" s="17"/>
      <c r="BX6" s="26"/>
      <c r="BY6" s="26"/>
      <c r="BZ6" s="26"/>
      <c r="CA6" s="26"/>
      <c r="CB6" s="26"/>
      <c r="CC6" s="17"/>
      <c r="CD6" s="17"/>
      <c r="CE6" s="17"/>
      <c r="CF6" s="17"/>
      <c r="CG6" s="17"/>
      <c r="CH6" s="17"/>
      <c r="CI6" s="17"/>
      <c r="CJ6" s="26"/>
      <c r="CK6" s="17"/>
      <c r="CL6" s="17"/>
      <c r="CM6" s="17"/>
      <c r="CN6" s="17"/>
      <c r="CO6" s="17"/>
      <c r="CP6" s="17"/>
      <c r="CQ6" s="17"/>
      <c r="CR6" s="17"/>
      <c r="CS6" s="17"/>
      <c r="CT6" s="17"/>
      <c r="CU6" s="17"/>
      <c r="CV6" s="17"/>
      <c r="CW6" s="17"/>
      <c r="CX6" s="17"/>
      <c r="CY6" s="26"/>
      <c r="CZ6" s="26"/>
      <c r="DA6" s="26"/>
      <c r="DB6" s="17"/>
      <c r="DC6" s="17"/>
      <c r="DD6" s="17"/>
      <c r="DE6" s="17"/>
      <c r="DF6" s="17"/>
      <c r="DG6" s="17"/>
      <c r="DH6" s="26"/>
      <c r="DI6" s="17"/>
      <c r="DJ6" s="17"/>
      <c r="DK6" s="17"/>
      <c r="DL6" s="17"/>
      <c r="DM6" s="17">
        <v>7.05</v>
      </c>
      <c r="DN6" s="17">
        <v>7.06</v>
      </c>
      <c r="DO6" s="17">
        <v>7.05</v>
      </c>
      <c r="DP6" s="17">
        <v>7.05</v>
      </c>
      <c r="DQ6" s="17">
        <v>7.05</v>
      </c>
      <c r="DR6" s="17">
        <v>7.05</v>
      </c>
      <c r="DS6" s="17">
        <v>7.03</v>
      </c>
      <c r="DT6" s="17">
        <v>7.04</v>
      </c>
      <c r="DU6" s="17">
        <v>7.04</v>
      </c>
      <c r="DV6" s="17">
        <v>7.03</v>
      </c>
      <c r="DW6" s="17">
        <v>7.03</v>
      </c>
      <c r="DX6" s="17">
        <v>7.04</v>
      </c>
      <c r="DY6" s="17">
        <v>7.04</v>
      </c>
      <c r="DZ6" s="17">
        <v>7.05</v>
      </c>
      <c r="EA6" s="17">
        <v>7.04</v>
      </c>
      <c r="EB6" s="17">
        <v>7.04</v>
      </c>
      <c r="EC6" s="17">
        <v>7.04</v>
      </c>
      <c r="ED6" s="17">
        <v>7.04</v>
      </c>
      <c r="EE6" s="17">
        <v>7.04</v>
      </c>
      <c r="EF6" s="17">
        <v>7.04</v>
      </c>
      <c r="EG6" s="17">
        <v>7.03</v>
      </c>
      <c r="EH6" s="17">
        <v>7.03</v>
      </c>
      <c r="EI6" s="17">
        <v>7.04</v>
      </c>
      <c r="EJ6" s="17">
        <v>7.04</v>
      </c>
      <c r="EK6" s="17">
        <v>7.05</v>
      </c>
      <c r="EL6" s="17">
        <v>7.03</v>
      </c>
      <c r="EM6" s="17">
        <v>7.04</v>
      </c>
      <c r="EN6" s="17">
        <v>7.04</v>
      </c>
      <c r="EO6" s="17">
        <v>7.04</v>
      </c>
      <c r="EP6" s="17">
        <v>7.03</v>
      </c>
      <c r="EQ6" s="17">
        <v>7.04</v>
      </c>
      <c r="ER6" s="17">
        <v>7.03</v>
      </c>
      <c r="ES6" s="17">
        <v>7.04</v>
      </c>
      <c r="ET6" s="17">
        <v>7.03</v>
      </c>
      <c r="EU6" s="17">
        <v>7.04</v>
      </c>
      <c r="EV6" s="17">
        <v>7.04</v>
      </c>
      <c r="EW6" s="17">
        <v>7.03</v>
      </c>
      <c r="EX6" s="17">
        <v>7.04</v>
      </c>
      <c r="EY6" s="17">
        <v>7.03</v>
      </c>
      <c r="EZ6" s="17">
        <v>7.03</v>
      </c>
      <c r="FA6" s="17">
        <v>7.04</v>
      </c>
      <c r="FB6" s="17">
        <v>7.03</v>
      </c>
      <c r="FC6" s="17">
        <v>7.03</v>
      </c>
      <c r="FD6" s="17">
        <v>7.04</v>
      </c>
      <c r="FE6" s="17">
        <v>7.04</v>
      </c>
      <c r="FF6" s="17">
        <v>7.04</v>
      </c>
      <c r="FG6" s="17">
        <v>7.03</v>
      </c>
      <c r="FH6" s="17">
        <v>7.04</v>
      </c>
      <c r="FI6" s="17">
        <v>7.03</v>
      </c>
      <c r="FJ6" s="17">
        <v>7.02</v>
      </c>
      <c r="FK6" s="17">
        <v>7.02</v>
      </c>
      <c r="FL6" s="17">
        <v>7.02</v>
      </c>
      <c r="FM6" s="17">
        <v>7.03</v>
      </c>
      <c r="FN6" s="17">
        <v>7.03</v>
      </c>
      <c r="FO6" s="17">
        <v>7.03</v>
      </c>
      <c r="FP6" s="17">
        <v>7.03</v>
      </c>
      <c r="FQ6" s="17">
        <v>7.03</v>
      </c>
      <c r="FR6" s="17">
        <v>7.03</v>
      </c>
      <c r="FS6" s="17">
        <v>7.02</v>
      </c>
      <c r="FT6" s="17">
        <v>7.03</v>
      </c>
      <c r="FU6" s="17">
        <v>7.03</v>
      </c>
      <c r="FV6" s="17">
        <v>7.02</v>
      </c>
      <c r="FW6" s="17">
        <v>7.02</v>
      </c>
      <c r="FX6" s="17">
        <v>7.03</v>
      </c>
      <c r="FY6" s="17">
        <v>7.02</v>
      </c>
      <c r="FZ6" s="17">
        <v>7.02</v>
      </c>
      <c r="GA6" s="17">
        <v>7.03</v>
      </c>
      <c r="GB6" s="17">
        <v>7.04</v>
      </c>
      <c r="GC6" s="17">
        <v>7.03</v>
      </c>
      <c r="GD6" s="17">
        <v>7.03</v>
      </c>
      <c r="GE6" s="17">
        <v>7.02</v>
      </c>
      <c r="GF6" s="17">
        <v>7.02</v>
      </c>
      <c r="GG6" s="17">
        <v>7.03</v>
      </c>
      <c r="GH6" s="17">
        <v>7.03</v>
      </c>
      <c r="GI6" s="17">
        <v>7.02</v>
      </c>
      <c r="GJ6" s="17">
        <v>7.02</v>
      </c>
      <c r="GK6" s="17">
        <v>7.02</v>
      </c>
      <c r="GL6" s="17">
        <v>7.01</v>
      </c>
      <c r="GM6" s="17">
        <v>7.01</v>
      </c>
      <c r="GN6" s="17">
        <v>7.01</v>
      </c>
      <c r="GO6" s="17">
        <v>7.01</v>
      </c>
      <c r="GP6" s="17">
        <v>7.02</v>
      </c>
      <c r="GQ6" s="17">
        <v>7.02</v>
      </c>
      <c r="GR6" s="17">
        <v>7.02</v>
      </c>
      <c r="GS6" s="17">
        <v>7.02</v>
      </c>
      <c r="GT6" s="17">
        <v>7.02</v>
      </c>
      <c r="GU6" s="17">
        <v>7.02</v>
      </c>
      <c r="GV6" s="17">
        <v>7.02</v>
      </c>
      <c r="GW6" s="17">
        <v>7.03</v>
      </c>
      <c r="GX6" s="17">
        <v>7.02</v>
      </c>
      <c r="GY6" s="17">
        <v>7.01</v>
      </c>
      <c r="GZ6" s="17">
        <v>7.02</v>
      </c>
      <c r="HA6" s="17">
        <v>7.02</v>
      </c>
      <c r="HB6" s="17">
        <v>7.01</v>
      </c>
      <c r="HC6" s="17">
        <v>7.02</v>
      </c>
      <c r="HD6" s="17">
        <v>7.01</v>
      </c>
      <c r="HE6" s="17">
        <v>7.01</v>
      </c>
      <c r="HF6" s="17">
        <v>7.01</v>
      </c>
      <c r="HG6" s="17">
        <v>7.01</v>
      </c>
      <c r="HH6" s="17">
        <v>7.01</v>
      </c>
      <c r="HI6" s="17">
        <v>7.01</v>
      </c>
      <c r="HJ6" s="17">
        <v>7.01</v>
      </c>
      <c r="HK6" s="17">
        <v>7.01</v>
      </c>
      <c r="HL6" s="17">
        <v>7.01</v>
      </c>
      <c r="HM6" s="17">
        <v>7.01</v>
      </c>
      <c r="HN6" s="17">
        <v>7.01</v>
      </c>
      <c r="HO6" s="17">
        <v>7</v>
      </c>
      <c r="HP6" s="17">
        <v>7</v>
      </c>
      <c r="HQ6" s="17">
        <v>7</v>
      </c>
      <c r="HR6" s="17">
        <v>7</v>
      </c>
      <c r="HS6" s="17">
        <v>7</v>
      </c>
      <c r="HT6" s="17">
        <v>7</v>
      </c>
      <c r="HU6" s="17">
        <v>7.01</v>
      </c>
      <c r="HV6" s="17">
        <v>7.01</v>
      </c>
      <c r="HW6" s="17">
        <v>7.01</v>
      </c>
      <c r="HX6" s="17">
        <v>7.01</v>
      </c>
      <c r="HY6" s="17">
        <v>7.01</v>
      </c>
      <c r="HZ6" s="17">
        <v>7.01</v>
      </c>
      <c r="IA6" s="17">
        <v>7.01</v>
      </c>
      <c r="IB6" s="17">
        <v>7.01</v>
      </c>
      <c r="IC6" s="17">
        <v>7.01</v>
      </c>
      <c r="ID6" s="17">
        <v>7.01</v>
      </c>
      <c r="IE6" s="17">
        <v>7.01</v>
      </c>
      <c r="IF6" s="17">
        <v>7.01</v>
      </c>
      <c r="IG6" s="17">
        <v>7.01</v>
      </c>
      <c r="IH6" s="17">
        <v>7.01</v>
      </c>
      <c r="II6" s="17">
        <v>7.01</v>
      </c>
      <c r="IJ6" s="17">
        <v>7.02</v>
      </c>
      <c r="IK6" s="17">
        <v>7.01</v>
      </c>
      <c r="IL6" s="17">
        <v>7.01</v>
      </c>
      <c r="IM6" s="17">
        <v>7.02</v>
      </c>
      <c r="IN6" s="17">
        <v>7</v>
      </c>
      <c r="IO6" s="17">
        <v>7.01</v>
      </c>
      <c r="IP6" s="17">
        <v>7.01</v>
      </c>
      <c r="IQ6" s="17">
        <v>7</v>
      </c>
      <c r="IR6" s="17">
        <v>7</v>
      </c>
      <c r="IS6" s="17">
        <v>7</v>
      </c>
      <c r="IT6" s="17">
        <v>6.99</v>
      </c>
      <c r="IU6" s="17">
        <v>7</v>
      </c>
      <c r="IV6" s="17">
        <v>7</v>
      </c>
      <c r="IW6" s="17">
        <v>7</v>
      </c>
      <c r="IX6" s="17">
        <v>7</v>
      </c>
      <c r="IY6" s="17">
        <v>7</v>
      </c>
    </row>
    <row r="7" spans="1:259" x14ac:dyDescent="0.15">
      <c r="A7" s="17" t="s">
        <v>710</v>
      </c>
      <c r="B7" s="17" t="s">
        <v>711</v>
      </c>
      <c r="C7" s="17"/>
      <c r="D7" s="17"/>
      <c r="E7" s="17"/>
      <c r="F7" s="17"/>
      <c r="G7" s="17"/>
      <c r="H7" s="17"/>
      <c r="I7" s="17"/>
      <c r="J7" s="17"/>
      <c r="K7" s="17"/>
      <c r="L7" s="17"/>
      <c r="M7" s="17"/>
      <c r="N7" s="17"/>
      <c r="O7" s="17"/>
      <c r="P7" s="17"/>
      <c r="Q7" s="17"/>
      <c r="R7" s="17"/>
      <c r="S7" s="17"/>
      <c r="T7" s="17"/>
      <c r="U7" s="17"/>
      <c r="V7" s="17"/>
      <c r="W7" s="17"/>
      <c r="X7" s="17"/>
      <c r="Y7" s="17"/>
      <c r="Z7" s="17"/>
      <c r="AA7" s="26"/>
      <c r="AB7" s="17"/>
      <c r="AC7" s="26"/>
      <c r="AD7" s="26"/>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26"/>
      <c r="BK7" s="17"/>
      <c r="BL7" s="17"/>
      <c r="BM7" s="17"/>
      <c r="BN7" s="17"/>
      <c r="BO7" s="17"/>
      <c r="BP7" s="17"/>
      <c r="BQ7" s="17"/>
      <c r="BR7" s="17"/>
      <c r="BS7" s="17"/>
      <c r="BT7" s="17"/>
      <c r="BU7" s="17"/>
      <c r="BV7" s="17"/>
      <c r="BW7" s="17"/>
      <c r="BX7" s="26"/>
      <c r="BY7" s="26"/>
      <c r="BZ7" s="26"/>
      <c r="CA7" s="26"/>
      <c r="CB7" s="26"/>
      <c r="CC7" s="17"/>
      <c r="CD7" s="17"/>
      <c r="CE7" s="17"/>
      <c r="CF7" s="17"/>
      <c r="CG7" s="17"/>
      <c r="CH7" s="17"/>
      <c r="CI7" s="17"/>
      <c r="CJ7" s="26"/>
      <c r="CK7" s="17"/>
      <c r="CL7" s="17"/>
      <c r="CM7" s="17"/>
      <c r="CN7" s="17"/>
      <c r="CO7" s="17"/>
      <c r="CP7" s="17"/>
      <c r="CQ7" s="17"/>
      <c r="CR7" s="17"/>
      <c r="CS7" s="17"/>
      <c r="CT7" s="17"/>
      <c r="CU7" s="17"/>
      <c r="CV7" s="17"/>
      <c r="CW7" s="17"/>
      <c r="CX7" s="17"/>
      <c r="CY7" s="26"/>
      <c r="CZ7" s="26"/>
      <c r="DA7" s="26"/>
      <c r="DB7" s="17"/>
      <c r="DC7" s="17"/>
      <c r="DD7" s="17"/>
      <c r="DE7" s="17"/>
      <c r="DF7" s="17"/>
      <c r="DG7" s="17"/>
      <c r="DH7" s="26"/>
      <c r="DI7" s="17"/>
      <c r="DJ7" s="17"/>
      <c r="DK7" s="17"/>
      <c r="DL7" s="17"/>
      <c r="DM7" s="17">
        <v>10.61</v>
      </c>
      <c r="DN7" s="17">
        <v>10.62</v>
      </c>
      <c r="DO7" s="17">
        <v>10.67</v>
      </c>
      <c r="DP7" s="17">
        <v>10.68</v>
      </c>
      <c r="DQ7" s="17">
        <v>10.69</v>
      </c>
      <c r="DR7" s="17">
        <v>10.76</v>
      </c>
      <c r="DS7" s="17">
        <v>10.75</v>
      </c>
      <c r="DT7" s="17">
        <v>10.68</v>
      </c>
      <c r="DU7" s="17">
        <v>10.7</v>
      </c>
      <c r="DV7" s="17">
        <v>10.69</v>
      </c>
      <c r="DW7" s="17">
        <v>10.71</v>
      </c>
      <c r="DX7" s="17">
        <v>10.76</v>
      </c>
      <c r="DY7" s="17">
        <v>10.85</v>
      </c>
      <c r="DZ7" s="17">
        <v>10.8</v>
      </c>
      <c r="EA7" s="17">
        <v>10.74</v>
      </c>
      <c r="EB7" s="17">
        <v>10.72</v>
      </c>
      <c r="EC7" s="17">
        <v>10.74</v>
      </c>
      <c r="ED7" s="17">
        <v>10.73</v>
      </c>
      <c r="EE7" s="17">
        <v>10.69</v>
      </c>
      <c r="EF7" s="17">
        <v>10.67</v>
      </c>
      <c r="EG7" s="17">
        <v>10.63</v>
      </c>
      <c r="EH7" s="17">
        <v>10.64</v>
      </c>
      <c r="EI7" s="17">
        <v>10.67</v>
      </c>
      <c r="EJ7" s="17">
        <v>10.7</v>
      </c>
      <c r="EK7" s="17">
        <v>10.73</v>
      </c>
      <c r="EL7" s="17">
        <v>10.74</v>
      </c>
      <c r="EM7" s="17">
        <v>10.72</v>
      </c>
      <c r="EN7" s="17">
        <v>10.68</v>
      </c>
      <c r="EO7" s="17">
        <v>10.68</v>
      </c>
      <c r="EP7" s="17">
        <v>10.72</v>
      </c>
      <c r="EQ7" s="17">
        <v>10.72</v>
      </c>
      <c r="ER7" s="17">
        <v>10.75</v>
      </c>
      <c r="ES7" s="17">
        <v>10.77</v>
      </c>
      <c r="ET7" s="17">
        <v>10.76</v>
      </c>
      <c r="EU7" s="17">
        <v>10.74</v>
      </c>
      <c r="EV7" s="17">
        <v>10.74</v>
      </c>
      <c r="EW7" s="17">
        <v>10.8</v>
      </c>
      <c r="EX7" s="17">
        <v>10.86</v>
      </c>
      <c r="EY7" s="17">
        <v>10.81</v>
      </c>
      <c r="EZ7" s="17">
        <v>10.81</v>
      </c>
      <c r="FA7" s="17">
        <v>10.85</v>
      </c>
      <c r="FB7" s="17">
        <v>10.91</v>
      </c>
      <c r="FC7" s="17">
        <v>10.97</v>
      </c>
      <c r="FD7" s="17">
        <v>10.94</v>
      </c>
      <c r="FE7" s="17">
        <v>10.86</v>
      </c>
      <c r="FF7" s="17">
        <v>10.88</v>
      </c>
      <c r="FG7" s="17">
        <v>10.92</v>
      </c>
      <c r="FH7" s="17">
        <v>10.9</v>
      </c>
      <c r="FI7" s="17">
        <v>10.86</v>
      </c>
      <c r="FJ7" s="17">
        <v>10.85</v>
      </c>
      <c r="FK7" s="17">
        <v>10.84</v>
      </c>
      <c r="FL7" s="17">
        <v>10.86</v>
      </c>
      <c r="FM7" s="17">
        <v>10.88</v>
      </c>
      <c r="FN7" s="17">
        <v>10.89</v>
      </c>
      <c r="FO7" s="17">
        <v>10.9</v>
      </c>
      <c r="FP7" s="17">
        <v>10.91</v>
      </c>
      <c r="FQ7" s="17">
        <v>10.88</v>
      </c>
      <c r="FR7" s="17">
        <v>10.84</v>
      </c>
      <c r="FS7" s="17">
        <v>10.84</v>
      </c>
      <c r="FT7" s="17">
        <v>10.86</v>
      </c>
      <c r="FU7" s="17">
        <v>10.83</v>
      </c>
      <c r="FV7" s="17">
        <v>10.82</v>
      </c>
      <c r="FW7" s="17">
        <v>10.8</v>
      </c>
      <c r="FX7" s="17">
        <v>10.82</v>
      </c>
      <c r="FY7" s="17">
        <v>10.86</v>
      </c>
      <c r="FZ7" s="17">
        <v>10.88</v>
      </c>
      <c r="GA7" s="17">
        <v>10.9</v>
      </c>
      <c r="GB7" s="17">
        <v>10.86</v>
      </c>
      <c r="GC7" s="17">
        <v>10.85</v>
      </c>
      <c r="GD7" s="17">
        <v>10.84</v>
      </c>
      <c r="GE7" s="17">
        <v>10.84</v>
      </c>
      <c r="GF7" s="17">
        <v>10.85</v>
      </c>
      <c r="GG7" s="17">
        <v>10.84</v>
      </c>
      <c r="GH7" s="17">
        <v>10.81</v>
      </c>
      <c r="GI7" s="17">
        <v>10.78</v>
      </c>
      <c r="GJ7" s="17">
        <v>10.8</v>
      </c>
      <c r="GK7" s="17">
        <v>10.8</v>
      </c>
      <c r="GL7" s="17">
        <v>10.8</v>
      </c>
      <c r="GM7" s="17">
        <v>10.81</v>
      </c>
      <c r="GN7" s="17">
        <v>10.82</v>
      </c>
      <c r="GO7" s="17">
        <v>10.82</v>
      </c>
      <c r="GP7" s="17">
        <v>10.83</v>
      </c>
      <c r="GQ7" s="17">
        <v>10.84</v>
      </c>
      <c r="GR7" s="17">
        <v>10.9</v>
      </c>
      <c r="GS7" s="17">
        <v>10.9</v>
      </c>
      <c r="GT7" s="17">
        <v>10.86</v>
      </c>
      <c r="GU7" s="17">
        <v>10.84</v>
      </c>
      <c r="GV7" s="17">
        <v>10.85</v>
      </c>
      <c r="GW7" s="17">
        <v>10.84</v>
      </c>
      <c r="GX7" s="17">
        <v>10.85</v>
      </c>
      <c r="GY7" s="17">
        <v>10.84</v>
      </c>
      <c r="GZ7" s="17">
        <v>10.83</v>
      </c>
      <c r="HA7" s="17">
        <v>10.82</v>
      </c>
      <c r="HB7" s="17">
        <v>10.82</v>
      </c>
      <c r="HC7" s="17">
        <v>10.83</v>
      </c>
      <c r="HD7" s="17">
        <v>10.88</v>
      </c>
      <c r="HE7" s="17">
        <v>10.91</v>
      </c>
      <c r="HF7" s="17">
        <v>10.92</v>
      </c>
      <c r="HG7" s="17">
        <v>10.9</v>
      </c>
      <c r="HH7" s="17">
        <v>10.88</v>
      </c>
      <c r="HI7" s="17">
        <v>10.88</v>
      </c>
      <c r="HJ7" s="17">
        <v>10.86</v>
      </c>
      <c r="HK7" s="17">
        <v>10.8</v>
      </c>
      <c r="HL7" s="17">
        <v>10.79</v>
      </c>
      <c r="HM7" s="17">
        <v>10.8</v>
      </c>
      <c r="HN7" s="17">
        <v>10.81</v>
      </c>
      <c r="HO7" s="17">
        <v>10.78</v>
      </c>
      <c r="HP7" s="17">
        <v>10.76</v>
      </c>
      <c r="HQ7" s="17">
        <v>10.76</v>
      </c>
      <c r="HR7" s="17">
        <v>10.75</v>
      </c>
      <c r="HS7" s="17">
        <v>10.84</v>
      </c>
      <c r="HT7" s="17">
        <v>10.82</v>
      </c>
      <c r="HU7" s="17">
        <v>10.8</v>
      </c>
      <c r="HV7" s="17">
        <v>10.76</v>
      </c>
      <c r="HW7" s="17">
        <v>10.75</v>
      </c>
      <c r="HX7" s="17">
        <v>10.75</v>
      </c>
      <c r="HY7" s="17">
        <v>10.75</v>
      </c>
      <c r="HZ7" s="17">
        <v>10.78</v>
      </c>
      <c r="IA7" s="17">
        <v>10.77</v>
      </c>
      <c r="IB7" s="17">
        <v>10.75</v>
      </c>
      <c r="IC7" s="17">
        <v>10.75</v>
      </c>
      <c r="ID7" s="17">
        <v>10.74</v>
      </c>
      <c r="IE7" s="17">
        <v>10.74</v>
      </c>
      <c r="IF7" s="17">
        <v>10.74</v>
      </c>
      <c r="IG7" s="17">
        <v>10.74</v>
      </c>
      <c r="IH7" s="17">
        <v>10.74</v>
      </c>
      <c r="II7" s="17">
        <v>10.76</v>
      </c>
      <c r="IJ7" s="17">
        <v>10.77</v>
      </c>
      <c r="IK7" s="17">
        <v>10.79</v>
      </c>
      <c r="IL7" s="17">
        <v>10.82</v>
      </c>
      <c r="IM7" s="17">
        <v>10.81</v>
      </c>
      <c r="IN7" s="17">
        <v>10.8</v>
      </c>
      <c r="IO7" s="17">
        <v>10.78</v>
      </c>
      <c r="IP7" s="17">
        <v>10.78</v>
      </c>
      <c r="IQ7" s="17">
        <v>10.78</v>
      </c>
      <c r="IR7" s="17">
        <v>10.78</v>
      </c>
      <c r="IS7" s="17">
        <v>10.81</v>
      </c>
      <c r="IT7" s="17">
        <v>10.84</v>
      </c>
      <c r="IU7" s="17">
        <v>10.82</v>
      </c>
      <c r="IV7" s="17">
        <v>10.82</v>
      </c>
      <c r="IW7" s="17">
        <v>10.82</v>
      </c>
      <c r="IX7" s="17">
        <v>10.82</v>
      </c>
      <c r="IY7" s="17">
        <v>10.82</v>
      </c>
    </row>
    <row r="8" spans="1:259" x14ac:dyDescent="0.15">
      <c r="A8" s="17" t="s">
        <v>560</v>
      </c>
      <c r="B8" s="17" t="s">
        <v>561</v>
      </c>
      <c r="C8" s="17"/>
      <c r="D8" s="17"/>
      <c r="E8" s="17"/>
      <c r="F8" s="17"/>
      <c r="G8" s="17"/>
      <c r="H8" s="17"/>
      <c r="I8" s="17"/>
      <c r="J8" s="17"/>
      <c r="K8" s="17"/>
      <c r="L8" s="17"/>
      <c r="M8" s="17"/>
      <c r="N8" s="17"/>
      <c r="O8" s="17"/>
      <c r="P8" s="17"/>
      <c r="Q8" s="17"/>
      <c r="R8" s="17"/>
      <c r="S8" s="17"/>
      <c r="T8" s="17"/>
      <c r="U8" s="17"/>
      <c r="V8" s="17"/>
      <c r="W8" s="17"/>
      <c r="X8" s="17"/>
      <c r="Y8" s="17"/>
      <c r="Z8" s="17"/>
      <c r="AA8" s="26"/>
      <c r="AB8" s="17"/>
      <c r="AC8" s="26"/>
      <c r="AD8" s="26"/>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26"/>
      <c r="BK8" s="17"/>
      <c r="BL8" s="17"/>
      <c r="BM8" s="17"/>
      <c r="BN8" s="17"/>
      <c r="BO8" s="17"/>
      <c r="BP8" s="17"/>
      <c r="BQ8" s="17"/>
      <c r="BR8" s="17"/>
      <c r="BS8" s="17"/>
      <c r="BT8" s="17"/>
      <c r="BU8" s="17"/>
      <c r="BV8" s="17"/>
      <c r="BW8" s="17"/>
      <c r="BX8" s="26"/>
      <c r="BY8" s="26"/>
      <c r="BZ8" s="26"/>
      <c r="CA8" s="26"/>
      <c r="CB8" s="26"/>
      <c r="CC8" s="17"/>
      <c r="CD8" s="17"/>
      <c r="CE8" s="17"/>
      <c r="CF8" s="17"/>
      <c r="CG8" s="17"/>
      <c r="CH8" s="17"/>
      <c r="CI8" s="17"/>
      <c r="CJ8" s="26"/>
      <c r="CK8" s="17"/>
      <c r="CL8" s="17"/>
      <c r="CM8" s="17"/>
      <c r="CN8" s="17"/>
      <c r="CO8" s="17"/>
      <c r="CP8" s="17"/>
      <c r="CQ8" s="17"/>
      <c r="CR8" s="17"/>
      <c r="CS8" s="17"/>
      <c r="CT8" s="17"/>
      <c r="CU8" s="17"/>
      <c r="CV8" s="17"/>
      <c r="CW8" s="17"/>
      <c r="CX8" s="17"/>
      <c r="CY8" s="26"/>
      <c r="CZ8" s="26"/>
      <c r="DA8" s="26"/>
      <c r="DB8" s="17"/>
      <c r="DC8" s="17"/>
      <c r="DD8" s="17"/>
      <c r="DE8" s="17"/>
      <c r="DF8" s="17"/>
      <c r="DG8" s="17"/>
      <c r="DH8" s="26"/>
      <c r="DI8" s="17"/>
      <c r="DJ8" s="17"/>
      <c r="DK8" s="17"/>
      <c r="DL8" s="17"/>
      <c r="DM8" s="17">
        <v>11.19</v>
      </c>
      <c r="DN8" s="17">
        <v>11.2</v>
      </c>
      <c r="DO8" s="17">
        <v>11.2</v>
      </c>
      <c r="DP8" s="17">
        <v>11.2</v>
      </c>
      <c r="DQ8" s="17">
        <v>11.19</v>
      </c>
      <c r="DR8" s="17">
        <v>11.2</v>
      </c>
      <c r="DS8" s="17">
        <v>11.2</v>
      </c>
      <c r="DT8" s="17">
        <v>11.19</v>
      </c>
      <c r="DU8" s="17">
        <v>11.2</v>
      </c>
      <c r="DV8" s="17">
        <v>11.2</v>
      </c>
      <c r="DW8" s="17">
        <v>11.22</v>
      </c>
      <c r="DX8" s="17">
        <v>11.2</v>
      </c>
      <c r="DY8" s="17">
        <v>11.22</v>
      </c>
      <c r="DZ8" s="17">
        <v>11.21</v>
      </c>
      <c r="EA8" s="17">
        <v>11.17</v>
      </c>
      <c r="EB8" s="17">
        <v>11.14</v>
      </c>
      <c r="EC8" s="17">
        <v>11.14</v>
      </c>
      <c r="ED8" s="17">
        <v>11.15</v>
      </c>
      <c r="EE8" s="17">
        <v>11.13</v>
      </c>
      <c r="EF8" s="17">
        <v>11.12</v>
      </c>
      <c r="EG8" s="17">
        <v>11.14</v>
      </c>
      <c r="EH8" s="17">
        <v>11.14</v>
      </c>
      <c r="EI8" s="17">
        <v>11.12</v>
      </c>
      <c r="EJ8" s="17">
        <v>11.14</v>
      </c>
      <c r="EK8" s="17">
        <v>11.14</v>
      </c>
      <c r="EL8" s="17">
        <v>11.14</v>
      </c>
      <c r="EM8" s="17">
        <v>11.13</v>
      </c>
      <c r="EN8" s="17">
        <v>11.11</v>
      </c>
      <c r="EO8" s="17">
        <v>11.11</v>
      </c>
      <c r="EP8" s="17">
        <v>11.12</v>
      </c>
      <c r="EQ8" s="17">
        <v>11.13</v>
      </c>
      <c r="ER8" s="17">
        <v>11.14</v>
      </c>
      <c r="ES8" s="17">
        <v>11.14</v>
      </c>
      <c r="ET8" s="17">
        <v>11.14</v>
      </c>
      <c r="EU8" s="17">
        <v>11.14</v>
      </c>
      <c r="EV8" s="17">
        <v>11.14</v>
      </c>
      <c r="EW8" s="17">
        <v>11.12</v>
      </c>
      <c r="EX8" s="17">
        <v>11.13</v>
      </c>
      <c r="EY8" s="17">
        <v>11.14</v>
      </c>
      <c r="EZ8" s="17">
        <v>11.12</v>
      </c>
      <c r="FA8" s="17">
        <v>11.12</v>
      </c>
      <c r="FB8" s="17">
        <v>11.1</v>
      </c>
      <c r="FC8" s="17">
        <v>11.1</v>
      </c>
      <c r="FD8" s="17">
        <v>11.11</v>
      </c>
      <c r="FE8" s="17">
        <v>11.11</v>
      </c>
      <c r="FF8" s="17">
        <v>11.09</v>
      </c>
      <c r="FG8" s="17">
        <v>11.09</v>
      </c>
      <c r="FH8" s="17">
        <v>11.1</v>
      </c>
      <c r="FI8" s="17">
        <v>11.13</v>
      </c>
      <c r="FJ8" s="17">
        <v>11.13</v>
      </c>
      <c r="FK8" s="17">
        <v>11.12</v>
      </c>
      <c r="FL8" s="17">
        <v>11.13</v>
      </c>
      <c r="FM8" s="17">
        <v>11.12</v>
      </c>
      <c r="FN8" s="17">
        <v>11.12</v>
      </c>
      <c r="FO8" s="17">
        <v>11.12</v>
      </c>
      <c r="FP8" s="17">
        <v>11.11</v>
      </c>
      <c r="FQ8" s="17">
        <v>11.1</v>
      </c>
      <c r="FR8" s="17">
        <v>11.1</v>
      </c>
      <c r="FS8" s="17">
        <v>11.1</v>
      </c>
      <c r="FT8" s="17">
        <v>11.1</v>
      </c>
      <c r="FU8" s="17">
        <v>11.1</v>
      </c>
      <c r="FV8" s="17">
        <v>11.11</v>
      </c>
      <c r="FW8" s="17">
        <v>11.1</v>
      </c>
      <c r="FX8" s="17">
        <v>11.09</v>
      </c>
      <c r="FY8" s="17">
        <v>11.1</v>
      </c>
      <c r="FZ8" s="17">
        <v>11.14</v>
      </c>
      <c r="GA8" s="17">
        <v>11.12</v>
      </c>
      <c r="GB8" s="17">
        <v>11.11</v>
      </c>
      <c r="GC8" s="17">
        <v>11.1</v>
      </c>
      <c r="GD8" s="17">
        <v>11.11</v>
      </c>
      <c r="GE8" s="17">
        <v>11.12</v>
      </c>
      <c r="GF8" s="17">
        <v>11.11</v>
      </c>
      <c r="GG8" s="17">
        <v>11.09</v>
      </c>
      <c r="GH8" s="17">
        <v>11.04</v>
      </c>
      <c r="GI8" s="17">
        <v>11.03</v>
      </c>
      <c r="GJ8" s="17">
        <v>11.05</v>
      </c>
      <c r="GK8" s="17">
        <v>11.05</v>
      </c>
      <c r="GL8" s="17">
        <v>11.05</v>
      </c>
      <c r="GM8" s="17">
        <v>11.07</v>
      </c>
      <c r="GN8" s="17">
        <v>11.07</v>
      </c>
      <c r="GO8" s="17">
        <v>11.07</v>
      </c>
      <c r="GP8" s="17">
        <v>11.09</v>
      </c>
      <c r="GQ8" s="17">
        <v>11.09</v>
      </c>
      <c r="GR8" s="17">
        <v>11.09</v>
      </c>
      <c r="GS8" s="17">
        <v>11.08</v>
      </c>
      <c r="GT8" s="17">
        <v>11.06</v>
      </c>
      <c r="GU8" s="17">
        <v>11.07</v>
      </c>
      <c r="GV8" s="17">
        <v>11.07</v>
      </c>
      <c r="GW8" s="17">
        <v>11.07</v>
      </c>
      <c r="GX8" s="17">
        <v>11.06</v>
      </c>
      <c r="GY8" s="17">
        <v>11.05</v>
      </c>
      <c r="GZ8" s="17">
        <v>11.06</v>
      </c>
      <c r="HA8" s="17">
        <v>11.07</v>
      </c>
      <c r="HB8" s="17">
        <v>11.06</v>
      </c>
      <c r="HC8" s="17">
        <v>11.07</v>
      </c>
      <c r="HD8" s="17">
        <v>11.06</v>
      </c>
      <c r="HE8" s="17">
        <v>11.06</v>
      </c>
      <c r="HF8" s="17">
        <v>11.06</v>
      </c>
      <c r="HG8" s="17">
        <v>11.05</v>
      </c>
      <c r="HH8" s="17">
        <v>11.02</v>
      </c>
      <c r="HI8" s="17">
        <v>11.02</v>
      </c>
      <c r="HJ8" s="17">
        <v>11.01</v>
      </c>
      <c r="HK8" s="17">
        <v>11</v>
      </c>
      <c r="HL8" s="17">
        <v>11.01</v>
      </c>
      <c r="HM8" s="17">
        <v>11.02</v>
      </c>
      <c r="HN8" s="17">
        <v>11.02</v>
      </c>
      <c r="HO8" s="17">
        <v>11.01</v>
      </c>
      <c r="HP8" s="17">
        <v>11.02</v>
      </c>
      <c r="HQ8" s="17">
        <v>11.01</v>
      </c>
      <c r="HR8" s="17">
        <v>11.02</v>
      </c>
      <c r="HS8" s="17">
        <v>11.01</v>
      </c>
      <c r="HT8" s="17">
        <v>11.03</v>
      </c>
      <c r="HU8" s="17">
        <v>11.03</v>
      </c>
      <c r="HV8" s="17">
        <v>11.02</v>
      </c>
      <c r="HW8" s="17">
        <v>11.03</v>
      </c>
      <c r="HX8" s="17">
        <v>11.02</v>
      </c>
      <c r="HY8" s="17">
        <v>11</v>
      </c>
      <c r="HZ8" s="17">
        <v>11</v>
      </c>
      <c r="IA8" s="17">
        <v>11.01</v>
      </c>
      <c r="IB8" s="17">
        <v>11.01</v>
      </c>
      <c r="IC8" s="17">
        <v>11</v>
      </c>
      <c r="ID8" s="17">
        <v>10.98</v>
      </c>
      <c r="IE8" s="17">
        <v>10.97</v>
      </c>
      <c r="IF8" s="17">
        <v>10.94</v>
      </c>
      <c r="IG8" s="17">
        <v>10.93</v>
      </c>
      <c r="IH8" s="17">
        <v>10.95</v>
      </c>
      <c r="II8" s="17">
        <v>10.96</v>
      </c>
      <c r="IJ8" s="17">
        <v>10.97</v>
      </c>
      <c r="IK8" s="17">
        <v>10.95</v>
      </c>
      <c r="IL8" s="17">
        <v>10.95</v>
      </c>
      <c r="IM8" s="17">
        <v>10.95</v>
      </c>
      <c r="IN8" s="17">
        <v>10.94</v>
      </c>
      <c r="IO8" s="17">
        <v>10.95</v>
      </c>
      <c r="IP8" s="17">
        <v>10.94</v>
      </c>
      <c r="IQ8" s="17">
        <v>10.99</v>
      </c>
      <c r="IR8" s="17">
        <v>10.98</v>
      </c>
      <c r="IS8" s="17">
        <v>10.96</v>
      </c>
      <c r="IT8" s="17">
        <v>10.95</v>
      </c>
      <c r="IU8" s="17">
        <v>10.95</v>
      </c>
      <c r="IV8" s="17">
        <v>10.95</v>
      </c>
      <c r="IW8" s="17">
        <v>10.95</v>
      </c>
      <c r="IX8" s="17">
        <v>10.95</v>
      </c>
      <c r="IY8" s="17">
        <v>10.95</v>
      </c>
    </row>
    <row r="9" spans="1:259" x14ac:dyDescent="0.15">
      <c r="A9" s="17" t="s">
        <v>98</v>
      </c>
      <c r="B9" s="17" t="s">
        <v>99</v>
      </c>
      <c r="C9" s="17"/>
      <c r="D9" s="17"/>
      <c r="E9" s="17"/>
      <c r="F9" s="17"/>
      <c r="G9" s="17"/>
      <c r="H9" s="17"/>
      <c r="I9" s="17"/>
      <c r="J9" s="17"/>
      <c r="K9" s="17"/>
      <c r="L9" s="17"/>
      <c r="M9" s="17"/>
      <c r="N9" s="17"/>
      <c r="O9" s="17"/>
      <c r="P9" s="17"/>
      <c r="Q9" s="17"/>
      <c r="R9" s="17"/>
      <c r="S9" s="17"/>
      <c r="T9" s="17"/>
      <c r="U9" s="17"/>
      <c r="V9" s="17"/>
      <c r="W9" s="17"/>
      <c r="X9" s="17"/>
      <c r="Y9" s="17"/>
      <c r="Z9" s="17"/>
      <c r="AA9" s="26"/>
      <c r="AB9" s="17"/>
      <c r="AC9" s="26"/>
      <c r="AD9" s="26"/>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26"/>
      <c r="BK9" s="17"/>
      <c r="BL9" s="17"/>
      <c r="BM9" s="17"/>
      <c r="BN9" s="17"/>
      <c r="BO9" s="17"/>
      <c r="BP9" s="17"/>
      <c r="BQ9" s="17"/>
      <c r="BR9" s="17"/>
      <c r="BS9" s="17"/>
      <c r="BT9" s="17"/>
      <c r="BU9" s="17"/>
      <c r="BV9" s="17"/>
      <c r="BW9" s="17"/>
      <c r="BX9" s="26"/>
      <c r="BY9" s="26"/>
      <c r="BZ9" s="26"/>
      <c r="CA9" s="26"/>
      <c r="CB9" s="26"/>
      <c r="CC9" s="17"/>
      <c r="CD9" s="17"/>
      <c r="CE9" s="17"/>
      <c r="CF9" s="17"/>
      <c r="CG9" s="17"/>
      <c r="CH9" s="17"/>
      <c r="CI9" s="17"/>
      <c r="CJ9" s="26"/>
      <c r="CK9" s="17"/>
      <c r="CL9" s="17"/>
      <c r="CM9" s="17"/>
      <c r="CN9" s="17"/>
      <c r="CO9" s="17"/>
      <c r="CP9" s="17"/>
      <c r="CQ9" s="17"/>
      <c r="CR9" s="17"/>
      <c r="CS9" s="17"/>
      <c r="CT9" s="17"/>
      <c r="CU9" s="17"/>
      <c r="CV9" s="17"/>
      <c r="CW9" s="17"/>
      <c r="CX9" s="17"/>
      <c r="CY9" s="26"/>
      <c r="CZ9" s="26"/>
      <c r="DA9" s="26"/>
      <c r="DB9" s="17"/>
      <c r="DC9" s="17"/>
      <c r="DD9" s="17"/>
      <c r="DE9" s="17"/>
      <c r="DF9" s="17"/>
      <c r="DG9" s="17"/>
      <c r="DH9" s="26"/>
      <c r="DI9" s="17"/>
      <c r="DJ9" s="17"/>
      <c r="DK9" s="17"/>
      <c r="DL9" s="17"/>
      <c r="DM9" s="17">
        <v>33.86</v>
      </c>
      <c r="DN9" s="17">
        <v>33.85</v>
      </c>
      <c r="DO9" s="17">
        <v>33.83</v>
      </c>
      <c r="DP9" s="17">
        <v>33.83</v>
      </c>
      <c r="DQ9" s="17">
        <v>33.83</v>
      </c>
      <c r="DR9" s="17">
        <v>33.83</v>
      </c>
      <c r="DS9" s="17">
        <v>33.82</v>
      </c>
      <c r="DT9" s="17">
        <v>33.869999999999997</v>
      </c>
      <c r="DU9" s="17">
        <v>33.880000000000003</v>
      </c>
      <c r="DV9" s="17">
        <v>33.909999999999997</v>
      </c>
      <c r="DW9" s="17">
        <v>33.909999999999997</v>
      </c>
      <c r="DX9" s="17">
        <v>33.950000000000003</v>
      </c>
      <c r="DY9" s="17">
        <v>33.869999999999997</v>
      </c>
      <c r="DZ9" s="17">
        <v>33.86</v>
      </c>
      <c r="EA9" s="17">
        <v>33.83</v>
      </c>
      <c r="EB9" s="17">
        <v>33.83</v>
      </c>
      <c r="EC9" s="17">
        <v>33.82</v>
      </c>
      <c r="ED9" s="17">
        <v>33.81</v>
      </c>
      <c r="EE9" s="17">
        <v>33.78</v>
      </c>
      <c r="EF9" s="17">
        <v>33.78</v>
      </c>
      <c r="EG9" s="17">
        <v>33.799999999999997</v>
      </c>
      <c r="EH9" s="17">
        <v>33.79</v>
      </c>
      <c r="EI9" s="17">
        <v>33.96</v>
      </c>
      <c r="EJ9" s="17">
        <v>33.82</v>
      </c>
      <c r="EK9" s="17">
        <v>33.93</v>
      </c>
      <c r="EL9" s="17">
        <v>33.799999999999997</v>
      </c>
      <c r="EM9" s="17">
        <v>33.83</v>
      </c>
      <c r="EN9" s="17">
        <v>33.9</v>
      </c>
      <c r="EO9" s="17">
        <v>33.85</v>
      </c>
      <c r="EP9" s="17">
        <v>33.85</v>
      </c>
      <c r="EQ9" s="17">
        <v>33.85</v>
      </c>
      <c r="ER9" s="17">
        <v>33.85</v>
      </c>
      <c r="ES9" s="17">
        <v>33.880000000000003</v>
      </c>
      <c r="ET9" s="17">
        <v>33.86</v>
      </c>
      <c r="EU9" s="17">
        <v>33.9</v>
      </c>
      <c r="EV9" s="17">
        <v>33.92</v>
      </c>
      <c r="EW9" s="17">
        <v>33.94</v>
      </c>
      <c r="EX9" s="17">
        <v>33.86</v>
      </c>
      <c r="EY9" s="17">
        <v>33.86</v>
      </c>
      <c r="EZ9" s="17">
        <v>33.97</v>
      </c>
      <c r="FA9" s="17">
        <v>33.950000000000003</v>
      </c>
      <c r="FB9" s="17">
        <v>33.89</v>
      </c>
      <c r="FC9" s="17">
        <v>33.93</v>
      </c>
      <c r="FD9" s="17">
        <v>33.9</v>
      </c>
      <c r="FE9" s="17">
        <v>33.909999999999997</v>
      </c>
      <c r="FF9" s="17">
        <v>33.869999999999997</v>
      </c>
      <c r="FG9" s="17">
        <v>33.9</v>
      </c>
      <c r="FH9" s="17">
        <v>33.9</v>
      </c>
      <c r="FI9" s="17">
        <v>33.86</v>
      </c>
      <c r="FJ9" s="17">
        <v>33.94</v>
      </c>
      <c r="FK9" s="17">
        <v>33.96</v>
      </c>
      <c r="FL9" s="17">
        <v>33.869999999999997</v>
      </c>
      <c r="FM9" s="17">
        <v>33.93</v>
      </c>
      <c r="FN9" s="17">
        <v>33.94</v>
      </c>
      <c r="FO9" s="17">
        <v>33.950000000000003</v>
      </c>
      <c r="FP9" s="17">
        <v>33.950000000000003</v>
      </c>
      <c r="FQ9" s="17">
        <v>33.979999999999997</v>
      </c>
      <c r="FR9" s="17">
        <v>33.9</v>
      </c>
      <c r="FS9" s="17">
        <v>33.92</v>
      </c>
      <c r="FT9" s="17">
        <v>33.92</v>
      </c>
      <c r="FU9" s="17">
        <v>33.909999999999997</v>
      </c>
      <c r="FV9" s="17">
        <v>33.9</v>
      </c>
      <c r="FW9" s="17">
        <v>33.909999999999997</v>
      </c>
      <c r="FX9" s="17">
        <v>33.909999999999997</v>
      </c>
      <c r="FY9" s="17">
        <v>33.92</v>
      </c>
      <c r="FZ9" s="17">
        <v>33.94</v>
      </c>
      <c r="GA9" s="17">
        <v>33.99</v>
      </c>
      <c r="GB9" s="17">
        <v>33.97</v>
      </c>
      <c r="GC9" s="17">
        <v>33.97</v>
      </c>
      <c r="GD9" s="17">
        <v>34</v>
      </c>
      <c r="GE9" s="17">
        <v>34</v>
      </c>
      <c r="GF9" s="17">
        <v>33.97</v>
      </c>
      <c r="GG9" s="17">
        <v>33.97</v>
      </c>
      <c r="GH9" s="17">
        <v>33.94</v>
      </c>
      <c r="GI9" s="17">
        <v>33.950000000000003</v>
      </c>
      <c r="GJ9" s="17">
        <v>33.909999999999997</v>
      </c>
      <c r="GK9" s="17">
        <v>33.96</v>
      </c>
      <c r="GL9" s="17">
        <v>33.950000000000003</v>
      </c>
      <c r="GM9" s="17">
        <v>33.96</v>
      </c>
      <c r="GN9" s="17">
        <v>33.94</v>
      </c>
      <c r="GO9" s="17">
        <v>33.950000000000003</v>
      </c>
      <c r="GP9" s="17">
        <v>33.950000000000003</v>
      </c>
      <c r="GQ9" s="17">
        <v>33.94</v>
      </c>
      <c r="GR9" s="17">
        <v>33.950000000000003</v>
      </c>
      <c r="GS9" s="17">
        <v>33.950000000000003</v>
      </c>
      <c r="GT9" s="17">
        <v>34</v>
      </c>
      <c r="GU9" s="17">
        <v>34.1</v>
      </c>
      <c r="GV9" s="17">
        <v>34.119999999999997</v>
      </c>
      <c r="GW9" s="17">
        <v>34.1</v>
      </c>
      <c r="GX9" s="17">
        <v>34.17</v>
      </c>
      <c r="GY9" s="17">
        <v>34.159999999999997</v>
      </c>
      <c r="GZ9" s="17">
        <v>34.18</v>
      </c>
      <c r="HA9" s="17">
        <v>34.200000000000003</v>
      </c>
      <c r="HB9" s="17">
        <v>34.17</v>
      </c>
      <c r="HC9" s="17">
        <v>34.130000000000003</v>
      </c>
      <c r="HD9" s="17">
        <v>34.1</v>
      </c>
      <c r="HE9" s="17">
        <v>34.06</v>
      </c>
      <c r="HF9" s="17">
        <v>34.06</v>
      </c>
      <c r="HG9" s="17">
        <v>34.03</v>
      </c>
      <c r="HH9" s="17">
        <v>34</v>
      </c>
      <c r="HI9" s="17">
        <v>34.049999999999997</v>
      </c>
      <c r="HJ9" s="17">
        <v>34</v>
      </c>
      <c r="HK9" s="17">
        <v>34</v>
      </c>
      <c r="HL9" s="17">
        <v>33.99</v>
      </c>
      <c r="HM9" s="17">
        <v>33.99</v>
      </c>
      <c r="HN9" s="17">
        <v>33.99</v>
      </c>
      <c r="HO9" s="17">
        <v>33.97</v>
      </c>
      <c r="HP9" s="17">
        <v>33.97</v>
      </c>
      <c r="HQ9" s="17">
        <v>33.96</v>
      </c>
      <c r="HR9" s="17">
        <v>34</v>
      </c>
      <c r="HS9" s="17">
        <v>34</v>
      </c>
      <c r="HT9" s="17">
        <v>33.99</v>
      </c>
      <c r="HU9" s="17">
        <v>33.99</v>
      </c>
      <c r="HV9" s="17">
        <v>33.97</v>
      </c>
      <c r="HW9" s="17">
        <v>33.96</v>
      </c>
      <c r="HX9" s="17">
        <v>33.96</v>
      </c>
      <c r="HY9" s="17">
        <v>33.99</v>
      </c>
      <c r="HZ9" s="17">
        <v>33.99</v>
      </c>
      <c r="IA9" s="17">
        <v>33.99</v>
      </c>
      <c r="IB9" s="17">
        <v>34</v>
      </c>
      <c r="IC9" s="17">
        <v>33.97</v>
      </c>
      <c r="ID9" s="17">
        <v>33.94</v>
      </c>
      <c r="IE9" s="17">
        <v>33.9</v>
      </c>
      <c r="IF9" s="17">
        <v>33.869999999999997</v>
      </c>
      <c r="IG9" s="17">
        <v>33.85</v>
      </c>
      <c r="IH9" s="17">
        <v>33.840000000000003</v>
      </c>
      <c r="II9" s="17">
        <v>33.83</v>
      </c>
      <c r="IJ9" s="17">
        <v>33.82</v>
      </c>
      <c r="IK9" s="17">
        <v>33.81</v>
      </c>
      <c r="IL9" s="17">
        <v>33.81</v>
      </c>
      <c r="IM9" s="17">
        <v>33.880000000000003</v>
      </c>
      <c r="IN9" s="17">
        <v>33.93</v>
      </c>
      <c r="IO9" s="17">
        <v>33.99</v>
      </c>
      <c r="IP9" s="17">
        <v>33.99</v>
      </c>
      <c r="IQ9" s="17">
        <v>33.99</v>
      </c>
      <c r="IR9" s="17">
        <v>33.99</v>
      </c>
      <c r="IS9" s="17">
        <v>33.99</v>
      </c>
      <c r="IT9" s="17">
        <v>33.979999999999997</v>
      </c>
      <c r="IU9" s="17">
        <v>33.979999999999997</v>
      </c>
      <c r="IV9" s="17">
        <v>34</v>
      </c>
      <c r="IW9" s="17">
        <v>34</v>
      </c>
      <c r="IX9" s="17">
        <v>34</v>
      </c>
      <c r="IY9" s="17">
        <v>34</v>
      </c>
    </row>
    <row r="10" spans="1:259" x14ac:dyDescent="0.15">
      <c r="A10" s="17" t="s">
        <v>299</v>
      </c>
      <c r="B10" s="17"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26"/>
      <c r="AB10" s="17"/>
      <c r="AC10" s="26"/>
      <c r="AD10" s="26"/>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26"/>
      <c r="BK10" s="17"/>
      <c r="BL10" s="17"/>
      <c r="BM10" s="17"/>
      <c r="BN10" s="17"/>
      <c r="BO10" s="17"/>
      <c r="BP10" s="17"/>
      <c r="BQ10" s="17"/>
      <c r="BR10" s="17"/>
      <c r="BS10" s="17"/>
      <c r="BT10" s="17"/>
      <c r="BU10" s="17"/>
      <c r="BV10" s="17"/>
      <c r="BW10" s="17"/>
      <c r="BX10" s="26"/>
      <c r="BY10" s="26"/>
      <c r="BZ10" s="26"/>
      <c r="CA10" s="26"/>
      <c r="CB10" s="26"/>
      <c r="CC10" s="17"/>
      <c r="CD10" s="17"/>
      <c r="CE10" s="17"/>
      <c r="CF10" s="17"/>
      <c r="CG10" s="17"/>
      <c r="CH10" s="17"/>
      <c r="CI10" s="17"/>
      <c r="CJ10" s="26"/>
      <c r="CK10" s="17"/>
      <c r="CL10" s="17"/>
      <c r="CM10" s="17"/>
      <c r="CN10" s="17"/>
      <c r="CO10" s="17"/>
      <c r="CP10" s="17"/>
      <c r="CQ10" s="17"/>
      <c r="CR10" s="17"/>
      <c r="CS10" s="17"/>
      <c r="CT10" s="17"/>
      <c r="CU10" s="17"/>
      <c r="CV10" s="17"/>
      <c r="CW10" s="17"/>
      <c r="CX10" s="17"/>
      <c r="CY10" s="26"/>
      <c r="CZ10" s="26"/>
      <c r="DA10" s="26"/>
      <c r="DB10" s="17"/>
      <c r="DC10" s="17"/>
      <c r="DD10" s="17"/>
      <c r="DE10" s="17"/>
      <c r="DF10" s="17"/>
      <c r="DG10" s="17"/>
      <c r="DH10" s="26"/>
      <c r="DI10" s="17"/>
      <c r="DJ10" s="17"/>
      <c r="DK10" s="17"/>
      <c r="DL10" s="17"/>
      <c r="DM10" s="17">
        <v>5.35</v>
      </c>
      <c r="DN10" s="17">
        <v>5.35</v>
      </c>
      <c r="DO10" s="17">
        <v>5.35</v>
      </c>
      <c r="DP10" s="17">
        <v>5.35</v>
      </c>
      <c r="DQ10" s="17">
        <v>5.35</v>
      </c>
      <c r="DR10" s="17">
        <v>5.35</v>
      </c>
      <c r="DS10" s="17">
        <v>5.35</v>
      </c>
      <c r="DT10" s="17">
        <v>5.35</v>
      </c>
      <c r="DU10" s="17">
        <v>5.35</v>
      </c>
      <c r="DV10" s="17">
        <v>5.35</v>
      </c>
      <c r="DW10" s="17">
        <v>5.35</v>
      </c>
      <c r="DX10" s="17">
        <v>5.35</v>
      </c>
      <c r="DY10" s="17">
        <v>5.35</v>
      </c>
      <c r="DZ10" s="17">
        <v>5.35</v>
      </c>
      <c r="EA10" s="17">
        <v>5.35</v>
      </c>
      <c r="EB10" s="17">
        <v>5.35</v>
      </c>
      <c r="EC10" s="17">
        <v>5.35</v>
      </c>
      <c r="ED10" s="17">
        <v>5.35</v>
      </c>
      <c r="EE10" s="17">
        <v>5.35</v>
      </c>
      <c r="EF10" s="17">
        <v>5.35</v>
      </c>
      <c r="EG10" s="17">
        <v>5.35</v>
      </c>
      <c r="EH10" s="17">
        <v>5.35</v>
      </c>
      <c r="EI10" s="17">
        <v>5.35</v>
      </c>
      <c r="EJ10" s="17">
        <v>5.35</v>
      </c>
      <c r="EK10" s="17">
        <v>5.35</v>
      </c>
      <c r="EL10" s="17">
        <v>5.35</v>
      </c>
      <c r="EM10" s="17">
        <v>5.35</v>
      </c>
      <c r="EN10" s="17">
        <v>5.35</v>
      </c>
      <c r="EO10" s="17">
        <v>5.35</v>
      </c>
      <c r="EP10" s="17">
        <v>5.35</v>
      </c>
      <c r="EQ10" s="17">
        <v>5.35</v>
      </c>
      <c r="ER10" s="17">
        <v>5.35</v>
      </c>
      <c r="ES10" s="17">
        <v>5.35</v>
      </c>
      <c r="ET10" s="17">
        <v>5.35</v>
      </c>
      <c r="EU10" s="17">
        <v>5.35</v>
      </c>
      <c r="EV10" s="17">
        <v>5.35</v>
      </c>
      <c r="EW10" s="17">
        <v>5.35</v>
      </c>
      <c r="EX10" s="17">
        <v>5.35</v>
      </c>
      <c r="EY10" s="17">
        <v>5.35</v>
      </c>
      <c r="EZ10" s="17">
        <v>5.35</v>
      </c>
      <c r="FA10" s="17">
        <v>5.35</v>
      </c>
      <c r="FB10" s="17">
        <v>5.35</v>
      </c>
      <c r="FC10" s="17">
        <v>5.35</v>
      </c>
      <c r="FD10" s="17">
        <v>5.35</v>
      </c>
      <c r="FE10" s="17">
        <v>5.35</v>
      </c>
      <c r="FF10" s="17">
        <v>5.35</v>
      </c>
      <c r="FG10" s="17">
        <v>5.35</v>
      </c>
      <c r="FH10" s="17">
        <v>5.35</v>
      </c>
      <c r="FI10" s="17">
        <v>5.35</v>
      </c>
      <c r="FJ10" s="17">
        <v>5.35</v>
      </c>
      <c r="FK10" s="17">
        <v>5.35</v>
      </c>
      <c r="FL10" s="17">
        <v>5.35</v>
      </c>
      <c r="FM10" s="17">
        <v>5.35</v>
      </c>
      <c r="FN10" s="17">
        <v>5.35</v>
      </c>
      <c r="FO10" s="17">
        <v>5.35</v>
      </c>
      <c r="FP10" s="17">
        <v>5.35</v>
      </c>
      <c r="FQ10" s="17">
        <v>5.35</v>
      </c>
      <c r="FR10" s="17">
        <v>5.35</v>
      </c>
      <c r="FS10" s="17">
        <v>5.35</v>
      </c>
      <c r="FT10" s="17">
        <v>5.35</v>
      </c>
      <c r="FU10" s="17">
        <v>5.35</v>
      </c>
      <c r="FV10" s="17">
        <v>5.35</v>
      </c>
      <c r="FW10" s="17">
        <v>5.35</v>
      </c>
      <c r="FX10" s="17">
        <v>5.35</v>
      </c>
      <c r="FY10" s="17">
        <v>5.35</v>
      </c>
      <c r="FZ10" s="17">
        <v>5.35</v>
      </c>
      <c r="GA10" s="17">
        <v>5.35</v>
      </c>
      <c r="GB10" s="17">
        <v>5.35</v>
      </c>
      <c r="GC10" s="17">
        <v>5.35</v>
      </c>
      <c r="GD10" s="17">
        <v>5.35</v>
      </c>
      <c r="GE10" s="17">
        <v>5.35</v>
      </c>
      <c r="GF10" s="17">
        <v>5.35</v>
      </c>
      <c r="GG10" s="17">
        <v>5.35</v>
      </c>
      <c r="GH10" s="17">
        <v>5.35</v>
      </c>
      <c r="GI10" s="17">
        <v>5.35</v>
      </c>
      <c r="GJ10" s="17">
        <v>5.35</v>
      </c>
      <c r="GK10" s="17">
        <v>5.35</v>
      </c>
      <c r="GL10" s="17">
        <v>5.35</v>
      </c>
      <c r="GM10" s="17">
        <v>5.35</v>
      </c>
      <c r="GN10" s="17">
        <v>5.35</v>
      </c>
      <c r="GO10" s="17">
        <v>5.35</v>
      </c>
      <c r="GP10" s="17">
        <v>5.35</v>
      </c>
      <c r="GQ10" s="17">
        <v>5.35</v>
      </c>
      <c r="GR10" s="17">
        <v>5.35</v>
      </c>
      <c r="GS10" s="17">
        <v>5.35</v>
      </c>
      <c r="GT10" s="17">
        <v>5.35</v>
      </c>
      <c r="GU10" s="17">
        <v>5.35</v>
      </c>
      <c r="GV10" s="17">
        <v>5.35</v>
      </c>
      <c r="GW10" s="17">
        <v>5.35</v>
      </c>
      <c r="GX10" s="17">
        <v>5.35</v>
      </c>
      <c r="GY10" s="17">
        <v>5.35</v>
      </c>
      <c r="GZ10" s="17">
        <v>5.35</v>
      </c>
      <c r="HA10" s="17">
        <v>5.35</v>
      </c>
      <c r="HB10" s="17">
        <v>5.35</v>
      </c>
      <c r="HC10" s="17">
        <v>5.35</v>
      </c>
      <c r="HD10" s="17">
        <v>5.35</v>
      </c>
      <c r="HE10" s="17">
        <v>5.35</v>
      </c>
      <c r="HF10" s="17">
        <v>5.35</v>
      </c>
      <c r="HG10" s="17">
        <v>5.35</v>
      </c>
      <c r="HH10" s="17">
        <v>5.35</v>
      </c>
      <c r="HI10" s="17">
        <v>5.35</v>
      </c>
      <c r="HJ10" s="17">
        <v>5.35</v>
      </c>
      <c r="HK10" s="17">
        <v>5.35</v>
      </c>
      <c r="HL10" s="17">
        <v>5.35</v>
      </c>
      <c r="HM10" s="17">
        <v>5.35</v>
      </c>
      <c r="HN10" s="17">
        <v>5.35</v>
      </c>
      <c r="HO10" s="17">
        <v>5.35</v>
      </c>
      <c r="HP10" s="17">
        <v>5.35</v>
      </c>
      <c r="HQ10" s="17">
        <v>5.35</v>
      </c>
      <c r="HR10" s="17">
        <v>5.35</v>
      </c>
      <c r="HS10" s="17">
        <v>5.35</v>
      </c>
      <c r="HT10" s="17">
        <v>5.35</v>
      </c>
      <c r="HU10" s="17">
        <v>5.35</v>
      </c>
      <c r="HV10" s="17">
        <v>5.35</v>
      </c>
      <c r="HW10" s="17">
        <v>5.35</v>
      </c>
      <c r="HX10" s="17">
        <v>5.35</v>
      </c>
      <c r="HY10" s="17">
        <v>5.35</v>
      </c>
      <c r="HZ10" s="17">
        <v>5.35</v>
      </c>
      <c r="IA10" s="17">
        <v>5.35</v>
      </c>
      <c r="IB10" s="17">
        <v>5.35</v>
      </c>
      <c r="IC10" s="17">
        <v>5.35</v>
      </c>
      <c r="ID10" s="17">
        <v>5.35</v>
      </c>
      <c r="IE10" s="17">
        <v>5.35</v>
      </c>
      <c r="IF10" s="17">
        <v>5.35</v>
      </c>
      <c r="IG10" s="17">
        <v>5.35</v>
      </c>
      <c r="IH10" s="17">
        <v>5.35</v>
      </c>
      <c r="II10" s="17">
        <v>5.35</v>
      </c>
      <c r="IJ10" s="17">
        <v>5.35</v>
      </c>
      <c r="IK10" s="17">
        <v>5.35</v>
      </c>
      <c r="IL10" s="17">
        <v>5.35</v>
      </c>
      <c r="IM10" s="17">
        <v>5.35</v>
      </c>
      <c r="IN10" s="17">
        <v>5.35</v>
      </c>
      <c r="IO10" s="17">
        <v>5.35</v>
      </c>
      <c r="IP10" s="17">
        <v>5.35</v>
      </c>
      <c r="IQ10" s="17">
        <v>5.35</v>
      </c>
      <c r="IR10" s="17">
        <v>5.35</v>
      </c>
      <c r="IS10" s="17">
        <v>5.35</v>
      </c>
      <c r="IT10" s="17">
        <v>5.35</v>
      </c>
      <c r="IU10" s="17">
        <v>5.35</v>
      </c>
      <c r="IV10" s="17">
        <v>5.35</v>
      </c>
      <c r="IW10" s="17">
        <v>5.35</v>
      </c>
      <c r="IX10" s="17">
        <v>5.35</v>
      </c>
      <c r="IY10" s="17">
        <v>5.35</v>
      </c>
    </row>
    <row r="11" spans="1:259" x14ac:dyDescent="0.15">
      <c r="A11" s="17" t="s">
        <v>538</v>
      </c>
      <c r="B11" s="17" t="s">
        <v>539</v>
      </c>
      <c r="C11" s="17"/>
      <c r="D11" s="17"/>
      <c r="E11" s="17"/>
      <c r="F11" s="17"/>
      <c r="G11" s="17"/>
      <c r="H11" s="17"/>
      <c r="I11" s="17"/>
      <c r="J11" s="17"/>
      <c r="K11" s="17"/>
      <c r="L11" s="17"/>
      <c r="M11" s="17"/>
      <c r="N11" s="17"/>
      <c r="O11" s="17"/>
      <c r="P11" s="17"/>
      <c r="Q11" s="17"/>
      <c r="R11" s="17"/>
      <c r="S11" s="17"/>
      <c r="T11" s="17"/>
      <c r="U11" s="17"/>
      <c r="V11" s="17"/>
      <c r="W11" s="17"/>
      <c r="X11" s="17"/>
      <c r="Y11" s="17"/>
      <c r="Z11" s="17"/>
      <c r="AA11" s="26"/>
      <c r="AB11" s="17"/>
      <c r="AC11" s="26"/>
      <c r="AD11" s="26"/>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26"/>
      <c r="BK11" s="17"/>
      <c r="BL11" s="17"/>
      <c r="BM11" s="17"/>
      <c r="BN11" s="17"/>
      <c r="BO11" s="17"/>
      <c r="BP11" s="17"/>
      <c r="BQ11" s="17"/>
      <c r="BR11" s="17"/>
      <c r="BS11" s="17"/>
      <c r="BT11" s="17"/>
      <c r="BU11" s="17"/>
      <c r="BV11" s="17"/>
      <c r="BW11" s="17"/>
      <c r="BX11" s="26"/>
      <c r="BY11" s="26"/>
      <c r="BZ11" s="26"/>
      <c r="CA11" s="26"/>
      <c r="CB11" s="26"/>
      <c r="CC11" s="17"/>
      <c r="CD11" s="17"/>
      <c r="CE11" s="17"/>
      <c r="CF11" s="17"/>
      <c r="CG11" s="17"/>
      <c r="CH11" s="17"/>
      <c r="CI11" s="17"/>
      <c r="CJ11" s="26"/>
      <c r="CK11" s="17"/>
      <c r="CL11" s="17"/>
      <c r="CM11" s="17"/>
      <c r="CN11" s="17"/>
      <c r="CO11" s="17"/>
      <c r="CP11" s="17"/>
      <c r="CQ11" s="17"/>
      <c r="CR11" s="17"/>
      <c r="CS11" s="17"/>
      <c r="CT11" s="17"/>
      <c r="CU11" s="17"/>
      <c r="CV11" s="17"/>
      <c r="CW11" s="17"/>
      <c r="CX11" s="17"/>
      <c r="CY11" s="26"/>
      <c r="CZ11" s="26"/>
      <c r="DA11" s="26"/>
      <c r="DB11" s="17"/>
      <c r="DC11" s="17"/>
      <c r="DD11" s="17"/>
      <c r="DE11" s="17"/>
      <c r="DF11" s="17"/>
      <c r="DG11" s="17"/>
      <c r="DH11" s="26"/>
      <c r="DI11" s="17"/>
      <c r="DJ11" s="17"/>
      <c r="DK11" s="17"/>
      <c r="DL11" s="17"/>
      <c r="DM11" s="17">
        <v>15.01</v>
      </c>
      <c r="DN11" s="17">
        <v>15.02</v>
      </c>
      <c r="DO11" s="17">
        <v>15.02</v>
      </c>
      <c r="DP11" s="17">
        <v>15.04</v>
      </c>
      <c r="DQ11" s="17">
        <v>15.04</v>
      </c>
      <c r="DR11" s="17">
        <v>15.05</v>
      </c>
      <c r="DS11" s="17">
        <v>15.05</v>
      </c>
      <c r="DT11" s="17">
        <v>15.03</v>
      </c>
      <c r="DU11" s="17">
        <v>15.03</v>
      </c>
      <c r="DV11" s="17">
        <v>15.02</v>
      </c>
      <c r="DW11" s="17">
        <v>15.03</v>
      </c>
      <c r="DX11" s="17">
        <v>15.03</v>
      </c>
      <c r="DY11" s="17">
        <v>15.04</v>
      </c>
      <c r="DZ11" s="17">
        <v>15.01</v>
      </c>
      <c r="EA11" s="17">
        <v>15.03</v>
      </c>
      <c r="EB11" s="17">
        <v>15</v>
      </c>
      <c r="EC11" s="17">
        <v>14.98</v>
      </c>
      <c r="ED11" s="17">
        <v>14.96</v>
      </c>
      <c r="EE11" s="17">
        <v>14.98</v>
      </c>
      <c r="EF11" s="17">
        <v>14.96</v>
      </c>
      <c r="EG11" s="17">
        <v>14.99</v>
      </c>
      <c r="EH11" s="17">
        <v>14.99</v>
      </c>
      <c r="EI11" s="17">
        <v>14.99</v>
      </c>
      <c r="EJ11" s="17">
        <v>14.98</v>
      </c>
      <c r="EK11" s="17">
        <v>15</v>
      </c>
      <c r="EL11" s="17">
        <v>15</v>
      </c>
      <c r="EM11" s="17">
        <v>14.99</v>
      </c>
      <c r="EN11" s="17">
        <v>15</v>
      </c>
      <c r="EO11" s="17">
        <v>14.98</v>
      </c>
      <c r="EP11" s="17">
        <v>14.98</v>
      </c>
      <c r="EQ11" s="17">
        <v>14.96</v>
      </c>
      <c r="ER11" s="17">
        <v>14.97</v>
      </c>
      <c r="ES11" s="17">
        <v>14.97</v>
      </c>
      <c r="ET11" s="17">
        <v>14.96</v>
      </c>
      <c r="EU11" s="17">
        <v>14.95</v>
      </c>
      <c r="EV11" s="17">
        <v>14.94</v>
      </c>
      <c r="EW11" s="17">
        <v>14.95</v>
      </c>
      <c r="EX11" s="17">
        <v>14.94</v>
      </c>
      <c r="EY11" s="17">
        <v>14.97</v>
      </c>
      <c r="EZ11" s="17">
        <v>14.97</v>
      </c>
      <c r="FA11" s="17">
        <v>14.97</v>
      </c>
      <c r="FB11" s="17">
        <v>14.97</v>
      </c>
      <c r="FC11" s="17">
        <v>14.98</v>
      </c>
      <c r="FD11" s="17">
        <v>14.97</v>
      </c>
      <c r="FE11" s="17">
        <v>14.95</v>
      </c>
      <c r="FF11" s="17">
        <v>14.97</v>
      </c>
      <c r="FG11" s="17">
        <v>14.97</v>
      </c>
      <c r="FH11" s="17">
        <v>14.97</v>
      </c>
      <c r="FI11" s="17">
        <v>14.98</v>
      </c>
      <c r="FJ11" s="17">
        <v>14.99</v>
      </c>
      <c r="FK11" s="17">
        <v>15.02</v>
      </c>
      <c r="FL11" s="17">
        <v>15.01</v>
      </c>
      <c r="FM11" s="17">
        <v>15.01</v>
      </c>
      <c r="FN11" s="17">
        <v>15.02</v>
      </c>
      <c r="FO11" s="17">
        <v>15.02</v>
      </c>
      <c r="FP11" s="17">
        <v>15.01</v>
      </c>
      <c r="FQ11" s="17">
        <v>15.04</v>
      </c>
      <c r="FR11" s="17">
        <v>15.05</v>
      </c>
      <c r="FS11" s="17">
        <v>15.04</v>
      </c>
      <c r="FT11" s="17">
        <v>15.05</v>
      </c>
      <c r="FU11" s="17">
        <v>15.03</v>
      </c>
      <c r="FV11" s="17">
        <v>15.03</v>
      </c>
      <c r="FW11" s="17">
        <v>15</v>
      </c>
      <c r="FX11" s="17">
        <v>15</v>
      </c>
      <c r="FY11" s="17">
        <v>15</v>
      </c>
      <c r="FZ11" s="17">
        <v>15.01</v>
      </c>
      <c r="GA11" s="17">
        <v>15.01</v>
      </c>
      <c r="GB11" s="17">
        <v>15.02</v>
      </c>
      <c r="GC11" s="17">
        <v>15.01</v>
      </c>
      <c r="GD11" s="17">
        <v>15</v>
      </c>
      <c r="GE11" s="17">
        <v>15.02</v>
      </c>
      <c r="GF11" s="17">
        <v>15</v>
      </c>
      <c r="GG11" s="17">
        <v>15.01</v>
      </c>
      <c r="GH11" s="17">
        <v>14.99</v>
      </c>
      <c r="GI11" s="17">
        <v>15</v>
      </c>
      <c r="GJ11" s="17">
        <v>14.99</v>
      </c>
      <c r="GK11" s="17">
        <v>15</v>
      </c>
      <c r="GL11" s="17">
        <v>15</v>
      </c>
      <c r="GM11" s="17">
        <v>14.99</v>
      </c>
      <c r="GN11" s="17">
        <v>14.99</v>
      </c>
      <c r="GO11" s="17">
        <v>15</v>
      </c>
      <c r="GP11" s="17">
        <v>15</v>
      </c>
      <c r="GQ11" s="17">
        <v>14.99</v>
      </c>
      <c r="GR11" s="17">
        <v>15</v>
      </c>
      <c r="GS11" s="17">
        <v>14.98</v>
      </c>
      <c r="GT11" s="17">
        <v>14.98</v>
      </c>
      <c r="GU11" s="17">
        <v>14.99</v>
      </c>
      <c r="GV11" s="17">
        <v>14.98</v>
      </c>
      <c r="GW11" s="17">
        <v>14.98</v>
      </c>
      <c r="GX11" s="17">
        <v>14.98</v>
      </c>
      <c r="GY11" s="17">
        <v>14.97</v>
      </c>
      <c r="GZ11" s="17">
        <v>14.98</v>
      </c>
      <c r="HA11" s="17">
        <v>14.99</v>
      </c>
      <c r="HB11" s="17">
        <v>14.99</v>
      </c>
      <c r="HC11" s="17">
        <v>14.97</v>
      </c>
      <c r="HD11" s="17">
        <v>14.99</v>
      </c>
      <c r="HE11" s="17">
        <v>14.99</v>
      </c>
      <c r="HF11" s="17">
        <v>14.96</v>
      </c>
      <c r="HG11" s="17">
        <v>14.96</v>
      </c>
      <c r="HH11" s="17">
        <v>14.99</v>
      </c>
      <c r="HI11" s="17">
        <v>14.96</v>
      </c>
      <c r="HJ11" s="17">
        <v>14.95</v>
      </c>
      <c r="HK11" s="17">
        <v>14.94</v>
      </c>
      <c r="HL11" s="17">
        <v>14.94</v>
      </c>
      <c r="HM11" s="17">
        <v>14.95</v>
      </c>
      <c r="HN11" s="17">
        <v>14.95</v>
      </c>
      <c r="HO11" s="17">
        <v>14.94</v>
      </c>
      <c r="HP11" s="17">
        <v>14.91</v>
      </c>
      <c r="HQ11" s="17">
        <v>14.9</v>
      </c>
      <c r="HR11" s="17">
        <v>14.91</v>
      </c>
      <c r="HS11" s="17">
        <v>14.9</v>
      </c>
      <c r="HT11" s="17">
        <v>14.89</v>
      </c>
      <c r="HU11" s="17">
        <v>14.88</v>
      </c>
      <c r="HV11" s="17">
        <v>14.89</v>
      </c>
      <c r="HW11" s="17">
        <v>14.92</v>
      </c>
      <c r="HX11" s="17">
        <v>14.9</v>
      </c>
      <c r="HY11" s="17">
        <v>14.89</v>
      </c>
      <c r="HZ11" s="17">
        <v>14.89</v>
      </c>
      <c r="IA11" s="17">
        <v>14.88</v>
      </c>
      <c r="IB11" s="17">
        <v>14.88</v>
      </c>
      <c r="IC11" s="17">
        <v>14.87</v>
      </c>
      <c r="ID11" s="17">
        <v>14.87</v>
      </c>
      <c r="IE11" s="17">
        <v>14.89</v>
      </c>
      <c r="IF11" s="17">
        <v>14.88</v>
      </c>
      <c r="IG11" s="17">
        <v>14.87</v>
      </c>
      <c r="IH11" s="17">
        <v>14.88</v>
      </c>
      <c r="II11" s="17">
        <v>14.88</v>
      </c>
      <c r="IJ11" s="17">
        <v>14.89</v>
      </c>
      <c r="IK11" s="17">
        <v>14.89</v>
      </c>
      <c r="IL11" s="17">
        <v>14.89</v>
      </c>
      <c r="IM11" s="17">
        <v>14.88</v>
      </c>
      <c r="IN11" s="17">
        <v>14.88</v>
      </c>
      <c r="IO11" s="17">
        <v>14.89</v>
      </c>
      <c r="IP11" s="17">
        <v>14.9</v>
      </c>
      <c r="IQ11" s="17">
        <v>14.89</v>
      </c>
      <c r="IR11" s="17">
        <v>14.89</v>
      </c>
      <c r="IS11" s="17">
        <v>14.88</v>
      </c>
      <c r="IT11" s="17">
        <v>14.89</v>
      </c>
      <c r="IU11" s="17">
        <v>14.89</v>
      </c>
      <c r="IV11" s="17">
        <v>14.89</v>
      </c>
      <c r="IW11" s="17">
        <v>14.89</v>
      </c>
      <c r="IX11" s="17">
        <v>14.89</v>
      </c>
      <c r="IY11" s="17">
        <v>14.89</v>
      </c>
    </row>
    <row r="12" spans="1:259" x14ac:dyDescent="0.15">
      <c r="A12" s="17" t="s">
        <v>622</v>
      </c>
      <c r="B12" s="17" t="s">
        <v>623</v>
      </c>
      <c r="C12" s="17"/>
      <c r="D12" s="17"/>
      <c r="E12" s="17"/>
      <c r="F12" s="17"/>
      <c r="G12" s="17"/>
      <c r="H12" s="17"/>
      <c r="I12" s="17"/>
      <c r="J12" s="17"/>
      <c r="K12" s="17"/>
      <c r="L12" s="17"/>
      <c r="M12" s="17"/>
      <c r="N12" s="17"/>
      <c r="O12" s="17"/>
      <c r="P12" s="17"/>
      <c r="Q12" s="17"/>
      <c r="R12" s="17"/>
      <c r="S12" s="17"/>
      <c r="T12" s="17"/>
      <c r="U12" s="17"/>
      <c r="V12" s="17"/>
      <c r="W12" s="17"/>
      <c r="X12" s="17"/>
      <c r="Y12" s="17"/>
      <c r="Z12" s="17"/>
      <c r="AA12" s="26"/>
      <c r="AB12" s="17"/>
      <c r="AC12" s="26"/>
      <c r="AD12" s="26"/>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26"/>
      <c r="BK12" s="17"/>
      <c r="BL12" s="17"/>
      <c r="BM12" s="17"/>
      <c r="BN12" s="17"/>
      <c r="BO12" s="17"/>
      <c r="BP12" s="17"/>
      <c r="BQ12" s="17"/>
      <c r="BR12" s="17"/>
      <c r="BS12" s="17"/>
      <c r="BT12" s="17"/>
      <c r="BU12" s="17"/>
      <c r="BV12" s="17"/>
      <c r="BW12" s="17"/>
      <c r="BX12" s="26"/>
      <c r="BY12" s="26"/>
      <c r="BZ12" s="26"/>
      <c r="CA12" s="26"/>
      <c r="CB12" s="26"/>
      <c r="CC12" s="17"/>
      <c r="CD12" s="17"/>
      <c r="CE12" s="17"/>
      <c r="CF12" s="17"/>
      <c r="CG12" s="17"/>
      <c r="CH12" s="17"/>
      <c r="CI12" s="17"/>
      <c r="CJ12" s="26"/>
      <c r="CK12" s="17"/>
      <c r="CL12" s="17"/>
      <c r="CM12" s="17"/>
      <c r="CN12" s="17"/>
      <c r="CO12" s="17"/>
      <c r="CP12" s="17"/>
      <c r="CQ12" s="17"/>
      <c r="CR12" s="17"/>
      <c r="CS12" s="17"/>
      <c r="CT12" s="17"/>
      <c r="CU12" s="17"/>
      <c r="CV12" s="17"/>
      <c r="CW12" s="17"/>
      <c r="CX12" s="17"/>
      <c r="CY12" s="26"/>
      <c r="CZ12" s="26"/>
      <c r="DA12" s="26"/>
      <c r="DB12" s="17"/>
      <c r="DC12" s="17"/>
      <c r="DD12" s="17"/>
      <c r="DE12" s="17"/>
      <c r="DF12" s="17"/>
      <c r="DG12" s="17"/>
      <c r="DH12" s="26"/>
      <c r="DI12" s="17"/>
      <c r="DJ12" s="17"/>
      <c r="DK12" s="17"/>
      <c r="DL12" s="17"/>
      <c r="DM12" s="17">
        <v>16.88</v>
      </c>
      <c r="DN12" s="17">
        <v>16.88</v>
      </c>
      <c r="DO12" s="17">
        <v>16.87</v>
      </c>
      <c r="DP12" s="17">
        <v>16.87</v>
      </c>
      <c r="DQ12" s="17">
        <v>16.87</v>
      </c>
      <c r="DR12" s="17">
        <v>16.86</v>
      </c>
      <c r="DS12" s="17">
        <v>16.86</v>
      </c>
      <c r="DT12" s="17">
        <v>16.88</v>
      </c>
      <c r="DU12" s="17">
        <v>16.89</v>
      </c>
      <c r="DV12" s="17">
        <v>16.89</v>
      </c>
      <c r="DW12" s="17">
        <v>16.899999999999999</v>
      </c>
      <c r="DX12" s="17">
        <v>16.88</v>
      </c>
      <c r="DY12" s="17">
        <v>16.88</v>
      </c>
      <c r="DZ12" s="17">
        <v>16.88</v>
      </c>
      <c r="EA12" s="17">
        <v>16.86</v>
      </c>
      <c r="EB12" s="17">
        <v>16.86</v>
      </c>
      <c r="EC12" s="17">
        <v>16.84</v>
      </c>
      <c r="ED12" s="17">
        <v>16.829999999999998</v>
      </c>
      <c r="EE12" s="17">
        <v>16.809999999999999</v>
      </c>
      <c r="EF12" s="17">
        <v>16.82</v>
      </c>
      <c r="EG12" s="17">
        <v>16.82</v>
      </c>
      <c r="EH12" s="17">
        <v>16.82</v>
      </c>
      <c r="EI12" s="17">
        <v>16.88</v>
      </c>
      <c r="EJ12" s="17">
        <v>16.89</v>
      </c>
      <c r="EK12" s="17">
        <v>16.87</v>
      </c>
      <c r="EL12" s="17">
        <v>16.88</v>
      </c>
      <c r="EM12" s="17">
        <v>16.88</v>
      </c>
      <c r="EN12" s="17">
        <v>16.88</v>
      </c>
      <c r="EO12" s="17">
        <v>16.88</v>
      </c>
      <c r="EP12" s="17">
        <v>16.88</v>
      </c>
      <c r="EQ12" s="17">
        <v>16.87</v>
      </c>
      <c r="ER12" s="17">
        <v>16.86</v>
      </c>
      <c r="ES12" s="17">
        <v>16.88</v>
      </c>
      <c r="ET12" s="17">
        <v>16.88</v>
      </c>
      <c r="EU12" s="17">
        <v>16.88</v>
      </c>
      <c r="EV12" s="17">
        <v>16.88</v>
      </c>
      <c r="EW12" s="17">
        <v>16.89</v>
      </c>
      <c r="EX12" s="17">
        <v>16.89</v>
      </c>
      <c r="EY12" s="17">
        <v>16.87</v>
      </c>
      <c r="EZ12" s="17">
        <v>16.87</v>
      </c>
      <c r="FA12" s="17">
        <v>16.850000000000001</v>
      </c>
      <c r="FB12" s="17">
        <v>16.82</v>
      </c>
      <c r="FC12" s="17">
        <v>16.809999999999999</v>
      </c>
      <c r="FD12" s="17">
        <v>16.8</v>
      </c>
      <c r="FE12" s="17">
        <v>16.8</v>
      </c>
      <c r="FF12" s="17">
        <v>16.8</v>
      </c>
      <c r="FG12" s="17">
        <v>16.809999999999999</v>
      </c>
      <c r="FH12" s="17">
        <v>16.809999999999999</v>
      </c>
      <c r="FI12" s="17">
        <v>16.809999999999999</v>
      </c>
      <c r="FJ12" s="17">
        <v>16.82</v>
      </c>
      <c r="FK12" s="17">
        <v>16.84</v>
      </c>
      <c r="FL12" s="17">
        <v>16.82</v>
      </c>
      <c r="FM12" s="17">
        <v>16.82</v>
      </c>
      <c r="FN12" s="17">
        <v>16.8</v>
      </c>
      <c r="FO12" s="17">
        <v>16.8</v>
      </c>
      <c r="FP12" s="17">
        <v>16.809999999999999</v>
      </c>
      <c r="FQ12" s="17">
        <v>16.809999999999999</v>
      </c>
      <c r="FR12" s="17">
        <v>16.79</v>
      </c>
      <c r="FS12" s="17">
        <v>16.78</v>
      </c>
      <c r="FT12" s="17">
        <v>16.75</v>
      </c>
      <c r="FU12" s="17">
        <v>16.77</v>
      </c>
      <c r="FV12" s="17">
        <v>16.760000000000002</v>
      </c>
      <c r="FW12" s="17">
        <v>16.77</v>
      </c>
      <c r="FX12" s="17">
        <v>16.77</v>
      </c>
      <c r="FY12" s="17">
        <v>16.77</v>
      </c>
      <c r="FZ12" s="17">
        <v>16.79</v>
      </c>
      <c r="GA12" s="17">
        <v>16.8</v>
      </c>
      <c r="GB12" s="17">
        <v>16.8</v>
      </c>
      <c r="GC12" s="17">
        <v>16.760000000000002</v>
      </c>
      <c r="GD12" s="17">
        <v>16.77</v>
      </c>
      <c r="GE12" s="17">
        <v>16.77</v>
      </c>
      <c r="GF12" s="17">
        <v>16.760000000000002</v>
      </c>
      <c r="GG12" s="17">
        <v>16.77</v>
      </c>
      <c r="GH12" s="17">
        <v>16.73</v>
      </c>
      <c r="GI12" s="17">
        <v>16.7</v>
      </c>
      <c r="GJ12" s="17">
        <v>16.72</v>
      </c>
      <c r="GK12" s="17">
        <v>16.73</v>
      </c>
      <c r="GL12" s="17">
        <v>16.739999999999998</v>
      </c>
      <c r="GM12" s="17">
        <v>16.739999999999998</v>
      </c>
      <c r="GN12" s="17">
        <v>16.75</v>
      </c>
      <c r="GO12" s="17">
        <v>16.77</v>
      </c>
      <c r="GP12" s="17">
        <v>16.78</v>
      </c>
      <c r="GQ12" s="17">
        <v>16.8</v>
      </c>
      <c r="GR12" s="17">
        <v>16.77</v>
      </c>
      <c r="GS12" s="17">
        <v>16.75</v>
      </c>
      <c r="GT12" s="17">
        <v>16.75</v>
      </c>
      <c r="GU12" s="17">
        <v>16.77</v>
      </c>
      <c r="GV12" s="17">
        <v>16.8</v>
      </c>
      <c r="GW12" s="17">
        <v>16.8</v>
      </c>
      <c r="GX12" s="17">
        <v>16.77</v>
      </c>
      <c r="GY12" s="17">
        <v>16.8</v>
      </c>
      <c r="GZ12" s="17">
        <v>16.82</v>
      </c>
      <c r="HA12" s="17">
        <v>16.82</v>
      </c>
      <c r="HB12" s="17">
        <v>16.8</v>
      </c>
      <c r="HC12" s="17">
        <v>16.77</v>
      </c>
      <c r="HD12" s="17">
        <v>16.760000000000002</v>
      </c>
      <c r="HE12" s="17">
        <v>16.75</v>
      </c>
      <c r="HF12" s="17">
        <v>16.739999999999998</v>
      </c>
      <c r="HG12" s="17">
        <v>16.72</v>
      </c>
      <c r="HH12" s="17">
        <v>16.73</v>
      </c>
      <c r="HI12" s="17">
        <v>16.72</v>
      </c>
      <c r="HJ12" s="17">
        <v>16.71</v>
      </c>
      <c r="HK12" s="17">
        <v>16.71</v>
      </c>
      <c r="HL12" s="17">
        <v>16.7</v>
      </c>
      <c r="HM12" s="17">
        <v>16.72</v>
      </c>
      <c r="HN12" s="17">
        <v>16.72</v>
      </c>
      <c r="HO12" s="17">
        <v>16.72</v>
      </c>
      <c r="HP12" s="17">
        <v>16.7</v>
      </c>
      <c r="HQ12" s="17">
        <v>16.71</v>
      </c>
      <c r="HR12" s="17">
        <v>16.71</v>
      </c>
      <c r="HS12" s="17">
        <v>16.73</v>
      </c>
      <c r="HT12" s="17">
        <v>16.739999999999998</v>
      </c>
      <c r="HU12" s="17">
        <v>16.75</v>
      </c>
      <c r="HV12" s="17">
        <v>16.760000000000002</v>
      </c>
      <c r="HW12" s="17">
        <v>16.79</v>
      </c>
      <c r="HX12" s="17">
        <v>16.78</v>
      </c>
      <c r="HY12" s="17">
        <v>16.78</v>
      </c>
      <c r="HZ12" s="17">
        <v>16.760000000000002</v>
      </c>
      <c r="IA12" s="17">
        <v>16.75</v>
      </c>
      <c r="IB12" s="17">
        <v>16.75</v>
      </c>
      <c r="IC12" s="17">
        <v>16.739999999999998</v>
      </c>
      <c r="ID12" s="17">
        <v>16.72</v>
      </c>
      <c r="IE12" s="17">
        <v>16.72</v>
      </c>
      <c r="IF12" s="17">
        <v>16.72</v>
      </c>
      <c r="IG12" s="17">
        <v>16.72</v>
      </c>
      <c r="IH12" s="17">
        <v>16.71</v>
      </c>
      <c r="II12" s="17">
        <v>16.72</v>
      </c>
      <c r="IJ12" s="17">
        <v>16.690000000000001</v>
      </c>
      <c r="IK12" s="17">
        <v>16.68</v>
      </c>
      <c r="IL12" s="17">
        <v>16.7</v>
      </c>
      <c r="IM12" s="17">
        <v>16.7</v>
      </c>
      <c r="IN12" s="17">
        <v>16.71</v>
      </c>
      <c r="IO12" s="17">
        <v>16.71</v>
      </c>
      <c r="IP12" s="17">
        <v>16.690000000000001</v>
      </c>
      <c r="IQ12" s="17">
        <v>16.68</v>
      </c>
      <c r="IR12" s="17">
        <v>16.68</v>
      </c>
      <c r="IS12" s="17">
        <v>16.68</v>
      </c>
      <c r="IT12" s="17">
        <v>16.68</v>
      </c>
      <c r="IU12" s="17">
        <v>16.68</v>
      </c>
      <c r="IV12" s="17">
        <v>16.7</v>
      </c>
      <c r="IW12" s="17">
        <v>16.7</v>
      </c>
      <c r="IX12" s="17">
        <v>16.68</v>
      </c>
      <c r="IY12" s="17">
        <v>16.72</v>
      </c>
    </row>
    <row r="13" spans="1:259" x14ac:dyDescent="0.15">
      <c r="A13" s="17" t="s">
        <v>477</v>
      </c>
      <c r="B13" s="17" t="s">
        <v>478</v>
      </c>
      <c r="C13" s="17"/>
      <c r="D13" s="17"/>
      <c r="E13" s="17"/>
      <c r="F13" s="17"/>
      <c r="G13" s="17"/>
      <c r="H13" s="17"/>
      <c r="I13" s="17"/>
      <c r="J13" s="17"/>
      <c r="K13" s="17"/>
      <c r="L13" s="17"/>
      <c r="M13" s="17"/>
      <c r="N13" s="17"/>
      <c r="O13" s="17"/>
      <c r="P13" s="17"/>
      <c r="Q13" s="17"/>
      <c r="R13" s="17"/>
      <c r="S13" s="17"/>
      <c r="T13" s="17"/>
      <c r="U13" s="17"/>
      <c r="V13" s="17"/>
      <c r="W13" s="17"/>
      <c r="X13" s="17"/>
      <c r="Y13" s="17"/>
      <c r="Z13" s="17"/>
      <c r="AA13" s="26"/>
      <c r="AB13" s="17"/>
      <c r="AC13" s="26"/>
      <c r="AD13" s="26"/>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26"/>
      <c r="BK13" s="17"/>
      <c r="BL13" s="17"/>
      <c r="BM13" s="17"/>
      <c r="BN13" s="17"/>
      <c r="BO13" s="17"/>
      <c r="BP13" s="17"/>
      <c r="BQ13" s="17"/>
      <c r="BR13" s="17"/>
      <c r="BS13" s="17"/>
      <c r="BT13" s="17"/>
      <c r="BU13" s="17"/>
      <c r="BV13" s="17"/>
      <c r="BW13" s="17"/>
      <c r="BX13" s="26"/>
      <c r="BY13" s="26"/>
      <c r="BZ13" s="26"/>
      <c r="CA13" s="26"/>
      <c r="CB13" s="26"/>
      <c r="CC13" s="17"/>
      <c r="CD13" s="17"/>
      <c r="CE13" s="17"/>
      <c r="CF13" s="17"/>
      <c r="CG13" s="17"/>
      <c r="CH13" s="17"/>
      <c r="CI13" s="17"/>
      <c r="CJ13" s="26"/>
      <c r="CK13" s="17"/>
      <c r="CL13" s="17"/>
      <c r="CM13" s="17"/>
      <c r="CN13" s="17"/>
      <c r="CO13" s="17"/>
      <c r="CP13" s="17"/>
      <c r="CQ13" s="17"/>
      <c r="CR13" s="17"/>
      <c r="CS13" s="17"/>
      <c r="CT13" s="17"/>
      <c r="CU13" s="17"/>
      <c r="CV13" s="17"/>
      <c r="CW13" s="17"/>
      <c r="CX13" s="17"/>
      <c r="CY13" s="26"/>
      <c r="CZ13" s="26"/>
      <c r="DA13" s="26"/>
      <c r="DB13" s="17"/>
      <c r="DC13" s="17"/>
      <c r="DD13" s="17"/>
      <c r="DE13" s="17"/>
      <c r="DF13" s="17"/>
      <c r="DG13" s="17"/>
      <c r="DH13" s="26"/>
      <c r="DI13" s="17"/>
      <c r="DJ13" s="17"/>
      <c r="DK13" s="17"/>
      <c r="DL13" s="17"/>
      <c r="DM13" s="17">
        <v>6.75</v>
      </c>
      <c r="DN13" s="17">
        <v>6.76</v>
      </c>
      <c r="DO13" s="17">
        <v>6.76</v>
      </c>
      <c r="DP13" s="17">
        <v>6.75</v>
      </c>
      <c r="DQ13" s="17">
        <v>6.75</v>
      </c>
      <c r="DR13" s="17">
        <v>6.75</v>
      </c>
      <c r="DS13" s="17">
        <v>6.76</v>
      </c>
      <c r="DT13" s="17">
        <v>6.76</v>
      </c>
      <c r="DU13" s="17">
        <v>6.76</v>
      </c>
      <c r="DV13" s="17">
        <v>6.76</v>
      </c>
      <c r="DW13" s="17">
        <v>6.76</v>
      </c>
      <c r="DX13" s="17">
        <v>6.76</v>
      </c>
      <c r="DY13" s="17">
        <v>6.76</v>
      </c>
      <c r="DZ13" s="17">
        <v>6.76</v>
      </c>
      <c r="EA13" s="17">
        <v>6.76</v>
      </c>
      <c r="EB13" s="17">
        <v>6.76</v>
      </c>
      <c r="EC13" s="17">
        <v>6.76</v>
      </c>
      <c r="ED13" s="17">
        <v>6.76</v>
      </c>
      <c r="EE13" s="17">
        <v>6.76</v>
      </c>
      <c r="EF13" s="17">
        <v>6.76</v>
      </c>
      <c r="EG13" s="17">
        <v>6.76</v>
      </c>
      <c r="EH13" s="17">
        <v>6.76</v>
      </c>
      <c r="EI13" s="17">
        <v>6.76</v>
      </c>
      <c r="EJ13" s="17">
        <v>6.76</v>
      </c>
      <c r="EK13" s="17">
        <v>6.76</v>
      </c>
      <c r="EL13" s="17">
        <v>6.76</v>
      </c>
      <c r="EM13" s="17">
        <v>6.76</v>
      </c>
      <c r="EN13" s="17">
        <v>6.76</v>
      </c>
      <c r="EO13" s="17">
        <v>6.76</v>
      </c>
      <c r="EP13" s="17">
        <v>6.76</v>
      </c>
      <c r="EQ13" s="17">
        <v>6.76</v>
      </c>
      <c r="ER13" s="17">
        <v>6.76</v>
      </c>
      <c r="ES13" s="17">
        <v>6.76</v>
      </c>
      <c r="ET13" s="17">
        <v>6.76</v>
      </c>
      <c r="EU13" s="17">
        <v>6.76</v>
      </c>
      <c r="EV13" s="17">
        <v>6.76</v>
      </c>
      <c r="EW13" s="17">
        <v>6.76</v>
      </c>
      <c r="EX13" s="17">
        <v>6.76</v>
      </c>
      <c r="EY13" s="17">
        <v>6.76</v>
      </c>
      <c r="EZ13" s="17">
        <v>6.76</v>
      </c>
      <c r="FA13" s="17">
        <v>6.77</v>
      </c>
      <c r="FB13" s="17">
        <v>6.78</v>
      </c>
      <c r="FC13" s="17">
        <v>6.78</v>
      </c>
      <c r="FD13" s="17">
        <v>6.78</v>
      </c>
      <c r="FE13" s="17">
        <v>6.78</v>
      </c>
      <c r="FF13" s="17">
        <v>6.77</v>
      </c>
      <c r="FG13" s="17">
        <v>6.77</v>
      </c>
      <c r="FH13" s="17">
        <v>6.77</v>
      </c>
      <c r="FI13" s="17">
        <v>6.77</v>
      </c>
      <c r="FJ13" s="17">
        <v>6.77</v>
      </c>
      <c r="FK13" s="17">
        <v>6.77</v>
      </c>
      <c r="FL13" s="17">
        <v>6.77</v>
      </c>
      <c r="FM13" s="17">
        <v>6.76</v>
      </c>
      <c r="FN13" s="17">
        <v>6.76</v>
      </c>
      <c r="FO13" s="17">
        <v>6.76</v>
      </c>
      <c r="FP13" s="17">
        <v>6.77</v>
      </c>
      <c r="FQ13" s="17">
        <v>6.75</v>
      </c>
      <c r="FR13" s="17">
        <v>6.76</v>
      </c>
      <c r="FS13" s="17">
        <v>6.76</v>
      </c>
      <c r="FT13" s="17">
        <v>6.76</v>
      </c>
      <c r="FU13" s="17">
        <v>6.76</v>
      </c>
      <c r="FV13" s="17">
        <v>6.76</v>
      </c>
      <c r="FW13" s="17">
        <v>6.76</v>
      </c>
      <c r="FX13" s="17">
        <v>6.76</v>
      </c>
      <c r="FY13" s="17">
        <v>6.76</v>
      </c>
      <c r="FZ13" s="17">
        <v>6.76</v>
      </c>
      <c r="GA13" s="17">
        <v>6.74</v>
      </c>
      <c r="GB13" s="17">
        <v>6.78</v>
      </c>
      <c r="GC13" s="17">
        <v>6.78</v>
      </c>
      <c r="GD13" s="17">
        <v>6.78</v>
      </c>
      <c r="GE13" s="17">
        <v>6.77</v>
      </c>
      <c r="GF13" s="17">
        <v>6.76</v>
      </c>
      <c r="GG13" s="17">
        <v>6.75</v>
      </c>
      <c r="GH13" s="17">
        <v>6.76</v>
      </c>
      <c r="GI13" s="17">
        <v>6.77</v>
      </c>
      <c r="GJ13" s="17">
        <v>6.77</v>
      </c>
      <c r="GK13" s="17">
        <v>6.75</v>
      </c>
      <c r="GL13" s="17">
        <v>6.77</v>
      </c>
      <c r="GM13" s="17">
        <v>6.76</v>
      </c>
      <c r="GN13" s="17">
        <v>6.76</v>
      </c>
      <c r="GO13" s="17">
        <v>6.74</v>
      </c>
      <c r="GP13" s="17">
        <v>6.74</v>
      </c>
      <c r="GQ13" s="17">
        <v>6.74</v>
      </c>
      <c r="GR13" s="17">
        <v>6.76</v>
      </c>
      <c r="GS13" s="17">
        <v>6.76</v>
      </c>
      <c r="GT13" s="17">
        <v>6.76</v>
      </c>
      <c r="GU13" s="17">
        <v>6.76</v>
      </c>
      <c r="GV13" s="17">
        <v>6.76</v>
      </c>
      <c r="GW13" s="17">
        <v>6.77</v>
      </c>
      <c r="GX13" s="17">
        <v>6.77</v>
      </c>
      <c r="GY13" s="17">
        <v>6.76</v>
      </c>
      <c r="GZ13" s="17">
        <v>6.76</v>
      </c>
      <c r="HA13" s="17">
        <v>6.76</v>
      </c>
      <c r="HB13" s="17">
        <v>6.76</v>
      </c>
      <c r="HC13" s="17">
        <v>6.76</v>
      </c>
      <c r="HD13" s="17">
        <v>6.76</v>
      </c>
      <c r="HE13" s="17">
        <v>6.76</v>
      </c>
      <c r="HF13" s="17">
        <v>6.75</v>
      </c>
      <c r="HG13" s="17">
        <v>6.75</v>
      </c>
      <c r="HH13" s="17">
        <v>6.75</v>
      </c>
      <c r="HI13" s="17">
        <v>6.75</v>
      </c>
      <c r="HJ13" s="17">
        <v>6.75</v>
      </c>
      <c r="HK13" s="17">
        <v>6.75</v>
      </c>
      <c r="HL13" s="17">
        <v>6.75</v>
      </c>
      <c r="HM13" s="17">
        <v>6.75</v>
      </c>
      <c r="HN13" s="17">
        <v>6.74</v>
      </c>
      <c r="HO13" s="17">
        <v>6.74</v>
      </c>
      <c r="HP13" s="17">
        <v>6.74</v>
      </c>
      <c r="HQ13" s="17">
        <v>6.76</v>
      </c>
      <c r="HR13" s="17">
        <v>6.76</v>
      </c>
      <c r="HS13" s="17">
        <v>6.75</v>
      </c>
      <c r="HT13" s="17">
        <v>6.75</v>
      </c>
      <c r="HU13" s="17">
        <v>6.75</v>
      </c>
      <c r="HV13" s="17">
        <v>6.75</v>
      </c>
      <c r="HW13" s="17">
        <v>6.75</v>
      </c>
      <c r="HX13" s="17">
        <v>6.76</v>
      </c>
      <c r="HY13" s="17">
        <v>6.75</v>
      </c>
      <c r="HZ13" s="17">
        <v>6.76</v>
      </c>
      <c r="IA13" s="17">
        <v>6.76</v>
      </c>
      <c r="IB13" s="17">
        <v>6.74</v>
      </c>
      <c r="IC13" s="17">
        <v>6.74</v>
      </c>
      <c r="ID13" s="17">
        <v>6.75</v>
      </c>
      <c r="IE13" s="17">
        <v>6.74</v>
      </c>
      <c r="IF13" s="17">
        <v>6.74</v>
      </c>
      <c r="IG13" s="17">
        <v>6.74</v>
      </c>
      <c r="IH13" s="17">
        <v>6.75</v>
      </c>
      <c r="II13" s="17">
        <v>6.75</v>
      </c>
      <c r="IJ13" s="17">
        <v>6.75</v>
      </c>
      <c r="IK13" s="17">
        <v>6.75</v>
      </c>
      <c r="IL13" s="17">
        <v>6.75</v>
      </c>
      <c r="IM13" s="17">
        <v>6.74</v>
      </c>
      <c r="IN13" s="17">
        <v>6.75</v>
      </c>
      <c r="IO13" s="17">
        <v>6.76</v>
      </c>
      <c r="IP13" s="17">
        <v>6.76</v>
      </c>
      <c r="IQ13" s="17">
        <v>6.75</v>
      </c>
      <c r="IR13" s="17">
        <v>6.74</v>
      </c>
      <c r="IS13" s="17">
        <v>6.75</v>
      </c>
      <c r="IT13" s="17">
        <v>6.75</v>
      </c>
      <c r="IU13" s="17">
        <v>6.75</v>
      </c>
      <c r="IV13" s="17">
        <v>6.75</v>
      </c>
      <c r="IW13" s="17">
        <v>6.74</v>
      </c>
      <c r="IX13" s="17">
        <v>6.76</v>
      </c>
      <c r="IY13" s="17">
        <v>6.75</v>
      </c>
    </row>
    <row r="14" spans="1:259" x14ac:dyDescent="0.15">
      <c r="A14" s="17" t="s">
        <v>626</v>
      </c>
      <c r="B14" s="17" t="s">
        <v>627</v>
      </c>
      <c r="C14" s="17"/>
      <c r="D14" s="17"/>
      <c r="E14" s="17"/>
      <c r="F14" s="17"/>
      <c r="G14" s="17"/>
      <c r="H14" s="17"/>
      <c r="I14" s="17"/>
      <c r="J14" s="17"/>
      <c r="K14" s="17"/>
      <c r="L14" s="17"/>
      <c r="M14" s="17"/>
      <c r="N14" s="17"/>
      <c r="O14" s="17"/>
      <c r="P14" s="17"/>
      <c r="Q14" s="17"/>
      <c r="R14" s="17"/>
      <c r="S14" s="17"/>
      <c r="T14" s="17"/>
      <c r="U14" s="17"/>
      <c r="V14" s="17"/>
      <c r="W14" s="17"/>
      <c r="X14" s="17"/>
      <c r="Y14" s="17"/>
      <c r="Z14" s="17"/>
      <c r="AA14" s="26"/>
      <c r="AB14" s="17"/>
      <c r="AC14" s="26"/>
      <c r="AD14" s="26"/>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26"/>
      <c r="BK14" s="17"/>
      <c r="BL14" s="17"/>
      <c r="BM14" s="17"/>
      <c r="BN14" s="17"/>
      <c r="BO14" s="17"/>
      <c r="BP14" s="17"/>
      <c r="BQ14" s="17"/>
      <c r="BR14" s="17"/>
      <c r="BS14" s="17"/>
      <c r="BT14" s="17"/>
      <c r="BU14" s="17"/>
      <c r="BV14" s="17"/>
      <c r="BW14" s="17"/>
      <c r="BX14" s="26"/>
      <c r="BY14" s="26"/>
      <c r="BZ14" s="26"/>
      <c r="CA14" s="26"/>
      <c r="CB14" s="26"/>
      <c r="CC14" s="17"/>
      <c r="CD14" s="17"/>
      <c r="CE14" s="17"/>
      <c r="CF14" s="17"/>
      <c r="CG14" s="17"/>
      <c r="CH14" s="17"/>
      <c r="CI14" s="17"/>
      <c r="CJ14" s="26"/>
      <c r="CK14" s="17"/>
      <c r="CL14" s="17"/>
      <c r="CM14" s="17"/>
      <c r="CN14" s="17"/>
      <c r="CO14" s="17"/>
      <c r="CP14" s="17"/>
      <c r="CQ14" s="17"/>
      <c r="CR14" s="17"/>
      <c r="CS14" s="17"/>
      <c r="CT14" s="17"/>
      <c r="CU14" s="17"/>
      <c r="CV14" s="17"/>
      <c r="CW14" s="17"/>
      <c r="CX14" s="17"/>
      <c r="CY14" s="26"/>
      <c r="CZ14" s="26"/>
      <c r="DA14" s="26"/>
      <c r="DB14" s="17"/>
      <c r="DC14" s="17"/>
      <c r="DD14" s="17"/>
      <c r="DE14" s="17"/>
      <c r="DF14" s="17"/>
      <c r="DG14" s="17"/>
      <c r="DH14" s="26"/>
      <c r="DI14" s="17"/>
      <c r="DJ14" s="17"/>
      <c r="DK14" s="17"/>
      <c r="DL14" s="17"/>
      <c r="DM14" s="17">
        <v>5.09</v>
      </c>
      <c r="DN14" s="17">
        <v>5.0999999999999996</v>
      </c>
      <c r="DO14" s="17">
        <v>5.09</v>
      </c>
      <c r="DP14" s="17">
        <v>5.0999999999999996</v>
      </c>
      <c r="DQ14" s="17">
        <v>5.0999999999999996</v>
      </c>
      <c r="DR14" s="17">
        <v>5.0999999999999996</v>
      </c>
      <c r="DS14" s="17">
        <v>5.0999999999999996</v>
      </c>
      <c r="DT14" s="17">
        <v>5.09</v>
      </c>
      <c r="DU14" s="17">
        <v>5.09</v>
      </c>
      <c r="DV14" s="17">
        <v>5.0999999999999996</v>
      </c>
      <c r="DW14" s="17">
        <v>5.0999999999999996</v>
      </c>
      <c r="DX14" s="17">
        <v>5.09</v>
      </c>
      <c r="DY14" s="17">
        <v>5.0999999999999996</v>
      </c>
      <c r="DZ14" s="17">
        <v>5.0999999999999996</v>
      </c>
      <c r="EA14" s="17">
        <v>5.0999999999999996</v>
      </c>
      <c r="EB14" s="17">
        <v>5.09</v>
      </c>
      <c r="EC14" s="17">
        <v>5.0999999999999996</v>
      </c>
      <c r="ED14" s="17">
        <v>5.09</v>
      </c>
      <c r="EE14" s="17">
        <v>5.09</v>
      </c>
      <c r="EF14" s="17">
        <v>5.0999999999999996</v>
      </c>
      <c r="EG14" s="17">
        <v>5.09</v>
      </c>
      <c r="EH14" s="17">
        <v>5.09</v>
      </c>
      <c r="EI14" s="17">
        <v>5.0999999999999996</v>
      </c>
      <c r="EJ14" s="17">
        <v>5.09</v>
      </c>
      <c r="EK14" s="17">
        <v>5.0999999999999996</v>
      </c>
      <c r="EL14" s="17">
        <v>5.0999999999999996</v>
      </c>
      <c r="EM14" s="17">
        <v>5.09</v>
      </c>
      <c r="EN14" s="17">
        <v>5.0999999999999996</v>
      </c>
      <c r="EO14" s="17">
        <v>5.0999999999999996</v>
      </c>
      <c r="EP14" s="17">
        <v>5.0999999999999996</v>
      </c>
      <c r="EQ14" s="17">
        <v>5.09</v>
      </c>
      <c r="ER14" s="17">
        <v>5.0999999999999996</v>
      </c>
      <c r="ES14" s="17">
        <v>5.09</v>
      </c>
      <c r="ET14" s="17">
        <v>5.0999999999999996</v>
      </c>
      <c r="EU14" s="17">
        <v>5.09</v>
      </c>
      <c r="EV14" s="17">
        <v>5.0999999999999996</v>
      </c>
      <c r="EW14" s="17">
        <v>5.0999999999999996</v>
      </c>
      <c r="EX14" s="17">
        <v>5.09</v>
      </c>
      <c r="EY14" s="17">
        <v>5.0999999999999996</v>
      </c>
      <c r="EZ14" s="17">
        <v>5.0999999999999996</v>
      </c>
      <c r="FA14" s="17">
        <v>5.0999999999999996</v>
      </c>
      <c r="FB14" s="17">
        <v>5.0999999999999996</v>
      </c>
      <c r="FC14" s="17">
        <v>5.0999999999999996</v>
      </c>
      <c r="FD14" s="17">
        <v>5.0999999999999996</v>
      </c>
      <c r="FE14" s="17">
        <v>5.0999999999999996</v>
      </c>
      <c r="FF14" s="17">
        <v>5.1100000000000003</v>
      </c>
      <c r="FG14" s="17">
        <v>5.1100000000000003</v>
      </c>
      <c r="FH14" s="17">
        <v>5.12</v>
      </c>
      <c r="FI14" s="17">
        <v>5.1100000000000003</v>
      </c>
      <c r="FJ14" s="17">
        <v>5.12</v>
      </c>
      <c r="FK14" s="17">
        <v>5.14</v>
      </c>
      <c r="FL14" s="17">
        <v>5.12</v>
      </c>
      <c r="FM14" s="17">
        <v>5.13</v>
      </c>
      <c r="FN14" s="17">
        <v>5.15</v>
      </c>
      <c r="FO14" s="17">
        <v>5.14</v>
      </c>
      <c r="FP14" s="17">
        <v>5.14</v>
      </c>
      <c r="FQ14" s="17">
        <v>5.13</v>
      </c>
      <c r="FR14" s="17">
        <v>5.14</v>
      </c>
      <c r="FS14" s="17">
        <v>5.14</v>
      </c>
      <c r="FT14" s="17">
        <v>5.15</v>
      </c>
      <c r="FU14" s="17">
        <v>5.14</v>
      </c>
      <c r="FV14" s="17">
        <v>5.14</v>
      </c>
      <c r="FW14" s="17">
        <v>5.14</v>
      </c>
      <c r="FX14" s="17">
        <v>5.15</v>
      </c>
      <c r="FY14" s="17">
        <v>5.14</v>
      </c>
      <c r="FZ14" s="17">
        <v>5.15</v>
      </c>
      <c r="GA14" s="17">
        <v>5.15</v>
      </c>
      <c r="GB14" s="17">
        <v>5.14</v>
      </c>
      <c r="GC14" s="17">
        <v>5.15</v>
      </c>
      <c r="GD14" s="17">
        <v>5.15</v>
      </c>
      <c r="GE14" s="17">
        <v>5.16</v>
      </c>
      <c r="GF14" s="17">
        <v>5.14</v>
      </c>
      <c r="GG14" s="17">
        <v>5.15</v>
      </c>
      <c r="GH14" s="17">
        <v>5.15</v>
      </c>
      <c r="GI14" s="17">
        <v>5.15</v>
      </c>
      <c r="GJ14" s="17">
        <v>5.14</v>
      </c>
      <c r="GK14" s="17">
        <v>5.14</v>
      </c>
      <c r="GL14" s="17">
        <v>5.13</v>
      </c>
      <c r="GM14" s="17">
        <v>5.13</v>
      </c>
      <c r="GN14" s="17">
        <v>5.13</v>
      </c>
      <c r="GO14" s="17">
        <v>5.13</v>
      </c>
      <c r="GP14" s="17">
        <v>5.13</v>
      </c>
      <c r="GQ14" s="17">
        <v>5.14</v>
      </c>
      <c r="GR14" s="17">
        <v>5.14</v>
      </c>
      <c r="GS14" s="17">
        <v>5.13</v>
      </c>
      <c r="GT14" s="17">
        <v>5.13</v>
      </c>
      <c r="GU14" s="17">
        <v>5.13</v>
      </c>
      <c r="GV14" s="17">
        <v>5.14</v>
      </c>
      <c r="GW14" s="17">
        <v>5.14</v>
      </c>
      <c r="GX14" s="17">
        <v>5.14</v>
      </c>
      <c r="GY14" s="17">
        <v>5.14</v>
      </c>
      <c r="GZ14" s="17">
        <v>5.13</v>
      </c>
      <c r="HA14" s="17">
        <v>5.13</v>
      </c>
      <c r="HB14" s="17">
        <v>5.14</v>
      </c>
      <c r="HC14" s="17">
        <v>5.13</v>
      </c>
      <c r="HD14" s="17">
        <v>5.14</v>
      </c>
      <c r="HE14" s="17">
        <v>5.13</v>
      </c>
      <c r="HF14" s="17">
        <v>5.14</v>
      </c>
      <c r="HG14" s="17">
        <v>5.14</v>
      </c>
      <c r="HH14" s="17">
        <v>5.13</v>
      </c>
      <c r="HI14" s="17">
        <v>5.14</v>
      </c>
      <c r="HJ14" s="17">
        <v>5.13</v>
      </c>
      <c r="HK14" s="17">
        <v>5.13</v>
      </c>
      <c r="HL14" s="17">
        <v>5.13</v>
      </c>
      <c r="HM14" s="17">
        <v>5.14</v>
      </c>
      <c r="HN14" s="17">
        <v>5.14</v>
      </c>
      <c r="HO14" s="17">
        <v>5.13</v>
      </c>
      <c r="HP14" s="17">
        <v>5.14</v>
      </c>
      <c r="HQ14" s="17">
        <v>5.13</v>
      </c>
      <c r="HR14" s="17">
        <v>5.13</v>
      </c>
      <c r="HS14" s="17">
        <v>5.12</v>
      </c>
      <c r="HT14" s="17">
        <v>5.13</v>
      </c>
      <c r="HU14" s="17">
        <v>5.12</v>
      </c>
      <c r="HV14" s="17">
        <v>5.13</v>
      </c>
      <c r="HW14" s="17">
        <v>5.14</v>
      </c>
      <c r="HX14" s="17">
        <v>5.13</v>
      </c>
      <c r="HY14" s="17">
        <v>5.13</v>
      </c>
      <c r="HZ14" s="17">
        <v>5.14</v>
      </c>
      <c r="IA14" s="17">
        <v>5.14</v>
      </c>
      <c r="IB14" s="17">
        <v>5.14</v>
      </c>
      <c r="IC14" s="17">
        <v>5.13</v>
      </c>
      <c r="ID14" s="17">
        <v>5.13</v>
      </c>
      <c r="IE14" s="17">
        <v>5.13</v>
      </c>
      <c r="IF14" s="17">
        <v>5.14</v>
      </c>
      <c r="IG14" s="17">
        <v>5.13</v>
      </c>
      <c r="IH14" s="17">
        <v>5.13</v>
      </c>
      <c r="II14" s="17">
        <v>5.13</v>
      </c>
      <c r="IJ14" s="17">
        <v>5.12</v>
      </c>
      <c r="IK14" s="17">
        <v>5.12</v>
      </c>
      <c r="IL14" s="17">
        <v>5.12</v>
      </c>
      <c r="IM14" s="17">
        <v>5.12</v>
      </c>
      <c r="IN14" s="17">
        <v>5.13</v>
      </c>
      <c r="IO14" s="17">
        <v>5.12</v>
      </c>
      <c r="IP14" s="17">
        <v>5.13</v>
      </c>
      <c r="IQ14" s="17">
        <v>5.13</v>
      </c>
      <c r="IR14" s="17">
        <v>5.12</v>
      </c>
      <c r="IS14" s="17">
        <v>5.12</v>
      </c>
      <c r="IT14" s="17">
        <v>5.13</v>
      </c>
      <c r="IU14" s="17">
        <v>5.14</v>
      </c>
      <c r="IV14" s="17">
        <v>5.14</v>
      </c>
      <c r="IW14" s="17">
        <v>5.17</v>
      </c>
      <c r="IX14" s="17">
        <v>5.17</v>
      </c>
      <c r="IY14" s="17">
        <v>5.17</v>
      </c>
    </row>
    <row r="15" spans="1:259" x14ac:dyDescent="0.15">
      <c r="A15" s="17" t="s">
        <v>517</v>
      </c>
      <c r="B15" s="17" t="s">
        <v>65</v>
      </c>
      <c r="C15" s="17"/>
      <c r="D15" s="17"/>
      <c r="E15" s="17"/>
      <c r="F15" s="17"/>
      <c r="G15" s="17"/>
      <c r="H15" s="17"/>
      <c r="I15" s="17"/>
      <c r="J15" s="17"/>
      <c r="K15" s="17"/>
      <c r="L15" s="17"/>
      <c r="M15" s="17"/>
      <c r="N15" s="17"/>
      <c r="O15" s="17"/>
      <c r="P15" s="17"/>
      <c r="Q15" s="17"/>
      <c r="R15" s="17"/>
      <c r="S15" s="17"/>
      <c r="T15" s="17"/>
      <c r="U15" s="17"/>
      <c r="V15" s="17"/>
      <c r="W15" s="17"/>
      <c r="X15" s="17"/>
      <c r="Y15" s="17"/>
      <c r="Z15" s="17"/>
      <c r="AA15" s="26"/>
      <c r="AB15" s="17"/>
      <c r="AC15" s="26"/>
      <c r="AD15" s="26"/>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26"/>
      <c r="BK15" s="17"/>
      <c r="BL15" s="17"/>
      <c r="BM15" s="17"/>
      <c r="BN15" s="17"/>
      <c r="BO15" s="17"/>
      <c r="BP15" s="17"/>
      <c r="BQ15" s="17"/>
      <c r="BR15" s="17"/>
      <c r="BS15" s="17"/>
      <c r="BT15" s="17"/>
      <c r="BU15" s="17"/>
      <c r="BV15" s="17"/>
      <c r="BW15" s="17"/>
      <c r="BX15" s="26"/>
      <c r="BY15" s="26"/>
      <c r="BZ15" s="26"/>
      <c r="CA15" s="26"/>
      <c r="CB15" s="26"/>
      <c r="CC15" s="17"/>
      <c r="CD15" s="17"/>
      <c r="CE15" s="17"/>
      <c r="CF15" s="17"/>
      <c r="CG15" s="17"/>
      <c r="CH15" s="17"/>
      <c r="CI15" s="17"/>
      <c r="CJ15" s="26"/>
      <c r="CK15" s="17"/>
      <c r="CL15" s="17"/>
      <c r="CM15" s="17"/>
      <c r="CN15" s="17"/>
      <c r="CO15" s="17"/>
      <c r="CP15" s="17"/>
      <c r="CQ15" s="17"/>
      <c r="CR15" s="17"/>
      <c r="CS15" s="17"/>
      <c r="CT15" s="17"/>
      <c r="CU15" s="17"/>
      <c r="CV15" s="17"/>
      <c r="CW15" s="17"/>
      <c r="CX15" s="17"/>
      <c r="CY15" s="26"/>
      <c r="CZ15" s="26"/>
      <c r="DA15" s="26"/>
      <c r="DB15" s="17"/>
      <c r="DC15" s="17"/>
      <c r="DD15" s="17"/>
      <c r="DE15" s="17"/>
      <c r="DF15" s="17"/>
      <c r="DG15" s="17"/>
      <c r="DH15" s="26"/>
      <c r="DI15" s="17"/>
      <c r="DJ15" s="17"/>
      <c r="DK15" s="17"/>
      <c r="DL15" s="17"/>
      <c r="DM15" s="17">
        <v>9.68</v>
      </c>
      <c r="DN15" s="17">
        <v>9.69</v>
      </c>
      <c r="DO15" s="17">
        <v>9.69</v>
      </c>
      <c r="DP15" s="17">
        <v>9.69</v>
      </c>
      <c r="DQ15" s="17">
        <v>9.69</v>
      </c>
      <c r="DR15" s="17">
        <v>9.6999999999999993</v>
      </c>
      <c r="DS15" s="17">
        <v>9.69</v>
      </c>
      <c r="DT15" s="17">
        <v>9.6999999999999993</v>
      </c>
      <c r="DU15" s="17">
        <v>9.69</v>
      </c>
      <c r="DV15" s="17">
        <v>9.69</v>
      </c>
      <c r="DW15" s="17">
        <v>9.69</v>
      </c>
      <c r="DX15" s="17">
        <v>9.68</v>
      </c>
      <c r="DY15" s="17">
        <v>9.6999999999999993</v>
      </c>
      <c r="DZ15" s="17">
        <v>9.6999999999999993</v>
      </c>
      <c r="EA15" s="17">
        <v>9.69</v>
      </c>
      <c r="EB15" s="17">
        <v>9.69</v>
      </c>
      <c r="EC15" s="17">
        <v>9.69</v>
      </c>
      <c r="ED15" s="17">
        <v>9.69</v>
      </c>
      <c r="EE15" s="17">
        <v>9.69</v>
      </c>
      <c r="EF15" s="17">
        <v>9.68</v>
      </c>
      <c r="EG15" s="17">
        <v>9.68</v>
      </c>
      <c r="EH15" s="17">
        <v>9.67</v>
      </c>
      <c r="EI15" s="17">
        <v>9.67</v>
      </c>
      <c r="EJ15" s="17">
        <v>9.68</v>
      </c>
      <c r="EK15" s="17">
        <v>9.67</v>
      </c>
      <c r="EL15" s="17">
        <v>9.67</v>
      </c>
      <c r="EM15" s="17">
        <v>9.67</v>
      </c>
      <c r="EN15" s="17">
        <v>9.67</v>
      </c>
      <c r="EO15" s="17">
        <v>9.67</v>
      </c>
      <c r="EP15" s="17">
        <v>9.66</v>
      </c>
      <c r="EQ15" s="17">
        <v>9.66</v>
      </c>
      <c r="ER15" s="17">
        <v>9.66</v>
      </c>
      <c r="ES15" s="17">
        <v>9.66</v>
      </c>
      <c r="ET15" s="17">
        <v>9.66</v>
      </c>
      <c r="EU15" s="17">
        <v>9.66</v>
      </c>
      <c r="EV15" s="17">
        <v>9.66</v>
      </c>
      <c r="EW15" s="17">
        <v>9.67</v>
      </c>
      <c r="EX15" s="17">
        <v>9.66</v>
      </c>
      <c r="EY15" s="17">
        <v>9.66</v>
      </c>
      <c r="EZ15" s="17">
        <v>9.66</v>
      </c>
      <c r="FA15" s="17">
        <v>9.66</v>
      </c>
      <c r="FB15" s="17">
        <v>9.65</v>
      </c>
      <c r="FC15" s="17">
        <v>9.66</v>
      </c>
      <c r="FD15" s="17">
        <v>9.65</v>
      </c>
      <c r="FE15" s="17">
        <v>9.66</v>
      </c>
      <c r="FF15" s="17">
        <v>9.66</v>
      </c>
      <c r="FG15" s="17">
        <v>9.66</v>
      </c>
      <c r="FH15" s="17">
        <v>9.66</v>
      </c>
      <c r="FI15" s="17">
        <v>9.66</v>
      </c>
      <c r="FJ15" s="17">
        <v>9.67</v>
      </c>
      <c r="FK15" s="17">
        <v>9.67</v>
      </c>
      <c r="FL15" s="17">
        <v>9.66</v>
      </c>
      <c r="FM15" s="17">
        <v>9.67</v>
      </c>
      <c r="FN15" s="17">
        <v>9.66</v>
      </c>
      <c r="FO15" s="17">
        <v>9.66</v>
      </c>
      <c r="FP15" s="17">
        <v>9.67</v>
      </c>
      <c r="FQ15" s="17">
        <v>9.67</v>
      </c>
      <c r="FR15" s="17">
        <v>9.67</v>
      </c>
      <c r="FS15" s="17">
        <v>9.67</v>
      </c>
      <c r="FT15" s="17">
        <v>9.66</v>
      </c>
      <c r="FU15" s="17">
        <v>9.66</v>
      </c>
      <c r="FV15" s="17">
        <v>9.66</v>
      </c>
      <c r="FW15" s="17">
        <v>9.65</v>
      </c>
      <c r="FX15" s="17">
        <v>9.66</v>
      </c>
      <c r="FY15" s="17">
        <v>9.66</v>
      </c>
      <c r="FZ15" s="17">
        <v>9.66</v>
      </c>
      <c r="GA15" s="17">
        <v>9.67</v>
      </c>
      <c r="GB15" s="17">
        <v>9.67</v>
      </c>
      <c r="GC15" s="17">
        <v>9.66</v>
      </c>
      <c r="GD15" s="17">
        <v>9.66</v>
      </c>
      <c r="GE15" s="17">
        <v>9.66</v>
      </c>
      <c r="GF15" s="17">
        <v>9.66</v>
      </c>
      <c r="GG15" s="17">
        <v>9.66</v>
      </c>
      <c r="GH15" s="17">
        <v>9.66</v>
      </c>
      <c r="GI15" s="17">
        <v>9.66</v>
      </c>
      <c r="GJ15" s="17">
        <v>9.67</v>
      </c>
      <c r="GK15" s="17">
        <v>9.67</v>
      </c>
      <c r="GL15" s="17">
        <v>9.66</v>
      </c>
      <c r="GM15" s="17">
        <v>9.66</v>
      </c>
      <c r="GN15" s="17">
        <v>9.66</v>
      </c>
      <c r="GO15" s="17">
        <v>9.66</v>
      </c>
      <c r="GP15" s="17">
        <v>9.66</v>
      </c>
      <c r="GQ15" s="17">
        <v>9.67</v>
      </c>
      <c r="GR15" s="17">
        <v>9.67</v>
      </c>
      <c r="GS15" s="17">
        <v>9.68</v>
      </c>
      <c r="GT15" s="17">
        <v>9.68</v>
      </c>
      <c r="GU15" s="17">
        <v>9.6999999999999993</v>
      </c>
      <c r="GV15" s="17">
        <v>9.69</v>
      </c>
      <c r="GW15" s="17">
        <v>9.69</v>
      </c>
      <c r="GX15" s="17">
        <v>9.69</v>
      </c>
      <c r="GY15" s="17">
        <v>9.69</v>
      </c>
      <c r="GZ15" s="17">
        <v>9.69</v>
      </c>
      <c r="HA15" s="17">
        <v>9.69</v>
      </c>
      <c r="HB15" s="17">
        <v>9.6999999999999993</v>
      </c>
      <c r="HC15" s="17">
        <v>9.69</v>
      </c>
      <c r="HD15" s="17">
        <v>9.7100000000000009</v>
      </c>
      <c r="HE15" s="17">
        <v>9.73</v>
      </c>
      <c r="HF15" s="17">
        <v>9.73</v>
      </c>
      <c r="HG15" s="17">
        <v>9.7100000000000009</v>
      </c>
      <c r="HH15" s="17">
        <v>9.7100000000000009</v>
      </c>
      <c r="HI15" s="17">
        <v>9.7200000000000006</v>
      </c>
      <c r="HJ15" s="17">
        <v>9.7100000000000009</v>
      </c>
      <c r="HK15" s="17">
        <v>9.7200000000000006</v>
      </c>
      <c r="HL15" s="17">
        <v>9.7100000000000009</v>
      </c>
      <c r="HM15" s="17">
        <v>9.7200000000000006</v>
      </c>
      <c r="HN15" s="17">
        <v>9.73</v>
      </c>
      <c r="HO15" s="17">
        <v>9.73</v>
      </c>
      <c r="HP15" s="17">
        <v>9.7200000000000006</v>
      </c>
      <c r="HQ15" s="17">
        <v>9.73</v>
      </c>
      <c r="HR15" s="17">
        <v>9.74</v>
      </c>
      <c r="HS15" s="17">
        <v>9.74</v>
      </c>
      <c r="HT15" s="17">
        <v>9.74</v>
      </c>
      <c r="HU15" s="17">
        <v>9.73</v>
      </c>
      <c r="HV15" s="17">
        <v>9.7200000000000006</v>
      </c>
      <c r="HW15" s="17">
        <v>9.73</v>
      </c>
      <c r="HX15" s="17">
        <v>9.7200000000000006</v>
      </c>
      <c r="HY15" s="17">
        <v>9.73</v>
      </c>
      <c r="HZ15" s="17">
        <v>9.7200000000000006</v>
      </c>
      <c r="IA15" s="17">
        <v>9.7200000000000006</v>
      </c>
      <c r="IB15" s="17">
        <v>9.7200000000000006</v>
      </c>
      <c r="IC15" s="17">
        <v>9.7100000000000009</v>
      </c>
      <c r="ID15" s="17">
        <v>9.69</v>
      </c>
      <c r="IE15" s="17">
        <v>9.68</v>
      </c>
      <c r="IF15" s="17">
        <v>9.68</v>
      </c>
      <c r="IG15" s="17">
        <v>9.69</v>
      </c>
      <c r="IH15" s="17">
        <v>9.7100000000000009</v>
      </c>
      <c r="II15" s="17">
        <v>9.7100000000000009</v>
      </c>
      <c r="IJ15" s="17">
        <v>9.6999999999999993</v>
      </c>
      <c r="IK15" s="17">
        <v>9.7100000000000009</v>
      </c>
      <c r="IL15" s="17">
        <v>9.7100000000000009</v>
      </c>
      <c r="IM15" s="17">
        <v>9.7100000000000009</v>
      </c>
      <c r="IN15" s="17">
        <v>9.7100000000000009</v>
      </c>
      <c r="IO15" s="17">
        <v>9.6999999999999993</v>
      </c>
      <c r="IP15" s="17">
        <v>9.6999999999999993</v>
      </c>
      <c r="IQ15" s="17">
        <v>9.6999999999999993</v>
      </c>
      <c r="IR15" s="17">
        <v>9.6999999999999993</v>
      </c>
      <c r="IS15" s="17">
        <v>9.69</v>
      </c>
      <c r="IT15" s="17">
        <v>9.69</v>
      </c>
      <c r="IU15" s="17">
        <v>9.69</v>
      </c>
      <c r="IV15" s="17">
        <v>9.68</v>
      </c>
      <c r="IW15" s="17">
        <v>9.6999999999999993</v>
      </c>
      <c r="IX15" s="17">
        <v>9.7100000000000009</v>
      </c>
      <c r="IY15" s="17">
        <v>9.6999999999999993</v>
      </c>
    </row>
    <row r="16" spans="1:259" x14ac:dyDescent="0.15">
      <c r="A16" s="17" t="s">
        <v>658</v>
      </c>
      <c r="B16" s="17" t="s">
        <v>659</v>
      </c>
      <c r="C16" s="17"/>
      <c r="D16" s="17"/>
      <c r="E16" s="17"/>
      <c r="F16" s="17"/>
      <c r="G16" s="17"/>
      <c r="H16" s="17"/>
      <c r="I16" s="17"/>
      <c r="J16" s="17"/>
      <c r="K16" s="17"/>
      <c r="L16" s="17"/>
      <c r="M16" s="17"/>
      <c r="N16" s="17"/>
      <c r="O16" s="17"/>
      <c r="P16" s="17"/>
      <c r="Q16" s="17"/>
      <c r="R16" s="17"/>
      <c r="S16" s="17"/>
      <c r="T16" s="17"/>
      <c r="U16" s="17"/>
      <c r="V16" s="17"/>
      <c r="W16" s="17"/>
      <c r="X16" s="17"/>
      <c r="Y16" s="17"/>
      <c r="Z16" s="17"/>
      <c r="AA16" s="26"/>
      <c r="AB16" s="17"/>
      <c r="AC16" s="26"/>
      <c r="AD16" s="26"/>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26"/>
      <c r="BK16" s="17"/>
      <c r="BL16" s="17"/>
      <c r="BM16" s="17"/>
      <c r="BN16" s="17"/>
      <c r="BO16" s="17"/>
      <c r="BP16" s="17"/>
      <c r="BQ16" s="17"/>
      <c r="BR16" s="17"/>
      <c r="BS16" s="17"/>
      <c r="BT16" s="17"/>
      <c r="BU16" s="17"/>
      <c r="BV16" s="17"/>
      <c r="BW16" s="17"/>
      <c r="BX16" s="26"/>
      <c r="BY16" s="26"/>
      <c r="BZ16" s="26"/>
      <c r="CA16" s="26"/>
      <c r="CB16" s="26"/>
      <c r="CC16" s="17"/>
      <c r="CD16" s="17"/>
      <c r="CE16" s="17"/>
      <c r="CF16" s="17"/>
      <c r="CG16" s="17"/>
      <c r="CH16" s="17"/>
      <c r="CI16" s="17"/>
      <c r="CJ16" s="26"/>
      <c r="CK16" s="17"/>
      <c r="CL16" s="17"/>
      <c r="CM16" s="17"/>
      <c r="CN16" s="17"/>
      <c r="CO16" s="17"/>
      <c r="CP16" s="17"/>
      <c r="CQ16" s="17"/>
      <c r="CR16" s="17"/>
      <c r="CS16" s="17"/>
      <c r="CT16" s="17"/>
      <c r="CU16" s="17"/>
      <c r="CV16" s="17"/>
      <c r="CW16" s="17"/>
      <c r="CX16" s="17"/>
      <c r="CY16" s="26"/>
      <c r="CZ16" s="26"/>
      <c r="DA16" s="26"/>
      <c r="DB16" s="17"/>
      <c r="DC16" s="17"/>
      <c r="DD16" s="17"/>
      <c r="DE16" s="17"/>
      <c r="DF16" s="17"/>
      <c r="DG16" s="17"/>
      <c r="DH16" s="26"/>
      <c r="DI16" s="17"/>
      <c r="DJ16" s="17"/>
      <c r="DK16" s="17"/>
      <c r="DL16" s="17"/>
      <c r="DM16" s="17">
        <v>22.6</v>
      </c>
      <c r="DN16" s="17">
        <v>22.55</v>
      </c>
      <c r="DO16" s="17">
        <v>22.55</v>
      </c>
      <c r="DP16" s="17">
        <v>22.55</v>
      </c>
      <c r="DQ16" s="17">
        <v>22.6</v>
      </c>
      <c r="DR16" s="17">
        <v>22.55</v>
      </c>
      <c r="DS16" s="17">
        <v>22.55</v>
      </c>
      <c r="DT16" s="17">
        <v>22.6</v>
      </c>
      <c r="DU16" s="17">
        <v>22.6</v>
      </c>
      <c r="DV16" s="17">
        <v>22.56</v>
      </c>
      <c r="DW16" s="17">
        <v>22.56</v>
      </c>
      <c r="DX16" s="17">
        <v>22.56</v>
      </c>
      <c r="DY16" s="17">
        <v>22.55</v>
      </c>
      <c r="DZ16" s="17">
        <v>22.55</v>
      </c>
      <c r="EA16" s="17">
        <v>22.51</v>
      </c>
      <c r="EB16" s="17">
        <v>22.49</v>
      </c>
      <c r="EC16" s="17">
        <v>22.45</v>
      </c>
      <c r="ED16" s="17">
        <v>22.45</v>
      </c>
      <c r="EE16" s="17">
        <v>22.45</v>
      </c>
      <c r="EF16" s="17">
        <v>22.4</v>
      </c>
      <c r="EG16" s="17">
        <v>22.4</v>
      </c>
      <c r="EH16" s="17">
        <v>22.4</v>
      </c>
      <c r="EI16" s="17">
        <v>22.44</v>
      </c>
      <c r="EJ16" s="17">
        <v>22.38</v>
      </c>
      <c r="EK16" s="17">
        <v>22.35</v>
      </c>
      <c r="EL16" s="17">
        <v>22.32</v>
      </c>
      <c r="EM16" s="17">
        <v>22.3</v>
      </c>
      <c r="EN16" s="17">
        <v>22.27</v>
      </c>
      <c r="EO16" s="17">
        <v>22.29</v>
      </c>
      <c r="EP16" s="17">
        <v>22.3</v>
      </c>
      <c r="EQ16" s="17">
        <v>22.31</v>
      </c>
      <c r="ER16" s="17">
        <v>22.31</v>
      </c>
      <c r="ES16" s="17">
        <v>22.31</v>
      </c>
      <c r="ET16" s="17">
        <v>22.41</v>
      </c>
      <c r="EU16" s="17">
        <v>22.41</v>
      </c>
      <c r="EV16" s="17">
        <v>22.42</v>
      </c>
      <c r="EW16" s="17">
        <v>22.41</v>
      </c>
      <c r="EX16" s="17">
        <v>22.41</v>
      </c>
      <c r="EY16" s="17">
        <v>22.41</v>
      </c>
      <c r="EZ16" s="17">
        <v>22.41</v>
      </c>
      <c r="FA16" s="17">
        <v>22.41</v>
      </c>
      <c r="FB16" s="17">
        <v>22.33</v>
      </c>
      <c r="FC16" s="17">
        <v>22.33</v>
      </c>
      <c r="FD16" s="17">
        <v>22.33</v>
      </c>
      <c r="FE16" s="17">
        <v>22.34</v>
      </c>
      <c r="FF16" s="17">
        <v>22.41</v>
      </c>
      <c r="FG16" s="17">
        <v>22.41</v>
      </c>
      <c r="FH16" s="17">
        <v>22.41</v>
      </c>
      <c r="FI16" s="17">
        <v>22.41</v>
      </c>
      <c r="FJ16" s="17">
        <v>22.41</v>
      </c>
      <c r="FK16" s="17">
        <v>22.41</v>
      </c>
      <c r="FL16" s="17">
        <v>22.41</v>
      </c>
      <c r="FM16" s="17">
        <v>22.41</v>
      </c>
      <c r="FN16" s="17">
        <v>22.41</v>
      </c>
      <c r="FO16" s="17">
        <v>22.34</v>
      </c>
      <c r="FP16" s="17">
        <v>22.34</v>
      </c>
      <c r="FQ16" s="17">
        <v>22.34</v>
      </c>
      <c r="FR16" s="17">
        <v>22.34</v>
      </c>
      <c r="FS16" s="17">
        <v>22.34</v>
      </c>
      <c r="FT16" s="17">
        <v>22.34</v>
      </c>
      <c r="FU16" s="17">
        <v>22.34</v>
      </c>
      <c r="FV16" s="17">
        <v>22.41</v>
      </c>
      <c r="FW16" s="17">
        <v>22.35</v>
      </c>
      <c r="FX16" s="17">
        <v>22.35</v>
      </c>
      <c r="FY16" s="17">
        <v>22.35</v>
      </c>
      <c r="FZ16" s="17">
        <v>22.35</v>
      </c>
      <c r="GA16" s="17">
        <v>22.35</v>
      </c>
      <c r="GB16" s="17">
        <v>22.35</v>
      </c>
      <c r="GC16" s="17">
        <v>22.36</v>
      </c>
      <c r="GD16" s="17">
        <v>22.35</v>
      </c>
      <c r="GE16" s="17">
        <v>22.36</v>
      </c>
      <c r="GF16" s="17">
        <v>22.36</v>
      </c>
      <c r="GG16" s="17">
        <v>22.36</v>
      </c>
      <c r="GH16" s="17">
        <v>22.37</v>
      </c>
      <c r="GI16" s="17">
        <v>22.35</v>
      </c>
      <c r="GJ16" s="17">
        <v>22.34</v>
      </c>
      <c r="GK16" s="17">
        <v>22.32</v>
      </c>
      <c r="GL16" s="17">
        <v>22.31</v>
      </c>
      <c r="GM16" s="17">
        <v>22.27</v>
      </c>
      <c r="GN16" s="17">
        <v>22.25</v>
      </c>
      <c r="GO16" s="17">
        <v>22.27</v>
      </c>
      <c r="GP16" s="17">
        <v>22.25</v>
      </c>
      <c r="GQ16" s="17">
        <v>22.25</v>
      </c>
      <c r="GR16" s="17">
        <v>22.25</v>
      </c>
      <c r="GS16" s="17">
        <v>22.25</v>
      </c>
      <c r="GT16" s="17">
        <v>22.32</v>
      </c>
      <c r="GU16" s="17">
        <v>22.32</v>
      </c>
      <c r="GV16" s="17">
        <v>22.32</v>
      </c>
      <c r="GW16" s="17">
        <v>22.26</v>
      </c>
      <c r="GX16" s="17">
        <v>22.32</v>
      </c>
      <c r="GY16" s="17">
        <v>22.32</v>
      </c>
      <c r="GZ16" s="17">
        <v>22.32</v>
      </c>
      <c r="HA16" s="17">
        <v>22.27</v>
      </c>
      <c r="HB16" s="17">
        <v>22.27</v>
      </c>
      <c r="HC16" s="17">
        <v>22.27</v>
      </c>
      <c r="HD16" s="17">
        <v>22.28</v>
      </c>
      <c r="HE16" s="17">
        <v>22.28</v>
      </c>
      <c r="HF16" s="17">
        <v>22.32</v>
      </c>
      <c r="HG16" s="17">
        <v>22.32</v>
      </c>
      <c r="HH16" s="17">
        <v>22.32</v>
      </c>
      <c r="HI16" s="17">
        <v>22.32</v>
      </c>
      <c r="HJ16" s="17">
        <v>22.3</v>
      </c>
      <c r="HK16" s="17">
        <v>22.3</v>
      </c>
      <c r="HL16" s="17">
        <v>22.28</v>
      </c>
      <c r="HM16" s="17">
        <v>22.32</v>
      </c>
      <c r="HN16" s="17">
        <v>22.32</v>
      </c>
      <c r="HO16" s="17">
        <v>22.26</v>
      </c>
      <c r="HP16" s="17">
        <v>22.25</v>
      </c>
      <c r="HQ16" s="17">
        <v>22.25</v>
      </c>
      <c r="HR16" s="17">
        <v>22.25</v>
      </c>
      <c r="HS16" s="17">
        <v>22.29</v>
      </c>
      <c r="HT16" s="17">
        <v>22.3</v>
      </c>
      <c r="HU16" s="17">
        <v>22.26</v>
      </c>
      <c r="HV16" s="17">
        <v>22.26</v>
      </c>
      <c r="HW16" s="17">
        <v>22.25</v>
      </c>
      <c r="HX16" s="17">
        <v>22.26</v>
      </c>
      <c r="HY16" s="17">
        <v>22.23</v>
      </c>
      <c r="HZ16" s="17">
        <v>22.24</v>
      </c>
      <c r="IA16" s="17">
        <v>22.23</v>
      </c>
      <c r="IB16" s="17">
        <v>22.23</v>
      </c>
      <c r="IC16" s="17">
        <v>22.23</v>
      </c>
      <c r="ID16" s="17">
        <v>22.23</v>
      </c>
      <c r="IE16" s="17">
        <v>22.25</v>
      </c>
      <c r="IF16" s="17">
        <v>22.25</v>
      </c>
      <c r="IG16" s="17">
        <v>22.26</v>
      </c>
      <c r="IH16" s="17">
        <v>22.25</v>
      </c>
      <c r="II16" s="17">
        <v>22.25</v>
      </c>
      <c r="IJ16" s="17">
        <v>22.25</v>
      </c>
      <c r="IK16" s="17">
        <v>22.26</v>
      </c>
      <c r="IL16" s="17">
        <v>22.26</v>
      </c>
      <c r="IM16" s="17">
        <v>22.25</v>
      </c>
      <c r="IN16" s="17">
        <v>22.25</v>
      </c>
      <c r="IO16" s="17">
        <v>22.24</v>
      </c>
      <c r="IP16" s="17">
        <v>22.24</v>
      </c>
      <c r="IQ16" s="17">
        <v>22.25</v>
      </c>
      <c r="IR16" s="17">
        <v>22.26</v>
      </c>
      <c r="IS16" s="17">
        <v>22.26</v>
      </c>
      <c r="IT16" s="17">
        <v>22.26</v>
      </c>
      <c r="IU16" s="17">
        <v>22.25</v>
      </c>
      <c r="IV16" s="17">
        <v>22.25</v>
      </c>
      <c r="IW16" s="17">
        <v>22.25</v>
      </c>
      <c r="IX16" s="17">
        <v>22.25</v>
      </c>
      <c r="IY16" s="17">
        <v>22.26</v>
      </c>
    </row>
    <row r="17" spans="1:259" x14ac:dyDescent="0.15">
      <c r="A17" s="17" t="s">
        <v>465</v>
      </c>
      <c r="B17" s="17" t="s">
        <v>466</v>
      </c>
      <c r="C17" s="17"/>
      <c r="D17" s="17"/>
      <c r="E17" s="17"/>
      <c r="F17" s="17"/>
      <c r="G17" s="17"/>
      <c r="H17" s="17"/>
      <c r="I17" s="17"/>
      <c r="J17" s="17"/>
      <c r="K17" s="17"/>
      <c r="L17" s="17"/>
      <c r="M17" s="17"/>
      <c r="N17" s="17"/>
      <c r="O17" s="17"/>
      <c r="P17" s="17"/>
      <c r="Q17" s="17"/>
      <c r="R17" s="17"/>
      <c r="S17" s="17"/>
      <c r="T17" s="17"/>
      <c r="U17" s="17"/>
      <c r="V17" s="17"/>
      <c r="W17" s="17"/>
      <c r="X17" s="17"/>
      <c r="Y17" s="17"/>
      <c r="Z17" s="17"/>
      <c r="AA17" s="26"/>
      <c r="AB17" s="17"/>
      <c r="AC17" s="26"/>
      <c r="AD17" s="26"/>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26"/>
      <c r="BK17" s="17"/>
      <c r="BL17" s="17"/>
      <c r="BM17" s="17"/>
      <c r="BN17" s="17"/>
      <c r="BO17" s="17"/>
      <c r="BP17" s="17"/>
      <c r="BQ17" s="17"/>
      <c r="BR17" s="17"/>
      <c r="BS17" s="17"/>
      <c r="BT17" s="17"/>
      <c r="BU17" s="17"/>
      <c r="BV17" s="17"/>
      <c r="BW17" s="17"/>
      <c r="BX17" s="26"/>
      <c r="BY17" s="26"/>
      <c r="BZ17" s="26"/>
      <c r="CA17" s="26"/>
      <c r="CB17" s="26"/>
      <c r="CC17" s="17"/>
      <c r="CD17" s="17"/>
      <c r="CE17" s="17"/>
      <c r="CF17" s="17"/>
      <c r="CG17" s="17"/>
      <c r="CH17" s="17"/>
      <c r="CI17" s="17"/>
      <c r="CJ17" s="26"/>
      <c r="CK17" s="17"/>
      <c r="CL17" s="17"/>
      <c r="CM17" s="17"/>
      <c r="CN17" s="17"/>
      <c r="CO17" s="17"/>
      <c r="CP17" s="17"/>
      <c r="CQ17" s="17"/>
      <c r="CR17" s="17"/>
      <c r="CS17" s="17"/>
      <c r="CT17" s="17"/>
      <c r="CU17" s="17"/>
      <c r="CV17" s="17"/>
      <c r="CW17" s="17"/>
      <c r="CX17" s="17"/>
      <c r="CY17" s="26"/>
      <c r="CZ17" s="26"/>
      <c r="DA17" s="26"/>
      <c r="DB17" s="17"/>
      <c r="DC17" s="17"/>
      <c r="DD17" s="17"/>
      <c r="DE17" s="17"/>
      <c r="DF17" s="17"/>
      <c r="DG17" s="17"/>
      <c r="DH17" s="26"/>
      <c r="DI17" s="17"/>
      <c r="DJ17" s="17"/>
      <c r="DK17" s="17"/>
      <c r="DL17" s="17"/>
      <c r="DM17" s="17">
        <v>8.0399999999999991</v>
      </c>
      <c r="DN17" s="17">
        <v>8.0399999999999991</v>
      </c>
      <c r="DO17" s="17">
        <v>8.0399999999999991</v>
      </c>
      <c r="DP17" s="17">
        <v>8.0299999999999994</v>
      </c>
      <c r="DQ17" s="17">
        <v>8.0399999999999991</v>
      </c>
      <c r="DR17" s="17">
        <v>8.0299999999999994</v>
      </c>
      <c r="DS17" s="17">
        <v>8.0399999999999991</v>
      </c>
      <c r="DT17" s="17">
        <v>8.0299999999999994</v>
      </c>
      <c r="DU17" s="17">
        <v>8.0299999999999994</v>
      </c>
      <c r="DV17" s="17">
        <v>8.0299999999999994</v>
      </c>
      <c r="DW17" s="17">
        <v>8.0299999999999994</v>
      </c>
      <c r="DX17" s="17">
        <v>8.0399999999999991</v>
      </c>
      <c r="DY17" s="17">
        <v>8.0399999999999991</v>
      </c>
      <c r="DZ17" s="17">
        <v>8.0299999999999994</v>
      </c>
      <c r="EA17" s="17">
        <v>8.02</v>
      </c>
      <c r="EB17" s="17">
        <v>8.0299999999999994</v>
      </c>
      <c r="EC17" s="17">
        <v>8.01</v>
      </c>
      <c r="ED17" s="17">
        <v>8.01</v>
      </c>
      <c r="EE17" s="17">
        <v>8.02</v>
      </c>
      <c r="EF17" s="17">
        <v>8.01</v>
      </c>
      <c r="EG17" s="17">
        <v>8.02</v>
      </c>
      <c r="EH17" s="17">
        <v>8.01</v>
      </c>
      <c r="EI17" s="17">
        <v>8.01</v>
      </c>
      <c r="EJ17" s="17">
        <v>8.01</v>
      </c>
      <c r="EK17" s="17">
        <v>8.0299999999999994</v>
      </c>
      <c r="EL17" s="17">
        <v>8.02</v>
      </c>
      <c r="EM17" s="17">
        <v>8.0299999999999994</v>
      </c>
      <c r="EN17" s="17">
        <v>8.02</v>
      </c>
      <c r="EO17" s="17">
        <v>8.02</v>
      </c>
      <c r="EP17" s="17">
        <v>8.0299999999999994</v>
      </c>
      <c r="EQ17" s="17">
        <v>8.02</v>
      </c>
      <c r="ER17" s="17">
        <v>8.02</v>
      </c>
      <c r="ES17" s="17">
        <v>8.02</v>
      </c>
      <c r="ET17" s="17">
        <v>8.02</v>
      </c>
      <c r="EU17" s="17">
        <v>8.02</v>
      </c>
      <c r="EV17" s="17">
        <v>8.01</v>
      </c>
      <c r="EW17" s="17">
        <v>8.01</v>
      </c>
      <c r="EX17" s="17">
        <v>8.01</v>
      </c>
      <c r="EY17" s="17">
        <v>8.01</v>
      </c>
      <c r="EZ17" s="17">
        <v>8.01</v>
      </c>
      <c r="FA17" s="17">
        <v>8.01</v>
      </c>
      <c r="FB17" s="17">
        <v>8.01</v>
      </c>
      <c r="FC17" s="17">
        <v>8.02</v>
      </c>
      <c r="FD17" s="17">
        <v>8.01</v>
      </c>
      <c r="FE17" s="17">
        <v>8.02</v>
      </c>
      <c r="FF17" s="17">
        <v>8.02</v>
      </c>
      <c r="FG17" s="17">
        <v>8.02</v>
      </c>
      <c r="FH17" s="17">
        <v>8.02</v>
      </c>
      <c r="FI17" s="17">
        <v>8.02</v>
      </c>
      <c r="FJ17" s="17">
        <v>8.02</v>
      </c>
      <c r="FK17" s="17">
        <v>8.0299999999999994</v>
      </c>
      <c r="FL17" s="17">
        <v>8.0299999999999994</v>
      </c>
      <c r="FM17" s="17">
        <v>8.02</v>
      </c>
      <c r="FN17" s="17">
        <v>8.02</v>
      </c>
      <c r="FO17" s="17">
        <v>8.0299999999999994</v>
      </c>
      <c r="FP17" s="17">
        <v>8.02</v>
      </c>
      <c r="FQ17" s="17">
        <v>8.0299999999999994</v>
      </c>
      <c r="FR17" s="17">
        <v>8.0299999999999994</v>
      </c>
      <c r="FS17" s="17">
        <v>8.0299999999999994</v>
      </c>
      <c r="FT17" s="17">
        <v>8.02</v>
      </c>
      <c r="FU17" s="17">
        <v>8.02</v>
      </c>
      <c r="FV17" s="17">
        <v>8.02</v>
      </c>
      <c r="FW17" s="17">
        <v>8.02</v>
      </c>
      <c r="FX17" s="17">
        <v>8.0299999999999994</v>
      </c>
      <c r="FY17" s="17">
        <v>8.0399999999999991</v>
      </c>
      <c r="FZ17" s="17">
        <v>8.0299999999999994</v>
      </c>
      <c r="GA17" s="17">
        <v>8.0399999999999991</v>
      </c>
      <c r="GB17" s="17">
        <v>8.0399999999999991</v>
      </c>
      <c r="GC17" s="17">
        <v>8.02</v>
      </c>
      <c r="GD17" s="17">
        <v>8.02</v>
      </c>
      <c r="GE17" s="17">
        <v>8.0299999999999994</v>
      </c>
      <c r="GF17" s="17">
        <v>8.0299999999999994</v>
      </c>
      <c r="GG17" s="17">
        <v>8.02</v>
      </c>
      <c r="GH17" s="17">
        <v>8.0299999999999994</v>
      </c>
      <c r="GI17" s="17">
        <v>8.0299999999999994</v>
      </c>
      <c r="GJ17" s="17">
        <v>8.02</v>
      </c>
      <c r="GK17" s="17">
        <v>8.02</v>
      </c>
      <c r="GL17" s="17">
        <v>8.01</v>
      </c>
      <c r="GM17" s="17">
        <v>8.02</v>
      </c>
      <c r="GN17" s="17">
        <v>8.02</v>
      </c>
      <c r="GO17" s="17">
        <v>8.01</v>
      </c>
      <c r="GP17" s="17">
        <v>8.01</v>
      </c>
      <c r="GQ17" s="17">
        <v>8.02</v>
      </c>
      <c r="GR17" s="17">
        <v>8.01</v>
      </c>
      <c r="GS17" s="17">
        <v>8.01</v>
      </c>
      <c r="GT17" s="17">
        <v>8.02</v>
      </c>
      <c r="GU17" s="17">
        <v>8.01</v>
      </c>
      <c r="GV17" s="17">
        <v>8.01</v>
      </c>
      <c r="GW17" s="17">
        <v>8.01</v>
      </c>
      <c r="GX17" s="17">
        <v>8.01</v>
      </c>
      <c r="GY17" s="17">
        <v>8</v>
      </c>
      <c r="GZ17" s="17">
        <v>8.01</v>
      </c>
      <c r="HA17" s="17">
        <v>8.02</v>
      </c>
      <c r="HB17" s="17">
        <v>8.01</v>
      </c>
      <c r="HC17" s="17">
        <v>8</v>
      </c>
      <c r="HD17" s="17">
        <v>8.01</v>
      </c>
      <c r="HE17" s="17">
        <v>8.01</v>
      </c>
      <c r="HF17" s="17">
        <v>8</v>
      </c>
      <c r="HG17" s="17">
        <v>7.99</v>
      </c>
      <c r="HH17" s="17">
        <v>7.99</v>
      </c>
      <c r="HI17" s="17">
        <v>7.97</v>
      </c>
      <c r="HJ17" s="17">
        <v>7.95</v>
      </c>
      <c r="HK17" s="17">
        <v>7.97</v>
      </c>
      <c r="HL17" s="17">
        <v>7.97</v>
      </c>
      <c r="HM17" s="17">
        <v>7.97</v>
      </c>
      <c r="HN17" s="17">
        <v>7.96</v>
      </c>
      <c r="HO17" s="17">
        <v>7.96</v>
      </c>
      <c r="HP17" s="17">
        <v>7.97</v>
      </c>
      <c r="HQ17" s="17">
        <v>7.97</v>
      </c>
      <c r="HR17" s="17">
        <v>7.97</v>
      </c>
      <c r="HS17" s="17">
        <v>7.97</v>
      </c>
      <c r="HT17" s="17">
        <v>7.97</v>
      </c>
      <c r="HU17" s="17">
        <v>7.98</v>
      </c>
      <c r="HV17" s="17">
        <v>7.98</v>
      </c>
      <c r="HW17" s="17">
        <v>7.98</v>
      </c>
      <c r="HX17" s="17">
        <v>7.98</v>
      </c>
      <c r="HY17" s="17">
        <v>7.99</v>
      </c>
      <c r="HZ17" s="17">
        <v>7.99</v>
      </c>
      <c r="IA17" s="17">
        <v>8</v>
      </c>
      <c r="IB17" s="17">
        <v>7.99</v>
      </c>
      <c r="IC17" s="17">
        <v>7.99</v>
      </c>
      <c r="ID17" s="17">
        <v>7.98</v>
      </c>
      <c r="IE17" s="17">
        <v>7.97</v>
      </c>
      <c r="IF17" s="17">
        <v>7.97</v>
      </c>
      <c r="IG17" s="17">
        <v>7.96</v>
      </c>
      <c r="IH17" s="17">
        <v>7.96</v>
      </c>
      <c r="II17" s="17">
        <v>7.96</v>
      </c>
      <c r="IJ17" s="17">
        <v>7.97</v>
      </c>
      <c r="IK17" s="17">
        <v>7.95</v>
      </c>
      <c r="IL17" s="17">
        <v>7.96</v>
      </c>
      <c r="IM17" s="17">
        <v>7.96</v>
      </c>
      <c r="IN17" s="17">
        <v>7.97</v>
      </c>
      <c r="IO17" s="17">
        <v>7.97</v>
      </c>
      <c r="IP17" s="17">
        <v>7.97</v>
      </c>
      <c r="IQ17" s="17">
        <v>7.97</v>
      </c>
      <c r="IR17" s="17">
        <v>7.97</v>
      </c>
      <c r="IS17" s="17">
        <v>7.97</v>
      </c>
      <c r="IT17" s="17">
        <v>7.96</v>
      </c>
      <c r="IU17" s="17">
        <v>7.97</v>
      </c>
      <c r="IV17" s="17">
        <v>7.97</v>
      </c>
      <c r="IW17" s="17">
        <v>7.97</v>
      </c>
      <c r="IX17" s="17">
        <v>7.97</v>
      </c>
      <c r="IY17" s="17">
        <v>7.97</v>
      </c>
    </row>
    <row r="18" spans="1:259" x14ac:dyDescent="0.15">
      <c r="A18" s="17" t="s">
        <v>862</v>
      </c>
      <c r="B18" s="17" t="s">
        <v>863</v>
      </c>
      <c r="C18" s="17"/>
      <c r="D18" s="17"/>
      <c r="E18" s="17"/>
      <c r="F18" s="17"/>
      <c r="G18" s="17"/>
      <c r="H18" s="17"/>
      <c r="I18" s="17"/>
      <c r="J18" s="17"/>
      <c r="K18" s="17"/>
      <c r="L18" s="17"/>
      <c r="M18" s="17"/>
      <c r="N18" s="17"/>
      <c r="O18" s="17"/>
      <c r="P18" s="17"/>
      <c r="Q18" s="17"/>
      <c r="R18" s="17"/>
      <c r="S18" s="17"/>
      <c r="T18" s="17"/>
      <c r="U18" s="17"/>
      <c r="V18" s="17"/>
      <c r="W18" s="17"/>
      <c r="X18" s="17"/>
      <c r="Y18" s="17"/>
      <c r="Z18" s="17"/>
      <c r="AA18" s="26"/>
      <c r="AB18" s="17"/>
      <c r="AC18" s="26"/>
      <c r="AD18" s="26"/>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26"/>
      <c r="BK18" s="17"/>
      <c r="BL18" s="17"/>
      <c r="BM18" s="17"/>
      <c r="BN18" s="17"/>
      <c r="BO18" s="17"/>
      <c r="BP18" s="17"/>
      <c r="BQ18" s="17"/>
      <c r="BR18" s="17"/>
      <c r="BS18" s="17"/>
      <c r="BT18" s="17"/>
      <c r="BU18" s="17"/>
      <c r="BV18" s="17"/>
      <c r="BW18" s="17"/>
      <c r="BX18" s="26"/>
      <c r="BY18" s="26"/>
      <c r="BZ18" s="26"/>
      <c r="CA18" s="26"/>
      <c r="CB18" s="26"/>
      <c r="CC18" s="17"/>
      <c r="CD18" s="17"/>
      <c r="CE18" s="17"/>
      <c r="CF18" s="17"/>
      <c r="CG18" s="17"/>
      <c r="CH18" s="17"/>
      <c r="CI18" s="17"/>
      <c r="CJ18" s="26"/>
      <c r="CK18" s="17"/>
      <c r="CL18" s="17"/>
      <c r="CM18" s="17"/>
      <c r="CN18" s="17"/>
      <c r="CO18" s="17"/>
      <c r="CP18" s="17"/>
      <c r="CQ18" s="17"/>
      <c r="CR18" s="17"/>
      <c r="CS18" s="17"/>
      <c r="CT18" s="17"/>
      <c r="CU18" s="17"/>
      <c r="CV18" s="17"/>
      <c r="CW18" s="17"/>
      <c r="CX18" s="17"/>
      <c r="CY18" s="26"/>
      <c r="CZ18" s="26"/>
      <c r="DA18" s="26"/>
      <c r="DB18" s="17"/>
      <c r="DC18" s="17"/>
      <c r="DD18" s="17"/>
      <c r="DE18" s="17"/>
      <c r="DF18" s="17"/>
      <c r="DG18" s="17"/>
      <c r="DH18" s="26"/>
      <c r="DI18" s="17"/>
      <c r="DJ18" s="17"/>
      <c r="DK18" s="17"/>
      <c r="DL18" s="17"/>
      <c r="DM18" s="17">
        <v>7.29</v>
      </c>
      <c r="DN18" s="17">
        <v>7.3</v>
      </c>
      <c r="DO18" s="17">
        <v>7.29</v>
      </c>
      <c r="DP18" s="17">
        <v>7.3</v>
      </c>
      <c r="DQ18" s="17">
        <v>7.3</v>
      </c>
      <c r="DR18" s="17">
        <v>7.3</v>
      </c>
      <c r="DS18" s="17">
        <v>7.3</v>
      </c>
      <c r="DT18" s="17">
        <v>7.31</v>
      </c>
      <c r="DU18" s="17">
        <v>7.31</v>
      </c>
      <c r="DV18" s="17">
        <v>7.3</v>
      </c>
      <c r="DW18" s="17">
        <v>7.3</v>
      </c>
      <c r="DX18" s="17">
        <v>7.3</v>
      </c>
      <c r="DY18" s="17">
        <v>7.3</v>
      </c>
      <c r="DZ18" s="17">
        <v>7.31</v>
      </c>
      <c r="EA18" s="17">
        <v>7.3</v>
      </c>
      <c r="EB18" s="17">
        <v>7.28</v>
      </c>
      <c r="EC18" s="17">
        <v>7.3</v>
      </c>
      <c r="ED18" s="17">
        <v>7.29</v>
      </c>
      <c r="EE18" s="17">
        <v>7.27</v>
      </c>
      <c r="EF18" s="17">
        <v>7.29</v>
      </c>
      <c r="EG18" s="17">
        <v>7.3</v>
      </c>
      <c r="EH18" s="17">
        <v>7.3</v>
      </c>
      <c r="EI18" s="17">
        <v>7.29</v>
      </c>
      <c r="EJ18" s="17">
        <v>7.28</v>
      </c>
      <c r="EK18" s="17">
        <v>7.29</v>
      </c>
      <c r="EL18" s="17">
        <v>7.28</v>
      </c>
      <c r="EM18" s="17">
        <v>7.29</v>
      </c>
      <c r="EN18" s="17">
        <v>7.28</v>
      </c>
      <c r="EO18" s="17">
        <v>7.28</v>
      </c>
      <c r="EP18" s="17">
        <v>7.28</v>
      </c>
      <c r="EQ18" s="17">
        <v>7.28</v>
      </c>
      <c r="ER18" s="17">
        <v>7.29</v>
      </c>
      <c r="ES18" s="17">
        <v>7.28</v>
      </c>
      <c r="ET18" s="17">
        <v>7.29</v>
      </c>
      <c r="EU18" s="17">
        <v>7.29</v>
      </c>
      <c r="EV18" s="17">
        <v>7.29</v>
      </c>
      <c r="EW18" s="17">
        <v>7.28</v>
      </c>
      <c r="EX18" s="17">
        <v>7.28</v>
      </c>
      <c r="EY18" s="17">
        <v>7.28</v>
      </c>
      <c r="EZ18" s="17">
        <v>7.28</v>
      </c>
      <c r="FA18" s="17">
        <v>7.28</v>
      </c>
      <c r="FB18" s="17">
        <v>7.29</v>
      </c>
      <c r="FC18" s="17">
        <v>7.29</v>
      </c>
      <c r="FD18" s="17">
        <v>7.28</v>
      </c>
      <c r="FE18" s="17">
        <v>7.28</v>
      </c>
      <c r="FF18" s="17">
        <v>7.29</v>
      </c>
      <c r="FG18" s="17">
        <v>7.28</v>
      </c>
      <c r="FH18" s="17">
        <v>7.28</v>
      </c>
      <c r="FI18" s="17">
        <v>7.28</v>
      </c>
      <c r="FJ18" s="17">
        <v>7.29</v>
      </c>
      <c r="FK18" s="17">
        <v>7.29</v>
      </c>
      <c r="FL18" s="17">
        <v>7.29</v>
      </c>
      <c r="FM18" s="17">
        <v>7.29</v>
      </c>
      <c r="FN18" s="17">
        <v>7.3</v>
      </c>
      <c r="FO18" s="17">
        <v>7.3</v>
      </c>
      <c r="FP18" s="17">
        <v>7.3</v>
      </c>
      <c r="FQ18" s="17">
        <v>7.29</v>
      </c>
      <c r="FR18" s="17">
        <v>7.28</v>
      </c>
      <c r="FS18" s="17">
        <v>7.31</v>
      </c>
      <c r="FT18" s="17">
        <v>7.32</v>
      </c>
      <c r="FU18" s="17">
        <v>7.32</v>
      </c>
      <c r="FV18" s="17">
        <v>7.31</v>
      </c>
      <c r="FW18" s="17">
        <v>7.31</v>
      </c>
      <c r="FX18" s="17">
        <v>7.3</v>
      </c>
      <c r="FY18" s="17">
        <v>7.3</v>
      </c>
      <c r="FZ18" s="17">
        <v>7.31</v>
      </c>
      <c r="GA18" s="17">
        <v>7.3</v>
      </c>
      <c r="GB18" s="17">
        <v>7.31</v>
      </c>
      <c r="GC18" s="17">
        <v>7.3</v>
      </c>
      <c r="GD18" s="17">
        <v>7.31</v>
      </c>
      <c r="GE18" s="17">
        <v>7.31</v>
      </c>
      <c r="GF18" s="17">
        <v>7.3</v>
      </c>
      <c r="GG18" s="17">
        <v>7.31</v>
      </c>
      <c r="GH18" s="17">
        <v>7.3</v>
      </c>
      <c r="GI18" s="17">
        <v>7.3</v>
      </c>
      <c r="GJ18" s="17">
        <v>7.29</v>
      </c>
      <c r="GK18" s="17">
        <v>7.29</v>
      </c>
      <c r="GL18" s="17">
        <v>7.29</v>
      </c>
      <c r="GM18" s="17">
        <v>7.28</v>
      </c>
      <c r="GN18" s="17">
        <v>7.28</v>
      </c>
      <c r="GO18" s="17">
        <v>7.28</v>
      </c>
      <c r="GP18" s="17">
        <v>7.28</v>
      </c>
      <c r="GQ18" s="17">
        <v>7.28</v>
      </c>
      <c r="GR18" s="17">
        <v>7.28</v>
      </c>
      <c r="GS18" s="17">
        <v>7.28</v>
      </c>
      <c r="GT18" s="17">
        <v>7.28</v>
      </c>
      <c r="GU18" s="17">
        <v>7.28</v>
      </c>
      <c r="GV18" s="17">
        <v>7.28</v>
      </c>
      <c r="GW18" s="17">
        <v>7.28</v>
      </c>
      <c r="GX18" s="17">
        <v>7.29</v>
      </c>
      <c r="GY18" s="17">
        <v>7.29</v>
      </c>
      <c r="GZ18" s="17">
        <v>7.29</v>
      </c>
      <c r="HA18" s="17">
        <v>7.28</v>
      </c>
      <c r="HB18" s="17">
        <v>7.29</v>
      </c>
      <c r="HC18" s="17">
        <v>7.3</v>
      </c>
      <c r="HD18" s="17">
        <v>7.29</v>
      </c>
      <c r="HE18" s="17">
        <v>7.29</v>
      </c>
      <c r="HF18" s="17">
        <v>7.28</v>
      </c>
      <c r="HG18" s="17">
        <v>7.29</v>
      </c>
      <c r="HH18" s="17">
        <v>7.28</v>
      </c>
      <c r="HI18" s="17">
        <v>7.29</v>
      </c>
      <c r="HJ18" s="17">
        <v>7.28</v>
      </c>
      <c r="HK18" s="17">
        <v>7.29</v>
      </c>
      <c r="HL18" s="17">
        <v>7.28</v>
      </c>
      <c r="HM18" s="17">
        <v>7.29</v>
      </c>
      <c r="HN18" s="17">
        <v>7.28</v>
      </c>
      <c r="HO18" s="17">
        <v>7.28</v>
      </c>
      <c r="HP18" s="17">
        <v>7.27</v>
      </c>
      <c r="HQ18" s="17">
        <v>7.27</v>
      </c>
      <c r="HR18" s="17">
        <v>7.28</v>
      </c>
      <c r="HS18" s="17">
        <v>7.28</v>
      </c>
      <c r="HT18" s="17">
        <v>7.29</v>
      </c>
      <c r="HU18" s="17">
        <v>7.28</v>
      </c>
      <c r="HV18" s="17">
        <v>7.28</v>
      </c>
      <c r="HW18" s="17">
        <v>7.29</v>
      </c>
      <c r="HX18" s="17">
        <v>7.28</v>
      </c>
      <c r="HY18" s="17">
        <v>7.29</v>
      </c>
      <c r="HZ18" s="17">
        <v>7.29</v>
      </c>
      <c r="IA18" s="17">
        <v>7.28</v>
      </c>
      <c r="IB18" s="17">
        <v>7.28</v>
      </c>
      <c r="IC18" s="17">
        <v>7.29</v>
      </c>
      <c r="ID18" s="17">
        <v>7.28</v>
      </c>
      <c r="IE18" s="17">
        <v>7.27</v>
      </c>
      <c r="IF18" s="17">
        <v>7.26</v>
      </c>
      <c r="IG18" s="17">
        <v>7.26</v>
      </c>
      <c r="IH18" s="17">
        <v>7.25</v>
      </c>
      <c r="II18" s="17">
        <v>7.25</v>
      </c>
      <c r="IJ18" s="17">
        <v>7.25</v>
      </c>
      <c r="IK18" s="17">
        <v>7.24</v>
      </c>
      <c r="IL18" s="17">
        <v>7.25</v>
      </c>
      <c r="IM18" s="17">
        <v>7.24</v>
      </c>
      <c r="IN18" s="17">
        <v>7.25</v>
      </c>
      <c r="IO18" s="17">
        <v>7.25</v>
      </c>
      <c r="IP18" s="17">
        <v>7.26</v>
      </c>
      <c r="IQ18" s="17">
        <v>7.26</v>
      </c>
      <c r="IR18" s="17">
        <v>7.25</v>
      </c>
      <c r="IS18" s="17">
        <v>7.25</v>
      </c>
      <c r="IT18" s="17">
        <v>7.24</v>
      </c>
      <c r="IU18" s="17">
        <v>7.23</v>
      </c>
      <c r="IV18" s="17">
        <v>7.22</v>
      </c>
      <c r="IW18" s="17">
        <v>7.22</v>
      </c>
      <c r="IX18" s="17">
        <v>7.22</v>
      </c>
      <c r="IY18" s="17">
        <v>7.23</v>
      </c>
    </row>
    <row r="19" spans="1:259" x14ac:dyDescent="0.15">
      <c r="A19" s="17" t="s">
        <v>266</v>
      </c>
      <c r="B19" s="17" t="s">
        <v>70</v>
      </c>
      <c r="C19" s="17"/>
      <c r="D19" s="17"/>
      <c r="E19" s="17"/>
      <c r="F19" s="17"/>
      <c r="G19" s="17"/>
      <c r="H19" s="17"/>
      <c r="I19" s="17"/>
      <c r="J19" s="17"/>
      <c r="K19" s="17"/>
      <c r="L19" s="17"/>
      <c r="M19" s="17"/>
      <c r="N19" s="17"/>
      <c r="O19" s="17"/>
      <c r="P19" s="17"/>
      <c r="Q19" s="17"/>
      <c r="R19" s="17"/>
      <c r="S19" s="17"/>
      <c r="T19" s="17"/>
      <c r="U19" s="17"/>
      <c r="V19" s="17"/>
      <c r="W19" s="17"/>
      <c r="X19" s="17"/>
      <c r="Y19" s="17"/>
      <c r="Z19" s="17"/>
      <c r="AA19" s="26"/>
      <c r="AB19" s="17"/>
      <c r="AC19" s="26"/>
      <c r="AD19" s="26"/>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26"/>
      <c r="BK19" s="17"/>
      <c r="BL19" s="17"/>
      <c r="BM19" s="17"/>
      <c r="BN19" s="17"/>
      <c r="BO19" s="17"/>
      <c r="BP19" s="17"/>
      <c r="BQ19" s="17"/>
      <c r="BR19" s="17"/>
      <c r="BS19" s="17"/>
      <c r="BT19" s="17"/>
      <c r="BU19" s="17"/>
      <c r="BV19" s="17"/>
      <c r="BW19" s="17"/>
      <c r="BX19" s="26"/>
      <c r="BY19" s="26"/>
      <c r="BZ19" s="26"/>
      <c r="CA19" s="26"/>
      <c r="CB19" s="26"/>
      <c r="CC19" s="17"/>
      <c r="CD19" s="17"/>
      <c r="CE19" s="17"/>
      <c r="CF19" s="17"/>
      <c r="CG19" s="17"/>
      <c r="CH19" s="17"/>
      <c r="CI19" s="17"/>
      <c r="CJ19" s="26"/>
      <c r="CK19" s="17"/>
      <c r="CL19" s="17"/>
      <c r="CM19" s="17"/>
      <c r="CN19" s="17"/>
      <c r="CO19" s="17"/>
      <c r="CP19" s="17"/>
      <c r="CQ19" s="17"/>
      <c r="CR19" s="17"/>
      <c r="CS19" s="17"/>
      <c r="CT19" s="17"/>
      <c r="CU19" s="17"/>
      <c r="CV19" s="17"/>
      <c r="CW19" s="17"/>
      <c r="CX19" s="17"/>
      <c r="CY19" s="26"/>
      <c r="CZ19" s="26"/>
      <c r="DA19" s="26"/>
      <c r="DB19" s="17"/>
      <c r="DC19" s="17"/>
      <c r="DD19" s="17"/>
      <c r="DE19" s="17"/>
      <c r="DF19" s="17"/>
      <c r="DG19" s="17"/>
      <c r="DH19" s="26"/>
      <c r="DI19" s="17"/>
      <c r="DJ19" s="17"/>
      <c r="DK19" s="17"/>
      <c r="DL19" s="17"/>
      <c r="DM19" s="17">
        <v>8.09</v>
      </c>
      <c r="DN19" s="17">
        <v>8.1</v>
      </c>
      <c r="DO19" s="17">
        <v>8.09</v>
      </c>
      <c r="DP19" s="17">
        <v>8.09</v>
      </c>
      <c r="DQ19" s="17">
        <v>8.08</v>
      </c>
      <c r="DR19" s="17">
        <v>8.09</v>
      </c>
      <c r="DS19" s="17">
        <v>8.09</v>
      </c>
      <c r="DT19" s="17">
        <v>8.09</v>
      </c>
      <c r="DU19" s="17">
        <v>8.09</v>
      </c>
      <c r="DV19" s="17">
        <v>8.09</v>
      </c>
      <c r="DW19" s="17">
        <v>8.07</v>
      </c>
      <c r="DX19" s="17">
        <v>8.08</v>
      </c>
      <c r="DY19" s="17">
        <v>8.07</v>
      </c>
      <c r="DZ19" s="17">
        <v>8.07</v>
      </c>
      <c r="EA19" s="17">
        <v>8.08</v>
      </c>
      <c r="EB19" s="17">
        <v>8.06</v>
      </c>
      <c r="EC19" s="17">
        <v>8.08</v>
      </c>
      <c r="ED19" s="17">
        <v>8.06</v>
      </c>
      <c r="EE19" s="17">
        <v>8.08</v>
      </c>
      <c r="EF19" s="17">
        <v>8.07</v>
      </c>
      <c r="EG19" s="17">
        <v>8.07</v>
      </c>
      <c r="EH19" s="17">
        <v>8.07</v>
      </c>
      <c r="EI19" s="17">
        <v>8.07</v>
      </c>
      <c r="EJ19" s="17">
        <v>8.08</v>
      </c>
      <c r="EK19" s="17">
        <v>8.08</v>
      </c>
      <c r="EL19" s="17">
        <v>8.08</v>
      </c>
      <c r="EM19" s="17">
        <v>8.07</v>
      </c>
      <c r="EN19" s="17">
        <v>8.07</v>
      </c>
      <c r="EO19" s="17">
        <v>8.06</v>
      </c>
      <c r="EP19" s="17">
        <v>8.06</v>
      </c>
      <c r="EQ19" s="17">
        <v>8.07</v>
      </c>
      <c r="ER19" s="17">
        <v>8.07</v>
      </c>
      <c r="ES19" s="17">
        <v>8.07</v>
      </c>
      <c r="ET19" s="17">
        <v>8.07</v>
      </c>
      <c r="EU19" s="17">
        <v>8.07</v>
      </c>
      <c r="EV19" s="17">
        <v>8.06</v>
      </c>
      <c r="EW19" s="17">
        <v>8.06</v>
      </c>
      <c r="EX19" s="17">
        <v>8.07</v>
      </c>
      <c r="EY19" s="17">
        <v>8.06</v>
      </c>
      <c r="EZ19" s="17">
        <v>8.07</v>
      </c>
      <c r="FA19" s="17">
        <v>8.0500000000000007</v>
      </c>
      <c r="FB19" s="17">
        <v>8.0500000000000007</v>
      </c>
      <c r="FC19" s="17">
        <v>8.07</v>
      </c>
      <c r="FD19" s="17">
        <v>8.07</v>
      </c>
      <c r="FE19" s="17">
        <v>8.08</v>
      </c>
      <c r="FF19" s="17">
        <v>8.08</v>
      </c>
      <c r="FG19" s="17">
        <v>8.06</v>
      </c>
      <c r="FH19" s="17">
        <v>8.07</v>
      </c>
      <c r="FI19" s="17">
        <v>8.07</v>
      </c>
      <c r="FJ19" s="17">
        <v>8.07</v>
      </c>
      <c r="FK19" s="17">
        <v>8.07</v>
      </c>
      <c r="FL19" s="17">
        <v>8.06</v>
      </c>
      <c r="FM19" s="17">
        <v>8.07</v>
      </c>
      <c r="FN19" s="17">
        <v>8.07</v>
      </c>
      <c r="FO19" s="17">
        <v>8.07</v>
      </c>
      <c r="FP19" s="17">
        <v>8.06</v>
      </c>
      <c r="FQ19" s="17">
        <v>8.06</v>
      </c>
      <c r="FR19" s="17">
        <v>8.06</v>
      </c>
      <c r="FS19" s="17">
        <v>8.06</v>
      </c>
      <c r="FT19" s="17">
        <v>8.07</v>
      </c>
      <c r="FU19" s="17">
        <v>8.08</v>
      </c>
      <c r="FV19" s="17">
        <v>8.07</v>
      </c>
      <c r="FW19" s="17">
        <v>8.08</v>
      </c>
      <c r="FX19" s="17">
        <v>8.07</v>
      </c>
      <c r="FY19" s="17">
        <v>8.08</v>
      </c>
      <c r="FZ19" s="17">
        <v>8.07</v>
      </c>
      <c r="GA19" s="17">
        <v>8.06</v>
      </c>
      <c r="GB19" s="17">
        <v>8.07</v>
      </c>
      <c r="GC19" s="17">
        <v>8.08</v>
      </c>
      <c r="GD19" s="17">
        <v>8.07</v>
      </c>
      <c r="GE19" s="17">
        <v>8.07</v>
      </c>
      <c r="GF19" s="17">
        <v>8.08</v>
      </c>
      <c r="GG19" s="17">
        <v>8.07</v>
      </c>
      <c r="GH19" s="17">
        <v>8.07</v>
      </c>
      <c r="GI19" s="17">
        <v>8.06</v>
      </c>
      <c r="GJ19" s="17">
        <v>8.07</v>
      </c>
      <c r="GK19" s="17">
        <v>8.07</v>
      </c>
      <c r="GL19" s="17">
        <v>8.06</v>
      </c>
      <c r="GM19" s="17">
        <v>8.06</v>
      </c>
      <c r="GN19" s="17">
        <v>8.07</v>
      </c>
      <c r="GO19" s="17">
        <v>8.07</v>
      </c>
      <c r="GP19" s="17">
        <v>8.07</v>
      </c>
      <c r="GQ19" s="17">
        <v>8.07</v>
      </c>
      <c r="GR19" s="17">
        <v>8.08</v>
      </c>
      <c r="GS19" s="17">
        <v>8.08</v>
      </c>
      <c r="GT19" s="17">
        <v>8.08</v>
      </c>
      <c r="GU19" s="17">
        <v>8.08</v>
      </c>
      <c r="GV19" s="17">
        <v>8.07</v>
      </c>
      <c r="GW19" s="17">
        <v>8.0500000000000007</v>
      </c>
      <c r="GX19" s="17">
        <v>8.06</v>
      </c>
      <c r="GY19" s="17">
        <v>8.07</v>
      </c>
      <c r="GZ19" s="17">
        <v>8.07</v>
      </c>
      <c r="HA19" s="17">
        <v>8.08</v>
      </c>
      <c r="HB19" s="17">
        <v>8.08</v>
      </c>
      <c r="HC19" s="17">
        <v>8.07</v>
      </c>
      <c r="HD19" s="17">
        <v>8.08</v>
      </c>
      <c r="HE19" s="17">
        <v>8.07</v>
      </c>
      <c r="HF19" s="17">
        <v>8.06</v>
      </c>
      <c r="HG19" s="17">
        <v>8.06</v>
      </c>
      <c r="HH19" s="17">
        <v>8.06</v>
      </c>
      <c r="HI19" s="17">
        <v>8.06</v>
      </c>
      <c r="HJ19" s="17">
        <v>8.0500000000000007</v>
      </c>
      <c r="HK19" s="17">
        <v>8.06</v>
      </c>
      <c r="HL19" s="17">
        <v>8.07</v>
      </c>
      <c r="HM19" s="17">
        <v>8.08</v>
      </c>
      <c r="HN19" s="17">
        <v>8.07</v>
      </c>
      <c r="HO19" s="17">
        <v>8.08</v>
      </c>
      <c r="HP19" s="17">
        <v>8.08</v>
      </c>
      <c r="HQ19" s="17">
        <v>8.07</v>
      </c>
      <c r="HR19" s="17">
        <v>8.07</v>
      </c>
      <c r="HS19" s="17">
        <v>8.07</v>
      </c>
      <c r="HT19" s="17">
        <v>8.06</v>
      </c>
      <c r="HU19" s="17">
        <v>8.07</v>
      </c>
      <c r="HV19" s="17">
        <v>8.07</v>
      </c>
      <c r="HW19" s="17">
        <v>8.08</v>
      </c>
      <c r="HX19" s="17">
        <v>8.07</v>
      </c>
      <c r="HY19" s="17">
        <v>8.07</v>
      </c>
      <c r="HZ19" s="17">
        <v>8.07</v>
      </c>
      <c r="IA19" s="17">
        <v>8.07</v>
      </c>
      <c r="IB19" s="17">
        <v>8.07</v>
      </c>
      <c r="IC19" s="17">
        <v>8.07</v>
      </c>
      <c r="ID19" s="17">
        <v>8.07</v>
      </c>
      <c r="IE19" s="17">
        <v>8.08</v>
      </c>
      <c r="IF19" s="17">
        <v>8.07</v>
      </c>
      <c r="IG19" s="17">
        <v>8.08</v>
      </c>
      <c r="IH19" s="17">
        <v>8.08</v>
      </c>
      <c r="II19" s="17">
        <v>8.08</v>
      </c>
      <c r="IJ19" s="17">
        <v>8.09</v>
      </c>
      <c r="IK19" s="17">
        <v>8.08</v>
      </c>
      <c r="IL19" s="17">
        <v>8.09</v>
      </c>
      <c r="IM19" s="17">
        <v>8.1</v>
      </c>
      <c r="IN19" s="17">
        <v>8.11</v>
      </c>
      <c r="IO19" s="17">
        <v>8.1199999999999992</v>
      </c>
      <c r="IP19" s="17">
        <v>8.1300000000000008</v>
      </c>
      <c r="IQ19" s="17">
        <v>8.1300000000000008</v>
      </c>
      <c r="IR19" s="17">
        <v>8.14</v>
      </c>
      <c r="IS19" s="17">
        <v>8.14</v>
      </c>
      <c r="IT19" s="17">
        <v>8.1300000000000008</v>
      </c>
      <c r="IU19" s="17">
        <v>8.1300000000000008</v>
      </c>
      <c r="IV19" s="17">
        <v>8.14</v>
      </c>
      <c r="IW19" s="17">
        <v>8.14</v>
      </c>
      <c r="IX19" s="17">
        <v>8.14</v>
      </c>
      <c r="IY19" s="17">
        <v>8.1300000000000008</v>
      </c>
    </row>
    <row r="20" spans="1:259" x14ac:dyDescent="0.15">
      <c r="A20" s="17" t="s">
        <v>279</v>
      </c>
      <c r="B20" s="17" t="s">
        <v>280</v>
      </c>
      <c r="C20" s="17"/>
      <c r="D20" s="17"/>
      <c r="E20" s="17"/>
      <c r="F20" s="17"/>
      <c r="G20" s="17"/>
      <c r="H20" s="17"/>
      <c r="I20" s="17"/>
      <c r="J20" s="17"/>
      <c r="K20" s="17"/>
      <c r="L20" s="17"/>
      <c r="M20" s="17"/>
      <c r="N20" s="17"/>
      <c r="O20" s="17"/>
      <c r="P20" s="17"/>
      <c r="Q20" s="17"/>
      <c r="R20" s="17"/>
      <c r="S20" s="17"/>
      <c r="T20" s="17"/>
      <c r="U20" s="17"/>
      <c r="V20" s="17"/>
      <c r="W20" s="17"/>
      <c r="X20" s="17"/>
      <c r="Y20" s="17"/>
      <c r="Z20" s="17"/>
      <c r="AA20" s="26"/>
      <c r="AB20" s="17"/>
      <c r="AC20" s="26"/>
      <c r="AD20" s="26"/>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26"/>
      <c r="BK20" s="17"/>
      <c r="BL20" s="17"/>
      <c r="BM20" s="17"/>
      <c r="BN20" s="17"/>
      <c r="BO20" s="17"/>
      <c r="BP20" s="17"/>
      <c r="BQ20" s="17"/>
      <c r="BR20" s="17"/>
      <c r="BS20" s="17"/>
      <c r="BT20" s="17"/>
      <c r="BU20" s="17"/>
      <c r="BV20" s="17"/>
      <c r="BW20" s="17"/>
      <c r="BX20" s="26"/>
      <c r="BY20" s="26"/>
      <c r="BZ20" s="26"/>
      <c r="CA20" s="26"/>
      <c r="CB20" s="26"/>
      <c r="CC20" s="17"/>
      <c r="CD20" s="17"/>
      <c r="CE20" s="17"/>
      <c r="CF20" s="17"/>
      <c r="CG20" s="17"/>
      <c r="CH20" s="17"/>
      <c r="CI20" s="17"/>
      <c r="CJ20" s="26"/>
      <c r="CK20" s="17"/>
      <c r="CL20" s="17"/>
      <c r="CM20" s="17"/>
      <c r="CN20" s="17"/>
      <c r="CO20" s="17"/>
      <c r="CP20" s="17"/>
      <c r="CQ20" s="17"/>
      <c r="CR20" s="17"/>
      <c r="CS20" s="17"/>
      <c r="CT20" s="17"/>
      <c r="CU20" s="17"/>
      <c r="CV20" s="17"/>
      <c r="CW20" s="17"/>
      <c r="CX20" s="17"/>
      <c r="CY20" s="26"/>
      <c r="CZ20" s="26"/>
      <c r="DA20" s="26"/>
      <c r="DB20" s="17"/>
      <c r="DC20" s="17"/>
      <c r="DD20" s="17"/>
      <c r="DE20" s="17"/>
      <c r="DF20" s="17"/>
      <c r="DG20" s="17"/>
      <c r="DH20" s="26"/>
      <c r="DI20" s="17"/>
      <c r="DJ20" s="17"/>
      <c r="DK20" s="17"/>
      <c r="DL20" s="17"/>
      <c r="DM20" s="17">
        <v>49.46</v>
      </c>
      <c r="DN20" s="17">
        <v>49.49</v>
      </c>
      <c r="DO20" s="17">
        <v>49.5</v>
      </c>
      <c r="DP20" s="17">
        <v>49.5</v>
      </c>
      <c r="DQ20" s="17">
        <v>49.53</v>
      </c>
      <c r="DR20" s="17">
        <v>49.53</v>
      </c>
      <c r="DS20" s="17">
        <v>49.56</v>
      </c>
      <c r="DT20" s="17">
        <v>49.57</v>
      </c>
      <c r="DU20" s="17">
        <v>49.55</v>
      </c>
      <c r="DV20" s="17">
        <v>49.6</v>
      </c>
      <c r="DW20" s="17">
        <v>49.64</v>
      </c>
      <c r="DX20" s="17">
        <v>49.69</v>
      </c>
      <c r="DY20" s="17">
        <v>49.67</v>
      </c>
      <c r="DZ20" s="17">
        <v>49.65</v>
      </c>
      <c r="EA20" s="17">
        <v>49.59</v>
      </c>
      <c r="EB20" s="17">
        <v>49.6</v>
      </c>
      <c r="EC20" s="17">
        <v>49.59</v>
      </c>
      <c r="ED20" s="17">
        <v>49.58</v>
      </c>
      <c r="EE20" s="17">
        <v>49.55</v>
      </c>
      <c r="EF20" s="17">
        <v>49.56</v>
      </c>
      <c r="EG20" s="17">
        <v>49.59</v>
      </c>
      <c r="EH20" s="17">
        <v>49.59</v>
      </c>
      <c r="EI20" s="17">
        <v>49.54</v>
      </c>
      <c r="EJ20" s="17">
        <v>49.55</v>
      </c>
      <c r="EK20" s="17">
        <v>49.54</v>
      </c>
      <c r="EL20" s="17">
        <v>49.55</v>
      </c>
      <c r="EM20" s="17">
        <v>49.55</v>
      </c>
      <c r="EN20" s="17">
        <v>49.53</v>
      </c>
      <c r="EO20" s="17">
        <v>49.52</v>
      </c>
      <c r="EP20" s="17">
        <v>49.52</v>
      </c>
      <c r="EQ20" s="17">
        <v>49.52</v>
      </c>
      <c r="ER20" s="17">
        <v>49.54</v>
      </c>
      <c r="ES20" s="17">
        <v>49.58</v>
      </c>
      <c r="ET20" s="17">
        <v>49.57</v>
      </c>
      <c r="EU20" s="17">
        <v>49.54</v>
      </c>
      <c r="EV20" s="17">
        <v>49.53</v>
      </c>
      <c r="EW20" s="17">
        <v>49.53</v>
      </c>
      <c r="EX20" s="17">
        <v>49.52</v>
      </c>
      <c r="EY20" s="17">
        <v>49.49</v>
      </c>
      <c r="EZ20" s="17">
        <v>49.47</v>
      </c>
      <c r="FA20" s="17">
        <v>49.49</v>
      </c>
      <c r="FB20" s="17">
        <v>49.44</v>
      </c>
      <c r="FC20" s="17">
        <v>49.48</v>
      </c>
      <c r="FD20" s="17">
        <v>49.48</v>
      </c>
      <c r="FE20" s="17">
        <v>49.51</v>
      </c>
      <c r="FF20" s="17">
        <v>49.5</v>
      </c>
      <c r="FG20" s="17">
        <v>49.54</v>
      </c>
      <c r="FH20" s="17">
        <v>49.56</v>
      </c>
      <c r="FI20" s="17">
        <v>49.56</v>
      </c>
      <c r="FJ20" s="17">
        <v>49.6</v>
      </c>
      <c r="FK20" s="17">
        <v>49.6</v>
      </c>
      <c r="FL20" s="17">
        <v>49.64</v>
      </c>
      <c r="FM20" s="17">
        <v>49.65</v>
      </c>
      <c r="FN20" s="17">
        <v>49.63</v>
      </c>
      <c r="FO20" s="17">
        <v>49.62</v>
      </c>
      <c r="FP20" s="17">
        <v>49.57</v>
      </c>
      <c r="FQ20" s="17">
        <v>49.58</v>
      </c>
      <c r="FR20" s="17">
        <v>49.57</v>
      </c>
      <c r="FS20" s="17">
        <v>49.59</v>
      </c>
      <c r="FT20" s="17">
        <v>49.62</v>
      </c>
      <c r="FU20" s="17">
        <v>49.62</v>
      </c>
      <c r="FV20" s="17">
        <v>49.62</v>
      </c>
      <c r="FW20" s="17">
        <v>49.63</v>
      </c>
      <c r="FX20" s="17">
        <v>49.62</v>
      </c>
      <c r="FY20" s="17">
        <v>49.64</v>
      </c>
      <c r="FZ20" s="17">
        <v>49.68</v>
      </c>
      <c r="GA20" s="17">
        <v>49.67</v>
      </c>
      <c r="GB20" s="17">
        <v>49.66</v>
      </c>
      <c r="GC20" s="17">
        <v>49.64</v>
      </c>
      <c r="GD20" s="17">
        <v>49.63</v>
      </c>
      <c r="GE20" s="17">
        <v>49.62</v>
      </c>
      <c r="GF20" s="17">
        <v>49.58</v>
      </c>
      <c r="GG20" s="17">
        <v>49.54</v>
      </c>
      <c r="GH20" s="17">
        <v>49.5</v>
      </c>
      <c r="GI20" s="17">
        <v>49.49</v>
      </c>
      <c r="GJ20" s="17">
        <v>49.51</v>
      </c>
      <c r="GK20" s="17">
        <v>49.53</v>
      </c>
      <c r="GL20" s="17">
        <v>49.51</v>
      </c>
      <c r="GM20" s="17">
        <v>49.52</v>
      </c>
      <c r="GN20" s="17">
        <v>49.51</v>
      </c>
      <c r="GO20" s="17">
        <v>49.53</v>
      </c>
      <c r="GP20" s="17">
        <v>49.53</v>
      </c>
      <c r="GQ20" s="17">
        <v>49.53</v>
      </c>
      <c r="GR20" s="17">
        <v>49.55</v>
      </c>
      <c r="GS20" s="17">
        <v>49.53</v>
      </c>
      <c r="GT20" s="17">
        <v>49.52</v>
      </c>
      <c r="GU20" s="17">
        <v>49.53</v>
      </c>
      <c r="GV20" s="17">
        <v>49.5</v>
      </c>
      <c r="GW20" s="17">
        <v>49.51</v>
      </c>
      <c r="GX20" s="17">
        <v>49.53</v>
      </c>
      <c r="GY20" s="17">
        <v>49.56</v>
      </c>
      <c r="GZ20" s="17">
        <v>49.58</v>
      </c>
      <c r="HA20" s="17">
        <v>49.6</v>
      </c>
      <c r="HB20" s="17">
        <v>49.61</v>
      </c>
      <c r="HC20" s="17">
        <v>49.6</v>
      </c>
      <c r="HD20" s="17">
        <v>49.6</v>
      </c>
      <c r="HE20" s="17">
        <v>49.63</v>
      </c>
      <c r="HF20" s="17">
        <v>49.65</v>
      </c>
      <c r="HG20" s="17">
        <v>49.64</v>
      </c>
      <c r="HH20" s="17">
        <v>49.59</v>
      </c>
      <c r="HI20" s="17">
        <v>49.54</v>
      </c>
      <c r="HJ20" s="17">
        <v>49.48</v>
      </c>
      <c r="HK20" s="17">
        <v>49.5</v>
      </c>
      <c r="HL20" s="17">
        <v>49.51</v>
      </c>
      <c r="HM20" s="17">
        <v>49.51</v>
      </c>
      <c r="HN20" s="17">
        <v>49.52</v>
      </c>
      <c r="HO20" s="17">
        <v>49.48</v>
      </c>
      <c r="HP20" s="17">
        <v>49.48</v>
      </c>
      <c r="HQ20" s="17">
        <v>49.5</v>
      </c>
      <c r="HR20" s="17">
        <v>49.52</v>
      </c>
      <c r="HS20" s="17">
        <v>49.54</v>
      </c>
      <c r="HT20" s="17">
        <v>49.54</v>
      </c>
      <c r="HU20" s="17">
        <v>49.53</v>
      </c>
      <c r="HV20" s="17">
        <v>49.51</v>
      </c>
      <c r="HW20" s="17">
        <v>49.54</v>
      </c>
      <c r="HX20" s="17">
        <v>49.57</v>
      </c>
      <c r="HY20" s="17">
        <v>49.57</v>
      </c>
      <c r="HZ20" s="17">
        <v>49.57</v>
      </c>
      <c r="IA20" s="17">
        <v>49.53</v>
      </c>
      <c r="IB20" s="17">
        <v>49.53</v>
      </c>
      <c r="IC20" s="17">
        <v>49.51</v>
      </c>
      <c r="ID20" s="17">
        <v>49.5</v>
      </c>
      <c r="IE20" s="17">
        <v>49.52</v>
      </c>
      <c r="IF20" s="17">
        <v>49.53</v>
      </c>
      <c r="IG20" s="17">
        <v>49.54</v>
      </c>
      <c r="IH20" s="17">
        <v>49.54</v>
      </c>
      <c r="II20" s="17">
        <v>49.54</v>
      </c>
      <c r="IJ20" s="17">
        <v>49.52</v>
      </c>
      <c r="IK20" s="17">
        <v>49.55</v>
      </c>
      <c r="IL20" s="17">
        <v>49.56</v>
      </c>
      <c r="IM20" s="17">
        <v>49.56</v>
      </c>
      <c r="IN20" s="17">
        <v>49.53</v>
      </c>
      <c r="IO20" s="17">
        <v>49.55</v>
      </c>
      <c r="IP20" s="17">
        <v>49.54</v>
      </c>
      <c r="IQ20" s="17">
        <v>49.56</v>
      </c>
      <c r="IR20" s="17">
        <v>49.54</v>
      </c>
      <c r="IS20" s="17">
        <v>49.54</v>
      </c>
      <c r="IT20" s="17">
        <v>49.6</v>
      </c>
      <c r="IU20" s="17">
        <v>49.61</v>
      </c>
      <c r="IV20" s="17">
        <v>49.61</v>
      </c>
      <c r="IW20" s="17">
        <v>49.64</v>
      </c>
      <c r="IX20" s="17">
        <v>49.68</v>
      </c>
      <c r="IY20" s="17">
        <v>49.66</v>
      </c>
    </row>
    <row r="21" spans="1:259" x14ac:dyDescent="0.15">
      <c r="A21" s="17" t="s">
        <v>986</v>
      </c>
      <c r="B21" s="17" t="s">
        <v>987</v>
      </c>
      <c r="C21" s="17"/>
      <c r="D21" s="17"/>
      <c r="E21" s="17"/>
      <c r="F21" s="17"/>
      <c r="G21" s="17"/>
      <c r="H21" s="17"/>
      <c r="I21" s="17"/>
      <c r="J21" s="17"/>
      <c r="K21" s="17"/>
      <c r="L21" s="17"/>
      <c r="M21" s="17"/>
      <c r="N21" s="17"/>
      <c r="O21" s="17"/>
      <c r="P21" s="17"/>
      <c r="Q21" s="17"/>
      <c r="R21" s="17"/>
      <c r="S21" s="17"/>
      <c r="T21" s="17"/>
      <c r="U21" s="17"/>
      <c r="V21" s="17"/>
      <c r="W21" s="17"/>
      <c r="X21" s="17"/>
      <c r="Y21" s="17"/>
      <c r="Z21" s="17"/>
      <c r="AA21" s="26"/>
      <c r="AB21" s="17"/>
      <c r="AC21" s="26"/>
      <c r="AD21" s="26"/>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26"/>
      <c r="BK21" s="17"/>
      <c r="BL21" s="17"/>
      <c r="BM21" s="17"/>
      <c r="BN21" s="17"/>
      <c r="BO21" s="17"/>
      <c r="BP21" s="17"/>
      <c r="BQ21" s="17"/>
      <c r="BR21" s="17"/>
      <c r="BS21" s="17"/>
      <c r="BT21" s="17"/>
      <c r="BU21" s="17"/>
      <c r="BV21" s="17"/>
      <c r="BW21" s="17"/>
      <c r="BX21" s="26"/>
      <c r="BY21" s="26"/>
      <c r="BZ21" s="26"/>
      <c r="CA21" s="26"/>
      <c r="CB21" s="26"/>
      <c r="CC21" s="17"/>
      <c r="CD21" s="17"/>
      <c r="CE21" s="17"/>
      <c r="CF21" s="17"/>
      <c r="CG21" s="17"/>
      <c r="CH21" s="17"/>
      <c r="CI21" s="17"/>
      <c r="CJ21" s="26"/>
      <c r="CK21" s="17"/>
      <c r="CL21" s="17"/>
      <c r="CM21" s="17"/>
      <c r="CN21" s="17"/>
      <c r="CO21" s="17"/>
      <c r="CP21" s="17"/>
      <c r="CQ21" s="17"/>
      <c r="CR21" s="17"/>
      <c r="CS21" s="17"/>
      <c r="CT21" s="17"/>
      <c r="CU21" s="17"/>
      <c r="CV21" s="17"/>
      <c r="CW21" s="17"/>
      <c r="CX21" s="17"/>
      <c r="CY21" s="26"/>
      <c r="CZ21" s="26"/>
      <c r="DA21" s="26"/>
      <c r="DB21" s="17"/>
      <c r="DC21" s="17"/>
      <c r="DD21" s="17"/>
      <c r="DE21" s="17"/>
      <c r="DF21" s="17"/>
      <c r="DG21" s="17"/>
      <c r="DH21" s="26"/>
      <c r="DI21" s="17"/>
      <c r="DJ21" s="17"/>
      <c r="DK21" s="17"/>
      <c r="DL21" s="17"/>
      <c r="DM21" s="17">
        <v>9.1999999999999993</v>
      </c>
      <c r="DN21" s="17">
        <v>9.1999999999999993</v>
      </c>
      <c r="DO21" s="17">
        <v>9.1999999999999993</v>
      </c>
      <c r="DP21" s="17">
        <v>9.1999999999999993</v>
      </c>
      <c r="DQ21" s="17">
        <v>9.18</v>
      </c>
      <c r="DR21" s="17">
        <v>9.19</v>
      </c>
      <c r="DS21" s="17">
        <v>9.19</v>
      </c>
      <c r="DT21" s="17">
        <v>9.19</v>
      </c>
      <c r="DU21" s="17">
        <v>9.19</v>
      </c>
      <c r="DV21" s="17">
        <v>9.18</v>
      </c>
      <c r="DW21" s="17">
        <v>9.19</v>
      </c>
      <c r="DX21" s="17">
        <v>9.1999999999999993</v>
      </c>
      <c r="DY21" s="17">
        <v>9.19</v>
      </c>
      <c r="DZ21" s="17">
        <v>9.19</v>
      </c>
      <c r="EA21" s="17">
        <v>9.1999999999999993</v>
      </c>
      <c r="EB21" s="17">
        <v>9.19</v>
      </c>
      <c r="EC21" s="17">
        <v>9.1999999999999993</v>
      </c>
      <c r="ED21" s="17">
        <v>9.1999999999999993</v>
      </c>
      <c r="EE21" s="17">
        <v>9.1999999999999993</v>
      </c>
      <c r="EF21" s="17">
        <v>9.1999999999999993</v>
      </c>
      <c r="EG21" s="17">
        <v>9.19</v>
      </c>
      <c r="EH21" s="17">
        <v>9.19</v>
      </c>
      <c r="EI21" s="17">
        <v>9.19</v>
      </c>
      <c r="EJ21" s="17">
        <v>9.19</v>
      </c>
      <c r="EK21" s="17">
        <v>9.19</v>
      </c>
      <c r="EL21" s="17">
        <v>9.19</v>
      </c>
      <c r="EM21" s="17">
        <v>9.19</v>
      </c>
      <c r="EN21" s="17">
        <v>9.1999999999999993</v>
      </c>
      <c r="EO21" s="17">
        <v>9.19</v>
      </c>
      <c r="EP21" s="17">
        <v>9.19</v>
      </c>
      <c r="EQ21" s="17">
        <v>9.1999999999999993</v>
      </c>
      <c r="ER21" s="17">
        <v>9.1999999999999993</v>
      </c>
      <c r="ES21" s="17">
        <v>9.1999999999999993</v>
      </c>
      <c r="ET21" s="17">
        <v>9.1999999999999993</v>
      </c>
      <c r="EU21" s="17">
        <v>9.19</v>
      </c>
      <c r="EV21" s="17">
        <v>9.19</v>
      </c>
      <c r="EW21" s="17">
        <v>9.19</v>
      </c>
      <c r="EX21" s="17">
        <v>9.19</v>
      </c>
      <c r="EY21" s="17">
        <v>9.19</v>
      </c>
      <c r="EZ21" s="17">
        <v>9.19</v>
      </c>
      <c r="FA21" s="17">
        <v>9.1999999999999993</v>
      </c>
      <c r="FB21" s="17">
        <v>9.19</v>
      </c>
      <c r="FC21" s="17">
        <v>9.19</v>
      </c>
      <c r="FD21" s="17">
        <v>9.19</v>
      </c>
      <c r="FE21" s="17">
        <v>9.19</v>
      </c>
      <c r="FF21" s="17">
        <v>9.19</v>
      </c>
      <c r="FG21" s="17">
        <v>9.19</v>
      </c>
      <c r="FH21" s="17">
        <v>9.19</v>
      </c>
      <c r="FI21" s="17">
        <v>9.19</v>
      </c>
      <c r="FJ21" s="17">
        <v>9.19</v>
      </c>
      <c r="FK21" s="17">
        <v>9.18</v>
      </c>
      <c r="FL21" s="17">
        <v>9.19</v>
      </c>
      <c r="FM21" s="17">
        <v>9.1999999999999993</v>
      </c>
      <c r="FN21" s="17">
        <v>9.1999999999999993</v>
      </c>
      <c r="FO21" s="17">
        <v>9.1999999999999993</v>
      </c>
      <c r="FP21" s="17">
        <v>9.19</v>
      </c>
      <c r="FQ21" s="17">
        <v>9.19</v>
      </c>
      <c r="FR21" s="17">
        <v>9.19</v>
      </c>
      <c r="FS21" s="17">
        <v>9.2100000000000009</v>
      </c>
      <c r="FT21" s="17">
        <v>9.1999999999999993</v>
      </c>
      <c r="FU21" s="17">
        <v>9.2100000000000009</v>
      </c>
      <c r="FV21" s="17">
        <v>9.2100000000000009</v>
      </c>
      <c r="FW21" s="17">
        <v>9.2100000000000009</v>
      </c>
      <c r="FX21" s="17">
        <v>9.2200000000000006</v>
      </c>
      <c r="FY21" s="17">
        <v>9.2200000000000006</v>
      </c>
      <c r="FZ21" s="17">
        <v>9.2200000000000006</v>
      </c>
      <c r="GA21" s="17">
        <v>9.23</v>
      </c>
      <c r="GB21" s="17">
        <v>9.23</v>
      </c>
      <c r="GC21" s="17">
        <v>9.2200000000000006</v>
      </c>
      <c r="GD21" s="17">
        <v>9.2200000000000006</v>
      </c>
      <c r="GE21" s="17">
        <v>9.2200000000000006</v>
      </c>
      <c r="GF21" s="17">
        <v>9.23</v>
      </c>
      <c r="GG21" s="17">
        <v>9.23</v>
      </c>
      <c r="GH21" s="17">
        <v>9.24</v>
      </c>
      <c r="GI21" s="17">
        <v>9.24</v>
      </c>
      <c r="GJ21" s="17">
        <v>9.24</v>
      </c>
      <c r="GK21" s="17">
        <v>9.23</v>
      </c>
      <c r="GL21" s="17">
        <v>9.24</v>
      </c>
      <c r="GM21" s="17">
        <v>9.24</v>
      </c>
      <c r="GN21" s="17">
        <v>9.24</v>
      </c>
      <c r="GO21" s="17">
        <v>9.24</v>
      </c>
      <c r="GP21" s="17">
        <v>9.25</v>
      </c>
      <c r="GQ21" s="17">
        <v>9.24</v>
      </c>
      <c r="GR21" s="17">
        <v>9.24</v>
      </c>
      <c r="GS21" s="17">
        <v>9.24</v>
      </c>
      <c r="GT21" s="17">
        <v>9.24</v>
      </c>
      <c r="GU21" s="17">
        <v>9.25</v>
      </c>
      <c r="GV21" s="17">
        <v>9.25</v>
      </c>
      <c r="GW21" s="17">
        <v>9.25</v>
      </c>
      <c r="GX21" s="17">
        <v>9.25</v>
      </c>
      <c r="GY21" s="17">
        <v>9.25</v>
      </c>
      <c r="GZ21" s="17">
        <v>9.25</v>
      </c>
      <c r="HA21" s="17">
        <v>9.25</v>
      </c>
      <c r="HB21" s="17">
        <v>9.25</v>
      </c>
      <c r="HC21" s="17">
        <v>9.25</v>
      </c>
      <c r="HD21" s="17">
        <v>9.24</v>
      </c>
      <c r="HE21" s="17">
        <v>9.24</v>
      </c>
      <c r="HF21" s="17">
        <v>9.24</v>
      </c>
      <c r="HG21" s="17">
        <v>9.23</v>
      </c>
      <c r="HH21" s="17">
        <v>9.24</v>
      </c>
      <c r="HI21" s="17">
        <v>9.25</v>
      </c>
      <c r="HJ21" s="17">
        <v>9.25</v>
      </c>
      <c r="HK21" s="17">
        <v>9.25</v>
      </c>
      <c r="HL21" s="17">
        <v>9.25</v>
      </c>
      <c r="HM21" s="17">
        <v>9.26</v>
      </c>
      <c r="HN21" s="17">
        <v>9.26</v>
      </c>
      <c r="HO21" s="17">
        <v>9.25</v>
      </c>
      <c r="HP21" s="17">
        <v>9.26</v>
      </c>
      <c r="HQ21" s="17">
        <v>9.25</v>
      </c>
      <c r="HR21" s="17">
        <v>9.26</v>
      </c>
      <c r="HS21" s="17">
        <v>9.26</v>
      </c>
      <c r="HT21" s="17">
        <v>9.27</v>
      </c>
      <c r="HU21" s="17">
        <v>9.27</v>
      </c>
      <c r="HV21" s="17">
        <v>9.27</v>
      </c>
      <c r="HW21" s="17">
        <v>9.27</v>
      </c>
      <c r="HX21" s="17">
        <v>9.27</v>
      </c>
      <c r="HY21" s="17">
        <v>9.26</v>
      </c>
      <c r="HZ21" s="17">
        <v>9.27</v>
      </c>
      <c r="IA21" s="17">
        <v>9.27</v>
      </c>
      <c r="IB21" s="17">
        <v>9.26</v>
      </c>
      <c r="IC21" s="17">
        <v>9.27</v>
      </c>
      <c r="ID21" s="17">
        <v>9.25</v>
      </c>
      <c r="IE21" s="17">
        <v>9.26</v>
      </c>
      <c r="IF21" s="17">
        <v>9.27</v>
      </c>
      <c r="IG21" s="17">
        <v>9.26</v>
      </c>
      <c r="IH21" s="17">
        <v>9.25</v>
      </c>
      <c r="II21" s="17">
        <v>9.25</v>
      </c>
      <c r="IJ21" s="17">
        <v>9.26</v>
      </c>
      <c r="IK21" s="17">
        <v>9.25</v>
      </c>
      <c r="IL21" s="17">
        <v>9.26</v>
      </c>
      <c r="IM21" s="17">
        <v>9.24</v>
      </c>
      <c r="IN21" s="17">
        <v>9.24</v>
      </c>
      <c r="IO21" s="17">
        <v>9.25</v>
      </c>
      <c r="IP21" s="17">
        <v>9.25</v>
      </c>
      <c r="IQ21" s="17">
        <v>9.25</v>
      </c>
      <c r="IR21" s="17">
        <v>9.24</v>
      </c>
      <c r="IS21" s="17">
        <v>9.24</v>
      </c>
      <c r="IT21" s="17">
        <v>9.24</v>
      </c>
      <c r="IU21" s="17">
        <v>9.24</v>
      </c>
      <c r="IV21" s="17">
        <v>9.24</v>
      </c>
      <c r="IW21" s="17">
        <v>9.24</v>
      </c>
      <c r="IX21" s="17">
        <v>9.23</v>
      </c>
      <c r="IY21" s="17">
        <v>9.23</v>
      </c>
    </row>
    <row r="22" spans="1:259" x14ac:dyDescent="0.15">
      <c r="A22" s="17" t="s">
        <v>520</v>
      </c>
      <c r="B22" s="17" t="s">
        <v>521</v>
      </c>
      <c r="C22" s="17"/>
      <c r="D22" s="17"/>
      <c r="E22" s="17"/>
      <c r="F22" s="17"/>
      <c r="G22" s="17"/>
      <c r="H22" s="17"/>
      <c r="I22" s="17"/>
      <c r="J22" s="17"/>
      <c r="K22" s="17"/>
      <c r="L22" s="17"/>
      <c r="M22" s="17"/>
      <c r="N22" s="17"/>
      <c r="O22" s="17"/>
      <c r="P22" s="17"/>
      <c r="Q22" s="17"/>
      <c r="R22" s="17"/>
      <c r="S22" s="17"/>
      <c r="T22" s="17"/>
      <c r="U22" s="17"/>
      <c r="V22" s="17"/>
      <c r="W22" s="17"/>
      <c r="X22" s="17"/>
      <c r="Y22" s="17"/>
      <c r="Z22" s="17"/>
      <c r="AA22" s="26"/>
      <c r="AB22" s="17"/>
      <c r="AC22" s="26"/>
      <c r="AD22" s="26"/>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26"/>
      <c r="BK22" s="17"/>
      <c r="BL22" s="17"/>
      <c r="BM22" s="17"/>
      <c r="BN22" s="17"/>
      <c r="BO22" s="17"/>
      <c r="BP22" s="17"/>
      <c r="BQ22" s="17"/>
      <c r="BR22" s="17"/>
      <c r="BS22" s="17"/>
      <c r="BT22" s="17"/>
      <c r="BU22" s="17"/>
      <c r="BV22" s="17"/>
      <c r="BW22" s="17"/>
      <c r="BX22" s="26"/>
      <c r="BY22" s="26"/>
      <c r="BZ22" s="26"/>
      <c r="CA22" s="26"/>
      <c r="CB22" s="26"/>
      <c r="CC22" s="17"/>
      <c r="CD22" s="17"/>
      <c r="CE22" s="17"/>
      <c r="CF22" s="17"/>
      <c r="CG22" s="17"/>
      <c r="CH22" s="17"/>
      <c r="CI22" s="17"/>
      <c r="CJ22" s="26"/>
      <c r="CK22" s="17"/>
      <c r="CL22" s="17"/>
      <c r="CM22" s="17"/>
      <c r="CN22" s="17"/>
      <c r="CO22" s="17"/>
      <c r="CP22" s="17"/>
      <c r="CQ22" s="17"/>
      <c r="CR22" s="17"/>
      <c r="CS22" s="17"/>
      <c r="CT22" s="17"/>
      <c r="CU22" s="17"/>
      <c r="CV22" s="17"/>
      <c r="CW22" s="17"/>
      <c r="CX22" s="17"/>
      <c r="CY22" s="26"/>
      <c r="CZ22" s="26"/>
      <c r="DA22" s="26"/>
      <c r="DB22" s="17"/>
      <c r="DC22" s="17"/>
      <c r="DD22" s="17"/>
      <c r="DE22" s="17"/>
      <c r="DF22" s="17"/>
      <c r="DG22" s="17"/>
      <c r="DH22" s="26"/>
      <c r="DI22" s="17"/>
      <c r="DJ22" s="17"/>
      <c r="DK22" s="17"/>
      <c r="DL22" s="17"/>
      <c r="DM22" s="17">
        <v>3.32</v>
      </c>
      <c r="DN22" s="17">
        <v>3.32</v>
      </c>
      <c r="DO22" s="17">
        <v>3.33</v>
      </c>
      <c r="DP22" s="17">
        <v>3.33</v>
      </c>
      <c r="DQ22" s="17">
        <v>3.32</v>
      </c>
      <c r="DR22" s="17">
        <v>3.32</v>
      </c>
      <c r="DS22" s="17">
        <v>3.33</v>
      </c>
      <c r="DT22" s="17">
        <v>3.33</v>
      </c>
      <c r="DU22" s="17">
        <v>3.32</v>
      </c>
      <c r="DV22" s="17">
        <v>3.32</v>
      </c>
      <c r="DW22" s="17">
        <v>3.32</v>
      </c>
      <c r="DX22" s="17">
        <v>3.33</v>
      </c>
      <c r="DY22" s="17">
        <v>3.32</v>
      </c>
      <c r="DZ22" s="17">
        <v>3.32</v>
      </c>
      <c r="EA22" s="17">
        <v>3.32</v>
      </c>
      <c r="EB22" s="17">
        <v>3.32</v>
      </c>
      <c r="EC22" s="17">
        <v>3.32</v>
      </c>
      <c r="ED22" s="17">
        <v>3.32</v>
      </c>
      <c r="EE22" s="17">
        <v>3.32</v>
      </c>
      <c r="EF22" s="17">
        <v>3.32</v>
      </c>
      <c r="EG22" s="17">
        <v>3.33</v>
      </c>
      <c r="EH22" s="17">
        <v>3.32</v>
      </c>
      <c r="EI22" s="17">
        <v>3.32</v>
      </c>
      <c r="EJ22" s="17">
        <v>3.32</v>
      </c>
      <c r="EK22" s="17">
        <v>3.33</v>
      </c>
      <c r="EL22" s="17">
        <v>3.33</v>
      </c>
      <c r="EM22" s="17">
        <v>3.32</v>
      </c>
      <c r="EN22" s="17">
        <v>3.33</v>
      </c>
      <c r="EO22" s="17">
        <v>3.32</v>
      </c>
      <c r="EP22" s="17">
        <v>3.33</v>
      </c>
      <c r="EQ22" s="17">
        <v>3.33</v>
      </c>
      <c r="ER22" s="17">
        <v>3.32</v>
      </c>
      <c r="ES22" s="17">
        <v>3.32</v>
      </c>
      <c r="ET22" s="17">
        <v>3.33</v>
      </c>
      <c r="EU22" s="17">
        <v>3.32</v>
      </c>
      <c r="EV22" s="17">
        <v>3.32</v>
      </c>
      <c r="EW22" s="17">
        <v>3.32</v>
      </c>
      <c r="EX22" s="17">
        <v>3.33</v>
      </c>
      <c r="EY22" s="17">
        <v>3.32</v>
      </c>
      <c r="EZ22" s="17">
        <v>3.33</v>
      </c>
      <c r="FA22" s="17">
        <v>3.33</v>
      </c>
      <c r="FB22" s="17">
        <v>3.32</v>
      </c>
      <c r="FC22" s="17">
        <v>3.32</v>
      </c>
      <c r="FD22" s="17">
        <v>3.33</v>
      </c>
      <c r="FE22" s="17">
        <v>3.32</v>
      </c>
      <c r="FF22" s="17">
        <v>3.32</v>
      </c>
      <c r="FG22" s="17">
        <v>3.33</v>
      </c>
      <c r="FH22" s="17">
        <v>3.33</v>
      </c>
      <c r="FI22" s="17">
        <v>3.32</v>
      </c>
      <c r="FJ22" s="17">
        <v>3.33</v>
      </c>
      <c r="FK22" s="17">
        <v>3.32</v>
      </c>
      <c r="FL22" s="17">
        <v>3.32</v>
      </c>
      <c r="FM22" s="17">
        <v>3.33</v>
      </c>
      <c r="FN22" s="17">
        <v>3.33</v>
      </c>
      <c r="FO22" s="17">
        <v>3.33</v>
      </c>
      <c r="FP22" s="17">
        <v>3.33</v>
      </c>
      <c r="FQ22" s="17">
        <v>3.33</v>
      </c>
      <c r="FR22" s="17">
        <v>3.32</v>
      </c>
      <c r="FS22" s="17">
        <v>3.32</v>
      </c>
      <c r="FT22" s="17">
        <v>3.33</v>
      </c>
      <c r="FU22" s="17">
        <v>3.33</v>
      </c>
      <c r="FV22" s="17">
        <v>3.33</v>
      </c>
      <c r="FW22" s="17">
        <v>3.32</v>
      </c>
      <c r="FX22" s="17">
        <v>3.33</v>
      </c>
      <c r="FY22" s="17">
        <v>3.32</v>
      </c>
      <c r="FZ22" s="17">
        <v>3.33</v>
      </c>
      <c r="GA22" s="17">
        <v>3.33</v>
      </c>
      <c r="GB22" s="17">
        <v>3.32</v>
      </c>
      <c r="GC22" s="17">
        <v>3.32</v>
      </c>
      <c r="GD22" s="17">
        <v>3.33</v>
      </c>
      <c r="GE22" s="17">
        <v>3.34</v>
      </c>
      <c r="GF22" s="17">
        <v>3.33</v>
      </c>
      <c r="GG22" s="17">
        <v>3.33</v>
      </c>
      <c r="GH22" s="17">
        <v>3.33</v>
      </c>
      <c r="GI22" s="17">
        <v>3.32</v>
      </c>
      <c r="GJ22" s="17">
        <v>3.33</v>
      </c>
      <c r="GK22" s="17">
        <v>3.32</v>
      </c>
      <c r="GL22" s="17">
        <v>3.33</v>
      </c>
      <c r="GM22" s="17">
        <v>3.33</v>
      </c>
      <c r="GN22" s="17">
        <v>3.32</v>
      </c>
      <c r="GO22" s="17">
        <v>3.33</v>
      </c>
      <c r="GP22" s="17">
        <v>3.33</v>
      </c>
      <c r="GQ22" s="17">
        <v>3.33</v>
      </c>
      <c r="GR22" s="17">
        <v>3.32</v>
      </c>
      <c r="GS22" s="17">
        <v>3.33</v>
      </c>
      <c r="GT22" s="17">
        <v>3.33</v>
      </c>
      <c r="GU22" s="17">
        <v>3.32</v>
      </c>
      <c r="GV22" s="17">
        <v>3.33</v>
      </c>
      <c r="GW22" s="17">
        <v>3.32</v>
      </c>
      <c r="GX22" s="17">
        <v>3.33</v>
      </c>
      <c r="GY22" s="17">
        <v>3.32</v>
      </c>
      <c r="GZ22" s="17">
        <v>3.33</v>
      </c>
      <c r="HA22" s="17">
        <v>3.33</v>
      </c>
      <c r="HB22" s="17">
        <v>3.33</v>
      </c>
      <c r="HC22" s="17">
        <v>3.33</v>
      </c>
      <c r="HD22" s="17">
        <v>3.33</v>
      </c>
      <c r="HE22" s="17">
        <v>3.33</v>
      </c>
      <c r="HF22" s="17">
        <v>3.33</v>
      </c>
      <c r="HG22" s="17">
        <v>3.33</v>
      </c>
      <c r="HH22" s="17">
        <v>3.33</v>
      </c>
      <c r="HI22" s="17">
        <v>3.33</v>
      </c>
      <c r="HJ22" s="17">
        <v>3.32</v>
      </c>
      <c r="HK22" s="17">
        <v>3.32</v>
      </c>
      <c r="HL22" s="17">
        <v>3.33</v>
      </c>
      <c r="HM22" s="17">
        <v>3.32</v>
      </c>
      <c r="HN22" s="17">
        <v>3.33</v>
      </c>
      <c r="HO22" s="17">
        <v>3.32</v>
      </c>
      <c r="HP22" s="17">
        <v>3.31</v>
      </c>
      <c r="HQ22" s="17">
        <v>3.32</v>
      </c>
      <c r="HR22" s="17">
        <v>3.31</v>
      </c>
      <c r="HS22" s="17">
        <v>3.31</v>
      </c>
      <c r="HT22" s="17">
        <v>3.31</v>
      </c>
      <c r="HU22" s="17">
        <v>3.31</v>
      </c>
      <c r="HV22" s="17">
        <v>3.32</v>
      </c>
      <c r="HW22" s="17">
        <v>3.32</v>
      </c>
      <c r="HX22" s="17">
        <v>3.32</v>
      </c>
      <c r="HY22" s="17">
        <v>3.32</v>
      </c>
      <c r="HZ22" s="17">
        <v>3.31</v>
      </c>
      <c r="IA22" s="17">
        <v>3.32</v>
      </c>
      <c r="IB22" s="17">
        <v>3.32</v>
      </c>
      <c r="IC22" s="17">
        <v>3.32</v>
      </c>
      <c r="ID22" s="17">
        <v>3.31</v>
      </c>
      <c r="IE22" s="17">
        <v>3.32</v>
      </c>
      <c r="IF22" s="17">
        <v>3.31</v>
      </c>
      <c r="IG22" s="17">
        <v>3.31</v>
      </c>
      <c r="IH22" s="17">
        <v>3.32</v>
      </c>
      <c r="II22" s="17">
        <v>3.31</v>
      </c>
      <c r="IJ22" s="17">
        <v>3.31</v>
      </c>
      <c r="IK22" s="17">
        <v>3.32</v>
      </c>
      <c r="IL22" s="17">
        <v>3.32</v>
      </c>
      <c r="IM22" s="17">
        <v>3.32</v>
      </c>
      <c r="IN22" s="17">
        <v>3.32</v>
      </c>
      <c r="IO22" s="17">
        <v>3.32</v>
      </c>
      <c r="IP22" s="17">
        <v>3.31</v>
      </c>
      <c r="IQ22" s="17">
        <v>3.32</v>
      </c>
      <c r="IR22" s="17">
        <v>3.32</v>
      </c>
      <c r="IS22" s="17">
        <v>3.31</v>
      </c>
      <c r="IT22" s="17">
        <v>3.32</v>
      </c>
      <c r="IU22" s="17">
        <v>3.32</v>
      </c>
      <c r="IV22" s="17">
        <v>3.32</v>
      </c>
      <c r="IW22" s="17">
        <v>3.31</v>
      </c>
      <c r="IX22" s="17">
        <v>3.31</v>
      </c>
      <c r="IY22" s="17">
        <v>3.31</v>
      </c>
    </row>
    <row r="23" spans="1:259" x14ac:dyDescent="0.15">
      <c r="A23" s="17" t="s">
        <v>369</v>
      </c>
      <c r="B23" s="17" t="s">
        <v>370</v>
      </c>
      <c r="C23" s="17"/>
      <c r="D23" s="17"/>
      <c r="E23" s="17"/>
      <c r="F23" s="17"/>
      <c r="G23" s="17"/>
      <c r="H23" s="17"/>
      <c r="I23" s="17"/>
      <c r="J23" s="17"/>
      <c r="K23" s="17"/>
      <c r="L23" s="17"/>
      <c r="M23" s="17"/>
      <c r="N23" s="17"/>
      <c r="O23" s="17"/>
      <c r="P23" s="17"/>
      <c r="Q23" s="17"/>
      <c r="R23" s="17"/>
      <c r="S23" s="17"/>
      <c r="T23" s="17"/>
      <c r="U23" s="17"/>
      <c r="V23" s="17"/>
      <c r="W23" s="17"/>
      <c r="X23" s="17"/>
      <c r="Y23" s="17"/>
      <c r="Z23" s="17"/>
      <c r="AA23" s="26"/>
      <c r="AB23" s="17"/>
      <c r="AC23" s="26"/>
      <c r="AD23" s="26"/>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26"/>
      <c r="BK23" s="17"/>
      <c r="BL23" s="17"/>
      <c r="BM23" s="17"/>
      <c r="BN23" s="17"/>
      <c r="BO23" s="17"/>
      <c r="BP23" s="17"/>
      <c r="BQ23" s="17"/>
      <c r="BR23" s="17"/>
      <c r="BS23" s="17"/>
      <c r="BT23" s="17"/>
      <c r="BU23" s="17"/>
      <c r="BV23" s="17"/>
      <c r="BW23" s="17"/>
      <c r="BX23" s="26"/>
      <c r="BY23" s="26"/>
      <c r="BZ23" s="26"/>
      <c r="CA23" s="26"/>
      <c r="CB23" s="26"/>
      <c r="CC23" s="17"/>
      <c r="CD23" s="17"/>
      <c r="CE23" s="17"/>
      <c r="CF23" s="17"/>
      <c r="CG23" s="17"/>
      <c r="CH23" s="17"/>
      <c r="CI23" s="17"/>
      <c r="CJ23" s="26"/>
      <c r="CK23" s="17"/>
      <c r="CL23" s="17"/>
      <c r="CM23" s="17"/>
      <c r="CN23" s="17"/>
      <c r="CO23" s="17"/>
      <c r="CP23" s="17"/>
      <c r="CQ23" s="17"/>
      <c r="CR23" s="17"/>
      <c r="CS23" s="17"/>
      <c r="CT23" s="17"/>
      <c r="CU23" s="17"/>
      <c r="CV23" s="17"/>
      <c r="CW23" s="17"/>
      <c r="CX23" s="17"/>
      <c r="CY23" s="26"/>
      <c r="CZ23" s="26"/>
      <c r="DA23" s="26"/>
      <c r="DB23" s="17"/>
      <c r="DC23" s="17"/>
      <c r="DD23" s="17"/>
      <c r="DE23" s="17"/>
      <c r="DF23" s="17"/>
      <c r="DG23" s="17"/>
      <c r="DH23" s="26"/>
      <c r="DI23" s="17"/>
      <c r="DJ23" s="17"/>
      <c r="DK23" s="17"/>
      <c r="DL23" s="17"/>
      <c r="DM23" s="17">
        <v>3.53</v>
      </c>
      <c r="DN23" s="17">
        <v>3.53</v>
      </c>
      <c r="DO23" s="17">
        <v>3.53</v>
      </c>
      <c r="DP23" s="17">
        <v>3.52</v>
      </c>
      <c r="DQ23" s="17">
        <v>3.53</v>
      </c>
      <c r="DR23" s="17">
        <v>3.53</v>
      </c>
      <c r="DS23" s="17">
        <v>3.53</v>
      </c>
      <c r="DT23" s="17">
        <v>3.52</v>
      </c>
      <c r="DU23" s="17">
        <v>3.53</v>
      </c>
      <c r="DV23" s="17">
        <v>3.53</v>
      </c>
      <c r="DW23" s="17">
        <v>3.53</v>
      </c>
      <c r="DX23" s="17">
        <v>3.52</v>
      </c>
      <c r="DY23" s="17">
        <v>3.53</v>
      </c>
      <c r="DZ23" s="17">
        <v>3.53</v>
      </c>
      <c r="EA23" s="17">
        <v>3.53</v>
      </c>
      <c r="EB23" s="17">
        <v>3.52</v>
      </c>
      <c r="EC23" s="17">
        <v>3.53</v>
      </c>
      <c r="ED23" s="17">
        <v>3.52</v>
      </c>
      <c r="EE23" s="17">
        <v>3.52</v>
      </c>
      <c r="EF23" s="17">
        <v>3.52</v>
      </c>
      <c r="EG23" s="17">
        <v>3.52</v>
      </c>
      <c r="EH23" s="17">
        <v>3.53</v>
      </c>
      <c r="EI23" s="17">
        <v>3.53</v>
      </c>
      <c r="EJ23" s="17">
        <v>3.53</v>
      </c>
      <c r="EK23" s="17">
        <v>3.53</v>
      </c>
      <c r="EL23" s="17">
        <v>3.53</v>
      </c>
      <c r="EM23" s="17">
        <v>3.53</v>
      </c>
      <c r="EN23" s="17">
        <v>3.53</v>
      </c>
      <c r="EO23" s="17">
        <v>3.53</v>
      </c>
      <c r="EP23" s="17">
        <v>3.53</v>
      </c>
      <c r="EQ23" s="17">
        <v>3.53</v>
      </c>
      <c r="ER23" s="17">
        <v>3.54</v>
      </c>
      <c r="ES23" s="17">
        <v>3.54</v>
      </c>
      <c r="ET23" s="17">
        <v>3.54</v>
      </c>
      <c r="EU23" s="17">
        <v>3.53</v>
      </c>
      <c r="EV23" s="17">
        <v>3.54</v>
      </c>
      <c r="EW23" s="17">
        <v>3.54</v>
      </c>
      <c r="EX23" s="17">
        <v>3.54</v>
      </c>
      <c r="EY23" s="17">
        <v>3.53</v>
      </c>
      <c r="EZ23" s="17">
        <v>3.53</v>
      </c>
      <c r="FA23" s="17">
        <v>3.54</v>
      </c>
      <c r="FB23" s="17">
        <v>3.53</v>
      </c>
      <c r="FC23" s="17">
        <v>3.53</v>
      </c>
      <c r="FD23" s="17">
        <v>3.53</v>
      </c>
      <c r="FE23" s="17">
        <v>3.54</v>
      </c>
      <c r="FF23" s="17">
        <v>3.53</v>
      </c>
      <c r="FG23" s="17">
        <v>3.54</v>
      </c>
      <c r="FH23" s="17">
        <v>3.54</v>
      </c>
      <c r="FI23" s="17">
        <v>3.53</v>
      </c>
      <c r="FJ23" s="17">
        <v>3.54</v>
      </c>
      <c r="FK23" s="17">
        <v>3.53</v>
      </c>
      <c r="FL23" s="17">
        <v>3.54</v>
      </c>
      <c r="FM23" s="17">
        <v>3.53</v>
      </c>
      <c r="FN23" s="17">
        <v>3.53</v>
      </c>
      <c r="FO23" s="17">
        <v>3.54</v>
      </c>
      <c r="FP23" s="17">
        <v>3.54</v>
      </c>
      <c r="FQ23" s="17">
        <v>3.53</v>
      </c>
      <c r="FR23" s="17">
        <v>3.54</v>
      </c>
      <c r="FS23" s="17">
        <v>3.54</v>
      </c>
      <c r="FT23" s="17">
        <v>3.55</v>
      </c>
      <c r="FU23" s="17">
        <v>3.55</v>
      </c>
      <c r="FV23" s="17">
        <v>3.54</v>
      </c>
      <c r="FW23" s="17">
        <v>3.54</v>
      </c>
      <c r="FX23" s="17">
        <v>3.55</v>
      </c>
      <c r="FY23" s="17">
        <v>3.55</v>
      </c>
      <c r="FZ23" s="17">
        <v>3.55</v>
      </c>
      <c r="GA23" s="17">
        <v>3.55</v>
      </c>
      <c r="GB23" s="17">
        <v>3.55</v>
      </c>
      <c r="GC23" s="17">
        <v>3.54</v>
      </c>
      <c r="GD23" s="17">
        <v>3.54</v>
      </c>
      <c r="GE23" s="17">
        <v>3.55</v>
      </c>
      <c r="GF23" s="17">
        <v>3.54</v>
      </c>
      <c r="GG23" s="17">
        <v>3.54</v>
      </c>
      <c r="GH23" s="17">
        <v>3.54</v>
      </c>
      <c r="GI23" s="17">
        <v>3.54</v>
      </c>
      <c r="GJ23" s="17">
        <v>3.54</v>
      </c>
      <c r="GK23" s="17">
        <v>3.54</v>
      </c>
      <c r="GL23" s="17">
        <v>3.53</v>
      </c>
      <c r="GM23" s="17">
        <v>3.54</v>
      </c>
      <c r="GN23" s="17">
        <v>3.53</v>
      </c>
      <c r="GO23" s="17">
        <v>3.54</v>
      </c>
      <c r="GP23" s="17">
        <v>3.54</v>
      </c>
      <c r="GQ23" s="17">
        <v>3.54</v>
      </c>
      <c r="GR23" s="17">
        <v>3.53</v>
      </c>
      <c r="GS23" s="17">
        <v>3.54</v>
      </c>
      <c r="GT23" s="17">
        <v>3.55</v>
      </c>
      <c r="GU23" s="17">
        <v>3.54</v>
      </c>
      <c r="GV23" s="17">
        <v>3.55</v>
      </c>
      <c r="GW23" s="17">
        <v>3.54</v>
      </c>
      <c r="GX23" s="17">
        <v>3.55</v>
      </c>
      <c r="GY23" s="17">
        <v>3.54</v>
      </c>
      <c r="GZ23" s="17">
        <v>3.55</v>
      </c>
      <c r="HA23" s="17">
        <v>3.56</v>
      </c>
      <c r="HB23" s="17">
        <v>3.55</v>
      </c>
      <c r="HC23" s="17">
        <v>3.55</v>
      </c>
      <c r="HD23" s="17">
        <v>3.56</v>
      </c>
      <c r="HE23" s="17">
        <v>3.56</v>
      </c>
      <c r="HF23" s="17">
        <v>3.56</v>
      </c>
      <c r="HG23" s="17">
        <v>3.55</v>
      </c>
      <c r="HH23" s="17">
        <v>3.56</v>
      </c>
      <c r="HI23" s="17">
        <v>3.56</v>
      </c>
      <c r="HJ23" s="17">
        <v>3.55</v>
      </c>
      <c r="HK23" s="17">
        <v>3.55</v>
      </c>
      <c r="HL23" s="17">
        <v>3.56</v>
      </c>
      <c r="HM23" s="17">
        <v>3.55</v>
      </c>
      <c r="HN23" s="17">
        <v>3.55</v>
      </c>
      <c r="HO23" s="17">
        <v>3.55</v>
      </c>
      <c r="HP23" s="17">
        <v>3.54</v>
      </c>
      <c r="HQ23" s="17">
        <v>3.54</v>
      </c>
      <c r="HR23" s="17">
        <v>3.54</v>
      </c>
      <c r="HS23" s="17">
        <v>3.55</v>
      </c>
      <c r="HT23" s="17">
        <v>3.55</v>
      </c>
      <c r="HU23" s="17">
        <v>3.54</v>
      </c>
      <c r="HV23" s="17">
        <v>3.55</v>
      </c>
      <c r="HW23" s="17">
        <v>3.55</v>
      </c>
      <c r="HX23" s="17">
        <v>3.54</v>
      </c>
      <c r="HY23" s="17">
        <v>3.55</v>
      </c>
      <c r="HZ23" s="17">
        <v>3.55</v>
      </c>
      <c r="IA23" s="17">
        <v>3.55</v>
      </c>
      <c r="IB23" s="17">
        <v>3.55</v>
      </c>
      <c r="IC23" s="17">
        <v>3.54</v>
      </c>
      <c r="ID23" s="17">
        <v>3.55</v>
      </c>
      <c r="IE23" s="17">
        <v>3.55</v>
      </c>
      <c r="IF23" s="17">
        <v>3.55</v>
      </c>
      <c r="IG23" s="17">
        <v>3.55</v>
      </c>
      <c r="IH23" s="17">
        <v>3.54</v>
      </c>
      <c r="II23" s="17">
        <v>3.54</v>
      </c>
      <c r="IJ23" s="17">
        <v>3.55</v>
      </c>
      <c r="IK23" s="17">
        <v>3.54</v>
      </c>
      <c r="IL23" s="17">
        <v>3.54</v>
      </c>
      <c r="IM23" s="17">
        <v>3.54</v>
      </c>
      <c r="IN23" s="17">
        <v>3.54</v>
      </c>
      <c r="IO23" s="17">
        <v>3.55</v>
      </c>
      <c r="IP23" s="17">
        <v>3.55</v>
      </c>
      <c r="IQ23" s="17">
        <v>3.55</v>
      </c>
      <c r="IR23" s="17">
        <v>3.55</v>
      </c>
      <c r="IS23" s="17">
        <v>3.55</v>
      </c>
      <c r="IT23" s="17">
        <v>3.56</v>
      </c>
      <c r="IU23" s="17">
        <v>3.55</v>
      </c>
      <c r="IV23" s="17">
        <v>3.55</v>
      </c>
      <c r="IW23" s="17">
        <v>3.55</v>
      </c>
      <c r="IX23" s="17">
        <v>3.56</v>
      </c>
      <c r="IY23" s="17">
        <v>3.56</v>
      </c>
    </row>
    <row r="24" spans="1:259" x14ac:dyDescent="0.15">
      <c r="A24" s="17" t="s">
        <v>860</v>
      </c>
      <c r="B24" s="17" t="s">
        <v>861</v>
      </c>
      <c r="C24" s="17"/>
      <c r="D24" s="17"/>
      <c r="E24" s="17"/>
      <c r="F24" s="17"/>
      <c r="G24" s="17"/>
      <c r="H24" s="17"/>
      <c r="I24" s="17"/>
      <c r="J24" s="17"/>
      <c r="K24" s="17"/>
      <c r="L24" s="17"/>
      <c r="M24" s="17"/>
      <c r="N24" s="17"/>
      <c r="O24" s="17"/>
      <c r="P24" s="17"/>
      <c r="Q24" s="17"/>
      <c r="R24" s="17"/>
      <c r="S24" s="17"/>
      <c r="T24" s="17"/>
      <c r="U24" s="17"/>
      <c r="V24" s="17"/>
      <c r="W24" s="17"/>
      <c r="X24" s="17"/>
      <c r="Y24" s="17"/>
      <c r="Z24" s="17"/>
      <c r="AA24" s="26"/>
      <c r="AB24" s="17"/>
      <c r="AC24" s="26"/>
      <c r="AD24" s="26"/>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26"/>
      <c r="BK24" s="17"/>
      <c r="BL24" s="17"/>
      <c r="BM24" s="17"/>
      <c r="BN24" s="17"/>
      <c r="BO24" s="17"/>
      <c r="BP24" s="17"/>
      <c r="BQ24" s="17"/>
      <c r="BR24" s="17"/>
      <c r="BS24" s="17"/>
      <c r="BT24" s="17"/>
      <c r="BU24" s="17"/>
      <c r="BV24" s="17"/>
      <c r="BW24" s="17"/>
      <c r="BX24" s="26"/>
      <c r="BY24" s="26"/>
      <c r="BZ24" s="26"/>
      <c r="CA24" s="26"/>
      <c r="CB24" s="26"/>
      <c r="CC24" s="17"/>
      <c r="CD24" s="17"/>
      <c r="CE24" s="17"/>
      <c r="CF24" s="17"/>
      <c r="CG24" s="17"/>
      <c r="CH24" s="17"/>
      <c r="CI24" s="17"/>
      <c r="CJ24" s="26"/>
      <c r="CK24" s="17"/>
      <c r="CL24" s="17"/>
      <c r="CM24" s="17"/>
      <c r="CN24" s="17"/>
      <c r="CO24" s="17"/>
      <c r="CP24" s="17"/>
      <c r="CQ24" s="17"/>
      <c r="CR24" s="17"/>
      <c r="CS24" s="17"/>
      <c r="CT24" s="17"/>
      <c r="CU24" s="17"/>
      <c r="CV24" s="17"/>
      <c r="CW24" s="17"/>
      <c r="CX24" s="17"/>
      <c r="CY24" s="26"/>
      <c r="CZ24" s="26"/>
      <c r="DA24" s="26"/>
      <c r="DB24" s="17"/>
      <c r="DC24" s="17"/>
      <c r="DD24" s="17"/>
      <c r="DE24" s="17"/>
      <c r="DF24" s="17"/>
      <c r="DG24" s="17"/>
      <c r="DH24" s="26"/>
      <c r="DI24" s="17"/>
      <c r="DJ24" s="17"/>
      <c r="DK24" s="17"/>
      <c r="DL24" s="17"/>
      <c r="DM24" s="17">
        <v>15.28</v>
      </c>
      <c r="DN24" s="17">
        <v>15.28</v>
      </c>
      <c r="DO24" s="17">
        <v>15.3</v>
      </c>
      <c r="DP24" s="17">
        <v>15.32</v>
      </c>
      <c r="DQ24" s="17">
        <v>15.31</v>
      </c>
      <c r="DR24" s="17">
        <v>15.31</v>
      </c>
      <c r="DS24" s="17">
        <v>15.3</v>
      </c>
      <c r="DT24" s="17">
        <v>15.3</v>
      </c>
      <c r="DU24" s="17">
        <v>15.28</v>
      </c>
      <c r="DV24" s="17">
        <v>15.3</v>
      </c>
      <c r="DW24" s="17">
        <v>15.29</v>
      </c>
      <c r="DX24" s="17">
        <v>15.29</v>
      </c>
      <c r="DY24" s="17">
        <v>15.29</v>
      </c>
      <c r="DZ24" s="17">
        <v>15.3</v>
      </c>
      <c r="EA24" s="17">
        <v>15.29</v>
      </c>
      <c r="EB24" s="17">
        <v>15.28</v>
      </c>
      <c r="EC24" s="17">
        <v>15.29</v>
      </c>
      <c r="ED24" s="17">
        <v>15.27</v>
      </c>
      <c r="EE24" s="17">
        <v>15.27</v>
      </c>
      <c r="EF24" s="17">
        <v>15.28</v>
      </c>
      <c r="EG24" s="17">
        <v>15.3</v>
      </c>
      <c r="EH24" s="17">
        <v>15.3</v>
      </c>
      <c r="EI24" s="17">
        <v>15.31</v>
      </c>
      <c r="EJ24" s="17">
        <v>15.31</v>
      </c>
      <c r="EK24" s="17">
        <v>15.29</v>
      </c>
      <c r="EL24" s="17">
        <v>15.28</v>
      </c>
      <c r="EM24" s="17">
        <v>15.29</v>
      </c>
      <c r="EN24" s="17">
        <v>15.29</v>
      </c>
      <c r="EO24" s="17">
        <v>15.27</v>
      </c>
      <c r="EP24" s="17">
        <v>15.28</v>
      </c>
      <c r="EQ24" s="17">
        <v>15.27</v>
      </c>
      <c r="ER24" s="17">
        <v>15.28</v>
      </c>
      <c r="ES24" s="17">
        <v>15.26</v>
      </c>
      <c r="ET24" s="17">
        <v>15.26</v>
      </c>
      <c r="EU24" s="17">
        <v>15.26</v>
      </c>
      <c r="EV24" s="17">
        <v>15.28</v>
      </c>
      <c r="EW24" s="17">
        <v>15.27</v>
      </c>
      <c r="EX24" s="17">
        <v>15.28</v>
      </c>
      <c r="EY24" s="17">
        <v>15.27</v>
      </c>
      <c r="EZ24" s="17">
        <v>15.26</v>
      </c>
      <c r="FA24" s="17">
        <v>15.26</v>
      </c>
      <c r="FB24" s="17">
        <v>15.26</v>
      </c>
      <c r="FC24" s="17">
        <v>15.26</v>
      </c>
      <c r="FD24" s="17">
        <v>15.26</v>
      </c>
      <c r="FE24" s="17">
        <v>15.25</v>
      </c>
      <c r="FF24" s="17">
        <v>15.26</v>
      </c>
      <c r="FG24" s="17">
        <v>15.27</v>
      </c>
      <c r="FH24" s="17">
        <v>15.27</v>
      </c>
      <c r="FI24" s="17">
        <v>15.27</v>
      </c>
      <c r="FJ24" s="17">
        <v>15.27</v>
      </c>
      <c r="FK24" s="17">
        <v>15.27</v>
      </c>
      <c r="FL24" s="17">
        <v>15.29</v>
      </c>
      <c r="FM24" s="17">
        <v>15.29</v>
      </c>
      <c r="FN24" s="17">
        <v>15.28</v>
      </c>
      <c r="FO24" s="17">
        <v>15.29</v>
      </c>
      <c r="FP24" s="17">
        <v>15.29</v>
      </c>
      <c r="FQ24" s="17">
        <v>15.29</v>
      </c>
      <c r="FR24" s="17">
        <v>15.28</v>
      </c>
      <c r="FS24" s="17">
        <v>15.29</v>
      </c>
      <c r="FT24" s="17">
        <v>15.28</v>
      </c>
      <c r="FU24" s="17">
        <v>15.28</v>
      </c>
      <c r="FV24" s="17">
        <v>15.28</v>
      </c>
      <c r="FW24" s="17">
        <v>15.28</v>
      </c>
      <c r="FX24" s="17">
        <v>15.28</v>
      </c>
      <c r="FY24" s="17">
        <v>15.33</v>
      </c>
      <c r="FZ24" s="17">
        <v>15.35</v>
      </c>
      <c r="GA24" s="17">
        <v>15.38</v>
      </c>
      <c r="GB24" s="17">
        <v>15.37</v>
      </c>
      <c r="GC24" s="17">
        <v>15.34</v>
      </c>
      <c r="GD24" s="17">
        <v>15.34</v>
      </c>
      <c r="GE24" s="17">
        <v>15.33</v>
      </c>
      <c r="GF24" s="17">
        <v>15.32</v>
      </c>
      <c r="GG24" s="17">
        <v>15.31</v>
      </c>
      <c r="GH24" s="17">
        <v>15.28</v>
      </c>
      <c r="GI24" s="17">
        <v>15.3</v>
      </c>
      <c r="GJ24" s="17">
        <v>15.29</v>
      </c>
      <c r="GK24" s="17">
        <v>15.29</v>
      </c>
      <c r="GL24" s="17">
        <v>15.26</v>
      </c>
      <c r="GM24" s="17">
        <v>15.27</v>
      </c>
      <c r="GN24" s="17">
        <v>15.28</v>
      </c>
      <c r="GO24" s="17">
        <v>15.29</v>
      </c>
      <c r="GP24" s="17">
        <v>15.29</v>
      </c>
      <c r="GQ24" s="17">
        <v>15.29</v>
      </c>
      <c r="GR24" s="17">
        <v>15.28</v>
      </c>
      <c r="GS24" s="17">
        <v>15.28</v>
      </c>
      <c r="GT24" s="17">
        <v>15.28</v>
      </c>
      <c r="GU24" s="17">
        <v>15.28</v>
      </c>
      <c r="GV24" s="17">
        <v>15.28</v>
      </c>
      <c r="GW24" s="17">
        <v>15.27</v>
      </c>
      <c r="GX24" s="17">
        <v>15.28</v>
      </c>
      <c r="GY24" s="17">
        <v>15.29</v>
      </c>
      <c r="GZ24" s="17">
        <v>15.3</v>
      </c>
      <c r="HA24" s="17">
        <v>15.28</v>
      </c>
      <c r="HB24" s="17">
        <v>15.27</v>
      </c>
      <c r="HC24" s="17">
        <v>15.27</v>
      </c>
      <c r="HD24" s="17">
        <v>15.26</v>
      </c>
      <c r="HE24" s="17">
        <v>15.27</v>
      </c>
      <c r="HF24" s="17">
        <v>15.26</v>
      </c>
      <c r="HG24" s="17">
        <v>15.26</v>
      </c>
      <c r="HH24" s="17">
        <v>15.23</v>
      </c>
      <c r="HI24" s="17">
        <v>15.23</v>
      </c>
      <c r="HJ24" s="17">
        <v>15.23</v>
      </c>
      <c r="HK24" s="17">
        <v>15.24</v>
      </c>
      <c r="HL24" s="17">
        <v>15.24</v>
      </c>
      <c r="HM24" s="17">
        <v>15.23</v>
      </c>
      <c r="HN24" s="17">
        <v>15.22</v>
      </c>
      <c r="HO24" s="17">
        <v>15.22</v>
      </c>
      <c r="HP24" s="17">
        <v>15.23</v>
      </c>
      <c r="HQ24" s="17">
        <v>15.22</v>
      </c>
      <c r="HR24" s="17">
        <v>15.23</v>
      </c>
      <c r="HS24" s="17">
        <v>15.24</v>
      </c>
      <c r="HT24" s="17">
        <v>15.23</v>
      </c>
      <c r="HU24" s="17">
        <v>15.24</v>
      </c>
      <c r="HV24" s="17">
        <v>15.22</v>
      </c>
      <c r="HW24" s="17">
        <v>15.23</v>
      </c>
      <c r="HX24" s="17">
        <v>15.23</v>
      </c>
      <c r="HY24" s="17">
        <v>15.23</v>
      </c>
      <c r="HZ24" s="17">
        <v>15.23</v>
      </c>
      <c r="IA24" s="17">
        <v>15.22</v>
      </c>
      <c r="IB24" s="17">
        <v>15.22</v>
      </c>
      <c r="IC24" s="17">
        <v>15.2</v>
      </c>
      <c r="ID24" s="17">
        <v>15.2</v>
      </c>
      <c r="IE24" s="17">
        <v>15.2</v>
      </c>
      <c r="IF24" s="17">
        <v>15.2</v>
      </c>
      <c r="IG24" s="17">
        <v>15.2</v>
      </c>
      <c r="IH24" s="17">
        <v>15.2</v>
      </c>
      <c r="II24" s="17">
        <v>15.2</v>
      </c>
      <c r="IJ24" s="17">
        <v>15.2</v>
      </c>
      <c r="IK24" s="17">
        <v>15.2</v>
      </c>
      <c r="IL24" s="17">
        <v>15.2</v>
      </c>
      <c r="IM24" s="17">
        <v>15.21</v>
      </c>
      <c r="IN24" s="17">
        <v>15.22</v>
      </c>
      <c r="IO24" s="17">
        <v>15.22</v>
      </c>
      <c r="IP24" s="17">
        <v>15.22</v>
      </c>
      <c r="IQ24" s="17">
        <v>15.24</v>
      </c>
      <c r="IR24" s="17">
        <v>15.24</v>
      </c>
      <c r="IS24" s="17">
        <v>15.23</v>
      </c>
      <c r="IT24" s="17">
        <v>15.23</v>
      </c>
      <c r="IU24" s="17">
        <v>15.27</v>
      </c>
      <c r="IV24" s="17">
        <v>15.26</v>
      </c>
      <c r="IW24" s="17">
        <v>15.28</v>
      </c>
      <c r="IX24" s="17">
        <v>15.26</v>
      </c>
      <c r="IY24" s="17">
        <v>15.29</v>
      </c>
    </row>
    <row r="25" spans="1:259" x14ac:dyDescent="0.15">
      <c r="A25" s="17" t="s">
        <v>864</v>
      </c>
      <c r="B25" s="17" t="s">
        <v>865</v>
      </c>
      <c r="C25" s="17"/>
      <c r="D25" s="17"/>
      <c r="E25" s="17"/>
      <c r="F25" s="17"/>
      <c r="G25" s="17"/>
      <c r="H25" s="17"/>
      <c r="I25" s="17"/>
      <c r="J25" s="17"/>
      <c r="K25" s="17"/>
      <c r="L25" s="17"/>
      <c r="M25" s="17"/>
      <c r="N25" s="17"/>
      <c r="O25" s="17"/>
      <c r="P25" s="17"/>
      <c r="Q25" s="17"/>
      <c r="R25" s="17"/>
      <c r="S25" s="17"/>
      <c r="T25" s="17"/>
      <c r="U25" s="17"/>
      <c r="V25" s="17"/>
      <c r="W25" s="17"/>
      <c r="X25" s="17"/>
      <c r="Y25" s="17"/>
      <c r="Z25" s="17"/>
      <c r="AA25" s="26"/>
      <c r="AB25" s="17"/>
      <c r="AC25" s="26"/>
      <c r="AD25" s="26"/>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26"/>
      <c r="BK25" s="17"/>
      <c r="BL25" s="17"/>
      <c r="BM25" s="17"/>
      <c r="BN25" s="17"/>
      <c r="BO25" s="17"/>
      <c r="BP25" s="17"/>
      <c r="BQ25" s="17"/>
      <c r="BR25" s="17"/>
      <c r="BS25" s="17"/>
      <c r="BT25" s="17"/>
      <c r="BU25" s="17"/>
      <c r="BV25" s="17"/>
      <c r="BW25" s="17"/>
      <c r="BX25" s="26"/>
      <c r="BY25" s="26"/>
      <c r="BZ25" s="26"/>
      <c r="CA25" s="26"/>
      <c r="CB25" s="26"/>
      <c r="CC25" s="17"/>
      <c r="CD25" s="17"/>
      <c r="CE25" s="17"/>
      <c r="CF25" s="17"/>
      <c r="CG25" s="17"/>
      <c r="CH25" s="17"/>
      <c r="CI25" s="17"/>
      <c r="CJ25" s="26"/>
      <c r="CK25" s="17"/>
      <c r="CL25" s="17"/>
      <c r="CM25" s="17"/>
      <c r="CN25" s="17"/>
      <c r="CO25" s="17"/>
      <c r="CP25" s="17"/>
      <c r="CQ25" s="17"/>
      <c r="CR25" s="17"/>
      <c r="CS25" s="17"/>
      <c r="CT25" s="17"/>
      <c r="CU25" s="17"/>
      <c r="CV25" s="17"/>
      <c r="CW25" s="17"/>
      <c r="CX25" s="17"/>
      <c r="CY25" s="26"/>
      <c r="CZ25" s="26"/>
      <c r="DA25" s="26"/>
      <c r="DB25" s="17"/>
      <c r="DC25" s="17"/>
      <c r="DD25" s="17"/>
      <c r="DE25" s="17"/>
      <c r="DF25" s="17"/>
      <c r="DG25" s="17"/>
      <c r="DH25" s="26"/>
      <c r="DI25" s="17"/>
      <c r="DJ25" s="17"/>
      <c r="DK25" s="17"/>
      <c r="DL25" s="17"/>
      <c r="DM25" s="17">
        <v>403.93</v>
      </c>
      <c r="DN25" s="17">
        <v>404.2</v>
      </c>
      <c r="DO25" s="17">
        <v>404.19</v>
      </c>
      <c r="DP25" s="17">
        <v>404.36</v>
      </c>
      <c r="DQ25" s="17">
        <v>404.43</v>
      </c>
      <c r="DR25" s="17">
        <v>404.47</v>
      </c>
      <c r="DS25" s="17">
        <v>404.46</v>
      </c>
      <c r="DT25" s="17">
        <v>404.79</v>
      </c>
      <c r="DU25" s="17">
        <v>404.57</v>
      </c>
      <c r="DV25" s="17">
        <v>404.59</v>
      </c>
      <c r="DW25" s="17">
        <v>404.72</v>
      </c>
      <c r="DX25" s="17">
        <v>404.87</v>
      </c>
      <c r="DY25" s="17">
        <v>405.07</v>
      </c>
      <c r="DZ25" s="17">
        <v>405.07</v>
      </c>
      <c r="EA25" s="17">
        <v>405.01</v>
      </c>
      <c r="EB25" s="17">
        <v>404.99</v>
      </c>
      <c r="EC25" s="17">
        <v>405.02</v>
      </c>
      <c r="ED25" s="17">
        <v>405.45</v>
      </c>
      <c r="EE25" s="17">
        <v>405.46</v>
      </c>
      <c r="EF25" s="17">
        <v>405.94</v>
      </c>
      <c r="EG25" s="17">
        <v>406.05</v>
      </c>
      <c r="EH25" s="17">
        <v>406.21</v>
      </c>
      <c r="EI25" s="17">
        <v>406.85</v>
      </c>
      <c r="EJ25" s="17">
        <v>406.73</v>
      </c>
      <c r="EK25" s="17">
        <v>406.58</v>
      </c>
      <c r="EL25" s="17">
        <v>406.49</v>
      </c>
      <c r="EM25" s="17">
        <v>406.48</v>
      </c>
      <c r="EN25" s="17">
        <v>406.18</v>
      </c>
      <c r="EO25" s="17">
        <v>406.06</v>
      </c>
      <c r="EP25" s="17">
        <v>405.97</v>
      </c>
      <c r="EQ25" s="17">
        <v>405.99</v>
      </c>
      <c r="ER25" s="17">
        <v>405.84</v>
      </c>
      <c r="ES25" s="17">
        <v>405.84</v>
      </c>
      <c r="ET25" s="17">
        <v>405.91</v>
      </c>
      <c r="EU25" s="17">
        <v>406.03</v>
      </c>
      <c r="EV25" s="17">
        <v>406.05</v>
      </c>
      <c r="EW25" s="17">
        <v>406</v>
      </c>
      <c r="EX25" s="17">
        <v>406.03</v>
      </c>
      <c r="EY25" s="17">
        <v>405.81</v>
      </c>
      <c r="EZ25" s="17">
        <v>405.77</v>
      </c>
      <c r="FA25" s="17">
        <v>405.76</v>
      </c>
      <c r="FB25" s="17">
        <v>405.88</v>
      </c>
      <c r="FC25" s="17">
        <v>406.1</v>
      </c>
      <c r="FD25" s="17">
        <v>406.16</v>
      </c>
      <c r="FE25" s="17">
        <v>406.1</v>
      </c>
      <c r="FF25" s="17">
        <v>406.28</v>
      </c>
      <c r="FG25" s="17">
        <v>406.34</v>
      </c>
      <c r="FH25" s="17">
        <v>406.44</v>
      </c>
      <c r="FI25" s="17">
        <v>406.63</v>
      </c>
      <c r="FJ25" s="17">
        <v>406.49</v>
      </c>
      <c r="FK25" s="17">
        <v>406.52</v>
      </c>
      <c r="FL25" s="17">
        <v>406.59</v>
      </c>
      <c r="FM25" s="17">
        <v>406.85</v>
      </c>
      <c r="FN25" s="17">
        <v>406.82</v>
      </c>
      <c r="FO25" s="17">
        <v>407.01</v>
      </c>
      <c r="FP25" s="17">
        <v>407.24</v>
      </c>
      <c r="FQ25" s="17">
        <v>407.05</v>
      </c>
      <c r="FR25" s="17">
        <v>406.85</v>
      </c>
      <c r="FS25" s="17">
        <v>406.87</v>
      </c>
      <c r="FT25" s="17">
        <v>406.79</v>
      </c>
      <c r="FU25" s="17">
        <v>406.81</v>
      </c>
      <c r="FV25" s="17">
        <v>406.74</v>
      </c>
      <c r="FW25" s="17">
        <v>406.65</v>
      </c>
      <c r="FX25" s="17">
        <v>406.64</v>
      </c>
      <c r="FY25" s="17">
        <v>407.01</v>
      </c>
      <c r="FZ25" s="17">
        <v>406.98</v>
      </c>
      <c r="GA25" s="17">
        <v>406.94</v>
      </c>
      <c r="GB25" s="17">
        <v>407.02</v>
      </c>
      <c r="GC25" s="17">
        <v>407.2</v>
      </c>
      <c r="GD25" s="17">
        <v>407.38</v>
      </c>
      <c r="GE25" s="17">
        <v>407.42</v>
      </c>
      <c r="GF25" s="17">
        <v>407.42</v>
      </c>
      <c r="GG25" s="17">
        <v>407.3</v>
      </c>
      <c r="GH25" s="17">
        <v>407.48</v>
      </c>
      <c r="GI25" s="17">
        <v>407.41</v>
      </c>
      <c r="GJ25" s="17">
        <v>407.48</v>
      </c>
      <c r="GK25" s="17">
        <v>407.43</v>
      </c>
      <c r="GL25" s="17">
        <v>407.38</v>
      </c>
      <c r="GM25" s="17">
        <v>407.44</v>
      </c>
      <c r="GN25" s="17">
        <v>407.56</v>
      </c>
      <c r="GO25" s="17">
        <v>407.66</v>
      </c>
      <c r="GP25" s="17">
        <v>408.03</v>
      </c>
      <c r="GQ25" s="17">
        <v>408.17</v>
      </c>
      <c r="GR25" s="17">
        <v>408.35</v>
      </c>
      <c r="GS25" s="17">
        <v>408.37</v>
      </c>
      <c r="GT25" s="17">
        <v>408.56</v>
      </c>
      <c r="GU25" s="17">
        <v>408.39</v>
      </c>
      <c r="GV25" s="17">
        <v>408.7</v>
      </c>
      <c r="GW25" s="17">
        <v>409</v>
      </c>
      <c r="GX25" s="17">
        <v>409.05</v>
      </c>
      <c r="GY25" s="17">
        <v>409.57</v>
      </c>
      <c r="GZ25" s="17">
        <v>409.85</v>
      </c>
      <c r="HA25" s="17">
        <v>410.21</v>
      </c>
      <c r="HB25" s="17">
        <v>410.46</v>
      </c>
      <c r="HC25" s="17">
        <v>410.69</v>
      </c>
      <c r="HD25" s="17">
        <v>410.93</v>
      </c>
      <c r="HE25" s="17">
        <v>410.84</v>
      </c>
      <c r="HF25" s="17">
        <v>410.62</v>
      </c>
      <c r="HG25" s="17">
        <v>410.58</v>
      </c>
      <c r="HH25" s="17">
        <v>410.35</v>
      </c>
      <c r="HI25" s="17">
        <v>410.49</v>
      </c>
      <c r="HJ25" s="17">
        <v>410.53</v>
      </c>
      <c r="HK25" s="17">
        <v>410.44</v>
      </c>
      <c r="HL25" s="17">
        <v>410.56</v>
      </c>
      <c r="HM25" s="17">
        <v>410.54</v>
      </c>
      <c r="HN25" s="17">
        <v>410.56</v>
      </c>
      <c r="HO25" s="17">
        <v>410.47</v>
      </c>
      <c r="HP25" s="17">
        <v>410.3</v>
      </c>
      <c r="HQ25" s="17">
        <v>410.22</v>
      </c>
      <c r="HR25" s="17">
        <v>410.39</v>
      </c>
      <c r="HS25" s="17">
        <v>410.42</v>
      </c>
      <c r="HT25" s="17">
        <v>410.56</v>
      </c>
      <c r="HU25" s="17">
        <v>410.56</v>
      </c>
      <c r="HV25" s="17">
        <v>410.39</v>
      </c>
      <c r="HW25" s="17">
        <v>410.6</v>
      </c>
      <c r="HX25" s="17">
        <v>410.81</v>
      </c>
      <c r="HY25" s="17">
        <v>410.86</v>
      </c>
      <c r="HZ25" s="17">
        <v>410.92</v>
      </c>
      <c r="IA25" s="17">
        <v>411.02</v>
      </c>
      <c r="IB25" s="17">
        <v>411.2</v>
      </c>
      <c r="IC25" s="17">
        <v>411.12</v>
      </c>
      <c r="ID25" s="17">
        <v>410.94</v>
      </c>
      <c r="IE25" s="17">
        <v>410.68</v>
      </c>
      <c r="IF25" s="17">
        <v>410.68</v>
      </c>
      <c r="IG25" s="17">
        <v>410.84</v>
      </c>
      <c r="IH25" s="17">
        <v>410.66</v>
      </c>
      <c r="II25" s="17">
        <v>410.31</v>
      </c>
      <c r="IJ25" s="17">
        <v>410.58</v>
      </c>
      <c r="IK25" s="17">
        <v>410.4</v>
      </c>
      <c r="IL25" s="17">
        <v>410.16</v>
      </c>
      <c r="IM25" s="17">
        <v>410.14</v>
      </c>
      <c r="IN25" s="17">
        <v>410.29</v>
      </c>
      <c r="IO25" s="17">
        <v>410.38</v>
      </c>
      <c r="IP25" s="17">
        <v>410.12</v>
      </c>
      <c r="IQ25" s="17">
        <v>410.03</v>
      </c>
      <c r="IR25" s="17">
        <v>409.89</v>
      </c>
      <c r="IS25" s="17">
        <v>410.15</v>
      </c>
      <c r="IT25" s="17">
        <v>410.29</v>
      </c>
      <c r="IU25" s="17">
        <v>410.13</v>
      </c>
      <c r="IV25" s="17">
        <v>410.25</v>
      </c>
      <c r="IW25" s="17">
        <v>410.34</v>
      </c>
      <c r="IX25" s="17">
        <v>410.24</v>
      </c>
      <c r="IY25" s="17">
        <v>410.63</v>
      </c>
    </row>
    <row r="26" spans="1:259" x14ac:dyDescent="0.15">
      <c r="A26" s="17" t="s">
        <v>4699</v>
      </c>
      <c r="B26" s="17" t="s">
        <v>4733</v>
      </c>
      <c r="C26" s="17"/>
      <c r="D26" s="17"/>
      <c r="E26" s="17"/>
      <c r="F26" s="17"/>
      <c r="G26" s="17"/>
      <c r="H26" s="17"/>
      <c r="I26" s="17"/>
      <c r="J26" s="17"/>
      <c r="K26" s="17"/>
      <c r="L26" s="17"/>
      <c r="M26" s="17"/>
      <c r="N26" s="17"/>
      <c r="O26" s="17"/>
      <c r="P26" s="17"/>
      <c r="Q26" s="17"/>
      <c r="R26" s="17"/>
      <c r="S26" s="17"/>
      <c r="T26" s="17"/>
      <c r="U26" s="17"/>
      <c r="V26" s="17"/>
      <c r="W26" s="17"/>
      <c r="X26" s="17"/>
      <c r="Y26" s="17"/>
      <c r="Z26" s="17"/>
      <c r="AA26" s="26"/>
      <c r="AB26" s="17"/>
      <c r="AC26" s="26"/>
      <c r="AD26" s="26"/>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26"/>
      <c r="BK26" s="17"/>
      <c r="BL26" s="17"/>
      <c r="BM26" s="17"/>
      <c r="BN26" s="17"/>
      <c r="BO26" s="17"/>
      <c r="BP26" s="17"/>
      <c r="BQ26" s="17"/>
      <c r="BR26" s="17"/>
      <c r="BS26" s="17"/>
      <c r="BT26" s="17"/>
      <c r="BU26" s="17"/>
      <c r="BV26" s="17"/>
      <c r="BW26" s="17"/>
      <c r="BX26" s="26"/>
      <c r="BY26" s="26"/>
      <c r="BZ26" s="26"/>
      <c r="CA26" s="26"/>
      <c r="CB26" s="26"/>
      <c r="CC26" s="17"/>
      <c r="CD26" s="17"/>
      <c r="CE26" s="17"/>
      <c r="CF26" s="17"/>
      <c r="CG26" s="17"/>
      <c r="CH26" s="17"/>
      <c r="CI26" s="17"/>
      <c r="CJ26" s="26"/>
      <c r="CK26" s="17"/>
      <c r="CL26" s="17"/>
      <c r="CM26" s="17"/>
      <c r="CN26" s="17"/>
      <c r="CO26" s="17"/>
      <c r="CP26" s="17"/>
      <c r="CQ26" s="17"/>
      <c r="CR26" s="17"/>
      <c r="CS26" s="17"/>
      <c r="CT26" s="17"/>
      <c r="CU26" s="17"/>
      <c r="CV26" s="17"/>
      <c r="CW26" s="17"/>
      <c r="CX26" s="17"/>
      <c r="CY26" s="26"/>
      <c r="CZ26" s="26"/>
      <c r="DA26" s="26"/>
      <c r="DB26" s="17"/>
      <c r="DC26" s="17"/>
      <c r="DD26" s="17"/>
      <c r="DE26" s="17"/>
      <c r="DF26" s="17"/>
      <c r="DG26" s="17"/>
      <c r="DH26" s="26"/>
      <c r="DI26" s="17"/>
      <c r="DJ26" s="17"/>
      <c r="DK26" s="17"/>
      <c r="DL26" s="17"/>
      <c r="DM26" s="17">
        <v>132.21</v>
      </c>
      <c r="DN26" s="17">
        <v>132.22999999999999</v>
      </c>
      <c r="DO26" s="17">
        <v>132.29</v>
      </c>
      <c r="DP26" s="17">
        <v>132.26</v>
      </c>
      <c r="DQ26" s="17">
        <v>132.22</v>
      </c>
      <c r="DR26" s="17">
        <v>132.21</v>
      </c>
      <c r="DS26" s="17">
        <v>132.18</v>
      </c>
      <c r="DT26" s="17">
        <v>132.18</v>
      </c>
      <c r="DU26" s="17">
        <v>132.16999999999999</v>
      </c>
      <c r="DV26" s="17">
        <v>132.13</v>
      </c>
      <c r="DW26" s="17">
        <v>132.12</v>
      </c>
      <c r="DX26" s="17">
        <v>132.13</v>
      </c>
      <c r="DY26" s="17">
        <v>132.13</v>
      </c>
      <c r="DZ26" s="17">
        <v>132.06</v>
      </c>
      <c r="EA26" s="17">
        <v>132.09</v>
      </c>
      <c r="EB26" s="17">
        <v>132</v>
      </c>
      <c r="EC26" s="17">
        <v>132.03</v>
      </c>
      <c r="ED26" s="17">
        <v>131.94</v>
      </c>
      <c r="EE26" s="17">
        <v>131.96</v>
      </c>
      <c r="EF26" s="17">
        <v>132.01</v>
      </c>
      <c r="EG26" s="17">
        <v>132.07</v>
      </c>
      <c r="EH26" s="17">
        <v>132.07</v>
      </c>
      <c r="EI26" s="17">
        <v>132.04</v>
      </c>
      <c r="EJ26" s="17">
        <v>132.07</v>
      </c>
      <c r="EK26" s="17">
        <v>132.04</v>
      </c>
      <c r="EL26" s="17">
        <v>132.02000000000001</v>
      </c>
      <c r="EM26" s="17">
        <v>132</v>
      </c>
      <c r="EN26" s="17">
        <v>132.06</v>
      </c>
      <c r="EO26" s="17">
        <v>132.15</v>
      </c>
      <c r="EP26" s="17">
        <v>132.13</v>
      </c>
      <c r="EQ26" s="17">
        <v>132.1</v>
      </c>
      <c r="ER26" s="17">
        <v>132.11000000000001</v>
      </c>
      <c r="ES26" s="17">
        <v>132.13</v>
      </c>
      <c r="ET26" s="17">
        <v>132.11000000000001</v>
      </c>
      <c r="EU26" s="17">
        <v>132.07</v>
      </c>
      <c r="EV26" s="17">
        <v>132.13</v>
      </c>
      <c r="EW26" s="17">
        <v>132.13999999999999</v>
      </c>
      <c r="EX26" s="17">
        <v>132.24</v>
      </c>
      <c r="EY26" s="17">
        <v>132.27000000000001</v>
      </c>
      <c r="EZ26" s="17">
        <v>132.18</v>
      </c>
      <c r="FA26" s="17">
        <v>132.15</v>
      </c>
      <c r="FB26" s="17">
        <v>132.03</v>
      </c>
      <c r="FC26" s="17">
        <v>132.05000000000001</v>
      </c>
      <c r="FD26" s="17">
        <v>132.07</v>
      </c>
      <c r="FE26" s="17">
        <v>132.1</v>
      </c>
      <c r="FF26" s="17">
        <v>132.13999999999999</v>
      </c>
      <c r="FG26" s="17">
        <v>132.22</v>
      </c>
      <c r="FH26" s="17">
        <v>132.19</v>
      </c>
      <c r="FI26" s="17">
        <v>132.18</v>
      </c>
      <c r="FJ26" s="17">
        <v>132.16</v>
      </c>
      <c r="FK26" s="17">
        <v>132.21</v>
      </c>
      <c r="FL26" s="17">
        <v>132.22999999999999</v>
      </c>
      <c r="FM26" s="17">
        <v>132.24</v>
      </c>
      <c r="FN26" s="17">
        <v>132.19999999999999</v>
      </c>
      <c r="FO26" s="17">
        <v>132.19999999999999</v>
      </c>
      <c r="FP26" s="17">
        <v>132.19</v>
      </c>
      <c r="FQ26" s="17">
        <v>132.24</v>
      </c>
      <c r="FR26" s="17">
        <v>132.31</v>
      </c>
      <c r="FS26" s="17">
        <v>132.30000000000001</v>
      </c>
      <c r="FT26" s="17">
        <v>132.16</v>
      </c>
      <c r="FU26" s="17">
        <v>132.09</v>
      </c>
      <c r="FV26" s="17">
        <v>132.19999999999999</v>
      </c>
      <c r="FW26" s="17">
        <v>132.22</v>
      </c>
      <c r="FX26" s="17">
        <v>132.19999999999999</v>
      </c>
      <c r="FY26" s="17">
        <v>132.29</v>
      </c>
      <c r="FZ26" s="17">
        <v>132.29</v>
      </c>
      <c r="GA26" s="17">
        <v>132.38999999999999</v>
      </c>
      <c r="GB26" s="17">
        <v>132.44999999999999</v>
      </c>
      <c r="GC26" s="17">
        <v>132.47999999999999</v>
      </c>
      <c r="GD26" s="17">
        <v>132.51</v>
      </c>
      <c r="GE26" s="17">
        <v>132.51</v>
      </c>
      <c r="GF26" s="17">
        <v>132.47</v>
      </c>
      <c r="GG26" s="17">
        <v>132.41999999999999</v>
      </c>
      <c r="GH26" s="17">
        <v>132.36000000000001</v>
      </c>
      <c r="GI26" s="17">
        <v>132.37</v>
      </c>
      <c r="GJ26" s="17">
        <v>132.36000000000001</v>
      </c>
      <c r="GK26" s="17">
        <v>132.33000000000001</v>
      </c>
      <c r="GL26" s="17">
        <v>132.32</v>
      </c>
      <c r="GM26" s="17">
        <v>132.35</v>
      </c>
      <c r="GN26" s="17">
        <v>132.31</v>
      </c>
      <c r="GO26" s="17">
        <v>132.32</v>
      </c>
      <c r="GP26" s="17">
        <v>132.38999999999999</v>
      </c>
      <c r="GQ26" s="17">
        <v>132.44999999999999</v>
      </c>
      <c r="GR26" s="17">
        <v>132.44</v>
      </c>
      <c r="GS26" s="17">
        <v>132.49</v>
      </c>
      <c r="GT26" s="17">
        <v>132.51</v>
      </c>
      <c r="GU26" s="17">
        <v>132.54</v>
      </c>
      <c r="GV26" s="17">
        <v>132.54</v>
      </c>
      <c r="GW26" s="17">
        <v>132.55000000000001</v>
      </c>
      <c r="GX26" s="17">
        <v>132.54</v>
      </c>
      <c r="GY26" s="17">
        <v>132.5</v>
      </c>
      <c r="GZ26" s="17">
        <v>132.53</v>
      </c>
      <c r="HA26" s="17">
        <v>132.5</v>
      </c>
      <c r="HB26" s="17">
        <v>132.51</v>
      </c>
      <c r="HC26" s="17">
        <v>132.57</v>
      </c>
      <c r="HD26" s="17">
        <v>132.55000000000001</v>
      </c>
      <c r="HE26" s="17">
        <v>132.56</v>
      </c>
      <c r="HF26" s="17">
        <v>132.5</v>
      </c>
      <c r="HG26" s="17">
        <v>132.4</v>
      </c>
      <c r="HH26" s="17">
        <v>132.43</v>
      </c>
      <c r="HI26" s="17">
        <v>132.36000000000001</v>
      </c>
      <c r="HJ26" s="17">
        <v>132.35</v>
      </c>
      <c r="HK26" s="17">
        <v>132.31</v>
      </c>
      <c r="HL26" s="17">
        <v>132.29</v>
      </c>
      <c r="HM26" s="17">
        <v>132.31</v>
      </c>
      <c r="HN26" s="17">
        <v>132.30000000000001</v>
      </c>
      <c r="HO26" s="17">
        <v>132.34</v>
      </c>
      <c r="HP26" s="17">
        <v>132.31</v>
      </c>
      <c r="HQ26" s="17">
        <v>132.32</v>
      </c>
      <c r="HR26" s="17">
        <v>132.30000000000001</v>
      </c>
      <c r="HS26" s="17">
        <v>132.22999999999999</v>
      </c>
      <c r="HT26" s="17">
        <v>132.22999999999999</v>
      </c>
      <c r="HU26" s="17">
        <v>132.25</v>
      </c>
      <c r="HV26" s="17">
        <v>132.31</v>
      </c>
      <c r="HW26" s="17">
        <v>132.34</v>
      </c>
      <c r="HX26" s="17">
        <v>132.36000000000001</v>
      </c>
      <c r="HY26" s="17">
        <v>132.4</v>
      </c>
      <c r="HZ26" s="17">
        <v>132.33000000000001</v>
      </c>
      <c r="IA26" s="17">
        <v>132.38</v>
      </c>
      <c r="IB26" s="17">
        <v>132.4</v>
      </c>
      <c r="IC26" s="17">
        <v>132.4</v>
      </c>
      <c r="ID26" s="17">
        <v>132.37</v>
      </c>
      <c r="IE26" s="17">
        <v>132.38999999999999</v>
      </c>
      <c r="IF26" s="17">
        <v>132.4</v>
      </c>
      <c r="IG26" s="17">
        <v>132.41</v>
      </c>
      <c r="IH26" s="17">
        <v>132.46</v>
      </c>
      <c r="II26" s="17">
        <v>132.49</v>
      </c>
      <c r="IJ26" s="17">
        <v>132.43</v>
      </c>
      <c r="IK26" s="17">
        <v>132.35</v>
      </c>
      <c r="IL26" s="17">
        <v>132.38999999999999</v>
      </c>
      <c r="IM26" s="17">
        <v>132.34</v>
      </c>
      <c r="IN26" s="17">
        <v>132.37</v>
      </c>
      <c r="IO26" s="17">
        <v>132.4</v>
      </c>
      <c r="IP26" s="17">
        <v>132.38999999999999</v>
      </c>
      <c r="IQ26" s="17">
        <v>132.37</v>
      </c>
      <c r="IR26" s="17">
        <v>132.34</v>
      </c>
      <c r="IS26" s="17">
        <v>132.28</v>
      </c>
      <c r="IT26" s="17">
        <v>132.21</v>
      </c>
      <c r="IU26" s="17">
        <v>132.31</v>
      </c>
      <c r="IV26" s="17">
        <v>132.30000000000001</v>
      </c>
      <c r="IW26" s="17">
        <v>132.35</v>
      </c>
      <c r="IX26" s="17">
        <v>132.13999999999999</v>
      </c>
      <c r="IY26" s="17">
        <v>132.25</v>
      </c>
    </row>
    <row r="27" spans="1:259" x14ac:dyDescent="0.15">
      <c r="A27" s="17" t="s">
        <v>890</v>
      </c>
      <c r="B27" s="17" t="s">
        <v>891</v>
      </c>
      <c r="C27" s="17"/>
      <c r="D27" s="17"/>
      <c r="E27" s="17"/>
      <c r="F27" s="17"/>
      <c r="G27" s="17"/>
      <c r="H27" s="17"/>
      <c r="I27" s="17"/>
      <c r="J27" s="17"/>
      <c r="K27" s="17"/>
      <c r="L27" s="17"/>
      <c r="M27" s="17"/>
      <c r="N27" s="17"/>
      <c r="O27" s="17"/>
      <c r="P27" s="17"/>
      <c r="Q27" s="17"/>
      <c r="R27" s="17"/>
      <c r="S27" s="17"/>
      <c r="T27" s="17"/>
      <c r="U27" s="17"/>
      <c r="V27" s="17"/>
      <c r="W27" s="17"/>
      <c r="X27" s="17"/>
      <c r="Y27" s="17"/>
      <c r="Z27" s="17"/>
      <c r="AA27" s="26"/>
      <c r="AB27" s="17"/>
      <c r="AC27" s="26"/>
      <c r="AD27" s="26"/>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26"/>
      <c r="BK27" s="17"/>
      <c r="BL27" s="17"/>
      <c r="BM27" s="17"/>
      <c r="BN27" s="17"/>
      <c r="BO27" s="17"/>
      <c r="BP27" s="17"/>
      <c r="BQ27" s="17"/>
      <c r="BR27" s="17"/>
      <c r="BS27" s="17"/>
      <c r="BT27" s="17"/>
      <c r="BU27" s="17"/>
      <c r="BV27" s="17"/>
      <c r="BW27" s="17"/>
      <c r="BX27" s="26"/>
      <c r="BY27" s="26"/>
      <c r="BZ27" s="26"/>
      <c r="CA27" s="26"/>
      <c r="CB27" s="26"/>
      <c r="CC27" s="17"/>
      <c r="CD27" s="17"/>
      <c r="CE27" s="17"/>
      <c r="CF27" s="17"/>
      <c r="CG27" s="17"/>
      <c r="CH27" s="17"/>
      <c r="CI27" s="17"/>
      <c r="CJ27" s="26"/>
      <c r="CK27" s="17"/>
      <c r="CL27" s="17"/>
      <c r="CM27" s="17"/>
      <c r="CN27" s="17"/>
      <c r="CO27" s="17"/>
      <c r="CP27" s="17"/>
      <c r="CQ27" s="17"/>
      <c r="CR27" s="17"/>
      <c r="CS27" s="17"/>
      <c r="CT27" s="17"/>
      <c r="CU27" s="17"/>
      <c r="CV27" s="17"/>
      <c r="CW27" s="17"/>
      <c r="CX27" s="17"/>
      <c r="CY27" s="26"/>
      <c r="CZ27" s="26"/>
      <c r="DA27" s="26"/>
      <c r="DB27" s="17"/>
      <c r="DC27" s="17"/>
      <c r="DD27" s="17"/>
      <c r="DE27" s="17"/>
      <c r="DF27" s="17"/>
      <c r="DG27" s="17"/>
      <c r="DH27" s="26"/>
      <c r="DI27" s="17"/>
      <c r="DJ27" s="17"/>
      <c r="DK27" s="17"/>
      <c r="DL27" s="17"/>
      <c r="DM27" s="17">
        <v>21.1</v>
      </c>
      <c r="DN27" s="17">
        <v>21.11</v>
      </c>
      <c r="DO27" s="17">
        <v>21.11</v>
      </c>
      <c r="DP27" s="17">
        <v>21.11</v>
      </c>
      <c r="DQ27" s="17">
        <v>21.12</v>
      </c>
      <c r="DR27" s="17">
        <v>21.1</v>
      </c>
      <c r="DS27" s="17">
        <v>21.11</v>
      </c>
      <c r="DT27" s="17">
        <v>21.1</v>
      </c>
      <c r="DU27" s="17">
        <v>21.09</v>
      </c>
      <c r="DV27" s="17">
        <v>21.1</v>
      </c>
      <c r="DW27" s="17">
        <v>21.11</v>
      </c>
      <c r="DX27" s="17">
        <v>21.11</v>
      </c>
      <c r="DY27" s="17">
        <v>21.11</v>
      </c>
      <c r="DZ27" s="17">
        <v>21.1</v>
      </c>
      <c r="EA27" s="17">
        <v>21.1</v>
      </c>
      <c r="EB27" s="17">
        <v>21.08</v>
      </c>
      <c r="EC27" s="17">
        <v>21.03</v>
      </c>
      <c r="ED27" s="17">
        <v>21.03</v>
      </c>
      <c r="EE27" s="17">
        <v>21.07</v>
      </c>
      <c r="EF27" s="17">
        <v>21.06</v>
      </c>
      <c r="EG27" s="17">
        <v>21.08</v>
      </c>
      <c r="EH27" s="17">
        <v>21.08</v>
      </c>
      <c r="EI27" s="17">
        <v>21.09</v>
      </c>
      <c r="EJ27" s="17">
        <v>21.09</v>
      </c>
      <c r="EK27" s="17">
        <v>21.09</v>
      </c>
      <c r="EL27" s="17">
        <v>21.07</v>
      </c>
      <c r="EM27" s="17">
        <v>21.07</v>
      </c>
      <c r="EN27" s="17">
        <v>21.06</v>
      </c>
      <c r="EO27" s="17">
        <v>21.07</v>
      </c>
      <c r="EP27" s="17">
        <v>21.07</v>
      </c>
      <c r="EQ27" s="17">
        <v>21.08</v>
      </c>
      <c r="ER27" s="17">
        <v>21.08</v>
      </c>
      <c r="ES27" s="17">
        <v>21.07</v>
      </c>
      <c r="ET27" s="17">
        <v>21.08</v>
      </c>
      <c r="EU27" s="17">
        <v>21.08</v>
      </c>
      <c r="EV27" s="17">
        <v>21.08</v>
      </c>
      <c r="EW27" s="17">
        <v>21.08</v>
      </c>
      <c r="EX27" s="17">
        <v>21.08</v>
      </c>
      <c r="EY27" s="17">
        <v>21.08</v>
      </c>
      <c r="EZ27" s="17">
        <v>21.08</v>
      </c>
      <c r="FA27" s="17">
        <v>21.07</v>
      </c>
      <c r="FB27" s="17">
        <v>21.06</v>
      </c>
      <c r="FC27" s="17">
        <v>21.06</v>
      </c>
      <c r="FD27" s="17">
        <v>21.07</v>
      </c>
      <c r="FE27" s="17">
        <v>21.07</v>
      </c>
      <c r="FF27" s="17">
        <v>21.07</v>
      </c>
      <c r="FG27" s="17">
        <v>21.1</v>
      </c>
      <c r="FH27" s="17">
        <v>21.1</v>
      </c>
      <c r="FI27" s="17">
        <v>21.1</v>
      </c>
      <c r="FJ27" s="17">
        <v>21.12</v>
      </c>
      <c r="FK27" s="17">
        <v>21.1</v>
      </c>
      <c r="FL27" s="17">
        <v>21.1</v>
      </c>
      <c r="FM27" s="17">
        <v>21.1</v>
      </c>
      <c r="FN27" s="17">
        <v>21.1</v>
      </c>
      <c r="FO27" s="17">
        <v>21.07</v>
      </c>
      <c r="FP27" s="17">
        <v>21.1</v>
      </c>
      <c r="FQ27" s="17">
        <v>21.09</v>
      </c>
      <c r="FR27" s="17">
        <v>21.07</v>
      </c>
      <c r="FS27" s="17">
        <v>21.07</v>
      </c>
      <c r="FT27" s="17">
        <v>21.1</v>
      </c>
      <c r="FU27" s="17">
        <v>21.08</v>
      </c>
      <c r="FV27" s="17">
        <v>21.08</v>
      </c>
      <c r="FW27" s="17">
        <v>21.07</v>
      </c>
      <c r="FX27" s="17">
        <v>21.07</v>
      </c>
      <c r="FY27" s="17">
        <v>21.07</v>
      </c>
      <c r="FZ27" s="17">
        <v>21.12</v>
      </c>
      <c r="GA27" s="17">
        <v>21.12</v>
      </c>
      <c r="GB27" s="17">
        <v>21.15</v>
      </c>
      <c r="GC27" s="17">
        <v>21.1</v>
      </c>
      <c r="GD27" s="17">
        <v>21.13</v>
      </c>
      <c r="GE27" s="17">
        <v>21.14</v>
      </c>
      <c r="GF27" s="17">
        <v>21.11</v>
      </c>
      <c r="GG27" s="17">
        <v>21.11</v>
      </c>
      <c r="GH27" s="17">
        <v>21.09</v>
      </c>
      <c r="GI27" s="17">
        <v>21.06</v>
      </c>
      <c r="GJ27" s="17">
        <v>21.08</v>
      </c>
      <c r="GK27" s="17">
        <v>21.06</v>
      </c>
      <c r="GL27" s="17">
        <v>21.05</v>
      </c>
      <c r="GM27" s="17">
        <v>21.02</v>
      </c>
      <c r="GN27" s="17">
        <v>21.07</v>
      </c>
      <c r="GO27" s="17">
        <v>21.06</v>
      </c>
      <c r="GP27" s="17">
        <v>21.05</v>
      </c>
      <c r="GQ27" s="17">
        <v>21.06</v>
      </c>
      <c r="GR27" s="17">
        <v>21.06</v>
      </c>
      <c r="GS27" s="17">
        <v>21.07</v>
      </c>
      <c r="GT27" s="17">
        <v>21.07</v>
      </c>
      <c r="GU27" s="17">
        <v>21.03</v>
      </c>
      <c r="GV27" s="17">
        <v>21.05</v>
      </c>
      <c r="GW27" s="17">
        <v>21.06</v>
      </c>
      <c r="GX27" s="17">
        <v>21.06</v>
      </c>
      <c r="GY27" s="17">
        <v>21.06</v>
      </c>
      <c r="GZ27" s="17">
        <v>21.05</v>
      </c>
      <c r="HA27" s="17">
        <v>21.06</v>
      </c>
      <c r="HB27" s="17">
        <v>21.05</v>
      </c>
      <c r="HC27" s="17">
        <v>21.05</v>
      </c>
      <c r="HD27" s="17">
        <v>21.05</v>
      </c>
      <c r="HE27" s="17">
        <v>21.01</v>
      </c>
      <c r="HF27" s="17">
        <v>21</v>
      </c>
      <c r="HG27" s="17">
        <v>20.99</v>
      </c>
      <c r="HH27" s="17">
        <v>21.04</v>
      </c>
      <c r="HI27" s="17">
        <v>21.01</v>
      </c>
      <c r="HJ27" s="17">
        <v>21.01</v>
      </c>
      <c r="HK27" s="17">
        <v>21.02</v>
      </c>
      <c r="HL27" s="17">
        <v>21.04</v>
      </c>
      <c r="HM27" s="17">
        <v>21.04</v>
      </c>
      <c r="HN27" s="17">
        <v>21.08</v>
      </c>
      <c r="HO27" s="17">
        <v>21.07</v>
      </c>
      <c r="HP27" s="17">
        <v>21.05</v>
      </c>
      <c r="HQ27" s="17">
        <v>21.08</v>
      </c>
      <c r="HR27" s="17">
        <v>21.08</v>
      </c>
      <c r="HS27" s="17">
        <v>21.08</v>
      </c>
      <c r="HT27" s="17">
        <v>21.09</v>
      </c>
      <c r="HU27" s="17">
        <v>21.16</v>
      </c>
      <c r="HV27" s="17">
        <v>21.15</v>
      </c>
      <c r="HW27" s="17">
        <v>21.17</v>
      </c>
      <c r="HX27" s="17">
        <v>21.15</v>
      </c>
      <c r="HY27" s="17">
        <v>21.15</v>
      </c>
      <c r="HZ27" s="17">
        <v>21.15</v>
      </c>
      <c r="IA27" s="17">
        <v>21.15</v>
      </c>
      <c r="IB27" s="17">
        <v>21.15</v>
      </c>
      <c r="IC27" s="17">
        <v>21.15</v>
      </c>
      <c r="ID27" s="17">
        <v>21.14</v>
      </c>
      <c r="IE27" s="17">
        <v>21.12</v>
      </c>
      <c r="IF27" s="17">
        <v>21.13</v>
      </c>
      <c r="IG27" s="17">
        <v>21.13</v>
      </c>
      <c r="IH27" s="17">
        <v>21.12</v>
      </c>
      <c r="II27" s="17">
        <v>21.12</v>
      </c>
      <c r="IJ27" s="17">
        <v>21.12</v>
      </c>
      <c r="IK27" s="17">
        <v>21.12</v>
      </c>
      <c r="IL27" s="17">
        <v>21.12</v>
      </c>
      <c r="IM27" s="17">
        <v>21.19</v>
      </c>
      <c r="IN27" s="17">
        <v>21.24</v>
      </c>
      <c r="IO27" s="17">
        <v>21.17</v>
      </c>
      <c r="IP27" s="17">
        <v>21.18</v>
      </c>
      <c r="IQ27" s="17">
        <v>21.18</v>
      </c>
      <c r="IR27" s="17">
        <v>21.19</v>
      </c>
      <c r="IS27" s="17">
        <v>21.19</v>
      </c>
      <c r="IT27" s="17">
        <v>21.19</v>
      </c>
      <c r="IU27" s="17">
        <v>21.2</v>
      </c>
      <c r="IV27" s="17">
        <v>21.2</v>
      </c>
      <c r="IW27" s="17">
        <v>21.19</v>
      </c>
      <c r="IX27" s="17">
        <v>21.19</v>
      </c>
      <c r="IY27" s="17">
        <v>21.19</v>
      </c>
    </row>
    <row r="28" spans="1:259" x14ac:dyDescent="0.15">
      <c r="A28" s="17" t="s">
        <v>246</v>
      </c>
      <c r="B28" s="17" t="s">
        <v>247</v>
      </c>
      <c r="C28" s="17"/>
      <c r="D28" s="17"/>
      <c r="E28" s="17"/>
      <c r="F28" s="17"/>
      <c r="G28" s="17"/>
      <c r="H28" s="17"/>
      <c r="I28" s="17"/>
      <c r="J28" s="17"/>
      <c r="K28" s="17"/>
      <c r="L28" s="17"/>
      <c r="M28" s="17"/>
      <c r="N28" s="17"/>
      <c r="O28" s="17"/>
      <c r="P28" s="17"/>
      <c r="Q28" s="17"/>
      <c r="R28" s="17"/>
      <c r="S28" s="17"/>
      <c r="T28" s="17"/>
      <c r="U28" s="17"/>
      <c r="V28" s="17"/>
      <c r="W28" s="17"/>
      <c r="X28" s="17"/>
      <c r="Y28" s="17"/>
      <c r="Z28" s="17"/>
      <c r="AA28" s="26"/>
      <c r="AB28" s="17"/>
      <c r="AC28" s="26"/>
      <c r="AD28" s="26"/>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26"/>
      <c r="BK28" s="17"/>
      <c r="BL28" s="17"/>
      <c r="BM28" s="17"/>
      <c r="BN28" s="17"/>
      <c r="BO28" s="17"/>
      <c r="BP28" s="17"/>
      <c r="BQ28" s="17"/>
      <c r="BR28" s="17"/>
      <c r="BS28" s="17"/>
      <c r="BT28" s="17"/>
      <c r="BU28" s="17"/>
      <c r="BV28" s="17"/>
      <c r="BW28" s="17"/>
      <c r="BX28" s="26"/>
      <c r="BY28" s="26"/>
      <c r="BZ28" s="26"/>
      <c r="CA28" s="26"/>
      <c r="CB28" s="26"/>
      <c r="CC28" s="17"/>
      <c r="CD28" s="17"/>
      <c r="CE28" s="17"/>
      <c r="CF28" s="17"/>
      <c r="CG28" s="17"/>
      <c r="CH28" s="17"/>
      <c r="CI28" s="17"/>
      <c r="CJ28" s="26"/>
      <c r="CK28" s="17"/>
      <c r="CL28" s="17"/>
      <c r="CM28" s="17"/>
      <c r="CN28" s="17"/>
      <c r="CO28" s="17"/>
      <c r="CP28" s="17"/>
      <c r="CQ28" s="17"/>
      <c r="CR28" s="17"/>
      <c r="CS28" s="17"/>
      <c r="CT28" s="17"/>
      <c r="CU28" s="17"/>
      <c r="CV28" s="17"/>
      <c r="CW28" s="17"/>
      <c r="CX28" s="17"/>
      <c r="CY28" s="26"/>
      <c r="CZ28" s="26"/>
      <c r="DA28" s="26"/>
      <c r="DB28" s="17"/>
      <c r="DC28" s="17"/>
      <c r="DD28" s="17"/>
      <c r="DE28" s="17"/>
      <c r="DF28" s="17"/>
      <c r="DG28" s="17"/>
      <c r="DH28" s="26"/>
      <c r="DI28" s="17"/>
      <c r="DJ28" s="17"/>
      <c r="DK28" s="17"/>
      <c r="DL28" s="17"/>
      <c r="DM28" s="17">
        <v>9.4</v>
      </c>
      <c r="DN28" s="17">
        <v>9.41</v>
      </c>
      <c r="DO28" s="17">
        <v>9.4</v>
      </c>
      <c r="DP28" s="17">
        <v>9.4</v>
      </c>
      <c r="DQ28" s="17">
        <v>9.4</v>
      </c>
      <c r="DR28" s="17">
        <v>9.4</v>
      </c>
      <c r="DS28" s="17">
        <v>9.39</v>
      </c>
      <c r="DT28" s="17">
        <v>9.4</v>
      </c>
      <c r="DU28" s="17">
        <v>9.4</v>
      </c>
      <c r="DV28" s="17">
        <v>9.4</v>
      </c>
      <c r="DW28" s="17">
        <v>9.4</v>
      </c>
      <c r="DX28" s="17">
        <v>9.41</v>
      </c>
      <c r="DY28" s="17">
        <v>9.41</v>
      </c>
      <c r="DZ28" s="17">
        <v>9.41</v>
      </c>
      <c r="EA28" s="17">
        <v>9.39</v>
      </c>
      <c r="EB28" s="17">
        <v>9.39</v>
      </c>
      <c r="EC28" s="17">
        <v>9.39</v>
      </c>
      <c r="ED28" s="17">
        <v>9.39</v>
      </c>
      <c r="EE28" s="17">
        <v>9.39</v>
      </c>
      <c r="EF28" s="17">
        <v>9.41</v>
      </c>
      <c r="EG28" s="17">
        <v>9.41</v>
      </c>
      <c r="EH28" s="17">
        <v>9.41</v>
      </c>
      <c r="EI28" s="17">
        <v>9.4</v>
      </c>
      <c r="EJ28" s="17">
        <v>9.41</v>
      </c>
      <c r="EK28" s="17">
        <v>9.41</v>
      </c>
      <c r="EL28" s="17">
        <v>9.41</v>
      </c>
      <c r="EM28" s="17">
        <v>9.41</v>
      </c>
      <c r="EN28" s="17">
        <v>9.39</v>
      </c>
      <c r="EO28" s="17">
        <v>9.39</v>
      </c>
      <c r="EP28" s="17">
        <v>9.39</v>
      </c>
      <c r="EQ28" s="17">
        <v>9.39</v>
      </c>
      <c r="ER28" s="17">
        <v>9.4</v>
      </c>
      <c r="ES28" s="17">
        <v>9.39</v>
      </c>
      <c r="ET28" s="17">
        <v>9.4</v>
      </c>
      <c r="EU28" s="17">
        <v>9.4</v>
      </c>
      <c r="EV28" s="17">
        <v>9.39</v>
      </c>
      <c r="EW28" s="17">
        <v>9.4</v>
      </c>
      <c r="EX28" s="17">
        <v>9.4</v>
      </c>
      <c r="EY28" s="17">
        <v>9.41</v>
      </c>
      <c r="EZ28" s="17">
        <v>9.41</v>
      </c>
      <c r="FA28" s="17">
        <v>9.42</v>
      </c>
      <c r="FB28" s="17">
        <v>9.43</v>
      </c>
      <c r="FC28" s="17">
        <v>9.41</v>
      </c>
      <c r="FD28" s="17">
        <v>9.42</v>
      </c>
      <c r="FE28" s="17">
        <v>9.41</v>
      </c>
      <c r="FF28" s="17">
        <v>9.4</v>
      </c>
      <c r="FG28" s="17">
        <v>9.4</v>
      </c>
      <c r="FH28" s="17">
        <v>9.41</v>
      </c>
      <c r="FI28" s="17">
        <v>9.4</v>
      </c>
      <c r="FJ28" s="17">
        <v>9.4</v>
      </c>
      <c r="FK28" s="17">
        <v>9.4</v>
      </c>
      <c r="FL28" s="17">
        <v>9.4</v>
      </c>
      <c r="FM28" s="17">
        <v>9.4</v>
      </c>
      <c r="FN28" s="17">
        <v>9.4</v>
      </c>
      <c r="FO28" s="17">
        <v>9.4</v>
      </c>
      <c r="FP28" s="17">
        <v>9.41</v>
      </c>
      <c r="FQ28" s="17">
        <v>9.4</v>
      </c>
      <c r="FR28" s="17">
        <v>9.4</v>
      </c>
      <c r="FS28" s="17">
        <v>9.4</v>
      </c>
      <c r="FT28" s="17">
        <v>9.4</v>
      </c>
      <c r="FU28" s="17">
        <v>9.4</v>
      </c>
      <c r="FV28" s="17">
        <v>9.4</v>
      </c>
      <c r="FW28" s="17">
        <v>9.4</v>
      </c>
      <c r="FX28" s="17">
        <v>9.4</v>
      </c>
      <c r="FY28" s="17">
        <v>9.41</v>
      </c>
      <c r="FZ28" s="17">
        <v>9.41</v>
      </c>
      <c r="GA28" s="17">
        <v>9.42</v>
      </c>
      <c r="GB28" s="17">
        <v>9.4</v>
      </c>
      <c r="GC28" s="17">
        <v>9.4</v>
      </c>
      <c r="GD28" s="17">
        <v>9.41</v>
      </c>
      <c r="GE28" s="17">
        <v>9.41</v>
      </c>
      <c r="GF28" s="17">
        <v>9.4</v>
      </c>
      <c r="GG28" s="17">
        <v>9.39</v>
      </c>
      <c r="GH28" s="17">
        <v>9.4</v>
      </c>
      <c r="GI28" s="17">
        <v>9.3800000000000008</v>
      </c>
      <c r="GJ28" s="17">
        <v>9.3800000000000008</v>
      </c>
      <c r="GK28" s="17">
        <v>9.3699999999999992</v>
      </c>
      <c r="GL28" s="17">
        <v>9.3800000000000008</v>
      </c>
      <c r="GM28" s="17">
        <v>9.3800000000000008</v>
      </c>
      <c r="GN28" s="17">
        <v>9.3800000000000008</v>
      </c>
      <c r="GO28" s="17">
        <v>9.3800000000000008</v>
      </c>
      <c r="GP28" s="17">
        <v>9.3699999999999992</v>
      </c>
      <c r="GQ28" s="17">
        <v>9.3800000000000008</v>
      </c>
      <c r="GR28" s="17">
        <v>9.3699999999999992</v>
      </c>
      <c r="GS28" s="17">
        <v>9.3800000000000008</v>
      </c>
      <c r="GT28" s="17">
        <v>9.3800000000000008</v>
      </c>
      <c r="GU28" s="17">
        <v>9.39</v>
      </c>
      <c r="GV28" s="17">
        <v>9.39</v>
      </c>
      <c r="GW28" s="17">
        <v>9.3800000000000008</v>
      </c>
      <c r="GX28" s="17">
        <v>9.39</v>
      </c>
      <c r="GY28" s="17">
        <v>9.39</v>
      </c>
      <c r="GZ28" s="17">
        <v>9.3800000000000008</v>
      </c>
      <c r="HA28" s="17">
        <v>9.3800000000000008</v>
      </c>
      <c r="HB28" s="17">
        <v>9.3800000000000008</v>
      </c>
      <c r="HC28" s="17">
        <v>9.3800000000000008</v>
      </c>
      <c r="HD28" s="17">
        <v>9.3800000000000008</v>
      </c>
      <c r="HE28" s="17">
        <v>9.39</v>
      </c>
      <c r="HF28" s="17">
        <v>9.3800000000000008</v>
      </c>
      <c r="HG28" s="17">
        <v>9.3800000000000008</v>
      </c>
      <c r="HH28" s="17">
        <v>9.3800000000000008</v>
      </c>
      <c r="HI28" s="17">
        <v>9.3800000000000008</v>
      </c>
      <c r="HJ28" s="17">
        <v>9.3800000000000008</v>
      </c>
      <c r="HK28" s="17">
        <v>9.3800000000000008</v>
      </c>
      <c r="HL28" s="17">
        <v>9.39</v>
      </c>
      <c r="HM28" s="17">
        <v>9.39</v>
      </c>
      <c r="HN28" s="17">
        <v>9.3699999999999992</v>
      </c>
      <c r="HO28" s="17">
        <v>9.3699999999999992</v>
      </c>
      <c r="HP28" s="17">
        <v>9.36</v>
      </c>
      <c r="HQ28" s="17">
        <v>9.36</v>
      </c>
      <c r="HR28" s="17">
        <v>9.3699999999999992</v>
      </c>
      <c r="HS28" s="17">
        <v>9.3699999999999992</v>
      </c>
      <c r="HT28" s="17">
        <v>9.3800000000000008</v>
      </c>
      <c r="HU28" s="17">
        <v>9.3699999999999992</v>
      </c>
      <c r="HV28" s="17">
        <v>9.3699999999999992</v>
      </c>
      <c r="HW28" s="17">
        <v>9.3800000000000008</v>
      </c>
      <c r="HX28" s="17">
        <v>9.3800000000000008</v>
      </c>
      <c r="HY28" s="17">
        <v>9.3800000000000008</v>
      </c>
      <c r="HZ28" s="17">
        <v>9.3699999999999992</v>
      </c>
      <c r="IA28" s="17">
        <v>9.3699999999999992</v>
      </c>
      <c r="IB28" s="17">
        <v>9.3699999999999992</v>
      </c>
      <c r="IC28" s="17">
        <v>9.3699999999999992</v>
      </c>
      <c r="ID28" s="17">
        <v>9.3699999999999992</v>
      </c>
      <c r="IE28" s="17">
        <v>9.3699999999999992</v>
      </c>
      <c r="IF28" s="17">
        <v>9.3800000000000008</v>
      </c>
      <c r="IG28" s="17">
        <v>9.3800000000000008</v>
      </c>
      <c r="IH28" s="17">
        <v>9.3800000000000008</v>
      </c>
      <c r="II28" s="17">
        <v>9.3699999999999992</v>
      </c>
      <c r="IJ28" s="17">
        <v>9.39</v>
      </c>
      <c r="IK28" s="17">
        <v>9.3800000000000008</v>
      </c>
      <c r="IL28" s="17">
        <v>9.3699999999999992</v>
      </c>
      <c r="IM28" s="17">
        <v>9.36</v>
      </c>
      <c r="IN28" s="17">
        <v>9.4</v>
      </c>
      <c r="IO28" s="17">
        <v>9.4</v>
      </c>
      <c r="IP28" s="17">
        <v>9.4</v>
      </c>
      <c r="IQ28" s="17">
        <v>9.4</v>
      </c>
      <c r="IR28" s="17">
        <v>9.3800000000000008</v>
      </c>
      <c r="IS28" s="17">
        <v>9.39</v>
      </c>
      <c r="IT28" s="17">
        <v>9.39</v>
      </c>
      <c r="IU28" s="17">
        <v>9.36</v>
      </c>
      <c r="IV28" s="17">
        <v>9.3800000000000008</v>
      </c>
      <c r="IW28" s="17">
        <v>9.3699999999999992</v>
      </c>
      <c r="IX28" s="17">
        <v>9.4</v>
      </c>
      <c r="IY28" s="17">
        <v>9.39</v>
      </c>
    </row>
    <row r="29" spans="1:259" x14ac:dyDescent="0.15">
      <c r="A29" s="17" t="s">
        <v>534</v>
      </c>
      <c r="B29" s="17" t="s">
        <v>535</v>
      </c>
      <c r="C29" s="17"/>
      <c r="D29" s="17"/>
      <c r="E29" s="17"/>
      <c r="F29" s="17"/>
      <c r="G29" s="17"/>
      <c r="H29" s="17"/>
      <c r="I29" s="17"/>
      <c r="J29" s="17"/>
      <c r="K29" s="17"/>
      <c r="L29" s="17"/>
      <c r="M29" s="17"/>
      <c r="N29" s="17"/>
      <c r="O29" s="17"/>
      <c r="P29" s="17"/>
      <c r="Q29" s="17"/>
      <c r="R29" s="17"/>
      <c r="S29" s="17"/>
      <c r="T29" s="17"/>
      <c r="U29" s="17"/>
      <c r="V29" s="17"/>
      <c r="W29" s="17"/>
      <c r="X29" s="17"/>
      <c r="Y29" s="17"/>
      <c r="Z29" s="17"/>
      <c r="AA29" s="26"/>
      <c r="AB29" s="17"/>
      <c r="AC29" s="26"/>
      <c r="AD29" s="26"/>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26"/>
      <c r="BK29" s="17"/>
      <c r="BL29" s="17"/>
      <c r="BM29" s="17"/>
      <c r="BN29" s="17"/>
      <c r="BO29" s="17"/>
      <c r="BP29" s="17"/>
      <c r="BQ29" s="17"/>
      <c r="BR29" s="17"/>
      <c r="BS29" s="17"/>
      <c r="BT29" s="17"/>
      <c r="BU29" s="17"/>
      <c r="BV29" s="17"/>
      <c r="BW29" s="17"/>
      <c r="BX29" s="26"/>
      <c r="BY29" s="26"/>
      <c r="BZ29" s="26"/>
      <c r="CA29" s="26"/>
      <c r="CB29" s="26"/>
      <c r="CC29" s="17"/>
      <c r="CD29" s="17"/>
      <c r="CE29" s="17"/>
      <c r="CF29" s="17"/>
      <c r="CG29" s="17"/>
      <c r="CH29" s="17"/>
      <c r="CI29" s="17"/>
      <c r="CJ29" s="26"/>
      <c r="CK29" s="17"/>
      <c r="CL29" s="17"/>
      <c r="CM29" s="17"/>
      <c r="CN29" s="17"/>
      <c r="CO29" s="17"/>
      <c r="CP29" s="17"/>
      <c r="CQ29" s="17"/>
      <c r="CR29" s="17"/>
      <c r="CS29" s="17"/>
      <c r="CT29" s="17"/>
      <c r="CU29" s="17"/>
      <c r="CV29" s="17"/>
      <c r="CW29" s="17"/>
      <c r="CX29" s="17"/>
      <c r="CY29" s="26"/>
      <c r="CZ29" s="26"/>
      <c r="DA29" s="26"/>
      <c r="DB29" s="17"/>
      <c r="DC29" s="17"/>
      <c r="DD29" s="17"/>
      <c r="DE29" s="17"/>
      <c r="DF29" s="17"/>
      <c r="DG29" s="17"/>
      <c r="DH29" s="26"/>
      <c r="DI29" s="17"/>
      <c r="DJ29" s="17"/>
      <c r="DK29" s="17"/>
      <c r="DL29" s="17"/>
      <c r="DM29" s="17">
        <v>9.3000000000000007</v>
      </c>
      <c r="DN29" s="17">
        <v>9.3000000000000007</v>
      </c>
      <c r="DO29" s="17">
        <v>9.31</v>
      </c>
      <c r="DP29" s="17">
        <v>9.31</v>
      </c>
      <c r="DQ29" s="17">
        <v>9.31</v>
      </c>
      <c r="DR29" s="17">
        <v>9.31</v>
      </c>
      <c r="DS29" s="17">
        <v>9.31</v>
      </c>
      <c r="DT29" s="17">
        <v>9.32</v>
      </c>
      <c r="DU29" s="17">
        <v>9.31</v>
      </c>
      <c r="DV29" s="17">
        <v>9.31</v>
      </c>
      <c r="DW29" s="17">
        <v>9.3000000000000007</v>
      </c>
      <c r="DX29" s="17">
        <v>9.2899999999999991</v>
      </c>
      <c r="DY29" s="17">
        <v>9.3000000000000007</v>
      </c>
      <c r="DZ29" s="17">
        <v>9.3000000000000007</v>
      </c>
      <c r="EA29" s="17">
        <v>9.3000000000000007</v>
      </c>
      <c r="EB29" s="17">
        <v>9.2899999999999991</v>
      </c>
      <c r="EC29" s="17">
        <v>9.3000000000000007</v>
      </c>
      <c r="ED29" s="17">
        <v>9.2899999999999991</v>
      </c>
      <c r="EE29" s="17">
        <v>9.2899999999999991</v>
      </c>
      <c r="EF29" s="17">
        <v>9.2899999999999991</v>
      </c>
      <c r="EG29" s="17">
        <v>9.3000000000000007</v>
      </c>
      <c r="EH29" s="17">
        <v>9.3000000000000007</v>
      </c>
      <c r="EI29" s="17">
        <v>9.3000000000000007</v>
      </c>
      <c r="EJ29" s="17">
        <v>9.31</v>
      </c>
      <c r="EK29" s="17">
        <v>9.31</v>
      </c>
      <c r="EL29" s="17">
        <v>9.31</v>
      </c>
      <c r="EM29" s="17">
        <v>9.31</v>
      </c>
      <c r="EN29" s="17">
        <v>9.3000000000000007</v>
      </c>
      <c r="EO29" s="17">
        <v>9.2899999999999991</v>
      </c>
      <c r="EP29" s="17">
        <v>9.31</v>
      </c>
      <c r="EQ29" s="17">
        <v>9.32</v>
      </c>
      <c r="ER29" s="17">
        <v>9.32</v>
      </c>
      <c r="ES29" s="17">
        <v>9.32</v>
      </c>
      <c r="ET29" s="17">
        <v>9.3000000000000007</v>
      </c>
      <c r="EU29" s="17">
        <v>9.31</v>
      </c>
      <c r="EV29" s="17">
        <v>9.3000000000000007</v>
      </c>
      <c r="EW29" s="17">
        <v>9.31</v>
      </c>
      <c r="EX29" s="17">
        <v>9.31</v>
      </c>
      <c r="EY29" s="17">
        <v>9.3000000000000007</v>
      </c>
      <c r="EZ29" s="17">
        <v>9.31</v>
      </c>
      <c r="FA29" s="17">
        <v>9.3000000000000007</v>
      </c>
      <c r="FB29" s="17">
        <v>9.3000000000000007</v>
      </c>
      <c r="FC29" s="17">
        <v>9.31</v>
      </c>
      <c r="FD29" s="17">
        <v>9.2899999999999991</v>
      </c>
      <c r="FE29" s="17">
        <v>9.31</v>
      </c>
      <c r="FF29" s="17">
        <v>9.31</v>
      </c>
      <c r="FG29" s="17">
        <v>9.31</v>
      </c>
      <c r="FH29" s="17">
        <v>9.32</v>
      </c>
      <c r="FI29" s="17">
        <v>9.32</v>
      </c>
      <c r="FJ29" s="17">
        <v>9.3000000000000007</v>
      </c>
      <c r="FK29" s="17">
        <v>9.31</v>
      </c>
      <c r="FL29" s="17">
        <v>9.32</v>
      </c>
      <c r="FM29" s="17">
        <v>9.32</v>
      </c>
      <c r="FN29" s="17">
        <v>9.31</v>
      </c>
      <c r="FO29" s="17">
        <v>9.32</v>
      </c>
      <c r="FP29" s="17">
        <v>9.31</v>
      </c>
      <c r="FQ29" s="17">
        <v>9.31</v>
      </c>
      <c r="FR29" s="17">
        <v>9.3000000000000007</v>
      </c>
      <c r="FS29" s="17">
        <v>9.3000000000000007</v>
      </c>
      <c r="FT29" s="17">
        <v>9.31</v>
      </c>
      <c r="FU29" s="17">
        <v>9.3000000000000007</v>
      </c>
      <c r="FV29" s="17">
        <v>9.2899999999999991</v>
      </c>
      <c r="FW29" s="17">
        <v>9.3000000000000007</v>
      </c>
      <c r="FX29" s="17">
        <v>9.3000000000000007</v>
      </c>
      <c r="FY29" s="17">
        <v>9.31</v>
      </c>
      <c r="FZ29" s="17">
        <v>9.31</v>
      </c>
      <c r="GA29" s="17">
        <v>9.32</v>
      </c>
      <c r="GB29" s="17">
        <v>9.3000000000000007</v>
      </c>
      <c r="GC29" s="17">
        <v>9.31</v>
      </c>
      <c r="GD29" s="17">
        <v>9.31</v>
      </c>
      <c r="GE29" s="17">
        <v>9.31</v>
      </c>
      <c r="GF29" s="17">
        <v>9.3000000000000007</v>
      </c>
      <c r="GG29" s="17">
        <v>9.2899999999999991</v>
      </c>
      <c r="GH29" s="17">
        <v>9.3000000000000007</v>
      </c>
      <c r="GI29" s="17">
        <v>9.3000000000000007</v>
      </c>
      <c r="GJ29" s="17">
        <v>9.2899999999999991</v>
      </c>
      <c r="GK29" s="17">
        <v>9.3000000000000007</v>
      </c>
      <c r="GL29" s="17">
        <v>9.2899999999999991</v>
      </c>
      <c r="GM29" s="17">
        <v>9.2899999999999991</v>
      </c>
      <c r="GN29" s="17">
        <v>9.3000000000000007</v>
      </c>
      <c r="GO29" s="17">
        <v>9.31</v>
      </c>
      <c r="GP29" s="17">
        <v>9.31</v>
      </c>
      <c r="GQ29" s="17">
        <v>9.3000000000000007</v>
      </c>
      <c r="GR29" s="17">
        <v>9.31</v>
      </c>
      <c r="GS29" s="17">
        <v>9.31</v>
      </c>
      <c r="GT29" s="17">
        <v>9.31</v>
      </c>
      <c r="GU29" s="17">
        <v>9.31</v>
      </c>
      <c r="GV29" s="17">
        <v>9.3000000000000007</v>
      </c>
      <c r="GW29" s="17">
        <v>9.3000000000000007</v>
      </c>
      <c r="GX29" s="17">
        <v>9.3000000000000007</v>
      </c>
      <c r="GY29" s="17">
        <v>9.2899999999999991</v>
      </c>
      <c r="GZ29" s="17">
        <v>9.3000000000000007</v>
      </c>
      <c r="HA29" s="17">
        <v>9.2899999999999991</v>
      </c>
      <c r="HB29" s="17">
        <v>9.2899999999999991</v>
      </c>
      <c r="HC29" s="17">
        <v>9.2899999999999991</v>
      </c>
      <c r="HD29" s="17">
        <v>9.31</v>
      </c>
      <c r="HE29" s="17">
        <v>9.3000000000000007</v>
      </c>
      <c r="HF29" s="17">
        <v>9.3000000000000007</v>
      </c>
      <c r="HG29" s="17">
        <v>9.3000000000000007</v>
      </c>
      <c r="HH29" s="17">
        <v>9.3000000000000007</v>
      </c>
      <c r="HI29" s="17">
        <v>9.3000000000000007</v>
      </c>
      <c r="HJ29" s="17">
        <v>9.3000000000000007</v>
      </c>
      <c r="HK29" s="17">
        <v>9.2899999999999991</v>
      </c>
      <c r="HL29" s="17">
        <v>9.2899999999999991</v>
      </c>
      <c r="HM29" s="17">
        <v>9.2899999999999991</v>
      </c>
      <c r="HN29" s="17">
        <v>9.3000000000000007</v>
      </c>
      <c r="HO29" s="17">
        <v>9.3000000000000007</v>
      </c>
      <c r="HP29" s="17">
        <v>9.2899999999999991</v>
      </c>
      <c r="HQ29" s="17">
        <v>9.2799999999999994</v>
      </c>
      <c r="HR29" s="17">
        <v>9.2899999999999991</v>
      </c>
      <c r="HS29" s="17">
        <v>9.2899999999999991</v>
      </c>
      <c r="HT29" s="17">
        <v>9.2899999999999991</v>
      </c>
      <c r="HU29" s="17">
        <v>9.2899999999999991</v>
      </c>
      <c r="HV29" s="17">
        <v>9.2899999999999991</v>
      </c>
      <c r="HW29" s="17">
        <v>9.2799999999999994</v>
      </c>
      <c r="HX29" s="17">
        <v>9.27</v>
      </c>
      <c r="HY29" s="17">
        <v>9.27</v>
      </c>
      <c r="HZ29" s="17">
        <v>9.2799999999999994</v>
      </c>
      <c r="IA29" s="17">
        <v>9.27</v>
      </c>
      <c r="IB29" s="17">
        <v>9.2799999999999994</v>
      </c>
      <c r="IC29" s="17">
        <v>9.27</v>
      </c>
      <c r="ID29" s="17">
        <v>9.2799999999999994</v>
      </c>
      <c r="IE29" s="17">
        <v>9.27</v>
      </c>
      <c r="IF29" s="17">
        <v>9.27</v>
      </c>
      <c r="IG29" s="17">
        <v>9.27</v>
      </c>
      <c r="IH29" s="17">
        <v>9.2799999999999994</v>
      </c>
      <c r="II29" s="17">
        <v>9.2899999999999991</v>
      </c>
      <c r="IJ29" s="17">
        <v>9.2899999999999991</v>
      </c>
      <c r="IK29" s="17">
        <v>9.2799999999999994</v>
      </c>
      <c r="IL29" s="17">
        <v>9.2799999999999994</v>
      </c>
      <c r="IM29" s="17">
        <v>9.2799999999999994</v>
      </c>
      <c r="IN29" s="17">
        <v>9.2799999999999994</v>
      </c>
      <c r="IO29" s="17">
        <v>9.27</v>
      </c>
      <c r="IP29" s="17">
        <v>9.2899999999999991</v>
      </c>
      <c r="IQ29" s="17">
        <v>9.3000000000000007</v>
      </c>
      <c r="IR29" s="17">
        <v>9.2799999999999994</v>
      </c>
      <c r="IS29" s="17">
        <v>9.2799999999999994</v>
      </c>
      <c r="IT29" s="17">
        <v>9.2799999999999994</v>
      </c>
      <c r="IU29" s="17">
        <v>9.26</v>
      </c>
      <c r="IV29" s="17">
        <v>9.26</v>
      </c>
      <c r="IW29" s="17">
        <v>9.26</v>
      </c>
      <c r="IX29" s="17">
        <v>9.26</v>
      </c>
      <c r="IY29" s="17">
        <v>9.25</v>
      </c>
    </row>
    <row r="30" spans="1:259" x14ac:dyDescent="0.15">
      <c r="A30" s="17" t="s">
        <v>978</v>
      </c>
      <c r="B30" s="17" t="s">
        <v>979</v>
      </c>
      <c r="C30" s="17"/>
      <c r="D30" s="17"/>
      <c r="E30" s="17"/>
      <c r="F30" s="17"/>
      <c r="G30" s="17"/>
      <c r="H30" s="17"/>
      <c r="I30" s="17"/>
      <c r="J30" s="17"/>
      <c r="K30" s="17"/>
      <c r="L30" s="17"/>
      <c r="M30" s="17"/>
      <c r="N30" s="17"/>
      <c r="O30" s="17"/>
      <c r="P30" s="17"/>
      <c r="Q30" s="17"/>
      <c r="R30" s="17"/>
      <c r="S30" s="17"/>
      <c r="T30" s="17"/>
      <c r="U30" s="17"/>
      <c r="V30" s="17"/>
      <c r="W30" s="17"/>
      <c r="X30" s="17"/>
      <c r="Y30" s="17"/>
      <c r="Z30" s="17"/>
      <c r="AA30" s="26"/>
      <c r="AB30" s="17"/>
      <c r="AC30" s="26"/>
      <c r="AD30" s="26"/>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26"/>
      <c r="BK30" s="17"/>
      <c r="BL30" s="17"/>
      <c r="BM30" s="17"/>
      <c r="BN30" s="17"/>
      <c r="BO30" s="17"/>
      <c r="BP30" s="17"/>
      <c r="BQ30" s="17"/>
      <c r="BR30" s="17"/>
      <c r="BS30" s="17"/>
      <c r="BT30" s="17"/>
      <c r="BU30" s="17"/>
      <c r="BV30" s="17"/>
      <c r="BW30" s="17"/>
      <c r="BX30" s="26"/>
      <c r="BY30" s="26"/>
      <c r="BZ30" s="26"/>
      <c r="CA30" s="26"/>
      <c r="CB30" s="26"/>
      <c r="CC30" s="17"/>
      <c r="CD30" s="17"/>
      <c r="CE30" s="17"/>
      <c r="CF30" s="17"/>
      <c r="CG30" s="17"/>
      <c r="CH30" s="17"/>
      <c r="CI30" s="17"/>
      <c r="CJ30" s="26"/>
      <c r="CK30" s="17"/>
      <c r="CL30" s="17"/>
      <c r="CM30" s="17"/>
      <c r="CN30" s="17"/>
      <c r="CO30" s="17"/>
      <c r="CP30" s="17"/>
      <c r="CQ30" s="17"/>
      <c r="CR30" s="17"/>
      <c r="CS30" s="17"/>
      <c r="CT30" s="17"/>
      <c r="CU30" s="17"/>
      <c r="CV30" s="17"/>
      <c r="CW30" s="17"/>
      <c r="CX30" s="17"/>
      <c r="CY30" s="26"/>
      <c r="CZ30" s="26"/>
      <c r="DA30" s="26"/>
      <c r="DB30" s="17"/>
      <c r="DC30" s="17"/>
      <c r="DD30" s="17"/>
      <c r="DE30" s="17"/>
      <c r="DF30" s="17"/>
      <c r="DG30" s="17"/>
      <c r="DH30" s="26"/>
      <c r="DI30" s="17"/>
      <c r="DJ30" s="17"/>
      <c r="DK30" s="17"/>
      <c r="DL30" s="17"/>
      <c r="DM30" s="17">
        <v>26.32</v>
      </c>
      <c r="DN30" s="17">
        <v>26.34</v>
      </c>
      <c r="DO30" s="17">
        <v>26.34</v>
      </c>
      <c r="DP30" s="17">
        <v>26.47</v>
      </c>
      <c r="DQ30" s="17">
        <v>26.54</v>
      </c>
      <c r="DR30" s="17">
        <v>26.54</v>
      </c>
      <c r="DS30" s="17">
        <v>26.5</v>
      </c>
      <c r="DT30" s="17">
        <v>26.44</v>
      </c>
      <c r="DU30" s="17">
        <v>26.43</v>
      </c>
      <c r="DV30" s="17">
        <v>26.42</v>
      </c>
      <c r="DW30" s="17">
        <v>26.43</v>
      </c>
      <c r="DX30" s="17">
        <v>26.41</v>
      </c>
      <c r="DY30" s="17">
        <v>26.41</v>
      </c>
      <c r="DZ30" s="17">
        <v>26.4</v>
      </c>
      <c r="EA30" s="17">
        <v>26.37</v>
      </c>
      <c r="EB30" s="17">
        <v>26.37</v>
      </c>
      <c r="EC30" s="17">
        <v>26.38</v>
      </c>
      <c r="ED30" s="17">
        <v>26.38</v>
      </c>
      <c r="EE30" s="17">
        <v>26.38</v>
      </c>
      <c r="EF30" s="17">
        <v>26.3</v>
      </c>
      <c r="EG30" s="17">
        <v>26.3</v>
      </c>
      <c r="EH30" s="17">
        <v>26.38</v>
      </c>
      <c r="EI30" s="17">
        <v>26.38</v>
      </c>
      <c r="EJ30" s="17">
        <v>26.31</v>
      </c>
      <c r="EK30" s="17">
        <v>26.31</v>
      </c>
      <c r="EL30" s="17">
        <v>26.35</v>
      </c>
      <c r="EM30" s="17">
        <v>26.32</v>
      </c>
      <c r="EN30" s="17">
        <v>26.32</v>
      </c>
      <c r="EO30" s="17">
        <v>26.34</v>
      </c>
      <c r="EP30" s="17">
        <v>26.34</v>
      </c>
      <c r="EQ30" s="17">
        <v>26.32</v>
      </c>
      <c r="ER30" s="17">
        <v>26.3</v>
      </c>
      <c r="ES30" s="17">
        <v>26.32</v>
      </c>
      <c r="ET30" s="17">
        <v>26.34</v>
      </c>
      <c r="EU30" s="17">
        <v>26.33</v>
      </c>
      <c r="EV30" s="17">
        <v>26.34</v>
      </c>
      <c r="EW30" s="17">
        <v>26.35</v>
      </c>
      <c r="EX30" s="17">
        <v>26.36</v>
      </c>
      <c r="EY30" s="17">
        <v>26.36</v>
      </c>
      <c r="EZ30" s="17">
        <v>26.36</v>
      </c>
      <c r="FA30" s="17">
        <v>26.35</v>
      </c>
      <c r="FB30" s="17">
        <v>26.34</v>
      </c>
      <c r="FC30" s="17">
        <v>26.34</v>
      </c>
      <c r="FD30" s="17">
        <v>26.35</v>
      </c>
      <c r="FE30" s="17">
        <v>26.35</v>
      </c>
      <c r="FF30" s="17">
        <v>26.35</v>
      </c>
      <c r="FG30" s="17">
        <v>26.35</v>
      </c>
      <c r="FH30" s="17">
        <v>26.36</v>
      </c>
      <c r="FI30" s="17">
        <v>26.35</v>
      </c>
      <c r="FJ30" s="17">
        <v>26.35</v>
      </c>
      <c r="FK30" s="17">
        <v>26.35</v>
      </c>
      <c r="FL30" s="17">
        <v>26.35</v>
      </c>
      <c r="FM30" s="17">
        <v>26.37</v>
      </c>
      <c r="FN30" s="17">
        <v>26.42</v>
      </c>
      <c r="FO30" s="17">
        <v>26.42</v>
      </c>
      <c r="FP30" s="17">
        <v>26.48</v>
      </c>
      <c r="FQ30" s="17">
        <v>26.46</v>
      </c>
      <c r="FR30" s="17">
        <v>26.43</v>
      </c>
      <c r="FS30" s="17">
        <v>26.38</v>
      </c>
      <c r="FT30" s="17">
        <v>26.37</v>
      </c>
      <c r="FU30" s="17">
        <v>26.37</v>
      </c>
      <c r="FV30" s="17">
        <v>26.34</v>
      </c>
      <c r="FW30" s="17">
        <v>26.33</v>
      </c>
      <c r="FX30" s="17">
        <v>26.35</v>
      </c>
      <c r="FY30" s="17">
        <v>26.37</v>
      </c>
      <c r="FZ30" s="17">
        <v>26.38</v>
      </c>
      <c r="GA30" s="17">
        <v>26.39</v>
      </c>
      <c r="GB30" s="17">
        <v>26.42</v>
      </c>
      <c r="GC30" s="17">
        <v>26.42</v>
      </c>
      <c r="GD30" s="17">
        <v>26.4</v>
      </c>
      <c r="GE30" s="17">
        <v>26.41</v>
      </c>
      <c r="GF30" s="17">
        <v>26.39</v>
      </c>
      <c r="GG30" s="17">
        <v>26.35</v>
      </c>
      <c r="GH30" s="17">
        <v>26.35</v>
      </c>
      <c r="GI30" s="17">
        <v>26.33</v>
      </c>
      <c r="GJ30" s="17">
        <v>26.31</v>
      </c>
      <c r="GK30" s="17">
        <v>26.3</v>
      </c>
      <c r="GL30" s="17">
        <v>26.3</v>
      </c>
      <c r="GM30" s="17">
        <v>26.28</v>
      </c>
      <c r="GN30" s="17">
        <v>26.25</v>
      </c>
      <c r="GO30" s="17">
        <v>26.24</v>
      </c>
      <c r="GP30" s="17">
        <v>26.25</v>
      </c>
      <c r="GQ30" s="17">
        <v>26.28</v>
      </c>
      <c r="GR30" s="17">
        <v>26.29</v>
      </c>
      <c r="GS30" s="17">
        <v>26.24</v>
      </c>
      <c r="GT30" s="17">
        <v>26.27</v>
      </c>
      <c r="GU30" s="17">
        <v>26.27</v>
      </c>
      <c r="GV30" s="17">
        <v>26.32</v>
      </c>
      <c r="GW30" s="17">
        <v>26.37</v>
      </c>
      <c r="GX30" s="17">
        <v>26.42</v>
      </c>
      <c r="GY30" s="17">
        <v>26.45</v>
      </c>
      <c r="GZ30" s="17">
        <v>26.45</v>
      </c>
      <c r="HA30" s="17">
        <v>26.42</v>
      </c>
      <c r="HB30" s="17">
        <v>26.42</v>
      </c>
      <c r="HC30" s="17">
        <v>26.41</v>
      </c>
      <c r="HD30" s="17">
        <v>26.41</v>
      </c>
      <c r="HE30" s="17">
        <v>26.38</v>
      </c>
      <c r="HF30" s="17">
        <v>26.38</v>
      </c>
      <c r="HG30" s="17">
        <v>26.37</v>
      </c>
      <c r="HH30" s="17">
        <v>26.35</v>
      </c>
      <c r="HI30" s="17">
        <v>26.33</v>
      </c>
      <c r="HJ30" s="17">
        <v>26.31</v>
      </c>
      <c r="HK30" s="17">
        <v>26.31</v>
      </c>
      <c r="HL30" s="17">
        <v>26.34</v>
      </c>
      <c r="HM30" s="17">
        <v>26.3</v>
      </c>
      <c r="HN30" s="17">
        <v>26.3</v>
      </c>
      <c r="HO30" s="17">
        <v>26.34</v>
      </c>
      <c r="HP30" s="17">
        <v>26.31</v>
      </c>
      <c r="HQ30" s="17">
        <v>26.34</v>
      </c>
      <c r="HR30" s="17">
        <v>26.3</v>
      </c>
      <c r="HS30" s="17">
        <v>26.3</v>
      </c>
      <c r="HT30" s="17">
        <v>26.35</v>
      </c>
      <c r="HU30" s="17">
        <v>26.35</v>
      </c>
      <c r="HV30" s="17">
        <v>26.35</v>
      </c>
      <c r="HW30" s="17">
        <v>26.35</v>
      </c>
      <c r="HX30" s="17">
        <v>26.33</v>
      </c>
      <c r="HY30" s="17">
        <v>26.32</v>
      </c>
      <c r="HZ30" s="17">
        <v>26.32</v>
      </c>
      <c r="IA30" s="17">
        <v>26.32</v>
      </c>
      <c r="IB30" s="17">
        <v>26.32</v>
      </c>
      <c r="IC30" s="17">
        <v>26.3</v>
      </c>
      <c r="ID30" s="17">
        <v>26.28</v>
      </c>
      <c r="IE30" s="17">
        <v>26.26</v>
      </c>
      <c r="IF30" s="17">
        <v>26.25</v>
      </c>
      <c r="IG30" s="17">
        <v>26.2</v>
      </c>
      <c r="IH30" s="17">
        <v>26.21</v>
      </c>
      <c r="II30" s="17">
        <v>26.2</v>
      </c>
      <c r="IJ30" s="17">
        <v>26.21</v>
      </c>
      <c r="IK30" s="17">
        <v>26.21</v>
      </c>
      <c r="IL30" s="17">
        <v>26.21</v>
      </c>
      <c r="IM30" s="17">
        <v>26.22</v>
      </c>
      <c r="IN30" s="17">
        <v>26.21</v>
      </c>
      <c r="IO30" s="17">
        <v>26.21</v>
      </c>
      <c r="IP30" s="17">
        <v>26.19</v>
      </c>
      <c r="IQ30" s="17">
        <v>26.19</v>
      </c>
      <c r="IR30" s="17">
        <v>26.2</v>
      </c>
      <c r="IS30" s="17">
        <v>26.19</v>
      </c>
      <c r="IT30" s="17">
        <v>26.2</v>
      </c>
      <c r="IU30" s="17">
        <v>26.22</v>
      </c>
      <c r="IV30" s="17">
        <v>26.23</v>
      </c>
      <c r="IW30" s="17">
        <v>26.23</v>
      </c>
      <c r="IX30" s="17">
        <v>26.23</v>
      </c>
      <c r="IY30" s="17">
        <v>26.23</v>
      </c>
    </row>
    <row r="31" spans="1:259" x14ac:dyDescent="0.15">
      <c r="A31" s="17" t="s">
        <v>994</v>
      </c>
      <c r="B31" s="17" t="s">
        <v>995</v>
      </c>
      <c r="C31" s="17"/>
      <c r="D31" s="17"/>
      <c r="E31" s="17"/>
      <c r="F31" s="17"/>
      <c r="G31" s="17"/>
      <c r="H31" s="17"/>
      <c r="I31" s="17"/>
      <c r="J31" s="17"/>
      <c r="K31" s="17"/>
      <c r="L31" s="17"/>
      <c r="M31" s="17"/>
      <c r="N31" s="17"/>
      <c r="O31" s="17"/>
      <c r="P31" s="17"/>
      <c r="Q31" s="17"/>
      <c r="R31" s="17"/>
      <c r="S31" s="17"/>
      <c r="T31" s="17"/>
      <c r="U31" s="17"/>
      <c r="V31" s="17"/>
      <c r="W31" s="17"/>
      <c r="X31" s="17"/>
      <c r="Y31" s="17"/>
      <c r="Z31" s="17"/>
      <c r="AA31" s="26"/>
      <c r="AB31" s="17"/>
      <c r="AC31" s="26"/>
      <c r="AD31" s="26"/>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26"/>
      <c r="BK31" s="17"/>
      <c r="BL31" s="17"/>
      <c r="BM31" s="17"/>
      <c r="BN31" s="17"/>
      <c r="BO31" s="17"/>
      <c r="BP31" s="17"/>
      <c r="BQ31" s="17"/>
      <c r="BR31" s="17"/>
      <c r="BS31" s="17"/>
      <c r="BT31" s="17"/>
      <c r="BU31" s="17"/>
      <c r="BV31" s="17"/>
      <c r="BW31" s="17"/>
      <c r="BX31" s="26"/>
      <c r="BY31" s="26"/>
      <c r="BZ31" s="26"/>
      <c r="CA31" s="26"/>
      <c r="CB31" s="26"/>
      <c r="CC31" s="17"/>
      <c r="CD31" s="17"/>
      <c r="CE31" s="17"/>
      <c r="CF31" s="17"/>
      <c r="CG31" s="17"/>
      <c r="CH31" s="17"/>
      <c r="CI31" s="17"/>
      <c r="CJ31" s="26"/>
      <c r="CK31" s="17"/>
      <c r="CL31" s="17"/>
      <c r="CM31" s="17"/>
      <c r="CN31" s="17"/>
      <c r="CO31" s="17"/>
      <c r="CP31" s="17"/>
      <c r="CQ31" s="17"/>
      <c r="CR31" s="17"/>
      <c r="CS31" s="17"/>
      <c r="CT31" s="17"/>
      <c r="CU31" s="17"/>
      <c r="CV31" s="17"/>
      <c r="CW31" s="17"/>
      <c r="CX31" s="17"/>
      <c r="CY31" s="26"/>
      <c r="CZ31" s="26"/>
      <c r="DA31" s="26"/>
      <c r="DB31" s="17"/>
      <c r="DC31" s="17"/>
      <c r="DD31" s="17"/>
      <c r="DE31" s="17"/>
      <c r="DF31" s="17"/>
      <c r="DG31" s="17"/>
      <c r="DH31" s="26"/>
      <c r="DI31" s="17"/>
      <c r="DJ31" s="17"/>
      <c r="DK31" s="17"/>
      <c r="DL31" s="17"/>
      <c r="DM31" s="17">
        <v>19.920000000000002</v>
      </c>
      <c r="DN31" s="17">
        <v>19.920000000000002</v>
      </c>
      <c r="DO31" s="17">
        <v>19.920000000000002</v>
      </c>
      <c r="DP31" s="17">
        <v>19.920000000000002</v>
      </c>
      <c r="DQ31" s="17">
        <v>19.920000000000002</v>
      </c>
      <c r="DR31" s="17">
        <v>19.920000000000002</v>
      </c>
      <c r="DS31" s="17">
        <v>19.920000000000002</v>
      </c>
      <c r="DT31" s="17">
        <v>19.920000000000002</v>
      </c>
      <c r="DU31" s="17">
        <v>19.920000000000002</v>
      </c>
      <c r="DV31" s="17">
        <v>19.920000000000002</v>
      </c>
      <c r="DW31" s="17">
        <v>19.920000000000002</v>
      </c>
      <c r="DX31" s="17">
        <v>19.920000000000002</v>
      </c>
      <c r="DY31" s="17">
        <v>19.920000000000002</v>
      </c>
      <c r="DZ31" s="17">
        <v>19.920000000000002</v>
      </c>
      <c r="EA31" s="17">
        <v>19.920000000000002</v>
      </c>
      <c r="EB31" s="17">
        <v>19.920000000000002</v>
      </c>
      <c r="EC31" s="17">
        <v>19.920000000000002</v>
      </c>
      <c r="ED31" s="17">
        <v>19.920000000000002</v>
      </c>
      <c r="EE31" s="17">
        <v>19.920000000000002</v>
      </c>
      <c r="EF31" s="17">
        <v>19.920000000000002</v>
      </c>
      <c r="EG31" s="17">
        <v>19.920000000000002</v>
      </c>
      <c r="EH31" s="17">
        <v>19.920000000000002</v>
      </c>
      <c r="EI31" s="17">
        <v>19.920000000000002</v>
      </c>
      <c r="EJ31" s="17">
        <v>19.920000000000002</v>
      </c>
      <c r="EK31" s="17">
        <v>19.920000000000002</v>
      </c>
      <c r="EL31" s="17">
        <v>19.920000000000002</v>
      </c>
      <c r="EM31" s="17">
        <v>19.920000000000002</v>
      </c>
      <c r="EN31" s="17">
        <v>19.920000000000002</v>
      </c>
      <c r="EO31" s="17">
        <v>19.920000000000002</v>
      </c>
      <c r="EP31" s="17">
        <v>19.920000000000002</v>
      </c>
      <c r="EQ31" s="17">
        <v>19.920000000000002</v>
      </c>
      <c r="ER31" s="17">
        <v>19.920000000000002</v>
      </c>
      <c r="ES31" s="17">
        <v>19.920000000000002</v>
      </c>
      <c r="ET31" s="17">
        <v>19.920000000000002</v>
      </c>
      <c r="EU31" s="17">
        <v>19.920000000000002</v>
      </c>
      <c r="EV31" s="17">
        <v>19.920000000000002</v>
      </c>
      <c r="EW31" s="17">
        <v>19.920000000000002</v>
      </c>
      <c r="EX31" s="17">
        <v>19.920000000000002</v>
      </c>
      <c r="EY31" s="17">
        <v>19.920000000000002</v>
      </c>
      <c r="EZ31" s="17">
        <v>19.920000000000002</v>
      </c>
      <c r="FA31" s="17">
        <v>19.920000000000002</v>
      </c>
      <c r="FB31" s="17">
        <v>19.920000000000002</v>
      </c>
      <c r="FC31" s="17">
        <v>19.920000000000002</v>
      </c>
      <c r="FD31" s="17">
        <v>19.920000000000002</v>
      </c>
      <c r="FE31" s="17">
        <v>19.920000000000002</v>
      </c>
      <c r="FF31" s="17">
        <v>19.920000000000002</v>
      </c>
      <c r="FG31" s="17">
        <v>19.920000000000002</v>
      </c>
      <c r="FH31" s="17">
        <v>19.920000000000002</v>
      </c>
      <c r="FI31" s="17">
        <v>19.920000000000002</v>
      </c>
      <c r="FJ31" s="17">
        <v>19.920000000000002</v>
      </c>
      <c r="FK31" s="17">
        <v>19.920000000000002</v>
      </c>
      <c r="FL31" s="17">
        <v>19.920000000000002</v>
      </c>
      <c r="FM31" s="17">
        <v>19.920000000000002</v>
      </c>
      <c r="FN31" s="17">
        <v>19.920000000000002</v>
      </c>
      <c r="FO31" s="17">
        <v>19.920000000000002</v>
      </c>
      <c r="FP31" s="17">
        <v>19.920000000000002</v>
      </c>
      <c r="FQ31" s="17">
        <v>19.920000000000002</v>
      </c>
      <c r="FR31" s="17">
        <v>19.920000000000002</v>
      </c>
      <c r="FS31" s="17">
        <v>19.920000000000002</v>
      </c>
      <c r="FT31" s="17">
        <v>19.920000000000002</v>
      </c>
      <c r="FU31" s="17">
        <v>19.920000000000002</v>
      </c>
      <c r="FV31" s="17">
        <v>19.920000000000002</v>
      </c>
      <c r="FW31" s="17">
        <v>19.920000000000002</v>
      </c>
      <c r="FX31" s="17">
        <v>19.920000000000002</v>
      </c>
      <c r="FY31" s="17">
        <v>19.920000000000002</v>
      </c>
      <c r="FZ31" s="17">
        <v>19.920000000000002</v>
      </c>
      <c r="GA31" s="17">
        <v>19.920000000000002</v>
      </c>
      <c r="GB31" s="17">
        <v>19.920000000000002</v>
      </c>
      <c r="GC31" s="17">
        <v>19.920000000000002</v>
      </c>
      <c r="GD31" s="17">
        <v>19.920000000000002</v>
      </c>
      <c r="GE31" s="17">
        <v>19.920000000000002</v>
      </c>
      <c r="GF31" s="17">
        <v>19.920000000000002</v>
      </c>
      <c r="GG31" s="17">
        <v>19.920000000000002</v>
      </c>
      <c r="GH31" s="17">
        <v>19.920000000000002</v>
      </c>
      <c r="GI31" s="17">
        <v>19.920000000000002</v>
      </c>
      <c r="GJ31" s="17">
        <v>19.920000000000002</v>
      </c>
      <c r="GK31" s="17">
        <v>19.920000000000002</v>
      </c>
      <c r="GL31" s="17">
        <v>19.920000000000002</v>
      </c>
      <c r="GM31" s="17">
        <v>19.920000000000002</v>
      </c>
      <c r="GN31" s="17">
        <v>19.920000000000002</v>
      </c>
      <c r="GO31" s="17">
        <v>19.920000000000002</v>
      </c>
      <c r="GP31" s="17">
        <v>19.920000000000002</v>
      </c>
      <c r="GQ31" s="17">
        <v>19.920000000000002</v>
      </c>
      <c r="GR31" s="17">
        <v>19.920000000000002</v>
      </c>
      <c r="GS31" s="17">
        <v>19.920000000000002</v>
      </c>
      <c r="GT31" s="17">
        <v>19.920000000000002</v>
      </c>
      <c r="GU31" s="17">
        <v>19.920000000000002</v>
      </c>
      <c r="GV31" s="17">
        <v>19.920000000000002</v>
      </c>
      <c r="GW31" s="17">
        <v>19.920000000000002</v>
      </c>
      <c r="GX31" s="17">
        <v>19.920000000000002</v>
      </c>
      <c r="GY31" s="17">
        <v>19.920000000000002</v>
      </c>
      <c r="GZ31" s="17">
        <v>19.920000000000002</v>
      </c>
      <c r="HA31" s="17">
        <v>19.920000000000002</v>
      </c>
      <c r="HB31" s="17">
        <v>19.920000000000002</v>
      </c>
      <c r="HC31" s="17">
        <v>19.920000000000002</v>
      </c>
      <c r="HD31" s="17">
        <v>19.920000000000002</v>
      </c>
      <c r="HE31" s="17">
        <v>19.920000000000002</v>
      </c>
      <c r="HF31" s="17">
        <v>19.920000000000002</v>
      </c>
      <c r="HG31" s="17">
        <v>19.920000000000002</v>
      </c>
      <c r="HH31" s="17">
        <v>19.920000000000002</v>
      </c>
      <c r="HI31" s="17">
        <v>19.920000000000002</v>
      </c>
      <c r="HJ31" s="17">
        <v>19.920000000000002</v>
      </c>
      <c r="HK31" s="17">
        <v>19.920000000000002</v>
      </c>
      <c r="HL31" s="17">
        <v>19.920000000000002</v>
      </c>
      <c r="HM31" s="17">
        <v>19.920000000000002</v>
      </c>
      <c r="HN31" s="17">
        <v>19.920000000000002</v>
      </c>
      <c r="HO31" s="17">
        <v>19.920000000000002</v>
      </c>
      <c r="HP31" s="17">
        <v>19.920000000000002</v>
      </c>
      <c r="HQ31" s="17">
        <v>19.920000000000002</v>
      </c>
      <c r="HR31" s="17">
        <v>19.920000000000002</v>
      </c>
      <c r="HS31" s="17">
        <v>19.920000000000002</v>
      </c>
      <c r="HT31" s="17">
        <v>19.920000000000002</v>
      </c>
      <c r="HU31" s="17">
        <v>19.920000000000002</v>
      </c>
      <c r="HV31" s="17">
        <v>19.920000000000002</v>
      </c>
      <c r="HW31" s="17">
        <v>19.920000000000002</v>
      </c>
      <c r="HX31" s="17">
        <v>19.920000000000002</v>
      </c>
      <c r="HY31" s="17">
        <v>19.920000000000002</v>
      </c>
      <c r="HZ31" s="17">
        <v>19.920000000000002</v>
      </c>
      <c r="IA31" s="17">
        <v>19.920000000000002</v>
      </c>
      <c r="IB31" s="17">
        <v>19.920000000000002</v>
      </c>
      <c r="IC31" s="17">
        <v>19.920000000000002</v>
      </c>
      <c r="ID31" s="17">
        <v>19.920000000000002</v>
      </c>
      <c r="IE31" s="17">
        <v>19.920000000000002</v>
      </c>
      <c r="IF31" s="17">
        <v>19.920000000000002</v>
      </c>
      <c r="IG31" s="17">
        <v>19.920000000000002</v>
      </c>
      <c r="IH31" s="17">
        <v>19.920000000000002</v>
      </c>
      <c r="II31" s="17">
        <v>19.920000000000002</v>
      </c>
      <c r="IJ31" s="17">
        <v>19.920000000000002</v>
      </c>
      <c r="IK31" s="17">
        <v>19.920000000000002</v>
      </c>
      <c r="IL31" s="17">
        <v>19.920000000000002</v>
      </c>
      <c r="IM31" s="17">
        <v>19.920000000000002</v>
      </c>
      <c r="IN31" s="17">
        <v>19.920000000000002</v>
      </c>
      <c r="IO31" s="17">
        <v>19.920000000000002</v>
      </c>
      <c r="IP31" s="17">
        <v>19.920000000000002</v>
      </c>
      <c r="IQ31" s="17">
        <v>19.920000000000002</v>
      </c>
      <c r="IR31" s="17">
        <v>19.920000000000002</v>
      </c>
      <c r="IS31" s="17">
        <v>19.920000000000002</v>
      </c>
      <c r="IT31" s="17">
        <v>19.920000000000002</v>
      </c>
      <c r="IU31" s="17">
        <v>19.920000000000002</v>
      </c>
      <c r="IV31" s="17">
        <v>19.920000000000002</v>
      </c>
      <c r="IW31" s="17">
        <v>19.920000000000002</v>
      </c>
      <c r="IX31" s="17">
        <v>19.920000000000002</v>
      </c>
      <c r="IY31" s="17">
        <v>19.920000000000002</v>
      </c>
    </row>
    <row r="32" spans="1:259" x14ac:dyDescent="0.15">
      <c r="A32" s="17" t="s">
        <v>1024</v>
      </c>
      <c r="B32" s="17" t="s">
        <v>1025</v>
      </c>
      <c r="C32" s="17"/>
      <c r="D32" s="17"/>
      <c r="E32" s="17"/>
      <c r="F32" s="17"/>
      <c r="G32" s="17"/>
      <c r="H32" s="17"/>
      <c r="I32" s="17"/>
      <c r="J32" s="17"/>
      <c r="K32" s="17"/>
      <c r="L32" s="17"/>
      <c r="M32" s="17"/>
      <c r="N32" s="17"/>
      <c r="O32" s="17"/>
      <c r="P32" s="17"/>
      <c r="Q32" s="17"/>
      <c r="R32" s="17"/>
      <c r="S32" s="17"/>
      <c r="T32" s="17"/>
      <c r="U32" s="17"/>
      <c r="V32" s="17"/>
      <c r="W32" s="17"/>
      <c r="X32" s="17"/>
      <c r="Y32" s="17"/>
      <c r="Z32" s="17"/>
      <c r="AA32" s="26"/>
      <c r="AB32" s="17"/>
      <c r="AC32" s="26"/>
      <c r="AD32" s="26"/>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26"/>
      <c r="BK32" s="17"/>
      <c r="BL32" s="17"/>
      <c r="BM32" s="17"/>
      <c r="BN32" s="17"/>
      <c r="BO32" s="17"/>
      <c r="BP32" s="17"/>
      <c r="BQ32" s="17"/>
      <c r="BR32" s="17"/>
      <c r="BS32" s="17"/>
      <c r="BT32" s="17"/>
      <c r="BU32" s="17"/>
      <c r="BV32" s="17"/>
      <c r="BW32" s="17"/>
      <c r="BX32" s="26"/>
      <c r="BY32" s="26"/>
      <c r="BZ32" s="26"/>
      <c r="CA32" s="26"/>
      <c r="CB32" s="26"/>
      <c r="CC32" s="17"/>
      <c r="CD32" s="17"/>
      <c r="CE32" s="17"/>
      <c r="CF32" s="17"/>
      <c r="CG32" s="17"/>
      <c r="CH32" s="17"/>
      <c r="CI32" s="17"/>
      <c r="CJ32" s="26"/>
      <c r="CK32" s="17"/>
      <c r="CL32" s="17"/>
      <c r="CM32" s="17"/>
      <c r="CN32" s="17"/>
      <c r="CO32" s="17"/>
      <c r="CP32" s="17"/>
      <c r="CQ32" s="17"/>
      <c r="CR32" s="17"/>
      <c r="CS32" s="17"/>
      <c r="CT32" s="17"/>
      <c r="CU32" s="17"/>
      <c r="CV32" s="17"/>
      <c r="CW32" s="17"/>
      <c r="CX32" s="17"/>
      <c r="CY32" s="26"/>
      <c r="CZ32" s="26"/>
      <c r="DA32" s="26"/>
      <c r="DB32" s="17"/>
      <c r="DC32" s="17"/>
      <c r="DD32" s="17"/>
      <c r="DE32" s="17"/>
      <c r="DF32" s="17"/>
      <c r="DG32" s="17"/>
      <c r="DH32" s="26"/>
      <c r="DI32" s="17"/>
      <c r="DJ32" s="17"/>
      <c r="DK32" s="17"/>
      <c r="DL32" s="17"/>
      <c r="DM32" s="17">
        <v>6.39</v>
      </c>
      <c r="DN32" s="17">
        <v>6.4</v>
      </c>
      <c r="DO32" s="17">
        <v>6.4</v>
      </c>
      <c r="DP32" s="17">
        <v>6.39</v>
      </c>
      <c r="DQ32" s="17">
        <v>6.39</v>
      </c>
      <c r="DR32" s="17">
        <v>6.38</v>
      </c>
      <c r="DS32" s="17">
        <v>6.39</v>
      </c>
      <c r="DT32" s="17">
        <v>6.38</v>
      </c>
      <c r="DU32" s="17">
        <v>6.38</v>
      </c>
      <c r="DV32" s="17">
        <v>6.38</v>
      </c>
      <c r="DW32" s="17">
        <v>6.38</v>
      </c>
      <c r="DX32" s="17">
        <v>6.37</v>
      </c>
      <c r="DY32" s="17">
        <v>6.38</v>
      </c>
      <c r="DZ32" s="17">
        <v>6.37</v>
      </c>
      <c r="EA32" s="17">
        <v>6.37</v>
      </c>
      <c r="EB32" s="17">
        <v>6.36</v>
      </c>
      <c r="EC32" s="17">
        <v>6.35</v>
      </c>
      <c r="ED32" s="17">
        <v>6.35</v>
      </c>
      <c r="EE32" s="17">
        <v>6.35</v>
      </c>
      <c r="EF32" s="17">
        <v>6.36</v>
      </c>
      <c r="EG32" s="17">
        <v>6.35</v>
      </c>
      <c r="EH32" s="17">
        <v>6.35</v>
      </c>
      <c r="EI32" s="17">
        <v>6.36</v>
      </c>
      <c r="EJ32" s="17">
        <v>6.35</v>
      </c>
      <c r="EK32" s="17">
        <v>6.36</v>
      </c>
      <c r="EL32" s="17">
        <v>6.37</v>
      </c>
      <c r="EM32" s="17">
        <v>6.36</v>
      </c>
      <c r="EN32" s="17">
        <v>6.35</v>
      </c>
      <c r="EO32" s="17">
        <v>6.35</v>
      </c>
      <c r="EP32" s="17">
        <v>6.34</v>
      </c>
      <c r="EQ32" s="17">
        <v>6.33</v>
      </c>
      <c r="ER32" s="17">
        <v>6.34</v>
      </c>
      <c r="ES32" s="17">
        <v>6.34</v>
      </c>
      <c r="ET32" s="17">
        <v>6.35</v>
      </c>
      <c r="EU32" s="17">
        <v>6.35</v>
      </c>
      <c r="EV32" s="17">
        <v>6.35</v>
      </c>
      <c r="EW32" s="17">
        <v>6.35</v>
      </c>
      <c r="EX32" s="17">
        <v>6.34</v>
      </c>
      <c r="EY32" s="17">
        <v>6.34</v>
      </c>
      <c r="EZ32" s="17">
        <v>6.34</v>
      </c>
      <c r="FA32" s="17">
        <v>6.33</v>
      </c>
      <c r="FB32" s="17">
        <v>6.33</v>
      </c>
      <c r="FC32" s="17">
        <v>6.33</v>
      </c>
      <c r="FD32" s="17">
        <v>6.33</v>
      </c>
      <c r="FE32" s="17">
        <v>6.33</v>
      </c>
      <c r="FF32" s="17">
        <v>6.33</v>
      </c>
      <c r="FG32" s="17">
        <v>6.33</v>
      </c>
      <c r="FH32" s="17">
        <v>6.33</v>
      </c>
      <c r="FI32" s="17">
        <v>6.34</v>
      </c>
      <c r="FJ32" s="17">
        <v>6.35</v>
      </c>
      <c r="FK32" s="17">
        <v>6.35</v>
      </c>
      <c r="FL32" s="17">
        <v>6.35</v>
      </c>
      <c r="FM32" s="17">
        <v>6.35</v>
      </c>
      <c r="FN32" s="17">
        <v>6.35</v>
      </c>
      <c r="FO32" s="17">
        <v>6.35</v>
      </c>
      <c r="FP32" s="17">
        <v>6.35</v>
      </c>
      <c r="FQ32" s="17">
        <v>6.35</v>
      </c>
      <c r="FR32" s="17">
        <v>6.34</v>
      </c>
      <c r="FS32" s="17">
        <v>6.35</v>
      </c>
      <c r="FT32" s="17">
        <v>6.35</v>
      </c>
      <c r="FU32" s="17">
        <v>6.34</v>
      </c>
      <c r="FV32" s="17">
        <v>6.34</v>
      </c>
      <c r="FW32" s="17">
        <v>6.34</v>
      </c>
      <c r="FX32" s="17">
        <v>6.34</v>
      </c>
      <c r="FY32" s="17">
        <v>6.35</v>
      </c>
      <c r="FZ32" s="17">
        <v>6.34</v>
      </c>
      <c r="GA32" s="17">
        <v>6.34</v>
      </c>
      <c r="GB32" s="17">
        <v>6.35</v>
      </c>
      <c r="GC32" s="17">
        <v>6.35</v>
      </c>
      <c r="GD32" s="17">
        <v>6.35</v>
      </c>
      <c r="GE32" s="17">
        <v>6.35</v>
      </c>
      <c r="GF32" s="17">
        <v>6.35</v>
      </c>
      <c r="GG32" s="17">
        <v>6.34</v>
      </c>
      <c r="GH32" s="17">
        <v>6.34</v>
      </c>
      <c r="GI32" s="17">
        <v>6.34</v>
      </c>
      <c r="GJ32" s="17">
        <v>6.33</v>
      </c>
      <c r="GK32" s="17">
        <v>6.32</v>
      </c>
      <c r="GL32" s="17">
        <v>6.32</v>
      </c>
      <c r="GM32" s="17">
        <v>6.33</v>
      </c>
      <c r="GN32" s="17">
        <v>6.33</v>
      </c>
      <c r="GO32" s="17">
        <v>6.32</v>
      </c>
      <c r="GP32" s="17">
        <v>6.33</v>
      </c>
      <c r="GQ32" s="17">
        <v>6.32</v>
      </c>
      <c r="GR32" s="17">
        <v>6.32</v>
      </c>
      <c r="GS32" s="17">
        <v>6.31</v>
      </c>
      <c r="GT32" s="17">
        <v>6.32</v>
      </c>
      <c r="GU32" s="17">
        <v>6.31</v>
      </c>
      <c r="GV32" s="17">
        <v>6.31</v>
      </c>
      <c r="GW32" s="17">
        <v>6.33</v>
      </c>
      <c r="GX32" s="17">
        <v>6.33</v>
      </c>
      <c r="GY32" s="17">
        <v>6.33</v>
      </c>
      <c r="GZ32" s="17">
        <v>6.33</v>
      </c>
      <c r="HA32" s="17">
        <v>6.33</v>
      </c>
      <c r="HB32" s="17">
        <v>6.34</v>
      </c>
      <c r="HC32" s="17">
        <v>6.33</v>
      </c>
      <c r="HD32" s="17">
        <v>6.33</v>
      </c>
      <c r="HE32" s="17">
        <v>6.32</v>
      </c>
      <c r="HF32" s="17">
        <v>6.32</v>
      </c>
      <c r="HG32" s="17">
        <v>6.31</v>
      </c>
      <c r="HH32" s="17">
        <v>6.3</v>
      </c>
      <c r="HI32" s="17">
        <v>6.29</v>
      </c>
      <c r="HJ32" s="17">
        <v>6.29</v>
      </c>
      <c r="HK32" s="17">
        <v>6.3</v>
      </c>
      <c r="HL32" s="17">
        <v>6.3</v>
      </c>
      <c r="HM32" s="17">
        <v>6.31</v>
      </c>
      <c r="HN32" s="17">
        <v>6.31</v>
      </c>
      <c r="HO32" s="17">
        <v>6.29</v>
      </c>
      <c r="HP32" s="17">
        <v>6.3</v>
      </c>
      <c r="HQ32" s="17">
        <v>6.3</v>
      </c>
      <c r="HR32" s="17">
        <v>6.3</v>
      </c>
      <c r="HS32" s="17">
        <v>6.3</v>
      </c>
      <c r="HT32" s="17">
        <v>6.29</v>
      </c>
      <c r="HU32" s="17">
        <v>6.3</v>
      </c>
      <c r="HV32" s="17">
        <v>6.3</v>
      </c>
      <c r="HW32" s="17">
        <v>6.3</v>
      </c>
      <c r="HX32" s="17">
        <v>6.32</v>
      </c>
      <c r="HY32" s="17">
        <v>6.32</v>
      </c>
      <c r="HZ32" s="17">
        <v>6.31</v>
      </c>
      <c r="IA32" s="17">
        <v>6.32</v>
      </c>
      <c r="IB32" s="17">
        <v>6.32</v>
      </c>
      <c r="IC32" s="17">
        <v>6.31</v>
      </c>
      <c r="ID32" s="17">
        <v>6.31</v>
      </c>
      <c r="IE32" s="17">
        <v>6.32</v>
      </c>
      <c r="IF32" s="17">
        <v>6.32</v>
      </c>
      <c r="IG32" s="17">
        <v>6.31</v>
      </c>
      <c r="IH32" s="17">
        <v>6.31</v>
      </c>
      <c r="II32" s="17">
        <v>6.31</v>
      </c>
      <c r="IJ32" s="17">
        <v>6.3</v>
      </c>
      <c r="IK32" s="17">
        <v>6.3</v>
      </c>
      <c r="IL32" s="17">
        <v>6.31</v>
      </c>
      <c r="IM32" s="17">
        <v>6.31</v>
      </c>
      <c r="IN32" s="17">
        <v>6.31</v>
      </c>
      <c r="IO32" s="17">
        <v>6.31</v>
      </c>
      <c r="IP32" s="17">
        <v>6.3</v>
      </c>
      <c r="IQ32" s="17">
        <v>6.31</v>
      </c>
      <c r="IR32" s="17">
        <v>6.31</v>
      </c>
      <c r="IS32" s="17">
        <v>6.31</v>
      </c>
      <c r="IT32" s="17">
        <v>6.31</v>
      </c>
      <c r="IU32" s="17">
        <v>6.31</v>
      </c>
      <c r="IV32" s="17">
        <v>6.31</v>
      </c>
      <c r="IW32" s="17">
        <v>6.31</v>
      </c>
      <c r="IX32" s="17">
        <v>6.31</v>
      </c>
      <c r="IY32" s="17">
        <v>6.3</v>
      </c>
    </row>
    <row r="33" spans="1:259" x14ac:dyDescent="0.15">
      <c r="A33" s="17" t="s">
        <v>630</v>
      </c>
      <c r="B33" s="17" t="s">
        <v>631</v>
      </c>
      <c r="C33" s="17"/>
      <c r="D33" s="17"/>
      <c r="E33" s="17"/>
      <c r="F33" s="17"/>
      <c r="G33" s="17"/>
      <c r="H33" s="17"/>
      <c r="I33" s="17"/>
      <c r="J33" s="17"/>
      <c r="K33" s="17"/>
      <c r="L33" s="17"/>
      <c r="M33" s="17"/>
      <c r="N33" s="17"/>
      <c r="O33" s="17"/>
      <c r="P33" s="17"/>
      <c r="Q33" s="17"/>
      <c r="R33" s="17"/>
      <c r="S33" s="17"/>
      <c r="T33" s="17"/>
      <c r="U33" s="17"/>
      <c r="V33" s="17"/>
      <c r="W33" s="17"/>
      <c r="X33" s="17"/>
      <c r="Y33" s="17"/>
      <c r="Z33" s="17"/>
      <c r="AA33" s="26"/>
      <c r="AB33" s="17"/>
      <c r="AC33" s="26"/>
      <c r="AD33" s="26"/>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26"/>
      <c r="BK33" s="17"/>
      <c r="BL33" s="17"/>
      <c r="BM33" s="17"/>
      <c r="BN33" s="17"/>
      <c r="BO33" s="17"/>
      <c r="BP33" s="17"/>
      <c r="BQ33" s="17"/>
      <c r="BR33" s="17"/>
      <c r="BS33" s="17"/>
      <c r="BT33" s="17"/>
      <c r="BU33" s="17"/>
      <c r="BV33" s="17"/>
      <c r="BW33" s="17"/>
      <c r="BX33" s="26"/>
      <c r="BY33" s="26"/>
      <c r="BZ33" s="26"/>
      <c r="CA33" s="26"/>
      <c r="CB33" s="26"/>
      <c r="CC33" s="17"/>
      <c r="CD33" s="17"/>
      <c r="CE33" s="17"/>
      <c r="CF33" s="17"/>
      <c r="CG33" s="17"/>
      <c r="CH33" s="17"/>
      <c r="CI33" s="17"/>
      <c r="CJ33" s="26"/>
      <c r="CK33" s="17"/>
      <c r="CL33" s="17"/>
      <c r="CM33" s="17"/>
      <c r="CN33" s="17"/>
      <c r="CO33" s="17"/>
      <c r="CP33" s="17"/>
      <c r="CQ33" s="17"/>
      <c r="CR33" s="17"/>
      <c r="CS33" s="17"/>
      <c r="CT33" s="17"/>
      <c r="CU33" s="17"/>
      <c r="CV33" s="17"/>
      <c r="CW33" s="17"/>
      <c r="CX33" s="17"/>
      <c r="CY33" s="26"/>
      <c r="CZ33" s="26"/>
      <c r="DA33" s="26"/>
      <c r="DB33" s="17"/>
      <c r="DC33" s="17"/>
      <c r="DD33" s="17"/>
      <c r="DE33" s="17"/>
      <c r="DF33" s="17"/>
      <c r="DG33" s="17"/>
      <c r="DH33" s="26"/>
      <c r="DI33" s="17"/>
      <c r="DJ33" s="17"/>
      <c r="DK33" s="17"/>
      <c r="DL33" s="17"/>
      <c r="DM33" s="17">
        <v>7.96</v>
      </c>
      <c r="DN33" s="17">
        <v>7.97</v>
      </c>
      <c r="DO33" s="17">
        <v>7.96</v>
      </c>
      <c r="DP33" s="17">
        <v>7.97</v>
      </c>
      <c r="DQ33" s="17">
        <v>7.97</v>
      </c>
      <c r="DR33" s="17">
        <v>7.98</v>
      </c>
      <c r="DS33" s="17">
        <v>7.97</v>
      </c>
      <c r="DT33" s="17">
        <v>7.97</v>
      </c>
      <c r="DU33" s="17">
        <v>7.97</v>
      </c>
      <c r="DV33" s="17">
        <v>7.97</v>
      </c>
      <c r="DW33" s="17">
        <v>7.96</v>
      </c>
      <c r="DX33" s="17">
        <v>7.97</v>
      </c>
      <c r="DY33" s="17">
        <v>7.97</v>
      </c>
      <c r="DZ33" s="17">
        <v>7.96</v>
      </c>
      <c r="EA33" s="17">
        <v>7.95</v>
      </c>
      <c r="EB33" s="17">
        <v>7.95</v>
      </c>
      <c r="EC33" s="17">
        <v>7.96</v>
      </c>
      <c r="ED33" s="17">
        <v>7.95</v>
      </c>
      <c r="EE33" s="17">
        <v>7.95</v>
      </c>
      <c r="EF33" s="17">
        <v>7.95</v>
      </c>
      <c r="EG33" s="17">
        <v>7.96</v>
      </c>
      <c r="EH33" s="17">
        <v>7.96</v>
      </c>
      <c r="EI33" s="17">
        <v>7.97</v>
      </c>
      <c r="EJ33" s="17">
        <v>7.96</v>
      </c>
      <c r="EK33" s="17">
        <v>7.95</v>
      </c>
      <c r="EL33" s="17">
        <v>7.96</v>
      </c>
      <c r="EM33" s="17">
        <v>7.95</v>
      </c>
      <c r="EN33" s="17">
        <v>7.95</v>
      </c>
      <c r="EO33" s="17">
        <v>7.93</v>
      </c>
      <c r="EP33" s="17">
        <v>7.92</v>
      </c>
      <c r="EQ33" s="17">
        <v>7.92</v>
      </c>
      <c r="ER33" s="17">
        <v>7.92</v>
      </c>
      <c r="ES33" s="17">
        <v>7.92</v>
      </c>
      <c r="ET33" s="17">
        <v>7.92</v>
      </c>
      <c r="EU33" s="17">
        <v>7.91</v>
      </c>
      <c r="EV33" s="17">
        <v>7.91</v>
      </c>
      <c r="EW33" s="17">
        <v>7.91</v>
      </c>
      <c r="EX33" s="17">
        <v>7.91</v>
      </c>
      <c r="EY33" s="17">
        <v>7.92</v>
      </c>
      <c r="EZ33" s="17">
        <v>7.91</v>
      </c>
      <c r="FA33" s="17">
        <v>7.91</v>
      </c>
      <c r="FB33" s="17">
        <v>7.9</v>
      </c>
      <c r="FC33" s="17">
        <v>7.9</v>
      </c>
      <c r="FD33" s="17">
        <v>7.9</v>
      </c>
      <c r="FE33" s="17">
        <v>7.91</v>
      </c>
      <c r="FF33" s="17">
        <v>7.91</v>
      </c>
      <c r="FG33" s="17">
        <v>7.91</v>
      </c>
      <c r="FH33" s="17">
        <v>7.92</v>
      </c>
      <c r="FI33" s="17">
        <v>7.92</v>
      </c>
      <c r="FJ33" s="17">
        <v>7.92</v>
      </c>
      <c r="FK33" s="17">
        <v>7.92</v>
      </c>
      <c r="FL33" s="17">
        <v>7.92</v>
      </c>
      <c r="FM33" s="17">
        <v>7.93</v>
      </c>
      <c r="FN33" s="17">
        <v>7.93</v>
      </c>
      <c r="FO33" s="17">
        <v>7.93</v>
      </c>
      <c r="FP33" s="17">
        <v>7.92</v>
      </c>
      <c r="FQ33" s="17">
        <v>7.93</v>
      </c>
      <c r="FR33" s="17">
        <v>7.92</v>
      </c>
      <c r="FS33" s="17">
        <v>7.92</v>
      </c>
      <c r="FT33" s="17">
        <v>7.92</v>
      </c>
      <c r="FU33" s="17">
        <v>7.92</v>
      </c>
      <c r="FV33" s="17">
        <v>7.92</v>
      </c>
      <c r="FW33" s="17">
        <v>7.92</v>
      </c>
      <c r="FX33" s="17">
        <v>7.92</v>
      </c>
      <c r="FY33" s="17">
        <v>7.92</v>
      </c>
      <c r="FZ33" s="17">
        <v>7.92</v>
      </c>
      <c r="GA33" s="17">
        <v>7.93</v>
      </c>
      <c r="GB33" s="17">
        <v>7.9</v>
      </c>
      <c r="GC33" s="17">
        <v>7.92</v>
      </c>
      <c r="GD33" s="17">
        <v>7.9</v>
      </c>
      <c r="GE33" s="17">
        <v>7.92</v>
      </c>
      <c r="GF33" s="17">
        <v>7.91</v>
      </c>
      <c r="GG33" s="17">
        <v>7.93</v>
      </c>
      <c r="GH33" s="17">
        <v>7.92</v>
      </c>
      <c r="GI33" s="17">
        <v>7.93</v>
      </c>
      <c r="GJ33" s="17">
        <v>7.93</v>
      </c>
      <c r="GK33" s="17">
        <v>7.93</v>
      </c>
      <c r="GL33" s="17">
        <v>7.92</v>
      </c>
      <c r="GM33" s="17">
        <v>7.91</v>
      </c>
      <c r="GN33" s="17">
        <v>7.92</v>
      </c>
      <c r="GO33" s="17">
        <v>7.91</v>
      </c>
      <c r="GP33" s="17">
        <v>7.92</v>
      </c>
      <c r="GQ33" s="17">
        <v>7.92</v>
      </c>
      <c r="GR33" s="17">
        <v>7.91</v>
      </c>
      <c r="GS33" s="17">
        <v>7.91</v>
      </c>
      <c r="GT33" s="17">
        <v>7.92</v>
      </c>
      <c r="GU33" s="17">
        <v>7.92</v>
      </c>
      <c r="GV33" s="17">
        <v>7.92</v>
      </c>
      <c r="GW33" s="17">
        <v>7.91</v>
      </c>
      <c r="GX33" s="17">
        <v>7.92</v>
      </c>
      <c r="GY33" s="17">
        <v>7.92</v>
      </c>
      <c r="GZ33" s="17">
        <v>7.92</v>
      </c>
      <c r="HA33" s="17">
        <v>7.92</v>
      </c>
      <c r="HB33" s="17">
        <v>7.92</v>
      </c>
      <c r="HC33" s="17">
        <v>7.91</v>
      </c>
      <c r="HD33" s="17">
        <v>7.92</v>
      </c>
      <c r="HE33" s="17">
        <v>7.93</v>
      </c>
      <c r="HF33" s="17">
        <v>7.91</v>
      </c>
      <c r="HG33" s="17">
        <v>7.92</v>
      </c>
      <c r="HH33" s="17">
        <v>7.92</v>
      </c>
      <c r="HI33" s="17">
        <v>7.92</v>
      </c>
      <c r="HJ33" s="17">
        <v>7.91</v>
      </c>
      <c r="HK33" s="17">
        <v>7.92</v>
      </c>
      <c r="HL33" s="17">
        <v>7.91</v>
      </c>
      <c r="HM33" s="17">
        <v>7.91</v>
      </c>
      <c r="HN33" s="17">
        <v>7.92</v>
      </c>
      <c r="HO33" s="17">
        <v>7.92</v>
      </c>
      <c r="HP33" s="17">
        <v>7.91</v>
      </c>
      <c r="HQ33" s="17">
        <v>7.91</v>
      </c>
      <c r="HR33" s="17">
        <v>7.9</v>
      </c>
      <c r="HS33" s="17">
        <v>7.9</v>
      </c>
      <c r="HT33" s="17">
        <v>7.91</v>
      </c>
      <c r="HU33" s="17">
        <v>7.91</v>
      </c>
      <c r="HV33" s="17">
        <v>7.91</v>
      </c>
      <c r="HW33" s="17">
        <v>7.91</v>
      </c>
      <c r="HX33" s="17">
        <v>7.91</v>
      </c>
      <c r="HY33" s="17">
        <v>7.91</v>
      </c>
      <c r="HZ33" s="17">
        <v>7.9</v>
      </c>
      <c r="IA33" s="17">
        <v>7.89</v>
      </c>
      <c r="IB33" s="17">
        <v>7.89</v>
      </c>
      <c r="IC33" s="17">
        <v>7.9</v>
      </c>
      <c r="ID33" s="17">
        <v>7.89</v>
      </c>
      <c r="IE33" s="17">
        <v>7.89</v>
      </c>
      <c r="IF33" s="17">
        <v>7.89</v>
      </c>
      <c r="IG33" s="17">
        <v>7.89</v>
      </c>
      <c r="IH33" s="17">
        <v>7.89</v>
      </c>
      <c r="II33" s="17">
        <v>7.89</v>
      </c>
      <c r="IJ33" s="17">
        <v>7.89</v>
      </c>
      <c r="IK33" s="17">
        <v>7.89</v>
      </c>
      <c r="IL33" s="17">
        <v>7.88</v>
      </c>
      <c r="IM33" s="17">
        <v>7.89</v>
      </c>
      <c r="IN33" s="17">
        <v>7.88</v>
      </c>
      <c r="IO33" s="17">
        <v>7.87</v>
      </c>
      <c r="IP33" s="17">
        <v>7.87</v>
      </c>
      <c r="IQ33" s="17">
        <v>7.87</v>
      </c>
      <c r="IR33" s="17">
        <v>7.86</v>
      </c>
      <c r="IS33" s="17">
        <v>7.85</v>
      </c>
      <c r="IT33" s="17">
        <v>7.86</v>
      </c>
      <c r="IU33" s="17">
        <v>7.83</v>
      </c>
      <c r="IV33" s="17">
        <v>7.83</v>
      </c>
      <c r="IW33" s="17">
        <v>7.83</v>
      </c>
      <c r="IX33" s="17">
        <v>7.83</v>
      </c>
      <c r="IY33" s="17">
        <v>7.83</v>
      </c>
    </row>
    <row r="34" spans="1:259" x14ac:dyDescent="0.15">
      <c r="A34" s="17" t="s">
        <v>974</v>
      </c>
      <c r="B34" s="17" t="s">
        <v>975</v>
      </c>
      <c r="C34" s="17"/>
      <c r="D34" s="17"/>
      <c r="E34" s="17"/>
      <c r="F34" s="17"/>
      <c r="G34" s="17"/>
      <c r="H34" s="17"/>
      <c r="I34" s="17"/>
      <c r="J34" s="17"/>
      <c r="K34" s="17"/>
      <c r="L34" s="17"/>
      <c r="M34" s="17"/>
      <c r="N34" s="17"/>
      <c r="O34" s="17"/>
      <c r="P34" s="17"/>
      <c r="Q34" s="17"/>
      <c r="R34" s="17"/>
      <c r="S34" s="17"/>
      <c r="T34" s="17"/>
      <c r="U34" s="17"/>
      <c r="V34" s="17"/>
      <c r="W34" s="17"/>
      <c r="X34" s="17"/>
      <c r="Y34" s="17"/>
      <c r="Z34" s="17"/>
      <c r="AA34" s="26"/>
      <c r="AB34" s="17"/>
      <c r="AC34" s="26"/>
      <c r="AD34" s="26"/>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26"/>
      <c r="BK34" s="17"/>
      <c r="BL34" s="17"/>
      <c r="BM34" s="17"/>
      <c r="BN34" s="17"/>
      <c r="BO34" s="17"/>
      <c r="BP34" s="17"/>
      <c r="BQ34" s="17"/>
      <c r="BR34" s="17"/>
      <c r="BS34" s="17"/>
      <c r="BT34" s="17"/>
      <c r="BU34" s="17"/>
      <c r="BV34" s="17"/>
      <c r="BW34" s="17"/>
      <c r="BX34" s="26"/>
      <c r="BY34" s="26"/>
      <c r="BZ34" s="26"/>
      <c r="CA34" s="26"/>
      <c r="CB34" s="26"/>
      <c r="CC34" s="17"/>
      <c r="CD34" s="17"/>
      <c r="CE34" s="17"/>
      <c r="CF34" s="17"/>
      <c r="CG34" s="17"/>
      <c r="CH34" s="17"/>
      <c r="CI34" s="17"/>
      <c r="CJ34" s="26"/>
      <c r="CK34" s="17"/>
      <c r="CL34" s="17"/>
      <c r="CM34" s="17"/>
      <c r="CN34" s="17"/>
      <c r="CO34" s="17"/>
      <c r="CP34" s="17"/>
      <c r="CQ34" s="17"/>
      <c r="CR34" s="17"/>
      <c r="CS34" s="17"/>
      <c r="CT34" s="17"/>
      <c r="CU34" s="17"/>
      <c r="CV34" s="17"/>
      <c r="CW34" s="17"/>
      <c r="CX34" s="17"/>
      <c r="CY34" s="26"/>
      <c r="CZ34" s="26"/>
      <c r="DA34" s="26"/>
      <c r="DB34" s="17"/>
      <c r="DC34" s="17"/>
      <c r="DD34" s="17"/>
      <c r="DE34" s="17"/>
      <c r="DF34" s="17"/>
      <c r="DG34" s="17"/>
      <c r="DH34" s="26"/>
      <c r="DI34" s="17"/>
      <c r="DJ34" s="17"/>
      <c r="DK34" s="17"/>
      <c r="DL34" s="17"/>
      <c r="DM34" s="17">
        <v>188.73</v>
      </c>
      <c r="DN34" s="17">
        <v>188.98</v>
      </c>
      <c r="DO34" s="17">
        <v>189.03</v>
      </c>
      <c r="DP34" s="17">
        <v>189.03</v>
      </c>
      <c r="DQ34" s="17">
        <v>188.94</v>
      </c>
      <c r="DR34" s="17">
        <v>188.9</v>
      </c>
      <c r="DS34" s="17">
        <v>188.78</v>
      </c>
      <c r="DT34" s="17">
        <v>188.76</v>
      </c>
      <c r="DU34" s="17">
        <v>188.7</v>
      </c>
      <c r="DV34" s="17">
        <v>188.7</v>
      </c>
      <c r="DW34" s="17">
        <v>188.72</v>
      </c>
      <c r="DX34" s="17">
        <v>188.56</v>
      </c>
      <c r="DY34" s="17">
        <v>188.58</v>
      </c>
      <c r="DZ34" s="17">
        <v>188.58</v>
      </c>
      <c r="EA34" s="17">
        <v>188.5</v>
      </c>
      <c r="EB34" s="17">
        <v>188.42</v>
      </c>
      <c r="EC34" s="17">
        <v>188.49</v>
      </c>
      <c r="ED34" s="17">
        <v>188.44</v>
      </c>
      <c r="EE34" s="17">
        <v>188.32</v>
      </c>
      <c r="EF34" s="17">
        <v>188.25</v>
      </c>
      <c r="EG34" s="17">
        <v>188.22</v>
      </c>
      <c r="EH34" s="17">
        <v>188.2</v>
      </c>
      <c r="EI34" s="17">
        <v>188.41</v>
      </c>
      <c r="EJ34" s="17">
        <v>188.29</v>
      </c>
      <c r="EK34" s="17">
        <v>188.23</v>
      </c>
      <c r="EL34" s="17">
        <v>188.43</v>
      </c>
      <c r="EM34" s="17">
        <v>188.64</v>
      </c>
      <c r="EN34" s="17">
        <v>188.66</v>
      </c>
      <c r="EO34" s="17">
        <v>188.72</v>
      </c>
      <c r="EP34" s="17">
        <v>188.82</v>
      </c>
      <c r="EQ34" s="17">
        <v>188.83</v>
      </c>
      <c r="ER34" s="17">
        <v>188.83</v>
      </c>
      <c r="ES34" s="17">
        <v>189.19</v>
      </c>
      <c r="ET34" s="17">
        <v>189.4</v>
      </c>
      <c r="EU34" s="17">
        <v>189.42</v>
      </c>
      <c r="EV34" s="17">
        <v>189.45</v>
      </c>
      <c r="EW34" s="17">
        <v>189.37</v>
      </c>
      <c r="EX34" s="17">
        <v>189.67</v>
      </c>
      <c r="EY34" s="17">
        <v>189.53</v>
      </c>
      <c r="EZ34" s="17">
        <v>189.34</v>
      </c>
      <c r="FA34" s="17">
        <v>189.23</v>
      </c>
      <c r="FB34" s="17">
        <v>189.25</v>
      </c>
      <c r="FC34" s="17">
        <v>189.16</v>
      </c>
      <c r="FD34" s="17">
        <v>189.29</v>
      </c>
      <c r="FE34" s="17">
        <v>189.39</v>
      </c>
      <c r="FF34" s="17">
        <v>189.51</v>
      </c>
      <c r="FG34" s="17">
        <v>189.39</v>
      </c>
      <c r="FH34" s="17">
        <v>189.41</v>
      </c>
      <c r="FI34" s="17">
        <v>189.47</v>
      </c>
      <c r="FJ34" s="17">
        <v>189.37</v>
      </c>
      <c r="FK34" s="17">
        <v>189.31</v>
      </c>
      <c r="FL34" s="17">
        <v>189.51</v>
      </c>
      <c r="FM34" s="17">
        <v>189.63</v>
      </c>
      <c r="FN34" s="17">
        <v>189.68</v>
      </c>
      <c r="FO34" s="17">
        <v>189.79</v>
      </c>
      <c r="FP34" s="17">
        <v>189.73</v>
      </c>
      <c r="FQ34" s="17">
        <v>189.7</v>
      </c>
      <c r="FR34" s="17">
        <v>189.62</v>
      </c>
      <c r="FS34" s="17">
        <v>189.19</v>
      </c>
      <c r="FT34" s="17">
        <v>189.07</v>
      </c>
      <c r="FU34" s="17">
        <v>189.16</v>
      </c>
      <c r="FV34" s="17">
        <v>189</v>
      </c>
      <c r="FW34" s="17">
        <v>189.06</v>
      </c>
      <c r="FX34" s="17">
        <v>189.14</v>
      </c>
      <c r="FY34" s="17">
        <v>189.16</v>
      </c>
      <c r="FZ34" s="17">
        <v>189.22</v>
      </c>
      <c r="GA34" s="17">
        <v>189.29</v>
      </c>
      <c r="GB34" s="17">
        <v>189.17</v>
      </c>
      <c r="GC34" s="17">
        <v>188.87</v>
      </c>
      <c r="GD34" s="17">
        <v>188.68</v>
      </c>
      <c r="GE34" s="17">
        <v>188.65</v>
      </c>
      <c r="GF34" s="17">
        <v>188.58</v>
      </c>
      <c r="GG34" s="17">
        <v>188.21</v>
      </c>
      <c r="GH34" s="17">
        <v>188.09</v>
      </c>
      <c r="GI34" s="17">
        <v>188.11</v>
      </c>
      <c r="GJ34" s="17">
        <v>188.06</v>
      </c>
      <c r="GK34" s="17">
        <v>188.01</v>
      </c>
      <c r="GL34" s="17">
        <v>187.88</v>
      </c>
      <c r="GM34" s="17">
        <v>187.93</v>
      </c>
      <c r="GN34" s="17">
        <v>187.95</v>
      </c>
      <c r="GO34" s="17">
        <v>187.98</v>
      </c>
      <c r="GP34" s="17">
        <v>188.14</v>
      </c>
      <c r="GQ34" s="17">
        <v>188.21</v>
      </c>
      <c r="GR34" s="17">
        <v>188.14</v>
      </c>
      <c r="GS34" s="17">
        <v>188.06</v>
      </c>
      <c r="GT34" s="17">
        <v>188.12</v>
      </c>
      <c r="GU34" s="17">
        <v>188.17</v>
      </c>
      <c r="GV34" s="17">
        <v>188.29</v>
      </c>
      <c r="GW34" s="17">
        <v>188.18</v>
      </c>
      <c r="GX34" s="17">
        <v>188.11</v>
      </c>
      <c r="GY34" s="17">
        <v>188.17</v>
      </c>
      <c r="GZ34" s="17">
        <v>188.14</v>
      </c>
      <c r="HA34" s="17">
        <v>188.14</v>
      </c>
      <c r="HB34" s="17">
        <v>188</v>
      </c>
      <c r="HC34" s="17">
        <v>187.88</v>
      </c>
      <c r="HD34" s="17">
        <v>187.76</v>
      </c>
      <c r="HE34" s="17">
        <v>187.58</v>
      </c>
      <c r="HF34" s="17">
        <v>187.68</v>
      </c>
      <c r="HG34" s="17">
        <v>187.52</v>
      </c>
      <c r="HH34" s="17">
        <v>187.43</v>
      </c>
      <c r="HI34" s="17">
        <v>187.56</v>
      </c>
      <c r="HJ34" s="17">
        <v>187.57</v>
      </c>
      <c r="HK34" s="17">
        <v>187.45</v>
      </c>
      <c r="HL34" s="17">
        <v>187.51</v>
      </c>
      <c r="HM34" s="17">
        <v>187.65</v>
      </c>
      <c r="HN34" s="17">
        <v>187.57</v>
      </c>
      <c r="HO34" s="17">
        <v>187.45</v>
      </c>
      <c r="HP34" s="17">
        <v>187.39</v>
      </c>
      <c r="HQ34" s="17">
        <v>187.42</v>
      </c>
      <c r="HR34" s="17">
        <v>187.26</v>
      </c>
      <c r="HS34" s="17">
        <v>187.34</v>
      </c>
      <c r="HT34" s="17">
        <v>187.53</v>
      </c>
      <c r="HU34" s="17">
        <v>187.64</v>
      </c>
      <c r="HV34" s="17">
        <v>187.56</v>
      </c>
      <c r="HW34" s="17">
        <v>187.56</v>
      </c>
      <c r="HX34" s="17">
        <v>187.51</v>
      </c>
      <c r="HY34" s="17">
        <v>187.5</v>
      </c>
      <c r="HZ34" s="17">
        <v>187.44</v>
      </c>
      <c r="IA34" s="17">
        <v>187.44</v>
      </c>
      <c r="IB34" s="17">
        <v>187.53</v>
      </c>
      <c r="IC34" s="17">
        <v>187.57</v>
      </c>
      <c r="ID34" s="17">
        <v>187.47</v>
      </c>
      <c r="IE34" s="17">
        <v>187.42</v>
      </c>
      <c r="IF34" s="17">
        <v>187.23</v>
      </c>
      <c r="IG34" s="17">
        <v>187.12</v>
      </c>
      <c r="IH34" s="17">
        <v>187.06</v>
      </c>
      <c r="II34" s="17">
        <v>187.06</v>
      </c>
      <c r="IJ34" s="17">
        <v>186.99</v>
      </c>
      <c r="IK34" s="17">
        <v>187.04</v>
      </c>
      <c r="IL34" s="17">
        <v>187.08</v>
      </c>
      <c r="IM34" s="17">
        <v>187.11</v>
      </c>
      <c r="IN34" s="17">
        <v>186.96</v>
      </c>
      <c r="IO34" s="17">
        <v>186.96</v>
      </c>
      <c r="IP34" s="17">
        <v>187.31</v>
      </c>
      <c r="IQ34" s="17">
        <v>187.33</v>
      </c>
      <c r="IR34" s="17">
        <v>187.2</v>
      </c>
      <c r="IS34" s="17">
        <v>187.18</v>
      </c>
      <c r="IT34" s="17">
        <v>187.16</v>
      </c>
      <c r="IU34" s="17">
        <v>187.32</v>
      </c>
      <c r="IV34" s="17">
        <v>187.3</v>
      </c>
      <c r="IW34" s="17">
        <v>187.33</v>
      </c>
      <c r="IX34" s="17">
        <v>187.2</v>
      </c>
      <c r="IY34" s="17">
        <v>187.26</v>
      </c>
    </row>
    <row r="35" spans="1:259" x14ac:dyDescent="0.15">
      <c r="A35" s="17" t="s">
        <v>526</v>
      </c>
      <c r="B35" s="17" t="s">
        <v>527</v>
      </c>
      <c r="C35" s="17"/>
      <c r="D35" s="17"/>
      <c r="E35" s="17"/>
      <c r="F35" s="17"/>
      <c r="G35" s="17"/>
      <c r="H35" s="17"/>
      <c r="I35" s="17"/>
      <c r="J35" s="17"/>
      <c r="K35" s="17"/>
      <c r="L35" s="17"/>
      <c r="M35" s="17"/>
      <c r="N35" s="17"/>
      <c r="O35" s="17"/>
      <c r="P35" s="17"/>
      <c r="Q35" s="17"/>
      <c r="R35" s="17"/>
      <c r="S35" s="17"/>
      <c r="T35" s="17"/>
      <c r="U35" s="17"/>
      <c r="V35" s="17"/>
      <c r="W35" s="17"/>
      <c r="X35" s="17"/>
      <c r="Y35" s="17"/>
      <c r="Z35" s="17"/>
      <c r="AA35" s="26"/>
      <c r="AB35" s="17"/>
      <c r="AC35" s="26"/>
      <c r="AD35" s="26"/>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26"/>
      <c r="BK35" s="17"/>
      <c r="BL35" s="17"/>
      <c r="BM35" s="17"/>
      <c r="BN35" s="17"/>
      <c r="BO35" s="17"/>
      <c r="BP35" s="17"/>
      <c r="BQ35" s="17"/>
      <c r="BR35" s="17"/>
      <c r="BS35" s="17"/>
      <c r="BT35" s="17"/>
      <c r="BU35" s="17"/>
      <c r="BV35" s="17"/>
      <c r="BW35" s="17"/>
      <c r="BX35" s="26"/>
      <c r="BY35" s="26"/>
      <c r="BZ35" s="26"/>
      <c r="CA35" s="26"/>
      <c r="CB35" s="26"/>
      <c r="CC35" s="17"/>
      <c r="CD35" s="17"/>
      <c r="CE35" s="17"/>
      <c r="CF35" s="17"/>
      <c r="CG35" s="17"/>
      <c r="CH35" s="17"/>
      <c r="CI35" s="17"/>
      <c r="CJ35" s="26"/>
      <c r="CK35" s="17"/>
      <c r="CL35" s="17"/>
      <c r="CM35" s="17"/>
      <c r="CN35" s="17"/>
      <c r="CO35" s="17"/>
      <c r="CP35" s="17"/>
      <c r="CQ35" s="17"/>
      <c r="CR35" s="17"/>
      <c r="CS35" s="17"/>
      <c r="CT35" s="17"/>
      <c r="CU35" s="17"/>
      <c r="CV35" s="17"/>
      <c r="CW35" s="17"/>
      <c r="CX35" s="17"/>
      <c r="CY35" s="26"/>
      <c r="CZ35" s="26"/>
      <c r="DA35" s="26"/>
      <c r="DB35" s="17"/>
      <c r="DC35" s="17"/>
      <c r="DD35" s="17"/>
      <c r="DE35" s="17"/>
      <c r="DF35" s="17"/>
      <c r="DG35" s="17"/>
      <c r="DH35" s="26"/>
      <c r="DI35" s="17"/>
      <c r="DJ35" s="17"/>
      <c r="DK35" s="17"/>
      <c r="DL35" s="17"/>
      <c r="DM35" s="17">
        <v>47.7</v>
      </c>
      <c r="DN35" s="17">
        <v>47.68</v>
      </c>
      <c r="DO35" s="17">
        <v>47.69</v>
      </c>
      <c r="DP35" s="17">
        <v>47.73</v>
      </c>
      <c r="DQ35" s="17">
        <v>47.72</v>
      </c>
      <c r="DR35" s="17">
        <v>47.71</v>
      </c>
      <c r="DS35" s="17">
        <v>47.73</v>
      </c>
      <c r="DT35" s="17">
        <v>47.71</v>
      </c>
      <c r="DU35" s="17">
        <v>47.75</v>
      </c>
      <c r="DV35" s="17">
        <v>47.79</v>
      </c>
      <c r="DW35" s="17">
        <v>47.75</v>
      </c>
      <c r="DX35" s="17">
        <v>47.74</v>
      </c>
      <c r="DY35" s="17">
        <v>47.79</v>
      </c>
      <c r="DZ35" s="17">
        <v>47.85</v>
      </c>
      <c r="EA35" s="17">
        <v>47.87</v>
      </c>
      <c r="EB35" s="17">
        <v>47.79</v>
      </c>
      <c r="EC35" s="17">
        <v>47.78</v>
      </c>
      <c r="ED35" s="17">
        <v>47.85</v>
      </c>
      <c r="EE35" s="17">
        <v>47.82</v>
      </c>
      <c r="EF35" s="17">
        <v>47.85</v>
      </c>
      <c r="EG35" s="17">
        <v>47.9</v>
      </c>
      <c r="EH35" s="17">
        <v>47.89</v>
      </c>
      <c r="EI35" s="17">
        <v>47.97</v>
      </c>
      <c r="EJ35" s="17">
        <v>47.92</v>
      </c>
      <c r="EK35" s="17">
        <v>47.86</v>
      </c>
      <c r="EL35" s="17">
        <v>47.91</v>
      </c>
      <c r="EM35" s="17">
        <v>47.86</v>
      </c>
      <c r="EN35" s="17">
        <v>47.85</v>
      </c>
      <c r="EO35" s="17">
        <v>47.86</v>
      </c>
      <c r="EP35" s="17">
        <v>47.87</v>
      </c>
      <c r="EQ35" s="17">
        <v>47.84</v>
      </c>
      <c r="ER35" s="17">
        <v>47.89</v>
      </c>
      <c r="ES35" s="17">
        <v>47.88</v>
      </c>
      <c r="ET35" s="17">
        <v>47.84</v>
      </c>
      <c r="EU35" s="17">
        <v>47.8</v>
      </c>
      <c r="EV35" s="17">
        <v>47.8</v>
      </c>
      <c r="EW35" s="17">
        <v>47.8</v>
      </c>
      <c r="EX35" s="17">
        <v>47.8</v>
      </c>
      <c r="EY35" s="17">
        <v>47.83</v>
      </c>
      <c r="EZ35" s="17">
        <v>47.79</v>
      </c>
      <c r="FA35" s="17">
        <v>47.82</v>
      </c>
      <c r="FB35" s="17">
        <v>47.78</v>
      </c>
      <c r="FC35" s="17">
        <v>47.81</v>
      </c>
      <c r="FD35" s="17">
        <v>47.79</v>
      </c>
      <c r="FE35" s="17">
        <v>47.78</v>
      </c>
      <c r="FF35" s="17">
        <v>47.79</v>
      </c>
      <c r="FG35" s="17">
        <v>47.81</v>
      </c>
      <c r="FH35" s="17">
        <v>47.78</v>
      </c>
      <c r="FI35" s="17">
        <v>47.81</v>
      </c>
      <c r="FJ35" s="17">
        <v>47.79</v>
      </c>
      <c r="FK35" s="17">
        <v>47.77</v>
      </c>
      <c r="FL35" s="17">
        <v>47.77</v>
      </c>
      <c r="FM35" s="17">
        <v>47.78</v>
      </c>
      <c r="FN35" s="17">
        <v>47.79</v>
      </c>
      <c r="FO35" s="17">
        <v>47.81</v>
      </c>
      <c r="FP35" s="17">
        <v>47.77</v>
      </c>
      <c r="FQ35" s="17">
        <v>47.79</v>
      </c>
      <c r="FR35" s="17">
        <v>47.79</v>
      </c>
      <c r="FS35" s="17">
        <v>47.78</v>
      </c>
      <c r="FT35" s="17">
        <v>47.81</v>
      </c>
      <c r="FU35" s="17">
        <v>47.81</v>
      </c>
      <c r="FV35" s="17">
        <v>47.85</v>
      </c>
      <c r="FW35" s="17">
        <v>47.85</v>
      </c>
      <c r="FX35" s="17">
        <v>47.88</v>
      </c>
      <c r="FY35" s="17">
        <v>47.85</v>
      </c>
      <c r="FZ35" s="17">
        <v>47.86</v>
      </c>
      <c r="GA35" s="17">
        <v>47.81</v>
      </c>
      <c r="GB35" s="17">
        <v>47.8</v>
      </c>
      <c r="GC35" s="17">
        <v>47.77</v>
      </c>
      <c r="GD35" s="17">
        <v>47.77</v>
      </c>
      <c r="GE35" s="17">
        <v>47.79</v>
      </c>
      <c r="GF35" s="17">
        <v>47.74</v>
      </c>
      <c r="GG35" s="17">
        <v>47.75</v>
      </c>
      <c r="GH35" s="17">
        <v>47.75</v>
      </c>
      <c r="GI35" s="17">
        <v>47.72</v>
      </c>
      <c r="GJ35" s="17">
        <v>47.68</v>
      </c>
      <c r="GK35" s="17">
        <v>47.66</v>
      </c>
      <c r="GL35" s="17">
        <v>47.68</v>
      </c>
      <c r="GM35" s="17">
        <v>47.69</v>
      </c>
      <c r="GN35" s="17">
        <v>47.67</v>
      </c>
      <c r="GO35" s="17">
        <v>47.71</v>
      </c>
      <c r="GP35" s="17">
        <v>47.72</v>
      </c>
      <c r="GQ35" s="17">
        <v>47.74</v>
      </c>
      <c r="GR35" s="17">
        <v>47.76</v>
      </c>
      <c r="GS35" s="17">
        <v>47.74</v>
      </c>
      <c r="GT35" s="17">
        <v>47.74</v>
      </c>
      <c r="GU35" s="17">
        <v>47.74</v>
      </c>
      <c r="GV35" s="17">
        <v>47.72</v>
      </c>
      <c r="GW35" s="17">
        <v>47.73</v>
      </c>
      <c r="GX35" s="17">
        <v>47.72</v>
      </c>
      <c r="GY35" s="17">
        <v>47.74</v>
      </c>
      <c r="GZ35" s="17">
        <v>47.69</v>
      </c>
      <c r="HA35" s="17">
        <v>47.73</v>
      </c>
      <c r="HB35" s="17">
        <v>47.71</v>
      </c>
      <c r="HC35" s="17">
        <v>47.76</v>
      </c>
      <c r="HD35" s="17">
        <v>47.79</v>
      </c>
      <c r="HE35" s="17">
        <v>47.82</v>
      </c>
      <c r="HF35" s="17">
        <v>47.84</v>
      </c>
      <c r="HG35" s="17">
        <v>47.89</v>
      </c>
      <c r="HH35" s="17">
        <v>47.87</v>
      </c>
      <c r="HI35" s="17">
        <v>47.88</v>
      </c>
      <c r="HJ35" s="17">
        <v>47.85</v>
      </c>
      <c r="HK35" s="17">
        <v>47.85</v>
      </c>
      <c r="HL35" s="17">
        <v>47.81</v>
      </c>
      <c r="HM35" s="17">
        <v>47.83</v>
      </c>
      <c r="HN35" s="17">
        <v>47.85</v>
      </c>
      <c r="HO35" s="17">
        <v>47.81</v>
      </c>
      <c r="HP35" s="17">
        <v>47.78</v>
      </c>
      <c r="HQ35" s="17">
        <v>47.81</v>
      </c>
      <c r="HR35" s="17">
        <v>47.81</v>
      </c>
      <c r="HS35" s="17">
        <v>47.78</v>
      </c>
      <c r="HT35" s="17">
        <v>47.81</v>
      </c>
      <c r="HU35" s="17">
        <v>47.81</v>
      </c>
      <c r="HV35" s="17">
        <v>47.81</v>
      </c>
      <c r="HW35" s="17">
        <v>47.84</v>
      </c>
      <c r="HX35" s="17">
        <v>47.85</v>
      </c>
      <c r="HY35" s="17">
        <v>47.85</v>
      </c>
      <c r="HZ35" s="17">
        <v>47.83</v>
      </c>
      <c r="IA35" s="17">
        <v>47.86</v>
      </c>
      <c r="IB35" s="17">
        <v>47.86</v>
      </c>
      <c r="IC35" s="17">
        <v>47.84</v>
      </c>
      <c r="ID35" s="17">
        <v>47.83</v>
      </c>
      <c r="IE35" s="17">
        <v>47.83</v>
      </c>
      <c r="IF35" s="17">
        <v>47.81</v>
      </c>
      <c r="IG35" s="17">
        <v>47.82</v>
      </c>
      <c r="IH35" s="17">
        <v>47.86</v>
      </c>
      <c r="II35" s="17">
        <v>47.91</v>
      </c>
      <c r="IJ35" s="17">
        <v>47.95</v>
      </c>
      <c r="IK35" s="17">
        <v>47.97</v>
      </c>
      <c r="IL35" s="17">
        <v>47.93</v>
      </c>
      <c r="IM35" s="17">
        <v>48.13</v>
      </c>
      <c r="IN35" s="17">
        <v>48.1</v>
      </c>
      <c r="IO35" s="17">
        <v>48</v>
      </c>
      <c r="IP35" s="17">
        <v>48</v>
      </c>
      <c r="IQ35" s="17">
        <v>48.04</v>
      </c>
      <c r="IR35" s="17">
        <v>48.07</v>
      </c>
      <c r="IS35" s="17">
        <v>48.13</v>
      </c>
      <c r="IT35" s="17">
        <v>48.1</v>
      </c>
      <c r="IU35" s="17">
        <v>48.12</v>
      </c>
      <c r="IV35" s="17">
        <v>48.13</v>
      </c>
      <c r="IW35" s="17">
        <v>48.15</v>
      </c>
      <c r="IX35" s="17">
        <v>48.16</v>
      </c>
      <c r="IY35" s="17">
        <v>48.16</v>
      </c>
    </row>
    <row r="36" spans="1:259" x14ac:dyDescent="0.15">
      <c r="A36" s="17" t="s">
        <v>980</v>
      </c>
      <c r="B36" s="17" t="s">
        <v>981</v>
      </c>
      <c r="C36" s="17"/>
      <c r="D36" s="17"/>
      <c r="E36" s="17"/>
      <c r="F36" s="17"/>
      <c r="G36" s="17"/>
      <c r="H36" s="17"/>
      <c r="I36" s="17"/>
      <c r="J36" s="17"/>
      <c r="K36" s="17"/>
      <c r="L36" s="17"/>
      <c r="M36" s="17"/>
      <c r="N36" s="17"/>
      <c r="O36" s="17"/>
      <c r="P36" s="17"/>
      <c r="Q36" s="17"/>
      <c r="R36" s="17"/>
      <c r="S36" s="17"/>
      <c r="T36" s="17"/>
      <c r="U36" s="17"/>
      <c r="V36" s="17"/>
      <c r="W36" s="17"/>
      <c r="X36" s="17"/>
      <c r="Y36" s="17"/>
      <c r="Z36" s="17"/>
      <c r="AA36" s="26"/>
      <c r="AB36" s="17"/>
      <c r="AC36" s="26"/>
      <c r="AD36" s="26"/>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26"/>
      <c r="BK36" s="17"/>
      <c r="BL36" s="17"/>
      <c r="BM36" s="17"/>
      <c r="BN36" s="17"/>
      <c r="BO36" s="17"/>
      <c r="BP36" s="17"/>
      <c r="BQ36" s="17"/>
      <c r="BR36" s="17"/>
      <c r="BS36" s="17"/>
      <c r="BT36" s="17"/>
      <c r="BU36" s="17"/>
      <c r="BV36" s="17"/>
      <c r="BW36" s="17"/>
      <c r="BX36" s="26"/>
      <c r="BY36" s="26"/>
      <c r="BZ36" s="26"/>
      <c r="CA36" s="26"/>
      <c r="CB36" s="26"/>
      <c r="CC36" s="17"/>
      <c r="CD36" s="17"/>
      <c r="CE36" s="17"/>
      <c r="CF36" s="17"/>
      <c r="CG36" s="17"/>
      <c r="CH36" s="17"/>
      <c r="CI36" s="17"/>
      <c r="CJ36" s="26"/>
      <c r="CK36" s="17"/>
      <c r="CL36" s="17"/>
      <c r="CM36" s="17"/>
      <c r="CN36" s="17"/>
      <c r="CO36" s="17"/>
      <c r="CP36" s="17"/>
      <c r="CQ36" s="17"/>
      <c r="CR36" s="17"/>
      <c r="CS36" s="17"/>
      <c r="CT36" s="17"/>
      <c r="CU36" s="17"/>
      <c r="CV36" s="17"/>
      <c r="CW36" s="17"/>
      <c r="CX36" s="17"/>
      <c r="CY36" s="26"/>
      <c r="CZ36" s="26"/>
      <c r="DA36" s="26"/>
      <c r="DB36" s="17"/>
      <c r="DC36" s="17"/>
      <c r="DD36" s="17"/>
      <c r="DE36" s="17"/>
      <c r="DF36" s="17"/>
      <c r="DG36" s="17"/>
      <c r="DH36" s="26"/>
      <c r="DI36" s="17"/>
      <c r="DJ36" s="17"/>
      <c r="DK36" s="17"/>
      <c r="DL36" s="17"/>
      <c r="DM36" s="17">
        <v>6.68</v>
      </c>
      <c r="DN36" s="17">
        <v>6.68</v>
      </c>
      <c r="DO36" s="17">
        <v>6.69</v>
      </c>
      <c r="DP36" s="17">
        <v>6.68</v>
      </c>
      <c r="DQ36" s="17">
        <v>6.68</v>
      </c>
      <c r="DR36" s="17">
        <v>6.68</v>
      </c>
      <c r="DS36" s="17">
        <v>6.68</v>
      </c>
      <c r="DT36" s="17">
        <v>6.68</v>
      </c>
      <c r="DU36" s="17">
        <v>6.68</v>
      </c>
      <c r="DV36" s="17">
        <v>6.69</v>
      </c>
      <c r="DW36" s="17">
        <v>6.68</v>
      </c>
      <c r="DX36" s="17">
        <v>6.68</v>
      </c>
      <c r="DY36" s="17">
        <v>6.68</v>
      </c>
      <c r="DZ36" s="17">
        <v>6.68</v>
      </c>
      <c r="EA36" s="17">
        <v>6.67</v>
      </c>
      <c r="EB36" s="17">
        <v>6.67</v>
      </c>
      <c r="EC36" s="17">
        <v>6.66</v>
      </c>
      <c r="ED36" s="17">
        <v>6.67</v>
      </c>
      <c r="EE36" s="17">
        <v>6.68</v>
      </c>
      <c r="EF36" s="17">
        <v>6.67</v>
      </c>
      <c r="EG36" s="17">
        <v>6.68</v>
      </c>
      <c r="EH36" s="17">
        <v>6.68</v>
      </c>
      <c r="EI36" s="17">
        <v>6.68</v>
      </c>
      <c r="EJ36" s="17">
        <v>6.68</v>
      </c>
      <c r="EK36" s="17">
        <v>6.67</v>
      </c>
      <c r="EL36" s="17">
        <v>6.68</v>
      </c>
      <c r="EM36" s="17">
        <v>6.67</v>
      </c>
      <c r="EN36" s="17">
        <v>6.68</v>
      </c>
      <c r="EO36" s="17">
        <v>6.67</v>
      </c>
      <c r="EP36" s="17">
        <v>6.68</v>
      </c>
      <c r="EQ36" s="17">
        <v>6.68</v>
      </c>
      <c r="ER36" s="17">
        <v>6.67</v>
      </c>
      <c r="ES36" s="17">
        <v>6.68</v>
      </c>
      <c r="ET36" s="17">
        <v>6.67</v>
      </c>
      <c r="EU36" s="17">
        <v>6.68</v>
      </c>
      <c r="EV36" s="17">
        <v>6.69</v>
      </c>
      <c r="EW36" s="17">
        <v>6.68</v>
      </c>
      <c r="EX36" s="17">
        <v>6.68</v>
      </c>
      <c r="EY36" s="17">
        <v>6.68</v>
      </c>
      <c r="EZ36" s="17">
        <v>6.67</v>
      </c>
      <c r="FA36" s="17">
        <v>6.68</v>
      </c>
      <c r="FB36" s="17">
        <v>6.67</v>
      </c>
      <c r="FC36" s="17">
        <v>6.68</v>
      </c>
      <c r="FD36" s="17">
        <v>6.69</v>
      </c>
      <c r="FE36" s="17">
        <v>6.69</v>
      </c>
      <c r="FF36" s="17">
        <v>6.69</v>
      </c>
      <c r="FG36" s="17">
        <v>6.69</v>
      </c>
      <c r="FH36" s="17">
        <v>6.69</v>
      </c>
      <c r="FI36" s="17">
        <v>6.7</v>
      </c>
      <c r="FJ36" s="17">
        <v>6.7</v>
      </c>
      <c r="FK36" s="17">
        <v>6.7</v>
      </c>
      <c r="FL36" s="17">
        <v>6.7</v>
      </c>
      <c r="FM36" s="17">
        <v>6.69</v>
      </c>
      <c r="FN36" s="17">
        <v>6.7</v>
      </c>
      <c r="FO36" s="17">
        <v>6.7</v>
      </c>
      <c r="FP36" s="17">
        <v>6.7</v>
      </c>
      <c r="FQ36" s="17">
        <v>6.7</v>
      </c>
      <c r="FR36" s="17">
        <v>6.71</v>
      </c>
      <c r="FS36" s="17">
        <v>6.7</v>
      </c>
      <c r="FT36" s="17">
        <v>6.7</v>
      </c>
      <c r="FU36" s="17">
        <v>6.7</v>
      </c>
      <c r="FV36" s="17">
        <v>6.7</v>
      </c>
      <c r="FW36" s="17">
        <v>6.69</v>
      </c>
      <c r="FX36" s="17">
        <v>6.69</v>
      </c>
      <c r="FY36" s="17">
        <v>6.69</v>
      </c>
      <c r="FZ36" s="17">
        <v>6.69</v>
      </c>
      <c r="GA36" s="17">
        <v>6.69</v>
      </c>
      <c r="GB36" s="17">
        <v>6.69</v>
      </c>
      <c r="GC36" s="17">
        <v>6.7</v>
      </c>
      <c r="GD36" s="17">
        <v>6.69</v>
      </c>
      <c r="GE36" s="17">
        <v>6.69</v>
      </c>
      <c r="GF36" s="17">
        <v>6.7</v>
      </c>
      <c r="GG36" s="17">
        <v>6.7</v>
      </c>
      <c r="GH36" s="17">
        <v>6.69</v>
      </c>
      <c r="GI36" s="17">
        <v>6.68</v>
      </c>
      <c r="GJ36" s="17">
        <v>6.69</v>
      </c>
      <c r="GK36" s="17">
        <v>6.68</v>
      </c>
      <c r="GL36" s="17">
        <v>6.69</v>
      </c>
      <c r="GM36" s="17">
        <v>6.68</v>
      </c>
      <c r="GN36" s="17">
        <v>6.68</v>
      </c>
      <c r="GO36" s="17">
        <v>6.68</v>
      </c>
      <c r="GP36" s="17">
        <v>6.69</v>
      </c>
      <c r="GQ36" s="17">
        <v>6.68</v>
      </c>
      <c r="GR36" s="17">
        <v>6.69</v>
      </c>
      <c r="GS36" s="17">
        <v>6.68</v>
      </c>
      <c r="GT36" s="17">
        <v>6.68</v>
      </c>
      <c r="GU36" s="17">
        <v>6.69</v>
      </c>
      <c r="GV36" s="17">
        <v>6.7</v>
      </c>
      <c r="GW36" s="17">
        <v>6.71</v>
      </c>
      <c r="GX36" s="17">
        <v>6.71</v>
      </c>
      <c r="GY36" s="17">
        <v>6.71</v>
      </c>
      <c r="GZ36" s="17">
        <v>6.71</v>
      </c>
      <c r="HA36" s="17">
        <v>6.71</v>
      </c>
      <c r="HB36" s="17">
        <v>6.71</v>
      </c>
      <c r="HC36" s="17">
        <v>6.71</v>
      </c>
      <c r="HD36" s="17">
        <v>6.71</v>
      </c>
      <c r="HE36" s="17">
        <v>6.71</v>
      </c>
      <c r="HF36" s="17">
        <v>6.71</v>
      </c>
      <c r="HG36" s="17">
        <v>6.7</v>
      </c>
      <c r="HH36" s="17">
        <v>6.71</v>
      </c>
      <c r="HI36" s="17">
        <v>6.71</v>
      </c>
      <c r="HJ36" s="17">
        <v>6.71</v>
      </c>
      <c r="HK36" s="17">
        <v>6.7</v>
      </c>
      <c r="HL36" s="17">
        <v>6.71</v>
      </c>
      <c r="HM36" s="17">
        <v>6.71</v>
      </c>
      <c r="HN36" s="17">
        <v>6.7</v>
      </c>
      <c r="HO36" s="17">
        <v>6.7</v>
      </c>
      <c r="HP36" s="17">
        <v>6.71</v>
      </c>
      <c r="HQ36" s="17">
        <v>6.7</v>
      </c>
      <c r="HR36" s="17">
        <v>6.7</v>
      </c>
      <c r="HS36" s="17">
        <v>6.71</v>
      </c>
      <c r="HT36" s="17">
        <v>6.69</v>
      </c>
      <c r="HU36" s="17">
        <v>6.7</v>
      </c>
      <c r="HV36" s="17">
        <v>6.7</v>
      </c>
      <c r="HW36" s="17">
        <v>6.69</v>
      </c>
      <c r="HX36" s="17">
        <v>6.7</v>
      </c>
      <c r="HY36" s="17">
        <v>6.69</v>
      </c>
      <c r="HZ36" s="17">
        <v>6.7</v>
      </c>
      <c r="IA36" s="17">
        <v>6.7</v>
      </c>
      <c r="IB36" s="17">
        <v>6.7</v>
      </c>
      <c r="IC36" s="17">
        <v>6.7</v>
      </c>
      <c r="ID36" s="17">
        <v>6.69</v>
      </c>
      <c r="IE36" s="17">
        <v>6.69</v>
      </c>
      <c r="IF36" s="17">
        <v>6.7</v>
      </c>
      <c r="IG36" s="17">
        <v>6.69</v>
      </c>
      <c r="IH36" s="17">
        <v>6.69</v>
      </c>
      <c r="II36" s="17">
        <v>6.69</v>
      </c>
      <c r="IJ36" s="17">
        <v>6.69</v>
      </c>
      <c r="IK36" s="17">
        <v>6.69</v>
      </c>
      <c r="IL36" s="17">
        <v>6.69</v>
      </c>
      <c r="IM36" s="17">
        <v>6.69</v>
      </c>
      <c r="IN36" s="17">
        <v>6.69</v>
      </c>
      <c r="IO36" s="17">
        <v>6.69</v>
      </c>
      <c r="IP36" s="17">
        <v>6.69</v>
      </c>
      <c r="IQ36" s="17">
        <v>6.7</v>
      </c>
      <c r="IR36" s="17">
        <v>6.69</v>
      </c>
      <c r="IS36" s="17">
        <v>6.69</v>
      </c>
      <c r="IT36" s="17">
        <v>6.69</v>
      </c>
      <c r="IU36" s="17">
        <v>6.69</v>
      </c>
      <c r="IV36" s="17">
        <v>6.68</v>
      </c>
      <c r="IW36" s="17">
        <v>6.69</v>
      </c>
      <c r="IX36" s="17">
        <v>6.69</v>
      </c>
      <c r="IY36" s="17">
        <v>6.69</v>
      </c>
    </row>
    <row r="37" spans="1:259" x14ac:dyDescent="0.15">
      <c r="A37" s="17" t="s">
        <v>333</v>
      </c>
      <c r="B37" s="17" t="s">
        <v>334</v>
      </c>
      <c r="C37" s="17"/>
      <c r="D37" s="17"/>
      <c r="E37" s="17"/>
      <c r="F37" s="17"/>
      <c r="G37" s="17"/>
      <c r="H37" s="17"/>
      <c r="I37" s="17"/>
      <c r="J37" s="17"/>
      <c r="K37" s="17"/>
      <c r="L37" s="17"/>
      <c r="M37" s="17"/>
      <c r="N37" s="17"/>
      <c r="O37" s="17"/>
      <c r="P37" s="17"/>
      <c r="Q37" s="17"/>
      <c r="R37" s="17"/>
      <c r="S37" s="17"/>
      <c r="T37" s="17"/>
      <c r="U37" s="17"/>
      <c r="V37" s="17"/>
      <c r="W37" s="17"/>
      <c r="X37" s="17"/>
      <c r="Y37" s="17"/>
      <c r="Z37" s="17"/>
      <c r="AA37" s="26"/>
      <c r="AB37" s="17"/>
      <c r="AC37" s="26"/>
      <c r="AD37" s="26"/>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26"/>
      <c r="BK37" s="17"/>
      <c r="BL37" s="17"/>
      <c r="BM37" s="17"/>
      <c r="BN37" s="17"/>
      <c r="BO37" s="17"/>
      <c r="BP37" s="17"/>
      <c r="BQ37" s="17"/>
      <c r="BR37" s="17"/>
      <c r="BS37" s="17"/>
      <c r="BT37" s="17"/>
      <c r="BU37" s="17"/>
      <c r="BV37" s="17"/>
      <c r="BW37" s="17"/>
      <c r="BX37" s="26"/>
      <c r="BY37" s="26"/>
      <c r="BZ37" s="26"/>
      <c r="CA37" s="26"/>
      <c r="CB37" s="26"/>
      <c r="CC37" s="17"/>
      <c r="CD37" s="17"/>
      <c r="CE37" s="17"/>
      <c r="CF37" s="17"/>
      <c r="CG37" s="17"/>
      <c r="CH37" s="17"/>
      <c r="CI37" s="17"/>
      <c r="CJ37" s="26"/>
      <c r="CK37" s="17"/>
      <c r="CL37" s="17"/>
      <c r="CM37" s="17"/>
      <c r="CN37" s="17"/>
      <c r="CO37" s="17"/>
      <c r="CP37" s="17"/>
      <c r="CQ37" s="17"/>
      <c r="CR37" s="17"/>
      <c r="CS37" s="17"/>
      <c r="CT37" s="17"/>
      <c r="CU37" s="17"/>
      <c r="CV37" s="17"/>
      <c r="CW37" s="17"/>
      <c r="CX37" s="17"/>
      <c r="CY37" s="26"/>
      <c r="CZ37" s="26"/>
      <c r="DA37" s="26"/>
      <c r="DB37" s="17"/>
      <c r="DC37" s="17"/>
      <c r="DD37" s="17"/>
      <c r="DE37" s="17"/>
      <c r="DF37" s="17"/>
      <c r="DG37" s="17"/>
      <c r="DH37" s="26"/>
      <c r="DI37" s="17"/>
      <c r="DJ37" s="17"/>
      <c r="DK37" s="17"/>
      <c r="DL37" s="17"/>
      <c r="DM37" s="17">
        <v>6.47</v>
      </c>
      <c r="DN37" s="17">
        <v>6.46</v>
      </c>
      <c r="DO37" s="17">
        <v>6.46</v>
      </c>
      <c r="DP37" s="17">
        <v>6.47</v>
      </c>
      <c r="DQ37" s="17">
        <v>6.47</v>
      </c>
      <c r="DR37" s="17">
        <v>6.47</v>
      </c>
      <c r="DS37" s="17">
        <v>6.47</v>
      </c>
      <c r="DT37" s="17">
        <v>6.47</v>
      </c>
      <c r="DU37" s="17">
        <v>6.47</v>
      </c>
      <c r="DV37" s="17">
        <v>6.48</v>
      </c>
      <c r="DW37" s="17">
        <v>6.48</v>
      </c>
      <c r="DX37" s="17">
        <v>6.47</v>
      </c>
      <c r="DY37" s="17">
        <v>6.47</v>
      </c>
      <c r="DZ37" s="17">
        <v>6.48</v>
      </c>
      <c r="EA37" s="17">
        <v>6.48</v>
      </c>
      <c r="EB37" s="17">
        <v>6.48</v>
      </c>
      <c r="EC37" s="17">
        <v>6.49</v>
      </c>
      <c r="ED37" s="17">
        <v>6.48</v>
      </c>
      <c r="EE37" s="17">
        <v>6.48</v>
      </c>
      <c r="EF37" s="17">
        <v>6.49</v>
      </c>
      <c r="EG37" s="17">
        <v>6.49</v>
      </c>
      <c r="EH37" s="17">
        <v>6.49</v>
      </c>
      <c r="EI37" s="17">
        <v>6.47</v>
      </c>
      <c r="EJ37" s="17">
        <v>6.48</v>
      </c>
      <c r="EK37" s="17">
        <v>6.48</v>
      </c>
      <c r="EL37" s="17">
        <v>6.47</v>
      </c>
      <c r="EM37" s="17">
        <v>6.48</v>
      </c>
      <c r="EN37" s="17">
        <v>6.48</v>
      </c>
      <c r="EO37" s="17">
        <v>6.48</v>
      </c>
      <c r="EP37" s="17">
        <v>6.47</v>
      </c>
      <c r="EQ37" s="17">
        <v>6.48</v>
      </c>
      <c r="ER37" s="17">
        <v>6.47</v>
      </c>
      <c r="ES37" s="17">
        <v>6.48</v>
      </c>
      <c r="ET37" s="17">
        <v>6.47</v>
      </c>
      <c r="EU37" s="17">
        <v>6.46</v>
      </c>
      <c r="EV37" s="17">
        <v>6.47</v>
      </c>
      <c r="EW37" s="17">
        <v>6.47</v>
      </c>
      <c r="EX37" s="17">
        <v>6.46</v>
      </c>
      <c r="EY37" s="17">
        <v>6.47</v>
      </c>
      <c r="EZ37" s="17">
        <v>6.47</v>
      </c>
      <c r="FA37" s="17">
        <v>6.47</v>
      </c>
      <c r="FB37" s="17">
        <v>6.46</v>
      </c>
      <c r="FC37" s="17">
        <v>6.47</v>
      </c>
      <c r="FD37" s="17">
        <v>6.46</v>
      </c>
      <c r="FE37" s="17">
        <v>6.47</v>
      </c>
      <c r="FF37" s="17">
        <v>6.47</v>
      </c>
      <c r="FG37" s="17">
        <v>6.47</v>
      </c>
      <c r="FH37" s="17">
        <v>6.47</v>
      </c>
      <c r="FI37" s="17">
        <v>6.46</v>
      </c>
      <c r="FJ37" s="17">
        <v>6.47</v>
      </c>
      <c r="FK37" s="17">
        <v>6.46</v>
      </c>
      <c r="FL37" s="17">
        <v>6.46</v>
      </c>
      <c r="FM37" s="17">
        <v>6.47</v>
      </c>
      <c r="FN37" s="17">
        <v>6.47</v>
      </c>
      <c r="FO37" s="17">
        <v>6.47</v>
      </c>
      <c r="FP37" s="17">
        <v>6.47</v>
      </c>
      <c r="FQ37" s="17">
        <v>6.47</v>
      </c>
      <c r="FR37" s="17">
        <v>6.48</v>
      </c>
      <c r="FS37" s="17">
        <v>6.48</v>
      </c>
      <c r="FT37" s="17">
        <v>6.47</v>
      </c>
      <c r="FU37" s="17">
        <v>6.48</v>
      </c>
      <c r="FV37" s="17">
        <v>6.47</v>
      </c>
      <c r="FW37" s="17">
        <v>6.47</v>
      </c>
      <c r="FX37" s="17">
        <v>6.48</v>
      </c>
      <c r="FY37" s="17">
        <v>6.48</v>
      </c>
      <c r="FZ37" s="17">
        <v>6.48</v>
      </c>
      <c r="GA37" s="17">
        <v>6.48</v>
      </c>
      <c r="GB37" s="17">
        <v>6.48</v>
      </c>
      <c r="GC37" s="17">
        <v>6.48</v>
      </c>
      <c r="GD37" s="17">
        <v>6.48</v>
      </c>
      <c r="GE37" s="17">
        <v>6.48</v>
      </c>
      <c r="GF37" s="17">
        <v>6.48</v>
      </c>
      <c r="GG37" s="17">
        <v>6.47</v>
      </c>
      <c r="GH37" s="17">
        <v>6.46</v>
      </c>
      <c r="GI37" s="17">
        <v>6.46</v>
      </c>
      <c r="GJ37" s="17">
        <v>6.46</v>
      </c>
      <c r="GK37" s="17">
        <v>6.46</v>
      </c>
      <c r="GL37" s="17">
        <v>6.46</v>
      </c>
      <c r="GM37" s="17">
        <v>6.45</v>
      </c>
      <c r="GN37" s="17">
        <v>6.45</v>
      </c>
      <c r="GO37" s="17">
        <v>6.45</v>
      </c>
      <c r="GP37" s="17">
        <v>6.45</v>
      </c>
      <c r="GQ37" s="17">
        <v>6.46</v>
      </c>
      <c r="GR37" s="17">
        <v>6.46</v>
      </c>
      <c r="GS37" s="17">
        <v>6.45</v>
      </c>
      <c r="GT37" s="17">
        <v>6.45</v>
      </c>
      <c r="GU37" s="17">
        <v>6.46</v>
      </c>
      <c r="GV37" s="17">
        <v>6.46</v>
      </c>
      <c r="GW37" s="17">
        <v>6.45</v>
      </c>
      <c r="GX37" s="17">
        <v>6.46</v>
      </c>
      <c r="GY37" s="17">
        <v>6.46</v>
      </c>
      <c r="GZ37" s="17">
        <v>6.46</v>
      </c>
      <c r="HA37" s="17">
        <v>6.45</v>
      </c>
      <c r="HB37" s="17">
        <v>6.46</v>
      </c>
      <c r="HC37" s="17">
        <v>6.45</v>
      </c>
      <c r="HD37" s="17">
        <v>6.47</v>
      </c>
      <c r="HE37" s="17">
        <v>6.47</v>
      </c>
      <c r="HF37" s="17">
        <v>6.46</v>
      </c>
      <c r="HG37" s="17">
        <v>6.47</v>
      </c>
      <c r="HH37" s="17">
        <v>6.46</v>
      </c>
      <c r="HI37" s="17">
        <v>6.46</v>
      </c>
      <c r="HJ37" s="17">
        <v>6.46</v>
      </c>
      <c r="HK37" s="17">
        <v>6.46</v>
      </c>
      <c r="HL37" s="17">
        <v>6.46</v>
      </c>
      <c r="HM37" s="17">
        <v>6.45</v>
      </c>
      <c r="HN37" s="17">
        <v>6.45</v>
      </c>
      <c r="HO37" s="17">
        <v>6.47</v>
      </c>
      <c r="HP37" s="17">
        <v>6.47</v>
      </c>
      <c r="HQ37" s="17">
        <v>6.46</v>
      </c>
      <c r="HR37" s="17">
        <v>6.47</v>
      </c>
      <c r="HS37" s="17">
        <v>6.46</v>
      </c>
      <c r="HT37" s="17">
        <v>6.46</v>
      </c>
      <c r="HU37" s="17">
        <v>6.46</v>
      </c>
      <c r="HV37" s="17">
        <v>6.46</v>
      </c>
      <c r="HW37" s="17">
        <v>6.47</v>
      </c>
      <c r="HX37" s="17">
        <v>6.46</v>
      </c>
      <c r="HY37" s="17">
        <v>6.47</v>
      </c>
      <c r="HZ37" s="17">
        <v>6.46</v>
      </c>
      <c r="IA37" s="17">
        <v>6.46</v>
      </c>
      <c r="IB37" s="17">
        <v>6.47</v>
      </c>
      <c r="IC37" s="17">
        <v>6.47</v>
      </c>
      <c r="ID37" s="17">
        <v>6.46</v>
      </c>
      <c r="IE37" s="17">
        <v>6.45</v>
      </c>
      <c r="IF37" s="17">
        <v>6.45</v>
      </c>
      <c r="IG37" s="17">
        <v>6.45</v>
      </c>
      <c r="IH37" s="17">
        <v>6.46</v>
      </c>
      <c r="II37" s="17">
        <v>6.45</v>
      </c>
      <c r="IJ37" s="17">
        <v>6.46</v>
      </c>
      <c r="IK37" s="17">
        <v>6.45</v>
      </c>
      <c r="IL37" s="17">
        <v>6.47</v>
      </c>
      <c r="IM37" s="17">
        <v>6.47</v>
      </c>
      <c r="IN37" s="17">
        <v>6.47</v>
      </c>
      <c r="IO37" s="17">
        <v>6.46</v>
      </c>
      <c r="IP37" s="17">
        <v>6.45</v>
      </c>
      <c r="IQ37" s="17">
        <v>6.47</v>
      </c>
      <c r="IR37" s="17">
        <v>6.45</v>
      </c>
      <c r="IS37" s="17">
        <v>6.47</v>
      </c>
      <c r="IT37" s="17">
        <v>6.46</v>
      </c>
      <c r="IU37" s="17">
        <v>6.45</v>
      </c>
      <c r="IV37" s="17">
        <v>6.46</v>
      </c>
      <c r="IW37" s="17">
        <v>6.46</v>
      </c>
      <c r="IX37" s="17">
        <v>6.49</v>
      </c>
      <c r="IY37" s="17">
        <v>6.48</v>
      </c>
    </row>
    <row r="38" spans="1:259" x14ac:dyDescent="0.15">
      <c r="A38" s="17" t="s">
        <v>335</v>
      </c>
      <c r="B38" s="17" t="s">
        <v>336</v>
      </c>
      <c r="C38" s="17"/>
      <c r="D38" s="17"/>
      <c r="E38" s="17"/>
      <c r="F38" s="17"/>
      <c r="G38" s="17"/>
      <c r="H38" s="17"/>
      <c r="I38" s="17"/>
      <c r="J38" s="17"/>
      <c r="K38" s="17"/>
      <c r="L38" s="17"/>
      <c r="M38" s="17"/>
      <c r="N38" s="17"/>
      <c r="O38" s="17"/>
      <c r="P38" s="17"/>
      <c r="Q38" s="17"/>
      <c r="R38" s="17"/>
      <c r="S38" s="17"/>
      <c r="T38" s="17"/>
      <c r="U38" s="17"/>
      <c r="V38" s="17"/>
      <c r="W38" s="17"/>
      <c r="X38" s="17"/>
      <c r="Y38" s="17"/>
      <c r="Z38" s="17"/>
      <c r="AA38" s="26"/>
      <c r="AB38" s="17"/>
      <c r="AC38" s="26"/>
      <c r="AD38" s="26"/>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26"/>
      <c r="BK38" s="17"/>
      <c r="BL38" s="17"/>
      <c r="BM38" s="17"/>
      <c r="BN38" s="17"/>
      <c r="BO38" s="17"/>
      <c r="BP38" s="17"/>
      <c r="BQ38" s="17"/>
      <c r="BR38" s="17"/>
      <c r="BS38" s="17"/>
      <c r="BT38" s="17"/>
      <c r="BU38" s="17"/>
      <c r="BV38" s="17"/>
      <c r="BW38" s="17"/>
      <c r="BX38" s="26"/>
      <c r="BY38" s="26"/>
      <c r="BZ38" s="26"/>
      <c r="CA38" s="26"/>
      <c r="CB38" s="26"/>
      <c r="CC38" s="17"/>
      <c r="CD38" s="17"/>
      <c r="CE38" s="17"/>
      <c r="CF38" s="17"/>
      <c r="CG38" s="17"/>
      <c r="CH38" s="17"/>
      <c r="CI38" s="17"/>
      <c r="CJ38" s="26"/>
      <c r="CK38" s="17"/>
      <c r="CL38" s="17"/>
      <c r="CM38" s="17"/>
      <c r="CN38" s="17"/>
      <c r="CO38" s="17"/>
      <c r="CP38" s="17"/>
      <c r="CQ38" s="17"/>
      <c r="CR38" s="17"/>
      <c r="CS38" s="17"/>
      <c r="CT38" s="17"/>
      <c r="CU38" s="17"/>
      <c r="CV38" s="17"/>
      <c r="CW38" s="17"/>
      <c r="CX38" s="17"/>
      <c r="CY38" s="26"/>
      <c r="CZ38" s="26"/>
      <c r="DA38" s="26"/>
      <c r="DB38" s="17"/>
      <c r="DC38" s="17"/>
      <c r="DD38" s="17"/>
      <c r="DE38" s="17"/>
      <c r="DF38" s="17"/>
      <c r="DG38" s="17"/>
      <c r="DH38" s="26"/>
      <c r="DI38" s="17"/>
      <c r="DJ38" s="17"/>
      <c r="DK38" s="17"/>
      <c r="DL38" s="17"/>
      <c r="DM38" s="17">
        <v>7.68</v>
      </c>
      <c r="DN38" s="17">
        <v>7.66</v>
      </c>
      <c r="DO38" s="17">
        <v>7.66</v>
      </c>
      <c r="DP38" s="17">
        <v>7.67</v>
      </c>
      <c r="DQ38" s="17">
        <v>7.68</v>
      </c>
      <c r="DR38" s="17">
        <v>7.69</v>
      </c>
      <c r="DS38" s="17">
        <v>7.68</v>
      </c>
      <c r="DT38" s="17">
        <v>7.68</v>
      </c>
      <c r="DU38" s="17">
        <v>7.71</v>
      </c>
      <c r="DV38" s="17">
        <v>7.73</v>
      </c>
      <c r="DW38" s="17">
        <v>7.75</v>
      </c>
      <c r="DX38" s="17">
        <v>7.73</v>
      </c>
      <c r="DY38" s="17">
        <v>7.73</v>
      </c>
      <c r="DZ38" s="17">
        <v>7.71</v>
      </c>
      <c r="EA38" s="17">
        <v>7.72</v>
      </c>
      <c r="EB38" s="17">
        <v>7.71</v>
      </c>
      <c r="EC38" s="17">
        <v>7.7</v>
      </c>
      <c r="ED38" s="17">
        <v>7.7</v>
      </c>
      <c r="EE38" s="17">
        <v>7.7</v>
      </c>
      <c r="EF38" s="17">
        <v>7.71</v>
      </c>
      <c r="EG38" s="17">
        <v>7.71</v>
      </c>
      <c r="EH38" s="17">
        <v>7.72</v>
      </c>
      <c r="EI38" s="17">
        <v>7.74</v>
      </c>
      <c r="EJ38" s="17">
        <v>7.74</v>
      </c>
      <c r="EK38" s="17">
        <v>7.76</v>
      </c>
      <c r="EL38" s="17">
        <v>7.76</v>
      </c>
      <c r="EM38" s="17">
        <v>7.74</v>
      </c>
      <c r="EN38" s="17">
        <v>7.74</v>
      </c>
      <c r="EO38" s="17">
        <v>7.73</v>
      </c>
      <c r="EP38" s="17">
        <v>7.73</v>
      </c>
      <c r="EQ38" s="17">
        <v>7.73</v>
      </c>
      <c r="ER38" s="17">
        <v>7.74</v>
      </c>
      <c r="ES38" s="17">
        <v>7.74</v>
      </c>
      <c r="ET38" s="17">
        <v>7.73</v>
      </c>
      <c r="EU38" s="17">
        <v>7.73</v>
      </c>
      <c r="EV38" s="17">
        <v>7.74</v>
      </c>
      <c r="EW38" s="17">
        <v>7.73</v>
      </c>
      <c r="EX38" s="17">
        <v>7.73</v>
      </c>
      <c r="EY38" s="17">
        <v>7.72</v>
      </c>
      <c r="EZ38" s="17">
        <v>7.71</v>
      </c>
      <c r="FA38" s="17">
        <v>7.72</v>
      </c>
      <c r="FB38" s="17">
        <v>7.74</v>
      </c>
      <c r="FC38" s="17">
        <v>7.83</v>
      </c>
      <c r="FD38" s="17">
        <v>7.85</v>
      </c>
      <c r="FE38" s="17">
        <v>7.85</v>
      </c>
      <c r="FF38" s="17">
        <v>7.87</v>
      </c>
      <c r="FG38" s="17">
        <v>7.9</v>
      </c>
      <c r="FH38" s="17">
        <v>7.87</v>
      </c>
      <c r="FI38" s="17">
        <v>7.95</v>
      </c>
      <c r="FJ38" s="17">
        <v>8.0500000000000007</v>
      </c>
      <c r="FK38" s="17">
        <v>8.02</v>
      </c>
      <c r="FL38" s="17">
        <v>8</v>
      </c>
      <c r="FM38" s="17">
        <v>8.1199999999999992</v>
      </c>
      <c r="FN38" s="17">
        <v>8.15</v>
      </c>
      <c r="FO38" s="17">
        <v>8.1199999999999992</v>
      </c>
      <c r="FP38" s="17">
        <v>8.07</v>
      </c>
      <c r="FQ38" s="17">
        <v>8.1199999999999992</v>
      </c>
      <c r="FR38" s="17">
        <v>8.1199999999999992</v>
      </c>
      <c r="FS38" s="17">
        <v>8.1</v>
      </c>
      <c r="FT38" s="17">
        <v>8.07</v>
      </c>
      <c r="FU38" s="17">
        <v>8.0399999999999991</v>
      </c>
      <c r="FV38" s="17">
        <v>8.06</v>
      </c>
      <c r="FW38" s="17">
        <v>8.0500000000000007</v>
      </c>
      <c r="FX38" s="17">
        <v>8.0399999999999991</v>
      </c>
      <c r="FY38" s="17">
        <v>8.0500000000000007</v>
      </c>
      <c r="FZ38" s="17">
        <v>8.06</v>
      </c>
      <c r="GA38" s="17">
        <v>8.06</v>
      </c>
      <c r="GB38" s="17">
        <v>8.0399999999999991</v>
      </c>
      <c r="GC38" s="17">
        <v>8.02</v>
      </c>
      <c r="GD38" s="17">
        <v>8.02</v>
      </c>
      <c r="GE38" s="17">
        <v>8.02</v>
      </c>
      <c r="GF38" s="17">
        <v>8.0399999999999991</v>
      </c>
      <c r="GG38" s="17">
        <v>8.0299999999999994</v>
      </c>
      <c r="GH38" s="17">
        <v>8.02</v>
      </c>
      <c r="GI38" s="17">
        <v>8.01</v>
      </c>
      <c r="GJ38" s="17">
        <v>7.98</v>
      </c>
      <c r="GK38" s="17">
        <v>7.95</v>
      </c>
      <c r="GL38" s="17">
        <v>7.95</v>
      </c>
      <c r="GM38" s="17">
        <v>7.98</v>
      </c>
      <c r="GN38" s="17">
        <v>7.99</v>
      </c>
      <c r="GO38" s="17">
        <v>7.99</v>
      </c>
      <c r="GP38" s="17">
        <v>7.97</v>
      </c>
      <c r="GQ38" s="17">
        <v>7.98</v>
      </c>
      <c r="GR38" s="17">
        <v>7.98</v>
      </c>
      <c r="GS38" s="17">
        <v>7.98</v>
      </c>
      <c r="GT38" s="17">
        <v>7.99</v>
      </c>
      <c r="GU38" s="17">
        <v>7.99</v>
      </c>
      <c r="GV38" s="17">
        <v>7.98</v>
      </c>
      <c r="GW38" s="17">
        <v>7.98</v>
      </c>
      <c r="GX38" s="17">
        <v>7.98</v>
      </c>
      <c r="GY38" s="17">
        <v>7.98</v>
      </c>
      <c r="GZ38" s="17">
        <v>7.96</v>
      </c>
      <c r="HA38" s="17">
        <v>7.98</v>
      </c>
      <c r="HB38" s="17">
        <v>7.97</v>
      </c>
      <c r="HC38" s="17">
        <v>7.98</v>
      </c>
      <c r="HD38" s="17">
        <v>7.98</v>
      </c>
      <c r="HE38" s="17">
        <v>7.98</v>
      </c>
      <c r="HF38" s="17">
        <v>7.99</v>
      </c>
      <c r="HG38" s="17">
        <v>7.99</v>
      </c>
      <c r="HH38" s="17">
        <v>7.99</v>
      </c>
      <c r="HI38" s="17">
        <v>8</v>
      </c>
      <c r="HJ38" s="17">
        <v>7.99</v>
      </c>
      <c r="HK38" s="17">
        <v>7.99</v>
      </c>
      <c r="HL38" s="17">
        <v>7.99</v>
      </c>
      <c r="HM38" s="17">
        <v>7.98</v>
      </c>
      <c r="HN38" s="17">
        <v>7.97</v>
      </c>
      <c r="HO38" s="17">
        <v>7.97</v>
      </c>
      <c r="HP38" s="17">
        <v>7.97</v>
      </c>
      <c r="HQ38" s="17">
        <v>7.97</v>
      </c>
      <c r="HR38" s="17">
        <v>7.98</v>
      </c>
      <c r="HS38" s="17">
        <v>7.99</v>
      </c>
      <c r="HT38" s="17">
        <v>8</v>
      </c>
      <c r="HU38" s="17">
        <v>8.01</v>
      </c>
      <c r="HV38" s="17">
        <v>8.02</v>
      </c>
      <c r="HW38" s="17">
        <v>8.0399999999999991</v>
      </c>
      <c r="HX38" s="17">
        <v>8.0399999999999991</v>
      </c>
      <c r="HY38" s="17">
        <v>8.0299999999999994</v>
      </c>
      <c r="HZ38" s="17">
        <v>8.01</v>
      </c>
      <c r="IA38" s="17">
        <v>8</v>
      </c>
      <c r="IB38" s="17">
        <v>8</v>
      </c>
      <c r="IC38" s="17">
        <v>7.99</v>
      </c>
      <c r="ID38" s="17">
        <v>7.98</v>
      </c>
      <c r="IE38" s="17">
        <v>7.97</v>
      </c>
      <c r="IF38" s="17">
        <v>7.97</v>
      </c>
      <c r="IG38" s="17">
        <v>7.97</v>
      </c>
      <c r="IH38" s="17">
        <v>7.96</v>
      </c>
      <c r="II38" s="17">
        <v>7.95</v>
      </c>
      <c r="IJ38" s="17">
        <v>7.95</v>
      </c>
      <c r="IK38" s="17">
        <v>7.95</v>
      </c>
      <c r="IL38" s="17">
        <v>7.96</v>
      </c>
      <c r="IM38" s="17">
        <v>7.96</v>
      </c>
      <c r="IN38" s="17">
        <v>7.98</v>
      </c>
      <c r="IO38" s="17">
        <v>7.99</v>
      </c>
      <c r="IP38" s="17">
        <v>7.99</v>
      </c>
      <c r="IQ38" s="17">
        <v>7.98</v>
      </c>
      <c r="IR38" s="17">
        <v>7.98</v>
      </c>
      <c r="IS38" s="17">
        <v>7.97</v>
      </c>
      <c r="IT38" s="17">
        <v>7.99</v>
      </c>
      <c r="IU38" s="17">
        <v>7.99</v>
      </c>
      <c r="IV38" s="17">
        <v>7.98</v>
      </c>
      <c r="IW38" s="17">
        <v>7.98</v>
      </c>
      <c r="IX38" s="17">
        <v>8</v>
      </c>
      <c r="IY38" s="17">
        <v>7.99</v>
      </c>
    </row>
    <row r="39" spans="1:259" x14ac:dyDescent="0.15">
      <c r="A39" s="17" t="s">
        <v>150</v>
      </c>
      <c r="B39" s="17" t="s">
        <v>151</v>
      </c>
      <c r="C39" s="17"/>
      <c r="D39" s="17"/>
      <c r="E39" s="17"/>
      <c r="F39" s="17"/>
      <c r="G39" s="17"/>
      <c r="H39" s="17"/>
      <c r="I39" s="17"/>
      <c r="J39" s="17"/>
      <c r="K39" s="17"/>
      <c r="L39" s="17"/>
      <c r="M39" s="17"/>
      <c r="N39" s="17"/>
      <c r="O39" s="17"/>
      <c r="P39" s="17"/>
      <c r="Q39" s="17"/>
      <c r="R39" s="17"/>
      <c r="S39" s="17"/>
      <c r="T39" s="17"/>
      <c r="U39" s="17"/>
      <c r="V39" s="17"/>
      <c r="W39" s="17"/>
      <c r="X39" s="17"/>
      <c r="Y39" s="17"/>
      <c r="Z39" s="17"/>
      <c r="AA39" s="26"/>
      <c r="AB39" s="17"/>
      <c r="AC39" s="26"/>
      <c r="AD39" s="26"/>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26"/>
      <c r="BK39" s="17"/>
      <c r="BL39" s="17"/>
      <c r="BM39" s="17"/>
      <c r="BN39" s="17"/>
      <c r="BO39" s="17"/>
      <c r="BP39" s="17"/>
      <c r="BQ39" s="17"/>
      <c r="BR39" s="17"/>
      <c r="BS39" s="17"/>
      <c r="BT39" s="17"/>
      <c r="BU39" s="17"/>
      <c r="BV39" s="17"/>
      <c r="BW39" s="17"/>
      <c r="BX39" s="26"/>
      <c r="BY39" s="26"/>
      <c r="BZ39" s="26"/>
      <c r="CA39" s="26"/>
      <c r="CB39" s="26"/>
      <c r="CC39" s="17"/>
      <c r="CD39" s="17"/>
      <c r="CE39" s="17"/>
      <c r="CF39" s="17"/>
      <c r="CG39" s="17"/>
      <c r="CH39" s="17"/>
      <c r="CI39" s="17"/>
      <c r="CJ39" s="26"/>
      <c r="CK39" s="17"/>
      <c r="CL39" s="17"/>
      <c r="CM39" s="17"/>
      <c r="CN39" s="17"/>
      <c r="CO39" s="17"/>
      <c r="CP39" s="17"/>
      <c r="CQ39" s="17"/>
      <c r="CR39" s="17"/>
      <c r="CS39" s="17"/>
      <c r="CT39" s="17"/>
      <c r="CU39" s="17"/>
      <c r="CV39" s="17"/>
      <c r="CW39" s="17"/>
      <c r="CX39" s="17"/>
      <c r="CY39" s="26"/>
      <c r="CZ39" s="26"/>
      <c r="DA39" s="26"/>
      <c r="DB39" s="17"/>
      <c r="DC39" s="17"/>
      <c r="DD39" s="17"/>
      <c r="DE39" s="17"/>
      <c r="DF39" s="17"/>
      <c r="DG39" s="17"/>
      <c r="DH39" s="26"/>
      <c r="DI39" s="17"/>
      <c r="DJ39" s="17"/>
      <c r="DK39" s="17"/>
      <c r="DL39" s="17"/>
      <c r="DM39" s="17">
        <v>22.95</v>
      </c>
      <c r="DN39" s="17">
        <v>22.95</v>
      </c>
      <c r="DO39" s="17">
        <v>22.94</v>
      </c>
      <c r="DP39" s="17">
        <v>22.94</v>
      </c>
      <c r="DQ39" s="17">
        <v>22.9</v>
      </c>
      <c r="DR39" s="17">
        <v>22.88</v>
      </c>
      <c r="DS39" s="17">
        <v>22.9</v>
      </c>
      <c r="DT39" s="17">
        <v>22.83</v>
      </c>
      <c r="DU39" s="17">
        <v>22.85</v>
      </c>
      <c r="DV39" s="17">
        <v>22.87</v>
      </c>
      <c r="DW39" s="17">
        <v>22.85</v>
      </c>
      <c r="DX39" s="17">
        <v>22.85</v>
      </c>
      <c r="DY39" s="17">
        <v>22.86</v>
      </c>
      <c r="DZ39" s="17">
        <v>22.85</v>
      </c>
      <c r="EA39" s="17">
        <v>22.73</v>
      </c>
      <c r="EB39" s="17">
        <v>22.73</v>
      </c>
      <c r="EC39" s="17">
        <v>22.62</v>
      </c>
      <c r="ED39" s="17">
        <v>22.62</v>
      </c>
      <c r="EE39" s="17">
        <v>22.63</v>
      </c>
      <c r="EF39" s="17">
        <v>22.66</v>
      </c>
      <c r="EG39" s="17">
        <v>22.66</v>
      </c>
      <c r="EH39" s="17">
        <v>22.65</v>
      </c>
      <c r="EI39" s="17">
        <v>22.67</v>
      </c>
      <c r="EJ39" s="17">
        <v>22.7</v>
      </c>
      <c r="EK39" s="17">
        <v>22.67</v>
      </c>
      <c r="EL39" s="17">
        <v>22.68</v>
      </c>
      <c r="EM39" s="17">
        <v>22.67</v>
      </c>
      <c r="EN39" s="17">
        <v>22.65</v>
      </c>
      <c r="EO39" s="17">
        <v>22.63</v>
      </c>
      <c r="EP39" s="17">
        <v>22.61</v>
      </c>
      <c r="EQ39" s="17">
        <v>22.65</v>
      </c>
      <c r="ER39" s="17">
        <v>22.7</v>
      </c>
      <c r="ES39" s="17">
        <v>22.75</v>
      </c>
      <c r="ET39" s="17">
        <v>22.74</v>
      </c>
      <c r="EU39" s="17">
        <v>22.71</v>
      </c>
      <c r="EV39" s="17">
        <v>22.74</v>
      </c>
      <c r="EW39" s="17">
        <v>22.73</v>
      </c>
      <c r="EX39" s="17">
        <v>22.73</v>
      </c>
      <c r="EY39" s="17">
        <v>22.73</v>
      </c>
      <c r="EZ39" s="17">
        <v>22.69</v>
      </c>
      <c r="FA39" s="17">
        <v>22.65</v>
      </c>
      <c r="FB39" s="17">
        <v>22.66</v>
      </c>
      <c r="FC39" s="17">
        <v>22.69</v>
      </c>
      <c r="FD39" s="17">
        <v>22.7</v>
      </c>
      <c r="FE39" s="17">
        <v>22.7</v>
      </c>
      <c r="FF39" s="17">
        <v>22.7</v>
      </c>
      <c r="FG39" s="17">
        <v>22.65</v>
      </c>
      <c r="FH39" s="17">
        <v>22.67</v>
      </c>
      <c r="FI39" s="17">
        <v>22.68</v>
      </c>
      <c r="FJ39" s="17">
        <v>22.75</v>
      </c>
      <c r="FK39" s="17">
        <v>22.83</v>
      </c>
      <c r="FL39" s="17">
        <v>22.85</v>
      </c>
      <c r="FM39" s="17">
        <v>22.84</v>
      </c>
      <c r="FN39" s="17">
        <v>22.84</v>
      </c>
      <c r="FO39" s="17">
        <v>22.83</v>
      </c>
      <c r="FP39" s="17">
        <v>22.83</v>
      </c>
      <c r="FQ39" s="17">
        <v>22.77</v>
      </c>
      <c r="FR39" s="17">
        <v>22.75</v>
      </c>
      <c r="FS39" s="17">
        <v>22.76</v>
      </c>
      <c r="FT39" s="17">
        <v>22.78</v>
      </c>
      <c r="FU39" s="17">
        <v>22.8</v>
      </c>
      <c r="FV39" s="17">
        <v>22.8</v>
      </c>
      <c r="FW39" s="17">
        <v>22.82</v>
      </c>
      <c r="FX39" s="17">
        <v>22.82</v>
      </c>
      <c r="FY39" s="17">
        <v>22.77</v>
      </c>
      <c r="FZ39" s="17">
        <v>22.8</v>
      </c>
      <c r="GA39" s="17">
        <v>22.82</v>
      </c>
      <c r="GB39" s="17">
        <v>22.83</v>
      </c>
      <c r="GC39" s="17">
        <v>22.77</v>
      </c>
      <c r="GD39" s="17">
        <v>22.76</v>
      </c>
      <c r="GE39" s="17">
        <v>22.77</v>
      </c>
      <c r="GF39" s="17">
        <v>22.74</v>
      </c>
      <c r="GG39" s="17">
        <v>22.68</v>
      </c>
      <c r="GH39" s="17">
        <v>22.67</v>
      </c>
      <c r="GI39" s="17">
        <v>22.67</v>
      </c>
      <c r="GJ39" s="17">
        <v>22.67</v>
      </c>
      <c r="GK39" s="17">
        <v>22.66</v>
      </c>
      <c r="GL39" s="17">
        <v>22.63</v>
      </c>
      <c r="GM39" s="17">
        <v>22.63</v>
      </c>
      <c r="GN39" s="17">
        <v>22.63</v>
      </c>
      <c r="GO39" s="17">
        <v>22.66</v>
      </c>
      <c r="GP39" s="17">
        <v>22.67</v>
      </c>
      <c r="GQ39" s="17">
        <v>22.65</v>
      </c>
      <c r="GR39" s="17">
        <v>22.64</v>
      </c>
      <c r="GS39" s="17">
        <v>22.63</v>
      </c>
      <c r="GT39" s="17">
        <v>22.59</v>
      </c>
      <c r="GU39" s="17">
        <v>22.57</v>
      </c>
      <c r="GV39" s="17">
        <v>22.61</v>
      </c>
      <c r="GW39" s="17">
        <v>22.66</v>
      </c>
      <c r="GX39" s="17">
        <v>22.69</v>
      </c>
      <c r="GY39" s="17">
        <v>22.69</v>
      </c>
      <c r="GZ39" s="17">
        <v>22.67</v>
      </c>
      <c r="HA39" s="17">
        <v>22.66</v>
      </c>
      <c r="HB39" s="17">
        <v>22.66</v>
      </c>
      <c r="HC39" s="17">
        <v>22.68</v>
      </c>
      <c r="HD39" s="17">
        <v>22.7</v>
      </c>
      <c r="HE39" s="17">
        <v>22.69</v>
      </c>
      <c r="HF39" s="17">
        <v>22.67</v>
      </c>
      <c r="HG39" s="17">
        <v>22.62</v>
      </c>
      <c r="HH39" s="17">
        <v>22.59</v>
      </c>
      <c r="HI39" s="17">
        <v>22.63</v>
      </c>
      <c r="HJ39" s="17">
        <v>22.64</v>
      </c>
      <c r="HK39" s="17">
        <v>22.61</v>
      </c>
      <c r="HL39" s="17">
        <v>22.6</v>
      </c>
      <c r="HM39" s="17">
        <v>22.62</v>
      </c>
      <c r="HN39" s="17">
        <v>22.61</v>
      </c>
      <c r="HO39" s="17">
        <v>22.62</v>
      </c>
      <c r="HP39" s="17">
        <v>22.6</v>
      </c>
      <c r="HQ39" s="17">
        <v>22.58</v>
      </c>
      <c r="HR39" s="17">
        <v>22.5</v>
      </c>
      <c r="HS39" s="17">
        <v>22.52</v>
      </c>
      <c r="HT39" s="17">
        <v>22.58</v>
      </c>
      <c r="HU39" s="17">
        <v>22.55</v>
      </c>
      <c r="HV39" s="17">
        <v>22.55</v>
      </c>
      <c r="HW39" s="17">
        <v>22.54</v>
      </c>
      <c r="HX39" s="17">
        <v>22.62</v>
      </c>
      <c r="HY39" s="17">
        <v>22.63</v>
      </c>
      <c r="HZ39" s="17">
        <v>22.54</v>
      </c>
      <c r="IA39" s="17">
        <v>22.58</v>
      </c>
      <c r="IB39" s="17">
        <v>22.52</v>
      </c>
      <c r="IC39" s="17">
        <v>22.53</v>
      </c>
      <c r="ID39" s="17">
        <v>22.52</v>
      </c>
      <c r="IE39" s="17">
        <v>22.53</v>
      </c>
      <c r="IF39" s="17">
        <v>22.52</v>
      </c>
      <c r="IG39" s="17">
        <v>22.53</v>
      </c>
      <c r="IH39" s="17">
        <v>22.52</v>
      </c>
      <c r="II39" s="17">
        <v>22.6</v>
      </c>
      <c r="IJ39" s="17">
        <v>22.6</v>
      </c>
      <c r="IK39" s="17">
        <v>22.67</v>
      </c>
      <c r="IL39" s="17">
        <v>22.75</v>
      </c>
      <c r="IM39" s="17">
        <v>22.73</v>
      </c>
      <c r="IN39" s="17">
        <v>22.67</v>
      </c>
      <c r="IO39" s="17">
        <v>22.67</v>
      </c>
      <c r="IP39" s="17">
        <v>22.63</v>
      </c>
      <c r="IQ39" s="17">
        <v>22.63</v>
      </c>
      <c r="IR39" s="17">
        <v>22.65</v>
      </c>
      <c r="IS39" s="17">
        <v>22.65</v>
      </c>
      <c r="IT39" s="17">
        <v>22.67</v>
      </c>
      <c r="IU39" s="17">
        <v>22.68</v>
      </c>
      <c r="IV39" s="17">
        <v>22.65</v>
      </c>
      <c r="IW39" s="17">
        <v>22.66</v>
      </c>
      <c r="IX39" s="17">
        <v>22.68</v>
      </c>
      <c r="IY39" s="17">
        <v>22.67</v>
      </c>
    </row>
    <row r="40" spans="1:259" x14ac:dyDescent="0.15">
      <c r="A40" s="17" t="s">
        <v>1032</v>
      </c>
      <c r="B40" s="17" t="s">
        <v>1033</v>
      </c>
      <c r="C40" s="17"/>
      <c r="D40" s="17"/>
      <c r="E40" s="17"/>
      <c r="F40" s="17"/>
      <c r="G40" s="17"/>
      <c r="H40" s="17"/>
      <c r="I40" s="17"/>
      <c r="J40" s="17"/>
      <c r="K40" s="17"/>
      <c r="L40" s="17"/>
      <c r="M40" s="17"/>
      <c r="N40" s="17"/>
      <c r="O40" s="17"/>
      <c r="P40" s="17"/>
      <c r="Q40" s="17"/>
      <c r="R40" s="17"/>
      <c r="S40" s="17"/>
      <c r="T40" s="17"/>
      <c r="U40" s="17"/>
      <c r="V40" s="17"/>
      <c r="W40" s="17"/>
      <c r="X40" s="17"/>
      <c r="Y40" s="17"/>
      <c r="Z40" s="17"/>
      <c r="AA40" s="26"/>
      <c r="AB40" s="17"/>
      <c r="AC40" s="26"/>
      <c r="AD40" s="26"/>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26"/>
      <c r="BK40" s="17"/>
      <c r="BL40" s="17"/>
      <c r="BM40" s="17"/>
      <c r="BN40" s="17"/>
      <c r="BO40" s="17"/>
      <c r="BP40" s="17"/>
      <c r="BQ40" s="17"/>
      <c r="BR40" s="17"/>
      <c r="BS40" s="17"/>
      <c r="BT40" s="17"/>
      <c r="BU40" s="17"/>
      <c r="BV40" s="17"/>
      <c r="BW40" s="17"/>
      <c r="BX40" s="26"/>
      <c r="BY40" s="26"/>
      <c r="BZ40" s="26"/>
      <c r="CA40" s="26"/>
      <c r="CB40" s="26"/>
      <c r="CC40" s="17"/>
      <c r="CD40" s="17"/>
      <c r="CE40" s="17"/>
      <c r="CF40" s="17"/>
      <c r="CG40" s="17"/>
      <c r="CH40" s="17"/>
      <c r="CI40" s="17"/>
      <c r="CJ40" s="26"/>
      <c r="CK40" s="17"/>
      <c r="CL40" s="17"/>
      <c r="CM40" s="17"/>
      <c r="CN40" s="17"/>
      <c r="CO40" s="17"/>
      <c r="CP40" s="17"/>
      <c r="CQ40" s="17"/>
      <c r="CR40" s="17"/>
      <c r="CS40" s="17"/>
      <c r="CT40" s="17"/>
      <c r="CU40" s="17"/>
      <c r="CV40" s="17"/>
      <c r="CW40" s="17"/>
      <c r="CX40" s="17"/>
      <c r="CY40" s="26"/>
      <c r="CZ40" s="26"/>
      <c r="DA40" s="26"/>
      <c r="DB40" s="17"/>
      <c r="DC40" s="17"/>
      <c r="DD40" s="17"/>
      <c r="DE40" s="17"/>
      <c r="DF40" s="17"/>
      <c r="DG40" s="17"/>
      <c r="DH40" s="26"/>
      <c r="DI40" s="17"/>
      <c r="DJ40" s="17"/>
      <c r="DK40" s="17"/>
      <c r="DL40" s="17"/>
      <c r="DM40" s="17">
        <v>28.38</v>
      </c>
      <c r="DN40" s="17">
        <v>28.37</v>
      </c>
      <c r="DO40" s="17">
        <v>28.36</v>
      </c>
      <c r="DP40" s="17">
        <v>28.38</v>
      </c>
      <c r="DQ40" s="17">
        <v>28.36</v>
      </c>
      <c r="DR40" s="17">
        <v>28.36</v>
      </c>
      <c r="DS40" s="17">
        <v>28.37</v>
      </c>
      <c r="DT40" s="17">
        <v>28.37</v>
      </c>
      <c r="DU40" s="17">
        <v>28.38</v>
      </c>
      <c r="DV40" s="17">
        <v>28.37</v>
      </c>
      <c r="DW40" s="17">
        <v>28.38</v>
      </c>
      <c r="DX40" s="17">
        <v>28.38</v>
      </c>
      <c r="DY40" s="17">
        <v>28.36</v>
      </c>
      <c r="DZ40" s="17">
        <v>28.36</v>
      </c>
      <c r="EA40" s="17">
        <v>28.34</v>
      </c>
      <c r="EB40" s="17">
        <v>28.34</v>
      </c>
      <c r="EC40" s="17">
        <v>28.34</v>
      </c>
      <c r="ED40" s="17">
        <v>28.33</v>
      </c>
      <c r="EE40" s="17">
        <v>28.34</v>
      </c>
      <c r="EF40" s="17">
        <v>28.34</v>
      </c>
      <c r="EG40" s="17">
        <v>28.34</v>
      </c>
      <c r="EH40" s="17">
        <v>28.34</v>
      </c>
      <c r="EI40" s="17">
        <v>28.33</v>
      </c>
      <c r="EJ40" s="17">
        <v>28.32</v>
      </c>
      <c r="EK40" s="17">
        <v>28.32</v>
      </c>
      <c r="EL40" s="17">
        <v>28.33</v>
      </c>
      <c r="EM40" s="17">
        <v>28.33</v>
      </c>
      <c r="EN40" s="17">
        <v>28.34</v>
      </c>
      <c r="EO40" s="17">
        <v>28.31</v>
      </c>
      <c r="EP40" s="17">
        <v>28.31</v>
      </c>
      <c r="EQ40" s="17">
        <v>28.29</v>
      </c>
      <c r="ER40" s="17">
        <v>28.31</v>
      </c>
      <c r="ES40" s="17">
        <v>28.31</v>
      </c>
      <c r="ET40" s="17">
        <v>28.31</v>
      </c>
      <c r="EU40" s="17">
        <v>28.31</v>
      </c>
      <c r="EV40" s="17">
        <v>28.3</v>
      </c>
      <c r="EW40" s="17">
        <v>28.3</v>
      </c>
      <c r="EX40" s="17">
        <v>28.31</v>
      </c>
      <c r="EY40" s="17">
        <v>28.32</v>
      </c>
      <c r="EZ40" s="17">
        <v>28.32</v>
      </c>
      <c r="FA40" s="17">
        <v>28.32</v>
      </c>
      <c r="FB40" s="17">
        <v>28.32</v>
      </c>
      <c r="FC40" s="17">
        <v>28.32</v>
      </c>
      <c r="FD40" s="17">
        <v>28.31</v>
      </c>
      <c r="FE40" s="17">
        <v>28.33</v>
      </c>
      <c r="FF40" s="17">
        <v>28.31</v>
      </c>
      <c r="FG40" s="17">
        <v>28.32</v>
      </c>
      <c r="FH40" s="17">
        <v>28.33</v>
      </c>
      <c r="FI40" s="17">
        <v>28.34</v>
      </c>
      <c r="FJ40" s="17">
        <v>28.36</v>
      </c>
      <c r="FK40" s="17">
        <v>28.37</v>
      </c>
      <c r="FL40" s="17">
        <v>28.38</v>
      </c>
      <c r="FM40" s="17">
        <v>28.35</v>
      </c>
      <c r="FN40" s="17">
        <v>28.37</v>
      </c>
      <c r="FO40" s="17">
        <v>28.38</v>
      </c>
      <c r="FP40" s="17">
        <v>28.37</v>
      </c>
      <c r="FQ40" s="17">
        <v>28.37</v>
      </c>
      <c r="FR40" s="17">
        <v>28.35</v>
      </c>
      <c r="FS40" s="17">
        <v>28.37</v>
      </c>
      <c r="FT40" s="17">
        <v>28.37</v>
      </c>
      <c r="FU40" s="17">
        <v>28.35</v>
      </c>
      <c r="FV40" s="17">
        <v>28.35</v>
      </c>
      <c r="FW40" s="17">
        <v>28.36</v>
      </c>
      <c r="FX40" s="17">
        <v>28.36</v>
      </c>
      <c r="FY40" s="17">
        <v>28.39</v>
      </c>
      <c r="FZ40" s="17">
        <v>28.39</v>
      </c>
      <c r="GA40" s="17">
        <v>28.41</v>
      </c>
      <c r="GB40" s="17">
        <v>28.42</v>
      </c>
      <c r="GC40" s="17">
        <v>28.4</v>
      </c>
      <c r="GD40" s="17">
        <v>28.4</v>
      </c>
      <c r="GE40" s="17">
        <v>28.38</v>
      </c>
      <c r="GF40" s="17">
        <v>28.37</v>
      </c>
      <c r="GG40" s="17">
        <v>28.39</v>
      </c>
      <c r="GH40" s="17">
        <v>28.39</v>
      </c>
      <c r="GI40" s="17">
        <v>28.37</v>
      </c>
      <c r="GJ40" s="17">
        <v>28.39</v>
      </c>
      <c r="GK40" s="17">
        <v>28.4</v>
      </c>
      <c r="GL40" s="17">
        <v>28.38</v>
      </c>
      <c r="GM40" s="17">
        <v>28.38</v>
      </c>
      <c r="GN40" s="17">
        <v>28.39</v>
      </c>
      <c r="GO40" s="17">
        <v>28.38</v>
      </c>
      <c r="GP40" s="17">
        <v>28.38</v>
      </c>
      <c r="GQ40" s="17">
        <v>28.41</v>
      </c>
      <c r="GR40" s="17">
        <v>28.4</v>
      </c>
      <c r="GS40" s="17">
        <v>28.37</v>
      </c>
      <c r="GT40" s="17">
        <v>28.36</v>
      </c>
      <c r="GU40" s="17">
        <v>28.38</v>
      </c>
      <c r="GV40" s="17">
        <v>28.39</v>
      </c>
      <c r="GW40" s="17">
        <v>28.4</v>
      </c>
      <c r="GX40" s="17">
        <v>28.4</v>
      </c>
      <c r="GY40" s="17">
        <v>28.36</v>
      </c>
      <c r="GZ40" s="17">
        <v>28.36</v>
      </c>
      <c r="HA40" s="17">
        <v>28.41</v>
      </c>
      <c r="HB40" s="17">
        <v>28.37</v>
      </c>
      <c r="HC40" s="17">
        <v>28.37</v>
      </c>
      <c r="HD40" s="17">
        <v>28.37</v>
      </c>
      <c r="HE40" s="17">
        <v>28.37</v>
      </c>
      <c r="HF40" s="17">
        <v>28.37</v>
      </c>
      <c r="HG40" s="17">
        <v>28.39</v>
      </c>
      <c r="HH40" s="17">
        <v>28.39</v>
      </c>
      <c r="HI40" s="17">
        <v>28.39</v>
      </c>
      <c r="HJ40" s="17">
        <v>28.38</v>
      </c>
      <c r="HK40" s="17">
        <v>28.36</v>
      </c>
      <c r="HL40" s="17">
        <v>28.36</v>
      </c>
      <c r="HM40" s="17">
        <v>28.37</v>
      </c>
      <c r="HN40" s="17">
        <v>28.37</v>
      </c>
      <c r="HO40" s="17">
        <v>28.35</v>
      </c>
      <c r="HP40" s="17">
        <v>28.32</v>
      </c>
      <c r="HQ40" s="17">
        <v>28.32</v>
      </c>
      <c r="HR40" s="17">
        <v>28.34</v>
      </c>
      <c r="HS40" s="17">
        <v>28.33</v>
      </c>
      <c r="HT40" s="17">
        <v>28.34</v>
      </c>
      <c r="HU40" s="17">
        <v>28.34</v>
      </c>
      <c r="HV40" s="17">
        <v>28.33</v>
      </c>
      <c r="HW40" s="17">
        <v>28.36</v>
      </c>
      <c r="HX40" s="17">
        <v>28.36</v>
      </c>
      <c r="HY40" s="17">
        <v>28.34</v>
      </c>
      <c r="HZ40" s="17">
        <v>28.35</v>
      </c>
      <c r="IA40" s="17">
        <v>28.32</v>
      </c>
      <c r="IB40" s="17">
        <v>28.32</v>
      </c>
      <c r="IC40" s="17">
        <v>28.31</v>
      </c>
      <c r="ID40" s="17">
        <v>28.32</v>
      </c>
      <c r="IE40" s="17">
        <v>28.29</v>
      </c>
      <c r="IF40" s="17">
        <v>28.33</v>
      </c>
      <c r="IG40" s="17">
        <v>28.31</v>
      </c>
      <c r="IH40" s="17">
        <v>28.31</v>
      </c>
      <c r="II40" s="17">
        <v>28.27</v>
      </c>
      <c r="IJ40" s="17">
        <v>28.25</v>
      </c>
      <c r="IK40" s="17">
        <v>28.29</v>
      </c>
      <c r="IL40" s="17">
        <v>28.3</v>
      </c>
      <c r="IM40" s="17">
        <v>28.32</v>
      </c>
      <c r="IN40" s="17">
        <v>28.34</v>
      </c>
      <c r="IO40" s="17">
        <v>28.33</v>
      </c>
      <c r="IP40" s="17">
        <v>28.33</v>
      </c>
      <c r="IQ40" s="17">
        <v>28.32</v>
      </c>
      <c r="IR40" s="17">
        <v>28.32</v>
      </c>
      <c r="IS40" s="17">
        <v>28.31</v>
      </c>
      <c r="IT40" s="17">
        <v>28.31</v>
      </c>
      <c r="IU40" s="17">
        <v>28.31</v>
      </c>
      <c r="IV40" s="17">
        <v>28.33</v>
      </c>
      <c r="IW40" s="17">
        <v>28.31</v>
      </c>
      <c r="IX40" s="17">
        <v>28.32</v>
      </c>
      <c r="IY40" s="17">
        <v>28.31</v>
      </c>
    </row>
    <row r="41" spans="1:259" x14ac:dyDescent="0.15">
      <c r="A41" s="17" t="s">
        <v>706</v>
      </c>
      <c r="B41" s="17" t="s">
        <v>707</v>
      </c>
      <c r="C41" s="17"/>
      <c r="D41" s="17"/>
      <c r="E41" s="17"/>
      <c r="F41" s="17"/>
      <c r="G41" s="17"/>
      <c r="H41" s="17"/>
      <c r="I41" s="17"/>
      <c r="J41" s="17"/>
      <c r="K41" s="17"/>
      <c r="L41" s="17"/>
      <c r="M41" s="17"/>
      <c r="N41" s="17"/>
      <c r="O41" s="17"/>
      <c r="P41" s="17"/>
      <c r="Q41" s="17"/>
      <c r="R41" s="17"/>
      <c r="S41" s="17"/>
      <c r="T41" s="17"/>
      <c r="U41" s="17"/>
      <c r="V41" s="17"/>
      <c r="W41" s="17"/>
      <c r="X41" s="17"/>
      <c r="Y41" s="17"/>
      <c r="Z41" s="17"/>
      <c r="AA41" s="26"/>
      <c r="AB41" s="17"/>
      <c r="AC41" s="26"/>
      <c r="AD41" s="26"/>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26"/>
      <c r="BK41" s="17"/>
      <c r="BL41" s="17"/>
      <c r="BM41" s="17"/>
      <c r="BN41" s="17"/>
      <c r="BO41" s="17"/>
      <c r="BP41" s="17"/>
      <c r="BQ41" s="17"/>
      <c r="BR41" s="17"/>
      <c r="BS41" s="17"/>
      <c r="BT41" s="17"/>
      <c r="BU41" s="17"/>
      <c r="BV41" s="17"/>
      <c r="BW41" s="17"/>
      <c r="BX41" s="26"/>
      <c r="BY41" s="26"/>
      <c r="BZ41" s="26"/>
      <c r="CA41" s="26"/>
      <c r="CB41" s="26"/>
      <c r="CC41" s="17"/>
      <c r="CD41" s="17"/>
      <c r="CE41" s="17"/>
      <c r="CF41" s="17"/>
      <c r="CG41" s="17"/>
      <c r="CH41" s="17"/>
      <c r="CI41" s="17"/>
      <c r="CJ41" s="26"/>
      <c r="CK41" s="17"/>
      <c r="CL41" s="17"/>
      <c r="CM41" s="17"/>
      <c r="CN41" s="17"/>
      <c r="CO41" s="17"/>
      <c r="CP41" s="17"/>
      <c r="CQ41" s="17"/>
      <c r="CR41" s="17"/>
      <c r="CS41" s="17"/>
      <c r="CT41" s="17"/>
      <c r="CU41" s="17"/>
      <c r="CV41" s="17"/>
      <c r="CW41" s="17"/>
      <c r="CX41" s="17"/>
      <c r="CY41" s="26"/>
      <c r="CZ41" s="26"/>
      <c r="DA41" s="26"/>
      <c r="DB41" s="17"/>
      <c r="DC41" s="17"/>
      <c r="DD41" s="17"/>
      <c r="DE41" s="17"/>
      <c r="DF41" s="17"/>
      <c r="DG41" s="17"/>
      <c r="DH41" s="26"/>
      <c r="DI41" s="17"/>
      <c r="DJ41" s="17"/>
      <c r="DK41" s="17"/>
      <c r="DL41" s="17"/>
      <c r="DM41" s="17">
        <v>3.96</v>
      </c>
      <c r="DN41" s="17">
        <v>3.97</v>
      </c>
      <c r="DO41" s="17">
        <v>3.97</v>
      </c>
      <c r="DP41" s="17">
        <v>3.96</v>
      </c>
      <c r="DQ41" s="17">
        <v>3.97</v>
      </c>
      <c r="DR41" s="17">
        <v>3.98</v>
      </c>
      <c r="DS41" s="17">
        <v>3.99</v>
      </c>
      <c r="DT41" s="17">
        <v>3.99</v>
      </c>
      <c r="DU41" s="17">
        <v>3.99</v>
      </c>
      <c r="DV41" s="17">
        <v>4</v>
      </c>
      <c r="DW41" s="17">
        <v>3.99</v>
      </c>
      <c r="DX41" s="17">
        <v>3.99</v>
      </c>
      <c r="DY41" s="17">
        <v>4</v>
      </c>
      <c r="DZ41" s="17">
        <v>4</v>
      </c>
      <c r="EA41" s="17">
        <v>4</v>
      </c>
      <c r="EB41" s="17">
        <v>4</v>
      </c>
      <c r="EC41" s="17">
        <v>3.99</v>
      </c>
      <c r="ED41" s="17">
        <v>3.98</v>
      </c>
      <c r="EE41" s="17">
        <v>3.98</v>
      </c>
      <c r="EF41" s="17">
        <v>3.98</v>
      </c>
      <c r="EG41" s="17">
        <v>3.97</v>
      </c>
      <c r="EH41" s="17">
        <v>3.97</v>
      </c>
      <c r="EI41" s="17">
        <v>3.98</v>
      </c>
      <c r="EJ41" s="17">
        <v>3.97</v>
      </c>
      <c r="EK41" s="17">
        <v>3.97</v>
      </c>
      <c r="EL41" s="17">
        <v>3.98</v>
      </c>
      <c r="EM41" s="17">
        <v>3.97</v>
      </c>
      <c r="EN41" s="17">
        <v>3.98</v>
      </c>
      <c r="EO41" s="17">
        <v>3.97</v>
      </c>
      <c r="EP41" s="17">
        <v>3.97</v>
      </c>
      <c r="EQ41" s="17">
        <v>3.98</v>
      </c>
      <c r="ER41" s="17">
        <v>3.98</v>
      </c>
      <c r="ES41" s="17">
        <v>3.98</v>
      </c>
      <c r="ET41" s="17">
        <v>3.98</v>
      </c>
      <c r="EU41" s="17">
        <v>3.98</v>
      </c>
      <c r="EV41" s="17">
        <v>3.97</v>
      </c>
      <c r="EW41" s="17">
        <v>3.97</v>
      </c>
      <c r="EX41" s="17">
        <v>3.97</v>
      </c>
      <c r="EY41" s="17">
        <v>3.97</v>
      </c>
      <c r="EZ41" s="17">
        <v>3.98</v>
      </c>
      <c r="FA41" s="17">
        <v>3.97</v>
      </c>
      <c r="FB41" s="17">
        <v>3.96</v>
      </c>
      <c r="FC41" s="17">
        <v>3.96</v>
      </c>
      <c r="FD41" s="17">
        <v>3.96</v>
      </c>
      <c r="FE41" s="17">
        <v>3.96</v>
      </c>
      <c r="FF41" s="17">
        <v>3.96</v>
      </c>
      <c r="FG41" s="17">
        <v>3.97</v>
      </c>
      <c r="FH41" s="17">
        <v>3.96</v>
      </c>
      <c r="FI41" s="17">
        <v>3.96</v>
      </c>
      <c r="FJ41" s="17">
        <v>3.97</v>
      </c>
      <c r="FK41" s="17">
        <v>3.97</v>
      </c>
      <c r="FL41" s="17">
        <v>3.96</v>
      </c>
      <c r="FM41" s="17">
        <v>3.96</v>
      </c>
      <c r="FN41" s="17">
        <v>3.97</v>
      </c>
      <c r="FO41" s="17">
        <v>3.96</v>
      </c>
      <c r="FP41" s="17">
        <v>3.97</v>
      </c>
      <c r="FQ41" s="17">
        <v>3.96</v>
      </c>
      <c r="FR41" s="17">
        <v>3.96</v>
      </c>
      <c r="FS41" s="17">
        <v>3.97</v>
      </c>
      <c r="FT41" s="17">
        <v>3.96</v>
      </c>
      <c r="FU41" s="17">
        <v>3.96</v>
      </c>
      <c r="FV41" s="17">
        <v>3.96</v>
      </c>
      <c r="FW41" s="17">
        <v>3.95</v>
      </c>
      <c r="FX41" s="17">
        <v>3.96</v>
      </c>
      <c r="FY41" s="17">
        <v>3.97</v>
      </c>
      <c r="FZ41" s="17">
        <v>3.97</v>
      </c>
      <c r="GA41" s="17">
        <v>3.97</v>
      </c>
      <c r="GB41" s="17">
        <v>3.96</v>
      </c>
      <c r="GC41" s="17">
        <v>3.96</v>
      </c>
      <c r="GD41" s="17">
        <v>3.97</v>
      </c>
      <c r="GE41" s="17">
        <v>3.96</v>
      </c>
      <c r="GF41" s="17">
        <v>3.96</v>
      </c>
      <c r="GG41" s="17">
        <v>3.96</v>
      </c>
      <c r="GH41" s="17">
        <v>3.96</v>
      </c>
      <c r="GI41" s="17">
        <v>3.96</v>
      </c>
      <c r="GJ41" s="17">
        <v>3.96</v>
      </c>
      <c r="GK41" s="17">
        <v>3.96</v>
      </c>
      <c r="GL41" s="17">
        <v>3.96</v>
      </c>
      <c r="GM41" s="17">
        <v>3.96</v>
      </c>
      <c r="GN41" s="17">
        <v>3.96</v>
      </c>
      <c r="GO41" s="17">
        <v>3.96</v>
      </c>
      <c r="GP41" s="17">
        <v>3.97</v>
      </c>
      <c r="GQ41" s="17">
        <v>3.97</v>
      </c>
      <c r="GR41" s="17">
        <v>3.96</v>
      </c>
      <c r="GS41" s="17">
        <v>3.97</v>
      </c>
      <c r="GT41" s="17">
        <v>3.96</v>
      </c>
      <c r="GU41" s="17">
        <v>3.96</v>
      </c>
      <c r="GV41" s="17">
        <v>3.96</v>
      </c>
      <c r="GW41" s="17">
        <v>3.96</v>
      </c>
      <c r="GX41" s="17">
        <v>3.96</v>
      </c>
      <c r="GY41" s="17">
        <v>3.97</v>
      </c>
      <c r="GZ41" s="17">
        <v>3.96</v>
      </c>
      <c r="HA41" s="17">
        <v>3.96</v>
      </c>
      <c r="HB41" s="17">
        <v>3.97</v>
      </c>
      <c r="HC41" s="17">
        <v>3.96</v>
      </c>
      <c r="HD41" s="17">
        <v>3.97</v>
      </c>
      <c r="HE41" s="17">
        <v>3.96</v>
      </c>
      <c r="HF41" s="17">
        <v>3.96</v>
      </c>
      <c r="HG41" s="17">
        <v>3.96</v>
      </c>
      <c r="HH41" s="17">
        <v>3.96</v>
      </c>
      <c r="HI41" s="17">
        <v>3.96</v>
      </c>
      <c r="HJ41" s="17">
        <v>3.95</v>
      </c>
      <c r="HK41" s="17">
        <v>3.96</v>
      </c>
      <c r="HL41" s="17">
        <v>3.96</v>
      </c>
      <c r="HM41" s="17">
        <v>3.95</v>
      </c>
      <c r="HN41" s="17">
        <v>3.95</v>
      </c>
      <c r="HO41" s="17">
        <v>3.96</v>
      </c>
      <c r="HP41" s="17">
        <v>3.95</v>
      </c>
      <c r="HQ41" s="17">
        <v>3.95</v>
      </c>
      <c r="HR41" s="17">
        <v>3.95</v>
      </c>
      <c r="HS41" s="17">
        <v>3.96</v>
      </c>
      <c r="HT41" s="17">
        <v>3.95</v>
      </c>
      <c r="HU41" s="17">
        <v>3.95</v>
      </c>
      <c r="HV41" s="17">
        <v>3.95</v>
      </c>
      <c r="HW41" s="17">
        <v>3.95</v>
      </c>
      <c r="HX41" s="17">
        <v>3.96</v>
      </c>
      <c r="HY41" s="17">
        <v>3.96</v>
      </c>
      <c r="HZ41" s="17">
        <v>3.95</v>
      </c>
      <c r="IA41" s="17">
        <v>3.95</v>
      </c>
      <c r="IB41" s="17">
        <v>3.95</v>
      </c>
      <c r="IC41" s="17">
        <v>3.95</v>
      </c>
      <c r="ID41" s="17">
        <v>3.96</v>
      </c>
      <c r="IE41" s="17">
        <v>3.96</v>
      </c>
      <c r="IF41" s="17">
        <v>3.95</v>
      </c>
      <c r="IG41" s="17">
        <v>3.95</v>
      </c>
      <c r="IH41" s="17">
        <v>3.96</v>
      </c>
      <c r="II41" s="17">
        <v>3.96</v>
      </c>
      <c r="IJ41" s="17">
        <v>3.95</v>
      </c>
      <c r="IK41" s="17">
        <v>3.95</v>
      </c>
      <c r="IL41" s="17">
        <v>3.95</v>
      </c>
      <c r="IM41" s="17">
        <v>3.95</v>
      </c>
      <c r="IN41" s="17">
        <v>3.95</v>
      </c>
      <c r="IO41" s="17">
        <v>3.95</v>
      </c>
      <c r="IP41" s="17">
        <v>3.95</v>
      </c>
      <c r="IQ41" s="17">
        <v>3.95</v>
      </c>
      <c r="IR41" s="17">
        <v>3.95</v>
      </c>
      <c r="IS41" s="17">
        <v>3.95</v>
      </c>
      <c r="IT41" s="17">
        <v>3.95</v>
      </c>
      <c r="IU41" s="17">
        <v>3.96</v>
      </c>
      <c r="IV41" s="17">
        <v>3.95</v>
      </c>
      <c r="IW41" s="17">
        <v>3.96</v>
      </c>
      <c r="IX41" s="17">
        <v>3.96</v>
      </c>
      <c r="IY41" s="17">
        <v>3.95</v>
      </c>
    </row>
    <row r="42" spans="1:259" x14ac:dyDescent="0.15">
      <c r="A42" s="17" t="s">
        <v>136</v>
      </c>
      <c r="B42" s="17" t="s">
        <v>137</v>
      </c>
      <c r="C42" s="17"/>
      <c r="D42" s="17"/>
      <c r="E42" s="17"/>
      <c r="F42" s="17"/>
      <c r="G42" s="17"/>
      <c r="H42" s="17"/>
      <c r="I42" s="17"/>
      <c r="J42" s="17"/>
      <c r="K42" s="17"/>
      <c r="L42" s="17"/>
      <c r="M42" s="17"/>
      <c r="N42" s="17"/>
      <c r="O42" s="17"/>
      <c r="P42" s="17"/>
      <c r="Q42" s="17"/>
      <c r="R42" s="17"/>
      <c r="S42" s="17"/>
      <c r="T42" s="17"/>
      <c r="U42" s="17"/>
      <c r="V42" s="17"/>
      <c r="W42" s="17"/>
      <c r="X42" s="17"/>
      <c r="Y42" s="17"/>
      <c r="Z42" s="17"/>
      <c r="AA42" s="26"/>
      <c r="AB42" s="17"/>
      <c r="AC42" s="26"/>
      <c r="AD42" s="26"/>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26"/>
      <c r="BK42" s="17"/>
      <c r="BL42" s="17"/>
      <c r="BM42" s="17"/>
      <c r="BN42" s="17"/>
      <c r="BO42" s="17"/>
      <c r="BP42" s="17"/>
      <c r="BQ42" s="17"/>
      <c r="BR42" s="17"/>
      <c r="BS42" s="17"/>
      <c r="BT42" s="17"/>
      <c r="BU42" s="17"/>
      <c r="BV42" s="17"/>
      <c r="BW42" s="17"/>
      <c r="BX42" s="26"/>
      <c r="BY42" s="26"/>
      <c r="BZ42" s="26"/>
      <c r="CA42" s="26"/>
      <c r="CB42" s="26"/>
      <c r="CC42" s="17"/>
      <c r="CD42" s="17"/>
      <c r="CE42" s="17"/>
      <c r="CF42" s="17"/>
      <c r="CG42" s="17"/>
      <c r="CH42" s="17"/>
      <c r="CI42" s="17"/>
      <c r="CJ42" s="26"/>
      <c r="CK42" s="17"/>
      <c r="CL42" s="17"/>
      <c r="CM42" s="17"/>
      <c r="CN42" s="17"/>
      <c r="CO42" s="17"/>
      <c r="CP42" s="17"/>
      <c r="CQ42" s="17"/>
      <c r="CR42" s="17"/>
      <c r="CS42" s="17"/>
      <c r="CT42" s="17"/>
      <c r="CU42" s="17"/>
      <c r="CV42" s="17"/>
      <c r="CW42" s="17"/>
      <c r="CX42" s="17"/>
      <c r="CY42" s="26"/>
      <c r="CZ42" s="26"/>
      <c r="DA42" s="26"/>
      <c r="DB42" s="17"/>
      <c r="DC42" s="17"/>
      <c r="DD42" s="17"/>
      <c r="DE42" s="17"/>
      <c r="DF42" s="17"/>
      <c r="DG42" s="17"/>
      <c r="DH42" s="26"/>
      <c r="DI42" s="17"/>
      <c r="DJ42" s="17"/>
      <c r="DK42" s="17"/>
      <c r="DL42" s="17"/>
      <c r="DM42" s="17">
        <v>32.979999999999997</v>
      </c>
      <c r="DN42" s="17">
        <v>32.97</v>
      </c>
      <c r="DO42" s="17">
        <v>32.99</v>
      </c>
      <c r="DP42" s="17">
        <v>32.97</v>
      </c>
      <c r="DQ42" s="17">
        <v>32.950000000000003</v>
      </c>
      <c r="DR42" s="17">
        <v>32.93</v>
      </c>
      <c r="DS42" s="17">
        <v>32.94</v>
      </c>
      <c r="DT42" s="17">
        <v>32.869999999999997</v>
      </c>
      <c r="DU42" s="17">
        <v>32.9</v>
      </c>
      <c r="DV42" s="17">
        <v>32.89</v>
      </c>
      <c r="DW42" s="17">
        <v>32.869999999999997</v>
      </c>
      <c r="DX42" s="17">
        <v>32.869999999999997</v>
      </c>
      <c r="DY42" s="17">
        <v>32.869999999999997</v>
      </c>
      <c r="DZ42" s="17">
        <v>32.9</v>
      </c>
      <c r="EA42" s="17">
        <v>32.9</v>
      </c>
      <c r="EB42" s="17">
        <v>32.909999999999997</v>
      </c>
      <c r="EC42" s="17">
        <v>32.880000000000003</v>
      </c>
      <c r="ED42" s="17">
        <v>32.89</v>
      </c>
      <c r="EE42" s="17">
        <v>32.89</v>
      </c>
      <c r="EF42" s="17">
        <v>32.9</v>
      </c>
      <c r="EG42" s="17">
        <v>32.92</v>
      </c>
      <c r="EH42" s="17">
        <v>32.9</v>
      </c>
      <c r="EI42" s="17">
        <v>32.89</v>
      </c>
      <c r="EJ42" s="17">
        <v>32.92</v>
      </c>
      <c r="EK42" s="17">
        <v>32.94</v>
      </c>
      <c r="EL42" s="17">
        <v>32.9</v>
      </c>
      <c r="EM42" s="17">
        <v>32.950000000000003</v>
      </c>
      <c r="EN42" s="17">
        <v>32.9</v>
      </c>
      <c r="EO42" s="17">
        <v>32.909999999999997</v>
      </c>
      <c r="EP42" s="17">
        <v>32.950000000000003</v>
      </c>
      <c r="EQ42" s="17">
        <v>32.909999999999997</v>
      </c>
      <c r="ER42" s="17">
        <v>32.92</v>
      </c>
      <c r="ES42" s="17">
        <v>32.96</v>
      </c>
      <c r="ET42" s="17">
        <v>32.99</v>
      </c>
      <c r="EU42" s="17">
        <v>32.99</v>
      </c>
      <c r="EV42" s="17">
        <v>32.979999999999997</v>
      </c>
      <c r="EW42" s="17">
        <v>32.979999999999997</v>
      </c>
      <c r="EX42" s="17">
        <v>32.96</v>
      </c>
      <c r="EY42" s="17">
        <v>32.93</v>
      </c>
      <c r="EZ42" s="17">
        <v>32.9</v>
      </c>
      <c r="FA42" s="17">
        <v>32.86</v>
      </c>
      <c r="FB42" s="17">
        <v>32.880000000000003</v>
      </c>
      <c r="FC42" s="17">
        <v>32.85</v>
      </c>
      <c r="FD42" s="17">
        <v>32.85</v>
      </c>
      <c r="FE42" s="17">
        <v>32.83</v>
      </c>
      <c r="FF42" s="17">
        <v>32.86</v>
      </c>
      <c r="FG42" s="17">
        <v>32.9</v>
      </c>
      <c r="FH42" s="17">
        <v>32.880000000000003</v>
      </c>
      <c r="FI42" s="17">
        <v>32.89</v>
      </c>
      <c r="FJ42" s="17">
        <v>32.89</v>
      </c>
      <c r="FK42" s="17">
        <v>32.880000000000003</v>
      </c>
      <c r="FL42" s="17">
        <v>32.83</v>
      </c>
      <c r="FM42" s="17">
        <v>32.83</v>
      </c>
      <c r="FN42" s="17">
        <v>32.840000000000003</v>
      </c>
      <c r="FO42" s="17">
        <v>32.86</v>
      </c>
      <c r="FP42" s="17">
        <v>32.92</v>
      </c>
      <c r="FQ42" s="17">
        <v>32.92</v>
      </c>
      <c r="FR42" s="17">
        <v>32.9</v>
      </c>
      <c r="FS42" s="17">
        <v>32.81</v>
      </c>
      <c r="FT42" s="17">
        <v>32.89</v>
      </c>
      <c r="FU42" s="17">
        <v>32.81</v>
      </c>
      <c r="FV42" s="17">
        <v>32.86</v>
      </c>
      <c r="FW42" s="17">
        <v>32.81</v>
      </c>
      <c r="FX42" s="17">
        <v>32.81</v>
      </c>
      <c r="FY42" s="17">
        <v>32.83</v>
      </c>
      <c r="FZ42" s="17">
        <v>32.81</v>
      </c>
      <c r="GA42" s="17">
        <v>32.83</v>
      </c>
      <c r="GB42" s="17">
        <v>32.83</v>
      </c>
      <c r="GC42" s="17">
        <v>32.85</v>
      </c>
      <c r="GD42" s="17">
        <v>32.840000000000003</v>
      </c>
      <c r="GE42" s="17">
        <v>32.85</v>
      </c>
      <c r="GF42" s="17">
        <v>32.840000000000003</v>
      </c>
      <c r="GG42" s="17">
        <v>32.85</v>
      </c>
      <c r="GH42" s="17">
        <v>32.86</v>
      </c>
      <c r="GI42" s="17">
        <v>32.86</v>
      </c>
      <c r="GJ42" s="17">
        <v>32.86</v>
      </c>
      <c r="GK42" s="17">
        <v>32.85</v>
      </c>
      <c r="GL42" s="17">
        <v>32.85</v>
      </c>
      <c r="GM42" s="17">
        <v>32.85</v>
      </c>
      <c r="GN42" s="17">
        <v>32.840000000000003</v>
      </c>
      <c r="GO42" s="17">
        <v>32.83</v>
      </c>
      <c r="GP42" s="17">
        <v>32.840000000000003</v>
      </c>
      <c r="GQ42" s="17">
        <v>32.83</v>
      </c>
      <c r="GR42" s="17">
        <v>32.880000000000003</v>
      </c>
      <c r="GS42" s="17">
        <v>32.89</v>
      </c>
      <c r="GT42" s="17">
        <v>32.880000000000003</v>
      </c>
      <c r="GU42" s="17">
        <v>32.880000000000003</v>
      </c>
      <c r="GV42" s="17">
        <v>32.869999999999997</v>
      </c>
      <c r="GW42" s="17">
        <v>32.880000000000003</v>
      </c>
      <c r="GX42" s="17">
        <v>32.880000000000003</v>
      </c>
      <c r="GY42" s="17">
        <v>32.869999999999997</v>
      </c>
      <c r="GZ42" s="17">
        <v>32.86</v>
      </c>
      <c r="HA42" s="17">
        <v>32.880000000000003</v>
      </c>
      <c r="HB42" s="17">
        <v>32.880000000000003</v>
      </c>
      <c r="HC42" s="17">
        <v>32.869999999999997</v>
      </c>
      <c r="HD42" s="17">
        <v>32.880000000000003</v>
      </c>
      <c r="HE42" s="17">
        <v>32.9</v>
      </c>
      <c r="HF42" s="17">
        <v>32.9</v>
      </c>
      <c r="HG42" s="17">
        <v>32.950000000000003</v>
      </c>
      <c r="HH42" s="17">
        <v>32.94</v>
      </c>
      <c r="HI42" s="17">
        <v>32.94</v>
      </c>
      <c r="HJ42" s="17">
        <v>32.89</v>
      </c>
      <c r="HK42" s="17">
        <v>32.869999999999997</v>
      </c>
      <c r="HL42" s="17">
        <v>32.869999999999997</v>
      </c>
      <c r="HM42" s="17">
        <v>32.869999999999997</v>
      </c>
      <c r="HN42" s="17">
        <v>32.869999999999997</v>
      </c>
      <c r="HO42" s="17">
        <v>32.86</v>
      </c>
      <c r="HP42" s="17">
        <v>32.86</v>
      </c>
      <c r="HQ42" s="17">
        <v>32.86</v>
      </c>
      <c r="HR42" s="17">
        <v>32.86</v>
      </c>
      <c r="HS42" s="17">
        <v>32.86</v>
      </c>
      <c r="HT42" s="17">
        <v>32.869999999999997</v>
      </c>
      <c r="HU42" s="17">
        <v>32.880000000000003</v>
      </c>
      <c r="HV42" s="17">
        <v>32.86</v>
      </c>
      <c r="HW42" s="17">
        <v>32.869999999999997</v>
      </c>
      <c r="HX42" s="17">
        <v>32.89</v>
      </c>
      <c r="HY42" s="17">
        <v>32.9</v>
      </c>
      <c r="HZ42" s="17">
        <v>32.909999999999997</v>
      </c>
      <c r="IA42" s="17">
        <v>32.909999999999997</v>
      </c>
      <c r="IB42" s="17">
        <v>32.909999999999997</v>
      </c>
      <c r="IC42" s="17">
        <v>32.9</v>
      </c>
      <c r="ID42" s="17">
        <v>32.92</v>
      </c>
      <c r="IE42" s="17">
        <v>32.909999999999997</v>
      </c>
      <c r="IF42" s="17">
        <v>32.909999999999997</v>
      </c>
      <c r="IG42" s="17">
        <v>32.92</v>
      </c>
      <c r="IH42" s="17">
        <v>32.92</v>
      </c>
      <c r="II42" s="17">
        <v>32.909999999999997</v>
      </c>
      <c r="IJ42" s="17">
        <v>32.909999999999997</v>
      </c>
      <c r="IK42" s="17">
        <v>32.869999999999997</v>
      </c>
      <c r="IL42" s="17">
        <v>32.869999999999997</v>
      </c>
      <c r="IM42" s="17">
        <v>32.9</v>
      </c>
      <c r="IN42" s="17">
        <v>32.909999999999997</v>
      </c>
      <c r="IO42" s="17">
        <v>32.9</v>
      </c>
      <c r="IP42" s="17">
        <v>32.909999999999997</v>
      </c>
      <c r="IQ42" s="17">
        <v>32.9</v>
      </c>
      <c r="IR42" s="17">
        <v>32.9</v>
      </c>
      <c r="IS42" s="17">
        <v>32.92</v>
      </c>
      <c r="IT42" s="17">
        <v>32.93</v>
      </c>
      <c r="IU42" s="17">
        <v>32.92</v>
      </c>
      <c r="IV42" s="17">
        <v>32.93</v>
      </c>
      <c r="IW42" s="17">
        <v>32.94</v>
      </c>
      <c r="IX42" s="17">
        <v>32.94</v>
      </c>
      <c r="IY42" s="17">
        <v>32.94</v>
      </c>
    </row>
    <row r="43" spans="1:259" x14ac:dyDescent="0.15">
      <c r="A43" s="17" t="s">
        <v>926</v>
      </c>
      <c r="B43" s="17" t="s">
        <v>927</v>
      </c>
      <c r="C43" s="17"/>
      <c r="D43" s="17"/>
      <c r="E43" s="17"/>
      <c r="F43" s="17"/>
      <c r="G43" s="17"/>
      <c r="H43" s="17"/>
      <c r="I43" s="17"/>
      <c r="J43" s="17"/>
      <c r="K43" s="17"/>
      <c r="L43" s="17"/>
      <c r="M43" s="17"/>
      <c r="N43" s="17"/>
      <c r="O43" s="17"/>
      <c r="P43" s="17"/>
      <c r="Q43" s="17"/>
      <c r="R43" s="17"/>
      <c r="S43" s="17"/>
      <c r="T43" s="17"/>
      <c r="U43" s="17"/>
      <c r="V43" s="17"/>
      <c r="W43" s="17"/>
      <c r="X43" s="17"/>
      <c r="Y43" s="17"/>
      <c r="Z43" s="17"/>
      <c r="AA43" s="26"/>
      <c r="AB43" s="17"/>
      <c r="AC43" s="26"/>
      <c r="AD43" s="26"/>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26"/>
      <c r="BK43" s="17"/>
      <c r="BL43" s="17"/>
      <c r="BM43" s="17"/>
      <c r="BN43" s="17"/>
      <c r="BO43" s="17"/>
      <c r="BP43" s="17"/>
      <c r="BQ43" s="17"/>
      <c r="BR43" s="17"/>
      <c r="BS43" s="17"/>
      <c r="BT43" s="17"/>
      <c r="BU43" s="17"/>
      <c r="BV43" s="17"/>
      <c r="BW43" s="17"/>
      <c r="BX43" s="26"/>
      <c r="BY43" s="26"/>
      <c r="BZ43" s="26"/>
      <c r="CA43" s="26"/>
      <c r="CB43" s="26"/>
      <c r="CC43" s="17"/>
      <c r="CD43" s="17"/>
      <c r="CE43" s="17"/>
      <c r="CF43" s="17"/>
      <c r="CG43" s="17"/>
      <c r="CH43" s="17"/>
      <c r="CI43" s="17"/>
      <c r="CJ43" s="26"/>
      <c r="CK43" s="17"/>
      <c r="CL43" s="17"/>
      <c r="CM43" s="17"/>
      <c r="CN43" s="17"/>
      <c r="CO43" s="17"/>
      <c r="CP43" s="17"/>
      <c r="CQ43" s="17"/>
      <c r="CR43" s="17"/>
      <c r="CS43" s="17"/>
      <c r="CT43" s="17"/>
      <c r="CU43" s="17"/>
      <c r="CV43" s="17"/>
      <c r="CW43" s="17"/>
      <c r="CX43" s="17"/>
      <c r="CY43" s="26"/>
      <c r="CZ43" s="26"/>
      <c r="DA43" s="26"/>
      <c r="DB43" s="17"/>
      <c r="DC43" s="17"/>
      <c r="DD43" s="17"/>
      <c r="DE43" s="17"/>
      <c r="DF43" s="17"/>
      <c r="DG43" s="17"/>
      <c r="DH43" s="26"/>
      <c r="DI43" s="17"/>
      <c r="DJ43" s="17"/>
      <c r="DK43" s="17"/>
      <c r="DL43" s="17"/>
      <c r="DM43" s="17">
        <v>12.48</v>
      </c>
      <c r="DN43" s="17">
        <v>12.49</v>
      </c>
      <c r="DO43" s="17">
        <v>12.51</v>
      </c>
      <c r="DP43" s="17">
        <v>12.5</v>
      </c>
      <c r="DQ43" s="17">
        <v>12.51</v>
      </c>
      <c r="DR43" s="17">
        <v>12.54</v>
      </c>
      <c r="DS43" s="17">
        <v>12.56</v>
      </c>
      <c r="DT43" s="17">
        <v>12.55</v>
      </c>
      <c r="DU43" s="17">
        <v>12.57</v>
      </c>
      <c r="DV43" s="17">
        <v>12.56</v>
      </c>
      <c r="DW43" s="17">
        <v>12.61</v>
      </c>
      <c r="DX43" s="17">
        <v>12.64</v>
      </c>
      <c r="DY43" s="17">
        <v>12.65</v>
      </c>
      <c r="DZ43" s="17">
        <v>12.62</v>
      </c>
      <c r="EA43" s="17">
        <v>12.6</v>
      </c>
      <c r="EB43" s="17">
        <v>12.57</v>
      </c>
      <c r="EC43" s="17">
        <v>12.58</v>
      </c>
      <c r="ED43" s="17">
        <v>12.61</v>
      </c>
      <c r="EE43" s="17">
        <v>12.57</v>
      </c>
      <c r="EF43" s="17">
        <v>12.58</v>
      </c>
      <c r="EG43" s="17">
        <v>12.56</v>
      </c>
      <c r="EH43" s="17">
        <v>12.56</v>
      </c>
      <c r="EI43" s="17">
        <v>12.58</v>
      </c>
      <c r="EJ43" s="17">
        <v>12.56</v>
      </c>
      <c r="EK43" s="17">
        <v>12.55</v>
      </c>
      <c r="EL43" s="17">
        <v>12.54</v>
      </c>
      <c r="EM43" s="17">
        <v>12.52</v>
      </c>
      <c r="EN43" s="17">
        <v>12.53</v>
      </c>
      <c r="EO43" s="17">
        <v>12.53</v>
      </c>
      <c r="EP43" s="17">
        <v>12.54</v>
      </c>
      <c r="EQ43" s="17">
        <v>12.54</v>
      </c>
      <c r="ER43" s="17">
        <v>12.54</v>
      </c>
      <c r="ES43" s="17">
        <v>12.53</v>
      </c>
      <c r="ET43" s="17">
        <v>12.54</v>
      </c>
      <c r="EU43" s="17">
        <v>12.54</v>
      </c>
      <c r="EV43" s="17">
        <v>12.54</v>
      </c>
      <c r="EW43" s="17">
        <v>12.54</v>
      </c>
      <c r="EX43" s="17">
        <v>12.54</v>
      </c>
      <c r="EY43" s="17">
        <v>12.56</v>
      </c>
      <c r="EZ43" s="17">
        <v>12.57</v>
      </c>
      <c r="FA43" s="17">
        <v>12.57</v>
      </c>
      <c r="FB43" s="17">
        <v>12.57</v>
      </c>
      <c r="FC43" s="17">
        <v>12.56</v>
      </c>
      <c r="FD43" s="17">
        <v>12.55</v>
      </c>
      <c r="FE43" s="17">
        <v>12.57</v>
      </c>
      <c r="FF43" s="17">
        <v>12.55</v>
      </c>
      <c r="FG43" s="17">
        <v>12.55</v>
      </c>
      <c r="FH43" s="17">
        <v>12.55</v>
      </c>
      <c r="FI43" s="17">
        <v>12.55</v>
      </c>
      <c r="FJ43" s="17">
        <v>12.56</v>
      </c>
      <c r="FK43" s="17">
        <v>12.56</v>
      </c>
      <c r="FL43" s="17">
        <v>12.56</v>
      </c>
      <c r="FM43" s="17">
        <v>12.55</v>
      </c>
      <c r="FN43" s="17">
        <v>12.57</v>
      </c>
      <c r="FO43" s="17">
        <v>12.6</v>
      </c>
      <c r="FP43" s="17">
        <v>12.61</v>
      </c>
      <c r="FQ43" s="17">
        <v>12.62</v>
      </c>
      <c r="FR43" s="17">
        <v>12.59</v>
      </c>
      <c r="FS43" s="17">
        <v>12.58</v>
      </c>
      <c r="FT43" s="17">
        <v>12.61</v>
      </c>
      <c r="FU43" s="17">
        <v>12.6</v>
      </c>
      <c r="FV43" s="17">
        <v>12.59</v>
      </c>
      <c r="FW43" s="17">
        <v>12.59</v>
      </c>
      <c r="FX43" s="17">
        <v>12.59</v>
      </c>
      <c r="FY43" s="17">
        <v>12.59</v>
      </c>
      <c r="FZ43" s="17">
        <v>12.59</v>
      </c>
      <c r="GA43" s="17">
        <v>12.59</v>
      </c>
      <c r="GB43" s="17">
        <v>12.6</v>
      </c>
      <c r="GC43" s="17">
        <v>12.59</v>
      </c>
      <c r="GD43" s="17">
        <v>12.59</v>
      </c>
      <c r="GE43" s="17">
        <v>12.59</v>
      </c>
      <c r="GF43" s="17">
        <v>12.57</v>
      </c>
      <c r="GG43" s="17">
        <v>12.56</v>
      </c>
      <c r="GH43" s="17">
        <v>12.56</v>
      </c>
      <c r="GI43" s="17">
        <v>12.54</v>
      </c>
      <c r="GJ43" s="17">
        <v>12.55</v>
      </c>
      <c r="GK43" s="17">
        <v>12.54</v>
      </c>
      <c r="GL43" s="17">
        <v>12.52</v>
      </c>
      <c r="GM43" s="17">
        <v>12.5</v>
      </c>
      <c r="GN43" s="17">
        <v>12.48</v>
      </c>
      <c r="GO43" s="17">
        <v>12.5</v>
      </c>
      <c r="GP43" s="17">
        <v>12.52</v>
      </c>
      <c r="GQ43" s="17">
        <v>12.51</v>
      </c>
      <c r="GR43" s="17">
        <v>12.52</v>
      </c>
      <c r="GS43" s="17">
        <v>12.5</v>
      </c>
      <c r="GT43" s="17">
        <v>12.49</v>
      </c>
      <c r="GU43" s="17">
        <v>12.48</v>
      </c>
      <c r="GV43" s="17">
        <v>12.49</v>
      </c>
      <c r="GW43" s="17">
        <v>12.49</v>
      </c>
      <c r="GX43" s="17">
        <v>12.5</v>
      </c>
      <c r="GY43" s="17">
        <v>12.5</v>
      </c>
      <c r="GZ43" s="17">
        <v>12.49</v>
      </c>
      <c r="HA43" s="17">
        <v>12.49</v>
      </c>
      <c r="HB43" s="17">
        <v>12.49</v>
      </c>
      <c r="HC43" s="17">
        <v>12.49</v>
      </c>
      <c r="HD43" s="17">
        <v>12.49</v>
      </c>
      <c r="HE43" s="17">
        <v>12.5</v>
      </c>
      <c r="HF43" s="17">
        <v>12.49</v>
      </c>
      <c r="HG43" s="17">
        <v>12.47</v>
      </c>
      <c r="HH43" s="17">
        <v>12.46</v>
      </c>
      <c r="HI43" s="17">
        <v>12.46</v>
      </c>
      <c r="HJ43" s="17">
        <v>12.46</v>
      </c>
      <c r="HK43" s="17">
        <v>12.45</v>
      </c>
      <c r="HL43" s="17">
        <v>12.44</v>
      </c>
      <c r="HM43" s="17">
        <v>12.44</v>
      </c>
      <c r="HN43" s="17">
        <v>12.43</v>
      </c>
      <c r="HO43" s="17">
        <v>12.4</v>
      </c>
      <c r="HP43" s="17">
        <v>12.42</v>
      </c>
      <c r="HQ43" s="17">
        <v>12.42</v>
      </c>
      <c r="HR43" s="17">
        <v>12.43</v>
      </c>
      <c r="HS43" s="17">
        <v>12.45</v>
      </c>
      <c r="HT43" s="17">
        <v>12.45</v>
      </c>
      <c r="HU43" s="17">
        <v>12.44</v>
      </c>
      <c r="HV43" s="17">
        <v>12.45</v>
      </c>
      <c r="HW43" s="17">
        <v>12.45</v>
      </c>
      <c r="HX43" s="17">
        <v>12.47</v>
      </c>
      <c r="HY43" s="17">
        <v>12.5</v>
      </c>
      <c r="HZ43" s="17">
        <v>12.51</v>
      </c>
      <c r="IA43" s="17">
        <v>12.49</v>
      </c>
      <c r="IB43" s="17">
        <v>12.47</v>
      </c>
      <c r="IC43" s="17">
        <v>12.48</v>
      </c>
      <c r="ID43" s="17">
        <v>12.47</v>
      </c>
      <c r="IE43" s="17">
        <v>12.47</v>
      </c>
      <c r="IF43" s="17">
        <v>12.48</v>
      </c>
      <c r="IG43" s="17">
        <v>12.48</v>
      </c>
      <c r="IH43" s="17">
        <v>12.47</v>
      </c>
      <c r="II43" s="17">
        <v>12.45</v>
      </c>
      <c r="IJ43" s="17">
        <v>12.43</v>
      </c>
      <c r="IK43" s="17">
        <v>12.43</v>
      </c>
      <c r="IL43" s="17">
        <v>12.44</v>
      </c>
      <c r="IM43" s="17">
        <v>12.44</v>
      </c>
      <c r="IN43" s="17">
        <v>12.46</v>
      </c>
      <c r="IO43" s="17">
        <v>12.48</v>
      </c>
      <c r="IP43" s="17">
        <v>12.48</v>
      </c>
      <c r="IQ43" s="17">
        <v>12.48</v>
      </c>
      <c r="IR43" s="17">
        <v>12.46</v>
      </c>
      <c r="IS43" s="17">
        <v>12.44</v>
      </c>
      <c r="IT43" s="17">
        <v>12.43</v>
      </c>
      <c r="IU43" s="17">
        <v>12.43</v>
      </c>
      <c r="IV43" s="17">
        <v>12.44</v>
      </c>
      <c r="IW43" s="17">
        <v>12.46</v>
      </c>
      <c r="IX43" s="17">
        <v>12.45</v>
      </c>
      <c r="IY43" s="17">
        <v>12.46</v>
      </c>
    </row>
    <row r="44" spans="1:259" x14ac:dyDescent="0.15">
      <c r="A44" s="17" t="s">
        <v>479</v>
      </c>
      <c r="B44" s="17" t="s">
        <v>480</v>
      </c>
      <c r="C44" s="17"/>
      <c r="D44" s="17"/>
      <c r="E44" s="17"/>
      <c r="F44" s="17"/>
      <c r="G44" s="17"/>
      <c r="H44" s="17"/>
      <c r="I44" s="17"/>
      <c r="J44" s="17"/>
      <c r="K44" s="17"/>
      <c r="L44" s="17"/>
      <c r="M44" s="17"/>
      <c r="N44" s="17"/>
      <c r="O44" s="17"/>
      <c r="P44" s="17"/>
      <c r="Q44" s="17"/>
      <c r="R44" s="17"/>
      <c r="S44" s="17"/>
      <c r="T44" s="17"/>
      <c r="U44" s="17"/>
      <c r="V44" s="17"/>
      <c r="W44" s="17"/>
      <c r="X44" s="17"/>
      <c r="Y44" s="17"/>
      <c r="Z44" s="17"/>
      <c r="AA44" s="26"/>
      <c r="AB44" s="17"/>
      <c r="AC44" s="26"/>
      <c r="AD44" s="26"/>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26"/>
      <c r="BK44" s="17"/>
      <c r="BL44" s="17"/>
      <c r="BM44" s="17"/>
      <c r="BN44" s="17"/>
      <c r="BO44" s="17"/>
      <c r="BP44" s="17"/>
      <c r="BQ44" s="17"/>
      <c r="BR44" s="17"/>
      <c r="BS44" s="17"/>
      <c r="BT44" s="17"/>
      <c r="BU44" s="17"/>
      <c r="BV44" s="17"/>
      <c r="BW44" s="17"/>
      <c r="BX44" s="26"/>
      <c r="BY44" s="26"/>
      <c r="BZ44" s="26"/>
      <c r="CA44" s="26"/>
      <c r="CB44" s="26"/>
      <c r="CC44" s="17"/>
      <c r="CD44" s="17"/>
      <c r="CE44" s="17"/>
      <c r="CF44" s="17"/>
      <c r="CG44" s="17"/>
      <c r="CH44" s="17"/>
      <c r="CI44" s="17"/>
      <c r="CJ44" s="26"/>
      <c r="CK44" s="17"/>
      <c r="CL44" s="17"/>
      <c r="CM44" s="17"/>
      <c r="CN44" s="17"/>
      <c r="CO44" s="17"/>
      <c r="CP44" s="17"/>
      <c r="CQ44" s="17"/>
      <c r="CR44" s="17"/>
      <c r="CS44" s="17"/>
      <c r="CT44" s="17"/>
      <c r="CU44" s="17"/>
      <c r="CV44" s="17"/>
      <c r="CW44" s="17"/>
      <c r="CX44" s="17"/>
      <c r="CY44" s="26"/>
      <c r="CZ44" s="26"/>
      <c r="DA44" s="26"/>
      <c r="DB44" s="17"/>
      <c r="DC44" s="17"/>
      <c r="DD44" s="17"/>
      <c r="DE44" s="17"/>
      <c r="DF44" s="17"/>
      <c r="DG44" s="17"/>
      <c r="DH44" s="26"/>
      <c r="DI44" s="17"/>
      <c r="DJ44" s="17"/>
      <c r="DK44" s="17"/>
      <c r="DL44" s="17"/>
      <c r="DM44" s="17">
        <v>15.65</v>
      </c>
      <c r="DN44" s="17">
        <v>15.65</v>
      </c>
      <c r="DO44" s="17">
        <v>15.63</v>
      </c>
      <c r="DP44" s="17">
        <v>15.65</v>
      </c>
      <c r="DQ44" s="17">
        <v>15.66</v>
      </c>
      <c r="DR44" s="17">
        <v>15.67</v>
      </c>
      <c r="DS44" s="17">
        <v>15.66</v>
      </c>
      <c r="DT44" s="17">
        <v>15.66</v>
      </c>
      <c r="DU44" s="17">
        <v>15.66</v>
      </c>
      <c r="DV44" s="17">
        <v>15.66</v>
      </c>
      <c r="DW44" s="17">
        <v>15.67</v>
      </c>
      <c r="DX44" s="17">
        <v>15.66</v>
      </c>
      <c r="DY44" s="17">
        <v>15.65</v>
      </c>
      <c r="DZ44" s="17">
        <v>15.64</v>
      </c>
      <c r="EA44" s="17">
        <v>15.64</v>
      </c>
      <c r="EB44" s="17">
        <v>15.64</v>
      </c>
      <c r="EC44" s="17">
        <v>15.63</v>
      </c>
      <c r="ED44" s="17">
        <v>15.63</v>
      </c>
      <c r="EE44" s="17">
        <v>15.65</v>
      </c>
      <c r="EF44" s="17">
        <v>15.64</v>
      </c>
      <c r="EG44" s="17">
        <v>15.64</v>
      </c>
      <c r="EH44" s="17">
        <v>15.64</v>
      </c>
      <c r="EI44" s="17">
        <v>15.65</v>
      </c>
      <c r="EJ44" s="17">
        <v>15.65</v>
      </c>
      <c r="EK44" s="17">
        <v>15.64</v>
      </c>
      <c r="EL44" s="17">
        <v>15.64</v>
      </c>
      <c r="EM44" s="17">
        <v>15.64</v>
      </c>
      <c r="EN44" s="17">
        <v>15.64</v>
      </c>
      <c r="EO44" s="17">
        <v>15.65</v>
      </c>
      <c r="EP44" s="17">
        <v>15.64</v>
      </c>
      <c r="EQ44" s="17">
        <v>15.64</v>
      </c>
      <c r="ER44" s="17">
        <v>15.64</v>
      </c>
      <c r="ES44" s="17">
        <v>15.65</v>
      </c>
      <c r="ET44" s="17">
        <v>15.65</v>
      </c>
      <c r="EU44" s="17">
        <v>15.65</v>
      </c>
      <c r="EV44" s="17">
        <v>15.67</v>
      </c>
      <c r="EW44" s="17">
        <v>15.67</v>
      </c>
      <c r="EX44" s="17">
        <v>15.66</v>
      </c>
      <c r="EY44" s="17">
        <v>15.65</v>
      </c>
      <c r="EZ44" s="17">
        <v>15.65</v>
      </c>
      <c r="FA44" s="17">
        <v>15.66</v>
      </c>
      <c r="FB44" s="17">
        <v>15.65</v>
      </c>
      <c r="FC44" s="17">
        <v>15.65</v>
      </c>
      <c r="FD44" s="17">
        <v>15.65</v>
      </c>
      <c r="FE44" s="17">
        <v>15.65</v>
      </c>
      <c r="FF44" s="17">
        <v>15.65</v>
      </c>
      <c r="FG44" s="17">
        <v>15.65</v>
      </c>
      <c r="FH44" s="17">
        <v>15.66</v>
      </c>
      <c r="FI44" s="17">
        <v>15.74</v>
      </c>
      <c r="FJ44" s="17">
        <v>15.72</v>
      </c>
      <c r="FK44" s="17">
        <v>15.72</v>
      </c>
      <c r="FL44" s="17">
        <v>15.73</v>
      </c>
      <c r="FM44" s="17">
        <v>15.73</v>
      </c>
      <c r="FN44" s="17">
        <v>15.72</v>
      </c>
      <c r="FO44" s="17">
        <v>15.72</v>
      </c>
      <c r="FP44" s="17">
        <v>15.72</v>
      </c>
      <c r="FQ44" s="17">
        <v>15.72</v>
      </c>
      <c r="FR44" s="17">
        <v>15.72</v>
      </c>
      <c r="FS44" s="17">
        <v>15.7</v>
      </c>
      <c r="FT44" s="17">
        <v>15.71</v>
      </c>
      <c r="FU44" s="17">
        <v>15.71</v>
      </c>
      <c r="FV44" s="17">
        <v>15.71</v>
      </c>
      <c r="FW44" s="17">
        <v>15.72</v>
      </c>
      <c r="FX44" s="17">
        <v>15.71</v>
      </c>
      <c r="FY44" s="17">
        <v>15.72</v>
      </c>
      <c r="FZ44" s="17">
        <v>15.72</v>
      </c>
      <c r="GA44" s="17">
        <v>15.72</v>
      </c>
      <c r="GB44" s="17">
        <v>15.73</v>
      </c>
      <c r="GC44" s="17">
        <v>15.71</v>
      </c>
      <c r="GD44" s="17">
        <v>15.7</v>
      </c>
      <c r="GE44" s="17">
        <v>15.71</v>
      </c>
      <c r="GF44" s="17">
        <v>15.7</v>
      </c>
      <c r="GG44" s="17">
        <v>15.69</v>
      </c>
      <c r="GH44" s="17">
        <v>15.68</v>
      </c>
      <c r="GI44" s="17">
        <v>15.68</v>
      </c>
      <c r="GJ44" s="17">
        <v>15.68</v>
      </c>
      <c r="GK44" s="17">
        <v>15.68</v>
      </c>
      <c r="GL44" s="17">
        <v>15.68</v>
      </c>
      <c r="GM44" s="17">
        <v>15.68</v>
      </c>
      <c r="GN44" s="17">
        <v>15.67</v>
      </c>
      <c r="GO44" s="17">
        <v>15.68</v>
      </c>
      <c r="GP44" s="17">
        <v>15.68</v>
      </c>
      <c r="GQ44" s="17">
        <v>15.68</v>
      </c>
      <c r="GR44" s="17">
        <v>15.68</v>
      </c>
      <c r="GS44" s="17">
        <v>15.68</v>
      </c>
      <c r="GT44" s="17">
        <v>15.69</v>
      </c>
      <c r="GU44" s="17">
        <v>15.67</v>
      </c>
      <c r="GV44" s="17">
        <v>15.69</v>
      </c>
      <c r="GW44" s="17">
        <v>15.69</v>
      </c>
      <c r="GX44" s="17">
        <v>15.69</v>
      </c>
      <c r="GY44" s="17">
        <v>15.7</v>
      </c>
      <c r="GZ44" s="17">
        <v>15.7</v>
      </c>
      <c r="HA44" s="17">
        <v>15.7</v>
      </c>
      <c r="HB44" s="17">
        <v>15.69</v>
      </c>
      <c r="HC44" s="17">
        <v>15.7</v>
      </c>
      <c r="HD44" s="17">
        <v>15.7</v>
      </c>
      <c r="HE44" s="17">
        <v>15.71</v>
      </c>
      <c r="HF44" s="17">
        <v>15.72</v>
      </c>
      <c r="HG44" s="17">
        <v>15.7</v>
      </c>
      <c r="HH44" s="17">
        <v>15.69</v>
      </c>
      <c r="HI44" s="17">
        <v>15.69</v>
      </c>
      <c r="HJ44" s="17">
        <v>15.67</v>
      </c>
      <c r="HK44" s="17">
        <v>15.67</v>
      </c>
      <c r="HL44" s="17">
        <v>15.66</v>
      </c>
      <c r="HM44" s="17">
        <v>15.67</v>
      </c>
      <c r="HN44" s="17">
        <v>15.67</v>
      </c>
      <c r="HO44" s="17">
        <v>15.66</v>
      </c>
      <c r="HP44" s="17">
        <v>15.66</v>
      </c>
      <c r="HQ44" s="17">
        <v>15.65</v>
      </c>
      <c r="HR44" s="17">
        <v>15.67</v>
      </c>
      <c r="HS44" s="17">
        <v>15.67</v>
      </c>
      <c r="HT44" s="17">
        <v>15.66</v>
      </c>
      <c r="HU44" s="17">
        <v>15.66</v>
      </c>
      <c r="HV44" s="17">
        <v>15.67</v>
      </c>
      <c r="HW44" s="17">
        <v>15.67</v>
      </c>
      <c r="HX44" s="17">
        <v>15.67</v>
      </c>
      <c r="HY44" s="17">
        <v>15.67</v>
      </c>
      <c r="HZ44" s="17">
        <v>15.69</v>
      </c>
      <c r="IA44" s="17">
        <v>15.68</v>
      </c>
      <c r="IB44" s="17">
        <v>15.69</v>
      </c>
      <c r="IC44" s="17">
        <v>15.67</v>
      </c>
      <c r="ID44" s="17">
        <v>15.68</v>
      </c>
      <c r="IE44" s="17">
        <v>15.68</v>
      </c>
      <c r="IF44" s="17">
        <v>15.66</v>
      </c>
      <c r="IG44" s="17">
        <v>15.67</v>
      </c>
      <c r="IH44" s="17">
        <v>15.66</v>
      </c>
      <c r="II44" s="17">
        <v>15.66</v>
      </c>
      <c r="IJ44" s="17">
        <v>15.65</v>
      </c>
      <c r="IK44" s="17">
        <v>15.65</v>
      </c>
      <c r="IL44" s="17">
        <v>15.63</v>
      </c>
      <c r="IM44" s="17">
        <v>15.62</v>
      </c>
      <c r="IN44" s="17">
        <v>15.63</v>
      </c>
      <c r="IO44" s="17">
        <v>15.63</v>
      </c>
      <c r="IP44" s="17">
        <v>15.64</v>
      </c>
      <c r="IQ44" s="17">
        <v>15.64</v>
      </c>
      <c r="IR44" s="17">
        <v>15.65</v>
      </c>
      <c r="IS44" s="17">
        <v>15.67</v>
      </c>
      <c r="IT44" s="17">
        <v>15.66</v>
      </c>
      <c r="IU44" s="17">
        <v>15.65</v>
      </c>
      <c r="IV44" s="17">
        <v>15.65</v>
      </c>
      <c r="IW44" s="17">
        <v>15.66</v>
      </c>
      <c r="IX44" s="17">
        <v>15.65</v>
      </c>
      <c r="IY44" s="17">
        <v>15.65</v>
      </c>
    </row>
    <row r="45" spans="1:259" x14ac:dyDescent="0.15">
      <c r="A45" s="17" t="s">
        <v>564</v>
      </c>
      <c r="B45" s="17" t="s">
        <v>565</v>
      </c>
      <c r="C45" s="17"/>
      <c r="D45" s="17"/>
      <c r="E45" s="17"/>
      <c r="F45" s="17"/>
      <c r="G45" s="17"/>
      <c r="H45" s="17"/>
      <c r="I45" s="17"/>
      <c r="J45" s="17"/>
      <c r="K45" s="17"/>
      <c r="L45" s="17"/>
      <c r="M45" s="17"/>
      <c r="N45" s="17"/>
      <c r="O45" s="17"/>
      <c r="P45" s="17"/>
      <c r="Q45" s="17"/>
      <c r="R45" s="17"/>
      <c r="S45" s="17"/>
      <c r="T45" s="17"/>
      <c r="U45" s="17"/>
      <c r="V45" s="17"/>
      <c r="W45" s="17"/>
      <c r="X45" s="17"/>
      <c r="Y45" s="17"/>
      <c r="Z45" s="17"/>
      <c r="AA45" s="26"/>
      <c r="AB45" s="17"/>
      <c r="AC45" s="26"/>
      <c r="AD45" s="26"/>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26"/>
      <c r="BK45" s="17"/>
      <c r="BL45" s="17"/>
      <c r="BM45" s="17"/>
      <c r="BN45" s="17"/>
      <c r="BO45" s="17"/>
      <c r="BP45" s="17"/>
      <c r="BQ45" s="17"/>
      <c r="BR45" s="17"/>
      <c r="BS45" s="17"/>
      <c r="BT45" s="17"/>
      <c r="BU45" s="17"/>
      <c r="BV45" s="17"/>
      <c r="BW45" s="17"/>
      <c r="BX45" s="26"/>
      <c r="BY45" s="26"/>
      <c r="BZ45" s="26"/>
      <c r="CA45" s="26"/>
      <c r="CB45" s="26"/>
      <c r="CC45" s="17"/>
      <c r="CD45" s="17"/>
      <c r="CE45" s="17"/>
      <c r="CF45" s="17"/>
      <c r="CG45" s="17"/>
      <c r="CH45" s="17"/>
      <c r="CI45" s="17"/>
      <c r="CJ45" s="26"/>
      <c r="CK45" s="17"/>
      <c r="CL45" s="17"/>
      <c r="CM45" s="17"/>
      <c r="CN45" s="17"/>
      <c r="CO45" s="17"/>
      <c r="CP45" s="17"/>
      <c r="CQ45" s="17"/>
      <c r="CR45" s="17"/>
      <c r="CS45" s="17"/>
      <c r="CT45" s="17"/>
      <c r="CU45" s="17"/>
      <c r="CV45" s="17"/>
      <c r="CW45" s="17"/>
      <c r="CX45" s="17"/>
      <c r="CY45" s="26"/>
      <c r="CZ45" s="26"/>
      <c r="DA45" s="26"/>
      <c r="DB45" s="17"/>
      <c r="DC45" s="17"/>
      <c r="DD45" s="17"/>
      <c r="DE45" s="17"/>
      <c r="DF45" s="17"/>
      <c r="DG45" s="17"/>
      <c r="DH45" s="26"/>
      <c r="DI45" s="17"/>
      <c r="DJ45" s="17"/>
      <c r="DK45" s="17"/>
      <c r="DL45" s="17"/>
      <c r="DM45" s="17">
        <v>10.86</v>
      </c>
      <c r="DN45" s="17">
        <v>10.86</v>
      </c>
      <c r="DO45" s="17">
        <v>10.86</v>
      </c>
      <c r="DP45" s="17">
        <v>10.86</v>
      </c>
      <c r="DQ45" s="17">
        <v>10.85</v>
      </c>
      <c r="DR45" s="17">
        <v>10.85</v>
      </c>
      <c r="DS45" s="17">
        <v>10.86</v>
      </c>
      <c r="DT45" s="17">
        <v>10.85</v>
      </c>
      <c r="DU45" s="17">
        <v>10.86</v>
      </c>
      <c r="DV45" s="17">
        <v>10.86</v>
      </c>
      <c r="DW45" s="17">
        <v>10.86</v>
      </c>
      <c r="DX45" s="17">
        <v>10.88</v>
      </c>
      <c r="DY45" s="17">
        <v>10.88</v>
      </c>
      <c r="DZ45" s="17">
        <v>10.88</v>
      </c>
      <c r="EA45" s="17">
        <v>10.88</v>
      </c>
      <c r="EB45" s="17">
        <v>10.87</v>
      </c>
      <c r="EC45" s="17">
        <v>10.88</v>
      </c>
      <c r="ED45" s="17">
        <v>10.89</v>
      </c>
      <c r="EE45" s="17">
        <v>10.9</v>
      </c>
      <c r="EF45" s="17">
        <v>10.89</v>
      </c>
      <c r="EG45" s="17">
        <v>10.9</v>
      </c>
      <c r="EH45" s="17">
        <v>10.9</v>
      </c>
      <c r="EI45" s="17">
        <v>10.91</v>
      </c>
      <c r="EJ45" s="17">
        <v>10.91</v>
      </c>
      <c r="EK45" s="17">
        <v>10.91</v>
      </c>
      <c r="EL45" s="17">
        <v>10.91</v>
      </c>
      <c r="EM45" s="17">
        <v>10.9</v>
      </c>
      <c r="EN45" s="17">
        <v>10.91</v>
      </c>
      <c r="EO45" s="17">
        <v>10.9</v>
      </c>
      <c r="EP45" s="17">
        <v>10.9</v>
      </c>
      <c r="EQ45" s="17">
        <v>10.9</v>
      </c>
      <c r="ER45" s="17">
        <v>10.9</v>
      </c>
      <c r="ES45" s="17">
        <v>10.9</v>
      </c>
      <c r="ET45" s="17">
        <v>10.9</v>
      </c>
      <c r="EU45" s="17">
        <v>10.9</v>
      </c>
      <c r="EV45" s="17">
        <v>10.9</v>
      </c>
      <c r="EW45" s="17">
        <v>10.9</v>
      </c>
      <c r="EX45" s="17">
        <v>10.9</v>
      </c>
      <c r="EY45" s="17">
        <v>10.89</v>
      </c>
      <c r="EZ45" s="17">
        <v>10.89</v>
      </c>
      <c r="FA45" s="17">
        <v>10.89</v>
      </c>
      <c r="FB45" s="17">
        <v>10.88</v>
      </c>
      <c r="FC45" s="17">
        <v>10.89</v>
      </c>
      <c r="FD45" s="17">
        <v>10.89</v>
      </c>
      <c r="FE45" s="17">
        <v>10.89</v>
      </c>
      <c r="FF45" s="17">
        <v>10.89</v>
      </c>
      <c r="FG45" s="17">
        <v>10.89</v>
      </c>
      <c r="FH45" s="17">
        <v>10.89</v>
      </c>
      <c r="FI45" s="17">
        <v>10.89</v>
      </c>
      <c r="FJ45" s="17">
        <v>10.89</v>
      </c>
      <c r="FK45" s="17">
        <v>10.9</v>
      </c>
      <c r="FL45" s="17">
        <v>10.89</v>
      </c>
      <c r="FM45" s="17">
        <v>10.9</v>
      </c>
      <c r="FN45" s="17">
        <v>10.9</v>
      </c>
      <c r="FO45" s="17">
        <v>10.9</v>
      </c>
      <c r="FP45" s="17">
        <v>10.89</v>
      </c>
      <c r="FQ45" s="17">
        <v>10.89</v>
      </c>
      <c r="FR45" s="17">
        <v>10.87</v>
      </c>
      <c r="FS45" s="17">
        <v>10.88</v>
      </c>
      <c r="FT45" s="17">
        <v>10.89</v>
      </c>
      <c r="FU45" s="17">
        <v>10.87</v>
      </c>
      <c r="FV45" s="17">
        <v>10.88</v>
      </c>
      <c r="FW45" s="17">
        <v>10.88</v>
      </c>
      <c r="FX45" s="17">
        <v>10.88</v>
      </c>
      <c r="FY45" s="17">
        <v>10.88</v>
      </c>
      <c r="FZ45" s="17">
        <v>10.89</v>
      </c>
      <c r="GA45" s="17">
        <v>10.89</v>
      </c>
      <c r="GB45" s="17">
        <v>10.86</v>
      </c>
      <c r="GC45" s="17">
        <v>10.88</v>
      </c>
      <c r="GD45" s="17">
        <v>10.88</v>
      </c>
      <c r="GE45" s="17">
        <v>10.87</v>
      </c>
      <c r="GF45" s="17">
        <v>10.87</v>
      </c>
      <c r="GG45" s="17">
        <v>10.88</v>
      </c>
      <c r="GH45" s="17">
        <v>10.87</v>
      </c>
      <c r="GI45" s="17">
        <v>10.87</v>
      </c>
      <c r="GJ45" s="17">
        <v>10.86</v>
      </c>
      <c r="GK45" s="17">
        <v>10.86</v>
      </c>
      <c r="GL45" s="17">
        <v>10.86</v>
      </c>
      <c r="GM45" s="17">
        <v>10.86</v>
      </c>
      <c r="GN45" s="17">
        <v>10.86</v>
      </c>
      <c r="GO45" s="17">
        <v>10.87</v>
      </c>
      <c r="GP45" s="17">
        <v>10.86</v>
      </c>
      <c r="GQ45" s="17">
        <v>10.87</v>
      </c>
      <c r="GR45" s="17">
        <v>10.86</v>
      </c>
      <c r="GS45" s="17">
        <v>10.86</v>
      </c>
      <c r="GT45" s="17">
        <v>10.86</v>
      </c>
      <c r="GU45" s="17">
        <v>10.86</v>
      </c>
      <c r="GV45" s="17">
        <v>10.87</v>
      </c>
      <c r="GW45" s="17">
        <v>10.86</v>
      </c>
      <c r="GX45" s="17">
        <v>10.87</v>
      </c>
      <c r="GY45" s="17">
        <v>10.86</v>
      </c>
      <c r="GZ45" s="17">
        <v>10.86</v>
      </c>
      <c r="HA45" s="17">
        <v>10.86</v>
      </c>
      <c r="HB45" s="17">
        <v>10.86</v>
      </c>
      <c r="HC45" s="17">
        <v>10.86</v>
      </c>
      <c r="HD45" s="17">
        <v>10.86</v>
      </c>
      <c r="HE45" s="17">
        <v>10.86</v>
      </c>
      <c r="HF45" s="17">
        <v>10.85</v>
      </c>
      <c r="HG45" s="17">
        <v>10.85</v>
      </c>
      <c r="HH45" s="17">
        <v>10.85</v>
      </c>
      <c r="HI45" s="17">
        <v>10.86</v>
      </c>
      <c r="HJ45" s="17">
        <v>10.85</v>
      </c>
      <c r="HK45" s="17">
        <v>10.85</v>
      </c>
      <c r="HL45" s="17">
        <v>10.84</v>
      </c>
      <c r="HM45" s="17">
        <v>10.86</v>
      </c>
      <c r="HN45" s="17">
        <v>10.86</v>
      </c>
      <c r="HO45" s="17">
        <v>10.85</v>
      </c>
      <c r="HP45" s="17">
        <v>10.88</v>
      </c>
      <c r="HQ45" s="17">
        <v>10.88</v>
      </c>
      <c r="HR45" s="17">
        <v>10.86</v>
      </c>
      <c r="HS45" s="17">
        <v>10.88</v>
      </c>
      <c r="HT45" s="17">
        <v>10.88</v>
      </c>
      <c r="HU45" s="17">
        <v>10.85</v>
      </c>
      <c r="HV45" s="17">
        <v>10.88</v>
      </c>
      <c r="HW45" s="17">
        <v>10.85</v>
      </c>
      <c r="HX45" s="17">
        <v>10.85</v>
      </c>
      <c r="HY45" s="17">
        <v>10.88</v>
      </c>
      <c r="HZ45" s="17">
        <v>10.89</v>
      </c>
      <c r="IA45" s="17">
        <v>10.86</v>
      </c>
      <c r="IB45" s="17">
        <v>10.9</v>
      </c>
      <c r="IC45" s="17">
        <v>10.9</v>
      </c>
      <c r="ID45" s="17">
        <v>10.9</v>
      </c>
      <c r="IE45" s="17">
        <v>10.91</v>
      </c>
      <c r="IF45" s="17">
        <v>10.91</v>
      </c>
      <c r="IG45" s="17">
        <v>10.9</v>
      </c>
      <c r="IH45" s="17">
        <v>10.9</v>
      </c>
      <c r="II45" s="17">
        <v>10.91</v>
      </c>
      <c r="IJ45" s="17">
        <v>10.91</v>
      </c>
      <c r="IK45" s="17">
        <v>10.91</v>
      </c>
      <c r="IL45" s="17">
        <v>10.89</v>
      </c>
      <c r="IM45" s="17">
        <v>10.92</v>
      </c>
      <c r="IN45" s="17">
        <v>10.92</v>
      </c>
      <c r="IO45" s="17">
        <v>10.93</v>
      </c>
      <c r="IP45" s="17">
        <v>10.92</v>
      </c>
      <c r="IQ45" s="17">
        <v>10.93</v>
      </c>
      <c r="IR45" s="17">
        <v>10.92</v>
      </c>
      <c r="IS45" s="17">
        <v>10.94</v>
      </c>
      <c r="IT45" s="17">
        <v>10.94</v>
      </c>
      <c r="IU45" s="17">
        <v>10.94</v>
      </c>
      <c r="IV45" s="17">
        <v>10.95</v>
      </c>
      <c r="IW45" s="17">
        <v>10.95</v>
      </c>
      <c r="IX45" s="17">
        <v>10.95</v>
      </c>
      <c r="IY45" s="17">
        <v>10.95</v>
      </c>
    </row>
    <row r="46" spans="1:259" x14ac:dyDescent="0.15">
      <c r="A46" s="17" t="s">
        <v>120</v>
      </c>
      <c r="B46" s="17" t="s">
        <v>121</v>
      </c>
      <c r="C46" s="17"/>
      <c r="D46" s="17"/>
      <c r="E46" s="17"/>
      <c r="F46" s="17"/>
      <c r="G46" s="17"/>
      <c r="H46" s="17"/>
      <c r="I46" s="17"/>
      <c r="J46" s="17"/>
      <c r="K46" s="17"/>
      <c r="L46" s="17"/>
      <c r="M46" s="17"/>
      <c r="N46" s="17"/>
      <c r="O46" s="17"/>
      <c r="P46" s="17"/>
      <c r="Q46" s="17"/>
      <c r="R46" s="17"/>
      <c r="S46" s="17"/>
      <c r="T46" s="17"/>
      <c r="U46" s="17"/>
      <c r="V46" s="17"/>
      <c r="W46" s="17"/>
      <c r="X46" s="17"/>
      <c r="Y46" s="17"/>
      <c r="Z46" s="17"/>
      <c r="AA46" s="26"/>
      <c r="AB46" s="17"/>
      <c r="AC46" s="26"/>
      <c r="AD46" s="26"/>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26"/>
      <c r="BK46" s="17"/>
      <c r="BL46" s="17"/>
      <c r="BM46" s="17"/>
      <c r="BN46" s="17"/>
      <c r="BO46" s="17"/>
      <c r="BP46" s="17"/>
      <c r="BQ46" s="17"/>
      <c r="BR46" s="17"/>
      <c r="BS46" s="17"/>
      <c r="BT46" s="17"/>
      <c r="BU46" s="17"/>
      <c r="BV46" s="17"/>
      <c r="BW46" s="17"/>
      <c r="BX46" s="26"/>
      <c r="BY46" s="26"/>
      <c r="BZ46" s="26"/>
      <c r="CA46" s="26"/>
      <c r="CB46" s="26"/>
      <c r="CC46" s="17"/>
      <c r="CD46" s="17"/>
      <c r="CE46" s="17"/>
      <c r="CF46" s="17"/>
      <c r="CG46" s="17"/>
      <c r="CH46" s="17"/>
      <c r="CI46" s="17"/>
      <c r="CJ46" s="26"/>
      <c r="CK46" s="17"/>
      <c r="CL46" s="17"/>
      <c r="CM46" s="17"/>
      <c r="CN46" s="17"/>
      <c r="CO46" s="17"/>
      <c r="CP46" s="17"/>
      <c r="CQ46" s="17"/>
      <c r="CR46" s="17"/>
      <c r="CS46" s="17"/>
      <c r="CT46" s="17"/>
      <c r="CU46" s="17"/>
      <c r="CV46" s="17"/>
      <c r="CW46" s="17"/>
      <c r="CX46" s="17"/>
      <c r="CY46" s="26"/>
      <c r="CZ46" s="26"/>
      <c r="DA46" s="26"/>
      <c r="DB46" s="17"/>
      <c r="DC46" s="17"/>
      <c r="DD46" s="17"/>
      <c r="DE46" s="17"/>
      <c r="DF46" s="17"/>
      <c r="DG46" s="17"/>
      <c r="DH46" s="26"/>
      <c r="DI46" s="17"/>
      <c r="DJ46" s="17"/>
      <c r="DK46" s="17"/>
      <c r="DL46" s="17"/>
      <c r="DM46" s="17">
        <v>44.75</v>
      </c>
      <c r="DN46" s="17">
        <v>44.75</v>
      </c>
      <c r="DO46" s="17">
        <v>44.75</v>
      </c>
      <c r="DP46" s="17">
        <v>44.75</v>
      </c>
      <c r="DQ46" s="17">
        <v>44.68</v>
      </c>
      <c r="DR46" s="17">
        <v>44.7</v>
      </c>
      <c r="DS46" s="17">
        <v>44.7</v>
      </c>
      <c r="DT46" s="17">
        <v>44.69</v>
      </c>
      <c r="DU46" s="17">
        <v>44.69</v>
      </c>
      <c r="DV46" s="17">
        <v>44.71</v>
      </c>
      <c r="DW46" s="17">
        <v>44.69</v>
      </c>
      <c r="DX46" s="17">
        <v>44.69</v>
      </c>
      <c r="DY46" s="17">
        <v>44.7</v>
      </c>
      <c r="DZ46" s="17">
        <v>44.65</v>
      </c>
      <c r="EA46" s="17">
        <v>44.65</v>
      </c>
      <c r="EB46" s="17">
        <v>44.65</v>
      </c>
      <c r="EC46" s="17">
        <v>44.6</v>
      </c>
      <c r="ED46" s="17">
        <v>44.67</v>
      </c>
      <c r="EE46" s="17">
        <v>44.6</v>
      </c>
      <c r="EF46" s="17">
        <v>44.6</v>
      </c>
      <c r="EG46" s="17">
        <v>44.55</v>
      </c>
      <c r="EH46" s="17">
        <v>44.6</v>
      </c>
      <c r="EI46" s="17">
        <v>44.6</v>
      </c>
      <c r="EJ46" s="17">
        <v>44.6</v>
      </c>
      <c r="EK46" s="17">
        <v>44.56</v>
      </c>
      <c r="EL46" s="17">
        <v>44.56</v>
      </c>
      <c r="EM46" s="17">
        <v>44.56</v>
      </c>
      <c r="EN46" s="17">
        <v>44.57</v>
      </c>
      <c r="EO46" s="17">
        <v>44.55</v>
      </c>
      <c r="EP46" s="17">
        <v>44.56</v>
      </c>
      <c r="EQ46" s="17">
        <v>44.56</v>
      </c>
      <c r="ER46" s="17">
        <v>44.56</v>
      </c>
      <c r="ES46" s="17">
        <v>44.61</v>
      </c>
      <c r="ET46" s="17">
        <v>44.6</v>
      </c>
      <c r="EU46" s="17">
        <v>44.61</v>
      </c>
      <c r="EV46" s="17">
        <v>44.64</v>
      </c>
      <c r="EW46" s="17">
        <v>44.64</v>
      </c>
      <c r="EX46" s="17">
        <v>44.65</v>
      </c>
      <c r="EY46" s="17">
        <v>44.6</v>
      </c>
      <c r="EZ46" s="17">
        <v>44.6</v>
      </c>
      <c r="FA46" s="17">
        <v>44.6</v>
      </c>
      <c r="FB46" s="17">
        <v>44.6</v>
      </c>
      <c r="FC46" s="17">
        <v>44.6</v>
      </c>
      <c r="FD46" s="17">
        <v>44.62</v>
      </c>
      <c r="FE46" s="17">
        <v>44.61</v>
      </c>
      <c r="FF46" s="17">
        <v>44.61</v>
      </c>
      <c r="FG46" s="17">
        <v>44.61</v>
      </c>
      <c r="FH46" s="17">
        <v>44.62</v>
      </c>
      <c r="FI46" s="17">
        <v>44.62</v>
      </c>
      <c r="FJ46" s="17">
        <v>44.62</v>
      </c>
      <c r="FK46" s="17">
        <v>44.62</v>
      </c>
      <c r="FL46" s="17">
        <v>44.61</v>
      </c>
      <c r="FM46" s="17">
        <v>44.6</v>
      </c>
      <c r="FN46" s="17">
        <v>44.6</v>
      </c>
      <c r="FO46" s="17">
        <v>44.6</v>
      </c>
      <c r="FP46" s="17">
        <v>44.61</v>
      </c>
      <c r="FQ46" s="17">
        <v>44.6</v>
      </c>
      <c r="FR46" s="17">
        <v>44.6</v>
      </c>
      <c r="FS46" s="17">
        <v>44.61</v>
      </c>
      <c r="FT46" s="17">
        <v>44.6</v>
      </c>
      <c r="FU46" s="17">
        <v>44.6</v>
      </c>
      <c r="FV46" s="17">
        <v>44.61</v>
      </c>
      <c r="FW46" s="17">
        <v>44.6</v>
      </c>
      <c r="FX46" s="17">
        <v>44.6</v>
      </c>
      <c r="FY46" s="17">
        <v>44.62</v>
      </c>
      <c r="FZ46" s="17">
        <v>44.62</v>
      </c>
      <c r="GA46" s="17">
        <v>44.61</v>
      </c>
      <c r="GB46" s="17">
        <v>44.62</v>
      </c>
      <c r="GC46" s="17">
        <v>44.62</v>
      </c>
      <c r="GD46" s="17">
        <v>44.63</v>
      </c>
      <c r="GE46" s="17">
        <v>44.55</v>
      </c>
      <c r="GF46" s="17">
        <v>44.5</v>
      </c>
      <c r="GG46" s="17">
        <v>44.5</v>
      </c>
      <c r="GH46" s="17">
        <v>44.53</v>
      </c>
      <c r="GI46" s="17">
        <v>44.52</v>
      </c>
      <c r="GJ46" s="17">
        <v>44.51</v>
      </c>
      <c r="GK46" s="17">
        <v>44.49</v>
      </c>
      <c r="GL46" s="17">
        <v>44.36</v>
      </c>
      <c r="GM46" s="17">
        <v>44.37</v>
      </c>
      <c r="GN46" s="17">
        <v>44.44</v>
      </c>
      <c r="GO46" s="17">
        <v>44.46</v>
      </c>
      <c r="GP46" s="17">
        <v>44.46</v>
      </c>
      <c r="GQ46" s="17">
        <v>44.45</v>
      </c>
      <c r="GR46" s="17">
        <v>44.44</v>
      </c>
      <c r="GS46" s="17">
        <v>44.37</v>
      </c>
      <c r="GT46" s="17">
        <v>44.3</v>
      </c>
      <c r="GU46" s="17">
        <v>44.28</v>
      </c>
      <c r="GV46" s="17">
        <v>44.2</v>
      </c>
      <c r="GW46" s="17">
        <v>44.28</v>
      </c>
      <c r="GX46" s="17">
        <v>44.27</v>
      </c>
      <c r="GY46" s="17">
        <v>44.21</v>
      </c>
      <c r="GZ46" s="17">
        <v>44.28</v>
      </c>
      <c r="HA46" s="17">
        <v>44.21</v>
      </c>
      <c r="HB46" s="17">
        <v>44.18</v>
      </c>
      <c r="HC46" s="17">
        <v>44.2</v>
      </c>
      <c r="HD46" s="17">
        <v>44.19</v>
      </c>
      <c r="HE46" s="17">
        <v>44.18</v>
      </c>
      <c r="HF46" s="17">
        <v>44.18</v>
      </c>
      <c r="HG46" s="17">
        <v>44.2</v>
      </c>
      <c r="HH46" s="17">
        <v>44.27</v>
      </c>
      <c r="HI46" s="17">
        <v>44.21</v>
      </c>
      <c r="HJ46" s="17">
        <v>44.22</v>
      </c>
      <c r="HK46" s="17">
        <v>44.24</v>
      </c>
      <c r="HL46" s="17">
        <v>44.3</v>
      </c>
      <c r="HM46" s="17">
        <v>44.3</v>
      </c>
      <c r="HN46" s="17">
        <v>44.26</v>
      </c>
      <c r="HO46" s="17">
        <v>44.33</v>
      </c>
      <c r="HP46" s="17">
        <v>44.14</v>
      </c>
      <c r="HQ46" s="17">
        <v>44.29</v>
      </c>
      <c r="HR46" s="17">
        <v>44.29</v>
      </c>
      <c r="HS46" s="17">
        <v>44.2</v>
      </c>
      <c r="HT46" s="17">
        <v>44.28</v>
      </c>
      <c r="HU46" s="17">
        <v>44.28</v>
      </c>
      <c r="HV46" s="17">
        <v>44.28</v>
      </c>
      <c r="HW46" s="17">
        <v>44.29</v>
      </c>
      <c r="HX46" s="17">
        <v>44.26</v>
      </c>
      <c r="HY46" s="17">
        <v>44.26</v>
      </c>
      <c r="HZ46" s="17">
        <v>44.26</v>
      </c>
      <c r="IA46" s="17">
        <v>44.21</v>
      </c>
      <c r="IB46" s="17">
        <v>44.21</v>
      </c>
      <c r="IC46" s="17">
        <v>44.22</v>
      </c>
      <c r="ID46" s="17">
        <v>44.18</v>
      </c>
      <c r="IE46" s="17">
        <v>44.22</v>
      </c>
      <c r="IF46" s="17">
        <v>44.22</v>
      </c>
      <c r="IG46" s="17">
        <v>44.19</v>
      </c>
      <c r="IH46" s="17">
        <v>44.2</v>
      </c>
      <c r="II46" s="17">
        <v>44.22</v>
      </c>
      <c r="IJ46" s="17">
        <v>44.2</v>
      </c>
      <c r="IK46" s="17">
        <v>44.21</v>
      </c>
      <c r="IL46" s="17">
        <v>44.39</v>
      </c>
      <c r="IM46" s="17">
        <v>44.31</v>
      </c>
      <c r="IN46" s="17">
        <v>44.31</v>
      </c>
      <c r="IO46" s="17">
        <v>44.31</v>
      </c>
      <c r="IP46" s="17">
        <v>44.31</v>
      </c>
      <c r="IQ46" s="17">
        <v>44.31</v>
      </c>
      <c r="IR46" s="17">
        <v>44.3</v>
      </c>
      <c r="IS46" s="17">
        <v>44.3</v>
      </c>
      <c r="IT46" s="17">
        <v>44.22</v>
      </c>
      <c r="IU46" s="17">
        <v>44.28</v>
      </c>
      <c r="IV46" s="17">
        <v>44.28</v>
      </c>
      <c r="IW46" s="17">
        <v>44.3</v>
      </c>
      <c r="IX46" s="17">
        <v>44.31</v>
      </c>
      <c r="IY46" s="17">
        <v>44.31</v>
      </c>
    </row>
    <row r="47" spans="1:259" x14ac:dyDescent="0.15">
      <c r="A47" s="17" t="s">
        <v>662</v>
      </c>
      <c r="B47" s="17" t="s">
        <v>663</v>
      </c>
      <c r="C47" s="17"/>
      <c r="D47" s="17"/>
      <c r="E47" s="17"/>
      <c r="F47" s="17"/>
      <c r="G47" s="17"/>
      <c r="H47" s="17"/>
      <c r="I47" s="17"/>
      <c r="J47" s="17"/>
      <c r="K47" s="17"/>
      <c r="L47" s="17"/>
      <c r="M47" s="17"/>
      <c r="N47" s="17"/>
      <c r="O47" s="17"/>
      <c r="P47" s="17"/>
      <c r="Q47" s="17"/>
      <c r="R47" s="17"/>
      <c r="S47" s="17"/>
      <c r="T47" s="17"/>
      <c r="U47" s="17"/>
      <c r="V47" s="17"/>
      <c r="W47" s="17"/>
      <c r="X47" s="17"/>
      <c r="Y47" s="17"/>
      <c r="Z47" s="17"/>
      <c r="AA47" s="26"/>
      <c r="AB47" s="17"/>
      <c r="AC47" s="26"/>
      <c r="AD47" s="26"/>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26"/>
      <c r="BK47" s="17"/>
      <c r="BL47" s="17"/>
      <c r="BM47" s="17"/>
      <c r="BN47" s="17"/>
      <c r="BO47" s="17"/>
      <c r="BP47" s="17"/>
      <c r="BQ47" s="17"/>
      <c r="BR47" s="17"/>
      <c r="BS47" s="17"/>
      <c r="BT47" s="17"/>
      <c r="BU47" s="17"/>
      <c r="BV47" s="17"/>
      <c r="BW47" s="17"/>
      <c r="BX47" s="26"/>
      <c r="BY47" s="26"/>
      <c r="BZ47" s="26"/>
      <c r="CA47" s="26"/>
      <c r="CB47" s="26"/>
      <c r="CC47" s="17"/>
      <c r="CD47" s="17"/>
      <c r="CE47" s="17"/>
      <c r="CF47" s="17"/>
      <c r="CG47" s="17"/>
      <c r="CH47" s="17"/>
      <c r="CI47" s="17"/>
      <c r="CJ47" s="26"/>
      <c r="CK47" s="17"/>
      <c r="CL47" s="17"/>
      <c r="CM47" s="17"/>
      <c r="CN47" s="17"/>
      <c r="CO47" s="17"/>
      <c r="CP47" s="17"/>
      <c r="CQ47" s="17"/>
      <c r="CR47" s="17"/>
      <c r="CS47" s="17"/>
      <c r="CT47" s="17"/>
      <c r="CU47" s="17"/>
      <c r="CV47" s="17"/>
      <c r="CW47" s="17"/>
      <c r="CX47" s="17"/>
      <c r="CY47" s="26"/>
      <c r="CZ47" s="26"/>
      <c r="DA47" s="26"/>
      <c r="DB47" s="17"/>
      <c r="DC47" s="17"/>
      <c r="DD47" s="17"/>
      <c r="DE47" s="17"/>
      <c r="DF47" s="17"/>
      <c r="DG47" s="17"/>
      <c r="DH47" s="26"/>
      <c r="DI47" s="17"/>
      <c r="DJ47" s="17"/>
      <c r="DK47" s="17"/>
      <c r="DL47" s="17"/>
      <c r="DM47" s="17">
        <v>5.35</v>
      </c>
      <c r="DN47" s="17">
        <v>5.34</v>
      </c>
      <c r="DO47" s="17">
        <v>5.35</v>
      </c>
      <c r="DP47" s="17">
        <v>5.35</v>
      </c>
      <c r="DQ47" s="17">
        <v>5.35</v>
      </c>
      <c r="DR47" s="17">
        <v>5.35</v>
      </c>
      <c r="DS47" s="17">
        <v>5.35</v>
      </c>
      <c r="DT47" s="17">
        <v>5.36</v>
      </c>
      <c r="DU47" s="17">
        <v>5.35</v>
      </c>
      <c r="DV47" s="17">
        <v>5.36</v>
      </c>
      <c r="DW47" s="17">
        <v>5.35</v>
      </c>
      <c r="DX47" s="17">
        <v>5.36</v>
      </c>
      <c r="DY47" s="17">
        <v>5.36</v>
      </c>
      <c r="DZ47" s="17">
        <v>5.35</v>
      </c>
      <c r="EA47" s="17">
        <v>5.35</v>
      </c>
      <c r="EB47" s="17">
        <v>5.34</v>
      </c>
      <c r="EC47" s="17">
        <v>5.34</v>
      </c>
      <c r="ED47" s="17">
        <v>5.35</v>
      </c>
      <c r="EE47" s="17">
        <v>5.34</v>
      </c>
      <c r="EF47" s="17">
        <v>5.35</v>
      </c>
      <c r="EG47" s="17">
        <v>5.34</v>
      </c>
      <c r="EH47" s="17">
        <v>5.35</v>
      </c>
      <c r="EI47" s="17">
        <v>5.35</v>
      </c>
      <c r="EJ47" s="17">
        <v>5.34</v>
      </c>
      <c r="EK47" s="17">
        <v>5.36</v>
      </c>
      <c r="EL47" s="17">
        <v>5.36</v>
      </c>
      <c r="EM47" s="17">
        <v>5.35</v>
      </c>
      <c r="EN47" s="17">
        <v>5.35</v>
      </c>
      <c r="EO47" s="17">
        <v>5.36</v>
      </c>
      <c r="EP47" s="17">
        <v>5.34</v>
      </c>
      <c r="EQ47" s="17">
        <v>5.35</v>
      </c>
      <c r="ER47" s="17">
        <v>5.35</v>
      </c>
      <c r="ES47" s="17">
        <v>5.35</v>
      </c>
      <c r="ET47" s="17">
        <v>5.35</v>
      </c>
      <c r="EU47" s="17">
        <v>5.36</v>
      </c>
      <c r="EV47" s="17">
        <v>5.35</v>
      </c>
      <c r="EW47" s="17">
        <v>5.35</v>
      </c>
      <c r="EX47" s="17">
        <v>5.35</v>
      </c>
      <c r="EY47" s="17">
        <v>5.35</v>
      </c>
      <c r="EZ47" s="17">
        <v>5.35</v>
      </c>
      <c r="FA47" s="17">
        <v>5.35</v>
      </c>
      <c r="FB47" s="17">
        <v>5.35</v>
      </c>
      <c r="FC47" s="17">
        <v>5.35</v>
      </c>
      <c r="FD47" s="17">
        <v>5.35</v>
      </c>
      <c r="FE47" s="17">
        <v>5.36</v>
      </c>
      <c r="FF47" s="17">
        <v>5.35</v>
      </c>
      <c r="FG47" s="17">
        <v>5.35</v>
      </c>
      <c r="FH47" s="17">
        <v>5.36</v>
      </c>
      <c r="FI47" s="17">
        <v>5.36</v>
      </c>
      <c r="FJ47" s="17">
        <v>5.36</v>
      </c>
      <c r="FK47" s="17">
        <v>5.35</v>
      </c>
      <c r="FL47" s="17">
        <v>5.35</v>
      </c>
      <c r="FM47" s="17">
        <v>5.35</v>
      </c>
      <c r="FN47" s="17">
        <v>5.36</v>
      </c>
      <c r="FO47" s="17">
        <v>5.36</v>
      </c>
      <c r="FP47" s="17">
        <v>5.35</v>
      </c>
      <c r="FQ47" s="17">
        <v>5.35</v>
      </c>
      <c r="FR47" s="17">
        <v>5.35</v>
      </c>
      <c r="FS47" s="17">
        <v>5.35</v>
      </c>
      <c r="FT47" s="17">
        <v>5.35</v>
      </c>
      <c r="FU47" s="17">
        <v>5.34</v>
      </c>
      <c r="FV47" s="17">
        <v>5.34</v>
      </c>
      <c r="FW47" s="17">
        <v>5.34</v>
      </c>
      <c r="FX47" s="17">
        <v>5.34</v>
      </c>
      <c r="FY47" s="17">
        <v>5.35</v>
      </c>
      <c r="FZ47" s="17">
        <v>5.35</v>
      </c>
      <c r="GA47" s="17">
        <v>5.36</v>
      </c>
      <c r="GB47" s="17">
        <v>5.36</v>
      </c>
      <c r="GC47" s="17">
        <v>5.35</v>
      </c>
      <c r="GD47" s="17">
        <v>5.35</v>
      </c>
      <c r="GE47" s="17">
        <v>5.35</v>
      </c>
      <c r="GF47" s="17">
        <v>5.34</v>
      </c>
      <c r="GG47" s="17">
        <v>5.34</v>
      </c>
      <c r="GH47" s="17">
        <v>5.35</v>
      </c>
      <c r="GI47" s="17">
        <v>5.35</v>
      </c>
      <c r="GJ47" s="17">
        <v>5.34</v>
      </c>
      <c r="GK47" s="17">
        <v>5.34</v>
      </c>
      <c r="GL47" s="17">
        <v>5.33</v>
      </c>
      <c r="GM47" s="17">
        <v>5.33</v>
      </c>
      <c r="GN47" s="17">
        <v>5.34</v>
      </c>
      <c r="GO47" s="17">
        <v>5.34</v>
      </c>
      <c r="GP47" s="17">
        <v>5.34</v>
      </c>
      <c r="GQ47" s="17">
        <v>5.34</v>
      </c>
      <c r="GR47" s="17">
        <v>5.34</v>
      </c>
      <c r="GS47" s="17">
        <v>5.35</v>
      </c>
      <c r="GT47" s="17">
        <v>5.35</v>
      </c>
      <c r="GU47" s="17">
        <v>5.34</v>
      </c>
      <c r="GV47" s="17">
        <v>5.34</v>
      </c>
      <c r="GW47" s="17">
        <v>5.34</v>
      </c>
      <c r="GX47" s="17">
        <v>5.34</v>
      </c>
      <c r="GY47" s="17">
        <v>5.34</v>
      </c>
      <c r="GZ47" s="17">
        <v>5.34</v>
      </c>
      <c r="HA47" s="17">
        <v>5.34</v>
      </c>
      <c r="HB47" s="17">
        <v>5.34</v>
      </c>
      <c r="HC47" s="17">
        <v>5.35</v>
      </c>
      <c r="HD47" s="17">
        <v>5.34</v>
      </c>
      <c r="HE47" s="17">
        <v>5.34</v>
      </c>
      <c r="HF47" s="17">
        <v>5.34</v>
      </c>
      <c r="HG47" s="17">
        <v>5.34</v>
      </c>
      <c r="HH47" s="17">
        <v>5.34</v>
      </c>
      <c r="HI47" s="17">
        <v>5.33</v>
      </c>
      <c r="HJ47" s="17">
        <v>5.33</v>
      </c>
      <c r="HK47" s="17">
        <v>5.33</v>
      </c>
      <c r="HL47" s="17">
        <v>5.34</v>
      </c>
      <c r="HM47" s="17">
        <v>5.33</v>
      </c>
      <c r="HN47" s="17">
        <v>5.34</v>
      </c>
      <c r="HO47" s="17">
        <v>5.32</v>
      </c>
      <c r="HP47" s="17">
        <v>5.33</v>
      </c>
      <c r="HQ47" s="17">
        <v>5.32</v>
      </c>
      <c r="HR47" s="17">
        <v>5.33</v>
      </c>
      <c r="HS47" s="17">
        <v>5.33</v>
      </c>
      <c r="HT47" s="17">
        <v>5.32</v>
      </c>
      <c r="HU47" s="17">
        <v>5.33</v>
      </c>
      <c r="HV47" s="17">
        <v>5.33</v>
      </c>
      <c r="HW47" s="17">
        <v>5.33</v>
      </c>
      <c r="HX47" s="17">
        <v>5.33</v>
      </c>
      <c r="HY47" s="17">
        <v>5.33</v>
      </c>
      <c r="HZ47" s="17">
        <v>5.34</v>
      </c>
      <c r="IA47" s="17">
        <v>5.34</v>
      </c>
      <c r="IB47" s="17">
        <v>5.34</v>
      </c>
      <c r="IC47" s="17">
        <v>5.34</v>
      </c>
      <c r="ID47" s="17">
        <v>5.34</v>
      </c>
      <c r="IE47" s="17">
        <v>5.34</v>
      </c>
      <c r="IF47" s="17">
        <v>5.33</v>
      </c>
      <c r="IG47" s="17">
        <v>5.34</v>
      </c>
      <c r="IH47" s="17">
        <v>5.34</v>
      </c>
      <c r="II47" s="17">
        <v>5.34</v>
      </c>
      <c r="IJ47" s="17">
        <v>5.33</v>
      </c>
      <c r="IK47" s="17">
        <v>5.34</v>
      </c>
      <c r="IL47" s="17">
        <v>5.34</v>
      </c>
      <c r="IM47" s="17">
        <v>5.34</v>
      </c>
      <c r="IN47" s="17">
        <v>5.35</v>
      </c>
      <c r="IO47" s="17">
        <v>5.35</v>
      </c>
      <c r="IP47" s="17">
        <v>5.35</v>
      </c>
      <c r="IQ47" s="17">
        <v>5.34</v>
      </c>
      <c r="IR47" s="17">
        <v>5.35</v>
      </c>
      <c r="IS47" s="17">
        <v>5.35</v>
      </c>
      <c r="IT47" s="17">
        <v>5.35</v>
      </c>
      <c r="IU47" s="17">
        <v>5.36</v>
      </c>
      <c r="IV47" s="17">
        <v>5.36</v>
      </c>
      <c r="IW47" s="17">
        <v>5.36</v>
      </c>
      <c r="IX47" s="17">
        <v>5.36</v>
      </c>
      <c r="IY47" s="17">
        <v>5.37</v>
      </c>
    </row>
    <row r="48" spans="1:259" x14ac:dyDescent="0.15">
      <c r="A48" s="17" t="s">
        <v>172</v>
      </c>
      <c r="B48" s="17" t="s">
        <v>173</v>
      </c>
      <c r="C48" s="17"/>
      <c r="D48" s="17"/>
      <c r="E48" s="17"/>
      <c r="F48" s="17"/>
      <c r="G48" s="17"/>
      <c r="H48" s="17"/>
      <c r="I48" s="17"/>
      <c r="J48" s="17"/>
      <c r="K48" s="17"/>
      <c r="L48" s="17"/>
      <c r="M48" s="17"/>
      <c r="N48" s="17"/>
      <c r="O48" s="17"/>
      <c r="P48" s="17"/>
      <c r="Q48" s="17"/>
      <c r="R48" s="17"/>
      <c r="S48" s="17"/>
      <c r="T48" s="17"/>
      <c r="U48" s="17"/>
      <c r="V48" s="17"/>
      <c r="W48" s="17"/>
      <c r="X48" s="17"/>
      <c r="Y48" s="17"/>
      <c r="Z48" s="17"/>
      <c r="AA48" s="26"/>
      <c r="AB48" s="17"/>
      <c r="AC48" s="26"/>
      <c r="AD48" s="26"/>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26"/>
      <c r="BK48" s="17"/>
      <c r="BL48" s="17"/>
      <c r="BM48" s="17"/>
      <c r="BN48" s="17"/>
      <c r="BO48" s="17"/>
      <c r="BP48" s="17"/>
      <c r="BQ48" s="17"/>
      <c r="BR48" s="17"/>
      <c r="BS48" s="17"/>
      <c r="BT48" s="17"/>
      <c r="BU48" s="17"/>
      <c r="BV48" s="17"/>
      <c r="BW48" s="17"/>
      <c r="BX48" s="26"/>
      <c r="BY48" s="26"/>
      <c r="BZ48" s="26"/>
      <c r="CA48" s="26"/>
      <c r="CB48" s="26"/>
      <c r="CC48" s="17"/>
      <c r="CD48" s="17"/>
      <c r="CE48" s="17"/>
      <c r="CF48" s="17"/>
      <c r="CG48" s="17"/>
      <c r="CH48" s="17"/>
      <c r="CI48" s="17"/>
      <c r="CJ48" s="26"/>
      <c r="CK48" s="17"/>
      <c r="CL48" s="17"/>
      <c r="CM48" s="17"/>
      <c r="CN48" s="17"/>
      <c r="CO48" s="17"/>
      <c r="CP48" s="17"/>
      <c r="CQ48" s="17"/>
      <c r="CR48" s="17"/>
      <c r="CS48" s="17"/>
      <c r="CT48" s="17"/>
      <c r="CU48" s="17"/>
      <c r="CV48" s="17"/>
      <c r="CW48" s="17"/>
      <c r="CX48" s="17"/>
      <c r="CY48" s="26"/>
      <c r="CZ48" s="26"/>
      <c r="DA48" s="26"/>
      <c r="DB48" s="17"/>
      <c r="DC48" s="17"/>
      <c r="DD48" s="17"/>
      <c r="DE48" s="17"/>
      <c r="DF48" s="17"/>
      <c r="DG48" s="17"/>
      <c r="DH48" s="26"/>
      <c r="DI48" s="17"/>
      <c r="DJ48" s="17"/>
      <c r="DK48" s="17"/>
      <c r="DL48" s="17"/>
      <c r="DM48" s="17">
        <v>17.350000000000001</v>
      </c>
      <c r="DN48" s="17">
        <v>17.36</v>
      </c>
      <c r="DO48" s="17">
        <v>17.350000000000001</v>
      </c>
      <c r="DP48" s="17">
        <v>17.36</v>
      </c>
      <c r="DQ48" s="17">
        <v>17.37</v>
      </c>
      <c r="DR48" s="17">
        <v>17.36</v>
      </c>
      <c r="DS48" s="17">
        <v>17.36</v>
      </c>
      <c r="DT48" s="17">
        <v>17.36</v>
      </c>
      <c r="DU48" s="17">
        <v>17.36</v>
      </c>
      <c r="DV48" s="17">
        <v>17.350000000000001</v>
      </c>
      <c r="DW48" s="17">
        <v>17.34</v>
      </c>
      <c r="DX48" s="17">
        <v>17.350000000000001</v>
      </c>
      <c r="DY48" s="17">
        <v>17.350000000000001</v>
      </c>
      <c r="DZ48" s="17">
        <v>17.350000000000001</v>
      </c>
      <c r="EA48" s="17">
        <v>17.36</v>
      </c>
      <c r="EB48" s="17">
        <v>17.36</v>
      </c>
      <c r="EC48" s="17">
        <v>17.350000000000001</v>
      </c>
      <c r="ED48" s="17">
        <v>17.350000000000001</v>
      </c>
      <c r="EE48" s="17">
        <v>17.34</v>
      </c>
      <c r="EF48" s="17">
        <v>17.309999999999999</v>
      </c>
      <c r="EG48" s="17">
        <v>17.3</v>
      </c>
      <c r="EH48" s="17">
        <v>17.3</v>
      </c>
      <c r="EI48" s="17">
        <v>17.32</v>
      </c>
      <c r="EJ48" s="17">
        <v>17.309999999999999</v>
      </c>
      <c r="EK48" s="17">
        <v>17.32</v>
      </c>
      <c r="EL48" s="17">
        <v>17.32</v>
      </c>
      <c r="EM48" s="17">
        <v>17.32</v>
      </c>
      <c r="EN48" s="17">
        <v>17.329999999999998</v>
      </c>
      <c r="EO48" s="17">
        <v>17.3</v>
      </c>
      <c r="EP48" s="17">
        <v>17.32</v>
      </c>
      <c r="EQ48" s="17">
        <v>17.34</v>
      </c>
      <c r="ER48" s="17">
        <v>17.37</v>
      </c>
      <c r="ES48" s="17">
        <v>17.350000000000001</v>
      </c>
      <c r="ET48" s="17">
        <v>17.34</v>
      </c>
      <c r="EU48" s="17">
        <v>17.34</v>
      </c>
      <c r="EV48" s="17">
        <v>17.329999999999998</v>
      </c>
      <c r="EW48" s="17">
        <v>17.309999999999999</v>
      </c>
      <c r="EX48" s="17">
        <v>17.32</v>
      </c>
      <c r="EY48" s="17">
        <v>17.32</v>
      </c>
      <c r="EZ48" s="17">
        <v>17.329999999999998</v>
      </c>
      <c r="FA48" s="17">
        <v>17.309999999999999</v>
      </c>
      <c r="FB48" s="17">
        <v>17.329999999999998</v>
      </c>
      <c r="FC48" s="17">
        <v>17.32</v>
      </c>
      <c r="FD48" s="17">
        <v>17.309999999999999</v>
      </c>
      <c r="FE48" s="17">
        <v>17.309999999999999</v>
      </c>
      <c r="FF48" s="17">
        <v>17.309999999999999</v>
      </c>
      <c r="FG48" s="17">
        <v>17.309999999999999</v>
      </c>
      <c r="FH48" s="17">
        <v>17.309999999999999</v>
      </c>
      <c r="FI48" s="17">
        <v>17.3</v>
      </c>
      <c r="FJ48" s="17">
        <v>17.309999999999999</v>
      </c>
      <c r="FK48" s="17">
        <v>17.3</v>
      </c>
      <c r="FL48" s="17">
        <v>17.3</v>
      </c>
      <c r="FM48" s="17">
        <v>17.3</v>
      </c>
      <c r="FN48" s="17">
        <v>17.28</v>
      </c>
      <c r="FO48" s="17">
        <v>17.27</v>
      </c>
      <c r="FP48" s="17">
        <v>17.25</v>
      </c>
      <c r="FQ48" s="17">
        <v>17.23</v>
      </c>
      <c r="FR48" s="17">
        <v>17.21</v>
      </c>
      <c r="FS48" s="17">
        <v>17.23</v>
      </c>
      <c r="FT48" s="17">
        <v>17.23</v>
      </c>
      <c r="FU48" s="17">
        <v>17.22</v>
      </c>
      <c r="FV48" s="17">
        <v>17.22</v>
      </c>
      <c r="FW48" s="17">
        <v>17.2</v>
      </c>
      <c r="FX48" s="17">
        <v>17.170000000000002</v>
      </c>
      <c r="FY48" s="17">
        <v>17.190000000000001</v>
      </c>
      <c r="FZ48" s="17">
        <v>17.2</v>
      </c>
      <c r="GA48" s="17">
        <v>17.190000000000001</v>
      </c>
      <c r="GB48" s="17">
        <v>17.18</v>
      </c>
      <c r="GC48" s="17">
        <v>17.170000000000002</v>
      </c>
      <c r="GD48" s="17">
        <v>17.16</v>
      </c>
      <c r="GE48" s="17">
        <v>17.14</v>
      </c>
      <c r="GF48" s="17">
        <v>17.149999999999999</v>
      </c>
      <c r="GG48" s="17">
        <v>17.22</v>
      </c>
      <c r="GH48" s="17">
        <v>17.18</v>
      </c>
      <c r="GI48" s="17">
        <v>17.18</v>
      </c>
      <c r="GJ48" s="17">
        <v>17.170000000000002</v>
      </c>
      <c r="GK48" s="17">
        <v>17.170000000000002</v>
      </c>
      <c r="GL48" s="17">
        <v>17.170000000000002</v>
      </c>
      <c r="GM48" s="17">
        <v>17.16</v>
      </c>
      <c r="GN48" s="17">
        <v>17.170000000000002</v>
      </c>
      <c r="GO48" s="17">
        <v>17.170000000000002</v>
      </c>
      <c r="GP48" s="17">
        <v>17.190000000000001</v>
      </c>
      <c r="GQ48" s="17">
        <v>17.21</v>
      </c>
      <c r="GR48" s="17">
        <v>17.2</v>
      </c>
      <c r="GS48" s="17">
        <v>17.21</v>
      </c>
      <c r="GT48" s="17">
        <v>17.2</v>
      </c>
      <c r="GU48" s="17">
        <v>17.190000000000001</v>
      </c>
      <c r="GV48" s="17">
        <v>17.2</v>
      </c>
      <c r="GW48" s="17">
        <v>17.190000000000001</v>
      </c>
      <c r="GX48" s="17">
        <v>17.190000000000001</v>
      </c>
      <c r="GY48" s="17">
        <v>17.2</v>
      </c>
      <c r="GZ48" s="17">
        <v>17.2</v>
      </c>
      <c r="HA48" s="17">
        <v>17.22</v>
      </c>
      <c r="HB48" s="17">
        <v>17.2</v>
      </c>
      <c r="HC48" s="17">
        <v>17.21</v>
      </c>
      <c r="HD48" s="17">
        <v>17.2</v>
      </c>
      <c r="HE48" s="17">
        <v>17.2</v>
      </c>
      <c r="HF48" s="17">
        <v>17.170000000000002</v>
      </c>
      <c r="HG48" s="17">
        <v>17.18</v>
      </c>
      <c r="HH48" s="17">
        <v>17.18</v>
      </c>
      <c r="HI48" s="17">
        <v>17.18</v>
      </c>
      <c r="HJ48" s="17">
        <v>17.18</v>
      </c>
      <c r="HK48" s="17">
        <v>17.16</v>
      </c>
      <c r="HL48" s="17">
        <v>17.16</v>
      </c>
      <c r="HM48" s="17">
        <v>17.14</v>
      </c>
      <c r="HN48" s="17">
        <v>17.13</v>
      </c>
      <c r="HO48" s="17">
        <v>17.09</v>
      </c>
      <c r="HP48" s="17">
        <v>17.100000000000001</v>
      </c>
      <c r="HQ48" s="17">
        <v>17.13</v>
      </c>
      <c r="HR48" s="17">
        <v>17.14</v>
      </c>
      <c r="HS48" s="17">
        <v>17.14</v>
      </c>
      <c r="HT48" s="17">
        <v>17.13</v>
      </c>
      <c r="HU48" s="17">
        <v>17.13</v>
      </c>
      <c r="HV48" s="17">
        <v>17.12</v>
      </c>
      <c r="HW48" s="17">
        <v>17.11</v>
      </c>
      <c r="HX48" s="17">
        <v>17.100000000000001</v>
      </c>
      <c r="HY48" s="17">
        <v>17.09</v>
      </c>
      <c r="HZ48" s="17">
        <v>17.079999999999998</v>
      </c>
      <c r="IA48" s="17">
        <v>17.12</v>
      </c>
      <c r="IB48" s="17">
        <v>17.11</v>
      </c>
      <c r="IC48" s="17">
        <v>17.11</v>
      </c>
      <c r="ID48" s="17">
        <v>17.100000000000001</v>
      </c>
      <c r="IE48" s="17">
        <v>17.05</v>
      </c>
      <c r="IF48" s="17">
        <v>17.079999999999998</v>
      </c>
      <c r="IG48" s="17">
        <v>17.059999999999999</v>
      </c>
      <c r="IH48" s="17">
        <v>17.059999999999999</v>
      </c>
      <c r="II48" s="17">
        <v>17.059999999999999</v>
      </c>
      <c r="IJ48" s="17">
        <v>17.05</v>
      </c>
      <c r="IK48" s="17">
        <v>17.059999999999999</v>
      </c>
      <c r="IL48" s="17">
        <v>17.04</v>
      </c>
      <c r="IM48" s="17">
        <v>17.05</v>
      </c>
      <c r="IN48" s="17">
        <v>17.059999999999999</v>
      </c>
      <c r="IO48" s="17">
        <v>17.04</v>
      </c>
      <c r="IP48" s="17">
        <v>17.05</v>
      </c>
      <c r="IQ48" s="17">
        <v>17.04</v>
      </c>
      <c r="IR48" s="17">
        <v>17.04</v>
      </c>
      <c r="IS48" s="17">
        <v>17.03</v>
      </c>
      <c r="IT48" s="17">
        <v>17.02</v>
      </c>
      <c r="IU48" s="17">
        <v>17.04</v>
      </c>
      <c r="IV48" s="17">
        <v>17.03</v>
      </c>
      <c r="IW48" s="17">
        <v>17.03</v>
      </c>
      <c r="IX48" s="17">
        <v>17.03</v>
      </c>
      <c r="IY48" s="17">
        <v>17.03</v>
      </c>
    </row>
    <row r="49" spans="1:259" x14ac:dyDescent="0.15">
      <c r="A49" s="17" t="s">
        <v>4619</v>
      </c>
      <c r="B49" s="17" t="s">
        <v>4734</v>
      </c>
      <c r="C49" s="17"/>
      <c r="D49" s="17"/>
      <c r="E49" s="17"/>
      <c r="F49" s="17"/>
      <c r="G49" s="17"/>
      <c r="H49" s="17"/>
      <c r="I49" s="17"/>
      <c r="J49" s="17"/>
      <c r="K49" s="17"/>
      <c r="L49" s="17"/>
      <c r="M49" s="17"/>
      <c r="N49" s="17"/>
      <c r="O49" s="17"/>
      <c r="P49" s="17"/>
      <c r="Q49" s="17"/>
      <c r="R49" s="17"/>
      <c r="S49" s="17"/>
      <c r="T49" s="17"/>
      <c r="U49" s="17"/>
      <c r="V49" s="17"/>
      <c r="W49" s="17"/>
      <c r="X49" s="17"/>
      <c r="Y49" s="17"/>
      <c r="Z49" s="17"/>
      <c r="AA49" s="26"/>
      <c r="AB49" s="17"/>
      <c r="AC49" s="26"/>
      <c r="AD49" s="26"/>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26"/>
      <c r="BK49" s="17"/>
      <c r="BL49" s="17"/>
      <c r="BM49" s="17"/>
      <c r="BN49" s="17"/>
      <c r="BO49" s="17"/>
      <c r="BP49" s="17"/>
      <c r="BQ49" s="17"/>
      <c r="BR49" s="17"/>
      <c r="BS49" s="17"/>
      <c r="BT49" s="17"/>
      <c r="BU49" s="17"/>
      <c r="BV49" s="17"/>
      <c r="BW49" s="17"/>
      <c r="BX49" s="26"/>
      <c r="BY49" s="26"/>
      <c r="BZ49" s="26"/>
      <c r="CA49" s="26"/>
      <c r="CB49" s="26"/>
      <c r="CC49" s="17"/>
      <c r="CD49" s="17"/>
      <c r="CE49" s="17"/>
      <c r="CF49" s="17"/>
      <c r="CG49" s="17"/>
      <c r="CH49" s="17"/>
      <c r="CI49" s="17"/>
      <c r="CJ49" s="26"/>
      <c r="CK49" s="17"/>
      <c r="CL49" s="17"/>
      <c r="CM49" s="17"/>
      <c r="CN49" s="17"/>
      <c r="CO49" s="17"/>
      <c r="CP49" s="17"/>
      <c r="CQ49" s="17"/>
      <c r="CR49" s="17"/>
      <c r="CS49" s="17"/>
      <c r="CT49" s="17"/>
      <c r="CU49" s="17"/>
      <c r="CV49" s="17"/>
      <c r="CW49" s="17"/>
      <c r="CX49" s="17"/>
      <c r="CY49" s="26"/>
      <c r="CZ49" s="26"/>
      <c r="DA49" s="26"/>
      <c r="DB49" s="17"/>
      <c r="DC49" s="17"/>
      <c r="DD49" s="17"/>
      <c r="DE49" s="17"/>
      <c r="DF49" s="17"/>
      <c r="DG49" s="17"/>
      <c r="DH49" s="26"/>
      <c r="DI49" s="17"/>
      <c r="DJ49" s="17"/>
      <c r="DK49" s="17"/>
      <c r="DL49" s="17"/>
      <c r="DM49" s="17">
        <v>9.74</v>
      </c>
      <c r="DN49" s="17">
        <v>9.75</v>
      </c>
      <c r="DO49" s="17">
        <v>9.75</v>
      </c>
      <c r="DP49" s="17">
        <v>9.75</v>
      </c>
      <c r="DQ49" s="17">
        <v>9.74</v>
      </c>
      <c r="DR49" s="17">
        <v>9.74</v>
      </c>
      <c r="DS49" s="17">
        <v>9.73</v>
      </c>
      <c r="DT49" s="17">
        <v>9.73</v>
      </c>
      <c r="DU49" s="17">
        <v>9.74</v>
      </c>
      <c r="DV49" s="17">
        <v>9.75</v>
      </c>
      <c r="DW49" s="17">
        <v>9.74</v>
      </c>
      <c r="DX49" s="17">
        <v>9.73</v>
      </c>
      <c r="DY49" s="17">
        <v>9.75</v>
      </c>
      <c r="DZ49" s="17">
        <v>9.73</v>
      </c>
      <c r="EA49" s="17">
        <v>9.74</v>
      </c>
      <c r="EB49" s="17">
        <v>9.7200000000000006</v>
      </c>
      <c r="EC49" s="17">
        <v>9.6999999999999993</v>
      </c>
      <c r="ED49" s="17">
        <v>9.69</v>
      </c>
      <c r="EE49" s="17">
        <v>9.6999999999999993</v>
      </c>
      <c r="EF49" s="17">
        <v>9.6999999999999993</v>
      </c>
      <c r="EG49" s="17">
        <v>9.6999999999999993</v>
      </c>
      <c r="EH49" s="17">
        <v>9.6999999999999993</v>
      </c>
      <c r="EI49" s="17">
        <v>9.69</v>
      </c>
      <c r="EJ49" s="17">
        <v>9.6999999999999993</v>
      </c>
      <c r="EK49" s="17">
        <v>9.6999999999999993</v>
      </c>
      <c r="EL49" s="17">
        <v>9.6999999999999993</v>
      </c>
      <c r="EM49" s="17">
        <v>9.7100000000000009</v>
      </c>
      <c r="EN49" s="17">
        <v>9.7100000000000009</v>
      </c>
      <c r="EO49" s="17">
        <v>9.7100000000000009</v>
      </c>
      <c r="EP49" s="17">
        <v>9.7100000000000009</v>
      </c>
      <c r="EQ49" s="17">
        <v>9.6999999999999993</v>
      </c>
      <c r="ER49" s="17">
        <v>9.6999999999999993</v>
      </c>
      <c r="ES49" s="17">
        <v>9.6999999999999993</v>
      </c>
      <c r="ET49" s="17">
        <v>9.6999999999999993</v>
      </c>
      <c r="EU49" s="17">
        <v>9.69</v>
      </c>
      <c r="EV49" s="17">
        <v>9.69</v>
      </c>
      <c r="EW49" s="17">
        <v>9.69</v>
      </c>
      <c r="EX49" s="17">
        <v>9.6999999999999993</v>
      </c>
      <c r="EY49" s="17">
        <v>9.6999999999999993</v>
      </c>
      <c r="EZ49" s="17">
        <v>9.6999999999999993</v>
      </c>
      <c r="FA49" s="17">
        <v>9.6999999999999993</v>
      </c>
      <c r="FB49" s="17">
        <v>9.7100000000000009</v>
      </c>
      <c r="FC49" s="17">
        <v>9.6999999999999993</v>
      </c>
      <c r="FD49" s="17">
        <v>9.6999999999999993</v>
      </c>
      <c r="FE49" s="17">
        <v>9.7100000000000009</v>
      </c>
      <c r="FF49" s="17">
        <v>9.7100000000000009</v>
      </c>
      <c r="FG49" s="17">
        <v>9.7200000000000006</v>
      </c>
      <c r="FH49" s="17">
        <v>9.7200000000000006</v>
      </c>
      <c r="FI49" s="17">
        <v>9.6999999999999993</v>
      </c>
      <c r="FJ49" s="17">
        <v>9.6999999999999993</v>
      </c>
      <c r="FK49" s="17">
        <v>9.7100000000000009</v>
      </c>
      <c r="FL49" s="17">
        <v>9.6999999999999993</v>
      </c>
      <c r="FM49" s="17">
        <v>9.7100000000000009</v>
      </c>
      <c r="FN49" s="17">
        <v>9.7200000000000006</v>
      </c>
      <c r="FO49" s="17">
        <v>9.7100000000000009</v>
      </c>
      <c r="FP49" s="17">
        <v>9.7100000000000009</v>
      </c>
      <c r="FQ49" s="17">
        <v>9.7100000000000009</v>
      </c>
      <c r="FR49" s="17">
        <v>9.7200000000000006</v>
      </c>
      <c r="FS49" s="17">
        <v>9.7200000000000006</v>
      </c>
      <c r="FT49" s="17">
        <v>9.7200000000000006</v>
      </c>
      <c r="FU49" s="17">
        <v>9.7100000000000009</v>
      </c>
      <c r="FV49" s="17">
        <v>9.7100000000000009</v>
      </c>
      <c r="FW49" s="17">
        <v>9.7100000000000009</v>
      </c>
      <c r="FX49" s="17">
        <v>9.6999999999999993</v>
      </c>
      <c r="FY49" s="17">
        <v>9.69</v>
      </c>
      <c r="FZ49" s="17">
        <v>9.6999999999999993</v>
      </c>
      <c r="GA49" s="17">
        <v>9.7200000000000006</v>
      </c>
      <c r="GB49" s="17">
        <v>9.7200000000000006</v>
      </c>
      <c r="GC49" s="17">
        <v>9.7200000000000006</v>
      </c>
      <c r="GD49" s="17">
        <v>9.6999999999999993</v>
      </c>
      <c r="GE49" s="17">
        <v>9.6999999999999993</v>
      </c>
      <c r="GF49" s="17">
        <v>9.69</v>
      </c>
      <c r="GG49" s="17">
        <v>9.68</v>
      </c>
      <c r="GH49" s="17">
        <v>9.67</v>
      </c>
      <c r="GI49" s="17">
        <v>9.67</v>
      </c>
      <c r="GJ49" s="17">
        <v>9.67</v>
      </c>
      <c r="GK49" s="17">
        <v>9.68</v>
      </c>
      <c r="GL49" s="17">
        <v>9.68</v>
      </c>
      <c r="GM49" s="17">
        <v>9.67</v>
      </c>
      <c r="GN49" s="17">
        <v>9.67</v>
      </c>
      <c r="GO49" s="17">
        <v>9.65</v>
      </c>
      <c r="GP49" s="17">
        <v>9.64</v>
      </c>
      <c r="GQ49" s="17">
        <v>9.65</v>
      </c>
      <c r="GR49" s="17">
        <v>9.68</v>
      </c>
      <c r="GS49" s="17">
        <v>9.68</v>
      </c>
      <c r="GT49" s="17">
        <v>9.66</v>
      </c>
      <c r="GU49" s="17">
        <v>9.65</v>
      </c>
      <c r="GV49" s="17">
        <v>9.67</v>
      </c>
      <c r="GW49" s="17">
        <v>9.67</v>
      </c>
      <c r="GX49" s="17">
        <v>9.66</v>
      </c>
      <c r="GY49" s="17">
        <v>9.68</v>
      </c>
      <c r="GZ49" s="17">
        <v>9.68</v>
      </c>
      <c r="HA49" s="17">
        <v>9.68</v>
      </c>
      <c r="HB49" s="17">
        <v>9.67</v>
      </c>
      <c r="HC49" s="17">
        <v>9.66</v>
      </c>
      <c r="HD49" s="17">
        <v>9.65</v>
      </c>
      <c r="HE49" s="17">
        <v>9.65</v>
      </c>
      <c r="HF49" s="17">
        <v>9.65</v>
      </c>
      <c r="HG49" s="17">
        <v>9.66</v>
      </c>
      <c r="HH49" s="17">
        <v>9.66</v>
      </c>
      <c r="HI49" s="17">
        <v>9.64</v>
      </c>
      <c r="HJ49" s="17">
        <v>9.65</v>
      </c>
      <c r="HK49" s="17">
        <v>9.65</v>
      </c>
      <c r="HL49" s="17">
        <v>9.65</v>
      </c>
      <c r="HM49" s="17">
        <v>9.6300000000000008</v>
      </c>
      <c r="HN49" s="17">
        <v>9.65</v>
      </c>
      <c r="HO49" s="17">
        <v>9.65</v>
      </c>
      <c r="HP49" s="17">
        <v>9.65</v>
      </c>
      <c r="HQ49" s="17">
        <v>9.65</v>
      </c>
      <c r="HR49" s="17">
        <v>9.64</v>
      </c>
      <c r="HS49" s="17">
        <v>9.6300000000000008</v>
      </c>
      <c r="HT49" s="17">
        <v>9.6300000000000008</v>
      </c>
      <c r="HU49" s="17">
        <v>9.6199999999999992</v>
      </c>
      <c r="HV49" s="17">
        <v>9.6</v>
      </c>
      <c r="HW49" s="17">
        <v>9.6199999999999992</v>
      </c>
      <c r="HX49" s="17">
        <v>9.6199999999999992</v>
      </c>
      <c r="HY49" s="17">
        <v>9.61</v>
      </c>
      <c r="HZ49" s="17">
        <v>9.61</v>
      </c>
      <c r="IA49" s="17">
        <v>9.67</v>
      </c>
      <c r="IB49" s="17">
        <v>9.66</v>
      </c>
      <c r="IC49" s="17">
        <v>9.66</v>
      </c>
      <c r="ID49" s="17">
        <v>9.66</v>
      </c>
      <c r="IE49" s="17">
        <v>9.67</v>
      </c>
      <c r="IF49" s="17">
        <v>9.65</v>
      </c>
      <c r="IG49" s="17">
        <v>9.64</v>
      </c>
      <c r="IH49" s="17">
        <v>9.65</v>
      </c>
      <c r="II49" s="17">
        <v>9.65</v>
      </c>
      <c r="IJ49" s="17">
        <v>9.65</v>
      </c>
      <c r="IK49" s="17">
        <v>9.66</v>
      </c>
      <c r="IL49" s="17">
        <v>9.67</v>
      </c>
      <c r="IM49" s="17">
        <v>9.66</v>
      </c>
      <c r="IN49" s="17">
        <v>9.65</v>
      </c>
      <c r="IO49" s="17">
        <v>9.66</v>
      </c>
      <c r="IP49" s="17">
        <v>9.68</v>
      </c>
      <c r="IQ49" s="17">
        <v>9.67</v>
      </c>
      <c r="IR49" s="17">
        <v>9.68</v>
      </c>
      <c r="IS49" s="17">
        <v>9.68</v>
      </c>
      <c r="IT49" s="17">
        <v>9.68</v>
      </c>
      <c r="IU49" s="17">
        <v>9.68</v>
      </c>
      <c r="IV49" s="17">
        <v>9.66</v>
      </c>
      <c r="IW49" s="17">
        <v>9.69</v>
      </c>
      <c r="IX49" s="17">
        <v>9.69</v>
      </c>
      <c r="IY49" s="17">
        <v>9.68</v>
      </c>
    </row>
    <row r="50" spans="1:259" x14ac:dyDescent="0.15">
      <c r="A50" s="17" t="s">
        <v>4487</v>
      </c>
      <c r="B50" s="17" t="s">
        <v>4735</v>
      </c>
      <c r="C50" s="17"/>
      <c r="D50" s="17"/>
      <c r="E50" s="17"/>
      <c r="F50" s="17"/>
      <c r="G50" s="17"/>
      <c r="H50" s="17"/>
      <c r="I50" s="17"/>
      <c r="J50" s="17"/>
      <c r="K50" s="17"/>
      <c r="L50" s="17"/>
      <c r="M50" s="17"/>
      <c r="N50" s="17"/>
      <c r="O50" s="17"/>
      <c r="P50" s="17"/>
      <c r="Q50" s="17"/>
      <c r="R50" s="17"/>
      <c r="S50" s="17"/>
      <c r="T50" s="17"/>
      <c r="U50" s="17"/>
      <c r="V50" s="17"/>
      <c r="W50" s="17"/>
      <c r="X50" s="17"/>
      <c r="Y50" s="17"/>
      <c r="Z50" s="17"/>
      <c r="AA50" s="26"/>
      <c r="AB50" s="17"/>
      <c r="AC50" s="26"/>
      <c r="AD50" s="26"/>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26"/>
      <c r="BK50" s="17"/>
      <c r="BL50" s="17"/>
      <c r="BM50" s="17"/>
      <c r="BN50" s="17"/>
      <c r="BO50" s="17"/>
      <c r="BP50" s="17"/>
      <c r="BQ50" s="17"/>
      <c r="BR50" s="17"/>
      <c r="BS50" s="17"/>
      <c r="BT50" s="17"/>
      <c r="BU50" s="17"/>
      <c r="BV50" s="17"/>
      <c r="BW50" s="17"/>
      <c r="BX50" s="26"/>
      <c r="BY50" s="26"/>
      <c r="BZ50" s="26"/>
      <c r="CA50" s="26"/>
      <c r="CB50" s="26"/>
      <c r="CC50" s="17"/>
      <c r="CD50" s="17"/>
      <c r="CE50" s="17"/>
      <c r="CF50" s="17"/>
      <c r="CG50" s="17"/>
      <c r="CH50" s="17"/>
      <c r="CI50" s="17"/>
      <c r="CJ50" s="26"/>
      <c r="CK50" s="17"/>
      <c r="CL50" s="17"/>
      <c r="CM50" s="17"/>
      <c r="CN50" s="17"/>
      <c r="CO50" s="17"/>
      <c r="CP50" s="17"/>
      <c r="CQ50" s="17"/>
      <c r="CR50" s="17"/>
      <c r="CS50" s="17"/>
      <c r="CT50" s="17"/>
      <c r="CU50" s="17"/>
      <c r="CV50" s="17"/>
      <c r="CW50" s="17"/>
      <c r="CX50" s="17"/>
      <c r="CY50" s="26"/>
      <c r="CZ50" s="26"/>
      <c r="DA50" s="26"/>
      <c r="DB50" s="17"/>
      <c r="DC50" s="17"/>
      <c r="DD50" s="17"/>
      <c r="DE50" s="17"/>
      <c r="DF50" s="17"/>
      <c r="DG50" s="17"/>
      <c r="DH50" s="26"/>
      <c r="DI50" s="17"/>
      <c r="DJ50" s="17"/>
      <c r="DK50" s="17"/>
      <c r="DL50" s="17"/>
      <c r="DM50" s="17">
        <v>19.68</v>
      </c>
      <c r="DN50" s="17">
        <v>19.68</v>
      </c>
      <c r="DO50" s="17">
        <v>19.68</v>
      </c>
      <c r="DP50" s="17">
        <v>19.68</v>
      </c>
      <c r="DQ50" s="17">
        <v>19.7</v>
      </c>
      <c r="DR50" s="17">
        <v>19.690000000000001</v>
      </c>
      <c r="DS50" s="17">
        <v>19.690000000000001</v>
      </c>
      <c r="DT50" s="17">
        <v>19.68</v>
      </c>
      <c r="DU50" s="17">
        <v>19.690000000000001</v>
      </c>
      <c r="DV50" s="17">
        <v>19.690000000000001</v>
      </c>
      <c r="DW50" s="17">
        <v>19.690000000000001</v>
      </c>
      <c r="DX50" s="17">
        <v>19.7</v>
      </c>
      <c r="DY50" s="17">
        <v>19.7</v>
      </c>
      <c r="DZ50" s="17">
        <v>19.72</v>
      </c>
      <c r="EA50" s="17">
        <v>19.690000000000001</v>
      </c>
      <c r="EB50" s="17">
        <v>19.68</v>
      </c>
      <c r="EC50" s="17">
        <v>19.690000000000001</v>
      </c>
      <c r="ED50" s="17">
        <v>19.68</v>
      </c>
      <c r="EE50" s="17">
        <v>19.670000000000002</v>
      </c>
      <c r="EF50" s="17">
        <v>19.690000000000001</v>
      </c>
      <c r="EG50" s="17">
        <v>19.670000000000002</v>
      </c>
      <c r="EH50" s="17">
        <v>19.670000000000002</v>
      </c>
      <c r="EI50" s="17">
        <v>19.68</v>
      </c>
      <c r="EJ50" s="17">
        <v>19.690000000000001</v>
      </c>
      <c r="EK50" s="17">
        <v>19.690000000000001</v>
      </c>
      <c r="EL50" s="17">
        <v>19.690000000000001</v>
      </c>
      <c r="EM50" s="17">
        <v>19.690000000000001</v>
      </c>
      <c r="EN50" s="17">
        <v>19.690000000000001</v>
      </c>
      <c r="EO50" s="17">
        <v>19.7</v>
      </c>
      <c r="EP50" s="17">
        <v>19.7</v>
      </c>
      <c r="EQ50" s="17">
        <v>19.7</v>
      </c>
      <c r="ER50" s="17">
        <v>19.7</v>
      </c>
      <c r="ES50" s="17">
        <v>19.7</v>
      </c>
      <c r="ET50" s="17">
        <v>19.7</v>
      </c>
      <c r="EU50" s="17">
        <v>19.68</v>
      </c>
      <c r="EV50" s="17">
        <v>19.7</v>
      </c>
      <c r="EW50" s="17">
        <v>19.7</v>
      </c>
      <c r="EX50" s="17">
        <v>19.7</v>
      </c>
      <c r="EY50" s="17">
        <v>19.7</v>
      </c>
      <c r="EZ50" s="17">
        <v>19.7</v>
      </c>
      <c r="FA50" s="17">
        <v>19.68</v>
      </c>
      <c r="FB50" s="17">
        <v>19.68</v>
      </c>
      <c r="FC50" s="17">
        <v>19.690000000000001</v>
      </c>
      <c r="FD50" s="17">
        <v>19.670000000000002</v>
      </c>
      <c r="FE50" s="17">
        <v>19.690000000000001</v>
      </c>
      <c r="FF50" s="17">
        <v>19.68</v>
      </c>
      <c r="FG50" s="17">
        <v>19.68</v>
      </c>
      <c r="FH50" s="17">
        <v>19.68</v>
      </c>
      <c r="FI50" s="17">
        <v>19.68</v>
      </c>
      <c r="FJ50" s="17">
        <v>19.690000000000001</v>
      </c>
      <c r="FK50" s="17">
        <v>19.690000000000001</v>
      </c>
      <c r="FL50" s="17">
        <v>19.7</v>
      </c>
      <c r="FM50" s="17">
        <v>19.690000000000001</v>
      </c>
      <c r="FN50" s="17">
        <v>19.690000000000001</v>
      </c>
      <c r="FO50" s="17">
        <v>19.7</v>
      </c>
      <c r="FP50" s="17">
        <v>19.690000000000001</v>
      </c>
      <c r="FQ50" s="17">
        <v>19.7</v>
      </c>
      <c r="FR50" s="17">
        <v>19.71</v>
      </c>
      <c r="FS50" s="17">
        <v>19.71</v>
      </c>
      <c r="FT50" s="17">
        <v>19.670000000000002</v>
      </c>
      <c r="FU50" s="17">
        <v>19.71</v>
      </c>
      <c r="FV50" s="17">
        <v>19.670000000000002</v>
      </c>
      <c r="FW50" s="17">
        <v>19.71</v>
      </c>
      <c r="FX50" s="17">
        <v>19.670000000000002</v>
      </c>
      <c r="FY50" s="17">
        <v>19.670000000000002</v>
      </c>
      <c r="FZ50" s="17">
        <v>19.68</v>
      </c>
      <c r="GA50" s="17">
        <v>19.71</v>
      </c>
      <c r="GB50" s="17">
        <v>19.68</v>
      </c>
      <c r="GC50" s="17">
        <v>19.71</v>
      </c>
      <c r="GD50" s="17">
        <v>19.690000000000001</v>
      </c>
      <c r="GE50" s="17">
        <v>19.690000000000001</v>
      </c>
      <c r="GF50" s="17">
        <v>19.690000000000001</v>
      </c>
      <c r="GG50" s="17">
        <v>19.690000000000001</v>
      </c>
      <c r="GH50" s="17">
        <v>19.68</v>
      </c>
      <c r="GI50" s="17">
        <v>19.7</v>
      </c>
      <c r="GJ50" s="17">
        <v>19.690000000000001</v>
      </c>
      <c r="GK50" s="17">
        <v>19.7</v>
      </c>
      <c r="GL50" s="17">
        <v>19.7</v>
      </c>
      <c r="GM50" s="17">
        <v>19.7</v>
      </c>
      <c r="GN50" s="17">
        <v>19.66</v>
      </c>
      <c r="GO50" s="17">
        <v>19.7</v>
      </c>
      <c r="GP50" s="17">
        <v>19.7</v>
      </c>
      <c r="GQ50" s="17">
        <v>19.7</v>
      </c>
      <c r="GR50" s="17">
        <v>19.690000000000001</v>
      </c>
      <c r="GS50" s="17">
        <v>19.690000000000001</v>
      </c>
      <c r="GT50" s="17">
        <v>19.690000000000001</v>
      </c>
      <c r="GU50" s="17">
        <v>19.670000000000002</v>
      </c>
      <c r="GV50" s="17">
        <v>19.66</v>
      </c>
      <c r="GW50" s="17">
        <v>19.670000000000002</v>
      </c>
      <c r="GX50" s="17">
        <v>19.66</v>
      </c>
      <c r="GY50" s="17">
        <v>19.66</v>
      </c>
      <c r="GZ50" s="17">
        <v>19.670000000000002</v>
      </c>
      <c r="HA50" s="17">
        <v>19.649999999999999</v>
      </c>
      <c r="HB50" s="17">
        <v>19.670000000000002</v>
      </c>
      <c r="HC50" s="17">
        <v>19.66</v>
      </c>
      <c r="HD50" s="17">
        <v>19.66</v>
      </c>
      <c r="HE50" s="17">
        <v>19.7</v>
      </c>
      <c r="HF50" s="17">
        <v>19.64</v>
      </c>
      <c r="HG50" s="17">
        <v>19.64</v>
      </c>
      <c r="HH50" s="17">
        <v>19.64</v>
      </c>
      <c r="HI50" s="17">
        <v>19.64</v>
      </c>
      <c r="HJ50" s="17">
        <v>19.63</v>
      </c>
      <c r="HK50" s="17">
        <v>19.63</v>
      </c>
      <c r="HL50" s="17">
        <v>19.670000000000002</v>
      </c>
      <c r="HM50" s="17">
        <v>19.63</v>
      </c>
      <c r="HN50" s="17">
        <v>19.670000000000002</v>
      </c>
      <c r="HO50" s="17">
        <v>19.64</v>
      </c>
      <c r="HP50" s="17">
        <v>19.670000000000002</v>
      </c>
      <c r="HQ50" s="17">
        <v>19.670000000000002</v>
      </c>
      <c r="HR50" s="17">
        <v>19.670000000000002</v>
      </c>
      <c r="HS50" s="17">
        <v>19.66</v>
      </c>
      <c r="HT50" s="17">
        <v>19.64</v>
      </c>
      <c r="HU50" s="17">
        <v>19.670000000000002</v>
      </c>
      <c r="HV50" s="17">
        <v>19.68</v>
      </c>
      <c r="HW50" s="17">
        <v>19.66</v>
      </c>
      <c r="HX50" s="17">
        <v>19.66</v>
      </c>
      <c r="HY50" s="17">
        <v>19.66</v>
      </c>
      <c r="HZ50" s="17">
        <v>19.68</v>
      </c>
      <c r="IA50" s="17">
        <v>19.64</v>
      </c>
      <c r="IB50" s="17">
        <v>19.670000000000002</v>
      </c>
      <c r="IC50" s="17">
        <v>19.649999999999999</v>
      </c>
      <c r="ID50" s="17">
        <v>19.64</v>
      </c>
      <c r="IE50" s="17">
        <v>19.64</v>
      </c>
      <c r="IF50" s="17">
        <v>19.63</v>
      </c>
      <c r="IG50" s="17">
        <v>19.63</v>
      </c>
      <c r="IH50" s="17">
        <v>19.64</v>
      </c>
      <c r="II50" s="17">
        <v>19.63</v>
      </c>
      <c r="IJ50" s="17">
        <v>19.62</v>
      </c>
      <c r="IK50" s="17">
        <v>19.62</v>
      </c>
      <c r="IL50" s="17">
        <v>19.600000000000001</v>
      </c>
      <c r="IM50" s="17">
        <v>19.63</v>
      </c>
      <c r="IN50" s="17">
        <v>19.649999999999999</v>
      </c>
      <c r="IO50" s="17">
        <v>19.66</v>
      </c>
      <c r="IP50" s="17">
        <v>19.71</v>
      </c>
      <c r="IQ50" s="17">
        <v>19.73</v>
      </c>
      <c r="IR50" s="17">
        <v>19.7</v>
      </c>
      <c r="IS50" s="17">
        <v>19.7</v>
      </c>
      <c r="IT50" s="17">
        <v>19.690000000000001</v>
      </c>
      <c r="IU50" s="17">
        <v>19.690000000000001</v>
      </c>
      <c r="IV50" s="17">
        <v>19.690000000000001</v>
      </c>
      <c r="IW50" s="17">
        <v>19.72</v>
      </c>
      <c r="IX50" s="17">
        <v>19.77</v>
      </c>
      <c r="IY50" s="17">
        <v>19.75</v>
      </c>
    </row>
    <row r="51" spans="1:259" x14ac:dyDescent="0.15">
      <c r="A51" s="17" t="s">
        <v>481</v>
      </c>
      <c r="B51" s="17" t="s">
        <v>482</v>
      </c>
      <c r="C51" s="17"/>
      <c r="D51" s="17"/>
      <c r="E51" s="17"/>
      <c r="F51" s="17"/>
      <c r="G51" s="17"/>
      <c r="H51" s="17"/>
      <c r="I51" s="17"/>
      <c r="J51" s="17"/>
      <c r="K51" s="17"/>
      <c r="L51" s="17"/>
      <c r="M51" s="17"/>
      <c r="N51" s="17"/>
      <c r="O51" s="17"/>
      <c r="P51" s="17"/>
      <c r="Q51" s="17"/>
      <c r="R51" s="17"/>
      <c r="S51" s="17"/>
      <c r="T51" s="17"/>
      <c r="U51" s="17"/>
      <c r="V51" s="17"/>
      <c r="W51" s="17"/>
      <c r="X51" s="17"/>
      <c r="Y51" s="17"/>
      <c r="Z51" s="17"/>
      <c r="AA51" s="26"/>
      <c r="AB51" s="17"/>
      <c r="AC51" s="26"/>
      <c r="AD51" s="26"/>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26"/>
      <c r="BK51" s="17"/>
      <c r="BL51" s="17"/>
      <c r="BM51" s="17"/>
      <c r="BN51" s="17"/>
      <c r="BO51" s="17"/>
      <c r="BP51" s="17"/>
      <c r="BQ51" s="17"/>
      <c r="BR51" s="17"/>
      <c r="BS51" s="17"/>
      <c r="BT51" s="17"/>
      <c r="BU51" s="17"/>
      <c r="BV51" s="17"/>
      <c r="BW51" s="17"/>
      <c r="BX51" s="26"/>
      <c r="BY51" s="26"/>
      <c r="BZ51" s="26"/>
      <c r="CA51" s="26"/>
      <c r="CB51" s="26"/>
      <c r="CC51" s="17"/>
      <c r="CD51" s="17"/>
      <c r="CE51" s="17"/>
      <c r="CF51" s="17"/>
      <c r="CG51" s="17"/>
      <c r="CH51" s="17"/>
      <c r="CI51" s="17"/>
      <c r="CJ51" s="26"/>
      <c r="CK51" s="17"/>
      <c r="CL51" s="17"/>
      <c r="CM51" s="17"/>
      <c r="CN51" s="17"/>
      <c r="CO51" s="17"/>
      <c r="CP51" s="17"/>
      <c r="CQ51" s="17"/>
      <c r="CR51" s="17"/>
      <c r="CS51" s="17"/>
      <c r="CT51" s="17"/>
      <c r="CU51" s="17"/>
      <c r="CV51" s="17"/>
      <c r="CW51" s="17"/>
      <c r="CX51" s="17"/>
      <c r="CY51" s="26"/>
      <c r="CZ51" s="26"/>
      <c r="DA51" s="26"/>
      <c r="DB51" s="17"/>
      <c r="DC51" s="17"/>
      <c r="DD51" s="17"/>
      <c r="DE51" s="17"/>
      <c r="DF51" s="17"/>
      <c r="DG51" s="17"/>
      <c r="DH51" s="26"/>
      <c r="DI51" s="17"/>
      <c r="DJ51" s="17"/>
      <c r="DK51" s="17"/>
      <c r="DL51" s="17"/>
      <c r="DM51" s="17">
        <v>33.53</v>
      </c>
      <c r="DN51" s="17">
        <v>33.54</v>
      </c>
      <c r="DO51" s="17">
        <v>33.520000000000003</v>
      </c>
      <c r="DP51" s="17">
        <v>33.54</v>
      </c>
      <c r="DQ51" s="17">
        <v>33.549999999999997</v>
      </c>
      <c r="DR51" s="17">
        <v>33.56</v>
      </c>
      <c r="DS51" s="17">
        <v>33.57</v>
      </c>
      <c r="DT51" s="17">
        <v>33.58</v>
      </c>
      <c r="DU51" s="17">
        <v>33.630000000000003</v>
      </c>
      <c r="DV51" s="17">
        <v>33.64</v>
      </c>
      <c r="DW51" s="17">
        <v>33.6</v>
      </c>
      <c r="DX51" s="17">
        <v>33.630000000000003</v>
      </c>
      <c r="DY51" s="17">
        <v>33.590000000000003</v>
      </c>
      <c r="DZ51" s="17">
        <v>33.58</v>
      </c>
      <c r="EA51" s="17">
        <v>33.54</v>
      </c>
      <c r="EB51" s="17">
        <v>33.53</v>
      </c>
      <c r="EC51" s="17">
        <v>33.450000000000003</v>
      </c>
      <c r="ED51" s="17">
        <v>33.44</v>
      </c>
      <c r="EE51" s="17">
        <v>33.4</v>
      </c>
      <c r="EF51" s="17">
        <v>33.35</v>
      </c>
      <c r="EG51" s="17">
        <v>33.33</v>
      </c>
      <c r="EH51" s="17">
        <v>33.32</v>
      </c>
      <c r="EI51" s="17">
        <v>33.270000000000003</v>
      </c>
      <c r="EJ51" s="17">
        <v>33.26</v>
      </c>
      <c r="EK51" s="17">
        <v>33.270000000000003</v>
      </c>
      <c r="EL51" s="17">
        <v>33.299999999999997</v>
      </c>
      <c r="EM51" s="17">
        <v>33.31</v>
      </c>
      <c r="EN51" s="17">
        <v>33.31</v>
      </c>
      <c r="EO51" s="17">
        <v>33.33</v>
      </c>
      <c r="EP51" s="17">
        <v>33.35</v>
      </c>
      <c r="EQ51" s="17">
        <v>33.36</v>
      </c>
      <c r="ER51" s="17">
        <v>33.36</v>
      </c>
      <c r="ES51" s="17">
        <v>33.36</v>
      </c>
      <c r="ET51" s="17">
        <v>33.380000000000003</v>
      </c>
      <c r="EU51" s="17">
        <v>33.46</v>
      </c>
      <c r="EV51" s="17">
        <v>33.46</v>
      </c>
      <c r="EW51" s="17">
        <v>33.5</v>
      </c>
      <c r="EX51" s="17">
        <v>33.479999999999997</v>
      </c>
      <c r="EY51" s="17">
        <v>33.49</v>
      </c>
      <c r="EZ51" s="17">
        <v>33.46</v>
      </c>
      <c r="FA51" s="17">
        <v>33.5</v>
      </c>
      <c r="FB51" s="17">
        <v>33.5</v>
      </c>
      <c r="FC51" s="17">
        <v>33.56</v>
      </c>
      <c r="FD51" s="17">
        <v>33.590000000000003</v>
      </c>
      <c r="FE51" s="17">
        <v>33.590000000000003</v>
      </c>
      <c r="FF51" s="17">
        <v>33.58</v>
      </c>
      <c r="FG51" s="17">
        <v>33.619999999999997</v>
      </c>
      <c r="FH51" s="17">
        <v>33.61</v>
      </c>
      <c r="FI51" s="17">
        <v>33.6</v>
      </c>
      <c r="FJ51" s="17">
        <v>33.58</v>
      </c>
      <c r="FK51" s="17">
        <v>33.58</v>
      </c>
      <c r="FL51" s="17">
        <v>33.58</v>
      </c>
      <c r="FM51" s="17">
        <v>33.590000000000003</v>
      </c>
      <c r="FN51" s="17">
        <v>33.590000000000003</v>
      </c>
      <c r="FO51" s="17">
        <v>33.590000000000003</v>
      </c>
      <c r="FP51" s="17">
        <v>33.57</v>
      </c>
      <c r="FQ51" s="17">
        <v>33.56</v>
      </c>
      <c r="FR51" s="17">
        <v>33.51</v>
      </c>
      <c r="FS51" s="17">
        <v>33.49</v>
      </c>
      <c r="FT51" s="17">
        <v>33.450000000000003</v>
      </c>
      <c r="FU51" s="17">
        <v>33.369999999999997</v>
      </c>
      <c r="FV51" s="17">
        <v>33.369999999999997</v>
      </c>
      <c r="FW51" s="17">
        <v>33.380000000000003</v>
      </c>
      <c r="FX51" s="17">
        <v>33.46</v>
      </c>
      <c r="FY51" s="17">
        <v>33.450000000000003</v>
      </c>
      <c r="FZ51" s="17">
        <v>33.479999999999997</v>
      </c>
      <c r="GA51" s="17">
        <v>33.479999999999997</v>
      </c>
      <c r="GB51" s="17">
        <v>33.47</v>
      </c>
      <c r="GC51" s="17">
        <v>33.42</v>
      </c>
      <c r="GD51" s="17">
        <v>33.46</v>
      </c>
      <c r="GE51" s="17">
        <v>33.46</v>
      </c>
      <c r="GF51" s="17">
        <v>33.42</v>
      </c>
      <c r="GG51" s="17">
        <v>33.43</v>
      </c>
      <c r="GH51" s="17">
        <v>33.450000000000003</v>
      </c>
      <c r="GI51" s="17">
        <v>33.4</v>
      </c>
      <c r="GJ51" s="17">
        <v>33.39</v>
      </c>
      <c r="GK51" s="17">
        <v>33.39</v>
      </c>
      <c r="GL51" s="17">
        <v>33.369999999999997</v>
      </c>
      <c r="GM51" s="17">
        <v>33.36</v>
      </c>
      <c r="GN51" s="17">
        <v>33.35</v>
      </c>
      <c r="GO51" s="17">
        <v>33.340000000000003</v>
      </c>
      <c r="GP51" s="17">
        <v>33.33</v>
      </c>
      <c r="GQ51" s="17">
        <v>33.36</v>
      </c>
      <c r="GR51" s="17">
        <v>33.36</v>
      </c>
      <c r="GS51" s="17">
        <v>33.35</v>
      </c>
      <c r="GT51" s="17">
        <v>33.33</v>
      </c>
      <c r="GU51" s="17">
        <v>33.32</v>
      </c>
      <c r="GV51" s="17">
        <v>33.31</v>
      </c>
      <c r="GW51" s="17">
        <v>33.33</v>
      </c>
      <c r="GX51" s="17">
        <v>33.340000000000003</v>
      </c>
      <c r="GY51" s="17">
        <v>33.35</v>
      </c>
      <c r="GZ51" s="17">
        <v>33.33</v>
      </c>
      <c r="HA51" s="17">
        <v>33.36</v>
      </c>
      <c r="HB51" s="17">
        <v>33.36</v>
      </c>
      <c r="HC51" s="17">
        <v>33.340000000000003</v>
      </c>
      <c r="HD51" s="17">
        <v>33.33</v>
      </c>
      <c r="HE51" s="17">
        <v>33.340000000000003</v>
      </c>
      <c r="HF51" s="17">
        <v>33.28</v>
      </c>
      <c r="HG51" s="17">
        <v>33.28</v>
      </c>
      <c r="HH51" s="17">
        <v>33.28</v>
      </c>
      <c r="HI51" s="17">
        <v>33.28</v>
      </c>
      <c r="HJ51" s="17">
        <v>33.28</v>
      </c>
      <c r="HK51" s="17">
        <v>33.22</v>
      </c>
      <c r="HL51" s="17">
        <v>33.18</v>
      </c>
      <c r="HM51" s="17">
        <v>33.15</v>
      </c>
      <c r="HN51" s="17">
        <v>33.200000000000003</v>
      </c>
      <c r="HO51" s="17">
        <v>33.159999999999997</v>
      </c>
      <c r="HP51" s="17">
        <v>33.130000000000003</v>
      </c>
      <c r="HQ51" s="17">
        <v>33.01</v>
      </c>
      <c r="HR51" s="17">
        <v>33.090000000000003</v>
      </c>
      <c r="HS51" s="17">
        <v>33.1</v>
      </c>
      <c r="HT51" s="17">
        <v>33.119999999999997</v>
      </c>
      <c r="HU51" s="17">
        <v>33.200000000000003</v>
      </c>
      <c r="HV51" s="17">
        <v>33.25</v>
      </c>
      <c r="HW51" s="17">
        <v>33.26</v>
      </c>
      <c r="HX51" s="17">
        <v>33.21</v>
      </c>
      <c r="HY51" s="17">
        <v>33.21</v>
      </c>
      <c r="HZ51" s="17">
        <v>33.21</v>
      </c>
      <c r="IA51" s="17">
        <v>33.19</v>
      </c>
      <c r="IB51" s="17">
        <v>33.200000000000003</v>
      </c>
      <c r="IC51" s="17">
        <v>33.21</v>
      </c>
      <c r="ID51" s="17">
        <v>33.21</v>
      </c>
      <c r="IE51" s="17">
        <v>33.19</v>
      </c>
      <c r="IF51" s="17">
        <v>33.15</v>
      </c>
      <c r="IG51" s="17">
        <v>33.159999999999997</v>
      </c>
      <c r="IH51" s="17">
        <v>33.14</v>
      </c>
      <c r="II51" s="17">
        <v>33.15</v>
      </c>
      <c r="IJ51" s="17">
        <v>33.119999999999997</v>
      </c>
      <c r="IK51" s="17">
        <v>33.1</v>
      </c>
      <c r="IL51" s="17">
        <v>33.11</v>
      </c>
      <c r="IM51" s="17">
        <v>33.090000000000003</v>
      </c>
      <c r="IN51" s="17">
        <v>33.07</v>
      </c>
      <c r="IO51" s="17">
        <v>33.07</v>
      </c>
      <c r="IP51" s="17">
        <v>33.07</v>
      </c>
      <c r="IQ51" s="17">
        <v>33.06</v>
      </c>
      <c r="IR51" s="17">
        <v>33.06</v>
      </c>
      <c r="IS51" s="17">
        <v>33.04</v>
      </c>
      <c r="IT51" s="17">
        <v>33.04</v>
      </c>
      <c r="IU51" s="17">
        <v>33.04</v>
      </c>
      <c r="IV51" s="17">
        <v>33.04</v>
      </c>
      <c r="IW51" s="17">
        <v>33.04</v>
      </c>
      <c r="IX51" s="17">
        <v>33.04</v>
      </c>
      <c r="IY51" s="17">
        <v>33.01</v>
      </c>
    </row>
    <row r="52" spans="1:259" x14ac:dyDescent="0.15">
      <c r="A52" s="17" t="s">
        <v>1050</v>
      </c>
      <c r="B52" s="17" t="s">
        <v>1051</v>
      </c>
      <c r="C52" s="17"/>
      <c r="D52" s="17"/>
      <c r="E52" s="17"/>
      <c r="F52" s="17"/>
      <c r="G52" s="17"/>
      <c r="H52" s="17"/>
      <c r="I52" s="17"/>
      <c r="J52" s="17"/>
      <c r="K52" s="17"/>
      <c r="L52" s="17"/>
      <c r="M52" s="17"/>
      <c r="N52" s="17"/>
      <c r="O52" s="17"/>
      <c r="P52" s="17"/>
      <c r="Q52" s="17"/>
      <c r="R52" s="17"/>
      <c r="S52" s="17"/>
      <c r="T52" s="17"/>
      <c r="U52" s="17"/>
      <c r="V52" s="17"/>
      <c r="W52" s="17"/>
      <c r="X52" s="17"/>
      <c r="Y52" s="17"/>
      <c r="Z52" s="17"/>
      <c r="AA52" s="26"/>
      <c r="AB52" s="17"/>
      <c r="AC52" s="26"/>
      <c r="AD52" s="26"/>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26"/>
      <c r="BK52" s="17"/>
      <c r="BL52" s="17"/>
      <c r="BM52" s="17"/>
      <c r="BN52" s="17"/>
      <c r="BO52" s="17"/>
      <c r="BP52" s="17"/>
      <c r="BQ52" s="17"/>
      <c r="BR52" s="17"/>
      <c r="BS52" s="17"/>
      <c r="BT52" s="17"/>
      <c r="BU52" s="17"/>
      <c r="BV52" s="17"/>
      <c r="BW52" s="17"/>
      <c r="BX52" s="26"/>
      <c r="BY52" s="26"/>
      <c r="BZ52" s="26"/>
      <c r="CA52" s="26"/>
      <c r="CB52" s="26"/>
      <c r="CC52" s="17"/>
      <c r="CD52" s="17"/>
      <c r="CE52" s="17"/>
      <c r="CF52" s="17"/>
      <c r="CG52" s="17"/>
      <c r="CH52" s="17"/>
      <c r="CI52" s="17"/>
      <c r="CJ52" s="26"/>
      <c r="CK52" s="17"/>
      <c r="CL52" s="17"/>
      <c r="CM52" s="17"/>
      <c r="CN52" s="17"/>
      <c r="CO52" s="17"/>
      <c r="CP52" s="17"/>
      <c r="CQ52" s="17"/>
      <c r="CR52" s="17"/>
      <c r="CS52" s="17"/>
      <c r="CT52" s="17"/>
      <c r="CU52" s="17"/>
      <c r="CV52" s="17"/>
      <c r="CW52" s="17"/>
      <c r="CX52" s="17"/>
      <c r="CY52" s="26"/>
      <c r="CZ52" s="26"/>
      <c r="DA52" s="26"/>
      <c r="DB52" s="17"/>
      <c r="DC52" s="17"/>
      <c r="DD52" s="17"/>
      <c r="DE52" s="17"/>
      <c r="DF52" s="17"/>
      <c r="DG52" s="17"/>
      <c r="DH52" s="26"/>
      <c r="DI52" s="17"/>
      <c r="DJ52" s="17"/>
      <c r="DK52" s="17"/>
      <c r="DL52" s="17"/>
      <c r="DM52" s="17">
        <v>23.41</v>
      </c>
      <c r="DN52" s="17">
        <v>23.38</v>
      </c>
      <c r="DO52" s="17">
        <v>23.37</v>
      </c>
      <c r="DP52" s="17">
        <v>23.38</v>
      </c>
      <c r="DQ52" s="17">
        <v>23.39</v>
      </c>
      <c r="DR52" s="17">
        <v>23.37</v>
      </c>
      <c r="DS52" s="17">
        <v>23.36</v>
      </c>
      <c r="DT52" s="17">
        <v>23.31</v>
      </c>
      <c r="DU52" s="17">
        <v>23.36</v>
      </c>
      <c r="DV52" s="17">
        <v>23.35</v>
      </c>
      <c r="DW52" s="17">
        <v>23.3</v>
      </c>
      <c r="DX52" s="17">
        <v>23.28</v>
      </c>
      <c r="DY52" s="17">
        <v>23.28</v>
      </c>
      <c r="DZ52" s="17">
        <v>23.27</v>
      </c>
      <c r="EA52" s="17">
        <v>23.26</v>
      </c>
      <c r="EB52" s="17">
        <v>23.21</v>
      </c>
      <c r="EC52" s="17">
        <v>23.26</v>
      </c>
      <c r="ED52" s="17">
        <v>23.26</v>
      </c>
      <c r="EE52" s="17">
        <v>23.22</v>
      </c>
      <c r="EF52" s="17">
        <v>23.19</v>
      </c>
      <c r="EG52" s="17">
        <v>23.19</v>
      </c>
      <c r="EH52" s="17">
        <v>23.19</v>
      </c>
      <c r="EI52" s="17">
        <v>23.17</v>
      </c>
      <c r="EJ52" s="17">
        <v>23.12</v>
      </c>
      <c r="EK52" s="17">
        <v>23.13</v>
      </c>
      <c r="EL52" s="17">
        <v>23.13</v>
      </c>
      <c r="EM52" s="17">
        <v>23.15</v>
      </c>
      <c r="EN52" s="17">
        <v>23.15</v>
      </c>
      <c r="EO52" s="17">
        <v>23.16</v>
      </c>
      <c r="EP52" s="17">
        <v>23.18</v>
      </c>
      <c r="EQ52" s="17">
        <v>23.19</v>
      </c>
      <c r="ER52" s="17">
        <v>23.19</v>
      </c>
      <c r="ES52" s="17">
        <v>23.2</v>
      </c>
      <c r="ET52" s="17">
        <v>23.2</v>
      </c>
      <c r="EU52" s="17">
        <v>23.28</v>
      </c>
      <c r="EV52" s="17">
        <v>23.27</v>
      </c>
      <c r="EW52" s="17">
        <v>23.24</v>
      </c>
      <c r="EX52" s="17">
        <v>23.24</v>
      </c>
      <c r="EY52" s="17">
        <v>23.24</v>
      </c>
      <c r="EZ52" s="17">
        <v>23.2</v>
      </c>
      <c r="FA52" s="17">
        <v>23.2</v>
      </c>
      <c r="FB52" s="17">
        <v>23.15</v>
      </c>
      <c r="FC52" s="17">
        <v>23.13</v>
      </c>
      <c r="FD52" s="17">
        <v>23.18</v>
      </c>
      <c r="FE52" s="17">
        <v>23.13</v>
      </c>
      <c r="FF52" s="17">
        <v>23.13</v>
      </c>
      <c r="FG52" s="17">
        <v>23.13</v>
      </c>
      <c r="FH52" s="17">
        <v>23.14</v>
      </c>
      <c r="FI52" s="17">
        <v>23.13</v>
      </c>
      <c r="FJ52" s="17">
        <v>23.14</v>
      </c>
      <c r="FK52" s="17">
        <v>23.14</v>
      </c>
      <c r="FL52" s="17">
        <v>23.15</v>
      </c>
      <c r="FM52" s="17">
        <v>23.14</v>
      </c>
      <c r="FN52" s="17">
        <v>23.14</v>
      </c>
      <c r="FO52" s="17">
        <v>23.14</v>
      </c>
      <c r="FP52" s="17">
        <v>23.14</v>
      </c>
      <c r="FQ52" s="17">
        <v>23.14</v>
      </c>
      <c r="FR52" s="17">
        <v>23.13</v>
      </c>
      <c r="FS52" s="17">
        <v>23.13</v>
      </c>
      <c r="FT52" s="17">
        <v>23.14</v>
      </c>
      <c r="FU52" s="17">
        <v>23.14</v>
      </c>
      <c r="FV52" s="17">
        <v>23.14</v>
      </c>
      <c r="FW52" s="17">
        <v>23.12</v>
      </c>
      <c r="FX52" s="17">
        <v>23.12</v>
      </c>
      <c r="FY52" s="17">
        <v>23.13</v>
      </c>
      <c r="FZ52" s="17">
        <v>23.18</v>
      </c>
      <c r="GA52" s="17">
        <v>23.21</v>
      </c>
      <c r="GB52" s="17">
        <v>23.18</v>
      </c>
      <c r="GC52" s="17">
        <v>23.21</v>
      </c>
      <c r="GD52" s="17">
        <v>23.2</v>
      </c>
      <c r="GE52" s="17">
        <v>23.17</v>
      </c>
      <c r="GF52" s="17">
        <v>23.22</v>
      </c>
      <c r="GG52" s="17">
        <v>23.15</v>
      </c>
      <c r="GH52" s="17">
        <v>23.1</v>
      </c>
      <c r="GI52" s="17">
        <v>23.08</v>
      </c>
      <c r="GJ52" s="17">
        <v>23.1</v>
      </c>
      <c r="GK52" s="17">
        <v>23.1</v>
      </c>
      <c r="GL52" s="17">
        <v>23.1</v>
      </c>
      <c r="GM52" s="17">
        <v>23.1</v>
      </c>
      <c r="GN52" s="17">
        <v>23</v>
      </c>
      <c r="GO52" s="17">
        <v>23</v>
      </c>
      <c r="GP52" s="17">
        <v>23.1</v>
      </c>
      <c r="GQ52" s="17">
        <v>23.1</v>
      </c>
      <c r="GR52" s="17">
        <v>23.1</v>
      </c>
      <c r="GS52" s="17">
        <v>23.1</v>
      </c>
      <c r="GT52" s="17">
        <v>23.02</v>
      </c>
      <c r="GU52" s="17">
        <v>23.08</v>
      </c>
      <c r="GV52" s="17">
        <v>23.02</v>
      </c>
      <c r="GW52" s="17">
        <v>23.01</v>
      </c>
      <c r="GX52" s="17">
        <v>23</v>
      </c>
      <c r="GY52" s="17">
        <v>23.1</v>
      </c>
      <c r="GZ52" s="17">
        <v>23.03</v>
      </c>
      <c r="HA52" s="17">
        <v>23.05</v>
      </c>
      <c r="HB52" s="17">
        <v>23.01</v>
      </c>
      <c r="HC52" s="17">
        <v>23.02</v>
      </c>
      <c r="HD52" s="17">
        <v>23.1</v>
      </c>
      <c r="HE52" s="17">
        <v>23.1</v>
      </c>
      <c r="HF52" s="17">
        <v>23.01</v>
      </c>
      <c r="HG52" s="17">
        <v>23.1</v>
      </c>
      <c r="HH52" s="17">
        <v>23.1</v>
      </c>
      <c r="HI52" s="17">
        <v>23.01</v>
      </c>
      <c r="HJ52" s="17">
        <v>22.98</v>
      </c>
      <c r="HK52" s="17">
        <v>22.96</v>
      </c>
      <c r="HL52" s="17">
        <v>22.92</v>
      </c>
      <c r="HM52" s="17">
        <v>22.96</v>
      </c>
      <c r="HN52" s="17">
        <v>23</v>
      </c>
      <c r="HO52" s="17">
        <v>22.97</v>
      </c>
      <c r="HP52" s="17">
        <v>22.97</v>
      </c>
      <c r="HQ52" s="17">
        <v>22.93</v>
      </c>
      <c r="HR52" s="17">
        <v>22.96</v>
      </c>
      <c r="HS52" s="17">
        <v>23</v>
      </c>
      <c r="HT52" s="17">
        <v>23</v>
      </c>
      <c r="HU52" s="17">
        <v>23</v>
      </c>
      <c r="HV52" s="17">
        <v>23.01</v>
      </c>
      <c r="HW52" s="17">
        <v>23.01</v>
      </c>
      <c r="HX52" s="17">
        <v>22.93</v>
      </c>
      <c r="HY52" s="17">
        <v>22.93</v>
      </c>
      <c r="HZ52" s="17">
        <v>23</v>
      </c>
      <c r="IA52" s="17">
        <v>22.94</v>
      </c>
      <c r="IB52" s="17">
        <v>22.88</v>
      </c>
      <c r="IC52" s="17">
        <v>23</v>
      </c>
      <c r="ID52" s="17">
        <v>23.1</v>
      </c>
      <c r="IE52" s="17">
        <v>23.13</v>
      </c>
      <c r="IF52" s="17">
        <v>23.08</v>
      </c>
      <c r="IG52" s="17">
        <v>22.97</v>
      </c>
      <c r="IH52" s="17">
        <v>23.15</v>
      </c>
      <c r="II52" s="17">
        <v>22.98</v>
      </c>
      <c r="IJ52" s="17">
        <v>23.14</v>
      </c>
      <c r="IK52" s="17">
        <v>23.3</v>
      </c>
      <c r="IL52" s="17">
        <v>23.16</v>
      </c>
      <c r="IM52" s="17">
        <v>23.21</v>
      </c>
      <c r="IN52" s="17">
        <v>23.29</v>
      </c>
      <c r="IO52" s="17">
        <v>23.29</v>
      </c>
      <c r="IP52" s="17">
        <v>23.25</v>
      </c>
      <c r="IQ52" s="17">
        <v>23.32</v>
      </c>
      <c r="IR52" s="17">
        <v>23.32</v>
      </c>
      <c r="IS52" s="17">
        <v>23.3</v>
      </c>
      <c r="IT52" s="17">
        <v>23.32</v>
      </c>
      <c r="IU52" s="17">
        <v>23.32</v>
      </c>
      <c r="IV52" s="17">
        <v>23.32</v>
      </c>
      <c r="IW52" s="17">
        <v>23.32</v>
      </c>
      <c r="IX52" s="17">
        <v>23.32</v>
      </c>
      <c r="IY52" s="17">
        <v>23.37</v>
      </c>
    </row>
    <row r="53" spans="1:259" x14ac:dyDescent="0.15">
      <c r="A53" s="17" t="s">
        <v>2012</v>
      </c>
      <c r="B53" s="17" t="s">
        <v>2013</v>
      </c>
      <c r="C53" s="17"/>
      <c r="D53" s="17"/>
      <c r="E53" s="17"/>
      <c r="F53" s="17"/>
      <c r="G53" s="17"/>
      <c r="H53" s="17"/>
      <c r="I53" s="17"/>
      <c r="J53" s="17"/>
      <c r="K53" s="17"/>
      <c r="L53" s="17"/>
      <c r="M53" s="17"/>
      <c r="N53" s="17"/>
      <c r="O53" s="17"/>
      <c r="P53" s="17"/>
      <c r="Q53" s="17"/>
      <c r="R53" s="17"/>
      <c r="S53" s="17"/>
      <c r="T53" s="17"/>
      <c r="U53" s="17"/>
      <c r="V53" s="17"/>
      <c r="W53" s="17"/>
      <c r="X53" s="17"/>
      <c r="Y53" s="17"/>
      <c r="Z53" s="17"/>
      <c r="AA53" s="26"/>
      <c r="AB53" s="17"/>
      <c r="AC53" s="26"/>
      <c r="AD53" s="26"/>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26"/>
      <c r="BK53" s="17"/>
      <c r="BL53" s="17"/>
      <c r="BM53" s="17"/>
      <c r="BN53" s="17"/>
      <c r="BO53" s="17"/>
      <c r="BP53" s="17"/>
      <c r="BQ53" s="17"/>
      <c r="BR53" s="17"/>
      <c r="BS53" s="17"/>
      <c r="BT53" s="17"/>
      <c r="BU53" s="17"/>
      <c r="BV53" s="17"/>
      <c r="BW53" s="17"/>
      <c r="BX53" s="26"/>
      <c r="BY53" s="26"/>
      <c r="BZ53" s="26"/>
      <c r="CA53" s="26"/>
      <c r="CB53" s="26"/>
      <c r="CC53" s="17"/>
      <c r="CD53" s="17"/>
      <c r="CE53" s="17"/>
      <c r="CF53" s="17"/>
      <c r="CG53" s="17"/>
      <c r="CH53" s="17"/>
      <c r="CI53" s="17"/>
      <c r="CJ53" s="26"/>
      <c r="CK53" s="17"/>
      <c r="CL53" s="17"/>
      <c r="CM53" s="17"/>
      <c r="CN53" s="17"/>
      <c r="CO53" s="17"/>
      <c r="CP53" s="17"/>
      <c r="CQ53" s="17"/>
      <c r="CR53" s="17"/>
      <c r="CS53" s="17"/>
      <c r="CT53" s="17"/>
      <c r="CU53" s="17"/>
      <c r="CV53" s="17"/>
      <c r="CW53" s="17"/>
      <c r="CX53" s="17"/>
      <c r="CY53" s="26"/>
      <c r="CZ53" s="26"/>
      <c r="DA53" s="26"/>
      <c r="DB53" s="17"/>
      <c r="DC53" s="17"/>
      <c r="DD53" s="17"/>
      <c r="DE53" s="17"/>
      <c r="DF53" s="17"/>
      <c r="DG53" s="17"/>
      <c r="DH53" s="26"/>
      <c r="DI53" s="17"/>
      <c r="DJ53" s="17"/>
      <c r="DK53" s="17"/>
      <c r="DL53" s="17"/>
      <c r="DM53" s="17">
        <v>11.49</v>
      </c>
      <c r="DN53" s="17">
        <v>11.49</v>
      </c>
      <c r="DO53" s="17">
        <v>11.5</v>
      </c>
      <c r="DP53" s="17">
        <v>11.5</v>
      </c>
      <c r="DQ53" s="17">
        <v>11.5</v>
      </c>
      <c r="DR53" s="17">
        <v>11.5</v>
      </c>
      <c r="DS53" s="17">
        <v>11.51</v>
      </c>
      <c r="DT53" s="17">
        <v>11.54</v>
      </c>
      <c r="DU53" s="17">
        <v>11.53</v>
      </c>
      <c r="DV53" s="17">
        <v>11.55</v>
      </c>
      <c r="DW53" s="17">
        <v>11.53</v>
      </c>
      <c r="DX53" s="17">
        <v>11.54</v>
      </c>
      <c r="DY53" s="17">
        <v>11.53</v>
      </c>
      <c r="DZ53" s="17">
        <v>11.46</v>
      </c>
      <c r="EA53" s="17">
        <v>11.47</v>
      </c>
      <c r="EB53" s="17">
        <v>11.45</v>
      </c>
      <c r="EC53" s="17">
        <v>11.46</v>
      </c>
      <c r="ED53" s="17">
        <v>11.46</v>
      </c>
      <c r="EE53" s="17">
        <v>11.46</v>
      </c>
      <c r="EF53" s="17">
        <v>11.46</v>
      </c>
      <c r="EG53" s="17">
        <v>11.49</v>
      </c>
      <c r="EH53" s="17">
        <v>11.49</v>
      </c>
      <c r="EI53" s="17">
        <v>11.49</v>
      </c>
      <c r="EJ53" s="17">
        <v>11.47</v>
      </c>
      <c r="EK53" s="17">
        <v>11.46</v>
      </c>
      <c r="EL53" s="17">
        <v>11.46</v>
      </c>
      <c r="EM53" s="17">
        <v>11.48</v>
      </c>
      <c r="EN53" s="17">
        <v>11.46</v>
      </c>
      <c r="EO53" s="17">
        <v>11.46</v>
      </c>
      <c r="EP53" s="17">
        <v>11.46</v>
      </c>
      <c r="EQ53" s="17">
        <v>11.46</v>
      </c>
      <c r="ER53" s="17">
        <v>11.46</v>
      </c>
      <c r="ES53" s="17">
        <v>11.45</v>
      </c>
      <c r="ET53" s="17">
        <v>11.45</v>
      </c>
      <c r="EU53" s="17">
        <v>11.45</v>
      </c>
      <c r="EV53" s="17">
        <v>11.46</v>
      </c>
      <c r="EW53" s="17">
        <v>11.46</v>
      </c>
      <c r="EX53" s="17">
        <v>11.45</v>
      </c>
      <c r="EY53" s="17">
        <v>11.45</v>
      </c>
      <c r="EZ53" s="17">
        <v>11.45</v>
      </c>
      <c r="FA53" s="17">
        <v>11.44</v>
      </c>
      <c r="FB53" s="17">
        <v>11.44</v>
      </c>
      <c r="FC53" s="17">
        <v>11.44</v>
      </c>
      <c r="FD53" s="17">
        <v>11.46</v>
      </c>
      <c r="FE53" s="17">
        <v>11.45</v>
      </c>
      <c r="FF53" s="17">
        <v>11.45</v>
      </c>
      <c r="FG53" s="17">
        <v>11.46</v>
      </c>
      <c r="FH53" s="17">
        <v>11.44</v>
      </c>
      <c r="FI53" s="17">
        <v>11.44</v>
      </c>
      <c r="FJ53" s="17">
        <v>11.45</v>
      </c>
      <c r="FK53" s="17">
        <v>11.44</v>
      </c>
      <c r="FL53" s="17">
        <v>11.44</v>
      </c>
      <c r="FM53" s="17">
        <v>11.44</v>
      </c>
      <c r="FN53" s="17">
        <v>11.44</v>
      </c>
      <c r="FO53" s="17">
        <v>11.45</v>
      </c>
      <c r="FP53" s="17">
        <v>11.44</v>
      </c>
      <c r="FQ53" s="17">
        <v>11.43</v>
      </c>
      <c r="FR53" s="17">
        <v>11.43</v>
      </c>
      <c r="FS53" s="17">
        <v>11.42</v>
      </c>
      <c r="FT53" s="17">
        <v>11.42</v>
      </c>
      <c r="FU53" s="17">
        <v>11.42</v>
      </c>
      <c r="FV53" s="17">
        <v>11.43</v>
      </c>
      <c r="FW53" s="17">
        <v>11.42</v>
      </c>
      <c r="FX53" s="17">
        <v>11.42</v>
      </c>
      <c r="FY53" s="17">
        <v>11.44</v>
      </c>
      <c r="FZ53" s="17">
        <v>11.46</v>
      </c>
      <c r="GA53" s="17">
        <v>11.47</v>
      </c>
      <c r="GB53" s="17">
        <v>11.45</v>
      </c>
      <c r="GC53" s="17">
        <v>11.44</v>
      </c>
      <c r="GD53" s="17">
        <v>11.44</v>
      </c>
      <c r="GE53" s="17">
        <v>11.43</v>
      </c>
      <c r="GF53" s="17">
        <v>11.44</v>
      </c>
      <c r="GG53" s="17">
        <v>11.44</v>
      </c>
      <c r="GH53" s="17">
        <v>11.43</v>
      </c>
      <c r="GI53" s="17">
        <v>11.43</v>
      </c>
      <c r="GJ53" s="17">
        <v>11.44</v>
      </c>
      <c r="GK53" s="17">
        <v>11.4</v>
      </c>
      <c r="GL53" s="17">
        <v>11.4</v>
      </c>
      <c r="GM53" s="17">
        <v>11.39</v>
      </c>
      <c r="GN53" s="17">
        <v>11.39</v>
      </c>
      <c r="GO53" s="17">
        <v>11.41</v>
      </c>
      <c r="GP53" s="17">
        <v>11.4</v>
      </c>
      <c r="GQ53" s="17">
        <v>11.41</v>
      </c>
      <c r="GR53" s="17">
        <v>11.4</v>
      </c>
      <c r="GS53" s="17">
        <v>11.42</v>
      </c>
      <c r="GT53" s="17">
        <v>11.4</v>
      </c>
      <c r="GU53" s="17">
        <v>11.41</v>
      </c>
      <c r="GV53" s="17">
        <v>11.4</v>
      </c>
      <c r="GW53" s="17">
        <v>11.42</v>
      </c>
      <c r="GX53" s="17">
        <v>11.42</v>
      </c>
      <c r="GY53" s="17">
        <v>11.4</v>
      </c>
      <c r="GZ53" s="17">
        <v>11.41</v>
      </c>
      <c r="HA53" s="17">
        <v>11.41</v>
      </c>
      <c r="HB53" s="17">
        <v>11.41</v>
      </c>
      <c r="HC53" s="17">
        <v>11.42</v>
      </c>
      <c r="HD53" s="17">
        <v>11.4</v>
      </c>
      <c r="HE53" s="17">
        <v>11.4</v>
      </c>
      <c r="HF53" s="17">
        <v>11.39</v>
      </c>
      <c r="HG53" s="17">
        <v>11.4</v>
      </c>
      <c r="HH53" s="17">
        <v>11.39</v>
      </c>
      <c r="HI53" s="17">
        <v>11.37</v>
      </c>
      <c r="HJ53" s="17">
        <v>11.37</v>
      </c>
      <c r="HK53" s="17">
        <v>11.35</v>
      </c>
      <c r="HL53" s="17">
        <v>11.35</v>
      </c>
      <c r="HM53" s="17">
        <v>11.37</v>
      </c>
      <c r="HN53" s="17">
        <v>11.36</v>
      </c>
      <c r="HO53" s="17">
        <v>11.37</v>
      </c>
      <c r="HP53" s="17">
        <v>11.37</v>
      </c>
      <c r="HQ53" s="17">
        <v>11.38</v>
      </c>
      <c r="HR53" s="17">
        <v>11.38</v>
      </c>
      <c r="HS53" s="17">
        <v>11.38</v>
      </c>
      <c r="HT53" s="17">
        <v>11.37</v>
      </c>
      <c r="HU53" s="17">
        <v>11.39</v>
      </c>
      <c r="HV53" s="17">
        <v>11.39</v>
      </c>
      <c r="HW53" s="17">
        <v>11.37</v>
      </c>
      <c r="HX53" s="17">
        <v>11.37</v>
      </c>
      <c r="HY53" s="17">
        <v>11.38</v>
      </c>
      <c r="HZ53" s="17">
        <v>11.38</v>
      </c>
      <c r="IA53" s="17">
        <v>11.37</v>
      </c>
      <c r="IB53" s="17">
        <v>11.37</v>
      </c>
      <c r="IC53" s="17">
        <v>11.37</v>
      </c>
      <c r="ID53" s="17">
        <v>11.36</v>
      </c>
      <c r="IE53" s="17">
        <v>11.36</v>
      </c>
      <c r="IF53" s="17">
        <v>11.34</v>
      </c>
      <c r="IG53" s="17">
        <v>11.34</v>
      </c>
      <c r="IH53" s="17">
        <v>11.34</v>
      </c>
      <c r="II53" s="17">
        <v>11.33</v>
      </c>
      <c r="IJ53" s="17">
        <v>11.34</v>
      </c>
      <c r="IK53" s="17">
        <v>11.32</v>
      </c>
      <c r="IL53" s="17">
        <v>11.3</v>
      </c>
      <c r="IM53" s="17">
        <v>11.31</v>
      </c>
      <c r="IN53" s="17">
        <v>11.32</v>
      </c>
      <c r="IO53" s="17">
        <v>11.34</v>
      </c>
      <c r="IP53" s="17">
        <v>11.32</v>
      </c>
      <c r="IQ53" s="17">
        <v>11.32</v>
      </c>
      <c r="IR53" s="17">
        <v>11.32</v>
      </c>
      <c r="IS53" s="17">
        <v>11.32</v>
      </c>
      <c r="IT53" s="17">
        <v>11.32</v>
      </c>
      <c r="IU53" s="17">
        <v>11.3</v>
      </c>
      <c r="IV53" s="17">
        <v>11.3</v>
      </c>
      <c r="IW53" s="17">
        <v>11.3</v>
      </c>
      <c r="IX53" s="17">
        <v>11.3</v>
      </c>
      <c r="IY53" s="17">
        <v>11.29</v>
      </c>
    </row>
    <row r="54" spans="1:259" x14ac:dyDescent="0.15">
      <c r="A54" s="17" t="s">
        <v>574</v>
      </c>
      <c r="B54" s="17" t="s">
        <v>575</v>
      </c>
      <c r="C54" s="17"/>
      <c r="D54" s="17"/>
      <c r="E54" s="17"/>
      <c r="F54" s="17"/>
      <c r="G54" s="17"/>
      <c r="H54" s="17"/>
      <c r="I54" s="17"/>
      <c r="J54" s="17"/>
      <c r="K54" s="17"/>
      <c r="L54" s="17"/>
      <c r="M54" s="17"/>
      <c r="N54" s="17"/>
      <c r="O54" s="17"/>
      <c r="P54" s="17"/>
      <c r="Q54" s="17"/>
      <c r="R54" s="17"/>
      <c r="S54" s="17"/>
      <c r="T54" s="17"/>
      <c r="U54" s="17"/>
      <c r="V54" s="17"/>
      <c r="W54" s="17"/>
      <c r="X54" s="17"/>
      <c r="Y54" s="17"/>
      <c r="Z54" s="17"/>
      <c r="AA54" s="26"/>
      <c r="AB54" s="17"/>
      <c r="AC54" s="26"/>
      <c r="AD54" s="26"/>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26"/>
      <c r="BK54" s="17"/>
      <c r="BL54" s="17"/>
      <c r="BM54" s="17"/>
      <c r="BN54" s="17"/>
      <c r="BO54" s="17"/>
      <c r="BP54" s="17"/>
      <c r="BQ54" s="17"/>
      <c r="BR54" s="17"/>
      <c r="BS54" s="17"/>
      <c r="BT54" s="17"/>
      <c r="BU54" s="17"/>
      <c r="BV54" s="17"/>
      <c r="BW54" s="17"/>
      <c r="BX54" s="26"/>
      <c r="BY54" s="26"/>
      <c r="BZ54" s="26"/>
      <c r="CA54" s="26"/>
      <c r="CB54" s="26"/>
      <c r="CC54" s="17"/>
      <c r="CD54" s="17"/>
      <c r="CE54" s="17"/>
      <c r="CF54" s="17"/>
      <c r="CG54" s="17"/>
      <c r="CH54" s="17"/>
      <c r="CI54" s="17"/>
      <c r="CJ54" s="26"/>
      <c r="CK54" s="17"/>
      <c r="CL54" s="17"/>
      <c r="CM54" s="17"/>
      <c r="CN54" s="17"/>
      <c r="CO54" s="17"/>
      <c r="CP54" s="17"/>
      <c r="CQ54" s="17"/>
      <c r="CR54" s="17"/>
      <c r="CS54" s="17"/>
      <c r="CT54" s="17"/>
      <c r="CU54" s="17"/>
      <c r="CV54" s="17"/>
      <c r="CW54" s="17"/>
      <c r="CX54" s="17"/>
      <c r="CY54" s="26"/>
      <c r="CZ54" s="26"/>
      <c r="DA54" s="26"/>
      <c r="DB54" s="17"/>
      <c r="DC54" s="17"/>
      <c r="DD54" s="17"/>
      <c r="DE54" s="17"/>
      <c r="DF54" s="17"/>
      <c r="DG54" s="17"/>
      <c r="DH54" s="26"/>
      <c r="DI54" s="17"/>
      <c r="DJ54" s="17"/>
      <c r="DK54" s="17"/>
      <c r="DL54" s="17"/>
      <c r="DM54" s="17">
        <v>8.0299999999999994</v>
      </c>
      <c r="DN54" s="17">
        <v>8.0299999999999994</v>
      </c>
      <c r="DO54" s="17">
        <v>8.0299999999999994</v>
      </c>
      <c r="DP54" s="17">
        <v>8.0299999999999994</v>
      </c>
      <c r="DQ54" s="17">
        <v>8.0399999999999991</v>
      </c>
      <c r="DR54" s="17">
        <v>8.0299999999999994</v>
      </c>
      <c r="DS54" s="17">
        <v>8.0399999999999991</v>
      </c>
      <c r="DT54" s="17">
        <v>8.0299999999999994</v>
      </c>
      <c r="DU54" s="17">
        <v>8.0399999999999991</v>
      </c>
      <c r="DV54" s="17">
        <v>8.0399999999999991</v>
      </c>
      <c r="DW54" s="17">
        <v>8.0399999999999991</v>
      </c>
      <c r="DX54" s="17">
        <v>8.0399999999999991</v>
      </c>
      <c r="DY54" s="17">
        <v>8.0399999999999991</v>
      </c>
      <c r="DZ54" s="17">
        <v>8.0399999999999991</v>
      </c>
      <c r="EA54" s="17">
        <v>8.0299999999999994</v>
      </c>
      <c r="EB54" s="17">
        <v>8.0399999999999991</v>
      </c>
      <c r="EC54" s="17">
        <v>8.0399999999999991</v>
      </c>
      <c r="ED54" s="17">
        <v>8.0299999999999994</v>
      </c>
      <c r="EE54" s="17">
        <v>8.0299999999999994</v>
      </c>
      <c r="EF54" s="17">
        <v>8.02</v>
      </c>
      <c r="EG54" s="17">
        <v>8.0299999999999994</v>
      </c>
      <c r="EH54" s="17">
        <v>8.0399999999999991</v>
      </c>
      <c r="EI54" s="17">
        <v>8.0299999999999994</v>
      </c>
      <c r="EJ54" s="17">
        <v>8.0299999999999994</v>
      </c>
      <c r="EK54" s="17">
        <v>8.0399999999999991</v>
      </c>
      <c r="EL54" s="17">
        <v>8.0299999999999994</v>
      </c>
      <c r="EM54" s="17">
        <v>8.0299999999999994</v>
      </c>
      <c r="EN54" s="17">
        <v>8.0399999999999991</v>
      </c>
      <c r="EO54" s="17">
        <v>8.0299999999999994</v>
      </c>
      <c r="EP54" s="17">
        <v>8.0399999999999991</v>
      </c>
      <c r="EQ54" s="17">
        <v>8.0299999999999994</v>
      </c>
      <c r="ER54" s="17">
        <v>8.0299999999999994</v>
      </c>
      <c r="ES54" s="17">
        <v>8.02</v>
      </c>
      <c r="ET54" s="17">
        <v>8.02</v>
      </c>
      <c r="EU54" s="17">
        <v>8.0299999999999994</v>
      </c>
      <c r="EV54" s="17">
        <v>8.0299999999999994</v>
      </c>
      <c r="EW54" s="17">
        <v>8.02</v>
      </c>
      <c r="EX54" s="17">
        <v>8.02</v>
      </c>
      <c r="EY54" s="17">
        <v>8.01</v>
      </c>
      <c r="EZ54" s="17">
        <v>8.01</v>
      </c>
      <c r="FA54" s="17">
        <v>8.01</v>
      </c>
      <c r="FB54" s="17">
        <v>8.02</v>
      </c>
      <c r="FC54" s="17">
        <v>8.01</v>
      </c>
      <c r="FD54" s="17">
        <v>8.01</v>
      </c>
      <c r="FE54" s="17">
        <v>8.01</v>
      </c>
      <c r="FF54" s="17">
        <v>8</v>
      </c>
      <c r="FG54" s="17">
        <v>8.01</v>
      </c>
      <c r="FH54" s="17">
        <v>8.01</v>
      </c>
      <c r="FI54" s="17">
        <v>8</v>
      </c>
      <c r="FJ54" s="17">
        <v>8</v>
      </c>
      <c r="FK54" s="17">
        <v>8</v>
      </c>
      <c r="FL54" s="17">
        <v>8.01</v>
      </c>
      <c r="FM54" s="17">
        <v>8.01</v>
      </c>
      <c r="FN54" s="17">
        <v>7.99</v>
      </c>
      <c r="FO54" s="17">
        <v>8</v>
      </c>
      <c r="FP54" s="17">
        <v>8</v>
      </c>
      <c r="FQ54" s="17">
        <v>8</v>
      </c>
      <c r="FR54" s="17">
        <v>8</v>
      </c>
      <c r="FS54" s="17">
        <v>8</v>
      </c>
      <c r="FT54" s="17">
        <v>7.99</v>
      </c>
      <c r="FU54" s="17">
        <v>7.99</v>
      </c>
      <c r="FV54" s="17">
        <v>7.99</v>
      </c>
      <c r="FW54" s="17">
        <v>7.99</v>
      </c>
      <c r="FX54" s="17">
        <v>7.99</v>
      </c>
      <c r="FY54" s="17">
        <v>7.99</v>
      </c>
      <c r="FZ54" s="17">
        <v>8</v>
      </c>
      <c r="GA54" s="17">
        <v>8</v>
      </c>
      <c r="GB54" s="17">
        <v>8</v>
      </c>
      <c r="GC54" s="17">
        <v>8</v>
      </c>
      <c r="GD54" s="17">
        <v>8</v>
      </c>
      <c r="GE54" s="17">
        <v>8.01</v>
      </c>
      <c r="GF54" s="17">
        <v>8.02</v>
      </c>
      <c r="GG54" s="17">
        <v>8.01</v>
      </c>
      <c r="GH54" s="17">
        <v>8.02</v>
      </c>
      <c r="GI54" s="17">
        <v>8</v>
      </c>
      <c r="GJ54" s="17">
        <v>7.99</v>
      </c>
      <c r="GK54" s="17">
        <v>8</v>
      </c>
      <c r="GL54" s="17">
        <v>8</v>
      </c>
      <c r="GM54" s="17">
        <v>8</v>
      </c>
      <c r="GN54" s="17">
        <v>8</v>
      </c>
      <c r="GO54" s="17">
        <v>7.99</v>
      </c>
      <c r="GP54" s="17">
        <v>8</v>
      </c>
      <c r="GQ54" s="17">
        <v>7.99</v>
      </c>
      <c r="GR54" s="17">
        <v>7.99</v>
      </c>
      <c r="GS54" s="17">
        <v>7.99</v>
      </c>
      <c r="GT54" s="17">
        <v>7.99</v>
      </c>
      <c r="GU54" s="17">
        <v>7.99</v>
      </c>
      <c r="GV54" s="17">
        <v>8</v>
      </c>
      <c r="GW54" s="17">
        <v>7.99</v>
      </c>
      <c r="GX54" s="17">
        <v>8</v>
      </c>
      <c r="GY54" s="17">
        <v>7.99</v>
      </c>
      <c r="GZ54" s="17">
        <v>8</v>
      </c>
      <c r="HA54" s="17">
        <v>7.99</v>
      </c>
      <c r="HB54" s="17">
        <v>8</v>
      </c>
      <c r="HC54" s="17">
        <v>8</v>
      </c>
      <c r="HD54" s="17">
        <v>8</v>
      </c>
      <c r="HE54" s="17">
        <v>7.97</v>
      </c>
      <c r="HF54" s="17">
        <v>7.98</v>
      </c>
      <c r="HG54" s="17">
        <v>7.97</v>
      </c>
      <c r="HH54" s="17">
        <v>7.97</v>
      </c>
      <c r="HI54" s="17">
        <v>7.98</v>
      </c>
      <c r="HJ54" s="17">
        <v>7.96</v>
      </c>
      <c r="HK54" s="17">
        <v>7.97</v>
      </c>
      <c r="HL54" s="17">
        <v>7.97</v>
      </c>
      <c r="HM54" s="17">
        <v>7.96</v>
      </c>
      <c r="HN54" s="17">
        <v>7.95</v>
      </c>
      <c r="HO54" s="17">
        <v>7.95</v>
      </c>
      <c r="HP54" s="17">
        <v>7.97</v>
      </c>
      <c r="HQ54" s="17">
        <v>7.96</v>
      </c>
      <c r="HR54" s="17">
        <v>7.96</v>
      </c>
      <c r="HS54" s="17">
        <v>7.97</v>
      </c>
      <c r="HT54" s="17">
        <v>7.96</v>
      </c>
      <c r="HU54" s="17">
        <v>7.96</v>
      </c>
      <c r="HV54" s="17">
        <v>7.96</v>
      </c>
      <c r="HW54" s="17">
        <v>7.96</v>
      </c>
      <c r="HX54" s="17">
        <v>7.96</v>
      </c>
      <c r="HY54" s="17">
        <v>7.96</v>
      </c>
      <c r="HZ54" s="17">
        <v>7.96</v>
      </c>
      <c r="IA54" s="17">
        <v>7.96</v>
      </c>
      <c r="IB54" s="17">
        <v>7.97</v>
      </c>
      <c r="IC54" s="17">
        <v>7.96</v>
      </c>
      <c r="ID54" s="17">
        <v>7.96</v>
      </c>
      <c r="IE54" s="17">
        <v>7.96</v>
      </c>
      <c r="IF54" s="17">
        <v>7.96</v>
      </c>
      <c r="IG54" s="17">
        <v>7.96</v>
      </c>
      <c r="IH54" s="17">
        <v>7.96</v>
      </c>
      <c r="II54" s="17">
        <v>7.96</v>
      </c>
      <c r="IJ54" s="17">
        <v>7.96</v>
      </c>
      <c r="IK54" s="17">
        <v>7.97</v>
      </c>
      <c r="IL54" s="17">
        <v>7.96</v>
      </c>
      <c r="IM54" s="17">
        <v>7.95</v>
      </c>
      <c r="IN54" s="17">
        <v>7.96</v>
      </c>
      <c r="IO54" s="17">
        <v>7.95</v>
      </c>
      <c r="IP54" s="17">
        <v>7.95</v>
      </c>
      <c r="IQ54" s="17">
        <v>7.96</v>
      </c>
      <c r="IR54" s="17">
        <v>7.96</v>
      </c>
      <c r="IS54" s="17">
        <v>7.96</v>
      </c>
      <c r="IT54" s="17">
        <v>7.96</v>
      </c>
      <c r="IU54" s="17">
        <v>7.98</v>
      </c>
      <c r="IV54" s="17">
        <v>7.99</v>
      </c>
      <c r="IW54" s="17">
        <v>7.99</v>
      </c>
      <c r="IX54" s="17">
        <v>7.99</v>
      </c>
      <c r="IY54" s="17">
        <v>7.99</v>
      </c>
    </row>
    <row r="55" spans="1:259" x14ac:dyDescent="0.15">
      <c r="A55" s="17" t="s">
        <v>1036</v>
      </c>
      <c r="B55" s="17" t="s">
        <v>1037</v>
      </c>
      <c r="C55" s="17"/>
      <c r="D55" s="17"/>
      <c r="E55" s="17"/>
      <c r="F55" s="17"/>
      <c r="G55" s="17"/>
      <c r="H55" s="17"/>
      <c r="I55" s="17"/>
      <c r="J55" s="17"/>
      <c r="K55" s="17"/>
      <c r="L55" s="17"/>
      <c r="M55" s="17"/>
      <c r="N55" s="17"/>
      <c r="O55" s="17"/>
      <c r="P55" s="17"/>
      <c r="Q55" s="17"/>
      <c r="R55" s="17"/>
      <c r="S55" s="17"/>
      <c r="T55" s="17"/>
      <c r="U55" s="17"/>
      <c r="V55" s="17"/>
      <c r="W55" s="17"/>
      <c r="X55" s="17"/>
      <c r="Y55" s="17"/>
      <c r="Z55" s="17"/>
      <c r="AA55" s="26"/>
      <c r="AB55" s="17"/>
      <c r="AC55" s="26"/>
      <c r="AD55" s="26"/>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26"/>
      <c r="BK55" s="17"/>
      <c r="BL55" s="17"/>
      <c r="BM55" s="17"/>
      <c r="BN55" s="17"/>
      <c r="BO55" s="17"/>
      <c r="BP55" s="17"/>
      <c r="BQ55" s="17"/>
      <c r="BR55" s="17"/>
      <c r="BS55" s="17"/>
      <c r="BT55" s="17"/>
      <c r="BU55" s="17"/>
      <c r="BV55" s="17"/>
      <c r="BW55" s="17"/>
      <c r="BX55" s="26"/>
      <c r="BY55" s="26"/>
      <c r="BZ55" s="26"/>
      <c r="CA55" s="26"/>
      <c r="CB55" s="26"/>
      <c r="CC55" s="17"/>
      <c r="CD55" s="17"/>
      <c r="CE55" s="17"/>
      <c r="CF55" s="17"/>
      <c r="CG55" s="17"/>
      <c r="CH55" s="17"/>
      <c r="CI55" s="17"/>
      <c r="CJ55" s="26"/>
      <c r="CK55" s="17"/>
      <c r="CL55" s="17"/>
      <c r="CM55" s="17"/>
      <c r="CN55" s="17"/>
      <c r="CO55" s="17"/>
      <c r="CP55" s="17"/>
      <c r="CQ55" s="17"/>
      <c r="CR55" s="17"/>
      <c r="CS55" s="17"/>
      <c r="CT55" s="17"/>
      <c r="CU55" s="17"/>
      <c r="CV55" s="17"/>
      <c r="CW55" s="17"/>
      <c r="CX55" s="17"/>
      <c r="CY55" s="26"/>
      <c r="CZ55" s="26"/>
      <c r="DA55" s="26"/>
      <c r="DB55" s="17"/>
      <c r="DC55" s="17"/>
      <c r="DD55" s="17"/>
      <c r="DE55" s="17"/>
      <c r="DF55" s="17"/>
      <c r="DG55" s="17"/>
      <c r="DH55" s="26"/>
      <c r="DI55" s="17"/>
      <c r="DJ55" s="17"/>
      <c r="DK55" s="17"/>
      <c r="DL55" s="17"/>
      <c r="DM55" s="17">
        <v>26.63</v>
      </c>
      <c r="DN55" s="17">
        <v>26.56</v>
      </c>
      <c r="DO55" s="17">
        <v>26.59</v>
      </c>
      <c r="DP55" s="17">
        <v>26.67</v>
      </c>
      <c r="DQ55" s="17">
        <v>26.68</v>
      </c>
      <c r="DR55" s="17">
        <v>26.55</v>
      </c>
      <c r="DS55" s="17">
        <v>26.59</v>
      </c>
      <c r="DT55" s="17">
        <v>26.57</v>
      </c>
      <c r="DU55" s="17">
        <v>26.6</v>
      </c>
      <c r="DV55" s="17">
        <v>26.61</v>
      </c>
      <c r="DW55" s="17">
        <v>26.63</v>
      </c>
      <c r="DX55" s="17">
        <v>26.6</v>
      </c>
      <c r="DY55" s="17">
        <v>26.54</v>
      </c>
      <c r="DZ55" s="17">
        <v>26.5</v>
      </c>
      <c r="EA55" s="17">
        <v>26.47</v>
      </c>
      <c r="EB55" s="17">
        <v>26.42</v>
      </c>
      <c r="EC55" s="17">
        <v>26.46</v>
      </c>
      <c r="ED55" s="17">
        <v>26.48</v>
      </c>
      <c r="EE55" s="17">
        <v>26.48</v>
      </c>
      <c r="EF55" s="17">
        <v>26.5</v>
      </c>
      <c r="EG55" s="17">
        <v>26.5</v>
      </c>
      <c r="EH55" s="17">
        <v>26.5</v>
      </c>
      <c r="EI55" s="17">
        <v>26.46</v>
      </c>
      <c r="EJ55" s="17">
        <v>26.45</v>
      </c>
      <c r="EK55" s="17">
        <v>26.44</v>
      </c>
      <c r="EL55" s="17">
        <v>26.44</v>
      </c>
      <c r="EM55" s="17">
        <v>26.42</v>
      </c>
      <c r="EN55" s="17">
        <v>26.42</v>
      </c>
      <c r="EO55" s="17">
        <v>26.4</v>
      </c>
      <c r="EP55" s="17">
        <v>26.4</v>
      </c>
      <c r="EQ55" s="17">
        <v>26.37</v>
      </c>
      <c r="ER55" s="17">
        <v>26.38</v>
      </c>
      <c r="ES55" s="17">
        <v>26.37</v>
      </c>
      <c r="ET55" s="17">
        <v>26.37</v>
      </c>
      <c r="EU55" s="17">
        <v>26.4</v>
      </c>
      <c r="EV55" s="17">
        <v>26.42</v>
      </c>
      <c r="EW55" s="17">
        <v>26.42</v>
      </c>
      <c r="EX55" s="17">
        <v>26.43</v>
      </c>
      <c r="EY55" s="17">
        <v>26.42</v>
      </c>
      <c r="EZ55" s="17">
        <v>26.38</v>
      </c>
      <c r="FA55" s="17">
        <v>26.38</v>
      </c>
      <c r="FB55" s="17">
        <v>26.35</v>
      </c>
      <c r="FC55" s="17">
        <v>26.31</v>
      </c>
      <c r="FD55" s="17">
        <v>26.39</v>
      </c>
      <c r="FE55" s="17">
        <v>26.32</v>
      </c>
      <c r="FF55" s="17">
        <v>26.36</v>
      </c>
      <c r="FG55" s="17">
        <v>26.36</v>
      </c>
      <c r="FH55" s="17">
        <v>26.34</v>
      </c>
      <c r="FI55" s="17">
        <v>26.36</v>
      </c>
      <c r="FJ55" s="17">
        <v>26.41</v>
      </c>
      <c r="FK55" s="17">
        <v>26.39</v>
      </c>
      <c r="FL55" s="17">
        <v>26.37</v>
      </c>
      <c r="FM55" s="17">
        <v>26.37</v>
      </c>
      <c r="FN55" s="17">
        <v>26.39</v>
      </c>
      <c r="FO55" s="17">
        <v>26.38</v>
      </c>
      <c r="FP55" s="17">
        <v>26.39</v>
      </c>
      <c r="FQ55" s="17">
        <v>26.38</v>
      </c>
      <c r="FR55" s="17">
        <v>26.37</v>
      </c>
      <c r="FS55" s="17">
        <v>26.37</v>
      </c>
      <c r="FT55" s="17">
        <v>26.35</v>
      </c>
      <c r="FU55" s="17">
        <v>26.35</v>
      </c>
      <c r="FV55" s="17">
        <v>26.38</v>
      </c>
      <c r="FW55" s="17">
        <v>26.35</v>
      </c>
      <c r="FX55" s="17">
        <v>26.33</v>
      </c>
      <c r="FY55" s="17">
        <v>26.32</v>
      </c>
      <c r="FZ55" s="17">
        <v>26.32</v>
      </c>
      <c r="GA55" s="17">
        <v>26.31</v>
      </c>
      <c r="GB55" s="17">
        <v>26.34</v>
      </c>
      <c r="GC55" s="17">
        <v>26.32</v>
      </c>
      <c r="GD55" s="17">
        <v>26.36</v>
      </c>
      <c r="GE55" s="17">
        <v>26.37</v>
      </c>
      <c r="GF55" s="17">
        <v>26.4</v>
      </c>
      <c r="GG55" s="17">
        <v>26.38</v>
      </c>
      <c r="GH55" s="17">
        <v>26.38</v>
      </c>
      <c r="GI55" s="17">
        <v>26.38</v>
      </c>
      <c r="GJ55" s="17">
        <v>26.3</v>
      </c>
      <c r="GK55" s="17">
        <v>26.22</v>
      </c>
      <c r="GL55" s="17">
        <v>26.19</v>
      </c>
      <c r="GM55" s="17">
        <v>26.22</v>
      </c>
      <c r="GN55" s="17">
        <v>26.2</v>
      </c>
      <c r="GO55" s="17">
        <v>26.22</v>
      </c>
      <c r="GP55" s="17">
        <v>26.16</v>
      </c>
      <c r="GQ55" s="17">
        <v>26.13</v>
      </c>
      <c r="GR55" s="17">
        <v>26.12</v>
      </c>
      <c r="GS55" s="17">
        <v>26.13</v>
      </c>
      <c r="GT55" s="17">
        <v>26.15</v>
      </c>
      <c r="GU55" s="17">
        <v>26.2</v>
      </c>
      <c r="GV55" s="17">
        <v>26.18</v>
      </c>
      <c r="GW55" s="17">
        <v>26.18</v>
      </c>
      <c r="GX55" s="17">
        <v>26.19</v>
      </c>
      <c r="GY55" s="17">
        <v>26.19</v>
      </c>
      <c r="GZ55" s="17">
        <v>26.2</v>
      </c>
      <c r="HA55" s="17">
        <v>26.19</v>
      </c>
      <c r="HB55" s="17">
        <v>26.18</v>
      </c>
      <c r="HC55" s="17">
        <v>26.15</v>
      </c>
      <c r="HD55" s="17">
        <v>26.15</v>
      </c>
      <c r="HE55" s="17">
        <v>26.05</v>
      </c>
      <c r="HF55" s="17">
        <v>26.07</v>
      </c>
      <c r="HG55" s="17">
        <v>26.08</v>
      </c>
      <c r="HH55" s="17">
        <v>26.01</v>
      </c>
      <c r="HI55" s="17">
        <v>25.93</v>
      </c>
      <c r="HJ55" s="17">
        <v>25.94</v>
      </c>
      <c r="HK55" s="17">
        <v>25.93</v>
      </c>
      <c r="HL55" s="17">
        <v>25.93</v>
      </c>
      <c r="HM55" s="17">
        <v>25.93</v>
      </c>
      <c r="HN55" s="17">
        <v>25.92</v>
      </c>
      <c r="HO55" s="17">
        <v>25.87</v>
      </c>
      <c r="HP55" s="17">
        <v>25.92</v>
      </c>
      <c r="HQ55" s="17">
        <v>25.93</v>
      </c>
      <c r="HR55" s="17">
        <v>25.93</v>
      </c>
      <c r="HS55" s="17">
        <v>25.99</v>
      </c>
      <c r="HT55" s="17">
        <v>26.04</v>
      </c>
      <c r="HU55" s="17">
        <v>26.08</v>
      </c>
      <c r="HV55" s="17">
        <v>26</v>
      </c>
      <c r="HW55" s="17">
        <v>26.03</v>
      </c>
      <c r="HX55" s="17">
        <v>26.01</v>
      </c>
      <c r="HY55" s="17">
        <v>26</v>
      </c>
      <c r="HZ55" s="17">
        <v>25.98</v>
      </c>
      <c r="IA55" s="17">
        <v>25.91</v>
      </c>
      <c r="IB55" s="17">
        <v>25.91</v>
      </c>
      <c r="IC55" s="17">
        <v>25.9</v>
      </c>
      <c r="ID55" s="17">
        <v>25.97</v>
      </c>
      <c r="IE55" s="17">
        <v>25.94</v>
      </c>
      <c r="IF55" s="17">
        <v>25.92</v>
      </c>
      <c r="IG55" s="17">
        <v>25.9</v>
      </c>
      <c r="IH55" s="17">
        <v>25.86</v>
      </c>
      <c r="II55" s="17">
        <v>25.85</v>
      </c>
      <c r="IJ55" s="17">
        <v>25.81</v>
      </c>
      <c r="IK55" s="17">
        <v>25.8</v>
      </c>
      <c r="IL55" s="17">
        <v>25.84</v>
      </c>
      <c r="IM55" s="17">
        <v>25.85</v>
      </c>
      <c r="IN55" s="17">
        <v>25.87</v>
      </c>
      <c r="IO55" s="17">
        <v>25.81</v>
      </c>
      <c r="IP55" s="17">
        <v>25.85</v>
      </c>
      <c r="IQ55" s="17">
        <v>25.83</v>
      </c>
      <c r="IR55" s="17">
        <v>25.82</v>
      </c>
      <c r="IS55" s="17">
        <v>25.75</v>
      </c>
      <c r="IT55" s="17">
        <v>25.76</v>
      </c>
      <c r="IU55" s="17">
        <v>25.74</v>
      </c>
      <c r="IV55" s="17">
        <v>25.74</v>
      </c>
      <c r="IW55" s="17">
        <v>25.74</v>
      </c>
      <c r="IX55" s="17">
        <v>25.74</v>
      </c>
      <c r="IY55" s="17">
        <v>25.75</v>
      </c>
    </row>
    <row r="56" spans="1:259" x14ac:dyDescent="0.15">
      <c r="A56" s="17" t="s">
        <v>680</v>
      </c>
      <c r="B56" s="17" t="s">
        <v>681</v>
      </c>
      <c r="C56" s="17"/>
      <c r="D56" s="17"/>
      <c r="E56" s="17"/>
      <c r="F56" s="17"/>
      <c r="G56" s="17"/>
      <c r="H56" s="17"/>
      <c r="I56" s="17"/>
      <c r="J56" s="17"/>
      <c r="K56" s="17"/>
      <c r="L56" s="17"/>
      <c r="M56" s="17"/>
      <c r="N56" s="17"/>
      <c r="O56" s="17"/>
      <c r="P56" s="17"/>
      <c r="Q56" s="17"/>
      <c r="R56" s="17"/>
      <c r="S56" s="17"/>
      <c r="T56" s="17"/>
      <c r="U56" s="17"/>
      <c r="V56" s="17"/>
      <c r="W56" s="17"/>
      <c r="X56" s="17"/>
      <c r="Y56" s="17"/>
      <c r="Z56" s="17"/>
      <c r="AA56" s="26"/>
      <c r="AB56" s="17"/>
      <c r="AC56" s="26"/>
      <c r="AD56" s="26"/>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26"/>
      <c r="BK56" s="17"/>
      <c r="BL56" s="17"/>
      <c r="BM56" s="17"/>
      <c r="BN56" s="17"/>
      <c r="BO56" s="17"/>
      <c r="BP56" s="17"/>
      <c r="BQ56" s="17"/>
      <c r="BR56" s="17"/>
      <c r="BS56" s="17"/>
      <c r="BT56" s="17"/>
      <c r="BU56" s="17"/>
      <c r="BV56" s="17"/>
      <c r="BW56" s="17"/>
      <c r="BX56" s="26"/>
      <c r="BY56" s="26"/>
      <c r="BZ56" s="26"/>
      <c r="CA56" s="26"/>
      <c r="CB56" s="26"/>
      <c r="CC56" s="17"/>
      <c r="CD56" s="17"/>
      <c r="CE56" s="17"/>
      <c r="CF56" s="17"/>
      <c r="CG56" s="17"/>
      <c r="CH56" s="17"/>
      <c r="CI56" s="17"/>
      <c r="CJ56" s="26"/>
      <c r="CK56" s="17"/>
      <c r="CL56" s="17"/>
      <c r="CM56" s="17"/>
      <c r="CN56" s="17"/>
      <c r="CO56" s="17"/>
      <c r="CP56" s="17"/>
      <c r="CQ56" s="17"/>
      <c r="CR56" s="17"/>
      <c r="CS56" s="17"/>
      <c r="CT56" s="17"/>
      <c r="CU56" s="17"/>
      <c r="CV56" s="17"/>
      <c r="CW56" s="17"/>
      <c r="CX56" s="17"/>
      <c r="CY56" s="26"/>
      <c r="CZ56" s="26"/>
      <c r="DA56" s="26"/>
      <c r="DB56" s="17"/>
      <c r="DC56" s="17"/>
      <c r="DD56" s="17"/>
      <c r="DE56" s="17"/>
      <c r="DF56" s="17"/>
      <c r="DG56" s="17"/>
      <c r="DH56" s="26"/>
      <c r="DI56" s="17"/>
      <c r="DJ56" s="17"/>
      <c r="DK56" s="17"/>
      <c r="DL56" s="17"/>
      <c r="DM56" s="17">
        <v>6.78</v>
      </c>
      <c r="DN56" s="17">
        <v>6.79</v>
      </c>
      <c r="DO56" s="17">
        <v>6.78</v>
      </c>
      <c r="DP56" s="17">
        <v>6.79</v>
      </c>
      <c r="DQ56" s="17">
        <v>6.78</v>
      </c>
      <c r="DR56" s="17">
        <v>6.78</v>
      </c>
      <c r="DS56" s="17">
        <v>6.79</v>
      </c>
      <c r="DT56" s="17">
        <v>6.79</v>
      </c>
      <c r="DU56" s="17">
        <v>6.78</v>
      </c>
      <c r="DV56" s="17">
        <v>6.79</v>
      </c>
      <c r="DW56" s="17">
        <v>6.78</v>
      </c>
      <c r="DX56" s="17">
        <v>6.78</v>
      </c>
      <c r="DY56" s="17">
        <v>6.78</v>
      </c>
      <c r="DZ56" s="17">
        <v>6.78</v>
      </c>
      <c r="EA56" s="17">
        <v>6.76</v>
      </c>
      <c r="EB56" s="17">
        <v>6.76</v>
      </c>
      <c r="EC56" s="17">
        <v>6.77</v>
      </c>
      <c r="ED56" s="17">
        <v>6.77</v>
      </c>
      <c r="EE56" s="17">
        <v>6.75</v>
      </c>
      <c r="EF56" s="17">
        <v>6.76</v>
      </c>
      <c r="EG56" s="17">
        <v>6.76</v>
      </c>
      <c r="EH56" s="17">
        <v>6.76</v>
      </c>
      <c r="EI56" s="17">
        <v>6.77</v>
      </c>
      <c r="EJ56" s="17">
        <v>6.77</v>
      </c>
      <c r="EK56" s="17">
        <v>6.77</v>
      </c>
      <c r="EL56" s="17">
        <v>6.77</v>
      </c>
      <c r="EM56" s="17">
        <v>6.76</v>
      </c>
      <c r="EN56" s="17">
        <v>6.77</v>
      </c>
      <c r="EO56" s="17">
        <v>6.76</v>
      </c>
      <c r="EP56" s="17">
        <v>6.77</v>
      </c>
      <c r="EQ56" s="17">
        <v>6.77</v>
      </c>
      <c r="ER56" s="17">
        <v>6.77</v>
      </c>
      <c r="ES56" s="17">
        <v>6.77</v>
      </c>
      <c r="ET56" s="17">
        <v>6.76</v>
      </c>
      <c r="EU56" s="17">
        <v>6.76</v>
      </c>
      <c r="EV56" s="17">
        <v>6.77</v>
      </c>
      <c r="EW56" s="17">
        <v>6.77</v>
      </c>
      <c r="EX56" s="17">
        <v>6.76</v>
      </c>
      <c r="EY56" s="17">
        <v>6.76</v>
      </c>
      <c r="EZ56" s="17">
        <v>6.75</v>
      </c>
      <c r="FA56" s="17">
        <v>6.75</v>
      </c>
      <c r="FB56" s="17">
        <v>6.76</v>
      </c>
      <c r="FC56" s="17">
        <v>6.76</v>
      </c>
      <c r="FD56" s="17">
        <v>6.76</v>
      </c>
      <c r="FE56" s="17">
        <v>6.76</v>
      </c>
      <c r="FF56" s="17">
        <v>6.76</v>
      </c>
      <c r="FG56" s="17">
        <v>6.75</v>
      </c>
      <c r="FH56" s="17">
        <v>6.75</v>
      </c>
      <c r="FI56" s="17">
        <v>6.75</v>
      </c>
      <c r="FJ56" s="17">
        <v>6.74</v>
      </c>
      <c r="FK56" s="17">
        <v>6.75</v>
      </c>
      <c r="FL56" s="17">
        <v>6.74</v>
      </c>
      <c r="FM56" s="17">
        <v>6.75</v>
      </c>
      <c r="FN56" s="17">
        <v>6.75</v>
      </c>
      <c r="FO56" s="17">
        <v>6.76</v>
      </c>
      <c r="FP56" s="17">
        <v>6.75</v>
      </c>
      <c r="FQ56" s="17">
        <v>6.73</v>
      </c>
      <c r="FR56" s="17">
        <v>6.74</v>
      </c>
      <c r="FS56" s="17">
        <v>6.75</v>
      </c>
      <c r="FT56" s="17">
        <v>6.74</v>
      </c>
      <c r="FU56" s="17">
        <v>6.75</v>
      </c>
      <c r="FV56" s="17">
        <v>6.75</v>
      </c>
      <c r="FW56" s="17">
        <v>6.73</v>
      </c>
      <c r="FX56" s="17">
        <v>6.73</v>
      </c>
      <c r="FY56" s="17">
        <v>6.74</v>
      </c>
      <c r="FZ56" s="17">
        <v>6.73</v>
      </c>
      <c r="GA56" s="17">
        <v>6.75</v>
      </c>
      <c r="GB56" s="17">
        <v>6.74</v>
      </c>
      <c r="GC56" s="17">
        <v>6.74</v>
      </c>
      <c r="GD56" s="17">
        <v>6.74</v>
      </c>
      <c r="GE56" s="17">
        <v>6.74</v>
      </c>
      <c r="GF56" s="17">
        <v>6.74</v>
      </c>
      <c r="GG56" s="17">
        <v>6.74</v>
      </c>
      <c r="GH56" s="17">
        <v>6.74</v>
      </c>
      <c r="GI56" s="17">
        <v>6.74</v>
      </c>
      <c r="GJ56" s="17">
        <v>6.73</v>
      </c>
      <c r="GK56" s="17">
        <v>6.73</v>
      </c>
      <c r="GL56" s="17">
        <v>6.73</v>
      </c>
      <c r="GM56" s="17">
        <v>6.73</v>
      </c>
      <c r="GN56" s="17">
        <v>6.74</v>
      </c>
      <c r="GO56" s="17">
        <v>6.73</v>
      </c>
      <c r="GP56" s="17">
        <v>6.73</v>
      </c>
      <c r="GQ56" s="17">
        <v>6.73</v>
      </c>
      <c r="GR56" s="17">
        <v>6.73</v>
      </c>
      <c r="GS56" s="17">
        <v>6.73</v>
      </c>
      <c r="GT56" s="17">
        <v>6.73</v>
      </c>
      <c r="GU56" s="17">
        <v>6.72</v>
      </c>
      <c r="GV56" s="17">
        <v>6.72</v>
      </c>
      <c r="GW56" s="17">
        <v>6.73</v>
      </c>
      <c r="GX56" s="17">
        <v>6.73</v>
      </c>
      <c r="GY56" s="17">
        <v>6.74</v>
      </c>
      <c r="GZ56" s="17">
        <v>6.73</v>
      </c>
      <c r="HA56" s="17">
        <v>6.73</v>
      </c>
      <c r="HB56" s="17">
        <v>6.73</v>
      </c>
      <c r="HC56" s="17">
        <v>6.73</v>
      </c>
      <c r="HD56" s="17">
        <v>6.72</v>
      </c>
      <c r="HE56" s="17">
        <v>6.73</v>
      </c>
      <c r="HF56" s="17">
        <v>6.73</v>
      </c>
      <c r="HG56" s="17">
        <v>6.72</v>
      </c>
      <c r="HH56" s="17">
        <v>6.71</v>
      </c>
      <c r="HI56" s="17">
        <v>6.7</v>
      </c>
      <c r="HJ56" s="17">
        <v>6.7</v>
      </c>
      <c r="HK56" s="17">
        <v>6.72</v>
      </c>
      <c r="HL56" s="17">
        <v>6.71</v>
      </c>
      <c r="HM56" s="17">
        <v>6.72</v>
      </c>
      <c r="HN56" s="17">
        <v>6.72</v>
      </c>
      <c r="HO56" s="17">
        <v>6.72</v>
      </c>
      <c r="HP56" s="17">
        <v>6.71</v>
      </c>
      <c r="HQ56" s="17">
        <v>6.72</v>
      </c>
      <c r="HR56" s="17">
        <v>6.71</v>
      </c>
      <c r="HS56" s="17">
        <v>6.71</v>
      </c>
      <c r="HT56" s="17">
        <v>6.71</v>
      </c>
      <c r="HU56" s="17">
        <v>6.71</v>
      </c>
      <c r="HV56" s="17">
        <v>6.71</v>
      </c>
      <c r="HW56" s="17">
        <v>6.71</v>
      </c>
      <c r="HX56" s="17">
        <v>6.72</v>
      </c>
      <c r="HY56" s="17">
        <v>6.72</v>
      </c>
      <c r="HZ56" s="17">
        <v>6.71</v>
      </c>
      <c r="IA56" s="17">
        <v>6.72</v>
      </c>
      <c r="IB56" s="17">
        <v>6.71</v>
      </c>
      <c r="IC56" s="17">
        <v>6.7</v>
      </c>
      <c r="ID56" s="17">
        <v>6.71</v>
      </c>
      <c r="IE56" s="17">
        <v>6.71</v>
      </c>
      <c r="IF56" s="17">
        <v>6.71</v>
      </c>
      <c r="IG56" s="17">
        <v>6.71</v>
      </c>
      <c r="IH56" s="17">
        <v>6.71</v>
      </c>
      <c r="II56" s="17">
        <v>6.68</v>
      </c>
      <c r="IJ56" s="17">
        <v>6.69</v>
      </c>
      <c r="IK56" s="17">
        <v>6.68</v>
      </c>
      <c r="IL56" s="17">
        <v>6.68</v>
      </c>
      <c r="IM56" s="17">
        <v>6.69</v>
      </c>
      <c r="IN56" s="17">
        <v>6.69</v>
      </c>
      <c r="IO56" s="17">
        <v>6.68</v>
      </c>
      <c r="IP56" s="17">
        <v>6.68</v>
      </c>
      <c r="IQ56" s="17">
        <v>6.69</v>
      </c>
      <c r="IR56" s="17">
        <v>6.68</v>
      </c>
      <c r="IS56" s="17">
        <v>6.68</v>
      </c>
      <c r="IT56" s="17">
        <v>6.67</v>
      </c>
      <c r="IU56" s="17">
        <v>6.68</v>
      </c>
      <c r="IV56" s="17">
        <v>6.69</v>
      </c>
      <c r="IW56" s="17">
        <v>6.69</v>
      </c>
      <c r="IX56" s="17">
        <v>6.69</v>
      </c>
      <c r="IY56" s="17">
        <v>6.69</v>
      </c>
    </row>
    <row r="57" spans="1:259" x14ac:dyDescent="0.15">
      <c r="A57" s="17" t="s">
        <v>962</v>
      </c>
      <c r="B57" s="17" t="s">
        <v>963</v>
      </c>
      <c r="C57" s="17"/>
      <c r="D57" s="17"/>
      <c r="E57" s="17"/>
      <c r="F57" s="17"/>
      <c r="G57" s="17"/>
      <c r="H57" s="17"/>
      <c r="I57" s="17"/>
      <c r="J57" s="17"/>
      <c r="K57" s="17"/>
      <c r="L57" s="17"/>
      <c r="M57" s="17"/>
      <c r="N57" s="17"/>
      <c r="O57" s="17"/>
      <c r="P57" s="17"/>
      <c r="Q57" s="17"/>
      <c r="R57" s="17"/>
      <c r="S57" s="17"/>
      <c r="T57" s="17"/>
      <c r="U57" s="17"/>
      <c r="V57" s="17"/>
      <c r="W57" s="17"/>
      <c r="X57" s="17"/>
      <c r="Y57" s="17"/>
      <c r="Z57" s="17"/>
      <c r="AA57" s="26"/>
      <c r="AB57" s="17"/>
      <c r="AC57" s="26"/>
      <c r="AD57" s="26"/>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26"/>
      <c r="BK57" s="17"/>
      <c r="BL57" s="17"/>
      <c r="BM57" s="17"/>
      <c r="BN57" s="17"/>
      <c r="BO57" s="17"/>
      <c r="BP57" s="17"/>
      <c r="BQ57" s="17"/>
      <c r="BR57" s="17"/>
      <c r="BS57" s="17"/>
      <c r="BT57" s="17"/>
      <c r="BU57" s="17"/>
      <c r="BV57" s="17"/>
      <c r="BW57" s="17"/>
      <c r="BX57" s="26"/>
      <c r="BY57" s="26"/>
      <c r="BZ57" s="26"/>
      <c r="CA57" s="26"/>
      <c r="CB57" s="26"/>
      <c r="CC57" s="17"/>
      <c r="CD57" s="17"/>
      <c r="CE57" s="17"/>
      <c r="CF57" s="17"/>
      <c r="CG57" s="17"/>
      <c r="CH57" s="17"/>
      <c r="CI57" s="17"/>
      <c r="CJ57" s="26"/>
      <c r="CK57" s="17"/>
      <c r="CL57" s="17"/>
      <c r="CM57" s="17"/>
      <c r="CN57" s="17"/>
      <c r="CO57" s="17"/>
      <c r="CP57" s="17"/>
      <c r="CQ57" s="17"/>
      <c r="CR57" s="17"/>
      <c r="CS57" s="17"/>
      <c r="CT57" s="17"/>
      <c r="CU57" s="17"/>
      <c r="CV57" s="17"/>
      <c r="CW57" s="17"/>
      <c r="CX57" s="17"/>
      <c r="CY57" s="26"/>
      <c r="CZ57" s="26"/>
      <c r="DA57" s="26"/>
      <c r="DB57" s="17"/>
      <c r="DC57" s="17"/>
      <c r="DD57" s="17"/>
      <c r="DE57" s="17"/>
      <c r="DF57" s="17"/>
      <c r="DG57" s="17"/>
      <c r="DH57" s="26"/>
      <c r="DI57" s="17"/>
      <c r="DJ57" s="17"/>
      <c r="DK57" s="17"/>
      <c r="DL57" s="17"/>
      <c r="DM57" s="17">
        <v>8.2799999999999994</v>
      </c>
      <c r="DN57" s="17">
        <v>8.2899999999999991</v>
      </c>
      <c r="DO57" s="17">
        <v>8.2899999999999991</v>
      </c>
      <c r="DP57" s="17">
        <v>8.2799999999999994</v>
      </c>
      <c r="DQ57" s="17">
        <v>8.2899999999999991</v>
      </c>
      <c r="DR57" s="17">
        <v>8.3000000000000007</v>
      </c>
      <c r="DS57" s="17">
        <v>8.3000000000000007</v>
      </c>
      <c r="DT57" s="17">
        <v>8.2899999999999991</v>
      </c>
      <c r="DU57" s="17">
        <v>8.2899999999999991</v>
      </c>
      <c r="DV57" s="17">
        <v>8.2899999999999991</v>
      </c>
      <c r="DW57" s="17">
        <v>8.27</v>
      </c>
      <c r="DX57" s="17">
        <v>8.27</v>
      </c>
      <c r="DY57" s="17">
        <v>8.2799999999999994</v>
      </c>
      <c r="DZ57" s="17">
        <v>8.2799999999999994</v>
      </c>
      <c r="EA57" s="17">
        <v>8.2799999999999994</v>
      </c>
      <c r="EB57" s="17">
        <v>8.2799999999999994</v>
      </c>
      <c r="EC57" s="17">
        <v>8.27</v>
      </c>
      <c r="ED57" s="17">
        <v>8.26</v>
      </c>
      <c r="EE57" s="17">
        <v>8.26</v>
      </c>
      <c r="EF57" s="17">
        <v>8.27</v>
      </c>
      <c r="EG57" s="17">
        <v>8.2799999999999994</v>
      </c>
      <c r="EH57" s="17">
        <v>8.2799999999999994</v>
      </c>
      <c r="EI57" s="17">
        <v>8.2799999999999994</v>
      </c>
      <c r="EJ57" s="17">
        <v>8.2799999999999994</v>
      </c>
      <c r="EK57" s="17">
        <v>8.26</v>
      </c>
      <c r="EL57" s="17">
        <v>8.25</v>
      </c>
      <c r="EM57" s="17">
        <v>8.26</v>
      </c>
      <c r="EN57" s="17">
        <v>8.26</v>
      </c>
      <c r="EO57" s="17">
        <v>8.25</v>
      </c>
      <c r="EP57" s="17">
        <v>8.25</v>
      </c>
      <c r="EQ57" s="17">
        <v>8.25</v>
      </c>
      <c r="ER57" s="17">
        <v>8.25</v>
      </c>
      <c r="ES57" s="17">
        <v>8.25</v>
      </c>
      <c r="ET57" s="17">
        <v>8.25</v>
      </c>
      <c r="EU57" s="17">
        <v>8.25</v>
      </c>
      <c r="EV57" s="17">
        <v>8.25</v>
      </c>
      <c r="EW57" s="17">
        <v>8.25</v>
      </c>
      <c r="EX57" s="17">
        <v>8.25</v>
      </c>
      <c r="EY57" s="17">
        <v>8.25</v>
      </c>
      <c r="EZ57" s="17">
        <v>8.25</v>
      </c>
      <c r="FA57" s="17">
        <v>8.25</v>
      </c>
      <c r="FB57" s="17">
        <v>8.25</v>
      </c>
      <c r="FC57" s="17">
        <v>8.25</v>
      </c>
      <c r="FD57" s="17">
        <v>8.25</v>
      </c>
      <c r="FE57" s="17">
        <v>8.26</v>
      </c>
      <c r="FF57" s="17">
        <v>8.26</v>
      </c>
      <c r="FG57" s="17">
        <v>8.26</v>
      </c>
      <c r="FH57" s="17">
        <v>8.26</v>
      </c>
      <c r="FI57" s="17">
        <v>8.26</v>
      </c>
      <c r="FJ57" s="17">
        <v>8.26</v>
      </c>
      <c r="FK57" s="17">
        <v>8.27</v>
      </c>
      <c r="FL57" s="17">
        <v>8.27</v>
      </c>
      <c r="FM57" s="17">
        <v>8.26</v>
      </c>
      <c r="FN57" s="17">
        <v>8.26</v>
      </c>
      <c r="FO57" s="17">
        <v>8.26</v>
      </c>
      <c r="FP57" s="17">
        <v>8.26</v>
      </c>
      <c r="FQ57" s="17">
        <v>8.26</v>
      </c>
      <c r="FR57" s="17">
        <v>8.26</v>
      </c>
      <c r="FS57" s="17">
        <v>8.26</v>
      </c>
      <c r="FT57" s="17">
        <v>8.25</v>
      </c>
      <c r="FU57" s="17">
        <v>8.25</v>
      </c>
      <c r="FV57" s="17">
        <v>8.26</v>
      </c>
      <c r="FW57" s="17">
        <v>8.26</v>
      </c>
      <c r="FX57" s="17">
        <v>8.26</v>
      </c>
      <c r="FY57" s="17">
        <v>8.26</v>
      </c>
      <c r="FZ57" s="17">
        <v>8.26</v>
      </c>
      <c r="GA57" s="17">
        <v>8.26</v>
      </c>
      <c r="GB57" s="17">
        <v>8.25</v>
      </c>
      <c r="GC57" s="17">
        <v>8.26</v>
      </c>
      <c r="GD57" s="17">
        <v>8.26</v>
      </c>
      <c r="GE57" s="17">
        <v>8.27</v>
      </c>
      <c r="GF57" s="17">
        <v>8.26</v>
      </c>
      <c r="GG57" s="17">
        <v>8.26</v>
      </c>
      <c r="GH57" s="17">
        <v>8.26</v>
      </c>
      <c r="GI57" s="17">
        <v>8.26</v>
      </c>
      <c r="GJ57" s="17">
        <v>8.26</v>
      </c>
      <c r="GK57" s="17">
        <v>8.26</v>
      </c>
      <c r="GL57" s="17">
        <v>8.26</v>
      </c>
      <c r="GM57" s="17">
        <v>8.26</v>
      </c>
      <c r="GN57" s="17">
        <v>8.26</v>
      </c>
      <c r="GO57" s="17">
        <v>8.26</v>
      </c>
      <c r="GP57" s="17">
        <v>8.26</v>
      </c>
      <c r="GQ57" s="17">
        <v>8.25</v>
      </c>
      <c r="GR57" s="17">
        <v>8.25</v>
      </c>
      <c r="GS57" s="17">
        <v>8.26</v>
      </c>
      <c r="GT57" s="17">
        <v>8.26</v>
      </c>
      <c r="GU57" s="17">
        <v>8.25</v>
      </c>
      <c r="GV57" s="17">
        <v>8.26</v>
      </c>
      <c r="GW57" s="17">
        <v>8.26</v>
      </c>
      <c r="GX57" s="17">
        <v>8.26</v>
      </c>
      <c r="GY57" s="17">
        <v>8.26</v>
      </c>
      <c r="GZ57" s="17">
        <v>8.27</v>
      </c>
      <c r="HA57" s="17">
        <v>8.27</v>
      </c>
      <c r="HB57" s="17">
        <v>8.2799999999999994</v>
      </c>
      <c r="HC57" s="17">
        <v>8.2899999999999991</v>
      </c>
      <c r="HD57" s="17">
        <v>8.2799999999999994</v>
      </c>
      <c r="HE57" s="17">
        <v>8.27</v>
      </c>
      <c r="HF57" s="17">
        <v>8.27</v>
      </c>
      <c r="HG57" s="17">
        <v>8.27</v>
      </c>
      <c r="HH57" s="17">
        <v>8.27</v>
      </c>
      <c r="HI57" s="17">
        <v>8.26</v>
      </c>
      <c r="HJ57" s="17">
        <v>8.27</v>
      </c>
      <c r="HK57" s="17">
        <v>8.27</v>
      </c>
      <c r="HL57" s="17">
        <v>8.25</v>
      </c>
      <c r="HM57" s="17">
        <v>8.24</v>
      </c>
      <c r="HN57" s="17">
        <v>8.24</v>
      </c>
      <c r="HO57" s="17">
        <v>8.25</v>
      </c>
      <c r="HP57" s="17">
        <v>8.25</v>
      </c>
      <c r="HQ57" s="17">
        <v>8.24</v>
      </c>
      <c r="HR57" s="17">
        <v>8.25</v>
      </c>
      <c r="HS57" s="17">
        <v>8.26</v>
      </c>
      <c r="HT57" s="17">
        <v>8.26</v>
      </c>
      <c r="HU57" s="17">
        <v>8.26</v>
      </c>
      <c r="HV57" s="17">
        <v>8.26</v>
      </c>
      <c r="HW57" s="17">
        <v>8.26</v>
      </c>
      <c r="HX57" s="17">
        <v>8.26</v>
      </c>
      <c r="HY57" s="17">
        <v>8.26</v>
      </c>
      <c r="HZ57" s="17">
        <v>8.27</v>
      </c>
      <c r="IA57" s="17">
        <v>8.26</v>
      </c>
      <c r="IB57" s="17">
        <v>8.26</v>
      </c>
      <c r="IC57" s="17">
        <v>8.26</v>
      </c>
      <c r="ID57" s="17">
        <v>8.27</v>
      </c>
      <c r="IE57" s="17">
        <v>8.27</v>
      </c>
      <c r="IF57" s="17">
        <v>8.26</v>
      </c>
      <c r="IG57" s="17">
        <v>8.26</v>
      </c>
      <c r="IH57" s="17">
        <v>8.25</v>
      </c>
      <c r="II57" s="17">
        <v>8.25</v>
      </c>
      <c r="IJ57" s="17">
        <v>8.24</v>
      </c>
      <c r="IK57" s="17">
        <v>8.25</v>
      </c>
      <c r="IL57" s="17">
        <v>8.25</v>
      </c>
      <c r="IM57" s="17">
        <v>8.27</v>
      </c>
      <c r="IN57" s="17">
        <v>8.26</v>
      </c>
      <c r="IO57" s="17">
        <v>8.26</v>
      </c>
      <c r="IP57" s="17">
        <v>8.26</v>
      </c>
      <c r="IQ57" s="17">
        <v>8.26</v>
      </c>
      <c r="IR57" s="17">
        <v>8.25</v>
      </c>
      <c r="IS57" s="17">
        <v>8.26</v>
      </c>
      <c r="IT57" s="17">
        <v>8.25</v>
      </c>
      <c r="IU57" s="17">
        <v>8.25</v>
      </c>
      <c r="IV57" s="17">
        <v>8.25</v>
      </c>
      <c r="IW57" s="17">
        <v>8.25</v>
      </c>
      <c r="IX57" s="17">
        <v>8.25</v>
      </c>
      <c r="IY57" s="17">
        <v>8.25</v>
      </c>
    </row>
    <row r="58" spans="1:259" x14ac:dyDescent="0.15">
      <c r="A58" s="17" t="s">
        <v>206</v>
      </c>
      <c r="B58" s="17" t="s">
        <v>207</v>
      </c>
      <c r="C58" s="17"/>
      <c r="D58" s="17"/>
      <c r="E58" s="17"/>
      <c r="F58" s="17"/>
      <c r="G58" s="17"/>
      <c r="H58" s="17"/>
      <c r="I58" s="17"/>
      <c r="J58" s="17"/>
      <c r="K58" s="17"/>
      <c r="L58" s="17"/>
      <c r="M58" s="17"/>
      <c r="N58" s="17"/>
      <c r="O58" s="17"/>
      <c r="P58" s="17"/>
      <c r="Q58" s="17"/>
      <c r="R58" s="17"/>
      <c r="S58" s="17"/>
      <c r="T58" s="17"/>
      <c r="U58" s="17"/>
      <c r="V58" s="17"/>
      <c r="W58" s="17"/>
      <c r="X58" s="17"/>
      <c r="Y58" s="17"/>
      <c r="Z58" s="17"/>
      <c r="AA58" s="26"/>
      <c r="AB58" s="17"/>
      <c r="AC58" s="26"/>
      <c r="AD58" s="26"/>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26"/>
      <c r="BK58" s="17"/>
      <c r="BL58" s="17"/>
      <c r="BM58" s="17"/>
      <c r="BN58" s="17"/>
      <c r="BO58" s="17"/>
      <c r="BP58" s="17"/>
      <c r="BQ58" s="17"/>
      <c r="BR58" s="17"/>
      <c r="BS58" s="17"/>
      <c r="BT58" s="17"/>
      <c r="BU58" s="17"/>
      <c r="BV58" s="17"/>
      <c r="BW58" s="17"/>
      <c r="BX58" s="26"/>
      <c r="BY58" s="26"/>
      <c r="BZ58" s="26"/>
      <c r="CA58" s="26"/>
      <c r="CB58" s="26"/>
      <c r="CC58" s="17"/>
      <c r="CD58" s="17"/>
      <c r="CE58" s="17"/>
      <c r="CF58" s="17"/>
      <c r="CG58" s="17"/>
      <c r="CH58" s="17"/>
      <c r="CI58" s="17"/>
      <c r="CJ58" s="26"/>
      <c r="CK58" s="17"/>
      <c r="CL58" s="17"/>
      <c r="CM58" s="17"/>
      <c r="CN58" s="17"/>
      <c r="CO58" s="17"/>
      <c r="CP58" s="17"/>
      <c r="CQ58" s="17"/>
      <c r="CR58" s="17"/>
      <c r="CS58" s="17"/>
      <c r="CT58" s="17"/>
      <c r="CU58" s="17"/>
      <c r="CV58" s="17"/>
      <c r="CW58" s="17"/>
      <c r="CX58" s="17"/>
      <c r="CY58" s="26"/>
      <c r="CZ58" s="26"/>
      <c r="DA58" s="26"/>
      <c r="DB58" s="17"/>
      <c r="DC58" s="17"/>
      <c r="DD58" s="17"/>
      <c r="DE58" s="17"/>
      <c r="DF58" s="17"/>
      <c r="DG58" s="17"/>
      <c r="DH58" s="26"/>
      <c r="DI58" s="17"/>
      <c r="DJ58" s="17"/>
      <c r="DK58" s="17"/>
      <c r="DL58" s="17"/>
      <c r="DM58" s="17">
        <v>19.989999999999998</v>
      </c>
      <c r="DN58" s="17">
        <v>20</v>
      </c>
      <c r="DO58" s="17">
        <v>20.010000000000002</v>
      </c>
      <c r="DP58" s="17">
        <v>20.010000000000002</v>
      </c>
      <c r="DQ58" s="17">
        <v>20</v>
      </c>
      <c r="DR58" s="17">
        <v>20.02</v>
      </c>
      <c r="DS58" s="17">
        <v>20.04</v>
      </c>
      <c r="DT58" s="17">
        <v>20.03</v>
      </c>
      <c r="DU58" s="17">
        <v>20.02</v>
      </c>
      <c r="DV58" s="17">
        <v>20.03</v>
      </c>
      <c r="DW58" s="17">
        <v>20.02</v>
      </c>
      <c r="DX58" s="17">
        <v>20.02</v>
      </c>
      <c r="DY58" s="17">
        <v>20.010000000000002</v>
      </c>
      <c r="DZ58" s="17">
        <v>20</v>
      </c>
      <c r="EA58" s="17">
        <v>19.97</v>
      </c>
      <c r="EB58" s="17">
        <v>19.989999999999998</v>
      </c>
      <c r="EC58" s="17">
        <v>19.989999999999998</v>
      </c>
      <c r="ED58" s="17">
        <v>19.98</v>
      </c>
      <c r="EE58" s="17">
        <v>19.97</v>
      </c>
      <c r="EF58" s="17">
        <v>19.96</v>
      </c>
      <c r="EG58" s="17">
        <v>19.95</v>
      </c>
      <c r="EH58" s="17">
        <v>19.95</v>
      </c>
      <c r="EI58" s="17">
        <v>19.97</v>
      </c>
      <c r="EJ58" s="17">
        <v>19.989999999999998</v>
      </c>
      <c r="EK58" s="17">
        <v>20</v>
      </c>
      <c r="EL58" s="17">
        <v>20</v>
      </c>
      <c r="EM58" s="17">
        <v>20</v>
      </c>
      <c r="EN58" s="17">
        <v>19.989999999999998</v>
      </c>
      <c r="EO58" s="17">
        <v>20</v>
      </c>
      <c r="EP58" s="17">
        <v>19.989999999999998</v>
      </c>
      <c r="EQ58" s="17">
        <v>19.989999999999998</v>
      </c>
      <c r="ER58" s="17">
        <v>19.989999999999998</v>
      </c>
      <c r="ES58" s="17">
        <v>19.98</v>
      </c>
      <c r="ET58" s="17">
        <v>19.98</v>
      </c>
      <c r="EU58" s="17">
        <v>19.98</v>
      </c>
      <c r="EV58" s="17">
        <v>19.97</v>
      </c>
      <c r="EW58" s="17">
        <v>19.98</v>
      </c>
      <c r="EX58" s="17">
        <v>19.98</v>
      </c>
      <c r="EY58" s="17">
        <v>19.96</v>
      </c>
      <c r="EZ58" s="17">
        <v>19.96</v>
      </c>
      <c r="FA58" s="17">
        <v>19.96</v>
      </c>
      <c r="FB58" s="17">
        <v>19.97</v>
      </c>
      <c r="FC58" s="17">
        <v>19.97</v>
      </c>
      <c r="FD58" s="17">
        <v>19.95</v>
      </c>
      <c r="FE58" s="17">
        <v>19.95</v>
      </c>
      <c r="FF58" s="17">
        <v>19.98</v>
      </c>
      <c r="FG58" s="17">
        <v>19.989999999999998</v>
      </c>
      <c r="FH58" s="17">
        <v>19.98</v>
      </c>
      <c r="FI58" s="17">
        <v>19.98</v>
      </c>
      <c r="FJ58" s="17">
        <v>19.97</v>
      </c>
      <c r="FK58" s="17">
        <v>19.97</v>
      </c>
      <c r="FL58" s="17">
        <v>19.97</v>
      </c>
      <c r="FM58" s="17">
        <v>19.97</v>
      </c>
      <c r="FN58" s="17">
        <v>19.95</v>
      </c>
      <c r="FO58" s="17">
        <v>19.95</v>
      </c>
      <c r="FP58" s="17">
        <v>19.95</v>
      </c>
      <c r="FQ58" s="17">
        <v>19.95</v>
      </c>
      <c r="FR58" s="17">
        <v>19.95</v>
      </c>
      <c r="FS58" s="17">
        <v>19.96</v>
      </c>
      <c r="FT58" s="17">
        <v>19.96</v>
      </c>
      <c r="FU58" s="17">
        <v>19.96</v>
      </c>
      <c r="FV58" s="17">
        <v>19.96</v>
      </c>
      <c r="FW58" s="17">
        <v>19.96</v>
      </c>
      <c r="FX58" s="17">
        <v>19.96</v>
      </c>
      <c r="FY58" s="17">
        <v>19.96</v>
      </c>
      <c r="FZ58" s="17">
        <v>19.95</v>
      </c>
      <c r="GA58" s="17">
        <v>19.95</v>
      </c>
      <c r="GB58" s="17">
        <v>19.940000000000001</v>
      </c>
      <c r="GC58" s="17">
        <v>19.940000000000001</v>
      </c>
      <c r="GD58" s="17">
        <v>19.93</v>
      </c>
      <c r="GE58" s="17">
        <v>19.93</v>
      </c>
      <c r="GF58" s="17">
        <v>19.920000000000002</v>
      </c>
      <c r="GG58" s="17">
        <v>19.940000000000001</v>
      </c>
      <c r="GH58" s="17">
        <v>19.93</v>
      </c>
      <c r="GI58" s="17">
        <v>19.93</v>
      </c>
      <c r="GJ58" s="17">
        <v>19.940000000000001</v>
      </c>
      <c r="GK58" s="17">
        <v>19.940000000000001</v>
      </c>
      <c r="GL58" s="17">
        <v>19.920000000000002</v>
      </c>
      <c r="GM58" s="17">
        <v>19.93</v>
      </c>
      <c r="GN58" s="17">
        <v>19.920000000000002</v>
      </c>
      <c r="GO58" s="17">
        <v>19.920000000000002</v>
      </c>
      <c r="GP58" s="17">
        <v>19.93</v>
      </c>
      <c r="GQ58" s="17">
        <v>19.93</v>
      </c>
      <c r="GR58" s="17">
        <v>19.93</v>
      </c>
      <c r="GS58" s="17">
        <v>19.93</v>
      </c>
      <c r="GT58" s="17">
        <v>19.93</v>
      </c>
      <c r="GU58" s="17">
        <v>19.940000000000001</v>
      </c>
      <c r="GV58" s="17">
        <v>19.93</v>
      </c>
      <c r="GW58" s="17">
        <v>19.95</v>
      </c>
      <c r="GX58" s="17">
        <v>19.97</v>
      </c>
      <c r="GY58" s="17">
        <v>19.98</v>
      </c>
      <c r="GZ58" s="17">
        <v>19.97</v>
      </c>
      <c r="HA58" s="17">
        <v>19.98</v>
      </c>
      <c r="HB58" s="17">
        <v>19.97</v>
      </c>
      <c r="HC58" s="17">
        <v>19.940000000000001</v>
      </c>
      <c r="HD58" s="17">
        <v>19.940000000000001</v>
      </c>
      <c r="HE58" s="17">
        <v>19.95</v>
      </c>
      <c r="HF58" s="17">
        <v>19.95</v>
      </c>
      <c r="HG58" s="17">
        <v>19.93</v>
      </c>
      <c r="HH58" s="17">
        <v>19.93</v>
      </c>
      <c r="HI58" s="17">
        <v>19.93</v>
      </c>
      <c r="HJ58" s="17">
        <v>19.920000000000002</v>
      </c>
      <c r="HK58" s="17">
        <v>19.91</v>
      </c>
      <c r="HL58" s="17">
        <v>19.91</v>
      </c>
      <c r="HM58" s="17">
        <v>19.899999999999999</v>
      </c>
      <c r="HN58" s="17">
        <v>19.899999999999999</v>
      </c>
      <c r="HO58" s="17">
        <v>19.899999999999999</v>
      </c>
      <c r="HP58" s="17">
        <v>19.899999999999999</v>
      </c>
      <c r="HQ58" s="17">
        <v>19.899999999999999</v>
      </c>
      <c r="HR58" s="17">
        <v>19.91</v>
      </c>
      <c r="HS58" s="17">
        <v>19.91</v>
      </c>
      <c r="HT58" s="17">
        <v>19.899999999999999</v>
      </c>
      <c r="HU58" s="17">
        <v>19.91</v>
      </c>
      <c r="HV58" s="17">
        <v>19.91</v>
      </c>
      <c r="HW58" s="17">
        <v>19.920000000000002</v>
      </c>
      <c r="HX58" s="17">
        <v>19.920000000000002</v>
      </c>
      <c r="HY58" s="17">
        <v>19.93</v>
      </c>
      <c r="HZ58" s="17">
        <v>19.93</v>
      </c>
      <c r="IA58" s="17">
        <v>19.91</v>
      </c>
      <c r="IB58" s="17">
        <v>19.920000000000002</v>
      </c>
      <c r="IC58" s="17">
        <v>19.920000000000002</v>
      </c>
      <c r="ID58" s="17">
        <v>19.93</v>
      </c>
      <c r="IE58" s="17">
        <v>19.95</v>
      </c>
      <c r="IF58" s="17">
        <v>19.95</v>
      </c>
      <c r="IG58" s="17">
        <v>19.95</v>
      </c>
      <c r="IH58" s="17">
        <v>19.93</v>
      </c>
      <c r="II58" s="17">
        <v>19.93</v>
      </c>
      <c r="IJ58" s="17">
        <v>19.91</v>
      </c>
      <c r="IK58" s="17">
        <v>19.91</v>
      </c>
      <c r="IL58" s="17">
        <v>19.899999999999999</v>
      </c>
      <c r="IM58" s="17">
        <v>19.91</v>
      </c>
      <c r="IN58" s="17">
        <v>19.89</v>
      </c>
      <c r="IO58" s="17">
        <v>19.899999999999999</v>
      </c>
      <c r="IP58" s="17">
        <v>19.899999999999999</v>
      </c>
      <c r="IQ58" s="17">
        <v>19.899999999999999</v>
      </c>
      <c r="IR58" s="17">
        <v>19.89</v>
      </c>
      <c r="IS58" s="17">
        <v>19.87</v>
      </c>
      <c r="IT58" s="17">
        <v>19.87</v>
      </c>
      <c r="IU58" s="17">
        <v>19.86</v>
      </c>
      <c r="IV58" s="17">
        <v>19.850000000000001</v>
      </c>
      <c r="IW58" s="17">
        <v>19.850000000000001</v>
      </c>
      <c r="IX58" s="17">
        <v>19.850000000000001</v>
      </c>
      <c r="IY58" s="17">
        <v>19.86</v>
      </c>
    </row>
    <row r="59" spans="1:259" x14ac:dyDescent="0.15">
      <c r="A59" s="17" t="s">
        <v>732</v>
      </c>
      <c r="B59" s="17" t="s">
        <v>733</v>
      </c>
      <c r="C59" s="17"/>
      <c r="D59" s="17"/>
      <c r="E59" s="17"/>
      <c r="F59" s="17"/>
      <c r="G59" s="17"/>
      <c r="H59" s="17"/>
      <c r="I59" s="17"/>
      <c r="J59" s="17"/>
      <c r="K59" s="17"/>
      <c r="L59" s="17"/>
      <c r="M59" s="17"/>
      <c r="N59" s="17"/>
      <c r="O59" s="17"/>
      <c r="P59" s="17"/>
      <c r="Q59" s="17"/>
      <c r="R59" s="17"/>
      <c r="S59" s="17"/>
      <c r="T59" s="17"/>
      <c r="U59" s="17"/>
      <c r="V59" s="17"/>
      <c r="W59" s="17"/>
      <c r="X59" s="17"/>
      <c r="Y59" s="17"/>
      <c r="Z59" s="17"/>
      <c r="AA59" s="26"/>
      <c r="AB59" s="17"/>
      <c r="AC59" s="26"/>
      <c r="AD59" s="26"/>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26"/>
      <c r="BK59" s="17"/>
      <c r="BL59" s="17"/>
      <c r="BM59" s="17"/>
      <c r="BN59" s="17"/>
      <c r="BO59" s="17"/>
      <c r="BP59" s="17"/>
      <c r="BQ59" s="17"/>
      <c r="BR59" s="17"/>
      <c r="BS59" s="17"/>
      <c r="BT59" s="17"/>
      <c r="BU59" s="17"/>
      <c r="BV59" s="17"/>
      <c r="BW59" s="17"/>
      <c r="BX59" s="26"/>
      <c r="BY59" s="26"/>
      <c r="BZ59" s="26"/>
      <c r="CA59" s="26"/>
      <c r="CB59" s="26"/>
      <c r="CC59" s="17"/>
      <c r="CD59" s="17"/>
      <c r="CE59" s="17"/>
      <c r="CF59" s="17"/>
      <c r="CG59" s="17"/>
      <c r="CH59" s="17"/>
      <c r="CI59" s="17"/>
      <c r="CJ59" s="26"/>
      <c r="CK59" s="17"/>
      <c r="CL59" s="17"/>
      <c r="CM59" s="17"/>
      <c r="CN59" s="17"/>
      <c r="CO59" s="17"/>
      <c r="CP59" s="17"/>
      <c r="CQ59" s="17"/>
      <c r="CR59" s="17"/>
      <c r="CS59" s="17"/>
      <c r="CT59" s="17"/>
      <c r="CU59" s="17"/>
      <c r="CV59" s="17"/>
      <c r="CW59" s="17"/>
      <c r="CX59" s="17"/>
      <c r="CY59" s="26"/>
      <c r="CZ59" s="26"/>
      <c r="DA59" s="26"/>
      <c r="DB59" s="17"/>
      <c r="DC59" s="17"/>
      <c r="DD59" s="17"/>
      <c r="DE59" s="17"/>
      <c r="DF59" s="17"/>
      <c r="DG59" s="17"/>
      <c r="DH59" s="26"/>
      <c r="DI59" s="17"/>
      <c r="DJ59" s="17"/>
      <c r="DK59" s="17"/>
      <c r="DL59" s="17"/>
      <c r="DM59" s="17">
        <v>3.15</v>
      </c>
      <c r="DN59" s="17">
        <v>3.15</v>
      </c>
      <c r="DO59" s="17">
        <v>3.15</v>
      </c>
      <c r="DP59" s="17">
        <v>3.16</v>
      </c>
      <c r="DQ59" s="17">
        <v>3.15</v>
      </c>
      <c r="DR59" s="17">
        <v>3.16</v>
      </c>
      <c r="DS59" s="17">
        <v>3.16</v>
      </c>
      <c r="DT59" s="17">
        <v>3.15</v>
      </c>
      <c r="DU59" s="17">
        <v>3.16</v>
      </c>
      <c r="DV59" s="17">
        <v>3.16</v>
      </c>
      <c r="DW59" s="17">
        <v>3.16</v>
      </c>
      <c r="DX59" s="17">
        <v>3.15</v>
      </c>
      <c r="DY59" s="17">
        <v>3.16</v>
      </c>
      <c r="DZ59" s="17">
        <v>3.15</v>
      </c>
      <c r="EA59" s="17">
        <v>3.15</v>
      </c>
      <c r="EB59" s="17">
        <v>3.16</v>
      </c>
      <c r="EC59" s="17">
        <v>3.15</v>
      </c>
      <c r="ED59" s="17">
        <v>3.16</v>
      </c>
      <c r="EE59" s="17">
        <v>3.15</v>
      </c>
      <c r="EF59" s="17">
        <v>3.16</v>
      </c>
      <c r="EG59" s="17">
        <v>3.15</v>
      </c>
      <c r="EH59" s="17">
        <v>3.15</v>
      </c>
      <c r="EI59" s="17">
        <v>3.14</v>
      </c>
      <c r="EJ59" s="17">
        <v>3.15</v>
      </c>
      <c r="EK59" s="17">
        <v>3.15</v>
      </c>
      <c r="EL59" s="17">
        <v>3.14</v>
      </c>
      <c r="EM59" s="17">
        <v>3.14</v>
      </c>
      <c r="EN59" s="17">
        <v>3.15</v>
      </c>
      <c r="EO59" s="17">
        <v>3.14</v>
      </c>
      <c r="EP59" s="17">
        <v>3.15</v>
      </c>
      <c r="EQ59" s="17">
        <v>3.15</v>
      </c>
      <c r="ER59" s="17">
        <v>3.15</v>
      </c>
      <c r="ES59" s="17">
        <v>3.15</v>
      </c>
      <c r="ET59" s="17">
        <v>3.15</v>
      </c>
      <c r="EU59" s="17">
        <v>3.14</v>
      </c>
      <c r="EV59" s="17">
        <v>3.14</v>
      </c>
      <c r="EW59" s="17">
        <v>3.15</v>
      </c>
      <c r="EX59" s="17">
        <v>3.14</v>
      </c>
      <c r="EY59" s="17">
        <v>3.14</v>
      </c>
      <c r="EZ59" s="17">
        <v>3.14</v>
      </c>
      <c r="FA59" s="17">
        <v>3.14</v>
      </c>
      <c r="FB59" s="17">
        <v>3.14</v>
      </c>
      <c r="FC59" s="17">
        <v>3.14</v>
      </c>
      <c r="FD59" s="17">
        <v>3.14</v>
      </c>
      <c r="FE59" s="17">
        <v>3.14</v>
      </c>
      <c r="FF59" s="17">
        <v>3.14</v>
      </c>
      <c r="FG59" s="17">
        <v>3.14</v>
      </c>
      <c r="FH59" s="17">
        <v>3.14</v>
      </c>
      <c r="FI59" s="17">
        <v>3.15</v>
      </c>
      <c r="FJ59" s="17">
        <v>3.15</v>
      </c>
      <c r="FK59" s="17">
        <v>3.14</v>
      </c>
      <c r="FL59" s="17">
        <v>3.15</v>
      </c>
      <c r="FM59" s="17">
        <v>3.15</v>
      </c>
      <c r="FN59" s="17">
        <v>3.15</v>
      </c>
      <c r="FO59" s="17">
        <v>3.14</v>
      </c>
      <c r="FP59" s="17">
        <v>3.14</v>
      </c>
      <c r="FQ59" s="17">
        <v>3.15</v>
      </c>
      <c r="FR59" s="17">
        <v>3.14</v>
      </c>
      <c r="FS59" s="17">
        <v>3.15</v>
      </c>
      <c r="FT59" s="17">
        <v>3.15</v>
      </c>
      <c r="FU59" s="17">
        <v>3.15</v>
      </c>
      <c r="FV59" s="17">
        <v>3.14</v>
      </c>
      <c r="FW59" s="17">
        <v>3.14</v>
      </c>
      <c r="FX59" s="17">
        <v>3.14</v>
      </c>
      <c r="FY59" s="17">
        <v>3.15</v>
      </c>
      <c r="FZ59" s="17">
        <v>3.14</v>
      </c>
      <c r="GA59" s="17">
        <v>3.14</v>
      </c>
      <c r="GB59" s="17">
        <v>3.15</v>
      </c>
      <c r="GC59" s="17">
        <v>3.15</v>
      </c>
      <c r="GD59" s="17">
        <v>3.15</v>
      </c>
      <c r="GE59" s="17">
        <v>3.15</v>
      </c>
      <c r="GF59" s="17">
        <v>3.15</v>
      </c>
      <c r="GG59" s="17">
        <v>3.14</v>
      </c>
      <c r="GH59" s="17">
        <v>3.14</v>
      </c>
      <c r="GI59" s="17">
        <v>3.14</v>
      </c>
      <c r="GJ59" s="17">
        <v>3.14</v>
      </c>
      <c r="GK59" s="17">
        <v>3.14</v>
      </c>
      <c r="GL59" s="17">
        <v>3.13</v>
      </c>
      <c r="GM59" s="17">
        <v>3.13</v>
      </c>
      <c r="GN59" s="17">
        <v>3.14</v>
      </c>
      <c r="GO59" s="17">
        <v>3.14</v>
      </c>
      <c r="GP59" s="17">
        <v>3.13</v>
      </c>
      <c r="GQ59" s="17">
        <v>3.14</v>
      </c>
      <c r="GR59" s="17">
        <v>3.13</v>
      </c>
      <c r="GS59" s="17">
        <v>3.14</v>
      </c>
      <c r="GT59" s="17">
        <v>3.14</v>
      </c>
      <c r="GU59" s="17">
        <v>3.14</v>
      </c>
      <c r="GV59" s="17">
        <v>3.15</v>
      </c>
      <c r="GW59" s="17">
        <v>3.14</v>
      </c>
      <c r="GX59" s="17">
        <v>3.14</v>
      </c>
      <c r="GY59" s="17">
        <v>3.14</v>
      </c>
      <c r="GZ59" s="17">
        <v>3.14</v>
      </c>
      <c r="HA59" s="17">
        <v>3.14</v>
      </c>
      <c r="HB59" s="17">
        <v>3.15</v>
      </c>
      <c r="HC59" s="17">
        <v>3.14</v>
      </c>
      <c r="HD59" s="17">
        <v>3.14</v>
      </c>
      <c r="HE59" s="17">
        <v>3.14</v>
      </c>
      <c r="HF59" s="17">
        <v>3.14</v>
      </c>
      <c r="HG59" s="17">
        <v>3.14</v>
      </c>
      <c r="HH59" s="17">
        <v>3.14</v>
      </c>
      <c r="HI59" s="17">
        <v>3.13</v>
      </c>
      <c r="HJ59" s="17">
        <v>3.14</v>
      </c>
      <c r="HK59" s="17">
        <v>3.13</v>
      </c>
      <c r="HL59" s="17">
        <v>3.14</v>
      </c>
      <c r="HM59" s="17">
        <v>3.13</v>
      </c>
      <c r="HN59" s="17">
        <v>3.13</v>
      </c>
      <c r="HO59" s="17">
        <v>3.13</v>
      </c>
      <c r="HP59" s="17">
        <v>3.13</v>
      </c>
      <c r="HQ59" s="17">
        <v>3.13</v>
      </c>
      <c r="HR59" s="17">
        <v>3.13</v>
      </c>
      <c r="HS59" s="17">
        <v>3.13</v>
      </c>
      <c r="HT59" s="17">
        <v>3.13</v>
      </c>
      <c r="HU59" s="17">
        <v>3.12</v>
      </c>
      <c r="HV59" s="17">
        <v>3.13</v>
      </c>
      <c r="HW59" s="17">
        <v>3.12</v>
      </c>
      <c r="HX59" s="17">
        <v>3.12</v>
      </c>
      <c r="HY59" s="17">
        <v>3.13</v>
      </c>
      <c r="HZ59" s="17">
        <v>3.12</v>
      </c>
      <c r="IA59" s="17">
        <v>3.12</v>
      </c>
      <c r="IB59" s="17">
        <v>3.12</v>
      </c>
      <c r="IC59" s="17">
        <v>3.12</v>
      </c>
      <c r="ID59" s="17">
        <v>3.11</v>
      </c>
      <c r="IE59" s="17">
        <v>3.12</v>
      </c>
      <c r="IF59" s="17">
        <v>3.12</v>
      </c>
      <c r="IG59" s="17">
        <v>3.12</v>
      </c>
      <c r="IH59" s="17">
        <v>3.12</v>
      </c>
      <c r="II59" s="17">
        <v>3.12</v>
      </c>
      <c r="IJ59" s="17">
        <v>3.11</v>
      </c>
      <c r="IK59" s="17">
        <v>3.11</v>
      </c>
      <c r="IL59" s="17">
        <v>3.12</v>
      </c>
      <c r="IM59" s="17">
        <v>3.11</v>
      </c>
      <c r="IN59" s="17">
        <v>3.12</v>
      </c>
      <c r="IO59" s="17">
        <v>3.12</v>
      </c>
      <c r="IP59" s="17">
        <v>3.12</v>
      </c>
      <c r="IQ59" s="17">
        <v>3.13</v>
      </c>
      <c r="IR59" s="17">
        <v>3.13</v>
      </c>
      <c r="IS59" s="17">
        <v>3.13</v>
      </c>
      <c r="IT59" s="17">
        <v>3.13</v>
      </c>
      <c r="IU59" s="17">
        <v>3.12</v>
      </c>
      <c r="IV59" s="17">
        <v>3.12</v>
      </c>
      <c r="IW59" s="17">
        <v>3.12</v>
      </c>
      <c r="IX59" s="17">
        <v>3.12</v>
      </c>
      <c r="IY59" s="17">
        <v>3.12</v>
      </c>
    </row>
    <row r="60" spans="1:259" x14ac:dyDescent="0.15">
      <c r="A60" s="17" t="s">
        <v>888</v>
      </c>
      <c r="B60" s="17" t="s">
        <v>889</v>
      </c>
      <c r="C60" s="17"/>
      <c r="D60" s="17"/>
      <c r="E60" s="17"/>
      <c r="F60" s="17"/>
      <c r="G60" s="17"/>
      <c r="H60" s="17"/>
      <c r="I60" s="17"/>
      <c r="J60" s="17"/>
      <c r="K60" s="17"/>
      <c r="L60" s="17"/>
      <c r="M60" s="17"/>
      <c r="N60" s="17"/>
      <c r="O60" s="17"/>
      <c r="P60" s="17"/>
      <c r="Q60" s="17"/>
      <c r="R60" s="17"/>
      <c r="S60" s="17"/>
      <c r="T60" s="17"/>
      <c r="U60" s="17"/>
      <c r="V60" s="17"/>
      <c r="W60" s="17"/>
      <c r="X60" s="17"/>
      <c r="Y60" s="17"/>
      <c r="Z60" s="17"/>
      <c r="AA60" s="26"/>
      <c r="AB60" s="17"/>
      <c r="AC60" s="26"/>
      <c r="AD60" s="26"/>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26"/>
      <c r="BK60" s="17"/>
      <c r="BL60" s="17"/>
      <c r="BM60" s="17"/>
      <c r="BN60" s="17"/>
      <c r="BO60" s="17"/>
      <c r="BP60" s="17"/>
      <c r="BQ60" s="17"/>
      <c r="BR60" s="17"/>
      <c r="BS60" s="17"/>
      <c r="BT60" s="17"/>
      <c r="BU60" s="17"/>
      <c r="BV60" s="17"/>
      <c r="BW60" s="17"/>
      <c r="BX60" s="26"/>
      <c r="BY60" s="26"/>
      <c r="BZ60" s="26"/>
      <c r="CA60" s="26"/>
      <c r="CB60" s="26"/>
      <c r="CC60" s="17"/>
      <c r="CD60" s="17"/>
      <c r="CE60" s="17"/>
      <c r="CF60" s="17"/>
      <c r="CG60" s="17"/>
      <c r="CH60" s="17"/>
      <c r="CI60" s="17"/>
      <c r="CJ60" s="26"/>
      <c r="CK60" s="17"/>
      <c r="CL60" s="17"/>
      <c r="CM60" s="17"/>
      <c r="CN60" s="17"/>
      <c r="CO60" s="17"/>
      <c r="CP60" s="17"/>
      <c r="CQ60" s="17"/>
      <c r="CR60" s="17"/>
      <c r="CS60" s="17"/>
      <c r="CT60" s="17"/>
      <c r="CU60" s="17"/>
      <c r="CV60" s="17"/>
      <c r="CW60" s="17"/>
      <c r="CX60" s="17"/>
      <c r="CY60" s="26"/>
      <c r="CZ60" s="26"/>
      <c r="DA60" s="26"/>
      <c r="DB60" s="17"/>
      <c r="DC60" s="17"/>
      <c r="DD60" s="17"/>
      <c r="DE60" s="17"/>
      <c r="DF60" s="17"/>
      <c r="DG60" s="17"/>
      <c r="DH60" s="26"/>
      <c r="DI60" s="17"/>
      <c r="DJ60" s="17"/>
      <c r="DK60" s="17"/>
      <c r="DL60" s="17"/>
      <c r="DM60" s="17">
        <v>12.17</v>
      </c>
      <c r="DN60" s="17">
        <v>12.15</v>
      </c>
      <c r="DO60" s="17">
        <v>12.14</v>
      </c>
      <c r="DP60" s="17">
        <v>12.14</v>
      </c>
      <c r="DQ60" s="17">
        <v>12.15</v>
      </c>
      <c r="DR60" s="17">
        <v>12.14</v>
      </c>
      <c r="DS60" s="17">
        <v>12.15</v>
      </c>
      <c r="DT60" s="17">
        <v>12.15</v>
      </c>
      <c r="DU60" s="17">
        <v>12.15</v>
      </c>
      <c r="DV60" s="17">
        <v>12.15</v>
      </c>
      <c r="DW60" s="17">
        <v>12.15</v>
      </c>
      <c r="DX60" s="17">
        <v>12.14</v>
      </c>
      <c r="DY60" s="17">
        <v>12.16</v>
      </c>
      <c r="DZ60" s="17">
        <v>12.16</v>
      </c>
      <c r="EA60" s="17">
        <v>12.15</v>
      </c>
      <c r="EB60" s="17">
        <v>12.14</v>
      </c>
      <c r="EC60" s="17">
        <v>12.13</v>
      </c>
      <c r="ED60" s="17">
        <v>12.13</v>
      </c>
      <c r="EE60" s="17">
        <v>12.12</v>
      </c>
      <c r="EF60" s="17">
        <v>12.11</v>
      </c>
      <c r="EG60" s="17">
        <v>12.12</v>
      </c>
      <c r="EH60" s="17">
        <v>12.11</v>
      </c>
      <c r="EI60" s="17">
        <v>12.13</v>
      </c>
      <c r="EJ60" s="17">
        <v>12.12</v>
      </c>
      <c r="EK60" s="17">
        <v>12.12</v>
      </c>
      <c r="EL60" s="17">
        <v>12.11</v>
      </c>
      <c r="EM60" s="17">
        <v>12.11</v>
      </c>
      <c r="EN60" s="17">
        <v>12.11</v>
      </c>
      <c r="EO60" s="17">
        <v>12.12</v>
      </c>
      <c r="EP60" s="17">
        <v>12.11</v>
      </c>
      <c r="EQ60" s="17">
        <v>12.12</v>
      </c>
      <c r="ER60" s="17">
        <v>12.12</v>
      </c>
      <c r="ES60" s="17">
        <v>12.12</v>
      </c>
      <c r="ET60" s="17">
        <v>12.13</v>
      </c>
      <c r="EU60" s="17">
        <v>12.13</v>
      </c>
      <c r="EV60" s="17">
        <v>12.12</v>
      </c>
      <c r="EW60" s="17">
        <v>12.12</v>
      </c>
      <c r="EX60" s="17">
        <v>12.12</v>
      </c>
      <c r="EY60" s="17">
        <v>12.12</v>
      </c>
      <c r="EZ60" s="17">
        <v>12.11</v>
      </c>
      <c r="FA60" s="17">
        <v>12.11</v>
      </c>
      <c r="FB60" s="17">
        <v>12.11</v>
      </c>
      <c r="FC60" s="17">
        <v>12.13</v>
      </c>
      <c r="FD60" s="17">
        <v>12.14</v>
      </c>
      <c r="FE60" s="17">
        <v>12.13</v>
      </c>
      <c r="FF60" s="17">
        <v>12.14</v>
      </c>
      <c r="FG60" s="17">
        <v>12.14</v>
      </c>
      <c r="FH60" s="17">
        <v>12.14</v>
      </c>
      <c r="FI60" s="17">
        <v>12.13</v>
      </c>
      <c r="FJ60" s="17">
        <v>12.13</v>
      </c>
      <c r="FK60" s="17">
        <v>12.13</v>
      </c>
      <c r="FL60" s="17">
        <v>12.13</v>
      </c>
      <c r="FM60" s="17">
        <v>12.13</v>
      </c>
      <c r="FN60" s="17">
        <v>12.12</v>
      </c>
      <c r="FO60" s="17">
        <v>12.12</v>
      </c>
      <c r="FP60" s="17">
        <v>12.13</v>
      </c>
      <c r="FQ60" s="17">
        <v>12.13</v>
      </c>
      <c r="FR60" s="17">
        <v>12.13</v>
      </c>
      <c r="FS60" s="17">
        <v>12.15</v>
      </c>
      <c r="FT60" s="17">
        <v>12.15</v>
      </c>
      <c r="FU60" s="17">
        <v>12.14</v>
      </c>
      <c r="FV60" s="17">
        <v>12.13</v>
      </c>
      <c r="FW60" s="17">
        <v>12.14</v>
      </c>
      <c r="FX60" s="17">
        <v>12.13</v>
      </c>
      <c r="FY60" s="17">
        <v>12.13</v>
      </c>
      <c r="FZ60" s="17">
        <v>12.14</v>
      </c>
      <c r="GA60" s="17">
        <v>12.15</v>
      </c>
      <c r="GB60" s="17">
        <v>12.13</v>
      </c>
      <c r="GC60" s="17">
        <v>12.13</v>
      </c>
      <c r="GD60" s="17">
        <v>12.15</v>
      </c>
      <c r="GE60" s="17">
        <v>12.15</v>
      </c>
      <c r="GF60" s="17">
        <v>12.14</v>
      </c>
      <c r="GG60" s="17">
        <v>12.13</v>
      </c>
      <c r="GH60" s="17">
        <v>12.11</v>
      </c>
      <c r="GI60" s="17">
        <v>12.1</v>
      </c>
      <c r="GJ60" s="17">
        <v>12.09</v>
      </c>
      <c r="GK60" s="17">
        <v>12.06</v>
      </c>
      <c r="GL60" s="17">
        <v>12.06</v>
      </c>
      <c r="GM60" s="17">
        <v>12.06</v>
      </c>
      <c r="GN60" s="17">
        <v>12.06</v>
      </c>
      <c r="GO60" s="17">
        <v>12.05</v>
      </c>
      <c r="GP60" s="17">
        <v>12.06</v>
      </c>
      <c r="GQ60" s="17">
        <v>12.07</v>
      </c>
      <c r="GR60" s="17">
        <v>12.06</v>
      </c>
      <c r="GS60" s="17">
        <v>12.05</v>
      </c>
      <c r="GT60" s="17">
        <v>12.06</v>
      </c>
      <c r="GU60" s="17">
        <v>12.06</v>
      </c>
      <c r="GV60" s="17">
        <v>12.07</v>
      </c>
      <c r="GW60" s="17">
        <v>12.06</v>
      </c>
      <c r="GX60" s="17">
        <v>12.05</v>
      </c>
      <c r="GY60" s="17">
        <v>12.05</v>
      </c>
      <c r="GZ60" s="17">
        <v>12.02</v>
      </c>
      <c r="HA60" s="17">
        <v>12.02</v>
      </c>
      <c r="HB60" s="17">
        <v>12.01</v>
      </c>
      <c r="HC60" s="17">
        <v>12.05</v>
      </c>
      <c r="HD60" s="17">
        <v>12.04</v>
      </c>
      <c r="HE60" s="17">
        <v>12.04</v>
      </c>
      <c r="HF60" s="17">
        <v>12.03</v>
      </c>
      <c r="HG60" s="17">
        <v>12.03</v>
      </c>
      <c r="HH60" s="17">
        <v>12.03</v>
      </c>
      <c r="HI60" s="17">
        <v>12.01</v>
      </c>
      <c r="HJ60" s="17">
        <v>11.99</v>
      </c>
      <c r="HK60" s="17">
        <v>11.98</v>
      </c>
      <c r="HL60" s="17">
        <v>11.98</v>
      </c>
      <c r="HM60" s="17">
        <v>11.97</v>
      </c>
      <c r="HN60" s="17">
        <v>11.99</v>
      </c>
      <c r="HO60" s="17">
        <v>12</v>
      </c>
      <c r="HP60" s="17">
        <v>12</v>
      </c>
      <c r="HQ60" s="17">
        <v>12</v>
      </c>
      <c r="HR60" s="17">
        <v>11.99</v>
      </c>
      <c r="HS60" s="17">
        <v>11.98</v>
      </c>
      <c r="HT60" s="17">
        <v>11.99</v>
      </c>
      <c r="HU60" s="17">
        <v>11.99</v>
      </c>
      <c r="HV60" s="17">
        <v>11.99</v>
      </c>
      <c r="HW60" s="17">
        <v>12</v>
      </c>
      <c r="HX60" s="17">
        <v>12.02</v>
      </c>
      <c r="HY60" s="17">
        <v>12.01</v>
      </c>
      <c r="HZ60" s="17">
        <v>12.01</v>
      </c>
      <c r="IA60" s="17">
        <v>12.01</v>
      </c>
      <c r="IB60" s="17">
        <v>12</v>
      </c>
      <c r="IC60" s="17">
        <v>12</v>
      </c>
      <c r="ID60" s="17">
        <v>12</v>
      </c>
      <c r="IE60" s="17">
        <v>12</v>
      </c>
      <c r="IF60" s="17">
        <v>11.99</v>
      </c>
      <c r="IG60" s="17">
        <v>11.98</v>
      </c>
      <c r="IH60" s="17">
        <v>11.97</v>
      </c>
      <c r="II60" s="17">
        <v>11.94</v>
      </c>
      <c r="IJ60" s="17">
        <v>11.94</v>
      </c>
      <c r="IK60" s="17">
        <v>11.95</v>
      </c>
      <c r="IL60" s="17">
        <v>11.97</v>
      </c>
      <c r="IM60" s="17">
        <v>11.97</v>
      </c>
      <c r="IN60" s="17">
        <v>11.97</v>
      </c>
      <c r="IO60" s="17">
        <v>11.99</v>
      </c>
      <c r="IP60" s="17">
        <v>12</v>
      </c>
      <c r="IQ60" s="17">
        <v>11.98</v>
      </c>
      <c r="IR60" s="17">
        <v>11.98</v>
      </c>
      <c r="IS60" s="17">
        <v>11.98</v>
      </c>
      <c r="IT60" s="17">
        <v>11.98</v>
      </c>
      <c r="IU60" s="17">
        <v>11.98</v>
      </c>
      <c r="IV60" s="17">
        <v>11.98</v>
      </c>
      <c r="IW60" s="17">
        <v>11.98</v>
      </c>
      <c r="IX60" s="17">
        <v>11.98</v>
      </c>
      <c r="IY60" s="17">
        <v>11.99</v>
      </c>
    </row>
    <row r="61" spans="1:259" x14ac:dyDescent="0.15">
      <c r="A61" s="17" t="s">
        <v>325</v>
      </c>
      <c r="B61" s="17" t="s">
        <v>326</v>
      </c>
      <c r="C61" s="17"/>
      <c r="D61" s="17"/>
      <c r="E61" s="17"/>
      <c r="F61" s="17"/>
      <c r="G61" s="17"/>
      <c r="H61" s="17"/>
      <c r="I61" s="17"/>
      <c r="J61" s="17"/>
      <c r="K61" s="17"/>
      <c r="L61" s="17"/>
      <c r="M61" s="17"/>
      <c r="N61" s="17"/>
      <c r="O61" s="17"/>
      <c r="P61" s="17"/>
      <c r="Q61" s="17"/>
      <c r="R61" s="17"/>
      <c r="S61" s="17"/>
      <c r="T61" s="17"/>
      <c r="U61" s="17"/>
      <c r="V61" s="17"/>
      <c r="W61" s="17"/>
      <c r="X61" s="17"/>
      <c r="Y61" s="17"/>
      <c r="Z61" s="17"/>
      <c r="AA61" s="26"/>
      <c r="AB61" s="17"/>
      <c r="AC61" s="26"/>
      <c r="AD61" s="26"/>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26"/>
      <c r="BK61" s="17"/>
      <c r="BL61" s="17"/>
      <c r="BM61" s="17"/>
      <c r="BN61" s="17"/>
      <c r="BO61" s="17"/>
      <c r="BP61" s="17"/>
      <c r="BQ61" s="17"/>
      <c r="BR61" s="17"/>
      <c r="BS61" s="17"/>
      <c r="BT61" s="17"/>
      <c r="BU61" s="17"/>
      <c r="BV61" s="17"/>
      <c r="BW61" s="17"/>
      <c r="BX61" s="26"/>
      <c r="BY61" s="26"/>
      <c r="BZ61" s="26"/>
      <c r="CA61" s="26"/>
      <c r="CB61" s="26"/>
      <c r="CC61" s="17"/>
      <c r="CD61" s="17"/>
      <c r="CE61" s="17"/>
      <c r="CF61" s="17"/>
      <c r="CG61" s="17"/>
      <c r="CH61" s="17"/>
      <c r="CI61" s="17"/>
      <c r="CJ61" s="26"/>
      <c r="CK61" s="17"/>
      <c r="CL61" s="17"/>
      <c r="CM61" s="17"/>
      <c r="CN61" s="17"/>
      <c r="CO61" s="17"/>
      <c r="CP61" s="17"/>
      <c r="CQ61" s="17"/>
      <c r="CR61" s="17"/>
      <c r="CS61" s="17"/>
      <c r="CT61" s="17"/>
      <c r="CU61" s="17"/>
      <c r="CV61" s="17"/>
      <c r="CW61" s="17"/>
      <c r="CX61" s="17"/>
      <c r="CY61" s="26"/>
      <c r="CZ61" s="26"/>
      <c r="DA61" s="26"/>
      <c r="DB61" s="17"/>
      <c r="DC61" s="17"/>
      <c r="DD61" s="17"/>
      <c r="DE61" s="17"/>
      <c r="DF61" s="17"/>
      <c r="DG61" s="17"/>
      <c r="DH61" s="26"/>
      <c r="DI61" s="17"/>
      <c r="DJ61" s="17"/>
      <c r="DK61" s="17"/>
      <c r="DL61" s="17"/>
      <c r="DM61" s="17">
        <v>22.33</v>
      </c>
      <c r="DN61" s="17">
        <v>22.34</v>
      </c>
      <c r="DO61" s="17">
        <v>22.34</v>
      </c>
      <c r="DP61" s="17">
        <v>22.34</v>
      </c>
      <c r="DQ61" s="17">
        <v>22.34</v>
      </c>
      <c r="DR61" s="17">
        <v>22.35</v>
      </c>
      <c r="DS61" s="17">
        <v>22.34</v>
      </c>
      <c r="DT61" s="17">
        <v>22.32</v>
      </c>
      <c r="DU61" s="17">
        <v>22.32</v>
      </c>
      <c r="DV61" s="17">
        <v>22.38</v>
      </c>
      <c r="DW61" s="17">
        <v>22.32</v>
      </c>
      <c r="DX61" s="17">
        <v>22.32</v>
      </c>
      <c r="DY61" s="17">
        <v>22.32</v>
      </c>
      <c r="DZ61" s="17">
        <v>22.32</v>
      </c>
      <c r="EA61" s="17">
        <v>22.32</v>
      </c>
      <c r="EB61" s="17">
        <v>22.32</v>
      </c>
      <c r="EC61" s="17">
        <v>22.33</v>
      </c>
      <c r="ED61" s="17">
        <v>22.33</v>
      </c>
      <c r="EE61" s="17">
        <v>22.33</v>
      </c>
      <c r="EF61" s="17">
        <v>22.33</v>
      </c>
      <c r="EG61" s="17">
        <v>22.31</v>
      </c>
      <c r="EH61" s="17">
        <v>22.31</v>
      </c>
      <c r="EI61" s="17">
        <v>22.37</v>
      </c>
      <c r="EJ61" s="17">
        <v>22.33</v>
      </c>
      <c r="EK61" s="17">
        <v>22.33</v>
      </c>
      <c r="EL61" s="17">
        <v>22.34</v>
      </c>
      <c r="EM61" s="17">
        <v>22.37</v>
      </c>
      <c r="EN61" s="17">
        <v>22.36</v>
      </c>
      <c r="EO61" s="17">
        <v>22.38</v>
      </c>
      <c r="EP61" s="17">
        <v>22.37</v>
      </c>
      <c r="EQ61" s="17">
        <v>22.37</v>
      </c>
      <c r="ER61" s="17">
        <v>22.34</v>
      </c>
      <c r="ES61" s="17">
        <v>22.3</v>
      </c>
      <c r="ET61" s="17">
        <v>22.33</v>
      </c>
      <c r="EU61" s="17">
        <v>22.34</v>
      </c>
      <c r="EV61" s="17">
        <v>22.34</v>
      </c>
      <c r="EW61" s="17">
        <v>22.33</v>
      </c>
      <c r="EX61" s="17">
        <v>22.31</v>
      </c>
      <c r="EY61" s="17">
        <v>22.39</v>
      </c>
      <c r="EZ61" s="17">
        <v>22.39</v>
      </c>
      <c r="FA61" s="17">
        <v>22.35</v>
      </c>
      <c r="FB61" s="17">
        <v>22.35</v>
      </c>
      <c r="FC61" s="17">
        <v>22.4</v>
      </c>
      <c r="FD61" s="17">
        <v>22.42</v>
      </c>
      <c r="FE61" s="17">
        <v>22.4</v>
      </c>
      <c r="FF61" s="17">
        <v>22.44</v>
      </c>
      <c r="FG61" s="17">
        <v>22.44</v>
      </c>
      <c r="FH61" s="17">
        <v>22.43</v>
      </c>
      <c r="FI61" s="17">
        <v>22.42</v>
      </c>
      <c r="FJ61" s="17">
        <v>22.42</v>
      </c>
      <c r="FK61" s="17">
        <v>22.4</v>
      </c>
      <c r="FL61" s="17">
        <v>22.42</v>
      </c>
      <c r="FM61" s="17">
        <v>22.42</v>
      </c>
      <c r="FN61" s="17">
        <v>22.4</v>
      </c>
      <c r="FO61" s="17">
        <v>22.4</v>
      </c>
      <c r="FP61" s="17">
        <v>22.4</v>
      </c>
      <c r="FQ61" s="17">
        <v>22.42</v>
      </c>
      <c r="FR61" s="17">
        <v>22.41</v>
      </c>
      <c r="FS61" s="17">
        <v>22.41</v>
      </c>
      <c r="FT61" s="17">
        <v>22.43</v>
      </c>
      <c r="FU61" s="17">
        <v>22.43</v>
      </c>
      <c r="FV61" s="17">
        <v>22.42</v>
      </c>
      <c r="FW61" s="17">
        <v>22.43</v>
      </c>
      <c r="FX61" s="17">
        <v>22.44</v>
      </c>
      <c r="FY61" s="17">
        <v>22.46</v>
      </c>
      <c r="FZ61" s="17">
        <v>22.46</v>
      </c>
      <c r="GA61" s="17">
        <v>22.45</v>
      </c>
      <c r="GB61" s="17">
        <v>22.46</v>
      </c>
      <c r="GC61" s="17">
        <v>22.46</v>
      </c>
      <c r="GD61" s="17">
        <v>22.46</v>
      </c>
      <c r="GE61" s="17">
        <v>22.46</v>
      </c>
      <c r="GF61" s="17">
        <v>22.44</v>
      </c>
      <c r="GG61" s="17">
        <v>22.46</v>
      </c>
      <c r="GH61" s="17">
        <v>22.45</v>
      </c>
      <c r="GI61" s="17">
        <v>22.41</v>
      </c>
      <c r="GJ61" s="17">
        <v>22.41</v>
      </c>
      <c r="GK61" s="17">
        <v>22.43</v>
      </c>
      <c r="GL61" s="17">
        <v>22.41</v>
      </c>
      <c r="GM61" s="17">
        <v>22.43</v>
      </c>
      <c r="GN61" s="17">
        <v>22.42</v>
      </c>
      <c r="GO61" s="17">
        <v>22.4</v>
      </c>
      <c r="GP61" s="17">
        <v>22.4</v>
      </c>
      <c r="GQ61" s="17">
        <v>22.38</v>
      </c>
      <c r="GR61" s="17">
        <v>22.4</v>
      </c>
      <c r="GS61" s="17">
        <v>22.4</v>
      </c>
      <c r="GT61" s="17">
        <v>22.39</v>
      </c>
      <c r="GU61" s="17">
        <v>22.4</v>
      </c>
      <c r="GV61" s="17">
        <v>22.39</v>
      </c>
      <c r="GW61" s="17">
        <v>22.39</v>
      </c>
      <c r="GX61" s="17">
        <v>22.39</v>
      </c>
      <c r="GY61" s="17">
        <v>22.37</v>
      </c>
      <c r="GZ61" s="17">
        <v>22.39</v>
      </c>
      <c r="HA61" s="17">
        <v>22.39</v>
      </c>
      <c r="HB61" s="17">
        <v>22.39</v>
      </c>
      <c r="HC61" s="17">
        <v>22.37</v>
      </c>
      <c r="HD61" s="17">
        <v>22.38</v>
      </c>
      <c r="HE61" s="17">
        <v>22.38</v>
      </c>
      <c r="HF61" s="17">
        <v>22.36</v>
      </c>
      <c r="HG61" s="17">
        <v>22.43</v>
      </c>
      <c r="HH61" s="17">
        <v>22.37</v>
      </c>
      <c r="HI61" s="17">
        <v>22.41</v>
      </c>
      <c r="HJ61" s="17">
        <v>22.41</v>
      </c>
      <c r="HK61" s="17">
        <v>22.4</v>
      </c>
      <c r="HL61" s="17">
        <v>22.38</v>
      </c>
      <c r="HM61" s="17">
        <v>22.38</v>
      </c>
      <c r="HN61" s="17">
        <v>22.33</v>
      </c>
      <c r="HO61" s="17">
        <v>22.38</v>
      </c>
      <c r="HP61" s="17">
        <v>22.38</v>
      </c>
      <c r="HQ61" s="17">
        <v>22.38</v>
      </c>
      <c r="HR61" s="17">
        <v>22.37</v>
      </c>
      <c r="HS61" s="17">
        <v>22.35</v>
      </c>
      <c r="HT61" s="17">
        <v>22.4</v>
      </c>
      <c r="HU61" s="17">
        <v>22.4</v>
      </c>
      <c r="HV61" s="17">
        <v>22.4</v>
      </c>
      <c r="HW61" s="17">
        <v>22.4</v>
      </c>
      <c r="HX61" s="17">
        <v>22.36</v>
      </c>
      <c r="HY61" s="17">
        <v>22.39</v>
      </c>
      <c r="HZ61" s="17">
        <v>22.39</v>
      </c>
      <c r="IA61" s="17">
        <v>22.36</v>
      </c>
      <c r="IB61" s="17">
        <v>22.38</v>
      </c>
      <c r="IC61" s="17">
        <v>22.34</v>
      </c>
      <c r="ID61" s="17">
        <v>22.33</v>
      </c>
      <c r="IE61" s="17">
        <v>22.4</v>
      </c>
      <c r="IF61" s="17">
        <v>22.41</v>
      </c>
      <c r="IG61" s="17">
        <v>22.34</v>
      </c>
      <c r="IH61" s="17">
        <v>22.39</v>
      </c>
      <c r="II61" s="17">
        <v>22.36</v>
      </c>
      <c r="IJ61" s="17">
        <v>22.4</v>
      </c>
      <c r="IK61" s="17">
        <v>22.4</v>
      </c>
      <c r="IL61" s="17">
        <v>22.35</v>
      </c>
      <c r="IM61" s="17">
        <v>22.36</v>
      </c>
      <c r="IN61" s="17">
        <v>22.34</v>
      </c>
      <c r="IO61" s="17">
        <v>22.35</v>
      </c>
      <c r="IP61" s="17">
        <v>22.36</v>
      </c>
      <c r="IQ61" s="17">
        <v>22.39</v>
      </c>
      <c r="IR61" s="17">
        <v>22.36</v>
      </c>
      <c r="IS61" s="17">
        <v>22.37</v>
      </c>
      <c r="IT61" s="17">
        <v>22.35</v>
      </c>
      <c r="IU61" s="17">
        <v>22.34</v>
      </c>
      <c r="IV61" s="17">
        <v>22.34</v>
      </c>
      <c r="IW61" s="17">
        <v>22.34</v>
      </c>
      <c r="IX61" s="17">
        <v>22.34</v>
      </c>
      <c r="IY61" s="17">
        <v>22.35</v>
      </c>
    </row>
    <row r="62" spans="1:259" x14ac:dyDescent="0.15">
      <c r="A62" s="17" t="s">
        <v>956</v>
      </c>
      <c r="B62" s="17" t="s">
        <v>957</v>
      </c>
      <c r="C62" s="17"/>
      <c r="D62" s="17"/>
      <c r="E62" s="17"/>
      <c r="F62" s="17"/>
      <c r="G62" s="17"/>
      <c r="H62" s="17"/>
      <c r="I62" s="17"/>
      <c r="J62" s="17"/>
      <c r="K62" s="17"/>
      <c r="L62" s="17"/>
      <c r="M62" s="17"/>
      <c r="N62" s="17"/>
      <c r="O62" s="17"/>
      <c r="P62" s="17"/>
      <c r="Q62" s="17"/>
      <c r="R62" s="17"/>
      <c r="S62" s="17"/>
      <c r="T62" s="17"/>
      <c r="U62" s="17"/>
      <c r="V62" s="17"/>
      <c r="W62" s="17"/>
      <c r="X62" s="17"/>
      <c r="Y62" s="17"/>
      <c r="Z62" s="17"/>
      <c r="AA62" s="26"/>
      <c r="AB62" s="17"/>
      <c r="AC62" s="26"/>
      <c r="AD62" s="26"/>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26"/>
      <c r="BK62" s="17"/>
      <c r="BL62" s="17"/>
      <c r="BM62" s="17"/>
      <c r="BN62" s="17"/>
      <c r="BO62" s="17"/>
      <c r="BP62" s="17"/>
      <c r="BQ62" s="17"/>
      <c r="BR62" s="17"/>
      <c r="BS62" s="17"/>
      <c r="BT62" s="17"/>
      <c r="BU62" s="17"/>
      <c r="BV62" s="17"/>
      <c r="BW62" s="17"/>
      <c r="BX62" s="26"/>
      <c r="BY62" s="26"/>
      <c r="BZ62" s="26"/>
      <c r="CA62" s="26"/>
      <c r="CB62" s="26"/>
      <c r="CC62" s="17"/>
      <c r="CD62" s="17"/>
      <c r="CE62" s="17"/>
      <c r="CF62" s="17"/>
      <c r="CG62" s="17"/>
      <c r="CH62" s="17"/>
      <c r="CI62" s="17"/>
      <c r="CJ62" s="26"/>
      <c r="CK62" s="17"/>
      <c r="CL62" s="17"/>
      <c r="CM62" s="17"/>
      <c r="CN62" s="17"/>
      <c r="CO62" s="17"/>
      <c r="CP62" s="17"/>
      <c r="CQ62" s="17"/>
      <c r="CR62" s="17"/>
      <c r="CS62" s="17"/>
      <c r="CT62" s="17"/>
      <c r="CU62" s="17"/>
      <c r="CV62" s="17"/>
      <c r="CW62" s="17"/>
      <c r="CX62" s="17"/>
      <c r="CY62" s="26"/>
      <c r="CZ62" s="26"/>
      <c r="DA62" s="26"/>
      <c r="DB62" s="17"/>
      <c r="DC62" s="17"/>
      <c r="DD62" s="17"/>
      <c r="DE62" s="17"/>
      <c r="DF62" s="17"/>
      <c r="DG62" s="17"/>
      <c r="DH62" s="26"/>
      <c r="DI62" s="17"/>
      <c r="DJ62" s="17"/>
      <c r="DK62" s="17"/>
      <c r="DL62" s="17"/>
      <c r="DM62" s="17">
        <v>20</v>
      </c>
      <c r="DN62" s="17">
        <v>20</v>
      </c>
      <c r="DO62" s="17">
        <v>20.05</v>
      </c>
      <c r="DP62" s="17">
        <v>20</v>
      </c>
      <c r="DQ62" s="17">
        <v>20</v>
      </c>
      <c r="DR62" s="17">
        <v>19.97</v>
      </c>
      <c r="DS62" s="17">
        <v>19.96</v>
      </c>
      <c r="DT62" s="17">
        <v>19.95</v>
      </c>
      <c r="DU62" s="17">
        <v>19.95</v>
      </c>
      <c r="DV62" s="17">
        <v>19.95</v>
      </c>
      <c r="DW62" s="17">
        <v>19.95</v>
      </c>
      <c r="DX62" s="17">
        <v>19.96</v>
      </c>
      <c r="DY62" s="17">
        <v>19.95</v>
      </c>
      <c r="DZ62" s="17">
        <v>19.97</v>
      </c>
      <c r="EA62" s="17">
        <v>19.91</v>
      </c>
      <c r="EB62" s="17">
        <v>19.91</v>
      </c>
      <c r="EC62" s="17">
        <v>19.91</v>
      </c>
      <c r="ED62" s="17">
        <v>19.91</v>
      </c>
      <c r="EE62" s="17">
        <v>19.91</v>
      </c>
      <c r="EF62" s="17">
        <v>19.91</v>
      </c>
      <c r="EG62" s="17">
        <v>19.91</v>
      </c>
      <c r="EH62" s="17">
        <v>19.91</v>
      </c>
      <c r="EI62" s="17">
        <v>19.95</v>
      </c>
      <c r="EJ62" s="17">
        <v>19.91</v>
      </c>
      <c r="EK62" s="17">
        <v>19.91</v>
      </c>
      <c r="EL62" s="17">
        <v>19.98</v>
      </c>
      <c r="EM62" s="17">
        <v>19.98</v>
      </c>
      <c r="EN62" s="17">
        <v>19.98</v>
      </c>
      <c r="EO62" s="17">
        <v>19.98</v>
      </c>
      <c r="EP62" s="17">
        <v>19.98</v>
      </c>
      <c r="EQ62" s="17">
        <v>19.97</v>
      </c>
      <c r="ER62" s="17">
        <v>19.97</v>
      </c>
      <c r="ES62" s="17">
        <v>19.97</v>
      </c>
      <c r="ET62" s="17">
        <v>19.96</v>
      </c>
      <c r="EU62" s="17">
        <v>19.940000000000001</v>
      </c>
      <c r="EV62" s="17">
        <v>19.93</v>
      </c>
      <c r="EW62" s="17">
        <v>19.93</v>
      </c>
      <c r="EX62" s="17">
        <v>19.93</v>
      </c>
      <c r="EY62" s="17">
        <v>19.93</v>
      </c>
      <c r="EZ62" s="17">
        <v>19.91</v>
      </c>
      <c r="FA62" s="17">
        <v>19.91</v>
      </c>
      <c r="FB62" s="17">
        <v>19.91</v>
      </c>
      <c r="FC62" s="17">
        <v>19.91</v>
      </c>
      <c r="FD62" s="17">
        <v>19.95</v>
      </c>
      <c r="FE62" s="17">
        <v>19.95</v>
      </c>
      <c r="FF62" s="17">
        <v>19.93</v>
      </c>
      <c r="FG62" s="17">
        <v>19.96</v>
      </c>
      <c r="FH62" s="17">
        <v>19.97</v>
      </c>
      <c r="FI62" s="17">
        <v>19.93</v>
      </c>
      <c r="FJ62" s="17">
        <v>19.920000000000002</v>
      </c>
      <c r="FK62" s="17">
        <v>19.91</v>
      </c>
      <c r="FL62" s="17">
        <v>19.95</v>
      </c>
      <c r="FM62" s="17">
        <v>19.940000000000001</v>
      </c>
      <c r="FN62" s="17">
        <v>19.95</v>
      </c>
      <c r="FO62" s="17">
        <v>19.920000000000002</v>
      </c>
      <c r="FP62" s="17">
        <v>19.95</v>
      </c>
      <c r="FQ62" s="17">
        <v>19.95</v>
      </c>
      <c r="FR62" s="17">
        <v>19.93</v>
      </c>
      <c r="FS62" s="17">
        <v>19.95</v>
      </c>
      <c r="FT62" s="17">
        <v>19.920000000000002</v>
      </c>
      <c r="FU62" s="17">
        <v>19.920000000000002</v>
      </c>
      <c r="FV62" s="17">
        <v>19.920000000000002</v>
      </c>
      <c r="FW62" s="17">
        <v>19.920000000000002</v>
      </c>
      <c r="FX62" s="17">
        <v>19.920000000000002</v>
      </c>
      <c r="FY62" s="17">
        <v>19.97</v>
      </c>
      <c r="FZ62" s="17">
        <v>19.989999999999998</v>
      </c>
      <c r="GA62" s="17">
        <v>19.989999999999998</v>
      </c>
      <c r="GB62" s="17">
        <v>19.920000000000002</v>
      </c>
      <c r="GC62" s="17">
        <v>19.920000000000002</v>
      </c>
      <c r="GD62" s="17">
        <v>19.920000000000002</v>
      </c>
      <c r="GE62" s="17">
        <v>19.920000000000002</v>
      </c>
      <c r="GF62" s="17">
        <v>19.940000000000001</v>
      </c>
      <c r="GG62" s="17">
        <v>19.920000000000002</v>
      </c>
      <c r="GH62" s="17">
        <v>19.97</v>
      </c>
      <c r="GI62" s="17">
        <v>19.940000000000001</v>
      </c>
      <c r="GJ62" s="17">
        <v>19.899999999999999</v>
      </c>
      <c r="GK62" s="17">
        <v>19.899999999999999</v>
      </c>
      <c r="GL62" s="17">
        <v>19.88</v>
      </c>
      <c r="GM62" s="17">
        <v>19.88</v>
      </c>
      <c r="GN62" s="17">
        <v>19.88</v>
      </c>
      <c r="GO62" s="17">
        <v>19.93</v>
      </c>
      <c r="GP62" s="17">
        <v>19.93</v>
      </c>
      <c r="GQ62" s="17">
        <v>19.93</v>
      </c>
      <c r="GR62" s="17">
        <v>19.899999999999999</v>
      </c>
      <c r="GS62" s="17">
        <v>19.899999999999999</v>
      </c>
      <c r="GT62" s="17">
        <v>19.91</v>
      </c>
      <c r="GU62" s="17">
        <v>19.91</v>
      </c>
      <c r="GV62" s="17">
        <v>19.899999999999999</v>
      </c>
      <c r="GW62" s="17">
        <v>19.899999999999999</v>
      </c>
      <c r="GX62" s="17">
        <v>19.91</v>
      </c>
      <c r="GY62" s="17">
        <v>19.899999999999999</v>
      </c>
      <c r="GZ62" s="17">
        <v>19.899999999999999</v>
      </c>
      <c r="HA62" s="17">
        <v>19.899999999999999</v>
      </c>
      <c r="HB62" s="17">
        <v>19.91</v>
      </c>
      <c r="HC62" s="17">
        <v>19.91</v>
      </c>
      <c r="HD62" s="17">
        <v>19.920000000000002</v>
      </c>
      <c r="HE62" s="17">
        <v>19.89</v>
      </c>
      <c r="HF62" s="17">
        <v>19.89</v>
      </c>
      <c r="HG62" s="17">
        <v>19.88</v>
      </c>
      <c r="HH62" s="17">
        <v>19.88</v>
      </c>
      <c r="HI62" s="17">
        <v>19.88</v>
      </c>
      <c r="HJ62" s="17">
        <v>19.87</v>
      </c>
      <c r="HK62" s="17">
        <v>19.850000000000001</v>
      </c>
      <c r="HL62" s="17">
        <v>19.84</v>
      </c>
      <c r="HM62" s="17">
        <v>19.84</v>
      </c>
      <c r="HN62" s="17">
        <v>19.850000000000001</v>
      </c>
      <c r="HO62" s="17">
        <v>19.86</v>
      </c>
      <c r="HP62" s="17">
        <v>19.850000000000001</v>
      </c>
      <c r="HQ62" s="17">
        <v>19.84</v>
      </c>
      <c r="HR62" s="17">
        <v>19.84</v>
      </c>
      <c r="HS62" s="17">
        <v>19.84</v>
      </c>
      <c r="HT62" s="17">
        <v>19.86</v>
      </c>
      <c r="HU62" s="17">
        <v>19.86</v>
      </c>
      <c r="HV62" s="17">
        <v>19.84</v>
      </c>
      <c r="HW62" s="17">
        <v>19.84</v>
      </c>
      <c r="HX62" s="17">
        <v>19.84</v>
      </c>
      <c r="HY62" s="17">
        <v>19.84</v>
      </c>
      <c r="HZ62" s="17">
        <v>19.84</v>
      </c>
      <c r="IA62" s="17">
        <v>19.84</v>
      </c>
      <c r="IB62" s="17">
        <v>19.84</v>
      </c>
      <c r="IC62" s="17">
        <v>19.829999999999998</v>
      </c>
      <c r="ID62" s="17">
        <v>19.82</v>
      </c>
      <c r="IE62" s="17">
        <v>19.809999999999999</v>
      </c>
      <c r="IF62" s="17">
        <v>19.82</v>
      </c>
      <c r="IG62" s="17">
        <v>19.829999999999998</v>
      </c>
      <c r="IH62" s="17">
        <v>19.829999999999998</v>
      </c>
      <c r="II62" s="17">
        <v>19.829999999999998</v>
      </c>
      <c r="IJ62" s="17">
        <v>19.809999999999999</v>
      </c>
      <c r="IK62" s="17">
        <v>19.829999999999998</v>
      </c>
      <c r="IL62" s="17">
        <v>19.84</v>
      </c>
      <c r="IM62" s="17">
        <v>19.84</v>
      </c>
      <c r="IN62" s="17">
        <v>19.82</v>
      </c>
      <c r="IO62" s="17">
        <v>19.82</v>
      </c>
      <c r="IP62" s="17">
        <v>19.809999999999999</v>
      </c>
      <c r="IQ62" s="17">
        <v>19.809999999999999</v>
      </c>
      <c r="IR62" s="17">
        <v>19.809999999999999</v>
      </c>
      <c r="IS62" s="17">
        <v>19.8</v>
      </c>
      <c r="IT62" s="17">
        <v>19.82</v>
      </c>
      <c r="IU62" s="17">
        <v>19.8</v>
      </c>
      <c r="IV62" s="17">
        <v>19.8</v>
      </c>
      <c r="IW62" s="17">
        <v>19.8</v>
      </c>
      <c r="IX62" s="17">
        <v>19.8</v>
      </c>
      <c r="IY62" s="17">
        <v>19.809999999999999</v>
      </c>
    </row>
    <row r="63" spans="1:259" x14ac:dyDescent="0.15">
      <c r="A63" s="17" t="s">
        <v>600</v>
      </c>
      <c r="B63" s="17" t="s">
        <v>601</v>
      </c>
      <c r="C63" s="17"/>
      <c r="D63" s="17"/>
      <c r="E63" s="17"/>
      <c r="F63" s="17"/>
      <c r="G63" s="17"/>
      <c r="H63" s="17"/>
      <c r="I63" s="17"/>
      <c r="J63" s="17"/>
      <c r="K63" s="17"/>
      <c r="L63" s="17"/>
      <c r="M63" s="17"/>
      <c r="N63" s="17"/>
      <c r="O63" s="17"/>
      <c r="P63" s="17"/>
      <c r="Q63" s="17"/>
      <c r="R63" s="17"/>
      <c r="S63" s="17"/>
      <c r="T63" s="17"/>
      <c r="U63" s="17"/>
      <c r="V63" s="17"/>
      <c r="W63" s="17"/>
      <c r="X63" s="17"/>
      <c r="Y63" s="17"/>
      <c r="Z63" s="17"/>
      <c r="AA63" s="26"/>
      <c r="AB63" s="17"/>
      <c r="AC63" s="26"/>
      <c r="AD63" s="26"/>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26"/>
      <c r="BK63" s="17"/>
      <c r="BL63" s="17"/>
      <c r="BM63" s="17"/>
      <c r="BN63" s="17"/>
      <c r="BO63" s="17"/>
      <c r="BP63" s="17"/>
      <c r="BQ63" s="17"/>
      <c r="BR63" s="17"/>
      <c r="BS63" s="17"/>
      <c r="BT63" s="17"/>
      <c r="BU63" s="17"/>
      <c r="BV63" s="17"/>
      <c r="BW63" s="17"/>
      <c r="BX63" s="26"/>
      <c r="BY63" s="26"/>
      <c r="BZ63" s="26"/>
      <c r="CA63" s="26"/>
      <c r="CB63" s="26"/>
      <c r="CC63" s="17"/>
      <c r="CD63" s="17"/>
      <c r="CE63" s="17"/>
      <c r="CF63" s="17"/>
      <c r="CG63" s="17"/>
      <c r="CH63" s="17"/>
      <c r="CI63" s="17"/>
      <c r="CJ63" s="26"/>
      <c r="CK63" s="17"/>
      <c r="CL63" s="17"/>
      <c r="CM63" s="17"/>
      <c r="CN63" s="17"/>
      <c r="CO63" s="17"/>
      <c r="CP63" s="17"/>
      <c r="CQ63" s="17"/>
      <c r="CR63" s="17"/>
      <c r="CS63" s="17"/>
      <c r="CT63" s="17"/>
      <c r="CU63" s="17"/>
      <c r="CV63" s="17"/>
      <c r="CW63" s="17"/>
      <c r="CX63" s="17"/>
      <c r="CY63" s="26"/>
      <c r="CZ63" s="26"/>
      <c r="DA63" s="26"/>
      <c r="DB63" s="17"/>
      <c r="DC63" s="17"/>
      <c r="DD63" s="17"/>
      <c r="DE63" s="17"/>
      <c r="DF63" s="17"/>
      <c r="DG63" s="17"/>
      <c r="DH63" s="26"/>
      <c r="DI63" s="17"/>
      <c r="DJ63" s="17"/>
      <c r="DK63" s="17"/>
      <c r="DL63" s="17"/>
      <c r="DM63" s="17">
        <v>9.8800000000000008</v>
      </c>
      <c r="DN63" s="17">
        <v>9.8800000000000008</v>
      </c>
      <c r="DO63" s="17">
        <v>9.8800000000000008</v>
      </c>
      <c r="DP63" s="17">
        <v>9.8800000000000008</v>
      </c>
      <c r="DQ63" s="17">
        <v>9.89</v>
      </c>
      <c r="DR63" s="17">
        <v>9.9</v>
      </c>
      <c r="DS63" s="17">
        <v>9.9</v>
      </c>
      <c r="DT63" s="17">
        <v>9.9</v>
      </c>
      <c r="DU63" s="17">
        <v>9.89</v>
      </c>
      <c r="DV63" s="17">
        <v>9.89</v>
      </c>
      <c r="DW63" s="17">
        <v>9.9</v>
      </c>
      <c r="DX63" s="17">
        <v>9.91</v>
      </c>
      <c r="DY63" s="17">
        <v>9.9</v>
      </c>
      <c r="DZ63" s="17">
        <v>9.9</v>
      </c>
      <c r="EA63" s="17">
        <v>9.9</v>
      </c>
      <c r="EB63" s="17">
        <v>9.89</v>
      </c>
      <c r="EC63" s="17">
        <v>9.89</v>
      </c>
      <c r="ED63" s="17">
        <v>9.8699999999999992</v>
      </c>
      <c r="EE63" s="17">
        <v>9.8800000000000008</v>
      </c>
      <c r="EF63" s="17">
        <v>9.8699999999999992</v>
      </c>
      <c r="EG63" s="17">
        <v>9.8699999999999992</v>
      </c>
      <c r="EH63" s="17">
        <v>9.86</v>
      </c>
      <c r="EI63" s="17">
        <v>9.8800000000000008</v>
      </c>
      <c r="EJ63" s="17">
        <v>9.8699999999999992</v>
      </c>
      <c r="EK63" s="17">
        <v>9.8800000000000008</v>
      </c>
      <c r="EL63" s="17">
        <v>9.86</v>
      </c>
      <c r="EM63" s="17">
        <v>9.8699999999999992</v>
      </c>
      <c r="EN63" s="17">
        <v>9.8800000000000008</v>
      </c>
      <c r="EO63" s="17">
        <v>9.8699999999999992</v>
      </c>
      <c r="EP63" s="17">
        <v>9.8800000000000008</v>
      </c>
      <c r="EQ63" s="17">
        <v>9.89</v>
      </c>
      <c r="ER63" s="17">
        <v>9.89</v>
      </c>
      <c r="ES63" s="17">
        <v>9.8800000000000008</v>
      </c>
      <c r="ET63" s="17">
        <v>9.8800000000000008</v>
      </c>
      <c r="EU63" s="17">
        <v>9.89</v>
      </c>
      <c r="EV63" s="17">
        <v>9.89</v>
      </c>
      <c r="EW63" s="17">
        <v>9.89</v>
      </c>
      <c r="EX63" s="17">
        <v>9.8699999999999992</v>
      </c>
      <c r="EY63" s="17">
        <v>9.8699999999999992</v>
      </c>
      <c r="EZ63" s="17">
        <v>9.8699999999999992</v>
      </c>
      <c r="FA63" s="17">
        <v>9.8699999999999992</v>
      </c>
      <c r="FB63" s="17">
        <v>9.86</v>
      </c>
      <c r="FC63" s="17">
        <v>9.86</v>
      </c>
      <c r="FD63" s="17">
        <v>9.86</v>
      </c>
      <c r="FE63" s="17">
        <v>9.86</v>
      </c>
      <c r="FF63" s="17">
        <v>9.85</v>
      </c>
      <c r="FG63" s="17">
        <v>9.86</v>
      </c>
      <c r="FH63" s="17">
        <v>9.86</v>
      </c>
      <c r="FI63" s="17">
        <v>9.8699999999999992</v>
      </c>
      <c r="FJ63" s="17">
        <v>9.86</v>
      </c>
      <c r="FK63" s="17">
        <v>9.86</v>
      </c>
      <c r="FL63" s="17">
        <v>9.8699999999999992</v>
      </c>
      <c r="FM63" s="17">
        <v>9.86</v>
      </c>
      <c r="FN63" s="17">
        <v>9.8800000000000008</v>
      </c>
      <c r="FO63" s="17">
        <v>9.8800000000000008</v>
      </c>
      <c r="FP63" s="17">
        <v>9.8699999999999992</v>
      </c>
      <c r="FQ63" s="17">
        <v>9.8699999999999992</v>
      </c>
      <c r="FR63" s="17">
        <v>9.8699999999999992</v>
      </c>
      <c r="FS63" s="17">
        <v>9.86</v>
      </c>
      <c r="FT63" s="17">
        <v>9.86</v>
      </c>
      <c r="FU63" s="17">
        <v>9.86</v>
      </c>
      <c r="FV63" s="17">
        <v>9.85</v>
      </c>
      <c r="FW63" s="17">
        <v>9.85</v>
      </c>
      <c r="FX63" s="17">
        <v>9.85</v>
      </c>
      <c r="FY63" s="17">
        <v>9.85</v>
      </c>
      <c r="FZ63" s="17">
        <v>9.86</v>
      </c>
      <c r="GA63" s="17">
        <v>9.8699999999999992</v>
      </c>
      <c r="GB63" s="17">
        <v>9.8699999999999992</v>
      </c>
      <c r="GC63" s="17">
        <v>9.8699999999999992</v>
      </c>
      <c r="GD63" s="17">
        <v>9.8800000000000008</v>
      </c>
      <c r="GE63" s="17">
        <v>9.8699999999999992</v>
      </c>
      <c r="GF63" s="17">
        <v>9.8699999999999992</v>
      </c>
      <c r="GG63" s="17">
        <v>9.86</v>
      </c>
      <c r="GH63" s="17">
        <v>9.85</v>
      </c>
      <c r="GI63" s="17">
        <v>9.83</v>
      </c>
      <c r="GJ63" s="17">
        <v>9.83</v>
      </c>
      <c r="GK63" s="17">
        <v>9.83</v>
      </c>
      <c r="GL63" s="17">
        <v>9.84</v>
      </c>
      <c r="GM63" s="17">
        <v>9.84</v>
      </c>
      <c r="GN63" s="17">
        <v>9.84</v>
      </c>
      <c r="GO63" s="17">
        <v>9.84</v>
      </c>
      <c r="GP63" s="17">
        <v>9.83</v>
      </c>
      <c r="GQ63" s="17">
        <v>9.85</v>
      </c>
      <c r="GR63" s="17">
        <v>9.85</v>
      </c>
      <c r="GS63" s="17">
        <v>9.84</v>
      </c>
      <c r="GT63" s="17">
        <v>9.83</v>
      </c>
      <c r="GU63" s="17">
        <v>9.83</v>
      </c>
      <c r="GV63" s="17">
        <v>9.83</v>
      </c>
      <c r="GW63" s="17">
        <v>9.83</v>
      </c>
      <c r="GX63" s="17">
        <v>9.84</v>
      </c>
      <c r="GY63" s="17">
        <v>9.84</v>
      </c>
      <c r="GZ63" s="17">
        <v>9.84</v>
      </c>
      <c r="HA63" s="17">
        <v>9.82</v>
      </c>
      <c r="HB63" s="17">
        <v>9.82</v>
      </c>
      <c r="HC63" s="17">
        <v>9.82</v>
      </c>
      <c r="HD63" s="17">
        <v>9.82</v>
      </c>
      <c r="HE63" s="17">
        <v>9.83</v>
      </c>
      <c r="HF63" s="17">
        <v>9.8000000000000007</v>
      </c>
      <c r="HG63" s="17">
        <v>9.7799999999999994</v>
      </c>
      <c r="HH63" s="17">
        <v>9.7799999999999994</v>
      </c>
      <c r="HI63" s="17">
        <v>9.7899999999999991</v>
      </c>
      <c r="HJ63" s="17">
        <v>9.7799999999999994</v>
      </c>
      <c r="HK63" s="17">
        <v>9.7799999999999994</v>
      </c>
      <c r="HL63" s="17">
        <v>9.7799999999999994</v>
      </c>
      <c r="HM63" s="17">
        <v>9.7799999999999994</v>
      </c>
      <c r="HN63" s="17">
        <v>9.7799999999999994</v>
      </c>
      <c r="HO63" s="17">
        <v>9.7799999999999994</v>
      </c>
      <c r="HP63" s="17">
        <v>9.77</v>
      </c>
      <c r="HQ63" s="17">
        <v>9.77</v>
      </c>
      <c r="HR63" s="17">
        <v>9.7799999999999994</v>
      </c>
      <c r="HS63" s="17">
        <v>9.8000000000000007</v>
      </c>
      <c r="HT63" s="17">
        <v>9.7899999999999991</v>
      </c>
      <c r="HU63" s="17">
        <v>9.7899999999999991</v>
      </c>
      <c r="HV63" s="17">
        <v>9.7899999999999991</v>
      </c>
      <c r="HW63" s="17">
        <v>9.8000000000000007</v>
      </c>
      <c r="HX63" s="17">
        <v>9.7899999999999991</v>
      </c>
      <c r="HY63" s="17">
        <v>9.8000000000000007</v>
      </c>
      <c r="HZ63" s="17">
        <v>9.7899999999999991</v>
      </c>
      <c r="IA63" s="17">
        <v>9.8000000000000007</v>
      </c>
      <c r="IB63" s="17">
        <v>9.7899999999999991</v>
      </c>
      <c r="IC63" s="17">
        <v>9.77</v>
      </c>
      <c r="ID63" s="17">
        <v>9.7799999999999994</v>
      </c>
      <c r="IE63" s="17">
        <v>9.7899999999999991</v>
      </c>
      <c r="IF63" s="17">
        <v>9.77</v>
      </c>
      <c r="IG63" s="17">
        <v>9.76</v>
      </c>
      <c r="IH63" s="17">
        <v>9.75</v>
      </c>
      <c r="II63" s="17">
        <v>9.75</v>
      </c>
      <c r="IJ63" s="17">
        <v>9.75</v>
      </c>
      <c r="IK63" s="17">
        <v>9.74</v>
      </c>
      <c r="IL63" s="17">
        <v>9.74</v>
      </c>
      <c r="IM63" s="17">
        <v>9.75</v>
      </c>
      <c r="IN63" s="17">
        <v>9.75</v>
      </c>
      <c r="IO63" s="17">
        <v>9.74</v>
      </c>
      <c r="IP63" s="17">
        <v>9.73</v>
      </c>
      <c r="IQ63" s="17">
        <v>9.73</v>
      </c>
      <c r="IR63" s="17">
        <v>9.7200000000000006</v>
      </c>
      <c r="IS63" s="17">
        <v>9.74</v>
      </c>
      <c r="IT63" s="17">
        <v>9.73</v>
      </c>
      <c r="IU63" s="17">
        <v>9.74</v>
      </c>
      <c r="IV63" s="17">
        <v>9.73</v>
      </c>
      <c r="IW63" s="17">
        <v>9.73</v>
      </c>
      <c r="IX63" s="17">
        <v>9.73</v>
      </c>
      <c r="IY63" s="17">
        <v>9.73</v>
      </c>
    </row>
    <row r="64" spans="1:259" x14ac:dyDescent="0.15">
      <c r="A64" s="17" t="s">
        <v>134</v>
      </c>
      <c r="B64" s="17" t="s">
        <v>135</v>
      </c>
      <c r="C64" s="17"/>
      <c r="D64" s="17"/>
      <c r="E64" s="17"/>
      <c r="F64" s="17"/>
      <c r="G64" s="17"/>
      <c r="H64" s="17"/>
      <c r="I64" s="17"/>
      <c r="J64" s="17"/>
      <c r="K64" s="17"/>
      <c r="L64" s="17"/>
      <c r="M64" s="17"/>
      <c r="N64" s="17"/>
      <c r="O64" s="17"/>
      <c r="P64" s="17"/>
      <c r="Q64" s="17"/>
      <c r="R64" s="17"/>
      <c r="S64" s="17"/>
      <c r="T64" s="17"/>
      <c r="U64" s="17"/>
      <c r="V64" s="17"/>
      <c r="W64" s="17"/>
      <c r="X64" s="17"/>
      <c r="Y64" s="17"/>
      <c r="Z64" s="17"/>
      <c r="AA64" s="26"/>
      <c r="AB64" s="17"/>
      <c r="AC64" s="26"/>
      <c r="AD64" s="26"/>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26"/>
      <c r="BK64" s="17"/>
      <c r="BL64" s="17"/>
      <c r="BM64" s="17"/>
      <c r="BN64" s="17"/>
      <c r="BO64" s="17"/>
      <c r="BP64" s="17"/>
      <c r="BQ64" s="17"/>
      <c r="BR64" s="17"/>
      <c r="BS64" s="17"/>
      <c r="BT64" s="17"/>
      <c r="BU64" s="17"/>
      <c r="BV64" s="17"/>
      <c r="BW64" s="17"/>
      <c r="BX64" s="26"/>
      <c r="BY64" s="26"/>
      <c r="BZ64" s="26"/>
      <c r="CA64" s="26"/>
      <c r="CB64" s="26"/>
      <c r="CC64" s="17"/>
      <c r="CD64" s="17"/>
      <c r="CE64" s="17"/>
      <c r="CF64" s="17"/>
      <c r="CG64" s="17"/>
      <c r="CH64" s="17"/>
      <c r="CI64" s="17"/>
      <c r="CJ64" s="26"/>
      <c r="CK64" s="17"/>
      <c r="CL64" s="17"/>
      <c r="CM64" s="17"/>
      <c r="CN64" s="17"/>
      <c r="CO64" s="17"/>
      <c r="CP64" s="17"/>
      <c r="CQ64" s="17"/>
      <c r="CR64" s="17"/>
      <c r="CS64" s="17"/>
      <c r="CT64" s="17"/>
      <c r="CU64" s="17"/>
      <c r="CV64" s="17"/>
      <c r="CW64" s="17"/>
      <c r="CX64" s="17"/>
      <c r="CY64" s="26"/>
      <c r="CZ64" s="26"/>
      <c r="DA64" s="26"/>
      <c r="DB64" s="17"/>
      <c r="DC64" s="17"/>
      <c r="DD64" s="17"/>
      <c r="DE64" s="17"/>
      <c r="DF64" s="17"/>
      <c r="DG64" s="17"/>
      <c r="DH64" s="26"/>
      <c r="DI64" s="17"/>
      <c r="DJ64" s="17"/>
      <c r="DK64" s="17"/>
      <c r="DL64" s="17"/>
      <c r="DM64" s="17">
        <v>15.31</v>
      </c>
      <c r="DN64" s="17">
        <v>15.32</v>
      </c>
      <c r="DO64" s="17">
        <v>15.33</v>
      </c>
      <c r="DP64" s="17">
        <v>15.33</v>
      </c>
      <c r="DQ64" s="17">
        <v>15.34</v>
      </c>
      <c r="DR64" s="17">
        <v>15.33</v>
      </c>
      <c r="DS64" s="17">
        <v>15.32</v>
      </c>
      <c r="DT64" s="17">
        <v>15.32</v>
      </c>
      <c r="DU64" s="17">
        <v>15.32</v>
      </c>
      <c r="DV64" s="17">
        <v>15.32</v>
      </c>
      <c r="DW64" s="17">
        <v>15.32</v>
      </c>
      <c r="DX64" s="17">
        <v>15.33</v>
      </c>
      <c r="DY64" s="17">
        <v>15.32</v>
      </c>
      <c r="DZ64" s="17">
        <v>15.32</v>
      </c>
      <c r="EA64" s="17">
        <v>15.3</v>
      </c>
      <c r="EB64" s="17">
        <v>15.29</v>
      </c>
      <c r="EC64" s="17">
        <v>15.3</v>
      </c>
      <c r="ED64" s="17">
        <v>15.3</v>
      </c>
      <c r="EE64" s="17">
        <v>15.28</v>
      </c>
      <c r="EF64" s="17">
        <v>15.29</v>
      </c>
      <c r="EG64" s="17">
        <v>15.28</v>
      </c>
      <c r="EH64" s="17">
        <v>15.28</v>
      </c>
      <c r="EI64" s="17">
        <v>15.28</v>
      </c>
      <c r="EJ64" s="17">
        <v>15.29</v>
      </c>
      <c r="EK64" s="17">
        <v>15.3</v>
      </c>
      <c r="EL64" s="17">
        <v>15.3</v>
      </c>
      <c r="EM64" s="17">
        <v>15.29</v>
      </c>
      <c r="EN64" s="17">
        <v>15.29</v>
      </c>
      <c r="EO64" s="17">
        <v>15.29</v>
      </c>
      <c r="EP64" s="17">
        <v>15.3</v>
      </c>
      <c r="EQ64" s="17">
        <v>15.3</v>
      </c>
      <c r="ER64" s="17">
        <v>15.3</v>
      </c>
      <c r="ES64" s="17">
        <v>15.31</v>
      </c>
      <c r="ET64" s="17">
        <v>15.31</v>
      </c>
      <c r="EU64" s="17">
        <v>15.31</v>
      </c>
      <c r="EV64" s="17">
        <v>15.3</v>
      </c>
      <c r="EW64" s="17">
        <v>15.3</v>
      </c>
      <c r="EX64" s="17">
        <v>15.3</v>
      </c>
      <c r="EY64" s="17">
        <v>15.29</v>
      </c>
      <c r="EZ64" s="17">
        <v>15.27</v>
      </c>
      <c r="FA64" s="17">
        <v>15.27</v>
      </c>
      <c r="FB64" s="17">
        <v>15.28</v>
      </c>
      <c r="FC64" s="17">
        <v>15.27</v>
      </c>
      <c r="FD64" s="17">
        <v>15.28</v>
      </c>
      <c r="FE64" s="17">
        <v>15.27</v>
      </c>
      <c r="FF64" s="17">
        <v>15.28</v>
      </c>
      <c r="FG64" s="17">
        <v>15.3</v>
      </c>
      <c r="FH64" s="17">
        <v>15.29</v>
      </c>
      <c r="FI64" s="17">
        <v>15.28</v>
      </c>
      <c r="FJ64" s="17">
        <v>15.29</v>
      </c>
      <c r="FK64" s="17">
        <v>15.29</v>
      </c>
      <c r="FL64" s="17">
        <v>15.28</v>
      </c>
      <c r="FM64" s="17">
        <v>15.29</v>
      </c>
      <c r="FN64" s="17">
        <v>15.3</v>
      </c>
      <c r="FO64" s="17">
        <v>15.3</v>
      </c>
      <c r="FP64" s="17">
        <v>15.31</v>
      </c>
      <c r="FQ64" s="17">
        <v>15.3</v>
      </c>
      <c r="FR64" s="17">
        <v>15.29</v>
      </c>
      <c r="FS64" s="17">
        <v>15.3</v>
      </c>
      <c r="FT64" s="17">
        <v>15.3</v>
      </c>
      <c r="FU64" s="17">
        <v>15.3</v>
      </c>
      <c r="FV64" s="17">
        <v>15.3</v>
      </c>
      <c r="FW64" s="17">
        <v>15.29</v>
      </c>
      <c r="FX64" s="17">
        <v>15.3</v>
      </c>
      <c r="FY64" s="17">
        <v>15.3</v>
      </c>
      <c r="FZ64" s="17">
        <v>15.3</v>
      </c>
      <c r="GA64" s="17">
        <v>15.31</v>
      </c>
      <c r="GB64" s="17">
        <v>15.3</v>
      </c>
      <c r="GC64" s="17">
        <v>15.3</v>
      </c>
      <c r="GD64" s="17">
        <v>15.3</v>
      </c>
      <c r="GE64" s="17">
        <v>15.3</v>
      </c>
      <c r="GF64" s="17">
        <v>15.3</v>
      </c>
      <c r="GG64" s="17">
        <v>15.29</v>
      </c>
      <c r="GH64" s="17">
        <v>15.28</v>
      </c>
      <c r="GI64" s="17">
        <v>15.26</v>
      </c>
      <c r="GJ64" s="17">
        <v>15.27</v>
      </c>
      <c r="GK64" s="17">
        <v>15.26</v>
      </c>
      <c r="GL64" s="17">
        <v>15.26</v>
      </c>
      <c r="GM64" s="17">
        <v>15.26</v>
      </c>
      <c r="GN64" s="17">
        <v>15.25</v>
      </c>
      <c r="GO64" s="17">
        <v>15.25</v>
      </c>
      <c r="GP64" s="17">
        <v>15.25</v>
      </c>
      <c r="GQ64" s="17">
        <v>15.26</v>
      </c>
      <c r="GR64" s="17">
        <v>15.27</v>
      </c>
      <c r="GS64" s="17">
        <v>15.28</v>
      </c>
      <c r="GT64" s="17">
        <v>15.27</v>
      </c>
      <c r="GU64" s="17">
        <v>15.27</v>
      </c>
      <c r="GV64" s="17">
        <v>15.26</v>
      </c>
      <c r="GW64" s="17">
        <v>15.27</v>
      </c>
      <c r="GX64" s="17">
        <v>15.26</v>
      </c>
      <c r="GY64" s="17">
        <v>15.26</v>
      </c>
      <c r="GZ64" s="17">
        <v>15.26</v>
      </c>
      <c r="HA64" s="17">
        <v>15.27</v>
      </c>
      <c r="HB64" s="17">
        <v>15.27</v>
      </c>
      <c r="HC64" s="17">
        <v>15.27</v>
      </c>
      <c r="HD64" s="17">
        <v>15.27</v>
      </c>
      <c r="HE64" s="17">
        <v>15.26</v>
      </c>
      <c r="HF64" s="17">
        <v>15.25</v>
      </c>
      <c r="HG64" s="17">
        <v>15.25</v>
      </c>
      <c r="HH64" s="17">
        <v>15.25</v>
      </c>
      <c r="HI64" s="17">
        <v>15.23</v>
      </c>
      <c r="HJ64" s="17">
        <v>15.24</v>
      </c>
      <c r="HK64" s="17">
        <v>15.24</v>
      </c>
      <c r="HL64" s="17">
        <v>15.23</v>
      </c>
      <c r="HM64" s="17">
        <v>15.23</v>
      </c>
      <c r="HN64" s="17">
        <v>15.21</v>
      </c>
      <c r="HO64" s="17">
        <v>15.23</v>
      </c>
      <c r="HP64" s="17">
        <v>15.22</v>
      </c>
      <c r="HQ64" s="17">
        <v>15.22</v>
      </c>
      <c r="HR64" s="17">
        <v>15.22</v>
      </c>
      <c r="HS64" s="17">
        <v>15.22</v>
      </c>
      <c r="HT64" s="17">
        <v>15.22</v>
      </c>
      <c r="HU64" s="17">
        <v>15.22</v>
      </c>
      <c r="HV64" s="17">
        <v>15.21</v>
      </c>
      <c r="HW64" s="17">
        <v>15.22</v>
      </c>
      <c r="HX64" s="17">
        <v>15.22</v>
      </c>
      <c r="HY64" s="17">
        <v>15.22</v>
      </c>
      <c r="HZ64" s="17">
        <v>15.22</v>
      </c>
      <c r="IA64" s="17">
        <v>15.22</v>
      </c>
      <c r="IB64" s="17">
        <v>15.21</v>
      </c>
      <c r="IC64" s="17">
        <v>15.22</v>
      </c>
      <c r="ID64" s="17">
        <v>15.21</v>
      </c>
      <c r="IE64" s="17">
        <v>15.22</v>
      </c>
      <c r="IF64" s="17">
        <v>15.21</v>
      </c>
      <c r="IG64" s="17">
        <v>15.21</v>
      </c>
      <c r="IH64" s="17">
        <v>15.2</v>
      </c>
      <c r="II64" s="17">
        <v>15.18</v>
      </c>
      <c r="IJ64" s="17">
        <v>15.17</v>
      </c>
      <c r="IK64" s="17">
        <v>15.16</v>
      </c>
      <c r="IL64" s="17">
        <v>15.17</v>
      </c>
      <c r="IM64" s="17">
        <v>15.2</v>
      </c>
      <c r="IN64" s="17">
        <v>15.17</v>
      </c>
      <c r="IO64" s="17">
        <v>15.17</v>
      </c>
      <c r="IP64" s="17">
        <v>15.17</v>
      </c>
      <c r="IQ64" s="17">
        <v>15.18</v>
      </c>
      <c r="IR64" s="17">
        <v>15.17</v>
      </c>
      <c r="IS64" s="17">
        <v>15.18</v>
      </c>
      <c r="IT64" s="17">
        <v>15.17</v>
      </c>
      <c r="IU64" s="17">
        <v>15.16</v>
      </c>
      <c r="IV64" s="17">
        <v>15.15</v>
      </c>
      <c r="IW64" s="17">
        <v>15.15</v>
      </c>
      <c r="IX64" s="17">
        <v>15.15</v>
      </c>
      <c r="IY64" s="17">
        <v>15.15</v>
      </c>
    </row>
    <row r="65" spans="1:259" x14ac:dyDescent="0.15">
      <c r="A65" s="17" t="s">
        <v>894</v>
      </c>
      <c r="B65" s="17" t="s">
        <v>895</v>
      </c>
      <c r="C65" s="17"/>
      <c r="D65" s="17"/>
      <c r="E65" s="17"/>
      <c r="F65" s="17"/>
      <c r="G65" s="17"/>
      <c r="H65" s="17"/>
      <c r="I65" s="17"/>
      <c r="J65" s="17"/>
      <c r="K65" s="17"/>
      <c r="L65" s="17"/>
      <c r="M65" s="17"/>
      <c r="N65" s="17"/>
      <c r="O65" s="17"/>
      <c r="P65" s="17"/>
      <c r="Q65" s="17"/>
      <c r="R65" s="17"/>
      <c r="S65" s="17"/>
      <c r="T65" s="17"/>
      <c r="U65" s="17"/>
      <c r="V65" s="17"/>
      <c r="W65" s="17"/>
      <c r="X65" s="17"/>
      <c r="Y65" s="17"/>
      <c r="Z65" s="17"/>
      <c r="AA65" s="26"/>
      <c r="AB65" s="17"/>
      <c r="AC65" s="26"/>
      <c r="AD65" s="26"/>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26"/>
      <c r="BK65" s="17"/>
      <c r="BL65" s="17"/>
      <c r="BM65" s="17"/>
      <c r="BN65" s="17"/>
      <c r="BO65" s="17"/>
      <c r="BP65" s="17"/>
      <c r="BQ65" s="17"/>
      <c r="BR65" s="17"/>
      <c r="BS65" s="17"/>
      <c r="BT65" s="17"/>
      <c r="BU65" s="17"/>
      <c r="BV65" s="17"/>
      <c r="BW65" s="17"/>
      <c r="BX65" s="26"/>
      <c r="BY65" s="26"/>
      <c r="BZ65" s="26"/>
      <c r="CA65" s="26"/>
      <c r="CB65" s="26"/>
      <c r="CC65" s="17"/>
      <c r="CD65" s="17"/>
      <c r="CE65" s="17"/>
      <c r="CF65" s="17"/>
      <c r="CG65" s="17"/>
      <c r="CH65" s="17"/>
      <c r="CI65" s="17"/>
      <c r="CJ65" s="26"/>
      <c r="CK65" s="17"/>
      <c r="CL65" s="17"/>
      <c r="CM65" s="17"/>
      <c r="CN65" s="17"/>
      <c r="CO65" s="17"/>
      <c r="CP65" s="17"/>
      <c r="CQ65" s="17"/>
      <c r="CR65" s="17"/>
      <c r="CS65" s="17"/>
      <c r="CT65" s="17"/>
      <c r="CU65" s="17"/>
      <c r="CV65" s="17"/>
      <c r="CW65" s="17"/>
      <c r="CX65" s="17"/>
      <c r="CY65" s="26"/>
      <c r="CZ65" s="26"/>
      <c r="DA65" s="26"/>
      <c r="DB65" s="17"/>
      <c r="DC65" s="17"/>
      <c r="DD65" s="17"/>
      <c r="DE65" s="17"/>
      <c r="DF65" s="17"/>
      <c r="DG65" s="17"/>
      <c r="DH65" s="26"/>
      <c r="DI65" s="17"/>
      <c r="DJ65" s="17"/>
      <c r="DK65" s="17"/>
      <c r="DL65" s="17"/>
      <c r="DM65" s="17">
        <v>21.33</v>
      </c>
      <c r="DN65" s="17">
        <v>21.35</v>
      </c>
      <c r="DO65" s="17">
        <v>21.38</v>
      </c>
      <c r="DP65" s="17">
        <v>21.4</v>
      </c>
      <c r="DQ65" s="17">
        <v>21.41</v>
      </c>
      <c r="DR65" s="17">
        <v>21.47</v>
      </c>
      <c r="DS65" s="17">
        <v>21.47</v>
      </c>
      <c r="DT65" s="17">
        <v>21.47</v>
      </c>
      <c r="DU65" s="17">
        <v>21.52</v>
      </c>
      <c r="DV65" s="17">
        <v>21.54</v>
      </c>
      <c r="DW65" s="17">
        <v>21.53</v>
      </c>
      <c r="DX65" s="17">
        <v>21.53</v>
      </c>
      <c r="DY65" s="17">
        <v>21.53</v>
      </c>
      <c r="DZ65" s="17">
        <v>21.54</v>
      </c>
      <c r="EA65" s="17">
        <v>21.48</v>
      </c>
      <c r="EB65" s="17">
        <v>21.5</v>
      </c>
      <c r="EC65" s="17">
        <v>21.5</v>
      </c>
      <c r="ED65" s="17">
        <v>21.49</v>
      </c>
      <c r="EE65" s="17">
        <v>21.49</v>
      </c>
      <c r="EF65" s="17">
        <v>21.49</v>
      </c>
      <c r="EG65" s="17">
        <v>21.45</v>
      </c>
      <c r="EH65" s="17">
        <v>21.45</v>
      </c>
      <c r="EI65" s="17">
        <v>21.49</v>
      </c>
      <c r="EJ65" s="17">
        <v>21.5</v>
      </c>
      <c r="EK65" s="17">
        <v>21.45</v>
      </c>
      <c r="EL65" s="17">
        <v>21.45</v>
      </c>
      <c r="EM65" s="17">
        <v>21.4</v>
      </c>
      <c r="EN65" s="17">
        <v>21.4</v>
      </c>
      <c r="EO65" s="17">
        <v>21.43</v>
      </c>
      <c r="EP65" s="17">
        <v>21.43</v>
      </c>
      <c r="EQ65" s="17">
        <v>21.43</v>
      </c>
      <c r="ER65" s="17">
        <v>21.43</v>
      </c>
      <c r="ES65" s="17">
        <v>21.48</v>
      </c>
      <c r="ET65" s="17">
        <v>21.5</v>
      </c>
      <c r="EU65" s="17">
        <v>21.5</v>
      </c>
      <c r="EV65" s="17">
        <v>21.5</v>
      </c>
      <c r="EW65" s="17">
        <v>21.5</v>
      </c>
      <c r="EX65" s="17">
        <v>21.46</v>
      </c>
      <c r="EY65" s="17">
        <v>21.41</v>
      </c>
      <c r="EZ65" s="17">
        <v>21.41</v>
      </c>
      <c r="FA65" s="17">
        <v>21.46</v>
      </c>
      <c r="FB65" s="17">
        <v>21.41</v>
      </c>
      <c r="FC65" s="17">
        <v>21.46</v>
      </c>
      <c r="FD65" s="17">
        <v>21.4</v>
      </c>
      <c r="FE65" s="17">
        <v>21.45</v>
      </c>
      <c r="FF65" s="17">
        <v>21.44</v>
      </c>
      <c r="FG65" s="17">
        <v>21.44</v>
      </c>
      <c r="FH65" s="17">
        <v>21.45</v>
      </c>
      <c r="FI65" s="17">
        <v>21.45</v>
      </c>
      <c r="FJ65" s="17">
        <v>21.44</v>
      </c>
      <c r="FK65" s="17">
        <v>21.38</v>
      </c>
      <c r="FL65" s="17">
        <v>21.36</v>
      </c>
      <c r="FM65" s="17">
        <v>21.36</v>
      </c>
      <c r="FN65" s="17">
        <v>21.42</v>
      </c>
      <c r="FO65" s="17">
        <v>21.36</v>
      </c>
      <c r="FP65" s="17">
        <v>21.4</v>
      </c>
      <c r="FQ65" s="17">
        <v>21.4</v>
      </c>
      <c r="FR65" s="17">
        <v>21.38</v>
      </c>
      <c r="FS65" s="17">
        <v>21.39</v>
      </c>
      <c r="FT65" s="17">
        <v>21.38</v>
      </c>
      <c r="FU65" s="17">
        <v>21.38</v>
      </c>
      <c r="FV65" s="17">
        <v>21.39</v>
      </c>
      <c r="FW65" s="17">
        <v>21.38</v>
      </c>
      <c r="FX65" s="17">
        <v>21.39</v>
      </c>
      <c r="FY65" s="17">
        <v>21.39</v>
      </c>
      <c r="FZ65" s="17">
        <v>21.38</v>
      </c>
      <c r="GA65" s="17">
        <v>21.35</v>
      </c>
      <c r="GB65" s="17">
        <v>21.36</v>
      </c>
      <c r="GC65" s="17">
        <v>21.36</v>
      </c>
      <c r="GD65" s="17">
        <v>21.36</v>
      </c>
      <c r="GE65" s="17">
        <v>21.4</v>
      </c>
      <c r="GF65" s="17">
        <v>21.4</v>
      </c>
      <c r="GG65" s="17">
        <v>21.36</v>
      </c>
      <c r="GH65" s="17">
        <v>21.36</v>
      </c>
      <c r="GI65" s="17">
        <v>21.37</v>
      </c>
      <c r="GJ65" s="17">
        <v>21.37</v>
      </c>
      <c r="GK65" s="17">
        <v>21.37</v>
      </c>
      <c r="GL65" s="17">
        <v>21.39</v>
      </c>
      <c r="GM65" s="17">
        <v>21.38</v>
      </c>
      <c r="GN65" s="17">
        <v>21.38</v>
      </c>
      <c r="GO65" s="17">
        <v>21.38</v>
      </c>
      <c r="GP65" s="17">
        <v>21.39</v>
      </c>
      <c r="GQ65" s="17">
        <v>21.4</v>
      </c>
      <c r="GR65" s="17">
        <v>21.39</v>
      </c>
      <c r="GS65" s="17">
        <v>21.4</v>
      </c>
      <c r="GT65" s="17">
        <v>21.4</v>
      </c>
      <c r="GU65" s="17">
        <v>21.37</v>
      </c>
      <c r="GV65" s="17">
        <v>21.4</v>
      </c>
      <c r="GW65" s="17">
        <v>21.4</v>
      </c>
      <c r="GX65" s="17">
        <v>21.36</v>
      </c>
      <c r="GY65" s="17">
        <v>21.37</v>
      </c>
      <c r="GZ65" s="17">
        <v>21.39</v>
      </c>
      <c r="HA65" s="17">
        <v>21.37</v>
      </c>
      <c r="HB65" s="17">
        <v>21.4</v>
      </c>
      <c r="HC65" s="17">
        <v>21.4</v>
      </c>
      <c r="HD65" s="17">
        <v>21.39</v>
      </c>
      <c r="HE65" s="17">
        <v>21.37</v>
      </c>
      <c r="HF65" s="17">
        <v>21.36</v>
      </c>
      <c r="HG65" s="17">
        <v>21.36</v>
      </c>
      <c r="HH65" s="17">
        <v>21.39</v>
      </c>
      <c r="HI65" s="17">
        <v>21.39</v>
      </c>
      <c r="HJ65" s="17">
        <v>21.33</v>
      </c>
      <c r="HK65" s="17">
        <v>21.39</v>
      </c>
      <c r="HL65" s="17">
        <v>21.37</v>
      </c>
      <c r="HM65" s="17">
        <v>21.39</v>
      </c>
      <c r="HN65" s="17">
        <v>21.39</v>
      </c>
      <c r="HO65" s="17">
        <v>21.35</v>
      </c>
      <c r="HP65" s="17">
        <v>21.38</v>
      </c>
      <c r="HQ65" s="17">
        <v>21.33</v>
      </c>
      <c r="HR65" s="17">
        <v>21.35</v>
      </c>
      <c r="HS65" s="17">
        <v>21.36</v>
      </c>
      <c r="HT65" s="17">
        <v>21.36</v>
      </c>
      <c r="HU65" s="17">
        <v>21.34</v>
      </c>
      <c r="HV65" s="17">
        <v>21.35</v>
      </c>
      <c r="HW65" s="17">
        <v>21.35</v>
      </c>
      <c r="HX65" s="17">
        <v>21.38</v>
      </c>
      <c r="HY65" s="17">
        <v>21.38</v>
      </c>
      <c r="HZ65" s="17">
        <v>21.37</v>
      </c>
      <c r="IA65" s="17">
        <v>21.39</v>
      </c>
      <c r="IB65" s="17">
        <v>21.37</v>
      </c>
      <c r="IC65" s="17">
        <v>21.39</v>
      </c>
      <c r="ID65" s="17">
        <v>21.36</v>
      </c>
      <c r="IE65" s="17">
        <v>21.4</v>
      </c>
      <c r="IF65" s="17">
        <v>21.41</v>
      </c>
      <c r="IG65" s="17">
        <v>21.37</v>
      </c>
      <c r="IH65" s="17">
        <v>21.36</v>
      </c>
      <c r="II65" s="17">
        <v>21.36</v>
      </c>
      <c r="IJ65" s="17">
        <v>21.36</v>
      </c>
      <c r="IK65" s="17">
        <v>21.36</v>
      </c>
      <c r="IL65" s="17">
        <v>21.36</v>
      </c>
      <c r="IM65" s="17">
        <v>21.36</v>
      </c>
      <c r="IN65" s="17">
        <v>21.36</v>
      </c>
      <c r="IO65" s="17">
        <v>21.36</v>
      </c>
      <c r="IP65" s="17">
        <v>21.36</v>
      </c>
      <c r="IQ65" s="17">
        <v>21.32</v>
      </c>
      <c r="IR65" s="17">
        <v>21.31</v>
      </c>
      <c r="IS65" s="17">
        <v>21.29</v>
      </c>
      <c r="IT65" s="17">
        <v>21.24</v>
      </c>
      <c r="IU65" s="17">
        <v>21.22</v>
      </c>
      <c r="IV65" s="17">
        <v>21.23</v>
      </c>
      <c r="IW65" s="17">
        <v>21.23</v>
      </c>
      <c r="IX65" s="17">
        <v>21.23</v>
      </c>
      <c r="IY65" s="17">
        <v>21.25</v>
      </c>
    </row>
    <row r="66" spans="1:259" x14ac:dyDescent="0.15">
      <c r="A66" s="17" t="s">
        <v>608</v>
      </c>
      <c r="B66" s="17" t="s">
        <v>609</v>
      </c>
      <c r="C66" s="17"/>
      <c r="D66" s="17"/>
      <c r="E66" s="17"/>
      <c r="F66" s="17"/>
      <c r="G66" s="17"/>
      <c r="H66" s="17"/>
      <c r="I66" s="17"/>
      <c r="J66" s="17"/>
      <c r="K66" s="17"/>
      <c r="L66" s="17"/>
      <c r="M66" s="17"/>
      <c r="N66" s="17"/>
      <c r="O66" s="17"/>
      <c r="P66" s="17"/>
      <c r="Q66" s="17"/>
      <c r="R66" s="17"/>
      <c r="S66" s="17"/>
      <c r="T66" s="17"/>
      <c r="U66" s="17"/>
      <c r="V66" s="17"/>
      <c r="W66" s="17"/>
      <c r="X66" s="17"/>
      <c r="Y66" s="17"/>
      <c r="Z66" s="17"/>
      <c r="AA66" s="26"/>
      <c r="AB66" s="17"/>
      <c r="AC66" s="26"/>
      <c r="AD66" s="26"/>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26"/>
      <c r="BK66" s="17"/>
      <c r="BL66" s="17"/>
      <c r="BM66" s="17"/>
      <c r="BN66" s="17"/>
      <c r="BO66" s="17"/>
      <c r="BP66" s="17"/>
      <c r="BQ66" s="17"/>
      <c r="BR66" s="17"/>
      <c r="BS66" s="17"/>
      <c r="BT66" s="17"/>
      <c r="BU66" s="17"/>
      <c r="BV66" s="17"/>
      <c r="BW66" s="17"/>
      <c r="BX66" s="26"/>
      <c r="BY66" s="26"/>
      <c r="BZ66" s="26"/>
      <c r="CA66" s="26"/>
      <c r="CB66" s="26"/>
      <c r="CC66" s="17"/>
      <c r="CD66" s="17"/>
      <c r="CE66" s="17"/>
      <c r="CF66" s="17"/>
      <c r="CG66" s="17"/>
      <c r="CH66" s="17"/>
      <c r="CI66" s="17"/>
      <c r="CJ66" s="26"/>
      <c r="CK66" s="17"/>
      <c r="CL66" s="17"/>
      <c r="CM66" s="17"/>
      <c r="CN66" s="17"/>
      <c r="CO66" s="17"/>
      <c r="CP66" s="17"/>
      <c r="CQ66" s="17"/>
      <c r="CR66" s="17"/>
      <c r="CS66" s="17"/>
      <c r="CT66" s="17"/>
      <c r="CU66" s="17"/>
      <c r="CV66" s="17"/>
      <c r="CW66" s="17"/>
      <c r="CX66" s="17"/>
      <c r="CY66" s="26"/>
      <c r="CZ66" s="26"/>
      <c r="DA66" s="26"/>
      <c r="DB66" s="17"/>
      <c r="DC66" s="17"/>
      <c r="DD66" s="17"/>
      <c r="DE66" s="17"/>
      <c r="DF66" s="17"/>
      <c r="DG66" s="17"/>
      <c r="DH66" s="26"/>
      <c r="DI66" s="17"/>
      <c r="DJ66" s="17"/>
      <c r="DK66" s="17"/>
      <c r="DL66" s="17"/>
      <c r="DM66" s="17">
        <v>6.18</v>
      </c>
      <c r="DN66" s="17">
        <v>6.18</v>
      </c>
      <c r="DO66" s="17">
        <v>6.17</v>
      </c>
      <c r="DP66" s="17">
        <v>6.18</v>
      </c>
      <c r="DQ66" s="17">
        <v>6.18</v>
      </c>
      <c r="DR66" s="17">
        <v>6.17</v>
      </c>
      <c r="DS66" s="17">
        <v>6.18</v>
      </c>
      <c r="DT66" s="17">
        <v>6.16</v>
      </c>
      <c r="DU66" s="17">
        <v>6.17</v>
      </c>
      <c r="DV66" s="17">
        <v>6.17</v>
      </c>
      <c r="DW66" s="17">
        <v>6.16</v>
      </c>
      <c r="DX66" s="17">
        <v>6.16</v>
      </c>
      <c r="DY66" s="17">
        <v>6.16</v>
      </c>
      <c r="DZ66" s="17">
        <v>6.16</v>
      </c>
      <c r="EA66" s="17">
        <v>6.16</v>
      </c>
      <c r="EB66" s="17">
        <v>6.17</v>
      </c>
      <c r="EC66" s="17">
        <v>6.17</v>
      </c>
      <c r="ED66" s="17">
        <v>6.17</v>
      </c>
      <c r="EE66" s="17">
        <v>6.17</v>
      </c>
      <c r="EF66" s="17">
        <v>6.16</v>
      </c>
      <c r="EG66" s="17">
        <v>6.16</v>
      </c>
      <c r="EH66" s="17">
        <v>6.16</v>
      </c>
      <c r="EI66" s="17">
        <v>6.16</v>
      </c>
      <c r="EJ66" s="17">
        <v>6.16</v>
      </c>
      <c r="EK66" s="17">
        <v>6.16</v>
      </c>
      <c r="EL66" s="17">
        <v>6.16</v>
      </c>
      <c r="EM66" s="17">
        <v>6.15</v>
      </c>
      <c r="EN66" s="17">
        <v>6.15</v>
      </c>
      <c r="EO66" s="17">
        <v>6.15</v>
      </c>
      <c r="EP66" s="17">
        <v>6.15</v>
      </c>
      <c r="EQ66" s="17">
        <v>6.15</v>
      </c>
      <c r="ER66" s="17">
        <v>6.15</v>
      </c>
      <c r="ES66" s="17">
        <v>6.15</v>
      </c>
      <c r="ET66" s="17">
        <v>6.15</v>
      </c>
      <c r="EU66" s="17">
        <v>6.14</v>
      </c>
      <c r="EV66" s="17">
        <v>6.14</v>
      </c>
      <c r="EW66" s="17">
        <v>6.15</v>
      </c>
      <c r="EX66" s="17">
        <v>6.15</v>
      </c>
      <c r="EY66" s="17">
        <v>6.15</v>
      </c>
      <c r="EZ66" s="17">
        <v>6.14</v>
      </c>
      <c r="FA66" s="17">
        <v>6.15</v>
      </c>
      <c r="FB66" s="17">
        <v>6.15</v>
      </c>
      <c r="FC66" s="17">
        <v>6.15</v>
      </c>
      <c r="FD66" s="17">
        <v>6.14</v>
      </c>
      <c r="FE66" s="17">
        <v>6.15</v>
      </c>
      <c r="FF66" s="17">
        <v>6.15</v>
      </c>
      <c r="FG66" s="17">
        <v>6.15</v>
      </c>
      <c r="FH66" s="17">
        <v>6.16</v>
      </c>
      <c r="FI66" s="17">
        <v>6.16</v>
      </c>
      <c r="FJ66" s="17">
        <v>6.16</v>
      </c>
      <c r="FK66" s="17">
        <v>6.16</v>
      </c>
      <c r="FL66" s="17">
        <v>6.15</v>
      </c>
      <c r="FM66" s="17">
        <v>6.16</v>
      </c>
      <c r="FN66" s="17">
        <v>6.16</v>
      </c>
      <c r="FO66" s="17">
        <v>6.16</v>
      </c>
      <c r="FP66" s="17">
        <v>6.15</v>
      </c>
      <c r="FQ66" s="17">
        <v>6.16</v>
      </c>
      <c r="FR66" s="17">
        <v>6.15</v>
      </c>
      <c r="FS66" s="17">
        <v>6.15</v>
      </c>
      <c r="FT66" s="17">
        <v>6.15</v>
      </c>
      <c r="FU66" s="17">
        <v>6.15</v>
      </c>
      <c r="FV66" s="17">
        <v>6.15</v>
      </c>
      <c r="FW66" s="17">
        <v>6.15</v>
      </c>
      <c r="FX66" s="17">
        <v>6.16</v>
      </c>
      <c r="FY66" s="17">
        <v>6.16</v>
      </c>
      <c r="FZ66" s="17">
        <v>6.16</v>
      </c>
      <c r="GA66" s="17">
        <v>6.15</v>
      </c>
      <c r="GB66" s="17">
        <v>6.15</v>
      </c>
      <c r="GC66" s="17">
        <v>6.16</v>
      </c>
      <c r="GD66" s="17">
        <v>6.16</v>
      </c>
      <c r="GE66" s="17">
        <v>6.16</v>
      </c>
      <c r="GF66" s="17">
        <v>6.16</v>
      </c>
      <c r="GG66" s="17">
        <v>6.16</v>
      </c>
      <c r="GH66" s="17">
        <v>6.16</v>
      </c>
      <c r="GI66" s="17">
        <v>6.17</v>
      </c>
      <c r="GJ66" s="17">
        <v>6.16</v>
      </c>
      <c r="GK66" s="17">
        <v>6.15</v>
      </c>
      <c r="GL66" s="17">
        <v>6.15</v>
      </c>
      <c r="GM66" s="17">
        <v>6.15</v>
      </c>
      <c r="GN66" s="17">
        <v>6.15</v>
      </c>
      <c r="GO66" s="17">
        <v>6.15</v>
      </c>
      <c r="GP66" s="17">
        <v>6.15</v>
      </c>
      <c r="GQ66" s="17">
        <v>6.15</v>
      </c>
      <c r="GR66" s="17">
        <v>6.15</v>
      </c>
      <c r="GS66" s="17">
        <v>6.14</v>
      </c>
      <c r="GT66" s="17">
        <v>6.15</v>
      </c>
      <c r="GU66" s="17">
        <v>6.15</v>
      </c>
      <c r="GV66" s="17">
        <v>6.14</v>
      </c>
      <c r="GW66" s="17">
        <v>6.15</v>
      </c>
      <c r="GX66" s="17">
        <v>6.14</v>
      </c>
      <c r="GY66" s="17">
        <v>6.14</v>
      </c>
      <c r="GZ66" s="17">
        <v>6.16</v>
      </c>
      <c r="HA66" s="17">
        <v>6.15</v>
      </c>
      <c r="HB66" s="17">
        <v>6.15</v>
      </c>
      <c r="HC66" s="17">
        <v>6.15</v>
      </c>
      <c r="HD66" s="17">
        <v>6.15</v>
      </c>
      <c r="HE66" s="17">
        <v>6.15</v>
      </c>
      <c r="HF66" s="17">
        <v>6.14</v>
      </c>
      <c r="HG66" s="17">
        <v>6.14</v>
      </c>
      <c r="HH66" s="17">
        <v>6.14</v>
      </c>
      <c r="HI66" s="17">
        <v>6.15</v>
      </c>
      <c r="HJ66" s="17">
        <v>6.15</v>
      </c>
      <c r="HK66" s="17">
        <v>6.14</v>
      </c>
      <c r="HL66" s="17">
        <v>6.15</v>
      </c>
      <c r="HM66" s="17">
        <v>6.14</v>
      </c>
      <c r="HN66" s="17">
        <v>6.14</v>
      </c>
      <c r="HO66" s="17">
        <v>6.14</v>
      </c>
      <c r="HP66" s="17">
        <v>6.14</v>
      </c>
      <c r="HQ66" s="17">
        <v>6.14</v>
      </c>
      <c r="HR66" s="17">
        <v>6.14</v>
      </c>
      <c r="HS66" s="17">
        <v>6.15</v>
      </c>
      <c r="HT66" s="17">
        <v>6.15</v>
      </c>
      <c r="HU66" s="17">
        <v>6.15</v>
      </c>
      <c r="HV66" s="17">
        <v>6.15</v>
      </c>
      <c r="HW66" s="17">
        <v>6.16</v>
      </c>
      <c r="HX66" s="17">
        <v>6.16</v>
      </c>
      <c r="HY66" s="17">
        <v>6.15</v>
      </c>
      <c r="HZ66" s="17">
        <v>6.16</v>
      </c>
      <c r="IA66" s="17">
        <v>6.15</v>
      </c>
      <c r="IB66" s="17">
        <v>6.15</v>
      </c>
      <c r="IC66" s="17">
        <v>6.15</v>
      </c>
      <c r="ID66" s="17">
        <v>6.15</v>
      </c>
      <c r="IE66" s="17">
        <v>6.15</v>
      </c>
      <c r="IF66" s="17">
        <v>6.15</v>
      </c>
      <c r="IG66" s="17">
        <v>6.15</v>
      </c>
      <c r="IH66" s="17">
        <v>6.14</v>
      </c>
      <c r="II66" s="17">
        <v>6.14</v>
      </c>
      <c r="IJ66" s="17">
        <v>6.14</v>
      </c>
      <c r="IK66" s="17">
        <v>6.14</v>
      </c>
      <c r="IL66" s="17">
        <v>6.14</v>
      </c>
      <c r="IM66" s="17">
        <v>6.14</v>
      </c>
      <c r="IN66" s="17">
        <v>6.14</v>
      </c>
      <c r="IO66" s="17">
        <v>6.14</v>
      </c>
      <c r="IP66" s="17">
        <v>6.13</v>
      </c>
      <c r="IQ66" s="17">
        <v>6.13</v>
      </c>
      <c r="IR66" s="17">
        <v>6.14</v>
      </c>
      <c r="IS66" s="17">
        <v>6.14</v>
      </c>
      <c r="IT66" s="17">
        <v>6.15</v>
      </c>
      <c r="IU66" s="17">
        <v>6.14</v>
      </c>
      <c r="IV66" s="17">
        <v>6.14</v>
      </c>
      <c r="IW66" s="17">
        <v>6.14</v>
      </c>
      <c r="IX66" s="17">
        <v>6.14</v>
      </c>
      <c r="IY66" s="17">
        <v>6.14</v>
      </c>
    </row>
    <row r="67" spans="1:259" x14ac:dyDescent="0.15">
      <c r="A67" s="17" t="s">
        <v>271</v>
      </c>
      <c r="B67" s="17" t="s">
        <v>272</v>
      </c>
      <c r="C67" s="17"/>
      <c r="D67" s="17"/>
      <c r="E67" s="17"/>
      <c r="F67" s="17"/>
      <c r="G67" s="17"/>
      <c r="H67" s="17"/>
      <c r="I67" s="17"/>
      <c r="J67" s="17"/>
      <c r="K67" s="17"/>
      <c r="L67" s="17"/>
      <c r="M67" s="17"/>
      <c r="N67" s="17"/>
      <c r="O67" s="17"/>
      <c r="P67" s="17"/>
      <c r="Q67" s="17"/>
      <c r="R67" s="17"/>
      <c r="S67" s="17"/>
      <c r="T67" s="17"/>
      <c r="U67" s="17"/>
      <c r="V67" s="17"/>
      <c r="W67" s="17"/>
      <c r="X67" s="17"/>
      <c r="Y67" s="17"/>
      <c r="Z67" s="17"/>
      <c r="AA67" s="26"/>
      <c r="AB67" s="17"/>
      <c r="AC67" s="26"/>
      <c r="AD67" s="26"/>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c r="BI67" s="17"/>
      <c r="BJ67" s="26"/>
      <c r="BK67" s="17"/>
      <c r="BL67" s="17"/>
      <c r="BM67" s="17"/>
      <c r="BN67" s="17"/>
      <c r="BO67" s="17"/>
      <c r="BP67" s="17"/>
      <c r="BQ67" s="17"/>
      <c r="BR67" s="17"/>
      <c r="BS67" s="17"/>
      <c r="BT67" s="17"/>
      <c r="BU67" s="17"/>
      <c r="BV67" s="17"/>
      <c r="BW67" s="17"/>
      <c r="BX67" s="26"/>
      <c r="BY67" s="26"/>
      <c r="BZ67" s="26"/>
      <c r="CA67" s="26"/>
      <c r="CB67" s="26"/>
      <c r="CC67" s="17"/>
      <c r="CD67" s="17"/>
      <c r="CE67" s="17"/>
      <c r="CF67" s="17"/>
      <c r="CG67" s="17"/>
      <c r="CH67" s="17"/>
      <c r="CI67" s="17"/>
      <c r="CJ67" s="26"/>
      <c r="CK67" s="17"/>
      <c r="CL67" s="17"/>
      <c r="CM67" s="17"/>
      <c r="CN67" s="17"/>
      <c r="CO67" s="17"/>
      <c r="CP67" s="17"/>
      <c r="CQ67" s="17"/>
      <c r="CR67" s="17"/>
      <c r="CS67" s="17"/>
      <c r="CT67" s="17"/>
      <c r="CU67" s="17"/>
      <c r="CV67" s="17"/>
      <c r="CW67" s="17"/>
      <c r="CX67" s="17"/>
      <c r="CY67" s="26"/>
      <c r="CZ67" s="26"/>
      <c r="DA67" s="26"/>
      <c r="DB67" s="17"/>
      <c r="DC67" s="17"/>
      <c r="DD67" s="17"/>
      <c r="DE67" s="17"/>
      <c r="DF67" s="17"/>
      <c r="DG67" s="17"/>
      <c r="DH67" s="26"/>
      <c r="DI67" s="17"/>
      <c r="DJ67" s="17"/>
      <c r="DK67" s="17"/>
      <c r="DL67" s="17"/>
      <c r="DM67" s="17">
        <v>15.53</v>
      </c>
      <c r="DN67" s="17">
        <v>15.53</v>
      </c>
      <c r="DO67" s="17">
        <v>15.53</v>
      </c>
      <c r="DP67" s="17">
        <v>15.53</v>
      </c>
      <c r="DQ67" s="17">
        <v>15.53</v>
      </c>
      <c r="DR67" s="17">
        <v>15.53</v>
      </c>
      <c r="DS67" s="17">
        <v>15.53</v>
      </c>
      <c r="DT67" s="17">
        <v>15.53</v>
      </c>
      <c r="DU67" s="17">
        <v>15.53</v>
      </c>
      <c r="DV67" s="17">
        <v>15.53</v>
      </c>
      <c r="DW67" s="17">
        <v>15.53</v>
      </c>
      <c r="DX67" s="17">
        <v>15.53</v>
      </c>
      <c r="DY67" s="17">
        <v>15.53</v>
      </c>
      <c r="DZ67" s="17">
        <v>15.53</v>
      </c>
      <c r="EA67" s="17">
        <v>15.53</v>
      </c>
      <c r="EB67" s="17">
        <v>15.53</v>
      </c>
      <c r="EC67" s="17">
        <v>15.53</v>
      </c>
      <c r="ED67" s="17">
        <v>15.53</v>
      </c>
      <c r="EE67" s="17">
        <v>15.53</v>
      </c>
      <c r="EF67" s="17">
        <v>15.53</v>
      </c>
      <c r="EG67" s="17">
        <v>15.53</v>
      </c>
      <c r="EH67" s="17">
        <v>15.53</v>
      </c>
      <c r="EI67" s="17">
        <v>15.53</v>
      </c>
      <c r="EJ67" s="17">
        <v>15.53</v>
      </c>
      <c r="EK67" s="17">
        <v>15.53</v>
      </c>
      <c r="EL67" s="17">
        <v>15.53</v>
      </c>
      <c r="EM67" s="17">
        <v>15.53</v>
      </c>
      <c r="EN67" s="17">
        <v>15.53</v>
      </c>
      <c r="EO67" s="17">
        <v>15.53</v>
      </c>
      <c r="EP67" s="17">
        <v>15.53</v>
      </c>
      <c r="EQ67" s="17">
        <v>15.53</v>
      </c>
      <c r="ER67" s="17">
        <v>15.53</v>
      </c>
      <c r="ES67" s="17">
        <v>15.53</v>
      </c>
      <c r="ET67" s="17">
        <v>15.53</v>
      </c>
      <c r="EU67" s="17">
        <v>15.53</v>
      </c>
      <c r="EV67" s="17">
        <v>15.53</v>
      </c>
      <c r="EW67" s="17">
        <v>15.53</v>
      </c>
      <c r="EX67" s="17">
        <v>15.53</v>
      </c>
      <c r="EY67" s="17">
        <v>15.53</v>
      </c>
      <c r="EZ67" s="17">
        <v>15.53</v>
      </c>
      <c r="FA67" s="17">
        <v>15.53</v>
      </c>
      <c r="FB67" s="17">
        <v>15.53</v>
      </c>
      <c r="FC67" s="17">
        <v>15.53</v>
      </c>
      <c r="FD67" s="17">
        <v>15.53</v>
      </c>
      <c r="FE67" s="17">
        <v>15.53</v>
      </c>
      <c r="FF67" s="17">
        <v>15.53</v>
      </c>
      <c r="FG67" s="17">
        <v>15.53</v>
      </c>
      <c r="FH67" s="17">
        <v>15.53</v>
      </c>
      <c r="FI67" s="17">
        <v>15.53</v>
      </c>
      <c r="FJ67" s="17">
        <v>15.53</v>
      </c>
      <c r="FK67" s="17">
        <v>15.53</v>
      </c>
      <c r="FL67" s="17">
        <v>15.53</v>
      </c>
      <c r="FM67" s="17">
        <v>15.53</v>
      </c>
      <c r="FN67" s="17">
        <v>15.53</v>
      </c>
      <c r="FO67" s="17">
        <v>15.53</v>
      </c>
      <c r="FP67" s="17">
        <v>15.53</v>
      </c>
      <c r="FQ67" s="17">
        <v>15.53</v>
      </c>
      <c r="FR67" s="17">
        <v>15.53</v>
      </c>
      <c r="FS67" s="17">
        <v>15.53</v>
      </c>
      <c r="FT67" s="17">
        <v>15.53</v>
      </c>
      <c r="FU67" s="17">
        <v>15.53</v>
      </c>
      <c r="FV67" s="17">
        <v>15.53</v>
      </c>
      <c r="FW67" s="17">
        <v>15.53</v>
      </c>
      <c r="FX67" s="17">
        <v>15.53</v>
      </c>
      <c r="FY67" s="17">
        <v>15.53</v>
      </c>
      <c r="FZ67" s="17">
        <v>15.53</v>
      </c>
      <c r="GA67" s="17">
        <v>15.53</v>
      </c>
      <c r="GB67" s="17">
        <v>15.53</v>
      </c>
      <c r="GC67" s="17">
        <v>15.53</v>
      </c>
      <c r="GD67" s="17">
        <v>15.53</v>
      </c>
      <c r="GE67" s="17">
        <v>15.53</v>
      </c>
      <c r="GF67" s="17">
        <v>15.53</v>
      </c>
      <c r="GG67" s="17">
        <v>15.53</v>
      </c>
      <c r="GH67" s="17">
        <v>15.53</v>
      </c>
      <c r="GI67" s="17">
        <v>15.53</v>
      </c>
      <c r="GJ67" s="17">
        <v>15.53</v>
      </c>
      <c r="GK67" s="17">
        <v>15.53</v>
      </c>
      <c r="GL67" s="17">
        <v>15.53</v>
      </c>
      <c r="GM67" s="17">
        <v>15.53</v>
      </c>
      <c r="GN67" s="17">
        <v>15.53</v>
      </c>
      <c r="GO67" s="17">
        <v>15.53</v>
      </c>
      <c r="GP67" s="17">
        <v>15.53</v>
      </c>
      <c r="GQ67" s="17">
        <v>15.53</v>
      </c>
      <c r="GR67" s="17">
        <v>15.53</v>
      </c>
      <c r="GS67" s="17">
        <v>15.53</v>
      </c>
      <c r="GT67" s="17">
        <v>15.53</v>
      </c>
      <c r="GU67" s="17">
        <v>15.53</v>
      </c>
      <c r="GV67" s="17">
        <v>15.53</v>
      </c>
      <c r="GW67" s="17">
        <v>15.53</v>
      </c>
      <c r="GX67" s="17">
        <v>15.53</v>
      </c>
      <c r="GY67" s="17">
        <v>15.53</v>
      </c>
      <c r="GZ67" s="17">
        <v>15.53</v>
      </c>
      <c r="HA67" s="17">
        <v>15.53</v>
      </c>
      <c r="HB67" s="17">
        <v>15.53</v>
      </c>
      <c r="HC67" s="17">
        <v>15.53</v>
      </c>
      <c r="HD67" s="17">
        <v>15.53</v>
      </c>
      <c r="HE67" s="17">
        <v>15.53</v>
      </c>
      <c r="HF67" s="17">
        <v>15.53</v>
      </c>
      <c r="HG67" s="17">
        <v>15.53</v>
      </c>
      <c r="HH67" s="17">
        <v>15.53</v>
      </c>
      <c r="HI67" s="17">
        <v>15.53</v>
      </c>
      <c r="HJ67" s="17">
        <v>15.53</v>
      </c>
      <c r="HK67" s="17">
        <v>15.53</v>
      </c>
      <c r="HL67" s="17">
        <v>15.53</v>
      </c>
      <c r="HM67" s="17">
        <v>15.53</v>
      </c>
      <c r="HN67" s="17">
        <v>15.53</v>
      </c>
      <c r="HO67" s="17">
        <v>15.53</v>
      </c>
      <c r="HP67" s="17">
        <v>15.53</v>
      </c>
      <c r="HQ67" s="17">
        <v>15.53</v>
      </c>
      <c r="HR67" s="17">
        <v>15.53</v>
      </c>
      <c r="HS67" s="17">
        <v>15.53</v>
      </c>
      <c r="HT67" s="17">
        <v>15.53</v>
      </c>
      <c r="HU67" s="17">
        <v>15.53</v>
      </c>
      <c r="HV67" s="17">
        <v>15.53</v>
      </c>
      <c r="HW67" s="17">
        <v>15.53</v>
      </c>
      <c r="HX67" s="17">
        <v>15.53</v>
      </c>
      <c r="HY67" s="17">
        <v>15.53</v>
      </c>
      <c r="HZ67" s="17">
        <v>15.53</v>
      </c>
      <c r="IA67" s="17">
        <v>15.53</v>
      </c>
      <c r="IB67" s="17">
        <v>15.53</v>
      </c>
      <c r="IC67" s="17">
        <v>15.53</v>
      </c>
      <c r="ID67" s="17">
        <v>15.53</v>
      </c>
      <c r="IE67" s="17">
        <v>15.53</v>
      </c>
      <c r="IF67" s="17">
        <v>15.53</v>
      </c>
      <c r="IG67" s="17">
        <v>15.53</v>
      </c>
      <c r="IH67" s="17">
        <v>15.53</v>
      </c>
      <c r="II67" s="17">
        <v>15.53</v>
      </c>
      <c r="IJ67" s="17">
        <v>15.53</v>
      </c>
      <c r="IK67" s="17">
        <v>15.53</v>
      </c>
      <c r="IL67" s="17">
        <v>15.53</v>
      </c>
      <c r="IM67" s="17">
        <v>15.53</v>
      </c>
      <c r="IN67" s="17">
        <v>15.53</v>
      </c>
      <c r="IO67" s="17">
        <v>15.53</v>
      </c>
      <c r="IP67" s="17">
        <v>15.53</v>
      </c>
      <c r="IQ67" s="17">
        <v>15.53</v>
      </c>
      <c r="IR67" s="17">
        <v>15.53</v>
      </c>
      <c r="IS67" s="17">
        <v>15.53</v>
      </c>
      <c r="IT67" s="17">
        <v>15.53</v>
      </c>
      <c r="IU67" s="17">
        <v>15.53</v>
      </c>
      <c r="IV67" s="17">
        <v>15.53</v>
      </c>
      <c r="IW67" s="17">
        <v>15.53</v>
      </c>
      <c r="IX67" s="17">
        <v>15.53</v>
      </c>
      <c r="IY67" s="17">
        <v>15.53</v>
      </c>
    </row>
    <row r="68" spans="1:259" x14ac:dyDescent="0.15">
      <c r="A68" s="17" t="s">
        <v>982</v>
      </c>
      <c r="B68" s="17" t="s">
        <v>983</v>
      </c>
      <c r="C68" s="17"/>
      <c r="D68" s="17"/>
      <c r="E68" s="17"/>
      <c r="F68" s="17"/>
      <c r="G68" s="17"/>
      <c r="H68" s="17"/>
      <c r="I68" s="17"/>
      <c r="J68" s="17"/>
      <c r="K68" s="17"/>
      <c r="L68" s="17"/>
      <c r="M68" s="17"/>
      <c r="N68" s="17"/>
      <c r="O68" s="17"/>
      <c r="P68" s="17"/>
      <c r="Q68" s="17"/>
      <c r="R68" s="17"/>
      <c r="S68" s="17"/>
      <c r="T68" s="17"/>
      <c r="U68" s="17"/>
      <c r="V68" s="17"/>
      <c r="W68" s="17"/>
      <c r="X68" s="17"/>
      <c r="Y68" s="17"/>
      <c r="Z68" s="17"/>
      <c r="AA68" s="26"/>
      <c r="AB68" s="17"/>
      <c r="AC68" s="26"/>
      <c r="AD68" s="26"/>
      <c r="AE68" s="17"/>
      <c r="AF68" s="17"/>
      <c r="AG68" s="17"/>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17"/>
      <c r="BH68" s="17"/>
      <c r="BI68" s="17"/>
      <c r="BJ68" s="26"/>
      <c r="BK68" s="17"/>
      <c r="BL68" s="17"/>
      <c r="BM68" s="17"/>
      <c r="BN68" s="17"/>
      <c r="BO68" s="17"/>
      <c r="BP68" s="17"/>
      <c r="BQ68" s="17"/>
      <c r="BR68" s="17"/>
      <c r="BS68" s="17"/>
      <c r="BT68" s="17"/>
      <c r="BU68" s="17"/>
      <c r="BV68" s="17"/>
      <c r="BW68" s="17"/>
      <c r="BX68" s="26"/>
      <c r="BY68" s="26"/>
      <c r="BZ68" s="26"/>
      <c r="CA68" s="26"/>
      <c r="CB68" s="26"/>
      <c r="CC68" s="17"/>
      <c r="CD68" s="17"/>
      <c r="CE68" s="17"/>
      <c r="CF68" s="17"/>
      <c r="CG68" s="17"/>
      <c r="CH68" s="17"/>
      <c r="CI68" s="17"/>
      <c r="CJ68" s="26"/>
      <c r="CK68" s="17"/>
      <c r="CL68" s="17"/>
      <c r="CM68" s="17"/>
      <c r="CN68" s="17"/>
      <c r="CO68" s="17"/>
      <c r="CP68" s="17"/>
      <c r="CQ68" s="17"/>
      <c r="CR68" s="17"/>
      <c r="CS68" s="17"/>
      <c r="CT68" s="17"/>
      <c r="CU68" s="17"/>
      <c r="CV68" s="17"/>
      <c r="CW68" s="17"/>
      <c r="CX68" s="17"/>
      <c r="CY68" s="26"/>
      <c r="CZ68" s="26"/>
      <c r="DA68" s="26"/>
      <c r="DB68" s="17"/>
      <c r="DC68" s="17"/>
      <c r="DD68" s="17"/>
      <c r="DE68" s="17"/>
      <c r="DF68" s="17"/>
      <c r="DG68" s="17"/>
      <c r="DH68" s="26"/>
      <c r="DI68" s="17"/>
      <c r="DJ68" s="17"/>
      <c r="DK68" s="17"/>
      <c r="DL68" s="17"/>
      <c r="DM68" s="17">
        <v>16.010000000000002</v>
      </c>
      <c r="DN68" s="17">
        <v>16.02</v>
      </c>
      <c r="DO68" s="17">
        <v>16.079999999999998</v>
      </c>
      <c r="DP68" s="17">
        <v>16.079999999999998</v>
      </c>
      <c r="DQ68" s="17">
        <v>16.100000000000001</v>
      </c>
      <c r="DR68" s="17">
        <v>16.07</v>
      </c>
      <c r="DS68" s="17">
        <v>16.03</v>
      </c>
      <c r="DT68" s="17">
        <v>16.05</v>
      </c>
      <c r="DU68" s="17">
        <v>16.059999999999999</v>
      </c>
      <c r="DV68" s="17">
        <v>16.07</v>
      </c>
      <c r="DW68" s="17">
        <v>16.02</v>
      </c>
      <c r="DX68" s="17">
        <v>16.03</v>
      </c>
      <c r="DY68" s="17">
        <v>16.05</v>
      </c>
      <c r="DZ68" s="17">
        <v>16.010000000000002</v>
      </c>
      <c r="EA68" s="17">
        <v>16</v>
      </c>
      <c r="EB68" s="17">
        <v>16</v>
      </c>
      <c r="EC68" s="17">
        <v>15.98</v>
      </c>
      <c r="ED68" s="17">
        <v>15.99</v>
      </c>
      <c r="EE68" s="17">
        <v>15.98</v>
      </c>
      <c r="EF68" s="17">
        <v>15.95</v>
      </c>
      <c r="EG68" s="17">
        <v>15.97</v>
      </c>
      <c r="EH68" s="17">
        <v>15.96</v>
      </c>
      <c r="EI68" s="17">
        <v>15.98</v>
      </c>
      <c r="EJ68" s="17">
        <v>15.98</v>
      </c>
      <c r="EK68" s="17">
        <v>15.98</v>
      </c>
      <c r="EL68" s="17">
        <v>15.99</v>
      </c>
      <c r="EM68" s="17">
        <v>15.98</v>
      </c>
      <c r="EN68" s="17">
        <v>15.98</v>
      </c>
      <c r="EO68" s="17">
        <v>15.96</v>
      </c>
      <c r="EP68" s="17">
        <v>15.95</v>
      </c>
      <c r="EQ68" s="17">
        <v>15.94</v>
      </c>
      <c r="ER68" s="17">
        <v>15.92</v>
      </c>
      <c r="ES68" s="17">
        <v>15.94</v>
      </c>
      <c r="ET68" s="17">
        <v>15.94</v>
      </c>
      <c r="EU68" s="17">
        <v>15.95</v>
      </c>
      <c r="EV68" s="17">
        <v>15.96</v>
      </c>
      <c r="EW68" s="17">
        <v>15.96</v>
      </c>
      <c r="EX68" s="17">
        <v>15.95</v>
      </c>
      <c r="EY68" s="17">
        <v>15.94</v>
      </c>
      <c r="EZ68" s="17">
        <v>15.96</v>
      </c>
      <c r="FA68" s="17">
        <v>15.94</v>
      </c>
      <c r="FB68" s="17">
        <v>15.94</v>
      </c>
      <c r="FC68" s="17">
        <v>15.95</v>
      </c>
      <c r="FD68" s="17">
        <v>15.94</v>
      </c>
      <c r="FE68" s="17">
        <v>15.94</v>
      </c>
      <c r="FF68" s="17">
        <v>15.95</v>
      </c>
      <c r="FG68" s="17">
        <v>15.96</v>
      </c>
      <c r="FH68" s="17">
        <v>16</v>
      </c>
      <c r="FI68" s="17">
        <v>15.99</v>
      </c>
      <c r="FJ68" s="17">
        <v>16.02</v>
      </c>
      <c r="FK68" s="17">
        <v>16.05</v>
      </c>
      <c r="FL68" s="17">
        <v>16.05</v>
      </c>
      <c r="FM68" s="17">
        <v>16.05</v>
      </c>
      <c r="FN68" s="17">
        <v>16.05</v>
      </c>
      <c r="FO68" s="17">
        <v>16.059999999999999</v>
      </c>
      <c r="FP68" s="17">
        <v>16.05</v>
      </c>
      <c r="FQ68" s="17">
        <v>16.04</v>
      </c>
      <c r="FR68" s="17">
        <v>16.02</v>
      </c>
      <c r="FS68" s="17">
        <v>16.010000000000002</v>
      </c>
      <c r="FT68" s="17">
        <v>16.010000000000002</v>
      </c>
      <c r="FU68" s="17">
        <v>16.02</v>
      </c>
      <c r="FV68" s="17">
        <v>16.05</v>
      </c>
      <c r="FW68" s="17">
        <v>16.059999999999999</v>
      </c>
      <c r="FX68" s="17">
        <v>16.09</v>
      </c>
      <c r="FY68" s="17">
        <v>16.07</v>
      </c>
      <c r="FZ68" s="17">
        <v>16.09</v>
      </c>
      <c r="GA68" s="17">
        <v>16.100000000000001</v>
      </c>
      <c r="GB68" s="17">
        <v>16.11</v>
      </c>
      <c r="GC68" s="17">
        <v>16.100000000000001</v>
      </c>
      <c r="GD68" s="17">
        <v>16.100000000000001</v>
      </c>
      <c r="GE68" s="17">
        <v>16.100000000000001</v>
      </c>
      <c r="GF68" s="17">
        <v>16.100000000000001</v>
      </c>
      <c r="GG68" s="17">
        <v>16.079999999999998</v>
      </c>
      <c r="GH68" s="17">
        <v>16.05</v>
      </c>
      <c r="GI68" s="17">
        <v>16.09</v>
      </c>
      <c r="GJ68" s="17">
        <v>16.05</v>
      </c>
      <c r="GK68" s="17">
        <v>16.05</v>
      </c>
      <c r="GL68" s="17">
        <v>16.059999999999999</v>
      </c>
      <c r="GM68" s="17">
        <v>16.059999999999999</v>
      </c>
      <c r="GN68" s="17">
        <v>16.100000000000001</v>
      </c>
      <c r="GO68" s="17">
        <v>16.079999999999998</v>
      </c>
      <c r="GP68" s="17">
        <v>16.100000000000001</v>
      </c>
      <c r="GQ68" s="17">
        <v>16.11</v>
      </c>
      <c r="GR68" s="17">
        <v>16.12</v>
      </c>
      <c r="GS68" s="17">
        <v>16.11</v>
      </c>
      <c r="GT68" s="17">
        <v>16.11</v>
      </c>
      <c r="GU68" s="17">
        <v>16.11</v>
      </c>
      <c r="GV68" s="17">
        <v>16.11</v>
      </c>
      <c r="GW68" s="17">
        <v>16.11</v>
      </c>
      <c r="GX68" s="17">
        <v>16.14</v>
      </c>
      <c r="GY68" s="17">
        <v>16.14</v>
      </c>
      <c r="GZ68" s="17">
        <v>16.13</v>
      </c>
      <c r="HA68" s="17">
        <v>16.14</v>
      </c>
      <c r="HB68" s="17">
        <v>16.13</v>
      </c>
      <c r="HC68" s="17">
        <v>16.13</v>
      </c>
      <c r="HD68" s="17">
        <v>16.12</v>
      </c>
      <c r="HE68" s="17">
        <v>16.13</v>
      </c>
      <c r="HF68" s="17">
        <v>16.12</v>
      </c>
      <c r="HG68" s="17">
        <v>16.13</v>
      </c>
      <c r="HH68" s="17">
        <v>16.12</v>
      </c>
      <c r="HI68" s="17">
        <v>16.11</v>
      </c>
      <c r="HJ68" s="17">
        <v>16.12</v>
      </c>
      <c r="HK68" s="17">
        <v>16.11</v>
      </c>
      <c r="HL68" s="17">
        <v>16.11</v>
      </c>
      <c r="HM68" s="17">
        <v>16.100000000000001</v>
      </c>
      <c r="HN68" s="17">
        <v>16.09</v>
      </c>
      <c r="HO68" s="17">
        <v>16.09</v>
      </c>
      <c r="HP68" s="17">
        <v>16.079999999999998</v>
      </c>
      <c r="HQ68" s="17">
        <v>16.09</v>
      </c>
      <c r="HR68" s="17">
        <v>16.05</v>
      </c>
      <c r="HS68" s="17">
        <v>16.100000000000001</v>
      </c>
      <c r="HT68" s="17">
        <v>16.09</v>
      </c>
      <c r="HU68" s="17">
        <v>16.05</v>
      </c>
      <c r="HV68" s="17">
        <v>16.100000000000001</v>
      </c>
      <c r="HW68" s="17">
        <v>16.07</v>
      </c>
      <c r="HX68" s="17">
        <v>16.059999999999999</v>
      </c>
      <c r="HY68" s="17">
        <v>16.05</v>
      </c>
      <c r="HZ68" s="17">
        <v>16.05</v>
      </c>
      <c r="IA68" s="17">
        <v>16.079999999999998</v>
      </c>
      <c r="IB68" s="17">
        <v>16.12</v>
      </c>
      <c r="IC68" s="17">
        <v>16.21</v>
      </c>
      <c r="ID68" s="17">
        <v>16.22</v>
      </c>
      <c r="IE68" s="17">
        <v>16.190000000000001</v>
      </c>
      <c r="IF68" s="17">
        <v>16.13</v>
      </c>
      <c r="IG68" s="17">
        <v>16.11</v>
      </c>
      <c r="IH68" s="17">
        <v>16.149999999999999</v>
      </c>
      <c r="II68" s="17">
        <v>16.190000000000001</v>
      </c>
      <c r="IJ68" s="17">
        <v>16.2</v>
      </c>
      <c r="IK68" s="17">
        <v>16.18</v>
      </c>
      <c r="IL68" s="17">
        <v>16.190000000000001</v>
      </c>
      <c r="IM68" s="17">
        <v>16.2</v>
      </c>
      <c r="IN68" s="17">
        <v>16.21</v>
      </c>
      <c r="IO68" s="17">
        <v>16.21</v>
      </c>
      <c r="IP68" s="17">
        <v>16.2</v>
      </c>
      <c r="IQ68" s="17">
        <v>16.21</v>
      </c>
      <c r="IR68" s="17">
        <v>16.16</v>
      </c>
      <c r="IS68" s="17">
        <v>16.149999999999999</v>
      </c>
      <c r="IT68" s="17">
        <v>16.190000000000001</v>
      </c>
      <c r="IU68" s="17">
        <v>16.2</v>
      </c>
      <c r="IV68" s="17">
        <v>16.2</v>
      </c>
      <c r="IW68" s="17">
        <v>16.2</v>
      </c>
      <c r="IX68" s="17">
        <v>16.2</v>
      </c>
      <c r="IY68" s="17">
        <v>16.2</v>
      </c>
    </row>
    <row r="69" spans="1:259" x14ac:dyDescent="0.15">
      <c r="A69" s="17" t="s">
        <v>892</v>
      </c>
      <c r="B69" s="17" t="s">
        <v>893</v>
      </c>
      <c r="C69" s="17"/>
      <c r="D69" s="17"/>
      <c r="E69" s="17"/>
      <c r="F69" s="17"/>
      <c r="G69" s="17"/>
      <c r="H69" s="17"/>
      <c r="I69" s="17"/>
      <c r="J69" s="17"/>
      <c r="K69" s="17"/>
      <c r="L69" s="17"/>
      <c r="M69" s="17"/>
      <c r="N69" s="17"/>
      <c r="O69" s="17"/>
      <c r="P69" s="17"/>
      <c r="Q69" s="17"/>
      <c r="R69" s="17"/>
      <c r="S69" s="17"/>
      <c r="T69" s="17"/>
      <c r="U69" s="17"/>
      <c r="V69" s="17"/>
      <c r="W69" s="17"/>
      <c r="X69" s="17"/>
      <c r="Y69" s="17"/>
      <c r="Z69" s="17"/>
      <c r="AA69" s="26"/>
      <c r="AB69" s="17"/>
      <c r="AC69" s="26"/>
      <c r="AD69" s="26"/>
      <c r="AE69" s="17"/>
      <c r="AF69" s="17"/>
      <c r="AG69" s="17"/>
      <c r="AH69" s="17"/>
      <c r="AI69" s="17"/>
      <c r="AJ69" s="17"/>
      <c r="AK69" s="17"/>
      <c r="AL69" s="17"/>
      <c r="AM69" s="17"/>
      <c r="AN69" s="17"/>
      <c r="AO69" s="17"/>
      <c r="AP69" s="17"/>
      <c r="AQ69" s="17"/>
      <c r="AR69" s="17"/>
      <c r="AS69" s="17"/>
      <c r="AT69" s="17"/>
      <c r="AU69" s="17"/>
      <c r="AV69" s="17"/>
      <c r="AW69" s="17"/>
      <c r="AX69" s="17"/>
      <c r="AY69" s="17"/>
      <c r="AZ69" s="17"/>
      <c r="BA69" s="17"/>
      <c r="BB69" s="17"/>
      <c r="BC69" s="17"/>
      <c r="BD69" s="17"/>
      <c r="BE69" s="17"/>
      <c r="BF69" s="17"/>
      <c r="BG69" s="17"/>
      <c r="BH69" s="17"/>
      <c r="BI69" s="17"/>
      <c r="BJ69" s="26"/>
      <c r="BK69" s="17"/>
      <c r="BL69" s="17"/>
      <c r="BM69" s="17"/>
      <c r="BN69" s="17"/>
      <c r="BO69" s="17"/>
      <c r="BP69" s="17"/>
      <c r="BQ69" s="17"/>
      <c r="BR69" s="17"/>
      <c r="BS69" s="17"/>
      <c r="BT69" s="17"/>
      <c r="BU69" s="17"/>
      <c r="BV69" s="17"/>
      <c r="BW69" s="17"/>
      <c r="BX69" s="26"/>
      <c r="BY69" s="26"/>
      <c r="BZ69" s="26"/>
      <c r="CA69" s="26"/>
      <c r="CB69" s="26"/>
      <c r="CC69" s="17"/>
      <c r="CD69" s="17"/>
      <c r="CE69" s="17"/>
      <c r="CF69" s="17"/>
      <c r="CG69" s="17"/>
      <c r="CH69" s="17"/>
      <c r="CI69" s="17"/>
      <c r="CJ69" s="26"/>
      <c r="CK69" s="17"/>
      <c r="CL69" s="17"/>
      <c r="CM69" s="17"/>
      <c r="CN69" s="17"/>
      <c r="CO69" s="17"/>
      <c r="CP69" s="17"/>
      <c r="CQ69" s="17"/>
      <c r="CR69" s="17"/>
      <c r="CS69" s="17"/>
      <c r="CT69" s="17"/>
      <c r="CU69" s="17"/>
      <c r="CV69" s="17"/>
      <c r="CW69" s="17"/>
      <c r="CX69" s="17"/>
      <c r="CY69" s="26"/>
      <c r="CZ69" s="26"/>
      <c r="DA69" s="26"/>
      <c r="DB69" s="17"/>
      <c r="DC69" s="17"/>
      <c r="DD69" s="17"/>
      <c r="DE69" s="17"/>
      <c r="DF69" s="17"/>
      <c r="DG69" s="17"/>
      <c r="DH69" s="26"/>
      <c r="DI69" s="17"/>
      <c r="DJ69" s="17"/>
      <c r="DK69" s="17"/>
      <c r="DL69" s="17"/>
      <c r="DM69" s="17">
        <v>7.09</v>
      </c>
      <c r="DN69" s="17">
        <v>7.09</v>
      </c>
      <c r="DO69" s="17">
        <v>7.09</v>
      </c>
      <c r="DP69" s="17">
        <v>7.09</v>
      </c>
      <c r="DQ69" s="17">
        <v>7.09</v>
      </c>
      <c r="DR69" s="17">
        <v>7.08</v>
      </c>
      <c r="DS69" s="17">
        <v>7.08</v>
      </c>
      <c r="DT69" s="17">
        <v>7.09</v>
      </c>
      <c r="DU69" s="17">
        <v>7.09</v>
      </c>
      <c r="DV69" s="17">
        <v>7.09</v>
      </c>
      <c r="DW69" s="17">
        <v>7.1</v>
      </c>
      <c r="DX69" s="17">
        <v>7.09</v>
      </c>
      <c r="DY69" s="17">
        <v>7.09</v>
      </c>
      <c r="DZ69" s="17">
        <v>7.09</v>
      </c>
      <c r="EA69" s="17">
        <v>7.08</v>
      </c>
      <c r="EB69" s="17">
        <v>7.08</v>
      </c>
      <c r="EC69" s="17">
        <v>7.09</v>
      </c>
      <c r="ED69" s="17">
        <v>7.09</v>
      </c>
      <c r="EE69" s="17">
        <v>7.08</v>
      </c>
      <c r="EF69" s="17">
        <v>7.08</v>
      </c>
      <c r="EG69" s="17">
        <v>7.08</v>
      </c>
      <c r="EH69" s="17">
        <v>7.08</v>
      </c>
      <c r="EI69" s="17">
        <v>7.08</v>
      </c>
      <c r="EJ69" s="17">
        <v>7.09</v>
      </c>
      <c r="EK69" s="17">
        <v>7.08</v>
      </c>
      <c r="EL69" s="17">
        <v>7.09</v>
      </c>
      <c r="EM69" s="17">
        <v>7.08</v>
      </c>
      <c r="EN69" s="17">
        <v>7.08</v>
      </c>
      <c r="EO69" s="17">
        <v>7.08</v>
      </c>
      <c r="EP69" s="17">
        <v>7.09</v>
      </c>
      <c r="EQ69" s="17">
        <v>7.08</v>
      </c>
      <c r="ER69" s="17">
        <v>7.08</v>
      </c>
      <c r="ES69" s="17">
        <v>7.08</v>
      </c>
      <c r="ET69" s="17">
        <v>7.09</v>
      </c>
      <c r="EU69" s="17">
        <v>7.08</v>
      </c>
      <c r="EV69" s="17">
        <v>7.08</v>
      </c>
      <c r="EW69" s="17">
        <v>7.07</v>
      </c>
      <c r="EX69" s="17">
        <v>7.07</v>
      </c>
      <c r="EY69" s="17">
        <v>7.07</v>
      </c>
      <c r="EZ69" s="17">
        <v>7.07</v>
      </c>
      <c r="FA69" s="17">
        <v>7.08</v>
      </c>
      <c r="FB69" s="17">
        <v>7.08</v>
      </c>
      <c r="FC69" s="17">
        <v>7.07</v>
      </c>
      <c r="FD69" s="17">
        <v>7.07</v>
      </c>
      <c r="FE69" s="17">
        <v>7.07</v>
      </c>
      <c r="FF69" s="17">
        <v>7.07</v>
      </c>
      <c r="FG69" s="17">
        <v>7.08</v>
      </c>
      <c r="FH69" s="17">
        <v>7.08</v>
      </c>
      <c r="FI69" s="17">
        <v>7.08</v>
      </c>
      <c r="FJ69" s="17">
        <v>7.08</v>
      </c>
      <c r="FK69" s="17">
        <v>7.08</v>
      </c>
      <c r="FL69" s="17">
        <v>7.09</v>
      </c>
      <c r="FM69" s="17">
        <v>7.09</v>
      </c>
      <c r="FN69" s="17">
        <v>7.08</v>
      </c>
      <c r="FO69" s="17">
        <v>7.08</v>
      </c>
      <c r="FP69" s="17">
        <v>7.08</v>
      </c>
      <c r="FQ69" s="17">
        <v>7.08</v>
      </c>
      <c r="FR69" s="17">
        <v>7.08</v>
      </c>
      <c r="FS69" s="17">
        <v>7.08</v>
      </c>
      <c r="FT69" s="17">
        <v>7.08</v>
      </c>
      <c r="FU69" s="17">
        <v>7.08</v>
      </c>
      <c r="FV69" s="17">
        <v>7.08</v>
      </c>
      <c r="FW69" s="17">
        <v>7.08</v>
      </c>
      <c r="FX69" s="17">
        <v>7.08</v>
      </c>
      <c r="FY69" s="17">
        <v>7.08</v>
      </c>
      <c r="FZ69" s="17">
        <v>7.08</v>
      </c>
      <c r="GA69" s="17">
        <v>7.08</v>
      </c>
      <c r="GB69" s="17">
        <v>7.08</v>
      </c>
      <c r="GC69" s="17">
        <v>7.08</v>
      </c>
      <c r="GD69" s="17">
        <v>7.09</v>
      </c>
      <c r="GE69" s="17">
        <v>7.09</v>
      </c>
      <c r="GF69" s="17">
        <v>7.08</v>
      </c>
      <c r="GG69" s="17">
        <v>7.08</v>
      </c>
      <c r="GH69" s="17">
        <v>7.07</v>
      </c>
      <c r="GI69" s="17">
        <v>7.07</v>
      </c>
      <c r="GJ69" s="17">
        <v>7.07</v>
      </c>
      <c r="GK69" s="17">
        <v>7.07</v>
      </c>
      <c r="GL69" s="17">
        <v>7.07</v>
      </c>
      <c r="GM69" s="17">
        <v>7.06</v>
      </c>
      <c r="GN69" s="17">
        <v>7.06</v>
      </c>
      <c r="GO69" s="17">
        <v>7.06</v>
      </c>
      <c r="GP69" s="17">
        <v>7.06</v>
      </c>
      <c r="GQ69" s="17">
        <v>7.05</v>
      </c>
      <c r="GR69" s="17">
        <v>7.06</v>
      </c>
      <c r="GS69" s="17">
        <v>7.06</v>
      </c>
      <c r="GT69" s="17">
        <v>7.05</v>
      </c>
      <c r="GU69" s="17">
        <v>7.05</v>
      </c>
      <c r="GV69" s="17">
        <v>7.06</v>
      </c>
      <c r="GW69" s="17">
        <v>7.06</v>
      </c>
      <c r="GX69" s="17">
        <v>7.06</v>
      </c>
      <c r="GY69" s="17">
        <v>7.06</v>
      </c>
      <c r="GZ69" s="17">
        <v>7.06</v>
      </c>
      <c r="HA69" s="17">
        <v>7.06</v>
      </c>
      <c r="HB69" s="17">
        <v>7.06</v>
      </c>
      <c r="HC69" s="17">
        <v>7.06</v>
      </c>
      <c r="HD69" s="17">
        <v>7.06</v>
      </c>
      <c r="HE69" s="17">
        <v>7.06</v>
      </c>
      <c r="HF69" s="17">
        <v>7.04</v>
      </c>
      <c r="HG69" s="17">
        <v>7.04</v>
      </c>
      <c r="HH69" s="17">
        <v>7.04</v>
      </c>
      <c r="HI69" s="17">
        <v>7.04</v>
      </c>
      <c r="HJ69" s="17">
        <v>7.05</v>
      </c>
      <c r="HK69" s="17">
        <v>7.05</v>
      </c>
      <c r="HL69" s="17">
        <v>7.05</v>
      </c>
      <c r="HM69" s="17">
        <v>7.04</v>
      </c>
      <c r="HN69" s="17">
        <v>7.04</v>
      </c>
      <c r="HO69" s="17">
        <v>7.04</v>
      </c>
      <c r="HP69" s="17">
        <v>7.04</v>
      </c>
      <c r="HQ69" s="17">
        <v>7.04</v>
      </c>
      <c r="HR69" s="17">
        <v>7.05</v>
      </c>
      <c r="HS69" s="17">
        <v>7.04</v>
      </c>
      <c r="HT69" s="17">
        <v>7.04</v>
      </c>
      <c r="HU69" s="17">
        <v>7.04</v>
      </c>
      <c r="HV69" s="17">
        <v>7.04</v>
      </c>
      <c r="HW69" s="17">
        <v>7.04</v>
      </c>
      <c r="HX69" s="17">
        <v>7.04</v>
      </c>
      <c r="HY69" s="17">
        <v>7.04</v>
      </c>
      <c r="HZ69" s="17">
        <v>7.05</v>
      </c>
      <c r="IA69" s="17">
        <v>7.04</v>
      </c>
      <c r="IB69" s="17">
        <v>7.05</v>
      </c>
      <c r="IC69" s="17">
        <v>7.04</v>
      </c>
      <c r="ID69" s="17">
        <v>7.05</v>
      </c>
      <c r="IE69" s="17">
        <v>7.04</v>
      </c>
      <c r="IF69" s="17">
        <v>7.04</v>
      </c>
      <c r="IG69" s="17">
        <v>7.03</v>
      </c>
      <c r="IH69" s="17">
        <v>7.02</v>
      </c>
      <c r="II69" s="17">
        <v>7.02</v>
      </c>
      <c r="IJ69" s="17">
        <v>7.03</v>
      </c>
      <c r="IK69" s="17">
        <v>7.03</v>
      </c>
      <c r="IL69" s="17">
        <v>7.04</v>
      </c>
      <c r="IM69" s="17">
        <v>7.04</v>
      </c>
      <c r="IN69" s="17">
        <v>7.03</v>
      </c>
      <c r="IO69" s="17">
        <v>7.03</v>
      </c>
      <c r="IP69" s="17">
        <v>7.02</v>
      </c>
      <c r="IQ69" s="17">
        <v>7.03</v>
      </c>
      <c r="IR69" s="17">
        <v>7.02</v>
      </c>
      <c r="IS69" s="17">
        <v>7.03</v>
      </c>
      <c r="IT69" s="17">
        <v>7.03</v>
      </c>
      <c r="IU69" s="17">
        <v>7.02</v>
      </c>
      <c r="IV69" s="17">
        <v>7.02</v>
      </c>
      <c r="IW69" s="17">
        <v>7.02</v>
      </c>
      <c r="IX69" s="17">
        <v>7.02</v>
      </c>
      <c r="IY69" s="17">
        <v>7.02</v>
      </c>
    </row>
    <row r="70" spans="1:259" x14ac:dyDescent="0.15">
      <c r="A70" s="17" t="s">
        <v>1066</v>
      </c>
      <c r="B70" s="17" t="s">
        <v>1067</v>
      </c>
      <c r="C70" s="17"/>
      <c r="D70" s="17"/>
      <c r="E70" s="17"/>
      <c r="F70" s="17"/>
      <c r="G70" s="17"/>
      <c r="H70" s="17"/>
      <c r="I70" s="17"/>
      <c r="J70" s="17"/>
      <c r="K70" s="17"/>
      <c r="L70" s="17"/>
      <c r="M70" s="17"/>
      <c r="N70" s="17"/>
      <c r="O70" s="17"/>
      <c r="P70" s="17"/>
      <c r="Q70" s="17"/>
      <c r="R70" s="17"/>
      <c r="S70" s="17"/>
      <c r="T70" s="17"/>
      <c r="U70" s="17"/>
      <c r="V70" s="17"/>
      <c r="W70" s="17"/>
      <c r="X70" s="17"/>
      <c r="Y70" s="17"/>
      <c r="Z70" s="17"/>
      <c r="AA70" s="26"/>
      <c r="AB70" s="17"/>
      <c r="AC70" s="26"/>
      <c r="AD70" s="26"/>
      <c r="AE70" s="17"/>
      <c r="AF70" s="17"/>
      <c r="AG70" s="17"/>
      <c r="AH70" s="17"/>
      <c r="AI70" s="17"/>
      <c r="AJ70" s="17"/>
      <c r="AK70" s="17"/>
      <c r="AL70" s="17"/>
      <c r="AM70" s="17"/>
      <c r="AN70" s="17"/>
      <c r="AO70" s="17"/>
      <c r="AP70" s="17"/>
      <c r="AQ70" s="17"/>
      <c r="AR70" s="17"/>
      <c r="AS70" s="17"/>
      <c r="AT70" s="17"/>
      <c r="AU70" s="17"/>
      <c r="AV70" s="17"/>
      <c r="AW70" s="17"/>
      <c r="AX70" s="17"/>
      <c r="AY70" s="17"/>
      <c r="AZ70" s="17"/>
      <c r="BA70" s="17"/>
      <c r="BB70" s="17"/>
      <c r="BC70" s="17"/>
      <c r="BD70" s="17"/>
      <c r="BE70" s="17"/>
      <c r="BF70" s="17"/>
      <c r="BG70" s="17"/>
      <c r="BH70" s="17"/>
      <c r="BI70" s="17"/>
      <c r="BJ70" s="26"/>
      <c r="BK70" s="17"/>
      <c r="BL70" s="17"/>
      <c r="BM70" s="17"/>
      <c r="BN70" s="17"/>
      <c r="BO70" s="17"/>
      <c r="BP70" s="17"/>
      <c r="BQ70" s="17"/>
      <c r="BR70" s="17"/>
      <c r="BS70" s="17"/>
      <c r="BT70" s="17"/>
      <c r="BU70" s="17"/>
      <c r="BV70" s="17"/>
      <c r="BW70" s="17"/>
      <c r="BX70" s="26"/>
      <c r="BY70" s="26"/>
      <c r="BZ70" s="26"/>
      <c r="CA70" s="26"/>
      <c r="CB70" s="26"/>
      <c r="CC70" s="17"/>
      <c r="CD70" s="17"/>
      <c r="CE70" s="17"/>
      <c r="CF70" s="17"/>
      <c r="CG70" s="17"/>
      <c r="CH70" s="17"/>
      <c r="CI70" s="17"/>
      <c r="CJ70" s="26"/>
      <c r="CK70" s="17"/>
      <c r="CL70" s="17"/>
      <c r="CM70" s="17"/>
      <c r="CN70" s="17"/>
      <c r="CO70" s="17"/>
      <c r="CP70" s="17"/>
      <c r="CQ70" s="17"/>
      <c r="CR70" s="17"/>
      <c r="CS70" s="17"/>
      <c r="CT70" s="17"/>
      <c r="CU70" s="17"/>
      <c r="CV70" s="17"/>
      <c r="CW70" s="17"/>
      <c r="CX70" s="17"/>
      <c r="CY70" s="26"/>
      <c r="CZ70" s="26"/>
      <c r="DA70" s="26"/>
      <c r="DB70" s="17"/>
      <c r="DC70" s="17"/>
      <c r="DD70" s="17"/>
      <c r="DE70" s="17"/>
      <c r="DF70" s="17"/>
      <c r="DG70" s="17"/>
      <c r="DH70" s="26"/>
      <c r="DI70" s="17"/>
      <c r="DJ70" s="17"/>
      <c r="DK70" s="17"/>
      <c r="DL70" s="17"/>
      <c r="DM70" s="17">
        <v>27.4</v>
      </c>
      <c r="DN70" s="17">
        <v>27.4</v>
      </c>
      <c r="DO70" s="17">
        <v>27.41</v>
      </c>
      <c r="DP70" s="17">
        <v>27.42</v>
      </c>
      <c r="DQ70" s="17">
        <v>27.44</v>
      </c>
      <c r="DR70" s="17">
        <v>27.44</v>
      </c>
      <c r="DS70" s="17">
        <v>27.44</v>
      </c>
      <c r="DT70" s="17">
        <v>27.47</v>
      </c>
      <c r="DU70" s="17">
        <v>27.47</v>
      </c>
      <c r="DV70" s="17">
        <v>27.47</v>
      </c>
      <c r="DW70" s="17">
        <v>27.48</v>
      </c>
      <c r="DX70" s="17">
        <v>27.47</v>
      </c>
      <c r="DY70" s="17">
        <v>27.5</v>
      </c>
      <c r="DZ70" s="17">
        <v>27.47</v>
      </c>
      <c r="EA70" s="17">
        <v>27.47</v>
      </c>
      <c r="EB70" s="17">
        <v>27.48</v>
      </c>
      <c r="EC70" s="17">
        <v>27.45</v>
      </c>
      <c r="ED70" s="17">
        <v>27.46</v>
      </c>
      <c r="EE70" s="17">
        <v>27.45</v>
      </c>
      <c r="EF70" s="17">
        <v>27.47</v>
      </c>
      <c r="EG70" s="17">
        <v>27.49</v>
      </c>
      <c r="EH70" s="17">
        <v>27.49</v>
      </c>
      <c r="EI70" s="17">
        <v>27.49</v>
      </c>
      <c r="EJ70" s="17">
        <v>27.48</v>
      </c>
      <c r="EK70" s="17">
        <v>27.48</v>
      </c>
      <c r="EL70" s="17">
        <v>27.48</v>
      </c>
      <c r="EM70" s="17">
        <v>27.49</v>
      </c>
      <c r="EN70" s="17">
        <v>27.49</v>
      </c>
      <c r="EO70" s="17">
        <v>27.5</v>
      </c>
      <c r="EP70" s="17">
        <v>27.5</v>
      </c>
      <c r="EQ70" s="17">
        <v>27.49</v>
      </c>
      <c r="ER70" s="17">
        <v>27.5</v>
      </c>
      <c r="ES70" s="17">
        <v>27.49</v>
      </c>
      <c r="ET70" s="17">
        <v>27.49</v>
      </c>
      <c r="EU70" s="17">
        <v>27.5</v>
      </c>
      <c r="EV70" s="17">
        <v>27.53</v>
      </c>
      <c r="EW70" s="17">
        <v>27.55</v>
      </c>
      <c r="EX70" s="17">
        <v>27.59</v>
      </c>
      <c r="EY70" s="17">
        <v>27.64</v>
      </c>
      <c r="EZ70" s="17">
        <v>27.6</v>
      </c>
      <c r="FA70" s="17">
        <v>27.6</v>
      </c>
      <c r="FB70" s="17">
        <v>27.6</v>
      </c>
      <c r="FC70" s="17">
        <v>27.54</v>
      </c>
      <c r="FD70" s="17">
        <v>27.56</v>
      </c>
      <c r="FE70" s="17">
        <v>27.56</v>
      </c>
      <c r="FF70" s="17">
        <v>27.6</v>
      </c>
      <c r="FG70" s="17">
        <v>27.56</v>
      </c>
      <c r="FH70" s="17">
        <v>27.55</v>
      </c>
      <c r="FI70" s="17">
        <v>27.6</v>
      </c>
      <c r="FJ70" s="17">
        <v>27.56</v>
      </c>
      <c r="FK70" s="17">
        <v>27.56</v>
      </c>
      <c r="FL70" s="17">
        <v>27.58</v>
      </c>
      <c r="FM70" s="17">
        <v>27.56</v>
      </c>
      <c r="FN70" s="17">
        <v>27.59</v>
      </c>
      <c r="FO70" s="17">
        <v>27.6</v>
      </c>
      <c r="FP70" s="17">
        <v>27.59</v>
      </c>
      <c r="FQ70" s="17">
        <v>27.51</v>
      </c>
      <c r="FR70" s="17">
        <v>27.5</v>
      </c>
      <c r="FS70" s="17">
        <v>27.49</v>
      </c>
      <c r="FT70" s="17">
        <v>27.49</v>
      </c>
      <c r="FU70" s="17">
        <v>27.46</v>
      </c>
      <c r="FV70" s="17">
        <v>27.48</v>
      </c>
      <c r="FW70" s="17">
        <v>27.46</v>
      </c>
      <c r="FX70" s="17">
        <v>27.45</v>
      </c>
      <c r="FY70" s="17">
        <v>27.45</v>
      </c>
      <c r="FZ70" s="17">
        <v>27.45</v>
      </c>
      <c r="GA70" s="17">
        <v>27.48</v>
      </c>
      <c r="GB70" s="17">
        <v>27.45</v>
      </c>
      <c r="GC70" s="17">
        <v>27.45</v>
      </c>
      <c r="GD70" s="17">
        <v>27.47</v>
      </c>
      <c r="GE70" s="17">
        <v>27.47</v>
      </c>
      <c r="GF70" s="17">
        <v>27.45</v>
      </c>
      <c r="GG70" s="17">
        <v>27.43</v>
      </c>
      <c r="GH70" s="17">
        <v>27.4</v>
      </c>
      <c r="GI70" s="17">
        <v>27.4</v>
      </c>
      <c r="GJ70" s="17">
        <v>27.41</v>
      </c>
      <c r="GK70" s="17">
        <v>27.4</v>
      </c>
      <c r="GL70" s="17">
        <v>27.4</v>
      </c>
      <c r="GM70" s="17">
        <v>27.39</v>
      </c>
      <c r="GN70" s="17">
        <v>27.38</v>
      </c>
      <c r="GO70" s="17">
        <v>27.4</v>
      </c>
      <c r="GP70" s="17">
        <v>27.37</v>
      </c>
      <c r="GQ70" s="17">
        <v>27.39</v>
      </c>
      <c r="GR70" s="17">
        <v>27.4</v>
      </c>
      <c r="GS70" s="17">
        <v>27.4</v>
      </c>
      <c r="GT70" s="17">
        <v>27.41</v>
      </c>
      <c r="GU70" s="17">
        <v>27.39</v>
      </c>
      <c r="GV70" s="17">
        <v>27.39</v>
      </c>
      <c r="GW70" s="17">
        <v>27.39</v>
      </c>
      <c r="GX70" s="17">
        <v>27.4</v>
      </c>
      <c r="GY70" s="17">
        <v>27.41</v>
      </c>
      <c r="GZ70" s="17">
        <v>27.41</v>
      </c>
      <c r="HA70" s="17">
        <v>27.4</v>
      </c>
      <c r="HB70" s="17">
        <v>27.4</v>
      </c>
      <c r="HC70" s="17">
        <v>27.38</v>
      </c>
      <c r="HD70" s="17">
        <v>27.37</v>
      </c>
      <c r="HE70" s="17">
        <v>27.39</v>
      </c>
      <c r="HF70" s="17">
        <v>27.36</v>
      </c>
      <c r="HG70" s="17">
        <v>27.35</v>
      </c>
      <c r="HH70" s="17">
        <v>27.35</v>
      </c>
      <c r="HI70" s="17">
        <v>27.34</v>
      </c>
      <c r="HJ70" s="17">
        <v>27.29</v>
      </c>
      <c r="HK70" s="17">
        <v>27.3</v>
      </c>
      <c r="HL70" s="17">
        <v>27.33</v>
      </c>
      <c r="HM70" s="17">
        <v>27.4</v>
      </c>
      <c r="HN70" s="17">
        <v>27.3</v>
      </c>
      <c r="HO70" s="17">
        <v>27.37</v>
      </c>
      <c r="HP70" s="17">
        <v>27.31</v>
      </c>
      <c r="HQ70" s="17">
        <v>27.35</v>
      </c>
      <c r="HR70" s="17">
        <v>27.3</v>
      </c>
      <c r="HS70" s="17">
        <v>27.35</v>
      </c>
      <c r="HT70" s="17">
        <v>27.35</v>
      </c>
      <c r="HU70" s="17">
        <v>27.35</v>
      </c>
      <c r="HV70" s="17">
        <v>27.35</v>
      </c>
      <c r="HW70" s="17">
        <v>27.35</v>
      </c>
      <c r="HX70" s="17">
        <v>27.34</v>
      </c>
      <c r="HY70" s="17">
        <v>27.35</v>
      </c>
      <c r="HZ70" s="17">
        <v>27.32</v>
      </c>
      <c r="IA70" s="17">
        <v>27.32</v>
      </c>
      <c r="IB70" s="17">
        <v>27.32</v>
      </c>
      <c r="IC70" s="17">
        <v>27.31</v>
      </c>
      <c r="ID70" s="17">
        <v>27.32</v>
      </c>
      <c r="IE70" s="17">
        <v>27.32</v>
      </c>
      <c r="IF70" s="17">
        <v>27.3</v>
      </c>
      <c r="IG70" s="17">
        <v>27.3</v>
      </c>
      <c r="IH70" s="17">
        <v>27.27</v>
      </c>
      <c r="II70" s="17">
        <v>27.27</v>
      </c>
      <c r="IJ70" s="17">
        <v>27.26</v>
      </c>
      <c r="IK70" s="17">
        <v>27.23</v>
      </c>
      <c r="IL70" s="17">
        <v>27.22</v>
      </c>
      <c r="IM70" s="17">
        <v>27.23</v>
      </c>
      <c r="IN70" s="17">
        <v>27.22</v>
      </c>
      <c r="IO70" s="17">
        <v>27.2</v>
      </c>
      <c r="IP70" s="17">
        <v>27.18</v>
      </c>
      <c r="IQ70" s="17">
        <v>27.17</v>
      </c>
      <c r="IR70" s="17">
        <v>27.17</v>
      </c>
      <c r="IS70" s="17">
        <v>27.15</v>
      </c>
      <c r="IT70" s="17">
        <v>27.11</v>
      </c>
      <c r="IU70" s="17">
        <v>27.11</v>
      </c>
      <c r="IV70" s="17">
        <v>27.11</v>
      </c>
      <c r="IW70" s="17">
        <v>27.11</v>
      </c>
      <c r="IX70" s="17">
        <v>27.11</v>
      </c>
      <c r="IY70" s="17">
        <v>27.1</v>
      </c>
    </row>
    <row r="71" spans="1:259" x14ac:dyDescent="0.15">
      <c r="A71" s="17" t="s">
        <v>884</v>
      </c>
      <c r="B71" s="17" t="s">
        <v>885</v>
      </c>
      <c r="C71" s="17"/>
      <c r="D71" s="17"/>
      <c r="E71" s="17"/>
      <c r="F71" s="17"/>
      <c r="G71" s="17"/>
      <c r="H71" s="17"/>
      <c r="I71" s="17"/>
      <c r="J71" s="17"/>
      <c r="K71" s="17"/>
      <c r="L71" s="17"/>
      <c r="M71" s="17"/>
      <c r="N71" s="17"/>
      <c r="O71" s="17"/>
      <c r="P71" s="17"/>
      <c r="Q71" s="17"/>
      <c r="R71" s="17"/>
      <c r="S71" s="17"/>
      <c r="T71" s="17"/>
      <c r="U71" s="17"/>
      <c r="V71" s="17"/>
      <c r="W71" s="17"/>
      <c r="X71" s="17"/>
      <c r="Y71" s="17"/>
      <c r="Z71" s="17"/>
      <c r="AA71" s="26"/>
      <c r="AB71" s="17"/>
      <c r="AC71" s="26"/>
      <c r="AD71" s="26"/>
      <c r="AE71" s="17"/>
      <c r="AF71" s="17"/>
      <c r="AG71" s="17"/>
      <c r="AH71" s="17"/>
      <c r="AI71" s="17"/>
      <c r="AJ71" s="17"/>
      <c r="AK71" s="17"/>
      <c r="AL71" s="17"/>
      <c r="AM71" s="17"/>
      <c r="AN71" s="17"/>
      <c r="AO71" s="17"/>
      <c r="AP71" s="17"/>
      <c r="AQ71" s="17"/>
      <c r="AR71" s="17"/>
      <c r="AS71" s="17"/>
      <c r="AT71" s="17"/>
      <c r="AU71" s="17"/>
      <c r="AV71" s="17"/>
      <c r="AW71" s="17"/>
      <c r="AX71" s="17"/>
      <c r="AY71" s="17"/>
      <c r="AZ71" s="17"/>
      <c r="BA71" s="17"/>
      <c r="BB71" s="17"/>
      <c r="BC71" s="17"/>
      <c r="BD71" s="17"/>
      <c r="BE71" s="17"/>
      <c r="BF71" s="17"/>
      <c r="BG71" s="17"/>
      <c r="BH71" s="17"/>
      <c r="BI71" s="17"/>
      <c r="BJ71" s="26"/>
      <c r="BK71" s="17"/>
      <c r="BL71" s="17"/>
      <c r="BM71" s="17"/>
      <c r="BN71" s="17"/>
      <c r="BO71" s="17"/>
      <c r="BP71" s="17"/>
      <c r="BQ71" s="17"/>
      <c r="BR71" s="17"/>
      <c r="BS71" s="17"/>
      <c r="BT71" s="17"/>
      <c r="BU71" s="17"/>
      <c r="BV71" s="17"/>
      <c r="BW71" s="17"/>
      <c r="BX71" s="26"/>
      <c r="BY71" s="26"/>
      <c r="BZ71" s="26"/>
      <c r="CA71" s="26"/>
      <c r="CB71" s="26"/>
      <c r="CC71" s="17"/>
      <c r="CD71" s="17"/>
      <c r="CE71" s="17"/>
      <c r="CF71" s="17"/>
      <c r="CG71" s="17"/>
      <c r="CH71" s="17"/>
      <c r="CI71" s="17"/>
      <c r="CJ71" s="26"/>
      <c r="CK71" s="17"/>
      <c r="CL71" s="17"/>
      <c r="CM71" s="17"/>
      <c r="CN71" s="17"/>
      <c r="CO71" s="17"/>
      <c r="CP71" s="17"/>
      <c r="CQ71" s="17"/>
      <c r="CR71" s="17"/>
      <c r="CS71" s="17"/>
      <c r="CT71" s="17"/>
      <c r="CU71" s="17"/>
      <c r="CV71" s="17"/>
      <c r="CW71" s="17"/>
      <c r="CX71" s="17"/>
      <c r="CY71" s="26"/>
      <c r="CZ71" s="26"/>
      <c r="DA71" s="26"/>
      <c r="DB71" s="17"/>
      <c r="DC71" s="17"/>
      <c r="DD71" s="17"/>
      <c r="DE71" s="17"/>
      <c r="DF71" s="17"/>
      <c r="DG71" s="17"/>
      <c r="DH71" s="26"/>
      <c r="DI71" s="17"/>
      <c r="DJ71" s="17"/>
      <c r="DK71" s="17"/>
      <c r="DL71" s="17"/>
      <c r="DM71" s="17">
        <v>23.7</v>
      </c>
      <c r="DN71" s="17">
        <v>23.71</v>
      </c>
      <c r="DO71" s="17">
        <v>23.7</v>
      </c>
      <c r="DP71" s="17">
        <v>23.71</v>
      </c>
      <c r="DQ71" s="17">
        <v>23.69</v>
      </c>
      <c r="DR71" s="17">
        <v>23.68</v>
      </c>
      <c r="DS71" s="17">
        <v>23.68</v>
      </c>
      <c r="DT71" s="17">
        <v>23.67</v>
      </c>
      <c r="DU71" s="17">
        <v>23.68</v>
      </c>
      <c r="DV71" s="17">
        <v>23.6</v>
      </c>
      <c r="DW71" s="17">
        <v>23.63</v>
      </c>
      <c r="DX71" s="17">
        <v>23.61</v>
      </c>
      <c r="DY71" s="17">
        <v>23.69</v>
      </c>
      <c r="DZ71" s="17">
        <v>23.69</v>
      </c>
      <c r="EA71" s="17">
        <v>23.69</v>
      </c>
      <c r="EB71" s="17">
        <v>23.69</v>
      </c>
      <c r="EC71" s="17">
        <v>23.69</v>
      </c>
      <c r="ED71" s="17">
        <v>23.69</v>
      </c>
      <c r="EE71" s="17">
        <v>23.61</v>
      </c>
      <c r="EF71" s="17">
        <v>23.65</v>
      </c>
      <c r="EG71" s="17">
        <v>23.65</v>
      </c>
      <c r="EH71" s="17">
        <v>23.65</v>
      </c>
      <c r="EI71" s="17">
        <v>23.64</v>
      </c>
      <c r="EJ71" s="17">
        <v>23.61</v>
      </c>
      <c r="EK71" s="17">
        <v>23.56</v>
      </c>
      <c r="EL71" s="17">
        <v>23.56</v>
      </c>
      <c r="EM71" s="17">
        <v>23.51</v>
      </c>
      <c r="EN71" s="17">
        <v>23.51</v>
      </c>
      <c r="EO71" s="17">
        <v>23.51</v>
      </c>
      <c r="EP71" s="17">
        <v>23.55</v>
      </c>
      <c r="EQ71" s="17">
        <v>23.64</v>
      </c>
      <c r="ER71" s="17">
        <v>23.64</v>
      </c>
      <c r="ES71" s="17">
        <v>23.63</v>
      </c>
      <c r="ET71" s="17">
        <v>23.57</v>
      </c>
      <c r="EU71" s="17">
        <v>23.63</v>
      </c>
      <c r="EV71" s="17">
        <v>23.65</v>
      </c>
      <c r="EW71" s="17">
        <v>23.65</v>
      </c>
      <c r="EX71" s="17">
        <v>23.65</v>
      </c>
      <c r="EY71" s="17">
        <v>23.66</v>
      </c>
      <c r="EZ71" s="17">
        <v>23.65</v>
      </c>
      <c r="FA71" s="17">
        <v>23.59</v>
      </c>
      <c r="FB71" s="17">
        <v>23.65</v>
      </c>
      <c r="FC71" s="17">
        <v>23.59</v>
      </c>
      <c r="FD71" s="17">
        <v>23.59</v>
      </c>
      <c r="FE71" s="17">
        <v>23.65</v>
      </c>
      <c r="FF71" s="17">
        <v>23.65</v>
      </c>
      <c r="FG71" s="17">
        <v>23.6</v>
      </c>
      <c r="FH71" s="17">
        <v>23.65</v>
      </c>
      <c r="FI71" s="17">
        <v>23.65</v>
      </c>
      <c r="FJ71" s="17">
        <v>23.65</v>
      </c>
      <c r="FK71" s="17">
        <v>23.66</v>
      </c>
      <c r="FL71" s="17">
        <v>23.66</v>
      </c>
      <c r="FM71" s="17">
        <v>23.72</v>
      </c>
      <c r="FN71" s="17">
        <v>23.73</v>
      </c>
      <c r="FO71" s="17">
        <v>23.67</v>
      </c>
      <c r="FP71" s="17">
        <v>23.68</v>
      </c>
      <c r="FQ71" s="17">
        <v>23.67</v>
      </c>
      <c r="FR71" s="17">
        <v>23.65</v>
      </c>
      <c r="FS71" s="17">
        <v>23.65</v>
      </c>
      <c r="FT71" s="17">
        <v>23.65</v>
      </c>
      <c r="FU71" s="17">
        <v>23.65</v>
      </c>
      <c r="FV71" s="17">
        <v>23.65</v>
      </c>
      <c r="FW71" s="17">
        <v>23.65</v>
      </c>
      <c r="FX71" s="17">
        <v>23.65</v>
      </c>
      <c r="FY71" s="17">
        <v>23.66</v>
      </c>
      <c r="FZ71" s="17">
        <v>23.65</v>
      </c>
      <c r="GA71" s="17">
        <v>23.65</v>
      </c>
      <c r="GB71" s="17">
        <v>23.65</v>
      </c>
      <c r="GC71" s="17">
        <v>23.6</v>
      </c>
      <c r="GD71" s="17">
        <v>23.65</v>
      </c>
      <c r="GE71" s="17">
        <v>23.61</v>
      </c>
      <c r="GF71" s="17">
        <v>23.64</v>
      </c>
      <c r="GG71" s="17">
        <v>23.65</v>
      </c>
      <c r="GH71" s="17">
        <v>23.65</v>
      </c>
      <c r="GI71" s="17">
        <v>23.67</v>
      </c>
      <c r="GJ71" s="17">
        <v>23.66</v>
      </c>
      <c r="GK71" s="17">
        <v>23.65</v>
      </c>
      <c r="GL71" s="17">
        <v>23.66</v>
      </c>
      <c r="GM71" s="17">
        <v>23.66</v>
      </c>
      <c r="GN71" s="17">
        <v>23.65</v>
      </c>
      <c r="GO71" s="17">
        <v>23.65</v>
      </c>
      <c r="GP71" s="17">
        <v>23.65</v>
      </c>
      <c r="GQ71" s="17">
        <v>23.65</v>
      </c>
      <c r="GR71" s="17">
        <v>23.65</v>
      </c>
      <c r="GS71" s="17">
        <v>23.66</v>
      </c>
      <c r="GT71" s="17">
        <v>23.65</v>
      </c>
      <c r="GU71" s="17">
        <v>23.67</v>
      </c>
      <c r="GV71" s="17">
        <v>23.67</v>
      </c>
      <c r="GW71" s="17">
        <v>23.68</v>
      </c>
      <c r="GX71" s="17">
        <v>23.68</v>
      </c>
      <c r="GY71" s="17">
        <v>23.67</v>
      </c>
      <c r="GZ71" s="17">
        <v>23.66</v>
      </c>
      <c r="HA71" s="17">
        <v>23.7</v>
      </c>
      <c r="HB71" s="17">
        <v>23.71</v>
      </c>
      <c r="HC71" s="17">
        <v>23.75</v>
      </c>
      <c r="HD71" s="17">
        <v>23.75</v>
      </c>
      <c r="HE71" s="17">
        <v>23.72</v>
      </c>
      <c r="HF71" s="17">
        <v>23.72</v>
      </c>
      <c r="HG71" s="17">
        <v>23.75</v>
      </c>
      <c r="HH71" s="17">
        <v>23.7</v>
      </c>
      <c r="HI71" s="17">
        <v>23.7</v>
      </c>
      <c r="HJ71" s="17">
        <v>23.67</v>
      </c>
      <c r="HK71" s="17">
        <v>23.67</v>
      </c>
      <c r="HL71" s="17">
        <v>23.67</v>
      </c>
      <c r="HM71" s="17">
        <v>23.67</v>
      </c>
      <c r="HN71" s="17">
        <v>23.67</v>
      </c>
      <c r="HO71" s="17">
        <v>23.66</v>
      </c>
      <c r="HP71" s="17">
        <v>23.66</v>
      </c>
      <c r="HQ71" s="17">
        <v>23.65</v>
      </c>
      <c r="HR71" s="17">
        <v>23.65</v>
      </c>
      <c r="HS71" s="17">
        <v>23.65</v>
      </c>
      <c r="HT71" s="17">
        <v>23.57</v>
      </c>
      <c r="HU71" s="17">
        <v>23.59</v>
      </c>
      <c r="HV71" s="17">
        <v>23.54</v>
      </c>
      <c r="HW71" s="17">
        <v>23.53</v>
      </c>
      <c r="HX71" s="17">
        <v>23.53</v>
      </c>
      <c r="HY71" s="17">
        <v>23.59</v>
      </c>
      <c r="HZ71" s="17">
        <v>23.59</v>
      </c>
      <c r="IA71" s="17">
        <v>23.55</v>
      </c>
      <c r="IB71" s="17">
        <v>23.59</v>
      </c>
      <c r="IC71" s="17">
        <v>23.59</v>
      </c>
      <c r="ID71" s="17">
        <v>23.65</v>
      </c>
      <c r="IE71" s="17">
        <v>23.64</v>
      </c>
      <c r="IF71" s="17">
        <v>23.59</v>
      </c>
      <c r="IG71" s="17">
        <v>23.58</v>
      </c>
      <c r="IH71" s="17">
        <v>23.63</v>
      </c>
      <c r="II71" s="17">
        <v>23.62</v>
      </c>
      <c r="IJ71" s="17">
        <v>23.65</v>
      </c>
      <c r="IK71" s="17">
        <v>23.6</v>
      </c>
      <c r="IL71" s="17">
        <v>23.62</v>
      </c>
      <c r="IM71" s="17">
        <v>23.61</v>
      </c>
      <c r="IN71" s="17">
        <v>23.61</v>
      </c>
      <c r="IO71" s="17">
        <v>23.59</v>
      </c>
      <c r="IP71" s="17">
        <v>23.59</v>
      </c>
      <c r="IQ71" s="17">
        <v>23.59</v>
      </c>
      <c r="IR71" s="17">
        <v>23.58</v>
      </c>
      <c r="IS71" s="17">
        <v>23.57</v>
      </c>
      <c r="IT71" s="17">
        <v>23.57</v>
      </c>
      <c r="IU71" s="17">
        <v>23.55</v>
      </c>
      <c r="IV71" s="17">
        <v>23.55</v>
      </c>
      <c r="IW71" s="17">
        <v>23.55</v>
      </c>
      <c r="IX71" s="17">
        <v>23.55</v>
      </c>
      <c r="IY71" s="17">
        <v>23.51</v>
      </c>
    </row>
    <row r="72" spans="1:259" x14ac:dyDescent="0.15">
      <c r="A72" s="17" t="s">
        <v>656</v>
      </c>
      <c r="B72" s="17" t="s">
        <v>657</v>
      </c>
      <c r="C72" s="17"/>
      <c r="D72" s="17"/>
      <c r="E72" s="17"/>
      <c r="F72" s="17"/>
      <c r="G72" s="17"/>
      <c r="H72" s="17"/>
      <c r="I72" s="17"/>
      <c r="J72" s="17"/>
      <c r="K72" s="17"/>
      <c r="L72" s="17"/>
      <c r="M72" s="17"/>
      <c r="N72" s="17"/>
      <c r="O72" s="17"/>
      <c r="P72" s="17"/>
      <c r="Q72" s="17"/>
      <c r="R72" s="17"/>
      <c r="S72" s="17"/>
      <c r="T72" s="17"/>
      <c r="U72" s="17"/>
      <c r="V72" s="17"/>
      <c r="W72" s="17"/>
      <c r="X72" s="17"/>
      <c r="Y72" s="17"/>
      <c r="Z72" s="17"/>
      <c r="AA72" s="26"/>
      <c r="AB72" s="17"/>
      <c r="AC72" s="26"/>
      <c r="AD72" s="26"/>
      <c r="AE72" s="17"/>
      <c r="AF72" s="17"/>
      <c r="AG72" s="17"/>
      <c r="AH72" s="17"/>
      <c r="AI72" s="17"/>
      <c r="AJ72" s="17"/>
      <c r="AK72" s="17"/>
      <c r="AL72" s="17"/>
      <c r="AM72" s="17"/>
      <c r="AN72" s="17"/>
      <c r="AO72" s="17"/>
      <c r="AP72" s="17"/>
      <c r="AQ72" s="17"/>
      <c r="AR72" s="17"/>
      <c r="AS72" s="17"/>
      <c r="AT72" s="17"/>
      <c r="AU72" s="17"/>
      <c r="AV72" s="17"/>
      <c r="AW72" s="17"/>
      <c r="AX72" s="17"/>
      <c r="AY72" s="17"/>
      <c r="AZ72" s="17"/>
      <c r="BA72" s="17"/>
      <c r="BB72" s="17"/>
      <c r="BC72" s="17"/>
      <c r="BD72" s="17"/>
      <c r="BE72" s="17"/>
      <c r="BF72" s="17"/>
      <c r="BG72" s="17"/>
      <c r="BH72" s="17"/>
      <c r="BI72" s="17"/>
      <c r="BJ72" s="26"/>
      <c r="BK72" s="17"/>
      <c r="BL72" s="17"/>
      <c r="BM72" s="17"/>
      <c r="BN72" s="17"/>
      <c r="BO72" s="17"/>
      <c r="BP72" s="17"/>
      <c r="BQ72" s="17"/>
      <c r="BR72" s="17"/>
      <c r="BS72" s="17"/>
      <c r="BT72" s="17"/>
      <c r="BU72" s="17"/>
      <c r="BV72" s="17"/>
      <c r="BW72" s="17"/>
      <c r="BX72" s="26"/>
      <c r="BY72" s="26"/>
      <c r="BZ72" s="26"/>
      <c r="CA72" s="26"/>
      <c r="CB72" s="26"/>
      <c r="CC72" s="17"/>
      <c r="CD72" s="17"/>
      <c r="CE72" s="17"/>
      <c r="CF72" s="17"/>
      <c r="CG72" s="17"/>
      <c r="CH72" s="17"/>
      <c r="CI72" s="17"/>
      <c r="CJ72" s="26"/>
      <c r="CK72" s="17"/>
      <c r="CL72" s="17"/>
      <c r="CM72" s="17"/>
      <c r="CN72" s="17"/>
      <c r="CO72" s="17"/>
      <c r="CP72" s="17"/>
      <c r="CQ72" s="17"/>
      <c r="CR72" s="17"/>
      <c r="CS72" s="17"/>
      <c r="CT72" s="17"/>
      <c r="CU72" s="17"/>
      <c r="CV72" s="17"/>
      <c r="CW72" s="17"/>
      <c r="CX72" s="17"/>
      <c r="CY72" s="26"/>
      <c r="CZ72" s="26"/>
      <c r="DA72" s="26"/>
      <c r="DB72" s="17"/>
      <c r="DC72" s="17"/>
      <c r="DD72" s="17"/>
      <c r="DE72" s="17"/>
      <c r="DF72" s="17"/>
      <c r="DG72" s="17"/>
      <c r="DH72" s="26"/>
      <c r="DI72" s="17"/>
      <c r="DJ72" s="17"/>
      <c r="DK72" s="17"/>
      <c r="DL72" s="17"/>
      <c r="DM72" s="17">
        <v>15.11</v>
      </c>
      <c r="DN72" s="17">
        <v>15.1</v>
      </c>
      <c r="DO72" s="17">
        <v>15.1</v>
      </c>
      <c r="DP72" s="17">
        <v>15.1</v>
      </c>
      <c r="DQ72" s="17">
        <v>15.1</v>
      </c>
      <c r="DR72" s="17">
        <v>15.1</v>
      </c>
      <c r="DS72" s="17">
        <v>15.1</v>
      </c>
      <c r="DT72" s="17">
        <v>15.1</v>
      </c>
      <c r="DU72" s="17">
        <v>15.1</v>
      </c>
      <c r="DV72" s="17">
        <v>15.1</v>
      </c>
      <c r="DW72" s="17">
        <v>15.1</v>
      </c>
      <c r="DX72" s="17">
        <v>15.1</v>
      </c>
      <c r="DY72" s="17">
        <v>15.13</v>
      </c>
      <c r="DZ72" s="17">
        <v>15.1</v>
      </c>
      <c r="EA72" s="17">
        <v>15.08</v>
      </c>
      <c r="EB72" s="17">
        <v>15.08</v>
      </c>
      <c r="EC72" s="17">
        <v>15.08</v>
      </c>
      <c r="ED72" s="17">
        <v>15.08</v>
      </c>
      <c r="EE72" s="17">
        <v>15.08</v>
      </c>
      <c r="EF72" s="17">
        <v>15.07</v>
      </c>
      <c r="EG72" s="17">
        <v>15.08</v>
      </c>
      <c r="EH72" s="17">
        <v>15.08</v>
      </c>
      <c r="EI72" s="17">
        <v>15.08</v>
      </c>
      <c r="EJ72" s="17">
        <v>15.07</v>
      </c>
      <c r="EK72" s="17">
        <v>15.07</v>
      </c>
      <c r="EL72" s="17">
        <v>15.08</v>
      </c>
      <c r="EM72" s="17">
        <v>15.07</v>
      </c>
      <c r="EN72" s="17">
        <v>15.08</v>
      </c>
      <c r="EO72" s="17">
        <v>15.07</v>
      </c>
      <c r="EP72" s="17">
        <v>15.07</v>
      </c>
      <c r="EQ72" s="17">
        <v>15.07</v>
      </c>
      <c r="ER72" s="17">
        <v>15.07</v>
      </c>
      <c r="ES72" s="17">
        <v>15.07</v>
      </c>
      <c r="ET72" s="17">
        <v>15.07</v>
      </c>
      <c r="EU72" s="17">
        <v>15.08</v>
      </c>
      <c r="EV72" s="17">
        <v>15.08</v>
      </c>
      <c r="EW72" s="17">
        <v>15.08</v>
      </c>
      <c r="EX72" s="17">
        <v>15.07</v>
      </c>
      <c r="EY72" s="17">
        <v>15.07</v>
      </c>
      <c r="EZ72" s="17">
        <v>15.07</v>
      </c>
      <c r="FA72" s="17">
        <v>15.07</v>
      </c>
      <c r="FB72" s="17">
        <v>15.05</v>
      </c>
      <c r="FC72" s="17">
        <v>15.05</v>
      </c>
      <c r="FD72" s="17">
        <v>15.04</v>
      </c>
      <c r="FE72" s="17">
        <v>15.05</v>
      </c>
      <c r="FF72" s="17">
        <v>15.06</v>
      </c>
      <c r="FG72" s="17">
        <v>15.06</v>
      </c>
      <c r="FH72" s="17">
        <v>15.07</v>
      </c>
      <c r="FI72" s="17">
        <v>15.07</v>
      </c>
      <c r="FJ72" s="17">
        <v>15.06</v>
      </c>
      <c r="FK72" s="17">
        <v>15.06</v>
      </c>
      <c r="FL72" s="17">
        <v>15.06</v>
      </c>
      <c r="FM72" s="17">
        <v>15.07</v>
      </c>
      <c r="FN72" s="17">
        <v>15.08</v>
      </c>
      <c r="FO72" s="17">
        <v>15.07</v>
      </c>
      <c r="FP72" s="17">
        <v>15.08</v>
      </c>
      <c r="FQ72" s="17">
        <v>15.07</v>
      </c>
      <c r="FR72" s="17">
        <v>15.07</v>
      </c>
      <c r="FS72" s="17">
        <v>15.08</v>
      </c>
      <c r="FT72" s="17">
        <v>15.09</v>
      </c>
      <c r="FU72" s="17">
        <v>15.09</v>
      </c>
      <c r="FV72" s="17">
        <v>15.09</v>
      </c>
      <c r="FW72" s="17">
        <v>15.09</v>
      </c>
      <c r="FX72" s="17">
        <v>15.11</v>
      </c>
      <c r="FY72" s="17">
        <v>15.1</v>
      </c>
      <c r="FZ72" s="17">
        <v>15.14</v>
      </c>
      <c r="GA72" s="17">
        <v>15.13</v>
      </c>
      <c r="GB72" s="17">
        <v>15.13</v>
      </c>
      <c r="GC72" s="17">
        <v>15.11</v>
      </c>
      <c r="GD72" s="17">
        <v>15.11</v>
      </c>
      <c r="GE72" s="17">
        <v>15.13</v>
      </c>
      <c r="GF72" s="17">
        <v>15.06</v>
      </c>
      <c r="GG72" s="17">
        <v>15.13</v>
      </c>
      <c r="GH72" s="17">
        <v>15.12</v>
      </c>
      <c r="GI72" s="17">
        <v>15.14</v>
      </c>
      <c r="GJ72" s="17">
        <v>15.17</v>
      </c>
      <c r="GK72" s="17">
        <v>15.15</v>
      </c>
      <c r="GL72" s="17">
        <v>15.14</v>
      </c>
      <c r="GM72" s="17">
        <v>15.15</v>
      </c>
      <c r="GN72" s="17">
        <v>15.15</v>
      </c>
      <c r="GO72" s="17">
        <v>15.1</v>
      </c>
      <c r="GP72" s="17">
        <v>15.16</v>
      </c>
      <c r="GQ72" s="17">
        <v>15.13</v>
      </c>
      <c r="GR72" s="17">
        <v>15.13</v>
      </c>
      <c r="GS72" s="17">
        <v>15.13</v>
      </c>
      <c r="GT72" s="17">
        <v>15.16</v>
      </c>
      <c r="GU72" s="17">
        <v>15.14</v>
      </c>
      <c r="GV72" s="17">
        <v>15.14</v>
      </c>
      <c r="GW72" s="17">
        <v>15.14</v>
      </c>
      <c r="GX72" s="17">
        <v>15.12</v>
      </c>
      <c r="GY72" s="17">
        <v>15.14</v>
      </c>
      <c r="GZ72" s="17">
        <v>15.14</v>
      </c>
      <c r="HA72" s="17">
        <v>15.13</v>
      </c>
      <c r="HB72" s="17">
        <v>15.11</v>
      </c>
      <c r="HC72" s="17">
        <v>15.13</v>
      </c>
      <c r="HD72" s="17">
        <v>15.14</v>
      </c>
      <c r="HE72" s="17">
        <v>15.14</v>
      </c>
      <c r="HF72" s="17">
        <v>15.12</v>
      </c>
      <c r="HG72" s="17">
        <v>15.13</v>
      </c>
      <c r="HH72" s="17">
        <v>15.13</v>
      </c>
      <c r="HI72" s="17">
        <v>15.14</v>
      </c>
      <c r="HJ72" s="17">
        <v>15.15</v>
      </c>
      <c r="HK72" s="17">
        <v>15.16</v>
      </c>
      <c r="HL72" s="17">
        <v>15.17</v>
      </c>
      <c r="HM72" s="17">
        <v>15.15</v>
      </c>
      <c r="HN72" s="17">
        <v>15.15</v>
      </c>
      <c r="HO72" s="17">
        <v>15.15</v>
      </c>
      <c r="HP72" s="17">
        <v>15.13</v>
      </c>
      <c r="HQ72" s="17">
        <v>15.15</v>
      </c>
      <c r="HR72" s="17">
        <v>15.15</v>
      </c>
      <c r="HS72" s="17">
        <v>15.15</v>
      </c>
      <c r="HT72" s="17">
        <v>15.14</v>
      </c>
      <c r="HU72" s="17">
        <v>15.15</v>
      </c>
      <c r="HV72" s="17">
        <v>15.15</v>
      </c>
      <c r="HW72" s="17">
        <v>15.15</v>
      </c>
      <c r="HX72" s="17">
        <v>15.13</v>
      </c>
      <c r="HY72" s="17">
        <v>15.13</v>
      </c>
      <c r="HZ72" s="17">
        <v>15.13</v>
      </c>
      <c r="IA72" s="17">
        <v>15.13</v>
      </c>
      <c r="IB72" s="17">
        <v>15.13</v>
      </c>
      <c r="IC72" s="17">
        <v>15.13</v>
      </c>
      <c r="ID72" s="17">
        <v>15.13</v>
      </c>
      <c r="IE72" s="17">
        <v>15.13</v>
      </c>
      <c r="IF72" s="17">
        <v>15.13</v>
      </c>
      <c r="IG72" s="17">
        <v>15.12</v>
      </c>
      <c r="IH72" s="17">
        <v>15.13</v>
      </c>
      <c r="II72" s="17">
        <v>15.13</v>
      </c>
      <c r="IJ72" s="17">
        <v>15.14</v>
      </c>
      <c r="IK72" s="17">
        <v>15.13</v>
      </c>
      <c r="IL72" s="17">
        <v>15.13</v>
      </c>
      <c r="IM72" s="17">
        <v>15.13</v>
      </c>
      <c r="IN72" s="17">
        <v>15.13</v>
      </c>
      <c r="IO72" s="17">
        <v>15.14</v>
      </c>
      <c r="IP72" s="17">
        <v>15.14</v>
      </c>
      <c r="IQ72" s="17">
        <v>15.14</v>
      </c>
      <c r="IR72" s="17">
        <v>15.12</v>
      </c>
      <c r="IS72" s="17">
        <v>15.13</v>
      </c>
      <c r="IT72" s="17">
        <v>15.14</v>
      </c>
      <c r="IU72" s="17">
        <v>15.13</v>
      </c>
      <c r="IV72" s="17">
        <v>15.13</v>
      </c>
      <c r="IW72" s="17">
        <v>15.13</v>
      </c>
      <c r="IX72" s="17">
        <v>15.13</v>
      </c>
      <c r="IY72" s="17">
        <v>15.14</v>
      </c>
    </row>
    <row r="73" spans="1:259" x14ac:dyDescent="0.15">
      <c r="A73" s="17" t="s">
        <v>562</v>
      </c>
      <c r="B73" s="17" t="s">
        <v>563</v>
      </c>
      <c r="C73" s="17"/>
      <c r="D73" s="17"/>
      <c r="E73" s="17"/>
      <c r="F73" s="17"/>
      <c r="G73" s="17"/>
      <c r="H73" s="17"/>
      <c r="I73" s="17"/>
      <c r="J73" s="17"/>
      <c r="K73" s="17"/>
      <c r="L73" s="17"/>
      <c r="M73" s="17"/>
      <c r="N73" s="17"/>
      <c r="O73" s="17"/>
      <c r="P73" s="17"/>
      <c r="Q73" s="17"/>
      <c r="R73" s="17"/>
      <c r="S73" s="17"/>
      <c r="T73" s="17"/>
      <c r="U73" s="17"/>
      <c r="V73" s="17"/>
      <c r="W73" s="17"/>
      <c r="X73" s="17"/>
      <c r="Y73" s="17"/>
      <c r="Z73" s="17"/>
      <c r="AA73" s="26"/>
      <c r="AB73" s="17"/>
      <c r="AC73" s="26"/>
      <c r="AD73" s="26"/>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26"/>
      <c r="BK73" s="17"/>
      <c r="BL73" s="17"/>
      <c r="BM73" s="17"/>
      <c r="BN73" s="17"/>
      <c r="BO73" s="17"/>
      <c r="BP73" s="17"/>
      <c r="BQ73" s="17"/>
      <c r="BR73" s="17"/>
      <c r="BS73" s="17"/>
      <c r="BT73" s="17"/>
      <c r="BU73" s="17"/>
      <c r="BV73" s="17"/>
      <c r="BW73" s="17"/>
      <c r="BX73" s="26"/>
      <c r="BY73" s="26"/>
      <c r="BZ73" s="26"/>
      <c r="CA73" s="26"/>
      <c r="CB73" s="26"/>
      <c r="CC73" s="17"/>
      <c r="CD73" s="17"/>
      <c r="CE73" s="17"/>
      <c r="CF73" s="17"/>
      <c r="CG73" s="17"/>
      <c r="CH73" s="17"/>
      <c r="CI73" s="17"/>
      <c r="CJ73" s="26"/>
      <c r="CK73" s="17"/>
      <c r="CL73" s="17"/>
      <c r="CM73" s="17"/>
      <c r="CN73" s="17"/>
      <c r="CO73" s="17"/>
      <c r="CP73" s="17"/>
      <c r="CQ73" s="17"/>
      <c r="CR73" s="17"/>
      <c r="CS73" s="17"/>
      <c r="CT73" s="17"/>
      <c r="CU73" s="17"/>
      <c r="CV73" s="17"/>
      <c r="CW73" s="17"/>
      <c r="CX73" s="17"/>
      <c r="CY73" s="26"/>
      <c r="CZ73" s="26"/>
      <c r="DA73" s="26"/>
      <c r="DB73" s="17"/>
      <c r="DC73" s="17"/>
      <c r="DD73" s="17"/>
      <c r="DE73" s="17"/>
      <c r="DF73" s="17"/>
      <c r="DG73" s="17"/>
      <c r="DH73" s="26"/>
      <c r="DI73" s="17"/>
      <c r="DJ73" s="17"/>
      <c r="DK73" s="17"/>
      <c r="DL73" s="17"/>
      <c r="DM73" s="17">
        <v>9.44</v>
      </c>
      <c r="DN73" s="17">
        <v>9.4499999999999993</v>
      </c>
      <c r="DO73" s="17">
        <v>9.4600000000000009</v>
      </c>
      <c r="DP73" s="17">
        <v>9.4499999999999993</v>
      </c>
      <c r="DQ73" s="17">
        <v>9.4600000000000009</v>
      </c>
      <c r="DR73" s="17">
        <v>9.4700000000000006</v>
      </c>
      <c r="DS73" s="17">
        <v>9.48</v>
      </c>
      <c r="DT73" s="17">
        <v>9.4700000000000006</v>
      </c>
      <c r="DU73" s="17">
        <v>9.48</v>
      </c>
      <c r="DV73" s="17">
        <v>9.48</v>
      </c>
      <c r="DW73" s="17">
        <v>9.48</v>
      </c>
      <c r="DX73" s="17">
        <v>9.48</v>
      </c>
      <c r="DY73" s="17">
        <v>9.48</v>
      </c>
      <c r="DZ73" s="17">
        <v>9.48</v>
      </c>
      <c r="EA73" s="17">
        <v>9.49</v>
      </c>
      <c r="EB73" s="17">
        <v>9.4700000000000006</v>
      </c>
      <c r="EC73" s="17">
        <v>9.4600000000000009</v>
      </c>
      <c r="ED73" s="17">
        <v>9.4700000000000006</v>
      </c>
      <c r="EE73" s="17">
        <v>9.4700000000000006</v>
      </c>
      <c r="EF73" s="17">
        <v>9.4700000000000006</v>
      </c>
      <c r="EG73" s="17">
        <v>9.4700000000000006</v>
      </c>
      <c r="EH73" s="17">
        <v>9.4700000000000006</v>
      </c>
      <c r="EI73" s="17">
        <v>9.48</v>
      </c>
      <c r="EJ73" s="17">
        <v>9.49</v>
      </c>
      <c r="EK73" s="17">
        <v>9.48</v>
      </c>
      <c r="EL73" s="17">
        <v>9.48</v>
      </c>
      <c r="EM73" s="17">
        <v>9.49</v>
      </c>
      <c r="EN73" s="17">
        <v>9.49</v>
      </c>
      <c r="EO73" s="17">
        <v>9.49</v>
      </c>
      <c r="EP73" s="17">
        <v>9.49</v>
      </c>
      <c r="EQ73" s="17">
        <v>9.49</v>
      </c>
      <c r="ER73" s="17">
        <v>9.49</v>
      </c>
      <c r="ES73" s="17">
        <v>9.48</v>
      </c>
      <c r="ET73" s="17">
        <v>9.49</v>
      </c>
      <c r="EU73" s="17">
        <v>9.49</v>
      </c>
      <c r="EV73" s="17">
        <v>9.5</v>
      </c>
      <c r="EW73" s="17">
        <v>9.5</v>
      </c>
      <c r="EX73" s="17">
        <v>9.49</v>
      </c>
      <c r="EY73" s="17">
        <v>9.49</v>
      </c>
      <c r="EZ73" s="17">
        <v>9.4700000000000006</v>
      </c>
      <c r="FA73" s="17">
        <v>9.49</v>
      </c>
      <c r="FB73" s="17">
        <v>9.48</v>
      </c>
      <c r="FC73" s="17">
        <v>9.49</v>
      </c>
      <c r="FD73" s="17">
        <v>9.49</v>
      </c>
      <c r="FE73" s="17">
        <v>9.5299999999999994</v>
      </c>
      <c r="FF73" s="17">
        <v>9.56</v>
      </c>
      <c r="FG73" s="17">
        <v>9.5500000000000007</v>
      </c>
      <c r="FH73" s="17">
        <v>9.56</v>
      </c>
      <c r="FI73" s="17">
        <v>9.57</v>
      </c>
      <c r="FJ73" s="17">
        <v>9.58</v>
      </c>
      <c r="FK73" s="17">
        <v>9.58</v>
      </c>
      <c r="FL73" s="17">
        <v>9.6199999999999992</v>
      </c>
      <c r="FM73" s="17">
        <v>9.67</v>
      </c>
      <c r="FN73" s="17">
        <v>9.7100000000000009</v>
      </c>
      <c r="FO73" s="17">
        <v>9.6999999999999993</v>
      </c>
      <c r="FP73" s="17">
        <v>9.69</v>
      </c>
      <c r="FQ73" s="17">
        <v>9.69</v>
      </c>
      <c r="FR73" s="17">
        <v>9.69</v>
      </c>
      <c r="FS73" s="17">
        <v>9.68</v>
      </c>
      <c r="FT73" s="17">
        <v>9.66</v>
      </c>
      <c r="FU73" s="17">
        <v>9.66</v>
      </c>
      <c r="FV73" s="17">
        <v>9.67</v>
      </c>
      <c r="FW73" s="17">
        <v>9.68</v>
      </c>
      <c r="FX73" s="17">
        <v>9.66</v>
      </c>
      <c r="FY73" s="17">
        <v>9.66</v>
      </c>
      <c r="FZ73" s="17">
        <v>9.68</v>
      </c>
      <c r="GA73" s="17">
        <v>9.67</v>
      </c>
      <c r="GB73" s="17">
        <v>9.67</v>
      </c>
      <c r="GC73" s="17">
        <v>9.69</v>
      </c>
      <c r="GD73" s="17">
        <v>9.6999999999999993</v>
      </c>
      <c r="GE73" s="17">
        <v>9.6999999999999993</v>
      </c>
      <c r="GF73" s="17">
        <v>9.68</v>
      </c>
      <c r="GG73" s="17">
        <v>9.69</v>
      </c>
      <c r="GH73" s="17">
        <v>9.68</v>
      </c>
      <c r="GI73" s="17">
        <v>9.67</v>
      </c>
      <c r="GJ73" s="17">
        <v>9.65</v>
      </c>
      <c r="GK73" s="17">
        <v>9.68</v>
      </c>
      <c r="GL73" s="17">
        <v>9.66</v>
      </c>
      <c r="GM73" s="17">
        <v>9.66</v>
      </c>
      <c r="GN73" s="17">
        <v>9.67</v>
      </c>
      <c r="GO73" s="17">
        <v>9.66</v>
      </c>
      <c r="GP73" s="17">
        <v>9.67</v>
      </c>
      <c r="GQ73" s="17">
        <v>9.67</v>
      </c>
      <c r="GR73" s="17">
        <v>9.66</v>
      </c>
      <c r="GS73" s="17">
        <v>9.66</v>
      </c>
      <c r="GT73" s="17">
        <v>9.66</v>
      </c>
      <c r="GU73" s="17">
        <v>9.67</v>
      </c>
      <c r="GV73" s="17">
        <v>9.67</v>
      </c>
      <c r="GW73" s="17">
        <v>9.67</v>
      </c>
      <c r="GX73" s="17">
        <v>9.68</v>
      </c>
      <c r="GY73" s="17">
        <v>9.66</v>
      </c>
      <c r="GZ73" s="17">
        <v>9.68</v>
      </c>
      <c r="HA73" s="17">
        <v>9.68</v>
      </c>
      <c r="HB73" s="17">
        <v>9.68</v>
      </c>
      <c r="HC73" s="17">
        <v>9.68</v>
      </c>
      <c r="HD73" s="17">
        <v>9.67</v>
      </c>
      <c r="HE73" s="17">
        <v>9.67</v>
      </c>
      <c r="HF73" s="17">
        <v>9.67</v>
      </c>
      <c r="HG73" s="17">
        <v>9.67</v>
      </c>
      <c r="HH73" s="17">
        <v>9.66</v>
      </c>
      <c r="HI73" s="17">
        <v>9.65</v>
      </c>
      <c r="HJ73" s="17">
        <v>9.65</v>
      </c>
      <c r="HK73" s="17">
        <v>9.66</v>
      </c>
      <c r="HL73" s="17">
        <v>9.64</v>
      </c>
      <c r="HM73" s="17">
        <v>9.64</v>
      </c>
      <c r="HN73" s="17">
        <v>9.64</v>
      </c>
      <c r="HO73" s="17">
        <v>9.64</v>
      </c>
      <c r="HP73" s="17">
        <v>9.65</v>
      </c>
      <c r="HQ73" s="17">
        <v>9.65</v>
      </c>
      <c r="HR73" s="17">
        <v>9.65</v>
      </c>
      <c r="HS73" s="17">
        <v>9.66</v>
      </c>
      <c r="HT73" s="17">
        <v>9.66</v>
      </c>
      <c r="HU73" s="17">
        <v>9.67</v>
      </c>
      <c r="HV73" s="17">
        <v>9.67</v>
      </c>
      <c r="HW73" s="17">
        <v>9.66</v>
      </c>
      <c r="HX73" s="17">
        <v>9.65</v>
      </c>
      <c r="HY73" s="17">
        <v>9.65</v>
      </c>
      <c r="HZ73" s="17">
        <v>9.65</v>
      </c>
      <c r="IA73" s="17">
        <v>9.65</v>
      </c>
      <c r="IB73" s="17">
        <v>9.66</v>
      </c>
      <c r="IC73" s="17">
        <v>9.66</v>
      </c>
      <c r="ID73" s="17">
        <v>9.66</v>
      </c>
      <c r="IE73" s="17">
        <v>9.69</v>
      </c>
      <c r="IF73" s="17">
        <v>9.7200000000000006</v>
      </c>
      <c r="IG73" s="17">
        <v>9.6999999999999993</v>
      </c>
      <c r="IH73" s="17">
        <v>9.69</v>
      </c>
      <c r="II73" s="17">
        <v>9.6999999999999993</v>
      </c>
      <c r="IJ73" s="17">
        <v>9.69</v>
      </c>
      <c r="IK73" s="17">
        <v>9.69</v>
      </c>
      <c r="IL73" s="17">
        <v>9.7200000000000006</v>
      </c>
      <c r="IM73" s="17">
        <v>9.7100000000000009</v>
      </c>
      <c r="IN73" s="17">
        <v>9.7100000000000009</v>
      </c>
      <c r="IO73" s="17">
        <v>9.7100000000000009</v>
      </c>
      <c r="IP73" s="17">
        <v>9.7200000000000006</v>
      </c>
      <c r="IQ73" s="17">
        <v>9.7100000000000009</v>
      </c>
      <c r="IR73" s="17">
        <v>9.7200000000000006</v>
      </c>
      <c r="IS73" s="17">
        <v>9.7200000000000006</v>
      </c>
      <c r="IT73" s="17">
        <v>9.7100000000000009</v>
      </c>
      <c r="IU73" s="17">
        <v>9.7200000000000006</v>
      </c>
      <c r="IV73" s="17">
        <v>9.7100000000000009</v>
      </c>
      <c r="IW73" s="17">
        <v>9.7100000000000009</v>
      </c>
      <c r="IX73" s="17">
        <v>9.7100000000000009</v>
      </c>
      <c r="IY73" s="17">
        <v>9.6999999999999993</v>
      </c>
    </row>
    <row r="74" spans="1:259" x14ac:dyDescent="0.15">
      <c r="A74" s="17" t="s">
        <v>381</v>
      </c>
      <c r="B74" s="17" t="s">
        <v>382</v>
      </c>
      <c r="C74" s="17"/>
      <c r="D74" s="17"/>
      <c r="E74" s="17"/>
      <c r="F74" s="17"/>
      <c r="G74" s="17"/>
      <c r="H74" s="17"/>
      <c r="I74" s="17"/>
      <c r="J74" s="17"/>
      <c r="K74" s="17"/>
      <c r="L74" s="17"/>
      <c r="M74" s="17"/>
      <c r="N74" s="17"/>
      <c r="O74" s="17"/>
      <c r="P74" s="17"/>
      <c r="Q74" s="17"/>
      <c r="R74" s="17"/>
      <c r="S74" s="17"/>
      <c r="T74" s="17"/>
      <c r="U74" s="17"/>
      <c r="V74" s="17"/>
      <c r="W74" s="17"/>
      <c r="X74" s="17"/>
      <c r="Y74" s="17"/>
      <c r="Z74" s="17"/>
      <c r="AA74" s="26"/>
      <c r="AB74" s="17"/>
      <c r="AC74" s="26"/>
      <c r="AD74" s="26"/>
      <c r="AE74" s="17"/>
      <c r="AF74" s="17"/>
      <c r="AG74" s="17"/>
      <c r="AH74" s="17"/>
      <c r="AI74" s="17"/>
      <c r="AJ74" s="17"/>
      <c r="AK74" s="17"/>
      <c r="AL74" s="17"/>
      <c r="AM74" s="17"/>
      <c r="AN74" s="17"/>
      <c r="AO74" s="17"/>
      <c r="AP74" s="17"/>
      <c r="AQ74" s="17"/>
      <c r="AR74" s="17"/>
      <c r="AS74" s="17"/>
      <c r="AT74" s="17"/>
      <c r="AU74" s="17"/>
      <c r="AV74" s="17"/>
      <c r="AW74" s="17"/>
      <c r="AX74" s="17"/>
      <c r="AY74" s="17"/>
      <c r="AZ74" s="17"/>
      <c r="BA74" s="17"/>
      <c r="BB74" s="17"/>
      <c r="BC74" s="17"/>
      <c r="BD74" s="17"/>
      <c r="BE74" s="17"/>
      <c r="BF74" s="17"/>
      <c r="BG74" s="17"/>
      <c r="BH74" s="17"/>
      <c r="BI74" s="17"/>
      <c r="BJ74" s="26"/>
      <c r="BK74" s="17"/>
      <c r="BL74" s="17"/>
      <c r="BM74" s="17"/>
      <c r="BN74" s="17"/>
      <c r="BO74" s="17"/>
      <c r="BP74" s="17"/>
      <c r="BQ74" s="17"/>
      <c r="BR74" s="17"/>
      <c r="BS74" s="17"/>
      <c r="BT74" s="17"/>
      <c r="BU74" s="17"/>
      <c r="BV74" s="17"/>
      <c r="BW74" s="17"/>
      <c r="BX74" s="26"/>
      <c r="BY74" s="26"/>
      <c r="BZ74" s="26"/>
      <c r="CA74" s="26"/>
      <c r="CB74" s="26"/>
      <c r="CC74" s="17"/>
      <c r="CD74" s="17"/>
      <c r="CE74" s="17"/>
      <c r="CF74" s="17"/>
      <c r="CG74" s="17"/>
      <c r="CH74" s="17"/>
      <c r="CI74" s="17"/>
      <c r="CJ74" s="26"/>
      <c r="CK74" s="17"/>
      <c r="CL74" s="17"/>
      <c r="CM74" s="17"/>
      <c r="CN74" s="17"/>
      <c r="CO74" s="17"/>
      <c r="CP74" s="17"/>
      <c r="CQ74" s="17"/>
      <c r="CR74" s="17"/>
      <c r="CS74" s="17"/>
      <c r="CT74" s="17"/>
      <c r="CU74" s="17"/>
      <c r="CV74" s="17"/>
      <c r="CW74" s="17"/>
      <c r="CX74" s="17"/>
      <c r="CY74" s="26"/>
      <c r="CZ74" s="26"/>
      <c r="DA74" s="26"/>
      <c r="DB74" s="17"/>
      <c r="DC74" s="17"/>
      <c r="DD74" s="17"/>
      <c r="DE74" s="17"/>
      <c r="DF74" s="17"/>
      <c r="DG74" s="17"/>
      <c r="DH74" s="26"/>
      <c r="DI74" s="17"/>
      <c r="DJ74" s="17"/>
      <c r="DK74" s="17"/>
      <c r="DL74" s="17"/>
      <c r="DM74" s="17">
        <v>489.06</v>
      </c>
      <c r="DN74" s="17">
        <v>489.19</v>
      </c>
      <c r="DO74" s="17">
        <v>489.33</v>
      </c>
      <c r="DP74" s="17">
        <v>489.32</v>
      </c>
      <c r="DQ74" s="17">
        <v>489.34</v>
      </c>
      <c r="DR74" s="17">
        <v>489.28</v>
      </c>
      <c r="DS74" s="17">
        <v>489.32</v>
      </c>
      <c r="DT74" s="17">
        <v>489.24</v>
      </c>
      <c r="DU74" s="17">
        <v>489.3</v>
      </c>
      <c r="DV74" s="17">
        <v>489.32</v>
      </c>
      <c r="DW74" s="17">
        <v>489.37</v>
      </c>
      <c r="DX74" s="17">
        <v>489.32</v>
      </c>
      <c r="DY74" s="17">
        <v>489.36</v>
      </c>
      <c r="DZ74" s="17">
        <v>489.26</v>
      </c>
      <c r="EA74" s="17">
        <v>489.11</v>
      </c>
      <c r="EB74" s="17">
        <v>488.7</v>
      </c>
      <c r="EC74" s="17">
        <v>488.58</v>
      </c>
      <c r="ED74" s="17">
        <v>488.56</v>
      </c>
      <c r="EE74" s="17">
        <v>488.4</v>
      </c>
      <c r="EF74" s="17">
        <v>488.4</v>
      </c>
      <c r="EG74" s="17">
        <v>488.47</v>
      </c>
      <c r="EH74" s="17">
        <v>488.49</v>
      </c>
      <c r="EI74" s="17">
        <v>488.87</v>
      </c>
      <c r="EJ74" s="17">
        <v>488.82</v>
      </c>
      <c r="EK74" s="17">
        <v>488.9</v>
      </c>
      <c r="EL74" s="17">
        <v>488.81</v>
      </c>
      <c r="EM74" s="17">
        <v>488.88</v>
      </c>
      <c r="EN74" s="17">
        <v>488.81</v>
      </c>
      <c r="EO74" s="17">
        <v>488.63</v>
      </c>
      <c r="EP74" s="17">
        <v>488.76</v>
      </c>
      <c r="EQ74" s="17">
        <v>488.92</v>
      </c>
      <c r="ER74" s="17">
        <v>488.87</v>
      </c>
      <c r="ES74" s="17">
        <v>488.93</v>
      </c>
      <c r="ET74" s="17">
        <v>488.96</v>
      </c>
      <c r="EU74" s="17">
        <v>488.93</v>
      </c>
      <c r="EV74" s="17">
        <v>488.91</v>
      </c>
      <c r="EW74" s="17">
        <v>488.91</v>
      </c>
      <c r="EX74" s="17">
        <v>488.9</v>
      </c>
      <c r="EY74" s="17">
        <v>488.82</v>
      </c>
      <c r="EZ74" s="17">
        <v>488.68</v>
      </c>
      <c r="FA74" s="17">
        <v>488.61</v>
      </c>
      <c r="FB74" s="17">
        <v>488.66</v>
      </c>
      <c r="FC74" s="17">
        <v>488.74</v>
      </c>
      <c r="FD74" s="17">
        <v>488.82</v>
      </c>
      <c r="FE74" s="17">
        <v>488.98</v>
      </c>
      <c r="FF74" s="17">
        <v>489.1</v>
      </c>
      <c r="FG74" s="17">
        <v>489.28</v>
      </c>
      <c r="FH74" s="17">
        <v>489.41</v>
      </c>
      <c r="FI74" s="17">
        <v>489.31</v>
      </c>
      <c r="FJ74" s="17">
        <v>489.31</v>
      </c>
      <c r="FK74" s="17">
        <v>489.33</v>
      </c>
      <c r="FL74" s="17">
        <v>489.35</v>
      </c>
      <c r="FM74" s="17">
        <v>489.45</v>
      </c>
      <c r="FN74" s="17">
        <v>489.31</v>
      </c>
      <c r="FO74" s="17">
        <v>489.37</v>
      </c>
      <c r="FP74" s="17">
        <v>489.45</v>
      </c>
      <c r="FQ74" s="17">
        <v>489.33</v>
      </c>
      <c r="FR74" s="17">
        <v>489.03</v>
      </c>
      <c r="FS74" s="17">
        <v>489.05</v>
      </c>
      <c r="FT74" s="17">
        <v>489.05</v>
      </c>
      <c r="FU74" s="17">
        <v>488.9</v>
      </c>
      <c r="FV74" s="17">
        <v>489</v>
      </c>
      <c r="FW74" s="17">
        <v>488.88</v>
      </c>
      <c r="FX74" s="17">
        <v>489.17</v>
      </c>
      <c r="FY74" s="17">
        <v>489.54</v>
      </c>
      <c r="FZ74" s="17">
        <v>490.01</v>
      </c>
      <c r="GA74" s="17">
        <v>490</v>
      </c>
      <c r="GB74" s="17">
        <v>489.76</v>
      </c>
      <c r="GC74" s="17">
        <v>489.74</v>
      </c>
      <c r="GD74" s="17">
        <v>489.68</v>
      </c>
      <c r="GE74" s="17">
        <v>489.76</v>
      </c>
      <c r="GF74" s="17">
        <v>489.56</v>
      </c>
      <c r="GG74" s="17">
        <v>489.41</v>
      </c>
      <c r="GH74" s="17">
        <v>489.4</v>
      </c>
      <c r="GI74" s="17">
        <v>489.25</v>
      </c>
      <c r="GJ74" s="17">
        <v>489.11</v>
      </c>
      <c r="GK74" s="17">
        <v>488.98</v>
      </c>
      <c r="GL74" s="17">
        <v>489.08</v>
      </c>
      <c r="GM74" s="17">
        <v>488.91</v>
      </c>
      <c r="GN74" s="17">
        <v>488.94</v>
      </c>
      <c r="GO74" s="17">
        <v>489</v>
      </c>
      <c r="GP74" s="17">
        <v>489.09</v>
      </c>
      <c r="GQ74" s="17">
        <v>489.09</v>
      </c>
      <c r="GR74" s="17">
        <v>489.18</v>
      </c>
      <c r="GS74" s="17">
        <v>489.1</v>
      </c>
      <c r="GT74" s="17">
        <v>488.95</v>
      </c>
      <c r="GU74" s="17">
        <v>488.94</v>
      </c>
      <c r="GV74" s="17">
        <v>489.04</v>
      </c>
      <c r="GW74" s="17">
        <v>489.32</v>
      </c>
      <c r="GX74" s="17">
        <v>489.31</v>
      </c>
      <c r="GY74" s="17">
        <v>489.52</v>
      </c>
      <c r="GZ74" s="17">
        <v>489.46</v>
      </c>
      <c r="HA74" s="17">
        <v>489.58</v>
      </c>
      <c r="HB74" s="17">
        <v>489.87</v>
      </c>
      <c r="HC74" s="17">
        <v>489.94</v>
      </c>
      <c r="HD74" s="17">
        <v>490.06</v>
      </c>
      <c r="HE74" s="17">
        <v>489.94</v>
      </c>
      <c r="HF74" s="17">
        <v>489.62</v>
      </c>
      <c r="HG74" s="17">
        <v>489.4</v>
      </c>
      <c r="HH74" s="17">
        <v>489.11</v>
      </c>
      <c r="HI74" s="17">
        <v>488.93</v>
      </c>
      <c r="HJ74" s="17">
        <v>488.83</v>
      </c>
      <c r="HK74" s="17">
        <v>488.71</v>
      </c>
      <c r="HL74" s="17">
        <v>488.56</v>
      </c>
      <c r="HM74" s="17">
        <v>488.46</v>
      </c>
      <c r="HN74" s="17">
        <v>488.37</v>
      </c>
      <c r="HO74" s="17">
        <v>488.27</v>
      </c>
      <c r="HP74" s="17">
        <v>488.15</v>
      </c>
      <c r="HQ74" s="17">
        <v>488.24</v>
      </c>
      <c r="HR74" s="17">
        <v>488.27</v>
      </c>
      <c r="HS74" s="17">
        <v>488.49</v>
      </c>
      <c r="HT74" s="17">
        <v>488.67</v>
      </c>
      <c r="HU74" s="17">
        <v>488.76</v>
      </c>
      <c r="HV74" s="17">
        <v>488.61</v>
      </c>
      <c r="HW74" s="17">
        <v>488.65</v>
      </c>
      <c r="HX74" s="17">
        <v>488.68</v>
      </c>
      <c r="HY74" s="17">
        <v>488.72</v>
      </c>
      <c r="HZ74" s="17">
        <v>488.82</v>
      </c>
      <c r="IA74" s="17">
        <v>488.69</v>
      </c>
      <c r="IB74" s="17">
        <v>488.66</v>
      </c>
      <c r="IC74" s="17">
        <v>488.53</v>
      </c>
      <c r="ID74" s="17">
        <v>488.41</v>
      </c>
      <c r="IE74" s="17">
        <v>488.23</v>
      </c>
      <c r="IF74" s="17">
        <v>488.19</v>
      </c>
      <c r="IG74" s="17">
        <v>488.26</v>
      </c>
      <c r="IH74" s="17">
        <v>488.21</v>
      </c>
      <c r="II74" s="17">
        <v>488.03</v>
      </c>
      <c r="IJ74" s="17">
        <v>488.09</v>
      </c>
      <c r="IK74" s="17">
        <v>488.2</v>
      </c>
      <c r="IL74" s="17">
        <v>488.2</v>
      </c>
      <c r="IM74" s="17">
        <v>488.33</v>
      </c>
      <c r="IN74" s="17">
        <v>488.38</v>
      </c>
      <c r="IO74" s="17">
        <v>488.28</v>
      </c>
      <c r="IP74" s="17">
        <v>488.33</v>
      </c>
      <c r="IQ74" s="17">
        <v>488.26</v>
      </c>
      <c r="IR74" s="17">
        <v>488.28</v>
      </c>
      <c r="IS74" s="17">
        <v>488.35</v>
      </c>
      <c r="IT74" s="17">
        <v>488.45</v>
      </c>
      <c r="IU74" s="17">
        <v>488.42</v>
      </c>
      <c r="IV74" s="17">
        <v>488.39</v>
      </c>
      <c r="IW74" s="17">
        <v>488.4</v>
      </c>
      <c r="IX74" s="17">
        <v>488.49</v>
      </c>
      <c r="IY74" s="17">
        <v>488.53</v>
      </c>
    </row>
    <row r="75" spans="1:259" x14ac:dyDescent="0.15">
      <c r="A75" s="17" t="s">
        <v>142</v>
      </c>
      <c r="B75" s="17" t="s">
        <v>143</v>
      </c>
      <c r="C75" s="17"/>
      <c r="D75" s="17"/>
      <c r="E75" s="17"/>
      <c r="F75" s="17"/>
      <c r="G75" s="17"/>
      <c r="H75" s="17"/>
      <c r="I75" s="17"/>
      <c r="J75" s="17"/>
      <c r="K75" s="17"/>
      <c r="L75" s="17"/>
      <c r="M75" s="17"/>
      <c r="N75" s="17"/>
      <c r="O75" s="17"/>
      <c r="P75" s="17"/>
      <c r="Q75" s="17"/>
      <c r="R75" s="17"/>
      <c r="S75" s="17"/>
      <c r="T75" s="17"/>
      <c r="U75" s="17"/>
      <c r="V75" s="17"/>
      <c r="W75" s="17"/>
      <c r="X75" s="17"/>
      <c r="Y75" s="17"/>
      <c r="Z75" s="17"/>
      <c r="AA75" s="26"/>
      <c r="AB75" s="17"/>
      <c r="AC75" s="26"/>
      <c r="AD75" s="26"/>
      <c r="AE75" s="17"/>
      <c r="AF75" s="17"/>
      <c r="AG75" s="17"/>
      <c r="AH75" s="17"/>
      <c r="AI75" s="17"/>
      <c r="AJ75" s="17"/>
      <c r="AK75" s="17"/>
      <c r="AL75" s="17"/>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26"/>
      <c r="BK75" s="17"/>
      <c r="BL75" s="17"/>
      <c r="BM75" s="17"/>
      <c r="BN75" s="17"/>
      <c r="BO75" s="17"/>
      <c r="BP75" s="17"/>
      <c r="BQ75" s="17"/>
      <c r="BR75" s="17"/>
      <c r="BS75" s="17"/>
      <c r="BT75" s="17"/>
      <c r="BU75" s="17"/>
      <c r="BV75" s="17"/>
      <c r="BW75" s="17"/>
      <c r="BX75" s="26"/>
      <c r="BY75" s="26"/>
      <c r="BZ75" s="26"/>
      <c r="CA75" s="26"/>
      <c r="CB75" s="26"/>
      <c r="CC75" s="17"/>
      <c r="CD75" s="17"/>
      <c r="CE75" s="17"/>
      <c r="CF75" s="17"/>
      <c r="CG75" s="17"/>
      <c r="CH75" s="17"/>
      <c r="CI75" s="17"/>
      <c r="CJ75" s="26"/>
      <c r="CK75" s="17"/>
      <c r="CL75" s="17"/>
      <c r="CM75" s="17"/>
      <c r="CN75" s="17"/>
      <c r="CO75" s="17"/>
      <c r="CP75" s="17"/>
      <c r="CQ75" s="17"/>
      <c r="CR75" s="17"/>
      <c r="CS75" s="17"/>
      <c r="CT75" s="17"/>
      <c r="CU75" s="17"/>
      <c r="CV75" s="17"/>
      <c r="CW75" s="17"/>
      <c r="CX75" s="17"/>
      <c r="CY75" s="26"/>
      <c r="CZ75" s="26"/>
      <c r="DA75" s="26"/>
      <c r="DB75" s="17"/>
      <c r="DC75" s="17"/>
      <c r="DD75" s="17"/>
      <c r="DE75" s="17"/>
      <c r="DF75" s="17"/>
      <c r="DG75" s="17"/>
      <c r="DH75" s="26"/>
      <c r="DI75" s="17"/>
      <c r="DJ75" s="17"/>
      <c r="DK75" s="17"/>
      <c r="DL75" s="17"/>
      <c r="DM75" s="17">
        <v>8.31</v>
      </c>
      <c r="DN75" s="17">
        <v>8.3000000000000007</v>
      </c>
      <c r="DO75" s="17">
        <v>8.32</v>
      </c>
      <c r="DP75" s="17">
        <v>8.33</v>
      </c>
      <c r="DQ75" s="17">
        <v>8.33</v>
      </c>
      <c r="DR75" s="17">
        <v>8.32</v>
      </c>
      <c r="DS75" s="17">
        <v>8.32</v>
      </c>
      <c r="DT75" s="17">
        <v>8.33</v>
      </c>
      <c r="DU75" s="17">
        <v>8.32</v>
      </c>
      <c r="DV75" s="17">
        <v>8.32</v>
      </c>
      <c r="DW75" s="17">
        <v>8.32</v>
      </c>
      <c r="DX75" s="17">
        <v>8.32</v>
      </c>
      <c r="DY75" s="17">
        <v>8.32</v>
      </c>
      <c r="DZ75" s="17">
        <v>8.32</v>
      </c>
      <c r="EA75" s="17">
        <v>8.31</v>
      </c>
      <c r="EB75" s="17">
        <v>8.3000000000000007</v>
      </c>
      <c r="EC75" s="17">
        <v>8.3000000000000007</v>
      </c>
      <c r="ED75" s="17">
        <v>8.3000000000000007</v>
      </c>
      <c r="EE75" s="17">
        <v>8.2899999999999991</v>
      </c>
      <c r="EF75" s="17">
        <v>8.2899999999999991</v>
      </c>
      <c r="EG75" s="17">
        <v>8.3000000000000007</v>
      </c>
      <c r="EH75" s="17">
        <v>8.3000000000000007</v>
      </c>
      <c r="EI75" s="17">
        <v>8.3000000000000007</v>
      </c>
      <c r="EJ75" s="17">
        <v>8.3000000000000007</v>
      </c>
      <c r="EK75" s="17">
        <v>8.3000000000000007</v>
      </c>
      <c r="EL75" s="17">
        <v>8.2899999999999991</v>
      </c>
      <c r="EM75" s="17">
        <v>8.3000000000000007</v>
      </c>
      <c r="EN75" s="17">
        <v>8.3000000000000007</v>
      </c>
      <c r="EO75" s="17">
        <v>8.3000000000000007</v>
      </c>
      <c r="EP75" s="17">
        <v>8.3000000000000007</v>
      </c>
      <c r="EQ75" s="17">
        <v>8.3000000000000007</v>
      </c>
      <c r="ER75" s="17">
        <v>8.2899999999999991</v>
      </c>
      <c r="ES75" s="17">
        <v>8.2899999999999991</v>
      </c>
      <c r="ET75" s="17">
        <v>8.2799999999999994</v>
      </c>
      <c r="EU75" s="17">
        <v>8.2899999999999991</v>
      </c>
      <c r="EV75" s="17">
        <v>8.3000000000000007</v>
      </c>
      <c r="EW75" s="17">
        <v>8.2799999999999994</v>
      </c>
      <c r="EX75" s="17">
        <v>8.2799999999999994</v>
      </c>
      <c r="EY75" s="17">
        <v>8.2899999999999991</v>
      </c>
      <c r="EZ75" s="17">
        <v>8.2799999999999994</v>
      </c>
      <c r="FA75" s="17">
        <v>8.2899999999999991</v>
      </c>
      <c r="FB75" s="17">
        <v>8.2799999999999994</v>
      </c>
      <c r="FC75" s="17">
        <v>8.2899999999999991</v>
      </c>
      <c r="FD75" s="17">
        <v>8.2899999999999991</v>
      </c>
      <c r="FE75" s="17">
        <v>8.2899999999999991</v>
      </c>
      <c r="FF75" s="17">
        <v>8.2899999999999991</v>
      </c>
      <c r="FG75" s="17">
        <v>8.2899999999999991</v>
      </c>
      <c r="FH75" s="17">
        <v>8.2899999999999991</v>
      </c>
      <c r="FI75" s="17">
        <v>8.2899999999999991</v>
      </c>
      <c r="FJ75" s="17">
        <v>8.3000000000000007</v>
      </c>
      <c r="FK75" s="17">
        <v>8.2899999999999991</v>
      </c>
      <c r="FL75" s="17">
        <v>8.3000000000000007</v>
      </c>
      <c r="FM75" s="17">
        <v>8.2899999999999991</v>
      </c>
      <c r="FN75" s="17">
        <v>8.3000000000000007</v>
      </c>
      <c r="FO75" s="17">
        <v>8.3000000000000007</v>
      </c>
      <c r="FP75" s="17">
        <v>8.3000000000000007</v>
      </c>
      <c r="FQ75" s="17">
        <v>8.2899999999999991</v>
      </c>
      <c r="FR75" s="17">
        <v>8.2899999999999991</v>
      </c>
      <c r="FS75" s="17">
        <v>8.3000000000000007</v>
      </c>
      <c r="FT75" s="17">
        <v>8.2799999999999994</v>
      </c>
      <c r="FU75" s="17">
        <v>8.27</v>
      </c>
      <c r="FV75" s="17">
        <v>8.26</v>
      </c>
      <c r="FW75" s="17">
        <v>8.2799999999999994</v>
      </c>
      <c r="FX75" s="17">
        <v>8.27</v>
      </c>
      <c r="FY75" s="17">
        <v>8.27</v>
      </c>
      <c r="FZ75" s="17">
        <v>8.27</v>
      </c>
      <c r="GA75" s="17">
        <v>8.2799999999999994</v>
      </c>
      <c r="GB75" s="17">
        <v>8.27</v>
      </c>
      <c r="GC75" s="17">
        <v>8.27</v>
      </c>
      <c r="GD75" s="17">
        <v>8.27</v>
      </c>
      <c r="GE75" s="17">
        <v>8.2799999999999994</v>
      </c>
      <c r="GF75" s="17">
        <v>8.26</v>
      </c>
      <c r="GG75" s="17">
        <v>8.26</v>
      </c>
      <c r="GH75" s="17">
        <v>8.26</v>
      </c>
      <c r="GI75" s="17">
        <v>8.26</v>
      </c>
      <c r="GJ75" s="17">
        <v>8.2899999999999991</v>
      </c>
      <c r="GK75" s="17">
        <v>8.2799999999999994</v>
      </c>
      <c r="GL75" s="17">
        <v>8.27</v>
      </c>
      <c r="GM75" s="17">
        <v>8.27</v>
      </c>
      <c r="GN75" s="17">
        <v>8.27</v>
      </c>
      <c r="GO75" s="17">
        <v>8.26</v>
      </c>
      <c r="GP75" s="17">
        <v>8.24</v>
      </c>
      <c r="GQ75" s="17">
        <v>8.24</v>
      </c>
      <c r="GR75" s="17">
        <v>8.24</v>
      </c>
      <c r="GS75" s="17">
        <v>8.25</v>
      </c>
      <c r="GT75" s="17">
        <v>8.26</v>
      </c>
      <c r="GU75" s="17">
        <v>8.26</v>
      </c>
      <c r="GV75" s="17">
        <v>8.26</v>
      </c>
      <c r="GW75" s="17">
        <v>8.25</v>
      </c>
      <c r="GX75" s="17">
        <v>8.25</v>
      </c>
      <c r="GY75" s="17">
        <v>8.25</v>
      </c>
      <c r="GZ75" s="17">
        <v>8.25</v>
      </c>
      <c r="HA75" s="17">
        <v>8.25</v>
      </c>
      <c r="HB75" s="17">
        <v>8.25</v>
      </c>
      <c r="HC75" s="17">
        <v>8.25</v>
      </c>
      <c r="HD75" s="17">
        <v>8.24</v>
      </c>
      <c r="HE75" s="17">
        <v>8.24</v>
      </c>
      <c r="HF75" s="17">
        <v>8.24</v>
      </c>
      <c r="HG75" s="17">
        <v>8.25</v>
      </c>
      <c r="HH75" s="17">
        <v>8.25</v>
      </c>
      <c r="HI75" s="17">
        <v>8.25</v>
      </c>
      <c r="HJ75" s="17">
        <v>8.25</v>
      </c>
      <c r="HK75" s="17">
        <v>8.25</v>
      </c>
      <c r="HL75" s="17">
        <v>8.24</v>
      </c>
      <c r="HM75" s="17">
        <v>8.25</v>
      </c>
      <c r="HN75" s="17">
        <v>8.25</v>
      </c>
      <c r="HO75" s="17">
        <v>8.26</v>
      </c>
      <c r="HP75" s="17">
        <v>8.27</v>
      </c>
      <c r="HQ75" s="17">
        <v>8.2799999999999994</v>
      </c>
      <c r="HR75" s="17">
        <v>8.2799999999999994</v>
      </c>
      <c r="HS75" s="17">
        <v>8.26</v>
      </c>
      <c r="HT75" s="17">
        <v>8.27</v>
      </c>
      <c r="HU75" s="17">
        <v>8.26</v>
      </c>
      <c r="HV75" s="17">
        <v>8.27</v>
      </c>
      <c r="HW75" s="17">
        <v>8.27</v>
      </c>
      <c r="HX75" s="17">
        <v>8.2799999999999994</v>
      </c>
      <c r="HY75" s="17">
        <v>8.2799999999999994</v>
      </c>
      <c r="HZ75" s="17">
        <v>8.27</v>
      </c>
      <c r="IA75" s="17">
        <v>8.27</v>
      </c>
      <c r="IB75" s="17">
        <v>8.27</v>
      </c>
      <c r="IC75" s="17">
        <v>8.27</v>
      </c>
      <c r="ID75" s="17">
        <v>8.27</v>
      </c>
      <c r="IE75" s="17">
        <v>8.27</v>
      </c>
      <c r="IF75" s="17">
        <v>8.27</v>
      </c>
      <c r="IG75" s="17">
        <v>8.27</v>
      </c>
      <c r="IH75" s="17">
        <v>8.26</v>
      </c>
      <c r="II75" s="17">
        <v>8.26</v>
      </c>
      <c r="IJ75" s="17">
        <v>8.26</v>
      </c>
      <c r="IK75" s="17">
        <v>8.27</v>
      </c>
      <c r="IL75" s="17">
        <v>8.27</v>
      </c>
      <c r="IM75" s="17">
        <v>8.26</v>
      </c>
      <c r="IN75" s="17">
        <v>8.26</v>
      </c>
      <c r="IO75" s="17">
        <v>8.27</v>
      </c>
      <c r="IP75" s="17">
        <v>8.27</v>
      </c>
      <c r="IQ75" s="17">
        <v>8.27</v>
      </c>
      <c r="IR75" s="17">
        <v>8.27</v>
      </c>
      <c r="IS75" s="17">
        <v>8.2799999999999994</v>
      </c>
      <c r="IT75" s="17">
        <v>8.2799999999999994</v>
      </c>
      <c r="IU75" s="17">
        <v>8.27</v>
      </c>
      <c r="IV75" s="17">
        <v>8.27</v>
      </c>
      <c r="IW75" s="17">
        <v>8.27</v>
      </c>
      <c r="IX75" s="17">
        <v>8.27</v>
      </c>
      <c r="IY75" s="17">
        <v>8.2799999999999994</v>
      </c>
    </row>
    <row r="76" spans="1:259" x14ac:dyDescent="0.15">
      <c r="A76" s="17" t="s">
        <v>918</v>
      </c>
      <c r="B76" s="17" t="s">
        <v>919</v>
      </c>
      <c r="C76" s="17"/>
      <c r="D76" s="17"/>
      <c r="E76" s="17"/>
      <c r="F76" s="17"/>
      <c r="G76" s="17"/>
      <c r="H76" s="17"/>
      <c r="I76" s="17"/>
      <c r="J76" s="17"/>
      <c r="K76" s="17"/>
      <c r="L76" s="17"/>
      <c r="M76" s="17"/>
      <c r="N76" s="17"/>
      <c r="O76" s="17"/>
      <c r="P76" s="17"/>
      <c r="Q76" s="17"/>
      <c r="R76" s="17"/>
      <c r="S76" s="17"/>
      <c r="T76" s="17"/>
      <c r="U76" s="17"/>
      <c r="V76" s="17"/>
      <c r="W76" s="17"/>
      <c r="X76" s="17"/>
      <c r="Y76" s="17"/>
      <c r="Z76" s="17"/>
      <c r="AA76" s="26"/>
      <c r="AB76" s="17"/>
      <c r="AC76" s="26"/>
      <c r="AD76" s="26"/>
      <c r="AE76" s="17"/>
      <c r="AF76" s="17"/>
      <c r="AG76" s="17"/>
      <c r="AH76" s="17"/>
      <c r="AI76" s="17"/>
      <c r="AJ76" s="17"/>
      <c r="AK76" s="17"/>
      <c r="AL76" s="17"/>
      <c r="AM76" s="17"/>
      <c r="AN76" s="17"/>
      <c r="AO76" s="17"/>
      <c r="AP76" s="17"/>
      <c r="AQ76" s="17"/>
      <c r="AR76" s="17"/>
      <c r="AS76" s="17"/>
      <c r="AT76" s="17"/>
      <c r="AU76" s="17"/>
      <c r="AV76" s="17"/>
      <c r="AW76" s="17"/>
      <c r="AX76" s="17"/>
      <c r="AY76" s="17"/>
      <c r="AZ76" s="17"/>
      <c r="BA76" s="17"/>
      <c r="BB76" s="17"/>
      <c r="BC76" s="17"/>
      <c r="BD76" s="17"/>
      <c r="BE76" s="17"/>
      <c r="BF76" s="17"/>
      <c r="BG76" s="17"/>
      <c r="BH76" s="17"/>
      <c r="BI76" s="17"/>
      <c r="BJ76" s="26"/>
      <c r="BK76" s="17"/>
      <c r="BL76" s="17"/>
      <c r="BM76" s="17"/>
      <c r="BN76" s="17"/>
      <c r="BO76" s="17"/>
      <c r="BP76" s="17"/>
      <c r="BQ76" s="17"/>
      <c r="BR76" s="17"/>
      <c r="BS76" s="17"/>
      <c r="BT76" s="17"/>
      <c r="BU76" s="17"/>
      <c r="BV76" s="17"/>
      <c r="BW76" s="17"/>
      <c r="BX76" s="26"/>
      <c r="BY76" s="26"/>
      <c r="BZ76" s="26"/>
      <c r="CA76" s="26"/>
      <c r="CB76" s="26"/>
      <c r="CC76" s="17"/>
      <c r="CD76" s="17"/>
      <c r="CE76" s="17"/>
      <c r="CF76" s="17"/>
      <c r="CG76" s="17"/>
      <c r="CH76" s="17"/>
      <c r="CI76" s="17"/>
      <c r="CJ76" s="26"/>
      <c r="CK76" s="17"/>
      <c r="CL76" s="17"/>
      <c r="CM76" s="17"/>
      <c r="CN76" s="17"/>
      <c r="CO76" s="17"/>
      <c r="CP76" s="17"/>
      <c r="CQ76" s="17"/>
      <c r="CR76" s="17"/>
      <c r="CS76" s="17"/>
      <c r="CT76" s="17"/>
      <c r="CU76" s="17"/>
      <c r="CV76" s="17"/>
      <c r="CW76" s="17"/>
      <c r="CX76" s="17"/>
      <c r="CY76" s="26"/>
      <c r="CZ76" s="26"/>
      <c r="DA76" s="26"/>
      <c r="DB76" s="17"/>
      <c r="DC76" s="17"/>
      <c r="DD76" s="17"/>
      <c r="DE76" s="17"/>
      <c r="DF76" s="17"/>
      <c r="DG76" s="17"/>
      <c r="DH76" s="26"/>
      <c r="DI76" s="17"/>
      <c r="DJ76" s="17"/>
      <c r="DK76" s="17"/>
      <c r="DL76" s="17"/>
      <c r="DM76" s="17">
        <v>7.88</v>
      </c>
      <c r="DN76" s="17">
        <v>7.88</v>
      </c>
      <c r="DO76" s="17">
        <v>7.86</v>
      </c>
      <c r="DP76" s="17">
        <v>7.88</v>
      </c>
      <c r="DQ76" s="17">
        <v>7.88</v>
      </c>
      <c r="DR76" s="17">
        <v>7.86</v>
      </c>
      <c r="DS76" s="17">
        <v>7.88</v>
      </c>
      <c r="DT76" s="17">
        <v>7.88</v>
      </c>
      <c r="DU76" s="17">
        <v>7.88</v>
      </c>
      <c r="DV76" s="17">
        <v>7.88</v>
      </c>
      <c r="DW76" s="17">
        <v>7.86</v>
      </c>
      <c r="DX76" s="17">
        <v>7.88</v>
      </c>
      <c r="DY76" s="17">
        <v>7.86</v>
      </c>
      <c r="DZ76" s="17">
        <v>7.86</v>
      </c>
      <c r="EA76" s="17">
        <v>7.88</v>
      </c>
      <c r="EB76" s="17">
        <v>7.86</v>
      </c>
      <c r="EC76" s="17">
        <v>7.86</v>
      </c>
      <c r="ED76" s="17">
        <v>7.85</v>
      </c>
      <c r="EE76" s="17">
        <v>7.86</v>
      </c>
      <c r="EF76" s="17">
        <v>7.84</v>
      </c>
      <c r="EG76" s="17">
        <v>7.84</v>
      </c>
      <c r="EH76" s="17">
        <v>7.84</v>
      </c>
      <c r="EI76" s="17">
        <v>7.85</v>
      </c>
      <c r="EJ76" s="17">
        <v>7.85</v>
      </c>
      <c r="EK76" s="17">
        <v>7.85</v>
      </c>
      <c r="EL76" s="17">
        <v>7.85</v>
      </c>
      <c r="EM76" s="17">
        <v>7.84</v>
      </c>
      <c r="EN76" s="17">
        <v>7.85</v>
      </c>
      <c r="EO76" s="17">
        <v>7.85</v>
      </c>
      <c r="EP76" s="17">
        <v>7.83</v>
      </c>
      <c r="EQ76" s="17">
        <v>7.86</v>
      </c>
      <c r="ER76" s="17">
        <v>7.84</v>
      </c>
      <c r="ES76" s="17">
        <v>7.85</v>
      </c>
      <c r="ET76" s="17">
        <v>7.85</v>
      </c>
      <c r="EU76" s="17">
        <v>7.85</v>
      </c>
      <c r="EV76" s="17">
        <v>7.85</v>
      </c>
      <c r="EW76" s="17">
        <v>7.84</v>
      </c>
      <c r="EX76" s="17">
        <v>7.85</v>
      </c>
      <c r="EY76" s="17">
        <v>7.83</v>
      </c>
      <c r="EZ76" s="17">
        <v>7.83</v>
      </c>
      <c r="FA76" s="17">
        <v>7.83</v>
      </c>
      <c r="FB76" s="17">
        <v>7.82</v>
      </c>
      <c r="FC76" s="17">
        <v>7.83</v>
      </c>
      <c r="FD76" s="17">
        <v>7.83</v>
      </c>
      <c r="FE76" s="17">
        <v>7.83</v>
      </c>
      <c r="FF76" s="17">
        <v>7.82</v>
      </c>
      <c r="FG76" s="17">
        <v>7.85</v>
      </c>
      <c r="FH76" s="17">
        <v>7.85</v>
      </c>
      <c r="FI76" s="17">
        <v>7.83</v>
      </c>
      <c r="FJ76" s="17">
        <v>7.85</v>
      </c>
      <c r="FK76" s="17">
        <v>7.83</v>
      </c>
      <c r="FL76" s="17">
        <v>7.85</v>
      </c>
      <c r="FM76" s="17">
        <v>7.85</v>
      </c>
      <c r="FN76" s="17">
        <v>7.85</v>
      </c>
      <c r="FO76" s="17">
        <v>7.83</v>
      </c>
      <c r="FP76" s="17">
        <v>7.82</v>
      </c>
      <c r="FQ76" s="17">
        <v>7.83</v>
      </c>
      <c r="FR76" s="17">
        <v>7.82</v>
      </c>
      <c r="FS76" s="17">
        <v>7.82</v>
      </c>
      <c r="FT76" s="17">
        <v>7.82</v>
      </c>
      <c r="FU76" s="17">
        <v>7.81</v>
      </c>
      <c r="FV76" s="17">
        <v>7.81</v>
      </c>
      <c r="FW76" s="17">
        <v>7.82</v>
      </c>
      <c r="FX76" s="17">
        <v>7.82</v>
      </c>
      <c r="FY76" s="17">
        <v>7.83</v>
      </c>
      <c r="FZ76" s="17">
        <v>7.83</v>
      </c>
      <c r="GA76" s="17">
        <v>7.84</v>
      </c>
      <c r="GB76" s="17">
        <v>7.81</v>
      </c>
      <c r="GC76" s="17">
        <v>7.82</v>
      </c>
      <c r="GD76" s="17">
        <v>7.81</v>
      </c>
      <c r="GE76" s="17">
        <v>7.82</v>
      </c>
      <c r="GF76" s="17">
        <v>7.82</v>
      </c>
      <c r="GG76" s="17">
        <v>7.82</v>
      </c>
      <c r="GH76" s="17">
        <v>7.82</v>
      </c>
      <c r="GI76" s="17">
        <v>7.81</v>
      </c>
      <c r="GJ76" s="17">
        <v>7.81</v>
      </c>
      <c r="GK76" s="17">
        <v>7.79</v>
      </c>
      <c r="GL76" s="17">
        <v>7.8</v>
      </c>
      <c r="GM76" s="17">
        <v>7.8</v>
      </c>
      <c r="GN76" s="17">
        <v>7.81</v>
      </c>
      <c r="GO76" s="17">
        <v>7.81</v>
      </c>
      <c r="GP76" s="17">
        <v>7.82</v>
      </c>
      <c r="GQ76" s="17">
        <v>7.82</v>
      </c>
      <c r="GR76" s="17">
        <v>7.81</v>
      </c>
      <c r="GS76" s="17">
        <v>7.8</v>
      </c>
      <c r="GT76" s="17">
        <v>7.8</v>
      </c>
      <c r="GU76" s="17">
        <v>7.8</v>
      </c>
      <c r="GV76" s="17">
        <v>7.81</v>
      </c>
      <c r="GW76" s="17">
        <v>7.8</v>
      </c>
      <c r="GX76" s="17">
        <v>7.81</v>
      </c>
      <c r="GY76" s="17">
        <v>7.81</v>
      </c>
      <c r="GZ76" s="17">
        <v>7.8</v>
      </c>
      <c r="HA76" s="17">
        <v>7.8</v>
      </c>
      <c r="HB76" s="17">
        <v>7.81</v>
      </c>
      <c r="HC76" s="17">
        <v>7.81</v>
      </c>
      <c r="HD76" s="17">
        <v>7.81</v>
      </c>
      <c r="HE76" s="17">
        <v>7.81</v>
      </c>
      <c r="HF76" s="17">
        <v>7.81</v>
      </c>
      <c r="HG76" s="17">
        <v>7.81</v>
      </c>
      <c r="HH76" s="17">
        <v>7.82</v>
      </c>
      <c r="HI76" s="17">
        <v>7.81</v>
      </c>
      <c r="HJ76" s="17">
        <v>7.81</v>
      </c>
      <c r="HK76" s="17">
        <v>7.81</v>
      </c>
      <c r="HL76" s="17">
        <v>7.81</v>
      </c>
      <c r="HM76" s="17">
        <v>7.81</v>
      </c>
      <c r="HN76" s="17">
        <v>7.81</v>
      </c>
      <c r="HO76" s="17">
        <v>7.81</v>
      </c>
      <c r="HP76" s="17">
        <v>7.81</v>
      </c>
      <c r="HQ76" s="17">
        <v>7.81</v>
      </c>
      <c r="HR76" s="17">
        <v>7.8</v>
      </c>
      <c r="HS76" s="17">
        <v>7.8</v>
      </c>
      <c r="HT76" s="17">
        <v>7.79</v>
      </c>
      <c r="HU76" s="17">
        <v>7.8</v>
      </c>
      <c r="HV76" s="17">
        <v>7.8</v>
      </c>
      <c r="HW76" s="17">
        <v>7.8</v>
      </c>
      <c r="HX76" s="17">
        <v>7.8</v>
      </c>
      <c r="HY76" s="17">
        <v>7.81</v>
      </c>
      <c r="HZ76" s="17">
        <v>7.81</v>
      </c>
      <c r="IA76" s="17">
        <v>7.81</v>
      </c>
      <c r="IB76" s="17">
        <v>7.8</v>
      </c>
      <c r="IC76" s="17">
        <v>7.8</v>
      </c>
      <c r="ID76" s="17">
        <v>7.79</v>
      </c>
      <c r="IE76" s="17">
        <v>7.79</v>
      </c>
      <c r="IF76" s="17">
        <v>7.8</v>
      </c>
      <c r="IG76" s="17">
        <v>7.8</v>
      </c>
      <c r="IH76" s="17">
        <v>7.78</v>
      </c>
      <c r="II76" s="17">
        <v>7.8</v>
      </c>
      <c r="IJ76" s="17">
        <v>7.78</v>
      </c>
      <c r="IK76" s="17">
        <v>7.8</v>
      </c>
      <c r="IL76" s="17">
        <v>7.79</v>
      </c>
      <c r="IM76" s="17">
        <v>7.8</v>
      </c>
      <c r="IN76" s="17">
        <v>7.78</v>
      </c>
      <c r="IO76" s="17">
        <v>7.79</v>
      </c>
      <c r="IP76" s="17">
        <v>7.79</v>
      </c>
      <c r="IQ76" s="17">
        <v>7.79</v>
      </c>
      <c r="IR76" s="17">
        <v>7.79</v>
      </c>
      <c r="IS76" s="17">
        <v>7.79</v>
      </c>
      <c r="IT76" s="17">
        <v>7.78</v>
      </c>
      <c r="IU76" s="17">
        <v>7.79</v>
      </c>
      <c r="IV76" s="17">
        <v>7.79</v>
      </c>
      <c r="IW76" s="17">
        <v>7.79</v>
      </c>
      <c r="IX76" s="17">
        <v>7.79</v>
      </c>
      <c r="IY76" s="17">
        <v>7.79</v>
      </c>
    </row>
    <row r="77" spans="1:259" x14ac:dyDescent="0.15">
      <c r="A77" s="17" t="s">
        <v>154</v>
      </c>
      <c r="B77" s="17" t="s">
        <v>155</v>
      </c>
      <c r="C77" s="17"/>
      <c r="D77" s="17"/>
      <c r="E77" s="17"/>
      <c r="F77" s="17"/>
      <c r="G77" s="17"/>
      <c r="H77" s="17"/>
      <c r="I77" s="17"/>
      <c r="J77" s="17"/>
      <c r="K77" s="17"/>
      <c r="L77" s="17"/>
      <c r="M77" s="17"/>
      <c r="N77" s="17"/>
      <c r="O77" s="17"/>
      <c r="P77" s="17"/>
      <c r="Q77" s="17"/>
      <c r="R77" s="17"/>
      <c r="S77" s="17"/>
      <c r="T77" s="17"/>
      <c r="U77" s="17"/>
      <c r="V77" s="17"/>
      <c r="W77" s="17"/>
      <c r="X77" s="17"/>
      <c r="Y77" s="17"/>
      <c r="Z77" s="17"/>
      <c r="AA77" s="26"/>
      <c r="AB77" s="17"/>
      <c r="AC77" s="26"/>
      <c r="AD77" s="26"/>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c r="BI77" s="17"/>
      <c r="BJ77" s="26"/>
      <c r="BK77" s="17"/>
      <c r="BL77" s="17"/>
      <c r="BM77" s="17"/>
      <c r="BN77" s="17"/>
      <c r="BO77" s="17"/>
      <c r="BP77" s="17"/>
      <c r="BQ77" s="17"/>
      <c r="BR77" s="17"/>
      <c r="BS77" s="17"/>
      <c r="BT77" s="17"/>
      <c r="BU77" s="17"/>
      <c r="BV77" s="17"/>
      <c r="BW77" s="17"/>
      <c r="BX77" s="26"/>
      <c r="BY77" s="26"/>
      <c r="BZ77" s="26"/>
      <c r="CA77" s="26"/>
      <c r="CB77" s="26"/>
      <c r="CC77" s="17"/>
      <c r="CD77" s="17"/>
      <c r="CE77" s="17"/>
      <c r="CF77" s="17"/>
      <c r="CG77" s="17"/>
      <c r="CH77" s="17"/>
      <c r="CI77" s="17"/>
      <c r="CJ77" s="26"/>
      <c r="CK77" s="17"/>
      <c r="CL77" s="17"/>
      <c r="CM77" s="17"/>
      <c r="CN77" s="17"/>
      <c r="CO77" s="17"/>
      <c r="CP77" s="17"/>
      <c r="CQ77" s="17"/>
      <c r="CR77" s="17"/>
      <c r="CS77" s="17"/>
      <c r="CT77" s="17"/>
      <c r="CU77" s="17"/>
      <c r="CV77" s="17"/>
      <c r="CW77" s="17"/>
      <c r="CX77" s="17"/>
      <c r="CY77" s="26"/>
      <c r="CZ77" s="26"/>
      <c r="DA77" s="26"/>
      <c r="DB77" s="17"/>
      <c r="DC77" s="17"/>
      <c r="DD77" s="17"/>
      <c r="DE77" s="17"/>
      <c r="DF77" s="17"/>
      <c r="DG77" s="17"/>
      <c r="DH77" s="26"/>
      <c r="DI77" s="17"/>
      <c r="DJ77" s="17"/>
      <c r="DK77" s="17"/>
      <c r="DL77" s="17"/>
      <c r="DM77" s="17">
        <v>5.47</v>
      </c>
      <c r="DN77" s="17">
        <v>5.48</v>
      </c>
      <c r="DO77" s="17">
        <v>5.47</v>
      </c>
      <c r="DP77" s="17">
        <v>5.48</v>
      </c>
      <c r="DQ77" s="17">
        <v>5.47</v>
      </c>
      <c r="DR77" s="17">
        <v>5.47</v>
      </c>
      <c r="DS77" s="17">
        <v>5.48</v>
      </c>
      <c r="DT77" s="17">
        <v>5.48</v>
      </c>
      <c r="DU77" s="17">
        <v>5.47</v>
      </c>
      <c r="DV77" s="17">
        <v>5.47</v>
      </c>
      <c r="DW77" s="17">
        <v>5.47</v>
      </c>
      <c r="DX77" s="17">
        <v>5.47</v>
      </c>
      <c r="DY77" s="17">
        <v>5.47</v>
      </c>
      <c r="DZ77" s="17">
        <v>5.47</v>
      </c>
      <c r="EA77" s="17">
        <v>5.48</v>
      </c>
      <c r="EB77" s="17">
        <v>5.47</v>
      </c>
      <c r="EC77" s="17">
        <v>5.47</v>
      </c>
      <c r="ED77" s="17">
        <v>5.47</v>
      </c>
      <c r="EE77" s="17">
        <v>5.47</v>
      </c>
      <c r="EF77" s="17">
        <v>5.46</v>
      </c>
      <c r="EG77" s="17">
        <v>5.46</v>
      </c>
      <c r="EH77" s="17">
        <v>5.46</v>
      </c>
      <c r="EI77" s="17">
        <v>5.46</v>
      </c>
      <c r="EJ77" s="17">
        <v>5.46</v>
      </c>
      <c r="EK77" s="17">
        <v>5.46</v>
      </c>
      <c r="EL77" s="17">
        <v>5.46</v>
      </c>
      <c r="EM77" s="17">
        <v>5.47</v>
      </c>
      <c r="EN77" s="17">
        <v>5.47</v>
      </c>
      <c r="EO77" s="17">
        <v>5.47</v>
      </c>
      <c r="EP77" s="17">
        <v>5.47</v>
      </c>
      <c r="EQ77" s="17">
        <v>5.47</v>
      </c>
      <c r="ER77" s="17">
        <v>5.47</v>
      </c>
      <c r="ES77" s="17">
        <v>5.47</v>
      </c>
      <c r="ET77" s="17">
        <v>5.47</v>
      </c>
      <c r="EU77" s="17">
        <v>5.47</v>
      </c>
      <c r="EV77" s="17">
        <v>5.47</v>
      </c>
      <c r="EW77" s="17">
        <v>5.47</v>
      </c>
      <c r="EX77" s="17">
        <v>5.47</v>
      </c>
      <c r="EY77" s="17">
        <v>5.47</v>
      </c>
      <c r="EZ77" s="17">
        <v>5.47</v>
      </c>
      <c r="FA77" s="17">
        <v>5.47</v>
      </c>
      <c r="FB77" s="17">
        <v>5.47</v>
      </c>
      <c r="FC77" s="17">
        <v>5.47</v>
      </c>
      <c r="FD77" s="17">
        <v>5.47</v>
      </c>
      <c r="FE77" s="17">
        <v>5.47</v>
      </c>
      <c r="FF77" s="17">
        <v>5.47</v>
      </c>
      <c r="FG77" s="17">
        <v>5.47</v>
      </c>
      <c r="FH77" s="17">
        <v>5.47</v>
      </c>
      <c r="FI77" s="17">
        <v>5.46</v>
      </c>
      <c r="FJ77" s="17">
        <v>5.47</v>
      </c>
      <c r="FK77" s="17">
        <v>5.47</v>
      </c>
      <c r="FL77" s="17">
        <v>5.47</v>
      </c>
      <c r="FM77" s="17">
        <v>5.47</v>
      </c>
      <c r="FN77" s="17">
        <v>5.47</v>
      </c>
      <c r="FO77" s="17">
        <v>5.48</v>
      </c>
      <c r="FP77" s="17">
        <v>5.48</v>
      </c>
      <c r="FQ77" s="17">
        <v>5.48</v>
      </c>
      <c r="FR77" s="17">
        <v>5.47</v>
      </c>
      <c r="FS77" s="17">
        <v>5.47</v>
      </c>
      <c r="FT77" s="17">
        <v>5.47</v>
      </c>
      <c r="FU77" s="17">
        <v>5.47</v>
      </c>
      <c r="FV77" s="17">
        <v>5.47</v>
      </c>
      <c r="FW77" s="17">
        <v>5.45</v>
      </c>
      <c r="FX77" s="17">
        <v>5.46</v>
      </c>
      <c r="FY77" s="17">
        <v>5.46</v>
      </c>
      <c r="FZ77" s="17">
        <v>5.46</v>
      </c>
      <c r="GA77" s="17">
        <v>5.47</v>
      </c>
      <c r="GB77" s="17">
        <v>5.46</v>
      </c>
      <c r="GC77" s="17">
        <v>5.46</v>
      </c>
      <c r="GD77" s="17">
        <v>5.47</v>
      </c>
      <c r="GE77" s="17">
        <v>5.47</v>
      </c>
      <c r="GF77" s="17">
        <v>5.46</v>
      </c>
      <c r="GG77" s="17">
        <v>5.46</v>
      </c>
      <c r="GH77" s="17">
        <v>5.46</v>
      </c>
      <c r="GI77" s="17">
        <v>5.46</v>
      </c>
      <c r="GJ77" s="17">
        <v>5.46</v>
      </c>
      <c r="GK77" s="17">
        <v>5.45</v>
      </c>
      <c r="GL77" s="17">
        <v>5.45</v>
      </c>
      <c r="GM77" s="17">
        <v>5.45</v>
      </c>
      <c r="GN77" s="17">
        <v>5.45</v>
      </c>
      <c r="GO77" s="17">
        <v>5.46</v>
      </c>
      <c r="GP77" s="17">
        <v>5.45</v>
      </c>
      <c r="GQ77" s="17">
        <v>5.45</v>
      </c>
      <c r="GR77" s="17">
        <v>5.46</v>
      </c>
      <c r="GS77" s="17">
        <v>5.46</v>
      </c>
      <c r="GT77" s="17">
        <v>5.45</v>
      </c>
      <c r="GU77" s="17">
        <v>5.44</v>
      </c>
      <c r="GV77" s="17">
        <v>5.44</v>
      </c>
      <c r="GW77" s="17">
        <v>5.45</v>
      </c>
      <c r="GX77" s="17">
        <v>5.45</v>
      </c>
      <c r="GY77" s="17">
        <v>5.45</v>
      </c>
      <c r="GZ77" s="17">
        <v>5.45</v>
      </c>
      <c r="HA77" s="17">
        <v>5.45</v>
      </c>
      <c r="HB77" s="17">
        <v>5.44</v>
      </c>
      <c r="HC77" s="17">
        <v>5.45</v>
      </c>
      <c r="HD77" s="17">
        <v>5.46</v>
      </c>
      <c r="HE77" s="17">
        <v>5.45</v>
      </c>
      <c r="HF77" s="17">
        <v>5.45</v>
      </c>
      <c r="HG77" s="17">
        <v>5.44</v>
      </c>
      <c r="HH77" s="17">
        <v>5.45</v>
      </c>
      <c r="HI77" s="17">
        <v>5.44</v>
      </c>
      <c r="HJ77" s="17">
        <v>5.43</v>
      </c>
      <c r="HK77" s="17">
        <v>5.44</v>
      </c>
      <c r="HL77" s="17">
        <v>5.43</v>
      </c>
      <c r="HM77" s="17">
        <v>5.43</v>
      </c>
      <c r="HN77" s="17">
        <v>5.43</v>
      </c>
      <c r="HO77" s="17">
        <v>5.43</v>
      </c>
      <c r="HP77" s="17">
        <v>5.43</v>
      </c>
      <c r="HQ77" s="17">
        <v>5.43</v>
      </c>
      <c r="HR77" s="17">
        <v>5.43</v>
      </c>
      <c r="HS77" s="17">
        <v>5.43</v>
      </c>
      <c r="HT77" s="17">
        <v>5.43</v>
      </c>
      <c r="HU77" s="17">
        <v>5.43</v>
      </c>
      <c r="HV77" s="17">
        <v>5.43</v>
      </c>
      <c r="HW77" s="17">
        <v>5.43</v>
      </c>
      <c r="HX77" s="17">
        <v>5.44</v>
      </c>
      <c r="HY77" s="17">
        <v>5.43</v>
      </c>
      <c r="HZ77" s="17">
        <v>5.43</v>
      </c>
      <c r="IA77" s="17">
        <v>5.43</v>
      </c>
      <c r="IB77" s="17">
        <v>5.43</v>
      </c>
      <c r="IC77" s="17">
        <v>5.43</v>
      </c>
      <c r="ID77" s="17">
        <v>5.44</v>
      </c>
      <c r="IE77" s="17">
        <v>5.43</v>
      </c>
      <c r="IF77" s="17">
        <v>5.43</v>
      </c>
      <c r="IG77" s="17">
        <v>5.43</v>
      </c>
      <c r="IH77" s="17">
        <v>5.42</v>
      </c>
      <c r="II77" s="17">
        <v>5.42</v>
      </c>
      <c r="IJ77" s="17">
        <v>5.42</v>
      </c>
      <c r="IK77" s="17">
        <v>5.41</v>
      </c>
      <c r="IL77" s="17">
        <v>5.41</v>
      </c>
      <c r="IM77" s="17">
        <v>5.42</v>
      </c>
      <c r="IN77" s="17">
        <v>5.41</v>
      </c>
      <c r="IO77" s="17">
        <v>5.42</v>
      </c>
      <c r="IP77" s="17">
        <v>5.41</v>
      </c>
      <c r="IQ77" s="17">
        <v>5.42</v>
      </c>
      <c r="IR77" s="17">
        <v>5.42</v>
      </c>
      <c r="IS77" s="17">
        <v>5.43</v>
      </c>
      <c r="IT77" s="17">
        <v>5.43</v>
      </c>
      <c r="IU77" s="17">
        <v>5.42</v>
      </c>
      <c r="IV77" s="17">
        <v>5.42</v>
      </c>
      <c r="IW77" s="17">
        <v>5.42</v>
      </c>
      <c r="IX77" s="17">
        <v>5.42</v>
      </c>
      <c r="IY77" s="17">
        <v>5.42</v>
      </c>
    </row>
    <row r="78" spans="1:259" x14ac:dyDescent="0.15">
      <c r="A78" s="17" t="s">
        <v>303</v>
      </c>
      <c r="B78" s="17" t="s">
        <v>304</v>
      </c>
      <c r="C78" s="17"/>
      <c r="D78" s="17"/>
      <c r="E78" s="17"/>
      <c r="F78" s="17"/>
      <c r="G78" s="17"/>
      <c r="H78" s="17"/>
      <c r="I78" s="17"/>
      <c r="J78" s="17"/>
      <c r="K78" s="17"/>
      <c r="L78" s="17"/>
      <c r="M78" s="17"/>
      <c r="N78" s="17"/>
      <c r="O78" s="17"/>
      <c r="P78" s="17"/>
      <c r="Q78" s="17"/>
      <c r="R78" s="17"/>
      <c r="S78" s="17"/>
      <c r="T78" s="17"/>
      <c r="U78" s="17"/>
      <c r="V78" s="17"/>
      <c r="W78" s="17"/>
      <c r="X78" s="17"/>
      <c r="Y78" s="17"/>
      <c r="Z78" s="17"/>
      <c r="AA78" s="26"/>
      <c r="AB78" s="17"/>
      <c r="AC78" s="26"/>
      <c r="AD78" s="26"/>
      <c r="AE78" s="17"/>
      <c r="AF78" s="17"/>
      <c r="AG78" s="17"/>
      <c r="AH78" s="17"/>
      <c r="AI78" s="17"/>
      <c r="AJ78" s="17"/>
      <c r="AK78" s="17"/>
      <c r="AL78" s="17"/>
      <c r="AM78" s="17"/>
      <c r="AN78" s="17"/>
      <c r="AO78" s="17"/>
      <c r="AP78" s="17"/>
      <c r="AQ78" s="17"/>
      <c r="AR78" s="17"/>
      <c r="AS78" s="17"/>
      <c r="AT78" s="17"/>
      <c r="AU78" s="17"/>
      <c r="AV78" s="17"/>
      <c r="AW78" s="17"/>
      <c r="AX78" s="17"/>
      <c r="AY78" s="17"/>
      <c r="AZ78" s="17"/>
      <c r="BA78" s="17"/>
      <c r="BB78" s="17"/>
      <c r="BC78" s="17"/>
      <c r="BD78" s="17"/>
      <c r="BE78" s="17"/>
      <c r="BF78" s="17"/>
      <c r="BG78" s="17"/>
      <c r="BH78" s="17"/>
      <c r="BI78" s="17"/>
      <c r="BJ78" s="26"/>
      <c r="BK78" s="17"/>
      <c r="BL78" s="17"/>
      <c r="BM78" s="17"/>
      <c r="BN78" s="17"/>
      <c r="BO78" s="17"/>
      <c r="BP78" s="17"/>
      <c r="BQ78" s="17"/>
      <c r="BR78" s="17"/>
      <c r="BS78" s="17"/>
      <c r="BT78" s="17"/>
      <c r="BU78" s="17"/>
      <c r="BV78" s="17"/>
      <c r="BW78" s="17"/>
      <c r="BX78" s="26"/>
      <c r="BY78" s="26"/>
      <c r="BZ78" s="26"/>
      <c r="CA78" s="26"/>
      <c r="CB78" s="26"/>
      <c r="CC78" s="17"/>
      <c r="CD78" s="17"/>
      <c r="CE78" s="17"/>
      <c r="CF78" s="17"/>
      <c r="CG78" s="17"/>
      <c r="CH78" s="17"/>
      <c r="CI78" s="17"/>
      <c r="CJ78" s="26"/>
      <c r="CK78" s="17"/>
      <c r="CL78" s="17"/>
      <c r="CM78" s="17"/>
      <c r="CN78" s="17"/>
      <c r="CO78" s="17"/>
      <c r="CP78" s="17"/>
      <c r="CQ78" s="17"/>
      <c r="CR78" s="17"/>
      <c r="CS78" s="17"/>
      <c r="CT78" s="17"/>
      <c r="CU78" s="17"/>
      <c r="CV78" s="17"/>
      <c r="CW78" s="17"/>
      <c r="CX78" s="17"/>
      <c r="CY78" s="26"/>
      <c r="CZ78" s="26"/>
      <c r="DA78" s="26"/>
      <c r="DB78" s="17"/>
      <c r="DC78" s="17"/>
      <c r="DD78" s="17"/>
      <c r="DE78" s="17"/>
      <c r="DF78" s="17"/>
      <c r="DG78" s="17"/>
      <c r="DH78" s="26"/>
      <c r="DI78" s="17"/>
      <c r="DJ78" s="17"/>
      <c r="DK78" s="17"/>
      <c r="DL78" s="17"/>
      <c r="DM78" s="17">
        <v>15.31</v>
      </c>
      <c r="DN78" s="17">
        <v>15.31</v>
      </c>
      <c r="DO78" s="17">
        <v>15.29</v>
      </c>
      <c r="DP78" s="17">
        <v>15.29</v>
      </c>
      <c r="DQ78" s="17">
        <v>15.28</v>
      </c>
      <c r="DR78" s="17">
        <v>15.28</v>
      </c>
      <c r="DS78" s="17">
        <v>15.28</v>
      </c>
      <c r="DT78" s="17">
        <v>15.27</v>
      </c>
      <c r="DU78" s="17">
        <v>15.28</v>
      </c>
      <c r="DV78" s="17">
        <v>15.29</v>
      </c>
      <c r="DW78" s="17">
        <v>15.28</v>
      </c>
      <c r="DX78" s="17">
        <v>15.27</v>
      </c>
      <c r="DY78" s="17">
        <v>15.27</v>
      </c>
      <c r="DZ78" s="17">
        <v>15.29</v>
      </c>
      <c r="EA78" s="17">
        <v>15.27</v>
      </c>
      <c r="EB78" s="17">
        <v>15.27</v>
      </c>
      <c r="EC78" s="17">
        <v>15.28</v>
      </c>
      <c r="ED78" s="17">
        <v>15.29</v>
      </c>
      <c r="EE78" s="17">
        <v>15.28</v>
      </c>
      <c r="EF78" s="17">
        <v>15.27</v>
      </c>
      <c r="EG78" s="17">
        <v>15.27</v>
      </c>
      <c r="EH78" s="17">
        <v>15.27</v>
      </c>
      <c r="EI78" s="17">
        <v>15.27</v>
      </c>
      <c r="EJ78" s="17">
        <v>15.26</v>
      </c>
      <c r="EK78" s="17">
        <v>15.26</v>
      </c>
      <c r="EL78" s="17">
        <v>15.23</v>
      </c>
      <c r="EM78" s="17">
        <v>15.24</v>
      </c>
      <c r="EN78" s="17">
        <v>15.25</v>
      </c>
      <c r="EO78" s="17">
        <v>15.23</v>
      </c>
      <c r="EP78" s="17">
        <v>15.24</v>
      </c>
      <c r="EQ78" s="17">
        <v>15.25</v>
      </c>
      <c r="ER78" s="17">
        <v>15.24</v>
      </c>
      <c r="ES78" s="17">
        <v>15.25</v>
      </c>
      <c r="ET78" s="17">
        <v>15.24</v>
      </c>
      <c r="EU78" s="17">
        <v>15.24</v>
      </c>
      <c r="EV78" s="17">
        <v>15.23</v>
      </c>
      <c r="EW78" s="17">
        <v>15.22</v>
      </c>
      <c r="EX78" s="17">
        <v>15.23</v>
      </c>
      <c r="EY78" s="17">
        <v>15.22</v>
      </c>
      <c r="EZ78" s="17">
        <v>15.21</v>
      </c>
      <c r="FA78" s="17">
        <v>15.22</v>
      </c>
      <c r="FB78" s="17">
        <v>15.22</v>
      </c>
      <c r="FC78" s="17">
        <v>15.22</v>
      </c>
      <c r="FD78" s="17">
        <v>15.22</v>
      </c>
      <c r="FE78" s="17">
        <v>15.22</v>
      </c>
      <c r="FF78" s="17">
        <v>15.23</v>
      </c>
      <c r="FG78" s="17">
        <v>15.22</v>
      </c>
      <c r="FH78" s="17">
        <v>15.22</v>
      </c>
      <c r="FI78" s="17">
        <v>15.23</v>
      </c>
      <c r="FJ78" s="17">
        <v>15.23</v>
      </c>
      <c r="FK78" s="17">
        <v>15.25</v>
      </c>
      <c r="FL78" s="17">
        <v>15.25</v>
      </c>
      <c r="FM78" s="17">
        <v>15.23</v>
      </c>
      <c r="FN78" s="17">
        <v>15.23</v>
      </c>
      <c r="FO78" s="17">
        <v>15.23</v>
      </c>
      <c r="FP78" s="17">
        <v>15.23</v>
      </c>
      <c r="FQ78" s="17">
        <v>15.22</v>
      </c>
      <c r="FR78" s="17">
        <v>15.22</v>
      </c>
      <c r="FS78" s="17">
        <v>15.23</v>
      </c>
      <c r="FT78" s="17">
        <v>15.23</v>
      </c>
      <c r="FU78" s="17">
        <v>15.23</v>
      </c>
      <c r="FV78" s="17">
        <v>15.22</v>
      </c>
      <c r="FW78" s="17">
        <v>15.22</v>
      </c>
      <c r="FX78" s="17">
        <v>15.21</v>
      </c>
      <c r="FY78" s="17">
        <v>15.21</v>
      </c>
      <c r="FZ78" s="17">
        <v>15.21</v>
      </c>
      <c r="GA78" s="17">
        <v>15.21</v>
      </c>
      <c r="GB78" s="17">
        <v>15.23</v>
      </c>
      <c r="GC78" s="17">
        <v>15.23</v>
      </c>
      <c r="GD78" s="17">
        <v>15.25</v>
      </c>
      <c r="GE78" s="17">
        <v>15.21</v>
      </c>
      <c r="GF78" s="17">
        <v>15.21</v>
      </c>
      <c r="GG78" s="17">
        <v>15.2</v>
      </c>
      <c r="GH78" s="17">
        <v>15.19</v>
      </c>
      <c r="GI78" s="17">
        <v>15.17</v>
      </c>
      <c r="GJ78" s="17">
        <v>15.14</v>
      </c>
      <c r="GK78" s="17">
        <v>15.12</v>
      </c>
      <c r="GL78" s="17">
        <v>15.13</v>
      </c>
      <c r="GM78" s="17">
        <v>15.13</v>
      </c>
      <c r="GN78" s="17">
        <v>15.14</v>
      </c>
      <c r="GO78" s="17">
        <v>15.15</v>
      </c>
      <c r="GP78" s="17">
        <v>15.14</v>
      </c>
      <c r="GQ78" s="17">
        <v>15.14</v>
      </c>
      <c r="GR78" s="17">
        <v>15.14</v>
      </c>
      <c r="GS78" s="17">
        <v>15.14</v>
      </c>
      <c r="GT78" s="17">
        <v>15.14</v>
      </c>
      <c r="GU78" s="17">
        <v>15.14</v>
      </c>
      <c r="GV78" s="17">
        <v>15.16</v>
      </c>
      <c r="GW78" s="17">
        <v>15.16</v>
      </c>
      <c r="GX78" s="17">
        <v>15.15</v>
      </c>
      <c r="GY78" s="17">
        <v>15.16</v>
      </c>
      <c r="GZ78" s="17">
        <v>15.16</v>
      </c>
      <c r="HA78" s="17">
        <v>15.16</v>
      </c>
      <c r="HB78" s="17">
        <v>15.16</v>
      </c>
      <c r="HC78" s="17">
        <v>15.15</v>
      </c>
      <c r="HD78" s="17">
        <v>15.13</v>
      </c>
      <c r="HE78" s="17">
        <v>15.13</v>
      </c>
      <c r="HF78" s="17">
        <v>15.11</v>
      </c>
      <c r="HG78" s="17">
        <v>15.08</v>
      </c>
      <c r="HH78" s="17">
        <v>15.09</v>
      </c>
      <c r="HI78" s="17">
        <v>15.09</v>
      </c>
      <c r="HJ78" s="17">
        <v>15.07</v>
      </c>
      <c r="HK78" s="17">
        <v>15.06</v>
      </c>
      <c r="HL78" s="17">
        <v>15.05</v>
      </c>
      <c r="HM78" s="17">
        <v>15.06</v>
      </c>
      <c r="HN78" s="17">
        <v>15.07</v>
      </c>
      <c r="HO78" s="17">
        <v>15.07</v>
      </c>
      <c r="HP78" s="17">
        <v>15.07</v>
      </c>
      <c r="HQ78" s="17">
        <v>15.07</v>
      </c>
      <c r="HR78" s="17">
        <v>15.08</v>
      </c>
      <c r="HS78" s="17">
        <v>15.09</v>
      </c>
      <c r="HT78" s="17">
        <v>15.09</v>
      </c>
      <c r="HU78" s="17">
        <v>15.1</v>
      </c>
      <c r="HV78" s="17">
        <v>15.08</v>
      </c>
      <c r="HW78" s="17">
        <v>15.09</v>
      </c>
      <c r="HX78" s="17">
        <v>15.09</v>
      </c>
      <c r="HY78" s="17">
        <v>15.1</v>
      </c>
      <c r="HZ78" s="17">
        <v>15.08</v>
      </c>
      <c r="IA78" s="17">
        <v>15.08</v>
      </c>
      <c r="IB78" s="17">
        <v>15.08</v>
      </c>
      <c r="IC78" s="17">
        <v>15.06</v>
      </c>
      <c r="ID78" s="17">
        <v>15.06</v>
      </c>
      <c r="IE78" s="17">
        <v>15.05</v>
      </c>
      <c r="IF78" s="17">
        <v>15.07</v>
      </c>
      <c r="IG78" s="17">
        <v>15.06</v>
      </c>
      <c r="IH78" s="17">
        <v>15.02</v>
      </c>
      <c r="II78" s="17">
        <v>14.97</v>
      </c>
      <c r="IJ78" s="17">
        <v>14.93</v>
      </c>
      <c r="IK78" s="17">
        <v>14.97</v>
      </c>
      <c r="IL78" s="17">
        <v>15</v>
      </c>
      <c r="IM78" s="17">
        <v>14.98</v>
      </c>
      <c r="IN78" s="17">
        <v>15.1</v>
      </c>
      <c r="IO78" s="17">
        <v>15.08</v>
      </c>
      <c r="IP78" s="17">
        <v>15.15</v>
      </c>
      <c r="IQ78" s="17">
        <v>15.15</v>
      </c>
      <c r="IR78" s="17">
        <v>15.15</v>
      </c>
      <c r="IS78" s="17">
        <v>15.14</v>
      </c>
      <c r="IT78" s="17">
        <v>15.17</v>
      </c>
      <c r="IU78" s="17">
        <v>15.18</v>
      </c>
      <c r="IV78" s="17">
        <v>15.19</v>
      </c>
      <c r="IW78" s="17">
        <v>15.19</v>
      </c>
      <c r="IX78" s="17">
        <v>15.19</v>
      </c>
      <c r="IY78" s="17">
        <v>15.18</v>
      </c>
    </row>
    <row r="79" spans="1:259" x14ac:dyDescent="0.15">
      <c r="A79" s="17" t="s">
        <v>858</v>
      </c>
      <c r="B79" s="17" t="s">
        <v>859</v>
      </c>
      <c r="C79" s="17"/>
      <c r="D79" s="17"/>
      <c r="E79" s="17"/>
      <c r="F79" s="17"/>
      <c r="G79" s="17"/>
      <c r="H79" s="17"/>
      <c r="I79" s="17"/>
      <c r="J79" s="17"/>
      <c r="K79" s="17"/>
      <c r="L79" s="17"/>
      <c r="M79" s="17"/>
      <c r="N79" s="17"/>
      <c r="O79" s="17"/>
      <c r="P79" s="17"/>
      <c r="Q79" s="17"/>
      <c r="R79" s="17"/>
      <c r="S79" s="17"/>
      <c r="T79" s="17"/>
      <c r="U79" s="17"/>
      <c r="V79" s="17"/>
      <c r="W79" s="17"/>
      <c r="X79" s="17"/>
      <c r="Y79" s="17"/>
      <c r="Z79" s="17"/>
      <c r="AA79" s="26"/>
      <c r="AB79" s="17"/>
      <c r="AC79" s="26"/>
      <c r="AD79" s="26"/>
      <c r="AE79" s="17"/>
      <c r="AF79" s="17"/>
      <c r="AG79" s="17"/>
      <c r="AH79" s="17"/>
      <c r="AI79" s="17"/>
      <c r="AJ79" s="17"/>
      <c r="AK79" s="17"/>
      <c r="AL79" s="17"/>
      <c r="AM79" s="17"/>
      <c r="AN79" s="17"/>
      <c r="AO79" s="17"/>
      <c r="AP79" s="17"/>
      <c r="AQ79" s="17"/>
      <c r="AR79" s="17"/>
      <c r="AS79" s="17"/>
      <c r="AT79" s="17"/>
      <c r="AU79" s="17"/>
      <c r="AV79" s="17"/>
      <c r="AW79" s="17"/>
      <c r="AX79" s="17"/>
      <c r="AY79" s="17"/>
      <c r="AZ79" s="17"/>
      <c r="BA79" s="17"/>
      <c r="BB79" s="17"/>
      <c r="BC79" s="17"/>
      <c r="BD79" s="17"/>
      <c r="BE79" s="17"/>
      <c r="BF79" s="17"/>
      <c r="BG79" s="17"/>
      <c r="BH79" s="17"/>
      <c r="BI79" s="17"/>
      <c r="BJ79" s="26"/>
      <c r="BK79" s="17"/>
      <c r="BL79" s="17"/>
      <c r="BM79" s="17"/>
      <c r="BN79" s="17"/>
      <c r="BO79" s="17"/>
      <c r="BP79" s="17"/>
      <c r="BQ79" s="17"/>
      <c r="BR79" s="17"/>
      <c r="BS79" s="17"/>
      <c r="BT79" s="17"/>
      <c r="BU79" s="17"/>
      <c r="BV79" s="17"/>
      <c r="BW79" s="17"/>
      <c r="BX79" s="26"/>
      <c r="BY79" s="26"/>
      <c r="BZ79" s="26"/>
      <c r="CA79" s="26"/>
      <c r="CB79" s="26"/>
      <c r="CC79" s="17"/>
      <c r="CD79" s="17"/>
      <c r="CE79" s="17"/>
      <c r="CF79" s="17"/>
      <c r="CG79" s="17"/>
      <c r="CH79" s="17"/>
      <c r="CI79" s="17"/>
      <c r="CJ79" s="26"/>
      <c r="CK79" s="17"/>
      <c r="CL79" s="17"/>
      <c r="CM79" s="17"/>
      <c r="CN79" s="17"/>
      <c r="CO79" s="17"/>
      <c r="CP79" s="17"/>
      <c r="CQ79" s="17"/>
      <c r="CR79" s="17"/>
      <c r="CS79" s="17"/>
      <c r="CT79" s="17"/>
      <c r="CU79" s="17"/>
      <c r="CV79" s="17"/>
      <c r="CW79" s="17"/>
      <c r="CX79" s="17"/>
      <c r="CY79" s="26"/>
      <c r="CZ79" s="26"/>
      <c r="DA79" s="26"/>
      <c r="DB79" s="17"/>
      <c r="DC79" s="17"/>
      <c r="DD79" s="17"/>
      <c r="DE79" s="17"/>
      <c r="DF79" s="17"/>
      <c r="DG79" s="17"/>
      <c r="DH79" s="26"/>
      <c r="DI79" s="17"/>
      <c r="DJ79" s="17"/>
      <c r="DK79" s="17"/>
      <c r="DL79" s="17"/>
      <c r="DM79" s="17">
        <v>11.26</v>
      </c>
      <c r="DN79" s="17">
        <v>11.26</v>
      </c>
      <c r="DO79" s="17">
        <v>11.26</v>
      </c>
      <c r="DP79" s="17">
        <v>11.27</v>
      </c>
      <c r="DQ79" s="17">
        <v>11.28</v>
      </c>
      <c r="DR79" s="17">
        <v>11.27</v>
      </c>
      <c r="DS79" s="17">
        <v>11.27</v>
      </c>
      <c r="DT79" s="17">
        <v>11.28</v>
      </c>
      <c r="DU79" s="17">
        <v>11.31</v>
      </c>
      <c r="DV79" s="17">
        <v>11.31</v>
      </c>
      <c r="DW79" s="17">
        <v>11.31</v>
      </c>
      <c r="DX79" s="17">
        <v>11.31</v>
      </c>
      <c r="DY79" s="17">
        <v>11.32</v>
      </c>
      <c r="DZ79" s="17">
        <v>11.31</v>
      </c>
      <c r="EA79" s="17">
        <v>11.31</v>
      </c>
      <c r="EB79" s="17">
        <v>11.31</v>
      </c>
      <c r="EC79" s="17">
        <v>11.28</v>
      </c>
      <c r="ED79" s="17">
        <v>11.27</v>
      </c>
      <c r="EE79" s="17">
        <v>11.25</v>
      </c>
      <c r="EF79" s="17">
        <v>11.25</v>
      </c>
      <c r="EG79" s="17">
        <v>11.24</v>
      </c>
      <c r="EH79" s="17">
        <v>11.24</v>
      </c>
      <c r="EI79" s="17">
        <v>11.25</v>
      </c>
      <c r="EJ79" s="17">
        <v>11.26</v>
      </c>
      <c r="EK79" s="17">
        <v>11.27</v>
      </c>
      <c r="EL79" s="17">
        <v>11.29</v>
      </c>
      <c r="EM79" s="17">
        <v>11.29</v>
      </c>
      <c r="EN79" s="17">
        <v>11.27</v>
      </c>
      <c r="EO79" s="17">
        <v>11.27</v>
      </c>
      <c r="EP79" s="17">
        <v>11.27</v>
      </c>
      <c r="EQ79" s="17">
        <v>11.27</v>
      </c>
      <c r="ER79" s="17">
        <v>11.28</v>
      </c>
      <c r="ES79" s="17">
        <v>11.28</v>
      </c>
      <c r="ET79" s="17">
        <v>11.27</v>
      </c>
      <c r="EU79" s="17">
        <v>11.26</v>
      </c>
      <c r="EV79" s="17">
        <v>11.26</v>
      </c>
      <c r="EW79" s="17">
        <v>11.27</v>
      </c>
      <c r="EX79" s="17">
        <v>11.26</v>
      </c>
      <c r="EY79" s="17">
        <v>11.23</v>
      </c>
      <c r="EZ79" s="17">
        <v>11.23</v>
      </c>
      <c r="FA79" s="17">
        <v>11.25</v>
      </c>
      <c r="FB79" s="17">
        <v>11.24</v>
      </c>
      <c r="FC79" s="17">
        <v>11.23</v>
      </c>
      <c r="FD79" s="17">
        <v>11.24</v>
      </c>
      <c r="FE79" s="17">
        <v>11.25</v>
      </c>
      <c r="FF79" s="17">
        <v>11.24</v>
      </c>
      <c r="FG79" s="17">
        <v>11.24</v>
      </c>
      <c r="FH79" s="17">
        <v>11.25</v>
      </c>
      <c r="FI79" s="17">
        <v>11.24</v>
      </c>
      <c r="FJ79" s="17">
        <v>11.24</v>
      </c>
      <c r="FK79" s="17">
        <v>11.24</v>
      </c>
      <c r="FL79" s="17">
        <v>11.24</v>
      </c>
      <c r="FM79" s="17">
        <v>11.24</v>
      </c>
      <c r="FN79" s="17">
        <v>11.24</v>
      </c>
      <c r="FO79" s="17">
        <v>11.25</v>
      </c>
      <c r="FP79" s="17">
        <v>11.24</v>
      </c>
      <c r="FQ79" s="17">
        <v>11.23</v>
      </c>
      <c r="FR79" s="17">
        <v>11.21</v>
      </c>
      <c r="FS79" s="17">
        <v>11.2</v>
      </c>
      <c r="FT79" s="17">
        <v>11.19</v>
      </c>
      <c r="FU79" s="17">
        <v>11.19</v>
      </c>
      <c r="FV79" s="17">
        <v>11.21</v>
      </c>
      <c r="FW79" s="17">
        <v>11.2</v>
      </c>
      <c r="FX79" s="17">
        <v>11.2</v>
      </c>
      <c r="FY79" s="17">
        <v>11.21</v>
      </c>
      <c r="FZ79" s="17">
        <v>11.21</v>
      </c>
      <c r="GA79" s="17">
        <v>11.2</v>
      </c>
      <c r="GB79" s="17">
        <v>11.22</v>
      </c>
      <c r="GC79" s="17">
        <v>11.2</v>
      </c>
      <c r="GD79" s="17">
        <v>11.22</v>
      </c>
      <c r="GE79" s="17">
        <v>11.2</v>
      </c>
      <c r="GF79" s="17">
        <v>11.23</v>
      </c>
      <c r="GG79" s="17">
        <v>11.21</v>
      </c>
      <c r="GH79" s="17">
        <v>11.21</v>
      </c>
      <c r="GI79" s="17">
        <v>11.22</v>
      </c>
      <c r="GJ79" s="17">
        <v>11.21</v>
      </c>
      <c r="GK79" s="17">
        <v>11.21</v>
      </c>
      <c r="GL79" s="17">
        <v>11.21</v>
      </c>
      <c r="GM79" s="17">
        <v>11.22</v>
      </c>
      <c r="GN79" s="17">
        <v>11.22</v>
      </c>
      <c r="GO79" s="17">
        <v>11.22</v>
      </c>
      <c r="GP79" s="17">
        <v>11.23</v>
      </c>
      <c r="GQ79" s="17">
        <v>11.21</v>
      </c>
      <c r="GR79" s="17">
        <v>11.21</v>
      </c>
      <c r="GS79" s="17">
        <v>11.22</v>
      </c>
      <c r="GT79" s="17">
        <v>11.22</v>
      </c>
      <c r="GU79" s="17">
        <v>11.23</v>
      </c>
      <c r="GV79" s="17">
        <v>11.23</v>
      </c>
      <c r="GW79" s="17">
        <v>11.24</v>
      </c>
      <c r="GX79" s="17">
        <v>11.22</v>
      </c>
      <c r="GY79" s="17">
        <v>11.23</v>
      </c>
      <c r="GZ79" s="17">
        <v>11.22</v>
      </c>
      <c r="HA79" s="17">
        <v>11.23</v>
      </c>
      <c r="HB79" s="17">
        <v>11.22</v>
      </c>
      <c r="HC79" s="17">
        <v>11.21</v>
      </c>
      <c r="HD79" s="17">
        <v>11.22</v>
      </c>
      <c r="HE79" s="17">
        <v>11.23</v>
      </c>
      <c r="HF79" s="17">
        <v>11.21</v>
      </c>
      <c r="HG79" s="17">
        <v>11.22</v>
      </c>
      <c r="HH79" s="17">
        <v>11.21</v>
      </c>
      <c r="HI79" s="17">
        <v>11.2</v>
      </c>
      <c r="HJ79" s="17">
        <v>11.22</v>
      </c>
      <c r="HK79" s="17">
        <v>11.2</v>
      </c>
      <c r="HL79" s="17">
        <v>11.21</v>
      </c>
      <c r="HM79" s="17">
        <v>11.2</v>
      </c>
      <c r="HN79" s="17">
        <v>11.2</v>
      </c>
      <c r="HO79" s="17">
        <v>11.17</v>
      </c>
      <c r="HP79" s="17">
        <v>11.17</v>
      </c>
      <c r="HQ79" s="17">
        <v>11.17</v>
      </c>
      <c r="HR79" s="17">
        <v>11.18</v>
      </c>
      <c r="HS79" s="17">
        <v>11.17</v>
      </c>
      <c r="HT79" s="17">
        <v>11.18</v>
      </c>
      <c r="HU79" s="17">
        <v>11.18</v>
      </c>
      <c r="HV79" s="17">
        <v>11.17</v>
      </c>
      <c r="HW79" s="17">
        <v>11.17</v>
      </c>
      <c r="HX79" s="17">
        <v>11.17</v>
      </c>
      <c r="HY79" s="17">
        <v>11.17</v>
      </c>
      <c r="HZ79" s="17">
        <v>11.18</v>
      </c>
      <c r="IA79" s="17">
        <v>11.19</v>
      </c>
      <c r="IB79" s="17">
        <v>11.2</v>
      </c>
      <c r="IC79" s="17">
        <v>11.2</v>
      </c>
      <c r="ID79" s="17">
        <v>11.2</v>
      </c>
      <c r="IE79" s="17">
        <v>11.19</v>
      </c>
      <c r="IF79" s="17">
        <v>11.19</v>
      </c>
      <c r="IG79" s="17">
        <v>11.2</v>
      </c>
      <c r="IH79" s="17">
        <v>11.19</v>
      </c>
      <c r="II79" s="17">
        <v>11.2</v>
      </c>
      <c r="IJ79" s="17">
        <v>11.2</v>
      </c>
      <c r="IK79" s="17">
        <v>11.2</v>
      </c>
      <c r="IL79" s="17">
        <v>11.18</v>
      </c>
      <c r="IM79" s="17">
        <v>11.18</v>
      </c>
      <c r="IN79" s="17">
        <v>11.18</v>
      </c>
      <c r="IO79" s="17">
        <v>11.19</v>
      </c>
      <c r="IP79" s="17">
        <v>11.2</v>
      </c>
      <c r="IQ79" s="17">
        <v>11.2</v>
      </c>
      <c r="IR79" s="17">
        <v>11.19</v>
      </c>
      <c r="IS79" s="17">
        <v>11.19</v>
      </c>
      <c r="IT79" s="17">
        <v>11.18</v>
      </c>
      <c r="IU79" s="17">
        <v>11.18</v>
      </c>
      <c r="IV79" s="17">
        <v>11.19</v>
      </c>
      <c r="IW79" s="17">
        <v>11.19</v>
      </c>
      <c r="IX79" s="17">
        <v>11.19</v>
      </c>
      <c r="IY79" s="17">
        <v>11.18</v>
      </c>
    </row>
    <row r="80" spans="1:259" x14ac:dyDescent="0.15">
      <c r="A80" s="17" t="s">
        <v>676</v>
      </c>
      <c r="B80" s="17" t="s">
        <v>677</v>
      </c>
      <c r="C80" s="17"/>
      <c r="D80" s="17"/>
      <c r="E80" s="17"/>
      <c r="F80" s="17"/>
      <c r="G80" s="17"/>
      <c r="H80" s="17"/>
      <c r="I80" s="17"/>
      <c r="J80" s="17"/>
      <c r="K80" s="17"/>
      <c r="L80" s="17"/>
      <c r="M80" s="17"/>
      <c r="N80" s="17"/>
      <c r="O80" s="17"/>
      <c r="P80" s="17"/>
      <c r="Q80" s="17"/>
      <c r="R80" s="17"/>
      <c r="S80" s="17"/>
      <c r="T80" s="17"/>
      <c r="U80" s="17"/>
      <c r="V80" s="17"/>
      <c r="W80" s="17"/>
      <c r="X80" s="17"/>
      <c r="Y80" s="17"/>
      <c r="Z80" s="17"/>
      <c r="AA80" s="26"/>
      <c r="AB80" s="17"/>
      <c r="AC80" s="26"/>
      <c r="AD80" s="26"/>
      <c r="AE80" s="17"/>
      <c r="AF80" s="17"/>
      <c r="AG80" s="17"/>
      <c r="AH80" s="17"/>
      <c r="AI80" s="17"/>
      <c r="AJ80" s="17"/>
      <c r="AK80" s="17"/>
      <c r="AL80" s="17"/>
      <c r="AM80" s="17"/>
      <c r="AN80" s="17"/>
      <c r="AO80" s="17"/>
      <c r="AP80" s="17"/>
      <c r="AQ80" s="17"/>
      <c r="AR80" s="17"/>
      <c r="AS80" s="17"/>
      <c r="AT80" s="17"/>
      <c r="AU80" s="17"/>
      <c r="AV80" s="17"/>
      <c r="AW80" s="17"/>
      <c r="AX80" s="17"/>
      <c r="AY80" s="17"/>
      <c r="AZ80" s="17"/>
      <c r="BA80" s="17"/>
      <c r="BB80" s="17"/>
      <c r="BC80" s="17"/>
      <c r="BD80" s="17"/>
      <c r="BE80" s="17"/>
      <c r="BF80" s="17"/>
      <c r="BG80" s="17"/>
      <c r="BH80" s="17"/>
      <c r="BI80" s="17"/>
      <c r="BJ80" s="26"/>
      <c r="BK80" s="17"/>
      <c r="BL80" s="17"/>
      <c r="BM80" s="17"/>
      <c r="BN80" s="17"/>
      <c r="BO80" s="17"/>
      <c r="BP80" s="17"/>
      <c r="BQ80" s="17"/>
      <c r="BR80" s="17"/>
      <c r="BS80" s="17"/>
      <c r="BT80" s="17"/>
      <c r="BU80" s="17"/>
      <c r="BV80" s="17"/>
      <c r="BW80" s="17"/>
      <c r="BX80" s="26"/>
      <c r="BY80" s="26"/>
      <c r="BZ80" s="26"/>
      <c r="CA80" s="26"/>
      <c r="CB80" s="26"/>
      <c r="CC80" s="17"/>
      <c r="CD80" s="17"/>
      <c r="CE80" s="17"/>
      <c r="CF80" s="17"/>
      <c r="CG80" s="17"/>
      <c r="CH80" s="17"/>
      <c r="CI80" s="17"/>
      <c r="CJ80" s="26"/>
      <c r="CK80" s="17"/>
      <c r="CL80" s="17"/>
      <c r="CM80" s="17"/>
      <c r="CN80" s="17"/>
      <c r="CO80" s="17"/>
      <c r="CP80" s="17"/>
      <c r="CQ80" s="17"/>
      <c r="CR80" s="17"/>
      <c r="CS80" s="17"/>
      <c r="CT80" s="17"/>
      <c r="CU80" s="17"/>
      <c r="CV80" s="17"/>
      <c r="CW80" s="17"/>
      <c r="CX80" s="17"/>
      <c r="CY80" s="26"/>
      <c r="CZ80" s="26"/>
      <c r="DA80" s="26"/>
      <c r="DB80" s="17"/>
      <c r="DC80" s="17"/>
      <c r="DD80" s="17"/>
      <c r="DE80" s="17"/>
      <c r="DF80" s="17"/>
      <c r="DG80" s="17"/>
      <c r="DH80" s="26"/>
      <c r="DI80" s="17"/>
      <c r="DJ80" s="17"/>
      <c r="DK80" s="17"/>
      <c r="DL80" s="17"/>
      <c r="DM80" s="17">
        <v>10.37</v>
      </c>
      <c r="DN80" s="17">
        <v>10.37</v>
      </c>
      <c r="DO80" s="17">
        <v>10.37</v>
      </c>
      <c r="DP80" s="17">
        <v>10.37</v>
      </c>
      <c r="DQ80" s="17">
        <v>10.38</v>
      </c>
      <c r="DR80" s="17">
        <v>10.39</v>
      </c>
      <c r="DS80" s="17">
        <v>10.37</v>
      </c>
      <c r="DT80" s="17">
        <v>10.38</v>
      </c>
      <c r="DU80" s="17">
        <v>10.39</v>
      </c>
      <c r="DV80" s="17">
        <v>10.39</v>
      </c>
      <c r="DW80" s="17">
        <v>10.4</v>
      </c>
      <c r="DX80" s="17">
        <v>10.39</v>
      </c>
      <c r="DY80" s="17">
        <v>10.38</v>
      </c>
      <c r="DZ80" s="17">
        <v>10.36</v>
      </c>
      <c r="EA80" s="17">
        <v>10.35</v>
      </c>
      <c r="EB80" s="17">
        <v>10.34</v>
      </c>
      <c r="EC80" s="17">
        <v>10.35</v>
      </c>
      <c r="ED80" s="17">
        <v>10.34</v>
      </c>
      <c r="EE80" s="17">
        <v>10.33</v>
      </c>
      <c r="EF80" s="17">
        <v>10.34</v>
      </c>
      <c r="EG80" s="17">
        <v>10.34</v>
      </c>
      <c r="EH80" s="17">
        <v>10.33</v>
      </c>
      <c r="EI80" s="17">
        <v>10.34</v>
      </c>
      <c r="EJ80" s="17">
        <v>10.35</v>
      </c>
      <c r="EK80" s="17">
        <v>10.36</v>
      </c>
      <c r="EL80" s="17">
        <v>10.36</v>
      </c>
      <c r="EM80" s="17">
        <v>10.35</v>
      </c>
      <c r="EN80" s="17">
        <v>10.35</v>
      </c>
      <c r="EO80" s="17">
        <v>10.36</v>
      </c>
      <c r="EP80" s="17">
        <v>10.36</v>
      </c>
      <c r="EQ80" s="17">
        <v>10.36</v>
      </c>
      <c r="ER80" s="17">
        <v>10.35</v>
      </c>
      <c r="ES80" s="17">
        <v>10.36</v>
      </c>
      <c r="ET80" s="17">
        <v>10.37</v>
      </c>
      <c r="EU80" s="17">
        <v>10.37</v>
      </c>
      <c r="EV80" s="17">
        <v>10.38</v>
      </c>
      <c r="EW80" s="17">
        <v>10.38</v>
      </c>
      <c r="EX80" s="17">
        <v>10.37</v>
      </c>
      <c r="EY80" s="17">
        <v>10.37</v>
      </c>
      <c r="EZ80" s="17">
        <v>10.37</v>
      </c>
      <c r="FA80" s="17">
        <v>10.36</v>
      </c>
      <c r="FB80" s="17">
        <v>10.34</v>
      </c>
      <c r="FC80" s="17">
        <v>10.32</v>
      </c>
      <c r="FD80" s="17">
        <v>10.33</v>
      </c>
      <c r="FE80" s="17">
        <v>10.35</v>
      </c>
      <c r="FF80" s="17">
        <v>10.35</v>
      </c>
      <c r="FG80" s="17">
        <v>10.35</v>
      </c>
      <c r="FH80" s="17">
        <v>10.34</v>
      </c>
      <c r="FI80" s="17">
        <v>10.34</v>
      </c>
      <c r="FJ80" s="17">
        <v>10.33</v>
      </c>
      <c r="FK80" s="17">
        <v>10.35</v>
      </c>
      <c r="FL80" s="17">
        <v>10.35</v>
      </c>
      <c r="FM80" s="17">
        <v>10.34</v>
      </c>
      <c r="FN80" s="17">
        <v>10.35</v>
      </c>
      <c r="FO80" s="17">
        <v>10.35</v>
      </c>
      <c r="FP80" s="17">
        <v>10.35</v>
      </c>
      <c r="FQ80" s="17">
        <v>10.34</v>
      </c>
      <c r="FR80" s="17">
        <v>10.33</v>
      </c>
      <c r="FS80" s="17">
        <v>10.33</v>
      </c>
      <c r="FT80" s="17">
        <v>10.33</v>
      </c>
      <c r="FU80" s="17">
        <v>10.32</v>
      </c>
      <c r="FV80" s="17">
        <v>10.33</v>
      </c>
      <c r="FW80" s="17">
        <v>10.33</v>
      </c>
      <c r="FX80" s="17">
        <v>10.33</v>
      </c>
      <c r="FY80" s="17">
        <v>10.34</v>
      </c>
      <c r="FZ80" s="17">
        <v>10.33</v>
      </c>
      <c r="GA80" s="17">
        <v>10.33</v>
      </c>
      <c r="GB80" s="17">
        <v>10.33</v>
      </c>
      <c r="GC80" s="17">
        <v>10.33</v>
      </c>
      <c r="GD80" s="17">
        <v>10.33</v>
      </c>
      <c r="GE80" s="17">
        <v>10.33</v>
      </c>
      <c r="GF80" s="17">
        <v>10.32</v>
      </c>
      <c r="GG80" s="17">
        <v>10.33</v>
      </c>
      <c r="GH80" s="17">
        <v>10.32</v>
      </c>
      <c r="GI80" s="17">
        <v>10.32</v>
      </c>
      <c r="GJ80" s="17">
        <v>10.33</v>
      </c>
      <c r="GK80" s="17">
        <v>10.33</v>
      </c>
      <c r="GL80" s="17">
        <v>10.33</v>
      </c>
      <c r="GM80" s="17">
        <v>10.33</v>
      </c>
      <c r="GN80" s="17">
        <v>10.33</v>
      </c>
      <c r="GO80" s="17">
        <v>10.33</v>
      </c>
      <c r="GP80" s="17">
        <v>10.32</v>
      </c>
      <c r="GQ80" s="17">
        <v>10.32</v>
      </c>
      <c r="GR80" s="17">
        <v>10.33</v>
      </c>
      <c r="GS80" s="17">
        <v>10.33</v>
      </c>
      <c r="GT80" s="17">
        <v>10.32</v>
      </c>
      <c r="GU80" s="17">
        <v>10.34</v>
      </c>
      <c r="GV80" s="17">
        <v>10.33</v>
      </c>
      <c r="GW80" s="17">
        <v>10.33</v>
      </c>
      <c r="GX80" s="17">
        <v>10.32</v>
      </c>
      <c r="GY80" s="17">
        <v>10.33</v>
      </c>
      <c r="GZ80" s="17">
        <v>10.32</v>
      </c>
      <c r="HA80" s="17">
        <v>10.32</v>
      </c>
      <c r="HB80" s="17">
        <v>10.33</v>
      </c>
      <c r="HC80" s="17">
        <v>10.32</v>
      </c>
      <c r="HD80" s="17">
        <v>10.33</v>
      </c>
      <c r="HE80" s="17">
        <v>10.32</v>
      </c>
      <c r="HF80" s="17">
        <v>10.32</v>
      </c>
      <c r="HG80" s="17">
        <v>10.31</v>
      </c>
      <c r="HH80" s="17">
        <v>10.28</v>
      </c>
      <c r="HI80" s="17">
        <v>10.24</v>
      </c>
      <c r="HJ80" s="17">
        <v>10.27</v>
      </c>
      <c r="HK80" s="17">
        <v>10.27</v>
      </c>
      <c r="HL80" s="17">
        <v>10.27</v>
      </c>
      <c r="HM80" s="17">
        <v>10.27</v>
      </c>
      <c r="HN80" s="17">
        <v>10.27</v>
      </c>
      <c r="HO80" s="17">
        <v>10.26</v>
      </c>
      <c r="HP80" s="17">
        <v>10.27</v>
      </c>
      <c r="HQ80" s="17">
        <v>10.27</v>
      </c>
      <c r="HR80" s="17">
        <v>10.28</v>
      </c>
      <c r="HS80" s="17">
        <v>10.28</v>
      </c>
      <c r="HT80" s="17">
        <v>10.27</v>
      </c>
      <c r="HU80" s="17">
        <v>10.28</v>
      </c>
      <c r="HV80" s="17">
        <v>10.29</v>
      </c>
      <c r="HW80" s="17">
        <v>10.29</v>
      </c>
      <c r="HX80" s="17">
        <v>10.32</v>
      </c>
      <c r="HY80" s="17">
        <v>10.32</v>
      </c>
      <c r="HZ80" s="17">
        <v>10.34</v>
      </c>
      <c r="IA80" s="17">
        <v>10.33</v>
      </c>
      <c r="IB80" s="17">
        <v>10.32</v>
      </c>
      <c r="IC80" s="17">
        <v>10.32</v>
      </c>
      <c r="ID80" s="17">
        <v>10.32</v>
      </c>
      <c r="IE80" s="17">
        <v>10.32</v>
      </c>
      <c r="IF80" s="17">
        <v>10.31</v>
      </c>
      <c r="IG80" s="17">
        <v>10.3</v>
      </c>
      <c r="IH80" s="17">
        <v>10.31</v>
      </c>
      <c r="II80" s="17">
        <v>10.3</v>
      </c>
      <c r="IJ80" s="17">
        <v>10.3</v>
      </c>
      <c r="IK80" s="17">
        <v>10.29</v>
      </c>
      <c r="IL80" s="17">
        <v>10.27</v>
      </c>
      <c r="IM80" s="17">
        <v>10.28</v>
      </c>
      <c r="IN80" s="17">
        <v>10.28</v>
      </c>
      <c r="IO80" s="17">
        <v>10.31</v>
      </c>
      <c r="IP80" s="17">
        <v>10.3</v>
      </c>
      <c r="IQ80" s="17">
        <v>10.31</v>
      </c>
      <c r="IR80" s="17">
        <v>10.31</v>
      </c>
      <c r="IS80" s="17">
        <v>10.3</v>
      </c>
      <c r="IT80" s="17">
        <v>10.3</v>
      </c>
      <c r="IU80" s="17">
        <v>10.29</v>
      </c>
      <c r="IV80" s="17">
        <v>10.3</v>
      </c>
      <c r="IW80" s="17">
        <v>10.3</v>
      </c>
      <c r="IX80" s="17">
        <v>10.3</v>
      </c>
      <c r="IY80" s="17">
        <v>10.3</v>
      </c>
    </row>
    <row r="81" spans="1:259" x14ac:dyDescent="0.15">
      <c r="A81" s="17" t="s">
        <v>475</v>
      </c>
      <c r="B81" s="17" t="s">
        <v>476</v>
      </c>
      <c r="C81" s="17"/>
      <c r="D81" s="17"/>
      <c r="E81" s="17"/>
      <c r="F81" s="17"/>
      <c r="G81" s="17"/>
      <c r="H81" s="17"/>
      <c r="I81" s="17"/>
      <c r="J81" s="17"/>
      <c r="K81" s="17"/>
      <c r="L81" s="17"/>
      <c r="M81" s="17"/>
      <c r="N81" s="17"/>
      <c r="O81" s="17"/>
      <c r="P81" s="17"/>
      <c r="Q81" s="17"/>
      <c r="R81" s="17"/>
      <c r="S81" s="17"/>
      <c r="T81" s="17"/>
      <c r="U81" s="17"/>
      <c r="V81" s="17"/>
      <c r="W81" s="17"/>
      <c r="X81" s="17"/>
      <c r="Y81" s="17"/>
      <c r="Z81" s="17"/>
      <c r="AA81" s="26"/>
      <c r="AB81" s="17"/>
      <c r="AC81" s="26"/>
      <c r="AD81" s="26"/>
      <c r="AE81" s="17"/>
      <c r="AF81" s="17"/>
      <c r="AG81" s="17"/>
      <c r="AH81" s="17"/>
      <c r="AI81" s="17"/>
      <c r="AJ81" s="17"/>
      <c r="AK81" s="17"/>
      <c r="AL81" s="17"/>
      <c r="AM81" s="17"/>
      <c r="AN81" s="17"/>
      <c r="AO81" s="17"/>
      <c r="AP81" s="17"/>
      <c r="AQ81" s="17"/>
      <c r="AR81" s="17"/>
      <c r="AS81" s="17"/>
      <c r="AT81" s="17"/>
      <c r="AU81" s="17"/>
      <c r="AV81" s="17"/>
      <c r="AW81" s="17"/>
      <c r="AX81" s="17"/>
      <c r="AY81" s="17"/>
      <c r="AZ81" s="17"/>
      <c r="BA81" s="17"/>
      <c r="BB81" s="17"/>
      <c r="BC81" s="17"/>
      <c r="BD81" s="17"/>
      <c r="BE81" s="17"/>
      <c r="BF81" s="17"/>
      <c r="BG81" s="17"/>
      <c r="BH81" s="17"/>
      <c r="BI81" s="17"/>
      <c r="BJ81" s="26"/>
      <c r="BK81" s="17"/>
      <c r="BL81" s="17"/>
      <c r="BM81" s="17"/>
      <c r="BN81" s="17"/>
      <c r="BO81" s="17"/>
      <c r="BP81" s="17"/>
      <c r="BQ81" s="17"/>
      <c r="BR81" s="17"/>
      <c r="BS81" s="17"/>
      <c r="BT81" s="17"/>
      <c r="BU81" s="17"/>
      <c r="BV81" s="17"/>
      <c r="BW81" s="17"/>
      <c r="BX81" s="26"/>
      <c r="BY81" s="26"/>
      <c r="BZ81" s="26"/>
      <c r="CA81" s="26"/>
      <c r="CB81" s="26"/>
      <c r="CC81" s="17"/>
      <c r="CD81" s="17"/>
      <c r="CE81" s="17"/>
      <c r="CF81" s="17"/>
      <c r="CG81" s="17"/>
      <c r="CH81" s="17"/>
      <c r="CI81" s="17"/>
      <c r="CJ81" s="26"/>
      <c r="CK81" s="17"/>
      <c r="CL81" s="17"/>
      <c r="CM81" s="17"/>
      <c r="CN81" s="17"/>
      <c r="CO81" s="17"/>
      <c r="CP81" s="17"/>
      <c r="CQ81" s="17"/>
      <c r="CR81" s="17"/>
      <c r="CS81" s="17"/>
      <c r="CT81" s="17"/>
      <c r="CU81" s="17"/>
      <c r="CV81" s="17"/>
      <c r="CW81" s="17"/>
      <c r="CX81" s="17"/>
      <c r="CY81" s="26"/>
      <c r="CZ81" s="26"/>
      <c r="DA81" s="26"/>
      <c r="DB81" s="17"/>
      <c r="DC81" s="17"/>
      <c r="DD81" s="17"/>
      <c r="DE81" s="17"/>
      <c r="DF81" s="17"/>
      <c r="DG81" s="17"/>
      <c r="DH81" s="26"/>
      <c r="DI81" s="17"/>
      <c r="DJ81" s="17"/>
      <c r="DK81" s="17"/>
      <c r="DL81" s="17"/>
      <c r="DM81" s="17">
        <v>3237.491</v>
      </c>
      <c r="DN81" s="17">
        <v>3238.5715</v>
      </c>
      <c r="DO81" s="17">
        <v>3239.1725999999999</v>
      </c>
      <c r="DP81" s="17">
        <v>3239.3348000000001</v>
      </c>
      <c r="DQ81" s="17">
        <v>3239.8957999999998</v>
      </c>
      <c r="DR81" s="17">
        <v>3239.2516999999998</v>
      </c>
      <c r="DS81" s="17">
        <v>3239.3508999999999</v>
      </c>
      <c r="DT81" s="17">
        <v>3238.817</v>
      </c>
      <c r="DU81" s="17">
        <v>3239.1925999999999</v>
      </c>
      <c r="DV81" s="17">
        <v>3239.5938000000001</v>
      </c>
      <c r="DW81" s="17">
        <v>3239.2815999999998</v>
      </c>
      <c r="DX81" s="17">
        <v>3239.1569</v>
      </c>
      <c r="DY81" s="17">
        <v>3239.3521999999998</v>
      </c>
      <c r="DZ81" s="17">
        <v>3237.6729</v>
      </c>
      <c r="EA81" s="17">
        <v>3237.5349999999999</v>
      </c>
      <c r="EB81" s="17">
        <v>3236.6687999999999</v>
      </c>
      <c r="EC81" s="17">
        <v>3236.4942999999998</v>
      </c>
      <c r="ED81" s="17">
        <v>3235.77</v>
      </c>
      <c r="EE81" s="17">
        <v>3236.4796000000001</v>
      </c>
      <c r="EF81" s="17">
        <v>3235.4544000000001</v>
      </c>
      <c r="EG81" s="17">
        <v>3236.5016999999998</v>
      </c>
      <c r="EH81" s="17">
        <v>3236.5841</v>
      </c>
      <c r="EI81" s="17">
        <v>3237.3726999999999</v>
      </c>
      <c r="EJ81" s="17">
        <v>3235.9621000000002</v>
      </c>
      <c r="EK81" s="17">
        <v>3236.3154</v>
      </c>
      <c r="EL81" s="17">
        <v>3236.5509999999999</v>
      </c>
      <c r="EM81" s="17">
        <v>3237.0189</v>
      </c>
      <c r="EN81" s="17">
        <v>3236.8278</v>
      </c>
      <c r="EO81" s="17">
        <v>3236.8364999999999</v>
      </c>
      <c r="EP81" s="17">
        <v>3237.1633999999999</v>
      </c>
      <c r="EQ81" s="17">
        <v>3237.3771000000002</v>
      </c>
      <c r="ER81" s="17">
        <v>3237.7678000000001</v>
      </c>
      <c r="ES81" s="17">
        <v>3237.5275000000001</v>
      </c>
      <c r="ET81" s="17">
        <v>3237.2640999999999</v>
      </c>
      <c r="EU81" s="17">
        <v>3237.7179000000001</v>
      </c>
      <c r="EV81" s="17">
        <v>3237.8035</v>
      </c>
      <c r="EW81" s="17">
        <v>3237.9068000000002</v>
      </c>
      <c r="EX81" s="17">
        <v>3237.8042999999998</v>
      </c>
      <c r="EY81" s="17">
        <v>3237.3136</v>
      </c>
      <c r="EZ81" s="17">
        <v>3236.7878999999998</v>
      </c>
      <c r="FA81" s="17">
        <v>3236.1619999999998</v>
      </c>
      <c r="FB81" s="17">
        <v>3235.7858999999999</v>
      </c>
      <c r="FC81" s="17">
        <v>3235.3903</v>
      </c>
      <c r="FD81" s="17">
        <v>3235.6972999999998</v>
      </c>
      <c r="FE81" s="17">
        <v>3236.0999000000002</v>
      </c>
      <c r="FF81" s="17">
        <v>3236.1347000000001</v>
      </c>
      <c r="FG81" s="17">
        <v>3237.3407000000002</v>
      </c>
      <c r="FH81" s="17">
        <v>3237.0841</v>
      </c>
      <c r="FI81" s="17">
        <v>3237.7417</v>
      </c>
      <c r="FJ81" s="17">
        <v>3238.116</v>
      </c>
      <c r="FK81" s="17">
        <v>3238.8638000000001</v>
      </c>
      <c r="FL81" s="17">
        <v>3239.652</v>
      </c>
      <c r="FM81" s="17">
        <v>3239.4110999999998</v>
      </c>
      <c r="FN81" s="17">
        <v>3240.1334999999999</v>
      </c>
      <c r="FO81" s="17">
        <v>3240.2217999999998</v>
      </c>
      <c r="FP81" s="17">
        <v>3240.3501000000001</v>
      </c>
      <c r="FQ81" s="17">
        <v>3240.2824999999998</v>
      </c>
      <c r="FR81" s="17">
        <v>3240.2806999999998</v>
      </c>
      <c r="FS81" s="17">
        <v>3240.1822999999999</v>
      </c>
      <c r="FT81" s="17">
        <v>3239.6457999999998</v>
      </c>
      <c r="FU81" s="17">
        <v>3239.1017999999999</v>
      </c>
      <c r="FV81" s="17">
        <v>3239.9675000000002</v>
      </c>
      <c r="FW81" s="17">
        <v>3239.7638000000002</v>
      </c>
      <c r="FX81" s="17">
        <v>3240.8272000000002</v>
      </c>
      <c r="FY81" s="17">
        <v>3242.6680000000001</v>
      </c>
      <c r="FZ81" s="17">
        <v>3244.9121</v>
      </c>
      <c r="GA81" s="17">
        <v>3245.2415000000001</v>
      </c>
      <c r="GB81" s="17">
        <v>3244.9468999999999</v>
      </c>
      <c r="GC81" s="17">
        <v>3245.1480999999999</v>
      </c>
      <c r="GD81" s="17">
        <v>3244.2575999999999</v>
      </c>
      <c r="GE81" s="17">
        <v>3244.2935000000002</v>
      </c>
      <c r="GF81" s="17">
        <v>3243.0180999999998</v>
      </c>
      <c r="GG81" s="17">
        <v>3242.1682000000001</v>
      </c>
      <c r="GH81" s="17">
        <v>3241.1190999999999</v>
      </c>
      <c r="GI81" s="17">
        <v>3240.7370000000001</v>
      </c>
      <c r="GJ81" s="17">
        <v>3240.1426000000001</v>
      </c>
      <c r="GK81" s="17">
        <v>3239.8211999999999</v>
      </c>
      <c r="GL81" s="17">
        <v>3239.6516999999999</v>
      </c>
      <c r="GM81" s="17">
        <v>3239.4735999999998</v>
      </c>
      <c r="GN81" s="17">
        <v>3239.3017</v>
      </c>
      <c r="GO81" s="17">
        <v>3240.9180000000001</v>
      </c>
      <c r="GP81" s="17">
        <v>3241.7476999999999</v>
      </c>
      <c r="GQ81" s="17">
        <v>3242.6768000000002</v>
      </c>
      <c r="GR81" s="17">
        <v>3242.6156000000001</v>
      </c>
      <c r="GS81" s="17">
        <v>3242.6442000000002</v>
      </c>
      <c r="GT81" s="17">
        <v>3242.4731999999999</v>
      </c>
      <c r="GU81" s="17">
        <v>3243.5681</v>
      </c>
      <c r="GV81" s="17">
        <v>3243.1756</v>
      </c>
      <c r="GW81" s="17">
        <v>3243.2197999999999</v>
      </c>
      <c r="GX81" s="17">
        <v>3243.6959000000002</v>
      </c>
      <c r="GY81" s="17">
        <v>3244.8946000000001</v>
      </c>
      <c r="GZ81" s="17">
        <v>3245.0853999999999</v>
      </c>
      <c r="HA81" s="17">
        <v>3245.2824000000001</v>
      </c>
      <c r="HB81" s="17">
        <v>3244.6732999999999</v>
      </c>
      <c r="HC81" s="17">
        <v>3244.9584</v>
      </c>
      <c r="HD81" s="17">
        <v>3245.1963000000001</v>
      </c>
      <c r="HE81" s="17">
        <v>3245.2004000000002</v>
      </c>
      <c r="HF81" s="17">
        <v>3244.1862999999998</v>
      </c>
      <c r="HG81" s="17">
        <v>3242.4656</v>
      </c>
      <c r="HH81" s="17">
        <v>3241.8715999999999</v>
      </c>
      <c r="HI81" s="17">
        <v>3241.4540000000002</v>
      </c>
      <c r="HJ81" s="17">
        <v>3240.1653999999999</v>
      </c>
      <c r="HK81" s="17">
        <v>3238.9992000000002</v>
      </c>
      <c r="HL81" s="17">
        <v>3238.6415000000002</v>
      </c>
      <c r="HM81" s="17">
        <v>3238.3904000000002</v>
      </c>
      <c r="HN81" s="17">
        <v>3237.6660000000002</v>
      </c>
      <c r="HO81" s="17">
        <v>3237.4427999999998</v>
      </c>
      <c r="HP81" s="17">
        <v>3237.3593999999998</v>
      </c>
      <c r="HQ81" s="17">
        <v>3237.4468999999999</v>
      </c>
      <c r="HR81" s="17">
        <v>3238.1536000000001</v>
      </c>
      <c r="HS81" s="17">
        <v>3239.3604</v>
      </c>
      <c r="HT81" s="17">
        <v>3239.0839000000001</v>
      </c>
      <c r="HU81" s="17">
        <v>3239.6644999999999</v>
      </c>
      <c r="HV81" s="17">
        <v>3241.0740999999998</v>
      </c>
      <c r="HW81" s="17">
        <v>3240.8787000000002</v>
      </c>
      <c r="HX81" s="17">
        <v>3241.6327999999999</v>
      </c>
      <c r="HY81" s="17">
        <v>3242.1156000000001</v>
      </c>
      <c r="HZ81" s="17">
        <v>3241.8721999999998</v>
      </c>
      <c r="IA81" s="17">
        <v>3241.2437</v>
      </c>
      <c r="IB81" s="17">
        <v>3241.2332000000001</v>
      </c>
      <c r="IC81" s="17">
        <v>3241.3162000000002</v>
      </c>
      <c r="ID81" s="17">
        <v>3240.43</v>
      </c>
      <c r="IE81" s="17">
        <v>3240.1644000000001</v>
      </c>
      <c r="IF81" s="17">
        <v>3239.9272999999998</v>
      </c>
      <c r="IG81" s="17">
        <v>3239.4063000000001</v>
      </c>
      <c r="IH81" s="17">
        <v>3239.3467000000001</v>
      </c>
      <c r="II81" s="17">
        <v>3239.0182</v>
      </c>
      <c r="IJ81" s="17">
        <v>3238.614</v>
      </c>
      <c r="IK81" s="17">
        <v>3239.0311999999999</v>
      </c>
      <c r="IL81" s="17">
        <v>3239.8081999999999</v>
      </c>
      <c r="IM81" s="17">
        <v>3240.2864</v>
      </c>
      <c r="IN81" s="17">
        <v>3241.3195000000001</v>
      </c>
      <c r="IO81" s="17">
        <v>3241.5212000000001</v>
      </c>
      <c r="IP81" s="17">
        <v>3240.9618</v>
      </c>
      <c r="IQ81" s="17">
        <v>3241.2013999999999</v>
      </c>
      <c r="IR81" s="17">
        <v>3240.8978999999999</v>
      </c>
      <c r="IS81" s="17">
        <v>3241.3407000000002</v>
      </c>
      <c r="IT81" s="17">
        <v>3241.8780999999999</v>
      </c>
      <c r="IU81" s="17">
        <v>3242.7379999999998</v>
      </c>
      <c r="IV81" s="17">
        <v>3242.5416</v>
      </c>
      <c r="IW81" s="17">
        <v>3244.2285999999999</v>
      </c>
      <c r="IX81" s="17">
        <v>3245.0776999999998</v>
      </c>
      <c r="IY81" s="17">
        <v>3245.3339000000001</v>
      </c>
    </row>
    <row r="82" spans="1:259" x14ac:dyDescent="0.15">
      <c r="A82" s="17" t="s">
        <v>606</v>
      </c>
      <c r="B82" s="17" t="s">
        <v>607</v>
      </c>
      <c r="C82" s="17"/>
      <c r="D82" s="17"/>
      <c r="E82" s="17"/>
      <c r="F82" s="17"/>
      <c r="G82" s="17"/>
      <c r="H82" s="17"/>
      <c r="I82" s="17"/>
      <c r="J82" s="17"/>
      <c r="K82" s="17"/>
      <c r="L82" s="17"/>
      <c r="M82" s="17"/>
      <c r="N82" s="17"/>
      <c r="O82" s="17"/>
      <c r="P82" s="17"/>
      <c r="Q82" s="17"/>
      <c r="R82" s="17"/>
      <c r="S82" s="17"/>
      <c r="T82" s="17"/>
      <c r="U82" s="17"/>
      <c r="V82" s="17"/>
      <c r="W82" s="17"/>
      <c r="X82" s="17"/>
      <c r="Y82" s="17"/>
      <c r="Z82" s="17"/>
      <c r="AA82" s="26"/>
      <c r="AB82" s="17"/>
      <c r="AC82" s="26"/>
      <c r="AD82" s="26"/>
      <c r="AE82" s="17"/>
      <c r="AF82" s="17"/>
      <c r="AG82" s="17"/>
      <c r="AH82" s="17"/>
      <c r="AI82" s="17"/>
      <c r="AJ82" s="17"/>
      <c r="AK82" s="17"/>
      <c r="AL82" s="17"/>
      <c r="AM82" s="17"/>
      <c r="AN82" s="17"/>
      <c r="AO82" s="17"/>
      <c r="AP82" s="17"/>
      <c r="AQ82" s="17"/>
      <c r="AR82" s="17"/>
      <c r="AS82" s="17"/>
      <c r="AT82" s="17"/>
      <c r="AU82" s="17"/>
      <c r="AV82" s="17"/>
      <c r="AW82" s="17"/>
      <c r="AX82" s="17"/>
      <c r="AY82" s="17"/>
      <c r="AZ82" s="17"/>
      <c r="BA82" s="17"/>
      <c r="BB82" s="17"/>
      <c r="BC82" s="17"/>
      <c r="BD82" s="17"/>
      <c r="BE82" s="17"/>
      <c r="BF82" s="17"/>
      <c r="BG82" s="17"/>
      <c r="BH82" s="17"/>
      <c r="BI82" s="17"/>
      <c r="BJ82" s="26"/>
      <c r="BK82" s="17"/>
      <c r="BL82" s="17"/>
      <c r="BM82" s="17"/>
      <c r="BN82" s="17"/>
      <c r="BO82" s="17"/>
      <c r="BP82" s="17"/>
      <c r="BQ82" s="17"/>
      <c r="BR82" s="17"/>
      <c r="BS82" s="17"/>
      <c r="BT82" s="17"/>
      <c r="BU82" s="17"/>
      <c r="BV82" s="17"/>
      <c r="BW82" s="17"/>
      <c r="BX82" s="26"/>
      <c r="BY82" s="26"/>
      <c r="BZ82" s="26"/>
      <c r="CA82" s="26"/>
      <c r="CB82" s="26"/>
      <c r="CC82" s="17"/>
      <c r="CD82" s="17"/>
      <c r="CE82" s="17"/>
      <c r="CF82" s="17"/>
      <c r="CG82" s="17"/>
      <c r="CH82" s="17"/>
      <c r="CI82" s="17"/>
      <c r="CJ82" s="26"/>
      <c r="CK82" s="17"/>
      <c r="CL82" s="17"/>
      <c r="CM82" s="17"/>
      <c r="CN82" s="17"/>
      <c r="CO82" s="17"/>
      <c r="CP82" s="17"/>
      <c r="CQ82" s="17"/>
      <c r="CR82" s="17"/>
      <c r="CS82" s="17"/>
      <c r="CT82" s="17"/>
      <c r="CU82" s="17"/>
      <c r="CV82" s="17"/>
      <c r="CW82" s="17"/>
      <c r="CX82" s="17"/>
      <c r="CY82" s="26"/>
      <c r="CZ82" s="26"/>
      <c r="DA82" s="26"/>
      <c r="DB82" s="17"/>
      <c r="DC82" s="17"/>
      <c r="DD82" s="17"/>
      <c r="DE82" s="17"/>
      <c r="DF82" s="17"/>
      <c r="DG82" s="17"/>
      <c r="DH82" s="26"/>
      <c r="DI82" s="17"/>
      <c r="DJ82" s="17"/>
      <c r="DK82" s="17"/>
      <c r="DL82" s="17"/>
      <c r="DM82" s="17">
        <v>49.12</v>
      </c>
      <c r="DN82" s="17">
        <v>49.12</v>
      </c>
      <c r="DO82" s="17">
        <v>49.14</v>
      </c>
      <c r="DP82" s="17">
        <v>49.17</v>
      </c>
      <c r="DQ82" s="17">
        <v>49.13</v>
      </c>
      <c r="DR82" s="17">
        <v>49.13</v>
      </c>
      <c r="DS82" s="17">
        <v>49.18</v>
      </c>
      <c r="DT82" s="17">
        <v>49.13</v>
      </c>
      <c r="DU82" s="17">
        <v>49.13</v>
      </c>
      <c r="DV82" s="17">
        <v>49.13</v>
      </c>
      <c r="DW82" s="17">
        <v>49.13</v>
      </c>
      <c r="DX82" s="17">
        <v>49.12</v>
      </c>
      <c r="DY82" s="17">
        <v>49.1</v>
      </c>
      <c r="DZ82" s="17">
        <v>49.08</v>
      </c>
      <c r="EA82" s="17">
        <v>49.1</v>
      </c>
      <c r="EB82" s="17">
        <v>49.1</v>
      </c>
      <c r="EC82" s="17">
        <v>49.1</v>
      </c>
      <c r="ED82" s="17">
        <v>49.1</v>
      </c>
      <c r="EE82" s="17">
        <v>49.12</v>
      </c>
      <c r="EF82" s="17">
        <v>49.13</v>
      </c>
      <c r="EG82" s="17">
        <v>49.15</v>
      </c>
      <c r="EH82" s="17">
        <v>49.15</v>
      </c>
      <c r="EI82" s="17">
        <v>49.19</v>
      </c>
      <c r="EJ82" s="17">
        <v>49.19</v>
      </c>
      <c r="EK82" s="17">
        <v>49.22</v>
      </c>
      <c r="EL82" s="17">
        <v>49.17</v>
      </c>
      <c r="EM82" s="17">
        <v>49.17</v>
      </c>
      <c r="EN82" s="17">
        <v>49.15</v>
      </c>
      <c r="EO82" s="17">
        <v>49.07</v>
      </c>
      <c r="EP82" s="17">
        <v>49.12</v>
      </c>
      <c r="EQ82" s="17">
        <v>49.12</v>
      </c>
      <c r="ER82" s="17">
        <v>49.14</v>
      </c>
      <c r="ES82" s="17">
        <v>49.08</v>
      </c>
      <c r="ET82" s="17">
        <v>49.08</v>
      </c>
      <c r="EU82" s="17">
        <v>49.1</v>
      </c>
      <c r="EV82" s="17">
        <v>49.11</v>
      </c>
      <c r="EW82" s="17">
        <v>49.1</v>
      </c>
      <c r="EX82" s="17">
        <v>49.06</v>
      </c>
      <c r="EY82" s="17">
        <v>49.06</v>
      </c>
      <c r="EZ82" s="17">
        <v>49.1</v>
      </c>
      <c r="FA82" s="17">
        <v>49.03</v>
      </c>
      <c r="FB82" s="17">
        <v>49.03</v>
      </c>
      <c r="FC82" s="17">
        <v>49.03</v>
      </c>
      <c r="FD82" s="17">
        <v>49.04</v>
      </c>
      <c r="FE82" s="17">
        <v>49.02</v>
      </c>
      <c r="FF82" s="17">
        <v>49.03</v>
      </c>
      <c r="FG82" s="17">
        <v>49.01</v>
      </c>
      <c r="FH82" s="17">
        <v>49.01</v>
      </c>
      <c r="FI82" s="17">
        <v>49.01</v>
      </c>
      <c r="FJ82" s="17">
        <v>49.02</v>
      </c>
      <c r="FK82" s="17">
        <v>49</v>
      </c>
      <c r="FL82" s="17">
        <v>49</v>
      </c>
      <c r="FM82" s="17">
        <v>49</v>
      </c>
      <c r="FN82" s="17">
        <v>49.01</v>
      </c>
      <c r="FO82" s="17">
        <v>49.03</v>
      </c>
      <c r="FP82" s="17">
        <v>49.02</v>
      </c>
      <c r="FQ82" s="17">
        <v>49</v>
      </c>
      <c r="FR82" s="17">
        <v>49.03</v>
      </c>
      <c r="FS82" s="17">
        <v>49.02</v>
      </c>
      <c r="FT82" s="17">
        <v>48.98</v>
      </c>
      <c r="FU82" s="17">
        <v>48.98</v>
      </c>
      <c r="FV82" s="17">
        <v>48.98</v>
      </c>
      <c r="FW82" s="17">
        <v>48.98</v>
      </c>
      <c r="FX82" s="17">
        <v>48.98</v>
      </c>
      <c r="FY82" s="17">
        <v>48.92</v>
      </c>
      <c r="FZ82" s="17">
        <v>48.86</v>
      </c>
      <c r="GA82" s="17">
        <v>48.89</v>
      </c>
      <c r="GB82" s="17">
        <v>48.92</v>
      </c>
      <c r="GC82" s="17">
        <v>48.9</v>
      </c>
      <c r="GD82" s="17">
        <v>48.89</v>
      </c>
      <c r="GE82" s="17">
        <v>48.86</v>
      </c>
      <c r="GF82" s="17">
        <v>48.82</v>
      </c>
      <c r="GG82" s="17">
        <v>48.8</v>
      </c>
      <c r="GH82" s="17">
        <v>48.77</v>
      </c>
      <c r="GI82" s="17">
        <v>48.75</v>
      </c>
      <c r="GJ82" s="17">
        <v>48.66</v>
      </c>
      <c r="GK82" s="17">
        <v>48.58</v>
      </c>
      <c r="GL82" s="17">
        <v>48.56</v>
      </c>
      <c r="GM82" s="17">
        <v>48.68</v>
      </c>
      <c r="GN82" s="17">
        <v>48.76</v>
      </c>
      <c r="GO82" s="17">
        <v>48.84</v>
      </c>
      <c r="GP82" s="17">
        <v>48.81</v>
      </c>
      <c r="GQ82" s="17">
        <v>48.82</v>
      </c>
      <c r="GR82" s="17">
        <v>48.85</v>
      </c>
      <c r="GS82" s="17">
        <v>48.86</v>
      </c>
      <c r="GT82" s="17">
        <v>48.94</v>
      </c>
      <c r="GU82" s="17">
        <v>48.92</v>
      </c>
      <c r="GV82" s="17">
        <v>48.88</v>
      </c>
      <c r="GW82" s="17">
        <v>48.83</v>
      </c>
      <c r="GX82" s="17">
        <v>48.82</v>
      </c>
      <c r="GY82" s="17">
        <v>48.82</v>
      </c>
      <c r="GZ82" s="17">
        <v>48.78</v>
      </c>
      <c r="HA82" s="17">
        <v>48.77</v>
      </c>
      <c r="HB82" s="17">
        <v>48.71</v>
      </c>
      <c r="HC82" s="17">
        <v>48.76</v>
      </c>
      <c r="HD82" s="17">
        <v>48.77</v>
      </c>
      <c r="HE82" s="17">
        <v>48.73</v>
      </c>
      <c r="HF82" s="17">
        <v>48.72</v>
      </c>
      <c r="HG82" s="17">
        <v>48.77</v>
      </c>
      <c r="HH82" s="17">
        <v>48.78</v>
      </c>
      <c r="HI82" s="17">
        <v>48.76</v>
      </c>
      <c r="HJ82" s="17">
        <v>48.75</v>
      </c>
      <c r="HK82" s="17">
        <v>48.71</v>
      </c>
      <c r="HL82" s="17">
        <v>48.7</v>
      </c>
      <c r="HM82" s="17">
        <v>48.67</v>
      </c>
      <c r="HN82" s="17">
        <v>48.63</v>
      </c>
      <c r="HO82" s="17">
        <v>48.6</v>
      </c>
      <c r="HP82" s="17">
        <v>48.54</v>
      </c>
      <c r="HQ82" s="17">
        <v>48.56</v>
      </c>
      <c r="HR82" s="17">
        <v>48.58</v>
      </c>
      <c r="HS82" s="17">
        <v>48.6</v>
      </c>
      <c r="HT82" s="17">
        <v>48.6</v>
      </c>
      <c r="HU82" s="17">
        <v>48.58</v>
      </c>
      <c r="HV82" s="17">
        <v>48.59</v>
      </c>
      <c r="HW82" s="17">
        <v>48.61</v>
      </c>
      <c r="HX82" s="17">
        <v>48.64</v>
      </c>
      <c r="HY82" s="17">
        <v>48.65</v>
      </c>
      <c r="HZ82" s="17">
        <v>48.61</v>
      </c>
      <c r="IA82" s="17">
        <v>48.64</v>
      </c>
      <c r="IB82" s="17">
        <v>48.61</v>
      </c>
      <c r="IC82" s="17">
        <v>48.61</v>
      </c>
      <c r="ID82" s="17">
        <v>48.61</v>
      </c>
      <c r="IE82" s="17">
        <v>48.59</v>
      </c>
      <c r="IF82" s="17">
        <v>48.56</v>
      </c>
      <c r="IG82" s="17">
        <v>48.53</v>
      </c>
      <c r="IH82" s="17">
        <v>48.56</v>
      </c>
      <c r="II82" s="17">
        <v>48.55</v>
      </c>
      <c r="IJ82" s="17">
        <v>48.59</v>
      </c>
      <c r="IK82" s="17">
        <v>48.61</v>
      </c>
      <c r="IL82" s="17">
        <v>48.61</v>
      </c>
      <c r="IM82" s="17">
        <v>48.62</v>
      </c>
      <c r="IN82" s="17">
        <v>48.62</v>
      </c>
      <c r="IO82" s="17">
        <v>48.64</v>
      </c>
      <c r="IP82" s="17">
        <v>48.66</v>
      </c>
      <c r="IQ82" s="17">
        <v>48.69</v>
      </c>
      <c r="IR82" s="17">
        <v>48.76</v>
      </c>
      <c r="IS82" s="17">
        <v>48.76</v>
      </c>
      <c r="IT82" s="17">
        <v>48.75</v>
      </c>
      <c r="IU82" s="17">
        <v>48.74</v>
      </c>
      <c r="IV82" s="17">
        <v>48.74</v>
      </c>
      <c r="IW82" s="17">
        <v>48.74</v>
      </c>
      <c r="IX82" s="17">
        <v>48.74</v>
      </c>
      <c r="IY82" s="17">
        <v>48.74</v>
      </c>
    </row>
    <row r="83" spans="1:259" x14ac:dyDescent="0.15">
      <c r="A83" s="17" t="s">
        <v>934</v>
      </c>
      <c r="B83" s="17" t="s">
        <v>935</v>
      </c>
      <c r="C83" s="17"/>
      <c r="D83" s="17"/>
      <c r="E83" s="17"/>
      <c r="F83" s="17"/>
      <c r="G83" s="17"/>
      <c r="H83" s="17"/>
      <c r="I83" s="17"/>
      <c r="J83" s="17"/>
      <c r="K83" s="17"/>
      <c r="L83" s="17"/>
      <c r="M83" s="17"/>
      <c r="N83" s="17"/>
      <c r="O83" s="17"/>
      <c r="P83" s="17"/>
      <c r="Q83" s="17"/>
      <c r="R83" s="17"/>
      <c r="S83" s="17"/>
      <c r="T83" s="17"/>
      <c r="U83" s="17"/>
      <c r="V83" s="17"/>
      <c r="W83" s="17"/>
      <c r="X83" s="17"/>
      <c r="Y83" s="17"/>
      <c r="Z83" s="17"/>
      <c r="AA83" s="26"/>
      <c r="AB83" s="17"/>
      <c r="AC83" s="26"/>
      <c r="AD83" s="26"/>
      <c r="AE83" s="17"/>
      <c r="AF83" s="17"/>
      <c r="AG83" s="17"/>
      <c r="AH83" s="17"/>
      <c r="AI83" s="17"/>
      <c r="AJ83" s="17"/>
      <c r="AK83" s="17"/>
      <c r="AL83" s="17"/>
      <c r="AM83" s="17"/>
      <c r="AN83" s="17"/>
      <c r="AO83" s="17"/>
      <c r="AP83" s="17"/>
      <c r="AQ83" s="17"/>
      <c r="AR83" s="17"/>
      <c r="AS83" s="17"/>
      <c r="AT83" s="17"/>
      <c r="AU83" s="17"/>
      <c r="AV83" s="17"/>
      <c r="AW83" s="17"/>
      <c r="AX83" s="17"/>
      <c r="AY83" s="17"/>
      <c r="AZ83" s="17"/>
      <c r="BA83" s="17"/>
      <c r="BB83" s="17"/>
      <c r="BC83" s="17"/>
      <c r="BD83" s="17"/>
      <c r="BE83" s="17"/>
      <c r="BF83" s="17"/>
      <c r="BG83" s="17"/>
      <c r="BH83" s="17"/>
      <c r="BI83" s="17"/>
      <c r="BJ83" s="26"/>
      <c r="BK83" s="17"/>
      <c r="BL83" s="17"/>
      <c r="BM83" s="17"/>
      <c r="BN83" s="17"/>
      <c r="BO83" s="17"/>
      <c r="BP83" s="17"/>
      <c r="BQ83" s="17"/>
      <c r="BR83" s="17"/>
      <c r="BS83" s="17"/>
      <c r="BT83" s="17"/>
      <c r="BU83" s="17"/>
      <c r="BV83" s="17"/>
      <c r="BW83" s="17"/>
      <c r="BX83" s="26"/>
      <c r="BY83" s="26"/>
      <c r="BZ83" s="26"/>
      <c r="CA83" s="26"/>
      <c r="CB83" s="26"/>
      <c r="CC83" s="17"/>
      <c r="CD83" s="17"/>
      <c r="CE83" s="17"/>
      <c r="CF83" s="17"/>
      <c r="CG83" s="17"/>
      <c r="CH83" s="17"/>
      <c r="CI83" s="17"/>
      <c r="CJ83" s="26"/>
      <c r="CK83" s="17"/>
      <c r="CL83" s="17"/>
      <c r="CM83" s="17"/>
      <c r="CN83" s="17"/>
      <c r="CO83" s="17"/>
      <c r="CP83" s="17"/>
      <c r="CQ83" s="17"/>
      <c r="CR83" s="17"/>
      <c r="CS83" s="17"/>
      <c r="CT83" s="17"/>
      <c r="CU83" s="17"/>
      <c r="CV83" s="17"/>
      <c r="CW83" s="17"/>
      <c r="CX83" s="17"/>
      <c r="CY83" s="26"/>
      <c r="CZ83" s="26"/>
      <c r="DA83" s="26"/>
      <c r="DB83" s="17"/>
      <c r="DC83" s="17"/>
      <c r="DD83" s="17"/>
      <c r="DE83" s="17"/>
      <c r="DF83" s="17"/>
      <c r="DG83" s="17"/>
      <c r="DH83" s="26"/>
      <c r="DI83" s="17"/>
      <c r="DJ83" s="17"/>
      <c r="DK83" s="17"/>
      <c r="DL83" s="17"/>
      <c r="DM83" s="17">
        <v>10.28</v>
      </c>
      <c r="DN83" s="17">
        <v>10.3</v>
      </c>
      <c r="DO83" s="17">
        <v>10.31</v>
      </c>
      <c r="DP83" s="17">
        <v>10.3</v>
      </c>
      <c r="DQ83" s="17">
        <v>10.31</v>
      </c>
      <c r="DR83" s="17">
        <v>10.31</v>
      </c>
      <c r="DS83" s="17">
        <v>10.3</v>
      </c>
      <c r="DT83" s="17">
        <v>10.31</v>
      </c>
      <c r="DU83" s="17">
        <v>10.34</v>
      </c>
      <c r="DV83" s="17">
        <v>10.33</v>
      </c>
      <c r="DW83" s="17">
        <v>10.34</v>
      </c>
      <c r="DX83" s="17">
        <v>10.33</v>
      </c>
      <c r="DY83" s="17">
        <v>10.32</v>
      </c>
      <c r="DZ83" s="17">
        <v>10.32</v>
      </c>
      <c r="EA83" s="17">
        <v>10.3</v>
      </c>
      <c r="EB83" s="17">
        <v>10.3</v>
      </c>
      <c r="EC83" s="17">
        <v>10.3</v>
      </c>
      <c r="ED83" s="17">
        <v>10.3</v>
      </c>
      <c r="EE83" s="17">
        <v>10.3</v>
      </c>
      <c r="EF83" s="17">
        <v>10.31</v>
      </c>
      <c r="EG83" s="17">
        <v>10.31</v>
      </c>
      <c r="EH83" s="17">
        <v>10.31</v>
      </c>
      <c r="EI83" s="17">
        <v>10.31</v>
      </c>
      <c r="EJ83" s="17">
        <v>10.29</v>
      </c>
      <c r="EK83" s="17">
        <v>10.3</v>
      </c>
      <c r="EL83" s="17">
        <v>10.3</v>
      </c>
      <c r="EM83" s="17">
        <v>10.3</v>
      </c>
      <c r="EN83" s="17">
        <v>10.31</v>
      </c>
      <c r="EO83" s="17">
        <v>10.3</v>
      </c>
      <c r="EP83" s="17">
        <v>10.3</v>
      </c>
      <c r="EQ83" s="17">
        <v>10.3</v>
      </c>
      <c r="ER83" s="17">
        <v>10.3</v>
      </c>
      <c r="ES83" s="17">
        <v>10.3</v>
      </c>
      <c r="ET83" s="17">
        <v>10.3</v>
      </c>
      <c r="EU83" s="17">
        <v>10.29</v>
      </c>
      <c r="EV83" s="17">
        <v>10.3</v>
      </c>
      <c r="EW83" s="17">
        <v>10.31</v>
      </c>
      <c r="EX83" s="17">
        <v>10.31</v>
      </c>
      <c r="EY83" s="17">
        <v>10.3</v>
      </c>
      <c r="EZ83" s="17">
        <v>10.3</v>
      </c>
      <c r="FA83" s="17">
        <v>10.3</v>
      </c>
      <c r="FB83" s="17">
        <v>10.3</v>
      </c>
      <c r="FC83" s="17">
        <v>10.3</v>
      </c>
      <c r="FD83" s="17">
        <v>10.31</v>
      </c>
      <c r="FE83" s="17">
        <v>10.32</v>
      </c>
      <c r="FF83" s="17">
        <v>10.33</v>
      </c>
      <c r="FG83" s="17">
        <v>10.33</v>
      </c>
      <c r="FH83" s="17">
        <v>10.33</v>
      </c>
      <c r="FI83" s="17">
        <v>10.32</v>
      </c>
      <c r="FJ83" s="17">
        <v>10.32</v>
      </c>
      <c r="FK83" s="17">
        <v>10.32</v>
      </c>
      <c r="FL83" s="17">
        <v>10.32</v>
      </c>
      <c r="FM83" s="17">
        <v>10.33</v>
      </c>
      <c r="FN83" s="17">
        <v>10.33</v>
      </c>
      <c r="FO83" s="17">
        <v>10.33</v>
      </c>
      <c r="FP83" s="17">
        <v>10.32</v>
      </c>
      <c r="FQ83" s="17">
        <v>10.33</v>
      </c>
      <c r="FR83" s="17">
        <v>10.33</v>
      </c>
      <c r="FS83" s="17">
        <v>10.33</v>
      </c>
      <c r="FT83" s="17">
        <v>10.33</v>
      </c>
      <c r="FU83" s="17">
        <v>10.33</v>
      </c>
      <c r="FV83" s="17">
        <v>10.32</v>
      </c>
      <c r="FW83" s="17">
        <v>10.32</v>
      </c>
      <c r="FX83" s="17">
        <v>10.32</v>
      </c>
      <c r="FY83" s="17">
        <v>10.32</v>
      </c>
      <c r="FZ83" s="17">
        <v>10.33</v>
      </c>
      <c r="GA83" s="17">
        <v>10.33</v>
      </c>
      <c r="GB83" s="17">
        <v>10.32</v>
      </c>
      <c r="GC83" s="17">
        <v>10.32</v>
      </c>
      <c r="GD83" s="17">
        <v>10.32</v>
      </c>
      <c r="GE83" s="17">
        <v>10.33</v>
      </c>
      <c r="GF83" s="17">
        <v>10.32</v>
      </c>
      <c r="GG83" s="17">
        <v>10.32</v>
      </c>
      <c r="GH83" s="17">
        <v>10.31</v>
      </c>
      <c r="GI83" s="17">
        <v>10.3</v>
      </c>
      <c r="GJ83" s="17">
        <v>10.25</v>
      </c>
      <c r="GK83" s="17">
        <v>10.28</v>
      </c>
      <c r="GL83" s="17">
        <v>10.26</v>
      </c>
      <c r="GM83" s="17">
        <v>10.25</v>
      </c>
      <c r="GN83" s="17">
        <v>10.24</v>
      </c>
      <c r="GO83" s="17">
        <v>10.23</v>
      </c>
      <c r="GP83" s="17">
        <v>10.25</v>
      </c>
      <c r="GQ83" s="17">
        <v>10.26</v>
      </c>
      <c r="GR83" s="17">
        <v>10.26</v>
      </c>
      <c r="GS83" s="17">
        <v>10.25</v>
      </c>
      <c r="GT83" s="17">
        <v>10.24</v>
      </c>
      <c r="GU83" s="17">
        <v>10.25</v>
      </c>
      <c r="GV83" s="17">
        <v>10.24</v>
      </c>
      <c r="GW83" s="17">
        <v>10.23</v>
      </c>
      <c r="GX83" s="17">
        <v>10.220000000000001</v>
      </c>
      <c r="GY83" s="17">
        <v>10.24</v>
      </c>
      <c r="GZ83" s="17">
        <v>10.24</v>
      </c>
      <c r="HA83" s="17">
        <v>10.24</v>
      </c>
      <c r="HB83" s="17">
        <v>10.23</v>
      </c>
      <c r="HC83" s="17">
        <v>10.24</v>
      </c>
      <c r="HD83" s="17">
        <v>10.220000000000001</v>
      </c>
      <c r="HE83" s="17">
        <v>10.220000000000001</v>
      </c>
      <c r="HF83" s="17">
        <v>10.23</v>
      </c>
      <c r="HG83" s="17">
        <v>10.23</v>
      </c>
      <c r="HH83" s="17">
        <v>10.23</v>
      </c>
      <c r="HI83" s="17">
        <v>10.220000000000001</v>
      </c>
      <c r="HJ83" s="17">
        <v>10.210000000000001</v>
      </c>
      <c r="HK83" s="17">
        <v>10.220000000000001</v>
      </c>
      <c r="HL83" s="17">
        <v>10.210000000000001</v>
      </c>
      <c r="HM83" s="17">
        <v>10.210000000000001</v>
      </c>
      <c r="HN83" s="17">
        <v>10.199999999999999</v>
      </c>
      <c r="HO83" s="17">
        <v>10.19</v>
      </c>
      <c r="HP83" s="17">
        <v>10.199999999999999</v>
      </c>
      <c r="HQ83" s="17">
        <v>10.199999999999999</v>
      </c>
      <c r="HR83" s="17">
        <v>10.199999999999999</v>
      </c>
      <c r="HS83" s="17">
        <v>10.23</v>
      </c>
      <c r="HT83" s="17">
        <v>10.25</v>
      </c>
      <c r="HU83" s="17">
        <v>10.26</v>
      </c>
      <c r="HV83" s="17">
        <v>10.25</v>
      </c>
      <c r="HW83" s="17">
        <v>10.26</v>
      </c>
      <c r="HX83" s="17">
        <v>10.26</v>
      </c>
      <c r="HY83" s="17">
        <v>10.27</v>
      </c>
      <c r="HZ83" s="17">
        <v>10.27</v>
      </c>
      <c r="IA83" s="17">
        <v>10.26</v>
      </c>
      <c r="IB83" s="17">
        <v>10.26</v>
      </c>
      <c r="IC83" s="17">
        <v>10.26</v>
      </c>
      <c r="ID83" s="17">
        <v>10.27</v>
      </c>
      <c r="IE83" s="17">
        <v>10.25</v>
      </c>
      <c r="IF83" s="17">
        <v>10.25</v>
      </c>
      <c r="IG83" s="17">
        <v>10.25</v>
      </c>
      <c r="IH83" s="17">
        <v>10.24</v>
      </c>
      <c r="II83" s="17">
        <v>10.24</v>
      </c>
      <c r="IJ83" s="17">
        <v>10.24</v>
      </c>
      <c r="IK83" s="17">
        <v>10.23</v>
      </c>
      <c r="IL83" s="17">
        <v>10.23</v>
      </c>
      <c r="IM83" s="17">
        <v>10.25</v>
      </c>
      <c r="IN83" s="17">
        <v>10.25</v>
      </c>
      <c r="IO83" s="17">
        <v>10.25</v>
      </c>
      <c r="IP83" s="17">
        <v>10.25</v>
      </c>
      <c r="IQ83" s="17">
        <v>10.26</v>
      </c>
      <c r="IR83" s="17">
        <v>10.26</v>
      </c>
      <c r="IS83" s="17">
        <v>10.26</v>
      </c>
      <c r="IT83" s="17">
        <v>10.25</v>
      </c>
      <c r="IU83" s="17">
        <v>10.25</v>
      </c>
      <c r="IV83" s="17">
        <v>10.25</v>
      </c>
      <c r="IW83" s="17">
        <v>10.25</v>
      </c>
      <c r="IX83" s="17">
        <v>10.25</v>
      </c>
      <c r="IY83" s="17">
        <v>10.26</v>
      </c>
    </row>
    <row r="84" spans="1:259" x14ac:dyDescent="0.15">
      <c r="A84" s="17" t="s">
        <v>250</v>
      </c>
      <c r="B84" s="17" t="s">
        <v>251</v>
      </c>
      <c r="C84" s="17"/>
      <c r="D84" s="17"/>
      <c r="E84" s="17"/>
      <c r="F84" s="17"/>
      <c r="G84" s="17"/>
      <c r="H84" s="17"/>
      <c r="I84" s="17"/>
      <c r="J84" s="17"/>
      <c r="K84" s="17"/>
      <c r="L84" s="17"/>
      <c r="M84" s="17"/>
      <c r="N84" s="17"/>
      <c r="O84" s="17"/>
      <c r="P84" s="17"/>
      <c r="Q84" s="17"/>
      <c r="R84" s="17"/>
      <c r="S84" s="17"/>
      <c r="T84" s="17"/>
      <c r="U84" s="17"/>
      <c r="V84" s="17"/>
      <c r="W84" s="17"/>
      <c r="X84" s="17"/>
      <c r="Y84" s="17"/>
      <c r="Z84" s="17"/>
      <c r="AA84" s="26"/>
      <c r="AB84" s="17"/>
      <c r="AC84" s="26"/>
      <c r="AD84" s="26"/>
      <c r="AE84" s="17"/>
      <c r="AF84" s="17"/>
      <c r="AG84" s="17"/>
      <c r="AH84" s="17"/>
      <c r="AI84" s="17"/>
      <c r="AJ84" s="17"/>
      <c r="AK84" s="17"/>
      <c r="AL84" s="17"/>
      <c r="AM84" s="17"/>
      <c r="AN84" s="17"/>
      <c r="AO84" s="17"/>
      <c r="AP84" s="17"/>
      <c r="AQ84" s="17"/>
      <c r="AR84" s="17"/>
      <c r="AS84" s="17"/>
      <c r="AT84" s="17"/>
      <c r="AU84" s="17"/>
      <c r="AV84" s="17"/>
      <c r="AW84" s="17"/>
      <c r="AX84" s="17"/>
      <c r="AY84" s="17"/>
      <c r="AZ84" s="17"/>
      <c r="BA84" s="17"/>
      <c r="BB84" s="17"/>
      <c r="BC84" s="17"/>
      <c r="BD84" s="17"/>
      <c r="BE84" s="17"/>
      <c r="BF84" s="17"/>
      <c r="BG84" s="17"/>
      <c r="BH84" s="17"/>
      <c r="BI84" s="17"/>
      <c r="BJ84" s="26"/>
      <c r="BK84" s="17"/>
      <c r="BL84" s="17"/>
      <c r="BM84" s="17"/>
      <c r="BN84" s="17"/>
      <c r="BO84" s="17"/>
      <c r="BP84" s="17"/>
      <c r="BQ84" s="17"/>
      <c r="BR84" s="17"/>
      <c r="BS84" s="17"/>
      <c r="BT84" s="17"/>
      <c r="BU84" s="17"/>
      <c r="BV84" s="17"/>
      <c r="BW84" s="17"/>
      <c r="BX84" s="26"/>
      <c r="BY84" s="26"/>
      <c r="BZ84" s="26"/>
      <c r="CA84" s="26"/>
      <c r="CB84" s="26"/>
      <c r="CC84" s="17"/>
      <c r="CD84" s="17"/>
      <c r="CE84" s="17"/>
      <c r="CF84" s="17"/>
      <c r="CG84" s="17"/>
      <c r="CH84" s="17"/>
      <c r="CI84" s="17"/>
      <c r="CJ84" s="26"/>
      <c r="CK84" s="17"/>
      <c r="CL84" s="17"/>
      <c r="CM84" s="17"/>
      <c r="CN84" s="17"/>
      <c r="CO84" s="17"/>
      <c r="CP84" s="17"/>
      <c r="CQ84" s="17"/>
      <c r="CR84" s="17"/>
      <c r="CS84" s="17"/>
      <c r="CT84" s="17"/>
      <c r="CU84" s="17"/>
      <c r="CV84" s="17"/>
      <c r="CW84" s="17"/>
      <c r="CX84" s="17"/>
      <c r="CY84" s="26"/>
      <c r="CZ84" s="26"/>
      <c r="DA84" s="26"/>
      <c r="DB84" s="17"/>
      <c r="DC84" s="17"/>
      <c r="DD84" s="17"/>
      <c r="DE84" s="17"/>
      <c r="DF84" s="17"/>
      <c r="DG84" s="17"/>
      <c r="DH84" s="26"/>
      <c r="DI84" s="17"/>
      <c r="DJ84" s="17"/>
      <c r="DK84" s="17"/>
      <c r="DL84" s="17"/>
      <c r="DM84" s="17">
        <v>18.559999999999999</v>
      </c>
      <c r="DN84" s="17">
        <v>18.579999999999998</v>
      </c>
      <c r="DO84" s="17">
        <v>18.579999999999998</v>
      </c>
      <c r="DP84" s="17">
        <v>18.579999999999998</v>
      </c>
      <c r="DQ84" s="17">
        <v>18.579999999999998</v>
      </c>
      <c r="DR84" s="17">
        <v>18.579999999999998</v>
      </c>
      <c r="DS84" s="17">
        <v>18.59</v>
      </c>
      <c r="DT84" s="17">
        <v>18.59</v>
      </c>
      <c r="DU84" s="17">
        <v>18.59</v>
      </c>
      <c r="DV84" s="17">
        <v>18.59</v>
      </c>
      <c r="DW84" s="17">
        <v>18.600000000000001</v>
      </c>
      <c r="DX84" s="17">
        <v>18.59</v>
      </c>
      <c r="DY84" s="17">
        <v>18.59</v>
      </c>
      <c r="DZ84" s="17">
        <v>18.600000000000001</v>
      </c>
      <c r="EA84" s="17">
        <v>18.600000000000001</v>
      </c>
      <c r="EB84" s="17">
        <v>18.53</v>
      </c>
      <c r="EC84" s="17">
        <v>18.59</v>
      </c>
      <c r="ED84" s="17">
        <v>18.59</v>
      </c>
      <c r="EE84" s="17">
        <v>18.53</v>
      </c>
      <c r="EF84" s="17">
        <v>18.59</v>
      </c>
      <c r="EG84" s="17">
        <v>18.57</v>
      </c>
      <c r="EH84" s="17">
        <v>18.57</v>
      </c>
      <c r="EI84" s="17">
        <v>18.52</v>
      </c>
      <c r="EJ84" s="17">
        <v>18.5</v>
      </c>
      <c r="EK84" s="17">
        <v>18.5</v>
      </c>
      <c r="EL84" s="17">
        <v>18.48</v>
      </c>
      <c r="EM84" s="17">
        <v>18.47</v>
      </c>
      <c r="EN84" s="17">
        <v>18.46</v>
      </c>
      <c r="EO84" s="17">
        <v>18.48</v>
      </c>
      <c r="EP84" s="17">
        <v>18.45</v>
      </c>
      <c r="EQ84" s="17">
        <v>18.440000000000001</v>
      </c>
      <c r="ER84" s="17">
        <v>18.43</v>
      </c>
      <c r="ES84" s="17">
        <v>18.43</v>
      </c>
      <c r="ET84" s="17">
        <v>18.440000000000001</v>
      </c>
      <c r="EU84" s="17">
        <v>18.440000000000001</v>
      </c>
      <c r="EV84" s="17">
        <v>18.43</v>
      </c>
      <c r="EW84" s="17">
        <v>18.43</v>
      </c>
      <c r="EX84" s="17">
        <v>18.43</v>
      </c>
      <c r="EY84" s="17">
        <v>18.440000000000001</v>
      </c>
      <c r="EZ84" s="17">
        <v>18.399999999999999</v>
      </c>
      <c r="FA84" s="17">
        <v>18.48</v>
      </c>
      <c r="FB84" s="17">
        <v>18.39</v>
      </c>
      <c r="FC84" s="17">
        <v>18.399999999999999</v>
      </c>
      <c r="FD84" s="17">
        <v>18.420000000000002</v>
      </c>
      <c r="FE84" s="17">
        <v>18.38</v>
      </c>
      <c r="FF84" s="17">
        <v>18.440000000000001</v>
      </c>
      <c r="FG84" s="17">
        <v>18.43</v>
      </c>
      <c r="FH84" s="17">
        <v>18.39</v>
      </c>
      <c r="FI84" s="17">
        <v>18.39</v>
      </c>
      <c r="FJ84" s="17">
        <v>18.41</v>
      </c>
      <c r="FK84" s="17">
        <v>18.399999999999999</v>
      </c>
      <c r="FL84" s="17">
        <v>18.39</v>
      </c>
      <c r="FM84" s="17">
        <v>18.420000000000002</v>
      </c>
      <c r="FN84" s="17">
        <v>18.43</v>
      </c>
      <c r="FO84" s="17">
        <v>18.43</v>
      </c>
      <c r="FP84" s="17">
        <v>18.48</v>
      </c>
      <c r="FQ84" s="17">
        <v>18.440000000000001</v>
      </c>
      <c r="FR84" s="17">
        <v>18.39</v>
      </c>
      <c r="FS84" s="17">
        <v>18.399999999999999</v>
      </c>
      <c r="FT84" s="17">
        <v>18.440000000000001</v>
      </c>
      <c r="FU84" s="17">
        <v>18.43</v>
      </c>
      <c r="FV84" s="17">
        <v>18.41</v>
      </c>
      <c r="FW84" s="17">
        <v>18.48</v>
      </c>
      <c r="FX84" s="17">
        <v>18.47</v>
      </c>
      <c r="FY84" s="17">
        <v>18.420000000000002</v>
      </c>
      <c r="FZ84" s="17">
        <v>18.45</v>
      </c>
      <c r="GA84" s="17">
        <v>18.45</v>
      </c>
      <c r="GB84" s="17">
        <v>18.41</v>
      </c>
      <c r="GC84" s="17">
        <v>18.47</v>
      </c>
      <c r="GD84" s="17">
        <v>18.48</v>
      </c>
      <c r="GE84" s="17">
        <v>18.48</v>
      </c>
      <c r="GF84" s="17">
        <v>18.47</v>
      </c>
      <c r="GG84" s="17">
        <v>18.5</v>
      </c>
      <c r="GH84" s="17">
        <v>18.47</v>
      </c>
      <c r="GI84" s="17">
        <v>18.420000000000002</v>
      </c>
      <c r="GJ84" s="17">
        <v>18.41</v>
      </c>
      <c r="GK84" s="17">
        <v>18.440000000000001</v>
      </c>
      <c r="GL84" s="17">
        <v>18.420000000000002</v>
      </c>
      <c r="GM84" s="17">
        <v>18.43</v>
      </c>
      <c r="GN84" s="17">
        <v>18.45</v>
      </c>
      <c r="GO84" s="17">
        <v>18.45</v>
      </c>
      <c r="GP84" s="17">
        <v>18.45</v>
      </c>
      <c r="GQ84" s="17">
        <v>18.47</v>
      </c>
      <c r="GR84" s="17">
        <v>18.47</v>
      </c>
      <c r="GS84" s="17">
        <v>18.54</v>
      </c>
      <c r="GT84" s="17">
        <v>18.53</v>
      </c>
      <c r="GU84" s="17">
        <v>18.52</v>
      </c>
      <c r="GV84" s="17">
        <v>18.48</v>
      </c>
      <c r="GW84" s="17">
        <v>18.47</v>
      </c>
      <c r="GX84" s="17">
        <v>18.43</v>
      </c>
      <c r="GY84" s="17">
        <v>18.52</v>
      </c>
      <c r="GZ84" s="17">
        <v>18.489999999999998</v>
      </c>
      <c r="HA84" s="17">
        <v>18.48</v>
      </c>
      <c r="HB84" s="17">
        <v>18.48</v>
      </c>
      <c r="HC84" s="17">
        <v>18.489999999999998</v>
      </c>
      <c r="HD84" s="17">
        <v>18.48</v>
      </c>
      <c r="HE84" s="17">
        <v>18.5</v>
      </c>
      <c r="HF84" s="17">
        <v>18.489999999999998</v>
      </c>
      <c r="HG84" s="17">
        <v>18.45</v>
      </c>
      <c r="HH84" s="17">
        <v>18.45</v>
      </c>
      <c r="HI84" s="17">
        <v>18.489999999999998</v>
      </c>
      <c r="HJ84" s="17">
        <v>18.48</v>
      </c>
      <c r="HK84" s="17">
        <v>18.440000000000001</v>
      </c>
      <c r="HL84" s="17">
        <v>18.47</v>
      </c>
      <c r="HM84" s="17">
        <v>18.47</v>
      </c>
      <c r="HN84" s="17">
        <v>18.47</v>
      </c>
      <c r="HO84" s="17">
        <v>18.45</v>
      </c>
      <c r="HP84" s="17">
        <v>18.440000000000001</v>
      </c>
      <c r="HQ84" s="17">
        <v>18.440000000000001</v>
      </c>
      <c r="HR84" s="17">
        <v>18.45</v>
      </c>
      <c r="HS84" s="17">
        <v>18.43</v>
      </c>
      <c r="HT84" s="17">
        <v>18.46</v>
      </c>
      <c r="HU84" s="17">
        <v>18.46</v>
      </c>
      <c r="HV84" s="17">
        <v>18.399999999999999</v>
      </c>
      <c r="HW84" s="17">
        <v>18.420000000000002</v>
      </c>
      <c r="HX84" s="17">
        <v>18.399999999999999</v>
      </c>
      <c r="HY84" s="17">
        <v>18.420000000000002</v>
      </c>
      <c r="HZ84" s="17">
        <v>18.41</v>
      </c>
      <c r="IA84" s="17">
        <v>18.399999999999999</v>
      </c>
      <c r="IB84" s="17">
        <v>18.41</v>
      </c>
      <c r="IC84" s="17">
        <v>18.399999999999999</v>
      </c>
      <c r="ID84" s="17">
        <v>18.39</v>
      </c>
      <c r="IE84" s="17">
        <v>18.39</v>
      </c>
      <c r="IF84" s="17">
        <v>18.39</v>
      </c>
      <c r="IG84" s="17">
        <v>18.399999999999999</v>
      </c>
      <c r="IH84" s="17">
        <v>18.47</v>
      </c>
      <c r="II84" s="17">
        <v>18.41</v>
      </c>
      <c r="IJ84" s="17">
        <v>18.48</v>
      </c>
      <c r="IK84" s="17">
        <v>18.420000000000002</v>
      </c>
      <c r="IL84" s="17">
        <v>18.41</v>
      </c>
      <c r="IM84" s="17">
        <v>18.399999999999999</v>
      </c>
      <c r="IN84" s="17">
        <v>18.399999999999999</v>
      </c>
      <c r="IO84" s="17">
        <v>18.420000000000002</v>
      </c>
      <c r="IP84" s="17">
        <v>18.420000000000002</v>
      </c>
      <c r="IQ84" s="17">
        <v>18.420000000000002</v>
      </c>
      <c r="IR84" s="17">
        <v>18.45</v>
      </c>
      <c r="IS84" s="17">
        <v>18.420000000000002</v>
      </c>
      <c r="IT84" s="17">
        <v>18.47</v>
      </c>
      <c r="IU84" s="17">
        <v>18.399999999999999</v>
      </c>
      <c r="IV84" s="17">
        <v>18.399999999999999</v>
      </c>
      <c r="IW84" s="17">
        <v>18.399999999999999</v>
      </c>
      <c r="IX84" s="17">
        <v>18.399999999999999</v>
      </c>
      <c r="IY84" s="17">
        <v>18.41</v>
      </c>
    </row>
    <row r="85" spans="1:259" x14ac:dyDescent="0.15">
      <c r="A85" s="17" t="s">
        <v>130</v>
      </c>
      <c r="B85" s="17" t="s">
        <v>131</v>
      </c>
      <c r="C85" s="17"/>
      <c r="D85" s="17"/>
      <c r="E85" s="17"/>
      <c r="F85" s="17"/>
      <c r="G85" s="17"/>
      <c r="H85" s="17"/>
      <c r="I85" s="17"/>
      <c r="J85" s="17"/>
      <c r="K85" s="17"/>
      <c r="L85" s="17"/>
      <c r="M85" s="17"/>
      <c r="N85" s="17"/>
      <c r="O85" s="17"/>
      <c r="P85" s="17"/>
      <c r="Q85" s="17"/>
      <c r="R85" s="17"/>
      <c r="S85" s="17"/>
      <c r="T85" s="17"/>
      <c r="U85" s="17"/>
      <c r="V85" s="17"/>
      <c r="W85" s="17"/>
      <c r="X85" s="17"/>
      <c r="Y85" s="17"/>
      <c r="Z85" s="17"/>
      <c r="AA85" s="26"/>
      <c r="AB85" s="17"/>
      <c r="AC85" s="26"/>
      <c r="AD85" s="26"/>
      <c r="AE85" s="17"/>
      <c r="AF85" s="17"/>
      <c r="AG85" s="17"/>
      <c r="AH85" s="17"/>
      <c r="AI85" s="17"/>
      <c r="AJ85" s="17"/>
      <c r="AK85" s="17"/>
      <c r="AL85" s="17"/>
      <c r="AM85" s="17"/>
      <c r="AN85" s="17"/>
      <c r="AO85" s="17"/>
      <c r="AP85" s="17"/>
      <c r="AQ85" s="17"/>
      <c r="AR85" s="17"/>
      <c r="AS85" s="17"/>
      <c r="AT85" s="17"/>
      <c r="AU85" s="17"/>
      <c r="AV85" s="17"/>
      <c r="AW85" s="17"/>
      <c r="AX85" s="17"/>
      <c r="AY85" s="17"/>
      <c r="AZ85" s="17"/>
      <c r="BA85" s="17"/>
      <c r="BB85" s="17"/>
      <c r="BC85" s="17"/>
      <c r="BD85" s="17"/>
      <c r="BE85" s="17"/>
      <c r="BF85" s="17"/>
      <c r="BG85" s="17"/>
      <c r="BH85" s="17"/>
      <c r="BI85" s="17"/>
      <c r="BJ85" s="26"/>
      <c r="BK85" s="17"/>
      <c r="BL85" s="17"/>
      <c r="BM85" s="17"/>
      <c r="BN85" s="17"/>
      <c r="BO85" s="17"/>
      <c r="BP85" s="17"/>
      <c r="BQ85" s="17"/>
      <c r="BR85" s="17"/>
      <c r="BS85" s="17"/>
      <c r="BT85" s="17"/>
      <c r="BU85" s="17"/>
      <c r="BV85" s="17"/>
      <c r="BW85" s="17"/>
      <c r="BX85" s="26"/>
      <c r="BY85" s="26"/>
      <c r="BZ85" s="26"/>
      <c r="CA85" s="26"/>
      <c r="CB85" s="26"/>
      <c r="CC85" s="17"/>
      <c r="CD85" s="17"/>
      <c r="CE85" s="17"/>
      <c r="CF85" s="17"/>
      <c r="CG85" s="17"/>
      <c r="CH85" s="17"/>
      <c r="CI85" s="17"/>
      <c r="CJ85" s="26"/>
      <c r="CK85" s="17"/>
      <c r="CL85" s="17"/>
      <c r="CM85" s="17"/>
      <c r="CN85" s="17"/>
      <c r="CO85" s="17"/>
      <c r="CP85" s="17"/>
      <c r="CQ85" s="17"/>
      <c r="CR85" s="17"/>
      <c r="CS85" s="17"/>
      <c r="CT85" s="17"/>
      <c r="CU85" s="17"/>
      <c r="CV85" s="17"/>
      <c r="CW85" s="17"/>
      <c r="CX85" s="17"/>
      <c r="CY85" s="26"/>
      <c r="CZ85" s="26"/>
      <c r="DA85" s="26"/>
      <c r="DB85" s="17"/>
      <c r="DC85" s="17"/>
      <c r="DD85" s="17"/>
      <c r="DE85" s="17"/>
      <c r="DF85" s="17"/>
      <c r="DG85" s="17"/>
      <c r="DH85" s="26"/>
      <c r="DI85" s="17"/>
      <c r="DJ85" s="17"/>
      <c r="DK85" s="17"/>
      <c r="DL85" s="17"/>
      <c r="DM85" s="17">
        <v>22.28</v>
      </c>
      <c r="DN85" s="17">
        <v>22.28</v>
      </c>
      <c r="DO85" s="17">
        <v>22.28</v>
      </c>
      <c r="DP85" s="17">
        <v>22.28</v>
      </c>
      <c r="DQ85" s="17">
        <v>22.23</v>
      </c>
      <c r="DR85" s="17">
        <v>22.2</v>
      </c>
      <c r="DS85" s="17">
        <v>22.21</v>
      </c>
      <c r="DT85" s="17">
        <v>22.24</v>
      </c>
      <c r="DU85" s="17">
        <v>22.24</v>
      </c>
      <c r="DV85" s="17">
        <v>22.23</v>
      </c>
      <c r="DW85" s="17">
        <v>22.24</v>
      </c>
      <c r="DX85" s="17">
        <v>22.23</v>
      </c>
      <c r="DY85" s="17">
        <v>22.2</v>
      </c>
      <c r="DZ85" s="17">
        <v>22.19</v>
      </c>
      <c r="EA85" s="17">
        <v>22.16</v>
      </c>
      <c r="EB85" s="17">
        <v>22.15</v>
      </c>
      <c r="EC85" s="17">
        <v>22.14</v>
      </c>
      <c r="ED85" s="17">
        <v>22.12</v>
      </c>
      <c r="EE85" s="17">
        <v>22.11</v>
      </c>
      <c r="EF85" s="17">
        <v>22.11</v>
      </c>
      <c r="EG85" s="17">
        <v>22.11</v>
      </c>
      <c r="EH85" s="17">
        <v>22.08</v>
      </c>
      <c r="EI85" s="17">
        <v>22.12</v>
      </c>
      <c r="EJ85" s="17">
        <v>22.25</v>
      </c>
      <c r="EK85" s="17">
        <v>22.17</v>
      </c>
      <c r="EL85" s="17">
        <v>22.15</v>
      </c>
      <c r="EM85" s="17">
        <v>22.17</v>
      </c>
      <c r="EN85" s="17">
        <v>22.25</v>
      </c>
      <c r="EO85" s="17">
        <v>22.17</v>
      </c>
      <c r="EP85" s="17">
        <v>22.17</v>
      </c>
      <c r="EQ85" s="17">
        <v>22.15</v>
      </c>
      <c r="ER85" s="17">
        <v>22.15</v>
      </c>
      <c r="ES85" s="17">
        <v>22.12</v>
      </c>
      <c r="ET85" s="17">
        <v>22.11</v>
      </c>
      <c r="EU85" s="17">
        <v>22.11</v>
      </c>
      <c r="EV85" s="17">
        <v>22.13</v>
      </c>
      <c r="EW85" s="17">
        <v>22.15</v>
      </c>
      <c r="EX85" s="17">
        <v>22.16</v>
      </c>
      <c r="EY85" s="17">
        <v>22.15</v>
      </c>
      <c r="EZ85" s="17">
        <v>22.11</v>
      </c>
      <c r="FA85" s="17">
        <v>22.11</v>
      </c>
      <c r="FB85" s="17">
        <v>22.12</v>
      </c>
      <c r="FC85" s="17">
        <v>22.12</v>
      </c>
      <c r="FD85" s="17">
        <v>22.11</v>
      </c>
      <c r="FE85" s="17">
        <v>22.11</v>
      </c>
      <c r="FF85" s="17">
        <v>22.11</v>
      </c>
      <c r="FG85" s="17">
        <v>22.11</v>
      </c>
      <c r="FH85" s="17">
        <v>22.08</v>
      </c>
      <c r="FI85" s="17">
        <v>22.08</v>
      </c>
      <c r="FJ85" s="17">
        <v>22.1</v>
      </c>
      <c r="FK85" s="17">
        <v>22.11</v>
      </c>
      <c r="FL85" s="17">
        <v>22.15</v>
      </c>
      <c r="FM85" s="17">
        <v>22.15</v>
      </c>
      <c r="FN85" s="17">
        <v>22.19</v>
      </c>
      <c r="FO85" s="17">
        <v>22.19</v>
      </c>
      <c r="FP85" s="17">
        <v>22.2</v>
      </c>
      <c r="FQ85" s="17">
        <v>22.2</v>
      </c>
      <c r="FR85" s="17">
        <v>22.19</v>
      </c>
      <c r="FS85" s="17">
        <v>22.19</v>
      </c>
      <c r="FT85" s="17">
        <v>22.18</v>
      </c>
      <c r="FU85" s="17">
        <v>22.18</v>
      </c>
      <c r="FV85" s="17">
        <v>22.17</v>
      </c>
      <c r="FW85" s="17">
        <v>22.18</v>
      </c>
      <c r="FX85" s="17">
        <v>22.19</v>
      </c>
      <c r="FY85" s="17">
        <v>22.2</v>
      </c>
      <c r="FZ85" s="17">
        <v>22.19</v>
      </c>
      <c r="GA85" s="17">
        <v>22.2</v>
      </c>
      <c r="GB85" s="17">
        <v>22.2</v>
      </c>
      <c r="GC85" s="17">
        <v>22.22</v>
      </c>
      <c r="GD85" s="17">
        <v>22.25</v>
      </c>
      <c r="GE85" s="17">
        <v>22.26</v>
      </c>
      <c r="GF85" s="17">
        <v>22.25</v>
      </c>
      <c r="GG85" s="17">
        <v>22.27</v>
      </c>
      <c r="GH85" s="17">
        <v>22.23</v>
      </c>
      <c r="GI85" s="17">
        <v>22.21</v>
      </c>
      <c r="GJ85" s="17">
        <v>22.2</v>
      </c>
      <c r="GK85" s="17">
        <v>22.2</v>
      </c>
      <c r="GL85" s="17">
        <v>22.18</v>
      </c>
      <c r="GM85" s="17">
        <v>22.18</v>
      </c>
      <c r="GN85" s="17">
        <v>22.2</v>
      </c>
      <c r="GO85" s="17">
        <v>22.2</v>
      </c>
      <c r="GP85" s="17">
        <v>22.2</v>
      </c>
      <c r="GQ85" s="17">
        <v>22.2</v>
      </c>
      <c r="GR85" s="17">
        <v>22.19</v>
      </c>
      <c r="GS85" s="17">
        <v>22.16</v>
      </c>
      <c r="GT85" s="17">
        <v>22.12</v>
      </c>
      <c r="GU85" s="17">
        <v>22.12</v>
      </c>
      <c r="GV85" s="17">
        <v>22.13</v>
      </c>
      <c r="GW85" s="17">
        <v>22.14</v>
      </c>
      <c r="GX85" s="17">
        <v>22.15</v>
      </c>
      <c r="GY85" s="17">
        <v>22.13</v>
      </c>
      <c r="GZ85" s="17">
        <v>22.13</v>
      </c>
      <c r="HA85" s="17">
        <v>22.12</v>
      </c>
      <c r="HB85" s="17">
        <v>22.11</v>
      </c>
      <c r="HC85" s="17">
        <v>22.1</v>
      </c>
      <c r="HD85" s="17">
        <v>22.12</v>
      </c>
      <c r="HE85" s="17">
        <v>22.12</v>
      </c>
      <c r="HF85" s="17">
        <v>22.06</v>
      </c>
      <c r="HG85" s="17">
        <v>22.07</v>
      </c>
      <c r="HH85" s="17">
        <v>22.1</v>
      </c>
      <c r="HI85" s="17">
        <v>22.09</v>
      </c>
      <c r="HJ85" s="17">
        <v>22.08</v>
      </c>
      <c r="HK85" s="17">
        <v>22.07</v>
      </c>
      <c r="HL85" s="17">
        <v>22.05</v>
      </c>
      <c r="HM85" s="17">
        <v>22.06</v>
      </c>
      <c r="HN85" s="17">
        <v>22.05</v>
      </c>
      <c r="HO85" s="17">
        <v>22.05</v>
      </c>
      <c r="HP85" s="17">
        <v>22.07</v>
      </c>
      <c r="HQ85" s="17">
        <v>22.06</v>
      </c>
      <c r="HR85" s="17">
        <v>22.05</v>
      </c>
      <c r="HS85" s="17">
        <v>22.05</v>
      </c>
      <c r="HT85" s="17">
        <v>22.07</v>
      </c>
      <c r="HU85" s="17">
        <v>22.06</v>
      </c>
      <c r="HV85" s="17">
        <v>22.06</v>
      </c>
      <c r="HW85" s="17">
        <v>22.09</v>
      </c>
      <c r="HX85" s="17">
        <v>22.07</v>
      </c>
      <c r="HY85" s="17">
        <v>22.06</v>
      </c>
      <c r="HZ85" s="17">
        <v>22</v>
      </c>
      <c r="IA85" s="17">
        <v>22.04</v>
      </c>
      <c r="IB85" s="17">
        <v>22</v>
      </c>
      <c r="IC85" s="17">
        <v>22</v>
      </c>
      <c r="ID85" s="17">
        <v>22.02</v>
      </c>
      <c r="IE85" s="17">
        <v>22.02</v>
      </c>
      <c r="IF85" s="17">
        <v>22.02</v>
      </c>
      <c r="IG85" s="17">
        <v>22.01</v>
      </c>
      <c r="IH85" s="17">
        <v>22.01</v>
      </c>
      <c r="II85" s="17">
        <v>21.98</v>
      </c>
      <c r="IJ85" s="17">
        <v>21.94</v>
      </c>
      <c r="IK85" s="17">
        <v>21.88</v>
      </c>
      <c r="IL85" s="17">
        <v>21.91</v>
      </c>
      <c r="IM85" s="17">
        <v>22.05</v>
      </c>
      <c r="IN85" s="17">
        <v>21.98</v>
      </c>
      <c r="IO85" s="17">
        <v>21.98</v>
      </c>
      <c r="IP85" s="17">
        <v>22.05</v>
      </c>
      <c r="IQ85" s="17">
        <v>22.13</v>
      </c>
      <c r="IR85" s="17">
        <v>22.05</v>
      </c>
      <c r="IS85" s="17">
        <v>22.1</v>
      </c>
      <c r="IT85" s="17">
        <v>22.14</v>
      </c>
      <c r="IU85" s="17">
        <v>22.14</v>
      </c>
      <c r="IV85" s="17">
        <v>22.13</v>
      </c>
      <c r="IW85" s="17">
        <v>22.13</v>
      </c>
      <c r="IX85" s="17">
        <v>22.13</v>
      </c>
      <c r="IY85" s="17">
        <v>22.12</v>
      </c>
    </row>
    <row r="86" spans="1:259" x14ac:dyDescent="0.15">
      <c r="A86" s="17" t="s">
        <v>407</v>
      </c>
      <c r="B86" s="17" t="s">
        <v>408</v>
      </c>
      <c r="C86" s="17"/>
      <c r="D86" s="17"/>
      <c r="E86" s="17"/>
      <c r="F86" s="17"/>
      <c r="G86" s="17"/>
      <c r="H86" s="17"/>
      <c r="I86" s="17"/>
      <c r="J86" s="17"/>
      <c r="K86" s="17"/>
      <c r="L86" s="17"/>
      <c r="M86" s="17"/>
      <c r="N86" s="17"/>
      <c r="O86" s="17"/>
      <c r="P86" s="17"/>
      <c r="Q86" s="17"/>
      <c r="R86" s="17"/>
      <c r="S86" s="17"/>
      <c r="T86" s="17"/>
      <c r="U86" s="17"/>
      <c r="V86" s="17"/>
      <c r="W86" s="17"/>
      <c r="X86" s="17"/>
      <c r="Y86" s="17"/>
      <c r="Z86" s="17"/>
      <c r="AA86" s="26"/>
      <c r="AB86" s="17"/>
      <c r="AC86" s="26"/>
      <c r="AD86" s="26"/>
      <c r="AE86" s="17"/>
      <c r="AF86" s="17"/>
      <c r="AG86" s="17"/>
      <c r="AH86" s="17"/>
      <c r="AI86" s="17"/>
      <c r="AJ86" s="17"/>
      <c r="AK86" s="17"/>
      <c r="AL86" s="17"/>
      <c r="AM86" s="17"/>
      <c r="AN86" s="17"/>
      <c r="AO86" s="17"/>
      <c r="AP86" s="17"/>
      <c r="AQ86" s="17"/>
      <c r="AR86" s="17"/>
      <c r="AS86" s="17"/>
      <c r="AT86" s="17"/>
      <c r="AU86" s="17"/>
      <c r="AV86" s="17"/>
      <c r="AW86" s="17"/>
      <c r="AX86" s="17"/>
      <c r="AY86" s="17"/>
      <c r="AZ86" s="17"/>
      <c r="BA86" s="17"/>
      <c r="BB86" s="17"/>
      <c r="BC86" s="17"/>
      <c r="BD86" s="17"/>
      <c r="BE86" s="17"/>
      <c r="BF86" s="17"/>
      <c r="BG86" s="17"/>
      <c r="BH86" s="17"/>
      <c r="BI86" s="17"/>
      <c r="BJ86" s="26"/>
      <c r="BK86" s="17"/>
      <c r="BL86" s="17"/>
      <c r="BM86" s="17"/>
      <c r="BN86" s="17"/>
      <c r="BO86" s="17"/>
      <c r="BP86" s="17"/>
      <c r="BQ86" s="17"/>
      <c r="BR86" s="17"/>
      <c r="BS86" s="17"/>
      <c r="BT86" s="17"/>
      <c r="BU86" s="17"/>
      <c r="BV86" s="17"/>
      <c r="BW86" s="17"/>
      <c r="BX86" s="26"/>
      <c r="BY86" s="26"/>
      <c r="BZ86" s="26"/>
      <c r="CA86" s="26"/>
      <c r="CB86" s="26"/>
      <c r="CC86" s="17"/>
      <c r="CD86" s="17"/>
      <c r="CE86" s="17"/>
      <c r="CF86" s="17"/>
      <c r="CG86" s="17"/>
      <c r="CH86" s="17"/>
      <c r="CI86" s="17"/>
      <c r="CJ86" s="26"/>
      <c r="CK86" s="17"/>
      <c r="CL86" s="17"/>
      <c r="CM86" s="17"/>
      <c r="CN86" s="17"/>
      <c r="CO86" s="17"/>
      <c r="CP86" s="17"/>
      <c r="CQ86" s="17"/>
      <c r="CR86" s="17"/>
      <c r="CS86" s="17"/>
      <c r="CT86" s="17"/>
      <c r="CU86" s="17"/>
      <c r="CV86" s="17"/>
      <c r="CW86" s="17"/>
      <c r="CX86" s="17"/>
      <c r="CY86" s="26"/>
      <c r="CZ86" s="26"/>
      <c r="DA86" s="26"/>
      <c r="DB86" s="17"/>
      <c r="DC86" s="17"/>
      <c r="DD86" s="17"/>
      <c r="DE86" s="17"/>
      <c r="DF86" s="17"/>
      <c r="DG86" s="17"/>
      <c r="DH86" s="26"/>
      <c r="DI86" s="17"/>
      <c r="DJ86" s="17"/>
      <c r="DK86" s="17"/>
      <c r="DL86" s="17"/>
      <c r="DM86" s="17">
        <v>20.23</v>
      </c>
      <c r="DN86" s="17">
        <v>20.23</v>
      </c>
      <c r="DO86" s="17">
        <v>20.23</v>
      </c>
      <c r="DP86" s="17">
        <v>20.23</v>
      </c>
      <c r="DQ86" s="17">
        <v>20.23</v>
      </c>
      <c r="DR86" s="17">
        <v>20.23</v>
      </c>
      <c r="DS86" s="17">
        <v>20.23</v>
      </c>
      <c r="DT86" s="17">
        <v>20.23</v>
      </c>
      <c r="DU86" s="17">
        <v>20.23</v>
      </c>
      <c r="DV86" s="17">
        <v>20.23</v>
      </c>
      <c r="DW86" s="17">
        <v>20.23</v>
      </c>
      <c r="DX86" s="17">
        <v>20.23</v>
      </c>
      <c r="DY86" s="17">
        <v>20.23</v>
      </c>
      <c r="DZ86" s="17">
        <v>20.23</v>
      </c>
      <c r="EA86" s="17">
        <v>20.23</v>
      </c>
      <c r="EB86" s="17">
        <v>20.23</v>
      </c>
      <c r="EC86" s="17">
        <v>20.23</v>
      </c>
      <c r="ED86" s="17">
        <v>20.23</v>
      </c>
      <c r="EE86" s="17">
        <v>20.23</v>
      </c>
      <c r="EF86" s="17">
        <v>20.23</v>
      </c>
      <c r="EG86" s="17">
        <v>20.23</v>
      </c>
      <c r="EH86" s="17">
        <v>20.23</v>
      </c>
      <c r="EI86" s="17">
        <v>20.23</v>
      </c>
      <c r="EJ86" s="17">
        <v>20.23</v>
      </c>
      <c r="EK86" s="17">
        <v>20.23</v>
      </c>
      <c r="EL86" s="17">
        <v>20.23</v>
      </c>
      <c r="EM86" s="17">
        <v>20.23</v>
      </c>
      <c r="EN86" s="17">
        <v>20.23</v>
      </c>
      <c r="EO86" s="17">
        <v>20.23</v>
      </c>
      <c r="EP86" s="17">
        <v>20.23</v>
      </c>
      <c r="EQ86" s="17">
        <v>20.23</v>
      </c>
      <c r="ER86" s="17">
        <v>20.23</v>
      </c>
      <c r="ES86" s="17">
        <v>20.23</v>
      </c>
      <c r="ET86" s="17">
        <v>20.23</v>
      </c>
      <c r="EU86" s="17">
        <v>20.23</v>
      </c>
      <c r="EV86" s="17">
        <v>20.23</v>
      </c>
      <c r="EW86" s="17">
        <v>20.23</v>
      </c>
      <c r="EX86" s="17">
        <v>20.23</v>
      </c>
      <c r="EY86" s="17">
        <v>20.23</v>
      </c>
      <c r="EZ86" s="17">
        <v>20.23</v>
      </c>
      <c r="FA86" s="17">
        <v>20.23</v>
      </c>
      <c r="FB86" s="17">
        <v>20.23</v>
      </c>
      <c r="FC86" s="17">
        <v>20.23</v>
      </c>
      <c r="FD86" s="17">
        <v>20.23</v>
      </c>
      <c r="FE86" s="17">
        <v>20.23</v>
      </c>
      <c r="FF86" s="17">
        <v>20.23</v>
      </c>
      <c r="FG86" s="17">
        <v>20.23</v>
      </c>
      <c r="FH86" s="17">
        <v>20.23</v>
      </c>
      <c r="FI86" s="17">
        <v>20.23</v>
      </c>
      <c r="FJ86" s="17">
        <v>20.23</v>
      </c>
      <c r="FK86" s="17">
        <v>20.23</v>
      </c>
      <c r="FL86" s="17">
        <v>20.23</v>
      </c>
      <c r="FM86" s="17">
        <v>20.23</v>
      </c>
      <c r="FN86" s="17">
        <v>20.23</v>
      </c>
      <c r="FO86" s="17">
        <v>20.23</v>
      </c>
      <c r="FP86" s="17">
        <v>20.23</v>
      </c>
      <c r="FQ86" s="17">
        <v>20.23</v>
      </c>
      <c r="FR86" s="17">
        <v>20.23</v>
      </c>
      <c r="FS86" s="17">
        <v>20.23</v>
      </c>
      <c r="FT86" s="17">
        <v>20.23</v>
      </c>
      <c r="FU86" s="17">
        <v>20.23</v>
      </c>
      <c r="FV86" s="17">
        <v>20.23</v>
      </c>
      <c r="FW86" s="17">
        <v>20.23</v>
      </c>
      <c r="FX86" s="17">
        <v>20.23</v>
      </c>
      <c r="FY86" s="17">
        <v>20.23</v>
      </c>
      <c r="FZ86" s="17">
        <v>20.23</v>
      </c>
      <c r="GA86" s="17">
        <v>20.23</v>
      </c>
      <c r="GB86" s="17">
        <v>20.23</v>
      </c>
      <c r="GC86" s="17">
        <v>20.23</v>
      </c>
      <c r="GD86" s="17">
        <v>20.23</v>
      </c>
      <c r="GE86" s="17">
        <v>20.23</v>
      </c>
      <c r="GF86" s="17">
        <v>20.23</v>
      </c>
      <c r="GG86" s="17">
        <v>20.23</v>
      </c>
      <c r="GH86" s="17">
        <v>20.23</v>
      </c>
      <c r="GI86" s="17">
        <v>20.23</v>
      </c>
      <c r="GJ86" s="17">
        <v>20.23</v>
      </c>
      <c r="GK86" s="17">
        <v>20.23</v>
      </c>
      <c r="GL86" s="17">
        <v>20.23</v>
      </c>
      <c r="GM86" s="17">
        <v>20.23</v>
      </c>
      <c r="GN86" s="17">
        <v>20.23</v>
      </c>
      <c r="GO86" s="17">
        <v>20.23</v>
      </c>
      <c r="GP86" s="17">
        <v>20.23</v>
      </c>
      <c r="GQ86" s="17">
        <v>20.23</v>
      </c>
      <c r="GR86" s="17">
        <v>20.23</v>
      </c>
      <c r="GS86" s="17">
        <v>20.23</v>
      </c>
      <c r="GT86" s="17">
        <v>20.23</v>
      </c>
      <c r="GU86" s="17">
        <v>20.23</v>
      </c>
      <c r="GV86" s="17">
        <v>20.23</v>
      </c>
      <c r="GW86" s="17">
        <v>20.23</v>
      </c>
      <c r="GX86" s="17">
        <v>20.23</v>
      </c>
      <c r="GY86" s="17">
        <v>20.23</v>
      </c>
      <c r="GZ86" s="17">
        <v>20.23</v>
      </c>
      <c r="HA86" s="17">
        <v>20.23</v>
      </c>
      <c r="HB86" s="17">
        <v>20.23</v>
      </c>
      <c r="HC86" s="17">
        <v>20.23</v>
      </c>
      <c r="HD86" s="17">
        <v>20.23</v>
      </c>
      <c r="HE86" s="17">
        <v>20.23</v>
      </c>
      <c r="HF86" s="17">
        <v>20.23</v>
      </c>
      <c r="HG86" s="17">
        <v>20.23</v>
      </c>
      <c r="HH86" s="17">
        <v>20.23</v>
      </c>
      <c r="HI86" s="17">
        <v>20.23</v>
      </c>
      <c r="HJ86" s="17">
        <v>20.23</v>
      </c>
      <c r="HK86" s="17">
        <v>20.23</v>
      </c>
      <c r="HL86" s="17">
        <v>20.23</v>
      </c>
      <c r="HM86" s="17">
        <v>20.23</v>
      </c>
      <c r="HN86" s="17">
        <v>20.23</v>
      </c>
      <c r="HO86" s="17">
        <v>20.23</v>
      </c>
      <c r="HP86" s="17">
        <v>20.23</v>
      </c>
      <c r="HQ86" s="17">
        <v>20.23</v>
      </c>
      <c r="HR86" s="17">
        <v>20.23</v>
      </c>
      <c r="HS86" s="17">
        <v>20.23</v>
      </c>
      <c r="HT86" s="17">
        <v>20.23</v>
      </c>
      <c r="HU86" s="17">
        <v>20.23</v>
      </c>
      <c r="HV86" s="17">
        <v>20.23</v>
      </c>
      <c r="HW86" s="17">
        <v>20.23</v>
      </c>
      <c r="HX86" s="17">
        <v>20.23</v>
      </c>
      <c r="HY86" s="17">
        <v>20.23</v>
      </c>
      <c r="HZ86" s="17">
        <v>20.23</v>
      </c>
      <c r="IA86" s="17">
        <v>20.23</v>
      </c>
      <c r="IB86" s="17">
        <v>20.23</v>
      </c>
      <c r="IC86" s="17">
        <v>20.23</v>
      </c>
      <c r="ID86" s="17">
        <v>20.23</v>
      </c>
      <c r="IE86" s="17">
        <v>20.23</v>
      </c>
      <c r="IF86" s="17">
        <v>20.23</v>
      </c>
      <c r="IG86" s="17">
        <v>20.23</v>
      </c>
      <c r="IH86" s="17">
        <v>20.23</v>
      </c>
      <c r="II86" s="17">
        <v>20.23</v>
      </c>
      <c r="IJ86" s="17">
        <v>20.23</v>
      </c>
      <c r="IK86" s="17">
        <v>20.23</v>
      </c>
      <c r="IL86" s="17">
        <v>20.23</v>
      </c>
      <c r="IM86" s="17">
        <v>20.23</v>
      </c>
      <c r="IN86" s="17">
        <v>20.23</v>
      </c>
      <c r="IO86" s="17">
        <v>20.23</v>
      </c>
      <c r="IP86" s="17">
        <v>20.23</v>
      </c>
      <c r="IQ86" s="17">
        <v>20.23</v>
      </c>
      <c r="IR86" s="17">
        <v>20.23</v>
      </c>
      <c r="IS86" s="17">
        <v>20.23</v>
      </c>
      <c r="IT86" s="17">
        <v>20.23</v>
      </c>
      <c r="IU86" s="17">
        <v>20.23</v>
      </c>
      <c r="IV86" s="17">
        <v>20.23</v>
      </c>
      <c r="IW86" s="17">
        <v>20.23</v>
      </c>
      <c r="IX86" s="17">
        <v>20.23</v>
      </c>
      <c r="IY86" s="17">
        <v>20.23</v>
      </c>
    </row>
    <row r="87" spans="1:259" x14ac:dyDescent="0.15">
      <c r="A87" s="17" t="s">
        <v>722</v>
      </c>
      <c r="B87" s="17" t="s">
        <v>723</v>
      </c>
      <c r="C87" s="17"/>
      <c r="D87" s="17"/>
      <c r="E87" s="17"/>
      <c r="F87" s="17"/>
      <c r="G87" s="17"/>
      <c r="H87" s="17"/>
      <c r="I87" s="17"/>
      <c r="J87" s="17"/>
      <c r="K87" s="17"/>
      <c r="L87" s="17"/>
      <c r="M87" s="17"/>
      <c r="N87" s="17"/>
      <c r="O87" s="17"/>
      <c r="P87" s="17"/>
      <c r="Q87" s="17"/>
      <c r="R87" s="17"/>
      <c r="S87" s="17"/>
      <c r="T87" s="17"/>
      <c r="U87" s="17"/>
      <c r="V87" s="17"/>
      <c r="W87" s="17"/>
      <c r="X87" s="17"/>
      <c r="Y87" s="17"/>
      <c r="Z87" s="17"/>
      <c r="AA87" s="26"/>
      <c r="AB87" s="17"/>
      <c r="AC87" s="26"/>
      <c r="AD87" s="26"/>
      <c r="AE87" s="17"/>
      <c r="AF87" s="17"/>
      <c r="AG87" s="17"/>
      <c r="AH87" s="17"/>
      <c r="AI87" s="17"/>
      <c r="AJ87" s="17"/>
      <c r="AK87" s="17"/>
      <c r="AL87" s="17"/>
      <c r="AM87" s="17"/>
      <c r="AN87" s="17"/>
      <c r="AO87" s="17"/>
      <c r="AP87" s="17"/>
      <c r="AQ87" s="17"/>
      <c r="AR87" s="17"/>
      <c r="AS87" s="17"/>
      <c r="AT87" s="17"/>
      <c r="AU87" s="17"/>
      <c r="AV87" s="17"/>
      <c r="AW87" s="17"/>
      <c r="AX87" s="17"/>
      <c r="AY87" s="17"/>
      <c r="AZ87" s="17"/>
      <c r="BA87" s="17"/>
      <c r="BB87" s="17"/>
      <c r="BC87" s="17"/>
      <c r="BD87" s="17"/>
      <c r="BE87" s="17"/>
      <c r="BF87" s="17"/>
      <c r="BG87" s="17"/>
      <c r="BH87" s="17"/>
      <c r="BI87" s="17"/>
      <c r="BJ87" s="26"/>
      <c r="BK87" s="17"/>
      <c r="BL87" s="17"/>
      <c r="BM87" s="17"/>
      <c r="BN87" s="17"/>
      <c r="BO87" s="17"/>
      <c r="BP87" s="17"/>
      <c r="BQ87" s="17"/>
      <c r="BR87" s="17"/>
      <c r="BS87" s="17"/>
      <c r="BT87" s="17"/>
      <c r="BU87" s="17"/>
      <c r="BV87" s="17"/>
      <c r="BW87" s="17"/>
      <c r="BX87" s="26"/>
      <c r="BY87" s="26"/>
      <c r="BZ87" s="26"/>
      <c r="CA87" s="26"/>
      <c r="CB87" s="26"/>
      <c r="CC87" s="17"/>
      <c r="CD87" s="17"/>
      <c r="CE87" s="17"/>
      <c r="CF87" s="17"/>
      <c r="CG87" s="17"/>
      <c r="CH87" s="17"/>
      <c r="CI87" s="17"/>
      <c r="CJ87" s="26"/>
      <c r="CK87" s="17"/>
      <c r="CL87" s="17"/>
      <c r="CM87" s="17"/>
      <c r="CN87" s="17"/>
      <c r="CO87" s="17"/>
      <c r="CP87" s="17"/>
      <c r="CQ87" s="17"/>
      <c r="CR87" s="17"/>
      <c r="CS87" s="17"/>
      <c r="CT87" s="17"/>
      <c r="CU87" s="17"/>
      <c r="CV87" s="17"/>
      <c r="CW87" s="17"/>
      <c r="CX87" s="17"/>
      <c r="CY87" s="26"/>
      <c r="CZ87" s="26"/>
      <c r="DA87" s="26"/>
      <c r="DB87" s="17"/>
      <c r="DC87" s="17"/>
      <c r="DD87" s="17"/>
      <c r="DE87" s="17"/>
      <c r="DF87" s="17"/>
      <c r="DG87" s="17"/>
      <c r="DH87" s="26"/>
      <c r="DI87" s="17"/>
      <c r="DJ87" s="17"/>
      <c r="DK87" s="17"/>
      <c r="DL87" s="17"/>
      <c r="DM87" s="17">
        <v>7.08</v>
      </c>
      <c r="DN87" s="17">
        <v>7.08</v>
      </c>
      <c r="DO87" s="17">
        <v>7.07</v>
      </c>
      <c r="DP87" s="17">
        <v>7.07</v>
      </c>
      <c r="DQ87" s="17">
        <v>7.08</v>
      </c>
      <c r="DR87" s="17">
        <v>7.07</v>
      </c>
      <c r="DS87" s="17">
        <v>7.08</v>
      </c>
      <c r="DT87" s="17">
        <v>7.08</v>
      </c>
      <c r="DU87" s="17">
        <v>7.07</v>
      </c>
      <c r="DV87" s="17">
        <v>7.07</v>
      </c>
      <c r="DW87" s="17">
        <v>7.07</v>
      </c>
      <c r="DX87" s="17">
        <v>7.08</v>
      </c>
      <c r="DY87" s="17">
        <v>7.08</v>
      </c>
      <c r="DZ87" s="17">
        <v>7.07</v>
      </c>
      <c r="EA87" s="17">
        <v>7.07</v>
      </c>
      <c r="EB87" s="17">
        <v>7.07</v>
      </c>
      <c r="EC87" s="17">
        <v>7.07</v>
      </c>
      <c r="ED87" s="17">
        <v>7.07</v>
      </c>
      <c r="EE87" s="17">
        <v>7.08</v>
      </c>
      <c r="EF87" s="17">
        <v>7.07</v>
      </c>
      <c r="EG87" s="17">
        <v>7.06</v>
      </c>
      <c r="EH87" s="17">
        <v>7.06</v>
      </c>
      <c r="EI87" s="17">
        <v>7.06</v>
      </c>
      <c r="EJ87" s="17">
        <v>7.06</v>
      </c>
      <c r="EK87" s="17">
        <v>7.07</v>
      </c>
      <c r="EL87" s="17">
        <v>7.06</v>
      </c>
      <c r="EM87" s="17">
        <v>7.07</v>
      </c>
      <c r="EN87" s="17">
        <v>7.06</v>
      </c>
      <c r="EO87" s="17">
        <v>7.06</v>
      </c>
      <c r="EP87" s="17">
        <v>7.06</v>
      </c>
      <c r="EQ87" s="17">
        <v>7.06</v>
      </c>
      <c r="ER87" s="17">
        <v>7.06</v>
      </c>
      <c r="ES87" s="17">
        <v>7.07</v>
      </c>
      <c r="ET87" s="17">
        <v>7.06</v>
      </c>
      <c r="EU87" s="17">
        <v>7.06</v>
      </c>
      <c r="EV87" s="17">
        <v>7.07</v>
      </c>
      <c r="EW87" s="17">
        <v>7.06</v>
      </c>
      <c r="EX87" s="17">
        <v>7.06</v>
      </c>
      <c r="EY87" s="17">
        <v>7.05</v>
      </c>
      <c r="EZ87" s="17">
        <v>7.05</v>
      </c>
      <c r="FA87" s="17">
        <v>7.06</v>
      </c>
      <c r="FB87" s="17">
        <v>7.06</v>
      </c>
      <c r="FC87" s="17">
        <v>7.06</v>
      </c>
      <c r="FD87" s="17">
        <v>7.06</v>
      </c>
      <c r="FE87" s="17">
        <v>7.07</v>
      </c>
      <c r="FF87" s="17">
        <v>7.07</v>
      </c>
      <c r="FG87" s="17">
        <v>7.07</v>
      </c>
      <c r="FH87" s="17">
        <v>7.06</v>
      </c>
      <c r="FI87" s="17">
        <v>7.06</v>
      </c>
      <c r="FJ87" s="17">
        <v>7.06</v>
      </c>
      <c r="FK87" s="17">
        <v>7.06</v>
      </c>
      <c r="FL87" s="17">
        <v>7.06</v>
      </c>
      <c r="FM87" s="17">
        <v>7.06</v>
      </c>
      <c r="FN87" s="17">
        <v>7.07</v>
      </c>
      <c r="FO87" s="17">
        <v>7.07</v>
      </c>
      <c r="FP87" s="17">
        <v>7.07</v>
      </c>
      <c r="FQ87" s="17">
        <v>7.06</v>
      </c>
      <c r="FR87" s="17">
        <v>7.06</v>
      </c>
      <c r="FS87" s="17">
        <v>7.06</v>
      </c>
      <c r="FT87" s="17">
        <v>7.06</v>
      </c>
      <c r="FU87" s="17">
        <v>7.06</v>
      </c>
      <c r="FV87" s="17">
        <v>7.06</v>
      </c>
      <c r="FW87" s="17">
        <v>7.06</v>
      </c>
      <c r="FX87" s="17">
        <v>7.07</v>
      </c>
      <c r="FY87" s="17">
        <v>7.06</v>
      </c>
      <c r="FZ87" s="17">
        <v>7.07</v>
      </c>
      <c r="GA87" s="17">
        <v>7.07</v>
      </c>
      <c r="GB87" s="17">
        <v>7.07</v>
      </c>
      <c r="GC87" s="17">
        <v>7.06</v>
      </c>
      <c r="GD87" s="17">
        <v>7.06</v>
      </c>
      <c r="GE87" s="17">
        <v>7.06</v>
      </c>
      <c r="GF87" s="17">
        <v>7.06</v>
      </c>
      <c r="GG87" s="17">
        <v>7.06</v>
      </c>
      <c r="GH87" s="17">
        <v>7.06</v>
      </c>
      <c r="GI87" s="17">
        <v>7.06</v>
      </c>
      <c r="GJ87" s="17">
        <v>7.06</v>
      </c>
      <c r="GK87" s="17">
        <v>7.04</v>
      </c>
      <c r="GL87" s="17">
        <v>7.05</v>
      </c>
      <c r="GM87" s="17">
        <v>7.04</v>
      </c>
      <c r="GN87" s="17">
        <v>7.05</v>
      </c>
      <c r="GO87" s="17">
        <v>7.04</v>
      </c>
      <c r="GP87" s="17">
        <v>7.05</v>
      </c>
      <c r="GQ87" s="17">
        <v>7.05</v>
      </c>
      <c r="GR87" s="17">
        <v>7.05</v>
      </c>
      <c r="GS87" s="17">
        <v>7.05</v>
      </c>
      <c r="GT87" s="17">
        <v>7.05</v>
      </c>
      <c r="GU87" s="17">
        <v>7.05</v>
      </c>
      <c r="GV87" s="17">
        <v>7.04</v>
      </c>
      <c r="GW87" s="17">
        <v>7.05</v>
      </c>
      <c r="GX87" s="17">
        <v>7.05</v>
      </c>
      <c r="GY87" s="17">
        <v>7.04</v>
      </c>
      <c r="GZ87" s="17">
        <v>7.06</v>
      </c>
      <c r="HA87" s="17">
        <v>7.06</v>
      </c>
      <c r="HB87" s="17">
        <v>7.05</v>
      </c>
      <c r="HC87" s="17">
        <v>7.06</v>
      </c>
      <c r="HD87" s="17">
        <v>7.05</v>
      </c>
      <c r="HE87" s="17">
        <v>7.05</v>
      </c>
      <c r="HF87" s="17">
        <v>7.05</v>
      </c>
      <c r="HG87" s="17">
        <v>7.04</v>
      </c>
      <c r="HH87" s="17">
        <v>7.04</v>
      </c>
      <c r="HI87" s="17">
        <v>7.04</v>
      </c>
      <c r="HJ87" s="17">
        <v>7.04</v>
      </c>
      <c r="HK87" s="17">
        <v>7.03</v>
      </c>
      <c r="HL87" s="17">
        <v>7.04</v>
      </c>
      <c r="HM87" s="17">
        <v>7.04</v>
      </c>
      <c r="HN87" s="17">
        <v>7.04</v>
      </c>
      <c r="HO87" s="17">
        <v>7.04</v>
      </c>
      <c r="HP87" s="17">
        <v>7.03</v>
      </c>
      <c r="HQ87" s="17">
        <v>7.03</v>
      </c>
      <c r="HR87" s="17">
        <v>7.04</v>
      </c>
      <c r="HS87" s="17">
        <v>7.05</v>
      </c>
      <c r="HT87" s="17">
        <v>7.04</v>
      </c>
      <c r="HU87" s="17">
        <v>7.04</v>
      </c>
      <c r="HV87" s="17">
        <v>7.05</v>
      </c>
      <c r="HW87" s="17">
        <v>7.04</v>
      </c>
      <c r="HX87" s="17">
        <v>7.05</v>
      </c>
      <c r="HY87" s="17">
        <v>7.04</v>
      </c>
      <c r="HZ87" s="17">
        <v>7.04</v>
      </c>
      <c r="IA87" s="17">
        <v>7.03</v>
      </c>
      <c r="IB87" s="17">
        <v>7.04</v>
      </c>
      <c r="IC87" s="17">
        <v>7.05</v>
      </c>
      <c r="ID87" s="17">
        <v>7.05</v>
      </c>
      <c r="IE87" s="17">
        <v>7.05</v>
      </c>
      <c r="IF87" s="17">
        <v>7.04</v>
      </c>
      <c r="IG87" s="17">
        <v>7.04</v>
      </c>
      <c r="IH87" s="17">
        <v>7.04</v>
      </c>
      <c r="II87" s="17">
        <v>7.04</v>
      </c>
      <c r="IJ87" s="17">
        <v>7.04</v>
      </c>
      <c r="IK87" s="17">
        <v>7.03</v>
      </c>
      <c r="IL87" s="17">
        <v>7.04</v>
      </c>
      <c r="IM87" s="17">
        <v>7.05</v>
      </c>
      <c r="IN87" s="17">
        <v>7.04</v>
      </c>
      <c r="IO87" s="17">
        <v>7.05</v>
      </c>
      <c r="IP87" s="17">
        <v>7.05</v>
      </c>
      <c r="IQ87" s="17">
        <v>7.05</v>
      </c>
      <c r="IR87" s="17">
        <v>7.04</v>
      </c>
      <c r="IS87" s="17">
        <v>7.04</v>
      </c>
      <c r="IT87" s="17">
        <v>7.04</v>
      </c>
      <c r="IU87" s="17">
        <v>7.05</v>
      </c>
      <c r="IV87" s="17">
        <v>7.05</v>
      </c>
      <c r="IW87" s="17">
        <v>7.05</v>
      </c>
      <c r="IX87" s="17">
        <v>7.05</v>
      </c>
      <c r="IY87" s="17">
        <v>7.05</v>
      </c>
    </row>
    <row r="88" spans="1:259" x14ac:dyDescent="0.15">
      <c r="A88" s="17" t="s">
        <v>738</v>
      </c>
      <c r="B88" s="17" t="s">
        <v>739</v>
      </c>
      <c r="C88" s="17"/>
      <c r="D88" s="17"/>
      <c r="E88" s="17"/>
      <c r="F88" s="17"/>
      <c r="G88" s="17"/>
      <c r="H88" s="17"/>
      <c r="I88" s="17"/>
      <c r="J88" s="17"/>
      <c r="K88" s="17"/>
      <c r="L88" s="17"/>
      <c r="M88" s="17"/>
      <c r="N88" s="17"/>
      <c r="O88" s="17"/>
      <c r="P88" s="17"/>
      <c r="Q88" s="17"/>
      <c r="R88" s="17"/>
      <c r="S88" s="17"/>
      <c r="T88" s="17"/>
      <c r="U88" s="17"/>
      <c r="V88" s="17"/>
      <c r="W88" s="17"/>
      <c r="X88" s="17"/>
      <c r="Y88" s="17"/>
      <c r="Z88" s="17"/>
      <c r="AA88" s="26"/>
      <c r="AB88" s="17"/>
      <c r="AC88" s="26"/>
      <c r="AD88" s="26"/>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c r="BC88" s="17"/>
      <c r="BD88" s="17"/>
      <c r="BE88" s="17"/>
      <c r="BF88" s="17"/>
      <c r="BG88" s="17"/>
      <c r="BH88" s="17"/>
      <c r="BI88" s="17"/>
      <c r="BJ88" s="26"/>
      <c r="BK88" s="17"/>
      <c r="BL88" s="17"/>
      <c r="BM88" s="17"/>
      <c r="BN88" s="17"/>
      <c r="BO88" s="17"/>
      <c r="BP88" s="17"/>
      <c r="BQ88" s="17"/>
      <c r="BR88" s="17"/>
      <c r="BS88" s="17"/>
      <c r="BT88" s="17"/>
      <c r="BU88" s="17"/>
      <c r="BV88" s="17"/>
      <c r="BW88" s="17"/>
      <c r="BX88" s="26"/>
      <c r="BY88" s="26"/>
      <c r="BZ88" s="26"/>
      <c r="CA88" s="26"/>
      <c r="CB88" s="26"/>
      <c r="CC88" s="17"/>
      <c r="CD88" s="17"/>
      <c r="CE88" s="17"/>
      <c r="CF88" s="17"/>
      <c r="CG88" s="17"/>
      <c r="CH88" s="17"/>
      <c r="CI88" s="17"/>
      <c r="CJ88" s="26"/>
      <c r="CK88" s="17"/>
      <c r="CL88" s="17"/>
      <c r="CM88" s="17"/>
      <c r="CN88" s="17"/>
      <c r="CO88" s="17"/>
      <c r="CP88" s="17"/>
      <c r="CQ88" s="17"/>
      <c r="CR88" s="17"/>
      <c r="CS88" s="17"/>
      <c r="CT88" s="17"/>
      <c r="CU88" s="17"/>
      <c r="CV88" s="17"/>
      <c r="CW88" s="17"/>
      <c r="CX88" s="17"/>
      <c r="CY88" s="26"/>
      <c r="CZ88" s="26"/>
      <c r="DA88" s="26"/>
      <c r="DB88" s="17"/>
      <c r="DC88" s="17"/>
      <c r="DD88" s="17"/>
      <c r="DE88" s="17"/>
      <c r="DF88" s="17"/>
      <c r="DG88" s="17"/>
      <c r="DH88" s="26"/>
      <c r="DI88" s="17"/>
      <c r="DJ88" s="17"/>
      <c r="DK88" s="17"/>
      <c r="DL88" s="17"/>
      <c r="DM88" s="17">
        <v>4.55</v>
      </c>
      <c r="DN88" s="17">
        <v>4.5599999999999996</v>
      </c>
      <c r="DO88" s="17">
        <v>4.5599999999999996</v>
      </c>
      <c r="DP88" s="17">
        <v>4.55</v>
      </c>
      <c r="DQ88" s="17">
        <v>4.5599999999999996</v>
      </c>
      <c r="DR88" s="17">
        <v>4.5599999999999996</v>
      </c>
      <c r="DS88" s="17">
        <v>4.55</v>
      </c>
      <c r="DT88" s="17">
        <v>4.5599999999999996</v>
      </c>
      <c r="DU88" s="17">
        <v>4.55</v>
      </c>
      <c r="DV88" s="17">
        <v>4.55</v>
      </c>
      <c r="DW88" s="17">
        <v>4.55</v>
      </c>
      <c r="DX88" s="17">
        <v>4.55</v>
      </c>
      <c r="DY88" s="17">
        <v>4.55</v>
      </c>
      <c r="DZ88" s="17">
        <v>4.55</v>
      </c>
      <c r="EA88" s="17">
        <v>4.55</v>
      </c>
      <c r="EB88" s="17">
        <v>4.54</v>
      </c>
      <c r="EC88" s="17">
        <v>4.54</v>
      </c>
      <c r="ED88" s="17">
        <v>4.54</v>
      </c>
      <c r="EE88" s="17">
        <v>4.54</v>
      </c>
      <c r="EF88" s="17">
        <v>4.54</v>
      </c>
      <c r="EG88" s="17">
        <v>4.54</v>
      </c>
      <c r="EH88" s="17">
        <v>4.54</v>
      </c>
      <c r="EI88" s="17">
        <v>4.53</v>
      </c>
      <c r="EJ88" s="17">
        <v>4.55</v>
      </c>
      <c r="EK88" s="17">
        <v>4.54</v>
      </c>
      <c r="EL88" s="17">
        <v>4.54</v>
      </c>
      <c r="EM88" s="17">
        <v>4.55</v>
      </c>
      <c r="EN88" s="17">
        <v>4.54</v>
      </c>
      <c r="EO88" s="17">
        <v>4.54</v>
      </c>
      <c r="EP88" s="17">
        <v>4.54</v>
      </c>
      <c r="EQ88" s="17">
        <v>4.54</v>
      </c>
      <c r="ER88" s="17">
        <v>4.54</v>
      </c>
      <c r="ES88" s="17">
        <v>4.55</v>
      </c>
      <c r="ET88" s="17">
        <v>4.54</v>
      </c>
      <c r="EU88" s="17">
        <v>4.54</v>
      </c>
      <c r="EV88" s="17">
        <v>4.54</v>
      </c>
      <c r="EW88" s="17">
        <v>4.54</v>
      </c>
      <c r="EX88" s="17">
        <v>4.54</v>
      </c>
      <c r="EY88" s="17">
        <v>4.55</v>
      </c>
      <c r="EZ88" s="17">
        <v>4.54</v>
      </c>
      <c r="FA88" s="17">
        <v>4.53</v>
      </c>
      <c r="FB88" s="17">
        <v>4.53</v>
      </c>
      <c r="FC88" s="17">
        <v>4.53</v>
      </c>
      <c r="FD88" s="17">
        <v>4.53</v>
      </c>
      <c r="FE88" s="17">
        <v>4.53</v>
      </c>
      <c r="FF88" s="17">
        <v>4.53</v>
      </c>
      <c r="FG88" s="17">
        <v>4.53</v>
      </c>
      <c r="FH88" s="17">
        <v>4.53</v>
      </c>
      <c r="FI88" s="17">
        <v>4.54</v>
      </c>
      <c r="FJ88" s="17">
        <v>4.54</v>
      </c>
      <c r="FK88" s="17">
        <v>4.54</v>
      </c>
      <c r="FL88" s="17">
        <v>4.54</v>
      </c>
      <c r="FM88" s="17">
        <v>4.54</v>
      </c>
      <c r="FN88" s="17">
        <v>4.54</v>
      </c>
      <c r="FO88" s="17">
        <v>4.54</v>
      </c>
      <c r="FP88" s="17">
        <v>4.5599999999999996</v>
      </c>
      <c r="FQ88" s="17">
        <v>4.55</v>
      </c>
      <c r="FR88" s="17">
        <v>4.55</v>
      </c>
      <c r="FS88" s="17">
        <v>4.55</v>
      </c>
      <c r="FT88" s="17">
        <v>4.55</v>
      </c>
      <c r="FU88" s="17">
        <v>4.54</v>
      </c>
      <c r="FV88" s="17">
        <v>4.55</v>
      </c>
      <c r="FW88" s="17">
        <v>4.53</v>
      </c>
      <c r="FX88" s="17">
        <v>4.54</v>
      </c>
      <c r="FY88" s="17">
        <v>4.54</v>
      </c>
      <c r="FZ88" s="17">
        <v>4.54</v>
      </c>
      <c r="GA88" s="17">
        <v>4.54</v>
      </c>
      <c r="GB88" s="17">
        <v>4.54</v>
      </c>
      <c r="GC88" s="17">
        <v>4.53</v>
      </c>
      <c r="GD88" s="17">
        <v>4.53</v>
      </c>
      <c r="GE88" s="17">
        <v>4.54</v>
      </c>
      <c r="GF88" s="17">
        <v>4.5199999999999996</v>
      </c>
      <c r="GG88" s="17">
        <v>4.51</v>
      </c>
      <c r="GH88" s="17">
        <v>4.51</v>
      </c>
      <c r="GI88" s="17">
        <v>4.5</v>
      </c>
      <c r="GJ88" s="17">
        <v>4.49</v>
      </c>
      <c r="GK88" s="17">
        <v>4.4800000000000004</v>
      </c>
      <c r="GL88" s="17">
        <v>4.4800000000000004</v>
      </c>
      <c r="GM88" s="17">
        <v>4.5</v>
      </c>
      <c r="GN88" s="17">
        <v>4.49</v>
      </c>
      <c r="GO88" s="17">
        <v>4.5</v>
      </c>
      <c r="GP88" s="17">
        <v>4.5</v>
      </c>
      <c r="GQ88" s="17">
        <v>4.5</v>
      </c>
      <c r="GR88" s="17">
        <v>4.49</v>
      </c>
      <c r="GS88" s="17">
        <v>4.47</v>
      </c>
      <c r="GT88" s="17">
        <v>4.4800000000000004</v>
      </c>
      <c r="GU88" s="17">
        <v>4.4800000000000004</v>
      </c>
      <c r="GV88" s="17">
        <v>4.4800000000000004</v>
      </c>
      <c r="GW88" s="17">
        <v>4.4800000000000004</v>
      </c>
      <c r="GX88" s="17">
        <v>4.4800000000000004</v>
      </c>
      <c r="GY88" s="17">
        <v>4.4800000000000004</v>
      </c>
      <c r="GZ88" s="17">
        <v>4.5</v>
      </c>
      <c r="HA88" s="17">
        <v>4.49</v>
      </c>
      <c r="HB88" s="17">
        <v>4.4800000000000004</v>
      </c>
      <c r="HC88" s="17">
        <v>4.4800000000000004</v>
      </c>
      <c r="HD88" s="17">
        <v>4.4800000000000004</v>
      </c>
      <c r="HE88" s="17">
        <v>4.4800000000000004</v>
      </c>
      <c r="HF88" s="17">
        <v>4.4800000000000004</v>
      </c>
      <c r="HG88" s="17">
        <v>4.4800000000000004</v>
      </c>
      <c r="HH88" s="17">
        <v>4.47</v>
      </c>
      <c r="HI88" s="17">
        <v>4.47</v>
      </c>
      <c r="HJ88" s="17">
        <v>4.45</v>
      </c>
      <c r="HK88" s="17">
        <v>4.4400000000000004</v>
      </c>
      <c r="HL88" s="17">
        <v>4.45</v>
      </c>
      <c r="HM88" s="17">
        <v>4.47</v>
      </c>
      <c r="HN88" s="17">
        <v>4.47</v>
      </c>
      <c r="HO88" s="17">
        <v>4.46</v>
      </c>
      <c r="HP88" s="17">
        <v>4.46</v>
      </c>
      <c r="HQ88" s="17">
        <v>4.46</v>
      </c>
      <c r="HR88" s="17">
        <v>4.46</v>
      </c>
      <c r="HS88" s="17">
        <v>4.46</v>
      </c>
      <c r="HT88" s="17">
        <v>4.46</v>
      </c>
      <c r="HU88" s="17">
        <v>4.46</v>
      </c>
      <c r="HV88" s="17">
        <v>4.46</v>
      </c>
      <c r="HW88" s="17">
        <v>4.47</v>
      </c>
      <c r="HX88" s="17">
        <v>4.4800000000000004</v>
      </c>
      <c r="HY88" s="17">
        <v>4.4800000000000004</v>
      </c>
      <c r="HZ88" s="17">
        <v>4.49</v>
      </c>
      <c r="IA88" s="17">
        <v>4.47</v>
      </c>
      <c r="IB88" s="17">
        <v>4.47</v>
      </c>
      <c r="IC88" s="17">
        <v>4.47</v>
      </c>
      <c r="ID88" s="17">
        <v>4.49</v>
      </c>
      <c r="IE88" s="17">
        <v>4.4800000000000004</v>
      </c>
      <c r="IF88" s="17">
        <v>4.4800000000000004</v>
      </c>
      <c r="IG88" s="17">
        <v>4.4800000000000004</v>
      </c>
      <c r="IH88" s="17">
        <v>4.4800000000000004</v>
      </c>
      <c r="II88" s="17">
        <v>4.4800000000000004</v>
      </c>
      <c r="IJ88" s="17">
        <v>4.4800000000000004</v>
      </c>
      <c r="IK88" s="17">
        <v>4.49</v>
      </c>
      <c r="IL88" s="17">
        <v>4.49</v>
      </c>
      <c r="IM88" s="17">
        <v>4.4800000000000004</v>
      </c>
      <c r="IN88" s="17">
        <v>4.47</v>
      </c>
      <c r="IO88" s="17">
        <v>4.4800000000000004</v>
      </c>
      <c r="IP88" s="17">
        <v>4.4800000000000004</v>
      </c>
      <c r="IQ88" s="17">
        <v>4.4800000000000004</v>
      </c>
      <c r="IR88" s="17">
        <v>4.4800000000000004</v>
      </c>
      <c r="IS88" s="17">
        <v>4.4800000000000004</v>
      </c>
      <c r="IT88" s="17">
        <v>4.4800000000000004</v>
      </c>
      <c r="IU88" s="17">
        <v>4.4800000000000004</v>
      </c>
      <c r="IV88" s="17">
        <v>4.49</v>
      </c>
      <c r="IW88" s="17">
        <v>4.49</v>
      </c>
      <c r="IX88" s="17">
        <v>4.49</v>
      </c>
      <c r="IY88" s="17">
        <v>4.49</v>
      </c>
    </row>
    <row r="89" spans="1:259" x14ac:dyDescent="0.15">
      <c r="A89" s="17" t="s">
        <v>166</v>
      </c>
      <c r="B89" s="17" t="s">
        <v>167</v>
      </c>
      <c r="C89" s="17"/>
      <c r="D89" s="17"/>
      <c r="E89" s="17"/>
      <c r="F89" s="17"/>
      <c r="G89" s="17"/>
      <c r="H89" s="17"/>
      <c r="I89" s="17"/>
      <c r="J89" s="17"/>
      <c r="K89" s="17"/>
      <c r="L89" s="17"/>
      <c r="M89" s="17"/>
      <c r="N89" s="17"/>
      <c r="O89" s="17"/>
      <c r="P89" s="17"/>
      <c r="Q89" s="17"/>
      <c r="R89" s="17"/>
      <c r="S89" s="17"/>
      <c r="T89" s="17"/>
      <c r="U89" s="17"/>
      <c r="V89" s="17"/>
      <c r="W89" s="17"/>
      <c r="X89" s="17"/>
      <c r="Y89" s="17"/>
      <c r="Z89" s="17"/>
      <c r="AA89" s="26"/>
      <c r="AB89" s="17"/>
      <c r="AC89" s="26"/>
      <c r="AD89" s="26"/>
      <c r="AE89" s="17"/>
      <c r="AF89" s="17"/>
      <c r="AG89" s="17"/>
      <c r="AH89" s="17"/>
      <c r="AI89" s="17"/>
      <c r="AJ89" s="17"/>
      <c r="AK89" s="17"/>
      <c r="AL89" s="17"/>
      <c r="AM89" s="17"/>
      <c r="AN89" s="17"/>
      <c r="AO89" s="17"/>
      <c r="AP89" s="17"/>
      <c r="AQ89" s="17"/>
      <c r="AR89" s="17"/>
      <c r="AS89" s="17"/>
      <c r="AT89" s="17"/>
      <c r="AU89" s="17"/>
      <c r="AV89" s="17"/>
      <c r="AW89" s="17"/>
      <c r="AX89" s="17"/>
      <c r="AY89" s="17"/>
      <c r="AZ89" s="17"/>
      <c r="BA89" s="17"/>
      <c r="BB89" s="17"/>
      <c r="BC89" s="17"/>
      <c r="BD89" s="17"/>
      <c r="BE89" s="17"/>
      <c r="BF89" s="17"/>
      <c r="BG89" s="17"/>
      <c r="BH89" s="17"/>
      <c r="BI89" s="17"/>
      <c r="BJ89" s="26"/>
      <c r="BK89" s="17"/>
      <c r="BL89" s="17"/>
      <c r="BM89" s="17"/>
      <c r="BN89" s="17"/>
      <c r="BO89" s="17"/>
      <c r="BP89" s="17"/>
      <c r="BQ89" s="17"/>
      <c r="BR89" s="17"/>
      <c r="BS89" s="17"/>
      <c r="BT89" s="17"/>
      <c r="BU89" s="17"/>
      <c r="BV89" s="17"/>
      <c r="BW89" s="17"/>
      <c r="BX89" s="26"/>
      <c r="BY89" s="26"/>
      <c r="BZ89" s="26"/>
      <c r="CA89" s="26"/>
      <c r="CB89" s="26"/>
      <c r="CC89" s="17"/>
      <c r="CD89" s="17"/>
      <c r="CE89" s="17"/>
      <c r="CF89" s="17"/>
      <c r="CG89" s="17"/>
      <c r="CH89" s="17"/>
      <c r="CI89" s="17"/>
      <c r="CJ89" s="26"/>
      <c r="CK89" s="17"/>
      <c r="CL89" s="17"/>
      <c r="CM89" s="17"/>
      <c r="CN89" s="17"/>
      <c r="CO89" s="17"/>
      <c r="CP89" s="17"/>
      <c r="CQ89" s="17"/>
      <c r="CR89" s="17"/>
      <c r="CS89" s="17"/>
      <c r="CT89" s="17"/>
      <c r="CU89" s="17"/>
      <c r="CV89" s="17"/>
      <c r="CW89" s="17"/>
      <c r="CX89" s="17"/>
      <c r="CY89" s="26"/>
      <c r="CZ89" s="26"/>
      <c r="DA89" s="26"/>
      <c r="DB89" s="17"/>
      <c r="DC89" s="17"/>
      <c r="DD89" s="17"/>
      <c r="DE89" s="17"/>
      <c r="DF89" s="17"/>
      <c r="DG89" s="17"/>
      <c r="DH89" s="26"/>
      <c r="DI89" s="17"/>
      <c r="DJ89" s="17"/>
      <c r="DK89" s="17"/>
      <c r="DL89" s="17"/>
      <c r="DM89" s="17">
        <v>7.57</v>
      </c>
      <c r="DN89" s="17">
        <v>7.56</v>
      </c>
      <c r="DO89" s="17">
        <v>7.54</v>
      </c>
      <c r="DP89" s="17">
        <v>7.57</v>
      </c>
      <c r="DQ89" s="17">
        <v>7.57</v>
      </c>
      <c r="DR89" s="17">
        <v>7.55</v>
      </c>
      <c r="DS89" s="17">
        <v>7.57</v>
      </c>
      <c r="DT89" s="17">
        <v>7.58</v>
      </c>
      <c r="DU89" s="17">
        <v>7.58</v>
      </c>
      <c r="DV89" s="17">
        <v>7.62</v>
      </c>
      <c r="DW89" s="17">
        <v>7.63</v>
      </c>
      <c r="DX89" s="17">
        <v>7.63</v>
      </c>
      <c r="DY89" s="17">
        <v>7.62</v>
      </c>
      <c r="DZ89" s="17">
        <v>7.62</v>
      </c>
      <c r="EA89" s="17">
        <v>7.59</v>
      </c>
      <c r="EB89" s="17">
        <v>7.58</v>
      </c>
      <c r="EC89" s="17">
        <v>7.6</v>
      </c>
      <c r="ED89" s="17">
        <v>7.59</v>
      </c>
      <c r="EE89" s="17">
        <v>7.58</v>
      </c>
      <c r="EF89" s="17">
        <v>7.56</v>
      </c>
      <c r="EG89" s="17">
        <v>7.56</v>
      </c>
      <c r="EH89" s="17">
        <v>7.56</v>
      </c>
      <c r="EI89" s="17">
        <v>7.59</v>
      </c>
      <c r="EJ89" s="17">
        <v>7.59</v>
      </c>
      <c r="EK89" s="17">
        <v>7.6</v>
      </c>
      <c r="EL89" s="17">
        <v>7.61</v>
      </c>
      <c r="EM89" s="17">
        <v>7.6</v>
      </c>
      <c r="EN89" s="17">
        <v>7.58</v>
      </c>
      <c r="EO89" s="17">
        <v>7.6</v>
      </c>
      <c r="EP89" s="17">
        <v>7.6</v>
      </c>
      <c r="EQ89" s="17">
        <v>7.6</v>
      </c>
      <c r="ER89" s="17">
        <v>7.61</v>
      </c>
      <c r="ES89" s="17">
        <v>7.61</v>
      </c>
      <c r="ET89" s="17">
        <v>7.61</v>
      </c>
      <c r="EU89" s="17">
        <v>7.61</v>
      </c>
      <c r="EV89" s="17">
        <v>7.61</v>
      </c>
      <c r="EW89" s="17">
        <v>7.61</v>
      </c>
      <c r="EX89" s="17">
        <v>7.6</v>
      </c>
      <c r="EY89" s="17">
        <v>7.6</v>
      </c>
      <c r="EZ89" s="17">
        <v>7.6</v>
      </c>
      <c r="FA89" s="17">
        <v>7.6</v>
      </c>
      <c r="FB89" s="17">
        <v>7.6</v>
      </c>
      <c r="FC89" s="17">
        <v>7.57</v>
      </c>
      <c r="FD89" s="17">
        <v>7.58</v>
      </c>
      <c r="FE89" s="17">
        <v>7.58</v>
      </c>
      <c r="FF89" s="17">
        <v>7.58</v>
      </c>
      <c r="FG89" s="17">
        <v>7.59</v>
      </c>
      <c r="FH89" s="17">
        <v>7.59</v>
      </c>
      <c r="FI89" s="17">
        <v>7.59</v>
      </c>
      <c r="FJ89" s="17">
        <v>7.59</v>
      </c>
      <c r="FK89" s="17">
        <v>7.6</v>
      </c>
      <c r="FL89" s="17">
        <v>7.6</v>
      </c>
      <c r="FM89" s="17">
        <v>7.6</v>
      </c>
      <c r="FN89" s="17">
        <v>7.59</v>
      </c>
      <c r="FO89" s="17">
        <v>7.58</v>
      </c>
      <c r="FP89" s="17">
        <v>7.59</v>
      </c>
      <c r="FQ89" s="17">
        <v>7.59</v>
      </c>
      <c r="FR89" s="17">
        <v>7.59</v>
      </c>
      <c r="FS89" s="17">
        <v>7.59</v>
      </c>
      <c r="FT89" s="17">
        <v>7.6</v>
      </c>
      <c r="FU89" s="17">
        <v>7.6</v>
      </c>
      <c r="FV89" s="17">
        <v>7.59</v>
      </c>
      <c r="FW89" s="17">
        <v>7.6</v>
      </c>
      <c r="FX89" s="17">
        <v>7.6</v>
      </c>
      <c r="FY89" s="17">
        <v>7.59</v>
      </c>
      <c r="FZ89" s="17">
        <v>7.59</v>
      </c>
      <c r="GA89" s="17">
        <v>7.58</v>
      </c>
      <c r="GB89" s="17">
        <v>7.59</v>
      </c>
      <c r="GC89" s="17">
        <v>7.59</v>
      </c>
      <c r="GD89" s="17">
        <v>7.6</v>
      </c>
      <c r="GE89" s="17">
        <v>7.59</v>
      </c>
      <c r="GF89" s="17">
        <v>7.58</v>
      </c>
      <c r="GG89" s="17">
        <v>7.58</v>
      </c>
      <c r="GH89" s="17">
        <v>7.58</v>
      </c>
      <c r="GI89" s="17">
        <v>7.56</v>
      </c>
      <c r="GJ89" s="17">
        <v>7.56</v>
      </c>
      <c r="GK89" s="17">
        <v>7.57</v>
      </c>
      <c r="GL89" s="17">
        <v>7.55</v>
      </c>
      <c r="GM89" s="17">
        <v>7.55</v>
      </c>
      <c r="GN89" s="17">
        <v>7.55</v>
      </c>
      <c r="GO89" s="17">
        <v>7.56</v>
      </c>
      <c r="GP89" s="17">
        <v>7.56</v>
      </c>
      <c r="GQ89" s="17">
        <v>7.55</v>
      </c>
      <c r="GR89" s="17">
        <v>7.56</v>
      </c>
      <c r="GS89" s="17">
        <v>7.54</v>
      </c>
      <c r="GT89" s="17">
        <v>7.55</v>
      </c>
      <c r="GU89" s="17">
        <v>7.54</v>
      </c>
      <c r="GV89" s="17">
        <v>7.54</v>
      </c>
      <c r="GW89" s="17">
        <v>7.53</v>
      </c>
      <c r="GX89" s="17">
        <v>7.55</v>
      </c>
      <c r="GY89" s="17">
        <v>7.54</v>
      </c>
      <c r="GZ89" s="17">
        <v>7.55</v>
      </c>
      <c r="HA89" s="17">
        <v>7.54</v>
      </c>
      <c r="HB89" s="17">
        <v>7.55</v>
      </c>
      <c r="HC89" s="17">
        <v>7.54</v>
      </c>
      <c r="HD89" s="17">
        <v>7.54</v>
      </c>
      <c r="HE89" s="17">
        <v>7.53</v>
      </c>
      <c r="HF89" s="17">
        <v>7.52</v>
      </c>
      <c r="HG89" s="17">
        <v>7.51</v>
      </c>
      <c r="HH89" s="17">
        <v>7.51</v>
      </c>
      <c r="HI89" s="17">
        <v>7.51</v>
      </c>
      <c r="HJ89" s="17">
        <v>7.51</v>
      </c>
      <c r="HK89" s="17">
        <v>7.51</v>
      </c>
      <c r="HL89" s="17">
        <v>7.51</v>
      </c>
      <c r="HM89" s="17">
        <v>7.51</v>
      </c>
      <c r="HN89" s="17">
        <v>7.51</v>
      </c>
      <c r="HO89" s="17">
        <v>7.5</v>
      </c>
      <c r="HP89" s="17">
        <v>7.51</v>
      </c>
      <c r="HQ89" s="17">
        <v>7.51</v>
      </c>
      <c r="HR89" s="17">
        <v>7.51</v>
      </c>
      <c r="HS89" s="17">
        <v>7.51</v>
      </c>
      <c r="HT89" s="17">
        <v>7.51</v>
      </c>
      <c r="HU89" s="17">
        <v>7.51</v>
      </c>
      <c r="HV89" s="17">
        <v>7.51</v>
      </c>
      <c r="HW89" s="17">
        <v>7.51</v>
      </c>
      <c r="HX89" s="17">
        <v>7.51</v>
      </c>
      <c r="HY89" s="17">
        <v>7.51</v>
      </c>
      <c r="HZ89" s="17">
        <v>7.49</v>
      </c>
      <c r="IA89" s="17">
        <v>7.49</v>
      </c>
      <c r="IB89" s="17">
        <v>7.49</v>
      </c>
      <c r="IC89" s="17">
        <v>7.49</v>
      </c>
      <c r="ID89" s="17">
        <v>7.49</v>
      </c>
      <c r="IE89" s="17">
        <v>7.5</v>
      </c>
      <c r="IF89" s="17">
        <v>7.5</v>
      </c>
      <c r="IG89" s="17">
        <v>7.5</v>
      </c>
      <c r="IH89" s="17">
        <v>7.49</v>
      </c>
      <c r="II89" s="17">
        <v>7.5</v>
      </c>
      <c r="IJ89" s="17">
        <v>7.5</v>
      </c>
      <c r="IK89" s="17">
        <v>7.49</v>
      </c>
      <c r="IL89" s="17">
        <v>7.5</v>
      </c>
      <c r="IM89" s="17">
        <v>7.49</v>
      </c>
      <c r="IN89" s="17">
        <v>7.51</v>
      </c>
      <c r="IO89" s="17">
        <v>7.51</v>
      </c>
      <c r="IP89" s="17">
        <v>7.51</v>
      </c>
      <c r="IQ89" s="17">
        <v>7.51</v>
      </c>
      <c r="IR89" s="17">
        <v>7.52</v>
      </c>
      <c r="IS89" s="17">
        <v>7.51</v>
      </c>
      <c r="IT89" s="17">
        <v>7.53</v>
      </c>
      <c r="IU89" s="17">
        <v>7.52</v>
      </c>
      <c r="IV89" s="17">
        <v>7.54</v>
      </c>
      <c r="IW89" s="17">
        <v>7.53</v>
      </c>
      <c r="IX89" s="17">
        <v>7.52</v>
      </c>
      <c r="IY89" s="17">
        <v>7.53</v>
      </c>
    </row>
    <row r="90" spans="1:259" x14ac:dyDescent="0.15">
      <c r="A90" s="17" t="s">
        <v>343</v>
      </c>
      <c r="B90" s="17" t="s">
        <v>344</v>
      </c>
      <c r="C90" s="17"/>
      <c r="D90" s="17"/>
      <c r="E90" s="17"/>
      <c r="F90" s="17"/>
      <c r="G90" s="17"/>
      <c r="H90" s="17"/>
      <c r="I90" s="17"/>
      <c r="J90" s="17"/>
      <c r="K90" s="17"/>
      <c r="L90" s="17"/>
      <c r="M90" s="17"/>
      <c r="N90" s="17"/>
      <c r="O90" s="17"/>
      <c r="P90" s="17"/>
      <c r="Q90" s="17"/>
      <c r="R90" s="17"/>
      <c r="S90" s="17"/>
      <c r="T90" s="17"/>
      <c r="U90" s="17"/>
      <c r="V90" s="17"/>
      <c r="W90" s="17"/>
      <c r="X90" s="17"/>
      <c r="Y90" s="17"/>
      <c r="Z90" s="17"/>
      <c r="AA90" s="26"/>
      <c r="AB90" s="17"/>
      <c r="AC90" s="26"/>
      <c r="AD90" s="26"/>
      <c r="AE90" s="17"/>
      <c r="AF90" s="17"/>
      <c r="AG90" s="17"/>
      <c r="AH90" s="17"/>
      <c r="AI90" s="17"/>
      <c r="AJ90" s="17"/>
      <c r="AK90" s="17"/>
      <c r="AL90" s="17"/>
      <c r="AM90" s="17"/>
      <c r="AN90" s="17"/>
      <c r="AO90" s="17"/>
      <c r="AP90" s="17"/>
      <c r="AQ90" s="17"/>
      <c r="AR90" s="17"/>
      <c r="AS90" s="17"/>
      <c r="AT90" s="17"/>
      <c r="AU90" s="17"/>
      <c r="AV90" s="17"/>
      <c r="AW90" s="17"/>
      <c r="AX90" s="17"/>
      <c r="AY90" s="17"/>
      <c r="AZ90" s="17"/>
      <c r="BA90" s="17"/>
      <c r="BB90" s="17"/>
      <c r="BC90" s="17"/>
      <c r="BD90" s="17"/>
      <c r="BE90" s="17"/>
      <c r="BF90" s="17"/>
      <c r="BG90" s="17"/>
      <c r="BH90" s="17"/>
      <c r="BI90" s="17"/>
      <c r="BJ90" s="26"/>
      <c r="BK90" s="17"/>
      <c r="BL90" s="17"/>
      <c r="BM90" s="17"/>
      <c r="BN90" s="17"/>
      <c r="BO90" s="17"/>
      <c r="BP90" s="17"/>
      <c r="BQ90" s="17"/>
      <c r="BR90" s="17"/>
      <c r="BS90" s="17"/>
      <c r="BT90" s="17"/>
      <c r="BU90" s="17"/>
      <c r="BV90" s="17"/>
      <c r="BW90" s="17"/>
      <c r="BX90" s="26"/>
      <c r="BY90" s="26"/>
      <c r="BZ90" s="26"/>
      <c r="CA90" s="26"/>
      <c r="CB90" s="26"/>
      <c r="CC90" s="17"/>
      <c r="CD90" s="17"/>
      <c r="CE90" s="17"/>
      <c r="CF90" s="17"/>
      <c r="CG90" s="17"/>
      <c r="CH90" s="17"/>
      <c r="CI90" s="17"/>
      <c r="CJ90" s="26"/>
      <c r="CK90" s="17"/>
      <c r="CL90" s="17"/>
      <c r="CM90" s="17"/>
      <c r="CN90" s="17"/>
      <c r="CO90" s="17"/>
      <c r="CP90" s="17"/>
      <c r="CQ90" s="17"/>
      <c r="CR90" s="17"/>
      <c r="CS90" s="17"/>
      <c r="CT90" s="17"/>
      <c r="CU90" s="17"/>
      <c r="CV90" s="17"/>
      <c r="CW90" s="17"/>
      <c r="CX90" s="17"/>
      <c r="CY90" s="26"/>
      <c r="CZ90" s="26"/>
      <c r="DA90" s="26"/>
      <c r="DB90" s="17"/>
      <c r="DC90" s="17"/>
      <c r="DD90" s="17"/>
      <c r="DE90" s="17"/>
      <c r="DF90" s="17"/>
      <c r="DG90" s="17"/>
      <c r="DH90" s="26"/>
      <c r="DI90" s="17"/>
      <c r="DJ90" s="17"/>
      <c r="DK90" s="17"/>
      <c r="DL90" s="17"/>
      <c r="DM90" s="17">
        <v>16.440000000000001</v>
      </c>
      <c r="DN90" s="17">
        <v>16.440000000000001</v>
      </c>
      <c r="DO90" s="17">
        <v>16.440000000000001</v>
      </c>
      <c r="DP90" s="17">
        <v>16.420000000000002</v>
      </c>
      <c r="DQ90" s="17">
        <v>16.420000000000002</v>
      </c>
      <c r="DR90" s="17">
        <v>16.420000000000002</v>
      </c>
      <c r="DS90" s="17">
        <v>16.420000000000002</v>
      </c>
      <c r="DT90" s="17">
        <v>16.420000000000002</v>
      </c>
      <c r="DU90" s="17">
        <v>16.41</v>
      </c>
      <c r="DV90" s="17">
        <v>16.41</v>
      </c>
      <c r="DW90" s="17">
        <v>16.420000000000002</v>
      </c>
      <c r="DX90" s="17">
        <v>16.420000000000002</v>
      </c>
      <c r="DY90" s="17">
        <v>16.420000000000002</v>
      </c>
      <c r="DZ90" s="17">
        <v>16.420000000000002</v>
      </c>
      <c r="EA90" s="17">
        <v>16.420000000000002</v>
      </c>
      <c r="EB90" s="17">
        <v>16.41</v>
      </c>
      <c r="EC90" s="17">
        <v>16.420000000000002</v>
      </c>
      <c r="ED90" s="17">
        <v>16.420000000000002</v>
      </c>
      <c r="EE90" s="17">
        <v>16.41</v>
      </c>
      <c r="EF90" s="17">
        <v>16.420000000000002</v>
      </c>
      <c r="EG90" s="17">
        <v>16.41</v>
      </c>
      <c r="EH90" s="17">
        <v>16.41</v>
      </c>
      <c r="EI90" s="17">
        <v>16.41</v>
      </c>
      <c r="EJ90" s="17">
        <v>16.41</v>
      </c>
      <c r="EK90" s="17">
        <v>16.399999999999999</v>
      </c>
      <c r="EL90" s="17">
        <v>16.399999999999999</v>
      </c>
      <c r="EM90" s="17">
        <v>16.399999999999999</v>
      </c>
      <c r="EN90" s="17">
        <v>16.399999999999999</v>
      </c>
      <c r="EO90" s="17">
        <v>16.399999999999999</v>
      </c>
      <c r="EP90" s="17">
        <v>16.399999999999999</v>
      </c>
      <c r="EQ90" s="17">
        <v>16.41</v>
      </c>
      <c r="ER90" s="17">
        <v>16.399999999999999</v>
      </c>
      <c r="ES90" s="17">
        <v>16.399999999999999</v>
      </c>
      <c r="ET90" s="17">
        <v>16.399999999999999</v>
      </c>
      <c r="EU90" s="17">
        <v>16.399999999999999</v>
      </c>
      <c r="EV90" s="17">
        <v>16.420000000000002</v>
      </c>
      <c r="EW90" s="17">
        <v>16.420000000000002</v>
      </c>
      <c r="EX90" s="17">
        <v>16.420000000000002</v>
      </c>
      <c r="EY90" s="17">
        <v>16.420000000000002</v>
      </c>
      <c r="EZ90" s="17">
        <v>16.41</v>
      </c>
      <c r="FA90" s="17">
        <v>16.41</v>
      </c>
      <c r="FB90" s="17">
        <v>16.41</v>
      </c>
      <c r="FC90" s="17">
        <v>16.41</v>
      </c>
      <c r="FD90" s="17">
        <v>16.41</v>
      </c>
      <c r="FE90" s="17">
        <v>16.399999999999999</v>
      </c>
      <c r="FF90" s="17">
        <v>16.41</v>
      </c>
      <c r="FG90" s="17">
        <v>16.420000000000002</v>
      </c>
      <c r="FH90" s="17">
        <v>16.420000000000002</v>
      </c>
      <c r="FI90" s="17">
        <v>16.420000000000002</v>
      </c>
      <c r="FJ90" s="17">
        <v>16.41</v>
      </c>
      <c r="FK90" s="17">
        <v>16.420000000000002</v>
      </c>
      <c r="FL90" s="17">
        <v>16.43</v>
      </c>
      <c r="FM90" s="17">
        <v>16.420000000000002</v>
      </c>
      <c r="FN90" s="17">
        <v>16.43</v>
      </c>
      <c r="FO90" s="17">
        <v>16.43</v>
      </c>
      <c r="FP90" s="17">
        <v>16.43</v>
      </c>
      <c r="FQ90" s="17">
        <v>16.43</v>
      </c>
      <c r="FR90" s="17">
        <v>16.43</v>
      </c>
      <c r="FS90" s="17">
        <v>16.43</v>
      </c>
      <c r="FT90" s="17">
        <v>16.43</v>
      </c>
      <c r="FU90" s="17">
        <v>16.440000000000001</v>
      </c>
      <c r="FV90" s="17">
        <v>16.440000000000001</v>
      </c>
      <c r="FW90" s="17">
        <v>16.43</v>
      </c>
      <c r="FX90" s="17">
        <v>16.43</v>
      </c>
      <c r="FY90" s="17">
        <v>16.43</v>
      </c>
      <c r="FZ90" s="17">
        <v>16.420000000000002</v>
      </c>
      <c r="GA90" s="17">
        <v>16.41</v>
      </c>
      <c r="GB90" s="17">
        <v>16.420000000000002</v>
      </c>
      <c r="GC90" s="17">
        <v>16.43</v>
      </c>
      <c r="GD90" s="17">
        <v>16.43</v>
      </c>
      <c r="GE90" s="17">
        <v>16.43</v>
      </c>
      <c r="GF90" s="17">
        <v>16.440000000000001</v>
      </c>
      <c r="GG90" s="17">
        <v>16.43</v>
      </c>
      <c r="GH90" s="17">
        <v>16.43</v>
      </c>
      <c r="GI90" s="17">
        <v>16.43</v>
      </c>
      <c r="GJ90" s="17">
        <v>16.43</v>
      </c>
      <c r="GK90" s="17">
        <v>16.43</v>
      </c>
      <c r="GL90" s="17">
        <v>16.420000000000002</v>
      </c>
      <c r="GM90" s="17">
        <v>16.43</v>
      </c>
      <c r="GN90" s="17">
        <v>16.440000000000001</v>
      </c>
      <c r="GO90" s="17">
        <v>16.440000000000001</v>
      </c>
      <c r="GP90" s="17">
        <v>16.45</v>
      </c>
      <c r="GQ90" s="17">
        <v>16.440000000000001</v>
      </c>
      <c r="GR90" s="17">
        <v>16.43</v>
      </c>
      <c r="GS90" s="17">
        <v>16.43</v>
      </c>
      <c r="GT90" s="17">
        <v>16.43</v>
      </c>
      <c r="GU90" s="17">
        <v>16.420000000000002</v>
      </c>
      <c r="GV90" s="17">
        <v>16.420000000000002</v>
      </c>
      <c r="GW90" s="17">
        <v>16.43</v>
      </c>
      <c r="GX90" s="17">
        <v>16.41</v>
      </c>
      <c r="GY90" s="17">
        <v>16.41</v>
      </c>
      <c r="GZ90" s="17">
        <v>16.41</v>
      </c>
      <c r="HA90" s="17">
        <v>16.420000000000002</v>
      </c>
      <c r="HB90" s="17">
        <v>16.41</v>
      </c>
      <c r="HC90" s="17">
        <v>16.41</v>
      </c>
      <c r="HD90" s="17">
        <v>16.399999999999999</v>
      </c>
      <c r="HE90" s="17">
        <v>16.399999999999999</v>
      </c>
      <c r="HF90" s="17">
        <v>16.399999999999999</v>
      </c>
      <c r="HG90" s="17">
        <v>16.39</v>
      </c>
      <c r="HH90" s="17">
        <v>16.399999999999999</v>
      </c>
      <c r="HI90" s="17">
        <v>16.39</v>
      </c>
      <c r="HJ90" s="17">
        <v>16.399999999999999</v>
      </c>
      <c r="HK90" s="17">
        <v>16.399999999999999</v>
      </c>
      <c r="HL90" s="17">
        <v>16.399999999999999</v>
      </c>
      <c r="HM90" s="17">
        <v>16.39</v>
      </c>
      <c r="HN90" s="17">
        <v>16.39</v>
      </c>
      <c r="HO90" s="17">
        <v>16.399999999999999</v>
      </c>
      <c r="HP90" s="17">
        <v>16.399999999999999</v>
      </c>
      <c r="HQ90" s="17">
        <v>16.39</v>
      </c>
      <c r="HR90" s="17">
        <v>16.39</v>
      </c>
      <c r="HS90" s="17">
        <v>16.399999999999999</v>
      </c>
      <c r="HT90" s="17">
        <v>16.399999999999999</v>
      </c>
      <c r="HU90" s="17">
        <v>16.399999999999999</v>
      </c>
      <c r="HV90" s="17">
        <v>16.399999999999999</v>
      </c>
      <c r="HW90" s="17">
        <v>16.399999999999999</v>
      </c>
      <c r="HX90" s="17">
        <v>16.399999999999999</v>
      </c>
      <c r="HY90" s="17">
        <v>16.41</v>
      </c>
      <c r="HZ90" s="17">
        <v>16.41</v>
      </c>
      <c r="IA90" s="17">
        <v>16.41</v>
      </c>
      <c r="IB90" s="17">
        <v>16.41</v>
      </c>
      <c r="IC90" s="17">
        <v>16.420000000000002</v>
      </c>
      <c r="ID90" s="17">
        <v>16.43</v>
      </c>
      <c r="IE90" s="17">
        <v>16.420000000000002</v>
      </c>
      <c r="IF90" s="17">
        <v>16.41</v>
      </c>
      <c r="IG90" s="17">
        <v>16.399999999999999</v>
      </c>
      <c r="IH90" s="17">
        <v>16.41</v>
      </c>
      <c r="II90" s="17">
        <v>16.41</v>
      </c>
      <c r="IJ90" s="17">
        <v>16.41</v>
      </c>
      <c r="IK90" s="17">
        <v>16.399999999999999</v>
      </c>
      <c r="IL90" s="17">
        <v>16.420000000000002</v>
      </c>
      <c r="IM90" s="17">
        <v>16.41</v>
      </c>
      <c r="IN90" s="17">
        <v>16.399999999999999</v>
      </c>
      <c r="IO90" s="17">
        <v>16.399999999999999</v>
      </c>
      <c r="IP90" s="17">
        <v>16.399999999999999</v>
      </c>
      <c r="IQ90" s="17">
        <v>16.41</v>
      </c>
      <c r="IR90" s="17">
        <v>16.399999999999999</v>
      </c>
      <c r="IS90" s="17">
        <v>16.41</v>
      </c>
      <c r="IT90" s="17">
        <v>16.399999999999999</v>
      </c>
      <c r="IU90" s="17">
        <v>16.41</v>
      </c>
      <c r="IV90" s="17">
        <v>16.41</v>
      </c>
      <c r="IW90" s="17">
        <v>16.41</v>
      </c>
      <c r="IX90" s="17">
        <v>16.420000000000002</v>
      </c>
      <c r="IY90" s="17">
        <v>16.420000000000002</v>
      </c>
    </row>
    <row r="91" spans="1:259" x14ac:dyDescent="0.15">
      <c r="A91" s="17" t="s">
        <v>212</v>
      </c>
      <c r="B91" s="17" t="s">
        <v>4736</v>
      </c>
      <c r="C91" s="17"/>
      <c r="D91" s="17"/>
      <c r="E91" s="17"/>
      <c r="F91" s="17"/>
      <c r="G91" s="17"/>
      <c r="H91" s="17"/>
      <c r="I91" s="17"/>
      <c r="J91" s="17"/>
      <c r="K91" s="17"/>
      <c r="L91" s="17"/>
      <c r="M91" s="17"/>
      <c r="N91" s="17"/>
      <c r="O91" s="17"/>
      <c r="P91" s="17"/>
      <c r="Q91" s="17"/>
      <c r="R91" s="17"/>
      <c r="S91" s="17"/>
      <c r="T91" s="17"/>
      <c r="U91" s="17"/>
      <c r="V91" s="17"/>
      <c r="W91" s="17"/>
      <c r="X91" s="17"/>
      <c r="Y91" s="17"/>
      <c r="Z91" s="17"/>
      <c r="AA91" s="26"/>
      <c r="AB91" s="17"/>
      <c r="AC91" s="26"/>
      <c r="AD91" s="26"/>
      <c r="AE91" s="17"/>
      <c r="AF91" s="17"/>
      <c r="AG91" s="17"/>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c r="BI91" s="17"/>
      <c r="BJ91" s="26"/>
      <c r="BK91" s="17"/>
      <c r="BL91" s="17"/>
      <c r="BM91" s="17"/>
      <c r="BN91" s="17"/>
      <c r="BO91" s="17"/>
      <c r="BP91" s="17"/>
      <c r="BQ91" s="17"/>
      <c r="BR91" s="17"/>
      <c r="BS91" s="17"/>
      <c r="BT91" s="17"/>
      <c r="BU91" s="17"/>
      <c r="BV91" s="17"/>
      <c r="BW91" s="17"/>
      <c r="BX91" s="26"/>
      <c r="BY91" s="26"/>
      <c r="BZ91" s="26"/>
      <c r="CA91" s="26"/>
      <c r="CB91" s="26"/>
      <c r="CC91" s="17"/>
      <c r="CD91" s="17"/>
      <c r="CE91" s="17"/>
      <c r="CF91" s="17"/>
      <c r="CG91" s="17"/>
      <c r="CH91" s="17"/>
      <c r="CI91" s="17"/>
      <c r="CJ91" s="26"/>
      <c r="CK91" s="17"/>
      <c r="CL91" s="17"/>
      <c r="CM91" s="17"/>
      <c r="CN91" s="17"/>
      <c r="CO91" s="17"/>
      <c r="CP91" s="17"/>
      <c r="CQ91" s="17"/>
      <c r="CR91" s="17"/>
      <c r="CS91" s="17"/>
      <c r="CT91" s="17"/>
      <c r="CU91" s="17"/>
      <c r="CV91" s="17"/>
      <c r="CW91" s="17"/>
      <c r="CX91" s="17"/>
      <c r="CY91" s="26"/>
      <c r="CZ91" s="26"/>
      <c r="DA91" s="26"/>
      <c r="DB91" s="17"/>
      <c r="DC91" s="17"/>
      <c r="DD91" s="17"/>
      <c r="DE91" s="17"/>
      <c r="DF91" s="17"/>
      <c r="DG91" s="17"/>
      <c r="DH91" s="26"/>
      <c r="DI91" s="17"/>
      <c r="DJ91" s="17"/>
      <c r="DK91" s="17"/>
      <c r="DL91" s="17"/>
      <c r="DM91" s="17">
        <v>11.97</v>
      </c>
      <c r="DN91" s="17">
        <v>12.03</v>
      </c>
      <c r="DO91" s="17">
        <v>12.05</v>
      </c>
      <c r="DP91" s="17">
        <v>12.05</v>
      </c>
      <c r="DQ91" s="17">
        <v>12.12</v>
      </c>
      <c r="DR91" s="17">
        <v>12.2</v>
      </c>
      <c r="DS91" s="17">
        <v>12.17</v>
      </c>
      <c r="DT91" s="17">
        <v>12.14</v>
      </c>
      <c r="DU91" s="17">
        <v>12.12</v>
      </c>
      <c r="DV91" s="17">
        <v>12.07</v>
      </c>
      <c r="DW91" s="17">
        <v>12.1</v>
      </c>
      <c r="DX91" s="17">
        <v>12.14</v>
      </c>
      <c r="DY91" s="17">
        <v>12.16</v>
      </c>
      <c r="DZ91" s="17">
        <v>12.14</v>
      </c>
      <c r="EA91" s="17">
        <v>12.13</v>
      </c>
      <c r="EB91" s="17">
        <v>12.1</v>
      </c>
      <c r="EC91" s="17">
        <v>12.09</v>
      </c>
      <c r="ED91" s="17">
        <v>12.07</v>
      </c>
      <c r="EE91" s="17">
        <v>12.06</v>
      </c>
      <c r="EF91" s="17">
        <v>12.07</v>
      </c>
      <c r="EG91" s="17">
        <v>12.12</v>
      </c>
      <c r="EH91" s="17">
        <v>12.1</v>
      </c>
      <c r="EI91" s="17">
        <v>12.14</v>
      </c>
      <c r="EJ91" s="17">
        <v>12.14</v>
      </c>
      <c r="EK91" s="17">
        <v>12.2</v>
      </c>
      <c r="EL91" s="17">
        <v>12.2</v>
      </c>
      <c r="EM91" s="17">
        <v>12.17</v>
      </c>
      <c r="EN91" s="17">
        <v>12.2</v>
      </c>
      <c r="EO91" s="17">
        <v>12.36</v>
      </c>
      <c r="EP91" s="17">
        <v>12.58</v>
      </c>
      <c r="EQ91" s="17">
        <v>12.8</v>
      </c>
      <c r="ER91" s="17">
        <v>12.7</v>
      </c>
      <c r="ES91" s="17">
        <v>12.68</v>
      </c>
      <c r="ET91" s="17">
        <v>12.78</v>
      </c>
      <c r="EU91" s="17">
        <v>12.66</v>
      </c>
      <c r="EV91" s="17">
        <v>12.76</v>
      </c>
      <c r="EW91" s="17">
        <v>12.69</v>
      </c>
      <c r="EX91" s="17">
        <v>12.65</v>
      </c>
      <c r="EY91" s="17">
        <v>12.6</v>
      </c>
      <c r="EZ91" s="17">
        <v>12.58</v>
      </c>
      <c r="FA91" s="17">
        <v>12.54</v>
      </c>
      <c r="FB91" s="17">
        <v>12.62</v>
      </c>
      <c r="FC91" s="17">
        <v>12.62</v>
      </c>
      <c r="FD91" s="17">
        <v>12.57</v>
      </c>
      <c r="FE91" s="17">
        <v>12.57</v>
      </c>
      <c r="FF91" s="17">
        <v>12.57</v>
      </c>
      <c r="FG91" s="17">
        <v>12.56</v>
      </c>
      <c r="FH91" s="17">
        <v>12.56</v>
      </c>
      <c r="FI91" s="17">
        <v>12.54</v>
      </c>
      <c r="FJ91" s="17">
        <v>12.55</v>
      </c>
      <c r="FK91" s="17">
        <v>12.64</v>
      </c>
      <c r="FL91" s="17">
        <v>12.68</v>
      </c>
      <c r="FM91" s="17">
        <v>12.68</v>
      </c>
      <c r="FN91" s="17">
        <v>12.63</v>
      </c>
      <c r="FO91" s="17">
        <v>12.6</v>
      </c>
      <c r="FP91" s="17">
        <v>12.58</v>
      </c>
      <c r="FQ91" s="17">
        <v>12.58</v>
      </c>
      <c r="FR91" s="17">
        <v>12.56</v>
      </c>
      <c r="FS91" s="17">
        <v>12.56</v>
      </c>
      <c r="FT91" s="17">
        <v>12.56</v>
      </c>
      <c r="FU91" s="17">
        <v>12.55</v>
      </c>
      <c r="FV91" s="17">
        <v>12.55</v>
      </c>
      <c r="FW91" s="17">
        <v>12.51</v>
      </c>
      <c r="FX91" s="17">
        <v>12.49</v>
      </c>
      <c r="FY91" s="17">
        <v>12.53</v>
      </c>
      <c r="FZ91" s="17">
        <v>12.54</v>
      </c>
      <c r="GA91" s="17">
        <v>12.53</v>
      </c>
      <c r="GB91" s="17">
        <v>12.55</v>
      </c>
      <c r="GC91" s="17">
        <v>12.54</v>
      </c>
      <c r="GD91" s="17">
        <v>12.54</v>
      </c>
      <c r="GE91" s="17">
        <v>12.47</v>
      </c>
      <c r="GF91" s="17">
        <v>12.42</v>
      </c>
      <c r="GG91" s="17">
        <v>12.4</v>
      </c>
      <c r="GH91" s="17">
        <v>12.5</v>
      </c>
      <c r="GI91" s="17">
        <v>12.43</v>
      </c>
      <c r="GJ91" s="17">
        <v>12.43</v>
      </c>
      <c r="GK91" s="17">
        <v>12.46</v>
      </c>
      <c r="GL91" s="17">
        <v>12.43</v>
      </c>
      <c r="GM91" s="17">
        <v>12.45</v>
      </c>
      <c r="GN91" s="17">
        <v>12.46</v>
      </c>
      <c r="GO91" s="17">
        <v>12.51</v>
      </c>
      <c r="GP91" s="17">
        <v>12.58</v>
      </c>
      <c r="GQ91" s="17">
        <v>12.6</v>
      </c>
      <c r="GR91" s="17">
        <v>12.62</v>
      </c>
      <c r="GS91" s="17">
        <v>12.63</v>
      </c>
      <c r="GT91" s="17">
        <v>12.57</v>
      </c>
      <c r="GU91" s="17">
        <v>12.62</v>
      </c>
      <c r="GV91" s="17">
        <v>12.58</v>
      </c>
      <c r="GW91" s="17">
        <v>12.55</v>
      </c>
      <c r="GX91" s="17">
        <v>12.54</v>
      </c>
      <c r="GY91" s="17">
        <v>12.55</v>
      </c>
      <c r="GZ91" s="17">
        <v>12.51</v>
      </c>
      <c r="HA91" s="17">
        <v>12.48</v>
      </c>
      <c r="HB91" s="17">
        <v>12.49</v>
      </c>
      <c r="HC91" s="17">
        <v>12.53</v>
      </c>
      <c r="HD91" s="17">
        <v>12.63</v>
      </c>
      <c r="HE91" s="17">
        <v>12.68</v>
      </c>
      <c r="HF91" s="17">
        <v>12.67</v>
      </c>
      <c r="HG91" s="17">
        <v>12.61</v>
      </c>
      <c r="HH91" s="17">
        <v>12.55</v>
      </c>
      <c r="HI91" s="17">
        <v>12.56</v>
      </c>
      <c r="HJ91" s="17">
        <v>12.59</v>
      </c>
      <c r="HK91" s="17">
        <v>12.55</v>
      </c>
      <c r="HL91" s="17">
        <v>12.54</v>
      </c>
      <c r="HM91" s="17">
        <v>12.53</v>
      </c>
      <c r="HN91" s="17">
        <v>12.5</v>
      </c>
      <c r="HO91" s="17">
        <v>12.48</v>
      </c>
      <c r="HP91" s="17">
        <v>12.46</v>
      </c>
      <c r="HQ91" s="17">
        <v>12.43</v>
      </c>
      <c r="HR91" s="17">
        <v>12.49</v>
      </c>
      <c r="HS91" s="17">
        <v>12.56</v>
      </c>
      <c r="HT91" s="17">
        <v>12.55</v>
      </c>
      <c r="HU91" s="17">
        <v>12.5</v>
      </c>
      <c r="HV91" s="17">
        <v>12.61</v>
      </c>
      <c r="HW91" s="17">
        <v>12.62</v>
      </c>
      <c r="HX91" s="17">
        <v>12.58</v>
      </c>
      <c r="HY91" s="17">
        <v>12.57</v>
      </c>
      <c r="HZ91" s="17">
        <v>12.55</v>
      </c>
      <c r="IA91" s="17">
        <v>12.57</v>
      </c>
      <c r="IB91" s="17">
        <v>12.54</v>
      </c>
      <c r="IC91" s="17">
        <v>12.48</v>
      </c>
      <c r="ID91" s="17">
        <v>12.45</v>
      </c>
      <c r="IE91" s="17">
        <v>12.5</v>
      </c>
      <c r="IF91" s="17">
        <v>12.46</v>
      </c>
      <c r="IG91" s="17">
        <v>12.48</v>
      </c>
      <c r="IH91" s="17">
        <v>12.5</v>
      </c>
      <c r="II91" s="17">
        <v>12.55</v>
      </c>
      <c r="IJ91" s="17">
        <v>12.62</v>
      </c>
      <c r="IK91" s="17">
        <v>12.63</v>
      </c>
      <c r="IL91" s="17">
        <v>12.58</v>
      </c>
      <c r="IM91" s="17">
        <v>12.55</v>
      </c>
      <c r="IN91" s="17">
        <v>12.57</v>
      </c>
      <c r="IO91" s="17">
        <v>12.53</v>
      </c>
      <c r="IP91" s="17">
        <v>12.47</v>
      </c>
      <c r="IQ91" s="17">
        <v>12.5</v>
      </c>
      <c r="IR91" s="17">
        <v>12.49</v>
      </c>
      <c r="IS91" s="17">
        <v>12.48</v>
      </c>
      <c r="IT91" s="17">
        <v>12.49</v>
      </c>
      <c r="IU91" s="17">
        <v>12.5</v>
      </c>
      <c r="IV91" s="17">
        <v>12.5</v>
      </c>
      <c r="IW91" s="17">
        <v>12.5</v>
      </c>
      <c r="IX91" s="17">
        <v>12.49</v>
      </c>
      <c r="IY91" s="17">
        <v>12.49</v>
      </c>
    </row>
    <row r="92" spans="1:259" x14ac:dyDescent="0.15">
      <c r="A92" s="17" t="s">
        <v>277</v>
      </c>
      <c r="B92" s="17" t="s">
        <v>278</v>
      </c>
      <c r="C92" s="17"/>
      <c r="D92" s="17"/>
      <c r="E92" s="17"/>
      <c r="F92" s="17"/>
      <c r="G92" s="17"/>
      <c r="H92" s="17"/>
      <c r="I92" s="17"/>
      <c r="J92" s="17"/>
      <c r="K92" s="17"/>
      <c r="L92" s="17"/>
      <c r="M92" s="17"/>
      <c r="N92" s="17"/>
      <c r="O92" s="17"/>
      <c r="P92" s="17"/>
      <c r="Q92" s="17"/>
      <c r="R92" s="17"/>
      <c r="S92" s="17"/>
      <c r="T92" s="17"/>
      <c r="U92" s="17"/>
      <c r="V92" s="17"/>
      <c r="W92" s="17"/>
      <c r="X92" s="17"/>
      <c r="Y92" s="17"/>
      <c r="Z92" s="17"/>
      <c r="AA92" s="26"/>
      <c r="AB92" s="17"/>
      <c r="AC92" s="26"/>
      <c r="AD92" s="26"/>
      <c r="AE92" s="17"/>
      <c r="AF92" s="17"/>
      <c r="AG92" s="17"/>
      <c r="AH92" s="17"/>
      <c r="AI92" s="17"/>
      <c r="AJ92" s="17"/>
      <c r="AK92" s="17"/>
      <c r="AL92" s="17"/>
      <c r="AM92" s="17"/>
      <c r="AN92" s="17"/>
      <c r="AO92" s="17"/>
      <c r="AP92" s="17"/>
      <c r="AQ92" s="17"/>
      <c r="AR92" s="17"/>
      <c r="AS92" s="17"/>
      <c r="AT92" s="17"/>
      <c r="AU92" s="17"/>
      <c r="AV92" s="17"/>
      <c r="AW92" s="17"/>
      <c r="AX92" s="17"/>
      <c r="AY92" s="17"/>
      <c r="AZ92" s="17"/>
      <c r="BA92" s="17"/>
      <c r="BB92" s="17"/>
      <c r="BC92" s="17"/>
      <c r="BD92" s="17"/>
      <c r="BE92" s="17"/>
      <c r="BF92" s="17"/>
      <c r="BG92" s="17"/>
      <c r="BH92" s="17"/>
      <c r="BI92" s="17"/>
      <c r="BJ92" s="26"/>
      <c r="BK92" s="17"/>
      <c r="BL92" s="17"/>
      <c r="BM92" s="17"/>
      <c r="BN92" s="17"/>
      <c r="BO92" s="17"/>
      <c r="BP92" s="17"/>
      <c r="BQ92" s="17"/>
      <c r="BR92" s="17"/>
      <c r="BS92" s="17"/>
      <c r="BT92" s="17"/>
      <c r="BU92" s="17"/>
      <c r="BV92" s="17"/>
      <c r="BW92" s="17"/>
      <c r="BX92" s="26"/>
      <c r="BY92" s="26"/>
      <c r="BZ92" s="26"/>
      <c r="CA92" s="26"/>
      <c r="CB92" s="26"/>
      <c r="CC92" s="17"/>
      <c r="CD92" s="17"/>
      <c r="CE92" s="17"/>
      <c r="CF92" s="17"/>
      <c r="CG92" s="17"/>
      <c r="CH92" s="17"/>
      <c r="CI92" s="17"/>
      <c r="CJ92" s="26"/>
      <c r="CK92" s="17"/>
      <c r="CL92" s="17"/>
      <c r="CM92" s="17"/>
      <c r="CN92" s="17"/>
      <c r="CO92" s="17"/>
      <c r="CP92" s="17"/>
      <c r="CQ92" s="17"/>
      <c r="CR92" s="17"/>
      <c r="CS92" s="17"/>
      <c r="CT92" s="17"/>
      <c r="CU92" s="17"/>
      <c r="CV92" s="17"/>
      <c r="CW92" s="17"/>
      <c r="CX92" s="17"/>
      <c r="CY92" s="26"/>
      <c r="CZ92" s="26"/>
      <c r="DA92" s="26"/>
      <c r="DB92" s="17"/>
      <c r="DC92" s="17"/>
      <c r="DD92" s="17"/>
      <c r="DE92" s="17"/>
      <c r="DF92" s="17"/>
      <c r="DG92" s="17"/>
      <c r="DH92" s="26"/>
      <c r="DI92" s="17"/>
      <c r="DJ92" s="17"/>
      <c r="DK92" s="17"/>
      <c r="DL92" s="17"/>
      <c r="DM92" s="17">
        <v>2.29</v>
      </c>
      <c r="DN92" s="17">
        <v>2.29</v>
      </c>
      <c r="DO92" s="17">
        <v>2.2799999999999998</v>
      </c>
      <c r="DP92" s="17">
        <v>2.29</v>
      </c>
      <c r="DQ92" s="17">
        <v>2.29</v>
      </c>
      <c r="DR92" s="17">
        <v>2.2799999999999998</v>
      </c>
      <c r="DS92" s="17">
        <v>2.29</v>
      </c>
      <c r="DT92" s="17">
        <v>2.2799999999999998</v>
      </c>
      <c r="DU92" s="17">
        <v>2.2799999999999998</v>
      </c>
      <c r="DV92" s="17">
        <v>2.2799999999999998</v>
      </c>
      <c r="DW92" s="17">
        <v>2.2799999999999998</v>
      </c>
      <c r="DX92" s="17">
        <v>2.2799999999999998</v>
      </c>
      <c r="DY92" s="17">
        <v>2.2799999999999998</v>
      </c>
      <c r="DZ92" s="17">
        <v>2.29</v>
      </c>
      <c r="EA92" s="17">
        <v>2.2799999999999998</v>
      </c>
      <c r="EB92" s="17">
        <v>2.2799999999999998</v>
      </c>
      <c r="EC92" s="17">
        <v>2.29</v>
      </c>
      <c r="ED92" s="17">
        <v>2.2799999999999998</v>
      </c>
      <c r="EE92" s="17">
        <v>2.2799999999999998</v>
      </c>
      <c r="EF92" s="17">
        <v>2.2799999999999998</v>
      </c>
      <c r="EG92" s="17">
        <v>2.2799999999999998</v>
      </c>
      <c r="EH92" s="17">
        <v>2.2799999999999998</v>
      </c>
      <c r="EI92" s="17">
        <v>2.2799999999999998</v>
      </c>
      <c r="EJ92" s="17">
        <v>2.2799999999999998</v>
      </c>
      <c r="EK92" s="17">
        <v>2.2799999999999998</v>
      </c>
      <c r="EL92" s="17">
        <v>2.29</v>
      </c>
      <c r="EM92" s="17">
        <v>2.2799999999999998</v>
      </c>
      <c r="EN92" s="17">
        <v>2.2799999999999998</v>
      </c>
      <c r="EO92" s="17">
        <v>2.2799999999999998</v>
      </c>
      <c r="EP92" s="17">
        <v>2.2799999999999998</v>
      </c>
      <c r="EQ92" s="17">
        <v>2.29</v>
      </c>
      <c r="ER92" s="17">
        <v>2.2799999999999998</v>
      </c>
      <c r="ES92" s="17">
        <v>2.2799999999999998</v>
      </c>
      <c r="ET92" s="17">
        <v>2.29</v>
      </c>
      <c r="EU92" s="17">
        <v>2.2799999999999998</v>
      </c>
      <c r="EV92" s="17">
        <v>2.2799999999999998</v>
      </c>
      <c r="EW92" s="17">
        <v>2.2799999999999998</v>
      </c>
      <c r="EX92" s="17">
        <v>2.2799999999999998</v>
      </c>
      <c r="EY92" s="17">
        <v>2.2799999999999998</v>
      </c>
      <c r="EZ92" s="17">
        <v>2.29</v>
      </c>
      <c r="FA92" s="17">
        <v>2.29</v>
      </c>
      <c r="FB92" s="17">
        <v>2.2799999999999998</v>
      </c>
      <c r="FC92" s="17">
        <v>2.2799999999999998</v>
      </c>
      <c r="FD92" s="17">
        <v>2.29</v>
      </c>
      <c r="FE92" s="17">
        <v>2.29</v>
      </c>
      <c r="FF92" s="17">
        <v>2.29</v>
      </c>
      <c r="FG92" s="17">
        <v>2.2799999999999998</v>
      </c>
      <c r="FH92" s="17">
        <v>2.2799999999999998</v>
      </c>
      <c r="FI92" s="17">
        <v>2.2799999999999998</v>
      </c>
      <c r="FJ92" s="17">
        <v>2.2799999999999998</v>
      </c>
      <c r="FK92" s="17">
        <v>2.29</v>
      </c>
      <c r="FL92" s="17">
        <v>2.29</v>
      </c>
      <c r="FM92" s="17">
        <v>2.29</v>
      </c>
      <c r="FN92" s="17">
        <v>2.2799999999999998</v>
      </c>
      <c r="FO92" s="17">
        <v>2.29</v>
      </c>
      <c r="FP92" s="17">
        <v>2.29</v>
      </c>
      <c r="FQ92" s="17">
        <v>2.29</v>
      </c>
      <c r="FR92" s="17">
        <v>2.2799999999999998</v>
      </c>
      <c r="FS92" s="17">
        <v>2.2799999999999998</v>
      </c>
      <c r="FT92" s="17">
        <v>2.29</v>
      </c>
      <c r="FU92" s="17">
        <v>2.2799999999999998</v>
      </c>
      <c r="FV92" s="17">
        <v>2.29</v>
      </c>
      <c r="FW92" s="17">
        <v>2.2799999999999998</v>
      </c>
      <c r="FX92" s="17">
        <v>2.2799999999999998</v>
      </c>
      <c r="FY92" s="17">
        <v>2.2799999999999998</v>
      </c>
      <c r="FZ92" s="17">
        <v>2.2799999999999998</v>
      </c>
      <c r="GA92" s="17">
        <v>2.2799999999999998</v>
      </c>
      <c r="GB92" s="17">
        <v>2.29</v>
      </c>
      <c r="GC92" s="17">
        <v>2.2799999999999998</v>
      </c>
      <c r="GD92" s="17">
        <v>2.2799999999999998</v>
      </c>
      <c r="GE92" s="17">
        <v>2.2799999999999998</v>
      </c>
      <c r="GF92" s="17">
        <v>2.2799999999999998</v>
      </c>
      <c r="GG92" s="17">
        <v>2.2799999999999998</v>
      </c>
      <c r="GH92" s="17">
        <v>2.2799999999999998</v>
      </c>
      <c r="GI92" s="17">
        <v>2.2799999999999998</v>
      </c>
      <c r="GJ92" s="17">
        <v>2.2799999999999998</v>
      </c>
      <c r="GK92" s="17">
        <v>2.29</v>
      </c>
      <c r="GL92" s="17">
        <v>2.29</v>
      </c>
      <c r="GM92" s="17">
        <v>2.2799999999999998</v>
      </c>
      <c r="GN92" s="17">
        <v>2.2799999999999998</v>
      </c>
      <c r="GO92" s="17">
        <v>2.29</v>
      </c>
      <c r="GP92" s="17">
        <v>2.2799999999999998</v>
      </c>
      <c r="GQ92" s="17">
        <v>2.2799999999999998</v>
      </c>
      <c r="GR92" s="17">
        <v>2.2799999999999998</v>
      </c>
      <c r="GS92" s="17">
        <v>2.2799999999999998</v>
      </c>
      <c r="GT92" s="17">
        <v>2.2799999999999998</v>
      </c>
      <c r="GU92" s="17">
        <v>2.2799999999999998</v>
      </c>
      <c r="GV92" s="17">
        <v>2.2799999999999998</v>
      </c>
      <c r="GW92" s="17">
        <v>2.2799999999999998</v>
      </c>
      <c r="GX92" s="17">
        <v>2.2799999999999998</v>
      </c>
      <c r="GY92" s="17">
        <v>2.2799999999999998</v>
      </c>
      <c r="GZ92" s="17">
        <v>2.29</v>
      </c>
      <c r="HA92" s="17">
        <v>2.2799999999999998</v>
      </c>
      <c r="HB92" s="17">
        <v>2.2799999999999998</v>
      </c>
      <c r="HC92" s="17">
        <v>2.29</v>
      </c>
      <c r="HD92" s="17">
        <v>2.31</v>
      </c>
      <c r="HE92" s="17">
        <v>2.3199999999999998</v>
      </c>
      <c r="HF92" s="17">
        <v>2.34</v>
      </c>
      <c r="HG92" s="17">
        <v>2.34</v>
      </c>
      <c r="HH92" s="17">
        <v>2.34</v>
      </c>
      <c r="HI92" s="17">
        <v>2.33</v>
      </c>
      <c r="HJ92" s="17">
        <v>2.33</v>
      </c>
      <c r="HK92" s="17">
        <v>2.33</v>
      </c>
      <c r="HL92" s="17">
        <v>2.3199999999999998</v>
      </c>
      <c r="HM92" s="17">
        <v>2.33</v>
      </c>
      <c r="HN92" s="17">
        <v>2.33</v>
      </c>
      <c r="HO92" s="17">
        <v>2.3199999999999998</v>
      </c>
      <c r="HP92" s="17">
        <v>2.33</v>
      </c>
      <c r="HQ92" s="17">
        <v>2.33</v>
      </c>
      <c r="HR92" s="17">
        <v>2.33</v>
      </c>
      <c r="HS92" s="17">
        <v>2.3199999999999998</v>
      </c>
      <c r="HT92" s="17">
        <v>2.3199999999999998</v>
      </c>
      <c r="HU92" s="17">
        <v>2.3199999999999998</v>
      </c>
      <c r="HV92" s="17">
        <v>2.33</v>
      </c>
      <c r="HW92" s="17">
        <v>2.3199999999999998</v>
      </c>
      <c r="HX92" s="17">
        <v>2.33</v>
      </c>
      <c r="HY92" s="17">
        <v>2.3199999999999998</v>
      </c>
      <c r="HZ92" s="17">
        <v>2.33</v>
      </c>
      <c r="IA92" s="17">
        <v>2.3199999999999998</v>
      </c>
      <c r="IB92" s="17">
        <v>2.3199999999999998</v>
      </c>
      <c r="IC92" s="17">
        <v>2.3199999999999998</v>
      </c>
      <c r="ID92" s="17">
        <v>2.3199999999999998</v>
      </c>
      <c r="IE92" s="17">
        <v>2.3199999999999998</v>
      </c>
      <c r="IF92" s="17">
        <v>2.33</v>
      </c>
      <c r="IG92" s="17">
        <v>2.33</v>
      </c>
      <c r="IH92" s="17">
        <v>2.3199999999999998</v>
      </c>
      <c r="II92" s="17">
        <v>2.3199999999999998</v>
      </c>
      <c r="IJ92" s="17">
        <v>2.3199999999999998</v>
      </c>
      <c r="IK92" s="17">
        <v>2.31</v>
      </c>
      <c r="IL92" s="17">
        <v>2.3199999999999998</v>
      </c>
      <c r="IM92" s="17">
        <v>2.3199999999999998</v>
      </c>
      <c r="IN92" s="17">
        <v>2.3199999999999998</v>
      </c>
      <c r="IO92" s="17">
        <v>2.31</v>
      </c>
      <c r="IP92" s="17">
        <v>2.3199999999999998</v>
      </c>
      <c r="IQ92" s="17">
        <v>2.31</v>
      </c>
      <c r="IR92" s="17">
        <v>2.3199999999999998</v>
      </c>
      <c r="IS92" s="17">
        <v>2.3199999999999998</v>
      </c>
      <c r="IT92" s="17">
        <v>2.31</v>
      </c>
      <c r="IU92" s="17">
        <v>2.31</v>
      </c>
      <c r="IV92" s="17">
        <v>2.31</v>
      </c>
      <c r="IW92" s="17">
        <v>2.31</v>
      </c>
      <c r="IX92" s="17">
        <v>2.31</v>
      </c>
      <c r="IY92" s="17">
        <v>2.3199999999999998</v>
      </c>
    </row>
    <row r="93" spans="1:259" x14ac:dyDescent="0.15">
      <c r="A93" s="17" t="s">
        <v>385</v>
      </c>
      <c r="B93" s="17" t="s">
        <v>386</v>
      </c>
      <c r="C93" s="17"/>
      <c r="D93" s="17"/>
      <c r="E93" s="17"/>
      <c r="F93" s="17"/>
      <c r="G93" s="17"/>
      <c r="H93" s="17"/>
      <c r="I93" s="17"/>
      <c r="J93" s="17"/>
      <c r="K93" s="17"/>
      <c r="L93" s="17"/>
      <c r="M93" s="17"/>
      <c r="N93" s="17"/>
      <c r="O93" s="17"/>
      <c r="P93" s="17"/>
      <c r="Q93" s="17"/>
      <c r="R93" s="17"/>
      <c r="S93" s="17"/>
      <c r="T93" s="17"/>
      <c r="U93" s="17"/>
      <c r="V93" s="17"/>
      <c r="W93" s="17"/>
      <c r="X93" s="17"/>
      <c r="Y93" s="17"/>
      <c r="Z93" s="17"/>
      <c r="AA93" s="26"/>
      <c r="AB93" s="17"/>
      <c r="AC93" s="26"/>
      <c r="AD93" s="26"/>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26"/>
      <c r="BK93" s="17"/>
      <c r="BL93" s="17"/>
      <c r="BM93" s="17"/>
      <c r="BN93" s="17"/>
      <c r="BO93" s="17"/>
      <c r="BP93" s="17"/>
      <c r="BQ93" s="17"/>
      <c r="BR93" s="17"/>
      <c r="BS93" s="17"/>
      <c r="BT93" s="17"/>
      <c r="BU93" s="17"/>
      <c r="BV93" s="17"/>
      <c r="BW93" s="17"/>
      <c r="BX93" s="26"/>
      <c r="BY93" s="26"/>
      <c r="BZ93" s="26"/>
      <c r="CA93" s="26"/>
      <c r="CB93" s="26"/>
      <c r="CC93" s="17"/>
      <c r="CD93" s="17"/>
      <c r="CE93" s="17"/>
      <c r="CF93" s="17"/>
      <c r="CG93" s="17"/>
      <c r="CH93" s="17"/>
      <c r="CI93" s="17"/>
      <c r="CJ93" s="26"/>
      <c r="CK93" s="17"/>
      <c r="CL93" s="17"/>
      <c r="CM93" s="17"/>
      <c r="CN93" s="17"/>
      <c r="CO93" s="17"/>
      <c r="CP93" s="17"/>
      <c r="CQ93" s="17"/>
      <c r="CR93" s="17"/>
      <c r="CS93" s="17"/>
      <c r="CT93" s="17"/>
      <c r="CU93" s="17"/>
      <c r="CV93" s="17"/>
      <c r="CW93" s="17"/>
      <c r="CX93" s="17"/>
      <c r="CY93" s="26"/>
      <c r="CZ93" s="26"/>
      <c r="DA93" s="26"/>
      <c r="DB93" s="17"/>
      <c r="DC93" s="17"/>
      <c r="DD93" s="17"/>
      <c r="DE93" s="17"/>
      <c r="DF93" s="17"/>
      <c r="DG93" s="17"/>
      <c r="DH93" s="26"/>
      <c r="DI93" s="17"/>
      <c r="DJ93" s="17"/>
      <c r="DK93" s="17"/>
      <c r="DL93" s="17"/>
      <c r="DM93" s="17">
        <v>11.23</v>
      </c>
      <c r="DN93" s="17">
        <v>11.29</v>
      </c>
      <c r="DO93" s="17">
        <v>11.3</v>
      </c>
      <c r="DP93" s="17">
        <v>11.33</v>
      </c>
      <c r="DQ93" s="17">
        <v>11.35</v>
      </c>
      <c r="DR93" s="17">
        <v>11.29</v>
      </c>
      <c r="DS93" s="17">
        <v>11.33</v>
      </c>
      <c r="DT93" s="17">
        <v>11.33</v>
      </c>
      <c r="DU93" s="17">
        <v>11.35</v>
      </c>
      <c r="DV93" s="17">
        <v>11.36</v>
      </c>
      <c r="DW93" s="17">
        <v>11.36</v>
      </c>
      <c r="DX93" s="17">
        <v>11.31</v>
      </c>
      <c r="DY93" s="17">
        <v>11.36</v>
      </c>
      <c r="DZ93" s="17">
        <v>11.33</v>
      </c>
      <c r="EA93" s="17">
        <v>11.33</v>
      </c>
      <c r="EB93" s="17">
        <v>11.32</v>
      </c>
      <c r="EC93" s="17">
        <v>11.31</v>
      </c>
      <c r="ED93" s="17">
        <v>11.32</v>
      </c>
      <c r="EE93" s="17">
        <v>11.34</v>
      </c>
      <c r="EF93" s="17">
        <v>11.34</v>
      </c>
      <c r="EG93" s="17">
        <v>11.37</v>
      </c>
      <c r="EH93" s="17">
        <v>11.37</v>
      </c>
      <c r="EI93" s="17">
        <v>11.4</v>
      </c>
      <c r="EJ93" s="17">
        <v>11.43</v>
      </c>
      <c r="EK93" s="17">
        <v>11.45</v>
      </c>
      <c r="EL93" s="17">
        <v>11.39</v>
      </c>
      <c r="EM93" s="17">
        <v>11.43</v>
      </c>
      <c r="EN93" s="17">
        <v>11.4</v>
      </c>
      <c r="EO93" s="17">
        <v>11.41</v>
      </c>
      <c r="EP93" s="17">
        <v>11.42</v>
      </c>
      <c r="EQ93" s="17">
        <v>11.42</v>
      </c>
      <c r="ER93" s="17">
        <v>11.41</v>
      </c>
      <c r="ES93" s="17">
        <v>11.41</v>
      </c>
      <c r="ET93" s="17">
        <v>11.4</v>
      </c>
      <c r="EU93" s="17">
        <v>11.41</v>
      </c>
      <c r="EV93" s="17">
        <v>11.43</v>
      </c>
      <c r="EW93" s="17">
        <v>11.5</v>
      </c>
      <c r="EX93" s="17">
        <v>11.54</v>
      </c>
      <c r="EY93" s="17">
        <v>11.5</v>
      </c>
      <c r="EZ93" s="17">
        <v>11.47</v>
      </c>
      <c r="FA93" s="17">
        <v>11.45</v>
      </c>
      <c r="FB93" s="17">
        <v>11.49</v>
      </c>
      <c r="FC93" s="17">
        <v>11.45</v>
      </c>
      <c r="FD93" s="17">
        <v>11.42</v>
      </c>
      <c r="FE93" s="17">
        <v>11.43</v>
      </c>
      <c r="FF93" s="17">
        <v>11.46</v>
      </c>
      <c r="FG93" s="17">
        <v>11.45</v>
      </c>
      <c r="FH93" s="17">
        <v>11.44</v>
      </c>
      <c r="FI93" s="17">
        <v>11.44</v>
      </c>
      <c r="FJ93" s="17">
        <v>11.45</v>
      </c>
      <c r="FK93" s="17">
        <v>11.42</v>
      </c>
      <c r="FL93" s="17">
        <v>11.4</v>
      </c>
      <c r="FM93" s="17">
        <v>11.36</v>
      </c>
      <c r="FN93" s="17">
        <v>11.35</v>
      </c>
      <c r="FO93" s="17">
        <v>11.35</v>
      </c>
      <c r="FP93" s="17">
        <v>11.39</v>
      </c>
      <c r="FQ93" s="17">
        <v>11.45</v>
      </c>
      <c r="FR93" s="17">
        <v>11.41</v>
      </c>
      <c r="FS93" s="17">
        <v>11.4</v>
      </c>
      <c r="FT93" s="17">
        <v>11.38</v>
      </c>
      <c r="FU93" s="17">
        <v>11.34</v>
      </c>
      <c r="FV93" s="17">
        <v>11.33</v>
      </c>
      <c r="FW93" s="17">
        <v>11.35</v>
      </c>
      <c r="FX93" s="17">
        <v>11.38</v>
      </c>
      <c r="FY93" s="17">
        <v>11.36</v>
      </c>
      <c r="FZ93" s="17">
        <v>11.36</v>
      </c>
      <c r="GA93" s="17">
        <v>11.35</v>
      </c>
      <c r="GB93" s="17">
        <v>11.33</v>
      </c>
      <c r="GC93" s="17">
        <v>11.33</v>
      </c>
      <c r="GD93" s="17">
        <v>11.32</v>
      </c>
      <c r="GE93" s="17">
        <v>11.34</v>
      </c>
      <c r="GF93" s="17">
        <v>11.36</v>
      </c>
      <c r="GG93" s="17">
        <v>11.38</v>
      </c>
      <c r="GH93" s="17">
        <v>11.37</v>
      </c>
      <c r="GI93" s="17">
        <v>11.33</v>
      </c>
      <c r="GJ93" s="17">
        <v>11.32</v>
      </c>
      <c r="GK93" s="17">
        <v>11.32</v>
      </c>
      <c r="GL93" s="17">
        <v>11.35</v>
      </c>
      <c r="GM93" s="17">
        <v>11.32</v>
      </c>
      <c r="GN93" s="17">
        <v>11.31</v>
      </c>
      <c r="GO93" s="17">
        <v>11.29</v>
      </c>
      <c r="GP93" s="17">
        <v>11.29</v>
      </c>
      <c r="GQ93" s="17">
        <v>11.28</v>
      </c>
      <c r="GR93" s="17">
        <v>11.25</v>
      </c>
      <c r="GS93" s="17">
        <v>11.24</v>
      </c>
      <c r="GT93" s="17">
        <v>11.29</v>
      </c>
      <c r="GU93" s="17">
        <v>11.31</v>
      </c>
      <c r="GV93" s="17">
        <v>11.3</v>
      </c>
      <c r="GW93" s="17">
        <v>11.28</v>
      </c>
      <c r="GX93" s="17">
        <v>11.28</v>
      </c>
      <c r="GY93" s="17">
        <v>11.28</v>
      </c>
      <c r="GZ93" s="17">
        <v>11.29</v>
      </c>
      <c r="HA93" s="17">
        <v>11.29</v>
      </c>
      <c r="HB93" s="17">
        <v>11.26</v>
      </c>
      <c r="HC93" s="17">
        <v>11.23</v>
      </c>
      <c r="HD93" s="17">
        <v>11.18</v>
      </c>
      <c r="HE93" s="17">
        <v>11.24</v>
      </c>
      <c r="HF93" s="17">
        <v>11.17</v>
      </c>
      <c r="HG93" s="17">
        <v>11.1</v>
      </c>
      <c r="HH93" s="17">
        <v>11.16</v>
      </c>
      <c r="HI93" s="17">
        <v>11.16</v>
      </c>
      <c r="HJ93" s="17">
        <v>11.11</v>
      </c>
      <c r="HK93" s="17">
        <v>11.2</v>
      </c>
      <c r="HL93" s="17">
        <v>11.2</v>
      </c>
      <c r="HM93" s="17">
        <v>11.23</v>
      </c>
      <c r="HN93" s="17">
        <v>11.24</v>
      </c>
      <c r="HO93" s="17">
        <v>11.16</v>
      </c>
      <c r="HP93" s="17">
        <v>11.21</v>
      </c>
      <c r="HQ93" s="17">
        <v>11.25</v>
      </c>
      <c r="HR93" s="17">
        <v>11.22</v>
      </c>
      <c r="HS93" s="17">
        <v>11.2</v>
      </c>
      <c r="HT93" s="17">
        <v>11.21</v>
      </c>
      <c r="HU93" s="17">
        <v>11.24</v>
      </c>
      <c r="HV93" s="17">
        <v>11.26</v>
      </c>
      <c r="HW93" s="17">
        <v>11.23</v>
      </c>
      <c r="HX93" s="17">
        <v>11.24</v>
      </c>
      <c r="HY93" s="17">
        <v>11.2</v>
      </c>
      <c r="HZ93" s="17">
        <v>11.2</v>
      </c>
      <c r="IA93" s="17">
        <v>11.22</v>
      </c>
      <c r="IB93" s="17">
        <v>11.2</v>
      </c>
      <c r="IC93" s="17">
        <v>11.17</v>
      </c>
      <c r="ID93" s="17">
        <v>11.13</v>
      </c>
      <c r="IE93" s="17">
        <v>11.16</v>
      </c>
      <c r="IF93" s="17">
        <v>11.28</v>
      </c>
      <c r="IG93" s="17">
        <v>11.26</v>
      </c>
      <c r="IH93" s="17">
        <v>11.25</v>
      </c>
      <c r="II93" s="17">
        <v>11.26</v>
      </c>
      <c r="IJ93" s="17">
        <v>11.24</v>
      </c>
      <c r="IK93" s="17">
        <v>11.24</v>
      </c>
      <c r="IL93" s="17">
        <v>11.22</v>
      </c>
      <c r="IM93" s="17">
        <v>11.2</v>
      </c>
      <c r="IN93" s="17">
        <v>11.21</v>
      </c>
      <c r="IO93" s="17">
        <v>11.24</v>
      </c>
      <c r="IP93" s="17">
        <v>11.2</v>
      </c>
      <c r="IQ93" s="17">
        <v>11.16</v>
      </c>
      <c r="IR93" s="17">
        <v>11.16</v>
      </c>
      <c r="IS93" s="17">
        <v>11.15</v>
      </c>
      <c r="IT93" s="17">
        <v>11.17</v>
      </c>
      <c r="IU93" s="17">
        <v>11.15</v>
      </c>
      <c r="IV93" s="17">
        <v>11.14</v>
      </c>
      <c r="IW93" s="17">
        <v>11.14</v>
      </c>
      <c r="IX93" s="17">
        <v>11.14</v>
      </c>
      <c r="IY93" s="17">
        <v>11.15</v>
      </c>
    </row>
    <row r="94" spans="1:259" x14ac:dyDescent="0.15">
      <c r="A94" s="17" t="s">
        <v>876</v>
      </c>
      <c r="B94" s="17" t="s">
        <v>877</v>
      </c>
      <c r="C94" s="17"/>
      <c r="D94" s="17"/>
      <c r="E94" s="17"/>
      <c r="F94" s="17"/>
      <c r="G94" s="17"/>
      <c r="H94" s="17"/>
      <c r="I94" s="17"/>
      <c r="J94" s="17"/>
      <c r="K94" s="17"/>
      <c r="L94" s="17"/>
      <c r="M94" s="17"/>
      <c r="N94" s="17"/>
      <c r="O94" s="17"/>
      <c r="P94" s="17"/>
      <c r="Q94" s="17"/>
      <c r="R94" s="17"/>
      <c r="S94" s="17"/>
      <c r="T94" s="17"/>
      <c r="U94" s="17"/>
      <c r="V94" s="17"/>
      <c r="W94" s="17"/>
      <c r="X94" s="17"/>
      <c r="Y94" s="17"/>
      <c r="Z94" s="17"/>
      <c r="AA94" s="26"/>
      <c r="AB94" s="17"/>
      <c r="AC94" s="26"/>
      <c r="AD94" s="26"/>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26"/>
      <c r="BK94" s="17"/>
      <c r="BL94" s="17"/>
      <c r="BM94" s="17"/>
      <c r="BN94" s="17"/>
      <c r="BO94" s="17"/>
      <c r="BP94" s="17"/>
      <c r="BQ94" s="17"/>
      <c r="BR94" s="17"/>
      <c r="BS94" s="17"/>
      <c r="BT94" s="17"/>
      <c r="BU94" s="17"/>
      <c r="BV94" s="17"/>
      <c r="BW94" s="17"/>
      <c r="BX94" s="26"/>
      <c r="BY94" s="26"/>
      <c r="BZ94" s="26"/>
      <c r="CA94" s="26"/>
      <c r="CB94" s="26"/>
      <c r="CC94" s="17"/>
      <c r="CD94" s="17"/>
      <c r="CE94" s="17"/>
      <c r="CF94" s="17"/>
      <c r="CG94" s="17"/>
      <c r="CH94" s="17"/>
      <c r="CI94" s="17"/>
      <c r="CJ94" s="26"/>
      <c r="CK94" s="17"/>
      <c r="CL94" s="17"/>
      <c r="CM94" s="17"/>
      <c r="CN94" s="17"/>
      <c r="CO94" s="17"/>
      <c r="CP94" s="17"/>
      <c r="CQ94" s="17"/>
      <c r="CR94" s="17"/>
      <c r="CS94" s="17"/>
      <c r="CT94" s="17"/>
      <c r="CU94" s="17"/>
      <c r="CV94" s="17"/>
      <c r="CW94" s="17"/>
      <c r="CX94" s="17"/>
      <c r="CY94" s="26"/>
      <c r="CZ94" s="26"/>
      <c r="DA94" s="26"/>
      <c r="DB94" s="17"/>
      <c r="DC94" s="17"/>
      <c r="DD94" s="17"/>
      <c r="DE94" s="17"/>
      <c r="DF94" s="17"/>
      <c r="DG94" s="17"/>
      <c r="DH94" s="26"/>
      <c r="DI94" s="17"/>
      <c r="DJ94" s="17"/>
      <c r="DK94" s="17"/>
      <c r="DL94" s="17"/>
      <c r="DM94" s="17">
        <v>11.46</v>
      </c>
      <c r="DN94" s="17">
        <v>11.46</v>
      </c>
      <c r="DO94" s="17">
        <v>11.46</v>
      </c>
      <c r="DP94" s="17">
        <v>11.46</v>
      </c>
      <c r="DQ94" s="17">
        <v>11.46</v>
      </c>
      <c r="DR94" s="17">
        <v>11.46</v>
      </c>
      <c r="DS94" s="17">
        <v>11.46</v>
      </c>
      <c r="DT94" s="17">
        <v>11.46</v>
      </c>
      <c r="DU94" s="17">
        <v>11.46</v>
      </c>
      <c r="DV94" s="17">
        <v>11.46</v>
      </c>
      <c r="DW94" s="17">
        <v>11.46</v>
      </c>
      <c r="DX94" s="17">
        <v>11.46</v>
      </c>
      <c r="DY94" s="17">
        <v>11.46</v>
      </c>
      <c r="DZ94" s="17">
        <v>11.46</v>
      </c>
      <c r="EA94" s="17">
        <v>11.46</v>
      </c>
      <c r="EB94" s="17">
        <v>11.46</v>
      </c>
      <c r="EC94" s="17">
        <v>11.46</v>
      </c>
      <c r="ED94" s="17">
        <v>11.46</v>
      </c>
      <c r="EE94" s="17">
        <v>11.46</v>
      </c>
      <c r="EF94" s="17">
        <v>11.46</v>
      </c>
      <c r="EG94" s="17">
        <v>11.46</v>
      </c>
      <c r="EH94" s="17">
        <v>11.46</v>
      </c>
      <c r="EI94" s="17">
        <v>11.46</v>
      </c>
      <c r="EJ94" s="17">
        <v>11.46</v>
      </c>
      <c r="EK94" s="17">
        <v>11.46</v>
      </c>
      <c r="EL94" s="17">
        <v>11.46</v>
      </c>
      <c r="EM94" s="17">
        <v>11.46</v>
      </c>
      <c r="EN94" s="17">
        <v>11.46</v>
      </c>
      <c r="EO94" s="17">
        <v>11.46</v>
      </c>
      <c r="EP94" s="17">
        <v>11.46</v>
      </c>
      <c r="EQ94" s="17">
        <v>11.46</v>
      </c>
      <c r="ER94" s="17">
        <v>11.46</v>
      </c>
      <c r="ES94" s="17">
        <v>11.46</v>
      </c>
      <c r="ET94" s="17">
        <v>11.46</v>
      </c>
      <c r="EU94" s="17">
        <v>11.46</v>
      </c>
      <c r="EV94" s="17">
        <v>11.46</v>
      </c>
      <c r="EW94" s="17">
        <v>11.46</v>
      </c>
      <c r="EX94" s="17">
        <v>11.46</v>
      </c>
      <c r="EY94" s="17">
        <v>11.46</v>
      </c>
      <c r="EZ94" s="17">
        <v>11.46</v>
      </c>
      <c r="FA94" s="17">
        <v>11.46</v>
      </c>
      <c r="FB94" s="17">
        <v>11.46</v>
      </c>
      <c r="FC94" s="17">
        <v>11.46</v>
      </c>
      <c r="FD94" s="17">
        <v>11.46</v>
      </c>
      <c r="FE94" s="17">
        <v>11.46</v>
      </c>
      <c r="FF94" s="17">
        <v>11.46</v>
      </c>
      <c r="FG94" s="17">
        <v>11.46</v>
      </c>
      <c r="FH94" s="17">
        <v>11.46</v>
      </c>
      <c r="FI94" s="17">
        <v>11.46</v>
      </c>
      <c r="FJ94" s="17">
        <v>11.46</v>
      </c>
      <c r="FK94" s="17">
        <v>11.46</v>
      </c>
      <c r="FL94" s="17">
        <v>11.46</v>
      </c>
      <c r="FM94" s="17">
        <v>11.46</v>
      </c>
      <c r="FN94" s="17">
        <v>11.46</v>
      </c>
      <c r="FO94" s="17">
        <v>11.46</v>
      </c>
      <c r="FP94" s="17">
        <v>11.46</v>
      </c>
      <c r="FQ94" s="17">
        <v>11.46</v>
      </c>
      <c r="FR94" s="17">
        <v>11.46</v>
      </c>
      <c r="FS94" s="17">
        <v>11.46</v>
      </c>
      <c r="FT94" s="17">
        <v>11.46</v>
      </c>
      <c r="FU94" s="17">
        <v>11.46</v>
      </c>
      <c r="FV94" s="17">
        <v>11.46</v>
      </c>
      <c r="FW94" s="17">
        <v>11.46</v>
      </c>
      <c r="FX94" s="17">
        <v>11.46</v>
      </c>
      <c r="FY94" s="17">
        <v>11.46</v>
      </c>
      <c r="FZ94" s="17">
        <v>11.46</v>
      </c>
      <c r="GA94" s="17">
        <v>11.46</v>
      </c>
      <c r="GB94" s="17">
        <v>11.46</v>
      </c>
      <c r="GC94" s="17">
        <v>11.46</v>
      </c>
      <c r="GD94" s="17">
        <v>11.46</v>
      </c>
      <c r="GE94" s="17">
        <v>11.46</v>
      </c>
      <c r="GF94" s="17">
        <v>11.46</v>
      </c>
      <c r="GG94" s="17">
        <v>11.46</v>
      </c>
      <c r="GH94" s="17">
        <v>11.46</v>
      </c>
      <c r="GI94" s="17">
        <v>11.46</v>
      </c>
      <c r="GJ94" s="17">
        <v>11.46</v>
      </c>
      <c r="GK94" s="17">
        <v>11.46</v>
      </c>
      <c r="GL94" s="17">
        <v>11.46</v>
      </c>
      <c r="GM94" s="17">
        <v>11.46</v>
      </c>
      <c r="GN94" s="17">
        <v>11.46</v>
      </c>
      <c r="GO94" s="17">
        <v>11.46</v>
      </c>
      <c r="GP94" s="17">
        <v>11.46</v>
      </c>
      <c r="GQ94" s="17">
        <v>11.46</v>
      </c>
      <c r="GR94" s="17">
        <v>11.46</v>
      </c>
      <c r="GS94" s="17">
        <v>11.46</v>
      </c>
      <c r="GT94" s="17">
        <v>11.46</v>
      </c>
      <c r="GU94" s="17">
        <v>11.46</v>
      </c>
      <c r="GV94" s="17">
        <v>11.46</v>
      </c>
      <c r="GW94" s="17">
        <v>11.46</v>
      </c>
      <c r="GX94" s="17">
        <v>11.46</v>
      </c>
      <c r="GY94" s="17">
        <v>11.46</v>
      </c>
      <c r="GZ94" s="17">
        <v>11.46</v>
      </c>
      <c r="HA94" s="17">
        <v>11.46</v>
      </c>
      <c r="HB94" s="17">
        <v>11.46</v>
      </c>
      <c r="HC94" s="17">
        <v>11.46</v>
      </c>
      <c r="HD94" s="17">
        <v>11.46</v>
      </c>
      <c r="HE94" s="17">
        <v>11.46</v>
      </c>
      <c r="HF94" s="17">
        <v>11.46</v>
      </c>
      <c r="HG94" s="17">
        <v>11.46</v>
      </c>
      <c r="HH94" s="17">
        <v>11.46</v>
      </c>
      <c r="HI94" s="17">
        <v>11.46</v>
      </c>
      <c r="HJ94" s="17">
        <v>11.46</v>
      </c>
      <c r="HK94" s="17">
        <v>11.46</v>
      </c>
      <c r="HL94" s="17">
        <v>11.46</v>
      </c>
      <c r="HM94" s="17">
        <v>11.46</v>
      </c>
      <c r="HN94" s="17">
        <v>11.46</v>
      </c>
      <c r="HO94" s="17">
        <v>11.46</v>
      </c>
      <c r="HP94" s="17">
        <v>11.46</v>
      </c>
      <c r="HQ94" s="17">
        <v>11.46</v>
      </c>
      <c r="HR94" s="17">
        <v>11.46</v>
      </c>
      <c r="HS94" s="17">
        <v>11.46</v>
      </c>
      <c r="HT94" s="17">
        <v>11.46</v>
      </c>
      <c r="HU94" s="17">
        <v>11.46</v>
      </c>
      <c r="HV94" s="17">
        <v>11.46</v>
      </c>
      <c r="HW94" s="17">
        <v>11.46</v>
      </c>
      <c r="HX94" s="17">
        <v>11.46</v>
      </c>
      <c r="HY94" s="17">
        <v>11.46</v>
      </c>
      <c r="HZ94" s="17">
        <v>11.46</v>
      </c>
      <c r="IA94" s="17">
        <v>11.46</v>
      </c>
      <c r="IB94" s="17">
        <v>11.46</v>
      </c>
      <c r="IC94" s="17">
        <v>11.46</v>
      </c>
      <c r="ID94" s="17">
        <v>11.46</v>
      </c>
      <c r="IE94" s="17">
        <v>11.46</v>
      </c>
      <c r="IF94" s="17">
        <v>11.46</v>
      </c>
      <c r="IG94" s="17">
        <v>11.46</v>
      </c>
      <c r="IH94" s="17">
        <v>11.46</v>
      </c>
      <c r="II94" s="17">
        <v>11.46</v>
      </c>
      <c r="IJ94" s="17">
        <v>11.46</v>
      </c>
      <c r="IK94" s="17">
        <v>11.46</v>
      </c>
      <c r="IL94" s="17">
        <v>11.46</v>
      </c>
      <c r="IM94" s="17">
        <v>11.46</v>
      </c>
      <c r="IN94" s="17">
        <v>11.46</v>
      </c>
      <c r="IO94" s="17">
        <v>11.46</v>
      </c>
      <c r="IP94" s="17">
        <v>11.46</v>
      </c>
      <c r="IQ94" s="17">
        <v>11.46</v>
      </c>
      <c r="IR94" s="17">
        <v>11.46</v>
      </c>
      <c r="IS94" s="17">
        <v>11.46</v>
      </c>
      <c r="IT94" s="17">
        <v>11.46</v>
      </c>
      <c r="IU94" s="17">
        <v>11.46</v>
      </c>
      <c r="IV94" s="17">
        <v>11.46</v>
      </c>
      <c r="IW94" s="17">
        <v>11.46</v>
      </c>
      <c r="IX94" s="17">
        <v>11.46</v>
      </c>
      <c r="IY94" s="17">
        <v>11.46</v>
      </c>
    </row>
    <row r="95" spans="1:259" x14ac:dyDescent="0.15">
      <c r="A95" s="17" t="s">
        <v>76</v>
      </c>
      <c r="B95" s="17" t="s">
        <v>77</v>
      </c>
      <c r="C95" s="17"/>
      <c r="D95" s="17"/>
      <c r="E95" s="17"/>
      <c r="F95" s="17"/>
      <c r="G95" s="17"/>
      <c r="H95" s="17"/>
      <c r="I95" s="17"/>
      <c r="J95" s="17"/>
      <c r="K95" s="17"/>
      <c r="L95" s="17"/>
      <c r="M95" s="17"/>
      <c r="N95" s="17"/>
      <c r="O95" s="17"/>
      <c r="P95" s="17"/>
      <c r="Q95" s="17"/>
      <c r="R95" s="17"/>
      <c r="S95" s="17"/>
      <c r="T95" s="17"/>
      <c r="U95" s="17"/>
      <c r="V95" s="17"/>
      <c r="W95" s="17"/>
      <c r="X95" s="17"/>
      <c r="Y95" s="17"/>
      <c r="Z95" s="17"/>
      <c r="AA95" s="26"/>
      <c r="AB95" s="17"/>
      <c r="AC95" s="26"/>
      <c r="AD95" s="26"/>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26"/>
      <c r="BK95" s="17"/>
      <c r="BL95" s="17"/>
      <c r="BM95" s="17"/>
      <c r="BN95" s="17"/>
      <c r="BO95" s="17"/>
      <c r="BP95" s="17"/>
      <c r="BQ95" s="17"/>
      <c r="BR95" s="17"/>
      <c r="BS95" s="17"/>
      <c r="BT95" s="17"/>
      <c r="BU95" s="17"/>
      <c r="BV95" s="17"/>
      <c r="BW95" s="17"/>
      <c r="BX95" s="26"/>
      <c r="BY95" s="26"/>
      <c r="BZ95" s="26"/>
      <c r="CA95" s="26"/>
      <c r="CB95" s="26"/>
      <c r="CC95" s="17"/>
      <c r="CD95" s="17"/>
      <c r="CE95" s="17"/>
      <c r="CF95" s="17"/>
      <c r="CG95" s="17"/>
      <c r="CH95" s="17"/>
      <c r="CI95" s="17"/>
      <c r="CJ95" s="26"/>
      <c r="CK95" s="17"/>
      <c r="CL95" s="17"/>
      <c r="CM95" s="17"/>
      <c r="CN95" s="17"/>
      <c r="CO95" s="17"/>
      <c r="CP95" s="17"/>
      <c r="CQ95" s="17"/>
      <c r="CR95" s="17"/>
      <c r="CS95" s="17"/>
      <c r="CT95" s="17"/>
      <c r="CU95" s="17"/>
      <c r="CV95" s="17"/>
      <c r="CW95" s="17"/>
      <c r="CX95" s="17"/>
      <c r="CY95" s="26"/>
      <c r="CZ95" s="26"/>
      <c r="DA95" s="26"/>
      <c r="DB95" s="17"/>
      <c r="DC95" s="17"/>
      <c r="DD95" s="17"/>
      <c r="DE95" s="17"/>
      <c r="DF95" s="17"/>
      <c r="DG95" s="17"/>
      <c r="DH95" s="26"/>
      <c r="DI95" s="17"/>
      <c r="DJ95" s="17"/>
      <c r="DK95" s="17"/>
      <c r="DL95" s="17"/>
      <c r="DM95" s="17">
        <v>19.09</v>
      </c>
      <c r="DN95" s="17">
        <v>19.09</v>
      </c>
      <c r="DO95" s="17">
        <v>19.07</v>
      </c>
      <c r="DP95" s="17">
        <v>19.05</v>
      </c>
      <c r="DQ95" s="17">
        <v>19.059999999999999</v>
      </c>
      <c r="DR95" s="17">
        <v>19.059999999999999</v>
      </c>
      <c r="DS95" s="17">
        <v>19.079999999999998</v>
      </c>
      <c r="DT95" s="17">
        <v>19.079999999999998</v>
      </c>
      <c r="DU95" s="17">
        <v>19.09</v>
      </c>
      <c r="DV95" s="17">
        <v>19.04</v>
      </c>
      <c r="DW95" s="17">
        <v>19.04</v>
      </c>
      <c r="DX95" s="17">
        <v>19.03</v>
      </c>
      <c r="DY95" s="17">
        <v>19.03</v>
      </c>
      <c r="DZ95" s="17">
        <v>19.03</v>
      </c>
      <c r="EA95" s="17">
        <v>19.02</v>
      </c>
      <c r="EB95" s="17">
        <v>19.02</v>
      </c>
      <c r="EC95" s="17">
        <v>19.02</v>
      </c>
      <c r="ED95" s="17">
        <v>19</v>
      </c>
      <c r="EE95" s="17">
        <v>18.989999999999998</v>
      </c>
      <c r="EF95" s="17">
        <v>18.989999999999998</v>
      </c>
      <c r="EG95" s="17">
        <v>19</v>
      </c>
      <c r="EH95" s="17">
        <v>19</v>
      </c>
      <c r="EI95" s="17">
        <v>19.02</v>
      </c>
      <c r="EJ95" s="17">
        <v>19</v>
      </c>
      <c r="EK95" s="17">
        <v>19</v>
      </c>
      <c r="EL95" s="17">
        <v>19</v>
      </c>
      <c r="EM95" s="17">
        <v>19.010000000000002</v>
      </c>
      <c r="EN95" s="17">
        <v>19</v>
      </c>
      <c r="EO95" s="17">
        <v>19.010000000000002</v>
      </c>
      <c r="EP95" s="17">
        <v>19</v>
      </c>
      <c r="EQ95" s="17">
        <v>18.989999999999998</v>
      </c>
      <c r="ER95" s="17">
        <v>18.98</v>
      </c>
      <c r="ES95" s="17">
        <v>18.98</v>
      </c>
      <c r="ET95" s="17">
        <v>18.95</v>
      </c>
      <c r="EU95" s="17">
        <v>18.96</v>
      </c>
      <c r="EV95" s="17">
        <v>18.96</v>
      </c>
      <c r="EW95" s="17">
        <v>18.96</v>
      </c>
      <c r="EX95" s="17">
        <v>18.96</v>
      </c>
      <c r="EY95" s="17">
        <v>18.95</v>
      </c>
      <c r="EZ95" s="17">
        <v>18.940000000000001</v>
      </c>
      <c r="FA95" s="17">
        <v>18.93</v>
      </c>
      <c r="FB95" s="17">
        <v>18.93</v>
      </c>
      <c r="FC95" s="17">
        <v>18.920000000000002</v>
      </c>
      <c r="FD95" s="17">
        <v>18.93</v>
      </c>
      <c r="FE95" s="17">
        <v>18.940000000000001</v>
      </c>
      <c r="FF95" s="17">
        <v>18.940000000000001</v>
      </c>
      <c r="FG95" s="17">
        <v>18.98</v>
      </c>
      <c r="FH95" s="17">
        <v>19</v>
      </c>
      <c r="FI95" s="17">
        <v>19</v>
      </c>
      <c r="FJ95" s="17">
        <v>18.989999999999998</v>
      </c>
      <c r="FK95" s="17">
        <v>18.989999999999998</v>
      </c>
      <c r="FL95" s="17">
        <v>18.98</v>
      </c>
      <c r="FM95" s="17">
        <v>18.97</v>
      </c>
      <c r="FN95" s="17">
        <v>18.920000000000002</v>
      </c>
      <c r="FO95" s="17">
        <v>18.98</v>
      </c>
      <c r="FP95" s="17">
        <v>18.989999999999998</v>
      </c>
      <c r="FQ95" s="17">
        <v>18.98</v>
      </c>
      <c r="FR95" s="17">
        <v>18.96</v>
      </c>
      <c r="FS95" s="17">
        <v>18.940000000000001</v>
      </c>
      <c r="FT95" s="17">
        <v>18.95</v>
      </c>
      <c r="FU95" s="17">
        <v>18.93</v>
      </c>
      <c r="FV95" s="17">
        <v>18.940000000000001</v>
      </c>
      <c r="FW95" s="17">
        <v>18.940000000000001</v>
      </c>
      <c r="FX95" s="17">
        <v>18.940000000000001</v>
      </c>
      <c r="FY95" s="17">
        <v>18.940000000000001</v>
      </c>
      <c r="FZ95" s="17">
        <v>18.97</v>
      </c>
      <c r="GA95" s="17">
        <v>18.989999999999998</v>
      </c>
      <c r="GB95" s="17">
        <v>18.989999999999998</v>
      </c>
      <c r="GC95" s="17">
        <v>18.97</v>
      </c>
      <c r="GD95" s="17">
        <v>18.97</v>
      </c>
      <c r="GE95" s="17">
        <v>18.96</v>
      </c>
      <c r="GF95" s="17">
        <v>18.97</v>
      </c>
      <c r="GG95" s="17">
        <v>18.93</v>
      </c>
      <c r="GH95" s="17">
        <v>18.93</v>
      </c>
      <c r="GI95" s="17">
        <v>18.899999999999999</v>
      </c>
      <c r="GJ95" s="17">
        <v>18.899999999999999</v>
      </c>
      <c r="GK95" s="17">
        <v>18.89</v>
      </c>
      <c r="GL95" s="17">
        <v>18.89</v>
      </c>
      <c r="GM95" s="17">
        <v>18.88</v>
      </c>
      <c r="GN95" s="17">
        <v>18.87</v>
      </c>
      <c r="GO95" s="17">
        <v>18.88</v>
      </c>
      <c r="GP95" s="17">
        <v>18.88</v>
      </c>
      <c r="GQ95" s="17">
        <v>18.88</v>
      </c>
      <c r="GR95" s="17">
        <v>18.88</v>
      </c>
      <c r="GS95" s="17">
        <v>18.88</v>
      </c>
      <c r="GT95" s="17">
        <v>18.91</v>
      </c>
      <c r="GU95" s="17">
        <v>18.91</v>
      </c>
      <c r="GV95" s="17">
        <v>18.89</v>
      </c>
      <c r="GW95" s="17">
        <v>18.88</v>
      </c>
      <c r="GX95" s="17">
        <v>18.88</v>
      </c>
      <c r="GY95" s="17">
        <v>18.88</v>
      </c>
      <c r="GZ95" s="17">
        <v>18.89</v>
      </c>
      <c r="HA95" s="17">
        <v>18.89</v>
      </c>
      <c r="HB95" s="17">
        <v>18.91</v>
      </c>
      <c r="HC95" s="17">
        <v>18.93</v>
      </c>
      <c r="HD95" s="17">
        <v>18.91</v>
      </c>
      <c r="HE95" s="17">
        <v>18.920000000000002</v>
      </c>
      <c r="HF95" s="17">
        <v>18.88</v>
      </c>
      <c r="HG95" s="17">
        <v>18.87</v>
      </c>
      <c r="HH95" s="17">
        <v>18.88</v>
      </c>
      <c r="HI95" s="17">
        <v>18.86</v>
      </c>
      <c r="HJ95" s="17">
        <v>18.850000000000001</v>
      </c>
      <c r="HK95" s="17">
        <v>18.84</v>
      </c>
      <c r="HL95" s="17">
        <v>18.84</v>
      </c>
      <c r="HM95" s="17">
        <v>18.8</v>
      </c>
      <c r="HN95" s="17">
        <v>18.78</v>
      </c>
      <c r="HO95" s="17">
        <v>18.8</v>
      </c>
      <c r="HP95" s="17">
        <v>18.8</v>
      </c>
      <c r="HQ95" s="17">
        <v>18.829999999999998</v>
      </c>
      <c r="HR95" s="17">
        <v>18.84</v>
      </c>
      <c r="HS95" s="17">
        <v>18.86</v>
      </c>
      <c r="HT95" s="17">
        <v>18.87</v>
      </c>
      <c r="HU95" s="17">
        <v>18.850000000000001</v>
      </c>
      <c r="HV95" s="17">
        <v>18.829999999999998</v>
      </c>
      <c r="HW95" s="17">
        <v>18.829999999999998</v>
      </c>
      <c r="HX95" s="17">
        <v>18.8</v>
      </c>
      <c r="HY95" s="17">
        <v>18.8</v>
      </c>
      <c r="HZ95" s="17">
        <v>18.809999999999999</v>
      </c>
      <c r="IA95" s="17">
        <v>18.82</v>
      </c>
      <c r="IB95" s="17">
        <v>18.79</v>
      </c>
      <c r="IC95" s="17">
        <v>18.8</v>
      </c>
      <c r="ID95" s="17">
        <v>18.8</v>
      </c>
      <c r="IE95" s="17">
        <v>18.8</v>
      </c>
      <c r="IF95" s="17">
        <v>18.809999999999999</v>
      </c>
      <c r="IG95" s="17">
        <v>18.8</v>
      </c>
      <c r="IH95" s="17">
        <v>18.79</v>
      </c>
      <c r="II95" s="17">
        <v>18.73</v>
      </c>
      <c r="IJ95" s="17">
        <v>18.72</v>
      </c>
      <c r="IK95" s="17">
        <v>18.72</v>
      </c>
      <c r="IL95" s="17">
        <v>18.71</v>
      </c>
      <c r="IM95" s="17">
        <v>18.72</v>
      </c>
      <c r="IN95" s="17">
        <v>18.739999999999998</v>
      </c>
      <c r="IO95" s="17">
        <v>18.75</v>
      </c>
      <c r="IP95" s="17">
        <v>18.78</v>
      </c>
      <c r="IQ95" s="17">
        <v>18.739999999999998</v>
      </c>
      <c r="IR95" s="17">
        <v>18.75</v>
      </c>
      <c r="IS95" s="17">
        <v>18.760000000000002</v>
      </c>
      <c r="IT95" s="17">
        <v>18.739999999999998</v>
      </c>
      <c r="IU95" s="17">
        <v>18.760000000000002</v>
      </c>
      <c r="IV95" s="17">
        <v>18.77</v>
      </c>
      <c r="IW95" s="17">
        <v>18.77</v>
      </c>
      <c r="IX95" s="17">
        <v>18.77</v>
      </c>
      <c r="IY95" s="17">
        <v>18.77</v>
      </c>
    </row>
    <row r="96" spans="1:259" x14ac:dyDescent="0.15">
      <c r="A96" s="17" t="s">
        <v>646</v>
      </c>
      <c r="B96" s="17" t="s">
        <v>647</v>
      </c>
      <c r="C96" s="17"/>
      <c r="D96" s="17"/>
      <c r="E96" s="17"/>
      <c r="F96" s="17"/>
      <c r="G96" s="17"/>
      <c r="H96" s="17"/>
      <c r="I96" s="17"/>
      <c r="J96" s="17"/>
      <c r="K96" s="17"/>
      <c r="L96" s="17"/>
      <c r="M96" s="17"/>
      <c r="N96" s="17"/>
      <c r="O96" s="17"/>
      <c r="P96" s="17"/>
      <c r="Q96" s="17"/>
      <c r="R96" s="17"/>
      <c r="S96" s="17"/>
      <c r="T96" s="17"/>
      <c r="U96" s="17"/>
      <c r="V96" s="17"/>
      <c r="W96" s="17"/>
      <c r="X96" s="17"/>
      <c r="Y96" s="17"/>
      <c r="Z96" s="17"/>
      <c r="AA96" s="26"/>
      <c r="AB96" s="17"/>
      <c r="AC96" s="26"/>
      <c r="AD96" s="26"/>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26"/>
      <c r="BK96" s="17"/>
      <c r="BL96" s="17"/>
      <c r="BM96" s="17"/>
      <c r="BN96" s="17"/>
      <c r="BO96" s="17"/>
      <c r="BP96" s="17"/>
      <c r="BQ96" s="17"/>
      <c r="BR96" s="17"/>
      <c r="BS96" s="17"/>
      <c r="BT96" s="17"/>
      <c r="BU96" s="17"/>
      <c r="BV96" s="17"/>
      <c r="BW96" s="17"/>
      <c r="BX96" s="26"/>
      <c r="BY96" s="26"/>
      <c r="BZ96" s="26"/>
      <c r="CA96" s="26"/>
      <c r="CB96" s="26"/>
      <c r="CC96" s="17"/>
      <c r="CD96" s="17"/>
      <c r="CE96" s="17"/>
      <c r="CF96" s="17"/>
      <c r="CG96" s="17"/>
      <c r="CH96" s="17"/>
      <c r="CI96" s="17"/>
      <c r="CJ96" s="26"/>
      <c r="CK96" s="17"/>
      <c r="CL96" s="17"/>
      <c r="CM96" s="17"/>
      <c r="CN96" s="17"/>
      <c r="CO96" s="17"/>
      <c r="CP96" s="17"/>
      <c r="CQ96" s="17"/>
      <c r="CR96" s="17"/>
      <c r="CS96" s="17"/>
      <c r="CT96" s="17"/>
      <c r="CU96" s="17"/>
      <c r="CV96" s="17"/>
      <c r="CW96" s="17"/>
      <c r="CX96" s="17"/>
      <c r="CY96" s="26"/>
      <c r="CZ96" s="26"/>
      <c r="DA96" s="26"/>
      <c r="DB96" s="17"/>
      <c r="DC96" s="17"/>
      <c r="DD96" s="17"/>
      <c r="DE96" s="17"/>
      <c r="DF96" s="17"/>
      <c r="DG96" s="17"/>
      <c r="DH96" s="26"/>
      <c r="DI96" s="17"/>
      <c r="DJ96" s="17"/>
      <c r="DK96" s="17"/>
      <c r="DL96" s="17"/>
      <c r="DM96" s="17">
        <v>28.42</v>
      </c>
      <c r="DN96" s="17">
        <v>28.4</v>
      </c>
      <c r="DO96" s="17">
        <v>28.38</v>
      </c>
      <c r="DP96" s="17">
        <v>28.38</v>
      </c>
      <c r="DQ96" s="17">
        <v>28.37</v>
      </c>
      <c r="DR96" s="17">
        <v>28.37</v>
      </c>
      <c r="DS96" s="17">
        <v>28.38</v>
      </c>
      <c r="DT96" s="17">
        <v>28.43</v>
      </c>
      <c r="DU96" s="17">
        <v>28.47</v>
      </c>
      <c r="DV96" s="17">
        <v>28.48</v>
      </c>
      <c r="DW96" s="17">
        <v>28.5</v>
      </c>
      <c r="DX96" s="17">
        <v>28.51</v>
      </c>
      <c r="DY96" s="17">
        <v>28.5</v>
      </c>
      <c r="DZ96" s="17">
        <v>28.5</v>
      </c>
      <c r="EA96" s="17">
        <v>28.57</v>
      </c>
      <c r="EB96" s="17">
        <v>28.43</v>
      </c>
      <c r="EC96" s="17">
        <v>28.44</v>
      </c>
      <c r="ED96" s="17">
        <v>28.45</v>
      </c>
      <c r="EE96" s="17">
        <v>28.44</v>
      </c>
      <c r="EF96" s="17">
        <v>28.46</v>
      </c>
      <c r="EG96" s="17">
        <v>28.44</v>
      </c>
      <c r="EH96" s="17">
        <v>28.44</v>
      </c>
      <c r="EI96" s="17">
        <v>28.47</v>
      </c>
      <c r="EJ96" s="17">
        <v>28.45</v>
      </c>
      <c r="EK96" s="17">
        <v>28.45</v>
      </c>
      <c r="EL96" s="17">
        <v>28.44</v>
      </c>
      <c r="EM96" s="17">
        <v>28.45</v>
      </c>
      <c r="EN96" s="17">
        <v>28.43</v>
      </c>
      <c r="EO96" s="17">
        <v>28.44</v>
      </c>
      <c r="EP96" s="17">
        <v>28.44</v>
      </c>
      <c r="EQ96" s="17">
        <v>28.43</v>
      </c>
      <c r="ER96" s="17">
        <v>28.44</v>
      </c>
      <c r="ES96" s="17">
        <v>28.44</v>
      </c>
      <c r="ET96" s="17">
        <v>28.45</v>
      </c>
      <c r="EU96" s="17">
        <v>28.45</v>
      </c>
      <c r="EV96" s="17">
        <v>28.45</v>
      </c>
      <c r="EW96" s="17">
        <v>28.45</v>
      </c>
      <c r="EX96" s="17">
        <v>28.46</v>
      </c>
      <c r="EY96" s="17">
        <v>28.49</v>
      </c>
      <c r="EZ96" s="17">
        <v>28.56</v>
      </c>
      <c r="FA96" s="17">
        <v>28.59</v>
      </c>
      <c r="FB96" s="17">
        <v>28.59</v>
      </c>
      <c r="FC96" s="17">
        <v>28.59</v>
      </c>
      <c r="FD96" s="17">
        <v>28.64</v>
      </c>
      <c r="FE96" s="17">
        <v>28.66</v>
      </c>
      <c r="FF96" s="17">
        <v>28.66</v>
      </c>
      <c r="FG96" s="17">
        <v>28.6</v>
      </c>
      <c r="FH96" s="17">
        <v>28.6</v>
      </c>
      <c r="FI96" s="17">
        <v>28.59</v>
      </c>
      <c r="FJ96" s="17">
        <v>28.59</v>
      </c>
      <c r="FK96" s="17">
        <v>28.58</v>
      </c>
      <c r="FL96" s="17">
        <v>28.57</v>
      </c>
      <c r="FM96" s="17">
        <v>28.58</v>
      </c>
      <c r="FN96" s="17">
        <v>28.57</v>
      </c>
      <c r="FO96" s="17">
        <v>28.57</v>
      </c>
      <c r="FP96" s="17">
        <v>28.55</v>
      </c>
      <c r="FQ96" s="17">
        <v>28.55</v>
      </c>
      <c r="FR96" s="17">
        <v>28.54</v>
      </c>
      <c r="FS96" s="17">
        <v>28.55</v>
      </c>
      <c r="FT96" s="17">
        <v>28.54</v>
      </c>
      <c r="FU96" s="17">
        <v>28.53</v>
      </c>
      <c r="FV96" s="17">
        <v>28.52</v>
      </c>
      <c r="FW96" s="17">
        <v>28.51</v>
      </c>
      <c r="FX96" s="17">
        <v>28.52</v>
      </c>
      <c r="FY96" s="17">
        <v>28.52</v>
      </c>
      <c r="FZ96" s="17">
        <v>28.51</v>
      </c>
      <c r="GA96" s="17">
        <v>28.51</v>
      </c>
      <c r="GB96" s="17">
        <v>28.44</v>
      </c>
      <c r="GC96" s="17">
        <v>28.45</v>
      </c>
      <c r="GD96" s="17">
        <v>28.45</v>
      </c>
      <c r="GE96" s="17">
        <v>28.45</v>
      </c>
      <c r="GF96" s="17">
        <v>28.47</v>
      </c>
      <c r="GG96" s="17">
        <v>28.47</v>
      </c>
      <c r="GH96" s="17">
        <v>28.48</v>
      </c>
      <c r="GI96" s="17">
        <v>28.47</v>
      </c>
      <c r="GJ96" s="17">
        <v>28.48</v>
      </c>
      <c r="GK96" s="17">
        <v>28.46</v>
      </c>
      <c r="GL96" s="17">
        <v>28.47</v>
      </c>
      <c r="GM96" s="17">
        <v>28.46</v>
      </c>
      <c r="GN96" s="17">
        <v>28.45</v>
      </c>
      <c r="GO96" s="17">
        <v>28.44</v>
      </c>
      <c r="GP96" s="17">
        <v>28.44</v>
      </c>
      <c r="GQ96" s="17">
        <v>28.45</v>
      </c>
      <c r="GR96" s="17">
        <v>28.46</v>
      </c>
      <c r="GS96" s="17">
        <v>28.46</v>
      </c>
      <c r="GT96" s="17">
        <v>28.44</v>
      </c>
      <c r="GU96" s="17">
        <v>28.45</v>
      </c>
      <c r="GV96" s="17">
        <v>28.44</v>
      </c>
      <c r="GW96" s="17">
        <v>28.44</v>
      </c>
      <c r="GX96" s="17">
        <v>28.43</v>
      </c>
      <c r="GY96" s="17">
        <v>28.42</v>
      </c>
      <c r="GZ96" s="17">
        <v>28.42</v>
      </c>
      <c r="HA96" s="17">
        <v>28.42</v>
      </c>
      <c r="HB96" s="17">
        <v>28.41</v>
      </c>
      <c r="HC96" s="17">
        <v>28.42</v>
      </c>
      <c r="HD96" s="17">
        <v>28.41</v>
      </c>
      <c r="HE96" s="17">
        <v>28.44</v>
      </c>
      <c r="HF96" s="17">
        <v>28.43</v>
      </c>
      <c r="HG96" s="17">
        <v>28.42</v>
      </c>
      <c r="HH96" s="17">
        <v>28.41</v>
      </c>
      <c r="HI96" s="17">
        <v>28.4</v>
      </c>
      <c r="HJ96" s="17">
        <v>28.35</v>
      </c>
      <c r="HK96" s="17">
        <v>28.39</v>
      </c>
      <c r="HL96" s="17">
        <v>28.38</v>
      </c>
      <c r="HM96" s="17">
        <v>28.39</v>
      </c>
      <c r="HN96" s="17">
        <v>28.38</v>
      </c>
      <c r="HO96" s="17">
        <v>28.36</v>
      </c>
      <c r="HP96" s="17">
        <v>28.35</v>
      </c>
      <c r="HQ96" s="17">
        <v>28.39</v>
      </c>
      <c r="HR96" s="17">
        <v>28.39</v>
      </c>
      <c r="HS96" s="17">
        <v>28.39</v>
      </c>
      <c r="HT96" s="17">
        <v>28.4</v>
      </c>
      <c r="HU96" s="17">
        <v>28.4</v>
      </c>
      <c r="HV96" s="17">
        <v>28.4</v>
      </c>
      <c r="HW96" s="17">
        <v>28.4</v>
      </c>
      <c r="HX96" s="17">
        <v>28.39</v>
      </c>
      <c r="HY96" s="17">
        <v>28.41</v>
      </c>
      <c r="HZ96" s="17">
        <v>28.4</v>
      </c>
      <c r="IA96" s="17">
        <v>28.38</v>
      </c>
      <c r="IB96" s="17">
        <v>28.39</v>
      </c>
      <c r="IC96" s="17">
        <v>28.39</v>
      </c>
      <c r="ID96" s="17">
        <v>28.38</v>
      </c>
      <c r="IE96" s="17">
        <v>28.36</v>
      </c>
      <c r="IF96" s="17">
        <v>28.34</v>
      </c>
      <c r="IG96" s="17">
        <v>28.35</v>
      </c>
      <c r="IH96" s="17">
        <v>28.37</v>
      </c>
      <c r="II96" s="17">
        <v>28.37</v>
      </c>
      <c r="IJ96" s="17">
        <v>28.38</v>
      </c>
      <c r="IK96" s="17">
        <v>28.35</v>
      </c>
      <c r="IL96" s="17">
        <v>28.34</v>
      </c>
      <c r="IM96" s="17">
        <v>28.33</v>
      </c>
      <c r="IN96" s="17">
        <v>28.31</v>
      </c>
      <c r="IO96" s="17">
        <v>28.31</v>
      </c>
      <c r="IP96" s="17">
        <v>28.3</v>
      </c>
      <c r="IQ96" s="17">
        <v>28.29</v>
      </c>
      <c r="IR96" s="17">
        <v>28.3</v>
      </c>
      <c r="IS96" s="17">
        <v>28.24</v>
      </c>
      <c r="IT96" s="17">
        <v>28.29</v>
      </c>
      <c r="IU96" s="17">
        <v>28.22</v>
      </c>
      <c r="IV96" s="17">
        <v>28.22</v>
      </c>
      <c r="IW96" s="17">
        <v>28.22</v>
      </c>
      <c r="IX96" s="17">
        <v>28.22</v>
      </c>
      <c r="IY96" s="17">
        <v>28.23</v>
      </c>
    </row>
    <row r="97" spans="1:259" x14ac:dyDescent="0.15">
      <c r="A97" s="17" t="s">
        <v>900</v>
      </c>
      <c r="B97" s="17" t="s">
        <v>901</v>
      </c>
      <c r="C97" s="17"/>
      <c r="D97" s="17"/>
      <c r="E97" s="17"/>
      <c r="F97" s="17"/>
      <c r="G97" s="17"/>
      <c r="H97" s="17"/>
      <c r="I97" s="17"/>
      <c r="J97" s="17"/>
      <c r="K97" s="17"/>
      <c r="L97" s="17"/>
      <c r="M97" s="17"/>
      <c r="N97" s="17"/>
      <c r="O97" s="17"/>
      <c r="P97" s="17"/>
      <c r="Q97" s="17"/>
      <c r="R97" s="17"/>
      <c r="S97" s="17"/>
      <c r="T97" s="17"/>
      <c r="U97" s="17"/>
      <c r="V97" s="17"/>
      <c r="W97" s="17"/>
      <c r="X97" s="17"/>
      <c r="Y97" s="17"/>
      <c r="Z97" s="17"/>
      <c r="AA97" s="26"/>
      <c r="AB97" s="17"/>
      <c r="AC97" s="26"/>
      <c r="AD97" s="26"/>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7"/>
      <c r="BG97" s="17"/>
      <c r="BH97" s="17"/>
      <c r="BI97" s="17"/>
      <c r="BJ97" s="26"/>
      <c r="BK97" s="17"/>
      <c r="BL97" s="17"/>
      <c r="BM97" s="17"/>
      <c r="BN97" s="17"/>
      <c r="BO97" s="17"/>
      <c r="BP97" s="17"/>
      <c r="BQ97" s="17"/>
      <c r="BR97" s="17"/>
      <c r="BS97" s="17"/>
      <c r="BT97" s="17"/>
      <c r="BU97" s="17"/>
      <c r="BV97" s="17"/>
      <c r="BW97" s="17"/>
      <c r="BX97" s="26"/>
      <c r="BY97" s="26"/>
      <c r="BZ97" s="26"/>
      <c r="CA97" s="26"/>
      <c r="CB97" s="26"/>
      <c r="CC97" s="17"/>
      <c r="CD97" s="17"/>
      <c r="CE97" s="17"/>
      <c r="CF97" s="17"/>
      <c r="CG97" s="17"/>
      <c r="CH97" s="17"/>
      <c r="CI97" s="17"/>
      <c r="CJ97" s="26"/>
      <c r="CK97" s="17"/>
      <c r="CL97" s="17"/>
      <c r="CM97" s="17"/>
      <c r="CN97" s="17"/>
      <c r="CO97" s="17"/>
      <c r="CP97" s="17"/>
      <c r="CQ97" s="17"/>
      <c r="CR97" s="17"/>
      <c r="CS97" s="17"/>
      <c r="CT97" s="17"/>
      <c r="CU97" s="17"/>
      <c r="CV97" s="17"/>
      <c r="CW97" s="17"/>
      <c r="CX97" s="17"/>
      <c r="CY97" s="26"/>
      <c r="CZ97" s="26"/>
      <c r="DA97" s="26"/>
      <c r="DB97" s="17"/>
      <c r="DC97" s="17"/>
      <c r="DD97" s="17"/>
      <c r="DE97" s="17"/>
      <c r="DF97" s="17"/>
      <c r="DG97" s="17"/>
      <c r="DH97" s="26"/>
      <c r="DI97" s="17"/>
      <c r="DJ97" s="17"/>
      <c r="DK97" s="17"/>
      <c r="DL97" s="17"/>
      <c r="DM97" s="17">
        <v>2653.623</v>
      </c>
      <c r="DN97" s="17">
        <v>2654.3335999999999</v>
      </c>
      <c r="DO97" s="17">
        <v>2655.1947</v>
      </c>
      <c r="DP97" s="17">
        <v>2655.3892000000001</v>
      </c>
      <c r="DQ97" s="17">
        <v>2655.2723000000001</v>
      </c>
      <c r="DR97" s="17">
        <v>2655.5430000000001</v>
      </c>
      <c r="DS97" s="17">
        <v>2654.9942000000001</v>
      </c>
      <c r="DT97" s="17">
        <v>2654.1621</v>
      </c>
      <c r="DU97" s="17">
        <v>2654.4157</v>
      </c>
      <c r="DV97" s="17">
        <v>2655.2923999999998</v>
      </c>
      <c r="DW97" s="17">
        <v>2655.4261999999999</v>
      </c>
      <c r="DX97" s="17">
        <v>2655.7444</v>
      </c>
      <c r="DY97" s="17">
        <v>2655.1552999999999</v>
      </c>
      <c r="DZ97" s="17">
        <v>2653.2130999999999</v>
      </c>
      <c r="EA97" s="17">
        <v>2653.3063000000002</v>
      </c>
      <c r="EB97" s="17">
        <v>2652.5978</v>
      </c>
      <c r="EC97" s="17">
        <v>2652.9537999999998</v>
      </c>
      <c r="ED97" s="17">
        <v>2652.3384999999998</v>
      </c>
      <c r="EE97" s="17">
        <v>2654.0326</v>
      </c>
      <c r="EF97" s="17">
        <v>2653.5136000000002</v>
      </c>
      <c r="EG97" s="17">
        <v>2654.3348999999998</v>
      </c>
      <c r="EH97" s="17">
        <v>2654.4483</v>
      </c>
      <c r="EI97" s="17">
        <v>2654.9589999999998</v>
      </c>
      <c r="EJ97" s="17">
        <v>2653.2415000000001</v>
      </c>
      <c r="EK97" s="17">
        <v>2653.7532000000001</v>
      </c>
      <c r="EL97" s="17">
        <v>2653.6487999999999</v>
      </c>
      <c r="EM97" s="17">
        <v>2653.9286000000002</v>
      </c>
      <c r="EN97" s="17">
        <v>2654.2215999999999</v>
      </c>
      <c r="EO97" s="17">
        <v>2654.0059000000001</v>
      </c>
      <c r="EP97" s="17">
        <v>2653.8926000000001</v>
      </c>
      <c r="EQ97" s="17">
        <v>2653.5605999999998</v>
      </c>
      <c r="ER97" s="17">
        <v>2654.5385999999999</v>
      </c>
      <c r="ES97" s="17">
        <v>2653.9465</v>
      </c>
      <c r="ET97" s="17">
        <v>2652.4793</v>
      </c>
      <c r="EU97" s="17">
        <v>2652.6824999999999</v>
      </c>
      <c r="EV97" s="17">
        <v>2652.3939999999998</v>
      </c>
      <c r="EW97" s="17">
        <v>2652.9038999999998</v>
      </c>
      <c r="EX97" s="17">
        <v>2652.8045999999999</v>
      </c>
      <c r="EY97" s="17">
        <v>2651.8182999999999</v>
      </c>
      <c r="EZ97" s="17">
        <v>2651.3587000000002</v>
      </c>
      <c r="FA97" s="17">
        <v>2651.0904</v>
      </c>
      <c r="FB97" s="17">
        <v>2650.6837999999998</v>
      </c>
      <c r="FC97" s="17">
        <v>2650.6414</v>
      </c>
      <c r="FD97" s="17">
        <v>2651.5509000000002</v>
      </c>
      <c r="FE97" s="17">
        <v>2651.4351000000001</v>
      </c>
      <c r="FF97" s="17">
        <v>2651.9985999999999</v>
      </c>
      <c r="FG97" s="17">
        <v>2652.3685999999998</v>
      </c>
      <c r="FH97" s="17">
        <v>2652.3209999999999</v>
      </c>
      <c r="FI97" s="17">
        <v>2652.8436999999999</v>
      </c>
      <c r="FJ97" s="17">
        <v>2653.6923999999999</v>
      </c>
      <c r="FK97" s="17">
        <v>2654.0644000000002</v>
      </c>
      <c r="FL97" s="17">
        <v>2654.3274000000001</v>
      </c>
      <c r="FM97" s="17">
        <v>2654.6588999999999</v>
      </c>
      <c r="FN97" s="17">
        <v>2655.2284</v>
      </c>
      <c r="FO97" s="17">
        <v>2655.2170999999998</v>
      </c>
      <c r="FP97" s="17">
        <v>2654.8425000000002</v>
      </c>
      <c r="FQ97" s="17">
        <v>2654.4917999999998</v>
      </c>
      <c r="FR97" s="17">
        <v>2654.6158</v>
      </c>
      <c r="FS97" s="17">
        <v>2654.5079999999998</v>
      </c>
      <c r="FT97" s="17">
        <v>2654.2770999999998</v>
      </c>
      <c r="FU97" s="17">
        <v>2654.2725999999998</v>
      </c>
      <c r="FV97" s="17">
        <v>2655.1469999999999</v>
      </c>
      <c r="FW97" s="17">
        <v>2655.6603</v>
      </c>
      <c r="FX97" s="17">
        <v>2657.4803000000002</v>
      </c>
      <c r="FY97" s="17">
        <v>2660.3935000000001</v>
      </c>
      <c r="FZ97" s="17">
        <v>2663.5268999999998</v>
      </c>
      <c r="GA97" s="17">
        <v>2663.1100999999999</v>
      </c>
      <c r="GB97" s="17">
        <v>2661.8539999999998</v>
      </c>
      <c r="GC97" s="17">
        <v>2662.1792</v>
      </c>
      <c r="GD97" s="17">
        <v>2662.3231999999998</v>
      </c>
      <c r="GE97" s="17">
        <v>2661.8773999999999</v>
      </c>
      <c r="GF97" s="17">
        <v>2660.3879000000002</v>
      </c>
      <c r="GG97" s="17">
        <v>2659.9976999999999</v>
      </c>
      <c r="GH97" s="17">
        <v>2659.3694999999998</v>
      </c>
      <c r="GI97" s="17">
        <v>2658.5599000000002</v>
      </c>
      <c r="GJ97" s="17">
        <v>2658.759</v>
      </c>
      <c r="GK97" s="17">
        <v>2658.9167000000002</v>
      </c>
      <c r="GL97" s="17">
        <v>2658.7993999999999</v>
      </c>
      <c r="GM97" s="17">
        <v>2658.7271000000001</v>
      </c>
      <c r="GN97" s="17">
        <v>2658.7864</v>
      </c>
      <c r="GO97" s="17">
        <v>2660.819</v>
      </c>
      <c r="GP97" s="17">
        <v>2662.0578999999998</v>
      </c>
      <c r="GQ97" s="17">
        <v>2662.6804999999999</v>
      </c>
      <c r="GR97" s="17">
        <v>2662.6833000000001</v>
      </c>
      <c r="GS97" s="17">
        <v>2662.9958000000001</v>
      </c>
      <c r="GT97" s="17">
        <v>2662.4811</v>
      </c>
      <c r="GU97" s="17">
        <v>2663.3517999999999</v>
      </c>
      <c r="GV97" s="17">
        <v>2662.5603000000001</v>
      </c>
      <c r="GW97" s="17">
        <v>2663.3562999999999</v>
      </c>
      <c r="GX97" s="17">
        <v>2663.6307999999999</v>
      </c>
      <c r="GY97" s="17">
        <v>2664.6819</v>
      </c>
      <c r="GZ97" s="17">
        <v>2664.7512999999999</v>
      </c>
      <c r="HA97" s="17">
        <v>2665.0455000000002</v>
      </c>
      <c r="HB97" s="17">
        <v>2664.3739999999998</v>
      </c>
      <c r="HC97" s="17">
        <v>2664.8906000000002</v>
      </c>
      <c r="HD97" s="17">
        <v>2665.1293999999998</v>
      </c>
      <c r="HE97" s="17">
        <v>2664.7453</v>
      </c>
      <c r="HF97" s="17">
        <v>2663.2478000000001</v>
      </c>
      <c r="HG97" s="17">
        <v>2660.6404000000002</v>
      </c>
      <c r="HH97" s="17">
        <v>2660.6826999999998</v>
      </c>
      <c r="HI97" s="17">
        <v>2660.6671999999999</v>
      </c>
      <c r="HJ97" s="17">
        <v>2659.45</v>
      </c>
      <c r="HK97" s="17">
        <v>2658.1345999999999</v>
      </c>
      <c r="HL97" s="17">
        <v>2657.9484000000002</v>
      </c>
      <c r="HM97" s="17">
        <v>2657.8042999999998</v>
      </c>
      <c r="HN97" s="17">
        <v>2657.15</v>
      </c>
      <c r="HO97" s="17">
        <v>2657.357</v>
      </c>
      <c r="HP97" s="17">
        <v>2656.8</v>
      </c>
      <c r="HQ97" s="17">
        <v>2656.6763999999998</v>
      </c>
      <c r="HR97" s="17">
        <v>2657.3604999999998</v>
      </c>
      <c r="HS97" s="17">
        <v>2658.4087</v>
      </c>
      <c r="HT97" s="17">
        <v>2658.6862000000001</v>
      </c>
      <c r="HU97" s="17">
        <v>2659.0005999999998</v>
      </c>
      <c r="HV97" s="17">
        <v>2659.8357000000001</v>
      </c>
      <c r="HW97" s="17">
        <v>2659.4965000000002</v>
      </c>
      <c r="HX97" s="17">
        <v>2659.5255000000002</v>
      </c>
      <c r="HY97" s="17">
        <v>2661.0207</v>
      </c>
      <c r="HZ97" s="17">
        <v>2660.1419999999998</v>
      </c>
      <c r="IA97" s="17">
        <v>2659.9872999999998</v>
      </c>
      <c r="IB97" s="17">
        <v>2660.1329000000001</v>
      </c>
      <c r="IC97" s="17">
        <v>2660.0722999999998</v>
      </c>
      <c r="ID97" s="17">
        <v>2659.3362000000002</v>
      </c>
      <c r="IE97" s="17">
        <v>2659.1794</v>
      </c>
      <c r="IF97" s="17">
        <v>2659.1884</v>
      </c>
      <c r="IG97" s="17">
        <v>2659.8314999999998</v>
      </c>
      <c r="IH97" s="17">
        <v>2659.5619000000002</v>
      </c>
      <c r="II97" s="17">
        <v>2658.7943</v>
      </c>
      <c r="IJ97" s="17">
        <v>2658.6401000000001</v>
      </c>
      <c r="IK97" s="17">
        <v>2659.3971999999999</v>
      </c>
      <c r="IL97" s="17">
        <v>2661.3600999999999</v>
      </c>
      <c r="IM97" s="17">
        <v>2661.8114999999998</v>
      </c>
      <c r="IN97" s="17">
        <v>2663.0671000000002</v>
      </c>
      <c r="IO97" s="17">
        <v>2663.0567000000001</v>
      </c>
      <c r="IP97" s="17">
        <v>2661.9553999999998</v>
      </c>
      <c r="IQ97" s="17">
        <v>2661.8627000000001</v>
      </c>
      <c r="IR97" s="17">
        <v>2661.9562999999998</v>
      </c>
      <c r="IS97" s="17">
        <v>2661.7545</v>
      </c>
      <c r="IT97" s="17">
        <v>2663.2127999999998</v>
      </c>
      <c r="IU97" s="17">
        <v>2663.6788000000001</v>
      </c>
      <c r="IV97" s="17">
        <v>2663.1514999999999</v>
      </c>
      <c r="IW97" s="17">
        <v>2664.3375999999998</v>
      </c>
      <c r="IX97" s="17">
        <v>2665.5601000000001</v>
      </c>
      <c r="IY97" s="17">
        <v>2665.3526999999999</v>
      </c>
    </row>
    <row r="98" spans="1:259" x14ac:dyDescent="0.15">
      <c r="A98" s="17" t="s">
        <v>642</v>
      </c>
      <c r="B98" s="17" t="s">
        <v>643</v>
      </c>
      <c r="C98" s="17"/>
      <c r="D98" s="17"/>
      <c r="E98" s="17"/>
      <c r="F98" s="17"/>
      <c r="G98" s="17"/>
      <c r="H98" s="17"/>
      <c r="I98" s="17"/>
      <c r="J98" s="17"/>
      <c r="K98" s="17"/>
      <c r="L98" s="17"/>
      <c r="M98" s="17"/>
      <c r="N98" s="17"/>
      <c r="O98" s="17"/>
      <c r="P98" s="17"/>
      <c r="Q98" s="17"/>
      <c r="R98" s="17"/>
      <c r="S98" s="17"/>
      <c r="T98" s="17"/>
      <c r="U98" s="17"/>
      <c r="V98" s="17"/>
      <c r="W98" s="17"/>
      <c r="X98" s="17"/>
      <c r="Y98" s="17"/>
      <c r="Z98" s="17"/>
      <c r="AA98" s="26"/>
      <c r="AB98" s="17"/>
      <c r="AC98" s="26"/>
      <c r="AD98" s="26"/>
      <c r="AE98" s="17"/>
      <c r="AF98" s="17"/>
      <c r="AG98" s="17"/>
      <c r="AH98" s="17"/>
      <c r="AI98" s="17"/>
      <c r="AJ98" s="17"/>
      <c r="AK98" s="17"/>
      <c r="AL98" s="17"/>
      <c r="AM98" s="17"/>
      <c r="AN98" s="17"/>
      <c r="AO98" s="17"/>
      <c r="AP98" s="17"/>
      <c r="AQ98" s="17"/>
      <c r="AR98" s="17"/>
      <c r="AS98" s="17"/>
      <c r="AT98" s="17"/>
      <c r="AU98" s="17"/>
      <c r="AV98" s="17"/>
      <c r="AW98" s="17"/>
      <c r="AX98" s="17"/>
      <c r="AY98" s="17"/>
      <c r="AZ98" s="17"/>
      <c r="BA98" s="17"/>
      <c r="BB98" s="17"/>
      <c r="BC98" s="17"/>
      <c r="BD98" s="17"/>
      <c r="BE98" s="17"/>
      <c r="BF98" s="17"/>
      <c r="BG98" s="17"/>
      <c r="BH98" s="17"/>
      <c r="BI98" s="17"/>
      <c r="BJ98" s="26"/>
      <c r="BK98" s="17"/>
      <c r="BL98" s="17"/>
      <c r="BM98" s="17"/>
      <c r="BN98" s="17"/>
      <c r="BO98" s="17"/>
      <c r="BP98" s="17"/>
      <c r="BQ98" s="17"/>
      <c r="BR98" s="17"/>
      <c r="BS98" s="17"/>
      <c r="BT98" s="17"/>
      <c r="BU98" s="17"/>
      <c r="BV98" s="17"/>
      <c r="BW98" s="17"/>
      <c r="BX98" s="26"/>
      <c r="BY98" s="26"/>
      <c r="BZ98" s="26"/>
      <c r="CA98" s="26"/>
      <c r="CB98" s="26"/>
      <c r="CC98" s="17"/>
      <c r="CD98" s="17"/>
      <c r="CE98" s="17"/>
      <c r="CF98" s="17"/>
      <c r="CG98" s="17"/>
      <c r="CH98" s="17"/>
      <c r="CI98" s="17"/>
      <c r="CJ98" s="26"/>
      <c r="CK98" s="17"/>
      <c r="CL98" s="17"/>
      <c r="CM98" s="17"/>
      <c r="CN98" s="17"/>
      <c r="CO98" s="17"/>
      <c r="CP98" s="17"/>
      <c r="CQ98" s="17"/>
      <c r="CR98" s="17"/>
      <c r="CS98" s="17"/>
      <c r="CT98" s="17"/>
      <c r="CU98" s="17"/>
      <c r="CV98" s="17"/>
      <c r="CW98" s="17"/>
      <c r="CX98" s="17"/>
      <c r="CY98" s="26"/>
      <c r="CZ98" s="26"/>
      <c r="DA98" s="26"/>
      <c r="DB98" s="17"/>
      <c r="DC98" s="17"/>
      <c r="DD98" s="17"/>
      <c r="DE98" s="17"/>
      <c r="DF98" s="17"/>
      <c r="DG98" s="17"/>
      <c r="DH98" s="26"/>
      <c r="DI98" s="17"/>
      <c r="DJ98" s="17"/>
      <c r="DK98" s="17"/>
      <c r="DL98" s="17"/>
      <c r="DM98" s="17">
        <v>9.44</v>
      </c>
      <c r="DN98" s="17">
        <v>9.44</v>
      </c>
      <c r="DO98" s="17">
        <v>9.43</v>
      </c>
      <c r="DP98" s="17">
        <v>9.44</v>
      </c>
      <c r="DQ98" s="17">
        <v>9.44</v>
      </c>
      <c r="DR98" s="17">
        <v>9.43</v>
      </c>
      <c r="DS98" s="17">
        <v>9.4499999999999993</v>
      </c>
      <c r="DT98" s="17">
        <v>9.44</v>
      </c>
      <c r="DU98" s="17">
        <v>9.44</v>
      </c>
      <c r="DV98" s="17">
        <v>9.44</v>
      </c>
      <c r="DW98" s="17">
        <v>9.43</v>
      </c>
      <c r="DX98" s="17">
        <v>9.44</v>
      </c>
      <c r="DY98" s="17">
        <v>9.44</v>
      </c>
      <c r="DZ98" s="17">
        <v>9.44</v>
      </c>
      <c r="EA98" s="17">
        <v>9.43</v>
      </c>
      <c r="EB98" s="17">
        <v>9.42</v>
      </c>
      <c r="EC98" s="17">
        <v>9.41</v>
      </c>
      <c r="ED98" s="17">
        <v>9.42</v>
      </c>
      <c r="EE98" s="17">
        <v>9.42</v>
      </c>
      <c r="EF98" s="17">
        <v>9.41</v>
      </c>
      <c r="EG98" s="17">
        <v>9.41</v>
      </c>
      <c r="EH98" s="17">
        <v>9.42</v>
      </c>
      <c r="EI98" s="17">
        <v>9.41</v>
      </c>
      <c r="EJ98" s="17">
        <v>9.41</v>
      </c>
      <c r="EK98" s="17">
        <v>9.41</v>
      </c>
      <c r="EL98" s="17">
        <v>9.41</v>
      </c>
      <c r="EM98" s="17">
        <v>9.42</v>
      </c>
      <c r="EN98" s="17">
        <v>9.41</v>
      </c>
      <c r="EO98" s="17">
        <v>9.42</v>
      </c>
      <c r="EP98" s="17">
        <v>9.42</v>
      </c>
      <c r="EQ98" s="17">
        <v>9.41</v>
      </c>
      <c r="ER98" s="17">
        <v>9.41</v>
      </c>
      <c r="ES98" s="17">
        <v>9.41</v>
      </c>
      <c r="ET98" s="17">
        <v>9.41</v>
      </c>
      <c r="EU98" s="17">
        <v>9.41</v>
      </c>
      <c r="EV98" s="17">
        <v>9.41</v>
      </c>
      <c r="EW98" s="17">
        <v>9.43</v>
      </c>
      <c r="EX98" s="17">
        <v>9.41</v>
      </c>
      <c r="EY98" s="17">
        <v>9.41</v>
      </c>
      <c r="EZ98" s="17">
        <v>9.39</v>
      </c>
      <c r="FA98" s="17">
        <v>9.3800000000000008</v>
      </c>
      <c r="FB98" s="17">
        <v>9.3800000000000008</v>
      </c>
      <c r="FC98" s="17">
        <v>9.39</v>
      </c>
      <c r="FD98" s="17">
        <v>9.4</v>
      </c>
      <c r="FE98" s="17">
        <v>9.3800000000000008</v>
      </c>
      <c r="FF98" s="17">
        <v>9.39</v>
      </c>
      <c r="FG98" s="17">
        <v>9.39</v>
      </c>
      <c r="FH98" s="17">
        <v>9.4</v>
      </c>
      <c r="FI98" s="17">
        <v>9.4</v>
      </c>
      <c r="FJ98" s="17">
        <v>9.4</v>
      </c>
      <c r="FK98" s="17">
        <v>9.41</v>
      </c>
      <c r="FL98" s="17">
        <v>9.41</v>
      </c>
      <c r="FM98" s="17">
        <v>9.42</v>
      </c>
      <c r="FN98" s="17">
        <v>9.42</v>
      </c>
      <c r="FO98" s="17">
        <v>9.42</v>
      </c>
      <c r="FP98" s="17">
        <v>9.41</v>
      </c>
      <c r="FQ98" s="17">
        <v>9.4</v>
      </c>
      <c r="FR98" s="17">
        <v>9.4</v>
      </c>
      <c r="FS98" s="17">
        <v>9.39</v>
      </c>
      <c r="FT98" s="17">
        <v>9.4</v>
      </c>
      <c r="FU98" s="17">
        <v>9.4</v>
      </c>
      <c r="FV98" s="17">
        <v>9.4</v>
      </c>
      <c r="FW98" s="17">
        <v>9.41</v>
      </c>
      <c r="FX98" s="17">
        <v>9.4</v>
      </c>
      <c r="FY98" s="17">
        <v>9.43</v>
      </c>
      <c r="FZ98" s="17">
        <v>9.44</v>
      </c>
      <c r="GA98" s="17">
        <v>9.4600000000000009</v>
      </c>
      <c r="GB98" s="17">
        <v>9.4499999999999993</v>
      </c>
      <c r="GC98" s="17">
        <v>9.44</v>
      </c>
      <c r="GD98" s="17">
        <v>9.44</v>
      </c>
      <c r="GE98" s="17">
        <v>9.44</v>
      </c>
      <c r="GF98" s="17">
        <v>9.43</v>
      </c>
      <c r="GG98" s="17">
        <v>9.43</v>
      </c>
      <c r="GH98" s="17">
        <v>9.42</v>
      </c>
      <c r="GI98" s="17">
        <v>9.41</v>
      </c>
      <c r="GJ98" s="17">
        <v>9.41</v>
      </c>
      <c r="GK98" s="17">
        <v>9.4</v>
      </c>
      <c r="GL98" s="17">
        <v>9.4</v>
      </c>
      <c r="GM98" s="17">
        <v>9.4</v>
      </c>
      <c r="GN98" s="17">
        <v>9.4</v>
      </c>
      <c r="GO98" s="17">
        <v>9.4</v>
      </c>
      <c r="GP98" s="17">
        <v>9.4</v>
      </c>
      <c r="GQ98" s="17">
        <v>9.41</v>
      </c>
      <c r="GR98" s="17">
        <v>9.4</v>
      </c>
      <c r="GS98" s="17">
        <v>9.41</v>
      </c>
      <c r="GT98" s="17">
        <v>9.41</v>
      </c>
      <c r="GU98" s="17">
        <v>9.41</v>
      </c>
      <c r="GV98" s="17">
        <v>9.41</v>
      </c>
      <c r="GW98" s="17">
        <v>9.41</v>
      </c>
      <c r="GX98" s="17">
        <v>9.41</v>
      </c>
      <c r="GY98" s="17">
        <v>9.42</v>
      </c>
      <c r="GZ98" s="17">
        <v>9.42</v>
      </c>
      <c r="HA98" s="17">
        <v>9.42</v>
      </c>
      <c r="HB98" s="17">
        <v>9.42</v>
      </c>
      <c r="HC98" s="17">
        <v>9.4</v>
      </c>
      <c r="HD98" s="17">
        <v>9.41</v>
      </c>
      <c r="HE98" s="17">
        <v>9.41</v>
      </c>
      <c r="HF98" s="17">
        <v>9.42</v>
      </c>
      <c r="HG98" s="17">
        <v>9.41</v>
      </c>
      <c r="HH98" s="17">
        <v>9.4</v>
      </c>
      <c r="HI98" s="17">
        <v>9.4</v>
      </c>
      <c r="HJ98" s="17">
        <v>9.39</v>
      </c>
      <c r="HK98" s="17">
        <v>9.39</v>
      </c>
      <c r="HL98" s="17">
        <v>9.3800000000000008</v>
      </c>
      <c r="HM98" s="17">
        <v>9.39</v>
      </c>
      <c r="HN98" s="17">
        <v>9.3800000000000008</v>
      </c>
      <c r="HO98" s="17">
        <v>9.3800000000000008</v>
      </c>
      <c r="HP98" s="17">
        <v>9.3699999999999992</v>
      </c>
      <c r="HQ98" s="17">
        <v>9.3699999999999992</v>
      </c>
      <c r="HR98" s="17">
        <v>9.36</v>
      </c>
      <c r="HS98" s="17">
        <v>9.35</v>
      </c>
      <c r="HT98" s="17">
        <v>9.35</v>
      </c>
      <c r="HU98" s="17">
        <v>9.36</v>
      </c>
      <c r="HV98" s="17">
        <v>9.36</v>
      </c>
      <c r="HW98" s="17">
        <v>9.3699999999999992</v>
      </c>
      <c r="HX98" s="17">
        <v>9.3699999999999992</v>
      </c>
      <c r="HY98" s="17">
        <v>9.3699999999999992</v>
      </c>
      <c r="HZ98" s="17">
        <v>9.36</v>
      </c>
      <c r="IA98" s="17">
        <v>9.3699999999999992</v>
      </c>
      <c r="IB98" s="17">
        <v>9.3699999999999992</v>
      </c>
      <c r="IC98" s="17">
        <v>9.3699999999999992</v>
      </c>
      <c r="ID98" s="17">
        <v>9.3699999999999992</v>
      </c>
      <c r="IE98" s="17">
        <v>9.36</v>
      </c>
      <c r="IF98" s="17">
        <v>9.36</v>
      </c>
      <c r="IG98" s="17">
        <v>9.35</v>
      </c>
      <c r="IH98" s="17">
        <v>9.35</v>
      </c>
      <c r="II98" s="17">
        <v>9.35</v>
      </c>
      <c r="IJ98" s="17">
        <v>9.34</v>
      </c>
      <c r="IK98" s="17">
        <v>9.35</v>
      </c>
      <c r="IL98" s="17">
        <v>9.36</v>
      </c>
      <c r="IM98" s="17">
        <v>9.36</v>
      </c>
      <c r="IN98" s="17">
        <v>9.3699999999999992</v>
      </c>
      <c r="IO98" s="17">
        <v>9.3699999999999992</v>
      </c>
      <c r="IP98" s="17">
        <v>9.36</v>
      </c>
      <c r="IQ98" s="17">
        <v>9.3699999999999992</v>
      </c>
      <c r="IR98" s="17">
        <v>9.3699999999999992</v>
      </c>
      <c r="IS98" s="17">
        <v>9.3699999999999992</v>
      </c>
      <c r="IT98" s="17">
        <v>9.3800000000000008</v>
      </c>
      <c r="IU98" s="17">
        <v>9.3800000000000008</v>
      </c>
      <c r="IV98" s="17">
        <v>9.3800000000000008</v>
      </c>
      <c r="IW98" s="17">
        <v>9.3800000000000008</v>
      </c>
      <c r="IX98" s="17">
        <v>9.3699999999999992</v>
      </c>
      <c r="IY98" s="17">
        <v>9.3800000000000008</v>
      </c>
    </row>
    <row r="99" spans="1:259" x14ac:dyDescent="0.15">
      <c r="A99" s="17" t="s">
        <v>507</v>
      </c>
      <c r="B99" s="17" t="s">
        <v>508</v>
      </c>
      <c r="C99" s="17"/>
      <c r="D99" s="17"/>
      <c r="E99" s="17"/>
      <c r="F99" s="17"/>
      <c r="G99" s="17"/>
      <c r="H99" s="17"/>
      <c r="I99" s="17"/>
      <c r="J99" s="17"/>
      <c r="K99" s="17"/>
      <c r="L99" s="17"/>
      <c r="M99" s="17"/>
      <c r="N99" s="17"/>
      <c r="O99" s="17"/>
      <c r="P99" s="17"/>
      <c r="Q99" s="17"/>
      <c r="R99" s="17"/>
      <c r="S99" s="17"/>
      <c r="T99" s="17"/>
      <c r="U99" s="17"/>
      <c r="V99" s="17"/>
      <c r="W99" s="17"/>
      <c r="X99" s="17"/>
      <c r="Y99" s="17"/>
      <c r="Z99" s="17"/>
      <c r="AA99" s="26"/>
      <c r="AB99" s="17"/>
      <c r="AC99" s="26"/>
      <c r="AD99" s="26"/>
      <c r="AE99" s="17"/>
      <c r="AF99" s="17"/>
      <c r="AG99" s="17"/>
      <c r="AH99" s="17"/>
      <c r="AI99" s="17"/>
      <c r="AJ99" s="17"/>
      <c r="AK99" s="17"/>
      <c r="AL99" s="17"/>
      <c r="AM99" s="17"/>
      <c r="AN99" s="17"/>
      <c r="AO99" s="17"/>
      <c r="AP99" s="17"/>
      <c r="AQ99" s="17"/>
      <c r="AR99" s="17"/>
      <c r="AS99" s="17"/>
      <c r="AT99" s="17"/>
      <c r="AU99" s="17"/>
      <c r="AV99" s="17"/>
      <c r="AW99" s="17"/>
      <c r="AX99" s="17"/>
      <c r="AY99" s="17"/>
      <c r="AZ99" s="17"/>
      <c r="BA99" s="17"/>
      <c r="BB99" s="17"/>
      <c r="BC99" s="17"/>
      <c r="BD99" s="17"/>
      <c r="BE99" s="17"/>
      <c r="BF99" s="17"/>
      <c r="BG99" s="17"/>
      <c r="BH99" s="17"/>
      <c r="BI99" s="17"/>
      <c r="BJ99" s="26"/>
      <c r="BK99" s="17"/>
      <c r="BL99" s="17"/>
      <c r="BM99" s="17"/>
      <c r="BN99" s="17"/>
      <c r="BO99" s="17"/>
      <c r="BP99" s="17"/>
      <c r="BQ99" s="17"/>
      <c r="BR99" s="17"/>
      <c r="BS99" s="17"/>
      <c r="BT99" s="17"/>
      <c r="BU99" s="17"/>
      <c r="BV99" s="17"/>
      <c r="BW99" s="17"/>
      <c r="BX99" s="26"/>
      <c r="BY99" s="26"/>
      <c r="BZ99" s="26"/>
      <c r="CA99" s="26"/>
      <c r="CB99" s="26"/>
      <c r="CC99" s="17"/>
      <c r="CD99" s="17"/>
      <c r="CE99" s="17"/>
      <c r="CF99" s="17"/>
      <c r="CG99" s="17"/>
      <c r="CH99" s="17"/>
      <c r="CI99" s="17"/>
      <c r="CJ99" s="26"/>
      <c r="CK99" s="17"/>
      <c r="CL99" s="17"/>
      <c r="CM99" s="17"/>
      <c r="CN99" s="17"/>
      <c r="CO99" s="17"/>
      <c r="CP99" s="17"/>
      <c r="CQ99" s="17"/>
      <c r="CR99" s="17"/>
      <c r="CS99" s="17"/>
      <c r="CT99" s="17"/>
      <c r="CU99" s="17"/>
      <c r="CV99" s="17"/>
      <c r="CW99" s="17"/>
      <c r="CX99" s="17"/>
      <c r="CY99" s="26"/>
      <c r="CZ99" s="26"/>
      <c r="DA99" s="26"/>
      <c r="DB99" s="17"/>
      <c r="DC99" s="17"/>
      <c r="DD99" s="17"/>
      <c r="DE99" s="17"/>
      <c r="DF99" s="17"/>
      <c r="DG99" s="17"/>
      <c r="DH99" s="26"/>
      <c r="DI99" s="17"/>
      <c r="DJ99" s="17"/>
      <c r="DK99" s="17"/>
      <c r="DL99" s="17"/>
      <c r="DM99" s="17">
        <v>8.27</v>
      </c>
      <c r="DN99" s="17">
        <v>8.3000000000000007</v>
      </c>
      <c r="DO99" s="17">
        <v>8.2899999999999991</v>
      </c>
      <c r="DP99" s="17">
        <v>8.2899999999999991</v>
      </c>
      <c r="DQ99" s="17">
        <v>8.2899999999999991</v>
      </c>
      <c r="DR99" s="17">
        <v>8.2899999999999991</v>
      </c>
      <c r="DS99" s="17">
        <v>8.3000000000000007</v>
      </c>
      <c r="DT99" s="17">
        <v>8.2899999999999991</v>
      </c>
      <c r="DU99" s="17">
        <v>8.3000000000000007</v>
      </c>
      <c r="DV99" s="17">
        <v>8.3000000000000007</v>
      </c>
      <c r="DW99" s="17">
        <v>8.3000000000000007</v>
      </c>
      <c r="DX99" s="17">
        <v>8.3000000000000007</v>
      </c>
      <c r="DY99" s="17">
        <v>8.2899999999999991</v>
      </c>
      <c r="DZ99" s="17">
        <v>8.2899999999999991</v>
      </c>
      <c r="EA99" s="17">
        <v>8.2899999999999991</v>
      </c>
      <c r="EB99" s="17">
        <v>8.2799999999999994</v>
      </c>
      <c r="EC99" s="17">
        <v>8.27</v>
      </c>
      <c r="ED99" s="17">
        <v>8.27</v>
      </c>
      <c r="EE99" s="17">
        <v>8.27</v>
      </c>
      <c r="EF99" s="17">
        <v>8.26</v>
      </c>
      <c r="EG99" s="17">
        <v>8.2799999999999994</v>
      </c>
      <c r="EH99" s="17">
        <v>8.2799999999999994</v>
      </c>
      <c r="EI99" s="17">
        <v>8.2799999999999994</v>
      </c>
      <c r="EJ99" s="17">
        <v>8.27</v>
      </c>
      <c r="EK99" s="17">
        <v>8.27</v>
      </c>
      <c r="EL99" s="17">
        <v>8.2799999999999994</v>
      </c>
      <c r="EM99" s="17">
        <v>8.2799999999999994</v>
      </c>
      <c r="EN99" s="17">
        <v>8.2799999999999994</v>
      </c>
      <c r="EO99" s="17">
        <v>8.2799999999999994</v>
      </c>
      <c r="EP99" s="17">
        <v>8.2799999999999994</v>
      </c>
      <c r="EQ99" s="17">
        <v>8.2799999999999994</v>
      </c>
      <c r="ER99" s="17">
        <v>8.2799999999999994</v>
      </c>
      <c r="ES99" s="17">
        <v>8.27</v>
      </c>
      <c r="ET99" s="17">
        <v>8.27</v>
      </c>
      <c r="EU99" s="17">
        <v>8.27</v>
      </c>
      <c r="EV99" s="17">
        <v>8.2799999999999994</v>
      </c>
      <c r="EW99" s="17">
        <v>8.2799999999999994</v>
      </c>
      <c r="EX99" s="17">
        <v>8.2899999999999991</v>
      </c>
      <c r="EY99" s="17">
        <v>8.2799999999999994</v>
      </c>
      <c r="EZ99" s="17">
        <v>8.2799999999999994</v>
      </c>
      <c r="FA99" s="17">
        <v>8.2899999999999991</v>
      </c>
      <c r="FB99" s="17">
        <v>8.27</v>
      </c>
      <c r="FC99" s="17">
        <v>8.27</v>
      </c>
      <c r="FD99" s="17">
        <v>8.27</v>
      </c>
      <c r="FE99" s="17">
        <v>8.27</v>
      </c>
      <c r="FF99" s="17">
        <v>8.27</v>
      </c>
      <c r="FG99" s="17">
        <v>8.27</v>
      </c>
      <c r="FH99" s="17">
        <v>8.27</v>
      </c>
      <c r="FI99" s="17">
        <v>8.2799999999999994</v>
      </c>
      <c r="FJ99" s="17">
        <v>8.27</v>
      </c>
      <c r="FK99" s="17">
        <v>8.27</v>
      </c>
      <c r="FL99" s="17">
        <v>8.27</v>
      </c>
      <c r="FM99" s="17">
        <v>8.2799999999999994</v>
      </c>
      <c r="FN99" s="17">
        <v>8.2799999999999994</v>
      </c>
      <c r="FO99" s="17">
        <v>8.2799999999999994</v>
      </c>
      <c r="FP99" s="17">
        <v>8.27</v>
      </c>
      <c r="FQ99" s="17">
        <v>8.2799999999999994</v>
      </c>
      <c r="FR99" s="17">
        <v>8.27</v>
      </c>
      <c r="FS99" s="17">
        <v>8.27</v>
      </c>
      <c r="FT99" s="17">
        <v>8.27</v>
      </c>
      <c r="FU99" s="17">
        <v>8.26</v>
      </c>
      <c r="FV99" s="17">
        <v>8.26</v>
      </c>
      <c r="FW99" s="17">
        <v>8.27</v>
      </c>
      <c r="FX99" s="17">
        <v>8.26</v>
      </c>
      <c r="FY99" s="17">
        <v>8.27</v>
      </c>
      <c r="FZ99" s="17">
        <v>8.27</v>
      </c>
      <c r="GA99" s="17">
        <v>8.27</v>
      </c>
      <c r="GB99" s="17">
        <v>8.26</v>
      </c>
      <c r="GC99" s="17">
        <v>8.25</v>
      </c>
      <c r="GD99" s="17">
        <v>8.25</v>
      </c>
      <c r="GE99" s="17">
        <v>8.26</v>
      </c>
      <c r="GF99" s="17">
        <v>8.25</v>
      </c>
      <c r="GG99" s="17">
        <v>8.24</v>
      </c>
      <c r="GH99" s="17">
        <v>8.23</v>
      </c>
      <c r="GI99" s="17">
        <v>8.23</v>
      </c>
      <c r="GJ99" s="17">
        <v>8.23</v>
      </c>
      <c r="GK99" s="17">
        <v>8.23</v>
      </c>
      <c r="GL99" s="17">
        <v>8.23</v>
      </c>
      <c r="GM99" s="17">
        <v>8.2100000000000009</v>
      </c>
      <c r="GN99" s="17">
        <v>8.23</v>
      </c>
      <c r="GO99" s="17">
        <v>8.23</v>
      </c>
      <c r="GP99" s="17">
        <v>8.24</v>
      </c>
      <c r="GQ99" s="17">
        <v>8.24</v>
      </c>
      <c r="GR99" s="17">
        <v>8.23</v>
      </c>
      <c r="GS99" s="17">
        <v>8.2200000000000006</v>
      </c>
      <c r="GT99" s="17">
        <v>8.2100000000000009</v>
      </c>
      <c r="GU99" s="17">
        <v>8.2200000000000006</v>
      </c>
      <c r="GV99" s="17">
        <v>8.23</v>
      </c>
      <c r="GW99" s="17">
        <v>8.2200000000000006</v>
      </c>
      <c r="GX99" s="17">
        <v>8.2200000000000006</v>
      </c>
      <c r="GY99" s="17">
        <v>8.2100000000000009</v>
      </c>
      <c r="GZ99" s="17">
        <v>8.2200000000000006</v>
      </c>
      <c r="HA99" s="17">
        <v>8.24</v>
      </c>
      <c r="HB99" s="17">
        <v>8.23</v>
      </c>
      <c r="HC99" s="17">
        <v>8.2200000000000006</v>
      </c>
      <c r="HD99" s="17">
        <v>8.23</v>
      </c>
      <c r="HE99" s="17">
        <v>8.2200000000000006</v>
      </c>
      <c r="HF99" s="17">
        <v>8.2200000000000006</v>
      </c>
      <c r="HG99" s="17">
        <v>8.2100000000000009</v>
      </c>
      <c r="HH99" s="17">
        <v>8.2100000000000009</v>
      </c>
      <c r="HI99" s="17">
        <v>8.2100000000000009</v>
      </c>
      <c r="HJ99" s="17">
        <v>8.2100000000000009</v>
      </c>
      <c r="HK99" s="17">
        <v>8.2100000000000009</v>
      </c>
      <c r="HL99" s="17">
        <v>8.2100000000000009</v>
      </c>
      <c r="HM99" s="17">
        <v>8.1999999999999993</v>
      </c>
      <c r="HN99" s="17">
        <v>8.1999999999999993</v>
      </c>
      <c r="HO99" s="17">
        <v>8.2100000000000009</v>
      </c>
      <c r="HP99" s="17">
        <v>8.1999999999999993</v>
      </c>
      <c r="HQ99" s="17">
        <v>8.1999999999999993</v>
      </c>
      <c r="HR99" s="17">
        <v>8.1999999999999993</v>
      </c>
      <c r="HS99" s="17">
        <v>8.1999999999999993</v>
      </c>
      <c r="HT99" s="17">
        <v>8.1999999999999993</v>
      </c>
      <c r="HU99" s="17">
        <v>8.2100000000000009</v>
      </c>
      <c r="HV99" s="17">
        <v>8.2100000000000009</v>
      </c>
      <c r="HW99" s="17">
        <v>8.1999999999999993</v>
      </c>
      <c r="HX99" s="17">
        <v>8.19</v>
      </c>
      <c r="HY99" s="17">
        <v>8.2100000000000009</v>
      </c>
      <c r="HZ99" s="17">
        <v>8.2100000000000009</v>
      </c>
      <c r="IA99" s="17">
        <v>8.2200000000000006</v>
      </c>
      <c r="IB99" s="17">
        <v>8.2100000000000009</v>
      </c>
      <c r="IC99" s="17">
        <v>8.2100000000000009</v>
      </c>
      <c r="ID99" s="17">
        <v>8.2100000000000009</v>
      </c>
      <c r="IE99" s="17">
        <v>8.2100000000000009</v>
      </c>
      <c r="IF99" s="17">
        <v>8.1999999999999993</v>
      </c>
      <c r="IG99" s="17">
        <v>8.19</v>
      </c>
      <c r="IH99" s="17">
        <v>8.19</v>
      </c>
      <c r="II99" s="17">
        <v>8.17</v>
      </c>
      <c r="IJ99" s="17">
        <v>8.18</v>
      </c>
      <c r="IK99" s="17">
        <v>8.18</v>
      </c>
      <c r="IL99" s="17">
        <v>8.18</v>
      </c>
      <c r="IM99" s="17">
        <v>8.18</v>
      </c>
      <c r="IN99" s="17">
        <v>8.18</v>
      </c>
      <c r="IO99" s="17">
        <v>8.18</v>
      </c>
      <c r="IP99" s="17">
        <v>8.18</v>
      </c>
      <c r="IQ99" s="17">
        <v>8.18</v>
      </c>
      <c r="IR99" s="17">
        <v>8.19</v>
      </c>
      <c r="IS99" s="17">
        <v>8.18</v>
      </c>
      <c r="IT99" s="17">
        <v>8.18</v>
      </c>
      <c r="IU99" s="17">
        <v>8.18</v>
      </c>
      <c r="IV99" s="17">
        <v>8.19</v>
      </c>
      <c r="IW99" s="17">
        <v>8.19</v>
      </c>
      <c r="IX99" s="17">
        <v>8.19</v>
      </c>
      <c r="IY99" s="17">
        <v>8.19</v>
      </c>
    </row>
    <row r="100" spans="1:259" x14ac:dyDescent="0.15">
      <c r="A100" s="17" t="s">
        <v>730</v>
      </c>
      <c r="B100" s="17" t="s">
        <v>731</v>
      </c>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26"/>
      <c r="AB100" s="17"/>
      <c r="AC100" s="26"/>
      <c r="AD100" s="26"/>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26"/>
      <c r="BK100" s="17"/>
      <c r="BL100" s="17"/>
      <c r="BM100" s="17"/>
      <c r="BN100" s="17"/>
      <c r="BO100" s="17"/>
      <c r="BP100" s="17"/>
      <c r="BQ100" s="17"/>
      <c r="BR100" s="17"/>
      <c r="BS100" s="17"/>
      <c r="BT100" s="17"/>
      <c r="BU100" s="17"/>
      <c r="BV100" s="17"/>
      <c r="BW100" s="17"/>
      <c r="BX100" s="26"/>
      <c r="BY100" s="26"/>
      <c r="BZ100" s="26"/>
      <c r="CA100" s="26"/>
      <c r="CB100" s="26"/>
      <c r="CC100" s="17"/>
      <c r="CD100" s="17"/>
      <c r="CE100" s="17"/>
      <c r="CF100" s="17"/>
      <c r="CG100" s="17"/>
      <c r="CH100" s="17"/>
      <c r="CI100" s="17"/>
      <c r="CJ100" s="26"/>
      <c r="CK100" s="17"/>
      <c r="CL100" s="17"/>
      <c r="CM100" s="17"/>
      <c r="CN100" s="17"/>
      <c r="CO100" s="17"/>
      <c r="CP100" s="17"/>
      <c r="CQ100" s="17"/>
      <c r="CR100" s="17"/>
      <c r="CS100" s="17"/>
      <c r="CT100" s="17"/>
      <c r="CU100" s="17"/>
      <c r="CV100" s="17"/>
      <c r="CW100" s="17"/>
      <c r="CX100" s="17"/>
      <c r="CY100" s="26"/>
      <c r="CZ100" s="26"/>
      <c r="DA100" s="26"/>
      <c r="DB100" s="17"/>
      <c r="DC100" s="17"/>
      <c r="DD100" s="17"/>
      <c r="DE100" s="17"/>
      <c r="DF100" s="17"/>
      <c r="DG100" s="17"/>
      <c r="DH100" s="26"/>
      <c r="DI100" s="17"/>
      <c r="DJ100" s="17"/>
      <c r="DK100" s="17"/>
      <c r="DL100" s="17"/>
      <c r="DM100" s="17">
        <v>4.4400000000000004</v>
      </c>
      <c r="DN100" s="17">
        <v>4.4400000000000004</v>
      </c>
      <c r="DO100" s="17">
        <v>4.4400000000000004</v>
      </c>
      <c r="DP100" s="17">
        <v>4.4400000000000004</v>
      </c>
      <c r="DQ100" s="17">
        <v>4.43</v>
      </c>
      <c r="DR100" s="17">
        <v>4.4400000000000004</v>
      </c>
      <c r="DS100" s="17">
        <v>4.4400000000000004</v>
      </c>
      <c r="DT100" s="17">
        <v>4.43</v>
      </c>
      <c r="DU100" s="17">
        <v>4.43</v>
      </c>
      <c r="DV100" s="17">
        <v>4.4400000000000004</v>
      </c>
      <c r="DW100" s="17">
        <v>4.43</v>
      </c>
      <c r="DX100" s="17">
        <v>4.4400000000000004</v>
      </c>
      <c r="DY100" s="17">
        <v>4.43</v>
      </c>
      <c r="DZ100" s="17">
        <v>4.4400000000000004</v>
      </c>
      <c r="EA100" s="17">
        <v>4.43</v>
      </c>
      <c r="EB100" s="17">
        <v>4.42</v>
      </c>
      <c r="EC100" s="17">
        <v>4.43</v>
      </c>
      <c r="ED100" s="17">
        <v>4.43</v>
      </c>
      <c r="EE100" s="17">
        <v>4.42</v>
      </c>
      <c r="EF100" s="17">
        <v>4.43</v>
      </c>
      <c r="EG100" s="17">
        <v>4.43</v>
      </c>
      <c r="EH100" s="17">
        <v>4.4400000000000004</v>
      </c>
      <c r="EI100" s="17">
        <v>4.43</v>
      </c>
      <c r="EJ100" s="17">
        <v>4.4400000000000004</v>
      </c>
      <c r="EK100" s="17">
        <v>4.42</v>
      </c>
      <c r="EL100" s="17">
        <v>4.4400000000000004</v>
      </c>
      <c r="EM100" s="17">
        <v>4.43</v>
      </c>
      <c r="EN100" s="17">
        <v>4.43</v>
      </c>
      <c r="EO100" s="17">
        <v>4.43</v>
      </c>
      <c r="EP100" s="17">
        <v>4.43</v>
      </c>
      <c r="EQ100" s="17">
        <v>4.43</v>
      </c>
      <c r="ER100" s="17">
        <v>4.43</v>
      </c>
      <c r="ES100" s="17">
        <v>4.43</v>
      </c>
      <c r="ET100" s="17">
        <v>4.43</v>
      </c>
      <c r="EU100" s="17">
        <v>4.43</v>
      </c>
      <c r="EV100" s="17">
        <v>4.43</v>
      </c>
      <c r="EW100" s="17">
        <v>4.43</v>
      </c>
      <c r="EX100" s="17">
        <v>4.4400000000000004</v>
      </c>
      <c r="EY100" s="17">
        <v>4.43</v>
      </c>
      <c r="EZ100" s="17">
        <v>4.43</v>
      </c>
      <c r="FA100" s="17">
        <v>4.43</v>
      </c>
      <c r="FB100" s="17">
        <v>4.43</v>
      </c>
      <c r="FC100" s="17">
        <v>4.4400000000000004</v>
      </c>
      <c r="FD100" s="17">
        <v>4.4400000000000004</v>
      </c>
      <c r="FE100" s="17">
        <v>4.43</v>
      </c>
      <c r="FF100" s="17">
        <v>4.43</v>
      </c>
      <c r="FG100" s="17">
        <v>4.43</v>
      </c>
      <c r="FH100" s="17">
        <v>4.4400000000000004</v>
      </c>
      <c r="FI100" s="17">
        <v>4.43</v>
      </c>
      <c r="FJ100" s="17">
        <v>4.43</v>
      </c>
      <c r="FK100" s="17">
        <v>4.4400000000000004</v>
      </c>
      <c r="FL100" s="17">
        <v>4.4400000000000004</v>
      </c>
      <c r="FM100" s="17">
        <v>4.4400000000000004</v>
      </c>
      <c r="FN100" s="17">
        <v>4.4400000000000004</v>
      </c>
      <c r="FO100" s="17">
        <v>4.43</v>
      </c>
      <c r="FP100" s="17">
        <v>4.43</v>
      </c>
      <c r="FQ100" s="17">
        <v>4.4400000000000004</v>
      </c>
      <c r="FR100" s="17">
        <v>4.43</v>
      </c>
      <c r="FS100" s="17">
        <v>4.43</v>
      </c>
      <c r="FT100" s="17">
        <v>4.4400000000000004</v>
      </c>
      <c r="FU100" s="17">
        <v>4.43</v>
      </c>
      <c r="FV100" s="17">
        <v>4.43</v>
      </c>
      <c r="FW100" s="17">
        <v>4.4400000000000004</v>
      </c>
      <c r="FX100" s="17">
        <v>4.4400000000000004</v>
      </c>
      <c r="FY100" s="17">
        <v>4.4400000000000004</v>
      </c>
      <c r="FZ100" s="17">
        <v>4.45</v>
      </c>
      <c r="GA100" s="17">
        <v>4.45</v>
      </c>
      <c r="GB100" s="17">
        <v>4.4400000000000004</v>
      </c>
      <c r="GC100" s="17">
        <v>4.4400000000000004</v>
      </c>
      <c r="GD100" s="17">
        <v>4.4400000000000004</v>
      </c>
      <c r="GE100" s="17">
        <v>4.4400000000000004</v>
      </c>
      <c r="GF100" s="17">
        <v>4.4400000000000004</v>
      </c>
      <c r="GG100" s="17">
        <v>4.4400000000000004</v>
      </c>
      <c r="GH100" s="17">
        <v>4.4400000000000004</v>
      </c>
      <c r="GI100" s="17">
        <v>4.43</v>
      </c>
      <c r="GJ100" s="17">
        <v>4.4400000000000004</v>
      </c>
      <c r="GK100" s="17">
        <v>4.43</v>
      </c>
      <c r="GL100" s="17">
        <v>4.4400000000000004</v>
      </c>
      <c r="GM100" s="17">
        <v>4.45</v>
      </c>
      <c r="GN100" s="17">
        <v>4.4400000000000004</v>
      </c>
      <c r="GO100" s="17">
        <v>4.43</v>
      </c>
      <c r="GP100" s="17">
        <v>4.45</v>
      </c>
      <c r="GQ100" s="17">
        <v>4.43</v>
      </c>
      <c r="GR100" s="17">
        <v>4.43</v>
      </c>
      <c r="GS100" s="17">
        <v>4.43</v>
      </c>
      <c r="GT100" s="17">
        <v>4.4400000000000004</v>
      </c>
      <c r="GU100" s="17">
        <v>4.43</v>
      </c>
      <c r="GV100" s="17">
        <v>4.43</v>
      </c>
      <c r="GW100" s="17">
        <v>4.4400000000000004</v>
      </c>
      <c r="GX100" s="17">
        <v>4.4400000000000004</v>
      </c>
      <c r="GY100" s="17">
        <v>4.4400000000000004</v>
      </c>
      <c r="GZ100" s="17">
        <v>4.4400000000000004</v>
      </c>
      <c r="HA100" s="17">
        <v>4.43</v>
      </c>
      <c r="HB100" s="17">
        <v>4.4400000000000004</v>
      </c>
      <c r="HC100" s="17">
        <v>4.4400000000000004</v>
      </c>
      <c r="HD100" s="17">
        <v>4.4400000000000004</v>
      </c>
      <c r="HE100" s="17">
        <v>4.4400000000000004</v>
      </c>
      <c r="HF100" s="17">
        <v>4.43</v>
      </c>
      <c r="HG100" s="17">
        <v>4.43</v>
      </c>
      <c r="HH100" s="17">
        <v>4.4400000000000004</v>
      </c>
      <c r="HI100" s="17">
        <v>4.4400000000000004</v>
      </c>
      <c r="HJ100" s="17">
        <v>4.4400000000000004</v>
      </c>
      <c r="HK100" s="17">
        <v>4.4400000000000004</v>
      </c>
      <c r="HL100" s="17">
        <v>4.4400000000000004</v>
      </c>
      <c r="HM100" s="17">
        <v>4.4400000000000004</v>
      </c>
      <c r="HN100" s="17">
        <v>4.43</v>
      </c>
      <c r="HO100" s="17">
        <v>4.4400000000000004</v>
      </c>
      <c r="HP100" s="17">
        <v>4.43</v>
      </c>
      <c r="HQ100" s="17">
        <v>4.4400000000000004</v>
      </c>
      <c r="HR100" s="17">
        <v>4.43</v>
      </c>
      <c r="HS100" s="17">
        <v>4.43</v>
      </c>
      <c r="HT100" s="17">
        <v>4.43</v>
      </c>
      <c r="HU100" s="17">
        <v>4.4400000000000004</v>
      </c>
      <c r="HV100" s="17">
        <v>4.4400000000000004</v>
      </c>
      <c r="HW100" s="17">
        <v>4.4400000000000004</v>
      </c>
      <c r="HX100" s="17">
        <v>4.4400000000000004</v>
      </c>
      <c r="HY100" s="17">
        <v>4.43</v>
      </c>
      <c r="HZ100" s="17">
        <v>4.4400000000000004</v>
      </c>
      <c r="IA100" s="17">
        <v>4.4400000000000004</v>
      </c>
      <c r="IB100" s="17">
        <v>4.43</v>
      </c>
      <c r="IC100" s="17">
        <v>4.43</v>
      </c>
      <c r="ID100" s="17">
        <v>4.4400000000000004</v>
      </c>
      <c r="IE100" s="17">
        <v>4.4400000000000004</v>
      </c>
      <c r="IF100" s="17">
        <v>4.43</v>
      </c>
      <c r="IG100" s="17">
        <v>4.43</v>
      </c>
      <c r="IH100" s="17">
        <v>4.43</v>
      </c>
      <c r="II100" s="17">
        <v>4.4400000000000004</v>
      </c>
      <c r="IJ100" s="17">
        <v>4.43</v>
      </c>
      <c r="IK100" s="17">
        <v>4.4400000000000004</v>
      </c>
      <c r="IL100" s="17">
        <v>4.43</v>
      </c>
      <c r="IM100" s="17">
        <v>4.4400000000000004</v>
      </c>
      <c r="IN100" s="17">
        <v>4.43</v>
      </c>
      <c r="IO100" s="17">
        <v>4.43</v>
      </c>
      <c r="IP100" s="17">
        <v>4.43</v>
      </c>
      <c r="IQ100" s="17">
        <v>4.42</v>
      </c>
      <c r="IR100" s="17">
        <v>4.42</v>
      </c>
      <c r="IS100" s="17">
        <v>4.42</v>
      </c>
      <c r="IT100" s="17">
        <v>4.43</v>
      </c>
      <c r="IU100" s="17">
        <v>4.42</v>
      </c>
      <c r="IV100" s="17">
        <v>4.43</v>
      </c>
      <c r="IW100" s="17">
        <v>4.43</v>
      </c>
      <c r="IX100" s="17">
        <v>4.43</v>
      </c>
      <c r="IY100" s="17">
        <v>4.43</v>
      </c>
    </row>
    <row r="101" spans="1:259" x14ac:dyDescent="0.15">
      <c r="A101" s="17" t="s">
        <v>610</v>
      </c>
      <c r="B101" s="17" t="s">
        <v>611</v>
      </c>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26"/>
      <c r="AB101" s="17"/>
      <c r="AC101" s="26"/>
      <c r="AD101" s="26"/>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26"/>
      <c r="BK101" s="17"/>
      <c r="BL101" s="17"/>
      <c r="BM101" s="17"/>
      <c r="BN101" s="17"/>
      <c r="BO101" s="17"/>
      <c r="BP101" s="17"/>
      <c r="BQ101" s="17"/>
      <c r="BR101" s="17"/>
      <c r="BS101" s="17"/>
      <c r="BT101" s="17"/>
      <c r="BU101" s="17"/>
      <c r="BV101" s="17"/>
      <c r="BW101" s="17"/>
      <c r="BX101" s="26"/>
      <c r="BY101" s="26"/>
      <c r="BZ101" s="26"/>
      <c r="CA101" s="26"/>
      <c r="CB101" s="26"/>
      <c r="CC101" s="17"/>
      <c r="CD101" s="17"/>
      <c r="CE101" s="17"/>
      <c r="CF101" s="17"/>
      <c r="CG101" s="17"/>
      <c r="CH101" s="17"/>
      <c r="CI101" s="17"/>
      <c r="CJ101" s="26"/>
      <c r="CK101" s="17"/>
      <c r="CL101" s="17"/>
      <c r="CM101" s="17"/>
      <c r="CN101" s="17"/>
      <c r="CO101" s="17"/>
      <c r="CP101" s="17"/>
      <c r="CQ101" s="17"/>
      <c r="CR101" s="17"/>
      <c r="CS101" s="17"/>
      <c r="CT101" s="17"/>
      <c r="CU101" s="17"/>
      <c r="CV101" s="17"/>
      <c r="CW101" s="17"/>
      <c r="CX101" s="17"/>
      <c r="CY101" s="26"/>
      <c r="CZ101" s="26"/>
      <c r="DA101" s="26"/>
      <c r="DB101" s="17"/>
      <c r="DC101" s="17"/>
      <c r="DD101" s="17"/>
      <c r="DE101" s="17"/>
      <c r="DF101" s="17"/>
      <c r="DG101" s="17"/>
      <c r="DH101" s="26"/>
      <c r="DI101" s="17"/>
      <c r="DJ101" s="17"/>
      <c r="DK101" s="17"/>
      <c r="DL101" s="17"/>
      <c r="DM101" s="17">
        <v>16.989999999999998</v>
      </c>
      <c r="DN101" s="17">
        <v>16.989999999999998</v>
      </c>
      <c r="DO101" s="17">
        <v>16.989999999999998</v>
      </c>
      <c r="DP101" s="17">
        <v>16.989999999999998</v>
      </c>
      <c r="DQ101" s="17">
        <v>16.989999999999998</v>
      </c>
      <c r="DR101" s="17">
        <v>16.989999999999998</v>
      </c>
      <c r="DS101" s="17">
        <v>16.989999999999998</v>
      </c>
      <c r="DT101" s="17">
        <v>16.989999999999998</v>
      </c>
      <c r="DU101" s="17">
        <v>16.989999999999998</v>
      </c>
      <c r="DV101" s="17">
        <v>16.989999999999998</v>
      </c>
      <c r="DW101" s="17">
        <v>16.989999999999998</v>
      </c>
      <c r="DX101" s="17">
        <v>16.989999999999998</v>
      </c>
      <c r="DY101" s="17">
        <v>16.989999999999998</v>
      </c>
      <c r="DZ101" s="17">
        <v>16.989999999999998</v>
      </c>
      <c r="EA101" s="17">
        <v>16.989999999999998</v>
      </c>
      <c r="EB101" s="17">
        <v>16.989999999999998</v>
      </c>
      <c r="EC101" s="17">
        <v>16.989999999999998</v>
      </c>
      <c r="ED101" s="17">
        <v>16.989999999999998</v>
      </c>
      <c r="EE101" s="17">
        <v>16.989999999999998</v>
      </c>
      <c r="EF101" s="17">
        <v>16.989999999999998</v>
      </c>
      <c r="EG101" s="17">
        <v>16.989999999999998</v>
      </c>
      <c r="EH101" s="17">
        <v>16.989999999999998</v>
      </c>
      <c r="EI101" s="17">
        <v>16.989999999999998</v>
      </c>
      <c r="EJ101" s="17">
        <v>16.989999999999998</v>
      </c>
      <c r="EK101" s="17">
        <v>16.989999999999998</v>
      </c>
      <c r="EL101" s="17">
        <v>16.989999999999998</v>
      </c>
      <c r="EM101" s="17">
        <v>16.989999999999998</v>
      </c>
      <c r="EN101" s="17">
        <v>16.989999999999998</v>
      </c>
      <c r="EO101" s="17">
        <v>16.989999999999998</v>
      </c>
      <c r="EP101" s="17">
        <v>16.989999999999998</v>
      </c>
      <c r="EQ101" s="17">
        <v>16.989999999999998</v>
      </c>
      <c r="ER101" s="17">
        <v>16.989999999999998</v>
      </c>
      <c r="ES101" s="17">
        <v>16.989999999999998</v>
      </c>
      <c r="ET101" s="17">
        <v>16.989999999999998</v>
      </c>
      <c r="EU101" s="17">
        <v>16.989999999999998</v>
      </c>
      <c r="EV101" s="17">
        <v>16.989999999999998</v>
      </c>
      <c r="EW101" s="17">
        <v>16.989999999999998</v>
      </c>
      <c r="EX101" s="17">
        <v>16.989999999999998</v>
      </c>
      <c r="EY101" s="17">
        <v>16.989999999999998</v>
      </c>
      <c r="EZ101" s="17">
        <v>16.989999999999998</v>
      </c>
      <c r="FA101" s="17">
        <v>16.989999999999998</v>
      </c>
      <c r="FB101" s="17">
        <v>16.989999999999998</v>
      </c>
      <c r="FC101" s="17">
        <v>16.989999999999998</v>
      </c>
      <c r="FD101" s="17">
        <v>16.989999999999998</v>
      </c>
      <c r="FE101" s="17">
        <v>16.989999999999998</v>
      </c>
      <c r="FF101" s="17">
        <v>16.989999999999998</v>
      </c>
      <c r="FG101" s="17">
        <v>16.989999999999998</v>
      </c>
      <c r="FH101" s="17">
        <v>16.989999999999998</v>
      </c>
      <c r="FI101" s="17">
        <v>16.989999999999998</v>
      </c>
      <c r="FJ101" s="17">
        <v>16.989999999999998</v>
      </c>
      <c r="FK101" s="17">
        <v>16.989999999999998</v>
      </c>
      <c r="FL101" s="17">
        <v>16.989999999999998</v>
      </c>
      <c r="FM101" s="17">
        <v>16.989999999999998</v>
      </c>
      <c r="FN101" s="17">
        <v>16.989999999999998</v>
      </c>
      <c r="FO101" s="17">
        <v>16.989999999999998</v>
      </c>
      <c r="FP101" s="17">
        <v>16.989999999999998</v>
      </c>
      <c r="FQ101" s="17">
        <v>16.989999999999998</v>
      </c>
      <c r="FR101" s="17">
        <v>16.989999999999998</v>
      </c>
      <c r="FS101" s="17">
        <v>16.989999999999998</v>
      </c>
      <c r="FT101" s="17">
        <v>16.989999999999998</v>
      </c>
      <c r="FU101" s="17">
        <v>16.989999999999998</v>
      </c>
      <c r="FV101" s="17">
        <v>16.989999999999998</v>
      </c>
      <c r="FW101" s="17">
        <v>16.989999999999998</v>
      </c>
      <c r="FX101" s="17">
        <v>16.989999999999998</v>
      </c>
      <c r="FY101" s="17">
        <v>16.989999999999998</v>
      </c>
      <c r="FZ101" s="17">
        <v>16.989999999999998</v>
      </c>
      <c r="GA101" s="17">
        <v>16.989999999999998</v>
      </c>
      <c r="GB101" s="17">
        <v>16.989999999999998</v>
      </c>
      <c r="GC101" s="17">
        <v>16.989999999999998</v>
      </c>
      <c r="GD101" s="17">
        <v>16.989999999999998</v>
      </c>
      <c r="GE101" s="17">
        <v>16.989999999999998</v>
      </c>
      <c r="GF101" s="17">
        <v>16.989999999999998</v>
      </c>
      <c r="GG101" s="17">
        <v>16.989999999999998</v>
      </c>
      <c r="GH101" s="17">
        <v>16.989999999999998</v>
      </c>
      <c r="GI101" s="17">
        <v>16.989999999999998</v>
      </c>
      <c r="GJ101" s="17">
        <v>16.989999999999998</v>
      </c>
      <c r="GK101" s="17">
        <v>16.989999999999998</v>
      </c>
      <c r="GL101" s="17">
        <v>16.989999999999998</v>
      </c>
      <c r="GM101" s="17">
        <v>16.989999999999998</v>
      </c>
      <c r="GN101" s="17">
        <v>16.989999999999998</v>
      </c>
      <c r="GO101" s="17">
        <v>16.989999999999998</v>
      </c>
      <c r="GP101" s="17">
        <v>16.989999999999998</v>
      </c>
      <c r="GQ101" s="17">
        <v>16.989999999999998</v>
      </c>
      <c r="GR101" s="17">
        <v>16.989999999999998</v>
      </c>
      <c r="GS101" s="17">
        <v>16.989999999999998</v>
      </c>
      <c r="GT101" s="17">
        <v>16.989999999999998</v>
      </c>
      <c r="GU101" s="17">
        <v>16.989999999999998</v>
      </c>
      <c r="GV101" s="17">
        <v>16.989999999999998</v>
      </c>
      <c r="GW101" s="17">
        <v>16.989999999999998</v>
      </c>
      <c r="GX101" s="17">
        <v>16.989999999999998</v>
      </c>
      <c r="GY101" s="17">
        <v>16.989999999999998</v>
      </c>
      <c r="GZ101" s="17">
        <v>16.989999999999998</v>
      </c>
      <c r="HA101" s="17">
        <v>16.989999999999998</v>
      </c>
      <c r="HB101" s="17">
        <v>16.989999999999998</v>
      </c>
      <c r="HC101" s="17">
        <v>16.989999999999998</v>
      </c>
      <c r="HD101" s="17">
        <v>16.989999999999998</v>
      </c>
      <c r="HE101" s="17">
        <v>16.989999999999998</v>
      </c>
      <c r="HF101" s="17">
        <v>16.989999999999998</v>
      </c>
      <c r="HG101" s="17">
        <v>16.989999999999998</v>
      </c>
      <c r="HH101" s="17">
        <v>16.989999999999998</v>
      </c>
      <c r="HI101" s="17">
        <v>16.989999999999998</v>
      </c>
      <c r="HJ101" s="17">
        <v>16.989999999999998</v>
      </c>
      <c r="HK101" s="17">
        <v>16.989999999999998</v>
      </c>
      <c r="HL101" s="17">
        <v>16.989999999999998</v>
      </c>
      <c r="HM101" s="17">
        <v>16.989999999999998</v>
      </c>
      <c r="HN101" s="17">
        <v>16.989999999999998</v>
      </c>
      <c r="HO101" s="17">
        <v>16.989999999999998</v>
      </c>
      <c r="HP101" s="17">
        <v>16.989999999999998</v>
      </c>
      <c r="HQ101" s="17">
        <v>16.989999999999998</v>
      </c>
      <c r="HR101" s="17">
        <v>16.989999999999998</v>
      </c>
      <c r="HS101" s="17">
        <v>16.989999999999998</v>
      </c>
      <c r="HT101" s="17">
        <v>16.989999999999998</v>
      </c>
      <c r="HU101" s="17">
        <v>16.989999999999998</v>
      </c>
      <c r="HV101" s="17">
        <v>16.989999999999998</v>
      </c>
      <c r="HW101" s="17">
        <v>16.989999999999998</v>
      </c>
      <c r="HX101" s="17">
        <v>16.989999999999998</v>
      </c>
      <c r="HY101" s="17">
        <v>16.989999999999998</v>
      </c>
      <c r="HZ101" s="17">
        <v>16.989999999999998</v>
      </c>
      <c r="IA101" s="17">
        <v>16.989999999999998</v>
      </c>
      <c r="IB101" s="17">
        <v>16.989999999999998</v>
      </c>
      <c r="IC101" s="17">
        <v>16.989999999999998</v>
      </c>
      <c r="ID101" s="17">
        <v>16.989999999999998</v>
      </c>
      <c r="IE101" s="17">
        <v>16.989999999999998</v>
      </c>
      <c r="IF101" s="17">
        <v>16.989999999999998</v>
      </c>
      <c r="IG101" s="17">
        <v>16.989999999999998</v>
      </c>
      <c r="IH101" s="17">
        <v>16.989999999999998</v>
      </c>
      <c r="II101" s="17">
        <v>16.989999999999998</v>
      </c>
      <c r="IJ101" s="17">
        <v>16.989999999999998</v>
      </c>
      <c r="IK101" s="17">
        <v>16.989999999999998</v>
      </c>
      <c r="IL101" s="17">
        <v>16.989999999999998</v>
      </c>
      <c r="IM101" s="17">
        <v>16.989999999999998</v>
      </c>
      <c r="IN101" s="17">
        <v>16.989999999999998</v>
      </c>
      <c r="IO101" s="17">
        <v>16.989999999999998</v>
      </c>
      <c r="IP101" s="17">
        <v>16.989999999999998</v>
      </c>
      <c r="IQ101" s="17">
        <v>16.989999999999998</v>
      </c>
      <c r="IR101" s="17">
        <v>16.989999999999998</v>
      </c>
      <c r="IS101" s="17">
        <v>16.989999999999998</v>
      </c>
      <c r="IT101" s="17">
        <v>16.989999999999998</v>
      </c>
      <c r="IU101" s="17">
        <v>16.989999999999998</v>
      </c>
      <c r="IV101" s="17">
        <v>16.989999999999998</v>
      </c>
      <c r="IW101" s="17">
        <v>16.989999999999998</v>
      </c>
      <c r="IX101" s="17">
        <v>16.989999999999998</v>
      </c>
      <c r="IY101" s="17">
        <v>16.989999999999998</v>
      </c>
    </row>
    <row r="102" spans="1:259" x14ac:dyDescent="0.15">
      <c r="A102" s="17" t="s">
        <v>588</v>
      </c>
      <c r="B102" s="17" t="s">
        <v>589</v>
      </c>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26"/>
      <c r="AB102" s="17"/>
      <c r="AC102" s="26"/>
      <c r="AD102" s="26"/>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26"/>
      <c r="BK102" s="17"/>
      <c r="BL102" s="17"/>
      <c r="BM102" s="17"/>
      <c r="BN102" s="17"/>
      <c r="BO102" s="17"/>
      <c r="BP102" s="17"/>
      <c r="BQ102" s="17"/>
      <c r="BR102" s="17"/>
      <c r="BS102" s="17"/>
      <c r="BT102" s="17"/>
      <c r="BU102" s="17"/>
      <c r="BV102" s="17"/>
      <c r="BW102" s="17"/>
      <c r="BX102" s="26"/>
      <c r="BY102" s="26"/>
      <c r="BZ102" s="26"/>
      <c r="CA102" s="26"/>
      <c r="CB102" s="26"/>
      <c r="CC102" s="17"/>
      <c r="CD102" s="17"/>
      <c r="CE102" s="17"/>
      <c r="CF102" s="17"/>
      <c r="CG102" s="17"/>
      <c r="CH102" s="17"/>
      <c r="CI102" s="17"/>
      <c r="CJ102" s="26"/>
      <c r="CK102" s="17"/>
      <c r="CL102" s="17"/>
      <c r="CM102" s="17"/>
      <c r="CN102" s="17"/>
      <c r="CO102" s="17"/>
      <c r="CP102" s="17"/>
      <c r="CQ102" s="17"/>
      <c r="CR102" s="17"/>
      <c r="CS102" s="17"/>
      <c r="CT102" s="17"/>
      <c r="CU102" s="17"/>
      <c r="CV102" s="17"/>
      <c r="CW102" s="17"/>
      <c r="CX102" s="17"/>
      <c r="CY102" s="26"/>
      <c r="CZ102" s="26"/>
      <c r="DA102" s="26"/>
      <c r="DB102" s="17"/>
      <c r="DC102" s="17"/>
      <c r="DD102" s="17"/>
      <c r="DE102" s="17"/>
      <c r="DF102" s="17"/>
      <c r="DG102" s="17"/>
      <c r="DH102" s="26"/>
      <c r="DI102" s="17"/>
      <c r="DJ102" s="17"/>
      <c r="DK102" s="17"/>
      <c r="DL102" s="17"/>
      <c r="DM102" s="17">
        <v>4.1900000000000004</v>
      </c>
      <c r="DN102" s="17">
        <v>4.1950000000000003</v>
      </c>
      <c r="DO102" s="17">
        <v>4.1749999999999998</v>
      </c>
      <c r="DP102" s="17">
        <v>4.1550000000000002</v>
      </c>
      <c r="DQ102" s="17">
        <v>4.16</v>
      </c>
      <c r="DR102" s="17">
        <v>4.1849999999999996</v>
      </c>
      <c r="DS102" s="17">
        <v>4.18</v>
      </c>
      <c r="DT102" s="17">
        <v>4.18</v>
      </c>
      <c r="DU102" s="17">
        <v>4.1900000000000004</v>
      </c>
      <c r="DV102" s="17">
        <v>4.1849999999999996</v>
      </c>
      <c r="DW102" s="17">
        <v>4.2</v>
      </c>
      <c r="DX102" s="17">
        <v>4.1900000000000004</v>
      </c>
      <c r="DY102" s="17">
        <v>4.2149999999999999</v>
      </c>
      <c r="DZ102" s="17">
        <v>4.24</v>
      </c>
      <c r="EA102" s="17">
        <v>4.2300000000000004</v>
      </c>
      <c r="EB102" s="17">
        <v>4.25</v>
      </c>
      <c r="EC102" s="17">
        <v>4.2050000000000001</v>
      </c>
      <c r="ED102" s="17">
        <v>4.21</v>
      </c>
      <c r="EE102" s="17">
        <v>4.2050000000000001</v>
      </c>
      <c r="EF102" s="17">
        <v>4.2050000000000001</v>
      </c>
      <c r="EG102" s="17">
        <v>4.1900000000000004</v>
      </c>
      <c r="EH102" s="17">
        <v>4.1900000000000004</v>
      </c>
      <c r="EI102" s="17">
        <v>4.1500000000000004</v>
      </c>
      <c r="EJ102" s="17">
        <v>4.16</v>
      </c>
      <c r="EK102" s="17">
        <v>4.16</v>
      </c>
      <c r="EL102" s="17">
        <v>4.1849999999999996</v>
      </c>
      <c r="EM102" s="17">
        <v>4.1950000000000003</v>
      </c>
      <c r="EN102" s="17">
        <v>4.1849999999999996</v>
      </c>
      <c r="EO102" s="17">
        <v>4.1749999999999998</v>
      </c>
      <c r="EP102" s="17">
        <v>4.1900000000000004</v>
      </c>
      <c r="EQ102" s="17">
        <v>4.1849999999999996</v>
      </c>
      <c r="ER102" s="17">
        <v>4.1849999999999996</v>
      </c>
      <c r="ES102" s="17">
        <v>4.1849999999999996</v>
      </c>
      <c r="ET102" s="17">
        <v>4.18</v>
      </c>
      <c r="EU102" s="17">
        <v>4.1749999999999998</v>
      </c>
      <c r="EV102" s="17">
        <v>4.1900000000000004</v>
      </c>
      <c r="EW102" s="17">
        <v>4.1900000000000004</v>
      </c>
      <c r="EX102" s="17">
        <v>4.1900000000000004</v>
      </c>
      <c r="EY102" s="17">
        <v>4.1900000000000004</v>
      </c>
      <c r="EZ102" s="17">
        <v>4.1849999999999996</v>
      </c>
      <c r="FA102" s="17">
        <v>4.1849999999999996</v>
      </c>
      <c r="FB102" s="17">
        <v>4.1900000000000004</v>
      </c>
      <c r="FC102" s="17">
        <v>4.1950000000000003</v>
      </c>
      <c r="FD102" s="17">
        <v>4.2</v>
      </c>
      <c r="FE102" s="17">
        <v>4.2050000000000001</v>
      </c>
      <c r="FF102" s="17">
        <v>4.2</v>
      </c>
      <c r="FG102" s="17">
        <v>4.22</v>
      </c>
      <c r="FH102" s="17">
        <v>4.2149999999999999</v>
      </c>
      <c r="FI102" s="17">
        <v>4.2300000000000004</v>
      </c>
      <c r="FJ102" s="17">
        <v>4.2350000000000003</v>
      </c>
      <c r="FK102" s="17">
        <v>4.25</v>
      </c>
      <c r="FL102" s="17">
        <v>4.2549999999999999</v>
      </c>
      <c r="FM102" s="17">
        <v>4.2750000000000004</v>
      </c>
      <c r="FN102" s="17">
        <v>4.2450000000000001</v>
      </c>
      <c r="FO102" s="17">
        <v>4.2050000000000001</v>
      </c>
      <c r="FP102" s="17">
        <v>4.22</v>
      </c>
      <c r="FQ102" s="17">
        <v>4.2</v>
      </c>
      <c r="FR102" s="17">
        <v>4.21</v>
      </c>
      <c r="FS102" s="17">
        <v>4.2</v>
      </c>
      <c r="FT102" s="17">
        <v>4.2050000000000001</v>
      </c>
      <c r="FU102" s="17">
        <v>4.22</v>
      </c>
      <c r="FV102" s="17">
        <v>4.2549999999999999</v>
      </c>
      <c r="FW102" s="17">
        <v>4.25</v>
      </c>
      <c r="FX102" s="17">
        <v>4.2549999999999999</v>
      </c>
      <c r="FY102" s="17">
        <v>4.2</v>
      </c>
      <c r="FZ102" s="17">
        <v>4.2149999999999999</v>
      </c>
      <c r="GA102" s="17">
        <v>4.2050000000000001</v>
      </c>
      <c r="GB102" s="17">
        <v>4.2</v>
      </c>
      <c r="GC102" s="17">
        <v>4.2</v>
      </c>
      <c r="GD102" s="17">
        <v>4.21</v>
      </c>
      <c r="GE102" s="17">
        <v>4.2350000000000003</v>
      </c>
      <c r="GF102" s="17">
        <v>4.24</v>
      </c>
      <c r="GG102" s="17">
        <v>4.25</v>
      </c>
      <c r="GH102" s="17">
        <v>4.2450000000000001</v>
      </c>
      <c r="GI102" s="17">
        <v>4.2050000000000001</v>
      </c>
      <c r="GJ102" s="17">
        <v>4.22</v>
      </c>
      <c r="GK102" s="17">
        <v>4.2050000000000001</v>
      </c>
      <c r="GL102" s="17">
        <v>4.2050000000000001</v>
      </c>
      <c r="GM102" s="17">
        <v>4.2149999999999999</v>
      </c>
      <c r="GN102" s="17">
        <v>4.2149999999999999</v>
      </c>
      <c r="GO102" s="17">
        <v>4.2149999999999999</v>
      </c>
      <c r="GP102" s="17">
        <v>4.21</v>
      </c>
      <c r="GQ102" s="17">
        <v>4.1950000000000003</v>
      </c>
      <c r="GR102" s="17">
        <v>4.1900000000000004</v>
      </c>
      <c r="GS102" s="17">
        <v>4.2</v>
      </c>
      <c r="GT102" s="17">
        <v>4.1950000000000003</v>
      </c>
      <c r="GU102" s="17">
        <v>4.1900000000000004</v>
      </c>
      <c r="GV102" s="17">
        <v>4.17</v>
      </c>
      <c r="GW102" s="17">
        <v>4.13</v>
      </c>
      <c r="GX102" s="17">
        <v>4.1150000000000002</v>
      </c>
      <c r="GY102" s="17">
        <v>4.0999999999999996</v>
      </c>
      <c r="GZ102" s="17">
        <v>4.085</v>
      </c>
      <c r="HA102" s="17">
        <v>4.0999999999999996</v>
      </c>
      <c r="HB102" s="17">
        <v>4.0949999999999998</v>
      </c>
      <c r="HC102" s="17">
        <v>4.08</v>
      </c>
      <c r="HD102" s="17">
        <v>4.05</v>
      </c>
      <c r="HE102" s="17">
        <v>4.04</v>
      </c>
      <c r="HF102" s="17">
        <v>4.0199999999999996</v>
      </c>
      <c r="HG102" s="17">
        <v>4.03</v>
      </c>
      <c r="HH102" s="17">
        <v>4</v>
      </c>
      <c r="HI102" s="17">
        <v>4.0599999999999996</v>
      </c>
      <c r="HJ102" s="17">
        <v>4.0599999999999996</v>
      </c>
      <c r="HK102" s="17">
        <v>4.0999999999999996</v>
      </c>
      <c r="HL102" s="17">
        <v>4.0999999999999996</v>
      </c>
      <c r="HM102" s="17">
        <v>4.0999999999999996</v>
      </c>
      <c r="HN102" s="17">
        <v>4.0949999999999998</v>
      </c>
      <c r="HO102" s="17">
        <v>4.1100000000000003</v>
      </c>
      <c r="HP102" s="17">
        <v>4.1150000000000002</v>
      </c>
      <c r="HQ102" s="17">
        <v>4.1150000000000002</v>
      </c>
      <c r="HR102" s="17">
        <v>4.0999999999999996</v>
      </c>
      <c r="HS102" s="17">
        <v>4.0599999999999996</v>
      </c>
      <c r="HT102" s="17">
        <v>4.08</v>
      </c>
      <c r="HU102" s="17">
        <v>4.08</v>
      </c>
      <c r="HV102" s="17">
        <v>4.1100000000000003</v>
      </c>
      <c r="HW102" s="17">
        <v>4.2350000000000003</v>
      </c>
      <c r="HX102" s="17">
        <v>4.3499999999999996</v>
      </c>
      <c r="HY102" s="17">
        <v>4.43</v>
      </c>
      <c r="HZ102" s="17">
        <v>4.46</v>
      </c>
      <c r="IA102" s="17">
        <v>4.4400000000000004</v>
      </c>
      <c r="IB102" s="17">
        <v>4.29</v>
      </c>
      <c r="IC102" s="17">
        <v>4.25</v>
      </c>
      <c r="ID102" s="17">
        <v>4.3099999999999996</v>
      </c>
      <c r="IE102" s="17">
        <v>4.37</v>
      </c>
      <c r="IF102" s="17">
        <v>4.415</v>
      </c>
      <c r="IG102" s="17">
        <v>4.4950000000000001</v>
      </c>
      <c r="IH102" s="17">
        <v>4.57</v>
      </c>
      <c r="II102" s="17">
        <v>4.55</v>
      </c>
      <c r="IJ102" s="17">
        <v>4.5</v>
      </c>
      <c r="IK102" s="17">
        <v>4.3449999999999998</v>
      </c>
      <c r="IL102" s="17">
        <v>4.3600000000000003</v>
      </c>
      <c r="IM102" s="17">
        <v>4.3949999999999996</v>
      </c>
      <c r="IN102" s="17">
        <v>4.47</v>
      </c>
      <c r="IO102" s="17">
        <v>4.47</v>
      </c>
      <c r="IP102" s="17">
        <v>4.4749999999999996</v>
      </c>
      <c r="IQ102" s="17">
        <v>4.55</v>
      </c>
      <c r="IR102" s="17">
        <v>4.7249999999999996</v>
      </c>
      <c r="IS102" s="17">
        <v>4.9000000000000004</v>
      </c>
      <c r="IT102" s="17">
        <v>5.19</v>
      </c>
      <c r="IU102" s="17">
        <v>5.3</v>
      </c>
      <c r="IV102" s="17">
        <v>4.75</v>
      </c>
      <c r="IW102" s="17">
        <v>4.99</v>
      </c>
      <c r="IX102" s="17">
        <v>5.3049999999999997</v>
      </c>
      <c r="IY102" s="17">
        <v>4.3449999999999998</v>
      </c>
    </row>
    <row r="103" spans="1:259" x14ac:dyDescent="0.15">
      <c r="A103" s="17" t="s">
        <v>138</v>
      </c>
      <c r="B103" s="17" t="s">
        <v>139</v>
      </c>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26"/>
      <c r="AB103" s="17"/>
      <c r="AC103" s="26"/>
      <c r="AD103" s="26"/>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26"/>
      <c r="BK103" s="17"/>
      <c r="BL103" s="17"/>
      <c r="BM103" s="17"/>
      <c r="BN103" s="17"/>
      <c r="BO103" s="17"/>
      <c r="BP103" s="17"/>
      <c r="BQ103" s="17"/>
      <c r="BR103" s="17"/>
      <c r="BS103" s="17"/>
      <c r="BT103" s="17"/>
      <c r="BU103" s="17"/>
      <c r="BV103" s="17"/>
      <c r="BW103" s="17"/>
      <c r="BX103" s="26"/>
      <c r="BY103" s="26"/>
      <c r="BZ103" s="26"/>
      <c r="CA103" s="26"/>
      <c r="CB103" s="26"/>
      <c r="CC103" s="17"/>
      <c r="CD103" s="17"/>
      <c r="CE103" s="17"/>
      <c r="CF103" s="17"/>
      <c r="CG103" s="17"/>
      <c r="CH103" s="17"/>
      <c r="CI103" s="17"/>
      <c r="CJ103" s="26"/>
      <c r="CK103" s="17"/>
      <c r="CL103" s="17"/>
      <c r="CM103" s="17"/>
      <c r="CN103" s="17"/>
      <c r="CO103" s="17"/>
      <c r="CP103" s="17"/>
      <c r="CQ103" s="17"/>
      <c r="CR103" s="17"/>
      <c r="CS103" s="17"/>
      <c r="CT103" s="17"/>
      <c r="CU103" s="17"/>
      <c r="CV103" s="17"/>
      <c r="CW103" s="17"/>
      <c r="CX103" s="17"/>
      <c r="CY103" s="26"/>
      <c r="CZ103" s="26"/>
      <c r="DA103" s="26"/>
      <c r="DB103" s="17"/>
      <c r="DC103" s="17"/>
      <c r="DD103" s="17"/>
      <c r="DE103" s="17"/>
      <c r="DF103" s="17"/>
      <c r="DG103" s="17"/>
      <c r="DH103" s="26"/>
      <c r="DI103" s="17"/>
      <c r="DJ103" s="17"/>
      <c r="DK103" s="17"/>
      <c r="DL103" s="17"/>
      <c r="DM103" s="17">
        <v>4.68</v>
      </c>
      <c r="DN103" s="17">
        <v>4.68</v>
      </c>
      <c r="DO103" s="17">
        <v>4.6900000000000004</v>
      </c>
      <c r="DP103" s="17">
        <v>4.68</v>
      </c>
      <c r="DQ103" s="17">
        <v>4.68</v>
      </c>
      <c r="DR103" s="17">
        <v>4.68</v>
      </c>
      <c r="DS103" s="17">
        <v>4.68</v>
      </c>
      <c r="DT103" s="17">
        <v>4.68</v>
      </c>
      <c r="DU103" s="17">
        <v>4.68</v>
      </c>
      <c r="DV103" s="17">
        <v>4.68</v>
      </c>
      <c r="DW103" s="17">
        <v>4.6900000000000004</v>
      </c>
      <c r="DX103" s="17">
        <v>4.7</v>
      </c>
      <c r="DY103" s="17">
        <v>4.7</v>
      </c>
      <c r="DZ103" s="17">
        <v>4.6900000000000004</v>
      </c>
      <c r="EA103" s="17">
        <v>4.68</v>
      </c>
      <c r="EB103" s="17">
        <v>4.6900000000000004</v>
      </c>
      <c r="EC103" s="17">
        <v>4.68</v>
      </c>
      <c r="ED103" s="17">
        <v>4.68</v>
      </c>
      <c r="EE103" s="17">
        <v>4.67</v>
      </c>
      <c r="EF103" s="17">
        <v>4.6900000000000004</v>
      </c>
      <c r="EG103" s="17">
        <v>4.6900000000000004</v>
      </c>
      <c r="EH103" s="17">
        <v>4.68</v>
      </c>
      <c r="EI103" s="17">
        <v>4.6900000000000004</v>
      </c>
      <c r="EJ103" s="17">
        <v>4.7</v>
      </c>
      <c r="EK103" s="17">
        <v>4.7</v>
      </c>
      <c r="EL103" s="17">
        <v>4.6900000000000004</v>
      </c>
      <c r="EM103" s="17">
        <v>4.68</v>
      </c>
      <c r="EN103" s="17">
        <v>4.6900000000000004</v>
      </c>
      <c r="EO103" s="17">
        <v>4.6900000000000004</v>
      </c>
      <c r="EP103" s="17">
        <v>4.6900000000000004</v>
      </c>
      <c r="EQ103" s="17">
        <v>4.68</v>
      </c>
      <c r="ER103" s="17">
        <v>4.6900000000000004</v>
      </c>
      <c r="ES103" s="17">
        <v>4.6900000000000004</v>
      </c>
      <c r="ET103" s="17">
        <v>4.6900000000000004</v>
      </c>
      <c r="EU103" s="17">
        <v>4.68</v>
      </c>
      <c r="EV103" s="17">
        <v>4.6900000000000004</v>
      </c>
      <c r="EW103" s="17">
        <v>4.68</v>
      </c>
      <c r="EX103" s="17">
        <v>4.68</v>
      </c>
      <c r="EY103" s="17">
        <v>4.67</v>
      </c>
      <c r="EZ103" s="17">
        <v>4.67</v>
      </c>
      <c r="FA103" s="17">
        <v>4.68</v>
      </c>
      <c r="FB103" s="17">
        <v>4.68</v>
      </c>
      <c r="FC103" s="17">
        <v>4.68</v>
      </c>
      <c r="FD103" s="17">
        <v>4.68</v>
      </c>
      <c r="FE103" s="17">
        <v>4.67</v>
      </c>
      <c r="FF103" s="17">
        <v>4.68</v>
      </c>
      <c r="FG103" s="17">
        <v>4.68</v>
      </c>
      <c r="FH103" s="17">
        <v>4.67</v>
      </c>
      <c r="FI103" s="17">
        <v>4.68</v>
      </c>
      <c r="FJ103" s="17">
        <v>4.68</v>
      </c>
      <c r="FK103" s="17">
        <v>4.68</v>
      </c>
      <c r="FL103" s="17">
        <v>4.67</v>
      </c>
      <c r="FM103" s="17">
        <v>4.68</v>
      </c>
      <c r="FN103" s="17">
        <v>4.68</v>
      </c>
      <c r="FO103" s="17">
        <v>4.68</v>
      </c>
      <c r="FP103" s="17">
        <v>4.67</v>
      </c>
      <c r="FQ103" s="17">
        <v>4.67</v>
      </c>
      <c r="FR103" s="17">
        <v>4.67</v>
      </c>
      <c r="FS103" s="17">
        <v>4.68</v>
      </c>
      <c r="FT103" s="17">
        <v>4.67</v>
      </c>
      <c r="FU103" s="17">
        <v>4.67</v>
      </c>
      <c r="FV103" s="17">
        <v>4.67</v>
      </c>
      <c r="FW103" s="17">
        <v>4.67</v>
      </c>
      <c r="FX103" s="17">
        <v>4.68</v>
      </c>
      <c r="FY103" s="17">
        <v>4.67</v>
      </c>
      <c r="FZ103" s="17">
        <v>4.67</v>
      </c>
      <c r="GA103" s="17">
        <v>4.68</v>
      </c>
      <c r="GB103" s="17">
        <v>4.67</v>
      </c>
      <c r="GC103" s="17">
        <v>4.68</v>
      </c>
      <c r="GD103" s="17">
        <v>4.68</v>
      </c>
      <c r="GE103" s="17">
        <v>4.67</v>
      </c>
      <c r="GF103" s="17">
        <v>4.68</v>
      </c>
      <c r="GG103" s="17">
        <v>4.67</v>
      </c>
      <c r="GH103" s="17">
        <v>4.67</v>
      </c>
      <c r="GI103" s="17">
        <v>4.67</v>
      </c>
      <c r="GJ103" s="17">
        <v>4.67</v>
      </c>
      <c r="GK103" s="17">
        <v>4.67</v>
      </c>
      <c r="GL103" s="17">
        <v>4.66</v>
      </c>
      <c r="GM103" s="17">
        <v>4.66</v>
      </c>
      <c r="GN103" s="17">
        <v>4.68</v>
      </c>
      <c r="GO103" s="17">
        <v>4.68</v>
      </c>
      <c r="GP103" s="17">
        <v>4.68</v>
      </c>
      <c r="GQ103" s="17">
        <v>4.67</v>
      </c>
      <c r="GR103" s="17">
        <v>4.68</v>
      </c>
      <c r="GS103" s="17">
        <v>4.67</v>
      </c>
      <c r="GT103" s="17">
        <v>4.67</v>
      </c>
      <c r="GU103" s="17">
        <v>4.67</v>
      </c>
      <c r="GV103" s="17">
        <v>4.67</v>
      </c>
      <c r="GW103" s="17">
        <v>4.67</v>
      </c>
      <c r="GX103" s="17">
        <v>4.67</v>
      </c>
      <c r="GY103" s="17">
        <v>4.67</v>
      </c>
      <c r="GZ103" s="17">
        <v>4.68</v>
      </c>
      <c r="HA103" s="17">
        <v>4.68</v>
      </c>
      <c r="HB103" s="17">
        <v>4.68</v>
      </c>
      <c r="HC103" s="17">
        <v>4.67</v>
      </c>
      <c r="HD103" s="17">
        <v>4.68</v>
      </c>
      <c r="HE103" s="17">
        <v>4.6900000000000004</v>
      </c>
      <c r="HF103" s="17">
        <v>4.68</v>
      </c>
      <c r="HG103" s="17">
        <v>4.68</v>
      </c>
      <c r="HH103" s="17">
        <v>4.68</v>
      </c>
      <c r="HI103" s="17">
        <v>4.68</v>
      </c>
      <c r="HJ103" s="17">
        <v>4.67</v>
      </c>
      <c r="HK103" s="17">
        <v>4.67</v>
      </c>
      <c r="HL103" s="17">
        <v>4.67</v>
      </c>
      <c r="HM103" s="17">
        <v>4.67</v>
      </c>
      <c r="HN103" s="17">
        <v>4.67</v>
      </c>
      <c r="HO103" s="17">
        <v>4.67</v>
      </c>
      <c r="HP103" s="17">
        <v>4.67</v>
      </c>
      <c r="HQ103" s="17">
        <v>4.67</v>
      </c>
      <c r="HR103" s="17">
        <v>4.67</v>
      </c>
      <c r="HS103" s="17">
        <v>4.66</v>
      </c>
      <c r="HT103" s="17">
        <v>4.67</v>
      </c>
      <c r="HU103" s="17">
        <v>4.67</v>
      </c>
      <c r="HV103" s="17">
        <v>4.66</v>
      </c>
      <c r="HW103" s="17">
        <v>4.67</v>
      </c>
      <c r="HX103" s="17">
        <v>4.67</v>
      </c>
      <c r="HY103" s="17">
        <v>4.66</v>
      </c>
      <c r="HZ103" s="17">
        <v>4.67</v>
      </c>
      <c r="IA103" s="17">
        <v>4.67</v>
      </c>
      <c r="IB103" s="17">
        <v>4.67</v>
      </c>
      <c r="IC103" s="17">
        <v>4.66</v>
      </c>
      <c r="ID103" s="17">
        <v>4.67</v>
      </c>
      <c r="IE103" s="17">
        <v>4.66</v>
      </c>
      <c r="IF103" s="17">
        <v>4.66</v>
      </c>
      <c r="IG103" s="17">
        <v>4.66</v>
      </c>
      <c r="IH103" s="17">
        <v>4.67</v>
      </c>
      <c r="II103" s="17">
        <v>4.66</v>
      </c>
      <c r="IJ103" s="17">
        <v>4.66</v>
      </c>
      <c r="IK103" s="17">
        <v>4.66</v>
      </c>
      <c r="IL103" s="17">
        <v>4.66</v>
      </c>
      <c r="IM103" s="17">
        <v>4.66</v>
      </c>
      <c r="IN103" s="17">
        <v>4.67</v>
      </c>
      <c r="IO103" s="17">
        <v>4.68</v>
      </c>
      <c r="IP103" s="17">
        <v>4.68</v>
      </c>
      <c r="IQ103" s="17">
        <v>4.67</v>
      </c>
      <c r="IR103" s="17">
        <v>4.67</v>
      </c>
      <c r="IS103" s="17">
        <v>4.67</v>
      </c>
      <c r="IT103" s="17">
        <v>4.66</v>
      </c>
      <c r="IU103" s="17">
        <v>4.67</v>
      </c>
      <c r="IV103" s="17">
        <v>4.67</v>
      </c>
      <c r="IW103" s="17">
        <v>4.68</v>
      </c>
      <c r="IX103" s="17">
        <v>4.68</v>
      </c>
      <c r="IY103" s="17">
        <v>4.67</v>
      </c>
    </row>
    <row r="104" spans="1:259" x14ac:dyDescent="0.15">
      <c r="A104" s="17" t="s">
        <v>208</v>
      </c>
      <c r="B104" s="17" t="s">
        <v>209</v>
      </c>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26"/>
      <c r="AB104" s="17"/>
      <c r="AC104" s="26"/>
      <c r="AD104" s="26"/>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26"/>
      <c r="BK104" s="17"/>
      <c r="BL104" s="17"/>
      <c r="BM104" s="17"/>
      <c r="BN104" s="17"/>
      <c r="BO104" s="17"/>
      <c r="BP104" s="17"/>
      <c r="BQ104" s="17"/>
      <c r="BR104" s="17"/>
      <c r="BS104" s="17"/>
      <c r="BT104" s="17"/>
      <c r="BU104" s="17"/>
      <c r="BV104" s="17"/>
      <c r="BW104" s="17"/>
      <c r="BX104" s="26"/>
      <c r="BY104" s="26"/>
      <c r="BZ104" s="26"/>
      <c r="CA104" s="26"/>
      <c r="CB104" s="26"/>
      <c r="CC104" s="17"/>
      <c r="CD104" s="17"/>
      <c r="CE104" s="17"/>
      <c r="CF104" s="17"/>
      <c r="CG104" s="17"/>
      <c r="CH104" s="17"/>
      <c r="CI104" s="17"/>
      <c r="CJ104" s="26"/>
      <c r="CK104" s="17"/>
      <c r="CL104" s="17"/>
      <c r="CM104" s="17"/>
      <c r="CN104" s="17"/>
      <c r="CO104" s="17"/>
      <c r="CP104" s="17"/>
      <c r="CQ104" s="17"/>
      <c r="CR104" s="17"/>
      <c r="CS104" s="17"/>
      <c r="CT104" s="17"/>
      <c r="CU104" s="17"/>
      <c r="CV104" s="17"/>
      <c r="CW104" s="17"/>
      <c r="CX104" s="17"/>
      <c r="CY104" s="26"/>
      <c r="CZ104" s="26"/>
      <c r="DA104" s="26"/>
      <c r="DB104" s="17"/>
      <c r="DC104" s="17"/>
      <c r="DD104" s="17"/>
      <c r="DE104" s="17"/>
      <c r="DF104" s="17"/>
      <c r="DG104" s="17"/>
      <c r="DH104" s="26"/>
      <c r="DI104" s="17"/>
      <c r="DJ104" s="17"/>
      <c r="DK104" s="17"/>
      <c r="DL104" s="17"/>
      <c r="DM104" s="17">
        <v>34.049999999999997</v>
      </c>
      <c r="DN104" s="17">
        <v>34.049999999999997</v>
      </c>
      <c r="DO104" s="17">
        <v>34.03</v>
      </c>
      <c r="DP104" s="17">
        <v>34.01</v>
      </c>
      <c r="DQ104" s="17">
        <v>34.03</v>
      </c>
      <c r="DR104" s="17">
        <v>34.049999999999997</v>
      </c>
      <c r="DS104" s="17">
        <v>34.020000000000003</v>
      </c>
      <c r="DT104" s="17">
        <v>34.020000000000003</v>
      </c>
      <c r="DU104" s="17">
        <v>34.03</v>
      </c>
      <c r="DV104" s="17">
        <v>34.1</v>
      </c>
      <c r="DW104" s="17">
        <v>34.1</v>
      </c>
      <c r="DX104" s="17">
        <v>34.090000000000003</v>
      </c>
      <c r="DY104" s="17">
        <v>34.119999999999997</v>
      </c>
      <c r="DZ104" s="17">
        <v>34.159999999999997</v>
      </c>
      <c r="EA104" s="17">
        <v>34.1</v>
      </c>
      <c r="EB104" s="17">
        <v>34.1</v>
      </c>
      <c r="EC104" s="17">
        <v>34.11</v>
      </c>
      <c r="ED104" s="17">
        <v>34.1</v>
      </c>
      <c r="EE104" s="17">
        <v>34.08</v>
      </c>
      <c r="EF104" s="17">
        <v>34.1</v>
      </c>
      <c r="EG104" s="17">
        <v>34.15</v>
      </c>
      <c r="EH104" s="17">
        <v>34.15</v>
      </c>
      <c r="EI104" s="17">
        <v>34.18</v>
      </c>
      <c r="EJ104" s="17">
        <v>34.17</v>
      </c>
      <c r="EK104" s="17">
        <v>34.17</v>
      </c>
      <c r="EL104" s="17">
        <v>34.17</v>
      </c>
      <c r="EM104" s="17">
        <v>34.17</v>
      </c>
      <c r="EN104" s="17">
        <v>34.17</v>
      </c>
      <c r="EO104" s="17">
        <v>34.18</v>
      </c>
      <c r="EP104" s="17">
        <v>34.17</v>
      </c>
      <c r="EQ104" s="17">
        <v>34.17</v>
      </c>
      <c r="ER104" s="17">
        <v>34.15</v>
      </c>
      <c r="ES104" s="17">
        <v>34.130000000000003</v>
      </c>
      <c r="ET104" s="17">
        <v>34.15</v>
      </c>
      <c r="EU104" s="17">
        <v>34.159999999999997</v>
      </c>
      <c r="EV104" s="17">
        <v>34.17</v>
      </c>
      <c r="EW104" s="17">
        <v>34.18</v>
      </c>
      <c r="EX104" s="17">
        <v>34.18</v>
      </c>
      <c r="EY104" s="17">
        <v>34.18</v>
      </c>
      <c r="EZ104" s="17">
        <v>34.18</v>
      </c>
      <c r="FA104" s="17">
        <v>34.19</v>
      </c>
      <c r="FB104" s="17">
        <v>34.18</v>
      </c>
      <c r="FC104" s="17">
        <v>34.19</v>
      </c>
      <c r="FD104" s="17">
        <v>34.19</v>
      </c>
      <c r="FE104" s="17">
        <v>34.17</v>
      </c>
      <c r="FF104" s="17">
        <v>34.17</v>
      </c>
      <c r="FG104" s="17">
        <v>34.17</v>
      </c>
      <c r="FH104" s="17">
        <v>34.17</v>
      </c>
      <c r="FI104" s="17">
        <v>34.18</v>
      </c>
      <c r="FJ104" s="17">
        <v>34.18</v>
      </c>
      <c r="FK104" s="17">
        <v>34.18</v>
      </c>
      <c r="FL104" s="17">
        <v>34.18</v>
      </c>
      <c r="FM104" s="17">
        <v>34.17</v>
      </c>
      <c r="FN104" s="17">
        <v>34.17</v>
      </c>
      <c r="FO104" s="17">
        <v>34.17</v>
      </c>
      <c r="FP104" s="17">
        <v>34.17</v>
      </c>
      <c r="FQ104" s="17">
        <v>34.17</v>
      </c>
      <c r="FR104" s="17">
        <v>34.159999999999997</v>
      </c>
      <c r="FS104" s="17">
        <v>34.17</v>
      </c>
      <c r="FT104" s="17">
        <v>34.17</v>
      </c>
      <c r="FU104" s="17">
        <v>34.18</v>
      </c>
      <c r="FV104" s="17">
        <v>34.19</v>
      </c>
      <c r="FW104" s="17">
        <v>34.200000000000003</v>
      </c>
      <c r="FX104" s="17">
        <v>34.28</v>
      </c>
      <c r="FY104" s="17">
        <v>34.32</v>
      </c>
      <c r="FZ104" s="17">
        <v>34.369999999999997</v>
      </c>
      <c r="GA104" s="17">
        <v>34.409999999999997</v>
      </c>
      <c r="GB104" s="17">
        <v>34.44</v>
      </c>
      <c r="GC104" s="17">
        <v>34.39</v>
      </c>
      <c r="GD104" s="17">
        <v>34.369999999999997</v>
      </c>
      <c r="GE104" s="17">
        <v>34.35</v>
      </c>
      <c r="GF104" s="17">
        <v>34.340000000000003</v>
      </c>
      <c r="GG104" s="17">
        <v>34.31</v>
      </c>
      <c r="GH104" s="17">
        <v>34.28</v>
      </c>
      <c r="GI104" s="17">
        <v>34.200000000000003</v>
      </c>
      <c r="GJ104" s="17">
        <v>34.270000000000003</v>
      </c>
      <c r="GK104" s="17">
        <v>34.31</v>
      </c>
      <c r="GL104" s="17">
        <v>34.35</v>
      </c>
      <c r="GM104" s="17">
        <v>34.33</v>
      </c>
      <c r="GN104" s="17">
        <v>34.31</v>
      </c>
      <c r="GO104" s="17">
        <v>34.35</v>
      </c>
      <c r="GP104" s="17">
        <v>34.32</v>
      </c>
      <c r="GQ104" s="17">
        <v>34.35</v>
      </c>
      <c r="GR104" s="17">
        <v>34.33</v>
      </c>
      <c r="GS104" s="17">
        <v>34.33</v>
      </c>
      <c r="GT104" s="17">
        <v>34.32</v>
      </c>
      <c r="GU104" s="17">
        <v>34.26</v>
      </c>
      <c r="GV104" s="17">
        <v>34.26</v>
      </c>
      <c r="GW104" s="17">
        <v>34.25</v>
      </c>
      <c r="GX104" s="17">
        <v>34.299999999999997</v>
      </c>
      <c r="GY104" s="17">
        <v>34.28</v>
      </c>
      <c r="GZ104" s="17">
        <v>34.32</v>
      </c>
      <c r="HA104" s="17">
        <v>34.340000000000003</v>
      </c>
      <c r="HB104" s="17">
        <v>34.35</v>
      </c>
      <c r="HC104" s="17">
        <v>34.369999999999997</v>
      </c>
      <c r="HD104" s="17">
        <v>34.369999999999997</v>
      </c>
      <c r="HE104" s="17">
        <v>34.380000000000003</v>
      </c>
      <c r="HF104" s="17">
        <v>34.33</v>
      </c>
      <c r="HG104" s="17">
        <v>34.299999999999997</v>
      </c>
      <c r="HH104" s="17">
        <v>34.32</v>
      </c>
      <c r="HI104" s="17">
        <v>34.32</v>
      </c>
      <c r="HJ104" s="17">
        <v>34.299999999999997</v>
      </c>
      <c r="HK104" s="17">
        <v>34.29</v>
      </c>
      <c r="HL104" s="17">
        <v>34.29</v>
      </c>
      <c r="HM104" s="17">
        <v>34.28</v>
      </c>
      <c r="HN104" s="17">
        <v>34.26</v>
      </c>
      <c r="HO104" s="17">
        <v>34.24</v>
      </c>
      <c r="HP104" s="17">
        <v>34.21</v>
      </c>
      <c r="HQ104" s="17">
        <v>34.200000000000003</v>
      </c>
      <c r="HR104" s="17">
        <v>34.200000000000003</v>
      </c>
      <c r="HS104" s="17">
        <v>34.200000000000003</v>
      </c>
      <c r="HT104" s="17">
        <v>34.21</v>
      </c>
      <c r="HU104" s="17">
        <v>34.22</v>
      </c>
      <c r="HV104" s="17">
        <v>34.24</v>
      </c>
      <c r="HW104" s="17">
        <v>34.229999999999997</v>
      </c>
      <c r="HX104" s="17">
        <v>34.24</v>
      </c>
      <c r="HY104" s="17">
        <v>34.24</v>
      </c>
      <c r="HZ104" s="17">
        <v>34.299999999999997</v>
      </c>
      <c r="IA104" s="17">
        <v>34.31</v>
      </c>
      <c r="IB104" s="17">
        <v>34.33</v>
      </c>
      <c r="IC104" s="17">
        <v>34.33</v>
      </c>
      <c r="ID104" s="17">
        <v>34.33</v>
      </c>
      <c r="IE104" s="17">
        <v>34.33</v>
      </c>
      <c r="IF104" s="17">
        <v>34.35</v>
      </c>
      <c r="IG104" s="17">
        <v>34.33</v>
      </c>
      <c r="IH104" s="17">
        <v>34.340000000000003</v>
      </c>
      <c r="II104" s="17">
        <v>34.32</v>
      </c>
      <c r="IJ104" s="17">
        <v>34.31</v>
      </c>
      <c r="IK104" s="17">
        <v>34.299999999999997</v>
      </c>
      <c r="IL104" s="17">
        <v>34.31</v>
      </c>
      <c r="IM104" s="17">
        <v>34.33</v>
      </c>
      <c r="IN104" s="17">
        <v>34.340000000000003</v>
      </c>
      <c r="IO104" s="17">
        <v>34.4</v>
      </c>
      <c r="IP104" s="17">
        <v>34.43</v>
      </c>
      <c r="IQ104" s="17">
        <v>34.409999999999997</v>
      </c>
      <c r="IR104" s="17">
        <v>34.4</v>
      </c>
      <c r="IS104" s="17">
        <v>34.380000000000003</v>
      </c>
      <c r="IT104" s="17">
        <v>34.36</v>
      </c>
      <c r="IU104" s="17">
        <v>34.36</v>
      </c>
      <c r="IV104" s="17">
        <v>34.36</v>
      </c>
      <c r="IW104" s="17">
        <v>34.380000000000003</v>
      </c>
      <c r="IX104" s="17">
        <v>34.36</v>
      </c>
      <c r="IY104" s="17">
        <v>34.369999999999997</v>
      </c>
    </row>
    <row r="105" spans="1:259" x14ac:dyDescent="0.15">
      <c r="A105" s="17" t="s">
        <v>696</v>
      </c>
      <c r="B105" s="17" t="s">
        <v>697</v>
      </c>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26"/>
      <c r="AB105" s="17"/>
      <c r="AC105" s="26"/>
      <c r="AD105" s="26"/>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26"/>
      <c r="BK105" s="17"/>
      <c r="BL105" s="17"/>
      <c r="BM105" s="17"/>
      <c r="BN105" s="17"/>
      <c r="BO105" s="17"/>
      <c r="BP105" s="17"/>
      <c r="BQ105" s="17"/>
      <c r="BR105" s="17"/>
      <c r="BS105" s="17"/>
      <c r="BT105" s="17"/>
      <c r="BU105" s="17"/>
      <c r="BV105" s="17"/>
      <c r="BW105" s="17"/>
      <c r="BX105" s="26"/>
      <c r="BY105" s="26"/>
      <c r="BZ105" s="26"/>
      <c r="CA105" s="26"/>
      <c r="CB105" s="26"/>
      <c r="CC105" s="17"/>
      <c r="CD105" s="17"/>
      <c r="CE105" s="17"/>
      <c r="CF105" s="17"/>
      <c r="CG105" s="17"/>
      <c r="CH105" s="17"/>
      <c r="CI105" s="17"/>
      <c r="CJ105" s="26"/>
      <c r="CK105" s="17"/>
      <c r="CL105" s="17"/>
      <c r="CM105" s="17"/>
      <c r="CN105" s="17"/>
      <c r="CO105" s="17"/>
      <c r="CP105" s="17"/>
      <c r="CQ105" s="17"/>
      <c r="CR105" s="17"/>
      <c r="CS105" s="17"/>
      <c r="CT105" s="17"/>
      <c r="CU105" s="17"/>
      <c r="CV105" s="17"/>
      <c r="CW105" s="17"/>
      <c r="CX105" s="17"/>
      <c r="CY105" s="26"/>
      <c r="CZ105" s="26"/>
      <c r="DA105" s="26"/>
      <c r="DB105" s="17"/>
      <c r="DC105" s="17"/>
      <c r="DD105" s="17"/>
      <c r="DE105" s="17"/>
      <c r="DF105" s="17"/>
      <c r="DG105" s="17"/>
      <c r="DH105" s="26"/>
      <c r="DI105" s="17"/>
      <c r="DJ105" s="17"/>
      <c r="DK105" s="17"/>
      <c r="DL105" s="17"/>
      <c r="DM105" s="17">
        <v>15.03</v>
      </c>
      <c r="DN105" s="17">
        <v>15.02</v>
      </c>
      <c r="DO105" s="17">
        <v>15.01</v>
      </c>
      <c r="DP105" s="17">
        <v>14.99</v>
      </c>
      <c r="DQ105" s="17">
        <v>14.99</v>
      </c>
      <c r="DR105" s="17">
        <v>14.98</v>
      </c>
      <c r="DS105" s="17">
        <v>14.94</v>
      </c>
      <c r="DT105" s="17">
        <v>14.96</v>
      </c>
      <c r="DU105" s="17">
        <v>14.98</v>
      </c>
      <c r="DV105" s="17">
        <v>14.96</v>
      </c>
      <c r="DW105" s="17">
        <v>14.96</v>
      </c>
      <c r="DX105" s="17">
        <v>14.96</v>
      </c>
      <c r="DY105" s="17">
        <v>14.95</v>
      </c>
      <c r="DZ105" s="17">
        <v>14.94</v>
      </c>
      <c r="EA105" s="17">
        <v>14.95</v>
      </c>
      <c r="EB105" s="17">
        <v>14.92</v>
      </c>
      <c r="EC105" s="17">
        <v>14.95</v>
      </c>
      <c r="ED105" s="17">
        <v>14.93</v>
      </c>
      <c r="EE105" s="17">
        <v>14.93</v>
      </c>
      <c r="EF105" s="17">
        <v>14.94</v>
      </c>
      <c r="EG105" s="17">
        <v>14.94</v>
      </c>
      <c r="EH105" s="17">
        <v>14.94</v>
      </c>
      <c r="EI105" s="17">
        <v>14.91</v>
      </c>
      <c r="EJ105" s="17">
        <v>14.9</v>
      </c>
      <c r="EK105" s="17">
        <v>14.91</v>
      </c>
      <c r="EL105" s="17">
        <v>14.91</v>
      </c>
      <c r="EM105" s="17">
        <v>14.91</v>
      </c>
      <c r="EN105" s="17">
        <v>14.93</v>
      </c>
      <c r="EO105" s="17">
        <v>14.94</v>
      </c>
      <c r="EP105" s="17">
        <v>14.94</v>
      </c>
      <c r="EQ105" s="17">
        <v>14.93</v>
      </c>
      <c r="ER105" s="17">
        <v>14.95</v>
      </c>
      <c r="ES105" s="17">
        <v>14.95</v>
      </c>
      <c r="ET105" s="17">
        <v>14.95</v>
      </c>
      <c r="EU105" s="17">
        <v>14.95</v>
      </c>
      <c r="EV105" s="17">
        <v>14.95</v>
      </c>
      <c r="EW105" s="17">
        <v>14.95</v>
      </c>
      <c r="EX105" s="17">
        <v>14.92</v>
      </c>
      <c r="EY105" s="17">
        <v>14.92</v>
      </c>
      <c r="EZ105" s="17">
        <v>14.92</v>
      </c>
      <c r="FA105" s="17">
        <v>14.91</v>
      </c>
      <c r="FB105" s="17">
        <v>14.9</v>
      </c>
      <c r="FC105" s="17">
        <v>14.88</v>
      </c>
      <c r="FD105" s="17">
        <v>14.89</v>
      </c>
      <c r="FE105" s="17">
        <v>14.89</v>
      </c>
      <c r="FF105" s="17">
        <v>14.89</v>
      </c>
      <c r="FG105" s="17">
        <v>14.91</v>
      </c>
      <c r="FH105" s="17">
        <v>14.91</v>
      </c>
      <c r="FI105" s="17">
        <v>14.91</v>
      </c>
      <c r="FJ105" s="17">
        <v>14.9</v>
      </c>
      <c r="FK105" s="17">
        <v>14.91</v>
      </c>
      <c r="FL105" s="17">
        <v>14.9</v>
      </c>
      <c r="FM105" s="17">
        <v>14.9</v>
      </c>
      <c r="FN105" s="17">
        <v>14.9</v>
      </c>
      <c r="FO105" s="17">
        <v>14.91</v>
      </c>
      <c r="FP105" s="17">
        <v>14.91</v>
      </c>
      <c r="FQ105" s="17">
        <v>14.91</v>
      </c>
      <c r="FR105" s="17">
        <v>14.92</v>
      </c>
      <c r="FS105" s="17">
        <v>14.94</v>
      </c>
      <c r="FT105" s="17">
        <v>14.93</v>
      </c>
      <c r="FU105" s="17">
        <v>14.94</v>
      </c>
      <c r="FV105" s="17">
        <v>14.94</v>
      </c>
      <c r="FW105" s="17">
        <v>14.91</v>
      </c>
      <c r="FX105" s="17">
        <v>14.92</v>
      </c>
      <c r="FY105" s="17">
        <v>14.94</v>
      </c>
      <c r="FZ105" s="17">
        <v>15.01</v>
      </c>
      <c r="GA105" s="17">
        <v>15</v>
      </c>
      <c r="GB105" s="17">
        <v>14.99</v>
      </c>
      <c r="GC105" s="17">
        <v>15.02</v>
      </c>
      <c r="GD105" s="17">
        <v>15.03</v>
      </c>
      <c r="GE105" s="17">
        <v>15.01</v>
      </c>
      <c r="GF105" s="17">
        <v>14.98</v>
      </c>
      <c r="GG105" s="17">
        <v>14.96</v>
      </c>
      <c r="GH105" s="17">
        <v>14.98</v>
      </c>
      <c r="GI105" s="17">
        <v>15</v>
      </c>
      <c r="GJ105" s="17">
        <v>14.99</v>
      </c>
      <c r="GK105" s="17">
        <v>14.99</v>
      </c>
      <c r="GL105" s="17">
        <v>15.01</v>
      </c>
      <c r="GM105" s="17">
        <v>15.04</v>
      </c>
      <c r="GN105" s="17">
        <v>15.09</v>
      </c>
      <c r="GO105" s="17">
        <v>15.13</v>
      </c>
      <c r="GP105" s="17">
        <v>15.14</v>
      </c>
      <c r="GQ105" s="17">
        <v>15.14</v>
      </c>
      <c r="GR105" s="17">
        <v>15.2</v>
      </c>
      <c r="GS105" s="17">
        <v>15.16</v>
      </c>
      <c r="GT105" s="17">
        <v>15.14</v>
      </c>
      <c r="GU105" s="17">
        <v>15.17</v>
      </c>
      <c r="GV105" s="17">
        <v>15.15</v>
      </c>
      <c r="GW105" s="17">
        <v>15.12</v>
      </c>
      <c r="GX105" s="17">
        <v>15.12</v>
      </c>
      <c r="GY105" s="17">
        <v>15.15</v>
      </c>
      <c r="GZ105" s="17">
        <v>15.17</v>
      </c>
      <c r="HA105" s="17">
        <v>15.23</v>
      </c>
      <c r="HB105" s="17">
        <v>15.28</v>
      </c>
      <c r="HC105" s="17">
        <v>15.24</v>
      </c>
      <c r="HD105" s="17">
        <v>15.24</v>
      </c>
      <c r="HE105" s="17">
        <v>15.22</v>
      </c>
      <c r="HF105" s="17">
        <v>15.21</v>
      </c>
      <c r="HG105" s="17">
        <v>15.22</v>
      </c>
      <c r="HH105" s="17">
        <v>15.24</v>
      </c>
      <c r="HI105" s="17">
        <v>15.2</v>
      </c>
      <c r="HJ105" s="17">
        <v>15.14</v>
      </c>
      <c r="HK105" s="17">
        <v>15.13</v>
      </c>
      <c r="HL105" s="17">
        <v>15.15</v>
      </c>
      <c r="HM105" s="17">
        <v>15.17</v>
      </c>
      <c r="HN105" s="17">
        <v>15.15</v>
      </c>
      <c r="HO105" s="17">
        <v>15.14</v>
      </c>
      <c r="HP105" s="17">
        <v>15.14</v>
      </c>
      <c r="HQ105" s="17">
        <v>15.12</v>
      </c>
      <c r="HR105" s="17">
        <v>15.09</v>
      </c>
      <c r="HS105" s="17">
        <v>15.1</v>
      </c>
      <c r="HT105" s="17">
        <v>15.12</v>
      </c>
      <c r="HU105" s="17">
        <v>15.13</v>
      </c>
      <c r="HV105" s="17">
        <v>15.12</v>
      </c>
      <c r="HW105" s="17">
        <v>15.1</v>
      </c>
      <c r="HX105" s="17">
        <v>15.07</v>
      </c>
      <c r="HY105" s="17">
        <v>15.07</v>
      </c>
      <c r="HZ105" s="17">
        <v>15.02</v>
      </c>
      <c r="IA105" s="17">
        <v>15</v>
      </c>
      <c r="IB105" s="17">
        <v>15</v>
      </c>
      <c r="IC105" s="17">
        <v>15.02</v>
      </c>
      <c r="ID105" s="17">
        <v>15</v>
      </c>
      <c r="IE105" s="17">
        <v>14.97</v>
      </c>
      <c r="IF105" s="17">
        <v>14.94</v>
      </c>
      <c r="IG105" s="17">
        <v>14.93</v>
      </c>
      <c r="IH105" s="17">
        <v>14.92</v>
      </c>
      <c r="II105" s="17">
        <v>14.94</v>
      </c>
      <c r="IJ105" s="17">
        <v>14.98</v>
      </c>
      <c r="IK105" s="17">
        <v>14.95</v>
      </c>
      <c r="IL105" s="17">
        <v>14.94</v>
      </c>
      <c r="IM105" s="17">
        <v>14.95</v>
      </c>
      <c r="IN105" s="17">
        <v>14.96</v>
      </c>
      <c r="IO105" s="17">
        <v>14.98</v>
      </c>
      <c r="IP105" s="17">
        <v>15</v>
      </c>
      <c r="IQ105" s="17">
        <v>14.97</v>
      </c>
      <c r="IR105" s="17">
        <v>14.94</v>
      </c>
      <c r="IS105" s="17">
        <v>14.87</v>
      </c>
      <c r="IT105" s="17">
        <v>14.85</v>
      </c>
      <c r="IU105" s="17">
        <v>14.85</v>
      </c>
      <c r="IV105" s="17">
        <v>14.84</v>
      </c>
      <c r="IW105" s="17">
        <v>14.84</v>
      </c>
      <c r="IX105" s="17">
        <v>14.83</v>
      </c>
      <c r="IY105" s="17">
        <v>14.83</v>
      </c>
    </row>
    <row r="106" spans="1:259" x14ac:dyDescent="0.15">
      <c r="A106" s="17" t="s">
        <v>1040</v>
      </c>
      <c r="B106" s="17" t="s">
        <v>1041</v>
      </c>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26"/>
      <c r="AB106" s="17"/>
      <c r="AC106" s="26"/>
      <c r="AD106" s="26"/>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26"/>
      <c r="BK106" s="17"/>
      <c r="BL106" s="17"/>
      <c r="BM106" s="17"/>
      <c r="BN106" s="17"/>
      <c r="BO106" s="17"/>
      <c r="BP106" s="17"/>
      <c r="BQ106" s="17"/>
      <c r="BR106" s="17"/>
      <c r="BS106" s="17"/>
      <c r="BT106" s="17"/>
      <c r="BU106" s="17"/>
      <c r="BV106" s="17"/>
      <c r="BW106" s="17"/>
      <c r="BX106" s="26"/>
      <c r="BY106" s="26"/>
      <c r="BZ106" s="26"/>
      <c r="CA106" s="26"/>
      <c r="CB106" s="26"/>
      <c r="CC106" s="17"/>
      <c r="CD106" s="17"/>
      <c r="CE106" s="17"/>
      <c r="CF106" s="17"/>
      <c r="CG106" s="17"/>
      <c r="CH106" s="17"/>
      <c r="CI106" s="17"/>
      <c r="CJ106" s="26"/>
      <c r="CK106" s="17"/>
      <c r="CL106" s="17"/>
      <c r="CM106" s="17"/>
      <c r="CN106" s="17"/>
      <c r="CO106" s="17"/>
      <c r="CP106" s="17"/>
      <c r="CQ106" s="17"/>
      <c r="CR106" s="17"/>
      <c r="CS106" s="17"/>
      <c r="CT106" s="17"/>
      <c r="CU106" s="17"/>
      <c r="CV106" s="17"/>
      <c r="CW106" s="17"/>
      <c r="CX106" s="17"/>
      <c r="CY106" s="26"/>
      <c r="CZ106" s="26"/>
      <c r="DA106" s="26"/>
      <c r="DB106" s="17"/>
      <c r="DC106" s="17"/>
      <c r="DD106" s="17"/>
      <c r="DE106" s="17"/>
      <c r="DF106" s="17"/>
      <c r="DG106" s="17"/>
      <c r="DH106" s="26"/>
      <c r="DI106" s="17"/>
      <c r="DJ106" s="17"/>
      <c r="DK106" s="17"/>
      <c r="DL106" s="17"/>
      <c r="DM106" s="17">
        <v>6.67</v>
      </c>
      <c r="DN106" s="17">
        <v>6.68</v>
      </c>
      <c r="DO106" s="17">
        <v>6.68</v>
      </c>
      <c r="DP106" s="17">
        <v>6.69</v>
      </c>
      <c r="DQ106" s="17">
        <v>6.69</v>
      </c>
      <c r="DR106" s="17">
        <v>6.69</v>
      </c>
      <c r="DS106" s="17">
        <v>6.68</v>
      </c>
      <c r="DT106" s="17">
        <v>6.68</v>
      </c>
      <c r="DU106" s="17">
        <v>6.69</v>
      </c>
      <c r="DV106" s="17">
        <v>6.69</v>
      </c>
      <c r="DW106" s="17">
        <v>6.69</v>
      </c>
      <c r="DX106" s="17">
        <v>6.7</v>
      </c>
      <c r="DY106" s="17">
        <v>6.69</v>
      </c>
      <c r="DZ106" s="17">
        <v>6.7</v>
      </c>
      <c r="EA106" s="17">
        <v>6.68</v>
      </c>
      <c r="EB106" s="17">
        <v>6.67</v>
      </c>
      <c r="EC106" s="17">
        <v>6.68</v>
      </c>
      <c r="ED106" s="17">
        <v>6.67</v>
      </c>
      <c r="EE106" s="17">
        <v>6.67</v>
      </c>
      <c r="EF106" s="17">
        <v>6.69</v>
      </c>
      <c r="EG106" s="17">
        <v>6.68</v>
      </c>
      <c r="EH106" s="17">
        <v>6.67</v>
      </c>
      <c r="EI106" s="17">
        <v>6.68</v>
      </c>
      <c r="EJ106" s="17">
        <v>6.69</v>
      </c>
      <c r="EK106" s="17">
        <v>6.69</v>
      </c>
      <c r="EL106" s="17">
        <v>6.69</v>
      </c>
      <c r="EM106" s="17">
        <v>6.69</v>
      </c>
      <c r="EN106" s="17">
        <v>6.68</v>
      </c>
      <c r="EO106" s="17">
        <v>6.68</v>
      </c>
      <c r="EP106" s="17">
        <v>6.68</v>
      </c>
      <c r="EQ106" s="17">
        <v>6.68</v>
      </c>
      <c r="ER106" s="17">
        <v>6.68</v>
      </c>
      <c r="ES106" s="17">
        <v>6.68</v>
      </c>
      <c r="ET106" s="17">
        <v>6.68</v>
      </c>
      <c r="EU106" s="17">
        <v>6.68</v>
      </c>
      <c r="EV106" s="17">
        <v>6.68</v>
      </c>
      <c r="EW106" s="17">
        <v>6.67</v>
      </c>
      <c r="EX106" s="17">
        <v>6.68</v>
      </c>
      <c r="EY106" s="17">
        <v>6.67</v>
      </c>
      <c r="EZ106" s="17">
        <v>6.68</v>
      </c>
      <c r="FA106" s="17">
        <v>6.68</v>
      </c>
      <c r="FB106" s="17">
        <v>6.67</v>
      </c>
      <c r="FC106" s="17">
        <v>6.67</v>
      </c>
      <c r="FD106" s="17">
        <v>6.67</v>
      </c>
      <c r="FE106" s="17">
        <v>6.67</v>
      </c>
      <c r="FF106" s="17">
        <v>6.67</v>
      </c>
      <c r="FG106" s="17">
        <v>6.67</v>
      </c>
      <c r="FH106" s="17">
        <v>6.68</v>
      </c>
      <c r="FI106" s="17">
        <v>6.68</v>
      </c>
      <c r="FJ106" s="17">
        <v>6.68</v>
      </c>
      <c r="FK106" s="17">
        <v>6.68</v>
      </c>
      <c r="FL106" s="17">
        <v>6.67</v>
      </c>
      <c r="FM106" s="17">
        <v>6.68</v>
      </c>
      <c r="FN106" s="17">
        <v>6.67</v>
      </c>
      <c r="FO106" s="17">
        <v>6.68</v>
      </c>
      <c r="FP106" s="17">
        <v>6.68</v>
      </c>
      <c r="FQ106" s="17">
        <v>6.67</v>
      </c>
      <c r="FR106" s="17">
        <v>6.68</v>
      </c>
      <c r="FS106" s="17">
        <v>6.68</v>
      </c>
      <c r="FT106" s="17">
        <v>6.68</v>
      </c>
      <c r="FU106" s="17">
        <v>6.68</v>
      </c>
      <c r="FV106" s="17">
        <v>6.69</v>
      </c>
      <c r="FW106" s="17">
        <v>6.69</v>
      </c>
      <c r="FX106" s="17">
        <v>6.68</v>
      </c>
      <c r="FY106" s="17">
        <v>6.68</v>
      </c>
      <c r="FZ106" s="17">
        <v>6.69</v>
      </c>
      <c r="GA106" s="17">
        <v>6.69</v>
      </c>
      <c r="GB106" s="17">
        <v>6.69</v>
      </c>
      <c r="GC106" s="17">
        <v>6.7</v>
      </c>
      <c r="GD106" s="17">
        <v>6.69</v>
      </c>
      <c r="GE106" s="17">
        <v>6.7</v>
      </c>
      <c r="GF106" s="17">
        <v>6.7</v>
      </c>
      <c r="GG106" s="17">
        <v>6.68</v>
      </c>
      <c r="GH106" s="17">
        <v>6.68</v>
      </c>
      <c r="GI106" s="17">
        <v>6.68</v>
      </c>
      <c r="GJ106" s="17">
        <v>6.68</v>
      </c>
      <c r="GK106" s="17">
        <v>6.68</v>
      </c>
      <c r="GL106" s="17">
        <v>6.67</v>
      </c>
      <c r="GM106" s="17">
        <v>6.68</v>
      </c>
      <c r="GN106" s="17">
        <v>6.68</v>
      </c>
      <c r="GO106" s="17">
        <v>6.68</v>
      </c>
      <c r="GP106" s="17">
        <v>6.68</v>
      </c>
      <c r="GQ106" s="17">
        <v>6.68</v>
      </c>
      <c r="GR106" s="17">
        <v>6.68</v>
      </c>
      <c r="GS106" s="17">
        <v>6.68</v>
      </c>
      <c r="GT106" s="17">
        <v>6.68</v>
      </c>
      <c r="GU106" s="17">
        <v>6.68</v>
      </c>
      <c r="GV106" s="17">
        <v>6.68</v>
      </c>
      <c r="GW106" s="17">
        <v>6.68</v>
      </c>
      <c r="GX106" s="17">
        <v>6.68</v>
      </c>
      <c r="GY106" s="17">
        <v>6.68</v>
      </c>
      <c r="GZ106" s="17">
        <v>6.68</v>
      </c>
      <c r="HA106" s="17">
        <v>6.68</v>
      </c>
      <c r="HB106" s="17">
        <v>6.69</v>
      </c>
      <c r="HC106" s="17">
        <v>6.68</v>
      </c>
      <c r="HD106" s="17">
        <v>6.68</v>
      </c>
      <c r="HE106" s="17">
        <v>6.68</v>
      </c>
      <c r="HF106" s="17">
        <v>6.67</v>
      </c>
      <c r="HG106" s="17">
        <v>6.67</v>
      </c>
      <c r="HH106" s="17">
        <v>6.68</v>
      </c>
      <c r="HI106" s="17">
        <v>6.67</v>
      </c>
      <c r="HJ106" s="17">
        <v>6.67</v>
      </c>
      <c r="HK106" s="17">
        <v>6.67</v>
      </c>
      <c r="HL106" s="17">
        <v>6.67</v>
      </c>
      <c r="HM106" s="17">
        <v>6.67</v>
      </c>
      <c r="HN106" s="17">
        <v>6.67</v>
      </c>
      <c r="HO106" s="17">
        <v>6.66</v>
      </c>
      <c r="HP106" s="17">
        <v>6.67</v>
      </c>
      <c r="HQ106" s="17">
        <v>6.67</v>
      </c>
      <c r="HR106" s="17">
        <v>6.68</v>
      </c>
      <c r="HS106" s="17">
        <v>6.68</v>
      </c>
      <c r="HT106" s="17">
        <v>6.67</v>
      </c>
      <c r="HU106" s="17">
        <v>6.67</v>
      </c>
      <c r="HV106" s="17">
        <v>6.68</v>
      </c>
      <c r="HW106" s="17">
        <v>6.68</v>
      </c>
      <c r="HX106" s="17">
        <v>6.67</v>
      </c>
      <c r="HY106" s="17">
        <v>6.68</v>
      </c>
      <c r="HZ106" s="17">
        <v>6.68</v>
      </c>
      <c r="IA106" s="17">
        <v>6.68</v>
      </c>
      <c r="IB106" s="17">
        <v>6.68</v>
      </c>
      <c r="IC106" s="17">
        <v>6.68</v>
      </c>
      <c r="ID106" s="17">
        <v>6.68</v>
      </c>
      <c r="IE106" s="17">
        <v>6.69</v>
      </c>
      <c r="IF106" s="17">
        <v>6.68</v>
      </c>
      <c r="IG106" s="17">
        <v>6.68</v>
      </c>
      <c r="IH106" s="17">
        <v>6.68</v>
      </c>
      <c r="II106" s="17">
        <v>6.69</v>
      </c>
      <c r="IJ106" s="17">
        <v>6.68</v>
      </c>
      <c r="IK106" s="17">
        <v>6.68</v>
      </c>
      <c r="IL106" s="17">
        <v>6.67</v>
      </c>
      <c r="IM106" s="17">
        <v>6.68</v>
      </c>
      <c r="IN106" s="17">
        <v>6.68</v>
      </c>
      <c r="IO106" s="17">
        <v>6.68</v>
      </c>
      <c r="IP106" s="17">
        <v>6.68</v>
      </c>
      <c r="IQ106" s="17">
        <v>6.68</v>
      </c>
      <c r="IR106" s="17">
        <v>6.68</v>
      </c>
      <c r="IS106" s="17">
        <v>6.68</v>
      </c>
      <c r="IT106" s="17">
        <v>6.68</v>
      </c>
      <c r="IU106" s="17">
        <v>6.68</v>
      </c>
      <c r="IV106" s="17">
        <v>6.67</v>
      </c>
      <c r="IW106" s="17">
        <v>6.68</v>
      </c>
      <c r="IX106" s="17">
        <v>6.69</v>
      </c>
      <c r="IY106" s="17">
        <v>6.68</v>
      </c>
    </row>
    <row r="107" spans="1:259" x14ac:dyDescent="0.15">
      <c r="A107" s="17" t="s">
        <v>144</v>
      </c>
      <c r="B107" s="17" t="s">
        <v>4737</v>
      </c>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26"/>
      <c r="AB107" s="17"/>
      <c r="AC107" s="26"/>
      <c r="AD107" s="26"/>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26"/>
      <c r="BK107" s="17"/>
      <c r="BL107" s="17"/>
      <c r="BM107" s="17"/>
      <c r="BN107" s="17"/>
      <c r="BO107" s="17"/>
      <c r="BP107" s="17"/>
      <c r="BQ107" s="17"/>
      <c r="BR107" s="17"/>
      <c r="BS107" s="17"/>
      <c r="BT107" s="17"/>
      <c r="BU107" s="17"/>
      <c r="BV107" s="17"/>
      <c r="BW107" s="17"/>
      <c r="BX107" s="26"/>
      <c r="BY107" s="26"/>
      <c r="BZ107" s="26"/>
      <c r="CA107" s="26"/>
      <c r="CB107" s="26"/>
      <c r="CC107" s="17"/>
      <c r="CD107" s="17"/>
      <c r="CE107" s="17"/>
      <c r="CF107" s="17"/>
      <c r="CG107" s="17"/>
      <c r="CH107" s="17"/>
      <c r="CI107" s="17"/>
      <c r="CJ107" s="26"/>
      <c r="CK107" s="17"/>
      <c r="CL107" s="17"/>
      <c r="CM107" s="17"/>
      <c r="CN107" s="17"/>
      <c r="CO107" s="17"/>
      <c r="CP107" s="17"/>
      <c r="CQ107" s="17"/>
      <c r="CR107" s="17"/>
      <c r="CS107" s="17"/>
      <c r="CT107" s="17"/>
      <c r="CU107" s="17"/>
      <c r="CV107" s="17"/>
      <c r="CW107" s="17"/>
      <c r="CX107" s="17"/>
      <c r="CY107" s="26"/>
      <c r="CZ107" s="26"/>
      <c r="DA107" s="26"/>
      <c r="DB107" s="17"/>
      <c r="DC107" s="17"/>
      <c r="DD107" s="17"/>
      <c r="DE107" s="17"/>
      <c r="DF107" s="17"/>
      <c r="DG107" s="17"/>
      <c r="DH107" s="26"/>
      <c r="DI107" s="17"/>
      <c r="DJ107" s="17"/>
      <c r="DK107" s="17"/>
      <c r="DL107" s="17"/>
      <c r="DM107" s="17">
        <v>6.07</v>
      </c>
      <c r="DN107" s="17">
        <v>6.08</v>
      </c>
      <c r="DO107" s="17">
        <v>6.09</v>
      </c>
      <c r="DP107" s="17">
        <v>6.09</v>
      </c>
      <c r="DQ107" s="17">
        <v>6.09</v>
      </c>
      <c r="DR107" s="17">
        <v>6.09</v>
      </c>
      <c r="DS107" s="17">
        <v>6.09</v>
      </c>
      <c r="DT107" s="17">
        <v>6.08</v>
      </c>
      <c r="DU107" s="17">
        <v>6.09</v>
      </c>
      <c r="DV107" s="17">
        <v>6.09</v>
      </c>
      <c r="DW107" s="17">
        <v>6.09</v>
      </c>
      <c r="DX107" s="17">
        <v>6.1</v>
      </c>
      <c r="DY107" s="17">
        <v>6.09</v>
      </c>
      <c r="DZ107" s="17">
        <v>6.09</v>
      </c>
      <c r="EA107" s="17">
        <v>6.08</v>
      </c>
      <c r="EB107" s="17">
        <v>6.08</v>
      </c>
      <c r="EC107" s="17">
        <v>6.07</v>
      </c>
      <c r="ED107" s="17">
        <v>6.08</v>
      </c>
      <c r="EE107" s="17">
        <v>6.08</v>
      </c>
      <c r="EF107" s="17">
        <v>6.07</v>
      </c>
      <c r="EG107" s="17">
        <v>6.07</v>
      </c>
      <c r="EH107" s="17">
        <v>6.07</v>
      </c>
      <c r="EI107" s="17">
        <v>6.07</v>
      </c>
      <c r="EJ107" s="17">
        <v>6.07</v>
      </c>
      <c r="EK107" s="17">
        <v>6.08</v>
      </c>
      <c r="EL107" s="17">
        <v>6.08</v>
      </c>
      <c r="EM107" s="17">
        <v>6.07</v>
      </c>
      <c r="EN107" s="17">
        <v>6.08</v>
      </c>
      <c r="EO107" s="17">
        <v>6.09</v>
      </c>
      <c r="EP107" s="17">
        <v>6.09</v>
      </c>
      <c r="EQ107" s="17">
        <v>6.11</v>
      </c>
      <c r="ER107" s="17">
        <v>6.14</v>
      </c>
      <c r="ES107" s="17">
        <v>6.13</v>
      </c>
      <c r="ET107" s="17">
        <v>6.14</v>
      </c>
      <c r="EU107" s="17">
        <v>6.14</v>
      </c>
      <c r="EV107" s="17">
        <v>6.15</v>
      </c>
      <c r="EW107" s="17">
        <v>6.13</v>
      </c>
      <c r="EX107" s="17">
        <v>6.14</v>
      </c>
      <c r="EY107" s="17">
        <v>6.13</v>
      </c>
      <c r="EZ107" s="17">
        <v>6.12</v>
      </c>
      <c r="FA107" s="17">
        <v>6.12</v>
      </c>
      <c r="FB107" s="17">
        <v>6.13</v>
      </c>
      <c r="FC107" s="17">
        <v>6.12</v>
      </c>
      <c r="FD107" s="17">
        <v>6.12</v>
      </c>
      <c r="FE107" s="17">
        <v>6.12</v>
      </c>
      <c r="FF107" s="17">
        <v>6.13</v>
      </c>
      <c r="FG107" s="17">
        <v>6.12</v>
      </c>
      <c r="FH107" s="17">
        <v>6.12</v>
      </c>
      <c r="FI107" s="17">
        <v>6.12</v>
      </c>
      <c r="FJ107" s="17">
        <v>6.12</v>
      </c>
      <c r="FK107" s="17">
        <v>6.12</v>
      </c>
      <c r="FL107" s="17">
        <v>6.13</v>
      </c>
      <c r="FM107" s="17">
        <v>6.14</v>
      </c>
      <c r="FN107" s="17">
        <v>6.17</v>
      </c>
      <c r="FO107" s="17">
        <v>6.17</v>
      </c>
      <c r="FP107" s="17">
        <v>6.17</v>
      </c>
      <c r="FQ107" s="17">
        <v>6.17</v>
      </c>
      <c r="FR107" s="17">
        <v>6.17</v>
      </c>
      <c r="FS107" s="17">
        <v>6.16</v>
      </c>
      <c r="FT107" s="17">
        <v>6.16</v>
      </c>
      <c r="FU107" s="17">
        <v>6.16</v>
      </c>
      <c r="FV107" s="17">
        <v>6.16</v>
      </c>
      <c r="FW107" s="17">
        <v>6.15</v>
      </c>
      <c r="FX107" s="17">
        <v>6.16</v>
      </c>
      <c r="FY107" s="17">
        <v>6.15</v>
      </c>
      <c r="FZ107" s="17">
        <v>6.15</v>
      </c>
      <c r="GA107" s="17">
        <v>6.16</v>
      </c>
      <c r="GB107" s="17">
        <v>6.15</v>
      </c>
      <c r="GC107" s="17">
        <v>6.16</v>
      </c>
      <c r="GD107" s="17">
        <v>6.16</v>
      </c>
      <c r="GE107" s="17">
        <v>6.16</v>
      </c>
      <c r="GF107" s="17">
        <v>6.16</v>
      </c>
      <c r="GG107" s="17">
        <v>6.14</v>
      </c>
      <c r="GH107" s="17">
        <v>6.13</v>
      </c>
      <c r="GI107" s="17">
        <v>6.13</v>
      </c>
      <c r="GJ107" s="17">
        <v>6.13</v>
      </c>
      <c r="GK107" s="17">
        <v>6.12</v>
      </c>
      <c r="GL107" s="17">
        <v>6.11</v>
      </c>
      <c r="GM107" s="17">
        <v>6.12</v>
      </c>
      <c r="GN107" s="17">
        <v>6.12</v>
      </c>
      <c r="GO107" s="17">
        <v>6.12</v>
      </c>
      <c r="GP107" s="17">
        <v>6.13</v>
      </c>
      <c r="GQ107" s="17">
        <v>6.12</v>
      </c>
      <c r="GR107" s="17">
        <v>6.11</v>
      </c>
      <c r="GS107" s="17">
        <v>6.11</v>
      </c>
      <c r="GT107" s="17">
        <v>6.11</v>
      </c>
      <c r="GU107" s="17">
        <v>6.11</v>
      </c>
      <c r="GV107" s="17">
        <v>6.11</v>
      </c>
      <c r="GW107" s="17">
        <v>6.11</v>
      </c>
      <c r="GX107" s="17">
        <v>6.11</v>
      </c>
      <c r="GY107" s="17">
        <v>6.11</v>
      </c>
      <c r="GZ107" s="17">
        <v>6.11</v>
      </c>
      <c r="HA107" s="17">
        <v>6.12</v>
      </c>
      <c r="HB107" s="17">
        <v>6.1</v>
      </c>
      <c r="HC107" s="17">
        <v>6.1</v>
      </c>
      <c r="HD107" s="17">
        <v>6.1</v>
      </c>
      <c r="HE107" s="17">
        <v>6.1</v>
      </c>
      <c r="HF107" s="17">
        <v>6.1</v>
      </c>
      <c r="HG107" s="17">
        <v>6.09</v>
      </c>
      <c r="HH107" s="17">
        <v>6.1</v>
      </c>
      <c r="HI107" s="17">
        <v>6.08</v>
      </c>
      <c r="HJ107" s="17">
        <v>6.08</v>
      </c>
      <c r="HK107" s="17">
        <v>6.08</v>
      </c>
      <c r="HL107" s="17">
        <v>6.07</v>
      </c>
      <c r="HM107" s="17">
        <v>6.07</v>
      </c>
      <c r="HN107" s="17">
        <v>6.07</v>
      </c>
      <c r="HO107" s="17">
        <v>6.07</v>
      </c>
      <c r="HP107" s="17">
        <v>6.07</v>
      </c>
      <c r="HQ107" s="17">
        <v>6.06</v>
      </c>
      <c r="HR107" s="17">
        <v>6.05</v>
      </c>
      <c r="HS107" s="17">
        <v>6.06</v>
      </c>
      <c r="HT107" s="17">
        <v>6.06</v>
      </c>
      <c r="HU107" s="17">
        <v>6.07</v>
      </c>
      <c r="HV107" s="17">
        <v>6.07</v>
      </c>
      <c r="HW107" s="17">
        <v>6.07</v>
      </c>
      <c r="HX107" s="17">
        <v>6.07</v>
      </c>
      <c r="HY107" s="17">
        <v>6.08</v>
      </c>
      <c r="HZ107" s="17">
        <v>6.08</v>
      </c>
      <c r="IA107" s="17">
        <v>6.07</v>
      </c>
      <c r="IB107" s="17">
        <v>6.08</v>
      </c>
      <c r="IC107" s="17">
        <v>6.08</v>
      </c>
      <c r="ID107" s="17">
        <v>6.07</v>
      </c>
      <c r="IE107" s="17">
        <v>6.04</v>
      </c>
      <c r="IF107" s="17">
        <v>6.04</v>
      </c>
      <c r="IG107" s="17">
        <v>6.05</v>
      </c>
      <c r="IH107" s="17">
        <v>6.05</v>
      </c>
      <c r="II107" s="17">
        <v>6.05</v>
      </c>
      <c r="IJ107" s="17">
        <v>6.04</v>
      </c>
      <c r="IK107" s="17">
        <v>6.04</v>
      </c>
      <c r="IL107" s="17">
        <v>6.04</v>
      </c>
      <c r="IM107" s="17">
        <v>6.04</v>
      </c>
      <c r="IN107" s="17">
        <v>6.03</v>
      </c>
      <c r="IO107" s="17">
        <v>6.04</v>
      </c>
      <c r="IP107" s="17">
        <v>6.05</v>
      </c>
      <c r="IQ107" s="17">
        <v>6.05</v>
      </c>
      <c r="IR107" s="17">
        <v>6.04</v>
      </c>
      <c r="IS107" s="17">
        <v>6.04</v>
      </c>
      <c r="IT107" s="17">
        <v>6.04</v>
      </c>
      <c r="IU107" s="17">
        <v>6.04</v>
      </c>
      <c r="IV107" s="17">
        <v>6.06</v>
      </c>
      <c r="IW107" s="17">
        <v>6.06</v>
      </c>
      <c r="IX107" s="17">
        <v>6.06</v>
      </c>
      <c r="IY107" s="17">
        <v>6.06</v>
      </c>
    </row>
    <row r="108" spans="1:259" x14ac:dyDescent="0.15">
      <c r="A108" s="17" t="s">
        <v>379</v>
      </c>
      <c r="B108" s="17" t="s">
        <v>380</v>
      </c>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26"/>
      <c r="AB108" s="17"/>
      <c r="AC108" s="26"/>
      <c r="AD108" s="26"/>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26"/>
      <c r="BK108" s="17"/>
      <c r="BL108" s="17"/>
      <c r="BM108" s="17"/>
      <c r="BN108" s="17"/>
      <c r="BO108" s="17"/>
      <c r="BP108" s="17"/>
      <c r="BQ108" s="17"/>
      <c r="BR108" s="17"/>
      <c r="BS108" s="17"/>
      <c r="BT108" s="17"/>
      <c r="BU108" s="17"/>
      <c r="BV108" s="17"/>
      <c r="BW108" s="17"/>
      <c r="BX108" s="26"/>
      <c r="BY108" s="26"/>
      <c r="BZ108" s="26"/>
      <c r="CA108" s="26"/>
      <c r="CB108" s="26"/>
      <c r="CC108" s="17"/>
      <c r="CD108" s="17"/>
      <c r="CE108" s="17"/>
      <c r="CF108" s="17"/>
      <c r="CG108" s="17"/>
      <c r="CH108" s="17"/>
      <c r="CI108" s="17"/>
      <c r="CJ108" s="26"/>
      <c r="CK108" s="17"/>
      <c r="CL108" s="17"/>
      <c r="CM108" s="17"/>
      <c r="CN108" s="17"/>
      <c r="CO108" s="17"/>
      <c r="CP108" s="17"/>
      <c r="CQ108" s="17"/>
      <c r="CR108" s="17"/>
      <c r="CS108" s="17"/>
      <c r="CT108" s="17"/>
      <c r="CU108" s="17"/>
      <c r="CV108" s="17"/>
      <c r="CW108" s="17"/>
      <c r="CX108" s="17"/>
      <c r="CY108" s="26"/>
      <c r="CZ108" s="26"/>
      <c r="DA108" s="26"/>
      <c r="DB108" s="17"/>
      <c r="DC108" s="17"/>
      <c r="DD108" s="17"/>
      <c r="DE108" s="17"/>
      <c r="DF108" s="17"/>
      <c r="DG108" s="17"/>
      <c r="DH108" s="26"/>
      <c r="DI108" s="17"/>
      <c r="DJ108" s="17"/>
      <c r="DK108" s="17"/>
      <c r="DL108" s="17"/>
      <c r="DM108" s="17">
        <v>24.74</v>
      </c>
      <c r="DN108" s="17">
        <v>24.75</v>
      </c>
      <c r="DO108" s="17">
        <v>24.76</v>
      </c>
      <c r="DP108" s="17">
        <v>24.76</v>
      </c>
      <c r="DQ108" s="17">
        <v>24.76</v>
      </c>
      <c r="DR108" s="17">
        <v>24.76</v>
      </c>
      <c r="DS108" s="17">
        <v>24.78</v>
      </c>
      <c r="DT108" s="17">
        <v>24.79</v>
      </c>
      <c r="DU108" s="17">
        <v>24.79</v>
      </c>
      <c r="DV108" s="17">
        <v>24.81</v>
      </c>
      <c r="DW108" s="17">
        <v>24.83</v>
      </c>
      <c r="DX108" s="17">
        <v>24.84</v>
      </c>
      <c r="DY108" s="17">
        <v>24.82</v>
      </c>
      <c r="DZ108" s="17">
        <v>24.78</v>
      </c>
      <c r="EA108" s="17">
        <v>24.77</v>
      </c>
      <c r="EB108" s="17">
        <v>24.78</v>
      </c>
      <c r="EC108" s="17">
        <v>24.79</v>
      </c>
      <c r="ED108" s="17">
        <v>24.79</v>
      </c>
      <c r="EE108" s="17">
        <v>24.78</v>
      </c>
      <c r="EF108" s="17">
        <v>24.81</v>
      </c>
      <c r="EG108" s="17">
        <v>24.82</v>
      </c>
      <c r="EH108" s="17">
        <v>24.82</v>
      </c>
      <c r="EI108" s="17">
        <v>24.82</v>
      </c>
      <c r="EJ108" s="17">
        <v>24.82</v>
      </c>
      <c r="EK108" s="17">
        <v>24.8</v>
      </c>
      <c r="EL108" s="17">
        <v>24.81</v>
      </c>
      <c r="EM108" s="17">
        <v>24.81</v>
      </c>
      <c r="EN108" s="17">
        <v>24.82</v>
      </c>
      <c r="EO108" s="17">
        <v>24.8</v>
      </c>
      <c r="EP108" s="17">
        <v>24.81</v>
      </c>
      <c r="EQ108" s="17">
        <v>24.82</v>
      </c>
      <c r="ER108" s="17">
        <v>24.83</v>
      </c>
      <c r="ES108" s="17">
        <v>24.83</v>
      </c>
      <c r="ET108" s="17">
        <v>24.84</v>
      </c>
      <c r="EU108" s="17">
        <v>24.84</v>
      </c>
      <c r="EV108" s="17">
        <v>24.82</v>
      </c>
      <c r="EW108" s="17">
        <v>24.82</v>
      </c>
      <c r="EX108" s="17">
        <v>24.81</v>
      </c>
      <c r="EY108" s="17">
        <v>24.81</v>
      </c>
      <c r="EZ108" s="17">
        <v>24.8</v>
      </c>
      <c r="FA108" s="17">
        <v>24.8</v>
      </c>
      <c r="FB108" s="17">
        <v>24.8</v>
      </c>
      <c r="FC108" s="17">
        <v>24.8</v>
      </c>
      <c r="FD108" s="17">
        <v>24.81</v>
      </c>
      <c r="FE108" s="17">
        <v>24.81</v>
      </c>
      <c r="FF108" s="17">
        <v>24.81</v>
      </c>
      <c r="FG108" s="17">
        <v>24.82</v>
      </c>
      <c r="FH108" s="17">
        <v>24.84</v>
      </c>
      <c r="FI108" s="17">
        <v>24.85</v>
      </c>
      <c r="FJ108" s="17">
        <v>24.89</v>
      </c>
      <c r="FK108" s="17">
        <v>24.9</v>
      </c>
      <c r="FL108" s="17">
        <v>24.94</v>
      </c>
      <c r="FM108" s="17">
        <v>24.96</v>
      </c>
      <c r="FN108" s="17">
        <v>24.95</v>
      </c>
      <c r="FO108" s="17">
        <v>24.93</v>
      </c>
      <c r="FP108" s="17">
        <v>24.92</v>
      </c>
      <c r="FQ108" s="17">
        <v>24.91</v>
      </c>
      <c r="FR108" s="17">
        <v>24.91</v>
      </c>
      <c r="FS108" s="17">
        <v>24.93</v>
      </c>
      <c r="FT108" s="17">
        <v>24.94</v>
      </c>
      <c r="FU108" s="17">
        <v>24.94</v>
      </c>
      <c r="FV108" s="17">
        <v>24.93</v>
      </c>
      <c r="FW108" s="17">
        <v>24.92</v>
      </c>
      <c r="FX108" s="17">
        <v>24.93</v>
      </c>
      <c r="FY108" s="17">
        <v>24.92</v>
      </c>
      <c r="FZ108" s="17">
        <v>24.94</v>
      </c>
      <c r="GA108" s="17">
        <v>24.93</v>
      </c>
      <c r="GB108" s="17">
        <v>24.93</v>
      </c>
      <c r="GC108" s="17">
        <v>24.92</v>
      </c>
      <c r="GD108" s="17">
        <v>24.92</v>
      </c>
      <c r="GE108" s="17">
        <v>24.92</v>
      </c>
      <c r="GF108" s="17">
        <v>24.91</v>
      </c>
      <c r="GG108" s="17">
        <v>24.89</v>
      </c>
      <c r="GH108" s="17">
        <v>24.87</v>
      </c>
      <c r="GI108" s="17">
        <v>24.85</v>
      </c>
      <c r="GJ108" s="17">
        <v>24.86</v>
      </c>
      <c r="GK108" s="17">
        <v>24.87</v>
      </c>
      <c r="GL108" s="17">
        <v>24.87</v>
      </c>
      <c r="GM108" s="17">
        <v>24.88</v>
      </c>
      <c r="GN108" s="17">
        <v>24.87</v>
      </c>
      <c r="GO108" s="17">
        <v>24.87</v>
      </c>
      <c r="GP108" s="17">
        <v>24.86</v>
      </c>
      <c r="GQ108" s="17">
        <v>24.86</v>
      </c>
      <c r="GR108" s="17">
        <v>24.87</v>
      </c>
      <c r="GS108" s="17">
        <v>24.86</v>
      </c>
      <c r="GT108" s="17">
        <v>24.86</v>
      </c>
      <c r="GU108" s="17">
        <v>24.87</v>
      </c>
      <c r="GV108" s="17">
        <v>24.86</v>
      </c>
      <c r="GW108" s="17">
        <v>24.86</v>
      </c>
      <c r="GX108" s="17">
        <v>24.91</v>
      </c>
      <c r="GY108" s="17">
        <v>24.93</v>
      </c>
      <c r="GZ108" s="17">
        <v>24.95</v>
      </c>
      <c r="HA108" s="17">
        <v>24.94</v>
      </c>
      <c r="HB108" s="17">
        <v>24.95</v>
      </c>
      <c r="HC108" s="17">
        <v>24.94</v>
      </c>
      <c r="HD108" s="17">
        <v>24.94</v>
      </c>
      <c r="HE108" s="17">
        <v>24.96</v>
      </c>
      <c r="HF108" s="17">
        <v>24.96</v>
      </c>
      <c r="HG108" s="17">
        <v>24.95</v>
      </c>
      <c r="HH108" s="17">
        <v>24.93</v>
      </c>
      <c r="HI108" s="17">
        <v>24.86</v>
      </c>
      <c r="HJ108" s="17">
        <v>24.85</v>
      </c>
      <c r="HK108" s="17">
        <v>24.88</v>
      </c>
      <c r="HL108" s="17">
        <v>24.88</v>
      </c>
      <c r="HM108" s="17">
        <v>24.87</v>
      </c>
      <c r="HN108" s="17">
        <v>24.88</v>
      </c>
      <c r="HO108" s="17">
        <v>24.88</v>
      </c>
      <c r="HP108" s="17">
        <v>24.89</v>
      </c>
      <c r="HQ108" s="17">
        <v>24.91</v>
      </c>
      <c r="HR108" s="17">
        <v>24.93</v>
      </c>
      <c r="HS108" s="17">
        <v>24.95</v>
      </c>
      <c r="HT108" s="17">
        <v>24.96</v>
      </c>
      <c r="HU108" s="17">
        <v>24.96</v>
      </c>
      <c r="HV108" s="17">
        <v>24.92</v>
      </c>
      <c r="HW108" s="17">
        <v>24.93</v>
      </c>
      <c r="HX108" s="17">
        <v>24.94</v>
      </c>
      <c r="HY108" s="17">
        <v>24.94</v>
      </c>
      <c r="HZ108" s="17">
        <v>24.94</v>
      </c>
      <c r="IA108" s="17">
        <v>24.94</v>
      </c>
      <c r="IB108" s="17">
        <v>24.93</v>
      </c>
      <c r="IC108" s="17">
        <v>24.93</v>
      </c>
      <c r="ID108" s="17">
        <v>24.93</v>
      </c>
      <c r="IE108" s="17">
        <v>24.94</v>
      </c>
      <c r="IF108" s="17">
        <v>24.93</v>
      </c>
      <c r="IG108" s="17">
        <v>24.94</v>
      </c>
      <c r="IH108" s="17">
        <v>24.93</v>
      </c>
      <c r="II108" s="17">
        <v>24.92</v>
      </c>
      <c r="IJ108" s="17">
        <v>24.91</v>
      </c>
      <c r="IK108" s="17">
        <v>24.91</v>
      </c>
      <c r="IL108" s="17">
        <v>24.91</v>
      </c>
      <c r="IM108" s="17">
        <v>24.91</v>
      </c>
      <c r="IN108" s="17">
        <v>24.9</v>
      </c>
      <c r="IO108" s="17">
        <v>24.9</v>
      </c>
      <c r="IP108" s="17">
        <v>24.89</v>
      </c>
      <c r="IQ108" s="17">
        <v>24.9</v>
      </c>
      <c r="IR108" s="17">
        <v>24.89</v>
      </c>
      <c r="IS108" s="17">
        <v>24.9</v>
      </c>
      <c r="IT108" s="17">
        <v>24.9</v>
      </c>
      <c r="IU108" s="17">
        <v>24.9</v>
      </c>
      <c r="IV108" s="17">
        <v>24.9</v>
      </c>
      <c r="IW108" s="17">
        <v>24.91</v>
      </c>
      <c r="IX108" s="17">
        <v>24.92</v>
      </c>
      <c r="IY108" s="17">
        <v>24.91</v>
      </c>
    </row>
    <row r="109" spans="1:259" x14ac:dyDescent="0.15">
      <c r="A109" s="17" t="s">
        <v>1056</v>
      </c>
      <c r="B109" s="17" t="s">
        <v>1057</v>
      </c>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26"/>
      <c r="AB109" s="17"/>
      <c r="AC109" s="26"/>
      <c r="AD109" s="26"/>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26"/>
      <c r="BK109" s="17"/>
      <c r="BL109" s="17"/>
      <c r="BM109" s="17"/>
      <c r="BN109" s="17"/>
      <c r="BO109" s="17"/>
      <c r="BP109" s="17"/>
      <c r="BQ109" s="17"/>
      <c r="BR109" s="17"/>
      <c r="BS109" s="17"/>
      <c r="BT109" s="17"/>
      <c r="BU109" s="17"/>
      <c r="BV109" s="17"/>
      <c r="BW109" s="17"/>
      <c r="BX109" s="26"/>
      <c r="BY109" s="26"/>
      <c r="BZ109" s="26"/>
      <c r="CA109" s="26"/>
      <c r="CB109" s="26"/>
      <c r="CC109" s="17"/>
      <c r="CD109" s="17"/>
      <c r="CE109" s="17"/>
      <c r="CF109" s="17"/>
      <c r="CG109" s="17"/>
      <c r="CH109" s="17"/>
      <c r="CI109" s="17"/>
      <c r="CJ109" s="26"/>
      <c r="CK109" s="17"/>
      <c r="CL109" s="17"/>
      <c r="CM109" s="17"/>
      <c r="CN109" s="17"/>
      <c r="CO109" s="17"/>
      <c r="CP109" s="17"/>
      <c r="CQ109" s="17"/>
      <c r="CR109" s="17"/>
      <c r="CS109" s="17"/>
      <c r="CT109" s="17"/>
      <c r="CU109" s="17"/>
      <c r="CV109" s="17"/>
      <c r="CW109" s="17"/>
      <c r="CX109" s="17"/>
      <c r="CY109" s="26"/>
      <c r="CZ109" s="26"/>
      <c r="DA109" s="26"/>
      <c r="DB109" s="17"/>
      <c r="DC109" s="17"/>
      <c r="DD109" s="17"/>
      <c r="DE109" s="17"/>
      <c r="DF109" s="17"/>
      <c r="DG109" s="17"/>
      <c r="DH109" s="26"/>
      <c r="DI109" s="17"/>
      <c r="DJ109" s="17"/>
      <c r="DK109" s="17"/>
      <c r="DL109" s="17"/>
      <c r="DM109" s="17">
        <v>16.28</v>
      </c>
      <c r="DN109" s="17">
        <v>16.29</v>
      </c>
      <c r="DO109" s="17">
        <v>16.29</v>
      </c>
      <c r="DP109" s="17">
        <v>16.32</v>
      </c>
      <c r="DQ109" s="17">
        <v>16.329999999999998</v>
      </c>
      <c r="DR109" s="17">
        <v>16.32</v>
      </c>
      <c r="DS109" s="17">
        <v>16.32</v>
      </c>
      <c r="DT109" s="17">
        <v>16.32</v>
      </c>
      <c r="DU109" s="17">
        <v>16.329999999999998</v>
      </c>
      <c r="DV109" s="17">
        <v>16.32</v>
      </c>
      <c r="DW109" s="17">
        <v>16.34</v>
      </c>
      <c r="DX109" s="17">
        <v>16.329999999999998</v>
      </c>
      <c r="DY109" s="17">
        <v>16.329999999999998</v>
      </c>
      <c r="DZ109" s="17">
        <v>16.329999999999998</v>
      </c>
      <c r="EA109" s="17">
        <v>16.32</v>
      </c>
      <c r="EB109" s="17">
        <v>16.329999999999998</v>
      </c>
      <c r="EC109" s="17">
        <v>16.3</v>
      </c>
      <c r="ED109" s="17">
        <v>16.29</v>
      </c>
      <c r="EE109" s="17">
        <v>16.29</v>
      </c>
      <c r="EF109" s="17">
        <v>16.28</v>
      </c>
      <c r="EG109" s="17">
        <v>16.260000000000002</v>
      </c>
      <c r="EH109" s="17">
        <v>16.260000000000002</v>
      </c>
      <c r="EI109" s="17">
        <v>16.28</v>
      </c>
      <c r="EJ109" s="17">
        <v>16.28</v>
      </c>
      <c r="EK109" s="17">
        <v>16.27</v>
      </c>
      <c r="EL109" s="17">
        <v>16.28</v>
      </c>
      <c r="EM109" s="17">
        <v>16.28</v>
      </c>
      <c r="EN109" s="17">
        <v>16.27</v>
      </c>
      <c r="EO109" s="17">
        <v>16.260000000000002</v>
      </c>
      <c r="EP109" s="17">
        <v>16.27</v>
      </c>
      <c r="EQ109" s="17">
        <v>16.3</v>
      </c>
      <c r="ER109" s="17">
        <v>16.29</v>
      </c>
      <c r="ES109" s="17">
        <v>16.27</v>
      </c>
      <c r="ET109" s="17">
        <v>16.28</v>
      </c>
      <c r="EU109" s="17">
        <v>16.28</v>
      </c>
      <c r="EV109" s="17">
        <v>16.260000000000002</v>
      </c>
      <c r="EW109" s="17">
        <v>16.260000000000002</v>
      </c>
      <c r="EX109" s="17">
        <v>16.28</v>
      </c>
      <c r="EY109" s="17">
        <v>16.28</v>
      </c>
      <c r="EZ109" s="17">
        <v>16.260000000000002</v>
      </c>
      <c r="FA109" s="17">
        <v>16.27</v>
      </c>
      <c r="FB109" s="17">
        <v>16.260000000000002</v>
      </c>
      <c r="FC109" s="17">
        <v>16.27</v>
      </c>
      <c r="FD109" s="17">
        <v>16.260000000000002</v>
      </c>
      <c r="FE109" s="17">
        <v>16.25</v>
      </c>
      <c r="FF109" s="17">
        <v>16.239999999999998</v>
      </c>
      <c r="FG109" s="17">
        <v>16.25</v>
      </c>
      <c r="FH109" s="17">
        <v>16.260000000000002</v>
      </c>
      <c r="FI109" s="17">
        <v>16.27</v>
      </c>
      <c r="FJ109" s="17">
        <v>16.27</v>
      </c>
      <c r="FK109" s="17">
        <v>16.27</v>
      </c>
      <c r="FL109" s="17">
        <v>16.260000000000002</v>
      </c>
      <c r="FM109" s="17">
        <v>16.260000000000002</v>
      </c>
      <c r="FN109" s="17">
        <v>16.27</v>
      </c>
      <c r="FO109" s="17">
        <v>16.27</v>
      </c>
      <c r="FP109" s="17">
        <v>16.27</v>
      </c>
      <c r="FQ109" s="17">
        <v>16.27</v>
      </c>
      <c r="FR109" s="17">
        <v>16.27</v>
      </c>
      <c r="FS109" s="17">
        <v>16.28</v>
      </c>
      <c r="FT109" s="17">
        <v>16.28</v>
      </c>
      <c r="FU109" s="17">
        <v>16.3</v>
      </c>
      <c r="FV109" s="17">
        <v>16.28</v>
      </c>
      <c r="FW109" s="17">
        <v>16.29</v>
      </c>
      <c r="FX109" s="17">
        <v>16.29</v>
      </c>
      <c r="FY109" s="17">
        <v>16.309999999999999</v>
      </c>
      <c r="FZ109" s="17">
        <v>16.329999999999998</v>
      </c>
      <c r="GA109" s="17">
        <v>16.329999999999998</v>
      </c>
      <c r="GB109" s="17">
        <v>16.34</v>
      </c>
      <c r="GC109" s="17">
        <v>16.329999999999998</v>
      </c>
      <c r="GD109" s="17">
        <v>16.32</v>
      </c>
      <c r="GE109" s="17">
        <v>16.309999999999999</v>
      </c>
      <c r="GF109" s="17">
        <v>16.32</v>
      </c>
      <c r="GG109" s="17">
        <v>16.309999999999999</v>
      </c>
      <c r="GH109" s="17">
        <v>16.309999999999999</v>
      </c>
      <c r="GI109" s="17">
        <v>16.309999999999999</v>
      </c>
      <c r="GJ109" s="17">
        <v>16.32</v>
      </c>
      <c r="GK109" s="17">
        <v>16.309999999999999</v>
      </c>
      <c r="GL109" s="17">
        <v>16.309999999999999</v>
      </c>
      <c r="GM109" s="17">
        <v>16.309999999999999</v>
      </c>
      <c r="GN109" s="17">
        <v>16.3</v>
      </c>
      <c r="GO109" s="17">
        <v>16.309999999999999</v>
      </c>
      <c r="GP109" s="17">
        <v>16.3</v>
      </c>
      <c r="GQ109" s="17">
        <v>16.32</v>
      </c>
      <c r="GR109" s="17">
        <v>16.32</v>
      </c>
      <c r="GS109" s="17">
        <v>16.309999999999999</v>
      </c>
      <c r="GT109" s="17">
        <v>16.3</v>
      </c>
      <c r="GU109" s="17">
        <v>16.309999999999999</v>
      </c>
      <c r="GV109" s="17">
        <v>16.309999999999999</v>
      </c>
      <c r="GW109" s="17">
        <v>16.329999999999998</v>
      </c>
      <c r="GX109" s="17">
        <v>16.32</v>
      </c>
      <c r="GY109" s="17">
        <v>16.350000000000001</v>
      </c>
      <c r="GZ109" s="17">
        <v>16.350000000000001</v>
      </c>
      <c r="HA109" s="17">
        <v>16.36</v>
      </c>
      <c r="HB109" s="17">
        <v>16.36</v>
      </c>
      <c r="HC109" s="17">
        <v>16.36</v>
      </c>
      <c r="HD109" s="17">
        <v>16.36</v>
      </c>
      <c r="HE109" s="17">
        <v>16.34</v>
      </c>
      <c r="HF109" s="17">
        <v>16.350000000000001</v>
      </c>
      <c r="HG109" s="17">
        <v>16.309999999999999</v>
      </c>
      <c r="HH109" s="17">
        <v>16.32</v>
      </c>
      <c r="HI109" s="17">
        <v>16.329999999999998</v>
      </c>
      <c r="HJ109" s="17">
        <v>16.350000000000001</v>
      </c>
      <c r="HK109" s="17">
        <v>16.34</v>
      </c>
      <c r="HL109" s="17">
        <v>16.32</v>
      </c>
      <c r="HM109" s="17">
        <v>16.32</v>
      </c>
      <c r="HN109" s="17">
        <v>16.309999999999999</v>
      </c>
      <c r="HO109" s="17">
        <v>16.32</v>
      </c>
      <c r="HP109" s="17">
        <v>16.32</v>
      </c>
      <c r="HQ109" s="17">
        <v>16.32</v>
      </c>
      <c r="HR109" s="17">
        <v>16.32</v>
      </c>
      <c r="HS109" s="17">
        <v>16.329999999999998</v>
      </c>
      <c r="HT109" s="17">
        <v>16.32</v>
      </c>
      <c r="HU109" s="17">
        <v>16.32</v>
      </c>
      <c r="HV109" s="17">
        <v>16.32</v>
      </c>
      <c r="HW109" s="17">
        <v>16.329999999999998</v>
      </c>
      <c r="HX109" s="17">
        <v>16.32</v>
      </c>
      <c r="HY109" s="17">
        <v>16.309999999999999</v>
      </c>
      <c r="HZ109" s="17">
        <v>16.309999999999999</v>
      </c>
      <c r="IA109" s="17">
        <v>16.3</v>
      </c>
      <c r="IB109" s="17">
        <v>16.28</v>
      </c>
      <c r="IC109" s="17">
        <v>16.27</v>
      </c>
      <c r="ID109" s="17">
        <v>16.27</v>
      </c>
      <c r="IE109" s="17">
        <v>16.29</v>
      </c>
      <c r="IF109" s="17">
        <v>16.27</v>
      </c>
      <c r="IG109" s="17">
        <v>16.27</v>
      </c>
      <c r="IH109" s="17">
        <v>16.27</v>
      </c>
      <c r="II109" s="17">
        <v>16.260000000000002</v>
      </c>
      <c r="IJ109" s="17">
        <v>16.260000000000002</v>
      </c>
      <c r="IK109" s="17">
        <v>16.28</v>
      </c>
      <c r="IL109" s="17">
        <v>16.27</v>
      </c>
      <c r="IM109" s="17">
        <v>16.28</v>
      </c>
      <c r="IN109" s="17">
        <v>16.3</v>
      </c>
      <c r="IO109" s="17">
        <v>16.29</v>
      </c>
      <c r="IP109" s="17">
        <v>16.3</v>
      </c>
      <c r="IQ109" s="17">
        <v>16.3</v>
      </c>
      <c r="IR109" s="17">
        <v>16.29</v>
      </c>
      <c r="IS109" s="17">
        <v>16.29</v>
      </c>
      <c r="IT109" s="17">
        <v>16.309999999999999</v>
      </c>
      <c r="IU109" s="17">
        <v>16.309999999999999</v>
      </c>
      <c r="IV109" s="17">
        <v>16.32</v>
      </c>
      <c r="IW109" s="17">
        <v>16.309999999999999</v>
      </c>
      <c r="IX109" s="17">
        <v>16.329999999999998</v>
      </c>
      <c r="IY109" s="17">
        <v>16.32</v>
      </c>
    </row>
    <row r="110" spans="1:259" x14ac:dyDescent="0.15">
      <c r="A110" s="17" t="s">
        <v>275</v>
      </c>
      <c r="B110" s="17" t="s">
        <v>276</v>
      </c>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26"/>
      <c r="AB110" s="17"/>
      <c r="AC110" s="26"/>
      <c r="AD110" s="26"/>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26"/>
      <c r="BK110" s="17"/>
      <c r="BL110" s="17"/>
      <c r="BM110" s="17"/>
      <c r="BN110" s="17"/>
      <c r="BO110" s="17"/>
      <c r="BP110" s="17"/>
      <c r="BQ110" s="17"/>
      <c r="BR110" s="17"/>
      <c r="BS110" s="17"/>
      <c r="BT110" s="17"/>
      <c r="BU110" s="17"/>
      <c r="BV110" s="17"/>
      <c r="BW110" s="17"/>
      <c r="BX110" s="26"/>
      <c r="BY110" s="26"/>
      <c r="BZ110" s="26"/>
      <c r="CA110" s="26"/>
      <c r="CB110" s="26"/>
      <c r="CC110" s="17"/>
      <c r="CD110" s="17"/>
      <c r="CE110" s="17"/>
      <c r="CF110" s="17"/>
      <c r="CG110" s="17"/>
      <c r="CH110" s="17"/>
      <c r="CI110" s="17"/>
      <c r="CJ110" s="26"/>
      <c r="CK110" s="17"/>
      <c r="CL110" s="17"/>
      <c r="CM110" s="17"/>
      <c r="CN110" s="17"/>
      <c r="CO110" s="17"/>
      <c r="CP110" s="17"/>
      <c r="CQ110" s="17"/>
      <c r="CR110" s="17"/>
      <c r="CS110" s="17"/>
      <c r="CT110" s="17"/>
      <c r="CU110" s="17"/>
      <c r="CV110" s="17"/>
      <c r="CW110" s="17"/>
      <c r="CX110" s="17"/>
      <c r="CY110" s="26"/>
      <c r="CZ110" s="26"/>
      <c r="DA110" s="26"/>
      <c r="DB110" s="17"/>
      <c r="DC110" s="17"/>
      <c r="DD110" s="17"/>
      <c r="DE110" s="17"/>
      <c r="DF110" s="17"/>
      <c r="DG110" s="17"/>
      <c r="DH110" s="26"/>
      <c r="DI110" s="17"/>
      <c r="DJ110" s="17"/>
      <c r="DK110" s="17"/>
      <c r="DL110" s="17"/>
      <c r="DM110" s="17">
        <v>7.07</v>
      </c>
      <c r="DN110" s="17">
        <v>7.09</v>
      </c>
      <c r="DO110" s="17">
        <v>7.09</v>
      </c>
      <c r="DP110" s="17">
        <v>7.09</v>
      </c>
      <c r="DQ110" s="17">
        <v>7.09</v>
      </c>
      <c r="DR110" s="17">
        <v>7.09</v>
      </c>
      <c r="DS110" s="17">
        <v>7.08</v>
      </c>
      <c r="DT110" s="17">
        <v>7.09</v>
      </c>
      <c r="DU110" s="17">
        <v>7.08</v>
      </c>
      <c r="DV110" s="17">
        <v>7.07</v>
      </c>
      <c r="DW110" s="17">
        <v>7.07</v>
      </c>
      <c r="DX110" s="17">
        <v>7.06</v>
      </c>
      <c r="DY110" s="17">
        <v>7.06</v>
      </c>
      <c r="DZ110" s="17">
        <v>7.06</v>
      </c>
      <c r="EA110" s="17">
        <v>7.05</v>
      </c>
      <c r="EB110" s="17">
        <v>7.06</v>
      </c>
      <c r="EC110" s="17">
        <v>7.06</v>
      </c>
      <c r="ED110" s="17">
        <v>7.05</v>
      </c>
      <c r="EE110" s="17">
        <v>7.06</v>
      </c>
      <c r="EF110" s="17">
        <v>7.05</v>
      </c>
      <c r="EG110" s="17">
        <v>7.05</v>
      </c>
      <c r="EH110" s="17">
        <v>7.05</v>
      </c>
      <c r="EI110" s="17">
        <v>7.05</v>
      </c>
      <c r="EJ110" s="17">
        <v>7.06</v>
      </c>
      <c r="EK110" s="17">
        <v>7.05</v>
      </c>
      <c r="EL110" s="17">
        <v>7.06</v>
      </c>
      <c r="EM110" s="17">
        <v>7.05</v>
      </c>
      <c r="EN110" s="17">
        <v>7.06</v>
      </c>
      <c r="EO110" s="17">
        <v>7.06</v>
      </c>
      <c r="EP110" s="17">
        <v>7.05</v>
      </c>
      <c r="EQ110" s="17">
        <v>7.05</v>
      </c>
      <c r="ER110" s="17">
        <v>7.04</v>
      </c>
      <c r="ES110" s="17">
        <v>7.03</v>
      </c>
      <c r="ET110" s="17">
        <v>7.03</v>
      </c>
      <c r="EU110" s="17">
        <v>7.04</v>
      </c>
      <c r="EV110" s="17">
        <v>7.04</v>
      </c>
      <c r="EW110" s="17">
        <v>7.03</v>
      </c>
      <c r="EX110" s="17">
        <v>7.04</v>
      </c>
      <c r="EY110" s="17">
        <v>7.04</v>
      </c>
      <c r="EZ110" s="17">
        <v>7.04</v>
      </c>
      <c r="FA110" s="17">
        <v>7.03</v>
      </c>
      <c r="FB110" s="17">
        <v>7.04</v>
      </c>
      <c r="FC110" s="17">
        <v>7.03</v>
      </c>
      <c r="FD110" s="17">
        <v>7.03</v>
      </c>
      <c r="FE110" s="17">
        <v>7.04</v>
      </c>
      <c r="FF110" s="17">
        <v>7.04</v>
      </c>
      <c r="FG110" s="17">
        <v>7.04</v>
      </c>
      <c r="FH110" s="17">
        <v>7.04</v>
      </c>
      <c r="FI110" s="17">
        <v>7.04</v>
      </c>
      <c r="FJ110" s="17">
        <v>7.03</v>
      </c>
      <c r="FK110" s="17">
        <v>7.02</v>
      </c>
      <c r="FL110" s="17">
        <v>7.02</v>
      </c>
      <c r="FM110" s="17">
        <v>7.02</v>
      </c>
      <c r="FN110" s="17">
        <v>7.02</v>
      </c>
      <c r="FO110" s="17">
        <v>7.02</v>
      </c>
      <c r="FP110" s="17">
        <v>7.02</v>
      </c>
      <c r="FQ110" s="17">
        <v>7.02</v>
      </c>
      <c r="FR110" s="17">
        <v>7.02</v>
      </c>
      <c r="FS110" s="17">
        <v>7.03</v>
      </c>
      <c r="FT110" s="17">
        <v>7.03</v>
      </c>
      <c r="FU110" s="17">
        <v>7.03</v>
      </c>
      <c r="FV110" s="17">
        <v>7.02</v>
      </c>
      <c r="FW110" s="17">
        <v>7.03</v>
      </c>
      <c r="FX110" s="17">
        <v>7.03</v>
      </c>
      <c r="FY110" s="17">
        <v>7.03</v>
      </c>
      <c r="FZ110" s="17">
        <v>7.05</v>
      </c>
      <c r="GA110" s="17">
        <v>7.04</v>
      </c>
      <c r="GB110" s="17">
        <v>7.04</v>
      </c>
      <c r="GC110" s="17">
        <v>7.03</v>
      </c>
      <c r="GD110" s="17">
        <v>7.02</v>
      </c>
      <c r="GE110" s="17">
        <v>7.03</v>
      </c>
      <c r="GF110" s="17">
        <v>7.04</v>
      </c>
      <c r="GG110" s="17">
        <v>7.03</v>
      </c>
      <c r="GH110" s="17">
        <v>7.02</v>
      </c>
      <c r="GI110" s="17">
        <v>7.03</v>
      </c>
      <c r="GJ110" s="17">
        <v>7.03</v>
      </c>
      <c r="GK110" s="17">
        <v>7.03</v>
      </c>
      <c r="GL110" s="17">
        <v>7.04</v>
      </c>
      <c r="GM110" s="17">
        <v>7.03</v>
      </c>
      <c r="GN110" s="17">
        <v>7.02</v>
      </c>
      <c r="GO110" s="17">
        <v>7.03</v>
      </c>
      <c r="GP110" s="17">
        <v>7.04</v>
      </c>
      <c r="GQ110" s="17">
        <v>7.04</v>
      </c>
      <c r="GR110" s="17">
        <v>7.02</v>
      </c>
      <c r="GS110" s="17">
        <v>7.01</v>
      </c>
      <c r="GT110" s="17">
        <v>7.02</v>
      </c>
      <c r="GU110" s="17">
        <v>7.03</v>
      </c>
      <c r="GV110" s="17">
        <v>7.03</v>
      </c>
      <c r="GW110" s="17">
        <v>7.02</v>
      </c>
      <c r="GX110" s="17">
        <v>7.02</v>
      </c>
      <c r="GY110" s="17">
        <v>7.02</v>
      </c>
      <c r="GZ110" s="17">
        <v>7.01</v>
      </c>
      <c r="HA110" s="17">
        <v>7.01</v>
      </c>
      <c r="HB110" s="17">
        <v>7.01</v>
      </c>
      <c r="HC110" s="17">
        <v>7.02</v>
      </c>
      <c r="HD110" s="17">
        <v>7.02</v>
      </c>
      <c r="HE110" s="17">
        <v>7.02</v>
      </c>
      <c r="HF110" s="17">
        <v>7.01</v>
      </c>
      <c r="HG110" s="17">
        <v>7.01</v>
      </c>
      <c r="HH110" s="17">
        <v>7</v>
      </c>
      <c r="HI110" s="17">
        <v>7</v>
      </c>
      <c r="HJ110" s="17">
        <v>7</v>
      </c>
      <c r="HK110" s="17">
        <v>6.99</v>
      </c>
      <c r="HL110" s="17">
        <v>7</v>
      </c>
      <c r="HM110" s="17">
        <v>7</v>
      </c>
      <c r="HN110" s="17">
        <v>7</v>
      </c>
      <c r="HO110" s="17">
        <v>6.99</v>
      </c>
      <c r="HP110" s="17">
        <v>7</v>
      </c>
      <c r="HQ110" s="17">
        <v>7</v>
      </c>
      <c r="HR110" s="17">
        <v>6.99</v>
      </c>
      <c r="HS110" s="17">
        <v>7</v>
      </c>
      <c r="HT110" s="17">
        <v>7.01</v>
      </c>
      <c r="HU110" s="17">
        <v>7.01</v>
      </c>
      <c r="HV110" s="17">
        <v>7.01</v>
      </c>
      <c r="HW110" s="17">
        <v>7</v>
      </c>
      <c r="HX110" s="17">
        <v>7.01</v>
      </c>
      <c r="HY110" s="17">
        <v>7</v>
      </c>
      <c r="HZ110" s="17">
        <v>7.01</v>
      </c>
      <c r="IA110" s="17">
        <v>7.01</v>
      </c>
      <c r="IB110" s="17">
        <v>7.01</v>
      </c>
      <c r="IC110" s="17">
        <v>7</v>
      </c>
      <c r="ID110" s="17">
        <v>7.01</v>
      </c>
      <c r="IE110" s="17">
        <v>7</v>
      </c>
      <c r="IF110" s="17">
        <v>7</v>
      </c>
      <c r="IG110" s="17">
        <v>6.99</v>
      </c>
      <c r="IH110" s="17">
        <v>6.98</v>
      </c>
      <c r="II110" s="17">
        <v>6.97</v>
      </c>
      <c r="IJ110" s="17">
        <v>6.98</v>
      </c>
      <c r="IK110" s="17">
        <v>6.97</v>
      </c>
      <c r="IL110" s="17">
        <v>6.99</v>
      </c>
      <c r="IM110" s="17">
        <v>7</v>
      </c>
      <c r="IN110" s="17">
        <v>7</v>
      </c>
      <c r="IO110" s="17">
        <v>7</v>
      </c>
      <c r="IP110" s="17">
        <v>7.02</v>
      </c>
      <c r="IQ110" s="17">
        <v>7.03</v>
      </c>
      <c r="IR110" s="17">
        <v>7.03</v>
      </c>
      <c r="IS110" s="17">
        <v>7.07</v>
      </c>
      <c r="IT110" s="17">
        <v>7.05</v>
      </c>
      <c r="IU110" s="17">
        <v>7.06</v>
      </c>
      <c r="IV110" s="17">
        <v>7.06</v>
      </c>
      <c r="IW110" s="17">
        <v>7.06</v>
      </c>
      <c r="IX110" s="17">
        <v>7.08</v>
      </c>
      <c r="IY110" s="17">
        <v>7.07</v>
      </c>
    </row>
    <row r="111" spans="1:259" x14ac:dyDescent="0.15">
      <c r="A111" s="17" t="s">
        <v>554</v>
      </c>
      <c r="B111" s="17" t="s">
        <v>2065</v>
      </c>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26"/>
      <c r="AB111" s="17"/>
      <c r="AC111" s="26"/>
      <c r="AD111" s="26"/>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26"/>
      <c r="BK111" s="17"/>
      <c r="BL111" s="17"/>
      <c r="BM111" s="17"/>
      <c r="BN111" s="17"/>
      <c r="BO111" s="17"/>
      <c r="BP111" s="17"/>
      <c r="BQ111" s="17"/>
      <c r="BR111" s="17"/>
      <c r="BS111" s="17"/>
      <c r="BT111" s="17"/>
      <c r="BU111" s="17"/>
      <c r="BV111" s="17"/>
      <c r="BW111" s="17"/>
      <c r="BX111" s="26"/>
      <c r="BY111" s="26"/>
      <c r="BZ111" s="26"/>
      <c r="CA111" s="26"/>
      <c r="CB111" s="26"/>
      <c r="CC111" s="17"/>
      <c r="CD111" s="17"/>
      <c r="CE111" s="17"/>
      <c r="CF111" s="17"/>
      <c r="CG111" s="17"/>
      <c r="CH111" s="17"/>
      <c r="CI111" s="17"/>
      <c r="CJ111" s="26"/>
      <c r="CK111" s="17"/>
      <c r="CL111" s="17"/>
      <c r="CM111" s="17"/>
      <c r="CN111" s="17"/>
      <c r="CO111" s="17"/>
      <c r="CP111" s="17"/>
      <c r="CQ111" s="17"/>
      <c r="CR111" s="17"/>
      <c r="CS111" s="17"/>
      <c r="CT111" s="17"/>
      <c r="CU111" s="17"/>
      <c r="CV111" s="17"/>
      <c r="CW111" s="17"/>
      <c r="CX111" s="17"/>
      <c r="CY111" s="26"/>
      <c r="CZ111" s="26"/>
      <c r="DA111" s="26"/>
      <c r="DB111" s="17"/>
      <c r="DC111" s="17"/>
      <c r="DD111" s="17"/>
      <c r="DE111" s="17"/>
      <c r="DF111" s="17"/>
      <c r="DG111" s="17"/>
      <c r="DH111" s="26"/>
      <c r="DI111" s="17"/>
      <c r="DJ111" s="17"/>
      <c r="DK111" s="17"/>
      <c r="DL111" s="17"/>
      <c r="DM111" s="17">
        <v>12.4</v>
      </c>
      <c r="DN111" s="17">
        <v>12.4</v>
      </c>
      <c r="DO111" s="17">
        <v>12.4</v>
      </c>
      <c r="DP111" s="17">
        <v>12.4</v>
      </c>
      <c r="DQ111" s="17">
        <v>12.4</v>
      </c>
      <c r="DR111" s="17">
        <v>12.4</v>
      </c>
      <c r="DS111" s="17">
        <v>12.4</v>
      </c>
      <c r="DT111" s="17">
        <v>12.4</v>
      </c>
      <c r="DU111" s="17">
        <v>12.4</v>
      </c>
      <c r="DV111" s="17">
        <v>12.4</v>
      </c>
      <c r="DW111" s="17">
        <v>12.4</v>
      </c>
      <c r="DX111" s="17">
        <v>12.4</v>
      </c>
      <c r="DY111" s="17">
        <v>12.4</v>
      </c>
      <c r="DZ111" s="17">
        <v>12.4</v>
      </c>
      <c r="EA111" s="17">
        <v>12.4</v>
      </c>
      <c r="EB111" s="17">
        <v>12.4</v>
      </c>
      <c r="EC111" s="17">
        <v>12.4</v>
      </c>
      <c r="ED111" s="17">
        <v>12.4</v>
      </c>
      <c r="EE111" s="17">
        <v>12.4</v>
      </c>
      <c r="EF111" s="17">
        <v>12.4</v>
      </c>
      <c r="EG111" s="17">
        <v>12.4</v>
      </c>
      <c r="EH111" s="17">
        <v>12.4</v>
      </c>
      <c r="EI111" s="17">
        <v>12.4</v>
      </c>
      <c r="EJ111" s="17">
        <v>12.4</v>
      </c>
      <c r="EK111" s="17">
        <v>12.4</v>
      </c>
      <c r="EL111" s="17">
        <v>12.4</v>
      </c>
      <c r="EM111" s="17">
        <v>12.4</v>
      </c>
      <c r="EN111" s="17">
        <v>12.4</v>
      </c>
      <c r="EO111" s="17">
        <v>12.4</v>
      </c>
      <c r="EP111" s="17">
        <v>12.4</v>
      </c>
      <c r="EQ111" s="17">
        <v>12.4</v>
      </c>
      <c r="ER111" s="17">
        <v>12.4</v>
      </c>
      <c r="ES111" s="17">
        <v>12.4</v>
      </c>
      <c r="ET111" s="17">
        <v>12.4</v>
      </c>
      <c r="EU111" s="17">
        <v>12.4</v>
      </c>
      <c r="EV111" s="17">
        <v>12.4</v>
      </c>
      <c r="EW111" s="17">
        <v>12.4</v>
      </c>
      <c r="EX111" s="17">
        <v>12.4</v>
      </c>
      <c r="EY111" s="17">
        <v>12.4</v>
      </c>
      <c r="EZ111" s="17">
        <v>12.4</v>
      </c>
      <c r="FA111" s="17">
        <v>12.4</v>
      </c>
      <c r="FB111" s="17">
        <v>12.4</v>
      </c>
      <c r="FC111" s="17">
        <v>12.4</v>
      </c>
      <c r="FD111" s="17">
        <v>12.4</v>
      </c>
      <c r="FE111" s="17">
        <v>12.4</v>
      </c>
      <c r="FF111" s="17">
        <v>12.4</v>
      </c>
      <c r="FG111" s="17">
        <v>12.4</v>
      </c>
      <c r="FH111" s="17">
        <v>12.4</v>
      </c>
      <c r="FI111" s="17">
        <v>12.4</v>
      </c>
      <c r="FJ111" s="17">
        <v>12.4</v>
      </c>
      <c r="FK111" s="17">
        <v>12.4</v>
      </c>
      <c r="FL111" s="17">
        <v>12.4</v>
      </c>
      <c r="FM111" s="17">
        <v>12.4</v>
      </c>
      <c r="FN111" s="17">
        <v>12.4</v>
      </c>
      <c r="FO111" s="17">
        <v>12.4</v>
      </c>
      <c r="FP111" s="17">
        <v>12.4</v>
      </c>
      <c r="FQ111" s="17">
        <v>12.4</v>
      </c>
      <c r="FR111" s="17">
        <v>12.4</v>
      </c>
      <c r="FS111" s="17">
        <v>12.4</v>
      </c>
      <c r="FT111" s="17">
        <v>12.4</v>
      </c>
      <c r="FU111" s="17">
        <v>12.4</v>
      </c>
      <c r="FV111" s="17">
        <v>12.4</v>
      </c>
      <c r="FW111" s="17">
        <v>12.4</v>
      </c>
      <c r="FX111" s="17">
        <v>12.4</v>
      </c>
      <c r="FY111" s="17">
        <v>12.4</v>
      </c>
      <c r="FZ111" s="17">
        <v>12.4</v>
      </c>
      <c r="GA111" s="17">
        <v>12.4</v>
      </c>
      <c r="GB111" s="17">
        <v>12.4</v>
      </c>
      <c r="GC111" s="17">
        <v>12.4</v>
      </c>
      <c r="GD111" s="17">
        <v>12.4</v>
      </c>
      <c r="GE111" s="17">
        <v>12.4</v>
      </c>
      <c r="GF111" s="17">
        <v>12.4</v>
      </c>
      <c r="GG111" s="17">
        <v>12.4</v>
      </c>
      <c r="GH111" s="17">
        <v>12.4</v>
      </c>
      <c r="GI111" s="17">
        <v>12.4</v>
      </c>
      <c r="GJ111" s="17">
        <v>12.4</v>
      </c>
      <c r="GK111" s="17">
        <v>12.4</v>
      </c>
      <c r="GL111" s="17">
        <v>12.4</v>
      </c>
      <c r="GM111" s="17">
        <v>12.4</v>
      </c>
      <c r="GN111" s="17">
        <v>12.4</v>
      </c>
      <c r="GO111" s="17">
        <v>12.4</v>
      </c>
      <c r="GP111" s="17">
        <v>12.4</v>
      </c>
      <c r="GQ111" s="17">
        <v>12.4</v>
      </c>
      <c r="GR111" s="17">
        <v>12.4</v>
      </c>
      <c r="GS111" s="17">
        <v>12.4</v>
      </c>
      <c r="GT111" s="17">
        <v>12.4</v>
      </c>
      <c r="GU111" s="17">
        <v>12.4</v>
      </c>
      <c r="GV111" s="17">
        <v>12.4</v>
      </c>
      <c r="GW111" s="17">
        <v>12.4</v>
      </c>
      <c r="GX111" s="17">
        <v>12.4</v>
      </c>
      <c r="GY111" s="17">
        <v>12.4</v>
      </c>
      <c r="GZ111" s="17">
        <v>12.4</v>
      </c>
      <c r="HA111" s="17">
        <v>12.4</v>
      </c>
      <c r="HB111" s="17">
        <v>12.4</v>
      </c>
      <c r="HC111" s="17">
        <v>12.4</v>
      </c>
      <c r="HD111" s="17">
        <v>12.4</v>
      </c>
      <c r="HE111" s="17">
        <v>12.4</v>
      </c>
      <c r="HF111" s="17">
        <v>12.4</v>
      </c>
      <c r="HG111" s="17">
        <v>12.4</v>
      </c>
      <c r="HH111" s="17">
        <v>12.4</v>
      </c>
      <c r="HI111" s="17">
        <v>12.4</v>
      </c>
      <c r="HJ111" s="17">
        <v>12.4</v>
      </c>
      <c r="HK111" s="17">
        <v>12.4</v>
      </c>
      <c r="HL111" s="17">
        <v>12.4</v>
      </c>
      <c r="HM111" s="17">
        <v>12.4</v>
      </c>
      <c r="HN111" s="17">
        <v>12.4</v>
      </c>
      <c r="HO111" s="17">
        <v>12.4</v>
      </c>
      <c r="HP111" s="17">
        <v>12.4</v>
      </c>
      <c r="HQ111" s="17">
        <v>12.4</v>
      </c>
      <c r="HR111" s="17">
        <v>12.4</v>
      </c>
      <c r="HS111" s="17">
        <v>12.4</v>
      </c>
      <c r="HT111" s="17">
        <v>12.4</v>
      </c>
      <c r="HU111" s="17">
        <v>12.4</v>
      </c>
      <c r="HV111" s="17">
        <v>12.4</v>
      </c>
      <c r="HW111" s="17">
        <v>12.4</v>
      </c>
      <c r="HX111" s="17">
        <v>12.4</v>
      </c>
      <c r="HY111" s="17">
        <v>12.4</v>
      </c>
      <c r="HZ111" s="17">
        <v>12.4</v>
      </c>
      <c r="IA111" s="17">
        <v>12.4</v>
      </c>
      <c r="IB111" s="17">
        <v>12.4</v>
      </c>
      <c r="IC111" s="17">
        <v>12.4</v>
      </c>
      <c r="ID111" s="17">
        <v>12.4</v>
      </c>
      <c r="IE111" s="17">
        <v>12.4</v>
      </c>
      <c r="IF111" s="17">
        <v>12.4</v>
      </c>
      <c r="IG111" s="17">
        <v>12.4</v>
      </c>
      <c r="IH111" s="17">
        <v>12.4</v>
      </c>
      <c r="II111" s="17">
        <v>12.4</v>
      </c>
      <c r="IJ111" s="17">
        <v>12.4</v>
      </c>
      <c r="IK111" s="17">
        <v>12.4</v>
      </c>
      <c r="IL111" s="17">
        <v>12.4</v>
      </c>
      <c r="IM111" s="17">
        <v>12.4</v>
      </c>
      <c r="IN111" s="17">
        <v>12.4</v>
      </c>
      <c r="IO111" s="17">
        <v>12.4</v>
      </c>
      <c r="IP111" s="17">
        <v>12.4</v>
      </c>
      <c r="IQ111" s="17">
        <v>12.4</v>
      </c>
      <c r="IR111" s="17">
        <v>12.4</v>
      </c>
      <c r="IS111" s="17">
        <v>12.4</v>
      </c>
      <c r="IT111" s="17">
        <v>12.4</v>
      </c>
      <c r="IU111" s="17">
        <v>12.4</v>
      </c>
      <c r="IV111" s="17">
        <v>12.4</v>
      </c>
      <c r="IW111" s="17">
        <v>12.4</v>
      </c>
      <c r="IX111" s="17">
        <v>12.4</v>
      </c>
      <c r="IY111" s="17">
        <v>12.4</v>
      </c>
    </row>
    <row r="112" spans="1:259" x14ac:dyDescent="0.15">
      <c r="A112" s="17" t="s">
        <v>536</v>
      </c>
      <c r="B112" s="17" t="s">
        <v>537</v>
      </c>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26"/>
      <c r="AB112" s="17"/>
      <c r="AC112" s="26"/>
      <c r="AD112" s="26"/>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26"/>
      <c r="BK112" s="17"/>
      <c r="BL112" s="17"/>
      <c r="BM112" s="17"/>
      <c r="BN112" s="17"/>
      <c r="BO112" s="17"/>
      <c r="BP112" s="17"/>
      <c r="BQ112" s="17"/>
      <c r="BR112" s="17"/>
      <c r="BS112" s="17"/>
      <c r="BT112" s="17"/>
      <c r="BU112" s="17"/>
      <c r="BV112" s="17"/>
      <c r="BW112" s="17"/>
      <c r="BX112" s="26"/>
      <c r="BY112" s="26"/>
      <c r="BZ112" s="26"/>
      <c r="CA112" s="26"/>
      <c r="CB112" s="26"/>
      <c r="CC112" s="17"/>
      <c r="CD112" s="17"/>
      <c r="CE112" s="17"/>
      <c r="CF112" s="17"/>
      <c r="CG112" s="17"/>
      <c r="CH112" s="17"/>
      <c r="CI112" s="17"/>
      <c r="CJ112" s="26"/>
      <c r="CK112" s="17"/>
      <c r="CL112" s="17"/>
      <c r="CM112" s="17"/>
      <c r="CN112" s="17"/>
      <c r="CO112" s="17"/>
      <c r="CP112" s="17"/>
      <c r="CQ112" s="17"/>
      <c r="CR112" s="17"/>
      <c r="CS112" s="17"/>
      <c r="CT112" s="17"/>
      <c r="CU112" s="17"/>
      <c r="CV112" s="17"/>
      <c r="CW112" s="17"/>
      <c r="CX112" s="17"/>
      <c r="CY112" s="26"/>
      <c r="CZ112" s="26"/>
      <c r="DA112" s="26"/>
      <c r="DB112" s="17"/>
      <c r="DC112" s="17"/>
      <c r="DD112" s="17"/>
      <c r="DE112" s="17"/>
      <c r="DF112" s="17"/>
      <c r="DG112" s="17"/>
      <c r="DH112" s="26"/>
      <c r="DI112" s="17"/>
      <c r="DJ112" s="17"/>
      <c r="DK112" s="17"/>
      <c r="DL112" s="17"/>
      <c r="DM112" s="17">
        <v>7.21</v>
      </c>
      <c r="DN112" s="17">
        <v>7.2</v>
      </c>
      <c r="DO112" s="17">
        <v>7.19</v>
      </c>
      <c r="DP112" s="17">
        <v>7.19</v>
      </c>
      <c r="DQ112" s="17">
        <v>7.2</v>
      </c>
      <c r="DR112" s="17">
        <v>7.19</v>
      </c>
      <c r="DS112" s="17">
        <v>7.2</v>
      </c>
      <c r="DT112" s="17">
        <v>7.21</v>
      </c>
      <c r="DU112" s="17">
        <v>7.22</v>
      </c>
      <c r="DV112" s="17">
        <v>7.25</v>
      </c>
      <c r="DW112" s="17">
        <v>7.23</v>
      </c>
      <c r="DX112" s="17">
        <v>7.23</v>
      </c>
      <c r="DY112" s="17">
        <v>7.22</v>
      </c>
      <c r="DZ112" s="17">
        <v>7.23</v>
      </c>
      <c r="EA112" s="17">
        <v>7.23</v>
      </c>
      <c r="EB112" s="17">
        <v>7.2</v>
      </c>
      <c r="EC112" s="17">
        <v>7.2</v>
      </c>
      <c r="ED112" s="17">
        <v>7.2</v>
      </c>
      <c r="EE112" s="17">
        <v>7.19</v>
      </c>
      <c r="EF112" s="17">
        <v>7.19</v>
      </c>
      <c r="EG112" s="17">
        <v>7.2</v>
      </c>
      <c r="EH112" s="17">
        <v>7.19</v>
      </c>
      <c r="EI112" s="17">
        <v>7.22</v>
      </c>
      <c r="EJ112" s="17">
        <v>7.22</v>
      </c>
      <c r="EK112" s="17">
        <v>7.21</v>
      </c>
      <c r="EL112" s="17">
        <v>7.21</v>
      </c>
      <c r="EM112" s="17">
        <v>7.19</v>
      </c>
      <c r="EN112" s="17">
        <v>7.19</v>
      </c>
      <c r="EO112" s="17">
        <v>7.19</v>
      </c>
      <c r="EP112" s="17">
        <v>7.2</v>
      </c>
      <c r="EQ112" s="17">
        <v>7.19</v>
      </c>
      <c r="ER112" s="17">
        <v>7.19</v>
      </c>
      <c r="ES112" s="17">
        <v>7.19</v>
      </c>
      <c r="ET112" s="17">
        <v>7.18</v>
      </c>
      <c r="EU112" s="17">
        <v>7.17</v>
      </c>
      <c r="EV112" s="17">
        <v>7.18</v>
      </c>
      <c r="EW112" s="17">
        <v>7.18</v>
      </c>
      <c r="EX112" s="17">
        <v>7.18</v>
      </c>
      <c r="EY112" s="17">
        <v>7.18</v>
      </c>
      <c r="EZ112" s="17">
        <v>7.17</v>
      </c>
      <c r="FA112" s="17">
        <v>7.18</v>
      </c>
      <c r="FB112" s="17">
        <v>7.18</v>
      </c>
      <c r="FC112" s="17">
        <v>7.17</v>
      </c>
      <c r="FD112" s="17">
        <v>7.18</v>
      </c>
      <c r="FE112" s="17">
        <v>7.18</v>
      </c>
      <c r="FF112" s="17">
        <v>7.19</v>
      </c>
      <c r="FG112" s="17">
        <v>7.19</v>
      </c>
      <c r="FH112" s="17">
        <v>7.19</v>
      </c>
      <c r="FI112" s="17">
        <v>7.21</v>
      </c>
      <c r="FJ112" s="17">
        <v>7.2</v>
      </c>
      <c r="FK112" s="17">
        <v>7.2</v>
      </c>
      <c r="FL112" s="17">
        <v>7.18</v>
      </c>
      <c r="FM112" s="17">
        <v>7.2</v>
      </c>
      <c r="FN112" s="17">
        <v>7.19</v>
      </c>
      <c r="FO112" s="17">
        <v>7.2</v>
      </c>
      <c r="FP112" s="17">
        <v>7.19</v>
      </c>
      <c r="FQ112" s="17">
        <v>7.2</v>
      </c>
      <c r="FR112" s="17">
        <v>7.2</v>
      </c>
      <c r="FS112" s="17">
        <v>7.2</v>
      </c>
      <c r="FT112" s="17">
        <v>7.2</v>
      </c>
      <c r="FU112" s="17">
        <v>7.2</v>
      </c>
      <c r="FV112" s="17">
        <v>7.22</v>
      </c>
      <c r="FW112" s="17">
        <v>7.23</v>
      </c>
      <c r="FX112" s="17">
        <v>7.23</v>
      </c>
      <c r="FY112" s="17">
        <v>7.24</v>
      </c>
      <c r="FZ112" s="17">
        <v>7.24</v>
      </c>
      <c r="GA112" s="17">
        <v>7.22</v>
      </c>
      <c r="GB112" s="17">
        <v>7.24</v>
      </c>
      <c r="GC112" s="17">
        <v>7.23</v>
      </c>
      <c r="GD112" s="17">
        <v>7.23</v>
      </c>
      <c r="GE112" s="17">
        <v>7.23</v>
      </c>
      <c r="GF112" s="17">
        <v>7.21</v>
      </c>
      <c r="GG112" s="17">
        <v>7.21</v>
      </c>
      <c r="GH112" s="17">
        <v>7.21</v>
      </c>
      <c r="GI112" s="17">
        <v>7.21</v>
      </c>
      <c r="GJ112" s="17">
        <v>7.21</v>
      </c>
      <c r="GK112" s="17">
        <v>7.2</v>
      </c>
      <c r="GL112" s="17">
        <v>7.2</v>
      </c>
      <c r="GM112" s="17">
        <v>7.2</v>
      </c>
      <c r="GN112" s="17">
        <v>7.21</v>
      </c>
      <c r="GO112" s="17">
        <v>7.2</v>
      </c>
      <c r="GP112" s="17">
        <v>7.21</v>
      </c>
      <c r="GQ112" s="17">
        <v>7.22</v>
      </c>
      <c r="GR112" s="17">
        <v>7.21</v>
      </c>
      <c r="GS112" s="17">
        <v>7.22</v>
      </c>
      <c r="GT112" s="17">
        <v>7.22</v>
      </c>
      <c r="GU112" s="17">
        <v>7.22</v>
      </c>
      <c r="GV112" s="17">
        <v>7.22</v>
      </c>
      <c r="GW112" s="17">
        <v>7.23</v>
      </c>
      <c r="GX112" s="17">
        <v>7.22</v>
      </c>
      <c r="GY112" s="17">
        <v>7.21</v>
      </c>
      <c r="GZ112" s="17">
        <v>7.21</v>
      </c>
      <c r="HA112" s="17">
        <v>7.23</v>
      </c>
      <c r="HB112" s="17">
        <v>7.22</v>
      </c>
      <c r="HC112" s="17">
        <v>7.23</v>
      </c>
      <c r="HD112" s="17">
        <v>7.24</v>
      </c>
      <c r="HE112" s="17">
        <v>7.23</v>
      </c>
      <c r="HF112" s="17">
        <v>7.25</v>
      </c>
      <c r="HG112" s="17">
        <v>7.28</v>
      </c>
      <c r="HH112" s="17">
        <v>7.27</v>
      </c>
      <c r="HI112" s="17">
        <v>7.27</v>
      </c>
      <c r="HJ112" s="17">
        <v>7.27</v>
      </c>
      <c r="HK112" s="17">
        <v>7.27</v>
      </c>
      <c r="HL112" s="17">
        <v>7.25</v>
      </c>
      <c r="HM112" s="17">
        <v>7.27</v>
      </c>
      <c r="HN112" s="17">
        <v>7.27</v>
      </c>
      <c r="HO112" s="17">
        <v>7.27</v>
      </c>
      <c r="HP112" s="17">
        <v>7.26</v>
      </c>
      <c r="HQ112" s="17">
        <v>7.27</v>
      </c>
      <c r="HR112" s="17">
        <v>7.27</v>
      </c>
      <c r="HS112" s="17">
        <v>7.26</v>
      </c>
      <c r="HT112" s="17">
        <v>7.28</v>
      </c>
      <c r="HU112" s="17">
        <v>7.27</v>
      </c>
      <c r="HV112" s="17">
        <v>7.27</v>
      </c>
      <c r="HW112" s="17">
        <v>7.28</v>
      </c>
      <c r="HX112" s="17">
        <v>7.3</v>
      </c>
      <c r="HY112" s="17">
        <v>7.29</v>
      </c>
      <c r="HZ112" s="17">
        <v>7.28</v>
      </c>
      <c r="IA112" s="17">
        <v>7.28</v>
      </c>
      <c r="IB112" s="17">
        <v>7.27</v>
      </c>
      <c r="IC112" s="17">
        <v>7.26</v>
      </c>
      <c r="ID112" s="17">
        <v>7.23</v>
      </c>
      <c r="IE112" s="17">
        <v>7.25</v>
      </c>
      <c r="IF112" s="17">
        <v>7.24</v>
      </c>
      <c r="IG112" s="17">
        <v>7.23</v>
      </c>
      <c r="IH112" s="17">
        <v>7.25</v>
      </c>
      <c r="II112" s="17">
        <v>7.24</v>
      </c>
      <c r="IJ112" s="17">
        <v>7.24</v>
      </c>
      <c r="IK112" s="17">
        <v>7.24</v>
      </c>
      <c r="IL112" s="17">
        <v>7.25</v>
      </c>
      <c r="IM112" s="17">
        <v>7.26</v>
      </c>
      <c r="IN112" s="17">
        <v>7.25</v>
      </c>
      <c r="IO112" s="17">
        <v>7.26</v>
      </c>
      <c r="IP112" s="17">
        <v>7.26</v>
      </c>
      <c r="IQ112" s="17">
        <v>7.26</v>
      </c>
      <c r="IR112" s="17">
        <v>7.27</v>
      </c>
      <c r="IS112" s="17">
        <v>7.26</v>
      </c>
      <c r="IT112" s="17">
        <v>7.25</v>
      </c>
      <c r="IU112" s="17">
        <v>7.26</v>
      </c>
      <c r="IV112" s="17">
        <v>7.26</v>
      </c>
      <c r="IW112" s="17">
        <v>7.26</v>
      </c>
      <c r="IX112" s="17">
        <v>7.26</v>
      </c>
      <c r="IY112" s="17">
        <v>7.26</v>
      </c>
    </row>
    <row r="113" spans="1:259" x14ac:dyDescent="0.15">
      <c r="A113" s="17" t="s">
        <v>4607</v>
      </c>
      <c r="B113" s="17" t="s">
        <v>4738</v>
      </c>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26"/>
      <c r="AB113" s="17"/>
      <c r="AC113" s="26"/>
      <c r="AD113" s="26"/>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26"/>
      <c r="BK113" s="17"/>
      <c r="BL113" s="17"/>
      <c r="BM113" s="17"/>
      <c r="BN113" s="17"/>
      <c r="BO113" s="17"/>
      <c r="BP113" s="17"/>
      <c r="BQ113" s="17"/>
      <c r="BR113" s="17"/>
      <c r="BS113" s="17"/>
      <c r="BT113" s="17"/>
      <c r="BU113" s="17"/>
      <c r="BV113" s="17"/>
      <c r="BW113" s="17"/>
      <c r="BX113" s="26"/>
      <c r="BY113" s="26"/>
      <c r="BZ113" s="26"/>
      <c r="CA113" s="26"/>
      <c r="CB113" s="26"/>
      <c r="CC113" s="17"/>
      <c r="CD113" s="17"/>
      <c r="CE113" s="17"/>
      <c r="CF113" s="17"/>
      <c r="CG113" s="17"/>
      <c r="CH113" s="17"/>
      <c r="CI113" s="17"/>
      <c r="CJ113" s="26"/>
      <c r="CK113" s="17"/>
      <c r="CL113" s="17"/>
      <c r="CM113" s="17"/>
      <c r="CN113" s="17"/>
      <c r="CO113" s="17"/>
      <c r="CP113" s="17"/>
      <c r="CQ113" s="17"/>
      <c r="CR113" s="17"/>
      <c r="CS113" s="17"/>
      <c r="CT113" s="17"/>
      <c r="CU113" s="17"/>
      <c r="CV113" s="17"/>
      <c r="CW113" s="17"/>
      <c r="CX113" s="17"/>
      <c r="CY113" s="26"/>
      <c r="CZ113" s="26"/>
      <c r="DA113" s="26"/>
      <c r="DB113" s="17"/>
      <c r="DC113" s="17"/>
      <c r="DD113" s="17"/>
      <c r="DE113" s="17"/>
      <c r="DF113" s="17"/>
      <c r="DG113" s="17"/>
      <c r="DH113" s="26"/>
      <c r="DI113" s="17"/>
      <c r="DJ113" s="17"/>
      <c r="DK113" s="17"/>
      <c r="DL113" s="17"/>
      <c r="DM113" s="17">
        <v>9.35</v>
      </c>
      <c r="DN113" s="17">
        <v>9.35</v>
      </c>
      <c r="DO113" s="17">
        <v>9.35</v>
      </c>
      <c r="DP113" s="17">
        <v>9.35</v>
      </c>
      <c r="DQ113" s="17">
        <v>9.36</v>
      </c>
      <c r="DR113" s="17">
        <v>9.36</v>
      </c>
      <c r="DS113" s="17">
        <v>9.36</v>
      </c>
      <c r="DT113" s="17">
        <v>9.36</v>
      </c>
      <c r="DU113" s="17">
        <v>9.35</v>
      </c>
      <c r="DV113" s="17">
        <v>9.34</v>
      </c>
      <c r="DW113" s="17">
        <v>9.33</v>
      </c>
      <c r="DX113" s="17">
        <v>9.33</v>
      </c>
      <c r="DY113" s="17">
        <v>9.34</v>
      </c>
      <c r="DZ113" s="17">
        <v>9.32</v>
      </c>
      <c r="EA113" s="17">
        <v>9.33</v>
      </c>
      <c r="EB113" s="17">
        <v>9.34</v>
      </c>
      <c r="EC113" s="17">
        <v>9.34</v>
      </c>
      <c r="ED113" s="17">
        <v>9.33</v>
      </c>
      <c r="EE113" s="17">
        <v>9.32</v>
      </c>
      <c r="EF113" s="17">
        <v>9.32</v>
      </c>
      <c r="EG113" s="17">
        <v>9.32</v>
      </c>
      <c r="EH113" s="17">
        <v>9.32</v>
      </c>
      <c r="EI113" s="17">
        <v>9.32</v>
      </c>
      <c r="EJ113" s="17">
        <v>9.32</v>
      </c>
      <c r="EK113" s="17">
        <v>9.32</v>
      </c>
      <c r="EL113" s="17">
        <v>9.32</v>
      </c>
      <c r="EM113" s="17">
        <v>9.32</v>
      </c>
      <c r="EN113" s="17">
        <v>9.33</v>
      </c>
      <c r="EO113" s="17">
        <v>9.33</v>
      </c>
      <c r="EP113" s="17">
        <v>9.31</v>
      </c>
      <c r="EQ113" s="17">
        <v>9.32</v>
      </c>
      <c r="ER113" s="17">
        <v>9.31</v>
      </c>
      <c r="ES113" s="17">
        <v>9.2899999999999991</v>
      </c>
      <c r="ET113" s="17">
        <v>9.3000000000000007</v>
      </c>
      <c r="EU113" s="17">
        <v>9.2899999999999991</v>
      </c>
      <c r="EV113" s="17">
        <v>9.26</v>
      </c>
      <c r="EW113" s="17">
        <v>9.27</v>
      </c>
      <c r="EX113" s="17">
        <v>9.2799999999999994</v>
      </c>
      <c r="EY113" s="17">
        <v>9.2799999999999994</v>
      </c>
      <c r="EZ113" s="17">
        <v>9.2799999999999994</v>
      </c>
      <c r="FA113" s="17">
        <v>9.2899999999999991</v>
      </c>
      <c r="FB113" s="17">
        <v>9.31</v>
      </c>
      <c r="FC113" s="17">
        <v>9.2899999999999991</v>
      </c>
      <c r="FD113" s="17">
        <v>9.2899999999999991</v>
      </c>
      <c r="FE113" s="17">
        <v>9.2899999999999991</v>
      </c>
      <c r="FF113" s="17">
        <v>9.2899999999999991</v>
      </c>
      <c r="FG113" s="17">
        <v>9.2799999999999994</v>
      </c>
      <c r="FH113" s="17">
        <v>9.27</v>
      </c>
      <c r="FI113" s="17">
        <v>9.26</v>
      </c>
      <c r="FJ113" s="17">
        <v>9.26</v>
      </c>
      <c r="FK113" s="17">
        <v>9.2899999999999991</v>
      </c>
      <c r="FL113" s="17">
        <v>9.2799999999999994</v>
      </c>
      <c r="FM113" s="17">
        <v>9.2899999999999991</v>
      </c>
      <c r="FN113" s="17">
        <v>9.3000000000000007</v>
      </c>
      <c r="FO113" s="17">
        <v>9.2899999999999991</v>
      </c>
      <c r="FP113" s="17">
        <v>9.2899999999999991</v>
      </c>
      <c r="FQ113" s="17">
        <v>9.2899999999999991</v>
      </c>
      <c r="FR113" s="17">
        <v>9.2799999999999994</v>
      </c>
      <c r="FS113" s="17">
        <v>9.2799999999999994</v>
      </c>
      <c r="FT113" s="17">
        <v>9.25</v>
      </c>
      <c r="FU113" s="17">
        <v>9.25</v>
      </c>
      <c r="FV113" s="17">
        <v>9.27</v>
      </c>
      <c r="FW113" s="17">
        <v>9.27</v>
      </c>
      <c r="FX113" s="17">
        <v>9.27</v>
      </c>
      <c r="FY113" s="17">
        <v>9.2799999999999994</v>
      </c>
      <c r="FZ113" s="17">
        <v>9.2899999999999991</v>
      </c>
      <c r="GA113" s="17">
        <v>9.2899999999999991</v>
      </c>
      <c r="GB113" s="17">
        <v>9.3000000000000007</v>
      </c>
      <c r="GC113" s="17">
        <v>9.31</v>
      </c>
      <c r="GD113" s="17">
        <v>9.31</v>
      </c>
      <c r="GE113" s="17">
        <v>9.32</v>
      </c>
      <c r="GF113" s="17">
        <v>9.31</v>
      </c>
      <c r="GG113" s="17">
        <v>9.3000000000000007</v>
      </c>
      <c r="GH113" s="17">
        <v>9.2899999999999991</v>
      </c>
      <c r="GI113" s="17">
        <v>9.2899999999999991</v>
      </c>
      <c r="GJ113" s="17">
        <v>9.2799999999999994</v>
      </c>
      <c r="GK113" s="17">
        <v>9.2799999999999994</v>
      </c>
      <c r="GL113" s="17">
        <v>9.2899999999999991</v>
      </c>
      <c r="GM113" s="17">
        <v>9.2899999999999991</v>
      </c>
      <c r="GN113" s="17">
        <v>9.2899999999999991</v>
      </c>
      <c r="GO113" s="17">
        <v>9.2899999999999991</v>
      </c>
      <c r="GP113" s="17">
        <v>9.2899999999999991</v>
      </c>
      <c r="GQ113" s="17">
        <v>9.2899999999999991</v>
      </c>
      <c r="GR113" s="17">
        <v>9.3000000000000007</v>
      </c>
      <c r="GS113" s="17">
        <v>9.2899999999999991</v>
      </c>
      <c r="GT113" s="17">
        <v>9.3000000000000007</v>
      </c>
      <c r="GU113" s="17">
        <v>9.3000000000000007</v>
      </c>
      <c r="GV113" s="17">
        <v>9.3000000000000007</v>
      </c>
      <c r="GW113" s="17">
        <v>9.3000000000000007</v>
      </c>
      <c r="GX113" s="17">
        <v>9.31</v>
      </c>
      <c r="GY113" s="17">
        <v>9.3000000000000007</v>
      </c>
      <c r="GZ113" s="17">
        <v>9.39</v>
      </c>
      <c r="HA113" s="17">
        <v>9.5</v>
      </c>
      <c r="HB113" s="17">
        <v>9.4700000000000006</v>
      </c>
      <c r="HC113" s="17">
        <v>9.5500000000000007</v>
      </c>
      <c r="HD113" s="17">
        <v>9.5</v>
      </c>
      <c r="HE113" s="17">
        <v>9.5399999999999991</v>
      </c>
      <c r="HF113" s="17">
        <v>9.49</v>
      </c>
      <c r="HG113" s="17">
        <v>9.48</v>
      </c>
      <c r="HH113" s="17">
        <v>9.49</v>
      </c>
      <c r="HI113" s="17">
        <v>9.4700000000000006</v>
      </c>
      <c r="HJ113" s="17">
        <v>9.4499999999999993</v>
      </c>
      <c r="HK113" s="17">
        <v>9.44</v>
      </c>
      <c r="HL113" s="17">
        <v>9.4700000000000006</v>
      </c>
      <c r="HM113" s="17">
        <v>9.48</v>
      </c>
      <c r="HN113" s="17">
        <v>9.43</v>
      </c>
      <c r="HO113" s="17">
        <v>9.4499999999999993</v>
      </c>
      <c r="HP113" s="17">
        <v>9.44</v>
      </c>
      <c r="HQ113" s="17">
        <v>9.44</v>
      </c>
      <c r="HR113" s="17">
        <v>9.4499999999999993</v>
      </c>
      <c r="HS113" s="17">
        <v>9.4499999999999993</v>
      </c>
      <c r="HT113" s="17">
        <v>9.4499999999999993</v>
      </c>
      <c r="HU113" s="17">
        <v>9.44</v>
      </c>
      <c r="HV113" s="17">
        <v>9.43</v>
      </c>
      <c r="HW113" s="17">
        <v>9.44</v>
      </c>
      <c r="HX113" s="17">
        <v>9.44</v>
      </c>
      <c r="HY113" s="17">
        <v>9.41</v>
      </c>
      <c r="HZ113" s="17">
        <v>9.42</v>
      </c>
      <c r="IA113" s="17">
        <v>9.42</v>
      </c>
      <c r="IB113" s="17">
        <v>9.43</v>
      </c>
      <c r="IC113" s="17">
        <v>9.43</v>
      </c>
      <c r="ID113" s="17">
        <v>9.42</v>
      </c>
      <c r="IE113" s="17">
        <v>9.41</v>
      </c>
      <c r="IF113" s="17">
        <v>9.41</v>
      </c>
      <c r="IG113" s="17">
        <v>9.39</v>
      </c>
      <c r="IH113" s="17">
        <v>9.3699999999999992</v>
      </c>
      <c r="II113" s="17">
        <v>9.39</v>
      </c>
      <c r="IJ113" s="17">
        <v>9.4</v>
      </c>
      <c r="IK113" s="17">
        <v>9.3800000000000008</v>
      </c>
      <c r="IL113" s="17">
        <v>9.3800000000000008</v>
      </c>
      <c r="IM113" s="17">
        <v>9.39</v>
      </c>
      <c r="IN113" s="17">
        <v>9.4</v>
      </c>
      <c r="IO113" s="17">
        <v>9.39</v>
      </c>
      <c r="IP113" s="17">
        <v>9.3800000000000008</v>
      </c>
      <c r="IQ113" s="17">
        <v>9.36</v>
      </c>
      <c r="IR113" s="17">
        <v>9.35</v>
      </c>
      <c r="IS113" s="17">
        <v>9.36</v>
      </c>
      <c r="IT113" s="17">
        <v>9.3800000000000008</v>
      </c>
      <c r="IU113" s="17">
        <v>9.3800000000000008</v>
      </c>
      <c r="IV113" s="17">
        <v>9.3800000000000008</v>
      </c>
      <c r="IW113" s="17">
        <v>9.3800000000000008</v>
      </c>
      <c r="IX113" s="17">
        <v>9.3800000000000008</v>
      </c>
      <c r="IY113" s="17">
        <v>9.3800000000000008</v>
      </c>
    </row>
    <row r="114" spans="1:259" x14ac:dyDescent="0.15">
      <c r="A114" s="17" t="s">
        <v>682</v>
      </c>
      <c r="B114" s="17" t="s">
        <v>683</v>
      </c>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26"/>
      <c r="AB114" s="17"/>
      <c r="AC114" s="26"/>
      <c r="AD114" s="26"/>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26"/>
      <c r="BK114" s="17"/>
      <c r="BL114" s="17"/>
      <c r="BM114" s="17"/>
      <c r="BN114" s="17"/>
      <c r="BO114" s="17"/>
      <c r="BP114" s="17"/>
      <c r="BQ114" s="17"/>
      <c r="BR114" s="17"/>
      <c r="BS114" s="17"/>
      <c r="BT114" s="17"/>
      <c r="BU114" s="17"/>
      <c r="BV114" s="17"/>
      <c r="BW114" s="17"/>
      <c r="BX114" s="26"/>
      <c r="BY114" s="26"/>
      <c r="BZ114" s="26"/>
      <c r="CA114" s="26"/>
      <c r="CB114" s="26"/>
      <c r="CC114" s="17"/>
      <c r="CD114" s="17"/>
      <c r="CE114" s="17"/>
      <c r="CF114" s="17"/>
      <c r="CG114" s="17"/>
      <c r="CH114" s="17"/>
      <c r="CI114" s="17"/>
      <c r="CJ114" s="26"/>
      <c r="CK114" s="17"/>
      <c r="CL114" s="17"/>
      <c r="CM114" s="17"/>
      <c r="CN114" s="17"/>
      <c r="CO114" s="17"/>
      <c r="CP114" s="17"/>
      <c r="CQ114" s="17"/>
      <c r="CR114" s="17"/>
      <c r="CS114" s="17"/>
      <c r="CT114" s="17"/>
      <c r="CU114" s="17"/>
      <c r="CV114" s="17"/>
      <c r="CW114" s="17"/>
      <c r="CX114" s="17"/>
      <c r="CY114" s="26"/>
      <c r="CZ114" s="26"/>
      <c r="DA114" s="26"/>
      <c r="DB114" s="17"/>
      <c r="DC114" s="17"/>
      <c r="DD114" s="17"/>
      <c r="DE114" s="17"/>
      <c r="DF114" s="17"/>
      <c r="DG114" s="17"/>
      <c r="DH114" s="26"/>
      <c r="DI114" s="17"/>
      <c r="DJ114" s="17"/>
      <c r="DK114" s="17"/>
      <c r="DL114" s="17"/>
      <c r="DM114" s="17">
        <v>7.13</v>
      </c>
      <c r="DN114" s="17">
        <v>7.13</v>
      </c>
      <c r="DO114" s="17">
        <v>7.15</v>
      </c>
      <c r="DP114" s="17">
        <v>7.16</v>
      </c>
      <c r="DQ114" s="17">
        <v>7.15</v>
      </c>
      <c r="DR114" s="17">
        <v>7.15</v>
      </c>
      <c r="DS114" s="17">
        <v>7.15</v>
      </c>
      <c r="DT114" s="17">
        <v>7.16</v>
      </c>
      <c r="DU114" s="17">
        <v>7.15</v>
      </c>
      <c r="DV114" s="17">
        <v>7.16</v>
      </c>
      <c r="DW114" s="17">
        <v>7.15</v>
      </c>
      <c r="DX114" s="17">
        <v>7.15</v>
      </c>
      <c r="DY114" s="17">
        <v>7.16</v>
      </c>
      <c r="DZ114" s="17">
        <v>7.17</v>
      </c>
      <c r="EA114" s="17">
        <v>7.17</v>
      </c>
      <c r="EB114" s="17">
        <v>7.16</v>
      </c>
      <c r="EC114" s="17">
        <v>7.15</v>
      </c>
      <c r="ED114" s="17">
        <v>7.15</v>
      </c>
      <c r="EE114" s="17">
        <v>7.16</v>
      </c>
      <c r="EF114" s="17">
        <v>7.15</v>
      </c>
      <c r="EG114" s="17">
        <v>7.15</v>
      </c>
      <c r="EH114" s="17">
        <v>7.16</v>
      </c>
      <c r="EI114" s="17">
        <v>7.16</v>
      </c>
      <c r="EJ114" s="17">
        <v>7.15</v>
      </c>
      <c r="EK114" s="17">
        <v>7.15</v>
      </c>
      <c r="EL114" s="17">
        <v>7.15</v>
      </c>
      <c r="EM114" s="17">
        <v>7.15</v>
      </c>
      <c r="EN114" s="17">
        <v>7.15</v>
      </c>
      <c r="EO114" s="17">
        <v>7.15</v>
      </c>
      <c r="EP114" s="17">
        <v>7.15</v>
      </c>
      <c r="EQ114" s="17">
        <v>7.15</v>
      </c>
      <c r="ER114" s="17">
        <v>7.15</v>
      </c>
      <c r="ES114" s="17">
        <v>7.15</v>
      </c>
      <c r="ET114" s="17">
        <v>7.14</v>
      </c>
      <c r="EU114" s="17">
        <v>7.14</v>
      </c>
      <c r="EV114" s="17">
        <v>7.14</v>
      </c>
      <c r="EW114" s="17">
        <v>7.14</v>
      </c>
      <c r="EX114" s="17">
        <v>7.15</v>
      </c>
      <c r="EY114" s="17">
        <v>7.14</v>
      </c>
      <c r="EZ114" s="17">
        <v>7.14</v>
      </c>
      <c r="FA114" s="17">
        <v>7.14</v>
      </c>
      <c r="FB114" s="17">
        <v>7.14</v>
      </c>
      <c r="FC114" s="17">
        <v>7.14</v>
      </c>
      <c r="FD114" s="17">
        <v>7.14</v>
      </c>
      <c r="FE114" s="17">
        <v>7.14</v>
      </c>
      <c r="FF114" s="17">
        <v>7.14</v>
      </c>
      <c r="FG114" s="17">
        <v>7.12</v>
      </c>
      <c r="FH114" s="17">
        <v>7.13</v>
      </c>
      <c r="FI114" s="17">
        <v>7.13</v>
      </c>
      <c r="FJ114" s="17">
        <v>7.12</v>
      </c>
      <c r="FK114" s="17">
        <v>7.13</v>
      </c>
      <c r="FL114" s="17">
        <v>7.13</v>
      </c>
      <c r="FM114" s="17">
        <v>7.13</v>
      </c>
      <c r="FN114" s="17">
        <v>7.13</v>
      </c>
      <c r="FO114" s="17">
        <v>7.12</v>
      </c>
      <c r="FP114" s="17">
        <v>7.13</v>
      </c>
      <c r="FQ114" s="17">
        <v>7.12</v>
      </c>
      <c r="FR114" s="17">
        <v>7.12</v>
      </c>
      <c r="FS114" s="17">
        <v>7.12</v>
      </c>
      <c r="FT114" s="17">
        <v>7.11</v>
      </c>
      <c r="FU114" s="17">
        <v>7.1</v>
      </c>
      <c r="FV114" s="17">
        <v>7.09</v>
      </c>
      <c r="FW114" s="17">
        <v>7.09</v>
      </c>
      <c r="FX114" s="17">
        <v>7.09</v>
      </c>
      <c r="FY114" s="17">
        <v>7.09</v>
      </c>
      <c r="FZ114" s="17">
        <v>7.11</v>
      </c>
      <c r="GA114" s="17">
        <v>7.13</v>
      </c>
      <c r="GB114" s="17">
        <v>7.13</v>
      </c>
      <c r="GC114" s="17">
        <v>7.13</v>
      </c>
      <c r="GD114" s="17">
        <v>7.13</v>
      </c>
      <c r="GE114" s="17">
        <v>7.12</v>
      </c>
      <c r="GF114" s="17">
        <v>7.12</v>
      </c>
      <c r="GG114" s="17">
        <v>7.11</v>
      </c>
      <c r="GH114" s="17">
        <v>7.1</v>
      </c>
      <c r="GI114" s="17">
        <v>7.1</v>
      </c>
      <c r="GJ114" s="17">
        <v>7.11</v>
      </c>
      <c r="GK114" s="17">
        <v>7.11</v>
      </c>
      <c r="GL114" s="17">
        <v>7.11</v>
      </c>
      <c r="GM114" s="17">
        <v>7.1</v>
      </c>
      <c r="GN114" s="17">
        <v>7.1</v>
      </c>
      <c r="GO114" s="17">
        <v>7.11</v>
      </c>
      <c r="GP114" s="17">
        <v>7.11</v>
      </c>
      <c r="GQ114" s="17">
        <v>7.09</v>
      </c>
      <c r="GR114" s="17">
        <v>7.08</v>
      </c>
      <c r="GS114" s="17">
        <v>7.08</v>
      </c>
      <c r="GT114" s="17">
        <v>7.08</v>
      </c>
      <c r="GU114" s="17">
        <v>7.08</v>
      </c>
      <c r="GV114" s="17">
        <v>7.08</v>
      </c>
      <c r="GW114" s="17">
        <v>7.07</v>
      </c>
      <c r="GX114" s="17">
        <v>7.07</v>
      </c>
      <c r="GY114" s="17">
        <v>7.08</v>
      </c>
      <c r="GZ114" s="17">
        <v>7.08</v>
      </c>
      <c r="HA114" s="17">
        <v>7.09</v>
      </c>
      <c r="HB114" s="17">
        <v>7.1</v>
      </c>
      <c r="HC114" s="17">
        <v>7.11</v>
      </c>
      <c r="HD114" s="17">
        <v>7.12</v>
      </c>
      <c r="HE114" s="17">
        <v>7.12</v>
      </c>
      <c r="HF114" s="17">
        <v>7.1</v>
      </c>
      <c r="HG114" s="17">
        <v>7.12</v>
      </c>
      <c r="HH114" s="17">
        <v>7.1</v>
      </c>
      <c r="HI114" s="17">
        <v>7.11</v>
      </c>
      <c r="HJ114" s="17">
        <v>7.09</v>
      </c>
      <c r="HK114" s="17">
        <v>7.09</v>
      </c>
      <c r="HL114" s="17">
        <v>7.08</v>
      </c>
      <c r="HM114" s="17">
        <v>7.09</v>
      </c>
      <c r="HN114" s="17">
        <v>7.08</v>
      </c>
      <c r="HO114" s="17">
        <v>7.08</v>
      </c>
      <c r="HP114" s="17">
        <v>7.07</v>
      </c>
      <c r="HQ114" s="17">
        <v>7.08</v>
      </c>
      <c r="HR114" s="17">
        <v>7.07</v>
      </c>
      <c r="HS114" s="17">
        <v>7.08</v>
      </c>
      <c r="HT114" s="17">
        <v>7.08</v>
      </c>
      <c r="HU114" s="17">
        <v>7.08</v>
      </c>
      <c r="HV114" s="17">
        <v>7.09</v>
      </c>
      <c r="HW114" s="17">
        <v>7.09</v>
      </c>
      <c r="HX114" s="17">
        <v>7.09</v>
      </c>
      <c r="HY114" s="17">
        <v>7.09</v>
      </c>
      <c r="HZ114" s="17">
        <v>7.09</v>
      </c>
      <c r="IA114" s="17">
        <v>7.09</v>
      </c>
      <c r="IB114" s="17">
        <v>7.09</v>
      </c>
      <c r="IC114" s="17">
        <v>7.08</v>
      </c>
      <c r="ID114" s="17">
        <v>7.08</v>
      </c>
      <c r="IE114" s="17">
        <v>7.07</v>
      </c>
      <c r="IF114" s="17">
        <v>7.08</v>
      </c>
      <c r="IG114" s="17">
        <v>7.07</v>
      </c>
      <c r="IH114" s="17">
        <v>7.06</v>
      </c>
      <c r="II114" s="17">
        <v>7.06</v>
      </c>
      <c r="IJ114" s="17">
        <v>7.07</v>
      </c>
      <c r="IK114" s="17">
        <v>7.06</v>
      </c>
      <c r="IL114" s="17">
        <v>7.07</v>
      </c>
      <c r="IM114" s="17">
        <v>7.08</v>
      </c>
      <c r="IN114" s="17">
        <v>7.07</v>
      </c>
      <c r="IO114" s="17">
        <v>7.09</v>
      </c>
      <c r="IP114" s="17">
        <v>7.08</v>
      </c>
      <c r="IQ114" s="17">
        <v>7.08</v>
      </c>
      <c r="IR114" s="17">
        <v>7.08</v>
      </c>
      <c r="IS114" s="17">
        <v>7.07</v>
      </c>
      <c r="IT114" s="17">
        <v>7.07</v>
      </c>
      <c r="IU114" s="17">
        <v>7.07</v>
      </c>
      <c r="IV114" s="17">
        <v>7.07</v>
      </c>
      <c r="IW114" s="17">
        <v>7.07</v>
      </c>
      <c r="IX114" s="17">
        <v>7.07</v>
      </c>
      <c r="IY114" s="17">
        <v>7.07</v>
      </c>
    </row>
    <row r="115" spans="1:259" x14ac:dyDescent="0.15">
      <c r="A115" s="17" t="s">
        <v>654</v>
      </c>
      <c r="B115" s="17" t="s">
        <v>655</v>
      </c>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26"/>
      <c r="AB115" s="17"/>
      <c r="AC115" s="26"/>
      <c r="AD115" s="26"/>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26"/>
      <c r="BK115" s="17"/>
      <c r="BL115" s="17"/>
      <c r="BM115" s="17"/>
      <c r="BN115" s="17"/>
      <c r="BO115" s="17"/>
      <c r="BP115" s="17"/>
      <c r="BQ115" s="17"/>
      <c r="BR115" s="17"/>
      <c r="BS115" s="17"/>
      <c r="BT115" s="17"/>
      <c r="BU115" s="17"/>
      <c r="BV115" s="17"/>
      <c r="BW115" s="17"/>
      <c r="BX115" s="26"/>
      <c r="BY115" s="26"/>
      <c r="BZ115" s="26"/>
      <c r="CA115" s="26"/>
      <c r="CB115" s="26"/>
      <c r="CC115" s="17"/>
      <c r="CD115" s="17"/>
      <c r="CE115" s="17"/>
      <c r="CF115" s="17"/>
      <c r="CG115" s="17"/>
      <c r="CH115" s="17"/>
      <c r="CI115" s="17"/>
      <c r="CJ115" s="26"/>
      <c r="CK115" s="17"/>
      <c r="CL115" s="17"/>
      <c r="CM115" s="17"/>
      <c r="CN115" s="17"/>
      <c r="CO115" s="17"/>
      <c r="CP115" s="17"/>
      <c r="CQ115" s="17"/>
      <c r="CR115" s="17"/>
      <c r="CS115" s="17"/>
      <c r="CT115" s="17"/>
      <c r="CU115" s="17"/>
      <c r="CV115" s="17"/>
      <c r="CW115" s="17"/>
      <c r="CX115" s="17"/>
      <c r="CY115" s="26"/>
      <c r="CZ115" s="26"/>
      <c r="DA115" s="26"/>
      <c r="DB115" s="17"/>
      <c r="DC115" s="17"/>
      <c r="DD115" s="17"/>
      <c r="DE115" s="17"/>
      <c r="DF115" s="17"/>
      <c r="DG115" s="17"/>
      <c r="DH115" s="26"/>
      <c r="DI115" s="17"/>
      <c r="DJ115" s="17"/>
      <c r="DK115" s="17"/>
      <c r="DL115" s="17"/>
      <c r="DM115" s="17">
        <v>11.77</v>
      </c>
      <c r="DN115" s="17">
        <v>11.76</v>
      </c>
      <c r="DO115" s="17">
        <v>11.76</v>
      </c>
      <c r="DP115" s="17">
        <v>11.8</v>
      </c>
      <c r="DQ115" s="17">
        <v>11.79</v>
      </c>
      <c r="DR115" s="17">
        <v>11.8</v>
      </c>
      <c r="DS115" s="17">
        <v>11.8</v>
      </c>
      <c r="DT115" s="17">
        <v>11.79</v>
      </c>
      <c r="DU115" s="17">
        <v>11.79</v>
      </c>
      <c r="DV115" s="17">
        <v>11.8</v>
      </c>
      <c r="DW115" s="17">
        <v>11.8</v>
      </c>
      <c r="DX115" s="17">
        <v>11.78</v>
      </c>
      <c r="DY115" s="17">
        <v>11.8</v>
      </c>
      <c r="DZ115" s="17">
        <v>11.79</v>
      </c>
      <c r="EA115" s="17">
        <v>11.79</v>
      </c>
      <c r="EB115" s="17">
        <v>11.77</v>
      </c>
      <c r="EC115" s="17">
        <v>11.78</v>
      </c>
      <c r="ED115" s="17">
        <v>11.78</v>
      </c>
      <c r="EE115" s="17">
        <v>11.78</v>
      </c>
      <c r="EF115" s="17">
        <v>11.77</v>
      </c>
      <c r="EG115" s="17">
        <v>11.78</v>
      </c>
      <c r="EH115" s="17">
        <v>11.77</v>
      </c>
      <c r="EI115" s="17">
        <v>11.8</v>
      </c>
      <c r="EJ115" s="17">
        <v>11.78</v>
      </c>
      <c r="EK115" s="17">
        <v>11.79</v>
      </c>
      <c r="EL115" s="17">
        <v>11.78</v>
      </c>
      <c r="EM115" s="17">
        <v>11.78</v>
      </c>
      <c r="EN115" s="17">
        <v>11.78</v>
      </c>
      <c r="EO115" s="17">
        <v>11.78</v>
      </c>
      <c r="EP115" s="17">
        <v>11.79</v>
      </c>
      <c r="EQ115" s="17">
        <v>11.78</v>
      </c>
      <c r="ER115" s="17">
        <v>11.8</v>
      </c>
      <c r="ES115" s="17">
        <v>11.81</v>
      </c>
      <c r="ET115" s="17">
        <v>11.8</v>
      </c>
      <c r="EU115" s="17">
        <v>11.78</v>
      </c>
      <c r="EV115" s="17">
        <v>11.78</v>
      </c>
      <c r="EW115" s="17">
        <v>11.79</v>
      </c>
      <c r="EX115" s="17">
        <v>11.78</v>
      </c>
      <c r="EY115" s="17">
        <v>11.82</v>
      </c>
      <c r="EZ115" s="17">
        <v>11.8</v>
      </c>
      <c r="FA115" s="17">
        <v>11.8</v>
      </c>
      <c r="FB115" s="17">
        <v>11.77</v>
      </c>
      <c r="FC115" s="17">
        <v>11.78</v>
      </c>
      <c r="FD115" s="17">
        <v>11.78</v>
      </c>
      <c r="FE115" s="17">
        <v>11.78</v>
      </c>
      <c r="FF115" s="17">
        <v>11.78</v>
      </c>
      <c r="FG115" s="17">
        <v>11.79</v>
      </c>
      <c r="FH115" s="17">
        <v>11.77</v>
      </c>
      <c r="FI115" s="17">
        <v>11.79</v>
      </c>
      <c r="FJ115" s="17">
        <v>11.8</v>
      </c>
      <c r="FK115" s="17">
        <v>11.78</v>
      </c>
      <c r="FL115" s="17">
        <v>11.78</v>
      </c>
      <c r="FM115" s="17">
        <v>11.77</v>
      </c>
      <c r="FN115" s="17">
        <v>11.79</v>
      </c>
      <c r="FO115" s="17">
        <v>11.8</v>
      </c>
      <c r="FP115" s="17">
        <v>11.78</v>
      </c>
      <c r="FQ115" s="17">
        <v>11.79</v>
      </c>
      <c r="FR115" s="17">
        <v>11.79</v>
      </c>
      <c r="FS115" s="17">
        <v>11.77</v>
      </c>
      <c r="FT115" s="17">
        <v>11.8</v>
      </c>
      <c r="FU115" s="17">
        <v>11.8</v>
      </c>
      <c r="FV115" s="17">
        <v>11.81</v>
      </c>
      <c r="FW115" s="17">
        <v>11.81</v>
      </c>
      <c r="FX115" s="17">
        <v>11.82</v>
      </c>
      <c r="FY115" s="17">
        <v>11.82</v>
      </c>
      <c r="FZ115" s="17">
        <v>11.82</v>
      </c>
      <c r="GA115" s="17">
        <v>11.8</v>
      </c>
      <c r="GB115" s="17">
        <v>11.82</v>
      </c>
      <c r="GC115" s="17">
        <v>11.82</v>
      </c>
      <c r="GD115" s="17">
        <v>11.83</v>
      </c>
      <c r="GE115" s="17">
        <v>11.83</v>
      </c>
      <c r="GF115" s="17">
        <v>11.8</v>
      </c>
      <c r="GG115" s="17">
        <v>11.81</v>
      </c>
      <c r="GH115" s="17">
        <v>11.8</v>
      </c>
      <c r="GI115" s="17">
        <v>11.78</v>
      </c>
      <c r="GJ115" s="17">
        <v>11.77</v>
      </c>
      <c r="GK115" s="17">
        <v>11.77</v>
      </c>
      <c r="GL115" s="17">
        <v>11.78</v>
      </c>
      <c r="GM115" s="17">
        <v>11.78</v>
      </c>
      <c r="GN115" s="17">
        <v>11.78</v>
      </c>
      <c r="GO115" s="17">
        <v>11.8</v>
      </c>
      <c r="GP115" s="17">
        <v>11.81</v>
      </c>
      <c r="GQ115" s="17">
        <v>11.82</v>
      </c>
      <c r="GR115" s="17">
        <v>11.82</v>
      </c>
      <c r="GS115" s="17">
        <v>11.8</v>
      </c>
      <c r="GT115" s="17">
        <v>11.82</v>
      </c>
      <c r="GU115" s="17">
        <v>11.82</v>
      </c>
      <c r="GV115" s="17">
        <v>11.8</v>
      </c>
      <c r="GW115" s="17">
        <v>11.8</v>
      </c>
      <c r="GX115" s="17">
        <v>11.8</v>
      </c>
      <c r="GY115" s="17">
        <v>11.82</v>
      </c>
      <c r="GZ115" s="17">
        <v>11.79</v>
      </c>
      <c r="HA115" s="17">
        <v>11.81</v>
      </c>
      <c r="HB115" s="17">
        <v>11.8</v>
      </c>
      <c r="HC115" s="17">
        <v>11.8</v>
      </c>
      <c r="HD115" s="17">
        <v>11.79</v>
      </c>
      <c r="HE115" s="17">
        <v>11.8</v>
      </c>
      <c r="HF115" s="17">
        <v>11.78</v>
      </c>
      <c r="HG115" s="17">
        <v>11.78</v>
      </c>
      <c r="HH115" s="17">
        <v>11.77</v>
      </c>
      <c r="HI115" s="17">
        <v>11.8</v>
      </c>
      <c r="HJ115" s="17">
        <v>11.79</v>
      </c>
      <c r="HK115" s="17">
        <v>11.8</v>
      </c>
      <c r="HL115" s="17">
        <v>11.8</v>
      </c>
      <c r="HM115" s="17">
        <v>11.79</v>
      </c>
      <c r="HN115" s="17">
        <v>11.81</v>
      </c>
      <c r="HO115" s="17">
        <v>11.8</v>
      </c>
      <c r="HP115" s="17">
        <v>11.79</v>
      </c>
      <c r="HQ115" s="17">
        <v>11.79</v>
      </c>
      <c r="HR115" s="17">
        <v>11.8</v>
      </c>
      <c r="HS115" s="17">
        <v>11.79</v>
      </c>
      <c r="HT115" s="17">
        <v>11.79</v>
      </c>
      <c r="HU115" s="17">
        <v>11.8</v>
      </c>
      <c r="HV115" s="17">
        <v>11.8</v>
      </c>
      <c r="HW115" s="17">
        <v>11.8</v>
      </c>
      <c r="HX115" s="17">
        <v>11.8</v>
      </c>
      <c r="HY115" s="17">
        <v>11.8</v>
      </c>
      <c r="HZ115" s="17">
        <v>11.79</v>
      </c>
      <c r="IA115" s="17">
        <v>11.8</v>
      </c>
      <c r="IB115" s="17">
        <v>11.8</v>
      </c>
      <c r="IC115" s="17">
        <v>11.8</v>
      </c>
      <c r="ID115" s="17">
        <v>11.8</v>
      </c>
      <c r="IE115" s="17">
        <v>11.81</v>
      </c>
      <c r="IF115" s="17">
        <v>11.8</v>
      </c>
      <c r="IG115" s="17">
        <v>11.8</v>
      </c>
      <c r="IH115" s="17">
        <v>11.79</v>
      </c>
      <c r="II115" s="17">
        <v>11.8</v>
      </c>
      <c r="IJ115" s="17">
        <v>11.79</v>
      </c>
      <c r="IK115" s="17">
        <v>11.8</v>
      </c>
      <c r="IL115" s="17">
        <v>11.78</v>
      </c>
      <c r="IM115" s="17">
        <v>11.82</v>
      </c>
      <c r="IN115" s="17">
        <v>11.85</v>
      </c>
      <c r="IO115" s="17">
        <v>11.79</v>
      </c>
      <c r="IP115" s="17">
        <v>11.8</v>
      </c>
      <c r="IQ115" s="17">
        <v>11.83</v>
      </c>
      <c r="IR115" s="17">
        <v>11.87</v>
      </c>
      <c r="IS115" s="17">
        <v>11.89</v>
      </c>
      <c r="IT115" s="17">
        <v>11.88</v>
      </c>
      <c r="IU115" s="17">
        <v>11.88</v>
      </c>
      <c r="IV115" s="17">
        <v>11.88</v>
      </c>
      <c r="IW115" s="17">
        <v>11.9</v>
      </c>
      <c r="IX115" s="17">
        <v>11.91</v>
      </c>
      <c r="IY115" s="17">
        <v>11.93</v>
      </c>
    </row>
    <row r="116" spans="1:259" x14ac:dyDescent="0.15">
      <c r="A116" s="17" t="s">
        <v>4496</v>
      </c>
      <c r="B116" s="17" t="s">
        <v>4739</v>
      </c>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26"/>
      <c r="AB116" s="17"/>
      <c r="AC116" s="26"/>
      <c r="AD116" s="26"/>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26"/>
      <c r="BK116" s="17"/>
      <c r="BL116" s="17"/>
      <c r="BM116" s="17"/>
      <c r="BN116" s="17"/>
      <c r="BO116" s="17"/>
      <c r="BP116" s="17"/>
      <c r="BQ116" s="17"/>
      <c r="BR116" s="17"/>
      <c r="BS116" s="17"/>
      <c r="BT116" s="17"/>
      <c r="BU116" s="17"/>
      <c r="BV116" s="17"/>
      <c r="BW116" s="17"/>
      <c r="BX116" s="26"/>
      <c r="BY116" s="26"/>
      <c r="BZ116" s="26"/>
      <c r="CA116" s="26"/>
      <c r="CB116" s="26"/>
      <c r="CC116" s="17"/>
      <c r="CD116" s="17"/>
      <c r="CE116" s="17"/>
      <c r="CF116" s="17"/>
      <c r="CG116" s="17"/>
      <c r="CH116" s="17"/>
      <c r="CI116" s="17"/>
      <c r="CJ116" s="26"/>
      <c r="CK116" s="17"/>
      <c r="CL116" s="17"/>
      <c r="CM116" s="17"/>
      <c r="CN116" s="17"/>
      <c r="CO116" s="17"/>
      <c r="CP116" s="17"/>
      <c r="CQ116" s="17"/>
      <c r="CR116" s="17"/>
      <c r="CS116" s="17"/>
      <c r="CT116" s="17"/>
      <c r="CU116" s="17"/>
      <c r="CV116" s="17"/>
      <c r="CW116" s="17"/>
      <c r="CX116" s="17"/>
      <c r="CY116" s="26"/>
      <c r="CZ116" s="26"/>
      <c r="DA116" s="26"/>
      <c r="DB116" s="17"/>
      <c r="DC116" s="17"/>
      <c r="DD116" s="17"/>
      <c r="DE116" s="17"/>
      <c r="DF116" s="17"/>
      <c r="DG116" s="17"/>
      <c r="DH116" s="26"/>
      <c r="DI116" s="17"/>
      <c r="DJ116" s="17"/>
      <c r="DK116" s="17"/>
      <c r="DL116" s="17"/>
      <c r="DM116" s="17">
        <v>4.04</v>
      </c>
      <c r="DN116" s="17">
        <v>4.03</v>
      </c>
      <c r="DO116" s="17">
        <v>4.03</v>
      </c>
      <c r="DP116" s="17">
        <v>4.04</v>
      </c>
      <c r="DQ116" s="17">
        <v>4.03</v>
      </c>
      <c r="DR116" s="17">
        <v>4.03</v>
      </c>
      <c r="DS116" s="17">
        <v>4.04</v>
      </c>
      <c r="DT116" s="17">
        <v>4.04</v>
      </c>
      <c r="DU116" s="17">
        <v>4.05</v>
      </c>
      <c r="DV116" s="17">
        <v>4.05</v>
      </c>
      <c r="DW116" s="17">
        <v>4.05</v>
      </c>
      <c r="DX116" s="17">
        <v>4.05</v>
      </c>
      <c r="DY116" s="17">
        <v>4.05</v>
      </c>
      <c r="DZ116" s="17">
        <v>4.0599999999999996</v>
      </c>
      <c r="EA116" s="17">
        <v>4.0599999999999996</v>
      </c>
      <c r="EB116" s="17">
        <v>4.04</v>
      </c>
      <c r="EC116" s="17">
        <v>4.04</v>
      </c>
      <c r="ED116" s="17">
        <v>4.04</v>
      </c>
      <c r="EE116" s="17">
        <v>4.04</v>
      </c>
      <c r="EF116" s="17">
        <v>4.04</v>
      </c>
      <c r="EG116" s="17">
        <v>4.04</v>
      </c>
      <c r="EH116" s="17">
        <v>4.04</v>
      </c>
      <c r="EI116" s="17">
        <v>4.05</v>
      </c>
      <c r="EJ116" s="17">
        <v>4.04</v>
      </c>
      <c r="EK116" s="17">
        <v>4.05</v>
      </c>
      <c r="EL116" s="17">
        <v>4.05</v>
      </c>
      <c r="EM116" s="17">
        <v>4.05</v>
      </c>
      <c r="EN116" s="17">
        <v>4.04</v>
      </c>
      <c r="EO116" s="17">
        <v>4.04</v>
      </c>
      <c r="EP116" s="17">
        <v>4.04</v>
      </c>
      <c r="EQ116" s="17">
        <v>4.05</v>
      </c>
      <c r="ER116" s="17">
        <v>4.0599999999999996</v>
      </c>
      <c r="ES116" s="17">
        <v>4.08</v>
      </c>
      <c r="ET116" s="17">
        <v>4.08</v>
      </c>
      <c r="EU116" s="17">
        <v>4.08</v>
      </c>
      <c r="EV116" s="17">
        <v>4.07</v>
      </c>
      <c r="EW116" s="17">
        <v>4.07</v>
      </c>
      <c r="EX116" s="17">
        <v>4.07</v>
      </c>
      <c r="EY116" s="17">
        <v>4.07</v>
      </c>
      <c r="EZ116" s="17">
        <v>4.0599999999999996</v>
      </c>
      <c r="FA116" s="17">
        <v>4.0599999999999996</v>
      </c>
      <c r="FB116" s="17">
        <v>4.05</v>
      </c>
      <c r="FC116" s="17">
        <v>4.05</v>
      </c>
      <c r="FD116" s="17">
        <v>4.0599999999999996</v>
      </c>
      <c r="FE116" s="17">
        <v>4.07</v>
      </c>
      <c r="FF116" s="17">
        <v>4.0599999999999996</v>
      </c>
      <c r="FG116" s="17">
        <v>4.0599999999999996</v>
      </c>
      <c r="FH116" s="17">
        <v>4.0599999999999996</v>
      </c>
      <c r="FI116" s="17">
        <v>4.0599999999999996</v>
      </c>
      <c r="FJ116" s="17">
        <v>4.0599999999999996</v>
      </c>
      <c r="FK116" s="17">
        <v>4.07</v>
      </c>
      <c r="FL116" s="17">
        <v>4.07</v>
      </c>
      <c r="FM116" s="17">
        <v>4.07</v>
      </c>
      <c r="FN116" s="17">
        <v>4.08</v>
      </c>
      <c r="FO116" s="17">
        <v>4.08</v>
      </c>
      <c r="FP116" s="17">
        <v>4.09</v>
      </c>
      <c r="FQ116" s="17">
        <v>4.0999999999999996</v>
      </c>
      <c r="FR116" s="17">
        <v>4.0999999999999996</v>
      </c>
      <c r="FS116" s="17">
        <v>4.0999999999999996</v>
      </c>
      <c r="FT116" s="17">
        <v>4.0999999999999996</v>
      </c>
      <c r="FU116" s="17">
        <v>4.12</v>
      </c>
      <c r="FV116" s="17">
        <v>4.13</v>
      </c>
      <c r="FW116" s="17">
        <v>4.1399999999999997</v>
      </c>
      <c r="FX116" s="17">
        <v>4.1500000000000004</v>
      </c>
      <c r="FY116" s="17">
        <v>4.1399999999999997</v>
      </c>
      <c r="FZ116" s="17">
        <v>4.1399999999999997</v>
      </c>
      <c r="GA116" s="17">
        <v>4.12</v>
      </c>
      <c r="GB116" s="17">
        <v>4.13</v>
      </c>
      <c r="GC116" s="17">
        <v>4.12</v>
      </c>
      <c r="GD116" s="17">
        <v>4.13</v>
      </c>
      <c r="GE116" s="17">
        <v>4.1100000000000003</v>
      </c>
      <c r="GF116" s="17">
        <v>4.12</v>
      </c>
      <c r="GG116" s="17">
        <v>4.1100000000000003</v>
      </c>
      <c r="GH116" s="17">
        <v>4.1100000000000003</v>
      </c>
      <c r="GI116" s="17">
        <v>4.0999999999999996</v>
      </c>
      <c r="GJ116" s="17">
        <v>4.09</v>
      </c>
      <c r="GK116" s="17">
        <v>4.09</v>
      </c>
      <c r="GL116" s="17">
        <v>4.09</v>
      </c>
      <c r="GM116" s="17">
        <v>4.09</v>
      </c>
      <c r="GN116" s="17">
        <v>4.0999999999999996</v>
      </c>
      <c r="GO116" s="17">
        <v>4.0999999999999996</v>
      </c>
      <c r="GP116" s="17">
        <v>4.1100000000000003</v>
      </c>
      <c r="GQ116" s="17">
        <v>4.0999999999999996</v>
      </c>
      <c r="GR116" s="17">
        <v>4.0999999999999996</v>
      </c>
      <c r="GS116" s="17">
        <v>4.0999999999999996</v>
      </c>
      <c r="GT116" s="17">
        <v>4.0999999999999996</v>
      </c>
      <c r="GU116" s="17">
        <v>4.0999999999999996</v>
      </c>
      <c r="GV116" s="17">
        <v>4.09</v>
      </c>
      <c r="GW116" s="17">
        <v>4.09</v>
      </c>
      <c r="GX116" s="17">
        <v>4.09</v>
      </c>
      <c r="GY116" s="17">
        <v>4.08</v>
      </c>
      <c r="GZ116" s="17">
        <v>4.09</v>
      </c>
      <c r="HA116" s="17">
        <v>4.09</v>
      </c>
      <c r="HB116" s="17">
        <v>4.08</v>
      </c>
      <c r="HC116" s="17">
        <v>4.08</v>
      </c>
      <c r="HD116" s="17">
        <v>4.08</v>
      </c>
      <c r="HE116" s="17">
        <v>4.08</v>
      </c>
      <c r="HF116" s="17">
        <v>4.09</v>
      </c>
      <c r="HG116" s="17">
        <v>4.0999999999999996</v>
      </c>
      <c r="HH116" s="17">
        <v>4.09</v>
      </c>
      <c r="HI116" s="17">
        <v>4.08</v>
      </c>
      <c r="HJ116" s="17">
        <v>4.09</v>
      </c>
      <c r="HK116" s="17">
        <v>4.09</v>
      </c>
      <c r="HL116" s="17">
        <v>4.09</v>
      </c>
      <c r="HM116" s="17">
        <v>4.08</v>
      </c>
      <c r="HN116" s="17">
        <v>4.08</v>
      </c>
      <c r="HO116" s="17">
        <v>4.08</v>
      </c>
      <c r="HP116" s="17">
        <v>4.07</v>
      </c>
      <c r="HQ116" s="17">
        <v>4.07</v>
      </c>
      <c r="HR116" s="17">
        <v>4.0599999999999996</v>
      </c>
      <c r="HS116" s="17">
        <v>4.07</v>
      </c>
      <c r="HT116" s="17">
        <v>4.07</v>
      </c>
      <c r="HU116" s="17">
        <v>4.07</v>
      </c>
      <c r="HV116" s="17">
        <v>4.07</v>
      </c>
      <c r="HW116" s="17">
        <v>4.09</v>
      </c>
      <c r="HX116" s="17">
        <v>4.0999999999999996</v>
      </c>
      <c r="HY116" s="17">
        <v>4.0999999999999996</v>
      </c>
      <c r="HZ116" s="17">
        <v>4.09</v>
      </c>
      <c r="IA116" s="17">
        <v>4.09</v>
      </c>
      <c r="IB116" s="17">
        <v>4.09</v>
      </c>
      <c r="IC116" s="17">
        <v>4.08</v>
      </c>
      <c r="ID116" s="17">
        <v>4.08</v>
      </c>
      <c r="IE116" s="17">
        <v>4.07</v>
      </c>
      <c r="IF116" s="17">
        <v>4.07</v>
      </c>
      <c r="IG116" s="17">
        <v>4.07</v>
      </c>
      <c r="IH116" s="17">
        <v>4.07</v>
      </c>
      <c r="II116" s="17">
        <v>4.07</v>
      </c>
      <c r="IJ116" s="17">
        <v>4.0599999999999996</v>
      </c>
      <c r="IK116" s="17">
        <v>4.05</v>
      </c>
      <c r="IL116" s="17">
        <v>4.04</v>
      </c>
      <c r="IM116" s="17">
        <v>4.03</v>
      </c>
      <c r="IN116" s="17">
        <v>4.03</v>
      </c>
      <c r="IO116" s="17">
        <v>4.03</v>
      </c>
      <c r="IP116" s="17">
        <v>4.0199999999999996</v>
      </c>
      <c r="IQ116" s="17">
        <v>4.03</v>
      </c>
      <c r="IR116" s="17">
        <v>4.0199999999999996</v>
      </c>
      <c r="IS116" s="17">
        <v>4.01</v>
      </c>
      <c r="IT116" s="17">
        <v>4</v>
      </c>
      <c r="IU116" s="17">
        <v>3.99</v>
      </c>
      <c r="IV116" s="17">
        <v>3.99</v>
      </c>
      <c r="IW116" s="17">
        <v>3.99</v>
      </c>
      <c r="IX116" s="17">
        <v>3.98</v>
      </c>
      <c r="IY116" s="17">
        <v>3.98</v>
      </c>
    </row>
    <row r="117" spans="1:259" x14ac:dyDescent="0.15">
      <c r="A117" s="17" t="s">
        <v>616</v>
      </c>
      <c r="B117" s="17" t="s">
        <v>617</v>
      </c>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26"/>
      <c r="AB117" s="17"/>
      <c r="AC117" s="26"/>
      <c r="AD117" s="26"/>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26"/>
      <c r="BK117" s="17"/>
      <c r="BL117" s="17"/>
      <c r="BM117" s="17"/>
      <c r="BN117" s="17"/>
      <c r="BO117" s="17"/>
      <c r="BP117" s="17"/>
      <c r="BQ117" s="17"/>
      <c r="BR117" s="17"/>
      <c r="BS117" s="17"/>
      <c r="BT117" s="17"/>
      <c r="BU117" s="17"/>
      <c r="BV117" s="17"/>
      <c r="BW117" s="17"/>
      <c r="BX117" s="26"/>
      <c r="BY117" s="26"/>
      <c r="BZ117" s="26"/>
      <c r="CA117" s="26"/>
      <c r="CB117" s="26"/>
      <c r="CC117" s="17"/>
      <c r="CD117" s="17"/>
      <c r="CE117" s="17"/>
      <c r="CF117" s="17"/>
      <c r="CG117" s="17"/>
      <c r="CH117" s="17"/>
      <c r="CI117" s="17"/>
      <c r="CJ117" s="26"/>
      <c r="CK117" s="17"/>
      <c r="CL117" s="17"/>
      <c r="CM117" s="17"/>
      <c r="CN117" s="17"/>
      <c r="CO117" s="17"/>
      <c r="CP117" s="17"/>
      <c r="CQ117" s="17"/>
      <c r="CR117" s="17"/>
      <c r="CS117" s="17"/>
      <c r="CT117" s="17"/>
      <c r="CU117" s="17"/>
      <c r="CV117" s="17"/>
      <c r="CW117" s="17"/>
      <c r="CX117" s="17"/>
      <c r="CY117" s="26"/>
      <c r="CZ117" s="26"/>
      <c r="DA117" s="26"/>
      <c r="DB117" s="17"/>
      <c r="DC117" s="17"/>
      <c r="DD117" s="17"/>
      <c r="DE117" s="17"/>
      <c r="DF117" s="17"/>
      <c r="DG117" s="17"/>
      <c r="DH117" s="26"/>
      <c r="DI117" s="17"/>
      <c r="DJ117" s="17"/>
      <c r="DK117" s="17"/>
      <c r="DL117" s="17"/>
      <c r="DM117" s="17">
        <v>17.399999999999999</v>
      </c>
      <c r="DN117" s="17">
        <v>17.399999999999999</v>
      </c>
      <c r="DO117" s="17">
        <v>17.399999999999999</v>
      </c>
      <c r="DP117" s="17">
        <v>17.399999999999999</v>
      </c>
      <c r="DQ117" s="17">
        <v>17.399999999999999</v>
      </c>
      <c r="DR117" s="17">
        <v>17.399999999999999</v>
      </c>
      <c r="DS117" s="17">
        <v>17.399999999999999</v>
      </c>
      <c r="DT117" s="17">
        <v>17.399999999999999</v>
      </c>
      <c r="DU117" s="17">
        <v>17.399999999999999</v>
      </c>
      <c r="DV117" s="17">
        <v>17.399999999999999</v>
      </c>
      <c r="DW117" s="17">
        <v>17.399999999999999</v>
      </c>
      <c r="DX117" s="17">
        <v>17.399999999999999</v>
      </c>
      <c r="DY117" s="17">
        <v>17.399999999999999</v>
      </c>
      <c r="DZ117" s="17">
        <v>17.399999999999999</v>
      </c>
      <c r="EA117" s="17">
        <v>17.399999999999999</v>
      </c>
      <c r="EB117" s="17">
        <v>17.399999999999999</v>
      </c>
      <c r="EC117" s="17">
        <v>17.399999999999999</v>
      </c>
      <c r="ED117" s="17">
        <v>17.399999999999999</v>
      </c>
      <c r="EE117" s="17">
        <v>17.399999999999999</v>
      </c>
      <c r="EF117" s="17">
        <v>17.399999999999999</v>
      </c>
      <c r="EG117" s="17">
        <v>17.399999999999999</v>
      </c>
      <c r="EH117" s="17">
        <v>17.399999999999999</v>
      </c>
      <c r="EI117" s="17">
        <v>17.399999999999999</v>
      </c>
      <c r="EJ117" s="17">
        <v>17.399999999999999</v>
      </c>
      <c r="EK117" s="17">
        <v>17.399999999999999</v>
      </c>
      <c r="EL117" s="17">
        <v>17.399999999999999</v>
      </c>
      <c r="EM117" s="17">
        <v>17.399999999999999</v>
      </c>
      <c r="EN117" s="17">
        <v>17.399999999999999</v>
      </c>
      <c r="EO117" s="17">
        <v>17.399999999999999</v>
      </c>
      <c r="EP117" s="17">
        <v>17.399999999999999</v>
      </c>
      <c r="EQ117" s="17">
        <v>17.399999999999999</v>
      </c>
      <c r="ER117" s="17">
        <v>17.399999999999999</v>
      </c>
      <c r="ES117" s="17">
        <v>17.399999999999999</v>
      </c>
      <c r="ET117" s="17">
        <v>17.399999999999999</v>
      </c>
      <c r="EU117" s="17">
        <v>17.399999999999999</v>
      </c>
      <c r="EV117" s="17">
        <v>17.399999999999999</v>
      </c>
      <c r="EW117" s="17">
        <v>17.399999999999999</v>
      </c>
      <c r="EX117" s="17">
        <v>17.399999999999999</v>
      </c>
      <c r="EY117" s="17">
        <v>17.399999999999999</v>
      </c>
      <c r="EZ117" s="17">
        <v>17.399999999999999</v>
      </c>
      <c r="FA117" s="17">
        <v>17.399999999999999</v>
      </c>
      <c r="FB117" s="17">
        <v>17.399999999999999</v>
      </c>
      <c r="FC117" s="17">
        <v>17.399999999999999</v>
      </c>
      <c r="FD117" s="17">
        <v>17.399999999999999</v>
      </c>
      <c r="FE117" s="17">
        <v>17.399999999999999</v>
      </c>
      <c r="FF117" s="17">
        <v>17.399999999999999</v>
      </c>
      <c r="FG117" s="17">
        <v>17.399999999999999</v>
      </c>
      <c r="FH117" s="17">
        <v>17.399999999999999</v>
      </c>
      <c r="FI117" s="17">
        <v>17.399999999999999</v>
      </c>
      <c r="FJ117" s="17">
        <v>17.399999999999999</v>
      </c>
      <c r="FK117" s="17">
        <v>17.399999999999999</v>
      </c>
      <c r="FL117" s="17">
        <v>17.399999999999999</v>
      </c>
      <c r="FM117" s="17">
        <v>17.399999999999999</v>
      </c>
      <c r="FN117" s="17">
        <v>17.399999999999999</v>
      </c>
      <c r="FO117" s="17">
        <v>17.399999999999999</v>
      </c>
      <c r="FP117" s="17">
        <v>17.399999999999999</v>
      </c>
      <c r="FQ117" s="17">
        <v>17.399999999999999</v>
      </c>
      <c r="FR117" s="17">
        <v>17.399999999999999</v>
      </c>
      <c r="FS117" s="17">
        <v>17.399999999999999</v>
      </c>
      <c r="FT117" s="17">
        <v>17.399999999999999</v>
      </c>
      <c r="FU117" s="17">
        <v>17.399999999999999</v>
      </c>
      <c r="FV117" s="17">
        <v>17.399999999999999</v>
      </c>
      <c r="FW117" s="17">
        <v>17.399999999999999</v>
      </c>
      <c r="FX117" s="17">
        <v>17.399999999999999</v>
      </c>
      <c r="FY117" s="17">
        <v>17.399999999999999</v>
      </c>
      <c r="FZ117" s="17">
        <v>17.399999999999999</v>
      </c>
      <c r="GA117" s="17">
        <v>17.399999999999999</v>
      </c>
      <c r="GB117" s="17">
        <v>17.399999999999999</v>
      </c>
      <c r="GC117" s="17">
        <v>17.399999999999999</v>
      </c>
      <c r="GD117" s="17">
        <v>17.399999999999999</v>
      </c>
      <c r="GE117" s="17">
        <v>17.399999999999999</v>
      </c>
      <c r="GF117" s="17">
        <v>17.399999999999999</v>
      </c>
      <c r="GG117" s="17">
        <v>17.399999999999999</v>
      </c>
      <c r="GH117" s="17">
        <v>17.399999999999999</v>
      </c>
      <c r="GI117" s="17">
        <v>17.399999999999999</v>
      </c>
      <c r="GJ117" s="17">
        <v>17.399999999999999</v>
      </c>
      <c r="GK117" s="17">
        <v>17.399999999999999</v>
      </c>
      <c r="GL117" s="17">
        <v>17.399999999999999</v>
      </c>
      <c r="GM117" s="17">
        <v>17.399999999999999</v>
      </c>
      <c r="GN117" s="17">
        <v>17.399999999999999</v>
      </c>
      <c r="GO117" s="17">
        <v>17.399999999999999</v>
      </c>
      <c r="GP117" s="17">
        <v>17.399999999999999</v>
      </c>
      <c r="GQ117" s="17">
        <v>17.399999999999999</v>
      </c>
      <c r="GR117" s="17">
        <v>17.399999999999999</v>
      </c>
      <c r="GS117" s="17">
        <v>17.399999999999999</v>
      </c>
      <c r="GT117" s="17">
        <v>17.399999999999999</v>
      </c>
      <c r="GU117" s="17">
        <v>17.399999999999999</v>
      </c>
      <c r="GV117" s="17">
        <v>17.399999999999999</v>
      </c>
      <c r="GW117" s="17">
        <v>17.399999999999999</v>
      </c>
      <c r="GX117" s="17">
        <v>17.399999999999999</v>
      </c>
      <c r="GY117" s="17">
        <v>17.399999999999999</v>
      </c>
      <c r="GZ117" s="17">
        <v>17.399999999999999</v>
      </c>
      <c r="HA117" s="17">
        <v>17.399999999999999</v>
      </c>
      <c r="HB117" s="17">
        <v>17.399999999999999</v>
      </c>
      <c r="HC117" s="17">
        <v>17.399999999999999</v>
      </c>
      <c r="HD117" s="17">
        <v>17.399999999999999</v>
      </c>
      <c r="HE117" s="17">
        <v>17.399999999999999</v>
      </c>
      <c r="HF117" s="17">
        <v>17.399999999999999</v>
      </c>
      <c r="HG117" s="17">
        <v>17.399999999999999</v>
      </c>
      <c r="HH117" s="17">
        <v>17.399999999999999</v>
      </c>
      <c r="HI117" s="17">
        <v>17.399999999999999</v>
      </c>
      <c r="HJ117" s="17">
        <v>17.399999999999999</v>
      </c>
      <c r="HK117" s="17">
        <v>17.399999999999999</v>
      </c>
      <c r="HL117" s="17">
        <v>17.399999999999999</v>
      </c>
      <c r="HM117" s="17">
        <v>17.399999999999999</v>
      </c>
      <c r="HN117" s="17">
        <v>17.399999999999999</v>
      </c>
      <c r="HO117" s="17">
        <v>17.399999999999999</v>
      </c>
      <c r="HP117" s="17">
        <v>17.399999999999999</v>
      </c>
      <c r="HQ117" s="17">
        <v>17.399999999999999</v>
      </c>
      <c r="HR117" s="17">
        <v>17.399999999999999</v>
      </c>
      <c r="HS117" s="17">
        <v>17.399999999999999</v>
      </c>
      <c r="HT117" s="17">
        <v>17.399999999999999</v>
      </c>
      <c r="HU117" s="17">
        <v>17.399999999999999</v>
      </c>
      <c r="HV117" s="17">
        <v>17.399999999999999</v>
      </c>
      <c r="HW117" s="17">
        <v>17.399999999999999</v>
      </c>
      <c r="HX117" s="17">
        <v>17.399999999999999</v>
      </c>
      <c r="HY117" s="17">
        <v>17.399999999999999</v>
      </c>
      <c r="HZ117" s="17">
        <v>17.399999999999999</v>
      </c>
      <c r="IA117" s="17">
        <v>17.399999999999999</v>
      </c>
      <c r="IB117" s="17">
        <v>17.399999999999999</v>
      </c>
      <c r="IC117" s="17">
        <v>17.399999999999999</v>
      </c>
      <c r="ID117" s="17">
        <v>17.399999999999999</v>
      </c>
      <c r="IE117" s="17">
        <v>17.399999999999999</v>
      </c>
      <c r="IF117" s="17">
        <v>17.399999999999999</v>
      </c>
      <c r="IG117" s="17">
        <v>17.399999999999999</v>
      </c>
      <c r="IH117" s="17">
        <v>17.399999999999999</v>
      </c>
      <c r="II117" s="17">
        <v>17.399999999999999</v>
      </c>
      <c r="IJ117" s="17">
        <v>17.399999999999999</v>
      </c>
      <c r="IK117" s="17">
        <v>17.399999999999999</v>
      </c>
      <c r="IL117" s="17">
        <v>17.399999999999999</v>
      </c>
      <c r="IM117" s="17">
        <v>17.399999999999999</v>
      </c>
      <c r="IN117" s="17">
        <v>17.399999999999999</v>
      </c>
      <c r="IO117" s="17">
        <v>17.399999999999999</v>
      </c>
      <c r="IP117" s="17">
        <v>17.399999999999999</v>
      </c>
      <c r="IQ117" s="17">
        <v>17.399999999999999</v>
      </c>
      <c r="IR117" s="17">
        <v>17.399999999999999</v>
      </c>
      <c r="IS117" s="17">
        <v>17.399999999999999</v>
      </c>
      <c r="IT117" s="17">
        <v>17.399999999999999</v>
      </c>
      <c r="IU117" s="17">
        <v>17.399999999999999</v>
      </c>
      <c r="IV117" s="17">
        <v>17.399999999999999</v>
      </c>
      <c r="IW117" s="17">
        <v>17.399999999999999</v>
      </c>
      <c r="IX117" s="17">
        <v>17.399999999999999</v>
      </c>
      <c r="IY117" s="17">
        <v>17.399999999999999</v>
      </c>
    </row>
    <row r="118" spans="1:259" x14ac:dyDescent="0.15">
      <c r="A118" s="17" t="s">
        <v>375</v>
      </c>
      <c r="B118" s="17" t="s">
        <v>376</v>
      </c>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26"/>
      <c r="AB118" s="17"/>
      <c r="AC118" s="26"/>
      <c r="AD118" s="26"/>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26"/>
      <c r="BK118" s="17"/>
      <c r="BL118" s="17"/>
      <c r="BM118" s="17"/>
      <c r="BN118" s="17"/>
      <c r="BO118" s="17"/>
      <c r="BP118" s="17"/>
      <c r="BQ118" s="17"/>
      <c r="BR118" s="17"/>
      <c r="BS118" s="17"/>
      <c r="BT118" s="17"/>
      <c r="BU118" s="17"/>
      <c r="BV118" s="17"/>
      <c r="BW118" s="17"/>
      <c r="BX118" s="26"/>
      <c r="BY118" s="26"/>
      <c r="BZ118" s="26"/>
      <c r="CA118" s="26"/>
      <c r="CB118" s="26"/>
      <c r="CC118" s="17"/>
      <c r="CD118" s="17"/>
      <c r="CE118" s="17"/>
      <c r="CF118" s="17"/>
      <c r="CG118" s="17"/>
      <c r="CH118" s="17"/>
      <c r="CI118" s="17"/>
      <c r="CJ118" s="26"/>
      <c r="CK118" s="17"/>
      <c r="CL118" s="17"/>
      <c r="CM118" s="17"/>
      <c r="CN118" s="17"/>
      <c r="CO118" s="17"/>
      <c r="CP118" s="17"/>
      <c r="CQ118" s="17"/>
      <c r="CR118" s="17"/>
      <c r="CS118" s="17"/>
      <c r="CT118" s="17"/>
      <c r="CU118" s="17"/>
      <c r="CV118" s="17"/>
      <c r="CW118" s="17"/>
      <c r="CX118" s="17"/>
      <c r="CY118" s="26"/>
      <c r="CZ118" s="26"/>
      <c r="DA118" s="26"/>
      <c r="DB118" s="17"/>
      <c r="DC118" s="17"/>
      <c r="DD118" s="17"/>
      <c r="DE118" s="17"/>
      <c r="DF118" s="17"/>
      <c r="DG118" s="17"/>
      <c r="DH118" s="26"/>
      <c r="DI118" s="17"/>
      <c r="DJ118" s="17"/>
      <c r="DK118" s="17"/>
      <c r="DL118" s="17"/>
      <c r="DM118" s="17">
        <v>5.6</v>
      </c>
      <c r="DN118" s="17">
        <v>5.6</v>
      </c>
      <c r="DO118" s="17">
        <v>5.59</v>
      </c>
      <c r="DP118" s="17">
        <v>5.59</v>
      </c>
      <c r="DQ118" s="17">
        <v>5.59</v>
      </c>
      <c r="DR118" s="17">
        <v>5.6</v>
      </c>
      <c r="DS118" s="17">
        <v>5.61</v>
      </c>
      <c r="DT118" s="17">
        <v>5.61</v>
      </c>
      <c r="DU118" s="17">
        <v>5.61</v>
      </c>
      <c r="DV118" s="17">
        <v>5.6</v>
      </c>
      <c r="DW118" s="17">
        <v>5.61</v>
      </c>
      <c r="DX118" s="17">
        <v>5.61</v>
      </c>
      <c r="DY118" s="17">
        <v>5.6</v>
      </c>
      <c r="DZ118" s="17">
        <v>5.6</v>
      </c>
      <c r="EA118" s="17">
        <v>5.61</v>
      </c>
      <c r="EB118" s="17">
        <v>5.61</v>
      </c>
      <c r="EC118" s="17">
        <v>5.6</v>
      </c>
      <c r="ED118" s="17">
        <v>5.6</v>
      </c>
      <c r="EE118" s="17">
        <v>5.59</v>
      </c>
      <c r="EF118" s="17">
        <v>5.59</v>
      </c>
      <c r="EG118" s="17">
        <v>5.6</v>
      </c>
      <c r="EH118" s="17">
        <v>5.6</v>
      </c>
      <c r="EI118" s="17">
        <v>5.59</v>
      </c>
      <c r="EJ118" s="17">
        <v>5.61</v>
      </c>
      <c r="EK118" s="17">
        <v>5.6</v>
      </c>
      <c r="EL118" s="17">
        <v>5.59</v>
      </c>
      <c r="EM118" s="17">
        <v>5.6</v>
      </c>
      <c r="EN118" s="17">
        <v>5.61</v>
      </c>
      <c r="EO118" s="17">
        <v>5.59</v>
      </c>
      <c r="EP118" s="17">
        <v>5.59</v>
      </c>
      <c r="EQ118" s="17">
        <v>5.59</v>
      </c>
      <c r="ER118" s="17">
        <v>5.59</v>
      </c>
      <c r="ES118" s="17">
        <v>5.59</v>
      </c>
      <c r="ET118" s="17">
        <v>5.6</v>
      </c>
      <c r="EU118" s="17">
        <v>5.6</v>
      </c>
      <c r="EV118" s="17">
        <v>5.6</v>
      </c>
      <c r="EW118" s="17">
        <v>5.61</v>
      </c>
      <c r="EX118" s="17">
        <v>5.61</v>
      </c>
      <c r="EY118" s="17">
        <v>5.6</v>
      </c>
      <c r="EZ118" s="17">
        <v>5.6</v>
      </c>
      <c r="FA118" s="17">
        <v>5.59</v>
      </c>
      <c r="FB118" s="17">
        <v>5.6</v>
      </c>
      <c r="FC118" s="17">
        <v>5.59</v>
      </c>
      <c r="FD118" s="17">
        <v>5.59</v>
      </c>
      <c r="FE118" s="17">
        <v>5.59</v>
      </c>
      <c r="FF118" s="17">
        <v>5.6</v>
      </c>
      <c r="FG118" s="17">
        <v>5.6</v>
      </c>
      <c r="FH118" s="17">
        <v>5.6</v>
      </c>
      <c r="FI118" s="17">
        <v>5.59</v>
      </c>
      <c r="FJ118" s="17">
        <v>5.6</v>
      </c>
      <c r="FK118" s="17">
        <v>5.6</v>
      </c>
      <c r="FL118" s="17">
        <v>5.6</v>
      </c>
      <c r="FM118" s="17">
        <v>5.61</v>
      </c>
      <c r="FN118" s="17">
        <v>5.6</v>
      </c>
      <c r="FO118" s="17">
        <v>5.61</v>
      </c>
      <c r="FP118" s="17">
        <v>5.6</v>
      </c>
      <c r="FQ118" s="17">
        <v>5.6</v>
      </c>
      <c r="FR118" s="17">
        <v>5.6</v>
      </c>
      <c r="FS118" s="17">
        <v>5.6</v>
      </c>
      <c r="FT118" s="17">
        <v>5.6</v>
      </c>
      <c r="FU118" s="17">
        <v>5.6</v>
      </c>
      <c r="FV118" s="17">
        <v>5.59</v>
      </c>
      <c r="FW118" s="17">
        <v>5.6</v>
      </c>
      <c r="FX118" s="17">
        <v>5.6</v>
      </c>
      <c r="FY118" s="17">
        <v>5.59</v>
      </c>
      <c r="FZ118" s="17">
        <v>5.59</v>
      </c>
      <c r="GA118" s="17">
        <v>5.6</v>
      </c>
      <c r="GB118" s="17">
        <v>5.61</v>
      </c>
      <c r="GC118" s="17">
        <v>5.59</v>
      </c>
      <c r="GD118" s="17">
        <v>5.59</v>
      </c>
      <c r="GE118" s="17">
        <v>5.6</v>
      </c>
      <c r="GF118" s="17">
        <v>5.61</v>
      </c>
      <c r="GG118" s="17">
        <v>5.61</v>
      </c>
      <c r="GH118" s="17">
        <v>5.6</v>
      </c>
      <c r="GI118" s="17">
        <v>5.61</v>
      </c>
      <c r="GJ118" s="17">
        <v>5.6</v>
      </c>
      <c r="GK118" s="17">
        <v>5.61</v>
      </c>
      <c r="GL118" s="17">
        <v>5.6</v>
      </c>
      <c r="GM118" s="17">
        <v>5.6</v>
      </c>
      <c r="GN118" s="17">
        <v>5.61</v>
      </c>
      <c r="GO118" s="17">
        <v>5.6</v>
      </c>
      <c r="GP118" s="17">
        <v>5.61</v>
      </c>
      <c r="GQ118" s="17">
        <v>5.6</v>
      </c>
      <c r="GR118" s="17">
        <v>5.61</v>
      </c>
      <c r="GS118" s="17">
        <v>5.6</v>
      </c>
      <c r="GT118" s="17">
        <v>5.61</v>
      </c>
      <c r="GU118" s="17">
        <v>5.61</v>
      </c>
      <c r="GV118" s="17">
        <v>5.62</v>
      </c>
      <c r="GW118" s="17">
        <v>5.62</v>
      </c>
      <c r="GX118" s="17">
        <v>5.62</v>
      </c>
      <c r="GY118" s="17">
        <v>5.62</v>
      </c>
      <c r="GZ118" s="17">
        <v>5.62</v>
      </c>
      <c r="HA118" s="17">
        <v>5.61</v>
      </c>
      <c r="HB118" s="17">
        <v>5.6</v>
      </c>
      <c r="HC118" s="17">
        <v>5.62</v>
      </c>
      <c r="HD118" s="17">
        <v>5.62</v>
      </c>
      <c r="HE118" s="17">
        <v>5.62</v>
      </c>
      <c r="HF118" s="17">
        <v>5.62</v>
      </c>
      <c r="HG118" s="17">
        <v>5.62</v>
      </c>
      <c r="HH118" s="17">
        <v>5.62</v>
      </c>
      <c r="HI118" s="17">
        <v>5.61</v>
      </c>
      <c r="HJ118" s="17">
        <v>5.62</v>
      </c>
      <c r="HK118" s="17">
        <v>5.62</v>
      </c>
      <c r="HL118" s="17">
        <v>5.62</v>
      </c>
      <c r="HM118" s="17">
        <v>5.61</v>
      </c>
      <c r="HN118" s="17">
        <v>5.6</v>
      </c>
      <c r="HO118" s="17">
        <v>5.61</v>
      </c>
      <c r="HP118" s="17">
        <v>5.6</v>
      </c>
      <c r="HQ118" s="17">
        <v>5.61</v>
      </c>
      <c r="HR118" s="17">
        <v>5.6</v>
      </c>
      <c r="HS118" s="17">
        <v>5.62</v>
      </c>
      <c r="HT118" s="17">
        <v>5.6</v>
      </c>
      <c r="HU118" s="17">
        <v>5.61</v>
      </c>
      <c r="HV118" s="17">
        <v>5.61</v>
      </c>
      <c r="HW118" s="17">
        <v>5.61</v>
      </c>
      <c r="HX118" s="17">
        <v>5.61</v>
      </c>
      <c r="HY118" s="17">
        <v>5.61</v>
      </c>
      <c r="HZ118" s="17">
        <v>5.61</v>
      </c>
      <c r="IA118" s="17">
        <v>5.61</v>
      </c>
      <c r="IB118" s="17">
        <v>5.61</v>
      </c>
      <c r="IC118" s="17">
        <v>5.61</v>
      </c>
      <c r="ID118" s="17">
        <v>5.62</v>
      </c>
      <c r="IE118" s="17">
        <v>5.62</v>
      </c>
      <c r="IF118" s="17">
        <v>5.6</v>
      </c>
      <c r="IG118" s="17">
        <v>5.61</v>
      </c>
      <c r="IH118" s="17">
        <v>5.61</v>
      </c>
      <c r="II118" s="17">
        <v>5.61</v>
      </c>
      <c r="IJ118" s="17">
        <v>5.61</v>
      </c>
      <c r="IK118" s="17">
        <v>5.61</v>
      </c>
      <c r="IL118" s="17">
        <v>5.6</v>
      </c>
      <c r="IM118" s="17">
        <v>5.6</v>
      </c>
      <c r="IN118" s="17">
        <v>5.6</v>
      </c>
      <c r="IO118" s="17">
        <v>5.6</v>
      </c>
      <c r="IP118" s="17">
        <v>5.61</v>
      </c>
      <c r="IQ118" s="17">
        <v>5.6</v>
      </c>
      <c r="IR118" s="17">
        <v>5.6</v>
      </c>
      <c r="IS118" s="17">
        <v>5.6</v>
      </c>
      <c r="IT118" s="17">
        <v>5.6</v>
      </c>
      <c r="IU118" s="17">
        <v>5.6</v>
      </c>
      <c r="IV118" s="17">
        <v>5.59</v>
      </c>
      <c r="IW118" s="17">
        <v>5.6</v>
      </c>
      <c r="IX118" s="17">
        <v>5.6</v>
      </c>
      <c r="IY118" s="17">
        <v>5.6</v>
      </c>
    </row>
    <row r="119" spans="1:259" x14ac:dyDescent="0.15">
      <c r="A119" s="17" t="s">
        <v>218</v>
      </c>
      <c r="B119" s="17" t="s">
        <v>219</v>
      </c>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26"/>
      <c r="AB119" s="17"/>
      <c r="AC119" s="26"/>
      <c r="AD119" s="26"/>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26"/>
      <c r="BK119" s="17"/>
      <c r="BL119" s="17"/>
      <c r="BM119" s="17"/>
      <c r="BN119" s="17"/>
      <c r="BO119" s="17"/>
      <c r="BP119" s="17"/>
      <c r="BQ119" s="17"/>
      <c r="BR119" s="17"/>
      <c r="BS119" s="17"/>
      <c r="BT119" s="17"/>
      <c r="BU119" s="17"/>
      <c r="BV119" s="17"/>
      <c r="BW119" s="17"/>
      <c r="BX119" s="26"/>
      <c r="BY119" s="26"/>
      <c r="BZ119" s="26"/>
      <c r="CA119" s="26"/>
      <c r="CB119" s="26"/>
      <c r="CC119" s="17"/>
      <c r="CD119" s="17"/>
      <c r="CE119" s="17"/>
      <c r="CF119" s="17"/>
      <c r="CG119" s="17"/>
      <c r="CH119" s="17"/>
      <c r="CI119" s="17"/>
      <c r="CJ119" s="26"/>
      <c r="CK119" s="17"/>
      <c r="CL119" s="17"/>
      <c r="CM119" s="17"/>
      <c r="CN119" s="17"/>
      <c r="CO119" s="17"/>
      <c r="CP119" s="17"/>
      <c r="CQ119" s="17"/>
      <c r="CR119" s="17"/>
      <c r="CS119" s="17"/>
      <c r="CT119" s="17"/>
      <c r="CU119" s="17"/>
      <c r="CV119" s="17"/>
      <c r="CW119" s="17"/>
      <c r="CX119" s="17"/>
      <c r="CY119" s="26"/>
      <c r="CZ119" s="26"/>
      <c r="DA119" s="26"/>
      <c r="DB119" s="17"/>
      <c r="DC119" s="17"/>
      <c r="DD119" s="17"/>
      <c r="DE119" s="17"/>
      <c r="DF119" s="17"/>
      <c r="DG119" s="17"/>
      <c r="DH119" s="26"/>
      <c r="DI119" s="17"/>
      <c r="DJ119" s="17"/>
      <c r="DK119" s="17"/>
      <c r="DL119" s="17"/>
      <c r="DM119" s="17">
        <v>10.75</v>
      </c>
      <c r="DN119" s="17">
        <v>10.76</v>
      </c>
      <c r="DO119" s="17">
        <v>10.77</v>
      </c>
      <c r="DP119" s="17">
        <v>10.76</v>
      </c>
      <c r="DQ119" s="17">
        <v>10.76</v>
      </c>
      <c r="DR119" s="17">
        <v>10.77</v>
      </c>
      <c r="DS119" s="17">
        <v>10.76</v>
      </c>
      <c r="DT119" s="17">
        <v>10.76</v>
      </c>
      <c r="DU119" s="17">
        <v>10.76</v>
      </c>
      <c r="DV119" s="17">
        <v>10.76</v>
      </c>
      <c r="DW119" s="17">
        <v>10.77</v>
      </c>
      <c r="DX119" s="17">
        <v>10.76</v>
      </c>
      <c r="DY119" s="17">
        <v>10.77</v>
      </c>
      <c r="DZ119" s="17">
        <v>10.77</v>
      </c>
      <c r="EA119" s="17">
        <v>10.76</v>
      </c>
      <c r="EB119" s="17">
        <v>10.76</v>
      </c>
      <c r="EC119" s="17">
        <v>10.76</v>
      </c>
      <c r="ED119" s="17">
        <v>10.75</v>
      </c>
      <c r="EE119" s="17">
        <v>10.75</v>
      </c>
      <c r="EF119" s="17">
        <v>10.75</v>
      </c>
      <c r="EG119" s="17">
        <v>10.75</v>
      </c>
      <c r="EH119" s="17">
        <v>10.75</v>
      </c>
      <c r="EI119" s="17">
        <v>10.76</v>
      </c>
      <c r="EJ119" s="17">
        <v>10.75</v>
      </c>
      <c r="EK119" s="17">
        <v>10.75</v>
      </c>
      <c r="EL119" s="17">
        <v>10.76</v>
      </c>
      <c r="EM119" s="17">
        <v>10.77</v>
      </c>
      <c r="EN119" s="17">
        <v>10.76</v>
      </c>
      <c r="EO119" s="17">
        <v>10.75</v>
      </c>
      <c r="EP119" s="17">
        <v>10.76</v>
      </c>
      <c r="EQ119" s="17">
        <v>10.75</v>
      </c>
      <c r="ER119" s="17">
        <v>10.77</v>
      </c>
      <c r="ES119" s="17">
        <v>10.77</v>
      </c>
      <c r="ET119" s="17">
        <v>10.76</v>
      </c>
      <c r="EU119" s="17">
        <v>10.76</v>
      </c>
      <c r="EV119" s="17">
        <v>10.78</v>
      </c>
      <c r="EW119" s="17">
        <v>10.76</v>
      </c>
      <c r="EX119" s="17">
        <v>10.76</v>
      </c>
      <c r="EY119" s="17">
        <v>10.76</v>
      </c>
      <c r="EZ119" s="17">
        <v>10.76</v>
      </c>
      <c r="FA119" s="17">
        <v>10.77</v>
      </c>
      <c r="FB119" s="17">
        <v>10.77</v>
      </c>
      <c r="FC119" s="17">
        <v>10.76</v>
      </c>
      <c r="FD119" s="17">
        <v>10.75</v>
      </c>
      <c r="FE119" s="17">
        <v>10.74</v>
      </c>
      <c r="FF119" s="17">
        <v>10.76</v>
      </c>
      <c r="FG119" s="17">
        <v>10.77</v>
      </c>
      <c r="FH119" s="17">
        <v>10.76</v>
      </c>
      <c r="FI119" s="17">
        <v>10.76</v>
      </c>
      <c r="FJ119" s="17">
        <v>10.77</v>
      </c>
      <c r="FK119" s="17">
        <v>10.76</v>
      </c>
      <c r="FL119" s="17">
        <v>10.76</v>
      </c>
      <c r="FM119" s="17">
        <v>10.77</v>
      </c>
      <c r="FN119" s="17">
        <v>10.78</v>
      </c>
      <c r="FO119" s="17">
        <v>10.77</v>
      </c>
      <c r="FP119" s="17">
        <v>10.78</v>
      </c>
      <c r="FQ119" s="17">
        <v>10.77</v>
      </c>
      <c r="FR119" s="17">
        <v>10.76</v>
      </c>
      <c r="FS119" s="17">
        <v>10.77</v>
      </c>
      <c r="FT119" s="17">
        <v>10.77</v>
      </c>
      <c r="FU119" s="17">
        <v>10.78</v>
      </c>
      <c r="FV119" s="17">
        <v>10.78</v>
      </c>
      <c r="FW119" s="17">
        <v>10.77</v>
      </c>
      <c r="FX119" s="17">
        <v>10.77</v>
      </c>
      <c r="FY119" s="17">
        <v>10.77</v>
      </c>
      <c r="FZ119" s="17">
        <v>10.79</v>
      </c>
      <c r="GA119" s="17">
        <v>10.82</v>
      </c>
      <c r="GB119" s="17">
        <v>10.82</v>
      </c>
      <c r="GC119" s="17">
        <v>10.82</v>
      </c>
      <c r="GD119" s="17">
        <v>10.82</v>
      </c>
      <c r="GE119" s="17">
        <v>10.81</v>
      </c>
      <c r="GF119" s="17">
        <v>10.82</v>
      </c>
      <c r="GG119" s="17">
        <v>10.8</v>
      </c>
      <c r="GH119" s="17">
        <v>10.79</v>
      </c>
      <c r="GI119" s="17">
        <v>10.78</v>
      </c>
      <c r="GJ119" s="17">
        <v>10.78</v>
      </c>
      <c r="GK119" s="17">
        <v>10.78</v>
      </c>
      <c r="GL119" s="17">
        <v>10.78</v>
      </c>
      <c r="GM119" s="17">
        <v>10.78</v>
      </c>
      <c r="GN119" s="17">
        <v>10.78</v>
      </c>
      <c r="GO119" s="17">
        <v>10.77</v>
      </c>
      <c r="GP119" s="17">
        <v>10.78</v>
      </c>
      <c r="GQ119" s="17">
        <v>10.77</v>
      </c>
      <c r="GR119" s="17">
        <v>10.78</v>
      </c>
      <c r="GS119" s="17">
        <v>10.79</v>
      </c>
      <c r="GT119" s="17">
        <v>10.79</v>
      </c>
      <c r="GU119" s="17">
        <v>10.8</v>
      </c>
      <c r="GV119" s="17">
        <v>10.8</v>
      </c>
      <c r="GW119" s="17">
        <v>10.8</v>
      </c>
      <c r="GX119" s="17">
        <v>10.8</v>
      </c>
      <c r="GY119" s="17">
        <v>10.8</v>
      </c>
      <c r="GZ119" s="17">
        <v>10.8</v>
      </c>
      <c r="HA119" s="17">
        <v>10.8</v>
      </c>
      <c r="HB119" s="17">
        <v>10.8</v>
      </c>
      <c r="HC119" s="17">
        <v>10.8</v>
      </c>
      <c r="HD119" s="17">
        <v>10.8</v>
      </c>
      <c r="HE119" s="17">
        <v>10.8</v>
      </c>
      <c r="HF119" s="17">
        <v>10.81</v>
      </c>
      <c r="HG119" s="17">
        <v>10.81</v>
      </c>
      <c r="HH119" s="17">
        <v>10.82</v>
      </c>
      <c r="HI119" s="17">
        <v>10.82</v>
      </c>
      <c r="HJ119" s="17">
        <v>10.8</v>
      </c>
      <c r="HK119" s="17">
        <v>10.8</v>
      </c>
      <c r="HL119" s="17">
        <v>10.8</v>
      </c>
      <c r="HM119" s="17">
        <v>10.8</v>
      </c>
      <c r="HN119" s="17">
        <v>10.8</v>
      </c>
      <c r="HO119" s="17">
        <v>10.79</v>
      </c>
      <c r="HP119" s="17">
        <v>10.79</v>
      </c>
      <c r="HQ119" s="17">
        <v>10.79</v>
      </c>
      <c r="HR119" s="17">
        <v>10.79</v>
      </c>
      <c r="HS119" s="17">
        <v>10.8</v>
      </c>
      <c r="HT119" s="17">
        <v>10.8</v>
      </c>
      <c r="HU119" s="17">
        <v>10.79</v>
      </c>
      <c r="HV119" s="17">
        <v>10.8</v>
      </c>
      <c r="HW119" s="17">
        <v>10.8</v>
      </c>
      <c r="HX119" s="17">
        <v>10.8</v>
      </c>
      <c r="HY119" s="17">
        <v>10.8</v>
      </c>
      <c r="HZ119" s="17">
        <v>10.8</v>
      </c>
      <c r="IA119" s="17">
        <v>10.8</v>
      </c>
      <c r="IB119" s="17">
        <v>10.81</v>
      </c>
      <c r="IC119" s="17">
        <v>10.81</v>
      </c>
      <c r="ID119" s="17">
        <v>10.81</v>
      </c>
      <c r="IE119" s="17">
        <v>10.81</v>
      </c>
      <c r="IF119" s="17">
        <v>10.81</v>
      </c>
      <c r="IG119" s="17">
        <v>10.81</v>
      </c>
      <c r="IH119" s="17">
        <v>10.81</v>
      </c>
      <c r="II119" s="17">
        <v>10.81</v>
      </c>
      <c r="IJ119" s="17">
        <v>10.82</v>
      </c>
      <c r="IK119" s="17">
        <v>10.8</v>
      </c>
      <c r="IL119" s="17">
        <v>10.8</v>
      </c>
      <c r="IM119" s="17">
        <v>10.81</v>
      </c>
      <c r="IN119" s="17">
        <v>10.81</v>
      </c>
      <c r="IO119" s="17">
        <v>10.81</v>
      </c>
      <c r="IP119" s="17">
        <v>10.81</v>
      </c>
      <c r="IQ119" s="17">
        <v>10.81</v>
      </c>
      <c r="IR119" s="17">
        <v>10.8</v>
      </c>
      <c r="IS119" s="17">
        <v>10.8</v>
      </c>
      <c r="IT119" s="17">
        <v>10.81</v>
      </c>
      <c r="IU119" s="17">
        <v>10.8</v>
      </c>
      <c r="IV119" s="17">
        <v>10.81</v>
      </c>
      <c r="IW119" s="17">
        <v>10.8</v>
      </c>
      <c r="IX119" s="17">
        <v>10.81</v>
      </c>
      <c r="IY119" s="17">
        <v>10.8</v>
      </c>
    </row>
    <row r="120" spans="1:259" x14ac:dyDescent="0.15">
      <c r="A120" s="17" t="s">
        <v>822</v>
      </c>
      <c r="B120" s="17" t="s">
        <v>823</v>
      </c>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26"/>
      <c r="AB120" s="17"/>
      <c r="AC120" s="26"/>
      <c r="AD120" s="26"/>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26"/>
      <c r="BK120" s="17"/>
      <c r="BL120" s="17"/>
      <c r="BM120" s="17"/>
      <c r="BN120" s="17"/>
      <c r="BO120" s="17"/>
      <c r="BP120" s="17"/>
      <c r="BQ120" s="17"/>
      <c r="BR120" s="17"/>
      <c r="BS120" s="17"/>
      <c r="BT120" s="17"/>
      <c r="BU120" s="17"/>
      <c r="BV120" s="17"/>
      <c r="BW120" s="17"/>
      <c r="BX120" s="26"/>
      <c r="BY120" s="26"/>
      <c r="BZ120" s="26"/>
      <c r="CA120" s="26"/>
      <c r="CB120" s="26"/>
      <c r="CC120" s="17"/>
      <c r="CD120" s="17"/>
      <c r="CE120" s="17"/>
      <c r="CF120" s="17"/>
      <c r="CG120" s="17"/>
      <c r="CH120" s="17"/>
      <c r="CI120" s="17"/>
      <c r="CJ120" s="26"/>
      <c r="CK120" s="17"/>
      <c r="CL120" s="17"/>
      <c r="CM120" s="17"/>
      <c r="CN120" s="17"/>
      <c r="CO120" s="17"/>
      <c r="CP120" s="17"/>
      <c r="CQ120" s="17"/>
      <c r="CR120" s="17"/>
      <c r="CS120" s="17"/>
      <c r="CT120" s="17"/>
      <c r="CU120" s="17"/>
      <c r="CV120" s="17"/>
      <c r="CW120" s="17"/>
      <c r="CX120" s="17"/>
      <c r="CY120" s="26"/>
      <c r="CZ120" s="26"/>
      <c r="DA120" s="26"/>
      <c r="DB120" s="17"/>
      <c r="DC120" s="17"/>
      <c r="DD120" s="17"/>
      <c r="DE120" s="17"/>
      <c r="DF120" s="17"/>
      <c r="DG120" s="17"/>
      <c r="DH120" s="26"/>
      <c r="DI120" s="17"/>
      <c r="DJ120" s="17"/>
      <c r="DK120" s="17"/>
      <c r="DL120" s="17"/>
      <c r="DM120" s="17">
        <v>23.45</v>
      </c>
      <c r="DN120" s="17">
        <v>23.46</v>
      </c>
      <c r="DO120" s="17">
        <v>23.51</v>
      </c>
      <c r="DP120" s="17">
        <v>23.51</v>
      </c>
      <c r="DQ120" s="17">
        <v>23.47</v>
      </c>
      <c r="DR120" s="17">
        <v>23.47</v>
      </c>
      <c r="DS120" s="17">
        <v>23.46</v>
      </c>
      <c r="DT120" s="17">
        <v>23.47</v>
      </c>
      <c r="DU120" s="17">
        <v>23.47</v>
      </c>
      <c r="DV120" s="17">
        <v>23.47</v>
      </c>
      <c r="DW120" s="17">
        <v>23.49</v>
      </c>
      <c r="DX120" s="17">
        <v>23.52</v>
      </c>
      <c r="DY120" s="17">
        <v>23.52</v>
      </c>
      <c r="DZ120" s="17">
        <v>23.48</v>
      </c>
      <c r="EA120" s="17">
        <v>23.48</v>
      </c>
      <c r="EB120" s="17">
        <v>23.48</v>
      </c>
      <c r="EC120" s="17">
        <v>23.47</v>
      </c>
      <c r="ED120" s="17">
        <v>23.46</v>
      </c>
      <c r="EE120" s="17">
        <v>23.45</v>
      </c>
      <c r="EF120" s="17">
        <v>23.46</v>
      </c>
      <c r="EG120" s="17">
        <v>23.48</v>
      </c>
      <c r="EH120" s="17">
        <v>23.48</v>
      </c>
      <c r="EI120" s="17">
        <v>23.51</v>
      </c>
      <c r="EJ120" s="17">
        <v>23.53</v>
      </c>
      <c r="EK120" s="17">
        <v>23.54</v>
      </c>
      <c r="EL120" s="17">
        <v>23.55</v>
      </c>
      <c r="EM120" s="17">
        <v>23.54</v>
      </c>
      <c r="EN120" s="17">
        <v>23.55</v>
      </c>
      <c r="EO120" s="17">
        <v>23.54</v>
      </c>
      <c r="EP120" s="17">
        <v>23.55</v>
      </c>
      <c r="EQ120" s="17">
        <v>23.54</v>
      </c>
      <c r="ER120" s="17">
        <v>23.52</v>
      </c>
      <c r="ES120" s="17">
        <v>23.52</v>
      </c>
      <c r="ET120" s="17">
        <v>23.5</v>
      </c>
      <c r="EU120" s="17">
        <v>23.5</v>
      </c>
      <c r="EV120" s="17">
        <v>23.45</v>
      </c>
      <c r="EW120" s="17">
        <v>23.44</v>
      </c>
      <c r="EX120" s="17">
        <v>23.5</v>
      </c>
      <c r="EY120" s="17">
        <v>23.48</v>
      </c>
      <c r="EZ120" s="17">
        <v>23.48</v>
      </c>
      <c r="FA120" s="17">
        <v>23.48</v>
      </c>
      <c r="FB120" s="17">
        <v>23.47</v>
      </c>
      <c r="FC120" s="17">
        <v>23.48</v>
      </c>
      <c r="FD120" s="17">
        <v>23.47</v>
      </c>
      <c r="FE120" s="17">
        <v>23.47</v>
      </c>
      <c r="FF120" s="17">
        <v>23.52</v>
      </c>
      <c r="FG120" s="17">
        <v>23.48</v>
      </c>
      <c r="FH120" s="17">
        <v>23.55</v>
      </c>
      <c r="FI120" s="17">
        <v>23.58</v>
      </c>
      <c r="FJ120" s="17">
        <v>23.6</v>
      </c>
      <c r="FK120" s="17">
        <v>23.6</v>
      </c>
      <c r="FL120" s="17">
        <v>23.58</v>
      </c>
      <c r="FM120" s="17">
        <v>23.58</v>
      </c>
      <c r="FN120" s="17">
        <v>23.6</v>
      </c>
      <c r="FO120" s="17">
        <v>23.62</v>
      </c>
      <c r="FP120" s="17">
        <v>23.66</v>
      </c>
      <c r="FQ120" s="17">
        <v>23.65</v>
      </c>
      <c r="FR120" s="17">
        <v>23.68</v>
      </c>
      <c r="FS120" s="17">
        <v>23.65</v>
      </c>
      <c r="FT120" s="17">
        <v>23.65</v>
      </c>
      <c r="FU120" s="17">
        <v>23.63</v>
      </c>
      <c r="FV120" s="17">
        <v>23.63</v>
      </c>
      <c r="FW120" s="17">
        <v>23.63</v>
      </c>
      <c r="FX120" s="17">
        <v>23.63</v>
      </c>
      <c r="FY120" s="17">
        <v>23.62</v>
      </c>
      <c r="FZ120" s="17">
        <v>23.6</v>
      </c>
      <c r="GA120" s="17">
        <v>23.61</v>
      </c>
      <c r="GB120" s="17">
        <v>23.62</v>
      </c>
      <c r="GC120" s="17">
        <v>23.63</v>
      </c>
      <c r="GD120" s="17">
        <v>23.64</v>
      </c>
      <c r="GE120" s="17">
        <v>23.63</v>
      </c>
      <c r="GF120" s="17">
        <v>23.64</v>
      </c>
      <c r="GG120" s="17">
        <v>23.62</v>
      </c>
      <c r="GH120" s="17">
        <v>23.61</v>
      </c>
      <c r="GI120" s="17">
        <v>23.6</v>
      </c>
      <c r="GJ120" s="17">
        <v>23.58</v>
      </c>
      <c r="GK120" s="17">
        <v>23.57</v>
      </c>
      <c r="GL120" s="17">
        <v>23.56</v>
      </c>
      <c r="GM120" s="17">
        <v>23.57</v>
      </c>
      <c r="GN120" s="17">
        <v>23.57</v>
      </c>
      <c r="GO120" s="17">
        <v>23.57</v>
      </c>
      <c r="GP120" s="17">
        <v>23.57</v>
      </c>
      <c r="GQ120" s="17">
        <v>23.58</v>
      </c>
      <c r="GR120" s="17">
        <v>23.59</v>
      </c>
      <c r="GS120" s="17">
        <v>23.54</v>
      </c>
      <c r="GT120" s="17">
        <v>23.54</v>
      </c>
      <c r="GU120" s="17">
        <v>23.57</v>
      </c>
      <c r="GV120" s="17">
        <v>23.57</v>
      </c>
      <c r="GW120" s="17">
        <v>23.57</v>
      </c>
      <c r="GX120" s="17">
        <v>23.56</v>
      </c>
      <c r="GY120" s="17">
        <v>23.57</v>
      </c>
      <c r="GZ120" s="17">
        <v>23.58</v>
      </c>
      <c r="HA120" s="17">
        <v>23.58</v>
      </c>
      <c r="HB120" s="17">
        <v>23.59</v>
      </c>
      <c r="HC120" s="17">
        <v>23.57</v>
      </c>
      <c r="HD120" s="17">
        <v>23.56</v>
      </c>
      <c r="HE120" s="17">
        <v>23.55</v>
      </c>
      <c r="HF120" s="17">
        <v>23.53</v>
      </c>
      <c r="HG120" s="17">
        <v>23.5</v>
      </c>
      <c r="HH120" s="17">
        <v>23.5</v>
      </c>
      <c r="HI120" s="17">
        <v>23.5</v>
      </c>
      <c r="HJ120" s="17">
        <v>23.5</v>
      </c>
      <c r="HK120" s="17">
        <v>23.5</v>
      </c>
      <c r="HL120" s="17">
        <v>23.51</v>
      </c>
      <c r="HM120" s="17">
        <v>23.51</v>
      </c>
      <c r="HN120" s="17">
        <v>23.46</v>
      </c>
      <c r="HO120" s="17">
        <v>23.43</v>
      </c>
      <c r="HP120" s="17">
        <v>23.5</v>
      </c>
      <c r="HQ120" s="17">
        <v>23.46</v>
      </c>
      <c r="HR120" s="17">
        <v>23.49</v>
      </c>
      <c r="HS120" s="17">
        <v>23.46</v>
      </c>
      <c r="HT120" s="17">
        <v>23.47</v>
      </c>
      <c r="HU120" s="17">
        <v>23.47</v>
      </c>
      <c r="HV120" s="17">
        <v>23.46</v>
      </c>
      <c r="HW120" s="17">
        <v>23.46</v>
      </c>
      <c r="HX120" s="17">
        <v>23.47</v>
      </c>
      <c r="HY120" s="17">
        <v>23.46</v>
      </c>
      <c r="HZ120" s="17">
        <v>23.5</v>
      </c>
      <c r="IA120" s="17">
        <v>23.5</v>
      </c>
      <c r="IB120" s="17">
        <v>23.49</v>
      </c>
      <c r="IC120" s="17">
        <v>23.48</v>
      </c>
      <c r="ID120" s="17">
        <v>23.48</v>
      </c>
      <c r="IE120" s="17">
        <v>23.49</v>
      </c>
      <c r="IF120" s="17">
        <v>23.47</v>
      </c>
      <c r="IG120" s="17">
        <v>23.47</v>
      </c>
      <c r="IH120" s="17">
        <v>23.47</v>
      </c>
      <c r="II120" s="17">
        <v>23.47</v>
      </c>
      <c r="IJ120" s="17">
        <v>23.48</v>
      </c>
      <c r="IK120" s="17">
        <v>23.45</v>
      </c>
      <c r="IL120" s="17">
        <v>23.45</v>
      </c>
      <c r="IM120" s="17">
        <v>23.45</v>
      </c>
      <c r="IN120" s="17">
        <v>23.48</v>
      </c>
      <c r="IO120" s="17">
        <v>23.46</v>
      </c>
      <c r="IP120" s="17">
        <v>23.48</v>
      </c>
      <c r="IQ120" s="17">
        <v>23.47</v>
      </c>
      <c r="IR120" s="17">
        <v>23.46</v>
      </c>
      <c r="IS120" s="17">
        <v>23.46</v>
      </c>
      <c r="IT120" s="17">
        <v>23.44</v>
      </c>
      <c r="IU120" s="17">
        <v>23.45</v>
      </c>
      <c r="IV120" s="17">
        <v>23.45</v>
      </c>
      <c r="IW120" s="17">
        <v>23.44</v>
      </c>
      <c r="IX120" s="17">
        <v>23.39</v>
      </c>
      <c r="IY120" s="17">
        <v>23.42</v>
      </c>
    </row>
    <row r="121" spans="1:259" x14ac:dyDescent="0.15">
      <c r="A121" s="17" t="s">
        <v>106</v>
      </c>
      <c r="B121" s="17" t="s">
        <v>107</v>
      </c>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26"/>
      <c r="AB121" s="17"/>
      <c r="AC121" s="26"/>
      <c r="AD121" s="26"/>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26"/>
      <c r="BK121" s="17"/>
      <c r="BL121" s="17"/>
      <c r="BM121" s="17"/>
      <c r="BN121" s="17"/>
      <c r="BO121" s="17"/>
      <c r="BP121" s="17"/>
      <c r="BQ121" s="17"/>
      <c r="BR121" s="17"/>
      <c r="BS121" s="17"/>
      <c r="BT121" s="17"/>
      <c r="BU121" s="17"/>
      <c r="BV121" s="17"/>
      <c r="BW121" s="17"/>
      <c r="BX121" s="26"/>
      <c r="BY121" s="26"/>
      <c r="BZ121" s="26"/>
      <c r="CA121" s="26"/>
      <c r="CB121" s="26"/>
      <c r="CC121" s="17"/>
      <c r="CD121" s="17"/>
      <c r="CE121" s="17"/>
      <c r="CF121" s="17"/>
      <c r="CG121" s="17"/>
      <c r="CH121" s="17"/>
      <c r="CI121" s="17"/>
      <c r="CJ121" s="26"/>
      <c r="CK121" s="17"/>
      <c r="CL121" s="17"/>
      <c r="CM121" s="17"/>
      <c r="CN121" s="17"/>
      <c r="CO121" s="17"/>
      <c r="CP121" s="17"/>
      <c r="CQ121" s="17"/>
      <c r="CR121" s="17"/>
      <c r="CS121" s="17"/>
      <c r="CT121" s="17"/>
      <c r="CU121" s="17"/>
      <c r="CV121" s="17"/>
      <c r="CW121" s="17"/>
      <c r="CX121" s="17"/>
      <c r="CY121" s="26"/>
      <c r="CZ121" s="26"/>
      <c r="DA121" s="26"/>
      <c r="DB121" s="17"/>
      <c r="DC121" s="17"/>
      <c r="DD121" s="17"/>
      <c r="DE121" s="17"/>
      <c r="DF121" s="17"/>
      <c r="DG121" s="17"/>
      <c r="DH121" s="26"/>
      <c r="DI121" s="17"/>
      <c r="DJ121" s="17"/>
      <c r="DK121" s="17"/>
      <c r="DL121" s="17"/>
      <c r="DM121" s="17">
        <v>4.5</v>
      </c>
      <c r="DN121" s="17">
        <v>4.5</v>
      </c>
      <c r="DO121" s="17">
        <v>4.51</v>
      </c>
      <c r="DP121" s="17">
        <v>4.5</v>
      </c>
      <c r="DQ121" s="17">
        <v>4.51</v>
      </c>
      <c r="DR121" s="17">
        <v>4.5</v>
      </c>
      <c r="DS121" s="17">
        <v>4.5</v>
      </c>
      <c r="DT121" s="17">
        <v>4.49</v>
      </c>
      <c r="DU121" s="17">
        <v>4.5</v>
      </c>
      <c r="DV121" s="17">
        <v>4.5</v>
      </c>
      <c r="DW121" s="17">
        <v>4.5</v>
      </c>
      <c r="DX121" s="17">
        <v>4.49</v>
      </c>
      <c r="DY121" s="17">
        <v>4.49</v>
      </c>
      <c r="DZ121" s="17">
        <v>4.49</v>
      </c>
      <c r="EA121" s="17">
        <v>4.49</v>
      </c>
      <c r="EB121" s="17">
        <v>4.49</v>
      </c>
      <c r="EC121" s="17">
        <v>4.4800000000000004</v>
      </c>
      <c r="ED121" s="17">
        <v>4.4800000000000004</v>
      </c>
      <c r="EE121" s="17">
        <v>4.49</v>
      </c>
      <c r="EF121" s="17">
        <v>4.49</v>
      </c>
      <c r="EG121" s="17">
        <v>4.49</v>
      </c>
      <c r="EH121" s="17">
        <v>4.49</v>
      </c>
      <c r="EI121" s="17">
        <v>4.49</v>
      </c>
      <c r="EJ121" s="17">
        <v>4.49</v>
      </c>
      <c r="EK121" s="17">
        <v>4.4800000000000004</v>
      </c>
      <c r="EL121" s="17">
        <v>4.4800000000000004</v>
      </c>
      <c r="EM121" s="17">
        <v>4.4800000000000004</v>
      </c>
      <c r="EN121" s="17">
        <v>4.49</v>
      </c>
      <c r="EO121" s="17">
        <v>4.4800000000000004</v>
      </c>
      <c r="EP121" s="17">
        <v>4.49</v>
      </c>
      <c r="EQ121" s="17">
        <v>4.49</v>
      </c>
      <c r="ER121" s="17">
        <v>4.49</v>
      </c>
      <c r="ES121" s="17">
        <v>4.49</v>
      </c>
      <c r="ET121" s="17">
        <v>4.4800000000000004</v>
      </c>
      <c r="EU121" s="17">
        <v>4.49</v>
      </c>
      <c r="EV121" s="17">
        <v>4.4800000000000004</v>
      </c>
      <c r="EW121" s="17">
        <v>4.4800000000000004</v>
      </c>
      <c r="EX121" s="17">
        <v>4.49</v>
      </c>
      <c r="EY121" s="17">
        <v>4.4800000000000004</v>
      </c>
      <c r="EZ121" s="17">
        <v>4.4800000000000004</v>
      </c>
      <c r="FA121" s="17">
        <v>4.49</v>
      </c>
      <c r="FB121" s="17">
        <v>4.4800000000000004</v>
      </c>
      <c r="FC121" s="17">
        <v>4.49</v>
      </c>
      <c r="FD121" s="17">
        <v>4.49</v>
      </c>
      <c r="FE121" s="17">
        <v>4.4800000000000004</v>
      </c>
      <c r="FF121" s="17">
        <v>4.49</v>
      </c>
      <c r="FG121" s="17">
        <v>4.5</v>
      </c>
      <c r="FH121" s="17">
        <v>4.5</v>
      </c>
      <c r="FI121" s="17">
        <v>4.5</v>
      </c>
      <c r="FJ121" s="17">
        <v>4.5</v>
      </c>
      <c r="FK121" s="17">
        <v>4.5</v>
      </c>
      <c r="FL121" s="17">
        <v>4.5</v>
      </c>
      <c r="FM121" s="17">
        <v>4.5</v>
      </c>
      <c r="FN121" s="17">
        <v>4.5</v>
      </c>
      <c r="FO121" s="17">
        <v>4.5</v>
      </c>
      <c r="FP121" s="17">
        <v>4.5</v>
      </c>
      <c r="FQ121" s="17">
        <v>4.49</v>
      </c>
      <c r="FR121" s="17">
        <v>4.49</v>
      </c>
      <c r="FS121" s="17">
        <v>4.49</v>
      </c>
      <c r="FT121" s="17">
        <v>4.5</v>
      </c>
      <c r="FU121" s="17">
        <v>4.5</v>
      </c>
      <c r="FV121" s="17">
        <v>4.49</v>
      </c>
      <c r="FW121" s="17">
        <v>4.49</v>
      </c>
      <c r="FX121" s="17">
        <v>4.49</v>
      </c>
      <c r="FY121" s="17">
        <v>4.49</v>
      </c>
      <c r="FZ121" s="17">
        <v>4.49</v>
      </c>
      <c r="GA121" s="17">
        <v>4.49</v>
      </c>
      <c r="GB121" s="17">
        <v>4.5</v>
      </c>
      <c r="GC121" s="17">
        <v>4.5</v>
      </c>
      <c r="GD121" s="17">
        <v>4.5</v>
      </c>
      <c r="GE121" s="17">
        <v>4.49</v>
      </c>
      <c r="GF121" s="17">
        <v>4.49</v>
      </c>
      <c r="GG121" s="17">
        <v>4.49</v>
      </c>
      <c r="GH121" s="17">
        <v>4.49</v>
      </c>
      <c r="GI121" s="17">
        <v>4.49</v>
      </c>
      <c r="GJ121" s="17">
        <v>4.49</v>
      </c>
      <c r="GK121" s="17">
        <v>4.53</v>
      </c>
      <c r="GL121" s="17">
        <v>4.54</v>
      </c>
      <c r="GM121" s="17">
        <v>4.54</v>
      </c>
      <c r="GN121" s="17">
        <v>4.59</v>
      </c>
      <c r="GO121" s="17">
        <v>4.6500000000000004</v>
      </c>
      <c r="GP121" s="17">
        <v>4.5999999999999996</v>
      </c>
      <c r="GQ121" s="17">
        <v>4.6399999999999997</v>
      </c>
      <c r="GR121" s="17">
        <v>4.6100000000000003</v>
      </c>
      <c r="GS121" s="17">
        <v>4.59</v>
      </c>
      <c r="GT121" s="17">
        <v>4.6100000000000003</v>
      </c>
      <c r="GU121" s="17">
        <v>4.6100000000000003</v>
      </c>
      <c r="GV121" s="17">
        <v>4.6100000000000003</v>
      </c>
      <c r="GW121" s="17">
        <v>4.6100000000000003</v>
      </c>
      <c r="GX121" s="17">
        <v>4.6100000000000003</v>
      </c>
      <c r="GY121" s="17">
        <v>4.6100000000000003</v>
      </c>
      <c r="GZ121" s="17">
        <v>4.6100000000000003</v>
      </c>
      <c r="HA121" s="17">
        <v>4.59</v>
      </c>
      <c r="HB121" s="17">
        <v>4.59</v>
      </c>
      <c r="HC121" s="17">
        <v>4.59</v>
      </c>
      <c r="HD121" s="17">
        <v>4.59</v>
      </c>
      <c r="HE121" s="17">
        <v>4.59</v>
      </c>
      <c r="HF121" s="17">
        <v>4.59</v>
      </c>
      <c r="HG121" s="17">
        <v>4.59</v>
      </c>
      <c r="HH121" s="17">
        <v>4.58</v>
      </c>
      <c r="HI121" s="17">
        <v>4.58</v>
      </c>
      <c r="HJ121" s="17">
        <v>4.58</v>
      </c>
      <c r="HK121" s="17">
        <v>4.57</v>
      </c>
      <c r="HL121" s="17">
        <v>4.57</v>
      </c>
      <c r="HM121" s="17">
        <v>4.57</v>
      </c>
      <c r="HN121" s="17">
        <v>4.57</v>
      </c>
      <c r="HO121" s="17">
        <v>4.58</v>
      </c>
      <c r="HP121" s="17">
        <v>4.58</v>
      </c>
      <c r="HQ121" s="17">
        <v>4.58</v>
      </c>
      <c r="HR121" s="17">
        <v>4.57</v>
      </c>
      <c r="HS121" s="17">
        <v>4.57</v>
      </c>
      <c r="HT121" s="17">
        <v>4.57</v>
      </c>
      <c r="HU121" s="17">
        <v>4.57</v>
      </c>
      <c r="HV121" s="17">
        <v>4.58</v>
      </c>
      <c r="HW121" s="17">
        <v>4.59</v>
      </c>
      <c r="HX121" s="17">
        <v>4.58</v>
      </c>
      <c r="HY121" s="17">
        <v>4.58</v>
      </c>
      <c r="HZ121" s="17">
        <v>4.58</v>
      </c>
      <c r="IA121" s="17">
        <v>4.59</v>
      </c>
      <c r="IB121" s="17">
        <v>4.58</v>
      </c>
      <c r="IC121" s="17">
        <v>4.57</v>
      </c>
      <c r="ID121" s="17">
        <v>4.58</v>
      </c>
      <c r="IE121" s="17">
        <v>4.57</v>
      </c>
      <c r="IF121" s="17">
        <v>4.57</v>
      </c>
      <c r="IG121" s="17">
        <v>4.57</v>
      </c>
      <c r="IH121" s="17">
        <v>4.57</v>
      </c>
      <c r="II121" s="17">
        <v>4.5599999999999996</v>
      </c>
      <c r="IJ121" s="17">
        <v>4.5599999999999996</v>
      </c>
      <c r="IK121" s="17">
        <v>4.57</v>
      </c>
      <c r="IL121" s="17">
        <v>4.57</v>
      </c>
      <c r="IM121" s="17">
        <v>4.57</v>
      </c>
      <c r="IN121" s="17">
        <v>4.57</v>
      </c>
      <c r="IO121" s="17">
        <v>4.57</v>
      </c>
      <c r="IP121" s="17">
        <v>4.57</v>
      </c>
      <c r="IQ121" s="17">
        <v>4.57</v>
      </c>
      <c r="IR121" s="17">
        <v>4.5599999999999996</v>
      </c>
      <c r="IS121" s="17">
        <v>4.55</v>
      </c>
      <c r="IT121" s="17">
        <v>4.55</v>
      </c>
      <c r="IU121" s="17">
        <v>4.5599999999999996</v>
      </c>
      <c r="IV121" s="17">
        <v>4.5599999999999996</v>
      </c>
      <c r="IW121" s="17">
        <v>4.5599999999999996</v>
      </c>
      <c r="IX121" s="17">
        <v>4.57</v>
      </c>
      <c r="IY121" s="17">
        <v>4.57</v>
      </c>
    </row>
    <row r="122" spans="1:259" x14ac:dyDescent="0.15">
      <c r="A122" s="17" t="s">
        <v>896</v>
      </c>
      <c r="B122" s="17" t="s">
        <v>897</v>
      </c>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26"/>
      <c r="AB122" s="17"/>
      <c r="AC122" s="26"/>
      <c r="AD122" s="26"/>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26"/>
      <c r="BK122" s="17"/>
      <c r="BL122" s="17"/>
      <c r="BM122" s="17"/>
      <c r="BN122" s="17"/>
      <c r="BO122" s="17"/>
      <c r="BP122" s="17"/>
      <c r="BQ122" s="17"/>
      <c r="BR122" s="17"/>
      <c r="BS122" s="17"/>
      <c r="BT122" s="17"/>
      <c r="BU122" s="17"/>
      <c r="BV122" s="17"/>
      <c r="BW122" s="17"/>
      <c r="BX122" s="26"/>
      <c r="BY122" s="26"/>
      <c r="BZ122" s="26"/>
      <c r="CA122" s="26"/>
      <c r="CB122" s="26"/>
      <c r="CC122" s="17"/>
      <c r="CD122" s="17"/>
      <c r="CE122" s="17"/>
      <c r="CF122" s="17"/>
      <c r="CG122" s="17"/>
      <c r="CH122" s="17"/>
      <c r="CI122" s="17"/>
      <c r="CJ122" s="26"/>
      <c r="CK122" s="17"/>
      <c r="CL122" s="17"/>
      <c r="CM122" s="17"/>
      <c r="CN122" s="17"/>
      <c r="CO122" s="17"/>
      <c r="CP122" s="17"/>
      <c r="CQ122" s="17"/>
      <c r="CR122" s="17"/>
      <c r="CS122" s="17"/>
      <c r="CT122" s="17"/>
      <c r="CU122" s="17"/>
      <c r="CV122" s="17"/>
      <c r="CW122" s="17"/>
      <c r="CX122" s="17"/>
      <c r="CY122" s="26"/>
      <c r="CZ122" s="26"/>
      <c r="DA122" s="26"/>
      <c r="DB122" s="17"/>
      <c r="DC122" s="17"/>
      <c r="DD122" s="17"/>
      <c r="DE122" s="17"/>
      <c r="DF122" s="17"/>
      <c r="DG122" s="17"/>
      <c r="DH122" s="26"/>
      <c r="DI122" s="17"/>
      <c r="DJ122" s="17"/>
      <c r="DK122" s="17"/>
      <c r="DL122" s="17"/>
      <c r="DM122" s="17">
        <v>123.01</v>
      </c>
      <c r="DN122" s="17">
        <v>123.08</v>
      </c>
      <c r="DO122" s="17">
        <v>123.09</v>
      </c>
      <c r="DP122" s="17">
        <v>123.08</v>
      </c>
      <c r="DQ122" s="17">
        <v>123.07</v>
      </c>
      <c r="DR122" s="17">
        <v>123.05</v>
      </c>
      <c r="DS122" s="17">
        <v>123.1</v>
      </c>
      <c r="DT122" s="17">
        <v>123.14</v>
      </c>
      <c r="DU122" s="17">
        <v>123.08</v>
      </c>
      <c r="DV122" s="17">
        <v>123.22</v>
      </c>
      <c r="DW122" s="17">
        <v>123.22</v>
      </c>
      <c r="DX122" s="17">
        <v>123.22</v>
      </c>
      <c r="DY122" s="17">
        <v>123.28</v>
      </c>
      <c r="DZ122" s="17">
        <v>123.15</v>
      </c>
      <c r="EA122" s="17">
        <v>123.15</v>
      </c>
      <c r="EB122" s="17">
        <v>123.05</v>
      </c>
      <c r="EC122" s="17">
        <v>123.06</v>
      </c>
      <c r="ED122" s="17">
        <v>123.05</v>
      </c>
      <c r="EE122" s="17">
        <v>123.05</v>
      </c>
      <c r="EF122" s="17">
        <v>123.12</v>
      </c>
      <c r="EG122" s="17">
        <v>123.1</v>
      </c>
      <c r="EH122" s="17">
        <v>123.11</v>
      </c>
      <c r="EI122" s="17">
        <v>123.16</v>
      </c>
      <c r="EJ122" s="17">
        <v>123.14</v>
      </c>
      <c r="EK122" s="17">
        <v>123.2</v>
      </c>
      <c r="EL122" s="17">
        <v>123.28</v>
      </c>
      <c r="EM122" s="17">
        <v>123.23</v>
      </c>
      <c r="EN122" s="17">
        <v>123.25</v>
      </c>
      <c r="EO122" s="17">
        <v>123.25</v>
      </c>
      <c r="EP122" s="17">
        <v>123.13</v>
      </c>
      <c r="EQ122" s="17">
        <v>123.18</v>
      </c>
      <c r="ER122" s="17">
        <v>123.11</v>
      </c>
      <c r="ES122" s="17">
        <v>123.09</v>
      </c>
      <c r="ET122" s="17">
        <v>123.01</v>
      </c>
      <c r="EU122" s="17">
        <v>123.01</v>
      </c>
      <c r="EV122" s="17">
        <v>122.96</v>
      </c>
      <c r="EW122" s="17">
        <v>122.97</v>
      </c>
      <c r="EX122" s="17">
        <v>122.99</v>
      </c>
      <c r="EY122" s="17">
        <v>123.02</v>
      </c>
      <c r="EZ122" s="17">
        <v>122.98</v>
      </c>
      <c r="FA122" s="17">
        <v>122.98</v>
      </c>
      <c r="FB122" s="17">
        <v>122.99</v>
      </c>
      <c r="FC122" s="17">
        <v>122.91</v>
      </c>
      <c r="FD122" s="17">
        <v>122.92</v>
      </c>
      <c r="FE122" s="17">
        <v>122.87</v>
      </c>
      <c r="FF122" s="17">
        <v>122.99</v>
      </c>
      <c r="FG122" s="17">
        <v>122.95</v>
      </c>
      <c r="FH122" s="17">
        <v>123.04</v>
      </c>
      <c r="FI122" s="17">
        <v>122.95</v>
      </c>
      <c r="FJ122" s="17">
        <v>122.97</v>
      </c>
      <c r="FK122" s="17">
        <v>122.99</v>
      </c>
      <c r="FL122" s="17">
        <v>122.93</v>
      </c>
      <c r="FM122" s="17">
        <v>123.03</v>
      </c>
      <c r="FN122" s="17">
        <v>122.94</v>
      </c>
      <c r="FO122" s="17">
        <v>122.94</v>
      </c>
      <c r="FP122" s="17">
        <v>122.93</v>
      </c>
      <c r="FQ122" s="17">
        <v>122.95</v>
      </c>
      <c r="FR122" s="17">
        <v>122.95</v>
      </c>
      <c r="FS122" s="17">
        <v>122.97</v>
      </c>
      <c r="FT122" s="17">
        <v>122.93</v>
      </c>
      <c r="FU122" s="17">
        <v>122.96</v>
      </c>
      <c r="FV122" s="17">
        <v>122.96</v>
      </c>
      <c r="FW122" s="17">
        <v>122.95</v>
      </c>
      <c r="FX122" s="17">
        <v>122.97</v>
      </c>
      <c r="FY122" s="17">
        <v>123.02</v>
      </c>
      <c r="FZ122" s="17">
        <v>123.02</v>
      </c>
      <c r="GA122" s="17">
        <v>123.03</v>
      </c>
      <c r="GB122" s="17">
        <v>123.02</v>
      </c>
      <c r="GC122" s="17">
        <v>123.01</v>
      </c>
      <c r="GD122" s="17">
        <v>122.96</v>
      </c>
      <c r="GE122" s="17">
        <v>122.96</v>
      </c>
      <c r="GF122" s="17">
        <v>122.96</v>
      </c>
      <c r="GG122" s="17">
        <v>122.97</v>
      </c>
      <c r="GH122" s="17">
        <v>122.96</v>
      </c>
      <c r="GI122" s="17">
        <v>122.96</v>
      </c>
      <c r="GJ122" s="17">
        <v>122.89</v>
      </c>
      <c r="GK122" s="17">
        <v>122.9</v>
      </c>
      <c r="GL122" s="17">
        <v>122.92</v>
      </c>
      <c r="GM122" s="17">
        <v>122.94</v>
      </c>
      <c r="GN122" s="17">
        <v>122.82</v>
      </c>
      <c r="GO122" s="17">
        <v>122.87</v>
      </c>
      <c r="GP122" s="17">
        <v>122.97</v>
      </c>
      <c r="GQ122" s="17">
        <v>122.94</v>
      </c>
      <c r="GR122" s="17">
        <v>122.87</v>
      </c>
      <c r="GS122" s="17">
        <v>122.95</v>
      </c>
      <c r="GT122" s="17">
        <v>122.98</v>
      </c>
      <c r="GU122" s="17">
        <v>122.95</v>
      </c>
      <c r="GV122" s="17">
        <v>123</v>
      </c>
      <c r="GW122" s="17">
        <v>122.92</v>
      </c>
      <c r="GX122" s="17">
        <v>122.96</v>
      </c>
      <c r="GY122" s="17">
        <v>123.06</v>
      </c>
      <c r="GZ122" s="17">
        <v>123.06</v>
      </c>
      <c r="HA122" s="17">
        <v>123.05</v>
      </c>
      <c r="HB122" s="17">
        <v>123.06</v>
      </c>
      <c r="HC122" s="17">
        <v>123.1</v>
      </c>
      <c r="HD122" s="17">
        <v>123.18</v>
      </c>
      <c r="HE122" s="17">
        <v>123.2</v>
      </c>
      <c r="HF122" s="17">
        <v>123.05</v>
      </c>
      <c r="HG122" s="17">
        <v>123.12</v>
      </c>
      <c r="HH122" s="17">
        <v>122.99</v>
      </c>
      <c r="HI122" s="17">
        <v>123.06</v>
      </c>
      <c r="HJ122" s="17">
        <v>123.01</v>
      </c>
      <c r="HK122" s="17">
        <v>123.03</v>
      </c>
      <c r="HL122" s="17">
        <v>122.99</v>
      </c>
      <c r="HM122" s="17">
        <v>122.92</v>
      </c>
      <c r="HN122" s="17">
        <v>122.93</v>
      </c>
      <c r="HO122" s="17">
        <v>122.93</v>
      </c>
      <c r="HP122" s="17">
        <v>122.87</v>
      </c>
      <c r="HQ122" s="17">
        <v>122.93</v>
      </c>
      <c r="HR122" s="17">
        <v>122.91</v>
      </c>
      <c r="HS122" s="17">
        <v>122.89</v>
      </c>
      <c r="HT122" s="17">
        <v>122.85</v>
      </c>
      <c r="HU122" s="17">
        <v>122.85</v>
      </c>
      <c r="HV122" s="17">
        <v>122.88</v>
      </c>
      <c r="HW122" s="17">
        <v>122.89</v>
      </c>
      <c r="HX122" s="17">
        <v>122.91</v>
      </c>
      <c r="HY122" s="17">
        <v>122.91</v>
      </c>
      <c r="HZ122" s="17">
        <v>122.91</v>
      </c>
      <c r="IA122" s="17">
        <v>122.89</v>
      </c>
      <c r="IB122" s="17">
        <v>122.88</v>
      </c>
      <c r="IC122" s="17">
        <v>122.96</v>
      </c>
      <c r="ID122" s="17">
        <v>122.86</v>
      </c>
      <c r="IE122" s="17">
        <v>122.83</v>
      </c>
      <c r="IF122" s="17">
        <v>122.77</v>
      </c>
      <c r="IG122" s="17">
        <v>122.81</v>
      </c>
      <c r="IH122" s="17">
        <v>122.83</v>
      </c>
      <c r="II122" s="17">
        <v>122.82</v>
      </c>
      <c r="IJ122" s="17">
        <v>122.8</v>
      </c>
      <c r="IK122" s="17">
        <v>122.83</v>
      </c>
      <c r="IL122" s="17">
        <v>122.81</v>
      </c>
      <c r="IM122" s="17">
        <v>122.78</v>
      </c>
      <c r="IN122" s="17">
        <v>122.79</v>
      </c>
      <c r="IO122" s="17">
        <v>122.82</v>
      </c>
      <c r="IP122" s="17">
        <v>122.81</v>
      </c>
      <c r="IQ122" s="17">
        <v>122.85</v>
      </c>
      <c r="IR122" s="17">
        <v>122.91</v>
      </c>
      <c r="IS122" s="17">
        <v>122.89</v>
      </c>
      <c r="IT122" s="17">
        <v>122.92</v>
      </c>
      <c r="IU122" s="17">
        <v>122.99</v>
      </c>
      <c r="IV122" s="17">
        <v>123.03</v>
      </c>
      <c r="IW122" s="17">
        <v>123.02</v>
      </c>
      <c r="IX122" s="17">
        <v>122.95</v>
      </c>
      <c r="IY122" s="17">
        <v>122.99</v>
      </c>
    </row>
    <row r="123" spans="1:259" x14ac:dyDescent="0.15">
      <c r="A123" s="17" t="s">
        <v>202</v>
      </c>
      <c r="B123" s="17" t="s">
        <v>203</v>
      </c>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26"/>
      <c r="AB123" s="17"/>
      <c r="AC123" s="26"/>
      <c r="AD123" s="26"/>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26"/>
      <c r="BK123" s="17"/>
      <c r="BL123" s="17"/>
      <c r="BM123" s="17"/>
      <c r="BN123" s="17"/>
      <c r="BO123" s="17"/>
      <c r="BP123" s="17"/>
      <c r="BQ123" s="17"/>
      <c r="BR123" s="17"/>
      <c r="BS123" s="17"/>
      <c r="BT123" s="17"/>
      <c r="BU123" s="17"/>
      <c r="BV123" s="17"/>
      <c r="BW123" s="17"/>
      <c r="BX123" s="26"/>
      <c r="BY123" s="26"/>
      <c r="BZ123" s="26"/>
      <c r="CA123" s="26"/>
      <c r="CB123" s="26"/>
      <c r="CC123" s="17"/>
      <c r="CD123" s="17"/>
      <c r="CE123" s="17"/>
      <c r="CF123" s="17"/>
      <c r="CG123" s="17"/>
      <c r="CH123" s="17"/>
      <c r="CI123" s="17"/>
      <c r="CJ123" s="26"/>
      <c r="CK123" s="17"/>
      <c r="CL123" s="17"/>
      <c r="CM123" s="17"/>
      <c r="CN123" s="17"/>
      <c r="CO123" s="17"/>
      <c r="CP123" s="17"/>
      <c r="CQ123" s="17"/>
      <c r="CR123" s="17"/>
      <c r="CS123" s="17"/>
      <c r="CT123" s="17"/>
      <c r="CU123" s="17"/>
      <c r="CV123" s="17"/>
      <c r="CW123" s="17"/>
      <c r="CX123" s="17"/>
      <c r="CY123" s="26"/>
      <c r="CZ123" s="26"/>
      <c r="DA123" s="26"/>
      <c r="DB123" s="17"/>
      <c r="DC123" s="17"/>
      <c r="DD123" s="17"/>
      <c r="DE123" s="17"/>
      <c r="DF123" s="17"/>
      <c r="DG123" s="17"/>
      <c r="DH123" s="26"/>
      <c r="DI123" s="17"/>
      <c r="DJ123" s="17"/>
      <c r="DK123" s="17"/>
      <c r="DL123" s="17"/>
      <c r="DM123" s="17">
        <v>10.23</v>
      </c>
      <c r="DN123" s="17">
        <v>10.24</v>
      </c>
      <c r="DO123" s="17">
        <v>10.24</v>
      </c>
      <c r="DP123" s="17">
        <v>10.25</v>
      </c>
      <c r="DQ123" s="17">
        <v>10.24</v>
      </c>
      <c r="DR123" s="17">
        <v>10.25</v>
      </c>
      <c r="DS123" s="17">
        <v>10.24</v>
      </c>
      <c r="DT123" s="17">
        <v>10.25</v>
      </c>
      <c r="DU123" s="17">
        <v>10.24</v>
      </c>
      <c r="DV123" s="17">
        <v>10.25</v>
      </c>
      <c r="DW123" s="17">
        <v>10.24</v>
      </c>
      <c r="DX123" s="17">
        <v>10.24</v>
      </c>
      <c r="DY123" s="17">
        <v>10.24</v>
      </c>
      <c r="DZ123" s="17">
        <v>10.25</v>
      </c>
      <c r="EA123" s="17">
        <v>10.24</v>
      </c>
      <c r="EB123" s="17">
        <v>10.24</v>
      </c>
      <c r="EC123" s="17">
        <v>10.24</v>
      </c>
      <c r="ED123" s="17">
        <v>10.23</v>
      </c>
      <c r="EE123" s="17">
        <v>10.23</v>
      </c>
      <c r="EF123" s="17">
        <v>10.220000000000001</v>
      </c>
      <c r="EG123" s="17">
        <v>10.220000000000001</v>
      </c>
      <c r="EH123" s="17">
        <v>10.220000000000001</v>
      </c>
      <c r="EI123" s="17">
        <v>10.210000000000001</v>
      </c>
      <c r="EJ123" s="17">
        <v>10.220000000000001</v>
      </c>
      <c r="EK123" s="17">
        <v>10.23</v>
      </c>
      <c r="EL123" s="17">
        <v>10.23</v>
      </c>
      <c r="EM123" s="17">
        <v>10.24</v>
      </c>
      <c r="EN123" s="17">
        <v>10.24</v>
      </c>
      <c r="EO123" s="17">
        <v>10.23</v>
      </c>
      <c r="EP123" s="17">
        <v>10.24</v>
      </c>
      <c r="EQ123" s="17">
        <v>10.220000000000001</v>
      </c>
      <c r="ER123" s="17">
        <v>10.23</v>
      </c>
      <c r="ES123" s="17">
        <v>10.23</v>
      </c>
      <c r="ET123" s="17">
        <v>10.23</v>
      </c>
      <c r="EU123" s="17">
        <v>10.23</v>
      </c>
      <c r="EV123" s="17">
        <v>10.24</v>
      </c>
      <c r="EW123" s="17">
        <v>10.24</v>
      </c>
      <c r="EX123" s="17">
        <v>10.220000000000001</v>
      </c>
      <c r="EY123" s="17">
        <v>10.220000000000001</v>
      </c>
      <c r="EZ123" s="17">
        <v>10.23</v>
      </c>
      <c r="FA123" s="17">
        <v>10.220000000000001</v>
      </c>
      <c r="FB123" s="17">
        <v>10.220000000000001</v>
      </c>
      <c r="FC123" s="17">
        <v>10.220000000000001</v>
      </c>
      <c r="FD123" s="17">
        <v>10.23</v>
      </c>
      <c r="FE123" s="17">
        <v>10.220000000000001</v>
      </c>
      <c r="FF123" s="17">
        <v>10.220000000000001</v>
      </c>
      <c r="FG123" s="17">
        <v>10.220000000000001</v>
      </c>
      <c r="FH123" s="17">
        <v>10.23</v>
      </c>
      <c r="FI123" s="17">
        <v>10.23</v>
      </c>
      <c r="FJ123" s="17">
        <v>10.23</v>
      </c>
      <c r="FK123" s="17">
        <v>10.220000000000001</v>
      </c>
      <c r="FL123" s="17">
        <v>10.220000000000001</v>
      </c>
      <c r="FM123" s="17">
        <v>10.220000000000001</v>
      </c>
      <c r="FN123" s="17">
        <v>10.23</v>
      </c>
      <c r="FO123" s="17">
        <v>10.24</v>
      </c>
      <c r="FP123" s="17">
        <v>10.24</v>
      </c>
      <c r="FQ123" s="17">
        <v>10.23</v>
      </c>
      <c r="FR123" s="17">
        <v>10.23</v>
      </c>
      <c r="FS123" s="17">
        <v>10.23</v>
      </c>
      <c r="FT123" s="17">
        <v>10.23</v>
      </c>
      <c r="FU123" s="17">
        <v>10.23</v>
      </c>
      <c r="FV123" s="17">
        <v>10.23</v>
      </c>
      <c r="FW123" s="17">
        <v>10.220000000000001</v>
      </c>
      <c r="FX123" s="17">
        <v>10.220000000000001</v>
      </c>
      <c r="FY123" s="17">
        <v>10.23</v>
      </c>
      <c r="FZ123" s="17">
        <v>10.25</v>
      </c>
      <c r="GA123" s="17">
        <v>10.24</v>
      </c>
      <c r="GB123" s="17">
        <v>10.25</v>
      </c>
      <c r="GC123" s="17">
        <v>10.24</v>
      </c>
      <c r="GD123" s="17">
        <v>10.23</v>
      </c>
      <c r="GE123" s="17">
        <v>10.23</v>
      </c>
      <c r="GF123" s="17">
        <v>10.23</v>
      </c>
      <c r="GG123" s="17">
        <v>10.23</v>
      </c>
      <c r="GH123" s="17">
        <v>10.220000000000001</v>
      </c>
      <c r="GI123" s="17">
        <v>10.23</v>
      </c>
      <c r="GJ123" s="17">
        <v>10.220000000000001</v>
      </c>
      <c r="GK123" s="17">
        <v>10.220000000000001</v>
      </c>
      <c r="GL123" s="17">
        <v>10.220000000000001</v>
      </c>
      <c r="GM123" s="17">
        <v>10.210000000000001</v>
      </c>
      <c r="GN123" s="17">
        <v>10.199999999999999</v>
      </c>
      <c r="GO123" s="17">
        <v>10.210000000000001</v>
      </c>
      <c r="GP123" s="17">
        <v>10.199999999999999</v>
      </c>
      <c r="GQ123" s="17">
        <v>10.199999999999999</v>
      </c>
      <c r="GR123" s="17">
        <v>10.199999999999999</v>
      </c>
      <c r="GS123" s="17">
        <v>10.19</v>
      </c>
      <c r="GT123" s="17">
        <v>10.199999999999999</v>
      </c>
      <c r="GU123" s="17">
        <v>10.199999999999999</v>
      </c>
      <c r="GV123" s="17">
        <v>10.19</v>
      </c>
      <c r="GW123" s="17">
        <v>10.19</v>
      </c>
      <c r="GX123" s="17">
        <v>10.19</v>
      </c>
      <c r="GY123" s="17">
        <v>10.199999999999999</v>
      </c>
      <c r="GZ123" s="17">
        <v>10.199999999999999</v>
      </c>
      <c r="HA123" s="17">
        <v>10.199999999999999</v>
      </c>
      <c r="HB123" s="17">
        <v>10.210000000000001</v>
      </c>
      <c r="HC123" s="17">
        <v>10.210000000000001</v>
      </c>
      <c r="HD123" s="17">
        <v>10.199999999999999</v>
      </c>
      <c r="HE123" s="17">
        <v>10.199999999999999</v>
      </c>
      <c r="HF123" s="17">
        <v>10.199999999999999</v>
      </c>
      <c r="HG123" s="17">
        <v>10.19</v>
      </c>
      <c r="HH123" s="17">
        <v>10.199999999999999</v>
      </c>
      <c r="HI123" s="17">
        <v>10.19</v>
      </c>
      <c r="HJ123" s="17">
        <v>10.18</v>
      </c>
      <c r="HK123" s="17">
        <v>10.18</v>
      </c>
      <c r="HL123" s="17">
        <v>10.17</v>
      </c>
      <c r="HM123" s="17">
        <v>10.18</v>
      </c>
      <c r="HN123" s="17">
        <v>10.18</v>
      </c>
      <c r="HO123" s="17">
        <v>10.18</v>
      </c>
      <c r="HP123" s="17">
        <v>10.18</v>
      </c>
      <c r="HQ123" s="17">
        <v>10.17</v>
      </c>
      <c r="HR123" s="17">
        <v>10.18</v>
      </c>
      <c r="HS123" s="17">
        <v>10.19</v>
      </c>
      <c r="HT123" s="17">
        <v>10.19</v>
      </c>
      <c r="HU123" s="17">
        <v>10.19</v>
      </c>
      <c r="HV123" s="17">
        <v>10.19</v>
      </c>
      <c r="HW123" s="17">
        <v>10.19</v>
      </c>
      <c r="HX123" s="17">
        <v>10.18</v>
      </c>
      <c r="HY123" s="17">
        <v>10.19</v>
      </c>
      <c r="HZ123" s="17">
        <v>10.19</v>
      </c>
      <c r="IA123" s="17">
        <v>10.18</v>
      </c>
      <c r="IB123" s="17">
        <v>10.19</v>
      </c>
      <c r="IC123" s="17">
        <v>10.18</v>
      </c>
      <c r="ID123" s="17">
        <v>10.19</v>
      </c>
      <c r="IE123" s="17">
        <v>10.18</v>
      </c>
      <c r="IF123" s="17">
        <v>10.18</v>
      </c>
      <c r="IG123" s="17">
        <v>10.18</v>
      </c>
      <c r="IH123" s="17">
        <v>10.18</v>
      </c>
      <c r="II123" s="17">
        <v>10.18</v>
      </c>
      <c r="IJ123" s="17">
        <v>10.18</v>
      </c>
      <c r="IK123" s="17">
        <v>10.17</v>
      </c>
      <c r="IL123" s="17">
        <v>10.18</v>
      </c>
      <c r="IM123" s="17">
        <v>10.18</v>
      </c>
      <c r="IN123" s="17">
        <v>10.19</v>
      </c>
      <c r="IO123" s="17">
        <v>10.17</v>
      </c>
      <c r="IP123" s="17">
        <v>10.18</v>
      </c>
      <c r="IQ123" s="17">
        <v>10.18</v>
      </c>
      <c r="IR123" s="17">
        <v>10.19</v>
      </c>
      <c r="IS123" s="17">
        <v>10.199999999999999</v>
      </c>
      <c r="IT123" s="17">
        <v>10.210000000000001</v>
      </c>
      <c r="IU123" s="17">
        <v>10.210000000000001</v>
      </c>
      <c r="IV123" s="17">
        <v>10.210000000000001</v>
      </c>
      <c r="IW123" s="17">
        <v>10.210000000000001</v>
      </c>
      <c r="IX123" s="17">
        <v>10.210000000000001</v>
      </c>
      <c r="IY123" s="17">
        <v>10.210000000000001</v>
      </c>
    </row>
    <row r="124" spans="1:259" x14ac:dyDescent="0.15">
      <c r="A124" s="17" t="s">
        <v>1006</v>
      </c>
      <c r="B124" s="17" t="s">
        <v>1007</v>
      </c>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26"/>
      <c r="AB124" s="17"/>
      <c r="AC124" s="26"/>
      <c r="AD124" s="26"/>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26"/>
      <c r="BK124" s="17"/>
      <c r="BL124" s="17"/>
      <c r="BM124" s="17"/>
      <c r="BN124" s="17"/>
      <c r="BO124" s="17"/>
      <c r="BP124" s="17"/>
      <c r="BQ124" s="17"/>
      <c r="BR124" s="17"/>
      <c r="BS124" s="17"/>
      <c r="BT124" s="17"/>
      <c r="BU124" s="17"/>
      <c r="BV124" s="17"/>
      <c r="BW124" s="17"/>
      <c r="BX124" s="26"/>
      <c r="BY124" s="26"/>
      <c r="BZ124" s="26"/>
      <c r="CA124" s="26"/>
      <c r="CB124" s="26"/>
      <c r="CC124" s="17"/>
      <c r="CD124" s="17"/>
      <c r="CE124" s="17"/>
      <c r="CF124" s="17"/>
      <c r="CG124" s="17"/>
      <c r="CH124" s="17"/>
      <c r="CI124" s="17"/>
      <c r="CJ124" s="26"/>
      <c r="CK124" s="17"/>
      <c r="CL124" s="17"/>
      <c r="CM124" s="17"/>
      <c r="CN124" s="17"/>
      <c r="CO124" s="17"/>
      <c r="CP124" s="17"/>
      <c r="CQ124" s="17"/>
      <c r="CR124" s="17"/>
      <c r="CS124" s="17"/>
      <c r="CT124" s="17"/>
      <c r="CU124" s="17"/>
      <c r="CV124" s="17"/>
      <c r="CW124" s="17"/>
      <c r="CX124" s="17"/>
      <c r="CY124" s="26"/>
      <c r="CZ124" s="26"/>
      <c r="DA124" s="26"/>
      <c r="DB124" s="17"/>
      <c r="DC124" s="17"/>
      <c r="DD124" s="17"/>
      <c r="DE124" s="17"/>
      <c r="DF124" s="17"/>
      <c r="DG124" s="17"/>
      <c r="DH124" s="26"/>
      <c r="DI124" s="17"/>
      <c r="DJ124" s="17"/>
      <c r="DK124" s="17"/>
      <c r="DL124" s="17"/>
      <c r="DM124" s="17">
        <v>16.38</v>
      </c>
      <c r="DN124" s="17">
        <v>16.39</v>
      </c>
      <c r="DO124" s="17">
        <v>16.36</v>
      </c>
      <c r="DP124" s="17">
        <v>16.37</v>
      </c>
      <c r="DQ124" s="17">
        <v>16.34</v>
      </c>
      <c r="DR124" s="17">
        <v>16.34</v>
      </c>
      <c r="DS124" s="17">
        <v>16.37</v>
      </c>
      <c r="DT124" s="17">
        <v>16.38</v>
      </c>
      <c r="DU124" s="17">
        <v>16.34</v>
      </c>
      <c r="DV124" s="17">
        <v>16.34</v>
      </c>
      <c r="DW124" s="17">
        <v>16.39</v>
      </c>
      <c r="DX124" s="17">
        <v>16.38</v>
      </c>
      <c r="DY124" s="17">
        <v>16.350000000000001</v>
      </c>
      <c r="DZ124" s="17">
        <v>16.350000000000001</v>
      </c>
      <c r="EA124" s="17">
        <v>16.39</v>
      </c>
      <c r="EB124" s="17">
        <v>16.36</v>
      </c>
      <c r="EC124" s="17">
        <v>16.39</v>
      </c>
      <c r="ED124" s="17">
        <v>16.39</v>
      </c>
      <c r="EE124" s="17">
        <v>16.38</v>
      </c>
      <c r="EF124" s="17">
        <v>16.38</v>
      </c>
      <c r="EG124" s="17">
        <v>16.399999999999999</v>
      </c>
      <c r="EH124" s="17">
        <v>16.399999999999999</v>
      </c>
      <c r="EI124" s="17">
        <v>16.399999999999999</v>
      </c>
      <c r="EJ124" s="17">
        <v>16.420000000000002</v>
      </c>
      <c r="EK124" s="17">
        <v>16.420000000000002</v>
      </c>
      <c r="EL124" s="17">
        <v>16.420000000000002</v>
      </c>
      <c r="EM124" s="17">
        <v>16.399999999999999</v>
      </c>
      <c r="EN124" s="17">
        <v>16.440000000000001</v>
      </c>
      <c r="EO124" s="17">
        <v>16.43</v>
      </c>
      <c r="EP124" s="17">
        <v>16.440000000000001</v>
      </c>
      <c r="EQ124" s="17">
        <v>16.45</v>
      </c>
      <c r="ER124" s="17">
        <v>16.440000000000001</v>
      </c>
      <c r="ES124" s="17">
        <v>16.399999999999999</v>
      </c>
      <c r="ET124" s="17">
        <v>16.43</v>
      </c>
      <c r="EU124" s="17">
        <v>16.440000000000001</v>
      </c>
      <c r="EV124" s="17">
        <v>16.399999999999999</v>
      </c>
      <c r="EW124" s="17">
        <v>16.37</v>
      </c>
      <c r="EX124" s="17">
        <v>16.37</v>
      </c>
      <c r="EY124" s="17">
        <v>16.43</v>
      </c>
      <c r="EZ124" s="17">
        <v>16.420000000000002</v>
      </c>
      <c r="FA124" s="17">
        <v>16.420000000000002</v>
      </c>
      <c r="FB124" s="17">
        <v>16.420000000000002</v>
      </c>
      <c r="FC124" s="17">
        <v>16.43</v>
      </c>
      <c r="FD124" s="17">
        <v>16.43</v>
      </c>
      <c r="FE124" s="17">
        <v>16.420000000000002</v>
      </c>
      <c r="FF124" s="17">
        <v>16.420000000000002</v>
      </c>
      <c r="FG124" s="17">
        <v>16.41</v>
      </c>
      <c r="FH124" s="17">
        <v>16.41</v>
      </c>
      <c r="FI124" s="17">
        <v>16.420000000000002</v>
      </c>
      <c r="FJ124" s="17">
        <v>16.43</v>
      </c>
      <c r="FK124" s="17">
        <v>16.43</v>
      </c>
      <c r="FL124" s="17">
        <v>16.440000000000001</v>
      </c>
      <c r="FM124" s="17">
        <v>16.420000000000002</v>
      </c>
      <c r="FN124" s="17">
        <v>16.43</v>
      </c>
      <c r="FO124" s="17">
        <v>16.440000000000001</v>
      </c>
      <c r="FP124" s="17">
        <v>16.440000000000001</v>
      </c>
      <c r="FQ124" s="17">
        <v>16.43</v>
      </c>
      <c r="FR124" s="17">
        <v>16.420000000000002</v>
      </c>
      <c r="FS124" s="17">
        <v>16.43</v>
      </c>
      <c r="FT124" s="17">
        <v>16.43</v>
      </c>
      <c r="FU124" s="17">
        <v>16.43</v>
      </c>
      <c r="FV124" s="17">
        <v>16.43</v>
      </c>
      <c r="FW124" s="17">
        <v>16.420000000000002</v>
      </c>
      <c r="FX124" s="17">
        <v>16.399999999999999</v>
      </c>
      <c r="FY124" s="17">
        <v>16.399999999999999</v>
      </c>
      <c r="FZ124" s="17">
        <v>16.41</v>
      </c>
      <c r="GA124" s="17">
        <v>16.41</v>
      </c>
      <c r="GB124" s="17">
        <v>16.41</v>
      </c>
      <c r="GC124" s="17">
        <v>16.39</v>
      </c>
      <c r="GD124" s="17">
        <v>16.39</v>
      </c>
      <c r="GE124" s="17">
        <v>16.41</v>
      </c>
      <c r="GF124" s="17">
        <v>16.41</v>
      </c>
      <c r="GG124" s="17">
        <v>16.399999999999999</v>
      </c>
      <c r="GH124" s="17">
        <v>16.350000000000001</v>
      </c>
      <c r="GI124" s="17">
        <v>16.38</v>
      </c>
      <c r="GJ124" s="17">
        <v>16.37</v>
      </c>
      <c r="GK124" s="17">
        <v>16.350000000000001</v>
      </c>
      <c r="GL124" s="17">
        <v>16.399999999999999</v>
      </c>
      <c r="GM124" s="17">
        <v>16.399999999999999</v>
      </c>
      <c r="GN124" s="17">
        <v>16.41</v>
      </c>
      <c r="GO124" s="17">
        <v>16.420000000000002</v>
      </c>
      <c r="GP124" s="17">
        <v>16.43</v>
      </c>
      <c r="GQ124" s="17">
        <v>16.41</v>
      </c>
      <c r="GR124" s="17">
        <v>16.420000000000002</v>
      </c>
      <c r="GS124" s="17">
        <v>16.420000000000002</v>
      </c>
      <c r="GT124" s="17">
        <v>16.39</v>
      </c>
      <c r="GU124" s="17">
        <v>16.41</v>
      </c>
      <c r="GV124" s="17">
        <v>16.399999999999999</v>
      </c>
      <c r="GW124" s="17">
        <v>16.420000000000002</v>
      </c>
      <c r="GX124" s="17">
        <v>16.43</v>
      </c>
      <c r="GY124" s="17">
        <v>16.41</v>
      </c>
      <c r="GZ124" s="17">
        <v>16.43</v>
      </c>
      <c r="HA124" s="17">
        <v>16.43</v>
      </c>
      <c r="HB124" s="17">
        <v>16.41</v>
      </c>
      <c r="HC124" s="17">
        <v>16.41</v>
      </c>
      <c r="HD124" s="17">
        <v>16.420000000000002</v>
      </c>
      <c r="HE124" s="17">
        <v>16.440000000000001</v>
      </c>
      <c r="HF124" s="17">
        <v>16.41</v>
      </c>
      <c r="HG124" s="17">
        <v>16.43</v>
      </c>
      <c r="HH124" s="17">
        <v>16.399999999999999</v>
      </c>
      <c r="HI124" s="17">
        <v>16.420000000000002</v>
      </c>
      <c r="HJ124" s="17">
        <v>16.420000000000002</v>
      </c>
      <c r="HK124" s="17">
        <v>16.420000000000002</v>
      </c>
      <c r="HL124" s="17">
        <v>16.38</v>
      </c>
      <c r="HM124" s="17">
        <v>16.420000000000002</v>
      </c>
      <c r="HN124" s="17">
        <v>16.37</v>
      </c>
      <c r="HO124" s="17">
        <v>16.37</v>
      </c>
      <c r="HP124" s="17">
        <v>16.37</v>
      </c>
      <c r="HQ124" s="17">
        <v>16.37</v>
      </c>
      <c r="HR124" s="17">
        <v>16.350000000000001</v>
      </c>
      <c r="HS124" s="17">
        <v>16.39</v>
      </c>
      <c r="HT124" s="17">
        <v>16.399999999999999</v>
      </c>
      <c r="HU124" s="17">
        <v>16.399999999999999</v>
      </c>
      <c r="HV124" s="17">
        <v>16.399999999999999</v>
      </c>
      <c r="HW124" s="17">
        <v>16.34</v>
      </c>
      <c r="HX124" s="17">
        <v>16.38</v>
      </c>
      <c r="HY124" s="17">
        <v>16.38</v>
      </c>
      <c r="HZ124" s="17">
        <v>16.38</v>
      </c>
      <c r="IA124" s="17">
        <v>16.38</v>
      </c>
      <c r="IB124" s="17">
        <v>16.399999999999999</v>
      </c>
      <c r="IC124" s="17">
        <v>16.399999999999999</v>
      </c>
      <c r="ID124" s="17">
        <v>16.399999999999999</v>
      </c>
      <c r="IE124" s="17">
        <v>16.41</v>
      </c>
      <c r="IF124" s="17">
        <v>16.399999999999999</v>
      </c>
      <c r="IG124" s="17">
        <v>16.399999999999999</v>
      </c>
      <c r="IH124" s="17">
        <v>16.399999999999999</v>
      </c>
      <c r="II124" s="17">
        <v>16.36</v>
      </c>
      <c r="IJ124" s="17">
        <v>16.399999999999999</v>
      </c>
      <c r="IK124" s="17">
        <v>16.399999999999999</v>
      </c>
      <c r="IL124" s="17">
        <v>16.38</v>
      </c>
      <c r="IM124" s="17">
        <v>16.38</v>
      </c>
      <c r="IN124" s="17">
        <v>16.38</v>
      </c>
      <c r="IO124" s="17">
        <v>16.38</v>
      </c>
      <c r="IP124" s="17">
        <v>16.399999999999999</v>
      </c>
      <c r="IQ124" s="17">
        <v>16.38</v>
      </c>
      <c r="IR124" s="17">
        <v>16.39</v>
      </c>
      <c r="IS124" s="17">
        <v>16.41</v>
      </c>
      <c r="IT124" s="17">
        <v>16.399999999999999</v>
      </c>
      <c r="IU124" s="17">
        <v>16.329999999999998</v>
      </c>
      <c r="IV124" s="17">
        <v>16.329999999999998</v>
      </c>
      <c r="IW124" s="17">
        <v>16.329999999999998</v>
      </c>
      <c r="IX124" s="17">
        <v>16.329999999999998</v>
      </c>
      <c r="IY124" s="17">
        <v>16.39</v>
      </c>
    </row>
    <row r="125" spans="1:259" x14ac:dyDescent="0.15">
      <c r="A125" s="17" t="s">
        <v>156</v>
      </c>
      <c r="B125" s="17" t="s">
        <v>157</v>
      </c>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26"/>
      <c r="AB125" s="17"/>
      <c r="AC125" s="26"/>
      <c r="AD125" s="26"/>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26"/>
      <c r="BK125" s="17"/>
      <c r="BL125" s="17"/>
      <c r="BM125" s="17"/>
      <c r="BN125" s="17"/>
      <c r="BO125" s="17"/>
      <c r="BP125" s="17"/>
      <c r="BQ125" s="17"/>
      <c r="BR125" s="17"/>
      <c r="BS125" s="17"/>
      <c r="BT125" s="17"/>
      <c r="BU125" s="17"/>
      <c r="BV125" s="17"/>
      <c r="BW125" s="17"/>
      <c r="BX125" s="26"/>
      <c r="BY125" s="26"/>
      <c r="BZ125" s="26"/>
      <c r="CA125" s="26"/>
      <c r="CB125" s="26"/>
      <c r="CC125" s="17"/>
      <c r="CD125" s="17"/>
      <c r="CE125" s="17"/>
      <c r="CF125" s="17"/>
      <c r="CG125" s="17"/>
      <c r="CH125" s="17"/>
      <c r="CI125" s="17"/>
      <c r="CJ125" s="26"/>
      <c r="CK125" s="17"/>
      <c r="CL125" s="17"/>
      <c r="CM125" s="17"/>
      <c r="CN125" s="17"/>
      <c r="CO125" s="17"/>
      <c r="CP125" s="17"/>
      <c r="CQ125" s="17"/>
      <c r="CR125" s="17"/>
      <c r="CS125" s="17"/>
      <c r="CT125" s="17"/>
      <c r="CU125" s="17"/>
      <c r="CV125" s="17"/>
      <c r="CW125" s="17"/>
      <c r="CX125" s="17"/>
      <c r="CY125" s="26"/>
      <c r="CZ125" s="26"/>
      <c r="DA125" s="26"/>
      <c r="DB125" s="17"/>
      <c r="DC125" s="17"/>
      <c r="DD125" s="17"/>
      <c r="DE125" s="17"/>
      <c r="DF125" s="17"/>
      <c r="DG125" s="17"/>
      <c r="DH125" s="26"/>
      <c r="DI125" s="17"/>
      <c r="DJ125" s="17"/>
      <c r="DK125" s="17"/>
      <c r="DL125" s="17"/>
      <c r="DM125" s="17">
        <v>10.47</v>
      </c>
      <c r="DN125" s="17">
        <v>10.49</v>
      </c>
      <c r="DO125" s="17">
        <v>10.44</v>
      </c>
      <c r="DP125" s="17">
        <v>10.46</v>
      </c>
      <c r="DQ125" s="17">
        <v>10.48</v>
      </c>
      <c r="DR125" s="17">
        <v>10.47</v>
      </c>
      <c r="DS125" s="17">
        <v>10.46</v>
      </c>
      <c r="DT125" s="17">
        <v>10.46</v>
      </c>
      <c r="DU125" s="17">
        <v>10.46</v>
      </c>
      <c r="DV125" s="17">
        <v>10.45</v>
      </c>
      <c r="DW125" s="17">
        <v>10.46</v>
      </c>
      <c r="DX125" s="17">
        <v>10.45</v>
      </c>
      <c r="DY125" s="17">
        <v>10.45</v>
      </c>
      <c r="DZ125" s="17">
        <v>10.45</v>
      </c>
      <c r="EA125" s="17">
        <v>10.45</v>
      </c>
      <c r="EB125" s="17">
        <v>10.43</v>
      </c>
      <c r="EC125" s="17">
        <v>10.43</v>
      </c>
      <c r="ED125" s="17">
        <v>10.43</v>
      </c>
      <c r="EE125" s="17">
        <v>10.41</v>
      </c>
      <c r="EF125" s="17">
        <v>10.41</v>
      </c>
      <c r="EG125" s="17">
        <v>10.43</v>
      </c>
      <c r="EH125" s="17">
        <v>10.45</v>
      </c>
      <c r="EI125" s="17">
        <v>10.45</v>
      </c>
      <c r="EJ125" s="17">
        <v>10.46</v>
      </c>
      <c r="EK125" s="17">
        <v>10.46</v>
      </c>
      <c r="EL125" s="17">
        <v>10.48</v>
      </c>
      <c r="EM125" s="17">
        <v>10.49</v>
      </c>
      <c r="EN125" s="17">
        <v>10.49</v>
      </c>
      <c r="EO125" s="17">
        <v>10.49</v>
      </c>
      <c r="EP125" s="17">
        <v>10.49</v>
      </c>
      <c r="EQ125" s="17">
        <v>10.48</v>
      </c>
      <c r="ER125" s="17">
        <v>10.48</v>
      </c>
      <c r="ES125" s="17">
        <v>10.49</v>
      </c>
      <c r="ET125" s="17">
        <v>10.48</v>
      </c>
      <c r="EU125" s="17">
        <v>10.48</v>
      </c>
      <c r="EV125" s="17">
        <v>10.47</v>
      </c>
      <c r="EW125" s="17">
        <v>10.48</v>
      </c>
      <c r="EX125" s="17">
        <v>10.47</v>
      </c>
      <c r="EY125" s="17">
        <v>10.46</v>
      </c>
      <c r="EZ125" s="17">
        <v>10.45</v>
      </c>
      <c r="FA125" s="17">
        <v>10.43</v>
      </c>
      <c r="FB125" s="17">
        <v>10.43</v>
      </c>
      <c r="FC125" s="17">
        <v>10.43</v>
      </c>
      <c r="FD125" s="17">
        <v>10.42</v>
      </c>
      <c r="FE125" s="17">
        <v>10.43</v>
      </c>
      <c r="FF125" s="17">
        <v>10.43</v>
      </c>
      <c r="FG125" s="17">
        <v>10.43</v>
      </c>
      <c r="FH125" s="17">
        <v>10.44</v>
      </c>
      <c r="FI125" s="17">
        <v>10.44</v>
      </c>
      <c r="FJ125" s="17">
        <v>10.43</v>
      </c>
      <c r="FK125" s="17">
        <v>10.44</v>
      </c>
      <c r="FL125" s="17">
        <v>10.44</v>
      </c>
      <c r="FM125" s="17">
        <v>10.44</v>
      </c>
      <c r="FN125" s="17">
        <v>10.43</v>
      </c>
      <c r="FO125" s="17">
        <v>10.44</v>
      </c>
      <c r="FP125" s="17">
        <v>10.45</v>
      </c>
      <c r="FQ125" s="17">
        <v>10.45</v>
      </c>
      <c r="FR125" s="17">
        <v>10.47</v>
      </c>
      <c r="FS125" s="17">
        <v>10.47</v>
      </c>
      <c r="FT125" s="17">
        <v>10.47</v>
      </c>
      <c r="FU125" s="17">
        <v>10.46</v>
      </c>
      <c r="FV125" s="17">
        <v>10.46</v>
      </c>
      <c r="FW125" s="17">
        <v>10.45</v>
      </c>
      <c r="FX125" s="17">
        <v>10.45</v>
      </c>
      <c r="FY125" s="17">
        <v>10.45</v>
      </c>
      <c r="FZ125" s="17">
        <v>10.47</v>
      </c>
      <c r="GA125" s="17">
        <v>10.46</v>
      </c>
      <c r="GB125" s="17">
        <v>10.46</v>
      </c>
      <c r="GC125" s="17">
        <v>10.44</v>
      </c>
      <c r="GD125" s="17">
        <v>10.45</v>
      </c>
      <c r="GE125" s="17">
        <v>10.46</v>
      </c>
      <c r="GF125" s="17">
        <v>10.46</v>
      </c>
      <c r="GG125" s="17">
        <v>10.46</v>
      </c>
      <c r="GH125" s="17">
        <v>10.44</v>
      </c>
      <c r="GI125" s="17">
        <v>10.42</v>
      </c>
      <c r="GJ125" s="17">
        <v>10.41</v>
      </c>
      <c r="GK125" s="17">
        <v>10.42</v>
      </c>
      <c r="GL125" s="17">
        <v>10.41</v>
      </c>
      <c r="GM125" s="17">
        <v>10.4</v>
      </c>
      <c r="GN125" s="17">
        <v>10.45</v>
      </c>
      <c r="GO125" s="17">
        <v>10.44</v>
      </c>
      <c r="GP125" s="17">
        <v>10.49</v>
      </c>
      <c r="GQ125" s="17">
        <v>10.49</v>
      </c>
      <c r="GR125" s="17">
        <v>10.49</v>
      </c>
      <c r="GS125" s="17">
        <v>10.5</v>
      </c>
      <c r="GT125" s="17">
        <v>10.51</v>
      </c>
      <c r="GU125" s="17">
        <v>10.5</v>
      </c>
      <c r="GV125" s="17">
        <v>10.5</v>
      </c>
      <c r="GW125" s="17">
        <v>10.56</v>
      </c>
      <c r="GX125" s="17">
        <v>10.56</v>
      </c>
      <c r="GY125" s="17">
        <v>10.56</v>
      </c>
      <c r="GZ125" s="17">
        <v>10.63</v>
      </c>
      <c r="HA125" s="17">
        <v>10.74</v>
      </c>
      <c r="HB125" s="17">
        <v>10.71</v>
      </c>
      <c r="HC125" s="17">
        <v>10.69</v>
      </c>
      <c r="HD125" s="17">
        <v>10.74</v>
      </c>
      <c r="HE125" s="17">
        <v>10.67</v>
      </c>
      <c r="HF125" s="17">
        <v>10.68</v>
      </c>
      <c r="HG125" s="17">
        <v>10.69</v>
      </c>
      <c r="HH125" s="17">
        <v>10.69</v>
      </c>
      <c r="HI125" s="17">
        <v>10.64</v>
      </c>
      <c r="HJ125" s="17">
        <v>10.6</v>
      </c>
      <c r="HK125" s="17">
        <v>10.66</v>
      </c>
      <c r="HL125" s="17">
        <v>10.64</v>
      </c>
      <c r="HM125" s="17">
        <v>10.63</v>
      </c>
      <c r="HN125" s="17">
        <v>10.62</v>
      </c>
      <c r="HO125" s="17">
        <v>10.63</v>
      </c>
      <c r="HP125" s="17">
        <v>10.6</v>
      </c>
      <c r="HQ125" s="17">
        <v>10.6</v>
      </c>
      <c r="HR125" s="17">
        <v>10.62</v>
      </c>
      <c r="HS125" s="17">
        <v>10.62</v>
      </c>
      <c r="HT125" s="17">
        <v>10.62</v>
      </c>
      <c r="HU125" s="17">
        <v>10.62</v>
      </c>
      <c r="HV125" s="17">
        <v>10.64</v>
      </c>
      <c r="HW125" s="17">
        <v>10.64</v>
      </c>
      <c r="HX125" s="17">
        <v>10.63</v>
      </c>
      <c r="HY125" s="17">
        <v>10.63</v>
      </c>
      <c r="HZ125" s="17">
        <v>10.63</v>
      </c>
      <c r="IA125" s="17">
        <v>10.6</v>
      </c>
      <c r="IB125" s="17">
        <v>10.59</v>
      </c>
      <c r="IC125" s="17">
        <v>10.6</v>
      </c>
      <c r="ID125" s="17">
        <v>10.6</v>
      </c>
      <c r="IE125" s="17">
        <v>10.61</v>
      </c>
      <c r="IF125" s="17">
        <v>10.61</v>
      </c>
      <c r="IG125" s="17">
        <v>10.6</v>
      </c>
      <c r="IH125" s="17">
        <v>10.58</v>
      </c>
      <c r="II125" s="17">
        <v>10.58</v>
      </c>
      <c r="IJ125" s="17">
        <v>10.57</v>
      </c>
      <c r="IK125" s="17">
        <v>10.56</v>
      </c>
      <c r="IL125" s="17">
        <v>10.56</v>
      </c>
      <c r="IM125" s="17">
        <v>10.56</v>
      </c>
      <c r="IN125" s="17">
        <v>10.55</v>
      </c>
      <c r="IO125" s="17">
        <v>10.55</v>
      </c>
      <c r="IP125" s="17">
        <v>10.58</v>
      </c>
      <c r="IQ125" s="17">
        <v>10.57</v>
      </c>
      <c r="IR125" s="17">
        <v>10.57</v>
      </c>
      <c r="IS125" s="17">
        <v>10.58</v>
      </c>
      <c r="IT125" s="17">
        <v>10.57</v>
      </c>
      <c r="IU125" s="17">
        <v>10.56</v>
      </c>
      <c r="IV125" s="17">
        <v>10.56</v>
      </c>
      <c r="IW125" s="17">
        <v>10.56</v>
      </c>
      <c r="IX125" s="17">
        <v>10.56</v>
      </c>
      <c r="IY125" s="17">
        <v>10.57</v>
      </c>
    </row>
    <row r="126" spans="1:259" x14ac:dyDescent="0.15">
      <c r="A126" s="17" t="s">
        <v>734</v>
      </c>
      <c r="B126" s="17" t="s">
        <v>735</v>
      </c>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26"/>
      <c r="AB126" s="17"/>
      <c r="AC126" s="26"/>
      <c r="AD126" s="26"/>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26"/>
      <c r="BK126" s="17"/>
      <c r="BL126" s="17"/>
      <c r="BM126" s="17"/>
      <c r="BN126" s="17"/>
      <c r="BO126" s="17"/>
      <c r="BP126" s="17"/>
      <c r="BQ126" s="17"/>
      <c r="BR126" s="17"/>
      <c r="BS126" s="17"/>
      <c r="BT126" s="17"/>
      <c r="BU126" s="17"/>
      <c r="BV126" s="17"/>
      <c r="BW126" s="17"/>
      <c r="BX126" s="26"/>
      <c r="BY126" s="26"/>
      <c r="BZ126" s="26"/>
      <c r="CA126" s="26"/>
      <c r="CB126" s="26"/>
      <c r="CC126" s="17"/>
      <c r="CD126" s="17"/>
      <c r="CE126" s="17"/>
      <c r="CF126" s="17"/>
      <c r="CG126" s="17"/>
      <c r="CH126" s="17"/>
      <c r="CI126" s="17"/>
      <c r="CJ126" s="26"/>
      <c r="CK126" s="17"/>
      <c r="CL126" s="17"/>
      <c r="CM126" s="17"/>
      <c r="CN126" s="17"/>
      <c r="CO126" s="17"/>
      <c r="CP126" s="17"/>
      <c r="CQ126" s="17"/>
      <c r="CR126" s="17"/>
      <c r="CS126" s="17"/>
      <c r="CT126" s="17"/>
      <c r="CU126" s="17"/>
      <c r="CV126" s="17"/>
      <c r="CW126" s="17"/>
      <c r="CX126" s="17"/>
      <c r="CY126" s="26"/>
      <c r="CZ126" s="26"/>
      <c r="DA126" s="26"/>
      <c r="DB126" s="17"/>
      <c r="DC126" s="17"/>
      <c r="DD126" s="17"/>
      <c r="DE126" s="17"/>
      <c r="DF126" s="17"/>
      <c r="DG126" s="17"/>
      <c r="DH126" s="26"/>
      <c r="DI126" s="17"/>
      <c r="DJ126" s="17"/>
      <c r="DK126" s="17"/>
      <c r="DL126" s="17"/>
      <c r="DM126" s="17">
        <v>9.4</v>
      </c>
      <c r="DN126" s="17">
        <v>9.4</v>
      </c>
      <c r="DO126" s="17">
        <v>9.4</v>
      </c>
      <c r="DP126" s="17">
        <v>9.4</v>
      </c>
      <c r="DQ126" s="17">
        <v>9.4</v>
      </c>
      <c r="DR126" s="17">
        <v>9.41</v>
      </c>
      <c r="DS126" s="17">
        <v>9.4</v>
      </c>
      <c r="DT126" s="17">
        <v>9.4</v>
      </c>
      <c r="DU126" s="17">
        <v>9.41</v>
      </c>
      <c r="DV126" s="17">
        <v>9.41</v>
      </c>
      <c r="DW126" s="17">
        <v>9.41</v>
      </c>
      <c r="DX126" s="17">
        <v>9.41</v>
      </c>
      <c r="DY126" s="17">
        <v>9.41</v>
      </c>
      <c r="DZ126" s="17">
        <v>9.41</v>
      </c>
      <c r="EA126" s="17">
        <v>9.41</v>
      </c>
      <c r="EB126" s="17">
        <v>9.4</v>
      </c>
      <c r="EC126" s="17">
        <v>9.41</v>
      </c>
      <c r="ED126" s="17">
        <v>9.4</v>
      </c>
      <c r="EE126" s="17">
        <v>9.4</v>
      </c>
      <c r="EF126" s="17">
        <v>9.39</v>
      </c>
      <c r="EG126" s="17">
        <v>9.4</v>
      </c>
      <c r="EH126" s="17">
        <v>9.4</v>
      </c>
      <c r="EI126" s="17">
        <v>9.41</v>
      </c>
      <c r="EJ126" s="17">
        <v>9.4</v>
      </c>
      <c r="EK126" s="17">
        <v>9.41</v>
      </c>
      <c r="EL126" s="17">
        <v>9.41</v>
      </c>
      <c r="EM126" s="17">
        <v>9.42</v>
      </c>
      <c r="EN126" s="17">
        <v>9.41</v>
      </c>
      <c r="EO126" s="17">
        <v>9.42</v>
      </c>
      <c r="EP126" s="17">
        <v>9.42</v>
      </c>
      <c r="EQ126" s="17">
        <v>9.42</v>
      </c>
      <c r="ER126" s="17">
        <v>9.41</v>
      </c>
      <c r="ES126" s="17">
        <v>9.42</v>
      </c>
      <c r="ET126" s="17">
        <v>9.42</v>
      </c>
      <c r="EU126" s="17">
        <v>9.42</v>
      </c>
      <c r="EV126" s="17">
        <v>9.42</v>
      </c>
      <c r="EW126" s="17">
        <v>9.42</v>
      </c>
      <c r="EX126" s="17">
        <v>9.42</v>
      </c>
      <c r="EY126" s="17">
        <v>9.42</v>
      </c>
      <c r="EZ126" s="17">
        <v>9.41</v>
      </c>
      <c r="FA126" s="17">
        <v>9.41</v>
      </c>
      <c r="FB126" s="17">
        <v>9.41</v>
      </c>
      <c r="FC126" s="17">
        <v>9.4</v>
      </c>
      <c r="FD126" s="17">
        <v>9.4</v>
      </c>
      <c r="FE126" s="17">
        <v>9.4</v>
      </c>
      <c r="FF126" s="17">
        <v>9.4</v>
      </c>
      <c r="FG126" s="17">
        <v>9.4</v>
      </c>
      <c r="FH126" s="17">
        <v>9.39</v>
      </c>
      <c r="FI126" s="17">
        <v>9.4</v>
      </c>
      <c r="FJ126" s="17">
        <v>9.4</v>
      </c>
      <c r="FK126" s="17">
        <v>9.4</v>
      </c>
      <c r="FL126" s="17">
        <v>9.41</v>
      </c>
      <c r="FM126" s="17">
        <v>9.41</v>
      </c>
      <c r="FN126" s="17">
        <v>9.4</v>
      </c>
      <c r="FO126" s="17">
        <v>9.41</v>
      </c>
      <c r="FP126" s="17">
        <v>9.4</v>
      </c>
      <c r="FQ126" s="17">
        <v>9.41</v>
      </c>
      <c r="FR126" s="17">
        <v>9.4</v>
      </c>
      <c r="FS126" s="17">
        <v>9.4</v>
      </c>
      <c r="FT126" s="17">
        <v>9.41</v>
      </c>
      <c r="FU126" s="17">
        <v>9.41</v>
      </c>
      <c r="FV126" s="17">
        <v>9.41</v>
      </c>
      <c r="FW126" s="17">
        <v>9.41</v>
      </c>
      <c r="FX126" s="17">
        <v>9.41</v>
      </c>
      <c r="FY126" s="17">
        <v>9.41</v>
      </c>
      <c r="FZ126" s="17">
        <v>9.4</v>
      </c>
      <c r="GA126" s="17">
        <v>9.41</v>
      </c>
      <c r="GB126" s="17">
        <v>9.4</v>
      </c>
      <c r="GC126" s="17">
        <v>9.4</v>
      </c>
      <c r="GD126" s="17">
        <v>9.41</v>
      </c>
      <c r="GE126" s="17">
        <v>9.41</v>
      </c>
      <c r="GF126" s="17">
        <v>9.41</v>
      </c>
      <c r="GG126" s="17">
        <v>9.41</v>
      </c>
      <c r="GH126" s="17">
        <v>9.41</v>
      </c>
      <c r="GI126" s="17">
        <v>9.41</v>
      </c>
      <c r="GJ126" s="17">
        <v>9.4</v>
      </c>
      <c r="GK126" s="17">
        <v>9.4</v>
      </c>
      <c r="GL126" s="17">
        <v>9.4</v>
      </c>
      <c r="GM126" s="17">
        <v>9.4</v>
      </c>
      <c r="GN126" s="17">
        <v>9.39</v>
      </c>
      <c r="GO126" s="17">
        <v>9.3800000000000008</v>
      </c>
      <c r="GP126" s="17">
        <v>9.3800000000000008</v>
      </c>
      <c r="GQ126" s="17">
        <v>9.39</v>
      </c>
      <c r="GR126" s="17">
        <v>9.3800000000000008</v>
      </c>
      <c r="GS126" s="17">
        <v>9.39</v>
      </c>
      <c r="GT126" s="17">
        <v>9.39</v>
      </c>
      <c r="GU126" s="17">
        <v>9.39</v>
      </c>
      <c r="GV126" s="17">
        <v>9.39</v>
      </c>
      <c r="GW126" s="17">
        <v>9.4</v>
      </c>
      <c r="GX126" s="17">
        <v>9.4</v>
      </c>
      <c r="GY126" s="17">
        <v>9.4</v>
      </c>
      <c r="GZ126" s="17">
        <v>9.41</v>
      </c>
      <c r="HA126" s="17">
        <v>9.41</v>
      </c>
      <c r="HB126" s="17">
        <v>9.4</v>
      </c>
      <c r="HC126" s="17">
        <v>9.4</v>
      </c>
      <c r="HD126" s="17">
        <v>9.4</v>
      </c>
      <c r="HE126" s="17">
        <v>9.4</v>
      </c>
      <c r="HF126" s="17">
        <v>9.39</v>
      </c>
      <c r="HG126" s="17">
        <v>9.4</v>
      </c>
      <c r="HH126" s="17">
        <v>9.4</v>
      </c>
      <c r="HI126" s="17">
        <v>9.4</v>
      </c>
      <c r="HJ126" s="17">
        <v>9.4</v>
      </c>
      <c r="HK126" s="17">
        <v>9.4</v>
      </c>
      <c r="HL126" s="17">
        <v>9.39</v>
      </c>
      <c r="HM126" s="17">
        <v>9.4</v>
      </c>
      <c r="HN126" s="17">
        <v>9.4</v>
      </c>
      <c r="HO126" s="17">
        <v>9.39</v>
      </c>
      <c r="HP126" s="17">
        <v>9.39</v>
      </c>
      <c r="HQ126" s="17">
        <v>9.39</v>
      </c>
      <c r="HR126" s="17">
        <v>9.4</v>
      </c>
      <c r="HS126" s="17">
        <v>9.4</v>
      </c>
      <c r="HT126" s="17">
        <v>9.4</v>
      </c>
      <c r="HU126" s="17">
        <v>9.39</v>
      </c>
      <c r="HV126" s="17">
        <v>9.4</v>
      </c>
      <c r="HW126" s="17">
        <v>9.4</v>
      </c>
      <c r="HX126" s="17">
        <v>9.41</v>
      </c>
      <c r="HY126" s="17">
        <v>9.4</v>
      </c>
      <c r="HZ126" s="17">
        <v>9.41</v>
      </c>
      <c r="IA126" s="17">
        <v>9.4</v>
      </c>
      <c r="IB126" s="17">
        <v>9.39</v>
      </c>
      <c r="IC126" s="17">
        <v>9.41</v>
      </c>
      <c r="ID126" s="17">
        <v>9.41</v>
      </c>
      <c r="IE126" s="17">
        <v>9.4</v>
      </c>
      <c r="IF126" s="17">
        <v>9.4</v>
      </c>
      <c r="IG126" s="17">
        <v>9.41</v>
      </c>
      <c r="IH126" s="17">
        <v>9.41</v>
      </c>
      <c r="II126" s="17">
        <v>9.41</v>
      </c>
      <c r="IJ126" s="17">
        <v>9.42</v>
      </c>
      <c r="IK126" s="17">
        <v>9.42</v>
      </c>
      <c r="IL126" s="17">
        <v>9.41</v>
      </c>
      <c r="IM126" s="17">
        <v>9.41</v>
      </c>
      <c r="IN126" s="17">
        <v>9.43</v>
      </c>
      <c r="IO126" s="17">
        <v>9.42</v>
      </c>
      <c r="IP126" s="17">
        <v>9.42</v>
      </c>
      <c r="IQ126" s="17">
        <v>9.43</v>
      </c>
      <c r="IR126" s="17">
        <v>9.42</v>
      </c>
      <c r="IS126" s="17">
        <v>9.42</v>
      </c>
      <c r="IT126" s="17">
        <v>9.41</v>
      </c>
      <c r="IU126" s="17">
        <v>9.42</v>
      </c>
      <c r="IV126" s="17">
        <v>9.42</v>
      </c>
      <c r="IW126" s="17">
        <v>9.42</v>
      </c>
      <c r="IX126" s="17">
        <v>9.42</v>
      </c>
      <c r="IY126" s="17">
        <v>9.42</v>
      </c>
    </row>
    <row r="127" spans="1:259" x14ac:dyDescent="0.15">
      <c r="A127" s="17" t="s">
        <v>397</v>
      </c>
      <c r="B127" s="17" t="s">
        <v>398</v>
      </c>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26"/>
      <c r="AB127" s="17"/>
      <c r="AC127" s="26"/>
      <c r="AD127" s="26"/>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26"/>
      <c r="BK127" s="17"/>
      <c r="BL127" s="17"/>
      <c r="BM127" s="17"/>
      <c r="BN127" s="17"/>
      <c r="BO127" s="17"/>
      <c r="BP127" s="17"/>
      <c r="BQ127" s="17"/>
      <c r="BR127" s="17"/>
      <c r="BS127" s="17"/>
      <c r="BT127" s="17"/>
      <c r="BU127" s="17"/>
      <c r="BV127" s="17"/>
      <c r="BW127" s="17"/>
      <c r="BX127" s="26"/>
      <c r="BY127" s="26"/>
      <c r="BZ127" s="26"/>
      <c r="CA127" s="26"/>
      <c r="CB127" s="26"/>
      <c r="CC127" s="17"/>
      <c r="CD127" s="17"/>
      <c r="CE127" s="17"/>
      <c r="CF127" s="17"/>
      <c r="CG127" s="17"/>
      <c r="CH127" s="17"/>
      <c r="CI127" s="17"/>
      <c r="CJ127" s="26"/>
      <c r="CK127" s="17"/>
      <c r="CL127" s="17"/>
      <c r="CM127" s="17"/>
      <c r="CN127" s="17"/>
      <c r="CO127" s="17"/>
      <c r="CP127" s="17"/>
      <c r="CQ127" s="17"/>
      <c r="CR127" s="17"/>
      <c r="CS127" s="17"/>
      <c r="CT127" s="17"/>
      <c r="CU127" s="17"/>
      <c r="CV127" s="17"/>
      <c r="CW127" s="17"/>
      <c r="CX127" s="17"/>
      <c r="CY127" s="26"/>
      <c r="CZ127" s="26"/>
      <c r="DA127" s="26"/>
      <c r="DB127" s="17"/>
      <c r="DC127" s="17"/>
      <c r="DD127" s="17"/>
      <c r="DE127" s="17"/>
      <c r="DF127" s="17"/>
      <c r="DG127" s="17"/>
      <c r="DH127" s="26"/>
      <c r="DI127" s="17"/>
      <c r="DJ127" s="17"/>
      <c r="DK127" s="17"/>
      <c r="DL127" s="17"/>
      <c r="DM127" s="17">
        <v>105.42</v>
      </c>
      <c r="DN127" s="17">
        <v>105.44</v>
      </c>
      <c r="DO127" s="17">
        <v>105.47</v>
      </c>
      <c r="DP127" s="17">
        <v>105.5</v>
      </c>
      <c r="DQ127" s="17">
        <v>105.47</v>
      </c>
      <c r="DR127" s="17">
        <v>105.39</v>
      </c>
      <c r="DS127" s="17">
        <v>105.46</v>
      </c>
      <c r="DT127" s="17">
        <v>105.44</v>
      </c>
      <c r="DU127" s="17">
        <v>105.46</v>
      </c>
      <c r="DV127" s="17">
        <v>105.46</v>
      </c>
      <c r="DW127" s="17">
        <v>105.4</v>
      </c>
      <c r="DX127" s="17">
        <v>105.45</v>
      </c>
      <c r="DY127" s="17">
        <v>105.41</v>
      </c>
      <c r="DZ127" s="17">
        <v>105.46</v>
      </c>
      <c r="EA127" s="17">
        <v>105.4</v>
      </c>
      <c r="EB127" s="17">
        <v>105.37</v>
      </c>
      <c r="EC127" s="17">
        <v>105.36</v>
      </c>
      <c r="ED127" s="17">
        <v>105.26</v>
      </c>
      <c r="EE127" s="17">
        <v>105.17</v>
      </c>
      <c r="EF127" s="17">
        <v>105.14</v>
      </c>
      <c r="EG127" s="17">
        <v>105.25</v>
      </c>
      <c r="EH127" s="17">
        <v>105.25</v>
      </c>
      <c r="EI127" s="17">
        <v>105.46</v>
      </c>
      <c r="EJ127" s="17">
        <v>105.51</v>
      </c>
      <c r="EK127" s="17">
        <v>105.56</v>
      </c>
      <c r="EL127" s="17">
        <v>105.55</v>
      </c>
      <c r="EM127" s="17">
        <v>105.5</v>
      </c>
      <c r="EN127" s="17">
        <v>105.5</v>
      </c>
      <c r="EO127" s="17">
        <v>105.51</v>
      </c>
      <c r="EP127" s="17">
        <v>105.51</v>
      </c>
      <c r="EQ127" s="17">
        <v>105.53</v>
      </c>
      <c r="ER127" s="17">
        <v>105.56</v>
      </c>
      <c r="ES127" s="17">
        <v>105.67</v>
      </c>
      <c r="ET127" s="17">
        <v>105.66</v>
      </c>
      <c r="EU127" s="17">
        <v>105.68</v>
      </c>
      <c r="EV127" s="17">
        <v>105.76</v>
      </c>
      <c r="EW127" s="17">
        <v>105.77</v>
      </c>
      <c r="EX127" s="17">
        <v>105.75</v>
      </c>
      <c r="EY127" s="17">
        <v>105.68</v>
      </c>
      <c r="EZ127" s="17">
        <v>105.68</v>
      </c>
      <c r="FA127" s="17">
        <v>105.72</v>
      </c>
      <c r="FB127" s="17">
        <v>105.65</v>
      </c>
      <c r="FC127" s="17">
        <v>105.65</v>
      </c>
      <c r="FD127" s="17">
        <v>105.62</v>
      </c>
      <c r="FE127" s="17">
        <v>105.62</v>
      </c>
      <c r="FF127" s="17">
        <v>105.66</v>
      </c>
      <c r="FG127" s="17">
        <v>105.65</v>
      </c>
      <c r="FH127" s="17">
        <v>105.68</v>
      </c>
      <c r="FI127" s="17">
        <v>105.69</v>
      </c>
      <c r="FJ127" s="17">
        <v>105.7</v>
      </c>
      <c r="FK127" s="17">
        <v>105.67</v>
      </c>
      <c r="FL127" s="17">
        <v>105.67</v>
      </c>
      <c r="FM127" s="17">
        <v>105.68</v>
      </c>
      <c r="FN127" s="17">
        <v>105.68</v>
      </c>
      <c r="FO127" s="17">
        <v>105.7</v>
      </c>
      <c r="FP127" s="17">
        <v>105.68</v>
      </c>
      <c r="FQ127" s="17">
        <v>105.65</v>
      </c>
      <c r="FR127" s="17">
        <v>105.65</v>
      </c>
      <c r="FS127" s="17">
        <v>105.69</v>
      </c>
      <c r="FT127" s="17">
        <v>105.69</v>
      </c>
      <c r="FU127" s="17">
        <v>105.66</v>
      </c>
      <c r="FV127" s="17">
        <v>105.65</v>
      </c>
      <c r="FW127" s="17">
        <v>105.63</v>
      </c>
      <c r="FX127" s="17">
        <v>105.61</v>
      </c>
      <c r="FY127" s="17">
        <v>105.66</v>
      </c>
      <c r="FZ127" s="17">
        <v>105.65</v>
      </c>
      <c r="GA127" s="17">
        <v>105.77</v>
      </c>
      <c r="GB127" s="17">
        <v>105.76</v>
      </c>
      <c r="GC127" s="17">
        <v>105.74</v>
      </c>
      <c r="GD127" s="17">
        <v>105.77</v>
      </c>
      <c r="GE127" s="17">
        <v>105.77</v>
      </c>
      <c r="GF127" s="17">
        <v>105.7</v>
      </c>
      <c r="GG127" s="17">
        <v>105.62</v>
      </c>
      <c r="GH127" s="17">
        <v>105.59</v>
      </c>
      <c r="GI127" s="17">
        <v>105.56</v>
      </c>
      <c r="GJ127" s="17">
        <v>105.54</v>
      </c>
      <c r="GK127" s="17">
        <v>105.55</v>
      </c>
      <c r="GL127" s="17">
        <v>105.49</v>
      </c>
      <c r="GM127" s="17">
        <v>105.41</v>
      </c>
      <c r="GN127" s="17">
        <v>105.44</v>
      </c>
      <c r="GO127" s="17">
        <v>105.42</v>
      </c>
      <c r="GP127" s="17">
        <v>105.53</v>
      </c>
      <c r="GQ127" s="17">
        <v>105.53</v>
      </c>
      <c r="GR127" s="17">
        <v>105.54</v>
      </c>
      <c r="GS127" s="17">
        <v>105.6</v>
      </c>
      <c r="GT127" s="17">
        <v>105.58</v>
      </c>
      <c r="GU127" s="17">
        <v>105.57</v>
      </c>
      <c r="GV127" s="17">
        <v>105.55</v>
      </c>
      <c r="GW127" s="17">
        <v>105.61</v>
      </c>
      <c r="GX127" s="17">
        <v>105.6</v>
      </c>
      <c r="GY127" s="17">
        <v>105.66</v>
      </c>
      <c r="GZ127" s="17">
        <v>105.65</v>
      </c>
      <c r="HA127" s="17">
        <v>105.64</v>
      </c>
      <c r="HB127" s="17">
        <v>105.62</v>
      </c>
      <c r="HC127" s="17">
        <v>105.62</v>
      </c>
      <c r="HD127" s="17">
        <v>105.62</v>
      </c>
      <c r="HE127" s="17">
        <v>105.65</v>
      </c>
      <c r="HF127" s="17">
        <v>105.59</v>
      </c>
      <c r="HG127" s="17">
        <v>105.56</v>
      </c>
      <c r="HH127" s="17">
        <v>105.5</v>
      </c>
      <c r="HI127" s="17">
        <v>105.43</v>
      </c>
      <c r="HJ127" s="17">
        <v>105.4</v>
      </c>
      <c r="HK127" s="17">
        <v>105.41</v>
      </c>
      <c r="HL127" s="17">
        <v>105.33</v>
      </c>
      <c r="HM127" s="17">
        <v>105.33</v>
      </c>
      <c r="HN127" s="17">
        <v>105.32</v>
      </c>
      <c r="HO127" s="17">
        <v>105.3</v>
      </c>
      <c r="HP127" s="17">
        <v>105.29</v>
      </c>
      <c r="HQ127" s="17">
        <v>105.27</v>
      </c>
      <c r="HR127" s="17">
        <v>105.26</v>
      </c>
      <c r="HS127" s="17">
        <v>105.32</v>
      </c>
      <c r="HT127" s="17">
        <v>105.36</v>
      </c>
      <c r="HU127" s="17">
        <v>105.38</v>
      </c>
      <c r="HV127" s="17">
        <v>105.4</v>
      </c>
      <c r="HW127" s="17">
        <v>105.42</v>
      </c>
      <c r="HX127" s="17">
        <v>105.4</v>
      </c>
      <c r="HY127" s="17">
        <v>105.4</v>
      </c>
      <c r="HZ127" s="17">
        <v>105.49</v>
      </c>
      <c r="IA127" s="17">
        <v>105.4</v>
      </c>
      <c r="IB127" s="17">
        <v>105.45</v>
      </c>
      <c r="IC127" s="17">
        <v>105.44</v>
      </c>
      <c r="ID127" s="17">
        <v>105.38</v>
      </c>
      <c r="IE127" s="17">
        <v>105.34</v>
      </c>
      <c r="IF127" s="17">
        <v>105.33</v>
      </c>
      <c r="IG127" s="17">
        <v>105.3</v>
      </c>
      <c r="IH127" s="17">
        <v>105.31</v>
      </c>
      <c r="II127" s="17">
        <v>105.25</v>
      </c>
      <c r="IJ127" s="17">
        <v>105.25</v>
      </c>
      <c r="IK127" s="17">
        <v>105.19</v>
      </c>
      <c r="IL127" s="17">
        <v>105.23</v>
      </c>
      <c r="IM127" s="17">
        <v>105.26</v>
      </c>
      <c r="IN127" s="17">
        <v>105.29</v>
      </c>
      <c r="IO127" s="17">
        <v>105.29</v>
      </c>
      <c r="IP127" s="17">
        <v>105.31</v>
      </c>
      <c r="IQ127" s="17">
        <v>105.36</v>
      </c>
      <c r="IR127" s="17">
        <v>105.38</v>
      </c>
      <c r="IS127" s="17">
        <v>105.46</v>
      </c>
      <c r="IT127" s="17">
        <v>105.44</v>
      </c>
      <c r="IU127" s="17">
        <v>105.45</v>
      </c>
      <c r="IV127" s="17">
        <v>105.48</v>
      </c>
      <c r="IW127" s="17">
        <v>105.55</v>
      </c>
      <c r="IX127" s="17">
        <v>105.5</v>
      </c>
      <c r="IY127" s="17">
        <v>105.56</v>
      </c>
    </row>
    <row r="128" spans="1:259" x14ac:dyDescent="0.15">
      <c r="A128" s="17" t="s">
        <v>353</v>
      </c>
      <c r="B128" s="17" t="s">
        <v>354</v>
      </c>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26"/>
      <c r="AB128" s="17"/>
      <c r="AC128" s="26"/>
      <c r="AD128" s="26"/>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26"/>
      <c r="BK128" s="17"/>
      <c r="BL128" s="17"/>
      <c r="BM128" s="17"/>
      <c r="BN128" s="17"/>
      <c r="BO128" s="17"/>
      <c r="BP128" s="17"/>
      <c r="BQ128" s="17"/>
      <c r="BR128" s="17"/>
      <c r="BS128" s="17"/>
      <c r="BT128" s="17"/>
      <c r="BU128" s="17"/>
      <c r="BV128" s="17"/>
      <c r="BW128" s="17"/>
      <c r="BX128" s="26"/>
      <c r="BY128" s="26"/>
      <c r="BZ128" s="26"/>
      <c r="CA128" s="26"/>
      <c r="CB128" s="26"/>
      <c r="CC128" s="17"/>
      <c r="CD128" s="17"/>
      <c r="CE128" s="17"/>
      <c r="CF128" s="17"/>
      <c r="CG128" s="17"/>
      <c r="CH128" s="17"/>
      <c r="CI128" s="17"/>
      <c r="CJ128" s="26"/>
      <c r="CK128" s="17"/>
      <c r="CL128" s="17"/>
      <c r="CM128" s="17"/>
      <c r="CN128" s="17"/>
      <c r="CO128" s="17"/>
      <c r="CP128" s="17"/>
      <c r="CQ128" s="17"/>
      <c r="CR128" s="17"/>
      <c r="CS128" s="17"/>
      <c r="CT128" s="17"/>
      <c r="CU128" s="17"/>
      <c r="CV128" s="17"/>
      <c r="CW128" s="17"/>
      <c r="CX128" s="17"/>
      <c r="CY128" s="26"/>
      <c r="CZ128" s="26"/>
      <c r="DA128" s="26"/>
      <c r="DB128" s="17"/>
      <c r="DC128" s="17"/>
      <c r="DD128" s="17"/>
      <c r="DE128" s="17"/>
      <c r="DF128" s="17"/>
      <c r="DG128" s="17"/>
      <c r="DH128" s="26"/>
      <c r="DI128" s="17"/>
      <c r="DJ128" s="17"/>
      <c r="DK128" s="17"/>
      <c r="DL128" s="17"/>
      <c r="DM128" s="17">
        <v>6.14</v>
      </c>
      <c r="DN128" s="17">
        <v>6.14</v>
      </c>
      <c r="DO128" s="17">
        <v>6.14</v>
      </c>
      <c r="DP128" s="17">
        <v>6.13</v>
      </c>
      <c r="DQ128" s="17">
        <v>6.14</v>
      </c>
      <c r="DR128" s="17">
        <v>6.14</v>
      </c>
      <c r="DS128" s="17">
        <v>6.14</v>
      </c>
      <c r="DT128" s="17">
        <v>6.14</v>
      </c>
      <c r="DU128" s="17">
        <v>6.14</v>
      </c>
      <c r="DV128" s="17">
        <v>6.14</v>
      </c>
      <c r="DW128" s="17">
        <v>6.13</v>
      </c>
      <c r="DX128" s="17">
        <v>6.13</v>
      </c>
      <c r="DY128" s="17">
        <v>6.12</v>
      </c>
      <c r="DZ128" s="17">
        <v>6.13</v>
      </c>
      <c r="EA128" s="17">
        <v>6.12</v>
      </c>
      <c r="EB128" s="17">
        <v>6.13</v>
      </c>
      <c r="EC128" s="17">
        <v>6.11</v>
      </c>
      <c r="ED128" s="17">
        <v>6.12</v>
      </c>
      <c r="EE128" s="17">
        <v>6.11</v>
      </c>
      <c r="EF128" s="17">
        <v>6.12</v>
      </c>
      <c r="EG128" s="17">
        <v>6.12</v>
      </c>
      <c r="EH128" s="17">
        <v>6.12</v>
      </c>
      <c r="EI128" s="17">
        <v>6.1</v>
      </c>
      <c r="EJ128" s="17">
        <v>6.11</v>
      </c>
      <c r="EK128" s="17">
        <v>6.09</v>
      </c>
      <c r="EL128" s="17">
        <v>6.1</v>
      </c>
      <c r="EM128" s="17">
        <v>6.11</v>
      </c>
      <c r="EN128" s="17">
        <v>6.1</v>
      </c>
      <c r="EO128" s="17">
        <v>6.09</v>
      </c>
      <c r="EP128" s="17">
        <v>6.1</v>
      </c>
      <c r="EQ128" s="17">
        <v>6.1</v>
      </c>
      <c r="ER128" s="17">
        <v>6.09</v>
      </c>
      <c r="ES128" s="17">
        <v>6.09</v>
      </c>
      <c r="ET128" s="17">
        <v>6.1</v>
      </c>
      <c r="EU128" s="17">
        <v>6.09</v>
      </c>
      <c r="EV128" s="17">
        <v>6.1</v>
      </c>
      <c r="EW128" s="17">
        <v>6.09</v>
      </c>
      <c r="EX128" s="17">
        <v>6.09</v>
      </c>
      <c r="EY128" s="17">
        <v>6.08</v>
      </c>
      <c r="EZ128" s="17">
        <v>6.06</v>
      </c>
      <c r="FA128" s="17">
        <v>6.07</v>
      </c>
      <c r="FB128" s="17">
        <v>6.06</v>
      </c>
      <c r="FC128" s="17">
        <v>6.06</v>
      </c>
      <c r="FD128" s="17">
        <v>6.06</v>
      </c>
      <c r="FE128" s="17">
        <v>6.06</v>
      </c>
      <c r="FF128" s="17">
        <v>6.06</v>
      </c>
      <c r="FG128" s="17">
        <v>6.06</v>
      </c>
      <c r="FH128" s="17">
        <v>6.06</v>
      </c>
      <c r="FI128" s="17">
        <v>6.06</v>
      </c>
      <c r="FJ128" s="17">
        <v>6.07</v>
      </c>
      <c r="FK128" s="17">
        <v>6.07</v>
      </c>
      <c r="FL128" s="17">
        <v>6.07</v>
      </c>
      <c r="FM128" s="17">
        <v>6.07</v>
      </c>
      <c r="FN128" s="17">
        <v>6.06</v>
      </c>
      <c r="FO128" s="17">
        <v>6.07</v>
      </c>
      <c r="FP128" s="17">
        <v>6.07</v>
      </c>
      <c r="FQ128" s="17">
        <v>6.07</v>
      </c>
      <c r="FR128" s="17">
        <v>6.08</v>
      </c>
      <c r="FS128" s="17">
        <v>6.08</v>
      </c>
      <c r="FT128" s="17">
        <v>6.08</v>
      </c>
      <c r="FU128" s="17">
        <v>6.07</v>
      </c>
      <c r="FV128" s="17">
        <v>6.07</v>
      </c>
      <c r="FW128" s="17">
        <v>6.07</v>
      </c>
      <c r="FX128" s="17">
        <v>6.06</v>
      </c>
      <c r="FY128" s="17">
        <v>6.08</v>
      </c>
      <c r="FZ128" s="17">
        <v>6.06</v>
      </c>
      <c r="GA128" s="17">
        <v>6.08</v>
      </c>
      <c r="GB128" s="17">
        <v>6.07</v>
      </c>
      <c r="GC128" s="17">
        <v>6.07</v>
      </c>
      <c r="GD128" s="17">
        <v>6.08</v>
      </c>
      <c r="GE128" s="17">
        <v>6.08</v>
      </c>
      <c r="GF128" s="17">
        <v>6.08</v>
      </c>
      <c r="GG128" s="17">
        <v>6.08</v>
      </c>
      <c r="GH128" s="17">
        <v>6.07</v>
      </c>
      <c r="GI128" s="17">
        <v>6.07</v>
      </c>
      <c r="GJ128" s="17">
        <v>6.07</v>
      </c>
      <c r="GK128" s="17">
        <v>6.07</v>
      </c>
      <c r="GL128" s="17">
        <v>6.07</v>
      </c>
      <c r="GM128" s="17">
        <v>6.07</v>
      </c>
      <c r="GN128" s="17">
        <v>6.07</v>
      </c>
      <c r="GO128" s="17">
        <v>6.07</v>
      </c>
      <c r="GP128" s="17">
        <v>6.07</v>
      </c>
      <c r="GQ128" s="17">
        <v>6.07</v>
      </c>
      <c r="GR128" s="17">
        <v>6.07</v>
      </c>
      <c r="GS128" s="17">
        <v>6.07</v>
      </c>
      <c r="GT128" s="17">
        <v>6.07</v>
      </c>
      <c r="GU128" s="17">
        <v>6.07</v>
      </c>
      <c r="GV128" s="17">
        <v>6.07</v>
      </c>
      <c r="GW128" s="17">
        <v>6.07</v>
      </c>
      <c r="GX128" s="17">
        <v>6.07</v>
      </c>
      <c r="GY128" s="17">
        <v>6.06</v>
      </c>
      <c r="GZ128" s="17">
        <v>6.07</v>
      </c>
      <c r="HA128" s="17">
        <v>6.07</v>
      </c>
      <c r="HB128" s="17">
        <v>6.07</v>
      </c>
      <c r="HC128" s="17">
        <v>6.07</v>
      </c>
      <c r="HD128" s="17">
        <v>6.07</v>
      </c>
      <c r="HE128" s="17">
        <v>6.07</v>
      </c>
      <c r="HF128" s="17">
        <v>6.07</v>
      </c>
      <c r="HG128" s="17">
        <v>6.06</v>
      </c>
      <c r="HH128" s="17">
        <v>6.06</v>
      </c>
      <c r="HI128" s="17">
        <v>6.07</v>
      </c>
      <c r="HJ128" s="17">
        <v>6.08</v>
      </c>
      <c r="HK128" s="17">
        <v>6.07</v>
      </c>
      <c r="HL128" s="17">
        <v>6.06</v>
      </c>
      <c r="HM128" s="17">
        <v>6.07</v>
      </c>
      <c r="HN128" s="17">
        <v>6.07</v>
      </c>
      <c r="HO128" s="17">
        <v>6.06</v>
      </c>
      <c r="HP128" s="17">
        <v>6.07</v>
      </c>
      <c r="HQ128" s="17">
        <v>6.07</v>
      </c>
      <c r="HR128" s="17">
        <v>6.08</v>
      </c>
      <c r="HS128" s="17">
        <v>6.06</v>
      </c>
      <c r="HT128" s="17">
        <v>6.06</v>
      </c>
      <c r="HU128" s="17">
        <v>6.06</v>
      </c>
      <c r="HV128" s="17">
        <v>6.06</v>
      </c>
      <c r="HW128" s="17">
        <v>6.06</v>
      </c>
      <c r="HX128" s="17">
        <v>6.07</v>
      </c>
      <c r="HY128" s="17">
        <v>6.06</v>
      </c>
      <c r="HZ128" s="17">
        <v>6.07</v>
      </c>
      <c r="IA128" s="17">
        <v>6.06</v>
      </c>
      <c r="IB128" s="17">
        <v>6.06</v>
      </c>
      <c r="IC128" s="17">
        <v>6.06</v>
      </c>
      <c r="ID128" s="17">
        <v>6.07</v>
      </c>
      <c r="IE128" s="17">
        <v>6.07</v>
      </c>
      <c r="IF128" s="17">
        <v>6.06</v>
      </c>
      <c r="IG128" s="17">
        <v>6.06</v>
      </c>
      <c r="IH128" s="17">
        <v>6.06</v>
      </c>
      <c r="II128" s="17">
        <v>6.06</v>
      </c>
      <c r="IJ128" s="17">
        <v>6.06</v>
      </c>
      <c r="IK128" s="17">
        <v>6.07</v>
      </c>
      <c r="IL128" s="17">
        <v>6.06</v>
      </c>
      <c r="IM128" s="17">
        <v>6.06</v>
      </c>
      <c r="IN128" s="17">
        <v>6.07</v>
      </c>
      <c r="IO128" s="17">
        <v>6.06</v>
      </c>
      <c r="IP128" s="17">
        <v>6.06</v>
      </c>
      <c r="IQ128" s="17">
        <v>6.06</v>
      </c>
      <c r="IR128" s="17">
        <v>6.06</v>
      </c>
      <c r="IS128" s="17">
        <v>6.06</v>
      </c>
      <c r="IT128" s="17">
        <v>6.05</v>
      </c>
      <c r="IU128" s="17">
        <v>6.05</v>
      </c>
      <c r="IV128" s="17">
        <v>6.05</v>
      </c>
      <c r="IW128" s="17">
        <v>6.06</v>
      </c>
      <c r="IX128" s="17">
        <v>6.05</v>
      </c>
      <c r="IY128" s="17">
        <v>6.06</v>
      </c>
    </row>
    <row r="129" spans="1:259" x14ac:dyDescent="0.15">
      <c r="A129" s="17" t="s">
        <v>998</v>
      </c>
      <c r="B129" s="17" t="s">
        <v>999</v>
      </c>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26"/>
      <c r="AB129" s="17"/>
      <c r="AC129" s="26"/>
      <c r="AD129" s="26"/>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26"/>
      <c r="BK129" s="17"/>
      <c r="BL129" s="17"/>
      <c r="BM129" s="17"/>
      <c r="BN129" s="17"/>
      <c r="BO129" s="17"/>
      <c r="BP129" s="17"/>
      <c r="BQ129" s="17"/>
      <c r="BR129" s="17"/>
      <c r="BS129" s="17"/>
      <c r="BT129" s="17"/>
      <c r="BU129" s="17"/>
      <c r="BV129" s="17"/>
      <c r="BW129" s="17"/>
      <c r="BX129" s="26"/>
      <c r="BY129" s="26"/>
      <c r="BZ129" s="26"/>
      <c r="CA129" s="26"/>
      <c r="CB129" s="26"/>
      <c r="CC129" s="17"/>
      <c r="CD129" s="17"/>
      <c r="CE129" s="17"/>
      <c r="CF129" s="17"/>
      <c r="CG129" s="17"/>
      <c r="CH129" s="17"/>
      <c r="CI129" s="17"/>
      <c r="CJ129" s="26"/>
      <c r="CK129" s="17"/>
      <c r="CL129" s="17"/>
      <c r="CM129" s="17"/>
      <c r="CN129" s="17"/>
      <c r="CO129" s="17"/>
      <c r="CP129" s="17"/>
      <c r="CQ129" s="17"/>
      <c r="CR129" s="17"/>
      <c r="CS129" s="17"/>
      <c r="CT129" s="17"/>
      <c r="CU129" s="17"/>
      <c r="CV129" s="17"/>
      <c r="CW129" s="17"/>
      <c r="CX129" s="17"/>
      <c r="CY129" s="26"/>
      <c r="CZ129" s="26"/>
      <c r="DA129" s="26"/>
      <c r="DB129" s="17"/>
      <c r="DC129" s="17"/>
      <c r="DD129" s="17"/>
      <c r="DE129" s="17"/>
      <c r="DF129" s="17"/>
      <c r="DG129" s="17"/>
      <c r="DH129" s="26"/>
      <c r="DI129" s="17"/>
      <c r="DJ129" s="17"/>
      <c r="DK129" s="17"/>
      <c r="DL129" s="17"/>
      <c r="DM129" s="17">
        <v>55.95</v>
      </c>
      <c r="DN129" s="17">
        <v>55.89</v>
      </c>
      <c r="DO129" s="17">
        <v>55.95</v>
      </c>
      <c r="DP129" s="17">
        <v>55.94</v>
      </c>
      <c r="DQ129" s="17">
        <v>55.93</v>
      </c>
      <c r="DR129" s="17">
        <v>55.96</v>
      </c>
      <c r="DS129" s="17">
        <v>55.99</v>
      </c>
      <c r="DT129" s="17">
        <v>56</v>
      </c>
      <c r="DU129" s="17">
        <v>56.03</v>
      </c>
      <c r="DV129" s="17">
        <v>56.05</v>
      </c>
      <c r="DW129" s="17">
        <v>56.06</v>
      </c>
      <c r="DX129" s="17">
        <v>56.1</v>
      </c>
      <c r="DY129" s="17">
        <v>56.09</v>
      </c>
      <c r="DZ129" s="17">
        <v>56.04</v>
      </c>
      <c r="EA129" s="17">
        <v>56.08</v>
      </c>
      <c r="EB129" s="17">
        <v>56.09</v>
      </c>
      <c r="EC129" s="17">
        <v>56.05</v>
      </c>
      <c r="ED129" s="17">
        <v>56.08</v>
      </c>
      <c r="EE129" s="17">
        <v>56.08</v>
      </c>
      <c r="EF129" s="17">
        <v>56.09</v>
      </c>
      <c r="EG129" s="17">
        <v>56.06</v>
      </c>
      <c r="EH129" s="17">
        <v>56.06</v>
      </c>
      <c r="EI129" s="17">
        <v>56.15</v>
      </c>
      <c r="EJ129" s="17">
        <v>56.17</v>
      </c>
      <c r="EK129" s="17">
        <v>56.16</v>
      </c>
      <c r="EL129" s="17">
        <v>56.1</v>
      </c>
      <c r="EM129" s="17">
        <v>56.15</v>
      </c>
      <c r="EN129" s="17">
        <v>56.18</v>
      </c>
      <c r="EO129" s="17">
        <v>56.2</v>
      </c>
      <c r="EP129" s="17">
        <v>56.2</v>
      </c>
      <c r="EQ129" s="17">
        <v>56.2</v>
      </c>
      <c r="ER129" s="17">
        <v>56.2</v>
      </c>
      <c r="ES129" s="17">
        <v>56.23</v>
      </c>
      <c r="ET129" s="17">
        <v>56.19</v>
      </c>
      <c r="EU129" s="17">
        <v>56.19</v>
      </c>
      <c r="EV129" s="17">
        <v>56.17</v>
      </c>
      <c r="EW129" s="17">
        <v>56.17</v>
      </c>
      <c r="EX129" s="17">
        <v>56.16</v>
      </c>
      <c r="EY129" s="17">
        <v>56.18</v>
      </c>
      <c r="EZ129" s="17">
        <v>56.2</v>
      </c>
      <c r="FA129" s="17">
        <v>56.18</v>
      </c>
      <c r="FB129" s="17">
        <v>56.18</v>
      </c>
      <c r="FC129" s="17">
        <v>56.19</v>
      </c>
      <c r="FD129" s="17">
        <v>56.2</v>
      </c>
      <c r="FE129" s="17">
        <v>56.22</v>
      </c>
      <c r="FF129" s="17">
        <v>56.35</v>
      </c>
      <c r="FG129" s="17">
        <v>56.46</v>
      </c>
      <c r="FH129" s="17">
        <v>56.53</v>
      </c>
      <c r="FI129" s="17">
        <v>56.46</v>
      </c>
      <c r="FJ129" s="17">
        <v>56.48</v>
      </c>
      <c r="FK129" s="17">
        <v>56.58</v>
      </c>
      <c r="FL129" s="17">
        <v>56.61</v>
      </c>
      <c r="FM129" s="17">
        <v>56.55</v>
      </c>
      <c r="FN129" s="17">
        <v>56.55</v>
      </c>
      <c r="FO129" s="17">
        <v>56.56</v>
      </c>
      <c r="FP129" s="17">
        <v>56.54</v>
      </c>
      <c r="FQ129" s="17">
        <v>56.52</v>
      </c>
      <c r="FR129" s="17">
        <v>56.52</v>
      </c>
      <c r="FS129" s="17">
        <v>56.49</v>
      </c>
      <c r="FT129" s="17">
        <v>56.54</v>
      </c>
      <c r="FU129" s="17">
        <v>56.53</v>
      </c>
      <c r="FV129" s="17">
        <v>56.51</v>
      </c>
      <c r="FW129" s="17">
        <v>56.52</v>
      </c>
      <c r="FX129" s="17">
        <v>56.49</v>
      </c>
      <c r="FY129" s="17">
        <v>56.5</v>
      </c>
      <c r="FZ129" s="17">
        <v>56.51</v>
      </c>
      <c r="GA129" s="17">
        <v>56.55</v>
      </c>
      <c r="GB129" s="17">
        <v>56.58</v>
      </c>
      <c r="GC129" s="17">
        <v>56.52</v>
      </c>
      <c r="GD129" s="17">
        <v>56.53</v>
      </c>
      <c r="GE129" s="17">
        <v>56.55</v>
      </c>
      <c r="GF129" s="17">
        <v>56.53</v>
      </c>
      <c r="GG129" s="17">
        <v>56.51</v>
      </c>
      <c r="GH129" s="17">
        <v>56.51</v>
      </c>
      <c r="GI129" s="17">
        <v>56.51</v>
      </c>
      <c r="GJ129" s="17">
        <v>56.5</v>
      </c>
      <c r="GK129" s="17">
        <v>56.49</v>
      </c>
      <c r="GL129" s="17">
        <v>56.49</v>
      </c>
      <c r="GM129" s="17">
        <v>56.45</v>
      </c>
      <c r="GN129" s="17">
        <v>56.4</v>
      </c>
      <c r="GO129" s="17">
        <v>56.39</v>
      </c>
      <c r="GP129" s="17">
        <v>56.41</v>
      </c>
      <c r="GQ129" s="17">
        <v>56.47</v>
      </c>
      <c r="GR129" s="17">
        <v>56.44</v>
      </c>
      <c r="GS129" s="17">
        <v>56.48</v>
      </c>
      <c r="GT129" s="17">
        <v>56.5</v>
      </c>
      <c r="GU129" s="17">
        <v>56.51</v>
      </c>
      <c r="GV129" s="17">
        <v>56.47</v>
      </c>
      <c r="GW129" s="17">
        <v>56.5</v>
      </c>
      <c r="GX129" s="17">
        <v>56.5</v>
      </c>
      <c r="GY129" s="17">
        <v>56.59</v>
      </c>
      <c r="GZ129" s="17">
        <v>56.65</v>
      </c>
      <c r="HA129" s="17">
        <v>56.7</v>
      </c>
      <c r="HB129" s="17">
        <v>56.62</v>
      </c>
      <c r="HC129" s="17">
        <v>56.69</v>
      </c>
      <c r="HD129" s="17">
        <v>56.7</v>
      </c>
      <c r="HE129" s="17">
        <v>56.69</v>
      </c>
      <c r="HF129" s="17">
        <v>56.59</v>
      </c>
      <c r="HG129" s="17">
        <v>56.59</v>
      </c>
      <c r="HH129" s="17">
        <v>56.62</v>
      </c>
      <c r="HI129" s="17">
        <v>56.63</v>
      </c>
      <c r="HJ129" s="17">
        <v>56.64</v>
      </c>
      <c r="HK129" s="17">
        <v>56.66</v>
      </c>
      <c r="HL129" s="17">
        <v>56.67</v>
      </c>
      <c r="HM129" s="17">
        <v>56.65</v>
      </c>
      <c r="HN129" s="17">
        <v>56.64</v>
      </c>
      <c r="HO129" s="17">
        <v>56.62</v>
      </c>
      <c r="HP129" s="17">
        <v>56.64</v>
      </c>
      <c r="HQ129" s="17">
        <v>56.59</v>
      </c>
      <c r="HR129" s="17">
        <v>56.56</v>
      </c>
      <c r="HS129" s="17">
        <v>56.6</v>
      </c>
      <c r="HT129" s="17">
        <v>56.53</v>
      </c>
      <c r="HU129" s="17">
        <v>56.55</v>
      </c>
      <c r="HV129" s="17">
        <v>56.6</v>
      </c>
      <c r="HW129" s="17">
        <v>56.59</v>
      </c>
      <c r="HX129" s="17">
        <v>56.57</v>
      </c>
      <c r="HY129" s="17">
        <v>56.58</v>
      </c>
      <c r="HZ129" s="17">
        <v>56.6</v>
      </c>
      <c r="IA129" s="17">
        <v>56.59</v>
      </c>
      <c r="IB129" s="17">
        <v>56.67</v>
      </c>
      <c r="IC129" s="17">
        <v>56.68</v>
      </c>
      <c r="ID129" s="17">
        <v>56.69</v>
      </c>
      <c r="IE129" s="17">
        <v>56.67</v>
      </c>
      <c r="IF129" s="17">
        <v>56.66</v>
      </c>
      <c r="IG129" s="17">
        <v>56.68</v>
      </c>
      <c r="IH129" s="17">
        <v>56.68</v>
      </c>
      <c r="II129" s="17">
        <v>56.68</v>
      </c>
      <c r="IJ129" s="17">
        <v>56.68</v>
      </c>
      <c r="IK129" s="17">
        <v>56.69</v>
      </c>
      <c r="IL129" s="17">
        <v>56.69</v>
      </c>
      <c r="IM129" s="17">
        <v>56.64</v>
      </c>
      <c r="IN129" s="17">
        <v>56.6</v>
      </c>
      <c r="IO129" s="17">
        <v>56.57</v>
      </c>
      <c r="IP129" s="17">
        <v>56.54</v>
      </c>
      <c r="IQ129" s="17">
        <v>56.4</v>
      </c>
      <c r="IR129" s="17">
        <v>56.5</v>
      </c>
      <c r="IS129" s="17">
        <v>56.5</v>
      </c>
      <c r="IT129" s="17">
        <v>56.49</v>
      </c>
      <c r="IU129" s="17">
        <v>56.46</v>
      </c>
      <c r="IV129" s="17">
        <v>56.5</v>
      </c>
      <c r="IW129" s="17">
        <v>56.54</v>
      </c>
      <c r="IX129" s="17">
        <v>56.53</v>
      </c>
      <c r="IY129" s="17">
        <v>56.53</v>
      </c>
    </row>
    <row r="130" spans="1:259" x14ac:dyDescent="0.15">
      <c r="A130" s="17" t="s">
        <v>363</v>
      </c>
      <c r="B130" s="17" t="s">
        <v>364</v>
      </c>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26"/>
      <c r="AB130" s="17"/>
      <c r="AC130" s="26"/>
      <c r="AD130" s="26"/>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26"/>
      <c r="BK130" s="17"/>
      <c r="BL130" s="17"/>
      <c r="BM130" s="17"/>
      <c r="BN130" s="17"/>
      <c r="BO130" s="17"/>
      <c r="BP130" s="17"/>
      <c r="BQ130" s="17"/>
      <c r="BR130" s="17"/>
      <c r="BS130" s="17"/>
      <c r="BT130" s="17"/>
      <c r="BU130" s="17"/>
      <c r="BV130" s="17"/>
      <c r="BW130" s="17"/>
      <c r="BX130" s="26"/>
      <c r="BY130" s="26"/>
      <c r="BZ130" s="26"/>
      <c r="CA130" s="26"/>
      <c r="CB130" s="26"/>
      <c r="CC130" s="17"/>
      <c r="CD130" s="17"/>
      <c r="CE130" s="17"/>
      <c r="CF130" s="17"/>
      <c r="CG130" s="17"/>
      <c r="CH130" s="17"/>
      <c r="CI130" s="17"/>
      <c r="CJ130" s="26"/>
      <c r="CK130" s="17"/>
      <c r="CL130" s="17"/>
      <c r="CM130" s="17"/>
      <c r="CN130" s="17"/>
      <c r="CO130" s="17"/>
      <c r="CP130" s="17"/>
      <c r="CQ130" s="17"/>
      <c r="CR130" s="17"/>
      <c r="CS130" s="17"/>
      <c r="CT130" s="17"/>
      <c r="CU130" s="17"/>
      <c r="CV130" s="17"/>
      <c r="CW130" s="17"/>
      <c r="CX130" s="17"/>
      <c r="CY130" s="26"/>
      <c r="CZ130" s="26"/>
      <c r="DA130" s="26"/>
      <c r="DB130" s="17"/>
      <c r="DC130" s="17"/>
      <c r="DD130" s="17"/>
      <c r="DE130" s="17"/>
      <c r="DF130" s="17"/>
      <c r="DG130" s="17"/>
      <c r="DH130" s="26"/>
      <c r="DI130" s="17"/>
      <c r="DJ130" s="17"/>
      <c r="DK130" s="17"/>
      <c r="DL130" s="17"/>
      <c r="DM130" s="17">
        <v>14.29</v>
      </c>
      <c r="DN130" s="17">
        <v>14.3</v>
      </c>
      <c r="DO130" s="17">
        <v>14.29</v>
      </c>
      <c r="DP130" s="17">
        <v>14.31</v>
      </c>
      <c r="DQ130" s="17">
        <v>14.33</v>
      </c>
      <c r="DR130" s="17">
        <v>14.32</v>
      </c>
      <c r="DS130" s="17">
        <v>14.28</v>
      </c>
      <c r="DT130" s="17">
        <v>14.29</v>
      </c>
      <c r="DU130" s="17">
        <v>14.29</v>
      </c>
      <c r="DV130" s="17">
        <v>14.28</v>
      </c>
      <c r="DW130" s="17">
        <v>14.29</v>
      </c>
      <c r="DX130" s="17">
        <v>14.3</v>
      </c>
      <c r="DY130" s="17">
        <v>14.3</v>
      </c>
      <c r="DZ130" s="17">
        <v>14.31</v>
      </c>
      <c r="EA130" s="17">
        <v>14.28</v>
      </c>
      <c r="EB130" s="17">
        <v>14.25</v>
      </c>
      <c r="EC130" s="17">
        <v>14.22</v>
      </c>
      <c r="ED130" s="17">
        <v>14.23</v>
      </c>
      <c r="EE130" s="17">
        <v>14.2</v>
      </c>
      <c r="EF130" s="17">
        <v>14.21</v>
      </c>
      <c r="EG130" s="17">
        <v>14.23</v>
      </c>
      <c r="EH130" s="17">
        <v>14.22</v>
      </c>
      <c r="EI130" s="17">
        <v>14.22</v>
      </c>
      <c r="EJ130" s="17">
        <v>14.22</v>
      </c>
      <c r="EK130" s="17">
        <v>14.22</v>
      </c>
      <c r="EL130" s="17">
        <v>14.22</v>
      </c>
      <c r="EM130" s="17">
        <v>14.24</v>
      </c>
      <c r="EN130" s="17">
        <v>14.23</v>
      </c>
      <c r="EO130" s="17">
        <v>14.23</v>
      </c>
      <c r="EP130" s="17">
        <v>14.24</v>
      </c>
      <c r="EQ130" s="17">
        <v>14.23</v>
      </c>
      <c r="ER130" s="17">
        <v>14.23</v>
      </c>
      <c r="ES130" s="17">
        <v>14.23</v>
      </c>
      <c r="ET130" s="17">
        <v>14.23</v>
      </c>
      <c r="EU130" s="17">
        <v>14.23</v>
      </c>
      <c r="EV130" s="17">
        <v>14.23</v>
      </c>
      <c r="EW130" s="17">
        <v>14.23</v>
      </c>
      <c r="EX130" s="17">
        <v>14.23</v>
      </c>
      <c r="EY130" s="17">
        <v>14.23</v>
      </c>
      <c r="EZ130" s="17">
        <v>14.21</v>
      </c>
      <c r="FA130" s="17">
        <v>14.19</v>
      </c>
      <c r="FB130" s="17">
        <v>14.16</v>
      </c>
      <c r="FC130" s="17">
        <v>14.17</v>
      </c>
      <c r="FD130" s="17">
        <v>14.17</v>
      </c>
      <c r="FE130" s="17">
        <v>14.17</v>
      </c>
      <c r="FF130" s="17">
        <v>14.18</v>
      </c>
      <c r="FG130" s="17">
        <v>14.17</v>
      </c>
      <c r="FH130" s="17">
        <v>14.18</v>
      </c>
      <c r="FI130" s="17">
        <v>14.18</v>
      </c>
      <c r="FJ130" s="17">
        <v>14.18</v>
      </c>
      <c r="FK130" s="17">
        <v>14.19</v>
      </c>
      <c r="FL130" s="17">
        <v>14.19</v>
      </c>
      <c r="FM130" s="17">
        <v>14.19</v>
      </c>
      <c r="FN130" s="17">
        <v>14.19</v>
      </c>
      <c r="FO130" s="17">
        <v>14.2</v>
      </c>
      <c r="FP130" s="17">
        <v>14.2</v>
      </c>
      <c r="FQ130" s="17">
        <v>14.2</v>
      </c>
      <c r="FR130" s="17">
        <v>14.2</v>
      </c>
      <c r="FS130" s="17">
        <v>14.2</v>
      </c>
      <c r="FT130" s="17">
        <v>14.18</v>
      </c>
      <c r="FU130" s="17">
        <v>14.18</v>
      </c>
      <c r="FV130" s="17">
        <v>14.18</v>
      </c>
      <c r="FW130" s="17">
        <v>14.15</v>
      </c>
      <c r="FX130" s="17">
        <v>14.18</v>
      </c>
      <c r="FY130" s="17">
        <v>14.19</v>
      </c>
      <c r="FZ130" s="17">
        <v>14.19</v>
      </c>
      <c r="GA130" s="17">
        <v>14.2</v>
      </c>
      <c r="GB130" s="17">
        <v>14.2</v>
      </c>
      <c r="GC130" s="17">
        <v>14.2</v>
      </c>
      <c r="GD130" s="17">
        <v>14.19</v>
      </c>
      <c r="GE130" s="17">
        <v>14.18</v>
      </c>
      <c r="GF130" s="17">
        <v>14.17</v>
      </c>
      <c r="GG130" s="17">
        <v>14.17</v>
      </c>
      <c r="GH130" s="17">
        <v>14.18</v>
      </c>
      <c r="GI130" s="17">
        <v>14.18</v>
      </c>
      <c r="GJ130" s="17">
        <v>14.17</v>
      </c>
      <c r="GK130" s="17">
        <v>14.17</v>
      </c>
      <c r="GL130" s="17">
        <v>14.17</v>
      </c>
      <c r="GM130" s="17">
        <v>14.13</v>
      </c>
      <c r="GN130" s="17">
        <v>14.11</v>
      </c>
      <c r="GO130" s="17">
        <v>14.13</v>
      </c>
      <c r="GP130" s="17">
        <v>14.14</v>
      </c>
      <c r="GQ130" s="17">
        <v>14.14</v>
      </c>
      <c r="GR130" s="17">
        <v>14.16</v>
      </c>
      <c r="GS130" s="17">
        <v>14.15</v>
      </c>
      <c r="GT130" s="17">
        <v>14.19</v>
      </c>
      <c r="GU130" s="17">
        <v>14.18</v>
      </c>
      <c r="GV130" s="17">
        <v>14.21</v>
      </c>
      <c r="GW130" s="17">
        <v>14.23</v>
      </c>
      <c r="GX130" s="17">
        <v>14.21</v>
      </c>
      <c r="GY130" s="17">
        <v>14.22</v>
      </c>
      <c r="GZ130" s="17">
        <v>14.23</v>
      </c>
      <c r="HA130" s="17">
        <v>14.23</v>
      </c>
      <c r="HB130" s="17">
        <v>14.23</v>
      </c>
      <c r="HC130" s="17">
        <v>14.33</v>
      </c>
      <c r="HD130" s="17">
        <v>14.34</v>
      </c>
      <c r="HE130" s="17">
        <v>14.3</v>
      </c>
      <c r="HF130" s="17">
        <v>14.29</v>
      </c>
      <c r="HG130" s="17">
        <v>14.25</v>
      </c>
      <c r="HH130" s="17">
        <v>14.23</v>
      </c>
      <c r="HI130" s="17">
        <v>14.23</v>
      </c>
      <c r="HJ130" s="17">
        <v>14.21</v>
      </c>
      <c r="HK130" s="17">
        <v>14.22</v>
      </c>
      <c r="HL130" s="17">
        <v>14.23</v>
      </c>
      <c r="HM130" s="17">
        <v>14.22</v>
      </c>
      <c r="HN130" s="17">
        <v>14.19</v>
      </c>
      <c r="HO130" s="17">
        <v>14.22</v>
      </c>
      <c r="HP130" s="17">
        <v>14.2</v>
      </c>
      <c r="HQ130" s="17">
        <v>14.19</v>
      </c>
      <c r="HR130" s="17">
        <v>14.2</v>
      </c>
      <c r="HS130" s="17">
        <v>14.19</v>
      </c>
      <c r="HT130" s="17">
        <v>14.21</v>
      </c>
      <c r="HU130" s="17">
        <v>14.21</v>
      </c>
      <c r="HV130" s="17">
        <v>14.21</v>
      </c>
      <c r="HW130" s="17">
        <v>14.22</v>
      </c>
      <c r="HX130" s="17">
        <v>14.22</v>
      </c>
      <c r="HY130" s="17">
        <v>14.25</v>
      </c>
      <c r="HZ130" s="17">
        <v>14.25</v>
      </c>
      <c r="IA130" s="17">
        <v>14.24</v>
      </c>
      <c r="IB130" s="17">
        <v>14.21</v>
      </c>
      <c r="IC130" s="17">
        <v>14.2</v>
      </c>
      <c r="ID130" s="17">
        <v>14.19</v>
      </c>
      <c r="IE130" s="17">
        <v>14.2</v>
      </c>
      <c r="IF130" s="17">
        <v>14.19</v>
      </c>
      <c r="IG130" s="17">
        <v>14.19</v>
      </c>
      <c r="IH130" s="17">
        <v>14.18</v>
      </c>
      <c r="II130" s="17">
        <v>14.18</v>
      </c>
      <c r="IJ130" s="17">
        <v>14.18</v>
      </c>
      <c r="IK130" s="17">
        <v>14.19</v>
      </c>
      <c r="IL130" s="17">
        <v>14.18</v>
      </c>
      <c r="IM130" s="17">
        <v>14.2</v>
      </c>
      <c r="IN130" s="17">
        <v>14.23</v>
      </c>
      <c r="IO130" s="17">
        <v>14.25</v>
      </c>
      <c r="IP130" s="17">
        <v>14.26</v>
      </c>
      <c r="IQ130" s="17">
        <v>14.23</v>
      </c>
      <c r="IR130" s="17">
        <v>14.24</v>
      </c>
      <c r="IS130" s="17">
        <v>14.25</v>
      </c>
      <c r="IT130" s="17">
        <v>14.25</v>
      </c>
      <c r="IU130" s="17">
        <v>14.25</v>
      </c>
      <c r="IV130" s="17">
        <v>14.23</v>
      </c>
      <c r="IW130" s="17">
        <v>14.24</v>
      </c>
      <c r="IX130" s="17">
        <v>14.24</v>
      </c>
      <c r="IY130" s="17">
        <v>14.24</v>
      </c>
    </row>
    <row r="131" spans="1:259" x14ac:dyDescent="0.15">
      <c r="A131" s="17" t="s">
        <v>4705</v>
      </c>
      <c r="B131" s="17" t="s">
        <v>4740</v>
      </c>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26"/>
      <c r="AB131" s="17"/>
      <c r="AC131" s="26"/>
      <c r="AD131" s="26"/>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26"/>
      <c r="BK131" s="17"/>
      <c r="BL131" s="17"/>
      <c r="BM131" s="17"/>
      <c r="BN131" s="17"/>
      <c r="BO131" s="17"/>
      <c r="BP131" s="17"/>
      <c r="BQ131" s="17"/>
      <c r="BR131" s="17"/>
      <c r="BS131" s="17"/>
      <c r="BT131" s="17"/>
      <c r="BU131" s="17"/>
      <c r="BV131" s="17"/>
      <c r="BW131" s="17"/>
      <c r="BX131" s="26"/>
      <c r="BY131" s="26"/>
      <c r="BZ131" s="26"/>
      <c r="CA131" s="26"/>
      <c r="CB131" s="26"/>
      <c r="CC131" s="17"/>
      <c r="CD131" s="17"/>
      <c r="CE131" s="17"/>
      <c r="CF131" s="17"/>
      <c r="CG131" s="17"/>
      <c r="CH131" s="17"/>
      <c r="CI131" s="17"/>
      <c r="CJ131" s="26"/>
      <c r="CK131" s="17"/>
      <c r="CL131" s="17"/>
      <c r="CM131" s="17"/>
      <c r="CN131" s="17"/>
      <c r="CO131" s="17"/>
      <c r="CP131" s="17"/>
      <c r="CQ131" s="17"/>
      <c r="CR131" s="17"/>
      <c r="CS131" s="17"/>
      <c r="CT131" s="17"/>
      <c r="CU131" s="17"/>
      <c r="CV131" s="17"/>
      <c r="CW131" s="17"/>
      <c r="CX131" s="17"/>
      <c r="CY131" s="26"/>
      <c r="CZ131" s="26"/>
      <c r="DA131" s="26"/>
      <c r="DB131" s="17"/>
      <c r="DC131" s="17"/>
      <c r="DD131" s="17"/>
      <c r="DE131" s="17"/>
      <c r="DF131" s="17"/>
      <c r="DG131" s="17"/>
      <c r="DH131" s="26"/>
      <c r="DI131" s="17"/>
      <c r="DJ131" s="17"/>
      <c r="DK131" s="17"/>
      <c r="DL131" s="17"/>
      <c r="DM131" s="17">
        <v>6.43</v>
      </c>
      <c r="DN131" s="17">
        <v>6.44</v>
      </c>
      <c r="DO131" s="17">
        <v>6.45</v>
      </c>
      <c r="DP131" s="17">
        <v>6.46</v>
      </c>
      <c r="DQ131" s="17">
        <v>6.46</v>
      </c>
      <c r="DR131" s="17">
        <v>6.46</v>
      </c>
      <c r="DS131" s="17">
        <v>6.44</v>
      </c>
      <c r="DT131" s="17">
        <v>6.44</v>
      </c>
      <c r="DU131" s="17">
        <v>6.45</v>
      </c>
      <c r="DV131" s="17">
        <v>6.46</v>
      </c>
      <c r="DW131" s="17">
        <v>6.46</v>
      </c>
      <c r="DX131" s="17">
        <v>6.47</v>
      </c>
      <c r="DY131" s="17">
        <v>6.47</v>
      </c>
      <c r="DZ131" s="17">
        <v>6.47</v>
      </c>
      <c r="EA131" s="17">
        <v>6.46</v>
      </c>
      <c r="EB131" s="17">
        <v>6.45</v>
      </c>
      <c r="EC131" s="17">
        <v>6.44</v>
      </c>
      <c r="ED131" s="17">
        <v>6.45</v>
      </c>
      <c r="EE131" s="17">
        <v>6.45</v>
      </c>
      <c r="EF131" s="17">
        <v>6.44</v>
      </c>
      <c r="EG131" s="17">
        <v>6.45</v>
      </c>
      <c r="EH131" s="17">
        <v>6.45</v>
      </c>
      <c r="EI131" s="17">
        <v>6.47</v>
      </c>
      <c r="EJ131" s="17">
        <v>6.46</v>
      </c>
      <c r="EK131" s="17">
        <v>6.46</v>
      </c>
      <c r="EL131" s="17">
        <v>6.45</v>
      </c>
      <c r="EM131" s="17">
        <v>6.43</v>
      </c>
      <c r="EN131" s="17">
        <v>6.46</v>
      </c>
      <c r="EO131" s="17">
        <v>6.47</v>
      </c>
      <c r="EP131" s="17">
        <v>6.48</v>
      </c>
      <c r="EQ131" s="17">
        <v>6.46</v>
      </c>
      <c r="ER131" s="17">
        <v>6.48</v>
      </c>
      <c r="ES131" s="17">
        <v>6.48</v>
      </c>
      <c r="ET131" s="17">
        <v>6.48</v>
      </c>
      <c r="EU131" s="17">
        <v>6.48</v>
      </c>
      <c r="EV131" s="17">
        <v>6.47</v>
      </c>
      <c r="EW131" s="17">
        <v>6.47</v>
      </c>
      <c r="EX131" s="17">
        <v>6.46</v>
      </c>
      <c r="EY131" s="17">
        <v>6.45</v>
      </c>
      <c r="EZ131" s="17">
        <v>6.44</v>
      </c>
      <c r="FA131" s="17">
        <v>6.45</v>
      </c>
      <c r="FB131" s="17">
        <v>6.45</v>
      </c>
      <c r="FC131" s="17">
        <v>6.45</v>
      </c>
      <c r="FD131" s="17">
        <v>6.46</v>
      </c>
      <c r="FE131" s="17">
        <v>6.46</v>
      </c>
      <c r="FF131" s="17">
        <v>6.47</v>
      </c>
      <c r="FG131" s="17">
        <v>6.47</v>
      </c>
      <c r="FH131" s="17">
        <v>6.46</v>
      </c>
      <c r="FI131" s="17">
        <v>6.47</v>
      </c>
      <c r="FJ131" s="17">
        <v>6.47</v>
      </c>
      <c r="FK131" s="17">
        <v>6.47</v>
      </c>
      <c r="FL131" s="17">
        <v>6.47</v>
      </c>
      <c r="FM131" s="17">
        <v>6.47</v>
      </c>
      <c r="FN131" s="17">
        <v>6.46</v>
      </c>
      <c r="FO131" s="17">
        <v>6.47</v>
      </c>
      <c r="FP131" s="17">
        <v>6.47</v>
      </c>
      <c r="FQ131" s="17">
        <v>6.45</v>
      </c>
      <c r="FR131" s="17">
        <v>6.46</v>
      </c>
      <c r="FS131" s="17">
        <v>6.45</v>
      </c>
      <c r="FT131" s="17">
        <v>6.45</v>
      </c>
      <c r="FU131" s="17">
        <v>6.45</v>
      </c>
      <c r="FV131" s="17">
        <v>6.44</v>
      </c>
      <c r="FW131" s="17">
        <v>6.46</v>
      </c>
      <c r="FX131" s="17">
        <v>6.45</v>
      </c>
      <c r="FY131" s="17">
        <v>6.45</v>
      </c>
      <c r="FZ131" s="17">
        <v>6.46</v>
      </c>
      <c r="GA131" s="17">
        <v>6.46</v>
      </c>
      <c r="GB131" s="17">
        <v>6.47</v>
      </c>
      <c r="GC131" s="17">
        <v>6.46</v>
      </c>
      <c r="GD131" s="17">
        <v>6.46</v>
      </c>
      <c r="GE131" s="17">
        <v>6.46</v>
      </c>
      <c r="GF131" s="17">
        <v>6.45</v>
      </c>
      <c r="GG131" s="17">
        <v>6.46</v>
      </c>
      <c r="GH131" s="17">
        <v>6.45</v>
      </c>
      <c r="GI131" s="17">
        <v>6.44</v>
      </c>
      <c r="GJ131" s="17">
        <v>6.43</v>
      </c>
      <c r="GK131" s="17">
        <v>6.41</v>
      </c>
      <c r="GL131" s="17">
        <v>6.41</v>
      </c>
      <c r="GM131" s="17">
        <v>6.41</v>
      </c>
      <c r="GN131" s="17">
        <v>6.4</v>
      </c>
      <c r="GO131" s="17">
        <v>6.41</v>
      </c>
      <c r="GP131" s="17">
        <v>6.43</v>
      </c>
      <c r="GQ131" s="17">
        <v>6.42</v>
      </c>
      <c r="GR131" s="17">
        <v>6.41</v>
      </c>
      <c r="GS131" s="17">
        <v>6.42</v>
      </c>
      <c r="GT131" s="17">
        <v>6.41</v>
      </c>
      <c r="GU131" s="17">
        <v>6.39</v>
      </c>
      <c r="GV131" s="17">
        <v>6.39</v>
      </c>
      <c r="GW131" s="17">
        <v>6.37</v>
      </c>
      <c r="GX131" s="17">
        <v>6.39</v>
      </c>
      <c r="GY131" s="17">
        <v>6.39</v>
      </c>
      <c r="GZ131" s="17">
        <v>6.38</v>
      </c>
      <c r="HA131" s="17">
        <v>6.37</v>
      </c>
      <c r="HB131" s="17">
        <v>6.39</v>
      </c>
      <c r="HC131" s="17">
        <v>6.39</v>
      </c>
      <c r="HD131" s="17">
        <v>6.39</v>
      </c>
      <c r="HE131" s="17">
        <v>6.39</v>
      </c>
      <c r="HF131" s="17">
        <v>6.38</v>
      </c>
      <c r="HG131" s="17">
        <v>6.36</v>
      </c>
      <c r="HH131" s="17">
        <v>6.37</v>
      </c>
      <c r="HI131" s="17">
        <v>6.35</v>
      </c>
      <c r="HJ131" s="17">
        <v>6.34</v>
      </c>
      <c r="HK131" s="17">
        <v>6.33</v>
      </c>
      <c r="HL131" s="17">
        <v>6.33</v>
      </c>
      <c r="HM131" s="17">
        <v>6.35</v>
      </c>
      <c r="HN131" s="17">
        <v>6.35</v>
      </c>
      <c r="HO131" s="17">
        <v>6.36</v>
      </c>
      <c r="HP131" s="17">
        <v>6.34</v>
      </c>
      <c r="HQ131" s="17">
        <v>6.34</v>
      </c>
      <c r="HR131" s="17">
        <v>6.34</v>
      </c>
      <c r="HS131" s="17">
        <v>6.36</v>
      </c>
      <c r="HT131" s="17">
        <v>6.35</v>
      </c>
      <c r="HU131" s="17">
        <v>6.33</v>
      </c>
      <c r="HV131" s="17">
        <v>6.34</v>
      </c>
      <c r="HW131" s="17">
        <v>6.35</v>
      </c>
      <c r="HX131" s="17">
        <v>6.34</v>
      </c>
      <c r="HY131" s="17">
        <v>6.35</v>
      </c>
      <c r="HZ131" s="17">
        <v>6.35</v>
      </c>
      <c r="IA131" s="17">
        <v>6.34</v>
      </c>
      <c r="IB131" s="17">
        <v>6.34</v>
      </c>
      <c r="IC131" s="17">
        <v>6.35</v>
      </c>
      <c r="ID131" s="17">
        <v>6.34</v>
      </c>
      <c r="IE131" s="17">
        <v>6.32</v>
      </c>
      <c r="IF131" s="17">
        <v>6.32</v>
      </c>
      <c r="IG131" s="17">
        <v>6.32</v>
      </c>
      <c r="IH131" s="17">
        <v>6.32</v>
      </c>
      <c r="II131" s="17">
        <v>6.32</v>
      </c>
      <c r="IJ131" s="17">
        <v>6.32</v>
      </c>
      <c r="IK131" s="17">
        <v>6.29</v>
      </c>
      <c r="IL131" s="17">
        <v>6.3</v>
      </c>
      <c r="IM131" s="17">
        <v>6.3</v>
      </c>
      <c r="IN131" s="17">
        <v>6.3</v>
      </c>
      <c r="IO131" s="17">
        <v>6.31</v>
      </c>
      <c r="IP131" s="17">
        <v>6.31</v>
      </c>
      <c r="IQ131" s="17">
        <v>6.33</v>
      </c>
      <c r="IR131" s="17">
        <v>6.33</v>
      </c>
      <c r="IS131" s="17">
        <v>6.34</v>
      </c>
      <c r="IT131" s="17">
        <v>6.33</v>
      </c>
      <c r="IU131" s="17">
        <v>6.32</v>
      </c>
      <c r="IV131" s="17">
        <v>6.32</v>
      </c>
      <c r="IW131" s="17">
        <v>6.32</v>
      </c>
      <c r="IX131" s="17">
        <v>6.32</v>
      </c>
      <c r="IY131" s="17">
        <v>6.32</v>
      </c>
    </row>
    <row r="132" spans="1:259" x14ac:dyDescent="0.15">
      <c r="A132" s="17" t="s">
        <v>902</v>
      </c>
      <c r="B132" s="17" t="s">
        <v>903</v>
      </c>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26"/>
      <c r="AB132" s="17"/>
      <c r="AC132" s="26"/>
      <c r="AD132" s="26"/>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26"/>
      <c r="BK132" s="17"/>
      <c r="BL132" s="17"/>
      <c r="BM132" s="17"/>
      <c r="BN132" s="17"/>
      <c r="BO132" s="17"/>
      <c r="BP132" s="17"/>
      <c r="BQ132" s="17"/>
      <c r="BR132" s="17"/>
      <c r="BS132" s="17"/>
      <c r="BT132" s="17"/>
      <c r="BU132" s="17"/>
      <c r="BV132" s="17"/>
      <c r="BW132" s="17"/>
      <c r="BX132" s="26"/>
      <c r="BY132" s="26"/>
      <c r="BZ132" s="26"/>
      <c r="CA132" s="26"/>
      <c r="CB132" s="26"/>
      <c r="CC132" s="17"/>
      <c r="CD132" s="17"/>
      <c r="CE132" s="17"/>
      <c r="CF132" s="17"/>
      <c r="CG132" s="17"/>
      <c r="CH132" s="17"/>
      <c r="CI132" s="17"/>
      <c r="CJ132" s="26"/>
      <c r="CK132" s="17"/>
      <c r="CL132" s="17"/>
      <c r="CM132" s="17"/>
      <c r="CN132" s="17"/>
      <c r="CO132" s="17"/>
      <c r="CP132" s="17"/>
      <c r="CQ132" s="17"/>
      <c r="CR132" s="17"/>
      <c r="CS132" s="17"/>
      <c r="CT132" s="17"/>
      <c r="CU132" s="17"/>
      <c r="CV132" s="17"/>
      <c r="CW132" s="17"/>
      <c r="CX132" s="17"/>
      <c r="CY132" s="26"/>
      <c r="CZ132" s="26"/>
      <c r="DA132" s="26"/>
      <c r="DB132" s="17"/>
      <c r="DC132" s="17"/>
      <c r="DD132" s="17"/>
      <c r="DE132" s="17"/>
      <c r="DF132" s="17"/>
      <c r="DG132" s="17"/>
      <c r="DH132" s="26"/>
      <c r="DI132" s="17"/>
      <c r="DJ132" s="17"/>
      <c r="DK132" s="17"/>
      <c r="DL132" s="17"/>
      <c r="DM132" s="17">
        <v>9.65</v>
      </c>
      <c r="DN132" s="17">
        <v>9.66</v>
      </c>
      <c r="DO132" s="17">
        <v>9.66</v>
      </c>
      <c r="DP132" s="17">
        <v>9.65</v>
      </c>
      <c r="DQ132" s="17">
        <v>9.65</v>
      </c>
      <c r="DR132" s="17">
        <v>9.65</v>
      </c>
      <c r="DS132" s="17">
        <v>9.66</v>
      </c>
      <c r="DT132" s="17">
        <v>9.66</v>
      </c>
      <c r="DU132" s="17">
        <v>9.66</v>
      </c>
      <c r="DV132" s="17">
        <v>9.65</v>
      </c>
      <c r="DW132" s="17">
        <v>9.64</v>
      </c>
      <c r="DX132" s="17">
        <v>9.65</v>
      </c>
      <c r="DY132" s="17">
        <v>9.64</v>
      </c>
      <c r="DZ132" s="17">
        <v>9.65</v>
      </c>
      <c r="EA132" s="17">
        <v>9.64</v>
      </c>
      <c r="EB132" s="17">
        <v>9.64</v>
      </c>
      <c r="EC132" s="17">
        <v>9.65</v>
      </c>
      <c r="ED132" s="17">
        <v>9.64</v>
      </c>
      <c r="EE132" s="17">
        <v>9.64</v>
      </c>
      <c r="EF132" s="17">
        <v>9.65</v>
      </c>
      <c r="EG132" s="17">
        <v>9.64</v>
      </c>
      <c r="EH132" s="17">
        <v>9.65</v>
      </c>
      <c r="EI132" s="17">
        <v>9.66</v>
      </c>
      <c r="EJ132" s="17">
        <v>9.66</v>
      </c>
      <c r="EK132" s="17">
        <v>9.66</v>
      </c>
      <c r="EL132" s="17">
        <v>9.65</v>
      </c>
      <c r="EM132" s="17">
        <v>9.66</v>
      </c>
      <c r="EN132" s="17">
        <v>9.65</v>
      </c>
      <c r="EO132" s="17">
        <v>9.65</v>
      </c>
      <c r="EP132" s="17">
        <v>9.65</v>
      </c>
      <c r="EQ132" s="17">
        <v>9.65</v>
      </c>
      <c r="ER132" s="17">
        <v>9.66</v>
      </c>
      <c r="ES132" s="17">
        <v>9.66</v>
      </c>
      <c r="ET132" s="17">
        <v>9.65</v>
      </c>
      <c r="EU132" s="17">
        <v>9.65</v>
      </c>
      <c r="EV132" s="17">
        <v>9.65</v>
      </c>
      <c r="EW132" s="17">
        <v>9.65</v>
      </c>
      <c r="EX132" s="17">
        <v>9.65</v>
      </c>
      <c r="EY132" s="17">
        <v>9.65</v>
      </c>
      <c r="EZ132" s="17">
        <v>9.65</v>
      </c>
      <c r="FA132" s="17">
        <v>9.65</v>
      </c>
      <c r="FB132" s="17">
        <v>9.64</v>
      </c>
      <c r="FC132" s="17">
        <v>9.65</v>
      </c>
      <c r="FD132" s="17">
        <v>9.66</v>
      </c>
      <c r="FE132" s="17">
        <v>9.65</v>
      </c>
      <c r="FF132" s="17">
        <v>9.65</v>
      </c>
      <c r="FG132" s="17">
        <v>9.66</v>
      </c>
      <c r="FH132" s="17">
        <v>9.66</v>
      </c>
      <c r="FI132" s="17">
        <v>9.66</v>
      </c>
      <c r="FJ132" s="17">
        <v>9.66</v>
      </c>
      <c r="FK132" s="17">
        <v>9.66</v>
      </c>
      <c r="FL132" s="17">
        <v>9.66</v>
      </c>
      <c r="FM132" s="17">
        <v>9.66</v>
      </c>
      <c r="FN132" s="17">
        <v>9.66</v>
      </c>
      <c r="FO132" s="17">
        <v>9.65</v>
      </c>
      <c r="FP132" s="17">
        <v>9.65</v>
      </c>
      <c r="FQ132" s="17">
        <v>9.66</v>
      </c>
      <c r="FR132" s="17">
        <v>9.66</v>
      </c>
      <c r="FS132" s="17">
        <v>9.67</v>
      </c>
      <c r="FT132" s="17">
        <v>9.66</v>
      </c>
      <c r="FU132" s="17">
        <v>9.66</v>
      </c>
      <c r="FV132" s="17">
        <v>9.67</v>
      </c>
      <c r="FW132" s="17">
        <v>9.68</v>
      </c>
      <c r="FX132" s="17">
        <v>9.6999999999999993</v>
      </c>
      <c r="FY132" s="17">
        <v>9.6999999999999993</v>
      </c>
      <c r="FZ132" s="17">
        <v>9.7100000000000009</v>
      </c>
      <c r="GA132" s="17">
        <v>9.7100000000000009</v>
      </c>
      <c r="GB132" s="17">
        <v>9.7200000000000006</v>
      </c>
      <c r="GC132" s="17">
        <v>9.7100000000000009</v>
      </c>
      <c r="GD132" s="17">
        <v>9.7200000000000006</v>
      </c>
      <c r="GE132" s="17">
        <v>9.7200000000000006</v>
      </c>
      <c r="GF132" s="17">
        <v>9.7200000000000006</v>
      </c>
      <c r="GG132" s="17">
        <v>9.7200000000000006</v>
      </c>
      <c r="GH132" s="17">
        <v>9.7200000000000006</v>
      </c>
      <c r="GI132" s="17">
        <v>9.7100000000000009</v>
      </c>
      <c r="GJ132" s="17">
        <v>9.7100000000000009</v>
      </c>
      <c r="GK132" s="17">
        <v>9.6999999999999993</v>
      </c>
      <c r="GL132" s="17">
        <v>9.7100000000000009</v>
      </c>
      <c r="GM132" s="17">
        <v>9.7200000000000006</v>
      </c>
      <c r="GN132" s="17">
        <v>9.7200000000000006</v>
      </c>
      <c r="GO132" s="17">
        <v>9.74</v>
      </c>
      <c r="GP132" s="17">
        <v>9.77</v>
      </c>
      <c r="GQ132" s="17">
        <v>9.75</v>
      </c>
      <c r="GR132" s="17">
        <v>9.7799999999999994</v>
      </c>
      <c r="GS132" s="17">
        <v>9.77</v>
      </c>
      <c r="GT132" s="17">
        <v>9.76</v>
      </c>
      <c r="GU132" s="17">
        <v>9.76</v>
      </c>
      <c r="GV132" s="17">
        <v>9.75</v>
      </c>
      <c r="GW132" s="17">
        <v>9.76</v>
      </c>
      <c r="GX132" s="17">
        <v>9.8000000000000007</v>
      </c>
      <c r="GY132" s="17">
        <v>9.7899999999999991</v>
      </c>
      <c r="GZ132" s="17">
        <v>9.82</v>
      </c>
      <c r="HA132" s="17">
        <v>9.8000000000000007</v>
      </c>
      <c r="HB132" s="17">
        <v>9.82</v>
      </c>
      <c r="HC132" s="17">
        <v>9.8000000000000007</v>
      </c>
      <c r="HD132" s="17">
        <v>9.81</v>
      </c>
      <c r="HE132" s="17">
        <v>9.8000000000000007</v>
      </c>
      <c r="HF132" s="17">
        <v>9.8000000000000007</v>
      </c>
      <c r="HG132" s="17">
        <v>9.8000000000000007</v>
      </c>
      <c r="HH132" s="17">
        <v>9.7899999999999991</v>
      </c>
      <c r="HI132" s="17">
        <v>9.7799999999999994</v>
      </c>
      <c r="HJ132" s="17">
        <v>9.7899999999999991</v>
      </c>
      <c r="HK132" s="17">
        <v>9.7799999999999994</v>
      </c>
      <c r="HL132" s="17">
        <v>9.81</v>
      </c>
      <c r="HM132" s="17">
        <v>9.8000000000000007</v>
      </c>
      <c r="HN132" s="17">
        <v>9.7899999999999991</v>
      </c>
      <c r="HO132" s="17">
        <v>9.7899999999999991</v>
      </c>
      <c r="HP132" s="17">
        <v>9.7899999999999991</v>
      </c>
      <c r="HQ132" s="17">
        <v>9.7899999999999991</v>
      </c>
      <c r="HR132" s="17">
        <v>9.81</v>
      </c>
      <c r="HS132" s="17">
        <v>9.82</v>
      </c>
      <c r="HT132" s="17">
        <v>9.83</v>
      </c>
      <c r="HU132" s="17">
        <v>9.83</v>
      </c>
      <c r="HV132" s="17">
        <v>9.84</v>
      </c>
      <c r="HW132" s="17">
        <v>9.82</v>
      </c>
      <c r="HX132" s="17">
        <v>9.84</v>
      </c>
      <c r="HY132" s="17">
        <v>9.86</v>
      </c>
      <c r="HZ132" s="17">
        <v>9.86</v>
      </c>
      <c r="IA132" s="17">
        <v>9.83</v>
      </c>
      <c r="IB132" s="17">
        <v>9.84</v>
      </c>
      <c r="IC132" s="17">
        <v>9.84</v>
      </c>
      <c r="ID132" s="17">
        <v>9.83</v>
      </c>
      <c r="IE132" s="17">
        <v>9.84</v>
      </c>
      <c r="IF132" s="17">
        <v>9.83</v>
      </c>
      <c r="IG132" s="17">
        <v>9.83</v>
      </c>
      <c r="IH132" s="17">
        <v>9.83</v>
      </c>
      <c r="II132" s="17">
        <v>9.83</v>
      </c>
      <c r="IJ132" s="17">
        <v>9.8699999999999992</v>
      </c>
      <c r="IK132" s="17">
        <v>9.8699999999999992</v>
      </c>
      <c r="IL132" s="17">
        <v>9.8699999999999992</v>
      </c>
      <c r="IM132" s="17">
        <v>9.8699999999999992</v>
      </c>
      <c r="IN132" s="17">
        <v>9.86</v>
      </c>
      <c r="IO132" s="17">
        <v>9.85</v>
      </c>
      <c r="IP132" s="17">
        <v>9.85</v>
      </c>
      <c r="IQ132" s="17">
        <v>9.85</v>
      </c>
      <c r="IR132" s="17">
        <v>9.84</v>
      </c>
      <c r="IS132" s="17">
        <v>9.85</v>
      </c>
      <c r="IT132" s="17">
        <v>9.85</v>
      </c>
      <c r="IU132" s="17">
        <v>9.85</v>
      </c>
      <c r="IV132" s="17">
        <v>9.85</v>
      </c>
      <c r="IW132" s="17">
        <v>9.85</v>
      </c>
      <c r="IX132" s="17">
        <v>9.86</v>
      </c>
      <c r="IY132" s="17">
        <v>9.85</v>
      </c>
    </row>
    <row r="133" spans="1:259" x14ac:dyDescent="0.15">
      <c r="A133" s="17" t="s">
        <v>489</v>
      </c>
      <c r="B133" s="17" t="s">
        <v>490</v>
      </c>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26"/>
      <c r="AB133" s="17"/>
      <c r="AC133" s="26"/>
      <c r="AD133" s="26"/>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26"/>
      <c r="BK133" s="17"/>
      <c r="BL133" s="17"/>
      <c r="BM133" s="17"/>
      <c r="BN133" s="17"/>
      <c r="BO133" s="17"/>
      <c r="BP133" s="17"/>
      <c r="BQ133" s="17"/>
      <c r="BR133" s="17"/>
      <c r="BS133" s="17"/>
      <c r="BT133" s="17"/>
      <c r="BU133" s="17"/>
      <c r="BV133" s="17"/>
      <c r="BW133" s="17"/>
      <c r="BX133" s="26"/>
      <c r="BY133" s="26"/>
      <c r="BZ133" s="26"/>
      <c r="CA133" s="26"/>
      <c r="CB133" s="26"/>
      <c r="CC133" s="17"/>
      <c r="CD133" s="17"/>
      <c r="CE133" s="17"/>
      <c r="CF133" s="17"/>
      <c r="CG133" s="17"/>
      <c r="CH133" s="17"/>
      <c r="CI133" s="17"/>
      <c r="CJ133" s="26"/>
      <c r="CK133" s="17"/>
      <c r="CL133" s="17"/>
      <c r="CM133" s="17"/>
      <c r="CN133" s="17"/>
      <c r="CO133" s="17"/>
      <c r="CP133" s="17"/>
      <c r="CQ133" s="17"/>
      <c r="CR133" s="17"/>
      <c r="CS133" s="17"/>
      <c r="CT133" s="17"/>
      <c r="CU133" s="17"/>
      <c r="CV133" s="17"/>
      <c r="CW133" s="17"/>
      <c r="CX133" s="17"/>
      <c r="CY133" s="26"/>
      <c r="CZ133" s="26"/>
      <c r="DA133" s="26"/>
      <c r="DB133" s="17"/>
      <c r="DC133" s="17"/>
      <c r="DD133" s="17"/>
      <c r="DE133" s="17"/>
      <c r="DF133" s="17"/>
      <c r="DG133" s="17"/>
      <c r="DH133" s="26"/>
      <c r="DI133" s="17"/>
      <c r="DJ133" s="17"/>
      <c r="DK133" s="17"/>
      <c r="DL133" s="17"/>
      <c r="DM133" s="17">
        <v>7.29</v>
      </c>
      <c r="DN133" s="17">
        <v>7.29</v>
      </c>
      <c r="DO133" s="17">
        <v>7.29</v>
      </c>
      <c r="DP133" s="17">
        <v>7.29</v>
      </c>
      <c r="DQ133" s="17">
        <v>7.29</v>
      </c>
      <c r="DR133" s="17">
        <v>7.29</v>
      </c>
      <c r="DS133" s="17">
        <v>7.29</v>
      </c>
      <c r="DT133" s="17">
        <v>7.29</v>
      </c>
      <c r="DU133" s="17">
        <v>7.29</v>
      </c>
      <c r="DV133" s="17">
        <v>7.29</v>
      </c>
      <c r="DW133" s="17">
        <v>7.29</v>
      </c>
      <c r="DX133" s="17">
        <v>7.29</v>
      </c>
      <c r="DY133" s="17">
        <v>7.29</v>
      </c>
      <c r="DZ133" s="17">
        <v>7.29</v>
      </c>
      <c r="EA133" s="17">
        <v>7.29</v>
      </c>
      <c r="EB133" s="17">
        <v>7.29</v>
      </c>
      <c r="EC133" s="17">
        <v>7.29</v>
      </c>
      <c r="ED133" s="17">
        <v>7.29</v>
      </c>
      <c r="EE133" s="17">
        <v>7.29</v>
      </c>
      <c r="EF133" s="17">
        <v>7.29</v>
      </c>
      <c r="EG133" s="17">
        <v>7.29</v>
      </c>
      <c r="EH133" s="17">
        <v>7.29</v>
      </c>
      <c r="EI133" s="17">
        <v>7.29</v>
      </c>
      <c r="EJ133" s="17">
        <v>7.29</v>
      </c>
      <c r="EK133" s="17">
        <v>7.29</v>
      </c>
      <c r="EL133" s="17">
        <v>7.29</v>
      </c>
      <c r="EM133" s="17">
        <v>7.29</v>
      </c>
      <c r="EN133" s="17">
        <v>7.29</v>
      </c>
      <c r="EO133" s="17">
        <v>7.29</v>
      </c>
      <c r="EP133" s="17">
        <v>7.29</v>
      </c>
      <c r="EQ133" s="17">
        <v>7.29</v>
      </c>
      <c r="ER133" s="17">
        <v>7.29</v>
      </c>
      <c r="ES133" s="17">
        <v>7.29</v>
      </c>
      <c r="ET133" s="17">
        <v>7.29</v>
      </c>
      <c r="EU133" s="17">
        <v>7.29</v>
      </c>
      <c r="EV133" s="17">
        <v>7.29</v>
      </c>
      <c r="EW133" s="17">
        <v>7.29</v>
      </c>
      <c r="EX133" s="17">
        <v>7.29</v>
      </c>
      <c r="EY133" s="17">
        <v>7.29</v>
      </c>
      <c r="EZ133" s="17">
        <v>7.29</v>
      </c>
      <c r="FA133" s="17">
        <v>7.29</v>
      </c>
      <c r="FB133" s="17">
        <v>7.29</v>
      </c>
      <c r="FC133" s="17">
        <v>7.29</v>
      </c>
      <c r="FD133" s="17">
        <v>7.29</v>
      </c>
      <c r="FE133" s="17">
        <v>7.29</v>
      </c>
      <c r="FF133" s="17">
        <v>7.29</v>
      </c>
      <c r="FG133" s="17">
        <v>7.29</v>
      </c>
      <c r="FH133" s="17">
        <v>7.29</v>
      </c>
      <c r="FI133" s="17">
        <v>7.29</v>
      </c>
      <c r="FJ133" s="17">
        <v>7.29</v>
      </c>
      <c r="FK133" s="17">
        <v>7.29</v>
      </c>
      <c r="FL133" s="17">
        <v>7.29</v>
      </c>
      <c r="FM133" s="17">
        <v>7.29</v>
      </c>
      <c r="FN133" s="17">
        <v>7.29</v>
      </c>
      <c r="FO133" s="17">
        <v>7.29</v>
      </c>
      <c r="FP133" s="17">
        <v>7.29</v>
      </c>
      <c r="FQ133" s="17">
        <v>7.29</v>
      </c>
      <c r="FR133" s="17">
        <v>7.29</v>
      </c>
      <c r="FS133" s="17">
        <v>7.29</v>
      </c>
      <c r="FT133" s="17">
        <v>7.29</v>
      </c>
      <c r="FU133" s="17">
        <v>7.29</v>
      </c>
      <c r="FV133" s="17">
        <v>7.29</v>
      </c>
      <c r="FW133" s="17">
        <v>7.29</v>
      </c>
      <c r="FX133" s="17">
        <v>7.29</v>
      </c>
      <c r="FY133" s="17">
        <v>7.29</v>
      </c>
      <c r="FZ133" s="17">
        <v>7.29</v>
      </c>
      <c r="GA133" s="17">
        <v>7.29</v>
      </c>
      <c r="GB133" s="17">
        <v>7.29</v>
      </c>
      <c r="GC133" s="17">
        <v>7.29</v>
      </c>
      <c r="GD133" s="17">
        <v>7.29</v>
      </c>
      <c r="GE133" s="17">
        <v>7.29</v>
      </c>
      <c r="GF133" s="17">
        <v>7.29</v>
      </c>
      <c r="GG133" s="17">
        <v>7.29</v>
      </c>
      <c r="GH133" s="17">
        <v>7.29</v>
      </c>
      <c r="GI133" s="17">
        <v>7.29</v>
      </c>
      <c r="GJ133" s="17">
        <v>7.29</v>
      </c>
      <c r="GK133" s="17">
        <v>7.29</v>
      </c>
      <c r="GL133" s="17">
        <v>7.29</v>
      </c>
      <c r="GM133" s="17">
        <v>7.29</v>
      </c>
      <c r="GN133" s="17">
        <v>7.29</v>
      </c>
      <c r="GO133" s="17">
        <v>7.29</v>
      </c>
      <c r="GP133" s="17">
        <v>7.29</v>
      </c>
      <c r="GQ133" s="17">
        <v>7.29</v>
      </c>
      <c r="GR133" s="17">
        <v>7.29</v>
      </c>
      <c r="GS133" s="17">
        <v>7.29</v>
      </c>
      <c r="GT133" s="17">
        <v>7.29</v>
      </c>
      <c r="GU133" s="17">
        <v>7.29</v>
      </c>
      <c r="GV133" s="17">
        <v>7.29</v>
      </c>
      <c r="GW133" s="17">
        <v>7.29</v>
      </c>
      <c r="GX133" s="17">
        <v>7.29</v>
      </c>
      <c r="GY133" s="17">
        <v>7.29</v>
      </c>
      <c r="GZ133" s="17">
        <v>7.29</v>
      </c>
      <c r="HA133" s="17">
        <v>7.29</v>
      </c>
      <c r="HB133" s="17">
        <v>7.29</v>
      </c>
      <c r="HC133" s="17">
        <v>7.29</v>
      </c>
      <c r="HD133" s="17">
        <v>7.29</v>
      </c>
      <c r="HE133" s="17">
        <v>7.29</v>
      </c>
      <c r="HF133" s="17">
        <v>7.29</v>
      </c>
      <c r="HG133" s="17">
        <v>7.29</v>
      </c>
      <c r="HH133" s="17">
        <v>7.29</v>
      </c>
      <c r="HI133" s="17">
        <v>7.29</v>
      </c>
      <c r="HJ133" s="17">
        <v>7.29</v>
      </c>
      <c r="HK133" s="17">
        <v>7.29</v>
      </c>
      <c r="HL133" s="17">
        <v>7.29</v>
      </c>
      <c r="HM133" s="17">
        <v>7.29</v>
      </c>
      <c r="HN133" s="17">
        <v>7.29</v>
      </c>
      <c r="HO133" s="17">
        <v>7.29</v>
      </c>
      <c r="HP133" s="17">
        <v>7.29</v>
      </c>
      <c r="HQ133" s="17">
        <v>7.29</v>
      </c>
      <c r="HR133" s="17">
        <v>7.29</v>
      </c>
      <c r="HS133" s="17">
        <v>7.29</v>
      </c>
      <c r="HT133" s="17">
        <v>7.29</v>
      </c>
      <c r="HU133" s="17">
        <v>7.29</v>
      </c>
      <c r="HV133" s="17">
        <v>7.29</v>
      </c>
      <c r="HW133" s="17">
        <v>7.29</v>
      </c>
      <c r="HX133" s="17">
        <v>7.29</v>
      </c>
      <c r="HY133" s="17">
        <v>7.29</v>
      </c>
      <c r="HZ133" s="17">
        <v>7.29</v>
      </c>
      <c r="IA133" s="17">
        <v>7.29</v>
      </c>
      <c r="IB133" s="17">
        <v>7.29</v>
      </c>
      <c r="IC133" s="17">
        <v>7.29</v>
      </c>
      <c r="ID133" s="17">
        <v>7.29</v>
      </c>
      <c r="IE133" s="17">
        <v>7.29</v>
      </c>
      <c r="IF133" s="17">
        <v>7.29</v>
      </c>
      <c r="IG133" s="17">
        <v>7.29</v>
      </c>
      <c r="IH133" s="17">
        <v>7.29</v>
      </c>
      <c r="II133" s="17">
        <v>7.29</v>
      </c>
      <c r="IJ133" s="17">
        <v>7.29</v>
      </c>
      <c r="IK133" s="17">
        <v>7.29</v>
      </c>
      <c r="IL133" s="17">
        <v>7.29</v>
      </c>
      <c r="IM133" s="17">
        <v>7.29</v>
      </c>
      <c r="IN133" s="17">
        <v>7.29</v>
      </c>
      <c r="IO133" s="17">
        <v>7.29</v>
      </c>
      <c r="IP133" s="17">
        <v>7.29</v>
      </c>
      <c r="IQ133" s="17">
        <v>7.29</v>
      </c>
      <c r="IR133" s="17">
        <v>7.29</v>
      </c>
      <c r="IS133" s="17">
        <v>7.29</v>
      </c>
      <c r="IT133" s="17">
        <v>7.29</v>
      </c>
      <c r="IU133" s="17">
        <v>7.29</v>
      </c>
      <c r="IV133" s="17">
        <v>7.29</v>
      </c>
      <c r="IW133" s="17">
        <v>7.29</v>
      </c>
      <c r="IX133" s="17">
        <v>7.29</v>
      </c>
      <c r="IY133" s="17">
        <v>7.29</v>
      </c>
    </row>
    <row r="134" spans="1:259" x14ac:dyDescent="0.15">
      <c r="A134" s="17" t="s">
        <v>196</v>
      </c>
      <c r="B134" s="17" t="s">
        <v>4741</v>
      </c>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26"/>
      <c r="AB134" s="17"/>
      <c r="AC134" s="26"/>
      <c r="AD134" s="26"/>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26"/>
      <c r="BK134" s="17"/>
      <c r="BL134" s="17"/>
      <c r="BM134" s="17"/>
      <c r="BN134" s="17"/>
      <c r="BO134" s="17"/>
      <c r="BP134" s="17"/>
      <c r="BQ134" s="17"/>
      <c r="BR134" s="17"/>
      <c r="BS134" s="17"/>
      <c r="BT134" s="17"/>
      <c r="BU134" s="17"/>
      <c r="BV134" s="17"/>
      <c r="BW134" s="17"/>
      <c r="BX134" s="26"/>
      <c r="BY134" s="26"/>
      <c r="BZ134" s="26"/>
      <c r="CA134" s="26"/>
      <c r="CB134" s="26"/>
      <c r="CC134" s="17"/>
      <c r="CD134" s="17"/>
      <c r="CE134" s="17"/>
      <c r="CF134" s="17"/>
      <c r="CG134" s="17"/>
      <c r="CH134" s="17"/>
      <c r="CI134" s="17"/>
      <c r="CJ134" s="26"/>
      <c r="CK134" s="17"/>
      <c r="CL134" s="17"/>
      <c r="CM134" s="17"/>
      <c r="CN134" s="17"/>
      <c r="CO134" s="17"/>
      <c r="CP134" s="17"/>
      <c r="CQ134" s="17"/>
      <c r="CR134" s="17"/>
      <c r="CS134" s="17"/>
      <c r="CT134" s="17"/>
      <c r="CU134" s="17"/>
      <c r="CV134" s="17"/>
      <c r="CW134" s="17"/>
      <c r="CX134" s="17"/>
      <c r="CY134" s="26"/>
      <c r="CZ134" s="26"/>
      <c r="DA134" s="26"/>
      <c r="DB134" s="17"/>
      <c r="DC134" s="17"/>
      <c r="DD134" s="17"/>
      <c r="DE134" s="17"/>
      <c r="DF134" s="17"/>
      <c r="DG134" s="17"/>
      <c r="DH134" s="26"/>
      <c r="DI134" s="17"/>
      <c r="DJ134" s="17"/>
      <c r="DK134" s="17"/>
      <c r="DL134" s="17"/>
      <c r="DM134" s="17">
        <v>37</v>
      </c>
      <c r="DN134" s="17">
        <v>37</v>
      </c>
      <c r="DO134" s="17">
        <v>37</v>
      </c>
      <c r="DP134" s="17">
        <v>37.03</v>
      </c>
      <c r="DQ134" s="17">
        <v>37.049999999999997</v>
      </c>
      <c r="DR134" s="17">
        <v>37.049999999999997</v>
      </c>
      <c r="DS134" s="17">
        <v>37.049999999999997</v>
      </c>
      <c r="DT134" s="17">
        <v>37.06</v>
      </c>
      <c r="DU134" s="17">
        <v>37.1</v>
      </c>
      <c r="DV134" s="17">
        <v>37.14</v>
      </c>
      <c r="DW134" s="17">
        <v>37.1</v>
      </c>
      <c r="DX134" s="17">
        <v>37.11</v>
      </c>
      <c r="DY134" s="17">
        <v>37.11</v>
      </c>
      <c r="DZ134" s="17">
        <v>37.14</v>
      </c>
      <c r="EA134" s="17">
        <v>37.119999999999997</v>
      </c>
      <c r="EB134" s="17">
        <v>37.119999999999997</v>
      </c>
      <c r="EC134" s="17">
        <v>37.1</v>
      </c>
      <c r="ED134" s="17">
        <v>37.1</v>
      </c>
      <c r="EE134" s="17">
        <v>37.11</v>
      </c>
      <c r="EF134" s="17">
        <v>37.14</v>
      </c>
      <c r="EG134" s="17">
        <v>37.14</v>
      </c>
      <c r="EH134" s="17">
        <v>37.14</v>
      </c>
      <c r="EI134" s="17">
        <v>37.14</v>
      </c>
      <c r="EJ134" s="17">
        <v>37.130000000000003</v>
      </c>
      <c r="EK134" s="17">
        <v>37.1</v>
      </c>
      <c r="EL134" s="17">
        <v>37.1</v>
      </c>
      <c r="EM134" s="17">
        <v>37.11</v>
      </c>
      <c r="EN134" s="17">
        <v>37.1</v>
      </c>
      <c r="EO134" s="17">
        <v>37.11</v>
      </c>
      <c r="EP134" s="17">
        <v>37.11</v>
      </c>
      <c r="EQ134" s="17">
        <v>37.11</v>
      </c>
      <c r="ER134" s="17">
        <v>37.11</v>
      </c>
      <c r="ES134" s="17">
        <v>37.130000000000003</v>
      </c>
      <c r="ET134" s="17">
        <v>37.11</v>
      </c>
      <c r="EU134" s="17">
        <v>37.14</v>
      </c>
      <c r="EV134" s="17">
        <v>37.130000000000003</v>
      </c>
      <c r="EW134" s="17">
        <v>37.11</v>
      </c>
      <c r="EX134" s="17">
        <v>37.11</v>
      </c>
      <c r="EY134" s="17">
        <v>37.11</v>
      </c>
      <c r="EZ134" s="17">
        <v>37.1</v>
      </c>
      <c r="FA134" s="17">
        <v>37.090000000000003</v>
      </c>
      <c r="FB134" s="17">
        <v>37.06</v>
      </c>
      <c r="FC134" s="17">
        <v>37.049999999999997</v>
      </c>
      <c r="FD134" s="17">
        <v>36.97</v>
      </c>
      <c r="FE134" s="17">
        <v>37</v>
      </c>
      <c r="FF134" s="17">
        <v>37</v>
      </c>
      <c r="FG134" s="17">
        <v>37.04</v>
      </c>
      <c r="FH134" s="17">
        <v>37.049999999999997</v>
      </c>
      <c r="FI134" s="17">
        <v>37.049999999999997</v>
      </c>
      <c r="FJ134" s="17">
        <v>37.049999999999997</v>
      </c>
      <c r="FK134" s="17">
        <v>37.049999999999997</v>
      </c>
      <c r="FL134" s="17">
        <v>37.07</v>
      </c>
      <c r="FM134" s="17">
        <v>37.049999999999997</v>
      </c>
      <c r="FN134" s="17">
        <v>37.049999999999997</v>
      </c>
      <c r="FO134" s="17">
        <v>37.049999999999997</v>
      </c>
      <c r="FP134" s="17">
        <v>37.07</v>
      </c>
      <c r="FQ134" s="17">
        <v>37.04</v>
      </c>
      <c r="FR134" s="17">
        <v>37.04</v>
      </c>
      <c r="FS134" s="17">
        <v>37.01</v>
      </c>
      <c r="FT134" s="17">
        <v>37</v>
      </c>
      <c r="FU134" s="17">
        <v>37</v>
      </c>
      <c r="FV134" s="17">
        <v>37</v>
      </c>
      <c r="FW134" s="17">
        <v>37</v>
      </c>
      <c r="FX134" s="17">
        <v>37</v>
      </c>
      <c r="FY134" s="17">
        <v>37.020000000000003</v>
      </c>
      <c r="FZ134" s="17">
        <v>37.020000000000003</v>
      </c>
      <c r="GA134" s="17">
        <v>37.01</v>
      </c>
      <c r="GB134" s="17">
        <v>37.020000000000003</v>
      </c>
      <c r="GC134" s="17">
        <v>37.020000000000003</v>
      </c>
      <c r="GD134" s="17">
        <v>37.020000000000003</v>
      </c>
      <c r="GE134" s="17">
        <v>36.97</v>
      </c>
      <c r="GF134" s="17">
        <v>36.94</v>
      </c>
      <c r="GG134" s="17">
        <v>36.97</v>
      </c>
      <c r="GH134" s="17">
        <v>36.96</v>
      </c>
      <c r="GI134" s="17">
        <v>36.96</v>
      </c>
      <c r="GJ134" s="17">
        <v>36.96</v>
      </c>
      <c r="GK134" s="17">
        <v>36.96</v>
      </c>
      <c r="GL134" s="17">
        <v>36.89</v>
      </c>
      <c r="GM134" s="17">
        <v>36.880000000000003</v>
      </c>
      <c r="GN134" s="17">
        <v>36.86</v>
      </c>
      <c r="GO134" s="17">
        <v>36.86</v>
      </c>
      <c r="GP134" s="17">
        <v>36.950000000000003</v>
      </c>
      <c r="GQ134" s="17">
        <v>36.96</v>
      </c>
      <c r="GR134" s="17">
        <v>36.97</v>
      </c>
      <c r="GS134" s="17">
        <v>37</v>
      </c>
      <c r="GT134" s="17">
        <v>36.880000000000003</v>
      </c>
      <c r="GU134" s="17">
        <v>36.89</v>
      </c>
      <c r="GV134" s="17">
        <v>36.99</v>
      </c>
      <c r="GW134" s="17">
        <v>36.99</v>
      </c>
      <c r="GX134" s="17">
        <v>36.909999999999997</v>
      </c>
      <c r="GY134" s="17">
        <v>36.909999999999997</v>
      </c>
      <c r="GZ134" s="17">
        <v>36.979999999999997</v>
      </c>
      <c r="HA134" s="17">
        <v>36.979999999999997</v>
      </c>
      <c r="HB134" s="17">
        <v>36.97</v>
      </c>
      <c r="HC134" s="17">
        <v>36.97</v>
      </c>
      <c r="HD134" s="17">
        <v>36.909999999999997</v>
      </c>
      <c r="HE134" s="17">
        <v>36.92</v>
      </c>
      <c r="HF134" s="17">
        <v>36.92</v>
      </c>
      <c r="HG134" s="17">
        <v>36.92</v>
      </c>
      <c r="HH134" s="17">
        <v>36.92</v>
      </c>
      <c r="HI134" s="17">
        <v>36.950000000000003</v>
      </c>
      <c r="HJ134" s="17">
        <v>36.909999999999997</v>
      </c>
      <c r="HK134" s="17">
        <v>36.909999999999997</v>
      </c>
      <c r="HL134" s="17">
        <v>36.9</v>
      </c>
      <c r="HM134" s="17">
        <v>36.869999999999997</v>
      </c>
      <c r="HN134" s="17">
        <v>36.909999999999997</v>
      </c>
      <c r="HO134" s="17">
        <v>36.880000000000003</v>
      </c>
      <c r="HP134" s="17">
        <v>36.9</v>
      </c>
      <c r="HQ134" s="17">
        <v>36.9</v>
      </c>
      <c r="HR134" s="17">
        <v>36.9</v>
      </c>
      <c r="HS134" s="17">
        <v>36.9</v>
      </c>
      <c r="HT134" s="17">
        <v>36.93</v>
      </c>
      <c r="HU134" s="17">
        <v>36.950000000000003</v>
      </c>
      <c r="HV134" s="17">
        <v>36.950000000000003</v>
      </c>
      <c r="HW134" s="17">
        <v>36.93</v>
      </c>
      <c r="HX134" s="17">
        <v>36.950000000000003</v>
      </c>
      <c r="HY134" s="17">
        <v>36.94</v>
      </c>
      <c r="HZ134" s="17">
        <v>36.94</v>
      </c>
      <c r="IA134" s="17">
        <v>36.94</v>
      </c>
      <c r="IB134" s="17">
        <v>36.950000000000003</v>
      </c>
      <c r="IC134" s="17">
        <v>36.94</v>
      </c>
      <c r="ID134" s="17">
        <v>36.96</v>
      </c>
      <c r="IE134" s="17">
        <v>37.08</v>
      </c>
      <c r="IF134" s="17">
        <v>37.06</v>
      </c>
      <c r="IG134" s="17">
        <v>37.07</v>
      </c>
      <c r="IH134" s="17">
        <v>37.07</v>
      </c>
      <c r="II134" s="17">
        <v>37.049999999999997</v>
      </c>
      <c r="IJ134" s="17">
        <v>37.04</v>
      </c>
      <c r="IK134" s="17">
        <v>37.04</v>
      </c>
      <c r="IL134" s="17">
        <v>37.049999999999997</v>
      </c>
      <c r="IM134" s="17">
        <v>37.04</v>
      </c>
      <c r="IN134" s="17">
        <v>37.03</v>
      </c>
      <c r="IO134" s="17">
        <v>37.03</v>
      </c>
      <c r="IP134" s="17">
        <v>37.03</v>
      </c>
      <c r="IQ134" s="17">
        <v>37</v>
      </c>
      <c r="IR134" s="17">
        <v>37.03</v>
      </c>
      <c r="IS134" s="17">
        <v>37.04</v>
      </c>
      <c r="IT134" s="17">
        <v>37.049999999999997</v>
      </c>
      <c r="IU134" s="17">
        <v>37.06</v>
      </c>
      <c r="IV134" s="17">
        <v>37.07</v>
      </c>
      <c r="IW134" s="17">
        <v>37.1</v>
      </c>
      <c r="IX134" s="17">
        <v>37.1</v>
      </c>
      <c r="IY134" s="17">
        <v>37.1</v>
      </c>
    </row>
    <row r="135" spans="1:259" x14ac:dyDescent="0.15">
      <c r="A135" s="17" t="s">
        <v>692</v>
      </c>
      <c r="B135" s="17" t="s">
        <v>693</v>
      </c>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26"/>
      <c r="AB135" s="17"/>
      <c r="AC135" s="26"/>
      <c r="AD135" s="26"/>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26"/>
      <c r="BK135" s="17"/>
      <c r="BL135" s="17"/>
      <c r="BM135" s="17"/>
      <c r="BN135" s="17"/>
      <c r="BO135" s="17"/>
      <c r="BP135" s="17"/>
      <c r="BQ135" s="17"/>
      <c r="BR135" s="17"/>
      <c r="BS135" s="17"/>
      <c r="BT135" s="17"/>
      <c r="BU135" s="17"/>
      <c r="BV135" s="17"/>
      <c r="BW135" s="17"/>
      <c r="BX135" s="26"/>
      <c r="BY135" s="26"/>
      <c r="BZ135" s="26"/>
      <c r="CA135" s="26"/>
      <c r="CB135" s="26"/>
      <c r="CC135" s="17"/>
      <c r="CD135" s="17"/>
      <c r="CE135" s="17"/>
      <c r="CF135" s="17"/>
      <c r="CG135" s="17"/>
      <c r="CH135" s="17"/>
      <c r="CI135" s="17"/>
      <c r="CJ135" s="26"/>
      <c r="CK135" s="17"/>
      <c r="CL135" s="17"/>
      <c r="CM135" s="17"/>
      <c r="CN135" s="17"/>
      <c r="CO135" s="17"/>
      <c r="CP135" s="17"/>
      <c r="CQ135" s="17"/>
      <c r="CR135" s="17"/>
      <c r="CS135" s="17"/>
      <c r="CT135" s="17"/>
      <c r="CU135" s="17"/>
      <c r="CV135" s="17"/>
      <c r="CW135" s="17"/>
      <c r="CX135" s="17"/>
      <c r="CY135" s="26"/>
      <c r="CZ135" s="26"/>
      <c r="DA135" s="26"/>
      <c r="DB135" s="17"/>
      <c r="DC135" s="17"/>
      <c r="DD135" s="17"/>
      <c r="DE135" s="17"/>
      <c r="DF135" s="17"/>
      <c r="DG135" s="17"/>
      <c r="DH135" s="26"/>
      <c r="DI135" s="17"/>
      <c r="DJ135" s="17"/>
      <c r="DK135" s="17"/>
      <c r="DL135" s="17"/>
      <c r="DM135" s="17">
        <v>43.83</v>
      </c>
      <c r="DN135" s="17">
        <v>43.82</v>
      </c>
      <c r="DO135" s="17">
        <v>43.83</v>
      </c>
      <c r="DP135" s="17">
        <v>43.81</v>
      </c>
      <c r="DQ135" s="17">
        <v>43.81</v>
      </c>
      <c r="DR135" s="17">
        <v>43.82</v>
      </c>
      <c r="DS135" s="17">
        <v>43.8</v>
      </c>
      <c r="DT135" s="17">
        <v>43.79</v>
      </c>
      <c r="DU135" s="17">
        <v>43.78</v>
      </c>
      <c r="DV135" s="17">
        <v>43.78</v>
      </c>
      <c r="DW135" s="17">
        <v>43.8</v>
      </c>
      <c r="DX135" s="17">
        <v>43.76</v>
      </c>
      <c r="DY135" s="17">
        <v>43.73</v>
      </c>
      <c r="DZ135" s="17">
        <v>43.74</v>
      </c>
      <c r="EA135" s="17">
        <v>43.71</v>
      </c>
      <c r="EB135" s="17">
        <v>43.68</v>
      </c>
      <c r="EC135" s="17">
        <v>43.72</v>
      </c>
      <c r="ED135" s="17">
        <v>43.74</v>
      </c>
      <c r="EE135" s="17">
        <v>43.7</v>
      </c>
      <c r="EF135" s="17">
        <v>43.72</v>
      </c>
      <c r="EG135" s="17">
        <v>43.72</v>
      </c>
      <c r="EH135" s="17">
        <v>43.72</v>
      </c>
      <c r="EI135" s="17">
        <v>43.73</v>
      </c>
      <c r="EJ135" s="17">
        <v>43.73</v>
      </c>
      <c r="EK135" s="17">
        <v>43.7</v>
      </c>
      <c r="EL135" s="17">
        <v>43.7</v>
      </c>
      <c r="EM135" s="17">
        <v>43.7</v>
      </c>
      <c r="EN135" s="17">
        <v>43.68</v>
      </c>
      <c r="EO135" s="17">
        <v>43.69</v>
      </c>
      <c r="EP135" s="17">
        <v>43.7</v>
      </c>
      <c r="EQ135" s="17">
        <v>43.7</v>
      </c>
      <c r="ER135" s="17">
        <v>43.68</v>
      </c>
      <c r="ES135" s="17">
        <v>43.67</v>
      </c>
      <c r="ET135" s="17">
        <v>43.68</v>
      </c>
      <c r="EU135" s="17">
        <v>43.66</v>
      </c>
      <c r="EV135" s="17">
        <v>43.69</v>
      </c>
      <c r="EW135" s="17">
        <v>43.68</v>
      </c>
      <c r="EX135" s="17">
        <v>43.65</v>
      </c>
      <c r="EY135" s="17">
        <v>43.67</v>
      </c>
      <c r="EZ135" s="17">
        <v>43.66</v>
      </c>
      <c r="FA135" s="17">
        <v>43.66</v>
      </c>
      <c r="FB135" s="17">
        <v>43.66</v>
      </c>
      <c r="FC135" s="17">
        <v>43.65</v>
      </c>
      <c r="FD135" s="17">
        <v>43.65</v>
      </c>
      <c r="FE135" s="17">
        <v>43.64</v>
      </c>
      <c r="FF135" s="17">
        <v>43.63</v>
      </c>
      <c r="FG135" s="17">
        <v>43.65</v>
      </c>
      <c r="FH135" s="17">
        <v>43.62</v>
      </c>
      <c r="FI135" s="17">
        <v>43.64</v>
      </c>
      <c r="FJ135" s="17">
        <v>43.62</v>
      </c>
      <c r="FK135" s="17">
        <v>43.67</v>
      </c>
      <c r="FL135" s="17">
        <v>43.68</v>
      </c>
      <c r="FM135" s="17">
        <v>43.66</v>
      </c>
      <c r="FN135" s="17">
        <v>43.67</v>
      </c>
      <c r="FO135" s="17">
        <v>43.66</v>
      </c>
      <c r="FP135" s="17">
        <v>43.66</v>
      </c>
      <c r="FQ135" s="17">
        <v>43.66</v>
      </c>
      <c r="FR135" s="17">
        <v>43.67</v>
      </c>
      <c r="FS135" s="17">
        <v>43.67</v>
      </c>
      <c r="FT135" s="17">
        <v>43.68</v>
      </c>
      <c r="FU135" s="17">
        <v>43.68</v>
      </c>
      <c r="FV135" s="17">
        <v>43.66</v>
      </c>
      <c r="FW135" s="17">
        <v>43.64</v>
      </c>
      <c r="FX135" s="17">
        <v>43.66</v>
      </c>
      <c r="FY135" s="17">
        <v>43.69</v>
      </c>
      <c r="FZ135" s="17">
        <v>43.69</v>
      </c>
      <c r="GA135" s="17">
        <v>43.66</v>
      </c>
      <c r="GB135" s="17">
        <v>43.68</v>
      </c>
      <c r="GC135" s="17">
        <v>43.68</v>
      </c>
      <c r="GD135" s="17">
        <v>43.68</v>
      </c>
      <c r="GE135" s="17">
        <v>43.67</v>
      </c>
      <c r="GF135" s="17">
        <v>43.68</v>
      </c>
      <c r="GG135" s="17">
        <v>43.66</v>
      </c>
      <c r="GH135" s="17">
        <v>43.68</v>
      </c>
      <c r="GI135" s="17">
        <v>43.67</v>
      </c>
      <c r="GJ135" s="17">
        <v>43.66</v>
      </c>
      <c r="GK135" s="17">
        <v>43.66</v>
      </c>
      <c r="GL135" s="17">
        <v>43.66</v>
      </c>
      <c r="GM135" s="17">
        <v>43.67</v>
      </c>
      <c r="GN135" s="17">
        <v>43.69</v>
      </c>
      <c r="GO135" s="17">
        <v>43.68</v>
      </c>
      <c r="GP135" s="17">
        <v>43.68</v>
      </c>
      <c r="GQ135" s="17">
        <v>43.68</v>
      </c>
      <c r="GR135" s="17">
        <v>43.71</v>
      </c>
      <c r="GS135" s="17">
        <v>43.71</v>
      </c>
      <c r="GT135" s="17">
        <v>43.71</v>
      </c>
      <c r="GU135" s="17">
        <v>43.71</v>
      </c>
      <c r="GV135" s="17">
        <v>43.69</v>
      </c>
      <c r="GW135" s="17">
        <v>43.7</v>
      </c>
      <c r="GX135" s="17">
        <v>43.7</v>
      </c>
      <c r="GY135" s="17">
        <v>43.67</v>
      </c>
      <c r="GZ135" s="17">
        <v>43.68</v>
      </c>
      <c r="HA135" s="17">
        <v>43.69</v>
      </c>
      <c r="HB135" s="17">
        <v>43.68</v>
      </c>
      <c r="HC135" s="17">
        <v>43.65</v>
      </c>
      <c r="HD135" s="17">
        <v>43.63</v>
      </c>
      <c r="HE135" s="17">
        <v>43.63</v>
      </c>
      <c r="HF135" s="17">
        <v>43.62</v>
      </c>
      <c r="HG135" s="17">
        <v>43.57</v>
      </c>
      <c r="HH135" s="17">
        <v>43.56</v>
      </c>
      <c r="HI135" s="17">
        <v>43.54</v>
      </c>
      <c r="HJ135" s="17">
        <v>43.56</v>
      </c>
      <c r="HK135" s="17">
        <v>43.56</v>
      </c>
      <c r="HL135" s="17">
        <v>43.56</v>
      </c>
      <c r="HM135" s="17">
        <v>43.56</v>
      </c>
      <c r="HN135" s="17">
        <v>43.55</v>
      </c>
      <c r="HO135" s="17">
        <v>43.55</v>
      </c>
      <c r="HP135" s="17">
        <v>43.55</v>
      </c>
      <c r="HQ135" s="17">
        <v>43.53</v>
      </c>
      <c r="HR135" s="17">
        <v>43.52</v>
      </c>
      <c r="HS135" s="17">
        <v>43.56</v>
      </c>
      <c r="HT135" s="17">
        <v>43.56</v>
      </c>
      <c r="HU135" s="17">
        <v>43.58</v>
      </c>
      <c r="HV135" s="17">
        <v>43.6</v>
      </c>
      <c r="HW135" s="17">
        <v>43.58</v>
      </c>
      <c r="HX135" s="17">
        <v>43.57</v>
      </c>
      <c r="HY135" s="17">
        <v>43.59</v>
      </c>
      <c r="HZ135" s="17">
        <v>43.57</v>
      </c>
      <c r="IA135" s="17">
        <v>43.56</v>
      </c>
      <c r="IB135" s="17">
        <v>43.56</v>
      </c>
      <c r="IC135" s="17">
        <v>43.57</v>
      </c>
      <c r="ID135" s="17">
        <v>43.58</v>
      </c>
      <c r="IE135" s="17">
        <v>43.58</v>
      </c>
      <c r="IF135" s="17">
        <v>43.56</v>
      </c>
      <c r="IG135" s="17">
        <v>43.56</v>
      </c>
      <c r="IH135" s="17">
        <v>43.56</v>
      </c>
      <c r="II135" s="17">
        <v>43.56</v>
      </c>
      <c r="IJ135" s="17">
        <v>43.54</v>
      </c>
      <c r="IK135" s="17">
        <v>43.53</v>
      </c>
      <c r="IL135" s="17">
        <v>43.53</v>
      </c>
      <c r="IM135" s="17">
        <v>43.54</v>
      </c>
      <c r="IN135" s="17">
        <v>43.53</v>
      </c>
      <c r="IO135" s="17">
        <v>43.52</v>
      </c>
      <c r="IP135" s="17">
        <v>43.49</v>
      </c>
      <c r="IQ135" s="17">
        <v>43.48</v>
      </c>
      <c r="IR135" s="17">
        <v>43.49</v>
      </c>
      <c r="IS135" s="17">
        <v>43.51</v>
      </c>
      <c r="IT135" s="17">
        <v>43.5</v>
      </c>
      <c r="IU135" s="17">
        <v>43.51</v>
      </c>
      <c r="IV135" s="17">
        <v>43.51</v>
      </c>
      <c r="IW135" s="17">
        <v>43.51</v>
      </c>
      <c r="IX135" s="17">
        <v>43.52</v>
      </c>
      <c r="IY135" s="17">
        <v>43.53</v>
      </c>
    </row>
    <row r="136" spans="1:259" x14ac:dyDescent="0.15">
      <c r="A136" s="17" t="s">
        <v>840</v>
      </c>
      <c r="B136" s="17" t="s">
        <v>841</v>
      </c>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26"/>
      <c r="AB136" s="17"/>
      <c r="AC136" s="26"/>
      <c r="AD136" s="26"/>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26"/>
      <c r="BK136" s="17"/>
      <c r="BL136" s="17"/>
      <c r="BM136" s="17"/>
      <c r="BN136" s="17"/>
      <c r="BO136" s="17"/>
      <c r="BP136" s="17"/>
      <c r="BQ136" s="17"/>
      <c r="BR136" s="17"/>
      <c r="BS136" s="17"/>
      <c r="BT136" s="17"/>
      <c r="BU136" s="17"/>
      <c r="BV136" s="17"/>
      <c r="BW136" s="17"/>
      <c r="BX136" s="26"/>
      <c r="BY136" s="26"/>
      <c r="BZ136" s="26"/>
      <c r="CA136" s="26"/>
      <c r="CB136" s="26"/>
      <c r="CC136" s="17"/>
      <c r="CD136" s="17"/>
      <c r="CE136" s="17"/>
      <c r="CF136" s="17"/>
      <c r="CG136" s="17"/>
      <c r="CH136" s="17"/>
      <c r="CI136" s="17"/>
      <c r="CJ136" s="26"/>
      <c r="CK136" s="17"/>
      <c r="CL136" s="17"/>
      <c r="CM136" s="17"/>
      <c r="CN136" s="17"/>
      <c r="CO136" s="17"/>
      <c r="CP136" s="17"/>
      <c r="CQ136" s="17"/>
      <c r="CR136" s="17"/>
      <c r="CS136" s="17"/>
      <c r="CT136" s="17"/>
      <c r="CU136" s="17"/>
      <c r="CV136" s="17"/>
      <c r="CW136" s="17"/>
      <c r="CX136" s="17"/>
      <c r="CY136" s="26"/>
      <c r="CZ136" s="26"/>
      <c r="DA136" s="26"/>
      <c r="DB136" s="17"/>
      <c r="DC136" s="17"/>
      <c r="DD136" s="17"/>
      <c r="DE136" s="17"/>
      <c r="DF136" s="17"/>
      <c r="DG136" s="17"/>
      <c r="DH136" s="26"/>
      <c r="DI136" s="17"/>
      <c r="DJ136" s="17"/>
      <c r="DK136" s="17"/>
      <c r="DL136" s="17"/>
      <c r="DM136" s="17">
        <v>7.76</v>
      </c>
      <c r="DN136" s="17">
        <v>7.77</v>
      </c>
      <c r="DO136" s="17">
        <v>7.78</v>
      </c>
      <c r="DP136" s="17">
        <v>7.78</v>
      </c>
      <c r="DQ136" s="17">
        <v>7.78</v>
      </c>
      <c r="DR136" s="17">
        <v>7.78</v>
      </c>
      <c r="DS136" s="17">
        <v>7.79</v>
      </c>
      <c r="DT136" s="17">
        <v>7.78</v>
      </c>
      <c r="DU136" s="17">
        <v>7.78</v>
      </c>
      <c r="DV136" s="17">
        <v>7.78</v>
      </c>
      <c r="DW136" s="17">
        <v>7.79</v>
      </c>
      <c r="DX136" s="17">
        <v>7.78</v>
      </c>
      <c r="DY136" s="17">
        <v>7.79</v>
      </c>
      <c r="DZ136" s="17">
        <v>7.79</v>
      </c>
      <c r="EA136" s="17">
        <v>7.8</v>
      </c>
      <c r="EB136" s="17">
        <v>7.79</v>
      </c>
      <c r="EC136" s="17">
        <v>7.8</v>
      </c>
      <c r="ED136" s="17">
        <v>7.79</v>
      </c>
      <c r="EE136" s="17">
        <v>7.79</v>
      </c>
      <c r="EF136" s="17">
        <v>7.8</v>
      </c>
      <c r="EG136" s="17">
        <v>7.79</v>
      </c>
      <c r="EH136" s="17">
        <v>7.79</v>
      </c>
      <c r="EI136" s="17">
        <v>7.78</v>
      </c>
      <c r="EJ136" s="17">
        <v>7.78</v>
      </c>
      <c r="EK136" s="17">
        <v>7.79</v>
      </c>
      <c r="EL136" s="17">
        <v>7.79</v>
      </c>
      <c r="EM136" s="17">
        <v>7.78</v>
      </c>
      <c r="EN136" s="17">
        <v>7.78</v>
      </c>
      <c r="EO136" s="17">
        <v>7.77</v>
      </c>
      <c r="EP136" s="17">
        <v>7.77</v>
      </c>
      <c r="EQ136" s="17">
        <v>7.77</v>
      </c>
      <c r="ER136" s="17">
        <v>7.78</v>
      </c>
      <c r="ES136" s="17">
        <v>7.78</v>
      </c>
      <c r="ET136" s="17">
        <v>7.77</v>
      </c>
      <c r="EU136" s="17">
        <v>7.76</v>
      </c>
      <c r="EV136" s="17">
        <v>7.77</v>
      </c>
      <c r="EW136" s="17">
        <v>7.77</v>
      </c>
      <c r="EX136" s="17">
        <v>7.77</v>
      </c>
      <c r="EY136" s="17">
        <v>7.77</v>
      </c>
      <c r="EZ136" s="17">
        <v>7.77</v>
      </c>
      <c r="FA136" s="17">
        <v>7.77</v>
      </c>
      <c r="FB136" s="17">
        <v>7.77</v>
      </c>
      <c r="FC136" s="17">
        <v>7.77</v>
      </c>
      <c r="FD136" s="17">
        <v>7.77</v>
      </c>
      <c r="FE136" s="17">
        <v>7.77</v>
      </c>
      <c r="FF136" s="17">
        <v>7.78</v>
      </c>
      <c r="FG136" s="17">
        <v>7.78</v>
      </c>
      <c r="FH136" s="17">
        <v>7.78</v>
      </c>
      <c r="FI136" s="17">
        <v>7.77</v>
      </c>
      <c r="FJ136" s="17">
        <v>7.77</v>
      </c>
      <c r="FK136" s="17">
        <v>7.78</v>
      </c>
      <c r="FL136" s="17">
        <v>7.79</v>
      </c>
      <c r="FM136" s="17">
        <v>7.78</v>
      </c>
      <c r="FN136" s="17">
        <v>7.79</v>
      </c>
      <c r="FO136" s="17">
        <v>7.79</v>
      </c>
      <c r="FP136" s="17">
        <v>7.79</v>
      </c>
      <c r="FQ136" s="17">
        <v>7.79</v>
      </c>
      <c r="FR136" s="17">
        <v>7.79</v>
      </c>
      <c r="FS136" s="17">
        <v>7.78</v>
      </c>
      <c r="FT136" s="17">
        <v>7.79</v>
      </c>
      <c r="FU136" s="17">
        <v>7.79</v>
      </c>
      <c r="FV136" s="17">
        <v>7.78</v>
      </c>
      <c r="FW136" s="17">
        <v>7.78</v>
      </c>
      <c r="FX136" s="17">
        <v>7.78</v>
      </c>
      <c r="FY136" s="17">
        <v>7.79</v>
      </c>
      <c r="FZ136" s="17">
        <v>7.79</v>
      </c>
      <c r="GA136" s="17">
        <v>7.79</v>
      </c>
      <c r="GB136" s="17">
        <v>7.79</v>
      </c>
      <c r="GC136" s="17">
        <v>7.8</v>
      </c>
      <c r="GD136" s="17">
        <v>7.8</v>
      </c>
      <c r="GE136" s="17">
        <v>7.78</v>
      </c>
      <c r="GF136" s="17">
        <v>7.78</v>
      </c>
      <c r="GG136" s="17">
        <v>7.79</v>
      </c>
      <c r="GH136" s="17">
        <v>7.78</v>
      </c>
      <c r="GI136" s="17">
        <v>7.77</v>
      </c>
      <c r="GJ136" s="17">
        <v>7.77</v>
      </c>
      <c r="GK136" s="17">
        <v>7.78</v>
      </c>
      <c r="GL136" s="17">
        <v>7.78</v>
      </c>
      <c r="GM136" s="17">
        <v>7.78</v>
      </c>
      <c r="GN136" s="17">
        <v>7.77</v>
      </c>
      <c r="GO136" s="17">
        <v>7.78</v>
      </c>
      <c r="GP136" s="17">
        <v>7.78</v>
      </c>
      <c r="GQ136" s="17">
        <v>7.77</v>
      </c>
      <c r="GR136" s="17">
        <v>7.78</v>
      </c>
      <c r="GS136" s="17">
        <v>7.79</v>
      </c>
      <c r="GT136" s="17">
        <v>7.79</v>
      </c>
      <c r="GU136" s="17">
        <v>7.79</v>
      </c>
      <c r="GV136" s="17">
        <v>7.8</v>
      </c>
      <c r="GW136" s="17">
        <v>7.79</v>
      </c>
      <c r="GX136" s="17">
        <v>7.8</v>
      </c>
      <c r="GY136" s="17">
        <v>7.79</v>
      </c>
      <c r="GZ136" s="17">
        <v>7.8</v>
      </c>
      <c r="HA136" s="17">
        <v>7.8</v>
      </c>
      <c r="HB136" s="17">
        <v>7.8</v>
      </c>
      <c r="HC136" s="17">
        <v>7.8</v>
      </c>
      <c r="HD136" s="17">
        <v>7.8</v>
      </c>
      <c r="HE136" s="17">
        <v>7.79</v>
      </c>
      <c r="HF136" s="17">
        <v>7.79</v>
      </c>
      <c r="HG136" s="17">
        <v>7.78</v>
      </c>
      <c r="HH136" s="17">
        <v>7.79</v>
      </c>
      <c r="HI136" s="17">
        <v>7.78</v>
      </c>
      <c r="HJ136" s="17">
        <v>7.78</v>
      </c>
      <c r="HK136" s="17">
        <v>7.78</v>
      </c>
      <c r="HL136" s="17">
        <v>7.79</v>
      </c>
      <c r="HM136" s="17">
        <v>7.78</v>
      </c>
      <c r="HN136" s="17">
        <v>7.78</v>
      </c>
      <c r="HO136" s="17">
        <v>7.77</v>
      </c>
      <c r="HP136" s="17">
        <v>7.78</v>
      </c>
      <c r="HQ136" s="17">
        <v>7.77</v>
      </c>
      <c r="HR136" s="17">
        <v>7.78</v>
      </c>
      <c r="HS136" s="17">
        <v>7.77</v>
      </c>
      <c r="HT136" s="17">
        <v>7.78</v>
      </c>
      <c r="HU136" s="17">
        <v>7.78</v>
      </c>
      <c r="HV136" s="17">
        <v>7.77</v>
      </c>
      <c r="HW136" s="17">
        <v>7.78</v>
      </c>
      <c r="HX136" s="17">
        <v>7.78</v>
      </c>
      <c r="HY136" s="17">
        <v>7.78</v>
      </c>
      <c r="HZ136" s="17">
        <v>7.78</v>
      </c>
      <c r="IA136" s="17">
        <v>7.77</v>
      </c>
      <c r="IB136" s="17">
        <v>7.78</v>
      </c>
      <c r="IC136" s="17">
        <v>7.78</v>
      </c>
      <c r="ID136" s="17">
        <v>7.77</v>
      </c>
      <c r="IE136" s="17">
        <v>7.78</v>
      </c>
      <c r="IF136" s="17">
        <v>7.78</v>
      </c>
      <c r="IG136" s="17">
        <v>7.78</v>
      </c>
      <c r="IH136" s="17">
        <v>7.78</v>
      </c>
      <c r="II136" s="17">
        <v>7.77</v>
      </c>
      <c r="IJ136" s="17">
        <v>7.78</v>
      </c>
      <c r="IK136" s="17">
        <v>7.77</v>
      </c>
      <c r="IL136" s="17">
        <v>7.78</v>
      </c>
      <c r="IM136" s="17">
        <v>7.78</v>
      </c>
      <c r="IN136" s="17">
        <v>7.78</v>
      </c>
      <c r="IO136" s="17">
        <v>7.77</v>
      </c>
      <c r="IP136" s="17">
        <v>7.77</v>
      </c>
      <c r="IQ136" s="17">
        <v>7.77</v>
      </c>
      <c r="IR136" s="17">
        <v>7.77</v>
      </c>
      <c r="IS136" s="17">
        <v>7.77</v>
      </c>
      <c r="IT136" s="17">
        <v>7.78</v>
      </c>
      <c r="IU136" s="17">
        <v>7.78</v>
      </c>
      <c r="IV136" s="17">
        <v>7.78</v>
      </c>
      <c r="IW136" s="17">
        <v>7.78</v>
      </c>
      <c r="IX136" s="17">
        <v>7.78</v>
      </c>
      <c r="IY136" s="17">
        <v>7.78</v>
      </c>
    </row>
    <row r="137" spans="1:259" x14ac:dyDescent="0.15">
      <c r="A137" s="17" t="s">
        <v>664</v>
      </c>
      <c r="B137" s="17" t="s">
        <v>665</v>
      </c>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26"/>
      <c r="AB137" s="17"/>
      <c r="AC137" s="26"/>
      <c r="AD137" s="26"/>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26"/>
      <c r="BK137" s="17"/>
      <c r="BL137" s="17"/>
      <c r="BM137" s="17"/>
      <c r="BN137" s="17"/>
      <c r="BO137" s="17"/>
      <c r="BP137" s="17"/>
      <c r="BQ137" s="17"/>
      <c r="BR137" s="17"/>
      <c r="BS137" s="17"/>
      <c r="BT137" s="17"/>
      <c r="BU137" s="17"/>
      <c r="BV137" s="17"/>
      <c r="BW137" s="17"/>
      <c r="BX137" s="26"/>
      <c r="BY137" s="26"/>
      <c r="BZ137" s="26"/>
      <c r="CA137" s="26"/>
      <c r="CB137" s="26"/>
      <c r="CC137" s="17"/>
      <c r="CD137" s="17"/>
      <c r="CE137" s="17"/>
      <c r="CF137" s="17"/>
      <c r="CG137" s="17"/>
      <c r="CH137" s="17"/>
      <c r="CI137" s="17"/>
      <c r="CJ137" s="26"/>
      <c r="CK137" s="17"/>
      <c r="CL137" s="17"/>
      <c r="CM137" s="17"/>
      <c r="CN137" s="17"/>
      <c r="CO137" s="17"/>
      <c r="CP137" s="17"/>
      <c r="CQ137" s="17"/>
      <c r="CR137" s="17"/>
      <c r="CS137" s="17"/>
      <c r="CT137" s="17"/>
      <c r="CU137" s="17"/>
      <c r="CV137" s="17"/>
      <c r="CW137" s="17"/>
      <c r="CX137" s="17"/>
      <c r="CY137" s="26"/>
      <c r="CZ137" s="26"/>
      <c r="DA137" s="26"/>
      <c r="DB137" s="17"/>
      <c r="DC137" s="17"/>
      <c r="DD137" s="17"/>
      <c r="DE137" s="17"/>
      <c r="DF137" s="17"/>
      <c r="DG137" s="17"/>
      <c r="DH137" s="26"/>
      <c r="DI137" s="17"/>
      <c r="DJ137" s="17"/>
      <c r="DK137" s="17"/>
      <c r="DL137" s="17"/>
      <c r="DM137" s="17">
        <v>9.43</v>
      </c>
      <c r="DN137" s="17">
        <v>9.4499999999999993</v>
      </c>
      <c r="DO137" s="17">
        <v>9.4499999999999993</v>
      </c>
      <c r="DP137" s="17">
        <v>9.44</v>
      </c>
      <c r="DQ137" s="17">
        <v>9.44</v>
      </c>
      <c r="DR137" s="17">
        <v>9.43</v>
      </c>
      <c r="DS137" s="17">
        <v>9.4</v>
      </c>
      <c r="DT137" s="17">
        <v>9.39</v>
      </c>
      <c r="DU137" s="17">
        <v>9.3800000000000008</v>
      </c>
      <c r="DV137" s="17">
        <v>9.36</v>
      </c>
      <c r="DW137" s="17">
        <v>9.3699999999999992</v>
      </c>
      <c r="DX137" s="17">
        <v>9.41</v>
      </c>
      <c r="DY137" s="17">
        <v>9.36</v>
      </c>
      <c r="DZ137" s="17">
        <v>9.3699999999999992</v>
      </c>
      <c r="EA137" s="17">
        <v>9.36</v>
      </c>
      <c r="EB137" s="17">
        <v>9.36</v>
      </c>
      <c r="EC137" s="17">
        <v>9.36</v>
      </c>
      <c r="ED137" s="17">
        <v>9.3699999999999992</v>
      </c>
      <c r="EE137" s="17">
        <v>9.3699999999999992</v>
      </c>
      <c r="EF137" s="17">
        <v>9.36</v>
      </c>
      <c r="EG137" s="17">
        <v>9.3699999999999992</v>
      </c>
      <c r="EH137" s="17">
        <v>9.3699999999999992</v>
      </c>
      <c r="EI137" s="17">
        <v>9.35</v>
      </c>
      <c r="EJ137" s="17">
        <v>9.35</v>
      </c>
      <c r="EK137" s="17">
        <v>9.3699999999999992</v>
      </c>
      <c r="EL137" s="17">
        <v>9.36</v>
      </c>
      <c r="EM137" s="17">
        <v>9.36</v>
      </c>
      <c r="EN137" s="17">
        <v>9.36</v>
      </c>
      <c r="EO137" s="17">
        <v>9.36</v>
      </c>
      <c r="EP137" s="17">
        <v>9.36</v>
      </c>
      <c r="EQ137" s="17">
        <v>9.36</v>
      </c>
      <c r="ER137" s="17">
        <v>9.36</v>
      </c>
      <c r="ES137" s="17">
        <v>9.36</v>
      </c>
      <c r="ET137" s="17">
        <v>9.3699999999999992</v>
      </c>
      <c r="EU137" s="17">
        <v>9.36</v>
      </c>
      <c r="EV137" s="17">
        <v>9.35</v>
      </c>
      <c r="EW137" s="17">
        <v>9.35</v>
      </c>
      <c r="EX137" s="17">
        <v>9.35</v>
      </c>
      <c r="EY137" s="17">
        <v>9.34</v>
      </c>
      <c r="EZ137" s="17">
        <v>9.34</v>
      </c>
      <c r="FA137" s="17">
        <v>9.34</v>
      </c>
      <c r="FB137" s="17">
        <v>9.34</v>
      </c>
      <c r="FC137" s="17">
        <v>9.36</v>
      </c>
      <c r="FD137" s="17">
        <v>9.3699999999999992</v>
      </c>
      <c r="FE137" s="17">
        <v>9.34</v>
      </c>
      <c r="FF137" s="17">
        <v>9.35</v>
      </c>
      <c r="FG137" s="17">
        <v>9.35</v>
      </c>
      <c r="FH137" s="17">
        <v>9.39</v>
      </c>
      <c r="FI137" s="17">
        <v>9.3699999999999992</v>
      </c>
      <c r="FJ137" s="17">
        <v>9.3699999999999992</v>
      </c>
      <c r="FK137" s="17">
        <v>9.3800000000000008</v>
      </c>
      <c r="FL137" s="17">
        <v>9.39</v>
      </c>
      <c r="FM137" s="17">
        <v>9.3699999999999992</v>
      </c>
      <c r="FN137" s="17">
        <v>9.3699999999999992</v>
      </c>
      <c r="FO137" s="17">
        <v>9.39</v>
      </c>
      <c r="FP137" s="17">
        <v>9.3699999999999992</v>
      </c>
      <c r="FQ137" s="17">
        <v>9.39</v>
      </c>
      <c r="FR137" s="17">
        <v>9.3800000000000008</v>
      </c>
      <c r="FS137" s="17">
        <v>9.3800000000000008</v>
      </c>
      <c r="FT137" s="17">
        <v>9.3699999999999992</v>
      </c>
      <c r="FU137" s="17">
        <v>9.3699999999999992</v>
      </c>
      <c r="FV137" s="17">
        <v>9.33</v>
      </c>
      <c r="FW137" s="17">
        <v>9.35</v>
      </c>
      <c r="FX137" s="17">
        <v>9.34</v>
      </c>
      <c r="FY137" s="17">
        <v>9.33</v>
      </c>
      <c r="FZ137" s="17">
        <v>9.36</v>
      </c>
      <c r="GA137" s="17">
        <v>9.3800000000000008</v>
      </c>
      <c r="GB137" s="17">
        <v>9.36</v>
      </c>
      <c r="GC137" s="17">
        <v>9.36</v>
      </c>
      <c r="GD137" s="17">
        <v>9.35</v>
      </c>
      <c r="GE137" s="17">
        <v>9.35</v>
      </c>
      <c r="GF137" s="17">
        <v>9.34</v>
      </c>
      <c r="GG137" s="17">
        <v>9.31</v>
      </c>
      <c r="GH137" s="17">
        <v>9.3000000000000007</v>
      </c>
      <c r="GI137" s="17">
        <v>9.3000000000000007</v>
      </c>
      <c r="GJ137" s="17">
        <v>9.3000000000000007</v>
      </c>
      <c r="GK137" s="17">
        <v>9.2899999999999991</v>
      </c>
      <c r="GL137" s="17">
        <v>9.2899999999999991</v>
      </c>
      <c r="GM137" s="17">
        <v>9.2799999999999994</v>
      </c>
      <c r="GN137" s="17">
        <v>9.31</v>
      </c>
      <c r="GO137" s="17">
        <v>9.31</v>
      </c>
      <c r="GP137" s="17">
        <v>9.2899999999999991</v>
      </c>
      <c r="GQ137" s="17">
        <v>9.27</v>
      </c>
      <c r="GR137" s="17">
        <v>9.27</v>
      </c>
      <c r="GS137" s="17">
        <v>9.3000000000000007</v>
      </c>
      <c r="GT137" s="17">
        <v>9.3000000000000007</v>
      </c>
      <c r="GU137" s="17">
        <v>9.3000000000000007</v>
      </c>
      <c r="GV137" s="17">
        <v>9.31</v>
      </c>
      <c r="GW137" s="17">
        <v>9.34</v>
      </c>
      <c r="GX137" s="17">
        <v>9.35</v>
      </c>
      <c r="GY137" s="17">
        <v>9.34</v>
      </c>
      <c r="GZ137" s="17">
        <v>9.33</v>
      </c>
      <c r="HA137" s="17">
        <v>9.34</v>
      </c>
      <c r="HB137" s="17">
        <v>9.33</v>
      </c>
      <c r="HC137" s="17">
        <v>9.35</v>
      </c>
      <c r="HD137" s="17">
        <v>9.35</v>
      </c>
      <c r="HE137" s="17">
        <v>9.39</v>
      </c>
      <c r="HF137" s="17">
        <v>9.35</v>
      </c>
      <c r="HG137" s="17">
        <v>9.34</v>
      </c>
      <c r="HH137" s="17">
        <v>9.34</v>
      </c>
      <c r="HI137" s="17">
        <v>9.36</v>
      </c>
      <c r="HJ137" s="17">
        <v>9.3800000000000008</v>
      </c>
      <c r="HK137" s="17">
        <v>9.36</v>
      </c>
      <c r="HL137" s="17">
        <v>9.36</v>
      </c>
      <c r="HM137" s="17">
        <v>9.3699999999999992</v>
      </c>
      <c r="HN137" s="17">
        <v>9.33</v>
      </c>
      <c r="HO137" s="17">
        <v>9.34</v>
      </c>
      <c r="HP137" s="17">
        <v>9.36</v>
      </c>
      <c r="HQ137" s="17">
        <v>9.34</v>
      </c>
      <c r="HR137" s="17">
        <v>9.33</v>
      </c>
      <c r="HS137" s="17">
        <v>9.35</v>
      </c>
      <c r="HT137" s="17">
        <v>9.36</v>
      </c>
      <c r="HU137" s="17">
        <v>9.3800000000000008</v>
      </c>
      <c r="HV137" s="17">
        <v>9.3800000000000008</v>
      </c>
      <c r="HW137" s="17">
        <v>9.3800000000000008</v>
      </c>
      <c r="HX137" s="17">
        <v>9.3699999999999992</v>
      </c>
      <c r="HY137" s="17">
        <v>9.3699999999999992</v>
      </c>
      <c r="HZ137" s="17">
        <v>9.3699999999999992</v>
      </c>
      <c r="IA137" s="17">
        <v>9.3699999999999992</v>
      </c>
      <c r="IB137" s="17">
        <v>9.3800000000000008</v>
      </c>
      <c r="IC137" s="17">
        <v>9.4600000000000009</v>
      </c>
      <c r="ID137" s="17">
        <v>9.4700000000000006</v>
      </c>
      <c r="IE137" s="17">
        <v>9.44</v>
      </c>
      <c r="IF137" s="17">
        <v>9.43</v>
      </c>
      <c r="IG137" s="17">
        <v>9.43</v>
      </c>
      <c r="IH137" s="17">
        <v>9.44</v>
      </c>
      <c r="II137" s="17">
        <v>9.4499999999999993</v>
      </c>
      <c r="IJ137" s="17">
        <v>9.4499999999999993</v>
      </c>
      <c r="IK137" s="17">
        <v>9.4600000000000009</v>
      </c>
      <c r="IL137" s="17">
        <v>9.43</v>
      </c>
      <c r="IM137" s="17">
        <v>9.44</v>
      </c>
      <c r="IN137" s="17">
        <v>9.44</v>
      </c>
      <c r="IO137" s="17">
        <v>9.44</v>
      </c>
      <c r="IP137" s="17">
        <v>9.44</v>
      </c>
      <c r="IQ137" s="17">
        <v>9.4499999999999993</v>
      </c>
      <c r="IR137" s="17">
        <v>9.4700000000000006</v>
      </c>
      <c r="IS137" s="17">
        <v>9.4600000000000009</v>
      </c>
      <c r="IT137" s="17">
        <v>9.4600000000000009</v>
      </c>
      <c r="IU137" s="17">
        <v>9.48</v>
      </c>
      <c r="IV137" s="17">
        <v>9.49</v>
      </c>
      <c r="IW137" s="17">
        <v>9.49</v>
      </c>
      <c r="IX137" s="17">
        <v>9.49</v>
      </c>
      <c r="IY137" s="17">
        <v>9.5</v>
      </c>
    </row>
    <row r="138" spans="1:259" x14ac:dyDescent="0.15">
      <c r="A138" s="17" t="s">
        <v>522</v>
      </c>
      <c r="B138" s="17" t="s">
        <v>523</v>
      </c>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26"/>
      <c r="AB138" s="17"/>
      <c r="AC138" s="26"/>
      <c r="AD138" s="26"/>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26"/>
      <c r="BK138" s="17"/>
      <c r="BL138" s="17"/>
      <c r="BM138" s="17"/>
      <c r="BN138" s="17"/>
      <c r="BO138" s="17"/>
      <c r="BP138" s="17"/>
      <c r="BQ138" s="17"/>
      <c r="BR138" s="17"/>
      <c r="BS138" s="17"/>
      <c r="BT138" s="17"/>
      <c r="BU138" s="17"/>
      <c r="BV138" s="17"/>
      <c r="BW138" s="17"/>
      <c r="BX138" s="26"/>
      <c r="BY138" s="26"/>
      <c r="BZ138" s="26"/>
      <c r="CA138" s="26"/>
      <c r="CB138" s="26"/>
      <c r="CC138" s="17"/>
      <c r="CD138" s="17"/>
      <c r="CE138" s="17"/>
      <c r="CF138" s="17"/>
      <c r="CG138" s="17"/>
      <c r="CH138" s="17"/>
      <c r="CI138" s="17"/>
      <c r="CJ138" s="26"/>
      <c r="CK138" s="17"/>
      <c r="CL138" s="17"/>
      <c r="CM138" s="17"/>
      <c r="CN138" s="17"/>
      <c r="CO138" s="17"/>
      <c r="CP138" s="17"/>
      <c r="CQ138" s="17"/>
      <c r="CR138" s="17"/>
      <c r="CS138" s="17"/>
      <c r="CT138" s="17"/>
      <c r="CU138" s="17"/>
      <c r="CV138" s="17"/>
      <c r="CW138" s="17"/>
      <c r="CX138" s="17"/>
      <c r="CY138" s="26"/>
      <c r="CZ138" s="26"/>
      <c r="DA138" s="26"/>
      <c r="DB138" s="17"/>
      <c r="DC138" s="17"/>
      <c r="DD138" s="17"/>
      <c r="DE138" s="17"/>
      <c r="DF138" s="17"/>
      <c r="DG138" s="17"/>
      <c r="DH138" s="26"/>
      <c r="DI138" s="17"/>
      <c r="DJ138" s="17"/>
      <c r="DK138" s="17"/>
      <c r="DL138" s="17"/>
      <c r="DM138" s="17">
        <v>54.14</v>
      </c>
      <c r="DN138" s="17">
        <v>54.18</v>
      </c>
      <c r="DO138" s="17">
        <v>54.12</v>
      </c>
      <c r="DP138" s="17">
        <v>54.1</v>
      </c>
      <c r="DQ138" s="17">
        <v>54.1</v>
      </c>
      <c r="DR138" s="17">
        <v>54.07</v>
      </c>
      <c r="DS138" s="17">
        <v>54.05</v>
      </c>
      <c r="DT138" s="17">
        <v>54.06</v>
      </c>
      <c r="DU138" s="17">
        <v>54.15</v>
      </c>
      <c r="DV138" s="17">
        <v>54.18</v>
      </c>
      <c r="DW138" s="17">
        <v>54.17</v>
      </c>
      <c r="DX138" s="17">
        <v>54.18</v>
      </c>
      <c r="DY138" s="17">
        <v>54.17</v>
      </c>
      <c r="DZ138" s="17">
        <v>54.15</v>
      </c>
      <c r="EA138" s="17">
        <v>54.2</v>
      </c>
      <c r="EB138" s="17">
        <v>54.18</v>
      </c>
      <c r="EC138" s="17">
        <v>54.21</v>
      </c>
      <c r="ED138" s="17">
        <v>54.21</v>
      </c>
      <c r="EE138" s="17">
        <v>54.55</v>
      </c>
      <c r="EF138" s="17">
        <v>54.43</v>
      </c>
      <c r="EG138" s="17">
        <v>54.43</v>
      </c>
      <c r="EH138" s="17">
        <v>54.44</v>
      </c>
      <c r="EI138" s="17">
        <v>54.43</v>
      </c>
      <c r="EJ138" s="17">
        <v>54.4</v>
      </c>
      <c r="EK138" s="17">
        <v>54.42</v>
      </c>
      <c r="EL138" s="17">
        <v>54.41</v>
      </c>
      <c r="EM138" s="17">
        <v>54.41</v>
      </c>
      <c r="EN138" s="17">
        <v>54.45</v>
      </c>
      <c r="EO138" s="17">
        <v>54.54</v>
      </c>
      <c r="EP138" s="17">
        <v>54.48</v>
      </c>
      <c r="EQ138" s="17">
        <v>54.45</v>
      </c>
      <c r="ER138" s="17">
        <v>54.41</v>
      </c>
      <c r="ES138" s="17">
        <v>54.42</v>
      </c>
      <c r="ET138" s="17">
        <v>54.5</v>
      </c>
      <c r="EU138" s="17">
        <v>54.5</v>
      </c>
      <c r="EV138" s="17">
        <v>54.59</v>
      </c>
      <c r="EW138" s="17">
        <v>54.56</v>
      </c>
      <c r="EX138" s="17">
        <v>54.55</v>
      </c>
      <c r="EY138" s="17">
        <v>54.55</v>
      </c>
      <c r="EZ138" s="17">
        <v>54.52</v>
      </c>
      <c r="FA138" s="17">
        <v>54.52</v>
      </c>
      <c r="FB138" s="17">
        <v>54.5</v>
      </c>
      <c r="FC138" s="17">
        <v>54.49</v>
      </c>
      <c r="FD138" s="17">
        <v>54.46</v>
      </c>
      <c r="FE138" s="17">
        <v>54.45</v>
      </c>
      <c r="FF138" s="17">
        <v>54.48</v>
      </c>
      <c r="FG138" s="17">
        <v>54.47</v>
      </c>
      <c r="FH138" s="17">
        <v>54.47</v>
      </c>
      <c r="FI138" s="17">
        <v>54.47</v>
      </c>
      <c r="FJ138" s="17">
        <v>54.47</v>
      </c>
      <c r="FK138" s="17">
        <v>54.45</v>
      </c>
      <c r="FL138" s="17">
        <v>54.45</v>
      </c>
      <c r="FM138" s="17">
        <v>54.43</v>
      </c>
      <c r="FN138" s="17">
        <v>54.47</v>
      </c>
      <c r="FO138" s="17">
        <v>54.44</v>
      </c>
      <c r="FP138" s="17">
        <v>54.44</v>
      </c>
      <c r="FQ138" s="17">
        <v>54.47</v>
      </c>
      <c r="FR138" s="17">
        <v>54.44</v>
      </c>
      <c r="FS138" s="17">
        <v>54.45</v>
      </c>
      <c r="FT138" s="17">
        <v>54.45</v>
      </c>
      <c r="FU138" s="17">
        <v>54.45</v>
      </c>
      <c r="FV138" s="17">
        <v>54.46</v>
      </c>
      <c r="FW138" s="17">
        <v>54.46</v>
      </c>
      <c r="FX138" s="17">
        <v>54.47</v>
      </c>
      <c r="FY138" s="17">
        <v>54.5</v>
      </c>
      <c r="FZ138" s="17">
        <v>54.48</v>
      </c>
      <c r="GA138" s="17">
        <v>54.54</v>
      </c>
      <c r="GB138" s="17">
        <v>54.51</v>
      </c>
      <c r="GC138" s="17">
        <v>54.57</v>
      </c>
      <c r="GD138" s="17">
        <v>54.56</v>
      </c>
      <c r="GE138" s="17">
        <v>54.56</v>
      </c>
      <c r="GF138" s="17">
        <v>54.58</v>
      </c>
      <c r="GG138" s="17">
        <v>54.59</v>
      </c>
      <c r="GH138" s="17">
        <v>54.59</v>
      </c>
      <c r="GI138" s="17">
        <v>54.58</v>
      </c>
      <c r="GJ138" s="17">
        <v>54.53</v>
      </c>
      <c r="GK138" s="17">
        <v>54.49</v>
      </c>
      <c r="GL138" s="17">
        <v>54.49</v>
      </c>
      <c r="GM138" s="17">
        <v>54.46</v>
      </c>
      <c r="GN138" s="17">
        <v>54.51</v>
      </c>
      <c r="GO138" s="17">
        <v>54.5</v>
      </c>
      <c r="GP138" s="17">
        <v>54.49</v>
      </c>
      <c r="GQ138" s="17">
        <v>54.49</v>
      </c>
      <c r="GR138" s="17">
        <v>54.49</v>
      </c>
      <c r="GS138" s="17">
        <v>54.5</v>
      </c>
      <c r="GT138" s="17">
        <v>54.46</v>
      </c>
      <c r="GU138" s="17">
        <v>54.52</v>
      </c>
      <c r="GV138" s="17">
        <v>54.55</v>
      </c>
      <c r="GW138" s="17">
        <v>54.57</v>
      </c>
      <c r="GX138" s="17">
        <v>54.57</v>
      </c>
      <c r="GY138" s="17">
        <v>54.55</v>
      </c>
      <c r="GZ138" s="17">
        <v>54.52</v>
      </c>
      <c r="HA138" s="17">
        <v>54.51</v>
      </c>
      <c r="HB138" s="17">
        <v>54.52</v>
      </c>
      <c r="HC138" s="17">
        <v>54.51</v>
      </c>
      <c r="HD138" s="17">
        <v>54.52</v>
      </c>
      <c r="HE138" s="17">
        <v>54.54</v>
      </c>
      <c r="HF138" s="17">
        <v>54.53</v>
      </c>
      <c r="HG138" s="17">
        <v>54.53</v>
      </c>
      <c r="HH138" s="17">
        <v>54.48</v>
      </c>
      <c r="HI138" s="17">
        <v>54.5</v>
      </c>
      <c r="HJ138" s="17">
        <v>54.47</v>
      </c>
      <c r="HK138" s="17">
        <v>54.44</v>
      </c>
      <c r="HL138" s="17">
        <v>54.4</v>
      </c>
      <c r="HM138" s="17">
        <v>54.4</v>
      </c>
      <c r="HN138" s="17">
        <v>54.4</v>
      </c>
      <c r="HO138" s="17">
        <v>54.38</v>
      </c>
      <c r="HP138" s="17">
        <v>54.36</v>
      </c>
      <c r="HQ138" s="17">
        <v>54.35</v>
      </c>
      <c r="HR138" s="17">
        <v>54.39</v>
      </c>
      <c r="HS138" s="17">
        <v>54.49</v>
      </c>
      <c r="HT138" s="17">
        <v>54.65</v>
      </c>
      <c r="HU138" s="17">
        <v>54.63</v>
      </c>
      <c r="HV138" s="17">
        <v>54.64</v>
      </c>
      <c r="HW138" s="17">
        <v>54.63</v>
      </c>
      <c r="HX138" s="17">
        <v>54.63</v>
      </c>
      <c r="HY138" s="17">
        <v>54.78</v>
      </c>
      <c r="HZ138" s="17">
        <v>54.82</v>
      </c>
      <c r="IA138" s="17">
        <v>54.76</v>
      </c>
      <c r="IB138" s="17">
        <v>54.7</v>
      </c>
      <c r="IC138" s="17">
        <v>54.73</v>
      </c>
      <c r="ID138" s="17">
        <v>54.72</v>
      </c>
      <c r="IE138" s="17">
        <v>54.73</v>
      </c>
      <c r="IF138" s="17">
        <v>54.72</v>
      </c>
      <c r="IG138" s="17">
        <v>54.74</v>
      </c>
      <c r="IH138" s="17">
        <v>54.69</v>
      </c>
      <c r="II138" s="17">
        <v>54.73</v>
      </c>
      <c r="IJ138" s="17">
        <v>54.72</v>
      </c>
      <c r="IK138" s="17">
        <v>54.72</v>
      </c>
      <c r="IL138" s="17">
        <v>54.71</v>
      </c>
      <c r="IM138" s="17">
        <v>54.71</v>
      </c>
      <c r="IN138" s="17">
        <v>54.68</v>
      </c>
      <c r="IO138" s="17">
        <v>54.69</v>
      </c>
      <c r="IP138" s="17">
        <v>54.72</v>
      </c>
      <c r="IQ138" s="17">
        <v>54.73</v>
      </c>
      <c r="IR138" s="17">
        <v>54.76</v>
      </c>
      <c r="IS138" s="17">
        <v>54.82</v>
      </c>
      <c r="IT138" s="17">
        <v>54.8</v>
      </c>
      <c r="IU138" s="17">
        <v>54.79</v>
      </c>
      <c r="IV138" s="17">
        <v>54.79</v>
      </c>
      <c r="IW138" s="17">
        <v>54.79</v>
      </c>
      <c r="IX138" s="17">
        <v>54.79</v>
      </c>
      <c r="IY138" s="17">
        <v>54.81</v>
      </c>
    </row>
    <row r="139" spans="1:259" x14ac:dyDescent="0.15">
      <c r="A139" s="17" t="s">
        <v>128</v>
      </c>
      <c r="B139" s="17" t="s">
        <v>129</v>
      </c>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26"/>
      <c r="AB139" s="17"/>
      <c r="AC139" s="26"/>
      <c r="AD139" s="26"/>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26"/>
      <c r="BK139" s="17"/>
      <c r="BL139" s="17"/>
      <c r="BM139" s="17"/>
      <c r="BN139" s="17"/>
      <c r="BO139" s="17"/>
      <c r="BP139" s="17"/>
      <c r="BQ139" s="17"/>
      <c r="BR139" s="17"/>
      <c r="BS139" s="17"/>
      <c r="BT139" s="17"/>
      <c r="BU139" s="17"/>
      <c r="BV139" s="17"/>
      <c r="BW139" s="17"/>
      <c r="BX139" s="26"/>
      <c r="BY139" s="26"/>
      <c r="BZ139" s="26"/>
      <c r="CA139" s="26"/>
      <c r="CB139" s="26"/>
      <c r="CC139" s="17"/>
      <c r="CD139" s="17"/>
      <c r="CE139" s="17"/>
      <c r="CF139" s="17"/>
      <c r="CG139" s="17"/>
      <c r="CH139" s="17"/>
      <c r="CI139" s="17"/>
      <c r="CJ139" s="26"/>
      <c r="CK139" s="17"/>
      <c r="CL139" s="17"/>
      <c r="CM139" s="17"/>
      <c r="CN139" s="17"/>
      <c r="CO139" s="17"/>
      <c r="CP139" s="17"/>
      <c r="CQ139" s="17"/>
      <c r="CR139" s="17"/>
      <c r="CS139" s="17"/>
      <c r="CT139" s="17"/>
      <c r="CU139" s="17"/>
      <c r="CV139" s="17"/>
      <c r="CW139" s="17"/>
      <c r="CX139" s="17"/>
      <c r="CY139" s="26"/>
      <c r="CZ139" s="26"/>
      <c r="DA139" s="26"/>
      <c r="DB139" s="17"/>
      <c r="DC139" s="17"/>
      <c r="DD139" s="17"/>
      <c r="DE139" s="17"/>
      <c r="DF139" s="17"/>
      <c r="DG139" s="17"/>
      <c r="DH139" s="26"/>
      <c r="DI139" s="17"/>
      <c r="DJ139" s="17"/>
      <c r="DK139" s="17"/>
      <c r="DL139" s="17"/>
      <c r="DM139" s="17">
        <v>4.1900000000000004</v>
      </c>
      <c r="DN139" s="17">
        <v>4.1900000000000004</v>
      </c>
      <c r="DO139" s="17">
        <v>4.18</v>
      </c>
      <c r="DP139" s="17">
        <v>4.1900000000000004</v>
      </c>
      <c r="DQ139" s="17">
        <v>4.1900000000000004</v>
      </c>
      <c r="DR139" s="17">
        <v>4.1900000000000004</v>
      </c>
      <c r="DS139" s="17">
        <v>4.18</v>
      </c>
      <c r="DT139" s="17">
        <v>4.1900000000000004</v>
      </c>
      <c r="DU139" s="17">
        <v>4.1900000000000004</v>
      </c>
      <c r="DV139" s="17">
        <v>4.1900000000000004</v>
      </c>
      <c r="DW139" s="17">
        <v>4.18</v>
      </c>
      <c r="DX139" s="17">
        <v>4.1900000000000004</v>
      </c>
      <c r="DY139" s="17">
        <v>4.1900000000000004</v>
      </c>
      <c r="DZ139" s="17">
        <v>4.18</v>
      </c>
      <c r="EA139" s="17">
        <v>4.18</v>
      </c>
      <c r="EB139" s="17">
        <v>4.18</v>
      </c>
      <c r="EC139" s="17">
        <v>4.18</v>
      </c>
      <c r="ED139" s="17">
        <v>4.18</v>
      </c>
      <c r="EE139" s="17">
        <v>4.17</v>
      </c>
      <c r="EF139" s="17">
        <v>4.18</v>
      </c>
      <c r="EG139" s="17">
        <v>4.17</v>
      </c>
      <c r="EH139" s="17">
        <v>4.17</v>
      </c>
      <c r="EI139" s="17">
        <v>4.17</v>
      </c>
      <c r="EJ139" s="17">
        <v>4.17</v>
      </c>
      <c r="EK139" s="17">
        <v>4.18</v>
      </c>
      <c r="EL139" s="17">
        <v>4.18</v>
      </c>
      <c r="EM139" s="17">
        <v>4.18</v>
      </c>
      <c r="EN139" s="17">
        <v>4.18</v>
      </c>
      <c r="EO139" s="17">
        <v>4.17</v>
      </c>
      <c r="EP139" s="17">
        <v>4.17</v>
      </c>
      <c r="EQ139" s="17">
        <v>4.17</v>
      </c>
      <c r="ER139" s="17">
        <v>4.18</v>
      </c>
      <c r="ES139" s="17">
        <v>4.17</v>
      </c>
      <c r="ET139" s="17">
        <v>4.18</v>
      </c>
      <c r="EU139" s="17">
        <v>4.17</v>
      </c>
      <c r="EV139" s="17">
        <v>4.18</v>
      </c>
      <c r="EW139" s="17">
        <v>4.17</v>
      </c>
      <c r="EX139" s="17">
        <v>4.18</v>
      </c>
      <c r="EY139" s="17">
        <v>4.18</v>
      </c>
      <c r="EZ139" s="17">
        <v>4.17</v>
      </c>
      <c r="FA139" s="17">
        <v>4.18</v>
      </c>
      <c r="FB139" s="17">
        <v>4.17</v>
      </c>
      <c r="FC139" s="17">
        <v>4.17</v>
      </c>
      <c r="FD139" s="17">
        <v>4.17</v>
      </c>
      <c r="FE139" s="17">
        <v>4.17</v>
      </c>
      <c r="FF139" s="17">
        <v>4.17</v>
      </c>
      <c r="FG139" s="17">
        <v>4.16</v>
      </c>
      <c r="FH139" s="17">
        <v>4.18</v>
      </c>
      <c r="FI139" s="17">
        <v>4.18</v>
      </c>
      <c r="FJ139" s="17">
        <v>4.18</v>
      </c>
      <c r="FK139" s="17">
        <v>4.18</v>
      </c>
      <c r="FL139" s="17">
        <v>4.18</v>
      </c>
      <c r="FM139" s="17">
        <v>4.1900000000000004</v>
      </c>
      <c r="FN139" s="17">
        <v>4.1900000000000004</v>
      </c>
      <c r="FO139" s="17">
        <v>4.2</v>
      </c>
      <c r="FP139" s="17">
        <v>4.22</v>
      </c>
      <c r="FQ139" s="17">
        <v>4.2300000000000004</v>
      </c>
      <c r="FR139" s="17">
        <v>4.22</v>
      </c>
      <c r="FS139" s="17">
        <v>4.22</v>
      </c>
      <c r="FT139" s="17">
        <v>4.2300000000000004</v>
      </c>
      <c r="FU139" s="17">
        <v>4.21</v>
      </c>
      <c r="FV139" s="17">
        <v>4.22</v>
      </c>
      <c r="FW139" s="17">
        <v>4.21</v>
      </c>
      <c r="FX139" s="17">
        <v>4.21</v>
      </c>
      <c r="FY139" s="17">
        <v>4.22</v>
      </c>
      <c r="FZ139" s="17">
        <v>4.22</v>
      </c>
      <c r="GA139" s="17">
        <v>4.22</v>
      </c>
      <c r="GB139" s="17">
        <v>4.21</v>
      </c>
      <c r="GC139" s="17">
        <v>4.21</v>
      </c>
      <c r="GD139" s="17">
        <v>4.22</v>
      </c>
      <c r="GE139" s="17">
        <v>4.22</v>
      </c>
      <c r="GF139" s="17">
        <v>4.21</v>
      </c>
      <c r="GG139" s="17">
        <v>4.21</v>
      </c>
      <c r="GH139" s="17">
        <v>4.2</v>
      </c>
      <c r="GI139" s="17">
        <v>4.21</v>
      </c>
      <c r="GJ139" s="17">
        <v>4.21</v>
      </c>
      <c r="GK139" s="17">
        <v>4.21</v>
      </c>
      <c r="GL139" s="17">
        <v>4.2</v>
      </c>
      <c r="GM139" s="17">
        <v>4.21</v>
      </c>
      <c r="GN139" s="17">
        <v>4.21</v>
      </c>
      <c r="GO139" s="17">
        <v>4.21</v>
      </c>
      <c r="GP139" s="17">
        <v>4.2</v>
      </c>
      <c r="GQ139" s="17">
        <v>4.21</v>
      </c>
      <c r="GR139" s="17">
        <v>4.2</v>
      </c>
      <c r="GS139" s="17">
        <v>4.21</v>
      </c>
      <c r="GT139" s="17">
        <v>4.21</v>
      </c>
      <c r="GU139" s="17">
        <v>4.21</v>
      </c>
      <c r="GV139" s="17">
        <v>4.21</v>
      </c>
      <c r="GW139" s="17">
        <v>4.21</v>
      </c>
      <c r="GX139" s="17">
        <v>4.21</v>
      </c>
      <c r="GY139" s="17">
        <v>4.21</v>
      </c>
      <c r="GZ139" s="17">
        <v>4.21</v>
      </c>
      <c r="HA139" s="17">
        <v>4.21</v>
      </c>
      <c r="HB139" s="17">
        <v>4.21</v>
      </c>
      <c r="HC139" s="17">
        <v>4.21</v>
      </c>
      <c r="HD139" s="17">
        <v>4.22</v>
      </c>
      <c r="HE139" s="17">
        <v>4.24</v>
      </c>
      <c r="HF139" s="17">
        <v>4.25</v>
      </c>
      <c r="HG139" s="17">
        <v>4.24</v>
      </c>
      <c r="HH139" s="17">
        <v>4.24</v>
      </c>
      <c r="HI139" s="17">
        <v>4.26</v>
      </c>
      <c r="HJ139" s="17">
        <v>4.25</v>
      </c>
      <c r="HK139" s="17">
        <v>4.25</v>
      </c>
      <c r="HL139" s="17">
        <v>4.24</v>
      </c>
      <c r="HM139" s="17">
        <v>4.24</v>
      </c>
      <c r="HN139" s="17">
        <v>4.25</v>
      </c>
      <c r="HO139" s="17">
        <v>4.24</v>
      </c>
      <c r="HP139" s="17">
        <v>4.2300000000000004</v>
      </c>
      <c r="HQ139" s="17">
        <v>4.2300000000000004</v>
      </c>
      <c r="HR139" s="17">
        <v>4.24</v>
      </c>
      <c r="HS139" s="17">
        <v>4.2300000000000004</v>
      </c>
      <c r="HT139" s="17">
        <v>4.2300000000000004</v>
      </c>
      <c r="HU139" s="17">
        <v>4.24</v>
      </c>
      <c r="HV139" s="17">
        <v>4.24</v>
      </c>
      <c r="HW139" s="17">
        <v>4.24</v>
      </c>
      <c r="HX139" s="17">
        <v>4.24</v>
      </c>
      <c r="HY139" s="17">
        <v>4.24</v>
      </c>
      <c r="HZ139" s="17">
        <v>4.2300000000000004</v>
      </c>
      <c r="IA139" s="17">
        <v>4.24</v>
      </c>
      <c r="IB139" s="17">
        <v>4.24</v>
      </c>
      <c r="IC139" s="17">
        <v>4.24</v>
      </c>
      <c r="ID139" s="17">
        <v>4.24</v>
      </c>
      <c r="IE139" s="17">
        <v>4.2300000000000004</v>
      </c>
      <c r="IF139" s="17">
        <v>4.2300000000000004</v>
      </c>
      <c r="IG139" s="17">
        <v>4.2300000000000004</v>
      </c>
      <c r="IH139" s="17">
        <v>4.2300000000000004</v>
      </c>
      <c r="II139" s="17">
        <v>4.2300000000000004</v>
      </c>
      <c r="IJ139" s="17">
        <v>4.22</v>
      </c>
      <c r="IK139" s="17">
        <v>4.2300000000000004</v>
      </c>
      <c r="IL139" s="17">
        <v>4.22</v>
      </c>
      <c r="IM139" s="17">
        <v>4.22</v>
      </c>
      <c r="IN139" s="17">
        <v>4.22</v>
      </c>
      <c r="IO139" s="17">
        <v>4.22</v>
      </c>
      <c r="IP139" s="17">
        <v>4.21</v>
      </c>
      <c r="IQ139" s="17">
        <v>4.2</v>
      </c>
      <c r="IR139" s="17">
        <v>4.2300000000000004</v>
      </c>
      <c r="IS139" s="17">
        <v>4.24</v>
      </c>
      <c r="IT139" s="17">
        <v>4.28</v>
      </c>
      <c r="IU139" s="17">
        <v>4.3099999999999996</v>
      </c>
      <c r="IV139" s="17">
        <v>4.32</v>
      </c>
      <c r="IW139" s="17">
        <v>4.32</v>
      </c>
      <c r="IX139" s="17">
        <v>4.32</v>
      </c>
      <c r="IY139" s="17">
        <v>4.3099999999999996</v>
      </c>
    </row>
    <row r="140" spans="1:259" x14ac:dyDescent="0.15">
      <c r="A140" s="17" t="s">
        <v>970</v>
      </c>
      <c r="B140" s="17" t="s">
        <v>971</v>
      </c>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26"/>
      <c r="AB140" s="17"/>
      <c r="AC140" s="26"/>
      <c r="AD140" s="26"/>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26"/>
      <c r="BK140" s="17"/>
      <c r="BL140" s="17"/>
      <c r="BM140" s="17"/>
      <c r="BN140" s="17"/>
      <c r="BO140" s="17"/>
      <c r="BP140" s="17"/>
      <c r="BQ140" s="17"/>
      <c r="BR140" s="17"/>
      <c r="BS140" s="17"/>
      <c r="BT140" s="17"/>
      <c r="BU140" s="17"/>
      <c r="BV140" s="17"/>
      <c r="BW140" s="17"/>
      <c r="BX140" s="26"/>
      <c r="BY140" s="26"/>
      <c r="BZ140" s="26"/>
      <c r="CA140" s="26"/>
      <c r="CB140" s="26"/>
      <c r="CC140" s="17"/>
      <c r="CD140" s="17"/>
      <c r="CE140" s="17"/>
      <c r="CF140" s="17"/>
      <c r="CG140" s="17"/>
      <c r="CH140" s="17"/>
      <c r="CI140" s="17"/>
      <c r="CJ140" s="26"/>
      <c r="CK140" s="17"/>
      <c r="CL140" s="17"/>
      <c r="CM140" s="17"/>
      <c r="CN140" s="17"/>
      <c r="CO140" s="17"/>
      <c r="CP140" s="17"/>
      <c r="CQ140" s="17"/>
      <c r="CR140" s="17"/>
      <c r="CS140" s="17"/>
      <c r="CT140" s="17"/>
      <c r="CU140" s="17"/>
      <c r="CV140" s="17"/>
      <c r="CW140" s="17"/>
      <c r="CX140" s="17"/>
      <c r="CY140" s="26"/>
      <c r="CZ140" s="26"/>
      <c r="DA140" s="26"/>
      <c r="DB140" s="17"/>
      <c r="DC140" s="17"/>
      <c r="DD140" s="17"/>
      <c r="DE140" s="17"/>
      <c r="DF140" s="17"/>
      <c r="DG140" s="17"/>
      <c r="DH140" s="26"/>
      <c r="DI140" s="17"/>
      <c r="DJ140" s="17"/>
      <c r="DK140" s="17"/>
      <c r="DL140" s="17"/>
      <c r="DM140" s="17">
        <v>4.3899999999999997</v>
      </c>
      <c r="DN140" s="17">
        <v>4.3899999999999997</v>
      </c>
      <c r="DO140" s="17">
        <v>4.3899999999999997</v>
      </c>
      <c r="DP140" s="17">
        <v>4.41</v>
      </c>
      <c r="DQ140" s="17">
        <v>4.41</v>
      </c>
      <c r="DR140" s="17">
        <v>4.41</v>
      </c>
      <c r="DS140" s="17">
        <v>4.41</v>
      </c>
      <c r="DT140" s="17">
        <v>4.42</v>
      </c>
      <c r="DU140" s="17">
        <v>4.42</v>
      </c>
      <c r="DV140" s="17">
        <v>4.42</v>
      </c>
      <c r="DW140" s="17">
        <v>4.41</v>
      </c>
      <c r="DX140" s="17">
        <v>4.41</v>
      </c>
      <c r="DY140" s="17">
        <v>4.41</v>
      </c>
      <c r="DZ140" s="17">
        <v>4.41</v>
      </c>
      <c r="EA140" s="17">
        <v>4.41</v>
      </c>
      <c r="EB140" s="17">
        <v>4.41</v>
      </c>
      <c r="EC140" s="17">
        <v>4.4000000000000004</v>
      </c>
      <c r="ED140" s="17">
        <v>4.41</v>
      </c>
      <c r="EE140" s="17">
        <v>4.4000000000000004</v>
      </c>
      <c r="EF140" s="17">
        <v>4.4000000000000004</v>
      </c>
      <c r="EG140" s="17">
        <v>4.4000000000000004</v>
      </c>
      <c r="EH140" s="17">
        <v>4.41</v>
      </c>
      <c r="EI140" s="17">
        <v>4.4000000000000004</v>
      </c>
      <c r="EJ140" s="17">
        <v>4.4000000000000004</v>
      </c>
      <c r="EK140" s="17">
        <v>4.4000000000000004</v>
      </c>
      <c r="EL140" s="17">
        <v>4.4000000000000004</v>
      </c>
      <c r="EM140" s="17">
        <v>4.41</v>
      </c>
      <c r="EN140" s="17">
        <v>4.4000000000000004</v>
      </c>
      <c r="EO140" s="17">
        <v>4.4000000000000004</v>
      </c>
      <c r="EP140" s="17">
        <v>4.4000000000000004</v>
      </c>
      <c r="EQ140" s="17">
        <v>4.4000000000000004</v>
      </c>
      <c r="ER140" s="17">
        <v>4.4000000000000004</v>
      </c>
      <c r="ES140" s="17">
        <v>4.4000000000000004</v>
      </c>
      <c r="ET140" s="17">
        <v>4.4000000000000004</v>
      </c>
      <c r="EU140" s="17">
        <v>4.4000000000000004</v>
      </c>
      <c r="EV140" s="17">
        <v>4.4000000000000004</v>
      </c>
      <c r="EW140" s="17">
        <v>4.4000000000000004</v>
      </c>
      <c r="EX140" s="17">
        <v>4.4000000000000004</v>
      </c>
      <c r="EY140" s="17">
        <v>4.3899999999999997</v>
      </c>
      <c r="EZ140" s="17">
        <v>4.4000000000000004</v>
      </c>
      <c r="FA140" s="17">
        <v>4.3899999999999997</v>
      </c>
      <c r="FB140" s="17">
        <v>4.4000000000000004</v>
      </c>
      <c r="FC140" s="17">
        <v>4.4000000000000004</v>
      </c>
      <c r="FD140" s="17">
        <v>4.3899999999999997</v>
      </c>
      <c r="FE140" s="17">
        <v>4.3899999999999997</v>
      </c>
      <c r="FF140" s="17">
        <v>4.38</v>
      </c>
      <c r="FG140" s="17">
        <v>4.3899999999999997</v>
      </c>
      <c r="FH140" s="17">
        <v>4.3899999999999997</v>
      </c>
      <c r="FI140" s="17">
        <v>4.4000000000000004</v>
      </c>
      <c r="FJ140" s="17">
        <v>4.41</v>
      </c>
      <c r="FK140" s="17">
        <v>4.42</v>
      </c>
      <c r="FL140" s="17">
        <v>4.42</v>
      </c>
      <c r="FM140" s="17">
        <v>4.42</v>
      </c>
      <c r="FN140" s="17">
        <v>4.43</v>
      </c>
      <c r="FO140" s="17">
        <v>4.4400000000000004</v>
      </c>
      <c r="FP140" s="17">
        <v>4.45</v>
      </c>
      <c r="FQ140" s="17">
        <v>4.4400000000000004</v>
      </c>
      <c r="FR140" s="17">
        <v>4.4400000000000004</v>
      </c>
      <c r="FS140" s="17">
        <v>4.4400000000000004</v>
      </c>
      <c r="FT140" s="17">
        <v>4.4400000000000004</v>
      </c>
      <c r="FU140" s="17">
        <v>4.4400000000000004</v>
      </c>
      <c r="FV140" s="17">
        <v>4.43</v>
      </c>
      <c r="FW140" s="17">
        <v>4.43</v>
      </c>
      <c r="FX140" s="17">
        <v>4.43</v>
      </c>
      <c r="FY140" s="17">
        <v>4.4400000000000004</v>
      </c>
      <c r="FZ140" s="17">
        <v>4.45</v>
      </c>
      <c r="GA140" s="17">
        <v>4.45</v>
      </c>
      <c r="GB140" s="17">
        <v>4.4400000000000004</v>
      </c>
      <c r="GC140" s="17">
        <v>4.4400000000000004</v>
      </c>
      <c r="GD140" s="17">
        <v>4.4400000000000004</v>
      </c>
      <c r="GE140" s="17">
        <v>4.4400000000000004</v>
      </c>
      <c r="GF140" s="17">
        <v>4.4400000000000004</v>
      </c>
      <c r="GG140" s="17">
        <v>4.43</v>
      </c>
      <c r="GH140" s="17">
        <v>4.42</v>
      </c>
      <c r="GI140" s="17">
        <v>4.43</v>
      </c>
      <c r="GJ140" s="17">
        <v>4.43</v>
      </c>
      <c r="GK140" s="17">
        <v>4.43</v>
      </c>
      <c r="GL140" s="17">
        <v>4.42</v>
      </c>
      <c r="GM140" s="17">
        <v>4.42</v>
      </c>
      <c r="GN140" s="17">
        <v>4.42</v>
      </c>
      <c r="GO140" s="17">
        <v>4.42</v>
      </c>
      <c r="GP140" s="17">
        <v>4.43</v>
      </c>
      <c r="GQ140" s="17">
        <v>4.43</v>
      </c>
      <c r="GR140" s="17">
        <v>4.43</v>
      </c>
      <c r="GS140" s="17">
        <v>4.43</v>
      </c>
      <c r="GT140" s="17">
        <v>4.42</v>
      </c>
      <c r="GU140" s="17">
        <v>4.42</v>
      </c>
      <c r="GV140" s="17">
        <v>4.43</v>
      </c>
      <c r="GW140" s="17">
        <v>4.41</v>
      </c>
      <c r="GX140" s="17">
        <v>4.42</v>
      </c>
      <c r="GY140" s="17">
        <v>4.43</v>
      </c>
      <c r="GZ140" s="17">
        <v>4.43</v>
      </c>
      <c r="HA140" s="17">
        <v>4.43</v>
      </c>
      <c r="HB140" s="17">
        <v>4.4400000000000004</v>
      </c>
      <c r="HC140" s="17">
        <v>4.4400000000000004</v>
      </c>
      <c r="HD140" s="17">
        <v>4.45</v>
      </c>
      <c r="HE140" s="17">
        <v>4.4400000000000004</v>
      </c>
      <c r="HF140" s="17">
        <v>4.4400000000000004</v>
      </c>
      <c r="HG140" s="17">
        <v>4.4400000000000004</v>
      </c>
      <c r="HH140" s="17">
        <v>4.43</v>
      </c>
      <c r="HI140" s="17">
        <v>4.42</v>
      </c>
      <c r="HJ140" s="17">
        <v>4.43</v>
      </c>
      <c r="HK140" s="17">
        <v>4.42</v>
      </c>
      <c r="HL140" s="17">
        <v>4.42</v>
      </c>
      <c r="HM140" s="17">
        <v>4.43</v>
      </c>
      <c r="HN140" s="17">
        <v>4.42</v>
      </c>
      <c r="HO140" s="17">
        <v>4.43</v>
      </c>
      <c r="HP140" s="17">
        <v>4.42</v>
      </c>
      <c r="HQ140" s="17">
        <v>4.42</v>
      </c>
      <c r="HR140" s="17">
        <v>4.42</v>
      </c>
      <c r="HS140" s="17">
        <v>4.42</v>
      </c>
      <c r="HT140" s="17">
        <v>4.42</v>
      </c>
      <c r="HU140" s="17">
        <v>4.41</v>
      </c>
      <c r="HV140" s="17">
        <v>4.42</v>
      </c>
      <c r="HW140" s="17">
        <v>4.41</v>
      </c>
      <c r="HX140" s="17">
        <v>4.42</v>
      </c>
      <c r="HY140" s="17">
        <v>4.42</v>
      </c>
      <c r="HZ140" s="17">
        <v>4.42</v>
      </c>
      <c r="IA140" s="17">
        <v>4.42</v>
      </c>
      <c r="IB140" s="17">
        <v>4.42</v>
      </c>
      <c r="IC140" s="17">
        <v>4.42</v>
      </c>
      <c r="ID140" s="17">
        <v>4.41</v>
      </c>
      <c r="IE140" s="17">
        <v>4.42</v>
      </c>
      <c r="IF140" s="17">
        <v>4.42</v>
      </c>
      <c r="IG140" s="17">
        <v>4.43</v>
      </c>
      <c r="IH140" s="17">
        <v>4.43</v>
      </c>
      <c r="II140" s="17">
        <v>4.43</v>
      </c>
      <c r="IJ140" s="17">
        <v>4.43</v>
      </c>
      <c r="IK140" s="17">
        <v>4.43</v>
      </c>
      <c r="IL140" s="17">
        <v>4.43</v>
      </c>
      <c r="IM140" s="17">
        <v>4.42</v>
      </c>
      <c r="IN140" s="17">
        <v>4.42</v>
      </c>
      <c r="IO140" s="17">
        <v>4.42</v>
      </c>
      <c r="IP140" s="17">
        <v>4.42</v>
      </c>
      <c r="IQ140" s="17">
        <v>4.42</v>
      </c>
      <c r="IR140" s="17">
        <v>4.41</v>
      </c>
      <c r="IS140" s="17">
        <v>4.41</v>
      </c>
      <c r="IT140" s="17">
        <v>4.41</v>
      </c>
      <c r="IU140" s="17">
        <v>4.41</v>
      </c>
      <c r="IV140" s="17">
        <v>4.41</v>
      </c>
      <c r="IW140" s="17">
        <v>4.42</v>
      </c>
      <c r="IX140" s="17">
        <v>4.42</v>
      </c>
      <c r="IY140" s="17">
        <v>4.42</v>
      </c>
    </row>
    <row r="141" spans="1:259" x14ac:dyDescent="0.15">
      <c r="A141" s="17" t="s">
        <v>4536</v>
      </c>
      <c r="B141" s="17" t="s">
        <v>4742</v>
      </c>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26"/>
      <c r="AB141" s="17"/>
      <c r="AC141" s="26"/>
      <c r="AD141" s="26"/>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26"/>
      <c r="BK141" s="17"/>
      <c r="BL141" s="17"/>
      <c r="BM141" s="17"/>
      <c r="BN141" s="17"/>
      <c r="BO141" s="17"/>
      <c r="BP141" s="17"/>
      <c r="BQ141" s="17"/>
      <c r="BR141" s="17"/>
      <c r="BS141" s="17"/>
      <c r="BT141" s="17"/>
      <c r="BU141" s="17"/>
      <c r="BV141" s="17"/>
      <c r="BW141" s="17"/>
      <c r="BX141" s="26"/>
      <c r="BY141" s="26"/>
      <c r="BZ141" s="26"/>
      <c r="CA141" s="26"/>
      <c r="CB141" s="26"/>
      <c r="CC141" s="17"/>
      <c r="CD141" s="17"/>
      <c r="CE141" s="17"/>
      <c r="CF141" s="17"/>
      <c r="CG141" s="17"/>
      <c r="CH141" s="17"/>
      <c r="CI141" s="17"/>
      <c r="CJ141" s="26"/>
      <c r="CK141" s="17"/>
      <c r="CL141" s="17"/>
      <c r="CM141" s="17"/>
      <c r="CN141" s="17"/>
      <c r="CO141" s="17"/>
      <c r="CP141" s="17"/>
      <c r="CQ141" s="17"/>
      <c r="CR141" s="17"/>
      <c r="CS141" s="17"/>
      <c r="CT141" s="17"/>
      <c r="CU141" s="17"/>
      <c r="CV141" s="17"/>
      <c r="CW141" s="17"/>
      <c r="CX141" s="17"/>
      <c r="CY141" s="26"/>
      <c r="CZ141" s="26"/>
      <c r="DA141" s="26"/>
      <c r="DB141" s="17"/>
      <c r="DC141" s="17"/>
      <c r="DD141" s="17"/>
      <c r="DE141" s="17"/>
      <c r="DF141" s="17"/>
      <c r="DG141" s="17"/>
      <c r="DH141" s="26"/>
      <c r="DI141" s="17"/>
      <c r="DJ141" s="17"/>
      <c r="DK141" s="17"/>
      <c r="DL141" s="17"/>
      <c r="DM141" s="17">
        <v>6.62</v>
      </c>
      <c r="DN141" s="17">
        <v>6.63</v>
      </c>
      <c r="DO141" s="17">
        <v>6.63</v>
      </c>
      <c r="DP141" s="17">
        <v>6.63</v>
      </c>
      <c r="DQ141" s="17">
        <v>6.62</v>
      </c>
      <c r="DR141" s="17">
        <v>6.63</v>
      </c>
      <c r="DS141" s="17">
        <v>6.62</v>
      </c>
      <c r="DT141" s="17">
        <v>6.63</v>
      </c>
      <c r="DU141" s="17">
        <v>6.63</v>
      </c>
      <c r="DV141" s="17">
        <v>6.63</v>
      </c>
      <c r="DW141" s="17">
        <v>6.64</v>
      </c>
      <c r="DX141" s="17">
        <v>6.64</v>
      </c>
      <c r="DY141" s="17">
        <v>6.63</v>
      </c>
      <c r="DZ141" s="17">
        <v>6.63</v>
      </c>
      <c r="EA141" s="17">
        <v>6.63</v>
      </c>
      <c r="EB141" s="17">
        <v>6.62</v>
      </c>
      <c r="EC141" s="17">
        <v>6.61</v>
      </c>
      <c r="ED141" s="17">
        <v>6.62</v>
      </c>
      <c r="EE141" s="17">
        <v>6.61</v>
      </c>
      <c r="EF141" s="17">
        <v>6.61</v>
      </c>
      <c r="EG141" s="17">
        <v>6.61</v>
      </c>
      <c r="EH141" s="17">
        <v>6.62</v>
      </c>
      <c r="EI141" s="17">
        <v>6.61</v>
      </c>
      <c r="EJ141" s="17">
        <v>6.61</v>
      </c>
      <c r="EK141" s="17">
        <v>6.61</v>
      </c>
      <c r="EL141" s="17">
        <v>6.61</v>
      </c>
      <c r="EM141" s="17">
        <v>6.61</v>
      </c>
      <c r="EN141" s="17">
        <v>6.61</v>
      </c>
      <c r="EO141" s="17">
        <v>6.61</v>
      </c>
      <c r="EP141" s="17">
        <v>6.61</v>
      </c>
      <c r="EQ141" s="17">
        <v>6.61</v>
      </c>
      <c r="ER141" s="17">
        <v>6.61</v>
      </c>
      <c r="ES141" s="17">
        <v>6.61</v>
      </c>
      <c r="ET141" s="17">
        <v>6.61</v>
      </c>
      <c r="EU141" s="17">
        <v>6.6</v>
      </c>
      <c r="EV141" s="17">
        <v>6.6</v>
      </c>
      <c r="EW141" s="17">
        <v>6.6</v>
      </c>
      <c r="EX141" s="17">
        <v>6.61</v>
      </c>
      <c r="EY141" s="17">
        <v>6.6</v>
      </c>
      <c r="EZ141" s="17">
        <v>6.6</v>
      </c>
      <c r="FA141" s="17">
        <v>6.6</v>
      </c>
      <c r="FB141" s="17">
        <v>6.6</v>
      </c>
      <c r="FC141" s="17">
        <v>6.6</v>
      </c>
      <c r="FD141" s="17">
        <v>6.59</v>
      </c>
      <c r="FE141" s="17">
        <v>6.59</v>
      </c>
      <c r="FF141" s="17">
        <v>6.59</v>
      </c>
      <c r="FG141" s="17">
        <v>6.6</v>
      </c>
      <c r="FH141" s="17">
        <v>6.6</v>
      </c>
      <c r="FI141" s="17">
        <v>6.6</v>
      </c>
      <c r="FJ141" s="17">
        <v>6.6</v>
      </c>
      <c r="FK141" s="17">
        <v>6.6</v>
      </c>
      <c r="FL141" s="17">
        <v>6.6</v>
      </c>
      <c r="FM141" s="17">
        <v>6.6</v>
      </c>
      <c r="FN141" s="17">
        <v>6.6</v>
      </c>
      <c r="FO141" s="17">
        <v>6.6</v>
      </c>
      <c r="FP141" s="17">
        <v>6.6</v>
      </c>
      <c r="FQ141" s="17">
        <v>6.61</v>
      </c>
      <c r="FR141" s="17">
        <v>6.61</v>
      </c>
      <c r="FS141" s="17">
        <v>6.6</v>
      </c>
      <c r="FT141" s="17">
        <v>6.61</v>
      </c>
      <c r="FU141" s="17">
        <v>6.61</v>
      </c>
      <c r="FV141" s="17">
        <v>6.6</v>
      </c>
      <c r="FW141" s="17">
        <v>6.61</v>
      </c>
      <c r="FX141" s="17">
        <v>6.61</v>
      </c>
      <c r="FY141" s="17">
        <v>6.62</v>
      </c>
      <c r="FZ141" s="17">
        <v>6.61</v>
      </c>
      <c r="GA141" s="17">
        <v>6.62</v>
      </c>
      <c r="GB141" s="17">
        <v>6.62</v>
      </c>
      <c r="GC141" s="17">
        <v>6.62</v>
      </c>
      <c r="GD141" s="17">
        <v>6.61</v>
      </c>
      <c r="GE141" s="17">
        <v>6.61</v>
      </c>
      <c r="GF141" s="17">
        <v>6.61</v>
      </c>
      <c r="GG141" s="17">
        <v>6.61</v>
      </c>
      <c r="GH141" s="17">
        <v>6.61</v>
      </c>
      <c r="GI141" s="17">
        <v>6.6</v>
      </c>
      <c r="GJ141" s="17">
        <v>6.6</v>
      </c>
      <c r="GK141" s="17">
        <v>6.6</v>
      </c>
      <c r="GL141" s="17">
        <v>6.6</v>
      </c>
      <c r="GM141" s="17">
        <v>6.6</v>
      </c>
      <c r="GN141" s="17">
        <v>6.6</v>
      </c>
      <c r="GO141" s="17">
        <v>6.6</v>
      </c>
      <c r="GP141" s="17">
        <v>6.61</v>
      </c>
      <c r="GQ141" s="17">
        <v>6.6</v>
      </c>
      <c r="GR141" s="17">
        <v>6.6</v>
      </c>
      <c r="GS141" s="17">
        <v>6.59</v>
      </c>
      <c r="GT141" s="17">
        <v>6.58</v>
      </c>
      <c r="GU141" s="17">
        <v>6.59</v>
      </c>
      <c r="GV141" s="17">
        <v>6.59</v>
      </c>
      <c r="GW141" s="17">
        <v>6.61</v>
      </c>
      <c r="GX141" s="17">
        <v>6.62</v>
      </c>
      <c r="GY141" s="17">
        <v>6.61</v>
      </c>
      <c r="GZ141" s="17">
        <v>6.62</v>
      </c>
      <c r="HA141" s="17">
        <v>6.62</v>
      </c>
      <c r="HB141" s="17">
        <v>6.62</v>
      </c>
      <c r="HC141" s="17">
        <v>6.61</v>
      </c>
      <c r="HD141" s="17">
        <v>6.61</v>
      </c>
      <c r="HE141" s="17">
        <v>6.61</v>
      </c>
      <c r="HF141" s="17">
        <v>6.61</v>
      </c>
      <c r="HG141" s="17">
        <v>6.6</v>
      </c>
      <c r="HH141" s="17">
        <v>6.6</v>
      </c>
      <c r="HI141" s="17">
        <v>6.6</v>
      </c>
      <c r="HJ141" s="17">
        <v>6.59</v>
      </c>
      <c r="HK141" s="17">
        <v>6.59</v>
      </c>
      <c r="HL141" s="17">
        <v>6.58</v>
      </c>
      <c r="HM141" s="17">
        <v>6.59</v>
      </c>
      <c r="HN141" s="17">
        <v>6.59</v>
      </c>
      <c r="HO141" s="17">
        <v>6.59</v>
      </c>
      <c r="HP141" s="17">
        <v>6.59</v>
      </c>
      <c r="HQ141" s="17">
        <v>6.6</v>
      </c>
      <c r="HR141" s="17">
        <v>6.6</v>
      </c>
      <c r="HS141" s="17">
        <v>6.6</v>
      </c>
      <c r="HT141" s="17">
        <v>6.6</v>
      </c>
      <c r="HU141" s="17">
        <v>6.59</v>
      </c>
      <c r="HV141" s="17">
        <v>6.59</v>
      </c>
      <c r="HW141" s="17">
        <v>6.58</v>
      </c>
      <c r="HX141" s="17">
        <v>6.58</v>
      </c>
      <c r="HY141" s="17">
        <v>6.59</v>
      </c>
      <c r="HZ141" s="17">
        <v>6.59</v>
      </c>
      <c r="IA141" s="17">
        <v>6.59</v>
      </c>
      <c r="IB141" s="17">
        <v>6.59</v>
      </c>
      <c r="IC141" s="17">
        <v>6.6</v>
      </c>
      <c r="ID141" s="17">
        <v>6.59</v>
      </c>
      <c r="IE141" s="17">
        <v>6.59</v>
      </c>
      <c r="IF141" s="17">
        <v>6.59</v>
      </c>
      <c r="IG141" s="17">
        <v>6.59</v>
      </c>
      <c r="IH141" s="17">
        <v>6.59</v>
      </c>
      <c r="II141" s="17">
        <v>6.59</v>
      </c>
      <c r="IJ141" s="17">
        <v>6.59</v>
      </c>
      <c r="IK141" s="17">
        <v>6.59</v>
      </c>
      <c r="IL141" s="17">
        <v>6.6</v>
      </c>
      <c r="IM141" s="17">
        <v>6.59</v>
      </c>
      <c r="IN141" s="17">
        <v>6.6</v>
      </c>
      <c r="IO141" s="17">
        <v>6.61</v>
      </c>
      <c r="IP141" s="17">
        <v>6.62</v>
      </c>
      <c r="IQ141" s="17">
        <v>6.61</v>
      </c>
      <c r="IR141" s="17">
        <v>6.61</v>
      </c>
      <c r="IS141" s="17">
        <v>6.62</v>
      </c>
      <c r="IT141" s="17">
        <v>6.62</v>
      </c>
      <c r="IU141" s="17">
        <v>6.61</v>
      </c>
      <c r="IV141" s="17">
        <v>6.62</v>
      </c>
      <c r="IW141" s="17">
        <v>6.61</v>
      </c>
      <c r="IX141" s="17">
        <v>6.62</v>
      </c>
      <c r="IY141" s="17">
        <v>6.62</v>
      </c>
    </row>
    <row r="142" spans="1:259" x14ac:dyDescent="0.15">
      <c r="A142" s="17" t="s">
        <v>80</v>
      </c>
      <c r="B142" s="17" t="s">
        <v>81</v>
      </c>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26"/>
      <c r="AB142" s="17"/>
      <c r="AC142" s="26"/>
      <c r="AD142" s="26"/>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26"/>
      <c r="BK142" s="17"/>
      <c r="BL142" s="17"/>
      <c r="BM142" s="17"/>
      <c r="BN142" s="17"/>
      <c r="BO142" s="17"/>
      <c r="BP142" s="17"/>
      <c r="BQ142" s="17"/>
      <c r="BR142" s="17"/>
      <c r="BS142" s="17"/>
      <c r="BT142" s="17"/>
      <c r="BU142" s="17"/>
      <c r="BV142" s="17"/>
      <c r="BW142" s="17"/>
      <c r="BX142" s="26"/>
      <c r="BY142" s="26"/>
      <c r="BZ142" s="26"/>
      <c r="CA142" s="26"/>
      <c r="CB142" s="26"/>
      <c r="CC142" s="17"/>
      <c r="CD142" s="17"/>
      <c r="CE142" s="17"/>
      <c r="CF142" s="17"/>
      <c r="CG142" s="17"/>
      <c r="CH142" s="17"/>
      <c r="CI142" s="17"/>
      <c r="CJ142" s="26"/>
      <c r="CK142" s="17"/>
      <c r="CL142" s="17"/>
      <c r="CM142" s="17"/>
      <c r="CN142" s="17"/>
      <c r="CO142" s="17"/>
      <c r="CP142" s="17"/>
      <c r="CQ142" s="17"/>
      <c r="CR142" s="17"/>
      <c r="CS142" s="17"/>
      <c r="CT142" s="17"/>
      <c r="CU142" s="17"/>
      <c r="CV142" s="17"/>
      <c r="CW142" s="17"/>
      <c r="CX142" s="17"/>
      <c r="CY142" s="26"/>
      <c r="CZ142" s="26"/>
      <c r="DA142" s="26"/>
      <c r="DB142" s="17"/>
      <c r="DC142" s="17"/>
      <c r="DD142" s="17"/>
      <c r="DE142" s="17"/>
      <c r="DF142" s="17"/>
      <c r="DG142" s="17"/>
      <c r="DH142" s="26"/>
      <c r="DI142" s="17"/>
      <c r="DJ142" s="17"/>
      <c r="DK142" s="17"/>
      <c r="DL142" s="17"/>
      <c r="DM142" s="17">
        <v>15.4</v>
      </c>
      <c r="DN142" s="17">
        <v>15.41</v>
      </c>
      <c r="DO142" s="17">
        <v>15.41</v>
      </c>
      <c r="DP142" s="17">
        <v>15.41</v>
      </c>
      <c r="DQ142" s="17">
        <v>15.4</v>
      </c>
      <c r="DR142" s="17">
        <v>15.39</v>
      </c>
      <c r="DS142" s="17">
        <v>15.4</v>
      </c>
      <c r="DT142" s="17">
        <v>15.39</v>
      </c>
      <c r="DU142" s="17">
        <v>15.4</v>
      </c>
      <c r="DV142" s="17">
        <v>15.39</v>
      </c>
      <c r="DW142" s="17">
        <v>15.38</v>
      </c>
      <c r="DX142" s="17">
        <v>15.38</v>
      </c>
      <c r="DY142" s="17">
        <v>15.35</v>
      </c>
      <c r="DZ142" s="17">
        <v>15.39</v>
      </c>
      <c r="EA142" s="17">
        <v>15.38</v>
      </c>
      <c r="EB142" s="17">
        <v>15.36</v>
      </c>
      <c r="EC142" s="17">
        <v>15.35</v>
      </c>
      <c r="ED142" s="17">
        <v>15.35</v>
      </c>
      <c r="EE142" s="17">
        <v>15.33</v>
      </c>
      <c r="EF142" s="17">
        <v>15.3</v>
      </c>
      <c r="EG142" s="17">
        <v>15.3</v>
      </c>
      <c r="EH142" s="17">
        <v>15.31</v>
      </c>
      <c r="EI142" s="17">
        <v>15.33</v>
      </c>
      <c r="EJ142" s="17">
        <v>15.32</v>
      </c>
      <c r="EK142" s="17">
        <v>15.32</v>
      </c>
      <c r="EL142" s="17">
        <v>15.31</v>
      </c>
      <c r="EM142" s="17">
        <v>15.32</v>
      </c>
      <c r="EN142" s="17">
        <v>15.3</v>
      </c>
      <c r="EO142" s="17">
        <v>15.28</v>
      </c>
      <c r="EP142" s="17">
        <v>15.28</v>
      </c>
      <c r="EQ142" s="17">
        <v>15.28</v>
      </c>
      <c r="ER142" s="17">
        <v>15.3</v>
      </c>
      <c r="ES142" s="17">
        <v>15.32</v>
      </c>
      <c r="ET142" s="17">
        <v>15.34</v>
      </c>
      <c r="EU142" s="17">
        <v>15.34</v>
      </c>
      <c r="EV142" s="17">
        <v>15.29</v>
      </c>
      <c r="EW142" s="17">
        <v>15.29</v>
      </c>
      <c r="EX142" s="17">
        <v>15.29</v>
      </c>
      <c r="EY142" s="17">
        <v>15.25</v>
      </c>
      <c r="EZ142" s="17">
        <v>15.26</v>
      </c>
      <c r="FA142" s="17">
        <v>15.24</v>
      </c>
      <c r="FB142" s="17">
        <v>15.24</v>
      </c>
      <c r="FC142" s="17">
        <v>15.23</v>
      </c>
      <c r="FD142" s="17">
        <v>15.23</v>
      </c>
      <c r="FE142" s="17">
        <v>15.23</v>
      </c>
      <c r="FF142" s="17">
        <v>15.28</v>
      </c>
      <c r="FG142" s="17">
        <v>15.27</v>
      </c>
      <c r="FH142" s="17">
        <v>15.25</v>
      </c>
      <c r="FI142" s="17">
        <v>15.24</v>
      </c>
      <c r="FJ142" s="17">
        <v>15.26</v>
      </c>
      <c r="FK142" s="17">
        <v>15.26</v>
      </c>
      <c r="FL142" s="17">
        <v>15.27</v>
      </c>
      <c r="FM142" s="17">
        <v>15.26</v>
      </c>
      <c r="FN142" s="17">
        <v>15.27</v>
      </c>
      <c r="FO142" s="17">
        <v>15.26</v>
      </c>
      <c r="FP142" s="17">
        <v>15.27</v>
      </c>
      <c r="FQ142" s="17">
        <v>15.26</v>
      </c>
      <c r="FR142" s="17">
        <v>15.24</v>
      </c>
      <c r="FS142" s="17">
        <v>15.21</v>
      </c>
      <c r="FT142" s="17">
        <v>15.2</v>
      </c>
      <c r="FU142" s="17">
        <v>15.23</v>
      </c>
      <c r="FV142" s="17">
        <v>15.23</v>
      </c>
      <c r="FW142" s="17">
        <v>15.23</v>
      </c>
      <c r="FX142" s="17">
        <v>15.23</v>
      </c>
      <c r="FY142" s="17">
        <v>15.24</v>
      </c>
      <c r="FZ142" s="17">
        <v>15.26</v>
      </c>
      <c r="GA142" s="17">
        <v>15.23</v>
      </c>
      <c r="GB142" s="17">
        <v>15.27</v>
      </c>
      <c r="GC142" s="17">
        <v>15.27</v>
      </c>
      <c r="GD142" s="17">
        <v>15.29</v>
      </c>
      <c r="GE142" s="17">
        <v>15.27</v>
      </c>
      <c r="GF142" s="17">
        <v>15.26</v>
      </c>
      <c r="GG142" s="17">
        <v>15.22</v>
      </c>
      <c r="GH142" s="17">
        <v>15.18</v>
      </c>
      <c r="GI142" s="17">
        <v>15.17</v>
      </c>
      <c r="GJ142" s="17">
        <v>15.16</v>
      </c>
      <c r="GK142" s="17">
        <v>15.19</v>
      </c>
      <c r="GL142" s="17">
        <v>15.21</v>
      </c>
      <c r="GM142" s="17">
        <v>15.2</v>
      </c>
      <c r="GN142" s="17">
        <v>15.19</v>
      </c>
      <c r="GO142" s="17">
        <v>15.19</v>
      </c>
      <c r="GP142" s="17">
        <v>15.2</v>
      </c>
      <c r="GQ142" s="17">
        <v>15.15</v>
      </c>
      <c r="GR142" s="17">
        <v>15.19</v>
      </c>
      <c r="GS142" s="17">
        <v>15.18</v>
      </c>
      <c r="GT142" s="17">
        <v>15.18</v>
      </c>
      <c r="GU142" s="17">
        <v>15.19</v>
      </c>
      <c r="GV142" s="17">
        <v>15.18</v>
      </c>
      <c r="GW142" s="17">
        <v>15.2</v>
      </c>
      <c r="GX142" s="17">
        <v>15.2</v>
      </c>
      <c r="GY142" s="17">
        <v>15.25</v>
      </c>
      <c r="GZ142" s="17">
        <v>15.23</v>
      </c>
      <c r="HA142" s="17">
        <v>15.22</v>
      </c>
      <c r="HB142" s="17">
        <v>15.22</v>
      </c>
      <c r="HC142" s="17">
        <v>15.22</v>
      </c>
      <c r="HD142" s="17">
        <v>15.21</v>
      </c>
      <c r="HE142" s="17">
        <v>15.2</v>
      </c>
      <c r="HF142" s="17">
        <v>15.2</v>
      </c>
      <c r="HG142" s="17">
        <v>15.16</v>
      </c>
      <c r="HH142" s="17">
        <v>15.13</v>
      </c>
      <c r="HI142" s="17">
        <v>15.11</v>
      </c>
      <c r="HJ142" s="17">
        <v>15.1</v>
      </c>
      <c r="HK142" s="17">
        <v>15.13</v>
      </c>
      <c r="HL142" s="17">
        <v>15.13</v>
      </c>
      <c r="HM142" s="17">
        <v>15.13</v>
      </c>
      <c r="HN142" s="17">
        <v>15.13</v>
      </c>
      <c r="HO142" s="17">
        <v>15.13</v>
      </c>
      <c r="HP142" s="17">
        <v>15.11</v>
      </c>
      <c r="HQ142" s="17">
        <v>15.11</v>
      </c>
      <c r="HR142" s="17">
        <v>15.14</v>
      </c>
      <c r="HS142" s="17">
        <v>15.15</v>
      </c>
      <c r="HT142" s="17">
        <v>15.15</v>
      </c>
      <c r="HU142" s="17">
        <v>15.18</v>
      </c>
      <c r="HV142" s="17">
        <v>15.21</v>
      </c>
      <c r="HW142" s="17">
        <v>15.22</v>
      </c>
      <c r="HX142" s="17">
        <v>15.2</v>
      </c>
      <c r="HY142" s="17">
        <v>15.19</v>
      </c>
      <c r="HZ142" s="17">
        <v>15.17</v>
      </c>
      <c r="IA142" s="17">
        <v>15.15</v>
      </c>
      <c r="IB142" s="17">
        <v>15.16</v>
      </c>
      <c r="IC142" s="17">
        <v>15.17</v>
      </c>
      <c r="ID142" s="17">
        <v>15.16</v>
      </c>
      <c r="IE142" s="17">
        <v>15.16</v>
      </c>
      <c r="IF142" s="17">
        <v>15.15</v>
      </c>
      <c r="IG142" s="17">
        <v>15.13</v>
      </c>
      <c r="IH142" s="17">
        <v>15.12</v>
      </c>
      <c r="II142" s="17">
        <v>15.15</v>
      </c>
      <c r="IJ142" s="17">
        <v>15.14</v>
      </c>
      <c r="IK142" s="17">
        <v>15.12</v>
      </c>
      <c r="IL142" s="17">
        <v>15.12</v>
      </c>
      <c r="IM142" s="17">
        <v>15.12</v>
      </c>
      <c r="IN142" s="17">
        <v>15.13</v>
      </c>
      <c r="IO142" s="17">
        <v>15.14</v>
      </c>
      <c r="IP142" s="17">
        <v>15.14</v>
      </c>
      <c r="IQ142" s="17">
        <v>15.11</v>
      </c>
      <c r="IR142" s="17">
        <v>15.11</v>
      </c>
      <c r="IS142" s="17">
        <v>15.11</v>
      </c>
      <c r="IT142" s="17">
        <v>15.13</v>
      </c>
      <c r="IU142" s="17">
        <v>15.13</v>
      </c>
      <c r="IV142" s="17">
        <v>15.13</v>
      </c>
      <c r="IW142" s="17">
        <v>15.12</v>
      </c>
      <c r="IX142" s="17">
        <v>15.11</v>
      </c>
      <c r="IY142" s="17">
        <v>15.12</v>
      </c>
    </row>
    <row r="143" spans="1:259" x14ac:dyDescent="0.15">
      <c r="A143" s="17" t="s">
        <v>992</v>
      </c>
      <c r="B143" s="17" t="s">
        <v>993</v>
      </c>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26"/>
      <c r="AB143" s="17"/>
      <c r="AC143" s="26"/>
      <c r="AD143" s="26"/>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26"/>
      <c r="BK143" s="17"/>
      <c r="BL143" s="17"/>
      <c r="BM143" s="17"/>
      <c r="BN143" s="17"/>
      <c r="BO143" s="17"/>
      <c r="BP143" s="17"/>
      <c r="BQ143" s="17"/>
      <c r="BR143" s="17"/>
      <c r="BS143" s="17"/>
      <c r="BT143" s="17"/>
      <c r="BU143" s="17"/>
      <c r="BV143" s="17"/>
      <c r="BW143" s="17"/>
      <c r="BX143" s="26"/>
      <c r="BY143" s="26"/>
      <c r="BZ143" s="26"/>
      <c r="CA143" s="26"/>
      <c r="CB143" s="26"/>
      <c r="CC143" s="17"/>
      <c r="CD143" s="17"/>
      <c r="CE143" s="17"/>
      <c r="CF143" s="17"/>
      <c r="CG143" s="17"/>
      <c r="CH143" s="17"/>
      <c r="CI143" s="17"/>
      <c r="CJ143" s="26"/>
      <c r="CK143" s="17"/>
      <c r="CL143" s="17"/>
      <c r="CM143" s="17"/>
      <c r="CN143" s="17"/>
      <c r="CO143" s="17"/>
      <c r="CP143" s="17"/>
      <c r="CQ143" s="17"/>
      <c r="CR143" s="17"/>
      <c r="CS143" s="17"/>
      <c r="CT143" s="17"/>
      <c r="CU143" s="17"/>
      <c r="CV143" s="17"/>
      <c r="CW143" s="17"/>
      <c r="CX143" s="17"/>
      <c r="CY143" s="26"/>
      <c r="CZ143" s="26"/>
      <c r="DA143" s="26"/>
      <c r="DB143" s="17"/>
      <c r="DC143" s="17"/>
      <c r="DD143" s="17"/>
      <c r="DE143" s="17"/>
      <c r="DF143" s="17"/>
      <c r="DG143" s="17"/>
      <c r="DH143" s="26"/>
      <c r="DI143" s="17"/>
      <c r="DJ143" s="17"/>
      <c r="DK143" s="17"/>
      <c r="DL143" s="17"/>
      <c r="DM143" s="17">
        <v>11.89</v>
      </c>
      <c r="DN143" s="17">
        <v>11.91</v>
      </c>
      <c r="DO143" s="17">
        <v>11.9</v>
      </c>
      <c r="DP143" s="17">
        <v>11.9</v>
      </c>
      <c r="DQ143" s="17">
        <v>11.88</v>
      </c>
      <c r="DR143" s="17">
        <v>11.9</v>
      </c>
      <c r="DS143" s="17">
        <v>11.9</v>
      </c>
      <c r="DT143" s="17">
        <v>11.88</v>
      </c>
      <c r="DU143" s="17">
        <v>11.9</v>
      </c>
      <c r="DV143" s="17">
        <v>11.91</v>
      </c>
      <c r="DW143" s="17">
        <v>11.91</v>
      </c>
      <c r="DX143" s="17">
        <v>11.91</v>
      </c>
      <c r="DY143" s="17">
        <v>11.9</v>
      </c>
      <c r="DZ143" s="17">
        <v>11.91</v>
      </c>
      <c r="EA143" s="17">
        <v>11.91</v>
      </c>
      <c r="EB143" s="17">
        <v>11.89</v>
      </c>
      <c r="EC143" s="17">
        <v>11.9</v>
      </c>
      <c r="ED143" s="17">
        <v>11.91</v>
      </c>
      <c r="EE143" s="17">
        <v>11.94</v>
      </c>
      <c r="EF143" s="17">
        <v>11.95</v>
      </c>
      <c r="EG143" s="17">
        <v>11.95</v>
      </c>
      <c r="EH143" s="17">
        <v>11.94</v>
      </c>
      <c r="EI143" s="17">
        <v>11.94</v>
      </c>
      <c r="EJ143" s="17">
        <v>11.96</v>
      </c>
      <c r="EK143" s="17">
        <v>11.96</v>
      </c>
      <c r="EL143" s="17">
        <v>11.95</v>
      </c>
      <c r="EM143" s="17">
        <v>11.96</v>
      </c>
      <c r="EN143" s="17">
        <v>11.95</v>
      </c>
      <c r="EO143" s="17">
        <v>11.95</v>
      </c>
      <c r="EP143" s="17">
        <v>11.96</v>
      </c>
      <c r="EQ143" s="17">
        <v>11.96</v>
      </c>
      <c r="ER143" s="17">
        <v>11.97</v>
      </c>
      <c r="ES143" s="17">
        <v>11.96</v>
      </c>
      <c r="ET143" s="17">
        <v>11.96</v>
      </c>
      <c r="EU143" s="17">
        <v>11.93</v>
      </c>
      <c r="EV143" s="17">
        <v>11.95</v>
      </c>
      <c r="EW143" s="17">
        <v>11.94</v>
      </c>
      <c r="EX143" s="17">
        <v>11.95</v>
      </c>
      <c r="EY143" s="17">
        <v>11.94</v>
      </c>
      <c r="EZ143" s="17">
        <v>11.95</v>
      </c>
      <c r="FA143" s="17">
        <v>11.94</v>
      </c>
      <c r="FB143" s="17">
        <v>11.95</v>
      </c>
      <c r="FC143" s="17">
        <v>11.95</v>
      </c>
      <c r="FD143" s="17">
        <v>11.91</v>
      </c>
      <c r="FE143" s="17">
        <v>11.94</v>
      </c>
      <c r="FF143" s="17">
        <v>11.94</v>
      </c>
      <c r="FG143" s="17">
        <v>11.94</v>
      </c>
      <c r="FH143" s="17">
        <v>11.94</v>
      </c>
      <c r="FI143" s="17">
        <v>11.93</v>
      </c>
      <c r="FJ143" s="17">
        <v>11.92</v>
      </c>
      <c r="FK143" s="17">
        <v>11.92</v>
      </c>
      <c r="FL143" s="17">
        <v>11.91</v>
      </c>
      <c r="FM143" s="17">
        <v>11.93</v>
      </c>
      <c r="FN143" s="17">
        <v>11.92</v>
      </c>
      <c r="FO143" s="17">
        <v>11.92</v>
      </c>
      <c r="FP143" s="17">
        <v>11.93</v>
      </c>
      <c r="FQ143" s="17">
        <v>11.93</v>
      </c>
      <c r="FR143" s="17">
        <v>11.93</v>
      </c>
      <c r="FS143" s="17">
        <v>11.93</v>
      </c>
      <c r="FT143" s="17">
        <v>11.93</v>
      </c>
      <c r="FU143" s="17">
        <v>11.92</v>
      </c>
      <c r="FV143" s="17">
        <v>11.91</v>
      </c>
      <c r="FW143" s="17">
        <v>11.9</v>
      </c>
      <c r="FX143" s="17">
        <v>11.92</v>
      </c>
      <c r="FY143" s="17">
        <v>11.91</v>
      </c>
      <c r="FZ143" s="17">
        <v>11.92</v>
      </c>
      <c r="GA143" s="17">
        <v>11.92</v>
      </c>
      <c r="GB143" s="17">
        <v>11.92</v>
      </c>
      <c r="GC143" s="17">
        <v>11.9</v>
      </c>
      <c r="GD143" s="17">
        <v>11.91</v>
      </c>
      <c r="GE143" s="17">
        <v>11.92</v>
      </c>
      <c r="GF143" s="17">
        <v>11.91</v>
      </c>
      <c r="GG143" s="17">
        <v>11.9</v>
      </c>
      <c r="GH143" s="17">
        <v>11.89</v>
      </c>
      <c r="GI143" s="17">
        <v>11.9</v>
      </c>
      <c r="GJ143" s="17">
        <v>11.9</v>
      </c>
      <c r="GK143" s="17">
        <v>11.89</v>
      </c>
      <c r="GL143" s="17">
        <v>11.87</v>
      </c>
      <c r="GM143" s="17">
        <v>11.9</v>
      </c>
      <c r="GN143" s="17">
        <v>11.95</v>
      </c>
      <c r="GO143" s="17">
        <v>11.95</v>
      </c>
      <c r="GP143" s="17">
        <v>11.93</v>
      </c>
      <c r="GQ143" s="17">
        <v>11.95</v>
      </c>
      <c r="GR143" s="17">
        <v>11.93</v>
      </c>
      <c r="GS143" s="17">
        <v>11.94</v>
      </c>
      <c r="GT143" s="17">
        <v>11.94</v>
      </c>
      <c r="GU143" s="17">
        <v>11.94</v>
      </c>
      <c r="GV143" s="17">
        <v>11.93</v>
      </c>
      <c r="GW143" s="17">
        <v>11.91</v>
      </c>
      <c r="GX143" s="17">
        <v>11.92</v>
      </c>
      <c r="GY143" s="17">
        <v>11.92</v>
      </c>
      <c r="GZ143" s="17">
        <v>11.93</v>
      </c>
      <c r="HA143" s="17">
        <v>11.93</v>
      </c>
      <c r="HB143" s="17">
        <v>11.93</v>
      </c>
      <c r="HC143" s="17">
        <v>11.93</v>
      </c>
      <c r="HD143" s="17">
        <v>11.94</v>
      </c>
      <c r="HE143" s="17">
        <v>11.93</v>
      </c>
      <c r="HF143" s="17">
        <v>11.91</v>
      </c>
      <c r="HG143" s="17">
        <v>11.92</v>
      </c>
      <c r="HH143" s="17">
        <v>11.92</v>
      </c>
      <c r="HI143" s="17">
        <v>11.93</v>
      </c>
      <c r="HJ143" s="17">
        <v>11.9</v>
      </c>
      <c r="HK143" s="17">
        <v>11.92</v>
      </c>
      <c r="HL143" s="17">
        <v>11.91</v>
      </c>
      <c r="HM143" s="17">
        <v>11.9</v>
      </c>
      <c r="HN143" s="17">
        <v>11.92</v>
      </c>
      <c r="HO143" s="17">
        <v>11.94</v>
      </c>
      <c r="HP143" s="17">
        <v>11.93</v>
      </c>
      <c r="HQ143" s="17">
        <v>11.93</v>
      </c>
      <c r="HR143" s="17">
        <v>11.93</v>
      </c>
      <c r="HS143" s="17">
        <v>11.93</v>
      </c>
      <c r="HT143" s="17">
        <v>11.93</v>
      </c>
      <c r="HU143" s="17">
        <v>11.91</v>
      </c>
      <c r="HV143" s="17">
        <v>11.91</v>
      </c>
      <c r="HW143" s="17">
        <v>11.91</v>
      </c>
      <c r="HX143" s="17">
        <v>11.91</v>
      </c>
      <c r="HY143" s="17">
        <v>11.9</v>
      </c>
      <c r="HZ143" s="17">
        <v>11.91</v>
      </c>
      <c r="IA143" s="17">
        <v>11.93</v>
      </c>
      <c r="IB143" s="17">
        <v>11.92</v>
      </c>
      <c r="IC143" s="17">
        <v>11.91</v>
      </c>
      <c r="ID143" s="17">
        <v>11.89</v>
      </c>
      <c r="IE143" s="17">
        <v>11.89</v>
      </c>
      <c r="IF143" s="17">
        <v>11.9</v>
      </c>
      <c r="IG143" s="17">
        <v>11.9</v>
      </c>
      <c r="IH143" s="17">
        <v>11.91</v>
      </c>
      <c r="II143" s="17">
        <v>11.91</v>
      </c>
      <c r="IJ143" s="17">
        <v>11.9</v>
      </c>
      <c r="IK143" s="17">
        <v>11.89</v>
      </c>
      <c r="IL143" s="17">
        <v>11.9</v>
      </c>
      <c r="IM143" s="17">
        <v>11.88</v>
      </c>
      <c r="IN143" s="17">
        <v>11.89</v>
      </c>
      <c r="IO143" s="17">
        <v>11.9</v>
      </c>
      <c r="IP143" s="17">
        <v>11.9</v>
      </c>
      <c r="IQ143" s="17">
        <v>11.88</v>
      </c>
      <c r="IR143" s="17">
        <v>11.89</v>
      </c>
      <c r="IS143" s="17">
        <v>11.89</v>
      </c>
      <c r="IT143" s="17">
        <v>11.88</v>
      </c>
      <c r="IU143" s="17">
        <v>11.86</v>
      </c>
      <c r="IV143" s="17">
        <v>11.86</v>
      </c>
      <c r="IW143" s="17">
        <v>11.86</v>
      </c>
      <c r="IX143" s="17">
        <v>11.9</v>
      </c>
      <c r="IY143" s="17">
        <v>11.98</v>
      </c>
    </row>
    <row r="144" spans="1:259" x14ac:dyDescent="0.15">
      <c r="A144" s="17" t="s">
        <v>164</v>
      </c>
      <c r="B144" s="17" t="s">
        <v>165</v>
      </c>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26"/>
      <c r="AB144" s="17"/>
      <c r="AC144" s="26"/>
      <c r="AD144" s="26"/>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26"/>
      <c r="BK144" s="17"/>
      <c r="BL144" s="17"/>
      <c r="BM144" s="17"/>
      <c r="BN144" s="17"/>
      <c r="BO144" s="17"/>
      <c r="BP144" s="17"/>
      <c r="BQ144" s="17"/>
      <c r="BR144" s="17"/>
      <c r="BS144" s="17"/>
      <c r="BT144" s="17"/>
      <c r="BU144" s="17"/>
      <c r="BV144" s="17"/>
      <c r="BW144" s="17"/>
      <c r="BX144" s="26"/>
      <c r="BY144" s="26"/>
      <c r="BZ144" s="26"/>
      <c r="CA144" s="26"/>
      <c r="CB144" s="26"/>
      <c r="CC144" s="17"/>
      <c r="CD144" s="17"/>
      <c r="CE144" s="17"/>
      <c r="CF144" s="17"/>
      <c r="CG144" s="17"/>
      <c r="CH144" s="17"/>
      <c r="CI144" s="17"/>
      <c r="CJ144" s="26"/>
      <c r="CK144" s="17"/>
      <c r="CL144" s="17"/>
      <c r="CM144" s="17"/>
      <c r="CN144" s="17"/>
      <c r="CO144" s="17"/>
      <c r="CP144" s="17"/>
      <c r="CQ144" s="17"/>
      <c r="CR144" s="17"/>
      <c r="CS144" s="17"/>
      <c r="CT144" s="17"/>
      <c r="CU144" s="17"/>
      <c r="CV144" s="17"/>
      <c r="CW144" s="17"/>
      <c r="CX144" s="17"/>
      <c r="CY144" s="26"/>
      <c r="CZ144" s="26"/>
      <c r="DA144" s="26"/>
      <c r="DB144" s="17"/>
      <c r="DC144" s="17"/>
      <c r="DD144" s="17"/>
      <c r="DE144" s="17"/>
      <c r="DF144" s="17"/>
      <c r="DG144" s="17"/>
      <c r="DH144" s="26"/>
      <c r="DI144" s="17"/>
      <c r="DJ144" s="17"/>
      <c r="DK144" s="17"/>
      <c r="DL144" s="17"/>
      <c r="DM144" s="17">
        <v>25.95</v>
      </c>
      <c r="DN144" s="17">
        <v>25.95</v>
      </c>
      <c r="DO144" s="17">
        <v>25.96</v>
      </c>
      <c r="DP144" s="17">
        <v>25.95</v>
      </c>
      <c r="DQ144" s="17">
        <v>25.96</v>
      </c>
      <c r="DR144" s="17">
        <v>25.96</v>
      </c>
      <c r="DS144" s="17">
        <v>25.96</v>
      </c>
      <c r="DT144" s="17">
        <v>25.96</v>
      </c>
      <c r="DU144" s="17">
        <v>25.95</v>
      </c>
      <c r="DV144" s="17">
        <v>25.92</v>
      </c>
      <c r="DW144" s="17">
        <v>25.93</v>
      </c>
      <c r="DX144" s="17">
        <v>25.9</v>
      </c>
      <c r="DY144" s="17">
        <v>25.91</v>
      </c>
      <c r="DZ144" s="17">
        <v>25.86</v>
      </c>
      <c r="EA144" s="17">
        <v>25.81</v>
      </c>
      <c r="EB144" s="17">
        <v>25.81</v>
      </c>
      <c r="EC144" s="17">
        <v>25.8</v>
      </c>
      <c r="ED144" s="17">
        <v>25.8</v>
      </c>
      <c r="EE144" s="17">
        <v>25.85</v>
      </c>
      <c r="EF144" s="17">
        <v>25.84</v>
      </c>
      <c r="EG144" s="17">
        <v>25.83</v>
      </c>
      <c r="EH144" s="17">
        <v>25.83</v>
      </c>
      <c r="EI144" s="17">
        <v>25.81</v>
      </c>
      <c r="EJ144" s="17">
        <v>25.83</v>
      </c>
      <c r="EK144" s="17">
        <v>25.81</v>
      </c>
      <c r="EL144" s="17">
        <v>25.82</v>
      </c>
      <c r="EM144" s="17">
        <v>25.82</v>
      </c>
      <c r="EN144" s="17">
        <v>25.82</v>
      </c>
      <c r="EO144" s="17">
        <v>25.85</v>
      </c>
      <c r="EP144" s="17">
        <v>25.85</v>
      </c>
      <c r="EQ144" s="17">
        <v>25.87</v>
      </c>
      <c r="ER144" s="17">
        <v>25.86</v>
      </c>
      <c r="ES144" s="17">
        <v>25.84</v>
      </c>
      <c r="ET144" s="17">
        <v>25.85</v>
      </c>
      <c r="EU144" s="17">
        <v>25.85</v>
      </c>
      <c r="EV144" s="17">
        <v>25.86</v>
      </c>
      <c r="EW144" s="17">
        <v>25.88</v>
      </c>
      <c r="EX144" s="17">
        <v>25.91</v>
      </c>
      <c r="EY144" s="17">
        <v>25.93</v>
      </c>
      <c r="EZ144" s="17">
        <v>25.91</v>
      </c>
      <c r="FA144" s="17">
        <v>25.88</v>
      </c>
      <c r="FB144" s="17">
        <v>25.9</v>
      </c>
      <c r="FC144" s="17">
        <v>25.89</v>
      </c>
      <c r="FD144" s="17">
        <v>25.89</v>
      </c>
      <c r="FE144" s="17">
        <v>25.89</v>
      </c>
      <c r="FF144" s="17">
        <v>25.88</v>
      </c>
      <c r="FG144" s="17">
        <v>25.88</v>
      </c>
      <c r="FH144" s="17">
        <v>25.88</v>
      </c>
      <c r="FI144" s="17">
        <v>25.89</v>
      </c>
      <c r="FJ144" s="17">
        <v>25.88</v>
      </c>
      <c r="FK144" s="17">
        <v>25.88</v>
      </c>
      <c r="FL144" s="17">
        <v>25.88</v>
      </c>
      <c r="FM144" s="17">
        <v>25.87</v>
      </c>
      <c r="FN144" s="17">
        <v>25.87</v>
      </c>
      <c r="FO144" s="17">
        <v>25.85</v>
      </c>
      <c r="FP144" s="17">
        <v>25.85</v>
      </c>
      <c r="FQ144" s="17">
        <v>25.88</v>
      </c>
      <c r="FR144" s="17">
        <v>25.87</v>
      </c>
      <c r="FS144" s="17">
        <v>25.87</v>
      </c>
      <c r="FT144" s="17">
        <v>25.88</v>
      </c>
      <c r="FU144" s="17">
        <v>25.88</v>
      </c>
      <c r="FV144" s="17">
        <v>25.88</v>
      </c>
      <c r="FW144" s="17">
        <v>25.88</v>
      </c>
      <c r="FX144" s="17">
        <v>25.86</v>
      </c>
      <c r="FY144" s="17">
        <v>25.87</v>
      </c>
      <c r="FZ144" s="17">
        <v>25.88</v>
      </c>
      <c r="GA144" s="17">
        <v>25.91</v>
      </c>
      <c r="GB144" s="17">
        <v>25.98</v>
      </c>
      <c r="GC144" s="17">
        <v>25.98</v>
      </c>
      <c r="GD144" s="17">
        <v>25.95</v>
      </c>
      <c r="GE144" s="17">
        <v>25.93</v>
      </c>
      <c r="GF144" s="17">
        <v>25.91</v>
      </c>
      <c r="GG144" s="17">
        <v>25.9</v>
      </c>
      <c r="GH144" s="17">
        <v>25.92</v>
      </c>
      <c r="GI144" s="17">
        <v>25.9</v>
      </c>
      <c r="GJ144" s="17">
        <v>25.89</v>
      </c>
      <c r="GK144" s="17">
        <v>25.87</v>
      </c>
      <c r="GL144" s="17">
        <v>25.83</v>
      </c>
      <c r="GM144" s="17">
        <v>25.83</v>
      </c>
      <c r="GN144" s="17">
        <v>25.83</v>
      </c>
      <c r="GO144" s="17">
        <v>25.84</v>
      </c>
      <c r="GP144" s="17">
        <v>25.83</v>
      </c>
      <c r="GQ144" s="17">
        <v>25.84</v>
      </c>
      <c r="GR144" s="17">
        <v>25.84</v>
      </c>
      <c r="GS144" s="17">
        <v>25.84</v>
      </c>
      <c r="GT144" s="17">
        <v>25.88</v>
      </c>
      <c r="GU144" s="17">
        <v>25.86</v>
      </c>
      <c r="GV144" s="17">
        <v>25.84</v>
      </c>
      <c r="GW144" s="17">
        <v>25.85</v>
      </c>
      <c r="GX144" s="17">
        <v>25.95</v>
      </c>
      <c r="GY144" s="17">
        <v>25.88</v>
      </c>
      <c r="GZ144" s="17">
        <v>25.91</v>
      </c>
      <c r="HA144" s="17">
        <v>25.9</v>
      </c>
      <c r="HB144" s="17">
        <v>25.9</v>
      </c>
      <c r="HC144" s="17">
        <v>25.9</v>
      </c>
      <c r="HD144" s="17">
        <v>25.94</v>
      </c>
      <c r="HE144" s="17">
        <v>25.93</v>
      </c>
      <c r="HF144" s="17">
        <v>25.94</v>
      </c>
      <c r="HG144" s="17">
        <v>25.96</v>
      </c>
      <c r="HH144" s="17">
        <v>25.95</v>
      </c>
      <c r="HI144" s="17">
        <v>25.94</v>
      </c>
      <c r="HJ144" s="17">
        <v>25.9</v>
      </c>
      <c r="HK144" s="17">
        <v>25.89</v>
      </c>
      <c r="HL144" s="17">
        <v>25.88</v>
      </c>
      <c r="HM144" s="17">
        <v>25.89</v>
      </c>
      <c r="HN144" s="17">
        <v>25.89</v>
      </c>
      <c r="HO144" s="17">
        <v>25.88</v>
      </c>
      <c r="HP144" s="17">
        <v>25.84</v>
      </c>
      <c r="HQ144" s="17">
        <v>25.83</v>
      </c>
      <c r="HR144" s="17">
        <v>25.83</v>
      </c>
      <c r="HS144" s="17">
        <v>25.84</v>
      </c>
      <c r="HT144" s="17">
        <v>25.84</v>
      </c>
      <c r="HU144" s="17">
        <v>25.85</v>
      </c>
      <c r="HV144" s="17">
        <v>25.84</v>
      </c>
      <c r="HW144" s="17">
        <v>25.86</v>
      </c>
      <c r="HX144" s="17">
        <v>25.89</v>
      </c>
      <c r="HY144" s="17">
        <v>25.89</v>
      </c>
      <c r="HZ144" s="17">
        <v>25.88</v>
      </c>
      <c r="IA144" s="17">
        <v>25.86</v>
      </c>
      <c r="IB144" s="17">
        <v>25.85</v>
      </c>
      <c r="IC144" s="17">
        <v>25.85</v>
      </c>
      <c r="ID144" s="17">
        <v>25.84</v>
      </c>
      <c r="IE144" s="17">
        <v>25.85</v>
      </c>
      <c r="IF144" s="17">
        <v>25.84</v>
      </c>
      <c r="IG144" s="17">
        <v>25.84</v>
      </c>
      <c r="IH144" s="17">
        <v>25.84</v>
      </c>
      <c r="II144" s="17">
        <v>25.83</v>
      </c>
      <c r="IJ144" s="17">
        <v>25.8</v>
      </c>
      <c r="IK144" s="17">
        <v>25.8</v>
      </c>
      <c r="IL144" s="17">
        <v>25.8</v>
      </c>
      <c r="IM144" s="17">
        <v>25.81</v>
      </c>
      <c r="IN144" s="17">
        <v>25.81</v>
      </c>
      <c r="IO144" s="17">
        <v>25.85</v>
      </c>
      <c r="IP144" s="17">
        <v>25.88</v>
      </c>
      <c r="IQ144" s="17">
        <v>25.86</v>
      </c>
      <c r="IR144" s="17">
        <v>25.86</v>
      </c>
      <c r="IS144" s="17">
        <v>25.87</v>
      </c>
      <c r="IT144" s="17">
        <v>25.86</v>
      </c>
      <c r="IU144" s="17">
        <v>25.87</v>
      </c>
      <c r="IV144" s="17">
        <v>25.82</v>
      </c>
      <c r="IW144" s="17">
        <v>25.84</v>
      </c>
      <c r="IX144" s="17">
        <v>25.84</v>
      </c>
      <c r="IY144" s="17">
        <v>25.84</v>
      </c>
    </row>
    <row r="145" spans="1:259" x14ac:dyDescent="0.15">
      <c r="A145" s="17" t="s">
        <v>483</v>
      </c>
      <c r="B145" s="17" t="s">
        <v>484</v>
      </c>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26"/>
      <c r="AB145" s="17"/>
      <c r="AC145" s="26"/>
      <c r="AD145" s="26"/>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26"/>
      <c r="BK145" s="17"/>
      <c r="BL145" s="17"/>
      <c r="BM145" s="17"/>
      <c r="BN145" s="17"/>
      <c r="BO145" s="17"/>
      <c r="BP145" s="17"/>
      <c r="BQ145" s="17"/>
      <c r="BR145" s="17"/>
      <c r="BS145" s="17"/>
      <c r="BT145" s="17"/>
      <c r="BU145" s="17"/>
      <c r="BV145" s="17"/>
      <c r="BW145" s="17"/>
      <c r="BX145" s="26"/>
      <c r="BY145" s="26"/>
      <c r="BZ145" s="26"/>
      <c r="CA145" s="26"/>
      <c r="CB145" s="26"/>
      <c r="CC145" s="17"/>
      <c r="CD145" s="17"/>
      <c r="CE145" s="17"/>
      <c r="CF145" s="17"/>
      <c r="CG145" s="17"/>
      <c r="CH145" s="17"/>
      <c r="CI145" s="17"/>
      <c r="CJ145" s="26"/>
      <c r="CK145" s="17"/>
      <c r="CL145" s="17"/>
      <c r="CM145" s="17"/>
      <c r="CN145" s="17"/>
      <c r="CO145" s="17"/>
      <c r="CP145" s="17"/>
      <c r="CQ145" s="17"/>
      <c r="CR145" s="17"/>
      <c r="CS145" s="17"/>
      <c r="CT145" s="17"/>
      <c r="CU145" s="17"/>
      <c r="CV145" s="17"/>
      <c r="CW145" s="17"/>
      <c r="CX145" s="17"/>
      <c r="CY145" s="26"/>
      <c r="CZ145" s="26"/>
      <c r="DA145" s="26"/>
      <c r="DB145" s="17"/>
      <c r="DC145" s="17"/>
      <c r="DD145" s="17"/>
      <c r="DE145" s="17"/>
      <c r="DF145" s="17"/>
      <c r="DG145" s="17"/>
      <c r="DH145" s="26"/>
      <c r="DI145" s="17"/>
      <c r="DJ145" s="17"/>
      <c r="DK145" s="17"/>
      <c r="DL145" s="17"/>
      <c r="DM145" s="17">
        <v>33.9</v>
      </c>
      <c r="DN145" s="17">
        <v>33.93</v>
      </c>
      <c r="DO145" s="17">
        <v>33.92</v>
      </c>
      <c r="DP145" s="17">
        <v>33.89</v>
      </c>
      <c r="DQ145" s="17">
        <v>33.86</v>
      </c>
      <c r="DR145" s="17">
        <v>33.880000000000003</v>
      </c>
      <c r="DS145" s="17">
        <v>33.86</v>
      </c>
      <c r="DT145" s="17">
        <v>33.880000000000003</v>
      </c>
      <c r="DU145" s="17">
        <v>33.86</v>
      </c>
      <c r="DV145" s="17">
        <v>33.9</v>
      </c>
      <c r="DW145" s="17">
        <v>33.869999999999997</v>
      </c>
      <c r="DX145" s="17">
        <v>33.85</v>
      </c>
      <c r="DY145" s="17">
        <v>33.9</v>
      </c>
      <c r="DZ145" s="17">
        <v>33.85</v>
      </c>
      <c r="EA145" s="17">
        <v>33.85</v>
      </c>
      <c r="EB145" s="17">
        <v>33.840000000000003</v>
      </c>
      <c r="EC145" s="17">
        <v>33.85</v>
      </c>
      <c r="ED145" s="17">
        <v>33.840000000000003</v>
      </c>
      <c r="EE145" s="17">
        <v>33.840000000000003</v>
      </c>
      <c r="EF145" s="17">
        <v>33.840000000000003</v>
      </c>
      <c r="EG145" s="17">
        <v>33.83</v>
      </c>
      <c r="EH145" s="17">
        <v>33.81</v>
      </c>
      <c r="EI145" s="17">
        <v>33.76</v>
      </c>
      <c r="EJ145" s="17">
        <v>33.729999999999997</v>
      </c>
      <c r="EK145" s="17">
        <v>33.729999999999997</v>
      </c>
      <c r="EL145" s="17">
        <v>33.799999999999997</v>
      </c>
      <c r="EM145" s="17">
        <v>33.78</v>
      </c>
      <c r="EN145" s="17">
        <v>33.79</v>
      </c>
      <c r="EO145" s="17">
        <v>33.799999999999997</v>
      </c>
      <c r="EP145" s="17">
        <v>33.81</v>
      </c>
      <c r="EQ145" s="17">
        <v>33.83</v>
      </c>
      <c r="ER145" s="17">
        <v>33.799999999999997</v>
      </c>
      <c r="ES145" s="17">
        <v>33.799999999999997</v>
      </c>
      <c r="ET145" s="17">
        <v>33.840000000000003</v>
      </c>
      <c r="EU145" s="17">
        <v>33.85</v>
      </c>
      <c r="EV145" s="17">
        <v>33.78</v>
      </c>
      <c r="EW145" s="17">
        <v>33.78</v>
      </c>
      <c r="EX145" s="17">
        <v>33.79</v>
      </c>
      <c r="EY145" s="17">
        <v>33.85</v>
      </c>
      <c r="EZ145" s="17">
        <v>33.799999999999997</v>
      </c>
      <c r="FA145" s="17">
        <v>33.85</v>
      </c>
      <c r="FB145" s="17">
        <v>33.86</v>
      </c>
      <c r="FC145" s="17">
        <v>33.869999999999997</v>
      </c>
      <c r="FD145" s="17">
        <v>33.81</v>
      </c>
      <c r="FE145" s="17">
        <v>33.880000000000003</v>
      </c>
      <c r="FF145" s="17">
        <v>33.880000000000003</v>
      </c>
      <c r="FG145" s="17">
        <v>33.880000000000003</v>
      </c>
      <c r="FH145" s="17">
        <v>33.89</v>
      </c>
      <c r="FI145" s="17">
        <v>33.85</v>
      </c>
      <c r="FJ145" s="17">
        <v>33.85</v>
      </c>
      <c r="FK145" s="17">
        <v>33.9</v>
      </c>
      <c r="FL145" s="17">
        <v>33.9</v>
      </c>
      <c r="FM145" s="17">
        <v>33.9</v>
      </c>
      <c r="FN145" s="17">
        <v>33.9</v>
      </c>
      <c r="FO145" s="17">
        <v>33.909999999999997</v>
      </c>
      <c r="FP145" s="17">
        <v>33.909999999999997</v>
      </c>
      <c r="FQ145" s="17">
        <v>33.909999999999997</v>
      </c>
      <c r="FR145" s="17">
        <v>33.840000000000003</v>
      </c>
      <c r="FS145" s="17">
        <v>33.85</v>
      </c>
      <c r="FT145" s="17">
        <v>33.83</v>
      </c>
      <c r="FU145" s="17">
        <v>33.83</v>
      </c>
      <c r="FV145" s="17">
        <v>33.83</v>
      </c>
      <c r="FW145" s="17">
        <v>33.83</v>
      </c>
      <c r="FX145" s="17">
        <v>33.89</v>
      </c>
      <c r="FY145" s="17">
        <v>33.9</v>
      </c>
      <c r="FZ145" s="17">
        <v>33.9</v>
      </c>
      <c r="GA145" s="17">
        <v>33.85</v>
      </c>
      <c r="GB145" s="17">
        <v>33.85</v>
      </c>
      <c r="GC145" s="17">
        <v>33.9</v>
      </c>
      <c r="GD145" s="17">
        <v>33.9</v>
      </c>
      <c r="GE145" s="17">
        <v>33.9</v>
      </c>
      <c r="GF145" s="17">
        <v>33.86</v>
      </c>
      <c r="GG145" s="17">
        <v>33.840000000000003</v>
      </c>
      <c r="GH145" s="17">
        <v>33.840000000000003</v>
      </c>
      <c r="GI145" s="17">
        <v>33.880000000000003</v>
      </c>
      <c r="GJ145" s="17">
        <v>33.89</v>
      </c>
      <c r="GK145" s="17">
        <v>33.880000000000003</v>
      </c>
      <c r="GL145" s="17">
        <v>33.83</v>
      </c>
      <c r="GM145" s="17">
        <v>33.83</v>
      </c>
      <c r="GN145" s="17">
        <v>33.9</v>
      </c>
      <c r="GO145" s="17">
        <v>33.909999999999997</v>
      </c>
      <c r="GP145" s="17">
        <v>33.9</v>
      </c>
      <c r="GQ145" s="17">
        <v>33.9</v>
      </c>
      <c r="GR145" s="17">
        <v>33.880000000000003</v>
      </c>
      <c r="GS145" s="17">
        <v>33.799999999999997</v>
      </c>
      <c r="GT145" s="17">
        <v>33.869999999999997</v>
      </c>
      <c r="GU145" s="17">
        <v>33.86</v>
      </c>
      <c r="GV145" s="17">
        <v>33.869999999999997</v>
      </c>
      <c r="GW145" s="17">
        <v>33.86</v>
      </c>
      <c r="GX145" s="17">
        <v>33.85</v>
      </c>
      <c r="GY145" s="17">
        <v>33.869999999999997</v>
      </c>
      <c r="GZ145" s="17">
        <v>33.85</v>
      </c>
      <c r="HA145" s="17">
        <v>33.86</v>
      </c>
      <c r="HB145" s="17">
        <v>33.840000000000003</v>
      </c>
      <c r="HC145" s="17">
        <v>33.9</v>
      </c>
      <c r="HD145" s="17">
        <v>33.83</v>
      </c>
      <c r="HE145" s="17">
        <v>33.89</v>
      </c>
      <c r="HF145" s="17">
        <v>33.86</v>
      </c>
      <c r="HG145" s="17">
        <v>33.82</v>
      </c>
      <c r="HH145" s="17">
        <v>33.81</v>
      </c>
      <c r="HI145" s="17">
        <v>33.869999999999997</v>
      </c>
      <c r="HJ145" s="17">
        <v>33.799999999999997</v>
      </c>
      <c r="HK145" s="17">
        <v>33.770000000000003</v>
      </c>
      <c r="HL145" s="17">
        <v>33.770000000000003</v>
      </c>
      <c r="HM145" s="17">
        <v>33.85</v>
      </c>
      <c r="HN145" s="17">
        <v>33.840000000000003</v>
      </c>
      <c r="HO145" s="17">
        <v>33.799999999999997</v>
      </c>
      <c r="HP145" s="17">
        <v>33.78</v>
      </c>
      <c r="HQ145" s="17">
        <v>33.79</v>
      </c>
      <c r="HR145" s="17">
        <v>33.799999999999997</v>
      </c>
      <c r="HS145" s="17">
        <v>33.799999999999997</v>
      </c>
      <c r="HT145" s="17">
        <v>33.770000000000003</v>
      </c>
      <c r="HU145" s="17">
        <v>33.76</v>
      </c>
      <c r="HV145" s="17">
        <v>33.78</v>
      </c>
      <c r="HW145" s="17">
        <v>33.78</v>
      </c>
      <c r="HX145" s="17">
        <v>33.85</v>
      </c>
      <c r="HY145" s="17">
        <v>33.78</v>
      </c>
      <c r="HZ145" s="17">
        <v>33.78</v>
      </c>
      <c r="IA145" s="17">
        <v>33.79</v>
      </c>
      <c r="IB145" s="17">
        <v>33.770000000000003</v>
      </c>
      <c r="IC145" s="17">
        <v>33.799999999999997</v>
      </c>
      <c r="ID145" s="17">
        <v>33.81</v>
      </c>
      <c r="IE145" s="17">
        <v>33.82</v>
      </c>
      <c r="IF145" s="17">
        <v>33.83</v>
      </c>
      <c r="IG145" s="17">
        <v>33.9</v>
      </c>
      <c r="IH145" s="17">
        <v>33.909999999999997</v>
      </c>
      <c r="II145" s="17">
        <v>33.85</v>
      </c>
      <c r="IJ145" s="17">
        <v>33.85</v>
      </c>
      <c r="IK145" s="17">
        <v>33.9</v>
      </c>
      <c r="IL145" s="17">
        <v>33.92</v>
      </c>
      <c r="IM145" s="17">
        <v>33.92</v>
      </c>
      <c r="IN145" s="17">
        <v>33.9</v>
      </c>
      <c r="IO145" s="17">
        <v>33.869999999999997</v>
      </c>
      <c r="IP145" s="17">
        <v>33.880000000000003</v>
      </c>
      <c r="IQ145" s="17">
        <v>33.89</v>
      </c>
      <c r="IR145" s="17">
        <v>33.83</v>
      </c>
      <c r="IS145" s="17">
        <v>33.840000000000003</v>
      </c>
      <c r="IT145" s="17">
        <v>33.840000000000003</v>
      </c>
      <c r="IU145" s="17">
        <v>33.840000000000003</v>
      </c>
      <c r="IV145" s="17">
        <v>33.85</v>
      </c>
      <c r="IW145" s="17">
        <v>33.869999999999997</v>
      </c>
      <c r="IX145" s="17">
        <v>33.85</v>
      </c>
      <c r="IY145" s="17">
        <v>33.86</v>
      </c>
    </row>
    <row r="146" spans="1:259" x14ac:dyDescent="0.15">
      <c r="A146" s="17" t="s">
        <v>528</v>
      </c>
      <c r="B146" s="17" t="s">
        <v>529</v>
      </c>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26"/>
      <c r="AB146" s="17"/>
      <c r="AC146" s="26"/>
      <c r="AD146" s="26"/>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26"/>
      <c r="BK146" s="17"/>
      <c r="BL146" s="17"/>
      <c r="BM146" s="17"/>
      <c r="BN146" s="17"/>
      <c r="BO146" s="17"/>
      <c r="BP146" s="17"/>
      <c r="BQ146" s="17"/>
      <c r="BR146" s="17"/>
      <c r="BS146" s="17"/>
      <c r="BT146" s="17"/>
      <c r="BU146" s="17"/>
      <c r="BV146" s="17"/>
      <c r="BW146" s="17"/>
      <c r="BX146" s="26"/>
      <c r="BY146" s="26"/>
      <c r="BZ146" s="26"/>
      <c r="CA146" s="26"/>
      <c r="CB146" s="26"/>
      <c r="CC146" s="17"/>
      <c r="CD146" s="17"/>
      <c r="CE146" s="17"/>
      <c r="CF146" s="17"/>
      <c r="CG146" s="17"/>
      <c r="CH146" s="17"/>
      <c r="CI146" s="17"/>
      <c r="CJ146" s="26"/>
      <c r="CK146" s="17"/>
      <c r="CL146" s="17"/>
      <c r="CM146" s="17"/>
      <c r="CN146" s="17"/>
      <c r="CO146" s="17"/>
      <c r="CP146" s="17"/>
      <c r="CQ146" s="17"/>
      <c r="CR146" s="17"/>
      <c r="CS146" s="17"/>
      <c r="CT146" s="17"/>
      <c r="CU146" s="17"/>
      <c r="CV146" s="17"/>
      <c r="CW146" s="17"/>
      <c r="CX146" s="17"/>
      <c r="CY146" s="26"/>
      <c r="CZ146" s="26"/>
      <c r="DA146" s="26"/>
      <c r="DB146" s="17"/>
      <c r="DC146" s="17"/>
      <c r="DD146" s="17"/>
      <c r="DE146" s="17"/>
      <c r="DF146" s="17"/>
      <c r="DG146" s="17"/>
      <c r="DH146" s="26"/>
      <c r="DI146" s="17"/>
      <c r="DJ146" s="17"/>
      <c r="DK146" s="17"/>
      <c r="DL146" s="17"/>
      <c r="DM146" s="17">
        <v>13.16</v>
      </c>
      <c r="DN146" s="17">
        <v>13.16</v>
      </c>
      <c r="DO146" s="17">
        <v>13.17</v>
      </c>
      <c r="DP146" s="17">
        <v>13.2</v>
      </c>
      <c r="DQ146" s="17">
        <v>13.19</v>
      </c>
      <c r="DR146" s="17">
        <v>13.18</v>
      </c>
      <c r="DS146" s="17">
        <v>13.18</v>
      </c>
      <c r="DT146" s="17">
        <v>13.16</v>
      </c>
      <c r="DU146" s="17">
        <v>13.17</v>
      </c>
      <c r="DV146" s="17">
        <v>13.17</v>
      </c>
      <c r="DW146" s="17">
        <v>13.18</v>
      </c>
      <c r="DX146" s="17">
        <v>13.16</v>
      </c>
      <c r="DY146" s="17">
        <v>13.16</v>
      </c>
      <c r="DZ146" s="17">
        <v>13.16</v>
      </c>
      <c r="EA146" s="17">
        <v>13.16</v>
      </c>
      <c r="EB146" s="17">
        <v>13.16</v>
      </c>
      <c r="EC146" s="17">
        <v>13.16</v>
      </c>
      <c r="ED146" s="17">
        <v>13.14</v>
      </c>
      <c r="EE146" s="17">
        <v>13.14</v>
      </c>
      <c r="EF146" s="17">
        <v>13.15</v>
      </c>
      <c r="EG146" s="17">
        <v>13.17</v>
      </c>
      <c r="EH146" s="17">
        <v>13.17</v>
      </c>
      <c r="EI146" s="17">
        <v>13.17</v>
      </c>
      <c r="EJ146" s="17">
        <v>13.16</v>
      </c>
      <c r="EK146" s="17">
        <v>13.17</v>
      </c>
      <c r="EL146" s="17">
        <v>13.16</v>
      </c>
      <c r="EM146" s="17">
        <v>13.18</v>
      </c>
      <c r="EN146" s="17">
        <v>13.17</v>
      </c>
      <c r="EO146" s="17">
        <v>13.16</v>
      </c>
      <c r="EP146" s="17">
        <v>13.16</v>
      </c>
      <c r="EQ146" s="17">
        <v>13.15</v>
      </c>
      <c r="ER146" s="17">
        <v>13.15</v>
      </c>
      <c r="ES146" s="17">
        <v>13.19</v>
      </c>
      <c r="ET146" s="17">
        <v>13.17</v>
      </c>
      <c r="EU146" s="17">
        <v>13.16</v>
      </c>
      <c r="EV146" s="17">
        <v>13.17</v>
      </c>
      <c r="EW146" s="17">
        <v>13.17</v>
      </c>
      <c r="EX146" s="17">
        <v>13.17</v>
      </c>
      <c r="EY146" s="17">
        <v>13.16</v>
      </c>
      <c r="EZ146" s="17">
        <v>13.17</v>
      </c>
      <c r="FA146" s="17">
        <v>13.16</v>
      </c>
      <c r="FB146" s="17">
        <v>13.16</v>
      </c>
      <c r="FC146" s="17">
        <v>13.16</v>
      </c>
      <c r="FD146" s="17">
        <v>13.15</v>
      </c>
      <c r="FE146" s="17">
        <v>13.16</v>
      </c>
      <c r="FF146" s="17">
        <v>13.14</v>
      </c>
      <c r="FG146" s="17">
        <v>13.15</v>
      </c>
      <c r="FH146" s="17">
        <v>13.14</v>
      </c>
      <c r="FI146" s="17">
        <v>13.15</v>
      </c>
      <c r="FJ146" s="17">
        <v>13.15</v>
      </c>
      <c r="FK146" s="17">
        <v>13.14</v>
      </c>
      <c r="FL146" s="17">
        <v>13.14</v>
      </c>
      <c r="FM146" s="17">
        <v>13.14</v>
      </c>
      <c r="FN146" s="17">
        <v>13.15</v>
      </c>
      <c r="FO146" s="17">
        <v>13.16</v>
      </c>
      <c r="FP146" s="17">
        <v>13.15</v>
      </c>
      <c r="FQ146" s="17">
        <v>13.14</v>
      </c>
      <c r="FR146" s="17">
        <v>13.15</v>
      </c>
      <c r="FS146" s="17">
        <v>13.14</v>
      </c>
      <c r="FT146" s="17">
        <v>13.14</v>
      </c>
      <c r="FU146" s="17">
        <v>13.14</v>
      </c>
      <c r="FV146" s="17">
        <v>13.14</v>
      </c>
      <c r="FW146" s="17">
        <v>13.12</v>
      </c>
      <c r="FX146" s="17">
        <v>13.12</v>
      </c>
      <c r="FY146" s="17">
        <v>13.13</v>
      </c>
      <c r="FZ146" s="17">
        <v>13.15</v>
      </c>
      <c r="GA146" s="17">
        <v>13.15</v>
      </c>
      <c r="GB146" s="17">
        <v>13.13</v>
      </c>
      <c r="GC146" s="17">
        <v>13.13</v>
      </c>
      <c r="GD146" s="17">
        <v>13.14</v>
      </c>
      <c r="GE146" s="17">
        <v>13.14</v>
      </c>
      <c r="GF146" s="17">
        <v>13.14</v>
      </c>
      <c r="GG146" s="17">
        <v>13.13</v>
      </c>
      <c r="GH146" s="17">
        <v>13.14</v>
      </c>
      <c r="GI146" s="17">
        <v>13.12</v>
      </c>
      <c r="GJ146" s="17">
        <v>13.11</v>
      </c>
      <c r="GK146" s="17">
        <v>13.11</v>
      </c>
      <c r="GL146" s="17">
        <v>13.08</v>
      </c>
      <c r="GM146" s="17">
        <v>13.08</v>
      </c>
      <c r="GN146" s="17">
        <v>13.08</v>
      </c>
      <c r="GO146" s="17">
        <v>13.09</v>
      </c>
      <c r="GP146" s="17">
        <v>13.09</v>
      </c>
      <c r="GQ146" s="17">
        <v>13.09</v>
      </c>
      <c r="GR146" s="17">
        <v>13.11</v>
      </c>
      <c r="GS146" s="17">
        <v>13.11</v>
      </c>
      <c r="GT146" s="17">
        <v>13.1</v>
      </c>
      <c r="GU146" s="17">
        <v>13.09</v>
      </c>
      <c r="GV146" s="17">
        <v>13.09</v>
      </c>
      <c r="GW146" s="17">
        <v>13.09</v>
      </c>
      <c r="GX146" s="17">
        <v>13.1</v>
      </c>
      <c r="GY146" s="17">
        <v>13.1</v>
      </c>
      <c r="GZ146" s="17">
        <v>13.09</v>
      </c>
      <c r="HA146" s="17">
        <v>13.09</v>
      </c>
      <c r="HB146" s="17">
        <v>13.1</v>
      </c>
      <c r="HC146" s="17">
        <v>13.09</v>
      </c>
      <c r="HD146" s="17">
        <v>13.09</v>
      </c>
      <c r="HE146" s="17">
        <v>13.09</v>
      </c>
      <c r="HF146" s="17">
        <v>13.09</v>
      </c>
      <c r="HG146" s="17">
        <v>13.08</v>
      </c>
      <c r="HH146" s="17">
        <v>13.07</v>
      </c>
      <c r="HI146" s="17">
        <v>13.06</v>
      </c>
      <c r="HJ146" s="17">
        <v>13.06</v>
      </c>
      <c r="HK146" s="17">
        <v>13.06</v>
      </c>
      <c r="HL146" s="17">
        <v>13.06</v>
      </c>
      <c r="HM146" s="17">
        <v>13.05</v>
      </c>
      <c r="HN146" s="17">
        <v>13.05</v>
      </c>
      <c r="HO146" s="17">
        <v>13.04</v>
      </c>
      <c r="HP146" s="17">
        <v>13.01</v>
      </c>
      <c r="HQ146" s="17">
        <v>13</v>
      </c>
      <c r="HR146" s="17">
        <v>13.02</v>
      </c>
      <c r="HS146" s="17">
        <v>13.02</v>
      </c>
      <c r="HT146" s="17">
        <v>13.04</v>
      </c>
      <c r="HU146" s="17">
        <v>13.06</v>
      </c>
      <c r="HV146" s="17">
        <v>13.05</v>
      </c>
      <c r="HW146" s="17">
        <v>13.07</v>
      </c>
      <c r="HX146" s="17">
        <v>13.06</v>
      </c>
      <c r="HY146" s="17">
        <v>13.04</v>
      </c>
      <c r="HZ146" s="17">
        <v>13.04</v>
      </c>
      <c r="IA146" s="17">
        <v>13.05</v>
      </c>
      <c r="IB146" s="17">
        <v>13.04</v>
      </c>
      <c r="IC146" s="17">
        <v>13.02</v>
      </c>
      <c r="ID146" s="17">
        <v>13</v>
      </c>
      <c r="IE146" s="17">
        <v>13</v>
      </c>
      <c r="IF146" s="17">
        <v>13.02</v>
      </c>
      <c r="IG146" s="17">
        <v>13</v>
      </c>
      <c r="IH146" s="17">
        <v>13.01</v>
      </c>
      <c r="II146" s="17">
        <v>12.99</v>
      </c>
      <c r="IJ146" s="17">
        <v>13.01</v>
      </c>
      <c r="IK146" s="17">
        <v>13.01</v>
      </c>
      <c r="IL146" s="17">
        <v>13.01</v>
      </c>
      <c r="IM146" s="17">
        <v>12.99</v>
      </c>
      <c r="IN146" s="17">
        <v>12.99</v>
      </c>
      <c r="IO146" s="17">
        <v>13</v>
      </c>
      <c r="IP146" s="17">
        <v>13</v>
      </c>
      <c r="IQ146" s="17">
        <v>13</v>
      </c>
      <c r="IR146" s="17">
        <v>13</v>
      </c>
      <c r="IS146" s="17">
        <v>13</v>
      </c>
      <c r="IT146" s="17">
        <v>13</v>
      </c>
      <c r="IU146" s="17">
        <v>13</v>
      </c>
      <c r="IV146" s="17">
        <v>13.02</v>
      </c>
      <c r="IW146" s="17">
        <v>13.03</v>
      </c>
      <c r="IX146" s="17">
        <v>13.02</v>
      </c>
      <c r="IY146" s="17">
        <v>13.04</v>
      </c>
    </row>
    <row r="147" spans="1:259" x14ac:dyDescent="0.15">
      <c r="A147" s="17" t="s">
        <v>457</v>
      </c>
      <c r="B147" s="17" t="s">
        <v>458</v>
      </c>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26"/>
      <c r="AB147" s="17"/>
      <c r="AC147" s="26"/>
      <c r="AD147" s="26"/>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26"/>
      <c r="BK147" s="17"/>
      <c r="BL147" s="17"/>
      <c r="BM147" s="17"/>
      <c r="BN147" s="17"/>
      <c r="BO147" s="17"/>
      <c r="BP147" s="17"/>
      <c r="BQ147" s="17"/>
      <c r="BR147" s="17"/>
      <c r="BS147" s="17"/>
      <c r="BT147" s="17"/>
      <c r="BU147" s="17"/>
      <c r="BV147" s="17"/>
      <c r="BW147" s="17"/>
      <c r="BX147" s="26"/>
      <c r="BY147" s="26"/>
      <c r="BZ147" s="26"/>
      <c r="CA147" s="26"/>
      <c r="CB147" s="26"/>
      <c r="CC147" s="17"/>
      <c r="CD147" s="17"/>
      <c r="CE147" s="17"/>
      <c r="CF147" s="17"/>
      <c r="CG147" s="17"/>
      <c r="CH147" s="17"/>
      <c r="CI147" s="17"/>
      <c r="CJ147" s="26"/>
      <c r="CK147" s="17"/>
      <c r="CL147" s="17"/>
      <c r="CM147" s="17"/>
      <c r="CN147" s="17"/>
      <c r="CO147" s="17"/>
      <c r="CP147" s="17"/>
      <c r="CQ147" s="17"/>
      <c r="CR147" s="17"/>
      <c r="CS147" s="17"/>
      <c r="CT147" s="17"/>
      <c r="CU147" s="17"/>
      <c r="CV147" s="17"/>
      <c r="CW147" s="17"/>
      <c r="CX147" s="17"/>
      <c r="CY147" s="26"/>
      <c r="CZ147" s="26"/>
      <c r="DA147" s="26"/>
      <c r="DB147" s="17"/>
      <c r="DC147" s="17"/>
      <c r="DD147" s="17"/>
      <c r="DE147" s="17"/>
      <c r="DF147" s="17"/>
      <c r="DG147" s="17"/>
      <c r="DH147" s="26"/>
      <c r="DI147" s="17"/>
      <c r="DJ147" s="17"/>
      <c r="DK147" s="17"/>
      <c r="DL147" s="17"/>
      <c r="DM147" s="17">
        <v>14.26</v>
      </c>
      <c r="DN147" s="17">
        <v>14.27</v>
      </c>
      <c r="DO147" s="17">
        <v>14.27</v>
      </c>
      <c r="DP147" s="17">
        <v>14.28</v>
      </c>
      <c r="DQ147" s="17">
        <v>14.28</v>
      </c>
      <c r="DR147" s="17">
        <v>14.29</v>
      </c>
      <c r="DS147" s="17">
        <v>14.29</v>
      </c>
      <c r="DT147" s="17">
        <v>14.31</v>
      </c>
      <c r="DU147" s="17">
        <v>14.32</v>
      </c>
      <c r="DV147" s="17">
        <v>14.33</v>
      </c>
      <c r="DW147" s="17">
        <v>14.33</v>
      </c>
      <c r="DX147" s="17">
        <v>14.32</v>
      </c>
      <c r="DY147" s="17">
        <v>14.34</v>
      </c>
      <c r="DZ147" s="17">
        <v>14.33</v>
      </c>
      <c r="EA147" s="17">
        <v>14.35</v>
      </c>
      <c r="EB147" s="17">
        <v>14.37</v>
      </c>
      <c r="EC147" s="17">
        <v>14.4</v>
      </c>
      <c r="ED147" s="17">
        <v>14.44</v>
      </c>
      <c r="EE147" s="17">
        <v>14.48</v>
      </c>
      <c r="EF147" s="17">
        <v>14.47</v>
      </c>
      <c r="EG147" s="17">
        <v>14.44</v>
      </c>
      <c r="EH147" s="17">
        <v>14.44</v>
      </c>
      <c r="EI147" s="17">
        <v>14.48</v>
      </c>
      <c r="EJ147" s="17">
        <v>14.48</v>
      </c>
      <c r="EK147" s="17">
        <v>14.46</v>
      </c>
      <c r="EL147" s="17">
        <v>14.45</v>
      </c>
      <c r="EM147" s="17">
        <v>14.45</v>
      </c>
      <c r="EN147" s="17">
        <v>14.44</v>
      </c>
      <c r="EO147" s="17">
        <v>14.45</v>
      </c>
      <c r="EP147" s="17">
        <v>14.43</v>
      </c>
      <c r="EQ147" s="17">
        <v>14.43</v>
      </c>
      <c r="ER147" s="17">
        <v>14.45</v>
      </c>
      <c r="ES147" s="17">
        <v>14.45</v>
      </c>
      <c r="ET147" s="17">
        <v>14.44</v>
      </c>
      <c r="EU147" s="17">
        <v>14.44</v>
      </c>
      <c r="EV147" s="17">
        <v>14.43</v>
      </c>
      <c r="EW147" s="17">
        <v>14.44</v>
      </c>
      <c r="EX147" s="17">
        <v>14.44</v>
      </c>
      <c r="EY147" s="17">
        <v>14.44</v>
      </c>
      <c r="EZ147" s="17">
        <v>14.42</v>
      </c>
      <c r="FA147" s="17">
        <v>14.4</v>
      </c>
      <c r="FB147" s="17">
        <v>14.42</v>
      </c>
      <c r="FC147" s="17">
        <v>14.4</v>
      </c>
      <c r="FD147" s="17">
        <v>14.39</v>
      </c>
      <c r="FE147" s="17">
        <v>14.38</v>
      </c>
      <c r="FF147" s="17">
        <v>14.4</v>
      </c>
      <c r="FG147" s="17">
        <v>14.43</v>
      </c>
      <c r="FH147" s="17">
        <v>14.43</v>
      </c>
      <c r="FI147" s="17">
        <v>14.44</v>
      </c>
      <c r="FJ147" s="17">
        <v>14.44</v>
      </c>
      <c r="FK147" s="17">
        <v>14.44</v>
      </c>
      <c r="FL147" s="17">
        <v>14.44</v>
      </c>
      <c r="FM147" s="17">
        <v>14.45</v>
      </c>
      <c r="FN147" s="17">
        <v>14.43</v>
      </c>
      <c r="FO147" s="17">
        <v>14.44</v>
      </c>
      <c r="FP147" s="17">
        <v>14.44</v>
      </c>
      <c r="FQ147" s="17">
        <v>14.43</v>
      </c>
      <c r="FR147" s="17">
        <v>14.44</v>
      </c>
      <c r="FS147" s="17">
        <v>14.43</v>
      </c>
      <c r="FT147" s="17">
        <v>14.44</v>
      </c>
      <c r="FU147" s="17">
        <v>14.42</v>
      </c>
      <c r="FV147" s="17">
        <v>14.42</v>
      </c>
      <c r="FW147" s="17">
        <v>14.43</v>
      </c>
      <c r="FX147" s="17">
        <v>14.42</v>
      </c>
      <c r="FY147" s="17">
        <v>14.43</v>
      </c>
      <c r="FZ147" s="17">
        <v>14.44</v>
      </c>
      <c r="GA147" s="17">
        <v>14.44</v>
      </c>
      <c r="GB147" s="17">
        <v>14.43</v>
      </c>
      <c r="GC147" s="17">
        <v>14.44</v>
      </c>
      <c r="GD147" s="17">
        <v>14.47</v>
      </c>
      <c r="GE147" s="17">
        <v>14.48</v>
      </c>
      <c r="GF147" s="17">
        <v>14.47</v>
      </c>
      <c r="GG147" s="17">
        <v>14.48</v>
      </c>
      <c r="GH147" s="17">
        <v>14.48</v>
      </c>
      <c r="GI147" s="17">
        <v>14.47</v>
      </c>
      <c r="GJ147" s="17">
        <v>14.49</v>
      </c>
      <c r="GK147" s="17">
        <v>14.49</v>
      </c>
      <c r="GL147" s="17">
        <v>14.52</v>
      </c>
      <c r="GM147" s="17">
        <v>14.5</v>
      </c>
      <c r="GN147" s="17">
        <v>14.5</v>
      </c>
      <c r="GO147" s="17">
        <v>14.49</v>
      </c>
      <c r="GP147" s="17">
        <v>14.49</v>
      </c>
      <c r="GQ147" s="17">
        <v>14.51</v>
      </c>
      <c r="GR147" s="17">
        <v>14.5</v>
      </c>
      <c r="GS147" s="17">
        <v>14.5</v>
      </c>
      <c r="GT147" s="17">
        <v>14.5</v>
      </c>
      <c r="GU147" s="17">
        <v>14.51</v>
      </c>
      <c r="GV147" s="17">
        <v>14.52</v>
      </c>
      <c r="GW147" s="17">
        <v>14.55</v>
      </c>
      <c r="GX147" s="17">
        <v>14.55</v>
      </c>
      <c r="GY147" s="17">
        <v>14.54</v>
      </c>
      <c r="GZ147" s="17">
        <v>14.55</v>
      </c>
      <c r="HA147" s="17">
        <v>14.58</v>
      </c>
      <c r="HB147" s="17">
        <v>14.58</v>
      </c>
      <c r="HC147" s="17">
        <v>14.63</v>
      </c>
      <c r="HD147" s="17">
        <v>14.64</v>
      </c>
      <c r="HE147" s="17">
        <v>14.63</v>
      </c>
      <c r="HF147" s="17">
        <v>14.63</v>
      </c>
      <c r="HG147" s="17">
        <v>14.62</v>
      </c>
      <c r="HH147" s="17">
        <v>14.61</v>
      </c>
      <c r="HI147" s="17">
        <v>14.6</v>
      </c>
      <c r="HJ147" s="17">
        <v>14.58</v>
      </c>
      <c r="HK147" s="17">
        <v>14.58</v>
      </c>
      <c r="HL147" s="17">
        <v>14.58</v>
      </c>
      <c r="HM147" s="17">
        <v>14.58</v>
      </c>
      <c r="HN147" s="17">
        <v>14.56</v>
      </c>
      <c r="HO147" s="17">
        <v>14.56</v>
      </c>
      <c r="HP147" s="17">
        <v>14.59</v>
      </c>
      <c r="HQ147" s="17">
        <v>14.61</v>
      </c>
      <c r="HR147" s="17">
        <v>14.61</v>
      </c>
      <c r="HS147" s="17">
        <v>14.61</v>
      </c>
      <c r="HT147" s="17">
        <v>14.62</v>
      </c>
      <c r="HU147" s="17">
        <v>14.6</v>
      </c>
      <c r="HV147" s="17">
        <v>14.61</v>
      </c>
      <c r="HW147" s="17">
        <v>14.61</v>
      </c>
      <c r="HX147" s="17">
        <v>14.63</v>
      </c>
      <c r="HY147" s="17">
        <v>14.65</v>
      </c>
      <c r="HZ147" s="17">
        <v>14.65</v>
      </c>
      <c r="IA147" s="17">
        <v>14.71</v>
      </c>
      <c r="IB147" s="17">
        <v>14.71</v>
      </c>
      <c r="IC147" s="17">
        <v>14.69</v>
      </c>
      <c r="ID147" s="17">
        <v>14.68</v>
      </c>
      <c r="IE147" s="17">
        <v>14.66</v>
      </c>
      <c r="IF147" s="17">
        <v>14.66</v>
      </c>
      <c r="IG147" s="17">
        <v>14.67</v>
      </c>
      <c r="IH147" s="17">
        <v>14.65</v>
      </c>
      <c r="II147" s="17">
        <v>14.65</v>
      </c>
      <c r="IJ147" s="17">
        <v>14.64</v>
      </c>
      <c r="IK147" s="17">
        <v>14.64</v>
      </c>
      <c r="IL147" s="17">
        <v>14.63</v>
      </c>
      <c r="IM147" s="17">
        <v>14.64</v>
      </c>
      <c r="IN147" s="17">
        <v>14.65</v>
      </c>
      <c r="IO147" s="17">
        <v>14.64</v>
      </c>
      <c r="IP147" s="17">
        <v>14.64</v>
      </c>
      <c r="IQ147" s="17">
        <v>14.62</v>
      </c>
      <c r="IR147" s="17">
        <v>14.62</v>
      </c>
      <c r="IS147" s="17">
        <v>14.6</v>
      </c>
      <c r="IT147" s="17">
        <v>14.57</v>
      </c>
      <c r="IU147" s="17">
        <v>14.6</v>
      </c>
      <c r="IV147" s="17">
        <v>14.61</v>
      </c>
      <c r="IW147" s="17">
        <v>14.63</v>
      </c>
      <c r="IX147" s="17">
        <v>14.62</v>
      </c>
      <c r="IY147" s="17">
        <v>14.63</v>
      </c>
    </row>
    <row r="148" spans="1:259" x14ac:dyDescent="0.15">
      <c r="A148" s="17" t="s">
        <v>224</v>
      </c>
      <c r="B148" s="17" t="s">
        <v>225</v>
      </c>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26"/>
      <c r="AB148" s="17"/>
      <c r="AC148" s="26"/>
      <c r="AD148" s="26"/>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26"/>
      <c r="BK148" s="17"/>
      <c r="BL148" s="17"/>
      <c r="BM148" s="17"/>
      <c r="BN148" s="17"/>
      <c r="BO148" s="17"/>
      <c r="BP148" s="17"/>
      <c r="BQ148" s="17"/>
      <c r="BR148" s="17"/>
      <c r="BS148" s="17"/>
      <c r="BT148" s="17"/>
      <c r="BU148" s="17"/>
      <c r="BV148" s="17"/>
      <c r="BW148" s="17"/>
      <c r="BX148" s="26"/>
      <c r="BY148" s="26"/>
      <c r="BZ148" s="26"/>
      <c r="CA148" s="26"/>
      <c r="CB148" s="26"/>
      <c r="CC148" s="17"/>
      <c r="CD148" s="17"/>
      <c r="CE148" s="17"/>
      <c r="CF148" s="17"/>
      <c r="CG148" s="17"/>
      <c r="CH148" s="17"/>
      <c r="CI148" s="17"/>
      <c r="CJ148" s="26"/>
      <c r="CK148" s="17"/>
      <c r="CL148" s="17"/>
      <c r="CM148" s="17"/>
      <c r="CN148" s="17"/>
      <c r="CO148" s="17"/>
      <c r="CP148" s="17"/>
      <c r="CQ148" s="17"/>
      <c r="CR148" s="17"/>
      <c r="CS148" s="17"/>
      <c r="CT148" s="17"/>
      <c r="CU148" s="17"/>
      <c r="CV148" s="17"/>
      <c r="CW148" s="17"/>
      <c r="CX148" s="17"/>
      <c r="CY148" s="26"/>
      <c r="CZ148" s="26"/>
      <c r="DA148" s="26"/>
      <c r="DB148" s="17"/>
      <c r="DC148" s="17"/>
      <c r="DD148" s="17"/>
      <c r="DE148" s="17"/>
      <c r="DF148" s="17"/>
      <c r="DG148" s="17"/>
      <c r="DH148" s="26"/>
      <c r="DI148" s="17"/>
      <c r="DJ148" s="17"/>
      <c r="DK148" s="17"/>
      <c r="DL148" s="17"/>
      <c r="DM148" s="17">
        <v>15.48</v>
      </c>
      <c r="DN148" s="17">
        <v>15.49</v>
      </c>
      <c r="DO148" s="17">
        <v>15.5</v>
      </c>
      <c r="DP148" s="17">
        <v>15.49</v>
      </c>
      <c r="DQ148" s="17">
        <v>15.5</v>
      </c>
      <c r="DR148" s="17">
        <v>15.5</v>
      </c>
      <c r="DS148" s="17">
        <v>15.48</v>
      </c>
      <c r="DT148" s="17">
        <v>15.49</v>
      </c>
      <c r="DU148" s="17">
        <v>15.48</v>
      </c>
      <c r="DV148" s="17">
        <v>15.47</v>
      </c>
      <c r="DW148" s="17">
        <v>15.47</v>
      </c>
      <c r="DX148" s="17">
        <v>15.46</v>
      </c>
      <c r="DY148" s="17">
        <v>15.47</v>
      </c>
      <c r="DZ148" s="17">
        <v>15.46</v>
      </c>
      <c r="EA148" s="17">
        <v>15.46</v>
      </c>
      <c r="EB148" s="17">
        <v>15.45</v>
      </c>
      <c r="EC148" s="17">
        <v>15.44</v>
      </c>
      <c r="ED148" s="17">
        <v>15.43</v>
      </c>
      <c r="EE148" s="17">
        <v>15.44</v>
      </c>
      <c r="EF148" s="17">
        <v>15.43</v>
      </c>
      <c r="EG148" s="17">
        <v>15.42</v>
      </c>
      <c r="EH148" s="17">
        <v>15.42</v>
      </c>
      <c r="EI148" s="17">
        <v>15.45</v>
      </c>
      <c r="EJ148" s="17">
        <v>15.43</v>
      </c>
      <c r="EK148" s="17">
        <v>15.42</v>
      </c>
      <c r="EL148" s="17">
        <v>15.42</v>
      </c>
      <c r="EM148" s="17">
        <v>15.41</v>
      </c>
      <c r="EN148" s="17">
        <v>15.41</v>
      </c>
      <c r="EO148" s="17">
        <v>15.43</v>
      </c>
      <c r="EP148" s="17">
        <v>15.42</v>
      </c>
      <c r="EQ148" s="17">
        <v>15.42</v>
      </c>
      <c r="ER148" s="17">
        <v>15.43</v>
      </c>
      <c r="ES148" s="17">
        <v>15.43</v>
      </c>
      <c r="ET148" s="17">
        <v>15.45</v>
      </c>
      <c r="EU148" s="17">
        <v>15.45</v>
      </c>
      <c r="EV148" s="17">
        <v>15.47</v>
      </c>
      <c r="EW148" s="17">
        <v>15.48</v>
      </c>
      <c r="EX148" s="17">
        <v>15.47</v>
      </c>
      <c r="EY148" s="17">
        <v>15.45</v>
      </c>
      <c r="EZ148" s="17">
        <v>15.44</v>
      </c>
      <c r="FA148" s="17">
        <v>15.45</v>
      </c>
      <c r="FB148" s="17">
        <v>15.46</v>
      </c>
      <c r="FC148" s="17">
        <v>15.45</v>
      </c>
      <c r="FD148" s="17">
        <v>15.46</v>
      </c>
      <c r="FE148" s="17">
        <v>15.47</v>
      </c>
      <c r="FF148" s="17">
        <v>15.46</v>
      </c>
      <c r="FG148" s="17">
        <v>15.46</v>
      </c>
      <c r="FH148" s="17">
        <v>15.47</v>
      </c>
      <c r="FI148" s="17">
        <v>15.46</v>
      </c>
      <c r="FJ148" s="17">
        <v>15.46</v>
      </c>
      <c r="FK148" s="17">
        <v>15.46</v>
      </c>
      <c r="FL148" s="17">
        <v>15.46</v>
      </c>
      <c r="FM148" s="17">
        <v>15.46</v>
      </c>
      <c r="FN148" s="17">
        <v>15.46</v>
      </c>
      <c r="FO148" s="17">
        <v>15.48</v>
      </c>
      <c r="FP148" s="17">
        <v>15.47</v>
      </c>
      <c r="FQ148" s="17">
        <v>15.48</v>
      </c>
      <c r="FR148" s="17">
        <v>15.47</v>
      </c>
      <c r="FS148" s="17">
        <v>15.46</v>
      </c>
      <c r="FT148" s="17">
        <v>15.45</v>
      </c>
      <c r="FU148" s="17">
        <v>15.46</v>
      </c>
      <c r="FV148" s="17">
        <v>15.44</v>
      </c>
      <c r="FW148" s="17">
        <v>15.41</v>
      </c>
      <c r="FX148" s="17">
        <v>15.42</v>
      </c>
      <c r="FY148" s="17">
        <v>15.47</v>
      </c>
      <c r="FZ148" s="17">
        <v>15.48</v>
      </c>
      <c r="GA148" s="17">
        <v>15.48</v>
      </c>
      <c r="GB148" s="17">
        <v>15.48</v>
      </c>
      <c r="GC148" s="17">
        <v>15.46</v>
      </c>
      <c r="GD148" s="17">
        <v>15.49</v>
      </c>
      <c r="GE148" s="17">
        <v>15.46</v>
      </c>
      <c r="GF148" s="17">
        <v>15.43</v>
      </c>
      <c r="GG148" s="17">
        <v>15.42</v>
      </c>
      <c r="GH148" s="17">
        <v>15.43</v>
      </c>
      <c r="GI148" s="17">
        <v>15.44</v>
      </c>
      <c r="GJ148" s="17">
        <v>15.43</v>
      </c>
      <c r="GK148" s="17">
        <v>15.43</v>
      </c>
      <c r="GL148" s="17">
        <v>15.42</v>
      </c>
      <c r="GM148" s="17">
        <v>15.43</v>
      </c>
      <c r="GN148" s="17">
        <v>15.44</v>
      </c>
      <c r="GO148" s="17">
        <v>15.44</v>
      </c>
      <c r="GP148" s="17">
        <v>15.47</v>
      </c>
      <c r="GQ148" s="17">
        <v>15.46</v>
      </c>
      <c r="GR148" s="17">
        <v>15.45</v>
      </c>
      <c r="GS148" s="17">
        <v>15.45</v>
      </c>
      <c r="GT148" s="17">
        <v>15.45</v>
      </c>
      <c r="GU148" s="17">
        <v>15.45</v>
      </c>
      <c r="GV148" s="17">
        <v>15.44</v>
      </c>
      <c r="GW148" s="17">
        <v>15.45</v>
      </c>
      <c r="GX148" s="17">
        <v>15.46</v>
      </c>
      <c r="GY148" s="17">
        <v>15.47</v>
      </c>
      <c r="GZ148" s="17">
        <v>15.49</v>
      </c>
      <c r="HA148" s="17">
        <v>15.48</v>
      </c>
      <c r="HB148" s="17">
        <v>15.48</v>
      </c>
      <c r="HC148" s="17">
        <v>15.47</v>
      </c>
      <c r="HD148" s="17">
        <v>15.48</v>
      </c>
      <c r="HE148" s="17">
        <v>15.48</v>
      </c>
      <c r="HF148" s="17">
        <v>15.47</v>
      </c>
      <c r="HG148" s="17">
        <v>15.44</v>
      </c>
      <c r="HH148" s="17">
        <v>15.43</v>
      </c>
      <c r="HI148" s="17">
        <v>15.43</v>
      </c>
      <c r="HJ148" s="17">
        <v>15.43</v>
      </c>
      <c r="HK148" s="17">
        <v>15.4</v>
      </c>
      <c r="HL148" s="17">
        <v>15.4</v>
      </c>
      <c r="HM148" s="17">
        <v>15.41</v>
      </c>
      <c r="HN148" s="17">
        <v>15.41</v>
      </c>
      <c r="HO148" s="17">
        <v>15.4</v>
      </c>
      <c r="HP148" s="17">
        <v>15.41</v>
      </c>
      <c r="HQ148" s="17">
        <v>15.41</v>
      </c>
      <c r="HR148" s="17">
        <v>15.41</v>
      </c>
      <c r="HS148" s="17">
        <v>15.41</v>
      </c>
      <c r="HT148" s="17">
        <v>15.42</v>
      </c>
      <c r="HU148" s="17">
        <v>15.43</v>
      </c>
      <c r="HV148" s="17">
        <v>15.43</v>
      </c>
      <c r="HW148" s="17">
        <v>15.42</v>
      </c>
      <c r="HX148" s="17">
        <v>15.42</v>
      </c>
      <c r="HY148" s="17">
        <v>15.42</v>
      </c>
      <c r="HZ148" s="17">
        <v>15.42</v>
      </c>
      <c r="IA148" s="17">
        <v>15.42</v>
      </c>
      <c r="IB148" s="17">
        <v>15.42</v>
      </c>
      <c r="IC148" s="17">
        <v>15.4</v>
      </c>
      <c r="ID148" s="17">
        <v>15.41</v>
      </c>
      <c r="IE148" s="17">
        <v>15.41</v>
      </c>
      <c r="IF148" s="17">
        <v>15.41</v>
      </c>
      <c r="IG148" s="17">
        <v>15.4</v>
      </c>
      <c r="IH148" s="17">
        <v>15.4</v>
      </c>
      <c r="II148" s="17">
        <v>15.38</v>
      </c>
      <c r="IJ148" s="17">
        <v>15.37</v>
      </c>
      <c r="IK148" s="17">
        <v>15.36</v>
      </c>
      <c r="IL148" s="17">
        <v>15.35</v>
      </c>
      <c r="IM148" s="17">
        <v>15.39</v>
      </c>
      <c r="IN148" s="17">
        <v>15.39</v>
      </c>
      <c r="IO148" s="17">
        <v>15.38</v>
      </c>
      <c r="IP148" s="17">
        <v>15.37</v>
      </c>
      <c r="IQ148" s="17">
        <v>15.38</v>
      </c>
      <c r="IR148" s="17">
        <v>15.39</v>
      </c>
      <c r="IS148" s="17">
        <v>15.39</v>
      </c>
      <c r="IT148" s="17">
        <v>15.39</v>
      </c>
      <c r="IU148" s="17">
        <v>15.39</v>
      </c>
      <c r="IV148" s="17">
        <v>15.38</v>
      </c>
      <c r="IW148" s="17">
        <v>15.4</v>
      </c>
      <c r="IX148" s="17">
        <v>15.39</v>
      </c>
      <c r="IY148" s="17">
        <v>15.39</v>
      </c>
    </row>
    <row r="149" spans="1:259" x14ac:dyDescent="0.15">
      <c r="A149" s="17" t="s">
        <v>1020</v>
      </c>
      <c r="B149" s="17" t="s">
        <v>1021</v>
      </c>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26"/>
      <c r="AB149" s="17"/>
      <c r="AC149" s="26"/>
      <c r="AD149" s="26"/>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26"/>
      <c r="BK149" s="17"/>
      <c r="BL149" s="17"/>
      <c r="BM149" s="17"/>
      <c r="BN149" s="17"/>
      <c r="BO149" s="17"/>
      <c r="BP149" s="17"/>
      <c r="BQ149" s="17"/>
      <c r="BR149" s="17"/>
      <c r="BS149" s="17"/>
      <c r="BT149" s="17"/>
      <c r="BU149" s="17"/>
      <c r="BV149" s="17"/>
      <c r="BW149" s="17"/>
      <c r="BX149" s="26"/>
      <c r="BY149" s="26"/>
      <c r="BZ149" s="26"/>
      <c r="CA149" s="26"/>
      <c r="CB149" s="26"/>
      <c r="CC149" s="17"/>
      <c r="CD149" s="17"/>
      <c r="CE149" s="17"/>
      <c r="CF149" s="17"/>
      <c r="CG149" s="17"/>
      <c r="CH149" s="17"/>
      <c r="CI149" s="17"/>
      <c r="CJ149" s="26"/>
      <c r="CK149" s="17"/>
      <c r="CL149" s="17"/>
      <c r="CM149" s="17"/>
      <c r="CN149" s="17"/>
      <c r="CO149" s="17"/>
      <c r="CP149" s="17"/>
      <c r="CQ149" s="17"/>
      <c r="CR149" s="17"/>
      <c r="CS149" s="17"/>
      <c r="CT149" s="17"/>
      <c r="CU149" s="17"/>
      <c r="CV149" s="17"/>
      <c r="CW149" s="17"/>
      <c r="CX149" s="17"/>
      <c r="CY149" s="26"/>
      <c r="CZ149" s="26"/>
      <c r="DA149" s="26"/>
      <c r="DB149" s="17"/>
      <c r="DC149" s="17"/>
      <c r="DD149" s="17"/>
      <c r="DE149" s="17"/>
      <c r="DF149" s="17"/>
      <c r="DG149" s="17"/>
      <c r="DH149" s="26"/>
      <c r="DI149" s="17"/>
      <c r="DJ149" s="17"/>
      <c r="DK149" s="17"/>
      <c r="DL149" s="17"/>
      <c r="DM149" s="17">
        <v>6.79</v>
      </c>
      <c r="DN149" s="17">
        <v>6.79</v>
      </c>
      <c r="DO149" s="17">
        <v>6.79</v>
      </c>
      <c r="DP149" s="17">
        <v>6.79</v>
      </c>
      <c r="DQ149" s="17">
        <v>6.78</v>
      </c>
      <c r="DR149" s="17">
        <v>6.78</v>
      </c>
      <c r="DS149" s="17">
        <v>6.79</v>
      </c>
      <c r="DT149" s="17">
        <v>6.79</v>
      </c>
      <c r="DU149" s="17">
        <v>6.8</v>
      </c>
      <c r="DV149" s="17">
        <v>6.79</v>
      </c>
      <c r="DW149" s="17">
        <v>6.79</v>
      </c>
      <c r="DX149" s="17">
        <v>6.79</v>
      </c>
      <c r="DY149" s="17">
        <v>6.79</v>
      </c>
      <c r="DZ149" s="17">
        <v>6.78</v>
      </c>
      <c r="EA149" s="17">
        <v>6.77</v>
      </c>
      <c r="EB149" s="17">
        <v>6.76</v>
      </c>
      <c r="EC149" s="17">
        <v>6.77</v>
      </c>
      <c r="ED149" s="17">
        <v>6.77</v>
      </c>
      <c r="EE149" s="17">
        <v>6.77</v>
      </c>
      <c r="EF149" s="17">
        <v>6.77</v>
      </c>
      <c r="EG149" s="17">
        <v>6.78</v>
      </c>
      <c r="EH149" s="17">
        <v>6.78</v>
      </c>
      <c r="EI149" s="17">
        <v>6.78</v>
      </c>
      <c r="EJ149" s="17">
        <v>6.77</v>
      </c>
      <c r="EK149" s="17">
        <v>6.78</v>
      </c>
      <c r="EL149" s="17">
        <v>6.78</v>
      </c>
      <c r="EM149" s="17">
        <v>6.78</v>
      </c>
      <c r="EN149" s="17">
        <v>6.77</v>
      </c>
      <c r="EO149" s="17">
        <v>6.78</v>
      </c>
      <c r="EP149" s="17">
        <v>6.78</v>
      </c>
      <c r="EQ149" s="17">
        <v>6.77</v>
      </c>
      <c r="ER149" s="17">
        <v>6.78</v>
      </c>
      <c r="ES149" s="17">
        <v>6.78</v>
      </c>
      <c r="ET149" s="17">
        <v>6.78</v>
      </c>
      <c r="EU149" s="17">
        <v>6.78</v>
      </c>
      <c r="EV149" s="17">
        <v>6.79</v>
      </c>
      <c r="EW149" s="17">
        <v>6.79</v>
      </c>
      <c r="EX149" s="17">
        <v>6.79</v>
      </c>
      <c r="EY149" s="17">
        <v>6.78</v>
      </c>
      <c r="EZ149" s="17">
        <v>6.78</v>
      </c>
      <c r="FA149" s="17">
        <v>6.77</v>
      </c>
      <c r="FB149" s="17">
        <v>6.78</v>
      </c>
      <c r="FC149" s="17">
        <v>6.78</v>
      </c>
      <c r="FD149" s="17">
        <v>6.78</v>
      </c>
      <c r="FE149" s="17">
        <v>6.8</v>
      </c>
      <c r="FF149" s="17">
        <v>6.79</v>
      </c>
      <c r="FG149" s="17">
        <v>6.8</v>
      </c>
      <c r="FH149" s="17">
        <v>6.79</v>
      </c>
      <c r="FI149" s="17">
        <v>6.8</v>
      </c>
      <c r="FJ149" s="17">
        <v>6.8</v>
      </c>
      <c r="FK149" s="17">
        <v>6.8</v>
      </c>
      <c r="FL149" s="17">
        <v>6.8</v>
      </c>
      <c r="FM149" s="17">
        <v>6.79</v>
      </c>
      <c r="FN149" s="17">
        <v>6.81</v>
      </c>
      <c r="FO149" s="17">
        <v>6.81</v>
      </c>
      <c r="FP149" s="17">
        <v>6.82</v>
      </c>
      <c r="FQ149" s="17">
        <v>6.82</v>
      </c>
      <c r="FR149" s="17">
        <v>6.8</v>
      </c>
      <c r="FS149" s="17">
        <v>6.81</v>
      </c>
      <c r="FT149" s="17">
        <v>6.81</v>
      </c>
      <c r="FU149" s="17">
        <v>6.81</v>
      </c>
      <c r="FV149" s="17">
        <v>6.8</v>
      </c>
      <c r="FW149" s="17">
        <v>6.8</v>
      </c>
      <c r="FX149" s="17">
        <v>6.8</v>
      </c>
      <c r="FY149" s="17">
        <v>6.8</v>
      </c>
      <c r="FZ149" s="17">
        <v>6.8</v>
      </c>
      <c r="GA149" s="17">
        <v>6.78</v>
      </c>
      <c r="GB149" s="17">
        <v>6.79</v>
      </c>
      <c r="GC149" s="17">
        <v>6.8</v>
      </c>
      <c r="GD149" s="17">
        <v>6.79</v>
      </c>
      <c r="GE149" s="17">
        <v>6.8</v>
      </c>
      <c r="GF149" s="17">
        <v>6.79</v>
      </c>
      <c r="GG149" s="17">
        <v>6.79</v>
      </c>
      <c r="GH149" s="17">
        <v>6.8</v>
      </c>
      <c r="GI149" s="17">
        <v>6.79</v>
      </c>
      <c r="GJ149" s="17">
        <v>6.79</v>
      </c>
      <c r="GK149" s="17">
        <v>6.79</v>
      </c>
      <c r="GL149" s="17">
        <v>6.79</v>
      </c>
      <c r="GM149" s="17">
        <v>6.77</v>
      </c>
      <c r="GN149" s="17">
        <v>6.78</v>
      </c>
      <c r="GO149" s="17">
        <v>6.78</v>
      </c>
      <c r="GP149" s="17">
        <v>6.78</v>
      </c>
      <c r="GQ149" s="17">
        <v>6.78</v>
      </c>
      <c r="GR149" s="17">
        <v>6.78</v>
      </c>
      <c r="GS149" s="17">
        <v>6.77</v>
      </c>
      <c r="GT149" s="17">
        <v>6.78</v>
      </c>
      <c r="GU149" s="17">
        <v>6.75</v>
      </c>
      <c r="GV149" s="17">
        <v>6.78</v>
      </c>
      <c r="GW149" s="17">
        <v>6.77</v>
      </c>
      <c r="GX149" s="17">
        <v>6.76</v>
      </c>
      <c r="GY149" s="17">
        <v>6.76</v>
      </c>
      <c r="GZ149" s="17">
        <v>6.76</v>
      </c>
      <c r="HA149" s="17">
        <v>6.76</v>
      </c>
      <c r="HB149" s="17">
        <v>6.77</v>
      </c>
      <c r="HC149" s="17">
        <v>6.79</v>
      </c>
      <c r="HD149" s="17">
        <v>6.76</v>
      </c>
      <c r="HE149" s="17">
        <v>6.78</v>
      </c>
      <c r="HF149" s="17">
        <v>6.76</v>
      </c>
      <c r="HG149" s="17">
        <v>6.76</v>
      </c>
      <c r="HH149" s="17">
        <v>6.76</v>
      </c>
      <c r="HI149" s="17">
        <v>6.75</v>
      </c>
      <c r="HJ149" s="17">
        <v>6.76</v>
      </c>
      <c r="HK149" s="17">
        <v>6.75</v>
      </c>
      <c r="HL149" s="17">
        <v>6.76</v>
      </c>
      <c r="HM149" s="17">
        <v>6.75</v>
      </c>
      <c r="HN149" s="17">
        <v>6.74</v>
      </c>
      <c r="HO149" s="17">
        <v>6.75</v>
      </c>
      <c r="HP149" s="17">
        <v>6.76</v>
      </c>
      <c r="HQ149" s="17">
        <v>6.75</v>
      </c>
      <c r="HR149" s="17">
        <v>6.75</v>
      </c>
      <c r="HS149" s="17">
        <v>6.76</v>
      </c>
      <c r="HT149" s="17">
        <v>6.77</v>
      </c>
      <c r="HU149" s="17">
        <v>6.77</v>
      </c>
      <c r="HV149" s="17">
        <v>6.78</v>
      </c>
      <c r="HW149" s="17">
        <v>6.78</v>
      </c>
      <c r="HX149" s="17">
        <v>6.76</v>
      </c>
      <c r="HY149" s="17">
        <v>6.76</v>
      </c>
      <c r="HZ149" s="17">
        <v>6.76</v>
      </c>
      <c r="IA149" s="17">
        <v>6.75</v>
      </c>
      <c r="IB149" s="17">
        <v>6.76</v>
      </c>
      <c r="IC149" s="17">
        <v>6.76</v>
      </c>
      <c r="ID149" s="17">
        <v>6.77</v>
      </c>
      <c r="IE149" s="17">
        <v>6.76</v>
      </c>
      <c r="IF149" s="17">
        <v>6.76</v>
      </c>
      <c r="IG149" s="17">
        <v>6.76</v>
      </c>
      <c r="IH149" s="17">
        <v>6.76</v>
      </c>
      <c r="II149" s="17">
        <v>6.75</v>
      </c>
      <c r="IJ149" s="17">
        <v>6.75</v>
      </c>
      <c r="IK149" s="17">
        <v>6.75</v>
      </c>
      <c r="IL149" s="17">
        <v>6.76</v>
      </c>
      <c r="IM149" s="17">
        <v>6.77</v>
      </c>
      <c r="IN149" s="17">
        <v>6.75</v>
      </c>
      <c r="IO149" s="17">
        <v>6.78</v>
      </c>
      <c r="IP149" s="17">
        <v>6.76</v>
      </c>
      <c r="IQ149" s="17">
        <v>6.77</v>
      </c>
      <c r="IR149" s="17">
        <v>6.76</v>
      </c>
      <c r="IS149" s="17">
        <v>6.76</v>
      </c>
      <c r="IT149" s="17">
        <v>6.77</v>
      </c>
      <c r="IU149" s="17">
        <v>6.78</v>
      </c>
      <c r="IV149" s="17">
        <v>6.78</v>
      </c>
      <c r="IW149" s="17">
        <v>6.78</v>
      </c>
      <c r="IX149" s="17">
        <v>6.78</v>
      </c>
      <c r="IY149" s="17">
        <v>6.77</v>
      </c>
    </row>
    <row r="150" spans="1:259" x14ac:dyDescent="0.15">
      <c r="A150" s="17" t="s">
        <v>1026</v>
      </c>
      <c r="B150" s="17" t="s">
        <v>1027</v>
      </c>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26"/>
      <c r="AB150" s="17"/>
      <c r="AC150" s="26"/>
      <c r="AD150" s="26"/>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26"/>
      <c r="BK150" s="17"/>
      <c r="BL150" s="17"/>
      <c r="BM150" s="17"/>
      <c r="BN150" s="17"/>
      <c r="BO150" s="17"/>
      <c r="BP150" s="17"/>
      <c r="BQ150" s="17"/>
      <c r="BR150" s="17"/>
      <c r="BS150" s="17"/>
      <c r="BT150" s="17"/>
      <c r="BU150" s="17"/>
      <c r="BV150" s="17"/>
      <c r="BW150" s="17"/>
      <c r="BX150" s="26"/>
      <c r="BY150" s="26"/>
      <c r="BZ150" s="26"/>
      <c r="CA150" s="26"/>
      <c r="CB150" s="26"/>
      <c r="CC150" s="17"/>
      <c r="CD150" s="17"/>
      <c r="CE150" s="17"/>
      <c r="CF150" s="17"/>
      <c r="CG150" s="17"/>
      <c r="CH150" s="17"/>
      <c r="CI150" s="17"/>
      <c r="CJ150" s="26"/>
      <c r="CK150" s="17"/>
      <c r="CL150" s="17"/>
      <c r="CM150" s="17"/>
      <c r="CN150" s="17"/>
      <c r="CO150" s="17"/>
      <c r="CP150" s="17"/>
      <c r="CQ150" s="17"/>
      <c r="CR150" s="17"/>
      <c r="CS150" s="17"/>
      <c r="CT150" s="17"/>
      <c r="CU150" s="17"/>
      <c r="CV150" s="17"/>
      <c r="CW150" s="17"/>
      <c r="CX150" s="17"/>
      <c r="CY150" s="26"/>
      <c r="CZ150" s="26"/>
      <c r="DA150" s="26"/>
      <c r="DB150" s="17"/>
      <c r="DC150" s="17"/>
      <c r="DD150" s="17"/>
      <c r="DE150" s="17"/>
      <c r="DF150" s="17"/>
      <c r="DG150" s="17"/>
      <c r="DH150" s="26"/>
      <c r="DI150" s="17"/>
      <c r="DJ150" s="17"/>
      <c r="DK150" s="17"/>
      <c r="DL150" s="17"/>
      <c r="DM150" s="17">
        <v>3.7</v>
      </c>
      <c r="DN150" s="17">
        <v>3.7</v>
      </c>
      <c r="DO150" s="17">
        <v>3.7</v>
      </c>
      <c r="DP150" s="17">
        <v>3.7</v>
      </c>
      <c r="DQ150" s="17">
        <v>3.7</v>
      </c>
      <c r="DR150" s="17">
        <v>3.7</v>
      </c>
      <c r="DS150" s="17">
        <v>3.7</v>
      </c>
      <c r="DT150" s="17">
        <v>3.7</v>
      </c>
      <c r="DU150" s="17">
        <v>3.7</v>
      </c>
      <c r="DV150" s="17">
        <v>3.69</v>
      </c>
      <c r="DW150" s="17">
        <v>3.7</v>
      </c>
      <c r="DX150" s="17">
        <v>3.7</v>
      </c>
      <c r="DY150" s="17">
        <v>3.7</v>
      </c>
      <c r="DZ150" s="17">
        <v>3.7</v>
      </c>
      <c r="EA150" s="17">
        <v>3.7</v>
      </c>
      <c r="EB150" s="17">
        <v>3.69</v>
      </c>
      <c r="EC150" s="17">
        <v>3.7</v>
      </c>
      <c r="ED150" s="17">
        <v>3.7</v>
      </c>
      <c r="EE150" s="17">
        <v>3.69</v>
      </c>
      <c r="EF150" s="17">
        <v>3.69</v>
      </c>
      <c r="EG150" s="17">
        <v>3.7</v>
      </c>
      <c r="EH150" s="17">
        <v>3.7</v>
      </c>
      <c r="EI150" s="17">
        <v>3.69</v>
      </c>
      <c r="EJ150" s="17">
        <v>3.69</v>
      </c>
      <c r="EK150" s="17">
        <v>3.7</v>
      </c>
      <c r="EL150" s="17">
        <v>3.69</v>
      </c>
      <c r="EM150" s="17">
        <v>3.69</v>
      </c>
      <c r="EN150" s="17">
        <v>3.69</v>
      </c>
      <c r="EO150" s="17">
        <v>3.69</v>
      </c>
      <c r="EP150" s="17">
        <v>3.69</v>
      </c>
      <c r="EQ150" s="17">
        <v>3.69</v>
      </c>
      <c r="ER150" s="17">
        <v>3.69</v>
      </c>
      <c r="ES150" s="17">
        <v>3.69</v>
      </c>
      <c r="ET150" s="17">
        <v>3.69</v>
      </c>
      <c r="EU150" s="17">
        <v>3.69</v>
      </c>
      <c r="EV150" s="17">
        <v>3.69</v>
      </c>
      <c r="EW150" s="17">
        <v>3.69</v>
      </c>
      <c r="EX150" s="17">
        <v>3.69</v>
      </c>
      <c r="EY150" s="17">
        <v>3.69</v>
      </c>
      <c r="EZ150" s="17">
        <v>3.7</v>
      </c>
      <c r="FA150" s="17">
        <v>3.7</v>
      </c>
      <c r="FB150" s="17">
        <v>3.7</v>
      </c>
      <c r="FC150" s="17">
        <v>3.7</v>
      </c>
      <c r="FD150" s="17">
        <v>3.7</v>
      </c>
      <c r="FE150" s="17">
        <v>3.7</v>
      </c>
      <c r="FF150" s="17">
        <v>3.7</v>
      </c>
      <c r="FG150" s="17">
        <v>3.7</v>
      </c>
      <c r="FH150" s="17">
        <v>3.7</v>
      </c>
      <c r="FI150" s="17">
        <v>3.7</v>
      </c>
      <c r="FJ150" s="17">
        <v>3.69</v>
      </c>
      <c r="FK150" s="17">
        <v>3.7</v>
      </c>
      <c r="FL150" s="17">
        <v>3.71</v>
      </c>
      <c r="FM150" s="17">
        <v>3.71</v>
      </c>
      <c r="FN150" s="17">
        <v>3.7</v>
      </c>
      <c r="FO150" s="17">
        <v>3.71</v>
      </c>
      <c r="FP150" s="17">
        <v>3.7</v>
      </c>
      <c r="FQ150" s="17">
        <v>3.7</v>
      </c>
      <c r="FR150" s="17">
        <v>3.71</v>
      </c>
      <c r="FS150" s="17">
        <v>3.7</v>
      </c>
      <c r="FT150" s="17">
        <v>3.7</v>
      </c>
      <c r="FU150" s="17">
        <v>3.71</v>
      </c>
      <c r="FV150" s="17">
        <v>3.71</v>
      </c>
      <c r="FW150" s="17">
        <v>3.7</v>
      </c>
      <c r="FX150" s="17">
        <v>3.69</v>
      </c>
      <c r="FY150" s="17">
        <v>3.7</v>
      </c>
      <c r="FZ150" s="17">
        <v>3.71</v>
      </c>
      <c r="GA150" s="17">
        <v>3.7</v>
      </c>
      <c r="GB150" s="17">
        <v>3.71</v>
      </c>
      <c r="GC150" s="17">
        <v>3.7</v>
      </c>
      <c r="GD150" s="17">
        <v>3.71</v>
      </c>
      <c r="GE150" s="17">
        <v>3.71</v>
      </c>
      <c r="GF150" s="17">
        <v>3.71</v>
      </c>
      <c r="GG150" s="17">
        <v>3.7</v>
      </c>
      <c r="GH150" s="17">
        <v>3.7</v>
      </c>
      <c r="GI150" s="17">
        <v>3.7</v>
      </c>
      <c r="GJ150" s="17">
        <v>3.7</v>
      </c>
      <c r="GK150" s="17">
        <v>3.69</v>
      </c>
      <c r="GL150" s="17">
        <v>3.7</v>
      </c>
      <c r="GM150" s="17">
        <v>3.7</v>
      </c>
      <c r="GN150" s="17">
        <v>3.7</v>
      </c>
      <c r="GO150" s="17">
        <v>3.69</v>
      </c>
      <c r="GP150" s="17">
        <v>3.7</v>
      </c>
      <c r="GQ150" s="17">
        <v>3.7</v>
      </c>
      <c r="GR150" s="17">
        <v>3.7</v>
      </c>
      <c r="GS150" s="17">
        <v>3.7</v>
      </c>
      <c r="GT150" s="17">
        <v>3.7</v>
      </c>
      <c r="GU150" s="17">
        <v>3.7</v>
      </c>
      <c r="GV150" s="17">
        <v>3.7</v>
      </c>
      <c r="GW150" s="17">
        <v>3.7</v>
      </c>
      <c r="GX150" s="17">
        <v>3.71</v>
      </c>
      <c r="GY150" s="17">
        <v>3.71</v>
      </c>
      <c r="GZ150" s="17">
        <v>3.71</v>
      </c>
      <c r="HA150" s="17">
        <v>3.7</v>
      </c>
      <c r="HB150" s="17">
        <v>3.71</v>
      </c>
      <c r="HC150" s="17">
        <v>3.71</v>
      </c>
      <c r="HD150" s="17">
        <v>3.71</v>
      </c>
      <c r="HE150" s="17">
        <v>3.71</v>
      </c>
      <c r="HF150" s="17">
        <v>3.71</v>
      </c>
      <c r="HG150" s="17">
        <v>3.7</v>
      </c>
      <c r="HH150" s="17">
        <v>3.7</v>
      </c>
      <c r="HI150" s="17">
        <v>3.69</v>
      </c>
      <c r="HJ150" s="17">
        <v>3.69</v>
      </c>
      <c r="HK150" s="17">
        <v>3.69</v>
      </c>
      <c r="HL150" s="17">
        <v>3.68</v>
      </c>
      <c r="HM150" s="17">
        <v>3.68</v>
      </c>
      <c r="HN150" s="17">
        <v>3.68</v>
      </c>
      <c r="HO150" s="17">
        <v>3.69</v>
      </c>
      <c r="HP150" s="17">
        <v>3.68</v>
      </c>
      <c r="HQ150" s="17">
        <v>3.68</v>
      </c>
      <c r="HR150" s="17">
        <v>3.69</v>
      </c>
      <c r="HS150" s="17">
        <v>3.69</v>
      </c>
      <c r="HT150" s="17">
        <v>3.69</v>
      </c>
      <c r="HU150" s="17">
        <v>3.68</v>
      </c>
      <c r="HV150" s="17">
        <v>3.69</v>
      </c>
      <c r="HW150" s="17">
        <v>3.69</v>
      </c>
      <c r="HX150" s="17">
        <v>3.7</v>
      </c>
      <c r="HY150" s="17">
        <v>3.69</v>
      </c>
      <c r="HZ150" s="17">
        <v>3.7</v>
      </c>
      <c r="IA150" s="17">
        <v>3.7</v>
      </c>
      <c r="IB150" s="17">
        <v>3.7</v>
      </c>
      <c r="IC150" s="17">
        <v>3.69</v>
      </c>
      <c r="ID150" s="17">
        <v>3.69</v>
      </c>
      <c r="IE150" s="17">
        <v>3.7</v>
      </c>
      <c r="IF150" s="17">
        <v>3.69</v>
      </c>
      <c r="IG150" s="17">
        <v>3.69</v>
      </c>
      <c r="IH150" s="17">
        <v>3.68</v>
      </c>
      <c r="II150" s="17">
        <v>3.69</v>
      </c>
      <c r="IJ150" s="17">
        <v>3.68</v>
      </c>
      <c r="IK150" s="17">
        <v>3.69</v>
      </c>
      <c r="IL150" s="17">
        <v>3.68</v>
      </c>
      <c r="IM150" s="17">
        <v>3.68</v>
      </c>
      <c r="IN150" s="17">
        <v>3.68</v>
      </c>
      <c r="IO150" s="17">
        <v>3.7</v>
      </c>
      <c r="IP150" s="17">
        <v>3.7</v>
      </c>
      <c r="IQ150" s="17">
        <v>3.69</v>
      </c>
      <c r="IR150" s="17">
        <v>3.69</v>
      </c>
      <c r="IS150" s="17">
        <v>3.68</v>
      </c>
      <c r="IT150" s="17">
        <v>3.68</v>
      </c>
      <c r="IU150" s="17">
        <v>3.69</v>
      </c>
      <c r="IV150" s="17">
        <v>3.69</v>
      </c>
      <c r="IW150" s="17">
        <v>3.69</v>
      </c>
      <c r="IX150" s="17">
        <v>3.69</v>
      </c>
      <c r="IY150" s="17">
        <v>3.69</v>
      </c>
    </row>
    <row r="151" spans="1:259" x14ac:dyDescent="0.15">
      <c r="A151" s="17" t="s">
        <v>586</v>
      </c>
      <c r="B151" s="17" t="s">
        <v>587</v>
      </c>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26"/>
      <c r="AB151" s="17"/>
      <c r="AC151" s="26"/>
      <c r="AD151" s="26"/>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26"/>
      <c r="BK151" s="17"/>
      <c r="BL151" s="17"/>
      <c r="BM151" s="17"/>
      <c r="BN151" s="17"/>
      <c r="BO151" s="17"/>
      <c r="BP151" s="17"/>
      <c r="BQ151" s="17"/>
      <c r="BR151" s="17"/>
      <c r="BS151" s="17"/>
      <c r="BT151" s="17"/>
      <c r="BU151" s="17"/>
      <c r="BV151" s="17"/>
      <c r="BW151" s="17"/>
      <c r="BX151" s="26"/>
      <c r="BY151" s="26"/>
      <c r="BZ151" s="26"/>
      <c r="CA151" s="26"/>
      <c r="CB151" s="26"/>
      <c r="CC151" s="17"/>
      <c r="CD151" s="17"/>
      <c r="CE151" s="17"/>
      <c r="CF151" s="17"/>
      <c r="CG151" s="17"/>
      <c r="CH151" s="17"/>
      <c r="CI151" s="17"/>
      <c r="CJ151" s="26"/>
      <c r="CK151" s="17"/>
      <c r="CL151" s="17"/>
      <c r="CM151" s="17"/>
      <c r="CN151" s="17"/>
      <c r="CO151" s="17"/>
      <c r="CP151" s="17"/>
      <c r="CQ151" s="17"/>
      <c r="CR151" s="17"/>
      <c r="CS151" s="17"/>
      <c r="CT151" s="17"/>
      <c r="CU151" s="17"/>
      <c r="CV151" s="17"/>
      <c r="CW151" s="17"/>
      <c r="CX151" s="17"/>
      <c r="CY151" s="26"/>
      <c r="CZ151" s="26"/>
      <c r="DA151" s="26"/>
      <c r="DB151" s="17"/>
      <c r="DC151" s="17"/>
      <c r="DD151" s="17"/>
      <c r="DE151" s="17"/>
      <c r="DF151" s="17"/>
      <c r="DG151" s="17"/>
      <c r="DH151" s="26"/>
      <c r="DI151" s="17"/>
      <c r="DJ151" s="17"/>
      <c r="DK151" s="17"/>
      <c r="DL151" s="17"/>
      <c r="DM151" s="17">
        <v>19.559999999999999</v>
      </c>
      <c r="DN151" s="17">
        <v>19.559999999999999</v>
      </c>
      <c r="DO151" s="17">
        <v>19.55</v>
      </c>
      <c r="DP151" s="17">
        <v>19.559999999999999</v>
      </c>
      <c r="DQ151" s="17">
        <v>19.55</v>
      </c>
      <c r="DR151" s="17">
        <v>19.559999999999999</v>
      </c>
      <c r="DS151" s="17">
        <v>19.559999999999999</v>
      </c>
      <c r="DT151" s="17">
        <v>19.57</v>
      </c>
      <c r="DU151" s="17">
        <v>19.57</v>
      </c>
      <c r="DV151" s="17">
        <v>19.559999999999999</v>
      </c>
      <c r="DW151" s="17">
        <v>19.559999999999999</v>
      </c>
      <c r="DX151" s="17">
        <v>19.559999999999999</v>
      </c>
      <c r="DY151" s="17">
        <v>19.579999999999998</v>
      </c>
      <c r="DZ151" s="17">
        <v>19.59</v>
      </c>
      <c r="EA151" s="17">
        <v>19.579999999999998</v>
      </c>
      <c r="EB151" s="17">
        <v>19.59</v>
      </c>
      <c r="EC151" s="17">
        <v>19.579999999999998</v>
      </c>
      <c r="ED151" s="17">
        <v>19.579999999999998</v>
      </c>
      <c r="EE151" s="17">
        <v>19.579999999999998</v>
      </c>
      <c r="EF151" s="17">
        <v>19.59</v>
      </c>
      <c r="EG151" s="17">
        <v>19.600000000000001</v>
      </c>
      <c r="EH151" s="17">
        <v>19.61</v>
      </c>
      <c r="EI151" s="17">
        <v>19.62</v>
      </c>
      <c r="EJ151" s="17">
        <v>19.61</v>
      </c>
      <c r="EK151" s="17">
        <v>19.63</v>
      </c>
      <c r="EL151" s="17">
        <v>19.600000000000001</v>
      </c>
      <c r="EM151" s="17">
        <v>19.62</v>
      </c>
      <c r="EN151" s="17">
        <v>19.61</v>
      </c>
      <c r="EO151" s="17">
        <v>19.600000000000001</v>
      </c>
      <c r="EP151" s="17">
        <v>19.600000000000001</v>
      </c>
      <c r="EQ151" s="17">
        <v>19.600000000000001</v>
      </c>
      <c r="ER151" s="17">
        <v>19.61</v>
      </c>
      <c r="ES151" s="17">
        <v>19.61</v>
      </c>
      <c r="ET151" s="17">
        <v>19.61</v>
      </c>
      <c r="EU151" s="17">
        <v>19.61</v>
      </c>
      <c r="EV151" s="17">
        <v>19.61</v>
      </c>
      <c r="EW151" s="17">
        <v>19.600000000000001</v>
      </c>
      <c r="EX151" s="17">
        <v>19.59</v>
      </c>
      <c r="EY151" s="17">
        <v>19.57</v>
      </c>
      <c r="EZ151" s="17">
        <v>19.57</v>
      </c>
      <c r="FA151" s="17">
        <v>19.559999999999999</v>
      </c>
      <c r="FB151" s="17">
        <v>19.57</v>
      </c>
      <c r="FC151" s="17">
        <v>19.579999999999998</v>
      </c>
      <c r="FD151" s="17">
        <v>19.57</v>
      </c>
      <c r="FE151" s="17">
        <v>19.57</v>
      </c>
      <c r="FF151" s="17">
        <v>19.57</v>
      </c>
      <c r="FG151" s="17">
        <v>19.579999999999998</v>
      </c>
      <c r="FH151" s="17">
        <v>19.59</v>
      </c>
      <c r="FI151" s="17">
        <v>19.59</v>
      </c>
      <c r="FJ151" s="17">
        <v>19.59</v>
      </c>
      <c r="FK151" s="17">
        <v>19.59</v>
      </c>
      <c r="FL151" s="17">
        <v>19.579999999999998</v>
      </c>
      <c r="FM151" s="17">
        <v>19.59</v>
      </c>
      <c r="FN151" s="17">
        <v>19.59</v>
      </c>
      <c r="FO151" s="17">
        <v>19.59</v>
      </c>
      <c r="FP151" s="17">
        <v>19.59</v>
      </c>
      <c r="FQ151" s="17">
        <v>19.59</v>
      </c>
      <c r="FR151" s="17">
        <v>19.59</v>
      </c>
      <c r="FS151" s="17">
        <v>19.59</v>
      </c>
      <c r="FT151" s="17">
        <v>19.579999999999998</v>
      </c>
      <c r="FU151" s="17">
        <v>19.579999999999998</v>
      </c>
      <c r="FV151" s="17">
        <v>19.59</v>
      </c>
      <c r="FW151" s="17">
        <v>19.59</v>
      </c>
      <c r="FX151" s="17">
        <v>19.600000000000001</v>
      </c>
      <c r="FY151" s="17">
        <v>19.61</v>
      </c>
      <c r="FZ151" s="17">
        <v>19.63</v>
      </c>
      <c r="GA151" s="17">
        <v>19.63</v>
      </c>
      <c r="GB151" s="17">
        <v>19.62</v>
      </c>
      <c r="GC151" s="17">
        <v>19.600000000000001</v>
      </c>
      <c r="GD151" s="17">
        <v>19.63</v>
      </c>
      <c r="GE151" s="17">
        <v>19.62</v>
      </c>
      <c r="GF151" s="17">
        <v>19.61</v>
      </c>
      <c r="GG151" s="17">
        <v>19.62</v>
      </c>
      <c r="GH151" s="17">
        <v>19.62</v>
      </c>
      <c r="GI151" s="17">
        <v>19.61</v>
      </c>
      <c r="GJ151" s="17">
        <v>19.600000000000001</v>
      </c>
      <c r="GK151" s="17">
        <v>19.59</v>
      </c>
      <c r="GL151" s="17">
        <v>19.579999999999998</v>
      </c>
      <c r="GM151" s="17">
        <v>19.579999999999998</v>
      </c>
      <c r="GN151" s="17">
        <v>19.579999999999998</v>
      </c>
      <c r="GO151" s="17">
        <v>19.600000000000001</v>
      </c>
      <c r="GP151" s="17">
        <v>19.57</v>
      </c>
      <c r="GQ151" s="17">
        <v>19.59</v>
      </c>
      <c r="GR151" s="17">
        <v>19.57</v>
      </c>
      <c r="GS151" s="17">
        <v>19.57</v>
      </c>
      <c r="GT151" s="17">
        <v>19.57</v>
      </c>
      <c r="GU151" s="17">
        <v>19.59</v>
      </c>
      <c r="GV151" s="17">
        <v>19.59</v>
      </c>
      <c r="GW151" s="17">
        <v>19.579999999999998</v>
      </c>
      <c r="GX151" s="17">
        <v>19.579999999999998</v>
      </c>
      <c r="GY151" s="17">
        <v>19.600000000000001</v>
      </c>
      <c r="GZ151" s="17">
        <v>19.600000000000001</v>
      </c>
      <c r="HA151" s="17">
        <v>19.600000000000001</v>
      </c>
      <c r="HB151" s="17">
        <v>19.579999999999998</v>
      </c>
      <c r="HC151" s="17">
        <v>19.59</v>
      </c>
      <c r="HD151" s="17">
        <v>19.57</v>
      </c>
      <c r="HE151" s="17">
        <v>19.59</v>
      </c>
      <c r="HF151" s="17">
        <v>19.61</v>
      </c>
      <c r="HG151" s="17">
        <v>19.600000000000001</v>
      </c>
      <c r="HH151" s="17">
        <v>19.600000000000001</v>
      </c>
      <c r="HI151" s="17">
        <v>19.600000000000001</v>
      </c>
      <c r="HJ151" s="17">
        <v>19.600000000000001</v>
      </c>
      <c r="HK151" s="17">
        <v>19.59</v>
      </c>
      <c r="HL151" s="17">
        <v>19.57</v>
      </c>
      <c r="HM151" s="17">
        <v>19.57</v>
      </c>
      <c r="HN151" s="17">
        <v>19.559999999999999</v>
      </c>
      <c r="HO151" s="17">
        <v>19.55</v>
      </c>
      <c r="HP151" s="17">
        <v>19.57</v>
      </c>
      <c r="HQ151" s="17">
        <v>19.57</v>
      </c>
      <c r="HR151" s="17">
        <v>19.559999999999999</v>
      </c>
      <c r="HS151" s="17">
        <v>19.57</v>
      </c>
      <c r="HT151" s="17">
        <v>19.579999999999998</v>
      </c>
      <c r="HU151" s="17">
        <v>19.579999999999998</v>
      </c>
      <c r="HV151" s="17">
        <v>19.579999999999998</v>
      </c>
      <c r="HW151" s="17">
        <v>19.59</v>
      </c>
      <c r="HX151" s="17">
        <v>19.59</v>
      </c>
      <c r="HY151" s="17">
        <v>19.59</v>
      </c>
      <c r="HZ151" s="17">
        <v>19.59</v>
      </c>
      <c r="IA151" s="17">
        <v>19.579999999999998</v>
      </c>
      <c r="IB151" s="17">
        <v>19.579999999999998</v>
      </c>
      <c r="IC151" s="17">
        <v>19.579999999999998</v>
      </c>
      <c r="ID151" s="17">
        <v>19.579999999999998</v>
      </c>
      <c r="IE151" s="17">
        <v>19.59</v>
      </c>
      <c r="IF151" s="17">
        <v>19.59</v>
      </c>
      <c r="IG151" s="17">
        <v>19.59</v>
      </c>
      <c r="IH151" s="17">
        <v>19.600000000000001</v>
      </c>
      <c r="II151" s="17">
        <v>19.59</v>
      </c>
      <c r="IJ151" s="17">
        <v>19.600000000000001</v>
      </c>
      <c r="IK151" s="17">
        <v>19.600000000000001</v>
      </c>
      <c r="IL151" s="17">
        <v>19.61</v>
      </c>
      <c r="IM151" s="17">
        <v>19.62</v>
      </c>
      <c r="IN151" s="17">
        <v>19.649999999999999</v>
      </c>
      <c r="IO151" s="17">
        <v>19.66</v>
      </c>
      <c r="IP151" s="17">
        <v>19.66</v>
      </c>
      <c r="IQ151" s="17">
        <v>19.649999999999999</v>
      </c>
      <c r="IR151" s="17">
        <v>19.649999999999999</v>
      </c>
      <c r="IS151" s="17">
        <v>19.64</v>
      </c>
      <c r="IT151" s="17">
        <v>19.62</v>
      </c>
      <c r="IU151" s="17">
        <v>19.649999999999999</v>
      </c>
      <c r="IV151" s="17">
        <v>19.649999999999999</v>
      </c>
      <c r="IW151" s="17">
        <v>19.649999999999999</v>
      </c>
      <c r="IX151" s="17">
        <v>19.649999999999999</v>
      </c>
      <c r="IY151" s="17">
        <v>19.649999999999999</v>
      </c>
    </row>
    <row r="152" spans="1:259" x14ac:dyDescent="0.15">
      <c r="A152" s="17" t="s">
        <v>321</v>
      </c>
      <c r="B152" s="17" t="s">
        <v>322</v>
      </c>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26"/>
      <c r="AB152" s="17"/>
      <c r="AC152" s="26"/>
      <c r="AD152" s="26"/>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26"/>
      <c r="BK152" s="17"/>
      <c r="BL152" s="17"/>
      <c r="BM152" s="17"/>
      <c r="BN152" s="17"/>
      <c r="BO152" s="17"/>
      <c r="BP152" s="17"/>
      <c r="BQ152" s="17"/>
      <c r="BR152" s="17"/>
      <c r="BS152" s="17"/>
      <c r="BT152" s="17"/>
      <c r="BU152" s="17"/>
      <c r="BV152" s="17"/>
      <c r="BW152" s="17"/>
      <c r="BX152" s="26"/>
      <c r="BY152" s="26"/>
      <c r="BZ152" s="26"/>
      <c r="CA152" s="26"/>
      <c r="CB152" s="26"/>
      <c r="CC152" s="17"/>
      <c r="CD152" s="17"/>
      <c r="CE152" s="17"/>
      <c r="CF152" s="17"/>
      <c r="CG152" s="17"/>
      <c r="CH152" s="17"/>
      <c r="CI152" s="17"/>
      <c r="CJ152" s="26"/>
      <c r="CK152" s="17"/>
      <c r="CL152" s="17"/>
      <c r="CM152" s="17"/>
      <c r="CN152" s="17"/>
      <c r="CO152" s="17"/>
      <c r="CP152" s="17"/>
      <c r="CQ152" s="17"/>
      <c r="CR152" s="17"/>
      <c r="CS152" s="17"/>
      <c r="CT152" s="17"/>
      <c r="CU152" s="17"/>
      <c r="CV152" s="17"/>
      <c r="CW152" s="17"/>
      <c r="CX152" s="17"/>
      <c r="CY152" s="26"/>
      <c r="CZ152" s="26"/>
      <c r="DA152" s="26"/>
      <c r="DB152" s="17"/>
      <c r="DC152" s="17"/>
      <c r="DD152" s="17"/>
      <c r="DE152" s="17"/>
      <c r="DF152" s="17"/>
      <c r="DG152" s="17"/>
      <c r="DH152" s="26"/>
      <c r="DI152" s="17"/>
      <c r="DJ152" s="17"/>
      <c r="DK152" s="17"/>
      <c r="DL152" s="17"/>
      <c r="DM152" s="17">
        <v>23.35</v>
      </c>
      <c r="DN152" s="17">
        <v>23.35</v>
      </c>
      <c r="DO152" s="17">
        <v>23.36</v>
      </c>
      <c r="DP152" s="17">
        <v>23.36</v>
      </c>
      <c r="DQ152" s="17">
        <v>23.37</v>
      </c>
      <c r="DR152" s="17">
        <v>23.37</v>
      </c>
      <c r="DS152" s="17">
        <v>23.36</v>
      </c>
      <c r="DT152" s="17">
        <v>23.36</v>
      </c>
      <c r="DU152" s="17">
        <v>23.37</v>
      </c>
      <c r="DV152" s="17">
        <v>23.38</v>
      </c>
      <c r="DW152" s="17">
        <v>23.38</v>
      </c>
      <c r="DX152" s="17">
        <v>23.38</v>
      </c>
      <c r="DY152" s="17">
        <v>23.38</v>
      </c>
      <c r="DZ152" s="17">
        <v>23.36</v>
      </c>
      <c r="EA152" s="17">
        <v>23.31</v>
      </c>
      <c r="EB152" s="17">
        <v>23.32</v>
      </c>
      <c r="EC152" s="17">
        <v>23.3</v>
      </c>
      <c r="ED152" s="17">
        <v>23.29</v>
      </c>
      <c r="EE152" s="17">
        <v>23.3</v>
      </c>
      <c r="EF152" s="17">
        <v>23.29</v>
      </c>
      <c r="EG152" s="17">
        <v>23.3</v>
      </c>
      <c r="EH152" s="17">
        <v>23.3</v>
      </c>
      <c r="EI152" s="17">
        <v>23.31</v>
      </c>
      <c r="EJ152" s="17">
        <v>23.32</v>
      </c>
      <c r="EK152" s="17">
        <v>23.33</v>
      </c>
      <c r="EL152" s="17">
        <v>23.35</v>
      </c>
      <c r="EM152" s="17">
        <v>23.33</v>
      </c>
      <c r="EN152" s="17">
        <v>23.36</v>
      </c>
      <c r="EO152" s="17">
        <v>23.33</v>
      </c>
      <c r="EP152" s="17">
        <v>23.33</v>
      </c>
      <c r="EQ152" s="17">
        <v>23.33</v>
      </c>
      <c r="ER152" s="17">
        <v>23.35</v>
      </c>
      <c r="ES152" s="17">
        <v>23.35</v>
      </c>
      <c r="ET152" s="17">
        <v>23.34</v>
      </c>
      <c r="EU152" s="17">
        <v>23.35</v>
      </c>
      <c r="EV152" s="17">
        <v>23.33</v>
      </c>
      <c r="EW152" s="17">
        <v>23.35</v>
      </c>
      <c r="EX152" s="17">
        <v>23.34</v>
      </c>
      <c r="EY152" s="17">
        <v>23.34</v>
      </c>
      <c r="EZ152" s="17">
        <v>23.33</v>
      </c>
      <c r="FA152" s="17">
        <v>23.34</v>
      </c>
      <c r="FB152" s="17">
        <v>23.34</v>
      </c>
      <c r="FC152" s="17">
        <v>23.29</v>
      </c>
      <c r="FD152" s="17">
        <v>23.3</v>
      </c>
      <c r="FE152" s="17">
        <v>23.33</v>
      </c>
      <c r="FF152" s="17">
        <v>23.32</v>
      </c>
      <c r="FG152" s="17">
        <v>23.31</v>
      </c>
      <c r="FH152" s="17">
        <v>23.33</v>
      </c>
      <c r="FI152" s="17">
        <v>23.34</v>
      </c>
      <c r="FJ152" s="17">
        <v>23.33</v>
      </c>
      <c r="FK152" s="17">
        <v>23.36</v>
      </c>
      <c r="FL152" s="17">
        <v>23.4</v>
      </c>
      <c r="FM152" s="17">
        <v>23.4</v>
      </c>
      <c r="FN152" s="17">
        <v>23.39</v>
      </c>
      <c r="FO152" s="17">
        <v>23.37</v>
      </c>
      <c r="FP152" s="17">
        <v>23.38</v>
      </c>
      <c r="FQ152" s="17">
        <v>23.38</v>
      </c>
      <c r="FR152" s="17">
        <v>23.37</v>
      </c>
      <c r="FS152" s="17">
        <v>23.36</v>
      </c>
      <c r="FT152" s="17">
        <v>23.36</v>
      </c>
      <c r="FU152" s="17">
        <v>23.38</v>
      </c>
      <c r="FV152" s="17">
        <v>23.37</v>
      </c>
      <c r="FW152" s="17">
        <v>23.36</v>
      </c>
      <c r="FX152" s="17">
        <v>23.37</v>
      </c>
      <c r="FY152" s="17">
        <v>23.38</v>
      </c>
      <c r="FZ152" s="17">
        <v>23.46</v>
      </c>
      <c r="GA152" s="17">
        <v>23.45</v>
      </c>
      <c r="GB152" s="17">
        <v>23.43</v>
      </c>
      <c r="GC152" s="17">
        <v>23.44</v>
      </c>
      <c r="GD152" s="17">
        <v>23.42</v>
      </c>
      <c r="GE152" s="17">
        <v>23.43</v>
      </c>
      <c r="GF152" s="17">
        <v>23.43</v>
      </c>
      <c r="GG152" s="17">
        <v>23.4</v>
      </c>
      <c r="GH152" s="17">
        <v>23.38</v>
      </c>
      <c r="GI152" s="17">
        <v>23.37</v>
      </c>
      <c r="GJ152" s="17">
        <v>23.37</v>
      </c>
      <c r="GK152" s="17">
        <v>23.37</v>
      </c>
      <c r="GL152" s="17">
        <v>23.38</v>
      </c>
      <c r="GM152" s="17">
        <v>23.36</v>
      </c>
      <c r="GN152" s="17">
        <v>23.33</v>
      </c>
      <c r="GO152" s="17">
        <v>23.36</v>
      </c>
      <c r="GP152" s="17">
        <v>23.36</v>
      </c>
      <c r="GQ152" s="17">
        <v>23.37</v>
      </c>
      <c r="GR152" s="17">
        <v>23.36</v>
      </c>
      <c r="GS152" s="17">
        <v>23.32</v>
      </c>
      <c r="GT152" s="17">
        <v>23.32</v>
      </c>
      <c r="GU152" s="17">
        <v>23.35</v>
      </c>
      <c r="GV152" s="17">
        <v>23.35</v>
      </c>
      <c r="GW152" s="17">
        <v>23.32</v>
      </c>
      <c r="GX152" s="17">
        <v>23.33</v>
      </c>
      <c r="GY152" s="17">
        <v>23.34</v>
      </c>
      <c r="GZ152" s="17">
        <v>23.33</v>
      </c>
      <c r="HA152" s="17">
        <v>23.34</v>
      </c>
      <c r="HB152" s="17">
        <v>23.34</v>
      </c>
      <c r="HC152" s="17">
        <v>23.33</v>
      </c>
      <c r="HD152" s="17">
        <v>23.37</v>
      </c>
      <c r="HE152" s="17">
        <v>23.35</v>
      </c>
      <c r="HF152" s="17">
        <v>23.35</v>
      </c>
      <c r="HG152" s="17">
        <v>23.36</v>
      </c>
      <c r="HH152" s="17">
        <v>23.33</v>
      </c>
      <c r="HI152" s="17">
        <v>23.32</v>
      </c>
      <c r="HJ152" s="17">
        <v>23.33</v>
      </c>
      <c r="HK152" s="17">
        <v>23.32</v>
      </c>
      <c r="HL152" s="17">
        <v>23.3</v>
      </c>
      <c r="HM152" s="17">
        <v>23.29</v>
      </c>
      <c r="HN152" s="17">
        <v>23.29</v>
      </c>
      <c r="HO152" s="17">
        <v>23.3</v>
      </c>
      <c r="HP152" s="17">
        <v>23.32</v>
      </c>
      <c r="HQ152" s="17">
        <v>23.31</v>
      </c>
      <c r="HR152" s="17">
        <v>23.3</v>
      </c>
      <c r="HS152" s="17">
        <v>23.31</v>
      </c>
      <c r="HT152" s="17">
        <v>23.32</v>
      </c>
      <c r="HU152" s="17">
        <v>23.33</v>
      </c>
      <c r="HV152" s="17">
        <v>23.37</v>
      </c>
      <c r="HW152" s="17">
        <v>23.34</v>
      </c>
      <c r="HX152" s="17">
        <v>23.35</v>
      </c>
      <c r="HY152" s="17">
        <v>23.33</v>
      </c>
      <c r="HZ152" s="17">
        <v>23.34</v>
      </c>
      <c r="IA152" s="17">
        <v>23.33</v>
      </c>
      <c r="IB152" s="17">
        <v>23.34</v>
      </c>
      <c r="IC152" s="17">
        <v>23.33</v>
      </c>
      <c r="ID152" s="17">
        <v>23.3</v>
      </c>
      <c r="IE152" s="17">
        <v>23.3</v>
      </c>
      <c r="IF152" s="17">
        <v>23.3</v>
      </c>
      <c r="IG152" s="17">
        <v>23.29</v>
      </c>
      <c r="IH152" s="17">
        <v>23.29</v>
      </c>
      <c r="II152" s="17">
        <v>23.3</v>
      </c>
      <c r="IJ152" s="17">
        <v>23.3</v>
      </c>
      <c r="IK152" s="17">
        <v>23.29</v>
      </c>
      <c r="IL152" s="17">
        <v>23.27</v>
      </c>
      <c r="IM152" s="17">
        <v>23.27</v>
      </c>
      <c r="IN152" s="17">
        <v>23.26</v>
      </c>
      <c r="IO152" s="17">
        <v>23.27</v>
      </c>
      <c r="IP152" s="17">
        <v>23.28</v>
      </c>
      <c r="IQ152" s="17">
        <v>23.28</v>
      </c>
      <c r="IR152" s="17">
        <v>23.3</v>
      </c>
      <c r="IS152" s="17">
        <v>23.3</v>
      </c>
      <c r="IT152" s="17">
        <v>23.32</v>
      </c>
      <c r="IU152" s="17">
        <v>23.31</v>
      </c>
      <c r="IV152" s="17">
        <v>23.3</v>
      </c>
      <c r="IW152" s="17">
        <v>23.3</v>
      </c>
      <c r="IX152" s="17">
        <v>23.3</v>
      </c>
      <c r="IY152" s="17">
        <v>23.3</v>
      </c>
    </row>
    <row r="153" spans="1:259" x14ac:dyDescent="0.15">
      <c r="A153" s="17" t="s">
        <v>497</v>
      </c>
      <c r="B153" s="17" t="s">
        <v>498</v>
      </c>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26"/>
      <c r="AB153" s="17"/>
      <c r="AC153" s="26"/>
      <c r="AD153" s="26"/>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26"/>
      <c r="BK153" s="17"/>
      <c r="BL153" s="17"/>
      <c r="BM153" s="17"/>
      <c r="BN153" s="17"/>
      <c r="BO153" s="17"/>
      <c r="BP153" s="17"/>
      <c r="BQ153" s="17"/>
      <c r="BR153" s="17"/>
      <c r="BS153" s="17"/>
      <c r="BT153" s="17"/>
      <c r="BU153" s="17"/>
      <c r="BV153" s="17"/>
      <c r="BW153" s="17"/>
      <c r="BX153" s="26"/>
      <c r="BY153" s="26"/>
      <c r="BZ153" s="26"/>
      <c r="CA153" s="26"/>
      <c r="CB153" s="26"/>
      <c r="CC153" s="17"/>
      <c r="CD153" s="17"/>
      <c r="CE153" s="17"/>
      <c r="CF153" s="17"/>
      <c r="CG153" s="17"/>
      <c r="CH153" s="17"/>
      <c r="CI153" s="17"/>
      <c r="CJ153" s="26"/>
      <c r="CK153" s="17"/>
      <c r="CL153" s="17"/>
      <c r="CM153" s="17"/>
      <c r="CN153" s="17"/>
      <c r="CO153" s="17"/>
      <c r="CP153" s="17"/>
      <c r="CQ153" s="17"/>
      <c r="CR153" s="17"/>
      <c r="CS153" s="17"/>
      <c r="CT153" s="17"/>
      <c r="CU153" s="17"/>
      <c r="CV153" s="17"/>
      <c r="CW153" s="17"/>
      <c r="CX153" s="17"/>
      <c r="CY153" s="26"/>
      <c r="CZ153" s="26"/>
      <c r="DA153" s="26"/>
      <c r="DB153" s="17"/>
      <c r="DC153" s="17"/>
      <c r="DD153" s="17"/>
      <c r="DE153" s="17"/>
      <c r="DF153" s="17"/>
      <c r="DG153" s="17"/>
      <c r="DH153" s="26"/>
      <c r="DI153" s="17"/>
      <c r="DJ153" s="17"/>
      <c r="DK153" s="17"/>
      <c r="DL153" s="17"/>
      <c r="DM153" s="17">
        <v>9.7899999999999991</v>
      </c>
      <c r="DN153" s="17">
        <v>9.83</v>
      </c>
      <c r="DO153" s="17">
        <v>9.82</v>
      </c>
      <c r="DP153" s="17">
        <v>9.8000000000000007</v>
      </c>
      <c r="DQ153" s="17">
        <v>9.82</v>
      </c>
      <c r="DR153" s="17">
        <v>9.8000000000000007</v>
      </c>
      <c r="DS153" s="17">
        <v>9.7899999999999991</v>
      </c>
      <c r="DT153" s="17">
        <v>9.75</v>
      </c>
      <c r="DU153" s="17">
        <v>9.77</v>
      </c>
      <c r="DV153" s="17">
        <v>9.74</v>
      </c>
      <c r="DW153" s="17">
        <v>9.75</v>
      </c>
      <c r="DX153" s="17">
        <v>9.7799999999999994</v>
      </c>
      <c r="DY153" s="17">
        <v>9.77</v>
      </c>
      <c r="DZ153" s="17">
        <v>9.75</v>
      </c>
      <c r="EA153" s="17">
        <v>9.75</v>
      </c>
      <c r="EB153" s="17">
        <v>9.7799999999999994</v>
      </c>
      <c r="EC153" s="17">
        <v>9.76</v>
      </c>
      <c r="ED153" s="17">
        <v>9.77</v>
      </c>
      <c r="EE153" s="17">
        <v>9.7799999999999994</v>
      </c>
      <c r="EF153" s="17">
        <v>9.7799999999999994</v>
      </c>
      <c r="EG153" s="17">
        <v>9.7899999999999991</v>
      </c>
      <c r="EH153" s="17">
        <v>9.7799999999999994</v>
      </c>
      <c r="EI153" s="17">
        <v>9.7899999999999991</v>
      </c>
      <c r="EJ153" s="17">
        <v>9.7899999999999991</v>
      </c>
      <c r="EK153" s="17">
        <v>9.7899999999999991</v>
      </c>
      <c r="EL153" s="17">
        <v>9.76</v>
      </c>
      <c r="EM153" s="17">
        <v>9.7899999999999991</v>
      </c>
      <c r="EN153" s="17">
        <v>9.8000000000000007</v>
      </c>
      <c r="EO153" s="17">
        <v>9.8000000000000007</v>
      </c>
      <c r="EP153" s="17">
        <v>9.7899999999999991</v>
      </c>
      <c r="EQ153" s="17">
        <v>9.82</v>
      </c>
      <c r="ER153" s="17">
        <v>9.8800000000000008</v>
      </c>
      <c r="ES153" s="17">
        <v>9.86</v>
      </c>
      <c r="ET153" s="17">
        <v>9.85</v>
      </c>
      <c r="EU153" s="17">
        <v>9.85</v>
      </c>
      <c r="EV153" s="17">
        <v>9.85</v>
      </c>
      <c r="EW153" s="17">
        <v>9.82</v>
      </c>
      <c r="EX153" s="17">
        <v>9.7899999999999991</v>
      </c>
      <c r="EY153" s="17">
        <v>9.82</v>
      </c>
      <c r="EZ153" s="17">
        <v>9.81</v>
      </c>
      <c r="FA153" s="17">
        <v>9.81</v>
      </c>
      <c r="FB153" s="17">
        <v>9.82</v>
      </c>
      <c r="FC153" s="17">
        <v>9.83</v>
      </c>
      <c r="FD153" s="17">
        <v>9.83</v>
      </c>
      <c r="FE153" s="17">
        <v>9.82</v>
      </c>
      <c r="FF153" s="17">
        <v>9.8000000000000007</v>
      </c>
      <c r="FG153" s="17">
        <v>9.81</v>
      </c>
      <c r="FH153" s="17">
        <v>9.8000000000000007</v>
      </c>
      <c r="FI153" s="17">
        <v>9.81</v>
      </c>
      <c r="FJ153" s="17">
        <v>9.7799999999999994</v>
      </c>
      <c r="FK153" s="17">
        <v>9.7899999999999991</v>
      </c>
      <c r="FL153" s="17">
        <v>9.7899999999999991</v>
      </c>
      <c r="FM153" s="17">
        <v>9.7899999999999991</v>
      </c>
      <c r="FN153" s="17">
        <v>9.8000000000000007</v>
      </c>
      <c r="FO153" s="17">
        <v>9.8000000000000007</v>
      </c>
      <c r="FP153" s="17">
        <v>9.8000000000000007</v>
      </c>
      <c r="FQ153" s="17">
        <v>9.7899999999999991</v>
      </c>
      <c r="FR153" s="17">
        <v>9.8000000000000007</v>
      </c>
      <c r="FS153" s="17">
        <v>9.81</v>
      </c>
      <c r="FT153" s="17">
        <v>9.7899999999999991</v>
      </c>
      <c r="FU153" s="17">
        <v>9.81</v>
      </c>
      <c r="FV153" s="17">
        <v>9.85</v>
      </c>
      <c r="FW153" s="17">
        <v>9.85</v>
      </c>
      <c r="FX153" s="17">
        <v>9.86</v>
      </c>
      <c r="FY153" s="17">
        <v>9.89</v>
      </c>
      <c r="FZ153" s="17">
        <v>9.91</v>
      </c>
      <c r="GA153" s="17">
        <v>9.91</v>
      </c>
      <c r="GB153" s="17">
        <v>9.9700000000000006</v>
      </c>
      <c r="GC153" s="17">
        <v>9.9600000000000009</v>
      </c>
      <c r="GD153" s="17">
        <v>9.9499999999999993</v>
      </c>
      <c r="GE153" s="17">
        <v>9.94</v>
      </c>
      <c r="GF153" s="17">
        <v>9.94</v>
      </c>
      <c r="GG153" s="17">
        <v>9.94</v>
      </c>
      <c r="GH153" s="17">
        <v>9.9499999999999993</v>
      </c>
      <c r="GI153" s="17">
        <v>9.9600000000000009</v>
      </c>
      <c r="GJ153" s="17">
        <v>9.99</v>
      </c>
      <c r="GK153" s="17">
        <v>10</v>
      </c>
      <c r="GL153" s="17">
        <v>10.130000000000001</v>
      </c>
      <c r="GM153" s="17">
        <v>10.27</v>
      </c>
      <c r="GN153" s="17">
        <v>10.18</v>
      </c>
      <c r="GO153" s="17">
        <v>10.23</v>
      </c>
      <c r="GP153" s="17">
        <v>10.29</v>
      </c>
      <c r="GQ153" s="17">
        <v>10.35</v>
      </c>
      <c r="GR153" s="17">
        <v>10.3</v>
      </c>
      <c r="GS153" s="17">
        <v>10.27</v>
      </c>
      <c r="GT153" s="17">
        <v>10.3</v>
      </c>
      <c r="GU153" s="17">
        <v>10.3</v>
      </c>
      <c r="GV153" s="17">
        <v>10.27</v>
      </c>
      <c r="GW153" s="17">
        <v>10.28</v>
      </c>
      <c r="GX153" s="17">
        <v>10.29</v>
      </c>
      <c r="GY153" s="17">
        <v>10.28</v>
      </c>
      <c r="GZ153" s="17">
        <v>10.25</v>
      </c>
      <c r="HA153" s="17">
        <v>10.31</v>
      </c>
      <c r="HB153" s="17">
        <v>10.48</v>
      </c>
      <c r="HC153" s="17">
        <v>10.53</v>
      </c>
      <c r="HD153" s="17">
        <v>10.49</v>
      </c>
      <c r="HE153" s="17">
        <v>10.48</v>
      </c>
      <c r="HF153" s="17">
        <v>10.47</v>
      </c>
      <c r="HG153" s="17">
        <v>10.36</v>
      </c>
      <c r="HH153" s="17">
        <v>10.38</v>
      </c>
      <c r="HI153" s="17">
        <v>10.36</v>
      </c>
      <c r="HJ153" s="17">
        <v>10.31</v>
      </c>
      <c r="HK153" s="17">
        <v>10.3</v>
      </c>
      <c r="HL153" s="17">
        <v>10.32</v>
      </c>
      <c r="HM153" s="17">
        <v>10.32</v>
      </c>
      <c r="HN153" s="17">
        <v>10.31</v>
      </c>
      <c r="HO153" s="17">
        <v>10.27</v>
      </c>
      <c r="HP153" s="17">
        <v>10.29</v>
      </c>
      <c r="HQ153" s="17">
        <v>10.31</v>
      </c>
      <c r="HR153" s="17">
        <v>10.34</v>
      </c>
      <c r="HS153" s="17">
        <v>10.32</v>
      </c>
      <c r="HT153" s="17">
        <v>10.29</v>
      </c>
      <c r="HU153" s="17">
        <v>10.31</v>
      </c>
      <c r="HV153" s="17">
        <v>10.31</v>
      </c>
      <c r="HW153" s="17">
        <v>10.32</v>
      </c>
      <c r="HX153" s="17">
        <v>10.32</v>
      </c>
      <c r="HY153" s="17">
        <v>10.33</v>
      </c>
      <c r="HZ153" s="17">
        <v>10.35</v>
      </c>
      <c r="IA153" s="17">
        <v>10.39</v>
      </c>
      <c r="IB153" s="17">
        <v>10.36</v>
      </c>
      <c r="IC153" s="17">
        <v>10.32</v>
      </c>
      <c r="ID153" s="17">
        <v>10.34</v>
      </c>
      <c r="IE153" s="17">
        <v>10.33</v>
      </c>
      <c r="IF153" s="17">
        <v>10.31</v>
      </c>
      <c r="IG153" s="17">
        <v>10.3</v>
      </c>
      <c r="IH153" s="17">
        <v>10.29</v>
      </c>
      <c r="II153" s="17">
        <v>10.25</v>
      </c>
      <c r="IJ153" s="17">
        <v>10.27</v>
      </c>
      <c r="IK153" s="17">
        <v>10.29</v>
      </c>
      <c r="IL153" s="17">
        <v>10.33</v>
      </c>
      <c r="IM153" s="17">
        <v>10.36</v>
      </c>
      <c r="IN153" s="17">
        <v>10.35</v>
      </c>
      <c r="IO153" s="17">
        <v>10.35</v>
      </c>
      <c r="IP153" s="17">
        <v>10.33</v>
      </c>
      <c r="IQ153" s="17">
        <v>10.3</v>
      </c>
      <c r="IR153" s="17">
        <v>10.3</v>
      </c>
      <c r="IS153" s="17">
        <v>10.3</v>
      </c>
      <c r="IT153" s="17">
        <v>10.32</v>
      </c>
      <c r="IU153" s="17">
        <v>10.32</v>
      </c>
      <c r="IV153" s="17">
        <v>10.33</v>
      </c>
      <c r="IW153" s="17">
        <v>10.33</v>
      </c>
      <c r="IX153" s="17">
        <v>10.33</v>
      </c>
      <c r="IY153" s="17">
        <v>10.33</v>
      </c>
    </row>
    <row r="154" spans="1:259" x14ac:dyDescent="0.15">
      <c r="A154" s="17" t="s">
        <v>204</v>
      </c>
      <c r="B154" s="17" t="s">
        <v>4743</v>
      </c>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26"/>
      <c r="AB154" s="17"/>
      <c r="AC154" s="26"/>
      <c r="AD154" s="26"/>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26"/>
      <c r="BK154" s="17"/>
      <c r="BL154" s="17"/>
      <c r="BM154" s="17"/>
      <c r="BN154" s="17"/>
      <c r="BO154" s="17"/>
      <c r="BP154" s="17"/>
      <c r="BQ154" s="17"/>
      <c r="BR154" s="17"/>
      <c r="BS154" s="17"/>
      <c r="BT154" s="17"/>
      <c r="BU154" s="17"/>
      <c r="BV154" s="17"/>
      <c r="BW154" s="17"/>
      <c r="BX154" s="26"/>
      <c r="BY154" s="26"/>
      <c r="BZ154" s="26"/>
      <c r="CA154" s="26"/>
      <c r="CB154" s="26"/>
      <c r="CC154" s="17"/>
      <c r="CD154" s="17"/>
      <c r="CE154" s="17"/>
      <c r="CF154" s="17"/>
      <c r="CG154" s="17"/>
      <c r="CH154" s="17"/>
      <c r="CI154" s="17"/>
      <c r="CJ154" s="26"/>
      <c r="CK154" s="17"/>
      <c r="CL154" s="17"/>
      <c r="CM154" s="17"/>
      <c r="CN154" s="17"/>
      <c r="CO154" s="17"/>
      <c r="CP154" s="17"/>
      <c r="CQ154" s="17"/>
      <c r="CR154" s="17"/>
      <c r="CS154" s="17"/>
      <c r="CT154" s="17"/>
      <c r="CU154" s="17"/>
      <c r="CV154" s="17"/>
      <c r="CW154" s="17"/>
      <c r="CX154" s="17"/>
      <c r="CY154" s="26"/>
      <c r="CZ154" s="26"/>
      <c r="DA154" s="26"/>
      <c r="DB154" s="17"/>
      <c r="DC154" s="17"/>
      <c r="DD154" s="17"/>
      <c r="DE154" s="17"/>
      <c r="DF154" s="17"/>
      <c r="DG154" s="17"/>
      <c r="DH154" s="26"/>
      <c r="DI154" s="17"/>
      <c r="DJ154" s="17"/>
      <c r="DK154" s="17"/>
      <c r="DL154" s="17"/>
      <c r="DM154" s="17">
        <v>34.28</v>
      </c>
      <c r="DN154" s="17">
        <v>34.200000000000003</v>
      </c>
      <c r="DO154" s="17">
        <v>34.200000000000003</v>
      </c>
      <c r="DP154" s="17">
        <v>34.19</v>
      </c>
      <c r="DQ154" s="17">
        <v>34.19</v>
      </c>
      <c r="DR154" s="17">
        <v>34.19</v>
      </c>
      <c r="DS154" s="17">
        <v>34.14</v>
      </c>
      <c r="DT154" s="17">
        <v>34.159999999999997</v>
      </c>
      <c r="DU154" s="17">
        <v>34.19</v>
      </c>
      <c r="DV154" s="17">
        <v>34.18</v>
      </c>
      <c r="DW154" s="17">
        <v>34.159999999999997</v>
      </c>
      <c r="DX154" s="17">
        <v>34.19</v>
      </c>
      <c r="DY154" s="17">
        <v>34.18</v>
      </c>
      <c r="DZ154" s="17">
        <v>34.15</v>
      </c>
      <c r="EA154" s="17">
        <v>34.11</v>
      </c>
      <c r="EB154" s="17">
        <v>34.1</v>
      </c>
      <c r="EC154" s="17">
        <v>34.06</v>
      </c>
      <c r="ED154" s="17">
        <v>34.1</v>
      </c>
      <c r="EE154" s="17">
        <v>34.08</v>
      </c>
      <c r="EF154" s="17">
        <v>34.07</v>
      </c>
      <c r="EG154" s="17">
        <v>34.1</v>
      </c>
      <c r="EH154" s="17">
        <v>34.1</v>
      </c>
      <c r="EI154" s="17">
        <v>34.14</v>
      </c>
      <c r="EJ154" s="17">
        <v>34.14</v>
      </c>
      <c r="EK154" s="17">
        <v>34.159999999999997</v>
      </c>
      <c r="EL154" s="17">
        <v>34.15</v>
      </c>
      <c r="EM154" s="17">
        <v>34.15</v>
      </c>
      <c r="EN154" s="17">
        <v>34.159999999999997</v>
      </c>
      <c r="EO154" s="17">
        <v>34.19</v>
      </c>
      <c r="EP154" s="17">
        <v>34.200000000000003</v>
      </c>
      <c r="EQ154" s="17">
        <v>34.200000000000003</v>
      </c>
      <c r="ER154" s="17">
        <v>34.17</v>
      </c>
      <c r="ES154" s="17">
        <v>34.19</v>
      </c>
      <c r="ET154" s="17">
        <v>34.200000000000003</v>
      </c>
      <c r="EU154" s="17">
        <v>34.19</v>
      </c>
      <c r="EV154" s="17">
        <v>34.19</v>
      </c>
      <c r="EW154" s="17">
        <v>34.200000000000003</v>
      </c>
      <c r="EX154" s="17">
        <v>34.25</v>
      </c>
      <c r="EY154" s="17">
        <v>34.28</v>
      </c>
      <c r="EZ154" s="17">
        <v>34.25</v>
      </c>
      <c r="FA154" s="17">
        <v>34.28</v>
      </c>
      <c r="FB154" s="17">
        <v>34.28</v>
      </c>
      <c r="FC154" s="17">
        <v>34.24</v>
      </c>
      <c r="FD154" s="17">
        <v>34.200000000000003</v>
      </c>
      <c r="FE154" s="17">
        <v>34.200000000000003</v>
      </c>
      <c r="FF154" s="17">
        <v>34.19</v>
      </c>
      <c r="FG154" s="17">
        <v>34.200000000000003</v>
      </c>
      <c r="FH154" s="17">
        <v>34.200000000000003</v>
      </c>
      <c r="FI154" s="17">
        <v>34.19</v>
      </c>
      <c r="FJ154" s="17">
        <v>34.19</v>
      </c>
      <c r="FK154" s="17">
        <v>34.19</v>
      </c>
      <c r="FL154" s="17">
        <v>34.19</v>
      </c>
      <c r="FM154" s="17">
        <v>34.19</v>
      </c>
      <c r="FN154" s="17">
        <v>34.200000000000003</v>
      </c>
      <c r="FO154" s="17">
        <v>34.200000000000003</v>
      </c>
      <c r="FP154" s="17">
        <v>34.200000000000003</v>
      </c>
      <c r="FQ154" s="17">
        <v>34.21</v>
      </c>
      <c r="FR154" s="17">
        <v>34.22</v>
      </c>
      <c r="FS154" s="17">
        <v>34.229999999999997</v>
      </c>
      <c r="FT154" s="17">
        <v>34.26</v>
      </c>
      <c r="FU154" s="17">
        <v>34.35</v>
      </c>
      <c r="FV154" s="17">
        <v>34.25</v>
      </c>
      <c r="FW154" s="17">
        <v>34.31</v>
      </c>
      <c r="FX154" s="17">
        <v>34.33</v>
      </c>
      <c r="FY154" s="17">
        <v>34.33</v>
      </c>
      <c r="FZ154" s="17">
        <v>34.33</v>
      </c>
      <c r="GA154" s="17">
        <v>34.33</v>
      </c>
      <c r="GB154" s="17">
        <v>34.33</v>
      </c>
      <c r="GC154" s="17">
        <v>34.33</v>
      </c>
      <c r="GD154" s="17">
        <v>34.33</v>
      </c>
      <c r="GE154" s="17">
        <v>34.340000000000003</v>
      </c>
      <c r="GF154" s="17">
        <v>34.299999999999997</v>
      </c>
      <c r="GG154" s="17">
        <v>34.299999999999997</v>
      </c>
      <c r="GH154" s="17">
        <v>34.29</v>
      </c>
      <c r="GI154" s="17">
        <v>34.299999999999997</v>
      </c>
      <c r="GJ154" s="17">
        <v>34.299999999999997</v>
      </c>
      <c r="GK154" s="17">
        <v>34.31</v>
      </c>
      <c r="GL154" s="17">
        <v>34.28</v>
      </c>
      <c r="GM154" s="17">
        <v>34.270000000000003</v>
      </c>
      <c r="GN154" s="17">
        <v>34.25</v>
      </c>
      <c r="GO154" s="17">
        <v>34.25</v>
      </c>
      <c r="GP154" s="17">
        <v>34.25</v>
      </c>
      <c r="GQ154" s="17">
        <v>34.270000000000003</v>
      </c>
      <c r="GR154" s="17">
        <v>34.25</v>
      </c>
      <c r="GS154" s="17">
        <v>34.229999999999997</v>
      </c>
      <c r="GT154" s="17">
        <v>34.229999999999997</v>
      </c>
      <c r="GU154" s="17">
        <v>34.29</v>
      </c>
      <c r="GV154" s="17">
        <v>34.29</v>
      </c>
      <c r="GW154" s="17">
        <v>34.28</v>
      </c>
      <c r="GX154" s="17">
        <v>34.299999999999997</v>
      </c>
      <c r="GY154" s="17">
        <v>34.31</v>
      </c>
      <c r="GZ154" s="17">
        <v>34.340000000000003</v>
      </c>
      <c r="HA154" s="17">
        <v>34.32</v>
      </c>
      <c r="HB154" s="17">
        <v>34.299999999999997</v>
      </c>
      <c r="HC154" s="17">
        <v>34.25</v>
      </c>
      <c r="HD154" s="17">
        <v>34.33</v>
      </c>
      <c r="HE154" s="17">
        <v>34.299999999999997</v>
      </c>
      <c r="HF154" s="17">
        <v>34.31</v>
      </c>
      <c r="HG154" s="17">
        <v>34.29</v>
      </c>
      <c r="HH154" s="17">
        <v>34.24</v>
      </c>
      <c r="HI154" s="17">
        <v>34.25</v>
      </c>
      <c r="HJ154" s="17">
        <v>34.25</v>
      </c>
      <c r="HK154" s="17">
        <v>34.200000000000003</v>
      </c>
      <c r="HL154" s="17">
        <v>34.200000000000003</v>
      </c>
      <c r="HM154" s="17">
        <v>34.200000000000003</v>
      </c>
      <c r="HN154" s="17">
        <v>34.19</v>
      </c>
      <c r="HO154" s="17">
        <v>34.24</v>
      </c>
      <c r="HP154" s="17">
        <v>34.200000000000003</v>
      </c>
      <c r="HQ154" s="17">
        <v>34.21</v>
      </c>
      <c r="HR154" s="17">
        <v>34.22</v>
      </c>
      <c r="HS154" s="17">
        <v>34.18</v>
      </c>
      <c r="HT154" s="17">
        <v>34.18</v>
      </c>
      <c r="HU154" s="17">
        <v>34.19</v>
      </c>
      <c r="HV154" s="17">
        <v>34.18</v>
      </c>
      <c r="HW154" s="17">
        <v>34.19</v>
      </c>
      <c r="HX154" s="17">
        <v>34.200000000000003</v>
      </c>
      <c r="HY154" s="17">
        <v>34.22</v>
      </c>
      <c r="HZ154" s="17">
        <v>34.22</v>
      </c>
      <c r="IA154" s="17">
        <v>34.29</v>
      </c>
      <c r="IB154" s="17">
        <v>34.229999999999997</v>
      </c>
      <c r="IC154" s="17">
        <v>34.22</v>
      </c>
      <c r="ID154" s="17">
        <v>34.22</v>
      </c>
      <c r="IE154" s="17">
        <v>34.25</v>
      </c>
      <c r="IF154" s="17">
        <v>34.299999999999997</v>
      </c>
      <c r="IG154" s="17">
        <v>34.29</v>
      </c>
      <c r="IH154" s="17">
        <v>34.299999999999997</v>
      </c>
      <c r="II154" s="17">
        <v>34.22</v>
      </c>
      <c r="IJ154" s="17">
        <v>34.25</v>
      </c>
      <c r="IK154" s="17">
        <v>34.25</v>
      </c>
      <c r="IL154" s="17">
        <v>34.25</v>
      </c>
      <c r="IM154" s="17">
        <v>34.25</v>
      </c>
      <c r="IN154" s="17">
        <v>34.29</v>
      </c>
      <c r="IO154" s="17">
        <v>34.270000000000003</v>
      </c>
      <c r="IP154" s="17">
        <v>34.270000000000003</v>
      </c>
      <c r="IQ154" s="17">
        <v>34.299999999999997</v>
      </c>
      <c r="IR154" s="17">
        <v>34.29</v>
      </c>
      <c r="IS154" s="17">
        <v>34.29</v>
      </c>
      <c r="IT154" s="17">
        <v>34.29</v>
      </c>
      <c r="IU154" s="17">
        <v>34.29</v>
      </c>
      <c r="IV154" s="17">
        <v>34.299999999999997</v>
      </c>
      <c r="IW154" s="17">
        <v>34.299999999999997</v>
      </c>
      <c r="IX154" s="17">
        <v>34.299999999999997</v>
      </c>
      <c r="IY154" s="17">
        <v>34.299999999999997</v>
      </c>
    </row>
    <row r="155" spans="1:259" x14ac:dyDescent="0.15">
      <c r="A155" s="17" t="s">
        <v>844</v>
      </c>
      <c r="B155" s="17" t="s">
        <v>845</v>
      </c>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26"/>
      <c r="AB155" s="17"/>
      <c r="AC155" s="26"/>
      <c r="AD155" s="26"/>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26"/>
      <c r="BK155" s="17"/>
      <c r="BL155" s="17"/>
      <c r="BM155" s="17"/>
      <c r="BN155" s="17"/>
      <c r="BO155" s="17"/>
      <c r="BP155" s="17"/>
      <c r="BQ155" s="17"/>
      <c r="BR155" s="17"/>
      <c r="BS155" s="17"/>
      <c r="BT155" s="17"/>
      <c r="BU155" s="17"/>
      <c r="BV155" s="17"/>
      <c r="BW155" s="17"/>
      <c r="BX155" s="26"/>
      <c r="BY155" s="26"/>
      <c r="BZ155" s="26"/>
      <c r="CA155" s="26"/>
      <c r="CB155" s="26"/>
      <c r="CC155" s="17"/>
      <c r="CD155" s="17"/>
      <c r="CE155" s="17"/>
      <c r="CF155" s="17"/>
      <c r="CG155" s="17"/>
      <c r="CH155" s="17"/>
      <c r="CI155" s="17"/>
      <c r="CJ155" s="26"/>
      <c r="CK155" s="17"/>
      <c r="CL155" s="17"/>
      <c r="CM155" s="17"/>
      <c r="CN155" s="17"/>
      <c r="CO155" s="17"/>
      <c r="CP155" s="17"/>
      <c r="CQ155" s="17"/>
      <c r="CR155" s="17"/>
      <c r="CS155" s="17"/>
      <c r="CT155" s="17"/>
      <c r="CU155" s="17"/>
      <c r="CV155" s="17"/>
      <c r="CW155" s="17"/>
      <c r="CX155" s="17"/>
      <c r="CY155" s="26"/>
      <c r="CZ155" s="26"/>
      <c r="DA155" s="26"/>
      <c r="DB155" s="17"/>
      <c r="DC155" s="17"/>
      <c r="DD155" s="17"/>
      <c r="DE155" s="17"/>
      <c r="DF155" s="17"/>
      <c r="DG155" s="17"/>
      <c r="DH155" s="26"/>
      <c r="DI155" s="17"/>
      <c r="DJ155" s="17"/>
      <c r="DK155" s="17"/>
      <c r="DL155" s="17"/>
      <c r="DM155" s="17">
        <v>17.41</v>
      </c>
      <c r="DN155" s="17">
        <v>17.440000000000001</v>
      </c>
      <c r="DO155" s="17">
        <v>17.45</v>
      </c>
      <c r="DP155" s="17">
        <v>17.47</v>
      </c>
      <c r="DQ155" s="17">
        <v>17.45</v>
      </c>
      <c r="DR155" s="17">
        <v>17.45</v>
      </c>
      <c r="DS155" s="17">
        <v>17.45</v>
      </c>
      <c r="DT155" s="17">
        <v>17.47</v>
      </c>
      <c r="DU155" s="17">
        <v>17.45</v>
      </c>
      <c r="DV155" s="17">
        <v>17.440000000000001</v>
      </c>
      <c r="DW155" s="17">
        <v>17.43</v>
      </c>
      <c r="DX155" s="17">
        <v>17.420000000000002</v>
      </c>
      <c r="DY155" s="17">
        <v>17.420000000000002</v>
      </c>
      <c r="DZ155" s="17">
        <v>17.420000000000002</v>
      </c>
      <c r="EA155" s="17">
        <v>17.420000000000002</v>
      </c>
      <c r="EB155" s="17">
        <v>17.420000000000002</v>
      </c>
      <c r="EC155" s="17">
        <v>17.420000000000002</v>
      </c>
      <c r="ED155" s="17">
        <v>17.41</v>
      </c>
      <c r="EE155" s="17">
        <v>17.41</v>
      </c>
      <c r="EF155" s="17">
        <v>17.38</v>
      </c>
      <c r="EG155" s="17">
        <v>17.38</v>
      </c>
      <c r="EH155" s="17">
        <v>17.38</v>
      </c>
      <c r="EI155" s="17">
        <v>17.36</v>
      </c>
      <c r="EJ155" s="17">
        <v>17.36</v>
      </c>
      <c r="EK155" s="17">
        <v>17.36</v>
      </c>
      <c r="EL155" s="17">
        <v>17.36</v>
      </c>
      <c r="EM155" s="17">
        <v>17.38</v>
      </c>
      <c r="EN155" s="17">
        <v>17.36</v>
      </c>
      <c r="EO155" s="17">
        <v>17.37</v>
      </c>
      <c r="EP155" s="17">
        <v>17.38</v>
      </c>
      <c r="EQ155" s="17">
        <v>17.38</v>
      </c>
      <c r="ER155" s="17">
        <v>17.38</v>
      </c>
      <c r="ES155" s="17">
        <v>17.38</v>
      </c>
      <c r="ET155" s="17">
        <v>17.38</v>
      </c>
      <c r="EU155" s="17">
        <v>17.38</v>
      </c>
      <c r="EV155" s="17">
        <v>17.39</v>
      </c>
      <c r="EW155" s="17">
        <v>17.39</v>
      </c>
      <c r="EX155" s="17">
        <v>17.420000000000002</v>
      </c>
      <c r="EY155" s="17">
        <v>17.420000000000002</v>
      </c>
      <c r="EZ155" s="17">
        <v>17.440000000000001</v>
      </c>
      <c r="FA155" s="17">
        <v>17.41</v>
      </c>
      <c r="FB155" s="17">
        <v>17.41</v>
      </c>
      <c r="FC155" s="17">
        <v>17.41</v>
      </c>
      <c r="FD155" s="17">
        <v>17.41</v>
      </c>
      <c r="FE155" s="17">
        <v>17.399999999999999</v>
      </c>
      <c r="FF155" s="17">
        <v>17.41</v>
      </c>
      <c r="FG155" s="17">
        <v>17.399999999999999</v>
      </c>
      <c r="FH155" s="17">
        <v>17.399999999999999</v>
      </c>
      <c r="FI155" s="17">
        <v>17.399999999999999</v>
      </c>
      <c r="FJ155" s="17">
        <v>17.399999999999999</v>
      </c>
      <c r="FK155" s="17">
        <v>17.420000000000002</v>
      </c>
      <c r="FL155" s="17">
        <v>17.420000000000002</v>
      </c>
      <c r="FM155" s="17">
        <v>17.43</v>
      </c>
      <c r="FN155" s="17">
        <v>17.41</v>
      </c>
      <c r="FO155" s="17">
        <v>17.399999999999999</v>
      </c>
      <c r="FP155" s="17">
        <v>17.37</v>
      </c>
      <c r="FQ155" s="17">
        <v>17.350000000000001</v>
      </c>
      <c r="FR155" s="17">
        <v>17.350000000000001</v>
      </c>
      <c r="FS155" s="17">
        <v>17.350000000000001</v>
      </c>
      <c r="FT155" s="17">
        <v>17.34</v>
      </c>
      <c r="FU155" s="17">
        <v>17.34</v>
      </c>
      <c r="FV155" s="17">
        <v>17.350000000000001</v>
      </c>
      <c r="FW155" s="17">
        <v>17.399999999999999</v>
      </c>
      <c r="FX155" s="17">
        <v>17.43</v>
      </c>
      <c r="FY155" s="17">
        <v>17.45</v>
      </c>
      <c r="FZ155" s="17">
        <v>17.489999999999998</v>
      </c>
      <c r="GA155" s="17">
        <v>17.48</v>
      </c>
      <c r="GB155" s="17">
        <v>17.489999999999998</v>
      </c>
      <c r="GC155" s="17">
        <v>17.48</v>
      </c>
      <c r="GD155" s="17">
        <v>17.48</v>
      </c>
      <c r="GE155" s="17">
        <v>17.43</v>
      </c>
      <c r="GF155" s="17">
        <v>17.43</v>
      </c>
      <c r="GG155" s="17">
        <v>17.48</v>
      </c>
      <c r="GH155" s="17">
        <v>17.420000000000002</v>
      </c>
      <c r="GI155" s="17">
        <v>17.399999999999999</v>
      </c>
      <c r="GJ155" s="17">
        <v>17.39</v>
      </c>
      <c r="GK155" s="17">
        <v>17.39</v>
      </c>
      <c r="GL155" s="17">
        <v>17.399999999999999</v>
      </c>
      <c r="GM155" s="17">
        <v>17.399999999999999</v>
      </c>
      <c r="GN155" s="17">
        <v>17.41</v>
      </c>
      <c r="GO155" s="17">
        <v>17.399999999999999</v>
      </c>
      <c r="GP155" s="17">
        <v>17.399999999999999</v>
      </c>
      <c r="GQ155" s="17">
        <v>17.39</v>
      </c>
      <c r="GR155" s="17">
        <v>17.39</v>
      </c>
      <c r="GS155" s="17">
        <v>17.350000000000001</v>
      </c>
      <c r="GT155" s="17">
        <v>17.36</v>
      </c>
      <c r="GU155" s="17">
        <v>17.36</v>
      </c>
      <c r="GV155" s="17">
        <v>17.350000000000001</v>
      </c>
      <c r="GW155" s="17">
        <v>17.36</v>
      </c>
      <c r="GX155" s="17">
        <v>17.36</v>
      </c>
      <c r="GY155" s="17">
        <v>17.36</v>
      </c>
      <c r="GZ155" s="17">
        <v>17.36</v>
      </c>
      <c r="HA155" s="17">
        <v>17.37</v>
      </c>
      <c r="HB155" s="17">
        <v>17.37</v>
      </c>
      <c r="HC155" s="17">
        <v>17.39</v>
      </c>
      <c r="HD155" s="17">
        <v>17.36</v>
      </c>
      <c r="HE155" s="17">
        <v>17.350000000000001</v>
      </c>
      <c r="HF155" s="17">
        <v>17.34</v>
      </c>
      <c r="HG155" s="17">
        <v>17.350000000000001</v>
      </c>
      <c r="HH155" s="17">
        <v>17.3</v>
      </c>
      <c r="HI155" s="17">
        <v>17.32</v>
      </c>
      <c r="HJ155" s="17">
        <v>17.350000000000001</v>
      </c>
      <c r="HK155" s="17">
        <v>17.350000000000001</v>
      </c>
      <c r="HL155" s="17">
        <v>17.350000000000001</v>
      </c>
      <c r="HM155" s="17">
        <v>17.3</v>
      </c>
      <c r="HN155" s="17">
        <v>17.3</v>
      </c>
      <c r="HO155" s="17">
        <v>17.3</v>
      </c>
      <c r="HP155" s="17">
        <v>17.309999999999999</v>
      </c>
      <c r="HQ155" s="17">
        <v>17.3</v>
      </c>
      <c r="HR155" s="17">
        <v>17.3</v>
      </c>
      <c r="HS155" s="17">
        <v>17.309999999999999</v>
      </c>
      <c r="HT155" s="17">
        <v>17.309999999999999</v>
      </c>
      <c r="HU155" s="17">
        <v>17.309999999999999</v>
      </c>
      <c r="HV155" s="17">
        <v>17.3</v>
      </c>
      <c r="HW155" s="17">
        <v>17.3</v>
      </c>
      <c r="HX155" s="17">
        <v>17.3</v>
      </c>
      <c r="HY155" s="17">
        <v>17.309999999999999</v>
      </c>
      <c r="HZ155" s="17">
        <v>17.309999999999999</v>
      </c>
      <c r="IA155" s="17">
        <v>17.309999999999999</v>
      </c>
      <c r="IB155" s="17">
        <v>17.309999999999999</v>
      </c>
      <c r="IC155" s="17">
        <v>17.32</v>
      </c>
      <c r="ID155" s="17">
        <v>17.32</v>
      </c>
      <c r="IE155" s="17">
        <v>17.3</v>
      </c>
      <c r="IF155" s="17">
        <v>17.3</v>
      </c>
      <c r="IG155" s="17">
        <v>17.3</v>
      </c>
      <c r="IH155" s="17">
        <v>17.29</v>
      </c>
      <c r="II155" s="17">
        <v>17.29</v>
      </c>
      <c r="IJ155" s="17">
        <v>17.28</v>
      </c>
      <c r="IK155" s="17">
        <v>17.29</v>
      </c>
      <c r="IL155" s="17">
        <v>17.28</v>
      </c>
      <c r="IM155" s="17">
        <v>17.28</v>
      </c>
      <c r="IN155" s="17">
        <v>17.28</v>
      </c>
      <c r="IO155" s="17">
        <v>17.28</v>
      </c>
      <c r="IP155" s="17">
        <v>17.28</v>
      </c>
      <c r="IQ155" s="17">
        <v>17.28</v>
      </c>
      <c r="IR155" s="17">
        <v>17.27</v>
      </c>
      <c r="IS155" s="17">
        <v>17.28</v>
      </c>
      <c r="IT155" s="17">
        <v>17.27</v>
      </c>
      <c r="IU155" s="17">
        <v>17.22</v>
      </c>
      <c r="IV155" s="17">
        <v>17.22</v>
      </c>
      <c r="IW155" s="17">
        <v>17.22</v>
      </c>
      <c r="IX155" s="17">
        <v>17.22</v>
      </c>
      <c r="IY155" s="17">
        <v>17.2</v>
      </c>
    </row>
    <row r="156" spans="1:259" x14ac:dyDescent="0.15">
      <c r="A156" s="17" t="s">
        <v>828</v>
      </c>
      <c r="B156" s="17" t="s">
        <v>829</v>
      </c>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26"/>
      <c r="AB156" s="17"/>
      <c r="AC156" s="26"/>
      <c r="AD156" s="26"/>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26"/>
      <c r="BK156" s="17"/>
      <c r="BL156" s="17"/>
      <c r="BM156" s="17"/>
      <c r="BN156" s="17"/>
      <c r="BO156" s="17"/>
      <c r="BP156" s="17"/>
      <c r="BQ156" s="17"/>
      <c r="BR156" s="17"/>
      <c r="BS156" s="17"/>
      <c r="BT156" s="17"/>
      <c r="BU156" s="17"/>
      <c r="BV156" s="17"/>
      <c r="BW156" s="17"/>
      <c r="BX156" s="26"/>
      <c r="BY156" s="26"/>
      <c r="BZ156" s="26"/>
      <c r="CA156" s="26"/>
      <c r="CB156" s="26"/>
      <c r="CC156" s="17"/>
      <c r="CD156" s="17"/>
      <c r="CE156" s="17"/>
      <c r="CF156" s="17"/>
      <c r="CG156" s="17"/>
      <c r="CH156" s="17"/>
      <c r="CI156" s="17"/>
      <c r="CJ156" s="26"/>
      <c r="CK156" s="17"/>
      <c r="CL156" s="17"/>
      <c r="CM156" s="17"/>
      <c r="CN156" s="17"/>
      <c r="CO156" s="17"/>
      <c r="CP156" s="17"/>
      <c r="CQ156" s="17"/>
      <c r="CR156" s="17"/>
      <c r="CS156" s="17"/>
      <c r="CT156" s="17"/>
      <c r="CU156" s="17"/>
      <c r="CV156" s="17"/>
      <c r="CW156" s="17"/>
      <c r="CX156" s="17"/>
      <c r="CY156" s="26"/>
      <c r="CZ156" s="26"/>
      <c r="DA156" s="26"/>
      <c r="DB156" s="17"/>
      <c r="DC156" s="17"/>
      <c r="DD156" s="17"/>
      <c r="DE156" s="17"/>
      <c r="DF156" s="17"/>
      <c r="DG156" s="17"/>
      <c r="DH156" s="26"/>
      <c r="DI156" s="17"/>
      <c r="DJ156" s="17"/>
      <c r="DK156" s="17"/>
      <c r="DL156" s="17"/>
      <c r="DM156" s="17">
        <v>14.51</v>
      </c>
      <c r="DN156" s="17">
        <v>14.52</v>
      </c>
      <c r="DO156" s="17">
        <v>14.53</v>
      </c>
      <c r="DP156" s="17">
        <v>14.53</v>
      </c>
      <c r="DQ156" s="17">
        <v>14.52</v>
      </c>
      <c r="DR156" s="17">
        <v>14.52</v>
      </c>
      <c r="DS156" s="17">
        <v>14.52</v>
      </c>
      <c r="DT156" s="17">
        <v>14.52</v>
      </c>
      <c r="DU156" s="17">
        <v>14.52</v>
      </c>
      <c r="DV156" s="17">
        <v>14.53</v>
      </c>
      <c r="DW156" s="17">
        <v>14.54</v>
      </c>
      <c r="DX156" s="17">
        <v>14.56</v>
      </c>
      <c r="DY156" s="17">
        <v>14.56</v>
      </c>
      <c r="DZ156" s="17">
        <v>14.56</v>
      </c>
      <c r="EA156" s="17">
        <v>14.57</v>
      </c>
      <c r="EB156" s="17">
        <v>14.56</v>
      </c>
      <c r="EC156" s="17">
        <v>14.56</v>
      </c>
      <c r="ED156" s="17">
        <v>14.55</v>
      </c>
      <c r="EE156" s="17">
        <v>14.56</v>
      </c>
      <c r="EF156" s="17">
        <v>14.55</v>
      </c>
      <c r="EG156" s="17">
        <v>14.54</v>
      </c>
      <c r="EH156" s="17">
        <v>14.54</v>
      </c>
      <c r="EI156" s="17">
        <v>14.54</v>
      </c>
      <c r="EJ156" s="17">
        <v>14.55</v>
      </c>
      <c r="EK156" s="17">
        <v>14.54</v>
      </c>
      <c r="EL156" s="17">
        <v>14.55</v>
      </c>
      <c r="EM156" s="17">
        <v>14.56</v>
      </c>
      <c r="EN156" s="17">
        <v>14.56</v>
      </c>
      <c r="EO156" s="17">
        <v>14.56</v>
      </c>
      <c r="EP156" s="17">
        <v>14.56</v>
      </c>
      <c r="EQ156" s="17">
        <v>14.55</v>
      </c>
      <c r="ER156" s="17">
        <v>14.55</v>
      </c>
      <c r="ES156" s="17">
        <v>14.55</v>
      </c>
      <c r="ET156" s="17">
        <v>14.56</v>
      </c>
      <c r="EU156" s="17">
        <v>14.56</v>
      </c>
      <c r="EV156" s="17">
        <v>14.56</v>
      </c>
      <c r="EW156" s="17">
        <v>14.57</v>
      </c>
      <c r="EX156" s="17">
        <v>14.58</v>
      </c>
      <c r="EY156" s="17">
        <v>14.57</v>
      </c>
      <c r="EZ156" s="17">
        <v>14.57</v>
      </c>
      <c r="FA156" s="17">
        <v>14.55</v>
      </c>
      <c r="FB156" s="17">
        <v>14.55</v>
      </c>
      <c r="FC156" s="17">
        <v>14.56</v>
      </c>
      <c r="FD156" s="17">
        <v>14.55</v>
      </c>
      <c r="FE156" s="17">
        <v>14.55</v>
      </c>
      <c r="FF156" s="17">
        <v>14.55</v>
      </c>
      <c r="FG156" s="17">
        <v>14.55</v>
      </c>
      <c r="FH156" s="17">
        <v>14.55</v>
      </c>
      <c r="FI156" s="17">
        <v>14.55</v>
      </c>
      <c r="FJ156" s="17">
        <v>14.56</v>
      </c>
      <c r="FK156" s="17">
        <v>14.56</v>
      </c>
      <c r="FL156" s="17">
        <v>14.59</v>
      </c>
      <c r="FM156" s="17">
        <v>14.57</v>
      </c>
      <c r="FN156" s="17">
        <v>14.58</v>
      </c>
      <c r="FO156" s="17">
        <v>14.57</v>
      </c>
      <c r="FP156" s="17">
        <v>14.59</v>
      </c>
      <c r="FQ156" s="17">
        <v>14.58</v>
      </c>
      <c r="FR156" s="17">
        <v>14.57</v>
      </c>
      <c r="FS156" s="17">
        <v>14.57</v>
      </c>
      <c r="FT156" s="17">
        <v>14.57</v>
      </c>
      <c r="FU156" s="17">
        <v>14.57</v>
      </c>
      <c r="FV156" s="17">
        <v>14.56</v>
      </c>
      <c r="FW156" s="17">
        <v>14.57</v>
      </c>
      <c r="FX156" s="17">
        <v>14.58</v>
      </c>
      <c r="FY156" s="17">
        <v>14.59</v>
      </c>
      <c r="FZ156" s="17">
        <v>14.6</v>
      </c>
      <c r="GA156" s="17">
        <v>14.59</v>
      </c>
      <c r="GB156" s="17">
        <v>14.6</v>
      </c>
      <c r="GC156" s="17">
        <v>14.61</v>
      </c>
      <c r="GD156" s="17">
        <v>14.61</v>
      </c>
      <c r="GE156" s="17">
        <v>14.6</v>
      </c>
      <c r="GF156" s="17">
        <v>14.6</v>
      </c>
      <c r="GG156" s="17">
        <v>14.59</v>
      </c>
      <c r="GH156" s="17">
        <v>14.59</v>
      </c>
      <c r="GI156" s="17">
        <v>14.59</v>
      </c>
      <c r="GJ156" s="17">
        <v>14.59</v>
      </c>
      <c r="GK156" s="17">
        <v>14.6</v>
      </c>
      <c r="GL156" s="17">
        <v>14.59</v>
      </c>
      <c r="GM156" s="17">
        <v>14.59</v>
      </c>
      <c r="GN156" s="17">
        <v>14.58</v>
      </c>
      <c r="GO156" s="17">
        <v>14.59</v>
      </c>
      <c r="GP156" s="17">
        <v>14.59</v>
      </c>
      <c r="GQ156" s="17">
        <v>14.58</v>
      </c>
      <c r="GR156" s="17">
        <v>14.59</v>
      </c>
      <c r="GS156" s="17">
        <v>14.57</v>
      </c>
      <c r="GT156" s="17">
        <v>14.56</v>
      </c>
      <c r="GU156" s="17">
        <v>14.57</v>
      </c>
      <c r="GV156" s="17">
        <v>14.56</v>
      </c>
      <c r="GW156" s="17">
        <v>14.57</v>
      </c>
      <c r="GX156" s="17">
        <v>14.56</v>
      </c>
      <c r="GY156" s="17">
        <v>14.57</v>
      </c>
      <c r="GZ156" s="17">
        <v>14.58</v>
      </c>
      <c r="HA156" s="17">
        <v>14.59</v>
      </c>
      <c r="HB156" s="17">
        <v>14.58</v>
      </c>
      <c r="HC156" s="17">
        <v>14.58</v>
      </c>
      <c r="HD156" s="17">
        <v>14.57</v>
      </c>
      <c r="HE156" s="17">
        <v>14.57</v>
      </c>
      <c r="HF156" s="17">
        <v>14.56</v>
      </c>
      <c r="HG156" s="17">
        <v>14.56</v>
      </c>
      <c r="HH156" s="17">
        <v>14.58</v>
      </c>
      <c r="HI156" s="17">
        <v>14.57</v>
      </c>
      <c r="HJ156" s="17">
        <v>14.57</v>
      </c>
      <c r="HK156" s="17">
        <v>14.56</v>
      </c>
      <c r="HL156" s="17">
        <v>14.58</v>
      </c>
      <c r="HM156" s="17">
        <v>14.58</v>
      </c>
      <c r="HN156" s="17">
        <v>14.56</v>
      </c>
      <c r="HO156" s="17">
        <v>14.56</v>
      </c>
      <c r="HP156" s="17">
        <v>14.55</v>
      </c>
      <c r="HQ156" s="17">
        <v>14.54</v>
      </c>
      <c r="HR156" s="17">
        <v>14.54</v>
      </c>
      <c r="HS156" s="17">
        <v>14.54</v>
      </c>
      <c r="HT156" s="17">
        <v>14.54</v>
      </c>
      <c r="HU156" s="17">
        <v>14.55</v>
      </c>
      <c r="HV156" s="17">
        <v>14.56</v>
      </c>
      <c r="HW156" s="17">
        <v>14.55</v>
      </c>
      <c r="HX156" s="17">
        <v>14.55</v>
      </c>
      <c r="HY156" s="17">
        <v>14.55</v>
      </c>
      <c r="HZ156" s="17">
        <v>14.56</v>
      </c>
      <c r="IA156" s="17">
        <v>14.55</v>
      </c>
      <c r="IB156" s="17">
        <v>14.56</v>
      </c>
      <c r="IC156" s="17">
        <v>14.56</v>
      </c>
      <c r="ID156" s="17">
        <v>14.56</v>
      </c>
      <c r="IE156" s="17">
        <v>14.56</v>
      </c>
      <c r="IF156" s="17">
        <v>14.55</v>
      </c>
      <c r="IG156" s="17">
        <v>14.57</v>
      </c>
      <c r="IH156" s="17">
        <v>14.56</v>
      </c>
      <c r="II156" s="17">
        <v>14.55</v>
      </c>
      <c r="IJ156" s="17">
        <v>14.55</v>
      </c>
      <c r="IK156" s="17">
        <v>14.55</v>
      </c>
      <c r="IL156" s="17">
        <v>14.55</v>
      </c>
      <c r="IM156" s="17">
        <v>14.55</v>
      </c>
      <c r="IN156" s="17">
        <v>14.56</v>
      </c>
      <c r="IO156" s="17">
        <v>14.56</v>
      </c>
      <c r="IP156" s="17">
        <v>14.57</v>
      </c>
      <c r="IQ156" s="17">
        <v>14.57</v>
      </c>
      <c r="IR156" s="17">
        <v>14.58</v>
      </c>
      <c r="IS156" s="17">
        <v>14.6</v>
      </c>
      <c r="IT156" s="17">
        <v>14.6</v>
      </c>
      <c r="IU156" s="17">
        <v>14.59</v>
      </c>
      <c r="IV156" s="17">
        <v>14.59</v>
      </c>
      <c r="IW156" s="17">
        <v>14.59</v>
      </c>
      <c r="IX156" s="17">
        <v>14.59</v>
      </c>
      <c r="IY156" s="17">
        <v>14.6</v>
      </c>
    </row>
    <row r="157" spans="1:259" x14ac:dyDescent="0.15">
      <c r="A157" s="17" t="s">
        <v>391</v>
      </c>
      <c r="B157" s="17" t="s">
        <v>392</v>
      </c>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26"/>
      <c r="AB157" s="17"/>
      <c r="AC157" s="26"/>
      <c r="AD157" s="26"/>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26"/>
      <c r="BK157" s="17"/>
      <c r="BL157" s="17"/>
      <c r="BM157" s="17"/>
      <c r="BN157" s="17"/>
      <c r="BO157" s="17"/>
      <c r="BP157" s="17"/>
      <c r="BQ157" s="17"/>
      <c r="BR157" s="17"/>
      <c r="BS157" s="17"/>
      <c r="BT157" s="17"/>
      <c r="BU157" s="17"/>
      <c r="BV157" s="17"/>
      <c r="BW157" s="17"/>
      <c r="BX157" s="26"/>
      <c r="BY157" s="26"/>
      <c r="BZ157" s="26"/>
      <c r="CA157" s="26"/>
      <c r="CB157" s="26"/>
      <c r="CC157" s="17"/>
      <c r="CD157" s="17"/>
      <c r="CE157" s="17"/>
      <c r="CF157" s="17"/>
      <c r="CG157" s="17"/>
      <c r="CH157" s="17"/>
      <c r="CI157" s="17"/>
      <c r="CJ157" s="26"/>
      <c r="CK157" s="17"/>
      <c r="CL157" s="17"/>
      <c r="CM157" s="17"/>
      <c r="CN157" s="17"/>
      <c r="CO157" s="17"/>
      <c r="CP157" s="17"/>
      <c r="CQ157" s="17"/>
      <c r="CR157" s="17"/>
      <c r="CS157" s="17"/>
      <c r="CT157" s="17"/>
      <c r="CU157" s="17"/>
      <c r="CV157" s="17"/>
      <c r="CW157" s="17"/>
      <c r="CX157" s="17"/>
      <c r="CY157" s="26"/>
      <c r="CZ157" s="26"/>
      <c r="DA157" s="26"/>
      <c r="DB157" s="17"/>
      <c r="DC157" s="17"/>
      <c r="DD157" s="17"/>
      <c r="DE157" s="17"/>
      <c r="DF157" s="17"/>
      <c r="DG157" s="17"/>
      <c r="DH157" s="26"/>
      <c r="DI157" s="17"/>
      <c r="DJ157" s="17"/>
      <c r="DK157" s="17"/>
      <c r="DL157" s="17"/>
      <c r="DM157" s="17">
        <v>3.59</v>
      </c>
      <c r="DN157" s="17">
        <v>3.59</v>
      </c>
      <c r="DO157" s="17">
        <v>3.6</v>
      </c>
      <c r="DP157" s="17">
        <v>3.59</v>
      </c>
      <c r="DQ157" s="17">
        <v>3.59</v>
      </c>
      <c r="DR157" s="17">
        <v>3.59</v>
      </c>
      <c r="DS157" s="17">
        <v>3.59</v>
      </c>
      <c r="DT157" s="17">
        <v>3.6</v>
      </c>
      <c r="DU157" s="17">
        <v>3.6</v>
      </c>
      <c r="DV157" s="17">
        <v>3.59</v>
      </c>
      <c r="DW157" s="17">
        <v>3.6</v>
      </c>
      <c r="DX157" s="17">
        <v>3.59</v>
      </c>
      <c r="DY157" s="17">
        <v>3.59</v>
      </c>
      <c r="DZ157" s="17">
        <v>3.59</v>
      </c>
      <c r="EA157" s="17">
        <v>3.59</v>
      </c>
      <c r="EB157" s="17">
        <v>3.59</v>
      </c>
      <c r="EC157" s="17">
        <v>3.58</v>
      </c>
      <c r="ED157" s="17">
        <v>3.58</v>
      </c>
      <c r="EE157" s="17">
        <v>3.59</v>
      </c>
      <c r="EF157" s="17">
        <v>3.59</v>
      </c>
      <c r="EG157" s="17">
        <v>3.58</v>
      </c>
      <c r="EH157" s="17">
        <v>3.58</v>
      </c>
      <c r="EI157" s="17">
        <v>3.58</v>
      </c>
      <c r="EJ157" s="17">
        <v>3.58</v>
      </c>
      <c r="EK157" s="17">
        <v>3.58</v>
      </c>
      <c r="EL157" s="17">
        <v>3.58</v>
      </c>
      <c r="EM157" s="17">
        <v>3.59</v>
      </c>
      <c r="EN157" s="17">
        <v>3.58</v>
      </c>
      <c r="EO157" s="17">
        <v>3.59</v>
      </c>
      <c r="EP157" s="17">
        <v>3.59</v>
      </c>
      <c r="EQ157" s="17">
        <v>3.58</v>
      </c>
      <c r="ER157" s="17">
        <v>3.59</v>
      </c>
      <c r="ES157" s="17">
        <v>3.58</v>
      </c>
      <c r="ET157" s="17">
        <v>3.58</v>
      </c>
      <c r="EU157" s="17">
        <v>3.59</v>
      </c>
      <c r="EV157" s="17">
        <v>3.58</v>
      </c>
      <c r="EW157" s="17">
        <v>3.59</v>
      </c>
      <c r="EX157" s="17">
        <v>3.58</v>
      </c>
      <c r="EY157" s="17">
        <v>3.59</v>
      </c>
      <c r="EZ157" s="17">
        <v>3.59</v>
      </c>
      <c r="FA157" s="17">
        <v>3.59</v>
      </c>
      <c r="FB157" s="17">
        <v>3.59</v>
      </c>
      <c r="FC157" s="17">
        <v>3.58</v>
      </c>
      <c r="FD157" s="17">
        <v>3.59</v>
      </c>
      <c r="FE157" s="17">
        <v>3.59</v>
      </c>
      <c r="FF157" s="17">
        <v>3.59</v>
      </c>
      <c r="FG157" s="17">
        <v>3.59</v>
      </c>
      <c r="FH157" s="17">
        <v>3.6</v>
      </c>
      <c r="FI157" s="17">
        <v>3.59</v>
      </c>
      <c r="FJ157" s="17">
        <v>3.59</v>
      </c>
      <c r="FK157" s="17">
        <v>3.6</v>
      </c>
      <c r="FL157" s="17">
        <v>3.59</v>
      </c>
      <c r="FM157" s="17">
        <v>3.6</v>
      </c>
      <c r="FN157" s="17">
        <v>3.59</v>
      </c>
      <c r="FO157" s="17">
        <v>3.59</v>
      </c>
      <c r="FP157" s="17">
        <v>3.59</v>
      </c>
      <c r="FQ157" s="17">
        <v>3.58</v>
      </c>
      <c r="FR157" s="17">
        <v>3.59</v>
      </c>
      <c r="FS157" s="17">
        <v>3.59</v>
      </c>
      <c r="FT157" s="17">
        <v>3.59</v>
      </c>
      <c r="FU157" s="17">
        <v>3.59</v>
      </c>
      <c r="FV157" s="17">
        <v>3.59</v>
      </c>
      <c r="FW157" s="17">
        <v>3.59</v>
      </c>
      <c r="FX157" s="17">
        <v>3.59</v>
      </c>
      <c r="FY157" s="17">
        <v>3.59</v>
      </c>
      <c r="FZ157" s="17">
        <v>3.6</v>
      </c>
      <c r="GA157" s="17">
        <v>3.6</v>
      </c>
      <c r="GB157" s="17">
        <v>3.6</v>
      </c>
      <c r="GC157" s="17">
        <v>3.6</v>
      </c>
      <c r="GD157" s="17">
        <v>3.59</v>
      </c>
      <c r="GE157" s="17">
        <v>3.58</v>
      </c>
      <c r="GF157" s="17">
        <v>3.58</v>
      </c>
      <c r="GG157" s="17">
        <v>3.58</v>
      </c>
      <c r="GH157" s="17">
        <v>3.59</v>
      </c>
      <c r="GI157" s="17">
        <v>3.58</v>
      </c>
      <c r="GJ157" s="17">
        <v>3.59</v>
      </c>
      <c r="GK157" s="17">
        <v>3.58</v>
      </c>
      <c r="GL157" s="17">
        <v>3.58</v>
      </c>
      <c r="GM157" s="17">
        <v>3.57</v>
      </c>
      <c r="GN157" s="17">
        <v>3.58</v>
      </c>
      <c r="GO157" s="17">
        <v>3.58</v>
      </c>
      <c r="GP157" s="17">
        <v>3.57</v>
      </c>
      <c r="GQ157" s="17">
        <v>3.58</v>
      </c>
      <c r="GR157" s="17">
        <v>3.58</v>
      </c>
      <c r="GS157" s="17">
        <v>3.58</v>
      </c>
      <c r="GT157" s="17">
        <v>3.58</v>
      </c>
      <c r="GU157" s="17">
        <v>3.58</v>
      </c>
      <c r="GV157" s="17">
        <v>3.58</v>
      </c>
      <c r="GW157" s="17">
        <v>3.57</v>
      </c>
      <c r="GX157" s="17">
        <v>3.58</v>
      </c>
      <c r="GY157" s="17">
        <v>3.58</v>
      </c>
      <c r="GZ157" s="17">
        <v>3.58</v>
      </c>
      <c r="HA157" s="17">
        <v>3.58</v>
      </c>
      <c r="HB157" s="17">
        <v>3.58</v>
      </c>
      <c r="HC157" s="17">
        <v>3.58</v>
      </c>
      <c r="HD157" s="17">
        <v>3.58</v>
      </c>
      <c r="HE157" s="17">
        <v>3.58</v>
      </c>
      <c r="HF157" s="17">
        <v>3.59</v>
      </c>
      <c r="HG157" s="17">
        <v>3.58</v>
      </c>
      <c r="HH157" s="17">
        <v>3.57</v>
      </c>
      <c r="HI157" s="17">
        <v>3.57</v>
      </c>
      <c r="HJ157" s="17">
        <v>3.56</v>
      </c>
      <c r="HK157" s="17">
        <v>3.58</v>
      </c>
      <c r="HL157" s="17">
        <v>3.57</v>
      </c>
      <c r="HM157" s="17">
        <v>3.57</v>
      </c>
      <c r="HN157" s="17">
        <v>3.57</v>
      </c>
      <c r="HO157" s="17">
        <v>3.57</v>
      </c>
      <c r="HP157" s="17">
        <v>3.58</v>
      </c>
      <c r="HQ157" s="17">
        <v>3.57</v>
      </c>
      <c r="HR157" s="17">
        <v>3.58</v>
      </c>
      <c r="HS157" s="17">
        <v>3.58</v>
      </c>
      <c r="HT157" s="17">
        <v>3.58</v>
      </c>
      <c r="HU157" s="17">
        <v>3.57</v>
      </c>
      <c r="HV157" s="17">
        <v>3.56</v>
      </c>
      <c r="HW157" s="17">
        <v>3.56</v>
      </c>
      <c r="HX157" s="17">
        <v>3.57</v>
      </c>
      <c r="HY157" s="17">
        <v>3.57</v>
      </c>
      <c r="HZ157" s="17">
        <v>3.58</v>
      </c>
      <c r="IA157" s="17">
        <v>3.57</v>
      </c>
      <c r="IB157" s="17">
        <v>3.58</v>
      </c>
      <c r="IC157" s="17">
        <v>3.57</v>
      </c>
      <c r="ID157" s="17">
        <v>3.57</v>
      </c>
      <c r="IE157" s="17">
        <v>3.58</v>
      </c>
      <c r="IF157" s="17">
        <v>3.58</v>
      </c>
      <c r="IG157" s="17">
        <v>3.58</v>
      </c>
      <c r="IH157" s="17">
        <v>3.57</v>
      </c>
      <c r="II157" s="17">
        <v>3.59</v>
      </c>
      <c r="IJ157" s="17">
        <v>3.59</v>
      </c>
      <c r="IK157" s="17">
        <v>3.58</v>
      </c>
      <c r="IL157" s="17">
        <v>3.58</v>
      </c>
      <c r="IM157" s="17">
        <v>3.6</v>
      </c>
      <c r="IN157" s="17">
        <v>3.6</v>
      </c>
      <c r="IO157" s="17">
        <v>3.59</v>
      </c>
      <c r="IP157" s="17">
        <v>3.59</v>
      </c>
      <c r="IQ157" s="17">
        <v>3.59</v>
      </c>
      <c r="IR157" s="17">
        <v>3.59</v>
      </c>
      <c r="IS157" s="17">
        <v>3.59</v>
      </c>
      <c r="IT157" s="17">
        <v>3.59</v>
      </c>
      <c r="IU157" s="17">
        <v>3.59</v>
      </c>
      <c r="IV157" s="17">
        <v>3.59</v>
      </c>
      <c r="IW157" s="17">
        <v>3.59</v>
      </c>
      <c r="IX157" s="17">
        <v>3.59</v>
      </c>
      <c r="IY157" s="17">
        <v>3.58</v>
      </c>
    </row>
    <row r="158" spans="1:259" x14ac:dyDescent="0.15">
      <c r="A158" s="17" t="s">
        <v>1064</v>
      </c>
      <c r="B158" s="17" t="s">
        <v>1065</v>
      </c>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26"/>
      <c r="AB158" s="17"/>
      <c r="AC158" s="26"/>
      <c r="AD158" s="26"/>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26"/>
      <c r="BK158" s="17"/>
      <c r="BL158" s="17"/>
      <c r="BM158" s="17"/>
      <c r="BN158" s="17"/>
      <c r="BO158" s="17"/>
      <c r="BP158" s="17"/>
      <c r="BQ158" s="17"/>
      <c r="BR158" s="17"/>
      <c r="BS158" s="17"/>
      <c r="BT158" s="17"/>
      <c r="BU158" s="17"/>
      <c r="BV158" s="17"/>
      <c r="BW158" s="17"/>
      <c r="BX158" s="26"/>
      <c r="BY158" s="26"/>
      <c r="BZ158" s="26"/>
      <c r="CA158" s="26"/>
      <c r="CB158" s="26"/>
      <c r="CC158" s="17"/>
      <c r="CD158" s="17"/>
      <c r="CE158" s="17"/>
      <c r="CF158" s="17"/>
      <c r="CG158" s="17"/>
      <c r="CH158" s="17"/>
      <c r="CI158" s="17"/>
      <c r="CJ158" s="26"/>
      <c r="CK158" s="17"/>
      <c r="CL158" s="17"/>
      <c r="CM158" s="17"/>
      <c r="CN158" s="17"/>
      <c r="CO158" s="17"/>
      <c r="CP158" s="17"/>
      <c r="CQ158" s="17"/>
      <c r="CR158" s="17"/>
      <c r="CS158" s="17"/>
      <c r="CT158" s="17"/>
      <c r="CU158" s="17"/>
      <c r="CV158" s="17"/>
      <c r="CW158" s="17"/>
      <c r="CX158" s="17"/>
      <c r="CY158" s="26"/>
      <c r="CZ158" s="26"/>
      <c r="DA158" s="26"/>
      <c r="DB158" s="17"/>
      <c r="DC158" s="17"/>
      <c r="DD158" s="17"/>
      <c r="DE158" s="17"/>
      <c r="DF158" s="17"/>
      <c r="DG158" s="17"/>
      <c r="DH158" s="26"/>
      <c r="DI158" s="17"/>
      <c r="DJ158" s="17"/>
      <c r="DK158" s="17"/>
      <c r="DL158" s="17"/>
      <c r="DM158" s="17">
        <v>11.77</v>
      </c>
      <c r="DN158" s="17">
        <v>11.77</v>
      </c>
      <c r="DO158" s="17">
        <v>11.76</v>
      </c>
      <c r="DP158" s="17">
        <v>11.76</v>
      </c>
      <c r="DQ158" s="17">
        <v>11.75</v>
      </c>
      <c r="DR158" s="17">
        <v>11.75</v>
      </c>
      <c r="DS158" s="17">
        <v>11.77</v>
      </c>
      <c r="DT158" s="17">
        <v>11.76</v>
      </c>
      <c r="DU158" s="17">
        <v>11.76</v>
      </c>
      <c r="DV158" s="17">
        <v>11.76</v>
      </c>
      <c r="DW158" s="17">
        <v>11.76</v>
      </c>
      <c r="DX158" s="17">
        <v>11.76</v>
      </c>
      <c r="DY158" s="17">
        <v>11.77</v>
      </c>
      <c r="DZ158" s="17">
        <v>11.75</v>
      </c>
      <c r="EA158" s="17">
        <v>11.75</v>
      </c>
      <c r="EB158" s="17">
        <v>11.74</v>
      </c>
      <c r="EC158" s="17">
        <v>11.72</v>
      </c>
      <c r="ED158" s="17">
        <v>11.72</v>
      </c>
      <c r="EE158" s="17">
        <v>11.71</v>
      </c>
      <c r="EF158" s="17">
        <v>11.72</v>
      </c>
      <c r="EG158" s="17">
        <v>11.72</v>
      </c>
      <c r="EH158" s="17">
        <v>11.72</v>
      </c>
      <c r="EI158" s="17">
        <v>11.71</v>
      </c>
      <c r="EJ158" s="17">
        <v>11.71</v>
      </c>
      <c r="EK158" s="17">
        <v>11.73</v>
      </c>
      <c r="EL158" s="17">
        <v>11.72</v>
      </c>
      <c r="EM158" s="17">
        <v>11.73</v>
      </c>
      <c r="EN158" s="17">
        <v>11.72</v>
      </c>
      <c r="EO158" s="17">
        <v>11.72</v>
      </c>
      <c r="EP158" s="17">
        <v>11.73</v>
      </c>
      <c r="EQ158" s="17">
        <v>11.72</v>
      </c>
      <c r="ER158" s="17">
        <v>11.72</v>
      </c>
      <c r="ES158" s="17">
        <v>11.72</v>
      </c>
      <c r="ET158" s="17">
        <v>11.71</v>
      </c>
      <c r="EU158" s="17">
        <v>11.71</v>
      </c>
      <c r="EV158" s="17">
        <v>11.72</v>
      </c>
      <c r="EW158" s="17">
        <v>11.72</v>
      </c>
      <c r="EX158" s="17">
        <v>11.72</v>
      </c>
      <c r="EY158" s="17">
        <v>11.72</v>
      </c>
      <c r="EZ158" s="17">
        <v>11.72</v>
      </c>
      <c r="FA158" s="17">
        <v>11.72</v>
      </c>
      <c r="FB158" s="17">
        <v>11.71</v>
      </c>
      <c r="FC158" s="17">
        <v>11.7</v>
      </c>
      <c r="FD158" s="17">
        <v>11.71</v>
      </c>
      <c r="FE158" s="17">
        <v>11.7</v>
      </c>
      <c r="FF158" s="17">
        <v>11.7</v>
      </c>
      <c r="FG158" s="17">
        <v>11.71</v>
      </c>
      <c r="FH158" s="17">
        <v>11.71</v>
      </c>
      <c r="FI158" s="17">
        <v>11.71</v>
      </c>
      <c r="FJ158" s="17">
        <v>11.7</v>
      </c>
      <c r="FK158" s="17">
        <v>11.71</v>
      </c>
      <c r="FL158" s="17">
        <v>11.71</v>
      </c>
      <c r="FM158" s="17">
        <v>11.71</v>
      </c>
      <c r="FN158" s="17">
        <v>11.69</v>
      </c>
      <c r="FO158" s="17">
        <v>11.7</v>
      </c>
      <c r="FP158" s="17">
        <v>11.69</v>
      </c>
      <c r="FQ158" s="17">
        <v>11.7</v>
      </c>
      <c r="FR158" s="17">
        <v>11.69</v>
      </c>
      <c r="FS158" s="17">
        <v>11.69</v>
      </c>
      <c r="FT158" s="17">
        <v>11.69</v>
      </c>
      <c r="FU158" s="17">
        <v>11.69</v>
      </c>
      <c r="FV158" s="17">
        <v>11.7</v>
      </c>
      <c r="FW158" s="17">
        <v>11.69</v>
      </c>
      <c r="FX158" s="17">
        <v>11.7</v>
      </c>
      <c r="FY158" s="17">
        <v>11.72</v>
      </c>
      <c r="FZ158" s="17">
        <v>11.73</v>
      </c>
      <c r="GA158" s="17">
        <v>11.74</v>
      </c>
      <c r="GB158" s="17">
        <v>11.72</v>
      </c>
      <c r="GC158" s="17">
        <v>11.72</v>
      </c>
      <c r="GD158" s="17">
        <v>11.73</v>
      </c>
      <c r="GE158" s="17">
        <v>11.72</v>
      </c>
      <c r="GF158" s="17">
        <v>11.73</v>
      </c>
      <c r="GG158" s="17">
        <v>11.73</v>
      </c>
      <c r="GH158" s="17">
        <v>11.73</v>
      </c>
      <c r="GI158" s="17">
        <v>11.71</v>
      </c>
      <c r="GJ158" s="17">
        <v>11.7</v>
      </c>
      <c r="GK158" s="17">
        <v>11.71</v>
      </c>
      <c r="GL158" s="17">
        <v>11.7</v>
      </c>
      <c r="GM158" s="17">
        <v>11.69</v>
      </c>
      <c r="GN158" s="17">
        <v>11.7</v>
      </c>
      <c r="GO158" s="17">
        <v>11.69</v>
      </c>
      <c r="GP158" s="17">
        <v>11.69</v>
      </c>
      <c r="GQ158" s="17">
        <v>11.68</v>
      </c>
      <c r="GR158" s="17">
        <v>11.69</v>
      </c>
      <c r="GS158" s="17">
        <v>11.7</v>
      </c>
      <c r="GT158" s="17">
        <v>11.7</v>
      </c>
      <c r="GU158" s="17">
        <v>11.71</v>
      </c>
      <c r="GV158" s="17">
        <v>11.7</v>
      </c>
      <c r="GW158" s="17">
        <v>11.69</v>
      </c>
      <c r="GX158" s="17">
        <v>11.68</v>
      </c>
      <c r="GY158" s="17">
        <v>11.7</v>
      </c>
      <c r="GZ158" s="17">
        <v>11.69</v>
      </c>
      <c r="HA158" s="17">
        <v>11.7</v>
      </c>
      <c r="HB158" s="17">
        <v>11.71</v>
      </c>
      <c r="HC158" s="17">
        <v>11.7</v>
      </c>
      <c r="HD158" s="17">
        <v>11.7</v>
      </c>
      <c r="HE158" s="17">
        <v>11.7</v>
      </c>
      <c r="HF158" s="17">
        <v>11.76</v>
      </c>
      <c r="HG158" s="17">
        <v>11.76</v>
      </c>
      <c r="HH158" s="17">
        <v>11.73</v>
      </c>
      <c r="HI158" s="17">
        <v>11.71</v>
      </c>
      <c r="HJ158" s="17">
        <v>11.72</v>
      </c>
      <c r="HK158" s="17">
        <v>11.71</v>
      </c>
      <c r="HL158" s="17">
        <v>11.71</v>
      </c>
      <c r="HM158" s="17">
        <v>11.7</v>
      </c>
      <c r="HN158" s="17">
        <v>11.71</v>
      </c>
      <c r="HO158" s="17">
        <v>11.71</v>
      </c>
      <c r="HP158" s="17">
        <v>11.7</v>
      </c>
      <c r="HQ158" s="17">
        <v>11.71</v>
      </c>
      <c r="HR158" s="17">
        <v>11.7</v>
      </c>
      <c r="HS158" s="17">
        <v>11.68</v>
      </c>
      <c r="HT158" s="17">
        <v>11.68</v>
      </c>
      <c r="HU158" s="17">
        <v>11.7</v>
      </c>
      <c r="HV158" s="17">
        <v>11.7</v>
      </c>
      <c r="HW158" s="17">
        <v>11.69</v>
      </c>
      <c r="HX158" s="17">
        <v>11.69</v>
      </c>
      <c r="HY158" s="17">
        <v>11.69</v>
      </c>
      <c r="HZ158" s="17">
        <v>11.69</v>
      </c>
      <c r="IA158" s="17">
        <v>11.71</v>
      </c>
      <c r="IB158" s="17">
        <v>11.69</v>
      </c>
      <c r="IC158" s="17">
        <v>11.68</v>
      </c>
      <c r="ID158" s="17">
        <v>11.69</v>
      </c>
      <c r="IE158" s="17">
        <v>11.69</v>
      </c>
      <c r="IF158" s="17">
        <v>11.68</v>
      </c>
      <c r="IG158" s="17">
        <v>11.68</v>
      </c>
      <c r="IH158" s="17">
        <v>11.66</v>
      </c>
      <c r="II158" s="17">
        <v>11.65</v>
      </c>
      <c r="IJ158" s="17">
        <v>11.66</v>
      </c>
      <c r="IK158" s="17">
        <v>11.62</v>
      </c>
      <c r="IL158" s="17">
        <v>11.62</v>
      </c>
      <c r="IM158" s="17">
        <v>11.63</v>
      </c>
      <c r="IN158" s="17">
        <v>11.63</v>
      </c>
      <c r="IO158" s="17">
        <v>11.63</v>
      </c>
      <c r="IP158" s="17">
        <v>11.63</v>
      </c>
      <c r="IQ158" s="17">
        <v>11.65</v>
      </c>
      <c r="IR158" s="17">
        <v>11.64</v>
      </c>
      <c r="IS158" s="17">
        <v>11.63</v>
      </c>
      <c r="IT158" s="17">
        <v>11.64</v>
      </c>
      <c r="IU158" s="17">
        <v>11.64</v>
      </c>
      <c r="IV158" s="17">
        <v>11.64</v>
      </c>
      <c r="IW158" s="17">
        <v>11.64</v>
      </c>
      <c r="IX158" s="17">
        <v>11.64</v>
      </c>
      <c r="IY158" s="17">
        <v>11.64</v>
      </c>
    </row>
    <row r="159" spans="1:259" x14ac:dyDescent="0.15">
      <c r="A159" s="17" t="s">
        <v>660</v>
      </c>
      <c r="B159" s="17" t="s">
        <v>661</v>
      </c>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26"/>
      <c r="AB159" s="17"/>
      <c r="AC159" s="26"/>
      <c r="AD159" s="26"/>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26"/>
      <c r="BK159" s="17"/>
      <c r="BL159" s="17"/>
      <c r="BM159" s="17"/>
      <c r="BN159" s="17"/>
      <c r="BO159" s="17"/>
      <c r="BP159" s="17"/>
      <c r="BQ159" s="17"/>
      <c r="BR159" s="17"/>
      <c r="BS159" s="17"/>
      <c r="BT159" s="17"/>
      <c r="BU159" s="17"/>
      <c r="BV159" s="17"/>
      <c r="BW159" s="17"/>
      <c r="BX159" s="26"/>
      <c r="BY159" s="26"/>
      <c r="BZ159" s="26"/>
      <c r="CA159" s="26"/>
      <c r="CB159" s="26"/>
      <c r="CC159" s="17"/>
      <c r="CD159" s="17"/>
      <c r="CE159" s="17"/>
      <c r="CF159" s="17"/>
      <c r="CG159" s="17"/>
      <c r="CH159" s="17"/>
      <c r="CI159" s="17"/>
      <c r="CJ159" s="26"/>
      <c r="CK159" s="17"/>
      <c r="CL159" s="17"/>
      <c r="CM159" s="17"/>
      <c r="CN159" s="17"/>
      <c r="CO159" s="17"/>
      <c r="CP159" s="17"/>
      <c r="CQ159" s="17"/>
      <c r="CR159" s="17"/>
      <c r="CS159" s="17"/>
      <c r="CT159" s="17"/>
      <c r="CU159" s="17"/>
      <c r="CV159" s="17"/>
      <c r="CW159" s="17"/>
      <c r="CX159" s="17"/>
      <c r="CY159" s="26"/>
      <c r="CZ159" s="26"/>
      <c r="DA159" s="26"/>
      <c r="DB159" s="17"/>
      <c r="DC159" s="17"/>
      <c r="DD159" s="17"/>
      <c r="DE159" s="17"/>
      <c r="DF159" s="17"/>
      <c r="DG159" s="17"/>
      <c r="DH159" s="26"/>
      <c r="DI159" s="17"/>
      <c r="DJ159" s="17"/>
      <c r="DK159" s="17"/>
      <c r="DL159" s="17"/>
      <c r="DM159" s="17">
        <v>10.95</v>
      </c>
      <c r="DN159" s="17">
        <v>10.95</v>
      </c>
      <c r="DO159" s="17">
        <v>10.96</v>
      </c>
      <c r="DP159" s="17">
        <v>10.96</v>
      </c>
      <c r="DQ159" s="17">
        <v>10.97</v>
      </c>
      <c r="DR159" s="17">
        <v>10.96</v>
      </c>
      <c r="DS159" s="17">
        <v>10.95</v>
      </c>
      <c r="DT159" s="17">
        <v>10.96</v>
      </c>
      <c r="DU159" s="17">
        <v>10.96</v>
      </c>
      <c r="DV159" s="17">
        <v>10.97</v>
      </c>
      <c r="DW159" s="17">
        <v>10.97</v>
      </c>
      <c r="DX159" s="17">
        <v>10.96</v>
      </c>
      <c r="DY159" s="17">
        <v>10.94</v>
      </c>
      <c r="DZ159" s="17">
        <v>10.95</v>
      </c>
      <c r="EA159" s="17">
        <v>10.93</v>
      </c>
      <c r="EB159" s="17">
        <v>10.93</v>
      </c>
      <c r="EC159" s="17">
        <v>10.93</v>
      </c>
      <c r="ED159" s="17">
        <v>10.92</v>
      </c>
      <c r="EE159" s="17">
        <v>10.93</v>
      </c>
      <c r="EF159" s="17">
        <v>10.93</v>
      </c>
      <c r="EG159" s="17">
        <v>10.92</v>
      </c>
      <c r="EH159" s="17">
        <v>10.92</v>
      </c>
      <c r="EI159" s="17">
        <v>10.93</v>
      </c>
      <c r="EJ159" s="17">
        <v>10.92</v>
      </c>
      <c r="EK159" s="17">
        <v>10.91</v>
      </c>
      <c r="EL159" s="17">
        <v>10.91</v>
      </c>
      <c r="EM159" s="17">
        <v>10.89</v>
      </c>
      <c r="EN159" s="17">
        <v>10.9</v>
      </c>
      <c r="EO159" s="17">
        <v>10.89</v>
      </c>
      <c r="EP159" s="17">
        <v>10.89</v>
      </c>
      <c r="EQ159" s="17">
        <v>10.89</v>
      </c>
      <c r="ER159" s="17">
        <v>10.9</v>
      </c>
      <c r="ES159" s="17">
        <v>10.9</v>
      </c>
      <c r="ET159" s="17">
        <v>10.9</v>
      </c>
      <c r="EU159" s="17">
        <v>10.93</v>
      </c>
      <c r="EV159" s="17">
        <v>10.93</v>
      </c>
      <c r="EW159" s="17">
        <v>10.91</v>
      </c>
      <c r="EX159" s="17">
        <v>10.91</v>
      </c>
      <c r="EY159" s="17">
        <v>10.9</v>
      </c>
      <c r="EZ159" s="17">
        <v>10.91</v>
      </c>
      <c r="FA159" s="17">
        <v>10.9</v>
      </c>
      <c r="FB159" s="17">
        <v>10.9</v>
      </c>
      <c r="FC159" s="17">
        <v>10.91</v>
      </c>
      <c r="FD159" s="17">
        <v>10.91</v>
      </c>
      <c r="FE159" s="17">
        <v>10.92</v>
      </c>
      <c r="FF159" s="17">
        <v>10.92</v>
      </c>
      <c r="FG159" s="17">
        <v>10.92</v>
      </c>
      <c r="FH159" s="17">
        <v>10.92</v>
      </c>
      <c r="FI159" s="17">
        <v>10.93</v>
      </c>
      <c r="FJ159" s="17">
        <v>10.94</v>
      </c>
      <c r="FK159" s="17">
        <v>10.94</v>
      </c>
      <c r="FL159" s="17">
        <v>10.95</v>
      </c>
      <c r="FM159" s="17">
        <v>10.93</v>
      </c>
      <c r="FN159" s="17">
        <v>10.93</v>
      </c>
      <c r="FO159" s="17">
        <v>10.95</v>
      </c>
      <c r="FP159" s="17">
        <v>10.95</v>
      </c>
      <c r="FQ159" s="17">
        <v>10.96</v>
      </c>
      <c r="FR159" s="17">
        <v>10.95</v>
      </c>
      <c r="FS159" s="17">
        <v>10.93</v>
      </c>
      <c r="FT159" s="17">
        <v>10.93</v>
      </c>
      <c r="FU159" s="17">
        <v>10.95</v>
      </c>
      <c r="FV159" s="17">
        <v>10.97</v>
      </c>
      <c r="FW159" s="17">
        <v>10.96</v>
      </c>
      <c r="FX159" s="17">
        <v>10.96</v>
      </c>
      <c r="FY159" s="17">
        <v>10.97</v>
      </c>
      <c r="FZ159" s="17">
        <v>10.98</v>
      </c>
      <c r="GA159" s="17">
        <v>10.97</v>
      </c>
      <c r="GB159" s="17">
        <v>10.96</v>
      </c>
      <c r="GC159" s="17">
        <v>10.96</v>
      </c>
      <c r="GD159" s="17">
        <v>10.97</v>
      </c>
      <c r="GE159" s="17">
        <v>10.96</v>
      </c>
      <c r="GF159" s="17">
        <v>10.95</v>
      </c>
      <c r="GG159" s="17">
        <v>10.96</v>
      </c>
      <c r="GH159" s="17">
        <v>10.92</v>
      </c>
      <c r="GI159" s="17">
        <v>10.92</v>
      </c>
      <c r="GJ159" s="17">
        <v>10.93</v>
      </c>
      <c r="GK159" s="17">
        <v>10.91</v>
      </c>
      <c r="GL159" s="17">
        <v>10.91</v>
      </c>
      <c r="GM159" s="17">
        <v>10.91</v>
      </c>
      <c r="GN159" s="17">
        <v>10.91</v>
      </c>
      <c r="GO159" s="17">
        <v>10.91</v>
      </c>
      <c r="GP159" s="17">
        <v>10.92</v>
      </c>
      <c r="GQ159" s="17">
        <v>10.91</v>
      </c>
      <c r="GR159" s="17">
        <v>10.91</v>
      </c>
      <c r="GS159" s="17">
        <v>10.91</v>
      </c>
      <c r="GT159" s="17">
        <v>10.92</v>
      </c>
      <c r="GU159" s="17">
        <v>10.92</v>
      </c>
      <c r="GV159" s="17">
        <v>10.91</v>
      </c>
      <c r="GW159" s="17">
        <v>10.92</v>
      </c>
      <c r="GX159" s="17">
        <v>10.91</v>
      </c>
      <c r="GY159" s="17">
        <v>10.91</v>
      </c>
      <c r="GZ159" s="17">
        <v>10.91</v>
      </c>
      <c r="HA159" s="17">
        <v>10.92</v>
      </c>
      <c r="HB159" s="17">
        <v>10.92</v>
      </c>
      <c r="HC159" s="17">
        <v>10.93</v>
      </c>
      <c r="HD159" s="17">
        <v>10.92</v>
      </c>
      <c r="HE159" s="17">
        <v>10.92</v>
      </c>
      <c r="HF159" s="17">
        <v>10.95</v>
      </c>
      <c r="HG159" s="17">
        <v>10.94</v>
      </c>
      <c r="HH159" s="17">
        <v>10.94</v>
      </c>
      <c r="HI159" s="17">
        <v>10.94</v>
      </c>
      <c r="HJ159" s="17">
        <v>10.93</v>
      </c>
      <c r="HK159" s="17">
        <v>10.92</v>
      </c>
      <c r="HL159" s="17">
        <v>10.92</v>
      </c>
      <c r="HM159" s="17">
        <v>10.92</v>
      </c>
      <c r="HN159" s="17">
        <v>10.91</v>
      </c>
      <c r="HO159" s="17">
        <v>10.92</v>
      </c>
      <c r="HP159" s="17">
        <v>10.91</v>
      </c>
      <c r="HQ159" s="17">
        <v>10.91</v>
      </c>
      <c r="HR159" s="17">
        <v>10.9</v>
      </c>
      <c r="HS159" s="17">
        <v>10.91</v>
      </c>
      <c r="HT159" s="17">
        <v>10.92</v>
      </c>
      <c r="HU159" s="17">
        <v>10.91</v>
      </c>
      <c r="HV159" s="17">
        <v>10.91</v>
      </c>
      <c r="HW159" s="17">
        <v>10.93</v>
      </c>
      <c r="HX159" s="17">
        <v>10.94</v>
      </c>
      <c r="HY159" s="17">
        <v>10.92</v>
      </c>
      <c r="HZ159" s="17">
        <v>10.93</v>
      </c>
      <c r="IA159" s="17">
        <v>10.93</v>
      </c>
      <c r="IB159" s="17">
        <v>10.93</v>
      </c>
      <c r="IC159" s="17">
        <v>10.92</v>
      </c>
      <c r="ID159" s="17">
        <v>10.91</v>
      </c>
      <c r="IE159" s="17">
        <v>10.9</v>
      </c>
      <c r="IF159" s="17">
        <v>10.9</v>
      </c>
      <c r="IG159" s="17">
        <v>10.92</v>
      </c>
      <c r="IH159" s="17">
        <v>10.89</v>
      </c>
      <c r="II159" s="17">
        <v>10.9</v>
      </c>
      <c r="IJ159" s="17">
        <v>10.9</v>
      </c>
      <c r="IK159" s="17">
        <v>10.91</v>
      </c>
      <c r="IL159" s="17">
        <v>10.9</v>
      </c>
      <c r="IM159" s="17">
        <v>10.89</v>
      </c>
      <c r="IN159" s="17">
        <v>10.9</v>
      </c>
      <c r="IO159" s="17">
        <v>10.9</v>
      </c>
      <c r="IP159" s="17">
        <v>10.9</v>
      </c>
      <c r="IQ159" s="17">
        <v>10.85</v>
      </c>
      <c r="IR159" s="17">
        <v>10.83</v>
      </c>
      <c r="IS159" s="17">
        <v>10.85</v>
      </c>
      <c r="IT159" s="17">
        <v>10.9</v>
      </c>
      <c r="IU159" s="17">
        <v>10.9</v>
      </c>
      <c r="IV159" s="17">
        <v>10.89</v>
      </c>
      <c r="IW159" s="17">
        <v>10.89</v>
      </c>
      <c r="IX159" s="17">
        <v>10.89</v>
      </c>
      <c r="IY159" s="17">
        <v>10.89</v>
      </c>
    </row>
    <row r="160" spans="1:259" x14ac:dyDescent="0.15">
      <c r="A160" s="17" t="s">
        <v>714</v>
      </c>
      <c r="B160" s="17" t="s">
        <v>2067</v>
      </c>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26"/>
      <c r="AB160" s="17"/>
      <c r="AC160" s="26"/>
      <c r="AD160" s="26"/>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26"/>
      <c r="BK160" s="17"/>
      <c r="BL160" s="17"/>
      <c r="BM160" s="17"/>
      <c r="BN160" s="17"/>
      <c r="BO160" s="17"/>
      <c r="BP160" s="17"/>
      <c r="BQ160" s="17"/>
      <c r="BR160" s="17"/>
      <c r="BS160" s="17"/>
      <c r="BT160" s="17"/>
      <c r="BU160" s="17"/>
      <c r="BV160" s="17"/>
      <c r="BW160" s="17"/>
      <c r="BX160" s="26"/>
      <c r="BY160" s="26"/>
      <c r="BZ160" s="26"/>
      <c r="CA160" s="26"/>
      <c r="CB160" s="26"/>
      <c r="CC160" s="17"/>
      <c r="CD160" s="17"/>
      <c r="CE160" s="17"/>
      <c r="CF160" s="17"/>
      <c r="CG160" s="17"/>
      <c r="CH160" s="17"/>
      <c r="CI160" s="17"/>
      <c r="CJ160" s="26"/>
      <c r="CK160" s="17"/>
      <c r="CL160" s="17"/>
      <c r="CM160" s="17"/>
      <c r="CN160" s="17"/>
      <c r="CO160" s="17"/>
      <c r="CP160" s="17"/>
      <c r="CQ160" s="17"/>
      <c r="CR160" s="17"/>
      <c r="CS160" s="17"/>
      <c r="CT160" s="17"/>
      <c r="CU160" s="17"/>
      <c r="CV160" s="17"/>
      <c r="CW160" s="17"/>
      <c r="CX160" s="17"/>
      <c r="CY160" s="26"/>
      <c r="CZ160" s="26"/>
      <c r="DA160" s="26"/>
      <c r="DB160" s="17"/>
      <c r="DC160" s="17"/>
      <c r="DD160" s="17"/>
      <c r="DE160" s="17"/>
      <c r="DF160" s="17"/>
      <c r="DG160" s="17"/>
      <c r="DH160" s="26"/>
      <c r="DI160" s="17"/>
      <c r="DJ160" s="17"/>
      <c r="DK160" s="17"/>
      <c r="DL160" s="17"/>
      <c r="DM160" s="17">
        <v>9.6</v>
      </c>
      <c r="DN160" s="17">
        <v>9.6</v>
      </c>
      <c r="DO160" s="17">
        <v>9.6</v>
      </c>
      <c r="DP160" s="17">
        <v>9.59</v>
      </c>
      <c r="DQ160" s="17">
        <v>9.6</v>
      </c>
      <c r="DR160" s="17">
        <v>9.6</v>
      </c>
      <c r="DS160" s="17">
        <v>9.6</v>
      </c>
      <c r="DT160" s="17">
        <v>9.6</v>
      </c>
      <c r="DU160" s="17">
        <v>9.6</v>
      </c>
      <c r="DV160" s="17">
        <v>9.6</v>
      </c>
      <c r="DW160" s="17">
        <v>9.6</v>
      </c>
      <c r="DX160" s="17">
        <v>9.6</v>
      </c>
      <c r="DY160" s="17">
        <v>9.6</v>
      </c>
      <c r="DZ160" s="17">
        <v>9.61</v>
      </c>
      <c r="EA160" s="17">
        <v>9.6</v>
      </c>
      <c r="EB160" s="17">
        <v>9.6</v>
      </c>
      <c r="EC160" s="17">
        <v>9.61</v>
      </c>
      <c r="ED160" s="17">
        <v>9.6</v>
      </c>
      <c r="EE160" s="17">
        <v>9.6</v>
      </c>
      <c r="EF160" s="17">
        <v>9.61</v>
      </c>
      <c r="EG160" s="17">
        <v>9.61</v>
      </c>
      <c r="EH160" s="17">
        <v>9.61</v>
      </c>
      <c r="EI160" s="17">
        <v>9.6199999999999992</v>
      </c>
      <c r="EJ160" s="17">
        <v>9.61</v>
      </c>
      <c r="EK160" s="17">
        <v>9.6300000000000008</v>
      </c>
      <c r="EL160" s="17">
        <v>9.6199999999999992</v>
      </c>
      <c r="EM160" s="17">
        <v>9.6300000000000008</v>
      </c>
      <c r="EN160" s="17">
        <v>9.6300000000000008</v>
      </c>
      <c r="EO160" s="17">
        <v>9.6199999999999992</v>
      </c>
      <c r="EP160" s="17">
        <v>9.6199999999999992</v>
      </c>
      <c r="EQ160" s="17">
        <v>9.6199999999999992</v>
      </c>
      <c r="ER160" s="17">
        <v>9.6300000000000008</v>
      </c>
      <c r="ES160" s="17">
        <v>9.6199999999999992</v>
      </c>
      <c r="ET160" s="17">
        <v>9.6199999999999992</v>
      </c>
      <c r="EU160" s="17">
        <v>9.61</v>
      </c>
      <c r="EV160" s="17">
        <v>9.61</v>
      </c>
      <c r="EW160" s="17">
        <v>9.6199999999999992</v>
      </c>
      <c r="EX160" s="17">
        <v>9.6199999999999992</v>
      </c>
      <c r="EY160" s="17">
        <v>9.61</v>
      </c>
      <c r="EZ160" s="17">
        <v>9.6199999999999992</v>
      </c>
      <c r="FA160" s="17">
        <v>9.61</v>
      </c>
      <c r="FB160" s="17">
        <v>9.61</v>
      </c>
      <c r="FC160" s="17">
        <v>9.61</v>
      </c>
      <c r="FD160" s="17">
        <v>9.6199999999999992</v>
      </c>
      <c r="FE160" s="17">
        <v>9.6199999999999992</v>
      </c>
      <c r="FF160" s="17">
        <v>9.6199999999999992</v>
      </c>
      <c r="FG160" s="17">
        <v>9.6199999999999992</v>
      </c>
      <c r="FH160" s="17">
        <v>9.6199999999999992</v>
      </c>
      <c r="FI160" s="17">
        <v>9.6199999999999992</v>
      </c>
      <c r="FJ160" s="17">
        <v>9.61</v>
      </c>
      <c r="FK160" s="17">
        <v>9.6199999999999992</v>
      </c>
      <c r="FL160" s="17">
        <v>9.6199999999999992</v>
      </c>
      <c r="FM160" s="17">
        <v>9.6199999999999992</v>
      </c>
      <c r="FN160" s="17">
        <v>9.6300000000000008</v>
      </c>
      <c r="FO160" s="17">
        <v>9.6300000000000008</v>
      </c>
      <c r="FP160" s="17">
        <v>9.6300000000000008</v>
      </c>
      <c r="FQ160" s="17">
        <v>9.6300000000000008</v>
      </c>
      <c r="FR160" s="17">
        <v>9.6300000000000008</v>
      </c>
      <c r="FS160" s="17">
        <v>9.64</v>
      </c>
      <c r="FT160" s="17">
        <v>9.64</v>
      </c>
      <c r="FU160" s="17">
        <v>9.65</v>
      </c>
      <c r="FV160" s="17">
        <v>9.64</v>
      </c>
      <c r="FW160" s="17">
        <v>9.65</v>
      </c>
      <c r="FX160" s="17">
        <v>9.65</v>
      </c>
      <c r="FY160" s="17">
        <v>9.66</v>
      </c>
      <c r="FZ160" s="17">
        <v>9.66</v>
      </c>
      <c r="GA160" s="17">
        <v>9.66</v>
      </c>
      <c r="GB160" s="17">
        <v>9.66</v>
      </c>
      <c r="GC160" s="17">
        <v>9.67</v>
      </c>
      <c r="GD160" s="17">
        <v>9.68</v>
      </c>
      <c r="GE160" s="17">
        <v>9.68</v>
      </c>
      <c r="GF160" s="17">
        <v>9.66</v>
      </c>
      <c r="GG160" s="17">
        <v>9.64</v>
      </c>
      <c r="GH160" s="17">
        <v>9.64</v>
      </c>
      <c r="GI160" s="17">
        <v>9.66</v>
      </c>
      <c r="GJ160" s="17">
        <v>9.65</v>
      </c>
      <c r="GK160" s="17">
        <v>9.66</v>
      </c>
      <c r="GL160" s="17">
        <v>9.66</v>
      </c>
      <c r="GM160" s="17">
        <v>9.66</v>
      </c>
      <c r="GN160" s="17">
        <v>9.67</v>
      </c>
      <c r="GO160" s="17">
        <v>9.68</v>
      </c>
      <c r="GP160" s="17">
        <v>9.69</v>
      </c>
      <c r="GQ160" s="17">
        <v>9.69</v>
      </c>
      <c r="GR160" s="17">
        <v>9.6999999999999993</v>
      </c>
      <c r="GS160" s="17">
        <v>9.69</v>
      </c>
      <c r="GT160" s="17">
        <v>9.69</v>
      </c>
      <c r="GU160" s="17">
        <v>9.69</v>
      </c>
      <c r="GV160" s="17">
        <v>9.68</v>
      </c>
      <c r="GW160" s="17">
        <v>9.68</v>
      </c>
      <c r="GX160" s="17">
        <v>9.67</v>
      </c>
      <c r="GY160" s="17">
        <v>9.67</v>
      </c>
      <c r="GZ160" s="17">
        <v>9.69</v>
      </c>
      <c r="HA160" s="17">
        <v>9.69</v>
      </c>
      <c r="HB160" s="17">
        <v>9.69</v>
      </c>
      <c r="HC160" s="17">
        <v>9.68</v>
      </c>
      <c r="HD160" s="17">
        <v>9.68</v>
      </c>
      <c r="HE160" s="17">
        <v>9.69</v>
      </c>
      <c r="HF160" s="17">
        <v>9.69</v>
      </c>
      <c r="HG160" s="17">
        <v>9.68</v>
      </c>
      <c r="HH160" s="17">
        <v>9.69</v>
      </c>
      <c r="HI160" s="17">
        <v>9.68</v>
      </c>
      <c r="HJ160" s="17">
        <v>9.69</v>
      </c>
      <c r="HK160" s="17">
        <v>9.69</v>
      </c>
      <c r="HL160" s="17">
        <v>9.7200000000000006</v>
      </c>
      <c r="HM160" s="17">
        <v>9.6999999999999993</v>
      </c>
      <c r="HN160" s="17">
        <v>9.7200000000000006</v>
      </c>
      <c r="HO160" s="17">
        <v>9.69</v>
      </c>
      <c r="HP160" s="17">
        <v>9.6999999999999993</v>
      </c>
      <c r="HQ160" s="17">
        <v>9.6999999999999993</v>
      </c>
      <c r="HR160" s="17">
        <v>9.6999999999999993</v>
      </c>
      <c r="HS160" s="17">
        <v>9.6999999999999993</v>
      </c>
      <c r="HT160" s="17">
        <v>9.6999999999999993</v>
      </c>
      <c r="HU160" s="17">
        <v>9.6999999999999993</v>
      </c>
      <c r="HV160" s="17">
        <v>9.7200000000000006</v>
      </c>
      <c r="HW160" s="17">
        <v>9.74</v>
      </c>
      <c r="HX160" s="17">
        <v>9.7200000000000006</v>
      </c>
      <c r="HY160" s="17">
        <v>9.74</v>
      </c>
      <c r="HZ160" s="17">
        <v>9.75</v>
      </c>
      <c r="IA160" s="17">
        <v>9.77</v>
      </c>
      <c r="IB160" s="17">
        <v>9.77</v>
      </c>
      <c r="IC160" s="17">
        <v>9.77</v>
      </c>
      <c r="ID160" s="17">
        <v>9.76</v>
      </c>
      <c r="IE160" s="17">
        <v>9.75</v>
      </c>
      <c r="IF160" s="17">
        <v>9.75</v>
      </c>
      <c r="IG160" s="17">
        <v>9.75</v>
      </c>
      <c r="IH160" s="17">
        <v>9.77</v>
      </c>
      <c r="II160" s="17">
        <v>9.77</v>
      </c>
      <c r="IJ160" s="17">
        <v>9.76</v>
      </c>
      <c r="IK160" s="17">
        <v>9.75</v>
      </c>
      <c r="IL160" s="17">
        <v>9.76</v>
      </c>
      <c r="IM160" s="17">
        <v>9.76</v>
      </c>
      <c r="IN160" s="17">
        <v>9.77</v>
      </c>
      <c r="IO160" s="17">
        <v>9.76</v>
      </c>
      <c r="IP160" s="17">
        <v>9.76</v>
      </c>
      <c r="IQ160" s="17">
        <v>9.76</v>
      </c>
      <c r="IR160" s="17">
        <v>9.77</v>
      </c>
      <c r="IS160" s="17">
        <v>9.77</v>
      </c>
      <c r="IT160" s="17">
        <v>9.76</v>
      </c>
      <c r="IU160" s="17">
        <v>9.76</v>
      </c>
      <c r="IV160" s="17">
        <v>9.76</v>
      </c>
      <c r="IW160" s="17">
        <v>9.75</v>
      </c>
      <c r="IX160" s="17">
        <v>9.8000000000000007</v>
      </c>
      <c r="IY160" s="17">
        <v>9.7799999999999994</v>
      </c>
    </row>
    <row r="161" spans="1:259" x14ac:dyDescent="0.15">
      <c r="A161" s="17" t="s">
        <v>748</v>
      </c>
      <c r="B161" s="17" t="s">
        <v>749</v>
      </c>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c r="AA161" s="26"/>
      <c r="AB161" s="17"/>
      <c r="AC161" s="26"/>
      <c r="AD161" s="26"/>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26"/>
      <c r="BK161" s="17"/>
      <c r="BL161" s="17"/>
      <c r="BM161" s="17"/>
      <c r="BN161" s="17"/>
      <c r="BO161" s="17"/>
      <c r="BP161" s="17"/>
      <c r="BQ161" s="17"/>
      <c r="BR161" s="17"/>
      <c r="BS161" s="17"/>
      <c r="BT161" s="17"/>
      <c r="BU161" s="17"/>
      <c r="BV161" s="17"/>
      <c r="BW161" s="17"/>
      <c r="BX161" s="26"/>
      <c r="BY161" s="26"/>
      <c r="BZ161" s="26"/>
      <c r="CA161" s="26"/>
      <c r="CB161" s="26"/>
      <c r="CC161" s="17"/>
      <c r="CD161" s="17"/>
      <c r="CE161" s="17"/>
      <c r="CF161" s="17"/>
      <c r="CG161" s="17"/>
      <c r="CH161" s="17"/>
      <c r="CI161" s="17"/>
      <c r="CJ161" s="26"/>
      <c r="CK161" s="17"/>
      <c r="CL161" s="17"/>
      <c r="CM161" s="17"/>
      <c r="CN161" s="17"/>
      <c r="CO161" s="17"/>
      <c r="CP161" s="17"/>
      <c r="CQ161" s="17"/>
      <c r="CR161" s="17"/>
      <c r="CS161" s="17"/>
      <c r="CT161" s="17"/>
      <c r="CU161" s="17"/>
      <c r="CV161" s="17"/>
      <c r="CW161" s="17"/>
      <c r="CX161" s="17"/>
      <c r="CY161" s="26"/>
      <c r="CZ161" s="26"/>
      <c r="DA161" s="26"/>
      <c r="DB161" s="17"/>
      <c r="DC161" s="17"/>
      <c r="DD161" s="17"/>
      <c r="DE161" s="17"/>
      <c r="DF161" s="17"/>
      <c r="DG161" s="17"/>
      <c r="DH161" s="26"/>
      <c r="DI161" s="17"/>
      <c r="DJ161" s="17"/>
      <c r="DK161" s="17"/>
      <c r="DL161" s="17"/>
      <c r="DM161" s="17">
        <v>30.9</v>
      </c>
      <c r="DN161" s="17">
        <v>30.89</v>
      </c>
      <c r="DO161" s="17">
        <v>30.89</v>
      </c>
      <c r="DP161" s="17">
        <v>30.89</v>
      </c>
      <c r="DQ161" s="17">
        <v>30.89</v>
      </c>
      <c r="DR161" s="17">
        <v>30.88</v>
      </c>
      <c r="DS161" s="17">
        <v>30.88</v>
      </c>
      <c r="DT161" s="17">
        <v>30.88</v>
      </c>
      <c r="DU161" s="17">
        <v>30.89</v>
      </c>
      <c r="DV161" s="17">
        <v>30.9</v>
      </c>
      <c r="DW161" s="17">
        <v>30.92</v>
      </c>
      <c r="DX161" s="17">
        <v>30.94</v>
      </c>
      <c r="DY161" s="17">
        <v>30.9</v>
      </c>
      <c r="DZ161" s="17">
        <v>30.93</v>
      </c>
      <c r="EA161" s="17">
        <v>30.91</v>
      </c>
      <c r="EB161" s="17">
        <v>30.9</v>
      </c>
      <c r="EC161" s="17">
        <v>30.88</v>
      </c>
      <c r="ED161" s="17">
        <v>30.79</v>
      </c>
      <c r="EE161" s="17">
        <v>30.8</v>
      </c>
      <c r="EF161" s="17">
        <v>30.79</v>
      </c>
      <c r="EG161" s="17">
        <v>30.78</v>
      </c>
      <c r="EH161" s="17">
        <v>30.8</v>
      </c>
      <c r="EI161" s="17">
        <v>30.8</v>
      </c>
      <c r="EJ161" s="17">
        <v>30.81</v>
      </c>
      <c r="EK161" s="17">
        <v>30.8</v>
      </c>
      <c r="EL161" s="17">
        <v>30.83</v>
      </c>
      <c r="EM161" s="17">
        <v>30.8</v>
      </c>
      <c r="EN161" s="17">
        <v>30.83</v>
      </c>
      <c r="EO161" s="17">
        <v>30.79</v>
      </c>
      <c r="EP161" s="17">
        <v>30.78</v>
      </c>
      <c r="EQ161" s="17">
        <v>30.8</v>
      </c>
      <c r="ER161" s="17">
        <v>30.8</v>
      </c>
      <c r="ES161" s="17">
        <v>30.82</v>
      </c>
      <c r="ET161" s="17">
        <v>30.83</v>
      </c>
      <c r="EU161" s="17">
        <v>30.8</v>
      </c>
      <c r="EV161" s="17">
        <v>30.8</v>
      </c>
      <c r="EW161" s="17">
        <v>30.8</v>
      </c>
      <c r="EX161" s="17">
        <v>30.77</v>
      </c>
      <c r="EY161" s="17">
        <v>30.85</v>
      </c>
      <c r="EZ161" s="17">
        <v>30.77</v>
      </c>
      <c r="FA161" s="17">
        <v>30.77</v>
      </c>
      <c r="FB161" s="17">
        <v>30.75</v>
      </c>
      <c r="FC161" s="17">
        <v>30.76</v>
      </c>
      <c r="FD161" s="17">
        <v>30.79</v>
      </c>
      <c r="FE161" s="17">
        <v>30.79</v>
      </c>
      <c r="FF161" s="17">
        <v>30.75</v>
      </c>
      <c r="FG161" s="17">
        <v>30.8</v>
      </c>
      <c r="FH161" s="17">
        <v>30.79</v>
      </c>
      <c r="FI161" s="17">
        <v>30.8</v>
      </c>
      <c r="FJ161" s="17">
        <v>30.8</v>
      </c>
      <c r="FK161" s="17">
        <v>30.79</v>
      </c>
      <c r="FL161" s="17">
        <v>30.8</v>
      </c>
      <c r="FM161" s="17">
        <v>30.83</v>
      </c>
      <c r="FN161" s="17">
        <v>30.87</v>
      </c>
      <c r="FO161" s="17">
        <v>30.9</v>
      </c>
      <c r="FP161" s="17">
        <v>30.92</v>
      </c>
      <c r="FQ161" s="17">
        <v>30.88</v>
      </c>
      <c r="FR161" s="17">
        <v>30.88</v>
      </c>
      <c r="FS161" s="17">
        <v>30.91</v>
      </c>
      <c r="FT161" s="17">
        <v>30.81</v>
      </c>
      <c r="FU161" s="17">
        <v>30.82</v>
      </c>
      <c r="FV161" s="17">
        <v>30.82</v>
      </c>
      <c r="FW161" s="17">
        <v>30.9</v>
      </c>
      <c r="FX161" s="17">
        <v>30.91</v>
      </c>
      <c r="FY161" s="17">
        <v>30.92</v>
      </c>
      <c r="FZ161" s="17">
        <v>30.83</v>
      </c>
      <c r="GA161" s="17">
        <v>30.95</v>
      </c>
      <c r="GB161" s="17">
        <v>30.95</v>
      </c>
      <c r="GC161" s="17">
        <v>30.88</v>
      </c>
      <c r="GD161" s="17">
        <v>30.89</v>
      </c>
      <c r="GE161" s="17">
        <v>30.91</v>
      </c>
      <c r="GF161" s="17">
        <v>30.94</v>
      </c>
      <c r="GG161" s="17">
        <v>30.94</v>
      </c>
      <c r="GH161" s="17">
        <v>30.94</v>
      </c>
      <c r="GI161" s="17">
        <v>30.82</v>
      </c>
      <c r="GJ161" s="17">
        <v>30.83</v>
      </c>
      <c r="GK161" s="17">
        <v>30.95</v>
      </c>
      <c r="GL161" s="17">
        <v>30.95</v>
      </c>
      <c r="GM161" s="17">
        <v>30.88</v>
      </c>
      <c r="GN161" s="17">
        <v>30.94</v>
      </c>
      <c r="GO161" s="17">
        <v>30.96</v>
      </c>
      <c r="GP161" s="17">
        <v>30.97</v>
      </c>
      <c r="GQ161" s="17">
        <v>30.94</v>
      </c>
      <c r="GR161" s="17">
        <v>30.96</v>
      </c>
      <c r="GS161" s="17">
        <v>30.96</v>
      </c>
      <c r="GT161" s="17">
        <v>30.97</v>
      </c>
      <c r="GU161" s="17">
        <v>30.98</v>
      </c>
      <c r="GV161" s="17">
        <v>30.98</v>
      </c>
      <c r="GW161" s="17">
        <v>30.99</v>
      </c>
      <c r="GX161" s="17">
        <v>31</v>
      </c>
      <c r="GY161" s="17">
        <v>31.03</v>
      </c>
      <c r="GZ161" s="17">
        <v>31.07</v>
      </c>
      <c r="HA161" s="17">
        <v>31.15</v>
      </c>
      <c r="HB161" s="17">
        <v>31.13</v>
      </c>
      <c r="HC161" s="17">
        <v>31.1</v>
      </c>
      <c r="HD161" s="17">
        <v>31.12</v>
      </c>
      <c r="HE161" s="17">
        <v>31.08</v>
      </c>
      <c r="HF161" s="17">
        <v>31.1</v>
      </c>
      <c r="HG161" s="17">
        <v>31.1</v>
      </c>
      <c r="HH161" s="17">
        <v>31.06</v>
      </c>
      <c r="HI161" s="17">
        <v>31.01</v>
      </c>
      <c r="HJ161" s="17">
        <v>31.02</v>
      </c>
      <c r="HK161" s="17">
        <v>31.07</v>
      </c>
      <c r="HL161" s="17">
        <v>31</v>
      </c>
      <c r="HM161" s="17">
        <v>30.98</v>
      </c>
      <c r="HN161" s="17">
        <v>30.97</v>
      </c>
      <c r="HO161" s="17">
        <v>30.97</v>
      </c>
      <c r="HP161" s="17">
        <v>31</v>
      </c>
      <c r="HQ161" s="17">
        <v>30.96</v>
      </c>
      <c r="HR161" s="17">
        <v>31</v>
      </c>
      <c r="HS161" s="17">
        <v>31.05</v>
      </c>
      <c r="HT161" s="17">
        <v>31.01</v>
      </c>
      <c r="HU161" s="17">
        <v>31.01</v>
      </c>
      <c r="HV161" s="17">
        <v>31.02</v>
      </c>
      <c r="HW161" s="17">
        <v>31.08</v>
      </c>
      <c r="HX161" s="17">
        <v>31.05</v>
      </c>
      <c r="HY161" s="17">
        <v>31.1</v>
      </c>
      <c r="HZ161" s="17">
        <v>31.1</v>
      </c>
      <c r="IA161" s="17">
        <v>31.1</v>
      </c>
      <c r="IB161" s="17">
        <v>31.11</v>
      </c>
      <c r="IC161" s="17">
        <v>31.11</v>
      </c>
      <c r="ID161" s="17">
        <v>31.13</v>
      </c>
      <c r="IE161" s="17">
        <v>31.11</v>
      </c>
      <c r="IF161" s="17">
        <v>31.07</v>
      </c>
      <c r="IG161" s="17">
        <v>31.05</v>
      </c>
      <c r="IH161" s="17">
        <v>31.06</v>
      </c>
      <c r="II161" s="17">
        <v>31.05</v>
      </c>
      <c r="IJ161" s="17">
        <v>31.06</v>
      </c>
      <c r="IK161" s="17">
        <v>31.09</v>
      </c>
      <c r="IL161" s="17">
        <v>31.1</v>
      </c>
      <c r="IM161" s="17">
        <v>31.08</v>
      </c>
      <c r="IN161" s="17">
        <v>31</v>
      </c>
      <c r="IO161" s="17">
        <v>31.05</v>
      </c>
      <c r="IP161" s="17">
        <v>31</v>
      </c>
      <c r="IQ161" s="17">
        <v>31</v>
      </c>
      <c r="IR161" s="17">
        <v>30.99</v>
      </c>
      <c r="IS161" s="17">
        <v>31</v>
      </c>
      <c r="IT161" s="17">
        <v>30.97</v>
      </c>
      <c r="IU161" s="17">
        <v>30.95</v>
      </c>
      <c r="IV161" s="17">
        <v>30.97</v>
      </c>
      <c r="IW161" s="17">
        <v>30.95</v>
      </c>
      <c r="IX161" s="17">
        <v>30.96</v>
      </c>
      <c r="IY161" s="17">
        <v>30.96</v>
      </c>
    </row>
    <row r="162" spans="1:259" x14ac:dyDescent="0.15">
      <c r="A162" s="17" t="s">
        <v>393</v>
      </c>
      <c r="B162" s="17" t="s">
        <v>394</v>
      </c>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26"/>
      <c r="AB162" s="17"/>
      <c r="AC162" s="26"/>
      <c r="AD162" s="26"/>
      <c r="AE162" s="17"/>
      <c r="AF162" s="17"/>
      <c r="AG162" s="17"/>
      <c r="AH162" s="17"/>
      <c r="AI162" s="17"/>
      <c r="AJ162" s="17"/>
      <c r="AK162" s="17"/>
      <c r="AL162" s="17"/>
      <c r="AM162" s="17"/>
      <c r="AN162" s="17"/>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26"/>
      <c r="BK162" s="17"/>
      <c r="BL162" s="17"/>
      <c r="BM162" s="17"/>
      <c r="BN162" s="17"/>
      <c r="BO162" s="17"/>
      <c r="BP162" s="17"/>
      <c r="BQ162" s="17"/>
      <c r="BR162" s="17"/>
      <c r="BS162" s="17"/>
      <c r="BT162" s="17"/>
      <c r="BU162" s="17"/>
      <c r="BV162" s="17"/>
      <c r="BW162" s="17"/>
      <c r="BX162" s="26"/>
      <c r="BY162" s="26"/>
      <c r="BZ162" s="26"/>
      <c r="CA162" s="26"/>
      <c r="CB162" s="26"/>
      <c r="CC162" s="17"/>
      <c r="CD162" s="17"/>
      <c r="CE162" s="17"/>
      <c r="CF162" s="17"/>
      <c r="CG162" s="17"/>
      <c r="CH162" s="17"/>
      <c r="CI162" s="17"/>
      <c r="CJ162" s="26"/>
      <c r="CK162" s="17"/>
      <c r="CL162" s="17"/>
      <c r="CM162" s="17"/>
      <c r="CN162" s="17"/>
      <c r="CO162" s="17"/>
      <c r="CP162" s="17"/>
      <c r="CQ162" s="17"/>
      <c r="CR162" s="17"/>
      <c r="CS162" s="17"/>
      <c r="CT162" s="17"/>
      <c r="CU162" s="17"/>
      <c r="CV162" s="17"/>
      <c r="CW162" s="17"/>
      <c r="CX162" s="17"/>
      <c r="CY162" s="26"/>
      <c r="CZ162" s="26"/>
      <c r="DA162" s="26"/>
      <c r="DB162" s="17"/>
      <c r="DC162" s="17"/>
      <c r="DD162" s="17"/>
      <c r="DE162" s="17"/>
      <c r="DF162" s="17"/>
      <c r="DG162" s="17"/>
      <c r="DH162" s="26"/>
      <c r="DI162" s="17"/>
      <c r="DJ162" s="17"/>
      <c r="DK162" s="17"/>
      <c r="DL162" s="17"/>
      <c r="DM162" s="17">
        <v>39.340000000000003</v>
      </c>
      <c r="DN162" s="17">
        <v>39.380000000000003</v>
      </c>
      <c r="DO162" s="17">
        <v>39.380000000000003</v>
      </c>
      <c r="DP162" s="17">
        <v>39.369999999999997</v>
      </c>
      <c r="DQ162" s="17">
        <v>39.340000000000003</v>
      </c>
      <c r="DR162" s="17">
        <v>39.36</v>
      </c>
      <c r="DS162" s="17">
        <v>39.36</v>
      </c>
      <c r="DT162" s="17">
        <v>39.36</v>
      </c>
      <c r="DU162" s="17">
        <v>39.340000000000003</v>
      </c>
      <c r="DV162" s="17">
        <v>39.5</v>
      </c>
      <c r="DW162" s="17">
        <v>39.590000000000003</v>
      </c>
      <c r="DX162" s="17">
        <v>39.700000000000003</v>
      </c>
      <c r="DY162" s="17">
        <v>39.69</v>
      </c>
      <c r="DZ162" s="17">
        <v>39.700000000000003</v>
      </c>
      <c r="EA162" s="17">
        <v>39.700000000000003</v>
      </c>
      <c r="EB162" s="17">
        <v>39.72</v>
      </c>
      <c r="EC162" s="17">
        <v>39.770000000000003</v>
      </c>
      <c r="ED162" s="17">
        <v>39.840000000000003</v>
      </c>
      <c r="EE162" s="17">
        <v>39.840000000000003</v>
      </c>
      <c r="EF162" s="17">
        <v>39.81</v>
      </c>
      <c r="EG162" s="17">
        <v>39.86</v>
      </c>
      <c r="EH162" s="17">
        <v>39.9</v>
      </c>
      <c r="EI162" s="17">
        <v>39.950000000000003</v>
      </c>
      <c r="EJ162" s="17">
        <v>39.909999999999997</v>
      </c>
      <c r="EK162" s="17">
        <v>39.799999999999997</v>
      </c>
      <c r="EL162" s="17">
        <v>39.82</v>
      </c>
      <c r="EM162" s="17">
        <v>39.909999999999997</v>
      </c>
      <c r="EN162" s="17">
        <v>39.840000000000003</v>
      </c>
      <c r="EO162" s="17">
        <v>39.85</v>
      </c>
      <c r="EP162" s="17">
        <v>39.82</v>
      </c>
      <c r="EQ162" s="17">
        <v>39.89</v>
      </c>
      <c r="ER162" s="17">
        <v>39.9</v>
      </c>
      <c r="ES162" s="17">
        <v>39.880000000000003</v>
      </c>
      <c r="ET162" s="17">
        <v>39.9</v>
      </c>
      <c r="EU162" s="17">
        <v>39.9</v>
      </c>
      <c r="EV162" s="17">
        <v>39.9</v>
      </c>
      <c r="EW162" s="17">
        <v>39.89</v>
      </c>
      <c r="EX162" s="17">
        <v>39.869999999999997</v>
      </c>
      <c r="EY162" s="17">
        <v>39.9</v>
      </c>
      <c r="EZ162" s="17">
        <v>39.909999999999997</v>
      </c>
      <c r="FA162" s="17">
        <v>39.93</v>
      </c>
      <c r="FB162" s="17">
        <v>39.97</v>
      </c>
      <c r="FC162" s="17">
        <v>39.97</v>
      </c>
      <c r="FD162" s="17">
        <v>40.020000000000003</v>
      </c>
      <c r="FE162" s="17">
        <v>40.04</v>
      </c>
      <c r="FF162" s="17">
        <v>40.04</v>
      </c>
      <c r="FG162" s="17">
        <v>40.049999999999997</v>
      </c>
      <c r="FH162" s="17">
        <v>40.03</v>
      </c>
      <c r="FI162" s="17">
        <v>40</v>
      </c>
      <c r="FJ162" s="17">
        <v>40</v>
      </c>
      <c r="FK162" s="17">
        <v>40</v>
      </c>
      <c r="FL162" s="17">
        <v>40</v>
      </c>
      <c r="FM162" s="17">
        <v>39.979999999999997</v>
      </c>
      <c r="FN162" s="17">
        <v>40.020000000000003</v>
      </c>
      <c r="FO162" s="17">
        <v>40.020000000000003</v>
      </c>
      <c r="FP162" s="17">
        <v>40</v>
      </c>
      <c r="FQ162" s="17">
        <v>40</v>
      </c>
      <c r="FR162" s="17">
        <v>40.03</v>
      </c>
      <c r="FS162" s="17">
        <v>40.04</v>
      </c>
      <c r="FT162" s="17">
        <v>40.03</v>
      </c>
      <c r="FU162" s="17">
        <v>40.020000000000003</v>
      </c>
      <c r="FV162" s="17">
        <v>40</v>
      </c>
      <c r="FW162" s="17">
        <v>40</v>
      </c>
      <c r="FX162" s="17">
        <v>39.94</v>
      </c>
      <c r="FY162" s="17">
        <v>39.99</v>
      </c>
      <c r="FZ162" s="17">
        <v>40</v>
      </c>
      <c r="GA162" s="17">
        <v>39.99</v>
      </c>
      <c r="GB162" s="17">
        <v>39.99</v>
      </c>
      <c r="GC162" s="17">
        <v>39.94</v>
      </c>
      <c r="GD162" s="17">
        <v>39.96</v>
      </c>
      <c r="GE162" s="17">
        <v>39.950000000000003</v>
      </c>
      <c r="GF162" s="17">
        <v>39.93</v>
      </c>
      <c r="GG162" s="17">
        <v>39.93</v>
      </c>
      <c r="GH162" s="17">
        <v>39.93</v>
      </c>
      <c r="GI162" s="17">
        <v>39.92</v>
      </c>
      <c r="GJ162" s="17">
        <v>39.92</v>
      </c>
      <c r="GK162" s="17">
        <v>39.93</v>
      </c>
      <c r="GL162" s="17">
        <v>39.9</v>
      </c>
      <c r="GM162" s="17">
        <v>39.9</v>
      </c>
      <c r="GN162" s="17">
        <v>39.880000000000003</v>
      </c>
      <c r="GO162" s="17">
        <v>39.9</v>
      </c>
      <c r="GP162" s="17">
        <v>39.92</v>
      </c>
      <c r="GQ162" s="17">
        <v>39.93</v>
      </c>
      <c r="GR162" s="17">
        <v>39.93</v>
      </c>
      <c r="GS162" s="17">
        <v>39.94</v>
      </c>
      <c r="GT162" s="17">
        <v>39.92</v>
      </c>
      <c r="GU162" s="17">
        <v>39.93</v>
      </c>
      <c r="GV162" s="17">
        <v>39.94</v>
      </c>
      <c r="GW162" s="17">
        <v>39.950000000000003</v>
      </c>
      <c r="GX162" s="17">
        <v>39.950000000000003</v>
      </c>
      <c r="GY162" s="17">
        <v>39.950000000000003</v>
      </c>
      <c r="GZ162" s="17">
        <v>39.96</v>
      </c>
      <c r="HA162" s="17">
        <v>39.94</v>
      </c>
      <c r="HB162" s="17">
        <v>39.96</v>
      </c>
      <c r="HC162" s="17">
        <v>39.93</v>
      </c>
      <c r="HD162" s="17">
        <v>39.96</v>
      </c>
      <c r="HE162" s="17">
        <v>39.9</v>
      </c>
      <c r="HF162" s="17">
        <v>39.94</v>
      </c>
      <c r="HG162" s="17">
        <v>39.9</v>
      </c>
      <c r="HH162" s="17">
        <v>39.89</v>
      </c>
      <c r="HI162" s="17">
        <v>39.86</v>
      </c>
      <c r="HJ162" s="17">
        <v>39.85</v>
      </c>
      <c r="HK162" s="17">
        <v>39.72</v>
      </c>
      <c r="HL162" s="17">
        <v>39.729999999999997</v>
      </c>
      <c r="HM162" s="17">
        <v>39.659999999999997</v>
      </c>
      <c r="HN162" s="17">
        <v>39.68</v>
      </c>
      <c r="HO162" s="17">
        <v>39.630000000000003</v>
      </c>
      <c r="HP162" s="17">
        <v>39.69</v>
      </c>
      <c r="HQ162" s="17">
        <v>39.619999999999997</v>
      </c>
      <c r="HR162" s="17">
        <v>39.71</v>
      </c>
      <c r="HS162" s="17">
        <v>39.770000000000003</v>
      </c>
      <c r="HT162" s="17">
        <v>39.619999999999997</v>
      </c>
      <c r="HU162" s="17">
        <v>39.799999999999997</v>
      </c>
      <c r="HV162" s="17">
        <v>39.76</v>
      </c>
      <c r="HW162" s="17">
        <v>39.799999999999997</v>
      </c>
      <c r="HX162" s="17">
        <v>39.79</v>
      </c>
      <c r="HY162" s="17">
        <v>39.75</v>
      </c>
      <c r="HZ162" s="17">
        <v>39.700000000000003</v>
      </c>
      <c r="IA162" s="17">
        <v>39.880000000000003</v>
      </c>
      <c r="IB162" s="17">
        <v>39.72</v>
      </c>
      <c r="IC162" s="17">
        <v>39.799999999999997</v>
      </c>
      <c r="ID162" s="17">
        <v>39.79</v>
      </c>
      <c r="IE162" s="17">
        <v>39.79</v>
      </c>
      <c r="IF162" s="17">
        <v>39.75</v>
      </c>
      <c r="IG162" s="17">
        <v>39.79</v>
      </c>
      <c r="IH162" s="17">
        <v>39.770000000000003</v>
      </c>
      <c r="II162" s="17">
        <v>39.729999999999997</v>
      </c>
      <c r="IJ162" s="17">
        <v>39.700000000000003</v>
      </c>
      <c r="IK162" s="17">
        <v>39.68</v>
      </c>
      <c r="IL162" s="17">
        <v>39.74</v>
      </c>
      <c r="IM162" s="17">
        <v>39.799999999999997</v>
      </c>
      <c r="IN162" s="17">
        <v>39.770000000000003</v>
      </c>
      <c r="IO162" s="17">
        <v>39.79</v>
      </c>
      <c r="IP162" s="17">
        <v>39.78</v>
      </c>
      <c r="IQ162" s="17">
        <v>39.71</v>
      </c>
      <c r="IR162" s="17">
        <v>39.85</v>
      </c>
      <c r="IS162" s="17">
        <v>39.799999999999997</v>
      </c>
      <c r="IT162" s="17">
        <v>39.81</v>
      </c>
      <c r="IU162" s="17">
        <v>39.78</v>
      </c>
      <c r="IV162" s="17">
        <v>39.76</v>
      </c>
      <c r="IW162" s="17">
        <v>39.799999999999997</v>
      </c>
      <c r="IX162" s="17">
        <v>39.78</v>
      </c>
      <c r="IY162" s="17">
        <v>39.81</v>
      </c>
    </row>
    <row r="163" spans="1:259" x14ac:dyDescent="0.15">
      <c r="A163" s="17" t="s">
        <v>319</v>
      </c>
      <c r="B163" s="17" t="s">
        <v>320</v>
      </c>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c r="AA163" s="26"/>
      <c r="AB163" s="17"/>
      <c r="AC163" s="26"/>
      <c r="AD163" s="26"/>
      <c r="AE163" s="17"/>
      <c r="AF163" s="17"/>
      <c r="AG163" s="17"/>
      <c r="AH163" s="17"/>
      <c r="AI163" s="17"/>
      <c r="AJ163" s="17"/>
      <c r="AK163" s="17"/>
      <c r="AL163" s="17"/>
      <c r="AM163" s="17"/>
      <c r="AN163" s="17"/>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26"/>
      <c r="BK163" s="17"/>
      <c r="BL163" s="17"/>
      <c r="BM163" s="17"/>
      <c r="BN163" s="17"/>
      <c r="BO163" s="17"/>
      <c r="BP163" s="17"/>
      <c r="BQ163" s="17"/>
      <c r="BR163" s="17"/>
      <c r="BS163" s="17"/>
      <c r="BT163" s="17"/>
      <c r="BU163" s="17"/>
      <c r="BV163" s="17"/>
      <c r="BW163" s="17"/>
      <c r="BX163" s="26"/>
      <c r="BY163" s="26"/>
      <c r="BZ163" s="26"/>
      <c r="CA163" s="26"/>
      <c r="CB163" s="26"/>
      <c r="CC163" s="17"/>
      <c r="CD163" s="17"/>
      <c r="CE163" s="17"/>
      <c r="CF163" s="17"/>
      <c r="CG163" s="17"/>
      <c r="CH163" s="17"/>
      <c r="CI163" s="17"/>
      <c r="CJ163" s="26"/>
      <c r="CK163" s="17"/>
      <c r="CL163" s="17"/>
      <c r="CM163" s="17"/>
      <c r="CN163" s="17"/>
      <c r="CO163" s="17"/>
      <c r="CP163" s="17"/>
      <c r="CQ163" s="17"/>
      <c r="CR163" s="17"/>
      <c r="CS163" s="17"/>
      <c r="CT163" s="17"/>
      <c r="CU163" s="17"/>
      <c r="CV163" s="17"/>
      <c r="CW163" s="17"/>
      <c r="CX163" s="17"/>
      <c r="CY163" s="26"/>
      <c r="CZ163" s="26"/>
      <c r="DA163" s="26"/>
      <c r="DB163" s="17"/>
      <c r="DC163" s="17"/>
      <c r="DD163" s="17"/>
      <c r="DE163" s="17"/>
      <c r="DF163" s="17"/>
      <c r="DG163" s="17"/>
      <c r="DH163" s="26"/>
      <c r="DI163" s="17"/>
      <c r="DJ163" s="17"/>
      <c r="DK163" s="17"/>
      <c r="DL163" s="17"/>
      <c r="DM163" s="17">
        <v>8.06</v>
      </c>
      <c r="DN163" s="17">
        <v>8.06</v>
      </c>
      <c r="DO163" s="17">
        <v>8.06</v>
      </c>
      <c r="DP163" s="17">
        <v>8.06</v>
      </c>
      <c r="DQ163" s="17">
        <v>8.0500000000000007</v>
      </c>
      <c r="DR163" s="17">
        <v>8.01</v>
      </c>
      <c r="DS163" s="17">
        <v>8.0399999999999991</v>
      </c>
      <c r="DT163" s="17">
        <v>8.02</v>
      </c>
      <c r="DU163" s="17">
        <v>8.02</v>
      </c>
      <c r="DV163" s="17">
        <v>8.02</v>
      </c>
      <c r="DW163" s="17">
        <v>8.02</v>
      </c>
      <c r="DX163" s="17">
        <v>8.01</v>
      </c>
      <c r="DY163" s="17">
        <v>8.02</v>
      </c>
      <c r="DZ163" s="17">
        <v>8.02</v>
      </c>
      <c r="EA163" s="17">
        <v>8.01</v>
      </c>
      <c r="EB163" s="17">
        <v>8</v>
      </c>
      <c r="EC163" s="17">
        <v>7.98</v>
      </c>
      <c r="ED163" s="17">
        <v>7.97</v>
      </c>
      <c r="EE163" s="17">
        <v>7.97</v>
      </c>
      <c r="EF163" s="17">
        <v>7.96</v>
      </c>
      <c r="EG163" s="17">
        <v>7.96</v>
      </c>
      <c r="EH163" s="17">
        <v>7.96</v>
      </c>
      <c r="EI163" s="17">
        <v>7.96</v>
      </c>
      <c r="EJ163" s="17">
        <v>7.97</v>
      </c>
      <c r="EK163" s="17">
        <v>7.95</v>
      </c>
      <c r="EL163" s="17">
        <v>7.97</v>
      </c>
      <c r="EM163" s="17">
        <v>7.98</v>
      </c>
      <c r="EN163" s="17">
        <v>7.97</v>
      </c>
      <c r="EO163" s="17">
        <v>7.95</v>
      </c>
      <c r="EP163" s="17">
        <v>7.96</v>
      </c>
      <c r="EQ163" s="17">
        <v>7.96</v>
      </c>
      <c r="ER163" s="17">
        <v>7.99</v>
      </c>
      <c r="ES163" s="17">
        <v>7.97</v>
      </c>
      <c r="ET163" s="17">
        <v>8</v>
      </c>
      <c r="EU163" s="17">
        <v>8</v>
      </c>
      <c r="EV163" s="17">
        <v>7.98</v>
      </c>
      <c r="EW163" s="17">
        <v>7.98</v>
      </c>
      <c r="EX163" s="17">
        <v>7.99</v>
      </c>
      <c r="EY163" s="17">
        <v>7.98</v>
      </c>
      <c r="EZ163" s="17">
        <v>7.97</v>
      </c>
      <c r="FA163" s="17">
        <v>7.97</v>
      </c>
      <c r="FB163" s="17">
        <v>7.96</v>
      </c>
      <c r="FC163" s="17">
        <v>7.97</v>
      </c>
      <c r="FD163" s="17">
        <v>7.94</v>
      </c>
      <c r="FE163" s="17">
        <v>7.94</v>
      </c>
      <c r="FF163" s="17">
        <v>7.93</v>
      </c>
      <c r="FG163" s="17">
        <v>7.94</v>
      </c>
      <c r="FH163" s="17">
        <v>7.94</v>
      </c>
      <c r="FI163" s="17">
        <v>7.94</v>
      </c>
      <c r="FJ163" s="17">
        <v>7.94</v>
      </c>
      <c r="FK163" s="17">
        <v>7.94</v>
      </c>
      <c r="FL163" s="17">
        <v>7.97</v>
      </c>
      <c r="FM163" s="17">
        <v>7.97</v>
      </c>
      <c r="FN163" s="17">
        <v>7.97</v>
      </c>
      <c r="FO163" s="17">
        <v>8</v>
      </c>
      <c r="FP163" s="17">
        <v>7.99</v>
      </c>
      <c r="FQ163" s="17">
        <v>7.99</v>
      </c>
      <c r="FR163" s="17">
        <v>8.01</v>
      </c>
      <c r="FS163" s="17">
        <v>7.99</v>
      </c>
      <c r="FT163" s="17">
        <v>7.98</v>
      </c>
      <c r="FU163" s="17">
        <v>7.96</v>
      </c>
      <c r="FV163" s="17">
        <v>7.96</v>
      </c>
      <c r="FW163" s="17">
        <v>7.96</v>
      </c>
      <c r="FX163" s="17">
        <v>7.94</v>
      </c>
      <c r="FY163" s="17">
        <v>7.96</v>
      </c>
      <c r="FZ163" s="17">
        <v>7.96</v>
      </c>
      <c r="GA163" s="17">
        <v>7.98</v>
      </c>
      <c r="GB163" s="17">
        <v>7.98</v>
      </c>
      <c r="GC163" s="17">
        <v>7.97</v>
      </c>
      <c r="GD163" s="17">
        <v>7.96</v>
      </c>
      <c r="GE163" s="17">
        <v>7.96</v>
      </c>
      <c r="GF163" s="17">
        <v>7.95</v>
      </c>
      <c r="GG163" s="17">
        <v>7.94</v>
      </c>
      <c r="GH163" s="17">
        <v>7.93</v>
      </c>
      <c r="GI163" s="17">
        <v>7.91</v>
      </c>
      <c r="GJ163" s="17">
        <v>7.92</v>
      </c>
      <c r="GK163" s="17">
        <v>7.93</v>
      </c>
      <c r="GL163" s="17">
        <v>7.92</v>
      </c>
      <c r="GM163" s="17">
        <v>7.91</v>
      </c>
      <c r="GN163" s="17">
        <v>7.9</v>
      </c>
      <c r="GO163" s="17">
        <v>7.9</v>
      </c>
      <c r="GP163" s="17">
        <v>7.89</v>
      </c>
      <c r="GQ163" s="17">
        <v>7.89</v>
      </c>
      <c r="GR163" s="17">
        <v>7.89</v>
      </c>
      <c r="GS163" s="17">
        <v>7.9</v>
      </c>
      <c r="GT163" s="17">
        <v>7.9</v>
      </c>
      <c r="GU163" s="17">
        <v>7.91</v>
      </c>
      <c r="GV163" s="17">
        <v>7.91</v>
      </c>
      <c r="GW163" s="17">
        <v>7.92</v>
      </c>
      <c r="GX163" s="17">
        <v>7.93</v>
      </c>
      <c r="GY163" s="17">
        <v>7.92</v>
      </c>
      <c r="GZ163" s="17">
        <v>7.92</v>
      </c>
      <c r="HA163" s="17">
        <v>7.91</v>
      </c>
      <c r="HB163" s="17">
        <v>7.92</v>
      </c>
      <c r="HC163" s="17">
        <v>7.92</v>
      </c>
      <c r="HD163" s="17">
        <v>7.91</v>
      </c>
      <c r="HE163" s="17">
        <v>7.92</v>
      </c>
      <c r="HF163" s="17">
        <v>7.91</v>
      </c>
      <c r="HG163" s="17">
        <v>7.91</v>
      </c>
      <c r="HH163" s="17">
        <v>7.9</v>
      </c>
      <c r="HI163" s="17">
        <v>7.9</v>
      </c>
      <c r="HJ163" s="17">
        <v>7.91</v>
      </c>
      <c r="HK163" s="17">
        <v>7.9</v>
      </c>
      <c r="HL163" s="17">
        <v>7.88</v>
      </c>
      <c r="HM163" s="17">
        <v>7.87</v>
      </c>
      <c r="HN163" s="17">
        <v>7.88</v>
      </c>
      <c r="HO163" s="17">
        <v>7.88</v>
      </c>
      <c r="HP163" s="17">
        <v>7.88</v>
      </c>
      <c r="HQ163" s="17">
        <v>7.9</v>
      </c>
      <c r="HR163" s="17">
        <v>7.89</v>
      </c>
      <c r="HS163" s="17">
        <v>7.9</v>
      </c>
      <c r="HT163" s="17">
        <v>7.9</v>
      </c>
      <c r="HU163" s="17">
        <v>7.9</v>
      </c>
      <c r="HV163" s="17">
        <v>7.9</v>
      </c>
      <c r="HW163" s="17">
        <v>7.9</v>
      </c>
      <c r="HX163" s="17">
        <v>7.91</v>
      </c>
      <c r="HY163" s="17">
        <v>7.91</v>
      </c>
      <c r="HZ163" s="17">
        <v>7.93</v>
      </c>
      <c r="IA163" s="17">
        <v>7.93</v>
      </c>
      <c r="IB163" s="17">
        <v>7.92</v>
      </c>
      <c r="IC163" s="17">
        <v>7.92</v>
      </c>
      <c r="ID163" s="17">
        <v>7.93</v>
      </c>
      <c r="IE163" s="17">
        <v>7.92</v>
      </c>
      <c r="IF163" s="17">
        <v>7.92</v>
      </c>
      <c r="IG163" s="17">
        <v>7.91</v>
      </c>
      <c r="IH163" s="17">
        <v>7.9</v>
      </c>
      <c r="II163" s="17">
        <v>7.89</v>
      </c>
      <c r="IJ163" s="17">
        <v>7.9</v>
      </c>
      <c r="IK163" s="17">
        <v>7.89</v>
      </c>
      <c r="IL163" s="17">
        <v>7.9</v>
      </c>
      <c r="IM163" s="17">
        <v>7.92</v>
      </c>
      <c r="IN163" s="17">
        <v>7.91</v>
      </c>
      <c r="IO163" s="17">
        <v>7.91</v>
      </c>
      <c r="IP163" s="17">
        <v>7.91</v>
      </c>
      <c r="IQ163" s="17">
        <v>7.92</v>
      </c>
      <c r="IR163" s="17">
        <v>7.91</v>
      </c>
      <c r="IS163" s="17">
        <v>7.91</v>
      </c>
      <c r="IT163" s="17">
        <v>7.9</v>
      </c>
      <c r="IU163" s="17">
        <v>7.92</v>
      </c>
      <c r="IV163" s="17">
        <v>7.92</v>
      </c>
      <c r="IW163" s="17">
        <v>7.93</v>
      </c>
      <c r="IX163" s="17">
        <v>7.93</v>
      </c>
      <c r="IY163" s="17">
        <v>7.93</v>
      </c>
    </row>
    <row r="164" spans="1:259" x14ac:dyDescent="0.15">
      <c r="A164" s="17" t="s">
        <v>184</v>
      </c>
      <c r="B164" s="17" t="s">
        <v>185</v>
      </c>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c r="AA164" s="26"/>
      <c r="AB164" s="17"/>
      <c r="AC164" s="26"/>
      <c r="AD164" s="26"/>
      <c r="AE164" s="17"/>
      <c r="AF164" s="17"/>
      <c r="AG164" s="17"/>
      <c r="AH164" s="17"/>
      <c r="AI164" s="17"/>
      <c r="AJ164" s="17"/>
      <c r="AK164" s="17"/>
      <c r="AL164" s="17"/>
      <c r="AM164" s="17"/>
      <c r="AN164" s="17"/>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26"/>
      <c r="BK164" s="17"/>
      <c r="BL164" s="17"/>
      <c r="BM164" s="17"/>
      <c r="BN164" s="17"/>
      <c r="BO164" s="17"/>
      <c r="BP164" s="17"/>
      <c r="BQ164" s="17"/>
      <c r="BR164" s="17"/>
      <c r="BS164" s="17"/>
      <c r="BT164" s="17"/>
      <c r="BU164" s="17"/>
      <c r="BV164" s="17"/>
      <c r="BW164" s="17"/>
      <c r="BX164" s="26"/>
      <c r="BY164" s="26"/>
      <c r="BZ164" s="26"/>
      <c r="CA164" s="26"/>
      <c r="CB164" s="26"/>
      <c r="CC164" s="17"/>
      <c r="CD164" s="17"/>
      <c r="CE164" s="17"/>
      <c r="CF164" s="17"/>
      <c r="CG164" s="17"/>
      <c r="CH164" s="17"/>
      <c r="CI164" s="17"/>
      <c r="CJ164" s="26"/>
      <c r="CK164" s="17"/>
      <c r="CL164" s="17"/>
      <c r="CM164" s="17"/>
      <c r="CN164" s="17"/>
      <c r="CO164" s="17"/>
      <c r="CP164" s="17"/>
      <c r="CQ164" s="17"/>
      <c r="CR164" s="17"/>
      <c r="CS164" s="17"/>
      <c r="CT164" s="17"/>
      <c r="CU164" s="17"/>
      <c r="CV164" s="17"/>
      <c r="CW164" s="17"/>
      <c r="CX164" s="17"/>
      <c r="CY164" s="26"/>
      <c r="CZ164" s="26"/>
      <c r="DA164" s="26"/>
      <c r="DB164" s="17"/>
      <c r="DC164" s="17"/>
      <c r="DD164" s="17"/>
      <c r="DE164" s="17"/>
      <c r="DF164" s="17"/>
      <c r="DG164" s="17"/>
      <c r="DH164" s="26"/>
      <c r="DI164" s="17"/>
      <c r="DJ164" s="17"/>
      <c r="DK164" s="17"/>
      <c r="DL164" s="17"/>
      <c r="DM164" s="17">
        <v>7.79</v>
      </c>
      <c r="DN164" s="17">
        <v>7.79</v>
      </c>
      <c r="DO164" s="17">
        <v>7.79</v>
      </c>
      <c r="DP164" s="17">
        <v>7.79</v>
      </c>
      <c r="DQ164" s="17">
        <v>7.79</v>
      </c>
      <c r="DR164" s="17">
        <v>7.79</v>
      </c>
      <c r="DS164" s="17">
        <v>7.79</v>
      </c>
      <c r="DT164" s="17">
        <v>7.79</v>
      </c>
      <c r="DU164" s="17">
        <v>7.79</v>
      </c>
      <c r="DV164" s="17">
        <v>7.79</v>
      </c>
      <c r="DW164" s="17">
        <v>7.79</v>
      </c>
      <c r="DX164" s="17">
        <v>7.79</v>
      </c>
      <c r="DY164" s="17">
        <v>7.79</v>
      </c>
      <c r="DZ164" s="17">
        <v>7.79</v>
      </c>
      <c r="EA164" s="17">
        <v>7.79</v>
      </c>
      <c r="EB164" s="17">
        <v>7.79</v>
      </c>
      <c r="EC164" s="17">
        <v>7.79</v>
      </c>
      <c r="ED164" s="17">
        <v>7.79</v>
      </c>
      <c r="EE164" s="17">
        <v>7.79</v>
      </c>
      <c r="EF164" s="17">
        <v>7.79</v>
      </c>
      <c r="EG164" s="17">
        <v>7.79</v>
      </c>
      <c r="EH164" s="17">
        <v>7.79</v>
      </c>
      <c r="EI164" s="17">
        <v>7.79</v>
      </c>
      <c r="EJ164" s="17">
        <v>7.79</v>
      </c>
      <c r="EK164" s="17">
        <v>7.79</v>
      </c>
      <c r="EL164" s="17">
        <v>7.79</v>
      </c>
      <c r="EM164" s="17">
        <v>7.79</v>
      </c>
      <c r="EN164" s="17">
        <v>7.79</v>
      </c>
      <c r="EO164" s="17">
        <v>7.79</v>
      </c>
      <c r="EP164" s="17">
        <v>7.79</v>
      </c>
      <c r="EQ164" s="17">
        <v>7.79</v>
      </c>
      <c r="ER164" s="17">
        <v>7.79</v>
      </c>
      <c r="ES164" s="17">
        <v>7.79</v>
      </c>
      <c r="ET164" s="17">
        <v>7.79</v>
      </c>
      <c r="EU164" s="17">
        <v>7.79</v>
      </c>
      <c r="EV164" s="17">
        <v>7.79</v>
      </c>
      <c r="EW164" s="17">
        <v>7.79</v>
      </c>
      <c r="EX164" s="17">
        <v>7.79</v>
      </c>
      <c r="EY164" s="17">
        <v>7.79</v>
      </c>
      <c r="EZ164" s="17">
        <v>7.79</v>
      </c>
      <c r="FA164" s="17">
        <v>7.79</v>
      </c>
      <c r="FB164" s="17">
        <v>7.79</v>
      </c>
      <c r="FC164" s="17">
        <v>7.79</v>
      </c>
      <c r="FD164" s="17">
        <v>7.79</v>
      </c>
      <c r="FE164" s="17">
        <v>7.79</v>
      </c>
      <c r="FF164" s="17">
        <v>7.79</v>
      </c>
      <c r="FG164" s="17">
        <v>7.79</v>
      </c>
      <c r="FH164" s="17">
        <v>7.79</v>
      </c>
      <c r="FI164" s="17">
        <v>7.79</v>
      </c>
      <c r="FJ164" s="17">
        <v>7.79</v>
      </c>
      <c r="FK164" s="17">
        <v>7.79</v>
      </c>
      <c r="FL164" s="17">
        <v>7.79</v>
      </c>
      <c r="FM164" s="17">
        <v>7.79</v>
      </c>
      <c r="FN164" s="17">
        <v>7.79</v>
      </c>
      <c r="FO164" s="17">
        <v>7.79</v>
      </c>
      <c r="FP164" s="17">
        <v>7.79</v>
      </c>
      <c r="FQ164" s="17">
        <v>7.79</v>
      </c>
      <c r="FR164" s="17">
        <v>7.79</v>
      </c>
      <c r="FS164" s="17">
        <v>7.79</v>
      </c>
      <c r="FT164" s="17">
        <v>7.79</v>
      </c>
      <c r="FU164" s="17">
        <v>7.79</v>
      </c>
      <c r="FV164" s="17">
        <v>7.79</v>
      </c>
      <c r="FW164" s="17">
        <v>7.79</v>
      </c>
      <c r="FX164" s="17">
        <v>7.79</v>
      </c>
      <c r="FY164" s="17">
        <v>7.79</v>
      </c>
      <c r="FZ164" s="17">
        <v>7.79</v>
      </c>
      <c r="GA164" s="17">
        <v>7.79</v>
      </c>
      <c r="GB164" s="17">
        <v>7.79</v>
      </c>
      <c r="GC164" s="17">
        <v>7.79</v>
      </c>
      <c r="GD164" s="17">
        <v>7.79</v>
      </c>
      <c r="GE164" s="17">
        <v>7.79</v>
      </c>
      <c r="GF164" s="17">
        <v>7.79</v>
      </c>
      <c r="GG164" s="17">
        <v>7.79</v>
      </c>
      <c r="GH164" s="17">
        <v>7.79</v>
      </c>
      <c r="GI164" s="17">
        <v>7.79</v>
      </c>
      <c r="GJ164" s="17">
        <v>7.79</v>
      </c>
      <c r="GK164" s="17">
        <v>7.79</v>
      </c>
      <c r="GL164" s="17">
        <v>7.79</v>
      </c>
      <c r="GM164" s="17">
        <v>7.79</v>
      </c>
      <c r="GN164" s="17">
        <v>7.79</v>
      </c>
      <c r="GO164" s="17">
        <v>7.79</v>
      </c>
      <c r="GP164" s="17">
        <v>7.79</v>
      </c>
      <c r="GQ164" s="17">
        <v>7.79</v>
      </c>
      <c r="GR164" s="17">
        <v>7.79</v>
      </c>
      <c r="GS164" s="17">
        <v>7.79</v>
      </c>
      <c r="GT164" s="17">
        <v>7.79</v>
      </c>
      <c r="GU164" s="17">
        <v>7.79</v>
      </c>
      <c r="GV164" s="17">
        <v>7.79</v>
      </c>
      <c r="GW164" s="17">
        <v>7.79</v>
      </c>
      <c r="GX164" s="17">
        <v>7.79</v>
      </c>
      <c r="GY164" s="17">
        <v>7.79</v>
      </c>
      <c r="GZ164" s="17">
        <v>7.79</v>
      </c>
      <c r="HA164" s="17">
        <v>7.79</v>
      </c>
      <c r="HB164" s="17">
        <v>7.79</v>
      </c>
      <c r="HC164" s="17">
        <v>7.79</v>
      </c>
      <c r="HD164" s="17">
        <v>7.79</v>
      </c>
      <c r="HE164" s="17">
        <v>7.79</v>
      </c>
      <c r="HF164" s="17">
        <v>7.79</v>
      </c>
      <c r="HG164" s="17">
        <v>7.79</v>
      </c>
      <c r="HH164" s="17">
        <v>7.79</v>
      </c>
      <c r="HI164" s="17">
        <v>7.79</v>
      </c>
      <c r="HJ164" s="17">
        <v>7.79</v>
      </c>
      <c r="HK164" s="17">
        <v>7.79</v>
      </c>
      <c r="HL164" s="17">
        <v>7.79</v>
      </c>
      <c r="HM164" s="17">
        <v>7.79</v>
      </c>
      <c r="HN164" s="17">
        <v>7.79</v>
      </c>
      <c r="HO164" s="17">
        <v>7.79</v>
      </c>
      <c r="HP164" s="17">
        <v>7.79</v>
      </c>
      <c r="HQ164" s="17">
        <v>7.79</v>
      </c>
      <c r="HR164" s="17">
        <v>7.79</v>
      </c>
      <c r="HS164" s="17">
        <v>7.79</v>
      </c>
      <c r="HT164" s="17">
        <v>7.79</v>
      </c>
      <c r="HU164" s="17">
        <v>7.79</v>
      </c>
      <c r="HV164" s="17">
        <v>7.79</v>
      </c>
      <c r="HW164" s="17">
        <v>7.79</v>
      </c>
      <c r="HX164" s="17">
        <v>7.79</v>
      </c>
      <c r="HY164" s="17">
        <v>7.79</v>
      </c>
      <c r="HZ164" s="17">
        <v>7.79</v>
      </c>
      <c r="IA164" s="17">
        <v>7.79</v>
      </c>
      <c r="IB164" s="17">
        <v>7.79</v>
      </c>
      <c r="IC164" s="17">
        <v>7.79</v>
      </c>
      <c r="ID164" s="17">
        <v>7.79</v>
      </c>
      <c r="IE164" s="17">
        <v>7.79</v>
      </c>
      <c r="IF164" s="17">
        <v>7.79</v>
      </c>
      <c r="IG164" s="17">
        <v>7.79</v>
      </c>
      <c r="IH164" s="17">
        <v>7.79</v>
      </c>
      <c r="II164" s="17">
        <v>7.79</v>
      </c>
      <c r="IJ164" s="17">
        <v>7.79</v>
      </c>
      <c r="IK164" s="17">
        <v>7.79</v>
      </c>
      <c r="IL164" s="17">
        <v>7.79</v>
      </c>
      <c r="IM164" s="17">
        <v>7.79</v>
      </c>
      <c r="IN164" s="17">
        <v>7.79</v>
      </c>
      <c r="IO164" s="17">
        <v>7.79</v>
      </c>
      <c r="IP164" s="17">
        <v>7.79</v>
      </c>
      <c r="IQ164" s="17">
        <v>7.79</v>
      </c>
      <c r="IR164" s="17">
        <v>7.79</v>
      </c>
      <c r="IS164" s="17">
        <v>7.79</v>
      </c>
      <c r="IT164" s="17">
        <v>7.79</v>
      </c>
      <c r="IU164" s="17">
        <v>7.79</v>
      </c>
      <c r="IV164" s="17">
        <v>7.79</v>
      </c>
      <c r="IW164" s="17">
        <v>7.79</v>
      </c>
      <c r="IX164" s="17">
        <v>7.79</v>
      </c>
      <c r="IY164" s="17">
        <v>7.79</v>
      </c>
    </row>
    <row r="165" spans="1:259" x14ac:dyDescent="0.15">
      <c r="A165" s="17" t="s">
        <v>160</v>
      </c>
      <c r="B165" s="17" t="s">
        <v>161</v>
      </c>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c r="AA165" s="26"/>
      <c r="AB165" s="17"/>
      <c r="AC165" s="26"/>
      <c r="AD165" s="26"/>
      <c r="AE165" s="17"/>
      <c r="AF165" s="17"/>
      <c r="AG165" s="17"/>
      <c r="AH165" s="17"/>
      <c r="AI165" s="17"/>
      <c r="AJ165" s="17"/>
      <c r="AK165" s="17"/>
      <c r="AL165" s="17"/>
      <c r="AM165" s="17"/>
      <c r="AN165" s="17"/>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26"/>
      <c r="BK165" s="17"/>
      <c r="BL165" s="17"/>
      <c r="BM165" s="17"/>
      <c r="BN165" s="17"/>
      <c r="BO165" s="17"/>
      <c r="BP165" s="17"/>
      <c r="BQ165" s="17"/>
      <c r="BR165" s="17"/>
      <c r="BS165" s="17"/>
      <c r="BT165" s="17"/>
      <c r="BU165" s="17"/>
      <c r="BV165" s="17"/>
      <c r="BW165" s="17"/>
      <c r="BX165" s="26"/>
      <c r="BY165" s="26"/>
      <c r="BZ165" s="26"/>
      <c r="CA165" s="26"/>
      <c r="CB165" s="26"/>
      <c r="CC165" s="17"/>
      <c r="CD165" s="17"/>
      <c r="CE165" s="17"/>
      <c r="CF165" s="17"/>
      <c r="CG165" s="17"/>
      <c r="CH165" s="17"/>
      <c r="CI165" s="17"/>
      <c r="CJ165" s="26"/>
      <c r="CK165" s="17"/>
      <c r="CL165" s="17"/>
      <c r="CM165" s="17"/>
      <c r="CN165" s="17"/>
      <c r="CO165" s="17"/>
      <c r="CP165" s="17"/>
      <c r="CQ165" s="17"/>
      <c r="CR165" s="17"/>
      <c r="CS165" s="17"/>
      <c r="CT165" s="17"/>
      <c r="CU165" s="17"/>
      <c r="CV165" s="17"/>
      <c r="CW165" s="17"/>
      <c r="CX165" s="17"/>
      <c r="CY165" s="26"/>
      <c r="CZ165" s="26"/>
      <c r="DA165" s="26"/>
      <c r="DB165" s="17"/>
      <c r="DC165" s="17"/>
      <c r="DD165" s="17"/>
      <c r="DE165" s="17"/>
      <c r="DF165" s="17"/>
      <c r="DG165" s="17"/>
      <c r="DH165" s="26"/>
      <c r="DI165" s="17"/>
      <c r="DJ165" s="17"/>
      <c r="DK165" s="17"/>
      <c r="DL165" s="17"/>
      <c r="DM165" s="17">
        <v>8.6</v>
      </c>
      <c r="DN165" s="17">
        <v>8.61</v>
      </c>
      <c r="DO165" s="17">
        <v>8.6</v>
      </c>
      <c r="DP165" s="17">
        <v>8.6</v>
      </c>
      <c r="DQ165" s="17">
        <v>8.6</v>
      </c>
      <c r="DR165" s="17">
        <v>8.6</v>
      </c>
      <c r="DS165" s="17">
        <v>8.61</v>
      </c>
      <c r="DT165" s="17">
        <v>8.6</v>
      </c>
      <c r="DU165" s="17">
        <v>8.6</v>
      </c>
      <c r="DV165" s="17">
        <v>8.59</v>
      </c>
      <c r="DW165" s="17">
        <v>8.6</v>
      </c>
      <c r="DX165" s="17">
        <v>8.58</v>
      </c>
      <c r="DY165" s="17">
        <v>8.58</v>
      </c>
      <c r="DZ165" s="17">
        <v>8.57</v>
      </c>
      <c r="EA165" s="17">
        <v>8.57</v>
      </c>
      <c r="EB165" s="17">
        <v>8.57</v>
      </c>
      <c r="EC165" s="17">
        <v>8.57</v>
      </c>
      <c r="ED165" s="17">
        <v>8.56</v>
      </c>
      <c r="EE165" s="17">
        <v>8.56</v>
      </c>
      <c r="EF165" s="17">
        <v>8.56</v>
      </c>
      <c r="EG165" s="17">
        <v>8.57</v>
      </c>
      <c r="EH165" s="17">
        <v>8.57</v>
      </c>
      <c r="EI165" s="17">
        <v>8.57</v>
      </c>
      <c r="EJ165" s="17">
        <v>8.57</v>
      </c>
      <c r="EK165" s="17">
        <v>8.58</v>
      </c>
      <c r="EL165" s="17">
        <v>8.57</v>
      </c>
      <c r="EM165" s="17">
        <v>8.57</v>
      </c>
      <c r="EN165" s="17">
        <v>8.57</v>
      </c>
      <c r="EO165" s="17">
        <v>8.57</v>
      </c>
      <c r="EP165" s="17">
        <v>8.58</v>
      </c>
      <c r="EQ165" s="17">
        <v>8.58</v>
      </c>
      <c r="ER165" s="17">
        <v>8.58</v>
      </c>
      <c r="ES165" s="17">
        <v>8.58</v>
      </c>
      <c r="ET165" s="17">
        <v>8.58</v>
      </c>
      <c r="EU165" s="17">
        <v>8.58</v>
      </c>
      <c r="EV165" s="17">
        <v>8.57</v>
      </c>
      <c r="EW165" s="17">
        <v>8.57</v>
      </c>
      <c r="EX165" s="17">
        <v>8.57</v>
      </c>
      <c r="EY165" s="17">
        <v>8.58</v>
      </c>
      <c r="EZ165" s="17">
        <v>8.56</v>
      </c>
      <c r="FA165" s="17">
        <v>8.57</v>
      </c>
      <c r="FB165" s="17">
        <v>8.56</v>
      </c>
      <c r="FC165" s="17">
        <v>8.56</v>
      </c>
      <c r="FD165" s="17">
        <v>8.56</v>
      </c>
      <c r="FE165" s="17">
        <v>8.56</v>
      </c>
      <c r="FF165" s="17">
        <v>8.56</v>
      </c>
      <c r="FG165" s="17">
        <v>8.56</v>
      </c>
      <c r="FH165" s="17">
        <v>8.57</v>
      </c>
      <c r="FI165" s="17">
        <v>8.57</v>
      </c>
      <c r="FJ165" s="17">
        <v>8.56</v>
      </c>
      <c r="FK165" s="17">
        <v>8.56</v>
      </c>
      <c r="FL165" s="17">
        <v>8.56</v>
      </c>
      <c r="FM165" s="17">
        <v>8.57</v>
      </c>
      <c r="FN165" s="17">
        <v>8.57</v>
      </c>
      <c r="FO165" s="17">
        <v>8.58</v>
      </c>
      <c r="FP165" s="17">
        <v>8.57</v>
      </c>
      <c r="FQ165" s="17">
        <v>8.56</v>
      </c>
      <c r="FR165" s="17">
        <v>8.57</v>
      </c>
      <c r="FS165" s="17">
        <v>8.57</v>
      </c>
      <c r="FT165" s="17">
        <v>8.57</v>
      </c>
      <c r="FU165" s="17">
        <v>8.56</v>
      </c>
      <c r="FV165" s="17">
        <v>8.56</v>
      </c>
      <c r="FW165" s="17">
        <v>8.56</v>
      </c>
      <c r="FX165" s="17">
        <v>8.5500000000000007</v>
      </c>
      <c r="FY165" s="17">
        <v>8.5500000000000007</v>
      </c>
      <c r="FZ165" s="17">
        <v>8.56</v>
      </c>
      <c r="GA165" s="17">
        <v>8.56</v>
      </c>
      <c r="GB165" s="17">
        <v>8.56</v>
      </c>
      <c r="GC165" s="17">
        <v>8.58</v>
      </c>
      <c r="GD165" s="17">
        <v>8.61</v>
      </c>
      <c r="GE165" s="17">
        <v>8.6199999999999992</v>
      </c>
      <c r="GF165" s="17">
        <v>8.6</v>
      </c>
      <c r="GG165" s="17">
        <v>8.61</v>
      </c>
      <c r="GH165" s="17">
        <v>8.61</v>
      </c>
      <c r="GI165" s="17">
        <v>8.6</v>
      </c>
      <c r="GJ165" s="17">
        <v>8.59</v>
      </c>
      <c r="GK165" s="17">
        <v>8.6</v>
      </c>
      <c r="GL165" s="17">
        <v>8.59</v>
      </c>
      <c r="GM165" s="17">
        <v>8.59</v>
      </c>
      <c r="GN165" s="17">
        <v>8.57</v>
      </c>
      <c r="GO165" s="17">
        <v>8.57</v>
      </c>
      <c r="GP165" s="17">
        <v>8.57</v>
      </c>
      <c r="GQ165" s="17">
        <v>8.58</v>
      </c>
      <c r="GR165" s="17">
        <v>8.59</v>
      </c>
      <c r="GS165" s="17">
        <v>8.58</v>
      </c>
      <c r="GT165" s="17">
        <v>8.59</v>
      </c>
      <c r="GU165" s="17">
        <v>8.59</v>
      </c>
      <c r="GV165" s="17">
        <v>8.58</v>
      </c>
      <c r="GW165" s="17">
        <v>8.59</v>
      </c>
      <c r="GX165" s="17">
        <v>8.59</v>
      </c>
      <c r="GY165" s="17">
        <v>8.61</v>
      </c>
      <c r="GZ165" s="17">
        <v>8.61</v>
      </c>
      <c r="HA165" s="17">
        <v>8.61</v>
      </c>
      <c r="HB165" s="17">
        <v>8.6</v>
      </c>
      <c r="HC165" s="17">
        <v>8.6</v>
      </c>
      <c r="HD165" s="17">
        <v>8.6</v>
      </c>
      <c r="HE165" s="17">
        <v>8.6</v>
      </c>
      <c r="HF165" s="17">
        <v>8.6</v>
      </c>
      <c r="HG165" s="17">
        <v>8.6</v>
      </c>
      <c r="HH165" s="17">
        <v>8.58</v>
      </c>
      <c r="HI165" s="17">
        <v>8.58</v>
      </c>
      <c r="HJ165" s="17">
        <v>8.57</v>
      </c>
      <c r="HK165" s="17">
        <v>8.58</v>
      </c>
      <c r="HL165" s="17">
        <v>8.57</v>
      </c>
      <c r="HM165" s="17">
        <v>8.56</v>
      </c>
      <c r="HN165" s="17">
        <v>8.57</v>
      </c>
      <c r="HO165" s="17">
        <v>8.57</v>
      </c>
      <c r="HP165" s="17">
        <v>8.57</v>
      </c>
      <c r="HQ165" s="17">
        <v>8.56</v>
      </c>
      <c r="HR165" s="17">
        <v>8.56</v>
      </c>
      <c r="HS165" s="17">
        <v>8.5500000000000007</v>
      </c>
      <c r="HT165" s="17">
        <v>8.5500000000000007</v>
      </c>
      <c r="HU165" s="17">
        <v>8.56</v>
      </c>
      <c r="HV165" s="17">
        <v>8.56</v>
      </c>
      <c r="HW165" s="17">
        <v>8.56</v>
      </c>
      <c r="HX165" s="17">
        <v>8.57</v>
      </c>
      <c r="HY165" s="17">
        <v>8.57</v>
      </c>
      <c r="HZ165" s="17">
        <v>8.57</v>
      </c>
      <c r="IA165" s="17">
        <v>8.58</v>
      </c>
      <c r="IB165" s="17">
        <v>8.58</v>
      </c>
      <c r="IC165" s="17">
        <v>8.58</v>
      </c>
      <c r="ID165" s="17">
        <v>8.58</v>
      </c>
      <c r="IE165" s="17">
        <v>8.57</v>
      </c>
      <c r="IF165" s="17">
        <v>8.58</v>
      </c>
      <c r="IG165" s="17">
        <v>8.57</v>
      </c>
      <c r="IH165" s="17">
        <v>8.56</v>
      </c>
      <c r="II165" s="17">
        <v>8.56</v>
      </c>
      <c r="IJ165" s="17">
        <v>8.56</v>
      </c>
      <c r="IK165" s="17">
        <v>8.5299999999999994</v>
      </c>
      <c r="IL165" s="17">
        <v>8.5500000000000007</v>
      </c>
      <c r="IM165" s="17">
        <v>8.5500000000000007</v>
      </c>
      <c r="IN165" s="17">
        <v>8.56</v>
      </c>
      <c r="IO165" s="17">
        <v>8.56</v>
      </c>
      <c r="IP165" s="17">
        <v>8.56</v>
      </c>
      <c r="IQ165" s="17">
        <v>8.57</v>
      </c>
      <c r="IR165" s="17">
        <v>8.56</v>
      </c>
      <c r="IS165" s="17">
        <v>8.56</v>
      </c>
      <c r="IT165" s="17">
        <v>8.56</v>
      </c>
      <c r="IU165" s="17">
        <v>8.5500000000000007</v>
      </c>
      <c r="IV165" s="17">
        <v>8.5500000000000007</v>
      </c>
      <c r="IW165" s="17">
        <v>8.5500000000000007</v>
      </c>
      <c r="IX165" s="17">
        <v>8.5500000000000007</v>
      </c>
      <c r="IY165" s="17">
        <v>8.56</v>
      </c>
    </row>
    <row r="166" spans="1:259" x14ac:dyDescent="0.15">
      <c r="A166" s="17" t="s">
        <v>688</v>
      </c>
      <c r="B166" s="17" t="s">
        <v>689</v>
      </c>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c r="AA166" s="26"/>
      <c r="AB166" s="17"/>
      <c r="AC166" s="26"/>
      <c r="AD166" s="26"/>
      <c r="AE166" s="17"/>
      <c r="AF166" s="17"/>
      <c r="AG166" s="17"/>
      <c r="AH166" s="17"/>
      <c r="AI166" s="17"/>
      <c r="AJ166" s="17"/>
      <c r="AK166" s="17"/>
      <c r="AL166" s="17"/>
      <c r="AM166" s="17"/>
      <c r="AN166" s="17"/>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26"/>
      <c r="BK166" s="17"/>
      <c r="BL166" s="17"/>
      <c r="BM166" s="17"/>
      <c r="BN166" s="17"/>
      <c r="BO166" s="17"/>
      <c r="BP166" s="17"/>
      <c r="BQ166" s="17"/>
      <c r="BR166" s="17"/>
      <c r="BS166" s="17"/>
      <c r="BT166" s="17"/>
      <c r="BU166" s="17"/>
      <c r="BV166" s="17"/>
      <c r="BW166" s="17"/>
      <c r="BX166" s="26"/>
      <c r="BY166" s="26"/>
      <c r="BZ166" s="26"/>
      <c r="CA166" s="26"/>
      <c r="CB166" s="26"/>
      <c r="CC166" s="17"/>
      <c r="CD166" s="17"/>
      <c r="CE166" s="17"/>
      <c r="CF166" s="17"/>
      <c r="CG166" s="17"/>
      <c r="CH166" s="17"/>
      <c r="CI166" s="17"/>
      <c r="CJ166" s="26"/>
      <c r="CK166" s="17"/>
      <c r="CL166" s="17"/>
      <c r="CM166" s="17"/>
      <c r="CN166" s="17"/>
      <c r="CO166" s="17"/>
      <c r="CP166" s="17"/>
      <c r="CQ166" s="17"/>
      <c r="CR166" s="17"/>
      <c r="CS166" s="17"/>
      <c r="CT166" s="17"/>
      <c r="CU166" s="17"/>
      <c r="CV166" s="17"/>
      <c r="CW166" s="17"/>
      <c r="CX166" s="17"/>
      <c r="CY166" s="26"/>
      <c r="CZ166" s="26"/>
      <c r="DA166" s="26"/>
      <c r="DB166" s="17"/>
      <c r="DC166" s="17"/>
      <c r="DD166" s="17"/>
      <c r="DE166" s="17"/>
      <c r="DF166" s="17"/>
      <c r="DG166" s="17"/>
      <c r="DH166" s="26"/>
      <c r="DI166" s="17"/>
      <c r="DJ166" s="17"/>
      <c r="DK166" s="17"/>
      <c r="DL166" s="17"/>
      <c r="DM166" s="17">
        <v>20.53</v>
      </c>
      <c r="DN166" s="17">
        <v>20.57</v>
      </c>
      <c r="DO166" s="17">
        <v>20.56</v>
      </c>
      <c r="DP166" s="17">
        <v>20.59</v>
      </c>
      <c r="DQ166" s="17">
        <v>20.62</v>
      </c>
      <c r="DR166" s="17">
        <v>20.62</v>
      </c>
      <c r="DS166" s="17">
        <v>20.61</v>
      </c>
      <c r="DT166" s="17">
        <v>20.61</v>
      </c>
      <c r="DU166" s="17">
        <v>20.62</v>
      </c>
      <c r="DV166" s="17">
        <v>20.61</v>
      </c>
      <c r="DW166" s="17">
        <v>20.63</v>
      </c>
      <c r="DX166" s="17">
        <v>20.62</v>
      </c>
      <c r="DY166" s="17">
        <v>20.61</v>
      </c>
      <c r="DZ166" s="17">
        <v>20.59</v>
      </c>
      <c r="EA166" s="17">
        <v>20.58</v>
      </c>
      <c r="EB166" s="17">
        <v>20.51</v>
      </c>
      <c r="EC166" s="17">
        <v>20.51</v>
      </c>
      <c r="ED166" s="17">
        <v>20.52</v>
      </c>
      <c r="EE166" s="17">
        <v>20.55</v>
      </c>
      <c r="EF166" s="17">
        <v>20.58</v>
      </c>
      <c r="EG166" s="17">
        <v>20.55</v>
      </c>
      <c r="EH166" s="17">
        <v>20.53</v>
      </c>
      <c r="EI166" s="17">
        <v>20.59</v>
      </c>
      <c r="EJ166" s="17">
        <v>20.55</v>
      </c>
      <c r="EK166" s="17">
        <v>20.59</v>
      </c>
      <c r="EL166" s="17">
        <v>20.59</v>
      </c>
      <c r="EM166" s="17">
        <v>20.6</v>
      </c>
      <c r="EN166" s="17">
        <v>20.6</v>
      </c>
      <c r="EO166" s="17">
        <v>20.6</v>
      </c>
      <c r="EP166" s="17">
        <v>20.5</v>
      </c>
      <c r="EQ166" s="17">
        <v>20.57</v>
      </c>
      <c r="ER166" s="17">
        <v>20.55</v>
      </c>
      <c r="ES166" s="17">
        <v>20.54</v>
      </c>
      <c r="ET166" s="17">
        <v>20.52</v>
      </c>
      <c r="EU166" s="17">
        <v>20.53</v>
      </c>
      <c r="EV166" s="17">
        <v>20.52</v>
      </c>
      <c r="EW166" s="17">
        <v>20.5</v>
      </c>
      <c r="EX166" s="17">
        <v>20.48</v>
      </c>
      <c r="EY166" s="17">
        <v>20.49</v>
      </c>
      <c r="EZ166" s="17">
        <v>20.49</v>
      </c>
      <c r="FA166" s="17">
        <v>20.47</v>
      </c>
      <c r="FB166" s="17">
        <v>20.45</v>
      </c>
      <c r="FC166" s="17">
        <v>20.45</v>
      </c>
      <c r="FD166" s="17">
        <v>20.440000000000001</v>
      </c>
      <c r="FE166" s="17">
        <v>20.41</v>
      </c>
      <c r="FF166" s="17">
        <v>20.440000000000001</v>
      </c>
      <c r="FG166" s="17">
        <v>20.46</v>
      </c>
      <c r="FH166" s="17">
        <v>20.440000000000001</v>
      </c>
      <c r="FI166" s="17">
        <v>20.46</v>
      </c>
      <c r="FJ166" s="17">
        <v>20.48</v>
      </c>
      <c r="FK166" s="17">
        <v>20.56</v>
      </c>
      <c r="FL166" s="17">
        <v>20.52</v>
      </c>
      <c r="FM166" s="17">
        <v>20.52</v>
      </c>
      <c r="FN166" s="17">
        <v>20.49</v>
      </c>
      <c r="FO166" s="17">
        <v>20.49</v>
      </c>
      <c r="FP166" s="17">
        <v>20.48</v>
      </c>
      <c r="FQ166" s="17">
        <v>20.49</v>
      </c>
      <c r="FR166" s="17">
        <v>20.52</v>
      </c>
      <c r="FS166" s="17">
        <v>20.51</v>
      </c>
      <c r="FT166" s="17">
        <v>20.52</v>
      </c>
      <c r="FU166" s="17">
        <v>20.55</v>
      </c>
      <c r="FV166" s="17">
        <v>20.49</v>
      </c>
      <c r="FW166" s="17">
        <v>20.45</v>
      </c>
      <c r="FX166" s="17">
        <v>20.440000000000001</v>
      </c>
      <c r="FY166" s="17">
        <v>20.43</v>
      </c>
      <c r="FZ166" s="17">
        <v>20.440000000000001</v>
      </c>
      <c r="GA166" s="17">
        <v>20.46</v>
      </c>
      <c r="GB166" s="17">
        <v>20.440000000000001</v>
      </c>
      <c r="GC166" s="17">
        <v>20.45</v>
      </c>
      <c r="GD166" s="17">
        <v>20.46</v>
      </c>
      <c r="GE166" s="17">
        <v>20.49</v>
      </c>
      <c r="GF166" s="17">
        <v>20.48</v>
      </c>
      <c r="GG166" s="17">
        <v>20.46</v>
      </c>
      <c r="GH166" s="17">
        <v>20.47</v>
      </c>
      <c r="GI166" s="17">
        <v>20.45</v>
      </c>
      <c r="GJ166" s="17">
        <v>20.45</v>
      </c>
      <c r="GK166" s="17">
        <v>20.45</v>
      </c>
      <c r="GL166" s="17">
        <v>20.440000000000001</v>
      </c>
      <c r="GM166" s="17">
        <v>20.45</v>
      </c>
      <c r="GN166" s="17">
        <v>20.45</v>
      </c>
      <c r="GO166" s="17">
        <v>20.46</v>
      </c>
      <c r="GP166" s="17">
        <v>20.48</v>
      </c>
      <c r="GQ166" s="17">
        <v>20.47</v>
      </c>
      <c r="GR166" s="17">
        <v>20.46</v>
      </c>
      <c r="GS166" s="17">
        <v>20.46</v>
      </c>
      <c r="GT166" s="17">
        <v>20.45</v>
      </c>
      <c r="GU166" s="17">
        <v>20.440000000000001</v>
      </c>
      <c r="GV166" s="17">
        <v>20.41</v>
      </c>
      <c r="GW166" s="17">
        <v>20.41</v>
      </c>
      <c r="GX166" s="17">
        <v>20.399999999999999</v>
      </c>
      <c r="GY166" s="17">
        <v>20.420000000000002</v>
      </c>
      <c r="GZ166" s="17">
        <v>20.420000000000002</v>
      </c>
      <c r="HA166" s="17">
        <v>20.41</v>
      </c>
      <c r="HB166" s="17">
        <v>20.41</v>
      </c>
      <c r="HC166" s="17">
        <v>20.399999999999999</v>
      </c>
      <c r="HD166" s="17">
        <v>20.420000000000002</v>
      </c>
      <c r="HE166" s="17">
        <v>20.43</v>
      </c>
      <c r="HF166" s="17">
        <v>20.399999999999999</v>
      </c>
      <c r="HG166" s="17">
        <v>20.350000000000001</v>
      </c>
      <c r="HH166" s="17">
        <v>20.32</v>
      </c>
      <c r="HI166" s="17">
        <v>20.309999999999999</v>
      </c>
      <c r="HJ166" s="17">
        <v>20.32</v>
      </c>
      <c r="HK166" s="17">
        <v>20.32</v>
      </c>
      <c r="HL166" s="17">
        <v>20.3</v>
      </c>
      <c r="HM166" s="17">
        <v>20.3</v>
      </c>
      <c r="HN166" s="17">
        <v>20.28</v>
      </c>
      <c r="HO166" s="17">
        <v>20.25</v>
      </c>
      <c r="HP166" s="17">
        <v>20.2</v>
      </c>
      <c r="HQ166" s="17">
        <v>20.22</v>
      </c>
      <c r="HR166" s="17">
        <v>20.21</v>
      </c>
      <c r="HS166" s="17">
        <v>20.260000000000002</v>
      </c>
      <c r="HT166" s="17">
        <v>20.309999999999999</v>
      </c>
      <c r="HU166" s="17">
        <v>20.329999999999998</v>
      </c>
      <c r="HV166" s="17">
        <v>20.34</v>
      </c>
      <c r="HW166" s="17">
        <v>20.34</v>
      </c>
      <c r="HX166" s="17">
        <v>20.329999999999998</v>
      </c>
      <c r="HY166" s="17">
        <v>20.3</v>
      </c>
      <c r="HZ166" s="17">
        <v>20.28</v>
      </c>
      <c r="IA166" s="17">
        <v>20.28</v>
      </c>
      <c r="IB166" s="17">
        <v>20.29</v>
      </c>
      <c r="IC166" s="17">
        <v>20.29</v>
      </c>
      <c r="ID166" s="17">
        <v>20.29</v>
      </c>
      <c r="IE166" s="17">
        <v>20.28</v>
      </c>
      <c r="IF166" s="17">
        <v>20.28</v>
      </c>
      <c r="IG166" s="17">
        <v>20.28</v>
      </c>
      <c r="IH166" s="17">
        <v>20.25</v>
      </c>
      <c r="II166" s="17">
        <v>20.18</v>
      </c>
      <c r="IJ166" s="17">
        <v>20.13</v>
      </c>
      <c r="IK166" s="17">
        <v>20.149999999999999</v>
      </c>
      <c r="IL166" s="17">
        <v>20.190000000000001</v>
      </c>
      <c r="IM166" s="17">
        <v>20.18</v>
      </c>
      <c r="IN166" s="17">
        <v>20.16</v>
      </c>
      <c r="IO166" s="17">
        <v>20.149999999999999</v>
      </c>
      <c r="IP166" s="17">
        <v>20.13</v>
      </c>
      <c r="IQ166" s="17">
        <v>20.13</v>
      </c>
      <c r="IR166" s="17">
        <v>20.149999999999999</v>
      </c>
      <c r="IS166" s="17">
        <v>20.170000000000002</v>
      </c>
      <c r="IT166" s="17">
        <v>20.16</v>
      </c>
      <c r="IU166" s="17">
        <v>20.16</v>
      </c>
      <c r="IV166" s="17">
        <v>20.170000000000002</v>
      </c>
      <c r="IW166" s="17">
        <v>20.170000000000002</v>
      </c>
      <c r="IX166" s="17">
        <v>20.170000000000002</v>
      </c>
      <c r="IY166" s="17">
        <v>20.16</v>
      </c>
    </row>
    <row r="167" spans="1:259" x14ac:dyDescent="0.15">
      <c r="A167" s="17" t="s">
        <v>628</v>
      </c>
      <c r="B167" s="17" t="s">
        <v>629</v>
      </c>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c r="AA167" s="26"/>
      <c r="AB167" s="17"/>
      <c r="AC167" s="26"/>
      <c r="AD167" s="26"/>
      <c r="AE167" s="17"/>
      <c r="AF167" s="17"/>
      <c r="AG167" s="17"/>
      <c r="AH167" s="17"/>
      <c r="AI167" s="17"/>
      <c r="AJ167" s="17"/>
      <c r="AK167" s="17"/>
      <c r="AL167" s="17"/>
      <c r="AM167" s="17"/>
      <c r="AN167" s="17"/>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26"/>
      <c r="BK167" s="17"/>
      <c r="BL167" s="17"/>
      <c r="BM167" s="17"/>
      <c r="BN167" s="17"/>
      <c r="BO167" s="17"/>
      <c r="BP167" s="17"/>
      <c r="BQ167" s="17"/>
      <c r="BR167" s="17"/>
      <c r="BS167" s="17"/>
      <c r="BT167" s="17"/>
      <c r="BU167" s="17"/>
      <c r="BV167" s="17"/>
      <c r="BW167" s="17"/>
      <c r="BX167" s="26"/>
      <c r="BY167" s="26"/>
      <c r="BZ167" s="26"/>
      <c r="CA167" s="26"/>
      <c r="CB167" s="26"/>
      <c r="CC167" s="17"/>
      <c r="CD167" s="17"/>
      <c r="CE167" s="17"/>
      <c r="CF167" s="17"/>
      <c r="CG167" s="17"/>
      <c r="CH167" s="17"/>
      <c r="CI167" s="17"/>
      <c r="CJ167" s="26"/>
      <c r="CK167" s="17"/>
      <c r="CL167" s="17"/>
      <c r="CM167" s="17"/>
      <c r="CN167" s="17"/>
      <c r="CO167" s="17"/>
      <c r="CP167" s="17"/>
      <c r="CQ167" s="17"/>
      <c r="CR167" s="17"/>
      <c r="CS167" s="17"/>
      <c r="CT167" s="17"/>
      <c r="CU167" s="17"/>
      <c r="CV167" s="17"/>
      <c r="CW167" s="17"/>
      <c r="CX167" s="17"/>
      <c r="CY167" s="26"/>
      <c r="CZ167" s="26"/>
      <c r="DA167" s="26"/>
      <c r="DB167" s="17"/>
      <c r="DC167" s="17"/>
      <c r="DD167" s="17"/>
      <c r="DE167" s="17"/>
      <c r="DF167" s="17"/>
      <c r="DG167" s="17"/>
      <c r="DH167" s="26"/>
      <c r="DI167" s="17"/>
      <c r="DJ167" s="17"/>
      <c r="DK167" s="17"/>
      <c r="DL167" s="17"/>
      <c r="DM167" s="17">
        <v>11.89</v>
      </c>
      <c r="DN167" s="17">
        <v>11.9</v>
      </c>
      <c r="DO167" s="17">
        <v>11.9</v>
      </c>
      <c r="DP167" s="17">
        <v>11.91</v>
      </c>
      <c r="DQ167" s="17">
        <v>11.93</v>
      </c>
      <c r="DR167" s="17">
        <v>11.93</v>
      </c>
      <c r="DS167" s="17">
        <v>11.93</v>
      </c>
      <c r="DT167" s="17">
        <v>11.94</v>
      </c>
      <c r="DU167" s="17">
        <v>11.93</v>
      </c>
      <c r="DV167" s="17">
        <v>11.93</v>
      </c>
      <c r="DW167" s="17">
        <v>11.93</v>
      </c>
      <c r="DX167" s="17">
        <v>11.94</v>
      </c>
      <c r="DY167" s="17">
        <v>11.94</v>
      </c>
      <c r="DZ167" s="17">
        <v>11.97</v>
      </c>
      <c r="EA167" s="17">
        <v>11.96</v>
      </c>
      <c r="EB167" s="17">
        <v>11.91</v>
      </c>
      <c r="EC167" s="17">
        <v>11.93</v>
      </c>
      <c r="ED167" s="17">
        <v>11.93</v>
      </c>
      <c r="EE167" s="17">
        <v>11.92</v>
      </c>
      <c r="EF167" s="17">
        <v>11.95</v>
      </c>
      <c r="EG167" s="17">
        <v>11.96</v>
      </c>
      <c r="EH167" s="17">
        <v>11.96</v>
      </c>
      <c r="EI167" s="17">
        <v>11.97</v>
      </c>
      <c r="EJ167" s="17">
        <v>11.96</v>
      </c>
      <c r="EK167" s="17">
        <v>11.97</v>
      </c>
      <c r="EL167" s="17">
        <v>11.96</v>
      </c>
      <c r="EM167" s="17">
        <v>11.97</v>
      </c>
      <c r="EN167" s="17">
        <v>11.96</v>
      </c>
      <c r="EO167" s="17">
        <v>11.96</v>
      </c>
      <c r="EP167" s="17">
        <v>11.96</v>
      </c>
      <c r="EQ167" s="17">
        <v>11.97</v>
      </c>
      <c r="ER167" s="17">
        <v>11.97</v>
      </c>
      <c r="ES167" s="17">
        <v>11.97</v>
      </c>
      <c r="ET167" s="17">
        <v>11.99</v>
      </c>
      <c r="EU167" s="17">
        <v>12.02</v>
      </c>
      <c r="EV167" s="17">
        <v>12.01</v>
      </c>
      <c r="EW167" s="17">
        <v>12.03</v>
      </c>
      <c r="EX167" s="17">
        <v>12.04</v>
      </c>
      <c r="EY167" s="17">
        <v>12.01</v>
      </c>
      <c r="EZ167" s="17">
        <v>11.98</v>
      </c>
      <c r="FA167" s="17">
        <v>11.98</v>
      </c>
      <c r="FB167" s="17">
        <v>12</v>
      </c>
      <c r="FC167" s="17">
        <v>11.99</v>
      </c>
      <c r="FD167" s="17">
        <v>11.99</v>
      </c>
      <c r="FE167" s="17">
        <v>12.01</v>
      </c>
      <c r="FF167" s="17">
        <v>11.99</v>
      </c>
      <c r="FG167" s="17">
        <v>11.99</v>
      </c>
      <c r="FH167" s="17">
        <v>12</v>
      </c>
      <c r="FI167" s="17">
        <v>12</v>
      </c>
      <c r="FJ167" s="17">
        <v>12.02</v>
      </c>
      <c r="FK167" s="17">
        <v>12.03</v>
      </c>
      <c r="FL167" s="17">
        <v>12.04</v>
      </c>
      <c r="FM167" s="17">
        <v>12.05</v>
      </c>
      <c r="FN167" s="17">
        <v>12.07</v>
      </c>
      <c r="FO167" s="17">
        <v>12.08</v>
      </c>
      <c r="FP167" s="17">
        <v>12.08</v>
      </c>
      <c r="FQ167" s="17">
        <v>12.07</v>
      </c>
      <c r="FR167" s="17">
        <v>12.06</v>
      </c>
      <c r="FS167" s="17">
        <v>12.04</v>
      </c>
      <c r="FT167" s="17">
        <v>12.03</v>
      </c>
      <c r="FU167" s="17">
        <v>12.04</v>
      </c>
      <c r="FV167" s="17">
        <v>12.04</v>
      </c>
      <c r="FW167" s="17">
        <v>12.04</v>
      </c>
      <c r="FX167" s="17">
        <v>12.05</v>
      </c>
      <c r="FY167" s="17">
        <v>12.06</v>
      </c>
      <c r="FZ167" s="17">
        <v>12.09</v>
      </c>
      <c r="GA167" s="17">
        <v>12.08</v>
      </c>
      <c r="GB167" s="17">
        <v>12.08</v>
      </c>
      <c r="GC167" s="17">
        <v>12.08</v>
      </c>
      <c r="GD167" s="17">
        <v>12.09</v>
      </c>
      <c r="GE167" s="17">
        <v>12.1</v>
      </c>
      <c r="GF167" s="17">
        <v>12.13</v>
      </c>
      <c r="GG167" s="17">
        <v>12.11</v>
      </c>
      <c r="GH167" s="17">
        <v>12.13</v>
      </c>
      <c r="GI167" s="17">
        <v>12.15</v>
      </c>
      <c r="GJ167" s="17">
        <v>12.15</v>
      </c>
      <c r="GK167" s="17">
        <v>12.14</v>
      </c>
      <c r="GL167" s="17">
        <v>12.14</v>
      </c>
      <c r="GM167" s="17">
        <v>12.12</v>
      </c>
      <c r="GN167" s="17">
        <v>12.14</v>
      </c>
      <c r="GO167" s="17">
        <v>12.16</v>
      </c>
      <c r="GP167" s="17">
        <v>12.24</v>
      </c>
      <c r="GQ167" s="17">
        <v>12.21</v>
      </c>
      <c r="GR167" s="17">
        <v>12.24</v>
      </c>
      <c r="GS167" s="17">
        <v>12.26</v>
      </c>
      <c r="GT167" s="17">
        <v>12.24</v>
      </c>
      <c r="GU167" s="17">
        <v>12.23</v>
      </c>
      <c r="GV167" s="17">
        <v>12.23</v>
      </c>
      <c r="GW167" s="17">
        <v>12.2</v>
      </c>
      <c r="GX167" s="17">
        <v>12.22</v>
      </c>
      <c r="GY167" s="17">
        <v>12.21</v>
      </c>
      <c r="GZ167" s="17">
        <v>12.18</v>
      </c>
      <c r="HA167" s="17">
        <v>12.17</v>
      </c>
      <c r="HB167" s="17">
        <v>12.19</v>
      </c>
      <c r="HC167" s="17">
        <v>12.2</v>
      </c>
      <c r="HD167" s="17">
        <v>12.2</v>
      </c>
      <c r="HE167" s="17">
        <v>12.19</v>
      </c>
      <c r="HF167" s="17">
        <v>12.17</v>
      </c>
      <c r="HG167" s="17">
        <v>12.17</v>
      </c>
      <c r="HH167" s="17">
        <v>12.16</v>
      </c>
      <c r="HI167" s="17">
        <v>12.16</v>
      </c>
      <c r="HJ167" s="17">
        <v>12.16</v>
      </c>
      <c r="HK167" s="17">
        <v>12.19</v>
      </c>
      <c r="HL167" s="17">
        <v>12.18</v>
      </c>
      <c r="HM167" s="17">
        <v>12.17</v>
      </c>
      <c r="HN167" s="17">
        <v>12.17</v>
      </c>
      <c r="HO167" s="17">
        <v>12.18</v>
      </c>
      <c r="HP167" s="17">
        <v>12.18</v>
      </c>
      <c r="HQ167" s="17">
        <v>12.17</v>
      </c>
      <c r="HR167" s="17">
        <v>12.16</v>
      </c>
      <c r="HS167" s="17">
        <v>12.15</v>
      </c>
      <c r="HT167" s="17">
        <v>12.15</v>
      </c>
      <c r="HU167" s="17">
        <v>12.17</v>
      </c>
      <c r="HV167" s="17">
        <v>12.18</v>
      </c>
      <c r="HW167" s="17">
        <v>12.18</v>
      </c>
      <c r="HX167" s="17">
        <v>12.2</v>
      </c>
      <c r="HY167" s="17">
        <v>12.19</v>
      </c>
      <c r="HZ167" s="17">
        <v>12.18</v>
      </c>
      <c r="IA167" s="17">
        <v>12.18</v>
      </c>
      <c r="IB167" s="17">
        <v>12.18</v>
      </c>
      <c r="IC167" s="17">
        <v>12.16</v>
      </c>
      <c r="ID167" s="17">
        <v>12.16</v>
      </c>
      <c r="IE167" s="17">
        <v>12.17</v>
      </c>
      <c r="IF167" s="17">
        <v>12.17</v>
      </c>
      <c r="IG167" s="17">
        <v>12.16</v>
      </c>
      <c r="IH167" s="17">
        <v>12.15</v>
      </c>
      <c r="II167" s="17">
        <v>12.14</v>
      </c>
      <c r="IJ167" s="17">
        <v>12.14</v>
      </c>
      <c r="IK167" s="17">
        <v>12.15</v>
      </c>
      <c r="IL167" s="17">
        <v>12.15</v>
      </c>
      <c r="IM167" s="17">
        <v>12.17</v>
      </c>
      <c r="IN167" s="17">
        <v>12.18</v>
      </c>
      <c r="IO167" s="17">
        <v>12.17</v>
      </c>
      <c r="IP167" s="17">
        <v>12.17</v>
      </c>
      <c r="IQ167" s="17">
        <v>12.18</v>
      </c>
      <c r="IR167" s="17">
        <v>12.2</v>
      </c>
      <c r="IS167" s="17">
        <v>12.21</v>
      </c>
      <c r="IT167" s="17">
        <v>12.23</v>
      </c>
      <c r="IU167" s="17">
        <v>12.24</v>
      </c>
      <c r="IV167" s="17">
        <v>12.23</v>
      </c>
      <c r="IW167" s="17">
        <v>12.24</v>
      </c>
      <c r="IX167" s="17">
        <v>12.22</v>
      </c>
      <c r="IY167" s="17">
        <v>12.23</v>
      </c>
    </row>
    <row r="168" spans="1:259" x14ac:dyDescent="0.15">
      <c r="A168" s="17" t="s">
        <v>2780</v>
      </c>
      <c r="B168" s="17" t="s">
        <v>2781</v>
      </c>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c r="AA168" s="26"/>
      <c r="AB168" s="17"/>
      <c r="AC168" s="26"/>
      <c r="AD168" s="26"/>
      <c r="AE168" s="17"/>
      <c r="AF168" s="17"/>
      <c r="AG168" s="17"/>
      <c r="AH168" s="17"/>
      <c r="AI168" s="17"/>
      <c r="AJ168" s="17"/>
      <c r="AK168" s="17"/>
      <c r="AL168" s="17"/>
      <c r="AM168" s="17"/>
      <c r="AN168" s="17"/>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26"/>
      <c r="BK168" s="17"/>
      <c r="BL168" s="17"/>
      <c r="BM168" s="17"/>
      <c r="BN168" s="17"/>
      <c r="BO168" s="17"/>
      <c r="BP168" s="17"/>
      <c r="BQ168" s="17"/>
      <c r="BR168" s="17"/>
      <c r="BS168" s="17"/>
      <c r="BT168" s="17"/>
      <c r="BU168" s="17"/>
      <c r="BV168" s="17"/>
      <c r="BW168" s="17"/>
      <c r="BX168" s="26"/>
      <c r="BY168" s="26"/>
      <c r="BZ168" s="26"/>
      <c r="CA168" s="26"/>
      <c r="CB168" s="26"/>
      <c r="CC168" s="17"/>
      <c r="CD168" s="17"/>
      <c r="CE168" s="17"/>
      <c r="CF168" s="17"/>
      <c r="CG168" s="17"/>
      <c r="CH168" s="17"/>
      <c r="CI168" s="17"/>
      <c r="CJ168" s="26"/>
      <c r="CK168" s="17"/>
      <c r="CL168" s="17"/>
      <c r="CM168" s="17"/>
      <c r="CN168" s="17"/>
      <c r="CO168" s="17"/>
      <c r="CP168" s="17"/>
      <c r="CQ168" s="17"/>
      <c r="CR168" s="17"/>
      <c r="CS168" s="17"/>
      <c r="CT168" s="17"/>
      <c r="CU168" s="17"/>
      <c r="CV168" s="17"/>
      <c r="CW168" s="17"/>
      <c r="CX168" s="17"/>
      <c r="CY168" s="26"/>
      <c r="CZ168" s="26"/>
      <c r="DA168" s="26"/>
      <c r="DB168" s="17"/>
      <c r="DC168" s="17"/>
      <c r="DD168" s="17"/>
      <c r="DE168" s="17"/>
      <c r="DF168" s="17"/>
      <c r="DG168" s="17"/>
      <c r="DH168" s="26"/>
      <c r="DI168" s="17"/>
      <c r="DJ168" s="17"/>
      <c r="DK168" s="17"/>
      <c r="DL168" s="17"/>
      <c r="DM168" s="17">
        <v>6.91</v>
      </c>
      <c r="DN168" s="17">
        <v>6.92</v>
      </c>
      <c r="DO168" s="17">
        <v>6.93</v>
      </c>
      <c r="DP168" s="17">
        <v>6.94</v>
      </c>
      <c r="DQ168" s="17">
        <v>6.94</v>
      </c>
      <c r="DR168" s="17">
        <v>6.93</v>
      </c>
      <c r="DS168" s="17">
        <v>6.94</v>
      </c>
      <c r="DT168" s="17">
        <v>6.93</v>
      </c>
      <c r="DU168" s="17">
        <v>6.93</v>
      </c>
      <c r="DV168" s="17">
        <v>6.92</v>
      </c>
      <c r="DW168" s="17">
        <v>6.92</v>
      </c>
      <c r="DX168" s="17">
        <v>6.92</v>
      </c>
      <c r="DY168" s="17">
        <v>6.92</v>
      </c>
      <c r="DZ168" s="17">
        <v>6.92</v>
      </c>
      <c r="EA168" s="17">
        <v>6.92</v>
      </c>
      <c r="EB168" s="17">
        <v>6.91</v>
      </c>
      <c r="EC168" s="17">
        <v>6.91</v>
      </c>
      <c r="ED168" s="17">
        <v>6.91</v>
      </c>
      <c r="EE168" s="17">
        <v>6.91</v>
      </c>
      <c r="EF168" s="17">
        <v>6.91</v>
      </c>
      <c r="EG168" s="17">
        <v>6.9</v>
      </c>
      <c r="EH168" s="17">
        <v>6.9</v>
      </c>
      <c r="EI168" s="17">
        <v>6.92</v>
      </c>
      <c r="EJ168" s="17">
        <v>6.91</v>
      </c>
      <c r="EK168" s="17">
        <v>6.92</v>
      </c>
      <c r="EL168" s="17">
        <v>6.92</v>
      </c>
      <c r="EM168" s="17">
        <v>6.91</v>
      </c>
      <c r="EN168" s="17">
        <v>6.92</v>
      </c>
      <c r="EO168" s="17">
        <v>6.92</v>
      </c>
      <c r="EP168" s="17">
        <v>6.92</v>
      </c>
      <c r="EQ168" s="17">
        <v>6.93</v>
      </c>
      <c r="ER168" s="17">
        <v>6.93</v>
      </c>
      <c r="ES168" s="17">
        <v>6.93</v>
      </c>
      <c r="ET168" s="17">
        <v>6.93</v>
      </c>
      <c r="EU168" s="17">
        <v>6.93</v>
      </c>
      <c r="EV168" s="17">
        <v>6.93</v>
      </c>
      <c r="EW168" s="17">
        <v>6.93</v>
      </c>
      <c r="EX168" s="17">
        <v>6.93</v>
      </c>
      <c r="EY168" s="17">
        <v>6.92</v>
      </c>
      <c r="EZ168" s="17">
        <v>6.91</v>
      </c>
      <c r="FA168" s="17">
        <v>6.92</v>
      </c>
      <c r="FB168" s="17">
        <v>6.92</v>
      </c>
      <c r="FC168" s="17">
        <v>6.92</v>
      </c>
      <c r="FD168" s="17">
        <v>6.92</v>
      </c>
      <c r="FE168" s="17">
        <v>6.92</v>
      </c>
      <c r="FF168" s="17">
        <v>6.92</v>
      </c>
      <c r="FG168" s="17">
        <v>6.93</v>
      </c>
      <c r="FH168" s="17">
        <v>6.93</v>
      </c>
      <c r="FI168" s="17">
        <v>6.93</v>
      </c>
      <c r="FJ168" s="17">
        <v>6.93</v>
      </c>
      <c r="FK168" s="17">
        <v>6.93</v>
      </c>
      <c r="FL168" s="17">
        <v>6.93</v>
      </c>
      <c r="FM168" s="17">
        <v>6.92</v>
      </c>
      <c r="FN168" s="17">
        <v>6.93</v>
      </c>
      <c r="FO168" s="17">
        <v>6.93</v>
      </c>
      <c r="FP168" s="17">
        <v>6.93</v>
      </c>
      <c r="FQ168" s="17">
        <v>6.92</v>
      </c>
      <c r="FR168" s="17">
        <v>6.93</v>
      </c>
      <c r="FS168" s="17">
        <v>6.93</v>
      </c>
      <c r="FT168" s="17">
        <v>6.94</v>
      </c>
      <c r="FU168" s="17">
        <v>6.93</v>
      </c>
      <c r="FV168" s="17">
        <v>6.93</v>
      </c>
      <c r="FW168" s="17">
        <v>6.93</v>
      </c>
      <c r="FX168" s="17">
        <v>6.93</v>
      </c>
      <c r="FY168" s="17">
        <v>6.93</v>
      </c>
      <c r="FZ168" s="17">
        <v>6.92</v>
      </c>
      <c r="GA168" s="17">
        <v>6.93</v>
      </c>
      <c r="GB168" s="17">
        <v>6.92</v>
      </c>
      <c r="GC168" s="17">
        <v>6.92</v>
      </c>
      <c r="GD168" s="17">
        <v>6.91</v>
      </c>
      <c r="GE168" s="17">
        <v>6.92</v>
      </c>
      <c r="GF168" s="17">
        <v>6.92</v>
      </c>
      <c r="GG168" s="17">
        <v>6.92</v>
      </c>
      <c r="GH168" s="17">
        <v>6.91</v>
      </c>
      <c r="GI168" s="17">
        <v>6.91</v>
      </c>
      <c r="GJ168" s="17">
        <v>6.91</v>
      </c>
      <c r="GK168" s="17">
        <v>6.91</v>
      </c>
      <c r="GL168" s="17">
        <v>6.92</v>
      </c>
      <c r="GM168" s="17">
        <v>6.91</v>
      </c>
      <c r="GN168" s="17">
        <v>6.91</v>
      </c>
      <c r="GO168" s="17">
        <v>6.91</v>
      </c>
      <c r="GP168" s="17">
        <v>6.91</v>
      </c>
      <c r="GQ168" s="17">
        <v>6.9</v>
      </c>
      <c r="GR168" s="17">
        <v>6.9</v>
      </c>
      <c r="GS168" s="17">
        <v>6.91</v>
      </c>
      <c r="GT168" s="17">
        <v>6.91</v>
      </c>
      <c r="GU168" s="17">
        <v>6.9</v>
      </c>
      <c r="GV168" s="17">
        <v>6.91</v>
      </c>
      <c r="GW168" s="17">
        <v>6.9</v>
      </c>
      <c r="GX168" s="17">
        <v>6.91</v>
      </c>
      <c r="GY168" s="17">
        <v>6.9</v>
      </c>
      <c r="GZ168" s="17">
        <v>6.9</v>
      </c>
      <c r="HA168" s="17">
        <v>6.9</v>
      </c>
      <c r="HB168" s="17">
        <v>6.89</v>
      </c>
      <c r="HC168" s="17">
        <v>6.9</v>
      </c>
      <c r="HD168" s="17">
        <v>6.91</v>
      </c>
      <c r="HE168" s="17">
        <v>6.9</v>
      </c>
      <c r="HF168" s="17">
        <v>6.9</v>
      </c>
      <c r="HG168" s="17">
        <v>6.89</v>
      </c>
      <c r="HH168" s="17">
        <v>6.89</v>
      </c>
      <c r="HI168" s="17">
        <v>6.89</v>
      </c>
      <c r="HJ168" s="17">
        <v>6.9</v>
      </c>
      <c r="HK168" s="17">
        <v>6.88</v>
      </c>
      <c r="HL168" s="17">
        <v>6.88</v>
      </c>
      <c r="HM168" s="17">
        <v>6.87</v>
      </c>
      <c r="HN168" s="17">
        <v>6.88</v>
      </c>
      <c r="HO168" s="17">
        <v>6.88</v>
      </c>
      <c r="HP168" s="17">
        <v>6.88</v>
      </c>
      <c r="HQ168" s="17">
        <v>6.88</v>
      </c>
      <c r="HR168" s="17">
        <v>6.88</v>
      </c>
      <c r="HS168" s="17">
        <v>6.88</v>
      </c>
      <c r="HT168" s="17">
        <v>6.88</v>
      </c>
      <c r="HU168" s="17">
        <v>6.89</v>
      </c>
      <c r="HV168" s="17">
        <v>6.88</v>
      </c>
      <c r="HW168" s="17">
        <v>6.89</v>
      </c>
      <c r="HX168" s="17">
        <v>6.88</v>
      </c>
      <c r="HY168" s="17">
        <v>6.89</v>
      </c>
      <c r="HZ168" s="17">
        <v>6.89</v>
      </c>
      <c r="IA168" s="17">
        <v>6.89</v>
      </c>
      <c r="IB168" s="17">
        <v>6.9</v>
      </c>
      <c r="IC168" s="17">
        <v>6.9</v>
      </c>
      <c r="ID168" s="17">
        <v>6.89</v>
      </c>
      <c r="IE168" s="17">
        <v>6.9</v>
      </c>
      <c r="IF168" s="17">
        <v>6.9</v>
      </c>
      <c r="IG168" s="17">
        <v>6.89</v>
      </c>
      <c r="IH168" s="17">
        <v>6.89</v>
      </c>
      <c r="II168" s="17">
        <v>6.89</v>
      </c>
      <c r="IJ168" s="17">
        <v>6.9</v>
      </c>
      <c r="IK168" s="17">
        <v>6.89</v>
      </c>
      <c r="IL168" s="17">
        <v>6.89</v>
      </c>
      <c r="IM168" s="17">
        <v>6.9</v>
      </c>
      <c r="IN168" s="17">
        <v>6.9</v>
      </c>
      <c r="IO168" s="17">
        <v>6.91</v>
      </c>
      <c r="IP168" s="17">
        <v>6.91</v>
      </c>
      <c r="IQ168" s="17">
        <v>6.9</v>
      </c>
      <c r="IR168" s="17">
        <v>6.9</v>
      </c>
      <c r="IS168" s="17">
        <v>6.91</v>
      </c>
      <c r="IT168" s="17">
        <v>6.92</v>
      </c>
      <c r="IU168" s="17">
        <v>6.92</v>
      </c>
      <c r="IV168" s="17">
        <v>6.93</v>
      </c>
      <c r="IW168" s="17">
        <v>6.93</v>
      </c>
      <c r="IX168" s="17">
        <v>6.93</v>
      </c>
      <c r="IY168" s="17">
        <v>6.93</v>
      </c>
    </row>
    <row r="169" spans="1:259" x14ac:dyDescent="0.15">
      <c r="A169" s="17" t="s">
        <v>501</v>
      </c>
      <c r="B169" s="17" t="s">
        <v>502</v>
      </c>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c r="AA169" s="26"/>
      <c r="AB169" s="17"/>
      <c r="AC169" s="26"/>
      <c r="AD169" s="26"/>
      <c r="AE169" s="17"/>
      <c r="AF169" s="17"/>
      <c r="AG169" s="17"/>
      <c r="AH169" s="17"/>
      <c r="AI169" s="17"/>
      <c r="AJ169" s="17"/>
      <c r="AK169" s="17"/>
      <c r="AL169" s="17"/>
      <c r="AM169" s="17"/>
      <c r="AN169" s="17"/>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26"/>
      <c r="BK169" s="17"/>
      <c r="BL169" s="17"/>
      <c r="BM169" s="17"/>
      <c r="BN169" s="17"/>
      <c r="BO169" s="17"/>
      <c r="BP169" s="17"/>
      <c r="BQ169" s="17"/>
      <c r="BR169" s="17"/>
      <c r="BS169" s="17"/>
      <c r="BT169" s="17"/>
      <c r="BU169" s="17"/>
      <c r="BV169" s="17"/>
      <c r="BW169" s="17"/>
      <c r="BX169" s="26"/>
      <c r="BY169" s="26"/>
      <c r="BZ169" s="26"/>
      <c r="CA169" s="26"/>
      <c r="CB169" s="26"/>
      <c r="CC169" s="17"/>
      <c r="CD169" s="17"/>
      <c r="CE169" s="17"/>
      <c r="CF169" s="17"/>
      <c r="CG169" s="17"/>
      <c r="CH169" s="17"/>
      <c r="CI169" s="17"/>
      <c r="CJ169" s="26"/>
      <c r="CK169" s="17"/>
      <c r="CL169" s="17"/>
      <c r="CM169" s="17"/>
      <c r="CN169" s="17"/>
      <c r="CO169" s="17"/>
      <c r="CP169" s="17"/>
      <c r="CQ169" s="17"/>
      <c r="CR169" s="17"/>
      <c r="CS169" s="17"/>
      <c r="CT169" s="17"/>
      <c r="CU169" s="17"/>
      <c r="CV169" s="17"/>
      <c r="CW169" s="17"/>
      <c r="CX169" s="17"/>
      <c r="CY169" s="26"/>
      <c r="CZ169" s="26"/>
      <c r="DA169" s="26"/>
      <c r="DB169" s="17"/>
      <c r="DC169" s="17"/>
      <c r="DD169" s="17"/>
      <c r="DE169" s="17"/>
      <c r="DF169" s="17"/>
      <c r="DG169" s="17"/>
      <c r="DH169" s="26"/>
      <c r="DI169" s="17"/>
      <c r="DJ169" s="17"/>
      <c r="DK169" s="17"/>
      <c r="DL169" s="17"/>
      <c r="DM169" s="17">
        <v>17.05</v>
      </c>
      <c r="DN169" s="17">
        <v>17.03</v>
      </c>
      <c r="DO169" s="17">
        <v>17.059999999999999</v>
      </c>
      <c r="DP169" s="17">
        <v>17.04</v>
      </c>
      <c r="DQ169" s="17">
        <v>17.03</v>
      </c>
      <c r="DR169" s="17">
        <v>17.04</v>
      </c>
      <c r="DS169" s="17">
        <v>17.03</v>
      </c>
      <c r="DT169" s="17">
        <v>17.04</v>
      </c>
      <c r="DU169" s="17">
        <v>17.05</v>
      </c>
      <c r="DV169" s="17">
        <v>17.05</v>
      </c>
      <c r="DW169" s="17">
        <v>17.05</v>
      </c>
      <c r="DX169" s="17">
        <v>17.07</v>
      </c>
      <c r="DY169" s="17">
        <v>17.07</v>
      </c>
      <c r="DZ169" s="17">
        <v>17.09</v>
      </c>
      <c r="EA169" s="17">
        <v>17.07</v>
      </c>
      <c r="EB169" s="17">
        <v>17.079999999999998</v>
      </c>
      <c r="EC169" s="17">
        <v>17.07</v>
      </c>
      <c r="ED169" s="17">
        <v>17.079999999999998</v>
      </c>
      <c r="EE169" s="17">
        <v>17.07</v>
      </c>
      <c r="EF169" s="17">
        <v>17.079999999999998</v>
      </c>
      <c r="EG169" s="17">
        <v>17.079999999999998</v>
      </c>
      <c r="EH169" s="17">
        <v>17.07</v>
      </c>
      <c r="EI169" s="17">
        <v>17.05</v>
      </c>
      <c r="EJ169" s="17">
        <v>17.04</v>
      </c>
      <c r="EK169" s="17">
        <v>17.03</v>
      </c>
      <c r="EL169" s="17">
        <v>17.03</v>
      </c>
      <c r="EM169" s="17">
        <v>17.03</v>
      </c>
      <c r="EN169" s="17">
        <v>17.02</v>
      </c>
      <c r="EO169" s="17">
        <v>17.04</v>
      </c>
      <c r="EP169" s="17">
        <v>17.04</v>
      </c>
      <c r="EQ169" s="17">
        <v>17.03</v>
      </c>
      <c r="ER169" s="17">
        <v>17.02</v>
      </c>
      <c r="ES169" s="17">
        <v>17.03</v>
      </c>
      <c r="ET169" s="17">
        <v>17.03</v>
      </c>
      <c r="EU169" s="17">
        <v>17.03</v>
      </c>
      <c r="EV169" s="17">
        <v>17.02</v>
      </c>
      <c r="EW169" s="17">
        <v>17.03</v>
      </c>
      <c r="EX169" s="17">
        <v>17.03</v>
      </c>
      <c r="EY169" s="17">
        <v>17.02</v>
      </c>
      <c r="EZ169" s="17">
        <v>17.010000000000002</v>
      </c>
      <c r="FA169" s="17">
        <v>17.02</v>
      </c>
      <c r="FB169" s="17">
        <v>17.02</v>
      </c>
      <c r="FC169" s="17">
        <v>17.010000000000002</v>
      </c>
      <c r="FD169" s="17">
        <v>17.03</v>
      </c>
      <c r="FE169" s="17">
        <v>17.03</v>
      </c>
      <c r="FF169" s="17">
        <v>17.02</v>
      </c>
      <c r="FG169" s="17">
        <v>17.02</v>
      </c>
      <c r="FH169" s="17">
        <v>17.010000000000002</v>
      </c>
      <c r="FI169" s="17">
        <v>17.02</v>
      </c>
      <c r="FJ169" s="17">
        <v>17.02</v>
      </c>
      <c r="FK169" s="17">
        <v>17.02</v>
      </c>
      <c r="FL169" s="17">
        <v>17.02</v>
      </c>
      <c r="FM169" s="17">
        <v>17.02</v>
      </c>
      <c r="FN169" s="17">
        <v>17.02</v>
      </c>
      <c r="FO169" s="17">
        <v>17.02</v>
      </c>
      <c r="FP169" s="17">
        <v>17.02</v>
      </c>
      <c r="FQ169" s="17">
        <v>17.02</v>
      </c>
      <c r="FR169" s="17">
        <v>17.02</v>
      </c>
      <c r="FS169" s="17">
        <v>17.02</v>
      </c>
      <c r="FT169" s="17">
        <v>17.010000000000002</v>
      </c>
      <c r="FU169" s="17">
        <v>17.010000000000002</v>
      </c>
      <c r="FV169" s="17">
        <v>17.02</v>
      </c>
      <c r="FW169" s="17">
        <v>17.010000000000002</v>
      </c>
      <c r="FX169" s="17">
        <v>17.010000000000002</v>
      </c>
      <c r="FY169" s="17">
        <v>17</v>
      </c>
      <c r="FZ169" s="17">
        <v>17.02</v>
      </c>
      <c r="GA169" s="17">
        <v>17.03</v>
      </c>
      <c r="GB169" s="17">
        <v>17.079999999999998</v>
      </c>
      <c r="GC169" s="17">
        <v>17.079999999999998</v>
      </c>
      <c r="GD169" s="17">
        <v>17.079999999999998</v>
      </c>
      <c r="GE169" s="17">
        <v>17.04</v>
      </c>
      <c r="GF169" s="17">
        <v>17.04</v>
      </c>
      <c r="GG169" s="17">
        <v>17.02</v>
      </c>
      <c r="GH169" s="17">
        <v>17.059999999999999</v>
      </c>
      <c r="GI169" s="17">
        <v>17.05</v>
      </c>
      <c r="GJ169" s="17">
        <v>17.03</v>
      </c>
      <c r="GK169" s="17">
        <v>17.010000000000002</v>
      </c>
      <c r="GL169" s="17">
        <v>17.010000000000002</v>
      </c>
      <c r="GM169" s="17">
        <v>17.010000000000002</v>
      </c>
      <c r="GN169" s="17">
        <v>17.02</v>
      </c>
      <c r="GO169" s="17">
        <v>17.010000000000002</v>
      </c>
      <c r="GP169" s="17">
        <v>17.010000000000002</v>
      </c>
      <c r="GQ169" s="17">
        <v>17</v>
      </c>
      <c r="GR169" s="17">
        <v>17</v>
      </c>
      <c r="GS169" s="17">
        <v>17.010000000000002</v>
      </c>
      <c r="GT169" s="17">
        <v>17.010000000000002</v>
      </c>
      <c r="GU169" s="17">
        <v>17</v>
      </c>
      <c r="GV169" s="17">
        <v>17.010000000000002</v>
      </c>
      <c r="GW169" s="17">
        <v>17.010000000000002</v>
      </c>
      <c r="GX169" s="17">
        <v>17.010000000000002</v>
      </c>
      <c r="GY169" s="17">
        <v>17</v>
      </c>
      <c r="GZ169" s="17">
        <v>17.010000000000002</v>
      </c>
      <c r="HA169" s="17">
        <v>17</v>
      </c>
      <c r="HB169" s="17">
        <v>17</v>
      </c>
      <c r="HC169" s="17">
        <v>17</v>
      </c>
      <c r="HD169" s="17">
        <v>17.010000000000002</v>
      </c>
      <c r="HE169" s="17">
        <v>17</v>
      </c>
      <c r="HF169" s="17">
        <v>17</v>
      </c>
      <c r="HG169" s="17">
        <v>17</v>
      </c>
      <c r="HH169" s="17">
        <v>17.010000000000002</v>
      </c>
      <c r="HI169" s="17">
        <v>17.02</v>
      </c>
      <c r="HJ169" s="17">
        <v>17.010000000000002</v>
      </c>
      <c r="HK169" s="17">
        <v>17</v>
      </c>
      <c r="HL169" s="17">
        <v>17.02</v>
      </c>
      <c r="HM169" s="17">
        <v>17</v>
      </c>
      <c r="HN169" s="17">
        <v>17.010000000000002</v>
      </c>
      <c r="HO169" s="17">
        <v>17</v>
      </c>
      <c r="HP169" s="17">
        <v>17</v>
      </c>
      <c r="HQ169" s="17">
        <v>17</v>
      </c>
      <c r="HR169" s="17">
        <v>17</v>
      </c>
      <c r="HS169" s="17">
        <v>17</v>
      </c>
      <c r="HT169" s="17">
        <v>17</v>
      </c>
      <c r="HU169" s="17">
        <v>17</v>
      </c>
      <c r="HV169" s="17">
        <v>17.010000000000002</v>
      </c>
      <c r="HW169" s="17">
        <v>17</v>
      </c>
      <c r="HX169" s="17">
        <v>17</v>
      </c>
      <c r="HY169" s="17">
        <v>17</v>
      </c>
      <c r="HZ169" s="17">
        <v>17</v>
      </c>
      <c r="IA169" s="17">
        <v>17</v>
      </c>
      <c r="IB169" s="17">
        <v>17</v>
      </c>
      <c r="IC169" s="17">
        <v>17</v>
      </c>
      <c r="ID169" s="17">
        <v>16.989999999999998</v>
      </c>
      <c r="IE169" s="17">
        <v>16.989999999999998</v>
      </c>
      <c r="IF169" s="17">
        <v>17</v>
      </c>
      <c r="IG169" s="17">
        <v>17</v>
      </c>
      <c r="IH169" s="17">
        <v>17</v>
      </c>
      <c r="II169" s="17">
        <v>17</v>
      </c>
      <c r="IJ169" s="17">
        <v>17.010000000000002</v>
      </c>
      <c r="IK169" s="17">
        <v>17</v>
      </c>
      <c r="IL169" s="17">
        <v>17</v>
      </c>
      <c r="IM169" s="17">
        <v>17</v>
      </c>
      <c r="IN169" s="17">
        <v>17</v>
      </c>
      <c r="IO169" s="17">
        <v>17</v>
      </c>
      <c r="IP169" s="17">
        <v>17</v>
      </c>
      <c r="IQ169" s="17">
        <v>17</v>
      </c>
      <c r="IR169" s="17">
        <v>17</v>
      </c>
      <c r="IS169" s="17">
        <v>17.010000000000002</v>
      </c>
      <c r="IT169" s="17">
        <v>17.010000000000002</v>
      </c>
      <c r="IU169" s="17">
        <v>17</v>
      </c>
      <c r="IV169" s="17">
        <v>17</v>
      </c>
      <c r="IW169" s="17">
        <v>16.989999999999998</v>
      </c>
      <c r="IX169" s="17">
        <v>16.989999999999998</v>
      </c>
      <c r="IY169" s="17">
        <v>16.989999999999998</v>
      </c>
    </row>
    <row r="170" spans="1:259" x14ac:dyDescent="0.15">
      <c r="A170" s="17" t="s">
        <v>1038</v>
      </c>
      <c r="B170" s="17" t="s">
        <v>1039</v>
      </c>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c r="AA170" s="26"/>
      <c r="AB170" s="17"/>
      <c r="AC170" s="26"/>
      <c r="AD170" s="26"/>
      <c r="AE170" s="17"/>
      <c r="AF170" s="17"/>
      <c r="AG170" s="17"/>
      <c r="AH170" s="17"/>
      <c r="AI170" s="17"/>
      <c r="AJ170" s="17"/>
      <c r="AK170" s="17"/>
      <c r="AL170" s="17"/>
      <c r="AM170" s="17"/>
      <c r="AN170" s="17"/>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26"/>
      <c r="BK170" s="17"/>
      <c r="BL170" s="17"/>
      <c r="BM170" s="17"/>
      <c r="BN170" s="17"/>
      <c r="BO170" s="17"/>
      <c r="BP170" s="17"/>
      <c r="BQ170" s="17"/>
      <c r="BR170" s="17"/>
      <c r="BS170" s="17"/>
      <c r="BT170" s="17"/>
      <c r="BU170" s="17"/>
      <c r="BV170" s="17"/>
      <c r="BW170" s="17"/>
      <c r="BX170" s="26"/>
      <c r="BY170" s="26"/>
      <c r="BZ170" s="26"/>
      <c r="CA170" s="26"/>
      <c r="CB170" s="26"/>
      <c r="CC170" s="17"/>
      <c r="CD170" s="17"/>
      <c r="CE170" s="17"/>
      <c r="CF170" s="17"/>
      <c r="CG170" s="17"/>
      <c r="CH170" s="17"/>
      <c r="CI170" s="17"/>
      <c r="CJ170" s="26"/>
      <c r="CK170" s="17"/>
      <c r="CL170" s="17"/>
      <c r="CM170" s="17"/>
      <c r="CN170" s="17"/>
      <c r="CO170" s="17"/>
      <c r="CP170" s="17"/>
      <c r="CQ170" s="17"/>
      <c r="CR170" s="17"/>
      <c r="CS170" s="17"/>
      <c r="CT170" s="17"/>
      <c r="CU170" s="17"/>
      <c r="CV170" s="17"/>
      <c r="CW170" s="17"/>
      <c r="CX170" s="17"/>
      <c r="CY170" s="26"/>
      <c r="CZ170" s="26"/>
      <c r="DA170" s="26"/>
      <c r="DB170" s="17"/>
      <c r="DC170" s="17"/>
      <c r="DD170" s="17"/>
      <c r="DE170" s="17"/>
      <c r="DF170" s="17"/>
      <c r="DG170" s="17"/>
      <c r="DH170" s="26"/>
      <c r="DI170" s="17"/>
      <c r="DJ170" s="17"/>
      <c r="DK170" s="17"/>
      <c r="DL170" s="17"/>
      <c r="DM170" s="17">
        <v>10.48</v>
      </c>
      <c r="DN170" s="17">
        <v>10.49</v>
      </c>
      <c r="DO170" s="17">
        <v>10.5</v>
      </c>
      <c r="DP170" s="17">
        <v>10.5</v>
      </c>
      <c r="DQ170" s="17">
        <v>10.5</v>
      </c>
      <c r="DR170" s="17">
        <v>10.5</v>
      </c>
      <c r="DS170" s="17">
        <v>10.49</v>
      </c>
      <c r="DT170" s="17">
        <v>10.5</v>
      </c>
      <c r="DU170" s="17">
        <v>10.5</v>
      </c>
      <c r="DV170" s="17">
        <v>10.5</v>
      </c>
      <c r="DW170" s="17">
        <v>10.49</v>
      </c>
      <c r="DX170" s="17">
        <v>10.5</v>
      </c>
      <c r="DY170" s="17">
        <v>10.49</v>
      </c>
      <c r="DZ170" s="17">
        <v>10.5</v>
      </c>
      <c r="EA170" s="17">
        <v>10.5</v>
      </c>
      <c r="EB170" s="17">
        <v>10.5</v>
      </c>
      <c r="EC170" s="17">
        <v>10.5</v>
      </c>
      <c r="ED170" s="17">
        <v>10.49</v>
      </c>
      <c r="EE170" s="17">
        <v>10.5</v>
      </c>
      <c r="EF170" s="17">
        <v>10.49</v>
      </c>
      <c r="EG170" s="17">
        <v>10.5</v>
      </c>
      <c r="EH170" s="17">
        <v>10.5</v>
      </c>
      <c r="EI170" s="17">
        <v>10.5</v>
      </c>
      <c r="EJ170" s="17">
        <v>10.51</v>
      </c>
      <c r="EK170" s="17">
        <v>10.52</v>
      </c>
      <c r="EL170" s="17">
        <v>10.52</v>
      </c>
      <c r="EM170" s="17">
        <v>10.52</v>
      </c>
      <c r="EN170" s="17">
        <v>10.51</v>
      </c>
      <c r="EO170" s="17">
        <v>10.51</v>
      </c>
      <c r="EP170" s="17">
        <v>10.52</v>
      </c>
      <c r="EQ170" s="17">
        <v>10.52</v>
      </c>
      <c r="ER170" s="17">
        <v>10.53</v>
      </c>
      <c r="ES170" s="17">
        <v>10.53</v>
      </c>
      <c r="ET170" s="17">
        <v>10.52</v>
      </c>
      <c r="EU170" s="17">
        <v>10.53</v>
      </c>
      <c r="EV170" s="17">
        <v>10.53</v>
      </c>
      <c r="EW170" s="17">
        <v>10.52</v>
      </c>
      <c r="EX170" s="17">
        <v>10.51</v>
      </c>
      <c r="EY170" s="17">
        <v>10.5</v>
      </c>
      <c r="EZ170" s="17">
        <v>10.52</v>
      </c>
      <c r="FA170" s="17">
        <v>10.52</v>
      </c>
      <c r="FB170" s="17">
        <v>10.52</v>
      </c>
      <c r="FC170" s="17">
        <v>10.51</v>
      </c>
      <c r="FD170" s="17">
        <v>10.5</v>
      </c>
      <c r="FE170" s="17">
        <v>10.51</v>
      </c>
      <c r="FF170" s="17">
        <v>10.49</v>
      </c>
      <c r="FG170" s="17">
        <v>10.52</v>
      </c>
      <c r="FH170" s="17">
        <v>10.51</v>
      </c>
      <c r="FI170" s="17">
        <v>10.52</v>
      </c>
      <c r="FJ170" s="17">
        <v>10.53</v>
      </c>
      <c r="FK170" s="17">
        <v>10.52</v>
      </c>
      <c r="FL170" s="17">
        <v>10.53</v>
      </c>
      <c r="FM170" s="17">
        <v>10.52</v>
      </c>
      <c r="FN170" s="17">
        <v>10.51</v>
      </c>
      <c r="FO170" s="17">
        <v>10.5</v>
      </c>
      <c r="FP170" s="17">
        <v>10.52</v>
      </c>
      <c r="FQ170" s="17">
        <v>10.51</v>
      </c>
      <c r="FR170" s="17">
        <v>10.51</v>
      </c>
      <c r="FS170" s="17">
        <v>10.51</v>
      </c>
      <c r="FT170" s="17">
        <v>10.5</v>
      </c>
      <c r="FU170" s="17">
        <v>10.5</v>
      </c>
      <c r="FV170" s="17">
        <v>10.5</v>
      </c>
      <c r="FW170" s="17">
        <v>10.5</v>
      </c>
      <c r="FX170" s="17">
        <v>10.5</v>
      </c>
      <c r="FY170" s="17">
        <v>10.5</v>
      </c>
      <c r="FZ170" s="17">
        <v>10.5</v>
      </c>
      <c r="GA170" s="17">
        <v>10.5</v>
      </c>
      <c r="GB170" s="17">
        <v>10.51</v>
      </c>
      <c r="GC170" s="17">
        <v>10.5</v>
      </c>
      <c r="GD170" s="17">
        <v>10.51</v>
      </c>
      <c r="GE170" s="17">
        <v>10.51</v>
      </c>
      <c r="GF170" s="17">
        <v>10.53</v>
      </c>
      <c r="GG170" s="17">
        <v>10.53</v>
      </c>
      <c r="GH170" s="17">
        <v>10.52</v>
      </c>
      <c r="GI170" s="17">
        <v>10.52</v>
      </c>
      <c r="GJ170" s="17">
        <v>10.52</v>
      </c>
      <c r="GK170" s="17">
        <v>10.51</v>
      </c>
      <c r="GL170" s="17">
        <v>10.51</v>
      </c>
      <c r="GM170" s="17">
        <v>10.51</v>
      </c>
      <c r="GN170" s="17">
        <v>10.51</v>
      </c>
      <c r="GO170" s="17">
        <v>10.51</v>
      </c>
      <c r="GP170" s="17">
        <v>10.51</v>
      </c>
      <c r="GQ170" s="17">
        <v>10.51</v>
      </c>
      <c r="GR170" s="17">
        <v>10.5</v>
      </c>
      <c r="GS170" s="17">
        <v>10.51</v>
      </c>
      <c r="GT170" s="17">
        <v>10.52</v>
      </c>
      <c r="GU170" s="17">
        <v>10.52</v>
      </c>
      <c r="GV170" s="17">
        <v>10.51</v>
      </c>
      <c r="GW170" s="17">
        <v>10.51</v>
      </c>
      <c r="GX170" s="17">
        <v>10.51</v>
      </c>
      <c r="GY170" s="17">
        <v>10.51</v>
      </c>
      <c r="GZ170" s="17">
        <v>10.51</v>
      </c>
      <c r="HA170" s="17">
        <v>10.51</v>
      </c>
      <c r="HB170" s="17">
        <v>10.51</v>
      </c>
      <c r="HC170" s="17">
        <v>10.51</v>
      </c>
      <c r="HD170" s="17">
        <v>10.5</v>
      </c>
      <c r="HE170" s="17">
        <v>10.5</v>
      </c>
      <c r="HF170" s="17">
        <v>10.5</v>
      </c>
      <c r="HG170" s="17">
        <v>10.5</v>
      </c>
      <c r="HH170" s="17">
        <v>10.5</v>
      </c>
      <c r="HI170" s="17">
        <v>10.51</v>
      </c>
      <c r="HJ170" s="17">
        <v>10.5</v>
      </c>
      <c r="HK170" s="17">
        <v>10.5</v>
      </c>
      <c r="HL170" s="17">
        <v>10.5</v>
      </c>
      <c r="HM170" s="17">
        <v>10.5</v>
      </c>
      <c r="HN170" s="17">
        <v>10.48</v>
      </c>
      <c r="HO170" s="17">
        <v>10.46</v>
      </c>
      <c r="HP170" s="17">
        <v>10.48</v>
      </c>
      <c r="HQ170" s="17">
        <v>10.45</v>
      </c>
      <c r="HR170" s="17">
        <v>10.44</v>
      </c>
      <c r="HS170" s="17">
        <v>10.44</v>
      </c>
      <c r="HT170" s="17">
        <v>10.45</v>
      </c>
      <c r="HU170" s="17">
        <v>10.46</v>
      </c>
      <c r="HV170" s="17">
        <v>10.46</v>
      </c>
      <c r="HW170" s="17">
        <v>10.48</v>
      </c>
      <c r="HX170" s="17">
        <v>10.48</v>
      </c>
      <c r="HY170" s="17">
        <v>10.47</v>
      </c>
      <c r="HZ170" s="17">
        <v>10.46</v>
      </c>
      <c r="IA170" s="17">
        <v>10.46</v>
      </c>
      <c r="IB170" s="17">
        <v>10.46</v>
      </c>
      <c r="IC170" s="17">
        <v>10.47</v>
      </c>
      <c r="ID170" s="17">
        <v>10.45</v>
      </c>
      <c r="IE170" s="17">
        <v>10.46</v>
      </c>
      <c r="IF170" s="17">
        <v>10.45</v>
      </c>
      <c r="IG170" s="17">
        <v>10.44</v>
      </c>
      <c r="IH170" s="17">
        <v>10.44</v>
      </c>
      <c r="II170" s="17">
        <v>10.43</v>
      </c>
      <c r="IJ170" s="17">
        <v>10.43</v>
      </c>
      <c r="IK170" s="17">
        <v>10.42</v>
      </c>
      <c r="IL170" s="17">
        <v>10.44</v>
      </c>
      <c r="IM170" s="17">
        <v>10.44</v>
      </c>
      <c r="IN170" s="17">
        <v>10.44</v>
      </c>
      <c r="IO170" s="17">
        <v>10.45</v>
      </c>
      <c r="IP170" s="17">
        <v>10.45</v>
      </c>
      <c r="IQ170" s="17">
        <v>10.44</v>
      </c>
      <c r="IR170" s="17">
        <v>10.44</v>
      </c>
      <c r="IS170" s="17">
        <v>10.43</v>
      </c>
      <c r="IT170" s="17">
        <v>10.42</v>
      </c>
      <c r="IU170" s="17">
        <v>10.43</v>
      </c>
      <c r="IV170" s="17">
        <v>10.45</v>
      </c>
      <c r="IW170" s="17">
        <v>10.51</v>
      </c>
      <c r="IX170" s="17">
        <v>10.44</v>
      </c>
      <c r="IY170" s="17">
        <v>10.46</v>
      </c>
    </row>
    <row r="171" spans="1:259" x14ac:dyDescent="0.15">
      <c r="A171" s="17" t="s">
        <v>838</v>
      </c>
      <c r="B171" s="17" t="s">
        <v>839</v>
      </c>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c r="AA171" s="26"/>
      <c r="AB171" s="17"/>
      <c r="AC171" s="26"/>
      <c r="AD171" s="26"/>
      <c r="AE171" s="17"/>
      <c r="AF171" s="17"/>
      <c r="AG171" s="17"/>
      <c r="AH171" s="17"/>
      <c r="AI171" s="17"/>
      <c r="AJ171" s="17"/>
      <c r="AK171" s="17"/>
      <c r="AL171" s="17"/>
      <c r="AM171" s="17"/>
      <c r="AN171" s="17"/>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26"/>
      <c r="BK171" s="17"/>
      <c r="BL171" s="17"/>
      <c r="BM171" s="17"/>
      <c r="BN171" s="17"/>
      <c r="BO171" s="17"/>
      <c r="BP171" s="17"/>
      <c r="BQ171" s="17"/>
      <c r="BR171" s="17"/>
      <c r="BS171" s="17"/>
      <c r="BT171" s="17"/>
      <c r="BU171" s="17"/>
      <c r="BV171" s="17"/>
      <c r="BW171" s="17"/>
      <c r="BX171" s="26"/>
      <c r="BY171" s="26"/>
      <c r="BZ171" s="26"/>
      <c r="CA171" s="26"/>
      <c r="CB171" s="26"/>
      <c r="CC171" s="17"/>
      <c r="CD171" s="17"/>
      <c r="CE171" s="17"/>
      <c r="CF171" s="17"/>
      <c r="CG171" s="17"/>
      <c r="CH171" s="17"/>
      <c r="CI171" s="17"/>
      <c r="CJ171" s="26"/>
      <c r="CK171" s="17"/>
      <c r="CL171" s="17"/>
      <c r="CM171" s="17"/>
      <c r="CN171" s="17"/>
      <c r="CO171" s="17"/>
      <c r="CP171" s="17"/>
      <c r="CQ171" s="17"/>
      <c r="CR171" s="17"/>
      <c r="CS171" s="17"/>
      <c r="CT171" s="17"/>
      <c r="CU171" s="17"/>
      <c r="CV171" s="17"/>
      <c r="CW171" s="17"/>
      <c r="CX171" s="17"/>
      <c r="CY171" s="26"/>
      <c r="CZ171" s="26"/>
      <c r="DA171" s="26"/>
      <c r="DB171" s="17"/>
      <c r="DC171" s="17"/>
      <c r="DD171" s="17"/>
      <c r="DE171" s="17"/>
      <c r="DF171" s="17"/>
      <c r="DG171" s="17"/>
      <c r="DH171" s="26"/>
      <c r="DI171" s="17"/>
      <c r="DJ171" s="17"/>
      <c r="DK171" s="17"/>
      <c r="DL171" s="17"/>
      <c r="DM171" s="17">
        <v>8.35</v>
      </c>
      <c r="DN171" s="17">
        <v>8.36</v>
      </c>
      <c r="DO171" s="17">
        <v>8.3699999999999992</v>
      </c>
      <c r="DP171" s="17">
        <v>8.36</v>
      </c>
      <c r="DQ171" s="17">
        <v>8.36</v>
      </c>
      <c r="DR171" s="17">
        <v>8.3699999999999992</v>
      </c>
      <c r="DS171" s="17">
        <v>8.3699999999999992</v>
      </c>
      <c r="DT171" s="17">
        <v>8.3699999999999992</v>
      </c>
      <c r="DU171" s="17">
        <v>8.3699999999999992</v>
      </c>
      <c r="DV171" s="17">
        <v>8.3699999999999992</v>
      </c>
      <c r="DW171" s="17">
        <v>8.3699999999999992</v>
      </c>
      <c r="DX171" s="17">
        <v>8.36</v>
      </c>
      <c r="DY171" s="17">
        <v>8.35</v>
      </c>
      <c r="DZ171" s="17">
        <v>8.36</v>
      </c>
      <c r="EA171" s="17">
        <v>8.36</v>
      </c>
      <c r="EB171" s="17">
        <v>8.35</v>
      </c>
      <c r="EC171" s="17">
        <v>8.34</v>
      </c>
      <c r="ED171" s="17">
        <v>8.34</v>
      </c>
      <c r="EE171" s="17">
        <v>8.33</v>
      </c>
      <c r="EF171" s="17">
        <v>8.34</v>
      </c>
      <c r="EG171" s="17">
        <v>8.32</v>
      </c>
      <c r="EH171" s="17">
        <v>8.32</v>
      </c>
      <c r="EI171" s="17">
        <v>8.33</v>
      </c>
      <c r="EJ171" s="17">
        <v>8.35</v>
      </c>
      <c r="EK171" s="17">
        <v>8.35</v>
      </c>
      <c r="EL171" s="17">
        <v>8.34</v>
      </c>
      <c r="EM171" s="17">
        <v>8.34</v>
      </c>
      <c r="EN171" s="17">
        <v>8.34</v>
      </c>
      <c r="EO171" s="17">
        <v>8.34</v>
      </c>
      <c r="EP171" s="17">
        <v>8.33</v>
      </c>
      <c r="EQ171" s="17">
        <v>8.33</v>
      </c>
      <c r="ER171" s="17">
        <v>8.33</v>
      </c>
      <c r="ES171" s="17">
        <v>8.35</v>
      </c>
      <c r="ET171" s="17">
        <v>8.33</v>
      </c>
      <c r="EU171" s="17">
        <v>8.34</v>
      </c>
      <c r="EV171" s="17">
        <v>8.34</v>
      </c>
      <c r="EW171" s="17">
        <v>8.34</v>
      </c>
      <c r="EX171" s="17">
        <v>8.34</v>
      </c>
      <c r="EY171" s="17">
        <v>8.33</v>
      </c>
      <c r="EZ171" s="17">
        <v>8.33</v>
      </c>
      <c r="FA171" s="17">
        <v>8.34</v>
      </c>
      <c r="FB171" s="17">
        <v>8.34</v>
      </c>
      <c r="FC171" s="17">
        <v>8.32</v>
      </c>
      <c r="FD171" s="17">
        <v>8.32</v>
      </c>
      <c r="FE171" s="17">
        <v>8.32</v>
      </c>
      <c r="FF171" s="17">
        <v>8.32</v>
      </c>
      <c r="FG171" s="17">
        <v>8.32</v>
      </c>
      <c r="FH171" s="17">
        <v>8.33</v>
      </c>
      <c r="FI171" s="17">
        <v>8.33</v>
      </c>
      <c r="FJ171" s="17">
        <v>8.33</v>
      </c>
      <c r="FK171" s="17">
        <v>8.33</v>
      </c>
      <c r="FL171" s="17">
        <v>8.34</v>
      </c>
      <c r="FM171" s="17">
        <v>8.34</v>
      </c>
      <c r="FN171" s="17">
        <v>8.34</v>
      </c>
      <c r="FO171" s="17">
        <v>8.35</v>
      </c>
      <c r="FP171" s="17">
        <v>8.35</v>
      </c>
      <c r="FQ171" s="17">
        <v>8.35</v>
      </c>
      <c r="FR171" s="17">
        <v>8.35</v>
      </c>
      <c r="FS171" s="17">
        <v>8.36</v>
      </c>
      <c r="FT171" s="17">
        <v>8.36</v>
      </c>
      <c r="FU171" s="17">
        <v>8.36</v>
      </c>
      <c r="FV171" s="17">
        <v>8.35</v>
      </c>
      <c r="FW171" s="17">
        <v>8.34</v>
      </c>
      <c r="FX171" s="17">
        <v>8.34</v>
      </c>
      <c r="FY171" s="17">
        <v>8.34</v>
      </c>
      <c r="FZ171" s="17">
        <v>8.3699999999999992</v>
      </c>
      <c r="GA171" s="17">
        <v>8.44</v>
      </c>
      <c r="GB171" s="17">
        <v>8.42</v>
      </c>
      <c r="GC171" s="17">
        <v>8.42</v>
      </c>
      <c r="GD171" s="17">
        <v>8.42</v>
      </c>
      <c r="GE171" s="17">
        <v>8.42</v>
      </c>
      <c r="GF171" s="17">
        <v>8.39</v>
      </c>
      <c r="GG171" s="17">
        <v>8.39</v>
      </c>
      <c r="GH171" s="17">
        <v>8.39</v>
      </c>
      <c r="GI171" s="17">
        <v>8.39</v>
      </c>
      <c r="GJ171" s="17">
        <v>8.4</v>
      </c>
      <c r="GK171" s="17">
        <v>8.39</v>
      </c>
      <c r="GL171" s="17">
        <v>8.3800000000000008</v>
      </c>
      <c r="GM171" s="17">
        <v>8.3800000000000008</v>
      </c>
      <c r="GN171" s="17">
        <v>8.36</v>
      </c>
      <c r="GO171" s="17">
        <v>8.3800000000000008</v>
      </c>
      <c r="GP171" s="17">
        <v>8.39</v>
      </c>
      <c r="GQ171" s="17">
        <v>8.41</v>
      </c>
      <c r="GR171" s="17">
        <v>8.42</v>
      </c>
      <c r="GS171" s="17">
        <v>8.42</v>
      </c>
      <c r="GT171" s="17">
        <v>8.42</v>
      </c>
      <c r="GU171" s="17">
        <v>8.4</v>
      </c>
      <c r="GV171" s="17">
        <v>8.42</v>
      </c>
      <c r="GW171" s="17">
        <v>8.42</v>
      </c>
      <c r="GX171" s="17">
        <v>8.42</v>
      </c>
      <c r="GY171" s="17">
        <v>8.43</v>
      </c>
      <c r="GZ171" s="17">
        <v>8.41</v>
      </c>
      <c r="HA171" s="17">
        <v>8.41</v>
      </c>
      <c r="HB171" s="17">
        <v>8.4</v>
      </c>
      <c r="HC171" s="17">
        <v>8.41</v>
      </c>
      <c r="HD171" s="17">
        <v>8.42</v>
      </c>
      <c r="HE171" s="17">
        <v>8.43</v>
      </c>
      <c r="HF171" s="17">
        <v>8.4499999999999993</v>
      </c>
      <c r="HG171" s="17">
        <v>8.4499999999999993</v>
      </c>
      <c r="HH171" s="17">
        <v>8.43</v>
      </c>
      <c r="HI171" s="17">
        <v>8.42</v>
      </c>
      <c r="HJ171" s="17">
        <v>8.4</v>
      </c>
      <c r="HK171" s="17">
        <v>8.41</v>
      </c>
      <c r="HL171" s="17">
        <v>8.41</v>
      </c>
      <c r="HM171" s="17">
        <v>8.41</v>
      </c>
      <c r="HN171" s="17">
        <v>8.41</v>
      </c>
      <c r="HO171" s="17">
        <v>8.41</v>
      </c>
      <c r="HP171" s="17">
        <v>8.4</v>
      </c>
      <c r="HQ171" s="17">
        <v>8.39</v>
      </c>
      <c r="HR171" s="17">
        <v>8.39</v>
      </c>
      <c r="HS171" s="17">
        <v>8.3800000000000008</v>
      </c>
      <c r="HT171" s="17">
        <v>8.39</v>
      </c>
      <c r="HU171" s="17">
        <v>8.41</v>
      </c>
      <c r="HV171" s="17">
        <v>8.41</v>
      </c>
      <c r="HW171" s="17">
        <v>8.42</v>
      </c>
      <c r="HX171" s="17">
        <v>8.42</v>
      </c>
      <c r="HY171" s="17">
        <v>8.42</v>
      </c>
      <c r="HZ171" s="17">
        <v>8.42</v>
      </c>
      <c r="IA171" s="17">
        <v>8.42</v>
      </c>
      <c r="IB171" s="17">
        <v>8.42</v>
      </c>
      <c r="IC171" s="17">
        <v>8.41</v>
      </c>
      <c r="ID171" s="17">
        <v>8.41</v>
      </c>
      <c r="IE171" s="17">
        <v>8.39</v>
      </c>
      <c r="IF171" s="17">
        <v>8.39</v>
      </c>
      <c r="IG171" s="17">
        <v>8.4</v>
      </c>
      <c r="IH171" s="17">
        <v>8.4</v>
      </c>
      <c r="II171" s="17">
        <v>8.39</v>
      </c>
      <c r="IJ171" s="17">
        <v>8.3800000000000008</v>
      </c>
      <c r="IK171" s="17">
        <v>8.3699999999999992</v>
      </c>
      <c r="IL171" s="17">
        <v>8.39</v>
      </c>
      <c r="IM171" s="17">
        <v>8.3800000000000008</v>
      </c>
      <c r="IN171" s="17">
        <v>8.39</v>
      </c>
      <c r="IO171" s="17">
        <v>8.39</v>
      </c>
      <c r="IP171" s="17">
        <v>8.39</v>
      </c>
      <c r="IQ171" s="17">
        <v>8.4</v>
      </c>
      <c r="IR171" s="17">
        <v>8.4</v>
      </c>
      <c r="IS171" s="17">
        <v>8.41</v>
      </c>
      <c r="IT171" s="17">
        <v>8.41</v>
      </c>
      <c r="IU171" s="17">
        <v>8.41</v>
      </c>
      <c r="IV171" s="17">
        <v>8.43</v>
      </c>
      <c r="IW171" s="17">
        <v>8.44</v>
      </c>
      <c r="IX171" s="17">
        <v>8.4499999999999993</v>
      </c>
      <c r="IY171" s="17">
        <v>8.4499999999999993</v>
      </c>
    </row>
    <row r="172" spans="1:259" x14ac:dyDescent="0.15">
      <c r="A172" s="17" t="s">
        <v>4508</v>
      </c>
      <c r="B172" s="17" t="s">
        <v>4744</v>
      </c>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c r="AA172" s="26"/>
      <c r="AB172" s="17"/>
      <c r="AC172" s="26"/>
      <c r="AD172" s="26"/>
      <c r="AE172" s="17"/>
      <c r="AF172" s="17"/>
      <c r="AG172" s="17"/>
      <c r="AH172" s="17"/>
      <c r="AI172" s="17"/>
      <c r="AJ172" s="17"/>
      <c r="AK172" s="17"/>
      <c r="AL172" s="17"/>
      <c r="AM172" s="17"/>
      <c r="AN172" s="17"/>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26"/>
      <c r="BK172" s="17"/>
      <c r="BL172" s="17"/>
      <c r="BM172" s="17"/>
      <c r="BN172" s="17"/>
      <c r="BO172" s="17"/>
      <c r="BP172" s="17"/>
      <c r="BQ172" s="17"/>
      <c r="BR172" s="17"/>
      <c r="BS172" s="17"/>
      <c r="BT172" s="17"/>
      <c r="BU172" s="17"/>
      <c r="BV172" s="17"/>
      <c r="BW172" s="17"/>
      <c r="BX172" s="26"/>
      <c r="BY172" s="26"/>
      <c r="BZ172" s="26"/>
      <c r="CA172" s="26"/>
      <c r="CB172" s="26"/>
      <c r="CC172" s="17"/>
      <c r="CD172" s="17"/>
      <c r="CE172" s="17"/>
      <c r="CF172" s="17"/>
      <c r="CG172" s="17"/>
      <c r="CH172" s="17"/>
      <c r="CI172" s="17"/>
      <c r="CJ172" s="26"/>
      <c r="CK172" s="17"/>
      <c r="CL172" s="17"/>
      <c r="CM172" s="17"/>
      <c r="CN172" s="17"/>
      <c r="CO172" s="17"/>
      <c r="CP172" s="17"/>
      <c r="CQ172" s="17"/>
      <c r="CR172" s="17"/>
      <c r="CS172" s="17"/>
      <c r="CT172" s="17"/>
      <c r="CU172" s="17"/>
      <c r="CV172" s="17"/>
      <c r="CW172" s="17"/>
      <c r="CX172" s="17"/>
      <c r="CY172" s="26"/>
      <c r="CZ172" s="26"/>
      <c r="DA172" s="26"/>
      <c r="DB172" s="17"/>
      <c r="DC172" s="17"/>
      <c r="DD172" s="17"/>
      <c r="DE172" s="17"/>
      <c r="DF172" s="17"/>
      <c r="DG172" s="17"/>
      <c r="DH172" s="26"/>
      <c r="DI172" s="17"/>
      <c r="DJ172" s="17"/>
      <c r="DK172" s="17"/>
      <c r="DL172" s="17"/>
      <c r="DM172" s="17">
        <v>3.14</v>
      </c>
      <c r="DN172" s="17">
        <v>3.14</v>
      </c>
      <c r="DO172" s="17">
        <v>3.15</v>
      </c>
      <c r="DP172" s="17">
        <v>3.15</v>
      </c>
      <c r="DQ172" s="17">
        <v>3.15</v>
      </c>
      <c r="DR172" s="17">
        <v>3.14</v>
      </c>
      <c r="DS172" s="17">
        <v>3.15</v>
      </c>
      <c r="DT172" s="17">
        <v>3.14</v>
      </c>
      <c r="DU172" s="17">
        <v>3.15</v>
      </c>
      <c r="DV172" s="17">
        <v>3.15</v>
      </c>
      <c r="DW172" s="17">
        <v>3.15</v>
      </c>
      <c r="DX172" s="17">
        <v>3.14</v>
      </c>
      <c r="DY172" s="17">
        <v>3.14</v>
      </c>
      <c r="DZ172" s="17">
        <v>3.15</v>
      </c>
      <c r="EA172" s="17">
        <v>3.14</v>
      </c>
      <c r="EB172" s="17">
        <v>3.14</v>
      </c>
      <c r="EC172" s="17">
        <v>3.15</v>
      </c>
      <c r="ED172" s="17">
        <v>3.14</v>
      </c>
      <c r="EE172" s="17">
        <v>3.14</v>
      </c>
      <c r="EF172" s="17">
        <v>3.14</v>
      </c>
      <c r="EG172" s="17">
        <v>3.14</v>
      </c>
      <c r="EH172" s="17">
        <v>3.14</v>
      </c>
      <c r="EI172" s="17">
        <v>3.14</v>
      </c>
      <c r="EJ172" s="17">
        <v>3.14</v>
      </c>
      <c r="EK172" s="17">
        <v>3.15</v>
      </c>
      <c r="EL172" s="17">
        <v>3.15</v>
      </c>
      <c r="EM172" s="17">
        <v>3.15</v>
      </c>
      <c r="EN172" s="17">
        <v>3.14</v>
      </c>
      <c r="EO172" s="17">
        <v>3.14</v>
      </c>
      <c r="EP172" s="17">
        <v>3.15</v>
      </c>
      <c r="EQ172" s="17">
        <v>3.14</v>
      </c>
      <c r="ER172" s="17">
        <v>3.14</v>
      </c>
      <c r="ES172" s="17">
        <v>3.14</v>
      </c>
      <c r="ET172" s="17">
        <v>3.14</v>
      </c>
      <c r="EU172" s="17">
        <v>3.14</v>
      </c>
      <c r="EV172" s="17">
        <v>3.14</v>
      </c>
      <c r="EW172" s="17">
        <v>3.14</v>
      </c>
      <c r="EX172" s="17">
        <v>3.15</v>
      </c>
      <c r="EY172" s="17">
        <v>3.14</v>
      </c>
      <c r="EZ172" s="17">
        <v>3.14</v>
      </c>
      <c r="FA172" s="17">
        <v>3.14</v>
      </c>
      <c r="FB172" s="17">
        <v>3.14</v>
      </c>
      <c r="FC172" s="17">
        <v>3.13</v>
      </c>
      <c r="FD172" s="17">
        <v>3.14</v>
      </c>
      <c r="FE172" s="17">
        <v>3.13</v>
      </c>
      <c r="FF172" s="17">
        <v>3.14</v>
      </c>
      <c r="FG172" s="17">
        <v>3.13</v>
      </c>
      <c r="FH172" s="17">
        <v>3.13</v>
      </c>
      <c r="FI172" s="17">
        <v>3.13</v>
      </c>
      <c r="FJ172" s="17">
        <v>3.14</v>
      </c>
      <c r="FK172" s="17">
        <v>3.13</v>
      </c>
      <c r="FL172" s="17">
        <v>3.13</v>
      </c>
      <c r="FM172" s="17">
        <v>3.14</v>
      </c>
      <c r="FN172" s="17">
        <v>3.13</v>
      </c>
      <c r="FO172" s="17">
        <v>3.15</v>
      </c>
      <c r="FP172" s="17">
        <v>3.14</v>
      </c>
      <c r="FQ172" s="17">
        <v>3.14</v>
      </c>
      <c r="FR172" s="17">
        <v>3.14</v>
      </c>
      <c r="FS172" s="17">
        <v>3.14</v>
      </c>
      <c r="FT172" s="17">
        <v>3.14</v>
      </c>
      <c r="FU172" s="17">
        <v>3.15</v>
      </c>
      <c r="FV172" s="17">
        <v>3.14</v>
      </c>
      <c r="FW172" s="17">
        <v>3.14</v>
      </c>
      <c r="FX172" s="17">
        <v>3.15</v>
      </c>
      <c r="FY172" s="17">
        <v>3.15</v>
      </c>
      <c r="FZ172" s="17">
        <v>3.15</v>
      </c>
      <c r="GA172" s="17">
        <v>3.15</v>
      </c>
      <c r="GB172" s="17">
        <v>3.16</v>
      </c>
      <c r="GC172" s="17">
        <v>3.15</v>
      </c>
      <c r="GD172" s="17">
        <v>3.16</v>
      </c>
      <c r="GE172" s="17">
        <v>3.15</v>
      </c>
      <c r="GF172" s="17">
        <v>3.14</v>
      </c>
      <c r="GG172" s="17">
        <v>3.14</v>
      </c>
      <c r="GH172" s="17">
        <v>3.15</v>
      </c>
      <c r="GI172" s="17">
        <v>3.16</v>
      </c>
      <c r="GJ172" s="17">
        <v>3.15</v>
      </c>
      <c r="GK172" s="17">
        <v>3.17</v>
      </c>
      <c r="GL172" s="17">
        <v>3.2</v>
      </c>
      <c r="GM172" s="17">
        <v>3.25</v>
      </c>
      <c r="GN172" s="17">
        <v>3.33</v>
      </c>
      <c r="GO172" s="17">
        <v>3.3</v>
      </c>
      <c r="GP172" s="17">
        <v>3.32</v>
      </c>
      <c r="GQ172" s="17">
        <v>3.29</v>
      </c>
      <c r="GR172" s="17">
        <v>3.29</v>
      </c>
      <c r="GS172" s="17">
        <v>3.3</v>
      </c>
      <c r="GT172" s="17">
        <v>3.33</v>
      </c>
      <c r="GU172" s="17">
        <v>3.32</v>
      </c>
      <c r="GV172" s="17">
        <v>3.31</v>
      </c>
      <c r="GW172" s="17">
        <v>3.3</v>
      </c>
      <c r="GX172" s="17">
        <v>3.32</v>
      </c>
      <c r="GY172" s="17">
        <v>3.32</v>
      </c>
      <c r="GZ172" s="17">
        <v>3.32</v>
      </c>
      <c r="HA172" s="17">
        <v>3.31</v>
      </c>
      <c r="HB172" s="17">
        <v>3.3</v>
      </c>
      <c r="HC172" s="17">
        <v>3.31</v>
      </c>
      <c r="HD172" s="17">
        <v>3.31</v>
      </c>
      <c r="HE172" s="17">
        <v>3.31</v>
      </c>
      <c r="HF172" s="17">
        <v>3.3</v>
      </c>
      <c r="HG172" s="17">
        <v>3.29</v>
      </c>
      <c r="HH172" s="17">
        <v>3.28</v>
      </c>
      <c r="HI172" s="17">
        <v>3.28</v>
      </c>
      <c r="HJ172" s="17">
        <v>3.29</v>
      </c>
      <c r="HK172" s="17">
        <v>3.28</v>
      </c>
      <c r="HL172" s="17">
        <v>3.27</v>
      </c>
      <c r="HM172" s="17">
        <v>3.25</v>
      </c>
      <c r="HN172" s="17">
        <v>3.27</v>
      </c>
      <c r="HO172" s="17">
        <v>3.27</v>
      </c>
      <c r="HP172" s="17">
        <v>3.27</v>
      </c>
      <c r="HQ172" s="17">
        <v>3.27</v>
      </c>
      <c r="HR172" s="17">
        <v>3.28</v>
      </c>
      <c r="HS172" s="17">
        <v>3.28</v>
      </c>
      <c r="HT172" s="17">
        <v>3.29</v>
      </c>
      <c r="HU172" s="17">
        <v>3.28</v>
      </c>
      <c r="HV172" s="17">
        <v>3.29</v>
      </c>
      <c r="HW172" s="17">
        <v>3.3</v>
      </c>
      <c r="HX172" s="17">
        <v>3.29</v>
      </c>
      <c r="HY172" s="17">
        <v>3.29</v>
      </c>
      <c r="HZ172" s="17">
        <v>3.28</v>
      </c>
      <c r="IA172" s="17">
        <v>3.29</v>
      </c>
      <c r="IB172" s="17">
        <v>3.28</v>
      </c>
      <c r="IC172" s="17">
        <v>3.27</v>
      </c>
      <c r="ID172" s="17">
        <v>3.27</v>
      </c>
      <c r="IE172" s="17">
        <v>3.27</v>
      </c>
      <c r="IF172" s="17">
        <v>3.27</v>
      </c>
      <c r="IG172" s="17">
        <v>3.27</v>
      </c>
      <c r="IH172" s="17">
        <v>3.27</v>
      </c>
      <c r="II172" s="17">
        <v>3.25</v>
      </c>
      <c r="IJ172" s="17">
        <v>3.26</v>
      </c>
      <c r="IK172" s="17">
        <v>3.26</v>
      </c>
      <c r="IL172" s="17">
        <v>3.26</v>
      </c>
      <c r="IM172" s="17">
        <v>3.26</v>
      </c>
      <c r="IN172" s="17">
        <v>3.27</v>
      </c>
      <c r="IO172" s="17">
        <v>3.27</v>
      </c>
      <c r="IP172" s="17">
        <v>3.26</v>
      </c>
      <c r="IQ172" s="17">
        <v>3.25</v>
      </c>
      <c r="IR172" s="17">
        <v>3.27</v>
      </c>
      <c r="IS172" s="17">
        <v>3.26</v>
      </c>
      <c r="IT172" s="17">
        <v>3.27</v>
      </c>
      <c r="IU172" s="17">
        <v>3.27</v>
      </c>
      <c r="IV172" s="17">
        <v>3.26</v>
      </c>
      <c r="IW172" s="17">
        <v>3.27</v>
      </c>
      <c r="IX172" s="17">
        <v>3.27</v>
      </c>
      <c r="IY172" s="17">
        <v>3.27</v>
      </c>
    </row>
    <row r="173" spans="1:259" x14ac:dyDescent="0.15">
      <c r="A173" s="17" t="s">
        <v>4662</v>
      </c>
      <c r="B173" s="17" t="s">
        <v>4745</v>
      </c>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c r="AA173" s="26"/>
      <c r="AB173" s="17"/>
      <c r="AC173" s="26"/>
      <c r="AD173" s="26"/>
      <c r="AE173" s="17"/>
      <c r="AF173" s="17"/>
      <c r="AG173" s="17"/>
      <c r="AH173" s="17"/>
      <c r="AI173" s="17"/>
      <c r="AJ173" s="17"/>
      <c r="AK173" s="17"/>
      <c r="AL173" s="17"/>
      <c r="AM173" s="17"/>
      <c r="AN173" s="17"/>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26"/>
      <c r="BK173" s="17"/>
      <c r="BL173" s="17"/>
      <c r="BM173" s="17"/>
      <c r="BN173" s="17"/>
      <c r="BO173" s="17"/>
      <c r="BP173" s="17"/>
      <c r="BQ173" s="17"/>
      <c r="BR173" s="17"/>
      <c r="BS173" s="17"/>
      <c r="BT173" s="17"/>
      <c r="BU173" s="17"/>
      <c r="BV173" s="17"/>
      <c r="BW173" s="17"/>
      <c r="BX173" s="26"/>
      <c r="BY173" s="26"/>
      <c r="BZ173" s="26"/>
      <c r="CA173" s="26"/>
      <c r="CB173" s="26"/>
      <c r="CC173" s="17"/>
      <c r="CD173" s="17"/>
      <c r="CE173" s="17"/>
      <c r="CF173" s="17"/>
      <c r="CG173" s="17"/>
      <c r="CH173" s="17"/>
      <c r="CI173" s="17"/>
      <c r="CJ173" s="26"/>
      <c r="CK173" s="17"/>
      <c r="CL173" s="17"/>
      <c r="CM173" s="17"/>
      <c r="CN173" s="17"/>
      <c r="CO173" s="17"/>
      <c r="CP173" s="17"/>
      <c r="CQ173" s="17"/>
      <c r="CR173" s="17"/>
      <c r="CS173" s="17"/>
      <c r="CT173" s="17"/>
      <c r="CU173" s="17"/>
      <c r="CV173" s="17"/>
      <c r="CW173" s="17"/>
      <c r="CX173" s="17"/>
      <c r="CY173" s="26"/>
      <c r="CZ173" s="26"/>
      <c r="DA173" s="26"/>
      <c r="DB173" s="17"/>
      <c r="DC173" s="17"/>
      <c r="DD173" s="17"/>
      <c r="DE173" s="17"/>
      <c r="DF173" s="17"/>
      <c r="DG173" s="17"/>
      <c r="DH173" s="26"/>
      <c r="DI173" s="17"/>
      <c r="DJ173" s="17"/>
      <c r="DK173" s="17"/>
      <c r="DL173" s="17"/>
      <c r="DM173" s="17">
        <v>9.85</v>
      </c>
      <c r="DN173" s="17">
        <v>9.85</v>
      </c>
      <c r="DO173" s="17">
        <v>9.85</v>
      </c>
      <c r="DP173" s="17">
        <v>9.85</v>
      </c>
      <c r="DQ173" s="17">
        <v>9.85</v>
      </c>
      <c r="DR173" s="17">
        <v>9.85</v>
      </c>
      <c r="DS173" s="17">
        <v>9.85</v>
      </c>
      <c r="DT173" s="17">
        <v>9.82</v>
      </c>
      <c r="DU173" s="17">
        <v>9.83</v>
      </c>
      <c r="DV173" s="17">
        <v>9.83</v>
      </c>
      <c r="DW173" s="17">
        <v>9.83</v>
      </c>
      <c r="DX173" s="17">
        <v>9.83</v>
      </c>
      <c r="DY173" s="17">
        <v>9.83</v>
      </c>
      <c r="DZ173" s="17">
        <v>9.83</v>
      </c>
      <c r="EA173" s="17">
        <v>9.82</v>
      </c>
      <c r="EB173" s="17">
        <v>9.82</v>
      </c>
      <c r="EC173" s="17">
        <v>9.82</v>
      </c>
      <c r="ED173" s="17">
        <v>9.82</v>
      </c>
      <c r="EE173" s="17">
        <v>9.82</v>
      </c>
      <c r="EF173" s="17">
        <v>9.82</v>
      </c>
      <c r="EG173" s="17">
        <v>9.82</v>
      </c>
      <c r="EH173" s="17">
        <v>9.82</v>
      </c>
      <c r="EI173" s="17">
        <v>9.81</v>
      </c>
      <c r="EJ173" s="17">
        <v>9.81</v>
      </c>
      <c r="EK173" s="17">
        <v>9.81</v>
      </c>
      <c r="EL173" s="17">
        <v>9.81</v>
      </c>
      <c r="EM173" s="17">
        <v>9.81</v>
      </c>
      <c r="EN173" s="17">
        <v>9.81</v>
      </c>
      <c r="EO173" s="17">
        <v>9.81</v>
      </c>
      <c r="EP173" s="17">
        <v>9.81</v>
      </c>
      <c r="EQ173" s="17">
        <v>9.82</v>
      </c>
      <c r="ER173" s="17">
        <v>9.82</v>
      </c>
      <c r="ES173" s="17">
        <v>9.82</v>
      </c>
      <c r="ET173" s="17">
        <v>9.83</v>
      </c>
      <c r="EU173" s="17">
        <v>9.85</v>
      </c>
      <c r="EV173" s="17">
        <v>9.83</v>
      </c>
      <c r="EW173" s="17">
        <v>9.84</v>
      </c>
      <c r="EX173" s="17">
        <v>9.84</v>
      </c>
      <c r="EY173" s="17">
        <v>9.84</v>
      </c>
      <c r="EZ173" s="17">
        <v>9.83</v>
      </c>
      <c r="FA173" s="17">
        <v>9.83</v>
      </c>
      <c r="FB173" s="17">
        <v>9.82</v>
      </c>
      <c r="FC173" s="17">
        <v>9.81</v>
      </c>
      <c r="FD173" s="17">
        <v>9.83</v>
      </c>
      <c r="FE173" s="17">
        <v>9.8000000000000007</v>
      </c>
      <c r="FF173" s="17">
        <v>9.81</v>
      </c>
      <c r="FG173" s="17">
        <v>9.8000000000000007</v>
      </c>
      <c r="FH173" s="17">
        <v>9.7899999999999991</v>
      </c>
      <c r="FI173" s="17">
        <v>9.7799999999999994</v>
      </c>
      <c r="FJ173" s="17">
        <v>9.77</v>
      </c>
      <c r="FK173" s="17">
        <v>9.7799999999999994</v>
      </c>
      <c r="FL173" s="17">
        <v>9.7899999999999991</v>
      </c>
      <c r="FM173" s="17">
        <v>9.7899999999999991</v>
      </c>
      <c r="FN173" s="17">
        <v>9.7899999999999991</v>
      </c>
      <c r="FO173" s="17">
        <v>9.7899999999999991</v>
      </c>
      <c r="FP173" s="17">
        <v>9.7899999999999991</v>
      </c>
      <c r="FQ173" s="17">
        <v>9.8000000000000007</v>
      </c>
      <c r="FR173" s="17">
        <v>9.81</v>
      </c>
      <c r="FS173" s="17">
        <v>9.82</v>
      </c>
      <c r="FT173" s="17">
        <v>9.81</v>
      </c>
      <c r="FU173" s="17">
        <v>9.82</v>
      </c>
      <c r="FV173" s="17">
        <v>9.8000000000000007</v>
      </c>
      <c r="FW173" s="17">
        <v>9.8000000000000007</v>
      </c>
      <c r="FX173" s="17">
        <v>9.8000000000000007</v>
      </c>
      <c r="FY173" s="17">
        <v>9.8000000000000007</v>
      </c>
      <c r="FZ173" s="17">
        <v>9.8000000000000007</v>
      </c>
      <c r="GA173" s="17">
        <v>9.81</v>
      </c>
      <c r="GB173" s="17">
        <v>9.81</v>
      </c>
      <c r="GC173" s="17">
        <v>9.81</v>
      </c>
      <c r="GD173" s="17">
        <v>9.81</v>
      </c>
      <c r="GE173" s="17">
        <v>9.81</v>
      </c>
      <c r="GF173" s="17">
        <v>9.81</v>
      </c>
      <c r="GG173" s="17">
        <v>9.8000000000000007</v>
      </c>
      <c r="GH173" s="17">
        <v>9.8000000000000007</v>
      </c>
      <c r="GI173" s="17">
        <v>9.7899999999999991</v>
      </c>
      <c r="GJ173" s="17">
        <v>9.7899999999999991</v>
      </c>
      <c r="GK173" s="17">
        <v>9.7799999999999994</v>
      </c>
      <c r="GL173" s="17">
        <v>9.7799999999999994</v>
      </c>
      <c r="GM173" s="17">
        <v>9.7799999999999994</v>
      </c>
      <c r="GN173" s="17">
        <v>9.7799999999999994</v>
      </c>
      <c r="GO173" s="17">
        <v>9.7899999999999991</v>
      </c>
      <c r="GP173" s="17">
        <v>9.7899999999999991</v>
      </c>
      <c r="GQ173" s="17">
        <v>9.8000000000000007</v>
      </c>
      <c r="GR173" s="17">
        <v>9.7899999999999991</v>
      </c>
      <c r="GS173" s="17">
        <v>9.7799999999999994</v>
      </c>
      <c r="GT173" s="17">
        <v>9.76</v>
      </c>
      <c r="GU173" s="17">
        <v>9.75</v>
      </c>
      <c r="GV173" s="17">
        <v>9.76</v>
      </c>
      <c r="GW173" s="17">
        <v>9.75</v>
      </c>
      <c r="GX173" s="17">
        <v>9.76</v>
      </c>
      <c r="GY173" s="17">
        <v>9.7799999999999994</v>
      </c>
      <c r="GZ173" s="17">
        <v>9.77</v>
      </c>
      <c r="HA173" s="17">
        <v>9.7799999999999994</v>
      </c>
      <c r="HB173" s="17">
        <v>9.7899999999999991</v>
      </c>
      <c r="HC173" s="17">
        <v>9.7899999999999991</v>
      </c>
      <c r="HD173" s="17">
        <v>9.7799999999999994</v>
      </c>
      <c r="HE173" s="17">
        <v>9.7799999999999994</v>
      </c>
      <c r="HF173" s="17">
        <v>9.77</v>
      </c>
      <c r="HG173" s="17">
        <v>9.77</v>
      </c>
      <c r="HH173" s="17">
        <v>9.76</v>
      </c>
      <c r="HI173" s="17">
        <v>9.7799999999999994</v>
      </c>
      <c r="HJ173" s="17">
        <v>9.7799999999999994</v>
      </c>
      <c r="HK173" s="17">
        <v>9.76</v>
      </c>
      <c r="HL173" s="17">
        <v>9.7799999999999994</v>
      </c>
      <c r="HM173" s="17">
        <v>9.7799999999999994</v>
      </c>
      <c r="HN173" s="17">
        <v>9.7799999999999994</v>
      </c>
      <c r="HO173" s="17">
        <v>9.7799999999999994</v>
      </c>
      <c r="HP173" s="17">
        <v>9.77</v>
      </c>
      <c r="HQ173" s="17">
        <v>9.76</v>
      </c>
      <c r="HR173" s="17">
        <v>9.77</v>
      </c>
      <c r="HS173" s="17">
        <v>9.77</v>
      </c>
      <c r="HT173" s="17">
        <v>9.77</v>
      </c>
      <c r="HU173" s="17">
        <v>9.7799999999999994</v>
      </c>
      <c r="HV173" s="17">
        <v>9.77</v>
      </c>
      <c r="HW173" s="17">
        <v>9.7799999999999994</v>
      </c>
      <c r="HX173" s="17">
        <v>9.7799999999999994</v>
      </c>
      <c r="HY173" s="17">
        <v>9.7799999999999994</v>
      </c>
      <c r="HZ173" s="17">
        <v>9.7799999999999994</v>
      </c>
      <c r="IA173" s="17">
        <v>9.7899999999999991</v>
      </c>
      <c r="IB173" s="17">
        <v>9.7799999999999994</v>
      </c>
      <c r="IC173" s="17">
        <v>9.7899999999999991</v>
      </c>
      <c r="ID173" s="17">
        <v>9.77</v>
      </c>
      <c r="IE173" s="17">
        <v>9.77</v>
      </c>
      <c r="IF173" s="17">
        <v>9.7799999999999994</v>
      </c>
      <c r="IG173" s="17">
        <v>9.7799999999999994</v>
      </c>
      <c r="IH173" s="17">
        <v>9.7799999999999994</v>
      </c>
      <c r="II173" s="17">
        <v>9.8000000000000007</v>
      </c>
      <c r="IJ173" s="17">
        <v>9.81</v>
      </c>
      <c r="IK173" s="17">
        <v>9.8000000000000007</v>
      </c>
      <c r="IL173" s="17">
        <v>9.8000000000000007</v>
      </c>
      <c r="IM173" s="17">
        <v>9.8000000000000007</v>
      </c>
      <c r="IN173" s="17">
        <v>9.82</v>
      </c>
      <c r="IO173" s="17">
        <v>9.83</v>
      </c>
      <c r="IP173" s="17">
        <v>9.83</v>
      </c>
      <c r="IQ173" s="17">
        <v>9.81</v>
      </c>
      <c r="IR173" s="17">
        <v>9.82</v>
      </c>
      <c r="IS173" s="17">
        <v>9.7899999999999991</v>
      </c>
      <c r="IT173" s="17">
        <v>9.81</v>
      </c>
      <c r="IU173" s="17">
        <v>9.81</v>
      </c>
      <c r="IV173" s="17">
        <v>9.83</v>
      </c>
      <c r="IW173" s="17">
        <v>9.83</v>
      </c>
      <c r="IX173" s="17">
        <v>9.82</v>
      </c>
      <c r="IY173" s="17">
        <v>9.83</v>
      </c>
    </row>
    <row r="174" spans="1:259" x14ac:dyDescent="0.15">
      <c r="A174" s="17" t="s">
        <v>590</v>
      </c>
      <c r="B174" s="17" t="s">
        <v>591</v>
      </c>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c r="AA174" s="26"/>
      <c r="AB174" s="17"/>
      <c r="AC174" s="26"/>
      <c r="AD174" s="26"/>
      <c r="AE174" s="17"/>
      <c r="AF174" s="17"/>
      <c r="AG174" s="17"/>
      <c r="AH174" s="17"/>
      <c r="AI174" s="17"/>
      <c r="AJ174" s="17"/>
      <c r="AK174" s="17"/>
      <c r="AL174" s="17"/>
      <c r="AM174" s="17"/>
      <c r="AN174" s="17"/>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26"/>
      <c r="BK174" s="17"/>
      <c r="BL174" s="17"/>
      <c r="BM174" s="17"/>
      <c r="BN174" s="17"/>
      <c r="BO174" s="17"/>
      <c r="BP174" s="17"/>
      <c r="BQ174" s="17"/>
      <c r="BR174" s="17"/>
      <c r="BS174" s="17"/>
      <c r="BT174" s="17"/>
      <c r="BU174" s="17"/>
      <c r="BV174" s="17"/>
      <c r="BW174" s="17"/>
      <c r="BX174" s="26"/>
      <c r="BY174" s="26"/>
      <c r="BZ174" s="26"/>
      <c r="CA174" s="26"/>
      <c r="CB174" s="26"/>
      <c r="CC174" s="17"/>
      <c r="CD174" s="17"/>
      <c r="CE174" s="17"/>
      <c r="CF174" s="17"/>
      <c r="CG174" s="17"/>
      <c r="CH174" s="17"/>
      <c r="CI174" s="17"/>
      <c r="CJ174" s="26"/>
      <c r="CK174" s="17"/>
      <c r="CL174" s="17"/>
      <c r="CM174" s="17"/>
      <c r="CN174" s="17"/>
      <c r="CO174" s="17"/>
      <c r="CP174" s="17"/>
      <c r="CQ174" s="17"/>
      <c r="CR174" s="17"/>
      <c r="CS174" s="17"/>
      <c r="CT174" s="17"/>
      <c r="CU174" s="17"/>
      <c r="CV174" s="17"/>
      <c r="CW174" s="17"/>
      <c r="CX174" s="17"/>
      <c r="CY174" s="26"/>
      <c r="CZ174" s="26"/>
      <c r="DA174" s="26"/>
      <c r="DB174" s="17"/>
      <c r="DC174" s="17"/>
      <c r="DD174" s="17"/>
      <c r="DE174" s="17"/>
      <c r="DF174" s="17"/>
      <c r="DG174" s="17"/>
      <c r="DH174" s="26"/>
      <c r="DI174" s="17"/>
      <c r="DJ174" s="17"/>
      <c r="DK174" s="17"/>
      <c r="DL174" s="17"/>
      <c r="DM174" s="17">
        <v>19.170000000000002</v>
      </c>
      <c r="DN174" s="17">
        <v>19.190000000000001</v>
      </c>
      <c r="DO174" s="17">
        <v>19.190000000000001</v>
      </c>
      <c r="DP174" s="17">
        <v>19.21</v>
      </c>
      <c r="DQ174" s="17">
        <v>19.21</v>
      </c>
      <c r="DR174" s="17">
        <v>19.2</v>
      </c>
      <c r="DS174" s="17">
        <v>19.21</v>
      </c>
      <c r="DT174" s="17">
        <v>19.190000000000001</v>
      </c>
      <c r="DU174" s="17">
        <v>19.18</v>
      </c>
      <c r="DV174" s="17">
        <v>19.170000000000002</v>
      </c>
      <c r="DW174" s="17">
        <v>19.18</v>
      </c>
      <c r="DX174" s="17">
        <v>19.18</v>
      </c>
      <c r="DY174" s="17">
        <v>19.18</v>
      </c>
      <c r="DZ174" s="17">
        <v>19.16</v>
      </c>
      <c r="EA174" s="17">
        <v>19.170000000000002</v>
      </c>
      <c r="EB174" s="17">
        <v>19.14</v>
      </c>
      <c r="EC174" s="17">
        <v>19.13</v>
      </c>
      <c r="ED174" s="17">
        <v>19.14</v>
      </c>
      <c r="EE174" s="17">
        <v>19.13</v>
      </c>
      <c r="EF174" s="17">
        <v>19.14</v>
      </c>
      <c r="EG174" s="17">
        <v>19.12</v>
      </c>
      <c r="EH174" s="17">
        <v>19.12</v>
      </c>
      <c r="EI174" s="17">
        <v>19.13</v>
      </c>
      <c r="EJ174" s="17">
        <v>19.149999999999999</v>
      </c>
      <c r="EK174" s="17">
        <v>19.149999999999999</v>
      </c>
      <c r="EL174" s="17">
        <v>19.11</v>
      </c>
      <c r="EM174" s="17">
        <v>19.11</v>
      </c>
      <c r="EN174" s="17">
        <v>19.12</v>
      </c>
      <c r="EO174" s="17">
        <v>19.13</v>
      </c>
      <c r="EP174" s="17">
        <v>19.149999999999999</v>
      </c>
      <c r="EQ174" s="17">
        <v>19.149999999999999</v>
      </c>
      <c r="ER174" s="17">
        <v>19.149999999999999</v>
      </c>
      <c r="ES174" s="17">
        <v>19.14</v>
      </c>
      <c r="ET174" s="17">
        <v>19.149999999999999</v>
      </c>
      <c r="EU174" s="17">
        <v>19.14</v>
      </c>
      <c r="EV174" s="17">
        <v>19.14</v>
      </c>
      <c r="EW174" s="17">
        <v>19.14</v>
      </c>
      <c r="EX174" s="17">
        <v>19.14</v>
      </c>
      <c r="EY174" s="17">
        <v>19.149999999999999</v>
      </c>
      <c r="EZ174" s="17">
        <v>19.14</v>
      </c>
      <c r="FA174" s="17">
        <v>19.14</v>
      </c>
      <c r="FB174" s="17">
        <v>19.12</v>
      </c>
      <c r="FC174" s="17">
        <v>19.13</v>
      </c>
      <c r="FD174" s="17">
        <v>19.11</v>
      </c>
      <c r="FE174" s="17">
        <v>19.11</v>
      </c>
      <c r="FF174" s="17">
        <v>19.11</v>
      </c>
      <c r="FG174" s="17">
        <v>19.12</v>
      </c>
      <c r="FH174" s="17">
        <v>19.12</v>
      </c>
      <c r="FI174" s="17">
        <v>19.12</v>
      </c>
      <c r="FJ174" s="17">
        <v>19.13</v>
      </c>
      <c r="FK174" s="17">
        <v>19.13</v>
      </c>
      <c r="FL174" s="17">
        <v>19.149999999999999</v>
      </c>
      <c r="FM174" s="17">
        <v>19.16</v>
      </c>
      <c r="FN174" s="17">
        <v>19.18</v>
      </c>
      <c r="FO174" s="17">
        <v>19.2</v>
      </c>
      <c r="FP174" s="17">
        <v>19.21</v>
      </c>
      <c r="FQ174" s="17">
        <v>19.18</v>
      </c>
      <c r="FR174" s="17">
        <v>19.170000000000002</v>
      </c>
      <c r="FS174" s="17">
        <v>19.170000000000002</v>
      </c>
      <c r="FT174" s="17">
        <v>19.18</v>
      </c>
      <c r="FU174" s="17">
        <v>19.18</v>
      </c>
      <c r="FV174" s="17">
        <v>19.18</v>
      </c>
      <c r="FW174" s="17">
        <v>19.170000000000002</v>
      </c>
      <c r="FX174" s="17">
        <v>19.16</v>
      </c>
      <c r="FY174" s="17">
        <v>19.16</v>
      </c>
      <c r="FZ174" s="17">
        <v>19.16</v>
      </c>
      <c r="GA174" s="17">
        <v>19.170000000000002</v>
      </c>
      <c r="GB174" s="17">
        <v>19.18</v>
      </c>
      <c r="GC174" s="17">
        <v>19.190000000000001</v>
      </c>
      <c r="GD174" s="17">
        <v>19.190000000000001</v>
      </c>
      <c r="GE174" s="17">
        <v>19.18</v>
      </c>
      <c r="GF174" s="17">
        <v>19.18</v>
      </c>
      <c r="GG174" s="17">
        <v>19.170000000000002</v>
      </c>
      <c r="GH174" s="17">
        <v>19.14</v>
      </c>
      <c r="GI174" s="17">
        <v>19.14</v>
      </c>
      <c r="GJ174" s="17">
        <v>19.13</v>
      </c>
      <c r="GK174" s="17">
        <v>19.13</v>
      </c>
      <c r="GL174" s="17">
        <v>19.14</v>
      </c>
      <c r="GM174" s="17">
        <v>19.14</v>
      </c>
      <c r="GN174" s="17">
        <v>19.149999999999999</v>
      </c>
      <c r="GO174" s="17">
        <v>19.13</v>
      </c>
      <c r="GP174" s="17">
        <v>19.12</v>
      </c>
      <c r="GQ174" s="17">
        <v>19.13</v>
      </c>
      <c r="GR174" s="17">
        <v>19.12</v>
      </c>
      <c r="GS174" s="17">
        <v>19.12</v>
      </c>
      <c r="GT174" s="17">
        <v>19.11</v>
      </c>
      <c r="GU174" s="17">
        <v>19.100000000000001</v>
      </c>
      <c r="GV174" s="17">
        <v>19.12</v>
      </c>
      <c r="GW174" s="17">
        <v>19.11</v>
      </c>
      <c r="GX174" s="17">
        <v>19.12</v>
      </c>
      <c r="GY174" s="17">
        <v>19.13</v>
      </c>
      <c r="GZ174" s="17">
        <v>19.11</v>
      </c>
      <c r="HA174" s="17">
        <v>19.13</v>
      </c>
      <c r="HB174" s="17">
        <v>19.14</v>
      </c>
      <c r="HC174" s="17">
        <v>19.14</v>
      </c>
      <c r="HD174" s="17">
        <v>19.13</v>
      </c>
      <c r="HE174" s="17">
        <v>19.13</v>
      </c>
      <c r="HF174" s="17">
        <v>19.12</v>
      </c>
      <c r="HG174" s="17">
        <v>19.12</v>
      </c>
      <c r="HH174" s="17">
        <v>19.12</v>
      </c>
      <c r="HI174" s="17">
        <v>19.13</v>
      </c>
      <c r="HJ174" s="17">
        <v>19.13</v>
      </c>
      <c r="HK174" s="17">
        <v>19.12</v>
      </c>
      <c r="HL174" s="17">
        <v>19.11</v>
      </c>
      <c r="HM174" s="17">
        <v>19.12</v>
      </c>
      <c r="HN174" s="17">
        <v>19.100000000000001</v>
      </c>
      <c r="HO174" s="17">
        <v>19.100000000000001</v>
      </c>
      <c r="HP174" s="17">
        <v>19.09</v>
      </c>
      <c r="HQ174" s="17">
        <v>19.059999999999999</v>
      </c>
      <c r="HR174" s="17">
        <v>19.05</v>
      </c>
      <c r="HS174" s="17">
        <v>19.079999999999998</v>
      </c>
      <c r="HT174" s="17">
        <v>19.09</v>
      </c>
      <c r="HU174" s="17">
        <v>19.079999999999998</v>
      </c>
      <c r="HV174" s="17">
        <v>19.07</v>
      </c>
      <c r="HW174" s="17">
        <v>19.100000000000001</v>
      </c>
      <c r="HX174" s="17">
        <v>19.09</v>
      </c>
      <c r="HY174" s="17">
        <v>19.09</v>
      </c>
      <c r="HZ174" s="17">
        <v>19.11</v>
      </c>
      <c r="IA174" s="17">
        <v>19.18</v>
      </c>
      <c r="IB174" s="17">
        <v>19.149999999999999</v>
      </c>
      <c r="IC174" s="17">
        <v>19.149999999999999</v>
      </c>
      <c r="ID174" s="17">
        <v>19.14</v>
      </c>
      <c r="IE174" s="17">
        <v>19.12</v>
      </c>
      <c r="IF174" s="17">
        <v>19.170000000000002</v>
      </c>
      <c r="IG174" s="17">
        <v>19.16</v>
      </c>
      <c r="IH174" s="17">
        <v>19.16</v>
      </c>
      <c r="II174" s="17">
        <v>19.16</v>
      </c>
      <c r="IJ174" s="17">
        <v>19.21</v>
      </c>
      <c r="IK174" s="17">
        <v>19.22</v>
      </c>
      <c r="IL174" s="17">
        <v>19.190000000000001</v>
      </c>
      <c r="IM174" s="17">
        <v>19.170000000000002</v>
      </c>
      <c r="IN174" s="17">
        <v>19.190000000000001</v>
      </c>
      <c r="IO174" s="17">
        <v>19.2</v>
      </c>
      <c r="IP174" s="17">
        <v>19.22</v>
      </c>
      <c r="IQ174" s="17">
        <v>19.21</v>
      </c>
      <c r="IR174" s="17">
        <v>19.190000000000001</v>
      </c>
      <c r="IS174" s="17">
        <v>19.18</v>
      </c>
      <c r="IT174" s="17">
        <v>19.18</v>
      </c>
      <c r="IU174" s="17">
        <v>19.18</v>
      </c>
      <c r="IV174" s="17">
        <v>19.18</v>
      </c>
      <c r="IW174" s="17">
        <v>19.16</v>
      </c>
      <c r="IX174" s="17">
        <v>19.170000000000002</v>
      </c>
      <c r="IY174" s="17">
        <v>19.170000000000002</v>
      </c>
    </row>
    <row r="175" spans="1:259" x14ac:dyDescent="0.15">
      <c r="A175" s="17" t="s">
        <v>4527</v>
      </c>
      <c r="B175" s="17" t="s">
        <v>4746</v>
      </c>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c r="AA175" s="26"/>
      <c r="AB175" s="17"/>
      <c r="AC175" s="26"/>
      <c r="AD175" s="26"/>
      <c r="AE175" s="17"/>
      <c r="AF175" s="17"/>
      <c r="AG175" s="17"/>
      <c r="AH175" s="17"/>
      <c r="AI175" s="17"/>
      <c r="AJ175" s="17"/>
      <c r="AK175" s="17"/>
      <c r="AL175" s="17"/>
      <c r="AM175" s="17"/>
      <c r="AN175" s="17"/>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26"/>
      <c r="BK175" s="17"/>
      <c r="BL175" s="17"/>
      <c r="BM175" s="17"/>
      <c r="BN175" s="17"/>
      <c r="BO175" s="17"/>
      <c r="BP175" s="17"/>
      <c r="BQ175" s="17"/>
      <c r="BR175" s="17"/>
      <c r="BS175" s="17"/>
      <c r="BT175" s="17"/>
      <c r="BU175" s="17"/>
      <c r="BV175" s="17"/>
      <c r="BW175" s="17"/>
      <c r="BX175" s="26"/>
      <c r="BY175" s="26"/>
      <c r="BZ175" s="26"/>
      <c r="CA175" s="26"/>
      <c r="CB175" s="26"/>
      <c r="CC175" s="17"/>
      <c r="CD175" s="17"/>
      <c r="CE175" s="17"/>
      <c r="CF175" s="17"/>
      <c r="CG175" s="17"/>
      <c r="CH175" s="17"/>
      <c r="CI175" s="17"/>
      <c r="CJ175" s="26"/>
      <c r="CK175" s="17"/>
      <c r="CL175" s="17"/>
      <c r="CM175" s="17"/>
      <c r="CN175" s="17"/>
      <c r="CO175" s="17"/>
      <c r="CP175" s="17"/>
      <c r="CQ175" s="17"/>
      <c r="CR175" s="17"/>
      <c r="CS175" s="17"/>
      <c r="CT175" s="17"/>
      <c r="CU175" s="17"/>
      <c r="CV175" s="17"/>
      <c r="CW175" s="17"/>
      <c r="CX175" s="17"/>
      <c r="CY175" s="26"/>
      <c r="CZ175" s="26"/>
      <c r="DA175" s="26"/>
      <c r="DB175" s="17"/>
      <c r="DC175" s="17"/>
      <c r="DD175" s="17"/>
      <c r="DE175" s="17"/>
      <c r="DF175" s="17"/>
      <c r="DG175" s="17"/>
      <c r="DH175" s="26"/>
      <c r="DI175" s="17"/>
      <c r="DJ175" s="17"/>
      <c r="DK175" s="17"/>
      <c r="DL175" s="17"/>
      <c r="DM175" s="17">
        <v>7.82</v>
      </c>
      <c r="DN175" s="17">
        <v>7.83</v>
      </c>
      <c r="DO175" s="17">
        <v>7.84</v>
      </c>
      <c r="DP175" s="17">
        <v>7.84</v>
      </c>
      <c r="DQ175" s="17">
        <v>7.83</v>
      </c>
      <c r="DR175" s="17">
        <v>7.84</v>
      </c>
      <c r="DS175" s="17">
        <v>7.84</v>
      </c>
      <c r="DT175" s="17">
        <v>7.83</v>
      </c>
      <c r="DU175" s="17">
        <v>7.84</v>
      </c>
      <c r="DV175" s="17">
        <v>7.83</v>
      </c>
      <c r="DW175" s="17">
        <v>7.84</v>
      </c>
      <c r="DX175" s="17">
        <v>7.84</v>
      </c>
      <c r="DY175" s="17">
        <v>7.85</v>
      </c>
      <c r="DZ175" s="17">
        <v>7.85</v>
      </c>
      <c r="EA175" s="17">
        <v>7.85</v>
      </c>
      <c r="EB175" s="17">
        <v>7.84</v>
      </c>
      <c r="EC175" s="17">
        <v>7.84</v>
      </c>
      <c r="ED175" s="17">
        <v>7.85</v>
      </c>
      <c r="EE175" s="17">
        <v>7.83</v>
      </c>
      <c r="EF175" s="17">
        <v>7.84</v>
      </c>
      <c r="EG175" s="17">
        <v>7.84</v>
      </c>
      <c r="EH175" s="17">
        <v>7.84</v>
      </c>
      <c r="EI175" s="17">
        <v>7.84</v>
      </c>
      <c r="EJ175" s="17">
        <v>7.84</v>
      </c>
      <c r="EK175" s="17">
        <v>7.85</v>
      </c>
      <c r="EL175" s="17">
        <v>7.85</v>
      </c>
      <c r="EM175" s="17">
        <v>7.86</v>
      </c>
      <c r="EN175" s="17">
        <v>7.85</v>
      </c>
      <c r="EO175" s="17">
        <v>7.85</v>
      </c>
      <c r="EP175" s="17">
        <v>7.84</v>
      </c>
      <c r="EQ175" s="17">
        <v>7.85</v>
      </c>
      <c r="ER175" s="17">
        <v>7.85</v>
      </c>
      <c r="ES175" s="17">
        <v>7.85</v>
      </c>
      <c r="ET175" s="17">
        <v>7.85</v>
      </c>
      <c r="EU175" s="17">
        <v>7.85</v>
      </c>
      <c r="EV175" s="17">
        <v>7.85</v>
      </c>
      <c r="EW175" s="17">
        <v>7.85</v>
      </c>
      <c r="EX175" s="17">
        <v>7.85</v>
      </c>
      <c r="EY175" s="17">
        <v>7.85</v>
      </c>
      <c r="EZ175" s="17">
        <v>7.84</v>
      </c>
      <c r="FA175" s="17">
        <v>7.85</v>
      </c>
      <c r="FB175" s="17">
        <v>7.85</v>
      </c>
      <c r="FC175" s="17">
        <v>7.85</v>
      </c>
      <c r="FD175" s="17">
        <v>7.85</v>
      </c>
      <c r="FE175" s="17">
        <v>7.84</v>
      </c>
      <c r="FF175" s="17">
        <v>7.84</v>
      </c>
      <c r="FG175" s="17">
        <v>7.84</v>
      </c>
      <c r="FH175" s="17">
        <v>7.85</v>
      </c>
      <c r="FI175" s="17">
        <v>7.85</v>
      </c>
      <c r="FJ175" s="17">
        <v>7.83</v>
      </c>
      <c r="FK175" s="17">
        <v>7.85</v>
      </c>
      <c r="FL175" s="17">
        <v>7.85</v>
      </c>
      <c r="FM175" s="17">
        <v>7.84</v>
      </c>
      <c r="FN175" s="17">
        <v>7.84</v>
      </c>
      <c r="FO175" s="17">
        <v>7.84</v>
      </c>
      <c r="FP175" s="17">
        <v>7.84</v>
      </c>
      <c r="FQ175" s="17">
        <v>7.84</v>
      </c>
      <c r="FR175" s="17">
        <v>7.84</v>
      </c>
      <c r="FS175" s="17">
        <v>7.83</v>
      </c>
      <c r="FT175" s="17">
        <v>7.84</v>
      </c>
      <c r="FU175" s="17">
        <v>7.83</v>
      </c>
      <c r="FV175" s="17">
        <v>7.83</v>
      </c>
      <c r="FW175" s="17">
        <v>7.82</v>
      </c>
      <c r="FX175" s="17">
        <v>7.83</v>
      </c>
      <c r="FY175" s="17">
        <v>7.83</v>
      </c>
      <c r="FZ175" s="17">
        <v>7.84</v>
      </c>
      <c r="GA175" s="17">
        <v>7.83</v>
      </c>
      <c r="GB175" s="17">
        <v>7.84</v>
      </c>
      <c r="GC175" s="17">
        <v>7.84</v>
      </c>
      <c r="GD175" s="17">
        <v>7.84</v>
      </c>
      <c r="GE175" s="17">
        <v>7.84</v>
      </c>
      <c r="GF175" s="17">
        <v>7.84</v>
      </c>
      <c r="GG175" s="17">
        <v>7.84</v>
      </c>
      <c r="GH175" s="17">
        <v>7.84</v>
      </c>
      <c r="GI175" s="17">
        <v>7.83</v>
      </c>
      <c r="GJ175" s="17">
        <v>7.82</v>
      </c>
      <c r="GK175" s="17">
        <v>7.83</v>
      </c>
      <c r="GL175" s="17">
        <v>7.82</v>
      </c>
      <c r="GM175" s="17">
        <v>7.82</v>
      </c>
      <c r="GN175" s="17">
        <v>7.82</v>
      </c>
      <c r="GO175" s="17">
        <v>7.82</v>
      </c>
      <c r="GP175" s="17">
        <v>7.82</v>
      </c>
      <c r="GQ175" s="17">
        <v>7.82</v>
      </c>
      <c r="GR175" s="17">
        <v>7.82</v>
      </c>
      <c r="GS175" s="17">
        <v>7.82</v>
      </c>
      <c r="GT175" s="17">
        <v>7.83</v>
      </c>
      <c r="GU175" s="17">
        <v>7.82</v>
      </c>
      <c r="GV175" s="17">
        <v>7.82</v>
      </c>
      <c r="GW175" s="17">
        <v>7.83</v>
      </c>
      <c r="GX175" s="17">
        <v>7.83</v>
      </c>
      <c r="GY175" s="17">
        <v>7.82</v>
      </c>
      <c r="GZ175" s="17">
        <v>7.82</v>
      </c>
      <c r="HA175" s="17">
        <v>7.83</v>
      </c>
      <c r="HB175" s="17">
        <v>7.83</v>
      </c>
      <c r="HC175" s="17">
        <v>7.82</v>
      </c>
      <c r="HD175" s="17">
        <v>7.82</v>
      </c>
      <c r="HE175" s="17">
        <v>7.82</v>
      </c>
      <c r="HF175" s="17">
        <v>7.82</v>
      </c>
      <c r="HG175" s="17">
        <v>7.81</v>
      </c>
      <c r="HH175" s="17">
        <v>7.81</v>
      </c>
      <c r="HI175" s="17">
        <v>7.81</v>
      </c>
      <c r="HJ175" s="17">
        <v>7.81</v>
      </c>
      <c r="HK175" s="17">
        <v>7.81</v>
      </c>
      <c r="HL175" s="17">
        <v>7.8</v>
      </c>
      <c r="HM175" s="17">
        <v>7.8</v>
      </c>
      <c r="HN175" s="17">
        <v>7.8</v>
      </c>
      <c r="HO175" s="17">
        <v>7.8</v>
      </c>
      <c r="HP175" s="17">
        <v>7.8</v>
      </c>
      <c r="HQ175" s="17">
        <v>7.79</v>
      </c>
      <c r="HR175" s="17">
        <v>7.79</v>
      </c>
      <c r="HS175" s="17">
        <v>7.79</v>
      </c>
      <c r="HT175" s="17">
        <v>7.8</v>
      </c>
      <c r="HU175" s="17">
        <v>7.8</v>
      </c>
      <c r="HV175" s="17">
        <v>7.8</v>
      </c>
      <c r="HW175" s="17">
        <v>7.8</v>
      </c>
      <c r="HX175" s="17">
        <v>7.81</v>
      </c>
      <c r="HY175" s="17">
        <v>7.81</v>
      </c>
      <c r="HZ175" s="17">
        <v>7.81</v>
      </c>
      <c r="IA175" s="17">
        <v>7.82</v>
      </c>
      <c r="IB175" s="17">
        <v>7.81</v>
      </c>
      <c r="IC175" s="17">
        <v>7.81</v>
      </c>
      <c r="ID175" s="17">
        <v>7.8</v>
      </c>
      <c r="IE175" s="17">
        <v>7.8</v>
      </c>
      <c r="IF175" s="17">
        <v>7.8</v>
      </c>
      <c r="IG175" s="17">
        <v>7.8</v>
      </c>
      <c r="IH175" s="17">
        <v>7.8</v>
      </c>
      <c r="II175" s="17">
        <v>7.81</v>
      </c>
      <c r="IJ175" s="17">
        <v>7.8</v>
      </c>
      <c r="IK175" s="17">
        <v>7.79</v>
      </c>
      <c r="IL175" s="17">
        <v>7.79</v>
      </c>
      <c r="IM175" s="17">
        <v>7.8</v>
      </c>
      <c r="IN175" s="17">
        <v>7.79</v>
      </c>
      <c r="IO175" s="17">
        <v>7.79</v>
      </c>
      <c r="IP175" s="17">
        <v>7.79</v>
      </c>
      <c r="IQ175" s="17">
        <v>7.79</v>
      </c>
      <c r="IR175" s="17">
        <v>7.78</v>
      </c>
      <c r="IS175" s="17">
        <v>7.78</v>
      </c>
      <c r="IT175" s="17">
        <v>7.78</v>
      </c>
      <c r="IU175" s="17">
        <v>7.79</v>
      </c>
      <c r="IV175" s="17">
        <v>7.78</v>
      </c>
      <c r="IW175" s="17">
        <v>7.78</v>
      </c>
      <c r="IX175" s="17">
        <v>7.78</v>
      </c>
      <c r="IY175" s="17">
        <v>7.78</v>
      </c>
    </row>
    <row r="176" spans="1:259" x14ac:dyDescent="0.15">
      <c r="A176" s="17" t="s">
        <v>912</v>
      </c>
      <c r="B176" s="17" t="s">
        <v>913</v>
      </c>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c r="AA176" s="26"/>
      <c r="AB176" s="17"/>
      <c r="AC176" s="26"/>
      <c r="AD176" s="26"/>
      <c r="AE176" s="17"/>
      <c r="AF176" s="17"/>
      <c r="AG176" s="17"/>
      <c r="AH176" s="17"/>
      <c r="AI176" s="17"/>
      <c r="AJ176" s="17"/>
      <c r="AK176" s="17"/>
      <c r="AL176" s="17"/>
      <c r="AM176" s="17"/>
      <c r="AN176" s="17"/>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26"/>
      <c r="BK176" s="17"/>
      <c r="BL176" s="17"/>
      <c r="BM176" s="17"/>
      <c r="BN176" s="17"/>
      <c r="BO176" s="17"/>
      <c r="BP176" s="17"/>
      <c r="BQ176" s="17"/>
      <c r="BR176" s="17"/>
      <c r="BS176" s="17"/>
      <c r="BT176" s="17"/>
      <c r="BU176" s="17"/>
      <c r="BV176" s="17"/>
      <c r="BW176" s="17"/>
      <c r="BX176" s="26"/>
      <c r="BY176" s="26"/>
      <c r="BZ176" s="26"/>
      <c r="CA176" s="26"/>
      <c r="CB176" s="26"/>
      <c r="CC176" s="17"/>
      <c r="CD176" s="17"/>
      <c r="CE176" s="17"/>
      <c r="CF176" s="17"/>
      <c r="CG176" s="17"/>
      <c r="CH176" s="17"/>
      <c r="CI176" s="17"/>
      <c r="CJ176" s="26"/>
      <c r="CK176" s="17"/>
      <c r="CL176" s="17"/>
      <c r="CM176" s="17"/>
      <c r="CN176" s="17"/>
      <c r="CO176" s="17"/>
      <c r="CP176" s="17"/>
      <c r="CQ176" s="17"/>
      <c r="CR176" s="17"/>
      <c r="CS176" s="17"/>
      <c r="CT176" s="17"/>
      <c r="CU176" s="17"/>
      <c r="CV176" s="17"/>
      <c r="CW176" s="17"/>
      <c r="CX176" s="17"/>
      <c r="CY176" s="26"/>
      <c r="CZ176" s="26"/>
      <c r="DA176" s="26"/>
      <c r="DB176" s="17"/>
      <c r="DC176" s="17"/>
      <c r="DD176" s="17"/>
      <c r="DE176" s="17"/>
      <c r="DF176" s="17"/>
      <c r="DG176" s="17"/>
      <c r="DH176" s="26"/>
      <c r="DI176" s="17"/>
      <c r="DJ176" s="17"/>
      <c r="DK176" s="17"/>
      <c r="DL176" s="17"/>
      <c r="DM176" s="17">
        <v>11.6</v>
      </c>
      <c r="DN176" s="17">
        <v>11.63</v>
      </c>
      <c r="DO176" s="17">
        <v>11.63</v>
      </c>
      <c r="DP176" s="17">
        <v>11.62</v>
      </c>
      <c r="DQ176" s="17">
        <v>11.6</v>
      </c>
      <c r="DR176" s="17">
        <v>11.61</v>
      </c>
      <c r="DS176" s="17">
        <v>11.62</v>
      </c>
      <c r="DT176" s="17">
        <v>11.61</v>
      </c>
      <c r="DU176" s="17">
        <v>11.61</v>
      </c>
      <c r="DV176" s="17">
        <v>11.62</v>
      </c>
      <c r="DW176" s="17">
        <v>11.64</v>
      </c>
      <c r="DX176" s="17">
        <v>11.66</v>
      </c>
      <c r="DY176" s="17">
        <v>11.65</v>
      </c>
      <c r="DZ176" s="17">
        <v>11.64</v>
      </c>
      <c r="EA176" s="17">
        <v>11.63</v>
      </c>
      <c r="EB176" s="17">
        <v>11.64</v>
      </c>
      <c r="EC176" s="17">
        <v>11.63</v>
      </c>
      <c r="ED176" s="17">
        <v>11.61</v>
      </c>
      <c r="EE176" s="17">
        <v>11.63</v>
      </c>
      <c r="EF176" s="17">
        <v>11.64</v>
      </c>
      <c r="EG176" s="17">
        <v>11.63</v>
      </c>
      <c r="EH176" s="17">
        <v>11.63</v>
      </c>
      <c r="EI176" s="17">
        <v>11.67</v>
      </c>
      <c r="EJ176" s="17">
        <v>11.69</v>
      </c>
      <c r="EK176" s="17">
        <v>11.67</v>
      </c>
      <c r="EL176" s="17">
        <v>11.68</v>
      </c>
      <c r="EM176" s="17">
        <v>11.66</v>
      </c>
      <c r="EN176" s="17">
        <v>11.67</v>
      </c>
      <c r="EO176" s="17">
        <v>11.68</v>
      </c>
      <c r="EP176" s="17">
        <v>11.68</v>
      </c>
      <c r="EQ176" s="17">
        <v>11.7</v>
      </c>
      <c r="ER176" s="17">
        <v>11.74</v>
      </c>
      <c r="ES176" s="17">
        <v>11.74</v>
      </c>
      <c r="ET176" s="17">
        <v>11.74</v>
      </c>
      <c r="EU176" s="17">
        <v>11.75</v>
      </c>
      <c r="EV176" s="17">
        <v>11.75</v>
      </c>
      <c r="EW176" s="17">
        <v>11.74</v>
      </c>
      <c r="EX176" s="17">
        <v>11.72</v>
      </c>
      <c r="EY176" s="17">
        <v>11.73</v>
      </c>
      <c r="EZ176" s="17">
        <v>11.73</v>
      </c>
      <c r="FA176" s="17">
        <v>11.69</v>
      </c>
      <c r="FB176" s="17">
        <v>11.67</v>
      </c>
      <c r="FC176" s="17">
        <v>11.68</v>
      </c>
      <c r="FD176" s="17">
        <v>11.7</v>
      </c>
      <c r="FE176" s="17">
        <v>11.7</v>
      </c>
      <c r="FF176" s="17">
        <v>11.7</v>
      </c>
      <c r="FG176" s="17">
        <v>11.73</v>
      </c>
      <c r="FH176" s="17">
        <v>11.71</v>
      </c>
      <c r="FI176" s="17">
        <v>11.7</v>
      </c>
      <c r="FJ176" s="17">
        <v>11.68</v>
      </c>
      <c r="FK176" s="17">
        <v>11.66</v>
      </c>
      <c r="FL176" s="17">
        <v>11.67</v>
      </c>
      <c r="FM176" s="17">
        <v>11.67</v>
      </c>
      <c r="FN176" s="17">
        <v>11.66</v>
      </c>
      <c r="FO176" s="17">
        <v>11.7</v>
      </c>
      <c r="FP176" s="17">
        <v>11.73</v>
      </c>
      <c r="FQ176" s="17">
        <v>11.68</v>
      </c>
      <c r="FR176" s="17">
        <v>11.69</v>
      </c>
      <c r="FS176" s="17">
        <v>11.68</v>
      </c>
      <c r="FT176" s="17">
        <v>11.69</v>
      </c>
      <c r="FU176" s="17">
        <v>11.69</v>
      </c>
      <c r="FV176" s="17">
        <v>11.67</v>
      </c>
      <c r="FW176" s="17">
        <v>11.68</v>
      </c>
      <c r="FX176" s="17">
        <v>11.66</v>
      </c>
      <c r="FY176" s="17">
        <v>11.7</v>
      </c>
      <c r="FZ176" s="17">
        <v>11.7</v>
      </c>
      <c r="GA176" s="17">
        <v>11.69</v>
      </c>
      <c r="GB176" s="17">
        <v>11.7</v>
      </c>
      <c r="GC176" s="17">
        <v>11.71</v>
      </c>
      <c r="GD176" s="17">
        <v>11.69</v>
      </c>
      <c r="GE176" s="17">
        <v>11.68</v>
      </c>
      <c r="GF176" s="17">
        <v>11.66</v>
      </c>
      <c r="GG176" s="17">
        <v>11.61</v>
      </c>
      <c r="GH176" s="17">
        <v>11.64</v>
      </c>
      <c r="GI176" s="17">
        <v>11.63</v>
      </c>
      <c r="GJ176" s="17">
        <v>11.64</v>
      </c>
      <c r="GK176" s="17">
        <v>11.65</v>
      </c>
      <c r="GL176" s="17">
        <v>11.64</v>
      </c>
      <c r="GM176" s="17">
        <v>11.62</v>
      </c>
      <c r="GN176" s="17">
        <v>11.59</v>
      </c>
      <c r="GO176" s="17">
        <v>11.61</v>
      </c>
      <c r="GP176" s="17">
        <v>11.63</v>
      </c>
      <c r="GQ176" s="17">
        <v>11.65</v>
      </c>
      <c r="GR176" s="17">
        <v>11.63</v>
      </c>
      <c r="GS176" s="17">
        <v>11.63</v>
      </c>
      <c r="GT176" s="17">
        <v>11.63</v>
      </c>
      <c r="GU176" s="17">
        <v>11.62</v>
      </c>
      <c r="GV176" s="17">
        <v>11.65</v>
      </c>
      <c r="GW176" s="17">
        <v>11.63</v>
      </c>
      <c r="GX176" s="17">
        <v>11.64</v>
      </c>
      <c r="GY176" s="17">
        <v>11.66</v>
      </c>
      <c r="GZ176" s="17">
        <v>11.65</v>
      </c>
      <c r="HA176" s="17">
        <v>11.63</v>
      </c>
      <c r="HB176" s="17">
        <v>11.65</v>
      </c>
      <c r="HC176" s="17">
        <v>11.7</v>
      </c>
      <c r="HD176" s="17">
        <v>11.69</v>
      </c>
      <c r="HE176" s="17">
        <v>11.65</v>
      </c>
      <c r="HF176" s="17">
        <v>11.64</v>
      </c>
      <c r="HG176" s="17">
        <v>11.64</v>
      </c>
      <c r="HH176" s="17">
        <v>11.64</v>
      </c>
      <c r="HI176" s="17">
        <v>11.6</v>
      </c>
      <c r="HJ176" s="17">
        <v>11.59</v>
      </c>
      <c r="HK176" s="17">
        <v>11.63</v>
      </c>
      <c r="HL176" s="17">
        <v>11.6</v>
      </c>
      <c r="HM176" s="17">
        <v>11.56</v>
      </c>
      <c r="HN176" s="17">
        <v>11.56</v>
      </c>
      <c r="HO176" s="17">
        <v>11.6</v>
      </c>
      <c r="HP176" s="17">
        <v>11.6</v>
      </c>
      <c r="HQ176" s="17">
        <v>11.59</v>
      </c>
      <c r="HR176" s="17">
        <v>11.6</v>
      </c>
      <c r="HS176" s="17">
        <v>11.58</v>
      </c>
      <c r="HT176" s="17">
        <v>11.57</v>
      </c>
      <c r="HU176" s="17">
        <v>11.58</v>
      </c>
      <c r="HV176" s="17">
        <v>11.55</v>
      </c>
      <c r="HW176" s="17">
        <v>11.55</v>
      </c>
      <c r="HX176" s="17">
        <v>11.58</v>
      </c>
      <c r="HY176" s="17">
        <v>11.62</v>
      </c>
      <c r="HZ176" s="17">
        <v>11.63</v>
      </c>
      <c r="IA176" s="17">
        <v>11.65</v>
      </c>
      <c r="IB176" s="17">
        <v>11.61</v>
      </c>
      <c r="IC176" s="17">
        <v>11.62</v>
      </c>
      <c r="ID176" s="17">
        <v>11.61</v>
      </c>
      <c r="IE176" s="17">
        <v>11.61</v>
      </c>
      <c r="IF176" s="17">
        <v>11.65</v>
      </c>
      <c r="IG176" s="17">
        <v>11.68</v>
      </c>
      <c r="IH176" s="17">
        <v>11.71</v>
      </c>
      <c r="II176" s="17">
        <v>11.69</v>
      </c>
      <c r="IJ176" s="17">
        <v>11.72</v>
      </c>
      <c r="IK176" s="17">
        <v>11.71</v>
      </c>
      <c r="IL176" s="17">
        <v>11.73</v>
      </c>
      <c r="IM176" s="17">
        <v>11.72</v>
      </c>
      <c r="IN176" s="17">
        <v>11.71</v>
      </c>
      <c r="IO176" s="17">
        <v>11.73</v>
      </c>
      <c r="IP176" s="17">
        <v>11.77</v>
      </c>
      <c r="IQ176" s="17">
        <v>11.8</v>
      </c>
      <c r="IR176" s="17">
        <v>11.82</v>
      </c>
      <c r="IS176" s="17">
        <v>11.82</v>
      </c>
      <c r="IT176" s="17">
        <v>11.85</v>
      </c>
      <c r="IU176" s="17">
        <v>11.86</v>
      </c>
      <c r="IV176" s="17">
        <v>11.85</v>
      </c>
      <c r="IW176" s="17">
        <v>11.85</v>
      </c>
      <c r="IX176" s="17">
        <v>11.85</v>
      </c>
      <c r="IY176" s="17">
        <v>11.86</v>
      </c>
    </row>
    <row r="177" spans="1:259" x14ac:dyDescent="0.15">
      <c r="A177" s="17" t="s">
        <v>425</v>
      </c>
      <c r="B177" s="17" t="s">
        <v>426</v>
      </c>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c r="AA177" s="26"/>
      <c r="AB177" s="17"/>
      <c r="AC177" s="26"/>
      <c r="AD177" s="26"/>
      <c r="AE177" s="17"/>
      <c r="AF177" s="17"/>
      <c r="AG177" s="17"/>
      <c r="AH177" s="17"/>
      <c r="AI177" s="17"/>
      <c r="AJ177" s="17"/>
      <c r="AK177" s="17"/>
      <c r="AL177" s="17"/>
      <c r="AM177" s="17"/>
      <c r="AN177" s="17"/>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26"/>
      <c r="BK177" s="17"/>
      <c r="BL177" s="17"/>
      <c r="BM177" s="17"/>
      <c r="BN177" s="17"/>
      <c r="BO177" s="17"/>
      <c r="BP177" s="17"/>
      <c r="BQ177" s="17"/>
      <c r="BR177" s="17"/>
      <c r="BS177" s="17"/>
      <c r="BT177" s="17"/>
      <c r="BU177" s="17"/>
      <c r="BV177" s="17"/>
      <c r="BW177" s="17"/>
      <c r="BX177" s="26"/>
      <c r="BY177" s="26"/>
      <c r="BZ177" s="26"/>
      <c r="CA177" s="26"/>
      <c r="CB177" s="26"/>
      <c r="CC177" s="17"/>
      <c r="CD177" s="17"/>
      <c r="CE177" s="17"/>
      <c r="CF177" s="17"/>
      <c r="CG177" s="17"/>
      <c r="CH177" s="17"/>
      <c r="CI177" s="17"/>
      <c r="CJ177" s="26"/>
      <c r="CK177" s="17"/>
      <c r="CL177" s="17"/>
      <c r="CM177" s="17"/>
      <c r="CN177" s="17"/>
      <c r="CO177" s="17"/>
      <c r="CP177" s="17"/>
      <c r="CQ177" s="17"/>
      <c r="CR177" s="17"/>
      <c r="CS177" s="17"/>
      <c r="CT177" s="17"/>
      <c r="CU177" s="17"/>
      <c r="CV177" s="17"/>
      <c r="CW177" s="17"/>
      <c r="CX177" s="17"/>
      <c r="CY177" s="26"/>
      <c r="CZ177" s="26"/>
      <c r="DA177" s="26"/>
      <c r="DB177" s="17"/>
      <c r="DC177" s="17"/>
      <c r="DD177" s="17"/>
      <c r="DE177" s="17"/>
      <c r="DF177" s="17"/>
      <c r="DG177" s="17"/>
      <c r="DH177" s="26"/>
      <c r="DI177" s="17"/>
      <c r="DJ177" s="17"/>
      <c r="DK177" s="17"/>
      <c r="DL177" s="17"/>
      <c r="DM177" s="17">
        <v>9.64</v>
      </c>
      <c r="DN177" s="17">
        <v>9.65</v>
      </c>
      <c r="DO177" s="17">
        <v>9.65</v>
      </c>
      <c r="DP177" s="17">
        <v>9.65</v>
      </c>
      <c r="DQ177" s="17">
        <v>9.65</v>
      </c>
      <c r="DR177" s="17">
        <v>9.65</v>
      </c>
      <c r="DS177" s="17">
        <v>9.65</v>
      </c>
      <c r="DT177" s="17">
        <v>9.66</v>
      </c>
      <c r="DU177" s="17">
        <v>9.66</v>
      </c>
      <c r="DV177" s="17">
        <v>9.66</v>
      </c>
      <c r="DW177" s="17">
        <v>9.67</v>
      </c>
      <c r="DX177" s="17">
        <v>9.67</v>
      </c>
      <c r="DY177" s="17">
        <v>9.68</v>
      </c>
      <c r="DZ177" s="17">
        <v>9.67</v>
      </c>
      <c r="EA177" s="17">
        <v>9.68</v>
      </c>
      <c r="EB177" s="17">
        <v>9.67</v>
      </c>
      <c r="EC177" s="17">
        <v>9.67</v>
      </c>
      <c r="ED177" s="17">
        <v>9.67</v>
      </c>
      <c r="EE177" s="17">
        <v>9.67</v>
      </c>
      <c r="EF177" s="17">
        <v>9.67</v>
      </c>
      <c r="EG177" s="17">
        <v>9.67</v>
      </c>
      <c r="EH177" s="17">
        <v>9.67</v>
      </c>
      <c r="EI177" s="17">
        <v>9.67</v>
      </c>
      <c r="EJ177" s="17">
        <v>9.68</v>
      </c>
      <c r="EK177" s="17">
        <v>9.68</v>
      </c>
      <c r="EL177" s="17">
        <v>9.68</v>
      </c>
      <c r="EM177" s="17">
        <v>9.68</v>
      </c>
      <c r="EN177" s="17">
        <v>9.67</v>
      </c>
      <c r="EO177" s="17">
        <v>9.67</v>
      </c>
      <c r="EP177" s="17">
        <v>9.67</v>
      </c>
      <c r="EQ177" s="17">
        <v>9.68</v>
      </c>
      <c r="ER177" s="17">
        <v>9.67</v>
      </c>
      <c r="ES177" s="17">
        <v>9.67</v>
      </c>
      <c r="ET177" s="17">
        <v>9.67</v>
      </c>
      <c r="EU177" s="17">
        <v>9.67</v>
      </c>
      <c r="EV177" s="17">
        <v>9.67</v>
      </c>
      <c r="EW177" s="17">
        <v>9.66</v>
      </c>
      <c r="EX177" s="17">
        <v>9.66</v>
      </c>
      <c r="EY177" s="17">
        <v>9.65</v>
      </c>
      <c r="EZ177" s="17">
        <v>9.66</v>
      </c>
      <c r="FA177" s="17">
        <v>9.65</v>
      </c>
      <c r="FB177" s="17">
        <v>9.65</v>
      </c>
      <c r="FC177" s="17">
        <v>9.65</v>
      </c>
      <c r="FD177" s="17">
        <v>9.65</v>
      </c>
      <c r="FE177" s="17">
        <v>9.64</v>
      </c>
      <c r="FF177" s="17">
        <v>9.65</v>
      </c>
      <c r="FG177" s="17">
        <v>9.65</v>
      </c>
      <c r="FH177" s="17">
        <v>9.65</v>
      </c>
      <c r="FI177" s="17">
        <v>9.65</v>
      </c>
      <c r="FJ177" s="17">
        <v>9.65</v>
      </c>
      <c r="FK177" s="17">
        <v>9.65</v>
      </c>
      <c r="FL177" s="17">
        <v>9.65</v>
      </c>
      <c r="FM177" s="17">
        <v>9.65</v>
      </c>
      <c r="FN177" s="17">
        <v>9.65</v>
      </c>
      <c r="FO177" s="17">
        <v>9.65</v>
      </c>
      <c r="FP177" s="17">
        <v>9.66</v>
      </c>
      <c r="FQ177" s="17">
        <v>9.66</v>
      </c>
      <c r="FR177" s="17">
        <v>9.65</v>
      </c>
      <c r="FS177" s="17">
        <v>9.65</v>
      </c>
      <c r="FT177" s="17">
        <v>9.65</v>
      </c>
      <c r="FU177" s="17">
        <v>9.65</v>
      </c>
      <c r="FV177" s="17">
        <v>9.65</v>
      </c>
      <c r="FW177" s="17">
        <v>9.64</v>
      </c>
      <c r="FX177" s="17">
        <v>9.64</v>
      </c>
      <c r="FY177" s="17">
        <v>9.65</v>
      </c>
      <c r="FZ177" s="17">
        <v>9.66</v>
      </c>
      <c r="GA177" s="17">
        <v>9.67</v>
      </c>
      <c r="GB177" s="17">
        <v>9.67</v>
      </c>
      <c r="GC177" s="17">
        <v>9.66</v>
      </c>
      <c r="GD177" s="17">
        <v>9.66</v>
      </c>
      <c r="GE177" s="17">
        <v>9.65</v>
      </c>
      <c r="GF177" s="17">
        <v>9.65</v>
      </c>
      <c r="GG177" s="17">
        <v>9.64</v>
      </c>
      <c r="GH177" s="17">
        <v>9.6300000000000008</v>
      </c>
      <c r="GI177" s="17">
        <v>9.6300000000000008</v>
      </c>
      <c r="GJ177" s="17">
        <v>9.64</v>
      </c>
      <c r="GK177" s="17">
        <v>9.6300000000000008</v>
      </c>
      <c r="GL177" s="17">
        <v>9.6199999999999992</v>
      </c>
      <c r="GM177" s="17">
        <v>9.6199999999999992</v>
      </c>
      <c r="GN177" s="17">
        <v>9.6199999999999992</v>
      </c>
      <c r="GO177" s="17">
        <v>9.6300000000000008</v>
      </c>
      <c r="GP177" s="17">
        <v>9.6199999999999992</v>
      </c>
      <c r="GQ177" s="17">
        <v>9.6199999999999992</v>
      </c>
      <c r="GR177" s="17">
        <v>9.6199999999999992</v>
      </c>
      <c r="GS177" s="17">
        <v>9.6199999999999992</v>
      </c>
      <c r="GT177" s="17">
        <v>9.64</v>
      </c>
      <c r="GU177" s="17">
        <v>9.6199999999999992</v>
      </c>
      <c r="GV177" s="17">
        <v>9.6300000000000008</v>
      </c>
      <c r="GW177" s="17">
        <v>9.64</v>
      </c>
      <c r="GX177" s="17">
        <v>9.6300000000000008</v>
      </c>
      <c r="GY177" s="17">
        <v>9.6300000000000008</v>
      </c>
      <c r="GZ177" s="17">
        <v>9.6300000000000008</v>
      </c>
      <c r="HA177" s="17">
        <v>9.64</v>
      </c>
      <c r="HB177" s="17">
        <v>9.6300000000000008</v>
      </c>
      <c r="HC177" s="17">
        <v>9.64</v>
      </c>
      <c r="HD177" s="17">
        <v>9.64</v>
      </c>
      <c r="HE177" s="17">
        <v>9.6300000000000008</v>
      </c>
      <c r="HF177" s="17">
        <v>9.66</v>
      </c>
      <c r="HG177" s="17">
        <v>9.64</v>
      </c>
      <c r="HH177" s="17">
        <v>9.64</v>
      </c>
      <c r="HI177" s="17">
        <v>9.64</v>
      </c>
      <c r="HJ177" s="17">
        <v>9.64</v>
      </c>
      <c r="HK177" s="17">
        <v>9.64</v>
      </c>
      <c r="HL177" s="17">
        <v>9.64</v>
      </c>
      <c r="HM177" s="17">
        <v>9.6300000000000008</v>
      </c>
      <c r="HN177" s="17">
        <v>9.64</v>
      </c>
      <c r="HO177" s="17">
        <v>9.6300000000000008</v>
      </c>
      <c r="HP177" s="17">
        <v>9.6300000000000008</v>
      </c>
      <c r="HQ177" s="17">
        <v>9.6199999999999992</v>
      </c>
      <c r="HR177" s="17">
        <v>9.6199999999999992</v>
      </c>
      <c r="HS177" s="17">
        <v>9.6199999999999992</v>
      </c>
      <c r="HT177" s="17">
        <v>9.6199999999999992</v>
      </c>
      <c r="HU177" s="17">
        <v>9.61</v>
      </c>
      <c r="HV177" s="17">
        <v>9.61</v>
      </c>
      <c r="HW177" s="17">
        <v>9.6199999999999992</v>
      </c>
      <c r="HX177" s="17">
        <v>9.6300000000000008</v>
      </c>
      <c r="HY177" s="17">
        <v>9.6199999999999992</v>
      </c>
      <c r="HZ177" s="17">
        <v>9.6199999999999992</v>
      </c>
      <c r="IA177" s="17">
        <v>9.6199999999999992</v>
      </c>
      <c r="IB177" s="17">
        <v>9.6300000000000008</v>
      </c>
      <c r="IC177" s="17">
        <v>9.6199999999999992</v>
      </c>
      <c r="ID177" s="17">
        <v>9.6199999999999992</v>
      </c>
      <c r="IE177" s="17">
        <v>9.61</v>
      </c>
      <c r="IF177" s="17">
        <v>9.6199999999999992</v>
      </c>
      <c r="IG177" s="17">
        <v>9.6</v>
      </c>
      <c r="IH177" s="17">
        <v>9.61</v>
      </c>
      <c r="II177" s="17">
        <v>9.61</v>
      </c>
      <c r="IJ177" s="17">
        <v>9.61</v>
      </c>
      <c r="IK177" s="17">
        <v>9.59</v>
      </c>
      <c r="IL177" s="17">
        <v>9.6</v>
      </c>
      <c r="IM177" s="17">
        <v>9.61</v>
      </c>
      <c r="IN177" s="17">
        <v>9.61</v>
      </c>
      <c r="IO177" s="17">
        <v>9.6</v>
      </c>
      <c r="IP177" s="17">
        <v>9.61</v>
      </c>
      <c r="IQ177" s="17">
        <v>9.61</v>
      </c>
      <c r="IR177" s="17">
        <v>9.61</v>
      </c>
      <c r="IS177" s="17">
        <v>9.61</v>
      </c>
      <c r="IT177" s="17">
        <v>9.6199999999999992</v>
      </c>
      <c r="IU177" s="17">
        <v>9.6199999999999992</v>
      </c>
      <c r="IV177" s="17">
        <v>9.6199999999999992</v>
      </c>
      <c r="IW177" s="17">
        <v>9.6199999999999992</v>
      </c>
      <c r="IX177" s="17">
        <v>9.6199999999999992</v>
      </c>
      <c r="IY177" s="17">
        <v>9.6199999999999992</v>
      </c>
    </row>
    <row r="178" spans="1:259" x14ac:dyDescent="0.15">
      <c r="A178" s="17" t="s">
        <v>192</v>
      </c>
      <c r="B178" s="17" t="s">
        <v>193</v>
      </c>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c r="AA178" s="26"/>
      <c r="AB178" s="17"/>
      <c r="AC178" s="26"/>
      <c r="AD178" s="26"/>
      <c r="AE178" s="17"/>
      <c r="AF178" s="17"/>
      <c r="AG178" s="17"/>
      <c r="AH178" s="17"/>
      <c r="AI178" s="17"/>
      <c r="AJ178" s="17"/>
      <c r="AK178" s="17"/>
      <c r="AL178" s="17"/>
      <c r="AM178" s="17"/>
      <c r="AN178" s="17"/>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26"/>
      <c r="BK178" s="17"/>
      <c r="BL178" s="17"/>
      <c r="BM178" s="17"/>
      <c r="BN178" s="17"/>
      <c r="BO178" s="17"/>
      <c r="BP178" s="17"/>
      <c r="BQ178" s="17"/>
      <c r="BR178" s="17"/>
      <c r="BS178" s="17"/>
      <c r="BT178" s="17"/>
      <c r="BU178" s="17"/>
      <c r="BV178" s="17"/>
      <c r="BW178" s="17"/>
      <c r="BX178" s="26"/>
      <c r="BY178" s="26"/>
      <c r="BZ178" s="26"/>
      <c r="CA178" s="26"/>
      <c r="CB178" s="26"/>
      <c r="CC178" s="17"/>
      <c r="CD178" s="17"/>
      <c r="CE178" s="17"/>
      <c r="CF178" s="17"/>
      <c r="CG178" s="17"/>
      <c r="CH178" s="17"/>
      <c r="CI178" s="17"/>
      <c r="CJ178" s="26"/>
      <c r="CK178" s="17"/>
      <c r="CL178" s="17"/>
      <c r="CM178" s="17"/>
      <c r="CN178" s="17"/>
      <c r="CO178" s="17"/>
      <c r="CP178" s="17"/>
      <c r="CQ178" s="17"/>
      <c r="CR178" s="17"/>
      <c r="CS178" s="17"/>
      <c r="CT178" s="17"/>
      <c r="CU178" s="17"/>
      <c r="CV178" s="17"/>
      <c r="CW178" s="17"/>
      <c r="CX178" s="17"/>
      <c r="CY178" s="26"/>
      <c r="CZ178" s="26"/>
      <c r="DA178" s="26"/>
      <c r="DB178" s="17"/>
      <c r="DC178" s="17"/>
      <c r="DD178" s="17"/>
      <c r="DE178" s="17"/>
      <c r="DF178" s="17"/>
      <c r="DG178" s="17"/>
      <c r="DH178" s="26"/>
      <c r="DI178" s="17"/>
      <c r="DJ178" s="17"/>
      <c r="DK178" s="17"/>
      <c r="DL178" s="17"/>
      <c r="DM178" s="17">
        <v>23.35</v>
      </c>
      <c r="DN178" s="17">
        <v>23.32</v>
      </c>
      <c r="DO178" s="17">
        <v>23.35</v>
      </c>
      <c r="DP178" s="17">
        <v>23.32</v>
      </c>
      <c r="DQ178" s="17">
        <v>23.3</v>
      </c>
      <c r="DR178" s="17">
        <v>23.38</v>
      </c>
      <c r="DS178" s="17">
        <v>23.38</v>
      </c>
      <c r="DT178" s="17">
        <v>23.38</v>
      </c>
      <c r="DU178" s="17">
        <v>23.38</v>
      </c>
      <c r="DV178" s="17">
        <v>23.45</v>
      </c>
      <c r="DW178" s="17">
        <v>23.43</v>
      </c>
      <c r="DX178" s="17">
        <v>23.4</v>
      </c>
      <c r="DY178" s="17">
        <v>23.41</v>
      </c>
      <c r="DZ178" s="17">
        <v>23.36</v>
      </c>
      <c r="EA178" s="17">
        <v>23.4</v>
      </c>
      <c r="EB178" s="17">
        <v>23.36</v>
      </c>
      <c r="EC178" s="17">
        <v>23.35</v>
      </c>
      <c r="ED178" s="17">
        <v>23.35</v>
      </c>
      <c r="EE178" s="17">
        <v>23.36</v>
      </c>
      <c r="EF178" s="17">
        <v>23.32</v>
      </c>
      <c r="EG178" s="17">
        <v>23.3</v>
      </c>
      <c r="EH178" s="17">
        <v>23.3</v>
      </c>
      <c r="EI178" s="17">
        <v>23.28</v>
      </c>
      <c r="EJ178" s="17">
        <v>23.28</v>
      </c>
      <c r="EK178" s="17">
        <v>23.26</v>
      </c>
      <c r="EL178" s="17">
        <v>23.26</v>
      </c>
      <c r="EM178" s="17">
        <v>23.25</v>
      </c>
      <c r="EN178" s="17">
        <v>23.22</v>
      </c>
      <c r="EO178" s="17">
        <v>23.24</v>
      </c>
      <c r="EP178" s="17">
        <v>23.24</v>
      </c>
      <c r="EQ178" s="17">
        <v>23.23</v>
      </c>
      <c r="ER178" s="17">
        <v>23.26</v>
      </c>
      <c r="ES178" s="17">
        <v>23.27</v>
      </c>
      <c r="ET178" s="17">
        <v>23.27</v>
      </c>
      <c r="EU178" s="17">
        <v>23.25</v>
      </c>
      <c r="EV178" s="17">
        <v>23.24</v>
      </c>
      <c r="EW178" s="17">
        <v>23.25</v>
      </c>
      <c r="EX178" s="17">
        <v>23.24</v>
      </c>
      <c r="EY178" s="17">
        <v>23.22</v>
      </c>
      <c r="EZ178" s="17">
        <v>23.18</v>
      </c>
      <c r="FA178" s="17">
        <v>23.15</v>
      </c>
      <c r="FB178" s="17">
        <v>23.12</v>
      </c>
      <c r="FC178" s="17">
        <v>23.1</v>
      </c>
      <c r="FD178" s="17">
        <v>23.11</v>
      </c>
      <c r="FE178" s="17">
        <v>23.1</v>
      </c>
      <c r="FF178" s="17">
        <v>23.16</v>
      </c>
      <c r="FG178" s="17">
        <v>23.23</v>
      </c>
      <c r="FH178" s="17">
        <v>23.22</v>
      </c>
      <c r="FI178" s="17">
        <v>23.25</v>
      </c>
      <c r="FJ178" s="17">
        <v>23.25</v>
      </c>
      <c r="FK178" s="17">
        <v>23.28</v>
      </c>
      <c r="FL178" s="17">
        <v>23.29</v>
      </c>
      <c r="FM178" s="17">
        <v>23.28</v>
      </c>
      <c r="FN178" s="17">
        <v>23.31</v>
      </c>
      <c r="FO178" s="17">
        <v>23.32</v>
      </c>
      <c r="FP178" s="17">
        <v>23.35</v>
      </c>
      <c r="FQ178" s="17">
        <v>23.28</v>
      </c>
      <c r="FR178" s="17">
        <v>23.28</v>
      </c>
      <c r="FS178" s="17">
        <v>23.22</v>
      </c>
      <c r="FT178" s="17">
        <v>23.2</v>
      </c>
      <c r="FU178" s="17">
        <v>23.2</v>
      </c>
      <c r="FV178" s="17">
        <v>23.21</v>
      </c>
      <c r="FW178" s="17">
        <v>23.2</v>
      </c>
      <c r="FX178" s="17">
        <v>23.21</v>
      </c>
      <c r="FY178" s="17">
        <v>23.28</v>
      </c>
      <c r="FZ178" s="17">
        <v>23.23</v>
      </c>
      <c r="GA178" s="17">
        <v>23.28</v>
      </c>
      <c r="GB178" s="17">
        <v>23.25</v>
      </c>
      <c r="GC178" s="17">
        <v>23.27</v>
      </c>
      <c r="GD178" s="17">
        <v>23.25</v>
      </c>
      <c r="GE178" s="17">
        <v>23.24</v>
      </c>
      <c r="GF178" s="17">
        <v>23.25</v>
      </c>
      <c r="GG178" s="17">
        <v>23.21</v>
      </c>
      <c r="GH178" s="17">
        <v>23.2</v>
      </c>
      <c r="GI178" s="17">
        <v>23.16</v>
      </c>
      <c r="GJ178" s="17">
        <v>23.16</v>
      </c>
      <c r="GK178" s="17">
        <v>23.15</v>
      </c>
      <c r="GL178" s="17">
        <v>23.12</v>
      </c>
      <c r="GM178" s="17">
        <v>23.11</v>
      </c>
      <c r="GN178" s="17">
        <v>23.15</v>
      </c>
      <c r="GO178" s="17">
        <v>23.2</v>
      </c>
      <c r="GP178" s="17">
        <v>23.17</v>
      </c>
      <c r="GQ178" s="17">
        <v>23.16</v>
      </c>
      <c r="GR178" s="17">
        <v>23.17</v>
      </c>
      <c r="GS178" s="17">
        <v>23.18</v>
      </c>
      <c r="GT178" s="17">
        <v>23.21</v>
      </c>
      <c r="GU178" s="17">
        <v>23.25</v>
      </c>
      <c r="GV178" s="17">
        <v>23.3</v>
      </c>
      <c r="GW178" s="17">
        <v>23.39</v>
      </c>
      <c r="GX178" s="17">
        <v>23.35</v>
      </c>
      <c r="GY178" s="17">
        <v>23.32</v>
      </c>
      <c r="GZ178" s="17">
        <v>23.31</v>
      </c>
      <c r="HA178" s="17">
        <v>23.3</v>
      </c>
      <c r="HB178" s="17">
        <v>23.3</v>
      </c>
      <c r="HC178" s="17">
        <v>23.35</v>
      </c>
      <c r="HD178" s="17">
        <v>23.35</v>
      </c>
      <c r="HE178" s="17">
        <v>23.31</v>
      </c>
      <c r="HF178" s="17">
        <v>23.26</v>
      </c>
      <c r="HG178" s="17">
        <v>23.25</v>
      </c>
      <c r="HH178" s="17">
        <v>23.21</v>
      </c>
      <c r="HI178" s="17">
        <v>23.17</v>
      </c>
      <c r="HJ178" s="17">
        <v>23.13</v>
      </c>
      <c r="HK178" s="17">
        <v>23.14</v>
      </c>
      <c r="HL178" s="17">
        <v>23.15</v>
      </c>
      <c r="HM178" s="17">
        <v>23.19</v>
      </c>
      <c r="HN178" s="17">
        <v>23.2</v>
      </c>
      <c r="HO178" s="17">
        <v>23.19</v>
      </c>
      <c r="HP178" s="17">
        <v>23.2</v>
      </c>
      <c r="HQ178" s="17">
        <v>23.19</v>
      </c>
      <c r="HR178" s="17">
        <v>23.18</v>
      </c>
      <c r="HS178" s="17">
        <v>23.18</v>
      </c>
      <c r="HT178" s="17">
        <v>23.18</v>
      </c>
      <c r="HU178" s="17">
        <v>23.18</v>
      </c>
      <c r="HV178" s="17">
        <v>23.25</v>
      </c>
      <c r="HW178" s="17">
        <v>23.22</v>
      </c>
      <c r="HX178" s="17">
        <v>23.21</v>
      </c>
      <c r="HY178" s="17">
        <v>23.19</v>
      </c>
      <c r="HZ178" s="17">
        <v>23.18</v>
      </c>
      <c r="IA178" s="17">
        <v>23.16</v>
      </c>
      <c r="IB178" s="17">
        <v>23.14</v>
      </c>
      <c r="IC178" s="17">
        <v>23.14</v>
      </c>
      <c r="ID178" s="17">
        <v>23.14</v>
      </c>
      <c r="IE178" s="17">
        <v>23.14</v>
      </c>
      <c r="IF178" s="17">
        <v>23.14</v>
      </c>
      <c r="IG178" s="17">
        <v>23.14</v>
      </c>
      <c r="IH178" s="17">
        <v>23.16</v>
      </c>
      <c r="II178" s="17">
        <v>23.13</v>
      </c>
      <c r="IJ178" s="17">
        <v>23.11</v>
      </c>
      <c r="IK178" s="17">
        <v>23.1</v>
      </c>
      <c r="IL178" s="17">
        <v>23.09</v>
      </c>
      <c r="IM178" s="17">
        <v>23.11</v>
      </c>
      <c r="IN178" s="17">
        <v>23.11</v>
      </c>
      <c r="IO178" s="17">
        <v>23.11</v>
      </c>
      <c r="IP178" s="17">
        <v>23.1</v>
      </c>
      <c r="IQ178" s="17">
        <v>23.06</v>
      </c>
      <c r="IR178" s="17">
        <v>23.07</v>
      </c>
      <c r="IS178" s="17">
        <v>23.04</v>
      </c>
      <c r="IT178" s="17">
        <v>23.03</v>
      </c>
      <c r="IU178" s="17">
        <v>23.03</v>
      </c>
      <c r="IV178" s="17">
        <v>23.03</v>
      </c>
      <c r="IW178" s="17">
        <v>23.03</v>
      </c>
      <c r="IX178" s="17">
        <v>23.03</v>
      </c>
      <c r="IY178" s="17">
        <v>23.03</v>
      </c>
    </row>
    <row r="179" spans="1:259" x14ac:dyDescent="0.15">
      <c r="A179" s="17" t="s">
        <v>2844</v>
      </c>
      <c r="B179" s="17" t="s">
        <v>2845</v>
      </c>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c r="AA179" s="26"/>
      <c r="AB179" s="17"/>
      <c r="AC179" s="26"/>
      <c r="AD179" s="26"/>
      <c r="AE179" s="17"/>
      <c r="AF179" s="17"/>
      <c r="AG179" s="17"/>
      <c r="AH179" s="17"/>
      <c r="AI179" s="17"/>
      <c r="AJ179" s="17"/>
      <c r="AK179" s="17"/>
      <c r="AL179" s="17"/>
      <c r="AM179" s="17"/>
      <c r="AN179" s="17"/>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26"/>
      <c r="BK179" s="17"/>
      <c r="BL179" s="17"/>
      <c r="BM179" s="17"/>
      <c r="BN179" s="17"/>
      <c r="BO179" s="17"/>
      <c r="BP179" s="17"/>
      <c r="BQ179" s="17"/>
      <c r="BR179" s="17"/>
      <c r="BS179" s="17"/>
      <c r="BT179" s="17"/>
      <c r="BU179" s="17"/>
      <c r="BV179" s="17"/>
      <c r="BW179" s="17"/>
      <c r="BX179" s="26"/>
      <c r="BY179" s="26"/>
      <c r="BZ179" s="26"/>
      <c r="CA179" s="26"/>
      <c r="CB179" s="26"/>
      <c r="CC179" s="17"/>
      <c r="CD179" s="17"/>
      <c r="CE179" s="17"/>
      <c r="CF179" s="17"/>
      <c r="CG179" s="17"/>
      <c r="CH179" s="17"/>
      <c r="CI179" s="17"/>
      <c r="CJ179" s="26"/>
      <c r="CK179" s="17"/>
      <c r="CL179" s="17"/>
      <c r="CM179" s="17"/>
      <c r="CN179" s="17"/>
      <c r="CO179" s="17"/>
      <c r="CP179" s="17"/>
      <c r="CQ179" s="17"/>
      <c r="CR179" s="17"/>
      <c r="CS179" s="17"/>
      <c r="CT179" s="17"/>
      <c r="CU179" s="17"/>
      <c r="CV179" s="17"/>
      <c r="CW179" s="17"/>
      <c r="CX179" s="17"/>
      <c r="CY179" s="26"/>
      <c r="CZ179" s="26"/>
      <c r="DA179" s="26"/>
      <c r="DB179" s="17"/>
      <c r="DC179" s="17"/>
      <c r="DD179" s="17"/>
      <c r="DE179" s="17"/>
      <c r="DF179" s="17"/>
      <c r="DG179" s="17"/>
      <c r="DH179" s="26"/>
      <c r="DI179" s="17"/>
      <c r="DJ179" s="17"/>
      <c r="DK179" s="17"/>
      <c r="DL179" s="17"/>
      <c r="DM179" s="17">
        <v>17.78</v>
      </c>
      <c r="DN179" s="17">
        <v>17.78</v>
      </c>
      <c r="DO179" s="17">
        <v>17.78</v>
      </c>
      <c r="DP179" s="17">
        <v>17.78</v>
      </c>
      <c r="DQ179" s="17">
        <v>17.78</v>
      </c>
      <c r="DR179" s="17">
        <v>17.82</v>
      </c>
      <c r="DS179" s="17">
        <v>17.78</v>
      </c>
      <c r="DT179" s="17">
        <v>17.78</v>
      </c>
      <c r="DU179" s="17">
        <v>17.82</v>
      </c>
      <c r="DV179" s="17">
        <v>17.82</v>
      </c>
      <c r="DW179" s="17">
        <v>17.82</v>
      </c>
      <c r="DX179" s="17">
        <v>17.79</v>
      </c>
      <c r="DY179" s="17">
        <v>17.78</v>
      </c>
      <c r="DZ179" s="17">
        <v>17.760000000000002</v>
      </c>
      <c r="EA179" s="17">
        <v>17.71</v>
      </c>
      <c r="EB179" s="17">
        <v>17.71</v>
      </c>
      <c r="EC179" s="17">
        <v>17.71</v>
      </c>
      <c r="ED179" s="17">
        <v>17.71</v>
      </c>
      <c r="EE179" s="17">
        <v>17.72</v>
      </c>
      <c r="EF179" s="17">
        <v>17.72</v>
      </c>
      <c r="EG179" s="17">
        <v>17.72</v>
      </c>
      <c r="EH179" s="17">
        <v>17.72</v>
      </c>
      <c r="EI179" s="17">
        <v>17.75</v>
      </c>
      <c r="EJ179" s="17">
        <v>17.72</v>
      </c>
      <c r="EK179" s="17">
        <v>17.75</v>
      </c>
      <c r="EL179" s="17">
        <v>17.75</v>
      </c>
      <c r="EM179" s="17">
        <v>17.739999999999998</v>
      </c>
      <c r="EN179" s="17">
        <v>17.739999999999998</v>
      </c>
      <c r="EO179" s="17">
        <v>17.739999999999998</v>
      </c>
      <c r="EP179" s="17">
        <v>17.739999999999998</v>
      </c>
      <c r="EQ179" s="17">
        <v>17.739999999999998</v>
      </c>
      <c r="ER179" s="17">
        <v>17.75</v>
      </c>
      <c r="ES179" s="17">
        <v>17.75</v>
      </c>
      <c r="ET179" s="17">
        <v>17.75</v>
      </c>
      <c r="EU179" s="17">
        <v>17.75</v>
      </c>
      <c r="EV179" s="17">
        <v>17.75</v>
      </c>
      <c r="EW179" s="17">
        <v>17.73</v>
      </c>
      <c r="EX179" s="17">
        <v>17.739999999999998</v>
      </c>
      <c r="EY179" s="17">
        <v>17.739999999999998</v>
      </c>
      <c r="EZ179" s="17">
        <v>17.73</v>
      </c>
      <c r="FA179" s="17">
        <v>17.73</v>
      </c>
      <c r="FB179" s="17">
        <v>17.73</v>
      </c>
      <c r="FC179" s="17">
        <v>17.73</v>
      </c>
      <c r="FD179" s="17">
        <v>17.739999999999998</v>
      </c>
      <c r="FE179" s="17">
        <v>17.739999999999998</v>
      </c>
      <c r="FF179" s="17">
        <v>17.739999999999998</v>
      </c>
      <c r="FG179" s="17">
        <v>17.73</v>
      </c>
      <c r="FH179" s="17">
        <v>17.739999999999998</v>
      </c>
      <c r="FI179" s="17">
        <v>17.73</v>
      </c>
      <c r="FJ179" s="17">
        <v>17.739999999999998</v>
      </c>
      <c r="FK179" s="17">
        <v>17.739999999999998</v>
      </c>
      <c r="FL179" s="17">
        <v>17.73</v>
      </c>
      <c r="FM179" s="17">
        <v>17.75</v>
      </c>
      <c r="FN179" s="17">
        <v>17.75</v>
      </c>
      <c r="FO179" s="17">
        <v>17.96</v>
      </c>
      <c r="FP179" s="17">
        <v>17.95</v>
      </c>
      <c r="FQ179" s="17">
        <v>17.940000000000001</v>
      </c>
      <c r="FR179" s="17">
        <v>17.93</v>
      </c>
      <c r="FS179" s="17">
        <v>17.920000000000002</v>
      </c>
      <c r="FT179" s="17">
        <v>17.940000000000001</v>
      </c>
      <c r="FU179" s="17">
        <v>17.899999999999999</v>
      </c>
      <c r="FV179" s="17">
        <v>17.93</v>
      </c>
      <c r="FW179" s="17">
        <v>17.93</v>
      </c>
      <c r="FX179" s="17">
        <v>17.899999999999999</v>
      </c>
      <c r="FY179" s="17">
        <v>17.899999999999999</v>
      </c>
      <c r="FZ179" s="17">
        <v>17.920000000000002</v>
      </c>
      <c r="GA179" s="17">
        <v>17.91</v>
      </c>
      <c r="GB179" s="17">
        <v>17.91</v>
      </c>
      <c r="GC179" s="17">
        <v>17.89</v>
      </c>
      <c r="GD179" s="17">
        <v>17.88</v>
      </c>
      <c r="GE179" s="17">
        <v>17.88</v>
      </c>
      <c r="GF179" s="17">
        <v>17.86</v>
      </c>
      <c r="GG179" s="17">
        <v>17.84</v>
      </c>
      <c r="GH179" s="17">
        <v>17.86</v>
      </c>
      <c r="GI179" s="17">
        <v>17.86</v>
      </c>
      <c r="GJ179" s="17">
        <v>17.850000000000001</v>
      </c>
      <c r="GK179" s="17">
        <v>17.86</v>
      </c>
      <c r="GL179" s="17">
        <v>17.809999999999999</v>
      </c>
      <c r="GM179" s="17">
        <v>17.89</v>
      </c>
      <c r="GN179" s="17">
        <v>17.850000000000001</v>
      </c>
      <c r="GO179" s="17">
        <v>17.850000000000001</v>
      </c>
      <c r="GP179" s="17">
        <v>17.850000000000001</v>
      </c>
      <c r="GQ179" s="17">
        <v>17.87</v>
      </c>
      <c r="GR179" s="17">
        <v>17.86</v>
      </c>
      <c r="GS179" s="17">
        <v>17.88</v>
      </c>
      <c r="GT179" s="17">
        <v>17.87</v>
      </c>
      <c r="GU179" s="17">
        <v>17.899999999999999</v>
      </c>
      <c r="GV179" s="17">
        <v>17.899999999999999</v>
      </c>
      <c r="GW179" s="17">
        <v>17.87</v>
      </c>
      <c r="GX179" s="17">
        <v>17.86</v>
      </c>
      <c r="GY179" s="17">
        <v>17.84</v>
      </c>
      <c r="GZ179" s="17">
        <v>17.850000000000001</v>
      </c>
      <c r="HA179" s="17">
        <v>17.850000000000001</v>
      </c>
      <c r="HB179" s="17">
        <v>17.88</v>
      </c>
      <c r="HC179" s="17">
        <v>17.850000000000001</v>
      </c>
      <c r="HD179" s="17">
        <v>17.87</v>
      </c>
      <c r="HE179" s="17">
        <v>17.850000000000001</v>
      </c>
      <c r="HF179" s="17">
        <v>17.850000000000001</v>
      </c>
      <c r="HG179" s="17">
        <v>17.850000000000001</v>
      </c>
      <c r="HH179" s="17">
        <v>17.8</v>
      </c>
      <c r="HI179" s="17">
        <v>17.8</v>
      </c>
      <c r="HJ179" s="17">
        <v>17.89</v>
      </c>
      <c r="HK179" s="17">
        <v>17.89</v>
      </c>
      <c r="HL179" s="17">
        <v>17.88</v>
      </c>
      <c r="HM179" s="17">
        <v>17.89</v>
      </c>
      <c r="HN179" s="17">
        <v>17.850000000000001</v>
      </c>
      <c r="HO179" s="17">
        <v>17.86</v>
      </c>
      <c r="HP179" s="17">
        <v>17.86</v>
      </c>
      <c r="HQ179" s="17">
        <v>17.920000000000002</v>
      </c>
      <c r="HR179" s="17">
        <v>17.91</v>
      </c>
      <c r="HS179" s="17">
        <v>17.91</v>
      </c>
      <c r="HT179" s="17">
        <v>17.920000000000002</v>
      </c>
      <c r="HU179" s="17">
        <v>17.920000000000002</v>
      </c>
      <c r="HV179" s="17">
        <v>17.899999999999999</v>
      </c>
      <c r="HW179" s="17">
        <v>17.899999999999999</v>
      </c>
      <c r="HX179" s="17">
        <v>17.91</v>
      </c>
      <c r="HY179" s="17">
        <v>17.91</v>
      </c>
      <c r="HZ179" s="17">
        <v>17.899999999999999</v>
      </c>
      <c r="IA179" s="17">
        <v>17.899999999999999</v>
      </c>
      <c r="IB179" s="17">
        <v>17.899999999999999</v>
      </c>
      <c r="IC179" s="17">
        <v>17.89</v>
      </c>
      <c r="ID179" s="17">
        <v>17.86</v>
      </c>
      <c r="IE179" s="17">
        <v>17.86</v>
      </c>
      <c r="IF179" s="17">
        <v>17.899999999999999</v>
      </c>
      <c r="IG179" s="17">
        <v>17.899999999999999</v>
      </c>
      <c r="IH179" s="17">
        <v>17.86</v>
      </c>
      <c r="II179" s="17">
        <v>17.899999999999999</v>
      </c>
      <c r="IJ179" s="17">
        <v>17.89</v>
      </c>
      <c r="IK179" s="17">
        <v>17.89</v>
      </c>
      <c r="IL179" s="17">
        <v>17.899999999999999</v>
      </c>
      <c r="IM179" s="17">
        <v>17.899999999999999</v>
      </c>
      <c r="IN179" s="17">
        <v>17.88</v>
      </c>
      <c r="IO179" s="17">
        <v>17.88</v>
      </c>
      <c r="IP179" s="17">
        <v>17.87</v>
      </c>
      <c r="IQ179" s="17">
        <v>17.87</v>
      </c>
      <c r="IR179" s="17">
        <v>17.89</v>
      </c>
      <c r="IS179" s="17">
        <v>17.89</v>
      </c>
      <c r="IT179" s="17">
        <v>17.88</v>
      </c>
      <c r="IU179" s="17">
        <v>17.88</v>
      </c>
      <c r="IV179" s="17">
        <v>17.88</v>
      </c>
      <c r="IW179" s="17">
        <v>17.88</v>
      </c>
      <c r="IX179" s="17">
        <v>17.86</v>
      </c>
      <c r="IY179" s="17">
        <v>17.87</v>
      </c>
    </row>
    <row r="180" spans="1:259" x14ac:dyDescent="0.15">
      <c r="A180" s="17" t="s">
        <v>126</v>
      </c>
      <c r="B180" s="17" t="s">
        <v>127</v>
      </c>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c r="AA180" s="26"/>
      <c r="AB180" s="17"/>
      <c r="AC180" s="26"/>
      <c r="AD180" s="26"/>
      <c r="AE180" s="17"/>
      <c r="AF180" s="17"/>
      <c r="AG180" s="17"/>
      <c r="AH180" s="17"/>
      <c r="AI180" s="17"/>
      <c r="AJ180" s="17"/>
      <c r="AK180" s="17"/>
      <c r="AL180" s="17"/>
      <c r="AM180" s="17"/>
      <c r="AN180" s="17"/>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26"/>
      <c r="BK180" s="17"/>
      <c r="BL180" s="17"/>
      <c r="BM180" s="17"/>
      <c r="BN180" s="17"/>
      <c r="BO180" s="17"/>
      <c r="BP180" s="17"/>
      <c r="BQ180" s="17"/>
      <c r="BR180" s="17"/>
      <c r="BS180" s="17"/>
      <c r="BT180" s="17"/>
      <c r="BU180" s="17"/>
      <c r="BV180" s="17"/>
      <c r="BW180" s="17"/>
      <c r="BX180" s="26"/>
      <c r="BY180" s="26"/>
      <c r="BZ180" s="26"/>
      <c r="CA180" s="26"/>
      <c r="CB180" s="26"/>
      <c r="CC180" s="17"/>
      <c r="CD180" s="17"/>
      <c r="CE180" s="17"/>
      <c r="CF180" s="17"/>
      <c r="CG180" s="17"/>
      <c r="CH180" s="17"/>
      <c r="CI180" s="17"/>
      <c r="CJ180" s="26"/>
      <c r="CK180" s="17"/>
      <c r="CL180" s="17"/>
      <c r="CM180" s="17"/>
      <c r="CN180" s="17"/>
      <c r="CO180" s="17"/>
      <c r="CP180" s="17"/>
      <c r="CQ180" s="17"/>
      <c r="CR180" s="17"/>
      <c r="CS180" s="17"/>
      <c r="CT180" s="17"/>
      <c r="CU180" s="17"/>
      <c r="CV180" s="17"/>
      <c r="CW180" s="17"/>
      <c r="CX180" s="17"/>
      <c r="CY180" s="26"/>
      <c r="CZ180" s="26"/>
      <c r="DA180" s="26"/>
      <c r="DB180" s="17"/>
      <c r="DC180" s="17"/>
      <c r="DD180" s="17"/>
      <c r="DE180" s="17"/>
      <c r="DF180" s="17"/>
      <c r="DG180" s="17"/>
      <c r="DH180" s="26"/>
      <c r="DI180" s="17"/>
      <c r="DJ180" s="17"/>
      <c r="DK180" s="17"/>
      <c r="DL180" s="17"/>
      <c r="DM180" s="17">
        <v>20.399999999999999</v>
      </c>
      <c r="DN180" s="17">
        <v>20.41</v>
      </c>
      <c r="DO180" s="17">
        <v>20.41</v>
      </c>
      <c r="DP180" s="17">
        <v>20.399999999999999</v>
      </c>
      <c r="DQ180" s="17">
        <v>20.399999999999999</v>
      </c>
      <c r="DR180" s="17">
        <v>20.399999999999999</v>
      </c>
      <c r="DS180" s="17">
        <v>20.41</v>
      </c>
      <c r="DT180" s="17">
        <v>20.420000000000002</v>
      </c>
      <c r="DU180" s="17">
        <v>20.41</v>
      </c>
      <c r="DV180" s="17">
        <v>20.420000000000002</v>
      </c>
      <c r="DW180" s="17">
        <v>20.420000000000002</v>
      </c>
      <c r="DX180" s="17">
        <v>20.420000000000002</v>
      </c>
      <c r="DY180" s="17">
        <v>20.43</v>
      </c>
      <c r="DZ180" s="17">
        <v>20.43</v>
      </c>
      <c r="EA180" s="17">
        <v>20.41</v>
      </c>
      <c r="EB180" s="17">
        <v>20.41</v>
      </c>
      <c r="EC180" s="17">
        <v>20.399999999999999</v>
      </c>
      <c r="ED180" s="17">
        <v>20.39</v>
      </c>
      <c r="EE180" s="17">
        <v>20.38</v>
      </c>
      <c r="EF180" s="17">
        <v>20.39</v>
      </c>
      <c r="EG180" s="17">
        <v>20.37</v>
      </c>
      <c r="EH180" s="17">
        <v>20.39</v>
      </c>
      <c r="EI180" s="17">
        <v>20.39</v>
      </c>
      <c r="EJ180" s="17">
        <v>20.38</v>
      </c>
      <c r="EK180" s="17">
        <v>20.38</v>
      </c>
      <c r="EL180" s="17">
        <v>20.37</v>
      </c>
      <c r="EM180" s="17">
        <v>20.36</v>
      </c>
      <c r="EN180" s="17">
        <v>20.37</v>
      </c>
      <c r="EO180" s="17">
        <v>20.37</v>
      </c>
      <c r="EP180" s="17">
        <v>20.38</v>
      </c>
      <c r="EQ180" s="17">
        <v>20.36</v>
      </c>
      <c r="ER180" s="17">
        <v>20.36</v>
      </c>
      <c r="ES180" s="17">
        <v>20.36</v>
      </c>
      <c r="ET180" s="17">
        <v>20.36</v>
      </c>
      <c r="EU180" s="17">
        <v>20.36</v>
      </c>
      <c r="EV180" s="17">
        <v>20.36</v>
      </c>
      <c r="EW180" s="17">
        <v>20.350000000000001</v>
      </c>
      <c r="EX180" s="17">
        <v>20.36</v>
      </c>
      <c r="EY180" s="17">
        <v>20.38</v>
      </c>
      <c r="EZ180" s="17">
        <v>20.36</v>
      </c>
      <c r="FA180" s="17">
        <v>20.39</v>
      </c>
      <c r="FB180" s="17">
        <v>20.38</v>
      </c>
      <c r="FC180" s="17">
        <v>20.37</v>
      </c>
      <c r="FD180" s="17">
        <v>20.38</v>
      </c>
      <c r="FE180" s="17">
        <v>20.39</v>
      </c>
      <c r="FF180" s="17">
        <v>20.38</v>
      </c>
      <c r="FG180" s="17">
        <v>20.399999999999999</v>
      </c>
      <c r="FH180" s="17">
        <v>20.420000000000002</v>
      </c>
      <c r="FI180" s="17">
        <v>20.420000000000002</v>
      </c>
      <c r="FJ180" s="17">
        <v>20.420000000000002</v>
      </c>
      <c r="FK180" s="17">
        <v>20.41</v>
      </c>
      <c r="FL180" s="17">
        <v>20.41</v>
      </c>
      <c r="FM180" s="17">
        <v>20.399999999999999</v>
      </c>
      <c r="FN180" s="17">
        <v>20.420000000000002</v>
      </c>
      <c r="FO180" s="17">
        <v>20.41</v>
      </c>
      <c r="FP180" s="17">
        <v>20.41</v>
      </c>
      <c r="FQ180" s="17">
        <v>20.399999999999999</v>
      </c>
      <c r="FR180" s="17">
        <v>20.39</v>
      </c>
      <c r="FS180" s="17">
        <v>20.39</v>
      </c>
      <c r="FT180" s="17">
        <v>20.38</v>
      </c>
      <c r="FU180" s="17">
        <v>20.37</v>
      </c>
      <c r="FV180" s="17">
        <v>20.399999999999999</v>
      </c>
      <c r="FW180" s="17">
        <v>20.37</v>
      </c>
      <c r="FX180" s="17">
        <v>20.36</v>
      </c>
      <c r="FY180" s="17">
        <v>20.36</v>
      </c>
      <c r="FZ180" s="17">
        <v>20.39</v>
      </c>
      <c r="GA180" s="17">
        <v>20.37</v>
      </c>
      <c r="GB180" s="17">
        <v>20.39</v>
      </c>
      <c r="GC180" s="17">
        <v>20.39</v>
      </c>
      <c r="GD180" s="17">
        <v>20.38</v>
      </c>
      <c r="GE180" s="17">
        <v>20.39</v>
      </c>
      <c r="GF180" s="17">
        <v>20.39</v>
      </c>
      <c r="GG180" s="17">
        <v>20.38</v>
      </c>
      <c r="GH180" s="17">
        <v>20.37</v>
      </c>
      <c r="GI180" s="17">
        <v>20.37</v>
      </c>
      <c r="GJ180" s="17">
        <v>20.37</v>
      </c>
      <c r="GK180" s="17">
        <v>20.37</v>
      </c>
      <c r="GL180" s="17">
        <v>20.37</v>
      </c>
      <c r="GM180" s="17">
        <v>20.38</v>
      </c>
      <c r="GN180" s="17">
        <v>20.350000000000001</v>
      </c>
      <c r="GO180" s="17">
        <v>20.37</v>
      </c>
      <c r="GP180" s="17">
        <v>20.38</v>
      </c>
      <c r="GQ180" s="17">
        <v>20.39</v>
      </c>
      <c r="GR180" s="17">
        <v>20.39</v>
      </c>
      <c r="GS180" s="17">
        <v>20.41</v>
      </c>
      <c r="GT180" s="17">
        <v>20.41</v>
      </c>
      <c r="GU180" s="17">
        <v>20.399999999999999</v>
      </c>
      <c r="GV180" s="17">
        <v>20.399999999999999</v>
      </c>
      <c r="GW180" s="17">
        <v>20.41</v>
      </c>
      <c r="GX180" s="17">
        <v>20.39</v>
      </c>
      <c r="GY180" s="17">
        <v>20.399999999999999</v>
      </c>
      <c r="GZ180" s="17">
        <v>20.420000000000002</v>
      </c>
      <c r="HA180" s="17">
        <v>20.420000000000002</v>
      </c>
      <c r="HB180" s="17">
        <v>20.399999999999999</v>
      </c>
      <c r="HC180" s="17">
        <v>20.39</v>
      </c>
      <c r="HD180" s="17">
        <v>20.39</v>
      </c>
      <c r="HE180" s="17">
        <v>20.38</v>
      </c>
      <c r="HF180" s="17">
        <v>20.38</v>
      </c>
      <c r="HG180" s="17">
        <v>20.38</v>
      </c>
      <c r="HH180" s="17">
        <v>20.399999999999999</v>
      </c>
      <c r="HI180" s="17">
        <v>20.399999999999999</v>
      </c>
      <c r="HJ180" s="17">
        <v>20.51</v>
      </c>
      <c r="HK180" s="17">
        <v>20.45</v>
      </c>
      <c r="HL180" s="17">
        <v>20.48</v>
      </c>
      <c r="HM180" s="17">
        <v>20.5</v>
      </c>
      <c r="HN180" s="17">
        <v>20.45</v>
      </c>
      <c r="HO180" s="17">
        <v>20.49</v>
      </c>
      <c r="HP180" s="17">
        <v>20.48</v>
      </c>
      <c r="HQ180" s="17">
        <v>20.45</v>
      </c>
      <c r="HR180" s="17">
        <v>20.45</v>
      </c>
      <c r="HS180" s="17">
        <v>20.47</v>
      </c>
      <c r="HT180" s="17">
        <v>20.46</v>
      </c>
      <c r="HU180" s="17">
        <v>20.51</v>
      </c>
      <c r="HV180" s="17">
        <v>20.52</v>
      </c>
      <c r="HW180" s="17">
        <v>20.49</v>
      </c>
      <c r="HX180" s="17">
        <v>20.49</v>
      </c>
      <c r="HY180" s="17">
        <v>20.5</v>
      </c>
      <c r="HZ180" s="17">
        <v>20.51</v>
      </c>
      <c r="IA180" s="17">
        <v>20.55</v>
      </c>
      <c r="IB180" s="17">
        <v>20.54</v>
      </c>
      <c r="IC180" s="17">
        <v>20.51</v>
      </c>
      <c r="ID180" s="17">
        <v>20.53</v>
      </c>
      <c r="IE180" s="17">
        <v>20.52</v>
      </c>
      <c r="IF180" s="17">
        <v>20.5</v>
      </c>
      <c r="IG180" s="17">
        <v>20.49</v>
      </c>
      <c r="IH180" s="17">
        <v>20.47</v>
      </c>
      <c r="II180" s="17">
        <v>20.47</v>
      </c>
      <c r="IJ180" s="17">
        <v>20.45</v>
      </c>
      <c r="IK180" s="17">
        <v>20.49</v>
      </c>
      <c r="IL180" s="17">
        <v>20.5</v>
      </c>
      <c r="IM180" s="17">
        <v>20.49</v>
      </c>
      <c r="IN180" s="17">
        <v>20.48</v>
      </c>
      <c r="IO180" s="17">
        <v>20.47</v>
      </c>
      <c r="IP180" s="17">
        <v>20.51</v>
      </c>
      <c r="IQ180" s="17">
        <v>20.51</v>
      </c>
      <c r="IR180" s="17">
        <v>20.5</v>
      </c>
      <c r="IS180" s="17">
        <v>20.52</v>
      </c>
      <c r="IT180" s="17">
        <v>20.51</v>
      </c>
      <c r="IU180" s="17">
        <v>20.52</v>
      </c>
      <c r="IV180" s="17">
        <v>20.51</v>
      </c>
      <c r="IW180" s="17">
        <v>20.51</v>
      </c>
      <c r="IX180" s="17">
        <v>20.51</v>
      </c>
      <c r="IY180" s="17">
        <v>20.49</v>
      </c>
    </row>
    <row r="181" spans="1:259" x14ac:dyDescent="0.15">
      <c r="A181" s="17" t="s">
        <v>4681</v>
      </c>
      <c r="B181" s="17" t="s">
        <v>4747</v>
      </c>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c r="AA181" s="26"/>
      <c r="AB181" s="17"/>
      <c r="AC181" s="26"/>
      <c r="AD181" s="26"/>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26"/>
      <c r="BK181" s="17"/>
      <c r="BL181" s="17"/>
      <c r="BM181" s="17"/>
      <c r="BN181" s="17"/>
      <c r="BO181" s="17"/>
      <c r="BP181" s="17"/>
      <c r="BQ181" s="17"/>
      <c r="BR181" s="17"/>
      <c r="BS181" s="17"/>
      <c r="BT181" s="17"/>
      <c r="BU181" s="17"/>
      <c r="BV181" s="17"/>
      <c r="BW181" s="17"/>
      <c r="BX181" s="26"/>
      <c r="BY181" s="26"/>
      <c r="BZ181" s="26"/>
      <c r="CA181" s="26"/>
      <c r="CB181" s="26"/>
      <c r="CC181" s="17"/>
      <c r="CD181" s="17"/>
      <c r="CE181" s="17"/>
      <c r="CF181" s="17"/>
      <c r="CG181" s="17"/>
      <c r="CH181" s="17"/>
      <c r="CI181" s="17"/>
      <c r="CJ181" s="26"/>
      <c r="CK181" s="17"/>
      <c r="CL181" s="17"/>
      <c r="CM181" s="17"/>
      <c r="CN181" s="17"/>
      <c r="CO181" s="17"/>
      <c r="CP181" s="17"/>
      <c r="CQ181" s="17"/>
      <c r="CR181" s="17"/>
      <c r="CS181" s="17"/>
      <c r="CT181" s="17"/>
      <c r="CU181" s="17"/>
      <c r="CV181" s="17"/>
      <c r="CW181" s="17"/>
      <c r="CX181" s="17"/>
      <c r="CY181" s="26"/>
      <c r="CZ181" s="26"/>
      <c r="DA181" s="26"/>
      <c r="DB181" s="17"/>
      <c r="DC181" s="17"/>
      <c r="DD181" s="17"/>
      <c r="DE181" s="17"/>
      <c r="DF181" s="17"/>
      <c r="DG181" s="17"/>
      <c r="DH181" s="26"/>
      <c r="DI181" s="17"/>
      <c r="DJ181" s="17"/>
      <c r="DK181" s="17"/>
      <c r="DL181" s="17"/>
      <c r="DM181" s="17">
        <v>129.63</v>
      </c>
      <c r="DN181" s="17">
        <v>129.66</v>
      </c>
      <c r="DO181" s="17">
        <v>129.69999999999999</v>
      </c>
      <c r="DP181" s="17">
        <v>129.72999999999999</v>
      </c>
      <c r="DQ181" s="17">
        <v>129.79</v>
      </c>
      <c r="DR181" s="17">
        <v>129.91</v>
      </c>
      <c r="DS181" s="17">
        <v>129.91999999999999</v>
      </c>
      <c r="DT181" s="17">
        <v>129.88999999999999</v>
      </c>
      <c r="DU181" s="17">
        <v>129.94</v>
      </c>
      <c r="DV181" s="17">
        <v>129.94999999999999</v>
      </c>
      <c r="DW181" s="17">
        <v>129.93</v>
      </c>
      <c r="DX181" s="17">
        <v>129.9</v>
      </c>
      <c r="DY181" s="17">
        <v>129.88</v>
      </c>
      <c r="DZ181" s="17">
        <v>129.77000000000001</v>
      </c>
      <c r="EA181" s="17">
        <v>129.69</v>
      </c>
      <c r="EB181" s="17">
        <v>129.69</v>
      </c>
      <c r="EC181" s="17">
        <v>129.71</v>
      </c>
      <c r="ED181" s="17">
        <v>129.68</v>
      </c>
      <c r="EE181" s="17">
        <v>129.66999999999999</v>
      </c>
      <c r="EF181" s="17">
        <v>129.93</v>
      </c>
      <c r="EG181" s="17">
        <v>129.94999999999999</v>
      </c>
      <c r="EH181" s="17">
        <v>129.94</v>
      </c>
      <c r="EI181" s="17">
        <v>130.13</v>
      </c>
      <c r="EJ181" s="17">
        <v>130.06</v>
      </c>
      <c r="EK181" s="17">
        <v>130.15</v>
      </c>
      <c r="EL181" s="17">
        <v>130.16999999999999</v>
      </c>
      <c r="EM181" s="17">
        <v>130.04</v>
      </c>
      <c r="EN181" s="17">
        <v>130.01</v>
      </c>
      <c r="EO181" s="17">
        <v>130.13</v>
      </c>
      <c r="EP181" s="17">
        <v>130.09</v>
      </c>
      <c r="EQ181" s="17">
        <v>129.91999999999999</v>
      </c>
      <c r="ER181" s="17">
        <v>129.94</v>
      </c>
      <c r="ES181" s="17">
        <v>130.06</v>
      </c>
      <c r="ET181" s="17">
        <v>130.04</v>
      </c>
      <c r="EU181" s="17">
        <v>130.16</v>
      </c>
      <c r="EV181" s="17">
        <v>130.19</v>
      </c>
      <c r="EW181" s="17">
        <v>130.22999999999999</v>
      </c>
      <c r="EX181" s="17">
        <v>130.16</v>
      </c>
      <c r="EY181" s="17">
        <v>130.09</v>
      </c>
      <c r="EZ181" s="17">
        <v>130.09</v>
      </c>
      <c r="FA181" s="17">
        <v>130.18</v>
      </c>
      <c r="FB181" s="17">
        <v>130.04</v>
      </c>
      <c r="FC181" s="17">
        <v>130.07</v>
      </c>
      <c r="FD181" s="17">
        <v>130.08000000000001</v>
      </c>
      <c r="FE181" s="17">
        <v>130.13</v>
      </c>
      <c r="FF181" s="17">
        <v>130.1</v>
      </c>
      <c r="FG181" s="17">
        <v>130.08000000000001</v>
      </c>
      <c r="FH181" s="17">
        <v>130.07</v>
      </c>
      <c r="FI181" s="17">
        <v>130.03</v>
      </c>
      <c r="FJ181" s="17">
        <v>130</v>
      </c>
      <c r="FK181" s="17">
        <v>129.94</v>
      </c>
      <c r="FL181" s="17">
        <v>129.91</v>
      </c>
      <c r="FM181" s="17">
        <v>129.88999999999999</v>
      </c>
      <c r="FN181" s="17">
        <v>130.01</v>
      </c>
      <c r="FO181" s="17">
        <v>130.03</v>
      </c>
      <c r="FP181" s="17">
        <v>130.03</v>
      </c>
      <c r="FQ181" s="17">
        <v>130.01</v>
      </c>
      <c r="FR181" s="17">
        <v>129.99</v>
      </c>
      <c r="FS181" s="17">
        <v>129.99</v>
      </c>
      <c r="FT181" s="17">
        <v>129.97999999999999</v>
      </c>
      <c r="FU181" s="17">
        <v>130.03</v>
      </c>
      <c r="FV181" s="17">
        <v>130.02000000000001</v>
      </c>
      <c r="FW181" s="17">
        <v>129.96</v>
      </c>
      <c r="FX181" s="17">
        <v>129.96</v>
      </c>
      <c r="FY181" s="17">
        <v>130.09</v>
      </c>
      <c r="FZ181" s="17">
        <v>130.29</v>
      </c>
      <c r="GA181" s="17">
        <v>130.32</v>
      </c>
      <c r="GB181" s="17">
        <v>130.34</v>
      </c>
      <c r="GC181" s="17">
        <v>130.36000000000001</v>
      </c>
      <c r="GD181" s="17">
        <v>130.38</v>
      </c>
      <c r="GE181" s="17">
        <v>130.38</v>
      </c>
      <c r="GF181" s="17">
        <v>130.31</v>
      </c>
      <c r="GG181" s="17">
        <v>130.21</v>
      </c>
      <c r="GH181" s="17">
        <v>130.16</v>
      </c>
      <c r="GI181" s="17">
        <v>130.19</v>
      </c>
      <c r="GJ181" s="17">
        <v>130.19</v>
      </c>
      <c r="GK181" s="17">
        <v>130.11000000000001</v>
      </c>
      <c r="GL181" s="17">
        <v>130.09</v>
      </c>
      <c r="GM181" s="17">
        <v>130.05000000000001</v>
      </c>
      <c r="GN181" s="17">
        <v>130</v>
      </c>
      <c r="GO181" s="17">
        <v>130</v>
      </c>
      <c r="GP181" s="17">
        <v>129.94999999999999</v>
      </c>
      <c r="GQ181" s="17">
        <v>129.97</v>
      </c>
      <c r="GR181" s="17">
        <v>129.94</v>
      </c>
      <c r="GS181" s="17">
        <v>129.96</v>
      </c>
      <c r="GT181" s="17">
        <v>130.04</v>
      </c>
      <c r="GU181" s="17">
        <v>130.1</v>
      </c>
      <c r="GV181" s="17">
        <v>130.09</v>
      </c>
      <c r="GW181" s="17">
        <v>130.15</v>
      </c>
      <c r="GX181" s="17">
        <v>130.18</v>
      </c>
      <c r="GY181" s="17">
        <v>130.16999999999999</v>
      </c>
      <c r="GZ181" s="17">
        <v>130.22999999999999</v>
      </c>
      <c r="HA181" s="17">
        <v>130.28</v>
      </c>
      <c r="HB181" s="17">
        <v>130.44999999999999</v>
      </c>
      <c r="HC181" s="17">
        <v>130.51</v>
      </c>
      <c r="HD181" s="17">
        <v>130.69999999999999</v>
      </c>
      <c r="HE181" s="17">
        <v>130.54</v>
      </c>
      <c r="HF181" s="17">
        <v>130.5</v>
      </c>
      <c r="HG181" s="17">
        <v>130.41999999999999</v>
      </c>
      <c r="HH181" s="17">
        <v>130.4</v>
      </c>
      <c r="HI181" s="17">
        <v>130.31</v>
      </c>
      <c r="HJ181" s="17">
        <v>130.16999999999999</v>
      </c>
      <c r="HK181" s="17">
        <v>130.18</v>
      </c>
      <c r="HL181" s="17">
        <v>130.16999999999999</v>
      </c>
      <c r="HM181" s="17">
        <v>130.09</v>
      </c>
      <c r="HN181" s="17">
        <v>130.13</v>
      </c>
      <c r="HO181" s="17">
        <v>130.04</v>
      </c>
      <c r="HP181" s="17">
        <v>129.99</v>
      </c>
      <c r="HQ181" s="17">
        <v>129.9</v>
      </c>
      <c r="HR181" s="17">
        <v>129.94999999999999</v>
      </c>
      <c r="HS181" s="17">
        <v>130.09</v>
      </c>
      <c r="HT181" s="17">
        <v>130.27000000000001</v>
      </c>
      <c r="HU181" s="17">
        <v>130.32</v>
      </c>
      <c r="HV181" s="17">
        <v>130.28</v>
      </c>
      <c r="HW181" s="17">
        <v>130.38999999999999</v>
      </c>
      <c r="HX181" s="17">
        <v>130.36000000000001</v>
      </c>
      <c r="HY181" s="17">
        <v>130.37</v>
      </c>
      <c r="HZ181" s="17">
        <v>130.41</v>
      </c>
      <c r="IA181" s="17">
        <v>130.44999999999999</v>
      </c>
      <c r="IB181" s="17">
        <v>130.47</v>
      </c>
      <c r="IC181" s="17">
        <v>130.49</v>
      </c>
      <c r="ID181" s="17">
        <v>130.68</v>
      </c>
      <c r="IE181" s="17">
        <v>130.62</v>
      </c>
      <c r="IF181" s="17">
        <v>130.62</v>
      </c>
      <c r="IG181" s="17">
        <v>130.54</v>
      </c>
      <c r="IH181" s="17">
        <v>130.47</v>
      </c>
      <c r="II181" s="17">
        <v>130.4</v>
      </c>
      <c r="IJ181" s="17">
        <v>130.32</v>
      </c>
      <c r="IK181" s="17">
        <v>130.18</v>
      </c>
      <c r="IL181" s="17">
        <v>130.26</v>
      </c>
      <c r="IM181" s="17">
        <v>130.27000000000001</v>
      </c>
      <c r="IN181" s="17">
        <v>130.31</v>
      </c>
      <c r="IO181" s="17">
        <v>130.31</v>
      </c>
      <c r="IP181" s="17">
        <v>130.34</v>
      </c>
      <c r="IQ181" s="17">
        <v>130.28</v>
      </c>
      <c r="IR181" s="17">
        <v>130.18</v>
      </c>
      <c r="IS181" s="17">
        <v>130.11000000000001</v>
      </c>
      <c r="IT181" s="17">
        <v>129.83000000000001</v>
      </c>
      <c r="IU181" s="17">
        <v>129.85</v>
      </c>
      <c r="IV181" s="17">
        <v>129.84</v>
      </c>
      <c r="IW181" s="17">
        <v>129.96</v>
      </c>
      <c r="IX181" s="17">
        <v>129.96</v>
      </c>
      <c r="IY181" s="17">
        <v>130.19999999999999</v>
      </c>
    </row>
    <row r="182" spans="1:259" x14ac:dyDescent="0.15">
      <c r="A182" s="17" t="s">
        <v>413</v>
      </c>
      <c r="B182" s="17" t="s">
        <v>414</v>
      </c>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c r="AA182" s="26"/>
      <c r="AB182" s="17"/>
      <c r="AC182" s="26"/>
      <c r="AD182" s="26"/>
      <c r="AE182" s="17"/>
      <c r="AF182" s="17"/>
      <c r="AG182" s="17"/>
      <c r="AH182" s="17"/>
      <c r="AI182" s="17"/>
      <c r="AJ182" s="17"/>
      <c r="AK182" s="17"/>
      <c r="AL182" s="17"/>
      <c r="AM182" s="17"/>
      <c r="AN182" s="17"/>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26"/>
      <c r="BK182" s="17"/>
      <c r="BL182" s="17"/>
      <c r="BM182" s="17"/>
      <c r="BN182" s="17"/>
      <c r="BO182" s="17"/>
      <c r="BP182" s="17"/>
      <c r="BQ182" s="17"/>
      <c r="BR182" s="17"/>
      <c r="BS182" s="17"/>
      <c r="BT182" s="17"/>
      <c r="BU182" s="17"/>
      <c r="BV182" s="17"/>
      <c r="BW182" s="17"/>
      <c r="BX182" s="26"/>
      <c r="BY182" s="26"/>
      <c r="BZ182" s="26"/>
      <c r="CA182" s="26"/>
      <c r="CB182" s="26"/>
      <c r="CC182" s="17"/>
      <c r="CD182" s="17"/>
      <c r="CE182" s="17"/>
      <c r="CF182" s="17"/>
      <c r="CG182" s="17"/>
      <c r="CH182" s="17"/>
      <c r="CI182" s="17"/>
      <c r="CJ182" s="26"/>
      <c r="CK182" s="17"/>
      <c r="CL182" s="17"/>
      <c r="CM182" s="17"/>
      <c r="CN182" s="17"/>
      <c r="CO182" s="17"/>
      <c r="CP182" s="17"/>
      <c r="CQ182" s="17"/>
      <c r="CR182" s="17"/>
      <c r="CS182" s="17"/>
      <c r="CT182" s="17"/>
      <c r="CU182" s="17"/>
      <c r="CV182" s="17"/>
      <c r="CW182" s="17"/>
      <c r="CX182" s="17"/>
      <c r="CY182" s="26"/>
      <c r="CZ182" s="26"/>
      <c r="DA182" s="26"/>
      <c r="DB182" s="17"/>
      <c r="DC182" s="17"/>
      <c r="DD182" s="17"/>
      <c r="DE182" s="17"/>
      <c r="DF182" s="17"/>
      <c r="DG182" s="17"/>
      <c r="DH182" s="26"/>
      <c r="DI182" s="17"/>
      <c r="DJ182" s="17"/>
      <c r="DK182" s="17"/>
      <c r="DL182" s="17"/>
      <c r="DM182" s="17">
        <v>8.42</v>
      </c>
      <c r="DN182" s="17">
        <v>8.42</v>
      </c>
      <c r="DO182" s="17">
        <v>8.42</v>
      </c>
      <c r="DP182" s="17">
        <v>8.41</v>
      </c>
      <c r="DQ182" s="17">
        <v>8.43</v>
      </c>
      <c r="DR182" s="17">
        <v>8.42</v>
      </c>
      <c r="DS182" s="17">
        <v>8.43</v>
      </c>
      <c r="DT182" s="17">
        <v>8.43</v>
      </c>
      <c r="DU182" s="17">
        <v>8.43</v>
      </c>
      <c r="DV182" s="17">
        <v>8.43</v>
      </c>
      <c r="DW182" s="17">
        <v>8.42</v>
      </c>
      <c r="DX182" s="17">
        <v>8.43</v>
      </c>
      <c r="DY182" s="17">
        <v>8.42</v>
      </c>
      <c r="DZ182" s="17">
        <v>8.43</v>
      </c>
      <c r="EA182" s="17">
        <v>8.42</v>
      </c>
      <c r="EB182" s="17">
        <v>8.42</v>
      </c>
      <c r="EC182" s="17">
        <v>8.41</v>
      </c>
      <c r="ED182" s="17">
        <v>8.42</v>
      </c>
      <c r="EE182" s="17">
        <v>8.41</v>
      </c>
      <c r="EF182" s="17">
        <v>8.41</v>
      </c>
      <c r="EG182" s="17">
        <v>8.4</v>
      </c>
      <c r="EH182" s="17">
        <v>8.4</v>
      </c>
      <c r="EI182" s="17">
        <v>8.41</v>
      </c>
      <c r="EJ182" s="17">
        <v>8.41</v>
      </c>
      <c r="EK182" s="17">
        <v>8.4</v>
      </c>
      <c r="EL182" s="17">
        <v>8.4</v>
      </c>
      <c r="EM182" s="17">
        <v>8.4</v>
      </c>
      <c r="EN182" s="17">
        <v>8.4</v>
      </c>
      <c r="EO182" s="17">
        <v>8.4</v>
      </c>
      <c r="EP182" s="17">
        <v>8.4</v>
      </c>
      <c r="EQ182" s="17">
        <v>8.4</v>
      </c>
      <c r="ER182" s="17">
        <v>8.4</v>
      </c>
      <c r="ES182" s="17">
        <v>8.4</v>
      </c>
      <c r="ET182" s="17">
        <v>8.4</v>
      </c>
      <c r="EU182" s="17">
        <v>8.39</v>
      </c>
      <c r="EV182" s="17">
        <v>8.39</v>
      </c>
      <c r="EW182" s="17">
        <v>8.39</v>
      </c>
      <c r="EX182" s="17">
        <v>8.4</v>
      </c>
      <c r="EY182" s="17">
        <v>8.39</v>
      </c>
      <c r="EZ182" s="17">
        <v>8.39</v>
      </c>
      <c r="FA182" s="17">
        <v>8.4</v>
      </c>
      <c r="FB182" s="17">
        <v>8.39</v>
      </c>
      <c r="FC182" s="17">
        <v>8.3800000000000008</v>
      </c>
      <c r="FD182" s="17">
        <v>8.3800000000000008</v>
      </c>
      <c r="FE182" s="17">
        <v>8.39</v>
      </c>
      <c r="FF182" s="17">
        <v>8.39</v>
      </c>
      <c r="FG182" s="17">
        <v>8.39</v>
      </c>
      <c r="FH182" s="17">
        <v>8.39</v>
      </c>
      <c r="FI182" s="17">
        <v>8.3800000000000008</v>
      </c>
      <c r="FJ182" s="17">
        <v>8.39</v>
      </c>
      <c r="FK182" s="17">
        <v>8.39</v>
      </c>
      <c r="FL182" s="17">
        <v>8.39</v>
      </c>
      <c r="FM182" s="17">
        <v>8.39</v>
      </c>
      <c r="FN182" s="17">
        <v>8.39</v>
      </c>
      <c r="FO182" s="17">
        <v>8.39</v>
      </c>
      <c r="FP182" s="17">
        <v>8.39</v>
      </c>
      <c r="FQ182" s="17">
        <v>8.39</v>
      </c>
      <c r="FR182" s="17">
        <v>8.39</v>
      </c>
      <c r="FS182" s="17">
        <v>8.39</v>
      </c>
      <c r="FT182" s="17">
        <v>8.3800000000000008</v>
      </c>
      <c r="FU182" s="17">
        <v>8.3699999999999992</v>
      </c>
      <c r="FV182" s="17">
        <v>8.39</v>
      </c>
      <c r="FW182" s="17">
        <v>8.4</v>
      </c>
      <c r="FX182" s="17">
        <v>8.4</v>
      </c>
      <c r="FY182" s="17">
        <v>8.4</v>
      </c>
      <c r="FZ182" s="17">
        <v>8.39</v>
      </c>
      <c r="GA182" s="17">
        <v>8.39</v>
      </c>
      <c r="GB182" s="17">
        <v>8.39</v>
      </c>
      <c r="GC182" s="17">
        <v>8.4</v>
      </c>
      <c r="GD182" s="17">
        <v>8.3800000000000008</v>
      </c>
      <c r="GE182" s="17">
        <v>8.39</v>
      </c>
      <c r="GF182" s="17">
        <v>8.39</v>
      </c>
      <c r="GG182" s="17">
        <v>8.39</v>
      </c>
      <c r="GH182" s="17">
        <v>8.39</v>
      </c>
      <c r="GI182" s="17">
        <v>8.3800000000000008</v>
      </c>
      <c r="GJ182" s="17">
        <v>8.36</v>
      </c>
      <c r="GK182" s="17">
        <v>8.36</v>
      </c>
      <c r="GL182" s="17">
        <v>8.35</v>
      </c>
      <c r="GM182" s="17">
        <v>8.36</v>
      </c>
      <c r="GN182" s="17">
        <v>8.36</v>
      </c>
      <c r="GO182" s="17">
        <v>8.35</v>
      </c>
      <c r="GP182" s="17">
        <v>8.35</v>
      </c>
      <c r="GQ182" s="17">
        <v>8.36</v>
      </c>
      <c r="GR182" s="17">
        <v>8.36</v>
      </c>
      <c r="GS182" s="17">
        <v>8.35</v>
      </c>
      <c r="GT182" s="17">
        <v>8.36</v>
      </c>
      <c r="GU182" s="17">
        <v>8.3699999999999992</v>
      </c>
      <c r="GV182" s="17">
        <v>8.36</v>
      </c>
      <c r="GW182" s="17">
        <v>8.36</v>
      </c>
      <c r="GX182" s="17">
        <v>8.36</v>
      </c>
      <c r="GY182" s="17">
        <v>8.3699999999999992</v>
      </c>
      <c r="GZ182" s="17">
        <v>8.3699999999999992</v>
      </c>
      <c r="HA182" s="17">
        <v>8.36</v>
      </c>
      <c r="HB182" s="17">
        <v>8.36</v>
      </c>
      <c r="HC182" s="17">
        <v>8.3800000000000008</v>
      </c>
      <c r="HD182" s="17">
        <v>8.3699999999999992</v>
      </c>
      <c r="HE182" s="17">
        <v>8.3800000000000008</v>
      </c>
      <c r="HF182" s="17">
        <v>8.3699999999999992</v>
      </c>
      <c r="HG182" s="17">
        <v>8.3699999999999992</v>
      </c>
      <c r="HH182" s="17">
        <v>8.35</v>
      </c>
      <c r="HI182" s="17">
        <v>8.36</v>
      </c>
      <c r="HJ182" s="17">
        <v>8.36</v>
      </c>
      <c r="HK182" s="17">
        <v>8.35</v>
      </c>
      <c r="HL182" s="17">
        <v>8.35</v>
      </c>
      <c r="HM182" s="17">
        <v>8.34</v>
      </c>
      <c r="HN182" s="17">
        <v>8.34</v>
      </c>
      <c r="HO182" s="17">
        <v>8.33</v>
      </c>
      <c r="HP182" s="17">
        <v>8.33</v>
      </c>
      <c r="HQ182" s="17">
        <v>8.34</v>
      </c>
      <c r="HR182" s="17">
        <v>8.33</v>
      </c>
      <c r="HS182" s="17">
        <v>8.35</v>
      </c>
      <c r="HT182" s="17">
        <v>8.35</v>
      </c>
      <c r="HU182" s="17">
        <v>8.35</v>
      </c>
      <c r="HV182" s="17">
        <v>8.34</v>
      </c>
      <c r="HW182" s="17">
        <v>8.33</v>
      </c>
      <c r="HX182" s="17">
        <v>8.32</v>
      </c>
      <c r="HY182" s="17">
        <v>8.32</v>
      </c>
      <c r="HZ182" s="17">
        <v>8.32</v>
      </c>
      <c r="IA182" s="17">
        <v>8.32</v>
      </c>
      <c r="IB182" s="17">
        <v>8.33</v>
      </c>
      <c r="IC182" s="17">
        <v>8.32</v>
      </c>
      <c r="ID182" s="17">
        <v>8.32</v>
      </c>
      <c r="IE182" s="17">
        <v>8.32</v>
      </c>
      <c r="IF182" s="17">
        <v>8.31</v>
      </c>
      <c r="IG182" s="17">
        <v>8.33</v>
      </c>
      <c r="IH182" s="17">
        <v>8.33</v>
      </c>
      <c r="II182" s="17">
        <v>8.32</v>
      </c>
      <c r="IJ182" s="17">
        <v>8.31</v>
      </c>
      <c r="IK182" s="17">
        <v>8.31</v>
      </c>
      <c r="IL182" s="17">
        <v>8.31</v>
      </c>
      <c r="IM182" s="17">
        <v>8.32</v>
      </c>
      <c r="IN182" s="17">
        <v>8.32</v>
      </c>
      <c r="IO182" s="17">
        <v>8.33</v>
      </c>
      <c r="IP182" s="17">
        <v>8.34</v>
      </c>
      <c r="IQ182" s="17">
        <v>8.34</v>
      </c>
      <c r="IR182" s="17">
        <v>8.35</v>
      </c>
      <c r="IS182" s="17">
        <v>8.35</v>
      </c>
      <c r="IT182" s="17">
        <v>8.35</v>
      </c>
      <c r="IU182" s="17">
        <v>8.36</v>
      </c>
      <c r="IV182" s="17">
        <v>8.36</v>
      </c>
      <c r="IW182" s="17">
        <v>8.35</v>
      </c>
      <c r="IX182" s="17">
        <v>8.35</v>
      </c>
      <c r="IY182" s="17">
        <v>8.35</v>
      </c>
    </row>
    <row r="183" spans="1:259" x14ac:dyDescent="0.15">
      <c r="A183" s="17" t="s">
        <v>132</v>
      </c>
      <c r="B183" s="17" t="s">
        <v>133</v>
      </c>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c r="AA183" s="26"/>
      <c r="AB183" s="17"/>
      <c r="AC183" s="26"/>
      <c r="AD183" s="26"/>
      <c r="AE183" s="17"/>
      <c r="AF183" s="17"/>
      <c r="AG183" s="17"/>
      <c r="AH183" s="17"/>
      <c r="AI183" s="17"/>
      <c r="AJ183" s="17"/>
      <c r="AK183" s="17"/>
      <c r="AL183" s="17"/>
      <c r="AM183" s="17"/>
      <c r="AN183" s="17"/>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26"/>
      <c r="BK183" s="17"/>
      <c r="BL183" s="17"/>
      <c r="BM183" s="17"/>
      <c r="BN183" s="17"/>
      <c r="BO183" s="17"/>
      <c r="BP183" s="17"/>
      <c r="BQ183" s="17"/>
      <c r="BR183" s="17"/>
      <c r="BS183" s="17"/>
      <c r="BT183" s="17"/>
      <c r="BU183" s="17"/>
      <c r="BV183" s="17"/>
      <c r="BW183" s="17"/>
      <c r="BX183" s="26"/>
      <c r="BY183" s="26"/>
      <c r="BZ183" s="26"/>
      <c r="CA183" s="26"/>
      <c r="CB183" s="26"/>
      <c r="CC183" s="17"/>
      <c r="CD183" s="17"/>
      <c r="CE183" s="17"/>
      <c r="CF183" s="17"/>
      <c r="CG183" s="17"/>
      <c r="CH183" s="17"/>
      <c r="CI183" s="17"/>
      <c r="CJ183" s="26"/>
      <c r="CK183" s="17"/>
      <c r="CL183" s="17"/>
      <c r="CM183" s="17"/>
      <c r="CN183" s="17"/>
      <c r="CO183" s="17"/>
      <c r="CP183" s="17"/>
      <c r="CQ183" s="17"/>
      <c r="CR183" s="17"/>
      <c r="CS183" s="17"/>
      <c r="CT183" s="17"/>
      <c r="CU183" s="17"/>
      <c r="CV183" s="17"/>
      <c r="CW183" s="17"/>
      <c r="CX183" s="17"/>
      <c r="CY183" s="26"/>
      <c r="CZ183" s="26"/>
      <c r="DA183" s="26"/>
      <c r="DB183" s="17"/>
      <c r="DC183" s="17"/>
      <c r="DD183" s="17"/>
      <c r="DE183" s="17"/>
      <c r="DF183" s="17"/>
      <c r="DG183" s="17"/>
      <c r="DH183" s="26"/>
      <c r="DI183" s="17"/>
      <c r="DJ183" s="17"/>
      <c r="DK183" s="17"/>
      <c r="DL183" s="17"/>
      <c r="DM183" s="17">
        <v>10.76</v>
      </c>
      <c r="DN183" s="17">
        <v>10.76</v>
      </c>
      <c r="DO183" s="17">
        <v>10.76</v>
      </c>
      <c r="DP183" s="17">
        <v>10.76</v>
      </c>
      <c r="DQ183" s="17">
        <v>10.76</v>
      </c>
      <c r="DR183" s="17">
        <v>10.76</v>
      </c>
      <c r="DS183" s="17">
        <v>10.76</v>
      </c>
      <c r="DT183" s="17">
        <v>10.76</v>
      </c>
      <c r="DU183" s="17">
        <v>10.76</v>
      </c>
      <c r="DV183" s="17">
        <v>10.76</v>
      </c>
      <c r="DW183" s="17">
        <v>10.76</v>
      </c>
      <c r="DX183" s="17">
        <v>10.76</v>
      </c>
      <c r="DY183" s="17">
        <v>10.76</v>
      </c>
      <c r="DZ183" s="17">
        <v>10.76</v>
      </c>
      <c r="EA183" s="17">
        <v>10.76</v>
      </c>
      <c r="EB183" s="17">
        <v>10.76</v>
      </c>
      <c r="EC183" s="17">
        <v>10.76</v>
      </c>
      <c r="ED183" s="17">
        <v>10.76</v>
      </c>
      <c r="EE183" s="17">
        <v>10.76</v>
      </c>
      <c r="EF183" s="17">
        <v>10.76</v>
      </c>
      <c r="EG183" s="17">
        <v>10.76</v>
      </c>
      <c r="EH183" s="17">
        <v>10.76</v>
      </c>
      <c r="EI183" s="17">
        <v>10.76</v>
      </c>
      <c r="EJ183" s="17">
        <v>10.76</v>
      </c>
      <c r="EK183" s="17">
        <v>10.76</v>
      </c>
      <c r="EL183" s="17">
        <v>10.76</v>
      </c>
      <c r="EM183" s="17">
        <v>10.76</v>
      </c>
      <c r="EN183" s="17">
        <v>10.76</v>
      </c>
      <c r="EO183" s="17">
        <v>10.76</v>
      </c>
      <c r="EP183" s="17">
        <v>10.76</v>
      </c>
      <c r="EQ183" s="17">
        <v>10.76</v>
      </c>
      <c r="ER183" s="17">
        <v>10.76</v>
      </c>
      <c r="ES183" s="17">
        <v>10.76</v>
      </c>
      <c r="ET183" s="17">
        <v>10.76</v>
      </c>
      <c r="EU183" s="17">
        <v>10.76</v>
      </c>
      <c r="EV183" s="17">
        <v>10.76</v>
      </c>
      <c r="EW183" s="17">
        <v>10.76</v>
      </c>
      <c r="EX183" s="17">
        <v>10.76</v>
      </c>
      <c r="EY183" s="17">
        <v>10.76</v>
      </c>
      <c r="EZ183" s="17">
        <v>10.76</v>
      </c>
      <c r="FA183" s="17">
        <v>10.76</v>
      </c>
      <c r="FB183" s="17">
        <v>10.76</v>
      </c>
      <c r="FC183" s="17">
        <v>10.76</v>
      </c>
      <c r="FD183" s="17">
        <v>10.76</v>
      </c>
      <c r="FE183" s="17">
        <v>10.76</v>
      </c>
      <c r="FF183" s="17">
        <v>10.76</v>
      </c>
      <c r="FG183" s="17">
        <v>10.76</v>
      </c>
      <c r="FH183" s="17">
        <v>10.76</v>
      </c>
      <c r="FI183" s="17">
        <v>10.76</v>
      </c>
      <c r="FJ183" s="17">
        <v>10.76</v>
      </c>
      <c r="FK183" s="17">
        <v>10.76</v>
      </c>
      <c r="FL183" s="17">
        <v>10.76</v>
      </c>
      <c r="FM183" s="17">
        <v>10.76</v>
      </c>
      <c r="FN183" s="17">
        <v>10.76</v>
      </c>
      <c r="FO183" s="17">
        <v>10.76</v>
      </c>
      <c r="FP183" s="17">
        <v>10.76</v>
      </c>
      <c r="FQ183" s="17">
        <v>10.76</v>
      </c>
      <c r="FR183" s="17">
        <v>10.76</v>
      </c>
      <c r="FS183" s="17">
        <v>10.76</v>
      </c>
      <c r="FT183" s="17">
        <v>10.76</v>
      </c>
      <c r="FU183" s="17">
        <v>10.76</v>
      </c>
      <c r="FV183" s="17">
        <v>10.76</v>
      </c>
      <c r="FW183" s="17">
        <v>10.76</v>
      </c>
      <c r="FX183" s="17">
        <v>10.76</v>
      </c>
      <c r="FY183" s="17">
        <v>10.76</v>
      </c>
      <c r="FZ183" s="17">
        <v>10.76</v>
      </c>
      <c r="GA183" s="17">
        <v>10.76</v>
      </c>
      <c r="GB183" s="17">
        <v>10.76</v>
      </c>
      <c r="GC183" s="17">
        <v>10.76</v>
      </c>
      <c r="GD183" s="17">
        <v>10.76</v>
      </c>
      <c r="GE183" s="17">
        <v>10.76</v>
      </c>
      <c r="GF183" s="17">
        <v>10.76</v>
      </c>
      <c r="GG183" s="17">
        <v>10.76</v>
      </c>
      <c r="GH183" s="17">
        <v>10.76</v>
      </c>
      <c r="GI183" s="17">
        <v>10.76</v>
      </c>
      <c r="GJ183" s="17">
        <v>10.76</v>
      </c>
      <c r="GK183" s="17">
        <v>10.76</v>
      </c>
      <c r="GL183" s="17">
        <v>10.76</v>
      </c>
      <c r="GM183" s="17">
        <v>10.76</v>
      </c>
      <c r="GN183" s="17">
        <v>10.76</v>
      </c>
      <c r="GO183" s="17">
        <v>10.76</v>
      </c>
      <c r="GP183" s="17">
        <v>10.76</v>
      </c>
      <c r="GQ183" s="17">
        <v>10.76</v>
      </c>
      <c r="GR183" s="17">
        <v>10.76</v>
      </c>
      <c r="GS183" s="17">
        <v>10.76</v>
      </c>
      <c r="GT183" s="17">
        <v>10.76</v>
      </c>
      <c r="GU183" s="17">
        <v>10.76</v>
      </c>
      <c r="GV183" s="17">
        <v>10.76</v>
      </c>
      <c r="GW183" s="17">
        <v>10.76</v>
      </c>
      <c r="GX183" s="17">
        <v>10.76</v>
      </c>
      <c r="GY183" s="17">
        <v>10.76</v>
      </c>
      <c r="GZ183" s="17">
        <v>10.76</v>
      </c>
      <c r="HA183" s="17">
        <v>10.76</v>
      </c>
      <c r="HB183" s="17">
        <v>10.76</v>
      </c>
      <c r="HC183" s="17">
        <v>10.76</v>
      </c>
      <c r="HD183" s="17">
        <v>10.76</v>
      </c>
      <c r="HE183" s="17">
        <v>10.76</v>
      </c>
      <c r="HF183" s="17">
        <v>10.76</v>
      </c>
      <c r="HG183" s="17">
        <v>10.76</v>
      </c>
      <c r="HH183" s="17">
        <v>10.76</v>
      </c>
      <c r="HI183" s="17">
        <v>10.76</v>
      </c>
      <c r="HJ183" s="17">
        <v>10.76</v>
      </c>
      <c r="HK183" s="17">
        <v>10.76</v>
      </c>
      <c r="HL183" s="17">
        <v>10.76</v>
      </c>
      <c r="HM183" s="17">
        <v>10.76</v>
      </c>
      <c r="HN183" s="17">
        <v>10.76</v>
      </c>
      <c r="HO183" s="17">
        <v>10.76</v>
      </c>
      <c r="HP183" s="17">
        <v>10.76</v>
      </c>
      <c r="HQ183" s="17">
        <v>10.76</v>
      </c>
      <c r="HR183" s="17">
        <v>10.76</v>
      </c>
      <c r="HS183" s="17">
        <v>10.76</v>
      </c>
      <c r="HT183" s="17">
        <v>10.76</v>
      </c>
      <c r="HU183" s="17">
        <v>10.76</v>
      </c>
      <c r="HV183" s="17">
        <v>10.76</v>
      </c>
      <c r="HW183" s="17">
        <v>10.76</v>
      </c>
      <c r="HX183" s="17">
        <v>10.76</v>
      </c>
      <c r="HY183" s="17">
        <v>10.76</v>
      </c>
      <c r="HZ183" s="17">
        <v>10.76</v>
      </c>
      <c r="IA183" s="17">
        <v>10.76</v>
      </c>
      <c r="IB183" s="17">
        <v>10.76</v>
      </c>
      <c r="IC183" s="17">
        <v>10.76</v>
      </c>
      <c r="ID183" s="17">
        <v>10.76</v>
      </c>
      <c r="IE183" s="17">
        <v>10.76</v>
      </c>
      <c r="IF183" s="17">
        <v>10.76</v>
      </c>
      <c r="IG183" s="17">
        <v>10.76</v>
      </c>
      <c r="IH183" s="17">
        <v>10.76</v>
      </c>
      <c r="II183" s="17">
        <v>10.76</v>
      </c>
      <c r="IJ183" s="17">
        <v>10.76</v>
      </c>
      <c r="IK183" s="17">
        <v>10.76</v>
      </c>
      <c r="IL183" s="17">
        <v>10.76</v>
      </c>
      <c r="IM183" s="17">
        <v>10.76</v>
      </c>
      <c r="IN183" s="17">
        <v>10.76</v>
      </c>
      <c r="IO183" s="17">
        <v>10.76</v>
      </c>
      <c r="IP183" s="17">
        <v>10.76</v>
      </c>
      <c r="IQ183" s="17">
        <v>10.76</v>
      </c>
      <c r="IR183" s="17">
        <v>10.76</v>
      </c>
      <c r="IS183" s="17">
        <v>10.76</v>
      </c>
      <c r="IT183" s="17">
        <v>10.76</v>
      </c>
      <c r="IU183" s="17">
        <v>10.76</v>
      </c>
      <c r="IV183" s="17">
        <v>10.76</v>
      </c>
      <c r="IW183" s="17">
        <v>10.76</v>
      </c>
      <c r="IX183" s="17">
        <v>10.76</v>
      </c>
      <c r="IY183" s="17">
        <v>10.76</v>
      </c>
    </row>
    <row r="184" spans="1:259" x14ac:dyDescent="0.15">
      <c r="A184" s="17" t="s">
        <v>4620</v>
      </c>
      <c r="B184" s="17" t="s">
        <v>4748</v>
      </c>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26"/>
      <c r="AB184" s="17"/>
      <c r="AC184" s="26"/>
      <c r="AD184" s="26"/>
      <c r="AE184" s="17"/>
      <c r="AF184" s="17"/>
      <c r="AG184" s="17"/>
      <c r="AH184" s="17"/>
      <c r="AI184" s="17"/>
      <c r="AJ184" s="17"/>
      <c r="AK184" s="17"/>
      <c r="AL184" s="17"/>
      <c r="AM184" s="17"/>
      <c r="AN184" s="17"/>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26"/>
      <c r="BK184" s="17"/>
      <c r="BL184" s="17"/>
      <c r="BM184" s="17"/>
      <c r="BN184" s="17"/>
      <c r="BO184" s="17"/>
      <c r="BP184" s="17"/>
      <c r="BQ184" s="17"/>
      <c r="BR184" s="17"/>
      <c r="BS184" s="17"/>
      <c r="BT184" s="17"/>
      <c r="BU184" s="17"/>
      <c r="BV184" s="17"/>
      <c r="BW184" s="17"/>
      <c r="BX184" s="26"/>
      <c r="BY184" s="26"/>
      <c r="BZ184" s="26"/>
      <c r="CA184" s="26"/>
      <c r="CB184" s="26"/>
      <c r="CC184" s="17"/>
      <c r="CD184" s="17"/>
      <c r="CE184" s="17"/>
      <c r="CF184" s="17"/>
      <c r="CG184" s="17"/>
      <c r="CH184" s="17"/>
      <c r="CI184" s="17"/>
      <c r="CJ184" s="26"/>
      <c r="CK184" s="17"/>
      <c r="CL184" s="17"/>
      <c r="CM184" s="17"/>
      <c r="CN184" s="17"/>
      <c r="CO184" s="17"/>
      <c r="CP184" s="17"/>
      <c r="CQ184" s="17"/>
      <c r="CR184" s="17"/>
      <c r="CS184" s="17"/>
      <c r="CT184" s="17"/>
      <c r="CU184" s="17"/>
      <c r="CV184" s="17"/>
      <c r="CW184" s="17"/>
      <c r="CX184" s="17"/>
      <c r="CY184" s="26"/>
      <c r="CZ184" s="26"/>
      <c r="DA184" s="26"/>
      <c r="DB184" s="17"/>
      <c r="DC184" s="17"/>
      <c r="DD184" s="17"/>
      <c r="DE184" s="17"/>
      <c r="DF184" s="17"/>
      <c r="DG184" s="17"/>
      <c r="DH184" s="26"/>
      <c r="DI184" s="17"/>
      <c r="DJ184" s="17"/>
      <c r="DK184" s="17"/>
      <c r="DL184" s="17"/>
      <c r="DM184" s="17">
        <v>5.29</v>
      </c>
      <c r="DN184" s="17">
        <v>5.3</v>
      </c>
      <c r="DO184" s="17">
        <v>5.29</v>
      </c>
      <c r="DP184" s="17">
        <v>5.29</v>
      </c>
      <c r="DQ184" s="17">
        <v>5.3</v>
      </c>
      <c r="DR184" s="17">
        <v>5.29</v>
      </c>
      <c r="DS184" s="17">
        <v>5.29</v>
      </c>
      <c r="DT184" s="17">
        <v>5.28</v>
      </c>
      <c r="DU184" s="17">
        <v>5.29</v>
      </c>
      <c r="DV184" s="17">
        <v>5.28</v>
      </c>
      <c r="DW184" s="17">
        <v>5.28</v>
      </c>
      <c r="DX184" s="17">
        <v>5.28</v>
      </c>
      <c r="DY184" s="17">
        <v>5.28</v>
      </c>
      <c r="DZ184" s="17">
        <v>5.28</v>
      </c>
      <c r="EA184" s="17">
        <v>5.28</v>
      </c>
      <c r="EB184" s="17">
        <v>5.28</v>
      </c>
      <c r="EC184" s="17">
        <v>5.29</v>
      </c>
      <c r="ED184" s="17">
        <v>5.28</v>
      </c>
      <c r="EE184" s="17">
        <v>5.27</v>
      </c>
      <c r="EF184" s="17">
        <v>5.27</v>
      </c>
      <c r="EG184" s="17">
        <v>5.27</v>
      </c>
      <c r="EH184" s="17">
        <v>5.27</v>
      </c>
      <c r="EI184" s="17">
        <v>5.28</v>
      </c>
      <c r="EJ184" s="17">
        <v>5.28</v>
      </c>
      <c r="EK184" s="17">
        <v>5.28</v>
      </c>
      <c r="EL184" s="17">
        <v>5.27</v>
      </c>
      <c r="EM184" s="17">
        <v>5.27</v>
      </c>
      <c r="EN184" s="17">
        <v>5.28</v>
      </c>
      <c r="EO184" s="17">
        <v>5.27</v>
      </c>
      <c r="EP184" s="17">
        <v>5.28</v>
      </c>
      <c r="EQ184" s="17">
        <v>5.29</v>
      </c>
      <c r="ER184" s="17">
        <v>5.29</v>
      </c>
      <c r="ES184" s="17">
        <v>5.3</v>
      </c>
      <c r="ET184" s="17">
        <v>5.32</v>
      </c>
      <c r="EU184" s="17">
        <v>5.31</v>
      </c>
      <c r="EV184" s="17">
        <v>5.31</v>
      </c>
      <c r="EW184" s="17">
        <v>5.3</v>
      </c>
      <c r="EX184" s="17">
        <v>5.3</v>
      </c>
      <c r="EY184" s="17">
        <v>5.3</v>
      </c>
      <c r="EZ184" s="17">
        <v>5.3</v>
      </c>
      <c r="FA184" s="17">
        <v>5.29</v>
      </c>
      <c r="FB184" s="17">
        <v>5.29</v>
      </c>
      <c r="FC184" s="17">
        <v>5.29</v>
      </c>
      <c r="FD184" s="17">
        <v>5.3</v>
      </c>
      <c r="FE184" s="17">
        <v>5.3</v>
      </c>
      <c r="FF184" s="17">
        <v>5.3</v>
      </c>
      <c r="FG184" s="17">
        <v>5.3</v>
      </c>
      <c r="FH184" s="17">
        <v>5.3</v>
      </c>
      <c r="FI184" s="17">
        <v>5.3</v>
      </c>
      <c r="FJ184" s="17">
        <v>5.3</v>
      </c>
      <c r="FK184" s="17">
        <v>5.3</v>
      </c>
      <c r="FL184" s="17">
        <v>5.3</v>
      </c>
      <c r="FM184" s="17">
        <v>5.3</v>
      </c>
      <c r="FN184" s="17">
        <v>5.3</v>
      </c>
      <c r="FO184" s="17">
        <v>5.3</v>
      </c>
      <c r="FP184" s="17">
        <v>5.3</v>
      </c>
      <c r="FQ184" s="17">
        <v>5.3</v>
      </c>
      <c r="FR184" s="17">
        <v>5.29</v>
      </c>
      <c r="FS184" s="17">
        <v>5.3</v>
      </c>
      <c r="FT184" s="17">
        <v>5.3</v>
      </c>
      <c r="FU184" s="17">
        <v>5.29</v>
      </c>
      <c r="FV184" s="17">
        <v>5.3</v>
      </c>
      <c r="FW184" s="17">
        <v>5.3</v>
      </c>
      <c r="FX184" s="17">
        <v>5.29</v>
      </c>
      <c r="FY184" s="17">
        <v>5.29</v>
      </c>
      <c r="FZ184" s="17">
        <v>5.3</v>
      </c>
      <c r="GA184" s="17">
        <v>5.3</v>
      </c>
      <c r="GB184" s="17">
        <v>5.29</v>
      </c>
      <c r="GC184" s="17">
        <v>5.29</v>
      </c>
      <c r="GD184" s="17">
        <v>5.29</v>
      </c>
      <c r="GE184" s="17">
        <v>5.29</v>
      </c>
      <c r="GF184" s="17">
        <v>5.3</v>
      </c>
      <c r="GG184" s="17">
        <v>5.29</v>
      </c>
      <c r="GH184" s="17">
        <v>5.3</v>
      </c>
      <c r="GI184" s="17">
        <v>5.29</v>
      </c>
      <c r="GJ184" s="17">
        <v>5.29</v>
      </c>
      <c r="GK184" s="17">
        <v>5.28</v>
      </c>
      <c r="GL184" s="17">
        <v>5.29</v>
      </c>
      <c r="GM184" s="17">
        <v>5.27</v>
      </c>
      <c r="GN184" s="17">
        <v>5.27</v>
      </c>
      <c r="GO184" s="17">
        <v>5.28</v>
      </c>
      <c r="GP184" s="17">
        <v>5.27</v>
      </c>
      <c r="GQ184" s="17">
        <v>5.27</v>
      </c>
      <c r="GR184" s="17">
        <v>5.28</v>
      </c>
      <c r="GS184" s="17">
        <v>5.28</v>
      </c>
      <c r="GT184" s="17">
        <v>5.28</v>
      </c>
      <c r="GU184" s="17">
        <v>5.28</v>
      </c>
      <c r="GV184" s="17">
        <v>5.29</v>
      </c>
      <c r="GW184" s="17">
        <v>5.28</v>
      </c>
      <c r="GX184" s="17">
        <v>5.28</v>
      </c>
      <c r="GY184" s="17">
        <v>5.29</v>
      </c>
      <c r="GZ184" s="17">
        <v>5.29</v>
      </c>
      <c r="HA184" s="17">
        <v>5.3</v>
      </c>
      <c r="HB184" s="17">
        <v>5.29</v>
      </c>
      <c r="HC184" s="17">
        <v>5.29</v>
      </c>
      <c r="HD184" s="17">
        <v>5.29</v>
      </c>
      <c r="HE184" s="17">
        <v>5.29</v>
      </c>
      <c r="HF184" s="17">
        <v>5.28</v>
      </c>
      <c r="HG184" s="17">
        <v>5.27</v>
      </c>
      <c r="HH184" s="17">
        <v>5.28</v>
      </c>
      <c r="HI184" s="17">
        <v>5.28</v>
      </c>
      <c r="HJ184" s="17">
        <v>5.26</v>
      </c>
      <c r="HK184" s="17">
        <v>5.27</v>
      </c>
      <c r="HL184" s="17">
        <v>5.26</v>
      </c>
      <c r="HM184" s="17">
        <v>5.26</v>
      </c>
      <c r="HN184" s="17">
        <v>5.26</v>
      </c>
      <c r="HO184" s="17">
        <v>5.25</v>
      </c>
      <c r="HP184" s="17">
        <v>5.25</v>
      </c>
      <c r="HQ184" s="17">
        <v>5.26</v>
      </c>
      <c r="HR184" s="17">
        <v>5.26</v>
      </c>
      <c r="HS184" s="17">
        <v>5.27</v>
      </c>
      <c r="HT184" s="17">
        <v>5.26</v>
      </c>
      <c r="HU184" s="17">
        <v>5.27</v>
      </c>
      <c r="HV184" s="17">
        <v>5.27</v>
      </c>
      <c r="HW184" s="17">
        <v>5.27</v>
      </c>
      <c r="HX184" s="17">
        <v>5.27</v>
      </c>
      <c r="HY184" s="17">
        <v>5.27</v>
      </c>
      <c r="HZ184" s="17">
        <v>5.27</v>
      </c>
      <c r="IA184" s="17">
        <v>5.28</v>
      </c>
      <c r="IB184" s="17">
        <v>5.28</v>
      </c>
      <c r="IC184" s="17">
        <v>5.29</v>
      </c>
      <c r="ID184" s="17">
        <v>5.28</v>
      </c>
      <c r="IE184" s="17">
        <v>5.29</v>
      </c>
      <c r="IF184" s="17">
        <v>5.29</v>
      </c>
      <c r="IG184" s="17">
        <v>5.3</v>
      </c>
      <c r="IH184" s="17">
        <v>5.28</v>
      </c>
      <c r="II184" s="17">
        <v>5.28</v>
      </c>
      <c r="IJ184" s="17">
        <v>5.28</v>
      </c>
      <c r="IK184" s="17">
        <v>5.27</v>
      </c>
      <c r="IL184" s="17">
        <v>5.28</v>
      </c>
      <c r="IM184" s="17">
        <v>5.27</v>
      </c>
      <c r="IN184" s="17">
        <v>5.27</v>
      </c>
      <c r="IO184" s="17">
        <v>5.27</v>
      </c>
      <c r="IP184" s="17">
        <v>5.27</v>
      </c>
      <c r="IQ184" s="17">
        <v>5.27</v>
      </c>
      <c r="IR184" s="17">
        <v>5.27</v>
      </c>
      <c r="IS184" s="17">
        <v>5.27</v>
      </c>
      <c r="IT184" s="17">
        <v>5.27</v>
      </c>
      <c r="IU184" s="17">
        <v>5.27</v>
      </c>
      <c r="IV184" s="17">
        <v>5.26</v>
      </c>
      <c r="IW184" s="17">
        <v>5.27</v>
      </c>
      <c r="IX184" s="17">
        <v>5.27</v>
      </c>
      <c r="IY184" s="17">
        <v>5.27</v>
      </c>
    </row>
    <row r="185" spans="1:259" x14ac:dyDescent="0.15">
      <c r="A185" s="17" t="s">
        <v>770</v>
      </c>
      <c r="B185" s="17" t="s">
        <v>771</v>
      </c>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c r="AA185" s="26"/>
      <c r="AB185" s="17"/>
      <c r="AC185" s="26"/>
      <c r="AD185" s="26"/>
      <c r="AE185" s="17"/>
      <c r="AF185" s="17"/>
      <c r="AG185" s="17"/>
      <c r="AH185" s="17"/>
      <c r="AI185" s="17"/>
      <c r="AJ185" s="17"/>
      <c r="AK185" s="17"/>
      <c r="AL185" s="17"/>
      <c r="AM185" s="17"/>
      <c r="AN185" s="17"/>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26"/>
      <c r="BK185" s="17"/>
      <c r="BL185" s="17"/>
      <c r="BM185" s="17"/>
      <c r="BN185" s="17"/>
      <c r="BO185" s="17"/>
      <c r="BP185" s="17"/>
      <c r="BQ185" s="17"/>
      <c r="BR185" s="17"/>
      <c r="BS185" s="17"/>
      <c r="BT185" s="17"/>
      <c r="BU185" s="17"/>
      <c r="BV185" s="17"/>
      <c r="BW185" s="17"/>
      <c r="BX185" s="26"/>
      <c r="BY185" s="26"/>
      <c r="BZ185" s="26"/>
      <c r="CA185" s="26"/>
      <c r="CB185" s="26"/>
      <c r="CC185" s="17"/>
      <c r="CD185" s="17"/>
      <c r="CE185" s="17"/>
      <c r="CF185" s="17"/>
      <c r="CG185" s="17"/>
      <c r="CH185" s="17"/>
      <c r="CI185" s="17"/>
      <c r="CJ185" s="26"/>
      <c r="CK185" s="17"/>
      <c r="CL185" s="17"/>
      <c r="CM185" s="17"/>
      <c r="CN185" s="17"/>
      <c r="CO185" s="17"/>
      <c r="CP185" s="17"/>
      <c r="CQ185" s="17"/>
      <c r="CR185" s="17"/>
      <c r="CS185" s="17"/>
      <c r="CT185" s="17"/>
      <c r="CU185" s="17"/>
      <c r="CV185" s="17"/>
      <c r="CW185" s="17"/>
      <c r="CX185" s="17"/>
      <c r="CY185" s="26"/>
      <c r="CZ185" s="26"/>
      <c r="DA185" s="26"/>
      <c r="DB185" s="17"/>
      <c r="DC185" s="17"/>
      <c r="DD185" s="17"/>
      <c r="DE185" s="17"/>
      <c r="DF185" s="17"/>
      <c r="DG185" s="17"/>
      <c r="DH185" s="26"/>
      <c r="DI185" s="17"/>
      <c r="DJ185" s="17"/>
      <c r="DK185" s="17"/>
      <c r="DL185" s="17"/>
      <c r="DM185" s="17">
        <v>9.7899999999999991</v>
      </c>
      <c r="DN185" s="17">
        <v>9.7799999999999994</v>
      </c>
      <c r="DO185" s="17">
        <v>9.7899999999999991</v>
      </c>
      <c r="DP185" s="17">
        <v>9.8000000000000007</v>
      </c>
      <c r="DQ185" s="17">
        <v>9.7899999999999991</v>
      </c>
      <c r="DR185" s="17">
        <v>9.7899999999999991</v>
      </c>
      <c r="DS185" s="17">
        <v>9.81</v>
      </c>
      <c r="DT185" s="17">
        <v>9.81</v>
      </c>
      <c r="DU185" s="17">
        <v>9.8000000000000007</v>
      </c>
      <c r="DV185" s="17">
        <v>9.8000000000000007</v>
      </c>
      <c r="DW185" s="17">
        <v>9.8000000000000007</v>
      </c>
      <c r="DX185" s="17">
        <v>9.81</v>
      </c>
      <c r="DY185" s="17">
        <v>9.81</v>
      </c>
      <c r="DZ185" s="17">
        <v>9.81</v>
      </c>
      <c r="EA185" s="17">
        <v>9.82</v>
      </c>
      <c r="EB185" s="17">
        <v>9.81</v>
      </c>
      <c r="EC185" s="17">
        <v>9.81</v>
      </c>
      <c r="ED185" s="17">
        <v>9.82</v>
      </c>
      <c r="EE185" s="17">
        <v>9.81</v>
      </c>
      <c r="EF185" s="17">
        <v>9.81</v>
      </c>
      <c r="EG185" s="17">
        <v>9.8000000000000007</v>
      </c>
      <c r="EH185" s="17">
        <v>9.8000000000000007</v>
      </c>
      <c r="EI185" s="17">
        <v>9.8000000000000007</v>
      </c>
      <c r="EJ185" s="17">
        <v>9.81</v>
      </c>
      <c r="EK185" s="17">
        <v>9.81</v>
      </c>
      <c r="EL185" s="17">
        <v>9.8000000000000007</v>
      </c>
      <c r="EM185" s="17">
        <v>9.8000000000000007</v>
      </c>
      <c r="EN185" s="17">
        <v>9.8000000000000007</v>
      </c>
      <c r="EO185" s="17">
        <v>9.8000000000000007</v>
      </c>
      <c r="EP185" s="17">
        <v>9.8000000000000007</v>
      </c>
      <c r="EQ185" s="17">
        <v>9.8000000000000007</v>
      </c>
      <c r="ER185" s="17">
        <v>9.8000000000000007</v>
      </c>
      <c r="ES185" s="17">
        <v>9.8000000000000007</v>
      </c>
      <c r="ET185" s="17">
        <v>9.81</v>
      </c>
      <c r="EU185" s="17">
        <v>9.8000000000000007</v>
      </c>
      <c r="EV185" s="17">
        <v>9.8000000000000007</v>
      </c>
      <c r="EW185" s="17">
        <v>9.8000000000000007</v>
      </c>
      <c r="EX185" s="17">
        <v>9.8000000000000007</v>
      </c>
      <c r="EY185" s="17">
        <v>9.8000000000000007</v>
      </c>
      <c r="EZ185" s="17">
        <v>9.8000000000000007</v>
      </c>
      <c r="FA185" s="17">
        <v>9.7899999999999991</v>
      </c>
      <c r="FB185" s="17">
        <v>9.7899999999999991</v>
      </c>
      <c r="FC185" s="17">
        <v>9.8000000000000007</v>
      </c>
      <c r="FD185" s="17">
        <v>9.8000000000000007</v>
      </c>
      <c r="FE185" s="17">
        <v>9.7899999999999991</v>
      </c>
      <c r="FF185" s="17">
        <v>9.7899999999999991</v>
      </c>
      <c r="FG185" s="17">
        <v>9.7799999999999994</v>
      </c>
      <c r="FH185" s="17">
        <v>9.7799999999999994</v>
      </c>
      <c r="FI185" s="17">
        <v>9.7899999999999991</v>
      </c>
      <c r="FJ185" s="17">
        <v>9.8000000000000007</v>
      </c>
      <c r="FK185" s="17">
        <v>9.8000000000000007</v>
      </c>
      <c r="FL185" s="17">
        <v>9.8000000000000007</v>
      </c>
      <c r="FM185" s="17">
        <v>9.81</v>
      </c>
      <c r="FN185" s="17">
        <v>9.81</v>
      </c>
      <c r="FO185" s="17">
        <v>9.7899999999999991</v>
      </c>
      <c r="FP185" s="17">
        <v>9.8000000000000007</v>
      </c>
      <c r="FQ185" s="17">
        <v>9.81</v>
      </c>
      <c r="FR185" s="17">
        <v>9.81</v>
      </c>
      <c r="FS185" s="17">
        <v>9.82</v>
      </c>
      <c r="FT185" s="17">
        <v>9.81</v>
      </c>
      <c r="FU185" s="17">
        <v>9.81</v>
      </c>
      <c r="FV185" s="17">
        <v>9.81</v>
      </c>
      <c r="FW185" s="17">
        <v>9.8000000000000007</v>
      </c>
      <c r="FX185" s="17">
        <v>9.7899999999999991</v>
      </c>
      <c r="FY185" s="17">
        <v>9.8000000000000007</v>
      </c>
      <c r="FZ185" s="17">
        <v>9.83</v>
      </c>
      <c r="GA185" s="17">
        <v>9.85</v>
      </c>
      <c r="GB185" s="17">
        <v>9.85</v>
      </c>
      <c r="GC185" s="17">
        <v>9.85</v>
      </c>
      <c r="GD185" s="17">
        <v>9.84</v>
      </c>
      <c r="GE185" s="17">
        <v>9.83</v>
      </c>
      <c r="GF185" s="17">
        <v>9.85</v>
      </c>
      <c r="GG185" s="17">
        <v>9.85</v>
      </c>
      <c r="GH185" s="17">
        <v>9.84</v>
      </c>
      <c r="GI185" s="17">
        <v>9.84</v>
      </c>
      <c r="GJ185" s="17">
        <v>9.85</v>
      </c>
      <c r="GK185" s="17">
        <v>9.84</v>
      </c>
      <c r="GL185" s="17">
        <v>9.83</v>
      </c>
      <c r="GM185" s="17">
        <v>9.84</v>
      </c>
      <c r="GN185" s="17">
        <v>9.84</v>
      </c>
      <c r="GO185" s="17">
        <v>9.83</v>
      </c>
      <c r="GP185" s="17">
        <v>9.84</v>
      </c>
      <c r="GQ185" s="17">
        <v>9.84</v>
      </c>
      <c r="GR185" s="17">
        <v>9.85</v>
      </c>
      <c r="GS185" s="17">
        <v>9.85</v>
      </c>
      <c r="GT185" s="17">
        <v>9.85</v>
      </c>
      <c r="GU185" s="17">
        <v>9.86</v>
      </c>
      <c r="GV185" s="17">
        <v>9.86</v>
      </c>
      <c r="GW185" s="17">
        <v>9.85</v>
      </c>
      <c r="GX185" s="17">
        <v>9.86</v>
      </c>
      <c r="GY185" s="17">
        <v>9.85</v>
      </c>
      <c r="GZ185" s="17">
        <v>9.85</v>
      </c>
      <c r="HA185" s="17">
        <v>9.85</v>
      </c>
      <c r="HB185" s="17">
        <v>9.84</v>
      </c>
      <c r="HC185" s="17">
        <v>9.85</v>
      </c>
      <c r="HD185" s="17">
        <v>9.85</v>
      </c>
      <c r="HE185" s="17">
        <v>9.86</v>
      </c>
      <c r="HF185" s="17">
        <v>9.86</v>
      </c>
      <c r="HG185" s="17">
        <v>9.8699999999999992</v>
      </c>
      <c r="HH185" s="17">
        <v>9.86</v>
      </c>
      <c r="HI185" s="17">
        <v>9.86</v>
      </c>
      <c r="HJ185" s="17">
        <v>9.85</v>
      </c>
      <c r="HK185" s="17">
        <v>9.85</v>
      </c>
      <c r="HL185" s="17">
        <v>9.84</v>
      </c>
      <c r="HM185" s="17">
        <v>9.84</v>
      </c>
      <c r="HN185" s="17">
        <v>9.84</v>
      </c>
      <c r="HO185" s="17">
        <v>9.83</v>
      </c>
      <c r="HP185" s="17">
        <v>9.84</v>
      </c>
      <c r="HQ185" s="17">
        <v>9.84</v>
      </c>
      <c r="HR185" s="17">
        <v>9.83</v>
      </c>
      <c r="HS185" s="17">
        <v>9.83</v>
      </c>
      <c r="HT185" s="17">
        <v>9.83</v>
      </c>
      <c r="HU185" s="17">
        <v>9.83</v>
      </c>
      <c r="HV185" s="17">
        <v>9.83</v>
      </c>
      <c r="HW185" s="17">
        <v>9.83</v>
      </c>
      <c r="HX185" s="17">
        <v>9.84</v>
      </c>
      <c r="HY185" s="17">
        <v>9.84</v>
      </c>
      <c r="HZ185" s="17">
        <v>9.85</v>
      </c>
      <c r="IA185" s="17">
        <v>9.84</v>
      </c>
      <c r="IB185" s="17">
        <v>9.84</v>
      </c>
      <c r="IC185" s="17">
        <v>9.83</v>
      </c>
      <c r="ID185" s="17">
        <v>9.83</v>
      </c>
      <c r="IE185" s="17">
        <v>9.84</v>
      </c>
      <c r="IF185" s="17">
        <v>9.83</v>
      </c>
      <c r="IG185" s="17">
        <v>9.82</v>
      </c>
      <c r="IH185" s="17">
        <v>9.82</v>
      </c>
      <c r="II185" s="17">
        <v>9.83</v>
      </c>
      <c r="IJ185" s="17">
        <v>9.82</v>
      </c>
      <c r="IK185" s="17">
        <v>9.82</v>
      </c>
      <c r="IL185" s="17">
        <v>9.82</v>
      </c>
      <c r="IM185" s="17">
        <v>9.82</v>
      </c>
      <c r="IN185" s="17">
        <v>9.81</v>
      </c>
      <c r="IO185" s="17">
        <v>9.82</v>
      </c>
      <c r="IP185" s="17">
        <v>9.82</v>
      </c>
      <c r="IQ185" s="17">
        <v>9.83</v>
      </c>
      <c r="IR185" s="17">
        <v>9.83</v>
      </c>
      <c r="IS185" s="17">
        <v>9.82</v>
      </c>
      <c r="IT185" s="17">
        <v>9.83</v>
      </c>
      <c r="IU185" s="17">
        <v>9.83</v>
      </c>
      <c r="IV185" s="17">
        <v>9.83</v>
      </c>
      <c r="IW185" s="17">
        <v>9.84</v>
      </c>
      <c r="IX185" s="17">
        <v>9.84</v>
      </c>
      <c r="IY185" s="17">
        <v>9.84</v>
      </c>
    </row>
    <row r="186" spans="1:259" x14ac:dyDescent="0.15">
      <c r="A186" s="17" t="s">
        <v>4511</v>
      </c>
      <c r="B186" s="17" t="s">
        <v>4749</v>
      </c>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c r="AA186" s="26"/>
      <c r="AB186" s="17"/>
      <c r="AC186" s="26"/>
      <c r="AD186" s="26"/>
      <c r="AE186" s="17"/>
      <c r="AF186" s="17"/>
      <c r="AG186" s="17"/>
      <c r="AH186" s="17"/>
      <c r="AI186" s="17"/>
      <c r="AJ186" s="17"/>
      <c r="AK186" s="17"/>
      <c r="AL186" s="17"/>
      <c r="AM186" s="17"/>
      <c r="AN186" s="17"/>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26"/>
      <c r="BK186" s="17"/>
      <c r="BL186" s="17"/>
      <c r="BM186" s="17"/>
      <c r="BN186" s="17"/>
      <c r="BO186" s="17"/>
      <c r="BP186" s="17"/>
      <c r="BQ186" s="17"/>
      <c r="BR186" s="17"/>
      <c r="BS186" s="17"/>
      <c r="BT186" s="17"/>
      <c r="BU186" s="17"/>
      <c r="BV186" s="17"/>
      <c r="BW186" s="17"/>
      <c r="BX186" s="26"/>
      <c r="BY186" s="26"/>
      <c r="BZ186" s="26"/>
      <c r="CA186" s="26"/>
      <c r="CB186" s="26"/>
      <c r="CC186" s="17"/>
      <c r="CD186" s="17"/>
      <c r="CE186" s="17"/>
      <c r="CF186" s="17"/>
      <c r="CG186" s="17"/>
      <c r="CH186" s="17"/>
      <c r="CI186" s="17"/>
      <c r="CJ186" s="26"/>
      <c r="CK186" s="17"/>
      <c r="CL186" s="17"/>
      <c r="CM186" s="17"/>
      <c r="CN186" s="17"/>
      <c r="CO186" s="17"/>
      <c r="CP186" s="17"/>
      <c r="CQ186" s="17"/>
      <c r="CR186" s="17"/>
      <c r="CS186" s="17"/>
      <c r="CT186" s="17"/>
      <c r="CU186" s="17"/>
      <c r="CV186" s="17"/>
      <c r="CW186" s="17"/>
      <c r="CX186" s="17"/>
      <c r="CY186" s="26"/>
      <c r="CZ186" s="26"/>
      <c r="DA186" s="26"/>
      <c r="DB186" s="17"/>
      <c r="DC186" s="17"/>
      <c r="DD186" s="17"/>
      <c r="DE186" s="17"/>
      <c r="DF186" s="17"/>
      <c r="DG186" s="17"/>
      <c r="DH186" s="26"/>
      <c r="DI186" s="17"/>
      <c r="DJ186" s="17"/>
      <c r="DK186" s="17"/>
      <c r="DL186" s="17"/>
      <c r="DM186" s="17">
        <v>19.059999999999999</v>
      </c>
      <c r="DN186" s="17">
        <v>19.059999999999999</v>
      </c>
      <c r="DO186" s="17">
        <v>19.059999999999999</v>
      </c>
      <c r="DP186" s="17">
        <v>19.079999999999998</v>
      </c>
      <c r="DQ186" s="17">
        <v>19.079999999999998</v>
      </c>
      <c r="DR186" s="17">
        <v>19.07</v>
      </c>
      <c r="DS186" s="17">
        <v>19.079999999999998</v>
      </c>
      <c r="DT186" s="17">
        <v>19.07</v>
      </c>
      <c r="DU186" s="17">
        <v>19.07</v>
      </c>
      <c r="DV186" s="17">
        <v>19.07</v>
      </c>
      <c r="DW186" s="17">
        <v>19.059999999999999</v>
      </c>
      <c r="DX186" s="17">
        <v>19.059999999999999</v>
      </c>
      <c r="DY186" s="17">
        <v>19.059999999999999</v>
      </c>
      <c r="DZ186" s="17">
        <v>19.07</v>
      </c>
      <c r="EA186" s="17">
        <v>19.079999999999998</v>
      </c>
      <c r="EB186" s="17">
        <v>19.059999999999999</v>
      </c>
      <c r="EC186" s="17">
        <v>19.059999999999999</v>
      </c>
      <c r="ED186" s="17">
        <v>19.059999999999999</v>
      </c>
      <c r="EE186" s="17">
        <v>19.05</v>
      </c>
      <c r="EF186" s="17">
        <v>19.05</v>
      </c>
      <c r="EG186" s="17">
        <v>19.05</v>
      </c>
      <c r="EH186" s="17">
        <v>19.059999999999999</v>
      </c>
      <c r="EI186" s="17">
        <v>19.059999999999999</v>
      </c>
      <c r="EJ186" s="17">
        <v>19.059999999999999</v>
      </c>
      <c r="EK186" s="17">
        <v>19.07</v>
      </c>
      <c r="EL186" s="17">
        <v>19.05</v>
      </c>
      <c r="EM186" s="17">
        <v>19.059999999999999</v>
      </c>
      <c r="EN186" s="17">
        <v>19.059999999999999</v>
      </c>
      <c r="EO186" s="17">
        <v>19.07</v>
      </c>
      <c r="EP186" s="17">
        <v>19.07</v>
      </c>
      <c r="EQ186" s="17">
        <v>19.07</v>
      </c>
      <c r="ER186" s="17">
        <v>19.07</v>
      </c>
      <c r="ES186" s="17">
        <v>19.07</v>
      </c>
      <c r="ET186" s="17">
        <v>19.09</v>
      </c>
      <c r="EU186" s="17">
        <v>19.100000000000001</v>
      </c>
      <c r="EV186" s="17">
        <v>19.12</v>
      </c>
      <c r="EW186" s="17">
        <v>19.14</v>
      </c>
      <c r="EX186" s="17">
        <v>19.170000000000002</v>
      </c>
      <c r="EY186" s="17">
        <v>19.170000000000002</v>
      </c>
      <c r="EZ186" s="17">
        <v>19.149999999999999</v>
      </c>
      <c r="FA186" s="17">
        <v>19.14</v>
      </c>
      <c r="FB186" s="17">
        <v>19.13</v>
      </c>
      <c r="FC186" s="17">
        <v>19.14</v>
      </c>
      <c r="FD186" s="17">
        <v>19.16</v>
      </c>
      <c r="FE186" s="17">
        <v>19.170000000000002</v>
      </c>
      <c r="FF186" s="17">
        <v>19.22</v>
      </c>
      <c r="FG186" s="17">
        <v>19.29</v>
      </c>
      <c r="FH186" s="17">
        <v>19.3</v>
      </c>
      <c r="FI186" s="17">
        <v>19.29</v>
      </c>
      <c r="FJ186" s="17">
        <v>19.28</v>
      </c>
      <c r="FK186" s="17">
        <v>19.28</v>
      </c>
      <c r="FL186" s="17">
        <v>19.3</v>
      </c>
      <c r="FM186" s="17">
        <v>19.32</v>
      </c>
      <c r="FN186" s="17">
        <v>19.32</v>
      </c>
      <c r="FO186" s="17">
        <v>19.309999999999999</v>
      </c>
      <c r="FP186" s="17">
        <v>19.28</v>
      </c>
      <c r="FQ186" s="17">
        <v>19.260000000000002</v>
      </c>
      <c r="FR186" s="17">
        <v>19.21</v>
      </c>
      <c r="FS186" s="17">
        <v>19.21</v>
      </c>
      <c r="FT186" s="17">
        <v>19.23</v>
      </c>
      <c r="FU186" s="17">
        <v>19.239999999999998</v>
      </c>
      <c r="FV186" s="17">
        <v>19.239999999999998</v>
      </c>
      <c r="FW186" s="17">
        <v>19.239999999999998</v>
      </c>
      <c r="FX186" s="17">
        <v>19.25</v>
      </c>
      <c r="FY186" s="17">
        <v>19.28</v>
      </c>
      <c r="FZ186" s="17">
        <v>19.29</v>
      </c>
      <c r="GA186" s="17">
        <v>19.3</v>
      </c>
      <c r="GB186" s="17">
        <v>19.3</v>
      </c>
      <c r="GC186" s="17">
        <v>19.29</v>
      </c>
      <c r="GD186" s="17">
        <v>19.3</v>
      </c>
      <c r="GE186" s="17">
        <v>19.36</v>
      </c>
      <c r="GF186" s="17">
        <v>19.38</v>
      </c>
      <c r="GG186" s="17">
        <v>19.350000000000001</v>
      </c>
      <c r="GH186" s="17">
        <v>19.38</v>
      </c>
      <c r="GI186" s="17">
        <v>19.38</v>
      </c>
      <c r="GJ186" s="17">
        <v>19.36</v>
      </c>
      <c r="GK186" s="17">
        <v>19.329999999999998</v>
      </c>
      <c r="GL186" s="17">
        <v>19.34</v>
      </c>
      <c r="GM186" s="17">
        <v>19.32</v>
      </c>
      <c r="GN186" s="17">
        <v>19.34</v>
      </c>
      <c r="GO186" s="17">
        <v>19.34</v>
      </c>
      <c r="GP186" s="17">
        <v>19.34</v>
      </c>
      <c r="GQ186" s="17">
        <v>19.350000000000001</v>
      </c>
      <c r="GR186" s="17">
        <v>19.36</v>
      </c>
      <c r="GS186" s="17">
        <v>19.350000000000001</v>
      </c>
      <c r="GT186" s="17">
        <v>19.36</v>
      </c>
      <c r="GU186" s="17">
        <v>19.350000000000001</v>
      </c>
      <c r="GV186" s="17">
        <v>19.350000000000001</v>
      </c>
      <c r="GW186" s="17">
        <v>19.36</v>
      </c>
      <c r="GX186" s="17">
        <v>19.350000000000001</v>
      </c>
      <c r="GY186" s="17">
        <v>19.36</v>
      </c>
      <c r="GZ186" s="17">
        <v>19.37</v>
      </c>
      <c r="HA186" s="17">
        <v>19.39</v>
      </c>
      <c r="HB186" s="17">
        <v>19.399999999999999</v>
      </c>
      <c r="HC186" s="17">
        <v>19.41</v>
      </c>
      <c r="HD186" s="17">
        <v>19.420000000000002</v>
      </c>
      <c r="HE186" s="17">
        <v>19.47</v>
      </c>
      <c r="HF186" s="17">
        <v>19.48</v>
      </c>
      <c r="HG186" s="17">
        <v>19.48</v>
      </c>
      <c r="HH186" s="17">
        <v>19.46</v>
      </c>
      <c r="HI186" s="17">
        <v>19.46</v>
      </c>
      <c r="HJ186" s="17">
        <v>19.45</v>
      </c>
      <c r="HK186" s="17">
        <v>19.43</v>
      </c>
      <c r="HL186" s="17">
        <v>19.420000000000002</v>
      </c>
      <c r="HM186" s="17">
        <v>19.420000000000002</v>
      </c>
      <c r="HN186" s="17">
        <v>19.440000000000001</v>
      </c>
      <c r="HO186" s="17">
        <v>19.43</v>
      </c>
      <c r="HP186" s="17">
        <v>19.440000000000001</v>
      </c>
      <c r="HQ186" s="17">
        <v>19.399999999999999</v>
      </c>
      <c r="HR186" s="17">
        <v>19.399999999999999</v>
      </c>
      <c r="HS186" s="17">
        <v>19.39</v>
      </c>
      <c r="HT186" s="17">
        <v>19.399999999999999</v>
      </c>
      <c r="HU186" s="17">
        <v>19.38</v>
      </c>
      <c r="HV186" s="17">
        <v>19.38</v>
      </c>
      <c r="HW186" s="17">
        <v>19.38</v>
      </c>
      <c r="HX186" s="17">
        <v>19.39</v>
      </c>
      <c r="HY186" s="17">
        <v>19.39</v>
      </c>
      <c r="HZ186" s="17">
        <v>19.399999999999999</v>
      </c>
      <c r="IA186" s="17">
        <v>19.38</v>
      </c>
      <c r="IB186" s="17">
        <v>19.39</v>
      </c>
      <c r="IC186" s="17">
        <v>19.39</v>
      </c>
      <c r="ID186" s="17">
        <v>19.399999999999999</v>
      </c>
      <c r="IE186" s="17">
        <v>19.39</v>
      </c>
      <c r="IF186" s="17">
        <v>19.39</v>
      </c>
      <c r="IG186" s="17">
        <v>19.37</v>
      </c>
      <c r="IH186" s="17">
        <v>19.36</v>
      </c>
      <c r="II186" s="17">
        <v>19.38</v>
      </c>
      <c r="IJ186" s="17">
        <v>19.34</v>
      </c>
      <c r="IK186" s="17">
        <v>19.329999999999998</v>
      </c>
      <c r="IL186" s="17">
        <v>19.350000000000001</v>
      </c>
      <c r="IM186" s="17">
        <v>19.350000000000001</v>
      </c>
      <c r="IN186" s="17">
        <v>19.350000000000001</v>
      </c>
      <c r="IO186" s="17">
        <v>19.350000000000001</v>
      </c>
      <c r="IP186" s="17">
        <v>19.36</v>
      </c>
      <c r="IQ186" s="17">
        <v>19.36</v>
      </c>
      <c r="IR186" s="17">
        <v>19.36</v>
      </c>
      <c r="IS186" s="17">
        <v>19.36</v>
      </c>
      <c r="IT186" s="17">
        <v>19.350000000000001</v>
      </c>
      <c r="IU186" s="17">
        <v>19.36</v>
      </c>
      <c r="IV186" s="17">
        <v>19.37</v>
      </c>
      <c r="IW186" s="17">
        <v>19.36</v>
      </c>
      <c r="IX186" s="17">
        <v>19.36</v>
      </c>
      <c r="IY186" s="17">
        <v>19.36</v>
      </c>
    </row>
    <row r="187" spans="1:259" x14ac:dyDescent="0.15">
      <c r="A187" s="17" t="s">
        <v>244</v>
      </c>
      <c r="B187" s="17" t="s">
        <v>245</v>
      </c>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c r="AA187" s="26"/>
      <c r="AB187" s="17"/>
      <c r="AC187" s="26"/>
      <c r="AD187" s="26"/>
      <c r="AE187" s="17"/>
      <c r="AF187" s="17"/>
      <c r="AG187" s="17"/>
      <c r="AH187" s="17"/>
      <c r="AI187" s="17"/>
      <c r="AJ187" s="17"/>
      <c r="AK187" s="17"/>
      <c r="AL187" s="17"/>
      <c r="AM187" s="17"/>
      <c r="AN187" s="17"/>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26"/>
      <c r="BK187" s="17"/>
      <c r="BL187" s="17"/>
      <c r="BM187" s="17"/>
      <c r="BN187" s="17"/>
      <c r="BO187" s="17"/>
      <c r="BP187" s="17"/>
      <c r="BQ187" s="17"/>
      <c r="BR187" s="17"/>
      <c r="BS187" s="17"/>
      <c r="BT187" s="17"/>
      <c r="BU187" s="17"/>
      <c r="BV187" s="17"/>
      <c r="BW187" s="17"/>
      <c r="BX187" s="26"/>
      <c r="BY187" s="26"/>
      <c r="BZ187" s="26"/>
      <c r="CA187" s="26"/>
      <c r="CB187" s="26"/>
      <c r="CC187" s="17"/>
      <c r="CD187" s="17"/>
      <c r="CE187" s="17"/>
      <c r="CF187" s="17"/>
      <c r="CG187" s="17"/>
      <c r="CH187" s="17"/>
      <c r="CI187" s="17"/>
      <c r="CJ187" s="26"/>
      <c r="CK187" s="17"/>
      <c r="CL187" s="17"/>
      <c r="CM187" s="17"/>
      <c r="CN187" s="17"/>
      <c r="CO187" s="17"/>
      <c r="CP187" s="17"/>
      <c r="CQ187" s="17"/>
      <c r="CR187" s="17"/>
      <c r="CS187" s="17"/>
      <c r="CT187" s="17"/>
      <c r="CU187" s="17"/>
      <c r="CV187" s="17"/>
      <c r="CW187" s="17"/>
      <c r="CX187" s="17"/>
      <c r="CY187" s="26"/>
      <c r="CZ187" s="26"/>
      <c r="DA187" s="26"/>
      <c r="DB187" s="17"/>
      <c r="DC187" s="17"/>
      <c r="DD187" s="17"/>
      <c r="DE187" s="17"/>
      <c r="DF187" s="17"/>
      <c r="DG187" s="17"/>
      <c r="DH187" s="26"/>
      <c r="DI187" s="17"/>
      <c r="DJ187" s="17"/>
      <c r="DK187" s="17"/>
      <c r="DL187" s="17"/>
      <c r="DM187" s="17">
        <v>15.95</v>
      </c>
      <c r="DN187" s="17">
        <v>15.95</v>
      </c>
      <c r="DO187" s="17">
        <v>15.95</v>
      </c>
      <c r="DP187" s="17">
        <v>15.95</v>
      </c>
      <c r="DQ187" s="17">
        <v>15.93</v>
      </c>
      <c r="DR187" s="17">
        <v>15.89</v>
      </c>
      <c r="DS187" s="17">
        <v>15.94</v>
      </c>
      <c r="DT187" s="17">
        <v>15.91</v>
      </c>
      <c r="DU187" s="17">
        <v>15.91</v>
      </c>
      <c r="DV187" s="17">
        <v>15.93</v>
      </c>
      <c r="DW187" s="17">
        <v>15.9</v>
      </c>
      <c r="DX187" s="17">
        <v>15.94</v>
      </c>
      <c r="DY187" s="17">
        <v>15.93</v>
      </c>
      <c r="DZ187" s="17">
        <v>15.96</v>
      </c>
      <c r="EA187" s="17">
        <v>15.94</v>
      </c>
      <c r="EB187" s="17">
        <v>15.95</v>
      </c>
      <c r="EC187" s="17">
        <v>15.95</v>
      </c>
      <c r="ED187" s="17">
        <v>15.92</v>
      </c>
      <c r="EE187" s="17">
        <v>15.9</v>
      </c>
      <c r="EF187" s="17">
        <v>15.89</v>
      </c>
      <c r="EG187" s="17">
        <v>16.02</v>
      </c>
      <c r="EH187" s="17">
        <v>16.010000000000002</v>
      </c>
      <c r="EI187" s="17">
        <v>16.079999999999998</v>
      </c>
      <c r="EJ187" s="17">
        <v>16.059999999999999</v>
      </c>
      <c r="EK187" s="17">
        <v>16.07</v>
      </c>
      <c r="EL187" s="17">
        <v>16.09</v>
      </c>
      <c r="EM187" s="17">
        <v>16.05</v>
      </c>
      <c r="EN187" s="17">
        <v>16.059999999999999</v>
      </c>
      <c r="EO187" s="17">
        <v>16.05</v>
      </c>
      <c r="EP187" s="17">
        <v>15.99</v>
      </c>
      <c r="EQ187" s="17">
        <v>15.97</v>
      </c>
      <c r="ER187" s="17">
        <v>16</v>
      </c>
      <c r="ES187" s="17">
        <v>16.010000000000002</v>
      </c>
      <c r="ET187" s="17">
        <v>15.99</v>
      </c>
      <c r="EU187" s="17">
        <v>16</v>
      </c>
      <c r="EV187" s="17">
        <v>16.010000000000002</v>
      </c>
      <c r="EW187" s="17">
        <v>16</v>
      </c>
      <c r="EX187" s="17">
        <v>16</v>
      </c>
      <c r="EY187" s="17">
        <v>16</v>
      </c>
      <c r="EZ187" s="17">
        <v>16.04</v>
      </c>
      <c r="FA187" s="17">
        <v>16.04</v>
      </c>
      <c r="FB187" s="17">
        <v>16.010000000000002</v>
      </c>
      <c r="FC187" s="17">
        <v>16</v>
      </c>
      <c r="FD187" s="17">
        <v>15.99</v>
      </c>
      <c r="FE187" s="17">
        <v>16</v>
      </c>
      <c r="FF187" s="17">
        <v>16.010000000000002</v>
      </c>
      <c r="FG187" s="17">
        <v>16.02</v>
      </c>
      <c r="FH187" s="17">
        <v>16.02</v>
      </c>
      <c r="FI187" s="17">
        <v>16.02</v>
      </c>
      <c r="FJ187" s="17">
        <v>16.010000000000002</v>
      </c>
      <c r="FK187" s="17">
        <v>16.010000000000002</v>
      </c>
      <c r="FL187" s="17">
        <v>16</v>
      </c>
      <c r="FM187" s="17">
        <v>15.99</v>
      </c>
      <c r="FN187" s="17">
        <v>16</v>
      </c>
      <c r="FO187" s="17">
        <v>16.010000000000002</v>
      </c>
      <c r="FP187" s="17">
        <v>16.010000000000002</v>
      </c>
      <c r="FQ187" s="17">
        <v>16.010000000000002</v>
      </c>
      <c r="FR187" s="17">
        <v>16.02</v>
      </c>
      <c r="FS187" s="17">
        <v>16.010000000000002</v>
      </c>
      <c r="FT187" s="17">
        <v>16</v>
      </c>
      <c r="FU187" s="17">
        <v>16</v>
      </c>
      <c r="FV187" s="17">
        <v>15.99</v>
      </c>
      <c r="FW187" s="17">
        <v>15.99</v>
      </c>
      <c r="FX187" s="17">
        <v>15.98</v>
      </c>
      <c r="FY187" s="17">
        <v>15.98</v>
      </c>
      <c r="FZ187" s="17">
        <v>15.95</v>
      </c>
      <c r="GA187" s="17">
        <v>15.95</v>
      </c>
      <c r="GB187" s="17">
        <v>15.96</v>
      </c>
      <c r="GC187" s="17">
        <v>15.94</v>
      </c>
      <c r="GD187" s="17">
        <v>15.93</v>
      </c>
      <c r="GE187" s="17">
        <v>15.93</v>
      </c>
      <c r="GF187" s="17">
        <v>15.9</v>
      </c>
      <c r="GG187" s="17">
        <v>15.89</v>
      </c>
      <c r="GH187" s="17">
        <v>15.87</v>
      </c>
      <c r="GI187" s="17">
        <v>15.89</v>
      </c>
      <c r="GJ187" s="17">
        <v>15.88</v>
      </c>
      <c r="GK187" s="17">
        <v>15.88</v>
      </c>
      <c r="GL187" s="17">
        <v>15.85</v>
      </c>
      <c r="GM187" s="17">
        <v>15.83</v>
      </c>
      <c r="GN187" s="17">
        <v>15.86</v>
      </c>
      <c r="GO187" s="17">
        <v>15.84</v>
      </c>
      <c r="GP187" s="17">
        <v>15.84</v>
      </c>
      <c r="GQ187" s="17">
        <v>15.84</v>
      </c>
      <c r="GR187" s="17">
        <v>15.85</v>
      </c>
      <c r="GS187" s="17">
        <v>15.84</v>
      </c>
      <c r="GT187" s="17">
        <v>15.82</v>
      </c>
      <c r="GU187" s="17">
        <v>15.83</v>
      </c>
      <c r="GV187" s="17">
        <v>15.83</v>
      </c>
      <c r="GW187" s="17">
        <v>15.89</v>
      </c>
      <c r="GX187" s="17">
        <v>15.9</v>
      </c>
      <c r="GY187" s="17">
        <v>15.88</v>
      </c>
      <c r="GZ187" s="17">
        <v>15.88</v>
      </c>
      <c r="HA187" s="17">
        <v>15.87</v>
      </c>
      <c r="HB187" s="17">
        <v>15.87</v>
      </c>
      <c r="HC187" s="17">
        <v>15.83</v>
      </c>
      <c r="HD187" s="17">
        <v>15.85</v>
      </c>
      <c r="HE187" s="17">
        <v>15.88</v>
      </c>
      <c r="HF187" s="17">
        <v>15.86</v>
      </c>
      <c r="HG187" s="17">
        <v>15.84</v>
      </c>
      <c r="HH187" s="17">
        <v>15.82</v>
      </c>
      <c r="HI187" s="17">
        <v>15.79</v>
      </c>
      <c r="HJ187" s="17">
        <v>15.8</v>
      </c>
      <c r="HK187" s="17">
        <v>15.8</v>
      </c>
      <c r="HL187" s="17">
        <v>15.78</v>
      </c>
      <c r="HM187" s="17">
        <v>15.77</v>
      </c>
      <c r="HN187" s="17">
        <v>15.77</v>
      </c>
      <c r="HO187" s="17">
        <v>15.77</v>
      </c>
      <c r="HP187" s="17">
        <v>15.75</v>
      </c>
      <c r="HQ187" s="17">
        <v>15.73</v>
      </c>
      <c r="HR187" s="17">
        <v>15.73</v>
      </c>
      <c r="HS187" s="17">
        <v>15.74</v>
      </c>
      <c r="HT187" s="17">
        <v>15.77</v>
      </c>
      <c r="HU187" s="17">
        <v>15.75</v>
      </c>
      <c r="HV187" s="17">
        <v>15.74</v>
      </c>
      <c r="HW187" s="17">
        <v>15.74</v>
      </c>
      <c r="HX187" s="17">
        <v>15.75</v>
      </c>
      <c r="HY187" s="17">
        <v>15.77</v>
      </c>
      <c r="HZ187" s="17">
        <v>15.76</v>
      </c>
      <c r="IA187" s="17">
        <v>15.74</v>
      </c>
      <c r="IB187" s="17">
        <v>15.74</v>
      </c>
      <c r="IC187" s="17">
        <v>15.73</v>
      </c>
      <c r="ID187" s="17">
        <v>15.71</v>
      </c>
      <c r="IE187" s="17">
        <v>15.69</v>
      </c>
      <c r="IF187" s="17">
        <v>15.7</v>
      </c>
      <c r="IG187" s="17">
        <v>15.7</v>
      </c>
      <c r="IH187" s="17">
        <v>15.71</v>
      </c>
      <c r="II187" s="17">
        <v>15.69</v>
      </c>
      <c r="IJ187" s="17">
        <v>15.7</v>
      </c>
      <c r="IK187" s="17">
        <v>15.7</v>
      </c>
      <c r="IL187" s="17">
        <v>15.71</v>
      </c>
      <c r="IM187" s="17">
        <v>15.71</v>
      </c>
      <c r="IN187" s="17">
        <v>15.71</v>
      </c>
      <c r="IO187" s="17">
        <v>15.71</v>
      </c>
      <c r="IP187" s="17">
        <v>15.71</v>
      </c>
      <c r="IQ187" s="17">
        <v>15.72</v>
      </c>
      <c r="IR187" s="17">
        <v>15.73</v>
      </c>
      <c r="IS187" s="17">
        <v>15.73</v>
      </c>
      <c r="IT187" s="17">
        <v>15.74</v>
      </c>
      <c r="IU187" s="17">
        <v>15.76</v>
      </c>
      <c r="IV187" s="17">
        <v>15.8</v>
      </c>
      <c r="IW187" s="17">
        <v>15.82</v>
      </c>
      <c r="IX187" s="17">
        <v>15.77</v>
      </c>
      <c r="IY187" s="17">
        <v>15.79</v>
      </c>
    </row>
    <row r="188" spans="1:259" x14ac:dyDescent="0.15">
      <c r="A188" s="17" t="s">
        <v>1070</v>
      </c>
      <c r="B188" s="17" t="s">
        <v>1071</v>
      </c>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c r="AA188" s="26"/>
      <c r="AB188" s="17"/>
      <c r="AC188" s="26"/>
      <c r="AD188" s="26"/>
      <c r="AE188" s="17"/>
      <c r="AF188" s="17"/>
      <c r="AG188" s="17"/>
      <c r="AH188" s="17"/>
      <c r="AI188" s="17"/>
      <c r="AJ188" s="17"/>
      <c r="AK188" s="17"/>
      <c r="AL188" s="17"/>
      <c r="AM188" s="17"/>
      <c r="AN188" s="17"/>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26"/>
      <c r="BK188" s="17"/>
      <c r="BL188" s="17"/>
      <c r="BM188" s="17"/>
      <c r="BN188" s="17"/>
      <c r="BO188" s="17"/>
      <c r="BP188" s="17"/>
      <c r="BQ188" s="17"/>
      <c r="BR188" s="17"/>
      <c r="BS188" s="17"/>
      <c r="BT188" s="17"/>
      <c r="BU188" s="17"/>
      <c r="BV188" s="17"/>
      <c r="BW188" s="17"/>
      <c r="BX188" s="26"/>
      <c r="BY188" s="26"/>
      <c r="BZ188" s="26"/>
      <c r="CA188" s="26"/>
      <c r="CB188" s="26"/>
      <c r="CC188" s="17"/>
      <c r="CD188" s="17"/>
      <c r="CE188" s="17"/>
      <c r="CF188" s="17"/>
      <c r="CG188" s="17"/>
      <c r="CH188" s="17"/>
      <c r="CI188" s="17"/>
      <c r="CJ188" s="26"/>
      <c r="CK188" s="17"/>
      <c r="CL188" s="17"/>
      <c r="CM188" s="17"/>
      <c r="CN188" s="17"/>
      <c r="CO188" s="17"/>
      <c r="CP188" s="17"/>
      <c r="CQ188" s="17"/>
      <c r="CR188" s="17"/>
      <c r="CS188" s="17"/>
      <c r="CT188" s="17"/>
      <c r="CU188" s="17"/>
      <c r="CV188" s="17"/>
      <c r="CW188" s="17"/>
      <c r="CX188" s="17"/>
      <c r="CY188" s="26"/>
      <c r="CZ188" s="26"/>
      <c r="DA188" s="26"/>
      <c r="DB188" s="17"/>
      <c r="DC188" s="17"/>
      <c r="DD188" s="17"/>
      <c r="DE188" s="17"/>
      <c r="DF188" s="17"/>
      <c r="DG188" s="17"/>
      <c r="DH188" s="26"/>
      <c r="DI188" s="17"/>
      <c r="DJ188" s="17"/>
      <c r="DK188" s="17"/>
      <c r="DL188" s="17"/>
      <c r="DM188" s="17">
        <v>5.87</v>
      </c>
      <c r="DN188" s="17">
        <v>5.86</v>
      </c>
      <c r="DO188" s="17">
        <v>5.86</v>
      </c>
      <c r="DP188" s="17">
        <v>5.86</v>
      </c>
      <c r="DQ188" s="17">
        <v>5.86</v>
      </c>
      <c r="DR188" s="17">
        <v>5.86</v>
      </c>
      <c r="DS188" s="17">
        <v>5.85</v>
      </c>
      <c r="DT188" s="17">
        <v>5.86</v>
      </c>
      <c r="DU188" s="17">
        <v>5.87</v>
      </c>
      <c r="DV188" s="17">
        <v>5.86</v>
      </c>
      <c r="DW188" s="17">
        <v>5.87</v>
      </c>
      <c r="DX188" s="17">
        <v>5.86</v>
      </c>
      <c r="DY188" s="17">
        <v>5.87</v>
      </c>
      <c r="DZ188" s="17">
        <v>5.87</v>
      </c>
      <c r="EA188" s="17">
        <v>5.86</v>
      </c>
      <c r="EB188" s="17">
        <v>5.85</v>
      </c>
      <c r="EC188" s="17">
        <v>5.85</v>
      </c>
      <c r="ED188" s="17">
        <v>5.85</v>
      </c>
      <c r="EE188" s="17">
        <v>5.86</v>
      </c>
      <c r="EF188" s="17">
        <v>5.86</v>
      </c>
      <c r="EG188" s="17">
        <v>5.87</v>
      </c>
      <c r="EH188" s="17">
        <v>5.86</v>
      </c>
      <c r="EI188" s="17">
        <v>5.87</v>
      </c>
      <c r="EJ188" s="17">
        <v>5.87</v>
      </c>
      <c r="EK188" s="17">
        <v>5.86</v>
      </c>
      <c r="EL188" s="17">
        <v>5.87</v>
      </c>
      <c r="EM188" s="17">
        <v>5.87</v>
      </c>
      <c r="EN188" s="17">
        <v>5.86</v>
      </c>
      <c r="EO188" s="17">
        <v>5.88</v>
      </c>
      <c r="EP188" s="17">
        <v>5.89</v>
      </c>
      <c r="EQ188" s="17">
        <v>5.91</v>
      </c>
      <c r="ER188" s="17">
        <v>5.9</v>
      </c>
      <c r="ES188" s="17">
        <v>5.91</v>
      </c>
      <c r="ET188" s="17">
        <v>5.91</v>
      </c>
      <c r="EU188" s="17">
        <v>5.9</v>
      </c>
      <c r="EV188" s="17">
        <v>5.9</v>
      </c>
      <c r="EW188" s="17">
        <v>5.89</v>
      </c>
      <c r="EX188" s="17">
        <v>5.89</v>
      </c>
      <c r="EY188" s="17">
        <v>5.89</v>
      </c>
      <c r="EZ188" s="17">
        <v>5.88</v>
      </c>
      <c r="FA188" s="17">
        <v>5.88</v>
      </c>
      <c r="FB188" s="17">
        <v>5.89</v>
      </c>
      <c r="FC188" s="17">
        <v>5.88</v>
      </c>
      <c r="FD188" s="17">
        <v>5.88</v>
      </c>
      <c r="FE188" s="17">
        <v>5.88</v>
      </c>
      <c r="FF188" s="17">
        <v>5.89</v>
      </c>
      <c r="FG188" s="17">
        <v>5.89</v>
      </c>
      <c r="FH188" s="17">
        <v>5.89</v>
      </c>
      <c r="FI188" s="17">
        <v>5.88</v>
      </c>
      <c r="FJ188" s="17">
        <v>5.88</v>
      </c>
      <c r="FK188" s="17">
        <v>5.88</v>
      </c>
      <c r="FL188" s="17">
        <v>5.88</v>
      </c>
      <c r="FM188" s="17">
        <v>5.89</v>
      </c>
      <c r="FN188" s="17">
        <v>5.89</v>
      </c>
      <c r="FO188" s="17">
        <v>5.89</v>
      </c>
      <c r="FP188" s="17">
        <v>5.89</v>
      </c>
      <c r="FQ188" s="17">
        <v>5.89</v>
      </c>
      <c r="FR188" s="17">
        <v>5.9</v>
      </c>
      <c r="FS188" s="17">
        <v>5.9</v>
      </c>
      <c r="FT188" s="17">
        <v>5.9</v>
      </c>
      <c r="FU188" s="17">
        <v>5.88</v>
      </c>
      <c r="FV188" s="17">
        <v>5.89</v>
      </c>
      <c r="FW188" s="17">
        <v>5.88</v>
      </c>
      <c r="FX188" s="17">
        <v>5.89</v>
      </c>
      <c r="FY188" s="17">
        <v>5.89</v>
      </c>
      <c r="FZ188" s="17">
        <v>5.89</v>
      </c>
      <c r="GA188" s="17">
        <v>5.89</v>
      </c>
      <c r="GB188" s="17">
        <v>5.89</v>
      </c>
      <c r="GC188" s="17">
        <v>5.89</v>
      </c>
      <c r="GD188" s="17">
        <v>5.89</v>
      </c>
      <c r="GE188" s="17">
        <v>5.89</v>
      </c>
      <c r="GF188" s="17">
        <v>5.9</v>
      </c>
      <c r="GG188" s="17">
        <v>5.89</v>
      </c>
      <c r="GH188" s="17">
        <v>5.89</v>
      </c>
      <c r="GI188" s="17">
        <v>5.89</v>
      </c>
      <c r="GJ188" s="17">
        <v>5.89</v>
      </c>
      <c r="GK188" s="17">
        <v>5.88</v>
      </c>
      <c r="GL188" s="17">
        <v>5.88</v>
      </c>
      <c r="GM188" s="17">
        <v>5.88</v>
      </c>
      <c r="GN188" s="17">
        <v>5.88</v>
      </c>
      <c r="GO188" s="17">
        <v>5.88</v>
      </c>
      <c r="GP188" s="17">
        <v>5.88</v>
      </c>
      <c r="GQ188" s="17">
        <v>5.89</v>
      </c>
      <c r="GR188" s="17">
        <v>5.9</v>
      </c>
      <c r="GS188" s="17">
        <v>5.89</v>
      </c>
      <c r="GT188" s="17">
        <v>5.88</v>
      </c>
      <c r="GU188" s="17">
        <v>5.88</v>
      </c>
      <c r="GV188" s="17">
        <v>5.9</v>
      </c>
      <c r="GW188" s="17">
        <v>5.9</v>
      </c>
      <c r="GX188" s="17">
        <v>5.89</v>
      </c>
      <c r="GY188" s="17">
        <v>5.9</v>
      </c>
      <c r="GZ188" s="17">
        <v>5.89</v>
      </c>
      <c r="HA188" s="17">
        <v>5.9</v>
      </c>
      <c r="HB188" s="17">
        <v>5.89</v>
      </c>
      <c r="HC188" s="17">
        <v>5.89</v>
      </c>
      <c r="HD188" s="17">
        <v>5.89</v>
      </c>
      <c r="HE188" s="17">
        <v>5.89</v>
      </c>
      <c r="HF188" s="17">
        <v>5.89</v>
      </c>
      <c r="HG188" s="17">
        <v>5.89</v>
      </c>
      <c r="HH188" s="17">
        <v>5.89</v>
      </c>
      <c r="HI188" s="17">
        <v>5.88</v>
      </c>
      <c r="HJ188" s="17">
        <v>5.88</v>
      </c>
      <c r="HK188" s="17">
        <v>5.88</v>
      </c>
      <c r="HL188" s="17">
        <v>5.87</v>
      </c>
      <c r="HM188" s="17">
        <v>5.87</v>
      </c>
      <c r="HN188" s="17">
        <v>5.88</v>
      </c>
      <c r="HO188" s="17">
        <v>5.86</v>
      </c>
      <c r="HP188" s="17">
        <v>5.86</v>
      </c>
      <c r="HQ188" s="17">
        <v>5.85</v>
      </c>
      <c r="HR188" s="17">
        <v>5.86</v>
      </c>
      <c r="HS188" s="17">
        <v>5.86</v>
      </c>
      <c r="HT188" s="17">
        <v>5.86</v>
      </c>
      <c r="HU188" s="17">
        <v>5.87</v>
      </c>
      <c r="HV188" s="17">
        <v>5.87</v>
      </c>
      <c r="HW188" s="17">
        <v>5.86</v>
      </c>
      <c r="HX188" s="17">
        <v>5.87</v>
      </c>
      <c r="HY188" s="17">
        <v>5.87</v>
      </c>
      <c r="HZ188" s="17">
        <v>5.87</v>
      </c>
      <c r="IA188" s="17">
        <v>5.86</v>
      </c>
      <c r="IB188" s="17">
        <v>5.87</v>
      </c>
      <c r="IC188" s="17">
        <v>5.87</v>
      </c>
      <c r="ID188" s="17">
        <v>5.87</v>
      </c>
      <c r="IE188" s="17">
        <v>5.86</v>
      </c>
      <c r="IF188" s="17">
        <v>5.87</v>
      </c>
      <c r="IG188" s="17">
        <v>5.87</v>
      </c>
      <c r="IH188" s="17">
        <v>5.87</v>
      </c>
      <c r="II188" s="17">
        <v>5.87</v>
      </c>
      <c r="IJ188" s="17">
        <v>5.86</v>
      </c>
      <c r="IK188" s="17">
        <v>5.86</v>
      </c>
      <c r="IL188" s="17">
        <v>5.86</v>
      </c>
      <c r="IM188" s="17">
        <v>5.86</v>
      </c>
      <c r="IN188" s="17">
        <v>5.86</v>
      </c>
      <c r="IO188" s="17">
        <v>5.87</v>
      </c>
      <c r="IP188" s="17">
        <v>5.86</v>
      </c>
      <c r="IQ188" s="17">
        <v>5.88</v>
      </c>
      <c r="IR188" s="17">
        <v>5.88</v>
      </c>
      <c r="IS188" s="17">
        <v>5.89</v>
      </c>
      <c r="IT188" s="17">
        <v>5.9</v>
      </c>
      <c r="IU188" s="17">
        <v>5.9</v>
      </c>
      <c r="IV188" s="17">
        <v>5.89</v>
      </c>
      <c r="IW188" s="17">
        <v>5.89</v>
      </c>
      <c r="IX188" s="17">
        <v>5.89</v>
      </c>
      <c r="IY188" s="17">
        <v>5.9</v>
      </c>
    </row>
    <row r="189" spans="1:259" x14ac:dyDescent="0.15">
      <c r="A189" s="17" t="s">
        <v>182</v>
      </c>
      <c r="B189" s="17" t="s">
        <v>183</v>
      </c>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c r="AA189" s="26"/>
      <c r="AB189" s="17"/>
      <c r="AC189" s="26"/>
      <c r="AD189" s="26"/>
      <c r="AE189" s="17"/>
      <c r="AF189" s="17"/>
      <c r="AG189" s="17"/>
      <c r="AH189" s="17"/>
      <c r="AI189" s="17"/>
      <c r="AJ189" s="17"/>
      <c r="AK189" s="17"/>
      <c r="AL189" s="17"/>
      <c r="AM189" s="17"/>
      <c r="AN189" s="17"/>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26"/>
      <c r="BK189" s="17"/>
      <c r="BL189" s="17"/>
      <c r="BM189" s="17"/>
      <c r="BN189" s="17"/>
      <c r="BO189" s="17"/>
      <c r="BP189" s="17"/>
      <c r="BQ189" s="17"/>
      <c r="BR189" s="17"/>
      <c r="BS189" s="17"/>
      <c r="BT189" s="17"/>
      <c r="BU189" s="17"/>
      <c r="BV189" s="17"/>
      <c r="BW189" s="17"/>
      <c r="BX189" s="26"/>
      <c r="BY189" s="26"/>
      <c r="BZ189" s="26"/>
      <c r="CA189" s="26"/>
      <c r="CB189" s="26"/>
      <c r="CC189" s="17"/>
      <c r="CD189" s="17"/>
      <c r="CE189" s="17"/>
      <c r="CF189" s="17"/>
      <c r="CG189" s="17"/>
      <c r="CH189" s="17"/>
      <c r="CI189" s="17"/>
      <c r="CJ189" s="26"/>
      <c r="CK189" s="17"/>
      <c r="CL189" s="17"/>
      <c r="CM189" s="17"/>
      <c r="CN189" s="17"/>
      <c r="CO189" s="17"/>
      <c r="CP189" s="17"/>
      <c r="CQ189" s="17"/>
      <c r="CR189" s="17"/>
      <c r="CS189" s="17"/>
      <c r="CT189" s="17"/>
      <c r="CU189" s="17"/>
      <c r="CV189" s="17"/>
      <c r="CW189" s="17"/>
      <c r="CX189" s="17"/>
      <c r="CY189" s="26"/>
      <c r="CZ189" s="26"/>
      <c r="DA189" s="26"/>
      <c r="DB189" s="17"/>
      <c r="DC189" s="17"/>
      <c r="DD189" s="17"/>
      <c r="DE189" s="17"/>
      <c r="DF189" s="17"/>
      <c r="DG189" s="17"/>
      <c r="DH189" s="26"/>
      <c r="DI189" s="17"/>
      <c r="DJ189" s="17"/>
      <c r="DK189" s="17"/>
      <c r="DL189" s="17"/>
      <c r="DM189" s="17">
        <v>18.13</v>
      </c>
      <c r="DN189" s="17">
        <v>18.149999999999999</v>
      </c>
      <c r="DO189" s="17">
        <v>18.170000000000002</v>
      </c>
      <c r="DP189" s="17">
        <v>18.149999999999999</v>
      </c>
      <c r="DQ189" s="17">
        <v>18.13</v>
      </c>
      <c r="DR189" s="17">
        <v>18.18</v>
      </c>
      <c r="DS189" s="17">
        <v>18.190000000000001</v>
      </c>
      <c r="DT189" s="17">
        <v>18.2</v>
      </c>
      <c r="DU189" s="17">
        <v>18.190000000000001</v>
      </c>
      <c r="DV189" s="17">
        <v>18.190000000000001</v>
      </c>
      <c r="DW189" s="17">
        <v>18.170000000000002</v>
      </c>
      <c r="DX189" s="17">
        <v>18.149999999999999</v>
      </c>
      <c r="DY189" s="17">
        <v>18.149999999999999</v>
      </c>
      <c r="DZ189" s="17">
        <v>18.170000000000002</v>
      </c>
      <c r="EA189" s="17">
        <v>18.149999999999999</v>
      </c>
      <c r="EB189" s="17">
        <v>18.079999999999998</v>
      </c>
      <c r="EC189" s="17">
        <v>18.07</v>
      </c>
      <c r="ED189" s="17">
        <v>18.07</v>
      </c>
      <c r="EE189" s="17">
        <v>18.07</v>
      </c>
      <c r="EF189" s="17">
        <v>18.07</v>
      </c>
      <c r="EG189" s="17">
        <v>18.07</v>
      </c>
      <c r="EH189" s="17">
        <v>18.07</v>
      </c>
      <c r="EI189" s="17">
        <v>18.079999999999998</v>
      </c>
      <c r="EJ189" s="17">
        <v>18.100000000000001</v>
      </c>
      <c r="EK189" s="17">
        <v>18.100000000000001</v>
      </c>
      <c r="EL189" s="17">
        <v>18.100000000000001</v>
      </c>
      <c r="EM189" s="17">
        <v>18.09</v>
      </c>
      <c r="EN189" s="17">
        <v>18.09</v>
      </c>
      <c r="EO189" s="17">
        <v>18.04</v>
      </c>
      <c r="EP189" s="17">
        <v>18.03</v>
      </c>
      <c r="EQ189" s="17">
        <v>18.05</v>
      </c>
      <c r="ER189" s="17">
        <v>18.05</v>
      </c>
      <c r="ES189" s="17">
        <v>18.059999999999999</v>
      </c>
      <c r="ET189" s="17">
        <v>18.04</v>
      </c>
      <c r="EU189" s="17">
        <v>18.04</v>
      </c>
      <c r="EV189" s="17">
        <v>18.05</v>
      </c>
      <c r="EW189" s="17">
        <v>18.09</v>
      </c>
      <c r="EX189" s="17">
        <v>18.05</v>
      </c>
      <c r="EY189" s="17">
        <v>18.04</v>
      </c>
      <c r="EZ189" s="17">
        <v>18.079999999999998</v>
      </c>
      <c r="FA189" s="17">
        <v>18.079999999999998</v>
      </c>
      <c r="FB189" s="17">
        <v>18.079999999999998</v>
      </c>
      <c r="FC189" s="17">
        <v>18.059999999999999</v>
      </c>
      <c r="FD189" s="17">
        <v>18.059999999999999</v>
      </c>
      <c r="FE189" s="17">
        <v>18.05</v>
      </c>
      <c r="FF189" s="17">
        <v>18.05</v>
      </c>
      <c r="FG189" s="17">
        <v>18.04</v>
      </c>
      <c r="FH189" s="17">
        <v>18.03</v>
      </c>
      <c r="FI189" s="17">
        <v>18.05</v>
      </c>
      <c r="FJ189" s="17">
        <v>18.05</v>
      </c>
      <c r="FK189" s="17">
        <v>18.05</v>
      </c>
      <c r="FL189" s="17">
        <v>18.05</v>
      </c>
      <c r="FM189" s="17">
        <v>18.079999999999998</v>
      </c>
      <c r="FN189" s="17">
        <v>18.079999999999998</v>
      </c>
      <c r="FO189" s="17">
        <v>18.079999999999998</v>
      </c>
      <c r="FP189" s="17">
        <v>18.079999999999998</v>
      </c>
      <c r="FQ189" s="17">
        <v>18.079999999999998</v>
      </c>
      <c r="FR189" s="17">
        <v>17.98</v>
      </c>
      <c r="FS189" s="17">
        <v>18.059999999999999</v>
      </c>
      <c r="FT189" s="17">
        <v>18.05</v>
      </c>
      <c r="FU189" s="17">
        <v>18.09</v>
      </c>
      <c r="FV189" s="17">
        <v>18.079999999999998</v>
      </c>
      <c r="FW189" s="17">
        <v>18.079999999999998</v>
      </c>
      <c r="FX189" s="17">
        <v>18.079999999999998</v>
      </c>
      <c r="FY189" s="17">
        <v>18.09</v>
      </c>
      <c r="FZ189" s="17">
        <v>18.09</v>
      </c>
      <c r="GA189" s="17">
        <v>18.09</v>
      </c>
      <c r="GB189" s="17">
        <v>18.13</v>
      </c>
      <c r="GC189" s="17">
        <v>18.14</v>
      </c>
      <c r="GD189" s="17">
        <v>18.149999999999999</v>
      </c>
      <c r="GE189" s="17">
        <v>18.170000000000002</v>
      </c>
      <c r="GF189" s="17">
        <v>18.16</v>
      </c>
      <c r="GG189" s="17">
        <v>18.16</v>
      </c>
      <c r="GH189" s="17">
        <v>18.12</v>
      </c>
      <c r="GI189" s="17">
        <v>18.14</v>
      </c>
      <c r="GJ189" s="17">
        <v>18.14</v>
      </c>
      <c r="GK189" s="17">
        <v>18.149999999999999</v>
      </c>
      <c r="GL189" s="17">
        <v>18.16</v>
      </c>
      <c r="GM189" s="17">
        <v>18.149999999999999</v>
      </c>
      <c r="GN189" s="17">
        <v>18.149999999999999</v>
      </c>
      <c r="GO189" s="17">
        <v>18.2</v>
      </c>
      <c r="GP189" s="17">
        <v>18.27</v>
      </c>
      <c r="GQ189" s="17">
        <v>18.28</v>
      </c>
      <c r="GR189" s="17">
        <v>18.23</v>
      </c>
      <c r="GS189" s="17">
        <v>18.28</v>
      </c>
      <c r="GT189" s="17">
        <v>18.27</v>
      </c>
      <c r="GU189" s="17">
        <v>18.350000000000001</v>
      </c>
      <c r="GV189" s="17">
        <v>18.329999999999998</v>
      </c>
      <c r="GW189" s="17">
        <v>18.28</v>
      </c>
      <c r="GX189" s="17">
        <v>18.3</v>
      </c>
      <c r="GY189" s="17">
        <v>18.29</v>
      </c>
      <c r="GZ189" s="17">
        <v>18.27</v>
      </c>
      <c r="HA189" s="17">
        <v>18.260000000000002</v>
      </c>
      <c r="HB189" s="17">
        <v>18.23</v>
      </c>
      <c r="HC189" s="17">
        <v>18.27</v>
      </c>
      <c r="HD189" s="17">
        <v>18.27</v>
      </c>
      <c r="HE189" s="17">
        <v>18.3</v>
      </c>
      <c r="HF189" s="17">
        <v>18.29</v>
      </c>
      <c r="HG189" s="17">
        <v>18.28</v>
      </c>
      <c r="HH189" s="17">
        <v>18.28</v>
      </c>
      <c r="HI189" s="17">
        <v>18.260000000000002</v>
      </c>
      <c r="HJ189" s="17">
        <v>18.25</v>
      </c>
      <c r="HK189" s="17">
        <v>18.23</v>
      </c>
      <c r="HL189" s="17">
        <v>18.170000000000002</v>
      </c>
      <c r="HM189" s="17">
        <v>18.149999999999999</v>
      </c>
      <c r="HN189" s="17">
        <v>18.18</v>
      </c>
      <c r="HO189" s="17">
        <v>18.190000000000001</v>
      </c>
      <c r="HP189" s="17">
        <v>18.170000000000002</v>
      </c>
      <c r="HQ189" s="17">
        <v>18.18</v>
      </c>
      <c r="HR189" s="17">
        <v>18.170000000000002</v>
      </c>
      <c r="HS189" s="17">
        <v>18.190000000000001</v>
      </c>
      <c r="HT189" s="17">
        <v>18.190000000000001</v>
      </c>
      <c r="HU189" s="17">
        <v>18.190000000000001</v>
      </c>
      <c r="HV189" s="17">
        <v>18.2</v>
      </c>
      <c r="HW189" s="17">
        <v>18.22</v>
      </c>
      <c r="HX189" s="17">
        <v>18.170000000000002</v>
      </c>
      <c r="HY189" s="17">
        <v>18.18</v>
      </c>
      <c r="HZ189" s="17">
        <v>18.22</v>
      </c>
      <c r="IA189" s="17">
        <v>18.23</v>
      </c>
      <c r="IB189" s="17">
        <v>18.22</v>
      </c>
      <c r="IC189" s="17">
        <v>18.21</v>
      </c>
      <c r="ID189" s="17">
        <v>18.2</v>
      </c>
      <c r="IE189" s="17">
        <v>18.21</v>
      </c>
      <c r="IF189" s="17">
        <v>18.22</v>
      </c>
      <c r="IG189" s="17">
        <v>18.23</v>
      </c>
      <c r="IH189" s="17">
        <v>18.2</v>
      </c>
      <c r="II189" s="17">
        <v>18.22</v>
      </c>
      <c r="IJ189" s="17">
        <v>18.2</v>
      </c>
      <c r="IK189" s="17">
        <v>18.190000000000001</v>
      </c>
      <c r="IL189" s="17">
        <v>18.190000000000001</v>
      </c>
      <c r="IM189" s="17">
        <v>18.22</v>
      </c>
      <c r="IN189" s="17">
        <v>18.23</v>
      </c>
      <c r="IO189" s="17">
        <v>18.29</v>
      </c>
      <c r="IP189" s="17">
        <v>18.309999999999999</v>
      </c>
      <c r="IQ189" s="17">
        <v>18.32</v>
      </c>
      <c r="IR189" s="17">
        <v>18.3</v>
      </c>
      <c r="IS189" s="17">
        <v>18.3</v>
      </c>
      <c r="IT189" s="17">
        <v>18.28</v>
      </c>
      <c r="IU189" s="17">
        <v>18.27</v>
      </c>
      <c r="IV189" s="17">
        <v>18.28</v>
      </c>
      <c r="IW189" s="17">
        <v>18.28</v>
      </c>
      <c r="IX189" s="17">
        <v>18.239999999999998</v>
      </c>
      <c r="IY189" s="17">
        <v>18.28</v>
      </c>
    </row>
    <row r="190" spans="1:259" x14ac:dyDescent="0.15">
      <c r="A190" s="17" t="s">
        <v>690</v>
      </c>
      <c r="B190" s="17" t="s">
        <v>691</v>
      </c>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c r="AA190" s="26"/>
      <c r="AB190" s="17"/>
      <c r="AC190" s="26"/>
      <c r="AD190" s="26"/>
      <c r="AE190" s="17"/>
      <c r="AF190" s="17"/>
      <c r="AG190" s="17"/>
      <c r="AH190" s="17"/>
      <c r="AI190" s="17"/>
      <c r="AJ190" s="17"/>
      <c r="AK190" s="17"/>
      <c r="AL190" s="17"/>
      <c r="AM190" s="17"/>
      <c r="AN190" s="17"/>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26"/>
      <c r="BK190" s="17"/>
      <c r="BL190" s="17"/>
      <c r="BM190" s="17"/>
      <c r="BN190" s="17"/>
      <c r="BO190" s="17"/>
      <c r="BP190" s="17"/>
      <c r="BQ190" s="17"/>
      <c r="BR190" s="17"/>
      <c r="BS190" s="17"/>
      <c r="BT190" s="17"/>
      <c r="BU190" s="17"/>
      <c r="BV190" s="17"/>
      <c r="BW190" s="17"/>
      <c r="BX190" s="26"/>
      <c r="BY190" s="26"/>
      <c r="BZ190" s="26"/>
      <c r="CA190" s="26"/>
      <c r="CB190" s="26"/>
      <c r="CC190" s="17"/>
      <c r="CD190" s="17"/>
      <c r="CE190" s="17"/>
      <c r="CF190" s="17"/>
      <c r="CG190" s="17"/>
      <c r="CH190" s="17"/>
      <c r="CI190" s="17"/>
      <c r="CJ190" s="26"/>
      <c r="CK190" s="17"/>
      <c r="CL190" s="17"/>
      <c r="CM190" s="17"/>
      <c r="CN190" s="17"/>
      <c r="CO190" s="17"/>
      <c r="CP190" s="17"/>
      <c r="CQ190" s="17"/>
      <c r="CR190" s="17"/>
      <c r="CS190" s="17"/>
      <c r="CT190" s="17"/>
      <c r="CU190" s="17"/>
      <c r="CV190" s="17"/>
      <c r="CW190" s="17"/>
      <c r="CX190" s="17"/>
      <c r="CY190" s="26"/>
      <c r="CZ190" s="26"/>
      <c r="DA190" s="26"/>
      <c r="DB190" s="17"/>
      <c r="DC190" s="17"/>
      <c r="DD190" s="17"/>
      <c r="DE190" s="17"/>
      <c r="DF190" s="17"/>
      <c r="DG190" s="17"/>
      <c r="DH190" s="26"/>
      <c r="DI190" s="17"/>
      <c r="DJ190" s="17"/>
      <c r="DK190" s="17"/>
      <c r="DL190" s="17"/>
      <c r="DM190" s="17">
        <v>3.17</v>
      </c>
      <c r="DN190" s="17">
        <v>3.16</v>
      </c>
      <c r="DO190" s="17">
        <v>3.17</v>
      </c>
      <c r="DP190" s="17">
        <v>3.16</v>
      </c>
      <c r="DQ190" s="17">
        <v>3.17</v>
      </c>
      <c r="DR190" s="17">
        <v>3.16</v>
      </c>
      <c r="DS190" s="17">
        <v>3.16</v>
      </c>
      <c r="DT190" s="17">
        <v>3.16</v>
      </c>
      <c r="DU190" s="17">
        <v>3.16</v>
      </c>
      <c r="DV190" s="17">
        <v>3.17</v>
      </c>
      <c r="DW190" s="17">
        <v>3.16</v>
      </c>
      <c r="DX190" s="17">
        <v>3.16</v>
      </c>
      <c r="DY190" s="17">
        <v>3.16</v>
      </c>
      <c r="DZ190" s="17">
        <v>3.17</v>
      </c>
      <c r="EA190" s="17">
        <v>3.17</v>
      </c>
      <c r="EB190" s="17">
        <v>3.16</v>
      </c>
      <c r="EC190" s="17">
        <v>3.17</v>
      </c>
      <c r="ED190" s="17">
        <v>3.17</v>
      </c>
      <c r="EE190" s="17">
        <v>3.16</v>
      </c>
      <c r="EF190" s="17">
        <v>3.16</v>
      </c>
      <c r="EG190" s="17">
        <v>3.16</v>
      </c>
      <c r="EH190" s="17">
        <v>3.16</v>
      </c>
      <c r="EI190" s="17">
        <v>3.16</v>
      </c>
      <c r="EJ190" s="17">
        <v>3.16</v>
      </c>
      <c r="EK190" s="17">
        <v>3.16</v>
      </c>
      <c r="EL190" s="17">
        <v>3.16</v>
      </c>
      <c r="EM190" s="17">
        <v>3.17</v>
      </c>
      <c r="EN190" s="17">
        <v>3.16</v>
      </c>
      <c r="EO190" s="17">
        <v>3.16</v>
      </c>
      <c r="EP190" s="17">
        <v>3.17</v>
      </c>
      <c r="EQ190" s="17">
        <v>3.17</v>
      </c>
      <c r="ER190" s="17">
        <v>3.16</v>
      </c>
      <c r="ES190" s="17">
        <v>3.17</v>
      </c>
      <c r="ET190" s="17">
        <v>3.16</v>
      </c>
      <c r="EU190" s="17">
        <v>3.16</v>
      </c>
      <c r="EV190" s="17">
        <v>3.17</v>
      </c>
      <c r="EW190" s="17">
        <v>3.16</v>
      </c>
      <c r="EX190" s="17">
        <v>3.16</v>
      </c>
      <c r="EY190" s="17">
        <v>3.16</v>
      </c>
      <c r="EZ190" s="17">
        <v>3.16</v>
      </c>
      <c r="FA190" s="17">
        <v>3.16</v>
      </c>
      <c r="FB190" s="17">
        <v>3.16</v>
      </c>
      <c r="FC190" s="17">
        <v>3.17</v>
      </c>
      <c r="FD190" s="17">
        <v>3.16</v>
      </c>
      <c r="FE190" s="17">
        <v>3.16</v>
      </c>
      <c r="FF190" s="17">
        <v>3.16</v>
      </c>
      <c r="FG190" s="17">
        <v>3.17</v>
      </c>
      <c r="FH190" s="17">
        <v>3.16</v>
      </c>
      <c r="FI190" s="17">
        <v>3.17</v>
      </c>
      <c r="FJ190" s="17">
        <v>3.17</v>
      </c>
      <c r="FK190" s="17">
        <v>3.16</v>
      </c>
      <c r="FL190" s="17">
        <v>3.17</v>
      </c>
      <c r="FM190" s="17">
        <v>3.16</v>
      </c>
      <c r="FN190" s="17">
        <v>3.17</v>
      </c>
      <c r="FO190" s="17">
        <v>3.17</v>
      </c>
      <c r="FP190" s="17">
        <v>3.16</v>
      </c>
      <c r="FQ190" s="17">
        <v>3.16</v>
      </c>
      <c r="FR190" s="17">
        <v>3.17</v>
      </c>
      <c r="FS190" s="17">
        <v>3.17</v>
      </c>
      <c r="FT190" s="17">
        <v>3.16</v>
      </c>
      <c r="FU190" s="17">
        <v>3.17</v>
      </c>
      <c r="FV190" s="17">
        <v>3.16</v>
      </c>
      <c r="FW190" s="17">
        <v>3.17</v>
      </c>
      <c r="FX190" s="17">
        <v>3.16</v>
      </c>
      <c r="FY190" s="17">
        <v>3.16</v>
      </c>
      <c r="FZ190" s="17">
        <v>3.17</v>
      </c>
      <c r="GA190" s="17">
        <v>3.17</v>
      </c>
      <c r="GB190" s="17">
        <v>3.17</v>
      </c>
      <c r="GC190" s="17">
        <v>3.17</v>
      </c>
      <c r="GD190" s="17">
        <v>3.17</v>
      </c>
      <c r="GE190" s="17">
        <v>3.16</v>
      </c>
      <c r="GF190" s="17">
        <v>3.16</v>
      </c>
      <c r="GG190" s="17">
        <v>3.16</v>
      </c>
      <c r="GH190" s="17">
        <v>3.16</v>
      </c>
      <c r="GI190" s="17">
        <v>3.15</v>
      </c>
      <c r="GJ190" s="17">
        <v>3.16</v>
      </c>
      <c r="GK190" s="17">
        <v>3.15</v>
      </c>
      <c r="GL190" s="17">
        <v>3.16</v>
      </c>
      <c r="GM190" s="17">
        <v>3.15</v>
      </c>
      <c r="GN190" s="17">
        <v>3.15</v>
      </c>
      <c r="GO190" s="17">
        <v>3.15</v>
      </c>
      <c r="GP190" s="17">
        <v>3.16</v>
      </c>
      <c r="GQ190" s="17">
        <v>3.16</v>
      </c>
      <c r="GR190" s="17">
        <v>3.15</v>
      </c>
      <c r="GS190" s="17">
        <v>3.15</v>
      </c>
      <c r="GT190" s="17">
        <v>3.16</v>
      </c>
      <c r="GU190" s="17">
        <v>3.15</v>
      </c>
      <c r="GV190" s="17">
        <v>3.16</v>
      </c>
      <c r="GW190" s="17">
        <v>3.15</v>
      </c>
      <c r="GX190" s="17">
        <v>3.15</v>
      </c>
      <c r="GY190" s="17">
        <v>3.15</v>
      </c>
      <c r="GZ190" s="17">
        <v>3.14</v>
      </c>
      <c r="HA190" s="17">
        <v>3.15</v>
      </c>
      <c r="HB190" s="17">
        <v>3.15</v>
      </c>
      <c r="HC190" s="17">
        <v>3.15</v>
      </c>
      <c r="HD190" s="17">
        <v>3.16</v>
      </c>
      <c r="HE190" s="17">
        <v>3.15</v>
      </c>
      <c r="HF190" s="17">
        <v>3.15</v>
      </c>
      <c r="HG190" s="17">
        <v>3.15</v>
      </c>
      <c r="HH190" s="17">
        <v>3.15</v>
      </c>
      <c r="HI190" s="17">
        <v>3.15</v>
      </c>
      <c r="HJ190" s="17">
        <v>3.15</v>
      </c>
      <c r="HK190" s="17">
        <v>3.14</v>
      </c>
      <c r="HL190" s="17">
        <v>3.15</v>
      </c>
      <c r="HM190" s="17">
        <v>3.14</v>
      </c>
      <c r="HN190" s="17">
        <v>3.14</v>
      </c>
      <c r="HO190" s="17">
        <v>3.15</v>
      </c>
      <c r="HP190" s="17">
        <v>3.14</v>
      </c>
      <c r="HQ190" s="17">
        <v>3.15</v>
      </c>
      <c r="HR190" s="17">
        <v>3.14</v>
      </c>
      <c r="HS190" s="17">
        <v>3.14</v>
      </c>
      <c r="HT190" s="17">
        <v>3.14</v>
      </c>
      <c r="HU190" s="17">
        <v>3.15</v>
      </c>
      <c r="HV190" s="17">
        <v>3.15</v>
      </c>
      <c r="HW190" s="17">
        <v>3.14</v>
      </c>
      <c r="HX190" s="17">
        <v>3.15</v>
      </c>
      <c r="HY190" s="17">
        <v>3.15</v>
      </c>
      <c r="HZ190" s="17">
        <v>3.14</v>
      </c>
      <c r="IA190" s="17">
        <v>3.14</v>
      </c>
      <c r="IB190" s="17">
        <v>3.14</v>
      </c>
      <c r="IC190" s="17">
        <v>3.14</v>
      </c>
      <c r="ID190" s="17">
        <v>3.15</v>
      </c>
      <c r="IE190" s="17">
        <v>3.14</v>
      </c>
      <c r="IF190" s="17">
        <v>3.13</v>
      </c>
      <c r="IG190" s="17">
        <v>3.13</v>
      </c>
      <c r="IH190" s="17">
        <v>3.13</v>
      </c>
      <c r="II190" s="17">
        <v>3.13</v>
      </c>
      <c r="IJ190" s="17">
        <v>3.13</v>
      </c>
      <c r="IK190" s="17">
        <v>3.13</v>
      </c>
      <c r="IL190" s="17">
        <v>3.13</v>
      </c>
      <c r="IM190" s="17">
        <v>3.13</v>
      </c>
      <c r="IN190" s="17">
        <v>3.13</v>
      </c>
      <c r="IO190" s="17">
        <v>3.13</v>
      </c>
      <c r="IP190" s="17">
        <v>3.14</v>
      </c>
      <c r="IQ190" s="17">
        <v>3.14</v>
      </c>
      <c r="IR190" s="17">
        <v>3.14</v>
      </c>
      <c r="IS190" s="17">
        <v>3.14</v>
      </c>
      <c r="IT190" s="17">
        <v>3.14</v>
      </c>
      <c r="IU190" s="17">
        <v>3.14</v>
      </c>
      <c r="IV190" s="17">
        <v>3.14</v>
      </c>
      <c r="IW190" s="17">
        <v>3.13</v>
      </c>
      <c r="IX190" s="17">
        <v>3.14</v>
      </c>
      <c r="IY190" s="17">
        <v>3.14</v>
      </c>
    </row>
    <row r="191" spans="1:259" x14ac:dyDescent="0.15">
      <c r="A191" s="17" t="s">
        <v>810</v>
      </c>
      <c r="B191" s="17" t="s">
        <v>2069</v>
      </c>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c r="AA191" s="26"/>
      <c r="AB191" s="17"/>
      <c r="AC191" s="26"/>
      <c r="AD191" s="26"/>
      <c r="AE191" s="17"/>
      <c r="AF191" s="17"/>
      <c r="AG191" s="17"/>
      <c r="AH191" s="17"/>
      <c r="AI191" s="17"/>
      <c r="AJ191" s="17"/>
      <c r="AK191" s="17"/>
      <c r="AL191" s="17"/>
      <c r="AM191" s="17"/>
      <c r="AN191" s="17"/>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26"/>
      <c r="BK191" s="17"/>
      <c r="BL191" s="17"/>
      <c r="BM191" s="17"/>
      <c r="BN191" s="17"/>
      <c r="BO191" s="17"/>
      <c r="BP191" s="17"/>
      <c r="BQ191" s="17"/>
      <c r="BR191" s="17"/>
      <c r="BS191" s="17"/>
      <c r="BT191" s="17"/>
      <c r="BU191" s="17"/>
      <c r="BV191" s="17"/>
      <c r="BW191" s="17"/>
      <c r="BX191" s="26"/>
      <c r="BY191" s="26"/>
      <c r="BZ191" s="26"/>
      <c r="CA191" s="26"/>
      <c r="CB191" s="26"/>
      <c r="CC191" s="17"/>
      <c r="CD191" s="17"/>
      <c r="CE191" s="17"/>
      <c r="CF191" s="17"/>
      <c r="CG191" s="17"/>
      <c r="CH191" s="17"/>
      <c r="CI191" s="17"/>
      <c r="CJ191" s="26"/>
      <c r="CK191" s="17"/>
      <c r="CL191" s="17"/>
      <c r="CM191" s="17"/>
      <c r="CN191" s="17"/>
      <c r="CO191" s="17"/>
      <c r="CP191" s="17"/>
      <c r="CQ191" s="17"/>
      <c r="CR191" s="17"/>
      <c r="CS191" s="17"/>
      <c r="CT191" s="17"/>
      <c r="CU191" s="17"/>
      <c r="CV191" s="17"/>
      <c r="CW191" s="17"/>
      <c r="CX191" s="17"/>
      <c r="CY191" s="26"/>
      <c r="CZ191" s="26"/>
      <c r="DA191" s="26"/>
      <c r="DB191" s="17"/>
      <c r="DC191" s="17"/>
      <c r="DD191" s="17"/>
      <c r="DE191" s="17"/>
      <c r="DF191" s="17"/>
      <c r="DG191" s="17"/>
      <c r="DH191" s="26"/>
      <c r="DI191" s="17"/>
      <c r="DJ191" s="17"/>
      <c r="DK191" s="17"/>
      <c r="DL191" s="17"/>
      <c r="DM191" s="17">
        <v>6.05</v>
      </c>
      <c r="DN191" s="17">
        <v>6.05</v>
      </c>
      <c r="DO191" s="17">
        <v>6.05</v>
      </c>
      <c r="DP191" s="17">
        <v>6.05</v>
      </c>
      <c r="DQ191" s="17">
        <v>6.04</v>
      </c>
      <c r="DR191" s="17">
        <v>6.04</v>
      </c>
      <c r="DS191" s="17">
        <v>6.05</v>
      </c>
      <c r="DT191" s="17">
        <v>6.05</v>
      </c>
      <c r="DU191" s="17">
        <v>6.05</v>
      </c>
      <c r="DV191" s="17">
        <v>6.05</v>
      </c>
      <c r="DW191" s="17">
        <v>6.05</v>
      </c>
      <c r="DX191" s="17">
        <v>6.05</v>
      </c>
      <c r="DY191" s="17">
        <v>6.04</v>
      </c>
      <c r="DZ191" s="17">
        <v>6.04</v>
      </c>
      <c r="EA191" s="17">
        <v>6.05</v>
      </c>
      <c r="EB191" s="17">
        <v>6.05</v>
      </c>
      <c r="EC191" s="17">
        <v>6.04</v>
      </c>
      <c r="ED191" s="17">
        <v>6.05</v>
      </c>
      <c r="EE191" s="17">
        <v>6.03</v>
      </c>
      <c r="EF191" s="17">
        <v>6.04</v>
      </c>
      <c r="EG191" s="17">
        <v>6.04</v>
      </c>
      <c r="EH191" s="17">
        <v>6.04</v>
      </c>
      <c r="EI191" s="17">
        <v>6.04</v>
      </c>
      <c r="EJ191" s="17">
        <v>6.04</v>
      </c>
      <c r="EK191" s="17">
        <v>6.05</v>
      </c>
      <c r="EL191" s="17">
        <v>6.05</v>
      </c>
      <c r="EM191" s="17">
        <v>6.06</v>
      </c>
      <c r="EN191" s="17">
        <v>6.07</v>
      </c>
      <c r="EO191" s="17">
        <v>6.06</v>
      </c>
      <c r="EP191" s="17">
        <v>6.06</v>
      </c>
      <c r="EQ191" s="17">
        <v>6.06</v>
      </c>
      <c r="ER191" s="17">
        <v>6.07</v>
      </c>
      <c r="ES191" s="17">
        <v>6.06</v>
      </c>
      <c r="ET191" s="17">
        <v>6.07</v>
      </c>
      <c r="EU191" s="17">
        <v>6.06</v>
      </c>
      <c r="EV191" s="17">
        <v>6.06</v>
      </c>
      <c r="EW191" s="17">
        <v>6.07</v>
      </c>
      <c r="EX191" s="17">
        <v>6.06</v>
      </c>
      <c r="EY191" s="17">
        <v>6.06</v>
      </c>
      <c r="EZ191" s="17">
        <v>6.07</v>
      </c>
      <c r="FA191" s="17">
        <v>6.06</v>
      </c>
      <c r="FB191" s="17">
        <v>6.05</v>
      </c>
      <c r="FC191" s="17">
        <v>6.05</v>
      </c>
      <c r="FD191" s="17">
        <v>6.06</v>
      </c>
      <c r="FE191" s="17">
        <v>6.07</v>
      </c>
      <c r="FF191" s="17">
        <v>6.06</v>
      </c>
      <c r="FG191" s="17">
        <v>6.06</v>
      </c>
      <c r="FH191" s="17">
        <v>6.06</v>
      </c>
      <c r="FI191" s="17">
        <v>6.06</v>
      </c>
      <c r="FJ191" s="17">
        <v>6.06</v>
      </c>
      <c r="FK191" s="17">
        <v>6.05</v>
      </c>
      <c r="FL191" s="17">
        <v>6.05</v>
      </c>
      <c r="FM191" s="17">
        <v>6.05</v>
      </c>
      <c r="FN191" s="17">
        <v>6.05</v>
      </c>
      <c r="FO191" s="17">
        <v>6.06</v>
      </c>
      <c r="FP191" s="17">
        <v>6.06</v>
      </c>
      <c r="FQ191" s="17">
        <v>6.06</v>
      </c>
      <c r="FR191" s="17">
        <v>6.05</v>
      </c>
      <c r="FS191" s="17">
        <v>6.05</v>
      </c>
      <c r="FT191" s="17">
        <v>6.05</v>
      </c>
      <c r="FU191" s="17">
        <v>6.05</v>
      </c>
      <c r="FV191" s="17">
        <v>6.05</v>
      </c>
      <c r="FW191" s="17">
        <v>6.05</v>
      </c>
      <c r="FX191" s="17">
        <v>6.05</v>
      </c>
      <c r="FY191" s="17">
        <v>6.05</v>
      </c>
      <c r="FZ191" s="17">
        <v>6.06</v>
      </c>
      <c r="GA191" s="17">
        <v>6.06</v>
      </c>
      <c r="GB191" s="17">
        <v>6.05</v>
      </c>
      <c r="GC191" s="17">
        <v>6.05</v>
      </c>
      <c r="GD191" s="17">
        <v>6.05</v>
      </c>
      <c r="GE191" s="17">
        <v>6.05</v>
      </c>
      <c r="GF191" s="17">
        <v>6.04</v>
      </c>
      <c r="GG191" s="17">
        <v>6.04</v>
      </c>
      <c r="GH191" s="17">
        <v>6.05</v>
      </c>
      <c r="GI191" s="17">
        <v>6.05</v>
      </c>
      <c r="GJ191" s="17">
        <v>6.04</v>
      </c>
      <c r="GK191" s="17">
        <v>6.04</v>
      </c>
      <c r="GL191" s="17">
        <v>6.04</v>
      </c>
      <c r="GM191" s="17">
        <v>6.04</v>
      </c>
      <c r="GN191" s="17">
        <v>6.04</v>
      </c>
      <c r="GO191" s="17">
        <v>6.04</v>
      </c>
      <c r="GP191" s="17">
        <v>6.04</v>
      </c>
      <c r="GQ191" s="17">
        <v>6.04</v>
      </c>
      <c r="GR191" s="17">
        <v>6.04</v>
      </c>
      <c r="GS191" s="17">
        <v>6.05</v>
      </c>
      <c r="GT191" s="17">
        <v>6.04</v>
      </c>
      <c r="GU191" s="17">
        <v>6.04</v>
      </c>
      <c r="GV191" s="17">
        <v>6.04</v>
      </c>
      <c r="GW191" s="17">
        <v>6.04</v>
      </c>
      <c r="GX191" s="17">
        <v>6.04</v>
      </c>
      <c r="GY191" s="17">
        <v>6.04</v>
      </c>
      <c r="GZ191" s="17">
        <v>6.04</v>
      </c>
      <c r="HA191" s="17">
        <v>6.04</v>
      </c>
      <c r="HB191" s="17">
        <v>6.05</v>
      </c>
      <c r="HC191" s="17">
        <v>6.04</v>
      </c>
      <c r="HD191" s="17">
        <v>6.05</v>
      </c>
      <c r="HE191" s="17">
        <v>6.05</v>
      </c>
      <c r="HF191" s="17">
        <v>6.05</v>
      </c>
      <c r="HG191" s="17">
        <v>6.04</v>
      </c>
      <c r="HH191" s="17">
        <v>6.04</v>
      </c>
      <c r="HI191" s="17">
        <v>6.04</v>
      </c>
      <c r="HJ191" s="17">
        <v>6.04</v>
      </c>
      <c r="HK191" s="17">
        <v>6.04</v>
      </c>
      <c r="HL191" s="17">
        <v>6.04</v>
      </c>
      <c r="HM191" s="17">
        <v>6.03</v>
      </c>
      <c r="HN191" s="17">
        <v>6.03</v>
      </c>
      <c r="HO191" s="17">
        <v>6.04</v>
      </c>
      <c r="HP191" s="17">
        <v>6.03</v>
      </c>
      <c r="HQ191" s="17">
        <v>6.03</v>
      </c>
      <c r="HR191" s="17">
        <v>6.03</v>
      </c>
      <c r="HS191" s="17">
        <v>6.03</v>
      </c>
      <c r="HT191" s="17">
        <v>6.03</v>
      </c>
      <c r="HU191" s="17">
        <v>6.03</v>
      </c>
      <c r="HV191" s="17">
        <v>6.03</v>
      </c>
      <c r="HW191" s="17">
        <v>6.03</v>
      </c>
      <c r="HX191" s="17">
        <v>6.03</v>
      </c>
      <c r="HY191" s="17">
        <v>6.03</v>
      </c>
      <c r="HZ191" s="17">
        <v>6.03</v>
      </c>
      <c r="IA191" s="17">
        <v>6.04</v>
      </c>
      <c r="IB191" s="17">
        <v>6.03</v>
      </c>
      <c r="IC191" s="17">
        <v>6.03</v>
      </c>
      <c r="ID191" s="17">
        <v>6.03</v>
      </c>
      <c r="IE191" s="17">
        <v>6.03</v>
      </c>
      <c r="IF191" s="17">
        <v>6.03</v>
      </c>
      <c r="IG191" s="17">
        <v>6.02</v>
      </c>
      <c r="IH191" s="17">
        <v>6.03</v>
      </c>
      <c r="II191" s="17">
        <v>6.02</v>
      </c>
      <c r="IJ191" s="17">
        <v>6.01</v>
      </c>
      <c r="IK191" s="17">
        <v>6.01</v>
      </c>
      <c r="IL191" s="17">
        <v>6.01</v>
      </c>
      <c r="IM191" s="17">
        <v>6.01</v>
      </c>
      <c r="IN191" s="17">
        <v>6.01</v>
      </c>
      <c r="IO191" s="17">
        <v>6.02</v>
      </c>
      <c r="IP191" s="17">
        <v>6.01</v>
      </c>
      <c r="IQ191" s="17">
        <v>6.03</v>
      </c>
      <c r="IR191" s="17">
        <v>6.02</v>
      </c>
      <c r="IS191" s="17">
        <v>6.02</v>
      </c>
      <c r="IT191" s="17">
        <v>6.02</v>
      </c>
      <c r="IU191" s="17">
        <v>6.03</v>
      </c>
      <c r="IV191" s="17">
        <v>6.02</v>
      </c>
      <c r="IW191" s="17">
        <v>6.01</v>
      </c>
      <c r="IX191" s="17">
        <v>6.01</v>
      </c>
      <c r="IY191" s="17">
        <v>6.01</v>
      </c>
    </row>
    <row r="192" spans="1:259" x14ac:dyDescent="0.15">
      <c r="A192" s="17" t="s">
        <v>784</v>
      </c>
      <c r="B192" s="17" t="s">
        <v>785</v>
      </c>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26"/>
      <c r="AB192" s="17"/>
      <c r="AC192" s="26"/>
      <c r="AD192" s="26"/>
      <c r="AE192" s="17"/>
      <c r="AF192" s="17"/>
      <c r="AG192" s="17"/>
      <c r="AH192" s="17"/>
      <c r="AI192" s="17"/>
      <c r="AJ192" s="17"/>
      <c r="AK192" s="17"/>
      <c r="AL192" s="17"/>
      <c r="AM192" s="17"/>
      <c r="AN192" s="17"/>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26"/>
      <c r="BK192" s="17"/>
      <c r="BL192" s="17"/>
      <c r="BM192" s="17"/>
      <c r="BN192" s="17"/>
      <c r="BO192" s="17"/>
      <c r="BP192" s="17"/>
      <c r="BQ192" s="17"/>
      <c r="BR192" s="17"/>
      <c r="BS192" s="17"/>
      <c r="BT192" s="17"/>
      <c r="BU192" s="17"/>
      <c r="BV192" s="17"/>
      <c r="BW192" s="17"/>
      <c r="BX192" s="26"/>
      <c r="BY192" s="26"/>
      <c r="BZ192" s="26"/>
      <c r="CA192" s="26"/>
      <c r="CB192" s="26"/>
      <c r="CC192" s="17"/>
      <c r="CD192" s="17"/>
      <c r="CE192" s="17"/>
      <c r="CF192" s="17"/>
      <c r="CG192" s="17"/>
      <c r="CH192" s="17"/>
      <c r="CI192" s="17"/>
      <c r="CJ192" s="26"/>
      <c r="CK192" s="17"/>
      <c r="CL192" s="17"/>
      <c r="CM192" s="17"/>
      <c r="CN192" s="17"/>
      <c r="CO192" s="17"/>
      <c r="CP192" s="17"/>
      <c r="CQ192" s="17"/>
      <c r="CR192" s="17"/>
      <c r="CS192" s="17"/>
      <c r="CT192" s="17"/>
      <c r="CU192" s="17"/>
      <c r="CV192" s="17"/>
      <c r="CW192" s="17"/>
      <c r="CX192" s="17"/>
      <c r="CY192" s="26"/>
      <c r="CZ192" s="26"/>
      <c r="DA192" s="26"/>
      <c r="DB192" s="17"/>
      <c r="DC192" s="17"/>
      <c r="DD192" s="17"/>
      <c r="DE192" s="17"/>
      <c r="DF192" s="17"/>
      <c r="DG192" s="17"/>
      <c r="DH192" s="26"/>
      <c r="DI192" s="17"/>
      <c r="DJ192" s="17"/>
      <c r="DK192" s="17"/>
      <c r="DL192" s="17"/>
      <c r="DM192" s="17">
        <v>10368.852000000001</v>
      </c>
      <c r="DN192" s="17">
        <v>10372.388999999999</v>
      </c>
      <c r="DO192" s="17">
        <v>10374.550999999999</v>
      </c>
      <c r="DP192" s="17">
        <v>10374.527</v>
      </c>
      <c r="DQ192" s="17">
        <v>10375.218999999999</v>
      </c>
      <c r="DR192" s="17">
        <v>10376.205</v>
      </c>
      <c r="DS192" s="17">
        <v>10375.906000000001</v>
      </c>
      <c r="DT192" s="17">
        <v>10375.191999999999</v>
      </c>
      <c r="DU192" s="17">
        <v>10374.826999999999</v>
      </c>
      <c r="DV192" s="17">
        <v>10374.941999999999</v>
      </c>
      <c r="DW192" s="17">
        <v>10376.084000000001</v>
      </c>
      <c r="DX192" s="17">
        <v>10376.119000000001</v>
      </c>
      <c r="DY192" s="17">
        <v>10374.272000000001</v>
      </c>
      <c r="DZ192" s="17">
        <v>10372.09</v>
      </c>
      <c r="EA192" s="17">
        <v>10366.748</v>
      </c>
      <c r="EB192" s="17">
        <v>10363.73</v>
      </c>
      <c r="EC192" s="17">
        <v>10363.323</v>
      </c>
      <c r="ED192" s="17">
        <v>10362.026</v>
      </c>
      <c r="EE192" s="17">
        <v>10362.1</v>
      </c>
      <c r="EF192" s="17">
        <v>10362.037</v>
      </c>
      <c r="EG192" s="17">
        <v>10364.383</v>
      </c>
      <c r="EH192" s="17">
        <v>10364.257</v>
      </c>
      <c r="EI192" s="17">
        <v>10370.635</v>
      </c>
      <c r="EJ192" s="17">
        <v>10370.17</v>
      </c>
      <c r="EK192" s="17">
        <v>10368.553</v>
      </c>
      <c r="EL192" s="17">
        <v>10367.549000000001</v>
      </c>
      <c r="EM192" s="17">
        <v>10367.210999999999</v>
      </c>
      <c r="EN192" s="17">
        <v>10367</v>
      </c>
      <c r="EO192" s="17">
        <v>10366.57</v>
      </c>
      <c r="EP192" s="17">
        <v>10367.766</v>
      </c>
      <c r="EQ192" s="17">
        <v>10369.646000000001</v>
      </c>
      <c r="ER192" s="17">
        <v>10369.382</v>
      </c>
      <c r="ES192" s="17">
        <v>10369.687</v>
      </c>
      <c r="ET192" s="17">
        <v>10370.933000000001</v>
      </c>
      <c r="EU192" s="17">
        <v>10371.66</v>
      </c>
      <c r="EV192" s="17">
        <v>10372.419</v>
      </c>
      <c r="EW192" s="17">
        <v>10372.688</v>
      </c>
      <c r="EX192" s="17">
        <v>10372.438</v>
      </c>
      <c r="EY192" s="17">
        <v>10367.705</v>
      </c>
      <c r="EZ192" s="17">
        <v>10364.552</v>
      </c>
      <c r="FA192" s="17">
        <v>10364.4</v>
      </c>
      <c r="FB192" s="17">
        <v>10363.242</v>
      </c>
      <c r="FC192" s="17">
        <v>10363.573</v>
      </c>
      <c r="FD192" s="17">
        <v>10364.271000000001</v>
      </c>
      <c r="FE192" s="17">
        <v>10365.148999999999</v>
      </c>
      <c r="FF192" s="17">
        <v>10366.797</v>
      </c>
      <c r="FG192" s="17">
        <v>10369.735000000001</v>
      </c>
      <c r="FH192" s="17">
        <v>10373.243</v>
      </c>
      <c r="FI192" s="17">
        <v>10374.995000000001</v>
      </c>
      <c r="FJ192" s="17">
        <v>10377.873</v>
      </c>
      <c r="FK192" s="17">
        <v>10382.056</v>
      </c>
      <c r="FL192" s="17">
        <v>10383.683999999999</v>
      </c>
      <c r="FM192" s="17">
        <v>10385.564</v>
      </c>
      <c r="FN192" s="17">
        <v>10386.076999999999</v>
      </c>
      <c r="FO192" s="17">
        <v>10385.393</v>
      </c>
      <c r="FP192" s="17">
        <v>10385.469999999999</v>
      </c>
      <c r="FQ192" s="17">
        <v>10384.459999999999</v>
      </c>
      <c r="FR192" s="17">
        <v>10381.993</v>
      </c>
      <c r="FS192" s="17">
        <v>10382.079</v>
      </c>
      <c r="FT192" s="17">
        <v>10379.907999999999</v>
      </c>
      <c r="FU192" s="17">
        <v>10377.361999999999</v>
      </c>
      <c r="FV192" s="17">
        <v>10376.001</v>
      </c>
      <c r="FW192" s="17">
        <v>10375.915000000001</v>
      </c>
      <c r="FX192" s="17">
        <v>10376.687</v>
      </c>
      <c r="FY192" s="17">
        <v>10385.022000000001</v>
      </c>
      <c r="FZ192" s="17">
        <v>10390.120999999999</v>
      </c>
      <c r="GA192" s="17">
        <v>10390.200000000001</v>
      </c>
      <c r="GB192" s="17">
        <v>10389.761</v>
      </c>
      <c r="GC192" s="17">
        <v>10389.75</v>
      </c>
      <c r="GD192" s="17">
        <v>10390.39</v>
      </c>
      <c r="GE192" s="17">
        <v>10390.246999999999</v>
      </c>
      <c r="GF192" s="17">
        <v>10385.879000000001</v>
      </c>
      <c r="GG192" s="17">
        <v>10380.681</v>
      </c>
      <c r="GH192" s="17">
        <v>10376.819</v>
      </c>
      <c r="GI192" s="17">
        <v>10372.266</v>
      </c>
      <c r="GJ192" s="17">
        <v>10370.513999999999</v>
      </c>
      <c r="GK192" s="17">
        <v>10370.797</v>
      </c>
      <c r="GL192" s="17">
        <v>10369.68</v>
      </c>
      <c r="GM192" s="17">
        <v>10368.303</v>
      </c>
      <c r="GN192" s="17">
        <v>10367.691999999999</v>
      </c>
      <c r="GO192" s="17">
        <v>10369.295</v>
      </c>
      <c r="GP192" s="17">
        <v>10372.624</v>
      </c>
      <c r="GQ192" s="17">
        <v>10375.849</v>
      </c>
      <c r="GR192" s="17">
        <v>10376.115</v>
      </c>
      <c r="GS192" s="17">
        <v>10374.601000000001</v>
      </c>
      <c r="GT192" s="17">
        <v>10374.349</v>
      </c>
      <c r="GU192" s="17">
        <v>10374.668</v>
      </c>
      <c r="GV192" s="17">
        <v>10376.48</v>
      </c>
      <c r="GW192" s="17">
        <v>10377.040000000001</v>
      </c>
      <c r="GX192" s="17">
        <v>10378.752</v>
      </c>
      <c r="GY192" s="17">
        <v>10379.608</v>
      </c>
      <c r="GZ192" s="17">
        <v>10380.602999999999</v>
      </c>
      <c r="HA192" s="17">
        <v>10381.75</v>
      </c>
      <c r="HB192" s="17">
        <v>10383.558000000001</v>
      </c>
      <c r="HC192" s="17">
        <v>10385.197</v>
      </c>
      <c r="HD192" s="17">
        <v>10386.678</v>
      </c>
      <c r="HE192" s="17">
        <v>10386.228999999999</v>
      </c>
      <c r="HF192" s="17">
        <v>10381.708000000001</v>
      </c>
      <c r="HG192" s="17">
        <v>10378.492</v>
      </c>
      <c r="HH192" s="17">
        <v>10374.19</v>
      </c>
      <c r="HI192" s="17">
        <v>10371.57</v>
      </c>
      <c r="HJ192" s="17">
        <v>10369.924999999999</v>
      </c>
      <c r="HK192" s="17">
        <v>10367.177</v>
      </c>
      <c r="HL192" s="17">
        <v>10363.972</v>
      </c>
      <c r="HM192" s="17">
        <v>10362.462</v>
      </c>
      <c r="HN192" s="17">
        <v>10360.86</v>
      </c>
      <c r="HO192" s="17">
        <v>10360.619000000001</v>
      </c>
      <c r="HP192" s="17">
        <v>10360.186</v>
      </c>
      <c r="HQ192" s="17">
        <v>10360.958000000001</v>
      </c>
      <c r="HR192" s="17">
        <v>10361.763999999999</v>
      </c>
      <c r="HS192" s="17">
        <v>10364.802</v>
      </c>
      <c r="HT192" s="17">
        <v>10366.998</v>
      </c>
      <c r="HU192" s="17">
        <v>10367.941999999999</v>
      </c>
      <c r="HV192" s="17">
        <v>10369.84</v>
      </c>
      <c r="HW192" s="17">
        <v>10372.227999999999</v>
      </c>
      <c r="HX192" s="17">
        <v>10373.808999999999</v>
      </c>
      <c r="HY192" s="17">
        <v>10374.563</v>
      </c>
      <c r="HZ192" s="17">
        <v>10375.183000000001</v>
      </c>
      <c r="IA192" s="17">
        <v>10374.111000000001</v>
      </c>
      <c r="IB192" s="17">
        <v>10373.710999999999</v>
      </c>
      <c r="IC192" s="17">
        <v>10373.878000000001</v>
      </c>
      <c r="ID192" s="17">
        <v>10372.733</v>
      </c>
      <c r="IE192" s="17">
        <v>10371.76</v>
      </c>
      <c r="IF192" s="17">
        <v>10371.878000000001</v>
      </c>
      <c r="IG192" s="17">
        <v>10370.605</v>
      </c>
      <c r="IH192" s="17">
        <v>10365.848</v>
      </c>
      <c r="II192" s="17">
        <v>10363.204</v>
      </c>
      <c r="IJ192" s="17">
        <v>10362.063</v>
      </c>
      <c r="IK192" s="17">
        <v>10361.94</v>
      </c>
      <c r="IL192" s="17">
        <v>10362.647000000001</v>
      </c>
      <c r="IM192" s="17">
        <v>10365.583000000001</v>
      </c>
      <c r="IN192" s="17">
        <v>10364.851000000001</v>
      </c>
      <c r="IO192" s="17">
        <v>10365.207</v>
      </c>
      <c r="IP192" s="17">
        <v>10365.075000000001</v>
      </c>
      <c r="IQ192" s="17">
        <v>10363.36</v>
      </c>
      <c r="IR192" s="17">
        <v>10362.599</v>
      </c>
      <c r="IS192" s="17">
        <v>10362.471</v>
      </c>
      <c r="IT192" s="17">
        <v>10363.842000000001</v>
      </c>
      <c r="IU192" s="17">
        <v>10364.422</v>
      </c>
      <c r="IV192" s="17">
        <v>10363.736000000001</v>
      </c>
      <c r="IW192" s="17">
        <v>10363.736000000001</v>
      </c>
      <c r="IX192" s="17">
        <v>10363.736000000001</v>
      </c>
      <c r="IY192" s="17">
        <v>10366.982</v>
      </c>
    </row>
    <row r="193" spans="1:259" x14ac:dyDescent="0.15">
      <c r="A193" s="17" t="s">
        <v>874</v>
      </c>
      <c r="B193" s="17" t="s">
        <v>875</v>
      </c>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c r="AA193" s="26"/>
      <c r="AB193" s="17"/>
      <c r="AC193" s="26"/>
      <c r="AD193" s="26"/>
      <c r="AE193" s="17"/>
      <c r="AF193" s="17"/>
      <c r="AG193" s="17"/>
      <c r="AH193" s="17"/>
      <c r="AI193" s="17"/>
      <c r="AJ193" s="17"/>
      <c r="AK193" s="17"/>
      <c r="AL193" s="17"/>
      <c r="AM193" s="17"/>
      <c r="AN193" s="17"/>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26"/>
      <c r="BK193" s="17"/>
      <c r="BL193" s="17"/>
      <c r="BM193" s="17"/>
      <c r="BN193" s="17"/>
      <c r="BO193" s="17"/>
      <c r="BP193" s="17"/>
      <c r="BQ193" s="17"/>
      <c r="BR193" s="17"/>
      <c r="BS193" s="17"/>
      <c r="BT193" s="17"/>
      <c r="BU193" s="17"/>
      <c r="BV193" s="17"/>
      <c r="BW193" s="17"/>
      <c r="BX193" s="26"/>
      <c r="BY193" s="26"/>
      <c r="BZ193" s="26"/>
      <c r="CA193" s="26"/>
      <c r="CB193" s="26"/>
      <c r="CC193" s="17"/>
      <c r="CD193" s="17"/>
      <c r="CE193" s="17"/>
      <c r="CF193" s="17"/>
      <c r="CG193" s="17"/>
      <c r="CH193" s="17"/>
      <c r="CI193" s="17"/>
      <c r="CJ193" s="26"/>
      <c r="CK193" s="17"/>
      <c r="CL193" s="17"/>
      <c r="CM193" s="17"/>
      <c r="CN193" s="17"/>
      <c r="CO193" s="17"/>
      <c r="CP193" s="17"/>
      <c r="CQ193" s="17"/>
      <c r="CR193" s="17"/>
      <c r="CS193" s="17"/>
      <c r="CT193" s="17"/>
      <c r="CU193" s="17"/>
      <c r="CV193" s="17"/>
      <c r="CW193" s="17"/>
      <c r="CX193" s="17"/>
      <c r="CY193" s="26"/>
      <c r="CZ193" s="26"/>
      <c r="DA193" s="26"/>
      <c r="DB193" s="17"/>
      <c r="DC193" s="17"/>
      <c r="DD193" s="17"/>
      <c r="DE193" s="17"/>
      <c r="DF193" s="17"/>
      <c r="DG193" s="17"/>
      <c r="DH193" s="26"/>
      <c r="DI193" s="17"/>
      <c r="DJ193" s="17"/>
      <c r="DK193" s="17"/>
      <c r="DL193" s="17"/>
      <c r="DM193" s="17">
        <v>32.270000000000003</v>
      </c>
      <c r="DN193" s="17">
        <v>32.299999999999997</v>
      </c>
      <c r="DO193" s="17">
        <v>32.39</v>
      </c>
      <c r="DP193" s="17">
        <v>32.450000000000003</v>
      </c>
      <c r="DQ193" s="17">
        <v>32.43</v>
      </c>
      <c r="DR193" s="17">
        <v>32.46</v>
      </c>
      <c r="DS193" s="17">
        <v>32.42</v>
      </c>
      <c r="DT193" s="17">
        <v>32.43</v>
      </c>
      <c r="DU193" s="17">
        <v>32.42</v>
      </c>
      <c r="DV193" s="17">
        <v>32.39</v>
      </c>
      <c r="DW193" s="17">
        <v>32.380000000000003</v>
      </c>
      <c r="DX193" s="17">
        <v>32.43</v>
      </c>
      <c r="DY193" s="17">
        <v>32.409999999999997</v>
      </c>
      <c r="DZ193" s="17">
        <v>32.369999999999997</v>
      </c>
      <c r="EA193" s="17">
        <v>32.4</v>
      </c>
      <c r="EB193" s="17">
        <v>32.380000000000003</v>
      </c>
      <c r="EC193" s="17">
        <v>32.4</v>
      </c>
      <c r="ED193" s="17">
        <v>32.369999999999997</v>
      </c>
      <c r="EE193" s="17">
        <v>32.369999999999997</v>
      </c>
      <c r="EF193" s="17">
        <v>32.39</v>
      </c>
      <c r="EG193" s="17">
        <v>32.4</v>
      </c>
      <c r="EH193" s="17">
        <v>32.4</v>
      </c>
      <c r="EI193" s="17">
        <v>32.39</v>
      </c>
      <c r="EJ193" s="17">
        <v>32.39</v>
      </c>
      <c r="EK193" s="17">
        <v>32.409999999999997</v>
      </c>
      <c r="EL193" s="17">
        <v>32.44</v>
      </c>
      <c r="EM193" s="17">
        <v>32.43</v>
      </c>
      <c r="EN193" s="17">
        <v>32.42</v>
      </c>
      <c r="EO193" s="17">
        <v>32.44</v>
      </c>
      <c r="EP193" s="17">
        <v>32.450000000000003</v>
      </c>
      <c r="EQ193" s="17">
        <v>32.46</v>
      </c>
      <c r="ER193" s="17">
        <v>32.53</v>
      </c>
      <c r="ES193" s="17">
        <v>32.6</v>
      </c>
      <c r="ET193" s="17">
        <v>32.619999999999997</v>
      </c>
      <c r="EU193" s="17">
        <v>32.58</v>
      </c>
      <c r="EV193" s="17">
        <v>32.58</v>
      </c>
      <c r="EW193" s="17">
        <v>32.58</v>
      </c>
      <c r="EX193" s="17">
        <v>32.6</v>
      </c>
      <c r="EY193" s="17">
        <v>32.61</v>
      </c>
      <c r="EZ193" s="17">
        <v>32.58</v>
      </c>
      <c r="FA193" s="17">
        <v>32.53</v>
      </c>
      <c r="FB193" s="17">
        <v>32.58</v>
      </c>
      <c r="FC193" s="17">
        <v>32.61</v>
      </c>
      <c r="FD193" s="17">
        <v>32.6</v>
      </c>
      <c r="FE193" s="17">
        <v>32.6</v>
      </c>
      <c r="FF193" s="17">
        <v>32.6</v>
      </c>
      <c r="FG193" s="17">
        <v>32.56</v>
      </c>
      <c r="FH193" s="17">
        <v>32.56</v>
      </c>
      <c r="FI193" s="17">
        <v>32.58</v>
      </c>
      <c r="FJ193" s="17">
        <v>32.57</v>
      </c>
      <c r="FK193" s="17">
        <v>32.6</v>
      </c>
      <c r="FL193" s="17">
        <v>32.65</v>
      </c>
      <c r="FM193" s="17">
        <v>32.799999999999997</v>
      </c>
      <c r="FN193" s="17">
        <v>32.93</v>
      </c>
      <c r="FO193" s="17">
        <v>32.94</v>
      </c>
      <c r="FP193" s="17">
        <v>32.89</v>
      </c>
      <c r="FQ193" s="17">
        <v>32.869999999999997</v>
      </c>
      <c r="FR193" s="17">
        <v>32.880000000000003</v>
      </c>
      <c r="FS193" s="17">
        <v>32.86</v>
      </c>
      <c r="FT193" s="17">
        <v>32.799999999999997</v>
      </c>
      <c r="FU193" s="17">
        <v>32.76</v>
      </c>
      <c r="FV193" s="17">
        <v>32.75</v>
      </c>
      <c r="FW193" s="17">
        <v>32.79</v>
      </c>
      <c r="FX193" s="17">
        <v>32.83</v>
      </c>
      <c r="FY193" s="17">
        <v>32.81</v>
      </c>
      <c r="FZ193" s="17">
        <v>32.82</v>
      </c>
      <c r="GA193" s="17">
        <v>32.81</v>
      </c>
      <c r="GB193" s="17">
        <v>32.83</v>
      </c>
      <c r="GC193" s="17">
        <v>32.799999999999997</v>
      </c>
      <c r="GD193" s="17">
        <v>32.74</v>
      </c>
      <c r="GE193" s="17">
        <v>32.659999999999997</v>
      </c>
      <c r="GF193" s="17">
        <v>32.68</v>
      </c>
      <c r="GG193" s="17">
        <v>32.64</v>
      </c>
      <c r="GH193" s="17">
        <v>32.6</v>
      </c>
      <c r="GI193" s="17">
        <v>32.590000000000003</v>
      </c>
      <c r="GJ193" s="17">
        <v>32.520000000000003</v>
      </c>
      <c r="GK193" s="17">
        <v>32.53</v>
      </c>
      <c r="GL193" s="17">
        <v>32.549999999999997</v>
      </c>
      <c r="GM193" s="17">
        <v>32.590000000000003</v>
      </c>
      <c r="GN193" s="17">
        <v>32.57</v>
      </c>
      <c r="GO193" s="17">
        <v>32.53</v>
      </c>
      <c r="GP193" s="17">
        <v>32.549999999999997</v>
      </c>
      <c r="GQ193" s="17">
        <v>32.56</v>
      </c>
      <c r="GR193" s="17">
        <v>32.65</v>
      </c>
      <c r="GS193" s="17">
        <v>32.659999999999997</v>
      </c>
      <c r="GT193" s="17">
        <v>32.58</v>
      </c>
      <c r="GU193" s="17">
        <v>32.56</v>
      </c>
      <c r="GV193" s="17">
        <v>32.58</v>
      </c>
      <c r="GW193" s="17">
        <v>32.58</v>
      </c>
      <c r="GX193" s="17">
        <v>32.549999999999997</v>
      </c>
      <c r="GY193" s="17">
        <v>32.51</v>
      </c>
      <c r="GZ193" s="17">
        <v>32.5</v>
      </c>
      <c r="HA193" s="17">
        <v>32.51</v>
      </c>
      <c r="HB193" s="17">
        <v>32.46</v>
      </c>
      <c r="HC193" s="17">
        <v>32.380000000000003</v>
      </c>
      <c r="HD193" s="17">
        <v>32.31</v>
      </c>
      <c r="HE193" s="17">
        <v>32.270000000000003</v>
      </c>
      <c r="HF193" s="17">
        <v>32.299999999999997</v>
      </c>
      <c r="HG193" s="17">
        <v>32.28</v>
      </c>
      <c r="HH193" s="17">
        <v>32.32</v>
      </c>
      <c r="HI193" s="17">
        <v>32.32</v>
      </c>
      <c r="HJ193" s="17">
        <v>32.340000000000003</v>
      </c>
      <c r="HK193" s="17">
        <v>32.39</v>
      </c>
      <c r="HL193" s="17">
        <v>32.450000000000003</v>
      </c>
      <c r="HM193" s="17">
        <v>32.5</v>
      </c>
      <c r="HN193" s="17">
        <v>32.51</v>
      </c>
      <c r="HO193" s="17">
        <v>32.450000000000003</v>
      </c>
      <c r="HP193" s="17">
        <v>32.409999999999997</v>
      </c>
      <c r="HQ193" s="17">
        <v>32.380000000000003</v>
      </c>
      <c r="HR193" s="17">
        <v>32.33</v>
      </c>
      <c r="HS193" s="17">
        <v>32.380000000000003</v>
      </c>
      <c r="HT193" s="17">
        <v>32.409999999999997</v>
      </c>
      <c r="HU193" s="17">
        <v>32.409999999999997</v>
      </c>
      <c r="HV193" s="17">
        <v>32.380000000000003</v>
      </c>
      <c r="HW193" s="17">
        <v>32.31</v>
      </c>
      <c r="HX193" s="17">
        <v>32.299999999999997</v>
      </c>
      <c r="HY193" s="17">
        <v>32.299999999999997</v>
      </c>
      <c r="HZ193" s="17">
        <v>32.28</v>
      </c>
      <c r="IA193" s="17">
        <v>32.299999999999997</v>
      </c>
      <c r="IB193" s="17">
        <v>32.270000000000003</v>
      </c>
      <c r="IC193" s="17">
        <v>32.21</v>
      </c>
      <c r="ID193" s="17">
        <v>32.19</v>
      </c>
      <c r="IE193" s="17">
        <v>32.17</v>
      </c>
      <c r="IF193" s="17">
        <v>32.130000000000003</v>
      </c>
      <c r="IG193" s="17">
        <v>32.1</v>
      </c>
      <c r="IH193" s="17">
        <v>32.1</v>
      </c>
      <c r="II193" s="17">
        <v>32.11</v>
      </c>
      <c r="IJ193" s="17">
        <v>32.159999999999997</v>
      </c>
      <c r="IK193" s="17">
        <v>32.17</v>
      </c>
      <c r="IL193" s="17">
        <v>32.119999999999997</v>
      </c>
      <c r="IM193" s="17">
        <v>32.07</v>
      </c>
      <c r="IN193" s="17">
        <v>32</v>
      </c>
      <c r="IO193" s="17">
        <v>31.92</v>
      </c>
      <c r="IP193" s="17">
        <v>31.98</v>
      </c>
      <c r="IQ193" s="17">
        <v>31.95</v>
      </c>
      <c r="IR193" s="17">
        <v>31.95</v>
      </c>
      <c r="IS193" s="17">
        <v>31.98</v>
      </c>
      <c r="IT193" s="17">
        <v>31.96</v>
      </c>
      <c r="IU193" s="17">
        <v>32</v>
      </c>
      <c r="IV193" s="17">
        <v>31.98</v>
      </c>
      <c r="IW193" s="17">
        <v>31.98</v>
      </c>
      <c r="IX193" s="17">
        <v>31.98</v>
      </c>
      <c r="IY193" s="17">
        <v>32.020000000000003</v>
      </c>
    </row>
    <row r="194" spans="1:259" x14ac:dyDescent="0.15">
      <c r="A194" s="17" t="s">
        <v>373</v>
      </c>
      <c r="B194" s="17" t="s">
        <v>374</v>
      </c>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c r="AA194" s="26"/>
      <c r="AB194" s="17"/>
      <c r="AC194" s="26"/>
      <c r="AD194" s="26"/>
      <c r="AE194" s="17"/>
      <c r="AF194" s="17"/>
      <c r="AG194" s="17"/>
      <c r="AH194" s="17"/>
      <c r="AI194" s="17"/>
      <c r="AJ194" s="17"/>
      <c r="AK194" s="17"/>
      <c r="AL194" s="17"/>
      <c r="AM194" s="17"/>
      <c r="AN194" s="17"/>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26"/>
      <c r="BK194" s="17"/>
      <c r="BL194" s="17"/>
      <c r="BM194" s="17"/>
      <c r="BN194" s="17"/>
      <c r="BO194" s="17"/>
      <c r="BP194" s="17"/>
      <c r="BQ194" s="17"/>
      <c r="BR194" s="17"/>
      <c r="BS194" s="17"/>
      <c r="BT194" s="17"/>
      <c r="BU194" s="17"/>
      <c r="BV194" s="17"/>
      <c r="BW194" s="17"/>
      <c r="BX194" s="26"/>
      <c r="BY194" s="26"/>
      <c r="BZ194" s="26"/>
      <c r="CA194" s="26"/>
      <c r="CB194" s="26"/>
      <c r="CC194" s="17"/>
      <c r="CD194" s="17"/>
      <c r="CE194" s="17"/>
      <c r="CF194" s="17"/>
      <c r="CG194" s="17"/>
      <c r="CH194" s="17"/>
      <c r="CI194" s="17"/>
      <c r="CJ194" s="26"/>
      <c r="CK194" s="17"/>
      <c r="CL194" s="17"/>
      <c r="CM194" s="17"/>
      <c r="CN194" s="17"/>
      <c r="CO194" s="17"/>
      <c r="CP194" s="17"/>
      <c r="CQ194" s="17"/>
      <c r="CR194" s="17"/>
      <c r="CS194" s="17"/>
      <c r="CT194" s="17"/>
      <c r="CU194" s="17"/>
      <c r="CV194" s="17"/>
      <c r="CW194" s="17"/>
      <c r="CX194" s="17"/>
      <c r="CY194" s="26"/>
      <c r="CZ194" s="26"/>
      <c r="DA194" s="26"/>
      <c r="DB194" s="17"/>
      <c r="DC194" s="17"/>
      <c r="DD194" s="17"/>
      <c r="DE194" s="17"/>
      <c r="DF194" s="17"/>
      <c r="DG194" s="17"/>
      <c r="DH194" s="26"/>
      <c r="DI194" s="17"/>
      <c r="DJ194" s="17"/>
      <c r="DK194" s="17"/>
      <c r="DL194" s="17"/>
      <c r="DM194" s="17">
        <v>10.77</v>
      </c>
      <c r="DN194" s="17">
        <v>10.77</v>
      </c>
      <c r="DO194" s="17">
        <v>10.77</v>
      </c>
      <c r="DP194" s="17">
        <v>10.78</v>
      </c>
      <c r="DQ194" s="17">
        <v>10.78</v>
      </c>
      <c r="DR194" s="17">
        <v>10.78</v>
      </c>
      <c r="DS194" s="17">
        <v>10.78</v>
      </c>
      <c r="DT194" s="17">
        <v>10.79</v>
      </c>
      <c r="DU194" s="17">
        <v>10.79</v>
      </c>
      <c r="DV194" s="17">
        <v>10.78</v>
      </c>
      <c r="DW194" s="17">
        <v>10.79</v>
      </c>
      <c r="DX194" s="17">
        <v>10.77</v>
      </c>
      <c r="DY194" s="17">
        <v>10.77</v>
      </c>
      <c r="DZ194" s="17">
        <v>10.79</v>
      </c>
      <c r="EA194" s="17">
        <v>10.78</v>
      </c>
      <c r="EB194" s="17">
        <v>10.78</v>
      </c>
      <c r="EC194" s="17">
        <v>10.78</v>
      </c>
      <c r="ED194" s="17">
        <v>10.77</v>
      </c>
      <c r="EE194" s="17">
        <v>10.76</v>
      </c>
      <c r="EF194" s="17">
        <v>10.75</v>
      </c>
      <c r="EG194" s="17">
        <v>10.75</v>
      </c>
      <c r="EH194" s="17">
        <v>10.75</v>
      </c>
      <c r="EI194" s="17">
        <v>10.74</v>
      </c>
      <c r="EJ194" s="17">
        <v>10.74</v>
      </c>
      <c r="EK194" s="17">
        <v>10.76</v>
      </c>
      <c r="EL194" s="17">
        <v>10.78</v>
      </c>
      <c r="EM194" s="17">
        <v>10.78</v>
      </c>
      <c r="EN194" s="17">
        <v>10.78</v>
      </c>
      <c r="EO194" s="17">
        <v>10.78</v>
      </c>
      <c r="EP194" s="17">
        <v>10.78</v>
      </c>
      <c r="EQ194" s="17">
        <v>10.78</v>
      </c>
      <c r="ER194" s="17">
        <v>10.77</v>
      </c>
      <c r="ES194" s="17">
        <v>10.77</v>
      </c>
      <c r="ET194" s="17">
        <v>10.77</v>
      </c>
      <c r="EU194" s="17">
        <v>10.78</v>
      </c>
      <c r="EV194" s="17">
        <v>10.78</v>
      </c>
      <c r="EW194" s="17">
        <v>10.78</v>
      </c>
      <c r="EX194" s="17">
        <v>10.78</v>
      </c>
      <c r="EY194" s="17">
        <v>10.78</v>
      </c>
      <c r="EZ194" s="17">
        <v>10.77</v>
      </c>
      <c r="FA194" s="17">
        <v>10.77</v>
      </c>
      <c r="FB194" s="17">
        <v>10.78</v>
      </c>
      <c r="FC194" s="17">
        <v>10.77</v>
      </c>
      <c r="FD194" s="17">
        <v>10.78</v>
      </c>
      <c r="FE194" s="17">
        <v>10.78</v>
      </c>
      <c r="FF194" s="17">
        <v>10.79</v>
      </c>
      <c r="FG194" s="17">
        <v>10.78</v>
      </c>
      <c r="FH194" s="17">
        <v>10.78</v>
      </c>
      <c r="FI194" s="17">
        <v>10.78</v>
      </c>
      <c r="FJ194" s="17">
        <v>10.78</v>
      </c>
      <c r="FK194" s="17">
        <v>10.79</v>
      </c>
      <c r="FL194" s="17">
        <v>10.8</v>
      </c>
      <c r="FM194" s="17">
        <v>10.79</v>
      </c>
      <c r="FN194" s="17">
        <v>10.8</v>
      </c>
      <c r="FO194" s="17">
        <v>10.8</v>
      </c>
      <c r="FP194" s="17">
        <v>10.8</v>
      </c>
      <c r="FQ194" s="17">
        <v>10.78</v>
      </c>
      <c r="FR194" s="17">
        <v>10.77</v>
      </c>
      <c r="FS194" s="17">
        <v>10.77</v>
      </c>
      <c r="FT194" s="17">
        <v>10.77</v>
      </c>
      <c r="FU194" s="17">
        <v>10.74</v>
      </c>
      <c r="FV194" s="17">
        <v>10.75</v>
      </c>
      <c r="FW194" s="17">
        <v>10.79</v>
      </c>
      <c r="FX194" s="17">
        <v>10.79</v>
      </c>
      <c r="FY194" s="17">
        <v>10.73</v>
      </c>
      <c r="FZ194" s="17">
        <v>10.76</v>
      </c>
      <c r="GA194" s="17">
        <v>10.77</v>
      </c>
      <c r="GB194" s="17">
        <v>10.75</v>
      </c>
      <c r="GC194" s="17">
        <v>10.74</v>
      </c>
      <c r="GD194" s="17">
        <v>10.74</v>
      </c>
      <c r="GE194" s="17">
        <v>10.72</v>
      </c>
      <c r="GF194" s="17">
        <v>10.73</v>
      </c>
      <c r="GG194" s="17">
        <v>10.72</v>
      </c>
      <c r="GH194" s="17">
        <v>10.75</v>
      </c>
      <c r="GI194" s="17">
        <v>10.73</v>
      </c>
      <c r="GJ194" s="17">
        <v>10.72</v>
      </c>
      <c r="GK194" s="17">
        <v>10.73</v>
      </c>
      <c r="GL194" s="17">
        <v>10.73</v>
      </c>
      <c r="GM194" s="17">
        <v>10.73</v>
      </c>
      <c r="GN194" s="17">
        <v>10.74</v>
      </c>
      <c r="GO194" s="17">
        <v>10.74</v>
      </c>
      <c r="GP194" s="17">
        <v>10.75</v>
      </c>
      <c r="GQ194" s="17">
        <v>10.74</v>
      </c>
      <c r="GR194" s="17">
        <v>10.75</v>
      </c>
      <c r="GS194" s="17">
        <v>10.75</v>
      </c>
      <c r="GT194" s="17">
        <v>10.74</v>
      </c>
      <c r="GU194" s="17">
        <v>10.73</v>
      </c>
      <c r="GV194" s="17">
        <v>10.73</v>
      </c>
      <c r="GW194" s="17">
        <v>10.74</v>
      </c>
      <c r="GX194" s="17">
        <v>10.74</v>
      </c>
      <c r="GY194" s="17">
        <v>10.74</v>
      </c>
      <c r="GZ194" s="17">
        <v>10.74</v>
      </c>
      <c r="HA194" s="17">
        <v>10.74</v>
      </c>
      <c r="HB194" s="17">
        <v>10.73</v>
      </c>
      <c r="HC194" s="17">
        <v>10.73</v>
      </c>
      <c r="HD194" s="17">
        <v>10.74</v>
      </c>
      <c r="HE194" s="17">
        <v>10.73</v>
      </c>
      <c r="HF194" s="17">
        <v>10.73</v>
      </c>
      <c r="HG194" s="17">
        <v>10.72</v>
      </c>
      <c r="HH194" s="17">
        <v>10.72</v>
      </c>
      <c r="HI194" s="17">
        <v>10.72</v>
      </c>
      <c r="HJ194" s="17">
        <v>10.73</v>
      </c>
      <c r="HK194" s="17">
        <v>10.71</v>
      </c>
      <c r="HL194" s="17">
        <v>10.71</v>
      </c>
      <c r="HM194" s="17">
        <v>10.72</v>
      </c>
      <c r="HN194" s="17">
        <v>10.71</v>
      </c>
      <c r="HO194" s="17">
        <v>10.71</v>
      </c>
      <c r="HP194" s="17">
        <v>10.71</v>
      </c>
      <c r="HQ194" s="17">
        <v>10.7</v>
      </c>
      <c r="HR194" s="17">
        <v>10.7</v>
      </c>
      <c r="HS194" s="17">
        <v>10.7</v>
      </c>
      <c r="HT194" s="17">
        <v>10.7</v>
      </c>
      <c r="HU194" s="17">
        <v>10.71</v>
      </c>
      <c r="HV194" s="17">
        <v>10.71</v>
      </c>
      <c r="HW194" s="17">
        <v>10.71</v>
      </c>
      <c r="HX194" s="17">
        <v>10.72</v>
      </c>
      <c r="HY194" s="17">
        <v>10.7</v>
      </c>
      <c r="HZ194" s="17">
        <v>10.71</v>
      </c>
      <c r="IA194" s="17">
        <v>10.71</v>
      </c>
      <c r="IB194" s="17">
        <v>10.7</v>
      </c>
      <c r="IC194" s="17">
        <v>10.71</v>
      </c>
      <c r="ID194" s="17">
        <v>10.75</v>
      </c>
      <c r="IE194" s="17">
        <v>10.74</v>
      </c>
      <c r="IF194" s="17">
        <v>10.74</v>
      </c>
      <c r="IG194" s="17">
        <v>10.73</v>
      </c>
      <c r="IH194" s="17">
        <v>10.72</v>
      </c>
      <c r="II194" s="17">
        <v>10.71</v>
      </c>
      <c r="IJ194" s="17">
        <v>10.71</v>
      </c>
      <c r="IK194" s="17">
        <v>10.71</v>
      </c>
      <c r="IL194" s="17">
        <v>10.71</v>
      </c>
      <c r="IM194" s="17">
        <v>10.73</v>
      </c>
      <c r="IN194" s="17">
        <v>10.74</v>
      </c>
      <c r="IO194" s="17">
        <v>10.77</v>
      </c>
      <c r="IP194" s="17">
        <v>10.79</v>
      </c>
      <c r="IQ194" s="17">
        <v>10.78</v>
      </c>
      <c r="IR194" s="17">
        <v>10.76</v>
      </c>
      <c r="IS194" s="17">
        <v>10.76</v>
      </c>
      <c r="IT194" s="17">
        <v>10.78</v>
      </c>
      <c r="IU194" s="17">
        <v>10.76</v>
      </c>
      <c r="IV194" s="17">
        <v>10.76</v>
      </c>
      <c r="IW194" s="17">
        <v>10.76</v>
      </c>
      <c r="IX194" s="17">
        <v>10.76</v>
      </c>
      <c r="IY194" s="17">
        <v>10.78</v>
      </c>
    </row>
    <row r="195" spans="1:259" x14ac:dyDescent="0.15">
      <c r="A195" s="17" t="s">
        <v>389</v>
      </c>
      <c r="B195" s="17" t="s">
        <v>390</v>
      </c>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c r="AA195" s="26"/>
      <c r="AB195" s="17"/>
      <c r="AC195" s="26"/>
      <c r="AD195" s="26"/>
      <c r="AE195" s="17"/>
      <c r="AF195" s="17"/>
      <c r="AG195" s="17"/>
      <c r="AH195" s="17"/>
      <c r="AI195" s="17"/>
      <c r="AJ195" s="17"/>
      <c r="AK195" s="17"/>
      <c r="AL195" s="17"/>
      <c r="AM195" s="17"/>
      <c r="AN195" s="17"/>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26"/>
      <c r="BK195" s="17"/>
      <c r="BL195" s="17"/>
      <c r="BM195" s="17"/>
      <c r="BN195" s="17"/>
      <c r="BO195" s="17"/>
      <c r="BP195" s="17"/>
      <c r="BQ195" s="17"/>
      <c r="BR195" s="17"/>
      <c r="BS195" s="17"/>
      <c r="BT195" s="17"/>
      <c r="BU195" s="17"/>
      <c r="BV195" s="17"/>
      <c r="BW195" s="17"/>
      <c r="BX195" s="26"/>
      <c r="BY195" s="26"/>
      <c r="BZ195" s="26"/>
      <c r="CA195" s="26"/>
      <c r="CB195" s="26"/>
      <c r="CC195" s="17"/>
      <c r="CD195" s="17"/>
      <c r="CE195" s="17"/>
      <c r="CF195" s="17"/>
      <c r="CG195" s="17"/>
      <c r="CH195" s="17"/>
      <c r="CI195" s="17"/>
      <c r="CJ195" s="26"/>
      <c r="CK195" s="17"/>
      <c r="CL195" s="17"/>
      <c r="CM195" s="17"/>
      <c r="CN195" s="17"/>
      <c r="CO195" s="17"/>
      <c r="CP195" s="17"/>
      <c r="CQ195" s="17"/>
      <c r="CR195" s="17"/>
      <c r="CS195" s="17"/>
      <c r="CT195" s="17"/>
      <c r="CU195" s="17"/>
      <c r="CV195" s="17"/>
      <c r="CW195" s="17"/>
      <c r="CX195" s="17"/>
      <c r="CY195" s="26"/>
      <c r="CZ195" s="26"/>
      <c r="DA195" s="26"/>
      <c r="DB195" s="17"/>
      <c r="DC195" s="17"/>
      <c r="DD195" s="17"/>
      <c r="DE195" s="17"/>
      <c r="DF195" s="17"/>
      <c r="DG195" s="17"/>
      <c r="DH195" s="26"/>
      <c r="DI195" s="17"/>
      <c r="DJ195" s="17"/>
      <c r="DK195" s="17"/>
      <c r="DL195" s="17"/>
      <c r="DM195" s="17">
        <v>1707.232</v>
      </c>
      <c r="DN195" s="17">
        <v>1707.6610000000001</v>
      </c>
      <c r="DO195" s="17">
        <v>1707.6869999999999</v>
      </c>
      <c r="DP195" s="17">
        <v>1707.9380000000001</v>
      </c>
      <c r="DQ195" s="17">
        <v>1707.5419999999999</v>
      </c>
      <c r="DR195" s="17">
        <v>1708.171</v>
      </c>
      <c r="DS195" s="17">
        <v>1708.106</v>
      </c>
      <c r="DT195" s="17">
        <v>1708.078</v>
      </c>
      <c r="DU195" s="17">
        <v>1708.4269999999999</v>
      </c>
      <c r="DV195" s="17">
        <v>1708.54</v>
      </c>
      <c r="DW195" s="17">
        <v>1708.4849999999999</v>
      </c>
      <c r="DX195" s="17">
        <v>1708.6489999999999</v>
      </c>
      <c r="DY195" s="17">
        <v>1707.9359999999999</v>
      </c>
      <c r="DZ195" s="17">
        <v>1707.61</v>
      </c>
      <c r="EA195" s="17">
        <v>1706.0419999999999</v>
      </c>
      <c r="EB195" s="17">
        <v>1705.6569999999999</v>
      </c>
      <c r="EC195" s="17">
        <v>1705.318</v>
      </c>
      <c r="ED195" s="17">
        <v>1704.847</v>
      </c>
      <c r="EE195" s="17">
        <v>1704.3389999999999</v>
      </c>
      <c r="EF195" s="17">
        <v>1704.0440000000001</v>
      </c>
      <c r="EG195" s="17">
        <v>1703.665</v>
      </c>
      <c r="EH195" s="17">
        <v>1703.64</v>
      </c>
      <c r="EI195" s="17">
        <v>1704.403</v>
      </c>
      <c r="EJ195" s="17">
        <v>1704.2560000000001</v>
      </c>
      <c r="EK195" s="17">
        <v>1704.39</v>
      </c>
      <c r="EL195" s="17">
        <v>1704.2249999999999</v>
      </c>
      <c r="EM195" s="17">
        <v>1704.211</v>
      </c>
      <c r="EN195" s="17">
        <v>1703.809</v>
      </c>
      <c r="EO195" s="17">
        <v>1703.934</v>
      </c>
      <c r="EP195" s="17">
        <v>1703.934</v>
      </c>
      <c r="EQ195" s="17">
        <v>1704.318</v>
      </c>
      <c r="ER195" s="17">
        <v>1704.3910000000001</v>
      </c>
      <c r="ES195" s="17">
        <v>1704.2950000000001</v>
      </c>
      <c r="ET195" s="17">
        <v>1704.116</v>
      </c>
      <c r="EU195" s="17">
        <v>1704.241</v>
      </c>
      <c r="EV195" s="17">
        <v>1704.152</v>
      </c>
      <c r="EW195" s="17">
        <v>1704.1079999999999</v>
      </c>
      <c r="EX195" s="17">
        <v>1703.604</v>
      </c>
      <c r="EY195" s="17">
        <v>1703.1510000000001</v>
      </c>
      <c r="EZ195" s="17">
        <v>1702.9390000000001</v>
      </c>
      <c r="FA195" s="17">
        <v>1702.587</v>
      </c>
      <c r="FB195" s="17">
        <v>1702.2380000000001</v>
      </c>
      <c r="FC195" s="17">
        <v>1702.2809999999999</v>
      </c>
      <c r="FD195" s="17">
        <v>1702.086</v>
      </c>
      <c r="FE195" s="17">
        <v>1702.2429999999999</v>
      </c>
      <c r="FF195" s="17">
        <v>1702.171</v>
      </c>
      <c r="FG195" s="17">
        <v>1702.653</v>
      </c>
      <c r="FH195" s="17">
        <v>1702.9010000000001</v>
      </c>
      <c r="FI195" s="17">
        <v>1703.3040000000001</v>
      </c>
      <c r="FJ195" s="17">
        <v>1702.9469999999999</v>
      </c>
      <c r="FK195" s="17">
        <v>1703.086</v>
      </c>
      <c r="FL195" s="17">
        <v>1702.7729999999999</v>
      </c>
      <c r="FM195" s="17">
        <v>1703.4259999999999</v>
      </c>
      <c r="FN195" s="17">
        <v>1702.979</v>
      </c>
      <c r="FO195" s="17">
        <v>1702.9269999999999</v>
      </c>
      <c r="FP195" s="17">
        <v>1702.8610000000001</v>
      </c>
      <c r="FQ195" s="17">
        <v>1702.0650000000001</v>
      </c>
      <c r="FR195" s="17">
        <v>1701.567</v>
      </c>
      <c r="FS195" s="17">
        <v>1701.6369999999999</v>
      </c>
      <c r="FT195" s="17">
        <v>1701.2449999999999</v>
      </c>
      <c r="FU195" s="17">
        <v>1700.8579999999999</v>
      </c>
      <c r="FV195" s="17">
        <v>1700.777</v>
      </c>
      <c r="FW195" s="17">
        <v>1700.586</v>
      </c>
      <c r="FX195" s="17">
        <v>1700.5350000000001</v>
      </c>
      <c r="FY195" s="17">
        <v>1700.932</v>
      </c>
      <c r="FZ195" s="17">
        <v>1701.4390000000001</v>
      </c>
      <c r="GA195" s="17">
        <v>1701.683</v>
      </c>
      <c r="GB195" s="17">
        <v>1701.242</v>
      </c>
      <c r="GC195" s="17">
        <v>1700.79</v>
      </c>
      <c r="GD195" s="17">
        <v>1700.7919999999999</v>
      </c>
      <c r="GE195" s="17">
        <v>1700.761</v>
      </c>
      <c r="GF195" s="17">
        <v>1700.3820000000001</v>
      </c>
      <c r="GG195" s="17">
        <v>1699.605</v>
      </c>
      <c r="GH195" s="17">
        <v>1698.5229999999999</v>
      </c>
      <c r="GI195" s="17">
        <v>1697.74</v>
      </c>
      <c r="GJ195" s="17">
        <v>1697.7080000000001</v>
      </c>
      <c r="GK195" s="17">
        <v>1697.421</v>
      </c>
      <c r="GL195" s="17">
        <v>1696.934</v>
      </c>
      <c r="GM195" s="17">
        <v>1696.943</v>
      </c>
      <c r="GN195" s="17">
        <v>1696.568</v>
      </c>
      <c r="GO195" s="17">
        <v>1696.701</v>
      </c>
      <c r="GP195" s="17">
        <v>1697.202</v>
      </c>
      <c r="GQ195" s="17">
        <v>1697.2619999999999</v>
      </c>
      <c r="GR195" s="17">
        <v>1697.3679999999999</v>
      </c>
      <c r="GS195" s="17">
        <v>1697.0989999999999</v>
      </c>
      <c r="GT195" s="17">
        <v>1697.0250000000001</v>
      </c>
      <c r="GU195" s="17">
        <v>1696.797</v>
      </c>
      <c r="GV195" s="17">
        <v>1696.721</v>
      </c>
      <c r="GW195" s="17">
        <v>1697.05</v>
      </c>
      <c r="GX195" s="17">
        <v>1697.048</v>
      </c>
      <c r="GY195" s="17">
        <v>1696.835</v>
      </c>
      <c r="GZ195" s="17">
        <v>1697.152</v>
      </c>
      <c r="HA195" s="17">
        <v>1697.395</v>
      </c>
      <c r="HB195" s="17">
        <v>1697.0450000000001</v>
      </c>
      <c r="HC195" s="17">
        <v>1696.9480000000001</v>
      </c>
      <c r="HD195" s="17">
        <v>1696.6849999999999</v>
      </c>
      <c r="HE195" s="17">
        <v>1696.55</v>
      </c>
      <c r="HF195" s="17">
        <v>1695.066</v>
      </c>
      <c r="HG195" s="17">
        <v>1694.4179999999999</v>
      </c>
      <c r="HH195" s="17">
        <v>1693.7570000000001</v>
      </c>
      <c r="HI195" s="17">
        <v>1693.502</v>
      </c>
      <c r="HJ195" s="17">
        <v>1692.9010000000001</v>
      </c>
      <c r="HK195" s="17">
        <v>1692.4280000000001</v>
      </c>
      <c r="HL195" s="17">
        <v>1692.5540000000001</v>
      </c>
      <c r="HM195" s="17">
        <v>1692.3779999999999</v>
      </c>
      <c r="HN195" s="17">
        <v>1691.8679999999999</v>
      </c>
      <c r="HO195" s="17">
        <v>1691.4770000000001</v>
      </c>
      <c r="HP195" s="17">
        <v>1691.3420000000001</v>
      </c>
      <c r="HQ195" s="17">
        <v>1691.0709999999999</v>
      </c>
      <c r="HR195" s="17">
        <v>1691.3879999999999</v>
      </c>
      <c r="HS195" s="17">
        <v>1691.79</v>
      </c>
      <c r="HT195" s="17">
        <v>1692.5809999999999</v>
      </c>
      <c r="HU195" s="17">
        <v>1693.0519999999999</v>
      </c>
      <c r="HV195" s="17">
        <v>1693.2170000000001</v>
      </c>
      <c r="HW195" s="17">
        <v>1693.0630000000001</v>
      </c>
      <c r="HX195" s="17">
        <v>1692.76</v>
      </c>
      <c r="HY195" s="17">
        <v>1692.662</v>
      </c>
      <c r="HZ195" s="17">
        <v>1692.67</v>
      </c>
      <c r="IA195" s="17">
        <v>1692.27</v>
      </c>
      <c r="IB195" s="17">
        <v>1692.3019999999999</v>
      </c>
      <c r="IC195" s="17">
        <v>1691.981</v>
      </c>
      <c r="ID195" s="17">
        <v>1691.7860000000001</v>
      </c>
      <c r="IE195" s="17">
        <v>1691.7070000000001</v>
      </c>
      <c r="IF195" s="17">
        <v>1691.2570000000001</v>
      </c>
      <c r="IG195" s="17">
        <v>1690.7370000000001</v>
      </c>
      <c r="IH195" s="17">
        <v>1690.0070000000001</v>
      </c>
      <c r="II195" s="17">
        <v>1689.509</v>
      </c>
      <c r="IJ195" s="17">
        <v>1689.153</v>
      </c>
      <c r="IK195" s="17">
        <v>1688.962</v>
      </c>
      <c r="IL195" s="17">
        <v>1688.626</v>
      </c>
      <c r="IM195" s="17">
        <v>1688.819</v>
      </c>
      <c r="IN195" s="17">
        <v>1688.6769999999999</v>
      </c>
      <c r="IO195" s="17">
        <v>1688.626</v>
      </c>
      <c r="IP195" s="17">
        <v>1688.5319999999999</v>
      </c>
      <c r="IQ195" s="17">
        <v>1688.444</v>
      </c>
      <c r="IR195" s="17">
        <v>1688.34</v>
      </c>
      <c r="IS195" s="17">
        <v>1688.2190000000001</v>
      </c>
      <c r="IT195" s="17">
        <v>1688.05</v>
      </c>
      <c r="IU195" s="17">
        <v>1688.25</v>
      </c>
      <c r="IV195" s="17">
        <v>1688.2619999999999</v>
      </c>
      <c r="IW195" s="17">
        <v>1688.2619999999999</v>
      </c>
      <c r="IX195" s="17">
        <v>1688.2619999999999</v>
      </c>
      <c r="IY195" s="17">
        <v>1688.61</v>
      </c>
    </row>
    <row r="196" spans="1:259" x14ac:dyDescent="0.15">
      <c r="A196" s="17" t="s">
        <v>461</v>
      </c>
      <c r="B196" s="17" t="s">
        <v>462</v>
      </c>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c r="AA196" s="26"/>
      <c r="AB196" s="17"/>
      <c r="AC196" s="26"/>
      <c r="AD196" s="26"/>
      <c r="AE196" s="17"/>
      <c r="AF196" s="17"/>
      <c r="AG196" s="17"/>
      <c r="AH196" s="17"/>
      <c r="AI196" s="17"/>
      <c r="AJ196" s="17"/>
      <c r="AK196" s="17"/>
      <c r="AL196" s="17"/>
      <c r="AM196" s="17"/>
      <c r="AN196" s="17"/>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26"/>
      <c r="BK196" s="17"/>
      <c r="BL196" s="17"/>
      <c r="BM196" s="17"/>
      <c r="BN196" s="17"/>
      <c r="BO196" s="17"/>
      <c r="BP196" s="17"/>
      <c r="BQ196" s="17"/>
      <c r="BR196" s="17"/>
      <c r="BS196" s="17"/>
      <c r="BT196" s="17"/>
      <c r="BU196" s="17"/>
      <c r="BV196" s="17"/>
      <c r="BW196" s="17"/>
      <c r="BX196" s="26"/>
      <c r="BY196" s="26"/>
      <c r="BZ196" s="26"/>
      <c r="CA196" s="26"/>
      <c r="CB196" s="26"/>
      <c r="CC196" s="17"/>
      <c r="CD196" s="17"/>
      <c r="CE196" s="17"/>
      <c r="CF196" s="17"/>
      <c r="CG196" s="17"/>
      <c r="CH196" s="17"/>
      <c r="CI196" s="17"/>
      <c r="CJ196" s="26"/>
      <c r="CK196" s="17"/>
      <c r="CL196" s="17"/>
      <c r="CM196" s="17"/>
      <c r="CN196" s="17"/>
      <c r="CO196" s="17"/>
      <c r="CP196" s="17"/>
      <c r="CQ196" s="17"/>
      <c r="CR196" s="17"/>
      <c r="CS196" s="17"/>
      <c r="CT196" s="17"/>
      <c r="CU196" s="17"/>
      <c r="CV196" s="17"/>
      <c r="CW196" s="17"/>
      <c r="CX196" s="17"/>
      <c r="CY196" s="26"/>
      <c r="CZ196" s="26"/>
      <c r="DA196" s="26"/>
      <c r="DB196" s="17"/>
      <c r="DC196" s="17"/>
      <c r="DD196" s="17"/>
      <c r="DE196" s="17"/>
      <c r="DF196" s="17"/>
      <c r="DG196" s="17"/>
      <c r="DH196" s="26"/>
      <c r="DI196" s="17"/>
      <c r="DJ196" s="17"/>
      <c r="DK196" s="17"/>
      <c r="DL196" s="17"/>
      <c r="DM196" s="17">
        <v>8.93</v>
      </c>
      <c r="DN196" s="17">
        <v>8.93</v>
      </c>
      <c r="DO196" s="17">
        <v>8.92</v>
      </c>
      <c r="DP196" s="17">
        <v>8.91</v>
      </c>
      <c r="DQ196" s="17">
        <v>8.89</v>
      </c>
      <c r="DR196" s="17">
        <v>8.89</v>
      </c>
      <c r="DS196" s="17">
        <v>8.89</v>
      </c>
      <c r="DT196" s="17">
        <v>8.9</v>
      </c>
      <c r="DU196" s="17">
        <v>8.9</v>
      </c>
      <c r="DV196" s="17">
        <v>8.92</v>
      </c>
      <c r="DW196" s="17">
        <v>8.94</v>
      </c>
      <c r="DX196" s="17">
        <v>8.9600000000000009</v>
      </c>
      <c r="DY196" s="17">
        <v>8.9499999999999993</v>
      </c>
      <c r="DZ196" s="17">
        <v>8.94</v>
      </c>
      <c r="EA196" s="17">
        <v>8.94</v>
      </c>
      <c r="EB196" s="17">
        <v>8.93</v>
      </c>
      <c r="EC196" s="17">
        <v>8.93</v>
      </c>
      <c r="ED196" s="17">
        <v>8.93</v>
      </c>
      <c r="EE196" s="17">
        <v>8.93</v>
      </c>
      <c r="EF196" s="17">
        <v>8.94</v>
      </c>
      <c r="EG196" s="17">
        <v>8.94</v>
      </c>
      <c r="EH196" s="17">
        <v>8.94</v>
      </c>
      <c r="EI196" s="17">
        <v>8.94</v>
      </c>
      <c r="EJ196" s="17">
        <v>8.9600000000000009</v>
      </c>
      <c r="EK196" s="17">
        <v>8.9600000000000009</v>
      </c>
      <c r="EL196" s="17">
        <v>8.94</v>
      </c>
      <c r="EM196" s="17">
        <v>8.9499999999999993</v>
      </c>
      <c r="EN196" s="17">
        <v>8.9600000000000009</v>
      </c>
      <c r="EO196" s="17">
        <v>8.9600000000000009</v>
      </c>
      <c r="EP196" s="17">
        <v>8.9499999999999993</v>
      </c>
      <c r="EQ196" s="17">
        <v>8.9600000000000009</v>
      </c>
      <c r="ER196" s="17">
        <v>8.9700000000000006</v>
      </c>
      <c r="ES196" s="17">
        <v>8.9600000000000009</v>
      </c>
      <c r="ET196" s="17">
        <v>8.94</v>
      </c>
      <c r="EU196" s="17">
        <v>8.94</v>
      </c>
      <c r="EV196" s="17">
        <v>8.93</v>
      </c>
      <c r="EW196" s="17">
        <v>8.93</v>
      </c>
      <c r="EX196" s="17">
        <v>8.9499999999999993</v>
      </c>
      <c r="EY196" s="17">
        <v>8.93</v>
      </c>
      <c r="EZ196" s="17">
        <v>8.94</v>
      </c>
      <c r="FA196" s="17">
        <v>8.94</v>
      </c>
      <c r="FB196" s="17">
        <v>8.94</v>
      </c>
      <c r="FC196" s="17">
        <v>8.94</v>
      </c>
      <c r="FD196" s="17">
        <v>8.9499999999999993</v>
      </c>
      <c r="FE196" s="17">
        <v>8.9499999999999993</v>
      </c>
      <c r="FF196" s="17">
        <v>8.9700000000000006</v>
      </c>
      <c r="FG196" s="17">
        <v>9</v>
      </c>
      <c r="FH196" s="17">
        <v>9</v>
      </c>
      <c r="FI196" s="17">
        <v>9</v>
      </c>
      <c r="FJ196" s="17">
        <v>8.98</v>
      </c>
      <c r="FK196" s="17">
        <v>9</v>
      </c>
      <c r="FL196" s="17">
        <v>9.02</v>
      </c>
      <c r="FM196" s="17">
        <v>9.02</v>
      </c>
      <c r="FN196" s="17">
        <v>9.0399999999999991</v>
      </c>
      <c r="FO196" s="17">
        <v>9.0399999999999991</v>
      </c>
      <c r="FP196" s="17">
        <v>9.0299999999999994</v>
      </c>
      <c r="FQ196" s="17">
        <v>9.01</v>
      </c>
      <c r="FR196" s="17">
        <v>9.01</v>
      </c>
      <c r="FS196" s="17">
        <v>9</v>
      </c>
      <c r="FT196" s="17">
        <v>8.99</v>
      </c>
      <c r="FU196" s="17">
        <v>9</v>
      </c>
      <c r="FV196" s="17">
        <v>8.99</v>
      </c>
      <c r="FW196" s="17">
        <v>8.98</v>
      </c>
      <c r="FX196" s="17">
        <v>8.9499999999999993</v>
      </c>
      <c r="FY196" s="17">
        <v>8.9700000000000006</v>
      </c>
      <c r="FZ196" s="17">
        <v>8.98</v>
      </c>
      <c r="GA196" s="17">
        <v>8.9600000000000009</v>
      </c>
      <c r="GB196" s="17">
        <v>8.9499999999999993</v>
      </c>
      <c r="GC196" s="17">
        <v>8.9499999999999993</v>
      </c>
      <c r="GD196" s="17">
        <v>8.94</v>
      </c>
      <c r="GE196" s="17">
        <v>8.9499999999999993</v>
      </c>
      <c r="GF196" s="17">
        <v>8.94</v>
      </c>
      <c r="GG196" s="17">
        <v>8.93</v>
      </c>
      <c r="GH196" s="17">
        <v>8.93</v>
      </c>
      <c r="GI196" s="17">
        <v>8.93</v>
      </c>
      <c r="GJ196" s="17">
        <v>8.93</v>
      </c>
      <c r="GK196" s="17">
        <v>8.93</v>
      </c>
      <c r="GL196" s="17">
        <v>8.93</v>
      </c>
      <c r="GM196" s="17">
        <v>8.92</v>
      </c>
      <c r="GN196" s="17">
        <v>8.92</v>
      </c>
      <c r="GO196" s="17">
        <v>8.93</v>
      </c>
      <c r="GP196" s="17">
        <v>8.9600000000000009</v>
      </c>
      <c r="GQ196" s="17">
        <v>8.93</v>
      </c>
      <c r="GR196" s="17">
        <v>8.93</v>
      </c>
      <c r="GS196" s="17">
        <v>8.93</v>
      </c>
      <c r="GT196" s="17">
        <v>8.93</v>
      </c>
      <c r="GU196" s="17">
        <v>8.92</v>
      </c>
      <c r="GV196" s="17">
        <v>8.91</v>
      </c>
      <c r="GW196" s="17">
        <v>8.94</v>
      </c>
      <c r="GX196" s="17">
        <v>8.9</v>
      </c>
      <c r="GY196" s="17">
        <v>8.9</v>
      </c>
      <c r="GZ196" s="17">
        <v>8.92</v>
      </c>
      <c r="HA196" s="17">
        <v>8.9</v>
      </c>
      <c r="HB196" s="17">
        <v>8.9</v>
      </c>
      <c r="HC196" s="17">
        <v>8.91</v>
      </c>
      <c r="HD196" s="17">
        <v>8.9</v>
      </c>
      <c r="HE196" s="17">
        <v>8.9</v>
      </c>
      <c r="HF196" s="17">
        <v>8.91</v>
      </c>
      <c r="HG196" s="17">
        <v>8.9</v>
      </c>
      <c r="HH196" s="17">
        <v>8.8800000000000008</v>
      </c>
      <c r="HI196" s="17">
        <v>8.9</v>
      </c>
      <c r="HJ196" s="17">
        <v>8.8800000000000008</v>
      </c>
      <c r="HK196" s="17">
        <v>8.89</v>
      </c>
      <c r="HL196" s="17">
        <v>8.8699999999999992</v>
      </c>
      <c r="HM196" s="17">
        <v>8.8699999999999992</v>
      </c>
      <c r="HN196" s="17">
        <v>8.8800000000000008</v>
      </c>
      <c r="HO196" s="17">
        <v>8.8699999999999992</v>
      </c>
      <c r="HP196" s="17">
        <v>8.8699999999999992</v>
      </c>
      <c r="HQ196" s="17">
        <v>8.8800000000000008</v>
      </c>
      <c r="HR196" s="17">
        <v>8.8800000000000008</v>
      </c>
      <c r="HS196" s="17">
        <v>8.8800000000000008</v>
      </c>
      <c r="HT196" s="17">
        <v>8.89</v>
      </c>
      <c r="HU196" s="17">
        <v>8.9</v>
      </c>
      <c r="HV196" s="17">
        <v>8.91</v>
      </c>
      <c r="HW196" s="17">
        <v>8.93</v>
      </c>
      <c r="HX196" s="17">
        <v>8.93</v>
      </c>
      <c r="HY196" s="17">
        <v>8.93</v>
      </c>
      <c r="HZ196" s="17">
        <v>8.94</v>
      </c>
      <c r="IA196" s="17">
        <v>8.92</v>
      </c>
      <c r="IB196" s="17">
        <v>8.94</v>
      </c>
      <c r="IC196" s="17">
        <v>8.93</v>
      </c>
      <c r="ID196" s="17">
        <v>8.91</v>
      </c>
      <c r="IE196" s="17">
        <v>8.9</v>
      </c>
      <c r="IF196" s="17">
        <v>8.91</v>
      </c>
      <c r="IG196" s="17">
        <v>8.91</v>
      </c>
      <c r="IH196" s="17">
        <v>8.91</v>
      </c>
      <c r="II196" s="17">
        <v>8.91</v>
      </c>
      <c r="IJ196" s="17">
        <v>8.9</v>
      </c>
      <c r="IK196" s="17">
        <v>8.91</v>
      </c>
      <c r="IL196" s="17">
        <v>8.91</v>
      </c>
      <c r="IM196" s="17">
        <v>8.91</v>
      </c>
      <c r="IN196" s="17">
        <v>8.9</v>
      </c>
      <c r="IO196" s="17">
        <v>8.9</v>
      </c>
      <c r="IP196" s="17">
        <v>8.91</v>
      </c>
      <c r="IQ196" s="17">
        <v>8.91</v>
      </c>
      <c r="IR196" s="17">
        <v>8.91</v>
      </c>
      <c r="IS196" s="17">
        <v>8.91</v>
      </c>
      <c r="IT196" s="17">
        <v>8.91</v>
      </c>
      <c r="IU196" s="17">
        <v>8.92</v>
      </c>
      <c r="IV196" s="17">
        <v>8.92</v>
      </c>
      <c r="IW196" s="17">
        <v>8.92</v>
      </c>
      <c r="IX196" s="17">
        <v>8.92</v>
      </c>
      <c r="IY196" s="17">
        <v>8.92</v>
      </c>
    </row>
    <row r="197" spans="1:259" x14ac:dyDescent="0.15">
      <c r="A197" s="17" t="s">
        <v>920</v>
      </c>
      <c r="B197" s="17" t="s">
        <v>921</v>
      </c>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c r="AA197" s="26"/>
      <c r="AB197" s="17"/>
      <c r="AC197" s="26"/>
      <c r="AD197" s="26"/>
      <c r="AE197" s="17"/>
      <c r="AF197" s="17"/>
      <c r="AG197" s="17"/>
      <c r="AH197" s="17"/>
      <c r="AI197" s="17"/>
      <c r="AJ197" s="17"/>
      <c r="AK197" s="17"/>
      <c r="AL197" s="17"/>
      <c r="AM197" s="17"/>
      <c r="AN197" s="17"/>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26"/>
      <c r="BK197" s="17"/>
      <c r="BL197" s="17"/>
      <c r="BM197" s="17"/>
      <c r="BN197" s="17"/>
      <c r="BO197" s="17"/>
      <c r="BP197" s="17"/>
      <c r="BQ197" s="17"/>
      <c r="BR197" s="17"/>
      <c r="BS197" s="17"/>
      <c r="BT197" s="17"/>
      <c r="BU197" s="17"/>
      <c r="BV197" s="17"/>
      <c r="BW197" s="17"/>
      <c r="BX197" s="26"/>
      <c r="BY197" s="26"/>
      <c r="BZ197" s="26"/>
      <c r="CA197" s="26"/>
      <c r="CB197" s="26"/>
      <c r="CC197" s="17"/>
      <c r="CD197" s="17"/>
      <c r="CE197" s="17"/>
      <c r="CF197" s="17"/>
      <c r="CG197" s="17"/>
      <c r="CH197" s="17"/>
      <c r="CI197" s="17"/>
      <c r="CJ197" s="26"/>
      <c r="CK197" s="17"/>
      <c r="CL197" s="17"/>
      <c r="CM197" s="17"/>
      <c r="CN197" s="17"/>
      <c r="CO197" s="17"/>
      <c r="CP197" s="17"/>
      <c r="CQ197" s="17"/>
      <c r="CR197" s="17"/>
      <c r="CS197" s="17"/>
      <c r="CT197" s="17"/>
      <c r="CU197" s="17"/>
      <c r="CV197" s="17"/>
      <c r="CW197" s="17"/>
      <c r="CX197" s="17"/>
      <c r="CY197" s="26"/>
      <c r="CZ197" s="26"/>
      <c r="DA197" s="26"/>
      <c r="DB197" s="17"/>
      <c r="DC197" s="17"/>
      <c r="DD197" s="17"/>
      <c r="DE197" s="17"/>
      <c r="DF197" s="17"/>
      <c r="DG197" s="17"/>
      <c r="DH197" s="26"/>
      <c r="DI197" s="17"/>
      <c r="DJ197" s="17"/>
      <c r="DK197" s="17"/>
      <c r="DL197" s="17"/>
      <c r="DM197" s="17">
        <v>11.09</v>
      </c>
      <c r="DN197" s="17">
        <v>11.1</v>
      </c>
      <c r="DO197" s="17">
        <v>11.14</v>
      </c>
      <c r="DP197" s="17">
        <v>11.15</v>
      </c>
      <c r="DQ197" s="17">
        <v>11.19</v>
      </c>
      <c r="DR197" s="17">
        <v>11.24</v>
      </c>
      <c r="DS197" s="17">
        <v>11.21</v>
      </c>
      <c r="DT197" s="17">
        <v>11.23</v>
      </c>
      <c r="DU197" s="17">
        <v>11.25</v>
      </c>
      <c r="DV197" s="17">
        <v>11.22</v>
      </c>
      <c r="DW197" s="17">
        <v>11.2</v>
      </c>
      <c r="DX197" s="17">
        <v>11.19</v>
      </c>
      <c r="DY197" s="17">
        <v>11.2</v>
      </c>
      <c r="DZ197" s="17">
        <v>11.2</v>
      </c>
      <c r="EA197" s="17">
        <v>11.17</v>
      </c>
      <c r="EB197" s="17">
        <v>11.18</v>
      </c>
      <c r="EC197" s="17">
        <v>11.2</v>
      </c>
      <c r="ED197" s="17">
        <v>11.21</v>
      </c>
      <c r="EE197" s="17">
        <v>11.21</v>
      </c>
      <c r="EF197" s="17">
        <v>11.17</v>
      </c>
      <c r="EG197" s="17">
        <v>11.17</v>
      </c>
      <c r="EH197" s="17">
        <v>11.17</v>
      </c>
      <c r="EI197" s="17">
        <v>11.16</v>
      </c>
      <c r="EJ197" s="17">
        <v>11.18</v>
      </c>
      <c r="EK197" s="17">
        <v>11.21</v>
      </c>
      <c r="EL197" s="17">
        <v>11.19</v>
      </c>
      <c r="EM197" s="17">
        <v>11.2</v>
      </c>
      <c r="EN197" s="17">
        <v>11.2</v>
      </c>
      <c r="EO197" s="17">
        <v>11.19</v>
      </c>
      <c r="EP197" s="17">
        <v>11.17</v>
      </c>
      <c r="EQ197" s="17">
        <v>11.16</v>
      </c>
      <c r="ER197" s="17">
        <v>11.17</v>
      </c>
      <c r="ES197" s="17">
        <v>11.16</v>
      </c>
      <c r="ET197" s="17">
        <v>11.16</v>
      </c>
      <c r="EU197" s="17">
        <v>11.16</v>
      </c>
      <c r="EV197" s="17">
        <v>11.16</v>
      </c>
      <c r="EW197" s="17">
        <v>11.17</v>
      </c>
      <c r="EX197" s="17">
        <v>11.15</v>
      </c>
      <c r="EY197" s="17">
        <v>11.16</v>
      </c>
      <c r="EZ197" s="17">
        <v>11.12</v>
      </c>
      <c r="FA197" s="17">
        <v>11.12</v>
      </c>
      <c r="FB197" s="17">
        <v>11.12</v>
      </c>
      <c r="FC197" s="17">
        <v>11.15</v>
      </c>
      <c r="FD197" s="17">
        <v>11.15</v>
      </c>
      <c r="FE197" s="17">
        <v>11.14</v>
      </c>
      <c r="FF197" s="17">
        <v>11.17</v>
      </c>
      <c r="FG197" s="17">
        <v>11.16</v>
      </c>
      <c r="FH197" s="17">
        <v>11.19</v>
      </c>
      <c r="FI197" s="17">
        <v>11.17</v>
      </c>
      <c r="FJ197" s="17">
        <v>11.19</v>
      </c>
      <c r="FK197" s="17">
        <v>11.19</v>
      </c>
      <c r="FL197" s="17">
        <v>11.16</v>
      </c>
      <c r="FM197" s="17">
        <v>11.16</v>
      </c>
      <c r="FN197" s="17">
        <v>11.16</v>
      </c>
      <c r="FO197" s="17">
        <v>11.17</v>
      </c>
      <c r="FP197" s="17">
        <v>11.16</v>
      </c>
      <c r="FQ197" s="17">
        <v>11.16</v>
      </c>
      <c r="FR197" s="17">
        <v>11.16</v>
      </c>
      <c r="FS197" s="17">
        <v>11.13</v>
      </c>
      <c r="FT197" s="17">
        <v>11.14</v>
      </c>
      <c r="FU197" s="17">
        <v>11.12</v>
      </c>
      <c r="FV197" s="17">
        <v>11.12</v>
      </c>
      <c r="FW197" s="17">
        <v>11.13</v>
      </c>
      <c r="FX197" s="17">
        <v>11.12</v>
      </c>
      <c r="FY197" s="17">
        <v>11.13</v>
      </c>
      <c r="FZ197" s="17">
        <v>11.14</v>
      </c>
      <c r="GA197" s="17">
        <v>11.15</v>
      </c>
      <c r="GB197" s="17">
        <v>11.17</v>
      </c>
      <c r="GC197" s="17">
        <v>11.15</v>
      </c>
      <c r="GD197" s="17">
        <v>11.16</v>
      </c>
      <c r="GE197" s="17">
        <v>11.15</v>
      </c>
      <c r="GF197" s="17">
        <v>11.17</v>
      </c>
      <c r="GG197" s="17">
        <v>11.15</v>
      </c>
      <c r="GH197" s="17">
        <v>11.15</v>
      </c>
      <c r="GI197" s="17">
        <v>11.14</v>
      </c>
      <c r="GJ197" s="17">
        <v>11.13</v>
      </c>
      <c r="GK197" s="17">
        <v>11.14</v>
      </c>
      <c r="GL197" s="17">
        <v>11.14</v>
      </c>
      <c r="GM197" s="17">
        <v>11.13</v>
      </c>
      <c r="GN197" s="17">
        <v>11.13</v>
      </c>
      <c r="GO197" s="17">
        <v>11.15</v>
      </c>
      <c r="GP197" s="17">
        <v>11.14</v>
      </c>
      <c r="GQ197" s="17">
        <v>11.14</v>
      </c>
      <c r="GR197" s="17">
        <v>11.14</v>
      </c>
      <c r="GS197" s="17">
        <v>11.14</v>
      </c>
      <c r="GT197" s="17">
        <v>11.17</v>
      </c>
      <c r="GU197" s="17">
        <v>11.15</v>
      </c>
      <c r="GV197" s="17">
        <v>11.13</v>
      </c>
      <c r="GW197" s="17">
        <v>11.12</v>
      </c>
      <c r="GX197" s="17">
        <v>11.12</v>
      </c>
      <c r="GY197" s="17">
        <v>11.11</v>
      </c>
      <c r="GZ197" s="17">
        <v>11.11</v>
      </c>
      <c r="HA197" s="17">
        <v>11.11</v>
      </c>
      <c r="HB197" s="17">
        <v>11.12</v>
      </c>
      <c r="HC197" s="17">
        <v>11.14</v>
      </c>
      <c r="HD197" s="17">
        <v>11.11</v>
      </c>
      <c r="HE197" s="17">
        <v>11.11</v>
      </c>
      <c r="HF197" s="17">
        <v>11.1</v>
      </c>
      <c r="HG197" s="17">
        <v>11.09</v>
      </c>
      <c r="HH197" s="17">
        <v>11.09</v>
      </c>
      <c r="HI197" s="17">
        <v>11.1</v>
      </c>
      <c r="HJ197" s="17">
        <v>11.08</v>
      </c>
      <c r="HK197" s="17">
        <v>11.07</v>
      </c>
      <c r="HL197" s="17">
        <v>11.08</v>
      </c>
      <c r="HM197" s="17">
        <v>11.09</v>
      </c>
      <c r="HN197" s="17">
        <v>11.07</v>
      </c>
      <c r="HO197" s="17">
        <v>11.07</v>
      </c>
      <c r="HP197" s="17">
        <v>11.07</v>
      </c>
      <c r="HQ197" s="17">
        <v>11.07</v>
      </c>
      <c r="HR197" s="17">
        <v>11.08</v>
      </c>
      <c r="HS197" s="17">
        <v>11.1</v>
      </c>
      <c r="HT197" s="17">
        <v>11.12</v>
      </c>
      <c r="HU197" s="17">
        <v>11.13</v>
      </c>
      <c r="HV197" s="17">
        <v>11.12</v>
      </c>
      <c r="HW197" s="17">
        <v>11.11</v>
      </c>
      <c r="HX197" s="17">
        <v>11.11</v>
      </c>
      <c r="HY197" s="17">
        <v>11.11</v>
      </c>
      <c r="HZ197" s="17">
        <v>11.13</v>
      </c>
      <c r="IA197" s="17">
        <v>11.13</v>
      </c>
      <c r="IB197" s="17">
        <v>11.13</v>
      </c>
      <c r="IC197" s="17">
        <v>11.12</v>
      </c>
      <c r="ID197" s="17">
        <v>11.14</v>
      </c>
      <c r="IE197" s="17">
        <v>11.12</v>
      </c>
      <c r="IF197" s="17">
        <v>11.14</v>
      </c>
      <c r="IG197" s="17">
        <v>11.13</v>
      </c>
      <c r="IH197" s="17">
        <v>11.13</v>
      </c>
      <c r="II197" s="17">
        <v>11.14</v>
      </c>
      <c r="IJ197" s="17">
        <v>11.13</v>
      </c>
      <c r="IK197" s="17">
        <v>11.12</v>
      </c>
      <c r="IL197" s="17">
        <v>11.14</v>
      </c>
      <c r="IM197" s="17">
        <v>11.15</v>
      </c>
      <c r="IN197" s="17">
        <v>11.2</v>
      </c>
      <c r="IO197" s="17">
        <v>11.22</v>
      </c>
      <c r="IP197" s="17">
        <v>11.24</v>
      </c>
      <c r="IQ197" s="17">
        <v>11.22</v>
      </c>
      <c r="IR197" s="17">
        <v>11.24</v>
      </c>
      <c r="IS197" s="17">
        <v>11.25</v>
      </c>
      <c r="IT197" s="17">
        <v>11.25</v>
      </c>
      <c r="IU197" s="17">
        <v>11.28</v>
      </c>
      <c r="IV197" s="17">
        <v>11.29</v>
      </c>
      <c r="IW197" s="17">
        <v>11.29</v>
      </c>
      <c r="IX197" s="17">
        <v>11.29</v>
      </c>
      <c r="IY197" s="17">
        <v>11.29</v>
      </c>
    </row>
    <row r="198" spans="1:259" x14ac:dyDescent="0.15">
      <c r="A198" s="17" t="s">
        <v>423</v>
      </c>
      <c r="B198" s="17" t="s">
        <v>424</v>
      </c>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c r="AA198" s="26"/>
      <c r="AB198" s="17"/>
      <c r="AC198" s="26"/>
      <c r="AD198" s="26"/>
      <c r="AE198" s="17"/>
      <c r="AF198" s="17"/>
      <c r="AG198" s="17"/>
      <c r="AH198" s="17"/>
      <c r="AI198" s="17"/>
      <c r="AJ198" s="17"/>
      <c r="AK198" s="17"/>
      <c r="AL198" s="17"/>
      <c r="AM198" s="17"/>
      <c r="AN198" s="17"/>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26"/>
      <c r="BK198" s="17"/>
      <c r="BL198" s="17"/>
      <c r="BM198" s="17"/>
      <c r="BN198" s="17"/>
      <c r="BO198" s="17"/>
      <c r="BP198" s="17"/>
      <c r="BQ198" s="17"/>
      <c r="BR198" s="17"/>
      <c r="BS198" s="17"/>
      <c r="BT198" s="17"/>
      <c r="BU198" s="17"/>
      <c r="BV198" s="17"/>
      <c r="BW198" s="17"/>
      <c r="BX198" s="26"/>
      <c r="BY198" s="26"/>
      <c r="BZ198" s="26"/>
      <c r="CA198" s="26"/>
      <c r="CB198" s="26"/>
      <c r="CC198" s="17"/>
      <c r="CD198" s="17"/>
      <c r="CE198" s="17"/>
      <c r="CF198" s="17"/>
      <c r="CG198" s="17"/>
      <c r="CH198" s="17"/>
      <c r="CI198" s="17"/>
      <c r="CJ198" s="26"/>
      <c r="CK198" s="17"/>
      <c r="CL198" s="17"/>
      <c r="CM198" s="17"/>
      <c r="CN198" s="17"/>
      <c r="CO198" s="17"/>
      <c r="CP198" s="17"/>
      <c r="CQ198" s="17"/>
      <c r="CR198" s="17"/>
      <c r="CS198" s="17"/>
      <c r="CT198" s="17"/>
      <c r="CU198" s="17"/>
      <c r="CV198" s="17"/>
      <c r="CW198" s="17"/>
      <c r="CX198" s="17"/>
      <c r="CY198" s="26"/>
      <c r="CZ198" s="26"/>
      <c r="DA198" s="26"/>
      <c r="DB198" s="17"/>
      <c r="DC198" s="17"/>
      <c r="DD198" s="17"/>
      <c r="DE198" s="17"/>
      <c r="DF198" s="17"/>
      <c r="DG198" s="17"/>
      <c r="DH198" s="26"/>
      <c r="DI198" s="17"/>
      <c r="DJ198" s="17"/>
      <c r="DK198" s="17"/>
      <c r="DL198" s="17"/>
      <c r="DM198" s="17">
        <v>10.18</v>
      </c>
      <c r="DN198" s="17">
        <v>10.18</v>
      </c>
      <c r="DO198" s="17">
        <v>10.17</v>
      </c>
      <c r="DP198" s="17">
        <v>10.17</v>
      </c>
      <c r="DQ198" s="17">
        <v>10.18</v>
      </c>
      <c r="DR198" s="17">
        <v>10.18</v>
      </c>
      <c r="DS198" s="17">
        <v>10.18</v>
      </c>
      <c r="DT198" s="17">
        <v>10.18</v>
      </c>
      <c r="DU198" s="17">
        <v>10.19</v>
      </c>
      <c r="DV198" s="17">
        <v>10.18</v>
      </c>
      <c r="DW198" s="17">
        <v>10.18</v>
      </c>
      <c r="DX198" s="17">
        <v>10.18</v>
      </c>
      <c r="DY198" s="17">
        <v>10.18</v>
      </c>
      <c r="DZ198" s="17">
        <v>10.18</v>
      </c>
      <c r="EA198" s="17">
        <v>10.18</v>
      </c>
      <c r="EB198" s="17">
        <v>10.17</v>
      </c>
      <c r="EC198" s="17">
        <v>10.16</v>
      </c>
      <c r="ED198" s="17">
        <v>10.16</v>
      </c>
      <c r="EE198" s="17">
        <v>10.16</v>
      </c>
      <c r="EF198" s="17">
        <v>10.16</v>
      </c>
      <c r="EG198" s="17">
        <v>10.15</v>
      </c>
      <c r="EH198" s="17">
        <v>10.17</v>
      </c>
      <c r="EI198" s="17">
        <v>10.16</v>
      </c>
      <c r="EJ198" s="17">
        <v>10.16</v>
      </c>
      <c r="EK198" s="17">
        <v>10.15</v>
      </c>
      <c r="EL198" s="17">
        <v>10.130000000000001</v>
      </c>
      <c r="EM198" s="17">
        <v>10.14</v>
      </c>
      <c r="EN198" s="17">
        <v>10.14</v>
      </c>
      <c r="EO198" s="17">
        <v>10.130000000000001</v>
      </c>
      <c r="EP198" s="17">
        <v>10.14</v>
      </c>
      <c r="EQ198" s="17">
        <v>10.130000000000001</v>
      </c>
      <c r="ER198" s="17">
        <v>10.15</v>
      </c>
      <c r="ES198" s="17">
        <v>10.15</v>
      </c>
      <c r="ET198" s="17">
        <v>10.16</v>
      </c>
      <c r="EU198" s="17">
        <v>10.16</v>
      </c>
      <c r="EV198" s="17">
        <v>10.16</v>
      </c>
      <c r="EW198" s="17">
        <v>10.15</v>
      </c>
      <c r="EX198" s="17">
        <v>10.16</v>
      </c>
      <c r="EY198" s="17">
        <v>10.16</v>
      </c>
      <c r="EZ198" s="17">
        <v>10.15</v>
      </c>
      <c r="FA198" s="17">
        <v>10.15</v>
      </c>
      <c r="FB198" s="17">
        <v>10.15</v>
      </c>
      <c r="FC198" s="17">
        <v>10.16</v>
      </c>
      <c r="FD198" s="17">
        <v>10.16</v>
      </c>
      <c r="FE198" s="17">
        <v>10.16</v>
      </c>
      <c r="FF198" s="17">
        <v>10.17</v>
      </c>
      <c r="FG198" s="17">
        <v>10.199999999999999</v>
      </c>
      <c r="FH198" s="17">
        <v>10.220000000000001</v>
      </c>
      <c r="FI198" s="17">
        <v>10.24</v>
      </c>
      <c r="FJ198" s="17">
        <v>10.24</v>
      </c>
      <c r="FK198" s="17">
        <v>10.25</v>
      </c>
      <c r="FL198" s="17">
        <v>10.24</v>
      </c>
      <c r="FM198" s="17">
        <v>10.23</v>
      </c>
      <c r="FN198" s="17">
        <v>10.26</v>
      </c>
      <c r="FO198" s="17">
        <v>10.28</v>
      </c>
      <c r="FP198" s="17">
        <v>10.28</v>
      </c>
      <c r="FQ198" s="17">
        <v>10.26</v>
      </c>
      <c r="FR198" s="17">
        <v>10.26</v>
      </c>
      <c r="FS198" s="17">
        <v>10.25</v>
      </c>
      <c r="FT198" s="17">
        <v>10.25</v>
      </c>
      <c r="FU198" s="17">
        <v>10.25</v>
      </c>
      <c r="FV198" s="17">
        <v>10.24</v>
      </c>
      <c r="FW198" s="17">
        <v>10.24</v>
      </c>
      <c r="FX198" s="17">
        <v>10.26</v>
      </c>
      <c r="FY198" s="17">
        <v>10.26</v>
      </c>
      <c r="FZ198" s="17">
        <v>10.26</v>
      </c>
      <c r="GA198" s="17">
        <v>10.24</v>
      </c>
      <c r="GB198" s="17">
        <v>10.26</v>
      </c>
      <c r="GC198" s="17">
        <v>10.26</v>
      </c>
      <c r="GD198" s="17">
        <v>10.27</v>
      </c>
      <c r="GE198" s="17">
        <v>10.26</v>
      </c>
      <c r="GF198" s="17">
        <v>10.26</v>
      </c>
      <c r="GG198" s="17">
        <v>10.25</v>
      </c>
      <c r="GH198" s="17">
        <v>10.25</v>
      </c>
      <c r="GI198" s="17">
        <v>10.24</v>
      </c>
      <c r="GJ198" s="17">
        <v>10.23</v>
      </c>
      <c r="GK198" s="17">
        <v>10.24</v>
      </c>
      <c r="GL198" s="17">
        <v>10.24</v>
      </c>
      <c r="GM198" s="17">
        <v>10.23</v>
      </c>
      <c r="GN198" s="17">
        <v>10.25</v>
      </c>
      <c r="GO198" s="17">
        <v>10.24</v>
      </c>
      <c r="GP198" s="17">
        <v>10.25</v>
      </c>
      <c r="GQ198" s="17">
        <v>10.24</v>
      </c>
      <c r="GR198" s="17">
        <v>10.25</v>
      </c>
      <c r="GS198" s="17">
        <v>10.24</v>
      </c>
      <c r="GT198" s="17">
        <v>10.25</v>
      </c>
      <c r="GU198" s="17">
        <v>10.24</v>
      </c>
      <c r="GV198" s="17">
        <v>10.24</v>
      </c>
      <c r="GW198" s="17">
        <v>10.25</v>
      </c>
      <c r="GX198" s="17">
        <v>10.26</v>
      </c>
      <c r="GY198" s="17">
        <v>10.27</v>
      </c>
      <c r="GZ198" s="17">
        <v>10.26</v>
      </c>
      <c r="HA198" s="17">
        <v>10.26</v>
      </c>
      <c r="HB198" s="17">
        <v>10.28</v>
      </c>
      <c r="HC198" s="17">
        <v>10.31</v>
      </c>
      <c r="HD198" s="17">
        <v>10.32</v>
      </c>
      <c r="HE198" s="17">
        <v>10.31</v>
      </c>
      <c r="HF198" s="17">
        <v>10.28</v>
      </c>
      <c r="HG198" s="17">
        <v>10.27</v>
      </c>
      <c r="HH198" s="17">
        <v>10.3</v>
      </c>
      <c r="HI198" s="17">
        <v>10.3</v>
      </c>
      <c r="HJ198" s="17">
        <v>10.29</v>
      </c>
      <c r="HK198" s="17">
        <v>10.28</v>
      </c>
      <c r="HL198" s="17">
        <v>10.28</v>
      </c>
      <c r="HM198" s="17">
        <v>10.28</v>
      </c>
      <c r="HN198" s="17">
        <v>10.28</v>
      </c>
      <c r="HO198" s="17">
        <v>10.27</v>
      </c>
      <c r="HP198" s="17">
        <v>10.26</v>
      </c>
      <c r="HQ198" s="17">
        <v>10.26</v>
      </c>
      <c r="HR198" s="17">
        <v>10.26</v>
      </c>
      <c r="HS198" s="17">
        <v>10.28</v>
      </c>
      <c r="HT198" s="17">
        <v>10.27</v>
      </c>
      <c r="HU198" s="17">
        <v>10.29</v>
      </c>
      <c r="HV198" s="17">
        <v>10.29</v>
      </c>
      <c r="HW198" s="17">
        <v>10.28</v>
      </c>
      <c r="HX198" s="17">
        <v>10.28</v>
      </c>
      <c r="HY198" s="17">
        <v>10.29</v>
      </c>
      <c r="HZ198" s="17">
        <v>10.28</v>
      </c>
      <c r="IA198" s="17">
        <v>10.29</v>
      </c>
      <c r="IB198" s="17">
        <v>10.28</v>
      </c>
      <c r="IC198" s="17">
        <v>10.29</v>
      </c>
      <c r="ID198" s="17">
        <v>10.28</v>
      </c>
      <c r="IE198" s="17">
        <v>10.28</v>
      </c>
      <c r="IF198" s="17">
        <v>10.28</v>
      </c>
      <c r="IG198" s="17">
        <v>10.26</v>
      </c>
      <c r="IH198" s="17">
        <v>10.26</v>
      </c>
      <c r="II198" s="17">
        <v>10.25</v>
      </c>
      <c r="IJ198" s="17">
        <v>10.25</v>
      </c>
      <c r="IK198" s="17">
        <v>10.25</v>
      </c>
      <c r="IL198" s="17">
        <v>10.24</v>
      </c>
      <c r="IM198" s="17">
        <v>10.25</v>
      </c>
      <c r="IN198" s="17">
        <v>10.25</v>
      </c>
      <c r="IO198" s="17">
        <v>10.25</v>
      </c>
      <c r="IP198" s="17">
        <v>10.25</v>
      </c>
      <c r="IQ198" s="17">
        <v>10.24</v>
      </c>
      <c r="IR198" s="17">
        <v>10.24</v>
      </c>
      <c r="IS198" s="17">
        <v>10.23</v>
      </c>
      <c r="IT198" s="17">
        <v>10.23</v>
      </c>
      <c r="IU198" s="17">
        <v>10.23</v>
      </c>
      <c r="IV198" s="17">
        <v>10.23</v>
      </c>
      <c r="IW198" s="17">
        <v>10.220000000000001</v>
      </c>
      <c r="IX198" s="17">
        <v>10.23</v>
      </c>
      <c r="IY198" s="17">
        <v>10.220000000000001</v>
      </c>
    </row>
    <row r="199" spans="1:259" x14ac:dyDescent="0.15">
      <c r="A199" s="17" t="s">
        <v>788</v>
      </c>
      <c r="B199" s="17" t="s">
        <v>789</v>
      </c>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c r="AA199" s="26"/>
      <c r="AB199" s="17"/>
      <c r="AC199" s="26"/>
      <c r="AD199" s="26"/>
      <c r="AE199" s="17"/>
      <c r="AF199" s="17"/>
      <c r="AG199" s="17"/>
      <c r="AH199" s="17"/>
      <c r="AI199" s="17"/>
      <c r="AJ199" s="17"/>
      <c r="AK199" s="17"/>
      <c r="AL199" s="17"/>
      <c r="AM199" s="17"/>
      <c r="AN199" s="17"/>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26"/>
      <c r="BK199" s="17"/>
      <c r="BL199" s="17"/>
      <c r="BM199" s="17"/>
      <c r="BN199" s="17"/>
      <c r="BO199" s="17"/>
      <c r="BP199" s="17"/>
      <c r="BQ199" s="17"/>
      <c r="BR199" s="17"/>
      <c r="BS199" s="17"/>
      <c r="BT199" s="17"/>
      <c r="BU199" s="17"/>
      <c r="BV199" s="17"/>
      <c r="BW199" s="17"/>
      <c r="BX199" s="26"/>
      <c r="BY199" s="26"/>
      <c r="BZ199" s="26"/>
      <c r="CA199" s="26"/>
      <c r="CB199" s="26"/>
      <c r="CC199" s="17"/>
      <c r="CD199" s="17"/>
      <c r="CE199" s="17"/>
      <c r="CF199" s="17"/>
      <c r="CG199" s="17"/>
      <c r="CH199" s="17"/>
      <c r="CI199" s="17"/>
      <c r="CJ199" s="26"/>
      <c r="CK199" s="17"/>
      <c r="CL199" s="17"/>
      <c r="CM199" s="17"/>
      <c r="CN199" s="17"/>
      <c r="CO199" s="17"/>
      <c r="CP199" s="17"/>
      <c r="CQ199" s="17"/>
      <c r="CR199" s="17"/>
      <c r="CS199" s="17"/>
      <c r="CT199" s="17"/>
      <c r="CU199" s="17"/>
      <c r="CV199" s="17"/>
      <c r="CW199" s="17"/>
      <c r="CX199" s="17"/>
      <c r="CY199" s="26"/>
      <c r="CZ199" s="26"/>
      <c r="DA199" s="26"/>
      <c r="DB199" s="17"/>
      <c r="DC199" s="17"/>
      <c r="DD199" s="17"/>
      <c r="DE199" s="17"/>
      <c r="DF199" s="17"/>
      <c r="DG199" s="17"/>
      <c r="DH199" s="26"/>
      <c r="DI199" s="17"/>
      <c r="DJ199" s="17"/>
      <c r="DK199" s="17"/>
      <c r="DL199" s="17"/>
      <c r="DM199" s="17">
        <v>17.440000000000001</v>
      </c>
      <c r="DN199" s="17">
        <v>17.45</v>
      </c>
      <c r="DO199" s="17">
        <v>17.440000000000001</v>
      </c>
      <c r="DP199" s="17">
        <v>17.45</v>
      </c>
      <c r="DQ199" s="17">
        <v>17.46</v>
      </c>
      <c r="DR199" s="17">
        <v>17.46</v>
      </c>
      <c r="DS199" s="17">
        <v>17.47</v>
      </c>
      <c r="DT199" s="17">
        <v>17.48</v>
      </c>
      <c r="DU199" s="17">
        <v>17.47</v>
      </c>
      <c r="DV199" s="17">
        <v>17.5</v>
      </c>
      <c r="DW199" s="17">
        <v>17.48</v>
      </c>
      <c r="DX199" s="17">
        <v>17.5</v>
      </c>
      <c r="DY199" s="17">
        <v>17.53</v>
      </c>
      <c r="DZ199" s="17">
        <v>17.52</v>
      </c>
      <c r="EA199" s="17">
        <v>17.54</v>
      </c>
      <c r="EB199" s="17">
        <v>17.54</v>
      </c>
      <c r="EC199" s="17">
        <v>17.52</v>
      </c>
      <c r="ED199" s="17">
        <v>17.54</v>
      </c>
      <c r="EE199" s="17">
        <v>17.510000000000002</v>
      </c>
      <c r="EF199" s="17">
        <v>17.510000000000002</v>
      </c>
      <c r="EG199" s="17">
        <v>17.5</v>
      </c>
      <c r="EH199" s="17">
        <v>17.5</v>
      </c>
      <c r="EI199" s="17">
        <v>17.510000000000002</v>
      </c>
      <c r="EJ199" s="17">
        <v>17.5</v>
      </c>
      <c r="EK199" s="17">
        <v>17.53</v>
      </c>
      <c r="EL199" s="17">
        <v>17.53</v>
      </c>
      <c r="EM199" s="17">
        <v>17.53</v>
      </c>
      <c r="EN199" s="17">
        <v>17.54</v>
      </c>
      <c r="EO199" s="17">
        <v>17.510000000000002</v>
      </c>
      <c r="EP199" s="17">
        <v>17.54</v>
      </c>
      <c r="EQ199" s="17">
        <v>17.54</v>
      </c>
      <c r="ER199" s="17">
        <v>17.52</v>
      </c>
      <c r="ES199" s="17">
        <v>17.53</v>
      </c>
      <c r="ET199" s="17">
        <v>17.510000000000002</v>
      </c>
      <c r="EU199" s="17">
        <v>17.489999999999998</v>
      </c>
      <c r="EV199" s="17">
        <v>17.48</v>
      </c>
      <c r="EW199" s="17">
        <v>17.5</v>
      </c>
      <c r="EX199" s="17">
        <v>17.5</v>
      </c>
      <c r="EY199" s="17">
        <v>17.489999999999998</v>
      </c>
      <c r="EZ199" s="17">
        <v>17.48</v>
      </c>
      <c r="FA199" s="17">
        <v>17.47</v>
      </c>
      <c r="FB199" s="17">
        <v>17.46</v>
      </c>
      <c r="FC199" s="17">
        <v>17.46</v>
      </c>
      <c r="FD199" s="17">
        <v>17.46</v>
      </c>
      <c r="FE199" s="17">
        <v>17.47</v>
      </c>
      <c r="FF199" s="17">
        <v>17.45</v>
      </c>
      <c r="FG199" s="17">
        <v>17.45</v>
      </c>
      <c r="FH199" s="17">
        <v>17.45</v>
      </c>
      <c r="FI199" s="17">
        <v>17.48</v>
      </c>
      <c r="FJ199" s="17">
        <v>17.46</v>
      </c>
      <c r="FK199" s="17">
        <v>17.48</v>
      </c>
      <c r="FL199" s="17">
        <v>17.47</v>
      </c>
      <c r="FM199" s="17">
        <v>17.48</v>
      </c>
      <c r="FN199" s="17">
        <v>17.48</v>
      </c>
      <c r="FO199" s="17">
        <v>17.47</v>
      </c>
      <c r="FP199" s="17">
        <v>17.47</v>
      </c>
      <c r="FQ199" s="17">
        <v>17.45</v>
      </c>
      <c r="FR199" s="17">
        <v>17.45</v>
      </c>
      <c r="FS199" s="17">
        <v>17.43</v>
      </c>
      <c r="FT199" s="17">
        <v>17.420000000000002</v>
      </c>
      <c r="FU199" s="17">
        <v>17.41</v>
      </c>
      <c r="FV199" s="17">
        <v>17.41</v>
      </c>
      <c r="FW199" s="17">
        <v>17.41</v>
      </c>
      <c r="FX199" s="17">
        <v>17.420000000000002</v>
      </c>
      <c r="FY199" s="17">
        <v>17.399999999999999</v>
      </c>
      <c r="FZ199" s="17">
        <v>17.39</v>
      </c>
      <c r="GA199" s="17">
        <v>17.399999999999999</v>
      </c>
      <c r="GB199" s="17">
        <v>17.399999999999999</v>
      </c>
      <c r="GC199" s="17">
        <v>17.41</v>
      </c>
      <c r="GD199" s="17">
        <v>17.420000000000002</v>
      </c>
      <c r="GE199" s="17">
        <v>17.420000000000002</v>
      </c>
      <c r="GF199" s="17">
        <v>17.43</v>
      </c>
      <c r="GG199" s="17">
        <v>17.420000000000002</v>
      </c>
      <c r="GH199" s="17">
        <v>17.399999999999999</v>
      </c>
      <c r="GI199" s="17">
        <v>17.399999999999999</v>
      </c>
      <c r="GJ199" s="17">
        <v>17.41</v>
      </c>
      <c r="GK199" s="17">
        <v>17.399999999999999</v>
      </c>
      <c r="GL199" s="17">
        <v>17.41</v>
      </c>
      <c r="GM199" s="17">
        <v>17.46</v>
      </c>
      <c r="GN199" s="17">
        <v>17.46</v>
      </c>
      <c r="GO199" s="17">
        <v>17.52</v>
      </c>
      <c r="GP199" s="17">
        <v>17.510000000000002</v>
      </c>
      <c r="GQ199" s="17">
        <v>17.52</v>
      </c>
      <c r="GR199" s="17">
        <v>17.5</v>
      </c>
      <c r="GS199" s="17">
        <v>17.47</v>
      </c>
      <c r="GT199" s="17">
        <v>17.5</v>
      </c>
      <c r="GU199" s="17">
        <v>17.510000000000002</v>
      </c>
      <c r="GV199" s="17">
        <v>17.52</v>
      </c>
      <c r="GW199" s="17">
        <v>17.510000000000002</v>
      </c>
      <c r="GX199" s="17">
        <v>17.53</v>
      </c>
      <c r="GY199" s="17">
        <v>17.53</v>
      </c>
      <c r="GZ199" s="17">
        <v>17.53</v>
      </c>
      <c r="HA199" s="17">
        <v>17.52</v>
      </c>
      <c r="HB199" s="17">
        <v>17.510000000000002</v>
      </c>
      <c r="HC199" s="17">
        <v>17.489999999999998</v>
      </c>
      <c r="HD199" s="17">
        <v>17.5</v>
      </c>
      <c r="HE199" s="17">
        <v>17.510000000000002</v>
      </c>
      <c r="HF199" s="17">
        <v>17.52</v>
      </c>
      <c r="HG199" s="17">
        <v>17.52</v>
      </c>
      <c r="HH199" s="17">
        <v>17.5</v>
      </c>
      <c r="HI199" s="17">
        <v>17.5</v>
      </c>
      <c r="HJ199" s="17">
        <v>17.46</v>
      </c>
      <c r="HK199" s="17">
        <v>17.45</v>
      </c>
      <c r="HL199" s="17">
        <v>17.46</v>
      </c>
      <c r="HM199" s="17">
        <v>17.48</v>
      </c>
      <c r="HN199" s="17">
        <v>17.5</v>
      </c>
      <c r="HO199" s="17">
        <v>17.5</v>
      </c>
      <c r="HP199" s="17">
        <v>17.5</v>
      </c>
      <c r="HQ199" s="17">
        <v>17.489999999999998</v>
      </c>
      <c r="HR199" s="17">
        <v>17.510000000000002</v>
      </c>
      <c r="HS199" s="17">
        <v>17.489999999999998</v>
      </c>
      <c r="HT199" s="17">
        <v>17.489999999999998</v>
      </c>
      <c r="HU199" s="17">
        <v>17.489999999999998</v>
      </c>
      <c r="HV199" s="17">
        <v>17.47</v>
      </c>
      <c r="HW199" s="17">
        <v>17.5</v>
      </c>
      <c r="HX199" s="17">
        <v>17.510000000000002</v>
      </c>
      <c r="HY199" s="17">
        <v>17.52</v>
      </c>
      <c r="HZ199" s="17">
        <v>17.54</v>
      </c>
      <c r="IA199" s="17">
        <v>17.57</v>
      </c>
      <c r="IB199" s="17">
        <v>17.61</v>
      </c>
      <c r="IC199" s="17">
        <v>17.59</v>
      </c>
      <c r="ID199" s="17">
        <v>17.579999999999998</v>
      </c>
      <c r="IE199" s="17">
        <v>17.600000000000001</v>
      </c>
      <c r="IF199" s="17">
        <v>17.600000000000001</v>
      </c>
      <c r="IG199" s="17">
        <v>17.600000000000001</v>
      </c>
      <c r="IH199" s="17">
        <v>17.57</v>
      </c>
      <c r="II199" s="17">
        <v>17.579999999999998</v>
      </c>
      <c r="IJ199" s="17">
        <v>17.57</v>
      </c>
      <c r="IK199" s="17">
        <v>17.59</v>
      </c>
      <c r="IL199" s="17">
        <v>17.57</v>
      </c>
      <c r="IM199" s="17">
        <v>17.59</v>
      </c>
      <c r="IN199" s="17">
        <v>17.600000000000001</v>
      </c>
      <c r="IO199" s="17">
        <v>17.600000000000001</v>
      </c>
      <c r="IP199" s="17">
        <v>17.59</v>
      </c>
      <c r="IQ199" s="17">
        <v>17.600000000000001</v>
      </c>
      <c r="IR199" s="17">
        <v>17.61</v>
      </c>
      <c r="IS199" s="17">
        <v>17.62</v>
      </c>
      <c r="IT199" s="17">
        <v>17.61</v>
      </c>
      <c r="IU199" s="17">
        <v>17.63</v>
      </c>
      <c r="IV199" s="17">
        <v>17.64</v>
      </c>
      <c r="IW199" s="17">
        <v>17.64</v>
      </c>
      <c r="IX199" s="17">
        <v>17.64</v>
      </c>
      <c r="IY199" s="17">
        <v>17.63</v>
      </c>
    </row>
    <row r="200" spans="1:259" x14ac:dyDescent="0.15">
      <c r="A200" s="17" t="s">
        <v>405</v>
      </c>
      <c r="B200" s="17" t="s">
        <v>406</v>
      </c>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c r="AA200" s="26"/>
      <c r="AB200" s="17"/>
      <c r="AC200" s="26"/>
      <c r="AD200" s="26"/>
      <c r="AE200" s="17"/>
      <c r="AF200" s="17"/>
      <c r="AG200" s="17"/>
      <c r="AH200" s="17"/>
      <c r="AI200" s="17"/>
      <c r="AJ200" s="17"/>
      <c r="AK200" s="17"/>
      <c r="AL200" s="17"/>
      <c r="AM200" s="17"/>
      <c r="AN200" s="17"/>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26"/>
      <c r="BK200" s="17"/>
      <c r="BL200" s="17"/>
      <c r="BM200" s="17"/>
      <c r="BN200" s="17"/>
      <c r="BO200" s="17"/>
      <c r="BP200" s="17"/>
      <c r="BQ200" s="17"/>
      <c r="BR200" s="17"/>
      <c r="BS200" s="17"/>
      <c r="BT200" s="17"/>
      <c r="BU200" s="17"/>
      <c r="BV200" s="17"/>
      <c r="BW200" s="17"/>
      <c r="BX200" s="26"/>
      <c r="BY200" s="26"/>
      <c r="BZ200" s="26"/>
      <c r="CA200" s="26"/>
      <c r="CB200" s="26"/>
      <c r="CC200" s="17"/>
      <c r="CD200" s="17"/>
      <c r="CE200" s="17"/>
      <c r="CF200" s="17"/>
      <c r="CG200" s="17"/>
      <c r="CH200" s="17"/>
      <c r="CI200" s="17"/>
      <c r="CJ200" s="26"/>
      <c r="CK200" s="17"/>
      <c r="CL200" s="17"/>
      <c r="CM200" s="17"/>
      <c r="CN200" s="17"/>
      <c r="CO200" s="17"/>
      <c r="CP200" s="17"/>
      <c r="CQ200" s="17"/>
      <c r="CR200" s="17"/>
      <c r="CS200" s="17"/>
      <c r="CT200" s="17"/>
      <c r="CU200" s="17"/>
      <c r="CV200" s="17"/>
      <c r="CW200" s="17"/>
      <c r="CX200" s="17"/>
      <c r="CY200" s="26"/>
      <c r="CZ200" s="26"/>
      <c r="DA200" s="26"/>
      <c r="DB200" s="17"/>
      <c r="DC200" s="17"/>
      <c r="DD200" s="17"/>
      <c r="DE200" s="17"/>
      <c r="DF200" s="17"/>
      <c r="DG200" s="17"/>
      <c r="DH200" s="26"/>
      <c r="DI200" s="17"/>
      <c r="DJ200" s="17"/>
      <c r="DK200" s="17"/>
      <c r="DL200" s="17"/>
      <c r="DM200" s="17">
        <v>17.63</v>
      </c>
      <c r="DN200" s="17">
        <v>17.62</v>
      </c>
      <c r="DO200" s="17">
        <v>17.63</v>
      </c>
      <c r="DP200" s="17">
        <v>17.649999999999999</v>
      </c>
      <c r="DQ200" s="17">
        <v>17.64</v>
      </c>
      <c r="DR200" s="17">
        <v>17.62</v>
      </c>
      <c r="DS200" s="17">
        <v>17.66</v>
      </c>
      <c r="DT200" s="17">
        <v>17.649999999999999</v>
      </c>
      <c r="DU200" s="17">
        <v>17.649999999999999</v>
      </c>
      <c r="DV200" s="17">
        <v>17.649999999999999</v>
      </c>
      <c r="DW200" s="17">
        <v>17.649999999999999</v>
      </c>
      <c r="DX200" s="17">
        <v>17.649999999999999</v>
      </c>
      <c r="DY200" s="17">
        <v>17.649999999999999</v>
      </c>
      <c r="DZ200" s="17">
        <v>17.649999999999999</v>
      </c>
      <c r="EA200" s="17">
        <v>17.64</v>
      </c>
      <c r="EB200" s="17">
        <v>17.63</v>
      </c>
      <c r="EC200" s="17">
        <v>17.62</v>
      </c>
      <c r="ED200" s="17">
        <v>17.63</v>
      </c>
      <c r="EE200" s="17">
        <v>17.62</v>
      </c>
      <c r="EF200" s="17">
        <v>17.62</v>
      </c>
      <c r="EG200" s="17">
        <v>17.62</v>
      </c>
      <c r="EH200" s="17">
        <v>17.62</v>
      </c>
      <c r="EI200" s="17">
        <v>17.600000000000001</v>
      </c>
      <c r="EJ200" s="17">
        <v>17.600000000000001</v>
      </c>
      <c r="EK200" s="17">
        <v>17.61</v>
      </c>
      <c r="EL200" s="17">
        <v>17.600000000000001</v>
      </c>
      <c r="EM200" s="17">
        <v>17.61</v>
      </c>
      <c r="EN200" s="17">
        <v>17.61</v>
      </c>
      <c r="EO200" s="17">
        <v>17.64</v>
      </c>
      <c r="EP200" s="17">
        <v>17.64</v>
      </c>
      <c r="EQ200" s="17">
        <v>17.649999999999999</v>
      </c>
      <c r="ER200" s="17">
        <v>17.64</v>
      </c>
      <c r="ES200" s="17">
        <v>17.62</v>
      </c>
      <c r="ET200" s="17">
        <v>17.63</v>
      </c>
      <c r="EU200" s="17">
        <v>17.63</v>
      </c>
      <c r="EV200" s="17">
        <v>17.63</v>
      </c>
      <c r="EW200" s="17">
        <v>17.64</v>
      </c>
      <c r="EX200" s="17">
        <v>17.63</v>
      </c>
      <c r="EY200" s="17">
        <v>17.63</v>
      </c>
      <c r="EZ200" s="17">
        <v>17.63</v>
      </c>
      <c r="FA200" s="17">
        <v>17.62</v>
      </c>
      <c r="FB200" s="17">
        <v>17.62</v>
      </c>
      <c r="FC200" s="17">
        <v>17.63</v>
      </c>
      <c r="FD200" s="17">
        <v>17.64</v>
      </c>
      <c r="FE200" s="17">
        <v>17.64</v>
      </c>
      <c r="FF200" s="17">
        <v>17.64</v>
      </c>
      <c r="FG200" s="17">
        <v>17.63</v>
      </c>
      <c r="FH200" s="17">
        <v>17.63</v>
      </c>
      <c r="FI200" s="17">
        <v>17.64</v>
      </c>
      <c r="FJ200" s="17">
        <v>17.7</v>
      </c>
      <c r="FK200" s="17">
        <v>17.71</v>
      </c>
      <c r="FL200" s="17">
        <v>17.71</v>
      </c>
      <c r="FM200" s="17">
        <v>17.72</v>
      </c>
      <c r="FN200" s="17">
        <v>17.690000000000001</v>
      </c>
      <c r="FO200" s="17">
        <v>17.690000000000001</v>
      </c>
      <c r="FP200" s="17">
        <v>17.690000000000001</v>
      </c>
      <c r="FQ200" s="17">
        <v>17.739999999999998</v>
      </c>
      <c r="FR200" s="17">
        <v>17.739999999999998</v>
      </c>
      <c r="FS200" s="17">
        <v>17.760000000000002</v>
      </c>
      <c r="FT200" s="17">
        <v>17.77</v>
      </c>
      <c r="FU200" s="17">
        <v>17.77</v>
      </c>
      <c r="FV200" s="17">
        <v>17.75</v>
      </c>
      <c r="FW200" s="17">
        <v>17.72</v>
      </c>
      <c r="FX200" s="17">
        <v>17.72</v>
      </c>
      <c r="FY200" s="17">
        <v>17.73</v>
      </c>
      <c r="FZ200" s="17">
        <v>17.72</v>
      </c>
      <c r="GA200" s="17">
        <v>17.72</v>
      </c>
      <c r="GB200" s="17">
        <v>17.73</v>
      </c>
      <c r="GC200" s="17">
        <v>17.71</v>
      </c>
      <c r="GD200" s="17">
        <v>17.71</v>
      </c>
      <c r="GE200" s="17">
        <v>17.75</v>
      </c>
      <c r="GF200" s="17">
        <v>17.760000000000002</v>
      </c>
      <c r="GG200" s="17">
        <v>17.760000000000002</v>
      </c>
      <c r="GH200" s="17">
        <v>17.760000000000002</v>
      </c>
      <c r="GI200" s="17">
        <v>17.739999999999998</v>
      </c>
      <c r="GJ200" s="17">
        <v>17.71</v>
      </c>
      <c r="GK200" s="17">
        <v>17.739999999999998</v>
      </c>
      <c r="GL200" s="17">
        <v>17.739999999999998</v>
      </c>
      <c r="GM200" s="17">
        <v>17.739999999999998</v>
      </c>
      <c r="GN200" s="17">
        <v>17.739999999999998</v>
      </c>
      <c r="GO200" s="17">
        <v>17.71</v>
      </c>
      <c r="GP200" s="17">
        <v>17.71</v>
      </c>
      <c r="GQ200" s="17">
        <v>17.7</v>
      </c>
      <c r="GR200" s="17">
        <v>17.7</v>
      </c>
      <c r="GS200" s="17">
        <v>17.73</v>
      </c>
      <c r="GT200" s="17">
        <v>17.71</v>
      </c>
      <c r="GU200" s="17">
        <v>17.71</v>
      </c>
      <c r="GV200" s="17">
        <v>17.71</v>
      </c>
      <c r="GW200" s="17">
        <v>17.72</v>
      </c>
      <c r="GX200" s="17">
        <v>17.72</v>
      </c>
      <c r="GY200" s="17">
        <v>17.72</v>
      </c>
      <c r="GZ200" s="17">
        <v>17.72</v>
      </c>
      <c r="HA200" s="17">
        <v>17.72</v>
      </c>
      <c r="HB200" s="17">
        <v>17.73</v>
      </c>
      <c r="HC200" s="17">
        <v>17.72</v>
      </c>
      <c r="HD200" s="17">
        <v>17.71</v>
      </c>
      <c r="HE200" s="17">
        <v>17.71</v>
      </c>
      <c r="HF200" s="17">
        <v>17.71</v>
      </c>
      <c r="HG200" s="17">
        <v>17.670000000000002</v>
      </c>
      <c r="HH200" s="17">
        <v>17.670000000000002</v>
      </c>
      <c r="HI200" s="17">
        <v>17.690000000000001</v>
      </c>
      <c r="HJ200" s="17">
        <v>17.68</v>
      </c>
      <c r="HK200" s="17">
        <v>17.670000000000002</v>
      </c>
      <c r="HL200" s="17">
        <v>17.690000000000001</v>
      </c>
      <c r="HM200" s="17">
        <v>17.690000000000001</v>
      </c>
      <c r="HN200" s="17">
        <v>17.68</v>
      </c>
      <c r="HO200" s="17">
        <v>17.68</v>
      </c>
      <c r="HP200" s="17">
        <v>17.670000000000002</v>
      </c>
      <c r="HQ200" s="17">
        <v>17.670000000000002</v>
      </c>
      <c r="HR200" s="17">
        <v>17.690000000000001</v>
      </c>
      <c r="HS200" s="17">
        <v>17.690000000000001</v>
      </c>
      <c r="HT200" s="17">
        <v>17.690000000000001</v>
      </c>
      <c r="HU200" s="17">
        <v>17.690000000000001</v>
      </c>
      <c r="HV200" s="17">
        <v>17.690000000000001</v>
      </c>
      <c r="HW200" s="17">
        <v>17.7</v>
      </c>
      <c r="HX200" s="17">
        <v>17.7</v>
      </c>
      <c r="HY200" s="17">
        <v>17.7</v>
      </c>
      <c r="HZ200" s="17">
        <v>17.690000000000001</v>
      </c>
      <c r="IA200" s="17">
        <v>17.690000000000001</v>
      </c>
      <c r="IB200" s="17">
        <v>17.68</v>
      </c>
      <c r="IC200" s="17">
        <v>17.670000000000002</v>
      </c>
      <c r="ID200" s="17">
        <v>17.66</v>
      </c>
      <c r="IE200" s="17">
        <v>17.649999999999999</v>
      </c>
      <c r="IF200" s="17">
        <v>17.670000000000002</v>
      </c>
      <c r="IG200" s="17">
        <v>17.68</v>
      </c>
      <c r="IH200" s="17">
        <v>17.7</v>
      </c>
      <c r="II200" s="17">
        <v>17.68</v>
      </c>
      <c r="IJ200" s="17">
        <v>17.7</v>
      </c>
      <c r="IK200" s="17">
        <v>17.690000000000001</v>
      </c>
      <c r="IL200" s="17">
        <v>17.690000000000001</v>
      </c>
      <c r="IM200" s="17">
        <v>17.670000000000002</v>
      </c>
      <c r="IN200" s="17">
        <v>17.670000000000002</v>
      </c>
      <c r="IO200" s="17">
        <v>17.649999999999999</v>
      </c>
      <c r="IP200" s="17">
        <v>17.66</v>
      </c>
      <c r="IQ200" s="17">
        <v>17.649999999999999</v>
      </c>
      <c r="IR200" s="17">
        <v>17.7</v>
      </c>
      <c r="IS200" s="17">
        <v>17.68</v>
      </c>
      <c r="IT200" s="17">
        <v>17.68</v>
      </c>
      <c r="IU200" s="17">
        <v>17.68</v>
      </c>
      <c r="IV200" s="17">
        <v>17.670000000000002</v>
      </c>
      <c r="IW200" s="17">
        <v>17.7</v>
      </c>
      <c r="IX200" s="17">
        <v>17.649999999999999</v>
      </c>
      <c r="IY200" s="17">
        <v>17.68</v>
      </c>
    </row>
    <row r="201" spans="1:259" x14ac:dyDescent="0.15">
      <c r="A201" s="17" t="s">
        <v>124</v>
      </c>
      <c r="B201" s="17" t="s">
        <v>125</v>
      </c>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c r="AA201" s="26"/>
      <c r="AB201" s="17"/>
      <c r="AC201" s="26"/>
      <c r="AD201" s="26"/>
      <c r="AE201" s="17"/>
      <c r="AF201" s="17"/>
      <c r="AG201" s="17"/>
      <c r="AH201" s="17"/>
      <c r="AI201" s="17"/>
      <c r="AJ201" s="17"/>
      <c r="AK201" s="17"/>
      <c r="AL201" s="17"/>
      <c r="AM201" s="17"/>
      <c r="AN201" s="17"/>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26"/>
      <c r="BK201" s="17"/>
      <c r="BL201" s="17"/>
      <c r="BM201" s="17"/>
      <c r="BN201" s="17"/>
      <c r="BO201" s="17"/>
      <c r="BP201" s="17"/>
      <c r="BQ201" s="17"/>
      <c r="BR201" s="17"/>
      <c r="BS201" s="17"/>
      <c r="BT201" s="17"/>
      <c r="BU201" s="17"/>
      <c r="BV201" s="17"/>
      <c r="BW201" s="17"/>
      <c r="BX201" s="26"/>
      <c r="BY201" s="26"/>
      <c r="BZ201" s="26"/>
      <c r="CA201" s="26"/>
      <c r="CB201" s="26"/>
      <c r="CC201" s="17"/>
      <c r="CD201" s="17"/>
      <c r="CE201" s="17"/>
      <c r="CF201" s="17"/>
      <c r="CG201" s="17"/>
      <c r="CH201" s="17"/>
      <c r="CI201" s="17"/>
      <c r="CJ201" s="26"/>
      <c r="CK201" s="17"/>
      <c r="CL201" s="17"/>
      <c r="CM201" s="17"/>
      <c r="CN201" s="17"/>
      <c r="CO201" s="17"/>
      <c r="CP201" s="17"/>
      <c r="CQ201" s="17"/>
      <c r="CR201" s="17"/>
      <c r="CS201" s="17"/>
      <c r="CT201" s="17"/>
      <c r="CU201" s="17"/>
      <c r="CV201" s="17"/>
      <c r="CW201" s="17"/>
      <c r="CX201" s="17"/>
      <c r="CY201" s="26"/>
      <c r="CZ201" s="26"/>
      <c r="DA201" s="26"/>
      <c r="DB201" s="17"/>
      <c r="DC201" s="17"/>
      <c r="DD201" s="17"/>
      <c r="DE201" s="17"/>
      <c r="DF201" s="17"/>
      <c r="DG201" s="17"/>
      <c r="DH201" s="26"/>
      <c r="DI201" s="17"/>
      <c r="DJ201" s="17"/>
      <c r="DK201" s="17"/>
      <c r="DL201" s="17"/>
      <c r="DM201" s="17">
        <v>7.2</v>
      </c>
      <c r="DN201" s="17">
        <v>7.21</v>
      </c>
      <c r="DO201" s="17">
        <v>7.21</v>
      </c>
      <c r="DP201" s="17">
        <v>7.23</v>
      </c>
      <c r="DQ201" s="17">
        <v>7.23</v>
      </c>
      <c r="DR201" s="17">
        <v>7.22</v>
      </c>
      <c r="DS201" s="17">
        <v>7.23</v>
      </c>
      <c r="DT201" s="17">
        <v>7.24</v>
      </c>
      <c r="DU201" s="17">
        <v>7.25</v>
      </c>
      <c r="DV201" s="17">
        <v>7.24</v>
      </c>
      <c r="DW201" s="17">
        <v>7.25</v>
      </c>
      <c r="DX201" s="17">
        <v>7.24</v>
      </c>
      <c r="DY201" s="17">
        <v>7.24</v>
      </c>
      <c r="DZ201" s="17">
        <v>7.24</v>
      </c>
      <c r="EA201" s="17">
        <v>7.24</v>
      </c>
      <c r="EB201" s="17">
        <v>7.24</v>
      </c>
      <c r="EC201" s="17">
        <v>7.24</v>
      </c>
      <c r="ED201" s="17">
        <v>7.25</v>
      </c>
      <c r="EE201" s="17">
        <v>7.24</v>
      </c>
      <c r="EF201" s="17">
        <v>7.24</v>
      </c>
      <c r="EG201" s="17">
        <v>7.24</v>
      </c>
      <c r="EH201" s="17">
        <v>7.25</v>
      </c>
      <c r="EI201" s="17">
        <v>7.25</v>
      </c>
      <c r="EJ201" s="17">
        <v>7.24</v>
      </c>
      <c r="EK201" s="17">
        <v>7.25</v>
      </c>
      <c r="EL201" s="17">
        <v>7.24</v>
      </c>
      <c r="EM201" s="17">
        <v>7.24</v>
      </c>
      <c r="EN201" s="17">
        <v>7.25</v>
      </c>
      <c r="EO201" s="17">
        <v>7.23</v>
      </c>
      <c r="EP201" s="17">
        <v>7.24</v>
      </c>
      <c r="EQ201" s="17">
        <v>7.25</v>
      </c>
      <c r="ER201" s="17">
        <v>7.24</v>
      </c>
      <c r="ES201" s="17">
        <v>7.24</v>
      </c>
      <c r="ET201" s="17">
        <v>7.24</v>
      </c>
      <c r="EU201" s="17">
        <v>7.25</v>
      </c>
      <c r="EV201" s="17">
        <v>7.25</v>
      </c>
      <c r="EW201" s="17">
        <v>7.24</v>
      </c>
      <c r="EX201" s="17">
        <v>7.24</v>
      </c>
      <c r="EY201" s="17">
        <v>7.25</v>
      </c>
      <c r="EZ201" s="17">
        <v>7.24</v>
      </c>
      <c r="FA201" s="17">
        <v>7.24</v>
      </c>
      <c r="FB201" s="17">
        <v>7.25</v>
      </c>
      <c r="FC201" s="17">
        <v>7.24</v>
      </c>
      <c r="FD201" s="17">
        <v>7.24</v>
      </c>
      <c r="FE201" s="17">
        <v>7.25</v>
      </c>
      <c r="FF201" s="17">
        <v>7.24</v>
      </c>
      <c r="FG201" s="17">
        <v>7.24</v>
      </c>
      <c r="FH201" s="17">
        <v>7.25</v>
      </c>
      <c r="FI201" s="17">
        <v>7.24</v>
      </c>
      <c r="FJ201" s="17">
        <v>7.25</v>
      </c>
      <c r="FK201" s="17">
        <v>7.25</v>
      </c>
      <c r="FL201" s="17">
        <v>7.25</v>
      </c>
      <c r="FM201" s="17">
        <v>7.25</v>
      </c>
      <c r="FN201" s="17">
        <v>7.25</v>
      </c>
      <c r="FO201" s="17">
        <v>7.24</v>
      </c>
      <c r="FP201" s="17">
        <v>7.25</v>
      </c>
      <c r="FQ201" s="17">
        <v>7.24</v>
      </c>
      <c r="FR201" s="17">
        <v>7.24</v>
      </c>
      <c r="FS201" s="17">
        <v>7.23</v>
      </c>
      <c r="FT201" s="17">
        <v>7.23</v>
      </c>
      <c r="FU201" s="17">
        <v>7.25</v>
      </c>
      <c r="FV201" s="17">
        <v>7.25</v>
      </c>
      <c r="FW201" s="17">
        <v>7.25</v>
      </c>
      <c r="FX201" s="17">
        <v>7.25</v>
      </c>
      <c r="FY201" s="17">
        <v>7.25</v>
      </c>
      <c r="FZ201" s="17">
        <v>7.24</v>
      </c>
      <c r="GA201" s="17">
        <v>7.25</v>
      </c>
      <c r="GB201" s="17">
        <v>7.25</v>
      </c>
      <c r="GC201" s="17">
        <v>7.24</v>
      </c>
      <c r="GD201" s="17">
        <v>7.24</v>
      </c>
      <c r="GE201" s="17">
        <v>7.24</v>
      </c>
      <c r="GF201" s="17">
        <v>7.24</v>
      </c>
      <c r="GG201" s="17">
        <v>7.24</v>
      </c>
      <c r="GH201" s="17">
        <v>7.24</v>
      </c>
      <c r="GI201" s="17">
        <v>7.25</v>
      </c>
      <c r="GJ201" s="17">
        <v>7.25</v>
      </c>
      <c r="GK201" s="17">
        <v>7.24</v>
      </c>
      <c r="GL201" s="17">
        <v>7.25</v>
      </c>
      <c r="GM201" s="17">
        <v>7.24</v>
      </c>
      <c r="GN201" s="17">
        <v>7.23</v>
      </c>
      <c r="GO201" s="17">
        <v>7.23</v>
      </c>
      <c r="GP201" s="17">
        <v>7.23</v>
      </c>
      <c r="GQ201" s="17">
        <v>7.24</v>
      </c>
      <c r="GR201" s="17">
        <v>7.23</v>
      </c>
      <c r="GS201" s="17">
        <v>7.23</v>
      </c>
      <c r="GT201" s="17">
        <v>7.23</v>
      </c>
      <c r="GU201" s="17">
        <v>7.24</v>
      </c>
      <c r="GV201" s="17">
        <v>7.23</v>
      </c>
      <c r="GW201" s="17">
        <v>7.23</v>
      </c>
      <c r="GX201" s="17">
        <v>7.23</v>
      </c>
      <c r="GY201" s="17">
        <v>7.25</v>
      </c>
      <c r="GZ201" s="17">
        <v>7.24</v>
      </c>
      <c r="HA201" s="17">
        <v>7.27</v>
      </c>
      <c r="HB201" s="17">
        <v>7.26</v>
      </c>
      <c r="HC201" s="17">
        <v>7.27</v>
      </c>
      <c r="HD201" s="17">
        <v>7.26</v>
      </c>
      <c r="HE201" s="17">
        <v>7.25</v>
      </c>
      <c r="HF201" s="17">
        <v>7.25</v>
      </c>
      <c r="HG201" s="17">
        <v>7.25</v>
      </c>
      <c r="HH201" s="17">
        <v>7.25</v>
      </c>
      <c r="HI201" s="17">
        <v>7.25</v>
      </c>
      <c r="HJ201" s="17">
        <v>7.26</v>
      </c>
      <c r="HK201" s="17">
        <v>7.26</v>
      </c>
      <c r="HL201" s="17">
        <v>7.25</v>
      </c>
      <c r="HM201" s="17">
        <v>7.25</v>
      </c>
      <c r="HN201" s="17">
        <v>7.25</v>
      </c>
      <c r="HO201" s="17">
        <v>7.24</v>
      </c>
      <c r="HP201" s="17">
        <v>7.25</v>
      </c>
      <c r="HQ201" s="17">
        <v>7.25</v>
      </c>
      <c r="HR201" s="17">
        <v>7.23</v>
      </c>
      <c r="HS201" s="17">
        <v>7.23</v>
      </c>
      <c r="HT201" s="17">
        <v>7.25</v>
      </c>
      <c r="HU201" s="17">
        <v>7.25</v>
      </c>
      <c r="HV201" s="17">
        <v>7.26</v>
      </c>
      <c r="HW201" s="17">
        <v>7.26</v>
      </c>
      <c r="HX201" s="17">
        <v>7.27</v>
      </c>
      <c r="HY201" s="17">
        <v>7.25</v>
      </c>
      <c r="HZ201" s="17">
        <v>7.25</v>
      </c>
      <c r="IA201" s="17">
        <v>7.26</v>
      </c>
      <c r="IB201" s="17">
        <v>7.26</v>
      </c>
      <c r="IC201" s="17">
        <v>7.25</v>
      </c>
      <c r="ID201" s="17">
        <v>7.25</v>
      </c>
      <c r="IE201" s="17">
        <v>7.26</v>
      </c>
      <c r="IF201" s="17">
        <v>7.25</v>
      </c>
      <c r="IG201" s="17">
        <v>7.25</v>
      </c>
      <c r="IH201" s="17">
        <v>7.25</v>
      </c>
      <c r="II201" s="17">
        <v>7.25</v>
      </c>
      <c r="IJ201" s="17">
        <v>7.25</v>
      </c>
      <c r="IK201" s="17">
        <v>7.25</v>
      </c>
      <c r="IL201" s="17">
        <v>7.25</v>
      </c>
      <c r="IM201" s="17">
        <v>7.26</v>
      </c>
      <c r="IN201" s="17">
        <v>7.26</v>
      </c>
      <c r="IO201" s="17">
        <v>7.25</v>
      </c>
      <c r="IP201" s="17">
        <v>7.24</v>
      </c>
      <c r="IQ201" s="17">
        <v>7.24</v>
      </c>
      <c r="IR201" s="17">
        <v>7.24</v>
      </c>
      <c r="IS201" s="17">
        <v>7.24</v>
      </c>
      <c r="IT201" s="17">
        <v>7.24</v>
      </c>
      <c r="IU201" s="17">
        <v>7.27</v>
      </c>
      <c r="IV201" s="17">
        <v>7.27</v>
      </c>
      <c r="IW201" s="17">
        <v>7.27</v>
      </c>
      <c r="IX201" s="17">
        <v>7.27</v>
      </c>
      <c r="IY201" s="17">
        <v>7.26</v>
      </c>
    </row>
    <row r="202" spans="1:259" x14ac:dyDescent="0.15">
      <c r="A202" s="17" t="s">
        <v>832</v>
      </c>
      <c r="B202" s="17" t="s">
        <v>833</v>
      </c>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c r="AA202" s="26"/>
      <c r="AB202" s="17"/>
      <c r="AC202" s="26"/>
      <c r="AD202" s="26"/>
      <c r="AE202" s="17"/>
      <c r="AF202" s="17"/>
      <c r="AG202" s="17"/>
      <c r="AH202" s="17"/>
      <c r="AI202" s="17"/>
      <c r="AJ202" s="17"/>
      <c r="AK202" s="17"/>
      <c r="AL202" s="17"/>
      <c r="AM202" s="17"/>
      <c r="AN202" s="17"/>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26"/>
      <c r="BK202" s="17"/>
      <c r="BL202" s="17"/>
      <c r="BM202" s="17"/>
      <c r="BN202" s="17"/>
      <c r="BO202" s="17"/>
      <c r="BP202" s="17"/>
      <c r="BQ202" s="17"/>
      <c r="BR202" s="17"/>
      <c r="BS202" s="17"/>
      <c r="BT202" s="17"/>
      <c r="BU202" s="17"/>
      <c r="BV202" s="17"/>
      <c r="BW202" s="17"/>
      <c r="BX202" s="26"/>
      <c r="BY202" s="26"/>
      <c r="BZ202" s="26"/>
      <c r="CA202" s="26"/>
      <c r="CB202" s="26"/>
      <c r="CC202" s="17"/>
      <c r="CD202" s="17"/>
      <c r="CE202" s="17"/>
      <c r="CF202" s="17"/>
      <c r="CG202" s="17"/>
      <c r="CH202" s="17"/>
      <c r="CI202" s="17"/>
      <c r="CJ202" s="26"/>
      <c r="CK202" s="17"/>
      <c r="CL202" s="17"/>
      <c r="CM202" s="17"/>
      <c r="CN202" s="17"/>
      <c r="CO202" s="17"/>
      <c r="CP202" s="17"/>
      <c r="CQ202" s="17"/>
      <c r="CR202" s="17"/>
      <c r="CS202" s="17"/>
      <c r="CT202" s="17"/>
      <c r="CU202" s="17"/>
      <c r="CV202" s="17"/>
      <c r="CW202" s="17"/>
      <c r="CX202" s="17"/>
      <c r="CY202" s="26"/>
      <c r="CZ202" s="26"/>
      <c r="DA202" s="26"/>
      <c r="DB202" s="17"/>
      <c r="DC202" s="17"/>
      <c r="DD202" s="17"/>
      <c r="DE202" s="17"/>
      <c r="DF202" s="17"/>
      <c r="DG202" s="17"/>
      <c r="DH202" s="26"/>
      <c r="DI202" s="17"/>
      <c r="DJ202" s="17"/>
      <c r="DK202" s="17"/>
      <c r="DL202" s="17"/>
      <c r="DM202" s="17">
        <v>20.54</v>
      </c>
      <c r="DN202" s="17">
        <v>20.55</v>
      </c>
      <c r="DO202" s="17">
        <v>20.56</v>
      </c>
      <c r="DP202" s="17">
        <v>20.56</v>
      </c>
      <c r="DQ202" s="17">
        <v>20.57</v>
      </c>
      <c r="DR202" s="17">
        <v>20.57</v>
      </c>
      <c r="DS202" s="17">
        <v>20.58</v>
      </c>
      <c r="DT202" s="17">
        <v>20.57</v>
      </c>
      <c r="DU202" s="17">
        <v>20.56</v>
      </c>
      <c r="DV202" s="17">
        <v>20.55</v>
      </c>
      <c r="DW202" s="17">
        <v>20.55</v>
      </c>
      <c r="DX202" s="17">
        <v>20.55</v>
      </c>
      <c r="DY202" s="17">
        <v>20.56</v>
      </c>
      <c r="DZ202" s="17">
        <v>20.59</v>
      </c>
      <c r="EA202" s="17">
        <v>20.58</v>
      </c>
      <c r="EB202" s="17">
        <v>20.59</v>
      </c>
      <c r="EC202" s="17">
        <v>20.58</v>
      </c>
      <c r="ED202" s="17">
        <v>20.58</v>
      </c>
      <c r="EE202" s="17">
        <v>20.59</v>
      </c>
      <c r="EF202" s="17">
        <v>20.63</v>
      </c>
      <c r="EG202" s="17">
        <v>20.63</v>
      </c>
      <c r="EH202" s="17">
        <v>20.63</v>
      </c>
      <c r="EI202" s="17">
        <v>20.68</v>
      </c>
      <c r="EJ202" s="17">
        <v>20.66</v>
      </c>
      <c r="EK202" s="17">
        <v>20.66</v>
      </c>
      <c r="EL202" s="17">
        <v>20.63</v>
      </c>
      <c r="EM202" s="17">
        <v>20.62</v>
      </c>
      <c r="EN202" s="17">
        <v>20.65</v>
      </c>
      <c r="EO202" s="17">
        <v>20.65</v>
      </c>
      <c r="EP202" s="17">
        <v>20.64</v>
      </c>
      <c r="EQ202" s="17">
        <v>20.62</v>
      </c>
      <c r="ER202" s="17">
        <v>20.63</v>
      </c>
      <c r="ES202" s="17">
        <v>20.62</v>
      </c>
      <c r="ET202" s="17">
        <v>20.6</v>
      </c>
      <c r="EU202" s="17">
        <v>20.58</v>
      </c>
      <c r="EV202" s="17">
        <v>20.59</v>
      </c>
      <c r="EW202" s="17">
        <v>20.6</v>
      </c>
      <c r="EX202" s="17">
        <v>20.59</v>
      </c>
      <c r="EY202" s="17">
        <v>20.57</v>
      </c>
      <c r="EZ202" s="17">
        <v>20.58</v>
      </c>
      <c r="FA202" s="17">
        <v>20.6</v>
      </c>
      <c r="FB202" s="17">
        <v>20.58</v>
      </c>
      <c r="FC202" s="17">
        <v>20.6</v>
      </c>
      <c r="FD202" s="17">
        <v>20.61</v>
      </c>
      <c r="FE202" s="17">
        <v>20.6</v>
      </c>
      <c r="FF202" s="17">
        <v>20.6</v>
      </c>
      <c r="FG202" s="17">
        <v>20.6</v>
      </c>
      <c r="FH202" s="17">
        <v>20.6</v>
      </c>
      <c r="FI202" s="17">
        <v>20.6</v>
      </c>
      <c r="FJ202" s="17">
        <v>20.6</v>
      </c>
      <c r="FK202" s="17">
        <v>20.59</v>
      </c>
      <c r="FL202" s="17">
        <v>20.6</v>
      </c>
      <c r="FM202" s="17">
        <v>20.6</v>
      </c>
      <c r="FN202" s="17">
        <v>20.6</v>
      </c>
      <c r="FO202" s="17">
        <v>20.6</v>
      </c>
      <c r="FP202" s="17">
        <v>20.6</v>
      </c>
      <c r="FQ202" s="17">
        <v>20.61</v>
      </c>
      <c r="FR202" s="17">
        <v>20.61</v>
      </c>
      <c r="FS202" s="17">
        <v>20.61</v>
      </c>
      <c r="FT202" s="17">
        <v>20.61</v>
      </c>
      <c r="FU202" s="17">
        <v>20.61</v>
      </c>
      <c r="FV202" s="17">
        <v>20.6</v>
      </c>
      <c r="FW202" s="17">
        <v>20.58</v>
      </c>
      <c r="FX202" s="17">
        <v>20.58</v>
      </c>
      <c r="FY202" s="17">
        <v>20.58</v>
      </c>
      <c r="FZ202" s="17">
        <v>20.6</v>
      </c>
      <c r="GA202" s="17">
        <v>20.6</v>
      </c>
      <c r="GB202" s="17">
        <v>20.59</v>
      </c>
      <c r="GC202" s="17">
        <v>20.61</v>
      </c>
      <c r="GD202" s="17">
        <v>20.61</v>
      </c>
      <c r="GE202" s="17">
        <v>20.6</v>
      </c>
      <c r="GF202" s="17">
        <v>20.59</v>
      </c>
      <c r="GG202" s="17">
        <v>20.59</v>
      </c>
      <c r="GH202" s="17">
        <v>20.59</v>
      </c>
      <c r="GI202" s="17">
        <v>20.59</v>
      </c>
      <c r="GJ202" s="17">
        <v>20.6</v>
      </c>
      <c r="GK202" s="17">
        <v>20.6</v>
      </c>
      <c r="GL202" s="17">
        <v>20.6</v>
      </c>
      <c r="GM202" s="17">
        <v>20.59</v>
      </c>
      <c r="GN202" s="17">
        <v>20.57</v>
      </c>
      <c r="GO202" s="17">
        <v>20.57</v>
      </c>
      <c r="GP202" s="17">
        <v>20.59</v>
      </c>
      <c r="GQ202" s="17">
        <v>20.59</v>
      </c>
      <c r="GR202" s="17">
        <v>20.59</v>
      </c>
      <c r="GS202" s="17">
        <v>20.58</v>
      </c>
      <c r="GT202" s="17">
        <v>20.59</v>
      </c>
      <c r="GU202" s="17">
        <v>20.59</v>
      </c>
      <c r="GV202" s="17">
        <v>20.59</v>
      </c>
      <c r="GW202" s="17">
        <v>20.6</v>
      </c>
      <c r="GX202" s="17">
        <v>20.69</v>
      </c>
      <c r="GY202" s="17">
        <v>20.77</v>
      </c>
      <c r="GZ202" s="17">
        <v>20.75</v>
      </c>
      <c r="HA202" s="17">
        <v>20.73</v>
      </c>
      <c r="HB202" s="17">
        <v>20.75</v>
      </c>
      <c r="HC202" s="17">
        <v>20.82</v>
      </c>
      <c r="HD202" s="17">
        <v>20.79</v>
      </c>
      <c r="HE202" s="17">
        <v>20.77</v>
      </c>
      <c r="HF202" s="17">
        <v>20.74</v>
      </c>
      <c r="HG202" s="17">
        <v>20.77</v>
      </c>
      <c r="HH202" s="17">
        <v>20.79</v>
      </c>
      <c r="HI202" s="17">
        <v>20.77</v>
      </c>
      <c r="HJ202" s="17">
        <v>20.75</v>
      </c>
      <c r="HK202" s="17">
        <v>20.71</v>
      </c>
      <c r="HL202" s="17">
        <v>20.74</v>
      </c>
      <c r="HM202" s="17">
        <v>20.72</v>
      </c>
      <c r="HN202" s="17">
        <v>20.73</v>
      </c>
      <c r="HO202" s="17">
        <v>20.76</v>
      </c>
      <c r="HP202" s="17">
        <v>20.72</v>
      </c>
      <c r="HQ202" s="17">
        <v>20.7</v>
      </c>
      <c r="HR202" s="17">
        <v>20.71</v>
      </c>
      <c r="HS202" s="17">
        <v>20.73</v>
      </c>
      <c r="HT202" s="17">
        <v>20.73</v>
      </c>
      <c r="HU202" s="17">
        <v>20.72</v>
      </c>
      <c r="HV202" s="17">
        <v>20.72</v>
      </c>
      <c r="HW202" s="17">
        <v>20.71</v>
      </c>
      <c r="HX202" s="17">
        <v>20.72</v>
      </c>
      <c r="HY202" s="17">
        <v>20.72</v>
      </c>
      <c r="HZ202" s="17">
        <v>20.73</v>
      </c>
      <c r="IA202" s="17">
        <v>20.71</v>
      </c>
      <c r="IB202" s="17">
        <v>20.7</v>
      </c>
      <c r="IC202" s="17">
        <v>20.68</v>
      </c>
      <c r="ID202" s="17">
        <v>20.64</v>
      </c>
      <c r="IE202" s="17">
        <v>20.68</v>
      </c>
      <c r="IF202" s="17">
        <v>20.68</v>
      </c>
      <c r="IG202" s="17">
        <v>20.67</v>
      </c>
      <c r="IH202" s="17">
        <v>20.66</v>
      </c>
      <c r="II202" s="17">
        <v>20.65</v>
      </c>
      <c r="IJ202" s="17">
        <v>20.63</v>
      </c>
      <c r="IK202" s="17">
        <v>20.63</v>
      </c>
      <c r="IL202" s="17">
        <v>20.65</v>
      </c>
      <c r="IM202" s="17">
        <v>20.68</v>
      </c>
      <c r="IN202" s="17">
        <v>20.66</v>
      </c>
      <c r="IO202" s="17">
        <v>20.68</v>
      </c>
      <c r="IP202" s="17">
        <v>20.67</v>
      </c>
      <c r="IQ202" s="17">
        <v>20.65</v>
      </c>
      <c r="IR202" s="17">
        <v>20.65</v>
      </c>
      <c r="IS202" s="17">
        <v>20.66</v>
      </c>
      <c r="IT202" s="17">
        <v>20.68</v>
      </c>
      <c r="IU202" s="17">
        <v>20.7</v>
      </c>
      <c r="IV202" s="17">
        <v>20.71</v>
      </c>
      <c r="IW202" s="17">
        <v>20.72</v>
      </c>
      <c r="IX202" s="17">
        <v>20.73</v>
      </c>
      <c r="IY202" s="17">
        <v>20.73</v>
      </c>
    </row>
    <row r="203" spans="1:259" x14ac:dyDescent="0.15">
      <c r="A203" s="17" t="s">
        <v>210</v>
      </c>
      <c r="B203" s="17" t="s">
        <v>211</v>
      </c>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c r="AA203" s="26"/>
      <c r="AB203" s="17"/>
      <c r="AC203" s="26"/>
      <c r="AD203" s="26"/>
      <c r="AE203" s="17"/>
      <c r="AF203" s="17"/>
      <c r="AG203" s="17"/>
      <c r="AH203" s="17"/>
      <c r="AI203" s="17"/>
      <c r="AJ203" s="17"/>
      <c r="AK203" s="17"/>
      <c r="AL203" s="17"/>
      <c r="AM203" s="17"/>
      <c r="AN203" s="17"/>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26"/>
      <c r="BK203" s="17"/>
      <c r="BL203" s="17"/>
      <c r="BM203" s="17"/>
      <c r="BN203" s="17"/>
      <c r="BO203" s="17"/>
      <c r="BP203" s="17"/>
      <c r="BQ203" s="17"/>
      <c r="BR203" s="17"/>
      <c r="BS203" s="17"/>
      <c r="BT203" s="17"/>
      <c r="BU203" s="17"/>
      <c r="BV203" s="17"/>
      <c r="BW203" s="17"/>
      <c r="BX203" s="26"/>
      <c r="BY203" s="26"/>
      <c r="BZ203" s="26"/>
      <c r="CA203" s="26"/>
      <c r="CB203" s="26"/>
      <c r="CC203" s="17"/>
      <c r="CD203" s="17"/>
      <c r="CE203" s="17"/>
      <c r="CF203" s="17"/>
      <c r="CG203" s="17"/>
      <c r="CH203" s="17"/>
      <c r="CI203" s="17"/>
      <c r="CJ203" s="26"/>
      <c r="CK203" s="17"/>
      <c r="CL203" s="17"/>
      <c r="CM203" s="17"/>
      <c r="CN203" s="17"/>
      <c r="CO203" s="17"/>
      <c r="CP203" s="17"/>
      <c r="CQ203" s="17"/>
      <c r="CR203" s="17"/>
      <c r="CS203" s="17"/>
      <c r="CT203" s="17"/>
      <c r="CU203" s="17"/>
      <c r="CV203" s="17"/>
      <c r="CW203" s="17"/>
      <c r="CX203" s="17"/>
      <c r="CY203" s="26"/>
      <c r="CZ203" s="26"/>
      <c r="DA203" s="26"/>
      <c r="DB203" s="17"/>
      <c r="DC203" s="17"/>
      <c r="DD203" s="17"/>
      <c r="DE203" s="17"/>
      <c r="DF203" s="17"/>
      <c r="DG203" s="17"/>
      <c r="DH203" s="26"/>
      <c r="DI203" s="17"/>
      <c r="DJ203" s="17"/>
      <c r="DK203" s="17"/>
      <c r="DL203" s="17"/>
      <c r="DM203" s="17">
        <v>25.29</v>
      </c>
      <c r="DN203" s="17">
        <v>25.25</v>
      </c>
      <c r="DO203" s="17">
        <v>25.26</v>
      </c>
      <c r="DP203" s="17">
        <v>25.25</v>
      </c>
      <c r="DQ203" s="17">
        <v>25.23</v>
      </c>
      <c r="DR203" s="17">
        <v>25.3</v>
      </c>
      <c r="DS203" s="17">
        <v>25.3</v>
      </c>
      <c r="DT203" s="17">
        <v>25.3</v>
      </c>
      <c r="DU203" s="17">
        <v>25.3</v>
      </c>
      <c r="DV203" s="17">
        <v>25.28</v>
      </c>
      <c r="DW203" s="17">
        <v>25.26</v>
      </c>
      <c r="DX203" s="17">
        <v>25.23</v>
      </c>
      <c r="DY203" s="17">
        <v>25.18</v>
      </c>
      <c r="DZ203" s="17">
        <v>25.13</v>
      </c>
      <c r="EA203" s="17">
        <v>25.16</v>
      </c>
      <c r="EB203" s="17">
        <v>25.1</v>
      </c>
      <c r="EC203" s="17">
        <v>25.09</v>
      </c>
      <c r="ED203" s="17">
        <v>25.11</v>
      </c>
      <c r="EE203" s="17">
        <v>25.11</v>
      </c>
      <c r="EF203" s="17">
        <v>25.14</v>
      </c>
      <c r="EG203" s="17">
        <v>25.15</v>
      </c>
      <c r="EH203" s="17">
        <v>25.11</v>
      </c>
      <c r="EI203" s="17">
        <v>25.17</v>
      </c>
      <c r="EJ203" s="17">
        <v>25.12</v>
      </c>
      <c r="EK203" s="17">
        <v>25.14</v>
      </c>
      <c r="EL203" s="17">
        <v>25.15</v>
      </c>
      <c r="EM203" s="17">
        <v>25.14</v>
      </c>
      <c r="EN203" s="17">
        <v>25.12</v>
      </c>
      <c r="EO203" s="17">
        <v>25.08</v>
      </c>
      <c r="EP203" s="17">
        <v>25.08</v>
      </c>
      <c r="EQ203" s="17">
        <v>25.08</v>
      </c>
      <c r="ER203" s="17">
        <v>25.08</v>
      </c>
      <c r="ES203" s="17">
        <v>25.08</v>
      </c>
      <c r="ET203" s="17">
        <v>25.08</v>
      </c>
      <c r="EU203" s="17">
        <v>25.1</v>
      </c>
      <c r="EV203" s="17">
        <v>25.11</v>
      </c>
      <c r="EW203" s="17">
        <v>25.11</v>
      </c>
      <c r="EX203" s="17">
        <v>25.08</v>
      </c>
      <c r="EY203" s="17">
        <v>25.07</v>
      </c>
      <c r="EZ203" s="17">
        <v>25.04</v>
      </c>
      <c r="FA203" s="17">
        <v>25.01</v>
      </c>
      <c r="FB203" s="17">
        <v>24.98</v>
      </c>
      <c r="FC203" s="17">
        <v>25.03</v>
      </c>
      <c r="FD203" s="17">
        <v>24.93</v>
      </c>
      <c r="FE203" s="17">
        <v>24.98</v>
      </c>
      <c r="FF203" s="17">
        <v>25</v>
      </c>
      <c r="FG203" s="17">
        <v>24.97</v>
      </c>
      <c r="FH203" s="17">
        <v>24.99</v>
      </c>
      <c r="FI203" s="17">
        <v>25</v>
      </c>
      <c r="FJ203" s="17">
        <v>25.02</v>
      </c>
      <c r="FK203" s="17">
        <v>25.03</v>
      </c>
      <c r="FL203" s="17">
        <v>25.04</v>
      </c>
      <c r="FM203" s="17">
        <v>25.03</v>
      </c>
      <c r="FN203" s="17">
        <v>25.03</v>
      </c>
      <c r="FO203" s="17">
        <v>25.06</v>
      </c>
      <c r="FP203" s="17">
        <v>25.08</v>
      </c>
      <c r="FQ203" s="17">
        <v>25.06</v>
      </c>
      <c r="FR203" s="17">
        <v>25.01</v>
      </c>
      <c r="FS203" s="17">
        <v>25</v>
      </c>
      <c r="FT203" s="17">
        <v>25</v>
      </c>
      <c r="FU203" s="17">
        <v>25</v>
      </c>
      <c r="FV203" s="17">
        <v>24.99</v>
      </c>
      <c r="FW203" s="17">
        <v>24.97</v>
      </c>
      <c r="FX203" s="17">
        <v>24.99</v>
      </c>
      <c r="FY203" s="17">
        <v>25.05</v>
      </c>
      <c r="FZ203" s="17">
        <v>25.11</v>
      </c>
      <c r="GA203" s="17">
        <v>25.25</v>
      </c>
      <c r="GB203" s="17">
        <v>25.15</v>
      </c>
      <c r="GC203" s="17">
        <v>25.08</v>
      </c>
      <c r="GD203" s="17">
        <v>25.18</v>
      </c>
      <c r="GE203" s="17">
        <v>25.14</v>
      </c>
      <c r="GF203" s="17">
        <v>25.07</v>
      </c>
      <c r="GG203" s="17">
        <v>25.07</v>
      </c>
      <c r="GH203" s="17">
        <v>25.03</v>
      </c>
      <c r="GI203" s="17">
        <v>25</v>
      </c>
      <c r="GJ203" s="17">
        <v>25.03</v>
      </c>
      <c r="GK203" s="17">
        <v>25.02</v>
      </c>
      <c r="GL203" s="17">
        <v>25</v>
      </c>
      <c r="GM203" s="17">
        <v>25.01</v>
      </c>
      <c r="GN203" s="17">
        <v>25</v>
      </c>
      <c r="GO203" s="17">
        <v>24.99</v>
      </c>
      <c r="GP203" s="17">
        <v>25</v>
      </c>
      <c r="GQ203" s="17">
        <v>25</v>
      </c>
      <c r="GR203" s="17">
        <v>25</v>
      </c>
      <c r="GS203" s="17">
        <v>24.99</v>
      </c>
      <c r="GT203" s="17">
        <v>24.94</v>
      </c>
      <c r="GU203" s="17">
        <v>24.91</v>
      </c>
      <c r="GV203" s="17">
        <v>24.93</v>
      </c>
      <c r="GW203" s="17">
        <v>24.95</v>
      </c>
      <c r="GX203" s="17">
        <v>24.98</v>
      </c>
      <c r="GY203" s="17">
        <v>24.95</v>
      </c>
      <c r="GZ203" s="17">
        <v>24.98</v>
      </c>
      <c r="HA203" s="17">
        <v>24.97</v>
      </c>
      <c r="HB203" s="17">
        <v>24.99</v>
      </c>
      <c r="HC203" s="17">
        <v>25</v>
      </c>
      <c r="HD203" s="17">
        <v>25.07</v>
      </c>
      <c r="HE203" s="17">
        <v>25.06</v>
      </c>
      <c r="HF203" s="17">
        <v>25.06</v>
      </c>
      <c r="HG203" s="17">
        <v>25</v>
      </c>
      <c r="HH203" s="17">
        <v>25.04</v>
      </c>
      <c r="HI203" s="17">
        <v>25.01</v>
      </c>
      <c r="HJ203" s="17">
        <v>24.98</v>
      </c>
      <c r="HK203" s="17">
        <v>24.96</v>
      </c>
      <c r="HL203" s="17">
        <v>24.93</v>
      </c>
      <c r="HM203" s="17">
        <v>24.92</v>
      </c>
      <c r="HN203" s="17">
        <v>24.91</v>
      </c>
      <c r="HO203" s="17">
        <v>24.93</v>
      </c>
      <c r="HP203" s="17">
        <v>24.93</v>
      </c>
      <c r="HQ203" s="17">
        <v>24.95</v>
      </c>
      <c r="HR203" s="17">
        <v>24.96</v>
      </c>
      <c r="HS203" s="17">
        <v>24.93</v>
      </c>
      <c r="HT203" s="17">
        <v>24.95</v>
      </c>
      <c r="HU203" s="17">
        <v>24.97</v>
      </c>
      <c r="HV203" s="17">
        <v>24.9</v>
      </c>
      <c r="HW203" s="17">
        <v>24.79</v>
      </c>
      <c r="HX203" s="17">
        <v>24.8</v>
      </c>
      <c r="HY203" s="17">
        <v>24.81</v>
      </c>
      <c r="HZ203" s="17">
        <v>24.8</v>
      </c>
      <c r="IA203" s="17">
        <v>24.79</v>
      </c>
      <c r="IB203" s="17">
        <v>24.77</v>
      </c>
      <c r="IC203" s="17">
        <v>24.67</v>
      </c>
      <c r="ID203" s="17">
        <v>24.58</v>
      </c>
      <c r="IE203" s="17">
        <v>24.66</v>
      </c>
      <c r="IF203" s="17">
        <v>24.72</v>
      </c>
      <c r="IG203" s="17">
        <v>25</v>
      </c>
      <c r="IH203" s="17">
        <v>24.93</v>
      </c>
      <c r="II203" s="17">
        <v>25.03</v>
      </c>
      <c r="IJ203" s="17">
        <v>25</v>
      </c>
      <c r="IK203" s="17">
        <v>24.91</v>
      </c>
      <c r="IL203" s="17">
        <v>24.93</v>
      </c>
      <c r="IM203" s="17">
        <v>25</v>
      </c>
      <c r="IN203" s="17">
        <v>25</v>
      </c>
      <c r="IO203" s="17">
        <v>24.98</v>
      </c>
      <c r="IP203" s="17">
        <v>25</v>
      </c>
      <c r="IQ203" s="17">
        <v>24.98</v>
      </c>
      <c r="IR203" s="17">
        <v>24.96</v>
      </c>
      <c r="IS203" s="17">
        <v>24.93</v>
      </c>
      <c r="IT203" s="17">
        <v>24.96</v>
      </c>
      <c r="IU203" s="17">
        <v>24.94</v>
      </c>
      <c r="IV203" s="17">
        <v>24.93</v>
      </c>
      <c r="IW203" s="17">
        <v>24.92</v>
      </c>
      <c r="IX203" s="17">
        <v>24.92</v>
      </c>
      <c r="IY203" s="17">
        <v>24.94</v>
      </c>
    </row>
    <row r="204" spans="1:259" x14ac:dyDescent="0.15">
      <c r="A204" s="17" t="s">
        <v>401</v>
      </c>
      <c r="B204" s="17" t="s">
        <v>402</v>
      </c>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c r="AA204" s="26"/>
      <c r="AB204" s="17"/>
      <c r="AC204" s="26"/>
      <c r="AD204" s="26"/>
      <c r="AE204" s="17"/>
      <c r="AF204" s="17"/>
      <c r="AG204" s="17"/>
      <c r="AH204" s="17"/>
      <c r="AI204" s="17"/>
      <c r="AJ204" s="17"/>
      <c r="AK204" s="17"/>
      <c r="AL204" s="17"/>
      <c r="AM204" s="17"/>
      <c r="AN204" s="17"/>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26"/>
      <c r="BK204" s="17"/>
      <c r="BL204" s="17"/>
      <c r="BM204" s="17"/>
      <c r="BN204" s="17"/>
      <c r="BO204" s="17"/>
      <c r="BP204" s="17"/>
      <c r="BQ204" s="17"/>
      <c r="BR204" s="17"/>
      <c r="BS204" s="17"/>
      <c r="BT204" s="17"/>
      <c r="BU204" s="17"/>
      <c r="BV204" s="17"/>
      <c r="BW204" s="17"/>
      <c r="BX204" s="26"/>
      <c r="BY204" s="26"/>
      <c r="BZ204" s="26"/>
      <c r="CA204" s="26"/>
      <c r="CB204" s="26"/>
      <c r="CC204" s="17"/>
      <c r="CD204" s="17"/>
      <c r="CE204" s="17"/>
      <c r="CF204" s="17"/>
      <c r="CG204" s="17"/>
      <c r="CH204" s="17"/>
      <c r="CI204" s="17"/>
      <c r="CJ204" s="26"/>
      <c r="CK204" s="17"/>
      <c r="CL204" s="17"/>
      <c r="CM204" s="17"/>
      <c r="CN204" s="17"/>
      <c r="CO204" s="17"/>
      <c r="CP204" s="17"/>
      <c r="CQ204" s="17"/>
      <c r="CR204" s="17"/>
      <c r="CS204" s="17"/>
      <c r="CT204" s="17"/>
      <c r="CU204" s="17"/>
      <c r="CV204" s="17"/>
      <c r="CW204" s="17"/>
      <c r="CX204" s="17"/>
      <c r="CY204" s="26"/>
      <c r="CZ204" s="26"/>
      <c r="DA204" s="26"/>
      <c r="DB204" s="17"/>
      <c r="DC204" s="17"/>
      <c r="DD204" s="17"/>
      <c r="DE204" s="17"/>
      <c r="DF204" s="17"/>
      <c r="DG204" s="17"/>
      <c r="DH204" s="26"/>
      <c r="DI204" s="17"/>
      <c r="DJ204" s="17"/>
      <c r="DK204" s="17"/>
      <c r="DL204" s="17"/>
      <c r="DM204" s="17">
        <v>8.01</v>
      </c>
      <c r="DN204" s="17">
        <v>8.02</v>
      </c>
      <c r="DO204" s="17">
        <v>8.02</v>
      </c>
      <c r="DP204" s="17">
        <v>8.02</v>
      </c>
      <c r="DQ204" s="17">
        <v>8.0299999999999994</v>
      </c>
      <c r="DR204" s="17">
        <v>8.02</v>
      </c>
      <c r="DS204" s="17">
        <v>8.0299999999999994</v>
      </c>
      <c r="DT204" s="17">
        <v>8.0299999999999994</v>
      </c>
      <c r="DU204" s="17">
        <v>8.0399999999999991</v>
      </c>
      <c r="DV204" s="17">
        <v>8.0399999999999991</v>
      </c>
      <c r="DW204" s="17">
        <v>8.0500000000000007</v>
      </c>
      <c r="DX204" s="17">
        <v>8.0500000000000007</v>
      </c>
      <c r="DY204" s="17">
        <v>8.0500000000000007</v>
      </c>
      <c r="DZ204" s="17">
        <v>8.0500000000000007</v>
      </c>
      <c r="EA204" s="17">
        <v>8.0399999999999991</v>
      </c>
      <c r="EB204" s="17">
        <v>8.0399999999999991</v>
      </c>
      <c r="EC204" s="17">
        <v>8.0399999999999991</v>
      </c>
      <c r="ED204" s="17">
        <v>8.0299999999999994</v>
      </c>
      <c r="EE204" s="17">
        <v>8.0399999999999991</v>
      </c>
      <c r="EF204" s="17">
        <v>8.0399999999999991</v>
      </c>
      <c r="EG204" s="17">
        <v>8.0399999999999991</v>
      </c>
      <c r="EH204" s="17">
        <v>8.0399999999999991</v>
      </c>
      <c r="EI204" s="17">
        <v>8.0399999999999991</v>
      </c>
      <c r="EJ204" s="17">
        <v>8.0399999999999991</v>
      </c>
      <c r="EK204" s="17">
        <v>8.0399999999999991</v>
      </c>
      <c r="EL204" s="17">
        <v>8.0500000000000007</v>
      </c>
      <c r="EM204" s="17">
        <v>8.0399999999999991</v>
      </c>
      <c r="EN204" s="17">
        <v>8.0500000000000007</v>
      </c>
      <c r="EO204" s="17">
        <v>8.0399999999999991</v>
      </c>
      <c r="EP204" s="17">
        <v>8.0399999999999991</v>
      </c>
      <c r="EQ204" s="17">
        <v>8.0399999999999991</v>
      </c>
      <c r="ER204" s="17">
        <v>8.0399999999999991</v>
      </c>
      <c r="ES204" s="17">
        <v>8.0399999999999991</v>
      </c>
      <c r="ET204" s="17">
        <v>8.0399999999999991</v>
      </c>
      <c r="EU204" s="17">
        <v>8.0500000000000007</v>
      </c>
      <c r="EV204" s="17">
        <v>8.0500000000000007</v>
      </c>
      <c r="EW204" s="17">
        <v>8.06</v>
      </c>
      <c r="EX204" s="17">
        <v>8.0500000000000007</v>
      </c>
      <c r="EY204" s="17">
        <v>8.06</v>
      </c>
      <c r="EZ204" s="17">
        <v>8.07</v>
      </c>
      <c r="FA204" s="17">
        <v>8.06</v>
      </c>
      <c r="FB204" s="17">
        <v>8.07</v>
      </c>
      <c r="FC204" s="17">
        <v>8.07</v>
      </c>
      <c r="FD204" s="17">
        <v>8.08</v>
      </c>
      <c r="FE204" s="17">
        <v>8.07</v>
      </c>
      <c r="FF204" s="17">
        <v>8.07</v>
      </c>
      <c r="FG204" s="17">
        <v>8.07</v>
      </c>
      <c r="FH204" s="17">
        <v>8.08</v>
      </c>
      <c r="FI204" s="17">
        <v>8.07</v>
      </c>
      <c r="FJ204" s="17">
        <v>8.07</v>
      </c>
      <c r="FK204" s="17">
        <v>8.07</v>
      </c>
      <c r="FL204" s="17">
        <v>8.07</v>
      </c>
      <c r="FM204" s="17">
        <v>8.06</v>
      </c>
      <c r="FN204" s="17">
        <v>8.06</v>
      </c>
      <c r="FO204" s="17">
        <v>8.07</v>
      </c>
      <c r="FP204" s="17">
        <v>8.07</v>
      </c>
      <c r="FQ204" s="17">
        <v>8.07</v>
      </c>
      <c r="FR204" s="17">
        <v>8.07</v>
      </c>
      <c r="FS204" s="17">
        <v>8.07</v>
      </c>
      <c r="FT204" s="17">
        <v>8.07</v>
      </c>
      <c r="FU204" s="17">
        <v>8.09</v>
      </c>
      <c r="FV204" s="17">
        <v>8.11</v>
      </c>
      <c r="FW204" s="17">
        <v>8.15</v>
      </c>
      <c r="FX204" s="17">
        <v>8.15</v>
      </c>
      <c r="FY204" s="17">
        <v>8.1300000000000008</v>
      </c>
      <c r="FZ204" s="17">
        <v>8.14</v>
      </c>
      <c r="GA204" s="17">
        <v>8.15</v>
      </c>
      <c r="GB204" s="17">
        <v>8.16</v>
      </c>
      <c r="GC204" s="17">
        <v>8.16</v>
      </c>
      <c r="GD204" s="17">
        <v>8.16</v>
      </c>
      <c r="GE204" s="17">
        <v>8.16</v>
      </c>
      <c r="GF204" s="17">
        <v>8.1300000000000008</v>
      </c>
      <c r="GG204" s="17">
        <v>8.1300000000000008</v>
      </c>
      <c r="GH204" s="17">
        <v>8.15</v>
      </c>
      <c r="GI204" s="17">
        <v>8.14</v>
      </c>
      <c r="GJ204" s="17">
        <v>8.14</v>
      </c>
      <c r="GK204" s="17">
        <v>8.16</v>
      </c>
      <c r="GL204" s="17">
        <v>8.17</v>
      </c>
      <c r="GM204" s="17">
        <v>8.18</v>
      </c>
      <c r="GN204" s="17">
        <v>8.17</v>
      </c>
      <c r="GO204" s="17">
        <v>8.1999999999999993</v>
      </c>
      <c r="GP204" s="17">
        <v>8.2200000000000006</v>
      </c>
      <c r="GQ204" s="17">
        <v>8.23</v>
      </c>
      <c r="GR204" s="17">
        <v>8.2100000000000009</v>
      </c>
      <c r="GS204" s="17">
        <v>8.2100000000000009</v>
      </c>
      <c r="GT204" s="17">
        <v>8.2200000000000006</v>
      </c>
      <c r="GU204" s="17">
        <v>8.23</v>
      </c>
      <c r="GV204" s="17">
        <v>8.23</v>
      </c>
      <c r="GW204" s="17">
        <v>8.2200000000000006</v>
      </c>
      <c r="GX204" s="17">
        <v>8.24</v>
      </c>
      <c r="GY204" s="17">
        <v>8.25</v>
      </c>
      <c r="GZ204" s="17">
        <v>8.27</v>
      </c>
      <c r="HA204" s="17">
        <v>8.27</v>
      </c>
      <c r="HB204" s="17">
        <v>8.26</v>
      </c>
      <c r="HC204" s="17">
        <v>8.26</v>
      </c>
      <c r="HD204" s="17">
        <v>8.25</v>
      </c>
      <c r="HE204" s="17">
        <v>8.26</v>
      </c>
      <c r="HF204" s="17">
        <v>8.27</v>
      </c>
      <c r="HG204" s="17">
        <v>8.26</v>
      </c>
      <c r="HH204" s="17">
        <v>8.26</v>
      </c>
      <c r="HI204" s="17">
        <v>8.26</v>
      </c>
      <c r="HJ204" s="17">
        <v>8.26</v>
      </c>
      <c r="HK204" s="17">
        <v>8.26</v>
      </c>
      <c r="HL204" s="17">
        <v>8.25</v>
      </c>
      <c r="HM204" s="17">
        <v>8.26</v>
      </c>
      <c r="HN204" s="17">
        <v>8.26</v>
      </c>
      <c r="HO204" s="17">
        <v>8.27</v>
      </c>
      <c r="HP204" s="17">
        <v>8.27</v>
      </c>
      <c r="HQ204" s="17">
        <v>8.33</v>
      </c>
      <c r="HR204" s="17">
        <v>8.36</v>
      </c>
      <c r="HS204" s="17">
        <v>8.3699999999999992</v>
      </c>
      <c r="HT204" s="17">
        <v>8.33</v>
      </c>
      <c r="HU204" s="17">
        <v>8.34</v>
      </c>
      <c r="HV204" s="17">
        <v>8.34</v>
      </c>
      <c r="HW204" s="17">
        <v>8.35</v>
      </c>
      <c r="HX204" s="17">
        <v>8.3800000000000008</v>
      </c>
      <c r="HY204" s="17">
        <v>8.39</v>
      </c>
      <c r="HZ204" s="17">
        <v>8.3800000000000008</v>
      </c>
      <c r="IA204" s="17">
        <v>8.35</v>
      </c>
      <c r="IB204" s="17">
        <v>8.35</v>
      </c>
      <c r="IC204" s="17">
        <v>8.34</v>
      </c>
      <c r="ID204" s="17">
        <v>8.34</v>
      </c>
      <c r="IE204" s="17">
        <v>8.32</v>
      </c>
      <c r="IF204" s="17">
        <v>8.33</v>
      </c>
      <c r="IG204" s="17">
        <v>8.32</v>
      </c>
      <c r="IH204" s="17">
        <v>8.32</v>
      </c>
      <c r="II204" s="17">
        <v>8.33</v>
      </c>
      <c r="IJ204" s="17">
        <v>8.33</v>
      </c>
      <c r="IK204" s="17">
        <v>8.34</v>
      </c>
      <c r="IL204" s="17">
        <v>8.32</v>
      </c>
      <c r="IM204" s="17">
        <v>8.3000000000000007</v>
      </c>
      <c r="IN204" s="17">
        <v>8.2899999999999991</v>
      </c>
      <c r="IO204" s="17">
        <v>8.2899999999999991</v>
      </c>
      <c r="IP204" s="17">
        <v>8.3000000000000007</v>
      </c>
      <c r="IQ204" s="17">
        <v>8.3000000000000007</v>
      </c>
      <c r="IR204" s="17">
        <v>8.3000000000000007</v>
      </c>
      <c r="IS204" s="17">
        <v>8.3000000000000007</v>
      </c>
      <c r="IT204" s="17">
        <v>8.3000000000000007</v>
      </c>
      <c r="IU204" s="17">
        <v>8.3000000000000007</v>
      </c>
      <c r="IV204" s="17">
        <v>8.2899999999999991</v>
      </c>
      <c r="IW204" s="17">
        <v>8.3000000000000007</v>
      </c>
      <c r="IX204" s="17">
        <v>8.3000000000000007</v>
      </c>
      <c r="IY204" s="17">
        <v>8.3000000000000007</v>
      </c>
    </row>
    <row r="205" spans="1:259" x14ac:dyDescent="0.15">
      <c r="A205" s="17" t="s">
        <v>273</v>
      </c>
      <c r="B205" s="17" t="s">
        <v>274</v>
      </c>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c r="AA205" s="26"/>
      <c r="AB205" s="17"/>
      <c r="AC205" s="26"/>
      <c r="AD205" s="26"/>
      <c r="AE205" s="17"/>
      <c r="AF205" s="17"/>
      <c r="AG205" s="17"/>
      <c r="AH205" s="17"/>
      <c r="AI205" s="17"/>
      <c r="AJ205" s="17"/>
      <c r="AK205" s="17"/>
      <c r="AL205" s="17"/>
      <c r="AM205" s="17"/>
      <c r="AN205" s="17"/>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26"/>
      <c r="BK205" s="17"/>
      <c r="BL205" s="17"/>
      <c r="BM205" s="17"/>
      <c r="BN205" s="17"/>
      <c r="BO205" s="17"/>
      <c r="BP205" s="17"/>
      <c r="BQ205" s="17"/>
      <c r="BR205" s="17"/>
      <c r="BS205" s="17"/>
      <c r="BT205" s="17"/>
      <c r="BU205" s="17"/>
      <c r="BV205" s="17"/>
      <c r="BW205" s="17"/>
      <c r="BX205" s="26"/>
      <c r="BY205" s="26"/>
      <c r="BZ205" s="26"/>
      <c r="CA205" s="26"/>
      <c r="CB205" s="26"/>
      <c r="CC205" s="17"/>
      <c r="CD205" s="17"/>
      <c r="CE205" s="17"/>
      <c r="CF205" s="17"/>
      <c r="CG205" s="17"/>
      <c r="CH205" s="17"/>
      <c r="CI205" s="17"/>
      <c r="CJ205" s="26"/>
      <c r="CK205" s="17"/>
      <c r="CL205" s="17"/>
      <c r="CM205" s="17"/>
      <c r="CN205" s="17"/>
      <c r="CO205" s="17"/>
      <c r="CP205" s="17"/>
      <c r="CQ205" s="17"/>
      <c r="CR205" s="17"/>
      <c r="CS205" s="17"/>
      <c r="CT205" s="17"/>
      <c r="CU205" s="17"/>
      <c r="CV205" s="17"/>
      <c r="CW205" s="17"/>
      <c r="CX205" s="17"/>
      <c r="CY205" s="26"/>
      <c r="CZ205" s="26"/>
      <c r="DA205" s="26"/>
      <c r="DB205" s="17"/>
      <c r="DC205" s="17"/>
      <c r="DD205" s="17"/>
      <c r="DE205" s="17"/>
      <c r="DF205" s="17"/>
      <c r="DG205" s="17"/>
      <c r="DH205" s="26"/>
      <c r="DI205" s="17"/>
      <c r="DJ205" s="17"/>
      <c r="DK205" s="17"/>
      <c r="DL205" s="17"/>
      <c r="DM205" s="17">
        <v>14.98</v>
      </c>
      <c r="DN205" s="17">
        <v>14.98</v>
      </c>
      <c r="DO205" s="17">
        <v>14.98</v>
      </c>
      <c r="DP205" s="17">
        <v>14.98</v>
      </c>
      <c r="DQ205" s="17">
        <v>14.98</v>
      </c>
      <c r="DR205" s="17">
        <v>14.98</v>
      </c>
      <c r="DS205" s="17">
        <v>14.98</v>
      </c>
      <c r="DT205" s="17">
        <v>14.98</v>
      </c>
      <c r="DU205" s="17">
        <v>14.98</v>
      </c>
      <c r="DV205" s="17">
        <v>14.98</v>
      </c>
      <c r="DW205" s="17">
        <v>14.98</v>
      </c>
      <c r="DX205" s="17">
        <v>14.98</v>
      </c>
      <c r="DY205" s="17">
        <v>14.98</v>
      </c>
      <c r="DZ205" s="17">
        <v>14.98</v>
      </c>
      <c r="EA205" s="17">
        <v>14.98</v>
      </c>
      <c r="EB205" s="17">
        <v>14.98</v>
      </c>
      <c r="EC205" s="17">
        <v>14.98</v>
      </c>
      <c r="ED205" s="17">
        <v>14.98</v>
      </c>
      <c r="EE205" s="17">
        <v>14.98</v>
      </c>
      <c r="EF205" s="17">
        <v>14.98</v>
      </c>
      <c r="EG205" s="17">
        <v>14.98</v>
      </c>
      <c r="EH205" s="17">
        <v>14.98</v>
      </c>
      <c r="EI205" s="17">
        <v>14.98</v>
      </c>
      <c r="EJ205" s="17">
        <v>14.98</v>
      </c>
      <c r="EK205" s="17">
        <v>14.98</v>
      </c>
      <c r="EL205" s="17">
        <v>14.98</v>
      </c>
      <c r="EM205" s="17">
        <v>14.98</v>
      </c>
      <c r="EN205" s="17">
        <v>14.98</v>
      </c>
      <c r="EO205" s="17">
        <v>14.98</v>
      </c>
      <c r="EP205" s="17">
        <v>14.98</v>
      </c>
      <c r="EQ205" s="17">
        <v>14.98</v>
      </c>
      <c r="ER205" s="17">
        <v>14.98</v>
      </c>
      <c r="ES205" s="17">
        <v>14.98</v>
      </c>
      <c r="ET205" s="17">
        <v>14.98</v>
      </c>
      <c r="EU205" s="17">
        <v>14.98</v>
      </c>
      <c r="EV205" s="17">
        <v>14.98</v>
      </c>
      <c r="EW205" s="17">
        <v>14.98</v>
      </c>
      <c r="EX205" s="17">
        <v>14.98</v>
      </c>
      <c r="EY205" s="17">
        <v>14.98</v>
      </c>
      <c r="EZ205" s="17">
        <v>14.98</v>
      </c>
      <c r="FA205" s="17">
        <v>14.98</v>
      </c>
      <c r="FB205" s="17">
        <v>14.98</v>
      </c>
      <c r="FC205" s="17">
        <v>14.98</v>
      </c>
      <c r="FD205" s="17">
        <v>14.98</v>
      </c>
      <c r="FE205" s="17">
        <v>14.98</v>
      </c>
      <c r="FF205" s="17">
        <v>14.98</v>
      </c>
      <c r="FG205" s="17">
        <v>14.98</v>
      </c>
      <c r="FH205" s="17">
        <v>14.98</v>
      </c>
      <c r="FI205" s="17">
        <v>14.98</v>
      </c>
      <c r="FJ205" s="17">
        <v>14.98</v>
      </c>
      <c r="FK205" s="17">
        <v>14.98</v>
      </c>
      <c r="FL205" s="17">
        <v>14.98</v>
      </c>
      <c r="FM205" s="17">
        <v>14.98</v>
      </c>
      <c r="FN205" s="17">
        <v>14.98</v>
      </c>
      <c r="FO205" s="17">
        <v>14.98</v>
      </c>
      <c r="FP205" s="17">
        <v>14.98</v>
      </c>
      <c r="FQ205" s="17">
        <v>14.98</v>
      </c>
      <c r="FR205" s="17">
        <v>14.98</v>
      </c>
      <c r="FS205" s="17">
        <v>14.98</v>
      </c>
      <c r="FT205" s="17">
        <v>14.98</v>
      </c>
      <c r="FU205" s="17">
        <v>14.98</v>
      </c>
      <c r="FV205" s="17">
        <v>14.98</v>
      </c>
      <c r="FW205" s="17">
        <v>14.98</v>
      </c>
      <c r="FX205" s="17">
        <v>14.98</v>
      </c>
      <c r="FY205" s="17">
        <v>14.98</v>
      </c>
      <c r="FZ205" s="17">
        <v>14.98</v>
      </c>
      <c r="GA205" s="17">
        <v>14.98</v>
      </c>
      <c r="GB205" s="17">
        <v>14.98</v>
      </c>
      <c r="GC205" s="17">
        <v>14.98</v>
      </c>
      <c r="GD205" s="17">
        <v>14.98</v>
      </c>
      <c r="GE205" s="17">
        <v>14.98</v>
      </c>
      <c r="GF205" s="17">
        <v>14.98</v>
      </c>
      <c r="GG205" s="17">
        <v>14.98</v>
      </c>
      <c r="GH205" s="17">
        <v>14.98</v>
      </c>
      <c r="GI205" s="17">
        <v>14.98</v>
      </c>
      <c r="GJ205" s="17">
        <v>14.98</v>
      </c>
      <c r="GK205" s="17">
        <v>14.98</v>
      </c>
      <c r="GL205" s="17">
        <v>14.98</v>
      </c>
      <c r="GM205" s="17">
        <v>14.98</v>
      </c>
      <c r="GN205" s="17">
        <v>14.98</v>
      </c>
      <c r="GO205" s="17">
        <v>14.98</v>
      </c>
      <c r="GP205" s="17">
        <v>14.98</v>
      </c>
      <c r="GQ205" s="17">
        <v>14.98</v>
      </c>
      <c r="GR205" s="17">
        <v>14.98</v>
      </c>
      <c r="GS205" s="17">
        <v>14.98</v>
      </c>
      <c r="GT205" s="17">
        <v>14.98</v>
      </c>
      <c r="GU205" s="17">
        <v>14.98</v>
      </c>
      <c r="GV205" s="17">
        <v>14.98</v>
      </c>
      <c r="GW205" s="17">
        <v>14.98</v>
      </c>
      <c r="GX205" s="17">
        <v>14.98</v>
      </c>
      <c r="GY205" s="17">
        <v>14.98</v>
      </c>
      <c r="GZ205" s="17">
        <v>14.98</v>
      </c>
      <c r="HA205" s="17">
        <v>14.98</v>
      </c>
      <c r="HB205" s="17">
        <v>14.98</v>
      </c>
      <c r="HC205" s="17">
        <v>14.98</v>
      </c>
      <c r="HD205" s="17">
        <v>14.98</v>
      </c>
      <c r="HE205" s="17">
        <v>14.98</v>
      </c>
      <c r="HF205" s="17">
        <v>14.98</v>
      </c>
      <c r="HG205" s="17">
        <v>14.98</v>
      </c>
      <c r="HH205" s="17">
        <v>14.98</v>
      </c>
      <c r="HI205" s="17">
        <v>14.98</v>
      </c>
      <c r="HJ205" s="17">
        <v>14.98</v>
      </c>
      <c r="HK205" s="17">
        <v>14.98</v>
      </c>
      <c r="HL205" s="17">
        <v>14.98</v>
      </c>
      <c r="HM205" s="17">
        <v>14.98</v>
      </c>
      <c r="HN205" s="17">
        <v>14.98</v>
      </c>
      <c r="HO205" s="17">
        <v>14.98</v>
      </c>
      <c r="HP205" s="17">
        <v>14.98</v>
      </c>
      <c r="HQ205" s="17">
        <v>14.98</v>
      </c>
      <c r="HR205" s="17">
        <v>14.98</v>
      </c>
      <c r="HS205" s="17">
        <v>14.98</v>
      </c>
      <c r="HT205" s="17">
        <v>14.98</v>
      </c>
      <c r="HU205" s="17">
        <v>14.98</v>
      </c>
      <c r="HV205" s="17">
        <v>14.98</v>
      </c>
      <c r="HW205" s="17">
        <v>14.98</v>
      </c>
      <c r="HX205" s="17">
        <v>14.98</v>
      </c>
      <c r="HY205" s="17">
        <v>14.98</v>
      </c>
      <c r="HZ205" s="17">
        <v>14.98</v>
      </c>
      <c r="IA205" s="17">
        <v>14.98</v>
      </c>
      <c r="IB205" s="17">
        <v>14.98</v>
      </c>
      <c r="IC205" s="17">
        <v>14.98</v>
      </c>
      <c r="ID205" s="17">
        <v>14.98</v>
      </c>
      <c r="IE205" s="17">
        <v>14.98</v>
      </c>
      <c r="IF205" s="17">
        <v>14.98</v>
      </c>
      <c r="IG205" s="17">
        <v>14.98</v>
      </c>
      <c r="IH205" s="17">
        <v>14.98</v>
      </c>
      <c r="II205" s="17">
        <v>14.98</v>
      </c>
      <c r="IJ205" s="17">
        <v>14.98</v>
      </c>
      <c r="IK205" s="17">
        <v>14.98</v>
      </c>
      <c r="IL205" s="17">
        <v>14.98</v>
      </c>
      <c r="IM205" s="17">
        <v>14.98</v>
      </c>
      <c r="IN205" s="17">
        <v>14.98</v>
      </c>
      <c r="IO205" s="17">
        <v>14.98</v>
      </c>
      <c r="IP205" s="17">
        <v>14.98</v>
      </c>
      <c r="IQ205" s="17">
        <v>14.98</v>
      </c>
      <c r="IR205" s="17">
        <v>14.98</v>
      </c>
      <c r="IS205" s="17">
        <v>14.98</v>
      </c>
      <c r="IT205" s="17">
        <v>14.98</v>
      </c>
      <c r="IU205" s="17">
        <v>14.98</v>
      </c>
      <c r="IV205" s="17">
        <v>14.98</v>
      </c>
      <c r="IW205" s="17">
        <v>14.98</v>
      </c>
      <c r="IX205" s="17">
        <v>14.98</v>
      </c>
      <c r="IY205" s="17">
        <v>14.98</v>
      </c>
    </row>
    <row r="206" spans="1:259" x14ac:dyDescent="0.15">
      <c r="A206" s="17" t="s">
        <v>4555</v>
      </c>
      <c r="B206" s="17" t="s">
        <v>4750</v>
      </c>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c r="AA206" s="26"/>
      <c r="AB206" s="17"/>
      <c r="AC206" s="26"/>
      <c r="AD206" s="26"/>
      <c r="AE206" s="17"/>
      <c r="AF206" s="17"/>
      <c r="AG206" s="17"/>
      <c r="AH206" s="17"/>
      <c r="AI206" s="17"/>
      <c r="AJ206" s="17"/>
      <c r="AK206" s="17"/>
      <c r="AL206" s="17"/>
      <c r="AM206" s="17"/>
      <c r="AN206" s="17"/>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26"/>
      <c r="BK206" s="17"/>
      <c r="BL206" s="17"/>
      <c r="BM206" s="17"/>
      <c r="BN206" s="17"/>
      <c r="BO206" s="17"/>
      <c r="BP206" s="17"/>
      <c r="BQ206" s="17"/>
      <c r="BR206" s="17"/>
      <c r="BS206" s="17"/>
      <c r="BT206" s="17"/>
      <c r="BU206" s="17"/>
      <c r="BV206" s="17"/>
      <c r="BW206" s="17"/>
      <c r="BX206" s="26"/>
      <c r="BY206" s="26"/>
      <c r="BZ206" s="26"/>
      <c r="CA206" s="26"/>
      <c r="CB206" s="26"/>
      <c r="CC206" s="17"/>
      <c r="CD206" s="17"/>
      <c r="CE206" s="17"/>
      <c r="CF206" s="17"/>
      <c r="CG206" s="17"/>
      <c r="CH206" s="17"/>
      <c r="CI206" s="17"/>
      <c r="CJ206" s="26"/>
      <c r="CK206" s="17"/>
      <c r="CL206" s="17"/>
      <c r="CM206" s="17"/>
      <c r="CN206" s="17"/>
      <c r="CO206" s="17"/>
      <c r="CP206" s="17"/>
      <c r="CQ206" s="17"/>
      <c r="CR206" s="17"/>
      <c r="CS206" s="17"/>
      <c r="CT206" s="17"/>
      <c r="CU206" s="17"/>
      <c r="CV206" s="17"/>
      <c r="CW206" s="17"/>
      <c r="CX206" s="17"/>
      <c r="CY206" s="26"/>
      <c r="CZ206" s="26"/>
      <c r="DA206" s="26"/>
      <c r="DB206" s="17"/>
      <c r="DC206" s="17"/>
      <c r="DD206" s="17"/>
      <c r="DE206" s="17"/>
      <c r="DF206" s="17"/>
      <c r="DG206" s="17"/>
      <c r="DH206" s="26"/>
      <c r="DI206" s="17"/>
      <c r="DJ206" s="17"/>
      <c r="DK206" s="17"/>
      <c r="DL206" s="17"/>
      <c r="DM206" s="17">
        <v>6.47</v>
      </c>
      <c r="DN206" s="17">
        <v>6.47</v>
      </c>
      <c r="DO206" s="17">
        <v>6.47</v>
      </c>
      <c r="DP206" s="17">
        <v>6.48</v>
      </c>
      <c r="DQ206" s="17">
        <v>6.48</v>
      </c>
      <c r="DR206" s="17">
        <v>6.47</v>
      </c>
      <c r="DS206" s="17">
        <v>6.47</v>
      </c>
      <c r="DT206" s="17">
        <v>6.48</v>
      </c>
      <c r="DU206" s="17">
        <v>6.48</v>
      </c>
      <c r="DV206" s="17">
        <v>6.47</v>
      </c>
      <c r="DW206" s="17">
        <v>6.48</v>
      </c>
      <c r="DX206" s="17">
        <v>6.48</v>
      </c>
      <c r="DY206" s="17">
        <v>6.48</v>
      </c>
      <c r="DZ206" s="17">
        <v>6.47</v>
      </c>
      <c r="EA206" s="17">
        <v>6.46</v>
      </c>
      <c r="EB206" s="17">
        <v>6.47</v>
      </c>
      <c r="EC206" s="17">
        <v>6.46</v>
      </c>
      <c r="ED206" s="17">
        <v>6.47</v>
      </c>
      <c r="EE206" s="17">
        <v>6.46</v>
      </c>
      <c r="EF206" s="17">
        <v>6.46</v>
      </c>
      <c r="EG206" s="17">
        <v>6.47</v>
      </c>
      <c r="EH206" s="17">
        <v>6.47</v>
      </c>
      <c r="EI206" s="17">
        <v>6.46</v>
      </c>
      <c r="EJ206" s="17">
        <v>6.47</v>
      </c>
      <c r="EK206" s="17">
        <v>6.47</v>
      </c>
      <c r="EL206" s="17">
        <v>6.48</v>
      </c>
      <c r="EM206" s="17">
        <v>6.48</v>
      </c>
      <c r="EN206" s="17">
        <v>6.48</v>
      </c>
      <c r="EO206" s="17">
        <v>6.47</v>
      </c>
      <c r="EP206" s="17">
        <v>6.48</v>
      </c>
      <c r="EQ206" s="17">
        <v>6.48</v>
      </c>
      <c r="ER206" s="17">
        <v>6.47</v>
      </c>
      <c r="ES206" s="17">
        <v>6.47</v>
      </c>
      <c r="ET206" s="17">
        <v>6.47</v>
      </c>
      <c r="EU206" s="17">
        <v>6.47</v>
      </c>
      <c r="EV206" s="17">
        <v>6.46</v>
      </c>
      <c r="EW206" s="17">
        <v>6.46</v>
      </c>
      <c r="EX206" s="17">
        <v>6.47</v>
      </c>
      <c r="EY206" s="17">
        <v>6.43</v>
      </c>
      <c r="EZ206" s="17">
        <v>6.43</v>
      </c>
      <c r="FA206" s="17">
        <v>6.44</v>
      </c>
      <c r="FB206" s="17">
        <v>6.45</v>
      </c>
      <c r="FC206" s="17">
        <v>6.44</v>
      </c>
      <c r="FD206" s="17">
        <v>6.45</v>
      </c>
      <c r="FE206" s="17">
        <v>6.44</v>
      </c>
      <c r="FF206" s="17">
        <v>6.44</v>
      </c>
      <c r="FG206" s="17">
        <v>6.45</v>
      </c>
      <c r="FH206" s="17">
        <v>6.45</v>
      </c>
      <c r="FI206" s="17">
        <v>6.44</v>
      </c>
      <c r="FJ206" s="17">
        <v>6.45</v>
      </c>
      <c r="FK206" s="17">
        <v>6.45</v>
      </c>
      <c r="FL206" s="17">
        <v>6.45</v>
      </c>
      <c r="FM206" s="17">
        <v>6.45</v>
      </c>
      <c r="FN206" s="17">
        <v>6.45</v>
      </c>
      <c r="FO206" s="17">
        <v>6.45</v>
      </c>
      <c r="FP206" s="17">
        <v>6.45</v>
      </c>
      <c r="FQ206" s="17">
        <v>6.45</v>
      </c>
      <c r="FR206" s="17">
        <v>6.45</v>
      </c>
      <c r="FS206" s="17">
        <v>6.44</v>
      </c>
      <c r="FT206" s="17">
        <v>6.44</v>
      </c>
      <c r="FU206" s="17">
        <v>6.45</v>
      </c>
      <c r="FV206" s="17">
        <v>6.45</v>
      </c>
      <c r="FW206" s="17">
        <v>6.45</v>
      </c>
      <c r="FX206" s="17">
        <v>6.46</v>
      </c>
      <c r="FY206" s="17">
        <v>6.45</v>
      </c>
      <c r="FZ206" s="17">
        <v>6.47</v>
      </c>
      <c r="GA206" s="17">
        <v>6.47</v>
      </c>
      <c r="GB206" s="17">
        <v>6.46</v>
      </c>
      <c r="GC206" s="17">
        <v>6.46</v>
      </c>
      <c r="GD206" s="17">
        <v>6.46</v>
      </c>
      <c r="GE206" s="17">
        <v>6.46</v>
      </c>
      <c r="GF206" s="17">
        <v>6.47</v>
      </c>
      <c r="GG206" s="17">
        <v>6.46</v>
      </c>
      <c r="GH206" s="17">
        <v>6.46</v>
      </c>
      <c r="GI206" s="17">
        <v>6.46</v>
      </c>
      <c r="GJ206" s="17">
        <v>6.47</v>
      </c>
      <c r="GK206" s="17">
        <v>6.46</v>
      </c>
      <c r="GL206" s="17">
        <v>6.46</v>
      </c>
      <c r="GM206" s="17">
        <v>6.46</v>
      </c>
      <c r="GN206" s="17">
        <v>6.46</v>
      </c>
      <c r="GO206" s="17">
        <v>6.48</v>
      </c>
      <c r="GP206" s="17">
        <v>6.49</v>
      </c>
      <c r="GQ206" s="17">
        <v>6.48</v>
      </c>
      <c r="GR206" s="17">
        <v>6.49</v>
      </c>
      <c r="GS206" s="17">
        <v>6.48</v>
      </c>
      <c r="GT206" s="17">
        <v>6.48</v>
      </c>
      <c r="GU206" s="17">
        <v>6.48</v>
      </c>
      <c r="GV206" s="17">
        <v>6.48</v>
      </c>
      <c r="GW206" s="17">
        <v>6.48</v>
      </c>
      <c r="GX206" s="17">
        <v>6.48</v>
      </c>
      <c r="GY206" s="17">
        <v>6.48</v>
      </c>
      <c r="GZ206" s="17">
        <v>6.49</v>
      </c>
      <c r="HA206" s="17">
        <v>6.49</v>
      </c>
      <c r="HB206" s="17">
        <v>6.49</v>
      </c>
      <c r="HC206" s="17">
        <v>6.48</v>
      </c>
      <c r="HD206" s="17">
        <v>6.48</v>
      </c>
      <c r="HE206" s="17">
        <v>6.48</v>
      </c>
      <c r="HF206" s="17">
        <v>6.49</v>
      </c>
      <c r="HG206" s="17">
        <v>6.47</v>
      </c>
      <c r="HH206" s="17">
        <v>6.49</v>
      </c>
      <c r="HI206" s="17">
        <v>6.48</v>
      </c>
      <c r="HJ206" s="17">
        <v>6.48</v>
      </c>
      <c r="HK206" s="17">
        <v>6.47</v>
      </c>
      <c r="HL206" s="17">
        <v>6.46</v>
      </c>
      <c r="HM206" s="17">
        <v>6.47</v>
      </c>
      <c r="HN206" s="17">
        <v>6.46</v>
      </c>
      <c r="HO206" s="17">
        <v>6.47</v>
      </c>
      <c r="HP206" s="17">
        <v>6.47</v>
      </c>
      <c r="HQ206" s="17">
        <v>6.47</v>
      </c>
      <c r="HR206" s="17">
        <v>6.48</v>
      </c>
      <c r="HS206" s="17">
        <v>6.47</v>
      </c>
      <c r="HT206" s="17">
        <v>6.47</v>
      </c>
      <c r="HU206" s="17">
        <v>6.47</v>
      </c>
      <c r="HV206" s="17">
        <v>6.47</v>
      </c>
      <c r="HW206" s="17">
        <v>6.47</v>
      </c>
      <c r="HX206" s="17">
        <v>6.48</v>
      </c>
      <c r="HY206" s="17">
        <v>6.48</v>
      </c>
      <c r="HZ206" s="17">
        <v>6.49</v>
      </c>
      <c r="IA206" s="17">
        <v>6.49</v>
      </c>
      <c r="IB206" s="17">
        <v>6.49</v>
      </c>
      <c r="IC206" s="17">
        <v>6.49</v>
      </c>
      <c r="ID206" s="17">
        <v>6.48</v>
      </c>
      <c r="IE206" s="17">
        <v>6.49</v>
      </c>
      <c r="IF206" s="17">
        <v>6.48</v>
      </c>
      <c r="IG206" s="17">
        <v>6.49</v>
      </c>
      <c r="IH206" s="17">
        <v>6.49</v>
      </c>
      <c r="II206" s="17">
        <v>6.48</v>
      </c>
      <c r="IJ206" s="17">
        <v>6.49</v>
      </c>
      <c r="IK206" s="17">
        <v>6.49</v>
      </c>
      <c r="IL206" s="17">
        <v>6.47</v>
      </c>
      <c r="IM206" s="17">
        <v>6.48</v>
      </c>
      <c r="IN206" s="17">
        <v>6.48</v>
      </c>
      <c r="IO206" s="17">
        <v>6.48</v>
      </c>
      <c r="IP206" s="17">
        <v>6.48</v>
      </c>
      <c r="IQ206" s="17">
        <v>6.48</v>
      </c>
      <c r="IR206" s="17">
        <v>6.48</v>
      </c>
      <c r="IS206" s="17">
        <v>6.48</v>
      </c>
      <c r="IT206" s="17">
        <v>6.48</v>
      </c>
      <c r="IU206" s="17">
        <v>6.49</v>
      </c>
      <c r="IV206" s="17">
        <v>6.49</v>
      </c>
      <c r="IW206" s="17">
        <v>6.48</v>
      </c>
      <c r="IX206" s="17">
        <v>6.47</v>
      </c>
      <c r="IY206" s="17">
        <v>6.48</v>
      </c>
    </row>
    <row r="207" spans="1:259" x14ac:dyDescent="0.15">
      <c r="A207" s="17" t="s">
        <v>4542</v>
      </c>
      <c r="B207" s="17" t="s">
        <v>4751</v>
      </c>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c r="AA207" s="26"/>
      <c r="AB207" s="17"/>
      <c r="AC207" s="26"/>
      <c r="AD207" s="26"/>
      <c r="AE207" s="17"/>
      <c r="AF207" s="17"/>
      <c r="AG207" s="17"/>
      <c r="AH207" s="17"/>
      <c r="AI207" s="17"/>
      <c r="AJ207" s="17"/>
      <c r="AK207" s="17"/>
      <c r="AL207" s="17"/>
      <c r="AM207" s="17"/>
      <c r="AN207" s="17"/>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26"/>
      <c r="BK207" s="17"/>
      <c r="BL207" s="17"/>
      <c r="BM207" s="17"/>
      <c r="BN207" s="17"/>
      <c r="BO207" s="17"/>
      <c r="BP207" s="17"/>
      <c r="BQ207" s="17"/>
      <c r="BR207" s="17"/>
      <c r="BS207" s="17"/>
      <c r="BT207" s="17"/>
      <c r="BU207" s="17"/>
      <c r="BV207" s="17"/>
      <c r="BW207" s="17"/>
      <c r="BX207" s="26"/>
      <c r="BY207" s="26"/>
      <c r="BZ207" s="26"/>
      <c r="CA207" s="26"/>
      <c r="CB207" s="26"/>
      <c r="CC207" s="17"/>
      <c r="CD207" s="17"/>
      <c r="CE207" s="17"/>
      <c r="CF207" s="17"/>
      <c r="CG207" s="17"/>
      <c r="CH207" s="17"/>
      <c r="CI207" s="17"/>
      <c r="CJ207" s="26"/>
      <c r="CK207" s="17"/>
      <c r="CL207" s="17"/>
      <c r="CM207" s="17"/>
      <c r="CN207" s="17"/>
      <c r="CO207" s="17"/>
      <c r="CP207" s="17"/>
      <c r="CQ207" s="17"/>
      <c r="CR207" s="17"/>
      <c r="CS207" s="17"/>
      <c r="CT207" s="17"/>
      <c r="CU207" s="17"/>
      <c r="CV207" s="17"/>
      <c r="CW207" s="17"/>
      <c r="CX207" s="17"/>
      <c r="CY207" s="26"/>
      <c r="CZ207" s="26"/>
      <c r="DA207" s="26"/>
      <c r="DB207" s="17"/>
      <c r="DC207" s="17"/>
      <c r="DD207" s="17"/>
      <c r="DE207" s="17"/>
      <c r="DF207" s="17"/>
      <c r="DG207" s="17"/>
      <c r="DH207" s="26"/>
      <c r="DI207" s="17"/>
      <c r="DJ207" s="17"/>
      <c r="DK207" s="17"/>
      <c r="DL207" s="17"/>
      <c r="DM207" s="17">
        <v>20.89</v>
      </c>
      <c r="DN207" s="17">
        <v>20.89</v>
      </c>
      <c r="DO207" s="17">
        <v>20.94</v>
      </c>
      <c r="DP207" s="17">
        <v>20.92</v>
      </c>
      <c r="DQ207" s="17">
        <v>20.89</v>
      </c>
      <c r="DR207" s="17">
        <v>20.88</v>
      </c>
      <c r="DS207" s="17">
        <v>20.86</v>
      </c>
      <c r="DT207" s="17">
        <v>20.81</v>
      </c>
      <c r="DU207" s="17">
        <v>20.85</v>
      </c>
      <c r="DV207" s="17">
        <v>20.84</v>
      </c>
      <c r="DW207" s="17">
        <v>20.79</v>
      </c>
      <c r="DX207" s="17">
        <v>20.79</v>
      </c>
      <c r="DY207" s="17">
        <v>20.75</v>
      </c>
      <c r="DZ207" s="17">
        <v>20.7</v>
      </c>
      <c r="EA207" s="17">
        <v>20.75</v>
      </c>
      <c r="EB207" s="17">
        <v>20.71</v>
      </c>
      <c r="EC207" s="17">
        <v>20.7</v>
      </c>
      <c r="ED207" s="17">
        <v>20.66</v>
      </c>
      <c r="EE207" s="17">
        <v>20.6</v>
      </c>
      <c r="EF207" s="17">
        <v>20.66</v>
      </c>
      <c r="EG207" s="17">
        <v>20.66</v>
      </c>
      <c r="EH207" s="17">
        <v>20.65</v>
      </c>
      <c r="EI207" s="17">
        <v>20.69</v>
      </c>
      <c r="EJ207" s="17">
        <v>20.68</v>
      </c>
      <c r="EK207" s="17">
        <v>20.75</v>
      </c>
      <c r="EL207" s="17">
        <v>20.7</v>
      </c>
      <c r="EM207" s="17">
        <v>20.67</v>
      </c>
      <c r="EN207" s="17">
        <v>20.71</v>
      </c>
      <c r="EO207" s="17">
        <v>20.74</v>
      </c>
      <c r="EP207" s="17">
        <v>20.77</v>
      </c>
      <c r="EQ207" s="17">
        <v>20.72</v>
      </c>
      <c r="ER207" s="17">
        <v>20.77</v>
      </c>
      <c r="ES207" s="17">
        <v>20.79</v>
      </c>
      <c r="ET207" s="17">
        <v>20.79</v>
      </c>
      <c r="EU207" s="17">
        <v>20.75</v>
      </c>
      <c r="EV207" s="17">
        <v>20.73</v>
      </c>
      <c r="EW207" s="17">
        <v>20.74</v>
      </c>
      <c r="EX207" s="17">
        <v>20.72</v>
      </c>
      <c r="EY207" s="17">
        <v>20.71</v>
      </c>
      <c r="EZ207" s="17">
        <v>20.71</v>
      </c>
      <c r="FA207" s="17">
        <v>20.7</v>
      </c>
      <c r="FB207" s="17">
        <v>20.7</v>
      </c>
      <c r="FC207" s="17">
        <v>20.7</v>
      </c>
      <c r="FD207" s="17">
        <v>20.65</v>
      </c>
      <c r="FE207" s="17">
        <v>20.62</v>
      </c>
      <c r="FF207" s="17">
        <v>20.66</v>
      </c>
      <c r="FG207" s="17">
        <v>20.66</v>
      </c>
      <c r="FH207" s="17">
        <v>20.65</v>
      </c>
      <c r="FI207" s="17">
        <v>20.65</v>
      </c>
      <c r="FJ207" s="17">
        <v>20.7</v>
      </c>
      <c r="FK207" s="17">
        <v>20.73</v>
      </c>
      <c r="FL207" s="17">
        <v>20.74</v>
      </c>
      <c r="FM207" s="17">
        <v>20.8</v>
      </c>
      <c r="FN207" s="17">
        <v>20.73</v>
      </c>
      <c r="FO207" s="17">
        <v>20.78</v>
      </c>
      <c r="FP207" s="17">
        <v>20.72</v>
      </c>
      <c r="FQ207" s="17">
        <v>20.73</v>
      </c>
      <c r="FR207" s="17">
        <v>20.73</v>
      </c>
      <c r="FS207" s="17">
        <v>20.74</v>
      </c>
      <c r="FT207" s="17">
        <v>20.72</v>
      </c>
      <c r="FU207" s="17">
        <v>20.7</v>
      </c>
      <c r="FV207" s="17">
        <v>20.72</v>
      </c>
      <c r="FW207" s="17">
        <v>20.72</v>
      </c>
      <c r="FX207" s="17">
        <v>20.69</v>
      </c>
      <c r="FY207" s="17">
        <v>20.67</v>
      </c>
      <c r="FZ207" s="17">
        <v>20.74</v>
      </c>
      <c r="GA207" s="17">
        <v>20.71</v>
      </c>
      <c r="GB207" s="17">
        <v>20.71</v>
      </c>
      <c r="GC207" s="17">
        <v>20.71</v>
      </c>
      <c r="GD207" s="17">
        <v>20.7</v>
      </c>
      <c r="GE207" s="17">
        <v>20.68</v>
      </c>
      <c r="GF207" s="17">
        <v>20.65</v>
      </c>
      <c r="GG207" s="17">
        <v>20.59</v>
      </c>
      <c r="GH207" s="17">
        <v>20.53</v>
      </c>
      <c r="GI207" s="17">
        <v>20.57</v>
      </c>
      <c r="GJ207" s="17">
        <v>20.57</v>
      </c>
      <c r="GK207" s="17">
        <v>20.54</v>
      </c>
      <c r="GL207" s="17">
        <v>20.54</v>
      </c>
      <c r="GM207" s="17">
        <v>20.5</v>
      </c>
      <c r="GN207" s="17">
        <v>20.41</v>
      </c>
      <c r="GO207" s="17">
        <v>20.420000000000002</v>
      </c>
      <c r="GP207" s="17">
        <v>20.48</v>
      </c>
      <c r="GQ207" s="17">
        <v>20.46</v>
      </c>
      <c r="GR207" s="17">
        <v>20.52</v>
      </c>
      <c r="GS207" s="17">
        <v>20.5</v>
      </c>
      <c r="GT207" s="17">
        <v>20.440000000000001</v>
      </c>
      <c r="GU207" s="17">
        <v>20.46</v>
      </c>
      <c r="GV207" s="17">
        <v>20.37</v>
      </c>
      <c r="GW207" s="17">
        <v>20.420000000000002</v>
      </c>
      <c r="GX207" s="17">
        <v>20.39</v>
      </c>
      <c r="GY207" s="17">
        <v>20.420000000000002</v>
      </c>
      <c r="GZ207" s="17">
        <v>20.440000000000001</v>
      </c>
      <c r="HA207" s="17">
        <v>20.43</v>
      </c>
      <c r="HB207" s="17">
        <v>20.399999999999999</v>
      </c>
      <c r="HC207" s="17">
        <v>20.45</v>
      </c>
      <c r="HD207" s="17">
        <v>20.48</v>
      </c>
      <c r="HE207" s="17">
        <v>20.5</v>
      </c>
      <c r="HF207" s="17">
        <v>20.54</v>
      </c>
      <c r="HG207" s="17">
        <v>20.5</v>
      </c>
      <c r="HH207" s="17">
        <v>20.440000000000001</v>
      </c>
      <c r="HI207" s="17">
        <v>20.399999999999999</v>
      </c>
      <c r="HJ207" s="17">
        <v>20.38</v>
      </c>
      <c r="HK207" s="17">
        <v>20.39</v>
      </c>
      <c r="HL207" s="17">
        <v>20.39</v>
      </c>
      <c r="HM207" s="17">
        <v>20.37</v>
      </c>
      <c r="HN207" s="17">
        <v>20.399999999999999</v>
      </c>
      <c r="HO207" s="17">
        <v>20.39</v>
      </c>
      <c r="HP207" s="17">
        <v>20.399999999999999</v>
      </c>
      <c r="HQ207" s="17">
        <v>20.36</v>
      </c>
      <c r="HR207" s="17">
        <v>20.3</v>
      </c>
      <c r="HS207" s="17">
        <v>20.28</v>
      </c>
      <c r="HT207" s="17">
        <v>20.27</v>
      </c>
      <c r="HU207" s="17">
        <v>20.28</v>
      </c>
      <c r="HV207" s="17">
        <v>20.260000000000002</v>
      </c>
      <c r="HW207" s="17">
        <v>20.32</v>
      </c>
      <c r="HX207" s="17">
        <v>20.329999999999998</v>
      </c>
      <c r="HY207" s="17">
        <v>20.36</v>
      </c>
      <c r="HZ207" s="17">
        <v>20.39</v>
      </c>
      <c r="IA207" s="17">
        <v>20.38</v>
      </c>
      <c r="IB207" s="17">
        <v>20.38</v>
      </c>
      <c r="IC207" s="17">
        <v>20.3</v>
      </c>
      <c r="ID207" s="17">
        <v>20.25</v>
      </c>
      <c r="IE207" s="17">
        <v>20.260000000000002</v>
      </c>
      <c r="IF207" s="17">
        <v>20.3</v>
      </c>
      <c r="IG207" s="17">
        <v>20.25</v>
      </c>
      <c r="IH207" s="17">
        <v>20.23</v>
      </c>
      <c r="II207" s="17">
        <v>20.18</v>
      </c>
      <c r="IJ207" s="17">
        <v>20.16</v>
      </c>
      <c r="IK207" s="17">
        <v>20.18</v>
      </c>
      <c r="IL207" s="17">
        <v>20.23</v>
      </c>
      <c r="IM207" s="17">
        <v>20.3</v>
      </c>
      <c r="IN207" s="17">
        <v>20.350000000000001</v>
      </c>
      <c r="IO207" s="17">
        <v>20.399999999999999</v>
      </c>
      <c r="IP207" s="17">
        <v>20.420000000000002</v>
      </c>
      <c r="IQ207" s="17">
        <v>20.350000000000001</v>
      </c>
      <c r="IR207" s="17">
        <v>20.39</v>
      </c>
      <c r="IS207" s="17">
        <v>20.38</v>
      </c>
      <c r="IT207" s="17">
        <v>20.440000000000001</v>
      </c>
      <c r="IU207" s="17">
        <v>20.5</v>
      </c>
      <c r="IV207" s="17">
        <v>20.47</v>
      </c>
      <c r="IW207" s="17">
        <v>20.46</v>
      </c>
      <c r="IX207" s="17">
        <v>20.46</v>
      </c>
      <c r="IY207" s="17">
        <v>20.45</v>
      </c>
    </row>
    <row r="208" spans="1:259" x14ac:dyDescent="0.15">
      <c r="A208" s="17" t="s">
        <v>329</v>
      </c>
      <c r="B208" s="17" t="s">
        <v>330</v>
      </c>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c r="AA208" s="26"/>
      <c r="AB208" s="17"/>
      <c r="AC208" s="26"/>
      <c r="AD208" s="26"/>
      <c r="AE208" s="17"/>
      <c r="AF208" s="17"/>
      <c r="AG208" s="17"/>
      <c r="AH208" s="17"/>
      <c r="AI208" s="17"/>
      <c r="AJ208" s="17"/>
      <c r="AK208" s="17"/>
      <c r="AL208" s="17"/>
      <c r="AM208" s="17"/>
      <c r="AN208" s="17"/>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26"/>
      <c r="BK208" s="17"/>
      <c r="BL208" s="17"/>
      <c r="BM208" s="17"/>
      <c r="BN208" s="17"/>
      <c r="BO208" s="17"/>
      <c r="BP208" s="17"/>
      <c r="BQ208" s="17"/>
      <c r="BR208" s="17"/>
      <c r="BS208" s="17"/>
      <c r="BT208" s="17"/>
      <c r="BU208" s="17"/>
      <c r="BV208" s="17"/>
      <c r="BW208" s="17"/>
      <c r="BX208" s="26"/>
      <c r="BY208" s="26"/>
      <c r="BZ208" s="26"/>
      <c r="CA208" s="26"/>
      <c r="CB208" s="26"/>
      <c r="CC208" s="17"/>
      <c r="CD208" s="17"/>
      <c r="CE208" s="17"/>
      <c r="CF208" s="17"/>
      <c r="CG208" s="17"/>
      <c r="CH208" s="17"/>
      <c r="CI208" s="17"/>
      <c r="CJ208" s="26"/>
      <c r="CK208" s="17"/>
      <c r="CL208" s="17"/>
      <c r="CM208" s="17"/>
      <c r="CN208" s="17"/>
      <c r="CO208" s="17"/>
      <c r="CP208" s="17"/>
      <c r="CQ208" s="17"/>
      <c r="CR208" s="17"/>
      <c r="CS208" s="17"/>
      <c r="CT208" s="17"/>
      <c r="CU208" s="17"/>
      <c r="CV208" s="17"/>
      <c r="CW208" s="17"/>
      <c r="CX208" s="17"/>
      <c r="CY208" s="26"/>
      <c r="CZ208" s="26"/>
      <c r="DA208" s="26"/>
      <c r="DB208" s="17"/>
      <c r="DC208" s="17"/>
      <c r="DD208" s="17"/>
      <c r="DE208" s="17"/>
      <c r="DF208" s="17"/>
      <c r="DG208" s="17"/>
      <c r="DH208" s="26"/>
      <c r="DI208" s="17"/>
      <c r="DJ208" s="17"/>
      <c r="DK208" s="17"/>
      <c r="DL208" s="17"/>
      <c r="DM208" s="17">
        <v>15.96</v>
      </c>
      <c r="DN208" s="17">
        <v>16.010000000000002</v>
      </c>
      <c r="DO208" s="17">
        <v>15.97</v>
      </c>
      <c r="DP208" s="17">
        <v>15.97</v>
      </c>
      <c r="DQ208" s="17">
        <v>15.97</v>
      </c>
      <c r="DR208" s="17">
        <v>15.97</v>
      </c>
      <c r="DS208" s="17">
        <v>15.97</v>
      </c>
      <c r="DT208" s="17">
        <v>15.97</v>
      </c>
      <c r="DU208" s="17">
        <v>15.97</v>
      </c>
      <c r="DV208" s="17">
        <v>16.04</v>
      </c>
      <c r="DW208" s="17">
        <v>16.04</v>
      </c>
      <c r="DX208" s="17">
        <v>16</v>
      </c>
      <c r="DY208" s="17">
        <v>16.03</v>
      </c>
      <c r="DZ208" s="17">
        <v>16</v>
      </c>
      <c r="EA208" s="17">
        <v>16</v>
      </c>
      <c r="EB208" s="17">
        <v>16</v>
      </c>
      <c r="EC208" s="17">
        <v>16</v>
      </c>
      <c r="ED208" s="17">
        <v>15.98</v>
      </c>
      <c r="EE208" s="17">
        <v>15.99</v>
      </c>
      <c r="EF208" s="17">
        <v>16.02</v>
      </c>
      <c r="EG208" s="17">
        <v>15.99</v>
      </c>
      <c r="EH208" s="17">
        <v>15.99</v>
      </c>
      <c r="EI208" s="17">
        <v>15.99</v>
      </c>
      <c r="EJ208" s="17">
        <v>16.04</v>
      </c>
      <c r="EK208" s="17">
        <v>16.04</v>
      </c>
      <c r="EL208" s="17">
        <v>16.04</v>
      </c>
      <c r="EM208" s="17">
        <v>16.04</v>
      </c>
      <c r="EN208" s="17">
        <v>16</v>
      </c>
      <c r="EO208" s="17">
        <v>16.010000000000002</v>
      </c>
      <c r="EP208" s="17">
        <v>16.03</v>
      </c>
      <c r="EQ208" s="17">
        <v>16.03</v>
      </c>
      <c r="ER208" s="17">
        <v>16.04</v>
      </c>
      <c r="ES208" s="17">
        <v>16.03</v>
      </c>
      <c r="ET208" s="17">
        <v>16.02</v>
      </c>
      <c r="EU208" s="17">
        <v>16.03</v>
      </c>
      <c r="EV208" s="17">
        <v>16</v>
      </c>
      <c r="EW208" s="17">
        <v>16</v>
      </c>
      <c r="EX208" s="17">
        <v>16.010000000000002</v>
      </c>
      <c r="EY208" s="17">
        <v>16.010000000000002</v>
      </c>
      <c r="EZ208" s="17">
        <v>16.010000000000002</v>
      </c>
      <c r="FA208" s="17">
        <v>16.02</v>
      </c>
      <c r="FB208" s="17">
        <v>16.02</v>
      </c>
      <c r="FC208" s="17">
        <v>16.010000000000002</v>
      </c>
      <c r="FD208" s="17">
        <v>16.010000000000002</v>
      </c>
      <c r="FE208" s="17">
        <v>15.99</v>
      </c>
      <c r="FF208" s="17">
        <v>15.98</v>
      </c>
      <c r="FG208" s="17">
        <v>15.98</v>
      </c>
      <c r="FH208" s="17">
        <v>16</v>
      </c>
      <c r="FI208" s="17">
        <v>16</v>
      </c>
      <c r="FJ208" s="17">
        <v>16.02</v>
      </c>
      <c r="FK208" s="17">
        <v>16.02</v>
      </c>
      <c r="FL208" s="17">
        <v>16.02</v>
      </c>
      <c r="FM208" s="17">
        <v>16</v>
      </c>
      <c r="FN208" s="17">
        <v>16</v>
      </c>
      <c r="FO208" s="17">
        <v>16</v>
      </c>
      <c r="FP208" s="17">
        <v>15.98</v>
      </c>
      <c r="FQ208" s="17">
        <v>15.98</v>
      </c>
      <c r="FR208" s="17">
        <v>15.95</v>
      </c>
      <c r="FS208" s="17">
        <v>15.95</v>
      </c>
      <c r="FT208" s="17">
        <v>15.96</v>
      </c>
      <c r="FU208" s="17">
        <v>15.97</v>
      </c>
      <c r="FV208" s="17">
        <v>15.96</v>
      </c>
      <c r="FW208" s="17">
        <v>15.96</v>
      </c>
      <c r="FX208" s="17">
        <v>15.99</v>
      </c>
      <c r="FY208" s="17">
        <v>15.99</v>
      </c>
      <c r="FZ208" s="17">
        <v>16.010000000000002</v>
      </c>
      <c r="GA208" s="17">
        <v>16.010000000000002</v>
      </c>
      <c r="GB208" s="17">
        <v>16.010000000000002</v>
      </c>
      <c r="GC208" s="17">
        <v>15.98</v>
      </c>
      <c r="GD208" s="17">
        <v>15.98</v>
      </c>
      <c r="GE208" s="17">
        <v>15.98</v>
      </c>
      <c r="GF208" s="17">
        <v>15.99</v>
      </c>
      <c r="GG208" s="17">
        <v>15.98</v>
      </c>
      <c r="GH208" s="17">
        <v>15.98</v>
      </c>
      <c r="GI208" s="17">
        <v>15.96</v>
      </c>
      <c r="GJ208" s="17">
        <v>15.97</v>
      </c>
      <c r="GK208" s="17">
        <v>15.96</v>
      </c>
      <c r="GL208" s="17">
        <v>15.96</v>
      </c>
      <c r="GM208" s="17">
        <v>15.96</v>
      </c>
      <c r="GN208" s="17">
        <v>15.97</v>
      </c>
      <c r="GO208" s="17">
        <v>15.95</v>
      </c>
      <c r="GP208" s="17">
        <v>15.95</v>
      </c>
      <c r="GQ208" s="17">
        <v>15.97</v>
      </c>
      <c r="GR208" s="17">
        <v>15.96</v>
      </c>
      <c r="GS208" s="17">
        <v>15.95</v>
      </c>
      <c r="GT208" s="17">
        <v>15.95</v>
      </c>
      <c r="GU208" s="17">
        <v>15.93</v>
      </c>
      <c r="GV208" s="17">
        <v>16</v>
      </c>
      <c r="GW208" s="17">
        <v>15.92</v>
      </c>
      <c r="GX208" s="17">
        <v>15.95</v>
      </c>
      <c r="GY208" s="17">
        <v>16.07</v>
      </c>
      <c r="GZ208" s="17">
        <v>16.059999999999999</v>
      </c>
      <c r="HA208" s="17">
        <v>16.04</v>
      </c>
      <c r="HB208" s="17">
        <v>16.010000000000002</v>
      </c>
      <c r="HC208" s="17">
        <v>16.010000000000002</v>
      </c>
      <c r="HD208" s="17">
        <v>15.99</v>
      </c>
      <c r="HE208" s="17">
        <v>16.05</v>
      </c>
      <c r="HF208" s="17">
        <v>16</v>
      </c>
      <c r="HG208" s="17">
        <v>15.99</v>
      </c>
      <c r="HH208" s="17">
        <v>15.99</v>
      </c>
      <c r="HI208" s="17">
        <v>15.99</v>
      </c>
      <c r="HJ208" s="17">
        <v>16.010000000000002</v>
      </c>
      <c r="HK208" s="17">
        <v>15.99</v>
      </c>
      <c r="HL208" s="17">
        <v>15.99</v>
      </c>
      <c r="HM208" s="17">
        <v>15.99</v>
      </c>
      <c r="HN208" s="17">
        <v>15.99</v>
      </c>
      <c r="HO208" s="17">
        <v>15.99</v>
      </c>
      <c r="HP208" s="17">
        <v>15.99</v>
      </c>
      <c r="HQ208" s="17">
        <v>15.99</v>
      </c>
      <c r="HR208" s="17">
        <v>15.98</v>
      </c>
      <c r="HS208" s="17">
        <v>15.98</v>
      </c>
      <c r="HT208" s="17">
        <v>15.97</v>
      </c>
      <c r="HU208" s="17">
        <v>15.98</v>
      </c>
      <c r="HV208" s="17">
        <v>15.99</v>
      </c>
      <c r="HW208" s="17">
        <v>15.96</v>
      </c>
      <c r="HX208" s="17">
        <v>15.98</v>
      </c>
      <c r="HY208" s="17">
        <v>15.98</v>
      </c>
      <c r="HZ208" s="17">
        <v>15.98</v>
      </c>
      <c r="IA208" s="17">
        <v>15.96</v>
      </c>
      <c r="IB208" s="17">
        <v>15.96</v>
      </c>
      <c r="IC208" s="17">
        <v>16</v>
      </c>
      <c r="ID208" s="17">
        <v>16</v>
      </c>
      <c r="IE208" s="17">
        <v>15.96</v>
      </c>
      <c r="IF208" s="17">
        <v>15.96</v>
      </c>
      <c r="IG208" s="17">
        <v>16</v>
      </c>
      <c r="IH208" s="17">
        <v>16</v>
      </c>
      <c r="II208" s="17">
        <v>15.97</v>
      </c>
      <c r="IJ208" s="17">
        <v>15.97</v>
      </c>
      <c r="IK208" s="17">
        <v>15.97</v>
      </c>
      <c r="IL208" s="17">
        <v>15.97</v>
      </c>
      <c r="IM208" s="17">
        <v>15.97</v>
      </c>
      <c r="IN208" s="17">
        <v>15.97</v>
      </c>
      <c r="IO208" s="17">
        <v>15.96</v>
      </c>
      <c r="IP208" s="17">
        <v>15.96</v>
      </c>
      <c r="IQ208" s="17">
        <v>15.95</v>
      </c>
      <c r="IR208" s="17">
        <v>16</v>
      </c>
      <c r="IS208" s="17">
        <v>16.010000000000002</v>
      </c>
      <c r="IT208" s="17">
        <v>16.010000000000002</v>
      </c>
      <c r="IU208" s="17">
        <v>16.05</v>
      </c>
      <c r="IV208" s="17">
        <v>16.07</v>
      </c>
      <c r="IW208" s="17">
        <v>16.05</v>
      </c>
      <c r="IX208" s="17">
        <v>16.010000000000002</v>
      </c>
      <c r="IY208" s="17">
        <v>16.04</v>
      </c>
    </row>
    <row r="209" spans="1:259" x14ac:dyDescent="0.15">
      <c r="A209" s="17" t="s">
        <v>544</v>
      </c>
      <c r="B209" s="17" t="s">
        <v>545</v>
      </c>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c r="AA209" s="26"/>
      <c r="AB209" s="17"/>
      <c r="AC209" s="26"/>
      <c r="AD209" s="26"/>
      <c r="AE209" s="17"/>
      <c r="AF209" s="17"/>
      <c r="AG209" s="17"/>
      <c r="AH209" s="17"/>
      <c r="AI209" s="17"/>
      <c r="AJ209" s="17"/>
      <c r="AK209" s="17"/>
      <c r="AL209" s="17"/>
      <c r="AM209" s="17"/>
      <c r="AN209" s="17"/>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26"/>
      <c r="BK209" s="17"/>
      <c r="BL209" s="17"/>
      <c r="BM209" s="17"/>
      <c r="BN209" s="17"/>
      <c r="BO209" s="17"/>
      <c r="BP209" s="17"/>
      <c r="BQ209" s="17"/>
      <c r="BR209" s="17"/>
      <c r="BS209" s="17"/>
      <c r="BT209" s="17"/>
      <c r="BU209" s="17"/>
      <c r="BV209" s="17"/>
      <c r="BW209" s="17"/>
      <c r="BX209" s="26"/>
      <c r="BY209" s="26"/>
      <c r="BZ209" s="26"/>
      <c r="CA209" s="26"/>
      <c r="CB209" s="26"/>
      <c r="CC209" s="17"/>
      <c r="CD209" s="17"/>
      <c r="CE209" s="17"/>
      <c r="CF209" s="17"/>
      <c r="CG209" s="17"/>
      <c r="CH209" s="17"/>
      <c r="CI209" s="17"/>
      <c r="CJ209" s="26"/>
      <c r="CK209" s="17"/>
      <c r="CL209" s="17"/>
      <c r="CM209" s="17"/>
      <c r="CN209" s="17"/>
      <c r="CO209" s="17"/>
      <c r="CP209" s="17"/>
      <c r="CQ209" s="17"/>
      <c r="CR209" s="17"/>
      <c r="CS209" s="17"/>
      <c r="CT209" s="17"/>
      <c r="CU209" s="17"/>
      <c r="CV209" s="17"/>
      <c r="CW209" s="17"/>
      <c r="CX209" s="17"/>
      <c r="CY209" s="26"/>
      <c r="CZ209" s="26"/>
      <c r="DA209" s="26"/>
      <c r="DB209" s="17"/>
      <c r="DC209" s="17"/>
      <c r="DD209" s="17"/>
      <c r="DE209" s="17"/>
      <c r="DF209" s="17"/>
      <c r="DG209" s="17"/>
      <c r="DH209" s="26"/>
      <c r="DI209" s="17"/>
      <c r="DJ209" s="17"/>
      <c r="DK209" s="17"/>
      <c r="DL209" s="17"/>
      <c r="DM209" s="17">
        <v>5.26</v>
      </c>
      <c r="DN209" s="17">
        <v>5.26</v>
      </c>
      <c r="DO209" s="17">
        <v>5.26</v>
      </c>
      <c r="DP209" s="17">
        <v>5.28</v>
      </c>
      <c r="DQ209" s="17">
        <v>5.3</v>
      </c>
      <c r="DR209" s="17">
        <v>5.32</v>
      </c>
      <c r="DS209" s="17">
        <v>5.35</v>
      </c>
      <c r="DT209" s="17">
        <v>5.38</v>
      </c>
      <c r="DU209" s="17">
        <v>5.38</v>
      </c>
      <c r="DV209" s="17">
        <v>5.44</v>
      </c>
      <c r="DW209" s="17">
        <v>5.41</v>
      </c>
      <c r="DX209" s="17">
        <v>5.4</v>
      </c>
      <c r="DY209" s="17">
        <v>5.39</v>
      </c>
      <c r="DZ209" s="17">
        <v>5.38</v>
      </c>
      <c r="EA209" s="17">
        <v>5.38</v>
      </c>
      <c r="EB209" s="17">
        <v>5.39</v>
      </c>
      <c r="EC209" s="17">
        <v>5.39</v>
      </c>
      <c r="ED209" s="17">
        <v>5.38</v>
      </c>
      <c r="EE209" s="17">
        <v>5.38</v>
      </c>
      <c r="EF209" s="17">
        <v>5.39</v>
      </c>
      <c r="EG209" s="17">
        <v>5.38</v>
      </c>
      <c r="EH209" s="17">
        <v>5.38</v>
      </c>
      <c r="EI209" s="17">
        <v>5.38</v>
      </c>
      <c r="EJ209" s="17">
        <v>5.36</v>
      </c>
      <c r="EK209" s="17">
        <v>5.36</v>
      </c>
      <c r="EL209" s="17">
        <v>5.37</v>
      </c>
      <c r="EM209" s="17">
        <v>5.37</v>
      </c>
      <c r="EN209" s="17">
        <v>5.36</v>
      </c>
      <c r="EO209" s="17">
        <v>5.37</v>
      </c>
      <c r="EP209" s="17">
        <v>5.39</v>
      </c>
      <c r="EQ209" s="17">
        <v>5.39</v>
      </c>
      <c r="ER209" s="17">
        <v>5.41</v>
      </c>
      <c r="ES209" s="17">
        <v>5.41</v>
      </c>
      <c r="ET209" s="17">
        <v>5.39</v>
      </c>
      <c r="EU209" s="17">
        <v>5.4</v>
      </c>
      <c r="EV209" s="17">
        <v>5.41</v>
      </c>
      <c r="EW209" s="17">
        <v>5.43</v>
      </c>
      <c r="EX209" s="17">
        <v>5.43</v>
      </c>
      <c r="EY209" s="17">
        <v>5.41</v>
      </c>
      <c r="EZ209" s="17">
        <v>5.4</v>
      </c>
      <c r="FA209" s="17">
        <v>5.41</v>
      </c>
      <c r="FB209" s="17">
        <v>5.4</v>
      </c>
      <c r="FC209" s="17">
        <v>5.41</v>
      </c>
      <c r="FD209" s="17">
        <v>5.4</v>
      </c>
      <c r="FE209" s="17">
        <v>5.4</v>
      </c>
      <c r="FF209" s="17">
        <v>5.4</v>
      </c>
      <c r="FG209" s="17">
        <v>5.41</v>
      </c>
      <c r="FH209" s="17">
        <v>5.41</v>
      </c>
      <c r="FI209" s="17">
        <v>5.41</v>
      </c>
      <c r="FJ209" s="17">
        <v>5.41</v>
      </c>
      <c r="FK209" s="17">
        <v>5.4</v>
      </c>
      <c r="FL209" s="17">
        <v>5.41</v>
      </c>
      <c r="FM209" s="17">
        <v>5.41</v>
      </c>
      <c r="FN209" s="17">
        <v>5.4</v>
      </c>
      <c r="FO209" s="17">
        <v>5.4</v>
      </c>
      <c r="FP209" s="17">
        <v>5.41</v>
      </c>
      <c r="FQ209" s="17">
        <v>5.4</v>
      </c>
      <c r="FR209" s="17">
        <v>5.4</v>
      </c>
      <c r="FS209" s="17">
        <v>5.4</v>
      </c>
      <c r="FT209" s="17">
        <v>5.39</v>
      </c>
      <c r="FU209" s="17">
        <v>5.4</v>
      </c>
      <c r="FV209" s="17">
        <v>5.39</v>
      </c>
      <c r="FW209" s="17">
        <v>5.4</v>
      </c>
      <c r="FX209" s="17">
        <v>5.41</v>
      </c>
      <c r="FY209" s="17">
        <v>5.42</v>
      </c>
      <c r="FZ209" s="17">
        <v>5.41</v>
      </c>
      <c r="GA209" s="17">
        <v>5.41</v>
      </c>
      <c r="GB209" s="17">
        <v>5.42</v>
      </c>
      <c r="GC209" s="17">
        <v>5.41</v>
      </c>
      <c r="GD209" s="17">
        <v>5.42</v>
      </c>
      <c r="GE209" s="17">
        <v>5.41</v>
      </c>
      <c r="GF209" s="17">
        <v>5.41</v>
      </c>
      <c r="GG209" s="17">
        <v>5.4</v>
      </c>
      <c r="GH209" s="17">
        <v>5.39</v>
      </c>
      <c r="GI209" s="17">
        <v>5.39</v>
      </c>
      <c r="GJ209" s="17">
        <v>5.39</v>
      </c>
      <c r="GK209" s="17">
        <v>5.4</v>
      </c>
      <c r="GL209" s="17">
        <v>5.38</v>
      </c>
      <c r="GM209" s="17">
        <v>5.38</v>
      </c>
      <c r="GN209" s="17">
        <v>5.39</v>
      </c>
      <c r="GO209" s="17">
        <v>5.38</v>
      </c>
      <c r="GP209" s="17">
        <v>5.39</v>
      </c>
      <c r="GQ209" s="17">
        <v>5.38</v>
      </c>
      <c r="GR209" s="17">
        <v>5.39</v>
      </c>
      <c r="GS209" s="17">
        <v>5.38</v>
      </c>
      <c r="GT209" s="17">
        <v>5.38</v>
      </c>
      <c r="GU209" s="17">
        <v>5.38</v>
      </c>
      <c r="GV209" s="17">
        <v>5.38</v>
      </c>
      <c r="GW209" s="17">
        <v>5.39</v>
      </c>
      <c r="GX209" s="17">
        <v>5.38</v>
      </c>
      <c r="GY209" s="17">
        <v>5.39</v>
      </c>
      <c r="GZ209" s="17">
        <v>5.38</v>
      </c>
      <c r="HA209" s="17">
        <v>5.39</v>
      </c>
      <c r="HB209" s="17">
        <v>5.38</v>
      </c>
      <c r="HC209" s="17">
        <v>5.39</v>
      </c>
      <c r="HD209" s="17">
        <v>5.39</v>
      </c>
      <c r="HE209" s="17">
        <v>5.4</v>
      </c>
      <c r="HF209" s="17">
        <v>5.39</v>
      </c>
      <c r="HG209" s="17">
        <v>5.38</v>
      </c>
      <c r="HH209" s="17">
        <v>5.38</v>
      </c>
      <c r="HI209" s="17">
        <v>5.37</v>
      </c>
      <c r="HJ209" s="17">
        <v>5.37</v>
      </c>
      <c r="HK209" s="17">
        <v>5.37</v>
      </c>
      <c r="HL209" s="17">
        <v>5.36</v>
      </c>
      <c r="HM209" s="17">
        <v>5.37</v>
      </c>
      <c r="HN209" s="17">
        <v>5.37</v>
      </c>
      <c r="HO209" s="17">
        <v>5.38</v>
      </c>
      <c r="HP209" s="17">
        <v>5.37</v>
      </c>
      <c r="HQ209" s="17">
        <v>5.37</v>
      </c>
      <c r="HR209" s="17">
        <v>5.38</v>
      </c>
      <c r="HS209" s="17">
        <v>5.38</v>
      </c>
      <c r="HT209" s="17">
        <v>5.37</v>
      </c>
      <c r="HU209" s="17">
        <v>5.38</v>
      </c>
      <c r="HV209" s="17">
        <v>5.38</v>
      </c>
      <c r="HW209" s="17">
        <v>5.39</v>
      </c>
      <c r="HX209" s="17">
        <v>5.39</v>
      </c>
      <c r="HY209" s="17">
        <v>5.38</v>
      </c>
      <c r="HZ209" s="17">
        <v>5.38</v>
      </c>
      <c r="IA209" s="17">
        <v>5.37</v>
      </c>
      <c r="IB209" s="17">
        <v>5.38</v>
      </c>
      <c r="IC209" s="17">
        <v>5.37</v>
      </c>
      <c r="ID209" s="17">
        <v>5.36</v>
      </c>
      <c r="IE209" s="17">
        <v>5.38</v>
      </c>
      <c r="IF209" s="17">
        <v>5.38</v>
      </c>
      <c r="IG209" s="17">
        <v>5.36</v>
      </c>
      <c r="IH209" s="17">
        <v>5.37</v>
      </c>
      <c r="II209" s="17">
        <v>5.36</v>
      </c>
      <c r="IJ209" s="17">
        <v>5.37</v>
      </c>
      <c r="IK209" s="17">
        <v>5.37</v>
      </c>
      <c r="IL209" s="17">
        <v>5.36</v>
      </c>
      <c r="IM209" s="17">
        <v>5.36</v>
      </c>
      <c r="IN209" s="17">
        <v>5.36</v>
      </c>
      <c r="IO209" s="17">
        <v>5.37</v>
      </c>
      <c r="IP209" s="17">
        <v>5.39</v>
      </c>
      <c r="IQ209" s="17">
        <v>5.39</v>
      </c>
      <c r="IR209" s="17">
        <v>5.38</v>
      </c>
      <c r="IS209" s="17">
        <v>5.38</v>
      </c>
      <c r="IT209" s="17">
        <v>5.38</v>
      </c>
      <c r="IU209" s="17">
        <v>5.38</v>
      </c>
      <c r="IV209" s="17">
        <v>5.37</v>
      </c>
      <c r="IW209" s="17">
        <v>5.36</v>
      </c>
      <c r="IX209" s="17">
        <v>5.37</v>
      </c>
      <c r="IY209" s="17">
        <v>5.37</v>
      </c>
    </row>
    <row r="210" spans="1:259" x14ac:dyDescent="0.15">
      <c r="A210" s="17" t="s">
        <v>1054</v>
      </c>
      <c r="B210" s="17" t="s">
        <v>1055</v>
      </c>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c r="AA210" s="26"/>
      <c r="AB210" s="17"/>
      <c r="AC210" s="26"/>
      <c r="AD210" s="26"/>
      <c r="AE210" s="17"/>
      <c r="AF210" s="17"/>
      <c r="AG210" s="17"/>
      <c r="AH210" s="17"/>
      <c r="AI210" s="17"/>
      <c r="AJ210" s="17"/>
      <c r="AK210" s="17"/>
      <c r="AL210" s="17"/>
      <c r="AM210" s="17"/>
      <c r="AN210" s="17"/>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26"/>
      <c r="BK210" s="17"/>
      <c r="BL210" s="17"/>
      <c r="BM210" s="17"/>
      <c r="BN210" s="17"/>
      <c r="BO210" s="17"/>
      <c r="BP210" s="17"/>
      <c r="BQ210" s="17"/>
      <c r="BR210" s="17"/>
      <c r="BS210" s="17"/>
      <c r="BT210" s="17"/>
      <c r="BU210" s="17"/>
      <c r="BV210" s="17"/>
      <c r="BW210" s="17"/>
      <c r="BX210" s="26"/>
      <c r="BY210" s="26"/>
      <c r="BZ210" s="26"/>
      <c r="CA210" s="26"/>
      <c r="CB210" s="26"/>
      <c r="CC210" s="17"/>
      <c r="CD210" s="17"/>
      <c r="CE210" s="17"/>
      <c r="CF210" s="17"/>
      <c r="CG210" s="17"/>
      <c r="CH210" s="17"/>
      <c r="CI210" s="17"/>
      <c r="CJ210" s="26"/>
      <c r="CK210" s="17"/>
      <c r="CL210" s="17"/>
      <c r="CM210" s="17"/>
      <c r="CN210" s="17"/>
      <c r="CO210" s="17"/>
      <c r="CP210" s="17"/>
      <c r="CQ210" s="17"/>
      <c r="CR210" s="17"/>
      <c r="CS210" s="17"/>
      <c r="CT210" s="17"/>
      <c r="CU210" s="17"/>
      <c r="CV210" s="17"/>
      <c r="CW210" s="17"/>
      <c r="CX210" s="17"/>
      <c r="CY210" s="26"/>
      <c r="CZ210" s="26"/>
      <c r="DA210" s="26"/>
      <c r="DB210" s="17"/>
      <c r="DC210" s="17"/>
      <c r="DD210" s="17"/>
      <c r="DE210" s="17"/>
      <c r="DF210" s="17"/>
      <c r="DG210" s="17"/>
      <c r="DH210" s="26"/>
      <c r="DI210" s="17"/>
      <c r="DJ210" s="17"/>
      <c r="DK210" s="17"/>
      <c r="DL210" s="17"/>
      <c r="DM210" s="17">
        <v>8.0500000000000007</v>
      </c>
      <c r="DN210" s="17">
        <v>8.0399999999999991</v>
      </c>
      <c r="DO210" s="17">
        <v>8.0399999999999991</v>
      </c>
      <c r="DP210" s="17">
        <v>8.0399999999999991</v>
      </c>
      <c r="DQ210" s="17">
        <v>8.0399999999999991</v>
      </c>
      <c r="DR210" s="17">
        <v>8.0299999999999994</v>
      </c>
      <c r="DS210" s="17">
        <v>8.0299999999999994</v>
      </c>
      <c r="DT210" s="17">
        <v>8.0399999999999991</v>
      </c>
      <c r="DU210" s="17">
        <v>8.0299999999999994</v>
      </c>
      <c r="DV210" s="17">
        <v>8.0399999999999991</v>
      </c>
      <c r="DW210" s="17">
        <v>8.0299999999999994</v>
      </c>
      <c r="DX210" s="17">
        <v>8.0399999999999991</v>
      </c>
      <c r="DY210" s="17">
        <v>8.0399999999999991</v>
      </c>
      <c r="DZ210" s="17">
        <v>8.0299999999999994</v>
      </c>
      <c r="EA210" s="17">
        <v>8.0299999999999994</v>
      </c>
      <c r="EB210" s="17">
        <v>8.0299999999999994</v>
      </c>
      <c r="EC210" s="17">
        <v>8.0299999999999994</v>
      </c>
      <c r="ED210" s="17">
        <v>8.0399999999999991</v>
      </c>
      <c r="EE210" s="17">
        <v>8.02</v>
      </c>
      <c r="EF210" s="17">
        <v>8.0299999999999994</v>
      </c>
      <c r="EG210" s="17">
        <v>8.02</v>
      </c>
      <c r="EH210" s="17">
        <v>8.02</v>
      </c>
      <c r="EI210" s="17">
        <v>8.02</v>
      </c>
      <c r="EJ210" s="17">
        <v>8.02</v>
      </c>
      <c r="EK210" s="17">
        <v>8.0399999999999991</v>
      </c>
      <c r="EL210" s="17">
        <v>8.0299999999999994</v>
      </c>
      <c r="EM210" s="17">
        <v>8.0299999999999994</v>
      </c>
      <c r="EN210" s="17">
        <v>8.0299999999999994</v>
      </c>
      <c r="EO210" s="17">
        <v>8.0299999999999994</v>
      </c>
      <c r="EP210" s="17">
        <v>8.0299999999999994</v>
      </c>
      <c r="EQ210" s="17">
        <v>8.0500000000000007</v>
      </c>
      <c r="ER210" s="17">
        <v>8.0399999999999991</v>
      </c>
      <c r="ES210" s="17">
        <v>8.0399999999999991</v>
      </c>
      <c r="ET210" s="17">
        <v>8.0500000000000007</v>
      </c>
      <c r="EU210" s="17">
        <v>8.0500000000000007</v>
      </c>
      <c r="EV210" s="17">
        <v>8.0399999999999991</v>
      </c>
      <c r="EW210" s="17">
        <v>8.0399999999999991</v>
      </c>
      <c r="EX210" s="17">
        <v>8.0500000000000007</v>
      </c>
      <c r="EY210" s="17">
        <v>8.0500000000000007</v>
      </c>
      <c r="EZ210" s="17">
        <v>8.0399999999999991</v>
      </c>
      <c r="FA210" s="17">
        <v>8.0299999999999994</v>
      </c>
      <c r="FB210" s="17">
        <v>8.0299999999999994</v>
      </c>
      <c r="FC210" s="17">
        <v>8.0399999999999991</v>
      </c>
      <c r="FD210" s="17">
        <v>8.0299999999999994</v>
      </c>
      <c r="FE210" s="17">
        <v>8.0299999999999994</v>
      </c>
      <c r="FF210" s="17">
        <v>8.0299999999999994</v>
      </c>
      <c r="FG210" s="17">
        <v>8.0299999999999994</v>
      </c>
      <c r="FH210" s="17">
        <v>8.0299999999999994</v>
      </c>
      <c r="FI210" s="17">
        <v>8.0299999999999994</v>
      </c>
      <c r="FJ210" s="17">
        <v>8.0399999999999991</v>
      </c>
      <c r="FK210" s="17">
        <v>8.0299999999999994</v>
      </c>
      <c r="FL210" s="17">
        <v>8.0399999999999991</v>
      </c>
      <c r="FM210" s="17">
        <v>8.0299999999999994</v>
      </c>
      <c r="FN210" s="17">
        <v>8.0299999999999994</v>
      </c>
      <c r="FO210" s="17">
        <v>8.0299999999999994</v>
      </c>
      <c r="FP210" s="17">
        <v>8.0299999999999994</v>
      </c>
      <c r="FQ210" s="17">
        <v>8.0299999999999994</v>
      </c>
      <c r="FR210" s="17">
        <v>8.0399999999999991</v>
      </c>
      <c r="FS210" s="17">
        <v>8.0399999999999991</v>
      </c>
      <c r="FT210" s="17">
        <v>8.0399999999999991</v>
      </c>
      <c r="FU210" s="17">
        <v>8.0299999999999994</v>
      </c>
      <c r="FV210" s="17">
        <v>8.0299999999999994</v>
      </c>
      <c r="FW210" s="17">
        <v>8.0399999999999991</v>
      </c>
      <c r="FX210" s="17">
        <v>8.0399999999999991</v>
      </c>
      <c r="FY210" s="17">
        <v>8.0399999999999991</v>
      </c>
      <c r="FZ210" s="17">
        <v>8.0399999999999991</v>
      </c>
      <c r="GA210" s="17">
        <v>8.0500000000000007</v>
      </c>
      <c r="GB210" s="17">
        <v>8.0399999999999991</v>
      </c>
      <c r="GC210" s="17">
        <v>8.0399999999999991</v>
      </c>
      <c r="GD210" s="17">
        <v>8.0399999999999991</v>
      </c>
      <c r="GE210" s="17">
        <v>8.0500000000000007</v>
      </c>
      <c r="GF210" s="17">
        <v>8.0399999999999991</v>
      </c>
      <c r="GG210" s="17">
        <v>8.0399999999999991</v>
      </c>
      <c r="GH210" s="17">
        <v>8.0399999999999991</v>
      </c>
      <c r="GI210" s="17">
        <v>8.0399999999999991</v>
      </c>
      <c r="GJ210" s="17">
        <v>8.0299999999999994</v>
      </c>
      <c r="GK210" s="17">
        <v>8.0299999999999994</v>
      </c>
      <c r="GL210" s="17">
        <v>8.0299999999999994</v>
      </c>
      <c r="GM210" s="17">
        <v>8.0299999999999994</v>
      </c>
      <c r="GN210" s="17">
        <v>8.0299999999999994</v>
      </c>
      <c r="GO210" s="17">
        <v>8.0399999999999991</v>
      </c>
      <c r="GP210" s="17">
        <v>8.0500000000000007</v>
      </c>
      <c r="GQ210" s="17">
        <v>8.07</v>
      </c>
      <c r="GR210" s="17">
        <v>8.07</v>
      </c>
      <c r="GS210" s="17">
        <v>8.07</v>
      </c>
      <c r="GT210" s="17">
        <v>8.08</v>
      </c>
      <c r="GU210" s="17">
        <v>8.07</v>
      </c>
      <c r="GV210" s="17">
        <v>8.07</v>
      </c>
      <c r="GW210" s="17">
        <v>8.08</v>
      </c>
      <c r="GX210" s="17">
        <v>8.08</v>
      </c>
      <c r="GY210" s="17">
        <v>8.08</v>
      </c>
      <c r="GZ210" s="17">
        <v>8.09</v>
      </c>
      <c r="HA210" s="17">
        <v>8.08</v>
      </c>
      <c r="HB210" s="17">
        <v>8.07</v>
      </c>
      <c r="HC210" s="17">
        <v>8.08</v>
      </c>
      <c r="HD210" s="17">
        <v>8.07</v>
      </c>
      <c r="HE210" s="17">
        <v>8.06</v>
      </c>
      <c r="HF210" s="17">
        <v>8.07</v>
      </c>
      <c r="HG210" s="17">
        <v>8.07</v>
      </c>
      <c r="HH210" s="17">
        <v>8.06</v>
      </c>
      <c r="HI210" s="17">
        <v>8.07</v>
      </c>
      <c r="HJ210" s="17">
        <v>8.06</v>
      </c>
      <c r="HK210" s="17">
        <v>8.07</v>
      </c>
      <c r="HL210" s="17">
        <v>8.07</v>
      </c>
      <c r="HM210" s="17">
        <v>8.07</v>
      </c>
      <c r="HN210" s="17">
        <v>8.07</v>
      </c>
      <c r="HO210" s="17">
        <v>8.06</v>
      </c>
      <c r="HP210" s="17">
        <v>8.06</v>
      </c>
      <c r="HQ210" s="17">
        <v>8.06</v>
      </c>
      <c r="HR210" s="17">
        <v>8.07</v>
      </c>
      <c r="HS210" s="17">
        <v>8.06</v>
      </c>
      <c r="HT210" s="17">
        <v>8.06</v>
      </c>
      <c r="HU210" s="17">
        <v>8.06</v>
      </c>
      <c r="HV210" s="17">
        <v>8.06</v>
      </c>
      <c r="HW210" s="17">
        <v>8.07</v>
      </c>
      <c r="HX210" s="17">
        <v>8.07</v>
      </c>
      <c r="HY210" s="17">
        <v>8.07</v>
      </c>
      <c r="HZ210" s="17">
        <v>8.07</v>
      </c>
      <c r="IA210" s="17">
        <v>8.08</v>
      </c>
      <c r="IB210" s="17">
        <v>8.08</v>
      </c>
      <c r="IC210" s="17">
        <v>8.07</v>
      </c>
      <c r="ID210" s="17">
        <v>8.07</v>
      </c>
      <c r="IE210" s="17">
        <v>8.07</v>
      </c>
      <c r="IF210" s="17">
        <v>8.07</v>
      </c>
      <c r="IG210" s="17">
        <v>8.07</v>
      </c>
      <c r="IH210" s="17">
        <v>8.06</v>
      </c>
      <c r="II210" s="17">
        <v>8.06</v>
      </c>
      <c r="IJ210" s="17">
        <v>8.06</v>
      </c>
      <c r="IK210" s="17">
        <v>8.07</v>
      </c>
      <c r="IL210" s="17">
        <v>8.06</v>
      </c>
      <c r="IM210" s="17">
        <v>8.07</v>
      </c>
      <c r="IN210" s="17">
        <v>8.06</v>
      </c>
      <c r="IO210" s="17">
        <v>8.06</v>
      </c>
      <c r="IP210" s="17">
        <v>8.06</v>
      </c>
      <c r="IQ210" s="17">
        <v>8.06</v>
      </c>
      <c r="IR210" s="17">
        <v>8.06</v>
      </c>
      <c r="IS210" s="17">
        <v>8.07</v>
      </c>
      <c r="IT210" s="17">
        <v>8.07</v>
      </c>
      <c r="IU210" s="17">
        <v>8.07</v>
      </c>
      <c r="IV210" s="17">
        <v>8.07</v>
      </c>
      <c r="IW210" s="17">
        <v>8.07</v>
      </c>
      <c r="IX210" s="17">
        <v>8.07</v>
      </c>
      <c r="IY210" s="17">
        <v>8.07</v>
      </c>
    </row>
    <row r="211" spans="1:259" x14ac:dyDescent="0.15">
      <c r="A211" s="17" t="s">
        <v>790</v>
      </c>
      <c r="B211" s="17" t="s">
        <v>791</v>
      </c>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c r="AA211" s="26"/>
      <c r="AB211" s="17"/>
      <c r="AC211" s="26"/>
      <c r="AD211" s="26"/>
      <c r="AE211" s="17"/>
      <c r="AF211" s="17"/>
      <c r="AG211" s="17"/>
      <c r="AH211" s="17"/>
      <c r="AI211" s="17"/>
      <c r="AJ211" s="17"/>
      <c r="AK211" s="17"/>
      <c r="AL211" s="17"/>
      <c r="AM211" s="17"/>
      <c r="AN211" s="17"/>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26"/>
      <c r="BK211" s="17"/>
      <c r="BL211" s="17"/>
      <c r="BM211" s="17"/>
      <c r="BN211" s="17"/>
      <c r="BO211" s="17"/>
      <c r="BP211" s="17"/>
      <c r="BQ211" s="17"/>
      <c r="BR211" s="17"/>
      <c r="BS211" s="17"/>
      <c r="BT211" s="17"/>
      <c r="BU211" s="17"/>
      <c r="BV211" s="17"/>
      <c r="BW211" s="17"/>
      <c r="BX211" s="26"/>
      <c r="BY211" s="26"/>
      <c r="BZ211" s="26"/>
      <c r="CA211" s="26"/>
      <c r="CB211" s="26"/>
      <c r="CC211" s="17"/>
      <c r="CD211" s="17"/>
      <c r="CE211" s="17"/>
      <c r="CF211" s="17"/>
      <c r="CG211" s="17"/>
      <c r="CH211" s="17"/>
      <c r="CI211" s="17"/>
      <c r="CJ211" s="26"/>
      <c r="CK211" s="17"/>
      <c r="CL211" s="17"/>
      <c r="CM211" s="17"/>
      <c r="CN211" s="17"/>
      <c r="CO211" s="17"/>
      <c r="CP211" s="17"/>
      <c r="CQ211" s="17"/>
      <c r="CR211" s="17"/>
      <c r="CS211" s="17"/>
      <c r="CT211" s="17"/>
      <c r="CU211" s="17"/>
      <c r="CV211" s="17"/>
      <c r="CW211" s="17"/>
      <c r="CX211" s="17"/>
      <c r="CY211" s="26"/>
      <c r="CZ211" s="26"/>
      <c r="DA211" s="26"/>
      <c r="DB211" s="17"/>
      <c r="DC211" s="17"/>
      <c r="DD211" s="17"/>
      <c r="DE211" s="17"/>
      <c r="DF211" s="17"/>
      <c r="DG211" s="17"/>
      <c r="DH211" s="26"/>
      <c r="DI211" s="17"/>
      <c r="DJ211" s="17"/>
      <c r="DK211" s="17"/>
      <c r="DL211" s="17"/>
      <c r="DM211" s="17">
        <v>23729.8</v>
      </c>
      <c r="DN211" s="17">
        <v>23726.12</v>
      </c>
      <c r="DO211" s="17">
        <v>23727.18</v>
      </c>
      <c r="DP211" s="17">
        <v>23723.49</v>
      </c>
      <c r="DQ211" s="17">
        <v>23732.06</v>
      </c>
      <c r="DR211" s="17">
        <v>23727.18</v>
      </c>
      <c r="DS211" s="17">
        <v>23727.3</v>
      </c>
      <c r="DT211" s="17">
        <v>23726.12</v>
      </c>
      <c r="DU211" s="17">
        <v>23729.8</v>
      </c>
      <c r="DV211" s="17">
        <v>23733.37</v>
      </c>
      <c r="DW211" s="17">
        <v>23738.240000000002</v>
      </c>
      <c r="DX211" s="17">
        <v>23740.74</v>
      </c>
      <c r="DY211" s="17">
        <v>23728.240000000002</v>
      </c>
      <c r="DZ211" s="17">
        <v>23723.62</v>
      </c>
      <c r="EA211" s="17">
        <v>23713.74</v>
      </c>
      <c r="EB211" s="17">
        <v>23718.74</v>
      </c>
      <c r="EC211" s="17">
        <v>23722.3</v>
      </c>
      <c r="ED211" s="17">
        <v>23717.43</v>
      </c>
      <c r="EE211" s="17">
        <v>23733.37</v>
      </c>
      <c r="EF211" s="17">
        <v>23735.87</v>
      </c>
      <c r="EG211" s="17">
        <v>23741.93</v>
      </c>
      <c r="EH211" s="17">
        <v>23735.62</v>
      </c>
      <c r="EI211" s="17">
        <v>23734.31</v>
      </c>
      <c r="EJ211" s="17">
        <v>23729.43</v>
      </c>
      <c r="EK211" s="17">
        <v>23727.06</v>
      </c>
      <c r="EL211" s="17">
        <v>23727.06</v>
      </c>
      <c r="EM211" s="17">
        <v>23727.06</v>
      </c>
      <c r="EN211" s="17">
        <v>23728.240000000002</v>
      </c>
      <c r="EO211" s="17">
        <v>23729.56</v>
      </c>
      <c r="EP211" s="17">
        <v>23728.37</v>
      </c>
      <c r="EQ211" s="17">
        <v>23729.56</v>
      </c>
      <c r="ER211" s="17">
        <v>23733.24</v>
      </c>
      <c r="ES211" s="17">
        <v>23724.68</v>
      </c>
      <c r="ET211" s="17">
        <v>23718.49</v>
      </c>
      <c r="EU211" s="17">
        <v>23713.74</v>
      </c>
      <c r="EV211" s="17">
        <v>23713.74</v>
      </c>
      <c r="EW211" s="17">
        <v>23723.49</v>
      </c>
      <c r="EX211" s="17">
        <v>23718.49</v>
      </c>
      <c r="EY211" s="17">
        <v>23707.55</v>
      </c>
      <c r="EZ211" s="17">
        <v>23700.3</v>
      </c>
      <c r="FA211" s="17">
        <v>23705.18</v>
      </c>
      <c r="FB211" s="17">
        <v>23703.99</v>
      </c>
      <c r="FC211" s="17">
        <v>23710.18</v>
      </c>
      <c r="FD211" s="17">
        <v>23710.18</v>
      </c>
      <c r="FE211" s="17">
        <v>23712.55</v>
      </c>
      <c r="FF211" s="17">
        <v>23713.74</v>
      </c>
      <c r="FG211" s="17">
        <v>23717.55</v>
      </c>
      <c r="FH211" s="17">
        <v>23714.93</v>
      </c>
      <c r="FI211" s="17">
        <v>23719.93</v>
      </c>
      <c r="FJ211" s="17">
        <v>23738.37</v>
      </c>
      <c r="FK211" s="17">
        <v>23728.49</v>
      </c>
      <c r="FL211" s="17">
        <v>23728.62</v>
      </c>
      <c r="FM211" s="17">
        <v>23732.18</v>
      </c>
      <c r="FN211" s="17">
        <v>23733.37</v>
      </c>
      <c r="FO211" s="17">
        <v>23737.06</v>
      </c>
      <c r="FP211" s="17">
        <v>23732.18</v>
      </c>
      <c r="FQ211" s="17">
        <v>23732.18</v>
      </c>
      <c r="FR211" s="17">
        <v>23724.68</v>
      </c>
      <c r="FS211" s="17">
        <v>23734.560000000001</v>
      </c>
      <c r="FT211" s="17">
        <v>23730.87</v>
      </c>
      <c r="FU211" s="17">
        <v>23734.560000000001</v>
      </c>
      <c r="FV211" s="17">
        <v>23741.93</v>
      </c>
      <c r="FW211" s="17">
        <v>23745.5</v>
      </c>
      <c r="FX211" s="17">
        <v>23763.94</v>
      </c>
      <c r="FY211" s="17">
        <v>23795.69</v>
      </c>
      <c r="FZ211" s="17">
        <v>23808.89</v>
      </c>
      <c r="GA211" s="17">
        <v>23800.2</v>
      </c>
      <c r="GB211" s="17">
        <v>23785.45</v>
      </c>
      <c r="GC211" s="17">
        <v>23796.51</v>
      </c>
      <c r="GD211" s="17">
        <v>23804.01</v>
      </c>
      <c r="GE211" s="17">
        <v>23795.32</v>
      </c>
      <c r="GF211" s="17">
        <v>23774.38</v>
      </c>
      <c r="GG211" s="17">
        <v>23777.01</v>
      </c>
      <c r="GH211" s="17">
        <v>23770.82</v>
      </c>
      <c r="GI211" s="17">
        <v>23765.94</v>
      </c>
      <c r="GJ211" s="17">
        <v>23768.44</v>
      </c>
      <c r="GK211" s="17">
        <v>23777.01</v>
      </c>
      <c r="GL211" s="17">
        <v>23775.82</v>
      </c>
      <c r="GM211" s="17">
        <v>11889.506832999999</v>
      </c>
      <c r="GN211" s="17">
        <v>23777.01</v>
      </c>
      <c r="GO211" s="17">
        <v>23800.32</v>
      </c>
      <c r="GP211" s="17">
        <v>23808.76</v>
      </c>
      <c r="GQ211" s="17">
        <v>23809.95</v>
      </c>
      <c r="GR211" s="17">
        <v>23812.33</v>
      </c>
      <c r="GS211" s="17">
        <v>23808.639999999999</v>
      </c>
      <c r="GT211" s="17">
        <v>23811.14</v>
      </c>
      <c r="GU211" s="17">
        <v>23812.33</v>
      </c>
      <c r="GV211" s="17">
        <v>23803.64</v>
      </c>
      <c r="GW211" s="17">
        <v>23815.89</v>
      </c>
      <c r="GX211" s="17">
        <v>23819.58</v>
      </c>
      <c r="GY211" s="17">
        <v>23829.46</v>
      </c>
      <c r="GZ211" s="17">
        <v>23828.15</v>
      </c>
      <c r="HA211" s="17">
        <v>23821.96</v>
      </c>
      <c r="HB211" s="17">
        <v>23824.46</v>
      </c>
      <c r="HC211" s="17">
        <v>23833.15</v>
      </c>
      <c r="HD211" s="17">
        <v>23833.02</v>
      </c>
      <c r="HE211" s="17">
        <v>23835.65</v>
      </c>
      <c r="HF211" s="17">
        <v>23816.02</v>
      </c>
      <c r="HG211" s="17">
        <v>23784.01</v>
      </c>
      <c r="HH211" s="17">
        <v>23797.82</v>
      </c>
      <c r="HI211" s="17">
        <v>23790.45</v>
      </c>
      <c r="HJ211" s="17">
        <v>23786.880000000001</v>
      </c>
      <c r="HK211" s="17">
        <v>23772.01</v>
      </c>
      <c r="HL211" s="17">
        <v>23770.94</v>
      </c>
      <c r="HM211" s="17">
        <v>23771.07</v>
      </c>
      <c r="HN211" s="17">
        <v>23763.69</v>
      </c>
      <c r="HO211" s="17">
        <v>23763.69</v>
      </c>
      <c r="HP211" s="17">
        <v>23753.81</v>
      </c>
      <c r="HQ211" s="17">
        <v>23758.81</v>
      </c>
      <c r="HR211" s="17">
        <v>23763.69</v>
      </c>
      <c r="HS211" s="17">
        <v>23767.38</v>
      </c>
      <c r="HT211" s="17">
        <v>23773.439999999999</v>
      </c>
      <c r="HU211" s="17">
        <v>23770.94</v>
      </c>
      <c r="HV211" s="17">
        <v>23777.01</v>
      </c>
      <c r="HW211" s="17">
        <v>23773.19</v>
      </c>
      <c r="HX211" s="17">
        <v>23776.880000000001</v>
      </c>
      <c r="HY211" s="17">
        <v>23784.14</v>
      </c>
      <c r="HZ211" s="17">
        <v>23782.95</v>
      </c>
      <c r="IA211" s="17">
        <v>23786.639999999999</v>
      </c>
      <c r="IB211" s="17">
        <v>23778.07</v>
      </c>
      <c r="IC211" s="17">
        <v>23776.880000000001</v>
      </c>
      <c r="ID211" s="17">
        <v>23779.26</v>
      </c>
      <c r="IE211" s="17">
        <v>23775.69</v>
      </c>
      <c r="IF211" s="17">
        <v>23781.759999999998</v>
      </c>
      <c r="IG211" s="17">
        <v>23779.26</v>
      </c>
      <c r="IH211" s="17">
        <v>23780.45</v>
      </c>
      <c r="II211" s="17">
        <v>23773.19</v>
      </c>
      <c r="IJ211" s="17">
        <v>23770.82</v>
      </c>
      <c r="IK211" s="17">
        <v>23778.07</v>
      </c>
      <c r="IL211" s="17">
        <v>23800.32</v>
      </c>
      <c r="IM211" s="17">
        <v>23806.39</v>
      </c>
      <c r="IN211" s="17">
        <v>23819.83</v>
      </c>
      <c r="IO211" s="17">
        <v>23813.64</v>
      </c>
      <c r="IP211" s="17">
        <v>23802.7</v>
      </c>
      <c r="IQ211" s="17">
        <v>23802.7</v>
      </c>
      <c r="IR211" s="17">
        <v>23796.39</v>
      </c>
      <c r="IS211" s="17">
        <v>23793.89</v>
      </c>
      <c r="IT211" s="17">
        <v>23801.14</v>
      </c>
      <c r="IU211" s="17">
        <v>23811.14</v>
      </c>
      <c r="IV211" s="17">
        <v>23813.52</v>
      </c>
      <c r="IW211" s="17">
        <v>23823.39</v>
      </c>
      <c r="IX211" s="17">
        <v>23831.96</v>
      </c>
      <c r="IY211" s="17">
        <v>23826.83</v>
      </c>
    </row>
    <row r="212" spans="1:259" x14ac:dyDescent="0.15">
      <c r="A212" s="17" t="s">
        <v>176</v>
      </c>
      <c r="B212" s="17" t="s">
        <v>177</v>
      </c>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c r="AA212" s="26"/>
      <c r="AB212" s="17"/>
      <c r="AC212" s="26"/>
      <c r="AD212" s="26"/>
      <c r="AE212" s="17"/>
      <c r="AF212" s="17"/>
      <c r="AG212" s="17"/>
      <c r="AH212" s="17"/>
      <c r="AI212" s="17"/>
      <c r="AJ212" s="17"/>
      <c r="AK212" s="17"/>
      <c r="AL212" s="17"/>
      <c r="AM212" s="17"/>
      <c r="AN212" s="17"/>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26"/>
      <c r="BK212" s="17"/>
      <c r="BL212" s="17"/>
      <c r="BM212" s="17"/>
      <c r="BN212" s="17"/>
      <c r="BO212" s="17"/>
      <c r="BP212" s="17"/>
      <c r="BQ212" s="17"/>
      <c r="BR212" s="17"/>
      <c r="BS212" s="17"/>
      <c r="BT212" s="17"/>
      <c r="BU212" s="17"/>
      <c r="BV212" s="17"/>
      <c r="BW212" s="17"/>
      <c r="BX212" s="26"/>
      <c r="BY212" s="26"/>
      <c r="BZ212" s="26"/>
      <c r="CA212" s="26"/>
      <c r="CB212" s="26"/>
      <c r="CC212" s="17"/>
      <c r="CD212" s="17"/>
      <c r="CE212" s="17"/>
      <c r="CF212" s="17"/>
      <c r="CG212" s="17"/>
      <c r="CH212" s="17"/>
      <c r="CI212" s="17"/>
      <c r="CJ212" s="26"/>
      <c r="CK212" s="17"/>
      <c r="CL212" s="17"/>
      <c r="CM212" s="17"/>
      <c r="CN212" s="17"/>
      <c r="CO212" s="17"/>
      <c r="CP212" s="17"/>
      <c r="CQ212" s="17"/>
      <c r="CR212" s="17"/>
      <c r="CS212" s="17"/>
      <c r="CT212" s="17"/>
      <c r="CU212" s="17"/>
      <c r="CV212" s="17"/>
      <c r="CW212" s="17"/>
      <c r="CX212" s="17"/>
      <c r="CY212" s="26"/>
      <c r="CZ212" s="26"/>
      <c r="DA212" s="26"/>
      <c r="DB212" s="17"/>
      <c r="DC212" s="17"/>
      <c r="DD212" s="17"/>
      <c r="DE212" s="17"/>
      <c r="DF212" s="17"/>
      <c r="DG212" s="17"/>
      <c r="DH212" s="26"/>
      <c r="DI212" s="17"/>
      <c r="DJ212" s="17"/>
      <c r="DK212" s="17"/>
      <c r="DL212" s="17"/>
      <c r="DM212" s="17">
        <v>3.79</v>
      </c>
      <c r="DN212" s="17">
        <v>3.79</v>
      </c>
      <c r="DO212" s="17">
        <v>3.78</v>
      </c>
      <c r="DP212" s="17">
        <v>3.78</v>
      </c>
      <c r="DQ212" s="17">
        <v>3.79</v>
      </c>
      <c r="DR212" s="17">
        <v>3.78</v>
      </c>
      <c r="DS212" s="17">
        <v>3.79</v>
      </c>
      <c r="DT212" s="17">
        <v>3.78</v>
      </c>
      <c r="DU212" s="17">
        <v>3.78</v>
      </c>
      <c r="DV212" s="17">
        <v>3.78</v>
      </c>
      <c r="DW212" s="17">
        <v>3.78</v>
      </c>
      <c r="DX212" s="17">
        <v>3.77</v>
      </c>
      <c r="DY212" s="17">
        <v>3.78</v>
      </c>
      <c r="DZ212" s="17">
        <v>3.78</v>
      </c>
      <c r="EA212" s="17">
        <v>3.78</v>
      </c>
      <c r="EB212" s="17">
        <v>3.77</v>
      </c>
      <c r="EC212" s="17">
        <v>3.78</v>
      </c>
      <c r="ED212" s="17">
        <v>3.78</v>
      </c>
      <c r="EE212" s="17">
        <v>3.77</v>
      </c>
      <c r="EF212" s="17">
        <v>3.77</v>
      </c>
      <c r="EG212" s="17">
        <v>3.78</v>
      </c>
      <c r="EH212" s="17">
        <v>3.78</v>
      </c>
      <c r="EI212" s="17">
        <v>3.78</v>
      </c>
      <c r="EJ212" s="17">
        <v>3.78</v>
      </c>
      <c r="EK212" s="17">
        <v>3.78</v>
      </c>
      <c r="EL212" s="17">
        <v>3.77</v>
      </c>
      <c r="EM212" s="17">
        <v>3.78</v>
      </c>
      <c r="EN212" s="17">
        <v>3.77</v>
      </c>
      <c r="EO212" s="17">
        <v>3.77</v>
      </c>
      <c r="EP212" s="17">
        <v>3.78</v>
      </c>
      <c r="EQ212" s="17">
        <v>3.78</v>
      </c>
      <c r="ER212" s="17">
        <v>3.78</v>
      </c>
      <c r="ES212" s="17">
        <v>3.78</v>
      </c>
      <c r="ET212" s="17">
        <v>3.78</v>
      </c>
      <c r="EU212" s="17">
        <v>3.77</v>
      </c>
      <c r="EV212" s="17">
        <v>3.78</v>
      </c>
      <c r="EW212" s="17">
        <v>3.78</v>
      </c>
      <c r="EX212" s="17">
        <v>3.78</v>
      </c>
      <c r="EY212" s="17">
        <v>3.78</v>
      </c>
      <c r="EZ212" s="17">
        <v>3.78</v>
      </c>
      <c r="FA212" s="17">
        <v>3.77</v>
      </c>
      <c r="FB212" s="17">
        <v>3.77</v>
      </c>
      <c r="FC212" s="17">
        <v>3.78</v>
      </c>
      <c r="FD212" s="17">
        <v>3.78</v>
      </c>
      <c r="FE212" s="17">
        <v>3.78</v>
      </c>
      <c r="FF212" s="17">
        <v>3.78</v>
      </c>
      <c r="FG212" s="17">
        <v>3.78</v>
      </c>
      <c r="FH212" s="17">
        <v>3.78</v>
      </c>
      <c r="FI212" s="17">
        <v>3.78</v>
      </c>
      <c r="FJ212" s="17">
        <v>3.78</v>
      </c>
      <c r="FK212" s="17">
        <v>3.77</v>
      </c>
      <c r="FL212" s="17">
        <v>3.78</v>
      </c>
      <c r="FM212" s="17">
        <v>3.77</v>
      </c>
      <c r="FN212" s="17">
        <v>3.78</v>
      </c>
      <c r="FO212" s="17">
        <v>3.77</v>
      </c>
      <c r="FP212" s="17">
        <v>3.77</v>
      </c>
      <c r="FQ212" s="17">
        <v>3.78</v>
      </c>
      <c r="FR212" s="17">
        <v>3.77</v>
      </c>
      <c r="FS212" s="17">
        <v>3.77</v>
      </c>
      <c r="FT212" s="17">
        <v>3.77</v>
      </c>
      <c r="FU212" s="17">
        <v>3.77</v>
      </c>
      <c r="FV212" s="17">
        <v>3.77</v>
      </c>
      <c r="FW212" s="17">
        <v>3.78</v>
      </c>
      <c r="FX212" s="17">
        <v>3.78</v>
      </c>
      <c r="FY212" s="17">
        <v>3.78</v>
      </c>
      <c r="FZ212" s="17">
        <v>3.78</v>
      </c>
      <c r="GA212" s="17">
        <v>3.77</v>
      </c>
      <c r="GB212" s="17">
        <v>3.77</v>
      </c>
      <c r="GC212" s="17">
        <v>3.78</v>
      </c>
      <c r="GD212" s="17">
        <v>3.77</v>
      </c>
      <c r="GE212" s="17">
        <v>3.78</v>
      </c>
      <c r="GF212" s="17">
        <v>3.78</v>
      </c>
      <c r="GG212" s="17">
        <v>3.78</v>
      </c>
      <c r="GH212" s="17">
        <v>3.77</v>
      </c>
      <c r="GI212" s="17">
        <v>3.78</v>
      </c>
      <c r="GJ212" s="17">
        <v>3.78</v>
      </c>
      <c r="GK212" s="17">
        <v>3.77</v>
      </c>
      <c r="GL212" s="17">
        <v>3.77</v>
      </c>
      <c r="GM212" s="17">
        <v>3.78</v>
      </c>
      <c r="GN212" s="17">
        <v>3.78</v>
      </c>
      <c r="GO212" s="17">
        <v>3.78</v>
      </c>
      <c r="GP212" s="17">
        <v>3.78</v>
      </c>
      <c r="GQ212" s="17">
        <v>3.78</v>
      </c>
      <c r="GR212" s="17">
        <v>3.78</v>
      </c>
      <c r="GS212" s="17">
        <v>3.77</v>
      </c>
      <c r="GT212" s="17">
        <v>3.78</v>
      </c>
      <c r="GU212" s="17">
        <v>3.79</v>
      </c>
      <c r="GV212" s="17">
        <v>3.78</v>
      </c>
      <c r="GW212" s="17">
        <v>3.79</v>
      </c>
      <c r="GX212" s="17">
        <v>3.79</v>
      </c>
      <c r="GY212" s="17">
        <v>3.79</v>
      </c>
      <c r="GZ212" s="17">
        <v>3.79</v>
      </c>
      <c r="HA212" s="17">
        <v>3.78</v>
      </c>
      <c r="HB212" s="17">
        <v>3.77</v>
      </c>
      <c r="HC212" s="17">
        <v>3.78</v>
      </c>
      <c r="HD212" s="17">
        <v>3.78</v>
      </c>
      <c r="HE212" s="17">
        <v>3.78</v>
      </c>
      <c r="HF212" s="17">
        <v>3.77</v>
      </c>
      <c r="HG212" s="17">
        <v>3.78</v>
      </c>
      <c r="HH212" s="17">
        <v>3.77</v>
      </c>
      <c r="HI212" s="17">
        <v>3.77</v>
      </c>
      <c r="HJ212" s="17">
        <v>3.78</v>
      </c>
      <c r="HK212" s="17">
        <v>3.78</v>
      </c>
      <c r="HL212" s="17">
        <v>3.78</v>
      </c>
      <c r="HM212" s="17">
        <v>3.78</v>
      </c>
      <c r="HN212" s="17">
        <v>3.77</v>
      </c>
      <c r="HO212" s="17">
        <v>3.77</v>
      </c>
      <c r="HP212" s="17">
        <v>3.77</v>
      </c>
      <c r="HQ212" s="17">
        <v>3.78</v>
      </c>
      <c r="HR212" s="17">
        <v>3.78</v>
      </c>
      <c r="HS212" s="17">
        <v>3.77</v>
      </c>
      <c r="HT212" s="17">
        <v>3.77</v>
      </c>
      <c r="HU212" s="17">
        <v>3.77</v>
      </c>
      <c r="HV212" s="17">
        <v>3.77</v>
      </c>
      <c r="HW212" s="17">
        <v>3.78</v>
      </c>
      <c r="HX212" s="17">
        <v>3.77</v>
      </c>
      <c r="HY212" s="17">
        <v>3.78</v>
      </c>
      <c r="HZ212" s="17">
        <v>3.77</v>
      </c>
      <c r="IA212" s="17">
        <v>3.78</v>
      </c>
      <c r="IB212" s="17">
        <v>3.77</v>
      </c>
      <c r="IC212" s="17">
        <v>3.77</v>
      </c>
      <c r="ID212" s="17">
        <v>3.77</v>
      </c>
      <c r="IE212" s="17">
        <v>3.78</v>
      </c>
      <c r="IF212" s="17">
        <v>3.78</v>
      </c>
      <c r="IG212" s="17">
        <v>3.78</v>
      </c>
      <c r="IH212" s="17">
        <v>3.78</v>
      </c>
      <c r="II212" s="17">
        <v>3.77</v>
      </c>
      <c r="IJ212" s="17">
        <v>3.77</v>
      </c>
      <c r="IK212" s="17">
        <v>3.77</v>
      </c>
      <c r="IL212" s="17">
        <v>3.77</v>
      </c>
      <c r="IM212" s="17">
        <v>3.77</v>
      </c>
      <c r="IN212" s="17">
        <v>3.78</v>
      </c>
      <c r="IO212" s="17">
        <v>3.78</v>
      </c>
      <c r="IP212" s="17">
        <v>3.77</v>
      </c>
      <c r="IQ212" s="17">
        <v>3.77</v>
      </c>
      <c r="IR212" s="17">
        <v>3.77</v>
      </c>
      <c r="IS212" s="17">
        <v>3.78</v>
      </c>
      <c r="IT212" s="17">
        <v>3.78</v>
      </c>
      <c r="IU212" s="17">
        <v>3.78</v>
      </c>
      <c r="IV212" s="17">
        <v>3.78</v>
      </c>
      <c r="IW212" s="17">
        <v>3.79</v>
      </c>
      <c r="IX212" s="17">
        <v>3.79</v>
      </c>
      <c r="IY212" s="17">
        <v>3.79</v>
      </c>
    </row>
    <row r="213" spans="1:259" x14ac:dyDescent="0.15">
      <c r="A213" s="17" t="s">
        <v>936</v>
      </c>
      <c r="B213" s="17" t="s">
        <v>937</v>
      </c>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26"/>
      <c r="AB213" s="17"/>
      <c r="AC213" s="26"/>
      <c r="AD213" s="26"/>
      <c r="AE213" s="17"/>
      <c r="AF213" s="17"/>
      <c r="AG213" s="17"/>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26"/>
      <c r="BK213" s="17"/>
      <c r="BL213" s="17"/>
      <c r="BM213" s="17"/>
      <c r="BN213" s="17"/>
      <c r="BO213" s="17"/>
      <c r="BP213" s="17"/>
      <c r="BQ213" s="17"/>
      <c r="BR213" s="17"/>
      <c r="BS213" s="17"/>
      <c r="BT213" s="17"/>
      <c r="BU213" s="17"/>
      <c r="BV213" s="17"/>
      <c r="BW213" s="17"/>
      <c r="BX213" s="26"/>
      <c r="BY213" s="26"/>
      <c r="BZ213" s="26"/>
      <c r="CA213" s="26"/>
      <c r="CB213" s="26"/>
      <c r="CC213" s="17"/>
      <c r="CD213" s="17"/>
      <c r="CE213" s="17"/>
      <c r="CF213" s="17"/>
      <c r="CG213" s="17"/>
      <c r="CH213" s="17"/>
      <c r="CI213" s="17"/>
      <c r="CJ213" s="26"/>
      <c r="CK213" s="17"/>
      <c r="CL213" s="17"/>
      <c r="CM213" s="17"/>
      <c r="CN213" s="17"/>
      <c r="CO213" s="17"/>
      <c r="CP213" s="17"/>
      <c r="CQ213" s="17"/>
      <c r="CR213" s="17"/>
      <c r="CS213" s="17"/>
      <c r="CT213" s="17"/>
      <c r="CU213" s="17"/>
      <c r="CV213" s="17"/>
      <c r="CW213" s="17"/>
      <c r="CX213" s="17"/>
      <c r="CY213" s="26"/>
      <c r="CZ213" s="26"/>
      <c r="DA213" s="26"/>
      <c r="DB213" s="17"/>
      <c r="DC213" s="17"/>
      <c r="DD213" s="17"/>
      <c r="DE213" s="17"/>
      <c r="DF213" s="17"/>
      <c r="DG213" s="17"/>
      <c r="DH213" s="26"/>
      <c r="DI213" s="17"/>
      <c r="DJ213" s="17"/>
      <c r="DK213" s="17"/>
      <c r="DL213" s="17"/>
      <c r="DM213" s="17">
        <v>6.21</v>
      </c>
      <c r="DN213" s="17">
        <v>6.21</v>
      </c>
      <c r="DO213" s="17">
        <v>6.21</v>
      </c>
      <c r="DP213" s="17">
        <v>6.21</v>
      </c>
      <c r="DQ213" s="17">
        <v>6.21</v>
      </c>
      <c r="DR213" s="17">
        <v>6.21</v>
      </c>
      <c r="DS213" s="17">
        <v>6.21</v>
      </c>
      <c r="DT213" s="17">
        <v>6.21</v>
      </c>
      <c r="DU213" s="17">
        <v>6.21</v>
      </c>
      <c r="DV213" s="17">
        <v>6.21</v>
      </c>
      <c r="DW213" s="17">
        <v>6.21</v>
      </c>
      <c r="DX213" s="17">
        <v>6.21</v>
      </c>
      <c r="DY213" s="17">
        <v>6.21</v>
      </c>
      <c r="DZ213" s="17">
        <v>6.21</v>
      </c>
      <c r="EA213" s="17">
        <v>6.21</v>
      </c>
      <c r="EB213" s="17">
        <v>6.21</v>
      </c>
      <c r="EC213" s="17">
        <v>6.21</v>
      </c>
      <c r="ED213" s="17">
        <v>6.21</v>
      </c>
      <c r="EE213" s="17">
        <v>6.21</v>
      </c>
      <c r="EF213" s="17">
        <v>6.21</v>
      </c>
      <c r="EG213" s="17">
        <v>6.21</v>
      </c>
      <c r="EH213" s="17">
        <v>6.21</v>
      </c>
      <c r="EI213" s="17">
        <v>6.21</v>
      </c>
      <c r="EJ213" s="17">
        <v>6.21</v>
      </c>
      <c r="EK213" s="17">
        <v>6.21</v>
      </c>
      <c r="EL213" s="17">
        <v>6.21</v>
      </c>
      <c r="EM213" s="17">
        <v>6.21</v>
      </c>
      <c r="EN213" s="17">
        <v>6.21</v>
      </c>
      <c r="EO213" s="17">
        <v>6.21</v>
      </c>
      <c r="EP213" s="17">
        <v>6.21</v>
      </c>
      <c r="EQ213" s="17">
        <v>6.21</v>
      </c>
      <c r="ER213" s="17">
        <v>6.21</v>
      </c>
      <c r="ES213" s="17">
        <v>6.21</v>
      </c>
      <c r="ET213" s="17">
        <v>6.21</v>
      </c>
      <c r="EU213" s="17">
        <v>6.21</v>
      </c>
      <c r="EV213" s="17">
        <v>6.21</v>
      </c>
      <c r="EW213" s="17">
        <v>6.21</v>
      </c>
      <c r="EX213" s="17">
        <v>6.21</v>
      </c>
      <c r="EY213" s="17">
        <v>6.21</v>
      </c>
      <c r="EZ213" s="17">
        <v>6.21</v>
      </c>
      <c r="FA213" s="17">
        <v>6.21</v>
      </c>
      <c r="FB213" s="17">
        <v>6.21</v>
      </c>
      <c r="FC213" s="17">
        <v>6.21</v>
      </c>
      <c r="FD213" s="17">
        <v>6.21</v>
      </c>
      <c r="FE213" s="17">
        <v>6.21</v>
      </c>
      <c r="FF213" s="17">
        <v>6.21</v>
      </c>
      <c r="FG213" s="17">
        <v>6.21</v>
      </c>
      <c r="FH213" s="17">
        <v>6.21</v>
      </c>
      <c r="FI213" s="17">
        <v>6.21</v>
      </c>
      <c r="FJ213" s="17">
        <v>6.21</v>
      </c>
      <c r="FK213" s="17">
        <v>6.21</v>
      </c>
      <c r="FL213" s="17">
        <v>6.21</v>
      </c>
      <c r="FM213" s="17">
        <v>6.21</v>
      </c>
      <c r="FN213" s="17">
        <v>6.21</v>
      </c>
      <c r="FO213" s="17">
        <v>6.21</v>
      </c>
      <c r="FP213" s="17">
        <v>6.21</v>
      </c>
      <c r="FQ213" s="17">
        <v>6.21</v>
      </c>
      <c r="FR213" s="17">
        <v>6.21</v>
      </c>
      <c r="FS213" s="17">
        <v>6.21</v>
      </c>
      <c r="FT213" s="17">
        <v>6.21</v>
      </c>
      <c r="FU213" s="17">
        <v>6.21</v>
      </c>
      <c r="FV213" s="17">
        <v>6.21</v>
      </c>
      <c r="FW213" s="17">
        <v>6.21</v>
      </c>
      <c r="FX213" s="17">
        <v>6.21</v>
      </c>
      <c r="FY213" s="17">
        <v>6.21</v>
      </c>
      <c r="FZ213" s="17">
        <v>6.21</v>
      </c>
      <c r="GA213" s="17">
        <v>6.21</v>
      </c>
      <c r="GB213" s="17">
        <v>6.21</v>
      </c>
      <c r="GC213" s="17">
        <v>6.21</v>
      </c>
      <c r="GD213" s="17">
        <v>6.21</v>
      </c>
      <c r="GE213" s="17">
        <v>6.21</v>
      </c>
      <c r="GF213" s="17">
        <v>6.21</v>
      </c>
      <c r="GG213" s="17">
        <v>6.21</v>
      </c>
      <c r="GH213" s="17">
        <v>6.21</v>
      </c>
      <c r="GI213" s="17">
        <v>6.21</v>
      </c>
      <c r="GJ213" s="17">
        <v>6.21</v>
      </c>
      <c r="GK213" s="17">
        <v>6.21</v>
      </c>
      <c r="GL213" s="17">
        <v>6.21</v>
      </c>
      <c r="GM213" s="17">
        <v>6.21</v>
      </c>
      <c r="GN213" s="17">
        <v>6.21</v>
      </c>
      <c r="GO213" s="17">
        <v>6.21</v>
      </c>
      <c r="GP213" s="17">
        <v>6.21</v>
      </c>
      <c r="GQ213" s="17">
        <v>6.21</v>
      </c>
      <c r="GR213" s="17">
        <v>6.21</v>
      </c>
      <c r="GS213" s="17">
        <v>6.21</v>
      </c>
      <c r="GT213" s="17">
        <v>6.21</v>
      </c>
      <c r="GU213" s="17">
        <v>6.21</v>
      </c>
      <c r="GV213" s="17">
        <v>6.21</v>
      </c>
      <c r="GW213" s="17">
        <v>6.21</v>
      </c>
      <c r="GX213" s="17">
        <v>6.21</v>
      </c>
      <c r="GY213" s="17">
        <v>6.21</v>
      </c>
      <c r="GZ213" s="17">
        <v>6.21</v>
      </c>
      <c r="HA213" s="17">
        <v>6.21</v>
      </c>
      <c r="HB213" s="17">
        <v>6.21</v>
      </c>
      <c r="HC213" s="17">
        <v>6.21</v>
      </c>
      <c r="HD213" s="17">
        <v>6.21</v>
      </c>
      <c r="HE213" s="17">
        <v>6.21</v>
      </c>
      <c r="HF213" s="17">
        <v>6.21</v>
      </c>
      <c r="HG213" s="17">
        <v>6.21</v>
      </c>
      <c r="HH213" s="17">
        <v>6.21</v>
      </c>
      <c r="HI213" s="17">
        <v>6.21</v>
      </c>
      <c r="HJ213" s="17">
        <v>6.21</v>
      </c>
      <c r="HK213" s="17">
        <v>6.21</v>
      </c>
      <c r="HL213" s="17">
        <v>6.21</v>
      </c>
      <c r="HM213" s="17">
        <v>6.21</v>
      </c>
      <c r="HN213" s="17">
        <v>6.21</v>
      </c>
      <c r="HO213" s="17">
        <v>6.21</v>
      </c>
      <c r="HP213" s="17">
        <v>6.21</v>
      </c>
      <c r="HQ213" s="17">
        <v>6.21</v>
      </c>
      <c r="HR213" s="17">
        <v>6.21</v>
      </c>
      <c r="HS213" s="17">
        <v>6.21</v>
      </c>
      <c r="HT213" s="17">
        <v>6.21</v>
      </c>
      <c r="HU213" s="17">
        <v>6.21</v>
      </c>
      <c r="HV213" s="17">
        <v>6.21</v>
      </c>
      <c r="HW213" s="17">
        <v>6.21</v>
      </c>
      <c r="HX213" s="17">
        <v>6.21</v>
      </c>
      <c r="HY213" s="17">
        <v>6.21</v>
      </c>
      <c r="HZ213" s="17">
        <v>6.21</v>
      </c>
      <c r="IA213" s="17">
        <v>6.21</v>
      </c>
      <c r="IB213" s="17">
        <v>6.21</v>
      </c>
      <c r="IC213" s="17">
        <v>6.21</v>
      </c>
      <c r="ID213" s="17">
        <v>6.21</v>
      </c>
      <c r="IE213" s="17">
        <v>6.21</v>
      </c>
      <c r="IF213" s="17">
        <v>6.21</v>
      </c>
      <c r="IG213" s="17">
        <v>6.21</v>
      </c>
      <c r="IH213" s="17">
        <v>6.21</v>
      </c>
      <c r="II213" s="17">
        <v>6.21</v>
      </c>
      <c r="IJ213" s="17">
        <v>6.21</v>
      </c>
      <c r="IK213" s="17">
        <v>6.21</v>
      </c>
      <c r="IL213" s="17">
        <v>6.21</v>
      </c>
      <c r="IM213" s="17">
        <v>6.21</v>
      </c>
      <c r="IN213" s="17">
        <v>6.21</v>
      </c>
      <c r="IO213" s="17">
        <v>6.21</v>
      </c>
      <c r="IP213" s="17">
        <v>6.21</v>
      </c>
      <c r="IQ213" s="17">
        <v>6.21</v>
      </c>
      <c r="IR213" s="17">
        <v>6.21</v>
      </c>
      <c r="IS213" s="17">
        <v>6.21</v>
      </c>
      <c r="IT213" s="17">
        <v>6.21</v>
      </c>
      <c r="IU213" s="17">
        <v>6.21</v>
      </c>
      <c r="IV213" s="17">
        <v>6.21</v>
      </c>
      <c r="IW213" s="17">
        <v>6.21</v>
      </c>
      <c r="IX213" s="17">
        <v>6.21</v>
      </c>
      <c r="IY213" s="17">
        <v>6.21</v>
      </c>
    </row>
    <row r="214" spans="1:259" x14ac:dyDescent="0.15">
      <c r="A214" s="17" t="s">
        <v>1012</v>
      </c>
      <c r="B214" s="17" t="s">
        <v>1013</v>
      </c>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c r="AA214" s="26"/>
      <c r="AB214" s="17"/>
      <c r="AC214" s="26"/>
      <c r="AD214" s="26"/>
      <c r="AE214" s="17"/>
      <c r="AF214" s="17"/>
      <c r="AG214" s="17"/>
      <c r="AH214" s="17"/>
      <c r="AI214" s="17"/>
      <c r="AJ214" s="17"/>
      <c r="AK214" s="17"/>
      <c r="AL214" s="17"/>
      <c r="AM214" s="17"/>
      <c r="AN214" s="17"/>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26"/>
      <c r="BK214" s="17"/>
      <c r="BL214" s="17"/>
      <c r="BM214" s="17"/>
      <c r="BN214" s="17"/>
      <c r="BO214" s="17"/>
      <c r="BP214" s="17"/>
      <c r="BQ214" s="17"/>
      <c r="BR214" s="17"/>
      <c r="BS214" s="17"/>
      <c r="BT214" s="17"/>
      <c r="BU214" s="17"/>
      <c r="BV214" s="17"/>
      <c r="BW214" s="17"/>
      <c r="BX214" s="26"/>
      <c r="BY214" s="26"/>
      <c r="BZ214" s="26"/>
      <c r="CA214" s="26"/>
      <c r="CB214" s="26"/>
      <c r="CC214" s="17"/>
      <c r="CD214" s="17"/>
      <c r="CE214" s="17"/>
      <c r="CF214" s="17"/>
      <c r="CG214" s="17"/>
      <c r="CH214" s="17"/>
      <c r="CI214" s="17"/>
      <c r="CJ214" s="26"/>
      <c r="CK214" s="17"/>
      <c r="CL214" s="17"/>
      <c r="CM214" s="17"/>
      <c r="CN214" s="17"/>
      <c r="CO214" s="17"/>
      <c r="CP214" s="17"/>
      <c r="CQ214" s="17"/>
      <c r="CR214" s="17"/>
      <c r="CS214" s="17"/>
      <c r="CT214" s="17"/>
      <c r="CU214" s="17"/>
      <c r="CV214" s="17"/>
      <c r="CW214" s="17"/>
      <c r="CX214" s="17"/>
      <c r="CY214" s="26"/>
      <c r="CZ214" s="26"/>
      <c r="DA214" s="26"/>
      <c r="DB214" s="17"/>
      <c r="DC214" s="17"/>
      <c r="DD214" s="17"/>
      <c r="DE214" s="17"/>
      <c r="DF214" s="17"/>
      <c r="DG214" s="17"/>
      <c r="DH214" s="26"/>
      <c r="DI214" s="17"/>
      <c r="DJ214" s="17"/>
      <c r="DK214" s="17"/>
      <c r="DL214" s="17"/>
      <c r="DM214" s="17">
        <v>33.08</v>
      </c>
      <c r="DN214" s="17">
        <v>33.08</v>
      </c>
      <c r="DO214" s="17">
        <v>33.08</v>
      </c>
      <c r="DP214" s="17">
        <v>33.049999999999997</v>
      </c>
      <c r="DQ214" s="17">
        <v>33.08</v>
      </c>
      <c r="DR214" s="17">
        <v>33.06</v>
      </c>
      <c r="DS214" s="17">
        <v>33.08</v>
      </c>
      <c r="DT214" s="17">
        <v>33.08</v>
      </c>
      <c r="DU214" s="17">
        <v>33.08</v>
      </c>
      <c r="DV214" s="17">
        <v>33.08</v>
      </c>
      <c r="DW214" s="17">
        <v>33.119999999999997</v>
      </c>
      <c r="DX214" s="17">
        <v>33.1</v>
      </c>
      <c r="DY214" s="17">
        <v>33.1</v>
      </c>
      <c r="DZ214" s="17">
        <v>33.1</v>
      </c>
      <c r="EA214" s="17">
        <v>33.130000000000003</v>
      </c>
      <c r="EB214" s="17">
        <v>33.1</v>
      </c>
      <c r="EC214" s="17">
        <v>33.08</v>
      </c>
      <c r="ED214" s="17">
        <v>33.1</v>
      </c>
      <c r="EE214" s="17">
        <v>33.1</v>
      </c>
      <c r="EF214" s="17">
        <v>33.1</v>
      </c>
      <c r="EG214" s="17">
        <v>33.090000000000003</v>
      </c>
      <c r="EH214" s="17">
        <v>33.090000000000003</v>
      </c>
      <c r="EI214" s="17">
        <v>33.090000000000003</v>
      </c>
      <c r="EJ214" s="17">
        <v>33.1</v>
      </c>
      <c r="EK214" s="17">
        <v>33.1</v>
      </c>
      <c r="EL214" s="17">
        <v>33.08</v>
      </c>
      <c r="EM214" s="17">
        <v>33.090000000000003</v>
      </c>
      <c r="EN214" s="17">
        <v>33.08</v>
      </c>
      <c r="EO214" s="17">
        <v>33.1</v>
      </c>
      <c r="EP214" s="17">
        <v>33.08</v>
      </c>
      <c r="EQ214" s="17">
        <v>33.08</v>
      </c>
      <c r="ER214" s="17">
        <v>33.049999999999997</v>
      </c>
      <c r="ES214" s="17">
        <v>33.08</v>
      </c>
      <c r="ET214" s="17">
        <v>33.08</v>
      </c>
      <c r="EU214" s="17">
        <v>33.049999999999997</v>
      </c>
      <c r="EV214" s="17">
        <v>33.06</v>
      </c>
      <c r="EW214" s="17">
        <v>33.090000000000003</v>
      </c>
      <c r="EX214" s="17">
        <v>33.090000000000003</v>
      </c>
      <c r="EY214" s="17">
        <v>32.99</v>
      </c>
      <c r="EZ214" s="17">
        <v>33.090000000000003</v>
      </c>
      <c r="FA214" s="17">
        <v>33.01</v>
      </c>
      <c r="FB214" s="17">
        <v>33</v>
      </c>
      <c r="FC214" s="17">
        <v>32.979999999999997</v>
      </c>
      <c r="FD214" s="17">
        <v>32.99</v>
      </c>
      <c r="FE214" s="17">
        <v>32.96</v>
      </c>
      <c r="FF214" s="17">
        <v>32.97</v>
      </c>
      <c r="FG214" s="17">
        <v>32.96</v>
      </c>
      <c r="FH214" s="17">
        <v>32.950000000000003</v>
      </c>
      <c r="FI214" s="17">
        <v>32.94</v>
      </c>
      <c r="FJ214" s="17">
        <v>32.950000000000003</v>
      </c>
      <c r="FK214" s="17">
        <v>32.96</v>
      </c>
      <c r="FL214" s="17">
        <v>32.979999999999997</v>
      </c>
      <c r="FM214" s="17">
        <v>32.99</v>
      </c>
      <c r="FN214" s="17">
        <v>33</v>
      </c>
      <c r="FO214" s="17">
        <v>32.979999999999997</v>
      </c>
      <c r="FP214" s="17">
        <v>32.97</v>
      </c>
      <c r="FQ214" s="17">
        <v>32.979999999999997</v>
      </c>
      <c r="FR214" s="17">
        <v>32.97</v>
      </c>
      <c r="FS214" s="17">
        <v>32.97</v>
      </c>
      <c r="FT214" s="17">
        <v>32.96</v>
      </c>
      <c r="FU214" s="17">
        <v>32.950000000000003</v>
      </c>
      <c r="FV214" s="17">
        <v>32.950000000000003</v>
      </c>
      <c r="FW214" s="17">
        <v>32.950000000000003</v>
      </c>
      <c r="FX214" s="17">
        <v>32.97</v>
      </c>
      <c r="FY214" s="17">
        <v>33.049999999999997</v>
      </c>
      <c r="FZ214" s="17">
        <v>33.049999999999997</v>
      </c>
      <c r="GA214" s="17">
        <v>33.07</v>
      </c>
      <c r="GB214" s="17">
        <v>33.03</v>
      </c>
      <c r="GC214" s="17">
        <v>32.979999999999997</v>
      </c>
      <c r="GD214" s="17">
        <v>32.979999999999997</v>
      </c>
      <c r="GE214" s="17">
        <v>33</v>
      </c>
      <c r="GF214" s="17">
        <v>33</v>
      </c>
      <c r="GG214" s="17">
        <v>33</v>
      </c>
      <c r="GH214" s="17">
        <v>33</v>
      </c>
      <c r="GI214" s="17">
        <v>32.99</v>
      </c>
      <c r="GJ214" s="17">
        <v>33.020000000000003</v>
      </c>
      <c r="GK214" s="17">
        <v>33.03</v>
      </c>
      <c r="GL214" s="17">
        <v>32.99</v>
      </c>
      <c r="GM214" s="17">
        <v>32.97</v>
      </c>
      <c r="GN214" s="17">
        <v>32.99</v>
      </c>
      <c r="GO214" s="17">
        <v>32.99</v>
      </c>
      <c r="GP214" s="17">
        <v>33</v>
      </c>
      <c r="GQ214" s="17">
        <v>33</v>
      </c>
      <c r="GR214" s="17">
        <v>32.979999999999997</v>
      </c>
      <c r="GS214" s="17">
        <v>32.97</v>
      </c>
      <c r="GT214" s="17">
        <v>32.99</v>
      </c>
      <c r="GU214" s="17">
        <v>32.96</v>
      </c>
      <c r="GV214" s="17">
        <v>33</v>
      </c>
      <c r="GW214" s="17">
        <v>32.979999999999997</v>
      </c>
      <c r="GX214" s="17">
        <v>32.979999999999997</v>
      </c>
      <c r="GY214" s="17">
        <v>33</v>
      </c>
      <c r="GZ214" s="17">
        <v>32.99</v>
      </c>
      <c r="HA214" s="17">
        <v>33.01</v>
      </c>
      <c r="HB214" s="17">
        <v>33.020000000000003</v>
      </c>
      <c r="HC214" s="17">
        <v>33.06</v>
      </c>
      <c r="HD214" s="17">
        <v>33.06</v>
      </c>
      <c r="HE214" s="17">
        <v>33.06</v>
      </c>
      <c r="HF214" s="17">
        <v>33.03</v>
      </c>
      <c r="HG214" s="17">
        <v>33.049999999999997</v>
      </c>
      <c r="HH214" s="17">
        <v>32.97</v>
      </c>
      <c r="HI214" s="17">
        <v>33.01</v>
      </c>
      <c r="HJ214" s="17">
        <v>32.979999999999997</v>
      </c>
      <c r="HK214" s="17">
        <v>32.979999999999997</v>
      </c>
      <c r="HL214" s="17">
        <v>32.97</v>
      </c>
      <c r="HM214" s="17">
        <v>32.979999999999997</v>
      </c>
      <c r="HN214" s="17">
        <v>32.99</v>
      </c>
      <c r="HO214" s="17">
        <v>33.01</v>
      </c>
      <c r="HP214" s="17">
        <v>32.979999999999997</v>
      </c>
      <c r="HQ214" s="17">
        <v>32.97</v>
      </c>
      <c r="HR214" s="17">
        <v>33</v>
      </c>
      <c r="HS214" s="17">
        <v>33</v>
      </c>
      <c r="HT214" s="17">
        <v>33</v>
      </c>
      <c r="HU214" s="17">
        <v>32.979999999999997</v>
      </c>
      <c r="HV214" s="17">
        <v>32.979999999999997</v>
      </c>
      <c r="HW214" s="17">
        <v>32.99</v>
      </c>
      <c r="HX214" s="17">
        <v>32.99</v>
      </c>
      <c r="HY214" s="17">
        <v>32.99</v>
      </c>
      <c r="HZ214" s="17">
        <v>32.979999999999997</v>
      </c>
      <c r="IA214" s="17">
        <v>32.99</v>
      </c>
      <c r="IB214" s="17">
        <v>32.99</v>
      </c>
      <c r="IC214" s="17">
        <v>32.99</v>
      </c>
      <c r="ID214" s="17">
        <v>33</v>
      </c>
      <c r="IE214" s="17">
        <v>32.979999999999997</v>
      </c>
      <c r="IF214" s="17">
        <v>32.99</v>
      </c>
      <c r="IG214" s="17">
        <v>32.99</v>
      </c>
      <c r="IH214" s="17">
        <v>32.979999999999997</v>
      </c>
      <c r="II214" s="17">
        <v>32.96</v>
      </c>
      <c r="IJ214" s="17">
        <v>32.96</v>
      </c>
      <c r="IK214" s="17">
        <v>32.96</v>
      </c>
      <c r="IL214" s="17">
        <v>32.950000000000003</v>
      </c>
      <c r="IM214" s="17">
        <v>32.9</v>
      </c>
      <c r="IN214" s="17">
        <v>32.93</v>
      </c>
      <c r="IO214" s="17">
        <v>32.950000000000003</v>
      </c>
      <c r="IP214" s="17">
        <v>32.96</v>
      </c>
      <c r="IQ214" s="17">
        <v>32.96</v>
      </c>
      <c r="IR214" s="17">
        <v>32.93</v>
      </c>
      <c r="IS214" s="17">
        <v>32.93</v>
      </c>
      <c r="IT214" s="17">
        <v>32.92</v>
      </c>
      <c r="IU214" s="17">
        <v>32.909999999999997</v>
      </c>
      <c r="IV214" s="17">
        <v>32.909999999999997</v>
      </c>
      <c r="IW214" s="17">
        <v>32.909999999999997</v>
      </c>
      <c r="IX214" s="17">
        <v>32.909999999999997</v>
      </c>
      <c r="IY214" s="17">
        <v>32.9</v>
      </c>
    </row>
    <row r="215" spans="1:259" x14ac:dyDescent="0.15">
      <c r="A215" s="17" t="s">
        <v>493</v>
      </c>
      <c r="B215" s="17" t="s">
        <v>494</v>
      </c>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c r="AA215" s="26"/>
      <c r="AB215" s="17"/>
      <c r="AC215" s="26"/>
      <c r="AD215" s="26"/>
      <c r="AE215" s="17"/>
      <c r="AF215" s="17"/>
      <c r="AG215" s="17"/>
      <c r="AH215" s="17"/>
      <c r="AI215" s="17"/>
      <c r="AJ215" s="17"/>
      <c r="AK215" s="17"/>
      <c r="AL215" s="17"/>
      <c r="AM215" s="17"/>
      <c r="AN215" s="17"/>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26"/>
      <c r="BK215" s="17"/>
      <c r="BL215" s="17"/>
      <c r="BM215" s="17"/>
      <c r="BN215" s="17"/>
      <c r="BO215" s="17"/>
      <c r="BP215" s="17"/>
      <c r="BQ215" s="17"/>
      <c r="BR215" s="17"/>
      <c r="BS215" s="17"/>
      <c r="BT215" s="17"/>
      <c r="BU215" s="17"/>
      <c r="BV215" s="17"/>
      <c r="BW215" s="17"/>
      <c r="BX215" s="26"/>
      <c r="BY215" s="26"/>
      <c r="BZ215" s="26"/>
      <c r="CA215" s="26"/>
      <c r="CB215" s="26"/>
      <c r="CC215" s="17"/>
      <c r="CD215" s="17"/>
      <c r="CE215" s="17"/>
      <c r="CF215" s="17"/>
      <c r="CG215" s="17"/>
      <c r="CH215" s="17"/>
      <c r="CI215" s="17"/>
      <c r="CJ215" s="26"/>
      <c r="CK215" s="17"/>
      <c r="CL215" s="17"/>
      <c r="CM215" s="17"/>
      <c r="CN215" s="17"/>
      <c r="CO215" s="17"/>
      <c r="CP215" s="17"/>
      <c r="CQ215" s="17"/>
      <c r="CR215" s="17"/>
      <c r="CS215" s="17"/>
      <c r="CT215" s="17"/>
      <c r="CU215" s="17"/>
      <c r="CV215" s="17"/>
      <c r="CW215" s="17"/>
      <c r="CX215" s="17"/>
      <c r="CY215" s="26"/>
      <c r="CZ215" s="26"/>
      <c r="DA215" s="26"/>
      <c r="DB215" s="17"/>
      <c r="DC215" s="17"/>
      <c r="DD215" s="17"/>
      <c r="DE215" s="17"/>
      <c r="DF215" s="17"/>
      <c r="DG215" s="17"/>
      <c r="DH215" s="26"/>
      <c r="DI215" s="17"/>
      <c r="DJ215" s="17"/>
      <c r="DK215" s="17"/>
      <c r="DL215" s="17"/>
      <c r="DM215" s="17">
        <v>4.68</v>
      </c>
      <c r="DN215" s="17">
        <v>4.6900000000000004</v>
      </c>
      <c r="DO215" s="17">
        <v>4.6900000000000004</v>
      </c>
      <c r="DP215" s="17">
        <v>4.7</v>
      </c>
      <c r="DQ215" s="17">
        <v>4.6900000000000004</v>
      </c>
      <c r="DR215" s="17">
        <v>4.6900000000000004</v>
      </c>
      <c r="DS215" s="17">
        <v>4.7</v>
      </c>
      <c r="DT215" s="17">
        <v>4.6900000000000004</v>
      </c>
      <c r="DU215" s="17">
        <v>4.6900000000000004</v>
      </c>
      <c r="DV215" s="17">
        <v>4.7</v>
      </c>
      <c r="DW215" s="17">
        <v>4.7</v>
      </c>
      <c r="DX215" s="17">
        <v>4.6900000000000004</v>
      </c>
      <c r="DY215" s="17">
        <v>4.6900000000000004</v>
      </c>
      <c r="DZ215" s="17">
        <v>4.6900000000000004</v>
      </c>
      <c r="EA215" s="17">
        <v>4.6900000000000004</v>
      </c>
      <c r="EB215" s="17">
        <v>4.68</v>
      </c>
      <c r="EC215" s="17">
        <v>4.68</v>
      </c>
      <c r="ED215" s="17">
        <v>4.68</v>
      </c>
      <c r="EE215" s="17">
        <v>4.68</v>
      </c>
      <c r="EF215" s="17">
        <v>4.67</v>
      </c>
      <c r="EG215" s="17">
        <v>4.67</v>
      </c>
      <c r="EH215" s="17">
        <v>4.68</v>
      </c>
      <c r="EI215" s="17">
        <v>4.67</v>
      </c>
      <c r="EJ215" s="17">
        <v>4.68</v>
      </c>
      <c r="EK215" s="17">
        <v>4.68</v>
      </c>
      <c r="EL215" s="17">
        <v>4.67</v>
      </c>
      <c r="EM215" s="17">
        <v>4.68</v>
      </c>
      <c r="EN215" s="17">
        <v>4.68</v>
      </c>
      <c r="EO215" s="17">
        <v>4.68</v>
      </c>
      <c r="EP215" s="17">
        <v>4.67</v>
      </c>
      <c r="EQ215" s="17">
        <v>4.68</v>
      </c>
      <c r="ER215" s="17">
        <v>4.6900000000000004</v>
      </c>
      <c r="ES215" s="17">
        <v>4.6900000000000004</v>
      </c>
      <c r="ET215" s="17">
        <v>4.6900000000000004</v>
      </c>
      <c r="EU215" s="17">
        <v>4.68</v>
      </c>
      <c r="EV215" s="17">
        <v>4.68</v>
      </c>
      <c r="EW215" s="17">
        <v>4.6900000000000004</v>
      </c>
      <c r="EX215" s="17">
        <v>4.6900000000000004</v>
      </c>
      <c r="EY215" s="17">
        <v>4.6900000000000004</v>
      </c>
      <c r="EZ215" s="17">
        <v>4.6900000000000004</v>
      </c>
      <c r="FA215" s="17">
        <v>4.6900000000000004</v>
      </c>
      <c r="FB215" s="17">
        <v>4.68</v>
      </c>
      <c r="FC215" s="17">
        <v>4.68</v>
      </c>
      <c r="FD215" s="17">
        <v>4.68</v>
      </c>
      <c r="FE215" s="17">
        <v>4.68</v>
      </c>
      <c r="FF215" s="17">
        <v>4.6900000000000004</v>
      </c>
      <c r="FG215" s="17">
        <v>4.68</v>
      </c>
      <c r="FH215" s="17">
        <v>4.6900000000000004</v>
      </c>
      <c r="FI215" s="17">
        <v>4.7</v>
      </c>
      <c r="FJ215" s="17">
        <v>4.7</v>
      </c>
      <c r="FK215" s="17">
        <v>4.72</v>
      </c>
      <c r="FL215" s="17">
        <v>4.72</v>
      </c>
      <c r="FM215" s="17">
        <v>4.72</v>
      </c>
      <c r="FN215" s="17">
        <v>4.72</v>
      </c>
      <c r="FO215" s="17">
        <v>4.71</v>
      </c>
      <c r="FP215" s="17">
        <v>4.72</v>
      </c>
      <c r="FQ215" s="17">
        <v>4.72</v>
      </c>
      <c r="FR215" s="17">
        <v>4.72</v>
      </c>
      <c r="FS215" s="17">
        <v>4.7</v>
      </c>
      <c r="FT215" s="17">
        <v>4.7</v>
      </c>
      <c r="FU215" s="17">
        <v>4.71</v>
      </c>
      <c r="FV215" s="17">
        <v>4.7</v>
      </c>
      <c r="FW215" s="17">
        <v>4.7</v>
      </c>
      <c r="FX215" s="17">
        <v>4.7</v>
      </c>
      <c r="FY215" s="17">
        <v>4.7</v>
      </c>
      <c r="FZ215" s="17">
        <v>4.71</v>
      </c>
      <c r="GA215" s="17">
        <v>4.71</v>
      </c>
      <c r="GB215" s="17">
        <v>4.7</v>
      </c>
      <c r="GC215" s="17">
        <v>4.7</v>
      </c>
      <c r="GD215" s="17">
        <v>4.6900000000000004</v>
      </c>
      <c r="GE215" s="17">
        <v>4.7</v>
      </c>
      <c r="GF215" s="17">
        <v>4.6900000000000004</v>
      </c>
      <c r="GG215" s="17">
        <v>4.6900000000000004</v>
      </c>
      <c r="GH215" s="17">
        <v>4.6900000000000004</v>
      </c>
      <c r="GI215" s="17">
        <v>4.6900000000000004</v>
      </c>
      <c r="GJ215" s="17">
        <v>4.6900000000000004</v>
      </c>
      <c r="GK215" s="17">
        <v>4.68</v>
      </c>
      <c r="GL215" s="17">
        <v>4.68</v>
      </c>
      <c r="GM215" s="17">
        <v>4.68</v>
      </c>
      <c r="GN215" s="17">
        <v>4.68</v>
      </c>
      <c r="GO215" s="17">
        <v>4.68</v>
      </c>
      <c r="GP215" s="17">
        <v>4.6900000000000004</v>
      </c>
      <c r="GQ215" s="17">
        <v>4.67</v>
      </c>
      <c r="GR215" s="17">
        <v>4.68</v>
      </c>
      <c r="GS215" s="17">
        <v>4.6900000000000004</v>
      </c>
      <c r="GT215" s="17">
        <v>4.68</v>
      </c>
      <c r="GU215" s="17">
        <v>4.67</v>
      </c>
      <c r="GV215" s="17">
        <v>4.68</v>
      </c>
      <c r="GW215" s="17">
        <v>4.67</v>
      </c>
      <c r="GX215" s="17">
        <v>4.68</v>
      </c>
      <c r="GY215" s="17">
        <v>4.68</v>
      </c>
      <c r="GZ215" s="17">
        <v>4.68</v>
      </c>
      <c r="HA215" s="17">
        <v>4.68</v>
      </c>
      <c r="HB215" s="17">
        <v>4.68</v>
      </c>
      <c r="HC215" s="17">
        <v>4.6900000000000004</v>
      </c>
      <c r="HD215" s="17">
        <v>4.6900000000000004</v>
      </c>
      <c r="HE215" s="17">
        <v>4.67</v>
      </c>
      <c r="HF215" s="17">
        <v>4.67</v>
      </c>
      <c r="HG215" s="17">
        <v>4.68</v>
      </c>
      <c r="HH215" s="17">
        <v>4.67</v>
      </c>
      <c r="HI215" s="17">
        <v>4.67</v>
      </c>
      <c r="HJ215" s="17">
        <v>4.66</v>
      </c>
      <c r="HK215" s="17">
        <v>4.6500000000000004</v>
      </c>
      <c r="HL215" s="17">
        <v>4.6500000000000004</v>
      </c>
      <c r="HM215" s="17">
        <v>4.66</v>
      </c>
      <c r="HN215" s="17">
        <v>4.67</v>
      </c>
      <c r="HO215" s="17">
        <v>4.66</v>
      </c>
      <c r="HP215" s="17">
        <v>4.66</v>
      </c>
      <c r="HQ215" s="17">
        <v>4.67</v>
      </c>
      <c r="HR215" s="17">
        <v>4.67</v>
      </c>
      <c r="HS215" s="17">
        <v>4.66</v>
      </c>
      <c r="HT215" s="17">
        <v>4.67</v>
      </c>
      <c r="HU215" s="17">
        <v>4.67</v>
      </c>
      <c r="HV215" s="17">
        <v>4.68</v>
      </c>
      <c r="HW215" s="17">
        <v>4.67</v>
      </c>
      <c r="HX215" s="17">
        <v>4.67</v>
      </c>
      <c r="HY215" s="17">
        <v>4.66</v>
      </c>
      <c r="HZ215" s="17">
        <v>4.66</v>
      </c>
      <c r="IA215" s="17">
        <v>4.6500000000000004</v>
      </c>
      <c r="IB215" s="17">
        <v>4.66</v>
      </c>
      <c r="IC215" s="17">
        <v>4.66</v>
      </c>
      <c r="ID215" s="17">
        <v>4.66</v>
      </c>
      <c r="IE215" s="17">
        <v>4.66</v>
      </c>
      <c r="IF215" s="17">
        <v>4.66</v>
      </c>
      <c r="IG215" s="17">
        <v>4.67</v>
      </c>
      <c r="IH215" s="17">
        <v>4.66</v>
      </c>
      <c r="II215" s="17">
        <v>4.66</v>
      </c>
      <c r="IJ215" s="17">
        <v>4.66</v>
      </c>
      <c r="IK215" s="17">
        <v>4.66</v>
      </c>
      <c r="IL215" s="17">
        <v>4.66</v>
      </c>
      <c r="IM215" s="17">
        <v>4.6500000000000004</v>
      </c>
      <c r="IN215" s="17">
        <v>4.6500000000000004</v>
      </c>
      <c r="IO215" s="17">
        <v>4.66</v>
      </c>
      <c r="IP215" s="17">
        <v>4.6500000000000004</v>
      </c>
      <c r="IQ215" s="17">
        <v>4.6500000000000004</v>
      </c>
      <c r="IR215" s="17">
        <v>4.6500000000000004</v>
      </c>
      <c r="IS215" s="17">
        <v>4.6399999999999997</v>
      </c>
      <c r="IT215" s="17">
        <v>4.6500000000000004</v>
      </c>
      <c r="IU215" s="17">
        <v>4.6500000000000004</v>
      </c>
      <c r="IV215" s="17">
        <v>4.6500000000000004</v>
      </c>
      <c r="IW215" s="17">
        <v>4.6500000000000004</v>
      </c>
      <c r="IX215" s="17">
        <v>4.6500000000000004</v>
      </c>
      <c r="IY215" s="17">
        <v>4.66</v>
      </c>
    </row>
    <row r="216" spans="1:259" x14ac:dyDescent="0.15">
      <c r="A216" s="17" t="s">
        <v>594</v>
      </c>
      <c r="B216" s="17" t="s">
        <v>595</v>
      </c>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c r="AA216" s="26"/>
      <c r="AB216" s="17"/>
      <c r="AC216" s="26"/>
      <c r="AD216" s="26"/>
      <c r="AE216" s="17"/>
      <c r="AF216" s="17"/>
      <c r="AG216" s="17"/>
      <c r="AH216" s="17"/>
      <c r="AI216" s="17"/>
      <c r="AJ216" s="17"/>
      <c r="AK216" s="17"/>
      <c r="AL216" s="17"/>
      <c r="AM216" s="17"/>
      <c r="AN216" s="17"/>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26"/>
      <c r="BK216" s="17"/>
      <c r="BL216" s="17"/>
      <c r="BM216" s="17"/>
      <c r="BN216" s="17"/>
      <c r="BO216" s="17"/>
      <c r="BP216" s="17"/>
      <c r="BQ216" s="17"/>
      <c r="BR216" s="17"/>
      <c r="BS216" s="17"/>
      <c r="BT216" s="17"/>
      <c r="BU216" s="17"/>
      <c r="BV216" s="17"/>
      <c r="BW216" s="17"/>
      <c r="BX216" s="26"/>
      <c r="BY216" s="26"/>
      <c r="BZ216" s="26"/>
      <c r="CA216" s="26"/>
      <c r="CB216" s="26"/>
      <c r="CC216" s="17"/>
      <c r="CD216" s="17"/>
      <c r="CE216" s="17"/>
      <c r="CF216" s="17"/>
      <c r="CG216" s="17"/>
      <c r="CH216" s="17"/>
      <c r="CI216" s="17"/>
      <c r="CJ216" s="26"/>
      <c r="CK216" s="17"/>
      <c r="CL216" s="17"/>
      <c r="CM216" s="17"/>
      <c r="CN216" s="17"/>
      <c r="CO216" s="17"/>
      <c r="CP216" s="17"/>
      <c r="CQ216" s="17"/>
      <c r="CR216" s="17"/>
      <c r="CS216" s="17"/>
      <c r="CT216" s="17"/>
      <c r="CU216" s="17"/>
      <c r="CV216" s="17"/>
      <c r="CW216" s="17"/>
      <c r="CX216" s="17"/>
      <c r="CY216" s="26"/>
      <c r="CZ216" s="26"/>
      <c r="DA216" s="26"/>
      <c r="DB216" s="17"/>
      <c r="DC216" s="17"/>
      <c r="DD216" s="17"/>
      <c r="DE216" s="17"/>
      <c r="DF216" s="17"/>
      <c r="DG216" s="17"/>
      <c r="DH216" s="26"/>
      <c r="DI216" s="17"/>
      <c r="DJ216" s="17"/>
      <c r="DK216" s="17"/>
      <c r="DL216" s="17"/>
      <c r="DM216" s="17">
        <v>10.01</v>
      </c>
      <c r="DN216" s="17">
        <v>10</v>
      </c>
      <c r="DO216" s="17">
        <v>10.02</v>
      </c>
      <c r="DP216" s="17">
        <v>10</v>
      </c>
      <c r="DQ216" s="17">
        <v>10.01</v>
      </c>
      <c r="DR216" s="17">
        <v>10.01</v>
      </c>
      <c r="DS216" s="17">
        <v>10.01</v>
      </c>
      <c r="DT216" s="17">
        <v>10</v>
      </c>
      <c r="DU216" s="17">
        <v>10</v>
      </c>
      <c r="DV216" s="17">
        <v>10</v>
      </c>
      <c r="DW216" s="17">
        <v>10</v>
      </c>
      <c r="DX216" s="17">
        <v>10</v>
      </c>
      <c r="DY216" s="17">
        <v>9.99</v>
      </c>
      <c r="DZ216" s="17">
        <v>10</v>
      </c>
      <c r="EA216" s="17">
        <v>9.99</v>
      </c>
      <c r="EB216" s="17">
        <v>9.98</v>
      </c>
      <c r="EC216" s="17">
        <v>9.99</v>
      </c>
      <c r="ED216" s="17">
        <v>9.98</v>
      </c>
      <c r="EE216" s="17">
        <v>9.98</v>
      </c>
      <c r="EF216" s="17">
        <v>9.98</v>
      </c>
      <c r="EG216" s="17">
        <v>9.98</v>
      </c>
      <c r="EH216" s="17">
        <v>9.98</v>
      </c>
      <c r="EI216" s="17">
        <v>9.99</v>
      </c>
      <c r="EJ216" s="17">
        <v>9.98</v>
      </c>
      <c r="EK216" s="17">
        <v>9.99</v>
      </c>
      <c r="EL216" s="17">
        <v>9.99</v>
      </c>
      <c r="EM216" s="17">
        <v>9.98</v>
      </c>
      <c r="EN216" s="17">
        <v>9.98</v>
      </c>
      <c r="EO216" s="17">
        <v>9.9700000000000006</v>
      </c>
      <c r="EP216" s="17">
        <v>9.9700000000000006</v>
      </c>
      <c r="EQ216" s="17">
        <v>9.98</v>
      </c>
      <c r="ER216" s="17">
        <v>9.99</v>
      </c>
      <c r="ES216" s="17">
        <v>9.98</v>
      </c>
      <c r="ET216" s="17">
        <v>9.98</v>
      </c>
      <c r="EU216" s="17">
        <v>9.99</v>
      </c>
      <c r="EV216" s="17">
        <v>9.99</v>
      </c>
      <c r="EW216" s="17">
        <v>9.99</v>
      </c>
      <c r="EX216" s="17">
        <v>10</v>
      </c>
      <c r="EY216" s="17">
        <v>9.99</v>
      </c>
      <c r="EZ216" s="17">
        <v>9.98</v>
      </c>
      <c r="FA216" s="17">
        <v>9.99</v>
      </c>
      <c r="FB216" s="17">
        <v>9.98</v>
      </c>
      <c r="FC216" s="17">
        <v>9.99</v>
      </c>
      <c r="FD216" s="17">
        <v>9.99</v>
      </c>
      <c r="FE216" s="17">
        <v>9.99</v>
      </c>
      <c r="FF216" s="17">
        <v>9.99</v>
      </c>
      <c r="FG216" s="17">
        <v>9.99</v>
      </c>
      <c r="FH216" s="17">
        <v>9.99</v>
      </c>
      <c r="FI216" s="17">
        <v>9.99</v>
      </c>
      <c r="FJ216" s="17">
        <v>9.99</v>
      </c>
      <c r="FK216" s="17">
        <v>9.99</v>
      </c>
      <c r="FL216" s="17">
        <v>10</v>
      </c>
      <c r="FM216" s="17">
        <v>10</v>
      </c>
      <c r="FN216" s="17">
        <v>10</v>
      </c>
      <c r="FO216" s="17">
        <v>10.01</v>
      </c>
      <c r="FP216" s="17">
        <v>10.02</v>
      </c>
      <c r="FQ216" s="17">
        <v>10.01</v>
      </c>
      <c r="FR216" s="17">
        <v>10.02</v>
      </c>
      <c r="FS216" s="17">
        <v>10.02</v>
      </c>
      <c r="FT216" s="17">
        <v>10.02</v>
      </c>
      <c r="FU216" s="17">
        <v>10.02</v>
      </c>
      <c r="FV216" s="17">
        <v>10.02</v>
      </c>
      <c r="FW216" s="17">
        <v>10.02</v>
      </c>
      <c r="FX216" s="17">
        <v>10.01</v>
      </c>
      <c r="FY216" s="17">
        <v>10.02</v>
      </c>
      <c r="FZ216" s="17">
        <v>10.02</v>
      </c>
      <c r="GA216" s="17">
        <v>10.01</v>
      </c>
      <c r="GB216" s="17">
        <v>10.01</v>
      </c>
      <c r="GC216" s="17">
        <v>10.01</v>
      </c>
      <c r="GD216" s="17">
        <v>10.01</v>
      </c>
      <c r="GE216" s="17">
        <v>10.01</v>
      </c>
      <c r="GF216" s="17">
        <v>10.02</v>
      </c>
      <c r="GG216" s="17">
        <v>10</v>
      </c>
      <c r="GH216" s="17">
        <v>10</v>
      </c>
      <c r="GI216" s="17">
        <v>10.01</v>
      </c>
      <c r="GJ216" s="17">
        <v>10</v>
      </c>
      <c r="GK216" s="17">
        <v>10</v>
      </c>
      <c r="GL216" s="17">
        <v>10.01</v>
      </c>
      <c r="GM216" s="17">
        <v>10.01</v>
      </c>
      <c r="GN216" s="17">
        <v>10.01</v>
      </c>
      <c r="GO216" s="17">
        <v>10.01</v>
      </c>
      <c r="GP216" s="17">
        <v>10.02</v>
      </c>
      <c r="GQ216" s="17">
        <v>10.02</v>
      </c>
      <c r="GR216" s="17">
        <v>10</v>
      </c>
      <c r="GS216" s="17">
        <v>10.02</v>
      </c>
      <c r="GT216" s="17">
        <v>10.01</v>
      </c>
      <c r="GU216" s="17">
        <v>10.01</v>
      </c>
      <c r="GV216" s="17">
        <v>10.01</v>
      </c>
      <c r="GW216" s="17">
        <v>10.01</v>
      </c>
      <c r="GX216" s="17">
        <v>10.01</v>
      </c>
      <c r="GY216" s="17">
        <v>10.01</v>
      </c>
      <c r="GZ216" s="17">
        <v>10.01</v>
      </c>
      <c r="HA216" s="17">
        <v>10.01</v>
      </c>
      <c r="HB216" s="17">
        <v>10.02</v>
      </c>
      <c r="HC216" s="17">
        <v>10</v>
      </c>
      <c r="HD216" s="17">
        <v>10.02</v>
      </c>
      <c r="HE216" s="17">
        <v>10.01</v>
      </c>
      <c r="HF216" s="17">
        <v>10.01</v>
      </c>
      <c r="HG216" s="17">
        <v>10</v>
      </c>
      <c r="HH216" s="17">
        <v>10</v>
      </c>
      <c r="HI216" s="17">
        <v>10</v>
      </c>
      <c r="HJ216" s="17">
        <v>9.99</v>
      </c>
      <c r="HK216" s="17">
        <v>10</v>
      </c>
      <c r="HL216" s="17">
        <v>10</v>
      </c>
      <c r="HM216" s="17">
        <v>9.99</v>
      </c>
      <c r="HN216" s="17">
        <v>9.98</v>
      </c>
      <c r="HO216" s="17">
        <v>9.98</v>
      </c>
      <c r="HP216" s="17">
        <v>9.98</v>
      </c>
      <c r="HQ216" s="17">
        <v>9.99</v>
      </c>
      <c r="HR216" s="17">
        <v>9.99</v>
      </c>
      <c r="HS216" s="17">
        <v>9.98</v>
      </c>
      <c r="HT216" s="17">
        <v>9.99</v>
      </c>
      <c r="HU216" s="17">
        <v>9.98</v>
      </c>
      <c r="HV216" s="17">
        <v>10</v>
      </c>
      <c r="HW216" s="17">
        <v>9.99</v>
      </c>
      <c r="HX216" s="17">
        <v>9.99</v>
      </c>
      <c r="HY216" s="17">
        <v>9.99</v>
      </c>
      <c r="HZ216" s="17">
        <v>9.99</v>
      </c>
      <c r="IA216" s="17">
        <v>9.99</v>
      </c>
      <c r="IB216" s="17">
        <v>9.98</v>
      </c>
      <c r="IC216" s="17">
        <v>9.99</v>
      </c>
      <c r="ID216" s="17">
        <v>9.99</v>
      </c>
      <c r="IE216" s="17">
        <v>9.98</v>
      </c>
      <c r="IF216" s="17">
        <v>9.98</v>
      </c>
      <c r="IG216" s="17">
        <v>9.9700000000000006</v>
      </c>
      <c r="IH216" s="17">
        <v>9.9700000000000006</v>
      </c>
      <c r="II216" s="17">
        <v>9.94</v>
      </c>
      <c r="IJ216" s="17">
        <v>9.94</v>
      </c>
      <c r="IK216" s="17">
        <v>9.9499999999999993</v>
      </c>
      <c r="IL216" s="17">
        <v>9.9600000000000009</v>
      </c>
      <c r="IM216" s="17">
        <v>9.9499999999999993</v>
      </c>
      <c r="IN216" s="17">
        <v>9.9600000000000009</v>
      </c>
      <c r="IO216" s="17">
        <v>9.9499999999999993</v>
      </c>
      <c r="IP216" s="17">
        <v>9.9600000000000009</v>
      </c>
      <c r="IQ216" s="17">
        <v>9.9600000000000009</v>
      </c>
      <c r="IR216" s="17">
        <v>9.9700000000000006</v>
      </c>
      <c r="IS216" s="17">
        <v>9.9600000000000009</v>
      </c>
      <c r="IT216" s="17">
        <v>9.9600000000000009</v>
      </c>
      <c r="IU216" s="17">
        <v>9.9600000000000009</v>
      </c>
      <c r="IV216" s="17">
        <v>9.9600000000000009</v>
      </c>
      <c r="IW216" s="17">
        <v>9.9700000000000006</v>
      </c>
      <c r="IX216" s="17">
        <v>9.9700000000000006</v>
      </c>
      <c r="IY216" s="17">
        <v>9.9700000000000006</v>
      </c>
    </row>
    <row r="217" spans="1:259" x14ac:dyDescent="0.15">
      <c r="A217" s="17" t="s">
        <v>351</v>
      </c>
      <c r="B217" s="17" t="s">
        <v>352</v>
      </c>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c r="AA217" s="26"/>
      <c r="AB217" s="17"/>
      <c r="AC217" s="26"/>
      <c r="AD217" s="26"/>
      <c r="AE217" s="17"/>
      <c r="AF217" s="17"/>
      <c r="AG217" s="17"/>
      <c r="AH217" s="17"/>
      <c r="AI217" s="17"/>
      <c r="AJ217" s="17"/>
      <c r="AK217" s="17"/>
      <c r="AL217" s="17"/>
      <c r="AM217" s="17"/>
      <c r="AN217" s="17"/>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26"/>
      <c r="BK217" s="17"/>
      <c r="BL217" s="17"/>
      <c r="BM217" s="17"/>
      <c r="BN217" s="17"/>
      <c r="BO217" s="17"/>
      <c r="BP217" s="17"/>
      <c r="BQ217" s="17"/>
      <c r="BR217" s="17"/>
      <c r="BS217" s="17"/>
      <c r="BT217" s="17"/>
      <c r="BU217" s="17"/>
      <c r="BV217" s="17"/>
      <c r="BW217" s="17"/>
      <c r="BX217" s="26"/>
      <c r="BY217" s="26"/>
      <c r="BZ217" s="26"/>
      <c r="CA217" s="26"/>
      <c r="CB217" s="26"/>
      <c r="CC217" s="17"/>
      <c r="CD217" s="17"/>
      <c r="CE217" s="17"/>
      <c r="CF217" s="17"/>
      <c r="CG217" s="17"/>
      <c r="CH217" s="17"/>
      <c r="CI217" s="17"/>
      <c r="CJ217" s="26"/>
      <c r="CK217" s="17"/>
      <c r="CL217" s="17"/>
      <c r="CM217" s="17"/>
      <c r="CN217" s="17"/>
      <c r="CO217" s="17"/>
      <c r="CP217" s="17"/>
      <c r="CQ217" s="17"/>
      <c r="CR217" s="17"/>
      <c r="CS217" s="17"/>
      <c r="CT217" s="17"/>
      <c r="CU217" s="17"/>
      <c r="CV217" s="17"/>
      <c r="CW217" s="17"/>
      <c r="CX217" s="17"/>
      <c r="CY217" s="26"/>
      <c r="CZ217" s="26"/>
      <c r="DA217" s="26"/>
      <c r="DB217" s="17"/>
      <c r="DC217" s="17"/>
      <c r="DD217" s="17"/>
      <c r="DE217" s="17"/>
      <c r="DF217" s="17"/>
      <c r="DG217" s="17"/>
      <c r="DH217" s="26"/>
      <c r="DI217" s="17"/>
      <c r="DJ217" s="17"/>
      <c r="DK217" s="17"/>
      <c r="DL217" s="17"/>
      <c r="DM217" s="17">
        <v>11.02</v>
      </c>
      <c r="DN217" s="17">
        <v>11.04</v>
      </c>
      <c r="DO217" s="17">
        <v>11.02</v>
      </c>
      <c r="DP217" s="17">
        <v>11.02</v>
      </c>
      <c r="DQ217" s="17">
        <v>11.04</v>
      </c>
      <c r="DR217" s="17">
        <v>11.01</v>
      </c>
      <c r="DS217" s="17">
        <v>11.01</v>
      </c>
      <c r="DT217" s="17">
        <v>11.01</v>
      </c>
      <c r="DU217" s="17">
        <v>11.01</v>
      </c>
      <c r="DV217" s="17">
        <v>11.01</v>
      </c>
      <c r="DW217" s="17">
        <v>11.01</v>
      </c>
      <c r="DX217" s="17">
        <v>11.01</v>
      </c>
      <c r="DY217" s="17">
        <v>11.02</v>
      </c>
      <c r="DZ217" s="17">
        <v>11.01</v>
      </c>
      <c r="EA217" s="17">
        <v>11.01</v>
      </c>
      <c r="EB217" s="17">
        <v>10.99</v>
      </c>
      <c r="EC217" s="17">
        <v>11.01</v>
      </c>
      <c r="ED217" s="17">
        <v>11.02</v>
      </c>
      <c r="EE217" s="17">
        <v>11.02</v>
      </c>
      <c r="EF217" s="17">
        <v>11.04</v>
      </c>
      <c r="EG217" s="17">
        <v>11.04</v>
      </c>
      <c r="EH217" s="17">
        <v>11.04</v>
      </c>
      <c r="EI217" s="17">
        <v>11.08</v>
      </c>
      <c r="EJ217" s="17">
        <v>11.06</v>
      </c>
      <c r="EK217" s="17">
        <v>11.08</v>
      </c>
      <c r="EL217" s="17">
        <v>11.09</v>
      </c>
      <c r="EM217" s="17">
        <v>11.08</v>
      </c>
      <c r="EN217" s="17">
        <v>11.07</v>
      </c>
      <c r="EO217" s="17">
        <v>11.06</v>
      </c>
      <c r="EP217" s="17">
        <v>11.06</v>
      </c>
      <c r="EQ217" s="17">
        <v>11.06</v>
      </c>
      <c r="ER217" s="17">
        <v>11.05</v>
      </c>
      <c r="ES217" s="17">
        <v>11.05</v>
      </c>
      <c r="ET217" s="17">
        <v>11.05</v>
      </c>
      <c r="EU217" s="17">
        <v>11.06</v>
      </c>
      <c r="EV217" s="17">
        <v>11.06</v>
      </c>
      <c r="EW217" s="17">
        <v>11.05</v>
      </c>
      <c r="EX217" s="17">
        <v>11.06</v>
      </c>
      <c r="EY217" s="17">
        <v>11.05</v>
      </c>
      <c r="EZ217" s="17">
        <v>11.03</v>
      </c>
      <c r="FA217" s="17">
        <v>11.02</v>
      </c>
      <c r="FB217" s="17">
        <v>11.02</v>
      </c>
      <c r="FC217" s="17">
        <v>11.01</v>
      </c>
      <c r="FD217" s="17">
        <v>11.01</v>
      </c>
      <c r="FE217" s="17">
        <v>11.02</v>
      </c>
      <c r="FF217" s="17">
        <v>11.03</v>
      </c>
      <c r="FG217" s="17">
        <v>11.04</v>
      </c>
      <c r="FH217" s="17">
        <v>11.05</v>
      </c>
      <c r="FI217" s="17">
        <v>11.04</v>
      </c>
      <c r="FJ217" s="17">
        <v>11.04</v>
      </c>
      <c r="FK217" s="17">
        <v>11.03</v>
      </c>
      <c r="FL217" s="17">
        <v>11.02</v>
      </c>
      <c r="FM217" s="17">
        <v>11.05</v>
      </c>
      <c r="FN217" s="17">
        <v>11.05</v>
      </c>
      <c r="FO217" s="17">
        <v>11.03</v>
      </c>
      <c r="FP217" s="17">
        <v>11.04</v>
      </c>
      <c r="FQ217" s="17">
        <v>11.04</v>
      </c>
      <c r="FR217" s="17">
        <v>11.04</v>
      </c>
      <c r="FS217" s="17">
        <v>11.05</v>
      </c>
      <c r="FT217" s="17">
        <v>11.03</v>
      </c>
      <c r="FU217" s="17">
        <v>11.04</v>
      </c>
      <c r="FV217" s="17">
        <v>11.04</v>
      </c>
      <c r="FW217" s="17">
        <v>11.05</v>
      </c>
      <c r="FX217" s="17">
        <v>11.06</v>
      </c>
      <c r="FY217" s="17">
        <v>11.08</v>
      </c>
      <c r="FZ217" s="17">
        <v>11.08</v>
      </c>
      <c r="GA217" s="17">
        <v>11.08</v>
      </c>
      <c r="GB217" s="17">
        <v>11.08</v>
      </c>
      <c r="GC217" s="17">
        <v>11.08</v>
      </c>
      <c r="GD217" s="17">
        <v>11.07</v>
      </c>
      <c r="GE217" s="17">
        <v>11.06</v>
      </c>
      <c r="GF217" s="17">
        <v>11.05</v>
      </c>
      <c r="GG217" s="17">
        <v>11.07</v>
      </c>
      <c r="GH217" s="17">
        <v>11.06</v>
      </c>
      <c r="GI217" s="17">
        <v>11.04</v>
      </c>
      <c r="GJ217" s="17">
        <v>11.03</v>
      </c>
      <c r="GK217" s="17">
        <v>11.03</v>
      </c>
      <c r="GL217" s="17">
        <v>11.03</v>
      </c>
      <c r="GM217" s="17">
        <v>11.03</v>
      </c>
      <c r="GN217" s="17">
        <v>11.04</v>
      </c>
      <c r="GO217" s="17">
        <v>11.03</v>
      </c>
      <c r="GP217" s="17">
        <v>11.03</v>
      </c>
      <c r="GQ217" s="17">
        <v>11.02</v>
      </c>
      <c r="GR217" s="17">
        <v>11.02</v>
      </c>
      <c r="GS217" s="17">
        <v>11.02</v>
      </c>
      <c r="GT217" s="17">
        <v>11.01</v>
      </c>
      <c r="GU217" s="17">
        <v>11.02</v>
      </c>
      <c r="GV217" s="17">
        <v>11.01</v>
      </c>
      <c r="GW217" s="17">
        <v>11</v>
      </c>
      <c r="GX217" s="17">
        <v>11.01</v>
      </c>
      <c r="GY217" s="17">
        <v>11</v>
      </c>
      <c r="GZ217" s="17">
        <v>11</v>
      </c>
      <c r="HA217" s="17">
        <v>11</v>
      </c>
      <c r="HB217" s="17">
        <v>11</v>
      </c>
      <c r="HC217" s="17">
        <v>11.02</v>
      </c>
      <c r="HD217" s="17">
        <v>11.02</v>
      </c>
      <c r="HE217" s="17">
        <v>11.02</v>
      </c>
      <c r="HF217" s="17">
        <v>11.02</v>
      </c>
      <c r="HG217" s="17">
        <v>11.02</v>
      </c>
      <c r="HH217" s="17">
        <v>11</v>
      </c>
      <c r="HI217" s="17">
        <v>10.99</v>
      </c>
      <c r="HJ217" s="17">
        <v>10.99</v>
      </c>
      <c r="HK217" s="17">
        <v>11</v>
      </c>
      <c r="HL217" s="17">
        <v>10.99</v>
      </c>
      <c r="HM217" s="17">
        <v>11</v>
      </c>
      <c r="HN217" s="17">
        <v>10.99</v>
      </c>
      <c r="HO217" s="17">
        <v>10.99</v>
      </c>
      <c r="HP217" s="17">
        <v>11.01</v>
      </c>
      <c r="HQ217" s="17">
        <v>11</v>
      </c>
      <c r="HR217" s="17">
        <v>11</v>
      </c>
      <c r="HS217" s="17">
        <v>11</v>
      </c>
      <c r="HT217" s="17">
        <v>11</v>
      </c>
      <c r="HU217" s="17">
        <v>11.01</v>
      </c>
      <c r="HV217" s="17">
        <v>11.01</v>
      </c>
      <c r="HW217" s="17">
        <v>11.01</v>
      </c>
      <c r="HX217" s="17">
        <v>11.01</v>
      </c>
      <c r="HY217" s="17">
        <v>11.02</v>
      </c>
      <c r="HZ217" s="17">
        <v>11</v>
      </c>
      <c r="IA217" s="17">
        <v>11.02</v>
      </c>
      <c r="IB217" s="17">
        <v>11.02</v>
      </c>
      <c r="IC217" s="17">
        <v>11</v>
      </c>
      <c r="ID217" s="17">
        <v>11.01</v>
      </c>
      <c r="IE217" s="17">
        <v>11</v>
      </c>
      <c r="IF217" s="17">
        <v>11.01</v>
      </c>
      <c r="IG217" s="17">
        <v>11.01</v>
      </c>
      <c r="IH217" s="17">
        <v>11.01</v>
      </c>
      <c r="II217" s="17">
        <v>11.02</v>
      </c>
      <c r="IJ217" s="17">
        <v>11.02</v>
      </c>
      <c r="IK217" s="17">
        <v>11.01</v>
      </c>
      <c r="IL217" s="17">
        <v>11</v>
      </c>
      <c r="IM217" s="17">
        <v>11.01</v>
      </c>
      <c r="IN217" s="17">
        <v>11.01</v>
      </c>
      <c r="IO217" s="17">
        <v>11.03</v>
      </c>
      <c r="IP217" s="17">
        <v>11.02</v>
      </c>
      <c r="IQ217" s="17">
        <v>11.02</v>
      </c>
      <c r="IR217" s="17">
        <v>11.04</v>
      </c>
      <c r="IS217" s="17">
        <v>11.03</v>
      </c>
      <c r="IT217" s="17">
        <v>11.02</v>
      </c>
      <c r="IU217" s="17">
        <v>11.01</v>
      </c>
      <c r="IV217" s="17">
        <v>11.01</v>
      </c>
      <c r="IW217" s="17">
        <v>11.01</v>
      </c>
      <c r="IX217" s="17">
        <v>11.01</v>
      </c>
      <c r="IY217" s="17">
        <v>11.03</v>
      </c>
    </row>
    <row r="218" spans="1:259" x14ac:dyDescent="0.15">
      <c r="A218" s="17" t="s">
        <v>248</v>
      </c>
      <c r="B218" s="17" t="s">
        <v>249</v>
      </c>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c r="AA218" s="26"/>
      <c r="AB218" s="17"/>
      <c r="AC218" s="26"/>
      <c r="AD218" s="26"/>
      <c r="AE218" s="17"/>
      <c r="AF218" s="17"/>
      <c r="AG218" s="17"/>
      <c r="AH218" s="17"/>
      <c r="AI218" s="17"/>
      <c r="AJ218" s="17"/>
      <c r="AK218" s="17"/>
      <c r="AL218" s="17"/>
      <c r="AM218" s="17"/>
      <c r="AN218" s="17"/>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26"/>
      <c r="BK218" s="17"/>
      <c r="BL218" s="17"/>
      <c r="BM218" s="17"/>
      <c r="BN218" s="17"/>
      <c r="BO218" s="17"/>
      <c r="BP218" s="17"/>
      <c r="BQ218" s="17"/>
      <c r="BR218" s="17"/>
      <c r="BS218" s="17"/>
      <c r="BT218" s="17"/>
      <c r="BU218" s="17"/>
      <c r="BV218" s="17"/>
      <c r="BW218" s="17"/>
      <c r="BX218" s="26"/>
      <c r="BY218" s="26"/>
      <c r="BZ218" s="26"/>
      <c r="CA218" s="26"/>
      <c r="CB218" s="26"/>
      <c r="CC218" s="17"/>
      <c r="CD218" s="17"/>
      <c r="CE218" s="17"/>
      <c r="CF218" s="17"/>
      <c r="CG218" s="17"/>
      <c r="CH218" s="17"/>
      <c r="CI218" s="17"/>
      <c r="CJ218" s="26"/>
      <c r="CK218" s="17"/>
      <c r="CL218" s="17"/>
      <c r="CM218" s="17"/>
      <c r="CN218" s="17"/>
      <c r="CO218" s="17"/>
      <c r="CP218" s="17"/>
      <c r="CQ218" s="17"/>
      <c r="CR218" s="17"/>
      <c r="CS218" s="17"/>
      <c r="CT218" s="17"/>
      <c r="CU218" s="17"/>
      <c r="CV218" s="17"/>
      <c r="CW218" s="17"/>
      <c r="CX218" s="17"/>
      <c r="CY218" s="26"/>
      <c r="CZ218" s="26"/>
      <c r="DA218" s="26"/>
      <c r="DB218" s="17"/>
      <c r="DC218" s="17"/>
      <c r="DD218" s="17"/>
      <c r="DE218" s="17"/>
      <c r="DF218" s="17"/>
      <c r="DG218" s="17"/>
      <c r="DH218" s="26"/>
      <c r="DI218" s="17"/>
      <c r="DJ218" s="17"/>
      <c r="DK218" s="17"/>
      <c r="DL218" s="17"/>
      <c r="DM218" s="17">
        <v>12.51</v>
      </c>
      <c r="DN218" s="17">
        <v>12.51</v>
      </c>
      <c r="DO218" s="17">
        <v>12.51</v>
      </c>
      <c r="DP218" s="17">
        <v>12.51</v>
      </c>
      <c r="DQ218" s="17">
        <v>12.52</v>
      </c>
      <c r="DR218" s="17">
        <v>12.51</v>
      </c>
      <c r="DS218" s="17">
        <v>12.52</v>
      </c>
      <c r="DT218" s="17">
        <v>12.52</v>
      </c>
      <c r="DU218" s="17">
        <v>12.51</v>
      </c>
      <c r="DV218" s="17">
        <v>12.51</v>
      </c>
      <c r="DW218" s="17">
        <v>12.51</v>
      </c>
      <c r="DX218" s="17">
        <v>12.51</v>
      </c>
      <c r="DY218" s="17">
        <v>12.52</v>
      </c>
      <c r="DZ218" s="17">
        <v>12.52</v>
      </c>
      <c r="EA218" s="17">
        <v>12.5</v>
      </c>
      <c r="EB218" s="17">
        <v>12.47</v>
      </c>
      <c r="EC218" s="17">
        <v>12.46</v>
      </c>
      <c r="ED218" s="17">
        <v>12.47</v>
      </c>
      <c r="EE218" s="17">
        <v>12.48</v>
      </c>
      <c r="EF218" s="17">
        <v>12.45</v>
      </c>
      <c r="EG218" s="17">
        <v>12.44</v>
      </c>
      <c r="EH218" s="17">
        <v>12.46</v>
      </c>
      <c r="EI218" s="17">
        <v>12.48</v>
      </c>
      <c r="EJ218" s="17">
        <v>12.48</v>
      </c>
      <c r="EK218" s="17">
        <v>12.49</v>
      </c>
      <c r="EL218" s="17">
        <v>12.45</v>
      </c>
      <c r="EM218" s="17">
        <v>12.46</v>
      </c>
      <c r="EN218" s="17">
        <v>12.46</v>
      </c>
      <c r="EO218" s="17">
        <v>12.46</v>
      </c>
      <c r="EP218" s="17">
        <v>12.46</v>
      </c>
      <c r="EQ218" s="17">
        <v>12.45</v>
      </c>
      <c r="ER218" s="17">
        <v>12.45</v>
      </c>
      <c r="ES218" s="17">
        <v>12.45</v>
      </c>
      <c r="ET218" s="17">
        <v>12.47</v>
      </c>
      <c r="EU218" s="17">
        <v>12.47</v>
      </c>
      <c r="EV218" s="17">
        <v>12.46</v>
      </c>
      <c r="EW218" s="17">
        <v>12.45</v>
      </c>
      <c r="EX218" s="17">
        <v>12.46</v>
      </c>
      <c r="EY218" s="17">
        <v>12.49</v>
      </c>
      <c r="EZ218" s="17">
        <v>12.46</v>
      </c>
      <c r="FA218" s="17">
        <v>12.47</v>
      </c>
      <c r="FB218" s="17">
        <v>12.47</v>
      </c>
      <c r="FC218" s="17">
        <v>12.46</v>
      </c>
      <c r="FD218" s="17">
        <v>12.47</v>
      </c>
      <c r="FE218" s="17">
        <v>12.46</v>
      </c>
      <c r="FF218" s="17">
        <v>12.46</v>
      </c>
      <c r="FG218" s="17">
        <v>12.48</v>
      </c>
      <c r="FH218" s="17">
        <v>12.48</v>
      </c>
      <c r="FI218" s="17">
        <v>12.48</v>
      </c>
      <c r="FJ218" s="17">
        <v>12.48</v>
      </c>
      <c r="FK218" s="17">
        <v>12.49</v>
      </c>
      <c r="FL218" s="17">
        <v>12.5</v>
      </c>
      <c r="FM218" s="17">
        <v>12.49</v>
      </c>
      <c r="FN218" s="17">
        <v>12.48</v>
      </c>
      <c r="FO218" s="17">
        <v>12.47</v>
      </c>
      <c r="FP218" s="17">
        <v>12.46</v>
      </c>
      <c r="FQ218" s="17">
        <v>12.45</v>
      </c>
      <c r="FR218" s="17">
        <v>12.45</v>
      </c>
      <c r="FS218" s="17">
        <v>12.45</v>
      </c>
      <c r="FT218" s="17">
        <v>12.45</v>
      </c>
      <c r="FU218" s="17">
        <v>12.45</v>
      </c>
      <c r="FV218" s="17">
        <v>12.46</v>
      </c>
      <c r="FW218" s="17">
        <v>12.45</v>
      </c>
      <c r="FX218" s="17">
        <v>12.45</v>
      </c>
      <c r="FY218" s="17">
        <v>12.48</v>
      </c>
      <c r="FZ218" s="17">
        <v>12.48</v>
      </c>
      <c r="GA218" s="17">
        <v>12.46</v>
      </c>
      <c r="GB218" s="17">
        <v>12.46</v>
      </c>
      <c r="GC218" s="17">
        <v>12.46</v>
      </c>
      <c r="GD218" s="17">
        <v>12.45</v>
      </c>
      <c r="GE218" s="17">
        <v>12.46</v>
      </c>
      <c r="GF218" s="17">
        <v>12.45</v>
      </c>
      <c r="GG218" s="17">
        <v>12.43</v>
      </c>
      <c r="GH218" s="17">
        <v>12.45</v>
      </c>
      <c r="GI218" s="17">
        <v>12.43</v>
      </c>
      <c r="GJ218" s="17">
        <v>12.42</v>
      </c>
      <c r="GK218" s="17">
        <v>12.39</v>
      </c>
      <c r="GL218" s="17">
        <v>12.36</v>
      </c>
      <c r="GM218" s="17">
        <v>12.37</v>
      </c>
      <c r="GN218" s="17">
        <v>12.35</v>
      </c>
      <c r="GO218" s="17">
        <v>12.33</v>
      </c>
      <c r="GP218" s="17">
        <v>12.4</v>
      </c>
      <c r="GQ218" s="17">
        <v>12.38</v>
      </c>
      <c r="GR218" s="17">
        <v>12.35</v>
      </c>
      <c r="GS218" s="17">
        <v>12.33</v>
      </c>
      <c r="GT218" s="17">
        <v>12.38</v>
      </c>
      <c r="GU218" s="17">
        <v>12.35</v>
      </c>
      <c r="GV218" s="17">
        <v>12.37</v>
      </c>
      <c r="GW218" s="17">
        <v>12.37</v>
      </c>
      <c r="GX218" s="17">
        <v>12.4</v>
      </c>
      <c r="GY218" s="17">
        <v>12.42</v>
      </c>
      <c r="GZ218" s="17">
        <v>12.4</v>
      </c>
      <c r="HA218" s="17">
        <v>12.41</v>
      </c>
      <c r="HB218" s="17">
        <v>12.42</v>
      </c>
      <c r="HC218" s="17">
        <v>12.41</v>
      </c>
      <c r="HD218" s="17">
        <v>12.41</v>
      </c>
      <c r="HE218" s="17">
        <v>12.4</v>
      </c>
      <c r="HF218" s="17">
        <v>12.4</v>
      </c>
      <c r="HG218" s="17">
        <v>12.38</v>
      </c>
      <c r="HH218" s="17">
        <v>12.38</v>
      </c>
      <c r="HI218" s="17">
        <v>12.35</v>
      </c>
      <c r="HJ218" s="17">
        <v>12.33</v>
      </c>
      <c r="HK218" s="17">
        <v>12.32</v>
      </c>
      <c r="HL218" s="17">
        <v>12.3</v>
      </c>
      <c r="HM218" s="17">
        <v>12.3</v>
      </c>
      <c r="HN218" s="17">
        <v>12.3</v>
      </c>
      <c r="HO218" s="17">
        <v>12.3</v>
      </c>
      <c r="HP218" s="17">
        <v>12.31</v>
      </c>
      <c r="HQ218" s="17">
        <v>12.31</v>
      </c>
      <c r="HR218" s="17">
        <v>12.31</v>
      </c>
      <c r="HS218" s="17">
        <v>12.31</v>
      </c>
      <c r="HT218" s="17">
        <v>12.3</v>
      </c>
      <c r="HU218" s="17">
        <v>12.32</v>
      </c>
      <c r="HV218" s="17">
        <v>12.31</v>
      </c>
      <c r="HW218" s="17">
        <v>12.33</v>
      </c>
      <c r="HX218" s="17">
        <v>12.34</v>
      </c>
      <c r="HY218" s="17">
        <v>12.34</v>
      </c>
      <c r="HZ218" s="17">
        <v>12.35</v>
      </c>
      <c r="IA218" s="17">
        <v>12.36</v>
      </c>
      <c r="IB218" s="17">
        <v>12.35</v>
      </c>
      <c r="IC218" s="17">
        <v>12.36</v>
      </c>
      <c r="ID218" s="17">
        <v>12.35</v>
      </c>
      <c r="IE218" s="17">
        <v>12.33</v>
      </c>
      <c r="IF218" s="17">
        <v>12.32</v>
      </c>
      <c r="IG218" s="17">
        <v>12.32</v>
      </c>
      <c r="IH218" s="17">
        <v>12.34</v>
      </c>
      <c r="II218" s="17">
        <v>12.31</v>
      </c>
      <c r="IJ218" s="17">
        <v>12.31</v>
      </c>
      <c r="IK218" s="17">
        <v>12.33</v>
      </c>
      <c r="IL218" s="17">
        <v>12.32</v>
      </c>
      <c r="IM218" s="17">
        <v>12.32</v>
      </c>
      <c r="IN218" s="17">
        <v>12.32</v>
      </c>
      <c r="IO218" s="17">
        <v>12.34</v>
      </c>
      <c r="IP218" s="17">
        <v>12.33</v>
      </c>
      <c r="IQ218" s="17">
        <v>12.32</v>
      </c>
      <c r="IR218" s="17">
        <v>12.35</v>
      </c>
      <c r="IS218" s="17">
        <v>12.34</v>
      </c>
      <c r="IT218" s="17">
        <v>12.33</v>
      </c>
      <c r="IU218" s="17">
        <v>12.35</v>
      </c>
      <c r="IV218" s="17">
        <v>12.35</v>
      </c>
      <c r="IW218" s="17">
        <v>12.34</v>
      </c>
      <c r="IX218" s="17">
        <v>12.33</v>
      </c>
      <c r="IY218" s="17">
        <v>12.34</v>
      </c>
    </row>
    <row r="219" spans="1:259" x14ac:dyDescent="0.15">
      <c r="A219" s="17" t="s">
        <v>996</v>
      </c>
      <c r="B219" s="17" t="s">
        <v>997</v>
      </c>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c r="AA219" s="26"/>
      <c r="AB219" s="17"/>
      <c r="AC219" s="26"/>
      <c r="AD219" s="26"/>
      <c r="AE219" s="17"/>
      <c r="AF219" s="17"/>
      <c r="AG219" s="17"/>
      <c r="AH219" s="17"/>
      <c r="AI219" s="17"/>
      <c r="AJ219" s="17"/>
      <c r="AK219" s="17"/>
      <c r="AL219" s="17"/>
      <c r="AM219" s="17"/>
      <c r="AN219" s="17"/>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26"/>
      <c r="BK219" s="17"/>
      <c r="BL219" s="17"/>
      <c r="BM219" s="17"/>
      <c r="BN219" s="17"/>
      <c r="BO219" s="17"/>
      <c r="BP219" s="17"/>
      <c r="BQ219" s="17"/>
      <c r="BR219" s="17"/>
      <c r="BS219" s="17"/>
      <c r="BT219" s="17"/>
      <c r="BU219" s="17"/>
      <c r="BV219" s="17"/>
      <c r="BW219" s="17"/>
      <c r="BX219" s="26"/>
      <c r="BY219" s="26"/>
      <c r="BZ219" s="26"/>
      <c r="CA219" s="26"/>
      <c r="CB219" s="26"/>
      <c r="CC219" s="17"/>
      <c r="CD219" s="17"/>
      <c r="CE219" s="17"/>
      <c r="CF219" s="17"/>
      <c r="CG219" s="17"/>
      <c r="CH219" s="17"/>
      <c r="CI219" s="17"/>
      <c r="CJ219" s="26"/>
      <c r="CK219" s="17"/>
      <c r="CL219" s="17"/>
      <c r="CM219" s="17"/>
      <c r="CN219" s="17"/>
      <c r="CO219" s="17"/>
      <c r="CP219" s="17"/>
      <c r="CQ219" s="17"/>
      <c r="CR219" s="17"/>
      <c r="CS219" s="17"/>
      <c r="CT219" s="17"/>
      <c r="CU219" s="17"/>
      <c r="CV219" s="17"/>
      <c r="CW219" s="17"/>
      <c r="CX219" s="17"/>
      <c r="CY219" s="26"/>
      <c r="CZ219" s="26"/>
      <c r="DA219" s="26"/>
      <c r="DB219" s="17"/>
      <c r="DC219" s="17"/>
      <c r="DD219" s="17"/>
      <c r="DE219" s="17"/>
      <c r="DF219" s="17"/>
      <c r="DG219" s="17"/>
      <c r="DH219" s="26"/>
      <c r="DI219" s="17"/>
      <c r="DJ219" s="17"/>
      <c r="DK219" s="17"/>
      <c r="DL219" s="17"/>
      <c r="DM219" s="17">
        <v>7.13</v>
      </c>
      <c r="DN219" s="17">
        <v>7.13</v>
      </c>
      <c r="DO219" s="17">
        <v>7.14</v>
      </c>
      <c r="DP219" s="17">
        <v>7.13</v>
      </c>
      <c r="DQ219" s="17">
        <v>7.14</v>
      </c>
      <c r="DR219" s="17">
        <v>7.14</v>
      </c>
      <c r="DS219" s="17">
        <v>7.14</v>
      </c>
      <c r="DT219" s="17">
        <v>7.14</v>
      </c>
      <c r="DU219" s="17">
        <v>7.14</v>
      </c>
      <c r="DV219" s="17">
        <v>7.13</v>
      </c>
      <c r="DW219" s="17">
        <v>7.14</v>
      </c>
      <c r="DX219" s="17">
        <v>7.14</v>
      </c>
      <c r="DY219" s="17">
        <v>7.14</v>
      </c>
      <c r="DZ219" s="17">
        <v>7.14</v>
      </c>
      <c r="EA219" s="17">
        <v>7.14</v>
      </c>
      <c r="EB219" s="17">
        <v>7.13</v>
      </c>
      <c r="EC219" s="17">
        <v>7.13</v>
      </c>
      <c r="ED219" s="17">
        <v>7.13</v>
      </c>
      <c r="EE219" s="17">
        <v>7.13</v>
      </c>
      <c r="EF219" s="17">
        <v>7.13</v>
      </c>
      <c r="EG219" s="17">
        <v>7.13</v>
      </c>
      <c r="EH219" s="17">
        <v>7.13</v>
      </c>
      <c r="EI219" s="17">
        <v>7.13</v>
      </c>
      <c r="EJ219" s="17">
        <v>7.13</v>
      </c>
      <c r="EK219" s="17">
        <v>7.14</v>
      </c>
      <c r="EL219" s="17">
        <v>7.14</v>
      </c>
      <c r="EM219" s="17">
        <v>7.14</v>
      </c>
      <c r="EN219" s="17">
        <v>7.13</v>
      </c>
      <c r="EO219" s="17">
        <v>7.13</v>
      </c>
      <c r="EP219" s="17">
        <v>7.14</v>
      </c>
      <c r="EQ219" s="17">
        <v>7.14</v>
      </c>
      <c r="ER219" s="17">
        <v>7.14</v>
      </c>
      <c r="ES219" s="17">
        <v>7.14</v>
      </c>
      <c r="ET219" s="17">
        <v>7.14</v>
      </c>
      <c r="EU219" s="17">
        <v>7.14</v>
      </c>
      <c r="EV219" s="17">
        <v>7.14</v>
      </c>
      <c r="EW219" s="17">
        <v>7.14</v>
      </c>
      <c r="EX219" s="17">
        <v>7.13</v>
      </c>
      <c r="EY219" s="17">
        <v>7.14</v>
      </c>
      <c r="EZ219" s="17">
        <v>7.13</v>
      </c>
      <c r="FA219" s="17">
        <v>7.14</v>
      </c>
      <c r="FB219" s="17">
        <v>7.14</v>
      </c>
      <c r="FC219" s="17">
        <v>7.14</v>
      </c>
      <c r="FD219" s="17">
        <v>7.13</v>
      </c>
      <c r="FE219" s="17">
        <v>7.13</v>
      </c>
      <c r="FF219" s="17">
        <v>7.14</v>
      </c>
      <c r="FG219" s="17">
        <v>7.13</v>
      </c>
      <c r="FH219" s="17">
        <v>7.14</v>
      </c>
      <c r="FI219" s="17">
        <v>7.14</v>
      </c>
      <c r="FJ219" s="17">
        <v>7.14</v>
      </c>
      <c r="FK219" s="17">
        <v>7.14</v>
      </c>
      <c r="FL219" s="17">
        <v>7.14</v>
      </c>
      <c r="FM219" s="17">
        <v>7.13</v>
      </c>
      <c r="FN219" s="17">
        <v>7.14</v>
      </c>
      <c r="FO219" s="17">
        <v>7.13</v>
      </c>
      <c r="FP219" s="17">
        <v>7.15</v>
      </c>
      <c r="FQ219" s="17">
        <v>7.15</v>
      </c>
      <c r="FR219" s="17">
        <v>7.15</v>
      </c>
      <c r="FS219" s="17">
        <v>7.15</v>
      </c>
      <c r="FT219" s="17">
        <v>7.15</v>
      </c>
      <c r="FU219" s="17">
        <v>7.15</v>
      </c>
      <c r="FV219" s="17">
        <v>7.15</v>
      </c>
      <c r="FW219" s="17">
        <v>7.14</v>
      </c>
      <c r="FX219" s="17">
        <v>7.15</v>
      </c>
      <c r="FY219" s="17">
        <v>7.15</v>
      </c>
      <c r="FZ219" s="17">
        <v>7.15</v>
      </c>
      <c r="GA219" s="17">
        <v>7.14</v>
      </c>
      <c r="GB219" s="17">
        <v>7.15</v>
      </c>
      <c r="GC219" s="17">
        <v>7.15</v>
      </c>
      <c r="GD219" s="17">
        <v>7.15</v>
      </c>
      <c r="GE219" s="17">
        <v>7.15</v>
      </c>
      <c r="GF219" s="17">
        <v>7.15</v>
      </c>
      <c r="GG219" s="17">
        <v>7.15</v>
      </c>
      <c r="GH219" s="17">
        <v>7.14</v>
      </c>
      <c r="GI219" s="17">
        <v>7.15</v>
      </c>
      <c r="GJ219" s="17">
        <v>7.13</v>
      </c>
      <c r="GK219" s="17">
        <v>7.14</v>
      </c>
      <c r="GL219" s="17">
        <v>7.14</v>
      </c>
      <c r="GM219" s="17">
        <v>7.14</v>
      </c>
      <c r="GN219" s="17">
        <v>7.14</v>
      </c>
      <c r="GO219" s="17">
        <v>7.14</v>
      </c>
      <c r="GP219" s="17">
        <v>7.14</v>
      </c>
      <c r="GQ219" s="17">
        <v>7.14</v>
      </c>
      <c r="GR219" s="17">
        <v>7.13</v>
      </c>
      <c r="GS219" s="17">
        <v>7.14</v>
      </c>
      <c r="GT219" s="17">
        <v>7.13</v>
      </c>
      <c r="GU219" s="17">
        <v>7.13</v>
      </c>
      <c r="GV219" s="17">
        <v>7.14</v>
      </c>
      <c r="GW219" s="17">
        <v>7.14</v>
      </c>
      <c r="GX219" s="17">
        <v>7.14</v>
      </c>
      <c r="GY219" s="17">
        <v>7.15</v>
      </c>
      <c r="GZ219" s="17">
        <v>7.15</v>
      </c>
      <c r="HA219" s="17">
        <v>7.15</v>
      </c>
      <c r="HB219" s="17">
        <v>7.15</v>
      </c>
      <c r="HC219" s="17">
        <v>7.15</v>
      </c>
      <c r="HD219" s="17">
        <v>7.14</v>
      </c>
      <c r="HE219" s="17">
        <v>7.14</v>
      </c>
      <c r="HF219" s="17">
        <v>7.14</v>
      </c>
      <c r="HG219" s="17">
        <v>7.13</v>
      </c>
      <c r="HH219" s="17">
        <v>7.14</v>
      </c>
      <c r="HI219" s="17">
        <v>7.14</v>
      </c>
      <c r="HJ219" s="17">
        <v>7.13</v>
      </c>
      <c r="HK219" s="17">
        <v>7.14</v>
      </c>
      <c r="HL219" s="17">
        <v>7.14</v>
      </c>
      <c r="HM219" s="17">
        <v>7.14</v>
      </c>
      <c r="HN219" s="17">
        <v>7.14</v>
      </c>
      <c r="HO219" s="17">
        <v>7.14</v>
      </c>
      <c r="HP219" s="17">
        <v>7.14</v>
      </c>
      <c r="HQ219" s="17">
        <v>7.14</v>
      </c>
      <c r="HR219" s="17">
        <v>7.14</v>
      </c>
      <c r="HS219" s="17">
        <v>7.14</v>
      </c>
      <c r="HT219" s="17">
        <v>7.14</v>
      </c>
      <c r="HU219" s="17">
        <v>7.14</v>
      </c>
      <c r="HV219" s="17">
        <v>7.13</v>
      </c>
      <c r="HW219" s="17">
        <v>7.14</v>
      </c>
      <c r="HX219" s="17">
        <v>7.14</v>
      </c>
      <c r="HY219" s="17">
        <v>7.14</v>
      </c>
      <c r="HZ219" s="17">
        <v>7.14</v>
      </c>
      <c r="IA219" s="17">
        <v>7.14</v>
      </c>
      <c r="IB219" s="17">
        <v>7.14</v>
      </c>
      <c r="IC219" s="17">
        <v>7.14</v>
      </c>
      <c r="ID219" s="17">
        <v>7.13</v>
      </c>
      <c r="IE219" s="17">
        <v>7.14</v>
      </c>
      <c r="IF219" s="17">
        <v>7.13</v>
      </c>
      <c r="IG219" s="17">
        <v>7.13</v>
      </c>
      <c r="IH219" s="17">
        <v>7.12</v>
      </c>
      <c r="II219" s="17">
        <v>7.13</v>
      </c>
      <c r="IJ219" s="17">
        <v>7.13</v>
      </c>
      <c r="IK219" s="17">
        <v>7.13</v>
      </c>
      <c r="IL219" s="17">
        <v>7.13</v>
      </c>
      <c r="IM219" s="17">
        <v>7.13</v>
      </c>
      <c r="IN219" s="17">
        <v>7.13</v>
      </c>
      <c r="IO219" s="17">
        <v>7.13</v>
      </c>
      <c r="IP219" s="17">
        <v>7.12</v>
      </c>
      <c r="IQ219" s="17">
        <v>7.12</v>
      </c>
      <c r="IR219" s="17">
        <v>7.13</v>
      </c>
      <c r="IS219" s="17">
        <v>7.12</v>
      </c>
      <c r="IT219" s="17">
        <v>7.13</v>
      </c>
      <c r="IU219" s="17">
        <v>7.13</v>
      </c>
      <c r="IV219" s="17">
        <v>7.13</v>
      </c>
      <c r="IW219" s="17">
        <v>7.13</v>
      </c>
      <c r="IX219" s="17">
        <v>7.12</v>
      </c>
      <c r="IY219" s="17">
        <v>7.12</v>
      </c>
    </row>
    <row r="220" spans="1:259" x14ac:dyDescent="0.15">
      <c r="A220" s="17" t="s">
        <v>200</v>
      </c>
      <c r="B220" s="17" t="s">
        <v>201</v>
      </c>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c r="AA220" s="26"/>
      <c r="AB220" s="17"/>
      <c r="AC220" s="26"/>
      <c r="AD220" s="26"/>
      <c r="AE220" s="17"/>
      <c r="AF220" s="17"/>
      <c r="AG220" s="17"/>
      <c r="AH220" s="17"/>
      <c r="AI220" s="17"/>
      <c r="AJ220" s="17"/>
      <c r="AK220" s="17"/>
      <c r="AL220" s="17"/>
      <c r="AM220" s="17"/>
      <c r="AN220" s="17"/>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26"/>
      <c r="BK220" s="17"/>
      <c r="BL220" s="17"/>
      <c r="BM220" s="17"/>
      <c r="BN220" s="17"/>
      <c r="BO220" s="17"/>
      <c r="BP220" s="17"/>
      <c r="BQ220" s="17"/>
      <c r="BR220" s="17"/>
      <c r="BS220" s="17"/>
      <c r="BT220" s="17"/>
      <c r="BU220" s="17"/>
      <c r="BV220" s="17"/>
      <c r="BW220" s="17"/>
      <c r="BX220" s="26"/>
      <c r="BY220" s="26"/>
      <c r="BZ220" s="26"/>
      <c r="CA220" s="26"/>
      <c r="CB220" s="26"/>
      <c r="CC220" s="17"/>
      <c r="CD220" s="17"/>
      <c r="CE220" s="17"/>
      <c r="CF220" s="17"/>
      <c r="CG220" s="17"/>
      <c r="CH220" s="17"/>
      <c r="CI220" s="17"/>
      <c r="CJ220" s="26"/>
      <c r="CK220" s="17"/>
      <c r="CL220" s="17"/>
      <c r="CM220" s="17"/>
      <c r="CN220" s="17"/>
      <c r="CO220" s="17"/>
      <c r="CP220" s="17"/>
      <c r="CQ220" s="17"/>
      <c r="CR220" s="17"/>
      <c r="CS220" s="17"/>
      <c r="CT220" s="17"/>
      <c r="CU220" s="17"/>
      <c r="CV220" s="17"/>
      <c r="CW220" s="17"/>
      <c r="CX220" s="17"/>
      <c r="CY220" s="26"/>
      <c r="CZ220" s="26"/>
      <c r="DA220" s="26"/>
      <c r="DB220" s="17"/>
      <c r="DC220" s="17"/>
      <c r="DD220" s="17"/>
      <c r="DE220" s="17"/>
      <c r="DF220" s="17"/>
      <c r="DG220" s="17"/>
      <c r="DH220" s="26"/>
      <c r="DI220" s="17"/>
      <c r="DJ220" s="17"/>
      <c r="DK220" s="17"/>
      <c r="DL220" s="17"/>
      <c r="DM220" s="17">
        <v>5.76</v>
      </c>
      <c r="DN220" s="17">
        <v>5.76</v>
      </c>
      <c r="DO220" s="17">
        <v>5.76</v>
      </c>
      <c r="DP220" s="17">
        <v>5.76</v>
      </c>
      <c r="DQ220" s="17">
        <v>5.76</v>
      </c>
      <c r="DR220" s="17">
        <v>5.76</v>
      </c>
      <c r="DS220" s="17">
        <v>5.76</v>
      </c>
      <c r="DT220" s="17">
        <v>5.76</v>
      </c>
      <c r="DU220" s="17">
        <v>5.76</v>
      </c>
      <c r="DV220" s="17">
        <v>5.76</v>
      </c>
      <c r="DW220" s="17">
        <v>5.76</v>
      </c>
      <c r="DX220" s="17">
        <v>5.76</v>
      </c>
      <c r="DY220" s="17">
        <v>5.76</v>
      </c>
      <c r="DZ220" s="17">
        <v>5.76</v>
      </c>
      <c r="EA220" s="17">
        <v>5.76</v>
      </c>
      <c r="EB220" s="17">
        <v>5.76</v>
      </c>
      <c r="EC220" s="17">
        <v>5.76</v>
      </c>
      <c r="ED220" s="17">
        <v>5.76</v>
      </c>
      <c r="EE220" s="17">
        <v>5.76</v>
      </c>
      <c r="EF220" s="17">
        <v>5.76</v>
      </c>
      <c r="EG220" s="17">
        <v>5.76</v>
      </c>
      <c r="EH220" s="17">
        <v>5.76</v>
      </c>
      <c r="EI220" s="17">
        <v>5.76</v>
      </c>
      <c r="EJ220" s="17">
        <v>5.76</v>
      </c>
      <c r="EK220" s="17">
        <v>5.76</v>
      </c>
      <c r="EL220" s="17">
        <v>5.76</v>
      </c>
      <c r="EM220" s="17">
        <v>5.76</v>
      </c>
      <c r="EN220" s="17">
        <v>5.76</v>
      </c>
      <c r="EO220" s="17">
        <v>5.76</v>
      </c>
      <c r="EP220" s="17">
        <v>5.76</v>
      </c>
      <c r="EQ220" s="17">
        <v>5.76</v>
      </c>
      <c r="ER220" s="17">
        <v>5.76</v>
      </c>
      <c r="ES220" s="17">
        <v>5.76</v>
      </c>
      <c r="ET220" s="17">
        <v>5.76</v>
      </c>
      <c r="EU220" s="17">
        <v>5.76</v>
      </c>
      <c r="EV220" s="17">
        <v>5.76</v>
      </c>
      <c r="EW220" s="17">
        <v>5.76</v>
      </c>
      <c r="EX220" s="17">
        <v>5.76</v>
      </c>
      <c r="EY220" s="17">
        <v>5.76</v>
      </c>
      <c r="EZ220" s="17">
        <v>5.76</v>
      </c>
      <c r="FA220" s="17">
        <v>5.76</v>
      </c>
      <c r="FB220" s="17">
        <v>5.76</v>
      </c>
      <c r="FC220" s="17">
        <v>5.76</v>
      </c>
      <c r="FD220" s="17">
        <v>5.76</v>
      </c>
      <c r="FE220" s="17">
        <v>5.76</v>
      </c>
      <c r="FF220" s="17">
        <v>5.76</v>
      </c>
      <c r="FG220" s="17">
        <v>5.76</v>
      </c>
      <c r="FH220" s="17">
        <v>5.76</v>
      </c>
      <c r="FI220" s="17">
        <v>5.76</v>
      </c>
      <c r="FJ220" s="17">
        <v>5.76</v>
      </c>
      <c r="FK220" s="17">
        <v>5.76</v>
      </c>
      <c r="FL220" s="17">
        <v>5.76</v>
      </c>
      <c r="FM220" s="17">
        <v>5.76</v>
      </c>
      <c r="FN220" s="17">
        <v>5.76</v>
      </c>
      <c r="FO220" s="17">
        <v>5.76</v>
      </c>
      <c r="FP220" s="17">
        <v>5.76</v>
      </c>
      <c r="FQ220" s="17">
        <v>5.76</v>
      </c>
      <c r="FR220" s="17">
        <v>5.76</v>
      </c>
      <c r="FS220" s="17">
        <v>5.76</v>
      </c>
      <c r="FT220" s="17">
        <v>5.76</v>
      </c>
      <c r="FU220" s="17">
        <v>5.76</v>
      </c>
      <c r="FV220" s="17">
        <v>5.76</v>
      </c>
      <c r="FW220" s="17">
        <v>5.76</v>
      </c>
      <c r="FX220" s="17">
        <v>5.76</v>
      </c>
      <c r="FY220" s="17">
        <v>5.76</v>
      </c>
      <c r="FZ220" s="17">
        <v>5.76</v>
      </c>
      <c r="GA220" s="17">
        <v>5.76</v>
      </c>
      <c r="GB220" s="17">
        <v>5.76</v>
      </c>
      <c r="GC220" s="17">
        <v>5.76</v>
      </c>
      <c r="GD220" s="17">
        <v>5.76</v>
      </c>
      <c r="GE220" s="17">
        <v>5.76</v>
      </c>
      <c r="GF220" s="17">
        <v>5.76</v>
      </c>
      <c r="GG220" s="17">
        <v>5.76</v>
      </c>
      <c r="GH220" s="17">
        <v>5.76</v>
      </c>
      <c r="GI220" s="17">
        <v>5.76</v>
      </c>
      <c r="GJ220" s="17">
        <v>5.76</v>
      </c>
      <c r="GK220" s="17">
        <v>5.76</v>
      </c>
      <c r="GL220" s="17">
        <v>5.76</v>
      </c>
      <c r="GM220" s="17">
        <v>5.76</v>
      </c>
      <c r="GN220" s="17">
        <v>5.76</v>
      </c>
      <c r="GO220" s="17">
        <v>5.76</v>
      </c>
      <c r="GP220" s="17">
        <v>5.76</v>
      </c>
      <c r="GQ220" s="17">
        <v>5.76</v>
      </c>
      <c r="GR220" s="17">
        <v>5.76</v>
      </c>
      <c r="GS220" s="17">
        <v>5.76</v>
      </c>
      <c r="GT220" s="17">
        <v>5.76</v>
      </c>
      <c r="GU220" s="17">
        <v>5.76</v>
      </c>
      <c r="GV220" s="17">
        <v>5.76</v>
      </c>
      <c r="GW220" s="17">
        <v>5.76</v>
      </c>
      <c r="GX220" s="17">
        <v>5.76</v>
      </c>
      <c r="GY220" s="17">
        <v>5.76</v>
      </c>
      <c r="GZ220" s="17">
        <v>5.76</v>
      </c>
      <c r="HA220" s="17">
        <v>5.76</v>
      </c>
      <c r="HB220" s="17">
        <v>5.76</v>
      </c>
      <c r="HC220" s="17">
        <v>5.76</v>
      </c>
      <c r="HD220" s="17">
        <v>5.76</v>
      </c>
      <c r="HE220" s="17">
        <v>5.76</v>
      </c>
      <c r="HF220" s="17">
        <v>5.76</v>
      </c>
      <c r="HG220" s="17">
        <v>5.76</v>
      </c>
      <c r="HH220" s="17">
        <v>5.76</v>
      </c>
      <c r="HI220" s="17">
        <v>5.76</v>
      </c>
      <c r="HJ220" s="17">
        <v>5.76</v>
      </c>
      <c r="HK220" s="17">
        <v>5.76</v>
      </c>
      <c r="HL220" s="17">
        <v>5.76</v>
      </c>
      <c r="HM220" s="17">
        <v>5.76</v>
      </c>
      <c r="HN220" s="17">
        <v>5.76</v>
      </c>
      <c r="HO220" s="17">
        <v>5.76</v>
      </c>
      <c r="HP220" s="17">
        <v>5.76</v>
      </c>
      <c r="HQ220" s="17">
        <v>5.76</v>
      </c>
      <c r="HR220" s="17">
        <v>5.76</v>
      </c>
      <c r="HS220" s="17">
        <v>5.76</v>
      </c>
      <c r="HT220" s="17">
        <v>5.76</v>
      </c>
      <c r="HU220" s="17">
        <v>5.76</v>
      </c>
      <c r="HV220" s="17">
        <v>5.76</v>
      </c>
      <c r="HW220" s="17">
        <v>5.76</v>
      </c>
      <c r="HX220" s="17">
        <v>5.76</v>
      </c>
      <c r="HY220" s="17">
        <v>5.76</v>
      </c>
      <c r="HZ220" s="17">
        <v>5.76</v>
      </c>
      <c r="IA220" s="17">
        <v>5.76</v>
      </c>
      <c r="IB220" s="17">
        <v>5.76</v>
      </c>
      <c r="IC220" s="17">
        <v>5.76</v>
      </c>
      <c r="ID220" s="17">
        <v>5.76</v>
      </c>
      <c r="IE220" s="17">
        <v>5.76</v>
      </c>
      <c r="IF220" s="17">
        <v>5.76</v>
      </c>
      <c r="IG220" s="17">
        <v>5.76</v>
      </c>
      <c r="IH220" s="17">
        <v>5.76</v>
      </c>
      <c r="II220" s="17">
        <v>5.76</v>
      </c>
      <c r="IJ220" s="17">
        <v>5.76</v>
      </c>
      <c r="IK220" s="17">
        <v>5.76</v>
      </c>
      <c r="IL220" s="17">
        <v>5.76</v>
      </c>
      <c r="IM220" s="17">
        <v>5.76</v>
      </c>
      <c r="IN220" s="17">
        <v>5.76</v>
      </c>
      <c r="IO220" s="17">
        <v>5.76</v>
      </c>
      <c r="IP220" s="17">
        <v>5.76</v>
      </c>
      <c r="IQ220" s="17">
        <v>5.76</v>
      </c>
      <c r="IR220" s="17">
        <v>5.76</v>
      </c>
      <c r="IS220" s="17">
        <v>5.76</v>
      </c>
      <c r="IT220" s="17">
        <v>5.76</v>
      </c>
      <c r="IU220" s="17">
        <v>5.76</v>
      </c>
      <c r="IV220" s="17">
        <v>5.76</v>
      </c>
      <c r="IW220" s="17">
        <v>5.76</v>
      </c>
      <c r="IX220" s="17">
        <v>5.76</v>
      </c>
      <c r="IY220" s="17">
        <v>5.76</v>
      </c>
    </row>
    <row r="221" spans="1:259" x14ac:dyDescent="0.15">
      <c r="A221" s="17" t="s">
        <v>198</v>
      </c>
      <c r="B221" s="17" t="s">
        <v>199</v>
      </c>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c r="AA221" s="26"/>
      <c r="AB221" s="17"/>
      <c r="AC221" s="26"/>
      <c r="AD221" s="26"/>
      <c r="AE221" s="17"/>
      <c r="AF221" s="17"/>
      <c r="AG221" s="17"/>
      <c r="AH221" s="17"/>
      <c r="AI221" s="17"/>
      <c r="AJ221" s="17"/>
      <c r="AK221" s="17"/>
      <c r="AL221" s="17"/>
      <c r="AM221" s="17"/>
      <c r="AN221" s="17"/>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26"/>
      <c r="BK221" s="17"/>
      <c r="BL221" s="17"/>
      <c r="BM221" s="17"/>
      <c r="BN221" s="17"/>
      <c r="BO221" s="17"/>
      <c r="BP221" s="17"/>
      <c r="BQ221" s="17"/>
      <c r="BR221" s="17"/>
      <c r="BS221" s="17"/>
      <c r="BT221" s="17"/>
      <c r="BU221" s="17"/>
      <c r="BV221" s="17"/>
      <c r="BW221" s="17"/>
      <c r="BX221" s="26"/>
      <c r="BY221" s="26"/>
      <c r="BZ221" s="26"/>
      <c r="CA221" s="26"/>
      <c r="CB221" s="26"/>
      <c r="CC221" s="17"/>
      <c r="CD221" s="17"/>
      <c r="CE221" s="17"/>
      <c r="CF221" s="17"/>
      <c r="CG221" s="17"/>
      <c r="CH221" s="17"/>
      <c r="CI221" s="17"/>
      <c r="CJ221" s="26"/>
      <c r="CK221" s="17"/>
      <c r="CL221" s="17"/>
      <c r="CM221" s="17"/>
      <c r="CN221" s="17"/>
      <c r="CO221" s="17"/>
      <c r="CP221" s="17"/>
      <c r="CQ221" s="17"/>
      <c r="CR221" s="17"/>
      <c r="CS221" s="17"/>
      <c r="CT221" s="17"/>
      <c r="CU221" s="17"/>
      <c r="CV221" s="17"/>
      <c r="CW221" s="17"/>
      <c r="CX221" s="17"/>
      <c r="CY221" s="26"/>
      <c r="CZ221" s="26"/>
      <c r="DA221" s="26"/>
      <c r="DB221" s="17"/>
      <c r="DC221" s="17"/>
      <c r="DD221" s="17"/>
      <c r="DE221" s="17"/>
      <c r="DF221" s="17"/>
      <c r="DG221" s="17"/>
      <c r="DH221" s="26"/>
      <c r="DI221" s="17"/>
      <c r="DJ221" s="17"/>
      <c r="DK221" s="17"/>
      <c r="DL221" s="17"/>
      <c r="DM221" s="17">
        <v>11.32</v>
      </c>
      <c r="DN221" s="17">
        <v>11.32</v>
      </c>
      <c r="DO221" s="17">
        <v>11.32</v>
      </c>
      <c r="DP221" s="17">
        <v>11.32</v>
      </c>
      <c r="DQ221" s="17">
        <v>11.32</v>
      </c>
      <c r="DR221" s="17">
        <v>11.32</v>
      </c>
      <c r="DS221" s="17">
        <v>11.32</v>
      </c>
      <c r="DT221" s="17">
        <v>11.32</v>
      </c>
      <c r="DU221" s="17">
        <v>11.32</v>
      </c>
      <c r="DV221" s="17">
        <v>11.32</v>
      </c>
      <c r="DW221" s="17">
        <v>11.32</v>
      </c>
      <c r="DX221" s="17">
        <v>11.32</v>
      </c>
      <c r="DY221" s="17">
        <v>11.32</v>
      </c>
      <c r="DZ221" s="17">
        <v>11.32</v>
      </c>
      <c r="EA221" s="17">
        <v>11.32</v>
      </c>
      <c r="EB221" s="17">
        <v>11.32</v>
      </c>
      <c r="EC221" s="17">
        <v>11.32</v>
      </c>
      <c r="ED221" s="17">
        <v>11.32</v>
      </c>
      <c r="EE221" s="17">
        <v>11.32</v>
      </c>
      <c r="EF221" s="17">
        <v>11.32</v>
      </c>
      <c r="EG221" s="17">
        <v>11.32</v>
      </c>
      <c r="EH221" s="17">
        <v>11.32</v>
      </c>
      <c r="EI221" s="17">
        <v>11.32</v>
      </c>
      <c r="EJ221" s="17">
        <v>11.32</v>
      </c>
      <c r="EK221" s="17">
        <v>11.32</v>
      </c>
      <c r="EL221" s="17">
        <v>11.32</v>
      </c>
      <c r="EM221" s="17">
        <v>11.32</v>
      </c>
      <c r="EN221" s="17">
        <v>11.32</v>
      </c>
      <c r="EO221" s="17">
        <v>11.32</v>
      </c>
      <c r="EP221" s="17">
        <v>11.32</v>
      </c>
      <c r="EQ221" s="17">
        <v>11.32</v>
      </c>
      <c r="ER221" s="17">
        <v>11.32</v>
      </c>
      <c r="ES221" s="17">
        <v>11.32</v>
      </c>
      <c r="ET221" s="17">
        <v>11.32</v>
      </c>
      <c r="EU221" s="17">
        <v>11.32</v>
      </c>
      <c r="EV221" s="17">
        <v>11.32</v>
      </c>
      <c r="EW221" s="17">
        <v>11.32</v>
      </c>
      <c r="EX221" s="17">
        <v>11.32</v>
      </c>
      <c r="EY221" s="17">
        <v>11.32</v>
      </c>
      <c r="EZ221" s="17">
        <v>11.32</v>
      </c>
      <c r="FA221" s="17">
        <v>11.32</v>
      </c>
      <c r="FB221" s="17">
        <v>11.32</v>
      </c>
      <c r="FC221" s="17">
        <v>11.32</v>
      </c>
      <c r="FD221" s="17">
        <v>11.32</v>
      </c>
      <c r="FE221" s="17">
        <v>11.32</v>
      </c>
      <c r="FF221" s="17">
        <v>11.32</v>
      </c>
      <c r="FG221" s="17">
        <v>11.32</v>
      </c>
      <c r="FH221" s="17">
        <v>11.32</v>
      </c>
      <c r="FI221" s="17">
        <v>11.32</v>
      </c>
      <c r="FJ221" s="17">
        <v>11.32</v>
      </c>
      <c r="FK221" s="17">
        <v>11.32</v>
      </c>
      <c r="FL221" s="17">
        <v>11.32</v>
      </c>
      <c r="FM221" s="17">
        <v>11.32</v>
      </c>
      <c r="FN221" s="17">
        <v>11.32</v>
      </c>
      <c r="FO221" s="17">
        <v>11.32</v>
      </c>
      <c r="FP221" s="17">
        <v>11.32</v>
      </c>
      <c r="FQ221" s="17">
        <v>11.32</v>
      </c>
      <c r="FR221" s="17">
        <v>11.32</v>
      </c>
      <c r="FS221" s="17">
        <v>11.32</v>
      </c>
      <c r="FT221" s="17">
        <v>11.32</v>
      </c>
      <c r="FU221" s="17">
        <v>11.32</v>
      </c>
      <c r="FV221" s="17">
        <v>11.32</v>
      </c>
      <c r="FW221" s="17">
        <v>11.32</v>
      </c>
      <c r="FX221" s="17">
        <v>11.32</v>
      </c>
      <c r="FY221" s="17">
        <v>11.32</v>
      </c>
      <c r="FZ221" s="17">
        <v>11.32</v>
      </c>
      <c r="GA221" s="17">
        <v>11.32</v>
      </c>
      <c r="GB221" s="17">
        <v>11.32</v>
      </c>
      <c r="GC221" s="17">
        <v>11.32</v>
      </c>
      <c r="GD221" s="17">
        <v>11.32</v>
      </c>
      <c r="GE221" s="17">
        <v>11.32</v>
      </c>
      <c r="GF221" s="17">
        <v>11.32</v>
      </c>
      <c r="GG221" s="17">
        <v>11.32</v>
      </c>
      <c r="GH221" s="17">
        <v>11.32</v>
      </c>
      <c r="GI221" s="17">
        <v>11.32</v>
      </c>
      <c r="GJ221" s="17">
        <v>11.32</v>
      </c>
      <c r="GK221" s="17">
        <v>11.32</v>
      </c>
      <c r="GL221" s="17">
        <v>11.32</v>
      </c>
      <c r="GM221" s="17">
        <v>11.32</v>
      </c>
      <c r="GN221" s="17">
        <v>11.32</v>
      </c>
      <c r="GO221" s="17">
        <v>11.32</v>
      </c>
      <c r="GP221" s="17">
        <v>11.32</v>
      </c>
      <c r="GQ221" s="17">
        <v>11.32</v>
      </c>
      <c r="GR221" s="17">
        <v>11.32</v>
      </c>
      <c r="GS221" s="17">
        <v>11.32</v>
      </c>
      <c r="GT221" s="17">
        <v>11.32</v>
      </c>
      <c r="GU221" s="17">
        <v>11.32</v>
      </c>
      <c r="GV221" s="17">
        <v>11.32</v>
      </c>
      <c r="GW221" s="17">
        <v>11.32</v>
      </c>
      <c r="GX221" s="17">
        <v>11.32</v>
      </c>
      <c r="GY221" s="17">
        <v>11.32</v>
      </c>
      <c r="GZ221" s="17">
        <v>11.32</v>
      </c>
      <c r="HA221" s="17">
        <v>11.32</v>
      </c>
      <c r="HB221" s="17">
        <v>11.32</v>
      </c>
      <c r="HC221" s="17">
        <v>11.32</v>
      </c>
      <c r="HD221" s="17">
        <v>11.32</v>
      </c>
      <c r="HE221" s="17">
        <v>11.32</v>
      </c>
      <c r="HF221" s="17">
        <v>11.32</v>
      </c>
      <c r="HG221" s="17">
        <v>11.32</v>
      </c>
      <c r="HH221" s="17">
        <v>11.32</v>
      </c>
      <c r="HI221" s="17">
        <v>11.32</v>
      </c>
      <c r="HJ221" s="17">
        <v>11.32</v>
      </c>
      <c r="HK221" s="17">
        <v>11.32</v>
      </c>
      <c r="HL221" s="17">
        <v>11.32</v>
      </c>
      <c r="HM221" s="17">
        <v>11.32</v>
      </c>
      <c r="HN221" s="17">
        <v>11.32</v>
      </c>
      <c r="HO221" s="17">
        <v>11.32</v>
      </c>
      <c r="HP221" s="17">
        <v>11.32</v>
      </c>
      <c r="HQ221" s="17">
        <v>11.32</v>
      </c>
      <c r="HR221" s="17">
        <v>11.32</v>
      </c>
      <c r="HS221" s="17">
        <v>11.32</v>
      </c>
      <c r="HT221" s="17">
        <v>11.32</v>
      </c>
      <c r="HU221" s="17">
        <v>11.32</v>
      </c>
      <c r="HV221" s="17">
        <v>11.32</v>
      </c>
      <c r="HW221" s="17">
        <v>11.32</v>
      </c>
      <c r="HX221" s="17">
        <v>11.32</v>
      </c>
      <c r="HY221" s="17">
        <v>11.32</v>
      </c>
      <c r="HZ221" s="17">
        <v>11.32</v>
      </c>
      <c r="IA221" s="17">
        <v>11.32</v>
      </c>
      <c r="IB221" s="17">
        <v>11.32</v>
      </c>
      <c r="IC221" s="17">
        <v>11.32</v>
      </c>
      <c r="ID221" s="17">
        <v>11.32</v>
      </c>
      <c r="IE221" s="17">
        <v>11.32</v>
      </c>
      <c r="IF221" s="17">
        <v>11.32</v>
      </c>
      <c r="IG221" s="17">
        <v>11.32</v>
      </c>
      <c r="IH221" s="17">
        <v>11.32</v>
      </c>
      <c r="II221" s="17">
        <v>11.32</v>
      </c>
      <c r="IJ221" s="17">
        <v>11.32</v>
      </c>
      <c r="IK221" s="17">
        <v>11.32</v>
      </c>
      <c r="IL221" s="17">
        <v>11.32</v>
      </c>
      <c r="IM221" s="17">
        <v>11.32</v>
      </c>
      <c r="IN221" s="17">
        <v>11.32</v>
      </c>
      <c r="IO221" s="17">
        <v>11.32</v>
      </c>
      <c r="IP221" s="17">
        <v>11.32</v>
      </c>
      <c r="IQ221" s="17">
        <v>11.32</v>
      </c>
      <c r="IR221" s="17">
        <v>11.32</v>
      </c>
      <c r="IS221" s="17">
        <v>11.32</v>
      </c>
      <c r="IT221" s="17">
        <v>11.32</v>
      </c>
      <c r="IU221" s="17">
        <v>11.32</v>
      </c>
      <c r="IV221" s="17">
        <v>11.32</v>
      </c>
      <c r="IW221" s="17">
        <v>11.32</v>
      </c>
      <c r="IX221" s="17">
        <v>11.32</v>
      </c>
      <c r="IY221" s="17">
        <v>11.32</v>
      </c>
    </row>
    <row r="222" spans="1:259" x14ac:dyDescent="0.15">
      <c r="A222" s="17" t="s">
        <v>471</v>
      </c>
      <c r="B222" s="17" t="s">
        <v>472</v>
      </c>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c r="AA222" s="26"/>
      <c r="AB222" s="17"/>
      <c r="AC222" s="26"/>
      <c r="AD222" s="26"/>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26"/>
      <c r="BK222" s="17"/>
      <c r="BL222" s="17"/>
      <c r="BM222" s="17"/>
      <c r="BN222" s="17"/>
      <c r="BO222" s="17"/>
      <c r="BP222" s="17"/>
      <c r="BQ222" s="17"/>
      <c r="BR222" s="17"/>
      <c r="BS222" s="17"/>
      <c r="BT222" s="17"/>
      <c r="BU222" s="17"/>
      <c r="BV222" s="17"/>
      <c r="BW222" s="17"/>
      <c r="BX222" s="26"/>
      <c r="BY222" s="26"/>
      <c r="BZ222" s="26"/>
      <c r="CA222" s="26"/>
      <c r="CB222" s="26"/>
      <c r="CC222" s="17"/>
      <c r="CD222" s="17"/>
      <c r="CE222" s="17"/>
      <c r="CF222" s="17"/>
      <c r="CG222" s="17"/>
      <c r="CH222" s="17"/>
      <c r="CI222" s="17"/>
      <c r="CJ222" s="26"/>
      <c r="CK222" s="17"/>
      <c r="CL222" s="17"/>
      <c r="CM222" s="17"/>
      <c r="CN222" s="17"/>
      <c r="CO222" s="17"/>
      <c r="CP222" s="17"/>
      <c r="CQ222" s="17"/>
      <c r="CR222" s="17"/>
      <c r="CS222" s="17"/>
      <c r="CT222" s="17"/>
      <c r="CU222" s="17"/>
      <c r="CV222" s="17"/>
      <c r="CW222" s="17"/>
      <c r="CX222" s="17"/>
      <c r="CY222" s="26"/>
      <c r="CZ222" s="26"/>
      <c r="DA222" s="26"/>
      <c r="DB222" s="17"/>
      <c r="DC222" s="17"/>
      <c r="DD222" s="17"/>
      <c r="DE222" s="17"/>
      <c r="DF222" s="17"/>
      <c r="DG222" s="17"/>
      <c r="DH222" s="26"/>
      <c r="DI222" s="17"/>
      <c r="DJ222" s="17"/>
      <c r="DK222" s="17"/>
      <c r="DL222" s="17"/>
      <c r="DM222" s="17">
        <v>13.48</v>
      </c>
      <c r="DN222" s="17">
        <v>13.48</v>
      </c>
      <c r="DO222" s="17">
        <v>13.48</v>
      </c>
      <c r="DP222" s="17">
        <v>13.48</v>
      </c>
      <c r="DQ222" s="17">
        <v>13.48</v>
      </c>
      <c r="DR222" s="17">
        <v>13.48</v>
      </c>
      <c r="DS222" s="17">
        <v>13.48</v>
      </c>
      <c r="DT222" s="17">
        <v>13.48</v>
      </c>
      <c r="DU222" s="17">
        <v>13.48</v>
      </c>
      <c r="DV222" s="17">
        <v>13.48</v>
      </c>
      <c r="DW222" s="17">
        <v>13.48</v>
      </c>
      <c r="DX222" s="17">
        <v>13.48</v>
      </c>
      <c r="DY222" s="17">
        <v>13.48</v>
      </c>
      <c r="DZ222" s="17">
        <v>13.48</v>
      </c>
      <c r="EA222" s="17">
        <v>13.48</v>
      </c>
      <c r="EB222" s="17">
        <v>13.48</v>
      </c>
      <c r="EC222" s="17">
        <v>13.48</v>
      </c>
      <c r="ED222" s="17">
        <v>13.48</v>
      </c>
      <c r="EE222" s="17">
        <v>13.48</v>
      </c>
      <c r="EF222" s="17">
        <v>13.48</v>
      </c>
      <c r="EG222" s="17">
        <v>13.48</v>
      </c>
      <c r="EH222" s="17">
        <v>13.48</v>
      </c>
      <c r="EI222" s="17">
        <v>13.48</v>
      </c>
      <c r="EJ222" s="17">
        <v>13.48</v>
      </c>
      <c r="EK222" s="17">
        <v>13.48</v>
      </c>
      <c r="EL222" s="17">
        <v>13.48</v>
      </c>
      <c r="EM222" s="17">
        <v>13.48</v>
      </c>
      <c r="EN222" s="17">
        <v>13.48</v>
      </c>
      <c r="EO222" s="17">
        <v>13.48</v>
      </c>
      <c r="EP222" s="17">
        <v>13.48</v>
      </c>
      <c r="EQ222" s="17">
        <v>13.48</v>
      </c>
      <c r="ER222" s="17">
        <v>13.48</v>
      </c>
      <c r="ES222" s="17">
        <v>13.48</v>
      </c>
      <c r="ET222" s="17">
        <v>13.48</v>
      </c>
      <c r="EU222" s="17">
        <v>13.48</v>
      </c>
      <c r="EV222" s="17">
        <v>13.48</v>
      </c>
      <c r="EW222" s="17">
        <v>13.48</v>
      </c>
      <c r="EX222" s="17">
        <v>13.48</v>
      </c>
      <c r="EY222" s="17">
        <v>13.48</v>
      </c>
      <c r="EZ222" s="17">
        <v>13.48</v>
      </c>
      <c r="FA222" s="17">
        <v>13.48</v>
      </c>
      <c r="FB222" s="17">
        <v>13.48</v>
      </c>
      <c r="FC222" s="17">
        <v>13.48</v>
      </c>
      <c r="FD222" s="17">
        <v>13.48</v>
      </c>
      <c r="FE222" s="17">
        <v>13.48</v>
      </c>
      <c r="FF222" s="17">
        <v>13.48</v>
      </c>
      <c r="FG222" s="17">
        <v>13.48</v>
      </c>
      <c r="FH222" s="17">
        <v>13.48</v>
      </c>
      <c r="FI222" s="17">
        <v>13.48</v>
      </c>
      <c r="FJ222" s="17">
        <v>13.48</v>
      </c>
      <c r="FK222" s="17">
        <v>13.48</v>
      </c>
      <c r="FL222" s="17">
        <v>13.48</v>
      </c>
      <c r="FM222" s="17">
        <v>13.48</v>
      </c>
      <c r="FN222" s="17">
        <v>13.48</v>
      </c>
      <c r="FO222" s="17">
        <v>13.48</v>
      </c>
      <c r="FP222" s="17">
        <v>13.48</v>
      </c>
      <c r="FQ222" s="17">
        <v>13.48</v>
      </c>
      <c r="FR222" s="17">
        <v>13.48</v>
      </c>
      <c r="FS222" s="17">
        <v>13.48</v>
      </c>
      <c r="FT222" s="17">
        <v>13.48</v>
      </c>
      <c r="FU222" s="17">
        <v>13.48</v>
      </c>
      <c r="FV222" s="17">
        <v>13.48</v>
      </c>
      <c r="FW222" s="17">
        <v>13.48</v>
      </c>
      <c r="FX222" s="17">
        <v>13.48</v>
      </c>
      <c r="FY222" s="17">
        <v>13.48</v>
      </c>
      <c r="FZ222" s="17">
        <v>13.48</v>
      </c>
      <c r="GA222" s="17">
        <v>13.48</v>
      </c>
      <c r="GB222" s="17">
        <v>13.48</v>
      </c>
      <c r="GC222" s="17">
        <v>13.48</v>
      </c>
      <c r="GD222" s="17">
        <v>13.48</v>
      </c>
      <c r="GE222" s="17">
        <v>13.48</v>
      </c>
      <c r="GF222" s="17">
        <v>13.48</v>
      </c>
      <c r="GG222" s="17">
        <v>13.48</v>
      </c>
      <c r="GH222" s="17">
        <v>13.48</v>
      </c>
      <c r="GI222" s="17">
        <v>13.48</v>
      </c>
      <c r="GJ222" s="17">
        <v>13.48</v>
      </c>
      <c r="GK222" s="17">
        <v>13.48</v>
      </c>
      <c r="GL222" s="17">
        <v>13.48</v>
      </c>
      <c r="GM222" s="17">
        <v>13.48</v>
      </c>
      <c r="GN222" s="17">
        <v>13.48</v>
      </c>
      <c r="GO222" s="17">
        <v>13.48</v>
      </c>
      <c r="GP222" s="17">
        <v>13.48</v>
      </c>
      <c r="GQ222" s="17">
        <v>13.48</v>
      </c>
      <c r="GR222" s="17">
        <v>13.48</v>
      </c>
      <c r="GS222" s="17">
        <v>13.48</v>
      </c>
      <c r="GT222" s="17">
        <v>13.48</v>
      </c>
      <c r="GU222" s="17">
        <v>13.48</v>
      </c>
      <c r="GV222" s="17">
        <v>13.48</v>
      </c>
      <c r="GW222" s="17">
        <v>13.48</v>
      </c>
      <c r="GX222" s="17">
        <v>13.48</v>
      </c>
      <c r="GY222" s="17">
        <v>13.48</v>
      </c>
      <c r="GZ222" s="17">
        <v>13.48</v>
      </c>
      <c r="HA222" s="17">
        <v>13.48</v>
      </c>
      <c r="HB222" s="17">
        <v>13.48</v>
      </c>
      <c r="HC222" s="17">
        <v>13.48</v>
      </c>
      <c r="HD222" s="17">
        <v>13.48</v>
      </c>
      <c r="HE222" s="17">
        <v>13.48</v>
      </c>
      <c r="HF222" s="17">
        <v>13.48</v>
      </c>
      <c r="HG222" s="17">
        <v>13.48</v>
      </c>
      <c r="HH222" s="17">
        <v>13.48</v>
      </c>
      <c r="HI222" s="17">
        <v>13.48</v>
      </c>
      <c r="HJ222" s="17">
        <v>13.48</v>
      </c>
      <c r="HK222" s="17">
        <v>13.48</v>
      </c>
      <c r="HL222" s="17">
        <v>13.48</v>
      </c>
      <c r="HM222" s="17">
        <v>13.48</v>
      </c>
      <c r="HN222" s="17">
        <v>13.48</v>
      </c>
      <c r="HO222" s="17">
        <v>13.48</v>
      </c>
      <c r="HP222" s="17">
        <v>13.48</v>
      </c>
      <c r="HQ222" s="17">
        <v>13.48</v>
      </c>
      <c r="HR222" s="17">
        <v>13.48</v>
      </c>
      <c r="HS222" s="17">
        <v>13.48</v>
      </c>
      <c r="HT222" s="17">
        <v>13.48</v>
      </c>
      <c r="HU222" s="17">
        <v>13.48</v>
      </c>
      <c r="HV222" s="17">
        <v>13.48</v>
      </c>
      <c r="HW222" s="17">
        <v>13.48</v>
      </c>
      <c r="HX222" s="17">
        <v>13.48</v>
      </c>
      <c r="HY222" s="17">
        <v>13.48</v>
      </c>
      <c r="HZ222" s="17">
        <v>13.48</v>
      </c>
      <c r="IA222" s="17">
        <v>13.48</v>
      </c>
      <c r="IB222" s="17">
        <v>13.48</v>
      </c>
      <c r="IC222" s="17">
        <v>13.48</v>
      </c>
      <c r="ID222" s="17">
        <v>13.48</v>
      </c>
      <c r="IE222" s="17">
        <v>13.48</v>
      </c>
      <c r="IF222" s="17">
        <v>13.48</v>
      </c>
      <c r="IG222" s="17">
        <v>13.48</v>
      </c>
      <c r="IH222" s="17">
        <v>13.48</v>
      </c>
      <c r="II222" s="17">
        <v>13.48</v>
      </c>
      <c r="IJ222" s="17">
        <v>13.48</v>
      </c>
      <c r="IK222" s="17">
        <v>13.48</v>
      </c>
      <c r="IL222" s="17">
        <v>13.48</v>
      </c>
      <c r="IM222" s="17">
        <v>13.48</v>
      </c>
      <c r="IN222" s="17">
        <v>13.48</v>
      </c>
      <c r="IO222" s="17">
        <v>13.48</v>
      </c>
      <c r="IP222" s="17">
        <v>13.48</v>
      </c>
      <c r="IQ222" s="17">
        <v>13.48</v>
      </c>
      <c r="IR222" s="17">
        <v>13.48</v>
      </c>
      <c r="IS222" s="17">
        <v>13.48</v>
      </c>
      <c r="IT222" s="17">
        <v>13.48</v>
      </c>
      <c r="IU222" s="17">
        <v>13.48</v>
      </c>
      <c r="IV222" s="17">
        <v>13.48</v>
      </c>
      <c r="IW222" s="17">
        <v>13.48</v>
      </c>
      <c r="IX222" s="17">
        <v>13.48</v>
      </c>
      <c r="IY222" s="17">
        <v>13.48</v>
      </c>
    </row>
    <row r="223" spans="1:259" x14ac:dyDescent="0.15">
      <c r="A223" s="17" t="s">
        <v>429</v>
      </c>
      <c r="B223" s="17" t="s">
        <v>430</v>
      </c>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c r="AA223" s="26"/>
      <c r="AB223" s="17"/>
      <c r="AC223" s="26"/>
      <c r="AD223" s="26"/>
      <c r="AE223" s="17"/>
      <c r="AF223" s="17"/>
      <c r="AG223" s="17"/>
      <c r="AH223" s="17"/>
      <c r="AI223" s="17"/>
      <c r="AJ223" s="17"/>
      <c r="AK223" s="17"/>
      <c r="AL223" s="17"/>
      <c r="AM223" s="17"/>
      <c r="AN223" s="17"/>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26"/>
      <c r="BK223" s="17"/>
      <c r="BL223" s="17"/>
      <c r="BM223" s="17"/>
      <c r="BN223" s="17"/>
      <c r="BO223" s="17"/>
      <c r="BP223" s="17"/>
      <c r="BQ223" s="17"/>
      <c r="BR223" s="17"/>
      <c r="BS223" s="17"/>
      <c r="BT223" s="17"/>
      <c r="BU223" s="17"/>
      <c r="BV223" s="17"/>
      <c r="BW223" s="17"/>
      <c r="BX223" s="26"/>
      <c r="BY223" s="26"/>
      <c r="BZ223" s="26"/>
      <c r="CA223" s="26"/>
      <c r="CB223" s="26"/>
      <c r="CC223" s="17"/>
      <c r="CD223" s="17"/>
      <c r="CE223" s="17"/>
      <c r="CF223" s="17"/>
      <c r="CG223" s="17"/>
      <c r="CH223" s="17"/>
      <c r="CI223" s="17"/>
      <c r="CJ223" s="26"/>
      <c r="CK223" s="17"/>
      <c r="CL223" s="17"/>
      <c r="CM223" s="17"/>
      <c r="CN223" s="17"/>
      <c r="CO223" s="17"/>
      <c r="CP223" s="17"/>
      <c r="CQ223" s="17"/>
      <c r="CR223" s="17"/>
      <c r="CS223" s="17"/>
      <c r="CT223" s="17"/>
      <c r="CU223" s="17"/>
      <c r="CV223" s="17"/>
      <c r="CW223" s="17"/>
      <c r="CX223" s="17"/>
      <c r="CY223" s="26"/>
      <c r="CZ223" s="26"/>
      <c r="DA223" s="26"/>
      <c r="DB223" s="17"/>
      <c r="DC223" s="17"/>
      <c r="DD223" s="17"/>
      <c r="DE223" s="17"/>
      <c r="DF223" s="17"/>
      <c r="DG223" s="17"/>
      <c r="DH223" s="26"/>
      <c r="DI223" s="17"/>
      <c r="DJ223" s="17"/>
      <c r="DK223" s="17"/>
      <c r="DL223" s="17"/>
      <c r="DM223" s="17">
        <v>16.36</v>
      </c>
      <c r="DN223" s="17">
        <v>16.36</v>
      </c>
      <c r="DO223" s="17">
        <v>16.37</v>
      </c>
      <c r="DP223" s="17">
        <v>16.36</v>
      </c>
      <c r="DQ223" s="17">
        <v>16.37</v>
      </c>
      <c r="DR223" s="17">
        <v>16.38</v>
      </c>
      <c r="DS223" s="17">
        <v>16.39</v>
      </c>
      <c r="DT223" s="17">
        <v>16.39</v>
      </c>
      <c r="DU223" s="17">
        <v>16.399999999999999</v>
      </c>
      <c r="DV223" s="17">
        <v>16.399999999999999</v>
      </c>
      <c r="DW223" s="17">
        <v>16.39</v>
      </c>
      <c r="DX223" s="17">
        <v>16.38</v>
      </c>
      <c r="DY223" s="17">
        <v>16.38</v>
      </c>
      <c r="DZ223" s="17">
        <v>16.38</v>
      </c>
      <c r="EA223" s="17">
        <v>16.38</v>
      </c>
      <c r="EB223" s="17">
        <v>16.39</v>
      </c>
      <c r="EC223" s="17">
        <v>16.38</v>
      </c>
      <c r="ED223" s="17">
        <v>16.38</v>
      </c>
      <c r="EE223" s="17">
        <v>16.38</v>
      </c>
      <c r="EF223" s="17">
        <v>16.37</v>
      </c>
      <c r="EG223" s="17">
        <v>16.36</v>
      </c>
      <c r="EH223" s="17">
        <v>16.36</v>
      </c>
      <c r="EI223" s="17">
        <v>16.36</v>
      </c>
      <c r="EJ223" s="17">
        <v>16.37</v>
      </c>
      <c r="EK223" s="17">
        <v>16.34</v>
      </c>
      <c r="EL223" s="17">
        <v>16.350000000000001</v>
      </c>
      <c r="EM223" s="17">
        <v>16.350000000000001</v>
      </c>
      <c r="EN223" s="17">
        <v>16.350000000000001</v>
      </c>
      <c r="EO223" s="17">
        <v>16.34</v>
      </c>
      <c r="EP223" s="17">
        <v>16.350000000000001</v>
      </c>
      <c r="EQ223" s="17">
        <v>16.350000000000001</v>
      </c>
      <c r="ER223" s="17">
        <v>16.36</v>
      </c>
      <c r="ES223" s="17">
        <v>16.36</v>
      </c>
      <c r="ET223" s="17">
        <v>16.36</v>
      </c>
      <c r="EU223" s="17">
        <v>16.36</v>
      </c>
      <c r="EV223" s="17">
        <v>16.36</v>
      </c>
      <c r="EW223" s="17">
        <v>16.350000000000001</v>
      </c>
      <c r="EX223" s="17">
        <v>16.36</v>
      </c>
      <c r="EY223" s="17">
        <v>16.36</v>
      </c>
      <c r="EZ223" s="17">
        <v>16.350000000000001</v>
      </c>
      <c r="FA223" s="17">
        <v>16.350000000000001</v>
      </c>
      <c r="FB223" s="17">
        <v>16.34</v>
      </c>
      <c r="FC223" s="17">
        <v>16.34</v>
      </c>
      <c r="FD223" s="17">
        <v>16.34</v>
      </c>
      <c r="FE223" s="17">
        <v>16.34</v>
      </c>
      <c r="FF223" s="17">
        <v>16.34</v>
      </c>
      <c r="FG223" s="17">
        <v>16.34</v>
      </c>
      <c r="FH223" s="17">
        <v>16.350000000000001</v>
      </c>
      <c r="FI223" s="17">
        <v>16.36</v>
      </c>
      <c r="FJ223" s="17">
        <v>16.37</v>
      </c>
      <c r="FK223" s="17">
        <v>16.43</v>
      </c>
      <c r="FL223" s="17">
        <v>16.45</v>
      </c>
      <c r="FM223" s="17">
        <v>16.43</v>
      </c>
      <c r="FN223" s="17">
        <v>16.43</v>
      </c>
      <c r="FO223" s="17">
        <v>16.45</v>
      </c>
      <c r="FP223" s="17">
        <v>16.440000000000001</v>
      </c>
      <c r="FQ223" s="17">
        <v>16.45</v>
      </c>
      <c r="FR223" s="17">
        <v>16.45</v>
      </c>
      <c r="FS223" s="17">
        <v>16.45</v>
      </c>
      <c r="FT223" s="17">
        <v>16.45</v>
      </c>
      <c r="FU223" s="17">
        <v>16.440000000000001</v>
      </c>
      <c r="FV223" s="17">
        <v>16.43</v>
      </c>
      <c r="FW223" s="17">
        <v>16.43</v>
      </c>
      <c r="FX223" s="17">
        <v>16.43</v>
      </c>
      <c r="FY223" s="17">
        <v>16.440000000000001</v>
      </c>
      <c r="FZ223" s="17">
        <v>16.45</v>
      </c>
      <c r="GA223" s="17">
        <v>16.489999999999998</v>
      </c>
      <c r="GB223" s="17">
        <v>16.47</v>
      </c>
      <c r="GC223" s="17">
        <v>16.46</v>
      </c>
      <c r="GD223" s="17">
        <v>16.46</v>
      </c>
      <c r="GE223" s="17">
        <v>16.46</v>
      </c>
      <c r="GF223" s="17">
        <v>16.46</v>
      </c>
      <c r="GG223" s="17">
        <v>16.45</v>
      </c>
      <c r="GH223" s="17">
        <v>16.440000000000001</v>
      </c>
      <c r="GI223" s="17">
        <v>16.440000000000001</v>
      </c>
      <c r="GJ223" s="17">
        <v>16.43</v>
      </c>
      <c r="GK223" s="17">
        <v>16.43</v>
      </c>
      <c r="GL223" s="17">
        <v>16.43</v>
      </c>
      <c r="GM223" s="17">
        <v>16.43</v>
      </c>
      <c r="GN223" s="17">
        <v>16.43</v>
      </c>
      <c r="GO223" s="17">
        <v>16.440000000000001</v>
      </c>
      <c r="GP223" s="17">
        <v>16.43</v>
      </c>
      <c r="GQ223" s="17">
        <v>16.420000000000002</v>
      </c>
      <c r="GR223" s="17">
        <v>16.420000000000002</v>
      </c>
      <c r="GS223" s="17">
        <v>16.43</v>
      </c>
      <c r="GT223" s="17">
        <v>16.43</v>
      </c>
      <c r="GU223" s="17">
        <v>16.43</v>
      </c>
      <c r="GV223" s="17">
        <v>16.43</v>
      </c>
      <c r="GW223" s="17">
        <v>16.43</v>
      </c>
      <c r="GX223" s="17">
        <v>16.420000000000002</v>
      </c>
      <c r="GY223" s="17">
        <v>16.420000000000002</v>
      </c>
      <c r="GZ223" s="17">
        <v>16.420000000000002</v>
      </c>
      <c r="HA223" s="17">
        <v>16.440000000000001</v>
      </c>
      <c r="HB223" s="17">
        <v>16.45</v>
      </c>
      <c r="HC223" s="17">
        <v>16.440000000000001</v>
      </c>
      <c r="HD223" s="17">
        <v>16.440000000000001</v>
      </c>
      <c r="HE223" s="17">
        <v>16.440000000000001</v>
      </c>
      <c r="HF223" s="17">
        <v>16.43</v>
      </c>
      <c r="HG223" s="17">
        <v>16.420000000000002</v>
      </c>
      <c r="HH223" s="17">
        <v>16.420000000000002</v>
      </c>
      <c r="HI223" s="17">
        <v>16.420000000000002</v>
      </c>
      <c r="HJ223" s="17">
        <v>16.420000000000002</v>
      </c>
      <c r="HK223" s="17">
        <v>16.41</v>
      </c>
      <c r="HL223" s="17">
        <v>16.41</v>
      </c>
      <c r="HM223" s="17">
        <v>16.399999999999999</v>
      </c>
      <c r="HN223" s="17">
        <v>16.38</v>
      </c>
      <c r="HO223" s="17">
        <v>16.38</v>
      </c>
      <c r="HP223" s="17">
        <v>16.399999999999999</v>
      </c>
      <c r="HQ223" s="17">
        <v>16.39</v>
      </c>
      <c r="HR223" s="17">
        <v>16.399999999999999</v>
      </c>
      <c r="HS223" s="17">
        <v>16.38</v>
      </c>
      <c r="HT223" s="17">
        <v>16.39</v>
      </c>
      <c r="HU223" s="17">
        <v>16.39</v>
      </c>
      <c r="HV223" s="17">
        <v>16.39</v>
      </c>
      <c r="HW223" s="17">
        <v>16.39</v>
      </c>
      <c r="HX223" s="17">
        <v>16.399999999999999</v>
      </c>
      <c r="HY223" s="17">
        <v>16.39</v>
      </c>
      <c r="HZ223" s="17">
        <v>16.41</v>
      </c>
      <c r="IA223" s="17">
        <v>16.420000000000002</v>
      </c>
      <c r="IB223" s="17">
        <v>16.41</v>
      </c>
      <c r="IC223" s="17">
        <v>16.399999999999999</v>
      </c>
      <c r="ID223" s="17">
        <v>16.399999999999999</v>
      </c>
      <c r="IE223" s="17">
        <v>16.399999999999999</v>
      </c>
      <c r="IF223" s="17">
        <v>16.39</v>
      </c>
      <c r="IG223" s="17">
        <v>16.38</v>
      </c>
      <c r="IH223" s="17">
        <v>16.39</v>
      </c>
      <c r="II223" s="17">
        <v>16.38</v>
      </c>
      <c r="IJ223" s="17">
        <v>16.37</v>
      </c>
      <c r="IK223" s="17">
        <v>16.36</v>
      </c>
      <c r="IL223" s="17">
        <v>16.37</v>
      </c>
      <c r="IM223" s="17">
        <v>16.37</v>
      </c>
      <c r="IN223" s="17">
        <v>16.37</v>
      </c>
      <c r="IO223" s="17">
        <v>16.37</v>
      </c>
      <c r="IP223" s="17">
        <v>16.38</v>
      </c>
      <c r="IQ223" s="17">
        <v>16.38</v>
      </c>
      <c r="IR223" s="17">
        <v>16.38</v>
      </c>
      <c r="IS223" s="17">
        <v>16.399999999999999</v>
      </c>
      <c r="IT223" s="17">
        <v>16.41</v>
      </c>
      <c r="IU223" s="17">
        <v>16.399999999999999</v>
      </c>
      <c r="IV223" s="17">
        <v>16.41</v>
      </c>
      <c r="IW223" s="17">
        <v>16.41</v>
      </c>
      <c r="IX223" s="17">
        <v>16.38</v>
      </c>
      <c r="IY223" s="17">
        <v>16.399999999999999</v>
      </c>
    </row>
    <row r="224" spans="1:259" x14ac:dyDescent="0.15">
      <c r="A224" s="17" t="s">
        <v>269</v>
      </c>
      <c r="B224" s="17" t="s">
        <v>270</v>
      </c>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c r="AA224" s="26"/>
      <c r="AB224" s="17"/>
      <c r="AC224" s="26"/>
      <c r="AD224" s="26"/>
      <c r="AE224" s="17"/>
      <c r="AF224" s="17"/>
      <c r="AG224" s="17"/>
      <c r="AH224" s="17"/>
      <c r="AI224" s="17"/>
      <c r="AJ224" s="17"/>
      <c r="AK224" s="17"/>
      <c r="AL224" s="17"/>
      <c r="AM224" s="17"/>
      <c r="AN224" s="17"/>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26"/>
      <c r="BK224" s="17"/>
      <c r="BL224" s="17"/>
      <c r="BM224" s="17"/>
      <c r="BN224" s="17"/>
      <c r="BO224" s="17"/>
      <c r="BP224" s="17"/>
      <c r="BQ224" s="17"/>
      <c r="BR224" s="17"/>
      <c r="BS224" s="17"/>
      <c r="BT224" s="17"/>
      <c r="BU224" s="17"/>
      <c r="BV224" s="17"/>
      <c r="BW224" s="17"/>
      <c r="BX224" s="26"/>
      <c r="BY224" s="26"/>
      <c r="BZ224" s="26"/>
      <c r="CA224" s="26"/>
      <c r="CB224" s="26"/>
      <c r="CC224" s="17"/>
      <c r="CD224" s="17"/>
      <c r="CE224" s="17"/>
      <c r="CF224" s="17"/>
      <c r="CG224" s="17"/>
      <c r="CH224" s="17"/>
      <c r="CI224" s="17"/>
      <c r="CJ224" s="26"/>
      <c r="CK224" s="17"/>
      <c r="CL224" s="17"/>
      <c r="CM224" s="17"/>
      <c r="CN224" s="17"/>
      <c r="CO224" s="17"/>
      <c r="CP224" s="17"/>
      <c r="CQ224" s="17"/>
      <c r="CR224" s="17"/>
      <c r="CS224" s="17"/>
      <c r="CT224" s="17"/>
      <c r="CU224" s="17"/>
      <c r="CV224" s="17"/>
      <c r="CW224" s="17"/>
      <c r="CX224" s="17"/>
      <c r="CY224" s="26"/>
      <c r="CZ224" s="26"/>
      <c r="DA224" s="26"/>
      <c r="DB224" s="17"/>
      <c r="DC224" s="17"/>
      <c r="DD224" s="17"/>
      <c r="DE224" s="17"/>
      <c r="DF224" s="17"/>
      <c r="DG224" s="17"/>
      <c r="DH224" s="26"/>
      <c r="DI224" s="17"/>
      <c r="DJ224" s="17"/>
      <c r="DK224" s="17"/>
      <c r="DL224" s="17"/>
      <c r="DM224" s="17">
        <v>11.59</v>
      </c>
      <c r="DN224" s="17">
        <v>11.59</v>
      </c>
      <c r="DO224" s="17">
        <v>11.6</v>
      </c>
      <c r="DP224" s="17">
        <v>11.59</v>
      </c>
      <c r="DQ224" s="17">
        <v>11.59</v>
      </c>
      <c r="DR224" s="17">
        <v>11.6</v>
      </c>
      <c r="DS224" s="17">
        <v>11.59</v>
      </c>
      <c r="DT224" s="17">
        <v>11.6</v>
      </c>
      <c r="DU224" s="17">
        <v>11.6</v>
      </c>
      <c r="DV224" s="17">
        <v>11.58</v>
      </c>
      <c r="DW224" s="17">
        <v>11.59</v>
      </c>
      <c r="DX224" s="17">
        <v>11.59</v>
      </c>
      <c r="DY224" s="17">
        <v>11.59</v>
      </c>
      <c r="DZ224" s="17">
        <v>11.59</v>
      </c>
      <c r="EA224" s="17">
        <v>11.59</v>
      </c>
      <c r="EB224" s="17">
        <v>11.59</v>
      </c>
      <c r="EC224" s="17">
        <v>11.59</v>
      </c>
      <c r="ED224" s="17">
        <v>11.59</v>
      </c>
      <c r="EE224" s="17">
        <v>11.6</v>
      </c>
      <c r="EF224" s="17">
        <v>11.59</v>
      </c>
      <c r="EG224" s="17">
        <v>11.59</v>
      </c>
      <c r="EH224" s="17">
        <v>11.59</v>
      </c>
      <c r="EI224" s="17">
        <v>11.62</v>
      </c>
      <c r="EJ224" s="17">
        <v>11.6</v>
      </c>
      <c r="EK224" s="17">
        <v>11.6</v>
      </c>
      <c r="EL224" s="17">
        <v>11.59</v>
      </c>
      <c r="EM224" s="17">
        <v>11.61</v>
      </c>
      <c r="EN224" s="17">
        <v>11.61</v>
      </c>
      <c r="EO224" s="17">
        <v>11.6</v>
      </c>
      <c r="EP224" s="17">
        <v>11.6</v>
      </c>
      <c r="EQ224" s="17">
        <v>11.61</v>
      </c>
      <c r="ER224" s="17">
        <v>11.61</v>
      </c>
      <c r="ES224" s="17">
        <v>11.61</v>
      </c>
      <c r="ET224" s="17">
        <v>11.61</v>
      </c>
      <c r="EU224" s="17">
        <v>11.61</v>
      </c>
      <c r="EV224" s="17">
        <v>11.62</v>
      </c>
      <c r="EW224" s="17">
        <v>11.63</v>
      </c>
      <c r="EX224" s="17">
        <v>11.63</v>
      </c>
      <c r="EY224" s="17">
        <v>11.6</v>
      </c>
      <c r="EZ224" s="17">
        <v>11.59</v>
      </c>
      <c r="FA224" s="17">
        <v>11.62</v>
      </c>
      <c r="FB224" s="17">
        <v>11.61</v>
      </c>
      <c r="FC224" s="17">
        <v>11.6</v>
      </c>
      <c r="FD224" s="17">
        <v>11.61</v>
      </c>
      <c r="FE224" s="17">
        <v>11.6</v>
      </c>
      <c r="FF224" s="17">
        <v>11.61</v>
      </c>
      <c r="FG224" s="17">
        <v>11.61</v>
      </c>
      <c r="FH224" s="17">
        <v>11.61</v>
      </c>
      <c r="FI224" s="17">
        <v>11.6</v>
      </c>
      <c r="FJ224" s="17">
        <v>11.61</v>
      </c>
      <c r="FK224" s="17">
        <v>11.62</v>
      </c>
      <c r="FL224" s="17">
        <v>11.62</v>
      </c>
      <c r="FM224" s="17">
        <v>11.6</v>
      </c>
      <c r="FN224" s="17">
        <v>11.61</v>
      </c>
      <c r="FO224" s="17">
        <v>11.62</v>
      </c>
      <c r="FP224" s="17">
        <v>11.62</v>
      </c>
      <c r="FQ224" s="17">
        <v>11.62</v>
      </c>
      <c r="FR224" s="17">
        <v>11.6</v>
      </c>
      <c r="FS224" s="17">
        <v>11.62</v>
      </c>
      <c r="FT224" s="17">
        <v>11.62</v>
      </c>
      <c r="FU224" s="17">
        <v>11.62</v>
      </c>
      <c r="FV224" s="17">
        <v>11.62</v>
      </c>
      <c r="FW224" s="17">
        <v>11.62</v>
      </c>
      <c r="FX224" s="17">
        <v>11.62</v>
      </c>
      <c r="FY224" s="17">
        <v>11.62</v>
      </c>
      <c r="FZ224" s="17">
        <v>11.61</v>
      </c>
      <c r="GA224" s="17">
        <v>11.61</v>
      </c>
      <c r="GB224" s="17">
        <v>11.62</v>
      </c>
      <c r="GC224" s="17">
        <v>11.61</v>
      </c>
      <c r="GD224" s="17">
        <v>11.62</v>
      </c>
      <c r="GE224" s="17">
        <v>11.61</v>
      </c>
      <c r="GF224" s="17">
        <v>11.62</v>
      </c>
      <c r="GG224" s="17">
        <v>11.62</v>
      </c>
      <c r="GH224" s="17">
        <v>11.62</v>
      </c>
      <c r="GI224" s="17">
        <v>11.61</v>
      </c>
      <c r="GJ224" s="17">
        <v>11.61</v>
      </c>
      <c r="GK224" s="17">
        <v>11.61</v>
      </c>
      <c r="GL224" s="17">
        <v>11.6</v>
      </c>
      <c r="GM224" s="17">
        <v>11.6</v>
      </c>
      <c r="GN224" s="17">
        <v>11.6</v>
      </c>
      <c r="GO224" s="17">
        <v>11.6</v>
      </c>
      <c r="GP224" s="17">
        <v>11.6</v>
      </c>
      <c r="GQ224" s="17">
        <v>11.59</v>
      </c>
      <c r="GR224" s="17">
        <v>11.59</v>
      </c>
      <c r="GS224" s="17">
        <v>11.58</v>
      </c>
      <c r="GT224" s="17">
        <v>11.57</v>
      </c>
      <c r="GU224" s="17">
        <v>11.58</v>
      </c>
      <c r="GV224" s="17">
        <v>11.55</v>
      </c>
      <c r="GW224" s="17">
        <v>11.57</v>
      </c>
      <c r="GX224" s="17">
        <v>11.59</v>
      </c>
      <c r="GY224" s="17">
        <v>11.62</v>
      </c>
      <c r="GZ224" s="17">
        <v>11.63</v>
      </c>
      <c r="HA224" s="17">
        <v>11.59</v>
      </c>
      <c r="HB224" s="17">
        <v>11.61</v>
      </c>
      <c r="HC224" s="17">
        <v>11.61</v>
      </c>
      <c r="HD224" s="17">
        <v>11.61</v>
      </c>
      <c r="HE224" s="17">
        <v>11.6</v>
      </c>
      <c r="HF224" s="17">
        <v>11.6</v>
      </c>
      <c r="HG224" s="17">
        <v>11.59</v>
      </c>
      <c r="HH224" s="17">
        <v>11.62</v>
      </c>
      <c r="HI224" s="17">
        <v>11.62</v>
      </c>
      <c r="HJ224" s="17">
        <v>11.59</v>
      </c>
      <c r="HK224" s="17">
        <v>11.61</v>
      </c>
      <c r="HL224" s="17">
        <v>11.58</v>
      </c>
      <c r="HM224" s="17">
        <v>11.58</v>
      </c>
      <c r="HN224" s="17">
        <v>11.6</v>
      </c>
      <c r="HO224" s="17">
        <v>11.57</v>
      </c>
      <c r="HP224" s="17">
        <v>11.58</v>
      </c>
      <c r="HQ224" s="17">
        <v>11.6</v>
      </c>
      <c r="HR224" s="17">
        <v>11.6</v>
      </c>
      <c r="HS224" s="17">
        <v>11.6</v>
      </c>
      <c r="HT224" s="17">
        <v>11.6</v>
      </c>
      <c r="HU224" s="17">
        <v>11.61</v>
      </c>
      <c r="HV224" s="17">
        <v>11.6</v>
      </c>
      <c r="HW224" s="17">
        <v>11.59</v>
      </c>
      <c r="HX224" s="17">
        <v>11.59</v>
      </c>
      <c r="HY224" s="17">
        <v>11.6</v>
      </c>
      <c r="HZ224" s="17">
        <v>11.62</v>
      </c>
      <c r="IA224" s="17">
        <v>11.59</v>
      </c>
      <c r="IB224" s="17">
        <v>11.61</v>
      </c>
      <c r="IC224" s="17">
        <v>11.62</v>
      </c>
      <c r="ID224" s="17">
        <v>11.6</v>
      </c>
      <c r="IE224" s="17">
        <v>11.62</v>
      </c>
      <c r="IF224" s="17">
        <v>11.62</v>
      </c>
      <c r="IG224" s="17">
        <v>11.62</v>
      </c>
      <c r="IH224" s="17">
        <v>11.62</v>
      </c>
      <c r="II224" s="17">
        <v>11.6</v>
      </c>
      <c r="IJ224" s="17">
        <v>11.6</v>
      </c>
      <c r="IK224" s="17">
        <v>11.61</v>
      </c>
      <c r="IL224" s="17">
        <v>11.6</v>
      </c>
      <c r="IM224" s="17">
        <v>11.6</v>
      </c>
      <c r="IN224" s="17">
        <v>11.61</v>
      </c>
      <c r="IO224" s="17">
        <v>11.6</v>
      </c>
      <c r="IP224" s="17">
        <v>11.61</v>
      </c>
      <c r="IQ224" s="17">
        <v>11.61</v>
      </c>
      <c r="IR224" s="17">
        <v>11.6</v>
      </c>
      <c r="IS224" s="17">
        <v>11.59</v>
      </c>
      <c r="IT224" s="17">
        <v>11.61</v>
      </c>
      <c r="IU224" s="17">
        <v>11.6</v>
      </c>
      <c r="IV224" s="17">
        <v>11.62</v>
      </c>
      <c r="IW224" s="17">
        <v>11.62</v>
      </c>
      <c r="IX224" s="17">
        <v>11.61</v>
      </c>
      <c r="IY224" s="17">
        <v>11.61</v>
      </c>
    </row>
    <row r="225" spans="1:259" x14ac:dyDescent="0.15">
      <c r="A225" s="17" t="s">
        <v>216</v>
      </c>
      <c r="B225" s="17" t="s">
        <v>217</v>
      </c>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c r="AA225" s="26"/>
      <c r="AB225" s="17"/>
      <c r="AC225" s="26"/>
      <c r="AD225" s="26"/>
      <c r="AE225" s="17"/>
      <c r="AF225" s="17"/>
      <c r="AG225" s="17"/>
      <c r="AH225" s="17"/>
      <c r="AI225" s="17"/>
      <c r="AJ225" s="17"/>
      <c r="AK225" s="17"/>
      <c r="AL225" s="17"/>
      <c r="AM225" s="17"/>
      <c r="AN225" s="17"/>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26"/>
      <c r="BK225" s="17"/>
      <c r="BL225" s="17"/>
      <c r="BM225" s="17"/>
      <c r="BN225" s="17"/>
      <c r="BO225" s="17"/>
      <c r="BP225" s="17"/>
      <c r="BQ225" s="17"/>
      <c r="BR225" s="17"/>
      <c r="BS225" s="17"/>
      <c r="BT225" s="17"/>
      <c r="BU225" s="17"/>
      <c r="BV225" s="17"/>
      <c r="BW225" s="17"/>
      <c r="BX225" s="26"/>
      <c r="BY225" s="26"/>
      <c r="BZ225" s="26"/>
      <c r="CA225" s="26"/>
      <c r="CB225" s="26"/>
      <c r="CC225" s="17"/>
      <c r="CD225" s="17"/>
      <c r="CE225" s="17"/>
      <c r="CF225" s="17"/>
      <c r="CG225" s="17"/>
      <c r="CH225" s="17"/>
      <c r="CI225" s="17"/>
      <c r="CJ225" s="26"/>
      <c r="CK225" s="17"/>
      <c r="CL225" s="17"/>
      <c r="CM225" s="17"/>
      <c r="CN225" s="17"/>
      <c r="CO225" s="17"/>
      <c r="CP225" s="17"/>
      <c r="CQ225" s="17"/>
      <c r="CR225" s="17"/>
      <c r="CS225" s="17"/>
      <c r="CT225" s="17"/>
      <c r="CU225" s="17"/>
      <c r="CV225" s="17"/>
      <c r="CW225" s="17"/>
      <c r="CX225" s="17"/>
      <c r="CY225" s="26"/>
      <c r="CZ225" s="26"/>
      <c r="DA225" s="26"/>
      <c r="DB225" s="17"/>
      <c r="DC225" s="17"/>
      <c r="DD225" s="17"/>
      <c r="DE225" s="17"/>
      <c r="DF225" s="17"/>
      <c r="DG225" s="17"/>
      <c r="DH225" s="26"/>
      <c r="DI225" s="17"/>
      <c r="DJ225" s="17"/>
      <c r="DK225" s="17"/>
      <c r="DL225" s="17"/>
      <c r="DM225" s="17">
        <v>8.26</v>
      </c>
      <c r="DN225" s="17">
        <v>8.26</v>
      </c>
      <c r="DO225" s="17">
        <v>8.26</v>
      </c>
      <c r="DP225" s="17">
        <v>8.26</v>
      </c>
      <c r="DQ225" s="17">
        <v>8.26</v>
      </c>
      <c r="DR225" s="17">
        <v>8.26</v>
      </c>
      <c r="DS225" s="17">
        <v>8.26</v>
      </c>
      <c r="DT225" s="17">
        <v>8.26</v>
      </c>
      <c r="DU225" s="17">
        <v>8.26</v>
      </c>
      <c r="DV225" s="17">
        <v>8.26</v>
      </c>
      <c r="DW225" s="17">
        <v>8.26</v>
      </c>
      <c r="DX225" s="17">
        <v>8.26</v>
      </c>
      <c r="DY225" s="17">
        <v>8.26</v>
      </c>
      <c r="DZ225" s="17">
        <v>8.26</v>
      </c>
      <c r="EA225" s="17">
        <v>8.26</v>
      </c>
      <c r="EB225" s="17">
        <v>8.26</v>
      </c>
      <c r="EC225" s="17">
        <v>8.26</v>
      </c>
      <c r="ED225" s="17">
        <v>8.26</v>
      </c>
      <c r="EE225" s="17">
        <v>8.26</v>
      </c>
      <c r="EF225" s="17">
        <v>8.26</v>
      </c>
      <c r="EG225" s="17">
        <v>8.26</v>
      </c>
      <c r="EH225" s="17">
        <v>8.26</v>
      </c>
      <c r="EI225" s="17">
        <v>8.26</v>
      </c>
      <c r="EJ225" s="17">
        <v>8.26</v>
      </c>
      <c r="EK225" s="17">
        <v>8.26</v>
      </c>
      <c r="EL225" s="17">
        <v>8.26</v>
      </c>
      <c r="EM225" s="17">
        <v>8.26</v>
      </c>
      <c r="EN225" s="17">
        <v>8.26</v>
      </c>
      <c r="EO225" s="17">
        <v>8.26</v>
      </c>
      <c r="EP225" s="17">
        <v>8.26</v>
      </c>
      <c r="EQ225" s="17">
        <v>8.26</v>
      </c>
      <c r="ER225" s="17">
        <v>8.26</v>
      </c>
      <c r="ES225" s="17">
        <v>8.26</v>
      </c>
      <c r="ET225" s="17">
        <v>8.26</v>
      </c>
      <c r="EU225" s="17">
        <v>8.26</v>
      </c>
      <c r="EV225" s="17">
        <v>8.26</v>
      </c>
      <c r="EW225" s="17">
        <v>8.26</v>
      </c>
      <c r="EX225" s="17">
        <v>8.26</v>
      </c>
      <c r="EY225" s="17">
        <v>8.26</v>
      </c>
      <c r="EZ225" s="17">
        <v>8.26</v>
      </c>
      <c r="FA225" s="17">
        <v>8.26</v>
      </c>
      <c r="FB225" s="17">
        <v>8.26</v>
      </c>
      <c r="FC225" s="17">
        <v>8.26</v>
      </c>
      <c r="FD225" s="17">
        <v>8.26</v>
      </c>
      <c r="FE225" s="17">
        <v>8.26</v>
      </c>
      <c r="FF225" s="17">
        <v>8.26</v>
      </c>
      <c r="FG225" s="17">
        <v>8.26</v>
      </c>
      <c r="FH225" s="17">
        <v>8.26</v>
      </c>
      <c r="FI225" s="17">
        <v>8.26</v>
      </c>
      <c r="FJ225" s="17">
        <v>8.26</v>
      </c>
      <c r="FK225" s="17">
        <v>8.26</v>
      </c>
      <c r="FL225" s="17">
        <v>8.26</v>
      </c>
      <c r="FM225" s="17">
        <v>8.26</v>
      </c>
      <c r="FN225" s="17">
        <v>8.26</v>
      </c>
      <c r="FO225" s="17">
        <v>8.26</v>
      </c>
      <c r="FP225" s="17">
        <v>8.26</v>
      </c>
      <c r="FQ225" s="17">
        <v>8.26</v>
      </c>
      <c r="FR225" s="17">
        <v>8.26</v>
      </c>
      <c r="FS225" s="17">
        <v>8.26</v>
      </c>
      <c r="FT225" s="17">
        <v>8.26</v>
      </c>
      <c r="FU225" s="17">
        <v>8.26</v>
      </c>
      <c r="FV225" s="17">
        <v>8.26</v>
      </c>
      <c r="FW225" s="17">
        <v>8.26</v>
      </c>
      <c r="FX225" s="17">
        <v>8.26</v>
      </c>
      <c r="FY225" s="17">
        <v>8.26</v>
      </c>
      <c r="FZ225" s="17">
        <v>8.26</v>
      </c>
      <c r="GA225" s="17">
        <v>8.26</v>
      </c>
      <c r="GB225" s="17">
        <v>8.26</v>
      </c>
      <c r="GC225" s="17">
        <v>8.26</v>
      </c>
      <c r="GD225" s="17">
        <v>8.26</v>
      </c>
      <c r="GE225" s="17">
        <v>8.26</v>
      </c>
      <c r="GF225" s="17">
        <v>8.26</v>
      </c>
      <c r="GG225" s="17">
        <v>8.26</v>
      </c>
      <c r="GH225" s="17">
        <v>8.26</v>
      </c>
      <c r="GI225" s="17">
        <v>8.26</v>
      </c>
      <c r="GJ225" s="17">
        <v>8.26</v>
      </c>
      <c r="GK225" s="17">
        <v>8.26</v>
      </c>
      <c r="GL225" s="17">
        <v>8.26</v>
      </c>
      <c r="GM225" s="17">
        <v>8.26</v>
      </c>
      <c r="GN225" s="17">
        <v>8.26</v>
      </c>
      <c r="GO225" s="17">
        <v>8.26</v>
      </c>
      <c r="GP225" s="17">
        <v>8.26</v>
      </c>
      <c r="GQ225" s="17">
        <v>8.26</v>
      </c>
      <c r="GR225" s="17">
        <v>8.26</v>
      </c>
      <c r="GS225" s="17">
        <v>8.26</v>
      </c>
      <c r="GT225" s="17">
        <v>8.26</v>
      </c>
      <c r="GU225" s="17">
        <v>8.26</v>
      </c>
      <c r="GV225" s="17">
        <v>8.26</v>
      </c>
      <c r="GW225" s="17">
        <v>8.26</v>
      </c>
      <c r="GX225" s="17">
        <v>8.26</v>
      </c>
      <c r="GY225" s="17">
        <v>8.26</v>
      </c>
      <c r="GZ225" s="17">
        <v>8.26</v>
      </c>
      <c r="HA225" s="17">
        <v>8.26</v>
      </c>
      <c r="HB225" s="17">
        <v>8.26</v>
      </c>
      <c r="HC225" s="17">
        <v>8.26</v>
      </c>
      <c r="HD225" s="17">
        <v>8.26</v>
      </c>
      <c r="HE225" s="17">
        <v>8.26</v>
      </c>
      <c r="HF225" s="17">
        <v>8.26</v>
      </c>
      <c r="HG225" s="17">
        <v>8.26</v>
      </c>
      <c r="HH225" s="17">
        <v>8.26</v>
      </c>
      <c r="HI225" s="17">
        <v>8.26</v>
      </c>
      <c r="HJ225" s="17">
        <v>8.26</v>
      </c>
      <c r="HK225" s="17">
        <v>8.26</v>
      </c>
      <c r="HL225" s="17">
        <v>8.26</v>
      </c>
      <c r="HM225" s="17">
        <v>8.26</v>
      </c>
      <c r="HN225" s="17">
        <v>8.26</v>
      </c>
      <c r="HO225" s="17">
        <v>8.26</v>
      </c>
      <c r="HP225" s="17">
        <v>8.26</v>
      </c>
      <c r="HQ225" s="17">
        <v>8.26</v>
      </c>
      <c r="HR225" s="17">
        <v>8.26</v>
      </c>
      <c r="HS225" s="17">
        <v>8.26</v>
      </c>
      <c r="HT225" s="17">
        <v>8.26</v>
      </c>
      <c r="HU225" s="17">
        <v>8.26</v>
      </c>
      <c r="HV225" s="17">
        <v>8.26</v>
      </c>
      <c r="HW225" s="17">
        <v>8.26</v>
      </c>
      <c r="HX225" s="17">
        <v>8.26</v>
      </c>
      <c r="HY225" s="17">
        <v>8.26</v>
      </c>
      <c r="HZ225" s="17">
        <v>8.26</v>
      </c>
      <c r="IA225" s="17">
        <v>8.26</v>
      </c>
      <c r="IB225" s="17">
        <v>8.26</v>
      </c>
      <c r="IC225" s="17">
        <v>8.26</v>
      </c>
      <c r="ID225" s="17">
        <v>8.26</v>
      </c>
      <c r="IE225" s="17">
        <v>8.26</v>
      </c>
      <c r="IF225" s="17">
        <v>8.26</v>
      </c>
      <c r="IG225" s="17">
        <v>8.26</v>
      </c>
      <c r="IH225" s="17">
        <v>8.26</v>
      </c>
      <c r="II225" s="17">
        <v>8.26</v>
      </c>
      <c r="IJ225" s="17">
        <v>8.26</v>
      </c>
      <c r="IK225" s="17">
        <v>8.26</v>
      </c>
      <c r="IL225" s="17">
        <v>8.26</v>
      </c>
      <c r="IM225" s="17">
        <v>8.26</v>
      </c>
      <c r="IN225" s="17">
        <v>8.26</v>
      </c>
      <c r="IO225" s="17">
        <v>8.26</v>
      </c>
      <c r="IP225" s="17">
        <v>8.26</v>
      </c>
      <c r="IQ225" s="17">
        <v>8.26</v>
      </c>
      <c r="IR225" s="17">
        <v>8.26</v>
      </c>
      <c r="IS225" s="17">
        <v>8.26</v>
      </c>
      <c r="IT225" s="17">
        <v>8.26</v>
      </c>
      <c r="IU225" s="17">
        <v>8.26</v>
      </c>
      <c r="IV225" s="17">
        <v>8.26</v>
      </c>
      <c r="IW225" s="17">
        <v>8.26</v>
      </c>
      <c r="IX225" s="17">
        <v>8.26</v>
      </c>
      <c r="IY225" s="17">
        <v>8.26</v>
      </c>
    </row>
    <row r="226" spans="1:259" x14ac:dyDescent="0.15">
      <c r="A226" s="17" t="s">
        <v>672</v>
      </c>
      <c r="B226" s="17" t="s">
        <v>673</v>
      </c>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c r="AA226" s="26"/>
      <c r="AB226" s="17"/>
      <c r="AC226" s="26"/>
      <c r="AD226" s="26"/>
      <c r="AE226" s="17"/>
      <c r="AF226" s="17"/>
      <c r="AG226" s="17"/>
      <c r="AH226" s="17"/>
      <c r="AI226" s="17"/>
      <c r="AJ226" s="17"/>
      <c r="AK226" s="17"/>
      <c r="AL226" s="17"/>
      <c r="AM226" s="17"/>
      <c r="AN226" s="17"/>
      <c r="AO226" s="17"/>
      <c r="AP226" s="17"/>
      <c r="AQ226" s="17"/>
      <c r="AR226" s="17"/>
      <c r="AS226" s="17"/>
      <c r="AT226" s="17"/>
      <c r="AU226" s="17"/>
      <c r="AV226" s="17"/>
      <c r="AW226" s="17"/>
      <c r="AX226" s="17"/>
      <c r="AY226" s="17"/>
      <c r="AZ226" s="17"/>
      <c r="BA226" s="17"/>
      <c r="BB226" s="17"/>
      <c r="BC226" s="17"/>
      <c r="BD226" s="17"/>
      <c r="BE226" s="17"/>
      <c r="BF226" s="17"/>
      <c r="BG226" s="17"/>
      <c r="BH226" s="17"/>
      <c r="BI226" s="17"/>
      <c r="BJ226" s="26"/>
      <c r="BK226" s="17"/>
      <c r="BL226" s="17"/>
      <c r="BM226" s="17"/>
      <c r="BN226" s="17"/>
      <c r="BO226" s="17"/>
      <c r="BP226" s="17"/>
      <c r="BQ226" s="17"/>
      <c r="BR226" s="17"/>
      <c r="BS226" s="17"/>
      <c r="BT226" s="17"/>
      <c r="BU226" s="17"/>
      <c r="BV226" s="17"/>
      <c r="BW226" s="17"/>
      <c r="BX226" s="26"/>
      <c r="BY226" s="26"/>
      <c r="BZ226" s="26"/>
      <c r="CA226" s="26"/>
      <c r="CB226" s="26"/>
      <c r="CC226" s="17"/>
      <c r="CD226" s="17"/>
      <c r="CE226" s="17"/>
      <c r="CF226" s="17"/>
      <c r="CG226" s="17"/>
      <c r="CH226" s="17"/>
      <c r="CI226" s="17"/>
      <c r="CJ226" s="26"/>
      <c r="CK226" s="17"/>
      <c r="CL226" s="17"/>
      <c r="CM226" s="17"/>
      <c r="CN226" s="17"/>
      <c r="CO226" s="17"/>
      <c r="CP226" s="17"/>
      <c r="CQ226" s="17"/>
      <c r="CR226" s="17"/>
      <c r="CS226" s="17"/>
      <c r="CT226" s="17"/>
      <c r="CU226" s="17"/>
      <c r="CV226" s="17"/>
      <c r="CW226" s="17"/>
      <c r="CX226" s="17"/>
      <c r="CY226" s="26"/>
      <c r="CZ226" s="26"/>
      <c r="DA226" s="26"/>
      <c r="DB226" s="17"/>
      <c r="DC226" s="17"/>
      <c r="DD226" s="17"/>
      <c r="DE226" s="17"/>
      <c r="DF226" s="17"/>
      <c r="DG226" s="17"/>
      <c r="DH226" s="26"/>
      <c r="DI226" s="17"/>
      <c r="DJ226" s="17"/>
      <c r="DK226" s="17"/>
      <c r="DL226" s="17"/>
      <c r="DM226" s="17">
        <v>30.59</v>
      </c>
      <c r="DN226" s="17">
        <v>30.6</v>
      </c>
      <c r="DO226" s="17">
        <v>30.58</v>
      </c>
      <c r="DP226" s="17">
        <v>30.56</v>
      </c>
      <c r="DQ226" s="17">
        <v>30.56</v>
      </c>
      <c r="DR226" s="17">
        <v>30.6</v>
      </c>
      <c r="DS226" s="17">
        <v>30.63</v>
      </c>
      <c r="DT226" s="17">
        <v>30.63</v>
      </c>
      <c r="DU226" s="17">
        <v>30.6</v>
      </c>
      <c r="DV226" s="17">
        <v>30.6</v>
      </c>
      <c r="DW226" s="17">
        <v>30.63</v>
      </c>
      <c r="DX226" s="17">
        <v>30.6</v>
      </c>
      <c r="DY226" s="17">
        <v>30.61</v>
      </c>
      <c r="DZ226" s="17">
        <v>30.5</v>
      </c>
      <c r="EA226" s="17">
        <v>30.51</v>
      </c>
      <c r="EB226" s="17">
        <v>30.49</v>
      </c>
      <c r="EC226" s="17">
        <v>30.4</v>
      </c>
      <c r="ED226" s="17">
        <v>30.47</v>
      </c>
      <c r="EE226" s="17">
        <v>30.5</v>
      </c>
      <c r="EF226" s="17">
        <v>30.51</v>
      </c>
      <c r="EG226" s="17">
        <v>30.51</v>
      </c>
      <c r="EH226" s="17">
        <v>30.51</v>
      </c>
      <c r="EI226" s="17">
        <v>30.5</v>
      </c>
      <c r="EJ226" s="17">
        <v>30.5</v>
      </c>
      <c r="EK226" s="17">
        <v>30.54</v>
      </c>
      <c r="EL226" s="17">
        <v>30.55</v>
      </c>
      <c r="EM226" s="17">
        <v>30.55</v>
      </c>
      <c r="EN226" s="17">
        <v>30.58</v>
      </c>
      <c r="EO226" s="17">
        <v>30.59</v>
      </c>
      <c r="EP226" s="17">
        <v>30.59</v>
      </c>
      <c r="EQ226" s="17">
        <v>30.57</v>
      </c>
      <c r="ER226" s="17">
        <v>30.48</v>
      </c>
      <c r="ES226" s="17">
        <v>30.55</v>
      </c>
      <c r="ET226" s="17">
        <v>30.56</v>
      </c>
      <c r="EU226" s="17">
        <v>30.57</v>
      </c>
      <c r="EV226" s="17">
        <v>30.52</v>
      </c>
      <c r="EW226" s="17">
        <v>30.55</v>
      </c>
      <c r="EX226" s="17">
        <v>30.57</v>
      </c>
      <c r="EY226" s="17">
        <v>30.58</v>
      </c>
      <c r="EZ226" s="17">
        <v>30.58</v>
      </c>
      <c r="FA226" s="17">
        <v>30.58</v>
      </c>
      <c r="FB226" s="17">
        <v>30.56</v>
      </c>
      <c r="FC226" s="17">
        <v>30.55</v>
      </c>
      <c r="FD226" s="17">
        <v>30.58</v>
      </c>
      <c r="FE226" s="17">
        <v>30.6</v>
      </c>
      <c r="FF226" s="17">
        <v>30.6</v>
      </c>
      <c r="FG226" s="17">
        <v>30.64</v>
      </c>
      <c r="FH226" s="17">
        <v>30.62</v>
      </c>
      <c r="FI226" s="17">
        <v>30.62</v>
      </c>
      <c r="FJ226" s="17">
        <v>30.64</v>
      </c>
      <c r="FK226" s="17">
        <v>30.66</v>
      </c>
      <c r="FL226" s="17">
        <v>30.66</v>
      </c>
      <c r="FM226" s="17">
        <v>30.65</v>
      </c>
      <c r="FN226" s="17">
        <v>30.64</v>
      </c>
      <c r="FO226" s="17">
        <v>30.62</v>
      </c>
      <c r="FP226" s="17">
        <v>30.64</v>
      </c>
      <c r="FQ226" s="17">
        <v>30.63</v>
      </c>
      <c r="FR226" s="17">
        <v>30.63</v>
      </c>
      <c r="FS226" s="17">
        <v>30.68</v>
      </c>
      <c r="FT226" s="17">
        <v>30.77</v>
      </c>
      <c r="FU226" s="17">
        <v>30.67</v>
      </c>
      <c r="FV226" s="17">
        <v>30.8</v>
      </c>
      <c r="FW226" s="17">
        <v>30.71</v>
      </c>
      <c r="FX226" s="17">
        <v>30.78</v>
      </c>
      <c r="FY226" s="17">
        <v>30.84</v>
      </c>
      <c r="FZ226" s="17">
        <v>30.9</v>
      </c>
      <c r="GA226" s="17">
        <v>30.8</v>
      </c>
      <c r="GB226" s="17">
        <v>30.8</v>
      </c>
      <c r="GC226" s="17">
        <v>30.76</v>
      </c>
      <c r="GD226" s="17">
        <v>30.72</v>
      </c>
      <c r="GE226" s="17">
        <v>30.72</v>
      </c>
      <c r="GF226" s="17">
        <v>30.74</v>
      </c>
      <c r="GG226" s="17">
        <v>30.7</v>
      </c>
      <c r="GH226" s="17">
        <v>30.67</v>
      </c>
      <c r="GI226" s="17">
        <v>30.62</v>
      </c>
      <c r="GJ226" s="17">
        <v>30.59</v>
      </c>
      <c r="GK226" s="17">
        <v>30.59</v>
      </c>
      <c r="GL226" s="17">
        <v>30.59</v>
      </c>
      <c r="GM226" s="17">
        <v>30.61</v>
      </c>
      <c r="GN226" s="17">
        <v>30.61</v>
      </c>
      <c r="GO226" s="17">
        <v>30.58</v>
      </c>
      <c r="GP226" s="17">
        <v>30.6</v>
      </c>
      <c r="GQ226" s="17">
        <v>30.6</v>
      </c>
      <c r="GR226" s="17">
        <v>30.55</v>
      </c>
      <c r="GS226" s="17">
        <v>30.54</v>
      </c>
      <c r="GT226" s="17">
        <v>30.57</v>
      </c>
      <c r="GU226" s="17">
        <v>30.55</v>
      </c>
      <c r="GV226" s="17">
        <v>30.55</v>
      </c>
      <c r="GW226" s="17">
        <v>30.58</v>
      </c>
      <c r="GX226" s="17">
        <v>30.65</v>
      </c>
      <c r="GY226" s="17">
        <v>30.67</v>
      </c>
      <c r="GZ226" s="17">
        <v>30.65</v>
      </c>
      <c r="HA226" s="17">
        <v>30.65</v>
      </c>
      <c r="HB226" s="17">
        <v>30.61</v>
      </c>
      <c r="HC226" s="17">
        <v>30.58</v>
      </c>
      <c r="HD226" s="17">
        <v>30.64</v>
      </c>
      <c r="HE226" s="17">
        <v>30.66</v>
      </c>
      <c r="HF226" s="17">
        <v>30.65</v>
      </c>
      <c r="HG226" s="17">
        <v>30.62</v>
      </c>
      <c r="HH226" s="17">
        <v>30.58</v>
      </c>
      <c r="HI226" s="17">
        <v>30.51</v>
      </c>
      <c r="HJ226" s="17">
        <v>30.5</v>
      </c>
      <c r="HK226" s="17">
        <v>30.47</v>
      </c>
      <c r="HL226" s="17">
        <v>30.48</v>
      </c>
      <c r="HM226" s="17">
        <v>30.48</v>
      </c>
      <c r="HN226" s="17">
        <v>30.47</v>
      </c>
      <c r="HO226" s="17">
        <v>30.49</v>
      </c>
      <c r="HP226" s="17">
        <v>30.52</v>
      </c>
      <c r="HQ226" s="17">
        <v>30.53</v>
      </c>
      <c r="HR226" s="17">
        <v>30.52</v>
      </c>
      <c r="HS226" s="17">
        <v>30.58</v>
      </c>
      <c r="HT226" s="17">
        <v>30.53</v>
      </c>
      <c r="HU226" s="17">
        <v>30.56</v>
      </c>
      <c r="HV226" s="17">
        <v>30.54</v>
      </c>
      <c r="HW226" s="17">
        <v>30.6</v>
      </c>
      <c r="HX226" s="17">
        <v>30.63</v>
      </c>
      <c r="HY226" s="17">
        <v>30.63</v>
      </c>
      <c r="HZ226" s="17">
        <v>30.6</v>
      </c>
      <c r="IA226" s="17">
        <v>30.55</v>
      </c>
      <c r="IB226" s="17">
        <v>30.54</v>
      </c>
      <c r="IC226" s="17">
        <v>30.56</v>
      </c>
      <c r="ID226" s="17">
        <v>30.55</v>
      </c>
      <c r="IE226" s="17">
        <v>30.51</v>
      </c>
      <c r="IF226" s="17">
        <v>30.51</v>
      </c>
      <c r="IG226" s="17">
        <v>30.48</v>
      </c>
      <c r="IH226" s="17">
        <v>30.45</v>
      </c>
      <c r="II226" s="17">
        <v>30.42</v>
      </c>
      <c r="IJ226" s="17">
        <v>30.41</v>
      </c>
      <c r="IK226" s="17">
        <v>30.44</v>
      </c>
      <c r="IL226" s="17">
        <v>30.45</v>
      </c>
      <c r="IM226" s="17">
        <v>30.43</v>
      </c>
      <c r="IN226" s="17">
        <v>30.38</v>
      </c>
      <c r="IO226" s="17">
        <v>30.37</v>
      </c>
      <c r="IP226" s="17">
        <v>30.41</v>
      </c>
      <c r="IQ226" s="17">
        <v>30.39</v>
      </c>
      <c r="IR226" s="17">
        <v>30.42</v>
      </c>
      <c r="IS226" s="17">
        <v>30.44</v>
      </c>
      <c r="IT226" s="17">
        <v>30.45</v>
      </c>
      <c r="IU226" s="17">
        <v>30.43</v>
      </c>
      <c r="IV226" s="17">
        <v>30.41</v>
      </c>
      <c r="IW226" s="17">
        <v>30.41</v>
      </c>
      <c r="IX226" s="17">
        <v>30.41</v>
      </c>
      <c r="IY226" s="17">
        <v>30.41</v>
      </c>
    </row>
    <row r="227" spans="1:259" x14ac:dyDescent="0.15">
      <c r="A227" s="17" t="s">
        <v>4632</v>
      </c>
      <c r="B227" s="17" t="s">
        <v>4752</v>
      </c>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c r="AA227" s="26"/>
      <c r="AB227" s="17"/>
      <c r="AC227" s="26"/>
      <c r="AD227" s="26"/>
      <c r="AE227" s="17"/>
      <c r="AF227" s="17"/>
      <c r="AG227" s="17"/>
      <c r="AH227" s="17"/>
      <c r="AI227" s="17"/>
      <c r="AJ227" s="17"/>
      <c r="AK227" s="17"/>
      <c r="AL227" s="17"/>
      <c r="AM227" s="17"/>
      <c r="AN227" s="17"/>
      <c r="AO227" s="17"/>
      <c r="AP227" s="17"/>
      <c r="AQ227" s="17"/>
      <c r="AR227" s="17"/>
      <c r="AS227" s="17"/>
      <c r="AT227" s="17"/>
      <c r="AU227" s="17"/>
      <c r="AV227" s="17"/>
      <c r="AW227" s="17"/>
      <c r="AX227" s="17"/>
      <c r="AY227" s="17"/>
      <c r="AZ227" s="17"/>
      <c r="BA227" s="17"/>
      <c r="BB227" s="17"/>
      <c r="BC227" s="17"/>
      <c r="BD227" s="17"/>
      <c r="BE227" s="17"/>
      <c r="BF227" s="17"/>
      <c r="BG227" s="17"/>
      <c r="BH227" s="17"/>
      <c r="BI227" s="17"/>
      <c r="BJ227" s="26"/>
      <c r="BK227" s="17"/>
      <c r="BL227" s="17"/>
      <c r="BM227" s="17"/>
      <c r="BN227" s="17"/>
      <c r="BO227" s="17"/>
      <c r="BP227" s="17"/>
      <c r="BQ227" s="17"/>
      <c r="BR227" s="17"/>
      <c r="BS227" s="17"/>
      <c r="BT227" s="17"/>
      <c r="BU227" s="17"/>
      <c r="BV227" s="17"/>
      <c r="BW227" s="17"/>
      <c r="BX227" s="26"/>
      <c r="BY227" s="26"/>
      <c r="BZ227" s="26"/>
      <c r="CA227" s="26"/>
      <c r="CB227" s="26"/>
      <c r="CC227" s="17"/>
      <c r="CD227" s="17"/>
      <c r="CE227" s="17"/>
      <c r="CF227" s="17"/>
      <c r="CG227" s="17"/>
      <c r="CH227" s="17"/>
      <c r="CI227" s="17"/>
      <c r="CJ227" s="26"/>
      <c r="CK227" s="17"/>
      <c r="CL227" s="17"/>
      <c r="CM227" s="17"/>
      <c r="CN227" s="17"/>
      <c r="CO227" s="17"/>
      <c r="CP227" s="17"/>
      <c r="CQ227" s="17"/>
      <c r="CR227" s="17"/>
      <c r="CS227" s="17"/>
      <c r="CT227" s="17"/>
      <c r="CU227" s="17"/>
      <c r="CV227" s="17"/>
      <c r="CW227" s="17"/>
      <c r="CX227" s="17"/>
      <c r="CY227" s="26"/>
      <c r="CZ227" s="26"/>
      <c r="DA227" s="26"/>
      <c r="DB227" s="17"/>
      <c r="DC227" s="17"/>
      <c r="DD227" s="17"/>
      <c r="DE227" s="17"/>
      <c r="DF227" s="17"/>
      <c r="DG227" s="17"/>
      <c r="DH227" s="26"/>
      <c r="DI227" s="17"/>
      <c r="DJ227" s="17"/>
      <c r="DK227" s="17"/>
      <c r="DL227" s="17"/>
      <c r="DM227" s="17">
        <v>8.7899999999999991</v>
      </c>
      <c r="DN227" s="17">
        <v>8.81</v>
      </c>
      <c r="DO227" s="17">
        <v>8.8000000000000007</v>
      </c>
      <c r="DP227" s="17">
        <v>8.7899999999999991</v>
      </c>
      <c r="DQ227" s="17">
        <v>8.7899999999999991</v>
      </c>
      <c r="DR227" s="17">
        <v>8.8000000000000007</v>
      </c>
      <c r="DS227" s="17">
        <v>8.8000000000000007</v>
      </c>
      <c r="DT227" s="17">
        <v>8.7899999999999991</v>
      </c>
      <c r="DU227" s="17">
        <v>8.8000000000000007</v>
      </c>
      <c r="DV227" s="17">
        <v>8.8000000000000007</v>
      </c>
      <c r="DW227" s="17">
        <v>8.8000000000000007</v>
      </c>
      <c r="DX227" s="17">
        <v>8.8000000000000007</v>
      </c>
      <c r="DY227" s="17">
        <v>8.8000000000000007</v>
      </c>
      <c r="DZ227" s="17">
        <v>8.81</v>
      </c>
      <c r="EA227" s="17">
        <v>8.8000000000000007</v>
      </c>
      <c r="EB227" s="17">
        <v>8.7799999999999994</v>
      </c>
      <c r="EC227" s="17">
        <v>8.7899999999999991</v>
      </c>
      <c r="ED227" s="17">
        <v>8.7899999999999991</v>
      </c>
      <c r="EE227" s="17">
        <v>8.7799999999999994</v>
      </c>
      <c r="EF227" s="17">
        <v>8.77</v>
      </c>
      <c r="EG227" s="17">
        <v>8.7799999999999994</v>
      </c>
      <c r="EH227" s="17">
        <v>8.7799999999999994</v>
      </c>
      <c r="EI227" s="17">
        <v>8.7899999999999991</v>
      </c>
      <c r="EJ227" s="17">
        <v>8.7899999999999991</v>
      </c>
      <c r="EK227" s="17">
        <v>8.7799999999999994</v>
      </c>
      <c r="EL227" s="17">
        <v>8.7899999999999991</v>
      </c>
      <c r="EM227" s="17">
        <v>8.7799999999999994</v>
      </c>
      <c r="EN227" s="17">
        <v>8.7899999999999991</v>
      </c>
      <c r="EO227" s="17">
        <v>8.76</v>
      </c>
      <c r="EP227" s="17">
        <v>8.77</v>
      </c>
      <c r="EQ227" s="17">
        <v>8.7799999999999994</v>
      </c>
      <c r="ER227" s="17">
        <v>8.7799999999999994</v>
      </c>
      <c r="ES227" s="17">
        <v>8.76</v>
      </c>
      <c r="ET227" s="17">
        <v>8.75</v>
      </c>
      <c r="EU227" s="17">
        <v>8.76</v>
      </c>
      <c r="EV227" s="17">
        <v>8.77</v>
      </c>
      <c r="EW227" s="17">
        <v>8.77</v>
      </c>
      <c r="EX227" s="17">
        <v>8.76</v>
      </c>
      <c r="EY227" s="17">
        <v>8.76</v>
      </c>
      <c r="EZ227" s="17">
        <v>8.76</v>
      </c>
      <c r="FA227" s="17">
        <v>8.74</v>
      </c>
      <c r="FB227" s="17">
        <v>8.75</v>
      </c>
      <c r="FC227" s="17">
        <v>8.7200000000000006</v>
      </c>
      <c r="FD227" s="17">
        <v>8.7100000000000009</v>
      </c>
      <c r="FE227" s="17">
        <v>8.7200000000000006</v>
      </c>
      <c r="FF227" s="17">
        <v>8.73</v>
      </c>
      <c r="FG227" s="17">
        <v>8.74</v>
      </c>
      <c r="FH227" s="17">
        <v>8.74</v>
      </c>
      <c r="FI227" s="17">
        <v>8.74</v>
      </c>
      <c r="FJ227" s="17">
        <v>8.74</v>
      </c>
      <c r="FK227" s="17">
        <v>8.74</v>
      </c>
      <c r="FL227" s="17">
        <v>8.75</v>
      </c>
      <c r="FM227" s="17">
        <v>8.74</v>
      </c>
      <c r="FN227" s="17">
        <v>8.75</v>
      </c>
      <c r="FO227" s="17">
        <v>8.75</v>
      </c>
      <c r="FP227" s="17">
        <v>8.75</v>
      </c>
      <c r="FQ227" s="17">
        <v>8.75</v>
      </c>
      <c r="FR227" s="17">
        <v>8.73</v>
      </c>
      <c r="FS227" s="17">
        <v>8.74</v>
      </c>
      <c r="FT227" s="17">
        <v>8.74</v>
      </c>
      <c r="FU227" s="17">
        <v>8.75</v>
      </c>
      <c r="FV227" s="17">
        <v>8.75</v>
      </c>
      <c r="FW227" s="17">
        <v>8.75</v>
      </c>
      <c r="FX227" s="17">
        <v>8.74</v>
      </c>
      <c r="FY227" s="17">
        <v>8.75</v>
      </c>
      <c r="FZ227" s="17">
        <v>8.75</v>
      </c>
      <c r="GA227" s="17">
        <v>8.76</v>
      </c>
      <c r="GB227" s="17">
        <v>8.75</v>
      </c>
      <c r="GC227" s="17">
        <v>8.75</v>
      </c>
      <c r="GD227" s="17">
        <v>8.76</v>
      </c>
      <c r="GE227" s="17">
        <v>8.75</v>
      </c>
      <c r="GF227" s="17">
        <v>8.75</v>
      </c>
      <c r="GG227" s="17">
        <v>8.76</v>
      </c>
      <c r="GH227" s="17">
        <v>8.75</v>
      </c>
      <c r="GI227" s="17">
        <v>8.74</v>
      </c>
      <c r="GJ227" s="17">
        <v>8.75</v>
      </c>
      <c r="GK227" s="17">
        <v>8.74</v>
      </c>
      <c r="GL227" s="17">
        <v>8.74</v>
      </c>
      <c r="GM227" s="17">
        <v>8.73</v>
      </c>
      <c r="GN227" s="17">
        <v>8.73</v>
      </c>
      <c r="GO227" s="17">
        <v>8.74</v>
      </c>
      <c r="GP227" s="17">
        <v>8.74</v>
      </c>
      <c r="GQ227" s="17">
        <v>8.74</v>
      </c>
      <c r="GR227" s="17">
        <v>8.74</v>
      </c>
      <c r="GS227" s="17">
        <v>8.75</v>
      </c>
      <c r="GT227" s="17">
        <v>8.74</v>
      </c>
      <c r="GU227" s="17">
        <v>8.74</v>
      </c>
      <c r="GV227" s="17">
        <v>8.73</v>
      </c>
      <c r="GW227" s="17">
        <v>8.74</v>
      </c>
      <c r="GX227" s="17">
        <v>8.74</v>
      </c>
      <c r="GY227" s="17">
        <v>8.74</v>
      </c>
      <c r="GZ227" s="17">
        <v>8.74</v>
      </c>
      <c r="HA227" s="17">
        <v>8.75</v>
      </c>
      <c r="HB227" s="17">
        <v>8.73</v>
      </c>
      <c r="HC227" s="17">
        <v>8.73</v>
      </c>
      <c r="HD227" s="17">
        <v>8.73</v>
      </c>
      <c r="HE227" s="17">
        <v>8.75</v>
      </c>
      <c r="HF227" s="17">
        <v>8.74</v>
      </c>
      <c r="HG227" s="17">
        <v>8.73</v>
      </c>
      <c r="HH227" s="17">
        <v>8.73</v>
      </c>
      <c r="HI227" s="17">
        <v>8.7200000000000006</v>
      </c>
      <c r="HJ227" s="17">
        <v>8.7100000000000009</v>
      </c>
      <c r="HK227" s="17">
        <v>8.7200000000000006</v>
      </c>
      <c r="HL227" s="17">
        <v>8.73</v>
      </c>
      <c r="HM227" s="17">
        <v>8.73</v>
      </c>
      <c r="HN227" s="17">
        <v>8.73</v>
      </c>
      <c r="HO227" s="17">
        <v>8.74</v>
      </c>
      <c r="HP227" s="17">
        <v>8.74</v>
      </c>
      <c r="HQ227" s="17">
        <v>8.7200000000000006</v>
      </c>
      <c r="HR227" s="17">
        <v>8.73</v>
      </c>
      <c r="HS227" s="17">
        <v>8.74</v>
      </c>
      <c r="HT227" s="17">
        <v>8.73</v>
      </c>
      <c r="HU227" s="17">
        <v>8.73</v>
      </c>
      <c r="HV227" s="17">
        <v>8.74</v>
      </c>
      <c r="HW227" s="17">
        <v>8.74</v>
      </c>
      <c r="HX227" s="17">
        <v>8.73</v>
      </c>
      <c r="HY227" s="17">
        <v>8.73</v>
      </c>
      <c r="HZ227" s="17">
        <v>8.73</v>
      </c>
      <c r="IA227" s="17">
        <v>8.73</v>
      </c>
      <c r="IB227" s="17">
        <v>8.73</v>
      </c>
      <c r="IC227" s="17">
        <v>8.73</v>
      </c>
      <c r="ID227" s="17">
        <v>8.73</v>
      </c>
      <c r="IE227" s="17">
        <v>8.73</v>
      </c>
      <c r="IF227" s="17">
        <v>8.74</v>
      </c>
      <c r="IG227" s="17">
        <v>8.74</v>
      </c>
      <c r="IH227" s="17">
        <v>8.74</v>
      </c>
      <c r="II227" s="17">
        <v>8.75</v>
      </c>
      <c r="IJ227" s="17">
        <v>8.75</v>
      </c>
      <c r="IK227" s="17">
        <v>8.75</v>
      </c>
      <c r="IL227" s="17">
        <v>8.74</v>
      </c>
      <c r="IM227" s="17">
        <v>8.75</v>
      </c>
      <c r="IN227" s="17">
        <v>8.74</v>
      </c>
      <c r="IO227" s="17">
        <v>8.75</v>
      </c>
      <c r="IP227" s="17">
        <v>8.74</v>
      </c>
      <c r="IQ227" s="17">
        <v>8.75</v>
      </c>
      <c r="IR227" s="17">
        <v>8.76</v>
      </c>
      <c r="IS227" s="17">
        <v>8.76</v>
      </c>
      <c r="IT227" s="17">
        <v>8.75</v>
      </c>
      <c r="IU227" s="17">
        <v>8.75</v>
      </c>
      <c r="IV227" s="17">
        <v>8.77</v>
      </c>
      <c r="IW227" s="17">
        <v>8.77</v>
      </c>
      <c r="IX227" s="17">
        <v>8.75</v>
      </c>
      <c r="IY227" s="17">
        <v>8.76</v>
      </c>
    </row>
    <row r="228" spans="1:259" x14ac:dyDescent="0.15">
      <c r="A228" s="17" t="s">
        <v>4601</v>
      </c>
      <c r="B228" s="17" t="s">
        <v>4753</v>
      </c>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c r="AA228" s="26"/>
      <c r="AB228" s="17"/>
      <c r="AC228" s="26"/>
      <c r="AD228" s="26"/>
      <c r="AE228" s="17"/>
      <c r="AF228" s="17"/>
      <c r="AG228" s="17"/>
      <c r="AH228" s="17"/>
      <c r="AI228" s="17"/>
      <c r="AJ228" s="17"/>
      <c r="AK228" s="17"/>
      <c r="AL228" s="17"/>
      <c r="AM228" s="17"/>
      <c r="AN228" s="17"/>
      <c r="AO228" s="17"/>
      <c r="AP228" s="17"/>
      <c r="AQ228" s="17"/>
      <c r="AR228" s="17"/>
      <c r="AS228" s="17"/>
      <c r="AT228" s="17"/>
      <c r="AU228" s="17"/>
      <c r="AV228" s="17"/>
      <c r="AW228" s="17"/>
      <c r="AX228" s="17"/>
      <c r="AY228" s="17"/>
      <c r="AZ228" s="17"/>
      <c r="BA228" s="17"/>
      <c r="BB228" s="17"/>
      <c r="BC228" s="17"/>
      <c r="BD228" s="17"/>
      <c r="BE228" s="17"/>
      <c r="BF228" s="17"/>
      <c r="BG228" s="17"/>
      <c r="BH228" s="17"/>
      <c r="BI228" s="17"/>
      <c r="BJ228" s="26"/>
      <c r="BK228" s="17"/>
      <c r="BL228" s="17"/>
      <c r="BM228" s="17"/>
      <c r="BN228" s="17"/>
      <c r="BO228" s="17"/>
      <c r="BP228" s="17"/>
      <c r="BQ228" s="17"/>
      <c r="BR228" s="17"/>
      <c r="BS228" s="17"/>
      <c r="BT228" s="17"/>
      <c r="BU228" s="17"/>
      <c r="BV228" s="17"/>
      <c r="BW228" s="17"/>
      <c r="BX228" s="26"/>
      <c r="BY228" s="26"/>
      <c r="BZ228" s="26"/>
      <c r="CA228" s="26"/>
      <c r="CB228" s="26"/>
      <c r="CC228" s="17"/>
      <c r="CD228" s="17"/>
      <c r="CE228" s="17"/>
      <c r="CF228" s="17"/>
      <c r="CG228" s="17"/>
      <c r="CH228" s="17"/>
      <c r="CI228" s="17"/>
      <c r="CJ228" s="26"/>
      <c r="CK228" s="17"/>
      <c r="CL228" s="17"/>
      <c r="CM228" s="17"/>
      <c r="CN228" s="17"/>
      <c r="CO228" s="17"/>
      <c r="CP228" s="17"/>
      <c r="CQ228" s="17"/>
      <c r="CR228" s="17"/>
      <c r="CS228" s="17"/>
      <c r="CT228" s="17"/>
      <c r="CU228" s="17"/>
      <c r="CV228" s="17"/>
      <c r="CW228" s="17"/>
      <c r="CX228" s="17"/>
      <c r="CY228" s="26"/>
      <c r="CZ228" s="26"/>
      <c r="DA228" s="26"/>
      <c r="DB228" s="17"/>
      <c r="DC228" s="17"/>
      <c r="DD228" s="17"/>
      <c r="DE228" s="17"/>
      <c r="DF228" s="17"/>
      <c r="DG228" s="17"/>
      <c r="DH228" s="26"/>
      <c r="DI228" s="17"/>
      <c r="DJ228" s="17"/>
      <c r="DK228" s="17"/>
      <c r="DL228" s="17"/>
      <c r="DM228" s="17">
        <v>165.77</v>
      </c>
      <c r="DN228" s="17">
        <v>165.81</v>
      </c>
      <c r="DO228" s="17">
        <v>165.79</v>
      </c>
      <c r="DP228" s="17">
        <v>165.79</v>
      </c>
      <c r="DQ228" s="17">
        <v>165.78</v>
      </c>
      <c r="DR228" s="17">
        <v>165.74</v>
      </c>
      <c r="DS228" s="17">
        <v>165.74</v>
      </c>
      <c r="DT228" s="17">
        <v>165.75</v>
      </c>
      <c r="DU228" s="17">
        <v>165.78</v>
      </c>
      <c r="DV228" s="17">
        <v>165.75</v>
      </c>
      <c r="DW228" s="17">
        <v>165.85</v>
      </c>
      <c r="DX228" s="17">
        <v>165.83</v>
      </c>
      <c r="DY228" s="17">
        <v>165.84</v>
      </c>
      <c r="DZ228" s="17">
        <v>165.79</v>
      </c>
      <c r="EA228" s="17">
        <v>165.74</v>
      </c>
      <c r="EB228" s="17">
        <v>165.67</v>
      </c>
      <c r="EC228" s="17">
        <v>165.58</v>
      </c>
      <c r="ED228" s="17">
        <v>165.6</v>
      </c>
      <c r="EE228" s="17">
        <v>165.57</v>
      </c>
      <c r="EF228" s="17">
        <v>165.48</v>
      </c>
      <c r="EG228" s="17">
        <v>165.49</v>
      </c>
      <c r="EH228" s="17">
        <v>165.51</v>
      </c>
      <c r="EI228" s="17">
        <v>165.54</v>
      </c>
      <c r="EJ228" s="17">
        <v>165.62</v>
      </c>
      <c r="EK228" s="17">
        <v>165.63</v>
      </c>
      <c r="EL228" s="17">
        <v>165.61</v>
      </c>
      <c r="EM228" s="17">
        <v>165.62</v>
      </c>
      <c r="EN228" s="17">
        <v>165.64</v>
      </c>
      <c r="EO228" s="17">
        <v>165.63</v>
      </c>
      <c r="EP228" s="17">
        <v>165.55</v>
      </c>
      <c r="EQ228" s="17">
        <v>165.56</v>
      </c>
      <c r="ER228" s="17">
        <v>165.53</v>
      </c>
      <c r="ES228" s="17">
        <v>165.64</v>
      </c>
      <c r="ET228" s="17">
        <v>165.63</v>
      </c>
      <c r="EU228" s="17">
        <v>165.62</v>
      </c>
      <c r="EV228" s="17">
        <v>165.62</v>
      </c>
      <c r="EW228" s="17">
        <v>165.59</v>
      </c>
      <c r="EX228" s="17">
        <v>165.62</v>
      </c>
      <c r="EY228" s="17">
        <v>165.47</v>
      </c>
      <c r="EZ228" s="17">
        <v>165.57</v>
      </c>
      <c r="FA228" s="17">
        <v>165.44</v>
      </c>
      <c r="FB228" s="17">
        <v>165.43</v>
      </c>
      <c r="FC228" s="17">
        <v>165.37</v>
      </c>
      <c r="FD228" s="17">
        <v>165.34</v>
      </c>
      <c r="FE228" s="17">
        <v>165.31</v>
      </c>
      <c r="FF228" s="17">
        <v>165.37</v>
      </c>
      <c r="FG228" s="17">
        <v>165.34</v>
      </c>
      <c r="FH228" s="17">
        <v>165.36</v>
      </c>
      <c r="FI228" s="17">
        <v>165.32</v>
      </c>
      <c r="FJ228" s="17">
        <v>165.37</v>
      </c>
      <c r="FK228" s="17">
        <v>165.34</v>
      </c>
      <c r="FL228" s="17">
        <v>165.4</v>
      </c>
      <c r="FM228" s="17">
        <v>165.39</v>
      </c>
      <c r="FN228" s="17">
        <v>165.4</v>
      </c>
      <c r="FO228" s="17">
        <v>165.36</v>
      </c>
      <c r="FP228" s="17">
        <v>165.31</v>
      </c>
      <c r="FQ228" s="17">
        <v>165.26</v>
      </c>
      <c r="FR228" s="17">
        <v>165.27</v>
      </c>
      <c r="FS228" s="17">
        <v>165.3</v>
      </c>
      <c r="FT228" s="17">
        <v>165.31</v>
      </c>
      <c r="FU228" s="17">
        <v>165.3</v>
      </c>
      <c r="FV228" s="17">
        <v>165.32</v>
      </c>
      <c r="FW228" s="17">
        <v>165.29</v>
      </c>
      <c r="FX228" s="17">
        <v>165.26</v>
      </c>
      <c r="FY228" s="17">
        <v>165.34</v>
      </c>
      <c r="FZ228" s="17">
        <v>165.41</v>
      </c>
      <c r="GA228" s="17">
        <v>165.4</v>
      </c>
      <c r="GB228" s="17">
        <v>165.41</v>
      </c>
      <c r="GC228" s="17">
        <v>165.32</v>
      </c>
      <c r="GD228" s="17">
        <v>165.33</v>
      </c>
      <c r="GE228" s="17">
        <v>165.38</v>
      </c>
      <c r="GF228" s="17">
        <v>165.25</v>
      </c>
      <c r="GG228" s="17">
        <v>165.29</v>
      </c>
      <c r="GH228" s="17">
        <v>165.22</v>
      </c>
      <c r="GI228" s="17">
        <v>165.19</v>
      </c>
      <c r="GJ228" s="17">
        <v>165.18</v>
      </c>
      <c r="GK228" s="17">
        <v>165.15</v>
      </c>
      <c r="GL228" s="17">
        <v>165.11</v>
      </c>
      <c r="GM228" s="17">
        <v>165.05</v>
      </c>
      <c r="GN228" s="17">
        <v>165.17</v>
      </c>
      <c r="GO228" s="17">
        <v>165.24</v>
      </c>
      <c r="GP228" s="17">
        <v>165.31</v>
      </c>
      <c r="GQ228" s="17">
        <v>165.26</v>
      </c>
      <c r="GR228" s="17">
        <v>165.27</v>
      </c>
      <c r="GS228" s="17">
        <v>165.35</v>
      </c>
      <c r="GT228" s="17">
        <v>165.37</v>
      </c>
      <c r="GU228" s="17">
        <v>165.37</v>
      </c>
      <c r="GV228" s="17">
        <v>165.37</v>
      </c>
      <c r="GW228" s="17">
        <v>165.36</v>
      </c>
      <c r="GX228" s="17">
        <v>165.42</v>
      </c>
      <c r="GY228" s="17">
        <v>165.49</v>
      </c>
      <c r="GZ228" s="17">
        <v>165.46</v>
      </c>
      <c r="HA228" s="17">
        <v>165.49</v>
      </c>
      <c r="HB228" s="17">
        <v>165.49</v>
      </c>
      <c r="HC228" s="17">
        <v>165.53</v>
      </c>
      <c r="HD228" s="17">
        <v>165.5</v>
      </c>
      <c r="HE228" s="17">
        <v>165.51</v>
      </c>
      <c r="HF228" s="17">
        <v>165.44</v>
      </c>
      <c r="HG228" s="17">
        <v>165.41</v>
      </c>
      <c r="HH228" s="17">
        <v>165.36</v>
      </c>
      <c r="HI228" s="17">
        <v>165.32</v>
      </c>
      <c r="HJ228" s="17">
        <v>165.27</v>
      </c>
      <c r="HK228" s="17">
        <v>165.29</v>
      </c>
      <c r="HL228" s="17">
        <v>165.27</v>
      </c>
      <c r="HM228" s="17">
        <v>165.21</v>
      </c>
      <c r="HN228" s="17">
        <v>165.31</v>
      </c>
      <c r="HO228" s="17">
        <v>165.22</v>
      </c>
      <c r="HP228" s="17">
        <v>165.17</v>
      </c>
      <c r="HQ228" s="17">
        <v>165.17</v>
      </c>
      <c r="HR228" s="17">
        <v>165.24</v>
      </c>
      <c r="HS228" s="17">
        <v>165.26</v>
      </c>
      <c r="HT228" s="17">
        <v>165.28</v>
      </c>
      <c r="HU228" s="17">
        <v>165.26</v>
      </c>
      <c r="HV228" s="17">
        <v>165.27</v>
      </c>
      <c r="HW228" s="17">
        <v>165.28</v>
      </c>
      <c r="HX228" s="17">
        <v>165.23</v>
      </c>
      <c r="HY228" s="17">
        <v>165.27</v>
      </c>
      <c r="HZ228" s="17">
        <v>165.29</v>
      </c>
      <c r="IA228" s="17">
        <v>165.27</v>
      </c>
      <c r="IB228" s="17">
        <v>165.26</v>
      </c>
      <c r="IC228" s="17">
        <v>165.27</v>
      </c>
      <c r="ID228" s="17">
        <v>165.26</v>
      </c>
      <c r="IE228" s="17">
        <v>165.17</v>
      </c>
      <c r="IF228" s="17">
        <v>165.26</v>
      </c>
      <c r="IG228" s="17">
        <v>165.21</v>
      </c>
      <c r="IH228" s="17">
        <v>165.14</v>
      </c>
      <c r="II228" s="17">
        <v>165.08</v>
      </c>
      <c r="IJ228" s="17">
        <v>165.1</v>
      </c>
      <c r="IK228" s="17">
        <v>165.16</v>
      </c>
      <c r="IL228" s="17">
        <v>165.13</v>
      </c>
      <c r="IM228" s="17">
        <v>165.06</v>
      </c>
      <c r="IN228" s="17">
        <v>165.13</v>
      </c>
      <c r="IO228" s="17">
        <v>165.09</v>
      </c>
      <c r="IP228" s="17">
        <v>165.08</v>
      </c>
      <c r="IQ228" s="17">
        <v>165.07</v>
      </c>
      <c r="IR228" s="17">
        <v>165.07</v>
      </c>
      <c r="IS228" s="17">
        <v>165.07</v>
      </c>
      <c r="IT228" s="17">
        <v>165.04</v>
      </c>
      <c r="IU228" s="17">
        <v>165.04</v>
      </c>
      <c r="IV228" s="17">
        <v>165.04</v>
      </c>
      <c r="IW228" s="17">
        <v>165.02</v>
      </c>
      <c r="IX228" s="17">
        <v>165.01</v>
      </c>
      <c r="IY228" s="17">
        <v>165.01</v>
      </c>
    </row>
    <row r="229" spans="1:259" x14ac:dyDescent="0.15">
      <c r="A229" s="17" t="s">
        <v>640</v>
      </c>
      <c r="B229" s="17" t="s">
        <v>641</v>
      </c>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c r="AA229" s="26"/>
      <c r="AB229" s="17"/>
      <c r="AC229" s="26"/>
      <c r="AD229" s="26"/>
      <c r="AE229" s="17"/>
      <c r="AF229" s="17"/>
      <c r="AG229" s="17"/>
      <c r="AH229" s="17"/>
      <c r="AI229" s="17"/>
      <c r="AJ229" s="17"/>
      <c r="AK229" s="17"/>
      <c r="AL229" s="17"/>
      <c r="AM229" s="17"/>
      <c r="AN229" s="17"/>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26"/>
      <c r="BK229" s="17"/>
      <c r="BL229" s="17"/>
      <c r="BM229" s="17"/>
      <c r="BN229" s="17"/>
      <c r="BO229" s="17"/>
      <c r="BP229" s="17"/>
      <c r="BQ229" s="17"/>
      <c r="BR229" s="17"/>
      <c r="BS229" s="17"/>
      <c r="BT229" s="17"/>
      <c r="BU229" s="17"/>
      <c r="BV229" s="17"/>
      <c r="BW229" s="17"/>
      <c r="BX229" s="26"/>
      <c r="BY229" s="26"/>
      <c r="BZ229" s="26"/>
      <c r="CA229" s="26"/>
      <c r="CB229" s="26"/>
      <c r="CC229" s="17"/>
      <c r="CD229" s="17"/>
      <c r="CE229" s="17"/>
      <c r="CF229" s="17"/>
      <c r="CG229" s="17"/>
      <c r="CH229" s="17"/>
      <c r="CI229" s="17"/>
      <c r="CJ229" s="26"/>
      <c r="CK229" s="17"/>
      <c r="CL229" s="17"/>
      <c r="CM229" s="17"/>
      <c r="CN229" s="17"/>
      <c r="CO229" s="17"/>
      <c r="CP229" s="17"/>
      <c r="CQ229" s="17"/>
      <c r="CR229" s="17"/>
      <c r="CS229" s="17"/>
      <c r="CT229" s="17"/>
      <c r="CU229" s="17"/>
      <c r="CV229" s="17"/>
      <c r="CW229" s="17"/>
      <c r="CX229" s="17"/>
      <c r="CY229" s="26"/>
      <c r="CZ229" s="26"/>
      <c r="DA229" s="26"/>
      <c r="DB229" s="17"/>
      <c r="DC229" s="17"/>
      <c r="DD229" s="17"/>
      <c r="DE229" s="17"/>
      <c r="DF229" s="17"/>
      <c r="DG229" s="17"/>
      <c r="DH229" s="26"/>
      <c r="DI229" s="17"/>
      <c r="DJ229" s="17"/>
      <c r="DK229" s="17"/>
      <c r="DL229" s="17"/>
      <c r="DM229" s="17">
        <v>5.69</v>
      </c>
      <c r="DN229" s="17">
        <v>5.7</v>
      </c>
      <c r="DO229" s="17">
        <v>5.71</v>
      </c>
      <c r="DP229" s="17">
        <v>5.7</v>
      </c>
      <c r="DQ229" s="17">
        <v>5.7</v>
      </c>
      <c r="DR229" s="17">
        <v>5.7</v>
      </c>
      <c r="DS229" s="17">
        <v>5.7</v>
      </c>
      <c r="DT229" s="17">
        <v>5.7</v>
      </c>
      <c r="DU229" s="17">
        <v>5.7</v>
      </c>
      <c r="DV229" s="17">
        <v>5.7</v>
      </c>
      <c r="DW229" s="17">
        <v>5.7</v>
      </c>
      <c r="DX229" s="17">
        <v>5.7</v>
      </c>
      <c r="DY229" s="17">
        <v>5.7</v>
      </c>
      <c r="DZ229" s="17">
        <v>5.71</v>
      </c>
      <c r="EA229" s="17">
        <v>5.7</v>
      </c>
      <c r="EB229" s="17">
        <v>5.7</v>
      </c>
      <c r="EC229" s="17">
        <v>5.7</v>
      </c>
      <c r="ED229" s="17">
        <v>5.7</v>
      </c>
      <c r="EE229" s="17">
        <v>5.7</v>
      </c>
      <c r="EF229" s="17">
        <v>5.69</v>
      </c>
      <c r="EG229" s="17">
        <v>5.7</v>
      </c>
      <c r="EH229" s="17">
        <v>5.71</v>
      </c>
      <c r="EI229" s="17">
        <v>5.71</v>
      </c>
      <c r="EJ229" s="17">
        <v>5.71</v>
      </c>
      <c r="EK229" s="17">
        <v>5.7</v>
      </c>
      <c r="EL229" s="17">
        <v>5.69</v>
      </c>
      <c r="EM229" s="17">
        <v>5.69</v>
      </c>
      <c r="EN229" s="17">
        <v>5.7</v>
      </c>
      <c r="EO229" s="17">
        <v>5.7</v>
      </c>
      <c r="EP229" s="17">
        <v>5.71</v>
      </c>
      <c r="EQ229" s="17">
        <v>5.7</v>
      </c>
      <c r="ER229" s="17">
        <v>5.7</v>
      </c>
      <c r="ES229" s="17">
        <v>5.71</v>
      </c>
      <c r="ET229" s="17">
        <v>5.7</v>
      </c>
      <c r="EU229" s="17">
        <v>5.71</v>
      </c>
      <c r="EV229" s="17">
        <v>5.7</v>
      </c>
      <c r="EW229" s="17">
        <v>5.7</v>
      </c>
      <c r="EX229" s="17">
        <v>5.7</v>
      </c>
      <c r="EY229" s="17">
        <v>5.7</v>
      </c>
      <c r="EZ229" s="17">
        <v>5.71</v>
      </c>
      <c r="FA229" s="17">
        <v>5.7</v>
      </c>
      <c r="FB229" s="17">
        <v>5.7</v>
      </c>
      <c r="FC229" s="17">
        <v>5.7</v>
      </c>
      <c r="FD229" s="17">
        <v>5.69</v>
      </c>
      <c r="FE229" s="17">
        <v>5.69</v>
      </c>
      <c r="FF229" s="17">
        <v>5.69</v>
      </c>
      <c r="FG229" s="17">
        <v>5.69</v>
      </c>
      <c r="FH229" s="17">
        <v>5.69</v>
      </c>
      <c r="FI229" s="17">
        <v>5.69</v>
      </c>
      <c r="FJ229" s="17">
        <v>5.69</v>
      </c>
      <c r="FK229" s="17">
        <v>5.7</v>
      </c>
      <c r="FL229" s="17">
        <v>5.69</v>
      </c>
      <c r="FM229" s="17">
        <v>5.68</v>
      </c>
      <c r="FN229" s="17">
        <v>5.69</v>
      </c>
      <c r="FO229" s="17">
        <v>5.68</v>
      </c>
      <c r="FP229" s="17">
        <v>5.68</v>
      </c>
      <c r="FQ229" s="17">
        <v>5.69</v>
      </c>
      <c r="FR229" s="17">
        <v>5.69</v>
      </c>
      <c r="FS229" s="17">
        <v>5.69</v>
      </c>
      <c r="FT229" s="17">
        <v>5.69</v>
      </c>
      <c r="FU229" s="17">
        <v>5.68</v>
      </c>
      <c r="FV229" s="17">
        <v>5.69</v>
      </c>
      <c r="FW229" s="17">
        <v>5.69</v>
      </c>
      <c r="FX229" s="17">
        <v>5.68</v>
      </c>
      <c r="FY229" s="17">
        <v>5.7</v>
      </c>
      <c r="FZ229" s="17">
        <v>5.69</v>
      </c>
      <c r="GA229" s="17">
        <v>5.69</v>
      </c>
      <c r="GB229" s="17">
        <v>5.7</v>
      </c>
      <c r="GC229" s="17">
        <v>5.69</v>
      </c>
      <c r="GD229" s="17">
        <v>5.69</v>
      </c>
      <c r="GE229" s="17">
        <v>5.69</v>
      </c>
      <c r="GF229" s="17">
        <v>5.69</v>
      </c>
      <c r="GG229" s="17">
        <v>5.69</v>
      </c>
      <c r="GH229" s="17">
        <v>5.69</v>
      </c>
      <c r="GI229" s="17">
        <v>5.69</v>
      </c>
      <c r="GJ229" s="17">
        <v>5.69</v>
      </c>
      <c r="GK229" s="17">
        <v>5.68</v>
      </c>
      <c r="GL229" s="17">
        <v>5.68</v>
      </c>
      <c r="GM229" s="17">
        <v>5.68</v>
      </c>
      <c r="GN229" s="17">
        <v>5.68</v>
      </c>
      <c r="GO229" s="17">
        <v>5.69</v>
      </c>
      <c r="GP229" s="17">
        <v>5.69</v>
      </c>
      <c r="GQ229" s="17">
        <v>5.69</v>
      </c>
      <c r="GR229" s="17">
        <v>5.69</v>
      </c>
      <c r="GS229" s="17">
        <v>5.69</v>
      </c>
      <c r="GT229" s="17">
        <v>5.69</v>
      </c>
      <c r="GU229" s="17">
        <v>5.68</v>
      </c>
      <c r="GV229" s="17">
        <v>5.69</v>
      </c>
      <c r="GW229" s="17">
        <v>5.69</v>
      </c>
      <c r="GX229" s="17">
        <v>5.69</v>
      </c>
      <c r="GY229" s="17">
        <v>5.69</v>
      </c>
      <c r="GZ229" s="17">
        <v>5.69</v>
      </c>
      <c r="HA229" s="17">
        <v>5.69</v>
      </c>
      <c r="HB229" s="17">
        <v>5.69</v>
      </c>
      <c r="HC229" s="17">
        <v>5.7</v>
      </c>
      <c r="HD229" s="17">
        <v>5.69</v>
      </c>
      <c r="HE229" s="17">
        <v>5.68</v>
      </c>
      <c r="HF229" s="17">
        <v>5.68</v>
      </c>
      <c r="HG229" s="17">
        <v>5.68</v>
      </c>
      <c r="HH229" s="17">
        <v>5.69</v>
      </c>
      <c r="HI229" s="17">
        <v>5.68</v>
      </c>
      <c r="HJ229" s="17">
        <v>5.69</v>
      </c>
      <c r="HK229" s="17">
        <v>5.68</v>
      </c>
      <c r="HL229" s="17">
        <v>5.67</v>
      </c>
      <c r="HM229" s="17">
        <v>5.67</v>
      </c>
      <c r="HN229" s="17">
        <v>5.68</v>
      </c>
      <c r="HO229" s="17">
        <v>5.67</v>
      </c>
      <c r="HP229" s="17">
        <v>5.68</v>
      </c>
      <c r="HQ229" s="17">
        <v>5.67</v>
      </c>
      <c r="HR229" s="17">
        <v>5.67</v>
      </c>
      <c r="HS229" s="17">
        <v>5.67</v>
      </c>
      <c r="HT229" s="17">
        <v>5.67</v>
      </c>
      <c r="HU229" s="17">
        <v>5.68</v>
      </c>
      <c r="HV229" s="17">
        <v>5.69</v>
      </c>
      <c r="HW229" s="17">
        <v>5.68</v>
      </c>
      <c r="HX229" s="17">
        <v>5.68</v>
      </c>
      <c r="HY229" s="17">
        <v>5.68</v>
      </c>
      <c r="HZ229" s="17">
        <v>5.7</v>
      </c>
      <c r="IA229" s="17">
        <v>5.69</v>
      </c>
      <c r="IB229" s="17">
        <v>5.7</v>
      </c>
      <c r="IC229" s="17">
        <v>5.69</v>
      </c>
      <c r="ID229" s="17">
        <v>5.69</v>
      </c>
      <c r="IE229" s="17">
        <v>5.69</v>
      </c>
      <c r="IF229" s="17">
        <v>5.69</v>
      </c>
      <c r="IG229" s="17">
        <v>5.69</v>
      </c>
      <c r="IH229" s="17">
        <v>5.69</v>
      </c>
      <c r="II229" s="17">
        <v>5.7</v>
      </c>
      <c r="IJ229" s="17">
        <v>5.68</v>
      </c>
      <c r="IK229" s="17">
        <v>5.69</v>
      </c>
      <c r="IL229" s="17">
        <v>5.68</v>
      </c>
      <c r="IM229" s="17">
        <v>5.69</v>
      </c>
      <c r="IN229" s="17">
        <v>5.69</v>
      </c>
      <c r="IO229" s="17">
        <v>5.68</v>
      </c>
      <c r="IP229" s="17">
        <v>5.68</v>
      </c>
      <c r="IQ229" s="17">
        <v>5.68</v>
      </c>
      <c r="IR229" s="17">
        <v>5.68</v>
      </c>
      <c r="IS229" s="17">
        <v>5.68</v>
      </c>
      <c r="IT229" s="17">
        <v>5.69</v>
      </c>
      <c r="IU229" s="17">
        <v>5.68</v>
      </c>
      <c r="IV229" s="17">
        <v>5.69</v>
      </c>
      <c r="IW229" s="17">
        <v>5.69</v>
      </c>
      <c r="IX229" s="17">
        <v>5.69</v>
      </c>
      <c r="IY229" s="17">
        <v>5.7</v>
      </c>
    </row>
    <row r="230" spans="1:259" x14ac:dyDescent="0.15">
      <c r="A230" s="17" t="s">
        <v>297</v>
      </c>
      <c r="B230" s="17" t="s">
        <v>2073</v>
      </c>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c r="AA230" s="26"/>
      <c r="AB230" s="17"/>
      <c r="AC230" s="26"/>
      <c r="AD230" s="26"/>
      <c r="AE230" s="17"/>
      <c r="AF230" s="17"/>
      <c r="AG230" s="17"/>
      <c r="AH230" s="17"/>
      <c r="AI230" s="17"/>
      <c r="AJ230" s="17"/>
      <c r="AK230" s="17"/>
      <c r="AL230" s="17"/>
      <c r="AM230" s="17"/>
      <c r="AN230" s="17"/>
      <c r="AO230" s="17"/>
      <c r="AP230" s="17"/>
      <c r="AQ230" s="17"/>
      <c r="AR230" s="17"/>
      <c r="AS230" s="17"/>
      <c r="AT230" s="17"/>
      <c r="AU230" s="17"/>
      <c r="AV230" s="17"/>
      <c r="AW230" s="17"/>
      <c r="AX230" s="17"/>
      <c r="AY230" s="17"/>
      <c r="AZ230" s="17"/>
      <c r="BA230" s="17"/>
      <c r="BB230" s="17"/>
      <c r="BC230" s="17"/>
      <c r="BD230" s="17"/>
      <c r="BE230" s="17"/>
      <c r="BF230" s="17"/>
      <c r="BG230" s="17"/>
      <c r="BH230" s="17"/>
      <c r="BI230" s="17"/>
      <c r="BJ230" s="26"/>
      <c r="BK230" s="17"/>
      <c r="BL230" s="17"/>
      <c r="BM230" s="17"/>
      <c r="BN230" s="17"/>
      <c r="BO230" s="17"/>
      <c r="BP230" s="17"/>
      <c r="BQ230" s="17"/>
      <c r="BR230" s="17"/>
      <c r="BS230" s="17"/>
      <c r="BT230" s="17"/>
      <c r="BU230" s="17"/>
      <c r="BV230" s="17"/>
      <c r="BW230" s="17"/>
      <c r="BX230" s="26"/>
      <c r="BY230" s="26"/>
      <c r="BZ230" s="26"/>
      <c r="CA230" s="26"/>
      <c r="CB230" s="26"/>
      <c r="CC230" s="17"/>
      <c r="CD230" s="17"/>
      <c r="CE230" s="17"/>
      <c r="CF230" s="17"/>
      <c r="CG230" s="17"/>
      <c r="CH230" s="17"/>
      <c r="CI230" s="17"/>
      <c r="CJ230" s="26"/>
      <c r="CK230" s="17"/>
      <c r="CL230" s="17"/>
      <c r="CM230" s="17"/>
      <c r="CN230" s="17"/>
      <c r="CO230" s="17"/>
      <c r="CP230" s="17"/>
      <c r="CQ230" s="17"/>
      <c r="CR230" s="17"/>
      <c r="CS230" s="17"/>
      <c r="CT230" s="17"/>
      <c r="CU230" s="17"/>
      <c r="CV230" s="17"/>
      <c r="CW230" s="17"/>
      <c r="CX230" s="17"/>
      <c r="CY230" s="26"/>
      <c r="CZ230" s="26"/>
      <c r="DA230" s="26"/>
      <c r="DB230" s="17"/>
      <c r="DC230" s="17"/>
      <c r="DD230" s="17"/>
      <c r="DE230" s="17"/>
      <c r="DF230" s="17"/>
      <c r="DG230" s="17"/>
      <c r="DH230" s="26"/>
      <c r="DI230" s="17"/>
      <c r="DJ230" s="17"/>
      <c r="DK230" s="17"/>
      <c r="DL230" s="17"/>
      <c r="DM230" s="17">
        <v>15.28</v>
      </c>
      <c r="DN230" s="17">
        <v>15.29</v>
      </c>
      <c r="DO230" s="17">
        <v>15.27</v>
      </c>
      <c r="DP230" s="17">
        <v>15.27</v>
      </c>
      <c r="DQ230" s="17">
        <v>15.26</v>
      </c>
      <c r="DR230" s="17">
        <v>15.26</v>
      </c>
      <c r="DS230" s="17">
        <v>15.25</v>
      </c>
      <c r="DT230" s="17">
        <v>15.24</v>
      </c>
      <c r="DU230" s="17">
        <v>15.22</v>
      </c>
      <c r="DV230" s="17">
        <v>15.22</v>
      </c>
      <c r="DW230" s="17">
        <v>15.22</v>
      </c>
      <c r="DX230" s="17">
        <v>15.24</v>
      </c>
      <c r="DY230" s="17">
        <v>15.23</v>
      </c>
      <c r="DZ230" s="17">
        <v>15.24</v>
      </c>
      <c r="EA230" s="17">
        <v>15.23</v>
      </c>
      <c r="EB230" s="17">
        <v>15.21</v>
      </c>
      <c r="EC230" s="17">
        <v>15.21</v>
      </c>
      <c r="ED230" s="17">
        <v>15.2</v>
      </c>
      <c r="EE230" s="17">
        <v>15.18</v>
      </c>
      <c r="EF230" s="17">
        <v>15.18</v>
      </c>
      <c r="EG230" s="17">
        <v>15.17</v>
      </c>
      <c r="EH230" s="17">
        <v>15.17</v>
      </c>
      <c r="EI230" s="17">
        <v>15.17</v>
      </c>
      <c r="EJ230" s="17">
        <v>15.15</v>
      </c>
      <c r="EK230" s="17">
        <v>15.18</v>
      </c>
      <c r="EL230" s="17">
        <v>15.16</v>
      </c>
      <c r="EM230" s="17">
        <v>15.16</v>
      </c>
      <c r="EN230" s="17">
        <v>15.18</v>
      </c>
      <c r="EO230" s="17">
        <v>15.18</v>
      </c>
      <c r="EP230" s="17">
        <v>15.18</v>
      </c>
      <c r="EQ230" s="17">
        <v>15.19</v>
      </c>
      <c r="ER230" s="17">
        <v>15.2</v>
      </c>
      <c r="ES230" s="17">
        <v>15.22</v>
      </c>
      <c r="ET230" s="17">
        <v>15.23</v>
      </c>
      <c r="EU230" s="17">
        <v>15.23</v>
      </c>
      <c r="EV230" s="17">
        <v>15.24</v>
      </c>
      <c r="EW230" s="17">
        <v>15.24</v>
      </c>
      <c r="EX230" s="17">
        <v>15.23</v>
      </c>
      <c r="EY230" s="17">
        <v>15.21</v>
      </c>
      <c r="EZ230" s="17">
        <v>15.2</v>
      </c>
      <c r="FA230" s="17">
        <v>15.21</v>
      </c>
      <c r="FB230" s="17">
        <v>15.2</v>
      </c>
      <c r="FC230" s="17">
        <v>15.19</v>
      </c>
      <c r="FD230" s="17">
        <v>15.3</v>
      </c>
      <c r="FE230" s="17">
        <v>15.28</v>
      </c>
      <c r="FF230" s="17">
        <v>15.3</v>
      </c>
      <c r="FG230" s="17">
        <v>15.31</v>
      </c>
      <c r="FH230" s="17">
        <v>15.3</v>
      </c>
      <c r="FI230" s="17">
        <v>15.29</v>
      </c>
      <c r="FJ230" s="17">
        <v>15.29</v>
      </c>
      <c r="FK230" s="17">
        <v>15.29</v>
      </c>
      <c r="FL230" s="17">
        <v>15.3</v>
      </c>
      <c r="FM230" s="17">
        <v>15.3</v>
      </c>
      <c r="FN230" s="17">
        <v>15.28</v>
      </c>
      <c r="FO230" s="17">
        <v>15.28</v>
      </c>
      <c r="FP230" s="17">
        <v>15.26</v>
      </c>
      <c r="FQ230" s="17">
        <v>15.24</v>
      </c>
      <c r="FR230" s="17">
        <v>15.23</v>
      </c>
      <c r="FS230" s="17">
        <v>15.25</v>
      </c>
      <c r="FT230" s="17">
        <v>15.24</v>
      </c>
      <c r="FU230" s="17">
        <v>15.23</v>
      </c>
      <c r="FV230" s="17">
        <v>15.23</v>
      </c>
      <c r="FW230" s="17">
        <v>15.23</v>
      </c>
      <c r="FX230" s="17">
        <v>15.24</v>
      </c>
      <c r="FY230" s="17">
        <v>15.26</v>
      </c>
      <c r="FZ230" s="17">
        <v>15.3</v>
      </c>
      <c r="GA230" s="17">
        <v>15.31</v>
      </c>
      <c r="GB230" s="17">
        <v>15.28</v>
      </c>
      <c r="GC230" s="17">
        <v>15.3</v>
      </c>
      <c r="GD230" s="17">
        <v>15.28</v>
      </c>
      <c r="GE230" s="17">
        <v>15.28</v>
      </c>
      <c r="GF230" s="17">
        <v>15.28</v>
      </c>
      <c r="GG230" s="17">
        <v>15.26</v>
      </c>
      <c r="GH230" s="17">
        <v>15.23</v>
      </c>
      <c r="GI230" s="17">
        <v>15.24</v>
      </c>
      <c r="GJ230" s="17">
        <v>15.22</v>
      </c>
      <c r="GK230" s="17">
        <v>15.2</v>
      </c>
      <c r="GL230" s="17">
        <v>15.21</v>
      </c>
      <c r="GM230" s="17">
        <v>15.19</v>
      </c>
      <c r="GN230" s="17">
        <v>15.15</v>
      </c>
      <c r="GO230" s="17">
        <v>15.15</v>
      </c>
      <c r="GP230" s="17">
        <v>15.16</v>
      </c>
      <c r="GQ230" s="17">
        <v>15.14</v>
      </c>
      <c r="GR230" s="17">
        <v>15.15</v>
      </c>
      <c r="GS230" s="17">
        <v>15.15</v>
      </c>
      <c r="GT230" s="17">
        <v>15.15</v>
      </c>
      <c r="GU230" s="17">
        <v>15.14</v>
      </c>
      <c r="GV230" s="17">
        <v>15.11</v>
      </c>
      <c r="GW230" s="17">
        <v>15.13</v>
      </c>
      <c r="GX230" s="17">
        <v>15.08</v>
      </c>
      <c r="GY230" s="17">
        <v>15.12</v>
      </c>
      <c r="GZ230" s="17">
        <v>15.12</v>
      </c>
      <c r="HA230" s="17">
        <v>15.11</v>
      </c>
      <c r="HB230" s="17">
        <v>15.1</v>
      </c>
      <c r="HC230" s="17">
        <v>15.14</v>
      </c>
      <c r="HD230" s="17">
        <v>15.14</v>
      </c>
      <c r="HE230" s="17">
        <v>15.12</v>
      </c>
      <c r="HF230" s="17">
        <v>15.12</v>
      </c>
      <c r="HG230" s="17">
        <v>15.09</v>
      </c>
      <c r="HH230" s="17">
        <v>15.06</v>
      </c>
      <c r="HI230" s="17">
        <v>15</v>
      </c>
      <c r="HJ230" s="17">
        <v>15.04</v>
      </c>
      <c r="HK230" s="17">
        <v>15.02</v>
      </c>
      <c r="HL230" s="17">
        <v>15.01</v>
      </c>
      <c r="HM230" s="17">
        <v>14.99</v>
      </c>
      <c r="HN230" s="17">
        <v>15</v>
      </c>
      <c r="HO230" s="17">
        <v>14.98</v>
      </c>
      <c r="HP230" s="17">
        <v>14.97</v>
      </c>
      <c r="HQ230" s="17">
        <v>14.95</v>
      </c>
      <c r="HR230" s="17">
        <v>14.95</v>
      </c>
      <c r="HS230" s="17">
        <v>15</v>
      </c>
      <c r="HT230" s="17">
        <v>14.98</v>
      </c>
      <c r="HU230" s="17">
        <v>15.04</v>
      </c>
      <c r="HV230" s="17">
        <v>15.04</v>
      </c>
      <c r="HW230" s="17">
        <v>15.01</v>
      </c>
      <c r="HX230" s="17">
        <v>14.97</v>
      </c>
      <c r="HY230" s="17">
        <v>14.95</v>
      </c>
      <c r="HZ230" s="17">
        <v>15</v>
      </c>
      <c r="IA230" s="17">
        <v>15</v>
      </c>
      <c r="IB230" s="17">
        <v>14.97</v>
      </c>
      <c r="IC230" s="17">
        <v>14.96</v>
      </c>
      <c r="ID230" s="17">
        <v>14.94</v>
      </c>
      <c r="IE230" s="17">
        <v>14.93</v>
      </c>
      <c r="IF230" s="17">
        <v>14.9</v>
      </c>
      <c r="IG230" s="17">
        <v>14.9</v>
      </c>
      <c r="IH230" s="17">
        <v>14.89</v>
      </c>
      <c r="II230" s="17">
        <v>14.92</v>
      </c>
      <c r="IJ230" s="17">
        <v>14.92</v>
      </c>
      <c r="IK230" s="17">
        <v>14.91</v>
      </c>
      <c r="IL230" s="17">
        <v>14.9</v>
      </c>
      <c r="IM230" s="17">
        <v>14.9</v>
      </c>
      <c r="IN230" s="17">
        <v>14.9</v>
      </c>
      <c r="IO230" s="17">
        <v>14.89</v>
      </c>
      <c r="IP230" s="17">
        <v>14.91</v>
      </c>
      <c r="IQ230" s="17">
        <v>14.88</v>
      </c>
      <c r="IR230" s="17">
        <v>14.87</v>
      </c>
      <c r="IS230" s="17">
        <v>14.87</v>
      </c>
      <c r="IT230" s="17">
        <v>14.86</v>
      </c>
      <c r="IU230" s="17">
        <v>14.86</v>
      </c>
      <c r="IV230" s="17">
        <v>14.85</v>
      </c>
      <c r="IW230" s="17">
        <v>14.87</v>
      </c>
      <c r="IX230" s="17">
        <v>14.87</v>
      </c>
      <c r="IY230" s="17">
        <v>14.87</v>
      </c>
    </row>
    <row r="231" spans="1:259" x14ac:dyDescent="0.15">
      <c r="A231" s="17" t="s">
        <v>596</v>
      </c>
      <c r="B231" s="17" t="s">
        <v>597</v>
      </c>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c r="AA231" s="26"/>
      <c r="AB231" s="17"/>
      <c r="AC231" s="26"/>
      <c r="AD231" s="26"/>
      <c r="AE231" s="17"/>
      <c r="AF231" s="17"/>
      <c r="AG231" s="17"/>
      <c r="AH231" s="17"/>
      <c r="AI231" s="17"/>
      <c r="AJ231" s="17"/>
      <c r="AK231" s="17"/>
      <c r="AL231" s="17"/>
      <c r="AM231" s="17"/>
      <c r="AN231" s="17"/>
      <c r="AO231" s="17"/>
      <c r="AP231" s="17"/>
      <c r="AQ231" s="17"/>
      <c r="AR231" s="17"/>
      <c r="AS231" s="17"/>
      <c r="AT231" s="17"/>
      <c r="AU231" s="17"/>
      <c r="AV231" s="17"/>
      <c r="AW231" s="17"/>
      <c r="AX231" s="17"/>
      <c r="AY231" s="17"/>
      <c r="AZ231" s="17"/>
      <c r="BA231" s="17"/>
      <c r="BB231" s="17"/>
      <c r="BC231" s="17"/>
      <c r="BD231" s="17"/>
      <c r="BE231" s="17"/>
      <c r="BF231" s="17"/>
      <c r="BG231" s="17"/>
      <c r="BH231" s="17"/>
      <c r="BI231" s="17"/>
      <c r="BJ231" s="26"/>
      <c r="BK231" s="17"/>
      <c r="BL231" s="17"/>
      <c r="BM231" s="17"/>
      <c r="BN231" s="17"/>
      <c r="BO231" s="17"/>
      <c r="BP231" s="17"/>
      <c r="BQ231" s="17"/>
      <c r="BR231" s="17"/>
      <c r="BS231" s="17"/>
      <c r="BT231" s="17"/>
      <c r="BU231" s="17"/>
      <c r="BV231" s="17"/>
      <c r="BW231" s="17"/>
      <c r="BX231" s="26"/>
      <c r="BY231" s="26"/>
      <c r="BZ231" s="26"/>
      <c r="CA231" s="26"/>
      <c r="CB231" s="26"/>
      <c r="CC231" s="17"/>
      <c r="CD231" s="17"/>
      <c r="CE231" s="17"/>
      <c r="CF231" s="17"/>
      <c r="CG231" s="17"/>
      <c r="CH231" s="17"/>
      <c r="CI231" s="17"/>
      <c r="CJ231" s="26"/>
      <c r="CK231" s="17"/>
      <c r="CL231" s="17"/>
      <c r="CM231" s="17"/>
      <c r="CN231" s="17"/>
      <c r="CO231" s="17"/>
      <c r="CP231" s="17"/>
      <c r="CQ231" s="17"/>
      <c r="CR231" s="17"/>
      <c r="CS231" s="17"/>
      <c r="CT231" s="17"/>
      <c r="CU231" s="17"/>
      <c r="CV231" s="17"/>
      <c r="CW231" s="17"/>
      <c r="CX231" s="17"/>
      <c r="CY231" s="26"/>
      <c r="CZ231" s="26"/>
      <c r="DA231" s="26"/>
      <c r="DB231" s="17"/>
      <c r="DC231" s="17"/>
      <c r="DD231" s="17"/>
      <c r="DE231" s="17"/>
      <c r="DF231" s="17"/>
      <c r="DG231" s="17"/>
      <c r="DH231" s="26"/>
      <c r="DI231" s="17"/>
      <c r="DJ231" s="17"/>
      <c r="DK231" s="17"/>
      <c r="DL231" s="17"/>
      <c r="DM231" s="17">
        <v>12.73</v>
      </c>
      <c r="DN231" s="17">
        <v>12.71</v>
      </c>
      <c r="DO231" s="17">
        <v>12.73</v>
      </c>
      <c r="DP231" s="17">
        <v>12.73</v>
      </c>
      <c r="DQ231" s="17">
        <v>12.73</v>
      </c>
      <c r="DR231" s="17">
        <v>12.72</v>
      </c>
      <c r="DS231" s="17">
        <v>12.73</v>
      </c>
      <c r="DT231" s="17">
        <v>12.75</v>
      </c>
      <c r="DU231" s="17">
        <v>12.73</v>
      </c>
      <c r="DV231" s="17">
        <v>12.73</v>
      </c>
      <c r="DW231" s="17">
        <v>12.77</v>
      </c>
      <c r="DX231" s="17">
        <v>12.78</v>
      </c>
      <c r="DY231" s="17">
        <v>12.77</v>
      </c>
      <c r="DZ231" s="17">
        <v>12.76</v>
      </c>
      <c r="EA231" s="17">
        <v>12.76</v>
      </c>
      <c r="EB231" s="17">
        <v>12.75</v>
      </c>
      <c r="EC231" s="17">
        <v>12.78</v>
      </c>
      <c r="ED231" s="17">
        <v>12.78</v>
      </c>
      <c r="EE231" s="17">
        <v>12.78</v>
      </c>
      <c r="EF231" s="17">
        <v>12.8</v>
      </c>
      <c r="EG231" s="17">
        <v>12.8</v>
      </c>
      <c r="EH231" s="17">
        <v>12.8</v>
      </c>
      <c r="EI231" s="17">
        <v>12.8</v>
      </c>
      <c r="EJ231" s="17">
        <v>12.78</v>
      </c>
      <c r="EK231" s="17">
        <v>12.8</v>
      </c>
      <c r="EL231" s="17">
        <v>12.77</v>
      </c>
      <c r="EM231" s="17">
        <v>12.8</v>
      </c>
      <c r="EN231" s="17">
        <v>12.8</v>
      </c>
      <c r="EO231" s="17">
        <v>12.79</v>
      </c>
      <c r="EP231" s="17">
        <v>12.76</v>
      </c>
      <c r="EQ231" s="17">
        <v>12.76</v>
      </c>
      <c r="ER231" s="17">
        <v>12.77</v>
      </c>
      <c r="ES231" s="17">
        <v>12.8</v>
      </c>
      <c r="ET231" s="17">
        <v>12.83</v>
      </c>
      <c r="EU231" s="17">
        <v>12.84</v>
      </c>
      <c r="EV231" s="17">
        <v>12.83</v>
      </c>
      <c r="EW231" s="17">
        <v>12.83</v>
      </c>
      <c r="EX231" s="17">
        <v>12.9</v>
      </c>
      <c r="EY231" s="17">
        <v>12.89</v>
      </c>
      <c r="EZ231" s="17">
        <v>12.85</v>
      </c>
      <c r="FA231" s="17">
        <v>12.9</v>
      </c>
      <c r="FB231" s="17">
        <v>12.91</v>
      </c>
      <c r="FC231" s="17">
        <v>12.88</v>
      </c>
      <c r="FD231" s="17">
        <v>12.94</v>
      </c>
      <c r="FE231" s="17">
        <v>12.94</v>
      </c>
      <c r="FF231" s="17">
        <v>12.93</v>
      </c>
      <c r="FG231" s="17">
        <v>12.93</v>
      </c>
      <c r="FH231" s="17">
        <v>12.96</v>
      </c>
      <c r="FI231" s="17">
        <v>12.97</v>
      </c>
      <c r="FJ231" s="17">
        <v>13.05</v>
      </c>
      <c r="FK231" s="17">
        <v>13.11</v>
      </c>
      <c r="FL231" s="17">
        <v>13.09</v>
      </c>
      <c r="FM231" s="17">
        <v>13.21</v>
      </c>
      <c r="FN231" s="17">
        <v>13.17</v>
      </c>
      <c r="FO231" s="17">
        <v>13.18</v>
      </c>
      <c r="FP231" s="17">
        <v>13.17</v>
      </c>
      <c r="FQ231" s="17">
        <v>13.15</v>
      </c>
      <c r="FR231" s="17">
        <v>13.18</v>
      </c>
      <c r="FS231" s="17">
        <v>13.21</v>
      </c>
      <c r="FT231" s="17">
        <v>13.18</v>
      </c>
      <c r="FU231" s="17">
        <v>13.19</v>
      </c>
      <c r="FV231" s="17">
        <v>13.18</v>
      </c>
      <c r="FW231" s="17">
        <v>13.2</v>
      </c>
      <c r="FX231" s="17">
        <v>13.2</v>
      </c>
      <c r="FY231" s="17">
        <v>13.19</v>
      </c>
      <c r="FZ231" s="17">
        <v>13.19</v>
      </c>
      <c r="GA231" s="17">
        <v>13.18</v>
      </c>
      <c r="GB231" s="17">
        <v>13.22</v>
      </c>
      <c r="GC231" s="17">
        <v>13.23</v>
      </c>
      <c r="GD231" s="17">
        <v>13.21</v>
      </c>
      <c r="GE231" s="17">
        <v>13.23</v>
      </c>
      <c r="GF231" s="17">
        <v>13.22</v>
      </c>
      <c r="GG231" s="17">
        <v>13.2</v>
      </c>
      <c r="GH231" s="17">
        <v>13.22</v>
      </c>
      <c r="GI231" s="17">
        <v>13.2</v>
      </c>
      <c r="GJ231" s="17">
        <v>13.2</v>
      </c>
      <c r="GK231" s="17">
        <v>13.22</v>
      </c>
      <c r="GL231" s="17">
        <v>13.22</v>
      </c>
      <c r="GM231" s="17">
        <v>13.23</v>
      </c>
      <c r="GN231" s="17">
        <v>13.2</v>
      </c>
      <c r="GO231" s="17">
        <v>13.2</v>
      </c>
      <c r="GP231" s="17">
        <v>13.19</v>
      </c>
      <c r="GQ231" s="17">
        <v>13.19</v>
      </c>
      <c r="GR231" s="17">
        <v>13.15</v>
      </c>
      <c r="GS231" s="17">
        <v>13.13</v>
      </c>
      <c r="GT231" s="17">
        <v>13.16</v>
      </c>
      <c r="GU231" s="17">
        <v>13.14</v>
      </c>
      <c r="GV231" s="17">
        <v>13.15</v>
      </c>
      <c r="GW231" s="17">
        <v>13.14</v>
      </c>
      <c r="GX231" s="17">
        <v>13.14</v>
      </c>
      <c r="GY231" s="17">
        <v>13.14</v>
      </c>
      <c r="GZ231" s="17">
        <v>13.13</v>
      </c>
      <c r="HA231" s="17">
        <v>13.13</v>
      </c>
      <c r="HB231" s="17">
        <v>13.12</v>
      </c>
      <c r="HC231" s="17">
        <v>13.12</v>
      </c>
      <c r="HD231" s="17">
        <v>13.1</v>
      </c>
      <c r="HE231" s="17">
        <v>13.1</v>
      </c>
      <c r="HF231" s="17">
        <v>13.09</v>
      </c>
      <c r="HG231" s="17">
        <v>13.08</v>
      </c>
      <c r="HH231" s="17">
        <v>13.07</v>
      </c>
      <c r="HI231" s="17">
        <v>13.05</v>
      </c>
      <c r="HJ231" s="17">
        <v>13.06</v>
      </c>
      <c r="HK231" s="17">
        <v>13.04</v>
      </c>
      <c r="HL231" s="17">
        <v>13.03</v>
      </c>
      <c r="HM231" s="17">
        <v>13.02</v>
      </c>
      <c r="HN231" s="17">
        <v>13.02</v>
      </c>
      <c r="HO231" s="17">
        <v>13.06</v>
      </c>
      <c r="HP231" s="17">
        <v>13.01</v>
      </c>
      <c r="HQ231" s="17">
        <v>13.04</v>
      </c>
      <c r="HR231" s="17">
        <v>13.04</v>
      </c>
      <c r="HS231" s="17">
        <v>13.09</v>
      </c>
      <c r="HT231" s="17">
        <v>13.08</v>
      </c>
      <c r="HU231" s="17">
        <v>13.08</v>
      </c>
      <c r="HV231" s="17">
        <v>13.11</v>
      </c>
      <c r="HW231" s="17">
        <v>13.08</v>
      </c>
      <c r="HX231" s="17">
        <v>13.08</v>
      </c>
      <c r="HY231" s="17">
        <v>13.07</v>
      </c>
      <c r="HZ231" s="17">
        <v>13.06</v>
      </c>
      <c r="IA231" s="17">
        <v>13.09</v>
      </c>
      <c r="IB231" s="17">
        <v>13.09</v>
      </c>
      <c r="IC231" s="17">
        <v>13.09</v>
      </c>
      <c r="ID231" s="17">
        <v>13.1</v>
      </c>
      <c r="IE231" s="17">
        <v>13.1</v>
      </c>
      <c r="IF231" s="17">
        <v>13.13</v>
      </c>
      <c r="IG231" s="17">
        <v>13.1</v>
      </c>
      <c r="IH231" s="17">
        <v>13.09</v>
      </c>
      <c r="II231" s="17">
        <v>13.1</v>
      </c>
      <c r="IJ231" s="17">
        <v>13.12</v>
      </c>
      <c r="IK231" s="17">
        <v>13.13</v>
      </c>
      <c r="IL231" s="17">
        <v>13.12</v>
      </c>
      <c r="IM231" s="17">
        <v>13.1</v>
      </c>
      <c r="IN231" s="17">
        <v>13.09</v>
      </c>
      <c r="IO231" s="17">
        <v>13.1</v>
      </c>
      <c r="IP231" s="17">
        <v>13.1</v>
      </c>
      <c r="IQ231" s="17">
        <v>13.1</v>
      </c>
      <c r="IR231" s="17">
        <v>13.09</v>
      </c>
      <c r="IS231" s="17">
        <v>13.08</v>
      </c>
      <c r="IT231" s="17">
        <v>13.12</v>
      </c>
      <c r="IU231" s="17">
        <v>13.11</v>
      </c>
      <c r="IV231" s="17">
        <v>13.11</v>
      </c>
      <c r="IW231" s="17">
        <v>13.12</v>
      </c>
      <c r="IX231" s="17">
        <v>13.13</v>
      </c>
      <c r="IY231" s="17">
        <v>13.13</v>
      </c>
    </row>
    <row r="232" spans="1:259" x14ac:dyDescent="0.15">
      <c r="A232" s="17" t="s">
        <v>972</v>
      </c>
      <c r="B232" s="17" t="s">
        <v>973</v>
      </c>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26"/>
      <c r="AB232" s="17"/>
      <c r="AC232" s="26"/>
      <c r="AD232" s="26"/>
      <c r="AE232" s="17"/>
      <c r="AF232" s="17"/>
      <c r="AG232" s="17"/>
      <c r="AH232" s="17"/>
      <c r="AI232" s="17"/>
      <c r="AJ232" s="17"/>
      <c r="AK232" s="17"/>
      <c r="AL232" s="17"/>
      <c r="AM232" s="17"/>
      <c r="AN232" s="17"/>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26"/>
      <c r="BK232" s="17"/>
      <c r="BL232" s="17"/>
      <c r="BM232" s="17"/>
      <c r="BN232" s="17"/>
      <c r="BO232" s="17"/>
      <c r="BP232" s="17"/>
      <c r="BQ232" s="17"/>
      <c r="BR232" s="17"/>
      <c r="BS232" s="17"/>
      <c r="BT232" s="17"/>
      <c r="BU232" s="17"/>
      <c r="BV232" s="17"/>
      <c r="BW232" s="17"/>
      <c r="BX232" s="26"/>
      <c r="BY232" s="26"/>
      <c r="BZ232" s="26"/>
      <c r="CA232" s="26"/>
      <c r="CB232" s="26"/>
      <c r="CC232" s="17"/>
      <c r="CD232" s="17"/>
      <c r="CE232" s="17"/>
      <c r="CF232" s="17"/>
      <c r="CG232" s="17"/>
      <c r="CH232" s="17"/>
      <c r="CI232" s="17"/>
      <c r="CJ232" s="26"/>
      <c r="CK232" s="17"/>
      <c r="CL232" s="17"/>
      <c r="CM232" s="17"/>
      <c r="CN232" s="17"/>
      <c r="CO232" s="17"/>
      <c r="CP232" s="17"/>
      <c r="CQ232" s="17"/>
      <c r="CR232" s="17"/>
      <c r="CS232" s="17"/>
      <c r="CT232" s="17"/>
      <c r="CU232" s="17"/>
      <c r="CV232" s="17"/>
      <c r="CW232" s="17"/>
      <c r="CX232" s="17"/>
      <c r="CY232" s="26"/>
      <c r="CZ232" s="26"/>
      <c r="DA232" s="26"/>
      <c r="DB232" s="17"/>
      <c r="DC232" s="17"/>
      <c r="DD232" s="17"/>
      <c r="DE232" s="17"/>
      <c r="DF232" s="17"/>
      <c r="DG232" s="17"/>
      <c r="DH232" s="26"/>
      <c r="DI232" s="17"/>
      <c r="DJ232" s="17"/>
      <c r="DK232" s="17"/>
      <c r="DL232" s="17"/>
      <c r="DM232" s="17">
        <v>13.6</v>
      </c>
      <c r="DN232" s="17">
        <v>13.6</v>
      </c>
      <c r="DO232" s="17">
        <v>13.57</v>
      </c>
      <c r="DP232" s="17">
        <v>13.57</v>
      </c>
      <c r="DQ232" s="17">
        <v>13.57</v>
      </c>
      <c r="DR232" s="17">
        <v>13.56</v>
      </c>
      <c r="DS232" s="17">
        <v>13.56</v>
      </c>
      <c r="DT232" s="17">
        <v>13.58</v>
      </c>
      <c r="DU232" s="17">
        <v>13.56</v>
      </c>
      <c r="DV232" s="17">
        <v>13.57</v>
      </c>
      <c r="DW232" s="17">
        <v>13.58</v>
      </c>
      <c r="DX232" s="17">
        <v>13.57</v>
      </c>
      <c r="DY232" s="17">
        <v>13.57</v>
      </c>
      <c r="DZ232" s="17">
        <v>13.56</v>
      </c>
      <c r="EA232" s="17">
        <v>13.55</v>
      </c>
      <c r="EB232" s="17">
        <v>13.54</v>
      </c>
      <c r="EC232" s="17">
        <v>13.53</v>
      </c>
      <c r="ED232" s="17">
        <v>13.53</v>
      </c>
      <c r="EE232" s="17">
        <v>13.52</v>
      </c>
      <c r="EF232" s="17">
        <v>13.51</v>
      </c>
      <c r="EG232" s="17">
        <v>13.5</v>
      </c>
      <c r="EH232" s="17">
        <v>13.48</v>
      </c>
      <c r="EI232" s="17">
        <v>13.51</v>
      </c>
      <c r="EJ232" s="17">
        <v>13.52</v>
      </c>
      <c r="EK232" s="17">
        <v>13.52</v>
      </c>
      <c r="EL232" s="17">
        <v>13.51</v>
      </c>
      <c r="EM232" s="17">
        <v>13.53</v>
      </c>
      <c r="EN232" s="17">
        <v>13.53</v>
      </c>
      <c r="EO232" s="17">
        <v>13.57</v>
      </c>
      <c r="EP232" s="17">
        <v>13.59</v>
      </c>
      <c r="EQ232" s="17">
        <v>13.57</v>
      </c>
      <c r="ER232" s="17">
        <v>13.54</v>
      </c>
      <c r="ES232" s="17">
        <v>13.57</v>
      </c>
      <c r="ET232" s="17">
        <v>13.58</v>
      </c>
      <c r="EU232" s="17">
        <v>13.58</v>
      </c>
      <c r="EV232" s="17">
        <v>13.6</v>
      </c>
      <c r="EW232" s="17">
        <v>13.59</v>
      </c>
      <c r="EX232" s="17">
        <v>13.58</v>
      </c>
      <c r="EY232" s="17">
        <v>13.55</v>
      </c>
      <c r="EZ232" s="17">
        <v>13.53</v>
      </c>
      <c r="FA232" s="17">
        <v>13.51</v>
      </c>
      <c r="FB232" s="17">
        <v>13.52</v>
      </c>
      <c r="FC232" s="17">
        <v>13.55</v>
      </c>
      <c r="FD232" s="17">
        <v>13.57</v>
      </c>
      <c r="FE232" s="17">
        <v>13.6</v>
      </c>
      <c r="FF232" s="17">
        <v>13.58</v>
      </c>
      <c r="FG232" s="17">
        <v>13.58</v>
      </c>
      <c r="FH232" s="17">
        <v>13.57</v>
      </c>
      <c r="FI232" s="17">
        <v>13.55</v>
      </c>
      <c r="FJ232" s="17">
        <v>13.56</v>
      </c>
      <c r="FK232" s="17">
        <v>13.54</v>
      </c>
      <c r="FL232" s="17">
        <v>13.56</v>
      </c>
      <c r="FM232" s="17">
        <v>13.56</v>
      </c>
      <c r="FN232" s="17">
        <v>13.57</v>
      </c>
      <c r="FO232" s="17">
        <v>13.57</v>
      </c>
      <c r="FP232" s="17">
        <v>13.57</v>
      </c>
      <c r="FQ232" s="17">
        <v>13.56</v>
      </c>
      <c r="FR232" s="17">
        <v>13.56</v>
      </c>
      <c r="FS232" s="17">
        <v>13.56</v>
      </c>
      <c r="FT232" s="17">
        <v>13.55</v>
      </c>
      <c r="FU232" s="17">
        <v>13.54</v>
      </c>
      <c r="FV232" s="17">
        <v>13.54</v>
      </c>
      <c r="FW232" s="17">
        <v>13.55</v>
      </c>
      <c r="FX232" s="17">
        <v>13.55</v>
      </c>
      <c r="FY232" s="17">
        <v>13.54</v>
      </c>
      <c r="FZ232" s="17">
        <v>13.54</v>
      </c>
      <c r="GA232" s="17">
        <v>13.54</v>
      </c>
      <c r="GB232" s="17">
        <v>13.55</v>
      </c>
      <c r="GC232" s="17">
        <v>13.54</v>
      </c>
      <c r="GD232" s="17">
        <v>13.56</v>
      </c>
      <c r="GE232" s="17">
        <v>13.55</v>
      </c>
      <c r="GF232" s="17">
        <v>13.55</v>
      </c>
      <c r="GG232" s="17">
        <v>13.54</v>
      </c>
      <c r="GH232" s="17">
        <v>13.54</v>
      </c>
      <c r="GI232" s="17">
        <v>13.54</v>
      </c>
      <c r="GJ232" s="17">
        <v>13.53</v>
      </c>
      <c r="GK232" s="17">
        <v>13.52</v>
      </c>
      <c r="GL232" s="17">
        <v>13.52</v>
      </c>
      <c r="GM232" s="17">
        <v>13.52</v>
      </c>
      <c r="GN232" s="17">
        <v>13.49</v>
      </c>
      <c r="GO232" s="17">
        <v>13.49</v>
      </c>
      <c r="GP232" s="17">
        <v>13.47</v>
      </c>
      <c r="GQ232" s="17">
        <v>13.48</v>
      </c>
      <c r="GR232" s="17">
        <v>13.5</v>
      </c>
      <c r="GS232" s="17">
        <v>13.5</v>
      </c>
      <c r="GT232" s="17">
        <v>13.47</v>
      </c>
      <c r="GU232" s="17">
        <v>13.47</v>
      </c>
      <c r="GV232" s="17">
        <v>13.47</v>
      </c>
      <c r="GW232" s="17">
        <v>13.47</v>
      </c>
      <c r="GX232" s="17">
        <v>13.48</v>
      </c>
      <c r="GY232" s="17">
        <v>13.47</v>
      </c>
      <c r="GZ232" s="17">
        <v>13.47</v>
      </c>
      <c r="HA232" s="17">
        <v>13.45</v>
      </c>
      <c r="HB232" s="17">
        <v>13.46</v>
      </c>
      <c r="HC232" s="17">
        <v>13.47</v>
      </c>
      <c r="HD232" s="17">
        <v>13.46</v>
      </c>
      <c r="HE232" s="17">
        <v>13.46</v>
      </c>
      <c r="HF232" s="17">
        <v>13.44</v>
      </c>
      <c r="HG232" s="17">
        <v>13.4</v>
      </c>
      <c r="HH232" s="17">
        <v>13.4</v>
      </c>
      <c r="HI232" s="17">
        <v>13.41</v>
      </c>
      <c r="HJ232" s="17">
        <v>13.38</v>
      </c>
      <c r="HK232" s="17">
        <v>13.37</v>
      </c>
      <c r="HL232" s="17">
        <v>13.34</v>
      </c>
      <c r="HM232" s="17">
        <v>13.37</v>
      </c>
      <c r="HN232" s="17">
        <v>13.4</v>
      </c>
      <c r="HO232" s="17">
        <v>13.4</v>
      </c>
      <c r="HP232" s="17">
        <v>13.41</v>
      </c>
      <c r="HQ232" s="17">
        <v>13.38</v>
      </c>
      <c r="HR232" s="17">
        <v>13.41</v>
      </c>
      <c r="HS232" s="17">
        <v>13.44</v>
      </c>
      <c r="HT232" s="17">
        <v>13.44</v>
      </c>
      <c r="HU232" s="17">
        <v>13.42</v>
      </c>
      <c r="HV232" s="17">
        <v>13.43</v>
      </c>
      <c r="HW232" s="17">
        <v>13.45</v>
      </c>
      <c r="HX232" s="17">
        <v>13.43</v>
      </c>
      <c r="HY232" s="17">
        <v>13.44</v>
      </c>
      <c r="HZ232" s="17">
        <v>13.45</v>
      </c>
      <c r="IA232" s="17">
        <v>13.44</v>
      </c>
      <c r="IB232" s="17">
        <v>13.44</v>
      </c>
      <c r="IC232" s="17">
        <v>13.44</v>
      </c>
      <c r="ID232" s="17">
        <v>13.46</v>
      </c>
      <c r="IE232" s="17">
        <v>13.47</v>
      </c>
      <c r="IF232" s="17">
        <v>13.5</v>
      </c>
      <c r="IG232" s="17">
        <v>13.5</v>
      </c>
      <c r="IH232" s="17">
        <v>13.54</v>
      </c>
      <c r="II232" s="17">
        <v>13.53</v>
      </c>
      <c r="IJ232" s="17">
        <v>13.51</v>
      </c>
      <c r="IK232" s="17">
        <v>13.53</v>
      </c>
      <c r="IL232" s="17">
        <v>13.53</v>
      </c>
      <c r="IM232" s="17">
        <v>13.54</v>
      </c>
      <c r="IN232" s="17">
        <v>13.53</v>
      </c>
      <c r="IO232" s="17">
        <v>13.54</v>
      </c>
      <c r="IP232" s="17">
        <v>13.53</v>
      </c>
      <c r="IQ232" s="17">
        <v>13.51</v>
      </c>
      <c r="IR232" s="17">
        <v>13.51</v>
      </c>
      <c r="IS232" s="17">
        <v>13.52</v>
      </c>
      <c r="IT232" s="17">
        <v>13.51</v>
      </c>
      <c r="IU232" s="17">
        <v>13.5</v>
      </c>
      <c r="IV232" s="17">
        <v>13.53</v>
      </c>
      <c r="IW232" s="17">
        <v>13.53</v>
      </c>
      <c r="IX232" s="17">
        <v>13.54</v>
      </c>
      <c r="IY232" s="17">
        <v>13.55</v>
      </c>
    </row>
    <row r="233" spans="1:259" x14ac:dyDescent="0.15">
      <c r="A233" s="17" t="s">
        <v>718</v>
      </c>
      <c r="B233" s="17" t="s">
        <v>719</v>
      </c>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c r="AA233" s="26"/>
      <c r="AB233" s="17"/>
      <c r="AC233" s="26"/>
      <c r="AD233" s="26"/>
      <c r="AE233" s="17"/>
      <c r="AF233" s="17"/>
      <c r="AG233" s="17"/>
      <c r="AH233" s="17"/>
      <c r="AI233" s="17"/>
      <c r="AJ233" s="17"/>
      <c r="AK233" s="17"/>
      <c r="AL233" s="17"/>
      <c r="AM233" s="17"/>
      <c r="AN233" s="17"/>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26"/>
      <c r="BK233" s="17"/>
      <c r="BL233" s="17"/>
      <c r="BM233" s="17"/>
      <c r="BN233" s="17"/>
      <c r="BO233" s="17"/>
      <c r="BP233" s="17"/>
      <c r="BQ233" s="17"/>
      <c r="BR233" s="17"/>
      <c r="BS233" s="17"/>
      <c r="BT233" s="17"/>
      <c r="BU233" s="17"/>
      <c r="BV233" s="17"/>
      <c r="BW233" s="17"/>
      <c r="BX233" s="26"/>
      <c r="BY233" s="26"/>
      <c r="BZ233" s="26"/>
      <c r="CA233" s="26"/>
      <c r="CB233" s="26"/>
      <c r="CC233" s="17"/>
      <c r="CD233" s="17"/>
      <c r="CE233" s="17"/>
      <c r="CF233" s="17"/>
      <c r="CG233" s="17"/>
      <c r="CH233" s="17"/>
      <c r="CI233" s="17"/>
      <c r="CJ233" s="26"/>
      <c r="CK233" s="17"/>
      <c r="CL233" s="17"/>
      <c r="CM233" s="17"/>
      <c r="CN233" s="17"/>
      <c r="CO233" s="17"/>
      <c r="CP233" s="17"/>
      <c r="CQ233" s="17"/>
      <c r="CR233" s="17"/>
      <c r="CS233" s="17"/>
      <c r="CT233" s="17"/>
      <c r="CU233" s="17"/>
      <c r="CV233" s="17"/>
      <c r="CW233" s="17"/>
      <c r="CX233" s="17"/>
      <c r="CY233" s="26"/>
      <c r="CZ233" s="26"/>
      <c r="DA233" s="26"/>
      <c r="DB233" s="17"/>
      <c r="DC233" s="17"/>
      <c r="DD233" s="17"/>
      <c r="DE233" s="17"/>
      <c r="DF233" s="17"/>
      <c r="DG233" s="17"/>
      <c r="DH233" s="26"/>
      <c r="DI233" s="17"/>
      <c r="DJ233" s="17"/>
      <c r="DK233" s="17"/>
      <c r="DL233" s="17"/>
      <c r="DM233" s="17">
        <v>5.74</v>
      </c>
      <c r="DN233" s="17">
        <v>5.75</v>
      </c>
      <c r="DO233" s="17">
        <v>5.75</v>
      </c>
      <c r="DP233" s="17">
        <v>5.75</v>
      </c>
      <c r="DQ233" s="17">
        <v>5.75</v>
      </c>
      <c r="DR233" s="17">
        <v>5.74</v>
      </c>
      <c r="DS233" s="17">
        <v>5.75</v>
      </c>
      <c r="DT233" s="17">
        <v>5.75</v>
      </c>
      <c r="DU233" s="17">
        <v>5.75</v>
      </c>
      <c r="DV233" s="17">
        <v>5.75</v>
      </c>
      <c r="DW233" s="17">
        <v>5.74</v>
      </c>
      <c r="DX233" s="17">
        <v>5.75</v>
      </c>
      <c r="DY233" s="17">
        <v>5.75</v>
      </c>
      <c r="DZ233" s="17">
        <v>5.75</v>
      </c>
      <c r="EA233" s="17">
        <v>5.75</v>
      </c>
      <c r="EB233" s="17">
        <v>5.75</v>
      </c>
      <c r="EC233" s="17">
        <v>5.76</v>
      </c>
      <c r="ED233" s="17">
        <v>5.76</v>
      </c>
      <c r="EE233" s="17">
        <v>5.76</v>
      </c>
      <c r="EF233" s="17">
        <v>5.75</v>
      </c>
      <c r="EG233" s="17">
        <v>5.75</v>
      </c>
      <c r="EH233" s="17">
        <v>5.75</v>
      </c>
      <c r="EI233" s="17">
        <v>5.75</v>
      </c>
      <c r="EJ233" s="17">
        <v>5.75</v>
      </c>
      <c r="EK233" s="17">
        <v>5.75</v>
      </c>
      <c r="EL233" s="17">
        <v>5.75</v>
      </c>
      <c r="EM233" s="17">
        <v>5.74</v>
      </c>
      <c r="EN233" s="17">
        <v>5.75</v>
      </c>
      <c r="EO233" s="17">
        <v>5.74</v>
      </c>
      <c r="EP233" s="17">
        <v>5.75</v>
      </c>
      <c r="EQ233" s="17">
        <v>5.74</v>
      </c>
      <c r="ER233" s="17">
        <v>5.74</v>
      </c>
      <c r="ES233" s="17">
        <v>5.74</v>
      </c>
      <c r="ET233" s="17">
        <v>5.74</v>
      </c>
      <c r="EU233" s="17">
        <v>5.75</v>
      </c>
      <c r="EV233" s="17">
        <v>5.74</v>
      </c>
      <c r="EW233" s="17">
        <v>5.74</v>
      </c>
      <c r="EX233" s="17">
        <v>5.74</v>
      </c>
      <c r="EY233" s="17">
        <v>5.75</v>
      </c>
      <c r="EZ233" s="17">
        <v>5.75</v>
      </c>
      <c r="FA233" s="17">
        <v>5.74</v>
      </c>
      <c r="FB233" s="17">
        <v>5.75</v>
      </c>
      <c r="FC233" s="17">
        <v>5.75</v>
      </c>
      <c r="FD233" s="17">
        <v>5.74</v>
      </c>
      <c r="FE233" s="17">
        <v>5.76</v>
      </c>
      <c r="FF233" s="17">
        <v>5.75</v>
      </c>
      <c r="FG233" s="17">
        <v>5.78</v>
      </c>
      <c r="FH233" s="17">
        <v>5.8</v>
      </c>
      <c r="FI233" s="17">
        <v>5.79</v>
      </c>
      <c r="FJ233" s="17">
        <v>5.82</v>
      </c>
      <c r="FK233" s="17">
        <v>5.8</v>
      </c>
      <c r="FL233" s="17">
        <v>5.81</v>
      </c>
      <c r="FM233" s="17">
        <v>5.83</v>
      </c>
      <c r="FN233" s="17">
        <v>5.83</v>
      </c>
      <c r="FO233" s="17">
        <v>5.83</v>
      </c>
      <c r="FP233" s="17">
        <v>5.82</v>
      </c>
      <c r="FQ233" s="17">
        <v>5.82</v>
      </c>
      <c r="FR233" s="17">
        <v>5.83</v>
      </c>
      <c r="FS233" s="17">
        <v>5.81</v>
      </c>
      <c r="FT233" s="17">
        <v>5.81</v>
      </c>
      <c r="FU233" s="17">
        <v>5.82</v>
      </c>
      <c r="FV233" s="17">
        <v>5.81</v>
      </c>
      <c r="FW233" s="17">
        <v>5.8</v>
      </c>
      <c r="FX233" s="17">
        <v>5.8</v>
      </c>
      <c r="FY233" s="17">
        <v>5.81</v>
      </c>
      <c r="FZ233" s="17">
        <v>5.81</v>
      </c>
      <c r="GA233" s="17">
        <v>5.82</v>
      </c>
      <c r="GB233" s="17">
        <v>5.82</v>
      </c>
      <c r="GC233" s="17">
        <v>5.81</v>
      </c>
      <c r="GD233" s="17">
        <v>5.8</v>
      </c>
      <c r="GE233" s="17">
        <v>5.81</v>
      </c>
      <c r="GF233" s="17">
        <v>5.82</v>
      </c>
      <c r="GG233" s="17">
        <v>5.81</v>
      </c>
      <c r="GH233" s="17">
        <v>5.81</v>
      </c>
      <c r="GI233" s="17">
        <v>5.81</v>
      </c>
      <c r="GJ233" s="17">
        <v>5.81</v>
      </c>
      <c r="GK233" s="17">
        <v>5.81</v>
      </c>
      <c r="GL233" s="17">
        <v>5.81</v>
      </c>
      <c r="GM233" s="17">
        <v>5.81</v>
      </c>
      <c r="GN233" s="17">
        <v>5.82</v>
      </c>
      <c r="GO233" s="17">
        <v>5.81</v>
      </c>
      <c r="GP233" s="17">
        <v>5.82</v>
      </c>
      <c r="GQ233" s="17">
        <v>5.82</v>
      </c>
      <c r="GR233" s="17">
        <v>5.82</v>
      </c>
      <c r="GS233" s="17">
        <v>5.81</v>
      </c>
      <c r="GT233" s="17">
        <v>5.82</v>
      </c>
      <c r="GU233" s="17">
        <v>5.82</v>
      </c>
      <c r="GV233" s="17">
        <v>5.82</v>
      </c>
      <c r="GW233" s="17">
        <v>5.82</v>
      </c>
      <c r="GX233" s="17">
        <v>5.8</v>
      </c>
      <c r="GY233" s="17">
        <v>5.81</v>
      </c>
      <c r="GZ233" s="17">
        <v>5.8</v>
      </c>
      <c r="HA233" s="17">
        <v>5.81</v>
      </c>
      <c r="HB233" s="17">
        <v>5.82</v>
      </c>
      <c r="HC233" s="17">
        <v>5.81</v>
      </c>
      <c r="HD233" s="17">
        <v>5.8</v>
      </c>
      <c r="HE233" s="17">
        <v>5.8</v>
      </c>
      <c r="HF233" s="17">
        <v>5.79</v>
      </c>
      <c r="HG233" s="17">
        <v>5.8</v>
      </c>
      <c r="HH233" s="17">
        <v>5.8</v>
      </c>
      <c r="HI233" s="17">
        <v>5.79</v>
      </c>
      <c r="HJ233" s="17">
        <v>5.79</v>
      </c>
      <c r="HK233" s="17">
        <v>5.78</v>
      </c>
      <c r="HL233" s="17">
        <v>5.79</v>
      </c>
      <c r="HM233" s="17">
        <v>5.78</v>
      </c>
      <c r="HN233" s="17">
        <v>5.78</v>
      </c>
      <c r="HO233" s="17">
        <v>5.78</v>
      </c>
      <c r="HP233" s="17">
        <v>5.78</v>
      </c>
      <c r="HQ233" s="17">
        <v>5.78</v>
      </c>
      <c r="HR233" s="17">
        <v>5.79</v>
      </c>
      <c r="HS233" s="17">
        <v>5.79</v>
      </c>
      <c r="HT233" s="17">
        <v>5.8</v>
      </c>
      <c r="HU233" s="17">
        <v>5.8</v>
      </c>
      <c r="HV233" s="17">
        <v>5.8</v>
      </c>
      <c r="HW233" s="17">
        <v>5.8</v>
      </c>
      <c r="HX233" s="17">
        <v>5.79</v>
      </c>
      <c r="HY233" s="17">
        <v>5.79</v>
      </c>
      <c r="HZ233" s="17">
        <v>5.8</v>
      </c>
      <c r="IA233" s="17">
        <v>5.8</v>
      </c>
      <c r="IB233" s="17">
        <v>5.8</v>
      </c>
      <c r="IC233" s="17">
        <v>5.8</v>
      </c>
      <c r="ID233" s="17">
        <v>5.81</v>
      </c>
      <c r="IE233" s="17">
        <v>5.8</v>
      </c>
      <c r="IF233" s="17">
        <v>5.8</v>
      </c>
      <c r="IG233" s="17">
        <v>5.79</v>
      </c>
      <c r="IH233" s="17">
        <v>5.79</v>
      </c>
      <c r="II233" s="17">
        <v>5.8</v>
      </c>
      <c r="IJ233" s="17">
        <v>5.8</v>
      </c>
      <c r="IK233" s="17">
        <v>5.79</v>
      </c>
      <c r="IL233" s="17">
        <v>5.78</v>
      </c>
      <c r="IM233" s="17">
        <v>5.78</v>
      </c>
      <c r="IN233" s="17">
        <v>5.79</v>
      </c>
      <c r="IO233" s="17">
        <v>5.79</v>
      </c>
      <c r="IP233" s="17">
        <v>5.79</v>
      </c>
      <c r="IQ233" s="17">
        <v>5.8</v>
      </c>
      <c r="IR233" s="17">
        <v>5.79</v>
      </c>
      <c r="IS233" s="17">
        <v>5.79</v>
      </c>
      <c r="IT233" s="17">
        <v>5.78</v>
      </c>
      <c r="IU233" s="17">
        <v>5.77</v>
      </c>
      <c r="IV233" s="17">
        <v>5.77</v>
      </c>
      <c r="IW233" s="17">
        <v>5.77</v>
      </c>
      <c r="IX233" s="17">
        <v>5.77</v>
      </c>
      <c r="IY233" s="17">
        <v>5.78</v>
      </c>
    </row>
    <row r="234" spans="1:259" x14ac:dyDescent="0.15">
      <c r="A234" s="17" t="s">
        <v>158</v>
      </c>
      <c r="B234" s="17" t="s">
        <v>159</v>
      </c>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c r="AA234" s="26"/>
      <c r="AB234" s="17"/>
      <c r="AC234" s="26"/>
      <c r="AD234" s="26"/>
      <c r="AE234" s="17"/>
      <c r="AF234" s="17"/>
      <c r="AG234" s="17"/>
      <c r="AH234" s="17"/>
      <c r="AI234" s="17"/>
      <c r="AJ234" s="17"/>
      <c r="AK234" s="17"/>
      <c r="AL234" s="17"/>
      <c r="AM234" s="17"/>
      <c r="AN234" s="17"/>
      <c r="AO234" s="17"/>
      <c r="AP234" s="17"/>
      <c r="AQ234" s="17"/>
      <c r="AR234" s="17"/>
      <c r="AS234" s="17"/>
      <c r="AT234" s="17"/>
      <c r="AU234" s="17"/>
      <c r="AV234" s="17"/>
      <c r="AW234" s="17"/>
      <c r="AX234" s="17"/>
      <c r="AY234" s="17"/>
      <c r="AZ234" s="17"/>
      <c r="BA234" s="17"/>
      <c r="BB234" s="17"/>
      <c r="BC234" s="17"/>
      <c r="BD234" s="17"/>
      <c r="BE234" s="17"/>
      <c r="BF234" s="17"/>
      <c r="BG234" s="17"/>
      <c r="BH234" s="17"/>
      <c r="BI234" s="17"/>
      <c r="BJ234" s="26"/>
      <c r="BK234" s="17"/>
      <c r="BL234" s="17"/>
      <c r="BM234" s="17"/>
      <c r="BN234" s="17"/>
      <c r="BO234" s="17"/>
      <c r="BP234" s="17"/>
      <c r="BQ234" s="17"/>
      <c r="BR234" s="17"/>
      <c r="BS234" s="17"/>
      <c r="BT234" s="17"/>
      <c r="BU234" s="17"/>
      <c r="BV234" s="17"/>
      <c r="BW234" s="17"/>
      <c r="BX234" s="26"/>
      <c r="BY234" s="26"/>
      <c r="BZ234" s="26"/>
      <c r="CA234" s="26"/>
      <c r="CB234" s="26"/>
      <c r="CC234" s="17"/>
      <c r="CD234" s="17"/>
      <c r="CE234" s="17"/>
      <c r="CF234" s="17"/>
      <c r="CG234" s="17"/>
      <c r="CH234" s="17"/>
      <c r="CI234" s="17"/>
      <c r="CJ234" s="26"/>
      <c r="CK234" s="17"/>
      <c r="CL234" s="17"/>
      <c r="CM234" s="17"/>
      <c r="CN234" s="17"/>
      <c r="CO234" s="17"/>
      <c r="CP234" s="17"/>
      <c r="CQ234" s="17"/>
      <c r="CR234" s="17"/>
      <c r="CS234" s="17"/>
      <c r="CT234" s="17"/>
      <c r="CU234" s="17"/>
      <c r="CV234" s="17"/>
      <c r="CW234" s="17"/>
      <c r="CX234" s="17"/>
      <c r="CY234" s="26"/>
      <c r="CZ234" s="26"/>
      <c r="DA234" s="26"/>
      <c r="DB234" s="17"/>
      <c r="DC234" s="17"/>
      <c r="DD234" s="17"/>
      <c r="DE234" s="17"/>
      <c r="DF234" s="17"/>
      <c r="DG234" s="17"/>
      <c r="DH234" s="26"/>
      <c r="DI234" s="17"/>
      <c r="DJ234" s="17"/>
      <c r="DK234" s="17"/>
      <c r="DL234" s="17"/>
      <c r="DM234" s="17">
        <v>41.28</v>
      </c>
      <c r="DN234" s="17">
        <v>41.43</v>
      </c>
      <c r="DO234" s="17">
        <v>41.3</v>
      </c>
      <c r="DP234" s="17">
        <v>41.43</v>
      </c>
      <c r="DQ234" s="17">
        <v>41.43</v>
      </c>
      <c r="DR234" s="17">
        <v>41.43</v>
      </c>
      <c r="DS234" s="17">
        <v>41.29</v>
      </c>
      <c r="DT234" s="17">
        <v>41.28</v>
      </c>
      <c r="DU234" s="17">
        <v>41.27</v>
      </c>
      <c r="DV234" s="17">
        <v>41.26</v>
      </c>
      <c r="DW234" s="17">
        <v>41.26</v>
      </c>
      <c r="DX234" s="17">
        <v>41.26</v>
      </c>
      <c r="DY234" s="17">
        <v>41.25</v>
      </c>
      <c r="DZ234" s="17">
        <v>41.22</v>
      </c>
      <c r="EA234" s="17">
        <v>41.21</v>
      </c>
      <c r="EB234" s="17">
        <v>41.21</v>
      </c>
      <c r="EC234" s="17">
        <v>41.21</v>
      </c>
      <c r="ED234" s="17">
        <v>41.21</v>
      </c>
      <c r="EE234" s="17">
        <v>41.21</v>
      </c>
      <c r="EF234" s="17">
        <v>41.21</v>
      </c>
      <c r="EG234" s="17">
        <v>41.21</v>
      </c>
      <c r="EH234" s="17">
        <v>41.21</v>
      </c>
      <c r="EI234" s="17">
        <v>41.33</v>
      </c>
      <c r="EJ234" s="17">
        <v>41.22</v>
      </c>
      <c r="EK234" s="17">
        <v>41.3</v>
      </c>
      <c r="EL234" s="17">
        <v>41.3</v>
      </c>
      <c r="EM234" s="17">
        <v>41.23</v>
      </c>
      <c r="EN234" s="17">
        <v>41.31</v>
      </c>
      <c r="EO234" s="17">
        <v>41.31</v>
      </c>
      <c r="EP234" s="17">
        <v>41.31</v>
      </c>
      <c r="EQ234" s="17">
        <v>41.3</v>
      </c>
      <c r="ER234" s="17">
        <v>41.24</v>
      </c>
      <c r="ES234" s="17">
        <v>41.24</v>
      </c>
      <c r="ET234" s="17">
        <v>41.32</v>
      </c>
      <c r="EU234" s="17">
        <v>41.31</v>
      </c>
      <c r="EV234" s="17">
        <v>41.31</v>
      </c>
      <c r="EW234" s="17">
        <v>41.32</v>
      </c>
      <c r="EX234" s="17">
        <v>41.32</v>
      </c>
      <c r="EY234" s="17">
        <v>41.31</v>
      </c>
      <c r="EZ234" s="17">
        <v>41.32</v>
      </c>
      <c r="FA234" s="17">
        <v>41.32</v>
      </c>
      <c r="FB234" s="17">
        <v>41.33</v>
      </c>
      <c r="FC234" s="17">
        <v>41.33</v>
      </c>
      <c r="FD234" s="17">
        <v>41.26</v>
      </c>
      <c r="FE234" s="17">
        <v>41.26</v>
      </c>
      <c r="FF234" s="17">
        <v>41.26</v>
      </c>
      <c r="FG234" s="17">
        <v>41.31</v>
      </c>
      <c r="FH234" s="17">
        <v>41.31</v>
      </c>
      <c r="FI234" s="17">
        <v>41.3</v>
      </c>
      <c r="FJ234" s="17">
        <v>41.3</v>
      </c>
      <c r="FK234" s="17">
        <v>41.31</v>
      </c>
      <c r="FL234" s="17">
        <v>41.3</v>
      </c>
      <c r="FM234" s="17">
        <v>41.3</v>
      </c>
      <c r="FN234" s="17">
        <v>41.32</v>
      </c>
      <c r="FO234" s="17">
        <v>41.3</v>
      </c>
      <c r="FP234" s="17">
        <v>41.23</v>
      </c>
      <c r="FQ234" s="17">
        <v>41.3</v>
      </c>
      <c r="FR234" s="17">
        <v>41.23</v>
      </c>
      <c r="FS234" s="17">
        <v>41.29</v>
      </c>
      <c r="FT234" s="17">
        <v>41.26</v>
      </c>
      <c r="FU234" s="17">
        <v>41.24</v>
      </c>
      <c r="FV234" s="17">
        <v>41.23</v>
      </c>
      <c r="FW234" s="17">
        <v>41.31</v>
      </c>
      <c r="FX234" s="17">
        <v>41.23</v>
      </c>
      <c r="FY234" s="17">
        <v>41.21</v>
      </c>
      <c r="FZ234" s="17">
        <v>41.3</v>
      </c>
      <c r="GA234" s="17">
        <v>41.31</v>
      </c>
      <c r="GB234" s="17">
        <v>41.22</v>
      </c>
      <c r="GC234" s="17">
        <v>41.23</v>
      </c>
      <c r="GD234" s="17">
        <v>41.23</v>
      </c>
      <c r="GE234" s="17">
        <v>41.28</v>
      </c>
      <c r="GF234" s="17">
        <v>41.24</v>
      </c>
      <c r="GG234" s="17">
        <v>41.26</v>
      </c>
      <c r="GH234" s="17">
        <v>41.28</v>
      </c>
      <c r="GI234" s="17">
        <v>41.28</v>
      </c>
      <c r="GJ234" s="17">
        <v>41.27</v>
      </c>
      <c r="GK234" s="17">
        <v>41.29</v>
      </c>
      <c r="GL234" s="17">
        <v>41.29</v>
      </c>
      <c r="GM234" s="17">
        <v>41.29</v>
      </c>
      <c r="GN234" s="17">
        <v>41.24</v>
      </c>
      <c r="GO234" s="17">
        <v>41.24</v>
      </c>
      <c r="GP234" s="17">
        <v>41.3</v>
      </c>
      <c r="GQ234" s="17">
        <v>41.3</v>
      </c>
      <c r="GR234" s="17">
        <v>41.3</v>
      </c>
      <c r="GS234" s="17">
        <v>41.31</v>
      </c>
      <c r="GT234" s="17">
        <v>41.31</v>
      </c>
      <c r="GU234" s="17">
        <v>41.32</v>
      </c>
      <c r="GV234" s="17">
        <v>41.32</v>
      </c>
      <c r="GW234" s="17">
        <v>41.31</v>
      </c>
      <c r="GX234" s="17">
        <v>41.32</v>
      </c>
      <c r="GY234" s="17">
        <v>41.22</v>
      </c>
      <c r="GZ234" s="17">
        <v>41.22</v>
      </c>
      <c r="HA234" s="17">
        <v>41.28</v>
      </c>
      <c r="HB234" s="17">
        <v>41.3</v>
      </c>
      <c r="HC234" s="17">
        <v>41.3</v>
      </c>
      <c r="HD234" s="17">
        <v>41.32</v>
      </c>
      <c r="HE234" s="17">
        <v>41.38</v>
      </c>
      <c r="HF234" s="17">
        <v>41.32</v>
      </c>
      <c r="HG234" s="17">
        <v>41.32</v>
      </c>
      <c r="HH234" s="17">
        <v>41.25</v>
      </c>
      <c r="HI234" s="17">
        <v>41.37</v>
      </c>
      <c r="HJ234" s="17">
        <v>41.37</v>
      </c>
      <c r="HK234" s="17">
        <v>41.22</v>
      </c>
      <c r="HL234" s="17">
        <v>41.22</v>
      </c>
      <c r="HM234" s="17">
        <v>41.22</v>
      </c>
      <c r="HN234" s="17">
        <v>41.22</v>
      </c>
      <c r="HO234" s="17">
        <v>41.22</v>
      </c>
      <c r="HP234" s="17">
        <v>41.22</v>
      </c>
      <c r="HQ234" s="17">
        <v>41.21</v>
      </c>
      <c r="HR234" s="17">
        <v>41.21</v>
      </c>
      <c r="HS234" s="17">
        <v>41.3</v>
      </c>
      <c r="HT234" s="17">
        <v>41.3</v>
      </c>
      <c r="HU234" s="17">
        <v>41.22</v>
      </c>
      <c r="HV234" s="17">
        <v>41.22</v>
      </c>
      <c r="HW234" s="17">
        <v>41.3</v>
      </c>
      <c r="HX234" s="17">
        <v>41.23</v>
      </c>
      <c r="HY234" s="17">
        <v>41.23</v>
      </c>
      <c r="HZ234" s="17">
        <v>41.41</v>
      </c>
      <c r="IA234" s="17">
        <v>41.41</v>
      </c>
      <c r="IB234" s="17">
        <v>41.52</v>
      </c>
      <c r="IC234" s="17">
        <v>41.44</v>
      </c>
      <c r="ID234" s="17">
        <v>41.67</v>
      </c>
      <c r="IE234" s="17">
        <v>41.67</v>
      </c>
      <c r="IF234" s="17">
        <v>41.67</v>
      </c>
      <c r="IG234" s="17">
        <v>41.66</v>
      </c>
      <c r="IH234" s="17">
        <v>41.49</v>
      </c>
      <c r="II234" s="17">
        <v>41.41</v>
      </c>
      <c r="IJ234" s="17">
        <v>41.42</v>
      </c>
      <c r="IK234" s="17">
        <v>41.43</v>
      </c>
      <c r="IL234" s="17">
        <v>41.63</v>
      </c>
      <c r="IM234" s="17">
        <v>41.63</v>
      </c>
      <c r="IN234" s="17">
        <v>41.64</v>
      </c>
      <c r="IO234" s="17">
        <v>41.65</v>
      </c>
      <c r="IP234" s="17">
        <v>41.56</v>
      </c>
      <c r="IQ234" s="17">
        <v>41.63</v>
      </c>
      <c r="IR234" s="17">
        <v>41.57</v>
      </c>
      <c r="IS234" s="17">
        <v>41.57</v>
      </c>
      <c r="IT234" s="17">
        <v>41.64</v>
      </c>
      <c r="IU234" s="17">
        <v>41.57</v>
      </c>
      <c r="IV234" s="17">
        <v>41.54</v>
      </c>
      <c r="IW234" s="17">
        <v>41.43</v>
      </c>
      <c r="IX234" s="17">
        <v>41.5</v>
      </c>
      <c r="IY234" s="17">
        <v>41.44</v>
      </c>
    </row>
    <row r="235" spans="1:259" x14ac:dyDescent="0.15">
      <c r="A235" s="17" t="s">
        <v>409</v>
      </c>
      <c r="B235" s="17" t="s">
        <v>410</v>
      </c>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c r="AA235" s="26"/>
      <c r="AB235" s="17"/>
      <c r="AC235" s="26"/>
      <c r="AD235" s="26"/>
      <c r="AE235" s="17"/>
      <c r="AF235" s="17"/>
      <c r="AG235" s="17"/>
      <c r="AH235" s="17"/>
      <c r="AI235" s="17"/>
      <c r="AJ235" s="17"/>
      <c r="AK235" s="17"/>
      <c r="AL235" s="17"/>
      <c r="AM235" s="17"/>
      <c r="AN235" s="17"/>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26"/>
      <c r="BK235" s="17"/>
      <c r="BL235" s="17"/>
      <c r="BM235" s="17"/>
      <c r="BN235" s="17"/>
      <c r="BO235" s="17"/>
      <c r="BP235" s="17"/>
      <c r="BQ235" s="17"/>
      <c r="BR235" s="17"/>
      <c r="BS235" s="17"/>
      <c r="BT235" s="17"/>
      <c r="BU235" s="17"/>
      <c r="BV235" s="17"/>
      <c r="BW235" s="17"/>
      <c r="BX235" s="26"/>
      <c r="BY235" s="26"/>
      <c r="BZ235" s="26"/>
      <c r="CA235" s="26"/>
      <c r="CB235" s="26"/>
      <c r="CC235" s="17"/>
      <c r="CD235" s="17"/>
      <c r="CE235" s="17"/>
      <c r="CF235" s="17"/>
      <c r="CG235" s="17"/>
      <c r="CH235" s="17"/>
      <c r="CI235" s="17"/>
      <c r="CJ235" s="26"/>
      <c r="CK235" s="17"/>
      <c r="CL235" s="17"/>
      <c r="CM235" s="17"/>
      <c r="CN235" s="17"/>
      <c r="CO235" s="17"/>
      <c r="CP235" s="17"/>
      <c r="CQ235" s="17"/>
      <c r="CR235" s="17"/>
      <c r="CS235" s="17"/>
      <c r="CT235" s="17"/>
      <c r="CU235" s="17"/>
      <c r="CV235" s="17"/>
      <c r="CW235" s="17"/>
      <c r="CX235" s="17"/>
      <c r="CY235" s="26"/>
      <c r="CZ235" s="26"/>
      <c r="DA235" s="26"/>
      <c r="DB235" s="17"/>
      <c r="DC235" s="17"/>
      <c r="DD235" s="17"/>
      <c r="DE235" s="17"/>
      <c r="DF235" s="17"/>
      <c r="DG235" s="17"/>
      <c r="DH235" s="26"/>
      <c r="DI235" s="17"/>
      <c r="DJ235" s="17"/>
      <c r="DK235" s="17"/>
      <c r="DL235" s="17"/>
      <c r="DM235" s="17">
        <v>251.7</v>
      </c>
      <c r="DN235" s="17">
        <v>251.72</v>
      </c>
      <c r="DO235" s="17">
        <v>251.83</v>
      </c>
      <c r="DP235" s="17">
        <v>251.93</v>
      </c>
      <c r="DQ235" s="17">
        <v>251.96</v>
      </c>
      <c r="DR235" s="17">
        <v>251.92</v>
      </c>
      <c r="DS235" s="17">
        <v>251.88</v>
      </c>
      <c r="DT235" s="17">
        <v>251.88</v>
      </c>
      <c r="DU235" s="17">
        <v>251.89</v>
      </c>
      <c r="DV235" s="17">
        <v>251.91</v>
      </c>
      <c r="DW235" s="17">
        <v>251.88</v>
      </c>
      <c r="DX235" s="17">
        <v>251.91</v>
      </c>
      <c r="DY235" s="17">
        <v>251.93</v>
      </c>
      <c r="DZ235" s="17">
        <v>251.77</v>
      </c>
      <c r="EA235" s="17">
        <v>251.7</v>
      </c>
      <c r="EB235" s="17">
        <v>251.64</v>
      </c>
      <c r="EC235" s="17">
        <v>251.65</v>
      </c>
      <c r="ED235" s="17">
        <v>251.52</v>
      </c>
      <c r="EE235" s="17">
        <v>251.55</v>
      </c>
      <c r="EF235" s="17">
        <v>251.42</v>
      </c>
      <c r="EG235" s="17">
        <v>251.49</v>
      </c>
      <c r="EH235" s="17">
        <v>251.52</v>
      </c>
      <c r="EI235" s="17">
        <v>251.58</v>
      </c>
      <c r="EJ235" s="17">
        <v>251.54</v>
      </c>
      <c r="EK235" s="17">
        <v>251.58</v>
      </c>
      <c r="EL235" s="17">
        <v>251.6</v>
      </c>
      <c r="EM235" s="17">
        <v>251.59</v>
      </c>
      <c r="EN235" s="17">
        <v>251.57</v>
      </c>
      <c r="EO235" s="17">
        <v>251.52</v>
      </c>
      <c r="EP235" s="17">
        <v>251.5</v>
      </c>
      <c r="EQ235" s="17">
        <v>251.53</v>
      </c>
      <c r="ER235" s="17">
        <v>251.45</v>
      </c>
      <c r="ES235" s="17">
        <v>251.39</v>
      </c>
      <c r="ET235" s="17">
        <v>251.41</v>
      </c>
      <c r="EU235" s="17">
        <v>251.43</v>
      </c>
      <c r="EV235" s="17">
        <v>251.34</v>
      </c>
      <c r="EW235" s="17">
        <v>251.34</v>
      </c>
      <c r="EX235" s="17">
        <v>251.35</v>
      </c>
      <c r="EY235" s="17">
        <v>251.32</v>
      </c>
      <c r="EZ235" s="17">
        <v>251.25</v>
      </c>
      <c r="FA235" s="17">
        <v>251.26</v>
      </c>
      <c r="FB235" s="17">
        <v>251.23</v>
      </c>
      <c r="FC235" s="17">
        <v>251.24</v>
      </c>
      <c r="FD235" s="17">
        <v>251.24</v>
      </c>
      <c r="FE235" s="17">
        <v>251.23</v>
      </c>
      <c r="FF235" s="17">
        <v>251.19</v>
      </c>
      <c r="FG235" s="17">
        <v>251.24</v>
      </c>
      <c r="FH235" s="17">
        <v>251.28</v>
      </c>
      <c r="FI235" s="17">
        <v>251.28</v>
      </c>
      <c r="FJ235" s="17">
        <v>251.35</v>
      </c>
      <c r="FK235" s="17">
        <v>251.36</v>
      </c>
      <c r="FL235" s="17">
        <v>251.32</v>
      </c>
      <c r="FM235" s="17">
        <v>251.32</v>
      </c>
      <c r="FN235" s="17">
        <v>251.31</v>
      </c>
      <c r="FO235" s="17">
        <v>251.34</v>
      </c>
      <c r="FP235" s="17">
        <v>251.31</v>
      </c>
      <c r="FQ235" s="17">
        <v>251.32</v>
      </c>
      <c r="FR235" s="17">
        <v>251.28</v>
      </c>
      <c r="FS235" s="17">
        <v>251.33</v>
      </c>
      <c r="FT235" s="17">
        <v>251.3</v>
      </c>
      <c r="FU235" s="17">
        <v>251.32</v>
      </c>
      <c r="FV235" s="17">
        <v>251.38</v>
      </c>
      <c r="FW235" s="17">
        <v>251.43</v>
      </c>
      <c r="FX235" s="17">
        <v>251.59</v>
      </c>
      <c r="FY235" s="17">
        <v>251.85</v>
      </c>
      <c r="FZ235" s="17">
        <v>252.11</v>
      </c>
      <c r="GA235" s="17">
        <v>252.13</v>
      </c>
      <c r="GB235" s="17">
        <v>252.07</v>
      </c>
      <c r="GC235" s="17">
        <v>252</v>
      </c>
      <c r="GD235" s="17">
        <v>251.99</v>
      </c>
      <c r="GE235" s="17">
        <v>251.99</v>
      </c>
      <c r="GF235" s="17">
        <v>251.89</v>
      </c>
      <c r="GG235" s="17">
        <v>251.82</v>
      </c>
      <c r="GH235" s="17">
        <v>251.74</v>
      </c>
      <c r="GI235" s="17">
        <v>251.74</v>
      </c>
      <c r="GJ235" s="17">
        <v>251.77</v>
      </c>
      <c r="GK235" s="17">
        <v>251.71</v>
      </c>
      <c r="GL235" s="17">
        <v>251.68</v>
      </c>
      <c r="GM235" s="17">
        <v>251.75</v>
      </c>
      <c r="GN235" s="17">
        <v>251.65</v>
      </c>
      <c r="GO235" s="17">
        <v>251.74</v>
      </c>
      <c r="GP235" s="17">
        <v>251.88</v>
      </c>
      <c r="GQ235" s="17">
        <v>251.99</v>
      </c>
      <c r="GR235" s="17">
        <v>251.94</v>
      </c>
      <c r="GS235" s="17">
        <v>251.87</v>
      </c>
      <c r="GT235" s="17">
        <v>251.96</v>
      </c>
      <c r="GU235" s="17">
        <v>251.98</v>
      </c>
      <c r="GV235" s="17">
        <v>251.97</v>
      </c>
      <c r="GW235" s="17">
        <v>252.06</v>
      </c>
      <c r="GX235" s="17">
        <v>252.11</v>
      </c>
      <c r="GY235" s="17">
        <v>252.18</v>
      </c>
      <c r="GZ235" s="17">
        <v>252.25</v>
      </c>
      <c r="HA235" s="17">
        <v>252.24</v>
      </c>
      <c r="HB235" s="17">
        <v>252.23</v>
      </c>
      <c r="HC235" s="17">
        <v>252.24</v>
      </c>
      <c r="HD235" s="17">
        <v>252.24</v>
      </c>
      <c r="HE235" s="17">
        <v>252.2</v>
      </c>
      <c r="HF235" s="17">
        <v>252.25</v>
      </c>
      <c r="HG235" s="17">
        <v>252.07</v>
      </c>
      <c r="HH235" s="17">
        <v>252.05</v>
      </c>
      <c r="HI235" s="17">
        <v>251.93</v>
      </c>
      <c r="HJ235" s="17">
        <v>251.95</v>
      </c>
      <c r="HK235" s="17">
        <v>251.83</v>
      </c>
      <c r="HL235" s="17">
        <v>251.77</v>
      </c>
      <c r="HM235" s="17">
        <v>251.73</v>
      </c>
      <c r="HN235" s="17">
        <v>251.69</v>
      </c>
      <c r="HO235" s="17">
        <v>251.71</v>
      </c>
      <c r="HP235" s="17">
        <v>251.7</v>
      </c>
      <c r="HQ235" s="17">
        <v>251.73</v>
      </c>
      <c r="HR235" s="17">
        <v>251.65</v>
      </c>
      <c r="HS235" s="17">
        <v>251.64</v>
      </c>
      <c r="HT235" s="17">
        <v>251.62</v>
      </c>
      <c r="HU235" s="17">
        <v>251.59</v>
      </c>
      <c r="HV235" s="17">
        <v>251.77</v>
      </c>
      <c r="HW235" s="17">
        <v>251.73</v>
      </c>
      <c r="HX235" s="17">
        <v>251.74</v>
      </c>
      <c r="HY235" s="17">
        <v>251.7</v>
      </c>
      <c r="HZ235" s="17">
        <v>251.64</v>
      </c>
      <c r="IA235" s="17">
        <v>251.69</v>
      </c>
      <c r="IB235" s="17">
        <v>251.67</v>
      </c>
      <c r="IC235" s="17">
        <v>251.75</v>
      </c>
      <c r="ID235" s="17">
        <v>251.82</v>
      </c>
      <c r="IE235" s="17">
        <v>251.75</v>
      </c>
      <c r="IF235" s="17">
        <v>251.66</v>
      </c>
      <c r="IG235" s="17">
        <v>251.57</v>
      </c>
      <c r="IH235" s="17">
        <v>251.53</v>
      </c>
      <c r="II235" s="17">
        <v>251.46</v>
      </c>
      <c r="IJ235" s="17">
        <v>251.54</v>
      </c>
      <c r="IK235" s="17">
        <v>251.55</v>
      </c>
      <c r="IL235" s="17">
        <v>251.62</v>
      </c>
      <c r="IM235" s="17">
        <v>251.8</v>
      </c>
      <c r="IN235" s="17">
        <v>251.97</v>
      </c>
      <c r="IO235" s="17">
        <v>251.95</v>
      </c>
      <c r="IP235" s="17">
        <v>251.93</v>
      </c>
      <c r="IQ235" s="17">
        <v>251.96</v>
      </c>
      <c r="IR235" s="17">
        <v>251.87</v>
      </c>
      <c r="IS235" s="17">
        <v>251.89</v>
      </c>
      <c r="IT235" s="17">
        <v>252</v>
      </c>
      <c r="IU235" s="17">
        <v>251.99</v>
      </c>
      <c r="IV235" s="17">
        <v>251.99</v>
      </c>
      <c r="IW235" s="17">
        <v>252.07</v>
      </c>
      <c r="IX235" s="17">
        <v>252.19</v>
      </c>
      <c r="IY235" s="17">
        <v>252.17</v>
      </c>
    </row>
    <row r="236" spans="1:259" x14ac:dyDescent="0.15">
      <c r="A236" s="17" t="s">
        <v>648</v>
      </c>
      <c r="B236" s="17" t="s">
        <v>649</v>
      </c>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c r="AA236" s="26"/>
      <c r="AB236" s="17"/>
      <c r="AC236" s="26"/>
      <c r="AD236" s="26"/>
      <c r="AE236" s="17"/>
      <c r="AF236" s="17"/>
      <c r="AG236" s="17"/>
      <c r="AH236" s="17"/>
      <c r="AI236" s="17"/>
      <c r="AJ236" s="17"/>
      <c r="AK236" s="17"/>
      <c r="AL236" s="17"/>
      <c r="AM236" s="17"/>
      <c r="AN236" s="17"/>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26"/>
      <c r="BK236" s="17"/>
      <c r="BL236" s="17"/>
      <c r="BM236" s="17"/>
      <c r="BN236" s="17"/>
      <c r="BO236" s="17"/>
      <c r="BP236" s="17"/>
      <c r="BQ236" s="17"/>
      <c r="BR236" s="17"/>
      <c r="BS236" s="17"/>
      <c r="BT236" s="17"/>
      <c r="BU236" s="17"/>
      <c r="BV236" s="17"/>
      <c r="BW236" s="17"/>
      <c r="BX236" s="26"/>
      <c r="BY236" s="26"/>
      <c r="BZ236" s="26"/>
      <c r="CA236" s="26"/>
      <c r="CB236" s="26"/>
      <c r="CC236" s="17"/>
      <c r="CD236" s="17"/>
      <c r="CE236" s="17"/>
      <c r="CF236" s="17"/>
      <c r="CG236" s="17"/>
      <c r="CH236" s="17"/>
      <c r="CI236" s="17"/>
      <c r="CJ236" s="26"/>
      <c r="CK236" s="17"/>
      <c r="CL236" s="17"/>
      <c r="CM236" s="17"/>
      <c r="CN236" s="17"/>
      <c r="CO236" s="17"/>
      <c r="CP236" s="17"/>
      <c r="CQ236" s="17"/>
      <c r="CR236" s="17"/>
      <c r="CS236" s="17"/>
      <c r="CT236" s="17"/>
      <c r="CU236" s="17"/>
      <c r="CV236" s="17"/>
      <c r="CW236" s="17"/>
      <c r="CX236" s="17"/>
      <c r="CY236" s="26"/>
      <c r="CZ236" s="26"/>
      <c r="DA236" s="26"/>
      <c r="DB236" s="17"/>
      <c r="DC236" s="17"/>
      <c r="DD236" s="17"/>
      <c r="DE236" s="17"/>
      <c r="DF236" s="17"/>
      <c r="DG236" s="17"/>
      <c r="DH236" s="26"/>
      <c r="DI236" s="17"/>
      <c r="DJ236" s="17"/>
      <c r="DK236" s="17"/>
      <c r="DL236" s="17"/>
      <c r="DM236" s="17">
        <v>351.79</v>
      </c>
      <c r="DN236" s="17">
        <v>351.95</v>
      </c>
      <c r="DO236" s="17">
        <v>352.18</v>
      </c>
      <c r="DP236" s="17">
        <v>352.23</v>
      </c>
      <c r="DQ236" s="17">
        <v>352.23</v>
      </c>
      <c r="DR236" s="17">
        <v>352.21</v>
      </c>
      <c r="DS236" s="17">
        <v>351.99</v>
      </c>
      <c r="DT236" s="17">
        <v>351.9</v>
      </c>
      <c r="DU236" s="17">
        <v>351.81</v>
      </c>
      <c r="DV236" s="17">
        <v>351.81</v>
      </c>
      <c r="DW236" s="17">
        <v>351.72</v>
      </c>
      <c r="DX236" s="17">
        <v>351.67</v>
      </c>
      <c r="DY236" s="17">
        <v>351.7</v>
      </c>
      <c r="DZ236" s="17">
        <v>351.6</v>
      </c>
      <c r="EA236" s="17">
        <v>351.22</v>
      </c>
      <c r="EB236" s="17">
        <v>350.99</v>
      </c>
      <c r="EC236" s="17">
        <v>350.98</v>
      </c>
      <c r="ED236" s="17">
        <v>350.88</v>
      </c>
      <c r="EE236" s="17">
        <v>350.83</v>
      </c>
      <c r="EF236" s="17">
        <v>350.79</v>
      </c>
      <c r="EG236" s="17">
        <v>350.82</v>
      </c>
      <c r="EH236" s="17">
        <v>350.83</v>
      </c>
      <c r="EI236" s="17">
        <v>350.92</v>
      </c>
      <c r="EJ236" s="17">
        <v>350.98</v>
      </c>
      <c r="EK236" s="17">
        <v>350.84</v>
      </c>
      <c r="EL236" s="17">
        <v>350.7</v>
      </c>
      <c r="EM236" s="17">
        <v>350.66</v>
      </c>
      <c r="EN236" s="17">
        <v>350.64</v>
      </c>
      <c r="EO236" s="17">
        <v>350.71</v>
      </c>
      <c r="EP236" s="17">
        <v>350.87</v>
      </c>
      <c r="EQ236" s="17">
        <v>350.81</v>
      </c>
      <c r="ER236" s="17">
        <v>350.9</v>
      </c>
      <c r="ES236" s="17">
        <v>350.96</v>
      </c>
      <c r="ET236" s="17">
        <v>350.99</v>
      </c>
      <c r="EU236" s="17">
        <v>351.05</v>
      </c>
      <c r="EV236" s="17">
        <v>351.05</v>
      </c>
      <c r="EW236" s="17">
        <v>351.1</v>
      </c>
      <c r="EX236" s="17">
        <v>351.16</v>
      </c>
      <c r="EY236" s="17">
        <v>351.07</v>
      </c>
      <c r="EZ236" s="17">
        <v>350.9</v>
      </c>
      <c r="FA236" s="17">
        <v>350.74</v>
      </c>
      <c r="FB236" s="17">
        <v>350.69</v>
      </c>
      <c r="FC236" s="17">
        <v>350.66</v>
      </c>
      <c r="FD236" s="17">
        <v>350.65</v>
      </c>
      <c r="FE236" s="17">
        <v>350.69</v>
      </c>
      <c r="FF236" s="17">
        <v>350.86</v>
      </c>
      <c r="FG236" s="17">
        <v>351.03</v>
      </c>
      <c r="FH236" s="17">
        <v>351.23</v>
      </c>
      <c r="FI236" s="17">
        <v>351.38</v>
      </c>
      <c r="FJ236" s="17">
        <v>351.62</v>
      </c>
      <c r="FK236" s="17">
        <v>351.89</v>
      </c>
      <c r="FL236" s="17">
        <v>351.93</v>
      </c>
      <c r="FM236" s="17">
        <v>351.94</v>
      </c>
      <c r="FN236" s="17">
        <v>351.98</v>
      </c>
      <c r="FO236" s="17">
        <v>352.02</v>
      </c>
      <c r="FP236" s="17">
        <v>351.85</v>
      </c>
      <c r="FQ236" s="17">
        <v>351.94</v>
      </c>
      <c r="FR236" s="17">
        <v>351.88</v>
      </c>
      <c r="FS236" s="17">
        <v>351.86</v>
      </c>
      <c r="FT236" s="17">
        <v>351.68</v>
      </c>
      <c r="FU236" s="17">
        <v>351.7</v>
      </c>
      <c r="FV236" s="17">
        <v>351.59</v>
      </c>
      <c r="FW236" s="17">
        <v>351.57</v>
      </c>
      <c r="FX236" s="17">
        <v>351.54</v>
      </c>
      <c r="FY236" s="17">
        <v>352.7</v>
      </c>
      <c r="FZ236" s="17">
        <v>353.81</v>
      </c>
      <c r="GA236" s="17">
        <v>353.81</v>
      </c>
      <c r="GB236" s="17">
        <v>353.42</v>
      </c>
      <c r="GC236" s="17">
        <v>353.3</v>
      </c>
      <c r="GD236" s="17">
        <v>353.51</v>
      </c>
      <c r="GE236" s="17">
        <v>353.5</v>
      </c>
      <c r="GF236" s="17">
        <v>353.03</v>
      </c>
      <c r="GG236" s="17">
        <v>352.51</v>
      </c>
      <c r="GH236" s="17">
        <v>352.22</v>
      </c>
      <c r="GI236" s="17">
        <v>352.14</v>
      </c>
      <c r="GJ236" s="17">
        <v>352.04</v>
      </c>
      <c r="GK236" s="17">
        <v>351.96</v>
      </c>
      <c r="GL236" s="17">
        <v>351.9</v>
      </c>
      <c r="GM236" s="17">
        <v>351.9</v>
      </c>
      <c r="GN236" s="17">
        <v>352.01</v>
      </c>
      <c r="GO236" s="17">
        <v>352.06</v>
      </c>
      <c r="GP236" s="17">
        <v>352.27</v>
      </c>
      <c r="GQ236" s="17">
        <v>352.55</v>
      </c>
      <c r="GR236" s="17">
        <v>352.69</v>
      </c>
      <c r="GS236" s="17">
        <v>352.51</v>
      </c>
      <c r="GT236" s="17">
        <v>352.43</v>
      </c>
      <c r="GU236" s="17">
        <v>352.43</v>
      </c>
      <c r="GV236" s="17">
        <v>352.4</v>
      </c>
      <c r="GW236" s="17">
        <v>352.36</v>
      </c>
      <c r="GX236" s="17">
        <v>352.49</v>
      </c>
      <c r="GY236" s="17">
        <v>352.74</v>
      </c>
      <c r="GZ236" s="17">
        <v>352.92</v>
      </c>
      <c r="HA236" s="17">
        <v>352.86</v>
      </c>
      <c r="HB236" s="17">
        <v>352.78</v>
      </c>
      <c r="HC236" s="17">
        <v>352.57</v>
      </c>
      <c r="HD236" s="17">
        <v>352.64</v>
      </c>
      <c r="HE236" s="17">
        <v>352.41</v>
      </c>
      <c r="HF236" s="17">
        <v>352.31</v>
      </c>
      <c r="HG236" s="17">
        <v>352.13</v>
      </c>
      <c r="HH236" s="17">
        <v>351.58</v>
      </c>
      <c r="HI236" s="17">
        <v>351.38</v>
      </c>
      <c r="HJ236" s="17">
        <v>351.42</v>
      </c>
      <c r="HK236" s="17">
        <v>351.26</v>
      </c>
      <c r="HL236" s="17">
        <v>351.37</v>
      </c>
      <c r="HM236" s="17">
        <v>351.28</v>
      </c>
      <c r="HN236" s="17">
        <v>351.27</v>
      </c>
      <c r="HO236" s="17">
        <v>351.32</v>
      </c>
      <c r="HP236" s="17">
        <v>351.31</v>
      </c>
      <c r="HQ236" s="17">
        <v>351.36</v>
      </c>
      <c r="HR236" s="17">
        <v>351.38</v>
      </c>
      <c r="HS236" s="17">
        <v>351.34</v>
      </c>
      <c r="HT236" s="17">
        <v>351.36</v>
      </c>
      <c r="HU236" s="17">
        <v>351.53</v>
      </c>
      <c r="HV236" s="17">
        <v>351.59</v>
      </c>
      <c r="HW236" s="17">
        <v>351.67</v>
      </c>
      <c r="HX236" s="17">
        <v>351.75</v>
      </c>
      <c r="HY236" s="17">
        <v>351.96</v>
      </c>
      <c r="HZ236" s="17">
        <v>351.89</v>
      </c>
      <c r="IA236" s="17">
        <v>351.67</v>
      </c>
      <c r="IB236" s="17">
        <v>351.72</v>
      </c>
      <c r="IC236" s="17">
        <v>351.5</v>
      </c>
      <c r="ID236" s="17">
        <v>351.51</v>
      </c>
      <c r="IE236" s="17">
        <v>351.51</v>
      </c>
      <c r="IF236" s="17">
        <v>351.38</v>
      </c>
      <c r="IG236" s="17">
        <v>351.21</v>
      </c>
      <c r="IH236" s="17">
        <v>351.04</v>
      </c>
      <c r="II236" s="17">
        <v>350.95</v>
      </c>
      <c r="IJ236" s="17">
        <v>350.91</v>
      </c>
      <c r="IK236" s="17">
        <v>350.83</v>
      </c>
      <c r="IL236" s="17">
        <v>350.8</v>
      </c>
      <c r="IM236" s="17">
        <v>351</v>
      </c>
      <c r="IN236" s="17">
        <v>351.18</v>
      </c>
      <c r="IO236" s="17">
        <v>351.24</v>
      </c>
      <c r="IP236" s="17">
        <v>351.19</v>
      </c>
      <c r="IQ236" s="17">
        <v>351.26</v>
      </c>
      <c r="IR236" s="17">
        <v>351.27</v>
      </c>
      <c r="IS236" s="17">
        <v>351.2</v>
      </c>
      <c r="IT236" s="17">
        <v>351.27</v>
      </c>
      <c r="IU236" s="17">
        <v>351.54</v>
      </c>
      <c r="IV236" s="17">
        <v>351.54</v>
      </c>
      <c r="IW236" s="17">
        <v>351.56</v>
      </c>
      <c r="IX236" s="17">
        <v>351.54</v>
      </c>
      <c r="IY236" s="17">
        <v>351.63</v>
      </c>
    </row>
    <row r="237" spans="1:259" x14ac:dyDescent="0.15">
      <c r="A237" s="17" t="s">
        <v>4546</v>
      </c>
      <c r="B237" s="17" t="s">
        <v>4754</v>
      </c>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c r="AA237" s="26"/>
      <c r="AB237" s="17"/>
      <c r="AC237" s="26"/>
      <c r="AD237" s="26"/>
      <c r="AE237" s="17"/>
      <c r="AF237" s="17"/>
      <c r="AG237" s="17"/>
      <c r="AH237" s="17"/>
      <c r="AI237" s="17"/>
      <c r="AJ237" s="17"/>
      <c r="AK237" s="17"/>
      <c r="AL237" s="17"/>
      <c r="AM237" s="17"/>
      <c r="AN237" s="17"/>
      <c r="AO237" s="17"/>
      <c r="AP237" s="17"/>
      <c r="AQ237" s="17"/>
      <c r="AR237" s="17"/>
      <c r="AS237" s="17"/>
      <c r="AT237" s="17"/>
      <c r="AU237" s="17"/>
      <c r="AV237" s="17"/>
      <c r="AW237" s="17"/>
      <c r="AX237" s="17"/>
      <c r="AY237" s="17"/>
      <c r="AZ237" s="17"/>
      <c r="BA237" s="17"/>
      <c r="BB237" s="17"/>
      <c r="BC237" s="17"/>
      <c r="BD237" s="17"/>
      <c r="BE237" s="17"/>
      <c r="BF237" s="17"/>
      <c r="BG237" s="17"/>
      <c r="BH237" s="17"/>
      <c r="BI237" s="17"/>
      <c r="BJ237" s="26"/>
      <c r="BK237" s="17"/>
      <c r="BL237" s="17"/>
      <c r="BM237" s="17"/>
      <c r="BN237" s="17"/>
      <c r="BO237" s="17"/>
      <c r="BP237" s="17"/>
      <c r="BQ237" s="17"/>
      <c r="BR237" s="17"/>
      <c r="BS237" s="17"/>
      <c r="BT237" s="17"/>
      <c r="BU237" s="17"/>
      <c r="BV237" s="17"/>
      <c r="BW237" s="17"/>
      <c r="BX237" s="26"/>
      <c r="BY237" s="26"/>
      <c r="BZ237" s="26"/>
      <c r="CA237" s="26"/>
      <c r="CB237" s="26"/>
      <c r="CC237" s="17"/>
      <c r="CD237" s="17"/>
      <c r="CE237" s="17"/>
      <c r="CF237" s="17"/>
      <c r="CG237" s="17"/>
      <c r="CH237" s="17"/>
      <c r="CI237" s="17"/>
      <c r="CJ237" s="26"/>
      <c r="CK237" s="17"/>
      <c r="CL237" s="17"/>
      <c r="CM237" s="17"/>
      <c r="CN237" s="17"/>
      <c r="CO237" s="17"/>
      <c r="CP237" s="17"/>
      <c r="CQ237" s="17"/>
      <c r="CR237" s="17"/>
      <c r="CS237" s="17"/>
      <c r="CT237" s="17"/>
      <c r="CU237" s="17"/>
      <c r="CV237" s="17"/>
      <c r="CW237" s="17"/>
      <c r="CX237" s="17"/>
      <c r="CY237" s="26"/>
      <c r="CZ237" s="26"/>
      <c r="DA237" s="26"/>
      <c r="DB237" s="17"/>
      <c r="DC237" s="17"/>
      <c r="DD237" s="17"/>
      <c r="DE237" s="17"/>
      <c r="DF237" s="17"/>
      <c r="DG237" s="17"/>
      <c r="DH237" s="26"/>
      <c r="DI237" s="17"/>
      <c r="DJ237" s="17"/>
      <c r="DK237" s="17"/>
      <c r="DL237" s="17"/>
      <c r="DM237" s="17">
        <v>26.06</v>
      </c>
      <c r="DN237" s="17">
        <v>26.07</v>
      </c>
      <c r="DO237" s="17">
        <v>26.09</v>
      </c>
      <c r="DP237" s="17">
        <v>26.09</v>
      </c>
      <c r="DQ237" s="17">
        <v>26.1</v>
      </c>
      <c r="DR237" s="17">
        <v>26.15</v>
      </c>
      <c r="DS237" s="17">
        <v>26.19</v>
      </c>
      <c r="DT237" s="17">
        <v>26.15</v>
      </c>
      <c r="DU237" s="17">
        <v>26.15</v>
      </c>
      <c r="DV237" s="17">
        <v>26.15</v>
      </c>
      <c r="DW237" s="17">
        <v>26.16</v>
      </c>
      <c r="DX237" s="17">
        <v>26.15</v>
      </c>
      <c r="DY237" s="17">
        <v>26.15</v>
      </c>
      <c r="DZ237" s="17">
        <v>26.14</v>
      </c>
      <c r="EA237" s="17">
        <v>26.14</v>
      </c>
      <c r="EB237" s="17">
        <v>26.14</v>
      </c>
      <c r="EC237" s="17">
        <v>26.15</v>
      </c>
      <c r="ED237" s="17">
        <v>26.11</v>
      </c>
      <c r="EE237" s="17">
        <v>26.1</v>
      </c>
      <c r="EF237" s="17">
        <v>26.11</v>
      </c>
      <c r="EG237" s="17">
        <v>26.14</v>
      </c>
      <c r="EH237" s="17">
        <v>26.14</v>
      </c>
      <c r="EI237" s="17">
        <v>26.13</v>
      </c>
      <c r="EJ237" s="17">
        <v>26.13</v>
      </c>
      <c r="EK237" s="17">
        <v>26.15</v>
      </c>
      <c r="EL237" s="17">
        <v>26.15</v>
      </c>
      <c r="EM237" s="17">
        <v>26.16</v>
      </c>
      <c r="EN237" s="17">
        <v>26.15</v>
      </c>
      <c r="EO237" s="17">
        <v>26.14</v>
      </c>
      <c r="EP237" s="17">
        <v>26.13</v>
      </c>
      <c r="EQ237" s="17">
        <v>26.15</v>
      </c>
      <c r="ER237" s="17">
        <v>26.14</v>
      </c>
      <c r="ES237" s="17">
        <v>26.15</v>
      </c>
      <c r="ET237" s="17">
        <v>26.15</v>
      </c>
      <c r="EU237" s="17">
        <v>26.15</v>
      </c>
      <c r="EV237" s="17">
        <v>26.14</v>
      </c>
      <c r="EW237" s="17">
        <v>26.14</v>
      </c>
      <c r="EX237" s="17">
        <v>26.14</v>
      </c>
      <c r="EY237" s="17">
        <v>26.13</v>
      </c>
      <c r="EZ237" s="17">
        <v>26.13</v>
      </c>
      <c r="FA237" s="17">
        <v>26.12</v>
      </c>
      <c r="FB237" s="17">
        <v>26.1</v>
      </c>
      <c r="FC237" s="17">
        <v>26.11</v>
      </c>
      <c r="FD237" s="17">
        <v>26.1</v>
      </c>
      <c r="FE237" s="17">
        <v>26.1</v>
      </c>
      <c r="FF237" s="17">
        <v>26.08</v>
      </c>
      <c r="FG237" s="17">
        <v>26.1</v>
      </c>
      <c r="FH237" s="17">
        <v>26.1</v>
      </c>
      <c r="FI237" s="17">
        <v>26.09</v>
      </c>
      <c r="FJ237" s="17">
        <v>26.09</v>
      </c>
      <c r="FK237" s="17">
        <v>26.08</v>
      </c>
      <c r="FL237" s="17">
        <v>26.07</v>
      </c>
      <c r="FM237" s="17">
        <v>26.08</v>
      </c>
      <c r="FN237" s="17">
        <v>26.07</v>
      </c>
      <c r="FO237" s="17">
        <v>26.08</v>
      </c>
      <c r="FP237" s="17">
        <v>26.08</v>
      </c>
      <c r="FQ237" s="17">
        <v>26.1</v>
      </c>
      <c r="FR237" s="17">
        <v>26.09</v>
      </c>
      <c r="FS237" s="17">
        <v>26.08</v>
      </c>
      <c r="FT237" s="17">
        <v>26.09</v>
      </c>
      <c r="FU237" s="17">
        <v>26.08</v>
      </c>
      <c r="FV237" s="17">
        <v>26.1</v>
      </c>
      <c r="FW237" s="17">
        <v>26.1</v>
      </c>
      <c r="FX237" s="17">
        <v>26.08</v>
      </c>
      <c r="FY237" s="17">
        <v>26.09</v>
      </c>
      <c r="FZ237" s="17">
        <v>26.1</v>
      </c>
      <c r="GA237" s="17">
        <v>26.09</v>
      </c>
      <c r="GB237" s="17">
        <v>26.08</v>
      </c>
      <c r="GC237" s="17">
        <v>26.07</v>
      </c>
      <c r="GD237" s="17">
        <v>26.1</v>
      </c>
      <c r="GE237" s="17">
        <v>26.1</v>
      </c>
      <c r="GF237" s="17">
        <v>26.1</v>
      </c>
      <c r="GG237" s="17">
        <v>26.09</v>
      </c>
      <c r="GH237" s="17">
        <v>26.1</v>
      </c>
      <c r="GI237" s="17">
        <v>26.11</v>
      </c>
      <c r="GJ237" s="17">
        <v>26.08</v>
      </c>
      <c r="GK237" s="17">
        <v>26.11</v>
      </c>
      <c r="GL237" s="17">
        <v>26.1</v>
      </c>
      <c r="GM237" s="17">
        <v>26.1</v>
      </c>
      <c r="GN237" s="17">
        <v>26.1</v>
      </c>
      <c r="GO237" s="17">
        <v>26.12</v>
      </c>
      <c r="GP237" s="17">
        <v>26.12</v>
      </c>
      <c r="GQ237" s="17">
        <v>26.1</v>
      </c>
      <c r="GR237" s="17">
        <v>26.14</v>
      </c>
      <c r="GS237" s="17">
        <v>26.11</v>
      </c>
      <c r="GT237" s="17">
        <v>26.09</v>
      </c>
      <c r="GU237" s="17">
        <v>26.15</v>
      </c>
      <c r="GV237" s="17">
        <v>26.1</v>
      </c>
      <c r="GW237" s="17">
        <v>26.14</v>
      </c>
      <c r="GX237" s="17">
        <v>26.14</v>
      </c>
      <c r="GY237" s="17">
        <v>26.11</v>
      </c>
      <c r="GZ237" s="17">
        <v>26.1</v>
      </c>
      <c r="HA237" s="17">
        <v>26.1</v>
      </c>
      <c r="HB237" s="17">
        <v>26.1</v>
      </c>
      <c r="HC237" s="17">
        <v>26.1</v>
      </c>
      <c r="HD237" s="17">
        <v>26.09</v>
      </c>
      <c r="HE237" s="17">
        <v>26.1</v>
      </c>
      <c r="HF237" s="17">
        <v>26.09</v>
      </c>
      <c r="HG237" s="17">
        <v>26.1</v>
      </c>
      <c r="HH237" s="17">
        <v>26.1</v>
      </c>
      <c r="HI237" s="17">
        <v>26.1</v>
      </c>
      <c r="HJ237" s="17">
        <v>26.08</v>
      </c>
      <c r="HK237" s="17">
        <v>26.06</v>
      </c>
      <c r="HL237" s="17">
        <v>26.05</v>
      </c>
      <c r="HM237" s="17">
        <v>26.05</v>
      </c>
      <c r="HN237" s="17">
        <v>26.04</v>
      </c>
      <c r="HO237" s="17">
        <v>26</v>
      </c>
      <c r="HP237" s="17">
        <v>26.01</v>
      </c>
      <c r="HQ237" s="17">
        <v>26.04</v>
      </c>
      <c r="HR237" s="17">
        <v>26.01</v>
      </c>
      <c r="HS237" s="17">
        <v>26</v>
      </c>
      <c r="HT237" s="17">
        <v>26.03</v>
      </c>
      <c r="HU237" s="17">
        <v>25.99</v>
      </c>
      <c r="HV237" s="17">
        <v>25.97</v>
      </c>
      <c r="HW237" s="17">
        <v>25.94</v>
      </c>
      <c r="HX237" s="17">
        <v>25.97</v>
      </c>
      <c r="HY237" s="17">
        <v>25.98</v>
      </c>
      <c r="HZ237" s="17">
        <v>26</v>
      </c>
      <c r="IA237" s="17">
        <v>25.99</v>
      </c>
      <c r="IB237" s="17">
        <v>25.99</v>
      </c>
      <c r="IC237" s="17">
        <v>25.99</v>
      </c>
      <c r="ID237" s="17">
        <v>26.06</v>
      </c>
      <c r="IE237" s="17">
        <v>26.06</v>
      </c>
      <c r="IF237" s="17">
        <v>26.07</v>
      </c>
      <c r="IG237" s="17">
        <v>26.07</v>
      </c>
      <c r="IH237" s="17">
        <v>26.08</v>
      </c>
      <c r="II237" s="17">
        <v>26.02</v>
      </c>
      <c r="IJ237" s="17">
        <v>26.08</v>
      </c>
      <c r="IK237" s="17">
        <v>26.08</v>
      </c>
      <c r="IL237" s="17">
        <v>26.06</v>
      </c>
      <c r="IM237" s="17">
        <v>26.02</v>
      </c>
      <c r="IN237" s="17">
        <v>26.07</v>
      </c>
      <c r="IO237" s="17">
        <v>26.07</v>
      </c>
      <c r="IP237" s="17">
        <v>26.07</v>
      </c>
      <c r="IQ237" s="17">
        <v>26.08</v>
      </c>
      <c r="IR237" s="17">
        <v>26.07</v>
      </c>
      <c r="IS237" s="17">
        <v>26.07</v>
      </c>
      <c r="IT237" s="17">
        <v>26.07</v>
      </c>
      <c r="IU237" s="17">
        <v>26.07</v>
      </c>
      <c r="IV237" s="17">
        <v>26.08</v>
      </c>
      <c r="IW237" s="17">
        <v>26.09</v>
      </c>
      <c r="IX237" s="17">
        <v>26.1</v>
      </c>
      <c r="IY237" s="17">
        <v>26.09</v>
      </c>
    </row>
    <row r="238" spans="1:259" x14ac:dyDescent="0.15">
      <c r="A238" s="17" t="s">
        <v>872</v>
      </c>
      <c r="B238" s="17" t="s">
        <v>873</v>
      </c>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c r="AA238" s="26"/>
      <c r="AB238" s="17"/>
      <c r="AC238" s="26"/>
      <c r="AD238" s="26"/>
      <c r="AE238" s="17"/>
      <c r="AF238" s="17"/>
      <c r="AG238" s="17"/>
      <c r="AH238" s="17"/>
      <c r="AI238" s="17"/>
      <c r="AJ238" s="17"/>
      <c r="AK238" s="17"/>
      <c r="AL238" s="17"/>
      <c r="AM238" s="17"/>
      <c r="AN238" s="17"/>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26"/>
      <c r="BK238" s="17"/>
      <c r="BL238" s="17"/>
      <c r="BM238" s="17"/>
      <c r="BN238" s="17"/>
      <c r="BO238" s="17"/>
      <c r="BP238" s="17"/>
      <c r="BQ238" s="17"/>
      <c r="BR238" s="17"/>
      <c r="BS238" s="17"/>
      <c r="BT238" s="17"/>
      <c r="BU238" s="17"/>
      <c r="BV238" s="17"/>
      <c r="BW238" s="17"/>
      <c r="BX238" s="26"/>
      <c r="BY238" s="26"/>
      <c r="BZ238" s="26"/>
      <c r="CA238" s="26"/>
      <c r="CB238" s="26"/>
      <c r="CC238" s="17"/>
      <c r="CD238" s="17"/>
      <c r="CE238" s="17"/>
      <c r="CF238" s="17"/>
      <c r="CG238" s="17"/>
      <c r="CH238" s="17"/>
      <c r="CI238" s="17"/>
      <c r="CJ238" s="26"/>
      <c r="CK238" s="17"/>
      <c r="CL238" s="17"/>
      <c r="CM238" s="17"/>
      <c r="CN238" s="17"/>
      <c r="CO238" s="17"/>
      <c r="CP238" s="17"/>
      <c r="CQ238" s="17"/>
      <c r="CR238" s="17"/>
      <c r="CS238" s="17"/>
      <c r="CT238" s="17"/>
      <c r="CU238" s="17"/>
      <c r="CV238" s="17"/>
      <c r="CW238" s="17"/>
      <c r="CX238" s="17"/>
      <c r="CY238" s="26"/>
      <c r="CZ238" s="26"/>
      <c r="DA238" s="26"/>
      <c r="DB238" s="17"/>
      <c r="DC238" s="17"/>
      <c r="DD238" s="17"/>
      <c r="DE238" s="17"/>
      <c r="DF238" s="17"/>
      <c r="DG238" s="17"/>
      <c r="DH238" s="26"/>
      <c r="DI238" s="17"/>
      <c r="DJ238" s="17"/>
      <c r="DK238" s="17"/>
      <c r="DL238" s="17"/>
      <c r="DM238" s="17">
        <v>8.99</v>
      </c>
      <c r="DN238" s="17">
        <v>8.99</v>
      </c>
      <c r="DO238" s="17">
        <v>8.99</v>
      </c>
      <c r="DP238" s="17">
        <v>8.99</v>
      </c>
      <c r="DQ238" s="17">
        <v>8.99</v>
      </c>
      <c r="DR238" s="17">
        <v>8.98</v>
      </c>
      <c r="DS238" s="17">
        <v>8.98</v>
      </c>
      <c r="DT238" s="17">
        <v>8.99</v>
      </c>
      <c r="DU238" s="17">
        <v>8.98</v>
      </c>
      <c r="DV238" s="17">
        <v>8.99</v>
      </c>
      <c r="DW238" s="17">
        <v>8.99</v>
      </c>
      <c r="DX238" s="17">
        <v>9</v>
      </c>
      <c r="DY238" s="17">
        <v>9</v>
      </c>
      <c r="DZ238" s="17">
        <v>9</v>
      </c>
      <c r="EA238" s="17">
        <v>8.99</v>
      </c>
      <c r="EB238" s="17">
        <v>9</v>
      </c>
      <c r="EC238" s="17">
        <v>8.9700000000000006</v>
      </c>
      <c r="ED238" s="17">
        <v>8.98</v>
      </c>
      <c r="EE238" s="17">
        <v>9</v>
      </c>
      <c r="EF238" s="17">
        <v>8.99</v>
      </c>
      <c r="EG238" s="17">
        <v>9</v>
      </c>
      <c r="EH238" s="17">
        <v>9</v>
      </c>
      <c r="EI238" s="17">
        <v>9</v>
      </c>
      <c r="EJ238" s="17">
        <v>8.99</v>
      </c>
      <c r="EK238" s="17">
        <v>9</v>
      </c>
      <c r="EL238" s="17">
        <v>9</v>
      </c>
      <c r="EM238" s="17">
        <v>9</v>
      </c>
      <c r="EN238" s="17">
        <v>8.99</v>
      </c>
      <c r="EO238" s="17">
        <v>8.99</v>
      </c>
      <c r="EP238" s="17">
        <v>9</v>
      </c>
      <c r="EQ238" s="17">
        <v>9</v>
      </c>
      <c r="ER238" s="17">
        <v>9.01</v>
      </c>
      <c r="ES238" s="17">
        <v>9.01</v>
      </c>
      <c r="ET238" s="17">
        <v>9.01</v>
      </c>
      <c r="EU238" s="17">
        <v>9.01</v>
      </c>
      <c r="EV238" s="17">
        <v>9.01</v>
      </c>
      <c r="EW238" s="17">
        <v>9.01</v>
      </c>
      <c r="EX238" s="17">
        <v>9.01</v>
      </c>
      <c r="EY238" s="17">
        <v>9.01</v>
      </c>
      <c r="EZ238" s="17">
        <v>9.01</v>
      </c>
      <c r="FA238" s="17">
        <v>9.01</v>
      </c>
      <c r="FB238" s="17">
        <v>9.01</v>
      </c>
      <c r="FC238" s="17">
        <v>9</v>
      </c>
      <c r="FD238" s="17">
        <v>9</v>
      </c>
      <c r="FE238" s="17">
        <v>9.01</v>
      </c>
      <c r="FF238" s="17">
        <v>9.01</v>
      </c>
      <c r="FG238" s="17">
        <v>9</v>
      </c>
      <c r="FH238" s="17">
        <v>9.02</v>
      </c>
      <c r="FI238" s="17">
        <v>9.01</v>
      </c>
      <c r="FJ238" s="17">
        <v>9.01</v>
      </c>
      <c r="FK238" s="17">
        <v>9.02</v>
      </c>
      <c r="FL238" s="17">
        <v>9.02</v>
      </c>
      <c r="FM238" s="17">
        <v>9.01</v>
      </c>
      <c r="FN238" s="17">
        <v>8.99</v>
      </c>
      <c r="FO238" s="17">
        <v>8.99</v>
      </c>
      <c r="FP238" s="17">
        <v>8.99</v>
      </c>
      <c r="FQ238" s="17">
        <v>9</v>
      </c>
      <c r="FR238" s="17">
        <v>8.99</v>
      </c>
      <c r="FS238" s="17">
        <v>8.99</v>
      </c>
      <c r="FT238" s="17">
        <v>8.98</v>
      </c>
      <c r="FU238" s="17">
        <v>8.9700000000000006</v>
      </c>
      <c r="FV238" s="17">
        <v>8.99</v>
      </c>
      <c r="FW238" s="17">
        <v>8.99</v>
      </c>
      <c r="FX238" s="17">
        <v>8.9700000000000006</v>
      </c>
      <c r="FY238" s="17">
        <v>8.98</v>
      </c>
      <c r="FZ238" s="17">
        <v>8.9700000000000006</v>
      </c>
      <c r="GA238" s="17">
        <v>8.98</v>
      </c>
      <c r="GB238" s="17">
        <v>8.9700000000000006</v>
      </c>
      <c r="GC238" s="17">
        <v>8.9600000000000009</v>
      </c>
      <c r="GD238" s="17">
        <v>8.9700000000000006</v>
      </c>
      <c r="GE238" s="17">
        <v>8.98</v>
      </c>
      <c r="GF238" s="17">
        <v>8.98</v>
      </c>
      <c r="GG238" s="17">
        <v>8.9600000000000009</v>
      </c>
      <c r="GH238" s="17">
        <v>8.9499999999999993</v>
      </c>
      <c r="GI238" s="17">
        <v>8.9600000000000009</v>
      </c>
      <c r="GJ238" s="17">
        <v>8.9600000000000009</v>
      </c>
      <c r="GK238" s="17">
        <v>8.9499999999999993</v>
      </c>
      <c r="GL238" s="17">
        <v>8.9499999999999993</v>
      </c>
      <c r="GM238" s="17">
        <v>8.9499999999999993</v>
      </c>
      <c r="GN238" s="17">
        <v>8.9499999999999993</v>
      </c>
      <c r="GO238" s="17">
        <v>8.93</v>
      </c>
      <c r="GP238" s="17">
        <v>8.9600000000000009</v>
      </c>
      <c r="GQ238" s="17">
        <v>8.9499999999999993</v>
      </c>
      <c r="GR238" s="17">
        <v>8.92</v>
      </c>
      <c r="GS238" s="17">
        <v>8.93</v>
      </c>
      <c r="GT238" s="17">
        <v>8.93</v>
      </c>
      <c r="GU238" s="17">
        <v>8.94</v>
      </c>
      <c r="GV238" s="17">
        <v>8.93</v>
      </c>
      <c r="GW238" s="17">
        <v>8.9499999999999993</v>
      </c>
      <c r="GX238" s="17">
        <v>8.93</v>
      </c>
      <c r="GY238" s="17">
        <v>8.9499999999999993</v>
      </c>
      <c r="GZ238" s="17">
        <v>8.9499999999999993</v>
      </c>
      <c r="HA238" s="17">
        <v>8.9499999999999993</v>
      </c>
      <c r="HB238" s="17">
        <v>8.9600000000000009</v>
      </c>
      <c r="HC238" s="17">
        <v>8.9600000000000009</v>
      </c>
      <c r="HD238" s="17">
        <v>8.93</v>
      </c>
      <c r="HE238" s="17">
        <v>8.9499999999999993</v>
      </c>
      <c r="HF238" s="17">
        <v>8.94</v>
      </c>
      <c r="HG238" s="17">
        <v>8.9499999999999993</v>
      </c>
      <c r="HH238" s="17">
        <v>8.94</v>
      </c>
      <c r="HI238" s="17">
        <v>8.94</v>
      </c>
      <c r="HJ238" s="17">
        <v>8.92</v>
      </c>
      <c r="HK238" s="17">
        <v>8.92</v>
      </c>
      <c r="HL238" s="17">
        <v>8.92</v>
      </c>
      <c r="HM238" s="17">
        <v>8.92</v>
      </c>
      <c r="HN238" s="17">
        <v>8.92</v>
      </c>
      <c r="HO238" s="17">
        <v>8.92</v>
      </c>
      <c r="HP238" s="17">
        <v>8.9</v>
      </c>
      <c r="HQ238" s="17">
        <v>8.91</v>
      </c>
      <c r="HR238" s="17">
        <v>8.91</v>
      </c>
      <c r="HS238" s="17">
        <v>8.9</v>
      </c>
      <c r="HT238" s="17">
        <v>8.91</v>
      </c>
      <c r="HU238" s="17">
        <v>8.93</v>
      </c>
      <c r="HV238" s="17">
        <v>8.94</v>
      </c>
      <c r="HW238" s="17">
        <v>8.94</v>
      </c>
      <c r="HX238" s="17">
        <v>8.94</v>
      </c>
      <c r="HY238" s="17">
        <v>8.92</v>
      </c>
      <c r="HZ238" s="17">
        <v>8.94</v>
      </c>
      <c r="IA238" s="17">
        <v>8.93</v>
      </c>
      <c r="IB238" s="17">
        <v>8.91</v>
      </c>
      <c r="IC238" s="17">
        <v>8.92</v>
      </c>
      <c r="ID238" s="17">
        <v>8.91</v>
      </c>
      <c r="IE238" s="17">
        <v>8.9</v>
      </c>
      <c r="IF238" s="17">
        <v>8.91</v>
      </c>
      <c r="IG238" s="17">
        <v>8.91</v>
      </c>
      <c r="IH238" s="17">
        <v>8.9</v>
      </c>
      <c r="II238" s="17">
        <v>8.9</v>
      </c>
      <c r="IJ238" s="17">
        <v>8.9</v>
      </c>
      <c r="IK238" s="17">
        <v>8.89</v>
      </c>
      <c r="IL238" s="17">
        <v>8.89</v>
      </c>
      <c r="IM238" s="17">
        <v>8.91</v>
      </c>
      <c r="IN238" s="17">
        <v>8.91</v>
      </c>
      <c r="IO238" s="17">
        <v>8.91</v>
      </c>
      <c r="IP238" s="17">
        <v>8.91</v>
      </c>
      <c r="IQ238" s="17">
        <v>8.91</v>
      </c>
      <c r="IR238" s="17">
        <v>8.91</v>
      </c>
      <c r="IS238" s="17">
        <v>8.91</v>
      </c>
      <c r="IT238" s="17">
        <v>8.91</v>
      </c>
      <c r="IU238" s="17">
        <v>8.92</v>
      </c>
      <c r="IV238" s="17">
        <v>8.94</v>
      </c>
      <c r="IW238" s="17">
        <v>8.93</v>
      </c>
      <c r="IX238" s="17">
        <v>8.9</v>
      </c>
      <c r="IY238" s="17">
        <v>8.9</v>
      </c>
    </row>
    <row r="239" spans="1:259" x14ac:dyDescent="0.15">
      <c r="A239" s="17" t="s">
        <v>856</v>
      </c>
      <c r="B239" s="17" t="s">
        <v>857</v>
      </c>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c r="AA239" s="26"/>
      <c r="AB239" s="17"/>
      <c r="AC239" s="26"/>
      <c r="AD239" s="26"/>
      <c r="AE239" s="17"/>
      <c r="AF239" s="17"/>
      <c r="AG239" s="17"/>
      <c r="AH239" s="17"/>
      <c r="AI239" s="17"/>
      <c r="AJ239" s="17"/>
      <c r="AK239" s="17"/>
      <c r="AL239" s="17"/>
      <c r="AM239" s="17"/>
      <c r="AN239" s="17"/>
      <c r="AO239" s="17"/>
      <c r="AP239" s="17"/>
      <c r="AQ239" s="17"/>
      <c r="AR239" s="17"/>
      <c r="AS239" s="17"/>
      <c r="AT239" s="17"/>
      <c r="AU239" s="17"/>
      <c r="AV239" s="17"/>
      <c r="AW239" s="17"/>
      <c r="AX239" s="17"/>
      <c r="AY239" s="17"/>
      <c r="AZ239" s="17"/>
      <c r="BA239" s="17"/>
      <c r="BB239" s="17"/>
      <c r="BC239" s="17"/>
      <c r="BD239" s="17"/>
      <c r="BE239" s="17"/>
      <c r="BF239" s="17"/>
      <c r="BG239" s="17"/>
      <c r="BH239" s="17"/>
      <c r="BI239" s="17"/>
      <c r="BJ239" s="26"/>
      <c r="BK239" s="17"/>
      <c r="BL239" s="17"/>
      <c r="BM239" s="17"/>
      <c r="BN239" s="17"/>
      <c r="BO239" s="17"/>
      <c r="BP239" s="17"/>
      <c r="BQ239" s="17"/>
      <c r="BR239" s="17"/>
      <c r="BS239" s="17"/>
      <c r="BT239" s="17"/>
      <c r="BU239" s="17"/>
      <c r="BV239" s="17"/>
      <c r="BW239" s="17"/>
      <c r="BX239" s="26"/>
      <c r="BY239" s="26"/>
      <c r="BZ239" s="26"/>
      <c r="CA239" s="26"/>
      <c r="CB239" s="26"/>
      <c r="CC239" s="17"/>
      <c r="CD239" s="17"/>
      <c r="CE239" s="17"/>
      <c r="CF239" s="17"/>
      <c r="CG239" s="17"/>
      <c r="CH239" s="17"/>
      <c r="CI239" s="17"/>
      <c r="CJ239" s="26"/>
      <c r="CK239" s="17"/>
      <c r="CL239" s="17"/>
      <c r="CM239" s="17"/>
      <c r="CN239" s="17"/>
      <c r="CO239" s="17"/>
      <c r="CP239" s="17"/>
      <c r="CQ239" s="17"/>
      <c r="CR239" s="17"/>
      <c r="CS239" s="17"/>
      <c r="CT239" s="17"/>
      <c r="CU239" s="17"/>
      <c r="CV239" s="17"/>
      <c r="CW239" s="17"/>
      <c r="CX239" s="17"/>
      <c r="CY239" s="26"/>
      <c r="CZ239" s="26"/>
      <c r="DA239" s="26"/>
      <c r="DB239" s="17"/>
      <c r="DC239" s="17"/>
      <c r="DD239" s="17"/>
      <c r="DE239" s="17"/>
      <c r="DF239" s="17"/>
      <c r="DG239" s="17"/>
      <c r="DH239" s="26"/>
      <c r="DI239" s="17"/>
      <c r="DJ239" s="17"/>
      <c r="DK239" s="17"/>
      <c r="DL239" s="17"/>
      <c r="DM239" s="17">
        <v>6.37</v>
      </c>
      <c r="DN239" s="17">
        <v>6.37</v>
      </c>
      <c r="DO239" s="17">
        <v>6.37</v>
      </c>
      <c r="DP239" s="17">
        <v>6.37</v>
      </c>
      <c r="DQ239" s="17">
        <v>6.37</v>
      </c>
      <c r="DR239" s="17">
        <v>6.37</v>
      </c>
      <c r="DS239" s="17">
        <v>6.37</v>
      </c>
      <c r="DT239" s="17">
        <v>6.37</v>
      </c>
      <c r="DU239" s="17">
        <v>6.37</v>
      </c>
      <c r="DV239" s="17">
        <v>6.37</v>
      </c>
      <c r="DW239" s="17">
        <v>6.37</v>
      </c>
      <c r="DX239" s="17">
        <v>6.37</v>
      </c>
      <c r="DY239" s="17">
        <v>6.37</v>
      </c>
      <c r="DZ239" s="17">
        <v>6.37</v>
      </c>
      <c r="EA239" s="17">
        <v>6.37</v>
      </c>
      <c r="EB239" s="17">
        <v>6.37</v>
      </c>
      <c r="EC239" s="17">
        <v>6.37</v>
      </c>
      <c r="ED239" s="17">
        <v>6.37</v>
      </c>
      <c r="EE239" s="17">
        <v>6.37</v>
      </c>
      <c r="EF239" s="17">
        <v>6.37</v>
      </c>
      <c r="EG239" s="17">
        <v>6.37</v>
      </c>
      <c r="EH239" s="17">
        <v>6.37</v>
      </c>
      <c r="EI239" s="17">
        <v>6.37</v>
      </c>
      <c r="EJ239" s="17">
        <v>6.37</v>
      </c>
      <c r="EK239" s="17">
        <v>6.37</v>
      </c>
      <c r="EL239" s="17">
        <v>6.37</v>
      </c>
      <c r="EM239" s="17">
        <v>6.37</v>
      </c>
      <c r="EN239" s="17">
        <v>6.37</v>
      </c>
      <c r="EO239" s="17">
        <v>6.37</v>
      </c>
      <c r="EP239" s="17">
        <v>6.37</v>
      </c>
      <c r="EQ239" s="17">
        <v>6.37</v>
      </c>
      <c r="ER239" s="17">
        <v>6.37</v>
      </c>
      <c r="ES239" s="17">
        <v>6.37</v>
      </c>
      <c r="ET239" s="17">
        <v>6.37</v>
      </c>
      <c r="EU239" s="17">
        <v>6.37</v>
      </c>
      <c r="EV239" s="17">
        <v>6.37</v>
      </c>
      <c r="EW239" s="17">
        <v>6.37</v>
      </c>
      <c r="EX239" s="17">
        <v>6.37</v>
      </c>
      <c r="EY239" s="17">
        <v>6.37</v>
      </c>
      <c r="EZ239" s="17">
        <v>6.37</v>
      </c>
      <c r="FA239" s="17">
        <v>6.37</v>
      </c>
      <c r="FB239" s="17">
        <v>6.37</v>
      </c>
      <c r="FC239" s="17">
        <v>6.37</v>
      </c>
      <c r="FD239" s="17">
        <v>6.37</v>
      </c>
      <c r="FE239" s="17">
        <v>6.37</v>
      </c>
      <c r="FF239" s="17">
        <v>6.37</v>
      </c>
      <c r="FG239" s="17">
        <v>6.37</v>
      </c>
      <c r="FH239" s="17">
        <v>6.37</v>
      </c>
      <c r="FI239" s="17">
        <v>6.37</v>
      </c>
      <c r="FJ239" s="17">
        <v>6.37</v>
      </c>
      <c r="FK239" s="17">
        <v>6.37</v>
      </c>
      <c r="FL239" s="17">
        <v>6.37</v>
      </c>
      <c r="FM239" s="17">
        <v>6.37</v>
      </c>
      <c r="FN239" s="17">
        <v>6.37</v>
      </c>
      <c r="FO239" s="17">
        <v>6.37</v>
      </c>
      <c r="FP239" s="17">
        <v>6.37</v>
      </c>
      <c r="FQ239" s="17">
        <v>6.37</v>
      </c>
      <c r="FR239" s="17">
        <v>6.37</v>
      </c>
      <c r="FS239" s="17">
        <v>6.37</v>
      </c>
      <c r="FT239" s="17">
        <v>6.37</v>
      </c>
      <c r="FU239" s="17">
        <v>6.37</v>
      </c>
      <c r="FV239" s="17">
        <v>6.37</v>
      </c>
      <c r="FW239" s="17">
        <v>6.37</v>
      </c>
      <c r="FX239" s="17">
        <v>6.37</v>
      </c>
      <c r="FY239" s="17">
        <v>6.37</v>
      </c>
      <c r="FZ239" s="17">
        <v>6.37</v>
      </c>
      <c r="GA239" s="17">
        <v>6.37</v>
      </c>
      <c r="GB239" s="17">
        <v>6.37</v>
      </c>
      <c r="GC239" s="17">
        <v>6.37</v>
      </c>
      <c r="GD239" s="17">
        <v>6.37</v>
      </c>
      <c r="GE239" s="17">
        <v>6.37</v>
      </c>
      <c r="GF239" s="17">
        <v>6.37</v>
      </c>
      <c r="GG239" s="17">
        <v>6.37</v>
      </c>
      <c r="GH239" s="17">
        <v>6.37</v>
      </c>
      <c r="GI239" s="17">
        <v>6.37</v>
      </c>
      <c r="GJ239" s="17">
        <v>6.37</v>
      </c>
      <c r="GK239" s="17">
        <v>6.37</v>
      </c>
      <c r="GL239" s="17">
        <v>6.37</v>
      </c>
      <c r="GM239" s="17">
        <v>6.37</v>
      </c>
      <c r="GN239" s="17">
        <v>6.37</v>
      </c>
      <c r="GO239" s="17">
        <v>6.37</v>
      </c>
      <c r="GP239" s="17">
        <v>6.37</v>
      </c>
      <c r="GQ239" s="17">
        <v>6.37</v>
      </c>
      <c r="GR239" s="17">
        <v>6.37</v>
      </c>
      <c r="GS239" s="17">
        <v>6.37</v>
      </c>
      <c r="GT239" s="17">
        <v>6.37</v>
      </c>
      <c r="GU239" s="17">
        <v>6.37</v>
      </c>
      <c r="GV239" s="17">
        <v>6.37</v>
      </c>
      <c r="GW239" s="17">
        <v>6.37</v>
      </c>
      <c r="GX239" s="17">
        <v>6.37</v>
      </c>
      <c r="GY239" s="17">
        <v>6.37</v>
      </c>
      <c r="GZ239" s="17">
        <v>6.37</v>
      </c>
      <c r="HA239" s="17">
        <v>6.37</v>
      </c>
      <c r="HB239" s="17">
        <v>6.37</v>
      </c>
      <c r="HC239" s="17">
        <v>6.37</v>
      </c>
      <c r="HD239" s="17">
        <v>6.37</v>
      </c>
      <c r="HE239" s="17">
        <v>6.37</v>
      </c>
      <c r="HF239" s="17">
        <v>6.37</v>
      </c>
      <c r="HG239" s="17">
        <v>6.37</v>
      </c>
      <c r="HH239" s="17">
        <v>6.37</v>
      </c>
      <c r="HI239" s="17">
        <v>6.37</v>
      </c>
      <c r="HJ239" s="17">
        <v>6.37</v>
      </c>
      <c r="HK239" s="17">
        <v>6.37</v>
      </c>
      <c r="HL239" s="17">
        <v>6.37</v>
      </c>
      <c r="HM239" s="17">
        <v>6.37</v>
      </c>
      <c r="HN239" s="17">
        <v>6.37</v>
      </c>
      <c r="HO239" s="17">
        <v>6.37</v>
      </c>
      <c r="HP239" s="17">
        <v>6.37</v>
      </c>
      <c r="HQ239" s="17">
        <v>6.37</v>
      </c>
      <c r="HR239" s="17">
        <v>6.37</v>
      </c>
      <c r="HS239" s="17">
        <v>6.37</v>
      </c>
      <c r="HT239" s="17">
        <v>6.37</v>
      </c>
      <c r="HU239" s="17">
        <v>6.37</v>
      </c>
      <c r="HV239" s="17">
        <v>6.37</v>
      </c>
      <c r="HW239" s="17">
        <v>6.37</v>
      </c>
      <c r="HX239" s="17">
        <v>6.37</v>
      </c>
      <c r="HY239" s="17">
        <v>6.37</v>
      </c>
      <c r="HZ239" s="17">
        <v>6.37</v>
      </c>
      <c r="IA239" s="17">
        <v>6.37</v>
      </c>
      <c r="IB239" s="17">
        <v>6.37</v>
      </c>
      <c r="IC239" s="17">
        <v>6.37</v>
      </c>
      <c r="ID239" s="17">
        <v>6.37</v>
      </c>
      <c r="IE239" s="17">
        <v>6.37</v>
      </c>
      <c r="IF239" s="17">
        <v>6.37</v>
      </c>
      <c r="IG239" s="17">
        <v>6.37</v>
      </c>
      <c r="IH239" s="17">
        <v>6.37</v>
      </c>
      <c r="II239" s="17">
        <v>6.37</v>
      </c>
      <c r="IJ239" s="17">
        <v>6.37</v>
      </c>
      <c r="IK239" s="17">
        <v>6.37</v>
      </c>
      <c r="IL239" s="17">
        <v>6.37</v>
      </c>
      <c r="IM239" s="17">
        <v>6.37</v>
      </c>
      <c r="IN239" s="17">
        <v>6.37</v>
      </c>
      <c r="IO239" s="17">
        <v>6.37</v>
      </c>
      <c r="IP239" s="17">
        <v>6.37</v>
      </c>
      <c r="IQ239" s="17">
        <v>6.37</v>
      </c>
      <c r="IR239" s="17">
        <v>6.37</v>
      </c>
      <c r="IS239" s="17">
        <v>6.37</v>
      </c>
      <c r="IT239" s="17">
        <v>6.37</v>
      </c>
      <c r="IU239" s="17">
        <v>6.37</v>
      </c>
      <c r="IV239" s="17">
        <v>6.37</v>
      </c>
      <c r="IW239" s="17">
        <v>6.37</v>
      </c>
      <c r="IX239" s="17">
        <v>6.37</v>
      </c>
      <c r="IY239" s="17">
        <v>6.37</v>
      </c>
    </row>
    <row r="240" spans="1:259" x14ac:dyDescent="0.15">
      <c r="A240" s="17" t="s">
        <v>754</v>
      </c>
      <c r="B240" s="17" t="s">
        <v>755</v>
      </c>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c r="AA240" s="26"/>
      <c r="AB240" s="17"/>
      <c r="AC240" s="26"/>
      <c r="AD240" s="26"/>
      <c r="AE240" s="17"/>
      <c r="AF240" s="17"/>
      <c r="AG240" s="17"/>
      <c r="AH240" s="17"/>
      <c r="AI240" s="17"/>
      <c r="AJ240" s="17"/>
      <c r="AK240" s="17"/>
      <c r="AL240" s="17"/>
      <c r="AM240" s="17"/>
      <c r="AN240" s="17"/>
      <c r="AO240" s="17"/>
      <c r="AP240" s="17"/>
      <c r="AQ240" s="17"/>
      <c r="AR240" s="17"/>
      <c r="AS240" s="17"/>
      <c r="AT240" s="17"/>
      <c r="AU240" s="17"/>
      <c r="AV240" s="17"/>
      <c r="AW240" s="17"/>
      <c r="AX240" s="17"/>
      <c r="AY240" s="17"/>
      <c r="AZ240" s="17"/>
      <c r="BA240" s="17"/>
      <c r="BB240" s="17"/>
      <c r="BC240" s="17"/>
      <c r="BD240" s="17"/>
      <c r="BE240" s="17"/>
      <c r="BF240" s="17"/>
      <c r="BG240" s="17"/>
      <c r="BH240" s="17"/>
      <c r="BI240" s="17"/>
      <c r="BJ240" s="26"/>
      <c r="BK240" s="17"/>
      <c r="BL240" s="17"/>
      <c r="BM240" s="17"/>
      <c r="BN240" s="17"/>
      <c r="BO240" s="17"/>
      <c r="BP240" s="17"/>
      <c r="BQ240" s="17"/>
      <c r="BR240" s="17"/>
      <c r="BS240" s="17"/>
      <c r="BT240" s="17"/>
      <c r="BU240" s="17"/>
      <c r="BV240" s="17"/>
      <c r="BW240" s="17"/>
      <c r="BX240" s="26"/>
      <c r="BY240" s="26"/>
      <c r="BZ240" s="26"/>
      <c r="CA240" s="26"/>
      <c r="CB240" s="26"/>
      <c r="CC240" s="17"/>
      <c r="CD240" s="17"/>
      <c r="CE240" s="17"/>
      <c r="CF240" s="17"/>
      <c r="CG240" s="17"/>
      <c r="CH240" s="17"/>
      <c r="CI240" s="17"/>
      <c r="CJ240" s="26"/>
      <c r="CK240" s="17"/>
      <c r="CL240" s="17"/>
      <c r="CM240" s="17"/>
      <c r="CN240" s="17"/>
      <c r="CO240" s="17"/>
      <c r="CP240" s="17"/>
      <c r="CQ240" s="17"/>
      <c r="CR240" s="17"/>
      <c r="CS240" s="17"/>
      <c r="CT240" s="17"/>
      <c r="CU240" s="17"/>
      <c r="CV240" s="17"/>
      <c r="CW240" s="17"/>
      <c r="CX240" s="17"/>
      <c r="CY240" s="26"/>
      <c r="CZ240" s="26"/>
      <c r="DA240" s="26"/>
      <c r="DB240" s="17"/>
      <c r="DC240" s="17"/>
      <c r="DD240" s="17"/>
      <c r="DE240" s="17"/>
      <c r="DF240" s="17"/>
      <c r="DG240" s="17"/>
      <c r="DH240" s="26"/>
      <c r="DI240" s="17"/>
      <c r="DJ240" s="17"/>
      <c r="DK240" s="17"/>
      <c r="DL240" s="17"/>
      <c r="DM240" s="17">
        <v>14.28</v>
      </c>
      <c r="DN240" s="17">
        <v>14.28</v>
      </c>
      <c r="DO240" s="17">
        <v>14.28</v>
      </c>
      <c r="DP240" s="17">
        <v>14.28</v>
      </c>
      <c r="DQ240" s="17">
        <v>14.29</v>
      </c>
      <c r="DR240" s="17">
        <v>14.27</v>
      </c>
      <c r="DS240" s="17">
        <v>14.27</v>
      </c>
      <c r="DT240" s="17">
        <v>14.28</v>
      </c>
      <c r="DU240" s="17">
        <v>14.28</v>
      </c>
      <c r="DV240" s="17">
        <v>14.29</v>
      </c>
      <c r="DW240" s="17">
        <v>14.3</v>
      </c>
      <c r="DX240" s="17">
        <v>14.28</v>
      </c>
      <c r="DY240" s="17">
        <v>14.28</v>
      </c>
      <c r="DZ240" s="17">
        <v>14.26</v>
      </c>
      <c r="EA240" s="17">
        <v>14.26</v>
      </c>
      <c r="EB240" s="17">
        <v>14.25</v>
      </c>
      <c r="EC240" s="17">
        <v>14.27</v>
      </c>
      <c r="ED240" s="17">
        <v>14.27</v>
      </c>
      <c r="EE240" s="17">
        <v>14.25</v>
      </c>
      <c r="EF240" s="17">
        <v>14.25</v>
      </c>
      <c r="EG240" s="17">
        <v>14.27</v>
      </c>
      <c r="EH240" s="17">
        <v>14.26</v>
      </c>
      <c r="EI240" s="17">
        <v>14.26</v>
      </c>
      <c r="EJ240" s="17">
        <v>14.26</v>
      </c>
      <c r="EK240" s="17">
        <v>14.26</v>
      </c>
      <c r="EL240" s="17">
        <v>14.25</v>
      </c>
      <c r="EM240" s="17">
        <v>14.26</v>
      </c>
      <c r="EN240" s="17">
        <v>14.26</v>
      </c>
      <c r="EO240" s="17">
        <v>14.25</v>
      </c>
      <c r="EP240" s="17">
        <v>14.25</v>
      </c>
      <c r="EQ240" s="17">
        <v>14.24</v>
      </c>
      <c r="ER240" s="17">
        <v>14.24</v>
      </c>
      <c r="ES240" s="17">
        <v>14.25</v>
      </c>
      <c r="ET240" s="17">
        <v>14.25</v>
      </c>
      <c r="EU240" s="17">
        <v>14.25</v>
      </c>
      <c r="EV240" s="17">
        <v>14.25</v>
      </c>
      <c r="EW240" s="17">
        <v>14.26</v>
      </c>
      <c r="EX240" s="17">
        <v>14.26</v>
      </c>
      <c r="EY240" s="17">
        <v>14.25</v>
      </c>
      <c r="EZ240" s="17">
        <v>14.25</v>
      </c>
      <c r="FA240" s="17">
        <v>14.25</v>
      </c>
      <c r="FB240" s="17">
        <v>14.25</v>
      </c>
      <c r="FC240" s="17">
        <v>14.25</v>
      </c>
      <c r="FD240" s="17">
        <v>14.25</v>
      </c>
      <c r="FE240" s="17">
        <v>14.25</v>
      </c>
      <c r="FF240" s="17">
        <v>14.25</v>
      </c>
      <c r="FG240" s="17">
        <v>14.26</v>
      </c>
      <c r="FH240" s="17">
        <v>14.25</v>
      </c>
      <c r="FI240" s="17">
        <v>14.26</v>
      </c>
      <c r="FJ240" s="17">
        <v>14.25</v>
      </c>
      <c r="FK240" s="17">
        <v>14.26</v>
      </c>
      <c r="FL240" s="17">
        <v>14.25</v>
      </c>
      <c r="FM240" s="17">
        <v>14.26</v>
      </c>
      <c r="FN240" s="17">
        <v>14.27</v>
      </c>
      <c r="FO240" s="17">
        <v>14.27</v>
      </c>
      <c r="FP240" s="17">
        <v>14.27</v>
      </c>
      <c r="FQ240" s="17">
        <v>14.26</v>
      </c>
      <c r="FR240" s="17">
        <v>14.25</v>
      </c>
      <c r="FS240" s="17">
        <v>14.25</v>
      </c>
      <c r="FT240" s="17">
        <v>14.24</v>
      </c>
      <c r="FU240" s="17">
        <v>14.24</v>
      </c>
      <c r="FV240" s="17">
        <v>14.25</v>
      </c>
      <c r="FW240" s="17">
        <v>14.24</v>
      </c>
      <c r="FX240" s="17">
        <v>14.24</v>
      </c>
      <c r="FY240" s="17">
        <v>14.24</v>
      </c>
      <c r="FZ240" s="17">
        <v>14.24</v>
      </c>
      <c r="GA240" s="17">
        <v>14.25</v>
      </c>
      <c r="GB240" s="17">
        <v>14.24</v>
      </c>
      <c r="GC240" s="17">
        <v>14.24</v>
      </c>
      <c r="GD240" s="17">
        <v>14.23</v>
      </c>
      <c r="GE240" s="17">
        <v>14.22</v>
      </c>
      <c r="GF240" s="17">
        <v>14.22</v>
      </c>
      <c r="GG240" s="17">
        <v>14.23</v>
      </c>
      <c r="GH240" s="17">
        <v>14.23</v>
      </c>
      <c r="GI240" s="17">
        <v>14.23</v>
      </c>
      <c r="GJ240" s="17">
        <v>14.22</v>
      </c>
      <c r="GK240" s="17">
        <v>14.22</v>
      </c>
      <c r="GL240" s="17">
        <v>14.22</v>
      </c>
      <c r="GM240" s="17">
        <v>14.21</v>
      </c>
      <c r="GN240" s="17">
        <v>14.21</v>
      </c>
      <c r="GO240" s="17">
        <v>14.21</v>
      </c>
      <c r="GP240" s="17">
        <v>14.21</v>
      </c>
      <c r="GQ240" s="17">
        <v>14.18</v>
      </c>
      <c r="GR240" s="17">
        <v>14.19</v>
      </c>
      <c r="GS240" s="17">
        <v>14.19</v>
      </c>
      <c r="GT240" s="17">
        <v>14.2</v>
      </c>
      <c r="GU240" s="17">
        <v>14.19</v>
      </c>
      <c r="GV240" s="17">
        <v>14.18</v>
      </c>
      <c r="GW240" s="17">
        <v>14.2</v>
      </c>
      <c r="GX240" s="17">
        <v>14.2</v>
      </c>
      <c r="GY240" s="17">
        <v>14.2</v>
      </c>
      <c r="GZ240" s="17">
        <v>14.19</v>
      </c>
      <c r="HA240" s="17">
        <v>14.18</v>
      </c>
      <c r="HB240" s="17">
        <v>14.16</v>
      </c>
      <c r="HC240" s="17">
        <v>14.15</v>
      </c>
      <c r="HD240" s="17">
        <v>14.15</v>
      </c>
      <c r="HE240" s="17">
        <v>14.16</v>
      </c>
      <c r="HF240" s="17">
        <v>14.16</v>
      </c>
      <c r="HG240" s="17">
        <v>14.15</v>
      </c>
      <c r="HH240" s="17">
        <v>14.14</v>
      </c>
      <c r="HI240" s="17">
        <v>14.08</v>
      </c>
      <c r="HJ240" s="17">
        <v>14.07</v>
      </c>
      <c r="HK240" s="17">
        <v>14.1</v>
      </c>
      <c r="HL240" s="17">
        <v>14.13</v>
      </c>
      <c r="HM240" s="17">
        <v>14.1</v>
      </c>
      <c r="HN240" s="17">
        <v>14.13</v>
      </c>
      <c r="HO240" s="17">
        <v>14.11</v>
      </c>
      <c r="HP240" s="17">
        <v>14.11</v>
      </c>
      <c r="HQ240" s="17">
        <v>14.13</v>
      </c>
      <c r="HR240" s="17">
        <v>14.14</v>
      </c>
      <c r="HS240" s="17">
        <v>14.13</v>
      </c>
      <c r="HT240" s="17">
        <v>14.1</v>
      </c>
      <c r="HU240" s="17">
        <v>14.1</v>
      </c>
      <c r="HV240" s="17">
        <v>14.11</v>
      </c>
      <c r="HW240" s="17">
        <v>14.1</v>
      </c>
      <c r="HX240" s="17">
        <v>14.13</v>
      </c>
      <c r="HY240" s="17">
        <v>14.12</v>
      </c>
      <c r="HZ240" s="17">
        <v>14.12</v>
      </c>
      <c r="IA240" s="17">
        <v>14.1</v>
      </c>
      <c r="IB240" s="17">
        <v>14.1</v>
      </c>
      <c r="IC240" s="17">
        <v>14.1</v>
      </c>
      <c r="ID240" s="17">
        <v>14.1</v>
      </c>
      <c r="IE240" s="17">
        <v>14.11</v>
      </c>
      <c r="IF240" s="17">
        <v>14.11</v>
      </c>
      <c r="IG240" s="17">
        <v>14.11</v>
      </c>
      <c r="IH240" s="17">
        <v>14.11</v>
      </c>
      <c r="II240" s="17">
        <v>14.09</v>
      </c>
      <c r="IJ240" s="17">
        <v>14.09</v>
      </c>
      <c r="IK240" s="17">
        <v>14.1</v>
      </c>
      <c r="IL240" s="17">
        <v>14.08</v>
      </c>
      <c r="IM240" s="17">
        <v>14.06</v>
      </c>
      <c r="IN240" s="17">
        <v>14.05</v>
      </c>
      <c r="IO240" s="17">
        <v>14.05</v>
      </c>
      <c r="IP240" s="17">
        <v>14.06</v>
      </c>
      <c r="IQ240" s="17">
        <v>14.04</v>
      </c>
      <c r="IR240" s="17">
        <v>14.06</v>
      </c>
      <c r="IS240" s="17">
        <v>14.04</v>
      </c>
      <c r="IT240" s="17">
        <v>14.05</v>
      </c>
      <c r="IU240" s="17">
        <v>14.05</v>
      </c>
      <c r="IV240" s="17">
        <v>14.05</v>
      </c>
      <c r="IW240" s="17">
        <v>14.05</v>
      </c>
      <c r="IX240" s="17">
        <v>14.07</v>
      </c>
      <c r="IY240" s="17">
        <v>14.06</v>
      </c>
    </row>
    <row r="241" spans="1:259" x14ac:dyDescent="0.15">
      <c r="A241" s="17" t="s">
        <v>928</v>
      </c>
      <c r="B241" s="17" t="s">
        <v>929</v>
      </c>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c r="AA241" s="26"/>
      <c r="AB241" s="17"/>
      <c r="AC241" s="26"/>
      <c r="AD241" s="26"/>
      <c r="AE241" s="17"/>
      <c r="AF241" s="17"/>
      <c r="AG241" s="17"/>
      <c r="AH241" s="17"/>
      <c r="AI241" s="17"/>
      <c r="AJ241" s="17"/>
      <c r="AK241" s="17"/>
      <c r="AL241" s="17"/>
      <c r="AM241" s="17"/>
      <c r="AN241" s="17"/>
      <c r="AO241" s="17"/>
      <c r="AP241" s="17"/>
      <c r="AQ241" s="17"/>
      <c r="AR241" s="17"/>
      <c r="AS241" s="17"/>
      <c r="AT241" s="17"/>
      <c r="AU241" s="17"/>
      <c r="AV241" s="17"/>
      <c r="AW241" s="17"/>
      <c r="AX241" s="17"/>
      <c r="AY241" s="17"/>
      <c r="AZ241" s="17"/>
      <c r="BA241" s="17"/>
      <c r="BB241" s="17"/>
      <c r="BC241" s="17"/>
      <c r="BD241" s="17"/>
      <c r="BE241" s="17"/>
      <c r="BF241" s="17"/>
      <c r="BG241" s="17"/>
      <c r="BH241" s="17"/>
      <c r="BI241" s="17"/>
      <c r="BJ241" s="26"/>
      <c r="BK241" s="17"/>
      <c r="BL241" s="17"/>
      <c r="BM241" s="17"/>
      <c r="BN241" s="17"/>
      <c r="BO241" s="17"/>
      <c r="BP241" s="17"/>
      <c r="BQ241" s="17"/>
      <c r="BR241" s="17"/>
      <c r="BS241" s="17"/>
      <c r="BT241" s="17"/>
      <c r="BU241" s="17"/>
      <c r="BV241" s="17"/>
      <c r="BW241" s="17"/>
      <c r="BX241" s="26"/>
      <c r="BY241" s="26"/>
      <c r="BZ241" s="26"/>
      <c r="CA241" s="26"/>
      <c r="CB241" s="26"/>
      <c r="CC241" s="17"/>
      <c r="CD241" s="17"/>
      <c r="CE241" s="17"/>
      <c r="CF241" s="17"/>
      <c r="CG241" s="17"/>
      <c r="CH241" s="17"/>
      <c r="CI241" s="17"/>
      <c r="CJ241" s="26"/>
      <c r="CK241" s="17"/>
      <c r="CL241" s="17"/>
      <c r="CM241" s="17"/>
      <c r="CN241" s="17"/>
      <c r="CO241" s="17"/>
      <c r="CP241" s="17"/>
      <c r="CQ241" s="17"/>
      <c r="CR241" s="17"/>
      <c r="CS241" s="17"/>
      <c r="CT241" s="17"/>
      <c r="CU241" s="17"/>
      <c r="CV241" s="17"/>
      <c r="CW241" s="17"/>
      <c r="CX241" s="17"/>
      <c r="CY241" s="26"/>
      <c r="CZ241" s="26"/>
      <c r="DA241" s="26"/>
      <c r="DB241" s="17"/>
      <c r="DC241" s="17"/>
      <c r="DD241" s="17"/>
      <c r="DE241" s="17"/>
      <c r="DF241" s="17"/>
      <c r="DG241" s="17"/>
      <c r="DH241" s="26"/>
      <c r="DI241" s="17"/>
      <c r="DJ241" s="17"/>
      <c r="DK241" s="17"/>
      <c r="DL241" s="17"/>
      <c r="DM241" s="17">
        <v>14.05</v>
      </c>
      <c r="DN241" s="17">
        <v>14.08</v>
      </c>
      <c r="DO241" s="17">
        <v>14.08</v>
      </c>
      <c r="DP241" s="17">
        <v>14.08</v>
      </c>
      <c r="DQ241" s="17">
        <v>14.07</v>
      </c>
      <c r="DR241" s="17">
        <v>14.07</v>
      </c>
      <c r="DS241" s="17">
        <v>14.08</v>
      </c>
      <c r="DT241" s="17">
        <v>14.07</v>
      </c>
      <c r="DU241" s="17">
        <v>14.07</v>
      </c>
      <c r="DV241" s="17">
        <v>14.07</v>
      </c>
      <c r="DW241" s="17">
        <v>14.06</v>
      </c>
      <c r="DX241" s="17">
        <v>14.07</v>
      </c>
      <c r="DY241" s="17">
        <v>14.07</v>
      </c>
      <c r="DZ241" s="17">
        <v>14.07</v>
      </c>
      <c r="EA241" s="17">
        <v>14.06</v>
      </c>
      <c r="EB241" s="17">
        <v>14.09</v>
      </c>
      <c r="EC241" s="17">
        <v>14.08</v>
      </c>
      <c r="ED241" s="17">
        <v>14.1</v>
      </c>
      <c r="EE241" s="17">
        <v>14.1</v>
      </c>
      <c r="EF241" s="17">
        <v>14.13</v>
      </c>
      <c r="EG241" s="17">
        <v>14.14</v>
      </c>
      <c r="EH241" s="17">
        <v>14.14</v>
      </c>
      <c r="EI241" s="17">
        <v>14.13</v>
      </c>
      <c r="EJ241" s="17">
        <v>14.12</v>
      </c>
      <c r="EK241" s="17">
        <v>14.12</v>
      </c>
      <c r="EL241" s="17">
        <v>14.12</v>
      </c>
      <c r="EM241" s="17">
        <v>14.12</v>
      </c>
      <c r="EN241" s="17">
        <v>14.12</v>
      </c>
      <c r="EO241" s="17">
        <v>14.1</v>
      </c>
      <c r="EP241" s="17">
        <v>14.13</v>
      </c>
      <c r="EQ241" s="17">
        <v>14.13</v>
      </c>
      <c r="ER241" s="17">
        <v>14.19</v>
      </c>
      <c r="ES241" s="17">
        <v>14.21</v>
      </c>
      <c r="ET241" s="17">
        <v>14.18</v>
      </c>
      <c r="EU241" s="17">
        <v>14.19</v>
      </c>
      <c r="EV241" s="17">
        <v>14.19</v>
      </c>
      <c r="EW241" s="17">
        <v>14.21</v>
      </c>
      <c r="EX241" s="17">
        <v>14.19</v>
      </c>
      <c r="EY241" s="17">
        <v>14.17</v>
      </c>
      <c r="EZ241" s="17">
        <v>14.16</v>
      </c>
      <c r="FA241" s="17">
        <v>14.13</v>
      </c>
      <c r="FB241" s="17">
        <v>14.11</v>
      </c>
      <c r="FC241" s="17">
        <v>14.14</v>
      </c>
      <c r="FD241" s="17">
        <v>14.15</v>
      </c>
      <c r="FE241" s="17">
        <v>14.17</v>
      </c>
      <c r="FF241" s="17">
        <v>14.16</v>
      </c>
      <c r="FG241" s="17">
        <v>14.17</v>
      </c>
      <c r="FH241" s="17">
        <v>14.17</v>
      </c>
      <c r="FI241" s="17">
        <v>14.17</v>
      </c>
      <c r="FJ241" s="17">
        <v>14.16</v>
      </c>
      <c r="FK241" s="17">
        <v>14.17</v>
      </c>
      <c r="FL241" s="17">
        <v>14.17</v>
      </c>
      <c r="FM241" s="17">
        <v>14.17</v>
      </c>
      <c r="FN241" s="17">
        <v>14.17</v>
      </c>
      <c r="FO241" s="17">
        <v>14.13</v>
      </c>
      <c r="FP241" s="17">
        <v>14.12</v>
      </c>
      <c r="FQ241" s="17">
        <v>14.11</v>
      </c>
      <c r="FR241" s="17">
        <v>14.12</v>
      </c>
      <c r="FS241" s="17">
        <v>14.11</v>
      </c>
      <c r="FT241" s="17">
        <v>14.11</v>
      </c>
      <c r="FU241" s="17">
        <v>14.09</v>
      </c>
      <c r="FV241" s="17">
        <v>14.08</v>
      </c>
      <c r="FW241" s="17">
        <v>14.07</v>
      </c>
      <c r="FX241" s="17">
        <v>14.06</v>
      </c>
      <c r="FY241" s="17">
        <v>14.09</v>
      </c>
      <c r="FZ241" s="17">
        <v>14.09</v>
      </c>
      <c r="GA241" s="17">
        <v>14.1</v>
      </c>
      <c r="GB241" s="17">
        <v>14.11</v>
      </c>
      <c r="GC241" s="17">
        <v>14.12</v>
      </c>
      <c r="GD241" s="17">
        <v>14.12</v>
      </c>
      <c r="GE241" s="17">
        <v>14.11</v>
      </c>
      <c r="GF241" s="17">
        <v>14.1</v>
      </c>
      <c r="GG241" s="17">
        <v>14.07</v>
      </c>
      <c r="GH241" s="17">
        <v>14.06</v>
      </c>
      <c r="GI241" s="17">
        <v>14.07</v>
      </c>
      <c r="GJ241" s="17">
        <v>14.07</v>
      </c>
      <c r="GK241" s="17">
        <v>14.05</v>
      </c>
      <c r="GL241" s="17">
        <v>14.06</v>
      </c>
      <c r="GM241" s="17">
        <v>14.06</v>
      </c>
      <c r="GN241" s="17">
        <v>14.06</v>
      </c>
      <c r="GO241" s="17">
        <v>14.1</v>
      </c>
      <c r="GP241" s="17">
        <v>14.08</v>
      </c>
      <c r="GQ241" s="17">
        <v>14.09</v>
      </c>
      <c r="GR241" s="17">
        <v>14.05</v>
      </c>
      <c r="GS241" s="17">
        <v>14.06</v>
      </c>
      <c r="GT241" s="17">
        <v>14.06</v>
      </c>
      <c r="GU241" s="17">
        <v>14.08</v>
      </c>
      <c r="GV241" s="17">
        <v>14.08</v>
      </c>
      <c r="GW241" s="17">
        <v>14.07</v>
      </c>
      <c r="GX241" s="17">
        <v>14.06</v>
      </c>
      <c r="GY241" s="17">
        <v>14.06</v>
      </c>
      <c r="GZ241" s="17">
        <v>14.06</v>
      </c>
      <c r="HA241" s="17">
        <v>14.07</v>
      </c>
      <c r="HB241" s="17">
        <v>14.06</v>
      </c>
      <c r="HC241" s="17">
        <v>14.06</v>
      </c>
      <c r="HD241" s="17">
        <v>14.08</v>
      </c>
      <c r="HE241" s="17">
        <v>14.08</v>
      </c>
      <c r="HF241" s="17">
        <v>14.12</v>
      </c>
      <c r="HG241" s="17">
        <v>14.14</v>
      </c>
      <c r="HH241" s="17">
        <v>14.13</v>
      </c>
      <c r="HI241" s="17">
        <v>14.13</v>
      </c>
      <c r="HJ241" s="17">
        <v>14.15</v>
      </c>
      <c r="HK241" s="17">
        <v>14.12</v>
      </c>
      <c r="HL241" s="17">
        <v>14.12</v>
      </c>
      <c r="HM241" s="17">
        <v>14.08</v>
      </c>
      <c r="HN241" s="17">
        <v>14.08</v>
      </c>
      <c r="HO241" s="17">
        <v>14.14</v>
      </c>
      <c r="HP241" s="17">
        <v>14.07</v>
      </c>
      <c r="HQ241" s="17">
        <v>14.07</v>
      </c>
      <c r="HR241" s="17">
        <v>14.08</v>
      </c>
      <c r="HS241" s="17">
        <v>14.12</v>
      </c>
      <c r="HT241" s="17">
        <v>14.13</v>
      </c>
      <c r="HU241" s="17">
        <v>14.15</v>
      </c>
      <c r="HV241" s="17">
        <v>14.15</v>
      </c>
      <c r="HW241" s="17">
        <v>14.14</v>
      </c>
      <c r="HX241" s="17">
        <v>14.14</v>
      </c>
      <c r="HY241" s="17">
        <v>14.16</v>
      </c>
      <c r="HZ241" s="17">
        <v>14.18</v>
      </c>
      <c r="IA241" s="17">
        <v>14.17</v>
      </c>
      <c r="IB241" s="17">
        <v>14.15</v>
      </c>
      <c r="IC241" s="17">
        <v>14.15</v>
      </c>
      <c r="ID241" s="17">
        <v>14.19</v>
      </c>
      <c r="IE241" s="17">
        <v>14.19</v>
      </c>
      <c r="IF241" s="17">
        <v>14.19</v>
      </c>
      <c r="IG241" s="17">
        <v>14.2</v>
      </c>
      <c r="IH241" s="17">
        <v>14.18</v>
      </c>
      <c r="II241" s="17">
        <v>14.2</v>
      </c>
      <c r="IJ241" s="17">
        <v>14.18</v>
      </c>
      <c r="IK241" s="17">
        <v>14.21</v>
      </c>
      <c r="IL241" s="17">
        <v>14.2</v>
      </c>
      <c r="IM241" s="17">
        <v>14.17</v>
      </c>
      <c r="IN241" s="17">
        <v>14.18</v>
      </c>
      <c r="IO241" s="17">
        <v>14.16</v>
      </c>
      <c r="IP241" s="17">
        <v>14.18</v>
      </c>
      <c r="IQ241" s="17">
        <v>14.17</v>
      </c>
      <c r="IR241" s="17">
        <v>14.17</v>
      </c>
      <c r="IS241" s="17">
        <v>14.18</v>
      </c>
      <c r="IT241" s="17">
        <v>14.18</v>
      </c>
      <c r="IU241" s="17">
        <v>14.19</v>
      </c>
      <c r="IV241" s="17">
        <v>14.19</v>
      </c>
      <c r="IW241" s="17">
        <v>14.2</v>
      </c>
      <c r="IX241" s="17">
        <v>14.21</v>
      </c>
      <c r="IY241" s="17">
        <v>14.21</v>
      </c>
    </row>
    <row r="242" spans="1:259" x14ac:dyDescent="0.15">
      <c r="A242" s="17" t="s">
        <v>566</v>
      </c>
      <c r="B242" s="17" t="s">
        <v>567</v>
      </c>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c r="AA242" s="26"/>
      <c r="AB242" s="17"/>
      <c r="AC242" s="26"/>
      <c r="AD242" s="26"/>
      <c r="AE242" s="17"/>
      <c r="AF242" s="17"/>
      <c r="AG242" s="17"/>
      <c r="AH242" s="17"/>
      <c r="AI242" s="17"/>
      <c r="AJ242" s="17"/>
      <c r="AK242" s="17"/>
      <c r="AL242" s="17"/>
      <c r="AM242" s="17"/>
      <c r="AN242" s="17"/>
      <c r="AO242" s="17"/>
      <c r="AP242" s="17"/>
      <c r="AQ242" s="17"/>
      <c r="AR242" s="17"/>
      <c r="AS242" s="17"/>
      <c r="AT242" s="17"/>
      <c r="AU242" s="17"/>
      <c r="AV242" s="17"/>
      <c r="AW242" s="17"/>
      <c r="AX242" s="17"/>
      <c r="AY242" s="17"/>
      <c r="AZ242" s="17"/>
      <c r="BA242" s="17"/>
      <c r="BB242" s="17"/>
      <c r="BC242" s="17"/>
      <c r="BD242" s="17"/>
      <c r="BE242" s="17"/>
      <c r="BF242" s="17"/>
      <c r="BG242" s="17"/>
      <c r="BH242" s="17"/>
      <c r="BI242" s="17"/>
      <c r="BJ242" s="26"/>
      <c r="BK242" s="17"/>
      <c r="BL242" s="17"/>
      <c r="BM242" s="17"/>
      <c r="BN242" s="17"/>
      <c r="BO242" s="17"/>
      <c r="BP242" s="17"/>
      <c r="BQ242" s="17"/>
      <c r="BR242" s="17"/>
      <c r="BS242" s="17"/>
      <c r="BT242" s="17"/>
      <c r="BU242" s="17"/>
      <c r="BV242" s="17"/>
      <c r="BW242" s="17"/>
      <c r="BX242" s="26"/>
      <c r="BY242" s="26"/>
      <c r="BZ242" s="26"/>
      <c r="CA242" s="26"/>
      <c r="CB242" s="26"/>
      <c r="CC242" s="17"/>
      <c r="CD242" s="17"/>
      <c r="CE242" s="17"/>
      <c r="CF242" s="17"/>
      <c r="CG242" s="17"/>
      <c r="CH242" s="17"/>
      <c r="CI242" s="17"/>
      <c r="CJ242" s="26"/>
      <c r="CK242" s="17"/>
      <c r="CL242" s="17"/>
      <c r="CM242" s="17"/>
      <c r="CN242" s="17"/>
      <c r="CO242" s="17"/>
      <c r="CP242" s="17"/>
      <c r="CQ242" s="17"/>
      <c r="CR242" s="17"/>
      <c r="CS242" s="17"/>
      <c r="CT242" s="17"/>
      <c r="CU242" s="17"/>
      <c r="CV242" s="17"/>
      <c r="CW242" s="17"/>
      <c r="CX242" s="17"/>
      <c r="CY242" s="26"/>
      <c r="CZ242" s="26"/>
      <c r="DA242" s="26"/>
      <c r="DB242" s="17"/>
      <c r="DC242" s="17"/>
      <c r="DD242" s="17"/>
      <c r="DE242" s="17"/>
      <c r="DF242" s="17"/>
      <c r="DG242" s="17"/>
      <c r="DH242" s="26"/>
      <c r="DI242" s="17"/>
      <c r="DJ242" s="17"/>
      <c r="DK242" s="17"/>
      <c r="DL242" s="17"/>
      <c r="DM242" s="17">
        <v>9.43</v>
      </c>
      <c r="DN242" s="17">
        <v>9.42</v>
      </c>
      <c r="DO242" s="17">
        <v>9.43</v>
      </c>
      <c r="DP242" s="17">
        <v>9.42</v>
      </c>
      <c r="DQ242" s="17">
        <v>9.43</v>
      </c>
      <c r="DR242" s="17">
        <v>9.43</v>
      </c>
      <c r="DS242" s="17">
        <v>9.43</v>
      </c>
      <c r="DT242" s="17">
        <v>9.44</v>
      </c>
      <c r="DU242" s="17">
        <v>9.43</v>
      </c>
      <c r="DV242" s="17">
        <v>9.4499999999999993</v>
      </c>
      <c r="DW242" s="17">
        <v>9.44</v>
      </c>
      <c r="DX242" s="17">
        <v>9.44</v>
      </c>
      <c r="DY242" s="17">
        <v>9.44</v>
      </c>
      <c r="DZ242" s="17">
        <v>9.43</v>
      </c>
      <c r="EA242" s="17">
        <v>9.42</v>
      </c>
      <c r="EB242" s="17">
        <v>9.41</v>
      </c>
      <c r="EC242" s="17">
        <v>9.4</v>
      </c>
      <c r="ED242" s="17">
        <v>9.41</v>
      </c>
      <c r="EE242" s="17">
        <v>9.41</v>
      </c>
      <c r="EF242" s="17">
        <v>9.4</v>
      </c>
      <c r="EG242" s="17">
        <v>9.41</v>
      </c>
      <c r="EH242" s="17">
        <v>9.41</v>
      </c>
      <c r="EI242" s="17">
        <v>9.43</v>
      </c>
      <c r="EJ242" s="17">
        <v>9.42</v>
      </c>
      <c r="EK242" s="17">
        <v>9.41</v>
      </c>
      <c r="EL242" s="17">
        <v>9.42</v>
      </c>
      <c r="EM242" s="17">
        <v>9.42</v>
      </c>
      <c r="EN242" s="17">
        <v>9.43</v>
      </c>
      <c r="EO242" s="17">
        <v>9.41</v>
      </c>
      <c r="EP242" s="17">
        <v>9.42</v>
      </c>
      <c r="EQ242" s="17">
        <v>9.43</v>
      </c>
      <c r="ER242" s="17">
        <v>9.42</v>
      </c>
      <c r="ES242" s="17">
        <v>9.42</v>
      </c>
      <c r="ET242" s="17">
        <v>9.43</v>
      </c>
      <c r="EU242" s="17">
        <v>9.41</v>
      </c>
      <c r="EV242" s="17">
        <v>9.41</v>
      </c>
      <c r="EW242" s="17">
        <v>9.41</v>
      </c>
      <c r="EX242" s="17">
        <v>9.41</v>
      </c>
      <c r="EY242" s="17">
        <v>9.41</v>
      </c>
      <c r="EZ242" s="17">
        <v>9.4</v>
      </c>
      <c r="FA242" s="17">
        <v>9.4</v>
      </c>
      <c r="FB242" s="17">
        <v>9.4</v>
      </c>
      <c r="FC242" s="17">
        <v>9.41</v>
      </c>
      <c r="FD242" s="17">
        <v>9.41</v>
      </c>
      <c r="FE242" s="17">
        <v>9.41</v>
      </c>
      <c r="FF242" s="17">
        <v>9.41</v>
      </c>
      <c r="FG242" s="17">
        <v>9.41</v>
      </c>
      <c r="FH242" s="17">
        <v>9.42</v>
      </c>
      <c r="FI242" s="17">
        <v>9.4</v>
      </c>
      <c r="FJ242" s="17">
        <v>9.41</v>
      </c>
      <c r="FK242" s="17">
        <v>9.41</v>
      </c>
      <c r="FL242" s="17">
        <v>9.42</v>
      </c>
      <c r="FM242" s="17">
        <v>9.43</v>
      </c>
      <c r="FN242" s="17">
        <v>9.42</v>
      </c>
      <c r="FO242" s="17">
        <v>9.43</v>
      </c>
      <c r="FP242" s="17">
        <v>9.43</v>
      </c>
      <c r="FQ242" s="17">
        <v>9.43</v>
      </c>
      <c r="FR242" s="17">
        <v>9.43</v>
      </c>
      <c r="FS242" s="17">
        <v>9.44</v>
      </c>
      <c r="FT242" s="17">
        <v>9.4499999999999993</v>
      </c>
      <c r="FU242" s="17">
        <v>9.4499999999999993</v>
      </c>
      <c r="FV242" s="17">
        <v>9.4499999999999993</v>
      </c>
      <c r="FW242" s="17">
        <v>9.4499999999999993</v>
      </c>
      <c r="FX242" s="17">
        <v>9.43</v>
      </c>
      <c r="FY242" s="17">
        <v>9.4499999999999993</v>
      </c>
      <c r="FZ242" s="17">
        <v>9.4499999999999993</v>
      </c>
      <c r="GA242" s="17">
        <v>9.4499999999999993</v>
      </c>
      <c r="GB242" s="17">
        <v>9.4499999999999993</v>
      </c>
      <c r="GC242" s="17">
        <v>9.4499999999999993</v>
      </c>
      <c r="GD242" s="17">
        <v>9.4600000000000009</v>
      </c>
      <c r="GE242" s="17">
        <v>9.4700000000000006</v>
      </c>
      <c r="GF242" s="17">
        <v>9.4700000000000006</v>
      </c>
      <c r="GG242" s="17">
        <v>9.4600000000000009</v>
      </c>
      <c r="GH242" s="17">
        <v>9.4499999999999993</v>
      </c>
      <c r="GI242" s="17">
        <v>9.44</v>
      </c>
      <c r="GJ242" s="17">
        <v>9.44</v>
      </c>
      <c r="GK242" s="17">
        <v>9.44</v>
      </c>
      <c r="GL242" s="17">
        <v>9.43</v>
      </c>
      <c r="GM242" s="17">
        <v>9.44</v>
      </c>
      <c r="GN242" s="17">
        <v>9.43</v>
      </c>
      <c r="GO242" s="17">
        <v>9.43</v>
      </c>
      <c r="GP242" s="17">
        <v>9.42</v>
      </c>
      <c r="GQ242" s="17">
        <v>9.42</v>
      </c>
      <c r="GR242" s="17">
        <v>9.43</v>
      </c>
      <c r="GS242" s="17">
        <v>9.42</v>
      </c>
      <c r="GT242" s="17">
        <v>9.42</v>
      </c>
      <c r="GU242" s="17">
        <v>9.42</v>
      </c>
      <c r="GV242" s="17">
        <v>9.42</v>
      </c>
      <c r="GW242" s="17">
        <v>9.42</v>
      </c>
      <c r="GX242" s="17">
        <v>9.43</v>
      </c>
      <c r="GY242" s="17">
        <v>9.43</v>
      </c>
      <c r="GZ242" s="17">
        <v>9.43</v>
      </c>
      <c r="HA242" s="17">
        <v>9.42</v>
      </c>
      <c r="HB242" s="17">
        <v>9.43</v>
      </c>
      <c r="HC242" s="17">
        <v>9.43</v>
      </c>
      <c r="HD242" s="17">
        <v>9.44</v>
      </c>
      <c r="HE242" s="17">
        <v>9.43</v>
      </c>
      <c r="HF242" s="17">
        <v>9.43</v>
      </c>
      <c r="HG242" s="17">
        <v>9.43</v>
      </c>
      <c r="HH242" s="17">
        <v>9.42</v>
      </c>
      <c r="HI242" s="17">
        <v>9.41</v>
      </c>
      <c r="HJ242" s="17">
        <v>9.41</v>
      </c>
      <c r="HK242" s="17">
        <v>9.4</v>
      </c>
      <c r="HL242" s="17">
        <v>9.4</v>
      </c>
      <c r="HM242" s="17">
        <v>9.4</v>
      </c>
      <c r="HN242" s="17">
        <v>9.41</v>
      </c>
      <c r="HO242" s="17">
        <v>9.4</v>
      </c>
      <c r="HP242" s="17">
        <v>9.39</v>
      </c>
      <c r="HQ242" s="17">
        <v>9.4</v>
      </c>
      <c r="HR242" s="17">
        <v>9.4</v>
      </c>
      <c r="HS242" s="17">
        <v>9.4</v>
      </c>
      <c r="HT242" s="17">
        <v>9.4</v>
      </c>
      <c r="HU242" s="17">
        <v>9.4</v>
      </c>
      <c r="HV242" s="17">
        <v>9.4</v>
      </c>
      <c r="HW242" s="17">
        <v>9.42</v>
      </c>
      <c r="HX242" s="17">
        <v>9.44</v>
      </c>
      <c r="HY242" s="17">
        <v>9.4600000000000009</v>
      </c>
      <c r="HZ242" s="17">
        <v>9.4700000000000006</v>
      </c>
      <c r="IA242" s="17">
        <v>9.4499999999999993</v>
      </c>
      <c r="IB242" s="17">
        <v>9.4700000000000006</v>
      </c>
      <c r="IC242" s="17">
        <v>9.4600000000000009</v>
      </c>
      <c r="ID242" s="17">
        <v>9.4600000000000009</v>
      </c>
      <c r="IE242" s="17">
        <v>9.44</v>
      </c>
      <c r="IF242" s="17">
        <v>9.42</v>
      </c>
      <c r="IG242" s="17">
        <v>9.43</v>
      </c>
      <c r="IH242" s="17">
        <v>9.43</v>
      </c>
      <c r="II242" s="17">
        <v>9.41</v>
      </c>
      <c r="IJ242" s="17">
        <v>9.42</v>
      </c>
      <c r="IK242" s="17">
        <v>9.43</v>
      </c>
      <c r="IL242" s="17">
        <v>9.4700000000000006</v>
      </c>
      <c r="IM242" s="17">
        <v>9.5</v>
      </c>
      <c r="IN242" s="17">
        <v>9.49</v>
      </c>
      <c r="IO242" s="17">
        <v>9.48</v>
      </c>
      <c r="IP242" s="17">
        <v>9.4700000000000006</v>
      </c>
      <c r="IQ242" s="17">
        <v>9.49</v>
      </c>
      <c r="IR242" s="17">
        <v>9.52</v>
      </c>
      <c r="IS242" s="17">
        <v>9.5299999999999994</v>
      </c>
      <c r="IT242" s="17">
        <v>9.5299999999999994</v>
      </c>
      <c r="IU242" s="17">
        <v>9.5299999999999994</v>
      </c>
      <c r="IV242" s="17">
        <v>9.5299999999999994</v>
      </c>
      <c r="IW242" s="17">
        <v>9.5299999999999994</v>
      </c>
      <c r="IX242" s="17">
        <v>9.5500000000000007</v>
      </c>
      <c r="IY242" s="17">
        <v>9.5399999999999991</v>
      </c>
    </row>
    <row r="243" spans="1:259" x14ac:dyDescent="0.15">
      <c r="A243" s="17" t="s">
        <v>674</v>
      </c>
      <c r="B243" s="17" t="s">
        <v>675</v>
      </c>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c r="AA243" s="26"/>
      <c r="AB243" s="17"/>
      <c r="AC243" s="26"/>
      <c r="AD243" s="26"/>
      <c r="AE243" s="17"/>
      <c r="AF243" s="17"/>
      <c r="AG243" s="17"/>
      <c r="AH243" s="17"/>
      <c r="AI243" s="17"/>
      <c r="AJ243" s="17"/>
      <c r="AK243" s="17"/>
      <c r="AL243" s="17"/>
      <c r="AM243" s="17"/>
      <c r="AN243" s="17"/>
      <c r="AO243" s="17"/>
      <c r="AP243" s="17"/>
      <c r="AQ243" s="17"/>
      <c r="AR243" s="17"/>
      <c r="AS243" s="17"/>
      <c r="AT243" s="17"/>
      <c r="AU243" s="17"/>
      <c r="AV243" s="17"/>
      <c r="AW243" s="17"/>
      <c r="AX243" s="17"/>
      <c r="AY243" s="17"/>
      <c r="AZ243" s="17"/>
      <c r="BA243" s="17"/>
      <c r="BB243" s="17"/>
      <c r="BC243" s="17"/>
      <c r="BD243" s="17"/>
      <c r="BE243" s="17"/>
      <c r="BF243" s="17"/>
      <c r="BG243" s="17"/>
      <c r="BH243" s="17"/>
      <c r="BI243" s="17"/>
      <c r="BJ243" s="26"/>
      <c r="BK243" s="17"/>
      <c r="BL243" s="17"/>
      <c r="BM243" s="17"/>
      <c r="BN243" s="17"/>
      <c r="BO243" s="17"/>
      <c r="BP243" s="17"/>
      <c r="BQ243" s="17"/>
      <c r="BR243" s="17"/>
      <c r="BS243" s="17"/>
      <c r="BT243" s="17"/>
      <c r="BU243" s="17"/>
      <c r="BV243" s="17"/>
      <c r="BW243" s="17"/>
      <c r="BX243" s="26"/>
      <c r="BY243" s="26"/>
      <c r="BZ243" s="26"/>
      <c r="CA243" s="26"/>
      <c r="CB243" s="26"/>
      <c r="CC243" s="17"/>
      <c r="CD243" s="17"/>
      <c r="CE243" s="17"/>
      <c r="CF243" s="17"/>
      <c r="CG243" s="17"/>
      <c r="CH243" s="17"/>
      <c r="CI243" s="17"/>
      <c r="CJ243" s="26"/>
      <c r="CK243" s="17"/>
      <c r="CL243" s="17"/>
      <c r="CM243" s="17"/>
      <c r="CN243" s="17"/>
      <c r="CO243" s="17"/>
      <c r="CP243" s="17"/>
      <c r="CQ243" s="17"/>
      <c r="CR243" s="17"/>
      <c r="CS243" s="17"/>
      <c r="CT243" s="17"/>
      <c r="CU243" s="17"/>
      <c r="CV243" s="17"/>
      <c r="CW243" s="17"/>
      <c r="CX243" s="17"/>
      <c r="CY243" s="26"/>
      <c r="CZ243" s="26"/>
      <c r="DA243" s="26"/>
      <c r="DB243" s="17"/>
      <c r="DC243" s="17"/>
      <c r="DD243" s="17"/>
      <c r="DE243" s="17"/>
      <c r="DF243" s="17"/>
      <c r="DG243" s="17"/>
      <c r="DH243" s="26"/>
      <c r="DI243" s="17"/>
      <c r="DJ243" s="17"/>
      <c r="DK243" s="17"/>
      <c r="DL243" s="17"/>
      <c r="DM243" s="17">
        <v>12.89</v>
      </c>
      <c r="DN243" s="17">
        <v>12.89</v>
      </c>
      <c r="DO243" s="17">
        <v>12.89</v>
      </c>
      <c r="DP243" s="17">
        <v>12.9</v>
      </c>
      <c r="DQ243" s="17">
        <v>12.89</v>
      </c>
      <c r="DR243" s="17">
        <v>12.9</v>
      </c>
      <c r="DS243" s="17">
        <v>12.9</v>
      </c>
      <c r="DT243" s="17">
        <v>12.89</v>
      </c>
      <c r="DU243" s="17">
        <v>12.89</v>
      </c>
      <c r="DV243" s="17">
        <v>12.89</v>
      </c>
      <c r="DW243" s="17">
        <v>12.88</v>
      </c>
      <c r="DX243" s="17">
        <v>12.89</v>
      </c>
      <c r="DY243" s="17">
        <v>12.89</v>
      </c>
      <c r="DZ243" s="17">
        <v>12.88</v>
      </c>
      <c r="EA243" s="17">
        <v>12.86</v>
      </c>
      <c r="EB243" s="17">
        <v>12.86</v>
      </c>
      <c r="EC243" s="17">
        <v>12.85</v>
      </c>
      <c r="ED243" s="17">
        <v>12.85</v>
      </c>
      <c r="EE243" s="17">
        <v>12.85</v>
      </c>
      <c r="EF243" s="17">
        <v>12.83</v>
      </c>
      <c r="EG243" s="17">
        <v>12.85</v>
      </c>
      <c r="EH243" s="17">
        <v>12.85</v>
      </c>
      <c r="EI243" s="17">
        <v>12.84</v>
      </c>
      <c r="EJ243" s="17">
        <v>12.86</v>
      </c>
      <c r="EK243" s="17">
        <v>12.84</v>
      </c>
      <c r="EL243" s="17">
        <v>12.83</v>
      </c>
      <c r="EM243" s="17">
        <v>12.83</v>
      </c>
      <c r="EN243" s="17">
        <v>12.83</v>
      </c>
      <c r="EO243" s="17">
        <v>12.83</v>
      </c>
      <c r="EP243" s="17">
        <v>12.83</v>
      </c>
      <c r="EQ243" s="17">
        <v>12.82</v>
      </c>
      <c r="ER243" s="17">
        <v>12.81</v>
      </c>
      <c r="ES243" s="17">
        <v>12.82</v>
      </c>
      <c r="ET243" s="17">
        <v>12.82</v>
      </c>
      <c r="EU243" s="17">
        <v>12.83</v>
      </c>
      <c r="EV243" s="17">
        <v>12.84</v>
      </c>
      <c r="EW243" s="17">
        <v>12.83</v>
      </c>
      <c r="EX243" s="17">
        <v>12.84</v>
      </c>
      <c r="EY243" s="17">
        <v>12.84</v>
      </c>
      <c r="EZ243" s="17">
        <v>12.82</v>
      </c>
      <c r="FA243" s="17">
        <v>12.81</v>
      </c>
      <c r="FB243" s="17">
        <v>12.79</v>
      </c>
      <c r="FC243" s="17">
        <v>12.79</v>
      </c>
      <c r="FD243" s="17">
        <v>12.8</v>
      </c>
      <c r="FE243" s="17">
        <v>12.81</v>
      </c>
      <c r="FF243" s="17">
        <v>12.81</v>
      </c>
      <c r="FG243" s="17">
        <v>12.81</v>
      </c>
      <c r="FH243" s="17">
        <v>12.82</v>
      </c>
      <c r="FI243" s="17">
        <v>12.8</v>
      </c>
      <c r="FJ243" s="17">
        <v>12.84</v>
      </c>
      <c r="FK243" s="17">
        <v>12.86</v>
      </c>
      <c r="FL243" s="17">
        <v>12.88</v>
      </c>
      <c r="FM243" s="17">
        <v>12.89</v>
      </c>
      <c r="FN243" s="17">
        <v>12.89</v>
      </c>
      <c r="FO243" s="17">
        <v>12.9</v>
      </c>
      <c r="FP243" s="17">
        <v>12.9</v>
      </c>
      <c r="FQ243" s="17">
        <v>12.89</v>
      </c>
      <c r="FR243" s="17">
        <v>12.9</v>
      </c>
      <c r="FS243" s="17">
        <v>12.87</v>
      </c>
      <c r="FT243" s="17">
        <v>12.88</v>
      </c>
      <c r="FU243" s="17">
        <v>12.87</v>
      </c>
      <c r="FV243" s="17">
        <v>12.86</v>
      </c>
      <c r="FW243" s="17">
        <v>12.87</v>
      </c>
      <c r="FX243" s="17">
        <v>12.89</v>
      </c>
      <c r="FY243" s="17">
        <v>12.89</v>
      </c>
      <c r="FZ243" s="17">
        <v>12.89</v>
      </c>
      <c r="GA243" s="17">
        <v>12.9</v>
      </c>
      <c r="GB243" s="17">
        <v>12.89</v>
      </c>
      <c r="GC243" s="17">
        <v>12.88</v>
      </c>
      <c r="GD243" s="17">
        <v>12.9</v>
      </c>
      <c r="GE243" s="17">
        <v>12.91</v>
      </c>
      <c r="GF243" s="17">
        <v>12.91</v>
      </c>
      <c r="GG243" s="17">
        <v>12.9</v>
      </c>
      <c r="GH243" s="17">
        <v>12.9</v>
      </c>
      <c r="GI243" s="17">
        <v>12.89</v>
      </c>
      <c r="GJ243" s="17">
        <v>12.88</v>
      </c>
      <c r="GK243" s="17">
        <v>12.87</v>
      </c>
      <c r="GL243" s="17">
        <v>12.87</v>
      </c>
      <c r="GM243" s="17">
        <v>12.89</v>
      </c>
      <c r="GN243" s="17">
        <v>12.9</v>
      </c>
      <c r="GO243" s="17">
        <v>12.9</v>
      </c>
      <c r="GP243" s="17">
        <v>12.9</v>
      </c>
      <c r="GQ243" s="17">
        <v>12.91</v>
      </c>
      <c r="GR243" s="17">
        <v>12.91</v>
      </c>
      <c r="GS243" s="17">
        <v>12.91</v>
      </c>
      <c r="GT243" s="17">
        <v>12.89</v>
      </c>
      <c r="GU243" s="17">
        <v>12.91</v>
      </c>
      <c r="GV243" s="17">
        <v>12.89</v>
      </c>
      <c r="GW243" s="17">
        <v>12.91</v>
      </c>
      <c r="GX243" s="17">
        <v>12.9</v>
      </c>
      <c r="GY243" s="17">
        <v>12.89</v>
      </c>
      <c r="GZ243" s="17">
        <v>12.89</v>
      </c>
      <c r="HA243" s="17">
        <v>12.9</v>
      </c>
      <c r="HB243" s="17">
        <v>12.89</v>
      </c>
      <c r="HC243" s="17">
        <v>12.9</v>
      </c>
      <c r="HD243" s="17">
        <v>12.89</v>
      </c>
      <c r="HE243" s="17">
        <v>12.9</v>
      </c>
      <c r="HF243" s="17">
        <v>12.9</v>
      </c>
      <c r="HG243" s="17">
        <v>12.9</v>
      </c>
      <c r="HH243" s="17">
        <v>12.89</v>
      </c>
      <c r="HI243" s="17">
        <v>12.89</v>
      </c>
      <c r="HJ243" s="17">
        <v>12.88</v>
      </c>
      <c r="HK243" s="17">
        <v>12.88</v>
      </c>
      <c r="HL243" s="17">
        <v>12.88</v>
      </c>
      <c r="HM243" s="17">
        <v>12.89</v>
      </c>
      <c r="HN243" s="17">
        <v>12.87</v>
      </c>
      <c r="HO243" s="17">
        <v>12.84</v>
      </c>
      <c r="HP243" s="17">
        <v>12.85</v>
      </c>
      <c r="HQ243" s="17">
        <v>12.84</v>
      </c>
      <c r="HR243" s="17">
        <v>12.85</v>
      </c>
      <c r="HS243" s="17">
        <v>12.86</v>
      </c>
      <c r="HT243" s="17">
        <v>12.88</v>
      </c>
      <c r="HU243" s="17">
        <v>12.87</v>
      </c>
      <c r="HV243" s="17">
        <v>12.89</v>
      </c>
      <c r="HW243" s="17">
        <v>12.88</v>
      </c>
      <c r="HX243" s="17">
        <v>12.86</v>
      </c>
      <c r="HY243" s="17">
        <v>12.86</v>
      </c>
      <c r="HZ243" s="17">
        <v>12.85</v>
      </c>
      <c r="IA243" s="17">
        <v>12.84</v>
      </c>
      <c r="IB243" s="17">
        <v>12.85</v>
      </c>
      <c r="IC243" s="17">
        <v>12.86</v>
      </c>
      <c r="ID243" s="17">
        <v>12.84</v>
      </c>
      <c r="IE243" s="17">
        <v>12.84</v>
      </c>
      <c r="IF243" s="17">
        <v>12.83</v>
      </c>
      <c r="IG243" s="17">
        <v>12.81</v>
      </c>
      <c r="IH243" s="17">
        <v>12.82</v>
      </c>
      <c r="II243" s="17">
        <v>12.83</v>
      </c>
      <c r="IJ243" s="17">
        <v>12.83</v>
      </c>
      <c r="IK243" s="17">
        <v>12.83</v>
      </c>
      <c r="IL243" s="17">
        <v>12.83</v>
      </c>
      <c r="IM243" s="17">
        <v>12.83</v>
      </c>
      <c r="IN243" s="17">
        <v>12.87</v>
      </c>
      <c r="IO243" s="17">
        <v>12.88</v>
      </c>
      <c r="IP243" s="17">
        <v>12.87</v>
      </c>
      <c r="IQ243" s="17">
        <v>12.88</v>
      </c>
      <c r="IR243" s="17">
        <v>12.87</v>
      </c>
      <c r="IS243" s="17">
        <v>12.87</v>
      </c>
      <c r="IT243" s="17">
        <v>12.87</v>
      </c>
      <c r="IU243" s="17">
        <v>12.87</v>
      </c>
      <c r="IV243" s="17">
        <v>12.88</v>
      </c>
      <c r="IW243" s="17">
        <v>12.86</v>
      </c>
      <c r="IX243" s="17">
        <v>12.89</v>
      </c>
      <c r="IY243" s="17">
        <v>12.88</v>
      </c>
    </row>
    <row r="244" spans="1:259" x14ac:dyDescent="0.15">
      <c r="A244" s="17" t="s">
        <v>736</v>
      </c>
      <c r="B244" s="17" t="s">
        <v>737</v>
      </c>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c r="AA244" s="26"/>
      <c r="AB244" s="17"/>
      <c r="AC244" s="26"/>
      <c r="AD244" s="26"/>
      <c r="AE244" s="17"/>
      <c r="AF244" s="17"/>
      <c r="AG244" s="17"/>
      <c r="AH244" s="17"/>
      <c r="AI244" s="17"/>
      <c r="AJ244" s="17"/>
      <c r="AK244" s="17"/>
      <c r="AL244" s="17"/>
      <c r="AM244" s="17"/>
      <c r="AN244" s="17"/>
      <c r="AO244" s="17"/>
      <c r="AP244" s="17"/>
      <c r="AQ244" s="17"/>
      <c r="AR244" s="17"/>
      <c r="AS244" s="17"/>
      <c r="AT244" s="17"/>
      <c r="AU244" s="17"/>
      <c r="AV244" s="17"/>
      <c r="AW244" s="17"/>
      <c r="AX244" s="17"/>
      <c r="AY244" s="17"/>
      <c r="AZ244" s="17"/>
      <c r="BA244" s="17"/>
      <c r="BB244" s="17"/>
      <c r="BC244" s="17"/>
      <c r="BD244" s="17"/>
      <c r="BE244" s="17"/>
      <c r="BF244" s="17"/>
      <c r="BG244" s="17"/>
      <c r="BH244" s="17"/>
      <c r="BI244" s="17"/>
      <c r="BJ244" s="26"/>
      <c r="BK244" s="17"/>
      <c r="BL244" s="17"/>
      <c r="BM244" s="17"/>
      <c r="BN244" s="17"/>
      <c r="BO244" s="17"/>
      <c r="BP244" s="17"/>
      <c r="BQ244" s="17"/>
      <c r="BR244" s="17"/>
      <c r="BS244" s="17"/>
      <c r="BT244" s="17"/>
      <c r="BU244" s="17"/>
      <c r="BV244" s="17"/>
      <c r="BW244" s="17"/>
      <c r="BX244" s="26"/>
      <c r="BY244" s="26"/>
      <c r="BZ244" s="26"/>
      <c r="CA244" s="26"/>
      <c r="CB244" s="26"/>
      <c r="CC244" s="17"/>
      <c r="CD244" s="17"/>
      <c r="CE244" s="17"/>
      <c r="CF244" s="17"/>
      <c r="CG244" s="17"/>
      <c r="CH244" s="17"/>
      <c r="CI244" s="17"/>
      <c r="CJ244" s="26"/>
      <c r="CK244" s="17"/>
      <c r="CL244" s="17"/>
      <c r="CM244" s="17"/>
      <c r="CN244" s="17"/>
      <c r="CO244" s="17"/>
      <c r="CP244" s="17"/>
      <c r="CQ244" s="17"/>
      <c r="CR244" s="17"/>
      <c r="CS244" s="17"/>
      <c r="CT244" s="17"/>
      <c r="CU244" s="17"/>
      <c r="CV244" s="17"/>
      <c r="CW244" s="17"/>
      <c r="CX244" s="17"/>
      <c r="CY244" s="26"/>
      <c r="CZ244" s="26"/>
      <c r="DA244" s="26"/>
      <c r="DB244" s="17"/>
      <c r="DC244" s="17"/>
      <c r="DD244" s="17"/>
      <c r="DE244" s="17"/>
      <c r="DF244" s="17"/>
      <c r="DG244" s="17"/>
      <c r="DH244" s="26"/>
      <c r="DI244" s="17"/>
      <c r="DJ244" s="17"/>
      <c r="DK244" s="17"/>
      <c r="DL244" s="17"/>
      <c r="DM244" s="17">
        <v>8.6199999999999992</v>
      </c>
      <c r="DN244" s="17">
        <v>8.6300000000000008</v>
      </c>
      <c r="DO244" s="17">
        <v>8.6199999999999992</v>
      </c>
      <c r="DP244" s="17">
        <v>8.6199999999999992</v>
      </c>
      <c r="DQ244" s="17">
        <v>8.6199999999999992</v>
      </c>
      <c r="DR244" s="17">
        <v>8.6300000000000008</v>
      </c>
      <c r="DS244" s="17">
        <v>8.64</v>
      </c>
      <c r="DT244" s="17">
        <v>8.6199999999999992</v>
      </c>
      <c r="DU244" s="17">
        <v>8.6199999999999992</v>
      </c>
      <c r="DV244" s="17">
        <v>8.61</v>
      </c>
      <c r="DW244" s="17">
        <v>8.61</v>
      </c>
      <c r="DX244" s="17">
        <v>8.61</v>
      </c>
      <c r="DY244" s="17">
        <v>8.61</v>
      </c>
      <c r="DZ244" s="17">
        <v>8.6</v>
      </c>
      <c r="EA244" s="17">
        <v>8.57</v>
      </c>
      <c r="EB244" s="17">
        <v>8.56</v>
      </c>
      <c r="EC244" s="17">
        <v>8.57</v>
      </c>
      <c r="ED244" s="17">
        <v>8.57</v>
      </c>
      <c r="EE244" s="17">
        <v>8.57</v>
      </c>
      <c r="EF244" s="17">
        <v>8.5500000000000007</v>
      </c>
      <c r="EG244" s="17">
        <v>8.56</v>
      </c>
      <c r="EH244" s="17">
        <v>8.56</v>
      </c>
      <c r="EI244" s="17">
        <v>8.58</v>
      </c>
      <c r="EJ244" s="17">
        <v>8.56</v>
      </c>
      <c r="EK244" s="17">
        <v>8.57</v>
      </c>
      <c r="EL244" s="17">
        <v>8.57</v>
      </c>
      <c r="EM244" s="17">
        <v>8.57</v>
      </c>
      <c r="EN244" s="17">
        <v>8.56</v>
      </c>
      <c r="EO244" s="17">
        <v>8.56</v>
      </c>
      <c r="EP244" s="17">
        <v>8.57</v>
      </c>
      <c r="EQ244" s="17">
        <v>8.56</v>
      </c>
      <c r="ER244" s="17">
        <v>8.56</v>
      </c>
      <c r="ES244" s="17">
        <v>8.5500000000000007</v>
      </c>
      <c r="ET244" s="17">
        <v>8.5500000000000007</v>
      </c>
      <c r="EU244" s="17">
        <v>8.56</v>
      </c>
      <c r="EV244" s="17">
        <v>8.5500000000000007</v>
      </c>
      <c r="EW244" s="17">
        <v>8.5500000000000007</v>
      </c>
      <c r="EX244" s="17">
        <v>8.57</v>
      </c>
      <c r="EY244" s="17">
        <v>8.56</v>
      </c>
      <c r="EZ244" s="17">
        <v>8.57</v>
      </c>
      <c r="FA244" s="17">
        <v>8.6</v>
      </c>
      <c r="FB244" s="17">
        <v>8.6</v>
      </c>
      <c r="FC244" s="17">
        <v>8.61</v>
      </c>
      <c r="FD244" s="17">
        <v>8.59</v>
      </c>
      <c r="FE244" s="17">
        <v>8.58</v>
      </c>
      <c r="FF244" s="17">
        <v>8.58</v>
      </c>
      <c r="FG244" s="17">
        <v>8.58</v>
      </c>
      <c r="FH244" s="17">
        <v>8.6</v>
      </c>
      <c r="FI244" s="17">
        <v>8.59</v>
      </c>
      <c r="FJ244" s="17">
        <v>8.6300000000000008</v>
      </c>
      <c r="FK244" s="17">
        <v>8.64</v>
      </c>
      <c r="FL244" s="17">
        <v>8.6199999999999992</v>
      </c>
      <c r="FM244" s="17">
        <v>8.61</v>
      </c>
      <c r="FN244" s="17">
        <v>8.61</v>
      </c>
      <c r="FO244" s="17">
        <v>8.61</v>
      </c>
      <c r="FP244" s="17">
        <v>8.6199999999999992</v>
      </c>
      <c r="FQ244" s="17">
        <v>8.61</v>
      </c>
      <c r="FR244" s="17">
        <v>8.59</v>
      </c>
      <c r="FS244" s="17">
        <v>8.6</v>
      </c>
      <c r="FT244" s="17">
        <v>8.59</v>
      </c>
      <c r="FU244" s="17">
        <v>8.6</v>
      </c>
      <c r="FV244" s="17">
        <v>8.59</v>
      </c>
      <c r="FW244" s="17">
        <v>8.6</v>
      </c>
      <c r="FX244" s="17">
        <v>8.6</v>
      </c>
      <c r="FY244" s="17">
        <v>8.6</v>
      </c>
      <c r="FZ244" s="17">
        <v>8.6199999999999992</v>
      </c>
      <c r="GA244" s="17">
        <v>8.6199999999999992</v>
      </c>
      <c r="GB244" s="17">
        <v>8.6199999999999992</v>
      </c>
      <c r="GC244" s="17">
        <v>8.6</v>
      </c>
      <c r="GD244" s="17">
        <v>8.6</v>
      </c>
      <c r="GE244" s="17">
        <v>8.58</v>
      </c>
      <c r="GF244" s="17">
        <v>8.59</v>
      </c>
      <c r="GG244" s="17">
        <v>8.58</v>
      </c>
      <c r="GH244" s="17">
        <v>8.57</v>
      </c>
      <c r="GI244" s="17">
        <v>8.58</v>
      </c>
      <c r="GJ244" s="17">
        <v>8.58</v>
      </c>
      <c r="GK244" s="17">
        <v>8.57</v>
      </c>
      <c r="GL244" s="17">
        <v>8.56</v>
      </c>
      <c r="GM244" s="17">
        <v>8.5500000000000007</v>
      </c>
      <c r="GN244" s="17">
        <v>8.5500000000000007</v>
      </c>
      <c r="GO244" s="17">
        <v>8.5500000000000007</v>
      </c>
      <c r="GP244" s="17">
        <v>8.57</v>
      </c>
      <c r="GQ244" s="17">
        <v>8.57</v>
      </c>
      <c r="GR244" s="17">
        <v>8.61</v>
      </c>
      <c r="GS244" s="17">
        <v>8.6300000000000008</v>
      </c>
      <c r="GT244" s="17">
        <v>8.61</v>
      </c>
      <c r="GU244" s="17">
        <v>8.61</v>
      </c>
      <c r="GV244" s="17">
        <v>8.58</v>
      </c>
      <c r="GW244" s="17">
        <v>8.59</v>
      </c>
      <c r="GX244" s="17">
        <v>8.58</v>
      </c>
      <c r="GY244" s="17">
        <v>8.58</v>
      </c>
      <c r="GZ244" s="17">
        <v>8.57</v>
      </c>
      <c r="HA244" s="17">
        <v>8.59</v>
      </c>
      <c r="HB244" s="17">
        <v>8.6</v>
      </c>
      <c r="HC244" s="17">
        <v>8.6</v>
      </c>
      <c r="HD244" s="17">
        <v>8.58</v>
      </c>
      <c r="HE244" s="17">
        <v>8.58</v>
      </c>
      <c r="HF244" s="17">
        <v>8.59</v>
      </c>
      <c r="HG244" s="17">
        <v>8.57</v>
      </c>
      <c r="HH244" s="17">
        <v>8.56</v>
      </c>
      <c r="HI244" s="17">
        <v>8.5500000000000007</v>
      </c>
      <c r="HJ244" s="17">
        <v>8.5399999999999991</v>
      </c>
      <c r="HK244" s="17">
        <v>8.5399999999999991</v>
      </c>
      <c r="HL244" s="17">
        <v>8.5299999999999994</v>
      </c>
      <c r="HM244" s="17">
        <v>8.5299999999999994</v>
      </c>
      <c r="HN244" s="17">
        <v>8.5399999999999991</v>
      </c>
      <c r="HO244" s="17">
        <v>8.5299999999999994</v>
      </c>
      <c r="HP244" s="17">
        <v>8.52</v>
      </c>
      <c r="HQ244" s="17">
        <v>8.5299999999999994</v>
      </c>
      <c r="HR244" s="17">
        <v>8.5399999999999991</v>
      </c>
      <c r="HS244" s="17">
        <v>8.56</v>
      </c>
      <c r="HT244" s="17">
        <v>8.5500000000000007</v>
      </c>
      <c r="HU244" s="17">
        <v>8.5399999999999991</v>
      </c>
      <c r="HV244" s="17">
        <v>8.5399999999999991</v>
      </c>
      <c r="HW244" s="17">
        <v>8.5399999999999991</v>
      </c>
      <c r="HX244" s="17">
        <v>8.5399999999999991</v>
      </c>
      <c r="HY244" s="17">
        <v>8.5299999999999994</v>
      </c>
      <c r="HZ244" s="17">
        <v>8.5299999999999994</v>
      </c>
      <c r="IA244" s="17">
        <v>8.5299999999999994</v>
      </c>
      <c r="IB244" s="17">
        <v>8.56</v>
      </c>
      <c r="IC244" s="17">
        <v>8.57</v>
      </c>
      <c r="ID244" s="17">
        <v>8.59</v>
      </c>
      <c r="IE244" s="17">
        <v>8.58</v>
      </c>
      <c r="IF244" s="17">
        <v>8.56</v>
      </c>
      <c r="IG244" s="17">
        <v>8.57</v>
      </c>
      <c r="IH244" s="17">
        <v>8.57</v>
      </c>
      <c r="II244" s="17">
        <v>8.57</v>
      </c>
      <c r="IJ244" s="17">
        <v>8.56</v>
      </c>
      <c r="IK244" s="17">
        <v>8.56</v>
      </c>
      <c r="IL244" s="17">
        <v>8.57</v>
      </c>
      <c r="IM244" s="17">
        <v>8.5399999999999991</v>
      </c>
      <c r="IN244" s="17">
        <v>8.5500000000000007</v>
      </c>
      <c r="IO244" s="17">
        <v>8.5399999999999991</v>
      </c>
      <c r="IP244" s="17">
        <v>8.56</v>
      </c>
      <c r="IQ244" s="17">
        <v>8.58</v>
      </c>
      <c r="IR244" s="17">
        <v>8.57</v>
      </c>
      <c r="IS244" s="17">
        <v>8.58</v>
      </c>
      <c r="IT244" s="17">
        <v>8.58</v>
      </c>
      <c r="IU244" s="17">
        <v>8.61</v>
      </c>
      <c r="IV244" s="17">
        <v>8.59</v>
      </c>
      <c r="IW244" s="17">
        <v>8.61</v>
      </c>
      <c r="IX244" s="17">
        <v>8.61</v>
      </c>
      <c r="IY244" s="17">
        <v>8.6</v>
      </c>
    </row>
    <row r="245" spans="1:259" x14ac:dyDescent="0.15">
      <c r="A245" s="17" t="s">
        <v>756</v>
      </c>
      <c r="B245" s="17" t="s">
        <v>757</v>
      </c>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c r="AA245" s="26"/>
      <c r="AB245" s="17"/>
      <c r="AC245" s="26"/>
      <c r="AD245" s="26"/>
      <c r="AE245" s="17"/>
      <c r="AF245" s="17"/>
      <c r="AG245" s="17"/>
      <c r="AH245" s="17"/>
      <c r="AI245" s="17"/>
      <c r="AJ245" s="17"/>
      <c r="AK245" s="17"/>
      <c r="AL245" s="17"/>
      <c r="AM245" s="17"/>
      <c r="AN245" s="17"/>
      <c r="AO245" s="17"/>
      <c r="AP245" s="17"/>
      <c r="AQ245" s="17"/>
      <c r="AR245" s="17"/>
      <c r="AS245" s="17"/>
      <c r="AT245" s="17"/>
      <c r="AU245" s="17"/>
      <c r="AV245" s="17"/>
      <c r="AW245" s="17"/>
      <c r="AX245" s="17"/>
      <c r="AY245" s="17"/>
      <c r="AZ245" s="17"/>
      <c r="BA245" s="17"/>
      <c r="BB245" s="17"/>
      <c r="BC245" s="17"/>
      <c r="BD245" s="17"/>
      <c r="BE245" s="17"/>
      <c r="BF245" s="17"/>
      <c r="BG245" s="17"/>
      <c r="BH245" s="17"/>
      <c r="BI245" s="17"/>
      <c r="BJ245" s="26"/>
      <c r="BK245" s="17"/>
      <c r="BL245" s="17"/>
      <c r="BM245" s="17"/>
      <c r="BN245" s="17"/>
      <c r="BO245" s="17"/>
      <c r="BP245" s="17"/>
      <c r="BQ245" s="17"/>
      <c r="BR245" s="17"/>
      <c r="BS245" s="17"/>
      <c r="BT245" s="17"/>
      <c r="BU245" s="17"/>
      <c r="BV245" s="17"/>
      <c r="BW245" s="17"/>
      <c r="BX245" s="26"/>
      <c r="BY245" s="26"/>
      <c r="BZ245" s="26"/>
      <c r="CA245" s="26"/>
      <c r="CB245" s="26"/>
      <c r="CC245" s="17"/>
      <c r="CD245" s="17"/>
      <c r="CE245" s="17"/>
      <c r="CF245" s="17"/>
      <c r="CG245" s="17"/>
      <c r="CH245" s="17"/>
      <c r="CI245" s="17"/>
      <c r="CJ245" s="26"/>
      <c r="CK245" s="17"/>
      <c r="CL245" s="17"/>
      <c r="CM245" s="17"/>
      <c r="CN245" s="17"/>
      <c r="CO245" s="17"/>
      <c r="CP245" s="17"/>
      <c r="CQ245" s="17"/>
      <c r="CR245" s="17"/>
      <c r="CS245" s="17"/>
      <c r="CT245" s="17"/>
      <c r="CU245" s="17"/>
      <c r="CV245" s="17"/>
      <c r="CW245" s="17"/>
      <c r="CX245" s="17"/>
      <c r="CY245" s="26"/>
      <c r="CZ245" s="26"/>
      <c r="DA245" s="26"/>
      <c r="DB245" s="17"/>
      <c r="DC245" s="17"/>
      <c r="DD245" s="17"/>
      <c r="DE245" s="17"/>
      <c r="DF245" s="17"/>
      <c r="DG245" s="17"/>
      <c r="DH245" s="26"/>
      <c r="DI245" s="17"/>
      <c r="DJ245" s="17"/>
      <c r="DK245" s="17"/>
      <c r="DL245" s="17"/>
      <c r="DM245" s="17">
        <v>7.59</v>
      </c>
      <c r="DN245" s="17">
        <v>7.6</v>
      </c>
      <c r="DO245" s="17">
        <v>7.59</v>
      </c>
      <c r="DP245" s="17">
        <v>7.6</v>
      </c>
      <c r="DQ245" s="17">
        <v>7.6</v>
      </c>
      <c r="DR245" s="17">
        <v>7.59</v>
      </c>
      <c r="DS245" s="17">
        <v>7.6</v>
      </c>
      <c r="DT245" s="17">
        <v>7.6</v>
      </c>
      <c r="DU245" s="17">
        <v>7.6</v>
      </c>
      <c r="DV245" s="17">
        <v>7.6</v>
      </c>
      <c r="DW245" s="17">
        <v>7.6</v>
      </c>
      <c r="DX245" s="17">
        <v>7.61</v>
      </c>
      <c r="DY245" s="17">
        <v>7.6</v>
      </c>
      <c r="DZ245" s="17">
        <v>7.59</v>
      </c>
      <c r="EA245" s="17">
        <v>7.59</v>
      </c>
      <c r="EB245" s="17">
        <v>7.59</v>
      </c>
      <c r="EC245" s="17">
        <v>7.59</v>
      </c>
      <c r="ED245" s="17">
        <v>7.59</v>
      </c>
      <c r="EE245" s="17">
        <v>7.58</v>
      </c>
      <c r="EF245" s="17">
        <v>7.58</v>
      </c>
      <c r="EG245" s="17">
        <v>7.58</v>
      </c>
      <c r="EH245" s="17">
        <v>7.58</v>
      </c>
      <c r="EI245" s="17">
        <v>7.58</v>
      </c>
      <c r="EJ245" s="17">
        <v>7.57</v>
      </c>
      <c r="EK245" s="17">
        <v>7.56</v>
      </c>
      <c r="EL245" s="17">
        <v>7.58</v>
      </c>
      <c r="EM245" s="17">
        <v>7.57</v>
      </c>
      <c r="EN245" s="17">
        <v>7.56</v>
      </c>
      <c r="EO245" s="17">
        <v>7.55</v>
      </c>
      <c r="EP245" s="17">
        <v>7.55</v>
      </c>
      <c r="EQ245" s="17">
        <v>7.56</v>
      </c>
      <c r="ER245" s="17">
        <v>7.54</v>
      </c>
      <c r="ES245" s="17">
        <v>7.56</v>
      </c>
      <c r="ET245" s="17">
        <v>7.55</v>
      </c>
      <c r="EU245" s="17">
        <v>7.56</v>
      </c>
      <c r="EV245" s="17">
        <v>7.56</v>
      </c>
      <c r="EW245" s="17">
        <v>7.55</v>
      </c>
      <c r="EX245" s="17">
        <v>7.54</v>
      </c>
      <c r="EY245" s="17">
        <v>7.56</v>
      </c>
      <c r="EZ245" s="17">
        <v>7.56</v>
      </c>
      <c r="FA245" s="17">
        <v>7.55</v>
      </c>
      <c r="FB245" s="17">
        <v>7.54</v>
      </c>
      <c r="FC245" s="17">
        <v>7.54</v>
      </c>
      <c r="FD245" s="17">
        <v>7.53</v>
      </c>
      <c r="FE245" s="17">
        <v>7.54</v>
      </c>
      <c r="FF245" s="17">
        <v>7.54</v>
      </c>
      <c r="FG245" s="17">
        <v>7.53</v>
      </c>
      <c r="FH245" s="17">
        <v>7.54</v>
      </c>
      <c r="FI245" s="17">
        <v>7.54</v>
      </c>
      <c r="FJ245" s="17">
        <v>7.54</v>
      </c>
      <c r="FK245" s="17">
        <v>7.54</v>
      </c>
      <c r="FL245" s="17">
        <v>7.55</v>
      </c>
      <c r="FM245" s="17">
        <v>7.55</v>
      </c>
      <c r="FN245" s="17">
        <v>7.55</v>
      </c>
      <c r="FO245" s="17">
        <v>7.55</v>
      </c>
      <c r="FP245" s="17">
        <v>7.55</v>
      </c>
      <c r="FQ245" s="17">
        <v>7.55</v>
      </c>
      <c r="FR245" s="17">
        <v>7.55</v>
      </c>
      <c r="FS245" s="17">
        <v>7.55</v>
      </c>
      <c r="FT245" s="17">
        <v>7.55</v>
      </c>
      <c r="FU245" s="17">
        <v>7.55</v>
      </c>
      <c r="FV245" s="17">
        <v>7.56</v>
      </c>
      <c r="FW245" s="17">
        <v>7.57</v>
      </c>
      <c r="FX245" s="17">
        <v>7.57</v>
      </c>
      <c r="FY245" s="17">
        <v>7.57</v>
      </c>
      <c r="FZ245" s="17">
        <v>7.6</v>
      </c>
      <c r="GA245" s="17">
        <v>7.6</v>
      </c>
      <c r="GB245" s="17">
        <v>7.59</v>
      </c>
      <c r="GC245" s="17">
        <v>7.59</v>
      </c>
      <c r="GD245" s="17">
        <v>7.59</v>
      </c>
      <c r="GE245" s="17">
        <v>7.6</v>
      </c>
      <c r="GF245" s="17">
        <v>7.59</v>
      </c>
      <c r="GG245" s="17">
        <v>7.59</v>
      </c>
      <c r="GH245" s="17">
        <v>7.58</v>
      </c>
      <c r="GI245" s="17">
        <v>7.58</v>
      </c>
      <c r="GJ245" s="17">
        <v>7.58</v>
      </c>
      <c r="GK245" s="17">
        <v>7.58</v>
      </c>
      <c r="GL245" s="17">
        <v>7.58</v>
      </c>
      <c r="GM245" s="17">
        <v>7.57</v>
      </c>
      <c r="GN245" s="17">
        <v>7.57</v>
      </c>
      <c r="GO245" s="17">
        <v>7.57</v>
      </c>
      <c r="GP245" s="17">
        <v>7.58</v>
      </c>
      <c r="GQ245" s="17">
        <v>7.59</v>
      </c>
      <c r="GR245" s="17">
        <v>7.59</v>
      </c>
      <c r="GS245" s="17">
        <v>7.59</v>
      </c>
      <c r="GT245" s="17">
        <v>7.58</v>
      </c>
      <c r="GU245" s="17">
        <v>7.59</v>
      </c>
      <c r="GV245" s="17">
        <v>7.59</v>
      </c>
      <c r="GW245" s="17">
        <v>7.59</v>
      </c>
      <c r="GX245" s="17">
        <v>7.59</v>
      </c>
      <c r="GY245" s="17">
        <v>7.59</v>
      </c>
      <c r="GZ245" s="17">
        <v>7.62</v>
      </c>
      <c r="HA245" s="17">
        <v>7.62</v>
      </c>
      <c r="HB245" s="17">
        <v>7.61</v>
      </c>
      <c r="HC245" s="17">
        <v>7.62</v>
      </c>
      <c r="HD245" s="17">
        <v>7.62</v>
      </c>
      <c r="HE245" s="17">
        <v>7.62</v>
      </c>
      <c r="HF245" s="17">
        <v>7.61</v>
      </c>
      <c r="HG245" s="17">
        <v>7.61</v>
      </c>
      <c r="HH245" s="17">
        <v>7.61</v>
      </c>
      <c r="HI245" s="17">
        <v>7.6</v>
      </c>
      <c r="HJ245" s="17">
        <v>7.6</v>
      </c>
      <c r="HK245" s="17">
        <v>7.58</v>
      </c>
      <c r="HL245" s="17">
        <v>7.58</v>
      </c>
      <c r="HM245" s="17">
        <v>7.57</v>
      </c>
      <c r="HN245" s="17">
        <v>7.58</v>
      </c>
      <c r="HO245" s="17">
        <v>7.59</v>
      </c>
      <c r="HP245" s="17">
        <v>7.6</v>
      </c>
      <c r="HQ245" s="17">
        <v>7.59</v>
      </c>
      <c r="HR245" s="17">
        <v>7.59</v>
      </c>
      <c r="HS245" s="17">
        <v>7.59</v>
      </c>
      <c r="HT245" s="17">
        <v>7.58</v>
      </c>
      <c r="HU245" s="17">
        <v>7.59</v>
      </c>
      <c r="HV245" s="17">
        <v>7.58</v>
      </c>
      <c r="HW245" s="17">
        <v>7.6</v>
      </c>
      <c r="HX245" s="17">
        <v>7.6</v>
      </c>
      <c r="HY245" s="17">
        <v>7.59</v>
      </c>
      <c r="HZ245" s="17">
        <v>7.6</v>
      </c>
      <c r="IA245" s="17">
        <v>7.59</v>
      </c>
      <c r="IB245" s="17">
        <v>7.59</v>
      </c>
      <c r="IC245" s="17">
        <v>7.59</v>
      </c>
      <c r="ID245" s="17">
        <v>7.59</v>
      </c>
      <c r="IE245" s="17">
        <v>7.6</v>
      </c>
      <c r="IF245" s="17">
        <v>7.59</v>
      </c>
      <c r="IG245" s="17">
        <v>7.58</v>
      </c>
      <c r="IH245" s="17">
        <v>7.57</v>
      </c>
      <c r="II245" s="17">
        <v>7.57</v>
      </c>
      <c r="IJ245" s="17">
        <v>7.58</v>
      </c>
      <c r="IK245" s="17">
        <v>7.57</v>
      </c>
      <c r="IL245" s="17">
        <v>7.57</v>
      </c>
      <c r="IM245" s="17">
        <v>7.57</v>
      </c>
      <c r="IN245" s="17">
        <v>7.57</v>
      </c>
      <c r="IO245" s="17">
        <v>7.56</v>
      </c>
      <c r="IP245" s="17">
        <v>7.57</v>
      </c>
      <c r="IQ245" s="17">
        <v>7.57</v>
      </c>
      <c r="IR245" s="17">
        <v>7.57</v>
      </c>
      <c r="IS245" s="17">
        <v>7.57</v>
      </c>
      <c r="IT245" s="17">
        <v>7.56</v>
      </c>
      <c r="IU245" s="17">
        <v>7.57</v>
      </c>
      <c r="IV245" s="17">
        <v>7.58</v>
      </c>
      <c r="IW245" s="17">
        <v>7.58</v>
      </c>
      <c r="IX245" s="17">
        <v>7.57</v>
      </c>
      <c r="IY245" s="17">
        <v>7.57</v>
      </c>
    </row>
    <row r="246" spans="1:259" x14ac:dyDescent="0.15">
      <c r="A246" s="17" t="s">
        <v>469</v>
      </c>
      <c r="B246" s="17" t="s">
        <v>470</v>
      </c>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c r="AA246" s="26"/>
      <c r="AB246" s="17"/>
      <c r="AC246" s="26"/>
      <c r="AD246" s="26"/>
      <c r="AE246" s="17"/>
      <c r="AF246" s="17"/>
      <c r="AG246" s="17"/>
      <c r="AH246" s="17"/>
      <c r="AI246" s="17"/>
      <c r="AJ246" s="17"/>
      <c r="AK246" s="17"/>
      <c r="AL246" s="17"/>
      <c r="AM246" s="17"/>
      <c r="AN246" s="17"/>
      <c r="AO246" s="17"/>
      <c r="AP246" s="17"/>
      <c r="AQ246" s="17"/>
      <c r="AR246" s="17"/>
      <c r="AS246" s="17"/>
      <c r="AT246" s="17"/>
      <c r="AU246" s="17"/>
      <c r="AV246" s="17"/>
      <c r="AW246" s="17"/>
      <c r="AX246" s="17"/>
      <c r="AY246" s="17"/>
      <c r="AZ246" s="17"/>
      <c r="BA246" s="17"/>
      <c r="BB246" s="17"/>
      <c r="BC246" s="17"/>
      <c r="BD246" s="17"/>
      <c r="BE246" s="17"/>
      <c r="BF246" s="17"/>
      <c r="BG246" s="17"/>
      <c r="BH246" s="17"/>
      <c r="BI246" s="17"/>
      <c r="BJ246" s="26"/>
      <c r="BK246" s="17"/>
      <c r="BL246" s="17"/>
      <c r="BM246" s="17"/>
      <c r="BN246" s="17"/>
      <c r="BO246" s="17"/>
      <c r="BP246" s="17"/>
      <c r="BQ246" s="17"/>
      <c r="BR246" s="17"/>
      <c r="BS246" s="17"/>
      <c r="BT246" s="17"/>
      <c r="BU246" s="17"/>
      <c r="BV246" s="17"/>
      <c r="BW246" s="17"/>
      <c r="BX246" s="26"/>
      <c r="BY246" s="26"/>
      <c r="BZ246" s="26"/>
      <c r="CA246" s="26"/>
      <c r="CB246" s="26"/>
      <c r="CC246" s="17"/>
      <c r="CD246" s="17"/>
      <c r="CE246" s="17"/>
      <c r="CF246" s="17"/>
      <c r="CG246" s="17"/>
      <c r="CH246" s="17"/>
      <c r="CI246" s="17"/>
      <c r="CJ246" s="26"/>
      <c r="CK246" s="17"/>
      <c r="CL246" s="17"/>
      <c r="CM246" s="17"/>
      <c r="CN246" s="17"/>
      <c r="CO246" s="17"/>
      <c r="CP246" s="17"/>
      <c r="CQ246" s="17"/>
      <c r="CR246" s="17"/>
      <c r="CS246" s="17"/>
      <c r="CT246" s="17"/>
      <c r="CU246" s="17"/>
      <c r="CV246" s="17"/>
      <c r="CW246" s="17"/>
      <c r="CX246" s="17"/>
      <c r="CY246" s="26"/>
      <c r="CZ246" s="26"/>
      <c r="DA246" s="26"/>
      <c r="DB246" s="17"/>
      <c r="DC246" s="17"/>
      <c r="DD246" s="17"/>
      <c r="DE246" s="17"/>
      <c r="DF246" s="17"/>
      <c r="DG246" s="17"/>
      <c r="DH246" s="26"/>
      <c r="DI246" s="17"/>
      <c r="DJ246" s="17"/>
      <c r="DK246" s="17"/>
      <c r="DL246" s="17"/>
      <c r="DM246" s="17">
        <v>9.09</v>
      </c>
      <c r="DN246" s="17">
        <v>9.1</v>
      </c>
      <c r="DO246" s="17">
        <v>9.1</v>
      </c>
      <c r="DP246" s="17">
        <v>9.1</v>
      </c>
      <c r="DQ246" s="17">
        <v>9.11</v>
      </c>
      <c r="DR246" s="17">
        <v>9.11</v>
      </c>
      <c r="DS246" s="17">
        <v>9.1</v>
      </c>
      <c r="DT246" s="17">
        <v>9.09</v>
      </c>
      <c r="DU246" s="17">
        <v>9.11</v>
      </c>
      <c r="DV246" s="17">
        <v>9.1</v>
      </c>
      <c r="DW246" s="17">
        <v>9.1</v>
      </c>
      <c r="DX246" s="17">
        <v>9.1</v>
      </c>
      <c r="DY246" s="17">
        <v>9.1</v>
      </c>
      <c r="DZ246" s="17">
        <v>9.08</v>
      </c>
      <c r="EA246" s="17">
        <v>9.1</v>
      </c>
      <c r="EB246" s="17">
        <v>9.08</v>
      </c>
      <c r="EC246" s="17">
        <v>9.08</v>
      </c>
      <c r="ED246" s="17">
        <v>9.07</v>
      </c>
      <c r="EE246" s="17">
        <v>9.0399999999999991</v>
      </c>
      <c r="EF246" s="17">
        <v>9.0500000000000007</v>
      </c>
      <c r="EG246" s="17">
        <v>9.06</v>
      </c>
      <c r="EH246" s="17">
        <v>9.0500000000000007</v>
      </c>
      <c r="EI246" s="17">
        <v>9.07</v>
      </c>
      <c r="EJ246" s="17">
        <v>9.06</v>
      </c>
      <c r="EK246" s="17">
        <v>9.06</v>
      </c>
      <c r="EL246" s="17">
        <v>9.0500000000000007</v>
      </c>
      <c r="EM246" s="17">
        <v>9.06</v>
      </c>
      <c r="EN246" s="17">
        <v>9.06</v>
      </c>
      <c r="EO246" s="17">
        <v>9.0399999999999991</v>
      </c>
      <c r="EP246" s="17">
        <v>9.0399999999999991</v>
      </c>
      <c r="EQ246" s="17">
        <v>9.0399999999999991</v>
      </c>
      <c r="ER246" s="17">
        <v>9.0500000000000007</v>
      </c>
      <c r="ES246" s="17">
        <v>9.0399999999999991</v>
      </c>
      <c r="ET246" s="17">
        <v>9.0399999999999991</v>
      </c>
      <c r="EU246" s="17">
        <v>9.0500000000000007</v>
      </c>
      <c r="EV246" s="17">
        <v>9.06</v>
      </c>
      <c r="EW246" s="17">
        <v>9.07</v>
      </c>
      <c r="EX246" s="17">
        <v>9.07</v>
      </c>
      <c r="EY246" s="17">
        <v>9.07</v>
      </c>
      <c r="EZ246" s="17">
        <v>9.0500000000000007</v>
      </c>
      <c r="FA246" s="17">
        <v>9.0399999999999991</v>
      </c>
      <c r="FB246" s="17">
        <v>9.02</v>
      </c>
      <c r="FC246" s="17">
        <v>9.02</v>
      </c>
      <c r="FD246" s="17">
        <v>9.0299999999999994</v>
      </c>
      <c r="FE246" s="17">
        <v>9.02</v>
      </c>
      <c r="FF246" s="17">
        <v>9.02</v>
      </c>
      <c r="FG246" s="17">
        <v>9.02</v>
      </c>
      <c r="FH246" s="17">
        <v>9.01</v>
      </c>
      <c r="FI246" s="17">
        <v>9.01</v>
      </c>
      <c r="FJ246" s="17">
        <v>9.02</v>
      </c>
      <c r="FK246" s="17">
        <v>9.0299999999999994</v>
      </c>
      <c r="FL246" s="17">
        <v>9.0299999999999994</v>
      </c>
      <c r="FM246" s="17">
        <v>9.02</v>
      </c>
      <c r="FN246" s="17">
        <v>9.02</v>
      </c>
      <c r="FO246" s="17">
        <v>9.01</v>
      </c>
      <c r="FP246" s="17">
        <v>9.02</v>
      </c>
      <c r="FQ246" s="17">
        <v>9.02</v>
      </c>
      <c r="FR246" s="17">
        <v>9.0299999999999994</v>
      </c>
      <c r="FS246" s="17">
        <v>9.0299999999999994</v>
      </c>
      <c r="FT246" s="17">
        <v>9.0399999999999991</v>
      </c>
      <c r="FU246" s="17">
        <v>9.0500000000000007</v>
      </c>
      <c r="FV246" s="17">
        <v>9.0500000000000007</v>
      </c>
      <c r="FW246" s="17">
        <v>9.0500000000000007</v>
      </c>
      <c r="FX246" s="17">
        <v>9.06</v>
      </c>
      <c r="FY246" s="17">
        <v>9.0500000000000007</v>
      </c>
      <c r="FZ246" s="17">
        <v>9.06</v>
      </c>
      <c r="GA246" s="17">
        <v>9.0399999999999991</v>
      </c>
      <c r="GB246" s="17">
        <v>9.0500000000000007</v>
      </c>
      <c r="GC246" s="17">
        <v>9.0500000000000007</v>
      </c>
      <c r="GD246" s="17">
        <v>9.0399999999999991</v>
      </c>
      <c r="GE246" s="17">
        <v>9.0399999999999991</v>
      </c>
      <c r="GF246" s="17">
        <v>9.0399999999999991</v>
      </c>
      <c r="GG246" s="17">
        <v>9.0399999999999991</v>
      </c>
      <c r="GH246" s="17">
        <v>9.0399999999999991</v>
      </c>
      <c r="GI246" s="17">
        <v>9.0299999999999994</v>
      </c>
      <c r="GJ246" s="17">
        <v>9.02</v>
      </c>
      <c r="GK246" s="17">
        <v>9.01</v>
      </c>
      <c r="GL246" s="17">
        <v>9.02</v>
      </c>
      <c r="GM246" s="17">
        <v>9.0299999999999994</v>
      </c>
      <c r="GN246" s="17">
        <v>9.0399999999999991</v>
      </c>
      <c r="GO246" s="17">
        <v>9.0399999999999991</v>
      </c>
      <c r="GP246" s="17">
        <v>9.0299999999999994</v>
      </c>
      <c r="GQ246" s="17">
        <v>9.0299999999999994</v>
      </c>
      <c r="GR246" s="17">
        <v>9.02</v>
      </c>
      <c r="GS246" s="17">
        <v>9.02</v>
      </c>
      <c r="GT246" s="17">
        <v>9.0399999999999991</v>
      </c>
      <c r="GU246" s="17">
        <v>9.02</v>
      </c>
      <c r="GV246" s="17">
        <v>9.02</v>
      </c>
      <c r="GW246" s="17">
        <v>9.0299999999999994</v>
      </c>
      <c r="GX246" s="17">
        <v>9.0399999999999991</v>
      </c>
      <c r="GY246" s="17">
        <v>9.0299999999999994</v>
      </c>
      <c r="GZ246" s="17">
        <v>9.0299999999999994</v>
      </c>
      <c r="HA246" s="17">
        <v>9.02</v>
      </c>
      <c r="HB246" s="17">
        <v>9.0399999999999991</v>
      </c>
      <c r="HC246" s="17">
        <v>9.0399999999999991</v>
      </c>
      <c r="HD246" s="17">
        <v>9.0399999999999991</v>
      </c>
      <c r="HE246" s="17">
        <v>9.0500000000000007</v>
      </c>
      <c r="HF246" s="17">
        <v>9.0500000000000007</v>
      </c>
      <c r="HG246" s="17">
        <v>9.06</v>
      </c>
      <c r="HH246" s="17">
        <v>9.0500000000000007</v>
      </c>
      <c r="HI246" s="17">
        <v>9.0399999999999991</v>
      </c>
      <c r="HJ246" s="17">
        <v>9.0500000000000007</v>
      </c>
      <c r="HK246" s="17">
        <v>9.0399999999999991</v>
      </c>
      <c r="HL246" s="17">
        <v>9.0500000000000007</v>
      </c>
      <c r="HM246" s="17">
        <v>9.0500000000000007</v>
      </c>
      <c r="HN246" s="17">
        <v>9.0399999999999991</v>
      </c>
      <c r="HO246" s="17">
        <v>9.0500000000000007</v>
      </c>
      <c r="HP246" s="17">
        <v>9.0399999999999991</v>
      </c>
      <c r="HQ246" s="17">
        <v>9.0500000000000007</v>
      </c>
      <c r="HR246" s="17">
        <v>9.07</v>
      </c>
      <c r="HS246" s="17">
        <v>9.08</v>
      </c>
      <c r="HT246" s="17">
        <v>9.09</v>
      </c>
      <c r="HU246" s="17">
        <v>9.09</v>
      </c>
      <c r="HV246" s="17">
        <v>9.08</v>
      </c>
      <c r="HW246" s="17">
        <v>9.09</v>
      </c>
      <c r="HX246" s="17">
        <v>9.08</v>
      </c>
      <c r="HY246" s="17">
        <v>9.07</v>
      </c>
      <c r="HZ246" s="17">
        <v>9.07</v>
      </c>
      <c r="IA246" s="17">
        <v>9.07</v>
      </c>
      <c r="IB246" s="17">
        <v>9.07</v>
      </c>
      <c r="IC246" s="17">
        <v>9.07</v>
      </c>
      <c r="ID246" s="17">
        <v>9.07</v>
      </c>
      <c r="IE246" s="17">
        <v>9.08</v>
      </c>
      <c r="IF246" s="17">
        <v>9.06</v>
      </c>
      <c r="IG246" s="17">
        <v>9.07</v>
      </c>
      <c r="IH246" s="17">
        <v>9.07</v>
      </c>
      <c r="II246" s="17">
        <v>9.08</v>
      </c>
      <c r="IJ246" s="17">
        <v>9.08</v>
      </c>
      <c r="IK246" s="17">
        <v>9.08</v>
      </c>
      <c r="IL246" s="17">
        <v>9.08</v>
      </c>
      <c r="IM246" s="17">
        <v>9.08</v>
      </c>
      <c r="IN246" s="17">
        <v>9.07</v>
      </c>
      <c r="IO246" s="17">
        <v>9.06</v>
      </c>
      <c r="IP246" s="17">
        <v>9.08</v>
      </c>
      <c r="IQ246" s="17">
        <v>9.07</v>
      </c>
      <c r="IR246" s="17">
        <v>9.08</v>
      </c>
      <c r="IS246" s="17">
        <v>9.08</v>
      </c>
      <c r="IT246" s="17">
        <v>9.07</v>
      </c>
      <c r="IU246" s="17">
        <v>9.08</v>
      </c>
      <c r="IV246" s="17">
        <v>9.08</v>
      </c>
      <c r="IW246" s="17">
        <v>9.09</v>
      </c>
      <c r="IX246" s="17">
        <v>9.09</v>
      </c>
      <c r="IY246" s="17">
        <v>9.09</v>
      </c>
    </row>
    <row r="247" spans="1:259" x14ac:dyDescent="0.15">
      <c r="A247" s="17" t="s">
        <v>4665</v>
      </c>
      <c r="B247" s="17" t="s">
        <v>4755</v>
      </c>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c r="AA247" s="26"/>
      <c r="AB247" s="17"/>
      <c r="AC247" s="26"/>
      <c r="AD247" s="26"/>
      <c r="AE247" s="17"/>
      <c r="AF247" s="17"/>
      <c r="AG247" s="17"/>
      <c r="AH247" s="17"/>
      <c r="AI247" s="17"/>
      <c r="AJ247" s="17"/>
      <c r="AK247" s="17"/>
      <c r="AL247" s="17"/>
      <c r="AM247" s="17"/>
      <c r="AN247" s="17"/>
      <c r="AO247" s="17"/>
      <c r="AP247" s="17"/>
      <c r="AQ247" s="17"/>
      <c r="AR247" s="17"/>
      <c r="AS247" s="17"/>
      <c r="AT247" s="17"/>
      <c r="AU247" s="17"/>
      <c r="AV247" s="17"/>
      <c r="AW247" s="17"/>
      <c r="AX247" s="17"/>
      <c r="AY247" s="17"/>
      <c r="AZ247" s="17"/>
      <c r="BA247" s="17"/>
      <c r="BB247" s="17"/>
      <c r="BC247" s="17"/>
      <c r="BD247" s="17"/>
      <c r="BE247" s="17"/>
      <c r="BF247" s="17"/>
      <c r="BG247" s="17"/>
      <c r="BH247" s="17"/>
      <c r="BI247" s="17"/>
      <c r="BJ247" s="26"/>
      <c r="BK247" s="17"/>
      <c r="BL247" s="17"/>
      <c r="BM247" s="17"/>
      <c r="BN247" s="17"/>
      <c r="BO247" s="17"/>
      <c r="BP247" s="17"/>
      <c r="BQ247" s="17"/>
      <c r="BR247" s="17"/>
      <c r="BS247" s="17"/>
      <c r="BT247" s="17"/>
      <c r="BU247" s="17"/>
      <c r="BV247" s="17"/>
      <c r="BW247" s="17"/>
      <c r="BX247" s="26"/>
      <c r="BY247" s="26"/>
      <c r="BZ247" s="26"/>
      <c r="CA247" s="26"/>
      <c r="CB247" s="26"/>
      <c r="CC247" s="17"/>
      <c r="CD247" s="17"/>
      <c r="CE247" s="17"/>
      <c r="CF247" s="17"/>
      <c r="CG247" s="17"/>
      <c r="CH247" s="17"/>
      <c r="CI247" s="17"/>
      <c r="CJ247" s="26"/>
      <c r="CK247" s="17"/>
      <c r="CL247" s="17"/>
      <c r="CM247" s="17"/>
      <c r="CN247" s="17"/>
      <c r="CO247" s="17"/>
      <c r="CP247" s="17"/>
      <c r="CQ247" s="17"/>
      <c r="CR247" s="17"/>
      <c r="CS247" s="17"/>
      <c r="CT247" s="17"/>
      <c r="CU247" s="17"/>
      <c r="CV247" s="17"/>
      <c r="CW247" s="17"/>
      <c r="CX247" s="17"/>
      <c r="CY247" s="26"/>
      <c r="CZ247" s="26"/>
      <c r="DA247" s="26"/>
      <c r="DB247" s="17"/>
      <c r="DC247" s="17"/>
      <c r="DD247" s="17"/>
      <c r="DE247" s="17"/>
      <c r="DF247" s="17"/>
      <c r="DG247" s="17"/>
      <c r="DH247" s="26"/>
      <c r="DI247" s="17"/>
      <c r="DJ247" s="17"/>
      <c r="DK247" s="17"/>
      <c r="DL247" s="17"/>
      <c r="DM247" s="17">
        <v>22.72</v>
      </c>
      <c r="DN247" s="17">
        <v>22.73</v>
      </c>
      <c r="DO247" s="17">
        <v>22.76</v>
      </c>
      <c r="DP247" s="17">
        <v>22.75</v>
      </c>
      <c r="DQ247" s="17">
        <v>22.75</v>
      </c>
      <c r="DR247" s="17">
        <v>22.75</v>
      </c>
      <c r="DS247" s="17">
        <v>22.76</v>
      </c>
      <c r="DT247" s="17">
        <v>22.76</v>
      </c>
      <c r="DU247" s="17">
        <v>22.76</v>
      </c>
      <c r="DV247" s="17">
        <v>22.74</v>
      </c>
      <c r="DW247" s="17">
        <v>22.75</v>
      </c>
      <c r="DX247" s="17">
        <v>22.74</v>
      </c>
      <c r="DY247" s="17">
        <v>22.73</v>
      </c>
      <c r="DZ247" s="17">
        <v>22.73</v>
      </c>
      <c r="EA247" s="17">
        <v>22.72</v>
      </c>
      <c r="EB247" s="17">
        <v>22.71</v>
      </c>
      <c r="EC247" s="17">
        <v>22.7</v>
      </c>
      <c r="ED247" s="17">
        <v>22.7</v>
      </c>
      <c r="EE247" s="17">
        <v>22.7</v>
      </c>
      <c r="EF247" s="17">
        <v>22.7</v>
      </c>
      <c r="EG247" s="17">
        <v>22.71</v>
      </c>
      <c r="EH247" s="17">
        <v>22.71</v>
      </c>
      <c r="EI247" s="17">
        <v>22.68</v>
      </c>
      <c r="EJ247" s="17">
        <v>22.67</v>
      </c>
      <c r="EK247" s="17">
        <v>22.71</v>
      </c>
      <c r="EL247" s="17">
        <v>22.67</v>
      </c>
      <c r="EM247" s="17">
        <v>22.67</v>
      </c>
      <c r="EN247" s="17">
        <v>22.67</v>
      </c>
      <c r="EO247" s="17">
        <v>22.69</v>
      </c>
      <c r="EP247" s="17">
        <v>22.68</v>
      </c>
      <c r="EQ247" s="17">
        <v>22.67</v>
      </c>
      <c r="ER247" s="17">
        <v>22.7</v>
      </c>
      <c r="ES247" s="17">
        <v>22.68</v>
      </c>
      <c r="ET247" s="17">
        <v>22.7</v>
      </c>
      <c r="EU247" s="17">
        <v>22.7</v>
      </c>
      <c r="EV247" s="17">
        <v>22.71</v>
      </c>
      <c r="EW247" s="17">
        <v>22.69</v>
      </c>
      <c r="EX247" s="17">
        <v>22.7</v>
      </c>
      <c r="EY247" s="17">
        <v>22.69</v>
      </c>
      <c r="EZ247" s="17">
        <v>22.69</v>
      </c>
      <c r="FA247" s="17">
        <v>22.68</v>
      </c>
      <c r="FB247" s="17">
        <v>22.68</v>
      </c>
      <c r="FC247" s="17">
        <v>22.67</v>
      </c>
      <c r="FD247" s="17">
        <v>22.67</v>
      </c>
      <c r="FE247" s="17">
        <v>22.68</v>
      </c>
      <c r="FF247" s="17">
        <v>22.68</v>
      </c>
      <c r="FG247" s="17">
        <v>22.68</v>
      </c>
      <c r="FH247" s="17">
        <v>22.67</v>
      </c>
      <c r="FI247" s="17">
        <v>22.67</v>
      </c>
      <c r="FJ247" s="17">
        <v>22.67</v>
      </c>
      <c r="FK247" s="17">
        <v>22.68</v>
      </c>
      <c r="FL247" s="17">
        <v>22.69</v>
      </c>
      <c r="FM247" s="17">
        <v>22.69</v>
      </c>
      <c r="FN247" s="17">
        <v>22.68</v>
      </c>
      <c r="FO247" s="17">
        <v>22.69</v>
      </c>
      <c r="FP247" s="17">
        <v>22.7</v>
      </c>
      <c r="FQ247" s="17">
        <v>22.71</v>
      </c>
      <c r="FR247" s="17">
        <v>22.73</v>
      </c>
      <c r="FS247" s="17">
        <v>22.71</v>
      </c>
      <c r="FT247" s="17">
        <v>22.7</v>
      </c>
      <c r="FU247" s="17">
        <v>22.7</v>
      </c>
      <c r="FV247" s="17">
        <v>22.68</v>
      </c>
      <c r="FW247" s="17">
        <v>22.69</v>
      </c>
      <c r="FX247" s="17">
        <v>22.67</v>
      </c>
      <c r="FY247" s="17">
        <v>22.67</v>
      </c>
      <c r="FZ247" s="17">
        <v>22.7</v>
      </c>
      <c r="GA247" s="17">
        <v>22.7</v>
      </c>
      <c r="GB247" s="17">
        <v>22.73</v>
      </c>
      <c r="GC247" s="17">
        <v>22.74</v>
      </c>
      <c r="GD247" s="17">
        <v>22.76</v>
      </c>
      <c r="GE247" s="17">
        <v>22.75</v>
      </c>
      <c r="GF247" s="17">
        <v>22.73</v>
      </c>
      <c r="GG247" s="17">
        <v>22.73</v>
      </c>
      <c r="GH247" s="17">
        <v>22.72</v>
      </c>
      <c r="GI247" s="17">
        <v>22.7</v>
      </c>
      <c r="GJ247" s="17">
        <v>22.67</v>
      </c>
      <c r="GK247" s="17">
        <v>22.66</v>
      </c>
      <c r="GL247" s="17">
        <v>22.66</v>
      </c>
      <c r="GM247" s="17">
        <v>22.67</v>
      </c>
      <c r="GN247" s="17">
        <v>22.69</v>
      </c>
      <c r="GO247" s="17">
        <v>22.68</v>
      </c>
      <c r="GP247" s="17">
        <v>22.67</v>
      </c>
      <c r="GQ247" s="17">
        <v>22.66</v>
      </c>
      <c r="GR247" s="17">
        <v>22.67</v>
      </c>
      <c r="GS247" s="17">
        <v>22.66</v>
      </c>
      <c r="GT247" s="17">
        <v>22.67</v>
      </c>
      <c r="GU247" s="17">
        <v>22.68</v>
      </c>
      <c r="GV247" s="17">
        <v>22.67</v>
      </c>
      <c r="GW247" s="17">
        <v>22.67</v>
      </c>
      <c r="GX247" s="17">
        <v>22.67</v>
      </c>
      <c r="GY247" s="17">
        <v>22.69</v>
      </c>
      <c r="GZ247" s="17">
        <v>22.71</v>
      </c>
      <c r="HA247" s="17">
        <v>22.71</v>
      </c>
      <c r="HB247" s="17">
        <v>22.71</v>
      </c>
      <c r="HC247" s="17">
        <v>22.71</v>
      </c>
      <c r="HD247" s="17">
        <v>22.72</v>
      </c>
      <c r="HE247" s="17">
        <v>22.72</v>
      </c>
      <c r="HF247" s="17">
        <v>22.73</v>
      </c>
      <c r="HG247" s="17">
        <v>22.73</v>
      </c>
      <c r="HH247" s="17">
        <v>22.7</v>
      </c>
      <c r="HI247" s="17">
        <v>22.68</v>
      </c>
      <c r="HJ247" s="17">
        <v>22.68</v>
      </c>
      <c r="HK247" s="17">
        <v>22.69</v>
      </c>
      <c r="HL247" s="17">
        <v>22.7</v>
      </c>
      <c r="HM247" s="17">
        <v>22.69</v>
      </c>
      <c r="HN247" s="17">
        <v>22.67</v>
      </c>
      <c r="HO247" s="17">
        <v>22.68</v>
      </c>
      <c r="HP247" s="17">
        <v>22.67</v>
      </c>
      <c r="HQ247" s="17">
        <v>22.66</v>
      </c>
      <c r="HR247" s="17">
        <v>22.66</v>
      </c>
      <c r="HS247" s="17">
        <v>22.67</v>
      </c>
      <c r="HT247" s="17">
        <v>22.67</v>
      </c>
      <c r="HU247" s="17">
        <v>22.66</v>
      </c>
      <c r="HV247" s="17">
        <v>22.66</v>
      </c>
      <c r="HW247" s="17">
        <v>22.66</v>
      </c>
      <c r="HX247" s="17">
        <v>22.64</v>
      </c>
      <c r="HY247" s="17">
        <v>22.65</v>
      </c>
      <c r="HZ247" s="17">
        <v>22.63</v>
      </c>
      <c r="IA247" s="17">
        <v>22.63</v>
      </c>
      <c r="IB247" s="17">
        <v>22.64</v>
      </c>
      <c r="IC247" s="17">
        <v>22.63</v>
      </c>
      <c r="ID247" s="17">
        <v>22.65</v>
      </c>
      <c r="IE247" s="17">
        <v>22.66</v>
      </c>
      <c r="IF247" s="17">
        <v>22.65</v>
      </c>
      <c r="IG247" s="17">
        <v>22.65</v>
      </c>
      <c r="IH247" s="17">
        <v>22.64</v>
      </c>
      <c r="II247" s="17">
        <v>22.64</v>
      </c>
      <c r="IJ247" s="17">
        <v>22.64</v>
      </c>
      <c r="IK247" s="17">
        <v>22.63</v>
      </c>
      <c r="IL247" s="17">
        <v>22.63</v>
      </c>
      <c r="IM247" s="17">
        <v>22.63</v>
      </c>
      <c r="IN247" s="17">
        <v>22.64</v>
      </c>
      <c r="IO247" s="17">
        <v>22.64</v>
      </c>
      <c r="IP247" s="17">
        <v>22.66</v>
      </c>
      <c r="IQ247" s="17">
        <v>22.67</v>
      </c>
      <c r="IR247" s="17">
        <v>22.68</v>
      </c>
      <c r="IS247" s="17">
        <v>22.67</v>
      </c>
      <c r="IT247" s="17">
        <v>22.68</v>
      </c>
      <c r="IU247" s="17">
        <v>22.68</v>
      </c>
      <c r="IV247" s="17">
        <v>22.68</v>
      </c>
      <c r="IW247" s="17">
        <v>22.71</v>
      </c>
      <c r="IX247" s="17">
        <v>22.73</v>
      </c>
      <c r="IY247" s="17">
        <v>22.72</v>
      </c>
    </row>
    <row r="248" spans="1:259" x14ac:dyDescent="0.15">
      <c r="A248" s="17" t="s">
        <v>666</v>
      </c>
      <c r="B248" s="17" t="s">
        <v>667</v>
      </c>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c r="AA248" s="26"/>
      <c r="AB248" s="17"/>
      <c r="AC248" s="26"/>
      <c r="AD248" s="26"/>
      <c r="AE248" s="17"/>
      <c r="AF248" s="17"/>
      <c r="AG248" s="17"/>
      <c r="AH248" s="17"/>
      <c r="AI248" s="17"/>
      <c r="AJ248" s="17"/>
      <c r="AK248" s="17"/>
      <c r="AL248" s="17"/>
      <c r="AM248" s="17"/>
      <c r="AN248" s="17"/>
      <c r="AO248" s="17"/>
      <c r="AP248" s="17"/>
      <c r="AQ248" s="17"/>
      <c r="AR248" s="17"/>
      <c r="AS248" s="17"/>
      <c r="AT248" s="17"/>
      <c r="AU248" s="17"/>
      <c r="AV248" s="17"/>
      <c r="AW248" s="17"/>
      <c r="AX248" s="17"/>
      <c r="AY248" s="17"/>
      <c r="AZ248" s="17"/>
      <c r="BA248" s="17"/>
      <c r="BB248" s="17"/>
      <c r="BC248" s="17"/>
      <c r="BD248" s="17"/>
      <c r="BE248" s="17"/>
      <c r="BF248" s="17"/>
      <c r="BG248" s="17"/>
      <c r="BH248" s="17"/>
      <c r="BI248" s="17"/>
      <c r="BJ248" s="26"/>
      <c r="BK248" s="17"/>
      <c r="BL248" s="17"/>
      <c r="BM248" s="17"/>
      <c r="BN248" s="17"/>
      <c r="BO248" s="17"/>
      <c r="BP248" s="17"/>
      <c r="BQ248" s="17"/>
      <c r="BR248" s="17"/>
      <c r="BS248" s="17"/>
      <c r="BT248" s="17"/>
      <c r="BU248" s="17"/>
      <c r="BV248" s="17"/>
      <c r="BW248" s="17"/>
      <c r="BX248" s="26"/>
      <c r="BY248" s="26"/>
      <c r="BZ248" s="26"/>
      <c r="CA248" s="26"/>
      <c r="CB248" s="26"/>
      <c r="CC248" s="17"/>
      <c r="CD248" s="17"/>
      <c r="CE248" s="17"/>
      <c r="CF248" s="17"/>
      <c r="CG248" s="17"/>
      <c r="CH248" s="17"/>
      <c r="CI248" s="17"/>
      <c r="CJ248" s="26"/>
      <c r="CK248" s="17"/>
      <c r="CL248" s="17"/>
      <c r="CM248" s="17"/>
      <c r="CN248" s="17"/>
      <c r="CO248" s="17"/>
      <c r="CP248" s="17"/>
      <c r="CQ248" s="17"/>
      <c r="CR248" s="17"/>
      <c r="CS248" s="17"/>
      <c r="CT248" s="17"/>
      <c r="CU248" s="17"/>
      <c r="CV248" s="17"/>
      <c r="CW248" s="17"/>
      <c r="CX248" s="17"/>
      <c r="CY248" s="26"/>
      <c r="CZ248" s="26"/>
      <c r="DA248" s="26"/>
      <c r="DB248" s="17"/>
      <c r="DC248" s="17"/>
      <c r="DD248" s="17"/>
      <c r="DE248" s="17"/>
      <c r="DF248" s="17"/>
      <c r="DG248" s="17"/>
      <c r="DH248" s="26"/>
      <c r="DI248" s="17"/>
      <c r="DJ248" s="17"/>
      <c r="DK248" s="17"/>
      <c r="DL248" s="17"/>
      <c r="DM248" s="17">
        <v>16.899999999999999</v>
      </c>
      <c r="DN248" s="17">
        <v>17.079999999999998</v>
      </c>
      <c r="DO248" s="17">
        <v>16.96</v>
      </c>
      <c r="DP248" s="17">
        <v>17</v>
      </c>
      <c r="DQ248" s="17">
        <v>17.02</v>
      </c>
      <c r="DR248" s="17">
        <v>16.989999999999998</v>
      </c>
      <c r="DS248" s="17">
        <v>17.04</v>
      </c>
      <c r="DT248" s="17">
        <v>17.149999999999999</v>
      </c>
      <c r="DU248" s="17">
        <v>17.100000000000001</v>
      </c>
      <c r="DV248" s="17">
        <v>17.100000000000001</v>
      </c>
      <c r="DW248" s="17">
        <v>17.13</v>
      </c>
      <c r="DX248" s="17">
        <v>17.05</v>
      </c>
      <c r="DY248" s="17">
        <v>16.989999999999998</v>
      </c>
      <c r="DZ248" s="17">
        <v>17.010000000000002</v>
      </c>
      <c r="EA248" s="17">
        <v>17.010000000000002</v>
      </c>
      <c r="EB248" s="17">
        <v>17</v>
      </c>
      <c r="EC248" s="17">
        <v>16.96</v>
      </c>
      <c r="ED248" s="17">
        <v>16.940000000000001</v>
      </c>
      <c r="EE248" s="17">
        <v>16.98</v>
      </c>
      <c r="EF248" s="17">
        <v>17</v>
      </c>
      <c r="EG248" s="17">
        <v>16.98</v>
      </c>
      <c r="EH248" s="17">
        <v>16.97</v>
      </c>
      <c r="EI248" s="17">
        <v>16.98</v>
      </c>
      <c r="EJ248" s="17">
        <v>17.02</v>
      </c>
      <c r="EK248" s="17">
        <v>16.96</v>
      </c>
      <c r="EL248" s="17">
        <v>17.010000000000002</v>
      </c>
      <c r="EM248" s="17">
        <v>17.010000000000002</v>
      </c>
      <c r="EN248" s="17">
        <v>16.98</v>
      </c>
      <c r="EO248" s="17">
        <v>16.98</v>
      </c>
      <c r="EP248" s="17">
        <v>16.97</v>
      </c>
      <c r="EQ248" s="17">
        <v>16.97</v>
      </c>
      <c r="ER248" s="17">
        <v>17.010000000000002</v>
      </c>
      <c r="ES248" s="17">
        <v>16.97</v>
      </c>
      <c r="ET248" s="17">
        <v>16.98</v>
      </c>
      <c r="EU248" s="17">
        <v>16.95</v>
      </c>
      <c r="EV248" s="17">
        <v>16.93</v>
      </c>
      <c r="EW248" s="17">
        <v>16.920000000000002</v>
      </c>
      <c r="EX248" s="17">
        <v>16.96</v>
      </c>
      <c r="EY248" s="17">
        <v>16.98</v>
      </c>
      <c r="EZ248" s="17">
        <v>16.98</v>
      </c>
      <c r="FA248" s="17">
        <v>17.02</v>
      </c>
      <c r="FB248" s="17">
        <v>17.05</v>
      </c>
      <c r="FC248" s="17">
        <v>17.02</v>
      </c>
      <c r="FD248" s="17">
        <v>17.05</v>
      </c>
      <c r="FE248" s="17">
        <v>17.13</v>
      </c>
      <c r="FF248" s="17">
        <v>17.23</v>
      </c>
      <c r="FG248" s="17">
        <v>17.329999999999998</v>
      </c>
      <c r="FH248" s="17">
        <v>17.2</v>
      </c>
      <c r="FI248" s="17">
        <v>17.25</v>
      </c>
      <c r="FJ248" s="17">
        <v>17.23</v>
      </c>
      <c r="FK248" s="17">
        <v>17.3</v>
      </c>
      <c r="FL248" s="17">
        <v>17.399999999999999</v>
      </c>
      <c r="FM248" s="17">
        <v>17.36</v>
      </c>
      <c r="FN248" s="17">
        <v>17.32</v>
      </c>
      <c r="FO248" s="17">
        <v>17.27</v>
      </c>
      <c r="FP248" s="17">
        <v>17.3</v>
      </c>
      <c r="FQ248" s="17">
        <v>17.28</v>
      </c>
      <c r="FR248" s="17">
        <v>17.29</v>
      </c>
      <c r="FS248" s="17">
        <v>17.3</v>
      </c>
      <c r="FT248" s="17">
        <v>17.28</v>
      </c>
      <c r="FU248" s="17">
        <v>17.2</v>
      </c>
      <c r="FV248" s="17">
        <v>17.22</v>
      </c>
      <c r="FW248" s="17">
        <v>17.25</v>
      </c>
      <c r="FX248" s="17">
        <v>17.25</v>
      </c>
      <c r="FY248" s="17">
        <v>17.239999999999998</v>
      </c>
      <c r="FZ248" s="17">
        <v>17.260000000000002</v>
      </c>
      <c r="GA248" s="17">
        <v>17.260000000000002</v>
      </c>
      <c r="GB248" s="17">
        <v>17.21</v>
      </c>
      <c r="GC248" s="17">
        <v>17.170000000000002</v>
      </c>
      <c r="GD248" s="17">
        <v>17.13</v>
      </c>
      <c r="GE248" s="17">
        <v>17.11</v>
      </c>
      <c r="GF248" s="17">
        <v>17.04</v>
      </c>
      <c r="GG248" s="17">
        <v>17.09</v>
      </c>
      <c r="GH248" s="17">
        <v>17.059999999999999</v>
      </c>
      <c r="GI248" s="17">
        <v>17</v>
      </c>
      <c r="GJ248" s="17">
        <v>17.010000000000002</v>
      </c>
      <c r="GK248" s="17">
        <v>17.03</v>
      </c>
      <c r="GL248" s="17">
        <v>17.02</v>
      </c>
      <c r="GM248" s="17">
        <v>16.97</v>
      </c>
      <c r="GN248" s="17">
        <v>16.920000000000002</v>
      </c>
      <c r="GO248" s="17">
        <v>16.96</v>
      </c>
      <c r="GP248" s="17">
        <v>17.03</v>
      </c>
      <c r="GQ248" s="17">
        <v>17.13</v>
      </c>
      <c r="GR248" s="17">
        <v>17.059999999999999</v>
      </c>
      <c r="GS248" s="17">
        <v>17.059999999999999</v>
      </c>
      <c r="GT248" s="17">
        <v>17.05</v>
      </c>
      <c r="GU248" s="17">
        <v>17.05</v>
      </c>
      <c r="GV248" s="17">
        <v>17</v>
      </c>
      <c r="GW248" s="17">
        <v>16.989999999999998</v>
      </c>
      <c r="GX248" s="17">
        <v>16.940000000000001</v>
      </c>
      <c r="GY248" s="17">
        <v>16.95</v>
      </c>
      <c r="GZ248" s="17">
        <v>16.98</v>
      </c>
      <c r="HA248" s="17">
        <v>16.989999999999998</v>
      </c>
      <c r="HB248" s="17">
        <v>16.97</v>
      </c>
      <c r="HC248" s="17">
        <v>17.03</v>
      </c>
      <c r="HD248" s="17">
        <v>16.97</v>
      </c>
      <c r="HE248" s="17">
        <v>16.989999999999998</v>
      </c>
      <c r="HF248" s="17">
        <v>16.98</v>
      </c>
      <c r="HG248" s="17">
        <v>16.98</v>
      </c>
      <c r="HH248" s="17">
        <v>16.97</v>
      </c>
      <c r="HI248" s="17">
        <v>16.95</v>
      </c>
      <c r="HJ248" s="17">
        <v>16.96</v>
      </c>
      <c r="HK248" s="17">
        <v>16.93</v>
      </c>
      <c r="HL248" s="17">
        <v>16.89</v>
      </c>
      <c r="HM248" s="17">
        <v>16.87</v>
      </c>
      <c r="HN248" s="17">
        <v>17</v>
      </c>
      <c r="HO248" s="17">
        <v>17.100000000000001</v>
      </c>
      <c r="HP248" s="17">
        <v>17.100000000000001</v>
      </c>
      <c r="HQ248" s="17">
        <v>17.05</v>
      </c>
      <c r="HR248" s="17">
        <v>17.11</v>
      </c>
      <c r="HS248" s="17">
        <v>17.39</v>
      </c>
      <c r="HT248" s="17">
        <v>17.350000000000001</v>
      </c>
      <c r="HU248" s="17">
        <v>17.3</v>
      </c>
      <c r="HV248" s="17">
        <v>17.22</v>
      </c>
      <c r="HW248" s="17">
        <v>17.22</v>
      </c>
      <c r="HX248" s="17">
        <v>17.21</v>
      </c>
      <c r="HY248" s="17">
        <v>17.13</v>
      </c>
      <c r="HZ248" s="17">
        <v>17.079999999999998</v>
      </c>
      <c r="IA248" s="17">
        <v>17.12</v>
      </c>
      <c r="IB248" s="17">
        <v>17.190000000000001</v>
      </c>
      <c r="IC248" s="17">
        <v>17.2</v>
      </c>
      <c r="ID248" s="17">
        <v>17.18</v>
      </c>
      <c r="IE248" s="17">
        <v>17.100000000000001</v>
      </c>
      <c r="IF248" s="17">
        <v>17.100000000000001</v>
      </c>
      <c r="IG248" s="17">
        <v>17.11</v>
      </c>
      <c r="IH248" s="17">
        <v>17.100000000000001</v>
      </c>
      <c r="II248" s="17">
        <v>17.010000000000002</v>
      </c>
      <c r="IJ248" s="17">
        <v>17.05</v>
      </c>
      <c r="IK248" s="17">
        <v>17.04</v>
      </c>
      <c r="IL248" s="17">
        <v>17.05</v>
      </c>
      <c r="IM248" s="17">
        <v>17.05</v>
      </c>
      <c r="IN248" s="17">
        <v>17.05</v>
      </c>
      <c r="IO248" s="17">
        <v>17.04</v>
      </c>
      <c r="IP248" s="17">
        <v>17.05</v>
      </c>
      <c r="IQ248" s="17">
        <v>17.03</v>
      </c>
      <c r="IR248" s="17">
        <v>16.97</v>
      </c>
      <c r="IS248" s="17">
        <v>16.93</v>
      </c>
      <c r="IT248" s="17">
        <v>16.95</v>
      </c>
      <c r="IU248" s="17">
        <v>16.98</v>
      </c>
      <c r="IV248" s="17">
        <v>16.989999999999998</v>
      </c>
      <c r="IW248" s="17">
        <v>17.010000000000002</v>
      </c>
      <c r="IX248" s="17">
        <v>17.03</v>
      </c>
      <c r="IY248" s="17">
        <v>17.010000000000002</v>
      </c>
    </row>
    <row r="249" spans="1:259" x14ac:dyDescent="0.15">
      <c r="A249" s="17" t="s">
        <v>3378</v>
      </c>
      <c r="B249" s="17" t="s">
        <v>3379</v>
      </c>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c r="AA249" s="26"/>
      <c r="AB249" s="17"/>
      <c r="AC249" s="26"/>
      <c r="AD249" s="26"/>
      <c r="AE249" s="17"/>
      <c r="AF249" s="17"/>
      <c r="AG249" s="17"/>
      <c r="AH249" s="17"/>
      <c r="AI249" s="17"/>
      <c r="AJ249" s="17"/>
      <c r="AK249" s="17"/>
      <c r="AL249" s="17"/>
      <c r="AM249" s="17"/>
      <c r="AN249" s="17"/>
      <c r="AO249" s="17"/>
      <c r="AP249" s="17"/>
      <c r="AQ249" s="17"/>
      <c r="AR249" s="17"/>
      <c r="AS249" s="17"/>
      <c r="AT249" s="17"/>
      <c r="AU249" s="17"/>
      <c r="AV249" s="17"/>
      <c r="AW249" s="17"/>
      <c r="AX249" s="17"/>
      <c r="AY249" s="17"/>
      <c r="AZ249" s="17"/>
      <c r="BA249" s="17"/>
      <c r="BB249" s="17"/>
      <c r="BC249" s="17"/>
      <c r="BD249" s="17"/>
      <c r="BE249" s="17"/>
      <c r="BF249" s="17"/>
      <c r="BG249" s="17"/>
      <c r="BH249" s="17"/>
      <c r="BI249" s="17"/>
      <c r="BJ249" s="26"/>
      <c r="BK249" s="17"/>
      <c r="BL249" s="17"/>
      <c r="BM249" s="17"/>
      <c r="BN249" s="17"/>
      <c r="BO249" s="17"/>
      <c r="BP249" s="17"/>
      <c r="BQ249" s="17"/>
      <c r="BR249" s="17"/>
      <c r="BS249" s="17"/>
      <c r="BT249" s="17"/>
      <c r="BU249" s="17"/>
      <c r="BV249" s="17"/>
      <c r="BW249" s="17"/>
      <c r="BX249" s="26"/>
      <c r="BY249" s="26"/>
      <c r="BZ249" s="26"/>
      <c r="CA249" s="26"/>
      <c r="CB249" s="26"/>
      <c r="CC249" s="17"/>
      <c r="CD249" s="17"/>
      <c r="CE249" s="17"/>
      <c r="CF249" s="17"/>
      <c r="CG249" s="17"/>
      <c r="CH249" s="17"/>
      <c r="CI249" s="17"/>
      <c r="CJ249" s="26"/>
      <c r="CK249" s="17"/>
      <c r="CL249" s="17"/>
      <c r="CM249" s="17"/>
      <c r="CN249" s="17"/>
      <c r="CO249" s="17"/>
      <c r="CP249" s="17"/>
      <c r="CQ249" s="17"/>
      <c r="CR249" s="17"/>
      <c r="CS249" s="17"/>
      <c r="CT249" s="17"/>
      <c r="CU249" s="17"/>
      <c r="CV249" s="17"/>
      <c r="CW249" s="17"/>
      <c r="CX249" s="17"/>
      <c r="CY249" s="26"/>
      <c r="CZ249" s="26"/>
      <c r="DA249" s="26"/>
      <c r="DB249" s="17"/>
      <c r="DC249" s="17"/>
      <c r="DD249" s="17"/>
      <c r="DE249" s="17"/>
      <c r="DF249" s="17"/>
      <c r="DG249" s="17"/>
      <c r="DH249" s="26"/>
      <c r="DI249" s="17"/>
      <c r="DJ249" s="17"/>
      <c r="DK249" s="17"/>
      <c r="DL249" s="17"/>
      <c r="DM249" s="17">
        <v>14.53</v>
      </c>
      <c r="DN249" s="17">
        <v>14.53</v>
      </c>
      <c r="DO249" s="17">
        <v>14.54</v>
      </c>
      <c r="DP249" s="17">
        <v>14.55</v>
      </c>
      <c r="DQ249" s="17">
        <v>14.56</v>
      </c>
      <c r="DR249" s="17">
        <v>14.58</v>
      </c>
      <c r="DS249" s="17">
        <v>14.57</v>
      </c>
      <c r="DT249" s="17">
        <v>14.59</v>
      </c>
      <c r="DU249" s="17">
        <v>14.62</v>
      </c>
      <c r="DV249" s="17">
        <v>14.62</v>
      </c>
      <c r="DW249" s="17">
        <v>14.64</v>
      </c>
      <c r="DX249" s="17">
        <v>14.63</v>
      </c>
      <c r="DY249" s="17">
        <v>14.6</v>
      </c>
      <c r="DZ249" s="17">
        <v>14.62</v>
      </c>
      <c r="EA249" s="17">
        <v>14.62</v>
      </c>
      <c r="EB249" s="17">
        <v>14.63</v>
      </c>
      <c r="EC249" s="17">
        <v>14.63</v>
      </c>
      <c r="ED249" s="17">
        <v>14.62</v>
      </c>
      <c r="EE249" s="17">
        <v>14.63</v>
      </c>
      <c r="EF249" s="17">
        <v>14.62</v>
      </c>
      <c r="EG249" s="17">
        <v>14.64</v>
      </c>
      <c r="EH249" s="17">
        <v>14.63</v>
      </c>
      <c r="EI249" s="17">
        <v>14.63</v>
      </c>
      <c r="EJ249" s="17">
        <v>14.6</v>
      </c>
      <c r="EK249" s="17">
        <v>14.62</v>
      </c>
      <c r="EL249" s="17">
        <v>14.63</v>
      </c>
      <c r="EM249" s="17">
        <v>14.62</v>
      </c>
      <c r="EN249" s="17">
        <v>14.6</v>
      </c>
      <c r="EO249" s="17">
        <v>14.6</v>
      </c>
      <c r="EP249" s="17">
        <v>14.6</v>
      </c>
      <c r="EQ249" s="17">
        <v>14.6</v>
      </c>
      <c r="ER249" s="17">
        <v>14.61</v>
      </c>
      <c r="ES249" s="17">
        <v>14.6</v>
      </c>
      <c r="ET249" s="17">
        <v>14.6</v>
      </c>
      <c r="EU249" s="17">
        <v>14.61</v>
      </c>
      <c r="EV249" s="17">
        <v>14.62</v>
      </c>
      <c r="EW249" s="17">
        <v>14.62</v>
      </c>
      <c r="EX249" s="17">
        <v>14.6</v>
      </c>
      <c r="EY249" s="17">
        <v>14.62</v>
      </c>
      <c r="EZ249" s="17">
        <v>14.62</v>
      </c>
      <c r="FA249" s="17">
        <v>14.61</v>
      </c>
      <c r="FB249" s="17">
        <v>14.62</v>
      </c>
      <c r="FC249" s="17">
        <v>14.59</v>
      </c>
      <c r="FD249" s="17">
        <v>14.62</v>
      </c>
      <c r="FE249" s="17">
        <v>14.62</v>
      </c>
      <c r="FF249" s="17">
        <v>14.62</v>
      </c>
      <c r="FG249" s="17">
        <v>14.62</v>
      </c>
      <c r="FH249" s="17">
        <v>14.62</v>
      </c>
      <c r="FI249" s="17">
        <v>14.63</v>
      </c>
      <c r="FJ249" s="17">
        <v>14.63</v>
      </c>
      <c r="FK249" s="17">
        <v>14.62</v>
      </c>
      <c r="FL249" s="17">
        <v>14.62</v>
      </c>
      <c r="FM249" s="17">
        <v>14.62</v>
      </c>
      <c r="FN249" s="17">
        <v>14.62</v>
      </c>
      <c r="FO249" s="17">
        <v>14.62</v>
      </c>
      <c r="FP249" s="17">
        <v>14.62</v>
      </c>
      <c r="FQ249" s="17">
        <v>14.61</v>
      </c>
      <c r="FR249" s="17">
        <v>14.6</v>
      </c>
      <c r="FS249" s="17">
        <v>14.61</v>
      </c>
      <c r="FT249" s="17">
        <v>14.61</v>
      </c>
      <c r="FU249" s="17">
        <v>14.61</v>
      </c>
      <c r="FV249" s="17">
        <v>14.61</v>
      </c>
      <c r="FW249" s="17">
        <v>14.6</v>
      </c>
      <c r="FX249" s="17">
        <v>14.62</v>
      </c>
      <c r="FY249" s="17">
        <v>14.62</v>
      </c>
      <c r="FZ249" s="17">
        <v>14.62</v>
      </c>
      <c r="GA249" s="17">
        <v>14.62</v>
      </c>
      <c r="GB249" s="17">
        <v>14.61</v>
      </c>
      <c r="GC249" s="17">
        <v>14.61</v>
      </c>
      <c r="GD249" s="17">
        <v>14.63</v>
      </c>
      <c r="GE249" s="17">
        <v>14.63</v>
      </c>
      <c r="GF249" s="17">
        <v>14.63</v>
      </c>
      <c r="GG249" s="17">
        <v>14.63</v>
      </c>
      <c r="GH249" s="17">
        <v>14.64</v>
      </c>
      <c r="GI249" s="17">
        <v>14.63</v>
      </c>
      <c r="GJ249" s="17">
        <v>14.62</v>
      </c>
      <c r="GK249" s="17">
        <v>14.63</v>
      </c>
      <c r="GL249" s="17">
        <v>14.63</v>
      </c>
      <c r="GM249" s="17">
        <v>14.66</v>
      </c>
      <c r="GN249" s="17">
        <v>14.67</v>
      </c>
      <c r="GO249" s="17">
        <v>14.78</v>
      </c>
      <c r="GP249" s="17">
        <v>14.81</v>
      </c>
      <c r="GQ249" s="17">
        <v>14.83</v>
      </c>
      <c r="GR249" s="17">
        <v>14.86</v>
      </c>
      <c r="GS249" s="17">
        <v>14.89</v>
      </c>
      <c r="GT249" s="17">
        <v>14.86</v>
      </c>
      <c r="GU249" s="17">
        <v>14.85</v>
      </c>
      <c r="GV249" s="17">
        <v>14.85</v>
      </c>
      <c r="GW249" s="17">
        <v>14.88</v>
      </c>
      <c r="GX249" s="17">
        <v>14.93</v>
      </c>
      <c r="GY249" s="17">
        <v>14.91</v>
      </c>
      <c r="GZ249" s="17">
        <v>14.84</v>
      </c>
      <c r="HA249" s="17">
        <v>14.85</v>
      </c>
      <c r="HB249" s="17">
        <v>14.86</v>
      </c>
      <c r="HC249" s="17">
        <v>14.85</v>
      </c>
      <c r="HD249" s="17">
        <v>14.84</v>
      </c>
      <c r="HE249" s="17">
        <v>14.82</v>
      </c>
      <c r="HF249" s="17">
        <v>14.81</v>
      </c>
      <c r="HG249" s="17">
        <v>14.82</v>
      </c>
      <c r="HH249" s="17">
        <v>14.81</v>
      </c>
      <c r="HI249" s="17">
        <v>14.79</v>
      </c>
      <c r="HJ249" s="17">
        <v>14.8</v>
      </c>
      <c r="HK249" s="17">
        <v>14.78</v>
      </c>
      <c r="HL249" s="17">
        <v>14.79</v>
      </c>
      <c r="HM249" s="17">
        <v>14.79</v>
      </c>
      <c r="HN249" s="17">
        <v>14.8</v>
      </c>
      <c r="HO249" s="17">
        <v>14.79</v>
      </c>
      <c r="HP249" s="17">
        <v>14.79</v>
      </c>
      <c r="HQ249" s="17">
        <v>14.79</v>
      </c>
      <c r="HR249" s="17">
        <v>14.77</v>
      </c>
      <c r="HS249" s="17">
        <v>14.77</v>
      </c>
      <c r="HT249" s="17">
        <v>14.78</v>
      </c>
      <c r="HU249" s="17">
        <v>14.76</v>
      </c>
      <c r="HV249" s="17">
        <v>14.76</v>
      </c>
      <c r="HW249" s="17">
        <v>14.77</v>
      </c>
      <c r="HX249" s="17">
        <v>14.77</v>
      </c>
      <c r="HY249" s="17">
        <v>14.77</v>
      </c>
      <c r="HZ249" s="17">
        <v>14.76</v>
      </c>
      <c r="IA249" s="17">
        <v>14.74</v>
      </c>
      <c r="IB249" s="17">
        <v>14.68</v>
      </c>
      <c r="IC249" s="17">
        <v>14.7</v>
      </c>
      <c r="ID249" s="17">
        <v>14.73</v>
      </c>
      <c r="IE249" s="17">
        <v>14.74</v>
      </c>
      <c r="IF249" s="17">
        <v>14.73</v>
      </c>
      <c r="IG249" s="17">
        <v>14.73</v>
      </c>
      <c r="IH249" s="17">
        <v>14.73</v>
      </c>
      <c r="II249" s="17">
        <v>14.73</v>
      </c>
      <c r="IJ249" s="17">
        <v>14.71</v>
      </c>
      <c r="IK249" s="17">
        <v>14.73</v>
      </c>
      <c r="IL249" s="17">
        <v>14.72</v>
      </c>
      <c r="IM249" s="17">
        <v>14.73</v>
      </c>
      <c r="IN249" s="17">
        <v>14.72</v>
      </c>
      <c r="IO249" s="17">
        <v>14.71</v>
      </c>
      <c r="IP249" s="17">
        <v>14.71</v>
      </c>
      <c r="IQ249" s="17">
        <v>14.7</v>
      </c>
      <c r="IR249" s="17">
        <v>14.68</v>
      </c>
      <c r="IS249" s="17">
        <v>14.66</v>
      </c>
      <c r="IT249" s="17">
        <v>14.69</v>
      </c>
      <c r="IU249" s="17">
        <v>14.77</v>
      </c>
      <c r="IV249" s="17">
        <v>14.77</v>
      </c>
      <c r="IW249" s="17">
        <v>14.77</v>
      </c>
      <c r="IX249" s="17">
        <v>14.77</v>
      </c>
      <c r="IY249" s="17">
        <v>14.84</v>
      </c>
    </row>
    <row r="250" spans="1:259" x14ac:dyDescent="0.15">
      <c r="A250" s="17" t="s">
        <v>1072</v>
      </c>
      <c r="B250" s="17" t="s">
        <v>1073</v>
      </c>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c r="AA250" s="26"/>
      <c r="AB250" s="17"/>
      <c r="AC250" s="26"/>
      <c r="AD250" s="26"/>
      <c r="AE250" s="17"/>
      <c r="AF250" s="17"/>
      <c r="AG250" s="17"/>
      <c r="AH250" s="17"/>
      <c r="AI250" s="17"/>
      <c r="AJ250" s="17"/>
      <c r="AK250" s="17"/>
      <c r="AL250" s="17"/>
      <c r="AM250" s="17"/>
      <c r="AN250" s="17"/>
      <c r="AO250" s="17"/>
      <c r="AP250" s="17"/>
      <c r="AQ250" s="17"/>
      <c r="AR250" s="17"/>
      <c r="AS250" s="17"/>
      <c r="AT250" s="17"/>
      <c r="AU250" s="17"/>
      <c r="AV250" s="17"/>
      <c r="AW250" s="17"/>
      <c r="AX250" s="17"/>
      <c r="AY250" s="17"/>
      <c r="AZ250" s="17"/>
      <c r="BA250" s="17"/>
      <c r="BB250" s="17"/>
      <c r="BC250" s="17"/>
      <c r="BD250" s="17"/>
      <c r="BE250" s="17"/>
      <c r="BF250" s="17"/>
      <c r="BG250" s="17"/>
      <c r="BH250" s="17"/>
      <c r="BI250" s="17"/>
      <c r="BJ250" s="26"/>
      <c r="BK250" s="17"/>
      <c r="BL250" s="17"/>
      <c r="BM250" s="17"/>
      <c r="BN250" s="17"/>
      <c r="BO250" s="17"/>
      <c r="BP250" s="17"/>
      <c r="BQ250" s="17"/>
      <c r="BR250" s="17"/>
      <c r="BS250" s="17"/>
      <c r="BT250" s="17"/>
      <c r="BU250" s="17"/>
      <c r="BV250" s="17"/>
      <c r="BW250" s="17"/>
      <c r="BX250" s="26"/>
      <c r="BY250" s="26"/>
      <c r="BZ250" s="26"/>
      <c r="CA250" s="26"/>
      <c r="CB250" s="26"/>
      <c r="CC250" s="17"/>
      <c r="CD250" s="17"/>
      <c r="CE250" s="17"/>
      <c r="CF250" s="17"/>
      <c r="CG250" s="17"/>
      <c r="CH250" s="17"/>
      <c r="CI250" s="17"/>
      <c r="CJ250" s="26"/>
      <c r="CK250" s="17"/>
      <c r="CL250" s="17"/>
      <c r="CM250" s="17"/>
      <c r="CN250" s="17"/>
      <c r="CO250" s="17"/>
      <c r="CP250" s="17"/>
      <c r="CQ250" s="17"/>
      <c r="CR250" s="17"/>
      <c r="CS250" s="17"/>
      <c r="CT250" s="17"/>
      <c r="CU250" s="17"/>
      <c r="CV250" s="17"/>
      <c r="CW250" s="17"/>
      <c r="CX250" s="17"/>
      <c r="CY250" s="26"/>
      <c r="CZ250" s="26"/>
      <c r="DA250" s="26"/>
      <c r="DB250" s="17"/>
      <c r="DC250" s="17"/>
      <c r="DD250" s="17"/>
      <c r="DE250" s="17"/>
      <c r="DF250" s="17"/>
      <c r="DG250" s="17"/>
      <c r="DH250" s="26"/>
      <c r="DI250" s="17"/>
      <c r="DJ250" s="17"/>
      <c r="DK250" s="17"/>
      <c r="DL250" s="17"/>
      <c r="DM250" s="17">
        <v>177.6</v>
      </c>
      <c r="DN250" s="17">
        <v>177.75</v>
      </c>
      <c r="DO250" s="17">
        <v>177.7</v>
      </c>
      <c r="DP250" s="17">
        <v>177.57</v>
      </c>
      <c r="DQ250" s="17">
        <v>177.64</v>
      </c>
      <c r="DR250" s="17">
        <v>177.67</v>
      </c>
      <c r="DS250" s="17">
        <v>177.52</v>
      </c>
      <c r="DT250" s="17">
        <v>177.47</v>
      </c>
      <c r="DU250" s="17">
        <v>177.45</v>
      </c>
      <c r="DV250" s="17">
        <v>177.62</v>
      </c>
      <c r="DW250" s="17">
        <v>177.58</v>
      </c>
      <c r="DX250" s="17">
        <v>177.74</v>
      </c>
      <c r="DY250" s="17">
        <v>177.5</v>
      </c>
      <c r="DZ250" s="17">
        <v>177.58</v>
      </c>
      <c r="EA250" s="17">
        <v>177.53</v>
      </c>
      <c r="EB250" s="17">
        <v>177.59</v>
      </c>
      <c r="EC250" s="17">
        <v>177.46</v>
      </c>
      <c r="ED250" s="17">
        <v>177.61</v>
      </c>
      <c r="EE250" s="17">
        <v>177.68</v>
      </c>
      <c r="EF250" s="17">
        <v>177.99</v>
      </c>
      <c r="EG250" s="17">
        <v>178.16</v>
      </c>
      <c r="EH250" s="17">
        <v>178.16</v>
      </c>
      <c r="EI250" s="17">
        <v>178.03</v>
      </c>
      <c r="EJ250" s="17">
        <v>177.98</v>
      </c>
      <c r="EK250" s="17">
        <v>177.64</v>
      </c>
      <c r="EL250" s="17">
        <v>177.72</v>
      </c>
      <c r="EM250" s="17">
        <v>177.6</v>
      </c>
      <c r="EN250" s="17">
        <v>177.55</v>
      </c>
      <c r="EO250" s="17">
        <v>177.59</v>
      </c>
      <c r="EP250" s="17">
        <v>177.51</v>
      </c>
      <c r="EQ250" s="17">
        <v>177.7</v>
      </c>
      <c r="ER250" s="17">
        <v>177.76</v>
      </c>
      <c r="ES250" s="17">
        <v>177.65</v>
      </c>
      <c r="ET250" s="17">
        <v>177.51</v>
      </c>
      <c r="EU250" s="17">
        <v>177.28</v>
      </c>
      <c r="EV250" s="17">
        <v>177.34</v>
      </c>
      <c r="EW250" s="17">
        <v>177.5</v>
      </c>
      <c r="EX250" s="17">
        <v>177.4</v>
      </c>
      <c r="EY250" s="17">
        <v>177.34</v>
      </c>
      <c r="EZ250" s="17">
        <v>177.21</v>
      </c>
      <c r="FA250" s="17">
        <v>177.24</v>
      </c>
      <c r="FB250" s="17">
        <v>177.2</v>
      </c>
      <c r="FC250" s="17">
        <v>177.2</v>
      </c>
      <c r="FD250" s="17">
        <v>177.19</v>
      </c>
      <c r="FE250" s="17">
        <v>177.27</v>
      </c>
      <c r="FF250" s="17">
        <v>177.3</v>
      </c>
      <c r="FG250" s="17">
        <v>177.45</v>
      </c>
      <c r="FH250" s="17">
        <v>177.36</v>
      </c>
      <c r="FI250" s="17">
        <v>177.38</v>
      </c>
      <c r="FJ250" s="17">
        <v>177.54</v>
      </c>
      <c r="FK250" s="17">
        <v>177.59</v>
      </c>
      <c r="FL250" s="17">
        <v>177.64</v>
      </c>
      <c r="FM250" s="17">
        <v>177.79</v>
      </c>
      <c r="FN250" s="17">
        <v>177.66</v>
      </c>
      <c r="FO250" s="17">
        <v>177.65</v>
      </c>
      <c r="FP250" s="17">
        <v>177.62</v>
      </c>
      <c r="FQ250" s="17">
        <v>177.58</v>
      </c>
      <c r="FR250" s="17">
        <v>177.69</v>
      </c>
      <c r="FS250" s="17">
        <v>177.83</v>
      </c>
      <c r="FT250" s="17">
        <v>178.02</v>
      </c>
      <c r="FU250" s="17">
        <v>178.24</v>
      </c>
      <c r="FV250" s="17">
        <v>178.19</v>
      </c>
      <c r="FW250" s="17">
        <v>178.47</v>
      </c>
      <c r="FX250" s="17">
        <v>178.67</v>
      </c>
      <c r="FY250" s="17">
        <v>179.05</v>
      </c>
      <c r="FZ250" s="17">
        <v>179.04</v>
      </c>
      <c r="GA250" s="17">
        <v>179.04</v>
      </c>
      <c r="GB250" s="17">
        <v>179.02</v>
      </c>
      <c r="GC250" s="17">
        <v>179.23</v>
      </c>
      <c r="GD250" s="17">
        <v>179.39</v>
      </c>
      <c r="GE250" s="17">
        <v>179.41</v>
      </c>
      <c r="GF250" s="17">
        <v>179.28</v>
      </c>
      <c r="GG250" s="17">
        <v>179.2</v>
      </c>
      <c r="GH250" s="17">
        <v>179.11</v>
      </c>
      <c r="GI250" s="17">
        <v>179.06</v>
      </c>
      <c r="GJ250" s="17">
        <v>179.16</v>
      </c>
      <c r="GK250" s="17">
        <v>179.24</v>
      </c>
      <c r="GL250" s="17">
        <v>179.39</v>
      </c>
      <c r="GM250" s="17">
        <v>179.38</v>
      </c>
      <c r="GN250" s="17">
        <v>179.58</v>
      </c>
      <c r="GO250" s="17">
        <v>180.01</v>
      </c>
      <c r="GP250" s="17">
        <v>180.41</v>
      </c>
      <c r="GQ250" s="17">
        <v>180.51</v>
      </c>
      <c r="GR250" s="17">
        <v>180.59</v>
      </c>
      <c r="GS250" s="17">
        <v>180.52</v>
      </c>
      <c r="GT250" s="17">
        <v>180.36</v>
      </c>
      <c r="GU250" s="17">
        <v>180.39</v>
      </c>
      <c r="GV250" s="17">
        <v>180.31</v>
      </c>
      <c r="GW250" s="17">
        <v>180.51</v>
      </c>
      <c r="GX250" s="17">
        <v>180.49</v>
      </c>
      <c r="GY250" s="17">
        <v>180.47</v>
      </c>
      <c r="GZ250" s="17">
        <v>180.48</v>
      </c>
      <c r="HA250" s="17">
        <v>180.94</v>
      </c>
      <c r="HB250" s="17">
        <v>180.9</v>
      </c>
      <c r="HC250" s="17">
        <v>180.73</v>
      </c>
      <c r="HD250" s="17">
        <v>180.75</v>
      </c>
      <c r="HE250" s="17">
        <v>180.56</v>
      </c>
      <c r="HF250" s="17">
        <v>180.18</v>
      </c>
      <c r="HG250" s="17">
        <v>179.77</v>
      </c>
      <c r="HH250" s="17">
        <v>179.61</v>
      </c>
      <c r="HI250" s="17">
        <v>179.67</v>
      </c>
      <c r="HJ250" s="17">
        <v>179.61</v>
      </c>
      <c r="HK250" s="17">
        <v>179.53</v>
      </c>
      <c r="HL250" s="17">
        <v>179.39</v>
      </c>
      <c r="HM250" s="17">
        <v>179.36</v>
      </c>
      <c r="HN250" s="17">
        <v>179.42</v>
      </c>
      <c r="HO250" s="17">
        <v>179.31</v>
      </c>
      <c r="HP250" s="17">
        <v>179.39</v>
      </c>
      <c r="HQ250" s="17">
        <v>179.45</v>
      </c>
      <c r="HR250" s="17">
        <v>179.44</v>
      </c>
      <c r="HS250" s="17">
        <v>179.51</v>
      </c>
      <c r="HT250" s="17">
        <v>179.36</v>
      </c>
      <c r="HU250" s="17">
        <v>179.26</v>
      </c>
      <c r="HV250" s="17">
        <v>179.28</v>
      </c>
      <c r="HW250" s="17">
        <v>179.36</v>
      </c>
      <c r="HX250" s="17">
        <v>179.46</v>
      </c>
      <c r="HY250" s="17">
        <v>179.57</v>
      </c>
      <c r="HZ250" s="17">
        <v>179.5</v>
      </c>
      <c r="IA250" s="17">
        <v>179.49</v>
      </c>
      <c r="IB250" s="17">
        <v>179.5</v>
      </c>
      <c r="IC250" s="17">
        <v>179.45</v>
      </c>
      <c r="ID250" s="17">
        <v>179.58</v>
      </c>
      <c r="IE250" s="17">
        <v>179.55</v>
      </c>
      <c r="IF250" s="17">
        <v>179.56</v>
      </c>
      <c r="IG250" s="17">
        <v>179.73</v>
      </c>
      <c r="IH250" s="17">
        <v>179.65</v>
      </c>
      <c r="II250" s="17">
        <v>179.49</v>
      </c>
      <c r="IJ250" s="17">
        <v>179.42</v>
      </c>
      <c r="IK250" s="17">
        <v>179.53</v>
      </c>
      <c r="IL250" s="17">
        <v>179.89</v>
      </c>
      <c r="IM250" s="17">
        <v>180.22</v>
      </c>
      <c r="IN250" s="17">
        <v>180.31</v>
      </c>
      <c r="IO250" s="17">
        <v>180.2</v>
      </c>
      <c r="IP250" s="17">
        <v>180.05</v>
      </c>
      <c r="IQ250" s="17">
        <v>179.95</v>
      </c>
      <c r="IR250" s="17">
        <v>179.92</v>
      </c>
      <c r="IS250" s="17">
        <v>179.83</v>
      </c>
      <c r="IT250" s="17">
        <v>179.84</v>
      </c>
      <c r="IU250" s="17">
        <v>179.63</v>
      </c>
      <c r="IV250" s="17">
        <v>179.71</v>
      </c>
      <c r="IW250" s="17">
        <v>179.74</v>
      </c>
      <c r="IX250" s="17">
        <v>179.52</v>
      </c>
      <c r="IY250" s="17">
        <v>179.69</v>
      </c>
    </row>
    <row r="251" spans="1:259" x14ac:dyDescent="0.15">
      <c r="A251" s="17" t="s">
        <v>305</v>
      </c>
      <c r="B251" s="17" t="s">
        <v>306</v>
      </c>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c r="AA251" s="26"/>
      <c r="AB251" s="17"/>
      <c r="AC251" s="26"/>
      <c r="AD251" s="26"/>
      <c r="AE251" s="17"/>
      <c r="AF251" s="17"/>
      <c r="AG251" s="17"/>
      <c r="AH251" s="17"/>
      <c r="AI251" s="17"/>
      <c r="AJ251" s="17"/>
      <c r="AK251" s="17"/>
      <c r="AL251" s="17"/>
      <c r="AM251" s="17"/>
      <c r="AN251" s="17"/>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26"/>
      <c r="BK251" s="17"/>
      <c r="BL251" s="17"/>
      <c r="BM251" s="17"/>
      <c r="BN251" s="17"/>
      <c r="BO251" s="17"/>
      <c r="BP251" s="17"/>
      <c r="BQ251" s="17"/>
      <c r="BR251" s="17"/>
      <c r="BS251" s="17"/>
      <c r="BT251" s="17"/>
      <c r="BU251" s="17"/>
      <c r="BV251" s="17"/>
      <c r="BW251" s="17"/>
      <c r="BX251" s="26"/>
      <c r="BY251" s="26"/>
      <c r="BZ251" s="26"/>
      <c r="CA251" s="26"/>
      <c r="CB251" s="26"/>
      <c r="CC251" s="17"/>
      <c r="CD251" s="17"/>
      <c r="CE251" s="17"/>
      <c r="CF251" s="17"/>
      <c r="CG251" s="17"/>
      <c r="CH251" s="17"/>
      <c r="CI251" s="17"/>
      <c r="CJ251" s="26"/>
      <c r="CK251" s="17"/>
      <c r="CL251" s="17"/>
      <c r="CM251" s="17"/>
      <c r="CN251" s="17"/>
      <c r="CO251" s="17"/>
      <c r="CP251" s="17"/>
      <c r="CQ251" s="17"/>
      <c r="CR251" s="17"/>
      <c r="CS251" s="17"/>
      <c r="CT251" s="17"/>
      <c r="CU251" s="17"/>
      <c r="CV251" s="17"/>
      <c r="CW251" s="17"/>
      <c r="CX251" s="17"/>
      <c r="CY251" s="26"/>
      <c r="CZ251" s="26"/>
      <c r="DA251" s="26"/>
      <c r="DB251" s="17"/>
      <c r="DC251" s="17"/>
      <c r="DD251" s="17"/>
      <c r="DE251" s="17"/>
      <c r="DF251" s="17"/>
      <c r="DG251" s="17"/>
      <c r="DH251" s="26"/>
      <c r="DI251" s="17"/>
      <c r="DJ251" s="17"/>
      <c r="DK251" s="17"/>
      <c r="DL251" s="17"/>
      <c r="DM251" s="17">
        <v>5.73</v>
      </c>
      <c r="DN251" s="17">
        <v>5.74</v>
      </c>
      <c r="DO251" s="17">
        <v>5.75</v>
      </c>
      <c r="DP251" s="17">
        <v>5.76</v>
      </c>
      <c r="DQ251" s="17">
        <v>5.75</v>
      </c>
      <c r="DR251" s="17">
        <v>5.73</v>
      </c>
      <c r="DS251" s="17">
        <v>5.74</v>
      </c>
      <c r="DT251" s="17">
        <v>5.73</v>
      </c>
      <c r="DU251" s="17">
        <v>5.73</v>
      </c>
      <c r="DV251" s="17">
        <v>5.73</v>
      </c>
      <c r="DW251" s="17">
        <v>5.72</v>
      </c>
      <c r="DX251" s="17">
        <v>5.72</v>
      </c>
      <c r="DY251" s="17">
        <v>5.73</v>
      </c>
      <c r="DZ251" s="17">
        <v>5.74</v>
      </c>
      <c r="EA251" s="17">
        <v>5.73</v>
      </c>
      <c r="EB251" s="17">
        <v>5.73</v>
      </c>
      <c r="EC251" s="17">
        <v>5.72</v>
      </c>
      <c r="ED251" s="17">
        <v>5.73</v>
      </c>
      <c r="EE251" s="17">
        <v>5.72</v>
      </c>
      <c r="EF251" s="17">
        <v>5.73</v>
      </c>
      <c r="EG251" s="17">
        <v>5.73</v>
      </c>
      <c r="EH251" s="17">
        <v>5.72</v>
      </c>
      <c r="EI251" s="17">
        <v>5.73</v>
      </c>
      <c r="EJ251" s="17">
        <v>5.72</v>
      </c>
      <c r="EK251" s="17">
        <v>5.73</v>
      </c>
      <c r="EL251" s="17">
        <v>5.72</v>
      </c>
      <c r="EM251" s="17">
        <v>5.72</v>
      </c>
      <c r="EN251" s="17">
        <v>5.73</v>
      </c>
      <c r="EO251" s="17">
        <v>5.72</v>
      </c>
      <c r="EP251" s="17">
        <v>5.73</v>
      </c>
      <c r="EQ251" s="17">
        <v>5.74</v>
      </c>
      <c r="ER251" s="17">
        <v>5.74</v>
      </c>
      <c r="ES251" s="17">
        <v>5.74</v>
      </c>
      <c r="ET251" s="17">
        <v>5.73</v>
      </c>
      <c r="EU251" s="17">
        <v>5.74</v>
      </c>
      <c r="EV251" s="17">
        <v>5.74</v>
      </c>
      <c r="EW251" s="17">
        <v>5.74</v>
      </c>
      <c r="EX251" s="17">
        <v>5.73</v>
      </c>
      <c r="EY251" s="17">
        <v>5.73</v>
      </c>
      <c r="EZ251" s="17">
        <v>5.73</v>
      </c>
      <c r="FA251" s="17">
        <v>5.72</v>
      </c>
      <c r="FB251" s="17">
        <v>5.72</v>
      </c>
      <c r="FC251" s="17">
        <v>5.73</v>
      </c>
      <c r="FD251" s="17">
        <v>5.72</v>
      </c>
      <c r="FE251" s="17">
        <v>5.72</v>
      </c>
      <c r="FF251" s="17">
        <v>5.73</v>
      </c>
      <c r="FG251" s="17">
        <v>5.72</v>
      </c>
      <c r="FH251" s="17">
        <v>5.73</v>
      </c>
      <c r="FI251" s="17">
        <v>5.72</v>
      </c>
      <c r="FJ251" s="17">
        <v>5.73</v>
      </c>
      <c r="FK251" s="17">
        <v>5.72</v>
      </c>
      <c r="FL251" s="17">
        <v>5.73</v>
      </c>
      <c r="FM251" s="17">
        <v>5.73</v>
      </c>
      <c r="FN251" s="17">
        <v>5.72</v>
      </c>
      <c r="FO251" s="17">
        <v>5.73</v>
      </c>
      <c r="FP251" s="17">
        <v>5.72</v>
      </c>
      <c r="FQ251" s="17">
        <v>5.72</v>
      </c>
      <c r="FR251" s="17">
        <v>5.73</v>
      </c>
      <c r="FS251" s="17">
        <v>5.72</v>
      </c>
      <c r="FT251" s="17">
        <v>5.72</v>
      </c>
      <c r="FU251" s="17">
        <v>5.72</v>
      </c>
      <c r="FV251" s="17">
        <v>5.72</v>
      </c>
      <c r="FW251" s="17">
        <v>5.72</v>
      </c>
      <c r="FX251" s="17">
        <v>5.73</v>
      </c>
      <c r="FY251" s="17">
        <v>5.73</v>
      </c>
      <c r="FZ251" s="17">
        <v>5.74</v>
      </c>
      <c r="GA251" s="17">
        <v>5.73</v>
      </c>
      <c r="GB251" s="17">
        <v>5.73</v>
      </c>
      <c r="GC251" s="17">
        <v>5.73</v>
      </c>
      <c r="GD251" s="17">
        <v>5.72</v>
      </c>
      <c r="GE251" s="17">
        <v>5.73</v>
      </c>
      <c r="GF251" s="17">
        <v>5.73</v>
      </c>
      <c r="GG251" s="17">
        <v>5.72</v>
      </c>
      <c r="GH251" s="17">
        <v>5.71</v>
      </c>
      <c r="GI251" s="17">
        <v>5.71</v>
      </c>
      <c r="GJ251" s="17">
        <v>5.71</v>
      </c>
      <c r="GK251" s="17">
        <v>5.7</v>
      </c>
      <c r="GL251" s="17">
        <v>5.7</v>
      </c>
      <c r="GM251" s="17">
        <v>5.7</v>
      </c>
      <c r="GN251" s="17">
        <v>5.7</v>
      </c>
      <c r="GO251" s="17">
        <v>5.71</v>
      </c>
      <c r="GP251" s="17">
        <v>5.72</v>
      </c>
      <c r="GQ251" s="17">
        <v>5.72</v>
      </c>
      <c r="GR251" s="17">
        <v>5.71</v>
      </c>
      <c r="GS251" s="17">
        <v>5.71</v>
      </c>
      <c r="GT251" s="17">
        <v>5.7</v>
      </c>
      <c r="GU251" s="17">
        <v>5.71</v>
      </c>
      <c r="GV251" s="17">
        <v>5.71</v>
      </c>
      <c r="GW251" s="17">
        <v>5.71</v>
      </c>
      <c r="GX251" s="17">
        <v>5.71</v>
      </c>
      <c r="GY251" s="17">
        <v>5.72</v>
      </c>
      <c r="GZ251" s="17">
        <v>5.71</v>
      </c>
      <c r="HA251" s="17">
        <v>5.72</v>
      </c>
      <c r="HB251" s="17">
        <v>5.74</v>
      </c>
      <c r="HC251" s="17">
        <v>5.75</v>
      </c>
      <c r="HD251" s="17">
        <v>5.75</v>
      </c>
      <c r="HE251" s="17">
        <v>5.74</v>
      </c>
      <c r="HF251" s="17">
        <v>5.75</v>
      </c>
      <c r="HG251" s="17">
        <v>5.76</v>
      </c>
      <c r="HH251" s="17">
        <v>5.75</v>
      </c>
      <c r="HI251" s="17">
        <v>5.75</v>
      </c>
      <c r="HJ251" s="17">
        <v>5.75</v>
      </c>
      <c r="HK251" s="17">
        <v>5.74</v>
      </c>
      <c r="HL251" s="17">
        <v>5.74</v>
      </c>
      <c r="HM251" s="17">
        <v>5.74</v>
      </c>
      <c r="HN251" s="17">
        <v>5.75</v>
      </c>
      <c r="HO251" s="17">
        <v>5.75</v>
      </c>
      <c r="HP251" s="17">
        <v>5.75</v>
      </c>
      <c r="HQ251" s="17">
        <v>5.74</v>
      </c>
      <c r="HR251" s="17">
        <v>5.75</v>
      </c>
      <c r="HS251" s="17">
        <v>5.74</v>
      </c>
      <c r="HT251" s="17">
        <v>5.74</v>
      </c>
      <c r="HU251" s="17">
        <v>5.75</v>
      </c>
      <c r="HV251" s="17">
        <v>5.75</v>
      </c>
      <c r="HW251" s="17">
        <v>5.74</v>
      </c>
      <c r="HX251" s="17">
        <v>5.74</v>
      </c>
      <c r="HY251" s="17">
        <v>5.75</v>
      </c>
      <c r="HZ251" s="17">
        <v>5.75</v>
      </c>
      <c r="IA251" s="17">
        <v>5.75</v>
      </c>
      <c r="IB251" s="17">
        <v>5.75</v>
      </c>
      <c r="IC251" s="17">
        <v>5.75</v>
      </c>
      <c r="ID251" s="17">
        <v>5.75</v>
      </c>
      <c r="IE251" s="17">
        <v>5.75</v>
      </c>
      <c r="IF251" s="17">
        <v>5.74</v>
      </c>
      <c r="IG251" s="17">
        <v>5.74</v>
      </c>
      <c r="IH251" s="17">
        <v>5.75</v>
      </c>
      <c r="II251" s="17">
        <v>5.74</v>
      </c>
      <c r="IJ251" s="17">
        <v>5.74</v>
      </c>
      <c r="IK251" s="17">
        <v>5.74</v>
      </c>
      <c r="IL251" s="17">
        <v>5.74</v>
      </c>
      <c r="IM251" s="17">
        <v>5.74</v>
      </c>
      <c r="IN251" s="17">
        <v>5.74</v>
      </c>
      <c r="IO251" s="17">
        <v>5.74</v>
      </c>
      <c r="IP251" s="17">
        <v>5.74</v>
      </c>
      <c r="IQ251" s="17">
        <v>5.75</v>
      </c>
      <c r="IR251" s="17">
        <v>5.75</v>
      </c>
      <c r="IS251" s="17">
        <v>5.75</v>
      </c>
      <c r="IT251" s="17">
        <v>5.76</v>
      </c>
      <c r="IU251" s="17">
        <v>5.76</v>
      </c>
      <c r="IV251" s="17">
        <v>5.77</v>
      </c>
      <c r="IW251" s="17">
        <v>5.77</v>
      </c>
      <c r="IX251" s="17">
        <v>5.77</v>
      </c>
      <c r="IY251" s="17">
        <v>5.77</v>
      </c>
    </row>
    <row r="252" spans="1:259" x14ac:dyDescent="0.15">
      <c r="A252" s="17" t="s">
        <v>3096</v>
      </c>
      <c r="B252" s="17" t="s">
        <v>3097</v>
      </c>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c r="AA252" s="26"/>
      <c r="AB252" s="17"/>
      <c r="AC252" s="26"/>
      <c r="AD252" s="26"/>
      <c r="AE252" s="17"/>
      <c r="AF252" s="17"/>
      <c r="AG252" s="17"/>
      <c r="AH252" s="17"/>
      <c r="AI252" s="17"/>
      <c r="AJ252" s="17"/>
      <c r="AK252" s="17"/>
      <c r="AL252" s="17"/>
      <c r="AM252" s="17"/>
      <c r="AN252" s="17"/>
      <c r="AO252" s="17"/>
      <c r="AP252" s="17"/>
      <c r="AQ252" s="17"/>
      <c r="AR252" s="17"/>
      <c r="AS252" s="17"/>
      <c r="AT252" s="17"/>
      <c r="AU252" s="17"/>
      <c r="AV252" s="17"/>
      <c r="AW252" s="17"/>
      <c r="AX252" s="17"/>
      <c r="AY252" s="17"/>
      <c r="AZ252" s="17"/>
      <c r="BA252" s="17"/>
      <c r="BB252" s="17"/>
      <c r="BC252" s="17"/>
      <c r="BD252" s="17"/>
      <c r="BE252" s="17"/>
      <c r="BF252" s="17"/>
      <c r="BG252" s="17"/>
      <c r="BH252" s="17"/>
      <c r="BI252" s="17"/>
      <c r="BJ252" s="26"/>
      <c r="BK252" s="17"/>
      <c r="BL252" s="17"/>
      <c r="BM252" s="17"/>
      <c r="BN252" s="17"/>
      <c r="BO252" s="17"/>
      <c r="BP252" s="17"/>
      <c r="BQ252" s="17"/>
      <c r="BR252" s="17"/>
      <c r="BS252" s="17"/>
      <c r="BT252" s="17"/>
      <c r="BU252" s="17"/>
      <c r="BV252" s="17"/>
      <c r="BW252" s="17"/>
      <c r="BX252" s="26"/>
      <c r="BY252" s="26"/>
      <c r="BZ252" s="26"/>
      <c r="CA252" s="26"/>
      <c r="CB252" s="26"/>
      <c r="CC252" s="17"/>
      <c r="CD252" s="17"/>
      <c r="CE252" s="17"/>
      <c r="CF252" s="17"/>
      <c r="CG252" s="17"/>
      <c r="CH252" s="17"/>
      <c r="CI252" s="17"/>
      <c r="CJ252" s="26"/>
      <c r="CK252" s="17"/>
      <c r="CL252" s="17"/>
      <c r="CM252" s="17"/>
      <c r="CN252" s="17"/>
      <c r="CO252" s="17"/>
      <c r="CP252" s="17"/>
      <c r="CQ252" s="17"/>
      <c r="CR252" s="17"/>
      <c r="CS252" s="17"/>
      <c r="CT252" s="17"/>
      <c r="CU252" s="17"/>
      <c r="CV252" s="17"/>
      <c r="CW252" s="17"/>
      <c r="CX252" s="17"/>
      <c r="CY252" s="26"/>
      <c r="CZ252" s="26"/>
      <c r="DA252" s="26"/>
      <c r="DB252" s="17"/>
      <c r="DC252" s="17"/>
      <c r="DD252" s="17"/>
      <c r="DE252" s="17"/>
      <c r="DF252" s="17"/>
      <c r="DG252" s="17"/>
      <c r="DH252" s="26"/>
      <c r="DI252" s="17"/>
      <c r="DJ252" s="17"/>
      <c r="DK252" s="17"/>
      <c r="DL252" s="17"/>
      <c r="DM252" s="17">
        <v>8.25</v>
      </c>
      <c r="DN252" s="17">
        <v>8.26</v>
      </c>
      <c r="DO252" s="17">
        <v>8.25</v>
      </c>
      <c r="DP252" s="17">
        <v>8.25</v>
      </c>
      <c r="DQ252" s="17">
        <v>8.25</v>
      </c>
      <c r="DR252" s="17">
        <v>8.25</v>
      </c>
      <c r="DS252" s="17">
        <v>8.24</v>
      </c>
      <c r="DT252" s="17">
        <v>8.24</v>
      </c>
      <c r="DU252" s="17">
        <v>8.24</v>
      </c>
      <c r="DV252" s="17">
        <v>8.23</v>
      </c>
      <c r="DW252" s="17">
        <v>8.25</v>
      </c>
      <c r="DX252" s="17">
        <v>8.24</v>
      </c>
      <c r="DY252" s="17">
        <v>8.24</v>
      </c>
      <c r="DZ252" s="17">
        <v>8.24</v>
      </c>
      <c r="EA252" s="17">
        <v>8.24</v>
      </c>
      <c r="EB252" s="17">
        <v>8.24</v>
      </c>
      <c r="EC252" s="17">
        <v>8.23</v>
      </c>
      <c r="ED252" s="17">
        <v>8.24</v>
      </c>
      <c r="EE252" s="17">
        <v>8.24</v>
      </c>
      <c r="EF252" s="17">
        <v>8.23</v>
      </c>
      <c r="EG252" s="17">
        <v>8.24</v>
      </c>
      <c r="EH252" s="17">
        <v>8.24</v>
      </c>
      <c r="EI252" s="17">
        <v>8.23</v>
      </c>
      <c r="EJ252" s="17">
        <v>8.24</v>
      </c>
      <c r="EK252" s="17">
        <v>8.24</v>
      </c>
      <c r="EL252" s="17">
        <v>8.24</v>
      </c>
      <c r="EM252" s="17">
        <v>8.23</v>
      </c>
      <c r="EN252" s="17">
        <v>8.23</v>
      </c>
      <c r="EO252" s="17">
        <v>8.23</v>
      </c>
      <c r="EP252" s="17">
        <v>8.23</v>
      </c>
      <c r="EQ252" s="17">
        <v>8.24</v>
      </c>
      <c r="ER252" s="17">
        <v>8.24</v>
      </c>
      <c r="ES252" s="17">
        <v>8.24</v>
      </c>
      <c r="ET252" s="17">
        <v>8.24</v>
      </c>
      <c r="EU252" s="17">
        <v>8.24</v>
      </c>
      <c r="EV252" s="17">
        <v>8.23</v>
      </c>
      <c r="EW252" s="17">
        <v>8.23</v>
      </c>
      <c r="EX252" s="17">
        <v>8.24</v>
      </c>
      <c r="EY252" s="17">
        <v>8.23</v>
      </c>
      <c r="EZ252" s="17">
        <v>8.24</v>
      </c>
      <c r="FA252" s="17">
        <v>8.23</v>
      </c>
      <c r="FB252" s="17">
        <v>8.23</v>
      </c>
      <c r="FC252" s="17">
        <v>8.23</v>
      </c>
      <c r="FD252" s="17">
        <v>8.23</v>
      </c>
      <c r="FE252" s="17">
        <v>8.23</v>
      </c>
      <c r="FF252" s="17">
        <v>8.24</v>
      </c>
      <c r="FG252" s="17">
        <v>8.23</v>
      </c>
      <c r="FH252" s="17">
        <v>8.23</v>
      </c>
      <c r="FI252" s="17">
        <v>8.23</v>
      </c>
      <c r="FJ252" s="17">
        <v>8.24</v>
      </c>
      <c r="FK252" s="17">
        <v>8.23</v>
      </c>
      <c r="FL252" s="17">
        <v>8.24</v>
      </c>
      <c r="FM252" s="17">
        <v>8.25</v>
      </c>
      <c r="FN252" s="17">
        <v>8.24</v>
      </c>
      <c r="FO252" s="17">
        <v>8.24</v>
      </c>
      <c r="FP252" s="17">
        <v>8.24</v>
      </c>
      <c r="FQ252" s="17">
        <v>8.25</v>
      </c>
      <c r="FR252" s="17">
        <v>8.24</v>
      </c>
      <c r="FS252" s="17">
        <v>8.24</v>
      </c>
      <c r="FT252" s="17">
        <v>8.24</v>
      </c>
      <c r="FU252" s="17">
        <v>8.25</v>
      </c>
      <c r="FV252" s="17">
        <v>8.25</v>
      </c>
      <c r="FW252" s="17">
        <v>8.25</v>
      </c>
      <c r="FX252" s="17">
        <v>8.26</v>
      </c>
      <c r="FY252" s="17">
        <v>8.26</v>
      </c>
      <c r="FZ252" s="17">
        <v>8.26</v>
      </c>
      <c r="GA252" s="17">
        <v>8.27</v>
      </c>
      <c r="GB252" s="17">
        <v>8.2799999999999994</v>
      </c>
      <c r="GC252" s="17">
        <v>8.2799999999999994</v>
      </c>
      <c r="GD252" s="17">
        <v>8.27</v>
      </c>
      <c r="GE252" s="17">
        <v>8.2799999999999994</v>
      </c>
      <c r="GF252" s="17">
        <v>8.27</v>
      </c>
      <c r="GG252" s="17">
        <v>8.26</v>
      </c>
      <c r="GH252" s="17">
        <v>8.27</v>
      </c>
      <c r="GI252" s="17">
        <v>8.25</v>
      </c>
      <c r="GJ252" s="17">
        <v>8.2799999999999994</v>
      </c>
      <c r="GK252" s="17">
        <v>8.2799999999999994</v>
      </c>
      <c r="GL252" s="17">
        <v>8.27</v>
      </c>
      <c r="GM252" s="17">
        <v>8.2799999999999994</v>
      </c>
      <c r="GN252" s="17">
        <v>8.27</v>
      </c>
      <c r="GO252" s="17">
        <v>8.27</v>
      </c>
      <c r="GP252" s="17">
        <v>8.2799999999999994</v>
      </c>
      <c r="GQ252" s="17">
        <v>8.2799999999999994</v>
      </c>
      <c r="GR252" s="17">
        <v>8.2799999999999994</v>
      </c>
      <c r="GS252" s="17">
        <v>8.27</v>
      </c>
      <c r="GT252" s="17">
        <v>8.2799999999999994</v>
      </c>
      <c r="GU252" s="17">
        <v>8.2799999999999994</v>
      </c>
      <c r="GV252" s="17">
        <v>8.27</v>
      </c>
      <c r="GW252" s="17">
        <v>8.2799999999999994</v>
      </c>
      <c r="GX252" s="17">
        <v>8.2799999999999994</v>
      </c>
      <c r="GY252" s="17">
        <v>8.27</v>
      </c>
      <c r="GZ252" s="17">
        <v>8.2799999999999994</v>
      </c>
      <c r="HA252" s="17">
        <v>8.2899999999999991</v>
      </c>
      <c r="HB252" s="17">
        <v>8.2899999999999991</v>
      </c>
      <c r="HC252" s="17">
        <v>8.2899999999999991</v>
      </c>
      <c r="HD252" s="17">
        <v>8.2899999999999991</v>
      </c>
      <c r="HE252" s="17">
        <v>8.2899999999999991</v>
      </c>
      <c r="HF252" s="17">
        <v>8.2899999999999991</v>
      </c>
      <c r="HG252" s="17">
        <v>8.2799999999999994</v>
      </c>
      <c r="HH252" s="17">
        <v>8.2799999999999994</v>
      </c>
      <c r="HI252" s="17">
        <v>8.27</v>
      </c>
      <c r="HJ252" s="17">
        <v>8.26</v>
      </c>
      <c r="HK252" s="17">
        <v>8.26</v>
      </c>
      <c r="HL252" s="17">
        <v>8.26</v>
      </c>
      <c r="HM252" s="17">
        <v>8.26</v>
      </c>
      <c r="HN252" s="17">
        <v>8.25</v>
      </c>
      <c r="HO252" s="17">
        <v>8.25</v>
      </c>
      <c r="HP252" s="17">
        <v>8.25</v>
      </c>
      <c r="HQ252" s="17">
        <v>8.26</v>
      </c>
      <c r="HR252" s="17">
        <v>8.25</v>
      </c>
      <c r="HS252" s="17">
        <v>8.26</v>
      </c>
      <c r="HT252" s="17">
        <v>8.26</v>
      </c>
      <c r="HU252" s="17">
        <v>8.26</v>
      </c>
      <c r="HV252" s="17">
        <v>8.26</v>
      </c>
      <c r="HW252" s="17">
        <v>8.25</v>
      </c>
      <c r="HX252" s="17">
        <v>8.26</v>
      </c>
      <c r="HY252" s="17">
        <v>8.26</v>
      </c>
      <c r="HZ252" s="17">
        <v>8.26</v>
      </c>
      <c r="IA252" s="17">
        <v>8.26</v>
      </c>
      <c r="IB252" s="17">
        <v>8.26</v>
      </c>
      <c r="IC252" s="17">
        <v>8.27</v>
      </c>
      <c r="ID252" s="17">
        <v>8.26</v>
      </c>
      <c r="IE252" s="17">
        <v>8.26</v>
      </c>
      <c r="IF252" s="17">
        <v>8.26</v>
      </c>
      <c r="IG252" s="17">
        <v>8.26</v>
      </c>
      <c r="IH252" s="17">
        <v>8.24</v>
      </c>
      <c r="II252" s="17">
        <v>8.23</v>
      </c>
      <c r="IJ252" s="17">
        <v>8.24</v>
      </c>
      <c r="IK252" s="17">
        <v>8.23</v>
      </c>
      <c r="IL252" s="17">
        <v>8.25</v>
      </c>
      <c r="IM252" s="17">
        <v>8.24</v>
      </c>
      <c r="IN252" s="17">
        <v>8.25</v>
      </c>
      <c r="IO252" s="17">
        <v>8.25</v>
      </c>
      <c r="IP252" s="17">
        <v>8.26</v>
      </c>
      <c r="IQ252" s="17">
        <v>8.25</v>
      </c>
      <c r="IR252" s="17">
        <v>8.26</v>
      </c>
      <c r="IS252" s="17">
        <v>8.25</v>
      </c>
      <c r="IT252" s="17">
        <v>8.25</v>
      </c>
      <c r="IU252" s="17">
        <v>8.25</v>
      </c>
      <c r="IV252" s="17">
        <v>8.24</v>
      </c>
      <c r="IW252" s="17">
        <v>8.24</v>
      </c>
      <c r="IX252" s="17">
        <v>8.25</v>
      </c>
      <c r="IY252" s="17">
        <v>8.25</v>
      </c>
    </row>
    <row r="253" spans="1:259" x14ac:dyDescent="0.15">
      <c r="A253" s="17" t="s">
        <v>632</v>
      </c>
      <c r="B253" s="17" t="s">
        <v>633</v>
      </c>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c r="AA253" s="26"/>
      <c r="AB253" s="17"/>
      <c r="AC253" s="26"/>
      <c r="AD253" s="26"/>
      <c r="AE253" s="17"/>
      <c r="AF253" s="17"/>
      <c r="AG253" s="17"/>
      <c r="AH253" s="17"/>
      <c r="AI253" s="17"/>
      <c r="AJ253" s="17"/>
      <c r="AK253" s="17"/>
      <c r="AL253" s="17"/>
      <c r="AM253" s="17"/>
      <c r="AN253" s="17"/>
      <c r="AO253" s="17"/>
      <c r="AP253" s="17"/>
      <c r="AQ253" s="17"/>
      <c r="AR253" s="17"/>
      <c r="AS253" s="17"/>
      <c r="AT253" s="17"/>
      <c r="AU253" s="17"/>
      <c r="AV253" s="17"/>
      <c r="AW253" s="17"/>
      <c r="AX253" s="17"/>
      <c r="AY253" s="17"/>
      <c r="AZ253" s="17"/>
      <c r="BA253" s="17"/>
      <c r="BB253" s="17"/>
      <c r="BC253" s="17"/>
      <c r="BD253" s="17"/>
      <c r="BE253" s="17"/>
      <c r="BF253" s="17"/>
      <c r="BG253" s="17"/>
      <c r="BH253" s="17"/>
      <c r="BI253" s="17"/>
      <c r="BJ253" s="26"/>
      <c r="BK253" s="17"/>
      <c r="BL253" s="17"/>
      <c r="BM253" s="17"/>
      <c r="BN253" s="17"/>
      <c r="BO253" s="17"/>
      <c r="BP253" s="17"/>
      <c r="BQ253" s="17"/>
      <c r="BR253" s="17"/>
      <c r="BS253" s="17"/>
      <c r="BT253" s="17"/>
      <c r="BU253" s="17"/>
      <c r="BV253" s="17"/>
      <c r="BW253" s="17"/>
      <c r="BX253" s="26"/>
      <c r="BY253" s="26"/>
      <c r="BZ253" s="26"/>
      <c r="CA253" s="26"/>
      <c r="CB253" s="26"/>
      <c r="CC253" s="17"/>
      <c r="CD253" s="17"/>
      <c r="CE253" s="17"/>
      <c r="CF253" s="17"/>
      <c r="CG253" s="17"/>
      <c r="CH253" s="17"/>
      <c r="CI253" s="17"/>
      <c r="CJ253" s="26"/>
      <c r="CK253" s="17"/>
      <c r="CL253" s="17"/>
      <c r="CM253" s="17"/>
      <c r="CN253" s="17"/>
      <c r="CO253" s="17"/>
      <c r="CP253" s="17"/>
      <c r="CQ253" s="17"/>
      <c r="CR253" s="17"/>
      <c r="CS253" s="17"/>
      <c r="CT253" s="17"/>
      <c r="CU253" s="17"/>
      <c r="CV253" s="17"/>
      <c r="CW253" s="17"/>
      <c r="CX253" s="17"/>
      <c r="CY253" s="26"/>
      <c r="CZ253" s="26"/>
      <c r="DA253" s="26"/>
      <c r="DB253" s="17"/>
      <c r="DC253" s="17"/>
      <c r="DD253" s="17"/>
      <c r="DE253" s="17"/>
      <c r="DF253" s="17"/>
      <c r="DG253" s="17"/>
      <c r="DH253" s="26"/>
      <c r="DI253" s="17"/>
      <c r="DJ253" s="17"/>
      <c r="DK253" s="17"/>
      <c r="DL253" s="17"/>
      <c r="DM253" s="17">
        <v>10.36</v>
      </c>
      <c r="DN253" s="17">
        <v>10.37</v>
      </c>
      <c r="DO253" s="17">
        <v>10.38</v>
      </c>
      <c r="DP253" s="17">
        <v>10.38</v>
      </c>
      <c r="DQ253" s="17">
        <v>10.38</v>
      </c>
      <c r="DR253" s="17">
        <v>10.38</v>
      </c>
      <c r="DS253" s="17">
        <v>10.37</v>
      </c>
      <c r="DT253" s="17">
        <v>10.36</v>
      </c>
      <c r="DU253" s="17">
        <v>10.36</v>
      </c>
      <c r="DV253" s="17">
        <v>10.37</v>
      </c>
      <c r="DW253" s="17">
        <v>10.38</v>
      </c>
      <c r="DX253" s="17">
        <v>10.37</v>
      </c>
      <c r="DY253" s="17">
        <v>10.37</v>
      </c>
      <c r="DZ253" s="17">
        <v>10.38</v>
      </c>
      <c r="EA253" s="17">
        <v>10.36</v>
      </c>
      <c r="EB253" s="17">
        <v>10.35</v>
      </c>
      <c r="EC253" s="17">
        <v>10.34</v>
      </c>
      <c r="ED253" s="17">
        <v>10.34</v>
      </c>
      <c r="EE253" s="17">
        <v>10.33</v>
      </c>
      <c r="EF253" s="17">
        <v>10.31</v>
      </c>
      <c r="EG253" s="17">
        <v>10.32</v>
      </c>
      <c r="EH253" s="17">
        <v>10.32</v>
      </c>
      <c r="EI253" s="17">
        <v>10.32</v>
      </c>
      <c r="EJ253" s="17">
        <v>10.32</v>
      </c>
      <c r="EK253" s="17">
        <v>10.31</v>
      </c>
      <c r="EL253" s="17">
        <v>10.29</v>
      </c>
      <c r="EM253" s="17">
        <v>10.29</v>
      </c>
      <c r="EN253" s="17">
        <v>10.3</v>
      </c>
      <c r="EO253" s="17">
        <v>10.31</v>
      </c>
      <c r="EP253" s="17">
        <v>10.31</v>
      </c>
      <c r="EQ253" s="17">
        <v>10.31</v>
      </c>
      <c r="ER253" s="17">
        <v>10.3</v>
      </c>
      <c r="ES253" s="17">
        <v>10.31</v>
      </c>
      <c r="ET253" s="17">
        <v>10.3</v>
      </c>
      <c r="EU253" s="17">
        <v>10.3</v>
      </c>
      <c r="EV253" s="17">
        <v>10.3</v>
      </c>
      <c r="EW253" s="17">
        <v>10.31</v>
      </c>
      <c r="EX253" s="17">
        <v>10.3</v>
      </c>
      <c r="EY253" s="17">
        <v>10.3</v>
      </c>
      <c r="EZ253" s="17">
        <v>10.3</v>
      </c>
      <c r="FA253" s="17">
        <v>10.31</v>
      </c>
      <c r="FB253" s="17">
        <v>10.3</v>
      </c>
      <c r="FC253" s="17">
        <v>10.3</v>
      </c>
      <c r="FD253" s="17">
        <v>10.3</v>
      </c>
      <c r="FE253" s="17">
        <v>10.3</v>
      </c>
      <c r="FF253" s="17">
        <v>10.3</v>
      </c>
      <c r="FG253" s="17">
        <v>10.31</v>
      </c>
      <c r="FH253" s="17">
        <v>10.32</v>
      </c>
      <c r="FI253" s="17">
        <v>10.34</v>
      </c>
      <c r="FJ253" s="17">
        <v>10.35</v>
      </c>
      <c r="FK253" s="17">
        <v>10.34</v>
      </c>
      <c r="FL253" s="17">
        <v>10.34</v>
      </c>
      <c r="FM253" s="17">
        <v>10.36</v>
      </c>
      <c r="FN253" s="17">
        <v>10.35</v>
      </c>
      <c r="FO253" s="17">
        <v>10.35</v>
      </c>
      <c r="FP253" s="17">
        <v>10.35</v>
      </c>
      <c r="FQ253" s="17">
        <v>10.34</v>
      </c>
      <c r="FR253" s="17">
        <v>10.33</v>
      </c>
      <c r="FS253" s="17">
        <v>10.34</v>
      </c>
      <c r="FT253" s="17">
        <v>10.34</v>
      </c>
      <c r="FU253" s="17">
        <v>10.34</v>
      </c>
      <c r="FV253" s="17">
        <v>10.34</v>
      </c>
      <c r="FW253" s="17">
        <v>10.34</v>
      </c>
      <c r="FX253" s="17">
        <v>10.33</v>
      </c>
      <c r="FY253" s="17">
        <v>10.36</v>
      </c>
      <c r="FZ253" s="17">
        <v>10.39</v>
      </c>
      <c r="GA253" s="17">
        <v>10.4</v>
      </c>
      <c r="GB253" s="17">
        <v>10.4</v>
      </c>
      <c r="GC253" s="17">
        <v>10.38</v>
      </c>
      <c r="GD253" s="17">
        <v>10.38</v>
      </c>
      <c r="GE253" s="17">
        <v>10.39</v>
      </c>
      <c r="GF253" s="17">
        <v>10.4</v>
      </c>
      <c r="GG253" s="17">
        <v>10.37</v>
      </c>
      <c r="GH253" s="17">
        <v>10.37</v>
      </c>
      <c r="GI253" s="17">
        <v>10.37</v>
      </c>
      <c r="GJ253" s="17">
        <v>10.33</v>
      </c>
      <c r="GK253" s="17">
        <v>10.32</v>
      </c>
      <c r="GL253" s="17">
        <v>10.33</v>
      </c>
      <c r="GM253" s="17">
        <v>10.33</v>
      </c>
      <c r="GN253" s="17">
        <v>10.34</v>
      </c>
      <c r="GO253" s="17">
        <v>10.34</v>
      </c>
      <c r="GP253" s="17">
        <v>10.36</v>
      </c>
      <c r="GQ253" s="17">
        <v>10.36</v>
      </c>
      <c r="GR253" s="17">
        <v>10.37</v>
      </c>
      <c r="GS253" s="17">
        <v>10.35</v>
      </c>
      <c r="GT253" s="17">
        <v>10.36</v>
      </c>
      <c r="GU253" s="17">
        <v>10.36</v>
      </c>
      <c r="GV253" s="17">
        <v>10.38</v>
      </c>
      <c r="GW253" s="17">
        <v>10.37</v>
      </c>
      <c r="GX253" s="17">
        <v>10.36</v>
      </c>
      <c r="GY253" s="17">
        <v>10.37</v>
      </c>
      <c r="GZ253" s="17">
        <v>10.39</v>
      </c>
      <c r="HA253" s="17">
        <v>10.38</v>
      </c>
      <c r="HB253" s="17">
        <v>10.38</v>
      </c>
      <c r="HC253" s="17">
        <v>10.38</v>
      </c>
      <c r="HD253" s="17">
        <v>10.38</v>
      </c>
      <c r="HE253" s="17">
        <v>10.37</v>
      </c>
      <c r="HF253" s="17">
        <v>10.37</v>
      </c>
      <c r="HG253" s="17">
        <v>10.37</v>
      </c>
      <c r="HH253" s="17">
        <v>10.33</v>
      </c>
      <c r="HI253" s="17">
        <v>10.31</v>
      </c>
      <c r="HJ253" s="17">
        <v>10.32</v>
      </c>
      <c r="HK253" s="17">
        <v>10.33</v>
      </c>
      <c r="HL253" s="17">
        <v>10.32</v>
      </c>
      <c r="HM253" s="17">
        <v>10.31</v>
      </c>
      <c r="HN253" s="17">
        <v>10.32</v>
      </c>
      <c r="HO253" s="17">
        <v>10.29</v>
      </c>
      <c r="HP253" s="17">
        <v>10.31</v>
      </c>
      <c r="HQ253" s="17">
        <v>10.31</v>
      </c>
      <c r="HR253" s="17">
        <v>10.33</v>
      </c>
      <c r="HS253" s="17">
        <v>10.32</v>
      </c>
      <c r="HT253" s="17">
        <v>10.32</v>
      </c>
      <c r="HU253" s="17">
        <v>10.32</v>
      </c>
      <c r="HV253" s="17">
        <v>10.33</v>
      </c>
      <c r="HW253" s="17">
        <v>10.34</v>
      </c>
      <c r="HX253" s="17">
        <v>10.32</v>
      </c>
      <c r="HY253" s="17">
        <v>10.33</v>
      </c>
      <c r="HZ253" s="17">
        <v>10.32</v>
      </c>
      <c r="IA253" s="17">
        <v>10.33</v>
      </c>
      <c r="IB253" s="17">
        <v>10.34</v>
      </c>
      <c r="IC253" s="17">
        <v>10.34</v>
      </c>
      <c r="ID253" s="17">
        <v>10.3</v>
      </c>
      <c r="IE253" s="17">
        <v>10.3</v>
      </c>
      <c r="IF253" s="17">
        <v>10.31</v>
      </c>
      <c r="IG253" s="17">
        <v>10.31</v>
      </c>
      <c r="IH253" s="17">
        <v>10.31</v>
      </c>
      <c r="II253" s="17">
        <v>10.3</v>
      </c>
      <c r="IJ253" s="17">
        <v>10.3</v>
      </c>
      <c r="IK253" s="17">
        <v>10.3</v>
      </c>
      <c r="IL253" s="17">
        <v>10.29</v>
      </c>
      <c r="IM253" s="17">
        <v>10.32</v>
      </c>
      <c r="IN253" s="17">
        <v>10.32</v>
      </c>
      <c r="IO253" s="17">
        <v>10.31</v>
      </c>
      <c r="IP253" s="17">
        <v>10.31</v>
      </c>
      <c r="IQ253" s="17">
        <v>10.32</v>
      </c>
      <c r="IR253" s="17">
        <v>10.32</v>
      </c>
      <c r="IS253" s="17">
        <v>10.32</v>
      </c>
      <c r="IT253" s="17">
        <v>10.32</v>
      </c>
      <c r="IU253" s="17">
        <v>10.32</v>
      </c>
      <c r="IV253" s="17">
        <v>10.33</v>
      </c>
      <c r="IW253" s="17">
        <v>10.33</v>
      </c>
      <c r="IX253" s="17">
        <v>10.33</v>
      </c>
      <c r="IY253" s="17">
        <v>10.34</v>
      </c>
    </row>
    <row r="254" spans="1:259" x14ac:dyDescent="0.15">
      <c r="A254" s="17" t="s">
        <v>433</v>
      </c>
      <c r="B254" s="17" t="s">
        <v>434</v>
      </c>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c r="AA254" s="26"/>
      <c r="AB254" s="17"/>
      <c r="AC254" s="26"/>
      <c r="AD254" s="26"/>
      <c r="AE254" s="17"/>
      <c r="AF254" s="17"/>
      <c r="AG254" s="17"/>
      <c r="AH254" s="17"/>
      <c r="AI254" s="17"/>
      <c r="AJ254" s="17"/>
      <c r="AK254" s="17"/>
      <c r="AL254" s="17"/>
      <c r="AM254" s="17"/>
      <c r="AN254" s="17"/>
      <c r="AO254" s="17"/>
      <c r="AP254" s="17"/>
      <c r="AQ254" s="17"/>
      <c r="AR254" s="17"/>
      <c r="AS254" s="17"/>
      <c r="AT254" s="17"/>
      <c r="AU254" s="17"/>
      <c r="AV254" s="17"/>
      <c r="AW254" s="17"/>
      <c r="AX254" s="17"/>
      <c r="AY254" s="17"/>
      <c r="AZ254" s="17"/>
      <c r="BA254" s="17"/>
      <c r="BB254" s="17"/>
      <c r="BC254" s="17"/>
      <c r="BD254" s="17"/>
      <c r="BE254" s="17"/>
      <c r="BF254" s="17"/>
      <c r="BG254" s="17"/>
      <c r="BH254" s="17"/>
      <c r="BI254" s="17"/>
      <c r="BJ254" s="26"/>
      <c r="BK254" s="17"/>
      <c r="BL254" s="17"/>
      <c r="BM254" s="17"/>
      <c r="BN254" s="17"/>
      <c r="BO254" s="17"/>
      <c r="BP254" s="17"/>
      <c r="BQ254" s="17"/>
      <c r="BR254" s="17"/>
      <c r="BS254" s="17"/>
      <c r="BT254" s="17"/>
      <c r="BU254" s="17"/>
      <c r="BV254" s="17"/>
      <c r="BW254" s="17"/>
      <c r="BX254" s="26"/>
      <c r="BY254" s="26"/>
      <c r="BZ254" s="26"/>
      <c r="CA254" s="26"/>
      <c r="CB254" s="26"/>
      <c r="CC254" s="17"/>
      <c r="CD254" s="17"/>
      <c r="CE254" s="17"/>
      <c r="CF254" s="17"/>
      <c r="CG254" s="17"/>
      <c r="CH254" s="17"/>
      <c r="CI254" s="17"/>
      <c r="CJ254" s="26"/>
      <c r="CK254" s="17"/>
      <c r="CL254" s="17"/>
      <c r="CM254" s="17"/>
      <c r="CN254" s="17"/>
      <c r="CO254" s="17"/>
      <c r="CP254" s="17"/>
      <c r="CQ254" s="17"/>
      <c r="CR254" s="17"/>
      <c r="CS254" s="17"/>
      <c r="CT254" s="17"/>
      <c r="CU254" s="17"/>
      <c r="CV254" s="17"/>
      <c r="CW254" s="17"/>
      <c r="CX254" s="17"/>
      <c r="CY254" s="26"/>
      <c r="CZ254" s="26"/>
      <c r="DA254" s="26"/>
      <c r="DB254" s="17"/>
      <c r="DC254" s="17"/>
      <c r="DD254" s="17"/>
      <c r="DE254" s="17"/>
      <c r="DF254" s="17"/>
      <c r="DG254" s="17"/>
      <c r="DH254" s="26"/>
      <c r="DI254" s="17"/>
      <c r="DJ254" s="17"/>
      <c r="DK254" s="17"/>
      <c r="DL254" s="17"/>
      <c r="DM254" s="17">
        <v>10.93</v>
      </c>
      <c r="DN254" s="17">
        <v>10.93</v>
      </c>
      <c r="DO254" s="17">
        <v>10.94</v>
      </c>
      <c r="DP254" s="17">
        <v>10.95</v>
      </c>
      <c r="DQ254" s="17">
        <v>10.93</v>
      </c>
      <c r="DR254" s="17">
        <v>10.94</v>
      </c>
      <c r="DS254" s="17">
        <v>10.94</v>
      </c>
      <c r="DT254" s="17">
        <v>10.95</v>
      </c>
      <c r="DU254" s="17">
        <v>10.96</v>
      </c>
      <c r="DV254" s="17">
        <v>10.96</v>
      </c>
      <c r="DW254" s="17">
        <v>10.94</v>
      </c>
      <c r="DX254" s="17">
        <v>10.95</v>
      </c>
      <c r="DY254" s="17">
        <v>10.94</v>
      </c>
      <c r="DZ254" s="17">
        <v>10.94</v>
      </c>
      <c r="EA254" s="17">
        <v>10.95</v>
      </c>
      <c r="EB254" s="17">
        <v>10.94</v>
      </c>
      <c r="EC254" s="17">
        <v>10.93</v>
      </c>
      <c r="ED254" s="17">
        <v>10.93</v>
      </c>
      <c r="EE254" s="17">
        <v>10.92</v>
      </c>
      <c r="EF254" s="17">
        <v>10.92</v>
      </c>
      <c r="EG254" s="17">
        <v>10.93</v>
      </c>
      <c r="EH254" s="17">
        <v>10.93</v>
      </c>
      <c r="EI254" s="17">
        <v>10.93</v>
      </c>
      <c r="EJ254" s="17">
        <v>10.92</v>
      </c>
      <c r="EK254" s="17">
        <v>10.92</v>
      </c>
      <c r="EL254" s="17">
        <v>10.92</v>
      </c>
      <c r="EM254" s="17">
        <v>10.91</v>
      </c>
      <c r="EN254" s="17">
        <v>10.91</v>
      </c>
      <c r="EO254" s="17">
        <v>10.92</v>
      </c>
      <c r="EP254" s="17">
        <v>10.91</v>
      </c>
      <c r="EQ254" s="17">
        <v>10.92</v>
      </c>
      <c r="ER254" s="17">
        <v>10.92</v>
      </c>
      <c r="ES254" s="17">
        <v>10.92</v>
      </c>
      <c r="ET254" s="17">
        <v>10.92</v>
      </c>
      <c r="EU254" s="17">
        <v>10.93</v>
      </c>
      <c r="EV254" s="17">
        <v>10.92</v>
      </c>
      <c r="EW254" s="17">
        <v>10.93</v>
      </c>
      <c r="EX254" s="17">
        <v>10.93</v>
      </c>
      <c r="EY254" s="17">
        <v>10.92</v>
      </c>
      <c r="EZ254" s="17">
        <v>10.91</v>
      </c>
      <c r="FA254" s="17">
        <v>10.92</v>
      </c>
      <c r="FB254" s="17">
        <v>10.9</v>
      </c>
      <c r="FC254" s="17">
        <v>10.9</v>
      </c>
      <c r="FD254" s="17">
        <v>10.89</v>
      </c>
      <c r="FE254" s="17">
        <v>10.88</v>
      </c>
      <c r="FF254" s="17">
        <v>10.9</v>
      </c>
      <c r="FG254" s="17">
        <v>10.89</v>
      </c>
      <c r="FH254" s="17">
        <v>10.9</v>
      </c>
      <c r="FI254" s="17">
        <v>10.89</v>
      </c>
      <c r="FJ254" s="17">
        <v>10.9</v>
      </c>
      <c r="FK254" s="17">
        <v>10.89</v>
      </c>
      <c r="FL254" s="17">
        <v>10.91</v>
      </c>
      <c r="FM254" s="17">
        <v>10.91</v>
      </c>
      <c r="FN254" s="17">
        <v>10.91</v>
      </c>
      <c r="FO254" s="17">
        <v>10.91</v>
      </c>
      <c r="FP254" s="17">
        <v>10.91</v>
      </c>
      <c r="FQ254" s="17">
        <v>10.91</v>
      </c>
      <c r="FR254" s="17">
        <v>10.91</v>
      </c>
      <c r="FS254" s="17">
        <v>10.92</v>
      </c>
      <c r="FT254" s="17">
        <v>10.93</v>
      </c>
      <c r="FU254" s="17">
        <v>10.93</v>
      </c>
      <c r="FV254" s="17">
        <v>10.93</v>
      </c>
      <c r="FW254" s="17">
        <v>10.93</v>
      </c>
      <c r="FX254" s="17">
        <v>10.93</v>
      </c>
      <c r="FY254" s="17">
        <v>10.93</v>
      </c>
      <c r="FZ254" s="17">
        <v>10.94</v>
      </c>
      <c r="GA254" s="17">
        <v>10.95</v>
      </c>
      <c r="GB254" s="17">
        <v>10.95</v>
      </c>
      <c r="GC254" s="17">
        <v>10.95</v>
      </c>
      <c r="GD254" s="17">
        <v>10.94</v>
      </c>
      <c r="GE254" s="17">
        <v>10.96</v>
      </c>
      <c r="GF254" s="17">
        <v>10.95</v>
      </c>
      <c r="GG254" s="17">
        <v>10.94</v>
      </c>
      <c r="GH254" s="17">
        <v>10.94</v>
      </c>
      <c r="GI254" s="17">
        <v>10.95</v>
      </c>
      <c r="GJ254" s="17">
        <v>10.94</v>
      </c>
      <c r="GK254" s="17">
        <v>10.94</v>
      </c>
      <c r="GL254" s="17">
        <v>10.93</v>
      </c>
      <c r="GM254" s="17">
        <v>10.93</v>
      </c>
      <c r="GN254" s="17">
        <v>10.94</v>
      </c>
      <c r="GO254" s="17">
        <v>10.93</v>
      </c>
      <c r="GP254" s="17">
        <v>10.94</v>
      </c>
      <c r="GQ254" s="17">
        <v>10.94</v>
      </c>
      <c r="GR254" s="17">
        <v>10.93</v>
      </c>
      <c r="GS254" s="17">
        <v>10.94</v>
      </c>
      <c r="GT254" s="17">
        <v>10.94</v>
      </c>
      <c r="GU254" s="17">
        <v>10.95</v>
      </c>
      <c r="GV254" s="17">
        <v>10.95</v>
      </c>
      <c r="GW254" s="17">
        <v>10.95</v>
      </c>
      <c r="GX254" s="17">
        <v>10.93</v>
      </c>
      <c r="GY254" s="17">
        <v>10.93</v>
      </c>
      <c r="GZ254" s="17">
        <v>10.93</v>
      </c>
      <c r="HA254" s="17">
        <v>10.94</v>
      </c>
      <c r="HB254" s="17">
        <v>10.93</v>
      </c>
      <c r="HC254" s="17">
        <v>10.93</v>
      </c>
      <c r="HD254" s="17">
        <v>10.94</v>
      </c>
      <c r="HE254" s="17">
        <v>10.94</v>
      </c>
      <c r="HF254" s="17">
        <v>10.92</v>
      </c>
      <c r="HG254" s="17">
        <v>10.93</v>
      </c>
      <c r="HH254" s="17">
        <v>10.93</v>
      </c>
      <c r="HI254" s="17">
        <v>10.92</v>
      </c>
      <c r="HJ254" s="17">
        <v>10.92</v>
      </c>
      <c r="HK254" s="17">
        <v>10.91</v>
      </c>
      <c r="HL254" s="17">
        <v>10.91</v>
      </c>
      <c r="HM254" s="17">
        <v>10.92</v>
      </c>
      <c r="HN254" s="17">
        <v>10.92</v>
      </c>
      <c r="HO254" s="17">
        <v>10.92</v>
      </c>
      <c r="HP254" s="17">
        <v>10.9</v>
      </c>
      <c r="HQ254" s="17">
        <v>10.91</v>
      </c>
      <c r="HR254" s="17">
        <v>10.9</v>
      </c>
      <c r="HS254" s="17">
        <v>10.91</v>
      </c>
      <c r="HT254" s="17">
        <v>10.9</v>
      </c>
      <c r="HU254" s="17">
        <v>10.92</v>
      </c>
      <c r="HV254" s="17">
        <v>10.94</v>
      </c>
      <c r="HW254" s="17">
        <v>10.93</v>
      </c>
      <c r="HX254" s="17">
        <v>10.93</v>
      </c>
      <c r="HY254" s="17">
        <v>10.93</v>
      </c>
      <c r="HZ254" s="17">
        <v>10.94</v>
      </c>
      <c r="IA254" s="17">
        <v>10.94</v>
      </c>
      <c r="IB254" s="17">
        <v>10.94</v>
      </c>
      <c r="IC254" s="17">
        <v>10.94</v>
      </c>
      <c r="ID254" s="17">
        <v>10.93</v>
      </c>
      <c r="IE254" s="17">
        <v>10.92</v>
      </c>
      <c r="IF254" s="17">
        <v>10.92</v>
      </c>
      <c r="IG254" s="17">
        <v>10.92</v>
      </c>
      <c r="IH254" s="17">
        <v>10.93</v>
      </c>
      <c r="II254" s="17">
        <v>10.92</v>
      </c>
      <c r="IJ254" s="17">
        <v>10.91</v>
      </c>
      <c r="IK254" s="17">
        <v>10.9</v>
      </c>
      <c r="IL254" s="17">
        <v>10.91</v>
      </c>
      <c r="IM254" s="17">
        <v>10.91</v>
      </c>
      <c r="IN254" s="17">
        <v>10.91</v>
      </c>
      <c r="IO254" s="17">
        <v>10.92</v>
      </c>
      <c r="IP254" s="17">
        <v>10.91</v>
      </c>
      <c r="IQ254" s="17">
        <v>10.92</v>
      </c>
      <c r="IR254" s="17">
        <v>10.93</v>
      </c>
      <c r="IS254" s="17">
        <v>10.93</v>
      </c>
      <c r="IT254" s="17">
        <v>10.93</v>
      </c>
      <c r="IU254" s="17">
        <v>10.93</v>
      </c>
      <c r="IV254" s="17">
        <v>10.92</v>
      </c>
      <c r="IW254" s="17">
        <v>10.92</v>
      </c>
      <c r="IX254" s="17">
        <v>10.92</v>
      </c>
      <c r="IY254" s="17">
        <v>10.92</v>
      </c>
    </row>
    <row r="255" spans="1:259" x14ac:dyDescent="0.15">
      <c r="A255" s="17" t="s">
        <v>942</v>
      </c>
      <c r="B255" s="17" t="s">
        <v>943</v>
      </c>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c r="AA255" s="26"/>
      <c r="AB255" s="17"/>
      <c r="AC255" s="26"/>
      <c r="AD255" s="26"/>
      <c r="AE255" s="17"/>
      <c r="AF255" s="17"/>
      <c r="AG255" s="17"/>
      <c r="AH255" s="17"/>
      <c r="AI255" s="17"/>
      <c r="AJ255" s="17"/>
      <c r="AK255" s="17"/>
      <c r="AL255" s="17"/>
      <c r="AM255" s="17"/>
      <c r="AN255" s="17"/>
      <c r="AO255" s="17"/>
      <c r="AP255" s="17"/>
      <c r="AQ255" s="17"/>
      <c r="AR255" s="17"/>
      <c r="AS255" s="17"/>
      <c r="AT255" s="17"/>
      <c r="AU255" s="17"/>
      <c r="AV255" s="17"/>
      <c r="AW255" s="17"/>
      <c r="AX255" s="17"/>
      <c r="AY255" s="17"/>
      <c r="AZ255" s="17"/>
      <c r="BA255" s="17"/>
      <c r="BB255" s="17"/>
      <c r="BC255" s="17"/>
      <c r="BD255" s="17"/>
      <c r="BE255" s="17"/>
      <c r="BF255" s="17"/>
      <c r="BG255" s="17"/>
      <c r="BH255" s="17"/>
      <c r="BI255" s="17"/>
      <c r="BJ255" s="26"/>
      <c r="BK255" s="17"/>
      <c r="BL255" s="17"/>
      <c r="BM255" s="17"/>
      <c r="BN255" s="17"/>
      <c r="BO255" s="17"/>
      <c r="BP255" s="17"/>
      <c r="BQ255" s="17"/>
      <c r="BR255" s="17"/>
      <c r="BS255" s="17"/>
      <c r="BT255" s="17"/>
      <c r="BU255" s="17"/>
      <c r="BV255" s="17"/>
      <c r="BW255" s="17"/>
      <c r="BX255" s="26"/>
      <c r="BY255" s="26"/>
      <c r="BZ255" s="26"/>
      <c r="CA255" s="26"/>
      <c r="CB255" s="26"/>
      <c r="CC255" s="17"/>
      <c r="CD255" s="17"/>
      <c r="CE255" s="17"/>
      <c r="CF255" s="17"/>
      <c r="CG255" s="17"/>
      <c r="CH255" s="17"/>
      <c r="CI255" s="17"/>
      <c r="CJ255" s="26"/>
      <c r="CK255" s="17"/>
      <c r="CL255" s="17"/>
      <c r="CM255" s="17"/>
      <c r="CN255" s="17"/>
      <c r="CO255" s="17"/>
      <c r="CP255" s="17"/>
      <c r="CQ255" s="17"/>
      <c r="CR255" s="17"/>
      <c r="CS255" s="17"/>
      <c r="CT255" s="17"/>
      <c r="CU255" s="17"/>
      <c r="CV255" s="17"/>
      <c r="CW255" s="17"/>
      <c r="CX255" s="17"/>
      <c r="CY255" s="26"/>
      <c r="CZ255" s="26"/>
      <c r="DA255" s="26"/>
      <c r="DB255" s="17"/>
      <c r="DC255" s="17"/>
      <c r="DD255" s="17"/>
      <c r="DE255" s="17"/>
      <c r="DF255" s="17"/>
      <c r="DG255" s="17"/>
      <c r="DH255" s="26"/>
      <c r="DI255" s="17"/>
      <c r="DJ255" s="17"/>
      <c r="DK255" s="17"/>
      <c r="DL255" s="17"/>
      <c r="DM255" s="17">
        <v>11870</v>
      </c>
      <c r="DN255" s="17">
        <v>11867.5</v>
      </c>
      <c r="DO255" s="17">
        <v>11865</v>
      </c>
      <c r="DP255" s="17">
        <v>11862.5</v>
      </c>
      <c r="DQ255" s="17">
        <v>11867.5</v>
      </c>
      <c r="DR255" s="17">
        <v>11865</v>
      </c>
      <c r="DS255" s="17">
        <v>11867.5</v>
      </c>
      <c r="DT255" s="17">
        <v>11867.5</v>
      </c>
      <c r="DU255" s="17">
        <v>11870</v>
      </c>
      <c r="DV255" s="17">
        <v>11870</v>
      </c>
      <c r="DW255" s="17">
        <v>11872.5</v>
      </c>
      <c r="DX255" s="17">
        <v>11875</v>
      </c>
      <c r="DY255" s="17">
        <v>11862.5</v>
      </c>
      <c r="DZ255" s="17">
        <v>11865</v>
      </c>
      <c r="EA255" s="17">
        <v>11857.5</v>
      </c>
      <c r="EB255" s="17">
        <v>11862.5</v>
      </c>
      <c r="EC255" s="17">
        <v>11862.5</v>
      </c>
      <c r="ED255" s="17">
        <v>11860</v>
      </c>
      <c r="EE255" s="17">
        <v>11870</v>
      </c>
      <c r="EF255" s="17">
        <v>11872.5</v>
      </c>
      <c r="EG255" s="17">
        <v>11875</v>
      </c>
      <c r="EH255" s="17">
        <v>11867.5</v>
      </c>
      <c r="EI255" s="17">
        <v>11865</v>
      </c>
      <c r="EJ255" s="17">
        <v>11862.5</v>
      </c>
      <c r="EK255" s="17">
        <v>11862.5</v>
      </c>
      <c r="EL255" s="17">
        <v>11862.5</v>
      </c>
      <c r="EM255" s="17">
        <v>11862.5</v>
      </c>
      <c r="EN255" s="17">
        <v>11862.5</v>
      </c>
      <c r="EO255" s="17">
        <v>11865</v>
      </c>
      <c r="EP255" s="17">
        <v>11865</v>
      </c>
      <c r="EQ255" s="17">
        <v>11865</v>
      </c>
      <c r="ER255" s="17">
        <v>11867.5</v>
      </c>
      <c r="ES255" s="17">
        <v>11862.5</v>
      </c>
      <c r="ET255" s="17">
        <v>11857.5</v>
      </c>
      <c r="EU255" s="17">
        <v>11857.5</v>
      </c>
      <c r="EV255" s="17">
        <v>11857.5</v>
      </c>
      <c r="EW255" s="17">
        <v>11862.5</v>
      </c>
      <c r="EX255" s="17">
        <v>11857.5</v>
      </c>
      <c r="EY255" s="17">
        <v>11852.5</v>
      </c>
      <c r="EZ255" s="17">
        <v>11850</v>
      </c>
      <c r="FA255" s="17">
        <v>11852.5</v>
      </c>
      <c r="FB255" s="17">
        <v>11852.5</v>
      </c>
      <c r="FC255" s="17">
        <v>11857.5</v>
      </c>
      <c r="FD255" s="17">
        <v>11857.5</v>
      </c>
      <c r="FE255" s="17">
        <v>11857.5</v>
      </c>
      <c r="FF255" s="17">
        <v>11857.5</v>
      </c>
      <c r="FG255" s="17">
        <v>11862.5</v>
      </c>
      <c r="FH255" s="17">
        <v>11857.5</v>
      </c>
      <c r="FI255" s="17">
        <v>11862.5</v>
      </c>
      <c r="FJ255" s="17">
        <v>11875</v>
      </c>
      <c r="FK255" s="17">
        <v>11867.5</v>
      </c>
      <c r="FL255" s="17">
        <v>11870</v>
      </c>
      <c r="FM255" s="17">
        <v>11870</v>
      </c>
      <c r="FN255" s="17">
        <v>11870</v>
      </c>
      <c r="FO255" s="17">
        <v>11872.5</v>
      </c>
      <c r="FP255" s="17">
        <v>11870</v>
      </c>
      <c r="FQ255" s="17">
        <v>11870</v>
      </c>
      <c r="FR255" s="17">
        <v>11862.5</v>
      </c>
      <c r="FS255" s="17">
        <v>11870</v>
      </c>
      <c r="FT255" s="17">
        <v>11867.5</v>
      </c>
      <c r="FU255" s="17">
        <v>11870</v>
      </c>
      <c r="FV255" s="17">
        <v>11875</v>
      </c>
      <c r="FW255" s="17">
        <v>11875</v>
      </c>
      <c r="FX255" s="17">
        <v>11887.5</v>
      </c>
      <c r="FY255" s="17">
        <v>11905</v>
      </c>
      <c r="FZ255" s="17">
        <v>11907.5</v>
      </c>
      <c r="GA255" s="17">
        <v>11900</v>
      </c>
      <c r="GB255" s="17">
        <v>11890</v>
      </c>
      <c r="GC255" s="17">
        <v>11897.5</v>
      </c>
      <c r="GD255" s="17">
        <v>11905</v>
      </c>
      <c r="GE255" s="17">
        <v>11897.5</v>
      </c>
      <c r="GF255" s="17">
        <v>11882.5</v>
      </c>
      <c r="GG255" s="17">
        <v>11887.5</v>
      </c>
      <c r="GH255" s="17">
        <v>11882.5</v>
      </c>
      <c r="GI255" s="17">
        <v>11880</v>
      </c>
      <c r="GJ255" s="17">
        <v>11882.5</v>
      </c>
      <c r="GK255" s="17">
        <v>11887.5</v>
      </c>
      <c r="GL255" s="17">
        <v>11887.5</v>
      </c>
      <c r="GM255" s="17">
        <v>0</v>
      </c>
      <c r="GN255" s="17">
        <v>11887.5</v>
      </c>
      <c r="GO255" s="17">
        <v>11902.5</v>
      </c>
      <c r="GP255" s="17">
        <v>11905</v>
      </c>
      <c r="GQ255" s="17">
        <v>11905</v>
      </c>
      <c r="GR255" s="17">
        <v>11905</v>
      </c>
      <c r="GS255" s="17">
        <v>11902.5</v>
      </c>
      <c r="GT255" s="17">
        <v>11905</v>
      </c>
      <c r="GU255" s="17">
        <v>11905</v>
      </c>
      <c r="GV255" s="17">
        <v>11897.5</v>
      </c>
      <c r="GW255" s="17">
        <v>11905</v>
      </c>
      <c r="GX255" s="17">
        <v>11907.5</v>
      </c>
      <c r="GY255" s="17">
        <v>11915</v>
      </c>
      <c r="GZ255" s="17">
        <v>11912.5</v>
      </c>
      <c r="HA255" s="17">
        <v>11907.5</v>
      </c>
      <c r="HB255" s="17">
        <v>11910</v>
      </c>
      <c r="HC255" s="17">
        <v>11917.5</v>
      </c>
      <c r="HD255" s="17">
        <v>11915</v>
      </c>
      <c r="HE255" s="17">
        <v>11920</v>
      </c>
      <c r="HF255" s="17">
        <v>11907.5</v>
      </c>
      <c r="HG255" s="17">
        <v>11885</v>
      </c>
      <c r="HH255" s="17">
        <v>11900</v>
      </c>
      <c r="HI255" s="17">
        <v>11895</v>
      </c>
      <c r="HJ255" s="17">
        <v>11895</v>
      </c>
      <c r="HK255" s="17">
        <v>11882.5</v>
      </c>
      <c r="HL255" s="17">
        <v>11885</v>
      </c>
      <c r="HM255" s="17">
        <v>11887.5</v>
      </c>
      <c r="HN255" s="17">
        <v>11882.5</v>
      </c>
      <c r="HO255" s="17">
        <v>11882.5</v>
      </c>
      <c r="HP255" s="17">
        <v>11875</v>
      </c>
      <c r="HQ255" s="17">
        <v>11880</v>
      </c>
      <c r="HR255" s="17">
        <v>11882.5</v>
      </c>
      <c r="HS255" s="17">
        <v>11885</v>
      </c>
      <c r="HT255" s="17">
        <v>11887.5</v>
      </c>
      <c r="HU255" s="17">
        <v>11885</v>
      </c>
      <c r="HV255" s="17">
        <v>11887.5</v>
      </c>
      <c r="HW255" s="17">
        <v>11882.5</v>
      </c>
      <c r="HX255" s="17">
        <v>11885</v>
      </c>
      <c r="HY255" s="17">
        <v>11887.5</v>
      </c>
      <c r="HZ255" s="17">
        <v>11887.5</v>
      </c>
      <c r="IA255" s="17">
        <v>11890</v>
      </c>
      <c r="IB255" s="17">
        <v>11885</v>
      </c>
      <c r="IC255" s="17">
        <v>11885</v>
      </c>
      <c r="ID255" s="17">
        <v>11885</v>
      </c>
      <c r="IE255" s="17">
        <v>11885</v>
      </c>
      <c r="IF255" s="17">
        <v>11887.5</v>
      </c>
      <c r="IG255" s="17">
        <v>11885</v>
      </c>
      <c r="IH255" s="17">
        <v>11885</v>
      </c>
      <c r="II255" s="17">
        <v>11882.5</v>
      </c>
      <c r="IJ255" s="17">
        <v>11882.5</v>
      </c>
      <c r="IK255" s="17">
        <v>11885</v>
      </c>
      <c r="IL255" s="17">
        <v>11902.5</v>
      </c>
      <c r="IM255" s="17">
        <v>11905</v>
      </c>
      <c r="IN255" s="17">
        <v>11912.5</v>
      </c>
      <c r="IO255" s="17">
        <v>11907.5</v>
      </c>
      <c r="IP255" s="17">
        <v>11902.5</v>
      </c>
      <c r="IQ255" s="17">
        <v>11902.5</v>
      </c>
      <c r="IR255" s="17">
        <v>11895</v>
      </c>
      <c r="IS255" s="17">
        <v>11892.5</v>
      </c>
      <c r="IT255" s="17">
        <v>11895</v>
      </c>
      <c r="IU255" s="17">
        <v>11905</v>
      </c>
      <c r="IV255" s="17">
        <v>11905</v>
      </c>
      <c r="IW255" s="17">
        <v>11912.5</v>
      </c>
      <c r="IX255" s="17">
        <v>11917.5</v>
      </c>
      <c r="IY255" s="17">
        <v>11910</v>
      </c>
    </row>
    <row r="256" spans="1:259" x14ac:dyDescent="0.15">
      <c r="A256" s="17" t="s">
        <v>311</v>
      </c>
      <c r="B256" s="17" t="s">
        <v>312</v>
      </c>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c r="AA256" s="26"/>
      <c r="AB256" s="17"/>
      <c r="AC256" s="26"/>
      <c r="AD256" s="26"/>
      <c r="AE256" s="17"/>
      <c r="AF256" s="17"/>
      <c r="AG256" s="17"/>
      <c r="AH256" s="17"/>
      <c r="AI256" s="17"/>
      <c r="AJ256" s="17"/>
      <c r="AK256" s="17"/>
      <c r="AL256" s="17"/>
      <c r="AM256" s="17"/>
      <c r="AN256" s="17"/>
      <c r="AO256" s="17"/>
      <c r="AP256" s="17"/>
      <c r="AQ256" s="17"/>
      <c r="AR256" s="17"/>
      <c r="AS256" s="17"/>
      <c r="AT256" s="17"/>
      <c r="AU256" s="17"/>
      <c r="AV256" s="17"/>
      <c r="AW256" s="17"/>
      <c r="AX256" s="17"/>
      <c r="AY256" s="17"/>
      <c r="AZ256" s="17"/>
      <c r="BA256" s="17"/>
      <c r="BB256" s="17"/>
      <c r="BC256" s="17"/>
      <c r="BD256" s="17"/>
      <c r="BE256" s="17"/>
      <c r="BF256" s="17"/>
      <c r="BG256" s="17"/>
      <c r="BH256" s="17"/>
      <c r="BI256" s="17"/>
      <c r="BJ256" s="26"/>
      <c r="BK256" s="17"/>
      <c r="BL256" s="17"/>
      <c r="BM256" s="17"/>
      <c r="BN256" s="17"/>
      <c r="BO256" s="17"/>
      <c r="BP256" s="17"/>
      <c r="BQ256" s="17"/>
      <c r="BR256" s="17"/>
      <c r="BS256" s="17"/>
      <c r="BT256" s="17"/>
      <c r="BU256" s="17"/>
      <c r="BV256" s="17"/>
      <c r="BW256" s="17"/>
      <c r="BX256" s="26"/>
      <c r="BY256" s="26"/>
      <c r="BZ256" s="26"/>
      <c r="CA256" s="26"/>
      <c r="CB256" s="26"/>
      <c r="CC256" s="17"/>
      <c r="CD256" s="17"/>
      <c r="CE256" s="17"/>
      <c r="CF256" s="17"/>
      <c r="CG256" s="17"/>
      <c r="CH256" s="17"/>
      <c r="CI256" s="17"/>
      <c r="CJ256" s="26"/>
      <c r="CK256" s="17"/>
      <c r="CL256" s="17"/>
      <c r="CM256" s="17"/>
      <c r="CN256" s="17"/>
      <c r="CO256" s="17"/>
      <c r="CP256" s="17"/>
      <c r="CQ256" s="17"/>
      <c r="CR256" s="17"/>
      <c r="CS256" s="17"/>
      <c r="CT256" s="17"/>
      <c r="CU256" s="17"/>
      <c r="CV256" s="17"/>
      <c r="CW256" s="17"/>
      <c r="CX256" s="17"/>
      <c r="CY256" s="26"/>
      <c r="CZ256" s="26"/>
      <c r="DA256" s="26"/>
      <c r="DB256" s="17"/>
      <c r="DC256" s="17"/>
      <c r="DD256" s="17"/>
      <c r="DE256" s="17"/>
      <c r="DF256" s="17"/>
      <c r="DG256" s="17"/>
      <c r="DH256" s="26"/>
      <c r="DI256" s="17"/>
      <c r="DJ256" s="17"/>
      <c r="DK256" s="17"/>
      <c r="DL256" s="17"/>
      <c r="DM256" s="17">
        <v>31.14</v>
      </c>
      <c r="DN256" s="17">
        <v>31.14</v>
      </c>
      <c r="DO256" s="17">
        <v>31.09</v>
      </c>
      <c r="DP256" s="17">
        <v>31.05</v>
      </c>
      <c r="DQ256" s="17">
        <v>31.04</v>
      </c>
      <c r="DR256" s="17">
        <v>31.13</v>
      </c>
      <c r="DS256" s="17">
        <v>31.06</v>
      </c>
      <c r="DT256" s="17">
        <v>31.12</v>
      </c>
      <c r="DU256" s="17">
        <v>31.04</v>
      </c>
      <c r="DV256" s="17">
        <v>31.12</v>
      </c>
      <c r="DW256" s="17">
        <v>31.08</v>
      </c>
      <c r="DX256" s="17">
        <v>31.12</v>
      </c>
      <c r="DY256" s="17">
        <v>31.1</v>
      </c>
      <c r="DZ256" s="17">
        <v>31.1</v>
      </c>
      <c r="EA256" s="17">
        <v>31.15</v>
      </c>
      <c r="EB256" s="17">
        <v>31.11</v>
      </c>
      <c r="EC256" s="17">
        <v>31.11</v>
      </c>
      <c r="ED256" s="17">
        <v>31.1</v>
      </c>
      <c r="EE256" s="17">
        <v>31.11</v>
      </c>
      <c r="EF256" s="17">
        <v>31.11</v>
      </c>
      <c r="EG256" s="17">
        <v>31.1</v>
      </c>
      <c r="EH256" s="17">
        <v>31.1</v>
      </c>
      <c r="EI256" s="17">
        <v>31.15</v>
      </c>
      <c r="EJ256" s="17">
        <v>31.15</v>
      </c>
      <c r="EK256" s="17">
        <v>31.09</v>
      </c>
      <c r="EL256" s="17">
        <v>31.11</v>
      </c>
      <c r="EM256" s="17">
        <v>31.12</v>
      </c>
      <c r="EN256" s="17">
        <v>31.19</v>
      </c>
      <c r="EO256" s="17">
        <v>31.15</v>
      </c>
      <c r="EP256" s="17">
        <v>31.21</v>
      </c>
      <c r="EQ256" s="17">
        <v>31.3</v>
      </c>
      <c r="ER256" s="17">
        <v>31.3</v>
      </c>
      <c r="ES256" s="17">
        <v>31.3</v>
      </c>
      <c r="ET256" s="17">
        <v>31.29</v>
      </c>
      <c r="EU256" s="17">
        <v>31.29</v>
      </c>
      <c r="EV256" s="17">
        <v>31.29</v>
      </c>
      <c r="EW256" s="17">
        <v>31.29</v>
      </c>
      <c r="EX256" s="17">
        <v>31.37</v>
      </c>
      <c r="EY256" s="17">
        <v>31.37</v>
      </c>
      <c r="EZ256" s="17">
        <v>31.21</v>
      </c>
      <c r="FA256" s="17">
        <v>31.3</v>
      </c>
      <c r="FB256" s="17">
        <v>31.21</v>
      </c>
      <c r="FC256" s="17">
        <v>31.3</v>
      </c>
      <c r="FD256" s="17">
        <v>31.22</v>
      </c>
      <c r="FE256" s="17">
        <v>31.21</v>
      </c>
      <c r="FF256" s="17">
        <v>31.19</v>
      </c>
      <c r="FG256" s="17">
        <v>31.19</v>
      </c>
      <c r="FH256" s="17">
        <v>31.29</v>
      </c>
      <c r="FI256" s="17">
        <v>31.31</v>
      </c>
      <c r="FJ256" s="17">
        <v>31.31</v>
      </c>
      <c r="FK256" s="17">
        <v>31.31</v>
      </c>
      <c r="FL256" s="17">
        <v>31.31</v>
      </c>
      <c r="FM256" s="17">
        <v>31.32</v>
      </c>
      <c r="FN256" s="17">
        <v>31.2</v>
      </c>
      <c r="FO256" s="17">
        <v>31.21</v>
      </c>
      <c r="FP256" s="17">
        <v>31.21</v>
      </c>
      <c r="FQ256" s="17">
        <v>31.24</v>
      </c>
      <c r="FR256" s="17">
        <v>31.23</v>
      </c>
      <c r="FS256" s="17">
        <v>31.2</v>
      </c>
      <c r="FT256" s="17">
        <v>31.28</v>
      </c>
      <c r="FU256" s="17">
        <v>31.27</v>
      </c>
      <c r="FV256" s="17">
        <v>31.27</v>
      </c>
      <c r="FW256" s="17">
        <v>31.2</v>
      </c>
      <c r="FX256" s="17">
        <v>31.2</v>
      </c>
      <c r="FY256" s="17">
        <v>31.23</v>
      </c>
      <c r="FZ256" s="17">
        <v>31.24</v>
      </c>
      <c r="GA256" s="17">
        <v>31.2</v>
      </c>
      <c r="GB256" s="17">
        <v>31.18</v>
      </c>
      <c r="GC256" s="17">
        <v>31.18</v>
      </c>
      <c r="GD256" s="17">
        <v>31.13</v>
      </c>
      <c r="GE256" s="17">
        <v>31.13</v>
      </c>
      <c r="GF256" s="17">
        <v>31.19</v>
      </c>
      <c r="GG256" s="17">
        <v>31.13</v>
      </c>
      <c r="GH256" s="17">
        <v>31.15</v>
      </c>
      <c r="GI256" s="17">
        <v>31.13</v>
      </c>
      <c r="GJ256" s="17">
        <v>31.12</v>
      </c>
      <c r="GK256" s="17">
        <v>31.1</v>
      </c>
      <c r="GL256" s="17">
        <v>31.09</v>
      </c>
      <c r="GM256" s="17">
        <v>31.08</v>
      </c>
      <c r="GN256" s="17">
        <v>31.06</v>
      </c>
      <c r="GO256" s="17">
        <v>31.06</v>
      </c>
      <c r="GP256" s="17">
        <v>31.08</v>
      </c>
      <c r="GQ256" s="17">
        <v>31.11</v>
      </c>
      <c r="GR256" s="17">
        <v>31.05</v>
      </c>
      <c r="GS256" s="17">
        <v>31.07</v>
      </c>
      <c r="GT256" s="17">
        <v>31.05</v>
      </c>
      <c r="GU256" s="17">
        <v>31.01</v>
      </c>
      <c r="GV256" s="17">
        <v>31.01</v>
      </c>
      <c r="GW256" s="17">
        <v>31</v>
      </c>
      <c r="GX256" s="17">
        <v>31.03</v>
      </c>
      <c r="GY256" s="17">
        <v>31.05</v>
      </c>
      <c r="GZ256" s="17">
        <v>31.04</v>
      </c>
      <c r="HA256" s="17">
        <v>30.94</v>
      </c>
      <c r="HB256" s="17">
        <v>30.92</v>
      </c>
      <c r="HC256" s="17">
        <v>30.94</v>
      </c>
      <c r="HD256" s="17">
        <v>30.92</v>
      </c>
      <c r="HE256" s="17">
        <v>30.98</v>
      </c>
      <c r="HF256" s="17">
        <v>30.99</v>
      </c>
      <c r="HG256" s="17">
        <v>30.93</v>
      </c>
      <c r="HH256" s="17">
        <v>31</v>
      </c>
      <c r="HI256" s="17">
        <v>30.93</v>
      </c>
      <c r="HJ256" s="17">
        <v>30.91</v>
      </c>
      <c r="HK256" s="17">
        <v>30.97</v>
      </c>
      <c r="HL256" s="17">
        <v>30.91</v>
      </c>
      <c r="HM256" s="17">
        <v>30.91</v>
      </c>
      <c r="HN256" s="17">
        <v>30.91</v>
      </c>
      <c r="HO256" s="17">
        <v>30.9</v>
      </c>
      <c r="HP256" s="17">
        <v>30.9</v>
      </c>
      <c r="HQ256" s="17">
        <v>30.91</v>
      </c>
      <c r="HR256" s="17">
        <v>30.92</v>
      </c>
      <c r="HS256" s="17">
        <v>30.88</v>
      </c>
      <c r="HT256" s="17">
        <v>30.85</v>
      </c>
      <c r="HU256" s="17">
        <v>30.85</v>
      </c>
      <c r="HV256" s="17">
        <v>30.88</v>
      </c>
      <c r="HW256" s="17">
        <v>30.87</v>
      </c>
      <c r="HX256" s="17">
        <v>30.88</v>
      </c>
      <c r="HY256" s="17">
        <v>30.88</v>
      </c>
      <c r="HZ256" s="17">
        <v>30.9</v>
      </c>
      <c r="IA256" s="17">
        <v>31</v>
      </c>
      <c r="IB256" s="17">
        <v>30.99</v>
      </c>
      <c r="IC256" s="17">
        <v>30.93</v>
      </c>
      <c r="ID256" s="17">
        <v>30.97</v>
      </c>
      <c r="IE256" s="17">
        <v>30.9</v>
      </c>
      <c r="IF256" s="17">
        <v>30.9</v>
      </c>
      <c r="IG256" s="17">
        <v>30.91</v>
      </c>
      <c r="IH256" s="17">
        <v>30.89</v>
      </c>
      <c r="II256" s="17">
        <v>30.89</v>
      </c>
      <c r="IJ256" s="17">
        <v>30.82</v>
      </c>
      <c r="IK256" s="17">
        <v>30.77</v>
      </c>
      <c r="IL256" s="17">
        <v>30.74</v>
      </c>
      <c r="IM256" s="17">
        <v>30.78</v>
      </c>
      <c r="IN256" s="17">
        <v>30.75</v>
      </c>
      <c r="IO256" s="17">
        <v>30.75</v>
      </c>
      <c r="IP256" s="17">
        <v>30.73</v>
      </c>
      <c r="IQ256" s="17">
        <v>30.73</v>
      </c>
      <c r="IR256" s="17">
        <v>30.75</v>
      </c>
      <c r="IS256" s="17">
        <v>30.72</v>
      </c>
      <c r="IT256" s="17">
        <v>30.72</v>
      </c>
      <c r="IU256" s="17">
        <v>30.71</v>
      </c>
      <c r="IV256" s="17">
        <v>30.76</v>
      </c>
      <c r="IW256" s="17">
        <v>30.76</v>
      </c>
      <c r="IX256" s="17">
        <v>30.76</v>
      </c>
      <c r="IY256" s="17">
        <v>30.76</v>
      </c>
    </row>
    <row r="257" spans="1:259" x14ac:dyDescent="0.15">
      <c r="A257" s="17" t="s">
        <v>349</v>
      </c>
      <c r="B257" s="17" t="s">
        <v>350</v>
      </c>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c r="AA257" s="26"/>
      <c r="AB257" s="17"/>
      <c r="AC257" s="26"/>
      <c r="AD257" s="26"/>
      <c r="AE257" s="17"/>
      <c r="AF257" s="17"/>
      <c r="AG257" s="17"/>
      <c r="AH257" s="17"/>
      <c r="AI257" s="17"/>
      <c r="AJ257" s="17"/>
      <c r="AK257" s="17"/>
      <c r="AL257" s="17"/>
      <c r="AM257" s="17"/>
      <c r="AN257" s="17"/>
      <c r="AO257" s="17"/>
      <c r="AP257" s="17"/>
      <c r="AQ257" s="17"/>
      <c r="AR257" s="17"/>
      <c r="AS257" s="17"/>
      <c r="AT257" s="17"/>
      <c r="AU257" s="17"/>
      <c r="AV257" s="17"/>
      <c r="AW257" s="17"/>
      <c r="AX257" s="17"/>
      <c r="AY257" s="17"/>
      <c r="AZ257" s="17"/>
      <c r="BA257" s="17"/>
      <c r="BB257" s="17"/>
      <c r="BC257" s="17"/>
      <c r="BD257" s="17"/>
      <c r="BE257" s="17"/>
      <c r="BF257" s="17"/>
      <c r="BG257" s="17"/>
      <c r="BH257" s="17"/>
      <c r="BI257" s="17"/>
      <c r="BJ257" s="26"/>
      <c r="BK257" s="17"/>
      <c r="BL257" s="17"/>
      <c r="BM257" s="17"/>
      <c r="BN257" s="17"/>
      <c r="BO257" s="17"/>
      <c r="BP257" s="17"/>
      <c r="BQ257" s="17"/>
      <c r="BR257" s="17"/>
      <c r="BS257" s="17"/>
      <c r="BT257" s="17"/>
      <c r="BU257" s="17"/>
      <c r="BV257" s="17"/>
      <c r="BW257" s="17"/>
      <c r="BX257" s="26"/>
      <c r="BY257" s="26"/>
      <c r="BZ257" s="26"/>
      <c r="CA257" s="26"/>
      <c r="CB257" s="26"/>
      <c r="CC257" s="17"/>
      <c r="CD257" s="17"/>
      <c r="CE257" s="17"/>
      <c r="CF257" s="17"/>
      <c r="CG257" s="17"/>
      <c r="CH257" s="17"/>
      <c r="CI257" s="17"/>
      <c r="CJ257" s="26"/>
      <c r="CK257" s="17"/>
      <c r="CL257" s="17"/>
      <c r="CM257" s="17"/>
      <c r="CN257" s="17"/>
      <c r="CO257" s="17"/>
      <c r="CP257" s="17"/>
      <c r="CQ257" s="17"/>
      <c r="CR257" s="17"/>
      <c r="CS257" s="17"/>
      <c r="CT257" s="17"/>
      <c r="CU257" s="17"/>
      <c r="CV257" s="17"/>
      <c r="CW257" s="17"/>
      <c r="CX257" s="17"/>
      <c r="CY257" s="26"/>
      <c r="CZ257" s="26"/>
      <c r="DA257" s="26"/>
      <c r="DB257" s="17"/>
      <c r="DC257" s="17"/>
      <c r="DD257" s="17"/>
      <c r="DE257" s="17"/>
      <c r="DF257" s="17"/>
      <c r="DG257" s="17"/>
      <c r="DH257" s="26"/>
      <c r="DI257" s="17"/>
      <c r="DJ257" s="17"/>
      <c r="DK257" s="17"/>
      <c r="DL257" s="17"/>
      <c r="DM257" s="17">
        <v>6107.0798000000004</v>
      </c>
      <c r="DN257" s="17">
        <v>6109.6288999999997</v>
      </c>
      <c r="DO257" s="17">
        <v>6110.1127999999999</v>
      </c>
      <c r="DP257" s="17">
        <v>6111.0493999999999</v>
      </c>
      <c r="DQ257" s="17">
        <v>6110.9566000000004</v>
      </c>
      <c r="DR257" s="17">
        <v>6110.6004000000003</v>
      </c>
      <c r="DS257" s="17">
        <v>6110.1796999999997</v>
      </c>
      <c r="DT257" s="17">
        <v>6110.1077999999998</v>
      </c>
      <c r="DU257" s="17">
        <v>6109.6535999999996</v>
      </c>
      <c r="DV257" s="17">
        <v>6109.9076999999997</v>
      </c>
      <c r="DW257" s="17">
        <v>6110.1493</v>
      </c>
      <c r="DX257" s="17">
        <v>6109.7869000000001</v>
      </c>
      <c r="DY257" s="17">
        <v>6109.9844000000003</v>
      </c>
      <c r="DZ257" s="17">
        <v>6109.2779</v>
      </c>
      <c r="EA257" s="17">
        <v>6104.1359000000002</v>
      </c>
      <c r="EB257" s="17">
        <v>6101.0137000000004</v>
      </c>
      <c r="EC257" s="17">
        <v>6101.2060000000001</v>
      </c>
      <c r="ED257" s="17">
        <v>6100.4784</v>
      </c>
      <c r="EE257" s="17">
        <v>6098.3037000000004</v>
      </c>
      <c r="EF257" s="17">
        <v>6098.5776999999998</v>
      </c>
      <c r="EG257" s="17">
        <v>6099.2013999999999</v>
      </c>
      <c r="EH257" s="17">
        <v>6099.7296999999999</v>
      </c>
      <c r="EI257" s="17">
        <v>6102.9205000000002</v>
      </c>
      <c r="EJ257" s="17">
        <v>6101.0124999999998</v>
      </c>
      <c r="EK257" s="17">
        <v>6102.7910000000002</v>
      </c>
      <c r="EL257" s="17">
        <v>6103.8105999999998</v>
      </c>
      <c r="EM257" s="17">
        <v>6104.0033000000003</v>
      </c>
      <c r="EN257" s="17">
        <v>6103.2393000000002</v>
      </c>
      <c r="EO257" s="17">
        <v>6103.5401000000002</v>
      </c>
      <c r="EP257" s="17">
        <v>6104.9766</v>
      </c>
      <c r="EQ257" s="17">
        <v>6106.6387999999997</v>
      </c>
      <c r="ER257" s="17">
        <v>6106.8346000000001</v>
      </c>
      <c r="ES257" s="17">
        <v>6108.0186999999996</v>
      </c>
      <c r="ET257" s="17">
        <v>6108.8248000000003</v>
      </c>
      <c r="EU257" s="17">
        <v>6108.6383999999998</v>
      </c>
      <c r="EV257" s="17">
        <v>6109.3834999999999</v>
      </c>
      <c r="EW257" s="17">
        <v>6109.0014000000001</v>
      </c>
      <c r="EX257" s="17">
        <v>6109.0814</v>
      </c>
      <c r="EY257" s="17">
        <v>6107.4301999999998</v>
      </c>
      <c r="EZ257" s="17">
        <v>6105.7138999999997</v>
      </c>
      <c r="FA257" s="17">
        <v>6104.9494000000004</v>
      </c>
      <c r="FB257" s="17">
        <v>6104.4049000000005</v>
      </c>
      <c r="FC257" s="17">
        <v>6103.8419000000004</v>
      </c>
      <c r="FD257" s="17">
        <v>6104.5808999999999</v>
      </c>
      <c r="FE257" s="17">
        <v>6105.4296000000004</v>
      </c>
      <c r="FF257" s="17">
        <v>6105.9975000000004</v>
      </c>
      <c r="FG257" s="17">
        <v>6108.5394999999999</v>
      </c>
      <c r="FH257" s="17">
        <v>6109.7896000000001</v>
      </c>
      <c r="FI257" s="17">
        <v>6109.9943000000003</v>
      </c>
      <c r="FJ257" s="17">
        <v>6111.5762000000004</v>
      </c>
      <c r="FK257" s="17">
        <v>6113.2973000000002</v>
      </c>
      <c r="FL257" s="17">
        <v>6115.3045000000002</v>
      </c>
      <c r="FM257" s="17">
        <v>6115.7442000000001</v>
      </c>
      <c r="FN257" s="17">
        <v>6116.1354000000001</v>
      </c>
      <c r="FO257" s="17">
        <v>6116.1252999999997</v>
      </c>
      <c r="FP257" s="17">
        <v>6116.1751000000004</v>
      </c>
      <c r="FQ257" s="17">
        <v>6114.8563000000004</v>
      </c>
      <c r="FR257" s="17">
        <v>6112.1800999999996</v>
      </c>
      <c r="FS257" s="17">
        <v>6112.5311000000002</v>
      </c>
      <c r="FT257" s="17">
        <v>6111.9997000000003</v>
      </c>
      <c r="FU257" s="17">
        <v>6110.7419</v>
      </c>
      <c r="FV257" s="17">
        <v>6110.2781999999997</v>
      </c>
      <c r="FW257" s="17">
        <v>6109.8386</v>
      </c>
      <c r="FX257" s="17">
        <v>6110.5987999999998</v>
      </c>
      <c r="FY257" s="17">
        <v>6113.9276</v>
      </c>
      <c r="FZ257" s="17">
        <v>6117.9414999999999</v>
      </c>
      <c r="GA257" s="17">
        <v>6120.0258999999996</v>
      </c>
      <c r="GB257" s="17">
        <v>6119.4902000000002</v>
      </c>
      <c r="GC257" s="17">
        <v>6116.6702999999998</v>
      </c>
      <c r="GD257" s="17">
        <v>6116.3149000000003</v>
      </c>
      <c r="GE257" s="17">
        <v>6115.7249000000002</v>
      </c>
      <c r="GF257" s="17">
        <v>6112.1043</v>
      </c>
      <c r="GG257" s="17">
        <v>6109.4844000000003</v>
      </c>
      <c r="GH257" s="17">
        <v>6107.1439</v>
      </c>
      <c r="GI257" s="17">
        <v>6104.6569</v>
      </c>
      <c r="GJ257" s="17">
        <v>6103.5339999999997</v>
      </c>
      <c r="GK257" s="17">
        <v>6102.3422</v>
      </c>
      <c r="GL257" s="17">
        <v>6100.5204000000003</v>
      </c>
      <c r="GM257" s="17">
        <v>6100.4709999999995</v>
      </c>
      <c r="GN257" s="17">
        <v>6100.1211999999996</v>
      </c>
      <c r="GO257" s="17">
        <v>6100.9170000000004</v>
      </c>
      <c r="GP257" s="17">
        <v>6103.1926999999996</v>
      </c>
      <c r="GQ257" s="17">
        <v>6104.0983999999999</v>
      </c>
      <c r="GR257" s="17">
        <v>6103.1601000000001</v>
      </c>
      <c r="GS257" s="17">
        <v>6103.7997999999998</v>
      </c>
      <c r="GT257" s="17">
        <v>6103.8316999999997</v>
      </c>
      <c r="GU257" s="17">
        <v>6103.6410999999998</v>
      </c>
      <c r="GV257" s="17">
        <v>6103.6558000000005</v>
      </c>
      <c r="GW257" s="17">
        <v>6102.8073999999997</v>
      </c>
      <c r="GX257" s="17">
        <v>6103.3590999999997</v>
      </c>
      <c r="GY257" s="17">
        <v>6105.0691999999999</v>
      </c>
      <c r="GZ257" s="17">
        <v>6106.6723000000002</v>
      </c>
      <c r="HA257" s="17">
        <v>6107.5545000000002</v>
      </c>
      <c r="HB257" s="17">
        <v>6107.7704999999996</v>
      </c>
      <c r="HC257" s="17">
        <v>6108.3688000000002</v>
      </c>
      <c r="HD257" s="17">
        <v>6108.4450999999999</v>
      </c>
      <c r="HE257" s="17">
        <v>6107.7785999999996</v>
      </c>
      <c r="HF257" s="17">
        <v>6106.8914000000004</v>
      </c>
      <c r="HG257" s="17">
        <v>6103.6040000000003</v>
      </c>
      <c r="HH257" s="17">
        <v>6101.8087999999998</v>
      </c>
      <c r="HI257" s="17">
        <v>6100.0289000000002</v>
      </c>
      <c r="HJ257" s="17">
        <v>6097.8761999999997</v>
      </c>
      <c r="HK257" s="17">
        <v>6095.8597</v>
      </c>
      <c r="HL257" s="17">
        <v>6095.1687000000002</v>
      </c>
      <c r="HM257" s="17">
        <v>6094.0878000000002</v>
      </c>
      <c r="HN257" s="17">
        <v>6094.2212</v>
      </c>
      <c r="HO257" s="17">
        <v>6093.7519000000002</v>
      </c>
      <c r="HP257" s="17">
        <v>6092.6106</v>
      </c>
      <c r="HQ257" s="17">
        <v>6092.0299000000005</v>
      </c>
      <c r="HR257" s="17">
        <v>6092.2611999999999</v>
      </c>
      <c r="HS257" s="17">
        <v>6095.0410000000002</v>
      </c>
      <c r="HT257" s="17">
        <v>6096.2110000000002</v>
      </c>
      <c r="HU257" s="17">
        <v>6097.9633000000003</v>
      </c>
      <c r="HV257" s="17">
        <v>6098.7053999999998</v>
      </c>
      <c r="HW257" s="17">
        <v>6099.8978999999999</v>
      </c>
      <c r="HX257" s="17">
        <v>6100.2689</v>
      </c>
      <c r="HY257" s="17">
        <v>6100.384</v>
      </c>
      <c r="HZ257" s="17">
        <v>6101.0155000000004</v>
      </c>
      <c r="IA257" s="17">
        <v>6099.1720999999998</v>
      </c>
      <c r="IB257" s="17">
        <v>6099.1617999999999</v>
      </c>
      <c r="IC257" s="17">
        <v>6098.4588000000003</v>
      </c>
      <c r="ID257" s="17">
        <v>6097.7849999999999</v>
      </c>
      <c r="IE257" s="17">
        <v>6096.7622000000001</v>
      </c>
      <c r="IF257" s="17">
        <v>6095.7272999999996</v>
      </c>
      <c r="IG257" s="17">
        <v>6095.7936</v>
      </c>
      <c r="IH257" s="17">
        <v>6093.9435999999996</v>
      </c>
      <c r="II257" s="17">
        <v>6093.1414999999997</v>
      </c>
      <c r="IJ257" s="17">
        <v>6092.3725000000004</v>
      </c>
      <c r="IK257" s="17">
        <v>6092.9479000000001</v>
      </c>
      <c r="IL257" s="17">
        <v>6092.4790000000003</v>
      </c>
      <c r="IM257" s="17">
        <v>6094.1283999999996</v>
      </c>
      <c r="IN257" s="17">
        <v>6094.4139999999998</v>
      </c>
      <c r="IO257" s="17">
        <v>6095.9813999999997</v>
      </c>
      <c r="IP257" s="17">
        <v>6096.4058999999997</v>
      </c>
      <c r="IQ257" s="17">
        <v>6095.8753999999999</v>
      </c>
      <c r="IR257" s="17">
        <v>6095.0065999999997</v>
      </c>
      <c r="IS257" s="17">
        <v>6094.8867</v>
      </c>
      <c r="IT257" s="17">
        <v>6095.5014000000001</v>
      </c>
      <c r="IU257" s="17">
        <v>6096.7731999999996</v>
      </c>
      <c r="IV257" s="17">
        <v>6097.3508000000002</v>
      </c>
      <c r="IW257" s="17">
        <v>6098.2894999999999</v>
      </c>
      <c r="IX257" s="17">
        <v>6097.1046999999999</v>
      </c>
      <c r="IY257" s="17">
        <v>6099.8455000000004</v>
      </c>
    </row>
    <row r="258" spans="1:259" x14ac:dyDescent="0.15">
      <c r="A258" s="17" t="s">
        <v>262</v>
      </c>
      <c r="B258" s="17" t="s">
        <v>4756</v>
      </c>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c r="AA258" s="26"/>
      <c r="AB258" s="17"/>
      <c r="AC258" s="26"/>
      <c r="AD258" s="26"/>
      <c r="AE258" s="17"/>
      <c r="AF258" s="17"/>
      <c r="AG258" s="17"/>
      <c r="AH258" s="17"/>
      <c r="AI258" s="17"/>
      <c r="AJ258" s="17"/>
      <c r="AK258" s="17"/>
      <c r="AL258" s="17"/>
      <c r="AM258" s="17"/>
      <c r="AN258" s="17"/>
      <c r="AO258" s="17"/>
      <c r="AP258" s="17"/>
      <c r="AQ258" s="17"/>
      <c r="AR258" s="17"/>
      <c r="AS258" s="17"/>
      <c r="AT258" s="17"/>
      <c r="AU258" s="17"/>
      <c r="AV258" s="17"/>
      <c r="AW258" s="17"/>
      <c r="AX258" s="17"/>
      <c r="AY258" s="17"/>
      <c r="AZ258" s="17"/>
      <c r="BA258" s="17"/>
      <c r="BB258" s="17"/>
      <c r="BC258" s="17"/>
      <c r="BD258" s="17"/>
      <c r="BE258" s="17"/>
      <c r="BF258" s="17"/>
      <c r="BG258" s="17"/>
      <c r="BH258" s="17"/>
      <c r="BI258" s="17"/>
      <c r="BJ258" s="26"/>
      <c r="BK258" s="17"/>
      <c r="BL258" s="17"/>
      <c r="BM258" s="17"/>
      <c r="BN258" s="17"/>
      <c r="BO258" s="17"/>
      <c r="BP258" s="17"/>
      <c r="BQ258" s="17"/>
      <c r="BR258" s="17"/>
      <c r="BS258" s="17"/>
      <c r="BT258" s="17"/>
      <c r="BU258" s="17"/>
      <c r="BV258" s="17"/>
      <c r="BW258" s="17"/>
      <c r="BX258" s="26"/>
      <c r="BY258" s="26"/>
      <c r="BZ258" s="26"/>
      <c r="CA258" s="26"/>
      <c r="CB258" s="26"/>
      <c r="CC258" s="17"/>
      <c r="CD258" s="17"/>
      <c r="CE258" s="17"/>
      <c r="CF258" s="17"/>
      <c r="CG258" s="17"/>
      <c r="CH258" s="17"/>
      <c r="CI258" s="17"/>
      <c r="CJ258" s="26"/>
      <c r="CK258" s="17"/>
      <c r="CL258" s="17"/>
      <c r="CM258" s="17"/>
      <c r="CN258" s="17"/>
      <c r="CO258" s="17"/>
      <c r="CP258" s="17"/>
      <c r="CQ258" s="17"/>
      <c r="CR258" s="17"/>
      <c r="CS258" s="17"/>
      <c r="CT258" s="17"/>
      <c r="CU258" s="17"/>
      <c r="CV258" s="17"/>
      <c r="CW258" s="17"/>
      <c r="CX258" s="17"/>
      <c r="CY258" s="26"/>
      <c r="CZ258" s="26"/>
      <c r="DA258" s="26"/>
      <c r="DB258" s="17"/>
      <c r="DC258" s="17"/>
      <c r="DD258" s="17"/>
      <c r="DE258" s="17"/>
      <c r="DF258" s="17"/>
      <c r="DG258" s="17"/>
      <c r="DH258" s="26"/>
      <c r="DI258" s="17"/>
      <c r="DJ258" s="17"/>
      <c r="DK258" s="17"/>
      <c r="DL258" s="17"/>
      <c r="DM258" s="17">
        <v>13.77</v>
      </c>
      <c r="DN258" s="17">
        <v>13.78</v>
      </c>
      <c r="DO258" s="17">
        <v>13.77</v>
      </c>
      <c r="DP258" s="17">
        <v>13.77</v>
      </c>
      <c r="DQ258" s="17">
        <v>13.78</v>
      </c>
      <c r="DR258" s="17">
        <v>13.78</v>
      </c>
      <c r="DS258" s="17">
        <v>13.78</v>
      </c>
      <c r="DT258" s="17">
        <v>13.77</v>
      </c>
      <c r="DU258" s="17">
        <v>13.77</v>
      </c>
      <c r="DV258" s="17">
        <v>13.78</v>
      </c>
      <c r="DW258" s="17">
        <v>13.79</v>
      </c>
      <c r="DX258" s="17">
        <v>13.78</v>
      </c>
      <c r="DY258" s="17">
        <v>13.81</v>
      </c>
      <c r="DZ258" s="17">
        <v>13.83</v>
      </c>
      <c r="EA258" s="17">
        <v>13.82</v>
      </c>
      <c r="EB258" s="17">
        <v>13.82</v>
      </c>
      <c r="EC258" s="17">
        <v>13.81</v>
      </c>
      <c r="ED258" s="17">
        <v>13.8</v>
      </c>
      <c r="EE258" s="17">
        <v>13.78</v>
      </c>
      <c r="EF258" s="17">
        <v>13.79</v>
      </c>
      <c r="EG258" s="17">
        <v>13.79</v>
      </c>
      <c r="EH258" s="17">
        <v>13.79</v>
      </c>
      <c r="EI258" s="17">
        <v>13.8</v>
      </c>
      <c r="EJ258" s="17">
        <v>13.8</v>
      </c>
      <c r="EK258" s="17">
        <v>13.79</v>
      </c>
      <c r="EL258" s="17">
        <v>13.8</v>
      </c>
      <c r="EM258" s="17">
        <v>13.79</v>
      </c>
      <c r="EN258" s="17">
        <v>13.79</v>
      </c>
      <c r="EO258" s="17">
        <v>13.78</v>
      </c>
      <c r="EP258" s="17">
        <v>13.79</v>
      </c>
      <c r="EQ258" s="17">
        <v>13.8</v>
      </c>
      <c r="ER258" s="17">
        <v>13.78</v>
      </c>
      <c r="ES258" s="17">
        <v>13.8</v>
      </c>
      <c r="ET258" s="17">
        <v>13.79</v>
      </c>
      <c r="EU258" s="17">
        <v>13.81</v>
      </c>
      <c r="EV258" s="17">
        <v>13.81</v>
      </c>
      <c r="EW258" s="17">
        <v>13.81</v>
      </c>
      <c r="EX258" s="17">
        <v>13.81</v>
      </c>
      <c r="EY258" s="17">
        <v>13.8</v>
      </c>
      <c r="EZ258" s="17">
        <v>13.81</v>
      </c>
      <c r="FA258" s="17">
        <v>13.82</v>
      </c>
      <c r="FB258" s="17">
        <v>13.82</v>
      </c>
      <c r="FC258" s="17">
        <v>13.83</v>
      </c>
      <c r="FD258" s="17">
        <v>13.82</v>
      </c>
      <c r="FE258" s="17">
        <v>13.83</v>
      </c>
      <c r="FF258" s="17">
        <v>13.84</v>
      </c>
      <c r="FG258" s="17">
        <v>13.95</v>
      </c>
      <c r="FH258" s="17">
        <v>13.94</v>
      </c>
      <c r="FI258" s="17">
        <v>13.94</v>
      </c>
      <c r="FJ258" s="17">
        <v>13.91</v>
      </c>
      <c r="FK258" s="17">
        <v>13.94</v>
      </c>
      <c r="FL258" s="17">
        <v>13.97</v>
      </c>
      <c r="FM258" s="17">
        <v>14</v>
      </c>
      <c r="FN258" s="17">
        <v>14.07</v>
      </c>
      <c r="FO258" s="17">
        <v>14.07</v>
      </c>
      <c r="FP258" s="17">
        <v>14.05</v>
      </c>
      <c r="FQ258" s="17">
        <v>14.05</v>
      </c>
      <c r="FR258" s="17">
        <v>14.04</v>
      </c>
      <c r="FS258" s="17">
        <v>14.02</v>
      </c>
      <c r="FT258" s="17">
        <v>14.01</v>
      </c>
      <c r="FU258" s="17">
        <v>14.01</v>
      </c>
      <c r="FV258" s="17">
        <v>14.02</v>
      </c>
      <c r="FW258" s="17">
        <v>14.03</v>
      </c>
      <c r="FX258" s="17">
        <v>14.02</v>
      </c>
      <c r="FY258" s="17">
        <v>14.03</v>
      </c>
      <c r="FZ258" s="17">
        <v>14.03</v>
      </c>
      <c r="GA258" s="17">
        <v>14.03</v>
      </c>
      <c r="GB258" s="17">
        <v>14.03</v>
      </c>
      <c r="GC258" s="17">
        <v>14.02</v>
      </c>
      <c r="GD258" s="17">
        <v>14.01</v>
      </c>
      <c r="GE258" s="17">
        <v>14.01</v>
      </c>
      <c r="GF258" s="17">
        <v>14</v>
      </c>
      <c r="GG258" s="17">
        <v>13.99</v>
      </c>
      <c r="GH258" s="17">
        <v>13.97</v>
      </c>
      <c r="GI258" s="17">
        <v>13.96</v>
      </c>
      <c r="GJ258" s="17">
        <v>13.97</v>
      </c>
      <c r="GK258" s="17">
        <v>13.96</v>
      </c>
      <c r="GL258" s="17">
        <v>13.98</v>
      </c>
      <c r="GM258" s="17">
        <v>13.95</v>
      </c>
      <c r="GN258" s="17">
        <v>13.95</v>
      </c>
      <c r="GO258" s="17">
        <v>13.95</v>
      </c>
      <c r="GP258" s="17">
        <v>13.96</v>
      </c>
      <c r="GQ258" s="17">
        <v>13.97</v>
      </c>
      <c r="GR258" s="17">
        <v>13.98</v>
      </c>
      <c r="GS258" s="17">
        <v>13.98</v>
      </c>
      <c r="GT258" s="17">
        <v>13.99</v>
      </c>
      <c r="GU258" s="17">
        <v>13.97</v>
      </c>
      <c r="GV258" s="17">
        <v>13.97</v>
      </c>
      <c r="GW258" s="17">
        <v>13.97</v>
      </c>
      <c r="GX258" s="17">
        <v>13.98</v>
      </c>
      <c r="GY258" s="17">
        <v>13.98</v>
      </c>
      <c r="GZ258" s="17">
        <v>13.98</v>
      </c>
      <c r="HA258" s="17">
        <v>13.99</v>
      </c>
      <c r="HB258" s="17">
        <v>13.99</v>
      </c>
      <c r="HC258" s="17">
        <v>13.98</v>
      </c>
      <c r="HD258" s="17">
        <v>13.97</v>
      </c>
      <c r="HE258" s="17">
        <v>13.96</v>
      </c>
      <c r="HF258" s="17">
        <v>13.95</v>
      </c>
      <c r="HG258" s="17">
        <v>13.95</v>
      </c>
      <c r="HH258" s="17">
        <v>13.95</v>
      </c>
      <c r="HI258" s="17">
        <v>13.96</v>
      </c>
      <c r="HJ258" s="17">
        <v>13.95</v>
      </c>
      <c r="HK258" s="17">
        <v>13.95</v>
      </c>
      <c r="HL258" s="17">
        <v>13.93</v>
      </c>
      <c r="HM258" s="17">
        <v>13.93</v>
      </c>
      <c r="HN258" s="17">
        <v>13.94</v>
      </c>
      <c r="HO258" s="17">
        <v>13.94</v>
      </c>
      <c r="HP258" s="17">
        <v>13.95</v>
      </c>
      <c r="HQ258" s="17">
        <v>13.93</v>
      </c>
      <c r="HR258" s="17">
        <v>13.94</v>
      </c>
      <c r="HS258" s="17">
        <v>13.94</v>
      </c>
      <c r="HT258" s="17">
        <v>13.95</v>
      </c>
      <c r="HU258" s="17">
        <v>13.96</v>
      </c>
      <c r="HV258" s="17">
        <v>13.96</v>
      </c>
      <c r="HW258" s="17">
        <v>13.96</v>
      </c>
      <c r="HX258" s="17">
        <v>13.97</v>
      </c>
      <c r="HY258" s="17">
        <v>13.98</v>
      </c>
      <c r="HZ258" s="17">
        <v>13.98</v>
      </c>
      <c r="IA258" s="17">
        <v>13.98</v>
      </c>
      <c r="IB258" s="17">
        <v>13.97</v>
      </c>
      <c r="IC258" s="17">
        <v>13.97</v>
      </c>
      <c r="ID258" s="17">
        <v>13.97</v>
      </c>
      <c r="IE258" s="17">
        <v>13.97</v>
      </c>
      <c r="IF258" s="17">
        <v>13.97</v>
      </c>
      <c r="IG258" s="17">
        <v>13.96</v>
      </c>
      <c r="IH258" s="17">
        <v>13.97</v>
      </c>
      <c r="II258" s="17">
        <v>13.95</v>
      </c>
      <c r="IJ258" s="17">
        <v>13.93</v>
      </c>
      <c r="IK258" s="17">
        <v>13.93</v>
      </c>
      <c r="IL258" s="17">
        <v>13.92</v>
      </c>
      <c r="IM258" s="17">
        <v>13.92</v>
      </c>
      <c r="IN258" s="17">
        <v>13.91</v>
      </c>
      <c r="IO258" s="17">
        <v>13.93</v>
      </c>
      <c r="IP258" s="17">
        <v>13.92</v>
      </c>
      <c r="IQ258" s="17">
        <v>13.92</v>
      </c>
      <c r="IR258" s="17">
        <v>13.91</v>
      </c>
      <c r="IS258" s="17">
        <v>13.9</v>
      </c>
      <c r="IT258" s="17">
        <v>13.9</v>
      </c>
      <c r="IU258" s="17">
        <v>13.91</v>
      </c>
      <c r="IV258" s="17">
        <v>13.91</v>
      </c>
      <c r="IW258" s="17">
        <v>13.92</v>
      </c>
      <c r="IX258" s="17">
        <v>13.91</v>
      </c>
      <c r="IY258" s="17">
        <v>13.92</v>
      </c>
    </row>
    <row r="259" spans="1:259" x14ac:dyDescent="0.15">
      <c r="A259" s="17" t="s">
        <v>620</v>
      </c>
      <c r="B259" s="17" t="s">
        <v>621</v>
      </c>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c r="AA259" s="26"/>
      <c r="AB259" s="17"/>
      <c r="AC259" s="26"/>
      <c r="AD259" s="26"/>
      <c r="AE259" s="17"/>
      <c r="AF259" s="17"/>
      <c r="AG259" s="17"/>
      <c r="AH259" s="17"/>
      <c r="AI259" s="17"/>
      <c r="AJ259" s="17"/>
      <c r="AK259" s="17"/>
      <c r="AL259" s="17"/>
      <c r="AM259" s="17"/>
      <c r="AN259" s="17"/>
      <c r="AO259" s="17"/>
      <c r="AP259" s="17"/>
      <c r="AQ259" s="17"/>
      <c r="AR259" s="17"/>
      <c r="AS259" s="17"/>
      <c r="AT259" s="17"/>
      <c r="AU259" s="17"/>
      <c r="AV259" s="17"/>
      <c r="AW259" s="17"/>
      <c r="AX259" s="17"/>
      <c r="AY259" s="17"/>
      <c r="AZ259" s="17"/>
      <c r="BA259" s="17"/>
      <c r="BB259" s="17"/>
      <c r="BC259" s="17"/>
      <c r="BD259" s="17"/>
      <c r="BE259" s="17"/>
      <c r="BF259" s="17"/>
      <c r="BG259" s="17"/>
      <c r="BH259" s="17"/>
      <c r="BI259" s="17"/>
      <c r="BJ259" s="26"/>
      <c r="BK259" s="17"/>
      <c r="BL259" s="17"/>
      <c r="BM259" s="17"/>
      <c r="BN259" s="17"/>
      <c r="BO259" s="17"/>
      <c r="BP259" s="17"/>
      <c r="BQ259" s="17"/>
      <c r="BR259" s="17"/>
      <c r="BS259" s="17"/>
      <c r="BT259" s="17"/>
      <c r="BU259" s="17"/>
      <c r="BV259" s="17"/>
      <c r="BW259" s="17"/>
      <c r="BX259" s="26"/>
      <c r="BY259" s="26"/>
      <c r="BZ259" s="26"/>
      <c r="CA259" s="26"/>
      <c r="CB259" s="26"/>
      <c r="CC259" s="17"/>
      <c r="CD259" s="17"/>
      <c r="CE259" s="17"/>
      <c r="CF259" s="17"/>
      <c r="CG259" s="17"/>
      <c r="CH259" s="17"/>
      <c r="CI259" s="17"/>
      <c r="CJ259" s="26"/>
      <c r="CK259" s="17"/>
      <c r="CL259" s="17"/>
      <c r="CM259" s="17"/>
      <c r="CN259" s="17"/>
      <c r="CO259" s="17"/>
      <c r="CP259" s="17"/>
      <c r="CQ259" s="17"/>
      <c r="CR259" s="17"/>
      <c r="CS259" s="17"/>
      <c r="CT259" s="17"/>
      <c r="CU259" s="17"/>
      <c r="CV259" s="17"/>
      <c r="CW259" s="17"/>
      <c r="CX259" s="17"/>
      <c r="CY259" s="26"/>
      <c r="CZ259" s="26"/>
      <c r="DA259" s="26"/>
      <c r="DB259" s="17"/>
      <c r="DC259" s="17"/>
      <c r="DD259" s="17"/>
      <c r="DE259" s="17"/>
      <c r="DF259" s="17"/>
      <c r="DG259" s="17"/>
      <c r="DH259" s="26"/>
      <c r="DI259" s="17"/>
      <c r="DJ259" s="17"/>
      <c r="DK259" s="17"/>
      <c r="DL259" s="17"/>
      <c r="DM259" s="17">
        <v>3.77</v>
      </c>
      <c r="DN259" s="17">
        <v>3.77</v>
      </c>
      <c r="DO259" s="17">
        <v>3.78</v>
      </c>
      <c r="DP259" s="17">
        <v>3.78</v>
      </c>
      <c r="DQ259" s="17">
        <v>3.78</v>
      </c>
      <c r="DR259" s="17">
        <v>3.78</v>
      </c>
      <c r="DS259" s="17">
        <v>3.78</v>
      </c>
      <c r="DT259" s="17">
        <v>3.78</v>
      </c>
      <c r="DU259" s="17">
        <v>3.78</v>
      </c>
      <c r="DV259" s="17">
        <v>3.78</v>
      </c>
      <c r="DW259" s="17">
        <v>3.77</v>
      </c>
      <c r="DX259" s="17">
        <v>3.77</v>
      </c>
      <c r="DY259" s="17">
        <v>3.77</v>
      </c>
      <c r="DZ259" s="17">
        <v>3.77</v>
      </c>
      <c r="EA259" s="17">
        <v>3.76</v>
      </c>
      <c r="EB259" s="17">
        <v>3.76</v>
      </c>
      <c r="EC259" s="17">
        <v>3.75</v>
      </c>
      <c r="ED259" s="17">
        <v>3.76</v>
      </c>
      <c r="EE259" s="17">
        <v>3.76</v>
      </c>
      <c r="EF259" s="17">
        <v>3.76</v>
      </c>
      <c r="EG259" s="17">
        <v>3.76</v>
      </c>
      <c r="EH259" s="17">
        <v>3.75</v>
      </c>
      <c r="EI259" s="17">
        <v>3.77</v>
      </c>
      <c r="EJ259" s="17">
        <v>3.76</v>
      </c>
      <c r="EK259" s="17">
        <v>3.77</v>
      </c>
      <c r="EL259" s="17">
        <v>3.77</v>
      </c>
      <c r="EM259" s="17">
        <v>3.76</v>
      </c>
      <c r="EN259" s="17">
        <v>3.75</v>
      </c>
      <c r="EO259" s="17">
        <v>3.76</v>
      </c>
      <c r="EP259" s="17">
        <v>3.76</v>
      </c>
      <c r="EQ259" s="17">
        <v>3.77</v>
      </c>
      <c r="ER259" s="17">
        <v>3.77</v>
      </c>
      <c r="ES259" s="17">
        <v>3.76</v>
      </c>
      <c r="ET259" s="17">
        <v>3.77</v>
      </c>
      <c r="EU259" s="17">
        <v>3.76</v>
      </c>
      <c r="EV259" s="17">
        <v>3.77</v>
      </c>
      <c r="EW259" s="17">
        <v>3.77</v>
      </c>
      <c r="EX259" s="17">
        <v>3.76</v>
      </c>
      <c r="EY259" s="17">
        <v>3.77</v>
      </c>
      <c r="EZ259" s="17">
        <v>3.77</v>
      </c>
      <c r="FA259" s="17">
        <v>3.76</v>
      </c>
      <c r="FB259" s="17">
        <v>3.76</v>
      </c>
      <c r="FC259" s="17">
        <v>3.77</v>
      </c>
      <c r="FD259" s="17">
        <v>3.76</v>
      </c>
      <c r="FE259" s="17">
        <v>3.76</v>
      </c>
      <c r="FF259" s="17">
        <v>3.76</v>
      </c>
      <c r="FG259" s="17">
        <v>3.77</v>
      </c>
      <c r="FH259" s="17">
        <v>3.77</v>
      </c>
      <c r="FI259" s="17">
        <v>3.77</v>
      </c>
      <c r="FJ259" s="17">
        <v>3.77</v>
      </c>
      <c r="FK259" s="17">
        <v>3.78</v>
      </c>
      <c r="FL259" s="17">
        <v>3.77</v>
      </c>
      <c r="FM259" s="17">
        <v>3.78</v>
      </c>
      <c r="FN259" s="17">
        <v>3.78</v>
      </c>
      <c r="FO259" s="17">
        <v>3.77</v>
      </c>
      <c r="FP259" s="17">
        <v>3.78</v>
      </c>
      <c r="FQ259" s="17">
        <v>3.78</v>
      </c>
      <c r="FR259" s="17">
        <v>3.78</v>
      </c>
      <c r="FS259" s="17">
        <v>3.78</v>
      </c>
      <c r="FT259" s="17">
        <v>3.78</v>
      </c>
      <c r="FU259" s="17">
        <v>3.78</v>
      </c>
      <c r="FV259" s="17">
        <v>3.77</v>
      </c>
      <c r="FW259" s="17">
        <v>3.77</v>
      </c>
      <c r="FX259" s="17">
        <v>3.77</v>
      </c>
      <c r="FY259" s="17">
        <v>3.79</v>
      </c>
      <c r="FZ259" s="17">
        <v>3.78</v>
      </c>
      <c r="GA259" s="17">
        <v>3.78</v>
      </c>
      <c r="GB259" s="17">
        <v>3.77</v>
      </c>
      <c r="GC259" s="17">
        <v>3.78</v>
      </c>
      <c r="GD259" s="17">
        <v>3.78</v>
      </c>
      <c r="GE259" s="17">
        <v>3.77</v>
      </c>
      <c r="GF259" s="17">
        <v>3.76</v>
      </c>
      <c r="GG259" s="17">
        <v>3.75</v>
      </c>
      <c r="GH259" s="17">
        <v>3.75</v>
      </c>
      <c r="GI259" s="17">
        <v>3.75</v>
      </c>
      <c r="GJ259" s="17">
        <v>3.75</v>
      </c>
      <c r="GK259" s="17">
        <v>3.76</v>
      </c>
      <c r="GL259" s="17">
        <v>3.76</v>
      </c>
      <c r="GM259" s="17">
        <v>3.76</v>
      </c>
      <c r="GN259" s="17">
        <v>3.76</v>
      </c>
      <c r="GO259" s="17">
        <v>3.77</v>
      </c>
      <c r="GP259" s="17">
        <v>3.76</v>
      </c>
      <c r="GQ259" s="17">
        <v>3.77</v>
      </c>
      <c r="GR259" s="17">
        <v>3.76</v>
      </c>
      <c r="GS259" s="17">
        <v>3.76</v>
      </c>
      <c r="GT259" s="17">
        <v>3.76</v>
      </c>
      <c r="GU259" s="17">
        <v>3.76</v>
      </c>
      <c r="GV259" s="17">
        <v>3.76</v>
      </c>
      <c r="GW259" s="17">
        <v>3.76</v>
      </c>
      <c r="GX259" s="17">
        <v>3.76</v>
      </c>
      <c r="GY259" s="17">
        <v>3.76</v>
      </c>
      <c r="GZ259" s="17">
        <v>3.76</v>
      </c>
      <c r="HA259" s="17">
        <v>3.77</v>
      </c>
      <c r="HB259" s="17">
        <v>3.76</v>
      </c>
      <c r="HC259" s="17">
        <v>3.76</v>
      </c>
      <c r="HD259" s="17">
        <v>3.76</v>
      </c>
      <c r="HE259" s="17">
        <v>3.76</v>
      </c>
      <c r="HF259" s="17">
        <v>3.76</v>
      </c>
      <c r="HG259" s="17">
        <v>3.76</v>
      </c>
      <c r="HH259" s="17">
        <v>3.76</v>
      </c>
      <c r="HI259" s="17">
        <v>3.76</v>
      </c>
      <c r="HJ259" s="17">
        <v>3.76</v>
      </c>
      <c r="HK259" s="17">
        <v>3.76</v>
      </c>
      <c r="HL259" s="17">
        <v>3.75</v>
      </c>
      <c r="HM259" s="17">
        <v>3.75</v>
      </c>
      <c r="HN259" s="17">
        <v>3.76</v>
      </c>
      <c r="HO259" s="17">
        <v>3.76</v>
      </c>
      <c r="HP259" s="17">
        <v>3.76</v>
      </c>
      <c r="HQ259" s="17">
        <v>3.76</v>
      </c>
      <c r="HR259" s="17">
        <v>3.75</v>
      </c>
      <c r="HS259" s="17">
        <v>3.76</v>
      </c>
      <c r="HT259" s="17">
        <v>3.75</v>
      </c>
      <c r="HU259" s="17">
        <v>3.76</v>
      </c>
      <c r="HV259" s="17">
        <v>3.75</v>
      </c>
      <c r="HW259" s="17">
        <v>3.76</v>
      </c>
      <c r="HX259" s="17">
        <v>3.76</v>
      </c>
      <c r="HY259" s="17">
        <v>3.76</v>
      </c>
      <c r="HZ259" s="17">
        <v>3.76</v>
      </c>
      <c r="IA259" s="17">
        <v>3.77</v>
      </c>
      <c r="IB259" s="17">
        <v>3.76</v>
      </c>
      <c r="IC259" s="17">
        <v>3.76</v>
      </c>
      <c r="ID259" s="17">
        <v>3.76</v>
      </c>
      <c r="IE259" s="17">
        <v>3.76</v>
      </c>
      <c r="IF259" s="17">
        <v>3.76</v>
      </c>
      <c r="IG259" s="17">
        <v>3.76</v>
      </c>
      <c r="IH259" s="17">
        <v>3.76</v>
      </c>
      <c r="II259" s="17">
        <v>3.77</v>
      </c>
      <c r="IJ259" s="17">
        <v>3.76</v>
      </c>
      <c r="IK259" s="17">
        <v>3.76</v>
      </c>
      <c r="IL259" s="17">
        <v>3.77</v>
      </c>
      <c r="IM259" s="17">
        <v>3.77</v>
      </c>
      <c r="IN259" s="17">
        <v>3.76</v>
      </c>
      <c r="IO259" s="17">
        <v>3.77</v>
      </c>
      <c r="IP259" s="17">
        <v>3.76</v>
      </c>
      <c r="IQ259" s="17">
        <v>3.76</v>
      </c>
      <c r="IR259" s="17">
        <v>3.76</v>
      </c>
      <c r="IS259" s="17">
        <v>3.76</v>
      </c>
      <c r="IT259" s="17">
        <v>3.76</v>
      </c>
      <c r="IU259" s="17">
        <v>3.76</v>
      </c>
      <c r="IV259" s="17">
        <v>3.77</v>
      </c>
      <c r="IW259" s="17">
        <v>3.76</v>
      </c>
      <c r="IX259" s="17">
        <v>3.77</v>
      </c>
      <c r="IY259" s="17">
        <v>3.76</v>
      </c>
    </row>
    <row r="260" spans="1:259" x14ac:dyDescent="0.15">
      <c r="A260" s="17" t="s">
        <v>88</v>
      </c>
      <c r="B260" s="17" t="s">
        <v>89</v>
      </c>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c r="AA260" s="26"/>
      <c r="AB260" s="17"/>
      <c r="AC260" s="26"/>
      <c r="AD260" s="26"/>
      <c r="AE260" s="17"/>
      <c r="AF260" s="17"/>
      <c r="AG260" s="17"/>
      <c r="AH260" s="17"/>
      <c r="AI260" s="17"/>
      <c r="AJ260" s="17"/>
      <c r="AK260" s="17"/>
      <c r="AL260" s="17"/>
      <c r="AM260" s="17"/>
      <c r="AN260" s="17"/>
      <c r="AO260" s="17"/>
      <c r="AP260" s="17"/>
      <c r="AQ260" s="17"/>
      <c r="AR260" s="17"/>
      <c r="AS260" s="17"/>
      <c r="AT260" s="17"/>
      <c r="AU260" s="17"/>
      <c r="AV260" s="17"/>
      <c r="AW260" s="17"/>
      <c r="AX260" s="17"/>
      <c r="AY260" s="17"/>
      <c r="AZ260" s="17"/>
      <c r="BA260" s="17"/>
      <c r="BB260" s="17"/>
      <c r="BC260" s="17"/>
      <c r="BD260" s="17"/>
      <c r="BE260" s="17"/>
      <c r="BF260" s="17"/>
      <c r="BG260" s="17"/>
      <c r="BH260" s="17"/>
      <c r="BI260" s="17"/>
      <c r="BJ260" s="26"/>
      <c r="BK260" s="17"/>
      <c r="BL260" s="17"/>
      <c r="BM260" s="17"/>
      <c r="BN260" s="17"/>
      <c r="BO260" s="17"/>
      <c r="BP260" s="17"/>
      <c r="BQ260" s="17"/>
      <c r="BR260" s="17"/>
      <c r="BS260" s="17"/>
      <c r="BT260" s="17"/>
      <c r="BU260" s="17"/>
      <c r="BV260" s="17"/>
      <c r="BW260" s="17"/>
      <c r="BX260" s="26"/>
      <c r="BY260" s="26"/>
      <c r="BZ260" s="26"/>
      <c r="CA260" s="26"/>
      <c r="CB260" s="26"/>
      <c r="CC260" s="17"/>
      <c r="CD260" s="17"/>
      <c r="CE260" s="17"/>
      <c r="CF260" s="17"/>
      <c r="CG260" s="17"/>
      <c r="CH260" s="17"/>
      <c r="CI260" s="17"/>
      <c r="CJ260" s="26"/>
      <c r="CK260" s="17"/>
      <c r="CL260" s="17"/>
      <c r="CM260" s="17"/>
      <c r="CN260" s="17"/>
      <c r="CO260" s="17"/>
      <c r="CP260" s="17"/>
      <c r="CQ260" s="17"/>
      <c r="CR260" s="17"/>
      <c r="CS260" s="17"/>
      <c r="CT260" s="17"/>
      <c r="CU260" s="17"/>
      <c r="CV260" s="17"/>
      <c r="CW260" s="17"/>
      <c r="CX260" s="17"/>
      <c r="CY260" s="26"/>
      <c r="CZ260" s="26"/>
      <c r="DA260" s="26"/>
      <c r="DB260" s="17"/>
      <c r="DC260" s="17"/>
      <c r="DD260" s="17"/>
      <c r="DE260" s="17"/>
      <c r="DF260" s="17"/>
      <c r="DG260" s="17"/>
      <c r="DH260" s="26"/>
      <c r="DI260" s="17"/>
      <c r="DJ260" s="17"/>
      <c r="DK260" s="17"/>
      <c r="DL260" s="17"/>
      <c r="DM260" s="17">
        <v>9.32</v>
      </c>
      <c r="DN260" s="17">
        <v>9.32</v>
      </c>
      <c r="DO260" s="17">
        <v>9.32</v>
      </c>
      <c r="DP260" s="17">
        <v>9.32</v>
      </c>
      <c r="DQ260" s="17">
        <v>9.32</v>
      </c>
      <c r="DR260" s="17">
        <v>9.32</v>
      </c>
      <c r="DS260" s="17">
        <v>9.32</v>
      </c>
      <c r="DT260" s="17">
        <v>9.32</v>
      </c>
      <c r="DU260" s="17">
        <v>9.32</v>
      </c>
      <c r="DV260" s="17">
        <v>9.32</v>
      </c>
      <c r="DW260" s="17">
        <v>9.32</v>
      </c>
      <c r="DX260" s="17">
        <v>9.32</v>
      </c>
      <c r="DY260" s="17">
        <v>9.33</v>
      </c>
      <c r="DZ260" s="17">
        <v>9.32</v>
      </c>
      <c r="EA260" s="17">
        <v>9.33</v>
      </c>
      <c r="EB260" s="17">
        <v>9.32</v>
      </c>
      <c r="EC260" s="17">
        <v>9.32</v>
      </c>
      <c r="ED260" s="17">
        <v>9.32</v>
      </c>
      <c r="EE260" s="17">
        <v>9.31</v>
      </c>
      <c r="EF260" s="17">
        <v>9.31</v>
      </c>
      <c r="EG260" s="17">
        <v>9.31</v>
      </c>
      <c r="EH260" s="17">
        <v>9.31</v>
      </c>
      <c r="EI260" s="17">
        <v>9.32</v>
      </c>
      <c r="EJ260" s="17">
        <v>9.32</v>
      </c>
      <c r="EK260" s="17">
        <v>9.32</v>
      </c>
      <c r="EL260" s="17">
        <v>9.33</v>
      </c>
      <c r="EM260" s="17">
        <v>9.33</v>
      </c>
      <c r="EN260" s="17">
        <v>9.32</v>
      </c>
      <c r="EO260" s="17">
        <v>9.33</v>
      </c>
      <c r="EP260" s="17">
        <v>9.32</v>
      </c>
      <c r="EQ260" s="17">
        <v>9.33</v>
      </c>
      <c r="ER260" s="17">
        <v>9.32</v>
      </c>
      <c r="ES260" s="17">
        <v>9.33</v>
      </c>
      <c r="ET260" s="17">
        <v>9.32</v>
      </c>
      <c r="EU260" s="17">
        <v>9.32</v>
      </c>
      <c r="EV260" s="17">
        <v>9.32</v>
      </c>
      <c r="EW260" s="17">
        <v>9.31</v>
      </c>
      <c r="EX260" s="17">
        <v>9.31</v>
      </c>
      <c r="EY260" s="17">
        <v>9.31</v>
      </c>
      <c r="EZ260" s="17">
        <v>9.31</v>
      </c>
      <c r="FA260" s="17">
        <v>9.32</v>
      </c>
      <c r="FB260" s="17">
        <v>9.32</v>
      </c>
      <c r="FC260" s="17">
        <v>9.32</v>
      </c>
      <c r="FD260" s="17">
        <v>9.31</v>
      </c>
      <c r="FE260" s="17">
        <v>9.31</v>
      </c>
      <c r="FF260" s="17">
        <v>9.31</v>
      </c>
      <c r="FG260" s="17">
        <v>9.32</v>
      </c>
      <c r="FH260" s="17">
        <v>9.31</v>
      </c>
      <c r="FI260" s="17">
        <v>9.31</v>
      </c>
      <c r="FJ260" s="17">
        <v>9.31</v>
      </c>
      <c r="FK260" s="17">
        <v>9.31</v>
      </c>
      <c r="FL260" s="17">
        <v>9.32</v>
      </c>
      <c r="FM260" s="17">
        <v>9.31</v>
      </c>
      <c r="FN260" s="17">
        <v>9.31</v>
      </c>
      <c r="FO260" s="17">
        <v>9.31</v>
      </c>
      <c r="FP260" s="17">
        <v>9.31</v>
      </c>
      <c r="FQ260" s="17">
        <v>9.32</v>
      </c>
      <c r="FR260" s="17">
        <v>9.31</v>
      </c>
      <c r="FS260" s="17">
        <v>9.31</v>
      </c>
      <c r="FT260" s="17">
        <v>9.31</v>
      </c>
      <c r="FU260" s="17">
        <v>9.31</v>
      </c>
      <c r="FV260" s="17">
        <v>9.31</v>
      </c>
      <c r="FW260" s="17">
        <v>9.3000000000000007</v>
      </c>
      <c r="FX260" s="17">
        <v>9.3000000000000007</v>
      </c>
      <c r="FY260" s="17">
        <v>9.31</v>
      </c>
      <c r="FZ260" s="17">
        <v>9.3000000000000007</v>
      </c>
      <c r="GA260" s="17">
        <v>9.3000000000000007</v>
      </c>
      <c r="GB260" s="17">
        <v>9.31</v>
      </c>
      <c r="GC260" s="17">
        <v>9.31</v>
      </c>
      <c r="GD260" s="17">
        <v>9.3000000000000007</v>
      </c>
      <c r="GE260" s="17">
        <v>9.31</v>
      </c>
      <c r="GF260" s="17">
        <v>9.3000000000000007</v>
      </c>
      <c r="GG260" s="17">
        <v>9.31</v>
      </c>
      <c r="GH260" s="17">
        <v>9.3000000000000007</v>
      </c>
      <c r="GI260" s="17">
        <v>9.31</v>
      </c>
      <c r="GJ260" s="17">
        <v>9.31</v>
      </c>
      <c r="GK260" s="17">
        <v>9.31</v>
      </c>
      <c r="GL260" s="17">
        <v>9.3000000000000007</v>
      </c>
      <c r="GM260" s="17">
        <v>9.31</v>
      </c>
      <c r="GN260" s="17">
        <v>9.3000000000000007</v>
      </c>
      <c r="GO260" s="17">
        <v>9.3000000000000007</v>
      </c>
      <c r="GP260" s="17">
        <v>9.32</v>
      </c>
      <c r="GQ260" s="17">
        <v>9.31</v>
      </c>
      <c r="GR260" s="17">
        <v>9.31</v>
      </c>
      <c r="GS260" s="17">
        <v>9.31</v>
      </c>
      <c r="GT260" s="17">
        <v>9.31</v>
      </c>
      <c r="GU260" s="17">
        <v>9.31</v>
      </c>
      <c r="GV260" s="17">
        <v>9.31</v>
      </c>
      <c r="GW260" s="17">
        <v>9.31</v>
      </c>
      <c r="GX260" s="17">
        <v>9.3000000000000007</v>
      </c>
      <c r="GY260" s="17">
        <v>9.3000000000000007</v>
      </c>
      <c r="GZ260" s="17">
        <v>9.31</v>
      </c>
      <c r="HA260" s="17">
        <v>9.31</v>
      </c>
      <c r="HB260" s="17">
        <v>9.31</v>
      </c>
      <c r="HC260" s="17">
        <v>9.3000000000000007</v>
      </c>
      <c r="HD260" s="17">
        <v>9.3000000000000007</v>
      </c>
      <c r="HE260" s="17">
        <v>9.3000000000000007</v>
      </c>
      <c r="HF260" s="17">
        <v>9.32</v>
      </c>
      <c r="HG260" s="17">
        <v>9.3000000000000007</v>
      </c>
      <c r="HH260" s="17">
        <v>9.3000000000000007</v>
      </c>
      <c r="HI260" s="17">
        <v>9.3000000000000007</v>
      </c>
      <c r="HJ260" s="17">
        <v>9.3000000000000007</v>
      </c>
      <c r="HK260" s="17">
        <v>9.31</v>
      </c>
      <c r="HL260" s="17">
        <v>9.2899999999999991</v>
      </c>
      <c r="HM260" s="17">
        <v>9.3000000000000007</v>
      </c>
      <c r="HN260" s="17">
        <v>9.3000000000000007</v>
      </c>
      <c r="HO260" s="17">
        <v>9.3000000000000007</v>
      </c>
      <c r="HP260" s="17">
        <v>9.3000000000000007</v>
      </c>
      <c r="HQ260" s="17">
        <v>9.3000000000000007</v>
      </c>
      <c r="HR260" s="17">
        <v>9.2899999999999991</v>
      </c>
      <c r="HS260" s="17">
        <v>9.2899999999999991</v>
      </c>
      <c r="HT260" s="17">
        <v>9.3000000000000007</v>
      </c>
      <c r="HU260" s="17">
        <v>9.3000000000000007</v>
      </c>
      <c r="HV260" s="17">
        <v>9.31</v>
      </c>
      <c r="HW260" s="17">
        <v>9.2899999999999991</v>
      </c>
      <c r="HX260" s="17">
        <v>9.3000000000000007</v>
      </c>
      <c r="HY260" s="17">
        <v>9.31</v>
      </c>
      <c r="HZ260" s="17">
        <v>9.3000000000000007</v>
      </c>
      <c r="IA260" s="17">
        <v>9.3000000000000007</v>
      </c>
      <c r="IB260" s="17">
        <v>9.2899999999999991</v>
      </c>
      <c r="IC260" s="17">
        <v>9.3000000000000007</v>
      </c>
      <c r="ID260" s="17">
        <v>9.2899999999999991</v>
      </c>
      <c r="IE260" s="17">
        <v>9.2899999999999991</v>
      </c>
      <c r="IF260" s="17">
        <v>9.2899999999999991</v>
      </c>
      <c r="IG260" s="17">
        <v>9.2899999999999991</v>
      </c>
      <c r="IH260" s="17">
        <v>9.3000000000000007</v>
      </c>
      <c r="II260" s="17">
        <v>9.2899999999999991</v>
      </c>
      <c r="IJ260" s="17">
        <v>9.3000000000000007</v>
      </c>
      <c r="IK260" s="17">
        <v>9.2899999999999991</v>
      </c>
      <c r="IL260" s="17">
        <v>9.2899999999999991</v>
      </c>
      <c r="IM260" s="17">
        <v>9.3000000000000007</v>
      </c>
      <c r="IN260" s="17">
        <v>9.3000000000000007</v>
      </c>
      <c r="IO260" s="17">
        <v>9.3000000000000007</v>
      </c>
      <c r="IP260" s="17">
        <v>9.2899999999999991</v>
      </c>
      <c r="IQ260" s="17">
        <v>9.3000000000000007</v>
      </c>
      <c r="IR260" s="17">
        <v>9.3000000000000007</v>
      </c>
      <c r="IS260" s="17">
        <v>9.3000000000000007</v>
      </c>
      <c r="IT260" s="17">
        <v>9.3000000000000007</v>
      </c>
      <c r="IU260" s="17">
        <v>9.3000000000000007</v>
      </c>
      <c r="IV260" s="17">
        <v>9.31</v>
      </c>
      <c r="IW260" s="17">
        <v>9.3000000000000007</v>
      </c>
      <c r="IX260" s="17">
        <v>9.3000000000000007</v>
      </c>
      <c r="IY260" s="17">
        <v>9.31</v>
      </c>
    </row>
    <row r="261" spans="1:259" x14ac:dyDescent="0.15">
      <c r="A261" s="17" t="s">
        <v>878</v>
      </c>
      <c r="B261" s="17" t="s">
        <v>879</v>
      </c>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c r="AA261" s="26"/>
      <c r="AB261" s="17"/>
      <c r="AC261" s="26"/>
      <c r="AD261" s="26"/>
      <c r="AE261" s="17"/>
      <c r="AF261" s="17"/>
      <c r="AG261" s="17"/>
      <c r="AH261" s="17"/>
      <c r="AI261" s="17"/>
      <c r="AJ261" s="17"/>
      <c r="AK261" s="17"/>
      <c r="AL261" s="17"/>
      <c r="AM261" s="17"/>
      <c r="AN261" s="17"/>
      <c r="AO261" s="17"/>
      <c r="AP261" s="17"/>
      <c r="AQ261" s="17"/>
      <c r="AR261" s="17"/>
      <c r="AS261" s="17"/>
      <c r="AT261" s="17"/>
      <c r="AU261" s="17"/>
      <c r="AV261" s="17"/>
      <c r="AW261" s="17"/>
      <c r="AX261" s="17"/>
      <c r="AY261" s="17"/>
      <c r="AZ261" s="17"/>
      <c r="BA261" s="17"/>
      <c r="BB261" s="17"/>
      <c r="BC261" s="17"/>
      <c r="BD261" s="17"/>
      <c r="BE261" s="17"/>
      <c r="BF261" s="17"/>
      <c r="BG261" s="17"/>
      <c r="BH261" s="17"/>
      <c r="BI261" s="17"/>
      <c r="BJ261" s="26"/>
      <c r="BK261" s="17"/>
      <c r="BL261" s="17"/>
      <c r="BM261" s="17"/>
      <c r="BN261" s="17"/>
      <c r="BO261" s="17"/>
      <c r="BP261" s="17"/>
      <c r="BQ261" s="17"/>
      <c r="BR261" s="17"/>
      <c r="BS261" s="17"/>
      <c r="BT261" s="17"/>
      <c r="BU261" s="17"/>
      <c r="BV261" s="17"/>
      <c r="BW261" s="17"/>
      <c r="BX261" s="26"/>
      <c r="BY261" s="26"/>
      <c r="BZ261" s="26"/>
      <c r="CA261" s="26"/>
      <c r="CB261" s="26"/>
      <c r="CC261" s="17"/>
      <c r="CD261" s="17"/>
      <c r="CE261" s="17"/>
      <c r="CF261" s="17"/>
      <c r="CG261" s="17"/>
      <c r="CH261" s="17"/>
      <c r="CI261" s="17"/>
      <c r="CJ261" s="26"/>
      <c r="CK261" s="17"/>
      <c r="CL261" s="17"/>
      <c r="CM261" s="17"/>
      <c r="CN261" s="17"/>
      <c r="CO261" s="17"/>
      <c r="CP261" s="17"/>
      <c r="CQ261" s="17"/>
      <c r="CR261" s="17"/>
      <c r="CS261" s="17"/>
      <c r="CT261" s="17"/>
      <c r="CU261" s="17"/>
      <c r="CV261" s="17"/>
      <c r="CW261" s="17"/>
      <c r="CX261" s="17"/>
      <c r="CY261" s="26"/>
      <c r="CZ261" s="26"/>
      <c r="DA261" s="26"/>
      <c r="DB261" s="17"/>
      <c r="DC261" s="17"/>
      <c r="DD261" s="17"/>
      <c r="DE261" s="17"/>
      <c r="DF261" s="17"/>
      <c r="DG261" s="17"/>
      <c r="DH261" s="26"/>
      <c r="DI261" s="17"/>
      <c r="DJ261" s="17"/>
      <c r="DK261" s="17"/>
      <c r="DL261" s="17"/>
      <c r="DM261" s="17">
        <v>30.8</v>
      </c>
      <c r="DN261" s="17">
        <v>30.93</v>
      </c>
      <c r="DO261" s="17">
        <v>31.02</v>
      </c>
      <c r="DP261" s="17">
        <v>31.19</v>
      </c>
      <c r="DQ261" s="17">
        <v>31.26</v>
      </c>
      <c r="DR261" s="17">
        <v>31.21</v>
      </c>
      <c r="DS261" s="17">
        <v>31.19</v>
      </c>
      <c r="DT261" s="17">
        <v>31.18</v>
      </c>
      <c r="DU261" s="17">
        <v>31.17</v>
      </c>
      <c r="DV261" s="17">
        <v>31.18</v>
      </c>
      <c r="DW261" s="17">
        <v>31.17</v>
      </c>
      <c r="DX261" s="17">
        <v>31.19</v>
      </c>
      <c r="DY261" s="17">
        <v>31.17</v>
      </c>
      <c r="DZ261" s="17">
        <v>31.05</v>
      </c>
      <c r="EA261" s="17">
        <v>31.1</v>
      </c>
      <c r="EB261" s="17">
        <v>31.06</v>
      </c>
      <c r="EC261" s="17">
        <v>31.05</v>
      </c>
      <c r="ED261" s="17">
        <v>31.04</v>
      </c>
      <c r="EE261" s="17">
        <v>31.03</v>
      </c>
      <c r="EF261" s="17">
        <v>31.02</v>
      </c>
      <c r="EG261" s="17">
        <v>31</v>
      </c>
      <c r="EH261" s="17">
        <v>31</v>
      </c>
      <c r="EI261" s="17">
        <v>30.94</v>
      </c>
      <c r="EJ261" s="17">
        <v>30.88</v>
      </c>
      <c r="EK261" s="17">
        <v>30.87</v>
      </c>
      <c r="EL261" s="17">
        <v>30.88</v>
      </c>
      <c r="EM261" s="17">
        <v>30.94</v>
      </c>
      <c r="EN261" s="17">
        <v>30.91</v>
      </c>
      <c r="EO261" s="17">
        <v>30.9</v>
      </c>
      <c r="EP261" s="17">
        <v>30.87</v>
      </c>
      <c r="EQ261" s="17">
        <v>30.87</v>
      </c>
      <c r="ER261" s="17">
        <v>30.9</v>
      </c>
      <c r="ES261" s="17">
        <v>30.9</v>
      </c>
      <c r="ET261" s="17">
        <v>30.9</v>
      </c>
      <c r="EU261" s="17">
        <v>30.9</v>
      </c>
      <c r="EV261" s="17">
        <v>30.91</v>
      </c>
      <c r="EW261" s="17">
        <v>30.88</v>
      </c>
      <c r="EX261" s="17">
        <v>30.84</v>
      </c>
      <c r="EY261" s="17">
        <v>30.81</v>
      </c>
      <c r="EZ261" s="17">
        <v>30.8</v>
      </c>
      <c r="FA261" s="17">
        <v>30.87</v>
      </c>
      <c r="FB261" s="17">
        <v>30.87</v>
      </c>
      <c r="FC261" s="17">
        <v>30.81</v>
      </c>
      <c r="FD261" s="17">
        <v>30.82</v>
      </c>
      <c r="FE261" s="17">
        <v>30.82</v>
      </c>
      <c r="FF261" s="17">
        <v>30.82</v>
      </c>
      <c r="FG261" s="17">
        <v>30.83</v>
      </c>
      <c r="FH261" s="17">
        <v>30.88</v>
      </c>
      <c r="FI261" s="17">
        <v>30.9</v>
      </c>
      <c r="FJ261" s="17">
        <v>30.88</v>
      </c>
      <c r="FK261" s="17">
        <v>30.88</v>
      </c>
      <c r="FL261" s="17">
        <v>30.88</v>
      </c>
      <c r="FM261" s="17">
        <v>30.85</v>
      </c>
      <c r="FN261" s="17">
        <v>30.82</v>
      </c>
      <c r="FO261" s="17">
        <v>30.81</v>
      </c>
      <c r="FP261" s="17">
        <v>30.79</v>
      </c>
      <c r="FQ261" s="17">
        <v>30.8</v>
      </c>
      <c r="FR261" s="17">
        <v>30.83</v>
      </c>
      <c r="FS261" s="17">
        <v>30.85</v>
      </c>
      <c r="FT261" s="17">
        <v>30.84</v>
      </c>
      <c r="FU261" s="17">
        <v>30.83</v>
      </c>
      <c r="FV261" s="17">
        <v>30.84</v>
      </c>
      <c r="FW261" s="17">
        <v>30.83</v>
      </c>
      <c r="FX261" s="17">
        <v>30.82</v>
      </c>
      <c r="FY261" s="17">
        <v>30.87</v>
      </c>
      <c r="FZ261" s="17">
        <v>30.87</v>
      </c>
      <c r="GA261" s="17">
        <v>30.84</v>
      </c>
      <c r="GB261" s="17">
        <v>30.84</v>
      </c>
      <c r="GC261" s="17">
        <v>30.88</v>
      </c>
      <c r="GD261" s="17">
        <v>30.85</v>
      </c>
      <c r="GE261" s="17">
        <v>30.83</v>
      </c>
      <c r="GF261" s="17">
        <v>30.82</v>
      </c>
      <c r="GG261" s="17">
        <v>30.82</v>
      </c>
      <c r="GH261" s="17">
        <v>30.8</v>
      </c>
      <c r="GI261" s="17">
        <v>30.75</v>
      </c>
      <c r="GJ261" s="17">
        <v>30.69</v>
      </c>
      <c r="GK261" s="17">
        <v>30.7</v>
      </c>
      <c r="GL261" s="17">
        <v>30.77</v>
      </c>
      <c r="GM261" s="17">
        <v>30.82</v>
      </c>
      <c r="GN261" s="17">
        <v>30.71</v>
      </c>
      <c r="GO261" s="17">
        <v>30.79</v>
      </c>
      <c r="GP261" s="17">
        <v>30.69</v>
      </c>
      <c r="GQ261" s="17">
        <v>30.65</v>
      </c>
      <c r="GR261" s="17">
        <v>30.65</v>
      </c>
      <c r="GS261" s="17">
        <v>30.62</v>
      </c>
      <c r="GT261" s="17">
        <v>30.55</v>
      </c>
      <c r="GU261" s="17">
        <v>30.45</v>
      </c>
      <c r="GV261" s="17">
        <v>30.4</v>
      </c>
      <c r="GW261" s="17">
        <v>30.39</v>
      </c>
      <c r="GX261" s="17">
        <v>30.38</v>
      </c>
      <c r="GY261" s="17">
        <v>30.36</v>
      </c>
      <c r="GZ261" s="17">
        <v>30.45</v>
      </c>
      <c r="HA261" s="17">
        <v>30.44</v>
      </c>
      <c r="HB261" s="17">
        <v>30.44</v>
      </c>
      <c r="HC261" s="17">
        <v>30.42</v>
      </c>
      <c r="HD261" s="17">
        <v>30.41</v>
      </c>
      <c r="HE261" s="17">
        <v>30.42</v>
      </c>
      <c r="HF261" s="17">
        <v>30.44</v>
      </c>
      <c r="HG261" s="17">
        <v>30.5</v>
      </c>
      <c r="HH261" s="17">
        <v>30.69</v>
      </c>
      <c r="HI261" s="17">
        <v>30.96</v>
      </c>
      <c r="HJ261" s="17">
        <v>31.05</v>
      </c>
      <c r="HK261" s="17">
        <v>31.24</v>
      </c>
      <c r="HL261" s="17">
        <v>31.34</v>
      </c>
      <c r="HM261" s="17">
        <v>31.34</v>
      </c>
      <c r="HN261" s="17">
        <v>31.29</v>
      </c>
      <c r="HO261" s="17">
        <v>31.1</v>
      </c>
      <c r="HP261" s="17">
        <v>31.06</v>
      </c>
      <c r="HQ261" s="17">
        <v>31.2</v>
      </c>
      <c r="HR261" s="17">
        <v>31.17</v>
      </c>
      <c r="HS261" s="17">
        <v>31.15</v>
      </c>
      <c r="HT261" s="17">
        <v>31.11</v>
      </c>
      <c r="HU261" s="17">
        <v>31.09</v>
      </c>
      <c r="HV261" s="17">
        <v>31.09</v>
      </c>
      <c r="HW261" s="17">
        <v>31.07</v>
      </c>
      <c r="HX261" s="17">
        <v>31.07</v>
      </c>
      <c r="HY261" s="17">
        <v>31.05</v>
      </c>
      <c r="HZ261" s="17">
        <v>31.05</v>
      </c>
      <c r="IA261" s="17">
        <v>31.08</v>
      </c>
      <c r="IB261" s="17">
        <v>31.13</v>
      </c>
      <c r="IC261" s="17">
        <v>31.28</v>
      </c>
      <c r="ID261" s="17">
        <v>31.46</v>
      </c>
      <c r="IE261" s="17">
        <v>31.46</v>
      </c>
      <c r="IF261" s="17">
        <v>31.48</v>
      </c>
      <c r="IG261" s="17">
        <v>31.5</v>
      </c>
      <c r="IH261" s="17">
        <v>31.4</v>
      </c>
      <c r="II261" s="17">
        <v>31.42</v>
      </c>
      <c r="IJ261" s="17">
        <v>31.35</v>
      </c>
      <c r="IK261" s="17">
        <v>31.36</v>
      </c>
      <c r="IL261" s="17">
        <v>31.3</v>
      </c>
      <c r="IM261" s="17">
        <v>31.34</v>
      </c>
      <c r="IN261" s="17">
        <v>31.35</v>
      </c>
      <c r="IO261" s="17">
        <v>31.44</v>
      </c>
      <c r="IP261" s="17">
        <v>31.48</v>
      </c>
      <c r="IQ261" s="17">
        <v>31.48</v>
      </c>
      <c r="IR261" s="17">
        <v>31.5</v>
      </c>
      <c r="IS261" s="17">
        <v>31.49</v>
      </c>
      <c r="IT261" s="17">
        <v>31.5</v>
      </c>
      <c r="IU261" s="17">
        <v>31.54</v>
      </c>
      <c r="IV261" s="17">
        <v>31.58</v>
      </c>
      <c r="IW261" s="17">
        <v>31.64</v>
      </c>
      <c r="IX261" s="17">
        <v>31.63</v>
      </c>
      <c r="IY261" s="17">
        <v>31.62</v>
      </c>
    </row>
    <row r="262" spans="1:259" x14ac:dyDescent="0.15">
      <c r="A262" s="17" t="s">
        <v>395</v>
      </c>
      <c r="B262" s="17" t="s">
        <v>396</v>
      </c>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c r="AA262" s="26"/>
      <c r="AB262" s="17"/>
      <c r="AC262" s="26"/>
      <c r="AD262" s="26"/>
      <c r="AE262" s="17"/>
      <c r="AF262" s="17"/>
      <c r="AG262" s="17"/>
      <c r="AH262" s="17"/>
      <c r="AI262" s="17"/>
      <c r="AJ262" s="17"/>
      <c r="AK262" s="17"/>
      <c r="AL262" s="17"/>
      <c r="AM262" s="17"/>
      <c r="AN262" s="17"/>
      <c r="AO262" s="17"/>
      <c r="AP262" s="17"/>
      <c r="AQ262" s="17"/>
      <c r="AR262" s="17"/>
      <c r="AS262" s="17"/>
      <c r="AT262" s="17"/>
      <c r="AU262" s="17"/>
      <c r="AV262" s="17"/>
      <c r="AW262" s="17"/>
      <c r="AX262" s="17"/>
      <c r="AY262" s="17"/>
      <c r="AZ262" s="17"/>
      <c r="BA262" s="17"/>
      <c r="BB262" s="17"/>
      <c r="BC262" s="17"/>
      <c r="BD262" s="17"/>
      <c r="BE262" s="17"/>
      <c r="BF262" s="17"/>
      <c r="BG262" s="17"/>
      <c r="BH262" s="17"/>
      <c r="BI262" s="17"/>
      <c r="BJ262" s="26"/>
      <c r="BK262" s="17"/>
      <c r="BL262" s="17"/>
      <c r="BM262" s="17"/>
      <c r="BN262" s="17"/>
      <c r="BO262" s="17"/>
      <c r="BP262" s="17"/>
      <c r="BQ262" s="17"/>
      <c r="BR262" s="17"/>
      <c r="BS262" s="17"/>
      <c r="BT262" s="17"/>
      <c r="BU262" s="17"/>
      <c r="BV262" s="17"/>
      <c r="BW262" s="17"/>
      <c r="BX262" s="26"/>
      <c r="BY262" s="26"/>
      <c r="BZ262" s="26"/>
      <c r="CA262" s="26"/>
      <c r="CB262" s="26"/>
      <c r="CC262" s="17"/>
      <c r="CD262" s="17"/>
      <c r="CE262" s="17"/>
      <c r="CF262" s="17"/>
      <c r="CG262" s="17"/>
      <c r="CH262" s="17"/>
      <c r="CI262" s="17"/>
      <c r="CJ262" s="26"/>
      <c r="CK262" s="17"/>
      <c r="CL262" s="17"/>
      <c r="CM262" s="17"/>
      <c r="CN262" s="17"/>
      <c r="CO262" s="17"/>
      <c r="CP262" s="17"/>
      <c r="CQ262" s="17"/>
      <c r="CR262" s="17"/>
      <c r="CS262" s="17"/>
      <c r="CT262" s="17"/>
      <c r="CU262" s="17"/>
      <c r="CV262" s="17"/>
      <c r="CW262" s="17"/>
      <c r="CX262" s="17"/>
      <c r="CY262" s="26"/>
      <c r="CZ262" s="26"/>
      <c r="DA262" s="26"/>
      <c r="DB262" s="17"/>
      <c r="DC262" s="17"/>
      <c r="DD262" s="17"/>
      <c r="DE262" s="17"/>
      <c r="DF262" s="17"/>
      <c r="DG262" s="17"/>
      <c r="DH262" s="26"/>
      <c r="DI262" s="17"/>
      <c r="DJ262" s="17"/>
      <c r="DK262" s="17"/>
      <c r="DL262" s="17"/>
      <c r="DM262" s="17">
        <v>5.25</v>
      </c>
      <c r="DN262" s="17">
        <v>5.25</v>
      </c>
      <c r="DO262" s="17">
        <v>5.25</v>
      </c>
      <c r="DP262" s="17">
        <v>5.25</v>
      </c>
      <c r="DQ262" s="17">
        <v>5.25</v>
      </c>
      <c r="DR262" s="17">
        <v>5.25</v>
      </c>
      <c r="DS262" s="17">
        <v>5.23</v>
      </c>
      <c r="DT262" s="17">
        <v>5.24</v>
      </c>
      <c r="DU262" s="17">
        <v>5.23</v>
      </c>
      <c r="DV262" s="17">
        <v>5.24</v>
      </c>
      <c r="DW262" s="17">
        <v>5.24</v>
      </c>
      <c r="DX262" s="17">
        <v>5.25</v>
      </c>
      <c r="DY262" s="17">
        <v>5.24</v>
      </c>
      <c r="DZ262" s="17">
        <v>5.24</v>
      </c>
      <c r="EA262" s="17">
        <v>5.24</v>
      </c>
      <c r="EB262" s="17">
        <v>5.24</v>
      </c>
      <c r="EC262" s="17">
        <v>5.23</v>
      </c>
      <c r="ED262" s="17">
        <v>5.24</v>
      </c>
      <c r="EE262" s="17">
        <v>5.24</v>
      </c>
      <c r="EF262" s="17">
        <v>5.25</v>
      </c>
      <c r="EG262" s="17">
        <v>5.24</v>
      </c>
      <c r="EH262" s="17">
        <v>5.25</v>
      </c>
      <c r="EI262" s="17">
        <v>5.23</v>
      </c>
      <c r="EJ262" s="17">
        <v>5.23</v>
      </c>
      <c r="EK262" s="17">
        <v>5.24</v>
      </c>
      <c r="EL262" s="17">
        <v>5.24</v>
      </c>
      <c r="EM262" s="17">
        <v>5.23</v>
      </c>
      <c r="EN262" s="17">
        <v>5.24</v>
      </c>
      <c r="EO262" s="17">
        <v>5.23</v>
      </c>
      <c r="EP262" s="17">
        <v>5.23</v>
      </c>
      <c r="EQ262" s="17">
        <v>5.24</v>
      </c>
      <c r="ER262" s="17">
        <v>5.23</v>
      </c>
      <c r="ES262" s="17">
        <v>5.24</v>
      </c>
      <c r="ET262" s="17">
        <v>5.23</v>
      </c>
      <c r="EU262" s="17">
        <v>5.24</v>
      </c>
      <c r="EV262" s="17">
        <v>5.25</v>
      </c>
      <c r="EW262" s="17">
        <v>5.24</v>
      </c>
      <c r="EX262" s="17">
        <v>5.25</v>
      </c>
      <c r="EY262" s="17">
        <v>5.24</v>
      </c>
      <c r="EZ262" s="17">
        <v>5.23</v>
      </c>
      <c r="FA262" s="17">
        <v>5.24</v>
      </c>
      <c r="FB262" s="17">
        <v>5.23</v>
      </c>
      <c r="FC262" s="17">
        <v>5.23</v>
      </c>
      <c r="FD262" s="17">
        <v>5.23</v>
      </c>
      <c r="FE262" s="17">
        <v>5.23</v>
      </c>
      <c r="FF262" s="17">
        <v>5.22</v>
      </c>
      <c r="FG262" s="17">
        <v>5.22</v>
      </c>
      <c r="FH262" s="17">
        <v>5.24</v>
      </c>
      <c r="FI262" s="17">
        <v>5.24</v>
      </c>
      <c r="FJ262" s="17">
        <v>5.24</v>
      </c>
      <c r="FK262" s="17">
        <v>5.24</v>
      </c>
      <c r="FL262" s="17">
        <v>5.23</v>
      </c>
      <c r="FM262" s="17">
        <v>5.23</v>
      </c>
      <c r="FN262" s="17">
        <v>5.24</v>
      </c>
      <c r="FO262" s="17">
        <v>5.24</v>
      </c>
      <c r="FP262" s="17">
        <v>5.24</v>
      </c>
      <c r="FQ262" s="17">
        <v>5.24</v>
      </c>
      <c r="FR262" s="17">
        <v>5.25</v>
      </c>
      <c r="FS262" s="17">
        <v>5.25</v>
      </c>
      <c r="FT262" s="17">
        <v>5.25</v>
      </c>
      <c r="FU262" s="17">
        <v>5.24</v>
      </c>
      <c r="FV262" s="17">
        <v>5.24</v>
      </c>
      <c r="FW262" s="17">
        <v>5.24</v>
      </c>
      <c r="FX262" s="17">
        <v>5.24</v>
      </c>
      <c r="FY262" s="17">
        <v>5.24</v>
      </c>
      <c r="FZ262" s="17">
        <v>5.24</v>
      </c>
      <c r="GA262" s="17">
        <v>5.24</v>
      </c>
      <c r="GB262" s="17">
        <v>5.24</v>
      </c>
      <c r="GC262" s="17">
        <v>5.25</v>
      </c>
      <c r="GD262" s="17">
        <v>5.24</v>
      </c>
      <c r="GE262" s="17">
        <v>5.23</v>
      </c>
      <c r="GF262" s="17">
        <v>5.23</v>
      </c>
      <c r="GG262" s="17">
        <v>5.24</v>
      </c>
      <c r="GH262" s="17">
        <v>5.23</v>
      </c>
      <c r="GI262" s="17">
        <v>5.22</v>
      </c>
      <c r="GJ262" s="17">
        <v>5.22</v>
      </c>
      <c r="GK262" s="17">
        <v>5.22</v>
      </c>
      <c r="GL262" s="17">
        <v>5.22</v>
      </c>
      <c r="GM262" s="17">
        <v>5.21</v>
      </c>
      <c r="GN262" s="17">
        <v>5.22</v>
      </c>
      <c r="GO262" s="17">
        <v>5.22</v>
      </c>
      <c r="GP262" s="17">
        <v>5.21</v>
      </c>
      <c r="GQ262" s="17">
        <v>5.22</v>
      </c>
      <c r="GR262" s="17">
        <v>5.22</v>
      </c>
      <c r="GS262" s="17">
        <v>5.22</v>
      </c>
      <c r="GT262" s="17">
        <v>5.22</v>
      </c>
      <c r="GU262" s="17">
        <v>5.22</v>
      </c>
      <c r="GV262" s="17">
        <v>5.23</v>
      </c>
      <c r="GW262" s="17">
        <v>5.23</v>
      </c>
      <c r="GX262" s="17">
        <v>5.23</v>
      </c>
      <c r="GY262" s="17">
        <v>5.22</v>
      </c>
      <c r="GZ262" s="17">
        <v>5.23</v>
      </c>
      <c r="HA262" s="17">
        <v>5.22</v>
      </c>
      <c r="HB262" s="17">
        <v>5.22</v>
      </c>
      <c r="HC262" s="17">
        <v>5.22</v>
      </c>
      <c r="HD262" s="17">
        <v>5.22</v>
      </c>
      <c r="HE262" s="17">
        <v>5.22</v>
      </c>
      <c r="HF262" s="17">
        <v>5.21</v>
      </c>
      <c r="HG262" s="17">
        <v>5.22</v>
      </c>
      <c r="HH262" s="17">
        <v>5.21</v>
      </c>
      <c r="HI262" s="17">
        <v>5.2</v>
      </c>
      <c r="HJ262" s="17">
        <v>5.2</v>
      </c>
      <c r="HK262" s="17">
        <v>5.2</v>
      </c>
      <c r="HL262" s="17">
        <v>5.2</v>
      </c>
      <c r="HM262" s="17">
        <v>5.2</v>
      </c>
      <c r="HN262" s="17">
        <v>5.19</v>
      </c>
      <c r="HO262" s="17">
        <v>5.2</v>
      </c>
      <c r="HP262" s="17">
        <v>5.19</v>
      </c>
      <c r="HQ262" s="17">
        <v>5.2</v>
      </c>
      <c r="HR262" s="17">
        <v>5.19</v>
      </c>
      <c r="HS262" s="17">
        <v>5.19</v>
      </c>
      <c r="HT262" s="17">
        <v>5.19</v>
      </c>
      <c r="HU262" s="17">
        <v>5.19</v>
      </c>
      <c r="HV262" s="17">
        <v>5.2</v>
      </c>
      <c r="HW262" s="17">
        <v>5.21</v>
      </c>
      <c r="HX262" s="17">
        <v>5.2</v>
      </c>
      <c r="HY262" s="17">
        <v>5.21</v>
      </c>
      <c r="HZ262" s="17">
        <v>5.21</v>
      </c>
      <c r="IA262" s="17">
        <v>5.2</v>
      </c>
      <c r="IB262" s="17">
        <v>5.21</v>
      </c>
      <c r="IC262" s="17">
        <v>5.2</v>
      </c>
      <c r="ID262" s="17">
        <v>5.21</v>
      </c>
      <c r="IE262" s="17">
        <v>5.2</v>
      </c>
      <c r="IF262" s="17">
        <v>5.2</v>
      </c>
      <c r="IG262" s="17">
        <v>5.2</v>
      </c>
      <c r="IH262" s="17">
        <v>5.2</v>
      </c>
      <c r="II262" s="17">
        <v>5.2</v>
      </c>
      <c r="IJ262" s="17">
        <v>5.2</v>
      </c>
      <c r="IK262" s="17">
        <v>5.21</v>
      </c>
      <c r="IL262" s="17">
        <v>5.19</v>
      </c>
      <c r="IM262" s="17">
        <v>5.19</v>
      </c>
      <c r="IN262" s="17">
        <v>5.19</v>
      </c>
      <c r="IO262" s="17">
        <v>5.2</v>
      </c>
      <c r="IP262" s="17">
        <v>5.19</v>
      </c>
      <c r="IQ262" s="17">
        <v>5.19</v>
      </c>
      <c r="IR262" s="17">
        <v>5.2</v>
      </c>
      <c r="IS262" s="17">
        <v>5.2</v>
      </c>
      <c r="IT262" s="17">
        <v>5.19</v>
      </c>
      <c r="IU262" s="17">
        <v>5.2</v>
      </c>
      <c r="IV262" s="17">
        <v>5.21</v>
      </c>
      <c r="IW262" s="17">
        <v>5.21</v>
      </c>
      <c r="IX262" s="17">
        <v>5.22</v>
      </c>
      <c r="IY262" s="17">
        <v>5.22</v>
      </c>
    </row>
    <row r="263" spans="1:259" x14ac:dyDescent="0.15">
      <c r="A263" s="17" t="s">
        <v>228</v>
      </c>
      <c r="B263" s="17" t="s">
        <v>229</v>
      </c>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c r="AA263" s="26"/>
      <c r="AB263" s="17"/>
      <c r="AC263" s="26"/>
      <c r="AD263" s="26"/>
      <c r="AE263" s="17"/>
      <c r="AF263" s="17"/>
      <c r="AG263" s="17"/>
      <c r="AH263" s="17"/>
      <c r="AI263" s="17"/>
      <c r="AJ263" s="17"/>
      <c r="AK263" s="17"/>
      <c r="AL263" s="17"/>
      <c r="AM263" s="17"/>
      <c r="AN263" s="17"/>
      <c r="AO263" s="17"/>
      <c r="AP263" s="17"/>
      <c r="AQ263" s="17"/>
      <c r="AR263" s="17"/>
      <c r="AS263" s="17"/>
      <c r="AT263" s="17"/>
      <c r="AU263" s="17"/>
      <c r="AV263" s="17"/>
      <c r="AW263" s="17"/>
      <c r="AX263" s="17"/>
      <c r="AY263" s="17"/>
      <c r="AZ263" s="17"/>
      <c r="BA263" s="17"/>
      <c r="BB263" s="17"/>
      <c r="BC263" s="17"/>
      <c r="BD263" s="17"/>
      <c r="BE263" s="17"/>
      <c r="BF263" s="17"/>
      <c r="BG263" s="17"/>
      <c r="BH263" s="17"/>
      <c r="BI263" s="17"/>
      <c r="BJ263" s="26"/>
      <c r="BK263" s="17"/>
      <c r="BL263" s="17"/>
      <c r="BM263" s="17"/>
      <c r="BN263" s="17"/>
      <c r="BO263" s="17"/>
      <c r="BP263" s="17"/>
      <c r="BQ263" s="17"/>
      <c r="BR263" s="17"/>
      <c r="BS263" s="17"/>
      <c r="BT263" s="17"/>
      <c r="BU263" s="17"/>
      <c r="BV263" s="17"/>
      <c r="BW263" s="17"/>
      <c r="BX263" s="26"/>
      <c r="BY263" s="26"/>
      <c r="BZ263" s="26"/>
      <c r="CA263" s="26"/>
      <c r="CB263" s="26"/>
      <c r="CC263" s="17"/>
      <c r="CD263" s="17"/>
      <c r="CE263" s="17"/>
      <c r="CF263" s="17"/>
      <c r="CG263" s="17"/>
      <c r="CH263" s="17"/>
      <c r="CI263" s="17"/>
      <c r="CJ263" s="26"/>
      <c r="CK263" s="17"/>
      <c r="CL263" s="17"/>
      <c r="CM263" s="17"/>
      <c r="CN263" s="17"/>
      <c r="CO263" s="17"/>
      <c r="CP263" s="17"/>
      <c r="CQ263" s="17"/>
      <c r="CR263" s="17"/>
      <c r="CS263" s="17"/>
      <c r="CT263" s="17"/>
      <c r="CU263" s="17"/>
      <c r="CV263" s="17"/>
      <c r="CW263" s="17"/>
      <c r="CX263" s="17"/>
      <c r="CY263" s="26"/>
      <c r="CZ263" s="26"/>
      <c r="DA263" s="26"/>
      <c r="DB263" s="17"/>
      <c r="DC263" s="17"/>
      <c r="DD263" s="17"/>
      <c r="DE263" s="17"/>
      <c r="DF263" s="17"/>
      <c r="DG263" s="17"/>
      <c r="DH263" s="26"/>
      <c r="DI263" s="17"/>
      <c r="DJ263" s="17"/>
      <c r="DK263" s="17"/>
      <c r="DL263" s="17"/>
      <c r="DM263" s="17">
        <v>4.67</v>
      </c>
      <c r="DN263" s="17">
        <v>4.68</v>
      </c>
      <c r="DO263" s="17">
        <v>4.6900000000000004</v>
      </c>
      <c r="DP263" s="17">
        <v>4.7</v>
      </c>
      <c r="DQ263" s="17">
        <v>4.71</v>
      </c>
      <c r="DR263" s="17">
        <v>4.71</v>
      </c>
      <c r="DS263" s="17">
        <v>4.6900000000000004</v>
      </c>
      <c r="DT263" s="17">
        <v>4.6900000000000004</v>
      </c>
      <c r="DU263" s="17">
        <v>4.68</v>
      </c>
      <c r="DV263" s="17">
        <v>4.6900000000000004</v>
      </c>
      <c r="DW263" s="17">
        <v>4.6900000000000004</v>
      </c>
      <c r="DX263" s="17">
        <v>4.7</v>
      </c>
      <c r="DY263" s="17">
        <v>4.7</v>
      </c>
      <c r="DZ263" s="17">
        <v>4.7</v>
      </c>
      <c r="EA263" s="17">
        <v>4.6900000000000004</v>
      </c>
      <c r="EB263" s="17">
        <v>4.68</v>
      </c>
      <c r="EC263" s="17">
        <v>4.68</v>
      </c>
      <c r="ED263" s="17">
        <v>4.68</v>
      </c>
      <c r="EE263" s="17">
        <v>4.68</v>
      </c>
      <c r="EF263" s="17">
        <v>4.67</v>
      </c>
      <c r="EG263" s="17">
        <v>4.67</v>
      </c>
      <c r="EH263" s="17">
        <v>4.67</v>
      </c>
      <c r="EI263" s="17">
        <v>4.67</v>
      </c>
      <c r="EJ263" s="17">
        <v>4.67</v>
      </c>
      <c r="EK263" s="17">
        <v>4.67</v>
      </c>
      <c r="EL263" s="17">
        <v>4.67</v>
      </c>
      <c r="EM263" s="17">
        <v>4.67</v>
      </c>
      <c r="EN263" s="17">
        <v>4.67</v>
      </c>
      <c r="EO263" s="17">
        <v>4.66</v>
      </c>
      <c r="EP263" s="17">
        <v>4.67</v>
      </c>
      <c r="EQ263" s="17">
        <v>4.67</v>
      </c>
      <c r="ER263" s="17">
        <v>4.68</v>
      </c>
      <c r="ES263" s="17">
        <v>4.68</v>
      </c>
      <c r="ET263" s="17">
        <v>4.67</v>
      </c>
      <c r="EU263" s="17">
        <v>4.67</v>
      </c>
      <c r="EV263" s="17">
        <v>4.67</v>
      </c>
      <c r="EW263" s="17">
        <v>4.67</v>
      </c>
      <c r="EX263" s="17">
        <v>4.67</v>
      </c>
      <c r="EY263" s="17">
        <v>4.66</v>
      </c>
      <c r="EZ263" s="17">
        <v>4.66</v>
      </c>
      <c r="FA263" s="17">
        <v>4.66</v>
      </c>
      <c r="FB263" s="17">
        <v>4.6500000000000004</v>
      </c>
      <c r="FC263" s="17">
        <v>4.66</v>
      </c>
      <c r="FD263" s="17">
        <v>4.6500000000000004</v>
      </c>
      <c r="FE263" s="17">
        <v>4.66</v>
      </c>
      <c r="FF263" s="17">
        <v>4.66</v>
      </c>
      <c r="FG263" s="17">
        <v>4.66</v>
      </c>
      <c r="FH263" s="17">
        <v>4.6500000000000004</v>
      </c>
      <c r="FI263" s="17">
        <v>4.66</v>
      </c>
      <c r="FJ263" s="17">
        <v>4.66</v>
      </c>
      <c r="FK263" s="17">
        <v>4.66</v>
      </c>
      <c r="FL263" s="17">
        <v>4.67</v>
      </c>
      <c r="FM263" s="17">
        <v>4.67</v>
      </c>
      <c r="FN263" s="17">
        <v>4.66</v>
      </c>
      <c r="FO263" s="17">
        <v>4.66</v>
      </c>
      <c r="FP263" s="17">
        <v>4.66</v>
      </c>
      <c r="FQ263" s="17">
        <v>4.66</v>
      </c>
      <c r="FR263" s="17">
        <v>4.66</v>
      </c>
      <c r="FS263" s="17">
        <v>4.6500000000000004</v>
      </c>
      <c r="FT263" s="17">
        <v>4.6399999999999997</v>
      </c>
      <c r="FU263" s="17">
        <v>4.6399999999999997</v>
      </c>
      <c r="FV263" s="17">
        <v>4.6500000000000004</v>
      </c>
      <c r="FW263" s="17">
        <v>4.6500000000000004</v>
      </c>
      <c r="FX263" s="17">
        <v>4.6500000000000004</v>
      </c>
      <c r="FY263" s="17">
        <v>4.66</v>
      </c>
      <c r="FZ263" s="17">
        <v>4.67</v>
      </c>
      <c r="GA263" s="17">
        <v>4.67</v>
      </c>
      <c r="GB263" s="17">
        <v>4.67</v>
      </c>
      <c r="GC263" s="17">
        <v>4.68</v>
      </c>
      <c r="GD263" s="17">
        <v>4.68</v>
      </c>
      <c r="GE263" s="17">
        <v>4.66</v>
      </c>
      <c r="GF263" s="17">
        <v>4.67</v>
      </c>
      <c r="GG263" s="17">
        <v>4.67</v>
      </c>
      <c r="GH263" s="17">
        <v>4.66</v>
      </c>
      <c r="GI263" s="17">
        <v>4.66</v>
      </c>
      <c r="GJ263" s="17">
        <v>4.67</v>
      </c>
      <c r="GK263" s="17">
        <v>4.66</v>
      </c>
      <c r="GL263" s="17">
        <v>4.66</v>
      </c>
      <c r="GM263" s="17">
        <v>4.66</v>
      </c>
      <c r="GN263" s="17">
        <v>4.66</v>
      </c>
      <c r="GO263" s="17">
        <v>4.66</v>
      </c>
      <c r="GP263" s="17">
        <v>4.66</v>
      </c>
      <c r="GQ263" s="17">
        <v>4.66</v>
      </c>
      <c r="GR263" s="17">
        <v>4.67</v>
      </c>
      <c r="GS263" s="17">
        <v>4.68</v>
      </c>
      <c r="GT263" s="17">
        <v>4.67</v>
      </c>
      <c r="GU263" s="17">
        <v>4.68</v>
      </c>
      <c r="GV263" s="17">
        <v>4.67</v>
      </c>
      <c r="GW263" s="17">
        <v>4.67</v>
      </c>
      <c r="GX263" s="17">
        <v>4.66</v>
      </c>
      <c r="GY263" s="17">
        <v>4.67</v>
      </c>
      <c r="GZ263" s="17">
        <v>4.66</v>
      </c>
      <c r="HA263" s="17">
        <v>4.66</v>
      </c>
      <c r="HB263" s="17">
        <v>4.67</v>
      </c>
      <c r="HC263" s="17">
        <v>4.66</v>
      </c>
      <c r="HD263" s="17">
        <v>4.67</v>
      </c>
      <c r="HE263" s="17">
        <v>4.66</v>
      </c>
      <c r="HF263" s="17">
        <v>4.66</v>
      </c>
      <c r="HG263" s="17">
        <v>4.66</v>
      </c>
      <c r="HH263" s="17">
        <v>4.66</v>
      </c>
      <c r="HI263" s="17">
        <v>4.6500000000000004</v>
      </c>
      <c r="HJ263" s="17">
        <v>4.6500000000000004</v>
      </c>
      <c r="HK263" s="17">
        <v>4.6399999999999997</v>
      </c>
      <c r="HL263" s="17">
        <v>4.6399999999999997</v>
      </c>
      <c r="HM263" s="17">
        <v>4.63</v>
      </c>
      <c r="HN263" s="17">
        <v>4.63</v>
      </c>
      <c r="HO263" s="17">
        <v>4.63</v>
      </c>
      <c r="HP263" s="17">
        <v>4.6399999999999997</v>
      </c>
      <c r="HQ263" s="17">
        <v>4.6500000000000004</v>
      </c>
      <c r="HR263" s="17">
        <v>4.6500000000000004</v>
      </c>
      <c r="HS263" s="17">
        <v>4.6399999999999997</v>
      </c>
      <c r="HT263" s="17">
        <v>4.6500000000000004</v>
      </c>
      <c r="HU263" s="17">
        <v>4.6500000000000004</v>
      </c>
      <c r="HV263" s="17">
        <v>4.6399999999999997</v>
      </c>
      <c r="HW263" s="17">
        <v>4.6500000000000004</v>
      </c>
      <c r="HX263" s="17">
        <v>4.6500000000000004</v>
      </c>
      <c r="HY263" s="17">
        <v>4.6500000000000004</v>
      </c>
      <c r="HZ263" s="17">
        <v>4.6399999999999997</v>
      </c>
      <c r="IA263" s="17">
        <v>4.6500000000000004</v>
      </c>
      <c r="IB263" s="17">
        <v>4.6399999999999997</v>
      </c>
      <c r="IC263" s="17">
        <v>4.6500000000000004</v>
      </c>
      <c r="ID263" s="17">
        <v>4.67</v>
      </c>
      <c r="IE263" s="17">
        <v>4.66</v>
      </c>
      <c r="IF263" s="17">
        <v>4.67</v>
      </c>
      <c r="IG263" s="17">
        <v>4.66</v>
      </c>
      <c r="IH263" s="17">
        <v>4.66</v>
      </c>
      <c r="II263" s="17">
        <v>4.66</v>
      </c>
      <c r="IJ263" s="17">
        <v>4.6500000000000004</v>
      </c>
      <c r="IK263" s="17">
        <v>4.66</v>
      </c>
      <c r="IL263" s="17">
        <v>4.66</v>
      </c>
      <c r="IM263" s="17">
        <v>4.6500000000000004</v>
      </c>
      <c r="IN263" s="17">
        <v>4.6500000000000004</v>
      </c>
      <c r="IO263" s="17">
        <v>4.66</v>
      </c>
      <c r="IP263" s="17">
        <v>4.66</v>
      </c>
      <c r="IQ263" s="17">
        <v>4.6500000000000004</v>
      </c>
      <c r="IR263" s="17">
        <v>4.6500000000000004</v>
      </c>
      <c r="IS263" s="17">
        <v>4.6500000000000004</v>
      </c>
      <c r="IT263" s="17">
        <v>4.6500000000000004</v>
      </c>
      <c r="IU263" s="17">
        <v>4.66</v>
      </c>
      <c r="IV263" s="17">
        <v>4.67</v>
      </c>
      <c r="IW263" s="17">
        <v>4.68</v>
      </c>
      <c r="IX263" s="17">
        <v>4.6900000000000004</v>
      </c>
      <c r="IY263" s="17">
        <v>4.68</v>
      </c>
    </row>
    <row r="264" spans="1:259" x14ac:dyDescent="0.15">
      <c r="A264" s="17" t="s">
        <v>1034</v>
      </c>
      <c r="B264" s="17" t="s">
        <v>1035</v>
      </c>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c r="AA264" s="26"/>
      <c r="AB264" s="17"/>
      <c r="AC264" s="26"/>
      <c r="AD264" s="26"/>
      <c r="AE264" s="17"/>
      <c r="AF264" s="17"/>
      <c r="AG264" s="17"/>
      <c r="AH264" s="17"/>
      <c r="AI264" s="17"/>
      <c r="AJ264" s="17"/>
      <c r="AK264" s="17"/>
      <c r="AL264" s="17"/>
      <c r="AM264" s="17"/>
      <c r="AN264" s="17"/>
      <c r="AO264" s="17"/>
      <c r="AP264" s="17"/>
      <c r="AQ264" s="17"/>
      <c r="AR264" s="17"/>
      <c r="AS264" s="17"/>
      <c r="AT264" s="17"/>
      <c r="AU264" s="17"/>
      <c r="AV264" s="17"/>
      <c r="AW264" s="17"/>
      <c r="AX264" s="17"/>
      <c r="AY264" s="17"/>
      <c r="AZ264" s="17"/>
      <c r="BA264" s="17"/>
      <c r="BB264" s="17"/>
      <c r="BC264" s="17"/>
      <c r="BD264" s="17"/>
      <c r="BE264" s="17"/>
      <c r="BF264" s="17"/>
      <c r="BG264" s="17"/>
      <c r="BH264" s="17"/>
      <c r="BI264" s="17"/>
      <c r="BJ264" s="26"/>
      <c r="BK264" s="17"/>
      <c r="BL264" s="17"/>
      <c r="BM264" s="17"/>
      <c r="BN264" s="17"/>
      <c r="BO264" s="17"/>
      <c r="BP264" s="17"/>
      <c r="BQ264" s="17"/>
      <c r="BR264" s="17"/>
      <c r="BS264" s="17"/>
      <c r="BT264" s="17"/>
      <c r="BU264" s="17"/>
      <c r="BV264" s="17"/>
      <c r="BW264" s="17"/>
      <c r="BX264" s="26"/>
      <c r="BY264" s="26"/>
      <c r="BZ264" s="26"/>
      <c r="CA264" s="26"/>
      <c r="CB264" s="26"/>
      <c r="CC264" s="17"/>
      <c r="CD264" s="17"/>
      <c r="CE264" s="17"/>
      <c r="CF264" s="17"/>
      <c r="CG264" s="17"/>
      <c r="CH264" s="17"/>
      <c r="CI264" s="17"/>
      <c r="CJ264" s="26"/>
      <c r="CK264" s="17"/>
      <c r="CL264" s="17"/>
      <c r="CM264" s="17"/>
      <c r="CN264" s="17"/>
      <c r="CO264" s="17"/>
      <c r="CP264" s="17"/>
      <c r="CQ264" s="17"/>
      <c r="CR264" s="17"/>
      <c r="CS264" s="17"/>
      <c r="CT264" s="17"/>
      <c r="CU264" s="17"/>
      <c r="CV264" s="17"/>
      <c r="CW264" s="17"/>
      <c r="CX264" s="17"/>
      <c r="CY264" s="26"/>
      <c r="CZ264" s="26"/>
      <c r="DA264" s="26"/>
      <c r="DB264" s="17"/>
      <c r="DC264" s="17"/>
      <c r="DD264" s="17"/>
      <c r="DE264" s="17"/>
      <c r="DF264" s="17"/>
      <c r="DG264" s="17"/>
      <c r="DH264" s="26"/>
      <c r="DI264" s="17"/>
      <c r="DJ264" s="17"/>
      <c r="DK264" s="17"/>
      <c r="DL264" s="17"/>
      <c r="DM264" s="17">
        <v>5.25</v>
      </c>
      <c r="DN264" s="17">
        <v>5.25</v>
      </c>
      <c r="DO264" s="17">
        <v>5.25</v>
      </c>
      <c r="DP264" s="17">
        <v>5.25</v>
      </c>
      <c r="DQ264" s="17">
        <v>5.25</v>
      </c>
      <c r="DR264" s="17">
        <v>5.25</v>
      </c>
      <c r="DS264" s="17">
        <v>5.25</v>
      </c>
      <c r="DT264" s="17">
        <v>5.25</v>
      </c>
      <c r="DU264" s="17">
        <v>5.25</v>
      </c>
      <c r="DV264" s="17">
        <v>5.25</v>
      </c>
      <c r="DW264" s="17">
        <v>5.25</v>
      </c>
      <c r="DX264" s="17">
        <v>5.25</v>
      </c>
      <c r="DY264" s="17">
        <v>5.25</v>
      </c>
      <c r="DZ264" s="17">
        <v>5.25</v>
      </c>
      <c r="EA264" s="17">
        <v>5.25</v>
      </c>
      <c r="EB264" s="17">
        <v>5.25</v>
      </c>
      <c r="EC264" s="17">
        <v>5.25</v>
      </c>
      <c r="ED264" s="17">
        <v>5.25</v>
      </c>
      <c r="EE264" s="17">
        <v>5.25</v>
      </c>
      <c r="EF264" s="17">
        <v>5.25</v>
      </c>
      <c r="EG264" s="17">
        <v>5.25</v>
      </c>
      <c r="EH264" s="17">
        <v>5.25</v>
      </c>
      <c r="EI264" s="17">
        <v>5.25</v>
      </c>
      <c r="EJ264" s="17">
        <v>5.25</v>
      </c>
      <c r="EK264" s="17">
        <v>5.25</v>
      </c>
      <c r="EL264" s="17">
        <v>5.25</v>
      </c>
      <c r="EM264" s="17">
        <v>5.25</v>
      </c>
      <c r="EN264" s="17">
        <v>5.25</v>
      </c>
      <c r="EO264" s="17">
        <v>5.25</v>
      </c>
      <c r="EP264" s="17">
        <v>5.25</v>
      </c>
      <c r="EQ264" s="17">
        <v>5.25</v>
      </c>
      <c r="ER264" s="17">
        <v>5.25</v>
      </c>
      <c r="ES264" s="17">
        <v>5.25</v>
      </c>
      <c r="ET264" s="17">
        <v>5.25</v>
      </c>
      <c r="EU264" s="17">
        <v>5.25</v>
      </c>
      <c r="EV264" s="17">
        <v>5.25</v>
      </c>
      <c r="EW264" s="17">
        <v>5.25</v>
      </c>
      <c r="EX264" s="17">
        <v>5.25</v>
      </c>
      <c r="EY264" s="17">
        <v>5.25</v>
      </c>
      <c r="EZ264" s="17">
        <v>5.25</v>
      </c>
      <c r="FA264" s="17">
        <v>5.25</v>
      </c>
      <c r="FB264" s="17">
        <v>5.25</v>
      </c>
      <c r="FC264" s="17">
        <v>5.25</v>
      </c>
      <c r="FD264" s="17">
        <v>5.25</v>
      </c>
      <c r="FE264" s="17">
        <v>5.25</v>
      </c>
      <c r="FF264" s="17">
        <v>5.25</v>
      </c>
      <c r="FG264" s="17">
        <v>5.25</v>
      </c>
      <c r="FH264" s="17">
        <v>5.25</v>
      </c>
      <c r="FI264" s="17">
        <v>5.25</v>
      </c>
      <c r="FJ264" s="17">
        <v>5.25</v>
      </c>
      <c r="FK264" s="17">
        <v>5.25</v>
      </c>
      <c r="FL264" s="17">
        <v>5.25</v>
      </c>
      <c r="FM264" s="17">
        <v>5.25</v>
      </c>
      <c r="FN264" s="17">
        <v>5.25</v>
      </c>
      <c r="FO264" s="17">
        <v>5.25</v>
      </c>
      <c r="FP264" s="17">
        <v>5.25</v>
      </c>
      <c r="FQ264" s="17">
        <v>5.25</v>
      </c>
      <c r="FR264" s="17">
        <v>5.25</v>
      </c>
      <c r="FS264" s="17">
        <v>5.25</v>
      </c>
      <c r="FT264" s="17">
        <v>5.25</v>
      </c>
      <c r="FU264" s="17">
        <v>5.25</v>
      </c>
      <c r="FV264" s="17">
        <v>5.25</v>
      </c>
      <c r="FW264" s="17">
        <v>5.25</v>
      </c>
      <c r="FX264" s="17">
        <v>5.25</v>
      </c>
      <c r="FY264" s="17">
        <v>5.25</v>
      </c>
      <c r="FZ264" s="17">
        <v>5.25</v>
      </c>
      <c r="GA264" s="17">
        <v>5.25</v>
      </c>
      <c r="GB264" s="17">
        <v>5.25</v>
      </c>
      <c r="GC264" s="17">
        <v>5.25</v>
      </c>
      <c r="GD264" s="17">
        <v>5.25</v>
      </c>
      <c r="GE264" s="17">
        <v>5.25</v>
      </c>
      <c r="GF264" s="17">
        <v>5.25</v>
      </c>
      <c r="GG264" s="17">
        <v>5.25</v>
      </c>
      <c r="GH264" s="17">
        <v>5.25</v>
      </c>
      <c r="GI264" s="17">
        <v>5.25</v>
      </c>
      <c r="GJ264" s="17">
        <v>5.25</v>
      </c>
      <c r="GK264" s="17">
        <v>5.25</v>
      </c>
      <c r="GL264" s="17">
        <v>5.25</v>
      </c>
      <c r="GM264" s="17">
        <v>5.25</v>
      </c>
      <c r="GN264" s="17">
        <v>5.25</v>
      </c>
      <c r="GO264" s="17">
        <v>5.25</v>
      </c>
      <c r="GP264" s="17">
        <v>5.25</v>
      </c>
      <c r="GQ264" s="17">
        <v>5.25</v>
      </c>
      <c r="GR264" s="17">
        <v>5.25</v>
      </c>
      <c r="GS264" s="17">
        <v>5.25</v>
      </c>
      <c r="GT264" s="17">
        <v>5.25</v>
      </c>
      <c r="GU264" s="17">
        <v>5.25</v>
      </c>
      <c r="GV264" s="17">
        <v>5.25</v>
      </c>
      <c r="GW264" s="17">
        <v>5.25</v>
      </c>
      <c r="GX264" s="17">
        <v>5.25</v>
      </c>
      <c r="GY264" s="17">
        <v>5.25</v>
      </c>
      <c r="GZ264" s="17">
        <v>5.25</v>
      </c>
      <c r="HA264" s="17">
        <v>5.25</v>
      </c>
      <c r="HB264" s="17">
        <v>5.25</v>
      </c>
      <c r="HC264" s="17">
        <v>5.25</v>
      </c>
      <c r="HD264" s="17">
        <v>5.25</v>
      </c>
      <c r="HE264" s="17">
        <v>5.25</v>
      </c>
      <c r="HF264" s="17">
        <v>5.25</v>
      </c>
      <c r="HG264" s="17">
        <v>5.25</v>
      </c>
      <c r="HH264" s="17">
        <v>5.25</v>
      </c>
      <c r="HI264" s="17">
        <v>5.25</v>
      </c>
      <c r="HJ264" s="17">
        <v>5.25</v>
      </c>
      <c r="HK264" s="17">
        <v>5.25</v>
      </c>
      <c r="HL264" s="17">
        <v>5.25</v>
      </c>
      <c r="HM264" s="17">
        <v>5.25</v>
      </c>
      <c r="HN264" s="17">
        <v>5.25</v>
      </c>
      <c r="HO264" s="17">
        <v>5.25</v>
      </c>
      <c r="HP264" s="17">
        <v>5.25</v>
      </c>
      <c r="HQ264" s="17">
        <v>5.25</v>
      </c>
      <c r="HR264" s="17">
        <v>5.25</v>
      </c>
      <c r="HS264" s="17">
        <v>5.25</v>
      </c>
      <c r="HT264" s="17">
        <v>5.25</v>
      </c>
      <c r="HU264" s="17">
        <v>5.25</v>
      </c>
      <c r="HV264" s="17">
        <v>5.25</v>
      </c>
      <c r="HW264" s="17">
        <v>5.25</v>
      </c>
      <c r="HX264" s="17">
        <v>5.25</v>
      </c>
      <c r="HY264" s="17">
        <v>5.25</v>
      </c>
      <c r="HZ264" s="17">
        <v>5.25</v>
      </c>
      <c r="IA264" s="17">
        <v>5.25</v>
      </c>
      <c r="IB264" s="17">
        <v>5.25</v>
      </c>
      <c r="IC264" s="17">
        <v>5.25</v>
      </c>
      <c r="ID264" s="17">
        <v>5.25</v>
      </c>
      <c r="IE264" s="17">
        <v>5.25</v>
      </c>
      <c r="IF264" s="17">
        <v>5.25</v>
      </c>
      <c r="IG264" s="17">
        <v>5.25</v>
      </c>
      <c r="IH264" s="17">
        <v>5.25</v>
      </c>
      <c r="II264" s="17">
        <v>5.25</v>
      </c>
      <c r="IJ264" s="17">
        <v>5.25</v>
      </c>
      <c r="IK264" s="17">
        <v>5.25</v>
      </c>
      <c r="IL264" s="17">
        <v>5.25</v>
      </c>
      <c r="IM264" s="17">
        <v>5.25</v>
      </c>
      <c r="IN264" s="17">
        <v>5.25</v>
      </c>
      <c r="IO264" s="17">
        <v>5.25</v>
      </c>
      <c r="IP264" s="17">
        <v>5.25</v>
      </c>
      <c r="IQ264" s="17">
        <v>5.25</v>
      </c>
      <c r="IR264" s="17">
        <v>5.25</v>
      </c>
      <c r="IS264" s="17">
        <v>5.25</v>
      </c>
      <c r="IT264" s="17">
        <v>5.25</v>
      </c>
      <c r="IU264" s="17">
        <v>5.25</v>
      </c>
      <c r="IV264" s="17">
        <v>5.25</v>
      </c>
      <c r="IW264" s="17">
        <v>5.25</v>
      </c>
      <c r="IX264" s="17">
        <v>5.25</v>
      </c>
      <c r="IY264" s="17">
        <v>5.25</v>
      </c>
    </row>
    <row r="265" spans="1:259" x14ac:dyDescent="0.15">
      <c r="A265" s="17" t="s">
        <v>964</v>
      </c>
      <c r="B265" s="17" t="s">
        <v>965</v>
      </c>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c r="AA265" s="26"/>
      <c r="AB265" s="17"/>
      <c r="AC265" s="26"/>
      <c r="AD265" s="26"/>
      <c r="AE265" s="17"/>
      <c r="AF265" s="17"/>
      <c r="AG265" s="17"/>
      <c r="AH265" s="17"/>
      <c r="AI265" s="17"/>
      <c r="AJ265" s="17"/>
      <c r="AK265" s="17"/>
      <c r="AL265" s="17"/>
      <c r="AM265" s="17"/>
      <c r="AN265" s="17"/>
      <c r="AO265" s="17"/>
      <c r="AP265" s="17"/>
      <c r="AQ265" s="17"/>
      <c r="AR265" s="17"/>
      <c r="AS265" s="17"/>
      <c r="AT265" s="17"/>
      <c r="AU265" s="17"/>
      <c r="AV265" s="17"/>
      <c r="AW265" s="17"/>
      <c r="AX265" s="17"/>
      <c r="AY265" s="17"/>
      <c r="AZ265" s="17"/>
      <c r="BA265" s="17"/>
      <c r="BB265" s="17"/>
      <c r="BC265" s="17"/>
      <c r="BD265" s="17"/>
      <c r="BE265" s="17"/>
      <c r="BF265" s="17"/>
      <c r="BG265" s="17"/>
      <c r="BH265" s="17"/>
      <c r="BI265" s="17"/>
      <c r="BJ265" s="26"/>
      <c r="BK265" s="17"/>
      <c r="BL265" s="17"/>
      <c r="BM265" s="17"/>
      <c r="BN265" s="17"/>
      <c r="BO265" s="17"/>
      <c r="BP265" s="17"/>
      <c r="BQ265" s="17"/>
      <c r="BR265" s="17"/>
      <c r="BS265" s="17"/>
      <c r="BT265" s="17"/>
      <c r="BU265" s="17"/>
      <c r="BV265" s="17"/>
      <c r="BW265" s="17"/>
      <c r="BX265" s="26"/>
      <c r="BY265" s="26"/>
      <c r="BZ265" s="26"/>
      <c r="CA265" s="26"/>
      <c r="CB265" s="26"/>
      <c r="CC265" s="17"/>
      <c r="CD265" s="17"/>
      <c r="CE265" s="17"/>
      <c r="CF265" s="17"/>
      <c r="CG265" s="17"/>
      <c r="CH265" s="17"/>
      <c r="CI265" s="17"/>
      <c r="CJ265" s="26"/>
      <c r="CK265" s="17"/>
      <c r="CL265" s="17"/>
      <c r="CM265" s="17"/>
      <c r="CN265" s="17"/>
      <c r="CO265" s="17"/>
      <c r="CP265" s="17"/>
      <c r="CQ265" s="17"/>
      <c r="CR265" s="17"/>
      <c r="CS265" s="17"/>
      <c r="CT265" s="17"/>
      <c r="CU265" s="17"/>
      <c r="CV265" s="17"/>
      <c r="CW265" s="17"/>
      <c r="CX265" s="17"/>
      <c r="CY265" s="26"/>
      <c r="CZ265" s="26"/>
      <c r="DA265" s="26"/>
      <c r="DB265" s="17"/>
      <c r="DC265" s="17"/>
      <c r="DD265" s="17"/>
      <c r="DE265" s="17"/>
      <c r="DF265" s="17"/>
      <c r="DG265" s="17"/>
      <c r="DH265" s="26"/>
      <c r="DI265" s="17"/>
      <c r="DJ265" s="17"/>
      <c r="DK265" s="17"/>
      <c r="DL265" s="17"/>
      <c r="DM265" s="17">
        <v>3.57</v>
      </c>
      <c r="DN265" s="17">
        <v>3.57</v>
      </c>
      <c r="DO265" s="17">
        <v>3.57</v>
      </c>
      <c r="DP265" s="17">
        <v>3.57</v>
      </c>
      <c r="DQ265" s="17">
        <v>3.57</v>
      </c>
      <c r="DR265" s="17">
        <v>3.57</v>
      </c>
      <c r="DS265" s="17">
        <v>3.57</v>
      </c>
      <c r="DT265" s="17">
        <v>3.57</v>
      </c>
      <c r="DU265" s="17">
        <v>3.58</v>
      </c>
      <c r="DV265" s="17">
        <v>3.57</v>
      </c>
      <c r="DW265" s="17">
        <v>3.58</v>
      </c>
      <c r="DX265" s="17">
        <v>3.57</v>
      </c>
      <c r="DY265" s="17">
        <v>3.58</v>
      </c>
      <c r="DZ265" s="17">
        <v>3.58</v>
      </c>
      <c r="EA265" s="17">
        <v>3.57</v>
      </c>
      <c r="EB265" s="17">
        <v>3.58</v>
      </c>
      <c r="EC265" s="17">
        <v>3.57</v>
      </c>
      <c r="ED265" s="17">
        <v>3.56</v>
      </c>
      <c r="EE265" s="17">
        <v>3.56</v>
      </c>
      <c r="EF265" s="17">
        <v>3.56</v>
      </c>
      <c r="EG265" s="17">
        <v>3.56</v>
      </c>
      <c r="EH265" s="17">
        <v>3.57</v>
      </c>
      <c r="EI265" s="17">
        <v>3.57</v>
      </c>
      <c r="EJ265" s="17">
        <v>3.56</v>
      </c>
      <c r="EK265" s="17">
        <v>3.56</v>
      </c>
      <c r="EL265" s="17">
        <v>3.57</v>
      </c>
      <c r="EM265" s="17">
        <v>3.57</v>
      </c>
      <c r="EN265" s="17">
        <v>3.57</v>
      </c>
      <c r="EO265" s="17">
        <v>3.56</v>
      </c>
      <c r="EP265" s="17">
        <v>3.56</v>
      </c>
      <c r="EQ265" s="17">
        <v>3.57</v>
      </c>
      <c r="ER265" s="17">
        <v>3.56</v>
      </c>
      <c r="ES265" s="17">
        <v>3.57</v>
      </c>
      <c r="ET265" s="17">
        <v>3.57</v>
      </c>
      <c r="EU265" s="17">
        <v>3.57</v>
      </c>
      <c r="EV265" s="17">
        <v>3.57</v>
      </c>
      <c r="EW265" s="17">
        <v>3.57</v>
      </c>
      <c r="EX265" s="17">
        <v>3.57</v>
      </c>
      <c r="EY265" s="17">
        <v>3.56</v>
      </c>
      <c r="EZ265" s="17">
        <v>3.57</v>
      </c>
      <c r="FA265" s="17">
        <v>3.57</v>
      </c>
      <c r="FB265" s="17">
        <v>3.57</v>
      </c>
      <c r="FC265" s="17">
        <v>3.57</v>
      </c>
      <c r="FD265" s="17">
        <v>3.57</v>
      </c>
      <c r="FE265" s="17">
        <v>3.57</v>
      </c>
      <c r="FF265" s="17">
        <v>3.57</v>
      </c>
      <c r="FG265" s="17">
        <v>3.57</v>
      </c>
      <c r="FH265" s="17">
        <v>3.57</v>
      </c>
      <c r="FI265" s="17">
        <v>3.57</v>
      </c>
      <c r="FJ265" s="17">
        <v>3.57</v>
      </c>
      <c r="FK265" s="17">
        <v>3.56</v>
      </c>
      <c r="FL265" s="17">
        <v>3.57</v>
      </c>
      <c r="FM265" s="17">
        <v>3.56</v>
      </c>
      <c r="FN265" s="17">
        <v>3.57</v>
      </c>
      <c r="FO265" s="17">
        <v>3.56</v>
      </c>
      <c r="FP265" s="17">
        <v>3.57</v>
      </c>
      <c r="FQ265" s="17">
        <v>3.58</v>
      </c>
      <c r="FR265" s="17">
        <v>3.57</v>
      </c>
      <c r="FS265" s="17">
        <v>3.57</v>
      </c>
      <c r="FT265" s="17">
        <v>3.57</v>
      </c>
      <c r="FU265" s="17">
        <v>3.57</v>
      </c>
      <c r="FV265" s="17">
        <v>3.57</v>
      </c>
      <c r="FW265" s="17">
        <v>3.56</v>
      </c>
      <c r="FX265" s="17">
        <v>3.57</v>
      </c>
      <c r="FY265" s="17">
        <v>3.57</v>
      </c>
      <c r="FZ265" s="17">
        <v>3.56</v>
      </c>
      <c r="GA265" s="17">
        <v>3.57</v>
      </c>
      <c r="GB265" s="17">
        <v>3.57</v>
      </c>
      <c r="GC265" s="17">
        <v>3.58</v>
      </c>
      <c r="GD265" s="17">
        <v>3.57</v>
      </c>
      <c r="GE265" s="17">
        <v>3.58</v>
      </c>
      <c r="GF265" s="17">
        <v>3.57</v>
      </c>
      <c r="GG265" s="17">
        <v>3.57</v>
      </c>
      <c r="GH265" s="17">
        <v>3.57</v>
      </c>
      <c r="GI265" s="17">
        <v>3.57</v>
      </c>
      <c r="GJ265" s="17">
        <v>3.57</v>
      </c>
      <c r="GK265" s="17">
        <v>3.57</v>
      </c>
      <c r="GL265" s="17">
        <v>3.57</v>
      </c>
      <c r="GM265" s="17">
        <v>3.58</v>
      </c>
      <c r="GN265" s="17">
        <v>3.58</v>
      </c>
      <c r="GO265" s="17">
        <v>3.61</v>
      </c>
      <c r="GP265" s="17">
        <v>3.63</v>
      </c>
      <c r="GQ265" s="17">
        <v>3.65</v>
      </c>
      <c r="GR265" s="17">
        <v>3.63</v>
      </c>
      <c r="GS265" s="17">
        <v>3.64</v>
      </c>
      <c r="GT265" s="17">
        <v>3.65</v>
      </c>
      <c r="GU265" s="17">
        <v>3.64</v>
      </c>
      <c r="GV265" s="17">
        <v>3.64</v>
      </c>
      <c r="GW265" s="17">
        <v>3.64</v>
      </c>
      <c r="GX265" s="17">
        <v>3.63</v>
      </c>
      <c r="GY265" s="17">
        <v>3.63</v>
      </c>
      <c r="GZ265" s="17">
        <v>3.62</v>
      </c>
      <c r="HA265" s="17">
        <v>3.63</v>
      </c>
      <c r="HB265" s="17">
        <v>3.64</v>
      </c>
      <c r="HC265" s="17">
        <v>3.64</v>
      </c>
      <c r="HD265" s="17">
        <v>3.64</v>
      </c>
      <c r="HE265" s="17">
        <v>3.63</v>
      </c>
      <c r="HF265" s="17">
        <v>3.63</v>
      </c>
      <c r="HG265" s="17">
        <v>3.63</v>
      </c>
      <c r="HH265" s="17">
        <v>3.63</v>
      </c>
      <c r="HI265" s="17">
        <v>3.62</v>
      </c>
      <c r="HJ265" s="17">
        <v>3.62</v>
      </c>
      <c r="HK265" s="17">
        <v>3.63</v>
      </c>
      <c r="HL265" s="17">
        <v>3.62</v>
      </c>
      <c r="HM265" s="17">
        <v>3.62</v>
      </c>
      <c r="HN265" s="17">
        <v>3.63</v>
      </c>
      <c r="HO265" s="17">
        <v>3.62</v>
      </c>
      <c r="HP265" s="17">
        <v>3.62</v>
      </c>
      <c r="HQ265" s="17">
        <v>3.62</v>
      </c>
      <c r="HR265" s="17">
        <v>3.63</v>
      </c>
      <c r="HS265" s="17">
        <v>3.63</v>
      </c>
      <c r="HT265" s="17">
        <v>3.63</v>
      </c>
      <c r="HU265" s="17">
        <v>3.63</v>
      </c>
      <c r="HV265" s="17">
        <v>3.63</v>
      </c>
      <c r="HW265" s="17">
        <v>3.63</v>
      </c>
      <c r="HX265" s="17">
        <v>3.62</v>
      </c>
      <c r="HY265" s="17">
        <v>3.62</v>
      </c>
      <c r="HZ265" s="17">
        <v>3.62</v>
      </c>
      <c r="IA265" s="17">
        <v>3.63</v>
      </c>
      <c r="IB265" s="17">
        <v>3.63</v>
      </c>
      <c r="IC265" s="17">
        <v>3.62</v>
      </c>
      <c r="ID265" s="17">
        <v>3.63</v>
      </c>
      <c r="IE265" s="17">
        <v>3.62</v>
      </c>
      <c r="IF265" s="17">
        <v>3.62</v>
      </c>
      <c r="IG265" s="17">
        <v>3.61</v>
      </c>
      <c r="IH265" s="17">
        <v>3.62</v>
      </c>
      <c r="II265" s="17">
        <v>3.62</v>
      </c>
      <c r="IJ265" s="17">
        <v>3.61</v>
      </c>
      <c r="IK265" s="17">
        <v>3.61</v>
      </c>
      <c r="IL265" s="17">
        <v>3.62</v>
      </c>
      <c r="IM265" s="17">
        <v>3.61</v>
      </c>
      <c r="IN265" s="17">
        <v>3.61</v>
      </c>
      <c r="IO265" s="17">
        <v>3.61</v>
      </c>
      <c r="IP265" s="17">
        <v>3.62</v>
      </c>
      <c r="IQ265" s="17">
        <v>3.62</v>
      </c>
      <c r="IR265" s="17">
        <v>3.62</v>
      </c>
      <c r="IS265" s="17">
        <v>3.62</v>
      </c>
      <c r="IT265" s="17">
        <v>3.62</v>
      </c>
      <c r="IU265" s="17">
        <v>3.61</v>
      </c>
      <c r="IV265" s="17">
        <v>3.61</v>
      </c>
      <c r="IW265" s="17">
        <v>3.62</v>
      </c>
      <c r="IX265" s="17">
        <v>3.61</v>
      </c>
      <c r="IY265" s="17">
        <v>3.61</v>
      </c>
    </row>
    <row r="266" spans="1:259" x14ac:dyDescent="0.15">
      <c r="A266" s="17" t="s">
        <v>403</v>
      </c>
      <c r="B266" s="17" t="s">
        <v>2071</v>
      </c>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c r="AA266" s="26"/>
      <c r="AB266" s="17"/>
      <c r="AC266" s="26"/>
      <c r="AD266" s="26"/>
      <c r="AE266" s="17"/>
      <c r="AF266" s="17"/>
      <c r="AG266" s="17"/>
      <c r="AH266" s="17"/>
      <c r="AI266" s="17"/>
      <c r="AJ266" s="17"/>
      <c r="AK266" s="17"/>
      <c r="AL266" s="17"/>
      <c r="AM266" s="17"/>
      <c r="AN266" s="17"/>
      <c r="AO266" s="17"/>
      <c r="AP266" s="17"/>
      <c r="AQ266" s="17"/>
      <c r="AR266" s="17"/>
      <c r="AS266" s="17"/>
      <c r="AT266" s="17"/>
      <c r="AU266" s="17"/>
      <c r="AV266" s="17"/>
      <c r="AW266" s="17"/>
      <c r="AX266" s="17"/>
      <c r="AY266" s="17"/>
      <c r="AZ266" s="17"/>
      <c r="BA266" s="17"/>
      <c r="BB266" s="17"/>
      <c r="BC266" s="17"/>
      <c r="BD266" s="17"/>
      <c r="BE266" s="17"/>
      <c r="BF266" s="17"/>
      <c r="BG266" s="17"/>
      <c r="BH266" s="17"/>
      <c r="BI266" s="17"/>
      <c r="BJ266" s="26"/>
      <c r="BK266" s="17"/>
      <c r="BL266" s="17"/>
      <c r="BM266" s="17"/>
      <c r="BN266" s="17"/>
      <c r="BO266" s="17"/>
      <c r="BP266" s="17"/>
      <c r="BQ266" s="17"/>
      <c r="BR266" s="17"/>
      <c r="BS266" s="17"/>
      <c r="BT266" s="17"/>
      <c r="BU266" s="17"/>
      <c r="BV266" s="17"/>
      <c r="BW266" s="17"/>
      <c r="BX266" s="26"/>
      <c r="BY266" s="26"/>
      <c r="BZ266" s="26"/>
      <c r="CA266" s="26"/>
      <c r="CB266" s="26"/>
      <c r="CC266" s="17"/>
      <c r="CD266" s="17"/>
      <c r="CE266" s="17"/>
      <c r="CF266" s="17"/>
      <c r="CG266" s="17"/>
      <c r="CH266" s="17"/>
      <c r="CI266" s="17"/>
      <c r="CJ266" s="26"/>
      <c r="CK266" s="17"/>
      <c r="CL266" s="17"/>
      <c r="CM266" s="17"/>
      <c r="CN266" s="17"/>
      <c r="CO266" s="17"/>
      <c r="CP266" s="17"/>
      <c r="CQ266" s="17"/>
      <c r="CR266" s="17"/>
      <c r="CS266" s="17"/>
      <c r="CT266" s="17"/>
      <c r="CU266" s="17"/>
      <c r="CV266" s="17"/>
      <c r="CW266" s="17"/>
      <c r="CX266" s="17"/>
      <c r="CY266" s="26"/>
      <c r="CZ266" s="26"/>
      <c r="DA266" s="26"/>
      <c r="DB266" s="17"/>
      <c r="DC266" s="17"/>
      <c r="DD266" s="17"/>
      <c r="DE266" s="17"/>
      <c r="DF266" s="17"/>
      <c r="DG266" s="17"/>
      <c r="DH266" s="26"/>
      <c r="DI266" s="17"/>
      <c r="DJ266" s="17"/>
      <c r="DK266" s="17"/>
      <c r="DL266" s="17"/>
      <c r="DM266" s="17">
        <v>2.8</v>
      </c>
      <c r="DN266" s="17">
        <v>2.8</v>
      </c>
      <c r="DO266" s="17">
        <v>2.79</v>
      </c>
      <c r="DP266" s="17">
        <v>2.8</v>
      </c>
      <c r="DQ266" s="17">
        <v>2.8</v>
      </c>
      <c r="DR266" s="17">
        <v>2.8</v>
      </c>
      <c r="DS266" s="17">
        <v>2.8</v>
      </c>
      <c r="DT266" s="17">
        <v>2.79</v>
      </c>
      <c r="DU266" s="17">
        <v>2.79</v>
      </c>
      <c r="DV266" s="17">
        <v>2.79</v>
      </c>
      <c r="DW266" s="17">
        <v>2.8</v>
      </c>
      <c r="DX266" s="17">
        <v>2.8</v>
      </c>
      <c r="DY266" s="17">
        <v>2.8</v>
      </c>
      <c r="DZ266" s="17">
        <v>2.79</v>
      </c>
      <c r="EA266" s="17">
        <v>2.79</v>
      </c>
      <c r="EB266" s="17">
        <v>2.79</v>
      </c>
      <c r="EC266" s="17">
        <v>2.79</v>
      </c>
      <c r="ED266" s="17">
        <v>2.79</v>
      </c>
      <c r="EE266" s="17">
        <v>2.79</v>
      </c>
      <c r="EF266" s="17">
        <v>2.79</v>
      </c>
      <c r="EG266" s="17">
        <v>2.78</v>
      </c>
      <c r="EH266" s="17">
        <v>2.79</v>
      </c>
      <c r="EI266" s="17">
        <v>2.79</v>
      </c>
      <c r="EJ266" s="17">
        <v>2.78</v>
      </c>
      <c r="EK266" s="17">
        <v>2.79</v>
      </c>
      <c r="EL266" s="17">
        <v>2.79</v>
      </c>
      <c r="EM266" s="17">
        <v>2.78</v>
      </c>
      <c r="EN266" s="17">
        <v>2.79</v>
      </c>
      <c r="EO266" s="17">
        <v>2.79</v>
      </c>
      <c r="EP266" s="17">
        <v>2.79</v>
      </c>
      <c r="EQ266" s="17">
        <v>2.78</v>
      </c>
      <c r="ER266" s="17">
        <v>2.78</v>
      </c>
      <c r="ES266" s="17">
        <v>2.79</v>
      </c>
      <c r="ET266" s="17">
        <v>2.78</v>
      </c>
      <c r="EU266" s="17">
        <v>2.78</v>
      </c>
      <c r="EV266" s="17">
        <v>2.78</v>
      </c>
      <c r="EW266" s="17">
        <v>2.79</v>
      </c>
      <c r="EX266" s="17">
        <v>2.78</v>
      </c>
      <c r="EY266" s="17">
        <v>2.79</v>
      </c>
      <c r="EZ266" s="17">
        <v>2.79</v>
      </c>
      <c r="FA266" s="17">
        <v>2.79</v>
      </c>
      <c r="FB266" s="17">
        <v>2.78</v>
      </c>
      <c r="FC266" s="17">
        <v>2.79</v>
      </c>
      <c r="FD266" s="17">
        <v>2.79</v>
      </c>
      <c r="FE266" s="17">
        <v>2.78</v>
      </c>
      <c r="FF266" s="17">
        <v>2.78</v>
      </c>
      <c r="FG266" s="17">
        <v>2.79</v>
      </c>
      <c r="FH266" s="17">
        <v>2.79</v>
      </c>
      <c r="FI266" s="17">
        <v>2.78</v>
      </c>
      <c r="FJ266" s="17">
        <v>2.78</v>
      </c>
      <c r="FK266" s="17">
        <v>2.78</v>
      </c>
      <c r="FL266" s="17">
        <v>2.78</v>
      </c>
      <c r="FM266" s="17">
        <v>2.78</v>
      </c>
      <c r="FN266" s="17">
        <v>2.78</v>
      </c>
      <c r="FO266" s="17">
        <v>2.79</v>
      </c>
      <c r="FP266" s="17">
        <v>2.78</v>
      </c>
      <c r="FQ266" s="17">
        <v>2.79</v>
      </c>
      <c r="FR266" s="17">
        <v>2.79</v>
      </c>
      <c r="FS266" s="17">
        <v>2.78</v>
      </c>
      <c r="FT266" s="17">
        <v>2.79</v>
      </c>
      <c r="FU266" s="17">
        <v>2.79</v>
      </c>
      <c r="FV266" s="17">
        <v>2.79</v>
      </c>
      <c r="FW266" s="17">
        <v>2.79</v>
      </c>
      <c r="FX266" s="17">
        <v>2.79</v>
      </c>
      <c r="FY266" s="17">
        <v>2.78</v>
      </c>
      <c r="FZ266" s="17">
        <v>2.78</v>
      </c>
      <c r="GA266" s="17">
        <v>2.79</v>
      </c>
      <c r="GB266" s="17">
        <v>2.78</v>
      </c>
      <c r="GC266" s="17">
        <v>2.78</v>
      </c>
      <c r="GD266" s="17">
        <v>2.79</v>
      </c>
      <c r="GE266" s="17">
        <v>2.78</v>
      </c>
      <c r="GF266" s="17">
        <v>2.79</v>
      </c>
      <c r="GG266" s="17">
        <v>2.78</v>
      </c>
      <c r="GH266" s="17">
        <v>2.79</v>
      </c>
      <c r="GI266" s="17">
        <v>2.79</v>
      </c>
      <c r="GJ266" s="17">
        <v>2.78</v>
      </c>
      <c r="GK266" s="17">
        <v>2.79</v>
      </c>
      <c r="GL266" s="17">
        <v>2.78</v>
      </c>
      <c r="GM266" s="17">
        <v>2.78</v>
      </c>
      <c r="GN266" s="17">
        <v>2.78</v>
      </c>
      <c r="GO266" s="17">
        <v>2.78</v>
      </c>
      <c r="GP266" s="17">
        <v>2.78</v>
      </c>
      <c r="GQ266" s="17">
        <v>2.79</v>
      </c>
      <c r="GR266" s="17">
        <v>2.78</v>
      </c>
      <c r="GS266" s="17">
        <v>2.78</v>
      </c>
      <c r="GT266" s="17">
        <v>2.79</v>
      </c>
      <c r="GU266" s="17">
        <v>2.78</v>
      </c>
      <c r="GV266" s="17">
        <v>2.79</v>
      </c>
      <c r="GW266" s="17">
        <v>2.79</v>
      </c>
      <c r="GX266" s="17">
        <v>2.78</v>
      </c>
      <c r="GY266" s="17">
        <v>2.78</v>
      </c>
      <c r="GZ266" s="17">
        <v>2.79</v>
      </c>
      <c r="HA266" s="17">
        <v>2.78</v>
      </c>
      <c r="HB266" s="17">
        <v>2.79</v>
      </c>
      <c r="HC266" s="17">
        <v>2.79</v>
      </c>
      <c r="HD266" s="17">
        <v>2.78</v>
      </c>
      <c r="HE266" s="17">
        <v>2.78</v>
      </c>
      <c r="HF266" s="17">
        <v>2.79</v>
      </c>
      <c r="HG266" s="17">
        <v>2.78</v>
      </c>
      <c r="HH266" s="17">
        <v>2.79</v>
      </c>
      <c r="HI266" s="17">
        <v>2.78</v>
      </c>
      <c r="HJ266" s="17">
        <v>2.78</v>
      </c>
      <c r="HK266" s="17">
        <v>2.78</v>
      </c>
      <c r="HL266" s="17">
        <v>2.78</v>
      </c>
      <c r="HM266" s="17">
        <v>2.78</v>
      </c>
      <c r="HN266" s="17">
        <v>2.77</v>
      </c>
      <c r="HO266" s="17">
        <v>2.78</v>
      </c>
      <c r="HP266" s="17">
        <v>2.78</v>
      </c>
      <c r="HQ266" s="17">
        <v>2.77</v>
      </c>
      <c r="HR266" s="17">
        <v>2.77</v>
      </c>
      <c r="HS266" s="17">
        <v>2.77</v>
      </c>
      <c r="HT266" s="17">
        <v>2.77</v>
      </c>
      <c r="HU266" s="17">
        <v>2.77</v>
      </c>
      <c r="HV266" s="17">
        <v>2.77</v>
      </c>
      <c r="HW266" s="17">
        <v>2.78</v>
      </c>
      <c r="HX266" s="17">
        <v>2.78</v>
      </c>
      <c r="HY266" s="17">
        <v>2.77</v>
      </c>
      <c r="HZ266" s="17">
        <v>2.77</v>
      </c>
      <c r="IA266" s="17">
        <v>2.78</v>
      </c>
      <c r="IB266" s="17">
        <v>2.78</v>
      </c>
      <c r="IC266" s="17">
        <v>2.77</v>
      </c>
      <c r="ID266" s="17">
        <v>2.77</v>
      </c>
      <c r="IE266" s="17">
        <v>2.77</v>
      </c>
      <c r="IF266" s="17">
        <v>2.77</v>
      </c>
      <c r="IG266" s="17">
        <v>2.77</v>
      </c>
      <c r="IH266" s="17">
        <v>2.77</v>
      </c>
      <c r="II266" s="17">
        <v>2.77</v>
      </c>
      <c r="IJ266" s="17">
        <v>2.77</v>
      </c>
      <c r="IK266" s="17">
        <v>2.77</v>
      </c>
      <c r="IL266" s="17">
        <v>2.77</v>
      </c>
      <c r="IM266" s="17">
        <v>2.77</v>
      </c>
      <c r="IN266" s="17">
        <v>2.78</v>
      </c>
      <c r="IO266" s="17">
        <v>2.78</v>
      </c>
      <c r="IP266" s="17">
        <v>2.78</v>
      </c>
      <c r="IQ266" s="17">
        <v>2.77</v>
      </c>
      <c r="IR266" s="17">
        <v>2.78</v>
      </c>
      <c r="IS266" s="17">
        <v>2.77</v>
      </c>
      <c r="IT266" s="17">
        <v>2.78</v>
      </c>
      <c r="IU266" s="17">
        <v>2.78</v>
      </c>
      <c r="IV266" s="17">
        <v>2.77</v>
      </c>
      <c r="IW266" s="17">
        <v>2.78</v>
      </c>
      <c r="IX266" s="17">
        <v>2.79</v>
      </c>
      <c r="IY266" s="17">
        <v>2.78</v>
      </c>
    </row>
    <row r="267" spans="1:259" x14ac:dyDescent="0.15">
      <c r="A267" s="17" t="s">
        <v>515</v>
      </c>
      <c r="B267" s="17" t="s">
        <v>516</v>
      </c>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c r="AA267" s="26"/>
      <c r="AB267" s="17"/>
      <c r="AC267" s="26"/>
      <c r="AD267" s="26"/>
      <c r="AE267" s="17"/>
      <c r="AF267" s="17"/>
      <c r="AG267" s="17"/>
      <c r="AH267" s="17"/>
      <c r="AI267" s="17"/>
      <c r="AJ267" s="17"/>
      <c r="AK267" s="17"/>
      <c r="AL267" s="17"/>
      <c r="AM267" s="17"/>
      <c r="AN267" s="17"/>
      <c r="AO267" s="17"/>
      <c r="AP267" s="17"/>
      <c r="AQ267" s="17"/>
      <c r="AR267" s="17"/>
      <c r="AS267" s="17"/>
      <c r="AT267" s="17"/>
      <c r="AU267" s="17"/>
      <c r="AV267" s="17"/>
      <c r="AW267" s="17"/>
      <c r="AX267" s="17"/>
      <c r="AY267" s="17"/>
      <c r="AZ267" s="17"/>
      <c r="BA267" s="17"/>
      <c r="BB267" s="17"/>
      <c r="BC267" s="17"/>
      <c r="BD267" s="17"/>
      <c r="BE267" s="17"/>
      <c r="BF267" s="17"/>
      <c r="BG267" s="17"/>
      <c r="BH267" s="17"/>
      <c r="BI267" s="17"/>
      <c r="BJ267" s="26"/>
      <c r="BK267" s="17"/>
      <c r="BL267" s="17"/>
      <c r="BM267" s="17"/>
      <c r="BN267" s="17"/>
      <c r="BO267" s="17"/>
      <c r="BP267" s="17"/>
      <c r="BQ267" s="17"/>
      <c r="BR267" s="17"/>
      <c r="BS267" s="17"/>
      <c r="BT267" s="17"/>
      <c r="BU267" s="17"/>
      <c r="BV267" s="17"/>
      <c r="BW267" s="17"/>
      <c r="BX267" s="26"/>
      <c r="BY267" s="26"/>
      <c r="BZ267" s="26"/>
      <c r="CA267" s="26"/>
      <c r="CB267" s="26"/>
      <c r="CC267" s="17"/>
      <c r="CD267" s="17"/>
      <c r="CE267" s="17"/>
      <c r="CF267" s="17"/>
      <c r="CG267" s="17"/>
      <c r="CH267" s="17"/>
      <c r="CI267" s="17"/>
      <c r="CJ267" s="26"/>
      <c r="CK267" s="17"/>
      <c r="CL267" s="17"/>
      <c r="CM267" s="17"/>
      <c r="CN267" s="17"/>
      <c r="CO267" s="17"/>
      <c r="CP267" s="17"/>
      <c r="CQ267" s="17"/>
      <c r="CR267" s="17"/>
      <c r="CS267" s="17"/>
      <c r="CT267" s="17"/>
      <c r="CU267" s="17"/>
      <c r="CV267" s="17"/>
      <c r="CW267" s="17"/>
      <c r="CX267" s="17"/>
      <c r="CY267" s="26"/>
      <c r="CZ267" s="26"/>
      <c r="DA267" s="26"/>
      <c r="DB267" s="17"/>
      <c r="DC267" s="17"/>
      <c r="DD267" s="17"/>
      <c r="DE267" s="17"/>
      <c r="DF267" s="17"/>
      <c r="DG267" s="17"/>
      <c r="DH267" s="26"/>
      <c r="DI267" s="17"/>
      <c r="DJ267" s="17"/>
      <c r="DK267" s="17"/>
      <c r="DL267" s="17"/>
      <c r="DM267" s="17">
        <v>30.56</v>
      </c>
      <c r="DN267" s="17">
        <v>30.57</v>
      </c>
      <c r="DO267" s="17">
        <v>30.57</v>
      </c>
      <c r="DP267" s="17">
        <v>30.58</v>
      </c>
      <c r="DQ267" s="17">
        <v>30.58</v>
      </c>
      <c r="DR267" s="17">
        <v>30.56</v>
      </c>
      <c r="DS267" s="17">
        <v>30.59</v>
      </c>
      <c r="DT267" s="17">
        <v>30.59</v>
      </c>
      <c r="DU267" s="17">
        <v>30.61</v>
      </c>
      <c r="DV267" s="17">
        <v>30.6</v>
      </c>
      <c r="DW267" s="17">
        <v>30.6</v>
      </c>
      <c r="DX267" s="17">
        <v>30.61</v>
      </c>
      <c r="DY267" s="17">
        <v>30.61</v>
      </c>
      <c r="DZ267" s="17">
        <v>30.62</v>
      </c>
      <c r="EA267" s="17">
        <v>30.6</v>
      </c>
      <c r="EB267" s="17">
        <v>30.6</v>
      </c>
      <c r="EC267" s="17">
        <v>30.57</v>
      </c>
      <c r="ED267" s="17">
        <v>30.61</v>
      </c>
      <c r="EE267" s="17">
        <v>30.6</v>
      </c>
      <c r="EF267" s="17">
        <v>30.62</v>
      </c>
      <c r="EG267" s="17">
        <v>30.62</v>
      </c>
      <c r="EH267" s="17">
        <v>30.62</v>
      </c>
      <c r="EI267" s="17">
        <v>30.63</v>
      </c>
      <c r="EJ267" s="17">
        <v>30.61</v>
      </c>
      <c r="EK267" s="17">
        <v>30.6</v>
      </c>
      <c r="EL267" s="17">
        <v>30.6</v>
      </c>
      <c r="EM267" s="17">
        <v>30.62</v>
      </c>
      <c r="EN267" s="17">
        <v>30.61</v>
      </c>
      <c r="EO267" s="17">
        <v>30.61</v>
      </c>
      <c r="EP267" s="17">
        <v>30.61</v>
      </c>
      <c r="EQ267" s="17">
        <v>30.62</v>
      </c>
      <c r="ER267" s="17">
        <v>30.6</v>
      </c>
      <c r="ES267" s="17">
        <v>30.61</v>
      </c>
      <c r="ET267" s="17">
        <v>30.61</v>
      </c>
      <c r="EU267" s="17">
        <v>30.61</v>
      </c>
      <c r="EV267" s="17">
        <v>30.61</v>
      </c>
      <c r="EW267" s="17">
        <v>30.6</v>
      </c>
      <c r="EX267" s="17">
        <v>30.59</v>
      </c>
      <c r="EY267" s="17">
        <v>30.58</v>
      </c>
      <c r="EZ267" s="17">
        <v>30.56</v>
      </c>
      <c r="FA267" s="17">
        <v>30.58</v>
      </c>
      <c r="FB267" s="17">
        <v>30.54</v>
      </c>
      <c r="FC267" s="17">
        <v>30.55</v>
      </c>
      <c r="FD267" s="17">
        <v>30.55</v>
      </c>
      <c r="FE267" s="17">
        <v>30.5</v>
      </c>
      <c r="FF267" s="17">
        <v>30.51</v>
      </c>
      <c r="FG267" s="17">
        <v>30.55</v>
      </c>
      <c r="FH267" s="17">
        <v>30.5</v>
      </c>
      <c r="FI267" s="17">
        <v>30.47</v>
      </c>
      <c r="FJ267" s="17">
        <v>30.54</v>
      </c>
      <c r="FK267" s="17">
        <v>30.51</v>
      </c>
      <c r="FL267" s="17">
        <v>30.53</v>
      </c>
      <c r="FM267" s="17">
        <v>30.53</v>
      </c>
      <c r="FN267" s="17">
        <v>30.51</v>
      </c>
      <c r="FO267" s="17">
        <v>30.51</v>
      </c>
      <c r="FP267" s="17">
        <v>30.5</v>
      </c>
      <c r="FQ267" s="17">
        <v>30.51</v>
      </c>
      <c r="FR267" s="17">
        <v>30.49</v>
      </c>
      <c r="FS267" s="17">
        <v>30.5</v>
      </c>
      <c r="FT267" s="17">
        <v>30.5</v>
      </c>
      <c r="FU267" s="17">
        <v>30.49</v>
      </c>
      <c r="FV267" s="17">
        <v>30.5</v>
      </c>
      <c r="FW267" s="17">
        <v>30.49</v>
      </c>
      <c r="FX267" s="17">
        <v>30.49</v>
      </c>
      <c r="FY267" s="17">
        <v>30.48</v>
      </c>
      <c r="FZ267" s="17">
        <v>30.5</v>
      </c>
      <c r="GA267" s="17">
        <v>30.53</v>
      </c>
      <c r="GB267" s="17">
        <v>30.55</v>
      </c>
      <c r="GC267" s="17">
        <v>30.53</v>
      </c>
      <c r="GD267" s="17">
        <v>30.52</v>
      </c>
      <c r="GE267" s="17">
        <v>30.57</v>
      </c>
      <c r="GF267" s="17">
        <v>30.58</v>
      </c>
      <c r="GG267" s="17">
        <v>30.52</v>
      </c>
      <c r="GH267" s="17">
        <v>30.58</v>
      </c>
      <c r="GI267" s="17">
        <v>30.52</v>
      </c>
      <c r="GJ267" s="17">
        <v>30.5</v>
      </c>
      <c r="GK267" s="17">
        <v>30.49</v>
      </c>
      <c r="GL267" s="17">
        <v>30.49</v>
      </c>
      <c r="GM267" s="17">
        <v>30.5</v>
      </c>
      <c r="GN267" s="17">
        <v>30.49</v>
      </c>
      <c r="GO267" s="17">
        <v>30.53</v>
      </c>
      <c r="GP267" s="17">
        <v>30.52</v>
      </c>
      <c r="GQ267" s="17">
        <v>30.52</v>
      </c>
      <c r="GR267" s="17">
        <v>30.51</v>
      </c>
      <c r="GS267" s="17">
        <v>30.5</v>
      </c>
      <c r="GT267" s="17">
        <v>30.49</v>
      </c>
      <c r="GU267" s="17">
        <v>30.49</v>
      </c>
      <c r="GV267" s="17">
        <v>30.49</v>
      </c>
      <c r="GW267" s="17">
        <v>30.48</v>
      </c>
      <c r="GX267" s="17">
        <v>30.25</v>
      </c>
      <c r="GY267" s="17">
        <v>30.43</v>
      </c>
      <c r="GZ267" s="17">
        <v>30.38</v>
      </c>
      <c r="HA267" s="17">
        <v>30.36</v>
      </c>
      <c r="HB267" s="17">
        <v>30.36</v>
      </c>
      <c r="HC267" s="17">
        <v>30.33</v>
      </c>
      <c r="HD267" s="17">
        <v>30.35</v>
      </c>
      <c r="HE267" s="17">
        <v>30.34</v>
      </c>
      <c r="HF267" s="17">
        <v>30.32</v>
      </c>
      <c r="HG267" s="17">
        <v>30.31</v>
      </c>
      <c r="HH267" s="17">
        <v>30.3</v>
      </c>
      <c r="HI267" s="17">
        <v>30.28</v>
      </c>
      <c r="HJ267" s="17">
        <v>30.3</v>
      </c>
      <c r="HK267" s="17">
        <v>30.33</v>
      </c>
      <c r="HL267" s="17">
        <v>30.28</v>
      </c>
      <c r="HM267" s="17">
        <v>30.27</v>
      </c>
      <c r="HN267" s="17">
        <v>30.26</v>
      </c>
      <c r="HO267" s="17">
        <v>30.27</v>
      </c>
      <c r="HP267" s="17">
        <v>30.25</v>
      </c>
      <c r="HQ267" s="17">
        <v>30.24</v>
      </c>
      <c r="HR267" s="17">
        <v>30.25</v>
      </c>
      <c r="HS267" s="17">
        <v>30.24</v>
      </c>
      <c r="HT267" s="17">
        <v>30.3</v>
      </c>
      <c r="HU267" s="17">
        <v>30.3</v>
      </c>
      <c r="HV267" s="17">
        <v>30.34</v>
      </c>
      <c r="HW267" s="17">
        <v>30.34</v>
      </c>
      <c r="HX267" s="17">
        <v>30.34</v>
      </c>
      <c r="HY267" s="17">
        <v>30.33</v>
      </c>
      <c r="HZ267" s="17">
        <v>30.36</v>
      </c>
      <c r="IA267" s="17">
        <v>30.34</v>
      </c>
      <c r="IB267" s="17">
        <v>30.28</v>
      </c>
      <c r="IC267" s="17">
        <v>30.3</v>
      </c>
      <c r="ID267" s="17">
        <v>30.28</v>
      </c>
      <c r="IE267" s="17">
        <v>30.26</v>
      </c>
      <c r="IF267" s="17">
        <v>30.28</v>
      </c>
      <c r="IG267" s="17">
        <v>30.24</v>
      </c>
      <c r="IH267" s="17">
        <v>30.29</v>
      </c>
      <c r="II267" s="17">
        <v>30.29</v>
      </c>
      <c r="IJ267" s="17">
        <v>30.28</v>
      </c>
      <c r="IK267" s="17">
        <v>30.3</v>
      </c>
      <c r="IL267" s="17">
        <v>30.31</v>
      </c>
      <c r="IM267" s="17">
        <v>30.31</v>
      </c>
      <c r="IN267" s="17">
        <v>30.36</v>
      </c>
      <c r="IO267" s="17">
        <v>30.4</v>
      </c>
      <c r="IP267" s="17">
        <v>30.4</v>
      </c>
      <c r="IQ267" s="17">
        <v>30.41</v>
      </c>
      <c r="IR267" s="17">
        <v>30.39</v>
      </c>
      <c r="IS267" s="17">
        <v>30.4</v>
      </c>
      <c r="IT267" s="17">
        <v>30.4</v>
      </c>
      <c r="IU267" s="17">
        <v>30.39</v>
      </c>
      <c r="IV267" s="17">
        <v>30.38</v>
      </c>
      <c r="IW267" s="17">
        <v>30.36</v>
      </c>
      <c r="IX267" s="17">
        <v>30.37</v>
      </c>
      <c r="IY267" s="17">
        <v>30.37</v>
      </c>
    </row>
    <row r="268" spans="1:259" x14ac:dyDescent="0.15">
      <c r="A268" s="17" t="s">
        <v>850</v>
      </c>
      <c r="B268" s="17" t="s">
        <v>851</v>
      </c>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c r="AA268" s="26"/>
      <c r="AB268" s="17"/>
      <c r="AC268" s="26"/>
      <c r="AD268" s="26"/>
      <c r="AE268" s="17"/>
      <c r="AF268" s="17"/>
      <c r="AG268" s="17"/>
      <c r="AH268" s="17"/>
      <c r="AI268" s="17"/>
      <c r="AJ268" s="17"/>
      <c r="AK268" s="17"/>
      <c r="AL268" s="17"/>
      <c r="AM268" s="17"/>
      <c r="AN268" s="17"/>
      <c r="AO268" s="17"/>
      <c r="AP268" s="17"/>
      <c r="AQ268" s="17"/>
      <c r="AR268" s="17"/>
      <c r="AS268" s="17"/>
      <c r="AT268" s="17"/>
      <c r="AU268" s="17"/>
      <c r="AV268" s="17"/>
      <c r="AW268" s="17"/>
      <c r="AX268" s="17"/>
      <c r="AY268" s="17"/>
      <c r="AZ268" s="17"/>
      <c r="BA268" s="17"/>
      <c r="BB268" s="17"/>
      <c r="BC268" s="17"/>
      <c r="BD268" s="17"/>
      <c r="BE268" s="17"/>
      <c r="BF268" s="17"/>
      <c r="BG268" s="17"/>
      <c r="BH268" s="17"/>
      <c r="BI268" s="17"/>
      <c r="BJ268" s="26"/>
      <c r="BK268" s="17"/>
      <c r="BL268" s="17"/>
      <c r="BM268" s="17"/>
      <c r="BN268" s="17"/>
      <c r="BO268" s="17"/>
      <c r="BP268" s="17"/>
      <c r="BQ268" s="17"/>
      <c r="BR268" s="17"/>
      <c r="BS268" s="17"/>
      <c r="BT268" s="17"/>
      <c r="BU268" s="17"/>
      <c r="BV268" s="17"/>
      <c r="BW268" s="17"/>
      <c r="BX268" s="26"/>
      <c r="BY268" s="26"/>
      <c r="BZ268" s="26"/>
      <c r="CA268" s="26"/>
      <c r="CB268" s="26"/>
      <c r="CC268" s="17"/>
      <c r="CD268" s="17"/>
      <c r="CE268" s="17"/>
      <c r="CF268" s="17"/>
      <c r="CG268" s="17"/>
      <c r="CH268" s="17"/>
      <c r="CI268" s="17"/>
      <c r="CJ268" s="26"/>
      <c r="CK268" s="17"/>
      <c r="CL268" s="17"/>
      <c r="CM268" s="17"/>
      <c r="CN268" s="17"/>
      <c r="CO268" s="17"/>
      <c r="CP268" s="17"/>
      <c r="CQ268" s="17"/>
      <c r="CR268" s="17"/>
      <c r="CS268" s="17"/>
      <c r="CT268" s="17"/>
      <c r="CU268" s="17"/>
      <c r="CV268" s="17"/>
      <c r="CW268" s="17"/>
      <c r="CX268" s="17"/>
      <c r="CY268" s="26"/>
      <c r="CZ268" s="26"/>
      <c r="DA268" s="26"/>
      <c r="DB268" s="17"/>
      <c r="DC268" s="17"/>
      <c r="DD268" s="17"/>
      <c r="DE268" s="17"/>
      <c r="DF268" s="17"/>
      <c r="DG268" s="17"/>
      <c r="DH268" s="26"/>
      <c r="DI268" s="17"/>
      <c r="DJ268" s="17"/>
      <c r="DK268" s="17"/>
      <c r="DL268" s="17"/>
      <c r="DM268" s="17">
        <v>5.77</v>
      </c>
      <c r="DN268" s="17">
        <v>5.78</v>
      </c>
      <c r="DO268" s="17">
        <v>5.77</v>
      </c>
      <c r="DP268" s="17">
        <v>5.78</v>
      </c>
      <c r="DQ268" s="17">
        <v>5.77</v>
      </c>
      <c r="DR268" s="17">
        <v>5.78</v>
      </c>
      <c r="DS268" s="17">
        <v>5.78</v>
      </c>
      <c r="DT268" s="17">
        <v>5.77</v>
      </c>
      <c r="DU268" s="17">
        <v>5.77</v>
      </c>
      <c r="DV268" s="17">
        <v>5.77</v>
      </c>
      <c r="DW268" s="17">
        <v>5.77</v>
      </c>
      <c r="DX268" s="17">
        <v>5.77</v>
      </c>
      <c r="DY268" s="17">
        <v>5.77</v>
      </c>
      <c r="DZ268" s="17">
        <v>5.77</v>
      </c>
      <c r="EA268" s="17">
        <v>5.78</v>
      </c>
      <c r="EB268" s="17">
        <v>5.78</v>
      </c>
      <c r="EC268" s="17">
        <v>5.77</v>
      </c>
      <c r="ED268" s="17">
        <v>5.77</v>
      </c>
      <c r="EE268" s="17">
        <v>5.77</v>
      </c>
      <c r="EF268" s="17">
        <v>5.77</v>
      </c>
      <c r="EG268" s="17">
        <v>5.77</v>
      </c>
      <c r="EH268" s="17">
        <v>5.77</v>
      </c>
      <c r="EI268" s="17">
        <v>5.77</v>
      </c>
      <c r="EJ268" s="17">
        <v>5.77</v>
      </c>
      <c r="EK268" s="17">
        <v>5.77</v>
      </c>
      <c r="EL268" s="17">
        <v>5.77</v>
      </c>
      <c r="EM268" s="17">
        <v>5.77</v>
      </c>
      <c r="EN268" s="17">
        <v>5.77</v>
      </c>
      <c r="EO268" s="17">
        <v>5.78</v>
      </c>
      <c r="EP268" s="17">
        <v>5.77</v>
      </c>
      <c r="EQ268" s="17">
        <v>5.77</v>
      </c>
      <c r="ER268" s="17">
        <v>5.77</v>
      </c>
      <c r="ES268" s="17">
        <v>5.76</v>
      </c>
      <c r="ET268" s="17">
        <v>5.76</v>
      </c>
      <c r="EU268" s="17">
        <v>5.77</v>
      </c>
      <c r="EV268" s="17">
        <v>5.77</v>
      </c>
      <c r="EW268" s="17">
        <v>5.77</v>
      </c>
      <c r="EX268" s="17">
        <v>5.77</v>
      </c>
      <c r="EY268" s="17">
        <v>5.78</v>
      </c>
      <c r="EZ268" s="17">
        <v>5.78</v>
      </c>
      <c r="FA268" s="17">
        <v>5.78</v>
      </c>
      <c r="FB268" s="17">
        <v>5.77</v>
      </c>
      <c r="FC268" s="17">
        <v>5.77</v>
      </c>
      <c r="FD268" s="17">
        <v>5.77</v>
      </c>
      <c r="FE268" s="17">
        <v>5.77</v>
      </c>
      <c r="FF268" s="17">
        <v>5.77</v>
      </c>
      <c r="FG268" s="17">
        <v>5.77</v>
      </c>
      <c r="FH268" s="17">
        <v>5.77</v>
      </c>
      <c r="FI268" s="17">
        <v>5.77</v>
      </c>
      <c r="FJ268" s="17">
        <v>5.78</v>
      </c>
      <c r="FK268" s="17">
        <v>5.78</v>
      </c>
      <c r="FL268" s="17">
        <v>5.78</v>
      </c>
      <c r="FM268" s="17">
        <v>5.79</v>
      </c>
      <c r="FN268" s="17">
        <v>5.79</v>
      </c>
      <c r="FO268" s="17">
        <v>5.79</v>
      </c>
      <c r="FP268" s="17">
        <v>5.79</v>
      </c>
      <c r="FQ268" s="17">
        <v>5.78</v>
      </c>
      <c r="FR268" s="17">
        <v>5.77</v>
      </c>
      <c r="FS268" s="17">
        <v>5.77</v>
      </c>
      <c r="FT268" s="17">
        <v>5.77</v>
      </c>
      <c r="FU268" s="17">
        <v>5.77</v>
      </c>
      <c r="FV268" s="17">
        <v>5.78</v>
      </c>
      <c r="FW268" s="17">
        <v>5.78</v>
      </c>
      <c r="FX268" s="17">
        <v>5.78</v>
      </c>
      <c r="FY268" s="17">
        <v>5.79</v>
      </c>
      <c r="FZ268" s="17">
        <v>5.78</v>
      </c>
      <c r="GA268" s="17">
        <v>5.78</v>
      </c>
      <c r="GB268" s="17">
        <v>5.78</v>
      </c>
      <c r="GC268" s="17">
        <v>5.77</v>
      </c>
      <c r="GD268" s="17">
        <v>5.77</v>
      </c>
      <c r="GE268" s="17">
        <v>5.77</v>
      </c>
      <c r="GF268" s="17">
        <v>5.77</v>
      </c>
      <c r="GG268" s="17">
        <v>5.77</v>
      </c>
      <c r="GH268" s="17">
        <v>5.77</v>
      </c>
      <c r="GI268" s="17">
        <v>5.77</v>
      </c>
      <c r="GJ268" s="17">
        <v>5.76</v>
      </c>
      <c r="GK268" s="17">
        <v>5.76</v>
      </c>
      <c r="GL268" s="17">
        <v>5.75</v>
      </c>
      <c r="GM268" s="17">
        <v>5.75</v>
      </c>
      <c r="GN268" s="17">
        <v>5.75</v>
      </c>
      <c r="GO268" s="17">
        <v>5.75</v>
      </c>
      <c r="GP268" s="17">
        <v>5.75</v>
      </c>
      <c r="GQ268" s="17">
        <v>5.76</v>
      </c>
      <c r="GR268" s="17">
        <v>5.76</v>
      </c>
      <c r="GS268" s="17">
        <v>5.75</v>
      </c>
      <c r="GT268" s="17">
        <v>5.75</v>
      </c>
      <c r="GU268" s="17">
        <v>5.76</v>
      </c>
      <c r="GV268" s="17">
        <v>5.76</v>
      </c>
      <c r="GW268" s="17">
        <v>5.76</v>
      </c>
      <c r="GX268" s="17">
        <v>5.77</v>
      </c>
      <c r="GY268" s="17">
        <v>5.77</v>
      </c>
      <c r="GZ268" s="17">
        <v>5.77</v>
      </c>
      <c r="HA268" s="17">
        <v>5.76</v>
      </c>
      <c r="HB268" s="17">
        <v>5.75</v>
      </c>
      <c r="HC268" s="17">
        <v>5.75</v>
      </c>
      <c r="HD268" s="17">
        <v>5.75</v>
      </c>
      <c r="HE268" s="17">
        <v>5.75</v>
      </c>
      <c r="HF268" s="17">
        <v>5.76</v>
      </c>
      <c r="HG268" s="17">
        <v>5.75</v>
      </c>
      <c r="HH268" s="17">
        <v>5.75</v>
      </c>
      <c r="HI268" s="17">
        <v>5.75</v>
      </c>
      <c r="HJ268" s="17">
        <v>5.75</v>
      </c>
      <c r="HK268" s="17">
        <v>5.74</v>
      </c>
      <c r="HL268" s="17">
        <v>5.75</v>
      </c>
      <c r="HM268" s="17">
        <v>5.74</v>
      </c>
      <c r="HN268" s="17">
        <v>5.74</v>
      </c>
      <c r="HO268" s="17">
        <v>5.74</v>
      </c>
      <c r="HP268" s="17">
        <v>5.74</v>
      </c>
      <c r="HQ268" s="17">
        <v>5.74</v>
      </c>
      <c r="HR268" s="17">
        <v>5.75</v>
      </c>
      <c r="HS268" s="17">
        <v>5.74</v>
      </c>
      <c r="HT268" s="17">
        <v>5.74</v>
      </c>
      <c r="HU268" s="17">
        <v>5.75</v>
      </c>
      <c r="HV268" s="17">
        <v>5.74</v>
      </c>
      <c r="HW268" s="17">
        <v>5.74</v>
      </c>
      <c r="HX268" s="17">
        <v>5.73</v>
      </c>
      <c r="HY268" s="17">
        <v>5.73</v>
      </c>
      <c r="HZ268" s="17">
        <v>5.73</v>
      </c>
      <c r="IA268" s="17">
        <v>5.73</v>
      </c>
      <c r="IB268" s="17">
        <v>5.74</v>
      </c>
      <c r="IC268" s="17">
        <v>5.73</v>
      </c>
      <c r="ID268" s="17">
        <v>5.73</v>
      </c>
      <c r="IE268" s="17">
        <v>5.73</v>
      </c>
      <c r="IF268" s="17">
        <v>5.73</v>
      </c>
      <c r="IG268" s="17">
        <v>5.73</v>
      </c>
      <c r="IH268" s="17">
        <v>5.73</v>
      </c>
      <c r="II268" s="17">
        <v>5.73</v>
      </c>
      <c r="IJ268" s="17">
        <v>5.72</v>
      </c>
      <c r="IK268" s="17">
        <v>5.73</v>
      </c>
      <c r="IL268" s="17">
        <v>5.72</v>
      </c>
      <c r="IM268" s="17">
        <v>5.73</v>
      </c>
      <c r="IN268" s="17">
        <v>5.73</v>
      </c>
      <c r="IO268" s="17">
        <v>5.73</v>
      </c>
      <c r="IP268" s="17">
        <v>5.74</v>
      </c>
      <c r="IQ268" s="17">
        <v>5.74</v>
      </c>
      <c r="IR268" s="17">
        <v>5.74</v>
      </c>
      <c r="IS268" s="17">
        <v>5.74</v>
      </c>
      <c r="IT268" s="17">
        <v>5.74</v>
      </c>
      <c r="IU268" s="17">
        <v>5.74</v>
      </c>
      <c r="IV268" s="17">
        <v>5.75</v>
      </c>
      <c r="IW268" s="17">
        <v>5.75</v>
      </c>
      <c r="IX268" s="17">
        <v>5.74</v>
      </c>
      <c r="IY268" s="17">
        <v>5.74</v>
      </c>
    </row>
    <row r="269" spans="1:259" x14ac:dyDescent="0.15">
      <c r="A269" s="17" t="s">
        <v>1014</v>
      </c>
      <c r="B269" s="17" t="s">
        <v>1015</v>
      </c>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c r="AA269" s="26"/>
      <c r="AB269" s="17"/>
      <c r="AC269" s="26"/>
      <c r="AD269" s="26"/>
      <c r="AE269" s="17"/>
      <c r="AF269" s="17"/>
      <c r="AG269" s="17"/>
      <c r="AH269" s="17"/>
      <c r="AI269" s="17"/>
      <c r="AJ269" s="17"/>
      <c r="AK269" s="17"/>
      <c r="AL269" s="17"/>
      <c r="AM269" s="17"/>
      <c r="AN269" s="17"/>
      <c r="AO269" s="17"/>
      <c r="AP269" s="17"/>
      <c r="AQ269" s="17"/>
      <c r="AR269" s="17"/>
      <c r="AS269" s="17"/>
      <c r="AT269" s="17"/>
      <c r="AU269" s="17"/>
      <c r="AV269" s="17"/>
      <c r="AW269" s="17"/>
      <c r="AX269" s="17"/>
      <c r="AY269" s="17"/>
      <c r="AZ269" s="17"/>
      <c r="BA269" s="17"/>
      <c r="BB269" s="17"/>
      <c r="BC269" s="17"/>
      <c r="BD269" s="17"/>
      <c r="BE269" s="17"/>
      <c r="BF269" s="17"/>
      <c r="BG269" s="17"/>
      <c r="BH269" s="17"/>
      <c r="BI269" s="17"/>
      <c r="BJ269" s="26"/>
      <c r="BK269" s="17"/>
      <c r="BL269" s="17"/>
      <c r="BM269" s="17"/>
      <c r="BN269" s="17"/>
      <c r="BO269" s="17"/>
      <c r="BP269" s="17"/>
      <c r="BQ269" s="17"/>
      <c r="BR269" s="17"/>
      <c r="BS269" s="17"/>
      <c r="BT269" s="17"/>
      <c r="BU269" s="17"/>
      <c r="BV269" s="17"/>
      <c r="BW269" s="17"/>
      <c r="BX269" s="26"/>
      <c r="BY269" s="26"/>
      <c r="BZ269" s="26"/>
      <c r="CA269" s="26"/>
      <c r="CB269" s="26"/>
      <c r="CC269" s="17"/>
      <c r="CD269" s="17"/>
      <c r="CE269" s="17"/>
      <c r="CF269" s="17"/>
      <c r="CG269" s="17"/>
      <c r="CH269" s="17"/>
      <c r="CI269" s="17"/>
      <c r="CJ269" s="26"/>
      <c r="CK269" s="17"/>
      <c r="CL269" s="17"/>
      <c r="CM269" s="17"/>
      <c r="CN269" s="17"/>
      <c r="CO269" s="17"/>
      <c r="CP269" s="17"/>
      <c r="CQ269" s="17"/>
      <c r="CR269" s="17"/>
      <c r="CS269" s="17"/>
      <c r="CT269" s="17"/>
      <c r="CU269" s="17"/>
      <c r="CV269" s="17"/>
      <c r="CW269" s="17"/>
      <c r="CX269" s="17"/>
      <c r="CY269" s="26"/>
      <c r="CZ269" s="26"/>
      <c r="DA269" s="26"/>
      <c r="DB269" s="17"/>
      <c r="DC269" s="17"/>
      <c r="DD269" s="17"/>
      <c r="DE269" s="17"/>
      <c r="DF269" s="17"/>
      <c r="DG269" s="17"/>
      <c r="DH269" s="26"/>
      <c r="DI269" s="17"/>
      <c r="DJ269" s="17"/>
      <c r="DK269" s="17"/>
      <c r="DL269" s="17"/>
      <c r="DM269" s="17">
        <v>11.31</v>
      </c>
      <c r="DN269" s="17">
        <v>11.32</v>
      </c>
      <c r="DO269" s="17">
        <v>11.31</v>
      </c>
      <c r="DP269" s="17">
        <v>11.31</v>
      </c>
      <c r="DQ269" s="17">
        <v>11.3</v>
      </c>
      <c r="DR269" s="17">
        <v>11.32</v>
      </c>
      <c r="DS269" s="17">
        <v>11.3</v>
      </c>
      <c r="DT269" s="17">
        <v>11.3</v>
      </c>
      <c r="DU269" s="17">
        <v>11.31</v>
      </c>
      <c r="DV269" s="17">
        <v>11.31</v>
      </c>
      <c r="DW269" s="17">
        <v>11.31</v>
      </c>
      <c r="DX269" s="17">
        <v>11.31</v>
      </c>
      <c r="DY269" s="17">
        <v>11.31</v>
      </c>
      <c r="DZ269" s="17">
        <v>11.31</v>
      </c>
      <c r="EA269" s="17">
        <v>11.32</v>
      </c>
      <c r="EB269" s="17">
        <v>11.33</v>
      </c>
      <c r="EC269" s="17">
        <v>11.31</v>
      </c>
      <c r="ED269" s="17">
        <v>11.31</v>
      </c>
      <c r="EE269" s="17">
        <v>11.31</v>
      </c>
      <c r="EF269" s="17">
        <v>11.31</v>
      </c>
      <c r="EG269" s="17">
        <v>11.33</v>
      </c>
      <c r="EH269" s="17">
        <v>11.33</v>
      </c>
      <c r="EI269" s="17">
        <v>11.34</v>
      </c>
      <c r="EJ269" s="17">
        <v>11.33</v>
      </c>
      <c r="EK269" s="17">
        <v>11.33</v>
      </c>
      <c r="EL269" s="17">
        <v>11.34</v>
      </c>
      <c r="EM269" s="17">
        <v>11.33</v>
      </c>
      <c r="EN269" s="17">
        <v>11.33</v>
      </c>
      <c r="EO269" s="17">
        <v>11.32</v>
      </c>
      <c r="EP269" s="17">
        <v>11.33</v>
      </c>
      <c r="EQ269" s="17">
        <v>11.32</v>
      </c>
      <c r="ER269" s="17">
        <v>11.34</v>
      </c>
      <c r="ES269" s="17">
        <v>11.33</v>
      </c>
      <c r="ET269" s="17">
        <v>11.34</v>
      </c>
      <c r="EU269" s="17">
        <v>11.32</v>
      </c>
      <c r="EV269" s="17">
        <v>11.34</v>
      </c>
      <c r="EW269" s="17">
        <v>11.35</v>
      </c>
      <c r="EX269" s="17">
        <v>11.36</v>
      </c>
      <c r="EY269" s="17">
        <v>11.35</v>
      </c>
      <c r="EZ269" s="17">
        <v>11.35</v>
      </c>
      <c r="FA269" s="17">
        <v>11.33</v>
      </c>
      <c r="FB269" s="17">
        <v>11.33</v>
      </c>
      <c r="FC269" s="17">
        <v>11.31</v>
      </c>
      <c r="FD269" s="17">
        <v>11.31</v>
      </c>
      <c r="FE269" s="17">
        <v>11.32</v>
      </c>
      <c r="FF269" s="17">
        <v>11.32</v>
      </c>
      <c r="FG269" s="17">
        <v>11.33</v>
      </c>
      <c r="FH269" s="17">
        <v>11.33</v>
      </c>
      <c r="FI269" s="17">
        <v>11.33</v>
      </c>
      <c r="FJ269" s="17">
        <v>11.34</v>
      </c>
      <c r="FK269" s="17">
        <v>11.35</v>
      </c>
      <c r="FL269" s="17">
        <v>11.35</v>
      </c>
      <c r="FM269" s="17">
        <v>11.36</v>
      </c>
      <c r="FN269" s="17">
        <v>11.35</v>
      </c>
      <c r="FO269" s="17">
        <v>11.35</v>
      </c>
      <c r="FP269" s="17">
        <v>11.34</v>
      </c>
      <c r="FQ269" s="17">
        <v>11.33</v>
      </c>
      <c r="FR269" s="17">
        <v>11.3</v>
      </c>
      <c r="FS269" s="17">
        <v>11.3</v>
      </c>
      <c r="FT269" s="17">
        <v>11.32</v>
      </c>
      <c r="FU269" s="17">
        <v>11.33</v>
      </c>
      <c r="FV269" s="17">
        <v>11.32</v>
      </c>
      <c r="FW269" s="17">
        <v>11.33</v>
      </c>
      <c r="FX269" s="17">
        <v>11.32</v>
      </c>
      <c r="FY269" s="17">
        <v>11.33</v>
      </c>
      <c r="FZ269" s="17">
        <v>11.33</v>
      </c>
      <c r="GA269" s="17">
        <v>11.35</v>
      </c>
      <c r="GB269" s="17">
        <v>11.35</v>
      </c>
      <c r="GC269" s="17">
        <v>11.35</v>
      </c>
      <c r="GD269" s="17">
        <v>11.35</v>
      </c>
      <c r="GE269" s="17">
        <v>11.34</v>
      </c>
      <c r="GF269" s="17">
        <v>11.33</v>
      </c>
      <c r="GG269" s="17">
        <v>11.31</v>
      </c>
      <c r="GH269" s="17">
        <v>11.31</v>
      </c>
      <c r="GI269" s="17">
        <v>11.32</v>
      </c>
      <c r="GJ269" s="17">
        <v>11.32</v>
      </c>
      <c r="GK269" s="17">
        <v>11.32</v>
      </c>
      <c r="GL269" s="17">
        <v>11.3</v>
      </c>
      <c r="GM269" s="17">
        <v>11.29</v>
      </c>
      <c r="GN269" s="17">
        <v>11.29</v>
      </c>
      <c r="GO269" s="17">
        <v>11.29</v>
      </c>
      <c r="GP269" s="17">
        <v>11.3</v>
      </c>
      <c r="GQ269" s="17">
        <v>11.31</v>
      </c>
      <c r="GR269" s="17">
        <v>11.31</v>
      </c>
      <c r="GS269" s="17">
        <v>11.3</v>
      </c>
      <c r="GT269" s="17">
        <v>11.28</v>
      </c>
      <c r="GU269" s="17">
        <v>11.29</v>
      </c>
      <c r="GV269" s="17">
        <v>11.3</v>
      </c>
      <c r="GW269" s="17">
        <v>11.29</v>
      </c>
      <c r="GX269" s="17">
        <v>11.32</v>
      </c>
      <c r="GY269" s="17">
        <v>11.32</v>
      </c>
      <c r="GZ269" s="17">
        <v>11.31</v>
      </c>
      <c r="HA269" s="17">
        <v>11.31</v>
      </c>
      <c r="HB269" s="17">
        <v>11.33</v>
      </c>
      <c r="HC269" s="17">
        <v>11.35</v>
      </c>
      <c r="HD269" s="17">
        <v>11.34</v>
      </c>
      <c r="HE269" s="17">
        <v>11.36</v>
      </c>
      <c r="HF269" s="17">
        <v>11.35</v>
      </c>
      <c r="HG269" s="17">
        <v>11.35</v>
      </c>
      <c r="HH269" s="17">
        <v>11.35</v>
      </c>
      <c r="HI269" s="17">
        <v>11.35</v>
      </c>
      <c r="HJ269" s="17">
        <v>11.33</v>
      </c>
      <c r="HK269" s="17">
        <v>11.35</v>
      </c>
      <c r="HL269" s="17">
        <v>11.34</v>
      </c>
      <c r="HM269" s="17">
        <v>11.33</v>
      </c>
      <c r="HN269" s="17">
        <v>11.33</v>
      </c>
      <c r="HO269" s="17">
        <v>11.34</v>
      </c>
      <c r="HP269" s="17">
        <v>11.34</v>
      </c>
      <c r="HQ269" s="17">
        <v>11.34</v>
      </c>
      <c r="HR269" s="17">
        <v>11.33</v>
      </c>
      <c r="HS269" s="17">
        <v>11.32</v>
      </c>
      <c r="HT269" s="17">
        <v>11.34</v>
      </c>
      <c r="HU269" s="17">
        <v>11.35</v>
      </c>
      <c r="HV269" s="17">
        <v>11.36</v>
      </c>
      <c r="HW269" s="17">
        <v>11.35</v>
      </c>
      <c r="HX269" s="17">
        <v>11.36</v>
      </c>
      <c r="HY269" s="17">
        <v>11.36</v>
      </c>
      <c r="HZ269" s="17">
        <v>11.37</v>
      </c>
      <c r="IA269" s="17">
        <v>11.42</v>
      </c>
      <c r="IB269" s="17">
        <v>11.45</v>
      </c>
      <c r="IC269" s="17">
        <v>11.44</v>
      </c>
      <c r="ID269" s="17">
        <v>11.45</v>
      </c>
      <c r="IE269" s="17">
        <v>11.44</v>
      </c>
      <c r="IF269" s="17">
        <v>11.43</v>
      </c>
      <c r="IG269" s="17">
        <v>11.43</v>
      </c>
      <c r="IH269" s="17">
        <v>11.41</v>
      </c>
      <c r="II269" s="17">
        <v>11.4</v>
      </c>
      <c r="IJ269" s="17">
        <v>11.41</v>
      </c>
      <c r="IK269" s="17">
        <v>11.39</v>
      </c>
      <c r="IL269" s="17">
        <v>11.39</v>
      </c>
      <c r="IM269" s="17">
        <v>11.4</v>
      </c>
      <c r="IN269" s="17">
        <v>11.41</v>
      </c>
      <c r="IO269" s="17">
        <v>11.41</v>
      </c>
      <c r="IP269" s="17">
        <v>11.41</v>
      </c>
      <c r="IQ269" s="17">
        <v>11.41</v>
      </c>
      <c r="IR269" s="17">
        <v>11.39</v>
      </c>
      <c r="IS269" s="17">
        <v>11.39</v>
      </c>
      <c r="IT269" s="17">
        <v>11.38</v>
      </c>
      <c r="IU269" s="17">
        <v>11.36</v>
      </c>
      <c r="IV269" s="17">
        <v>11.38</v>
      </c>
      <c r="IW269" s="17">
        <v>11.37</v>
      </c>
      <c r="IX269" s="17">
        <v>11.36</v>
      </c>
      <c r="IY269" s="17">
        <v>11.36</v>
      </c>
    </row>
    <row r="270" spans="1:259" x14ac:dyDescent="0.15">
      <c r="A270" s="17" t="s">
        <v>794</v>
      </c>
      <c r="B270" s="17" t="s">
        <v>795</v>
      </c>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c r="AA270" s="26"/>
      <c r="AB270" s="17"/>
      <c r="AC270" s="26"/>
      <c r="AD270" s="26"/>
      <c r="AE270" s="17"/>
      <c r="AF270" s="17"/>
      <c r="AG270" s="17"/>
      <c r="AH270" s="17"/>
      <c r="AI270" s="17"/>
      <c r="AJ270" s="17"/>
      <c r="AK270" s="17"/>
      <c r="AL270" s="17"/>
      <c r="AM270" s="17"/>
      <c r="AN270" s="17"/>
      <c r="AO270" s="17"/>
      <c r="AP270" s="17"/>
      <c r="AQ270" s="17"/>
      <c r="AR270" s="17"/>
      <c r="AS270" s="17"/>
      <c r="AT270" s="17"/>
      <c r="AU270" s="17"/>
      <c r="AV270" s="17"/>
      <c r="AW270" s="17"/>
      <c r="AX270" s="17"/>
      <c r="AY270" s="17"/>
      <c r="AZ270" s="17"/>
      <c r="BA270" s="17"/>
      <c r="BB270" s="17"/>
      <c r="BC270" s="17"/>
      <c r="BD270" s="17"/>
      <c r="BE270" s="17"/>
      <c r="BF270" s="17"/>
      <c r="BG270" s="17"/>
      <c r="BH270" s="17"/>
      <c r="BI270" s="17"/>
      <c r="BJ270" s="26"/>
      <c r="BK270" s="17"/>
      <c r="BL270" s="17"/>
      <c r="BM270" s="17"/>
      <c r="BN270" s="17"/>
      <c r="BO270" s="17"/>
      <c r="BP270" s="17"/>
      <c r="BQ270" s="17"/>
      <c r="BR270" s="17"/>
      <c r="BS270" s="17"/>
      <c r="BT270" s="17"/>
      <c r="BU270" s="17"/>
      <c r="BV270" s="17"/>
      <c r="BW270" s="17"/>
      <c r="BX270" s="26"/>
      <c r="BY270" s="26"/>
      <c r="BZ270" s="26"/>
      <c r="CA270" s="26"/>
      <c r="CB270" s="26"/>
      <c r="CC270" s="17"/>
      <c r="CD270" s="17"/>
      <c r="CE270" s="17"/>
      <c r="CF270" s="17"/>
      <c r="CG270" s="17"/>
      <c r="CH270" s="17"/>
      <c r="CI270" s="17"/>
      <c r="CJ270" s="26"/>
      <c r="CK270" s="17"/>
      <c r="CL270" s="17"/>
      <c r="CM270" s="17"/>
      <c r="CN270" s="17"/>
      <c r="CO270" s="17"/>
      <c r="CP270" s="17"/>
      <c r="CQ270" s="17"/>
      <c r="CR270" s="17"/>
      <c r="CS270" s="17"/>
      <c r="CT270" s="17"/>
      <c r="CU270" s="17"/>
      <c r="CV270" s="17"/>
      <c r="CW270" s="17"/>
      <c r="CX270" s="17"/>
      <c r="CY270" s="26"/>
      <c r="CZ270" s="26"/>
      <c r="DA270" s="26"/>
      <c r="DB270" s="17"/>
      <c r="DC270" s="17"/>
      <c r="DD270" s="17"/>
      <c r="DE270" s="17"/>
      <c r="DF270" s="17"/>
      <c r="DG270" s="17"/>
      <c r="DH270" s="26"/>
      <c r="DI270" s="17"/>
      <c r="DJ270" s="17"/>
      <c r="DK270" s="17"/>
      <c r="DL270" s="17"/>
      <c r="DM270" s="17">
        <v>6.01</v>
      </c>
      <c r="DN270" s="17">
        <v>6.01</v>
      </c>
      <c r="DO270" s="17">
        <v>6.01</v>
      </c>
      <c r="DP270" s="17">
        <v>6</v>
      </c>
      <c r="DQ270" s="17">
        <v>6.01</v>
      </c>
      <c r="DR270" s="17">
        <v>6</v>
      </c>
      <c r="DS270" s="17">
        <v>6.01</v>
      </c>
      <c r="DT270" s="17">
        <v>6.01</v>
      </c>
      <c r="DU270" s="17">
        <v>6.01</v>
      </c>
      <c r="DV270" s="17">
        <v>6</v>
      </c>
      <c r="DW270" s="17">
        <v>6.01</v>
      </c>
      <c r="DX270" s="17">
        <v>6.01</v>
      </c>
      <c r="DY270" s="17">
        <v>6.01</v>
      </c>
      <c r="DZ270" s="17">
        <v>6.01</v>
      </c>
      <c r="EA270" s="17">
        <v>6</v>
      </c>
      <c r="EB270" s="17">
        <v>6</v>
      </c>
      <c r="EC270" s="17">
        <v>6</v>
      </c>
      <c r="ED270" s="17">
        <v>6</v>
      </c>
      <c r="EE270" s="17">
        <v>5.99</v>
      </c>
      <c r="EF270" s="17">
        <v>5.98</v>
      </c>
      <c r="EG270" s="17">
        <v>5.97</v>
      </c>
      <c r="EH270" s="17">
        <v>5.97</v>
      </c>
      <c r="EI270" s="17">
        <v>5.97</v>
      </c>
      <c r="EJ270" s="17">
        <v>5.98</v>
      </c>
      <c r="EK270" s="17">
        <v>5.99</v>
      </c>
      <c r="EL270" s="17">
        <v>5.98</v>
      </c>
      <c r="EM270" s="17">
        <v>5.99</v>
      </c>
      <c r="EN270" s="17">
        <v>5.99</v>
      </c>
      <c r="EO270" s="17">
        <v>5.98</v>
      </c>
      <c r="EP270" s="17">
        <v>5.98</v>
      </c>
      <c r="EQ270" s="17">
        <v>5.98</v>
      </c>
      <c r="ER270" s="17">
        <v>5.98</v>
      </c>
      <c r="ES270" s="17">
        <v>5.97</v>
      </c>
      <c r="ET270" s="17">
        <v>5.97</v>
      </c>
      <c r="EU270" s="17">
        <v>5.97</v>
      </c>
      <c r="EV270" s="17">
        <v>5.97</v>
      </c>
      <c r="EW270" s="17">
        <v>5.98</v>
      </c>
      <c r="EX270" s="17">
        <v>5.98</v>
      </c>
      <c r="EY270" s="17">
        <v>5.97</v>
      </c>
      <c r="EZ270" s="17">
        <v>5.97</v>
      </c>
      <c r="FA270" s="17">
        <v>5.96</v>
      </c>
      <c r="FB270" s="17">
        <v>5.96</v>
      </c>
      <c r="FC270" s="17">
        <v>5.96</v>
      </c>
      <c r="FD270" s="17">
        <v>5.96</v>
      </c>
      <c r="FE270" s="17">
        <v>5.96</v>
      </c>
      <c r="FF270" s="17">
        <v>5.96</v>
      </c>
      <c r="FG270" s="17">
        <v>5.95</v>
      </c>
      <c r="FH270" s="17">
        <v>5.96</v>
      </c>
      <c r="FI270" s="17">
        <v>5.95</v>
      </c>
      <c r="FJ270" s="17">
        <v>5.96</v>
      </c>
      <c r="FK270" s="17">
        <v>5.95</v>
      </c>
      <c r="FL270" s="17">
        <v>5.94</v>
      </c>
      <c r="FM270" s="17">
        <v>5.94</v>
      </c>
      <c r="FN270" s="17">
        <v>5.95</v>
      </c>
      <c r="FO270" s="17">
        <v>5.96</v>
      </c>
      <c r="FP270" s="17">
        <v>5.97</v>
      </c>
      <c r="FQ270" s="17">
        <v>5.98</v>
      </c>
      <c r="FR270" s="17">
        <v>5.97</v>
      </c>
      <c r="FS270" s="17">
        <v>5.97</v>
      </c>
      <c r="FT270" s="17">
        <v>5.98</v>
      </c>
      <c r="FU270" s="17">
        <v>5.98</v>
      </c>
      <c r="FV270" s="17">
        <v>5.99</v>
      </c>
      <c r="FW270" s="17">
        <v>5.99</v>
      </c>
      <c r="FX270" s="17">
        <v>5.97</v>
      </c>
      <c r="FY270" s="17">
        <v>5.96</v>
      </c>
      <c r="FZ270" s="17">
        <v>5.98</v>
      </c>
      <c r="GA270" s="17">
        <v>5.97</v>
      </c>
      <c r="GB270" s="17">
        <v>5.97</v>
      </c>
      <c r="GC270" s="17">
        <v>5.97</v>
      </c>
      <c r="GD270" s="17">
        <v>5.98</v>
      </c>
      <c r="GE270" s="17">
        <v>5.99</v>
      </c>
      <c r="GF270" s="17">
        <v>6</v>
      </c>
      <c r="GG270" s="17">
        <v>6.02</v>
      </c>
      <c r="GH270" s="17">
        <v>6.01</v>
      </c>
      <c r="GI270" s="17">
        <v>6</v>
      </c>
      <c r="GJ270" s="17">
        <v>6</v>
      </c>
      <c r="GK270" s="17">
        <v>6</v>
      </c>
      <c r="GL270" s="17">
        <v>6</v>
      </c>
      <c r="GM270" s="17">
        <v>5.99</v>
      </c>
      <c r="GN270" s="17">
        <v>6</v>
      </c>
      <c r="GO270" s="17">
        <v>6</v>
      </c>
      <c r="GP270" s="17">
        <v>6.01</v>
      </c>
      <c r="GQ270" s="17">
        <v>6.01</v>
      </c>
      <c r="GR270" s="17">
        <v>6.01</v>
      </c>
      <c r="GS270" s="17">
        <v>6.01</v>
      </c>
      <c r="GT270" s="17">
        <v>6.01</v>
      </c>
      <c r="GU270" s="17">
        <v>6</v>
      </c>
      <c r="GV270" s="17">
        <v>6.01</v>
      </c>
      <c r="GW270" s="17">
        <v>6.01</v>
      </c>
      <c r="GX270" s="17">
        <v>6.01</v>
      </c>
      <c r="GY270" s="17">
        <v>6.01</v>
      </c>
      <c r="GZ270" s="17">
        <v>6.01</v>
      </c>
      <c r="HA270" s="17">
        <v>6.02</v>
      </c>
      <c r="HB270" s="17">
        <v>6</v>
      </c>
      <c r="HC270" s="17">
        <v>6</v>
      </c>
      <c r="HD270" s="17">
        <v>6.01</v>
      </c>
      <c r="HE270" s="17">
        <v>6</v>
      </c>
      <c r="HF270" s="17">
        <v>6.01</v>
      </c>
      <c r="HG270" s="17">
        <v>6.01</v>
      </c>
      <c r="HH270" s="17">
        <v>6.02</v>
      </c>
      <c r="HI270" s="17">
        <v>6.01</v>
      </c>
      <c r="HJ270" s="17">
        <v>6.01</v>
      </c>
      <c r="HK270" s="17">
        <v>6.02</v>
      </c>
      <c r="HL270" s="17">
        <v>6.01</v>
      </c>
      <c r="HM270" s="17">
        <v>6.01</v>
      </c>
      <c r="HN270" s="17">
        <v>5.99</v>
      </c>
      <c r="HO270" s="17">
        <v>6.01</v>
      </c>
      <c r="HP270" s="17">
        <v>6</v>
      </c>
      <c r="HQ270" s="17">
        <v>6</v>
      </c>
      <c r="HR270" s="17">
        <v>6</v>
      </c>
      <c r="HS270" s="17">
        <v>6</v>
      </c>
      <c r="HT270" s="17">
        <v>5.99</v>
      </c>
      <c r="HU270" s="17">
        <v>5.99</v>
      </c>
      <c r="HV270" s="17">
        <v>5.99</v>
      </c>
      <c r="HW270" s="17">
        <v>5.99</v>
      </c>
      <c r="HX270" s="17">
        <v>5.98</v>
      </c>
      <c r="HY270" s="17">
        <v>5.98</v>
      </c>
      <c r="HZ270" s="17">
        <v>5.98</v>
      </c>
      <c r="IA270" s="17">
        <v>5.99</v>
      </c>
      <c r="IB270" s="17">
        <v>5.98</v>
      </c>
      <c r="IC270" s="17">
        <v>5.99</v>
      </c>
      <c r="ID270" s="17">
        <v>5.99</v>
      </c>
      <c r="IE270" s="17">
        <v>5.99</v>
      </c>
      <c r="IF270" s="17">
        <v>5.98</v>
      </c>
      <c r="IG270" s="17">
        <v>5.99</v>
      </c>
      <c r="IH270" s="17">
        <v>5.99</v>
      </c>
      <c r="II270" s="17">
        <v>5.99</v>
      </c>
      <c r="IJ270" s="17">
        <v>5.98</v>
      </c>
      <c r="IK270" s="17">
        <v>5.98</v>
      </c>
      <c r="IL270" s="17">
        <v>5.99</v>
      </c>
      <c r="IM270" s="17">
        <v>5.99</v>
      </c>
      <c r="IN270" s="17">
        <v>5.99</v>
      </c>
      <c r="IO270" s="17">
        <v>5.98</v>
      </c>
      <c r="IP270" s="17">
        <v>5.99</v>
      </c>
      <c r="IQ270" s="17">
        <v>5.99</v>
      </c>
      <c r="IR270" s="17">
        <v>5.98</v>
      </c>
      <c r="IS270" s="17">
        <v>5.98</v>
      </c>
      <c r="IT270" s="17">
        <v>5.99</v>
      </c>
      <c r="IU270" s="17">
        <v>5.99</v>
      </c>
      <c r="IV270" s="17">
        <v>6</v>
      </c>
      <c r="IW270" s="17">
        <v>6</v>
      </c>
      <c r="IX270" s="17">
        <v>6</v>
      </c>
      <c r="IY270" s="17">
        <v>6</v>
      </c>
    </row>
    <row r="271" spans="1:259" x14ac:dyDescent="0.15">
      <c r="A271" s="17" t="s">
        <v>976</v>
      </c>
      <c r="B271" s="17" t="s">
        <v>977</v>
      </c>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c r="AA271" s="26"/>
      <c r="AB271" s="17"/>
      <c r="AC271" s="26"/>
      <c r="AD271" s="26"/>
      <c r="AE271" s="17"/>
      <c r="AF271" s="17"/>
      <c r="AG271" s="17"/>
      <c r="AH271" s="17"/>
      <c r="AI271" s="17"/>
      <c r="AJ271" s="17"/>
      <c r="AK271" s="17"/>
      <c r="AL271" s="17"/>
      <c r="AM271" s="17"/>
      <c r="AN271" s="17"/>
      <c r="AO271" s="17"/>
      <c r="AP271" s="17"/>
      <c r="AQ271" s="17"/>
      <c r="AR271" s="17"/>
      <c r="AS271" s="17"/>
      <c r="AT271" s="17"/>
      <c r="AU271" s="17"/>
      <c r="AV271" s="17"/>
      <c r="AW271" s="17"/>
      <c r="AX271" s="17"/>
      <c r="AY271" s="17"/>
      <c r="AZ271" s="17"/>
      <c r="BA271" s="17"/>
      <c r="BB271" s="17"/>
      <c r="BC271" s="17"/>
      <c r="BD271" s="17"/>
      <c r="BE271" s="17"/>
      <c r="BF271" s="17"/>
      <c r="BG271" s="17"/>
      <c r="BH271" s="17"/>
      <c r="BI271" s="17"/>
      <c r="BJ271" s="26"/>
      <c r="BK271" s="17"/>
      <c r="BL271" s="17"/>
      <c r="BM271" s="17"/>
      <c r="BN271" s="17"/>
      <c r="BO271" s="17"/>
      <c r="BP271" s="17"/>
      <c r="BQ271" s="17"/>
      <c r="BR271" s="17"/>
      <c r="BS271" s="17"/>
      <c r="BT271" s="17"/>
      <c r="BU271" s="17"/>
      <c r="BV271" s="17"/>
      <c r="BW271" s="17"/>
      <c r="BX271" s="26"/>
      <c r="BY271" s="26"/>
      <c r="BZ271" s="26"/>
      <c r="CA271" s="26"/>
      <c r="CB271" s="26"/>
      <c r="CC271" s="17"/>
      <c r="CD271" s="17"/>
      <c r="CE271" s="17"/>
      <c r="CF271" s="17"/>
      <c r="CG271" s="17"/>
      <c r="CH271" s="17"/>
      <c r="CI271" s="17"/>
      <c r="CJ271" s="26"/>
      <c r="CK271" s="17"/>
      <c r="CL271" s="17"/>
      <c r="CM271" s="17"/>
      <c r="CN271" s="17"/>
      <c r="CO271" s="17"/>
      <c r="CP271" s="17"/>
      <c r="CQ271" s="17"/>
      <c r="CR271" s="17"/>
      <c r="CS271" s="17"/>
      <c r="CT271" s="17"/>
      <c r="CU271" s="17"/>
      <c r="CV271" s="17"/>
      <c r="CW271" s="17"/>
      <c r="CX271" s="17"/>
      <c r="CY271" s="26"/>
      <c r="CZ271" s="26"/>
      <c r="DA271" s="26"/>
      <c r="DB271" s="17"/>
      <c r="DC271" s="17"/>
      <c r="DD271" s="17"/>
      <c r="DE271" s="17"/>
      <c r="DF271" s="17"/>
      <c r="DG271" s="17"/>
      <c r="DH271" s="26"/>
      <c r="DI271" s="17"/>
      <c r="DJ271" s="17"/>
      <c r="DK271" s="17"/>
      <c r="DL271" s="17"/>
      <c r="DM271" s="17">
        <v>19.170000000000002</v>
      </c>
      <c r="DN271" s="17">
        <v>19.190000000000001</v>
      </c>
      <c r="DO271" s="17">
        <v>19.18</v>
      </c>
      <c r="DP271" s="17">
        <v>19.190000000000001</v>
      </c>
      <c r="DQ271" s="17">
        <v>19.18</v>
      </c>
      <c r="DR271" s="17">
        <v>19.2</v>
      </c>
      <c r="DS271" s="17">
        <v>19.2</v>
      </c>
      <c r="DT271" s="17">
        <v>19.2</v>
      </c>
      <c r="DU271" s="17">
        <v>19.190000000000001</v>
      </c>
      <c r="DV271" s="17">
        <v>19.170000000000002</v>
      </c>
      <c r="DW271" s="17">
        <v>19.16</v>
      </c>
      <c r="DX271" s="17">
        <v>19.16</v>
      </c>
      <c r="DY271" s="17">
        <v>19.170000000000002</v>
      </c>
      <c r="DZ271" s="17">
        <v>19.13</v>
      </c>
      <c r="EA271" s="17">
        <v>19.09</v>
      </c>
      <c r="EB271" s="17">
        <v>19.09</v>
      </c>
      <c r="EC271" s="17">
        <v>19.010000000000002</v>
      </c>
      <c r="ED271" s="17">
        <v>19.09</v>
      </c>
      <c r="EE271" s="17">
        <v>19.05</v>
      </c>
      <c r="EF271" s="17">
        <v>19.04</v>
      </c>
      <c r="EG271" s="17">
        <v>19</v>
      </c>
      <c r="EH271" s="17">
        <v>19.04</v>
      </c>
      <c r="EI271" s="17">
        <v>19.04</v>
      </c>
      <c r="EJ271" s="17">
        <v>19.25</v>
      </c>
      <c r="EK271" s="17">
        <v>19.25</v>
      </c>
      <c r="EL271" s="17">
        <v>19.32</v>
      </c>
      <c r="EM271" s="17">
        <v>19.399999999999999</v>
      </c>
      <c r="EN271" s="17">
        <v>19.440000000000001</v>
      </c>
      <c r="EO271" s="17">
        <v>19.45</v>
      </c>
      <c r="EP271" s="17">
        <v>19.440000000000001</v>
      </c>
      <c r="EQ271" s="17">
        <v>19.489999999999998</v>
      </c>
      <c r="ER271" s="17">
        <v>19.5</v>
      </c>
      <c r="ES271" s="17">
        <v>19.510000000000002</v>
      </c>
      <c r="ET271" s="17">
        <v>19.510000000000002</v>
      </c>
      <c r="EU271" s="17">
        <v>19.579999999999998</v>
      </c>
      <c r="EV271" s="17">
        <v>19.63</v>
      </c>
      <c r="EW271" s="17">
        <v>19.63</v>
      </c>
      <c r="EX271" s="17">
        <v>19.600000000000001</v>
      </c>
      <c r="EY271" s="17">
        <v>19.579999999999998</v>
      </c>
      <c r="EZ271" s="17">
        <v>19.510000000000002</v>
      </c>
      <c r="FA271" s="17">
        <v>19.510000000000002</v>
      </c>
      <c r="FB271" s="17">
        <v>19.510000000000002</v>
      </c>
      <c r="FC271" s="17">
        <v>19.510000000000002</v>
      </c>
      <c r="FD271" s="17">
        <v>19.489999999999998</v>
      </c>
      <c r="FE271" s="17">
        <v>19.489999999999998</v>
      </c>
      <c r="FF271" s="17">
        <v>19.48</v>
      </c>
      <c r="FG271" s="17">
        <v>19.48</v>
      </c>
      <c r="FH271" s="17">
        <v>19.5</v>
      </c>
      <c r="FI271" s="17">
        <v>19.54</v>
      </c>
      <c r="FJ271" s="17">
        <v>19.559999999999999</v>
      </c>
      <c r="FK271" s="17">
        <v>19.510000000000002</v>
      </c>
      <c r="FL271" s="17">
        <v>19.510000000000002</v>
      </c>
      <c r="FM271" s="17">
        <v>19.52</v>
      </c>
      <c r="FN271" s="17">
        <v>19.54</v>
      </c>
      <c r="FO271" s="17">
        <v>19.510000000000002</v>
      </c>
      <c r="FP271" s="17">
        <v>19.53</v>
      </c>
      <c r="FQ271" s="17">
        <v>19.52</v>
      </c>
      <c r="FR271" s="17">
        <v>19.510000000000002</v>
      </c>
      <c r="FS271" s="17">
        <v>19.510000000000002</v>
      </c>
      <c r="FT271" s="17">
        <v>19.510000000000002</v>
      </c>
      <c r="FU271" s="17">
        <v>19.489999999999998</v>
      </c>
      <c r="FV271" s="17">
        <v>19.489999999999998</v>
      </c>
      <c r="FW271" s="17">
        <v>19.489999999999998</v>
      </c>
      <c r="FX271" s="17">
        <v>19.489999999999998</v>
      </c>
      <c r="FY271" s="17">
        <v>19.48</v>
      </c>
      <c r="FZ271" s="17">
        <v>19.489999999999998</v>
      </c>
      <c r="GA271" s="17">
        <v>19.5</v>
      </c>
      <c r="GB271" s="17">
        <v>19.48</v>
      </c>
      <c r="GC271" s="17">
        <v>19.489999999999998</v>
      </c>
      <c r="GD271" s="17">
        <v>19.45</v>
      </c>
      <c r="GE271" s="17">
        <v>19.5</v>
      </c>
      <c r="GF271" s="17">
        <v>19.53</v>
      </c>
      <c r="GG271" s="17">
        <v>19.54</v>
      </c>
      <c r="GH271" s="17">
        <v>19.579999999999998</v>
      </c>
      <c r="GI271" s="17">
        <v>19.600000000000001</v>
      </c>
      <c r="GJ271" s="17">
        <v>19.579999999999998</v>
      </c>
      <c r="GK271" s="17">
        <v>19.579999999999998</v>
      </c>
      <c r="GL271" s="17">
        <v>19.57</v>
      </c>
      <c r="GM271" s="17">
        <v>19.579999999999998</v>
      </c>
      <c r="GN271" s="17">
        <v>19.59</v>
      </c>
      <c r="GO271" s="17">
        <v>19.54</v>
      </c>
      <c r="GP271" s="17">
        <v>19.53</v>
      </c>
      <c r="GQ271" s="17">
        <v>19.52</v>
      </c>
      <c r="GR271" s="17">
        <v>19.46</v>
      </c>
      <c r="GS271" s="17">
        <v>19.45</v>
      </c>
      <c r="GT271" s="17">
        <v>19.43</v>
      </c>
      <c r="GU271" s="17">
        <v>19.420000000000002</v>
      </c>
      <c r="GV271" s="17">
        <v>19.440000000000001</v>
      </c>
      <c r="GW271" s="17">
        <v>19.45</v>
      </c>
      <c r="GX271" s="17">
        <v>19.43</v>
      </c>
      <c r="GY271" s="17">
        <v>19.420000000000002</v>
      </c>
      <c r="GZ271" s="17">
        <v>19.41</v>
      </c>
      <c r="HA271" s="17">
        <v>19.41</v>
      </c>
      <c r="HB271" s="17">
        <v>19.38</v>
      </c>
      <c r="HC271" s="17">
        <v>19.36</v>
      </c>
      <c r="HD271" s="17">
        <v>19.329999999999998</v>
      </c>
      <c r="HE271" s="17">
        <v>19.32</v>
      </c>
      <c r="HF271" s="17">
        <v>19.350000000000001</v>
      </c>
      <c r="HG271" s="17">
        <v>19.350000000000001</v>
      </c>
      <c r="HH271" s="17">
        <v>19.350000000000001</v>
      </c>
      <c r="HI271" s="17">
        <v>19.329999999999998</v>
      </c>
      <c r="HJ271" s="17">
        <v>19.29</v>
      </c>
      <c r="HK271" s="17">
        <v>19.3</v>
      </c>
      <c r="HL271" s="17">
        <v>19.309999999999999</v>
      </c>
      <c r="HM271" s="17">
        <v>19.32</v>
      </c>
      <c r="HN271" s="17">
        <v>19.309999999999999</v>
      </c>
      <c r="HO271" s="17">
        <v>19.3</v>
      </c>
      <c r="HP271" s="17">
        <v>19.3</v>
      </c>
      <c r="HQ271" s="17">
        <v>19.27</v>
      </c>
      <c r="HR271" s="17">
        <v>19.260000000000002</v>
      </c>
      <c r="HS271" s="17">
        <v>19.25</v>
      </c>
      <c r="HT271" s="17">
        <v>19.27</v>
      </c>
      <c r="HU271" s="17">
        <v>19.3</v>
      </c>
      <c r="HV271" s="17">
        <v>19.28</v>
      </c>
      <c r="HW271" s="17">
        <v>19.28</v>
      </c>
      <c r="HX271" s="17">
        <v>19.3</v>
      </c>
      <c r="HY271" s="17">
        <v>19.3</v>
      </c>
      <c r="HZ271" s="17">
        <v>19.3</v>
      </c>
      <c r="IA271" s="17">
        <v>19.28</v>
      </c>
      <c r="IB271" s="17">
        <v>19.22</v>
      </c>
      <c r="IC271" s="17">
        <v>19.2</v>
      </c>
      <c r="ID271" s="17">
        <v>19.22</v>
      </c>
      <c r="IE271" s="17">
        <v>19.28</v>
      </c>
      <c r="IF271" s="17">
        <v>19.21</v>
      </c>
      <c r="IG271" s="17">
        <v>19.23</v>
      </c>
      <c r="IH271" s="17">
        <v>19.22</v>
      </c>
      <c r="II271" s="17">
        <v>19.21</v>
      </c>
      <c r="IJ271" s="17">
        <v>19.22</v>
      </c>
      <c r="IK271" s="17">
        <v>19.23</v>
      </c>
      <c r="IL271" s="17">
        <v>19.21</v>
      </c>
      <c r="IM271" s="17">
        <v>19.23</v>
      </c>
      <c r="IN271" s="17">
        <v>19.28</v>
      </c>
      <c r="IO271" s="17">
        <v>19.399999999999999</v>
      </c>
      <c r="IP271" s="17">
        <v>19.41</v>
      </c>
      <c r="IQ271" s="17">
        <v>19.39</v>
      </c>
      <c r="IR271" s="17">
        <v>19.27</v>
      </c>
      <c r="IS271" s="17">
        <v>19.3</v>
      </c>
      <c r="IT271" s="17">
        <v>19.399999999999999</v>
      </c>
      <c r="IU271" s="17">
        <v>19.41</v>
      </c>
      <c r="IV271" s="17">
        <v>19.46</v>
      </c>
      <c r="IW271" s="17">
        <v>19.46</v>
      </c>
      <c r="IX271" s="17">
        <v>19.46</v>
      </c>
      <c r="IY271" s="17">
        <v>19.46</v>
      </c>
    </row>
    <row r="272" spans="1:259" x14ac:dyDescent="0.15">
      <c r="A272" s="17" t="s">
        <v>988</v>
      </c>
      <c r="B272" s="17" t="s">
        <v>989</v>
      </c>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c r="AA272" s="26"/>
      <c r="AB272" s="17"/>
      <c r="AC272" s="26"/>
      <c r="AD272" s="26"/>
      <c r="AE272" s="17"/>
      <c r="AF272" s="17"/>
      <c r="AG272" s="17"/>
      <c r="AH272" s="17"/>
      <c r="AI272" s="17"/>
      <c r="AJ272" s="17"/>
      <c r="AK272" s="17"/>
      <c r="AL272" s="17"/>
      <c r="AM272" s="17"/>
      <c r="AN272" s="17"/>
      <c r="AO272" s="17"/>
      <c r="AP272" s="17"/>
      <c r="AQ272" s="17"/>
      <c r="AR272" s="17"/>
      <c r="AS272" s="17"/>
      <c r="AT272" s="17"/>
      <c r="AU272" s="17"/>
      <c r="AV272" s="17"/>
      <c r="AW272" s="17"/>
      <c r="AX272" s="17"/>
      <c r="AY272" s="17"/>
      <c r="AZ272" s="17"/>
      <c r="BA272" s="17"/>
      <c r="BB272" s="17"/>
      <c r="BC272" s="17"/>
      <c r="BD272" s="17"/>
      <c r="BE272" s="17"/>
      <c r="BF272" s="17"/>
      <c r="BG272" s="17"/>
      <c r="BH272" s="17"/>
      <c r="BI272" s="17"/>
      <c r="BJ272" s="26"/>
      <c r="BK272" s="17"/>
      <c r="BL272" s="17"/>
      <c r="BM272" s="17"/>
      <c r="BN272" s="17"/>
      <c r="BO272" s="17"/>
      <c r="BP272" s="17"/>
      <c r="BQ272" s="17"/>
      <c r="BR272" s="17"/>
      <c r="BS272" s="17"/>
      <c r="BT272" s="17"/>
      <c r="BU272" s="17"/>
      <c r="BV272" s="17"/>
      <c r="BW272" s="17"/>
      <c r="BX272" s="26"/>
      <c r="BY272" s="26"/>
      <c r="BZ272" s="26"/>
      <c r="CA272" s="26"/>
      <c r="CB272" s="26"/>
      <c r="CC272" s="17"/>
      <c r="CD272" s="17"/>
      <c r="CE272" s="17"/>
      <c r="CF272" s="17"/>
      <c r="CG272" s="17"/>
      <c r="CH272" s="17"/>
      <c r="CI272" s="17"/>
      <c r="CJ272" s="26"/>
      <c r="CK272" s="17"/>
      <c r="CL272" s="17"/>
      <c r="CM272" s="17"/>
      <c r="CN272" s="17"/>
      <c r="CO272" s="17"/>
      <c r="CP272" s="17"/>
      <c r="CQ272" s="17"/>
      <c r="CR272" s="17"/>
      <c r="CS272" s="17"/>
      <c r="CT272" s="17"/>
      <c r="CU272" s="17"/>
      <c r="CV272" s="17"/>
      <c r="CW272" s="17"/>
      <c r="CX272" s="17"/>
      <c r="CY272" s="26"/>
      <c r="CZ272" s="26"/>
      <c r="DA272" s="26"/>
      <c r="DB272" s="17"/>
      <c r="DC272" s="17"/>
      <c r="DD272" s="17"/>
      <c r="DE272" s="17"/>
      <c r="DF272" s="17"/>
      <c r="DG272" s="17"/>
      <c r="DH272" s="26"/>
      <c r="DI272" s="17"/>
      <c r="DJ272" s="17"/>
      <c r="DK272" s="17"/>
      <c r="DL272" s="17"/>
      <c r="DM272" s="17">
        <v>33.86</v>
      </c>
      <c r="DN272" s="17">
        <v>33.86</v>
      </c>
      <c r="DO272" s="17">
        <v>33.869999999999997</v>
      </c>
      <c r="DP272" s="17">
        <v>33.82</v>
      </c>
      <c r="DQ272" s="17">
        <v>33.85</v>
      </c>
      <c r="DR272" s="17">
        <v>33.85</v>
      </c>
      <c r="DS272" s="17">
        <v>33.85</v>
      </c>
      <c r="DT272" s="17">
        <v>33.83</v>
      </c>
      <c r="DU272" s="17">
        <v>33.83</v>
      </c>
      <c r="DV272" s="17">
        <v>33.81</v>
      </c>
      <c r="DW272" s="17">
        <v>33.880000000000003</v>
      </c>
      <c r="DX272" s="17">
        <v>33.9</v>
      </c>
      <c r="DY272" s="17">
        <v>33.94</v>
      </c>
      <c r="DZ272" s="17">
        <v>33.950000000000003</v>
      </c>
      <c r="EA272" s="17">
        <v>33.86</v>
      </c>
      <c r="EB272" s="17">
        <v>33.81</v>
      </c>
      <c r="EC272" s="17">
        <v>33.75</v>
      </c>
      <c r="ED272" s="17">
        <v>33.76</v>
      </c>
      <c r="EE272" s="17">
        <v>33.82</v>
      </c>
      <c r="EF272" s="17">
        <v>33.75</v>
      </c>
      <c r="EG272" s="17">
        <v>33.69</v>
      </c>
      <c r="EH272" s="17">
        <v>33.69</v>
      </c>
      <c r="EI272" s="17">
        <v>33.700000000000003</v>
      </c>
      <c r="EJ272" s="17">
        <v>33.799999999999997</v>
      </c>
      <c r="EK272" s="17">
        <v>33.799999999999997</v>
      </c>
      <c r="EL272" s="17">
        <v>33.68</v>
      </c>
      <c r="EM272" s="17">
        <v>33.799999999999997</v>
      </c>
      <c r="EN272" s="17">
        <v>33.71</v>
      </c>
      <c r="EO272" s="17">
        <v>33.799999999999997</v>
      </c>
      <c r="EP272" s="17">
        <v>33.799999999999997</v>
      </c>
      <c r="EQ272" s="17">
        <v>33.76</v>
      </c>
      <c r="ER272" s="17">
        <v>33.770000000000003</v>
      </c>
      <c r="ES272" s="17">
        <v>33.81</v>
      </c>
      <c r="ET272" s="17">
        <v>33.799999999999997</v>
      </c>
      <c r="EU272" s="17">
        <v>33.82</v>
      </c>
      <c r="EV272" s="17">
        <v>33.840000000000003</v>
      </c>
      <c r="EW272" s="17">
        <v>33.909999999999997</v>
      </c>
      <c r="EX272" s="17">
        <v>33.909999999999997</v>
      </c>
      <c r="EY272" s="17">
        <v>33.92</v>
      </c>
      <c r="EZ272" s="17">
        <v>33.909999999999997</v>
      </c>
      <c r="FA272" s="17">
        <v>33.979999999999997</v>
      </c>
      <c r="FB272" s="17">
        <v>34.07</v>
      </c>
      <c r="FC272" s="17">
        <v>34.1</v>
      </c>
      <c r="FD272" s="17">
        <v>34.090000000000003</v>
      </c>
      <c r="FE272" s="17">
        <v>34.01</v>
      </c>
      <c r="FF272" s="17">
        <v>34.03</v>
      </c>
      <c r="FG272" s="17">
        <v>34.01</v>
      </c>
      <c r="FH272" s="17">
        <v>34</v>
      </c>
      <c r="FI272" s="17">
        <v>34</v>
      </c>
      <c r="FJ272" s="17">
        <v>34.03</v>
      </c>
      <c r="FK272" s="17">
        <v>34.020000000000003</v>
      </c>
      <c r="FL272" s="17">
        <v>34.03</v>
      </c>
      <c r="FM272" s="17">
        <v>34.04</v>
      </c>
      <c r="FN272" s="17">
        <v>34.090000000000003</v>
      </c>
      <c r="FO272" s="17">
        <v>34.090000000000003</v>
      </c>
      <c r="FP272" s="17">
        <v>34.049999999999997</v>
      </c>
      <c r="FQ272" s="17">
        <v>34.08</v>
      </c>
      <c r="FR272" s="17">
        <v>34.07</v>
      </c>
      <c r="FS272" s="17">
        <v>34.15</v>
      </c>
      <c r="FT272" s="17">
        <v>34.1</v>
      </c>
      <c r="FU272" s="17">
        <v>34.1</v>
      </c>
      <c r="FV272" s="17">
        <v>34.090000000000003</v>
      </c>
      <c r="FW272" s="17">
        <v>34.15</v>
      </c>
      <c r="FX272" s="17">
        <v>34.18</v>
      </c>
      <c r="FY272" s="17">
        <v>34.19</v>
      </c>
      <c r="FZ272" s="17">
        <v>34.19</v>
      </c>
      <c r="GA272" s="17">
        <v>34.200000000000003</v>
      </c>
      <c r="GB272" s="17">
        <v>34.200000000000003</v>
      </c>
      <c r="GC272" s="17">
        <v>34.22</v>
      </c>
      <c r="GD272" s="17">
        <v>34.22</v>
      </c>
      <c r="GE272" s="17">
        <v>34.22</v>
      </c>
      <c r="GF272" s="17">
        <v>34.26</v>
      </c>
      <c r="GG272" s="17">
        <v>34.21</v>
      </c>
      <c r="GH272" s="17">
        <v>34.200000000000003</v>
      </c>
      <c r="GI272" s="17">
        <v>34.200000000000003</v>
      </c>
      <c r="GJ272" s="17">
        <v>34.21</v>
      </c>
      <c r="GK272" s="17">
        <v>34.26</v>
      </c>
      <c r="GL272" s="17">
        <v>34.21</v>
      </c>
      <c r="GM272" s="17">
        <v>34.22</v>
      </c>
      <c r="GN272" s="17">
        <v>34.200000000000003</v>
      </c>
      <c r="GO272" s="17">
        <v>34.26</v>
      </c>
      <c r="GP272" s="17">
        <v>34.28</v>
      </c>
      <c r="GQ272" s="17">
        <v>34.26</v>
      </c>
      <c r="GR272" s="17">
        <v>34.22</v>
      </c>
      <c r="GS272" s="17">
        <v>34.24</v>
      </c>
      <c r="GT272" s="17">
        <v>34.22</v>
      </c>
      <c r="GU272" s="17">
        <v>34.25</v>
      </c>
      <c r="GV272" s="17">
        <v>34.29</v>
      </c>
      <c r="GW272" s="17">
        <v>34.29</v>
      </c>
      <c r="GX272" s="17">
        <v>34.33</v>
      </c>
      <c r="GY272" s="17">
        <v>34.299999999999997</v>
      </c>
      <c r="GZ272" s="17">
        <v>34.380000000000003</v>
      </c>
      <c r="HA272" s="17">
        <v>34.36</v>
      </c>
      <c r="HB272" s="17">
        <v>34.380000000000003</v>
      </c>
      <c r="HC272" s="17">
        <v>34.35</v>
      </c>
      <c r="HD272" s="17">
        <v>34.31</v>
      </c>
      <c r="HE272" s="17">
        <v>34.25</v>
      </c>
      <c r="HF272" s="17">
        <v>34.25</v>
      </c>
      <c r="HG272" s="17">
        <v>34.25</v>
      </c>
      <c r="HH272" s="17">
        <v>34.22</v>
      </c>
      <c r="HI272" s="17">
        <v>34.25</v>
      </c>
      <c r="HJ272" s="17">
        <v>34.26</v>
      </c>
      <c r="HK272" s="17">
        <v>34.25</v>
      </c>
      <c r="HL272" s="17">
        <v>34.21</v>
      </c>
      <c r="HM272" s="17">
        <v>34.17</v>
      </c>
      <c r="HN272" s="17">
        <v>34.15</v>
      </c>
      <c r="HO272" s="17">
        <v>34.11</v>
      </c>
      <c r="HP272" s="17">
        <v>34.090000000000003</v>
      </c>
      <c r="HQ272" s="17">
        <v>34.130000000000003</v>
      </c>
      <c r="HR272" s="17">
        <v>34.1</v>
      </c>
      <c r="HS272" s="17">
        <v>34.08</v>
      </c>
      <c r="HT272" s="17">
        <v>34.07</v>
      </c>
      <c r="HU272" s="17">
        <v>34.090000000000003</v>
      </c>
      <c r="HV272" s="17">
        <v>34.06</v>
      </c>
      <c r="HW272" s="17">
        <v>34.06</v>
      </c>
      <c r="HX272" s="17">
        <v>34.07</v>
      </c>
      <c r="HY272" s="17">
        <v>33.979999999999997</v>
      </c>
      <c r="HZ272" s="17">
        <v>33.979999999999997</v>
      </c>
      <c r="IA272" s="17">
        <v>33.92</v>
      </c>
      <c r="IB272" s="17">
        <v>33.840000000000003</v>
      </c>
      <c r="IC272" s="17">
        <v>33.770000000000003</v>
      </c>
      <c r="ID272" s="17">
        <v>33.79</v>
      </c>
      <c r="IE272" s="17">
        <v>33.86</v>
      </c>
      <c r="IF272" s="17">
        <v>33.81</v>
      </c>
      <c r="IG272" s="17">
        <v>33.799999999999997</v>
      </c>
      <c r="IH272" s="17">
        <v>33.79</v>
      </c>
      <c r="II272" s="17">
        <v>33.76</v>
      </c>
      <c r="IJ272" s="17">
        <v>33.71</v>
      </c>
      <c r="IK272" s="17">
        <v>33.72</v>
      </c>
      <c r="IL272" s="17">
        <v>33.76</v>
      </c>
      <c r="IM272" s="17">
        <v>33.799999999999997</v>
      </c>
      <c r="IN272" s="17">
        <v>33.799999999999997</v>
      </c>
      <c r="IO272" s="17">
        <v>33.79</v>
      </c>
      <c r="IP272" s="17">
        <v>33.79</v>
      </c>
      <c r="IQ272" s="17">
        <v>33.81</v>
      </c>
      <c r="IR272" s="17">
        <v>33.869999999999997</v>
      </c>
      <c r="IS272" s="17">
        <v>33.799999999999997</v>
      </c>
      <c r="IT272" s="17">
        <v>33.86</v>
      </c>
      <c r="IU272" s="17">
        <v>33.869999999999997</v>
      </c>
      <c r="IV272" s="17">
        <v>33.85</v>
      </c>
      <c r="IW272" s="17">
        <v>33.85</v>
      </c>
      <c r="IX272" s="17">
        <v>33.85</v>
      </c>
      <c r="IY272" s="17">
        <v>33.89</v>
      </c>
    </row>
    <row r="273" spans="1:259" x14ac:dyDescent="0.15">
      <c r="A273" s="17" t="s">
        <v>256</v>
      </c>
      <c r="B273" s="17" t="s">
        <v>257</v>
      </c>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c r="AA273" s="26"/>
      <c r="AB273" s="17"/>
      <c r="AC273" s="26"/>
      <c r="AD273" s="26"/>
      <c r="AE273" s="17"/>
      <c r="AF273" s="17"/>
      <c r="AG273" s="17"/>
      <c r="AH273" s="17"/>
      <c r="AI273" s="17"/>
      <c r="AJ273" s="17"/>
      <c r="AK273" s="17"/>
      <c r="AL273" s="17"/>
      <c r="AM273" s="17"/>
      <c r="AN273" s="17"/>
      <c r="AO273" s="17"/>
      <c r="AP273" s="17"/>
      <c r="AQ273" s="17"/>
      <c r="AR273" s="17"/>
      <c r="AS273" s="17"/>
      <c r="AT273" s="17"/>
      <c r="AU273" s="17"/>
      <c r="AV273" s="17"/>
      <c r="AW273" s="17"/>
      <c r="AX273" s="17"/>
      <c r="AY273" s="17"/>
      <c r="AZ273" s="17"/>
      <c r="BA273" s="17"/>
      <c r="BB273" s="17"/>
      <c r="BC273" s="17"/>
      <c r="BD273" s="17"/>
      <c r="BE273" s="17"/>
      <c r="BF273" s="17"/>
      <c r="BG273" s="17"/>
      <c r="BH273" s="17"/>
      <c r="BI273" s="17"/>
      <c r="BJ273" s="26"/>
      <c r="BK273" s="17"/>
      <c r="BL273" s="17"/>
      <c r="BM273" s="17"/>
      <c r="BN273" s="17"/>
      <c r="BO273" s="17"/>
      <c r="BP273" s="17"/>
      <c r="BQ273" s="17"/>
      <c r="BR273" s="17"/>
      <c r="BS273" s="17"/>
      <c r="BT273" s="17"/>
      <c r="BU273" s="17"/>
      <c r="BV273" s="17"/>
      <c r="BW273" s="17"/>
      <c r="BX273" s="26"/>
      <c r="BY273" s="26"/>
      <c r="BZ273" s="26"/>
      <c r="CA273" s="26"/>
      <c r="CB273" s="26"/>
      <c r="CC273" s="17"/>
      <c r="CD273" s="17"/>
      <c r="CE273" s="17"/>
      <c r="CF273" s="17"/>
      <c r="CG273" s="17"/>
      <c r="CH273" s="17"/>
      <c r="CI273" s="17"/>
      <c r="CJ273" s="26"/>
      <c r="CK273" s="17"/>
      <c r="CL273" s="17"/>
      <c r="CM273" s="17"/>
      <c r="CN273" s="17"/>
      <c r="CO273" s="17"/>
      <c r="CP273" s="17"/>
      <c r="CQ273" s="17"/>
      <c r="CR273" s="17"/>
      <c r="CS273" s="17"/>
      <c r="CT273" s="17"/>
      <c r="CU273" s="17"/>
      <c r="CV273" s="17"/>
      <c r="CW273" s="17"/>
      <c r="CX273" s="17"/>
      <c r="CY273" s="26"/>
      <c r="CZ273" s="26"/>
      <c r="DA273" s="26"/>
      <c r="DB273" s="17"/>
      <c r="DC273" s="17"/>
      <c r="DD273" s="17"/>
      <c r="DE273" s="17"/>
      <c r="DF273" s="17"/>
      <c r="DG273" s="17"/>
      <c r="DH273" s="26"/>
      <c r="DI273" s="17"/>
      <c r="DJ273" s="17"/>
      <c r="DK273" s="17"/>
      <c r="DL273" s="17"/>
      <c r="DM273" s="17">
        <v>3.9</v>
      </c>
      <c r="DN273" s="17">
        <v>3.89</v>
      </c>
      <c r="DO273" s="17">
        <v>3.89</v>
      </c>
      <c r="DP273" s="17">
        <v>3.89</v>
      </c>
      <c r="DQ273" s="17">
        <v>3.89</v>
      </c>
      <c r="DR273" s="17">
        <v>3.9</v>
      </c>
      <c r="DS273" s="17">
        <v>3.9</v>
      </c>
      <c r="DT273" s="17">
        <v>3.89</v>
      </c>
      <c r="DU273" s="17">
        <v>3.9</v>
      </c>
      <c r="DV273" s="17">
        <v>3.89</v>
      </c>
      <c r="DW273" s="17">
        <v>3.9</v>
      </c>
      <c r="DX273" s="17">
        <v>3.9</v>
      </c>
      <c r="DY273" s="17">
        <v>3.89</v>
      </c>
      <c r="DZ273" s="17">
        <v>3.89</v>
      </c>
      <c r="EA273" s="17">
        <v>3.89</v>
      </c>
      <c r="EB273" s="17">
        <v>3.89</v>
      </c>
      <c r="EC273" s="17">
        <v>3.9</v>
      </c>
      <c r="ED273" s="17">
        <v>3.88</v>
      </c>
      <c r="EE273" s="17">
        <v>3.88</v>
      </c>
      <c r="EF273" s="17">
        <v>3.88</v>
      </c>
      <c r="EG273" s="17">
        <v>3.89</v>
      </c>
      <c r="EH273" s="17">
        <v>3.89</v>
      </c>
      <c r="EI273" s="17">
        <v>3.9</v>
      </c>
      <c r="EJ273" s="17">
        <v>3.9</v>
      </c>
      <c r="EK273" s="17">
        <v>3.89</v>
      </c>
      <c r="EL273" s="17">
        <v>3.89</v>
      </c>
      <c r="EM273" s="17">
        <v>3.9</v>
      </c>
      <c r="EN273" s="17">
        <v>3.89</v>
      </c>
      <c r="EO273" s="17">
        <v>3.9</v>
      </c>
      <c r="EP273" s="17">
        <v>3.9</v>
      </c>
      <c r="EQ273" s="17">
        <v>3.89</v>
      </c>
      <c r="ER273" s="17">
        <v>3.9</v>
      </c>
      <c r="ES273" s="17">
        <v>3.9</v>
      </c>
      <c r="ET273" s="17">
        <v>3.89</v>
      </c>
      <c r="EU273" s="17">
        <v>3.89</v>
      </c>
      <c r="EV273" s="17">
        <v>3.9</v>
      </c>
      <c r="EW273" s="17">
        <v>3.89</v>
      </c>
      <c r="EX273" s="17">
        <v>3.89</v>
      </c>
      <c r="EY273" s="17">
        <v>3.89</v>
      </c>
      <c r="EZ273" s="17">
        <v>3.89</v>
      </c>
      <c r="FA273" s="17">
        <v>3.89</v>
      </c>
      <c r="FB273" s="17">
        <v>3.89</v>
      </c>
      <c r="FC273" s="17">
        <v>3.88</v>
      </c>
      <c r="FD273" s="17">
        <v>3.88</v>
      </c>
      <c r="FE273" s="17">
        <v>3.89</v>
      </c>
      <c r="FF273" s="17">
        <v>3.88</v>
      </c>
      <c r="FG273" s="17">
        <v>3.89</v>
      </c>
      <c r="FH273" s="17">
        <v>3.88</v>
      </c>
      <c r="FI273" s="17">
        <v>3.89</v>
      </c>
      <c r="FJ273" s="17">
        <v>3.89</v>
      </c>
      <c r="FK273" s="17">
        <v>3.89</v>
      </c>
      <c r="FL273" s="17">
        <v>3.88</v>
      </c>
      <c r="FM273" s="17">
        <v>3.88</v>
      </c>
      <c r="FN273" s="17">
        <v>3.88</v>
      </c>
      <c r="FO273" s="17">
        <v>3.88</v>
      </c>
      <c r="FP273" s="17">
        <v>3.88</v>
      </c>
      <c r="FQ273" s="17">
        <v>3.88</v>
      </c>
      <c r="FR273" s="17">
        <v>3.88</v>
      </c>
      <c r="FS273" s="17">
        <v>3.88</v>
      </c>
      <c r="FT273" s="17">
        <v>3.88</v>
      </c>
      <c r="FU273" s="17">
        <v>3.88</v>
      </c>
      <c r="FV273" s="17">
        <v>3.89</v>
      </c>
      <c r="FW273" s="17">
        <v>3.89</v>
      </c>
      <c r="FX273" s="17">
        <v>3.89</v>
      </c>
      <c r="FY273" s="17">
        <v>3.89</v>
      </c>
      <c r="FZ273" s="17">
        <v>3.89</v>
      </c>
      <c r="GA273" s="17">
        <v>3.89</v>
      </c>
      <c r="GB273" s="17">
        <v>3.89</v>
      </c>
      <c r="GC273" s="17">
        <v>3.89</v>
      </c>
      <c r="GD273" s="17">
        <v>3.89</v>
      </c>
      <c r="GE273" s="17">
        <v>3.89</v>
      </c>
      <c r="GF273" s="17">
        <v>3.89</v>
      </c>
      <c r="GG273" s="17">
        <v>3.9</v>
      </c>
      <c r="GH273" s="17">
        <v>3.88</v>
      </c>
      <c r="GI273" s="17">
        <v>3.89</v>
      </c>
      <c r="GJ273" s="17">
        <v>3.89</v>
      </c>
      <c r="GK273" s="17">
        <v>3.89</v>
      </c>
      <c r="GL273" s="17">
        <v>3.88</v>
      </c>
      <c r="GM273" s="17">
        <v>3.89</v>
      </c>
      <c r="GN273" s="17">
        <v>3.88</v>
      </c>
      <c r="GO273" s="17">
        <v>3.89</v>
      </c>
      <c r="GP273" s="17">
        <v>3.89</v>
      </c>
      <c r="GQ273" s="17">
        <v>3.89</v>
      </c>
      <c r="GR273" s="17">
        <v>3.89</v>
      </c>
      <c r="GS273" s="17">
        <v>3.89</v>
      </c>
      <c r="GT273" s="17">
        <v>3.89</v>
      </c>
      <c r="GU273" s="17">
        <v>3.89</v>
      </c>
      <c r="GV273" s="17">
        <v>3.89</v>
      </c>
      <c r="GW273" s="17">
        <v>3.9</v>
      </c>
      <c r="GX273" s="17">
        <v>3.89</v>
      </c>
      <c r="GY273" s="17">
        <v>3.9</v>
      </c>
      <c r="GZ273" s="17">
        <v>3.89</v>
      </c>
      <c r="HA273" s="17">
        <v>3.89</v>
      </c>
      <c r="HB273" s="17">
        <v>3.89</v>
      </c>
      <c r="HC273" s="17">
        <v>3.89</v>
      </c>
      <c r="HD273" s="17">
        <v>3.89</v>
      </c>
      <c r="HE273" s="17">
        <v>3.89</v>
      </c>
      <c r="HF273" s="17">
        <v>3.89</v>
      </c>
      <c r="HG273" s="17">
        <v>3.88</v>
      </c>
      <c r="HH273" s="17">
        <v>3.88</v>
      </c>
      <c r="HI273" s="17">
        <v>3.89</v>
      </c>
      <c r="HJ273" s="17">
        <v>3.88</v>
      </c>
      <c r="HK273" s="17">
        <v>3.88</v>
      </c>
      <c r="HL273" s="17">
        <v>3.88</v>
      </c>
      <c r="HM273" s="17">
        <v>3.88</v>
      </c>
      <c r="HN273" s="17">
        <v>3.88</v>
      </c>
      <c r="HO273" s="17">
        <v>3.88</v>
      </c>
      <c r="HP273" s="17">
        <v>3.89</v>
      </c>
      <c r="HQ273" s="17">
        <v>3.87</v>
      </c>
      <c r="HR273" s="17">
        <v>3.88</v>
      </c>
      <c r="HS273" s="17">
        <v>3.88</v>
      </c>
      <c r="HT273" s="17">
        <v>3.88</v>
      </c>
      <c r="HU273" s="17">
        <v>3.87</v>
      </c>
      <c r="HV273" s="17">
        <v>3.88</v>
      </c>
      <c r="HW273" s="17">
        <v>3.88</v>
      </c>
      <c r="HX273" s="17">
        <v>3.88</v>
      </c>
      <c r="HY273" s="17">
        <v>3.88</v>
      </c>
      <c r="HZ273" s="17">
        <v>3.89</v>
      </c>
      <c r="IA273" s="17">
        <v>3.88</v>
      </c>
      <c r="IB273" s="17">
        <v>3.88</v>
      </c>
      <c r="IC273" s="17">
        <v>3.88</v>
      </c>
      <c r="ID273" s="17">
        <v>3.88</v>
      </c>
      <c r="IE273" s="17">
        <v>3.88</v>
      </c>
      <c r="IF273" s="17">
        <v>3.88</v>
      </c>
      <c r="IG273" s="17">
        <v>3.87</v>
      </c>
      <c r="IH273" s="17">
        <v>3.88</v>
      </c>
      <c r="II273" s="17">
        <v>3.88</v>
      </c>
      <c r="IJ273" s="17">
        <v>3.87</v>
      </c>
      <c r="IK273" s="17">
        <v>3.88</v>
      </c>
      <c r="IL273" s="17">
        <v>3.88</v>
      </c>
      <c r="IM273" s="17">
        <v>3.88</v>
      </c>
      <c r="IN273" s="17">
        <v>3.88</v>
      </c>
      <c r="IO273" s="17">
        <v>3.87</v>
      </c>
      <c r="IP273" s="17">
        <v>3.87</v>
      </c>
      <c r="IQ273" s="17">
        <v>3.87</v>
      </c>
      <c r="IR273" s="17">
        <v>3.87</v>
      </c>
      <c r="IS273" s="17">
        <v>3.88</v>
      </c>
      <c r="IT273" s="17">
        <v>3.88</v>
      </c>
      <c r="IU273" s="17">
        <v>3.87</v>
      </c>
      <c r="IV273" s="17">
        <v>3.87</v>
      </c>
      <c r="IW273" s="17">
        <v>3.88</v>
      </c>
      <c r="IX273" s="17">
        <v>3.88</v>
      </c>
      <c r="IY273" s="17">
        <v>3.88</v>
      </c>
    </row>
    <row r="274" spans="1:259" x14ac:dyDescent="0.15">
      <c r="A274" s="17" t="s">
        <v>1004</v>
      </c>
      <c r="B274" s="17" t="s">
        <v>1005</v>
      </c>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c r="AA274" s="26"/>
      <c r="AB274" s="17"/>
      <c r="AC274" s="26"/>
      <c r="AD274" s="26"/>
      <c r="AE274" s="17"/>
      <c r="AF274" s="17"/>
      <c r="AG274" s="17"/>
      <c r="AH274" s="17"/>
      <c r="AI274" s="17"/>
      <c r="AJ274" s="17"/>
      <c r="AK274" s="17"/>
      <c r="AL274" s="17"/>
      <c r="AM274" s="17"/>
      <c r="AN274" s="17"/>
      <c r="AO274" s="17"/>
      <c r="AP274" s="17"/>
      <c r="AQ274" s="17"/>
      <c r="AR274" s="17"/>
      <c r="AS274" s="17"/>
      <c r="AT274" s="17"/>
      <c r="AU274" s="17"/>
      <c r="AV274" s="17"/>
      <c r="AW274" s="17"/>
      <c r="AX274" s="17"/>
      <c r="AY274" s="17"/>
      <c r="AZ274" s="17"/>
      <c r="BA274" s="17"/>
      <c r="BB274" s="17"/>
      <c r="BC274" s="17"/>
      <c r="BD274" s="17"/>
      <c r="BE274" s="17"/>
      <c r="BF274" s="17"/>
      <c r="BG274" s="17"/>
      <c r="BH274" s="17"/>
      <c r="BI274" s="17"/>
      <c r="BJ274" s="26"/>
      <c r="BK274" s="17"/>
      <c r="BL274" s="17"/>
      <c r="BM274" s="17"/>
      <c r="BN274" s="17"/>
      <c r="BO274" s="17"/>
      <c r="BP274" s="17"/>
      <c r="BQ274" s="17"/>
      <c r="BR274" s="17"/>
      <c r="BS274" s="17"/>
      <c r="BT274" s="17"/>
      <c r="BU274" s="17"/>
      <c r="BV274" s="17"/>
      <c r="BW274" s="17"/>
      <c r="BX274" s="26"/>
      <c r="BY274" s="26"/>
      <c r="BZ274" s="26"/>
      <c r="CA274" s="26"/>
      <c r="CB274" s="26"/>
      <c r="CC274" s="17"/>
      <c r="CD274" s="17"/>
      <c r="CE274" s="17"/>
      <c r="CF274" s="17"/>
      <c r="CG274" s="17"/>
      <c r="CH274" s="17"/>
      <c r="CI274" s="17"/>
      <c r="CJ274" s="26"/>
      <c r="CK274" s="17"/>
      <c r="CL274" s="17"/>
      <c r="CM274" s="17"/>
      <c r="CN274" s="17"/>
      <c r="CO274" s="17"/>
      <c r="CP274" s="17"/>
      <c r="CQ274" s="17"/>
      <c r="CR274" s="17"/>
      <c r="CS274" s="17"/>
      <c r="CT274" s="17"/>
      <c r="CU274" s="17"/>
      <c r="CV274" s="17"/>
      <c r="CW274" s="17"/>
      <c r="CX274" s="17"/>
      <c r="CY274" s="26"/>
      <c r="CZ274" s="26"/>
      <c r="DA274" s="26"/>
      <c r="DB274" s="17"/>
      <c r="DC274" s="17"/>
      <c r="DD274" s="17"/>
      <c r="DE274" s="17"/>
      <c r="DF274" s="17"/>
      <c r="DG274" s="17"/>
      <c r="DH274" s="26"/>
      <c r="DI274" s="17"/>
      <c r="DJ274" s="17"/>
      <c r="DK274" s="17"/>
      <c r="DL274" s="17"/>
      <c r="DM274" s="17">
        <v>4.1500000000000004</v>
      </c>
      <c r="DN274" s="17">
        <v>4.1500000000000004</v>
      </c>
      <c r="DO274" s="17">
        <v>4.1500000000000004</v>
      </c>
      <c r="DP274" s="17">
        <v>4.1500000000000004</v>
      </c>
      <c r="DQ274" s="17">
        <v>4.1500000000000004</v>
      </c>
      <c r="DR274" s="17">
        <v>4.16</v>
      </c>
      <c r="DS274" s="17">
        <v>4.1500000000000004</v>
      </c>
      <c r="DT274" s="17">
        <v>4.1500000000000004</v>
      </c>
      <c r="DU274" s="17">
        <v>4.1500000000000004</v>
      </c>
      <c r="DV274" s="17">
        <v>4.1500000000000004</v>
      </c>
      <c r="DW274" s="17">
        <v>4.1500000000000004</v>
      </c>
      <c r="DX274" s="17">
        <v>4.1500000000000004</v>
      </c>
      <c r="DY274" s="17">
        <v>4.16</v>
      </c>
      <c r="DZ274" s="17">
        <v>4.16</v>
      </c>
      <c r="EA274" s="17">
        <v>4.1500000000000004</v>
      </c>
      <c r="EB274" s="17">
        <v>4.16</v>
      </c>
      <c r="EC274" s="17">
        <v>4.16</v>
      </c>
      <c r="ED274" s="17">
        <v>4.16</v>
      </c>
      <c r="EE274" s="17">
        <v>4.1500000000000004</v>
      </c>
      <c r="EF274" s="17">
        <v>4.1500000000000004</v>
      </c>
      <c r="EG274" s="17">
        <v>4.16</v>
      </c>
      <c r="EH274" s="17">
        <v>4.16</v>
      </c>
      <c r="EI274" s="17">
        <v>4.1500000000000004</v>
      </c>
      <c r="EJ274" s="17">
        <v>4.1500000000000004</v>
      </c>
      <c r="EK274" s="17">
        <v>4.16</v>
      </c>
      <c r="EL274" s="17">
        <v>4.1500000000000004</v>
      </c>
      <c r="EM274" s="17">
        <v>4.16</v>
      </c>
      <c r="EN274" s="17">
        <v>4.16</v>
      </c>
      <c r="EO274" s="17">
        <v>4.1500000000000004</v>
      </c>
      <c r="EP274" s="17">
        <v>4.16</v>
      </c>
      <c r="EQ274" s="17">
        <v>4.16</v>
      </c>
      <c r="ER274" s="17">
        <v>4.16</v>
      </c>
      <c r="ES274" s="17">
        <v>4.16</v>
      </c>
      <c r="ET274" s="17">
        <v>4.1500000000000004</v>
      </c>
      <c r="EU274" s="17">
        <v>4.1500000000000004</v>
      </c>
      <c r="EV274" s="17">
        <v>4.16</v>
      </c>
      <c r="EW274" s="17">
        <v>4.16</v>
      </c>
      <c r="EX274" s="17">
        <v>4.1500000000000004</v>
      </c>
      <c r="EY274" s="17">
        <v>4.1500000000000004</v>
      </c>
      <c r="EZ274" s="17">
        <v>4.1500000000000004</v>
      </c>
      <c r="FA274" s="17">
        <v>4.1500000000000004</v>
      </c>
      <c r="FB274" s="17">
        <v>4.1500000000000004</v>
      </c>
      <c r="FC274" s="17">
        <v>4.1399999999999997</v>
      </c>
      <c r="FD274" s="17">
        <v>4.1500000000000004</v>
      </c>
      <c r="FE274" s="17">
        <v>4.1500000000000004</v>
      </c>
      <c r="FF274" s="17">
        <v>4.1500000000000004</v>
      </c>
      <c r="FG274" s="17">
        <v>4.1399999999999997</v>
      </c>
      <c r="FH274" s="17">
        <v>4.1500000000000004</v>
      </c>
      <c r="FI274" s="17">
        <v>4.1500000000000004</v>
      </c>
      <c r="FJ274" s="17">
        <v>4.1399999999999997</v>
      </c>
      <c r="FK274" s="17">
        <v>4.1500000000000004</v>
      </c>
      <c r="FL274" s="17">
        <v>4.1500000000000004</v>
      </c>
      <c r="FM274" s="17">
        <v>4.1500000000000004</v>
      </c>
      <c r="FN274" s="17">
        <v>4.1500000000000004</v>
      </c>
      <c r="FO274" s="17">
        <v>4.1500000000000004</v>
      </c>
      <c r="FP274" s="17">
        <v>4.1500000000000004</v>
      </c>
      <c r="FQ274" s="17">
        <v>4.1399999999999997</v>
      </c>
      <c r="FR274" s="17">
        <v>4.1399999999999997</v>
      </c>
      <c r="FS274" s="17">
        <v>4.1500000000000004</v>
      </c>
      <c r="FT274" s="17">
        <v>4.1500000000000004</v>
      </c>
      <c r="FU274" s="17">
        <v>4.1500000000000004</v>
      </c>
      <c r="FV274" s="17">
        <v>4.1500000000000004</v>
      </c>
      <c r="FW274" s="17">
        <v>4.1399999999999997</v>
      </c>
      <c r="FX274" s="17">
        <v>4.1500000000000004</v>
      </c>
      <c r="FY274" s="17">
        <v>4.1500000000000004</v>
      </c>
      <c r="FZ274" s="17">
        <v>4.16</v>
      </c>
      <c r="GA274" s="17">
        <v>4.16</v>
      </c>
      <c r="GB274" s="17">
        <v>4.1500000000000004</v>
      </c>
      <c r="GC274" s="17">
        <v>4.16</v>
      </c>
      <c r="GD274" s="17">
        <v>4.1500000000000004</v>
      </c>
      <c r="GE274" s="17">
        <v>4.1500000000000004</v>
      </c>
      <c r="GF274" s="17">
        <v>4.16</v>
      </c>
      <c r="GG274" s="17">
        <v>4.16</v>
      </c>
      <c r="GH274" s="17">
        <v>4.1500000000000004</v>
      </c>
      <c r="GI274" s="17">
        <v>4.1500000000000004</v>
      </c>
      <c r="GJ274" s="17">
        <v>4.1500000000000004</v>
      </c>
      <c r="GK274" s="17">
        <v>4.1500000000000004</v>
      </c>
      <c r="GL274" s="17">
        <v>4.1500000000000004</v>
      </c>
      <c r="GM274" s="17">
        <v>4.1500000000000004</v>
      </c>
      <c r="GN274" s="17">
        <v>4.1500000000000004</v>
      </c>
      <c r="GO274" s="17">
        <v>4.1500000000000004</v>
      </c>
      <c r="GP274" s="17">
        <v>4.16</v>
      </c>
      <c r="GQ274" s="17">
        <v>4.16</v>
      </c>
      <c r="GR274" s="17">
        <v>4.1500000000000004</v>
      </c>
      <c r="GS274" s="17">
        <v>4.1500000000000004</v>
      </c>
      <c r="GT274" s="17">
        <v>4.16</v>
      </c>
      <c r="GU274" s="17">
        <v>4.16</v>
      </c>
      <c r="GV274" s="17">
        <v>4.1500000000000004</v>
      </c>
      <c r="GW274" s="17">
        <v>4.1500000000000004</v>
      </c>
      <c r="GX274" s="17">
        <v>4.1500000000000004</v>
      </c>
      <c r="GY274" s="17">
        <v>4.16</v>
      </c>
      <c r="GZ274" s="17">
        <v>4.16</v>
      </c>
      <c r="HA274" s="17">
        <v>4.1500000000000004</v>
      </c>
      <c r="HB274" s="17">
        <v>4.1500000000000004</v>
      </c>
      <c r="HC274" s="17">
        <v>4.1500000000000004</v>
      </c>
      <c r="HD274" s="17">
        <v>4.1500000000000004</v>
      </c>
      <c r="HE274" s="17">
        <v>4.1500000000000004</v>
      </c>
      <c r="HF274" s="17">
        <v>4.1500000000000004</v>
      </c>
      <c r="HG274" s="17">
        <v>4.1500000000000004</v>
      </c>
      <c r="HH274" s="17">
        <v>4.1500000000000004</v>
      </c>
      <c r="HI274" s="17">
        <v>4.1500000000000004</v>
      </c>
      <c r="HJ274" s="17">
        <v>4.1500000000000004</v>
      </c>
      <c r="HK274" s="17">
        <v>4.1500000000000004</v>
      </c>
      <c r="HL274" s="17">
        <v>4.1500000000000004</v>
      </c>
      <c r="HM274" s="17">
        <v>4.1500000000000004</v>
      </c>
      <c r="HN274" s="17">
        <v>4.1500000000000004</v>
      </c>
      <c r="HO274" s="17">
        <v>4.1500000000000004</v>
      </c>
      <c r="HP274" s="17">
        <v>4.1500000000000004</v>
      </c>
      <c r="HQ274" s="17">
        <v>4.1500000000000004</v>
      </c>
      <c r="HR274" s="17">
        <v>4.1500000000000004</v>
      </c>
      <c r="HS274" s="17">
        <v>4.1500000000000004</v>
      </c>
      <c r="HT274" s="17">
        <v>4.1500000000000004</v>
      </c>
      <c r="HU274" s="17">
        <v>4.1500000000000004</v>
      </c>
      <c r="HV274" s="17">
        <v>4.16</v>
      </c>
      <c r="HW274" s="17">
        <v>4.1500000000000004</v>
      </c>
      <c r="HX274" s="17">
        <v>4.1500000000000004</v>
      </c>
      <c r="HY274" s="17">
        <v>4.16</v>
      </c>
      <c r="HZ274" s="17">
        <v>4.1500000000000004</v>
      </c>
      <c r="IA274" s="17">
        <v>4.1500000000000004</v>
      </c>
      <c r="IB274" s="17">
        <v>4.16</v>
      </c>
      <c r="IC274" s="17">
        <v>4.1500000000000004</v>
      </c>
      <c r="ID274" s="17">
        <v>4.1500000000000004</v>
      </c>
      <c r="IE274" s="17">
        <v>4.16</v>
      </c>
      <c r="IF274" s="17">
        <v>4.16</v>
      </c>
      <c r="IG274" s="17">
        <v>4.1500000000000004</v>
      </c>
      <c r="IH274" s="17">
        <v>4.1500000000000004</v>
      </c>
      <c r="II274" s="17">
        <v>4.1500000000000004</v>
      </c>
      <c r="IJ274" s="17">
        <v>4.1500000000000004</v>
      </c>
      <c r="IK274" s="17">
        <v>4.1500000000000004</v>
      </c>
      <c r="IL274" s="17">
        <v>4.1500000000000004</v>
      </c>
      <c r="IM274" s="17">
        <v>4.1399999999999997</v>
      </c>
      <c r="IN274" s="17">
        <v>4.1399999999999997</v>
      </c>
      <c r="IO274" s="17">
        <v>4.1500000000000004</v>
      </c>
      <c r="IP274" s="17">
        <v>4.1500000000000004</v>
      </c>
      <c r="IQ274" s="17">
        <v>4.1399999999999997</v>
      </c>
      <c r="IR274" s="17">
        <v>4.16</v>
      </c>
      <c r="IS274" s="17">
        <v>4.16</v>
      </c>
      <c r="IT274" s="17">
        <v>4.17</v>
      </c>
      <c r="IU274" s="17">
        <v>4.16</v>
      </c>
      <c r="IV274" s="17">
        <v>4.1500000000000004</v>
      </c>
      <c r="IW274" s="17">
        <v>4.16</v>
      </c>
      <c r="IX274" s="17">
        <v>4.16</v>
      </c>
      <c r="IY274" s="17">
        <v>4.16</v>
      </c>
    </row>
    <row r="275" spans="1:259" x14ac:dyDescent="0.15">
      <c r="A275" s="17" t="s">
        <v>307</v>
      </c>
      <c r="B275" s="17" t="s">
        <v>308</v>
      </c>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c r="AA275" s="26"/>
      <c r="AB275" s="17"/>
      <c r="AC275" s="26"/>
      <c r="AD275" s="26"/>
      <c r="AE275" s="17"/>
      <c r="AF275" s="17"/>
      <c r="AG275" s="17"/>
      <c r="AH275" s="17"/>
      <c r="AI275" s="17"/>
      <c r="AJ275" s="17"/>
      <c r="AK275" s="17"/>
      <c r="AL275" s="17"/>
      <c r="AM275" s="17"/>
      <c r="AN275" s="17"/>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26"/>
      <c r="BK275" s="17"/>
      <c r="BL275" s="17"/>
      <c r="BM275" s="17"/>
      <c r="BN275" s="17"/>
      <c r="BO275" s="17"/>
      <c r="BP275" s="17"/>
      <c r="BQ275" s="17"/>
      <c r="BR275" s="17"/>
      <c r="BS275" s="17"/>
      <c r="BT275" s="17"/>
      <c r="BU275" s="17"/>
      <c r="BV275" s="17"/>
      <c r="BW275" s="17"/>
      <c r="BX275" s="26"/>
      <c r="BY275" s="26"/>
      <c r="BZ275" s="26"/>
      <c r="CA275" s="26"/>
      <c r="CB275" s="26"/>
      <c r="CC275" s="17"/>
      <c r="CD275" s="17"/>
      <c r="CE275" s="17"/>
      <c r="CF275" s="17"/>
      <c r="CG275" s="17"/>
      <c r="CH275" s="17"/>
      <c r="CI275" s="17"/>
      <c r="CJ275" s="26"/>
      <c r="CK275" s="17"/>
      <c r="CL275" s="17"/>
      <c r="CM275" s="17"/>
      <c r="CN275" s="17"/>
      <c r="CO275" s="17"/>
      <c r="CP275" s="17"/>
      <c r="CQ275" s="17"/>
      <c r="CR275" s="17"/>
      <c r="CS275" s="17"/>
      <c r="CT275" s="17"/>
      <c r="CU275" s="17"/>
      <c r="CV275" s="17"/>
      <c r="CW275" s="17"/>
      <c r="CX275" s="17"/>
      <c r="CY275" s="26"/>
      <c r="CZ275" s="26"/>
      <c r="DA275" s="26"/>
      <c r="DB275" s="17"/>
      <c r="DC275" s="17"/>
      <c r="DD275" s="17"/>
      <c r="DE275" s="17"/>
      <c r="DF275" s="17"/>
      <c r="DG275" s="17"/>
      <c r="DH275" s="26"/>
      <c r="DI275" s="17"/>
      <c r="DJ275" s="17"/>
      <c r="DK275" s="17"/>
      <c r="DL275" s="17"/>
      <c r="DM275" s="17">
        <v>20.05</v>
      </c>
      <c r="DN275" s="17">
        <v>20.09</v>
      </c>
      <c r="DO275" s="17">
        <v>20.100000000000001</v>
      </c>
      <c r="DP275" s="17">
        <v>20.07</v>
      </c>
      <c r="DQ275" s="17">
        <v>20.079999999999998</v>
      </c>
      <c r="DR275" s="17">
        <v>20.059999999999999</v>
      </c>
      <c r="DS275" s="17">
        <v>20.010000000000002</v>
      </c>
      <c r="DT275" s="17">
        <v>20</v>
      </c>
      <c r="DU275" s="17">
        <v>19.97</v>
      </c>
      <c r="DV275" s="17">
        <v>19.97</v>
      </c>
      <c r="DW275" s="17">
        <v>20</v>
      </c>
      <c r="DX275" s="17">
        <v>20</v>
      </c>
      <c r="DY275" s="17">
        <v>20.010000000000002</v>
      </c>
      <c r="DZ275" s="17">
        <v>20</v>
      </c>
      <c r="EA275" s="17">
        <v>20</v>
      </c>
      <c r="EB275" s="17">
        <v>20</v>
      </c>
      <c r="EC275" s="17">
        <v>20</v>
      </c>
      <c r="ED275" s="17">
        <v>20.010000000000002</v>
      </c>
      <c r="EE275" s="17">
        <v>20</v>
      </c>
      <c r="EF275" s="17">
        <v>20.010000000000002</v>
      </c>
      <c r="EG275" s="17">
        <v>20.010000000000002</v>
      </c>
      <c r="EH275" s="17">
        <v>20.010000000000002</v>
      </c>
      <c r="EI275" s="17">
        <v>19.989999999999998</v>
      </c>
      <c r="EJ275" s="17">
        <v>19.97</v>
      </c>
      <c r="EK275" s="17">
        <v>19.899999999999999</v>
      </c>
      <c r="EL275" s="17">
        <v>19.920000000000002</v>
      </c>
      <c r="EM275" s="17">
        <v>19.989999999999998</v>
      </c>
      <c r="EN275" s="17">
        <v>20</v>
      </c>
      <c r="EO275" s="17">
        <v>19.989999999999998</v>
      </c>
      <c r="EP275" s="17">
        <v>20</v>
      </c>
      <c r="EQ275" s="17">
        <v>20</v>
      </c>
      <c r="ER275" s="17">
        <v>19.989999999999998</v>
      </c>
      <c r="ES275" s="17">
        <v>19.989999999999998</v>
      </c>
      <c r="ET275" s="17">
        <v>20</v>
      </c>
      <c r="EU275" s="17">
        <v>20.010000000000002</v>
      </c>
      <c r="EV275" s="17">
        <v>20.03</v>
      </c>
      <c r="EW275" s="17">
        <v>20.04</v>
      </c>
      <c r="EX275" s="17">
        <v>20.04</v>
      </c>
      <c r="EY275" s="17">
        <v>20.05</v>
      </c>
      <c r="EZ275" s="17">
        <v>20.04</v>
      </c>
      <c r="FA275" s="17">
        <v>20</v>
      </c>
      <c r="FB275" s="17">
        <v>19.989999999999998</v>
      </c>
      <c r="FC275" s="17">
        <v>19.98</v>
      </c>
      <c r="FD275" s="17">
        <v>19.95</v>
      </c>
      <c r="FE275" s="17">
        <v>19.96</v>
      </c>
      <c r="FF275" s="17">
        <v>19.940000000000001</v>
      </c>
      <c r="FG275" s="17">
        <v>19.95</v>
      </c>
      <c r="FH275" s="17">
        <v>20</v>
      </c>
      <c r="FI275" s="17">
        <v>19.989999999999998</v>
      </c>
      <c r="FJ275" s="17">
        <v>19.98</v>
      </c>
      <c r="FK275" s="17">
        <v>19.95</v>
      </c>
      <c r="FL275" s="17">
        <v>19.98</v>
      </c>
      <c r="FM275" s="17">
        <v>19.98</v>
      </c>
      <c r="FN275" s="17">
        <v>20</v>
      </c>
      <c r="FO275" s="17">
        <v>20</v>
      </c>
      <c r="FP275" s="17">
        <v>20</v>
      </c>
      <c r="FQ275" s="17">
        <v>19.989999999999998</v>
      </c>
      <c r="FR275" s="17">
        <v>19.989999999999998</v>
      </c>
      <c r="FS275" s="17">
        <v>19.98</v>
      </c>
      <c r="FT275" s="17">
        <v>19.989999999999998</v>
      </c>
      <c r="FU275" s="17">
        <v>19.989999999999998</v>
      </c>
      <c r="FV275" s="17">
        <v>20</v>
      </c>
      <c r="FW275" s="17">
        <v>20</v>
      </c>
      <c r="FX275" s="17">
        <v>19.97</v>
      </c>
      <c r="FY275" s="17">
        <v>20</v>
      </c>
      <c r="FZ275" s="17">
        <v>19.989999999999998</v>
      </c>
      <c r="GA275" s="17">
        <v>19.98</v>
      </c>
      <c r="GB275" s="17">
        <v>19.96</v>
      </c>
      <c r="GC275" s="17">
        <v>19.97</v>
      </c>
      <c r="GD275" s="17">
        <v>19.95</v>
      </c>
      <c r="GE275" s="17">
        <v>19.989999999999998</v>
      </c>
      <c r="GF275" s="17">
        <v>19.97</v>
      </c>
      <c r="GG275" s="17">
        <v>19.95</v>
      </c>
      <c r="GH275" s="17">
        <v>19.96</v>
      </c>
      <c r="GI275" s="17">
        <v>19.95</v>
      </c>
      <c r="GJ275" s="17">
        <v>19.96</v>
      </c>
      <c r="GK275" s="17">
        <v>19.96</v>
      </c>
      <c r="GL275" s="17">
        <v>19.940000000000001</v>
      </c>
      <c r="GM275" s="17">
        <v>19.920000000000002</v>
      </c>
      <c r="GN275" s="17">
        <v>19.95</v>
      </c>
      <c r="GO275" s="17">
        <v>19.899999999999999</v>
      </c>
      <c r="GP275" s="17">
        <v>19.89</v>
      </c>
      <c r="GQ275" s="17">
        <v>19.899999999999999</v>
      </c>
      <c r="GR275" s="17">
        <v>19.89</v>
      </c>
      <c r="GS275" s="17">
        <v>19.89</v>
      </c>
      <c r="GT275" s="17">
        <v>19.89</v>
      </c>
      <c r="GU275" s="17">
        <v>19.88</v>
      </c>
      <c r="GV275" s="17">
        <v>19.84</v>
      </c>
      <c r="GW275" s="17">
        <v>19.84</v>
      </c>
      <c r="GX275" s="17">
        <v>19.86</v>
      </c>
      <c r="GY275" s="17">
        <v>19.87</v>
      </c>
      <c r="GZ275" s="17">
        <v>19.829999999999998</v>
      </c>
      <c r="HA275" s="17">
        <v>19.84</v>
      </c>
      <c r="HB275" s="17">
        <v>19.79</v>
      </c>
      <c r="HC275" s="17">
        <v>19.739999999999998</v>
      </c>
      <c r="HD275" s="17">
        <v>19.690000000000001</v>
      </c>
      <c r="HE275" s="17">
        <v>19.690000000000001</v>
      </c>
      <c r="HF275" s="17">
        <v>19.66</v>
      </c>
      <c r="HG275" s="17">
        <v>19.690000000000001</v>
      </c>
      <c r="HH275" s="17">
        <v>19.71</v>
      </c>
      <c r="HI275" s="17">
        <v>19.77</v>
      </c>
      <c r="HJ275" s="17">
        <v>19.79</v>
      </c>
      <c r="HK275" s="17">
        <v>19.75</v>
      </c>
      <c r="HL275" s="17">
        <v>19.75</v>
      </c>
      <c r="HM275" s="17">
        <v>19.71</v>
      </c>
      <c r="HN275" s="17">
        <v>19.649999999999999</v>
      </c>
      <c r="HO275" s="17">
        <v>19.579999999999998</v>
      </c>
      <c r="HP275" s="17">
        <v>19.62</v>
      </c>
      <c r="HQ275" s="17">
        <v>19.64</v>
      </c>
      <c r="HR275" s="17">
        <v>19.649999999999999</v>
      </c>
      <c r="HS275" s="17">
        <v>19.670000000000002</v>
      </c>
      <c r="HT275" s="17">
        <v>19.66</v>
      </c>
      <c r="HU275" s="17">
        <v>19.649999999999999</v>
      </c>
      <c r="HV275" s="17">
        <v>19.64</v>
      </c>
      <c r="HW275" s="17">
        <v>19.7</v>
      </c>
      <c r="HX275" s="17">
        <v>19.690000000000001</v>
      </c>
      <c r="HY275" s="17">
        <v>19.690000000000001</v>
      </c>
      <c r="HZ275" s="17">
        <v>19.7</v>
      </c>
      <c r="IA275" s="17">
        <v>19.71</v>
      </c>
      <c r="IB275" s="17">
        <v>19.760000000000002</v>
      </c>
      <c r="IC275" s="17">
        <v>19.79</v>
      </c>
      <c r="ID275" s="17">
        <v>19.77</v>
      </c>
      <c r="IE275" s="17">
        <v>19.88</v>
      </c>
      <c r="IF275" s="17">
        <v>19.88</v>
      </c>
      <c r="IG275" s="17">
        <v>19.86</v>
      </c>
      <c r="IH275" s="17">
        <v>19.79</v>
      </c>
      <c r="II275" s="17">
        <v>19.78</v>
      </c>
      <c r="IJ275" s="17">
        <v>19.809999999999999</v>
      </c>
      <c r="IK275" s="17">
        <v>19.809999999999999</v>
      </c>
      <c r="IL275" s="17">
        <v>19.75</v>
      </c>
      <c r="IM275" s="17">
        <v>19.72</v>
      </c>
      <c r="IN275" s="17">
        <v>19.670000000000002</v>
      </c>
      <c r="IO275" s="17">
        <v>19.75</v>
      </c>
      <c r="IP275" s="17">
        <v>19.82</v>
      </c>
      <c r="IQ275" s="17">
        <v>19.8</v>
      </c>
      <c r="IR275" s="17">
        <v>19.8</v>
      </c>
      <c r="IS275" s="17">
        <v>19.8</v>
      </c>
      <c r="IT275" s="17">
        <v>19.8</v>
      </c>
      <c r="IU275" s="17">
        <v>19.809999999999999</v>
      </c>
      <c r="IV275" s="17">
        <v>19.79</v>
      </c>
      <c r="IW275" s="17">
        <v>19.78</v>
      </c>
      <c r="IX275" s="17">
        <v>19.8</v>
      </c>
      <c r="IY275" s="17">
        <v>19.78</v>
      </c>
    </row>
    <row r="276" spans="1:259" x14ac:dyDescent="0.15">
      <c r="A276" s="17" t="s">
        <v>1052</v>
      </c>
      <c r="B276" s="17" t="s">
        <v>1053</v>
      </c>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c r="AA276" s="26"/>
      <c r="AB276" s="17"/>
      <c r="AC276" s="26"/>
      <c r="AD276" s="26"/>
      <c r="AE276" s="17"/>
      <c r="AF276" s="17"/>
      <c r="AG276" s="17"/>
      <c r="AH276" s="17"/>
      <c r="AI276" s="17"/>
      <c r="AJ276" s="17"/>
      <c r="AK276" s="17"/>
      <c r="AL276" s="17"/>
      <c r="AM276" s="17"/>
      <c r="AN276" s="17"/>
      <c r="AO276" s="17"/>
      <c r="AP276" s="17"/>
      <c r="AQ276" s="17"/>
      <c r="AR276" s="17"/>
      <c r="AS276" s="17"/>
      <c r="AT276" s="17"/>
      <c r="AU276" s="17"/>
      <c r="AV276" s="17"/>
      <c r="AW276" s="17"/>
      <c r="AX276" s="17"/>
      <c r="AY276" s="17"/>
      <c r="AZ276" s="17"/>
      <c r="BA276" s="17"/>
      <c r="BB276" s="17"/>
      <c r="BC276" s="17"/>
      <c r="BD276" s="17"/>
      <c r="BE276" s="17"/>
      <c r="BF276" s="17"/>
      <c r="BG276" s="17"/>
      <c r="BH276" s="17"/>
      <c r="BI276" s="17"/>
      <c r="BJ276" s="26"/>
      <c r="BK276" s="17"/>
      <c r="BL276" s="17"/>
      <c r="BM276" s="17"/>
      <c r="BN276" s="17"/>
      <c r="BO276" s="17"/>
      <c r="BP276" s="17"/>
      <c r="BQ276" s="17"/>
      <c r="BR276" s="17"/>
      <c r="BS276" s="17"/>
      <c r="BT276" s="17"/>
      <c r="BU276" s="17"/>
      <c r="BV276" s="17"/>
      <c r="BW276" s="17"/>
      <c r="BX276" s="26"/>
      <c r="BY276" s="26"/>
      <c r="BZ276" s="26"/>
      <c r="CA276" s="26"/>
      <c r="CB276" s="26"/>
      <c r="CC276" s="17"/>
      <c r="CD276" s="17"/>
      <c r="CE276" s="17"/>
      <c r="CF276" s="17"/>
      <c r="CG276" s="17"/>
      <c r="CH276" s="17"/>
      <c r="CI276" s="17"/>
      <c r="CJ276" s="26"/>
      <c r="CK276" s="17"/>
      <c r="CL276" s="17"/>
      <c r="CM276" s="17"/>
      <c r="CN276" s="17"/>
      <c r="CO276" s="17"/>
      <c r="CP276" s="17"/>
      <c r="CQ276" s="17"/>
      <c r="CR276" s="17"/>
      <c r="CS276" s="17"/>
      <c r="CT276" s="17"/>
      <c r="CU276" s="17"/>
      <c r="CV276" s="17"/>
      <c r="CW276" s="17"/>
      <c r="CX276" s="17"/>
      <c r="CY276" s="26"/>
      <c r="CZ276" s="26"/>
      <c r="DA276" s="26"/>
      <c r="DB276" s="17"/>
      <c r="DC276" s="17"/>
      <c r="DD276" s="17"/>
      <c r="DE276" s="17"/>
      <c r="DF276" s="17"/>
      <c r="DG276" s="17"/>
      <c r="DH276" s="26"/>
      <c r="DI276" s="17"/>
      <c r="DJ276" s="17"/>
      <c r="DK276" s="17"/>
      <c r="DL276" s="17"/>
      <c r="DM276" s="17">
        <v>2.85</v>
      </c>
      <c r="DN276" s="17">
        <v>2.85</v>
      </c>
      <c r="DO276" s="17">
        <v>2.85</v>
      </c>
      <c r="DP276" s="17">
        <v>2.85</v>
      </c>
      <c r="DQ276" s="17">
        <v>2.85</v>
      </c>
      <c r="DR276" s="17">
        <v>2.86</v>
      </c>
      <c r="DS276" s="17">
        <v>2.86</v>
      </c>
      <c r="DT276" s="17">
        <v>2.85</v>
      </c>
      <c r="DU276" s="17">
        <v>2.85</v>
      </c>
      <c r="DV276" s="17">
        <v>2.85</v>
      </c>
      <c r="DW276" s="17">
        <v>2.86</v>
      </c>
      <c r="DX276" s="17">
        <v>2.86</v>
      </c>
      <c r="DY276" s="17">
        <v>2.86</v>
      </c>
      <c r="DZ276" s="17">
        <v>2.86</v>
      </c>
      <c r="EA276" s="17">
        <v>2.85</v>
      </c>
      <c r="EB276" s="17">
        <v>2.86</v>
      </c>
      <c r="EC276" s="17">
        <v>2.86</v>
      </c>
      <c r="ED276" s="17">
        <v>2.85</v>
      </c>
      <c r="EE276" s="17">
        <v>2.86</v>
      </c>
      <c r="EF276" s="17">
        <v>2.86</v>
      </c>
      <c r="EG276" s="17">
        <v>2.85</v>
      </c>
      <c r="EH276" s="17">
        <v>2.85</v>
      </c>
      <c r="EI276" s="17">
        <v>2.86</v>
      </c>
      <c r="EJ276" s="17">
        <v>2.86</v>
      </c>
      <c r="EK276" s="17">
        <v>2.86</v>
      </c>
      <c r="EL276" s="17">
        <v>2.86</v>
      </c>
      <c r="EM276" s="17">
        <v>2.85</v>
      </c>
      <c r="EN276" s="17">
        <v>2.86</v>
      </c>
      <c r="EO276" s="17">
        <v>2.85</v>
      </c>
      <c r="EP276" s="17">
        <v>2.86</v>
      </c>
      <c r="EQ276" s="17">
        <v>2.85</v>
      </c>
      <c r="ER276" s="17">
        <v>2.86</v>
      </c>
      <c r="ES276" s="17">
        <v>2.86</v>
      </c>
      <c r="ET276" s="17">
        <v>2.85</v>
      </c>
      <c r="EU276" s="17">
        <v>2.86</v>
      </c>
      <c r="EV276" s="17">
        <v>2.86</v>
      </c>
      <c r="EW276" s="17">
        <v>2.86</v>
      </c>
      <c r="EX276" s="17">
        <v>2.86</v>
      </c>
      <c r="EY276" s="17">
        <v>2.86</v>
      </c>
      <c r="EZ276" s="17">
        <v>2.86</v>
      </c>
      <c r="FA276" s="17">
        <v>2.86</v>
      </c>
      <c r="FB276" s="17">
        <v>2.86</v>
      </c>
      <c r="FC276" s="17">
        <v>2.86</v>
      </c>
      <c r="FD276" s="17">
        <v>2.86</v>
      </c>
      <c r="FE276" s="17">
        <v>2.85</v>
      </c>
      <c r="FF276" s="17">
        <v>2.86</v>
      </c>
      <c r="FG276" s="17">
        <v>2.86</v>
      </c>
      <c r="FH276" s="17">
        <v>2.85</v>
      </c>
      <c r="FI276" s="17">
        <v>2.86</v>
      </c>
      <c r="FJ276" s="17">
        <v>2.86</v>
      </c>
      <c r="FK276" s="17">
        <v>2.86</v>
      </c>
      <c r="FL276" s="17">
        <v>2.85</v>
      </c>
      <c r="FM276" s="17">
        <v>2.85</v>
      </c>
      <c r="FN276" s="17">
        <v>2.85</v>
      </c>
      <c r="FO276" s="17">
        <v>2.85</v>
      </c>
      <c r="FP276" s="17">
        <v>2.86</v>
      </c>
      <c r="FQ276" s="17">
        <v>2.85</v>
      </c>
      <c r="FR276" s="17">
        <v>2.86</v>
      </c>
      <c r="FS276" s="17">
        <v>2.85</v>
      </c>
      <c r="FT276" s="17">
        <v>2.86</v>
      </c>
      <c r="FU276" s="17">
        <v>2.86</v>
      </c>
      <c r="FV276" s="17">
        <v>2.85</v>
      </c>
      <c r="FW276" s="17">
        <v>2.85</v>
      </c>
      <c r="FX276" s="17">
        <v>2.86</v>
      </c>
      <c r="FY276" s="17">
        <v>2.86</v>
      </c>
      <c r="FZ276" s="17">
        <v>2.85</v>
      </c>
      <c r="GA276" s="17">
        <v>2.86</v>
      </c>
      <c r="GB276" s="17">
        <v>2.86</v>
      </c>
      <c r="GC276" s="17">
        <v>2.85</v>
      </c>
      <c r="GD276" s="17">
        <v>2.85</v>
      </c>
      <c r="GE276" s="17">
        <v>2.86</v>
      </c>
      <c r="GF276" s="17">
        <v>2.85</v>
      </c>
      <c r="GG276" s="17">
        <v>2.86</v>
      </c>
      <c r="GH276" s="17">
        <v>2.85</v>
      </c>
      <c r="GI276" s="17">
        <v>2.85</v>
      </c>
      <c r="GJ276" s="17">
        <v>2.86</v>
      </c>
      <c r="GK276" s="17">
        <v>2.85</v>
      </c>
      <c r="GL276" s="17">
        <v>2.86</v>
      </c>
      <c r="GM276" s="17">
        <v>2.85</v>
      </c>
      <c r="GN276" s="17">
        <v>2.85</v>
      </c>
      <c r="GO276" s="17">
        <v>2.85</v>
      </c>
      <c r="GP276" s="17">
        <v>2.86</v>
      </c>
      <c r="GQ276" s="17">
        <v>2.85</v>
      </c>
      <c r="GR276" s="17">
        <v>2.86</v>
      </c>
      <c r="GS276" s="17">
        <v>2.85</v>
      </c>
      <c r="GT276" s="17">
        <v>2.85</v>
      </c>
      <c r="GU276" s="17">
        <v>2.86</v>
      </c>
      <c r="GV276" s="17">
        <v>2.86</v>
      </c>
      <c r="GW276" s="17">
        <v>2.85</v>
      </c>
      <c r="GX276" s="17">
        <v>2.85</v>
      </c>
      <c r="GY276" s="17">
        <v>2.86</v>
      </c>
      <c r="GZ276" s="17">
        <v>2.86</v>
      </c>
      <c r="HA276" s="17">
        <v>2.86</v>
      </c>
      <c r="HB276" s="17">
        <v>2.86</v>
      </c>
      <c r="HC276" s="17">
        <v>2.85</v>
      </c>
      <c r="HD276" s="17">
        <v>2.86</v>
      </c>
      <c r="HE276" s="17">
        <v>2.85</v>
      </c>
      <c r="HF276" s="17">
        <v>2.85</v>
      </c>
      <c r="HG276" s="17">
        <v>2.85</v>
      </c>
      <c r="HH276" s="17">
        <v>2.85</v>
      </c>
      <c r="HI276" s="17">
        <v>2.86</v>
      </c>
      <c r="HJ276" s="17">
        <v>2.86</v>
      </c>
      <c r="HK276" s="17">
        <v>2.85</v>
      </c>
      <c r="HL276" s="17">
        <v>2.85</v>
      </c>
      <c r="HM276" s="17">
        <v>2.85</v>
      </c>
      <c r="HN276" s="17">
        <v>2.85</v>
      </c>
      <c r="HO276" s="17">
        <v>2.86</v>
      </c>
      <c r="HP276" s="17">
        <v>2.86</v>
      </c>
      <c r="HQ276" s="17">
        <v>2.85</v>
      </c>
      <c r="HR276" s="17">
        <v>2.85</v>
      </c>
      <c r="HS276" s="17">
        <v>2.86</v>
      </c>
      <c r="HT276" s="17">
        <v>2.85</v>
      </c>
      <c r="HU276" s="17">
        <v>2.86</v>
      </c>
      <c r="HV276" s="17">
        <v>2.86</v>
      </c>
      <c r="HW276" s="17">
        <v>2.86</v>
      </c>
      <c r="HX276" s="17">
        <v>2.86</v>
      </c>
      <c r="HY276" s="17">
        <v>2.86</v>
      </c>
      <c r="HZ276" s="17">
        <v>2.87</v>
      </c>
      <c r="IA276" s="17">
        <v>2.87</v>
      </c>
      <c r="IB276" s="17">
        <v>2.87</v>
      </c>
      <c r="IC276" s="17">
        <v>2.87</v>
      </c>
      <c r="ID276" s="17">
        <v>2.87</v>
      </c>
      <c r="IE276" s="17">
        <v>2.86</v>
      </c>
      <c r="IF276" s="17">
        <v>2.86</v>
      </c>
      <c r="IG276" s="17">
        <v>2.86</v>
      </c>
      <c r="IH276" s="17">
        <v>2.86</v>
      </c>
      <c r="II276" s="17">
        <v>2.86</v>
      </c>
      <c r="IJ276" s="17">
        <v>2.86</v>
      </c>
      <c r="IK276" s="17">
        <v>2.85</v>
      </c>
      <c r="IL276" s="17">
        <v>2.86</v>
      </c>
      <c r="IM276" s="17">
        <v>2.86</v>
      </c>
      <c r="IN276" s="17">
        <v>2.86</v>
      </c>
      <c r="IO276" s="17">
        <v>2.85</v>
      </c>
      <c r="IP276" s="17">
        <v>2.86</v>
      </c>
      <c r="IQ276" s="17">
        <v>2.86</v>
      </c>
      <c r="IR276" s="17">
        <v>2.86</v>
      </c>
      <c r="IS276" s="17">
        <v>2.86</v>
      </c>
      <c r="IT276" s="17">
        <v>2.86</v>
      </c>
      <c r="IU276" s="17">
        <v>2.86</v>
      </c>
      <c r="IV276" s="17">
        <v>2.86</v>
      </c>
      <c r="IW276" s="17">
        <v>2.86</v>
      </c>
      <c r="IX276" s="17">
        <v>2.87</v>
      </c>
      <c r="IY276" s="17">
        <v>2.86</v>
      </c>
    </row>
    <row r="277" spans="1:259" x14ac:dyDescent="0.15">
      <c r="A277" s="17" t="s">
        <v>2826</v>
      </c>
      <c r="B277" s="17" t="s">
        <v>2827</v>
      </c>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c r="AA277" s="26"/>
      <c r="AB277" s="17"/>
      <c r="AC277" s="26"/>
      <c r="AD277" s="26"/>
      <c r="AE277" s="17"/>
      <c r="AF277" s="17"/>
      <c r="AG277" s="17"/>
      <c r="AH277" s="17"/>
      <c r="AI277" s="17"/>
      <c r="AJ277" s="17"/>
      <c r="AK277" s="17"/>
      <c r="AL277" s="17"/>
      <c r="AM277" s="17"/>
      <c r="AN277" s="17"/>
      <c r="AO277" s="17"/>
      <c r="AP277" s="17"/>
      <c r="AQ277" s="17"/>
      <c r="AR277" s="17"/>
      <c r="AS277" s="17"/>
      <c r="AT277" s="17"/>
      <c r="AU277" s="17"/>
      <c r="AV277" s="17"/>
      <c r="AW277" s="17"/>
      <c r="AX277" s="17"/>
      <c r="AY277" s="17"/>
      <c r="AZ277" s="17"/>
      <c r="BA277" s="17"/>
      <c r="BB277" s="17"/>
      <c r="BC277" s="17"/>
      <c r="BD277" s="17"/>
      <c r="BE277" s="17"/>
      <c r="BF277" s="17"/>
      <c r="BG277" s="17"/>
      <c r="BH277" s="17"/>
      <c r="BI277" s="17"/>
      <c r="BJ277" s="26"/>
      <c r="BK277" s="17"/>
      <c r="BL277" s="17"/>
      <c r="BM277" s="17"/>
      <c r="BN277" s="17"/>
      <c r="BO277" s="17"/>
      <c r="BP277" s="17"/>
      <c r="BQ277" s="17"/>
      <c r="BR277" s="17"/>
      <c r="BS277" s="17"/>
      <c r="BT277" s="17"/>
      <c r="BU277" s="17"/>
      <c r="BV277" s="17"/>
      <c r="BW277" s="17"/>
      <c r="BX277" s="26"/>
      <c r="BY277" s="26"/>
      <c r="BZ277" s="26"/>
      <c r="CA277" s="26"/>
      <c r="CB277" s="26"/>
      <c r="CC277" s="17"/>
      <c r="CD277" s="17"/>
      <c r="CE277" s="17"/>
      <c r="CF277" s="17"/>
      <c r="CG277" s="17"/>
      <c r="CH277" s="17"/>
      <c r="CI277" s="17"/>
      <c r="CJ277" s="26"/>
      <c r="CK277" s="17"/>
      <c r="CL277" s="17"/>
      <c r="CM277" s="17"/>
      <c r="CN277" s="17"/>
      <c r="CO277" s="17"/>
      <c r="CP277" s="17"/>
      <c r="CQ277" s="17"/>
      <c r="CR277" s="17"/>
      <c r="CS277" s="17"/>
      <c r="CT277" s="17"/>
      <c r="CU277" s="17"/>
      <c r="CV277" s="17"/>
      <c r="CW277" s="17"/>
      <c r="CX277" s="17"/>
      <c r="CY277" s="26"/>
      <c r="CZ277" s="26"/>
      <c r="DA277" s="26"/>
      <c r="DB277" s="17"/>
      <c r="DC277" s="17"/>
      <c r="DD277" s="17"/>
      <c r="DE277" s="17"/>
      <c r="DF277" s="17"/>
      <c r="DG277" s="17"/>
      <c r="DH277" s="26"/>
      <c r="DI277" s="17"/>
      <c r="DJ277" s="17"/>
      <c r="DK277" s="17"/>
      <c r="DL277" s="17"/>
      <c r="DM277" s="17">
        <v>10.79</v>
      </c>
      <c r="DN277" s="17">
        <v>10.79</v>
      </c>
      <c r="DO277" s="17">
        <v>10.78</v>
      </c>
      <c r="DP277" s="17">
        <v>10.78</v>
      </c>
      <c r="DQ277" s="17">
        <v>10.79</v>
      </c>
      <c r="DR277" s="17">
        <v>10.8</v>
      </c>
      <c r="DS277" s="17">
        <v>10.81</v>
      </c>
      <c r="DT277" s="17">
        <v>10.82</v>
      </c>
      <c r="DU277" s="17">
        <v>10.81</v>
      </c>
      <c r="DV277" s="17">
        <v>10.8</v>
      </c>
      <c r="DW277" s="17">
        <v>10.82</v>
      </c>
      <c r="DX277" s="17">
        <v>10.82</v>
      </c>
      <c r="DY277" s="17">
        <v>10.82</v>
      </c>
      <c r="DZ277" s="17">
        <v>10.83</v>
      </c>
      <c r="EA277" s="17">
        <v>10.81</v>
      </c>
      <c r="EB277" s="17">
        <v>10.81</v>
      </c>
      <c r="EC277" s="17">
        <v>10.81</v>
      </c>
      <c r="ED277" s="17">
        <v>10.8</v>
      </c>
      <c r="EE277" s="17">
        <v>10.8</v>
      </c>
      <c r="EF277" s="17">
        <v>10.78</v>
      </c>
      <c r="EG277" s="17">
        <v>10.79</v>
      </c>
      <c r="EH277" s="17">
        <v>10.79</v>
      </c>
      <c r="EI277" s="17">
        <v>10.78</v>
      </c>
      <c r="EJ277" s="17">
        <v>10.79</v>
      </c>
      <c r="EK277" s="17">
        <v>10.79</v>
      </c>
      <c r="EL277" s="17">
        <v>10.79</v>
      </c>
      <c r="EM277" s="17">
        <v>10.8</v>
      </c>
      <c r="EN277" s="17">
        <v>10.78</v>
      </c>
      <c r="EO277" s="17">
        <v>10.79</v>
      </c>
      <c r="EP277" s="17">
        <v>10.79</v>
      </c>
      <c r="EQ277" s="17">
        <v>10.77</v>
      </c>
      <c r="ER277" s="17">
        <v>10.77</v>
      </c>
      <c r="ES277" s="17">
        <v>10.77</v>
      </c>
      <c r="ET277" s="17">
        <v>10.76</v>
      </c>
      <c r="EU277" s="17">
        <v>10.74</v>
      </c>
      <c r="EV277" s="17">
        <v>10.75</v>
      </c>
      <c r="EW277" s="17">
        <v>10.76</v>
      </c>
      <c r="EX277" s="17">
        <v>10.75</v>
      </c>
      <c r="EY277" s="17">
        <v>10.74</v>
      </c>
      <c r="EZ277" s="17">
        <v>10.73</v>
      </c>
      <c r="FA277" s="17">
        <v>10.74</v>
      </c>
      <c r="FB277" s="17">
        <v>10.7</v>
      </c>
      <c r="FC277" s="17">
        <v>10.77</v>
      </c>
      <c r="FD277" s="17">
        <v>10.76</v>
      </c>
      <c r="FE277" s="17">
        <v>10.78</v>
      </c>
      <c r="FF277" s="17">
        <v>10.78</v>
      </c>
      <c r="FG277" s="17">
        <v>10.79</v>
      </c>
      <c r="FH277" s="17">
        <v>10.78</v>
      </c>
      <c r="FI277" s="17">
        <v>10.79</v>
      </c>
      <c r="FJ277" s="17">
        <v>10.78</v>
      </c>
      <c r="FK277" s="17">
        <v>10.77</v>
      </c>
      <c r="FL277" s="17">
        <v>10.76</v>
      </c>
      <c r="FM277" s="17">
        <v>10.75</v>
      </c>
      <c r="FN277" s="17">
        <v>10.76</v>
      </c>
      <c r="FO277" s="17">
        <v>10.76</v>
      </c>
      <c r="FP277" s="17">
        <v>10.73</v>
      </c>
      <c r="FQ277" s="17">
        <v>10.75</v>
      </c>
      <c r="FR277" s="17">
        <v>10.74</v>
      </c>
      <c r="FS277" s="17">
        <v>10.74</v>
      </c>
      <c r="FT277" s="17">
        <v>10.77</v>
      </c>
      <c r="FU277" s="17">
        <v>10.76</v>
      </c>
      <c r="FV277" s="17">
        <v>10.77</v>
      </c>
      <c r="FW277" s="17">
        <v>10.79</v>
      </c>
      <c r="FX277" s="17">
        <v>10.78</v>
      </c>
      <c r="FY277" s="17">
        <v>10.81</v>
      </c>
      <c r="FZ277" s="17">
        <v>10.81</v>
      </c>
      <c r="GA277" s="17">
        <v>10.8</v>
      </c>
      <c r="GB277" s="17">
        <v>10.8</v>
      </c>
      <c r="GC277" s="17">
        <v>10.8</v>
      </c>
      <c r="GD277" s="17">
        <v>10.79</v>
      </c>
      <c r="GE277" s="17">
        <v>10.79</v>
      </c>
      <c r="GF277" s="17">
        <v>10.79</v>
      </c>
      <c r="GG277" s="17">
        <v>10.78</v>
      </c>
      <c r="GH277" s="17">
        <v>10.77</v>
      </c>
      <c r="GI277" s="17">
        <v>10.78</v>
      </c>
      <c r="GJ277" s="17">
        <v>10.79</v>
      </c>
      <c r="GK277" s="17">
        <v>10.79</v>
      </c>
      <c r="GL277" s="17">
        <v>10.78</v>
      </c>
      <c r="GM277" s="17">
        <v>10.78</v>
      </c>
      <c r="GN277" s="17">
        <v>10.78</v>
      </c>
      <c r="GO277" s="17">
        <v>10.8</v>
      </c>
      <c r="GP277" s="17">
        <v>10.79</v>
      </c>
      <c r="GQ277" s="17">
        <v>10.79</v>
      </c>
      <c r="GR277" s="17">
        <v>10.81</v>
      </c>
      <c r="GS277" s="17">
        <v>10.81</v>
      </c>
      <c r="GT277" s="17">
        <v>10.81</v>
      </c>
      <c r="GU277" s="17">
        <v>10.81</v>
      </c>
      <c r="GV277" s="17">
        <v>10.8</v>
      </c>
      <c r="GW277" s="17">
        <v>10.8</v>
      </c>
      <c r="GX277" s="17">
        <v>10.8</v>
      </c>
      <c r="GY277" s="17">
        <v>10.79</v>
      </c>
      <c r="GZ277" s="17">
        <v>10.79</v>
      </c>
      <c r="HA277" s="17">
        <v>10.8</v>
      </c>
      <c r="HB277" s="17">
        <v>10.8</v>
      </c>
      <c r="HC277" s="17">
        <v>10.81</v>
      </c>
      <c r="HD277" s="17">
        <v>10.81</v>
      </c>
      <c r="HE277" s="17">
        <v>10.79</v>
      </c>
      <c r="HF277" s="17">
        <v>10.81</v>
      </c>
      <c r="HG277" s="17">
        <v>10.8</v>
      </c>
      <c r="HH277" s="17">
        <v>10.78</v>
      </c>
      <c r="HI277" s="17">
        <v>10.81</v>
      </c>
      <c r="HJ277" s="17">
        <v>10.79</v>
      </c>
      <c r="HK277" s="17">
        <v>10.79</v>
      </c>
      <c r="HL277" s="17">
        <v>10.8</v>
      </c>
      <c r="HM277" s="17">
        <v>10.81</v>
      </c>
      <c r="HN277" s="17">
        <v>10.81</v>
      </c>
      <c r="HO277" s="17">
        <v>10.79</v>
      </c>
      <c r="HP277" s="17">
        <v>10.78</v>
      </c>
      <c r="HQ277" s="17">
        <v>10.77</v>
      </c>
      <c r="HR277" s="17">
        <v>10.77</v>
      </c>
      <c r="HS277" s="17">
        <v>10.77</v>
      </c>
      <c r="HT277" s="17">
        <v>10.76</v>
      </c>
      <c r="HU277" s="17">
        <v>10.75</v>
      </c>
      <c r="HV277" s="17">
        <v>10.75</v>
      </c>
      <c r="HW277" s="17">
        <v>10.77</v>
      </c>
      <c r="HX277" s="17">
        <v>10.77</v>
      </c>
      <c r="HY277" s="17">
        <v>10.76</v>
      </c>
      <c r="HZ277" s="17">
        <v>10.77</v>
      </c>
      <c r="IA277" s="17">
        <v>10.74</v>
      </c>
      <c r="IB277" s="17">
        <v>10.75</v>
      </c>
      <c r="IC277" s="17">
        <v>10.74</v>
      </c>
      <c r="ID277" s="17">
        <v>10.74</v>
      </c>
      <c r="IE277" s="17">
        <v>10.74</v>
      </c>
      <c r="IF277" s="17">
        <v>10.75</v>
      </c>
      <c r="IG277" s="17">
        <v>10.75</v>
      </c>
      <c r="IH277" s="17">
        <v>10.75</v>
      </c>
      <c r="II277" s="17">
        <v>10.78</v>
      </c>
      <c r="IJ277" s="17">
        <v>10.76</v>
      </c>
      <c r="IK277" s="17">
        <v>10.78</v>
      </c>
      <c r="IL277" s="17">
        <v>10.79</v>
      </c>
      <c r="IM277" s="17">
        <v>10.8</v>
      </c>
      <c r="IN277" s="17">
        <v>10.79</v>
      </c>
      <c r="IO277" s="17">
        <v>10.79</v>
      </c>
      <c r="IP277" s="17">
        <v>10.8</v>
      </c>
      <c r="IQ277" s="17">
        <v>10.8</v>
      </c>
      <c r="IR277" s="17">
        <v>10.79</v>
      </c>
      <c r="IS277" s="17">
        <v>10.78</v>
      </c>
      <c r="IT277" s="17">
        <v>10.79</v>
      </c>
      <c r="IU277" s="17">
        <v>10.8</v>
      </c>
      <c r="IV277" s="17">
        <v>10.8</v>
      </c>
      <c r="IW277" s="17">
        <v>10.81</v>
      </c>
      <c r="IX277" s="17">
        <v>10.82</v>
      </c>
      <c r="IY277" s="17">
        <v>10.81</v>
      </c>
    </row>
    <row r="278" spans="1:259" x14ac:dyDescent="0.15">
      <c r="A278" s="17" t="s">
        <v>638</v>
      </c>
      <c r="B278" s="17" t="s">
        <v>4757</v>
      </c>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c r="AA278" s="26"/>
      <c r="AB278" s="17"/>
      <c r="AC278" s="26"/>
      <c r="AD278" s="26"/>
      <c r="AE278" s="17"/>
      <c r="AF278" s="17"/>
      <c r="AG278" s="17"/>
      <c r="AH278" s="17"/>
      <c r="AI278" s="17"/>
      <c r="AJ278" s="17"/>
      <c r="AK278" s="17"/>
      <c r="AL278" s="17"/>
      <c r="AM278" s="17"/>
      <c r="AN278" s="17"/>
      <c r="AO278" s="17"/>
      <c r="AP278" s="17"/>
      <c r="AQ278" s="17"/>
      <c r="AR278" s="17"/>
      <c r="AS278" s="17"/>
      <c r="AT278" s="17"/>
      <c r="AU278" s="17"/>
      <c r="AV278" s="17"/>
      <c r="AW278" s="17"/>
      <c r="AX278" s="17"/>
      <c r="AY278" s="17"/>
      <c r="AZ278" s="17"/>
      <c r="BA278" s="17"/>
      <c r="BB278" s="17"/>
      <c r="BC278" s="17"/>
      <c r="BD278" s="17"/>
      <c r="BE278" s="17"/>
      <c r="BF278" s="17"/>
      <c r="BG278" s="17"/>
      <c r="BH278" s="17"/>
      <c r="BI278" s="17"/>
      <c r="BJ278" s="26"/>
      <c r="BK278" s="17"/>
      <c r="BL278" s="17"/>
      <c r="BM278" s="17"/>
      <c r="BN278" s="17"/>
      <c r="BO278" s="17"/>
      <c r="BP278" s="17"/>
      <c r="BQ278" s="17"/>
      <c r="BR278" s="17"/>
      <c r="BS278" s="17"/>
      <c r="BT278" s="17"/>
      <c r="BU278" s="17"/>
      <c r="BV278" s="17"/>
      <c r="BW278" s="17"/>
      <c r="BX278" s="26"/>
      <c r="BY278" s="26"/>
      <c r="BZ278" s="26"/>
      <c r="CA278" s="26"/>
      <c r="CB278" s="26"/>
      <c r="CC278" s="17"/>
      <c r="CD278" s="17"/>
      <c r="CE278" s="17"/>
      <c r="CF278" s="17"/>
      <c r="CG278" s="17"/>
      <c r="CH278" s="17"/>
      <c r="CI278" s="17"/>
      <c r="CJ278" s="26"/>
      <c r="CK278" s="17"/>
      <c r="CL278" s="17"/>
      <c r="CM278" s="17"/>
      <c r="CN278" s="17"/>
      <c r="CO278" s="17"/>
      <c r="CP278" s="17"/>
      <c r="CQ278" s="17"/>
      <c r="CR278" s="17"/>
      <c r="CS278" s="17"/>
      <c r="CT278" s="17"/>
      <c r="CU278" s="17"/>
      <c r="CV278" s="17"/>
      <c r="CW278" s="17"/>
      <c r="CX278" s="17"/>
      <c r="CY278" s="26"/>
      <c r="CZ278" s="26"/>
      <c r="DA278" s="26"/>
      <c r="DB278" s="17"/>
      <c r="DC278" s="17"/>
      <c r="DD278" s="17"/>
      <c r="DE278" s="17"/>
      <c r="DF278" s="17"/>
      <c r="DG278" s="17"/>
      <c r="DH278" s="26"/>
      <c r="DI278" s="17"/>
      <c r="DJ278" s="17"/>
      <c r="DK278" s="17"/>
      <c r="DL278" s="17"/>
      <c r="DM278" s="17">
        <v>4.75</v>
      </c>
      <c r="DN278" s="17">
        <v>4.76</v>
      </c>
      <c r="DO278" s="17">
        <v>4.75</v>
      </c>
      <c r="DP278" s="17">
        <v>4.76</v>
      </c>
      <c r="DQ278" s="17">
        <v>4.76</v>
      </c>
      <c r="DR278" s="17">
        <v>4.76</v>
      </c>
      <c r="DS278" s="17">
        <v>4.7699999999999996</v>
      </c>
      <c r="DT278" s="17">
        <v>4.76</v>
      </c>
      <c r="DU278" s="17">
        <v>4.7699999999999996</v>
      </c>
      <c r="DV278" s="17">
        <v>4.76</v>
      </c>
      <c r="DW278" s="17">
        <v>4.76</v>
      </c>
      <c r="DX278" s="17">
        <v>4.76</v>
      </c>
      <c r="DY278" s="17">
        <v>4.76</v>
      </c>
      <c r="DZ278" s="17">
        <v>4.75</v>
      </c>
      <c r="EA278" s="17">
        <v>4.75</v>
      </c>
      <c r="EB278" s="17">
        <v>4.7300000000000004</v>
      </c>
      <c r="EC278" s="17">
        <v>4.7300000000000004</v>
      </c>
      <c r="ED278" s="17">
        <v>4.72</v>
      </c>
      <c r="EE278" s="17">
        <v>4.7300000000000004</v>
      </c>
      <c r="EF278" s="17">
        <v>4.74</v>
      </c>
      <c r="EG278" s="17">
        <v>4.74</v>
      </c>
      <c r="EH278" s="17">
        <v>4.74</v>
      </c>
      <c r="EI278" s="17">
        <v>4.74</v>
      </c>
      <c r="EJ278" s="17">
        <v>4.74</v>
      </c>
      <c r="EK278" s="17">
        <v>4.7300000000000004</v>
      </c>
      <c r="EL278" s="17">
        <v>4.7300000000000004</v>
      </c>
      <c r="EM278" s="17">
        <v>4.74</v>
      </c>
      <c r="EN278" s="17">
        <v>4.74</v>
      </c>
      <c r="EO278" s="17">
        <v>4.74</v>
      </c>
      <c r="EP278" s="17">
        <v>4.75</v>
      </c>
      <c r="EQ278" s="17">
        <v>4.76</v>
      </c>
      <c r="ER278" s="17">
        <v>4.76</v>
      </c>
      <c r="ES278" s="17">
        <v>4.7699999999999996</v>
      </c>
      <c r="ET278" s="17">
        <v>4.7699999999999996</v>
      </c>
      <c r="EU278" s="17">
        <v>4.76</v>
      </c>
      <c r="EV278" s="17">
        <v>4.76</v>
      </c>
      <c r="EW278" s="17">
        <v>4.76</v>
      </c>
      <c r="EX278" s="17">
        <v>4.76</v>
      </c>
      <c r="EY278" s="17">
        <v>4.76</v>
      </c>
      <c r="EZ278" s="17">
        <v>4.75</v>
      </c>
      <c r="FA278" s="17">
        <v>4.75</v>
      </c>
      <c r="FB278" s="17">
        <v>4.75</v>
      </c>
      <c r="FC278" s="17">
        <v>4.75</v>
      </c>
      <c r="FD278" s="17">
        <v>4.75</v>
      </c>
      <c r="FE278" s="17">
        <v>4.74</v>
      </c>
      <c r="FF278" s="17">
        <v>4.75</v>
      </c>
      <c r="FG278" s="17">
        <v>4.75</v>
      </c>
      <c r="FH278" s="17">
        <v>4.74</v>
      </c>
      <c r="FI278" s="17">
        <v>4.75</v>
      </c>
      <c r="FJ278" s="17">
        <v>4.75</v>
      </c>
      <c r="FK278" s="17">
        <v>4.74</v>
      </c>
      <c r="FL278" s="17">
        <v>4.74</v>
      </c>
      <c r="FM278" s="17">
        <v>4.74</v>
      </c>
      <c r="FN278" s="17">
        <v>4.7300000000000004</v>
      </c>
      <c r="FO278" s="17">
        <v>4.74</v>
      </c>
      <c r="FP278" s="17">
        <v>4.74</v>
      </c>
      <c r="FQ278" s="17">
        <v>4.74</v>
      </c>
      <c r="FR278" s="17">
        <v>4.75</v>
      </c>
      <c r="FS278" s="17">
        <v>4.75</v>
      </c>
      <c r="FT278" s="17">
        <v>4.74</v>
      </c>
      <c r="FU278" s="17">
        <v>4.7300000000000004</v>
      </c>
      <c r="FV278" s="17">
        <v>4.7300000000000004</v>
      </c>
      <c r="FW278" s="17">
        <v>4.7300000000000004</v>
      </c>
      <c r="FX278" s="17">
        <v>4.7300000000000004</v>
      </c>
      <c r="FY278" s="17">
        <v>4.7300000000000004</v>
      </c>
      <c r="FZ278" s="17">
        <v>4.7300000000000004</v>
      </c>
      <c r="GA278" s="17">
        <v>4.72</v>
      </c>
      <c r="GB278" s="17">
        <v>4.72</v>
      </c>
      <c r="GC278" s="17">
        <v>4.7300000000000004</v>
      </c>
      <c r="GD278" s="17">
        <v>4.72</v>
      </c>
      <c r="GE278" s="17">
        <v>4.72</v>
      </c>
      <c r="GF278" s="17">
        <v>4.72</v>
      </c>
      <c r="GG278" s="17">
        <v>4.71</v>
      </c>
      <c r="GH278" s="17">
        <v>4.71</v>
      </c>
      <c r="GI278" s="17">
        <v>4.71</v>
      </c>
      <c r="GJ278" s="17">
        <v>4.7</v>
      </c>
      <c r="GK278" s="17">
        <v>4.7</v>
      </c>
      <c r="GL278" s="17">
        <v>4.7</v>
      </c>
      <c r="GM278" s="17">
        <v>4.7</v>
      </c>
      <c r="GN278" s="17">
        <v>4.7</v>
      </c>
      <c r="GO278" s="17">
        <v>4.68</v>
      </c>
      <c r="GP278" s="17">
        <v>4.6900000000000004</v>
      </c>
      <c r="GQ278" s="17">
        <v>4.67</v>
      </c>
      <c r="GR278" s="17">
        <v>4.68</v>
      </c>
      <c r="GS278" s="17">
        <v>4.67</v>
      </c>
      <c r="GT278" s="17">
        <v>4.66</v>
      </c>
      <c r="GU278" s="17">
        <v>4.6500000000000004</v>
      </c>
      <c r="GV278" s="17">
        <v>4.6500000000000004</v>
      </c>
      <c r="GW278" s="17">
        <v>4.6399999999999997</v>
      </c>
      <c r="GX278" s="17">
        <v>4.6500000000000004</v>
      </c>
      <c r="GY278" s="17">
        <v>4.6399999999999997</v>
      </c>
      <c r="GZ278" s="17">
        <v>4.6500000000000004</v>
      </c>
      <c r="HA278" s="17">
        <v>4.66</v>
      </c>
      <c r="HB278" s="17">
        <v>4.66</v>
      </c>
      <c r="HC278" s="17">
        <v>4.6500000000000004</v>
      </c>
      <c r="HD278" s="17">
        <v>4.6500000000000004</v>
      </c>
      <c r="HE278" s="17">
        <v>4.6500000000000004</v>
      </c>
      <c r="HF278" s="17">
        <v>4.6500000000000004</v>
      </c>
      <c r="HG278" s="17">
        <v>4.6399999999999997</v>
      </c>
      <c r="HH278" s="17">
        <v>4.63</v>
      </c>
      <c r="HI278" s="17">
        <v>4.63</v>
      </c>
      <c r="HJ278" s="17">
        <v>4.63</v>
      </c>
      <c r="HK278" s="17">
        <v>4.63</v>
      </c>
      <c r="HL278" s="17">
        <v>4.6399999999999997</v>
      </c>
      <c r="HM278" s="17">
        <v>4.6399999999999997</v>
      </c>
      <c r="HN278" s="17">
        <v>4.63</v>
      </c>
      <c r="HO278" s="17">
        <v>4.6399999999999997</v>
      </c>
      <c r="HP278" s="17">
        <v>4.63</v>
      </c>
      <c r="HQ278" s="17">
        <v>4.63</v>
      </c>
      <c r="HR278" s="17">
        <v>4.62</v>
      </c>
      <c r="HS278" s="17">
        <v>4.63</v>
      </c>
      <c r="HT278" s="17">
        <v>4.6399999999999997</v>
      </c>
      <c r="HU278" s="17">
        <v>4.6500000000000004</v>
      </c>
      <c r="HV278" s="17">
        <v>4.6500000000000004</v>
      </c>
      <c r="HW278" s="17">
        <v>4.67</v>
      </c>
      <c r="HX278" s="17">
        <v>4.66</v>
      </c>
      <c r="HY278" s="17">
        <v>4.67</v>
      </c>
      <c r="HZ278" s="17">
        <v>4.67</v>
      </c>
      <c r="IA278" s="17">
        <v>4.67</v>
      </c>
      <c r="IB278" s="17">
        <v>4.67</v>
      </c>
      <c r="IC278" s="17">
        <v>4.67</v>
      </c>
      <c r="ID278" s="17">
        <v>4.66</v>
      </c>
      <c r="IE278" s="17">
        <v>4.66</v>
      </c>
      <c r="IF278" s="17">
        <v>4.67</v>
      </c>
      <c r="IG278" s="17">
        <v>4.66</v>
      </c>
      <c r="IH278" s="17">
        <v>4.66</v>
      </c>
      <c r="II278" s="17">
        <v>4.67</v>
      </c>
      <c r="IJ278" s="17">
        <v>4.6500000000000004</v>
      </c>
      <c r="IK278" s="17">
        <v>4.66</v>
      </c>
      <c r="IL278" s="17">
        <v>4.6500000000000004</v>
      </c>
      <c r="IM278" s="17">
        <v>4.6399999999999997</v>
      </c>
      <c r="IN278" s="17">
        <v>4.6399999999999997</v>
      </c>
      <c r="IO278" s="17">
        <v>4.6399999999999997</v>
      </c>
      <c r="IP278" s="17">
        <v>4.6399999999999997</v>
      </c>
      <c r="IQ278" s="17">
        <v>4.6399999999999997</v>
      </c>
      <c r="IR278" s="17">
        <v>4.62</v>
      </c>
      <c r="IS278" s="17">
        <v>4.6100000000000003</v>
      </c>
      <c r="IT278" s="17">
        <v>4.62</v>
      </c>
      <c r="IU278" s="17">
        <v>4.6500000000000004</v>
      </c>
      <c r="IV278" s="17">
        <v>4.6500000000000004</v>
      </c>
      <c r="IW278" s="17">
        <v>4.66</v>
      </c>
      <c r="IX278" s="17">
        <v>4.66</v>
      </c>
      <c r="IY278" s="17">
        <v>4.66</v>
      </c>
    </row>
    <row r="279" spans="1:259" x14ac:dyDescent="0.15">
      <c r="A279" s="17" t="s">
        <v>1030</v>
      </c>
      <c r="B279" s="17" t="s">
        <v>1031</v>
      </c>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c r="AA279" s="26"/>
      <c r="AB279" s="17"/>
      <c r="AC279" s="26"/>
      <c r="AD279" s="26"/>
      <c r="AE279" s="17"/>
      <c r="AF279" s="17"/>
      <c r="AG279" s="17"/>
      <c r="AH279" s="17"/>
      <c r="AI279" s="17"/>
      <c r="AJ279" s="17"/>
      <c r="AK279" s="17"/>
      <c r="AL279" s="17"/>
      <c r="AM279" s="17"/>
      <c r="AN279" s="17"/>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26"/>
      <c r="BK279" s="17"/>
      <c r="BL279" s="17"/>
      <c r="BM279" s="17"/>
      <c r="BN279" s="17"/>
      <c r="BO279" s="17"/>
      <c r="BP279" s="17"/>
      <c r="BQ279" s="17"/>
      <c r="BR279" s="17"/>
      <c r="BS279" s="17"/>
      <c r="BT279" s="17"/>
      <c r="BU279" s="17"/>
      <c r="BV279" s="17"/>
      <c r="BW279" s="17"/>
      <c r="BX279" s="26"/>
      <c r="BY279" s="26"/>
      <c r="BZ279" s="26"/>
      <c r="CA279" s="26"/>
      <c r="CB279" s="26"/>
      <c r="CC279" s="17"/>
      <c r="CD279" s="17"/>
      <c r="CE279" s="17"/>
      <c r="CF279" s="17"/>
      <c r="CG279" s="17"/>
      <c r="CH279" s="17"/>
      <c r="CI279" s="17"/>
      <c r="CJ279" s="26"/>
      <c r="CK279" s="17"/>
      <c r="CL279" s="17"/>
      <c r="CM279" s="17"/>
      <c r="CN279" s="17"/>
      <c r="CO279" s="17"/>
      <c r="CP279" s="17"/>
      <c r="CQ279" s="17"/>
      <c r="CR279" s="17"/>
      <c r="CS279" s="17"/>
      <c r="CT279" s="17"/>
      <c r="CU279" s="17"/>
      <c r="CV279" s="17"/>
      <c r="CW279" s="17"/>
      <c r="CX279" s="17"/>
      <c r="CY279" s="26"/>
      <c r="CZ279" s="26"/>
      <c r="DA279" s="26"/>
      <c r="DB279" s="17"/>
      <c r="DC279" s="17"/>
      <c r="DD279" s="17"/>
      <c r="DE279" s="17"/>
      <c r="DF279" s="17"/>
      <c r="DG279" s="17"/>
      <c r="DH279" s="26"/>
      <c r="DI279" s="17"/>
      <c r="DJ279" s="17"/>
      <c r="DK279" s="17"/>
      <c r="DL279" s="17"/>
      <c r="DM279" s="17">
        <v>19.260000000000002</v>
      </c>
      <c r="DN279" s="17">
        <v>19.260000000000002</v>
      </c>
      <c r="DO279" s="17">
        <v>19.25</v>
      </c>
      <c r="DP279" s="17">
        <v>19.22</v>
      </c>
      <c r="DQ279" s="17">
        <v>19.25</v>
      </c>
      <c r="DR279" s="17">
        <v>19.22</v>
      </c>
      <c r="DS279" s="17">
        <v>19.239999999999998</v>
      </c>
      <c r="DT279" s="17">
        <v>19.25</v>
      </c>
      <c r="DU279" s="17">
        <v>19.239999999999998</v>
      </c>
      <c r="DV279" s="17">
        <v>19.260000000000002</v>
      </c>
      <c r="DW279" s="17">
        <v>19.25</v>
      </c>
      <c r="DX279" s="17">
        <v>19.239999999999998</v>
      </c>
      <c r="DY279" s="17">
        <v>19.28</v>
      </c>
      <c r="DZ279" s="17">
        <v>19.3</v>
      </c>
      <c r="EA279" s="17">
        <v>19.29</v>
      </c>
      <c r="EB279" s="17">
        <v>19.309999999999999</v>
      </c>
      <c r="EC279" s="17">
        <v>19.29</v>
      </c>
      <c r="ED279" s="17">
        <v>19.32</v>
      </c>
      <c r="EE279" s="17">
        <v>19.28</v>
      </c>
      <c r="EF279" s="17">
        <v>19.29</v>
      </c>
      <c r="EG279" s="17">
        <v>19.309999999999999</v>
      </c>
      <c r="EH279" s="17">
        <v>19.309999999999999</v>
      </c>
      <c r="EI279" s="17">
        <v>19.29</v>
      </c>
      <c r="EJ279" s="17">
        <v>19.29</v>
      </c>
      <c r="EK279" s="17">
        <v>19.29</v>
      </c>
      <c r="EL279" s="17">
        <v>19.329999999999998</v>
      </c>
      <c r="EM279" s="17">
        <v>19.3</v>
      </c>
      <c r="EN279" s="17">
        <v>19.3</v>
      </c>
      <c r="EO279" s="17">
        <v>19.29</v>
      </c>
      <c r="EP279" s="17">
        <v>19.3</v>
      </c>
      <c r="EQ279" s="17">
        <v>19.309999999999999</v>
      </c>
      <c r="ER279" s="17">
        <v>19.309999999999999</v>
      </c>
      <c r="ES279" s="17">
        <v>19.309999999999999</v>
      </c>
      <c r="ET279" s="17">
        <v>19.32</v>
      </c>
      <c r="EU279" s="17">
        <v>19.309999999999999</v>
      </c>
      <c r="EV279" s="17">
        <v>19.32</v>
      </c>
      <c r="EW279" s="17">
        <v>19.350000000000001</v>
      </c>
      <c r="EX279" s="17">
        <v>19.36</v>
      </c>
      <c r="EY279" s="17">
        <v>19.36</v>
      </c>
      <c r="EZ279" s="17">
        <v>19.329999999999998</v>
      </c>
      <c r="FA279" s="17">
        <v>19.329999999999998</v>
      </c>
      <c r="FB279" s="17">
        <v>19.329999999999998</v>
      </c>
      <c r="FC279" s="17">
        <v>19.27</v>
      </c>
      <c r="FD279" s="17">
        <v>19.2</v>
      </c>
      <c r="FE279" s="17">
        <v>19.21</v>
      </c>
      <c r="FF279" s="17">
        <v>19.25</v>
      </c>
      <c r="FG279" s="17">
        <v>19.239999999999998</v>
      </c>
      <c r="FH279" s="17">
        <v>19.29</v>
      </c>
      <c r="FI279" s="17">
        <v>19.28</v>
      </c>
      <c r="FJ279" s="17">
        <v>19.29</v>
      </c>
      <c r="FK279" s="17">
        <v>19.3</v>
      </c>
      <c r="FL279" s="17">
        <v>19.3</v>
      </c>
      <c r="FM279" s="17">
        <v>19.28</v>
      </c>
      <c r="FN279" s="17">
        <v>19.28</v>
      </c>
      <c r="FO279" s="17">
        <v>19.29</v>
      </c>
      <c r="FP279" s="17">
        <v>19.28</v>
      </c>
      <c r="FQ279" s="17">
        <v>19.28</v>
      </c>
      <c r="FR279" s="17">
        <v>19.25</v>
      </c>
      <c r="FS279" s="17">
        <v>19.25</v>
      </c>
      <c r="FT279" s="17">
        <v>19.260000000000002</v>
      </c>
      <c r="FU279" s="17">
        <v>19.27</v>
      </c>
      <c r="FV279" s="17">
        <v>19.309999999999999</v>
      </c>
      <c r="FW279" s="17">
        <v>19.3</v>
      </c>
      <c r="FX279" s="17">
        <v>19.309999999999999</v>
      </c>
      <c r="FY279" s="17">
        <v>19.32</v>
      </c>
      <c r="FZ279" s="17">
        <v>19.34</v>
      </c>
      <c r="GA279" s="17">
        <v>19.5</v>
      </c>
      <c r="GB279" s="17">
        <v>19.48</v>
      </c>
      <c r="GC279" s="17">
        <v>19.5</v>
      </c>
      <c r="GD279" s="17">
        <v>19.46</v>
      </c>
      <c r="GE279" s="17">
        <v>19.420000000000002</v>
      </c>
      <c r="GF279" s="17">
        <v>19.440000000000001</v>
      </c>
      <c r="GG279" s="17">
        <v>19.38</v>
      </c>
      <c r="GH279" s="17">
        <v>19.46</v>
      </c>
      <c r="GI279" s="17">
        <v>19.489999999999998</v>
      </c>
      <c r="GJ279" s="17">
        <v>19.5</v>
      </c>
      <c r="GK279" s="17">
        <v>19.52</v>
      </c>
      <c r="GL279" s="17">
        <v>19.5</v>
      </c>
      <c r="GM279" s="17">
        <v>19.5</v>
      </c>
      <c r="GN279" s="17">
        <v>19.5</v>
      </c>
      <c r="GO279" s="17">
        <v>19.489999999999998</v>
      </c>
      <c r="GP279" s="17">
        <v>19.5</v>
      </c>
      <c r="GQ279" s="17">
        <v>19.5</v>
      </c>
      <c r="GR279" s="17">
        <v>19.5</v>
      </c>
      <c r="GS279" s="17">
        <v>19.5</v>
      </c>
      <c r="GT279" s="17">
        <v>19.510000000000002</v>
      </c>
      <c r="GU279" s="17">
        <v>19.489999999999998</v>
      </c>
      <c r="GV279" s="17">
        <v>19.420000000000002</v>
      </c>
      <c r="GW279" s="17">
        <v>19.41</v>
      </c>
      <c r="GX279" s="17">
        <v>19.420000000000002</v>
      </c>
      <c r="GY279" s="17">
        <v>19.39</v>
      </c>
      <c r="GZ279" s="17">
        <v>19.39</v>
      </c>
      <c r="HA279" s="17">
        <v>19.399999999999999</v>
      </c>
      <c r="HB279" s="17">
        <v>19.39</v>
      </c>
      <c r="HC279" s="17">
        <v>19.399999999999999</v>
      </c>
      <c r="HD279" s="17">
        <v>19.37</v>
      </c>
      <c r="HE279" s="17">
        <v>19.399999999999999</v>
      </c>
      <c r="HF279" s="17">
        <v>19.39</v>
      </c>
      <c r="HG279" s="17">
        <v>19.38</v>
      </c>
      <c r="HH279" s="17">
        <v>19.309999999999999</v>
      </c>
      <c r="HI279" s="17">
        <v>19.309999999999999</v>
      </c>
      <c r="HJ279" s="17">
        <v>19.3</v>
      </c>
      <c r="HK279" s="17">
        <v>19.25</v>
      </c>
      <c r="HL279" s="17">
        <v>19.27</v>
      </c>
      <c r="HM279" s="17">
        <v>19.29</v>
      </c>
      <c r="HN279" s="17">
        <v>19.309999999999999</v>
      </c>
      <c r="HO279" s="17">
        <v>19.309999999999999</v>
      </c>
      <c r="HP279" s="17">
        <v>19.29</v>
      </c>
      <c r="HQ279" s="17">
        <v>19.3</v>
      </c>
      <c r="HR279" s="17">
        <v>19.28</v>
      </c>
      <c r="HS279" s="17">
        <v>19.32</v>
      </c>
      <c r="HT279" s="17">
        <v>19.29</v>
      </c>
      <c r="HU279" s="17">
        <v>19.260000000000002</v>
      </c>
      <c r="HV279" s="17">
        <v>19.25</v>
      </c>
      <c r="HW279" s="17">
        <v>19.27</v>
      </c>
      <c r="HX279" s="17">
        <v>19.260000000000002</v>
      </c>
      <c r="HY279" s="17">
        <v>19.27</v>
      </c>
      <c r="HZ279" s="17">
        <v>19.27</v>
      </c>
      <c r="IA279" s="17">
        <v>19.260000000000002</v>
      </c>
      <c r="IB279" s="17">
        <v>19.21</v>
      </c>
      <c r="IC279" s="17">
        <v>19.2</v>
      </c>
      <c r="ID279" s="17">
        <v>19.21</v>
      </c>
      <c r="IE279" s="17">
        <v>19.190000000000001</v>
      </c>
      <c r="IF279" s="17">
        <v>19.18</v>
      </c>
      <c r="IG279" s="17">
        <v>19.12</v>
      </c>
      <c r="IH279" s="17">
        <v>19.100000000000001</v>
      </c>
      <c r="II279" s="17">
        <v>19.079999999999998</v>
      </c>
      <c r="IJ279" s="17">
        <v>19.059999999999999</v>
      </c>
      <c r="IK279" s="17">
        <v>19.09</v>
      </c>
      <c r="IL279" s="17">
        <v>19.170000000000002</v>
      </c>
      <c r="IM279" s="17">
        <v>19.13</v>
      </c>
      <c r="IN279" s="17">
        <v>19.13</v>
      </c>
      <c r="IO279" s="17">
        <v>19.12</v>
      </c>
      <c r="IP279" s="17">
        <v>19.100000000000001</v>
      </c>
      <c r="IQ279" s="17">
        <v>19.11</v>
      </c>
      <c r="IR279" s="17">
        <v>19.13</v>
      </c>
      <c r="IS279" s="17">
        <v>19.16</v>
      </c>
      <c r="IT279" s="17">
        <v>19.2</v>
      </c>
      <c r="IU279" s="17">
        <v>19.239999999999998</v>
      </c>
      <c r="IV279" s="17">
        <v>19.239999999999998</v>
      </c>
      <c r="IW279" s="17">
        <v>19.239999999999998</v>
      </c>
      <c r="IX279" s="17">
        <v>19.239999999999998</v>
      </c>
      <c r="IY279" s="17">
        <v>19.239999999999998</v>
      </c>
    </row>
    <row r="280" spans="1:259" x14ac:dyDescent="0.15">
      <c r="A280" s="17" t="s">
        <v>698</v>
      </c>
      <c r="B280" s="17" t="s">
        <v>699</v>
      </c>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c r="AA280" s="26"/>
      <c r="AB280" s="17"/>
      <c r="AC280" s="26"/>
      <c r="AD280" s="26"/>
      <c r="AE280" s="17"/>
      <c r="AF280" s="17"/>
      <c r="AG280" s="17"/>
      <c r="AH280" s="17"/>
      <c r="AI280" s="17"/>
      <c r="AJ280" s="17"/>
      <c r="AK280" s="17"/>
      <c r="AL280" s="17"/>
      <c r="AM280" s="17"/>
      <c r="AN280" s="17"/>
      <c r="AO280" s="17"/>
      <c r="AP280" s="17"/>
      <c r="AQ280" s="17"/>
      <c r="AR280" s="17"/>
      <c r="AS280" s="17"/>
      <c r="AT280" s="17"/>
      <c r="AU280" s="17"/>
      <c r="AV280" s="17"/>
      <c r="AW280" s="17"/>
      <c r="AX280" s="17"/>
      <c r="AY280" s="17"/>
      <c r="AZ280" s="17"/>
      <c r="BA280" s="17"/>
      <c r="BB280" s="17"/>
      <c r="BC280" s="17"/>
      <c r="BD280" s="17"/>
      <c r="BE280" s="17"/>
      <c r="BF280" s="17"/>
      <c r="BG280" s="17"/>
      <c r="BH280" s="17"/>
      <c r="BI280" s="17"/>
      <c r="BJ280" s="26"/>
      <c r="BK280" s="17"/>
      <c r="BL280" s="17"/>
      <c r="BM280" s="17"/>
      <c r="BN280" s="17"/>
      <c r="BO280" s="17"/>
      <c r="BP280" s="17"/>
      <c r="BQ280" s="17"/>
      <c r="BR280" s="17"/>
      <c r="BS280" s="17"/>
      <c r="BT280" s="17"/>
      <c r="BU280" s="17"/>
      <c r="BV280" s="17"/>
      <c r="BW280" s="17"/>
      <c r="BX280" s="26"/>
      <c r="BY280" s="26"/>
      <c r="BZ280" s="26"/>
      <c r="CA280" s="26"/>
      <c r="CB280" s="26"/>
      <c r="CC280" s="17"/>
      <c r="CD280" s="17"/>
      <c r="CE280" s="17"/>
      <c r="CF280" s="17"/>
      <c r="CG280" s="17"/>
      <c r="CH280" s="17"/>
      <c r="CI280" s="17"/>
      <c r="CJ280" s="26"/>
      <c r="CK280" s="17"/>
      <c r="CL280" s="17"/>
      <c r="CM280" s="17"/>
      <c r="CN280" s="17"/>
      <c r="CO280" s="17"/>
      <c r="CP280" s="17"/>
      <c r="CQ280" s="17"/>
      <c r="CR280" s="17"/>
      <c r="CS280" s="17"/>
      <c r="CT280" s="17"/>
      <c r="CU280" s="17"/>
      <c r="CV280" s="17"/>
      <c r="CW280" s="17"/>
      <c r="CX280" s="17"/>
      <c r="CY280" s="26"/>
      <c r="CZ280" s="26"/>
      <c r="DA280" s="26"/>
      <c r="DB280" s="17"/>
      <c r="DC280" s="17"/>
      <c r="DD280" s="17"/>
      <c r="DE280" s="17"/>
      <c r="DF280" s="17"/>
      <c r="DG280" s="17"/>
      <c r="DH280" s="26"/>
      <c r="DI280" s="17"/>
      <c r="DJ280" s="17"/>
      <c r="DK280" s="17"/>
      <c r="DL280" s="17"/>
      <c r="DM280" s="17">
        <v>12.48</v>
      </c>
      <c r="DN280" s="17">
        <v>12.5</v>
      </c>
      <c r="DO280" s="17">
        <v>12.49</v>
      </c>
      <c r="DP280" s="17">
        <v>12.44</v>
      </c>
      <c r="DQ280" s="17">
        <v>12.42</v>
      </c>
      <c r="DR280" s="17">
        <v>12.45</v>
      </c>
      <c r="DS280" s="17">
        <v>12.45</v>
      </c>
      <c r="DT280" s="17">
        <v>12.42</v>
      </c>
      <c r="DU280" s="17">
        <v>12.42</v>
      </c>
      <c r="DV280" s="17">
        <v>12.43</v>
      </c>
      <c r="DW280" s="17">
        <v>12.45</v>
      </c>
      <c r="DX280" s="17">
        <v>12.44</v>
      </c>
      <c r="DY280" s="17">
        <v>12.4</v>
      </c>
      <c r="DZ280" s="17">
        <v>12.4</v>
      </c>
      <c r="EA280" s="17">
        <v>12.39</v>
      </c>
      <c r="EB280" s="17">
        <v>12.38</v>
      </c>
      <c r="EC280" s="17">
        <v>12.37</v>
      </c>
      <c r="ED280" s="17">
        <v>12.38</v>
      </c>
      <c r="EE280" s="17">
        <v>12.39</v>
      </c>
      <c r="EF280" s="17">
        <v>12.38</v>
      </c>
      <c r="EG280" s="17">
        <v>12.38</v>
      </c>
      <c r="EH280" s="17">
        <v>12.38</v>
      </c>
      <c r="EI280" s="17">
        <v>12.39</v>
      </c>
      <c r="EJ280" s="17">
        <v>12.4</v>
      </c>
      <c r="EK280" s="17">
        <v>12.4</v>
      </c>
      <c r="EL280" s="17">
        <v>12.4</v>
      </c>
      <c r="EM280" s="17">
        <v>12.4</v>
      </c>
      <c r="EN280" s="17">
        <v>12.44</v>
      </c>
      <c r="EO280" s="17">
        <v>12.44</v>
      </c>
      <c r="EP280" s="17">
        <v>12.45</v>
      </c>
      <c r="EQ280" s="17">
        <v>12.42</v>
      </c>
      <c r="ER280" s="17">
        <v>12.42</v>
      </c>
      <c r="ES280" s="17">
        <v>12.42</v>
      </c>
      <c r="ET280" s="17">
        <v>12.41</v>
      </c>
      <c r="EU280" s="17">
        <v>12.43</v>
      </c>
      <c r="EV280" s="17">
        <v>12.44</v>
      </c>
      <c r="EW280" s="17">
        <v>12.43</v>
      </c>
      <c r="EX280" s="17">
        <v>12.43</v>
      </c>
      <c r="EY280" s="17">
        <v>12.44</v>
      </c>
      <c r="EZ280" s="17">
        <v>12.43</v>
      </c>
      <c r="FA280" s="17">
        <v>12.43</v>
      </c>
      <c r="FB280" s="17">
        <v>12.41</v>
      </c>
      <c r="FC280" s="17">
        <v>12.38</v>
      </c>
      <c r="FD280" s="17">
        <v>12.37</v>
      </c>
      <c r="FE280" s="17">
        <v>12.37</v>
      </c>
      <c r="FF280" s="17">
        <v>12.36</v>
      </c>
      <c r="FG280" s="17">
        <v>12.37</v>
      </c>
      <c r="FH280" s="17">
        <v>12.34</v>
      </c>
      <c r="FI280" s="17">
        <v>12.36</v>
      </c>
      <c r="FJ280" s="17">
        <v>12.37</v>
      </c>
      <c r="FK280" s="17">
        <v>12.37</v>
      </c>
      <c r="FL280" s="17">
        <v>12.37</v>
      </c>
      <c r="FM280" s="17">
        <v>12.39</v>
      </c>
      <c r="FN280" s="17">
        <v>12.42</v>
      </c>
      <c r="FO280" s="17">
        <v>12.43</v>
      </c>
      <c r="FP280" s="17">
        <v>12.44</v>
      </c>
      <c r="FQ280" s="17">
        <v>12.42</v>
      </c>
      <c r="FR280" s="17">
        <v>12.41</v>
      </c>
      <c r="FS280" s="17">
        <v>12.41</v>
      </c>
      <c r="FT280" s="17">
        <v>12.39</v>
      </c>
      <c r="FU280" s="17">
        <v>12.37</v>
      </c>
      <c r="FV280" s="17">
        <v>12.34</v>
      </c>
      <c r="FW280" s="17">
        <v>12.35</v>
      </c>
      <c r="FX280" s="17">
        <v>12.37</v>
      </c>
      <c r="FY280" s="17">
        <v>12.4</v>
      </c>
      <c r="FZ280" s="17">
        <v>12.4</v>
      </c>
      <c r="GA280" s="17">
        <v>12.43</v>
      </c>
      <c r="GB280" s="17">
        <v>12.39</v>
      </c>
      <c r="GC280" s="17">
        <v>12.42</v>
      </c>
      <c r="GD280" s="17">
        <v>12.41</v>
      </c>
      <c r="GE280" s="17">
        <v>12.4</v>
      </c>
      <c r="GF280" s="17">
        <v>12.4</v>
      </c>
      <c r="GG280" s="17">
        <v>12.36</v>
      </c>
      <c r="GH280" s="17">
        <v>12.34</v>
      </c>
      <c r="GI280" s="17">
        <v>12.31</v>
      </c>
      <c r="GJ280" s="17">
        <v>12.34</v>
      </c>
      <c r="GK280" s="17">
        <v>12.35</v>
      </c>
      <c r="GL280" s="17">
        <v>12.32</v>
      </c>
      <c r="GM280" s="17">
        <v>12.3</v>
      </c>
      <c r="GN280" s="17">
        <v>12.31</v>
      </c>
      <c r="GO280" s="17">
        <v>12.32</v>
      </c>
      <c r="GP280" s="17">
        <v>12.31</v>
      </c>
      <c r="GQ280" s="17">
        <v>12.32</v>
      </c>
      <c r="GR280" s="17">
        <v>12.35</v>
      </c>
      <c r="GS280" s="17">
        <v>12.36</v>
      </c>
      <c r="GT280" s="17">
        <v>12.33</v>
      </c>
      <c r="GU280" s="17">
        <v>12.31</v>
      </c>
      <c r="GV280" s="17">
        <v>12.32</v>
      </c>
      <c r="GW280" s="17">
        <v>12.34</v>
      </c>
      <c r="GX280" s="17">
        <v>12.33</v>
      </c>
      <c r="GY280" s="17">
        <v>12.33</v>
      </c>
      <c r="GZ280" s="17">
        <v>12.32</v>
      </c>
      <c r="HA280" s="17">
        <v>12.32</v>
      </c>
      <c r="HB280" s="17">
        <v>12.24</v>
      </c>
      <c r="HC280" s="17">
        <v>12.23</v>
      </c>
      <c r="HD280" s="17">
        <v>12.24</v>
      </c>
      <c r="HE280" s="17">
        <v>12.29</v>
      </c>
      <c r="HF280" s="17">
        <v>12.28</v>
      </c>
      <c r="HG280" s="17">
        <v>12.24</v>
      </c>
      <c r="HH280" s="17">
        <v>12.22</v>
      </c>
      <c r="HI280" s="17">
        <v>12.21</v>
      </c>
      <c r="HJ280" s="17">
        <v>12.21</v>
      </c>
      <c r="HK280" s="17">
        <v>12.18</v>
      </c>
      <c r="HL280" s="17">
        <v>12.1</v>
      </c>
      <c r="HM280" s="17">
        <v>12.12</v>
      </c>
      <c r="HN280" s="17">
        <v>12.18</v>
      </c>
      <c r="HO280" s="17">
        <v>12.14</v>
      </c>
      <c r="HP280" s="17">
        <v>12.11</v>
      </c>
      <c r="HQ280" s="17">
        <v>12.13</v>
      </c>
      <c r="HR280" s="17">
        <v>12.14</v>
      </c>
      <c r="HS280" s="17">
        <v>12.14</v>
      </c>
      <c r="HT280" s="17">
        <v>12.15</v>
      </c>
      <c r="HU280" s="17">
        <v>12.14</v>
      </c>
      <c r="HV280" s="17">
        <v>12.14</v>
      </c>
      <c r="HW280" s="17">
        <v>12.19</v>
      </c>
      <c r="HX280" s="17">
        <v>12.2</v>
      </c>
      <c r="HY280" s="17">
        <v>12.21</v>
      </c>
      <c r="HZ280" s="17">
        <v>12.18</v>
      </c>
      <c r="IA280" s="17">
        <v>12.18</v>
      </c>
      <c r="IB280" s="17">
        <v>12.18</v>
      </c>
      <c r="IC280" s="17">
        <v>12.17</v>
      </c>
      <c r="ID280" s="17">
        <v>12.17</v>
      </c>
      <c r="IE280" s="17">
        <v>12.16</v>
      </c>
      <c r="IF280" s="17">
        <v>12.14</v>
      </c>
      <c r="IG280" s="17">
        <v>12.14</v>
      </c>
      <c r="IH280" s="17">
        <v>12.13</v>
      </c>
      <c r="II280" s="17">
        <v>12.11</v>
      </c>
      <c r="IJ280" s="17">
        <v>12.11</v>
      </c>
      <c r="IK280" s="17">
        <v>12.1</v>
      </c>
      <c r="IL280" s="17">
        <v>12.12</v>
      </c>
      <c r="IM280" s="17">
        <v>12.12</v>
      </c>
      <c r="IN280" s="17">
        <v>12.15</v>
      </c>
      <c r="IO280" s="17">
        <v>12.15</v>
      </c>
      <c r="IP280" s="17">
        <v>12.15</v>
      </c>
      <c r="IQ280" s="17">
        <v>12.12</v>
      </c>
      <c r="IR280" s="17">
        <v>12.12</v>
      </c>
      <c r="IS280" s="17">
        <v>12.08</v>
      </c>
      <c r="IT280" s="17">
        <v>12.08</v>
      </c>
      <c r="IU280" s="17">
        <v>12.09</v>
      </c>
      <c r="IV280" s="17">
        <v>12.1</v>
      </c>
      <c r="IW280" s="17">
        <v>12.11</v>
      </c>
      <c r="IX280" s="17">
        <v>12.15</v>
      </c>
      <c r="IY280" s="17">
        <v>12.12</v>
      </c>
    </row>
    <row r="281" spans="1:259" x14ac:dyDescent="0.15">
      <c r="A281" s="17" t="s">
        <v>411</v>
      </c>
      <c r="B281" s="17" t="s">
        <v>412</v>
      </c>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c r="AA281" s="26"/>
      <c r="AB281" s="17"/>
      <c r="AC281" s="26"/>
      <c r="AD281" s="26"/>
      <c r="AE281" s="17"/>
      <c r="AF281" s="17"/>
      <c r="AG281" s="17"/>
      <c r="AH281" s="17"/>
      <c r="AI281" s="17"/>
      <c r="AJ281" s="17"/>
      <c r="AK281" s="17"/>
      <c r="AL281" s="17"/>
      <c r="AM281" s="17"/>
      <c r="AN281" s="17"/>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26"/>
      <c r="BK281" s="17"/>
      <c r="BL281" s="17"/>
      <c r="BM281" s="17"/>
      <c r="BN281" s="17"/>
      <c r="BO281" s="17"/>
      <c r="BP281" s="17"/>
      <c r="BQ281" s="17"/>
      <c r="BR281" s="17"/>
      <c r="BS281" s="17"/>
      <c r="BT281" s="17"/>
      <c r="BU281" s="17"/>
      <c r="BV281" s="17"/>
      <c r="BW281" s="17"/>
      <c r="BX281" s="26"/>
      <c r="BY281" s="26"/>
      <c r="BZ281" s="26"/>
      <c r="CA281" s="26"/>
      <c r="CB281" s="26"/>
      <c r="CC281" s="17"/>
      <c r="CD281" s="17"/>
      <c r="CE281" s="17"/>
      <c r="CF281" s="17"/>
      <c r="CG281" s="17"/>
      <c r="CH281" s="17"/>
      <c r="CI281" s="17"/>
      <c r="CJ281" s="26"/>
      <c r="CK281" s="17"/>
      <c r="CL281" s="17"/>
      <c r="CM281" s="17"/>
      <c r="CN281" s="17"/>
      <c r="CO281" s="17"/>
      <c r="CP281" s="17"/>
      <c r="CQ281" s="17"/>
      <c r="CR281" s="17"/>
      <c r="CS281" s="17"/>
      <c r="CT281" s="17"/>
      <c r="CU281" s="17"/>
      <c r="CV281" s="17"/>
      <c r="CW281" s="17"/>
      <c r="CX281" s="17"/>
      <c r="CY281" s="26"/>
      <c r="CZ281" s="26"/>
      <c r="DA281" s="26"/>
      <c r="DB281" s="17"/>
      <c r="DC281" s="17"/>
      <c r="DD281" s="17"/>
      <c r="DE281" s="17"/>
      <c r="DF281" s="17"/>
      <c r="DG281" s="17"/>
      <c r="DH281" s="26"/>
      <c r="DI281" s="17"/>
      <c r="DJ281" s="17"/>
      <c r="DK281" s="17"/>
      <c r="DL281" s="17"/>
      <c r="DM281" s="17">
        <v>3.93</v>
      </c>
      <c r="DN281" s="17">
        <v>3.93</v>
      </c>
      <c r="DO281" s="17">
        <v>3.94</v>
      </c>
      <c r="DP281" s="17">
        <v>3.94</v>
      </c>
      <c r="DQ281" s="17">
        <v>3.95</v>
      </c>
      <c r="DR281" s="17">
        <v>3.94</v>
      </c>
      <c r="DS281" s="17">
        <v>3.94</v>
      </c>
      <c r="DT281" s="17">
        <v>3.94</v>
      </c>
      <c r="DU281" s="17">
        <v>3.94</v>
      </c>
      <c r="DV281" s="17">
        <v>3.94</v>
      </c>
      <c r="DW281" s="17">
        <v>3.95</v>
      </c>
      <c r="DX281" s="17">
        <v>3.95</v>
      </c>
      <c r="DY281" s="17">
        <v>3.95</v>
      </c>
      <c r="DZ281" s="17">
        <v>3.94</v>
      </c>
      <c r="EA281" s="17">
        <v>3.94</v>
      </c>
      <c r="EB281" s="17">
        <v>3.94</v>
      </c>
      <c r="EC281" s="17">
        <v>3.94</v>
      </c>
      <c r="ED281" s="17">
        <v>3.95</v>
      </c>
      <c r="EE281" s="17">
        <v>3.95</v>
      </c>
      <c r="EF281" s="17">
        <v>3.95</v>
      </c>
      <c r="EG281" s="17">
        <v>3.94</v>
      </c>
      <c r="EH281" s="17">
        <v>3.95</v>
      </c>
      <c r="EI281" s="17">
        <v>3.94</v>
      </c>
      <c r="EJ281" s="17">
        <v>3.94</v>
      </c>
      <c r="EK281" s="17">
        <v>3.94</v>
      </c>
      <c r="EL281" s="17">
        <v>3.94</v>
      </c>
      <c r="EM281" s="17">
        <v>3.95</v>
      </c>
      <c r="EN281" s="17">
        <v>3.94</v>
      </c>
      <c r="EO281" s="17">
        <v>3.95</v>
      </c>
      <c r="EP281" s="17">
        <v>3.94</v>
      </c>
      <c r="EQ281" s="17">
        <v>3.94</v>
      </c>
      <c r="ER281" s="17">
        <v>3.94</v>
      </c>
      <c r="ES281" s="17">
        <v>3.94</v>
      </c>
      <c r="ET281" s="17">
        <v>3.94</v>
      </c>
      <c r="EU281" s="17">
        <v>3.94</v>
      </c>
      <c r="EV281" s="17">
        <v>3.94</v>
      </c>
      <c r="EW281" s="17">
        <v>3.94</v>
      </c>
      <c r="EX281" s="17">
        <v>3.95</v>
      </c>
      <c r="EY281" s="17">
        <v>3.94</v>
      </c>
      <c r="EZ281" s="17">
        <v>3.95</v>
      </c>
      <c r="FA281" s="17">
        <v>3.94</v>
      </c>
      <c r="FB281" s="17">
        <v>3.94</v>
      </c>
      <c r="FC281" s="17">
        <v>3.94</v>
      </c>
      <c r="FD281" s="17">
        <v>3.94</v>
      </c>
      <c r="FE281" s="17">
        <v>3.94</v>
      </c>
      <c r="FF281" s="17">
        <v>3.94</v>
      </c>
      <c r="FG281" s="17">
        <v>3.95</v>
      </c>
      <c r="FH281" s="17">
        <v>3.94</v>
      </c>
      <c r="FI281" s="17">
        <v>3.94</v>
      </c>
      <c r="FJ281" s="17">
        <v>3.95</v>
      </c>
      <c r="FK281" s="17">
        <v>3.95</v>
      </c>
      <c r="FL281" s="17">
        <v>3.95</v>
      </c>
      <c r="FM281" s="17">
        <v>3.95</v>
      </c>
      <c r="FN281" s="17">
        <v>3.95</v>
      </c>
      <c r="FO281" s="17">
        <v>3.94</v>
      </c>
      <c r="FP281" s="17">
        <v>3.95</v>
      </c>
      <c r="FQ281" s="17">
        <v>3.95</v>
      </c>
      <c r="FR281" s="17">
        <v>3.96</v>
      </c>
      <c r="FS281" s="17">
        <v>3.95</v>
      </c>
      <c r="FT281" s="17">
        <v>3.95</v>
      </c>
      <c r="FU281" s="17">
        <v>3.95</v>
      </c>
      <c r="FV281" s="17">
        <v>3.95</v>
      </c>
      <c r="FW281" s="17">
        <v>3.95</v>
      </c>
      <c r="FX281" s="17">
        <v>3.95</v>
      </c>
      <c r="FY281" s="17">
        <v>3.96</v>
      </c>
      <c r="FZ281" s="17">
        <v>3.95</v>
      </c>
      <c r="GA281" s="17">
        <v>3.95</v>
      </c>
      <c r="GB281" s="17">
        <v>3.95</v>
      </c>
      <c r="GC281" s="17">
        <v>3.95</v>
      </c>
      <c r="GD281" s="17">
        <v>3.95</v>
      </c>
      <c r="GE281" s="17">
        <v>3.95</v>
      </c>
      <c r="GF281" s="17">
        <v>3.94</v>
      </c>
      <c r="GG281" s="17">
        <v>3.94</v>
      </c>
      <c r="GH281" s="17">
        <v>3.95</v>
      </c>
      <c r="GI281" s="17">
        <v>3.94</v>
      </c>
      <c r="GJ281" s="17">
        <v>3.95</v>
      </c>
      <c r="GK281" s="17">
        <v>3.94</v>
      </c>
      <c r="GL281" s="17">
        <v>3.94</v>
      </c>
      <c r="GM281" s="17">
        <v>3.94</v>
      </c>
      <c r="GN281" s="17">
        <v>3.94</v>
      </c>
      <c r="GO281" s="17">
        <v>3.95</v>
      </c>
      <c r="GP281" s="17">
        <v>3.95</v>
      </c>
      <c r="GQ281" s="17">
        <v>3.94</v>
      </c>
      <c r="GR281" s="17">
        <v>3.94</v>
      </c>
      <c r="GS281" s="17">
        <v>3.94</v>
      </c>
      <c r="GT281" s="17">
        <v>3.94</v>
      </c>
      <c r="GU281" s="17">
        <v>3.94</v>
      </c>
      <c r="GV281" s="17">
        <v>3.94</v>
      </c>
      <c r="GW281" s="17">
        <v>3.94</v>
      </c>
      <c r="GX281" s="17">
        <v>3.94</v>
      </c>
      <c r="GY281" s="17">
        <v>3.94</v>
      </c>
      <c r="GZ281" s="17">
        <v>3.94</v>
      </c>
      <c r="HA281" s="17">
        <v>3.94</v>
      </c>
      <c r="HB281" s="17">
        <v>3.94</v>
      </c>
      <c r="HC281" s="17">
        <v>3.94</v>
      </c>
      <c r="HD281" s="17">
        <v>3.94</v>
      </c>
      <c r="HE281" s="17">
        <v>3.94</v>
      </c>
      <c r="HF281" s="17">
        <v>3.94</v>
      </c>
      <c r="HG281" s="17">
        <v>3.94</v>
      </c>
      <c r="HH281" s="17">
        <v>3.94</v>
      </c>
      <c r="HI281" s="17">
        <v>3.93</v>
      </c>
      <c r="HJ281" s="17">
        <v>3.93</v>
      </c>
      <c r="HK281" s="17">
        <v>3.93</v>
      </c>
      <c r="HL281" s="17">
        <v>3.93</v>
      </c>
      <c r="HM281" s="17">
        <v>3.92</v>
      </c>
      <c r="HN281" s="17">
        <v>3.92</v>
      </c>
      <c r="HO281" s="17">
        <v>3.93</v>
      </c>
      <c r="HP281" s="17">
        <v>3.92</v>
      </c>
      <c r="HQ281" s="17">
        <v>3.92</v>
      </c>
      <c r="HR281" s="17">
        <v>3.93</v>
      </c>
      <c r="HS281" s="17">
        <v>3.93</v>
      </c>
      <c r="HT281" s="17">
        <v>3.92</v>
      </c>
      <c r="HU281" s="17">
        <v>3.92</v>
      </c>
      <c r="HV281" s="17">
        <v>3.92</v>
      </c>
      <c r="HW281" s="17">
        <v>3.92</v>
      </c>
      <c r="HX281" s="17">
        <v>3.93</v>
      </c>
      <c r="HY281" s="17">
        <v>3.92</v>
      </c>
      <c r="HZ281" s="17">
        <v>3.93</v>
      </c>
      <c r="IA281" s="17">
        <v>3.93</v>
      </c>
      <c r="IB281" s="17">
        <v>3.93</v>
      </c>
      <c r="IC281" s="17">
        <v>3.92</v>
      </c>
      <c r="ID281" s="17">
        <v>3.92</v>
      </c>
      <c r="IE281" s="17">
        <v>3.92</v>
      </c>
      <c r="IF281" s="17">
        <v>3.92</v>
      </c>
      <c r="IG281" s="17">
        <v>3.92</v>
      </c>
      <c r="IH281" s="17">
        <v>3.92</v>
      </c>
      <c r="II281" s="17">
        <v>3.92</v>
      </c>
      <c r="IJ281" s="17">
        <v>3.91</v>
      </c>
      <c r="IK281" s="17">
        <v>3.92</v>
      </c>
      <c r="IL281" s="17">
        <v>3.91</v>
      </c>
      <c r="IM281" s="17">
        <v>3.92</v>
      </c>
      <c r="IN281" s="17">
        <v>3.92</v>
      </c>
      <c r="IO281" s="17">
        <v>3.92</v>
      </c>
      <c r="IP281" s="17">
        <v>3.92</v>
      </c>
      <c r="IQ281" s="17">
        <v>3.92</v>
      </c>
      <c r="IR281" s="17">
        <v>3.91</v>
      </c>
      <c r="IS281" s="17">
        <v>3.91</v>
      </c>
      <c r="IT281" s="17">
        <v>3.92</v>
      </c>
      <c r="IU281" s="17">
        <v>3.92</v>
      </c>
      <c r="IV281" s="17">
        <v>3.92</v>
      </c>
      <c r="IW281" s="17">
        <v>3.91</v>
      </c>
      <c r="IX281" s="17">
        <v>3.92</v>
      </c>
      <c r="IY281" s="17">
        <v>3.91</v>
      </c>
    </row>
    <row r="282" spans="1:259" x14ac:dyDescent="0.15">
      <c r="A282" s="17" t="s">
        <v>4651</v>
      </c>
      <c r="B282" s="17" t="s">
        <v>4758</v>
      </c>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c r="AA282" s="26"/>
      <c r="AB282" s="17"/>
      <c r="AC282" s="26"/>
      <c r="AD282" s="26"/>
      <c r="AE282" s="17"/>
      <c r="AF282" s="17"/>
      <c r="AG282" s="17"/>
      <c r="AH282" s="17"/>
      <c r="AI282" s="17"/>
      <c r="AJ282" s="17"/>
      <c r="AK282" s="17"/>
      <c r="AL282" s="17"/>
      <c r="AM282" s="17"/>
      <c r="AN282" s="17"/>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26"/>
      <c r="BK282" s="17"/>
      <c r="BL282" s="17"/>
      <c r="BM282" s="17"/>
      <c r="BN282" s="17"/>
      <c r="BO282" s="17"/>
      <c r="BP282" s="17"/>
      <c r="BQ282" s="17"/>
      <c r="BR282" s="17"/>
      <c r="BS282" s="17"/>
      <c r="BT282" s="17"/>
      <c r="BU282" s="17"/>
      <c r="BV282" s="17"/>
      <c r="BW282" s="17"/>
      <c r="BX282" s="26"/>
      <c r="BY282" s="26"/>
      <c r="BZ282" s="26"/>
      <c r="CA282" s="26"/>
      <c r="CB282" s="26"/>
      <c r="CC282" s="17"/>
      <c r="CD282" s="17"/>
      <c r="CE282" s="17"/>
      <c r="CF282" s="17"/>
      <c r="CG282" s="17"/>
      <c r="CH282" s="17"/>
      <c r="CI282" s="17"/>
      <c r="CJ282" s="26"/>
      <c r="CK282" s="17"/>
      <c r="CL282" s="17"/>
      <c r="CM282" s="17"/>
      <c r="CN282" s="17"/>
      <c r="CO282" s="17"/>
      <c r="CP282" s="17"/>
      <c r="CQ282" s="17"/>
      <c r="CR282" s="17"/>
      <c r="CS282" s="17"/>
      <c r="CT282" s="17"/>
      <c r="CU282" s="17"/>
      <c r="CV282" s="17"/>
      <c r="CW282" s="17"/>
      <c r="CX282" s="17"/>
      <c r="CY282" s="26"/>
      <c r="CZ282" s="26"/>
      <c r="DA282" s="26"/>
      <c r="DB282" s="17"/>
      <c r="DC282" s="17"/>
      <c r="DD282" s="17"/>
      <c r="DE282" s="17"/>
      <c r="DF282" s="17"/>
      <c r="DG282" s="17"/>
      <c r="DH282" s="26"/>
      <c r="DI282" s="17"/>
      <c r="DJ282" s="17"/>
      <c r="DK282" s="17"/>
      <c r="DL282" s="17"/>
      <c r="DM282" s="17">
        <v>18.899999999999999</v>
      </c>
      <c r="DN282" s="17">
        <v>18.97</v>
      </c>
      <c r="DO282" s="17">
        <v>18.95</v>
      </c>
      <c r="DP282" s="17">
        <v>18.899999999999999</v>
      </c>
      <c r="DQ282" s="17">
        <v>18.920000000000002</v>
      </c>
      <c r="DR282" s="17">
        <v>18.899999999999999</v>
      </c>
      <c r="DS282" s="17">
        <v>18.91</v>
      </c>
      <c r="DT282" s="17">
        <v>18.899999999999999</v>
      </c>
      <c r="DU282" s="17">
        <v>18.899999999999999</v>
      </c>
      <c r="DV282" s="17">
        <v>18.88</v>
      </c>
      <c r="DW282" s="17">
        <v>18.88</v>
      </c>
      <c r="DX282" s="17">
        <v>18.920000000000002</v>
      </c>
      <c r="DY282" s="17">
        <v>18.95</v>
      </c>
      <c r="DZ282" s="17">
        <v>18.97</v>
      </c>
      <c r="EA282" s="17">
        <v>18.899999999999999</v>
      </c>
      <c r="EB282" s="17">
        <v>18.91</v>
      </c>
      <c r="EC282" s="17">
        <v>18.899999999999999</v>
      </c>
      <c r="ED282" s="17">
        <v>18.899999999999999</v>
      </c>
      <c r="EE282" s="17">
        <v>18.89</v>
      </c>
      <c r="EF282" s="17">
        <v>18.91</v>
      </c>
      <c r="EG282" s="17">
        <v>18.91</v>
      </c>
      <c r="EH282" s="17">
        <v>18.91</v>
      </c>
      <c r="EI282" s="17">
        <v>18.95</v>
      </c>
      <c r="EJ282" s="17">
        <v>18.920000000000002</v>
      </c>
      <c r="EK282" s="17">
        <v>18.91</v>
      </c>
      <c r="EL282" s="17">
        <v>18.95</v>
      </c>
      <c r="EM282" s="17">
        <v>18.95</v>
      </c>
      <c r="EN282" s="17">
        <v>18.87</v>
      </c>
      <c r="EO282" s="17">
        <v>18.93</v>
      </c>
      <c r="EP282" s="17">
        <v>18.97</v>
      </c>
      <c r="EQ282" s="17">
        <v>18.93</v>
      </c>
      <c r="ER282" s="17">
        <v>18.93</v>
      </c>
      <c r="ES282" s="17">
        <v>18.899999999999999</v>
      </c>
      <c r="ET282" s="17">
        <v>18.88</v>
      </c>
      <c r="EU282" s="17">
        <v>18.91</v>
      </c>
      <c r="EV282" s="17">
        <v>18.87</v>
      </c>
      <c r="EW282" s="17">
        <v>18.84</v>
      </c>
      <c r="EX282" s="17">
        <v>18.84</v>
      </c>
      <c r="EY282" s="17">
        <v>18.82</v>
      </c>
      <c r="EZ282" s="17">
        <v>18.850000000000001</v>
      </c>
      <c r="FA282" s="17">
        <v>18.84</v>
      </c>
      <c r="FB282" s="17">
        <v>18.850000000000001</v>
      </c>
      <c r="FC282" s="17">
        <v>18.88</v>
      </c>
      <c r="FD282" s="17">
        <v>18.899999999999999</v>
      </c>
      <c r="FE282" s="17">
        <v>18.920000000000002</v>
      </c>
      <c r="FF282" s="17">
        <v>18.93</v>
      </c>
      <c r="FG282" s="17">
        <v>18.899999999999999</v>
      </c>
      <c r="FH282" s="17">
        <v>18.89</v>
      </c>
      <c r="FI282" s="17">
        <v>18.88</v>
      </c>
      <c r="FJ282" s="17">
        <v>18.86</v>
      </c>
      <c r="FK282" s="17">
        <v>18.86</v>
      </c>
      <c r="FL282" s="17">
        <v>18.84</v>
      </c>
      <c r="FM282" s="17">
        <v>18.829999999999998</v>
      </c>
      <c r="FN282" s="17">
        <v>18.850000000000001</v>
      </c>
      <c r="FO282" s="17">
        <v>18.850000000000001</v>
      </c>
      <c r="FP282" s="17">
        <v>18.82</v>
      </c>
      <c r="FQ282" s="17">
        <v>18.829999999999998</v>
      </c>
      <c r="FR282" s="17">
        <v>18.809999999999999</v>
      </c>
      <c r="FS282" s="17">
        <v>18.809999999999999</v>
      </c>
      <c r="FT282" s="17">
        <v>18.82</v>
      </c>
      <c r="FU282" s="17">
        <v>18.760000000000002</v>
      </c>
      <c r="FV282" s="17">
        <v>18.739999999999998</v>
      </c>
      <c r="FW282" s="17">
        <v>18.7</v>
      </c>
      <c r="FX282" s="17">
        <v>18.71</v>
      </c>
      <c r="FY282" s="17">
        <v>18.8</v>
      </c>
      <c r="FZ282" s="17">
        <v>18.89</v>
      </c>
      <c r="GA282" s="17">
        <v>18.87</v>
      </c>
      <c r="GB282" s="17">
        <v>18.82</v>
      </c>
      <c r="GC282" s="17">
        <v>18.809999999999999</v>
      </c>
      <c r="GD282" s="17">
        <v>18.829999999999998</v>
      </c>
      <c r="GE282" s="17">
        <v>18.8</v>
      </c>
      <c r="GF282" s="17">
        <v>18.77</v>
      </c>
      <c r="GG282" s="17">
        <v>18.739999999999998</v>
      </c>
      <c r="GH282" s="17">
        <v>18.7</v>
      </c>
      <c r="GI282" s="17">
        <v>18.690000000000001</v>
      </c>
      <c r="GJ282" s="17">
        <v>18.73</v>
      </c>
      <c r="GK282" s="17">
        <v>18.760000000000002</v>
      </c>
      <c r="GL282" s="17">
        <v>18.73</v>
      </c>
      <c r="GM282" s="17">
        <v>18.739999999999998</v>
      </c>
      <c r="GN282" s="17">
        <v>18.72</v>
      </c>
      <c r="GO282" s="17">
        <v>18.73</v>
      </c>
      <c r="GP282" s="17">
        <v>18.72</v>
      </c>
      <c r="GQ282" s="17">
        <v>18.739999999999998</v>
      </c>
      <c r="GR282" s="17">
        <v>18.72</v>
      </c>
      <c r="GS282" s="17">
        <v>18.71</v>
      </c>
      <c r="GT282" s="17">
        <v>18.690000000000001</v>
      </c>
      <c r="GU282" s="17">
        <v>18.64</v>
      </c>
      <c r="GV282" s="17">
        <v>18.68</v>
      </c>
      <c r="GW282" s="17">
        <v>18.68</v>
      </c>
      <c r="GX282" s="17">
        <v>18.7</v>
      </c>
      <c r="GY282" s="17">
        <v>18.690000000000001</v>
      </c>
      <c r="GZ282" s="17">
        <v>18.72</v>
      </c>
      <c r="HA282" s="17">
        <v>18.739999999999998</v>
      </c>
      <c r="HB282" s="17">
        <v>18.75</v>
      </c>
      <c r="HC282" s="17">
        <v>18.760000000000002</v>
      </c>
      <c r="HD282" s="17">
        <v>18.73</v>
      </c>
      <c r="HE282" s="17">
        <v>18.75</v>
      </c>
      <c r="HF282" s="17">
        <v>18.760000000000002</v>
      </c>
      <c r="HG282" s="17">
        <v>18.82</v>
      </c>
      <c r="HH282" s="17">
        <v>18.75</v>
      </c>
      <c r="HI282" s="17">
        <v>18.739999999999998</v>
      </c>
      <c r="HJ282" s="17">
        <v>18.75</v>
      </c>
      <c r="HK282" s="17">
        <v>18.77</v>
      </c>
      <c r="HL282" s="17">
        <v>18.760000000000002</v>
      </c>
      <c r="HM282" s="17">
        <v>18.739999999999998</v>
      </c>
      <c r="HN282" s="17">
        <v>18.71</v>
      </c>
      <c r="HO282" s="17">
        <v>18.7</v>
      </c>
      <c r="HP282" s="17">
        <v>18.68</v>
      </c>
      <c r="HQ282" s="17">
        <v>18.71</v>
      </c>
      <c r="HR282" s="17">
        <v>18.690000000000001</v>
      </c>
      <c r="HS282" s="17">
        <v>18.7</v>
      </c>
      <c r="HT282" s="17">
        <v>18.7</v>
      </c>
      <c r="HU282" s="17">
        <v>18.690000000000001</v>
      </c>
      <c r="HV282" s="17">
        <v>18.72</v>
      </c>
      <c r="HW282" s="17">
        <v>18.73</v>
      </c>
      <c r="HX282" s="17">
        <v>18.8</v>
      </c>
      <c r="HY282" s="17">
        <v>18.82</v>
      </c>
      <c r="HZ282" s="17">
        <v>18.82</v>
      </c>
      <c r="IA282" s="17">
        <v>18.84</v>
      </c>
      <c r="IB282" s="17">
        <v>18.79</v>
      </c>
      <c r="IC282" s="17">
        <v>18.739999999999998</v>
      </c>
      <c r="ID282" s="17">
        <v>18.75</v>
      </c>
      <c r="IE282" s="17">
        <v>18.77</v>
      </c>
      <c r="IF282" s="17">
        <v>18.75</v>
      </c>
      <c r="IG282" s="17">
        <v>18.739999999999998</v>
      </c>
      <c r="IH282" s="17">
        <v>18.75</v>
      </c>
      <c r="II282" s="17">
        <v>18.77</v>
      </c>
      <c r="IJ282" s="17">
        <v>18.760000000000002</v>
      </c>
      <c r="IK282" s="17">
        <v>18.78</v>
      </c>
      <c r="IL282" s="17">
        <v>18.8</v>
      </c>
      <c r="IM282" s="17">
        <v>18.82</v>
      </c>
      <c r="IN282" s="17">
        <v>18.8</v>
      </c>
      <c r="IO282" s="17">
        <v>18.809999999999999</v>
      </c>
      <c r="IP282" s="17">
        <v>18.739999999999998</v>
      </c>
      <c r="IQ282" s="17">
        <v>18.75</v>
      </c>
      <c r="IR282" s="17">
        <v>18.75</v>
      </c>
      <c r="IS282" s="17">
        <v>18.760000000000002</v>
      </c>
      <c r="IT282" s="17">
        <v>18.760000000000002</v>
      </c>
      <c r="IU282" s="17">
        <v>18.77</v>
      </c>
      <c r="IV282" s="17">
        <v>18.77</v>
      </c>
      <c r="IW282" s="17">
        <v>18.77</v>
      </c>
      <c r="IX282" s="17">
        <v>18.77</v>
      </c>
      <c r="IY282" s="17">
        <v>18.77</v>
      </c>
    </row>
    <row r="283" spans="1:259" x14ac:dyDescent="0.15">
      <c r="A283" s="17" t="s">
        <v>1060</v>
      </c>
      <c r="B283" s="17" t="s">
        <v>1061</v>
      </c>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26"/>
      <c r="AB283" s="17"/>
      <c r="AC283" s="26"/>
      <c r="AD283" s="26"/>
      <c r="AE283" s="17"/>
      <c r="AF283" s="17"/>
      <c r="AG283" s="17"/>
      <c r="AH283" s="17"/>
      <c r="AI283" s="17"/>
      <c r="AJ283" s="17"/>
      <c r="AK283" s="17"/>
      <c r="AL283" s="17"/>
      <c r="AM283" s="17"/>
      <c r="AN283" s="17"/>
      <c r="AO283" s="17"/>
      <c r="AP283" s="17"/>
      <c r="AQ283" s="17"/>
      <c r="AR283" s="17"/>
      <c r="AS283" s="17"/>
      <c r="AT283" s="17"/>
      <c r="AU283" s="17"/>
      <c r="AV283" s="17"/>
      <c r="AW283" s="17"/>
      <c r="AX283" s="17"/>
      <c r="AY283" s="17"/>
      <c r="AZ283" s="17"/>
      <c r="BA283" s="17"/>
      <c r="BB283" s="17"/>
      <c r="BC283" s="17"/>
      <c r="BD283" s="17"/>
      <c r="BE283" s="17"/>
      <c r="BF283" s="17"/>
      <c r="BG283" s="17"/>
      <c r="BH283" s="17"/>
      <c r="BI283" s="17"/>
      <c r="BJ283" s="26"/>
      <c r="BK283" s="17"/>
      <c r="BL283" s="17"/>
      <c r="BM283" s="17"/>
      <c r="BN283" s="17"/>
      <c r="BO283" s="17"/>
      <c r="BP283" s="17"/>
      <c r="BQ283" s="17"/>
      <c r="BR283" s="17"/>
      <c r="BS283" s="17"/>
      <c r="BT283" s="17"/>
      <c r="BU283" s="17"/>
      <c r="BV283" s="17"/>
      <c r="BW283" s="17"/>
      <c r="BX283" s="26"/>
      <c r="BY283" s="26"/>
      <c r="BZ283" s="26"/>
      <c r="CA283" s="26"/>
      <c r="CB283" s="26"/>
      <c r="CC283" s="17"/>
      <c r="CD283" s="17"/>
      <c r="CE283" s="17"/>
      <c r="CF283" s="17"/>
      <c r="CG283" s="17"/>
      <c r="CH283" s="17"/>
      <c r="CI283" s="17"/>
      <c r="CJ283" s="26"/>
      <c r="CK283" s="17"/>
      <c r="CL283" s="17"/>
      <c r="CM283" s="17"/>
      <c r="CN283" s="17"/>
      <c r="CO283" s="17"/>
      <c r="CP283" s="17"/>
      <c r="CQ283" s="17"/>
      <c r="CR283" s="17"/>
      <c r="CS283" s="17"/>
      <c r="CT283" s="17"/>
      <c r="CU283" s="17"/>
      <c r="CV283" s="17"/>
      <c r="CW283" s="17"/>
      <c r="CX283" s="17"/>
      <c r="CY283" s="26"/>
      <c r="CZ283" s="26"/>
      <c r="DA283" s="26"/>
      <c r="DB283" s="17"/>
      <c r="DC283" s="17"/>
      <c r="DD283" s="17"/>
      <c r="DE283" s="17"/>
      <c r="DF283" s="17"/>
      <c r="DG283" s="17"/>
      <c r="DH283" s="26"/>
      <c r="DI283" s="17"/>
      <c r="DJ283" s="17"/>
      <c r="DK283" s="17"/>
      <c r="DL283" s="17"/>
      <c r="DM283" s="17">
        <v>6.33</v>
      </c>
      <c r="DN283" s="17">
        <v>6.32</v>
      </c>
      <c r="DO283" s="17">
        <v>6.32</v>
      </c>
      <c r="DP283" s="17">
        <v>6.31</v>
      </c>
      <c r="DQ283" s="17">
        <v>6.32</v>
      </c>
      <c r="DR283" s="17">
        <v>6.32</v>
      </c>
      <c r="DS283" s="17">
        <v>6.32</v>
      </c>
      <c r="DT283" s="17">
        <v>6.31</v>
      </c>
      <c r="DU283" s="17">
        <v>6.31</v>
      </c>
      <c r="DV283" s="17">
        <v>6.31</v>
      </c>
      <c r="DW283" s="17">
        <v>6.32</v>
      </c>
      <c r="DX283" s="17">
        <v>6.31</v>
      </c>
      <c r="DY283" s="17">
        <v>6.31</v>
      </c>
      <c r="DZ283" s="17">
        <v>6.33</v>
      </c>
      <c r="EA283" s="17">
        <v>6.32</v>
      </c>
      <c r="EB283" s="17">
        <v>6.31</v>
      </c>
      <c r="EC283" s="17">
        <v>6.32</v>
      </c>
      <c r="ED283" s="17">
        <v>6.32</v>
      </c>
      <c r="EE283" s="17">
        <v>6.3</v>
      </c>
      <c r="EF283" s="17">
        <v>6.31</v>
      </c>
      <c r="EG283" s="17">
        <v>6.29</v>
      </c>
      <c r="EH283" s="17">
        <v>6.3</v>
      </c>
      <c r="EI283" s="17">
        <v>6.3</v>
      </c>
      <c r="EJ283" s="17">
        <v>6.3</v>
      </c>
      <c r="EK283" s="17">
        <v>6.29</v>
      </c>
      <c r="EL283" s="17">
        <v>6.29</v>
      </c>
      <c r="EM283" s="17">
        <v>6.29</v>
      </c>
      <c r="EN283" s="17">
        <v>6.3</v>
      </c>
      <c r="EO283" s="17">
        <v>6.29</v>
      </c>
      <c r="EP283" s="17">
        <v>6.3</v>
      </c>
      <c r="EQ283" s="17">
        <v>6.29</v>
      </c>
      <c r="ER283" s="17">
        <v>6.29</v>
      </c>
      <c r="ES283" s="17">
        <v>6.3</v>
      </c>
      <c r="ET283" s="17">
        <v>6.3</v>
      </c>
      <c r="EU283" s="17">
        <v>6.3</v>
      </c>
      <c r="EV283" s="17">
        <v>6.31</v>
      </c>
      <c r="EW283" s="17">
        <v>6.3</v>
      </c>
      <c r="EX283" s="17">
        <v>6.31</v>
      </c>
      <c r="EY283" s="17">
        <v>6.3</v>
      </c>
      <c r="EZ283" s="17">
        <v>6.3</v>
      </c>
      <c r="FA283" s="17">
        <v>6.3</v>
      </c>
      <c r="FB283" s="17">
        <v>6.3</v>
      </c>
      <c r="FC283" s="17">
        <v>6.29</v>
      </c>
      <c r="FD283" s="17">
        <v>6.3</v>
      </c>
      <c r="FE283" s="17">
        <v>6.3</v>
      </c>
      <c r="FF283" s="17">
        <v>6.29</v>
      </c>
      <c r="FG283" s="17">
        <v>6.29</v>
      </c>
      <c r="FH283" s="17">
        <v>6.29</v>
      </c>
      <c r="FI283" s="17">
        <v>6.3</v>
      </c>
      <c r="FJ283" s="17">
        <v>6.29</v>
      </c>
      <c r="FK283" s="17">
        <v>6.3</v>
      </c>
      <c r="FL283" s="17">
        <v>6.3</v>
      </c>
      <c r="FM283" s="17">
        <v>6.31</v>
      </c>
      <c r="FN283" s="17">
        <v>6.31</v>
      </c>
      <c r="FO283" s="17">
        <v>6.31</v>
      </c>
      <c r="FP283" s="17">
        <v>6.31</v>
      </c>
      <c r="FQ283" s="17">
        <v>6.31</v>
      </c>
      <c r="FR283" s="17">
        <v>6.3</v>
      </c>
      <c r="FS283" s="17">
        <v>6.3</v>
      </c>
      <c r="FT283" s="17">
        <v>6.3</v>
      </c>
      <c r="FU283" s="17">
        <v>6.3</v>
      </c>
      <c r="FV283" s="17">
        <v>6.3</v>
      </c>
      <c r="FW283" s="17">
        <v>6.31</v>
      </c>
      <c r="FX283" s="17">
        <v>6.3</v>
      </c>
      <c r="FY283" s="17">
        <v>6.33</v>
      </c>
      <c r="FZ283" s="17">
        <v>6.33</v>
      </c>
      <c r="GA283" s="17">
        <v>6.34</v>
      </c>
      <c r="GB283" s="17">
        <v>6.33</v>
      </c>
      <c r="GC283" s="17">
        <v>6.31</v>
      </c>
      <c r="GD283" s="17">
        <v>6.32</v>
      </c>
      <c r="GE283" s="17">
        <v>6.32</v>
      </c>
      <c r="GF283" s="17">
        <v>6.33</v>
      </c>
      <c r="GG283" s="17">
        <v>6.33</v>
      </c>
      <c r="GH283" s="17">
        <v>6.33</v>
      </c>
      <c r="GI283" s="17">
        <v>6.33</v>
      </c>
      <c r="GJ283" s="17">
        <v>6.32</v>
      </c>
      <c r="GK283" s="17">
        <v>6.32</v>
      </c>
      <c r="GL283" s="17">
        <v>6.32</v>
      </c>
      <c r="GM283" s="17">
        <v>6.32</v>
      </c>
      <c r="GN283" s="17">
        <v>6.32</v>
      </c>
      <c r="GO283" s="17">
        <v>6.33</v>
      </c>
      <c r="GP283" s="17">
        <v>6.32</v>
      </c>
      <c r="GQ283" s="17">
        <v>6.32</v>
      </c>
      <c r="GR283" s="17">
        <v>6.32</v>
      </c>
      <c r="GS283" s="17">
        <v>6.31</v>
      </c>
      <c r="GT283" s="17">
        <v>6.3</v>
      </c>
      <c r="GU283" s="17">
        <v>6.3</v>
      </c>
      <c r="GV283" s="17">
        <v>6.3</v>
      </c>
      <c r="GW283" s="17">
        <v>6.31</v>
      </c>
      <c r="GX283" s="17">
        <v>6.32</v>
      </c>
      <c r="GY283" s="17">
        <v>6.31</v>
      </c>
      <c r="GZ283" s="17">
        <v>6.32</v>
      </c>
      <c r="HA283" s="17">
        <v>6.31</v>
      </c>
      <c r="HB283" s="17">
        <v>6.32</v>
      </c>
      <c r="HC283" s="17">
        <v>6.32</v>
      </c>
      <c r="HD283" s="17">
        <v>6.32</v>
      </c>
      <c r="HE283" s="17">
        <v>6.32</v>
      </c>
      <c r="HF283" s="17">
        <v>6.31</v>
      </c>
      <c r="HG283" s="17">
        <v>6.32</v>
      </c>
      <c r="HH283" s="17">
        <v>6.32</v>
      </c>
      <c r="HI283" s="17">
        <v>6.33</v>
      </c>
      <c r="HJ283" s="17">
        <v>6.33</v>
      </c>
      <c r="HK283" s="17">
        <v>6.33</v>
      </c>
      <c r="HL283" s="17">
        <v>6.33</v>
      </c>
      <c r="HM283" s="17">
        <v>6.34</v>
      </c>
      <c r="HN283" s="17">
        <v>6.33</v>
      </c>
      <c r="HO283" s="17">
        <v>6.33</v>
      </c>
      <c r="HP283" s="17">
        <v>6.34</v>
      </c>
      <c r="HQ283" s="17">
        <v>6.35</v>
      </c>
      <c r="HR283" s="17">
        <v>6.35</v>
      </c>
      <c r="HS283" s="17">
        <v>6.35</v>
      </c>
      <c r="HT283" s="17">
        <v>6.34</v>
      </c>
      <c r="HU283" s="17">
        <v>6.35</v>
      </c>
      <c r="HV283" s="17">
        <v>6.33</v>
      </c>
      <c r="HW283" s="17">
        <v>6.35</v>
      </c>
      <c r="HX283" s="17">
        <v>6.35</v>
      </c>
      <c r="HY283" s="17">
        <v>6.35</v>
      </c>
      <c r="HZ283" s="17">
        <v>6.34</v>
      </c>
      <c r="IA283" s="17">
        <v>6.35</v>
      </c>
      <c r="IB283" s="17">
        <v>6.34</v>
      </c>
      <c r="IC283" s="17">
        <v>6.34</v>
      </c>
      <c r="ID283" s="17">
        <v>6.34</v>
      </c>
      <c r="IE283" s="17">
        <v>6.33</v>
      </c>
      <c r="IF283" s="17">
        <v>6.33</v>
      </c>
      <c r="IG283" s="17">
        <v>6.32</v>
      </c>
      <c r="IH283" s="17">
        <v>6.32</v>
      </c>
      <c r="II283" s="17">
        <v>6.3</v>
      </c>
      <c r="IJ283" s="17">
        <v>6.31</v>
      </c>
      <c r="IK283" s="17">
        <v>6.31</v>
      </c>
      <c r="IL283" s="17">
        <v>6.31</v>
      </c>
      <c r="IM283" s="17">
        <v>6.31</v>
      </c>
      <c r="IN283" s="17">
        <v>6.31</v>
      </c>
      <c r="IO283" s="17">
        <v>6.31</v>
      </c>
      <c r="IP283" s="17">
        <v>6.3</v>
      </c>
      <c r="IQ283" s="17">
        <v>6.31</v>
      </c>
      <c r="IR283" s="17">
        <v>6.31</v>
      </c>
      <c r="IS283" s="17">
        <v>6.31</v>
      </c>
      <c r="IT283" s="17">
        <v>6.31</v>
      </c>
      <c r="IU283" s="17">
        <v>6.31</v>
      </c>
      <c r="IV283" s="17">
        <v>6.31</v>
      </c>
      <c r="IW283" s="17">
        <v>6.31</v>
      </c>
      <c r="IX283" s="17">
        <v>6.31</v>
      </c>
      <c r="IY283" s="17">
        <v>6.31</v>
      </c>
    </row>
    <row r="284" spans="1:259" x14ac:dyDescent="0.15">
      <c r="A284" s="17" t="s">
        <v>108</v>
      </c>
      <c r="B284" s="17" t="s">
        <v>109</v>
      </c>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c r="AA284" s="26"/>
      <c r="AB284" s="17"/>
      <c r="AC284" s="26"/>
      <c r="AD284" s="26"/>
      <c r="AE284" s="17"/>
      <c r="AF284" s="17"/>
      <c r="AG284" s="17"/>
      <c r="AH284" s="17"/>
      <c r="AI284" s="17"/>
      <c r="AJ284" s="17"/>
      <c r="AK284" s="17"/>
      <c r="AL284" s="17"/>
      <c r="AM284" s="17"/>
      <c r="AN284" s="17"/>
      <c r="AO284" s="17"/>
      <c r="AP284" s="17"/>
      <c r="AQ284" s="17"/>
      <c r="AR284" s="17"/>
      <c r="AS284" s="17"/>
      <c r="AT284" s="17"/>
      <c r="AU284" s="17"/>
      <c r="AV284" s="17"/>
      <c r="AW284" s="17"/>
      <c r="AX284" s="17"/>
      <c r="AY284" s="17"/>
      <c r="AZ284" s="17"/>
      <c r="BA284" s="17"/>
      <c r="BB284" s="17"/>
      <c r="BC284" s="17"/>
      <c r="BD284" s="17"/>
      <c r="BE284" s="17"/>
      <c r="BF284" s="17"/>
      <c r="BG284" s="17"/>
      <c r="BH284" s="17"/>
      <c r="BI284" s="17"/>
      <c r="BJ284" s="26"/>
      <c r="BK284" s="17"/>
      <c r="BL284" s="17"/>
      <c r="BM284" s="17"/>
      <c r="BN284" s="17"/>
      <c r="BO284" s="17"/>
      <c r="BP284" s="17"/>
      <c r="BQ284" s="17"/>
      <c r="BR284" s="17"/>
      <c r="BS284" s="17"/>
      <c r="BT284" s="17"/>
      <c r="BU284" s="17"/>
      <c r="BV284" s="17"/>
      <c r="BW284" s="17"/>
      <c r="BX284" s="26"/>
      <c r="BY284" s="26"/>
      <c r="BZ284" s="26"/>
      <c r="CA284" s="26"/>
      <c r="CB284" s="26"/>
      <c r="CC284" s="17"/>
      <c r="CD284" s="17"/>
      <c r="CE284" s="17"/>
      <c r="CF284" s="17"/>
      <c r="CG284" s="17"/>
      <c r="CH284" s="17"/>
      <c r="CI284" s="17"/>
      <c r="CJ284" s="26"/>
      <c r="CK284" s="17"/>
      <c r="CL284" s="17"/>
      <c r="CM284" s="17"/>
      <c r="CN284" s="17"/>
      <c r="CO284" s="17"/>
      <c r="CP284" s="17"/>
      <c r="CQ284" s="17"/>
      <c r="CR284" s="17"/>
      <c r="CS284" s="17"/>
      <c r="CT284" s="17"/>
      <c r="CU284" s="17"/>
      <c r="CV284" s="17"/>
      <c r="CW284" s="17"/>
      <c r="CX284" s="17"/>
      <c r="CY284" s="26"/>
      <c r="CZ284" s="26"/>
      <c r="DA284" s="26"/>
      <c r="DB284" s="17"/>
      <c r="DC284" s="17"/>
      <c r="DD284" s="17"/>
      <c r="DE284" s="17"/>
      <c r="DF284" s="17"/>
      <c r="DG284" s="17"/>
      <c r="DH284" s="26"/>
      <c r="DI284" s="17"/>
      <c r="DJ284" s="17"/>
      <c r="DK284" s="17"/>
      <c r="DL284" s="17"/>
      <c r="DM284" s="17">
        <v>17.989999999999998</v>
      </c>
      <c r="DN284" s="17">
        <v>18</v>
      </c>
      <c r="DO284" s="17">
        <v>18</v>
      </c>
      <c r="DP284" s="17">
        <v>18.010000000000002</v>
      </c>
      <c r="DQ284" s="17">
        <v>18.010000000000002</v>
      </c>
      <c r="DR284" s="17">
        <v>18.010000000000002</v>
      </c>
      <c r="DS284" s="17">
        <v>18</v>
      </c>
      <c r="DT284" s="17">
        <v>18</v>
      </c>
      <c r="DU284" s="17">
        <v>18</v>
      </c>
      <c r="DV284" s="17">
        <v>18.02</v>
      </c>
      <c r="DW284" s="17">
        <v>18.02</v>
      </c>
      <c r="DX284" s="17">
        <v>18.02</v>
      </c>
      <c r="DY284" s="17">
        <v>18.010000000000002</v>
      </c>
      <c r="DZ284" s="17">
        <v>18</v>
      </c>
      <c r="EA284" s="17">
        <v>17.98</v>
      </c>
      <c r="EB284" s="17">
        <v>17.989999999999998</v>
      </c>
      <c r="EC284" s="17">
        <v>17.97</v>
      </c>
      <c r="ED284" s="17">
        <v>17.97</v>
      </c>
      <c r="EE284" s="17">
        <v>17.96</v>
      </c>
      <c r="EF284" s="17">
        <v>17.95</v>
      </c>
      <c r="EG284" s="17">
        <v>17.96</v>
      </c>
      <c r="EH284" s="17">
        <v>17.96</v>
      </c>
      <c r="EI284" s="17">
        <v>17.96</v>
      </c>
      <c r="EJ284" s="17">
        <v>17.97</v>
      </c>
      <c r="EK284" s="17">
        <v>17.98</v>
      </c>
      <c r="EL284" s="17">
        <v>18</v>
      </c>
      <c r="EM284" s="17">
        <v>18</v>
      </c>
      <c r="EN284" s="17">
        <v>17.989999999999998</v>
      </c>
      <c r="EO284" s="17">
        <v>17.98</v>
      </c>
      <c r="EP284" s="17">
        <v>17.98</v>
      </c>
      <c r="EQ284" s="17">
        <v>17.96</v>
      </c>
      <c r="ER284" s="17">
        <v>17.97</v>
      </c>
      <c r="ES284" s="17">
        <v>17.989999999999998</v>
      </c>
      <c r="ET284" s="17">
        <v>18</v>
      </c>
      <c r="EU284" s="17">
        <v>17.989999999999998</v>
      </c>
      <c r="EV284" s="17">
        <v>18</v>
      </c>
      <c r="EW284" s="17">
        <v>18</v>
      </c>
      <c r="EX284" s="17">
        <v>18</v>
      </c>
      <c r="EY284" s="17">
        <v>17.989999999999998</v>
      </c>
      <c r="EZ284" s="17">
        <v>17.989999999999998</v>
      </c>
      <c r="FA284" s="17">
        <v>18.010000000000002</v>
      </c>
      <c r="FB284" s="17">
        <v>18.010000000000002</v>
      </c>
      <c r="FC284" s="17">
        <v>18</v>
      </c>
      <c r="FD284" s="17">
        <v>18</v>
      </c>
      <c r="FE284" s="17">
        <v>18</v>
      </c>
      <c r="FF284" s="17">
        <v>18.010000000000002</v>
      </c>
      <c r="FG284" s="17">
        <v>18</v>
      </c>
      <c r="FH284" s="17">
        <v>17.98</v>
      </c>
      <c r="FI284" s="17">
        <v>17.98</v>
      </c>
      <c r="FJ284" s="17">
        <v>17.97</v>
      </c>
      <c r="FK284" s="17">
        <v>17.98</v>
      </c>
      <c r="FL284" s="17">
        <v>17.97</v>
      </c>
      <c r="FM284" s="17">
        <v>17.96</v>
      </c>
      <c r="FN284" s="17">
        <v>17.96</v>
      </c>
      <c r="FO284" s="17">
        <v>17.989999999999998</v>
      </c>
      <c r="FP284" s="17">
        <v>17.98</v>
      </c>
      <c r="FQ284" s="17">
        <v>17.97</v>
      </c>
      <c r="FR284" s="17">
        <v>17.96</v>
      </c>
      <c r="FS284" s="17">
        <v>17.97</v>
      </c>
      <c r="FT284" s="17">
        <v>17.97</v>
      </c>
      <c r="FU284" s="17">
        <v>17.95</v>
      </c>
      <c r="FV284" s="17">
        <v>17.96</v>
      </c>
      <c r="FW284" s="17">
        <v>17.96</v>
      </c>
      <c r="FX284" s="17">
        <v>17.940000000000001</v>
      </c>
      <c r="FY284" s="17">
        <v>17.95</v>
      </c>
      <c r="FZ284" s="17">
        <v>17.95</v>
      </c>
      <c r="GA284" s="17">
        <v>17.95</v>
      </c>
      <c r="GB284" s="17">
        <v>17.93</v>
      </c>
      <c r="GC284" s="17">
        <v>17.93</v>
      </c>
      <c r="GD284" s="17">
        <v>17.920000000000002</v>
      </c>
      <c r="GE284" s="17">
        <v>17.91</v>
      </c>
      <c r="GF284" s="17">
        <v>17.920000000000002</v>
      </c>
      <c r="GG284" s="17">
        <v>17.89</v>
      </c>
      <c r="GH284" s="17">
        <v>17.88</v>
      </c>
      <c r="GI284" s="17">
        <v>17.88</v>
      </c>
      <c r="GJ284" s="17">
        <v>17.88</v>
      </c>
      <c r="GK284" s="17">
        <v>17.88</v>
      </c>
      <c r="GL284" s="17">
        <v>17.899999999999999</v>
      </c>
      <c r="GM284" s="17">
        <v>17.86</v>
      </c>
      <c r="GN284" s="17">
        <v>17.86</v>
      </c>
      <c r="GO284" s="17">
        <v>17.84</v>
      </c>
      <c r="GP284" s="17">
        <v>17.88</v>
      </c>
      <c r="GQ284" s="17">
        <v>17.86</v>
      </c>
      <c r="GR284" s="17">
        <v>17.86</v>
      </c>
      <c r="GS284" s="17">
        <v>17.84</v>
      </c>
      <c r="GT284" s="17">
        <v>17.84</v>
      </c>
      <c r="GU284" s="17">
        <v>17.84</v>
      </c>
      <c r="GV284" s="17">
        <v>17.84</v>
      </c>
      <c r="GW284" s="17">
        <v>17.829999999999998</v>
      </c>
      <c r="GX284" s="17">
        <v>17.78</v>
      </c>
      <c r="GY284" s="17">
        <v>17.78</v>
      </c>
      <c r="GZ284" s="17">
        <v>17.829999999999998</v>
      </c>
      <c r="HA284" s="17">
        <v>17.829999999999998</v>
      </c>
      <c r="HB284" s="17">
        <v>17.84</v>
      </c>
      <c r="HC284" s="17">
        <v>17.84</v>
      </c>
      <c r="HD284" s="17">
        <v>17.809999999999999</v>
      </c>
      <c r="HE284" s="17">
        <v>17.8</v>
      </c>
      <c r="HF284" s="17">
        <v>17.809999999999999</v>
      </c>
      <c r="HG284" s="17">
        <v>17.809999999999999</v>
      </c>
      <c r="HH284" s="17">
        <v>17.8</v>
      </c>
      <c r="HI284" s="17">
        <v>17.8</v>
      </c>
      <c r="HJ284" s="17">
        <v>17.79</v>
      </c>
      <c r="HK284" s="17">
        <v>17.77</v>
      </c>
      <c r="HL284" s="17">
        <v>17.77</v>
      </c>
      <c r="HM284" s="17">
        <v>17.7</v>
      </c>
      <c r="HN284" s="17">
        <v>17.7</v>
      </c>
      <c r="HO284" s="17">
        <v>17.7</v>
      </c>
      <c r="HP284" s="17">
        <v>17.75</v>
      </c>
      <c r="HQ284" s="17">
        <v>17.77</v>
      </c>
      <c r="HR284" s="17">
        <v>17.77</v>
      </c>
      <c r="HS284" s="17">
        <v>17.78</v>
      </c>
      <c r="HT284" s="17">
        <v>17.78</v>
      </c>
      <c r="HU284" s="17">
        <v>17.77</v>
      </c>
      <c r="HV284" s="17">
        <v>17.760000000000002</v>
      </c>
      <c r="HW284" s="17">
        <v>17.79</v>
      </c>
      <c r="HX284" s="17">
        <v>17.79</v>
      </c>
      <c r="HY284" s="17">
        <v>17.79</v>
      </c>
      <c r="HZ284" s="17">
        <v>17.78</v>
      </c>
      <c r="IA284" s="17">
        <v>17.78</v>
      </c>
      <c r="IB284" s="17">
        <v>17.77</v>
      </c>
      <c r="IC284" s="17">
        <v>17.78</v>
      </c>
      <c r="ID284" s="17">
        <v>17.77</v>
      </c>
      <c r="IE284" s="17">
        <v>17.78</v>
      </c>
      <c r="IF284" s="17">
        <v>17.809999999999999</v>
      </c>
      <c r="IG284" s="17">
        <v>17.79</v>
      </c>
      <c r="IH284" s="17">
        <v>17.8</v>
      </c>
      <c r="II284" s="17">
        <v>17.8</v>
      </c>
      <c r="IJ284" s="17">
        <v>17.809999999999999</v>
      </c>
      <c r="IK284" s="17">
        <v>17.809999999999999</v>
      </c>
      <c r="IL284" s="17">
        <v>17.809999999999999</v>
      </c>
      <c r="IM284" s="17">
        <v>17.79</v>
      </c>
      <c r="IN284" s="17">
        <v>17.809999999999999</v>
      </c>
      <c r="IO284" s="17">
        <v>17.8</v>
      </c>
      <c r="IP284" s="17">
        <v>17.8</v>
      </c>
      <c r="IQ284" s="17">
        <v>17.79</v>
      </c>
      <c r="IR284" s="17">
        <v>17.78</v>
      </c>
      <c r="IS284" s="17">
        <v>17.8</v>
      </c>
      <c r="IT284" s="17">
        <v>17.8</v>
      </c>
      <c r="IU284" s="17">
        <v>17.78</v>
      </c>
      <c r="IV284" s="17">
        <v>17.78</v>
      </c>
      <c r="IW284" s="17">
        <v>17.78</v>
      </c>
      <c r="IX284" s="17">
        <v>17.78</v>
      </c>
      <c r="IY284" s="17">
        <v>17.8</v>
      </c>
    </row>
    <row r="285" spans="1:259" x14ac:dyDescent="0.15">
      <c r="A285" s="17" t="s">
        <v>958</v>
      </c>
      <c r="B285" s="17" t="s">
        <v>959</v>
      </c>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c r="AA285" s="26"/>
      <c r="AB285" s="17"/>
      <c r="AC285" s="26"/>
      <c r="AD285" s="26"/>
      <c r="AE285" s="17"/>
      <c r="AF285" s="17"/>
      <c r="AG285" s="17"/>
      <c r="AH285" s="17"/>
      <c r="AI285" s="17"/>
      <c r="AJ285" s="17"/>
      <c r="AK285" s="17"/>
      <c r="AL285" s="17"/>
      <c r="AM285" s="17"/>
      <c r="AN285" s="17"/>
      <c r="AO285" s="17"/>
      <c r="AP285" s="17"/>
      <c r="AQ285" s="17"/>
      <c r="AR285" s="17"/>
      <c r="AS285" s="17"/>
      <c r="AT285" s="17"/>
      <c r="AU285" s="17"/>
      <c r="AV285" s="17"/>
      <c r="AW285" s="17"/>
      <c r="AX285" s="17"/>
      <c r="AY285" s="17"/>
      <c r="AZ285" s="17"/>
      <c r="BA285" s="17"/>
      <c r="BB285" s="17"/>
      <c r="BC285" s="17"/>
      <c r="BD285" s="17"/>
      <c r="BE285" s="17"/>
      <c r="BF285" s="17"/>
      <c r="BG285" s="17"/>
      <c r="BH285" s="17"/>
      <c r="BI285" s="17"/>
      <c r="BJ285" s="26"/>
      <c r="BK285" s="17"/>
      <c r="BL285" s="17"/>
      <c r="BM285" s="17"/>
      <c r="BN285" s="17"/>
      <c r="BO285" s="17"/>
      <c r="BP285" s="17"/>
      <c r="BQ285" s="17"/>
      <c r="BR285" s="17"/>
      <c r="BS285" s="17"/>
      <c r="BT285" s="17"/>
      <c r="BU285" s="17"/>
      <c r="BV285" s="17"/>
      <c r="BW285" s="17"/>
      <c r="BX285" s="26"/>
      <c r="BY285" s="26"/>
      <c r="BZ285" s="26"/>
      <c r="CA285" s="26"/>
      <c r="CB285" s="26"/>
      <c r="CC285" s="17"/>
      <c r="CD285" s="17"/>
      <c r="CE285" s="17"/>
      <c r="CF285" s="17"/>
      <c r="CG285" s="17"/>
      <c r="CH285" s="17"/>
      <c r="CI285" s="17"/>
      <c r="CJ285" s="26"/>
      <c r="CK285" s="17"/>
      <c r="CL285" s="17"/>
      <c r="CM285" s="17"/>
      <c r="CN285" s="17"/>
      <c r="CO285" s="17"/>
      <c r="CP285" s="17"/>
      <c r="CQ285" s="17"/>
      <c r="CR285" s="17"/>
      <c r="CS285" s="17"/>
      <c r="CT285" s="17"/>
      <c r="CU285" s="17"/>
      <c r="CV285" s="17"/>
      <c r="CW285" s="17"/>
      <c r="CX285" s="17"/>
      <c r="CY285" s="26"/>
      <c r="CZ285" s="26"/>
      <c r="DA285" s="26"/>
      <c r="DB285" s="17"/>
      <c r="DC285" s="17"/>
      <c r="DD285" s="17"/>
      <c r="DE285" s="17"/>
      <c r="DF285" s="17"/>
      <c r="DG285" s="17"/>
      <c r="DH285" s="26"/>
      <c r="DI285" s="17"/>
      <c r="DJ285" s="17"/>
      <c r="DK285" s="17"/>
      <c r="DL285" s="17"/>
      <c r="DM285" s="17">
        <v>16.95</v>
      </c>
      <c r="DN285" s="17">
        <v>16.95</v>
      </c>
      <c r="DO285" s="17">
        <v>16.96</v>
      </c>
      <c r="DP285" s="17">
        <v>16.940000000000001</v>
      </c>
      <c r="DQ285" s="17">
        <v>16.96</v>
      </c>
      <c r="DR285" s="17">
        <v>16.940000000000001</v>
      </c>
      <c r="DS285" s="17">
        <v>16.95</v>
      </c>
      <c r="DT285" s="17">
        <v>16.95</v>
      </c>
      <c r="DU285" s="17">
        <v>16.95</v>
      </c>
      <c r="DV285" s="17">
        <v>16.95</v>
      </c>
      <c r="DW285" s="17">
        <v>16.95</v>
      </c>
      <c r="DX285" s="17">
        <v>16.95</v>
      </c>
      <c r="DY285" s="17">
        <v>16.95</v>
      </c>
      <c r="DZ285" s="17">
        <v>16.95</v>
      </c>
      <c r="EA285" s="17">
        <v>16.940000000000001</v>
      </c>
      <c r="EB285" s="17">
        <v>16.95</v>
      </c>
      <c r="EC285" s="17">
        <v>16.940000000000001</v>
      </c>
      <c r="ED285" s="17">
        <v>16.940000000000001</v>
      </c>
      <c r="EE285" s="17">
        <v>16.93</v>
      </c>
      <c r="EF285" s="17">
        <v>16.920000000000002</v>
      </c>
      <c r="EG285" s="17">
        <v>16.91</v>
      </c>
      <c r="EH285" s="17">
        <v>16.91</v>
      </c>
      <c r="EI285" s="17">
        <v>16.91</v>
      </c>
      <c r="EJ285" s="17">
        <v>16.91</v>
      </c>
      <c r="EK285" s="17">
        <v>16.91</v>
      </c>
      <c r="EL285" s="17">
        <v>16.93</v>
      </c>
      <c r="EM285" s="17">
        <v>16.91</v>
      </c>
      <c r="EN285" s="17">
        <v>16.91</v>
      </c>
      <c r="EO285" s="17">
        <v>16.91</v>
      </c>
      <c r="EP285" s="17">
        <v>16.93</v>
      </c>
      <c r="EQ285" s="17">
        <v>16.920000000000002</v>
      </c>
      <c r="ER285" s="17">
        <v>16.93</v>
      </c>
      <c r="ES285" s="17">
        <v>16.940000000000001</v>
      </c>
      <c r="ET285" s="17">
        <v>16.940000000000001</v>
      </c>
      <c r="EU285" s="17">
        <v>16.93</v>
      </c>
      <c r="EV285" s="17">
        <v>16.940000000000001</v>
      </c>
      <c r="EW285" s="17">
        <v>16.93</v>
      </c>
      <c r="EX285" s="17">
        <v>16.93</v>
      </c>
      <c r="EY285" s="17">
        <v>16.93</v>
      </c>
      <c r="EZ285" s="17">
        <v>16.93</v>
      </c>
      <c r="FA285" s="17">
        <v>16.940000000000001</v>
      </c>
      <c r="FB285" s="17">
        <v>16.93</v>
      </c>
      <c r="FC285" s="17">
        <v>16.93</v>
      </c>
      <c r="FD285" s="17">
        <v>16.93</v>
      </c>
      <c r="FE285" s="17">
        <v>16.93</v>
      </c>
      <c r="FF285" s="17">
        <v>16.920000000000002</v>
      </c>
      <c r="FG285" s="17">
        <v>16.91</v>
      </c>
      <c r="FH285" s="17">
        <v>16.91</v>
      </c>
      <c r="FI285" s="17">
        <v>16.920000000000002</v>
      </c>
      <c r="FJ285" s="17">
        <v>16.95</v>
      </c>
      <c r="FK285" s="17">
        <v>16.95</v>
      </c>
      <c r="FL285" s="17">
        <v>16.95</v>
      </c>
      <c r="FM285" s="17">
        <v>16.95</v>
      </c>
      <c r="FN285" s="17">
        <v>16.95</v>
      </c>
      <c r="FO285" s="17">
        <v>16.96</v>
      </c>
      <c r="FP285" s="17">
        <v>16.940000000000001</v>
      </c>
      <c r="FQ285" s="17">
        <v>16.940000000000001</v>
      </c>
      <c r="FR285" s="17">
        <v>16.93</v>
      </c>
      <c r="FS285" s="17">
        <v>16.920000000000002</v>
      </c>
      <c r="FT285" s="17">
        <v>16.93</v>
      </c>
      <c r="FU285" s="17">
        <v>16.93</v>
      </c>
      <c r="FV285" s="17">
        <v>16.93</v>
      </c>
      <c r="FW285" s="17">
        <v>16.91</v>
      </c>
      <c r="FX285" s="17">
        <v>16.899999999999999</v>
      </c>
      <c r="FY285" s="17">
        <v>16.899999999999999</v>
      </c>
      <c r="FZ285" s="17">
        <v>16.920000000000002</v>
      </c>
      <c r="GA285" s="17">
        <v>16.93</v>
      </c>
      <c r="GB285" s="17">
        <v>16.920000000000002</v>
      </c>
      <c r="GC285" s="17">
        <v>16.920000000000002</v>
      </c>
      <c r="GD285" s="17">
        <v>16.93</v>
      </c>
      <c r="GE285" s="17">
        <v>16.940000000000001</v>
      </c>
      <c r="GF285" s="17">
        <v>16.93</v>
      </c>
      <c r="GG285" s="17">
        <v>16.93</v>
      </c>
      <c r="GH285" s="17">
        <v>16.940000000000001</v>
      </c>
      <c r="GI285" s="17">
        <v>16.940000000000001</v>
      </c>
      <c r="GJ285" s="17">
        <v>16.920000000000002</v>
      </c>
      <c r="GK285" s="17">
        <v>16.91</v>
      </c>
      <c r="GL285" s="17">
        <v>16.89</v>
      </c>
      <c r="GM285" s="17">
        <v>16.89</v>
      </c>
      <c r="GN285" s="17">
        <v>16.88</v>
      </c>
      <c r="GO285" s="17">
        <v>16.88</v>
      </c>
      <c r="GP285" s="17">
        <v>16.89</v>
      </c>
      <c r="GQ285" s="17">
        <v>16.88</v>
      </c>
      <c r="GR285" s="17">
        <v>16.89</v>
      </c>
      <c r="GS285" s="17">
        <v>16.88</v>
      </c>
      <c r="GT285" s="17">
        <v>16.89</v>
      </c>
      <c r="GU285" s="17">
        <v>16.91</v>
      </c>
      <c r="GV285" s="17">
        <v>16.89</v>
      </c>
      <c r="GW285" s="17">
        <v>16.89</v>
      </c>
      <c r="GX285" s="17">
        <v>16.88</v>
      </c>
      <c r="GY285" s="17">
        <v>16.88</v>
      </c>
      <c r="GZ285" s="17">
        <v>16.88</v>
      </c>
      <c r="HA285" s="17">
        <v>16.899999999999999</v>
      </c>
      <c r="HB285" s="17">
        <v>16.89</v>
      </c>
      <c r="HC285" s="17">
        <v>16.88</v>
      </c>
      <c r="HD285" s="17">
        <v>16.899999999999999</v>
      </c>
      <c r="HE285" s="17">
        <v>16.899999999999999</v>
      </c>
      <c r="HF285" s="17">
        <v>16.899999999999999</v>
      </c>
      <c r="HG285" s="17">
        <v>16.899999999999999</v>
      </c>
      <c r="HH285" s="17">
        <v>16.88</v>
      </c>
      <c r="HI285" s="17">
        <v>16.89</v>
      </c>
      <c r="HJ285" s="17">
        <v>16.89</v>
      </c>
      <c r="HK285" s="17">
        <v>16.87</v>
      </c>
      <c r="HL285" s="17">
        <v>16.87</v>
      </c>
      <c r="HM285" s="17">
        <v>16.87</v>
      </c>
      <c r="HN285" s="17">
        <v>16.89</v>
      </c>
      <c r="HO285" s="17">
        <v>16.89</v>
      </c>
      <c r="HP285" s="17">
        <v>16.86</v>
      </c>
      <c r="HQ285" s="17">
        <v>16.850000000000001</v>
      </c>
      <c r="HR285" s="17">
        <v>16.850000000000001</v>
      </c>
      <c r="HS285" s="17">
        <v>16.86</v>
      </c>
      <c r="HT285" s="17">
        <v>16.88</v>
      </c>
      <c r="HU285" s="17">
        <v>16.86</v>
      </c>
      <c r="HV285" s="17">
        <v>16.87</v>
      </c>
      <c r="HW285" s="17">
        <v>16.87</v>
      </c>
      <c r="HX285" s="17">
        <v>16.88</v>
      </c>
      <c r="HY285" s="17">
        <v>16.88</v>
      </c>
      <c r="HZ285" s="17">
        <v>16.89</v>
      </c>
      <c r="IA285" s="17">
        <v>16.89</v>
      </c>
      <c r="IB285" s="17">
        <v>16.88</v>
      </c>
      <c r="IC285" s="17">
        <v>16.89</v>
      </c>
      <c r="ID285" s="17">
        <v>16.899999999999999</v>
      </c>
      <c r="IE285" s="17">
        <v>16.93</v>
      </c>
      <c r="IF285" s="17">
        <v>16.940000000000001</v>
      </c>
      <c r="IG285" s="17">
        <v>16.940000000000001</v>
      </c>
      <c r="IH285" s="17">
        <v>16.93</v>
      </c>
      <c r="II285" s="17">
        <v>16.899999999999999</v>
      </c>
      <c r="IJ285" s="17">
        <v>16.899999999999999</v>
      </c>
      <c r="IK285" s="17">
        <v>16.89</v>
      </c>
      <c r="IL285" s="17">
        <v>16.899999999999999</v>
      </c>
      <c r="IM285" s="17">
        <v>16.93</v>
      </c>
      <c r="IN285" s="17">
        <v>16.97</v>
      </c>
      <c r="IO285" s="17">
        <v>16.989999999999998</v>
      </c>
      <c r="IP285" s="17">
        <v>16.989999999999998</v>
      </c>
      <c r="IQ285" s="17">
        <v>16.989999999999998</v>
      </c>
      <c r="IR285" s="17">
        <v>16.97</v>
      </c>
      <c r="IS285" s="17">
        <v>16.96</v>
      </c>
      <c r="IT285" s="17">
        <v>16.97</v>
      </c>
      <c r="IU285" s="17">
        <v>16.98</v>
      </c>
      <c r="IV285" s="17">
        <v>16.98</v>
      </c>
      <c r="IW285" s="17">
        <v>16.98</v>
      </c>
      <c r="IX285" s="17">
        <v>16.98</v>
      </c>
      <c r="IY285" s="17">
        <v>16.989999999999998</v>
      </c>
    </row>
    <row r="286" spans="1:259" x14ac:dyDescent="0.15">
      <c r="A286" s="17" t="s">
        <v>830</v>
      </c>
      <c r="B286" s="17" t="s">
        <v>831</v>
      </c>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c r="AA286" s="26"/>
      <c r="AB286" s="17"/>
      <c r="AC286" s="26"/>
      <c r="AD286" s="26"/>
      <c r="AE286" s="17"/>
      <c r="AF286" s="17"/>
      <c r="AG286" s="17"/>
      <c r="AH286" s="17"/>
      <c r="AI286" s="17"/>
      <c r="AJ286" s="17"/>
      <c r="AK286" s="17"/>
      <c r="AL286" s="17"/>
      <c r="AM286" s="17"/>
      <c r="AN286" s="17"/>
      <c r="AO286" s="17"/>
      <c r="AP286" s="17"/>
      <c r="AQ286" s="17"/>
      <c r="AR286" s="17"/>
      <c r="AS286" s="17"/>
      <c r="AT286" s="17"/>
      <c r="AU286" s="17"/>
      <c r="AV286" s="17"/>
      <c r="AW286" s="17"/>
      <c r="AX286" s="17"/>
      <c r="AY286" s="17"/>
      <c r="AZ286" s="17"/>
      <c r="BA286" s="17"/>
      <c r="BB286" s="17"/>
      <c r="BC286" s="17"/>
      <c r="BD286" s="17"/>
      <c r="BE286" s="17"/>
      <c r="BF286" s="17"/>
      <c r="BG286" s="17"/>
      <c r="BH286" s="17"/>
      <c r="BI286" s="17"/>
      <c r="BJ286" s="26"/>
      <c r="BK286" s="17"/>
      <c r="BL286" s="17"/>
      <c r="BM286" s="17"/>
      <c r="BN286" s="17"/>
      <c r="BO286" s="17"/>
      <c r="BP286" s="17"/>
      <c r="BQ286" s="17"/>
      <c r="BR286" s="17"/>
      <c r="BS286" s="17"/>
      <c r="BT286" s="17"/>
      <c r="BU286" s="17"/>
      <c r="BV286" s="17"/>
      <c r="BW286" s="17"/>
      <c r="BX286" s="26"/>
      <c r="BY286" s="26"/>
      <c r="BZ286" s="26"/>
      <c r="CA286" s="26"/>
      <c r="CB286" s="26"/>
      <c r="CC286" s="17"/>
      <c r="CD286" s="17"/>
      <c r="CE286" s="17"/>
      <c r="CF286" s="17"/>
      <c r="CG286" s="17"/>
      <c r="CH286" s="17"/>
      <c r="CI286" s="17"/>
      <c r="CJ286" s="26"/>
      <c r="CK286" s="17"/>
      <c r="CL286" s="17"/>
      <c r="CM286" s="17"/>
      <c r="CN286" s="17"/>
      <c r="CO286" s="17"/>
      <c r="CP286" s="17"/>
      <c r="CQ286" s="17"/>
      <c r="CR286" s="17"/>
      <c r="CS286" s="17"/>
      <c r="CT286" s="17"/>
      <c r="CU286" s="17"/>
      <c r="CV286" s="17"/>
      <c r="CW286" s="17"/>
      <c r="CX286" s="17"/>
      <c r="CY286" s="26"/>
      <c r="CZ286" s="26"/>
      <c r="DA286" s="26"/>
      <c r="DB286" s="17"/>
      <c r="DC286" s="17"/>
      <c r="DD286" s="17"/>
      <c r="DE286" s="17"/>
      <c r="DF286" s="17"/>
      <c r="DG286" s="17"/>
      <c r="DH286" s="26"/>
      <c r="DI286" s="17"/>
      <c r="DJ286" s="17"/>
      <c r="DK286" s="17"/>
      <c r="DL286" s="17"/>
      <c r="DM286" s="17">
        <v>10.88</v>
      </c>
      <c r="DN286" s="17">
        <v>10.88</v>
      </c>
      <c r="DO286" s="17">
        <v>10.89</v>
      </c>
      <c r="DP286" s="17">
        <v>10.89</v>
      </c>
      <c r="DQ286" s="17">
        <v>10.88</v>
      </c>
      <c r="DR286" s="17">
        <v>10.88</v>
      </c>
      <c r="DS286" s="17">
        <v>10.88</v>
      </c>
      <c r="DT286" s="17">
        <v>10.88</v>
      </c>
      <c r="DU286" s="17">
        <v>10.9</v>
      </c>
      <c r="DV286" s="17">
        <v>10.89</v>
      </c>
      <c r="DW286" s="17">
        <v>10.92</v>
      </c>
      <c r="DX286" s="17">
        <v>10.94</v>
      </c>
      <c r="DY286" s="17">
        <v>10.93</v>
      </c>
      <c r="DZ286" s="17">
        <v>10.9</v>
      </c>
      <c r="EA286" s="17">
        <v>10.92</v>
      </c>
      <c r="EB286" s="17">
        <v>10.91</v>
      </c>
      <c r="EC286" s="17">
        <v>10.92</v>
      </c>
      <c r="ED286" s="17">
        <v>10.93</v>
      </c>
      <c r="EE286" s="17">
        <v>10.94</v>
      </c>
      <c r="EF286" s="17">
        <v>10.93</v>
      </c>
      <c r="EG286" s="17">
        <v>10.92</v>
      </c>
      <c r="EH286" s="17">
        <v>10.92</v>
      </c>
      <c r="EI286" s="17">
        <v>10.92</v>
      </c>
      <c r="EJ286" s="17">
        <v>10.91</v>
      </c>
      <c r="EK286" s="17">
        <v>10.93</v>
      </c>
      <c r="EL286" s="17">
        <v>10.93</v>
      </c>
      <c r="EM286" s="17">
        <v>10.94</v>
      </c>
      <c r="EN286" s="17">
        <v>10.93</v>
      </c>
      <c r="EO286" s="17">
        <v>10.93</v>
      </c>
      <c r="EP286" s="17">
        <v>10.92</v>
      </c>
      <c r="EQ286" s="17">
        <v>10.93</v>
      </c>
      <c r="ER286" s="17">
        <v>10.92</v>
      </c>
      <c r="ES286" s="17">
        <v>10.94</v>
      </c>
      <c r="ET286" s="17">
        <v>10.94</v>
      </c>
      <c r="EU286" s="17">
        <v>10.95</v>
      </c>
      <c r="EV286" s="17">
        <v>10.93</v>
      </c>
      <c r="EW286" s="17">
        <v>10.93</v>
      </c>
      <c r="EX286" s="17">
        <v>10.94</v>
      </c>
      <c r="EY286" s="17">
        <v>10.93</v>
      </c>
      <c r="EZ286" s="17">
        <v>10.91</v>
      </c>
      <c r="FA286" s="17">
        <v>10.92</v>
      </c>
      <c r="FB286" s="17">
        <v>10.91</v>
      </c>
      <c r="FC286" s="17">
        <v>10.92</v>
      </c>
      <c r="FD286" s="17">
        <v>10.92</v>
      </c>
      <c r="FE286" s="17">
        <v>10.92</v>
      </c>
      <c r="FF286" s="17">
        <v>10.93</v>
      </c>
      <c r="FG286" s="17">
        <v>10.93</v>
      </c>
      <c r="FH286" s="17">
        <v>10.93</v>
      </c>
      <c r="FI286" s="17">
        <v>10.94</v>
      </c>
      <c r="FJ286" s="17">
        <v>10.93</v>
      </c>
      <c r="FK286" s="17">
        <v>10.94</v>
      </c>
      <c r="FL286" s="17">
        <v>10.96</v>
      </c>
      <c r="FM286" s="17">
        <v>10.97</v>
      </c>
      <c r="FN286" s="17">
        <v>10.97</v>
      </c>
      <c r="FO286" s="17">
        <v>10.96</v>
      </c>
      <c r="FP286" s="17">
        <v>10.97</v>
      </c>
      <c r="FQ286" s="17">
        <v>10.96</v>
      </c>
      <c r="FR286" s="17">
        <v>10.96</v>
      </c>
      <c r="FS286" s="17">
        <v>10.95</v>
      </c>
      <c r="FT286" s="17">
        <v>10.95</v>
      </c>
      <c r="FU286" s="17">
        <v>10.96</v>
      </c>
      <c r="FV286" s="17">
        <v>10.95</v>
      </c>
      <c r="FW286" s="17">
        <v>10.94</v>
      </c>
      <c r="FX286" s="17">
        <v>10.95</v>
      </c>
      <c r="FY286" s="17">
        <v>10.96</v>
      </c>
      <c r="FZ286" s="17">
        <v>10.95</v>
      </c>
      <c r="GA286" s="17">
        <v>10.96</v>
      </c>
      <c r="GB286" s="17">
        <v>10.96</v>
      </c>
      <c r="GC286" s="17">
        <v>10.95</v>
      </c>
      <c r="GD286" s="17">
        <v>10.96</v>
      </c>
      <c r="GE286" s="17">
        <v>10.95</v>
      </c>
      <c r="GF286" s="17">
        <v>10.96</v>
      </c>
      <c r="GG286" s="17">
        <v>10.94</v>
      </c>
      <c r="GH286" s="17">
        <v>10.93</v>
      </c>
      <c r="GI286" s="17">
        <v>10.93</v>
      </c>
      <c r="GJ286" s="17">
        <v>10.91</v>
      </c>
      <c r="GK286" s="17">
        <v>10.89</v>
      </c>
      <c r="GL286" s="17">
        <v>10.9</v>
      </c>
      <c r="GM286" s="17">
        <v>10.9</v>
      </c>
      <c r="GN286" s="17">
        <v>10.9</v>
      </c>
      <c r="GO286" s="17">
        <v>10.9</v>
      </c>
      <c r="GP286" s="17">
        <v>10.9</v>
      </c>
      <c r="GQ286" s="17">
        <v>10.89</v>
      </c>
      <c r="GR286" s="17">
        <v>10.89</v>
      </c>
      <c r="GS286" s="17">
        <v>10.9</v>
      </c>
      <c r="GT286" s="17">
        <v>10.89</v>
      </c>
      <c r="GU286" s="17">
        <v>10.9</v>
      </c>
      <c r="GV286" s="17">
        <v>10.9</v>
      </c>
      <c r="GW286" s="17">
        <v>10.91</v>
      </c>
      <c r="GX286" s="17">
        <v>10.92</v>
      </c>
      <c r="GY286" s="17">
        <v>10.91</v>
      </c>
      <c r="GZ286" s="17">
        <v>10.91</v>
      </c>
      <c r="HA286" s="17">
        <v>10.91</v>
      </c>
      <c r="HB286" s="17">
        <v>10.91</v>
      </c>
      <c r="HC286" s="17">
        <v>10.9</v>
      </c>
      <c r="HD286" s="17">
        <v>10.89</v>
      </c>
      <c r="HE286" s="17">
        <v>10.9</v>
      </c>
      <c r="HF286" s="17">
        <v>10.9</v>
      </c>
      <c r="HG286" s="17">
        <v>10.89</v>
      </c>
      <c r="HH286" s="17">
        <v>10.88</v>
      </c>
      <c r="HI286" s="17">
        <v>10.86</v>
      </c>
      <c r="HJ286" s="17">
        <v>10.87</v>
      </c>
      <c r="HK286" s="17">
        <v>10.83</v>
      </c>
      <c r="HL286" s="17">
        <v>10.82</v>
      </c>
      <c r="HM286" s="17">
        <v>10.84</v>
      </c>
      <c r="HN286" s="17">
        <v>10.85</v>
      </c>
      <c r="HO286" s="17">
        <v>10.84</v>
      </c>
      <c r="HP286" s="17">
        <v>10.83</v>
      </c>
      <c r="HQ286" s="17">
        <v>10.83</v>
      </c>
      <c r="HR286" s="17">
        <v>10.83</v>
      </c>
      <c r="HS286" s="17">
        <v>10.84</v>
      </c>
      <c r="HT286" s="17">
        <v>10.85</v>
      </c>
      <c r="HU286" s="17">
        <v>10.84</v>
      </c>
      <c r="HV286" s="17">
        <v>10.84</v>
      </c>
      <c r="HW286" s="17">
        <v>10.85</v>
      </c>
      <c r="HX286" s="17">
        <v>10.86</v>
      </c>
      <c r="HY286" s="17">
        <v>10.85</v>
      </c>
      <c r="HZ286" s="17">
        <v>10.85</v>
      </c>
      <c r="IA286" s="17">
        <v>10.84</v>
      </c>
      <c r="IB286" s="17">
        <v>10.85</v>
      </c>
      <c r="IC286" s="17">
        <v>10.84</v>
      </c>
      <c r="ID286" s="17">
        <v>10.84</v>
      </c>
      <c r="IE286" s="17">
        <v>10.85</v>
      </c>
      <c r="IF286" s="17">
        <v>10.84</v>
      </c>
      <c r="IG286" s="17">
        <v>10.84</v>
      </c>
      <c r="IH286" s="17">
        <v>10.83</v>
      </c>
      <c r="II286" s="17">
        <v>10.82</v>
      </c>
      <c r="IJ286" s="17">
        <v>10.82</v>
      </c>
      <c r="IK286" s="17">
        <v>10.82</v>
      </c>
      <c r="IL286" s="17">
        <v>10.82</v>
      </c>
      <c r="IM286" s="17">
        <v>10.81</v>
      </c>
      <c r="IN286" s="17">
        <v>10.8</v>
      </c>
      <c r="IO286" s="17">
        <v>10.79</v>
      </c>
      <c r="IP286" s="17">
        <v>10.8</v>
      </c>
      <c r="IQ286" s="17">
        <v>10.78</v>
      </c>
      <c r="IR286" s="17">
        <v>10.79</v>
      </c>
      <c r="IS286" s="17">
        <v>10.82</v>
      </c>
      <c r="IT286" s="17">
        <v>10.85</v>
      </c>
      <c r="IU286" s="17">
        <v>10.83</v>
      </c>
      <c r="IV286" s="17">
        <v>10.83</v>
      </c>
      <c r="IW286" s="17">
        <v>10.83</v>
      </c>
      <c r="IX286" s="17">
        <v>10.83</v>
      </c>
      <c r="IY286" s="17">
        <v>10.84</v>
      </c>
    </row>
    <row r="287" spans="1:259" x14ac:dyDescent="0.15">
      <c r="A287" s="17" t="s">
        <v>726</v>
      </c>
      <c r="B287" s="17" t="s">
        <v>727</v>
      </c>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c r="AA287" s="26"/>
      <c r="AB287" s="17"/>
      <c r="AC287" s="26"/>
      <c r="AD287" s="26"/>
      <c r="AE287" s="17"/>
      <c r="AF287" s="17"/>
      <c r="AG287" s="17"/>
      <c r="AH287" s="17"/>
      <c r="AI287" s="17"/>
      <c r="AJ287" s="17"/>
      <c r="AK287" s="17"/>
      <c r="AL287" s="17"/>
      <c r="AM287" s="17"/>
      <c r="AN287" s="17"/>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26"/>
      <c r="BK287" s="17"/>
      <c r="BL287" s="17"/>
      <c r="BM287" s="17"/>
      <c r="BN287" s="17"/>
      <c r="BO287" s="17"/>
      <c r="BP287" s="17"/>
      <c r="BQ287" s="17"/>
      <c r="BR287" s="17"/>
      <c r="BS287" s="17"/>
      <c r="BT287" s="17"/>
      <c r="BU287" s="17"/>
      <c r="BV287" s="17"/>
      <c r="BW287" s="17"/>
      <c r="BX287" s="26"/>
      <c r="BY287" s="26"/>
      <c r="BZ287" s="26"/>
      <c r="CA287" s="26"/>
      <c r="CB287" s="26"/>
      <c r="CC287" s="17"/>
      <c r="CD287" s="17"/>
      <c r="CE287" s="17"/>
      <c r="CF287" s="17"/>
      <c r="CG287" s="17"/>
      <c r="CH287" s="17"/>
      <c r="CI287" s="17"/>
      <c r="CJ287" s="26"/>
      <c r="CK287" s="17"/>
      <c r="CL287" s="17"/>
      <c r="CM287" s="17"/>
      <c r="CN287" s="17"/>
      <c r="CO287" s="17"/>
      <c r="CP287" s="17"/>
      <c r="CQ287" s="17"/>
      <c r="CR287" s="17"/>
      <c r="CS287" s="17"/>
      <c r="CT287" s="17"/>
      <c r="CU287" s="17"/>
      <c r="CV287" s="17"/>
      <c r="CW287" s="17"/>
      <c r="CX287" s="17"/>
      <c r="CY287" s="26"/>
      <c r="CZ287" s="26"/>
      <c r="DA287" s="26"/>
      <c r="DB287" s="17"/>
      <c r="DC287" s="17"/>
      <c r="DD287" s="17"/>
      <c r="DE287" s="17"/>
      <c r="DF287" s="17"/>
      <c r="DG287" s="17"/>
      <c r="DH287" s="26"/>
      <c r="DI287" s="17"/>
      <c r="DJ287" s="17"/>
      <c r="DK287" s="17"/>
      <c r="DL287" s="17"/>
      <c r="DM287" s="17">
        <v>28.48</v>
      </c>
      <c r="DN287" s="17">
        <v>28.55</v>
      </c>
      <c r="DO287" s="17">
        <v>28.55</v>
      </c>
      <c r="DP287" s="17">
        <v>28.45</v>
      </c>
      <c r="DQ287" s="17">
        <v>28.45</v>
      </c>
      <c r="DR287" s="17">
        <v>28.45</v>
      </c>
      <c r="DS287" s="17">
        <v>28.51</v>
      </c>
      <c r="DT287" s="17">
        <v>28.5</v>
      </c>
      <c r="DU287" s="17">
        <v>28.48</v>
      </c>
      <c r="DV287" s="17">
        <v>28.44</v>
      </c>
      <c r="DW287" s="17">
        <v>28.36</v>
      </c>
      <c r="DX287" s="17">
        <v>28.32</v>
      </c>
      <c r="DY287" s="17">
        <v>28.38</v>
      </c>
      <c r="DZ287" s="17">
        <v>28.32</v>
      </c>
      <c r="EA287" s="17">
        <v>28.21</v>
      </c>
      <c r="EB287" s="17">
        <v>28.25</v>
      </c>
      <c r="EC287" s="17">
        <v>28.26</v>
      </c>
      <c r="ED287" s="17">
        <v>28.2</v>
      </c>
      <c r="EE287" s="17">
        <v>28.16</v>
      </c>
      <c r="EF287" s="17">
        <v>28.19</v>
      </c>
      <c r="EG287" s="17">
        <v>28.28</v>
      </c>
      <c r="EH287" s="17">
        <v>28.27</v>
      </c>
      <c r="EI287" s="17">
        <v>28.33</v>
      </c>
      <c r="EJ287" s="17">
        <v>28.27</v>
      </c>
      <c r="EK287" s="17">
        <v>28.25</v>
      </c>
      <c r="EL287" s="17">
        <v>28.25</v>
      </c>
      <c r="EM287" s="17">
        <v>28.25</v>
      </c>
      <c r="EN287" s="17">
        <v>28.25</v>
      </c>
      <c r="EO287" s="17">
        <v>28.23</v>
      </c>
      <c r="EP287" s="17">
        <v>28.24</v>
      </c>
      <c r="EQ287" s="17">
        <v>28.24</v>
      </c>
      <c r="ER287" s="17">
        <v>28.23</v>
      </c>
      <c r="ES287" s="17">
        <v>28.26</v>
      </c>
      <c r="ET287" s="17">
        <v>28.3</v>
      </c>
      <c r="EU287" s="17">
        <v>28.36</v>
      </c>
      <c r="EV287" s="17">
        <v>28.4</v>
      </c>
      <c r="EW287" s="17">
        <v>28.38</v>
      </c>
      <c r="EX287" s="17">
        <v>28.33</v>
      </c>
      <c r="EY287" s="17">
        <v>28.35</v>
      </c>
      <c r="EZ287" s="17">
        <v>28.35</v>
      </c>
      <c r="FA287" s="17">
        <v>28.36</v>
      </c>
      <c r="FB287" s="17">
        <v>28.36</v>
      </c>
      <c r="FC287" s="17">
        <v>28.32</v>
      </c>
      <c r="FD287" s="17">
        <v>28.3</v>
      </c>
      <c r="FE287" s="17">
        <v>28.25</v>
      </c>
      <c r="FF287" s="17">
        <v>28.2</v>
      </c>
      <c r="FG287" s="17">
        <v>28.2</v>
      </c>
      <c r="FH287" s="17">
        <v>28.26</v>
      </c>
      <c r="FI287" s="17">
        <v>28.25</v>
      </c>
      <c r="FJ287" s="17">
        <v>28.25</v>
      </c>
      <c r="FK287" s="17">
        <v>28.34</v>
      </c>
      <c r="FL287" s="17">
        <v>28.38</v>
      </c>
      <c r="FM287" s="17">
        <v>28.39</v>
      </c>
      <c r="FN287" s="17">
        <v>28.36</v>
      </c>
      <c r="FO287" s="17">
        <v>28.32</v>
      </c>
      <c r="FP287" s="17">
        <v>28.27</v>
      </c>
      <c r="FQ287" s="17">
        <v>28.26</v>
      </c>
      <c r="FR287" s="17">
        <v>28.27</v>
      </c>
      <c r="FS287" s="17">
        <v>28.3</v>
      </c>
      <c r="FT287" s="17">
        <v>28.33</v>
      </c>
      <c r="FU287" s="17">
        <v>28.28</v>
      </c>
      <c r="FV287" s="17">
        <v>28.28</v>
      </c>
      <c r="FW287" s="17">
        <v>28.24</v>
      </c>
      <c r="FX287" s="17">
        <v>28.22</v>
      </c>
      <c r="FY287" s="17">
        <v>28.21</v>
      </c>
      <c r="FZ287" s="17">
        <v>28.25</v>
      </c>
      <c r="GA287" s="17">
        <v>28.27</v>
      </c>
      <c r="GB287" s="17">
        <v>28.26</v>
      </c>
      <c r="GC287" s="17">
        <v>28.28</v>
      </c>
      <c r="GD287" s="17">
        <v>28.28</v>
      </c>
      <c r="GE287" s="17">
        <v>28.28</v>
      </c>
      <c r="GF287" s="17">
        <v>28.24</v>
      </c>
      <c r="GG287" s="17">
        <v>28.11</v>
      </c>
      <c r="GH287" s="17">
        <v>27.99</v>
      </c>
      <c r="GI287" s="17">
        <v>27.89</v>
      </c>
      <c r="GJ287" s="17">
        <v>27.94</v>
      </c>
      <c r="GK287" s="17">
        <v>27.95</v>
      </c>
      <c r="GL287" s="17">
        <v>27.72</v>
      </c>
      <c r="GM287" s="17">
        <v>27.8</v>
      </c>
      <c r="GN287" s="17">
        <v>27.89</v>
      </c>
      <c r="GO287" s="17">
        <v>27.81</v>
      </c>
      <c r="GP287" s="17">
        <v>27.77</v>
      </c>
      <c r="GQ287" s="17">
        <v>27.79</v>
      </c>
      <c r="GR287" s="17">
        <v>27.85</v>
      </c>
      <c r="GS287" s="17">
        <v>27.91</v>
      </c>
      <c r="GT287" s="17">
        <v>27.93</v>
      </c>
      <c r="GU287" s="17">
        <v>27.82</v>
      </c>
      <c r="GV287" s="17">
        <v>27.72</v>
      </c>
      <c r="GW287" s="17">
        <v>27.63</v>
      </c>
      <c r="GX287" s="17">
        <v>27.58</v>
      </c>
      <c r="GY287" s="17">
        <v>27.57</v>
      </c>
      <c r="GZ287" s="17">
        <v>27.72</v>
      </c>
      <c r="HA287" s="17">
        <v>27.84</v>
      </c>
      <c r="HB287" s="17">
        <v>27.66</v>
      </c>
      <c r="HC287" s="17">
        <v>27.79</v>
      </c>
      <c r="HD287" s="17">
        <v>27.86</v>
      </c>
      <c r="HE287" s="17">
        <v>27.67</v>
      </c>
      <c r="HF287" s="17">
        <v>27.68</v>
      </c>
      <c r="HG287" s="17">
        <v>27.6</v>
      </c>
      <c r="HH287" s="17">
        <v>27.52</v>
      </c>
      <c r="HI287" s="17">
        <v>27.54</v>
      </c>
      <c r="HJ287" s="17">
        <v>27.6</v>
      </c>
      <c r="HK287" s="17">
        <v>27.52</v>
      </c>
      <c r="HL287" s="17">
        <v>27.35</v>
      </c>
      <c r="HM287" s="17">
        <v>27.37</v>
      </c>
      <c r="HN287" s="17">
        <v>27.48</v>
      </c>
      <c r="HO287" s="17">
        <v>27.38</v>
      </c>
      <c r="HP287" s="17">
        <v>27.33</v>
      </c>
      <c r="HQ287" s="17">
        <v>27.27</v>
      </c>
      <c r="HR287" s="17">
        <v>27.3</v>
      </c>
      <c r="HS287" s="17">
        <v>27.4</v>
      </c>
      <c r="HT287" s="17">
        <v>27.45</v>
      </c>
      <c r="HU287" s="17">
        <v>27.48</v>
      </c>
      <c r="HV287" s="17">
        <v>27.66</v>
      </c>
      <c r="HW287" s="17">
        <v>27.7</v>
      </c>
      <c r="HX287" s="17">
        <v>27.5</v>
      </c>
      <c r="HY287" s="17">
        <v>27.43</v>
      </c>
      <c r="HZ287" s="17">
        <v>27.5</v>
      </c>
      <c r="IA287" s="17">
        <v>27.54</v>
      </c>
      <c r="IB287" s="17">
        <v>27.53</v>
      </c>
      <c r="IC287" s="17">
        <v>27.45</v>
      </c>
      <c r="ID287" s="17">
        <v>27.4</v>
      </c>
      <c r="IE287" s="17">
        <v>27.36</v>
      </c>
      <c r="IF287" s="17">
        <v>27.31</v>
      </c>
      <c r="IG287" s="17">
        <v>27.36</v>
      </c>
      <c r="IH287" s="17">
        <v>27.4</v>
      </c>
      <c r="II287" s="17">
        <v>27.34</v>
      </c>
      <c r="IJ287" s="17">
        <v>27.2</v>
      </c>
      <c r="IK287" s="17">
        <v>27.1</v>
      </c>
      <c r="IL287" s="17">
        <v>27.04</v>
      </c>
      <c r="IM287" s="17">
        <v>27.15</v>
      </c>
      <c r="IN287" s="17">
        <v>27.25</v>
      </c>
      <c r="IO287" s="17">
        <v>27.24</v>
      </c>
      <c r="IP287" s="17">
        <v>27.12</v>
      </c>
      <c r="IQ287" s="17">
        <v>27.12</v>
      </c>
      <c r="IR287" s="17">
        <v>27.12</v>
      </c>
      <c r="IS287" s="17">
        <v>27.1</v>
      </c>
      <c r="IT287" s="17">
        <v>27.02</v>
      </c>
      <c r="IU287" s="17">
        <v>27.02</v>
      </c>
      <c r="IV287" s="17">
        <v>27.01</v>
      </c>
      <c r="IW287" s="17">
        <v>27.01</v>
      </c>
      <c r="IX287" s="17">
        <v>27.01</v>
      </c>
      <c r="IY287" s="17">
        <v>27.02</v>
      </c>
    </row>
    <row r="288" spans="1:259" x14ac:dyDescent="0.15">
      <c r="A288" s="17" t="s">
        <v>2920</v>
      </c>
      <c r="B288" s="17" t="s">
        <v>2921</v>
      </c>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c r="AA288" s="26"/>
      <c r="AB288" s="17"/>
      <c r="AC288" s="26"/>
      <c r="AD288" s="26"/>
      <c r="AE288" s="17"/>
      <c r="AF288" s="17"/>
      <c r="AG288" s="17"/>
      <c r="AH288" s="17"/>
      <c r="AI288" s="17"/>
      <c r="AJ288" s="17"/>
      <c r="AK288" s="17"/>
      <c r="AL288" s="17"/>
      <c r="AM288" s="17"/>
      <c r="AN288" s="17"/>
      <c r="AO288" s="17"/>
      <c r="AP288" s="17"/>
      <c r="AQ288" s="17"/>
      <c r="AR288" s="17"/>
      <c r="AS288" s="17"/>
      <c r="AT288" s="17"/>
      <c r="AU288" s="17"/>
      <c r="AV288" s="17"/>
      <c r="AW288" s="17"/>
      <c r="AX288" s="17"/>
      <c r="AY288" s="17"/>
      <c r="AZ288" s="17"/>
      <c r="BA288" s="17"/>
      <c r="BB288" s="17"/>
      <c r="BC288" s="17"/>
      <c r="BD288" s="17"/>
      <c r="BE288" s="17"/>
      <c r="BF288" s="17"/>
      <c r="BG288" s="17"/>
      <c r="BH288" s="17"/>
      <c r="BI288" s="17"/>
      <c r="BJ288" s="26"/>
      <c r="BK288" s="17"/>
      <c r="BL288" s="17"/>
      <c r="BM288" s="17"/>
      <c r="BN288" s="17"/>
      <c r="BO288" s="17"/>
      <c r="BP288" s="17"/>
      <c r="BQ288" s="17"/>
      <c r="BR288" s="17"/>
      <c r="BS288" s="17"/>
      <c r="BT288" s="17"/>
      <c r="BU288" s="17"/>
      <c r="BV288" s="17"/>
      <c r="BW288" s="17"/>
      <c r="BX288" s="26"/>
      <c r="BY288" s="26"/>
      <c r="BZ288" s="26"/>
      <c r="CA288" s="26"/>
      <c r="CB288" s="26"/>
      <c r="CC288" s="17"/>
      <c r="CD288" s="17"/>
      <c r="CE288" s="17"/>
      <c r="CF288" s="17"/>
      <c r="CG288" s="17"/>
      <c r="CH288" s="17"/>
      <c r="CI288" s="17"/>
      <c r="CJ288" s="26"/>
      <c r="CK288" s="17"/>
      <c r="CL288" s="17"/>
      <c r="CM288" s="17"/>
      <c r="CN288" s="17"/>
      <c r="CO288" s="17"/>
      <c r="CP288" s="17"/>
      <c r="CQ288" s="17"/>
      <c r="CR288" s="17"/>
      <c r="CS288" s="17"/>
      <c r="CT288" s="17"/>
      <c r="CU288" s="17"/>
      <c r="CV288" s="17"/>
      <c r="CW288" s="17"/>
      <c r="CX288" s="17"/>
      <c r="CY288" s="26"/>
      <c r="CZ288" s="26"/>
      <c r="DA288" s="26"/>
      <c r="DB288" s="17"/>
      <c r="DC288" s="17"/>
      <c r="DD288" s="17"/>
      <c r="DE288" s="17"/>
      <c r="DF288" s="17"/>
      <c r="DG288" s="17"/>
      <c r="DH288" s="26"/>
      <c r="DI288" s="17"/>
      <c r="DJ288" s="17"/>
      <c r="DK288" s="17"/>
      <c r="DL288" s="17"/>
      <c r="DM288" s="17">
        <v>32.04</v>
      </c>
      <c r="DN288" s="17">
        <v>32.07</v>
      </c>
      <c r="DO288" s="17">
        <v>32.1</v>
      </c>
      <c r="DP288" s="17">
        <v>32.090000000000003</v>
      </c>
      <c r="DQ288" s="17">
        <v>32.06</v>
      </c>
      <c r="DR288" s="17">
        <v>32.06</v>
      </c>
      <c r="DS288" s="17">
        <v>32.049999999999997</v>
      </c>
      <c r="DT288" s="17">
        <v>32.06</v>
      </c>
      <c r="DU288" s="17">
        <v>32.06</v>
      </c>
      <c r="DV288" s="17">
        <v>32.049999999999997</v>
      </c>
      <c r="DW288" s="17">
        <v>32.049999999999997</v>
      </c>
      <c r="DX288" s="17">
        <v>32.049999999999997</v>
      </c>
      <c r="DY288" s="17">
        <v>32.049999999999997</v>
      </c>
      <c r="DZ288" s="17">
        <v>32.04</v>
      </c>
      <c r="EA288" s="17">
        <v>32.03</v>
      </c>
      <c r="EB288" s="17">
        <v>32.03</v>
      </c>
      <c r="EC288" s="17">
        <v>32.03</v>
      </c>
      <c r="ED288" s="17">
        <v>32</v>
      </c>
      <c r="EE288" s="17">
        <v>32</v>
      </c>
      <c r="EF288" s="17">
        <v>32.03</v>
      </c>
      <c r="EG288" s="17">
        <v>32.08</v>
      </c>
      <c r="EH288" s="17">
        <v>32.08</v>
      </c>
      <c r="EI288" s="17">
        <v>32.049999999999997</v>
      </c>
      <c r="EJ288" s="17">
        <v>32.049999999999997</v>
      </c>
      <c r="EK288" s="17">
        <v>32.01</v>
      </c>
      <c r="EL288" s="17">
        <v>32.01</v>
      </c>
      <c r="EM288" s="17">
        <v>32.01</v>
      </c>
      <c r="EN288" s="17">
        <v>32.03</v>
      </c>
      <c r="EO288" s="17">
        <v>32.020000000000003</v>
      </c>
      <c r="EP288" s="17">
        <v>32.020000000000003</v>
      </c>
      <c r="EQ288" s="17">
        <v>32.03</v>
      </c>
      <c r="ER288" s="17">
        <v>32.03</v>
      </c>
      <c r="ES288" s="17">
        <v>32.020000000000003</v>
      </c>
      <c r="ET288" s="17">
        <v>32.04</v>
      </c>
      <c r="EU288" s="17">
        <v>32.04</v>
      </c>
      <c r="EV288" s="17">
        <v>32.020000000000003</v>
      </c>
      <c r="EW288" s="17">
        <v>32.020000000000003</v>
      </c>
      <c r="EX288" s="17">
        <v>32.020000000000003</v>
      </c>
      <c r="EY288" s="17">
        <v>32.020000000000003</v>
      </c>
      <c r="EZ288" s="17">
        <v>32.020000000000003</v>
      </c>
      <c r="FA288" s="17">
        <v>31.99</v>
      </c>
      <c r="FB288" s="17">
        <v>31.98</v>
      </c>
      <c r="FC288" s="17">
        <v>31.96</v>
      </c>
      <c r="FD288" s="17">
        <v>31.96</v>
      </c>
      <c r="FE288" s="17">
        <v>31.98</v>
      </c>
      <c r="FF288" s="17">
        <v>31.97</v>
      </c>
      <c r="FG288" s="17">
        <v>31.96</v>
      </c>
      <c r="FH288" s="17">
        <v>31.96</v>
      </c>
      <c r="FI288" s="17">
        <v>31.97</v>
      </c>
      <c r="FJ288" s="17">
        <v>31.96</v>
      </c>
      <c r="FK288" s="17">
        <v>31.97</v>
      </c>
      <c r="FL288" s="17">
        <v>31.96</v>
      </c>
      <c r="FM288" s="17">
        <v>31.96</v>
      </c>
      <c r="FN288" s="17">
        <v>31.97</v>
      </c>
      <c r="FO288" s="17">
        <v>31.93</v>
      </c>
      <c r="FP288" s="17">
        <v>31.91</v>
      </c>
      <c r="FQ288" s="17">
        <v>31.91</v>
      </c>
      <c r="FR288" s="17">
        <v>31.89</v>
      </c>
      <c r="FS288" s="17">
        <v>31.89</v>
      </c>
      <c r="FT288" s="17">
        <v>31.88</v>
      </c>
      <c r="FU288" s="17">
        <v>31.88</v>
      </c>
      <c r="FV288" s="17">
        <v>31.87</v>
      </c>
      <c r="FW288" s="17">
        <v>31.91</v>
      </c>
      <c r="FX288" s="17">
        <v>31.88</v>
      </c>
      <c r="FY288" s="17">
        <v>31.99</v>
      </c>
      <c r="FZ288" s="17">
        <v>31.91</v>
      </c>
      <c r="GA288" s="17">
        <v>32</v>
      </c>
      <c r="GB288" s="17">
        <v>32</v>
      </c>
      <c r="GC288" s="17">
        <v>31.99</v>
      </c>
      <c r="GD288" s="17">
        <v>31.99</v>
      </c>
      <c r="GE288" s="17">
        <v>31.99</v>
      </c>
      <c r="GF288" s="17">
        <v>31.95</v>
      </c>
      <c r="GG288" s="17">
        <v>31.91</v>
      </c>
      <c r="GH288" s="17">
        <v>31.91</v>
      </c>
      <c r="GI288" s="17">
        <v>31.91</v>
      </c>
      <c r="GJ288" s="17">
        <v>31.92</v>
      </c>
      <c r="GK288" s="17">
        <v>31.92</v>
      </c>
      <c r="GL288" s="17">
        <v>31.93</v>
      </c>
      <c r="GM288" s="17">
        <v>31.93</v>
      </c>
      <c r="GN288" s="17">
        <v>31.93</v>
      </c>
      <c r="GO288" s="17">
        <v>31.94</v>
      </c>
      <c r="GP288" s="17">
        <v>31.95</v>
      </c>
      <c r="GQ288" s="17">
        <v>31.98</v>
      </c>
      <c r="GR288" s="17">
        <v>31.97</v>
      </c>
      <c r="GS288" s="17">
        <v>31.97</v>
      </c>
      <c r="GT288" s="17">
        <v>31.96</v>
      </c>
      <c r="GU288" s="17">
        <v>32</v>
      </c>
      <c r="GV288" s="17">
        <v>31.96</v>
      </c>
      <c r="GW288" s="17">
        <v>31.96</v>
      </c>
      <c r="GX288" s="17">
        <v>31.95</v>
      </c>
      <c r="GY288" s="17">
        <v>31.94</v>
      </c>
      <c r="GZ288" s="17">
        <v>31.91</v>
      </c>
      <c r="HA288" s="17">
        <v>31.89</v>
      </c>
      <c r="HB288" s="17">
        <v>31.89</v>
      </c>
      <c r="HC288" s="17">
        <v>31.89</v>
      </c>
      <c r="HD288" s="17">
        <v>31.88</v>
      </c>
      <c r="HE288" s="17">
        <v>31.88</v>
      </c>
      <c r="HF288" s="17">
        <v>31.88</v>
      </c>
      <c r="HG288" s="17">
        <v>31.88</v>
      </c>
      <c r="HH288" s="17">
        <v>31.83</v>
      </c>
      <c r="HI288" s="17">
        <v>31.81</v>
      </c>
      <c r="HJ288" s="17">
        <v>31.83</v>
      </c>
      <c r="HK288" s="17">
        <v>31.8</v>
      </c>
      <c r="HL288" s="17">
        <v>31.77</v>
      </c>
      <c r="HM288" s="17">
        <v>31.78</v>
      </c>
      <c r="HN288" s="17">
        <v>31.78</v>
      </c>
      <c r="HO288" s="17">
        <v>31.78</v>
      </c>
      <c r="HP288" s="17">
        <v>31.75</v>
      </c>
      <c r="HQ288" s="17">
        <v>31.74</v>
      </c>
      <c r="HR288" s="17">
        <v>31.7</v>
      </c>
      <c r="HS288" s="17">
        <v>31.65</v>
      </c>
      <c r="HT288" s="17">
        <v>31.65</v>
      </c>
      <c r="HU288" s="17">
        <v>31.67</v>
      </c>
      <c r="HV288" s="17">
        <v>31.71</v>
      </c>
      <c r="HW288" s="17">
        <v>31.73</v>
      </c>
      <c r="HX288" s="17">
        <v>31.75</v>
      </c>
      <c r="HY288" s="17">
        <v>31.77</v>
      </c>
      <c r="HZ288" s="17">
        <v>31.72</v>
      </c>
      <c r="IA288" s="17">
        <v>31.73</v>
      </c>
      <c r="IB288" s="17">
        <v>31.75</v>
      </c>
      <c r="IC288" s="17">
        <v>31.72</v>
      </c>
      <c r="ID288" s="17">
        <v>31.68</v>
      </c>
      <c r="IE288" s="17">
        <v>31.69</v>
      </c>
      <c r="IF288" s="17">
        <v>31.7</v>
      </c>
      <c r="IG288" s="17">
        <v>31.7</v>
      </c>
      <c r="IH288" s="17">
        <v>31.7</v>
      </c>
      <c r="II288" s="17">
        <v>31.71</v>
      </c>
      <c r="IJ288" s="17">
        <v>31.71</v>
      </c>
      <c r="IK288" s="17">
        <v>31.72</v>
      </c>
      <c r="IL288" s="17">
        <v>31.72</v>
      </c>
      <c r="IM288" s="17">
        <v>31.69</v>
      </c>
      <c r="IN288" s="17">
        <v>31.69</v>
      </c>
      <c r="IO288" s="17">
        <v>31.7</v>
      </c>
      <c r="IP288" s="17">
        <v>31.69</v>
      </c>
      <c r="IQ288" s="17">
        <v>31.69</v>
      </c>
      <c r="IR288" s="17">
        <v>31.7</v>
      </c>
      <c r="IS288" s="17">
        <v>31.69</v>
      </c>
      <c r="IT288" s="17">
        <v>31.67</v>
      </c>
      <c r="IU288" s="17">
        <v>31.68</v>
      </c>
      <c r="IV288" s="17">
        <v>31.65</v>
      </c>
      <c r="IW288" s="17">
        <v>31.67</v>
      </c>
      <c r="IX288" s="17">
        <v>31.67</v>
      </c>
      <c r="IY288" s="17">
        <v>31.67</v>
      </c>
    </row>
    <row r="289" spans="1:259" x14ac:dyDescent="0.15">
      <c r="A289" s="17" t="s">
        <v>624</v>
      </c>
      <c r="B289" s="17" t="s">
        <v>625</v>
      </c>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c r="AA289" s="26"/>
      <c r="AB289" s="17"/>
      <c r="AC289" s="26"/>
      <c r="AD289" s="26"/>
      <c r="AE289" s="17"/>
      <c r="AF289" s="17"/>
      <c r="AG289" s="17"/>
      <c r="AH289" s="17"/>
      <c r="AI289" s="17"/>
      <c r="AJ289" s="17"/>
      <c r="AK289" s="17"/>
      <c r="AL289" s="17"/>
      <c r="AM289" s="17"/>
      <c r="AN289" s="17"/>
      <c r="AO289" s="17"/>
      <c r="AP289" s="17"/>
      <c r="AQ289" s="17"/>
      <c r="AR289" s="17"/>
      <c r="AS289" s="17"/>
      <c r="AT289" s="17"/>
      <c r="AU289" s="17"/>
      <c r="AV289" s="17"/>
      <c r="AW289" s="17"/>
      <c r="AX289" s="17"/>
      <c r="AY289" s="17"/>
      <c r="AZ289" s="17"/>
      <c r="BA289" s="17"/>
      <c r="BB289" s="17"/>
      <c r="BC289" s="17"/>
      <c r="BD289" s="17"/>
      <c r="BE289" s="17"/>
      <c r="BF289" s="17"/>
      <c r="BG289" s="17"/>
      <c r="BH289" s="17"/>
      <c r="BI289" s="17"/>
      <c r="BJ289" s="26"/>
      <c r="BK289" s="17"/>
      <c r="BL289" s="17"/>
      <c r="BM289" s="17"/>
      <c r="BN289" s="17"/>
      <c r="BO289" s="17"/>
      <c r="BP289" s="17"/>
      <c r="BQ289" s="17"/>
      <c r="BR289" s="17"/>
      <c r="BS289" s="17"/>
      <c r="BT289" s="17"/>
      <c r="BU289" s="17"/>
      <c r="BV289" s="17"/>
      <c r="BW289" s="17"/>
      <c r="BX289" s="26"/>
      <c r="BY289" s="26"/>
      <c r="BZ289" s="26"/>
      <c r="CA289" s="26"/>
      <c r="CB289" s="26"/>
      <c r="CC289" s="17"/>
      <c r="CD289" s="17"/>
      <c r="CE289" s="17"/>
      <c r="CF289" s="17"/>
      <c r="CG289" s="17"/>
      <c r="CH289" s="17"/>
      <c r="CI289" s="17"/>
      <c r="CJ289" s="26"/>
      <c r="CK289" s="17"/>
      <c r="CL289" s="17"/>
      <c r="CM289" s="17"/>
      <c r="CN289" s="17"/>
      <c r="CO289" s="17"/>
      <c r="CP289" s="17"/>
      <c r="CQ289" s="17"/>
      <c r="CR289" s="17"/>
      <c r="CS289" s="17"/>
      <c r="CT289" s="17"/>
      <c r="CU289" s="17"/>
      <c r="CV289" s="17"/>
      <c r="CW289" s="17"/>
      <c r="CX289" s="17"/>
      <c r="CY289" s="26"/>
      <c r="CZ289" s="26"/>
      <c r="DA289" s="26"/>
      <c r="DB289" s="17"/>
      <c r="DC289" s="17"/>
      <c r="DD289" s="17"/>
      <c r="DE289" s="17"/>
      <c r="DF289" s="17"/>
      <c r="DG289" s="17"/>
      <c r="DH289" s="26"/>
      <c r="DI289" s="17"/>
      <c r="DJ289" s="17"/>
      <c r="DK289" s="17"/>
      <c r="DL289" s="17"/>
      <c r="DM289" s="17">
        <v>10.28</v>
      </c>
      <c r="DN289" s="17">
        <v>10.3</v>
      </c>
      <c r="DO289" s="17">
        <v>10.28</v>
      </c>
      <c r="DP289" s="17">
        <v>10.29</v>
      </c>
      <c r="DQ289" s="17">
        <v>10.3</v>
      </c>
      <c r="DR289" s="17">
        <v>10.28</v>
      </c>
      <c r="DS289" s="17">
        <v>10.28</v>
      </c>
      <c r="DT289" s="17">
        <v>10.29</v>
      </c>
      <c r="DU289" s="17">
        <v>10.28</v>
      </c>
      <c r="DV289" s="17">
        <v>10.28</v>
      </c>
      <c r="DW289" s="17">
        <v>10.28</v>
      </c>
      <c r="DX289" s="17">
        <v>10.28</v>
      </c>
      <c r="DY289" s="17">
        <v>10.28</v>
      </c>
      <c r="DZ289" s="17">
        <v>10.27</v>
      </c>
      <c r="EA289" s="17">
        <v>10.29</v>
      </c>
      <c r="EB289" s="17">
        <v>10.27</v>
      </c>
      <c r="EC289" s="17">
        <v>10.28</v>
      </c>
      <c r="ED289" s="17">
        <v>10.28</v>
      </c>
      <c r="EE289" s="17">
        <v>10.27</v>
      </c>
      <c r="EF289" s="17">
        <v>10.27</v>
      </c>
      <c r="EG289" s="17">
        <v>10.27</v>
      </c>
      <c r="EH289" s="17">
        <v>10.28</v>
      </c>
      <c r="EI289" s="17">
        <v>10.28</v>
      </c>
      <c r="EJ289" s="17">
        <v>10.27</v>
      </c>
      <c r="EK289" s="17">
        <v>10.27</v>
      </c>
      <c r="EL289" s="17">
        <v>10.27</v>
      </c>
      <c r="EM289" s="17">
        <v>10.27</v>
      </c>
      <c r="EN289" s="17">
        <v>10.27</v>
      </c>
      <c r="EO289" s="17">
        <v>10.27</v>
      </c>
      <c r="EP289" s="17">
        <v>10.27</v>
      </c>
      <c r="EQ289" s="17">
        <v>10.27</v>
      </c>
      <c r="ER289" s="17">
        <v>10.28</v>
      </c>
      <c r="ES289" s="17">
        <v>10.28</v>
      </c>
      <c r="ET289" s="17">
        <v>10.27</v>
      </c>
      <c r="EU289" s="17">
        <v>10.27</v>
      </c>
      <c r="EV289" s="17">
        <v>10.28</v>
      </c>
      <c r="EW289" s="17">
        <v>10.27</v>
      </c>
      <c r="EX289" s="17">
        <v>10.26</v>
      </c>
      <c r="EY289" s="17">
        <v>10.26</v>
      </c>
      <c r="EZ289" s="17">
        <v>10.25</v>
      </c>
      <c r="FA289" s="17">
        <v>10.26</v>
      </c>
      <c r="FB289" s="17">
        <v>10.26</v>
      </c>
      <c r="FC289" s="17">
        <v>10.26</v>
      </c>
      <c r="FD289" s="17">
        <v>10.26</v>
      </c>
      <c r="FE289" s="17">
        <v>10.26</v>
      </c>
      <c r="FF289" s="17">
        <v>10.25</v>
      </c>
      <c r="FG289" s="17">
        <v>10.27</v>
      </c>
      <c r="FH289" s="17">
        <v>10.27</v>
      </c>
      <c r="FI289" s="17">
        <v>10.26</v>
      </c>
      <c r="FJ289" s="17">
        <v>10.27</v>
      </c>
      <c r="FK289" s="17">
        <v>10.3</v>
      </c>
      <c r="FL289" s="17">
        <v>10.29</v>
      </c>
      <c r="FM289" s="17">
        <v>10.3</v>
      </c>
      <c r="FN289" s="17">
        <v>10.3</v>
      </c>
      <c r="FO289" s="17">
        <v>10.29</v>
      </c>
      <c r="FP289" s="17">
        <v>10.29</v>
      </c>
      <c r="FQ289" s="17">
        <v>10.32</v>
      </c>
      <c r="FR289" s="17">
        <v>10.3</v>
      </c>
      <c r="FS289" s="17">
        <v>10.31</v>
      </c>
      <c r="FT289" s="17">
        <v>10.3</v>
      </c>
      <c r="FU289" s="17">
        <v>10.31</v>
      </c>
      <c r="FV289" s="17">
        <v>10.3</v>
      </c>
      <c r="FW289" s="17">
        <v>10.31</v>
      </c>
      <c r="FX289" s="17">
        <v>10.31</v>
      </c>
      <c r="FY289" s="17">
        <v>10.32</v>
      </c>
      <c r="FZ289" s="17">
        <v>10.32</v>
      </c>
      <c r="GA289" s="17">
        <v>10.33</v>
      </c>
      <c r="GB289" s="17">
        <v>10.32</v>
      </c>
      <c r="GC289" s="17">
        <v>10.33</v>
      </c>
      <c r="GD289" s="17">
        <v>10.32</v>
      </c>
      <c r="GE289" s="17">
        <v>10.32</v>
      </c>
      <c r="GF289" s="17">
        <v>10.32</v>
      </c>
      <c r="GG289" s="17">
        <v>10.31</v>
      </c>
      <c r="GH289" s="17">
        <v>10.32</v>
      </c>
      <c r="GI289" s="17">
        <v>10.31</v>
      </c>
      <c r="GJ289" s="17">
        <v>10.3</v>
      </c>
      <c r="GK289" s="17">
        <v>10.31</v>
      </c>
      <c r="GL289" s="17">
        <v>10.3</v>
      </c>
      <c r="GM289" s="17">
        <v>10.3</v>
      </c>
      <c r="GN289" s="17">
        <v>10.29</v>
      </c>
      <c r="GO289" s="17">
        <v>10.29</v>
      </c>
      <c r="GP289" s="17">
        <v>10.29</v>
      </c>
      <c r="GQ289" s="17">
        <v>10.29</v>
      </c>
      <c r="GR289" s="17">
        <v>10.29</v>
      </c>
      <c r="GS289" s="17">
        <v>10.29</v>
      </c>
      <c r="GT289" s="17">
        <v>10.3</v>
      </c>
      <c r="GU289" s="17">
        <v>10.3</v>
      </c>
      <c r="GV289" s="17">
        <v>10.31</v>
      </c>
      <c r="GW289" s="17">
        <v>10.31</v>
      </c>
      <c r="GX289" s="17">
        <v>10.31</v>
      </c>
      <c r="GY289" s="17">
        <v>10.31</v>
      </c>
      <c r="GZ289" s="17">
        <v>10.3</v>
      </c>
      <c r="HA289" s="17">
        <v>10.32</v>
      </c>
      <c r="HB289" s="17">
        <v>10.38</v>
      </c>
      <c r="HC289" s="17">
        <v>10.39</v>
      </c>
      <c r="HD289" s="17">
        <v>10.38</v>
      </c>
      <c r="HE289" s="17">
        <v>10.38</v>
      </c>
      <c r="HF289" s="17">
        <v>10.36</v>
      </c>
      <c r="HG289" s="17">
        <v>10.36</v>
      </c>
      <c r="HH289" s="17">
        <v>10.36</v>
      </c>
      <c r="HI289" s="17">
        <v>10.35</v>
      </c>
      <c r="HJ289" s="17">
        <v>10.35</v>
      </c>
      <c r="HK289" s="17">
        <v>10.35</v>
      </c>
      <c r="HL289" s="17">
        <v>10.32</v>
      </c>
      <c r="HM289" s="17">
        <v>10.34</v>
      </c>
      <c r="HN289" s="17">
        <v>10.35</v>
      </c>
      <c r="HO289" s="17">
        <v>10.35</v>
      </c>
      <c r="HP289" s="17">
        <v>10.35</v>
      </c>
      <c r="HQ289" s="17">
        <v>10.33</v>
      </c>
      <c r="HR289" s="17">
        <v>10.33</v>
      </c>
      <c r="HS289" s="17">
        <v>10.34</v>
      </c>
      <c r="HT289" s="17">
        <v>10.34</v>
      </c>
      <c r="HU289" s="17">
        <v>10.32</v>
      </c>
      <c r="HV289" s="17">
        <v>10.31</v>
      </c>
      <c r="HW289" s="17">
        <v>10.32</v>
      </c>
      <c r="HX289" s="17">
        <v>10.31</v>
      </c>
      <c r="HY289" s="17">
        <v>10.32</v>
      </c>
      <c r="HZ289" s="17">
        <v>10.33</v>
      </c>
      <c r="IA289" s="17">
        <v>10.32</v>
      </c>
      <c r="IB289" s="17">
        <v>10.32</v>
      </c>
      <c r="IC289" s="17">
        <v>10.32</v>
      </c>
      <c r="ID289" s="17">
        <v>10.32</v>
      </c>
      <c r="IE289" s="17">
        <v>10.31</v>
      </c>
      <c r="IF289" s="17">
        <v>10.31</v>
      </c>
      <c r="IG289" s="17">
        <v>10.31</v>
      </c>
      <c r="IH289" s="17">
        <v>10.31</v>
      </c>
      <c r="II289" s="17">
        <v>10.3</v>
      </c>
      <c r="IJ289" s="17">
        <v>10.31</v>
      </c>
      <c r="IK289" s="17">
        <v>10.31</v>
      </c>
      <c r="IL289" s="17">
        <v>10.3</v>
      </c>
      <c r="IM289" s="17">
        <v>10.3</v>
      </c>
      <c r="IN289" s="17">
        <v>10.3</v>
      </c>
      <c r="IO289" s="17">
        <v>10.32</v>
      </c>
      <c r="IP289" s="17">
        <v>10.32</v>
      </c>
      <c r="IQ289" s="17">
        <v>10.31</v>
      </c>
      <c r="IR289" s="17">
        <v>10.32</v>
      </c>
      <c r="IS289" s="17">
        <v>10.33</v>
      </c>
      <c r="IT289" s="17">
        <v>10.32</v>
      </c>
      <c r="IU289" s="17">
        <v>10.33</v>
      </c>
      <c r="IV289" s="17">
        <v>10.33</v>
      </c>
      <c r="IW289" s="17">
        <v>10.33</v>
      </c>
      <c r="IX289" s="17">
        <v>10.34</v>
      </c>
      <c r="IY289" s="17">
        <v>10.33</v>
      </c>
    </row>
    <row r="290" spans="1:259" x14ac:dyDescent="0.15">
      <c r="A290" s="17" t="s">
        <v>242</v>
      </c>
      <c r="B290" s="17" t="s">
        <v>243</v>
      </c>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c r="AA290" s="26"/>
      <c r="AB290" s="17"/>
      <c r="AC290" s="26"/>
      <c r="AD290" s="26"/>
      <c r="AE290" s="17"/>
      <c r="AF290" s="17"/>
      <c r="AG290" s="17"/>
      <c r="AH290" s="17"/>
      <c r="AI290" s="17"/>
      <c r="AJ290" s="17"/>
      <c r="AK290" s="17"/>
      <c r="AL290" s="17"/>
      <c r="AM290" s="17"/>
      <c r="AN290" s="17"/>
      <c r="AO290" s="17"/>
      <c r="AP290" s="17"/>
      <c r="AQ290" s="17"/>
      <c r="AR290" s="17"/>
      <c r="AS290" s="17"/>
      <c r="AT290" s="17"/>
      <c r="AU290" s="17"/>
      <c r="AV290" s="17"/>
      <c r="AW290" s="17"/>
      <c r="AX290" s="17"/>
      <c r="AY290" s="17"/>
      <c r="AZ290" s="17"/>
      <c r="BA290" s="17"/>
      <c r="BB290" s="17"/>
      <c r="BC290" s="17"/>
      <c r="BD290" s="17"/>
      <c r="BE290" s="17"/>
      <c r="BF290" s="17"/>
      <c r="BG290" s="17"/>
      <c r="BH290" s="17"/>
      <c r="BI290" s="17"/>
      <c r="BJ290" s="26"/>
      <c r="BK290" s="17"/>
      <c r="BL290" s="17"/>
      <c r="BM290" s="17"/>
      <c r="BN290" s="17"/>
      <c r="BO290" s="17"/>
      <c r="BP290" s="17"/>
      <c r="BQ290" s="17"/>
      <c r="BR290" s="17"/>
      <c r="BS290" s="17"/>
      <c r="BT290" s="17"/>
      <c r="BU290" s="17"/>
      <c r="BV290" s="17"/>
      <c r="BW290" s="17"/>
      <c r="BX290" s="26"/>
      <c r="BY290" s="26"/>
      <c r="BZ290" s="26"/>
      <c r="CA290" s="26"/>
      <c r="CB290" s="26"/>
      <c r="CC290" s="17"/>
      <c r="CD290" s="17"/>
      <c r="CE290" s="17"/>
      <c r="CF290" s="17"/>
      <c r="CG290" s="17"/>
      <c r="CH290" s="17"/>
      <c r="CI290" s="17"/>
      <c r="CJ290" s="26"/>
      <c r="CK290" s="17"/>
      <c r="CL290" s="17"/>
      <c r="CM290" s="17"/>
      <c r="CN290" s="17"/>
      <c r="CO290" s="17"/>
      <c r="CP290" s="17"/>
      <c r="CQ290" s="17"/>
      <c r="CR290" s="17"/>
      <c r="CS290" s="17"/>
      <c r="CT290" s="17"/>
      <c r="CU290" s="17"/>
      <c r="CV290" s="17"/>
      <c r="CW290" s="17"/>
      <c r="CX290" s="17"/>
      <c r="CY290" s="26"/>
      <c r="CZ290" s="26"/>
      <c r="DA290" s="26"/>
      <c r="DB290" s="17"/>
      <c r="DC290" s="17"/>
      <c r="DD290" s="17"/>
      <c r="DE290" s="17"/>
      <c r="DF290" s="17"/>
      <c r="DG290" s="17"/>
      <c r="DH290" s="26"/>
      <c r="DI290" s="17"/>
      <c r="DJ290" s="17"/>
      <c r="DK290" s="17"/>
      <c r="DL290" s="17"/>
      <c r="DM290" s="17">
        <v>6.16</v>
      </c>
      <c r="DN290" s="17">
        <v>6.15</v>
      </c>
      <c r="DO290" s="17">
        <v>6.16</v>
      </c>
      <c r="DP290" s="17">
        <v>6.15</v>
      </c>
      <c r="DQ290" s="17">
        <v>6.16</v>
      </c>
      <c r="DR290" s="17">
        <v>6.16</v>
      </c>
      <c r="DS290" s="17">
        <v>6.16</v>
      </c>
      <c r="DT290" s="17">
        <v>6.15</v>
      </c>
      <c r="DU290" s="17">
        <v>6.15</v>
      </c>
      <c r="DV290" s="17">
        <v>6.15</v>
      </c>
      <c r="DW290" s="17">
        <v>6.15</v>
      </c>
      <c r="DX290" s="17">
        <v>6.16</v>
      </c>
      <c r="DY290" s="17">
        <v>6.15</v>
      </c>
      <c r="DZ290" s="17">
        <v>6.15</v>
      </c>
      <c r="EA290" s="17">
        <v>6.15</v>
      </c>
      <c r="EB290" s="17">
        <v>6.16</v>
      </c>
      <c r="EC290" s="17">
        <v>6.15</v>
      </c>
      <c r="ED290" s="17">
        <v>6.15</v>
      </c>
      <c r="EE290" s="17">
        <v>6.15</v>
      </c>
      <c r="EF290" s="17">
        <v>6.15</v>
      </c>
      <c r="EG290" s="17">
        <v>6.15</v>
      </c>
      <c r="EH290" s="17">
        <v>6.15</v>
      </c>
      <c r="EI290" s="17">
        <v>6.15</v>
      </c>
      <c r="EJ290" s="17">
        <v>6.15</v>
      </c>
      <c r="EK290" s="17">
        <v>6.17</v>
      </c>
      <c r="EL290" s="17">
        <v>6.17</v>
      </c>
      <c r="EM290" s="17">
        <v>6.18</v>
      </c>
      <c r="EN290" s="17">
        <v>6.17</v>
      </c>
      <c r="EO290" s="17">
        <v>6.16</v>
      </c>
      <c r="EP290" s="17">
        <v>6.16</v>
      </c>
      <c r="EQ290" s="17">
        <v>6.16</v>
      </c>
      <c r="ER290" s="17">
        <v>6.17</v>
      </c>
      <c r="ES290" s="17">
        <v>6.17</v>
      </c>
      <c r="ET290" s="17">
        <v>6.18</v>
      </c>
      <c r="EU290" s="17">
        <v>6.18</v>
      </c>
      <c r="EV290" s="17">
        <v>6.18</v>
      </c>
      <c r="EW290" s="17">
        <v>6.18</v>
      </c>
      <c r="EX290" s="17">
        <v>6.18</v>
      </c>
      <c r="EY290" s="17">
        <v>6.18</v>
      </c>
      <c r="EZ290" s="17">
        <v>6.18</v>
      </c>
      <c r="FA290" s="17">
        <v>6.17</v>
      </c>
      <c r="FB290" s="17">
        <v>6.18</v>
      </c>
      <c r="FC290" s="17">
        <v>6.18</v>
      </c>
      <c r="FD290" s="17">
        <v>6.18</v>
      </c>
      <c r="FE290" s="17">
        <v>6.19</v>
      </c>
      <c r="FF290" s="17">
        <v>6.18</v>
      </c>
      <c r="FG290" s="17">
        <v>6.19</v>
      </c>
      <c r="FH290" s="17">
        <v>6.19</v>
      </c>
      <c r="FI290" s="17">
        <v>6.19</v>
      </c>
      <c r="FJ290" s="17">
        <v>6.19</v>
      </c>
      <c r="FK290" s="17">
        <v>6.19</v>
      </c>
      <c r="FL290" s="17">
        <v>6.19</v>
      </c>
      <c r="FM290" s="17">
        <v>6.2</v>
      </c>
      <c r="FN290" s="17">
        <v>6.2</v>
      </c>
      <c r="FO290" s="17">
        <v>6.2</v>
      </c>
      <c r="FP290" s="17">
        <v>6.2</v>
      </c>
      <c r="FQ290" s="17">
        <v>6.2</v>
      </c>
      <c r="FR290" s="17">
        <v>6.19</v>
      </c>
      <c r="FS290" s="17">
        <v>6.19</v>
      </c>
      <c r="FT290" s="17">
        <v>6.19</v>
      </c>
      <c r="FU290" s="17">
        <v>6.2</v>
      </c>
      <c r="FV290" s="17">
        <v>6.19</v>
      </c>
      <c r="FW290" s="17">
        <v>6.2</v>
      </c>
      <c r="FX290" s="17">
        <v>6.19</v>
      </c>
      <c r="FY290" s="17">
        <v>6.19</v>
      </c>
      <c r="FZ290" s="17">
        <v>6.19</v>
      </c>
      <c r="GA290" s="17">
        <v>6.19</v>
      </c>
      <c r="GB290" s="17">
        <v>6.2</v>
      </c>
      <c r="GC290" s="17">
        <v>6.2</v>
      </c>
      <c r="GD290" s="17">
        <v>6.2</v>
      </c>
      <c r="GE290" s="17">
        <v>6.19</v>
      </c>
      <c r="GF290" s="17">
        <v>6.19</v>
      </c>
      <c r="GG290" s="17">
        <v>6.19</v>
      </c>
      <c r="GH290" s="17">
        <v>6.18</v>
      </c>
      <c r="GI290" s="17">
        <v>6.18</v>
      </c>
      <c r="GJ290" s="17">
        <v>6.18</v>
      </c>
      <c r="GK290" s="17">
        <v>6.18</v>
      </c>
      <c r="GL290" s="17">
        <v>6.18</v>
      </c>
      <c r="GM290" s="17">
        <v>6.19</v>
      </c>
      <c r="GN290" s="17">
        <v>6.18</v>
      </c>
      <c r="GO290" s="17">
        <v>6.18</v>
      </c>
      <c r="GP290" s="17">
        <v>6.19</v>
      </c>
      <c r="GQ290" s="17">
        <v>6.18</v>
      </c>
      <c r="GR290" s="17">
        <v>6.18</v>
      </c>
      <c r="GS290" s="17">
        <v>6.19</v>
      </c>
      <c r="GT290" s="17">
        <v>6.18</v>
      </c>
      <c r="GU290" s="17">
        <v>6.19</v>
      </c>
      <c r="GV290" s="17">
        <v>6.19</v>
      </c>
      <c r="GW290" s="17">
        <v>6.19</v>
      </c>
      <c r="GX290" s="17">
        <v>6.19</v>
      </c>
      <c r="GY290" s="17">
        <v>6.2</v>
      </c>
      <c r="GZ290" s="17">
        <v>6.2</v>
      </c>
      <c r="HA290" s="17">
        <v>6.2</v>
      </c>
      <c r="HB290" s="17">
        <v>6.2</v>
      </c>
      <c r="HC290" s="17">
        <v>6.19</v>
      </c>
      <c r="HD290" s="17">
        <v>6.19</v>
      </c>
      <c r="HE290" s="17">
        <v>6.19</v>
      </c>
      <c r="HF290" s="17">
        <v>6.2</v>
      </c>
      <c r="HG290" s="17">
        <v>6.18</v>
      </c>
      <c r="HH290" s="17">
        <v>6.18</v>
      </c>
      <c r="HI290" s="17">
        <v>6.18</v>
      </c>
      <c r="HJ290" s="17">
        <v>6.18</v>
      </c>
      <c r="HK290" s="17">
        <v>6.18</v>
      </c>
      <c r="HL290" s="17">
        <v>6.19</v>
      </c>
      <c r="HM290" s="17">
        <v>6.19</v>
      </c>
      <c r="HN290" s="17">
        <v>6.18</v>
      </c>
      <c r="HO290" s="17">
        <v>6.19</v>
      </c>
      <c r="HP290" s="17">
        <v>6.18</v>
      </c>
      <c r="HQ290" s="17">
        <v>6.18</v>
      </c>
      <c r="HR290" s="17">
        <v>6.19</v>
      </c>
      <c r="HS290" s="17">
        <v>6.18</v>
      </c>
      <c r="HT290" s="17">
        <v>6.19</v>
      </c>
      <c r="HU290" s="17">
        <v>6.18</v>
      </c>
      <c r="HV290" s="17">
        <v>6.18</v>
      </c>
      <c r="HW290" s="17">
        <v>6.17</v>
      </c>
      <c r="HX290" s="17">
        <v>6.18</v>
      </c>
      <c r="HY290" s="17">
        <v>6.17</v>
      </c>
      <c r="HZ290" s="17">
        <v>6.18</v>
      </c>
      <c r="IA290" s="17">
        <v>6.17</v>
      </c>
      <c r="IB290" s="17">
        <v>6.17</v>
      </c>
      <c r="IC290" s="17">
        <v>6.18</v>
      </c>
      <c r="ID290" s="17">
        <v>6.19</v>
      </c>
      <c r="IE290" s="17">
        <v>6.19</v>
      </c>
      <c r="IF290" s="17">
        <v>6.19</v>
      </c>
      <c r="IG290" s="17">
        <v>6.17</v>
      </c>
      <c r="IH290" s="17">
        <v>6.18</v>
      </c>
      <c r="II290" s="17">
        <v>6.17</v>
      </c>
      <c r="IJ290" s="17">
        <v>6.17</v>
      </c>
      <c r="IK290" s="17">
        <v>6.17</v>
      </c>
      <c r="IL290" s="17">
        <v>6.17</v>
      </c>
      <c r="IM290" s="17">
        <v>6.17</v>
      </c>
      <c r="IN290" s="17">
        <v>6.18</v>
      </c>
      <c r="IO290" s="17">
        <v>6.17</v>
      </c>
      <c r="IP290" s="17">
        <v>6.17</v>
      </c>
      <c r="IQ290" s="17">
        <v>6.17</v>
      </c>
      <c r="IR290" s="17">
        <v>6.17</v>
      </c>
      <c r="IS290" s="17">
        <v>6.18</v>
      </c>
      <c r="IT290" s="17">
        <v>6.17</v>
      </c>
      <c r="IU290" s="17">
        <v>6.17</v>
      </c>
      <c r="IV290" s="17">
        <v>6.17</v>
      </c>
      <c r="IW290" s="17">
        <v>6.17</v>
      </c>
      <c r="IX290" s="17">
        <v>6.17</v>
      </c>
      <c r="IY290" s="17">
        <v>6.18</v>
      </c>
    </row>
    <row r="291" spans="1:259" x14ac:dyDescent="0.15">
      <c r="A291" s="17" t="s">
        <v>447</v>
      </c>
      <c r="B291" s="17" t="s">
        <v>448</v>
      </c>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c r="AA291" s="26"/>
      <c r="AB291" s="17"/>
      <c r="AC291" s="26"/>
      <c r="AD291" s="26"/>
      <c r="AE291" s="17"/>
      <c r="AF291" s="17"/>
      <c r="AG291" s="17"/>
      <c r="AH291" s="17"/>
      <c r="AI291" s="17"/>
      <c r="AJ291" s="17"/>
      <c r="AK291" s="17"/>
      <c r="AL291" s="17"/>
      <c r="AM291" s="17"/>
      <c r="AN291" s="17"/>
      <c r="AO291" s="17"/>
      <c r="AP291" s="17"/>
      <c r="AQ291" s="17"/>
      <c r="AR291" s="17"/>
      <c r="AS291" s="17"/>
      <c r="AT291" s="17"/>
      <c r="AU291" s="17"/>
      <c r="AV291" s="17"/>
      <c r="AW291" s="17"/>
      <c r="AX291" s="17"/>
      <c r="AY291" s="17"/>
      <c r="AZ291" s="17"/>
      <c r="BA291" s="17"/>
      <c r="BB291" s="17"/>
      <c r="BC291" s="17"/>
      <c r="BD291" s="17"/>
      <c r="BE291" s="17"/>
      <c r="BF291" s="17"/>
      <c r="BG291" s="17"/>
      <c r="BH291" s="17"/>
      <c r="BI291" s="17"/>
      <c r="BJ291" s="26"/>
      <c r="BK291" s="17"/>
      <c r="BL291" s="17"/>
      <c r="BM291" s="17"/>
      <c r="BN291" s="17"/>
      <c r="BO291" s="17"/>
      <c r="BP291" s="17"/>
      <c r="BQ291" s="17"/>
      <c r="BR291" s="17"/>
      <c r="BS291" s="17"/>
      <c r="BT291" s="17"/>
      <c r="BU291" s="17"/>
      <c r="BV291" s="17"/>
      <c r="BW291" s="17"/>
      <c r="BX291" s="26"/>
      <c r="BY291" s="26"/>
      <c r="BZ291" s="26"/>
      <c r="CA291" s="26"/>
      <c r="CB291" s="26"/>
      <c r="CC291" s="17"/>
      <c r="CD291" s="17"/>
      <c r="CE291" s="17"/>
      <c r="CF291" s="17"/>
      <c r="CG291" s="17"/>
      <c r="CH291" s="17"/>
      <c r="CI291" s="17"/>
      <c r="CJ291" s="26"/>
      <c r="CK291" s="17"/>
      <c r="CL291" s="17"/>
      <c r="CM291" s="17"/>
      <c r="CN291" s="17"/>
      <c r="CO291" s="17"/>
      <c r="CP291" s="17"/>
      <c r="CQ291" s="17"/>
      <c r="CR291" s="17"/>
      <c r="CS291" s="17"/>
      <c r="CT291" s="17"/>
      <c r="CU291" s="17"/>
      <c r="CV291" s="17"/>
      <c r="CW291" s="17"/>
      <c r="CX291" s="17"/>
      <c r="CY291" s="26"/>
      <c r="CZ291" s="26"/>
      <c r="DA291" s="26"/>
      <c r="DB291" s="17"/>
      <c r="DC291" s="17"/>
      <c r="DD291" s="17"/>
      <c r="DE291" s="17"/>
      <c r="DF291" s="17"/>
      <c r="DG291" s="17"/>
      <c r="DH291" s="26"/>
      <c r="DI291" s="17"/>
      <c r="DJ291" s="17"/>
      <c r="DK291" s="17"/>
      <c r="DL291" s="17"/>
      <c r="DM291" s="17">
        <v>31.55</v>
      </c>
      <c r="DN291" s="17">
        <v>31.55</v>
      </c>
      <c r="DO291" s="17">
        <v>31.57</v>
      </c>
      <c r="DP291" s="17">
        <v>31.63</v>
      </c>
      <c r="DQ291" s="17">
        <v>31.61</v>
      </c>
      <c r="DR291" s="17">
        <v>31.62</v>
      </c>
      <c r="DS291" s="17">
        <v>31.62</v>
      </c>
      <c r="DT291" s="17">
        <v>31.61</v>
      </c>
      <c r="DU291" s="17">
        <v>31.64</v>
      </c>
      <c r="DV291" s="17">
        <v>31.65</v>
      </c>
      <c r="DW291" s="17">
        <v>31.63</v>
      </c>
      <c r="DX291" s="17">
        <v>31.63</v>
      </c>
      <c r="DY291" s="17">
        <v>31.62</v>
      </c>
      <c r="DZ291" s="17">
        <v>31.56</v>
      </c>
      <c r="EA291" s="17">
        <v>31.6</v>
      </c>
      <c r="EB291" s="17">
        <v>31.58</v>
      </c>
      <c r="EC291" s="17">
        <v>31.56</v>
      </c>
      <c r="ED291" s="17">
        <v>31.54</v>
      </c>
      <c r="EE291" s="17">
        <v>31.58</v>
      </c>
      <c r="EF291" s="17">
        <v>31.55</v>
      </c>
      <c r="EG291" s="17">
        <v>31.57</v>
      </c>
      <c r="EH291" s="17">
        <v>31.57</v>
      </c>
      <c r="EI291" s="17">
        <v>31.61</v>
      </c>
      <c r="EJ291" s="17">
        <v>31.63</v>
      </c>
      <c r="EK291" s="17">
        <v>31.61</v>
      </c>
      <c r="EL291" s="17">
        <v>31.61</v>
      </c>
      <c r="EM291" s="17">
        <v>31.6</v>
      </c>
      <c r="EN291" s="17">
        <v>31.6</v>
      </c>
      <c r="EO291" s="17">
        <v>31.58</v>
      </c>
      <c r="EP291" s="17">
        <v>31.6</v>
      </c>
      <c r="EQ291" s="17">
        <v>31.6</v>
      </c>
      <c r="ER291" s="17">
        <v>31.6</v>
      </c>
      <c r="ES291" s="17">
        <v>31.61</v>
      </c>
      <c r="ET291" s="17">
        <v>31.65</v>
      </c>
      <c r="EU291" s="17">
        <v>31.79</v>
      </c>
      <c r="EV291" s="17">
        <v>31.72</v>
      </c>
      <c r="EW291" s="17">
        <v>31.75</v>
      </c>
      <c r="EX291" s="17">
        <v>31.74</v>
      </c>
      <c r="EY291" s="17">
        <v>31.72</v>
      </c>
      <c r="EZ291" s="17">
        <v>31.71</v>
      </c>
      <c r="FA291" s="17">
        <v>31.71</v>
      </c>
      <c r="FB291" s="17">
        <v>31.71</v>
      </c>
      <c r="FC291" s="17">
        <v>31.7</v>
      </c>
      <c r="FD291" s="17">
        <v>31.75</v>
      </c>
      <c r="FE291" s="17">
        <v>31.74</v>
      </c>
      <c r="FF291" s="17">
        <v>31.71</v>
      </c>
      <c r="FG291" s="17">
        <v>31.84</v>
      </c>
      <c r="FH291" s="17">
        <v>31.81</v>
      </c>
      <c r="FI291" s="17">
        <v>31.84</v>
      </c>
      <c r="FJ291" s="17">
        <v>31.87</v>
      </c>
      <c r="FK291" s="17">
        <v>31.95</v>
      </c>
      <c r="FL291" s="17">
        <v>32.07</v>
      </c>
      <c r="FM291" s="17">
        <v>31.98</v>
      </c>
      <c r="FN291" s="17">
        <v>32.08</v>
      </c>
      <c r="FO291" s="17">
        <v>32.03</v>
      </c>
      <c r="FP291" s="17">
        <v>32.04</v>
      </c>
      <c r="FQ291" s="17">
        <v>32.049999999999997</v>
      </c>
      <c r="FR291" s="17">
        <v>32.020000000000003</v>
      </c>
      <c r="FS291" s="17">
        <v>31.98</v>
      </c>
      <c r="FT291" s="17">
        <v>31.97</v>
      </c>
      <c r="FU291" s="17">
        <v>31.97</v>
      </c>
      <c r="FV291" s="17">
        <v>31.95</v>
      </c>
      <c r="FW291" s="17">
        <v>31.98</v>
      </c>
      <c r="FX291" s="17">
        <v>31.99</v>
      </c>
      <c r="FY291" s="17">
        <v>32</v>
      </c>
      <c r="FZ291" s="17">
        <v>32.04</v>
      </c>
      <c r="GA291" s="17">
        <v>32.04</v>
      </c>
      <c r="GB291" s="17">
        <v>32</v>
      </c>
      <c r="GC291" s="17">
        <v>32</v>
      </c>
      <c r="GD291" s="17">
        <v>32</v>
      </c>
      <c r="GE291" s="17">
        <v>31.98</v>
      </c>
      <c r="GF291" s="17">
        <v>31.96</v>
      </c>
      <c r="GG291" s="17">
        <v>31.95</v>
      </c>
      <c r="GH291" s="17">
        <v>31.93</v>
      </c>
      <c r="GI291" s="17">
        <v>31.94</v>
      </c>
      <c r="GJ291" s="17">
        <v>31.9</v>
      </c>
      <c r="GK291" s="17">
        <v>31.85</v>
      </c>
      <c r="GL291" s="17">
        <v>31.85</v>
      </c>
      <c r="GM291" s="17">
        <v>31.86</v>
      </c>
      <c r="GN291" s="17">
        <v>31.9</v>
      </c>
      <c r="GO291" s="17">
        <v>31.9</v>
      </c>
      <c r="GP291" s="17">
        <v>31.92</v>
      </c>
      <c r="GQ291" s="17">
        <v>31.92</v>
      </c>
      <c r="GR291" s="17">
        <v>31.88</v>
      </c>
      <c r="GS291" s="17">
        <v>31.86</v>
      </c>
      <c r="GT291" s="17">
        <v>31.86</v>
      </c>
      <c r="GU291" s="17">
        <v>31.87</v>
      </c>
      <c r="GV291" s="17">
        <v>31.88</v>
      </c>
      <c r="GW291" s="17">
        <v>31.91</v>
      </c>
      <c r="GX291" s="17">
        <v>31.92</v>
      </c>
      <c r="GY291" s="17">
        <v>31.9</v>
      </c>
      <c r="GZ291" s="17">
        <v>31.92</v>
      </c>
      <c r="HA291" s="17">
        <v>31.91</v>
      </c>
      <c r="HB291" s="17">
        <v>31.92</v>
      </c>
      <c r="HC291" s="17">
        <v>31.91</v>
      </c>
      <c r="HD291" s="17">
        <v>31.91</v>
      </c>
      <c r="HE291" s="17">
        <v>31.91</v>
      </c>
      <c r="HF291" s="17">
        <v>31.88</v>
      </c>
      <c r="HG291" s="17">
        <v>31.84</v>
      </c>
      <c r="HH291" s="17">
        <v>31.82</v>
      </c>
      <c r="HI291" s="17">
        <v>31.8</v>
      </c>
      <c r="HJ291" s="17">
        <v>31.75</v>
      </c>
      <c r="HK291" s="17">
        <v>31.74</v>
      </c>
      <c r="HL291" s="17">
        <v>31.73</v>
      </c>
      <c r="HM291" s="17">
        <v>31.77</v>
      </c>
      <c r="HN291" s="17">
        <v>31.77</v>
      </c>
      <c r="HO291" s="17">
        <v>31.74</v>
      </c>
      <c r="HP291" s="17">
        <v>31.72</v>
      </c>
      <c r="HQ291" s="17">
        <v>31.71</v>
      </c>
      <c r="HR291" s="17">
        <v>31.73</v>
      </c>
      <c r="HS291" s="17">
        <v>31.77</v>
      </c>
      <c r="HT291" s="17">
        <v>31.8</v>
      </c>
      <c r="HU291" s="17">
        <v>31.79</v>
      </c>
      <c r="HV291" s="17">
        <v>31.8</v>
      </c>
      <c r="HW291" s="17">
        <v>31.79</v>
      </c>
      <c r="HX291" s="17">
        <v>31.78</v>
      </c>
      <c r="HY291" s="17">
        <v>31.77</v>
      </c>
      <c r="HZ291" s="17">
        <v>31.75</v>
      </c>
      <c r="IA291" s="17">
        <v>31.78</v>
      </c>
      <c r="IB291" s="17">
        <v>31.8</v>
      </c>
      <c r="IC291" s="17">
        <v>31.77</v>
      </c>
      <c r="ID291" s="17">
        <v>31.78</v>
      </c>
      <c r="IE291" s="17">
        <v>31.78</v>
      </c>
      <c r="IF291" s="17">
        <v>31.79</v>
      </c>
      <c r="IG291" s="17">
        <v>31.78</v>
      </c>
      <c r="IH291" s="17">
        <v>31.78</v>
      </c>
      <c r="II291" s="17">
        <v>31.77</v>
      </c>
      <c r="IJ291" s="17">
        <v>31.76</v>
      </c>
      <c r="IK291" s="17">
        <v>31.78</v>
      </c>
      <c r="IL291" s="17">
        <v>31.79</v>
      </c>
      <c r="IM291" s="17">
        <v>31.79</v>
      </c>
      <c r="IN291" s="17">
        <v>31.81</v>
      </c>
      <c r="IO291" s="17">
        <v>31.82</v>
      </c>
      <c r="IP291" s="17">
        <v>31.83</v>
      </c>
      <c r="IQ291" s="17">
        <v>31.81</v>
      </c>
      <c r="IR291" s="17">
        <v>31.82</v>
      </c>
      <c r="IS291" s="17">
        <v>31.81</v>
      </c>
      <c r="IT291" s="17">
        <v>31.79</v>
      </c>
      <c r="IU291" s="17">
        <v>31.79</v>
      </c>
      <c r="IV291" s="17">
        <v>31.78</v>
      </c>
      <c r="IW291" s="17">
        <v>31.78</v>
      </c>
      <c r="IX291" s="17">
        <v>31.79</v>
      </c>
      <c r="IY291" s="17">
        <v>31.79</v>
      </c>
    </row>
    <row r="292" spans="1:259" x14ac:dyDescent="0.15">
      <c r="A292" s="17" t="s">
        <v>778</v>
      </c>
      <c r="B292" s="17" t="s">
        <v>779</v>
      </c>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c r="AA292" s="26"/>
      <c r="AB292" s="17"/>
      <c r="AC292" s="26"/>
      <c r="AD292" s="26"/>
      <c r="AE292" s="17"/>
      <c r="AF292" s="17"/>
      <c r="AG292" s="17"/>
      <c r="AH292" s="17"/>
      <c r="AI292" s="17"/>
      <c r="AJ292" s="17"/>
      <c r="AK292" s="17"/>
      <c r="AL292" s="17"/>
      <c r="AM292" s="17"/>
      <c r="AN292" s="17"/>
      <c r="AO292" s="17"/>
      <c r="AP292" s="17"/>
      <c r="AQ292" s="17"/>
      <c r="AR292" s="17"/>
      <c r="AS292" s="17"/>
      <c r="AT292" s="17"/>
      <c r="AU292" s="17"/>
      <c r="AV292" s="17"/>
      <c r="AW292" s="17"/>
      <c r="AX292" s="17"/>
      <c r="AY292" s="17"/>
      <c r="AZ292" s="17"/>
      <c r="BA292" s="17"/>
      <c r="BB292" s="17"/>
      <c r="BC292" s="17"/>
      <c r="BD292" s="17"/>
      <c r="BE292" s="17"/>
      <c r="BF292" s="17"/>
      <c r="BG292" s="17"/>
      <c r="BH292" s="17"/>
      <c r="BI292" s="17"/>
      <c r="BJ292" s="26"/>
      <c r="BK292" s="17"/>
      <c r="BL292" s="17"/>
      <c r="BM292" s="17"/>
      <c r="BN292" s="17"/>
      <c r="BO292" s="17"/>
      <c r="BP292" s="17"/>
      <c r="BQ292" s="17"/>
      <c r="BR292" s="17"/>
      <c r="BS292" s="17"/>
      <c r="BT292" s="17"/>
      <c r="BU292" s="17"/>
      <c r="BV292" s="17"/>
      <c r="BW292" s="17"/>
      <c r="BX292" s="26"/>
      <c r="BY292" s="26"/>
      <c r="BZ292" s="26"/>
      <c r="CA292" s="26"/>
      <c r="CB292" s="26"/>
      <c r="CC292" s="17"/>
      <c r="CD292" s="17"/>
      <c r="CE292" s="17"/>
      <c r="CF292" s="17"/>
      <c r="CG292" s="17"/>
      <c r="CH292" s="17"/>
      <c r="CI292" s="17"/>
      <c r="CJ292" s="26"/>
      <c r="CK292" s="17"/>
      <c r="CL292" s="17"/>
      <c r="CM292" s="17"/>
      <c r="CN292" s="17"/>
      <c r="CO292" s="17"/>
      <c r="CP292" s="17"/>
      <c r="CQ292" s="17"/>
      <c r="CR292" s="17"/>
      <c r="CS292" s="17"/>
      <c r="CT292" s="17"/>
      <c r="CU292" s="17"/>
      <c r="CV292" s="17"/>
      <c r="CW292" s="17"/>
      <c r="CX292" s="17"/>
      <c r="CY292" s="26"/>
      <c r="CZ292" s="26"/>
      <c r="DA292" s="26"/>
      <c r="DB292" s="17"/>
      <c r="DC292" s="17"/>
      <c r="DD292" s="17"/>
      <c r="DE292" s="17"/>
      <c r="DF292" s="17"/>
      <c r="DG292" s="17"/>
      <c r="DH292" s="26"/>
      <c r="DI292" s="17"/>
      <c r="DJ292" s="17"/>
      <c r="DK292" s="17"/>
      <c r="DL292" s="17"/>
      <c r="DM292" s="17">
        <v>4.95</v>
      </c>
      <c r="DN292" s="17">
        <v>4.95</v>
      </c>
      <c r="DO292" s="17">
        <v>4.93</v>
      </c>
      <c r="DP292" s="17">
        <v>4.93</v>
      </c>
      <c r="DQ292" s="17">
        <v>4.9400000000000004</v>
      </c>
      <c r="DR292" s="17">
        <v>4.9400000000000004</v>
      </c>
      <c r="DS292" s="17">
        <v>4.9400000000000004</v>
      </c>
      <c r="DT292" s="17">
        <v>4.9400000000000004</v>
      </c>
      <c r="DU292" s="17">
        <v>4.9400000000000004</v>
      </c>
      <c r="DV292" s="17">
        <v>4.93</v>
      </c>
      <c r="DW292" s="17">
        <v>4.95</v>
      </c>
      <c r="DX292" s="17">
        <v>4.9400000000000004</v>
      </c>
      <c r="DY292" s="17">
        <v>4.9400000000000004</v>
      </c>
      <c r="DZ292" s="17">
        <v>4.9400000000000004</v>
      </c>
      <c r="EA292" s="17">
        <v>4.9400000000000004</v>
      </c>
      <c r="EB292" s="17">
        <v>4.93</v>
      </c>
      <c r="EC292" s="17">
        <v>4.93</v>
      </c>
      <c r="ED292" s="17">
        <v>4.93</v>
      </c>
      <c r="EE292" s="17">
        <v>4.93</v>
      </c>
      <c r="EF292" s="17">
        <v>4.93</v>
      </c>
      <c r="EG292" s="17">
        <v>4.93</v>
      </c>
      <c r="EH292" s="17">
        <v>4.9400000000000004</v>
      </c>
      <c r="EI292" s="17">
        <v>4.93</v>
      </c>
      <c r="EJ292" s="17">
        <v>4.9400000000000004</v>
      </c>
      <c r="EK292" s="17">
        <v>4.95</v>
      </c>
      <c r="EL292" s="17">
        <v>4.96</v>
      </c>
      <c r="EM292" s="17">
        <v>4.96</v>
      </c>
      <c r="EN292" s="17">
        <v>4.96</v>
      </c>
      <c r="EO292" s="17">
        <v>4.96</v>
      </c>
      <c r="EP292" s="17">
        <v>4.9800000000000004</v>
      </c>
      <c r="EQ292" s="17">
        <v>4.9800000000000004</v>
      </c>
      <c r="ER292" s="17">
        <v>4.97</v>
      </c>
      <c r="ES292" s="17">
        <v>4.9800000000000004</v>
      </c>
      <c r="ET292" s="17">
        <v>5</v>
      </c>
      <c r="EU292" s="17">
        <v>5</v>
      </c>
      <c r="EV292" s="17">
        <v>5</v>
      </c>
      <c r="EW292" s="17">
        <v>5</v>
      </c>
      <c r="EX292" s="17">
        <v>4.99</v>
      </c>
      <c r="EY292" s="17">
        <v>4.99</v>
      </c>
      <c r="EZ292" s="17">
        <v>4.99</v>
      </c>
      <c r="FA292" s="17">
        <v>5</v>
      </c>
      <c r="FB292" s="17">
        <v>5.05</v>
      </c>
      <c r="FC292" s="17">
        <v>5.04</v>
      </c>
      <c r="FD292" s="17">
        <v>5.04</v>
      </c>
      <c r="FE292" s="17">
        <v>5.03</v>
      </c>
      <c r="FF292" s="17">
        <v>5.04</v>
      </c>
      <c r="FG292" s="17">
        <v>5.04</v>
      </c>
      <c r="FH292" s="17">
        <v>5.04</v>
      </c>
      <c r="FI292" s="17">
        <v>5.05</v>
      </c>
      <c r="FJ292" s="17">
        <v>5.04</v>
      </c>
      <c r="FK292" s="17">
        <v>5.05</v>
      </c>
      <c r="FL292" s="17">
        <v>5.05</v>
      </c>
      <c r="FM292" s="17">
        <v>5.05</v>
      </c>
      <c r="FN292" s="17">
        <v>5.04</v>
      </c>
      <c r="FO292" s="17">
        <v>5.03</v>
      </c>
      <c r="FP292" s="17">
        <v>5.05</v>
      </c>
      <c r="FQ292" s="17">
        <v>5.0599999999999996</v>
      </c>
      <c r="FR292" s="17">
        <v>5.03</v>
      </c>
      <c r="FS292" s="17">
        <v>5.05</v>
      </c>
      <c r="FT292" s="17">
        <v>5.05</v>
      </c>
      <c r="FU292" s="17">
        <v>5.04</v>
      </c>
      <c r="FV292" s="17">
        <v>5.04</v>
      </c>
      <c r="FW292" s="17">
        <v>5.05</v>
      </c>
      <c r="FX292" s="17">
        <v>5.05</v>
      </c>
      <c r="FY292" s="17">
        <v>5.07</v>
      </c>
      <c r="FZ292" s="17">
        <v>5.07</v>
      </c>
      <c r="GA292" s="17">
        <v>5.09</v>
      </c>
      <c r="GB292" s="17">
        <v>5.08</v>
      </c>
      <c r="GC292" s="17">
        <v>5.08</v>
      </c>
      <c r="GD292" s="17">
        <v>5.08</v>
      </c>
      <c r="GE292" s="17">
        <v>5.08</v>
      </c>
      <c r="GF292" s="17">
        <v>5.08</v>
      </c>
      <c r="GG292" s="17">
        <v>5.07</v>
      </c>
      <c r="GH292" s="17">
        <v>5.07</v>
      </c>
      <c r="GI292" s="17">
        <v>5.07</v>
      </c>
      <c r="GJ292" s="17">
        <v>5.0599999999999996</v>
      </c>
      <c r="GK292" s="17">
        <v>5.07</v>
      </c>
      <c r="GL292" s="17">
        <v>5.0599999999999996</v>
      </c>
      <c r="GM292" s="17">
        <v>5.07</v>
      </c>
      <c r="GN292" s="17">
        <v>5.0599999999999996</v>
      </c>
      <c r="GO292" s="17">
        <v>5.07</v>
      </c>
      <c r="GP292" s="17">
        <v>5.05</v>
      </c>
      <c r="GQ292" s="17">
        <v>5.05</v>
      </c>
      <c r="GR292" s="17">
        <v>5.04</v>
      </c>
      <c r="GS292" s="17">
        <v>5.05</v>
      </c>
      <c r="GT292" s="17">
        <v>5.03</v>
      </c>
      <c r="GU292" s="17">
        <v>5.03</v>
      </c>
      <c r="GV292" s="17">
        <v>5.03</v>
      </c>
      <c r="GW292" s="17">
        <v>5.05</v>
      </c>
      <c r="GX292" s="17">
        <v>5.05</v>
      </c>
      <c r="GY292" s="17">
        <v>5.05</v>
      </c>
      <c r="GZ292" s="17">
        <v>5.05</v>
      </c>
      <c r="HA292" s="17">
        <v>5.08</v>
      </c>
      <c r="HB292" s="17">
        <v>5.0999999999999996</v>
      </c>
      <c r="HC292" s="17">
        <v>5.08</v>
      </c>
      <c r="HD292" s="17">
        <v>5.08</v>
      </c>
      <c r="HE292" s="17">
        <v>5.09</v>
      </c>
      <c r="HF292" s="17">
        <v>5.09</v>
      </c>
      <c r="HG292" s="17">
        <v>5.09</v>
      </c>
      <c r="HH292" s="17">
        <v>5.08</v>
      </c>
      <c r="HI292" s="17">
        <v>5.08</v>
      </c>
      <c r="HJ292" s="17">
        <v>5.08</v>
      </c>
      <c r="HK292" s="17">
        <v>5.08</v>
      </c>
      <c r="HL292" s="17">
        <v>5.0599999999999996</v>
      </c>
      <c r="HM292" s="17">
        <v>5.0599999999999996</v>
      </c>
      <c r="HN292" s="17">
        <v>5.0599999999999996</v>
      </c>
      <c r="HO292" s="17">
        <v>5.07</v>
      </c>
      <c r="HP292" s="17">
        <v>5.0599999999999996</v>
      </c>
      <c r="HQ292" s="17">
        <v>5.05</v>
      </c>
      <c r="HR292" s="17">
        <v>5.07</v>
      </c>
      <c r="HS292" s="17">
        <v>5.07</v>
      </c>
      <c r="HT292" s="17">
        <v>5.08</v>
      </c>
      <c r="HU292" s="17">
        <v>5.08</v>
      </c>
      <c r="HV292" s="17">
        <v>5.07</v>
      </c>
      <c r="HW292" s="17">
        <v>5.08</v>
      </c>
      <c r="HX292" s="17">
        <v>5.08</v>
      </c>
      <c r="HY292" s="17">
        <v>5.0999999999999996</v>
      </c>
      <c r="HZ292" s="17">
        <v>5.0999999999999996</v>
      </c>
      <c r="IA292" s="17">
        <v>5.09</v>
      </c>
      <c r="IB292" s="17">
        <v>5.09</v>
      </c>
      <c r="IC292" s="17">
        <v>5.09</v>
      </c>
      <c r="ID292" s="17">
        <v>5.09</v>
      </c>
      <c r="IE292" s="17">
        <v>5.09</v>
      </c>
      <c r="IF292" s="17">
        <v>5.08</v>
      </c>
      <c r="IG292" s="17">
        <v>5.08</v>
      </c>
      <c r="IH292" s="17">
        <v>5.07</v>
      </c>
      <c r="II292" s="17">
        <v>5.0599999999999996</v>
      </c>
      <c r="IJ292" s="17">
        <v>5.05</v>
      </c>
      <c r="IK292" s="17">
        <v>5.0599999999999996</v>
      </c>
      <c r="IL292" s="17">
        <v>5.0599999999999996</v>
      </c>
      <c r="IM292" s="17">
        <v>5.07</v>
      </c>
      <c r="IN292" s="17">
        <v>5.07</v>
      </c>
      <c r="IO292" s="17">
        <v>5.0599999999999996</v>
      </c>
      <c r="IP292" s="17">
        <v>5.0599999999999996</v>
      </c>
      <c r="IQ292" s="17">
        <v>5.05</v>
      </c>
      <c r="IR292" s="17">
        <v>5.04</v>
      </c>
      <c r="IS292" s="17">
        <v>5.04</v>
      </c>
      <c r="IT292" s="17">
        <v>5.04</v>
      </c>
      <c r="IU292" s="17">
        <v>5.05</v>
      </c>
      <c r="IV292" s="17">
        <v>5.04</v>
      </c>
      <c r="IW292" s="17">
        <v>5.04</v>
      </c>
      <c r="IX292" s="17">
        <v>5.04</v>
      </c>
      <c r="IY292" s="17">
        <v>5.04</v>
      </c>
    </row>
    <row r="293" spans="1:259" x14ac:dyDescent="0.15">
      <c r="A293" s="17" t="s">
        <v>572</v>
      </c>
      <c r="B293" s="17" t="s">
        <v>573</v>
      </c>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c r="AA293" s="26"/>
      <c r="AB293" s="17"/>
      <c r="AC293" s="26"/>
      <c r="AD293" s="26"/>
      <c r="AE293" s="17"/>
      <c r="AF293" s="17"/>
      <c r="AG293" s="17"/>
      <c r="AH293" s="17"/>
      <c r="AI293" s="17"/>
      <c r="AJ293" s="17"/>
      <c r="AK293" s="17"/>
      <c r="AL293" s="17"/>
      <c r="AM293" s="17"/>
      <c r="AN293" s="17"/>
      <c r="AO293" s="17"/>
      <c r="AP293" s="17"/>
      <c r="AQ293" s="17"/>
      <c r="AR293" s="17"/>
      <c r="AS293" s="17"/>
      <c r="AT293" s="17"/>
      <c r="AU293" s="17"/>
      <c r="AV293" s="17"/>
      <c r="AW293" s="17"/>
      <c r="AX293" s="17"/>
      <c r="AY293" s="17"/>
      <c r="AZ293" s="17"/>
      <c r="BA293" s="17"/>
      <c r="BB293" s="17"/>
      <c r="BC293" s="17"/>
      <c r="BD293" s="17"/>
      <c r="BE293" s="17"/>
      <c r="BF293" s="17"/>
      <c r="BG293" s="17"/>
      <c r="BH293" s="17"/>
      <c r="BI293" s="17"/>
      <c r="BJ293" s="26"/>
      <c r="BK293" s="17"/>
      <c r="BL293" s="17"/>
      <c r="BM293" s="17"/>
      <c r="BN293" s="17"/>
      <c r="BO293" s="17"/>
      <c r="BP293" s="17"/>
      <c r="BQ293" s="17"/>
      <c r="BR293" s="17"/>
      <c r="BS293" s="17"/>
      <c r="BT293" s="17"/>
      <c r="BU293" s="17"/>
      <c r="BV293" s="17"/>
      <c r="BW293" s="17"/>
      <c r="BX293" s="26"/>
      <c r="BY293" s="26"/>
      <c r="BZ293" s="26"/>
      <c r="CA293" s="26"/>
      <c r="CB293" s="26"/>
      <c r="CC293" s="17"/>
      <c r="CD293" s="17"/>
      <c r="CE293" s="17"/>
      <c r="CF293" s="17"/>
      <c r="CG293" s="17"/>
      <c r="CH293" s="17"/>
      <c r="CI293" s="17"/>
      <c r="CJ293" s="26"/>
      <c r="CK293" s="17"/>
      <c r="CL293" s="17"/>
      <c r="CM293" s="17"/>
      <c r="CN293" s="17"/>
      <c r="CO293" s="17"/>
      <c r="CP293" s="17"/>
      <c r="CQ293" s="17"/>
      <c r="CR293" s="17"/>
      <c r="CS293" s="17"/>
      <c r="CT293" s="17"/>
      <c r="CU293" s="17"/>
      <c r="CV293" s="17"/>
      <c r="CW293" s="17"/>
      <c r="CX293" s="17"/>
      <c r="CY293" s="26"/>
      <c r="CZ293" s="26"/>
      <c r="DA293" s="26"/>
      <c r="DB293" s="17"/>
      <c r="DC293" s="17"/>
      <c r="DD293" s="17"/>
      <c r="DE293" s="17"/>
      <c r="DF293" s="17"/>
      <c r="DG293" s="17"/>
      <c r="DH293" s="26"/>
      <c r="DI293" s="17"/>
      <c r="DJ293" s="17"/>
      <c r="DK293" s="17"/>
      <c r="DL293" s="17"/>
      <c r="DM293" s="17">
        <v>7.42</v>
      </c>
      <c r="DN293" s="17">
        <v>7.42</v>
      </c>
      <c r="DO293" s="17">
        <v>7.43</v>
      </c>
      <c r="DP293" s="17">
        <v>7.42</v>
      </c>
      <c r="DQ293" s="17">
        <v>7.42</v>
      </c>
      <c r="DR293" s="17">
        <v>7.43</v>
      </c>
      <c r="DS293" s="17">
        <v>7.43</v>
      </c>
      <c r="DT293" s="17">
        <v>7.42</v>
      </c>
      <c r="DU293" s="17">
        <v>7.42</v>
      </c>
      <c r="DV293" s="17">
        <v>7.42</v>
      </c>
      <c r="DW293" s="17">
        <v>7.42</v>
      </c>
      <c r="DX293" s="17">
        <v>7.43</v>
      </c>
      <c r="DY293" s="17">
        <v>7.42</v>
      </c>
      <c r="DZ293" s="17">
        <v>7.43</v>
      </c>
      <c r="EA293" s="17">
        <v>7.42</v>
      </c>
      <c r="EB293" s="17">
        <v>7.41</v>
      </c>
      <c r="EC293" s="17">
        <v>7.42</v>
      </c>
      <c r="ED293" s="17">
        <v>7.42</v>
      </c>
      <c r="EE293" s="17">
        <v>7.42</v>
      </c>
      <c r="EF293" s="17">
        <v>7.42</v>
      </c>
      <c r="EG293" s="17">
        <v>7.42</v>
      </c>
      <c r="EH293" s="17">
        <v>7.42</v>
      </c>
      <c r="EI293" s="17">
        <v>7.42</v>
      </c>
      <c r="EJ293" s="17">
        <v>7.41</v>
      </c>
      <c r="EK293" s="17">
        <v>7.4</v>
      </c>
      <c r="EL293" s="17">
        <v>7.42</v>
      </c>
      <c r="EM293" s="17">
        <v>7.41</v>
      </c>
      <c r="EN293" s="17">
        <v>7.41</v>
      </c>
      <c r="EO293" s="17">
        <v>7.42</v>
      </c>
      <c r="EP293" s="17">
        <v>7.41</v>
      </c>
      <c r="EQ293" s="17">
        <v>7.42</v>
      </c>
      <c r="ER293" s="17">
        <v>7.42</v>
      </c>
      <c r="ES293" s="17">
        <v>7.43</v>
      </c>
      <c r="ET293" s="17">
        <v>7.42</v>
      </c>
      <c r="EU293" s="17">
        <v>7.43</v>
      </c>
      <c r="EV293" s="17">
        <v>7.43</v>
      </c>
      <c r="EW293" s="17">
        <v>7.42</v>
      </c>
      <c r="EX293" s="17">
        <v>7.42</v>
      </c>
      <c r="EY293" s="17">
        <v>7.41</v>
      </c>
      <c r="EZ293" s="17">
        <v>7.43</v>
      </c>
      <c r="FA293" s="17">
        <v>7.41</v>
      </c>
      <c r="FB293" s="17">
        <v>7.41</v>
      </c>
      <c r="FC293" s="17">
        <v>7.42</v>
      </c>
      <c r="FD293" s="17">
        <v>7.41</v>
      </c>
      <c r="FE293" s="17">
        <v>7.43</v>
      </c>
      <c r="FF293" s="17">
        <v>7.43</v>
      </c>
      <c r="FG293" s="17">
        <v>7.42</v>
      </c>
      <c r="FH293" s="17">
        <v>7.43</v>
      </c>
      <c r="FI293" s="17">
        <v>7.43</v>
      </c>
      <c r="FJ293" s="17">
        <v>7.43</v>
      </c>
      <c r="FK293" s="17">
        <v>7.42</v>
      </c>
      <c r="FL293" s="17">
        <v>7.43</v>
      </c>
      <c r="FM293" s="17">
        <v>7.44</v>
      </c>
      <c r="FN293" s="17">
        <v>7.44</v>
      </c>
      <c r="FO293" s="17">
        <v>7.44</v>
      </c>
      <c r="FP293" s="17">
        <v>7.44</v>
      </c>
      <c r="FQ293" s="17">
        <v>7.43</v>
      </c>
      <c r="FR293" s="17">
        <v>7.43</v>
      </c>
      <c r="FS293" s="17">
        <v>7.43</v>
      </c>
      <c r="FT293" s="17">
        <v>7.43</v>
      </c>
      <c r="FU293" s="17">
        <v>7.43</v>
      </c>
      <c r="FV293" s="17">
        <v>7.44</v>
      </c>
      <c r="FW293" s="17">
        <v>7.43</v>
      </c>
      <c r="FX293" s="17">
        <v>7.43</v>
      </c>
      <c r="FY293" s="17">
        <v>7.43</v>
      </c>
      <c r="FZ293" s="17">
        <v>7.43</v>
      </c>
      <c r="GA293" s="17">
        <v>7.44</v>
      </c>
      <c r="GB293" s="17">
        <v>7.44</v>
      </c>
      <c r="GC293" s="17">
        <v>7.43</v>
      </c>
      <c r="GD293" s="17">
        <v>7.43</v>
      </c>
      <c r="GE293" s="17">
        <v>7.44</v>
      </c>
      <c r="GF293" s="17">
        <v>7.43</v>
      </c>
      <c r="GG293" s="17">
        <v>7.43</v>
      </c>
      <c r="GH293" s="17">
        <v>7.42</v>
      </c>
      <c r="GI293" s="17">
        <v>7.43</v>
      </c>
      <c r="GJ293" s="17">
        <v>7.42</v>
      </c>
      <c r="GK293" s="17">
        <v>7.41</v>
      </c>
      <c r="GL293" s="17">
        <v>7.4</v>
      </c>
      <c r="GM293" s="17">
        <v>7.4</v>
      </c>
      <c r="GN293" s="17">
        <v>7.4</v>
      </c>
      <c r="GO293" s="17">
        <v>7.4</v>
      </c>
      <c r="GP293" s="17">
        <v>7.41</v>
      </c>
      <c r="GQ293" s="17">
        <v>7.41</v>
      </c>
      <c r="GR293" s="17">
        <v>7.4</v>
      </c>
      <c r="GS293" s="17">
        <v>7.4</v>
      </c>
      <c r="GT293" s="17">
        <v>7.4</v>
      </c>
      <c r="GU293" s="17">
        <v>7.4</v>
      </c>
      <c r="GV293" s="17">
        <v>7.39</v>
      </c>
      <c r="GW293" s="17">
        <v>7.4</v>
      </c>
      <c r="GX293" s="17">
        <v>7.39</v>
      </c>
      <c r="GY293" s="17">
        <v>7.4</v>
      </c>
      <c r="GZ293" s="17">
        <v>7.4</v>
      </c>
      <c r="HA293" s="17">
        <v>7.4</v>
      </c>
      <c r="HB293" s="17">
        <v>7.4</v>
      </c>
      <c r="HC293" s="17">
        <v>7.4</v>
      </c>
      <c r="HD293" s="17">
        <v>7.4</v>
      </c>
      <c r="HE293" s="17">
        <v>7.4</v>
      </c>
      <c r="HF293" s="17">
        <v>7.4</v>
      </c>
      <c r="HG293" s="17">
        <v>7.4</v>
      </c>
      <c r="HH293" s="17">
        <v>7.4</v>
      </c>
      <c r="HI293" s="17">
        <v>7.38</v>
      </c>
      <c r="HJ293" s="17">
        <v>7.37</v>
      </c>
      <c r="HK293" s="17">
        <v>7.38</v>
      </c>
      <c r="HL293" s="17">
        <v>7.38</v>
      </c>
      <c r="HM293" s="17">
        <v>7.4</v>
      </c>
      <c r="HN293" s="17">
        <v>7.4</v>
      </c>
      <c r="HO293" s="17">
        <v>7.4</v>
      </c>
      <c r="HP293" s="17">
        <v>7.38</v>
      </c>
      <c r="HQ293" s="17">
        <v>7.38</v>
      </c>
      <c r="HR293" s="17">
        <v>7.38</v>
      </c>
      <c r="HS293" s="17">
        <v>7.39</v>
      </c>
      <c r="HT293" s="17">
        <v>7.39</v>
      </c>
      <c r="HU293" s="17">
        <v>7.39</v>
      </c>
      <c r="HV293" s="17">
        <v>7.39</v>
      </c>
      <c r="HW293" s="17">
        <v>7.39</v>
      </c>
      <c r="HX293" s="17">
        <v>7.39</v>
      </c>
      <c r="HY293" s="17">
        <v>7.38</v>
      </c>
      <c r="HZ293" s="17">
        <v>7.37</v>
      </c>
      <c r="IA293" s="17">
        <v>7.38</v>
      </c>
      <c r="IB293" s="17">
        <v>7.38</v>
      </c>
      <c r="IC293" s="17">
        <v>7.37</v>
      </c>
      <c r="ID293" s="17">
        <v>7.37</v>
      </c>
      <c r="IE293" s="17">
        <v>7.36</v>
      </c>
      <c r="IF293" s="17">
        <v>7.36</v>
      </c>
      <c r="IG293" s="17">
        <v>7.36</v>
      </c>
      <c r="IH293" s="17">
        <v>7.36</v>
      </c>
      <c r="II293" s="17">
        <v>7.35</v>
      </c>
      <c r="IJ293" s="17">
        <v>7.36</v>
      </c>
      <c r="IK293" s="17">
        <v>7.37</v>
      </c>
      <c r="IL293" s="17">
        <v>7.37</v>
      </c>
      <c r="IM293" s="17">
        <v>7.38</v>
      </c>
      <c r="IN293" s="17">
        <v>7.39</v>
      </c>
      <c r="IO293" s="17">
        <v>7.37</v>
      </c>
      <c r="IP293" s="17">
        <v>7.38</v>
      </c>
      <c r="IQ293" s="17">
        <v>7.37</v>
      </c>
      <c r="IR293" s="17">
        <v>7.38</v>
      </c>
      <c r="IS293" s="17">
        <v>7.37</v>
      </c>
      <c r="IT293" s="17">
        <v>7.37</v>
      </c>
      <c r="IU293" s="17">
        <v>7.39</v>
      </c>
      <c r="IV293" s="17">
        <v>7.39</v>
      </c>
      <c r="IW293" s="17">
        <v>7.39</v>
      </c>
      <c r="IX293" s="17">
        <v>7.38</v>
      </c>
      <c r="IY293" s="17">
        <v>7.38</v>
      </c>
    </row>
    <row r="294" spans="1:259" x14ac:dyDescent="0.15">
      <c r="A294" s="17" t="s">
        <v>451</v>
      </c>
      <c r="B294" s="17" t="s">
        <v>452</v>
      </c>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c r="AA294" s="26"/>
      <c r="AB294" s="17"/>
      <c r="AC294" s="26"/>
      <c r="AD294" s="26"/>
      <c r="AE294" s="17"/>
      <c r="AF294" s="17"/>
      <c r="AG294" s="17"/>
      <c r="AH294" s="17"/>
      <c r="AI294" s="17"/>
      <c r="AJ294" s="17"/>
      <c r="AK294" s="17"/>
      <c r="AL294" s="17"/>
      <c r="AM294" s="17"/>
      <c r="AN294" s="17"/>
      <c r="AO294" s="17"/>
      <c r="AP294" s="17"/>
      <c r="AQ294" s="17"/>
      <c r="AR294" s="17"/>
      <c r="AS294" s="17"/>
      <c r="AT294" s="17"/>
      <c r="AU294" s="17"/>
      <c r="AV294" s="17"/>
      <c r="AW294" s="17"/>
      <c r="AX294" s="17"/>
      <c r="AY294" s="17"/>
      <c r="AZ294" s="17"/>
      <c r="BA294" s="17"/>
      <c r="BB294" s="17"/>
      <c r="BC294" s="17"/>
      <c r="BD294" s="17"/>
      <c r="BE294" s="17"/>
      <c r="BF294" s="17"/>
      <c r="BG294" s="17"/>
      <c r="BH294" s="17"/>
      <c r="BI294" s="17"/>
      <c r="BJ294" s="26"/>
      <c r="BK294" s="17"/>
      <c r="BL294" s="17"/>
      <c r="BM294" s="17"/>
      <c r="BN294" s="17"/>
      <c r="BO294" s="17"/>
      <c r="BP294" s="17"/>
      <c r="BQ294" s="17"/>
      <c r="BR294" s="17"/>
      <c r="BS294" s="17"/>
      <c r="BT294" s="17"/>
      <c r="BU294" s="17"/>
      <c r="BV294" s="17"/>
      <c r="BW294" s="17"/>
      <c r="BX294" s="26"/>
      <c r="BY294" s="26"/>
      <c r="BZ294" s="26"/>
      <c r="CA294" s="26"/>
      <c r="CB294" s="26"/>
      <c r="CC294" s="17"/>
      <c r="CD294" s="17"/>
      <c r="CE294" s="17"/>
      <c r="CF294" s="17"/>
      <c r="CG294" s="17"/>
      <c r="CH294" s="17"/>
      <c r="CI294" s="17"/>
      <c r="CJ294" s="26"/>
      <c r="CK294" s="17"/>
      <c r="CL294" s="17"/>
      <c r="CM294" s="17"/>
      <c r="CN294" s="17"/>
      <c r="CO294" s="17"/>
      <c r="CP294" s="17"/>
      <c r="CQ294" s="17"/>
      <c r="CR294" s="17"/>
      <c r="CS294" s="17"/>
      <c r="CT294" s="17"/>
      <c r="CU294" s="17"/>
      <c r="CV294" s="17"/>
      <c r="CW294" s="17"/>
      <c r="CX294" s="17"/>
      <c r="CY294" s="26"/>
      <c r="CZ294" s="26"/>
      <c r="DA294" s="26"/>
      <c r="DB294" s="17"/>
      <c r="DC294" s="17"/>
      <c r="DD294" s="17"/>
      <c r="DE294" s="17"/>
      <c r="DF294" s="17"/>
      <c r="DG294" s="17"/>
      <c r="DH294" s="26"/>
      <c r="DI294" s="17"/>
      <c r="DJ294" s="17"/>
      <c r="DK294" s="17"/>
      <c r="DL294" s="17"/>
      <c r="DM294" s="17">
        <v>518.64</v>
      </c>
      <c r="DN294" s="17">
        <v>518.83000000000004</v>
      </c>
      <c r="DO294" s="17">
        <v>518.92999999999995</v>
      </c>
      <c r="DP294" s="17">
        <v>519.14</v>
      </c>
      <c r="DQ294" s="17">
        <v>519.24</v>
      </c>
      <c r="DR294" s="17">
        <v>519.38</v>
      </c>
      <c r="DS294" s="17">
        <v>519.62</v>
      </c>
      <c r="DT294" s="17">
        <v>519.41999999999996</v>
      </c>
      <c r="DU294" s="17">
        <v>519.65</v>
      </c>
      <c r="DV294" s="17">
        <v>519.55999999999995</v>
      </c>
      <c r="DW294" s="17">
        <v>519.82000000000005</v>
      </c>
      <c r="DX294" s="17">
        <v>519.61</v>
      </c>
      <c r="DY294" s="17">
        <v>519.58000000000004</v>
      </c>
      <c r="DZ294" s="17">
        <v>519.67999999999995</v>
      </c>
      <c r="EA294" s="17">
        <v>519.59</v>
      </c>
      <c r="EB294" s="17">
        <v>519.49</v>
      </c>
      <c r="EC294" s="17">
        <v>519.33000000000004</v>
      </c>
      <c r="ED294" s="17">
        <v>519.04</v>
      </c>
      <c r="EE294" s="17">
        <v>519.14</v>
      </c>
      <c r="EF294" s="17">
        <v>519.16999999999996</v>
      </c>
      <c r="EG294" s="17">
        <v>519.15</v>
      </c>
      <c r="EH294" s="17">
        <v>519.20000000000005</v>
      </c>
      <c r="EI294" s="17">
        <v>519.12</v>
      </c>
      <c r="EJ294" s="17">
        <v>519.11</v>
      </c>
      <c r="EK294" s="17">
        <v>519.23</v>
      </c>
      <c r="EL294" s="17">
        <v>519.20000000000005</v>
      </c>
      <c r="EM294" s="17">
        <v>518.98</v>
      </c>
      <c r="EN294" s="17">
        <v>519.16</v>
      </c>
      <c r="EO294" s="17">
        <v>519.01</v>
      </c>
      <c r="EP294" s="17">
        <v>518.92999999999995</v>
      </c>
      <c r="EQ294" s="17">
        <v>519.1</v>
      </c>
      <c r="ER294" s="17">
        <v>519.05999999999995</v>
      </c>
      <c r="ES294" s="17">
        <v>519.11</v>
      </c>
      <c r="ET294" s="17">
        <v>519.16</v>
      </c>
      <c r="EU294" s="17">
        <v>519.30999999999995</v>
      </c>
      <c r="EV294" s="17">
        <v>519.37</v>
      </c>
      <c r="EW294" s="17">
        <v>519.44000000000005</v>
      </c>
      <c r="EX294" s="17">
        <v>519.4</v>
      </c>
      <c r="EY294" s="17">
        <v>519.28</v>
      </c>
      <c r="EZ294" s="17">
        <v>519.11</v>
      </c>
      <c r="FA294" s="17">
        <v>519.19000000000005</v>
      </c>
      <c r="FB294" s="17">
        <v>519.17999999999995</v>
      </c>
      <c r="FC294" s="17">
        <v>519.23</v>
      </c>
      <c r="FD294" s="17">
        <v>519.16999999999996</v>
      </c>
      <c r="FE294" s="17">
        <v>519.04999999999995</v>
      </c>
      <c r="FF294" s="17">
        <v>519.07000000000005</v>
      </c>
      <c r="FG294" s="17">
        <v>519.37</v>
      </c>
      <c r="FH294" s="17">
        <v>519.48</v>
      </c>
      <c r="FI294" s="17">
        <v>519.44000000000005</v>
      </c>
      <c r="FJ294" s="17">
        <v>519.51</v>
      </c>
      <c r="FK294" s="17">
        <v>519.69000000000005</v>
      </c>
      <c r="FL294" s="17">
        <v>519.79</v>
      </c>
      <c r="FM294" s="17">
        <v>519.79</v>
      </c>
      <c r="FN294" s="17">
        <v>519.79999999999995</v>
      </c>
      <c r="FO294" s="17">
        <v>519.88</v>
      </c>
      <c r="FP294" s="17">
        <v>520.01</v>
      </c>
      <c r="FQ294" s="17">
        <v>519.96</v>
      </c>
      <c r="FR294" s="17">
        <v>519.77</v>
      </c>
      <c r="FS294" s="17">
        <v>519.6</v>
      </c>
      <c r="FT294" s="17">
        <v>519.36</v>
      </c>
      <c r="FU294" s="17">
        <v>519.30999999999995</v>
      </c>
      <c r="FV294" s="17">
        <v>519.38</v>
      </c>
      <c r="FW294" s="17">
        <v>519.33000000000004</v>
      </c>
      <c r="FX294" s="17">
        <v>519.44000000000005</v>
      </c>
      <c r="FY294" s="17">
        <v>519.52</v>
      </c>
      <c r="FZ294" s="17">
        <v>519.62</v>
      </c>
      <c r="GA294" s="17">
        <v>519.73</v>
      </c>
      <c r="GB294" s="17">
        <v>519.59</v>
      </c>
      <c r="GC294" s="17">
        <v>519.53</v>
      </c>
      <c r="GD294" s="17">
        <v>519.45000000000005</v>
      </c>
      <c r="GE294" s="17">
        <v>519.42999999999995</v>
      </c>
      <c r="GF294" s="17">
        <v>519.29999999999995</v>
      </c>
      <c r="GG294" s="17">
        <v>519.21</v>
      </c>
      <c r="GH294" s="17">
        <v>519.04999999999995</v>
      </c>
      <c r="GI294" s="17">
        <v>518.91</v>
      </c>
      <c r="GJ294" s="17">
        <v>518.67999999999995</v>
      </c>
      <c r="GK294" s="17">
        <v>518.76</v>
      </c>
      <c r="GL294" s="17">
        <v>518.85</v>
      </c>
      <c r="GM294" s="17">
        <v>518.80999999999995</v>
      </c>
      <c r="GN294" s="17">
        <v>518.88</v>
      </c>
      <c r="GO294" s="17">
        <v>518.96</v>
      </c>
      <c r="GP294" s="17">
        <v>519.16999999999996</v>
      </c>
      <c r="GQ294" s="17">
        <v>519.03</v>
      </c>
      <c r="GR294" s="17">
        <v>519.01</v>
      </c>
      <c r="GS294" s="17">
        <v>519.02</v>
      </c>
      <c r="GT294" s="17">
        <v>519.01</v>
      </c>
      <c r="GU294" s="17">
        <v>519.07000000000005</v>
      </c>
      <c r="GV294" s="17">
        <v>519.07000000000005</v>
      </c>
      <c r="GW294" s="17">
        <v>519.05999999999995</v>
      </c>
      <c r="GX294" s="17">
        <v>519.04</v>
      </c>
      <c r="GY294" s="17">
        <v>519.27</v>
      </c>
      <c r="GZ294" s="17">
        <v>519.28</v>
      </c>
      <c r="HA294" s="17">
        <v>519.52</v>
      </c>
      <c r="HB294" s="17">
        <v>519.51</v>
      </c>
      <c r="HC294" s="17">
        <v>519.6</v>
      </c>
      <c r="HD294" s="17">
        <v>519.5</v>
      </c>
      <c r="HE294" s="17">
        <v>519.37</v>
      </c>
      <c r="HF294" s="17">
        <v>519.27</v>
      </c>
      <c r="HG294" s="17">
        <v>519.16999999999996</v>
      </c>
      <c r="HH294" s="17">
        <v>519.01</v>
      </c>
      <c r="HI294" s="17">
        <v>519.04</v>
      </c>
      <c r="HJ294" s="17">
        <v>519.05999999999995</v>
      </c>
      <c r="HK294" s="17">
        <v>518.95000000000005</v>
      </c>
      <c r="HL294" s="17">
        <v>518.88</v>
      </c>
      <c r="HM294" s="17">
        <v>518.79999999999995</v>
      </c>
      <c r="HN294" s="17">
        <v>518.62</v>
      </c>
      <c r="HO294" s="17">
        <v>518.63</v>
      </c>
      <c r="HP294" s="17">
        <v>518.61</v>
      </c>
      <c r="HQ294" s="17">
        <v>518.39</v>
      </c>
      <c r="HR294" s="17">
        <v>518.52</v>
      </c>
      <c r="HS294" s="17">
        <v>518.78</v>
      </c>
      <c r="HT294" s="17">
        <v>518.86</v>
      </c>
      <c r="HU294" s="17">
        <v>518.72</v>
      </c>
      <c r="HV294" s="17">
        <v>518.73</v>
      </c>
      <c r="HW294" s="17">
        <v>518.80999999999995</v>
      </c>
      <c r="HX294" s="17">
        <v>518.89</v>
      </c>
      <c r="HY294" s="17">
        <v>518.9</v>
      </c>
      <c r="HZ294" s="17">
        <v>519.04999999999995</v>
      </c>
      <c r="IA294" s="17">
        <v>519.1</v>
      </c>
      <c r="IB294" s="17">
        <v>519.11</v>
      </c>
      <c r="IC294" s="17">
        <v>519.04999999999995</v>
      </c>
      <c r="ID294" s="17">
        <v>519.04999999999995</v>
      </c>
      <c r="IE294" s="17">
        <v>518.89</v>
      </c>
      <c r="IF294" s="17">
        <v>518.74</v>
      </c>
      <c r="IG294" s="17">
        <v>518.59</v>
      </c>
      <c r="IH294" s="17">
        <v>518.63</v>
      </c>
      <c r="II294" s="17">
        <v>518.63</v>
      </c>
      <c r="IJ294" s="17">
        <v>518.73</v>
      </c>
      <c r="IK294" s="17">
        <v>518.91</v>
      </c>
      <c r="IL294" s="17">
        <v>518.97</v>
      </c>
      <c r="IM294" s="17">
        <v>519.01</v>
      </c>
      <c r="IN294" s="17">
        <v>518.97</v>
      </c>
      <c r="IO294" s="17">
        <v>518.94000000000005</v>
      </c>
      <c r="IP294" s="17">
        <v>518.92999999999995</v>
      </c>
      <c r="IQ294" s="17">
        <v>518.87</v>
      </c>
      <c r="IR294" s="17">
        <v>518.89</v>
      </c>
      <c r="IS294" s="17">
        <v>519.01</v>
      </c>
      <c r="IT294" s="17">
        <v>519.14</v>
      </c>
      <c r="IU294" s="17">
        <v>519.13</v>
      </c>
      <c r="IV294" s="17">
        <v>519.17999999999995</v>
      </c>
      <c r="IW294" s="17">
        <v>519.08000000000004</v>
      </c>
      <c r="IX294" s="17">
        <v>519.08000000000004</v>
      </c>
      <c r="IY294" s="17">
        <v>519.08000000000004</v>
      </c>
    </row>
    <row r="295" spans="1:259" x14ac:dyDescent="0.15">
      <c r="A295" s="17" t="s">
        <v>82</v>
      </c>
      <c r="B295" s="17" t="s">
        <v>83</v>
      </c>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c r="AA295" s="26"/>
      <c r="AB295" s="17"/>
      <c r="AC295" s="26"/>
      <c r="AD295" s="26"/>
      <c r="AE295" s="17"/>
      <c r="AF295" s="17"/>
      <c r="AG295" s="17"/>
      <c r="AH295" s="17"/>
      <c r="AI295" s="17"/>
      <c r="AJ295" s="17"/>
      <c r="AK295" s="17"/>
      <c r="AL295" s="17"/>
      <c r="AM295" s="17"/>
      <c r="AN295" s="17"/>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26"/>
      <c r="BK295" s="17"/>
      <c r="BL295" s="17"/>
      <c r="BM295" s="17"/>
      <c r="BN295" s="17"/>
      <c r="BO295" s="17"/>
      <c r="BP295" s="17"/>
      <c r="BQ295" s="17"/>
      <c r="BR295" s="17"/>
      <c r="BS295" s="17"/>
      <c r="BT295" s="17"/>
      <c r="BU295" s="17"/>
      <c r="BV295" s="17"/>
      <c r="BW295" s="17"/>
      <c r="BX295" s="26"/>
      <c r="BY295" s="26"/>
      <c r="BZ295" s="26"/>
      <c r="CA295" s="26"/>
      <c r="CB295" s="26"/>
      <c r="CC295" s="17"/>
      <c r="CD295" s="17"/>
      <c r="CE295" s="17"/>
      <c r="CF295" s="17"/>
      <c r="CG295" s="17"/>
      <c r="CH295" s="17"/>
      <c r="CI295" s="17"/>
      <c r="CJ295" s="26"/>
      <c r="CK295" s="17"/>
      <c r="CL295" s="17"/>
      <c r="CM295" s="17"/>
      <c r="CN295" s="17"/>
      <c r="CO295" s="17"/>
      <c r="CP295" s="17"/>
      <c r="CQ295" s="17"/>
      <c r="CR295" s="17"/>
      <c r="CS295" s="17"/>
      <c r="CT295" s="17"/>
      <c r="CU295" s="17"/>
      <c r="CV295" s="17"/>
      <c r="CW295" s="17"/>
      <c r="CX295" s="17"/>
      <c r="CY295" s="26"/>
      <c r="CZ295" s="26"/>
      <c r="DA295" s="26"/>
      <c r="DB295" s="17"/>
      <c r="DC295" s="17"/>
      <c r="DD295" s="17"/>
      <c r="DE295" s="17"/>
      <c r="DF295" s="17"/>
      <c r="DG295" s="17"/>
      <c r="DH295" s="26"/>
      <c r="DI295" s="17"/>
      <c r="DJ295" s="17"/>
      <c r="DK295" s="17"/>
      <c r="DL295" s="17"/>
      <c r="DM295" s="17">
        <v>7.98</v>
      </c>
      <c r="DN295" s="17">
        <v>7.97</v>
      </c>
      <c r="DO295" s="17">
        <v>7.98</v>
      </c>
      <c r="DP295" s="17">
        <v>7.97</v>
      </c>
      <c r="DQ295" s="17">
        <v>7.96</v>
      </c>
      <c r="DR295" s="17">
        <v>7.97</v>
      </c>
      <c r="DS295" s="17">
        <v>7.97</v>
      </c>
      <c r="DT295" s="17">
        <v>7.97</v>
      </c>
      <c r="DU295" s="17">
        <v>7.97</v>
      </c>
      <c r="DV295" s="17">
        <v>7.96</v>
      </c>
      <c r="DW295" s="17">
        <v>7.94</v>
      </c>
      <c r="DX295" s="17">
        <v>7.94</v>
      </c>
      <c r="DY295" s="17">
        <v>7.93</v>
      </c>
      <c r="DZ295" s="17">
        <v>7.93</v>
      </c>
      <c r="EA295" s="17">
        <v>7.92</v>
      </c>
      <c r="EB295" s="17">
        <v>7.91</v>
      </c>
      <c r="EC295" s="17">
        <v>7.9</v>
      </c>
      <c r="ED295" s="17">
        <v>7.89</v>
      </c>
      <c r="EE295" s="17">
        <v>7.9</v>
      </c>
      <c r="EF295" s="17">
        <v>7.88</v>
      </c>
      <c r="EG295" s="17">
        <v>7.89</v>
      </c>
      <c r="EH295" s="17">
        <v>7.9</v>
      </c>
      <c r="EI295" s="17">
        <v>7.9</v>
      </c>
      <c r="EJ295" s="17">
        <v>7.9</v>
      </c>
      <c r="EK295" s="17">
        <v>7.91</v>
      </c>
      <c r="EL295" s="17">
        <v>7.91</v>
      </c>
      <c r="EM295" s="17">
        <v>7.86</v>
      </c>
      <c r="EN295" s="17">
        <v>7.88</v>
      </c>
      <c r="EO295" s="17">
        <v>7.85</v>
      </c>
      <c r="EP295" s="17">
        <v>7.84</v>
      </c>
      <c r="EQ295" s="17">
        <v>7.86</v>
      </c>
      <c r="ER295" s="17">
        <v>7.87</v>
      </c>
      <c r="ES295" s="17">
        <v>7.88</v>
      </c>
      <c r="ET295" s="17">
        <v>7.87</v>
      </c>
      <c r="EU295" s="17">
        <v>7.89</v>
      </c>
      <c r="EV295" s="17">
        <v>7.88</v>
      </c>
      <c r="EW295" s="17">
        <v>7.89</v>
      </c>
      <c r="EX295" s="17">
        <v>7.88</v>
      </c>
      <c r="EY295" s="17">
        <v>7.88</v>
      </c>
      <c r="EZ295" s="17">
        <v>7.88</v>
      </c>
      <c r="FA295" s="17">
        <v>7.88</v>
      </c>
      <c r="FB295" s="17">
        <v>7.89</v>
      </c>
      <c r="FC295" s="17">
        <v>7.89</v>
      </c>
      <c r="FD295" s="17">
        <v>7.89</v>
      </c>
      <c r="FE295" s="17">
        <v>7.89</v>
      </c>
      <c r="FF295" s="17">
        <v>7.88</v>
      </c>
      <c r="FG295" s="17">
        <v>7.87</v>
      </c>
      <c r="FH295" s="17">
        <v>7.89</v>
      </c>
      <c r="FI295" s="17">
        <v>7.89</v>
      </c>
      <c r="FJ295" s="17">
        <v>7.89</v>
      </c>
      <c r="FK295" s="17">
        <v>7.89</v>
      </c>
      <c r="FL295" s="17">
        <v>7.89</v>
      </c>
      <c r="FM295" s="17">
        <v>7.91</v>
      </c>
      <c r="FN295" s="17">
        <v>7.91</v>
      </c>
      <c r="FO295" s="17">
        <v>7.9</v>
      </c>
      <c r="FP295" s="17">
        <v>7.88</v>
      </c>
      <c r="FQ295" s="17">
        <v>7.88</v>
      </c>
      <c r="FR295" s="17">
        <v>7.88</v>
      </c>
      <c r="FS295" s="17">
        <v>7.88</v>
      </c>
      <c r="FT295" s="17">
        <v>7.89</v>
      </c>
      <c r="FU295" s="17">
        <v>7.88</v>
      </c>
      <c r="FV295" s="17">
        <v>7.88</v>
      </c>
      <c r="FW295" s="17">
        <v>7.88</v>
      </c>
      <c r="FX295" s="17">
        <v>7.89</v>
      </c>
      <c r="FY295" s="17">
        <v>7.89</v>
      </c>
      <c r="FZ295" s="17">
        <v>7.89</v>
      </c>
      <c r="GA295" s="17">
        <v>7.89</v>
      </c>
      <c r="GB295" s="17">
        <v>7.9</v>
      </c>
      <c r="GC295" s="17">
        <v>7.89</v>
      </c>
      <c r="GD295" s="17">
        <v>7.88</v>
      </c>
      <c r="GE295" s="17">
        <v>7.87</v>
      </c>
      <c r="GF295" s="17">
        <v>7.86</v>
      </c>
      <c r="GG295" s="17">
        <v>7.82</v>
      </c>
      <c r="GH295" s="17">
        <v>7.82</v>
      </c>
      <c r="GI295" s="17">
        <v>7.83</v>
      </c>
      <c r="GJ295" s="17">
        <v>7.84</v>
      </c>
      <c r="GK295" s="17">
        <v>7.84</v>
      </c>
      <c r="GL295" s="17">
        <v>7.84</v>
      </c>
      <c r="GM295" s="17">
        <v>7.85</v>
      </c>
      <c r="GN295" s="17">
        <v>7.86</v>
      </c>
      <c r="GO295" s="17">
        <v>7.85</v>
      </c>
      <c r="GP295" s="17">
        <v>7.86</v>
      </c>
      <c r="GQ295" s="17">
        <v>7.84</v>
      </c>
      <c r="GR295" s="17">
        <v>7.83</v>
      </c>
      <c r="GS295" s="17">
        <v>7.85</v>
      </c>
      <c r="GT295" s="17">
        <v>7.86</v>
      </c>
      <c r="GU295" s="17">
        <v>7.85</v>
      </c>
      <c r="GV295" s="17">
        <v>7.84</v>
      </c>
      <c r="GW295" s="17">
        <v>7.86</v>
      </c>
      <c r="GX295" s="17">
        <v>7.87</v>
      </c>
      <c r="GY295" s="17">
        <v>7.85</v>
      </c>
      <c r="GZ295" s="17">
        <v>7.85</v>
      </c>
      <c r="HA295" s="17">
        <v>7.85</v>
      </c>
      <c r="HB295" s="17">
        <v>7.85</v>
      </c>
      <c r="HC295" s="17">
        <v>7.86</v>
      </c>
      <c r="HD295" s="17">
        <v>7.86</v>
      </c>
      <c r="HE295" s="17">
        <v>7.86</v>
      </c>
      <c r="HF295" s="17">
        <v>7.85</v>
      </c>
      <c r="HG295" s="17">
        <v>7.84</v>
      </c>
      <c r="HH295" s="17">
        <v>7.85</v>
      </c>
      <c r="HI295" s="17">
        <v>7.83</v>
      </c>
      <c r="HJ295" s="17">
        <v>7.84</v>
      </c>
      <c r="HK295" s="17">
        <v>7.83</v>
      </c>
      <c r="HL295" s="17">
        <v>7.83</v>
      </c>
      <c r="HM295" s="17">
        <v>7.85</v>
      </c>
      <c r="HN295" s="17">
        <v>7.84</v>
      </c>
      <c r="HO295" s="17">
        <v>7.84</v>
      </c>
      <c r="HP295" s="17">
        <v>7.84</v>
      </c>
      <c r="HQ295" s="17">
        <v>7.84</v>
      </c>
      <c r="HR295" s="17">
        <v>7.84</v>
      </c>
      <c r="HS295" s="17">
        <v>7.86</v>
      </c>
      <c r="HT295" s="17">
        <v>7.86</v>
      </c>
      <c r="HU295" s="17">
        <v>7.88</v>
      </c>
      <c r="HV295" s="17">
        <v>7.9</v>
      </c>
      <c r="HW295" s="17">
        <v>7.88</v>
      </c>
      <c r="HX295" s="17">
        <v>7.89</v>
      </c>
      <c r="HY295" s="17">
        <v>7.88</v>
      </c>
      <c r="HZ295" s="17">
        <v>7.89</v>
      </c>
      <c r="IA295" s="17">
        <v>7.89</v>
      </c>
      <c r="IB295" s="17">
        <v>7.89</v>
      </c>
      <c r="IC295" s="17">
        <v>7.88</v>
      </c>
      <c r="ID295" s="17">
        <v>7.88</v>
      </c>
      <c r="IE295" s="17">
        <v>7.88</v>
      </c>
      <c r="IF295" s="17">
        <v>7.88</v>
      </c>
      <c r="IG295" s="17">
        <v>7.88</v>
      </c>
      <c r="IH295" s="17">
        <v>7.88</v>
      </c>
      <c r="II295" s="17">
        <v>7.88</v>
      </c>
      <c r="IJ295" s="17">
        <v>7.87</v>
      </c>
      <c r="IK295" s="17">
        <v>7.87</v>
      </c>
      <c r="IL295" s="17">
        <v>7.86</v>
      </c>
      <c r="IM295" s="17">
        <v>7.87</v>
      </c>
      <c r="IN295" s="17">
        <v>7.88</v>
      </c>
      <c r="IO295" s="17">
        <v>7.89</v>
      </c>
      <c r="IP295" s="17">
        <v>7.9</v>
      </c>
      <c r="IQ295" s="17">
        <v>7.89</v>
      </c>
      <c r="IR295" s="17">
        <v>7.9</v>
      </c>
      <c r="IS295" s="17">
        <v>7.9</v>
      </c>
      <c r="IT295" s="17">
        <v>7.9</v>
      </c>
      <c r="IU295" s="17">
        <v>7.9</v>
      </c>
      <c r="IV295" s="17">
        <v>7.91</v>
      </c>
      <c r="IW295" s="17">
        <v>7.91</v>
      </c>
      <c r="IX295" s="17">
        <v>7.91</v>
      </c>
      <c r="IY295" s="17">
        <v>7.91</v>
      </c>
    </row>
    <row r="296" spans="1:259" x14ac:dyDescent="0.15">
      <c r="A296" s="17" t="s">
        <v>898</v>
      </c>
      <c r="B296" s="17" t="s">
        <v>899</v>
      </c>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c r="AA296" s="26"/>
      <c r="AB296" s="17"/>
      <c r="AC296" s="26"/>
      <c r="AD296" s="26"/>
      <c r="AE296" s="17"/>
      <c r="AF296" s="17"/>
      <c r="AG296" s="17"/>
      <c r="AH296" s="17"/>
      <c r="AI296" s="17"/>
      <c r="AJ296" s="17"/>
      <c r="AK296" s="17"/>
      <c r="AL296" s="17"/>
      <c r="AM296" s="17"/>
      <c r="AN296" s="17"/>
      <c r="AO296" s="17"/>
      <c r="AP296" s="17"/>
      <c r="AQ296" s="17"/>
      <c r="AR296" s="17"/>
      <c r="AS296" s="17"/>
      <c r="AT296" s="17"/>
      <c r="AU296" s="17"/>
      <c r="AV296" s="17"/>
      <c r="AW296" s="17"/>
      <c r="AX296" s="17"/>
      <c r="AY296" s="17"/>
      <c r="AZ296" s="17"/>
      <c r="BA296" s="17"/>
      <c r="BB296" s="17"/>
      <c r="BC296" s="17"/>
      <c r="BD296" s="17"/>
      <c r="BE296" s="17"/>
      <c r="BF296" s="17"/>
      <c r="BG296" s="17"/>
      <c r="BH296" s="17"/>
      <c r="BI296" s="17"/>
      <c r="BJ296" s="26"/>
      <c r="BK296" s="17"/>
      <c r="BL296" s="17"/>
      <c r="BM296" s="17"/>
      <c r="BN296" s="17"/>
      <c r="BO296" s="17"/>
      <c r="BP296" s="17"/>
      <c r="BQ296" s="17"/>
      <c r="BR296" s="17"/>
      <c r="BS296" s="17"/>
      <c r="BT296" s="17"/>
      <c r="BU296" s="17"/>
      <c r="BV296" s="17"/>
      <c r="BW296" s="17"/>
      <c r="BX296" s="26"/>
      <c r="BY296" s="26"/>
      <c r="BZ296" s="26"/>
      <c r="CA296" s="26"/>
      <c r="CB296" s="26"/>
      <c r="CC296" s="17"/>
      <c r="CD296" s="17"/>
      <c r="CE296" s="17"/>
      <c r="CF296" s="17"/>
      <c r="CG296" s="17"/>
      <c r="CH296" s="17"/>
      <c r="CI296" s="17"/>
      <c r="CJ296" s="26"/>
      <c r="CK296" s="17"/>
      <c r="CL296" s="17"/>
      <c r="CM296" s="17"/>
      <c r="CN296" s="17"/>
      <c r="CO296" s="17"/>
      <c r="CP296" s="17"/>
      <c r="CQ296" s="17"/>
      <c r="CR296" s="17"/>
      <c r="CS296" s="17"/>
      <c r="CT296" s="17"/>
      <c r="CU296" s="17"/>
      <c r="CV296" s="17"/>
      <c r="CW296" s="17"/>
      <c r="CX296" s="17"/>
      <c r="CY296" s="26"/>
      <c r="CZ296" s="26"/>
      <c r="DA296" s="26"/>
      <c r="DB296" s="17"/>
      <c r="DC296" s="17"/>
      <c r="DD296" s="17"/>
      <c r="DE296" s="17"/>
      <c r="DF296" s="17"/>
      <c r="DG296" s="17"/>
      <c r="DH296" s="26"/>
      <c r="DI296" s="17"/>
      <c r="DJ296" s="17"/>
      <c r="DK296" s="17"/>
      <c r="DL296" s="17"/>
      <c r="DM296" s="17">
        <v>4.07</v>
      </c>
      <c r="DN296" s="17">
        <v>4.07</v>
      </c>
      <c r="DO296" s="17">
        <v>4.08</v>
      </c>
      <c r="DP296" s="17">
        <v>4.08</v>
      </c>
      <c r="DQ296" s="17">
        <v>4.07</v>
      </c>
      <c r="DR296" s="17">
        <v>4.08</v>
      </c>
      <c r="DS296" s="17">
        <v>4.08</v>
      </c>
      <c r="DT296" s="17">
        <v>4.09</v>
      </c>
      <c r="DU296" s="17">
        <v>4.09</v>
      </c>
      <c r="DV296" s="17">
        <v>4.09</v>
      </c>
      <c r="DW296" s="17">
        <v>4.08</v>
      </c>
      <c r="DX296" s="17">
        <v>4.08</v>
      </c>
      <c r="DY296" s="17">
        <v>4.08</v>
      </c>
      <c r="DZ296" s="17">
        <v>4.08</v>
      </c>
      <c r="EA296" s="17">
        <v>4.08</v>
      </c>
      <c r="EB296" s="17">
        <v>4.08</v>
      </c>
      <c r="EC296" s="17">
        <v>4.08</v>
      </c>
      <c r="ED296" s="17">
        <v>4.08</v>
      </c>
      <c r="EE296" s="17">
        <v>4.07</v>
      </c>
      <c r="EF296" s="17">
        <v>4.08</v>
      </c>
      <c r="EG296" s="17">
        <v>4.08</v>
      </c>
      <c r="EH296" s="17">
        <v>4.08</v>
      </c>
      <c r="EI296" s="17">
        <v>4.08</v>
      </c>
      <c r="EJ296" s="17">
        <v>4.08</v>
      </c>
      <c r="EK296" s="17">
        <v>4.08</v>
      </c>
      <c r="EL296" s="17">
        <v>4.08</v>
      </c>
      <c r="EM296" s="17">
        <v>4.08</v>
      </c>
      <c r="EN296" s="17">
        <v>4.07</v>
      </c>
      <c r="EO296" s="17">
        <v>4.07</v>
      </c>
      <c r="EP296" s="17">
        <v>4.07</v>
      </c>
      <c r="EQ296" s="17">
        <v>4.07</v>
      </c>
      <c r="ER296" s="17">
        <v>4.07</v>
      </c>
      <c r="ES296" s="17">
        <v>4.08</v>
      </c>
      <c r="ET296" s="17">
        <v>4.08</v>
      </c>
      <c r="EU296" s="17">
        <v>4.08</v>
      </c>
      <c r="EV296" s="17">
        <v>4.07</v>
      </c>
      <c r="EW296" s="17">
        <v>4.07</v>
      </c>
      <c r="EX296" s="17">
        <v>4.07</v>
      </c>
      <c r="EY296" s="17">
        <v>4.08</v>
      </c>
      <c r="EZ296" s="17">
        <v>4.07</v>
      </c>
      <c r="FA296" s="17">
        <v>4.08</v>
      </c>
      <c r="FB296" s="17">
        <v>4.07</v>
      </c>
      <c r="FC296" s="17">
        <v>4.0599999999999996</v>
      </c>
      <c r="FD296" s="17">
        <v>4.07</v>
      </c>
      <c r="FE296" s="17">
        <v>4.08</v>
      </c>
      <c r="FF296" s="17">
        <v>4.07</v>
      </c>
      <c r="FG296" s="17">
        <v>4.07</v>
      </c>
      <c r="FH296" s="17">
        <v>4.08</v>
      </c>
      <c r="FI296" s="17">
        <v>4.08</v>
      </c>
      <c r="FJ296" s="17">
        <v>4.08</v>
      </c>
      <c r="FK296" s="17">
        <v>4.08</v>
      </c>
      <c r="FL296" s="17">
        <v>4.09</v>
      </c>
      <c r="FM296" s="17">
        <v>4.09</v>
      </c>
      <c r="FN296" s="17">
        <v>4.12</v>
      </c>
      <c r="FO296" s="17">
        <v>4.13</v>
      </c>
      <c r="FP296" s="17">
        <v>4.12</v>
      </c>
      <c r="FQ296" s="17">
        <v>4.1100000000000003</v>
      </c>
      <c r="FR296" s="17">
        <v>4.12</v>
      </c>
      <c r="FS296" s="17">
        <v>4.12</v>
      </c>
      <c r="FT296" s="17">
        <v>4.1399999999999997</v>
      </c>
      <c r="FU296" s="17">
        <v>4.16</v>
      </c>
      <c r="FV296" s="17">
        <v>4.1500000000000004</v>
      </c>
      <c r="FW296" s="17">
        <v>4.13</v>
      </c>
      <c r="FX296" s="17">
        <v>4.13</v>
      </c>
      <c r="FY296" s="17">
        <v>4.13</v>
      </c>
      <c r="FZ296" s="17">
        <v>4.1399999999999997</v>
      </c>
      <c r="GA296" s="17">
        <v>4.1500000000000004</v>
      </c>
      <c r="GB296" s="17">
        <v>4.1399999999999997</v>
      </c>
      <c r="GC296" s="17">
        <v>4.1399999999999997</v>
      </c>
      <c r="GD296" s="17">
        <v>4.1399999999999997</v>
      </c>
      <c r="GE296" s="17">
        <v>4.13</v>
      </c>
      <c r="GF296" s="17">
        <v>4.13</v>
      </c>
      <c r="GG296" s="17">
        <v>4.12</v>
      </c>
      <c r="GH296" s="17">
        <v>4.12</v>
      </c>
      <c r="GI296" s="17">
        <v>4.12</v>
      </c>
      <c r="GJ296" s="17">
        <v>4.12</v>
      </c>
      <c r="GK296" s="17">
        <v>4.13</v>
      </c>
      <c r="GL296" s="17">
        <v>4.12</v>
      </c>
      <c r="GM296" s="17">
        <v>4.12</v>
      </c>
      <c r="GN296" s="17">
        <v>4.12</v>
      </c>
      <c r="GO296" s="17">
        <v>4.13</v>
      </c>
      <c r="GP296" s="17">
        <v>4.13</v>
      </c>
      <c r="GQ296" s="17">
        <v>4.1399999999999997</v>
      </c>
      <c r="GR296" s="17">
        <v>4.1399999999999997</v>
      </c>
      <c r="GS296" s="17">
        <v>4.1399999999999997</v>
      </c>
      <c r="GT296" s="17">
        <v>4.13</v>
      </c>
      <c r="GU296" s="17">
        <v>4.13</v>
      </c>
      <c r="GV296" s="17">
        <v>4.13</v>
      </c>
      <c r="GW296" s="17">
        <v>4.13</v>
      </c>
      <c r="GX296" s="17">
        <v>4.13</v>
      </c>
      <c r="GY296" s="17">
        <v>4.13</v>
      </c>
      <c r="GZ296" s="17">
        <v>4.13</v>
      </c>
      <c r="HA296" s="17">
        <v>4.13</v>
      </c>
      <c r="HB296" s="17">
        <v>4.13</v>
      </c>
      <c r="HC296" s="17">
        <v>4.13</v>
      </c>
      <c r="HD296" s="17">
        <v>4.13</v>
      </c>
      <c r="HE296" s="17">
        <v>4.13</v>
      </c>
      <c r="HF296" s="17">
        <v>4.12</v>
      </c>
      <c r="HG296" s="17">
        <v>4.12</v>
      </c>
      <c r="HH296" s="17">
        <v>4.13</v>
      </c>
      <c r="HI296" s="17">
        <v>4.12</v>
      </c>
      <c r="HJ296" s="17">
        <v>4.12</v>
      </c>
      <c r="HK296" s="17">
        <v>4.1100000000000003</v>
      </c>
      <c r="HL296" s="17">
        <v>4.1100000000000003</v>
      </c>
      <c r="HM296" s="17">
        <v>4.12</v>
      </c>
      <c r="HN296" s="17">
        <v>4.1100000000000003</v>
      </c>
      <c r="HO296" s="17">
        <v>4.12</v>
      </c>
      <c r="HP296" s="17">
        <v>4.1100000000000003</v>
      </c>
      <c r="HQ296" s="17">
        <v>4.1100000000000003</v>
      </c>
      <c r="HR296" s="17">
        <v>4.1100000000000003</v>
      </c>
      <c r="HS296" s="17">
        <v>4.1100000000000003</v>
      </c>
      <c r="HT296" s="17">
        <v>4.1100000000000003</v>
      </c>
      <c r="HU296" s="17">
        <v>4.1100000000000003</v>
      </c>
      <c r="HV296" s="17">
        <v>4.1100000000000003</v>
      </c>
      <c r="HW296" s="17">
        <v>4.12</v>
      </c>
      <c r="HX296" s="17">
        <v>4.12</v>
      </c>
      <c r="HY296" s="17">
        <v>4.13</v>
      </c>
      <c r="HZ296" s="17">
        <v>4.12</v>
      </c>
      <c r="IA296" s="17">
        <v>4.12</v>
      </c>
      <c r="IB296" s="17">
        <v>4.12</v>
      </c>
      <c r="IC296" s="17">
        <v>4.09</v>
      </c>
      <c r="ID296" s="17">
        <v>4.1100000000000003</v>
      </c>
      <c r="IE296" s="17">
        <v>4.1100000000000003</v>
      </c>
      <c r="IF296" s="17">
        <v>4.0999999999999996</v>
      </c>
      <c r="IG296" s="17">
        <v>4.0999999999999996</v>
      </c>
      <c r="IH296" s="17">
        <v>4.1100000000000003</v>
      </c>
      <c r="II296" s="17">
        <v>4.0999999999999996</v>
      </c>
      <c r="IJ296" s="17">
        <v>4.1100000000000003</v>
      </c>
      <c r="IK296" s="17">
        <v>4.12</v>
      </c>
      <c r="IL296" s="17">
        <v>4.13</v>
      </c>
      <c r="IM296" s="17">
        <v>4.13</v>
      </c>
      <c r="IN296" s="17">
        <v>4.12</v>
      </c>
      <c r="IO296" s="17">
        <v>4.1100000000000003</v>
      </c>
      <c r="IP296" s="17">
        <v>4.1100000000000003</v>
      </c>
      <c r="IQ296" s="17">
        <v>4.12</v>
      </c>
      <c r="IR296" s="17">
        <v>4.1100000000000003</v>
      </c>
      <c r="IS296" s="17">
        <v>4.12</v>
      </c>
      <c r="IT296" s="17">
        <v>4.12</v>
      </c>
      <c r="IU296" s="17">
        <v>4.12</v>
      </c>
      <c r="IV296" s="17">
        <v>4.12</v>
      </c>
      <c r="IW296" s="17">
        <v>4.12</v>
      </c>
      <c r="IX296" s="17">
        <v>4.12</v>
      </c>
      <c r="IY296" s="17">
        <v>4.1100000000000003</v>
      </c>
    </row>
    <row r="297" spans="1:259" x14ac:dyDescent="0.15">
      <c r="A297" s="17" t="s">
        <v>752</v>
      </c>
      <c r="B297" s="17" t="s">
        <v>753</v>
      </c>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c r="AA297" s="26"/>
      <c r="AB297" s="17"/>
      <c r="AC297" s="26"/>
      <c r="AD297" s="26"/>
      <c r="AE297" s="17"/>
      <c r="AF297" s="17"/>
      <c r="AG297" s="17"/>
      <c r="AH297" s="17"/>
      <c r="AI297" s="17"/>
      <c r="AJ297" s="17"/>
      <c r="AK297" s="17"/>
      <c r="AL297" s="17"/>
      <c r="AM297" s="17"/>
      <c r="AN297" s="17"/>
      <c r="AO297" s="17"/>
      <c r="AP297" s="17"/>
      <c r="AQ297" s="17"/>
      <c r="AR297" s="17"/>
      <c r="AS297" s="17"/>
      <c r="AT297" s="17"/>
      <c r="AU297" s="17"/>
      <c r="AV297" s="17"/>
      <c r="AW297" s="17"/>
      <c r="AX297" s="17"/>
      <c r="AY297" s="17"/>
      <c r="AZ297" s="17"/>
      <c r="BA297" s="17"/>
      <c r="BB297" s="17"/>
      <c r="BC297" s="17"/>
      <c r="BD297" s="17"/>
      <c r="BE297" s="17"/>
      <c r="BF297" s="17"/>
      <c r="BG297" s="17"/>
      <c r="BH297" s="17"/>
      <c r="BI297" s="17"/>
      <c r="BJ297" s="26"/>
      <c r="BK297" s="17"/>
      <c r="BL297" s="17"/>
      <c r="BM297" s="17"/>
      <c r="BN297" s="17"/>
      <c r="BO297" s="17"/>
      <c r="BP297" s="17"/>
      <c r="BQ297" s="17"/>
      <c r="BR297" s="17"/>
      <c r="BS297" s="17"/>
      <c r="BT297" s="17"/>
      <c r="BU297" s="17"/>
      <c r="BV297" s="17"/>
      <c r="BW297" s="17"/>
      <c r="BX297" s="26"/>
      <c r="BY297" s="26"/>
      <c r="BZ297" s="26"/>
      <c r="CA297" s="26"/>
      <c r="CB297" s="26"/>
      <c r="CC297" s="17"/>
      <c r="CD297" s="17"/>
      <c r="CE297" s="17"/>
      <c r="CF297" s="17"/>
      <c r="CG297" s="17"/>
      <c r="CH297" s="17"/>
      <c r="CI297" s="17"/>
      <c r="CJ297" s="26"/>
      <c r="CK297" s="17"/>
      <c r="CL297" s="17"/>
      <c r="CM297" s="17"/>
      <c r="CN297" s="17"/>
      <c r="CO297" s="17"/>
      <c r="CP297" s="17"/>
      <c r="CQ297" s="17"/>
      <c r="CR297" s="17"/>
      <c r="CS297" s="17"/>
      <c r="CT297" s="17"/>
      <c r="CU297" s="17"/>
      <c r="CV297" s="17"/>
      <c r="CW297" s="17"/>
      <c r="CX297" s="17"/>
      <c r="CY297" s="26"/>
      <c r="CZ297" s="26"/>
      <c r="DA297" s="26"/>
      <c r="DB297" s="17"/>
      <c r="DC297" s="17"/>
      <c r="DD297" s="17"/>
      <c r="DE297" s="17"/>
      <c r="DF297" s="17"/>
      <c r="DG297" s="17"/>
      <c r="DH297" s="26"/>
      <c r="DI297" s="17"/>
      <c r="DJ297" s="17"/>
      <c r="DK297" s="17"/>
      <c r="DL297" s="17"/>
      <c r="DM297" s="17">
        <v>3.07</v>
      </c>
      <c r="DN297" s="17">
        <v>3.07</v>
      </c>
      <c r="DO297" s="17">
        <v>3.08</v>
      </c>
      <c r="DP297" s="17">
        <v>3.07</v>
      </c>
      <c r="DQ297" s="17">
        <v>3.07</v>
      </c>
      <c r="DR297" s="17">
        <v>3.07</v>
      </c>
      <c r="DS297" s="17">
        <v>3.08</v>
      </c>
      <c r="DT297" s="17">
        <v>3.07</v>
      </c>
      <c r="DU297" s="17">
        <v>3.07</v>
      </c>
      <c r="DV297" s="17">
        <v>3.08</v>
      </c>
      <c r="DW297" s="17">
        <v>3.07</v>
      </c>
      <c r="DX297" s="17">
        <v>3.07</v>
      </c>
      <c r="DY297" s="17">
        <v>3.08</v>
      </c>
      <c r="DZ297" s="17">
        <v>3.07</v>
      </c>
      <c r="EA297" s="17">
        <v>3.07</v>
      </c>
      <c r="EB297" s="17">
        <v>3.06</v>
      </c>
      <c r="EC297" s="17">
        <v>3.06</v>
      </c>
      <c r="ED297" s="17">
        <v>3.07</v>
      </c>
      <c r="EE297" s="17">
        <v>3.06</v>
      </c>
      <c r="EF297" s="17">
        <v>3.06</v>
      </c>
      <c r="EG297" s="17">
        <v>3.06</v>
      </c>
      <c r="EH297" s="17">
        <v>3.06</v>
      </c>
      <c r="EI297" s="17">
        <v>3.06</v>
      </c>
      <c r="EJ297" s="17">
        <v>3.07</v>
      </c>
      <c r="EK297" s="17">
        <v>3.07</v>
      </c>
      <c r="EL297" s="17">
        <v>3.06</v>
      </c>
      <c r="EM297" s="17">
        <v>3.06</v>
      </c>
      <c r="EN297" s="17">
        <v>3.07</v>
      </c>
      <c r="EO297" s="17">
        <v>3.07</v>
      </c>
      <c r="EP297" s="17">
        <v>3.07</v>
      </c>
      <c r="EQ297" s="17">
        <v>3.06</v>
      </c>
      <c r="ER297" s="17">
        <v>3.07</v>
      </c>
      <c r="ES297" s="17">
        <v>3.07</v>
      </c>
      <c r="ET297" s="17">
        <v>3.07</v>
      </c>
      <c r="EU297" s="17">
        <v>3.06</v>
      </c>
      <c r="EV297" s="17">
        <v>3.07</v>
      </c>
      <c r="EW297" s="17">
        <v>3.07</v>
      </c>
      <c r="EX297" s="17">
        <v>3.06</v>
      </c>
      <c r="EY297" s="17">
        <v>3.06</v>
      </c>
      <c r="EZ297" s="17">
        <v>3.07</v>
      </c>
      <c r="FA297" s="17">
        <v>3.07</v>
      </c>
      <c r="FB297" s="17">
        <v>3.06</v>
      </c>
      <c r="FC297" s="17">
        <v>3.06</v>
      </c>
      <c r="FD297" s="17">
        <v>3.07</v>
      </c>
      <c r="FE297" s="17">
        <v>3.07</v>
      </c>
      <c r="FF297" s="17">
        <v>3.07</v>
      </c>
      <c r="FG297" s="17">
        <v>3.07</v>
      </c>
      <c r="FH297" s="17">
        <v>3.06</v>
      </c>
      <c r="FI297" s="17">
        <v>3.06</v>
      </c>
      <c r="FJ297" s="17">
        <v>3.06</v>
      </c>
      <c r="FK297" s="17">
        <v>3.07</v>
      </c>
      <c r="FL297" s="17">
        <v>3.06</v>
      </c>
      <c r="FM297" s="17">
        <v>3.07</v>
      </c>
      <c r="FN297" s="17">
        <v>3.07</v>
      </c>
      <c r="FO297" s="17">
        <v>3.08</v>
      </c>
      <c r="FP297" s="17">
        <v>3.08</v>
      </c>
      <c r="FQ297" s="17">
        <v>3.08</v>
      </c>
      <c r="FR297" s="17">
        <v>3.07</v>
      </c>
      <c r="FS297" s="17">
        <v>3.07</v>
      </c>
      <c r="FT297" s="17">
        <v>3.07</v>
      </c>
      <c r="FU297" s="17">
        <v>3.07</v>
      </c>
      <c r="FV297" s="17">
        <v>3.06</v>
      </c>
      <c r="FW297" s="17">
        <v>3.06</v>
      </c>
      <c r="FX297" s="17">
        <v>3.07</v>
      </c>
      <c r="FY297" s="17">
        <v>3.07</v>
      </c>
      <c r="FZ297" s="17">
        <v>3.06</v>
      </c>
      <c r="GA297" s="17">
        <v>3.06</v>
      </c>
      <c r="GB297" s="17">
        <v>3.06</v>
      </c>
      <c r="GC297" s="17">
        <v>3.07</v>
      </c>
      <c r="GD297" s="17">
        <v>3.06</v>
      </c>
      <c r="GE297" s="17">
        <v>3.06</v>
      </c>
      <c r="GF297" s="17">
        <v>3.06</v>
      </c>
      <c r="GG297" s="17">
        <v>3.07</v>
      </c>
      <c r="GH297" s="17">
        <v>3.06</v>
      </c>
      <c r="GI297" s="17">
        <v>3.06</v>
      </c>
      <c r="GJ297" s="17">
        <v>3.05</v>
      </c>
      <c r="GK297" s="17">
        <v>3.06</v>
      </c>
      <c r="GL297" s="17">
        <v>3.05</v>
      </c>
      <c r="GM297" s="17">
        <v>3.04</v>
      </c>
      <c r="GN297" s="17">
        <v>3.05</v>
      </c>
      <c r="GO297" s="17">
        <v>3.05</v>
      </c>
      <c r="GP297" s="17">
        <v>3.05</v>
      </c>
      <c r="GQ297" s="17">
        <v>3.05</v>
      </c>
      <c r="GR297" s="17">
        <v>3.05</v>
      </c>
      <c r="GS297" s="17">
        <v>3.05</v>
      </c>
      <c r="GT297" s="17">
        <v>3.04</v>
      </c>
      <c r="GU297" s="17">
        <v>3.05</v>
      </c>
      <c r="GV297" s="17">
        <v>3.05</v>
      </c>
      <c r="GW297" s="17">
        <v>3.04</v>
      </c>
      <c r="GX297" s="17">
        <v>3.04</v>
      </c>
      <c r="GY297" s="17">
        <v>3.05</v>
      </c>
      <c r="GZ297" s="17">
        <v>3.05</v>
      </c>
      <c r="HA297" s="17">
        <v>3.05</v>
      </c>
      <c r="HB297" s="17">
        <v>3.05</v>
      </c>
      <c r="HC297" s="17">
        <v>3.05</v>
      </c>
      <c r="HD297" s="17">
        <v>3.05</v>
      </c>
      <c r="HE297" s="17">
        <v>3.06</v>
      </c>
      <c r="HF297" s="17">
        <v>3.05</v>
      </c>
      <c r="HG297" s="17">
        <v>3.05</v>
      </c>
      <c r="HH297" s="17">
        <v>3.05</v>
      </c>
      <c r="HI297" s="17">
        <v>3.05</v>
      </c>
      <c r="HJ297" s="17">
        <v>3.06</v>
      </c>
      <c r="HK297" s="17">
        <v>3.05</v>
      </c>
      <c r="HL297" s="17">
        <v>3.05</v>
      </c>
      <c r="HM297" s="17">
        <v>3.05</v>
      </c>
      <c r="HN297" s="17">
        <v>3.05</v>
      </c>
      <c r="HO297" s="17">
        <v>3.06</v>
      </c>
      <c r="HP297" s="17">
        <v>3.04</v>
      </c>
      <c r="HQ297" s="17">
        <v>3.04</v>
      </c>
      <c r="HR297" s="17">
        <v>3.04</v>
      </c>
      <c r="HS297" s="17">
        <v>3.06</v>
      </c>
      <c r="HT297" s="17">
        <v>3.05</v>
      </c>
      <c r="HU297" s="17">
        <v>3.05</v>
      </c>
      <c r="HV297" s="17">
        <v>3.06</v>
      </c>
      <c r="HW297" s="17">
        <v>3.05</v>
      </c>
      <c r="HX297" s="17">
        <v>3.05</v>
      </c>
      <c r="HY297" s="17">
        <v>3.05</v>
      </c>
      <c r="HZ297" s="17">
        <v>3.05</v>
      </c>
      <c r="IA297" s="17">
        <v>3.06</v>
      </c>
      <c r="IB297" s="17">
        <v>3.05</v>
      </c>
      <c r="IC297" s="17">
        <v>3.05</v>
      </c>
      <c r="ID297" s="17">
        <v>3.05</v>
      </c>
      <c r="IE297" s="17">
        <v>3.05</v>
      </c>
      <c r="IF297" s="17">
        <v>3.05</v>
      </c>
      <c r="IG297" s="17">
        <v>3.05</v>
      </c>
      <c r="IH297" s="17">
        <v>3.05</v>
      </c>
      <c r="II297" s="17">
        <v>3.04</v>
      </c>
      <c r="IJ297" s="17">
        <v>3.04</v>
      </c>
      <c r="IK297" s="17">
        <v>3.05</v>
      </c>
      <c r="IL297" s="17">
        <v>3.05</v>
      </c>
      <c r="IM297" s="17">
        <v>3.05</v>
      </c>
      <c r="IN297" s="17">
        <v>3.05</v>
      </c>
      <c r="IO297" s="17">
        <v>3.05</v>
      </c>
      <c r="IP297" s="17">
        <v>3.05</v>
      </c>
      <c r="IQ297" s="17">
        <v>3.05</v>
      </c>
      <c r="IR297" s="17">
        <v>3.05</v>
      </c>
      <c r="IS297" s="17">
        <v>3.05</v>
      </c>
      <c r="IT297" s="17">
        <v>3.06</v>
      </c>
      <c r="IU297" s="17">
        <v>3.06</v>
      </c>
      <c r="IV297" s="17">
        <v>3.05</v>
      </c>
      <c r="IW297" s="17">
        <v>3.05</v>
      </c>
      <c r="IX297" s="17">
        <v>3.05</v>
      </c>
      <c r="IY297" s="17">
        <v>3.05</v>
      </c>
    </row>
    <row r="298" spans="1:259" x14ac:dyDescent="0.15">
      <c r="A298" s="17" t="s">
        <v>4493</v>
      </c>
      <c r="B298" s="17" t="s">
        <v>4759</v>
      </c>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c r="AA298" s="26"/>
      <c r="AB298" s="17"/>
      <c r="AC298" s="26"/>
      <c r="AD298" s="26"/>
      <c r="AE298" s="17"/>
      <c r="AF298" s="17"/>
      <c r="AG298" s="17"/>
      <c r="AH298" s="17"/>
      <c r="AI298" s="17"/>
      <c r="AJ298" s="17"/>
      <c r="AK298" s="17"/>
      <c r="AL298" s="17"/>
      <c r="AM298" s="17"/>
      <c r="AN298" s="17"/>
      <c r="AO298" s="17"/>
      <c r="AP298" s="17"/>
      <c r="AQ298" s="17"/>
      <c r="AR298" s="17"/>
      <c r="AS298" s="17"/>
      <c r="AT298" s="17"/>
      <c r="AU298" s="17"/>
      <c r="AV298" s="17"/>
      <c r="AW298" s="17"/>
      <c r="AX298" s="17"/>
      <c r="AY298" s="17"/>
      <c r="AZ298" s="17"/>
      <c r="BA298" s="17"/>
      <c r="BB298" s="17"/>
      <c r="BC298" s="17"/>
      <c r="BD298" s="17"/>
      <c r="BE298" s="17"/>
      <c r="BF298" s="17"/>
      <c r="BG298" s="17"/>
      <c r="BH298" s="17"/>
      <c r="BI298" s="17"/>
      <c r="BJ298" s="26"/>
      <c r="BK298" s="17"/>
      <c r="BL298" s="17"/>
      <c r="BM298" s="17"/>
      <c r="BN298" s="17"/>
      <c r="BO298" s="17"/>
      <c r="BP298" s="17"/>
      <c r="BQ298" s="17"/>
      <c r="BR298" s="17"/>
      <c r="BS298" s="17"/>
      <c r="BT298" s="17"/>
      <c r="BU298" s="17"/>
      <c r="BV298" s="17"/>
      <c r="BW298" s="17"/>
      <c r="BX298" s="26"/>
      <c r="BY298" s="26"/>
      <c r="BZ298" s="26"/>
      <c r="CA298" s="26"/>
      <c r="CB298" s="26"/>
      <c r="CC298" s="17"/>
      <c r="CD298" s="17"/>
      <c r="CE298" s="17"/>
      <c r="CF298" s="17"/>
      <c r="CG298" s="17"/>
      <c r="CH298" s="17"/>
      <c r="CI298" s="17"/>
      <c r="CJ298" s="26"/>
      <c r="CK298" s="17"/>
      <c r="CL298" s="17"/>
      <c r="CM298" s="17"/>
      <c r="CN298" s="17"/>
      <c r="CO298" s="17"/>
      <c r="CP298" s="17"/>
      <c r="CQ298" s="17"/>
      <c r="CR298" s="17"/>
      <c r="CS298" s="17"/>
      <c r="CT298" s="17"/>
      <c r="CU298" s="17"/>
      <c r="CV298" s="17"/>
      <c r="CW298" s="17"/>
      <c r="CX298" s="17"/>
      <c r="CY298" s="26"/>
      <c r="CZ298" s="26"/>
      <c r="DA298" s="26"/>
      <c r="DB298" s="17"/>
      <c r="DC298" s="17"/>
      <c r="DD298" s="17"/>
      <c r="DE298" s="17"/>
      <c r="DF298" s="17"/>
      <c r="DG298" s="17"/>
      <c r="DH298" s="26"/>
      <c r="DI298" s="17"/>
      <c r="DJ298" s="17"/>
      <c r="DK298" s="17"/>
      <c r="DL298" s="17"/>
      <c r="DM298" s="17">
        <v>13.82</v>
      </c>
      <c r="DN298" s="17">
        <v>13.84</v>
      </c>
      <c r="DO298" s="17">
        <v>13.9</v>
      </c>
      <c r="DP298" s="17">
        <v>13.89</v>
      </c>
      <c r="DQ298" s="17">
        <v>13.87</v>
      </c>
      <c r="DR298" s="17">
        <v>13.91</v>
      </c>
      <c r="DS298" s="17">
        <v>13.98</v>
      </c>
      <c r="DT298" s="17">
        <v>13.95</v>
      </c>
      <c r="DU298" s="17">
        <v>13.93</v>
      </c>
      <c r="DV298" s="17">
        <v>13.95</v>
      </c>
      <c r="DW298" s="17">
        <v>13.94</v>
      </c>
      <c r="DX298" s="17">
        <v>13.93</v>
      </c>
      <c r="DY298" s="17">
        <v>13.91</v>
      </c>
      <c r="DZ298" s="17">
        <v>13.9</v>
      </c>
      <c r="EA298" s="17">
        <v>13.87</v>
      </c>
      <c r="EB298" s="17">
        <v>13.9</v>
      </c>
      <c r="EC298" s="17">
        <v>13.89</v>
      </c>
      <c r="ED298" s="17">
        <v>13.89</v>
      </c>
      <c r="EE298" s="17">
        <v>13.87</v>
      </c>
      <c r="EF298" s="17">
        <v>13.89</v>
      </c>
      <c r="EG298" s="17">
        <v>13.89</v>
      </c>
      <c r="EH298" s="17">
        <v>13.89</v>
      </c>
      <c r="EI298" s="17">
        <v>13.92</v>
      </c>
      <c r="EJ298" s="17">
        <v>13.92</v>
      </c>
      <c r="EK298" s="17">
        <v>13.93</v>
      </c>
      <c r="EL298" s="17">
        <v>13.93</v>
      </c>
      <c r="EM298" s="17">
        <v>13.94</v>
      </c>
      <c r="EN298" s="17">
        <v>13.94</v>
      </c>
      <c r="EO298" s="17">
        <v>13.97</v>
      </c>
      <c r="EP298" s="17">
        <v>14.02</v>
      </c>
      <c r="EQ298" s="17">
        <v>14.05</v>
      </c>
      <c r="ER298" s="17">
        <v>14.1</v>
      </c>
      <c r="ES298" s="17">
        <v>14.07</v>
      </c>
      <c r="ET298" s="17">
        <v>14.09</v>
      </c>
      <c r="EU298" s="17">
        <v>14.08</v>
      </c>
      <c r="EV298" s="17">
        <v>14.09</v>
      </c>
      <c r="EW298" s="17">
        <v>14.09</v>
      </c>
      <c r="EX298" s="17">
        <v>14.06</v>
      </c>
      <c r="EY298" s="17">
        <v>14.03</v>
      </c>
      <c r="EZ298" s="17">
        <v>14.02</v>
      </c>
      <c r="FA298" s="17">
        <v>14.02</v>
      </c>
      <c r="FB298" s="17">
        <v>14.04</v>
      </c>
      <c r="FC298" s="17">
        <v>14.06</v>
      </c>
      <c r="FD298" s="17">
        <v>14.05</v>
      </c>
      <c r="FE298" s="17">
        <v>14.04</v>
      </c>
      <c r="FF298" s="17">
        <v>14.05</v>
      </c>
      <c r="FG298" s="17">
        <v>14.03</v>
      </c>
      <c r="FH298" s="17">
        <v>14.01</v>
      </c>
      <c r="FI298" s="17">
        <v>14</v>
      </c>
      <c r="FJ298" s="17">
        <v>13.99</v>
      </c>
      <c r="FK298" s="17">
        <v>14.01</v>
      </c>
      <c r="FL298" s="17">
        <v>14.04</v>
      </c>
      <c r="FM298" s="17">
        <v>14.05</v>
      </c>
      <c r="FN298" s="17">
        <v>14.03</v>
      </c>
      <c r="FO298" s="17">
        <v>14.04</v>
      </c>
      <c r="FP298" s="17">
        <v>14.02</v>
      </c>
      <c r="FQ298" s="17">
        <v>14.04</v>
      </c>
      <c r="FR298" s="17">
        <v>14.04</v>
      </c>
      <c r="FS298" s="17">
        <v>14.03</v>
      </c>
      <c r="FT298" s="17">
        <v>14.02</v>
      </c>
      <c r="FU298" s="17">
        <v>14.01</v>
      </c>
      <c r="FV298" s="17">
        <v>14.02</v>
      </c>
      <c r="FW298" s="17">
        <v>14.02</v>
      </c>
      <c r="FX298" s="17">
        <v>14.03</v>
      </c>
      <c r="FY298" s="17">
        <v>14</v>
      </c>
      <c r="FZ298" s="17">
        <v>14.01</v>
      </c>
      <c r="GA298" s="17">
        <v>14.02</v>
      </c>
      <c r="GB298" s="17">
        <v>14.03</v>
      </c>
      <c r="GC298" s="17">
        <v>14.03</v>
      </c>
      <c r="GD298" s="17">
        <v>14.03</v>
      </c>
      <c r="GE298" s="17">
        <v>14.02</v>
      </c>
      <c r="GF298" s="17">
        <v>14.01</v>
      </c>
      <c r="GG298" s="17">
        <v>13.95</v>
      </c>
      <c r="GH298" s="17">
        <v>13.91</v>
      </c>
      <c r="GI298" s="17">
        <v>13.95</v>
      </c>
      <c r="GJ298" s="17">
        <v>13.92</v>
      </c>
      <c r="GK298" s="17">
        <v>13.92</v>
      </c>
      <c r="GL298" s="17">
        <v>13.89</v>
      </c>
      <c r="GM298" s="17">
        <v>13.85</v>
      </c>
      <c r="GN298" s="17">
        <v>13.83</v>
      </c>
      <c r="GO298" s="17">
        <v>13.87</v>
      </c>
      <c r="GP298" s="17">
        <v>13.88</v>
      </c>
      <c r="GQ298" s="17">
        <v>13.87</v>
      </c>
      <c r="GR298" s="17">
        <v>13.86</v>
      </c>
      <c r="GS298" s="17">
        <v>13.87</v>
      </c>
      <c r="GT298" s="17">
        <v>13.9</v>
      </c>
      <c r="GU298" s="17">
        <v>13.94</v>
      </c>
      <c r="GV298" s="17">
        <v>13.99</v>
      </c>
      <c r="GW298" s="17">
        <v>13.92</v>
      </c>
      <c r="GX298" s="17">
        <v>13.94</v>
      </c>
      <c r="GY298" s="17">
        <v>13.96</v>
      </c>
      <c r="GZ298" s="17">
        <v>13.94</v>
      </c>
      <c r="HA298" s="17">
        <v>13.92</v>
      </c>
      <c r="HB298" s="17">
        <v>13.9</v>
      </c>
      <c r="HC298" s="17">
        <v>13.9</v>
      </c>
      <c r="HD298" s="17">
        <v>13.9</v>
      </c>
      <c r="HE298" s="17">
        <v>13.88</v>
      </c>
      <c r="HF298" s="17">
        <v>13.86</v>
      </c>
      <c r="HG298" s="17">
        <v>13.89</v>
      </c>
      <c r="HH298" s="17">
        <v>13.88</v>
      </c>
      <c r="HI298" s="17">
        <v>13.83</v>
      </c>
      <c r="HJ298" s="17">
        <v>13.81</v>
      </c>
      <c r="HK298" s="17">
        <v>13.82</v>
      </c>
      <c r="HL298" s="17">
        <v>13.83</v>
      </c>
      <c r="HM298" s="17">
        <v>13.83</v>
      </c>
      <c r="HN298" s="17">
        <v>13.85</v>
      </c>
      <c r="HO298" s="17">
        <v>13.84</v>
      </c>
      <c r="HP298" s="17">
        <v>13.83</v>
      </c>
      <c r="HQ298" s="17">
        <v>13.83</v>
      </c>
      <c r="HR298" s="17">
        <v>13.81</v>
      </c>
      <c r="HS298" s="17">
        <v>13.83</v>
      </c>
      <c r="HT298" s="17">
        <v>13.83</v>
      </c>
      <c r="HU298" s="17">
        <v>13.85</v>
      </c>
      <c r="HV298" s="17">
        <v>13.84</v>
      </c>
      <c r="HW298" s="17">
        <v>13.81</v>
      </c>
      <c r="HX298" s="17">
        <v>13.81</v>
      </c>
      <c r="HY298" s="17">
        <v>13.76</v>
      </c>
      <c r="HZ298" s="17">
        <v>13.74</v>
      </c>
      <c r="IA298" s="17">
        <v>13.76</v>
      </c>
      <c r="IB298" s="17">
        <v>13.8</v>
      </c>
      <c r="IC298" s="17">
        <v>13.75</v>
      </c>
      <c r="ID298" s="17">
        <v>13.76</v>
      </c>
      <c r="IE298" s="17">
        <v>13.79</v>
      </c>
      <c r="IF298" s="17">
        <v>13.76</v>
      </c>
      <c r="IG298" s="17">
        <v>13.77</v>
      </c>
      <c r="IH298" s="17">
        <v>13.75</v>
      </c>
      <c r="II298" s="17">
        <v>13.71</v>
      </c>
      <c r="IJ298" s="17">
        <v>13.71</v>
      </c>
      <c r="IK298" s="17">
        <v>13.74</v>
      </c>
      <c r="IL298" s="17">
        <v>13.72</v>
      </c>
      <c r="IM298" s="17">
        <v>13.74</v>
      </c>
      <c r="IN298" s="17">
        <v>13.74</v>
      </c>
      <c r="IO298" s="17">
        <v>13.77</v>
      </c>
      <c r="IP298" s="17">
        <v>13.78</v>
      </c>
      <c r="IQ298" s="17">
        <v>13.75</v>
      </c>
      <c r="IR298" s="17">
        <v>13.76</v>
      </c>
      <c r="IS298" s="17">
        <v>13.76</v>
      </c>
      <c r="IT298" s="17">
        <v>13.74</v>
      </c>
      <c r="IU298" s="17">
        <v>13.76</v>
      </c>
      <c r="IV298" s="17">
        <v>13.76</v>
      </c>
      <c r="IW298" s="17">
        <v>13.76</v>
      </c>
      <c r="IX298" s="17">
        <v>13.76</v>
      </c>
      <c r="IY298" s="17">
        <v>13.76</v>
      </c>
    </row>
    <row r="299" spans="1:259" x14ac:dyDescent="0.15">
      <c r="A299" s="17" t="s">
        <v>1044</v>
      </c>
      <c r="B299" s="17" t="s">
        <v>1045</v>
      </c>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c r="AA299" s="26"/>
      <c r="AB299" s="17"/>
      <c r="AC299" s="26"/>
      <c r="AD299" s="26"/>
      <c r="AE299" s="17"/>
      <c r="AF299" s="17"/>
      <c r="AG299" s="17"/>
      <c r="AH299" s="17"/>
      <c r="AI299" s="17"/>
      <c r="AJ299" s="17"/>
      <c r="AK299" s="17"/>
      <c r="AL299" s="17"/>
      <c r="AM299" s="17"/>
      <c r="AN299" s="17"/>
      <c r="AO299" s="17"/>
      <c r="AP299" s="17"/>
      <c r="AQ299" s="17"/>
      <c r="AR299" s="17"/>
      <c r="AS299" s="17"/>
      <c r="AT299" s="17"/>
      <c r="AU299" s="17"/>
      <c r="AV299" s="17"/>
      <c r="AW299" s="17"/>
      <c r="AX299" s="17"/>
      <c r="AY299" s="17"/>
      <c r="AZ299" s="17"/>
      <c r="BA299" s="17"/>
      <c r="BB299" s="17"/>
      <c r="BC299" s="17"/>
      <c r="BD299" s="17"/>
      <c r="BE299" s="17"/>
      <c r="BF299" s="17"/>
      <c r="BG299" s="17"/>
      <c r="BH299" s="17"/>
      <c r="BI299" s="17"/>
      <c r="BJ299" s="26"/>
      <c r="BK299" s="17"/>
      <c r="BL299" s="17"/>
      <c r="BM299" s="17"/>
      <c r="BN299" s="17"/>
      <c r="BO299" s="17"/>
      <c r="BP299" s="17"/>
      <c r="BQ299" s="17"/>
      <c r="BR299" s="17"/>
      <c r="BS299" s="17"/>
      <c r="BT299" s="17"/>
      <c r="BU299" s="17"/>
      <c r="BV299" s="17"/>
      <c r="BW299" s="17"/>
      <c r="BX299" s="26"/>
      <c r="BY299" s="26"/>
      <c r="BZ299" s="26"/>
      <c r="CA299" s="26"/>
      <c r="CB299" s="26"/>
      <c r="CC299" s="17"/>
      <c r="CD299" s="17"/>
      <c r="CE299" s="17"/>
      <c r="CF299" s="17"/>
      <c r="CG299" s="17"/>
      <c r="CH299" s="17"/>
      <c r="CI299" s="17"/>
      <c r="CJ299" s="26"/>
      <c r="CK299" s="17"/>
      <c r="CL299" s="17"/>
      <c r="CM299" s="17"/>
      <c r="CN299" s="17"/>
      <c r="CO299" s="17"/>
      <c r="CP299" s="17"/>
      <c r="CQ299" s="17"/>
      <c r="CR299" s="17"/>
      <c r="CS299" s="17"/>
      <c r="CT299" s="17"/>
      <c r="CU299" s="17"/>
      <c r="CV299" s="17"/>
      <c r="CW299" s="17"/>
      <c r="CX299" s="17"/>
      <c r="CY299" s="26"/>
      <c r="CZ299" s="26"/>
      <c r="DA299" s="26"/>
      <c r="DB299" s="17"/>
      <c r="DC299" s="17"/>
      <c r="DD299" s="17"/>
      <c r="DE299" s="17"/>
      <c r="DF299" s="17"/>
      <c r="DG299" s="17"/>
      <c r="DH299" s="26"/>
      <c r="DI299" s="17"/>
      <c r="DJ299" s="17"/>
      <c r="DK299" s="17"/>
      <c r="DL299" s="17"/>
      <c r="DM299" s="17">
        <v>8.17</v>
      </c>
      <c r="DN299" s="17">
        <v>8.16</v>
      </c>
      <c r="DO299" s="17">
        <v>8.17</v>
      </c>
      <c r="DP299" s="17">
        <v>8.17</v>
      </c>
      <c r="DQ299" s="17">
        <v>8.17</v>
      </c>
      <c r="DR299" s="17">
        <v>8.17</v>
      </c>
      <c r="DS299" s="17">
        <v>8.17</v>
      </c>
      <c r="DT299" s="17">
        <v>8.18</v>
      </c>
      <c r="DU299" s="17">
        <v>8.17</v>
      </c>
      <c r="DV299" s="17">
        <v>8.17</v>
      </c>
      <c r="DW299" s="17">
        <v>8.17</v>
      </c>
      <c r="DX299" s="17">
        <v>8.17</v>
      </c>
      <c r="DY299" s="17">
        <v>8.17</v>
      </c>
      <c r="DZ299" s="17">
        <v>8.17</v>
      </c>
      <c r="EA299" s="17">
        <v>8.17</v>
      </c>
      <c r="EB299" s="17">
        <v>8.16</v>
      </c>
      <c r="EC299" s="17">
        <v>8.17</v>
      </c>
      <c r="ED299" s="17">
        <v>8.16</v>
      </c>
      <c r="EE299" s="17">
        <v>8.16</v>
      </c>
      <c r="EF299" s="17">
        <v>8.16</v>
      </c>
      <c r="EG299" s="17">
        <v>8.15</v>
      </c>
      <c r="EH299" s="17">
        <v>8.15</v>
      </c>
      <c r="EI299" s="17">
        <v>8.15</v>
      </c>
      <c r="EJ299" s="17">
        <v>8.16</v>
      </c>
      <c r="EK299" s="17">
        <v>8.17</v>
      </c>
      <c r="EL299" s="17">
        <v>8.16</v>
      </c>
      <c r="EM299" s="17">
        <v>8.16</v>
      </c>
      <c r="EN299" s="17">
        <v>8.16</v>
      </c>
      <c r="EO299" s="17">
        <v>8.16</v>
      </c>
      <c r="EP299" s="17">
        <v>8.15</v>
      </c>
      <c r="EQ299" s="17">
        <v>8.15</v>
      </c>
      <c r="ER299" s="17">
        <v>8.16</v>
      </c>
      <c r="ES299" s="17">
        <v>8.16</v>
      </c>
      <c r="ET299" s="17">
        <v>8.16</v>
      </c>
      <c r="EU299" s="17">
        <v>8.16</v>
      </c>
      <c r="EV299" s="17">
        <v>8.16</v>
      </c>
      <c r="EW299" s="17">
        <v>8.16</v>
      </c>
      <c r="EX299" s="17">
        <v>8.15</v>
      </c>
      <c r="EY299" s="17">
        <v>8.15</v>
      </c>
      <c r="EZ299" s="17">
        <v>8.16</v>
      </c>
      <c r="FA299" s="17">
        <v>8.16</v>
      </c>
      <c r="FB299" s="17">
        <v>8.16</v>
      </c>
      <c r="FC299" s="17">
        <v>8.16</v>
      </c>
      <c r="FD299" s="17">
        <v>8.16</v>
      </c>
      <c r="FE299" s="17">
        <v>8.16</v>
      </c>
      <c r="FF299" s="17">
        <v>8.16</v>
      </c>
      <c r="FG299" s="17">
        <v>8.16</v>
      </c>
      <c r="FH299" s="17">
        <v>8.16</v>
      </c>
      <c r="FI299" s="17">
        <v>8.16</v>
      </c>
      <c r="FJ299" s="17">
        <v>8.16</v>
      </c>
      <c r="FK299" s="17">
        <v>8.16</v>
      </c>
      <c r="FL299" s="17">
        <v>8.17</v>
      </c>
      <c r="FM299" s="17">
        <v>8.16</v>
      </c>
      <c r="FN299" s="17">
        <v>8.18</v>
      </c>
      <c r="FO299" s="17">
        <v>8.17</v>
      </c>
      <c r="FP299" s="17">
        <v>8.17</v>
      </c>
      <c r="FQ299" s="17">
        <v>8.17</v>
      </c>
      <c r="FR299" s="17">
        <v>8.17</v>
      </c>
      <c r="FS299" s="17">
        <v>8.17</v>
      </c>
      <c r="FT299" s="17">
        <v>8.17</v>
      </c>
      <c r="FU299" s="17">
        <v>8.17</v>
      </c>
      <c r="FV299" s="17">
        <v>8.17</v>
      </c>
      <c r="FW299" s="17">
        <v>8.17</v>
      </c>
      <c r="FX299" s="17">
        <v>8.17</v>
      </c>
      <c r="FY299" s="17">
        <v>8.18</v>
      </c>
      <c r="FZ299" s="17">
        <v>8.18</v>
      </c>
      <c r="GA299" s="17">
        <v>8.18</v>
      </c>
      <c r="GB299" s="17">
        <v>8.18</v>
      </c>
      <c r="GC299" s="17">
        <v>8.19</v>
      </c>
      <c r="GD299" s="17">
        <v>8.18</v>
      </c>
      <c r="GE299" s="17">
        <v>8.19</v>
      </c>
      <c r="GF299" s="17">
        <v>8.18</v>
      </c>
      <c r="GG299" s="17">
        <v>8.17</v>
      </c>
      <c r="GH299" s="17">
        <v>8.18</v>
      </c>
      <c r="GI299" s="17">
        <v>8.17</v>
      </c>
      <c r="GJ299" s="17">
        <v>8.17</v>
      </c>
      <c r="GK299" s="17">
        <v>8.17</v>
      </c>
      <c r="GL299" s="17">
        <v>8.17</v>
      </c>
      <c r="GM299" s="17">
        <v>8.18</v>
      </c>
      <c r="GN299" s="17">
        <v>8.17</v>
      </c>
      <c r="GO299" s="17">
        <v>8.17</v>
      </c>
      <c r="GP299" s="17">
        <v>8.19</v>
      </c>
      <c r="GQ299" s="17">
        <v>8.18</v>
      </c>
      <c r="GR299" s="17">
        <v>8.18</v>
      </c>
      <c r="GS299" s="17">
        <v>8.18</v>
      </c>
      <c r="GT299" s="17">
        <v>8.18</v>
      </c>
      <c r="GU299" s="17">
        <v>8.18</v>
      </c>
      <c r="GV299" s="17">
        <v>8.18</v>
      </c>
      <c r="GW299" s="17">
        <v>8.17</v>
      </c>
      <c r="GX299" s="17">
        <v>8.17</v>
      </c>
      <c r="GY299" s="17">
        <v>8.17</v>
      </c>
      <c r="GZ299" s="17">
        <v>8.18</v>
      </c>
      <c r="HA299" s="17">
        <v>8.18</v>
      </c>
      <c r="HB299" s="17">
        <v>8.17</v>
      </c>
      <c r="HC299" s="17">
        <v>8.18</v>
      </c>
      <c r="HD299" s="17">
        <v>8.18</v>
      </c>
      <c r="HE299" s="17">
        <v>8.18</v>
      </c>
      <c r="HF299" s="17">
        <v>8.18</v>
      </c>
      <c r="HG299" s="17">
        <v>8.18</v>
      </c>
      <c r="HH299" s="17">
        <v>8.18</v>
      </c>
      <c r="HI299" s="17">
        <v>8.18</v>
      </c>
      <c r="HJ299" s="17">
        <v>8.18</v>
      </c>
      <c r="HK299" s="17">
        <v>8.18</v>
      </c>
      <c r="HL299" s="17">
        <v>8.18</v>
      </c>
      <c r="HM299" s="17">
        <v>8.18</v>
      </c>
      <c r="HN299" s="17">
        <v>8.18</v>
      </c>
      <c r="HO299" s="17">
        <v>8.18</v>
      </c>
      <c r="HP299" s="17">
        <v>8.18</v>
      </c>
      <c r="HQ299" s="17">
        <v>8.18</v>
      </c>
      <c r="HR299" s="17">
        <v>8.18</v>
      </c>
      <c r="HS299" s="17">
        <v>8.18</v>
      </c>
      <c r="HT299" s="17">
        <v>8.18</v>
      </c>
      <c r="HU299" s="17">
        <v>8.19</v>
      </c>
      <c r="HV299" s="17">
        <v>8.19</v>
      </c>
      <c r="HW299" s="17">
        <v>8.19</v>
      </c>
      <c r="HX299" s="17">
        <v>8.18</v>
      </c>
      <c r="HY299" s="17">
        <v>8.19</v>
      </c>
      <c r="HZ299" s="17">
        <v>8.19</v>
      </c>
      <c r="IA299" s="17">
        <v>8.18</v>
      </c>
      <c r="IB299" s="17">
        <v>8.18</v>
      </c>
      <c r="IC299" s="17">
        <v>8.18</v>
      </c>
      <c r="ID299" s="17">
        <v>8.18</v>
      </c>
      <c r="IE299" s="17">
        <v>8.19</v>
      </c>
      <c r="IF299" s="17">
        <v>8.18</v>
      </c>
      <c r="IG299" s="17">
        <v>8.18</v>
      </c>
      <c r="IH299" s="17">
        <v>8.19</v>
      </c>
      <c r="II299" s="17">
        <v>8.19</v>
      </c>
      <c r="IJ299" s="17">
        <v>8.19</v>
      </c>
      <c r="IK299" s="17">
        <v>8.19</v>
      </c>
      <c r="IL299" s="17">
        <v>8.19</v>
      </c>
      <c r="IM299" s="17">
        <v>8.19</v>
      </c>
      <c r="IN299" s="17">
        <v>8.19</v>
      </c>
      <c r="IO299" s="17">
        <v>8.19</v>
      </c>
      <c r="IP299" s="17">
        <v>8.1999999999999993</v>
      </c>
      <c r="IQ299" s="17">
        <v>8.1999999999999993</v>
      </c>
      <c r="IR299" s="17">
        <v>8.19</v>
      </c>
      <c r="IS299" s="17">
        <v>8.19</v>
      </c>
      <c r="IT299" s="17">
        <v>8.19</v>
      </c>
      <c r="IU299" s="17">
        <v>8.19</v>
      </c>
      <c r="IV299" s="17">
        <v>8.19</v>
      </c>
      <c r="IW299" s="17">
        <v>8.19</v>
      </c>
      <c r="IX299" s="17">
        <v>8.19</v>
      </c>
      <c r="IY299" s="17">
        <v>8.19</v>
      </c>
    </row>
    <row r="300" spans="1:259" x14ac:dyDescent="0.15">
      <c r="A300" s="17" t="s">
        <v>704</v>
      </c>
      <c r="B300" s="17" t="s">
        <v>705</v>
      </c>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c r="AA300" s="26"/>
      <c r="AB300" s="17"/>
      <c r="AC300" s="26"/>
      <c r="AD300" s="26"/>
      <c r="AE300" s="17"/>
      <c r="AF300" s="17"/>
      <c r="AG300" s="17"/>
      <c r="AH300" s="17"/>
      <c r="AI300" s="17"/>
      <c r="AJ300" s="17"/>
      <c r="AK300" s="17"/>
      <c r="AL300" s="17"/>
      <c r="AM300" s="17"/>
      <c r="AN300" s="17"/>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26"/>
      <c r="BK300" s="17"/>
      <c r="BL300" s="17"/>
      <c r="BM300" s="17"/>
      <c r="BN300" s="17"/>
      <c r="BO300" s="17"/>
      <c r="BP300" s="17"/>
      <c r="BQ300" s="17"/>
      <c r="BR300" s="17"/>
      <c r="BS300" s="17"/>
      <c r="BT300" s="17"/>
      <c r="BU300" s="17"/>
      <c r="BV300" s="17"/>
      <c r="BW300" s="17"/>
      <c r="BX300" s="26"/>
      <c r="BY300" s="26"/>
      <c r="BZ300" s="26"/>
      <c r="CA300" s="26"/>
      <c r="CB300" s="26"/>
      <c r="CC300" s="17"/>
      <c r="CD300" s="17"/>
      <c r="CE300" s="17"/>
      <c r="CF300" s="17"/>
      <c r="CG300" s="17"/>
      <c r="CH300" s="17"/>
      <c r="CI300" s="17"/>
      <c r="CJ300" s="26"/>
      <c r="CK300" s="17"/>
      <c r="CL300" s="17"/>
      <c r="CM300" s="17"/>
      <c r="CN300" s="17"/>
      <c r="CO300" s="17"/>
      <c r="CP300" s="17"/>
      <c r="CQ300" s="17"/>
      <c r="CR300" s="17"/>
      <c r="CS300" s="17"/>
      <c r="CT300" s="17"/>
      <c r="CU300" s="17"/>
      <c r="CV300" s="17"/>
      <c r="CW300" s="17"/>
      <c r="CX300" s="17"/>
      <c r="CY300" s="26"/>
      <c r="CZ300" s="26"/>
      <c r="DA300" s="26"/>
      <c r="DB300" s="17"/>
      <c r="DC300" s="17"/>
      <c r="DD300" s="17"/>
      <c r="DE300" s="17"/>
      <c r="DF300" s="17"/>
      <c r="DG300" s="17"/>
      <c r="DH300" s="26"/>
      <c r="DI300" s="17"/>
      <c r="DJ300" s="17"/>
      <c r="DK300" s="17"/>
      <c r="DL300" s="17"/>
      <c r="DM300" s="17">
        <v>29.34</v>
      </c>
      <c r="DN300" s="17">
        <v>29.36</v>
      </c>
      <c r="DO300" s="17">
        <v>29.36</v>
      </c>
      <c r="DP300" s="17">
        <v>29.37</v>
      </c>
      <c r="DQ300" s="17">
        <v>29.36</v>
      </c>
      <c r="DR300" s="17">
        <v>29.36</v>
      </c>
      <c r="DS300" s="17">
        <v>29.34</v>
      </c>
      <c r="DT300" s="17">
        <v>29.34</v>
      </c>
      <c r="DU300" s="17">
        <v>29.34</v>
      </c>
      <c r="DV300" s="17">
        <v>29.35</v>
      </c>
      <c r="DW300" s="17">
        <v>29.37</v>
      </c>
      <c r="DX300" s="17">
        <v>29.38</v>
      </c>
      <c r="DY300" s="17">
        <v>29.38</v>
      </c>
      <c r="DZ300" s="17">
        <v>29.38</v>
      </c>
      <c r="EA300" s="17">
        <v>29.35</v>
      </c>
      <c r="EB300" s="17">
        <v>29.35</v>
      </c>
      <c r="EC300" s="17">
        <v>29.35</v>
      </c>
      <c r="ED300" s="17">
        <v>29.35</v>
      </c>
      <c r="EE300" s="17">
        <v>29.31</v>
      </c>
      <c r="EF300" s="17">
        <v>29.29</v>
      </c>
      <c r="EG300" s="17">
        <v>29.29</v>
      </c>
      <c r="EH300" s="17">
        <v>29.29</v>
      </c>
      <c r="EI300" s="17">
        <v>29.3</v>
      </c>
      <c r="EJ300" s="17">
        <v>29.29</v>
      </c>
      <c r="EK300" s="17">
        <v>29.29</v>
      </c>
      <c r="EL300" s="17">
        <v>29.29</v>
      </c>
      <c r="EM300" s="17">
        <v>29.29</v>
      </c>
      <c r="EN300" s="17">
        <v>29.29</v>
      </c>
      <c r="EO300" s="17">
        <v>29.29</v>
      </c>
      <c r="EP300" s="17">
        <v>29.26</v>
      </c>
      <c r="EQ300" s="17">
        <v>29.26</v>
      </c>
      <c r="ER300" s="17">
        <v>29.26</v>
      </c>
      <c r="ES300" s="17">
        <v>29.26</v>
      </c>
      <c r="ET300" s="17">
        <v>29.26</v>
      </c>
      <c r="EU300" s="17">
        <v>29.3</v>
      </c>
      <c r="EV300" s="17">
        <v>29.26</v>
      </c>
      <c r="EW300" s="17">
        <v>29.3</v>
      </c>
      <c r="EX300" s="17">
        <v>29.3</v>
      </c>
      <c r="EY300" s="17">
        <v>29.3</v>
      </c>
      <c r="EZ300" s="17">
        <v>29.24</v>
      </c>
      <c r="FA300" s="17">
        <v>29.29</v>
      </c>
      <c r="FB300" s="17">
        <v>29.24</v>
      </c>
      <c r="FC300" s="17">
        <v>29.24</v>
      </c>
      <c r="FD300" s="17">
        <v>29.23</v>
      </c>
      <c r="FE300" s="17">
        <v>29.2</v>
      </c>
      <c r="FF300" s="17">
        <v>29.17</v>
      </c>
      <c r="FG300" s="17">
        <v>29.24</v>
      </c>
      <c r="FH300" s="17">
        <v>29.24</v>
      </c>
      <c r="FI300" s="17">
        <v>29.24</v>
      </c>
      <c r="FJ300" s="17">
        <v>29.27</v>
      </c>
      <c r="FK300" s="17">
        <v>29.28</v>
      </c>
      <c r="FL300" s="17">
        <v>29.28</v>
      </c>
      <c r="FM300" s="17">
        <v>29.25</v>
      </c>
      <c r="FN300" s="17">
        <v>29.25</v>
      </c>
      <c r="FO300" s="17">
        <v>29.25</v>
      </c>
      <c r="FP300" s="17">
        <v>29.23</v>
      </c>
      <c r="FQ300" s="17">
        <v>29.24</v>
      </c>
      <c r="FR300" s="17">
        <v>29.16</v>
      </c>
      <c r="FS300" s="17">
        <v>29.16</v>
      </c>
      <c r="FT300" s="17">
        <v>29.17</v>
      </c>
      <c r="FU300" s="17">
        <v>29.15</v>
      </c>
      <c r="FV300" s="17">
        <v>29.13</v>
      </c>
      <c r="FW300" s="17">
        <v>29.11</v>
      </c>
      <c r="FX300" s="17">
        <v>29.08</v>
      </c>
      <c r="FY300" s="17">
        <v>29.1</v>
      </c>
      <c r="FZ300" s="17">
        <v>29.08</v>
      </c>
      <c r="GA300" s="17">
        <v>29.11</v>
      </c>
      <c r="GB300" s="17">
        <v>29.15</v>
      </c>
      <c r="GC300" s="17">
        <v>29.12</v>
      </c>
      <c r="GD300" s="17">
        <v>29.15</v>
      </c>
      <c r="GE300" s="17">
        <v>29.15</v>
      </c>
      <c r="GF300" s="17">
        <v>29.12</v>
      </c>
      <c r="GG300" s="17">
        <v>29.12</v>
      </c>
      <c r="GH300" s="17">
        <v>29.1</v>
      </c>
      <c r="GI300" s="17">
        <v>29.11</v>
      </c>
      <c r="GJ300" s="17">
        <v>29.11</v>
      </c>
      <c r="GK300" s="17">
        <v>29.1</v>
      </c>
      <c r="GL300" s="17">
        <v>29.07</v>
      </c>
      <c r="GM300" s="17">
        <v>29.06</v>
      </c>
      <c r="GN300" s="17">
        <v>29.05</v>
      </c>
      <c r="GO300" s="17">
        <v>29.07</v>
      </c>
      <c r="GP300" s="17">
        <v>29.06</v>
      </c>
      <c r="GQ300" s="17">
        <v>29.07</v>
      </c>
      <c r="GR300" s="17">
        <v>29.06</v>
      </c>
      <c r="GS300" s="17">
        <v>29.06</v>
      </c>
      <c r="GT300" s="17">
        <v>29</v>
      </c>
      <c r="GU300" s="17">
        <v>29.02</v>
      </c>
      <c r="GV300" s="17">
        <v>28.99</v>
      </c>
      <c r="GW300" s="17">
        <v>29.02</v>
      </c>
      <c r="GX300" s="17">
        <v>29.04</v>
      </c>
      <c r="GY300" s="17">
        <v>29.04</v>
      </c>
      <c r="GZ300" s="17">
        <v>29.04</v>
      </c>
      <c r="HA300" s="17">
        <v>29.05</v>
      </c>
      <c r="HB300" s="17">
        <v>29.05</v>
      </c>
      <c r="HC300" s="17">
        <v>29.07</v>
      </c>
      <c r="HD300" s="17">
        <v>29.08</v>
      </c>
      <c r="HE300" s="17">
        <v>29.08</v>
      </c>
      <c r="HF300" s="17">
        <v>29.04</v>
      </c>
      <c r="HG300" s="17">
        <v>29.04</v>
      </c>
      <c r="HH300" s="17">
        <v>29.05</v>
      </c>
      <c r="HI300" s="17">
        <v>29.05</v>
      </c>
      <c r="HJ300" s="17">
        <v>29.05</v>
      </c>
      <c r="HK300" s="17">
        <v>29.07</v>
      </c>
      <c r="HL300" s="17">
        <v>29.01</v>
      </c>
      <c r="HM300" s="17">
        <v>29.01</v>
      </c>
      <c r="HN300" s="17">
        <v>29.07</v>
      </c>
      <c r="HO300" s="17">
        <v>29.02</v>
      </c>
      <c r="HP300" s="17">
        <v>29.02</v>
      </c>
      <c r="HQ300" s="17">
        <v>29.05</v>
      </c>
      <c r="HR300" s="17">
        <v>29.04</v>
      </c>
      <c r="HS300" s="17">
        <v>29.04</v>
      </c>
      <c r="HT300" s="17">
        <v>29.05</v>
      </c>
      <c r="HU300" s="17">
        <v>29.06</v>
      </c>
      <c r="HV300" s="17">
        <v>29.07</v>
      </c>
      <c r="HW300" s="17">
        <v>29.07</v>
      </c>
      <c r="HX300" s="17">
        <v>29.07</v>
      </c>
      <c r="HY300" s="17">
        <v>29.06</v>
      </c>
      <c r="HZ300" s="17">
        <v>29.07</v>
      </c>
      <c r="IA300" s="17">
        <v>29.08</v>
      </c>
      <c r="IB300" s="17">
        <v>29.06</v>
      </c>
      <c r="IC300" s="17">
        <v>29.06</v>
      </c>
      <c r="ID300" s="17">
        <v>29.06</v>
      </c>
      <c r="IE300" s="17">
        <v>29.06</v>
      </c>
      <c r="IF300" s="17">
        <v>29.05</v>
      </c>
      <c r="IG300" s="17">
        <v>29.05</v>
      </c>
      <c r="IH300" s="17">
        <v>29.03</v>
      </c>
      <c r="II300" s="17">
        <v>29.02</v>
      </c>
      <c r="IJ300" s="17">
        <v>29.01</v>
      </c>
      <c r="IK300" s="17">
        <v>29.02</v>
      </c>
      <c r="IL300" s="17">
        <v>29.02</v>
      </c>
      <c r="IM300" s="17">
        <v>29.08</v>
      </c>
      <c r="IN300" s="17">
        <v>29.1</v>
      </c>
      <c r="IO300" s="17">
        <v>29.02</v>
      </c>
      <c r="IP300" s="17">
        <v>29.1</v>
      </c>
      <c r="IQ300" s="17">
        <v>29.03</v>
      </c>
      <c r="IR300" s="17">
        <v>29.02</v>
      </c>
      <c r="IS300" s="17">
        <v>29.01</v>
      </c>
      <c r="IT300" s="17">
        <v>29.07</v>
      </c>
      <c r="IU300" s="17">
        <v>29</v>
      </c>
      <c r="IV300" s="17">
        <v>29</v>
      </c>
      <c r="IW300" s="17">
        <v>29</v>
      </c>
      <c r="IX300" s="17">
        <v>29</v>
      </c>
      <c r="IY300" s="17">
        <v>29</v>
      </c>
    </row>
    <row r="301" spans="1:259" x14ac:dyDescent="0.15">
      <c r="A301" s="17" t="s">
        <v>463</v>
      </c>
      <c r="B301" s="17" t="s">
        <v>464</v>
      </c>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c r="AA301" s="26"/>
      <c r="AB301" s="17"/>
      <c r="AC301" s="26"/>
      <c r="AD301" s="26"/>
      <c r="AE301" s="17"/>
      <c r="AF301" s="17"/>
      <c r="AG301" s="17"/>
      <c r="AH301" s="17"/>
      <c r="AI301" s="17"/>
      <c r="AJ301" s="17"/>
      <c r="AK301" s="17"/>
      <c r="AL301" s="17"/>
      <c r="AM301" s="17"/>
      <c r="AN301" s="17"/>
      <c r="AO301" s="17"/>
      <c r="AP301" s="17"/>
      <c r="AQ301" s="17"/>
      <c r="AR301" s="17"/>
      <c r="AS301" s="17"/>
      <c r="AT301" s="17"/>
      <c r="AU301" s="17"/>
      <c r="AV301" s="17"/>
      <c r="AW301" s="17"/>
      <c r="AX301" s="17"/>
      <c r="AY301" s="17"/>
      <c r="AZ301" s="17"/>
      <c r="BA301" s="17"/>
      <c r="BB301" s="17"/>
      <c r="BC301" s="17"/>
      <c r="BD301" s="17"/>
      <c r="BE301" s="17"/>
      <c r="BF301" s="17"/>
      <c r="BG301" s="17"/>
      <c r="BH301" s="17"/>
      <c r="BI301" s="17"/>
      <c r="BJ301" s="26"/>
      <c r="BK301" s="17"/>
      <c r="BL301" s="17"/>
      <c r="BM301" s="17"/>
      <c r="BN301" s="17"/>
      <c r="BO301" s="17"/>
      <c r="BP301" s="17"/>
      <c r="BQ301" s="17"/>
      <c r="BR301" s="17"/>
      <c r="BS301" s="17"/>
      <c r="BT301" s="17"/>
      <c r="BU301" s="17"/>
      <c r="BV301" s="17"/>
      <c r="BW301" s="17"/>
      <c r="BX301" s="26"/>
      <c r="BY301" s="26"/>
      <c r="BZ301" s="26"/>
      <c r="CA301" s="26"/>
      <c r="CB301" s="26"/>
      <c r="CC301" s="17"/>
      <c r="CD301" s="17"/>
      <c r="CE301" s="17"/>
      <c r="CF301" s="17"/>
      <c r="CG301" s="17"/>
      <c r="CH301" s="17"/>
      <c r="CI301" s="17"/>
      <c r="CJ301" s="26"/>
      <c r="CK301" s="17"/>
      <c r="CL301" s="17"/>
      <c r="CM301" s="17"/>
      <c r="CN301" s="17"/>
      <c r="CO301" s="17"/>
      <c r="CP301" s="17"/>
      <c r="CQ301" s="17"/>
      <c r="CR301" s="17"/>
      <c r="CS301" s="17"/>
      <c r="CT301" s="17"/>
      <c r="CU301" s="17"/>
      <c r="CV301" s="17"/>
      <c r="CW301" s="17"/>
      <c r="CX301" s="17"/>
      <c r="CY301" s="26"/>
      <c r="CZ301" s="26"/>
      <c r="DA301" s="26"/>
      <c r="DB301" s="17"/>
      <c r="DC301" s="17"/>
      <c r="DD301" s="17"/>
      <c r="DE301" s="17"/>
      <c r="DF301" s="17"/>
      <c r="DG301" s="17"/>
      <c r="DH301" s="26"/>
      <c r="DI301" s="17"/>
      <c r="DJ301" s="17"/>
      <c r="DK301" s="17"/>
      <c r="DL301" s="17"/>
      <c r="DM301" s="17">
        <v>8.65</v>
      </c>
      <c r="DN301" s="17">
        <v>8.66</v>
      </c>
      <c r="DO301" s="17">
        <v>8.67</v>
      </c>
      <c r="DP301" s="17">
        <v>8.67</v>
      </c>
      <c r="DQ301" s="17">
        <v>8.68</v>
      </c>
      <c r="DR301" s="17">
        <v>8.68</v>
      </c>
      <c r="DS301" s="17">
        <v>8.66</v>
      </c>
      <c r="DT301" s="17">
        <v>8.68</v>
      </c>
      <c r="DU301" s="17">
        <v>8.67</v>
      </c>
      <c r="DV301" s="17">
        <v>8.69</v>
      </c>
      <c r="DW301" s="17">
        <v>8.73</v>
      </c>
      <c r="DX301" s="17">
        <v>8.73</v>
      </c>
      <c r="DY301" s="17">
        <v>8.6999999999999993</v>
      </c>
      <c r="DZ301" s="17">
        <v>8.7100000000000009</v>
      </c>
      <c r="EA301" s="17">
        <v>8.6999999999999993</v>
      </c>
      <c r="EB301" s="17">
        <v>8.68</v>
      </c>
      <c r="EC301" s="17">
        <v>8.68</v>
      </c>
      <c r="ED301" s="17">
        <v>8.6999999999999993</v>
      </c>
      <c r="EE301" s="17">
        <v>8.69</v>
      </c>
      <c r="EF301" s="17">
        <v>8.6999999999999993</v>
      </c>
      <c r="EG301" s="17">
        <v>8.6999999999999993</v>
      </c>
      <c r="EH301" s="17">
        <v>8.6999999999999993</v>
      </c>
      <c r="EI301" s="17">
        <v>8.6999999999999993</v>
      </c>
      <c r="EJ301" s="17">
        <v>8.68</v>
      </c>
      <c r="EK301" s="17">
        <v>8.69</v>
      </c>
      <c r="EL301" s="17">
        <v>8.6999999999999993</v>
      </c>
      <c r="EM301" s="17">
        <v>8.69</v>
      </c>
      <c r="EN301" s="17">
        <v>8.69</v>
      </c>
      <c r="EO301" s="17">
        <v>8.6999999999999993</v>
      </c>
      <c r="EP301" s="17">
        <v>8.69</v>
      </c>
      <c r="EQ301" s="17">
        <v>8.68</v>
      </c>
      <c r="ER301" s="17">
        <v>8.68</v>
      </c>
      <c r="ES301" s="17">
        <v>8.69</v>
      </c>
      <c r="ET301" s="17">
        <v>8.68</v>
      </c>
      <c r="EU301" s="17">
        <v>8.69</v>
      </c>
      <c r="EV301" s="17">
        <v>8.68</v>
      </c>
      <c r="EW301" s="17">
        <v>8.68</v>
      </c>
      <c r="EX301" s="17">
        <v>8.68</v>
      </c>
      <c r="EY301" s="17">
        <v>8.69</v>
      </c>
      <c r="EZ301" s="17">
        <v>8.69</v>
      </c>
      <c r="FA301" s="17">
        <v>8.68</v>
      </c>
      <c r="FB301" s="17">
        <v>8.68</v>
      </c>
      <c r="FC301" s="17">
        <v>8.69</v>
      </c>
      <c r="FD301" s="17">
        <v>8.68</v>
      </c>
      <c r="FE301" s="17">
        <v>8.69</v>
      </c>
      <c r="FF301" s="17">
        <v>8.6999999999999993</v>
      </c>
      <c r="FG301" s="17">
        <v>8.6999999999999993</v>
      </c>
      <c r="FH301" s="17">
        <v>8.69</v>
      </c>
      <c r="FI301" s="17">
        <v>8.69</v>
      </c>
      <c r="FJ301" s="17">
        <v>8.6999999999999993</v>
      </c>
      <c r="FK301" s="17">
        <v>8.6999999999999993</v>
      </c>
      <c r="FL301" s="17">
        <v>8.6999999999999993</v>
      </c>
      <c r="FM301" s="17">
        <v>8.7100000000000009</v>
      </c>
      <c r="FN301" s="17">
        <v>8.73</v>
      </c>
      <c r="FO301" s="17">
        <v>8.73</v>
      </c>
      <c r="FP301" s="17">
        <v>8.7200000000000006</v>
      </c>
      <c r="FQ301" s="17">
        <v>8.7200000000000006</v>
      </c>
      <c r="FR301" s="17">
        <v>8.73</v>
      </c>
      <c r="FS301" s="17">
        <v>8.73</v>
      </c>
      <c r="FT301" s="17">
        <v>8.73</v>
      </c>
      <c r="FU301" s="17">
        <v>8.7200000000000006</v>
      </c>
      <c r="FV301" s="17">
        <v>8.7200000000000006</v>
      </c>
      <c r="FW301" s="17">
        <v>8.7100000000000009</v>
      </c>
      <c r="FX301" s="17">
        <v>8.7200000000000006</v>
      </c>
      <c r="FY301" s="17">
        <v>8.73</v>
      </c>
      <c r="FZ301" s="17">
        <v>8.73</v>
      </c>
      <c r="GA301" s="17">
        <v>8.73</v>
      </c>
      <c r="GB301" s="17">
        <v>8.7200000000000006</v>
      </c>
      <c r="GC301" s="17">
        <v>8.7200000000000006</v>
      </c>
      <c r="GD301" s="17">
        <v>8.73</v>
      </c>
      <c r="GE301" s="17">
        <v>8.7200000000000006</v>
      </c>
      <c r="GF301" s="17">
        <v>8.7200000000000006</v>
      </c>
      <c r="GG301" s="17">
        <v>8.6999999999999993</v>
      </c>
      <c r="GH301" s="17">
        <v>8.68</v>
      </c>
      <c r="GI301" s="17">
        <v>8.67</v>
      </c>
      <c r="GJ301" s="17">
        <v>8.66</v>
      </c>
      <c r="GK301" s="17">
        <v>8.67</v>
      </c>
      <c r="GL301" s="17">
        <v>8.66</v>
      </c>
      <c r="GM301" s="17">
        <v>8.66</v>
      </c>
      <c r="GN301" s="17">
        <v>8.66</v>
      </c>
      <c r="GO301" s="17">
        <v>8.66</v>
      </c>
      <c r="GP301" s="17">
        <v>8.68</v>
      </c>
      <c r="GQ301" s="17">
        <v>8.68</v>
      </c>
      <c r="GR301" s="17">
        <v>8.67</v>
      </c>
      <c r="GS301" s="17">
        <v>8.66</v>
      </c>
      <c r="GT301" s="17">
        <v>8.67</v>
      </c>
      <c r="GU301" s="17">
        <v>8.66</v>
      </c>
      <c r="GV301" s="17">
        <v>8.67</v>
      </c>
      <c r="GW301" s="17">
        <v>8.67</v>
      </c>
      <c r="GX301" s="17">
        <v>8.65</v>
      </c>
      <c r="GY301" s="17">
        <v>8.68</v>
      </c>
      <c r="GZ301" s="17">
        <v>8.66</v>
      </c>
      <c r="HA301" s="17">
        <v>8.66</v>
      </c>
      <c r="HB301" s="17">
        <v>8.66</v>
      </c>
      <c r="HC301" s="17">
        <v>8.66</v>
      </c>
      <c r="HD301" s="17">
        <v>8.66</v>
      </c>
      <c r="HE301" s="17">
        <v>8.66</v>
      </c>
      <c r="HF301" s="17">
        <v>8.66</v>
      </c>
      <c r="HG301" s="17">
        <v>8.65</v>
      </c>
      <c r="HH301" s="17">
        <v>8.65</v>
      </c>
      <c r="HI301" s="17">
        <v>8.6300000000000008</v>
      </c>
      <c r="HJ301" s="17">
        <v>8.61</v>
      </c>
      <c r="HK301" s="17">
        <v>8.6199999999999992</v>
      </c>
      <c r="HL301" s="17">
        <v>8.6199999999999992</v>
      </c>
      <c r="HM301" s="17">
        <v>8.6199999999999992</v>
      </c>
      <c r="HN301" s="17">
        <v>8.61</v>
      </c>
      <c r="HO301" s="17">
        <v>8.61</v>
      </c>
      <c r="HP301" s="17">
        <v>8.6</v>
      </c>
      <c r="HQ301" s="17">
        <v>8.58</v>
      </c>
      <c r="HR301" s="17">
        <v>8.59</v>
      </c>
      <c r="HS301" s="17">
        <v>8.59</v>
      </c>
      <c r="HT301" s="17">
        <v>8.61</v>
      </c>
      <c r="HU301" s="17">
        <v>8.6300000000000008</v>
      </c>
      <c r="HV301" s="17">
        <v>8.6199999999999992</v>
      </c>
      <c r="HW301" s="17">
        <v>8.61</v>
      </c>
      <c r="HX301" s="17">
        <v>8.61</v>
      </c>
      <c r="HY301" s="17">
        <v>8.61</v>
      </c>
      <c r="HZ301" s="17">
        <v>8.6199999999999992</v>
      </c>
      <c r="IA301" s="17">
        <v>8.6</v>
      </c>
      <c r="IB301" s="17">
        <v>8.61</v>
      </c>
      <c r="IC301" s="17">
        <v>8.61</v>
      </c>
      <c r="ID301" s="17">
        <v>8.6</v>
      </c>
      <c r="IE301" s="17">
        <v>8.6</v>
      </c>
      <c r="IF301" s="17">
        <v>8.6</v>
      </c>
      <c r="IG301" s="17">
        <v>8.6</v>
      </c>
      <c r="IH301" s="17">
        <v>8.58</v>
      </c>
      <c r="II301" s="17">
        <v>8.56</v>
      </c>
      <c r="IJ301" s="17">
        <v>8.59</v>
      </c>
      <c r="IK301" s="17">
        <v>8.6</v>
      </c>
      <c r="IL301" s="17">
        <v>8.6</v>
      </c>
      <c r="IM301" s="17">
        <v>8.6</v>
      </c>
      <c r="IN301" s="17">
        <v>8.59</v>
      </c>
      <c r="IO301" s="17">
        <v>8.58</v>
      </c>
      <c r="IP301" s="17">
        <v>8.6</v>
      </c>
      <c r="IQ301" s="17">
        <v>8.61</v>
      </c>
      <c r="IR301" s="17">
        <v>8.6</v>
      </c>
      <c r="IS301" s="17">
        <v>8.6</v>
      </c>
      <c r="IT301" s="17">
        <v>8.61</v>
      </c>
      <c r="IU301" s="17">
        <v>8.61</v>
      </c>
      <c r="IV301" s="17">
        <v>8.61</v>
      </c>
      <c r="IW301" s="17">
        <v>8.61</v>
      </c>
      <c r="IX301" s="17">
        <v>8.61</v>
      </c>
      <c r="IY301" s="17">
        <v>8.61</v>
      </c>
    </row>
    <row r="302" spans="1:259" x14ac:dyDescent="0.15">
      <c r="A302" s="17" t="s">
        <v>842</v>
      </c>
      <c r="B302" s="17" t="s">
        <v>843</v>
      </c>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c r="AA302" s="26"/>
      <c r="AB302" s="17"/>
      <c r="AC302" s="26"/>
      <c r="AD302" s="26"/>
      <c r="AE302" s="17"/>
      <c r="AF302" s="17"/>
      <c r="AG302" s="17"/>
      <c r="AH302" s="17"/>
      <c r="AI302" s="17"/>
      <c r="AJ302" s="17"/>
      <c r="AK302" s="17"/>
      <c r="AL302" s="17"/>
      <c r="AM302" s="17"/>
      <c r="AN302" s="17"/>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26"/>
      <c r="BK302" s="17"/>
      <c r="BL302" s="17"/>
      <c r="BM302" s="17"/>
      <c r="BN302" s="17"/>
      <c r="BO302" s="17"/>
      <c r="BP302" s="17"/>
      <c r="BQ302" s="17"/>
      <c r="BR302" s="17"/>
      <c r="BS302" s="17"/>
      <c r="BT302" s="17"/>
      <c r="BU302" s="17"/>
      <c r="BV302" s="17"/>
      <c r="BW302" s="17"/>
      <c r="BX302" s="26"/>
      <c r="BY302" s="26"/>
      <c r="BZ302" s="26"/>
      <c r="CA302" s="26"/>
      <c r="CB302" s="26"/>
      <c r="CC302" s="17"/>
      <c r="CD302" s="17"/>
      <c r="CE302" s="17"/>
      <c r="CF302" s="17"/>
      <c r="CG302" s="17"/>
      <c r="CH302" s="17"/>
      <c r="CI302" s="17"/>
      <c r="CJ302" s="26"/>
      <c r="CK302" s="17"/>
      <c r="CL302" s="17"/>
      <c r="CM302" s="17"/>
      <c r="CN302" s="17"/>
      <c r="CO302" s="17"/>
      <c r="CP302" s="17"/>
      <c r="CQ302" s="17"/>
      <c r="CR302" s="17"/>
      <c r="CS302" s="17"/>
      <c r="CT302" s="17"/>
      <c r="CU302" s="17"/>
      <c r="CV302" s="17"/>
      <c r="CW302" s="17"/>
      <c r="CX302" s="17"/>
      <c r="CY302" s="26"/>
      <c r="CZ302" s="26"/>
      <c r="DA302" s="26"/>
      <c r="DB302" s="17"/>
      <c r="DC302" s="17"/>
      <c r="DD302" s="17"/>
      <c r="DE302" s="17"/>
      <c r="DF302" s="17"/>
      <c r="DG302" s="17"/>
      <c r="DH302" s="26"/>
      <c r="DI302" s="17"/>
      <c r="DJ302" s="17"/>
      <c r="DK302" s="17"/>
      <c r="DL302" s="17"/>
      <c r="DM302" s="17">
        <v>14.4</v>
      </c>
      <c r="DN302" s="17">
        <v>14.37</v>
      </c>
      <c r="DO302" s="17">
        <v>14.34</v>
      </c>
      <c r="DP302" s="17">
        <v>14.36</v>
      </c>
      <c r="DQ302" s="17">
        <v>14.37</v>
      </c>
      <c r="DR302" s="17">
        <v>14.38</v>
      </c>
      <c r="DS302" s="17">
        <v>14.37</v>
      </c>
      <c r="DT302" s="17">
        <v>14.35</v>
      </c>
      <c r="DU302" s="17">
        <v>14.37</v>
      </c>
      <c r="DV302" s="17">
        <v>14.38</v>
      </c>
      <c r="DW302" s="17">
        <v>14.36</v>
      </c>
      <c r="DX302" s="17">
        <v>14.36</v>
      </c>
      <c r="DY302" s="17">
        <v>14.32</v>
      </c>
      <c r="DZ302" s="17">
        <v>14.35</v>
      </c>
      <c r="EA302" s="17">
        <v>14.31</v>
      </c>
      <c r="EB302" s="17">
        <v>14.29</v>
      </c>
      <c r="EC302" s="17">
        <v>14.33</v>
      </c>
      <c r="ED302" s="17">
        <v>14.32</v>
      </c>
      <c r="EE302" s="17">
        <v>14.33</v>
      </c>
      <c r="EF302" s="17">
        <v>14.34</v>
      </c>
      <c r="EG302" s="17">
        <v>14.34</v>
      </c>
      <c r="EH302" s="17">
        <v>14.35</v>
      </c>
      <c r="EI302" s="17">
        <v>14.36</v>
      </c>
      <c r="EJ302" s="17">
        <v>14.35</v>
      </c>
      <c r="EK302" s="17">
        <v>14.35</v>
      </c>
      <c r="EL302" s="17">
        <v>14.35</v>
      </c>
      <c r="EM302" s="17">
        <v>14.34</v>
      </c>
      <c r="EN302" s="17">
        <v>14.31</v>
      </c>
      <c r="EO302" s="17">
        <v>14.32</v>
      </c>
      <c r="EP302" s="17">
        <v>14.33</v>
      </c>
      <c r="EQ302" s="17">
        <v>14.34</v>
      </c>
      <c r="ER302" s="17">
        <v>14.31</v>
      </c>
      <c r="ES302" s="17">
        <v>14.31</v>
      </c>
      <c r="ET302" s="17">
        <v>14.32</v>
      </c>
      <c r="EU302" s="17">
        <v>14.31</v>
      </c>
      <c r="EV302" s="17">
        <v>14.32</v>
      </c>
      <c r="EW302" s="17">
        <v>14.31</v>
      </c>
      <c r="EX302" s="17">
        <v>14.31</v>
      </c>
      <c r="EY302" s="17">
        <v>14.3</v>
      </c>
      <c r="EZ302" s="17">
        <v>14.31</v>
      </c>
      <c r="FA302" s="17">
        <v>14.28</v>
      </c>
      <c r="FB302" s="17">
        <v>14.28</v>
      </c>
      <c r="FC302" s="17">
        <v>14.27</v>
      </c>
      <c r="FD302" s="17">
        <v>14.26</v>
      </c>
      <c r="FE302" s="17">
        <v>14.29</v>
      </c>
      <c r="FF302" s="17">
        <v>14.31</v>
      </c>
      <c r="FG302" s="17">
        <v>14.34</v>
      </c>
      <c r="FH302" s="17">
        <v>14.37</v>
      </c>
      <c r="FI302" s="17">
        <v>14.34</v>
      </c>
      <c r="FJ302" s="17">
        <v>14.34</v>
      </c>
      <c r="FK302" s="17">
        <v>14.35</v>
      </c>
      <c r="FL302" s="17">
        <v>14.36</v>
      </c>
      <c r="FM302" s="17">
        <v>14.38</v>
      </c>
      <c r="FN302" s="17">
        <v>14.41</v>
      </c>
      <c r="FO302" s="17">
        <v>14.44</v>
      </c>
      <c r="FP302" s="17">
        <v>14.43</v>
      </c>
      <c r="FQ302" s="17">
        <v>14.39</v>
      </c>
      <c r="FR302" s="17">
        <v>14.37</v>
      </c>
      <c r="FS302" s="17">
        <v>14.39</v>
      </c>
      <c r="FT302" s="17">
        <v>14.4</v>
      </c>
      <c r="FU302" s="17">
        <v>14.37</v>
      </c>
      <c r="FV302" s="17">
        <v>14.37</v>
      </c>
      <c r="FW302" s="17">
        <v>14.37</v>
      </c>
      <c r="FX302" s="17">
        <v>14.36</v>
      </c>
      <c r="FY302" s="17">
        <v>14.35</v>
      </c>
      <c r="FZ302" s="17">
        <v>14.41</v>
      </c>
      <c r="GA302" s="17">
        <v>14.4</v>
      </c>
      <c r="GB302" s="17">
        <v>14.38</v>
      </c>
      <c r="GC302" s="17">
        <v>14.38</v>
      </c>
      <c r="GD302" s="17">
        <v>14.37</v>
      </c>
      <c r="GE302" s="17">
        <v>14.36</v>
      </c>
      <c r="GF302" s="17">
        <v>14.3</v>
      </c>
      <c r="GG302" s="17">
        <v>14.32</v>
      </c>
      <c r="GH302" s="17">
        <v>14.31</v>
      </c>
      <c r="GI302" s="17">
        <v>14.27</v>
      </c>
      <c r="GJ302" s="17">
        <v>14.3</v>
      </c>
      <c r="GK302" s="17">
        <v>14.31</v>
      </c>
      <c r="GL302" s="17">
        <v>14.32</v>
      </c>
      <c r="GM302" s="17">
        <v>14.32</v>
      </c>
      <c r="GN302" s="17">
        <v>14.3</v>
      </c>
      <c r="GO302" s="17">
        <v>14.31</v>
      </c>
      <c r="GP302" s="17">
        <v>14.3</v>
      </c>
      <c r="GQ302" s="17">
        <v>14.31</v>
      </c>
      <c r="GR302" s="17">
        <v>14.3</v>
      </c>
      <c r="GS302" s="17">
        <v>14.31</v>
      </c>
      <c r="GT302" s="17">
        <v>14.29</v>
      </c>
      <c r="GU302" s="17">
        <v>14.29</v>
      </c>
      <c r="GV302" s="17">
        <v>14.3</v>
      </c>
      <c r="GW302" s="17">
        <v>14.31</v>
      </c>
      <c r="GX302" s="17">
        <v>14.3</v>
      </c>
      <c r="GY302" s="17">
        <v>14.33</v>
      </c>
      <c r="GZ302" s="17">
        <v>14.34</v>
      </c>
      <c r="HA302" s="17">
        <v>14.32</v>
      </c>
      <c r="HB302" s="17">
        <v>14.32</v>
      </c>
      <c r="HC302" s="17">
        <v>14.32</v>
      </c>
      <c r="HD302" s="17">
        <v>14.32</v>
      </c>
      <c r="HE302" s="17">
        <v>14.3</v>
      </c>
      <c r="HF302" s="17">
        <v>14.31</v>
      </c>
      <c r="HG302" s="17">
        <v>14.27</v>
      </c>
      <c r="HH302" s="17">
        <v>14.27</v>
      </c>
      <c r="HI302" s="17">
        <v>14.27</v>
      </c>
      <c r="HJ302" s="17">
        <v>14.27</v>
      </c>
      <c r="HK302" s="17">
        <v>14.26</v>
      </c>
      <c r="HL302" s="17">
        <v>14.23</v>
      </c>
      <c r="HM302" s="17">
        <v>14.26</v>
      </c>
      <c r="HN302" s="17">
        <v>14.26</v>
      </c>
      <c r="HO302" s="17">
        <v>14.3</v>
      </c>
      <c r="HP302" s="17">
        <v>14.29</v>
      </c>
      <c r="HQ302" s="17">
        <v>14.29</v>
      </c>
      <c r="HR302" s="17">
        <v>14.28</v>
      </c>
      <c r="HS302" s="17">
        <v>14.31</v>
      </c>
      <c r="HT302" s="17">
        <v>14.31</v>
      </c>
      <c r="HU302" s="17">
        <v>14.31</v>
      </c>
      <c r="HV302" s="17">
        <v>14.3</v>
      </c>
      <c r="HW302" s="17">
        <v>14.29</v>
      </c>
      <c r="HX302" s="17">
        <v>14.31</v>
      </c>
      <c r="HY302" s="17">
        <v>14.33</v>
      </c>
      <c r="HZ302" s="17">
        <v>14.33</v>
      </c>
      <c r="IA302" s="17">
        <v>14.3</v>
      </c>
      <c r="IB302" s="17">
        <v>14.3</v>
      </c>
      <c r="IC302" s="17">
        <v>14.3</v>
      </c>
      <c r="ID302" s="17">
        <v>14.32</v>
      </c>
      <c r="IE302" s="17">
        <v>14.32</v>
      </c>
      <c r="IF302" s="17">
        <v>14.31</v>
      </c>
      <c r="IG302" s="17">
        <v>14.31</v>
      </c>
      <c r="IH302" s="17">
        <v>14.33</v>
      </c>
      <c r="II302" s="17">
        <v>14.35</v>
      </c>
      <c r="IJ302" s="17">
        <v>14.37</v>
      </c>
      <c r="IK302" s="17">
        <v>14.38</v>
      </c>
      <c r="IL302" s="17">
        <v>14.37</v>
      </c>
      <c r="IM302" s="17">
        <v>14.38</v>
      </c>
      <c r="IN302" s="17">
        <v>14.4</v>
      </c>
      <c r="IO302" s="17">
        <v>14.36</v>
      </c>
      <c r="IP302" s="17">
        <v>14.35</v>
      </c>
      <c r="IQ302" s="17">
        <v>14.32</v>
      </c>
      <c r="IR302" s="17">
        <v>14.35</v>
      </c>
      <c r="IS302" s="17">
        <v>14.32</v>
      </c>
      <c r="IT302" s="17">
        <v>14.32</v>
      </c>
      <c r="IU302" s="17">
        <v>14.3</v>
      </c>
      <c r="IV302" s="17">
        <v>14.3</v>
      </c>
      <c r="IW302" s="17">
        <v>14.3</v>
      </c>
      <c r="IX302" s="17">
        <v>14.3</v>
      </c>
      <c r="IY302" s="17">
        <v>14.32</v>
      </c>
    </row>
    <row r="303" spans="1:259" x14ac:dyDescent="0.15">
      <c r="A303" s="17" t="s">
        <v>186</v>
      </c>
      <c r="B303" s="17" t="s">
        <v>187</v>
      </c>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c r="AA303" s="26"/>
      <c r="AB303" s="17"/>
      <c r="AC303" s="26"/>
      <c r="AD303" s="26"/>
      <c r="AE303" s="17"/>
      <c r="AF303" s="17"/>
      <c r="AG303" s="17"/>
      <c r="AH303" s="17"/>
      <c r="AI303" s="17"/>
      <c r="AJ303" s="17"/>
      <c r="AK303" s="17"/>
      <c r="AL303" s="17"/>
      <c r="AM303" s="17"/>
      <c r="AN303" s="17"/>
      <c r="AO303" s="17"/>
      <c r="AP303" s="17"/>
      <c r="AQ303" s="17"/>
      <c r="AR303" s="17"/>
      <c r="AS303" s="17"/>
      <c r="AT303" s="17"/>
      <c r="AU303" s="17"/>
      <c r="AV303" s="17"/>
      <c r="AW303" s="17"/>
      <c r="AX303" s="17"/>
      <c r="AY303" s="17"/>
      <c r="AZ303" s="17"/>
      <c r="BA303" s="17"/>
      <c r="BB303" s="17"/>
      <c r="BC303" s="17"/>
      <c r="BD303" s="17"/>
      <c r="BE303" s="17"/>
      <c r="BF303" s="17"/>
      <c r="BG303" s="17"/>
      <c r="BH303" s="17"/>
      <c r="BI303" s="17"/>
      <c r="BJ303" s="26"/>
      <c r="BK303" s="17"/>
      <c r="BL303" s="17"/>
      <c r="BM303" s="17"/>
      <c r="BN303" s="17"/>
      <c r="BO303" s="17"/>
      <c r="BP303" s="17"/>
      <c r="BQ303" s="17"/>
      <c r="BR303" s="17"/>
      <c r="BS303" s="17"/>
      <c r="BT303" s="17"/>
      <c r="BU303" s="17"/>
      <c r="BV303" s="17"/>
      <c r="BW303" s="17"/>
      <c r="BX303" s="26"/>
      <c r="BY303" s="26"/>
      <c r="BZ303" s="26"/>
      <c r="CA303" s="26"/>
      <c r="CB303" s="26"/>
      <c r="CC303" s="17"/>
      <c r="CD303" s="17"/>
      <c r="CE303" s="17"/>
      <c r="CF303" s="17"/>
      <c r="CG303" s="17"/>
      <c r="CH303" s="17"/>
      <c r="CI303" s="17"/>
      <c r="CJ303" s="26"/>
      <c r="CK303" s="17"/>
      <c r="CL303" s="17"/>
      <c r="CM303" s="17"/>
      <c r="CN303" s="17"/>
      <c r="CO303" s="17"/>
      <c r="CP303" s="17"/>
      <c r="CQ303" s="17"/>
      <c r="CR303" s="17"/>
      <c r="CS303" s="17"/>
      <c r="CT303" s="17"/>
      <c r="CU303" s="17"/>
      <c r="CV303" s="17"/>
      <c r="CW303" s="17"/>
      <c r="CX303" s="17"/>
      <c r="CY303" s="26"/>
      <c r="CZ303" s="26"/>
      <c r="DA303" s="26"/>
      <c r="DB303" s="17"/>
      <c r="DC303" s="17"/>
      <c r="DD303" s="17"/>
      <c r="DE303" s="17"/>
      <c r="DF303" s="17"/>
      <c r="DG303" s="17"/>
      <c r="DH303" s="26"/>
      <c r="DI303" s="17"/>
      <c r="DJ303" s="17"/>
      <c r="DK303" s="17"/>
      <c r="DL303" s="17"/>
      <c r="DM303" s="17">
        <v>11.24</v>
      </c>
      <c r="DN303" s="17">
        <v>11.24</v>
      </c>
      <c r="DO303" s="17">
        <v>11.24</v>
      </c>
      <c r="DP303" s="17">
        <v>11.24</v>
      </c>
      <c r="DQ303" s="17">
        <v>11.24</v>
      </c>
      <c r="DR303" s="17">
        <v>11.24</v>
      </c>
      <c r="DS303" s="17">
        <v>11.23</v>
      </c>
      <c r="DT303" s="17">
        <v>11.23</v>
      </c>
      <c r="DU303" s="17">
        <v>11.22</v>
      </c>
      <c r="DV303" s="17">
        <v>11.21</v>
      </c>
      <c r="DW303" s="17">
        <v>11.19</v>
      </c>
      <c r="DX303" s="17">
        <v>11.2</v>
      </c>
      <c r="DY303" s="17">
        <v>11.2</v>
      </c>
      <c r="DZ303" s="17">
        <v>11.21</v>
      </c>
      <c r="EA303" s="17">
        <v>11.19</v>
      </c>
      <c r="EB303" s="17">
        <v>11.18</v>
      </c>
      <c r="EC303" s="17">
        <v>11.19</v>
      </c>
      <c r="ED303" s="17">
        <v>11.18</v>
      </c>
      <c r="EE303" s="17">
        <v>11.19</v>
      </c>
      <c r="EF303" s="17">
        <v>11.18</v>
      </c>
      <c r="EG303" s="17">
        <v>11.19</v>
      </c>
      <c r="EH303" s="17">
        <v>11.2</v>
      </c>
      <c r="EI303" s="17">
        <v>11.2</v>
      </c>
      <c r="EJ303" s="17">
        <v>11.2</v>
      </c>
      <c r="EK303" s="17">
        <v>11.19</v>
      </c>
      <c r="EL303" s="17">
        <v>11.2</v>
      </c>
      <c r="EM303" s="17">
        <v>11.18</v>
      </c>
      <c r="EN303" s="17">
        <v>11.2</v>
      </c>
      <c r="EO303" s="17">
        <v>11.19</v>
      </c>
      <c r="EP303" s="17">
        <v>11.19</v>
      </c>
      <c r="EQ303" s="17">
        <v>11.19</v>
      </c>
      <c r="ER303" s="17">
        <v>11.19</v>
      </c>
      <c r="ES303" s="17">
        <v>11.2</v>
      </c>
      <c r="ET303" s="17">
        <v>11.19</v>
      </c>
      <c r="EU303" s="17">
        <v>11.2</v>
      </c>
      <c r="EV303" s="17">
        <v>11.19</v>
      </c>
      <c r="EW303" s="17">
        <v>11.2</v>
      </c>
      <c r="EX303" s="17">
        <v>11.2</v>
      </c>
      <c r="EY303" s="17">
        <v>11.2</v>
      </c>
      <c r="EZ303" s="17">
        <v>11.19</v>
      </c>
      <c r="FA303" s="17">
        <v>11.18</v>
      </c>
      <c r="FB303" s="17">
        <v>11.17</v>
      </c>
      <c r="FC303" s="17">
        <v>11.16</v>
      </c>
      <c r="FD303" s="17">
        <v>11.16</v>
      </c>
      <c r="FE303" s="17">
        <v>11.17</v>
      </c>
      <c r="FF303" s="17">
        <v>11.17</v>
      </c>
      <c r="FG303" s="17">
        <v>11.17</v>
      </c>
      <c r="FH303" s="17">
        <v>11.17</v>
      </c>
      <c r="FI303" s="17">
        <v>11.17</v>
      </c>
      <c r="FJ303" s="17">
        <v>11.18</v>
      </c>
      <c r="FK303" s="17">
        <v>11.18</v>
      </c>
      <c r="FL303" s="17">
        <v>11.19</v>
      </c>
      <c r="FM303" s="17">
        <v>11.2</v>
      </c>
      <c r="FN303" s="17">
        <v>11.23</v>
      </c>
      <c r="FO303" s="17">
        <v>11.22</v>
      </c>
      <c r="FP303" s="17">
        <v>11.21</v>
      </c>
      <c r="FQ303" s="17">
        <v>11.22</v>
      </c>
      <c r="FR303" s="17">
        <v>11.21</v>
      </c>
      <c r="FS303" s="17">
        <v>11.21</v>
      </c>
      <c r="FT303" s="17">
        <v>11.21</v>
      </c>
      <c r="FU303" s="17">
        <v>11.2</v>
      </c>
      <c r="FV303" s="17">
        <v>11.21</v>
      </c>
      <c r="FW303" s="17">
        <v>11.21</v>
      </c>
      <c r="FX303" s="17">
        <v>11.21</v>
      </c>
      <c r="FY303" s="17">
        <v>11.23</v>
      </c>
      <c r="FZ303" s="17">
        <v>11.27</v>
      </c>
      <c r="GA303" s="17">
        <v>11.26</v>
      </c>
      <c r="GB303" s="17">
        <v>11.25</v>
      </c>
      <c r="GC303" s="17">
        <v>11.24</v>
      </c>
      <c r="GD303" s="17">
        <v>11.24</v>
      </c>
      <c r="GE303" s="17">
        <v>11.24</v>
      </c>
      <c r="GF303" s="17">
        <v>11.22</v>
      </c>
      <c r="GG303" s="17">
        <v>11.21</v>
      </c>
      <c r="GH303" s="17">
        <v>11.21</v>
      </c>
      <c r="GI303" s="17">
        <v>11.21</v>
      </c>
      <c r="GJ303" s="17">
        <v>11.21</v>
      </c>
      <c r="GK303" s="17">
        <v>11.22</v>
      </c>
      <c r="GL303" s="17">
        <v>11.21</v>
      </c>
      <c r="GM303" s="17">
        <v>11.21</v>
      </c>
      <c r="GN303" s="17">
        <v>11.21</v>
      </c>
      <c r="GO303" s="17">
        <v>11.21</v>
      </c>
      <c r="GP303" s="17">
        <v>11.21</v>
      </c>
      <c r="GQ303" s="17">
        <v>11.22</v>
      </c>
      <c r="GR303" s="17">
        <v>11.23</v>
      </c>
      <c r="GS303" s="17">
        <v>11.22</v>
      </c>
      <c r="GT303" s="17">
        <v>11.22</v>
      </c>
      <c r="GU303" s="17">
        <v>11.21</v>
      </c>
      <c r="GV303" s="17">
        <v>11.22</v>
      </c>
      <c r="GW303" s="17">
        <v>11.21</v>
      </c>
      <c r="GX303" s="17">
        <v>11.22</v>
      </c>
      <c r="GY303" s="17">
        <v>11.23</v>
      </c>
      <c r="GZ303" s="17">
        <v>11.23</v>
      </c>
      <c r="HA303" s="17">
        <v>11.23</v>
      </c>
      <c r="HB303" s="17">
        <v>11.22</v>
      </c>
      <c r="HC303" s="17">
        <v>11.22</v>
      </c>
      <c r="HD303" s="17">
        <v>11.22</v>
      </c>
      <c r="HE303" s="17">
        <v>11.22</v>
      </c>
      <c r="HF303" s="17">
        <v>11.22</v>
      </c>
      <c r="HG303" s="17">
        <v>11.2</v>
      </c>
      <c r="HH303" s="17">
        <v>11.18</v>
      </c>
      <c r="HI303" s="17">
        <v>11.18</v>
      </c>
      <c r="HJ303" s="17">
        <v>11.18</v>
      </c>
      <c r="HK303" s="17">
        <v>11.17</v>
      </c>
      <c r="HL303" s="17">
        <v>11.18</v>
      </c>
      <c r="HM303" s="17">
        <v>11.18</v>
      </c>
      <c r="HN303" s="17">
        <v>11.18</v>
      </c>
      <c r="HO303" s="17">
        <v>11.18</v>
      </c>
      <c r="HP303" s="17">
        <v>11.17</v>
      </c>
      <c r="HQ303" s="17">
        <v>11.19</v>
      </c>
      <c r="HR303" s="17">
        <v>11.18</v>
      </c>
      <c r="HS303" s="17">
        <v>11.19</v>
      </c>
      <c r="HT303" s="17">
        <v>11.2</v>
      </c>
      <c r="HU303" s="17">
        <v>11.2</v>
      </c>
      <c r="HV303" s="17">
        <v>11.2</v>
      </c>
      <c r="HW303" s="17">
        <v>11.2</v>
      </c>
      <c r="HX303" s="17">
        <v>11.2</v>
      </c>
      <c r="HY303" s="17">
        <v>11.2</v>
      </c>
      <c r="HZ303" s="17">
        <v>11.2</v>
      </c>
      <c r="IA303" s="17">
        <v>11.19</v>
      </c>
      <c r="IB303" s="17">
        <v>11.2</v>
      </c>
      <c r="IC303" s="17">
        <v>11.19</v>
      </c>
      <c r="ID303" s="17">
        <v>11.17</v>
      </c>
      <c r="IE303" s="17">
        <v>11.18</v>
      </c>
      <c r="IF303" s="17">
        <v>11.18</v>
      </c>
      <c r="IG303" s="17">
        <v>11.19</v>
      </c>
      <c r="IH303" s="17">
        <v>11.18</v>
      </c>
      <c r="II303" s="17">
        <v>11.19</v>
      </c>
      <c r="IJ303" s="17">
        <v>11.18</v>
      </c>
      <c r="IK303" s="17">
        <v>11.18</v>
      </c>
      <c r="IL303" s="17">
        <v>11.18</v>
      </c>
      <c r="IM303" s="17">
        <v>11.19</v>
      </c>
      <c r="IN303" s="17">
        <v>11.19</v>
      </c>
      <c r="IO303" s="17">
        <v>11.19</v>
      </c>
      <c r="IP303" s="17">
        <v>11.21</v>
      </c>
      <c r="IQ303" s="17">
        <v>11.21</v>
      </c>
      <c r="IR303" s="17">
        <v>11.21</v>
      </c>
      <c r="IS303" s="17">
        <v>11.22</v>
      </c>
      <c r="IT303" s="17">
        <v>11.23</v>
      </c>
      <c r="IU303" s="17">
        <v>11.24</v>
      </c>
      <c r="IV303" s="17">
        <v>11.24</v>
      </c>
      <c r="IW303" s="17">
        <v>11.24</v>
      </c>
      <c r="IX303" s="17">
        <v>11.24</v>
      </c>
      <c r="IY303" s="17">
        <v>11.24</v>
      </c>
    </row>
    <row r="304" spans="1:259" x14ac:dyDescent="0.15">
      <c r="A304" s="17" t="s">
        <v>700</v>
      </c>
      <c r="B304" s="17" t="s">
        <v>701</v>
      </c>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c r="AA304" s="26"/>
      <c r="AB304" s="17"/>
      <c r="AC304" s="26"/>
      <c r="AD304" s="26"/>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7"/>
      <c r="BG304" s="17"/>
      <c r="BH304" s="17"/>
      <c r="BI304" s="17"/>
      <c r="BJ304" s="26"/>
      <c r="BK304" s="17"/>
      <c r="BL304" s="17"/>
      <c r="BM304" s="17"/>
      <c r="BN304" s="17"/>
      <c r="BO304" s="17"/>
      <c r="BP304" s="17"/>
      <c r="BQ304" s="17"/>
      <c r="BR304" s="17"/>
      <c r="BS304" s="17"/>
      <c r="BT304" s="17"/>
      <c r="BU304" s="17"/>
      <c r="BV304" s="17"/>
      <c r="BW304" s="17"/>
      <c r="BX304" s="26"/>
      <c r="BY304" s="26"/>
      <c r="BZ304" s="26"/>
      <c r="CA304" s="26"/>
      <c r="CB304" s="26"/>
      <c r="CC304" s="17"/>
      <c r="CD304" s="17"/>
      <c r="CE304" s="17"/>
      <c r="CF304" s="17"/>
      <c r="CG304" s="17"/>
      <c r="CH304" s="17"/>
      <c r="CI304" s="17"/>
      <c r="CJ304" s="26"/>
      <c r="CK304" s="17"/>
      <c r="CL304" s="17"/>
      <c r="CM304" s="17"/>
      <c r="CN304" s="17"/>
      <c r="CO304" s="17"/>
      <c r="CP304" s="17"/>
      <c r="CQ304" s="17"/>
      <c r="CR304" s="17"/>
      <c r="CS304" s="17"/>
      <c r="CT304" s="17"/>
      <c r="CU304" s="17"/>
      <c r="CV304" s="17"/>
      <c r="CW304" s="17"/>
      <c r="CX304" s="17"/>
      <c r="CY304" s="26"/>
      <c r="CZ304" s="26"/>
      <c r="DA304" s="26"/>
      <c r="DB304" s="17"/>
      <c r="DC304" s="17"/>
      <c r="DD304" s="17"/>
      <c r="DE304" s="17"/>
      <c r="DF304" s="17"/>
      <c r="DG304" s="17"/>
      <c r="DH304" s="26"/>
      <c r="DI304" s="17"/>
      <c r="DJ304" s="17"/>
      <c r="DK304" s="17"/>
      <c r="DL304" s="17"/>
      <c r="DM304" s="17">
        <v>4.55</v>
      </c>
      <c r="DN304" s="17">
        <v>4.5599999999999996</v>
      </c>
      <c r="DO304" s="17">
        <v>4.5599999999999996</v>
      </c>
      <c r="DP304" s="17">
        <v>4.57</v>
      </c>
      <c r="DQ304" s="17">
        <v>4.57</v>
      </c>
      <c r="DR304" s="17">
        <v>4.5599999999999996</v>
      </c>
      <c r="DS304" s="17">
        <v>4.57</v>
      </c>
      <c r="DT304" s="17">
        <v>4.5599999999999996</v>
      </c>
      <c r="DU304" s="17">
        <v>4.57</v>
      </c>
      <c r="DV304" s="17">
        <v>4.57</v>
      </c>
      <c r="DW304" s="17">
        <v>4.58</v>
      </c>
      <c r="DX304" s="17">
        <v>4.59</v>
      </c>
      <c r="DY304" s="17">
        <v>4.59</v>
      </c>
      <c r="DZ304" s="17">
        <v>4.59</v>
      </c>
      <c r="EA304" s="17">
        <v>4.5999999999999996</v>
      </c>
      <c r="EB304" s="17">
        <v>4.59</v>
      </c>
      <c r="EC304" s="17">
        <v>4.58</v>
      </c>
      <c r="ED304" s="17">
        <v>4.59</v>
      </c>
      <c r="EE304" s="17">
        <v>4.59</v>
      </c>
      <c r="EF304" s="17">
        <v>4.58</v>
      </c>
      <c r="EG304" s="17">
        <v>4.58</v>
      </c>
      <c r="EH304" s="17">
        <v>4.58</v>
      </c>
      <c r="EI304" s="17">
        <v>4.59</v>
      </c>
      <c r="EJ304" s="17">
        <v>4.59</v>
      </c>
      <c r="EK304" s="17">
        <v>4.58</v>
      </c>
      <c r="EL304" s="17">
        <v>4.58</v>
      </c>
      <c r="EM304" s="17">
        <v>4.59</v>
      </c>
      <c r="EN304" s="17">
        <v>4.59</v>
      </c>
      <c r="EO304" s="17">
        <v>4.59</v>
      </c>
      <c r="EP304" s="17">
        <v>4.58</v>
      </c>
      <c r="EQ304" s="17">
        <v>4.58</v>
      </c>
      <c r="ER304" s="17">
        <v>4.59</v>
      </c>
      <c r="ES304" s="17">
        <v>4.57</v>
      </c>
      <c r="ET304" s="17">
        <v>4.58</v>
      </c>
      <c r="EU304" s="17">
        <v>4.57</v>
      </c>
      <c r="EV304" s="17">
        <v>4.57</v>
      </c>
      <c r="EW304" s="17">
        <v>4.57</v>
      </c>
      <c r="EX304" s="17">
        <v>4.57</v>
      </c>
      <c r="EY304" s="17">
        <v>4.57</v>
      </c>
      <c r="EZ304" s="17">
        <v>4.5599999999999996</v>
      </c>
      <c r="FA304" s="17">
        <v>4.5599999999999996</v>
      </c>
      <c r="FB304" s="17">
        <v>4.5599999999999996</v>
      </c>
      <c r="FC304" s="17">
        <v>4.57</v>
      </c>
      <c r="FD304" s="17">
        <v>4.5599999999999996</v>
      </c>
      <c r="FE304" s="17">
        <v>4.5599999999999996</v>
      </c>
      <c r="FF304" s="17">
        <v>4.55</v>
      </c>
      <c r="FG304" s="17">
        <v>4.5599999999999996</v>
      </c>
      <c r="FH304" s="17">
        <v>4.5599999999999996</v>
      </c>
      <c r="FI304" s="17">
        <v>4.57</v>
      </c>
      <c r="FJ304" s="17">
        <v>4.57</v>
      </c>
      <c r="FK304" s="17">
        <v>4.57</v>
      </c>
      <c r="FL304" s="17">
        <v>4.57</v>
      </c>
      <c r="FM304" s="17">
        <v>4.58</v>
      </c>
      <c r="FN304" s="17">
        <v>4.58</v>
      </c>
      <c r="FO304" s="17">
        <v>4.58</v>
      </c>
      <c r="FP304" s="17">
        <v>4.57</v>
      </c>
      <c r="FQ304" s="17">
        <v>4.58</v>
      </c>
      <c r="FR304" s="17">
        <v>4.59</v>
      </c>
      <c r="FS304" s="17">
        <v>4.58</v>
      </c>
      <c r="FT304" s="17">
        <v>4.59</v>
      </c>
      <c r="FU304" s="17">
        <v>4.58</v>
      </c>
      <c r="FV304" s="17">
        <v>4.58</v>
      </c>
      <c r="FW304" s="17">
        <v>4.57</v>
      </c>
      <c r="FX304" s="17">
        <v>4.58</v>
      </c>
      <c r="FY304" s="17">
        <v>4.58</v>
      </c>
      <c r="FZ304" s="17">
        <v>4.58</v>
      </c>
      <c r="GA304" s="17">
        <v>4.57</v>
      </c>
      <c r="GB304" s="17">
        <v>4.58</v>
      </c>
      <c r="GC304" s="17">
        <v>4.57</v>
      </c>
      <c r="GD304" s="17">
        <v>4.58</v>
      </c>
      <c r="GE304" s="17">
        <v>4.5599999999999996</v>
      </c>
      <c r="GF304" s="17">
        <v>4.5599999999999996</v>
      </c>
      <c r="GG304" s="17">
        <v>4.57</v>
      </c>
      <c r="GH304" s="17">
        <v>4.5599999999999996</v>
      </c>
      <c r="GI304" s="17">
        <v>4.5599999999999996</v>
      </c>
      <c r="GJ304" s="17">
        <v>4.5599999999999996</v>
      </c>
      <c r="GK304" s="17">
        <v>4.57</v>
      </c>
      <c r="GL304" s="17">
        <v>4.5599999999999996</v>
      </c>
      <c r="GM304" s="17">
        <v>4.5599999999999996</v>
      </c>
      <c r="GN304" s="17">
        <v>4.5599999999999996</v>
      </c>
      <c r="GO304" s="17">
        <v>4.55</v>
      </c>
      <c r="GP304" s="17">
        <v>4.5599999999999996</v>
      </c>
      <c r="GQ304" s="17">
        <v>4.55</v>
      </c>
      <c r="GR304" s="17">
        <v>4.55</v>
      </c>
      <c r="GS304" s="17">
        <v>4.5599999999999996</v>
      </c>
      <c r="GT304" s="17">
        <v>4.55</v>
      </c>
      <c r="GU304" s="17">
        <v>4.54</v>
      </c>
      <c r="GV304" s="17">
        <v>4.55</v>
      </c>
      <c r="GW304" s="17">
        <v>4.54</v>
      </c>
      <c r="GX304" s="17">
        <v>4.55</v>
      </c>
      <c r="GY304" s="17">
        <v>4.54</v>
      </c>
      <c r="GZ304" s="17">
        <v>4.5599999999999996</v>
      </c>
      <c r="HA304" s="17">
        <v>4.55</v>
      </c>
      <c r="HB304" s="17">
        <v>4.55</v>
      </c>
      <c r="HC304" s="17">
        <v>4.5599999999999996</v>
      </c>
      <c r="HD304" s="17">
        <v>4.55</v>
      </c>
      <c r="HE304" s="17">
        <v>4.55</v>
      </c>
      <c r="HF304" s="17">
        <v>4.55</v>
      </c>
      <c r="HG304" s="17">
        <v>4.54</v>
      </c>
      <c r="HH304" s="17">
        <v>4.55</v>
      </c>
      <c r="HI304" s="17">
        <v>4.55</v>
      </c>
      <c r="HJ304" s="17">
        <v>4.55</v>
      </c>
      <c r="HK304" s="17">
        <v>4.55</v>
      </c>
      <c r="HL304" s="17">
        <v>4.54</v>
      </c>
      <c r="HM304" s="17">
        <v>4.55</v>
      </c>
      <c r="HN304" s="17">
        <v>4.54</v>
      </c>
      <c r="HO304" s="17">
        <v>4.54</v>
      </c>
      <c r="HP304" s="17">
        <v>4.54</v>
      </c>
      <c r="HQ304" s="17">
        <v>4.54</v>
      </c>
      <c r="HR304" s="17">
        <v>4.54</v>
      </c>
      <c r="HS304" s="17">
        <v>4.54</v>
      </c>
      <c r="HT304" s="17">
        <v>4.54</v>
      </c>
      <c r="HU304" s="17">
        <v>4.54</v>
      </c>
      <c r="HV304" s="17">
        <v>4.54</v>
      </c>
      <c r="HW304" s="17">
        <v>4.54</v>
      </c>
      <c r="HX304" s="17">
        <v>4.54</v>
      </c>
      <c r="HY304" s="17">
        <v>4.54</v>
      </c>
      <c r="HZ304" s="17">
        <v>4.54</v>
      </c>
      <c r="IA304" s="17">
        <v>4.54</v>
      </c>
      <c r="IB304" s="17">
        <v>4.54</v>
      </c>
      <c r="IC304" s="17">
        <v>4.55</v>
      </c>
      <c r="ID304" s="17">
        <v>4.54</v>
      </c>
      <c r="IE304" s="17">
        <v>4.54</v>
      </c>
      <c r="IF304" s="17">
        <v>4.53</v>
      </c>
      <c r="IG304" s="17">
        <v>4.53</v>
      </c>
      <c r="IH304" s="17">
        <v>4.53</v>
      </c>
      <c r="II304" s="17">
        <v>4.53</v>
      </c>
      <c r="IJ304" s="17">
        <v>4.5</v>
      </c>
      <c r="IK304" s="17">
        <v>4.49</v>
      </c>
      <c r="IL304" s="17">
        <v>4.49</v>
      </c>
      <c r="IM304" s="17">
        <v>4.49</v>
      </c>
      <c r="IN304" s="17">
        <v>4.5</v>
      </c>
      <c r="IO304" s="17">
        <v>4.5</v>
      </c>
      <c r="IP304" s="17">
        <v>4.51</v>
      </c>
      <c r="IQ304" s="17">
        <v>4.51</v>
      </c>
      <c r="IR304" s="17">
        <v>4.51</v>
      </c>
      <c r="IS304" s="17">
        <v>4.5</v>
      </c>
      <c r="IT304" s="17">
        <v>4.51</v>
      </c>
      <c r="IU304" s="17">
        <v>4.49</v>
      </c>
      <c r="IV304" s="17">
        <v>4.49</v>
      </c>
      <c r="IW304" s="17">
        <v>4.49</v>
      </c>
      <c r="IX304" s="17">
        <v>4.5</v>
      </c>
      <c r="IY304" s="17">
        <v>4.5</v>
      </c>
    </row>
    <row r="305" spans="1:259" x14ac:dyDescent="0.15">
      <c r="A305" s="17" t="s">
        <v>104</v>
      </c>
      <c r="B305" s="17" t="s">
        <v>105</v>
      </c>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c r="AA305" s="26"/>
      <c r="AB305" s="17"/>
      <c r="AC305" s="26"/>
      <c r="AD305" s="26"/>
      <c r="AE305" s="17"/>
      <c r="AF305" s="17"/>
      <c r="AG305" s="17"/>
      <c r="AH305" s="17"/>
      <c r="AI305" s="17"/>
      <c r="AJ305" s="17"/>
      <c r="AK305" s="17"/>
      <c r="AL305" s="17"/>
      <c r="AM305" s="17"/>
      <c r="AN305" s="17"/>
      <c r="AO305" s="17"/>
      <c r="AP305" s="17"/>
      <c r="AQ305" s="17"/>
      <c r="AR305" s="17"/>
      <c r="AS305" s="17"/>
      <c r="AT305" s="17"/>
      <c r="AU305" s="17"/>
      <c r="AV305" s="17"/>
      <c r="AW305" s="17"/>
      <c r="AX305" s="17"/>
      <c r="AY305" s="17"/>
      <c r="AZ305" s="17"/>
      <c r="BA305" s="17"/>
      <c r="BB305" s="17"/>
      <c r="BC305" s="17"/>
      <c r="BD305" s="17"/>
      <c r="BE305" s="17"/>
      <c r="BF305" s="17"/>
      <c r="BG305" s="17"/>
      <c r="BH305" s="17"/>
      <c r="BI305" s="17"/>
      <c r="BJ305" s="26"/>
      <c r="BK305" s="17"/>
      <c r="BL305" s="17"/>
      <c r="BM305" s="17"/>
      <c r="BN305" s="17"/>
      <c r="BO305" s="17"/>
      <c r="BP305" s="17"/>
      <c r="BQ305" s="17"/>
      <c r="BR305" s="17"/>
      <c r="BS305" s="17"/>
      <c r="BT305" s="17"/>
      <c r="BU305" s="17"/>
      <c r="BV305" s="17"/>
      <c r="BW305" s="17"/>
      <c r="BX305" s="26"/>
      <c r="BY305" s="26"/>
      <c r="BZ305" s="26"/>
      <c r="CA305" s="26"/>
      <c r="CB305" s="26"/>
      <c r="CC305" s="17"/>
      <c r="CD305" s="17"/>
      <c r="CE305" s="17"/>
      <c r="CF305" s="17"/>
      <c r="CG305" s="17"/>
      <c r="CH305" s="17"/>
      <c r="CI305" s="17"/>
      <c r="CJ305" s="26"/>
      <c r="CK305" s="17"/>
      <c r="CL305" s="17"/>
      <c r="CM305" s="17"/>
      <c r="CN305" s="17"/>
      <c r="CO305" s="17"/>
      <c r="CP305" s="17"/>
      <c r="CQ305" s="17"/>
      <c r="CR305" s="17"/>
      <c r="CS305" s="17"/>
      <c r="CT305" s="17"/>
      <c r="CU305" s="17"/>
      <c r="CV305" s="17"/>
      <c r="CW305" s="17"/>
      <c r="CX305" s="17"/>
      <c r="CY305" s="26"/>
      <c r="CZ305" s="26"/>
      <c r="DA305" s="26"/>
      <c r="DB305" s="17"/>
      <c r="DC305" s="17"/>
      <c r="DD305" s="17"/>
      <c r="DE305" s="17"/>
      <c r="DF305" s="17"/>
      <c r="DG305" s="17"/>
      <c r="DH305" s="26"/>
      <c r="DI305" s="17"/>
      <c r="DJ305" s="17"/>
      <c r="DK305" s="17"/>
      <c r="DL305" s="17"/>
      <c r="DM305" s="17">
        <v>8.3800000000000008</v>
      </c>
      <c r="DN305" s="17">
        <v>8.3699999999999992</v>
      </c>
      <c r="DO305" s="17">
        <v>8.36</v>
      </c>
      <c r="DP305" s="17">
        <v>8.3699999999999992</v>
      </c>
      <c r="DQ305" s="17">
        <v>8.36</v>
      </c>
      <c r="DR305" s="17">
        <v>8.4</v>
      </c>
      <c r="DS305" s="17">
        <v>8.3800000000000008</v>
      </c>
      <c r="DT305" s="17">
        <v>8.39</v>
      </c>
      <c r="DU305" s="17">
        <v>8.4</v>
      </c>
      <c r="DV305" s="17">
        <v>8.4</v>
      </c>
      <c r="DW305" s="17">
        <v>8.4</v>
      </c>
      <c r="DX305" s="17">
        <v>8.39</v>
      </c>
      <c r="DY305" s="17">
        <v>8.4</v>
      </c>
      <c r="DZ305" s="17">
        <v>8.3800000000000008</v>
      </c>
      <c r="EA305" s="17">
        <v>8.36</v>
      </c>
      <c r="EB305" s="17">
        <v>8.36</v>
      </c>
      <c r="EC305" s="17">
        <v>8.36</v>
      </c>
      <c r="ED305" s="17">
        <v>8.3699999999999992</v>
      </c>
      <c r="EE305" s="17">
        <v>8.36</v>
      </c>
      <c r="EF305" s="17">
        <v>8.34</v>
      </c>
      <c r="EG305" s="17">
        <v>8.35</v>
      </c>
      <c r="EH305" s="17">
        <v>8.35</v>
      </c>
      <c r="EI305" s="17">
        <v>8.34</v>
      </c>
      <c r="EJ305" s="17">
        <v>8.35</v>
      </c>
      <c r="EK305" s="17">
        <v>8.36</v>
      </c>
      <c r="EL305" s="17">
        <v>8.3800000000000008</v>
      </c>
      <c r="EM305" s="17">
        <v>8.3699999999999992</v>
      </c>
      <c r="EN305" s="17">
        <v>8.36</v>
      </c>
      <c r="EO305" s="17">
        <v>8.3699999999999992</v>
      </c>
      <c r="EP305" s="17">
        <v>8.3699999999999992</v>
      </c>
      <c r="EQ305" s="17">
        <v>8.36</v>
      </c>
      <c r="ER305" s="17">
        <v>8.36</v>
      </c>
      <c r="ES305" s="17">
        <v>8.3699999999999992</v>
      </c>
      <c r="ET305" s="17">
        <v>8.36</v>
      </c>
      <c r="EU305" s="17">
        <v>8.36</v>
      </c>
      <c r="EV305" s="17">
        <v>8.35</v>
      </c>
      <c r="EW305" s="17">
        <v>8.36</v>
      </c>
      <c r="EX305" s="17">
        <v>8.3699999999999992</v>
      </c>
      <c r="EY305" s="17">
        <v>8.3699999999999992</v>
      </c>
      <c r="EZ305" s="17">
        <v>8.36</v>
      </c>
      <c r="FA305" s="17">
        <v>8.35</v>
      </c>
      <c r="FB305" s="17">
        <v>8.36</v>
      </c>
      <c r="FC305" s="17">
        <v>8.35</v>
      </c>
      <c r="FD305" s="17">
        <v>8.35</v>
      </c>
      <c r="FE305" s="17">
        <v>8.36</v>
      </c>
      <c r="FF305" s="17">
        <v>8.36</v>
      </c>
      <c r="FG305" s="17">
        <v>8.3699999999999992</v>
      </c>
      <c r="FH305" s="17">
        <v>8.3699999999999992</v>
      </c>
      <c r="FI305" s="17">
        <v>8.36</v>
      </c>
      <c r="FJ305" s="17">
        <v>8.3699999999999992</v>
      </c>
      <c r="FK305" s="17">
        <v>8.3699999999999992</v>
      </c>
      <c r="FL305" s="17">
        <v>8.3800000000000008</v>
      </c>
      <c r="FM305" s="17">
        <v>8.3699999999999992</v>
      </c>
      <c r="FN305" s="17">
        <v>8.3699999999999992</v>
      </c>
      <c r="FO305" s="17">
        <v>8.3699999999999992</v>
      </c>
      <c r="FP305" s="17">
        <v>8.3800000000000008</v>
      </c>
      <c r="FQ305" s="17">
        <v>8.3800000000000008</v>
      </c>
      <c r="FR305" s="17">
        <v>8.3699999999999992</v>
      </c>
      <c r="FS305" s="17">
        <v>8.3699999999999992</v>
      </c>
      <c r="FT305" s="17">
        <v>8.3800000000000008</v>
      </c>
      <c r="FU305" s="17">
        <v>8.3800000000000008</v>
      </c>
      <c r="FV305" s="17">
        <v>8.39</v>
      </c>
      <c r="FW305" s="17">
        <v>8.41</v>
      </c>
      <c r="FX305" s="17">
        <v>8.42</v>
      </c>
      <c r="FY305" s="17">
        <v>8.4499999999999993</v>
      </c>
      <c r="FZ305" s="17">
        <v>8.4600000000000009</v>
      </c>
      <c r="GA305" s="17">
        <v>8.4499999999999993</v>
      </c>
      <c r="GB305" s="17">
        <v>8.4700000000000006</v>
      </c>
      <c r="GC305" s="17">
        <v>8.4600000000000009</v>
      </c>
      <c r="GD305" s="17">
        <v>8.42</v>
      </c>
      <c r="GE305" s="17">
        <v>8.43</v>
      </c>
      <c r="GF305" s="17">
        <v>8.42</v>
      </c>
      <c r="GG305" s="17">
        <v>8.41</v>
      </c>
      <c r="GH305" s="17">
        <v>8.41</v>
      </c>
      <c r="GI305" s="17">
        <v>8.41</v>
      </c>
      <c r="GJ305" s="17">
        <v>8.41</v>
      </c>
      <c r="GK305" s="17">
        <v>8.4</v>
      </c>
      <c r="GL305" s="17">
        <v>8.41</v>
      </c>
      <c r="GM305" s="17">
        <v>8.4</v>
      </c>
      <c r="GN305" s="17">
        <v>8.3800000000000008</v>
      </c>
      <c r="GO305" s="17">
        <v>8.3800000000000008</v>
      </c>
      <c r="GP305" s="17">
        <v>8.3699999999999992</v>
      </c>
      <c r="GQ305" s="17">
        <v>8.39</v>
      </c>
      <c r="GR305" s="17">
        <v>8.3800000000000008</v>
      </c>
      <c r="GS305" s="17">
        <v>8.39</v>
      </c>
      <c r="GT305" s="17">
        <v>8.42</v>
      </c>
      <c r="GU305" s="17">
        <v>8.43</v>
      </c>
      <c r="GV305" s="17">
        <v>8.42</v>
      </c>
      <c r="GW305" s="17">
        <v>8.43</v>
      </c>
      <c r="GX305" s="17">
        <v>8.42</v>
      </c>
      <c r="GY305" s="17">
        <v>8.43</v>
      </c>
      <c r="GZ305" s="17">
        <v>8.4600000000000009</v>
      </c>
      <c r="HA305" s="17">
        <v>8.49</v>
      </c>
      <c r="HB305" s="17">
        <v>8.5</v>
      </c>
      <c r="HC305" s="17">
        <v>8.5</v>
      </c>
      <c r="HD305" s="17">
        <v>8.49</v>
      </c>
      <c r="HE305" s="17">
        <v>8.5</v>
      </c>
      <c r="HF305" s="17">
        <v>8.48</v>
      </c>
      <c r="HG305" s="17">
        <v>8.49</v>
      </c>
      <c r="HH305" s="17">
        <v>8.4499999999999993</v>
      </c>
      <c r="HI305" s="17">
        <v>8.44</v>
      </c>
      <c r="HJ305" s="17">
        <v>8.44</v>
      </c>
      <c r="HK305" s="17">
        <v>8.43</v>
      </c>
      <c r="HL305" s="17">
        <v>8.44</v>
      </c>
      <c r="HM305" s="17">
        <v>8.4499999999999993</v>
      </c>
      <c r="HN305" s="17">
        <v>8.4499999999999993</v>
      </c>
      <c r="HO305" s="17">
        <v>8.44</v>
      </c>
      <c r="HP305" s="17">
        <v>8.43</v>
      </c>
      <c r="HQ305" s="17">
        <v>8.44</v>
      </c>
      <c r="HR305" s="17">
        <v>8.44</v>
      </c>
      <c r="HS305" s="17">
        <v>8.4499999999999993</v>
      </c>
      <c r="HT305" s="17">
        <v>8.4499999999999993</v>
      </c>
      <c r="HU305" s="17">
        <v>8.43</v>
      </c>
      <c r="HV305" s="17">
        <v>8.42</v>
      </c>
      <c r="HW305" s="17">
        <v>8.3800000000000008</v>
      </c>
      <c r="HX305" s="17">
        <v>8.3800000000000008</v>
      </c>
      <c r="HY305" s="17">
        <v>8.39</v>
      </c>
      <c r="HZ305" s="17">
        <v>8.42</v>
      </c>
      <c r="IA305" s="17">
        <v>8.42</v>
      </c>
      <c r="IB305" s="17">
        <v>8.42</v>
      </c>
      <c r="IC305" s="17">
        <v>8.41</v>
      </c>
      <c r="ID305" s="17">
        <v>8.41</v>
      </c>
      <c r="IE305" s="17">
        <v>8.42</v>
      </c>
      <c r="IF305" s="17">
        <v>8.42</v>
      </c>
      <c r="IG305" s="17">
        <v>8.42</v>
      </c>
      <c r="IH305" s="17">
        <v>8.43</v>
      </c>
      <c r="II305" s="17">
        <v>8.4499999999999993</v>
      </c>
      <c r="IJ305" s="17">
        <v>8.44</v>
      </c>
      <c r="IK305" s="17">
        <v>8.43</v>
      </c>
      <c r="IL305" s="17">
        <v>8.42</v>
      </c>
      <c r="IM305" s="17">
        <v>8.43</v>
      </c>
      <c r="IN305" s="17">
        <v>8.44</v>
      </c>
      <c r="IO305" s="17">
        <v>8.44</v>
      </c>
      <c r="IP305" s="17">
        <v>8.4600000000000009</v>
      </c>
      <c r="IQ305" s="17">
        <v>8.4600000000000009</v>
      </c>
      <c r="IR305" s="17">
        <v>8.44</v>
      </c>
      <c r="IS305" s="17">
        <v>8.4499999999999993</v>
      </c>
      <c r="IT305" s="17">
        <v>8.4499999999999993</v>
      </c>
      <c r="IU305" s="17">
        <v>8.4499999999999993</v>
      </c>
      <c r="IV305" s="17">
        <v>8.4600000000000009</v>
      </c>
      <c r="IW305" s="17">
        <v>8.4600000000000009</v>
      </c>
      <c r="IX305" s="17">
        <v>8.4700000000000006</v>
      </c>
      <c r="IY305" s="17">
        <v>8.4600000000000009</v>
      </c>
    </row>
    <row r="306" spans="1:259" x14ac:dyDescent="0.15">
      <c r="A306" s="17" t="s">
        <v>459</v>
      </c>
      <c r="B306" s="17" t="s">
        <v>460</v>
      </c>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c r="AA306" s="26"/>
      <c r="AB306" s="17"/>
      <c r="AC306" s="26"/>
      <c r="AD306" s="26"/>
      <c r="AE306" s="17"/>
      <c r="AF306" s="17"/>
      <c r="AG306" s="17"/>
      <c r="AH306" s="17"/>
      <c r="AI306" s="17"/>
      <c r="AJ306" s="17"/>
      <c r="AK306" s="17"/>
      <c r="AL306" s="17"/>
      <c r="AM306" s="17"/>
      <c r="AN306" s="17"/>
      <c r="AO306" s="17"/>
      <c r="AP306" s="17"/>
      <c r="AQ306" s="17"/>
      <c r="AR306" s="17"/>
      <c r="AS306" s="17"/>
      <c r="AT306" s="17"/>
      <c r="AU306" s="17"/>
      <c r="AV306" s="17"/>
      <c r="AW306" s="17"/>
      <c r="AX306" s="17"/>
      <c r="AY306" s="17"/>
      <c r="AZ306" s="17"/>
      <c r="BA306" s="17"/>
      <c r="BB306" s="17"/>
      <c r="BC306" s="17"/>
      <c r="BD306" s="17"/>
      <c r="BE306" s="17"/>
      <c r="BF306" s="17"/>
      <c r="BG306" s="17"/>
      <c r="BH306" s="17"/>
      <c r="BI306" s="17"/>
      <c r="BJ306" s="26"/>
      <c r="BK306" s="17"/>
      <c r="BL306" s="17"/>
      <c r="BM306" s="17"/>
      <c r="BN306" s="17"/>
      <c r="BO306" s="17"/>
      <c r="BP306" s="17"/>
      <c r="BQ306" s="17"/>
      <c r="BR306" s="17"/>
      <c r="BS306" s="17"/>
      <c r="BT306" s="17"/>
      <c r="BU306" s="17"/>
      <c r="BV306" s="17"/>
      <c r="BW306" s="17"/>
      <c r="BX306" s="26"/>
      <c r="BY306" s="26"/>
      <c r="BZ306" s="26"/>
      <c r="CA306" s="26"/>
      <c r="CB306" s="26"/>
      <c r="CC306" s="17"/>
      <c r="CD306" s="17"/>
      <c r="CE306" s="17"/>
      <c r="CF306" s="17"/>
      <c r="CG306" s="17"/>
      <c r="CH306" s="17"/>
      <c r="CI306" s="17"/>
      <c r="CJ306" s="26"/>
      <c r="CK306" s="17"/>
      <c r="CL306" s="17"/>
      <c r="CM306" s="17"/>
      <c r="CN306" s="17"/>
      <c r="CO306" s="17"/>
      <c r="CP306" s="17"/>
      <c r="CQ306" s="17"/>
      <c r="CR306" s="17"/>
      <c r="CS306" s="17"/>
      <c r="CT306" s="17"/>
      <c r="CU306" s="17"/>
      <c r="CV306" s="17"/>
      <c r="CW306" s="17"/>
      <c r="CX306" s="17"/>
      <c r="CY306" s="26"/>
      <c r="CZ306" s="26"/>
      <c r="DA306" s="26"/>
      <c r="DB306" s="17"/>
      <c r="DC306" s="17"/>
      <c r="DD306" s="17"/>
      <c r="DE306" s="17"/>
      <c r="DF306" s="17"/>
      <c r="DG306" s="17"/>
      <c r="DH306" s="26"/>
      <c r="DI306" s="17"/>
      <c r="DJ306" s="17"/>
      <c r="DK306" s="17"/>
      <c r="DL306" s="17"/>
      <c r="DM306" s="17">
        <v>31.07</v>
      </c>
      <c r="DN306" s="17">
        <v>31.11</v>
      </c>
      <c r="DO306" s="17">
        <v>31.11</v>
      </c>
      <c r="DP306" s="17">
        <v>31.1</v>
      </c>
      <c r="DQ306" s="17">
        <v>31.11</v>
      </c>
      <c r="DR306" s="17">
        <v>31.13</v>
      </c>
      <c r="DS306" s="17">
        <v>31.13</v>
      </c>
      <c r="DT306" s="17">
        <v>31.16</v>
      </c>
      <c r="DU306" s="17">
        <v>31.15</v>
      </c>
      <c r="DV306" s="17">
        <v>31.15</v>
      </c>
      <c r="DW306" s="17">
        <v>31.26</v>
      </c>
      <c r="DX306" s="17">
        <v>31.25</v>
      </c>
      <c r="DY306" s="17">
        <v>31.24</v>
      </c>
      <c r="DZ306" s="17">
        <v>31.18</v>
      </c>
      <c r="EA306" s="17">
        <v>31.18</v>
      </c>
      <c r="EB306" s="17">
        <v>31.25</v>
      </c>
      <c r="EC306" s="17">
        <v>31.19</v>
      </c>
      <c r="ED306" s="17">
        <v>31.24</v>
      </c>
      <c r="EE306" s="17">
        <v>31.24</v>
      </c>
      <c r="EF306" s="17">
        <v>31.24</v>
      </c>
      <c r="EG306" s="17">
        <v>31.23</v>
      </c>
      <c r="EH306" s="17">
        <v>31.23</v>
      </c>
      <c r="EI306" s="17">
        <v>31.2</v>
      </c>
      <c r="EJ306" s="17">
        <v>31.17</v>
      </c>
      <c r="EK306" s="17">
        <v>31.23</v>
      </c>
      <c r="EL306" s="17">
        <v>31.22</v>
      </c>
      <c r="EM306" s="17">
        <v>31.16</v>
      </c>
      <c r="EN306" s="17">
        <v>31.17</v>
      </c>
      <c r="EO306" s="17">
        <v>31.17</v>
      </c>
      <c r="EP306" s="17">
        <v>31.16</v>
      </c>
      <c r="EQ306" s="17">
        <v>31.16</v>
      </c>
      <c r="ER306" s="17">
        <v>31.17</v>
      </c>
      <c r="ES306" s="17">
        <v>31.16</v>
      </c>
      <c r="ET306" s="17">
        <v>31.18</v>
      </c>
      <c r="EU306" s="17">
        <v>31.17</v>
      </c>
      <c r="EV306" s="17">
        <v>31.17</v>
      </c>
      <c r="EW306" s="17">
        <v>31.17</v>
      </c>
      <c r="EX306" s="17">
        <v>31.19</v>
      </c>
      <c r="EY306" s="17">
        <v>31.17</v>
      </c>
      <c r="EZ306" s="17">
        <v>31.17</v>
      </c>
      <c r="FA306" s="17">
        <v>31.17</v>
      </c>
      <c r="FB306" s="17">
        <v>31.15</v>
      </c>
      <c r="FC306" s="17">
        <v>31.16</v>
      </c>
      <c r="FD306" s="17">
        <v>31.17</v>
      </c>
      <c r="FE306" s="17">
        <v>31.12</v>
      </c>
      <c r="FF306" s="17">
        <v>31.15</v>
      </c>
      <c r="FG306" s="17">
        <v>31.15</v>
      </c>
      <c r="FH306" s="17">
        <v>31.17</v>
      </c>
      <c r="FI306" s="17">
        <v>31.17</v>
      </c>
      <c r="FJ306" s="17">
        <v>31.17</v>
      </c>
      <c r="FK306" s="17">
        <v>31.21</v>
      </c>
      <c r="FL306" s="17">
        <v>31.23</v>
      </c>
      <c r="FM306" s="17">
        <v>31.2</v>
      </c>
      <c r="FN306" s="17">
        <v>31.15</v>
      </c>
      <c r="FO306" s="17">
        <v>31.15</v>
      </c>
      <c r="FP306" s="17">
        <v>31.23</v>
      </c>
      <c r="FQ306" s="17">
        <v>31.23</v>
      </c>
      <c r="FR306" s="17">
        <v>31.18</v>
      </c>
      <c r="FS306" s="17">
        <v>31.17</v>
      </c>
      <c r="FT306" s="17">
        <v>31.13</v>
      </c>
      <c r="FU306" s="17">
        <v>31.17</v>
      </c>
      <c r="FV306" s="17">
        <v>31.15</v>
      </c>
      <c r="FW306" s="17">
        <v>31.16</v>
      </c>
      <c r="FX306" s="17">
        <v>31.14</v>
      </c>
      <c r="FY306" s="17">
        <v>31.19</v>
      </c>
      <c r="FZ306" s="17">
        <v>31.19</v>
      </c>
      <c r="GA306" s="17">
        <v>31.21</v>
      </c>
      <c r="GB306" s="17">
        <v>31.23</v>
      </c>
      <c r="GC306" s="17">
        <v>31.2</v>
      </c>
      <c r="GD306" s="17">
        <v>31.2</v>
      </c>
      <c r="GE306" s="17">
        <v>31.2</v>
      </c>
      <c r="GF306" s="17">
        <v>31.19</v>
      </c>
      <c r="GG306" s="17">
        <v>31.19</v>
      </c>
      <c r="GH306" s="17">
        <v>31.2</v>
      </c>
      <c r="GI306" s="17">
        <v>31.2</v>
      </c>
      <c r="GJ306" s="17">
        <v>31.23</v>
      </c>
      <c r="GK306" s="17">
        <v>31.3</v>
      </c>
      <c r="GL306" s="17">
        <v>31.32</v>
      </c>
      <c r="GM306" s="17">
        <v>31.33</v>
      </c>
      <c r="GN306" s="17">
        <v>31.32</v>
      </c>
      <c r="GO306" s="17">
        <v>31.32</v>
      </c>
      <c r="GP306" s="17">
        <v>31.35</v>
      </c>
      <c r="GQ306" s="17">
        <v>31.34</v>
      </c>
      <c r="GR306" s="17">
        <v>31.37</v>
      </c>
      <c r="GS306" s="17">
        <v>31.39</v>
      </c>
      <c r="GT306" s="17">
        <v>31.38</v>
      </c>
      <c r="GU306" s="17">
        <v>31.39</v>
      </c>
      <c r="GV306" s="17">
        <v>31.44</v>
      </c>
      <c r="GW306" s="17">
        <v>31.48</v>
      </c>
      <c r="GX306" s="17">
        <v>31.45</v>
      </c>
      <c r="GY306" s="17">
        <v>31.47</v>
      </c>
      <c r="GZ306" s="17">
        <v>31.46</v>
      </c>
      <c r="HA306" s="17">
        <v>31.51</v>
      </c>
      <c r="HB306" s="17">
        <v>31.53</v>
      </c>
      <c r="HC306" s="17">
        <v>31.63</v>
      </c>
      <c r="HD306" s="17">
        <v>31.6</v>
      </c>
      <c r="HE306" s="17">
        <v>31.58</v>
      </c>
      <c r="HF306" s="17">
        <v>31.53</v>
      </c>
      <c r="HG306" s="17">
        <v>31.52</v>
      </c>
      <c r="HH306" s="17">
        <v>31.53</v>
      </c>
      <c r="HI306" s="17">
        <v>31.53</v>
      </c>
      <c r="HJ306" s="17">
        <v>31.55</v>
      </c>
      <c r="HK306" s="17">
        <v>31.56</v>
      </c>
      <c r="HL306" s="17">
        <v>31.59</v>
      </c>
      <c r="HM306" s="17">
        <v>31.59</v>
      </c>
      <c r="HN306" s="17">
        <v>31.55</v>
      </c>
      <c r="HO306" s="17">
        <v>31.56</v>
      </c>
      <c r="HP306" s="17">
        <v>31.51</v>
      </c>
      <c r="HQ306" s="17">
        <v>31.45</v>
      </c>
      <c r="HR306" s="17">
        <v>31.44</v>
      </c>
      <c r="HS306" s="17">
        <v>31.52</v>
      </c>
      <c r="HT306" s="17">
        <v>31.54</v>
      </c>
      <c r="HU306" s="17">
        <v>31.53</v>
      </c>
      <c r="HV306" s="17">
        <v>31.54</v>
      </c>
      <c r="HW306" s="17">
        <v>31.55</v>
      </c>
      <c r="HX306" s="17">
        <v>31.65</v>
      </c>
      <c r="HY306" s="17">
        <v>31.72</v>
      </c>
      <c r="HZ306" s="17">
        <v>31.7</v>
      </c>
      <c r="IA306" s="17">
        <v>31.72</v>
      </c>
      <c r="IB306" s="17">
        <v>31.71</v>
      </c>
      <c r="IC306" s="17">
        <v>31.69</v>
      </c>
      <c r="ID306" s="17">
        <v>31.65</v>
      </c>
      <c r="IE306" s="17">
        <v>31.64</v>
      </c>
      <c r="IF306" s="17">
        <v>31.64</v>
      </c>
      <c r="IG306" s="17">
        <v>31.64</v>
      </c>
      <c r="IH306" s="17">
        <v>31.65</v>
      </c>
      <c r="II306" s="17">
        <v>31.66</v>
      </c>
      <c r="IJ306" s="17">
        <v>31.63</v>
      </c>
      <c r="IK306" s="17">
        <v>31.65</v>
      </c>
      <c r="IL306" s="17">
        <v>31.65</v>
      </c>
      <c r="IM306" s="17">
        <v>31.66</v>
      </c>
      <c r="IN306" s="17">
        <v>31.68</v>
      </c>
      <c r="IO306" s="17">
        <v>31.72</v>
      </c>
      <c r="IP306" s="17">
        <v>31.7</v>
      </c>
      <c r="IQ306" s="17">
        <v>31.65</v>
      </c>
      <c r="IR306" s="17">
        <v>31.65</v>
      </c>
      <c r="IS306" s="17">
        <v>31.64</v>
      </c>
      <c r="IT306" s="17">
        <v>31.65</v>
      </c>
      <c r="IU306" s="17">
        <v>31.65</v>
      </c>
      <c r="IV306" s="17">
        <v>31.65</v>
      </c>
      <c r="IW306" s="17">
        <v>31.65</v>
      </c>
      <c r="IX306" s="17">
        <v>31.68</v>
      </c>
      <c r="IY306" s="17">
        <v>31.67</v>
      </c>
    </row>
    <row r="307" spans="1:259" x14ac:dyDescent="0.15">
      <c r="A307" s="17" t="s">
        <v>990</v>
      </c>
      <c r="B307" s="17" t="s">
        <v>991</v>
      </c>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c r="AA307" s="26"/>
      <c r="AB307" s="17"/>
      <c r="AC307" s="26"/>
      <c r="AD307" s="26"/>
      <c r="AE307" s="17"/>
      <c r="AF307" s="17"/>
      <c r="AG307" s="17"/>
      <c r="AH307" s="17"/>
      <c r="AI307" s="17"/>
      <c r="AJ307" s="17"/>
      <c r="AK307" s="17"/>
      <c r="AL307" s="17"/>
      <c r="AM307" s="17"/>
      <c r="AN307" s="17"/>
      <c r="AO307" s="17"/>
      <c r="AP307" s="17"/>
      <c r="AQ307" s="17"/>
      <c r="AR307" s="17"/>
      <c r="AS307" s="17"/>
      <c r="AT307" s="17"/>
      <c r="AU307" s="17"/>
      <c r="AV307" s="17"/>
      <c r="AW307" s="17"/>
      <c r="AX307" s="17"/>
      <c r="AY307" s="17"/>
      <c r="AZ307" s="17"/>
      <c r="BA307" s="17"/>
      <c r="BB307" s="17"/>
      <c r="BC307" s="17"/>
      <c r="BD307" s="17"/>
      <c r="BE307" s="17"/>
      <c r="BF307" s="17"/>
      <c r="BG307" s="17"/>
      <c r="BH307" s="17"/>
      <c r="BI307" s="17"/>
      <c r="BJ307" s="26"/>
      <c r="BK307" s="17"/>
      <c r="BL307" s="17"/>
      <c r="BM307" s="17"/>
      <c r="BN307" s="17"/>
      <c r="BO307" s="17"/>
      <c r="BP307" s="17"/>
      <c r="BQ307" s="17"/>
      <c r="BR307" s="17"/>
      <c r="BS307" s="17"/>
      <c r="BT307" s="17"/>
      <c r="BU307" s="17"/>
      <c r="BV307" s="17"/>
      <c r="BW307" s="17"/>
      <c r="BX307" s="26"/>
      <c r="BY307" s="26"/>
      <c r="BZ307" s="26"/>
      <c r="CA307" s="26"/>
      <c r="CB307" s="26"/>
      <c r="CC307" s="17"/>
      <c r="CD307" s="17"/>
      <c r="CE307" s="17"/>
      <c r="CF307" s="17"/>
      <c r="CG307" s="17"/>
      <c r="CH307" s="17"/>
      <c r="CI307" s="17"/>
      <c r="CJ307" s="26"/>
      <c r="CK307" s="17"/>
      <c r="CL307" s="17"/>
      <c r="CM307" s="17"/>
      <c r="CN307" s="17"/>
      <c r="CO307" s="17"/>
      <c r="CP307" s="17"/>
      <c r="CQ307" s="17"/>
      <c r="CR307" s="17"/>
      <c r="CS307" s="17"/>
      <c r="CT307" s="17"/>
      <c r="CU307" s="17"/>
      <c r="CV307" s="17"/>
      <c r="CW307" s="17"/>
      <c r="CX307" s="17"/>
      <c r="CY307" s="26"/>
      <c r="CZ307" s="26"/>
      <c r="DA307" s="26"/>
      <c r="DB307" s="17"/>
      <c r="DC307" s="17"/>
      <c r="DD307" s="17"/>
      <c r="DE307" s="17"/>
      <c r="DF307" s="17"/>
      <c r="DG307" s="17"/>
      <c r="DH307" s="26"/>
      <c r="DI307" s="17"/>
      <c r="DJ307" s="17"/>
      <c r="DK307" s="17"/>
      <c r="DL307" s="17"/>
      <c r="DM307" s="17">
        <v>16.28</v>
      </c>
      <c r="DN307" s="17">
        <v>16.27</v>
      </c>
      <c r="DO307" s="17">
        <v>16.3</v>
      </c>
      <c r="DP307" s="17">
        <v>16.3</v>
      </c>
      <c r="DQ307" s="17">
        <v>16.28</v>
      </c>
      <c r="DR307" s="17">
        <v>16.28</v>
      </c>
      <c r="DS307" s="17">
        <v>16.28</v>
      </c>
      <c r="DT307" s="17">
        <v>16.28</v>
      </c>
      <c r="DU307" s="17">
        <v>16.28</v>
      </c>
      <c r="DV307" s="17">
        <v>16.28</v>
      </c>
      <c r="DW307" s="17">
        <v>16.27</v>
      </c>
      <c r="DX307" s="17">
        <v>16.27</v>
      </c>
      <c r="DY307" s="17">
        <v>16.28</v>
      </c>
      <c r="DZ307" s="17">
        <v>16.27</v>
      </c>
      <c r="EA307" s="17">
        <v>16.27</v>
      </c>
      <c r="EB307" s="17">
        <v>16.260000000000002</v>
      </c>
      <c r="EC307" s="17">
        <v>16.260000000000002</v>
      </c>
      <c r="ED307" s="17">
        <v>16.260000000000002</v>
      </c>
      <c r="EE307" s="17">
        <v>16.260000000000002</v>
      </c>
      <c r="EF307" s="17">
        <v>16.260000000000002</v>
      </c>
      <c r="EG307" s="17">
        <v>16.260000000000002</v>
      </c>
      <c r="EH307" s="17">
        <v>16.260000000000002</v>
      </c>
      <c r="EI307" s="17">
        <v>16.260000000000002</v>
      </c>
      <c r="EJ307" s="17">
        <v>16.27</v>
      </c>
      <c r="EK307" s="17">
        <v>16.27</v>
      </c>
      <c r="EL307" s="17">
        <v>16.27</v>
      </c>
      <c r="EM307" s="17">
        <v>16.27</v>
      </c>
      <c r="EN307" s="17">
        <v>16.27</v>
      </c>
      <c r="EO307" s="17">
        <v>16.27</v>
      </c>
      <c r="EP307" s="17">
        <v>16.260000000000002</v>
      </c>
      <c r="EQ307" s="17">
        <v>16.260000000000002</v>
      </c>
      <c r="ER307" s="17">
        <v>16.260000000000002</v>
      </c>
      <c r="ES307" s="17">
        <v>16.260000000000002</v>
      </c>
      <c r="ET307" s="17">
        <v>16.260000000000002</v>
      </c>
      <c r="EU307" s="17">
        <v>16.25</v>
      </c>
      <c r="EV307" s="17">
        <v>16.25</v>
      </c>
      <c r="EW307" s="17">
        <v>16.25</v>
      </c>
      <c r="EX307" s="17">
        <v>16.25</v>
      </c>
      <c r="EY307" s="17">
        <v>16.25</v>
      </c>
      <c r="EZ307" s="17">
        <v>16.25</v>
      </c>
      <c r="FA307" s="17">
        <v>16.25</v>
      </c>
      <c r="FB307" s="17">
        <v>16.23</v>
      </c>
      <c r="FC307" s="17">
        <v>16.22</v>
      </c>
      <c r="FD307" s="17">
        <v>16.16</v>
      </c>
      <c r="FE307" s="17">
        <v>16.18</v>
      </c>
      <c r="FF307" s="17">
        <v>16.2</v>
      </c>
      <c r="FG307" s="17">
        <v>16.2</v>
      </c>
      <c r="FH307" s="17">
        <v>16.190000000000001</v>
      </c>
      <c r="FI307" s="17">
        <v>16.2</v>
      </c>
      <c r="FJ307" s="17">
        <v>16.2</v>
      </c>
      <c r="FK307" s="17">
        <v>16.23</v>
      </c>
      <c r="FL307" s="17">
        <v>16.27</v>
      </c>
      <c r="FM307" s="17">
        <v>16.27</v>
      </c>
      <c r="FN307" s="17">
        <v>16.260000000000002</v>
      </c>
      <c r="FO307" s="17">
        <v>16.260000000000002</v>
      </c>
      <c r="FP307" s="17">
        <v>16.25</v>
      </c>
      <c r="FQ307" s="17">
        <v>16.25</v>
      </c>
      <c r="FR307" s="17">
        <v>16.260000000000002</v>
      </c>
      <c r="FS307" s="17">
        <v>16.25</v>
      </c>
      <c r="FT307" s="17">
        <v>16.23</v>
      </c>
      <c r="FU307" s="17">
        <v>16.23</v>
      </c>
      <c r="FV307" s="17">
        <v>16.23</v>
      </c>
      <c r="FW307" s="17">
        <v>16.23</v>
      </c>
      <c r="FX307" s="17">
        <v>16.239999999999998</v>
      </c>
      <c r="FY307" s="17">
        <v>16.260000000000002</v>
      </c>
      <c r="FZ307" s="17">
        <v>16.260000000000002</v>
      </c>
      <c r="GA307" s="17">
        <v>16.25</v>
      </c>
      <c r="GB307" s="17">
        <v>16.25</v>
      </c>
      <c r="GC307" s="17">
        <v>16.25</v>
      </c>
      <c r="GD307" s="17">
        <v>16.25</v>
      </c>
      <c r="GE307" s="17">
        <v>16.23</v>
      </c>
      <c r="GF307" s="17">
        <v>16.22</v>
      </c>
      <c r="GG307" s="17">
        <v>16.2</v>
      </c>
      <c r="GH307" s="17">
        <v>16.2</v>
      </c>
      <c r="GI307" s="17">
        <v>16.2</v>
      </c>
      <c r="GJ307" s="17">
        <v>16.190000000000001</v>
      </c>
      <c r="GK307" s="17">
        <v>16.190000000000001</v>
      </c>
      <c r="GL307" s="17">
        <v>16.190000000000001</v>
      </c>
      <c r="GM307" s="17">
        <v>16.190000000000001</v>
      </c>
      <c r="GN307" s="17">
        <v>16.2</v>
      </c>
      <c r="GO307" s="17">
        <v>16.190000000000001</v>
      </c>
      <c r="GP307" s="17">
        <v>16.2</v>
      </c>
      <c r="GQ307" s="17">
        <v>16.2</v>
      </c>
      <c r="GR307" s="17">
        <v>16.2</v>
      </c>
      <c r="GS307" s="17">
        <v>16.2</v>
      </c>
      <c r="GT307" s="17">
        <v>16.2</v>
      </c>
      <c r="GU307" s="17">
        <v>16.190000000000001</v>
      </c>
      <c r="GV307" s="17">
        <v>16.21</v>
      </c>
      <c r="GW307" s="17">
        <v>16.23</v>
      </c>
      <c r="GX307" s="17">
        <v>16.23</v>
      </c>
      <c r="GY307" s="17">
        <v>16.23</v>
      </c>
      <c r="GZ307" s="17">
        <v>16.260000000000002</v>
      </c>
      <c r="HA307" s="17">
        <v>16.309999999999999</v>
      </c>
      <c r="HB307" s="17">
        <v>16.309999999999999</v>
      </c>
      <c r="HC307" s="17">
        <v>16.350000000000001</v>
      </c>
      <c r="HD307" s="17">
        <v>16.37</v>
      </c>
      <c r="HE307" s="17">
        <v>16.41</v>
      </c>
      <c r="HF307" s="17">
        <v>16.38</v>
      </c>
      <c r="HG307" s="17">
        <v>16.34</v>
      </c>
      <c r="HH307" s="17">
        <v>16.34</v>
      </c>
      <c r="HI307" s="17">
        <v>16.32</v>
      </c>
      <c r="HJ307" s="17">
        <v>16.37</v>
      </c>
      <c r="HK307" s="17">
        <v>16.37</v>
      </c>
      <c r="HL307" s="17">
        <v>16.399999999999999</v>
      </c>
      <c r="HM307" s="17">
        <v>16.45</v>
      </c>
      <c r="HN307" s="17">
        <v>16.48</v>
      </c>
      <c r="HO307" s="17">
        <v>16.45</v>
      </c>
      <c r="HP307" s="17">
        <v>16.61</v>
      </c>
      <c r="HQ307" s="17">
        <v>16.61</v>
      </c>
      <c r="HR307" s="17">
        <v>16.57</v>
      </c>
      <c r="HS307" s="17">
        <v>16.670000000000002</v>
      </c>
      <c r="HT307" s="17">
        <v>16.739999999999998</v>
      </c>
      <c r="HU307" s="17">
        <v>16.739999999999998</v>
      </c>
      <c r="HV307" s="17">
        <v>16.809999999999999</v>
      </c>
      <c r="HW307" s="17">
        <v>16.84</v>
      </c>
      <c r="HX307" s="17">
        <v>16.79</v>
      </c>
      <c r="HY307" s="17">
        <v>16.71</v>
      </c>
      <c r="HZ307" s="17">
        <v>16.760000000000002</v>
      </c>
      <c r="IA307" s="17">
        <v>16.760000000000002</v>
      </c>
      <c r="IB307" s="17">
        <v>16.72</v>
      </c>
      <c r="IC307" s="17">
        <v>16.72</v>
      </c>
      <c r="ID307" s="17">
        <v>16.75</v>
      </c>
      <c r="IE307" s="17">
        <v>16.77</v>
      </c>
      <c r="IF307" s="17">
        <v>16.77</v>
      </c>
      <c r="IG307" s="17">
        <v>16.75</v>
      </c>
      <c r="IH307" s="17">
        <v>16.73</v>
      </c>
      <c r="II307" s="17">
        <v>16.71</v>
      </c>
      <c r="IJ307" s="17">
        <v>16.7</v>
      </c>
      <c r="IK307" s="17">
        <v>16.649999999999999</v>
      </c>
      <c r="IL307" s="17">
        <v>16.71</v>
      </c>
      <c r="IM307" s="17">
        <v>16.75</v>
      </c>
      <c r="IN307" s="17">
        <v>16.71</v>
      </c>
      <c r="IO307" s="17">
        <v>16.71</v>
      </c>
      <c r="IP307" s="17">
        <v>16.7</v>
      </c>
      <c r="IQ307" s="17">
        <v>16.68</v>
      </c>
      <c r="IR307" s="17">
        <v>16.66</v>
      </c>
      <c r="IS307" s="17">
        <v>16.68</v>
      </c>
      <c r="IT307" s="17">
        <v>16.690000000000001</v>
      </c>
      <c r="IU307" s="17">
        <v>16.690000000000001</v>
      </c>
      <c r="IV307" s="17">
        <v>16.690000000000001</v>
      </c>
      <c r="IW307" s="17">
        <v>16.7</v>
      </c>
      <c r="IX307" s="17">
        <v>16.690000000000001</v>
      </c>
      <c r="IY307" s="17">
        <v>16.68</v>
      </c>
    </row>
    <row r="308" spans="1:259" x14ac:dyDescent="0.15">
      <c r="A308" s="17" t="s">
        <v>576</v>
      </c>
      <c r="B308" s="17" t="s">
        <v>577</v>
      </c>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c r="AA308" s="26"/>
      <c r="AB308" s="17"/>
      <c r="AC308" s="26"/>
      <c r="AD308" s="26"/>
      <c r="AE308" s="17"/>
      <c r="AF308" s="17"/>
      <c r="AG308" s="17"/>
      <c r="AH308" s="17"/>
      <c r="AI308" s="17"/>
      <c r="AJ308" s="17"/>
      <c r="AK308" s="17"/>
      <c r="AL308" s="17"/>
      <c r="AM308" s="17"/>
      <c r="AN308" s="17"/>
      <c r="AO308" s="17"/>
      <c r="AP308" s="17"/>
      <c r="AQ308" s="17"/>
      <c r="AR308" s="17"/>
      <c r="AS308" s="17"/>
      <c r="AT308" s="17"/>
      <c r="AU308" s="17"/>
      <c r="AV308" s="17"/>
      <c r="AW308" s="17"/>
      <c r="AX308" s="17"/>
      <c r="AY308" s="17"/>
      <c r="AZ308" s="17"/>
      <c r="BA308" s="17"/>
      <c r="BB308" s="17"/>
      <c r="BC308" s="17"/>
      <c r="BD308" s="17"/>
      <c r="BE308" s="17"/>
      <c r="BF308" s="17"/>
      <c r="BG308" s="17"/>
      <c r="BH308" s="17"/>
      <c r="BI308" s="17"/>
      <c r="BJ308" s="26"/>
      <c r="BK308" s="17"/>
      <c r="BL308" s="17"/>
      <c r="BM308" s="17"/>
      <c r="BN308" s="17"/>
      <c r="BO308" s="17"/>
      <c r="BP308" s="17"/>
      <c r="BQ308" s="17"/>
      <c r="BR308" s="17"/>
      <c r="BS308" s="17"/>
      <c r="BT308" s="17"/>
      <c r="BU308" s="17"/>
      <c r="BV308" s="17"/>
      <c r="BW308" s="17"/>
      <c r="BX308" s="26"/>
      <c r="BY308" s="26"/>
      <c r="BZ308" s="26"/>
      <c r="CA308" s="26"/>
      <c r="CB308" s="26"/>
      <c r="CC308" s="17"/>
      <c r="CD308" s="17"/>
      <c r="CE308" s="17"/>
      <c r="CF308" s="17"/>
      <c r="CG308" s="17"/>
      <c r="CH308" s="17"/>
      <c r="CI308" s="17"/>
      <c r="CJ308" s="26"/>
      <c r="CK308" s="17"/>
      <c r="CL308" s="17"/>
      <c r="CM308" s="17"/>
      <c r="CN308" s="17"/>
      <c r="CO308" s="17"/>
      <c r="CP308" s="17"/>
      <c r="CQ308" s="17"/>
      <c r="CR308" s="17"/>
      <c r="CS308" s="17"/>
      <c r="CT308" s="17"/>
      <c r="CU308" s="17"/>
      <c r="CV308" s="17"/>
      <c r="CW308" s="17"/>
      <c r="CX308" s="17"/>
      <c r="CY308" s="26"/>
      <c r="CZ308" s="26"/>
      <c r="DA308" s="26"/>
      <c r="DB308" s="17"/>
      <c r="DC308" s="17"/>
      <c r="DD308" s="17"/>
      <c r="DE308" s="17"/>
      <c r="DF308" s="17"/>
      <c r="DG308" s="17"/>
      <c r="DH308" s="26"/>
      <c r="DI308" s="17"/>
      <c r="DJ308" s="17"/>
      <c r="DK308" s="17"/>
      <c r="DL308" s="17"/>
      <c r="DM308" s="17">
        <v>8.49</v>
      </c>
      <c r="DN308" s="17">
        <v>8.5</v>
      </c>
      <c r="DO308" s="17">
        <v>8.5</v>
      </c>
      <c r="DP308" s="17">
        <v>8.5</v>
      </c>
      <c r="DQ308" s="17">
        <v>8.5</v>
      </c>
      <c r="DR308" s="17">
        <v>8.5</v>
      </c>
      <c r="DS308" s="17">
        <v>8.51</v>
      </c>
      <c r="DT308" s="17">
        <v>8.52</v>
      </c>
      <c r="DU308" s="17">
        <v>8.51</v>
      </c>
      <c r="DV308" s="17">
        <v>8.5</v>
      </c>
      <c r="DW308" s="17">
        <v>8.51</v>
      </c>
      <c r="DX308" s="17">
        <v>8.51</v>
      </c>
      <c r="DY308" s="17">
        <v>8.5</v>
      </c>
      <c r="DZ308" s="17">
        <v>8.5</v>
      </c>
      <c r="EA308" s="17">
        <v>8.49</v>
      </c>
      <c r="EB308" s="17">
        <v>8.48</v>
      </c>
      <c r="EC308" s="17">
        <v>8.48</v>
      </c>
      <c r="ED308" s="17">
        <v>8.48</v>
      </c>
      <c r="EE308" s="17">
        <v>8.48</v>
      </c>
      <c r="EF308" s="17">
        <v>8.5</v>
      </c>
      <c r="EG308" s="17">
        <v>8.5</v>
      </c>
      <c r="EH308" s="17">
        <v>8.48</v>
      </c>
      <c r="EI308" s="17">
        <v>8.48</v>
      </c>
      <c r="EJ308" s="17">
        <v>8.4700000000000006</v>
      </c>
      <c r="EK308" s="17">
        <v>8.48</v>
      </c>
      <c r="EL308" s="17">
        <v>8.48</v>
      </c>
      <c r="EM308" s="17">
        <v>8.48</v>
      </c>
      <c r="EN308" s="17">
        <v>8.4700000000000006</v>
      </c>
      <c r="EO308" s="17">
        <v>8.4700000000000006</v>
      </c>
      <c r="EP308" s="17">
        <v>8.4700000000000006</v>
      </c>
      <c r="EQ308" s="17">
        <v>8.4700000000000006</v>
      </c>
      <c r="ER308" s="17">
        <v>8.4700000000000006</v>
      </c>
      <c r="ES308" s="17">
        <v>8.4700000000000006</v>
      </c>
      <c r="ET308" s="17">
        <v>8.4700000000000006</v>
      </c>
      <c r="EU308" s="17">
        <v>8.4600000000000009</v>
      </c>
      <c r="EV308" s="17">
        <v>8.4600000000000009</v>
      </c>
      <c r="EW308" s="17">
        <v>8.4600000000000009</v>
      </c>
      <c r="EX308" s="17">
        <v>8.4600000000000009</v>
      </c>
      <c r="EY308" s="17">
        <v>8.4700000000000006</v>
      </c>
      <c r="EZ308" s="17">
        <v>8.4499999999999993</v>
      </c>
      <c r="FA308" s="17">
        <v>8.4600000000000009</v>
      </c>
      <c r="FB308" s="17">
        <v>8.4600000000000009</v>
      </c>
      <c r="FC308" s="17">
        <v>8.4499999999999993</v>
      </c>
      <c r="FD308" s="17">
        <v>8.4600000000000009</v>
      </c>
      <c r="FE308" s="17">
        <v>8.48</v>
      </c>
      <c r="FF308" s="17">
        <v>8.5</v>
      </c>
      <c r="FG308" s="17">
        <v>8.48</v>
      </c>
      <c r="FH308" s="17">
        <v>8.5</v>
      </c>
      <c r="FI308" s="17">
        <v>8.49</v>
      </c>
      <c r="FJ308" s="17">
        <v>8.49</v>
      </c>
      <c r="FK308" s="17">
        <v>8.5</v>
      </c>
      <c r="FL308" s="17">
        <v>8.5</v>
      </c>
      <c r="FM308" s="17">
        <v>8.49</v>
      </c>
      <c r="FN308" s="17">
        <v>8.5</v>
      </c>
      <c r="FO308" s="17">
        <v>8.5</v>
      </c>
      <c r="FP308" s="17">
        <v>8.51</v>
      </c>
      <c r="FQ308" s="17">
        <v>8.5</v>
      </c>
      <c r="FR308" s="17">
        <v>8.5</v>
      </c>
      <c r="FS308" s="17">
        <v>8.49</v>
      </c>
      <c r="FT308" s="17">
        <v>8.49</v>
      </c>
      <c r="FU308" s="17">
        <v>8.49</v>
      </c>
      <c r="FV308" s="17">
        <v>8.48</v>
      </c>
      <c r="FW308" s="17">
        <v>8.48</v>
      </c>
      <c r="FX308" s="17">
        <v>8.48</v>
      </c>
      <c r="FY308" s="17">
        <v>8.48</v>
      </c>
      <c r="FZ308" s="17">
        <v>8.49</v>
      </c>
      <c r="GA308" s="17">
        <v>8.49</v>
      </c>
      <c r="GB308" s="17">
        <v>8.4700000000000006</v>
      </c>
      <c r="GC308" s="17">
        <v>8.48</v>
      </c>
      <c r="GD308" s="17">
        <v>8.4700000000000006</v>
      </c>
      <c r="GE308" s="17">
        <v>8.4700000000000006</v>
      </c>
      <c r="GF308" s="17">
        <v>8.4600000000000009</v>
      </c>
      <c r="GG308" s="17">
        <v>8.4600000000000009</v>
      </c>
      <c r="GH308" s="17">
        <v>8.44</v>
      </c>
      <c r="GI308" s="17">
        <v>8.43</v>
      </c>
      <c r="GJ308" s="17">
        <v>8.43</v>
      </c>
      <c r="GK308" s="17">
        <v>8.44</v>
      </c>
      <c r="GL308" s="17">
        <v>8.44</v>
      </c>
      <c r="GM308" s="17">
        <v>8.44</v>
      </c>
      <c r="GN308" s="17">
        <v>8.42</v>
      </c>
      <c r="GO308" s="17">
        <v>8.43</v>
      </c>
      <c r="GP308" s="17">
        <v>8.41</v>
      </c>
      <c r="GQ308" s="17">
        <v>8.43</v>
      </c>
      <c r="GR308" s="17">
        <v>8.41</v>
      </c>
      <c r="GS308" s="17">
        <v>8.3800000000000008</v>
      </c>
      <c r="GT308" s="17">
        <v>8.41</v>
      </c>
      <c r="GU308" s="17">
        <v>8.4</v>
      </c>
      <c r="GV308" s="17">
        <v>8.4</v>
      </c>
      <c r="GW308" s="17">
        <v>8.41</v>
      </c>
      <c r="GX308" s="17">
        <v>8.44</v>
      </c>
      <c r="GY308" s="17">
        <v>8.43</v>
      </c>
      <c r="GZ308" s="17">
        <v>8.42</v>
      </c>
      <c r="HA308" s="17">
        <v>8.4</v>
      </c>
      <c r="HB308" s="17">
        <v>8.39</v>
      </c>
      <c r="HC308" s="17">
        <v>8.3800000000000008</v>
      </c>
      <c r="HD308" s="17">
        <v>8.36</v>
      </c>
      <c r="HE308" s="17">
        <v>8.3800000000000008</v>
      </c>
      <c r="HF308" s="17">
        <v>8.39</v>
      </c>
      <c r="HG308" s="17">
        <v>8.3800000000000008</v>
      </c>
      <c r="HH308" s="17">
        <v>8.3800000000000008</v>
      </c>
      <c r="HI308" s="17">
        <v>8.3699999999999992</v>
      </c>
      <c r="HJ308" s="17">
        <v>8.36</v>
      </c>
      <c r="HK308" s="17">
        <v>8.34</v>
      </c>
      <c r="HL308" s="17">
        <v>8.32</v>
      </c>
      <c r="HM308" s="17">
        <v>8.35</v>
      </c>
      <c r="HN308" s="17">
        <v>8.35</v>
      </c>
      <c r="HO308" s="17">
        <v>8.33</v>
      </c>
      <c r="HP308" s="17">
        <v>8.33</v>
      </c>
      <c r="HQ308" s="17">
        <v>8.33</v>
      </c>
      <c r="HR308" s="17">
        <v>8.32</v>
      </c>
      <c r="HS308" s="17">
        <v>8.32</v>
      </c>
      <c r="HT308" s="17">
        <v>8.33</v>
      </c>
      <c r="HU308" s="17">
        <v>8.33</v>
      </c>
      <c r="HV308" s="17">
        <v>8.39</v>
      </c>
      <c r="HW308" s="17">
        <v>8.3699999999999992</v>
      </c>
      <c r="HX308" s="17">
        <v>8.3699999999999992</v>
      </c>
      <c r="HY308" s="17">
        <v>8.41</v>
      </c>
      <c r="HZ308" s="17">
        <v>8.39</v>
      </c>
      <c r="IA308" s="17">
        <v>8.4</v>
      </c>
      <c r="IB308" s="17">
        <v>8.41</v>
      </c>
      <c r="IC308" s="17">
        <v>8.43</v>
      </c>
      <c r="ID308" s="17">
        <v>8.43</v>
      </c>
      <c r="IE308" s="17">
        <v>8.42</v>
      </c>
      <c r="IF308" s="17">
        <v>8.43</v>
      </c>
      <c r="IG308" s="17">
        <v>8.3800000000000008</v>
      </c>
      <c r="IH308" s="17">
        <v>8.3699999999999992</v>
      </c>
      <c r="II308" s="17">
        <v>8.3699999999999992</v>
      </c>
      <c r="IJ308" s="17">
        <v>8.36</v>
      </c>
      <c r="IK308" s="17">
        <v>8.35</v>
      </c>
      <c r="IL308" s="17">
        <v>8.36</v>
      </c>
      <c r="IM308" s="17">
        <v>8.3699999999999992</v>
      </c>
      <c r="IN308" s="17">
        <v>8.3699999999999992</v>
      </c>
      <c r="IO308" s="17">
        <v>8.36</v>
      </c>
      <c r="IP308" s="17">
        <v>8.36</v>
      </c>
      <c r="IQ308" s="17">
        <v>8.3699999999999992</v>
      </c>
      <c r="IR308" s="17">
        <v>8.3699999999999992</v>
      </c>
      <c r="IS308" s="17">
        <v>8.3699999999999992</v>
      </c>
      <c r="IT308" s="17">
        <v>8.3800000000000008</v>
      </c>
      <c r="IU308" s="17">
        <v>8.3800000000000008</v>
      </c>
      <c r="IV308" s="17">
        <v>8.3699999999999992</v>
      </c>
      <c r="IW308" s="17">
        <v>8.36</v>
      </c>
      <c r="IX308" s="17">
        <v>8.36</v>
      </c>
      <c r="IY308" s="17">
        <v>8.36</v>
      </c>
    </row>
    <row r="309" spans="1:259" x14ac:dyDescent="0.15">
      <c r="A309" s="17" t="s">
        <v>226</v>
      </c>
      <c r="B309" s="17" t="s">
        <v>4760</v>
      </c>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c r="AA309" s="26"/>
      <c r="AB309" s="17"/>
      <c r="AC309" s="26"/>
      <c r="AD309" s="26"/>
      <c r="AE309" s="17"/>
      <c r="AF309" s="17"/>
      <c r="AG309" s="17"/>
      <c r="AH309" s="17"/>
      <c r="AI309" s="17"/>
      <c r="AJ309" s="17"/>
      <c r="AK309" s="17"/>
      <c r="AL309" s="17"/>
      <c r="AM309" s="17"/>
      <c r="AN309" s="17"/>
      <c r="AO309" s="17"/>
      <c r="AP309" s="17"/>
      <c r="AQ309" s="17"/>
      <c r="AR309" s="17"/>
      <c r="AS309" s="17"/>
      <c r="AT309" s="17"/>
      <c r="AU309" s="17"/>
      <c r="AV309" s="17"/>
      <c r="AW309" s="17"/>
      <c r="AX309" s="17"/>
      <c r="AY309" s="17"/>
      <c r="AZ309" s="17"/>
      <c r="BA309" s="17"/>
      <c r="BB309" s="17"/>
      <c r="BC309" s="17"/>
      <c r="BD309" s="17"/>
      <c r="BE309" s="17"/>
      <c r="BF309" s="17"/>
      <c r="BG309" s="17"/>
      <c r="BH309" s="17"/>
      <c r="BI309" s="17"/>
      <c r="BJ309" s="26"/>
      <c r="BK309" s="17"/>
      <c r="BL309" s="17"/>
      <c r="BM309" s="17"/>
      <c r="BN309" s="17"/>
      <c r="BO309" s="17"/>
      <c r="BP309" s="17"/>
      <c r="BQ309" s="17"/>
      <c r="BR309" s="17"/>
      <c r="BS309" s="17"/>
      <c r="BT309" s="17"/>
      <c r="BU309" s="17"/>
      <c r="BV309" s="17"/>
      <c r="BW309" s="17"/>
      <c r="BX309" s="26"/>
      <c r="BY309" s="26"/>
      <c r="BZ309" s="26"/>
      <c r="CA309" s="26"/>
      <c r="CB309" s="26"/>
      <c r="CC309" s="17"/>
      <c r="CD309" s="17"/>
      <c r="CE309" s="17"/>
      <c r="CF309" s="17"/>
      <c r="CG309" s="17"/>
      <c r="CH309" s="17"/>
      <c r="CI309" s="17"/>
      <c r="CJ309" s="26"/>
      <c r="CK309" s="17"/>
      <c r="CL309" s="17"/>
      <c r="CM309" s="17"/>
      <c r="CN309" s="17"/>
      <c r="CO309" s="17"/>
      <c r="CP309" s="17"/>
      <c r="CQ309" s="17"/>
      <c r="CR309" s="17"/>
      <c r="CS309" s="17"/>
      <c r="CT309" s="17"/>
      <c r="CU309" s="17"/>
      <c r="CV309" s="17"/>
      <c r="CW309" s="17"/>
      <c r="CX309" s="17"/>
      <c r="CY309" s="26"/>
      <c r="CZ309" s="26"/>
      <c r="DA309" s="26"/>
      <c r="DB309" s="17"/>
      <c r="DC309" s="17"/>
      <c r="DD309" s="17"/>
      <c r="DE309" s="17"/>
      <c r="DF309" s="17"/>
      <c r="DG309" s="17"/>
      <c r="DH309" s="26"/>
      <c r="DI309" s="17"/>
      <c r="DJ309" s="17"/>
      <c r="DK309" s="17"/>
      <c r="DL309" s="17"/>
      <c r="DM309" s="17">
        <v>17.71</v>
      </c>
      <c r="DN309" s="17">
        <v>17.71</v>
      </c>
      <c r="DO309" s="17">
        <v>17.72</v>
      </c>
      <c r="DP309" s="17">
        <v>17.72</v>
      </c>
      <c r="DQ309" s="17">
        <v>17.73</v>
      </c>
      <c r="DR309" s="17">
        <v>17.72</v>
      </c>
      <c r="DS309" s="17">
        <v>17.73</v>
      </c>
      <c r="DT309" s="17">
        <v>17.7</v>
      </c>
      <c r="DU309" s="17">
        <v>17.7</v>
      </c>
      <c r="DV309" s="17">
        <v>17.68</v>
      </c>
      <c r="DW309" s="17">
        <v>17.68</v>
      </c>
      <c r="DX309" s="17">
        <v>17.670000000000002</v>
      </c>
      <c r="DY309" s="17">
        <v>17.670000000000002</v>
      </c>
      <c r="DZ309" s="17">
        <v>17.670000000000002</v>
      </c>
      <c r="EA309" s="17">
        <v>17.68</v>
      </c>
      <c r="EB309" s="17">
        <v>17.670000000000002</v>
      </c>
      <c r="EC309" s="17">
        <v>17.670000000000002</v>
      </c>
      <c r="ED309" s="17">
        <v>17.68</v>
      </c>
      <c r="EE309" s="17">
        <v>17.7</v>
      </c>
      <c r="EF309" s="17">
        <v>17.95</v>
      </c>
      <c r="EG309" s="17">
        <v>18.010000000000002</v>
      </c>
      <c r="EH309" s="17">
        <v>18.010000000000002</v>
      </c>
      <c r="EI309" s="17">
        <v>18.13</v>
      </c>
      <c r="EJ309" s="17">
        <v>18.05</v>
      </c>
      <c r="EK309" s="17">
        <v>18.190000000000001</v>
      </c>
      <c r="EL309" s="17">
        <v>18.22</v>
      </c>
      <c r="EM309" s="17">
        <v>18.149999999999999</v>
      </c>
      <c r="EN309" s="17">
        <v>18.09</v>
      </c>
      <c r="EO309" s="17">
        <v>18.18</v>
      </c>
      <c r="EP309" s="17">
        <v>18.22</v>
      </c>
      <c r="EQ309" s="17">
        <v>18.12</v>
      </c>
      <c r="ER309" s="17">
        <v>18.14</v>
      </c>
      <c r="ES309" s="17">
        <v>18.13</v>
      </c>
      <c r="ET309" s="17">
        <v>18.100000000000001</v>
      </c>
      <c r="EU309" s="17">
        <v>18.09</v>
      </c>
      <c r="EV309" s="17">
        <v>18.100000000000001</v>
      </c>
      <c r="EW309" s="17">
        <v>18.100000000000001</v>
      </c>
      <c r="EX309" s="17">
        <v>18.09</v>
      </c>
      <c r="EY309" s="17">
        <v>18.079999999999998</v>
      </c>
      <c r="EZ309" s="17">
        <v>18.09</v>
      </c>
      <c r="FA309" s="17">
        <v>18.100000000000001</v>
      </c>
      <c r="FB309" s="17">
        <v>18.100000000000001</v>
      </c>
      <c r="FC309" s="17">
        <v>18.100000000000001</v>
      </c>
      <c r="FD309" s="17">
        <v>18.12</v>
      </c>
      <c r="FE309" s="17">
        <v>18.12</v>
      </c>
      <c r="FF309" s="17">
        <v>18.13</v>
      </c>
      <c r="FG309" s="17">
        <v>18.12</v>
      </c>
      <c r="FH309" s="17">
        <v>18.09</v>
      </c>
      <c r="FI309" s="17">
        <v>18.059999999999999</v>
      </c>
      <c r="FJ309" s="17">
        <v>18.07</v>
      </c>
      <c r="FK309" s="17">
        <v>18.07</v>
      </c>
      <c r="FL309" s="17">
        <v>18.04</v>
      </c>
      <c r="FM309" s="17">
        <v>18.03</v>
      </c>
      <c r="FN309" s="17">
        <v>18.04</v>
      </c>
      <c r="FO309" s="17">
        <v>18.04</v>
      </c>
      <c r="FP309" s="17">
        <v>18.04</v>
      </c>
      <c r="FQ309" s="17">
        <v>18.04</v>
      </c>
      <c r="FR309" s="17">
        <v>18.03</v>
      </c>
      <c r="FS309" s="17">
        <v>18.04</v>
      </c>
      <c r="FT309" s="17">
        <v>18.059999999999999</v>
      </c>
      <c r="FU309" s="17">
        <v>18.12</v>
      </c>
      <c r="FV309" s="17">
        <v>18.149999999999999</v>
      </c>
      <c r="FW309" s="17">
        <v>18.12</v>
      </c>
      <c r="FX309" s="17">
        <v>18.100000000000001</v>
      </c>
      <c r="FY309" s="17">
        <v>18.149999999999999</v>
      </c>
      <c r="FZ309" s="17">
        <v>18.34</v>
      </c>
      <c r="GA309" s="17">
        <v>18.39</v>
      </c>
      <c r="GB309" s="17">
        <v>18.3</v>
      </c>
      <c r="GC309" s="17">
        <v>18.28</v>
      </c>
      <c r="GD309" s="17">
        <v>18.329999999999998</v>
      </c>
      <c r="GE309" s="17">
        <v>18.32</v>
      </c>
      <c r="GF309" s="17">
        <v>18.28</v>
      </c>
      <c r="GG309" s="17">
        <v>18.239999999999998</v>
      </c>
      <c r="GH309" s="17">
        <v>18.2</v>
      </c>
      <c r="GI309" s="17">
        <v>18.239999999999998</v>
      </c>
      <c r="GJ309" s="17">
        <v>18.25</v>
      </c>
      <c r="GK309" s="17">
        <v>18.23</v>
      </c>
      <c r="GL309" s="17">
        <v>18.22</v>
      </c>
      <c r="GM309" s="17">
        <v>18.21</v>
      </c>
      <c r="GN309" s="17">
        <v>18.22</v>
      </c>
      <c r="GO309" s="17">
        <v>18.22</v>
      </c>
      <c r="GP309" s="17">
        <v>18.21</v>
      </c>
      <c r="GQ309" s="17">
        <v>18.239999999999998</v>
      </c>
      <c r="GR309" s="17">
        <v>18.23</v>
      </c>
      <c r="GS309" s="17">
        <v>18.22</v>
      </c>
      <c r="GT309" s="17">
        <v>18.27</v>
      </c>
      <c r="GU309" s="17">
        <v>18.32</v>
      </c>
      <c r="GV309" s="17">
        <v>18.350000000000001</v>
      </c>
      <c r="GW309" s="17">
        <v>18.38</v>
      </c>
      <c r="GX309" s="17">
        <v>18.34</v>
      </c>
      <c r="GY309" s="17">
        <v>18.309999999999999</v>
      </c>
      <c r="GZ309" s="17">
        <v>18.37</v>
      </c>
      <c r="HA309" s="17">
        <v>18.43</v>
      </c>
      <c r="HB309" s="17">
        <v>18.54</v>
      </c>
      <c r="HC309" s="17">
        <v>18.61</v>
      </c>
      <c r="HD309" s="17">
        <v>18.75</v>
      </c>
      <c r="HE309" s="17">
        <v>18.649999999999999</v>
      </c>
      <c r="HF309" s="17">
        <v>18.64</v>
      </c>
      <c r="HG309" s="17">
        <v>18.59</v>
      </c>
      <c r="HH309" s="17">
        <v>18.600000000000001</v>
      </c>
      <c r="HI309" s="17">
        <v>18.61</v>
      </c>
      <c r="HJ309" s="17">
        <v>18.63</v>
      </c>
      <c r="HK309" s="17">
        <v>18.63</v>
      </c>
      <c r="HL309" s="17">
        <v>18.62</v>
      </c>
      <c r="HM309" s="17">
        <v>18.59</v>
      </c>
      <c r="HN309" s="17">
        <v>18.59</v>
      </c>
      <c r="HO309" s="17">
        <v>18.57</v>
      </c>
      <c r="HP309" s="17">
        <v>18.5</v>
      </c>
      <c r="HQ309" s="17">
        <v>18.440000000000001</v>
      </c>
      <c r="HR309" s="17">
        <v>18.46</v>
      </c>
      <c r="HS309" s="17">
        <v>18.57</v>
      </c>
      <c r="HT309" s="17">
        <v>18.63</v>
      </c>
      <c r="HU309" s="17">
        <v>18.68</v>
      </c>
      <c r="HV309" s="17">
        <v>18.66</v>
      </c>
      <c r="HW309" s="17">
        <v>18.600000000000001</v>
      </c>
      <c r="HX309" s="17">
        <v>18.5</v>
      </c>
      <c r="HY309" s="17">
        <v>18.53</v>
      </c>
      <c r="HZ309" s="17">
        <v>18.54</v>
      </c>
      <c r="IA309" s="17">
        <v>18.55</v>
      </c>
      <c r="IB309" s="17">
        <v>18.600000000000001</v>
      </c>
      <c r="IC309" s="17">
        <v>18.66</v>
      </c>
      <c r="ID309" s="17">
        <v>18.86</v>
      </c>
      <c r="IE309" s="17">
        <v>18.899999999999999</v>
      </c>
      <c r="IF309" s="17">
        <v>18.899999999999999</v>
      </c>
      <c r="IG309" s="17">
        <v>18.86</v>
      </c>
      <c r="IH309" s="17">
        <v>18.8</v>
      </c>
      <c r="II309" s="17">
        <v>18.79</v>
      </c>
      <c r="IJ309" s="17">
        <v>18.77</v>
      </c>
      <c r="IK309" s="17">
        <v>18.739999999999998</v>
      </c>
      <c r="IL309" s="17">
        <v>18.86</v>
      </c>
      <c r="IM309" s="17">
        <v>18.88</v>
      </c>
      <c r="IN309" s="17">
        <v>18.88</v>
      </c>
      <c r="IO309" s="17">
        <v>18.84</v>
      </c>
      <c r="IP309" s="17">
        <v>18.829999999999998</v>
      </c>
      <c r="IQ309" s="17">
        <v>18.850000000000001</v>
      </c>
      <c r="IR309" s="17">
        <v>18.84</v>
      </c>
      <c r="IS309" s="17">
        <v>18.87</v>
      </c>
      <c r="IT309" s="17">
        <v>18.84</v>
      </c>
      <c r="IU309" s="17">
        <v>18.86</v>
      </c>
      <c r="IV309" s="17">
        <v>18.86</v>
      </c>
      <c r="IW309" s="17">
        <v>18.98</v>
      </c>
      <c r="IX309" s="17">
        <v>18.98</v>
      </c>
      <c r="IY309" s="17">
        <v>18.98</v>
      </c>
    </row>
    <row r="310" spans="1:259" x14ac:dyDescent="0.15">
      <c r="A310" s="17" t="s">
        <v>341</v>
      </c>
      <c r="B310" s="17" t="s">
        <v>342</v>
      </c>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c r="AA310" s="26"/>
      <c r="AB310" s="17"/>
      <c r="AC310" s="26"/>
      <c r="AD310" s="26"/>
      <c r="AE310" s="17"/>
      <c r="AF310" s="17"/>
      <c r="AG310" s="17"/>
      <c r="AH310" s="17"/>
      <c r="AI310" s="17"/>
      <c r="AJ310" s="17"/>
      <c r="AK310" s="17"/>
      <c r="AL310" s="17"/>
      <c r="AM310" s="17"/>
      <c r="AN310" s="17"/>
      <c r="AO310" s="17"/>
      <c r="AP310" s="17"/>
      <c r="AQ310" s="17"/>
      <c r="AR310" s="17"/>
      <c r="AS310" s="17"/>
      <c r="AT310" s="17"/>
      <c r="AU310" s="17"/>
      <c r="AV310" s="17"/>
      <c r="AW310" s="17"/>
      <c r="AX310" s="17"/>
      <c r="AY310" s="17"/>
      <c r="AZ310" s="17"/>
      <c r="BA310" s="17"/>
      <c r="BB310" s="17"/>
      <c r="BC310" s="17"/>
      <c r="BD310" s="17"/>
      <c r="BE310" s="17"/>
      <c r="BF310" s="17"/>
      <c r="BG310" s="17"/>
      <c r="BH310" s="17"/>
      <c r="BI310" s="17"/>
      <c r="BJ310" s="26"/>
      <c r="BK310" s="17"/>
      <c r="BL310" s="17"/>
      <c r="BM310" s="17"/>
      <c r="BN310" s="17"/>
      <c r="BO310" s="17"/>
      <c r="BP310" s="17"/>
      <c r="BQ310" s="17"/>
      <c r="BR310" s="17"/>
      <c r="BS310" s="17"/>
      <c r="BT310" s="17"/>
      <c r="BU310" s="17"/>
      <c r="BV310" s="17"/>
      <c r="BW310" s="17"/>
      <c r="BX310" s="26"/>
      <c r="BY310" s="26"/>
      <c r="BZ310" s="26"/>
      <c r="CA310" s="26"/>
      <c r="CB310" s="26"/>
      <c r="CC310" s="17"/>
      <c r="CD310" s="17"/>
      <c r="CE310" s="17"/>
      <c r="CF310" s="17"/>
      <c r="CG310" s="17"/>
      <c r="CH310" s="17"/>
      <c r="CI310" s="17"/>
      <c r="CJ310" s="26"/>
      <c r="CK310" s="17"/>
      <c r="CL310" s="17"/>
      <c r="CM310" s="17"/>
      <c r="CN310" s="17"/>
      <c r="CO310" s="17"/>
      <c r="CP310" s="17"/>
      <c r="CQ310" s="17"/>
      <c r="CR310" s="17"/>
      <c r="CS310" s="17"/>
      <c r="CT310" s="17"/>
      <c r="CU310" s="17"/>
      <c r="CV310" s="17"/>
      <c r="CW310" s="17"/>
      <c r="CX310" s="17"/>
      <c r="CY310" s="26"/>
      <c r="CZ310" s="26"/>
      <c r="DA310" s="26"/>
      <c r="DB310" s="17"/>
      <c r="DC310" s="17"/>
      <c r="DD310" s="17"/>
      <c r="DE310" s="17"/>
      <c r="DF310" s="17"/>
      <c r="DG310" s="17"/>
      <c r="DH310" s="26"/>
      <c r="DI310" s="17"/>
      <c r="DJ310" s="17"/>
      <c r="DK310" s="17"/>
      <c r="DL310" s="17"/>
      <c r="DM310" s="17">
        <v>5.15</v>
      </c>
      <c r="DN310" s="17">
        <v>5.16</v>
      </c>
      <c r="DO310" s="17">
        <v>5.16</v>
      </c>
      <c r="DP310" s="17">
        <v>5.18</v>
      </c>
      <c r="DQ310" s="17">
        <v>5.19</v>
      </c>
      <c r="DR310" s="17">
        <v>5.18</v>
      </c>
      <c r="DS310" s="17">
        <v>5.17</v>
      </c>
      <c r="DT310" s="17">
        <v>5.17</v>
      </c>
      <c r="DU310" s="17">
        <v>5.17</v>
      </c>
      <c r="DV310" s="17">
        <v>5.18</v>
      </c>
      <c r="DW310" s="17">
        <v>5.17</v>
      </c>
      <c r="DX310" s="17">
        <v>5.19</v>
      </c>
      <c r="DY310" s="17">
        <v>5.18</v>
      </c>
      <c r="DZ310" s="17">
        <v>5.18</v>
      </c>
      <c r="EA310" s="17">
        <v>5.17</v>
      </c>
      <c r="EB310" s="17">
        <v>5.17</v>
      </c>
      <c r="EC310" s="17">
        <v>5.17</v>
      </c>
      <c r="ED310" s="17">
        <v>5.17</v>
      </c>
      <c r="EE310" s="17">
        <v>5.18</v>
      </c>
      <c r="EF310" s="17">
        <v>5.18</v>
      </c>
      <c r="EG310" s="17">
        <v>5.18</v>
      </c>
      <c r="EH310" s="17">
        <v>5.18</v>
      </c>
      <c r="EI310" s="17">
        <v>5.15</v>
      </c>
      <c r="EJ310" s="17">
        <v>5.15</v>
      </c>
      <c r="EK310" s="17">
        <v>5.15</v>
      </c>
      <c r="EL310" s="17">
        <v>5.16</v>
      </c>
      <c r="EM310" s="17">
        <v>5.15</v>
      </c>
      <c r="EN310" s="17">
        <v>5.15</v>
      </c>
      <c r="EO310" s="17">
        <v>5.16</v>
      </c>
      <c r="EP310" s="17">
        <v>5.15</v>
      </c>
      <c r="EQ310" s="17">
        <v>5.16</v>
      </c>
      <c r="ER310" s="17">
        <v>5.17</v>
      </c>
      <c r="ES310" s="17">
        <v>5.18</v>
      </c>
      <c r="ET310" s="17">
        <v>5.18</v>
      </c>
      <c r="EU310" s="17">
        <v>5.17</v>
      </c>
      <c r="EV310" s="17">
        <v>5.17</v>
      </c>
      <c r="EW310" s="17">
        <v>5.17</v>
      </c>
      <c r="EX310" s="17">
        <v>5.17</v>
      </c>
      <c r="EY310" s="17">
        <v>5.15</v>
      </c>
      <c r="EZ310" s="17">
        <v>5.16</v>
      </c>
      <c r="FA310" s="17">
        <v>5.17</v>
      </c>
      <c r="FB310" s="17">
        <v>5.16</v>
      </c>
      <c r="FC310" s="17">
        <v>5.15</v>
      </c>
      <c r="FD310" s="17">
        <v>5.15</v>
      </c>
      <c r="FE310" s="17">
        <v>5.15</v>
      </c>
      <c r="FF310" s="17">
        <v>5.15</v>
      </c>
      <c r="FG310" s="17">
        <v>5.16</v>
      </c>
      <c r="FH310" s="17">
        <v>5.16</v>
      </c>
      <c r="FI310" s="17">
        <v>5.15</v>
      </c>
      <c r="FJ310" s="17">
        <v>5.15</v>
      </c>
      <c r="FK310" s="17">
        <v>5.15</v>
      </c>
      <c r="FL310" s="17">
        <v>5.15</v>
      </c>
      <c r="FM310" s="17">
        <v>5.15</v>
      </c>
      <c r="FN310" s="17">
        <v>5.15</v>
      </c>
      <c r="FO310" s="17">
        <v>5.15</v>
      </c>
      <c r="FP310" s="17">
        <v>5.15</v>
      </c>
      <c r="FQ310" s="17">
        <v>5.15</v>
      </c>
      <c r="FR310" s="17">
        <v>5.16</v>
      </c>
      <c r="FS310" s="17">
        <v>5.16</v>
      </c>
      <c r="FT310" s="17">
        <v>5.15</v>
      </c>
      <c r="FU310" s="17">
        <v>5.16</v>
      </c>
      <c r="FV310" s="17">
        <v>5.17</v>
      </c>
      <c r="FW310" s="17">
        <v>5.18</v>
      </c>
      <c r="FX310" s="17">
        <v>5.16</v>
      </c>
      <c r="FY310" s="17">
        <v>5.16</v>
      </c>
      <c r="FZ310" s="17">
        <v>5.17</v>
      </c>
      <c r="GA310" s="17">
        <v>5.17</v>
      </c>
      <c r="GB310" s="17">
        <v>5.16</v>
      </c>
      <c r="GC310" s="17">
        <v>5.16</v>
      </c>
      <c r="GD310" s="17">
        <v>5.16</v>
      </c>
      <c r="GE310" s="17">
        <v>5.16</v>
      </c>
      <c r="GF310" s="17">
        <v>5.16</v>
      </c>
      <c r="GG310" s="17">
        <v>5.16</v>
      </c>
      <c r="GH310" s="17">
        <v>5.16</v>
      </c>
      <c r="GI310" s="17">
        <v>5.15</v>
      </c>
      <c r="GJ310" s="17">
        <v>5.15</v>
      </c>
      <c r="GK310" s="17">
        <v>5.15</v>
      </c>
      <c r="GL310" s="17">
        <v>5.14</v>
      </c>
      <c r="GM310" s="17">
        <v>5.14</v>
      </c>
      <c r="GN310" s="17">
        <v>5.14</v>
      </c>
      <c r="GO310" s="17">
        <v>5.14</v>
      </c>
      <c r="GP310" s="17">
        <v>5.15</v>
      </c>
      <c r="GQ310" s="17">
        <v>5.15</v>
      </c>
      <c r="GR310" s="17">
        <v>5.15</v>
      </c>
      <c r="GS310" s="17">
        <v>5.15</v>
      </c>
      <c r="GT310" s="17">
        <v>5.14</v>
      </c>
      <c r="GU310" s="17">
        <v>5.15</v>
      </c>
      <c r="GV310" s="17">
        <v>5.14</v>
      </c>
      <c r="GW310" s="17">
        <v>5.15</v>
      </c>
      <c r="GX310" s="17">
        <v>5.14</v>
      </c>
      <c r="GY310" s="17">
        <v>5.15</v>
      </c>
      <c r="GZ310" s="17">
        <v>5.15</v>
      </c>
      <c r="HA310" s="17">
        <v>5.15</v>
      </c>
      <c r="HB310" s="17">
        <v>5.15</v>
      </c>
      <c r="HC310" s="17">
        <v>5.15</v>
      </c>
      <c r="HD310" s="17">
        <v>5.15</v>
      </c>
      <c r="HE310" s="17">
        <v>5.16</v>
      </c>
      <c r="HF310" s="17">
        <v>5.15</v>
      </c>
      <c r="HG310" s="17">
        <v>5.15</v>
      </c>
      <c r="HH310" s="17">
        <v>5.15</v>
      </c>
      <c r="HI310" s="17">
        <v>5.15</v>
      </c>
      <c r="HJ310" s="17">
        <v>5.14</v>
      </c>
      <c r="HK310" s="17">
        <v>5.14</v>
      </c>
      <c r="HL310" s="17">
        <v>5.15</v>
      </c>
      <c r="HM310" s="17">
        <v>5.14</v>
      </c>
      <c r="HN310" s="17">
        <v>5.14</v>
      </c>
      <c r="HO310" s="17">
        <v>5.13</v>
      </c>
      <c r="HP310" s="17">
        <v>5.14</v>
      </c>
      <c r="HQ310" s="17">
        <v>5.14</v>
      </c>
      <c r="HR310" s="17">
        <v>5.14</v>
      </c>
      <c r="HS310" s="17">
        <v>5.13</v>
      </c>
      <c r="HT310" s="17">
        <v>5.13</v>
      </c>
      <c r="HU310" s="17">
        <v>5.13</v>
      </c>
      <c r="HV310" s="17">
        <v>5.14</v>
      </c>
      <c r="HW310" s="17">
        <v>5.14</v>
      </c>
      <c r="HX310" s="17">
        <v>5.14</v>
      </c>
      <c r="HY310" s="17">
        <v>5.14</v>
      </c>
      <c r="HZ310" s="17">
        <v>5.15</v>
      </c>
      <c r="IA310" s="17">
        <v>5.14</v>
      </c>
      <c r="IB310" s="17">
        <v>5.14</v>
      </c>
      <c r="IC310" s="17">
        <v>5.14</v>
      </c>
      <c r="ID310" s="17">
        <v>5.14</v>
      </c>
      <c r="IE310" s="17">
        <v>5.14</v>
      </c>
      <c r="IF310" s="17">
        <v>5.14</v>
      </c>
      <c r="IG310" s="17">
        <v>5.14</v>
      </c>
      <c r="IH310" s="17">
        <v>5.14</v>
      </c>
      <c r="II310" s="17">
        <v>5.14</v>
      </c>
      <c r="IJ310" s="17">
        <v>5.14</v>
      </c>
      <c r="IK310" s="17">
        <v>5.15</v>
      </c>
      <c r="IL310" s="17">
        <v>5.15</v>
      </c>
      <c r="IM310" s="17">
        <v>5.15</v>
      </c>
      <c r="IN310" s="17">
        <v>5.14</v>
      </c>
      <c r="IO310" s="17">
        <v>5.14</v>
      </c>
      <c r="IP310" s="17">
        <v>5.13</v>
      </c>
      <c r="IQ310" s="17">
        <v>5.13</v>
      </c>
      <c r="IR310" s="17">
        <v>5.14</v>
      </c>
      <c r="IS310" s="17">
        <v>5.14</v>
      </c>
      <c r="IT310" s="17">
        <v>5.15</v>
      </c>
      <c r="IU310" s="17">
        <v>5.15</v>
      </c>
      <c r="IV310" s="17">
        <v>5.15</v>
      </c>
      <c r="IW310" s="17">
        <v>5.16</v>
      </c>
      <c r="IX310" s="17">
        <v>5.18</v>
      </c>
      <c r="IY310" s="17">
        <v>5.18</v>
      </c>
    </row>
    <row r="311" spans="1:259" x14ac:dyDescent="0.15">
      <c r="A311" s="17" t="s">
        <v>453</v>
      </c>
      <c r="B311" s="17" t="s">
        <v>454</v>
      </c>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c r="AA311" s="26"/>
      <c r="AB311" s="17"/>
      <c r="AC311" s="26"/>
      <c r="AD311" s="26"/>
      <c r="AE311" s="17"/>
      <c r="AF311" s="17"/>
      <c r="AG311" s="17"/>
      <c r="AH311" s="17"/>
      <c r="AI311" s="17"/>
      <c r="AJ311" s="17"/>
      <c r="AK311" s="17"/>
      <c r="AL311" s="17"/>
      <c r="AM311" s="17"/>
      <c r="AN311" s="17"/>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26"/>
      <c r="BK311" s="17"/>
      <c r="BL311" s="17"/>
      <c r="BM311" s="17"/>
      <c r="BN311" s="17"/>
      <c r="BO311" s="17"/>
      <c r="BP311" s="17"/>
      <c r="BQ311" s="17"/>
      <c r="BR311" s="17"/>
      <c r="BS311" s="17"/>
      <c r="BT311" s="17"/>
      <c r="BU311" s="17"/>
      <c r="BV311" s="17"/>
      <c r="BW311" s="17"/>
      <c r="BX311" s="26"/>
      <c r="BY311" s="26"/>
      <c r="BZ311" s="26"/>
      <c r="CA311" s="26"/>
      <c r="CB311" s="26"/>
      <c r="CC311" s="17"/>
      <c r="CD311" s="17"/>
      <c r="CE311" s="17"/>
      <c r="CF311" s="17"/>
      <c r="CG311" s="17"/>
      <c r="CH311" s="17"/>
      <c r="CI311" s="17"/>
      <c r="CJ311" s="26"/>
      <c r="CK311" s="17"/>
      <c r="CL311" s="17"/>
      <c r="CM311" s="17"/>
      <c r="CN311" s="17"/>
      <c r="CO311" s="17"/>
      <c r="CP311" s="17"/>
      <c r="CQ311" s="17"/>
      <c r="CR311" s="17"/>
      <c r="CS311" s="17"/>
      <c r="CT311" s="17"/>
      <c r="CU311" s="17"/>
      <c r="CV311" s="17"/>
      <c r="CW311" s="17"/>
      <c r="CX311" s="17"/>
      <c r="CY311" s="26"/>
      <c r="CZ311" s="26"/>
      <c r="DA311" s="26"/>
      <c r="DB311" s="17"/>
      <c r="DC311" s="17"/>
      <c r="DD311" s="17"/>
      <c r="DE311" s="17"/>
      <c r="DF311" s="17"/>
      <c r="DG311" s="17"/>
      <c r="DH311" s="26"/>
      <c r="DI311" s="17"/>
      <c r="DJ311" s="17"/>
      <c r="DK311" s="17"/>
      <c r="DL311" s="17"/>
      <c r="DM311" s="17">
        <v>24.43</v>
      </c>
      <c r="DN311" s="17">
        <v>24.45</v>
      </c>
      <c r="DO311" s="17">
        <v>24.47</v>
      </c>
      <c r="DP311" s="17">
        <v>24.5</v>
      </c>
      <c r="DQ311" s="17">
        <v>24.49</v>
      </c>
      <c r="DR311" s="17">
        <v>24.45</v>
      </c>
      <c r="DS311" s="17">
        <v>24.44</v>
      </c>
      <c r="DT311" s="17">
        <v>24.48</v>
      </c>
      <c r="DU311" s="17">
        <v>24.46</v>
      </c>
      <c r="DV311" s="17">
        <v>24.44</v>
      </c>
      <c r="DW311" s="17">
        <v>24.47</v>
      </c>
      <c r="DX311" s="17">
        <v>24.47</v>
      </c>
      <c r="DY311" s="17">
        <v>24.46</v>
      </c>
      <c r="DZ311" s="17">
        <v>24.46</v>
      </c>
      <c r="EA311" s="17">
        <v>24.45</v>
      </c>
      <c r="EB311" s="17">
        <v>24.45</v>
      </c>
      <c r="EC311" s="17">
        <v>24.44</v>
      </c>
      <c r="ED311" s="17">
        <v>24.44</v>
      </c>
      <c r="EE311" s="17">
        <v>24.45</v>
      </c>
      <c r="EF311" s="17">
        <v>24.43</v>
      </c>
      <c r="EG311" s="17">
        <v>24.44</v>
      </c>
      <c r="EH311" s="17">
        <v>24.44</v>
      </c>
      <c r="EI311" s="17">
        <v>24.43</v>
      </c>
      <c r="EJ311" s="17">
        <v>24.42</v>
      </c>
      <c r="EK311" s="17">
        <v>24.4</v>
      </c>
      <c r="EL311" s="17">
        <v>24.36</v>
      </c>
      <c r="EM311" s="17">
        <v>24.36</v>
      </c>
      <c r="EN311" s="17">
        <v>24.39</v>
      </c>
      <c r="EO311" s="17">
        <v>24.42</v>
      </c>
      <c r="EP311" s="17">
        <v>24.47</v>
      </c>
      <c r="EQ311" s="17">
        <v>24.63</v>
      </c>
      <c r="ER311" s="17">
        <v>24.6</v>
      </c>
      <c r="ES311" s="17">
        <v>24.7</v>
      </c>
      <c r="ET311" s="17">
        <v>24.67</v>
      </c>
      <c r="EU311" s="17">
        <v>24.63</v>
      </c>
      <c r="EV311" s="17">
        <v>24.6</v>
      </c>
      <c r="EW311" s="17">
        <v>24.66</v>
      </c>
      <c r="EX311" s="17">
        <v>24.6</v>
      </c>
      <c r="EY311" s="17">
        <v>24.63</v>
      </c>
      <c r="EZ311" s="17">
        <v>24.62</v>
      </c>
      <c r="FA311" s="17">
        <v>24.64</v>
      </c>
      <c r="FB311" s="17">
        <v>24.6</v>
      </c>
      <c r="FC311" s="17">
        <v>24.58</v>
      </c>
      <c r="FD311" s="17">
        <v>24.68</v>
      </c>
      <c r="FE311" s="17">
        <v>24.66</v>
      </c>
      <c r="FF311" s="17">
        <v>24.68</v>
      </c>
      <c r="FG311" s="17">
        <v>24.67</v>
      </c>
      <c r="FH311" s="17">
        <v>24.66</v>
      </c>
      <c r="FI311" s="17">
        <v>24.65</v>
      </c>
      <c r="FJ311" s="17">
        <v>24.64</v>
      </c>
      <c r="FK311" s="17">
        <v>24.62</v>
      </c>
      <c r="FL311" s="17">
        <v>24.63</v>
      </c>
      <c r="FM311" s="17">
        <v>24.6</v>
      </c>
      <c r="FN311" s="17">
        <v>24.61</v>
      </c>
      <c r="FO311" s="17">
        <v>24.6</v>
      </c>
      <c r="FP311" s="17">
        <v>24.6</v>
      </c>
      <c r="FQ311" s="17">
        <v>24.58</v>
      </c>
      <c r="FR311" s="17">
        <v>24.56</v>
      </c>
      <c r="FS311" s="17">
        <v>24.57</v>
      </c>
      <c r="FT311" s="17">
        <v>24.57</v>
      </c>
      <c r="FU311" s="17">
        <v>24.55</v>
      </c>
      <c r="FV311" s="17">
        <v>24.55</v>
      </c>
      <c r="FW311" s="17">
        <v>24.56</v>
      </c>
      <c r="FX311" s="17">
        <v>24.54</v>
      </c>
      <c r="FY311" s="17">
        <v>24.53</v>
      </c>
      <c r="FZ311" s="17">
        <v>24.54</v>
      </c>
      <c r="GA311" s="17">
        <v>24.55</v>
      </c>
      <c r="GB311" s="17">
        <v>24.55</v>
      </c>
      <c r="GC311" s="17">
        <v>24.55</v>
      </c>
      <c r="GD311" s="17">
        <v>24.54</v>
      </c>
      <c r="GE311" s="17">
        <v>24.54</v>
      </c>
      <c r="GF311" s="17">
        <v>24.54</v>
      </c>
      <c r="GG311" s="17">
        <v>24.51</v>
      </c>
      <c r="GH311" s="17">
        <v>24.51</v>
      </c>
      <c r="GI311" s="17">
        <v>24.51</v>
      </c>
      <c r="GJ311" s="17">
        <v>24.51</v>
      </c>
      <c r="GK311" s="17">
        <v>24.5</v>
      </c>
      <c r="GL311" s="17">
        <v>24.45</v>
      </c>
      <c r="GM311" s="17">
        <v>24.47</v>
      </c>
      <c r="GN311" s="17">
        <v>24.49</v>
      </c>
      <c r="GO311" s="17">
        <v>24.49</v>
      </c>
      <c r="GP311" s="17">
        <v>24.47</v>
      </c>
      <c r="GQ311" s="17">
        <v>24.48</v>
      </c>
      <c r="GR311" s="17">
        <v>24.49</v>
      </c>
      <c r="GS311" s="17">
        <v>24.47</v>
      </c>
      <c r="GT311" s="17">
        <v>24.46</v>
      </c>
      <c r="GU311" s="17">
        <v>24.48</v>
      </c>
      <c r="GV311" s="17">
        <v>24.48</v>
      </c>
      <c r="GW311" s="17">
        <v>24.49</v>
      </c>
      <c r="GX311" s="17">
        <v>24.49</v>
      </c>
      <c r="GY311" s="17">
        <v>24.49</v>
      </c>
      <c r="GZ311" s="17">
        <v>24.49</v>
      </c>
      <c r="HA311" s="17">
        <v>24.48</v>
      </c>
      <c r="HB311" s="17">
        <v>24.49</v>
      </c>
      <c r="HC311" s="17">
        <v>24.5</v>
      </c>
      <c r="HD311" s="17">
        <v>24.48</v>
      </c>
      <c r="HE311" s="17">
        <v>24.5</v>
      </c>
      <c r="HF311" s="17">
        <v>24.5</v>
      </c>
      <c r="HG311" s="17">
        <v>24.52</v>
      </c>
      <c r="HH311" s="17">
        <v>24.5</v>
      </c>
      <c r="HI311" s="17">
        <v>24.49</v>
      </c>
      <c r="HJ311" s="17">
        <v>24.5</v>
      </c>
      <c r="HK311" s="17">
        <v>24.48</v>
      </c>
      <c r="HL311" s="17">
        <v>24.43</v>
      </c>
      <c r="HM311" s="17">
        <v>24.45</v>
      </c>
      <c r="HN311" s="17">
        <v>24.44</v>
      </c>
      <c r="HO311" s="17">
        <v>24.46</v>
      </c>
      <c r="HP311" s="17">
        <v>24.47</v>
      </c>
      <c r="HQ311" s="17">
        <v>24.45</v>
      </c>
      <c r="HR311" s="17">
        <v>24.47</v>
      </c>
      <c r="HS311" s="17">
        <v>24.45</v>
      </c>
      <c r="HT311" s="17">
        <v>24.48</v>
      </c>
      <c r="HU311" s="17">
        <v>24.49</v>
      </c>
      <c r="HV311" s="17">
        <v>24.49</v>
      </c>
      <c r="HW311" s="17">
        <v>24.5</v>
      </c>
      <c r="HX311" s="17">
        <v>24.51</v>
      </c>
      <c r="HY311" s="17">
        <v>24.49</v>
      </c>
      <c r="HZ311" s="17">
        <v>24.51</v>
      </c>
      <c r="IA311" s="17">
        <v>24.5</v>
      </c>
      <c r="IB311" s="17">
        <v>24.53</v>
      </c>
      <c r="IC311" s="17">
        <v>24.53</v>
      </c>
      <c r="ID311" s="17">
        <v>24.52</v>
      </c>
      <c r="IE311" s="17">
        <v>24.54</v>
      </c>
      <c r="IF311" s="17">
        <v>24.5</v>
      </c>
      <c r="IG311" s="17">
        <v>24.49</v>
      </c>
      <c r="IH311" s="17">
        <v>24.46</v>
      </c>
      <c r="II311" s="17">
        <v>24.46</v>
      </c>
      <c r="IJ311" s="17">
        <v>24.45</v>
      </c>
      <c r="IK311" s="17">
        <v>24.45</v>
      </c>
      <c r="IL311" s="17">
        <v>24.46</v>
      </c>
      <c r="IM311" s="17">
        <v>24.45</v>
      </c>
      <c r="IN311" s="17">
        <v>24.47</v>
      </c>
      <c r="IO311" s="17">
        <v>24.45</v>
      </c>
      <c r="IP311" s="17">
        <v>24.44</v>
      </c>
      <c r="IQ311" s="17">
        <v>24.43</v>
      </c>
      <c r="IR311" s="17">
        <v>24.44</v>
      </c>
      <c r="IS311" s="17">
        <v>24.41</v>
      </c>
      <c r="IT311" s="17">
        <v>24.41</v>
      </c>
      <c r="IU311" s="17">
        <v>24.41</v>
      </c>
      <c r="IV311" s="17">
        <v>24.4</v>
      </c>
      <c r="IW311" s="17">
        <v>24.4</v>
      </c>
      <c r="IX311" s="17">
        <v>24.4</v>
      </c>
      <c r="IY311" s="17">
        <v>24.4</v>
      </c>
    </row>
    <row r="312" spans="1:259" x14ac:dyDescent="0.15">
      <c r="A312" s="17" t="s">
        <v>1058</v>
      </c>
      <c r="B312" s="17" t="s">
        <v>1059</v>
      </c>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c r="AA312" s="26"/>
      <c r="AB312" s="17"/>
      <c r="AC312" s="26"/>
      <c r="AD312" s="26"/>
      <c r="AE312" s="17"/>
      <c r="AF312" s="17"/>
      <c r="AG312" s="17"/>
      <c r="AH312" s="17"/>
      <c r="AI312" s="17"/>
      <c r="AJ312" s="17"/>
      <c r="AK312" s="17"/>
      <c r="AL312" s="17"/>
      <c r="AM312" s="17"/>
      <c r="AN312" s="17"/>
      <c r="AO312" s="17"/>
      <c r="AP312" s="17"/>
      <c r="AQ312" s="17"/>
      <c r="AR312" s="17"/>
      <c r="AS312" s="17"/>
      <c r="AT312" s="17"/>
      <c r="AU312" s="17"/>
      <c r="AV312" s="17"/>
      <c r="AW312" s="17"/>
      <c r="AX312" s="17"/>
      <c r="AY312" s="17"/>
      <c r="AZ312" s="17"/>
      <c r="BA312" s="17"/>
      <c r="BB312" s="17"/>
      <c r="BC312" s="17"/>
      <c r="BD312" s="17"/>
      <c r="BE312" s="17"/>
      <c r="BF312" s="17"/>
      <c r="BG312" s="17"/>
      <c r="BH312" s="17"/>
      <c r="BI312" s="17"/>
      <c r="BJ312" s="26"/>
      <c r="BK312" s="17"/>
      <c r="BL312" s="17"/>
      <c r="BM312" s="17"/>
      <c r="BN312" s="17"/>
      <c r="BO312" s="17"/>
      <c r="BP312" s="17"/>
      <c r="BQ312" s="17"/>
      <c r="BR312" s="17"/>
      <c r="BS312" s="17"/>
      <c r="BT312" s="17"/>
      <c r="BU312" s="17"/>
      <c r="BV312" s="17"/>
      <c r="BW312" s="17"/>
      <c r="BX312" s="26"/>
      <c r="BY312" s="26"/>
      <c r="BZ312" s="26"/>
      <c r="CA312" s="26"/>
      <c r="CB312" s="26"/>
      <c r="CC312" s="17"/>
      <c r="CD312" s="17"/>
      <c r="CE312" s="17"/>
      <c r="CF312" s="17"/>
      <c r="CG312" s="17"/>
      <c r="CH312" s="17"/>
      <c r="CI312" s="17"/>
      <c r="CJ312" s="26"/>
      <c r="CK312" s="17"/>
      <c r="CL312" s="17"/>
      <c r="CM312" s="17"/>
      <c r="CN312" s="17"/>
      <c r="CO312" s="17"/>
      <c r="CP312" s="17"/>
      <c r="CQ312" s="17"/>
      <c r="CR312" s="17"/>
      <c r="CS312" s="17"/>
      <c r="CT312" s="17"/>
      <c r="CU312" s="17"/>
      <c r="CV312" s="17"/>
      <c r="CW312" s="17"/>
      <c r="CX312" s="17"/>
      <c r="CY312" s="26"/>
      <c r="CZ312" s="26"/>
      <c r="DA312" s="26"/>
      <c r="DB312" s="17"/>
      <c r="DC312" s="17"/>
      <c r="DD312" s="17"/>
      <c r="DE312" s="17"/>
      <c r="DF312" s="17"/>
      <c r="DG312" s="17"/>
      <c r="DH312" s="26"/>
      <c r="DI312" s="17"/>
      <c r="DJ312" s="17"/>
      <c r="DK312" s="17"/>
      <c r="DL312" s="17"/>
      <c r="DM312" s="17">
        <v>13.87</v>
      </c>
      <c r="DN312" s="17">
        <v>13.87</v>
      </c>
      <c r="DO312" s="17">
        <v>13.87</v>
      </c>
      <c r="DP312" s="17">
        <v>13.87</v>
      </c>
      <c r="DQ312" s="17">
        <v>13.87</v>
      </c>
      <c r="DR312" s="17">
        <v>13.87</v>
      </c>
      <c r="DS312" s="17">
        <v>13.87</v>
      </c>
      <c r="DT312" s="17">
        <v>13.87</v>
      </c>
      <c r="DU312" s="17">
        <v>13.87</v>
      </c>
      <c r="DV312" s="17">
        <v>13.87</v>
      </c>
      <c r="DW312" s="17">
        <v>13.87</v>
      </c>
      <c r="DX312" s="17">
        <v>13.87</v>
      </c>
      <c r="DY312" s="17">
        <v>13.87</v>
      </c>
      <c r="DZ312" s="17">
        <v>13.87</v>
      </c>
      <c r="EA312" s="17">
        <v>13.87</v>
      </c>
      <c r="EB312" s="17">
        <v>13.87</v>
      </c>
      <c r="EC312" s="17">
        <v>13.87</v>
      </c>
      <c r="ED312" s="17">
        <v>13.87</v>
      </c>
      <c r="EE312" s="17">
        <v>13.87</v>
      </c>
      <c r="EF312" s="17">
        <v>13.87</v>
      </c>
      <c r="EG312" s="17">
        <v>13.87</v>
      </c>
      <c r="EH312" s="17">
        <v>13.87</v>
      </c>
      <c r="EI312" s="17">
        <v>13.87</v>
      </c>
      <c r="EJ312" s="17">
        <v>13.87</v>
      </c>
      <c r="EK312" s="17">
        <v>13.87</v>
      </c>
      <c r="EL312" s="17">
        <v>13.87</v>
      </c>
      <c r="EM312" s="17">
        <v>13.87</v>
      </c>
      <c r="EN312" s="17">
        <v>13.87</v>
      </c>
      <c r="EO312" s="17">
        <v>13.87</v>
      </c>
      <c r="EP312" s="17">
        <v>13.87</v>
      </c>
      <c r="EQ312" s="17">
        <v>13.87</v>
      </c>
      <c r="ER312" s="17">
        <v>13.87</v>
      </c>
      <c r="ES312" s="17">
        <v>13.87</v>
      </c>
      <c r="ET312" s="17">
        <v>13.87</v>
      </c>
      <c r="EU312" s="17">
        <v>13.87</v>
      </c>
      <c r="EV312" s="17">
        <v>13.87</v>
      </c>
      <c r="EW312" s="17">
        <v>13.87</v>
      </c>
      <c r="EX312" s="17">
        <v>13.87</v>
      </c>
      <c r="EY312" s="17">
        <v>13.87</v>
      </c>
      <c r="EZ312" s="17">
        <v>13.87</v>
      </c>
      <c r="FA312" s="17">
        <v>13.87</v>
      </c>
      <c r="FB312" s="17">
        <v>13.87</v>
      </c>
      <c r="FC312" s="17">
        <v>13.87</v>
      </c>
      <c r="FD312" s="17">
        <v>13.87</v>
      </c>
      <c r="FE312" s="17">
        <v>13.87</v>
      </c>
      <c r="FF312" s="17">
        <v>13.87</v>
      </c>
      <c r="FG312" s="17">
        <v>13.87</v>
      </c>
      <c r="FH312" s="17">
        <v>13.87</v>
      </c>
      <c r="FI312" s="17">
        <v>13.87</v>
      </c>
      <c r="FJ312" s="17">
        <v>13.87</v>
      </c>
      <c r="FK312" s="17">
        <v>13.87</v>
      </c>
      <c r="FL312" s="17">
        <v>13.87</v>
      </c>
      <c r="FM312" s="17">
        <v>13.87</v>
      </c>
      <c r="FN312" s="17">
        <v>13.87</v>
      </c>
      <c r="FO312" s="17">
        <v>13.87</v>
      </c>
      <c r="FP312" s="17">
        <v>13.87</v>
      </c>
      <c r="FQ312" s="17">
        <v>13.87</v>
      </c>
      <c r="FR312" s="17">
        <v>13.87</v>
      </c>
      <c r="FS312" s="17">
        <v>13.87</v>
      </c>
      <c r="FT312" s="17">
        <v>13.87</v>
      </c>
      <c r="FU312" s="17">
        <v>13.87</v>
      </c>
      <c r="FV312" s="17">
        <v>13.87</v>
      </c>
      <c r="FW312" s="17">
        <v>13.87</v>
      </c>
      <c r="FX312" s="17">
        <v>13.87</v>
      </c>
      <c r="FY312" s="17">
        <v>13.87</v>
      </c>
      <c r="FZ312" s="17">
        <v>13.87</v>
      </c>
      <c r="GA312" s="17">
        <v>13.87</v>
      </c>
      <c r="GB312" s="17">
        <v>13.87</v>
      </c>
      <c r="GC312" s="17">
        <v>13.87</v>
      </c>
      <c r="GD312" s="17">
        <v>13.87</v>
      </c>
      <c r="GE312" s="17">
        <v>13.87</v>
      </c>
      <c r="GF312" s="17">
        <v>13.87</v>
      </c>
      <c r="GG312" s="17">
        <v>13.87</v>
      </c>
      <c r="GH312" s="17">
        <v>13.87</v>
      </c>
      <c r="GI312" s="17">
        <v>13.87</v>
      </c>
      <c r="GJ312" s="17">
        <v>13.87</v>
      </c>
      <c r="GK312" s="17">
        <v>13.87</v>
      </c>
      <c r="GL312" s="17">
        <v>13.87</v>
      </c>
      <c r="GM312" s="17">
        <v>13.87</v>
      </c>
      <c r="GN312" s="17">
        <v>13.87</v>
      </c>
      <c r="GO312" s="17">
        <v>13.87</v>
      </c>
      <c r="GP312" s="17">
        <v>13.87</v>
      </c>
      <c r="GQ312" s="17">
        <v>13.87</v>
      </c>
      <c r="GR312" s="17">
        <v>13.87</v>
      </c>
      <c r="GS312" s="17">
        <v>13.87</v>
      </c>
      <c r="GT312" s="17">
        <v>13.87</v>
      </c>
      <c r="GU312" s="17">
        <v>13.87</v>
      </c>
      <c r="GV312" s="17">
        <v>13.87</v>
      </c>
      <c r="GW312" s="17">
        <v>13.87</v>
      </c>
      <c r="GX312" s="17">
        <v>13.87</v>
      </c>
      <c r="GY312" s="17">
        <v>13.87</v>
      </c>
      <c r="GZ312" s="17">
        <v>13.87</v>
      </c>
      <c r="HA312" s="17">
        <v>13.87</v>
      </c>
      <c r="HB312" s="17">
        <v>13.87</v>
      </c>
      <c r="HC312" s="17">
        <v>13.87</v>
      </c>
      <c r="HD312" s="17">
        <v>13.87</v>
      </c>
      <c r="HE312" s="17">
        <v>13.87</v>
      </c>
      <c r="HF312" s="17">
        <v>13.87</v>
      </c>
      <c r="HG312" s="17">
        <v>13.87</v>
      </c>
      <c r="HH312" s="17">
        <v>13.87</v>
      </c>
      <c r="HI312" s="17">
        <v>13.87</v>
      </c>
      <c r="HJ312" s="17">
        <v>13.87</v>
      </c>
      <c r="HK312" s="17">
        <v>13.87</v>
      </c>
      <c r="HL312" s="17">
        <v>13.87</v>
      </c>
      <c r="HM312" s="17">
        <v>13.87</v>
      </c>
      <c r="HN312" s="17">
        <v>13.87</v>
      </c>
      <c r="HO312" s="17">
        <v>13.87</v>
      </c>
      <c r="HP312" s="17">
        <v>13.87</v>
      </c>
      <c r="HQ312" s="17">
        <v>13.87</v>
      </c>
      <c r="HR312" s="17">
        <v>13.87</v>
      </c>
      <c r="HS312" s="17">
        <v>13.87</v>
      </c>
      <c r="HT312" s="17">
        <v>13.87</v>
      </c>
      <c r="HU312" s="17">
        <v>13.87</v>
      </c>
      <c r="HV312" s="17">
        <v>13.87</v>
      </c>
      <c r="HW312" s="17">
        <v>13.87</v>
      </c>
      <c r="HX312" s="17">
        <v>13.87</v>
      </c>
      <c r="HY312" s="17">
        <v>13.87</v>
      </c>
      <c r="HZ312" s="17">
        <v>13.87</v>
      </c>
      <c r="IA312" s="17">
        <v>13.87</v>
      </c>
      <c r="IB312" s="17">
        <v>13.87</v>
      </c>
      <c r="IC312" s="17">
        <v>13.87</v>
      </c>
      <c r="ID312" s="17">
        <v>13.87</v>
      </c>
      <c r="IE312" s="17">
        <v>13.87</v>
      </c>
      <c r="IF312" s="17">
        <v>13.87</v>
      </c>
      <c r="IG312" s="17">
        <v>13.87</v>
      </c>
      <c r="IH312" s="17">
        <v>13.87</v>
      </c>
      <c r="II312" s="17">
        <v>13.87</v>
      </c>
      <c r="IJ312" s="17">
        <v>13.87</v>
      </c>
      <c r="IK312" s="17">
        <v>13.87</v>
      </c>
      <c r="IL312" s="17">
        <v>13.87</v>
      </c>
      <c r="IM312" s="17">
        <v>13.87</v>
      </c>
      <c r="IN312" s="17">
        <v>13.87</v>
      </c>
      <c r="IO312" s="17">
        <v>13.87</v>
      </c>
      <c r="IP312" s="17">
        <v>13.87</v>
      </c>
      <c r="IQ312" s="17">
        <v>13.87</v>
      </c>
      <c r="IR312" s="17">
        <v>13.87</v>
      </c>
      <c r="IS312" s="17">
        <v>13.87</v>
      </c>
      <c r="IT312" s="17">
        <v>13.87</v>
      </c>
      <c r="IU312" s="17">
        <v>13.87</v>
      </c>
      <c r="IV312" s="17">
        <v>13.87</v>
      </c>
      <c r="IW312" s="17">
        <v>13.87</v>
      </c>
      <c r="IX312" s="17">
        <v>13.87</v>
      </c>
      <c r="IY312" s="17">
        <v>13.87</v>
      </c>
    </row>
    <row r="313" spans="1:259" x14ac:dyDescent="0.15">
      <c r="A313" s="17" t="s">
        <v>2942</v>
      </c>
      <c r="B313" s="17" t="s">
        <v>2943</v>
      </c>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c r="AA313" s="26"/>
      <c r="AB313" s="17"/>
      <c r="AC313" s="26"/>
      <c r="AD313" s="26"/>
      <c r="AE313" s="17"/>
      <c r="AF313" s="17"/>
      <c r="AG313" s="17"/>
      <c r="AH313" s="17"/>
      <c r="AI313" s="17"/>
      <c r="AJ313" s="17"/>
      <c r="AK313" s="17"/>
      <c r="AL313" s="17"/>
      <c r="AM313" s="17"/>
      <c r="AN313" s="17"/>
      <c r="AO313" s="17"/>
      <c r="AP313" s="17"/>
      <c r="AQ313" s="17"/>
      <c r="AR313" s="17"/>
      <c r="AS313" s="17"/>
      <c r="AT313" s="17"/>
      <c r="AU313" s="17"/>
      <c r="AV313" s="17"/>
      <c r="AW313" s="17"/>
      <c r="AX313" s="17"/>
      <c r="AY313" s="17"/>
      <c r="AZ313" s="17"/>
      <c r="BA313" s="17"/>
      <c r="BB313" s="17"/>
      <c r="BC313" s="17"/>
      <c r="BD313" s="17"/>
      <c r="BE313" s="17"/>
      <c r="BF313" s="17"/>
      <c r="BG313" s="17"/>
      <c r="BH313" s="17"/>
      <c r="BI313" s="17"/>
      <c r="BJ313" s="26"/>
      <c r="BK313" s="17"/>
      <c r="BL313" s="17"/>
      <c r="BM313" s="17"/>
      <c r="BN313" s="17"/>
      <c r="BO313" s="17"/>
      <c r="BP313" s="17"/>
      <c r="BQ313" s="17"/>
      <c r="BR313" s="17"/>
      <c r="BS313" s="17"/>
      <c r="BT313" s="17"/>
      <c r="BU313" s="17"/>
      <c r="BV313" s="17"/>
      <c r="BW313" s="17"/>
      <c r="BX313" s="26"/>
      <c r="BY313" s="26"/>
      <c r="BZ313" s="26"/>
      <c r="CA313" s="26"/>
      <c r="CB313" s="26"/>
      <c r="CC313" s="17"/>
      <c r="CD313" s="17"/>
      <c r="CE313" s="17"/>
      <c r="CF313" s="17"/>
      <c r="CG313" s="17"/>
      <c r="CH313" s="17"/>
      <c r="CI313" s="17"/>
      <c r="CJ313" s="26"/>
      <c r="CK313" s="17"/>
      <c r="CL313" s="17"/>
      <c r="CM313" s="17"/>
      <c r="CN313" s="17"/>
      <c r="CO313" s="17"/>
      <c r="CP313" s="17"/>
      <c r="CQ313" s="17"/>
      <c r="CR313" s="17"/>
      <c r="CS313" s="17"/>
      <c r="CT313" s="17"/>
      <c r="CU313" s="17"/>
      <c r="CV313" s="17"/>
      <c r="CW313" s="17"/>
      <c r="CX313" s="17"/>
      <c r="CY313" s="26"/>
      <c r="CZ313" s="26"/>
      <c r="DA313" s="26"/>
      <c r="DB313" s="17"/>
      <c r="DC313" s="17"/>
      <c r="DD313" s="17"/>
      <c r="DE313" s="17"/>
      <c r="DF313" s="17"/>
      <c r="DG313" s="17"/>
      <c r="DH313" s="26"/>
      <c r="DI313" s="17"/>
      <c r="DJ313" s="17"/>
      <c r="DK313" s="17"/>
      <c r="DL313" s="17"/>
      <c r="DM313" s="17">
        <v>16.100000000000001</v>
      </c>
      <c r="DN313" s="17">
        <v>16.11</v>
      </c>
      <c r="DO313" s="17">
        <v>16.100000000000001</v>
      </c>
      <c r="DP313" s="17">
        <v>16.100000000000001</v>
      </c>
      <c r="DQ313" s="17">
        <v>16.11</v>
      </c>
      <c r="DR313" s="17">
        <v>16.11</v>
      </c>
      <c r="DS313" s="17">
        <v>16.12</v>
      </c>
      <c r="DT313" s="17">
        <v>16.100000000000001</v>
      </c>
      <c r="DU313" s="17">
        <v>16.100000000000001</v>
      </c>
      <c r="DV313" s="17">
        <v>16.100000000000001</v>
      </c>
      <c r="DW313" s="17">
        <v>16.11</v>
      </c>
      <c r="DX313" s="17">
        <v>16.11</v>
      </c>
      <c r="DY313" s="17">
        <v>16.11</v>
      </c>
      <c r="DZ313" s="17">
        <v>16.12</v>
      </c>
      <c r="EA313" s="17">
        <v>16.11</v>
      </c>
      <c r="EB313" s="17">
        <v>16.100000000000001</v>
      </c>
      <c r="EC313" s="17">
        <v>16.100000000000001</v>
      </c>
      <c r="ED313" s="17">
        <v>16.09</v>
      </c>
      <c r="EE313" s="17">
        <v>16.09</v>
      </c>
      <c r="EF313" s="17">
        <v>16.079999999999998</v>
      </c>
      <c r="EG313" s="17">
        <v>16.09</v>
      </c>
      <c r="EH313" s="17">
        <v>16.09</v>
      </c>
      <c r="EI313" s="17">
        <v>16.07</v>
      </c>
      <c r="EJ313" s="17">
        <v>16.07</v>
      </c>
      <c r="EK313" s="17">
        <v>16.07</v>
      </c>
      <c r="EL313" s="17">
        <v>16.059999999999999</v>
      </c>
      <c r="EM313" s="17">
        <v>16.05</v>
      </c>
      <c r="EN313" s="17">
        <v>16.04</v>
      </c>
      <c r="EO313" s="17">
        <v>16.04</v>
      </c>
      <c r="EP313" s="17">
        <v>16.04</v>
      </c>
      <c r="EQ313" s="17">
        <v>16.04</v>
      </c>
      <c r="ER313" s="17">
        <v>16.04</v>
      </c>
      <c r="ES313" s="17">
        <v>16.05</v>
      </c>
      <c r="ET313" s="17">
        <v>16.04</v>
      </c>
      <c r="EU313" s="17">
        <v>16.05</v>
      </c>
      <c r="EV313" s="17">
        <v>16.059999999999999</v>
      </c>
      <c r="EW313" s="17">
        <v>16.059999999999999</v>
      </c>
      <c r="EX313" s="17">
        <v>16.05</v>
      </c>
      <c r="EY313" s="17">
        <v>16.04</v>
      </c>
      <c r="EZ313" s="17">
        <v>16.07</v>
      </c>
      <c r="FA313" s="17">
        <v>16.05</v>
      </c>
      <c r="FB313" s="17">
        <v>16.05</v>
      </c>
      <c r="FC313" s="17">
        <v>16.059999999999999</v>
      </c>
      <c r="FD313" s="17">
        <v>16.059999999999999</v>
      </c>
      <c r="FE313" s="17">
        <v>16.059999999999999</v>
      </c>
      <c r="FF313" s="17">
        <v>16.05</v>
      </c>
      <c r="FG313" s="17">
        <v>16.04</v>
      </c>
      <c r="FH313" s="17">
        <v>16.05</v>
      </c>
      <c r="FI313" s="17">
        <v>16.03</v>
      </c>
      <c r="FJ313" s="17">
        <v>16.03</v>
      </c>
      <c r="FK313" s="17">
        <v>16.04</v>
      </c>
      <c r="FL313" s="17">
        <v>16.05</v>
      </c>
      <c r="FM313" s="17">
        <v>16.05</v>
      </c>
      <c r="FN313" s="17">
        <v>16.04</v>
      </c>
      <c r="FO313" s="17">
        <v>16.04</v>
      </c>
      <c r="FP313" s="17">
        <v>16.04</v>
      </c>
      <c r="FQ313" s="17">
        <v>16.05</v>
      </c>
      <c r="FR313" s="17">
        <v>16.05</v>
      </c>
      <c r="FS313" s="17">
        <v>16.07</v>
      </c>
      <c r="FT313" s="17">
        <v>16.100000000000001</v>
      </c>
      <c r="FU313" s="17">
        <v>16.11</v>
      </c>
      <c r="FV313" s="17">
        <v>16.11</v>
      </c>
      <c r="FW313" s="17">
        <v>16.100000000000001</v>
      </c>
      <c r="FX313" s="17">
        <v>16.09</v>
      </c>
      <c r="FY313" s="17">
        <v>16.09</v>
      </c>
      <c r="FZ313" s="17">
        <v>16.100000000000001</v>
      </c>
      <c r="GA313" s="17">
        <v>16.12</v>
      </c>
      <c r="GB313" s="17">
        <v>16.100000000000001</v>
      </c>
      <c r="GC313" s="17">
        <v>16.079999999999998</v>
      </c>
      <c r="GD313" s="17">
        <v>16.100000000000001</v>
      </c>
      <c r="GE313" s="17">
        <v>16.09</v>
      </c>
      <c r="GF313" s="17">
        <v>16.09</v>
      </c>
      <c r="GG313" s="17">
        <v>16.09</v>
      </c>
      <c r="GH313" s="17">
        <v>16.09</v>
      </c>
      <c r="GI313" s="17">
        <v>16.11</v>
      </c>
      <c r="GJ313" s="17">
        <v>16.100000000000001</v>
      </c>
      <c r="GK313" s="17">
        <v>16.07</v>
      </c>
      <c r="GL313" s="17">
        <v>16.079999999999998</v>
      </c>
      <c r="GM313" s="17">
        <v>16.07</v>
      </c>
      <c r="GN313" s="17">
        <v>16.059999999999999</v>
      </c>
      <c r="GO313" s="17">
        <v>16.05</v>
      </c>
      <c r="GP313" s="17">
        <v>16.04</v>
      </c>
      <c r="GQ313" s="17">
        <v>16.04</v>
      </c>
      <c r="GR313" s="17">
        <v>16.03</v>
      </c>
      <c r="GS313" s="17">
        <v>16.04</v>
      </c>
      <c r="GT313" s="17">
        <v>16.05</v>
      </c>
      <c r="GU313" s="17">
        <v>16.05</v>
      </c>
      <c r="GV313" s="17">
        <v>16.05</v>
      </c>
      <c r="GW313" s="17">
        <v>16.05</v>
      </c>
      <c r="GX313" s="17">
        <v>16.05</v>
      </c>
      <c r="GY313" s="17">
        <v>16.05</v>
      </c>
      <c r="GZ313" s="17">
        <v>16.059999999999999</v>
      </c>
      <c r="HA313" s="17">
        <v>16.04</v>
      </c>
      <c r="HB313" s="17">
        <v>16.04</v>
      </c>
      <c r="HC313" s="17">
        <v>16.059999999999999</v>
      </c>
      <c r="HD313" s="17">
        <v>16.04</v>
      </c>
      <c r="HE313" s="17">
        <v>16.04</v>
      </c>
      <c r="HF313" s="17">
        <v>16.05</v>
      </c>
      <c r="HG313" s="17">
        <v>16.04</v>
      </c>
      <c r="HH313" s="17">
        <v>16.05</v>
      </c>
      <c r="HI313" s="17">
        <v>16.04</v>
      </c>
      <c r="HJ313" s="17">
        <v>16.03</v>
      </c>
      <c r="HK313" s="17">
        <v>16.010000000000002</v>
      </c>
      <c r="HL313" s="17">
        <v>16</v>
      </c>
      <c r="HM313" s="17">
        <v>16</v>
      </c>
      <c r="HN313" s="17">
        <v>16.03</v>
      </c>
      <c r="HO313" s="17">
        <v>16.010000000000002</v>
      </c>
      <c r="HP313" s="17">
        <v>16</v>
      </c>
      <c r="HQ313" s="17">
        <v>16</v>
      </c>
      <c r="HR313" s="17">
        <v>16</v>
      </c>
      <c r="HS313" s="17">
        <v>16</v>
      </c>
      <c r="HT313" s="17">
        <v>15.99</v>
      </c>
      <c r="HU313" s="17">
        <v>15.99</v>
      </c>
      <c r="HV313" s="17">
        <v>16</v>
      </c>
      <c r="HW313" s="17">
        <v>16</v>
      </c>
      <c r="HX313" s="17">
        <v>16.010000000000002</v>
      </c>
      <c r="HY313" s="17">
        <v>16</v>
      </c>
      <c r="HZ313" s="17">
        <v>16</v>
      </c>
      <c r="IA313" s="17">
        <v>15.99</v>
      </c>
      <c r="IB313" s="17">
        <v>15.99</v>
      </c>
      <c r="IC313" s="17">
        <v>15.98</v>
      </c>
      <c r="ID313" s="17">
        <v>15.96</v>
      </c>
      <c r="IE313" s="17">
        <v>15.93</v>
      </c>
      <c r="IF313" s="17">
        <v>15.93</v>
      </c>
      <c r="IG313" s="17">
        <v>15.94</v>
      </c>
      <c r="IH313" s="17">
        <v>15.95</v>
      </c>
      <c r="II313" s="17">
        <v>15.96</v>
      </c>
      <c r="IJ313" s="17">
        <v>15.96</v>
      </c>
      <c r="IK313" s="17">
        <v>15.94</v>
      </c>
      <c r="IL313" s="17">
        <v>15.93</v>
      </c>
      <c r="IM313" s="17">
        <v>15.9</v>
      </c>
      <c r="IN313" s="17">
        <v>15.9</v>
      </c>
      <c r="IO313" s="17">
        <v>15.92</v>
      </c>
      <c r="IP313" s="17">
        <v>15.92</v>
      </c>
      <c r="IQ313" s="17">
        <v>15.94</v>
      </c>
      <c r="IR313" s="17">
        <v>15.93</v>
      </c>
      <c r="IS313" s="17">
        <v>15.94</v>
      </c>
      <c r="IT313" s="17">
        <v>15.94</v>
      </c>
      <c r="IU313" s="17">
        <v>15.95</v>
      </c>
      <c r="IV313" s="17">
        <v>15.96</v>
      </c>
      <c r="IW313" s="17">
        <v>15.96</v>
      </c>
      <c r="IX313" s="17">
        <v>15.96</v>
      </c>
      <c r="IY313" s="17">
        <v>15.96</v>
      </c>
    </row>
    <row r="314" spans="1:259" x14ac:dyDescent="0.15">
      <c r="A314" s="17" t="s">
        <v>4544</v>
      </c>
      <c r="B314" s="17" t="s">
        <v>4761</v>
      </c>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c r="AA314" s="26"/>
      <c r="AB314" s="17"/>
      <c r="AC314" s="26"/>
      <c r="AD314" s="26"/>
      <c r="AE314" s="17"/>
      <c r="AF314" s="17"/>
      <c r="AG314" s="17"/>
      <c r="AH314" s="17"/>
      <c r="AI314" s="17"/>
      <c r="AJ314" s="17"/>
      <c r="AK314" s="17"/>
      <c r="AL314" s="17"/>
      <c r="AM314" s="17"/>
      <c r="AN314" s="17"/>
      <c r="AO314" s="17"/>
      <c r="AP314" s="17"/>
      <c r="AQ314" s="17"/>
      <c r="AR314" s="17"/>
      <c r="AS314" s="17"/>
      <c r="AT314" s="17"/>
      <c r="AU314" s="17"/>
      <c r="AV314" s="17"/>
      <c r="AW314" s="17"/>
      <c r="AX314" s="17"/>
      <c r="AY314" s="17"/>
      <c r="AZ314" s="17"/>
      <c r="BA314" s="17"/>
      <c r="BB314" s="17"/>
      <c r="BC314" s="17"/>
      <c r="BD314" s="17"/>
      <c r="BE314" s="17"/>
      <c r="BF314" s="17"/>
      <c r="BG314" s="17"/>
      <c r="BH314" s="17"/>
      <c r="BI314" s="17"/>
      <c r="BJ314" s="26"/>
      <c r="BK314" s="17"/>
      <c r="BL314" s="17"/>
      <c r="BM314" s="17"/>
      <c r="BN314" s="17"/>
      <c r="BO314" s="17"/>
      <c r="BP314" s="17"/>
      <c r="BQ314" s="17"/>
      <c r="BR314" s="17"/>
      <c r="BS314" s="17"/>
      <c r="BT314" s="17"/>
      <c r="BU314" s="17"/>
      <c r="BV314" s="17"/>
      <c r="BW314" s="17"/>
      <c r="BX314" s="26"/>
      <c r="BY314" s="26"/>
      <c r="BZ314" s="26"/>
      <c r="CA314" s="26"/>
      <c r="CB314" s="26"/>
      <c r="CC314" s="17"/>
      <c r="CD314" s="17"/>
      <c r="CE314" s="17"/>
      <c r="CF314" s="17"/>
      <c r="CG314" s="17"/>
      <c r="CH314" s="17"/>
      <c r="CI314" s="17"/>
      <c r="CJ314" s="26"/>
      <c r="CK314" s="17"/>
      <c r="CL314" s="17"/>
      <c r="CM314" s="17"/>
      <c r="CN314" s="17"/>
      <c r="CO314" s="17"/>
      <c r="CP314" s="17"/>
      <c r="CQ314" s="17"/>
      <c r="CR314" s="17"/>
      <c r="CS314" s="17"/>
      <c r="CT314" s="17"/>
      <c r="CU314" s="17"/>
      <c r="CV314" s="17"/>
      <c r="CW314" s="17"/>
      <c r="CX314" s="17"/>
      <c r="CY314" s="26"/>
      <c r="CZ314" s="26"/>
      <c r="DA314" s="26"/>
      <c r="DB314" s="17"/>
      <c r="DC314" s="17"/>
      <c r="DD314" s="17"/>
      <c r="DE314" s="17"/>
      <c r="DF314" s="17"/>
      <c r="DG314" s="17"/>
      <c r="DH314" s="26"/>
      <c r="DI314" s="17"/>
      <c r="DJ314" s="17"/>
      <c r="DK314" s="17"/>
      <c r="DL314" s="17"/>
      <c r="DM314" s="17">
        <v>9.99</v>
      </c>
      <c r="DN314" s="17">
        <v>10</v>
      </c>
      <c r="DO314" s="17">
        <v>10</v>
      </c>
      <c r="DP314" s="17">
        <v>10</v>
      </c>
      <c r="DQ314" s="17">
        <v>10</v>
      </c>
      <c r="DR314" s="17">
        <v>10</v>
      </c>
      <c r="DS314" s="17">
        <v>10.02</v>
      </c>
      <c r="DT314" s="17">
        <v>10.01</v>
      </c>
      <c r="DU314" s="17">
        <v>10.01</v>
      </c>
      <c r="DV314" s="17">
        <v>10.029999999999999</v>
      </c>
      <c r="DW314" s="17">
        <v>10.01</v>
      </c>
      <c r="DX314" s="17">
        <v>10.029999999999999</v>
      </c>
      <c r="DY314" s="17">
        <v>10.029999999999999</v>
      </c>
      <c r="DZ314" s="17">
        <v>10.029999999999999</v>
      </c>
      <c r="EA314" s="17">
        <v>10.02</v>
      </c>
      <c r="EB314" s="17">
        <v>10.029999999999999</v>
      </c>
      <c r="EC314" s="17">
        <v>10.039999999999999</v>
      </c>
      <c r="ED314" s="17">
        <v>10.039999999999999</v>
      </c>
      <c r="EE314" s="17">
        <v>10.039999999999999</v>
      </c>
      <c r="EF314" s="17">
        <v>10.050000000000001</v>
      </c>
      <c r="EG314" s="17">
        <v>10.050000000000001</v>
      </c>
      <c r="EH314" s="17">
        <v>10.050000000000001</v>
      </c>
      <c r="EI314" s="17">
        <v>10.08</v>
      </c>
      <c r="EJ314" s="17">
        <v>10.07</v>
      </c>
      <c r="EK314" s="17">
        <v>10.06</v>
      </c>
      <c r="EL314" s="17">
        <v>10.06</v>
      </c>
      <c r="EM314" s="17">
        <v>10.07</v>
      </c>
      <c r="EN314" s="17">
        <v>10.06</v>
      </c>
      <c r="EO314" s="17">
        <v>10.06</v>
      </c>
      <c r="EP314" s="17">
        <v>10.06</v>
      </c>
      <c r="EQ314" s="17">
        <v>10.07</v>
      </c>
      <c r="ER314" s="17">
        <v>10.07</v>
      </c>
      <c r="ES314" s="17">
        <v>10.09</v>
      </c>
      <c r="ET314" s="17">
        <v>10.09</v>
      </c>
      <c r="EU314" s="17">
        <v>10.09</v>
      </c>
      <c r="EV314" s="17">
        <v>10.1</v>
      </c>
      <c r="EW314" s="17">
        <v>10.11</v>
      </c>
      <c r="EX314" s="17">
        <v>10.15</v>
      </c>
      <c r="EY314" s="17">
        <v>10.16</v>
      </c>
      <c r="EZ314" s="17">
        <v>10.15</v>
      </c>
      <c r="FA314" s="17">
        <v>10.15</v>
      </c>
      <c r="FB314" s="17">
        <v>10.19</v>
      </c>
      <c r="FC314" s="17">
        <v>10.220000000000001</v>
      </c>
      <c r="FD314" s="17">
        <v>10.210000000000001</v>
      </c>
      <c r="FE314" s="17">
        <v>10.210000000000001</v>
      </c>
      <c r="FF314" s="17">
        <v>10.210000000000001</v>
      </c>
      <c r="FG314" s="17">
        <v>10.210000000000001</v>
      </c>
      <c r="FH314" s="17">
        <v>10.199999999999999</v>
      </c>
      <c r="FI314" s="17">
        <v>10.19</v>
      </c>
      <c r="FJ314" s="17">
        <v>10.18</v>
      </c>
      <c r="FK314" s="17">
        <v>10.19</v>
      </c>
      <c r="FL314" s="17">
        <v>10.19</v>
      </c>
      <c r="FM314" s="17">
        <v>10.199999999999999</v>
      </c>
      <c r="FN314" s="17">
        <v>10.199999999999999</v>
      </c>
      <c r="FO314" s="17">
        <v>10.199999999999999</v>
      </c>
      <c r="FP314" s="17">
        <v>10.19</v>
      </c>
      <c r="FQ314" s="17">
        <v>10.18</v>
      </c>
      <c r="FR314" s="17">
        <v>10.18</v>
      </c>
      <c r="FS314" s="17">
        <v>10.18</v>
      </c>
      <c r="FT314" s="17">
        <v>10.16</v>
      </c>
      <c r="FU314" s="17">
        <v>10.16</v>
      </c>
      <c r="FV314" s="17">
        <v>10.16</v>
      </c>
      <c r="FW314" s="17">
        <v>10.17</v>
      </c>
      <c r="FX314" s="17">
        <v>10.16</v>
      </c>
      <c r="FY314" s="17">
        <v>10.18</v>
      </c>
      <c r="FZ314" s="17">
        <v>10.18</v>
      </c>
      <c r="GA314" s="17">
        <v>10.19</v>
      </c>
      <c r="GB314" s="17">
        <v>10.18</v>
      </c>
      <c r="GC314" s="17">
        <v>10.17</v>
      </c>
      <c r="GD314" s="17">
        <v>10.18</v>
      </c>
      <c r="GE314" s="17">
        <v>10.19</v>
      </c>
      <c r="GF314" s="17">
        <v>10.23</v>
      </c>
      <c r="GG314" s="17">
        <v>10.31</v>
      </c>
      <c r="GH314" s="17">
        <v>10.26</v>
      </c>
      <c r="GI314" s="17">
        <v>10.26</v>
      </c>
      <c r="GJ314" s="17">
        <v>10.3</v>
      </c>
      <c r="GK314" s="17">
        <v>10.27</v>
      </c>
      <c r="GL314" s="17">
        <v>10.28</v>
      </c>
      <c r="GM314" s="17">
        <v>10.34</v>
      </c>
      <c r="GN314" s="17">
        <v>10.37</v>
      </c>
      <c r="GO314" s="17">
        <v>10.37</v>
      </c>
      <c r="GP314" s="17">
        <v>10.36</v>
      </c>
      <c r="GQ314" s="17">
        <v>10.37</v>
      </c>
      <c r="GR314" s="17">
        <v>10.38</v>
      </c>
      <c r="GS314" s="17">
        <v>10.38</v>
      </c>
      <c r="GT314" s="17">
        <v>10.36</v>
      </c>
      <c r="GU314" s="17">
        <v>10.34</v>
      </c>
      <c r="GV314" s="17">
        <v>10.33</v>
      </c>
      <c r="GW314" s="17">
        <v>10.34</v>
      </c>
      <c r="GX314" s="17">
        <v>10.37</v>
      </c>
      <c r="GY314" s="17">
        <v>10.39</v>
      </c>
      <c r="GZ314" s="17">
        <v>10.37</v>
      </c>
      <c r="HA314" s="17">
        <v>10.36</v>
      </c>
      <c r="HB314" s="17">
        <v>10.34</v>
      </c>
      <c r="HC314" s="17">
        <v>10.35</v>
      </c>
      <c r="HD314" s="17">
        <v>10.35</v>
      </c>
      <c r="HE314" s="17">
        <v>10.38</v>
      </c>
      <c r="HF314" s="17">
        <v>10.4</v>
      </c>
      <c r="HG314" s="17">
        <v>10.44</v>
      </c>
      <c r="HH314" s="17">
        <v>10.42</v>
      </c>
      <c r="HI314" s="17">
        <v>10.4</v>
      </c>
      <c r="HJ314" s="17">
        <v>10.38</v>
      </c>
      <c r="HK314" s="17">
        <v>10.36</v>
      </c>
      <c r="HL314" s="17">
        <v>10.36</v>
      </c>
      <c r="HM314" s="17">
        <v>10.35</v>
      </c>
      <c r="HN314" s="17">
        <v>10.3</v>
      </c>
      <c r="HO314" s="17">
        <v>10.31</v>
      </c>
      <c r="HP314" s="17">
        <v>10.34</v>
      </c>
      <c r="HQ314" s="17">
        <v>10.32</v>
      </c>
      <c r="HR314" s="17">
        <v>10.3</v>
      </c>
      <c r="HS314" s="17">
        <v>10.3</v>
      </c>
      <c r="HT314" s="17">
        <v>10.33</v>
      </c>
      <c r="HU314" s="17">
        <v>10.31</v>
      </c>
      <c r="HV314" s="17">
        <v>10.3</v>
      </c>
      <c r="HW314" s="17">
        <v>10.3</v>
      </c>
      <c r="HX314" s="17">
        <v>10.31</v>
      </c>
      <c r="HY314" s="17">
        <v>10.3</v>
      </c>
      <c r="HZ314" s="17">
        <v>10.25</v>
      </c>
      <c r="IA314" s="17">
        <v>10.25</v>
      </c>
      <c r="IB314" s="17">
        <v>10.23</v>
      </c>
      <c r="IC314" s="17">
        <v>10.24</v>
      </c>
      <c r="ID314" s="17">
        <v>10.25</v>
      </c>
      <c r="IE314" s="17">
        <v>10.28</v>
      </c>
      <c r="IF314" s="17">
        <v>10.27</v>
      </c>
      <c r="IG314" s="17">
        <v>10.28</v>
      </c>
      <c r="IH314" s="17">
        <v>10.29</v>
      </c>
      <c r="II314" s="17">
        <v>10.29</v>
      </c>
      <c r="IJ314" s="17">
        <v>10.29</v>
      </c>
      <c r="IK314" s="17">
        <v>10.26</v>
      </c>
      <c r="IL314" s="17">
        <v>10.25</v>
      </c>
      <c r="IM314" s="17">
        <v>10.26</v>
      </c>
      <c r="IN314" s="17">
        <v>10.26</v>
      </c>
      <c r="IO314" s="17">
        <v>10.27</v>
      </c>
      <c r="IP314" s="17">
        <v>10.27</v>
      </c>
      <c r="IQ314" s="17">
        <v>10.26</v>
      </c>
      <c r="IR314" s="17">
        <v>10.27</v>
      </c>
      <c r="IS314" s="17">
        <v>10.26</v>
      </c>
      <c r="IT314" s="17">
        <v>10.27</v>
      </c>
      <c r="IU314" s="17">
        <v>10.28</v>
      </c>
      <c r="IV314" s="17">
        <v>10.27</v>
      </c>
      <c r="IW314" s="17">
        <v>10.27</v>
      </c>
      <c r="IX314" s="17">
        <v>10.28</v>
      </c>
      <c r="IY314" s="17">
        <v>10.28</v>
      </c>
    </row>
    <row r="315" spans="1:259" x14ac:dyDescent="0.15">
      <c r="A315" s="17" t="s">
        <v>760</v>
      </c>
      <c r="B315" s="17" t="s">
        <v>761</v>
      </c>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c r="AA315" s="26"/>
      <c r="AB315" s="17"/>
      <c r="AC315" s="26"/>
      <c r="AD315" s="26"/>
      <c r="AE315" s="17"/>
      <c r="AF315" s="17"/>
      <c r="AG315" s="17"/>
      <c r="AH315" s="17"/>
      <c r="AI315" s="17"/>
      <c r="AJ315" s="17"/>
      <c r="AK315" s="17"/>
      <c r="AL315" s="17"/>
      <c r="AM315" s="17"/>
      <c r="AN315" s="17"/>
      <c r="AO315" s="17"/>
      <c r="AP315" s="17"/>
      <c r="AQ315" s="17"/>
      <c r="AR315" s="17"/>
      <c r="AS315" s="17"/>
      <c r="AT315" s="17"/>
      <c r="AU315" s="17"/>
      <c r="AV315" s="17"/>
      <c r="AW315" s="17"/>
      <c r="AX315" s="17"/>
      <c r="AY315" s="17"/>
      <c r="AZ315" s="17"/>
      <c r="BA315" s="17"/>
      <c r="BB315" s="17"/>
      <c r="BC315" s="17"/>
      <c r="BD315" s="17"/>
      <c r="BE315" s="17"/>
      <c r="BF315" s="17"/>
      <c r="BG315" s="17"/>
      <c r="BH315" s="17"/>
      <c r="BI315" s="17"/>
      <c r="BJ315" s="26"/>
      <c r="BK315" s="17"/>
      <c r="BL315" s="17"/>
      <c r="BM315" s="17"/>
      <c r="BN315" s="17"/>
      <c r="BO315" s="17"/>
      <c r="BP315" s="17"/>
      <c r="BQ315" s="17"/>
      <c r="BR315" s="17"/>
      <c r="BS315" s="17"/>
      <c r="BT315" s="17"/>
      <c r="BU315" s="17"/>
      <c r="BV315" s="17"/>
      <c r="BW315" s="17"/>
      <c r="BX315" s="26"/>
      <c r="BY315" s="26"/>
      <c r="BZ315" s="26"/>
      <c r="CA315" s="26"/>
      <c r="CB315" s="26"/>
      <c r="CC315" s="17"/>
      <c r="CD315" s="17"/>
      <c r="CE315" s="17"/>
      <c r="CF315" s="17"/>
      <c r="CG315" s="17"/>
      <c r="CH315" s="17"/>
      <c r="CI315" s="17"/>
      <c r="CJ315" s="26"/>
      <c r="CK315" s="17"/>
      <c r="CL315" s="17"/>
      <c r="CM315" s="17"/>
      <c r="CN315" s="17"/>
      <c r="CO315" s="17"/>
      <c r="CP315" s="17"/>
      <c r="CQ315" s="17"/>
      <c r="CR315" s="17"/>
      <c r="CS315" s="17"/>
      <c r="CT315" s="17"/>
      <c r="CU315" s="17"/>
      <c r="CV315" s="17"/>
      <c r="CW315" s="17"/>
      <c r="CX315" s="17"/>
      <c r="CY315" s="26"/>
      <c r="CZ315" s="26"/>
      <c r="DA315" s="26"/>
      <c r="DB315" s="17"/>
      <c r="DC315" s="17"/>
      <c r="DD315" s="17"/>
      <c r="DE315" s="17"/>
      <c r="DF315" s="17"/>
      <c r="DG315" s="17"/>
      <c r="DH315" s="26"/>
      <c r="DI315" s="17"/>
      <c r="DJ315" s="17"/>
      <c r="DK315" s="17"/>
      <c r="DL315" s="17"/>
      <c r="DM315" s="17">
        <v>13.71</v>
      </c>
      <c r="DN315" s="17">
        <v>13.71</v>
      </c>
      <c r="DO315" s="17">
        <v>13.7</v>
      </c>
      <c r="DP315" s="17">
        <v>13.72</v>
      </c>
      <c r="DQ315" s="17">
        <v>13.72</v>
      </c>
      <c r="DR315" s="17">
        <v>13.72</v>
      </c>
      <c r="DS315" s="17">
        <v>13.7</v>
      </c>
      <c r="DT315" s="17">
        <v>13.7</v>
      </c>
      <c r="DU315" s="17">
        <v>13.71</v>
      </c>
      <c r="DV315" s="17">
        <v>13.7</v>
      </c>
      <c r="DW315" s="17">
        <v>13.7</v>
      </c>
      <c r="DX315" s="17">
        <v>13.71</v>
      </c>
      <c r="DY315" s="17">
        <v>13.71</v>
      </c>
      <c r="DZ315" s="17">
        <v>13.71</v>
      </c>
      <c r="EA315" s="17">
        <v>13.69</v>
      </c>
      <c r="EB315" s="17">
        <v>13.68</v>
      </c>
      <c r="EC315" s="17">
        <v>13.68</v>
      </c>
      <c r="ED315" s="17">
        <v>13.69</v>
      </c>
      <c r="EE315" s="17">
        <v>13.67</v>
      </c>
      <c r="EF315" s="17">
        <v>13.67</v>
      </c>
      <c r="EG315" s="17">
        <v>13.67</v>
      </c>
      <c r="EH315" s="17">
        <v>13.67</v>
      </c>
      <c r="EI315" s="17">
        <v>13.67</v>
      </c>
      <c r="EJ315" s="17">
        <v>13.69</v>
      </c>
      <c r="EK315" s="17">
        <v>13.67</v>
      </c>
      <c r="EL315" s="17">
        <v>13.67</v>
      </c>
      <c r="EM315" s="17">
        <v>13.68</v>
      </c>
      <c r="EN315" s="17">
        <v>13.67</v>
      </c>
      <c r="EO315" s="17">
        <v>13.69</v>
      </c>
      <c r="EP315" s="17">
        <v>13.69</v>
      </c>
      <c r="EQ315" s="17">
        <v>13.69</v>
      </c>
      <c r="ER315" s="17">
        <v>13.7</v>
      </c>
      <c r="ES315" s="17">
        <v>13.7</v>
      </c>
      <c r="ET315" s="17">
        <v>13.69</v>
      </c>
      <c r="EU315" s="17">
        <v>13.7</v>
      </c>
      <c r="EV315" s="17">
        <v>13.7</v>
      </c>
      <c r="EW315" s="17">
        <v>13.7</v>
      </c>
      <c r="EX315" s="17">
        <v>13.7</v>
      </c>
      <c r="EY315" s="17">
        <v>13.7</v>
      </c>
      <c r="EZ315" s="17">
        <v>13.69</v>
      </c>
      <c r="FA315" s="17">
        <v>13.7</v>
      </c>
      <c r="FB315" s="17">
        <v>13.69</v>
      </c>
      <c r="FC315" s="17">
        <v>13.68</v>
      </c>
      <c r="FD315" s="17">
        <v>13.67</v>
      </c>
      <c r="FE315" s="17">
        <v>13.67</v>
      </c>
      <c r="FF315" s="17">
        <v>13.66</v>
      </c>
      <c r="FG315" s="17">
        <v>13.68</v>
      </c>
      <c r="FH315" s="17">
        <v>13.67</v>
      </c>
      <c r="FI315" s="17">
        <v>13.67</v>
      </c>
      <c r="FJ315" s="17">
        <v>13.66</v>
      </c>
      <c r="FK315" s="17">
        <v>13.67</v>
      </c>
      <c r="FL315" s="17">
        <v>13.69</v>
      </c>
      <c r="FM315" s="17">
        <v>13.69</v>
      </c>
      <c r="FN315" s="17">
        <v>13.67</v>
      </c>
      <c r="FO315" s="17">
        <v>13.69</v>
      </c>
      <c r="FP315" s="17">
        <v>13.68</v>
      </c>
      <c r="FQ315" s="17">
        <v>13.68</v>
      </c>
      <c r="FR315" s="17">
        <v>13.67</v>
      </c>
      <c r="FS315" s="17">
        <v>13.68</v>
      </c>
      <c r="FT315" s="17">
        <v>13.68</v>
      </c>
      <c r="FU315" s="17">
        <v>13.68</v>
      </c>
      <c r="FV315" s="17">
        <v>13.68</v>
      </c>
      <c r="FW315" s="17">
        <v>13.68</v>
      </c>
      <c r="FX315" s="17">
        <v>13.68</v>
      </c>
      <c r="FY315" s="17">
        <v>13.68</v>
      </c>
      <c r="FZ315" s="17">
        <v>13.69</v>
      </c>
      <c r="GA315" s="17">
        <v>13.7</v>
      </c>
      <c r="GB315" s="17">
        <v>13.7</v>
      </c>
      <c r="GC315" s="17">
        <v>13.7</v>
      </c>
      <c r="GD315" s="17">
        <v>13.7</v>
      </c>
      <c r="GE315" s="17">
        <v>13.7</v>
      </c>
      <c r="GF315" s="17">
        <v>13.69</v>
      </c>
      <c r="GG315" s="17">
        <v>13.69</v>
      </c>
      <c r="GH315" s="17">
        <v>13.69</v>
      </c>
      <c r="GI315" s="17">
        <v>13.69</v>
      </c>
      <c r="GJ315" s="17">
        <v>13.68</v>
      </c>
      <c r="GK315" s="17">
        <v>13.68</v>
      </c>
      <c r="GL315" s="17">
        <v>13.68</v>
      </c>
      <c r="GM315" s="17">
        <v>13.67</v>
      </c>
      <c r="GN315" s="17">
        <v>13.67</v>
      </c>
      <c r="GO315" s="17">
        <v>13.66</v>
      </c>
      <c r="GP315" s="17">
        <v>13.65</v>
      </c>
      <c r="GQ315" s="17">
        <v>13.66</v>
      </c>
      <c r="GR315" s="17">
        <v>13.65</v>
      </c>
      <c r="GS315" s="17">
        <v>13.66</v>
      </c>
      <c r="GT315" s="17">
        <v>13.66</v>
      </c>
      <c r="GU315" s="17">
        <v>13.64</v>
      </c>
      <c r="GV315" s="17">
        <v>13.65</v>
      </c>
      <c r="GW315" s="17">
        <v>13.64</v>
      </c>
      <c r="GX315" s="17">
        <v>13.61</v>
      </c>
      <c r="GY315" s="17">
        <v>13.61</v>
      </c>
      <c r="GZ315" s="17">
        <v>13.63</v>
      </c>
      <c r="HA315" s="17">
        <v>13.61</v>
      </c>
      <c r="HB315" s="17">
        <v>13.61</v>
      </c>
      <c r="HC315" s="17">
        <v>13.63</v>
      </c>
      <c r="HD315" s="17">
        <v>13.63</v>
      </c>
      <c r="HE315" s="17">
        <v>13.62</v>
      </c>
      <c r="HF315" s="17">
        <v>13.6</v>
      </c>
      <c r="HG315" s="17">
        <v>13.58</v>
      </c>
      <c r="HH315" s="17">
        <v>13.55</v>
      </c>
      <c r="HI315" s="17">
        <v>13.57</v>
      </c>
      <c r="HJ315" s="17">
        <v>13.58</v>
      </c>
      <c r="HK315" s="17">
        <v>13.56</v>
      </c>
      <c r="HL315" s="17">
        <v>13.54</v>
      </c>
      <c r="HM315" s="17">
        <v>13.55</v>
      </c>
      <c r="HN315" s="17">
        <v>13.55</v>
      </c>
      <c r="HO315" s="17">
        <v>13.58</v>
      </c>
      <c r="HP315" s="17">
        <v>13.57</v>
      </c>
      <c r="HQ315" s="17">
        <v>13.56</v>
      </c>
      <c r="HR315" s="17">
        <v>13.58</v>
      </c>
      <c r="HS315" s="17">
        <v>13.57</v>
      </c>
      <c r="HT315" s="17">
        <v>13.58</v>
      </c>
      <c r="HU315" s="17">
        <v>13.59</v>
      </c>
      <c r="HV315" s="17">
        <v>13.59</v>
      </c>
      <c r="HW315" s="17">
        <v>13.58</v>
      </c>
      <c r="HX315" s="17">
        <v>13.59</v>
      </c>
      <c r="HY315" s="17">
        <v>13.6</v>
      </c>
      <c r="HZ315" s="17">
        <v>13.6</v>
      </c>
      <c r="IA315" s="17">
        <v>13.61</v>
      </c>
      <c r="IB315" s="17">
        <v>13.61</v>
      </c>
      <c r="IC315" s="17">
        <v>13.6</v>
      </c>
      <c r="ID315" s="17">
        <v>13.6</v>
      </c>
      <c r="IE315" s="17">
        <v>13.6</v>
      </c>
      <c r="IF315" s="17">
        <v>13.59</v>
      </c>
      <c r="IG315" s="17">
        <v>13.59</v>
      </c>
      <c r="IH315" s="17">
        <v>13.58</v>
      </c>
      <c r="II315" s="17">
        <v>13.56</v>
      </c>
      <c r="IJ315" s="17">
        <v>13.57</v>
      </c>
      <c r="IK315" s="17">
        <v>13.57</v>
      </c>
      <c r="IL315" s="17">
        <v>13.58</v>
      </c>
      <c r="IM315" s="17">
        <v>13.57</v>
      </c>
      <c r="IN315" s="17">
        <v>13.58</v>
      </c>
      <c r="IO315" s="17">
        <v>13.58</v>
      </c>
      <c r="IP315" s="17">
        <v>13.59</v>
      </c>
      <c r="IQ315" s="17">
        <v>13.58</v>
      </c>
      <c r="IR315" s="17">
        <v>13.58</v>
      </c>
      <c r="IS315" s="17">
        <v>13.58</v>
      </c>
      <c r="IT315" s="17">
        <v>13.6</v>
      </c>
      <c r="IU315" s="17">
        <v>13.6</v>
      </c>
      <c r="IV315" s="17">
        <v>13.62</v>
      </c>
      <c r="IW315" s="17">
        <v>13.6</v>
      </c>
      <c r="IX315" s="17">
        <v>13.58</v>
      </c>
      <c r="IY315" s="17">
        <v>13.59</v>
      </c>
    </row>
    <row r="316" spans="1:259" x14ac:dyDescent="0.15">
      <c r="A316" s="17" t="s">
        <v>313</v>
      </c>
      <c r="B316" s="17" t="s">
        <v>314</v>
      </c>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c r="AA316" s="26"/>
      <c r="AB316" s="17"/>
      <c r="AC316" s="26"/>
      <c r="AD316" s="26"/>
      <c r="AE316" s="17"/>
      <c r="AF316" s="17"/>
      <c r="AG316" s="17"/>
      <c r="AH316" s="17"/>
      <c r="AI316" s="17"/>
      <c r="AJ316" s="17"/>
      <c r="AK316" s="17"/>
      <c r="AL316" s="17"/>
      <c r="AM316" s="17"/>
      <c r="AN316" s="17"/>
      <c r="AO316" s="17"/>
      <c r="AP316" s="17"/>
      <c r="AQ316" s="17"/>
      <c r="AR316" s="17"/>
      <c r="AS316" s="17"/>
      <c r="AT316" s="17"/>
      <c r="AU316" s="17"/>
      <c r="AV316" s="17"/>
      <c r="AW316" s="17"/>
      <c r="AX316" s="17"/>
      <c r="AY316" s="17"/>
      <c r="AZ316" s="17"/>
      <c r="BA316" s="17"/>
      <c r="BB316" s="17"/>
      <c r="BC316" s="17"/>
      <c r="BD316" s="17"/>
      <c r="BE316" s="17"/>
      <c r="BF316" s="17"/>
      <c r="BG316" s="17"/>
      <c r="BH316" s="17"/>
      <c r="BI316" s="17"/>
      <c r="BJ316" s="26"/>
      <c r="BK316" s="17"/>
      <c r="BL316" s="17"/>
      <c r="BM316" s="17"/>
      <c r="BN316" s="17"/>
      <c r="BO316" s="17"/>
      <c r="BP316" s="17"/>
      <c r="BQ316" s="17"/>
      <c r="BR316" s="17"/>
      <c r="BS316" s="17"/>
      <c r="BT316" s="17"/>
      <c r="BU316" s="17"/>
      <c r="BV316" s="17"/>
      <c r="BW316" s="17"/>
      <c r="BX316" s="26"/>
      <c r="BY316" s="26"/>
      <c r="BZ316" s="26"/>
      <c r="CA316" s="26"/>
      <c r="CB316" s="26"/>
      <c r="CC316" s="17"/>
      <c r="CD316" s="17"/>
      <c r="CE316" s="17"/>
      <c r="CF316" s="17"/>
      <c r="CG316" s="17"/>
      <c r="CH316" s="17"/>
      <c r="CI316" s="17"/>
      <c r="CJ316" s="26"/>
      <c r="CK316" s="17"/>
      <c r="CL316" s="17"/>
      <c r="CM316" s="17"/>
      <c r="CN316" s="17"/>
      <c r="CO316" s="17"/>
      <c r="CP316" s="17"/>
      <c r="CQ316" s="17"/>
      <c r="CR316" s="17"/>
      <c r="CS316" s="17"/>
      <c r="CT316" s="17"/>
      <c r="CU316" s="17"/>
      <c r="CV316" s="17"/>
      <c r="CW316" s="17"/>
      <c r="CX316" s="17"/>
      <c r="CY316" s="26"/>
      <c r="CZ316" s="26"/>
      <c r="DA316" s="26"/>
      <c r="DB316" s="17"/>
      <c r="DC316" s="17"/>
      <c r="DD316" s="17"/>
      <c r="DE316" s="17"/>
      <c r="DF316" s="17"/>
      <c r="DG316" s="17"/>
      <c r="DH316" s="26"/>
      <c r="DI316" s="17"/>
      <c r="DJ316" s="17"/>
      <c r="DK316" s="17"/>
      <c r="DL316" s="17"/>
      <c r="DM316" s="17">
        <v>7.92</v>
      </c>
      <c r="DN316" s="17">
        <v>7.92</v>
      </c>
      <c r="DO316" s="17">
        <v>7.92</v>
      </c>
      <c r="DP316" s="17">
        <v>7.93</v>
      </c>
      <c r="DQ316" s="17">
        <v>7.93</v>
      </c>
      <c r="DR316" s="17">
        <v>7.95</v>
      </c>
      <c r="DS316" s="17">
        <v>7.95</v>
      </c>
      <c r="DT316" s="17">
        <v>7.95</v>
      </c>
      <c r="DU316" s="17">
        <v>7.94</v>
      </c>
      <c r="DV316" s="17">
        <v>7.95</v>
      </c>
      <c r="DW316" s="17">
        <v>7.95</v>
      </c>
      <c r="DX316" s="17">
        <v>7.95</v>
      </c>
      <c r="DY316" s="17">
        <v>7.96</v>
      </c>
      <c r="DZ316" s="17">
        <v>7.97</v>
      </c>
      <c r="EA316" s="17">
        <v>7.97</v>
      </c>
      <c r="EB316" s="17">
        <v>7.97</v>
      </c>
      <c r="EC316" s="17">
        <v>7.98</v>
      </c>
      <c r="ED316" s="17">
        <v>7.98</v>
      </c>
      <c r="EE316" s="17">
        <v>7.98</v>
      </c>
      <c r="EF316" s="17">
        <v>7.98</v>
      </c>
      <c r="EG316" s="17">
        <v>7.98</v>
      </c>
      <c r="EH316" s="17">
        <v>7.98</v>
      </c>
      <c r="EI316" s="17">
        <v>7.98</v>
      </c>
      <c r="EJ316" s="17">
        <v>7.98</v>
      </c>
      <c r="EK316" s="17">
        <v>7.98</v>
      </c>
      <c r="EL316" s="17">
        <v>7.99</v>
      </c>
      <c r="EM316" s="17">
        <v>7.99</v>
      </c>
      <c r="EN316" s="17">
        <v>8</v>
      </c>
      <c r="EO316" s="17">
        <v>8.01</v>
      </c>
      <c r="EP316" s="17">
        <v>8.0299999999999994</v>
      </c>
      <c r="EQ316" s="17">
        <v>8.0399999999999991</v>
      </c>
      <c r="ER316" s="17">
        <v>8.0299999999999994</v>
      </c>
      <c r="ES316" s="17">
        <v>8.02</v>
      </c>
      <c r="ET316" s="17">
        <v>8.01</v>
      </c>
      <c r="EU316" s="17">
        <v>8.01</v>
      </c>
      <c r="EV316" s="17">
        <v>8.01</v>
      </c>
      <c r="EW316" s="17">
        <v>8.02</v>
      </c>
      <c r="EX316" s="17">
        <v>8.02</v>
      </c>
      <c r="EY316" s="17">
        <v>8.02</v>
      </c>
      <c r="EZ316" s="17">
        <v>8.0299999999999994</v>
      </c>
      <c r="FA316" s="17">
        <v>8.02</v>
      </c>
      <c r="FB316" s="17">
        <v>8.02</v>
      </c>
      <c r="FC316" s="17">
        <v>8.01</v>
      </c>
      <c r="FD316" s="17">
        <v>8.01</v>
      </c>
      <c r="FE316" s="17">
        <v>8.01</v>
      </c>
      <c r="FF316" s="17">
        <v>8.02</v>
      </c>
      <c r="FG316" s="17">
        <v>8.0299999999999994</v>
      </c>
      <c r="FH316" s="17">
        <v>8.0299999999999994</v>
      </c>
      <c r="FI316" s="17">
        <v>8.01</v>
      </c>
      <c r="FJ316" s="17">
        <v>8</v>
      </c>
      <c r="FK316" s="17">
        <v>8</v>
      </c>
      <c r="FL316" s="17">
        <v>8.01</v>
      </c>
      <c r="FM316" s="17">
        <v>8.01</v>
      </c>
      <c r="FN316" s="17">
        <v>8.01</v>
      </c>
      <c r="FO316" s="17">
        <v>8.01</v>
      </c>
      <c r="FP316" s="17">
        <v>8.01</v>
      </c>
      <c r="FQ316" s="17">
        <v>8.01</v>
      </c>
      <c r="FR316" s="17">
        <v>8.01</v>
      </c>
      <c r="FS316" s="17">
        <v>8.02</v>
      </c>
      <c r="FT316" s="17">
        <v>8.01</v>
      </c>
      <c r="FU316" s="17">
        <v>8.01</v>
      </c>
      <c r="FV316" s="17">
        <v>8.01</v>
      </c>
      <c r="FW316" s="17">
        <v>8.01</v>
      </c>
      <c r="FX316" s="17">
        <v>8.01</v>
      </c>
      <c r="FY316" s="17">
        <v>8.01</v>
      </c>
      <c r="FZ316" s="17">
        <v>8.01</v>
      </c>
      <c r="GA316" s="17">
        <v>8.02</v>
      </c>
      <c r="GB316" s="17">
        <v>8.02</v>
      </c>
      <c r="GC316" s="17">
        <v>8.02</v>
      </c>
      <c r="GD316" s="17">
        <v>8.01</v>
      </c>
      <c r="GE316" s="17">
        <v>8.02</v>
      </c>
      <c r="GF316" s="17">
        <v>8.0299999999999994</v>
      </c>
      <c r="GG316" s="17">
        <v>8.0299999999999994</v>
      </c>
      <c r="GH316" s="17">
        <v>8.0399999999999991</v>
      </c>
      <c r="GI316" s="17">
        <v>8.0299999999999994</v>
      </c>
      <c r="GJ316" s="17">
        <v>8.02</v>
      </c>
      <c r="GK316" s="17">
        <v>7.99</v>
      </c>
      <c r="GL316" s="17">
        <v>7.98</v>
      </c>
      <c r="GM316" s="17">
        <v>7.98</v>
      </c>
      <c r="GN316" s="17">
        <v>7.99</v>
      </c>
      <c r="GO316" s="17">
        <v>7.97</v>
      </c>
      <c r="GP316" s="17">
        <v>7.98</v>
      </c>
      <c r="GQ316" s="17">
        <v>7.96</v>
      </c>
      <c r="GR316" s="17">
        <v>7.97</v>
      </c>
      <c r="GS316" s="17">
        <v>7.95</v>
      </c>
      <c r="GT316" s="17">
        <v>7.95</v>
      </c>
      <c r="GU316" s="17">
        <v>7.95</v>
      </c>
      <c r="GV316" s="17">
        <v>7.95</v>
      </c>
      <c r="GW316" s="17">
        <v>7.95</v>
      </c>
      <c r="GX316" s="17">
        <v>7.97</v>
      </c>
      <c r="GY316" s="17">
        <v>7.97</v>
      </c>
      <c r="GZ316" s="17">
        <v>7.97</v>
      </c>
      <c r="HA316" s="17">
        <v>7.97</v>
      </c>
      <c r="HB316" s="17">
        <v>7.96</v>
      </c>
      <c r="HC316" s="17">
        <v>7.97</v>
      </c>
      <c r="HD316" s="17">
        <v>7.96</v>
      </c>
      <c r="HE316" s="17">
        <v>7.96</v>
      </c>
      <c r="HF316" s="17">
        <v>7.96</v>
      </c>
      <c r="HG316" s="17">
        <v>7.93</v>
      </c>
      <c r="HH316" s="17">
        <v>7.95</v>
      </c>
      <c r="HI316" s="17">
        <v>7.93</v>
      </c>
      <c r="HJ316" s="17">
        <v>7.93</v>
      </c>
      <c r="HK316" s="17">
        <v>7.93</v>
      </c>
      <c r="HL316" s="17">
        <v>7.93</v>
      </c>
      <c r="HM316" s="17">
        <v>7.95</v>
      </c>
      <c r="HN316" s="17">
        <v>7.94</v>
      </c>
      <c r="HO316" s="17">
        <v>7.95</v>
      </c>
      <c r="HP316" s="17">
        <v>7.94</v>
      </c>
      <c r="HQ316" s="17">
        <v>7.93</v>
      </c>
      <c r="HR316" s="17">
        <v>7.93</v>
      </c>
      <c r="HS316" s="17">
        <v>7.94</v>
      </c>
      <c r="HT316" s="17">
        <v>7.94</v>
      </c>
      <c r="HU316" s="17">
        <v>7.93</v>
      </c>
      <c r="HV316" s="17">
        <v>7.94</v>
      </c>
      <c r="HW316" s="17">
        <v>7.95</v>
      </c>
      <c r="HX316" s="17">
        <v>7.95</v>
      </c>
      <c r="HY316" s="17">
        <v>7.95</v>
      </c>
      <c r="HZ316" s="17">
        <v>7.96</v>
      </c>
      <c r="IA316" s="17">
        <v>7.96</v>
      </c>
      <c r="IB316" s="17">
        <v>7.96</v>
      </c>
      <c r="IC316" s="17">
        <v>7.97</v>
      </c>
      <c r="ID316" s="17">
        <v>7.96</v>
      </c>
      <c r="IE316" s="17">
        <v>7.95</v>
      </c>
      <c r="IF316" s="17">
        <v>7.94</v>
      </c>
      <c r="IG316" s="17">
        <v>7.94</v>
      </c>
      <c r="IH316" s="17">
        <v>7.93</v>
      </c>
      <c r="II316" s="17">
        <v>7.93</v>
      </c>
      <c r="IJ316" s="17">
        <v>7.93</v>
      </c>
      <c r="IK316" s="17">
        <v>7.92</v>
      </c>
      <c r="IL316" s="17">
        <v>7.92</v>
      </c>
      <c r="IM316" s="17">
        <v>7.93</v>
      </c>
      <c r="IN316" s="17">
        <v>7.93</v>
      </c>
      <c r="IO316" s="17">
        <v>7.93</v>
      </c>
      <c r="IP316" s="17">
        <v>7.93</v>
      </c>
      <c r="IQ316" s="17">
        <v>7.93</v>
      </c>
      <c r="IR316" s="17">
        <v>7.93</v>
      </c>
      <c r="IS316" s="17">
        <v>7.92</v>
      </c>
      <c r="IT316" s="17">
        <v>7.92</v>
      </c>
      <c r="IU316" s="17">
        <v>7.92</v>
      </c>
      <c r="IV316" s="17">
        <v>7.92</v>
      </c>
      <c r="IW316" s="17">
        <v>7.92</v>
      </c>
      <c r="IX316" s="17">
        <v>7.93</v>
      </c>
      <c r="IY316" s="17">
        <v>7.93</v>
      </c>
    </row>
    <row r="317" spans="1:259" x14ac:dyDescent="0.15">
      <c r="A317" s="17" t="s">
        <v>4473</v>
      </c>
      <c r="B317" s="17" t="s">
        <v>4762</v>
      </c>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c r="AA317" s="26"/>
      <c r="AB317" s="17"/>
      <c r="AC317" s="26"/>
      <c r="AD317" s="26"/>
      <c r="AE317" s="17"/>
      <c r="AF317" s="17"/>
      <c r="AG317" s="17"/>
      <c r="AH317" s="17"/>
      <c r="AI317" s="17"/>
      <c r="AJ317" s="17"/>
      <c r="AK317" s="17"/>
      <c r="AL317" s="17"/>
      <c r="AM317" s="17"/>
      <c r="AN317" s="17"/>
      <c r="AO317" s="17"/>
      <c r="AP317" s="17"/>
      <c r="AQ317" s="17"/>
      <c r="AR317" s="17"/>
      <c r="AS317" s="17"/>
      <c r="AT317" s="17"/>
      <c r="AU317" s="17"/>
      <c r="AV317" s="17"/>
      <c r="AW317" s="17"/>
      <c r="AX317" s="17"/>
      <c r="AY317" s="17"/>
      <c r="AZ317" s="17"/>
      <c r="BA317" s="17"/>
      <c r="BB317" s="17"/>
      <c r="BC317" s="17"/>
      <c r="BD317" s="17"/>
      <c r="BE317" s="17"/>
      <c r="BF317" s="17"/>
      <c r="BG317" s="17"/>
      <c r="BH317" s="17"/>
      <c r="BI317" s="17"/>
      <c r="BJ317" s="26"/>
      <c r="BK317" s="17"/>
      <c r="BL317" s="17"/>
      <c r="BM317" s="17"/>
      <c r="BN317" s="17"/>
      <c r="BO317" s="17"/>
      <c r="BP317" s="17"/>
      <c r="BQ317" s="17"/>
      <c r="BR317" s="17"/>
      <c r="BS317" s="17"/>
      <c r="BT317" s="17"/>
      <c r="BU317" s="17"/>
      <c r="BV317" s="17"/>
      <c r="BW317" s="17"/>
      <c r="BX317" s="26"/>
      <c r="BY317" s="26"/>
      <c r="BZ317" s="26"/>
      <c r="CA317" s="26"/>
      <c r="CB317" s="26"/>
      <c r="CC317" s="17"/>
      <c r="CD317" s="17"/>
      <c r="CE317" s="17"/>
      <c r="CF317" s="17"/>
      <c r="CG317" s="17"/>
      <c r="CH317" s="17"/>
      <c r="CI317" s="17"/>
      <c r="CJ317" s="26"/>
      <c r="CK317" s="17"/>
      <c r="CL317" s="17"/>
      <c r="CM317" s="17"/>
      <c r="CN317" s="17"/>
      <c r="CO317" s="17"/>
      <c r="CP317" s="17"/>
      <c r="CQ317" s="17"/>
      <c r="CR317" s="17"/>
      <c r="CS317" s="17"/>
      <c r="CT317" s="17"/>
      <c r="CU317" s="17"/>
      <c r="CV317" s="17"/>
      <c r="CW317" s="17"/>
      <c r="CX317" s="17"/>
      <c r="CY317" s="26"/>
      <c r="CZ317" s="26"/>
      <c r="DA317" s="26"/>
      <c r="DB317" s="17"/>
      <c r="DC317" s="17"/>
      <c r="DD317" s="17"/>
      <c r="DE317" s="17"/>
      <c r="DF317" s="17"/>
      <c r="DG317" s="17"/>
      <c r="DH317" s="26"/>
      <c r="DI317" s="17"/>
      <c r="DJ317" s="17"/>
      <c r="DK317" s="17"/>
      <c r="DL317" s="17"/>
      <c r="DM317" s="17">
        <v>6.26</v>
      </c>
      <c r="DN317" s="17">
        <v>6.26</v>
      </c>
      <c r="DO317" s="17">
        <v>6.26</v>
      </c>
      <c r="DP317" s="17">
        <v>6.26</v>
      </c>
      <c r="DQ317" s="17">
        <v>6.25</v>
      </c>
      <c r="DR317" s="17">
        <v>6.25</v>
      </c>
      <c r="DS317" s="17">
        <v>6.25</v>
      </c>
      <c r="DT317" s="17">
        <v>6.25</v>
      </c>
      <c r="DU317" s="17">
        <v>6.26</v>
      </c>
      <c r="DV317" s="17">
        <v>6.26</v>
      </c>
      <c r="DW317" s="17">
        <v>6.26</v>
      </c>
      <c r="DX317" s="17">
        <v>6.26</v>
      </c>
      <c r="DY317" s="17">
        <v>6.25</v>
      </c>
      <c r="DZ317" s="17">
        <v>6.24</v>
      </c>
      <c r="EA317" s="17">
        <v>6.25</v>
      </c>
      <c r="EB317" s="17">
        <v>6.24</v>
      </c>
      <c r="EC317" s="17">
        <v>6.24</v>
      </c>
      <c r="ED317" s="17">
        <v>6.24</v>
      </c>
      <c r="EE317" s="17">
        <v>6.25</v>
      </c>
      <c r="EF317" s="17">
        <v>6.25</v>
      </c>
      <c r="EG317" s="17">
        <v>6.25</v>
      </c>
      <c r="EH317" s="17">
        <v>6.25</v>
      </c>
      <c r="EI317" s="17">
        <v>6.25</v>
      </c>
      <c r="EJ317" s="17">
        <v>6.26</v>
      </c>
      <c r="EK317" s="17">
        <v>6.26</v>
      </c>
      <c r="EL317" s="17">
        <v>6.26</v>
      </c>
      <c r="EM317" s="17">
        <v>6.26</v>
      </c>
      <c r="EN317" s="17">
        <v>6.26</v>
      </c>
      <c r="EO317" s="17">
        <v>6.25</v>
      </c>
      <c r="EP317" s="17">
        <v>6.25</v>
      </c>
      <c r="EQ317" s="17">
        <v>6.25</v>
      </c>
      <c r="ER317" s="17">
        <v>6.26</v>
      </c>
      <c r="ES317" s="17">
        <v>6.26</v>
      </c>
      <c r="ET317" s="17">
        <v>6.25</v>
      </c>
      <c r="EU317" s="17">
        <v>6.25</v>
      </c>
      <c r="EV317" s="17">
        <v>6.25</v>
      </c>
      <c r="EW317" s="17">
        <v>6.25</v>
      </c>
      <c r="EX317" s="17">
        <v>6.25</v>
      </c>
      <c r="EY317" s="17">
        <v>6.25</v>
      </c>
      <c r="EZ317" s="17">
        <v>6.25</v>
      </c>
      <c r="FA317" s="17">
        <v>6.25</v>
      </c>
      <c r="FB317" s="17">
        <v>6.25</v>
      </c>
      <c r="FC317" s="17">
        <v>6.25</v>
      </c>
      <c r="FD317" s="17">
        <v>6.25</v>
      </c>
      <c r="FE317" s="17">
        <v>6.25</v>
      </c>
      <c r="FF317" s="17">
        <v>6.24</v>
      </c>
      <c r="FG317" s="17">
        <v>6.25</v>
      </c>
      <c r="FH317" s="17">
        <v>6.24</v>
      </c>
      <c r="FI317" s="17">
        <v>6.25</v>
      </c>
      <c r="FJ317" s="17">
        <v>6.26</v>
      </c>
      <c r="FK317" s="17">
        <v>6.26</v>
      </c>
      <c r="FL317" s="17">
        <v>6.26</v>
      </c>
      <c r="FM317" s="17">
        <v>6.25</v>
      </c>
      <c r="FN317" s="17">
        <v>6.25</v>
      </c>
      <c r="FO317" s="17">
        <v>6.26</v>
      </c>
      <c r="FP317" s="17">
        <v>6.25</v>
      </c>
      <c r="FQ317" s="17">
        <v>6.26</v>
      </c>
      <c r="FR317" s="17">
        <v>6.25</v>
      </c>
      <c r="FS317" s="17">
        <v>6.25</v>
      </c>
      <c r="FT317" s="17">
        <v>6.26</v>
      </c>
      <c r="FU317" s="17">
        <v>6.25</v>
      </c>
      <c r="FV317" s="17">
        <v>6.25</v>
      </c>
      <c r="FW317" s="17">
        <v>6.26</v>
      </c>
      <c r="FX317" s="17">
        <v>6.25</v>
      </c>
      <c r="FY317" s="17">
        <v>6.26</v>
      </c>
      <c r="FZ317" s="17">
        <v>6.26</v>
      </c>
      <c r="GA317" s="17">
        <v>6.27</v>
      </c>
      <c r="GB317" s="17">
        <v>6.27</v>
      </c>
      <c r="GC317" s="17">
        <v>6.27</v>
      </c>
      <c r="GD317" s="17">
        <v>6.27</v>
      </c>
      <c r="GE317" s="17">
        <v>6.26</v>
      </c>
      <c r="GF317" s="17">
        <v>6.26</v>
      </c>
      <c r="GG317" s="17">
        <v>6.26</v>
      </c>
      <c r="GH317" s="17">
        <v>6.26</v>
      </c>
      <c r="GI317" s="17">
        <v>6.25</v>
      </c>
      <c r="GJ317" s="17">
        <v>6.26</v>
      </c>
      <c r="GK317" s="17">
        <v>6.26</v>
      </c>
      <c r="GL317" s="17">
        <v>6.25</v>
      </c>
      <c r="GM317" s="17">
        <v>6.26</v>
      </c>
      <c r="GN317" s="17">
        <v>6.25</v>
      </c>
      <c r="GO317" s="17">
        <v>6.25</v>
      </c>
      <c r="GP317" s="17">
        <v>6.25</v>
      </c>
      <c r="GQ317" s="17">
        <v>6.25</v>
      </c>
      <c r="GR317" s="17">
        <v>6.25</v>
      </c>
      <c r="GS317" s="17">
        <v>6.24</v>
      </c>
      <c r="GT317" s="17">
        <v>6.24</v>
      </c>
      <c r="GU317" s="17">
        <v>6.25</v>
      </c>
      <c r="GV317" s="17">
        <v>6.25</v>
      </c>
      <c r="GW317" s="17">
        <v>6.25</v>
      </c>
      <c r="GX317" s="17">
        <v>6.25</v>
      </c>
      <c r="GY317" s="17">
        <v>6.25</v>
      </c>
      <c r="GZ317" s="17">
        <v>6.25</v>
      </c>
      <c r="HA317" s="17">
        <v>6.25</v>
      </c>
      <c r="HB317" s="17">
        <v>6.25</v>
      </c>
      <c r="HC317" s="17">
        <v>6.24</v>
      </c>
      <c r="HD317" s="17">
        <v>6.25</v>
      </c>
      <c r="HE317" s="17">
        <v>6.26</v>
      </c>
      <c r="HF317" s="17">
        <v>6.26</v>
      </c>
      <c r="HG317" s="17">
        <v>6.26</v>
      </c>
      <c r="HH317" s="17">
        <v>6.25</v>
      </c>
      <c r="HI317" s="17">
        <v>6.26</v>
      </c>
      <c r="HJ317" s="17">
        <v>6.26</v>
      </c>
      <c r="HK317" s="17">
        <v>6.25</v>
      </c>
      <c r="HL317" s="17">
        <v>6.25</v>
      </c>
      <c r="HM317" s="17">
        <v>6.25</v>
      </c>
      <c r="HN317" s="17">
        <v>6.25</v>
      </c>
      <c r="HO317" s="17">
        <v>6.25</v>
      </c>
      <c r="HP317" s="17">
        <v>6.24</v>
      </c>
      <c r="HQ317" s="17">
        <v>6.24</v>
      </c>
      <c r="HR317" s="17">
        <v>6.25</v>
      </c>
      <c r="HS317" s="17">
        <v>6.25</v>
      </c>
      <c r="HT317" s="17">
        <v>6.25</v>
      </c>
      <c r="HU317" s="17">
        <v>6.24</v>
      </c>
      <c r="HV317" s="17">
        <v>6.25</v>
      </c>
      <c r="HW317" s="17">
        <v>6.25</v>
      </c>
      <c r="HX317" s="17">
        <v>6.25</v>
      </c>
      <c r="HY317" s="17">
        <v>6.25</v>
      </c>
      <c r="HZ317" s="17">
        <v>6.26</v>
      </c>
      <c r="IA317" s="17">
        <v>6.25</v>
      </c>
      <c r="IB317" s="17">
        <v>6.26</v>
      </c>
      <c r="IC317" s="17">
        <v>6.26</v>
      </c>
      <c r="ID317" s="17">
        <v>6.25</v>
      </c>
      <c r="IE317" s="17">
        <v>6.24</v>
      </c>
      <c r="IF317" s="17">
        <v>6.26</v>
      </c>
      <c r="IG317" s="17">
        <v>6.26</v>
      </c>
      <c r="IH317" s="17">
        <v>6.25</v>
      </c>
      <c r="II317" s="17">
        <v>6.24</v>
      </c>
      <c r="IJ317" s="17">
        <v>6.25</v>
      </c>
      <c r="IK317" s="17">
        <v>6.25</v>
      </c>
      <c r="IL317" s="17">
        <v>6.25</v>
      </c>
      <c r="IM317" s="17">
        <v>6.25</v>
      </c>
      <c r="IN317" s="17">
        <v>6.26</v>
      </c>
      <c r="IO317" s="17">
        <v>6.25</v>
      </c>
      <c r="IP317" s="17">
        <v>6.26</v>
      </c>
      <c r="IQ317" s="17">
        <v>6.25</v>
      </c>
      <c r="IR317" s="17">
        <v>6.25</v>
      </c>
      <c r="IS317" s="17">
        <v>6.25</v>
      </c>
      <c r="IT317" s="17">
        <v>6.24</v>
      </c>
      <c r="IU317" s="17">
        <v>6.25</v>
      </c>
      <c r="IV317" s="17">
        <v>6.26</v>
      </c>
      <c r="IW317" s="17">
        <v>6.26</v>
      </c>
      <c r="IX317" s="17">
        <v>6.26</v>
      </c>
      <c r="IY317" s="17">
        <v>6.26</v>
      </c>
    </row>
    <row r="318" spans="1:259" x14ac:dyDescent="0.15">
      <c r="A318" s="17" t="s">
        <v>712</v>
      </c>
      <c r="B318" s="17" t="s">
        <v>713</v>
      </c>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c r="AA318" s="26"/>
      <c r="AB318" s="17"/>
      <c r="AC318" s="26"/>
      <c r="AD318" s="26"/>
      <c r="AE318" s="17"/>
      <c r="AF318" s="17"/>
      <c r="AG318" s="17"/>
      <c r="AH318" s="17"/>
      <c r="AI318" s="17"/>
      <c r="AJ318" s="17"/>
      <c r="AK318" s="17"/>
      <c r="AL318" s="17"/>
      <c r="AM318" s="17"/>
      <c r="AN318" s="17"/>
      <c r="AO318" s="17"/>
      <c r="AP318" s="17"/>
      <c r="AQ318" s="17"/>
      <c r="AR318" s="17"/>
      <c r="AS318" s="17"/>
      <c r="AT318" s="17"/>
      <c r="AU318" s="17"/>
      <c r="AV318" s="17"/>
      <c r="AW318" s="17"/>
      <c r="AX318" s="17"/>
      <c r="AY318" s="17"/>
      <c r="AZ318" s="17"/>
      <c r="BA318" s="17"/>
      <c r="BB318" s="17"/>
      <c r="BC318" s="17"/>
      <c r="BD318" s="17"/>
      <c r="BE318" s="17"/>
      <c r="BF318" s="17"/>
      <c r="BG318" s="17"/>
      <c r="BH318" s="17"/>
      <c r="BI318" s="17"/>
      <c r="BJ318" s="26"/>
      <c r="BK318" s="17"/>
      <c r="BL318" s="17"/>
      <c r="BM318" s="17"/>
      <c r="BN318" s="17"/>
      <c r="BO318" s="17"/>
      <c r="BP318" s="17"/>
      <c r="BQ318" s="17"/>
      <c r="BR318" s="17"/>
      <c r="BS318" s="17"/>
      <c r="BT318" s="17"/>
      <c r="BU318" s="17"/>
      <c r="BV318" s="17"/>
      <c r="BW318" s="17"/>
      <c r="BX318" s="26"/>
      <c r="BY318" s="26"/>
      <c r="BZ318" s="26"/>
      <c r="CA318" s="26"/>
      <c r="CB318" s="26"/>
      <c r="CC318" s="17"/>
      <c r="CD318" s="17"/>
      <c r="CE318" s="17"/>
      <c r="CF318" s="17"/>
      <c r="CG318" s="17"/>
      <c r="CH318" s="17"/>
      <c r="CI318" s="17"/>
      <c r="CJ318" s="26"/>
      <c r="CK318" s="17"/>
      <c r="CL318" s="17"/>
      <c r="CM318" s="17"/>
      <c r="CN318" s="17"/>
      <c r="CO318" s="17"/>
      <c r="CP318" s="17"/>
      <c r="CQ318" s="17"/>
      <c r="CR318" s="17"/>
      <c r="CS318" s="17"/>
      <c r="CT318" s="17"/>
      <c r="CU318" s="17"/>
      <c r="CV318" s="17"/>
      <c r="CW318" s="17"/>
      <c r="CX318" s="17"/>
      <c r="CY318" s="26"/>
      <c r="CZ318" s="26"/>
      <c r="DA318" s="26"/>
      <c r="DB318" s="17"/>
      <c r="DC318" s="17"/>
      <c r="DD318" s="17"/>
      <c r="DE318" s="17"/>
      <c r="DF318" s="17"/>
      <c r="DG318" s="17"/>
      <c r="DH318" s="26"/>
      <c r="DI318" s="17"/>
      <c r="DJ318" s="17"/>
      <c r="DK318" s="17"/>
      <c r="DL318" s="17"/>
      <c r="DM318" s="17">
        <v>19.77</v>
      </c>
      <c r="DN318" s="17">
        <v>19.739999999999998</v>
      </c>
      <c r="DO318" s="17">
        <v>19.75</v>
      </c>
      <c r="DP318" s="17">
        <v>19.739999999999998</v>
      </c>
      <c r="DQ318" s="17">
        <v>19.73</v>
      </c>
      <c r="DR318" s="17">
        <v>19.739999999999998</v>
      </c>
      <c r="DS318" s="17">
        <v>19.73</v>
      </c>
      <c r="DT318" s="17">
        <v>19.72</v>
      </c>
      <c r="DU318" s="17">
        <v>19.71</v>
      </c>
      <c r="DV318" s="17">
        <v>19.68</v>
      </c>
      <c r="DW318" s="17">
        <v>19.68</v>
      </c>
      <c r="DX318" s="17">
        <v>19.7</v>
      </c>
      <c r="DY318" s="17">
        <v>19.690000000000001</v>
      </c>
      <c r="DZ318" s="17">
        <v>19.68</v>
      </c>
      <c r="EA318" s="17">
        <v>19.66</v>
      </c>
      <c r="EB318" s="17">
        <v>19.64</v>
      </c>
      <c r="EC318" s="17">
        <v>19.63</v>
      </c>
      <c r="ED318" s="17">
        <v>19.66</v>
      </c>
      <c r="EE318" s="17">
        <v>19.670000000000002</v>
      </c>
      <c r="EF318" s="17">
        <v>19.68</v>
      </c>
      <c r="EG318" s="17">
        <v>19.68</v>
      </c>
      <c r="EH318" s="17">
        <v>19.649999999999999</v>
      </c>
      <c r="EI318" s="17">
        <v>19.66</v>
      </c>
      <c r="EJ318" s="17">
        <v>19.66</v>
      </c>
      <c r="EK318" s="17">
        <v>19.670000000000002</v>
      </c>
      <c r="EL318" s="17">
        <v>19.670000000000002</v>
      </c>
      <c r="EM318" s="17">
        <v>19.690000000000001</v>
      </c>
      <c r="EN318" s="17">
        <v>19.670000000000002</v>
      </c>
      <c r="EO318" s="17">
        <v>19.670000000000002</v>
      </c>
      <c r="EP318" s="17">
        <v>19.690000000000001</v>
      </c>
      <c r="EQ318" s="17">
        <v>19.7</v>
      </c>
      <c r="ER318" s="17">
        <v>19.690000000000001</v>
      </c>
      <c r="ES318" s="17">
        <v>19.68</v>
      </c>
      <c r="ET318" s="17">
        <v>19.68</v>
      </c>
      <c r="EU318" s="17">
        <v>19.7</v>
      </c>
      <c r="EV318" s="17">
        <v>19.7</v>
      </c>
      <c r="EW318" s="17">
        <v>19.7</v>
      </c>
      <c r="EX318" s="17">
        <v>19.73</v>
      </c>
      <c r="EY318" s="17">
        <v>19.739999999999998</v>
      </c>
      <c r="EZ318" s="17">
        <v>19.760000000000002</v>
      </c>
      <c r="FA318" s="17">
        <v>19.78</v>
      </c>
      <c r="FB318" s="17">
        <v>19.75</v>
      </c>
      <c r="FC318" s="17">
        <v>19.760000000000002</v>
      </c>
      <c r="FD318" s="17">
        <v>19.739999999999998</v>
      </c>
      <c r="FE318" s="17">
        <v>19.760000000000002</v>
      </c>
      <c r="FF318" s="17">
        <v>19.79</v>
      </c>
      <c r="FG318" s="17">
        <v>19.8</v>
      </c>
      <c r="FH318" s="17">
        <v>19.809999999999999</v>
      </c>
      <c r="FI318" s="17">
        <v>19.86</v>
      </c>
      <c r="FJ318" s="17">
        <v>19.89</v>
      </c>
      <c r="FK318" s="17">
        <v>19.91</v>
      </c>
      <c r="FL318" s="17">
        <v>19.829999999999998</v>
      </c>
      <c r="FM318" s="17">
        <v>19.86</v>
      </c>
      <c r="FN318" s="17">
        <v>19.809999999999999</v>
      </c>
      <c r="FO318" s="17">
        <v>19.850000000000001</v>
      </c>
      <c r="FP318" s="17">
        <v>19.8</v>
      </c>
      <c r="FQ318" s="17">
        <v>19.829999999999998</v>
      </c>
      <c r="FR318" s="17">
        <v>19.82</v>
      </c>
      <c r="FS318" s="17">
        <v>19.809999999999999</v>
      </c>
      <c r="FT318" s="17">
        <v>19.77</v>
      </c>
      <c r="FU318" s="17">
        <v>19.75</v>
      </c>
      <c r="FV318" s="17">
        <v>19.8</v>
      </c>
      <c r="FW318" s="17">
        <v>19.8</v>
      </c>
      <c r="FX318" s="17">
        <v>19.79</v>
      </c>
      <c r="FY318" s="17">
        <v>19.850000000000001</v>
      </c>
      <c r="FZ318" s="17">
        <v>19.91</v>
      </c>
      <c r="GA318" s="17">
        <v>19.89</v>
      </c>
      <c r="GB318" s="17">
        <v>19.86</v>
      </c>
      <c r="GC318" s="17">
        <v>19.829999999999998</v>
      </c>
      <c r="GD318" s="17">
        <v>19.850000000000001</v>
      </c>
      <c r="GE318" s="17">
        <v>19.850000000000001</v>
      </c>
      <c r="GF318" s="17">
        <v>19.82</v>
      </c>
      <c r="GG318" s="17">
        <v>19.8</v>
      </c>
      <c r="GH318" s="17">
        <v>19.8</v>
      </c>
      <c r="GI318" s="17">
        <v>19.79</v>
      </c>
      <c r="GJ318" s="17">
        <v>19.79</v>
      </c>
      <c r="GK318" s="17">
        <v>19.829999999999998</v>
      </c>
      <c r="GL318" s="17">
        <v>19.829999999999998</v>
      </c>
      <c r="GM318" s="17">
        <v>19.8</v>
      </c>
      <c r="GN318" s="17">
        <v>19.82</v>
      </c>
      <c r="GO318" s="17">
        <v>19.82</v>
      </c>
      <c r="GP318" s="17">
        <v>19.829999999999998</v>
      </c>
      <c r="GQ318" s="17">
        <v>19.850000000000001</v>
      </c>
      <c r="GR318" s="17">
        <v>19.84</v>
      </c>
      <c r="GS318" s="17">
        <v>19.87</v>
      </c>
      <c r="GT318" s="17">
        <v>19.829999999999998</v>
      </c>
      <c r="GU318" s="17">
        <v>19.829999999999998</v>
      </c>
      <c r="GV318" s="17">
        <v>19.829999999999998</v>
      </c>
      <c r="GW318" s="17">
        <v>19.86</v>
      </c>
      <c r="GX318" s="17">
        <v>19.86</v>
      </c>
      <c r="GY318" s="17">
        <v>19.86</v>
      </c>
      <c r="GZ318" s="17">
        <v>19.850000000000001</v>
      </c>
      <c r="HA318" s="17">
        <v>19.86</v>
      </c>
      <c r="HB318" s="17">
        <v>19.850000000000001</v>
      </c>
      <c r="HC318" s="17">
        <v>19.84</v>
      </c>
      <c r="HD318" s="17">
        <v>19.850000000000001</v>
      </c>
      <c r="HE318" s="17">
        <v>19.829999999999998</v>
      </c>
      <c r="HF318" s="17">
        <v>19.82</v>
      </c>
      <c r="HG318" s="17">
        <v>19.84</v>
      </c>
      <c r="HH318" s="17">
        <v>19.77</v>
      </c>
      <c r="HI318" s="17">
        <v>19.77</v>
      </c>
      <c r="HJ318" s="17">
        <v>19.75</v>
      </c>
      <c r="HK318" s="17">
        <v>19.739999999999998</v>
      </c>
      <c r="HL318" s="17">
        <v>19.760000000000002</v>
      </c>
      <c r="HM318" s="17">
        <v>19.77</v>
      </c>
      <c r="HN318" s="17">
        <v>19.760000000000002</v>
      </c>
      <c r="HO318" s="17">
        <v>19.72</v>
      </c>
      <c r="HP318" s="17">
        <v>19.739999999999998</v>
      </c>
      <c r="HQ318" s="17">
        <v>19.71</v>
      </c>
      <c r="HR318" s="17">
        <v>19.73</v>
      </c>
      <c r="HS318" s="17">
        <v>19.739999999999998</v>
      </c>
      <c r="HT318" s="17">
        <v>19.75</v>
      </c>
      <c r="HU318" s="17">
        <v>19.760000000000002</v>
      </c>
      <c r="HV318" s="17">
        <v>19.75</v>
      </c>
      <c r="HW318" s="17">
        <v>19.75</v>
      </c>
      <c r="HX318" s="17">
        <v>19.760000000000002</v>
      </c>
      <c r="HY318" s="17">
        <v>19.8</v>
      </c>
      <c r="HZ318" s="17">
        <v>19.829999999999998</v>
      </c>
      <c r="IA318" s="17">
        <v>19.84</v>
      </c>
      <c r="IB318" s="17">
        <v>19.829999999999998</v>
      </c>
      <c r="IC318" s="17">
        <v>19.8</v>
      </c>
      <c r="ID318" s="17">
        <v>19.8</v>
      </c>
      <c r="IE318" s="17">
        <v>19.8</v>
      </c>
      <c r="IF318" s="17">
        <v>19.850000000000001</v>
      </c>
      <c r="IG318" s="17">
        <v>19.82</v>
      </c>
      <c r="IH318" s="17">
        <v>19.8</v>
      </c>
      <c r="II318" s="17">
        <v>19.809999999999999</v>
      </c>
      <c r="IJ318" s="17">
        <v>19.82</v>
      </c>
      <c r="IK318" s="17">
        <v>19.84</v>
      </c>
      <c r="IL318" s="17">
        <v>19.84</v>
      </c>
      <c r="IM318" s="17">
        <v>19.829999999999998</v>
      </c>
      <c r="IN318" s="17">
        <v>19.84</v>
      </c>
      <c r="IO318" s="17">
        <v>19.850000000000001</v>
      </c>
      <c r="IP318" s="17">
        <v>19.86</v>
      </c>
      <c r="IQ318" s="17">
        <v>19.87</v>
      </c>
      <c r="IR318" s="17">
        <v>19.89</v>
      </c>
      <c r="IS318" s="17">
        <v>19.89</v>
      </c>
      <c r="IT318" s="17">
        <v>19.899999999999999</v>
      </c>
      <c r="IU318" s="17">
        <v>19.95</v>
      </c>
      <c r="IV318" s="17">
        <v>19.940000000000001</v>
      </c>
      <c r="IW318" s="17">
        <v>19.95</v>
      </c>
      <c r="IX318" s="17">
        <v>19.940000000000001</v>
      </c>
      <c r="IY318" s="17">
        <v>19.95</v>
      </c>
    </row>
    <row r="319" spans="1:259" x14ac:dyDescent="0.15">
      <c r="A319" s="17" t="s">
        <v>86</v>
      </c>
      <c r="B319" s="17" t="s">
        <v>87</v>
      </c>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c r="AA319" s="26"/>
      <c r="AB319" s="17"/>
      <c r="AC319" s="26"/>
      <c r="AD319" s="26"/>
      <c r="AE319" s="17"/>
      <c r="AF319" s="17"/>
      <c r="AG319" s="17"/>
      <c r="AH319" s="17"/>
      <c r="AI319" s="17"/>
      <c r="AJ319" s="17"/>
      <c r="AK319" s="17"/>
      <c r="AL319" s="17"/>
      <c r="AM319" s="17"/>
      <c r="AN319" s="17"/>
      <c r="AO319" s="17"/>
      <c r="AP319" s="17"/>
      <c r="AQ319" s="17"/>
      <c r="AR319" s="17"/>
      <c r="AS319" s="17"/>
      <c r="AT319" s="17"/>
      <c r="AU319" s="17"/>
      <c r="AV319" s="17"/>
      <c r="AW319" s="17"/>
      <c r="AX319" s="17"/>
      <c r="AY319" s="17"/>
      <c r="AZ319" s="17"/>
      <c r="BA319" s="17"/>
      <c r="BB319" s="17"/>
      <c r="BC319" s="17"/>
      <c r="BD319" s="17"/>
      <c r="BE319" s="17"/>
      <c r="BF319" s="17"/>
      <c r="BG319" s="17"/>
      <c r="BH319" s="17"/>
      <c r="BI319" s="17"/>
      <c r="BJ319" s="26"/>
      <c r="BK319" s="17"/>
      <c r="BL319" s="17"/>
      <c r="BM319" s="17"/>
      <c r="BN319" s="17"/>
      <c r="BO319" s="17"/>
      <c r="BP319" s="17"/>
      <c r="BQ319" s="17"/>
      <c r="BR319" s="17"/>
      <c r="BS319" s="17"/>
      <c r="BT319" s="17"/>
      <c r="BU319" s="17"/>
      <c r="BV319" s="17"/>
      <c r="BW319" s="17"/>
      <c r="BX319" s="26"/>
      <c r="BY319" s="26"/>
      <c r="BZ319" s="26"/>
      <c r="CA319" s="26"/>
      <c r="CB319" s="26"/>
      <c r="CC319" s="17"/>
      <c r="CD319" s="17"/>
      <c r="CE319" s="17"/>
      <c r="CF319" s="17"/>
      <c r="CG319" s="17"/>
      <c r="CH319" s="17"/>
      <c r="CI319" s="17"/>
      <c r="CJ319" s="26"/>
      <c r="CK319" s="17"/>
      <c r="CL319" s="17"/>
      <c r="CM319" s="17"/>
      <c r="CN319" s="17"/>
      <c r="CO319" s="17"/>
      <c r="CP319" s="17"/>
      <c r="CQ319" s="17"/>
      <c r="CR319" s="17"/>
      <c r="CS319" s="17"/>
      <c r="CT319" s="17"/>
      <c r="CU319" s="17"/>
      <c r="CV319" s="17"/>
      <c r="CW319" s="17"/>
      <c r="CX319" s="17"/>
      <c r="CY319" s="26"/>
      <c r="CZ319" s="26"/>
      <c r="DA319" s="26"/>
      <c r="DB319" s="17"/>
      <c r="DC319" s="17"/>
      <c r="DD319" s="17"/>
      <c r="DE319" s="17"/>
      <c r="DF319" s="17"/>
      <c r="DG319" s="17"/>
      <c r="DH319" s="26"/>
      <c r="DI319" s="17"/>
      <c r="DJ319" s="17"/>
      <c r="DK319" s="17"/>
      <c r="DL319" s="17"/>
      <c r="DM319" s="17">
        <v>33.880000000000003</v>
      </c>
      <c r="DN319" s="17">
        <v>33.880000000000003</v>
      </c>
      <c r="DO319" s="17">
        <v>33.92</v>
      </c>
      <c r="DP319" s="17">
        <v>33.909999999999997</v>
      </c>
      <c r="DQ319" s="17">
        <v>33.92</v>
      </c>
      <c r="DR319" s="17">
        <v>33.92</v>
      </c>
      <c r="DS319" s="17">
        <v>33.92</v>
      </c>
      <c r="DT319" s="17">
        <v>33.92</v>
      </c>
      <c r="DU319" s="17">
        <v>33.92</v>
      </c>
      <c r="DV319" s="17">
        <v>33.92</v>
      </c>
      <c r="DW319" s="17">
        <v>33.92</v>
      </c>
      <c r="DX319" s="17">
        <v>33.92</v>
      </c>
      <c r="DY319" s="17">
        <v>33.92</v>
      </c>
      <c r="DZ319" s="17">
        <v>33.97</v>
      </c>
      <c r="EA319" s="17">
        <v>33.97</v>
      </c>
      <c r="EB319" s="17">
        <v>33.97</v>
      </c>
      <c r="EC319" s="17">
        <v>33.97</v>
      </c>
      <c r="ED319" s="17">
        <v>33.97</v>
      </c>
      <c r="EE319" s="17">
        <v>33.979999999999997</v>
      </c>
      <c r="EF319" s="17">
        <v>33.97</v>
      </c>
      <c r="EG319" s="17">
        <v>33.97</v>
      </c>
      <c r="EH319" s="17">
        <v>33.97</v>
      </c>
      <c r="EI319" s="17">
        <v>33.92</v>
      </c>
      <c r="EJ319" s="17">
        <v>33.92</v>
      </c>
      <c r="EK319" s="17">
        <v>33.909999999999997</v>
      </c>
      <c r="EL319" s="17">
        <v>33.909999999999997</v>
      </c>
      <c r="EM319" s="17">
        <v>33.9</v>
      </c>
      <c r="EN319" s="17">
        <v>33.880000000000003</v>
      </c>
      <c r="EO319" s="17">
        <v>33.880000000000003</v>
      </c>
      <c r="EP319" s="17">
        <v>33.880000000000003</v>
      </c>
      <c r="EQ319" s="17">
        <v>33.880000000000003</v>
      </c>
      <c r="ER319" s="17">
        <v>33.86</v>
      </c>
      <c r="ES319" s="17">
        <v>33.86</v>
      </c>
      <c r="ET319" s="17">
        <v>33.86</v>
      </c>
      <c r="EU319" s="17">
        <v>33.86</v>
      </c>
      <c r="EV319" s="17">
        <v>33.869999999999997</v>
      </c>
      <c r="EW319" s="17">
        <v>33.869999999999997</v>
      </c>
      <c r="EX319" s="17">
        <v>33.86</v>
      </c>
      <c r="EY319" s="17">
        <v>33.86</v>
      </c>
      <c r="EZ319" s="17">
        <v>33.85</v>
      </c>
      <c r="FA319" s="17">
        <v>33.799999999999997</v>
      </c>
      <c r="FB319" s="17">
        <v>33.799999999999997</v>
      </c>
      <c r="FC319" s="17">
        <v>33.79</v>
      </c>
      <c r="FD319" s="17">
        <v>33.799999999999997</v>
      </c>
      <c r="FE319" s="17">
        <v>33.799999999999997</v>
      </c>
      <c r="FF319" s="17">
        <v>33.799999999999997</v>
      </c>
      <c r="FG319" s="17">
        <v>33.799999999999997</v>
      </c>
      <c r="FH319" s="17">
        <v>33.79</v>
      </c>
      <c r="FI319" s="17">
        <v>33.799999999999997</v>
      </c>
      <c r="FJ319" s="17">
        <v>33.79</v>
      </c>
      <c r="FK319" s="17">
        <v>33.79</v>
      </c>
      <c r="FL319" s="17">
        <v>33.79</v>
      </c>
      <c r="FM319" s="17">
        <v>33.79</v>
      </c>
      <c r="FN319" s="17">
        <v>33.78</v>
      </c>
      <c r="FO319" s="17">
        <v>33.76</v>
      </c>
      <c r="FP319" s="17">
        <v>33.75</v>
      </c>
      <c r="FQ319" s="17">
        <v>33.75</v>
      </c>
      <c r="FR319" s="17">
        <v>33.75</v>
      </c>
      <c r="FS319" s="17">
        <v>33.75</v>
      </c>
      <c r="FT319" s="17">
        <v>33.76</v>
      </c>
      <c r="FU319" s="17">
        <v>33.75</v>
      </c>
      <c r="FV319" s="17">
        <v>33.72</v>
      </c>
      <c r="FW319" s="17">
        <v>33.729999999999997</v>
      </c>
      <c r="FX319" s="17">
        <v>33.72</v>
      </c>
      <c r="FY319" s="17">
        <v>33.700000000000003</v>
      </c>
      <c r="FZ319" s="17">
        <v>33.69</v>
      </c>
      <c r="GA319" s="17">
        <v>33.68</v>
      </c>
      <c r="GB319" s="17">
        <v>33.67</v>
      </c>
      <c r="GC319" s="17">
        <v>33.67</v>
      </c>
      <c r="GD319" s="17">
        <v>33.659999999999997</v>
      </c>
      <c r="GE319" s="17">
        <v>33.659999999999997</v>
      </c>
      <c r="GF319" s="17">
        <v>33.659999999999997</v>
      </c>
      <c r="GG319" s="17">
        <v>33.659999999999997</v>
      </c>
      <c r="GH319" s="17">
        <v>33.659999999999997</v>
      </c>
      <c r="GI319" s="17">
        <v>33.659999999999997</v>
      </c>
      <c r="GJ319" s="17">
        <v>33.68</v>
      </c>
      <c r="GK319" s="17">
        <v>33.61</v>
      </c>
      <c r="GL319" s="17">
        <v>33.85</v>
      </c>
      <c r="GM319" s="17">
        <v>33.68</v>
      </c>
      <c r="GN319" s="17">
        <v>33.630000000000003</v>
      </c>
      <c r="GO319" s="17">
        <v>33.61</v>
      </c>
      <c r="GP319" s="17">
        <v>33.619999999999997</v>
      </c>
      <c r="GQ319" s="17">
        <v>33.619999999999997</v>
      </c>
      <c r="GR319" s="17">
        <v>33.65</v>
      </c>
      <c r="GS319" s="17">
        <v>33.630000000000003</v>
      </c>
      <c r="GT319" s="17">
        <v>33.64</v>
      </c>
      <c r="GU319" s="17">
        <v>33.64</v>
      </c>
      <c r="GV319" s="17">
        <v>33.64</v>
      </c>
      <c r="GW319" s="17">
        <v>33.65</v>
      </c>
      <c r="GX319" s="17">
        <v>33.78</v>
      </c>
      <c r="GY319" s="17">
        <v>33.630000000000003</v>
      </c>
      <c r="GZ319" s="17">
        <v>33.6</v>
      </c>
      <c r="HA319" s="17">
        <v>33.57</v>
      </c>
      <c r="HB319" s="17">
        <v>33.520000000000003</v>
      </c>
      <c r="HC319" s="17">
        <v>33.51</v>
      </c>
      <c r="HD319" s="17">
        <v>33.78</v>
      </c>
      <c r="HE319" s="17">
        <v>33.54</v>
      </c>
      <c r="HF319" s="17">
        <v>33.57</v>
      </c>
      <c r="HG319" s="17">
        <v>33.590000000000003</v>
      </c>
      <c r="HH319" s="17">
        <v>33.619999999999997</v>
      </c>
      <c r="HI319" s="17">
        <v>33.61</v>
      </c>
      <c r="HJ319" s="17">
        <v>33.619999999999997</v>
      </c>
      <c r="HK319" s="17">
        <v>33.619999999999997</v>
      </c>
      <c r="HL319" s="17">
        <v>33.61</v>
      </c>
      <c r="HM319" s="17">
        <v>33.54</v>
      </c>
      <c r="HN319" s="17">
        <v>33.53</v>
      </c>
      <c r="HO319" s="17">
        <v>33.549999999999997</v>
      </c>
      <c r="HP319" s="17">
        <v>33.549999999999997</v>
      </c>
      <c r="HQ319" s="17">
        <v>33.56</v>
      </c>
      <c r="HR319" s="17">
        <v>33.56</v>
      </c>
      <c r="HS319" s="17">
        <v>33.56</v>
      </c>
      <c r="HT319" s="17">
        <v>33.58</v>
      </c>
      <c r="HU319" s="17">
        <v>33.56</v>
      </c>
      <c r="HV319" s="17">
        <v>33.56</v>
      </c>
      <c r="HW319" s="17">
        <v>33.56</v>
      </c>
      <c r="HX319" s="17">
        <v>33.56</v>
      </c>
      <c r="HY319" s="17">
        <v>33.56</v>
      </c>
      <c r="HZ319" s="17">
        <v>33.68</v>
      </c>
      <c r="IA319" s="17">
        <v>33.58</v>
      </c>
      <c r="IB319" s="17">
        <v>33.58</v>
      </c>
      <c r="IC319" s="17">
        <v>33.58</v>
      </c>
      <c r="ID319" s="17">
        <v>33.56</v>
      </c>
      <c r="IE319" s="17">
        <v>33.57</v>
      </c>
      <c r="IF319" s="17">
        <v>33.56</v>
      </c>
      <c r="IG319" s="17">
        <v>33.57</v>
      </c>
      <c r="IH319" s="17">
        <v>33.56</v>
      </c>
      <c r="II319" s="17">
        <v>33.56</v>
      </c>
      <c r="IJ319" s="17">
        <v>33.57</v>
      </c>
      <c r="IK319" s="17">
        <v>33.57</v>
      </c>
      <c r="IL319" s="17">
        <v>33.56</v>
      </c>
      <c r="IM319" s="17">
        <v>33.549999999999997</v>
      </c>
      <c r="IN319" s="17">
        <v>33.659999999999997</v>
      </c>
      <c r="IO319" s="17">
        <v>33.51</v>
      </c>
      <c r="IP319" s="17">
        <v>33.5</v>
      </c>
      <c r="IQ319" s="17">
        <v>33.5</v>
      </c>
      <c r="IR319" s="17">
        <v>33.659999999999997</v>
      </c>
      <c r="IS319" s="17">
        <v>33.549999999999997</v>
      </c>
      <c r="IT319" s="17">
        <v>33.700000000000003</v>
      </c>
      <c r="IU319" s="17">
        <v>33.71</v>
      </c>
      <c r="IV319" s="17">
        <v>33.75</v>
      </c>
      <c r="IW319" s="17">
        <v>33.76</v>
      </c>
      <c r="IX319" s="17">
        <v>33.76</v>
      </c>
      <c r="IY319" s="17">
        <v>33.76</v>
      </c>
    </row>
    <row r="320" spans="1:259" x14ac:dyDescent="0.15">
      <c r="A320" s="17" t="s">
        <v>293</v>
      </c>
      <c r="B320" s="17" t="s">
        <v>294</v>
      </c>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c r="AA320" s="26"/>
      <c r="AB320" s="17"/>
      <c r="AC320" s="26"/>
      <c r="AD320" s="26"/>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c r="BC320" s="17"/>
      <c r="BD320" s="17"/>
      <c r="BE320" s="17"/>
      <c r="BF320" s="17"/>
      <c r="BG320" s="17"/>
      <c r="BH320" s="17"/>
      <c r="BI320" s="17"/>
      <c r="BJ320" s="26"/>
      <c r="BK320" s="17"/>
      <c r="BL320" s="17"/>
      <c r="BM320" s="17"/>
      <c r="BN320" s="17"/>
      <c r="BO320" s="17"/>
      <c r="BP320" s="17"/>
      <c r="BQ320" s="17"/>
      <c r="BR320" s="17"/>
      <c r="BS320" s="17"/>
      <c r="BT320" s="17"/>
      <c r="BU320" s="17"/>
      <c r="BV320" s="17"/>
      <c r="BW320" s="17"/>
      <c r="BX320" s="26"/>
      <c r="BY320" s="26"/>
      <c r="BZ320" s="26"/>
      <c r="CA320" s="26"/>
      <c r="CB320" s="26"/>
      <c r="CC320" s="17"/>
      <c r="CD320" s="17"/>
      <c r="CE320" s="17"/>
      <c r="CF320" s="17"/>
      <c r="CG320" s="17"/>
      <c r="CH320" s="17"/>
      <c r="CI320" s="17"/>
      <c r="CJ320" s="26"/>
      <c r="CK320" s="17"/>
      <c r="CL320" s="17"/>
      <c r="CM320" s="17"/>
      <c r="CN320" s="17"/>
      <c r="CO320" s="17"/>
      <c r="CP320" s="17"/>
      <c r="CQ320" s="17"/>
      <c r="CR320" s="17"/>
      <c r="CS320" s="17"/>
      <c r="CT320" s="17"/>
      <c r="CU320" s="17"/>
      <c r="CV320" s="17"/>
      <c r="CW320" s="17"/>
      <c r="CX320" s="17"/>
      <c r="CY320" s="26"/>
      <c r="CZ320" s="26"/>
      <c r="DA320" s="26"/>
      <c r="DB320" s="17"/>
      <c r="DC320" s="17"/>
      <c r="DD320" s="17"/>
      <c r="DE320" s="17"/>
      <c r="DF320" s="17"/>
      <c r="DG320" s="17"/>
      <c r="DH320" s="26"/>
      <c r="DI320" s="17"/>
      <c r="DJ320" s="17"/>
      <c r="DK320" s="17"/>
      <c r="DL320" s="17"/>
      <c r="DM320" s="17">
        <v>31.49</v>
      </c>
      <c r="DN320" s="17">
        <v>31.45</v>
      </c>
      <c r="DO320" s="17">
        <v>31.48</v>
      </c>
      <c r="DP320" s="17">
        <v>31.5</v>
      </c>
      <c r="DQ320" s="17">
        <v>31.46</v>
      </c>
      <c r="DR320" s="17">
        <v>31.5</v>
      </c>
      <c r="DS320" s="17">
        <v>31.59</v>
      </c>
      <c r="DT320" s="17">
        <v>31.48</v>
      </c>
      <c r="DU320" s="17">
        <v>31.6</v>
      </c>
      <c r="DV320" s="17">
        <v>31.5</v>
      </c>
      <c r="DW320" s="17">
        <v>31.59</v>
      </c>
      <c r="DX320" s="17">
        <v>31.52</v>
      </c>
      <c r="DY320" s="17">
        <v>31.55</v>
      </c>
      <c r="DZ320" s="17">
        <v>31.72</v>
      </c>
      <c r="EA320" s="17">
        <v>31.7</v>
      </c>
      <c r="EB320" s="17">
        <v>31.62</v>
      </c>
      <c r="EC320" s="17">
        <v>31.7</v>
      </c>
      <c r="ED320" s="17">
        <v>31.6</v>
      </c>
      <c r="EE320" s="17">
        <v>31.6</v>
      </c>
      <c r="EF320" s="17">
        <v>31.66</v>
      </c>
      <c r="EG320" s="17">
        <v>31.68</v>
      </c>
      <c r="EH320" s="17">
        <v>31.62</v>
      </c>
      <c r="EI320" s="17">
        <v>31.57</v>
      </c>
      <c r="EJ320" s="17">
        <v>31.56</v>
      </c>
      <c r="EK320" s="17">
        <v>31.68</v>
      </c>
      <c r="EL320" s="17">
        <v>31.69</v>
      </c>
      <c r="EM320" s="17">
        <v>31.54</v>
      </c>
      <c r="EN320" s="17">
        <v>31.68</v>
      </c>
      <c r="EO320" s="17">
        <v>31.55</v>
      </c>
      <c r="EP320" s="17">
        <v>31.57</v>
      </c>
      <c r="EQ320" s="17">
        <v>31.69</v>
      </c>
      <c r="ER320" s="17">
        <v>31.57</v>
      </c>
      <c r="ES320" s="17">
        <v>31.55</v>
      </c>
      <c r="ET320" s="17">
        <v>31.54</v>
      </c>
      <c r="EU320" s="17">
        <v>31.67</v>
      </c>
      <c r="EV320" s="17">
        <v>31.68</v>
      </c>
      <c r="EW320" s="17">
        <v>31.67</v>
      </c>
      <c r="EX320" s="17">
        <v>31.66</v>
      </c>
      <c r="EY320" s="17">
        <v>31.6</v>
      </c>
      <c r="EZ320" s="17">
        <v>31.6</v>
      </c>
      <c r="FA320" s="17">
        <v>31.6</v>
      </c>
      <c r="FB320" s="17">
        <v>31.6</v>
      </c>
      <c r="FC320" s="17">
        <v>31.67</v>
      </c>
      <c r="FD320" s="17">
        <v>31.67</v>
      </c>
      <c r="FE320" s="17">
        <v>31.6</v>
      </c>
      <c r="FF320" s="17">
        <v>31.61</v>
      </c>
      <c r="FG320" s="17">
        <v>31.67</v>
      </c>
      <c r="FH320" s="17">
        <v>31.66</v>
      </c>
      <c r="FI320" s="17">
        <v>31.67</v>
      </c>
      <c r="FJ320" s="17">
        <v>31.68</v>
      </c>
      <c r="FK320" s="17">
        <v>31.68</v>
      </c>
      <c r="FL320" s="17">
        <v>31.68</v>
      </c>
      <c r="FM320" s="17">
        <v>31.68</v>
      </c>
      <c r="FN320" s="17">
        <v>31.61</v>
      </c>
      <c r="FO320" s="17">
        <v>31.67</v>
      </c>
      <c r="FP320" s="17">
        <v>31.62</v>
      </c>
      <c r="FQ320" s="17">
        <v>31.67</v>
      </c>
      <c r="FR320" s="17">
        <v>31.6</v>
      </c>
      <c r="FS320" s="17">
        <v>31.53</v>
      </c>
      <c r="FT320" s="17">
        <v>31.53</v>
      </c>
      <c r="FU320" s="17">
        <v>31.56</v>
      </c>
      <c r="FV320" s="17">
        <v>31.66</v>
      </c>
      <c r="FW320" s="17">
        <v>31.66</v>
      </c>
      <c r="FX320" s="17">
        <v>31.67</v>
      </c>
      <c r="FY320" s="17">
        <v>31.55</v>
      </c>
      <c r="FZ320" s="17">
        <v>31.66</v>
      </c>
      <c r="GA320" s="17">
        <v>31.61</v>
      </c>
      <c r="GB320" s="17">
        <v>31.56</v>
      </c>
      <c r="GC320" s="17">
        <v>31.56</v>
      </c>
      <c r="GD320" s="17">
        <v>31.57</v>
      </c>
      <c r="GE320" s="17">
        <v>31.56</v>
      </c>
      <c r="GF320" s="17">
        <v>31.56</v>
      </c>
      <c r="GG320" s="17">
        <v>31.65</v>
      </c>
      <c r="GH320" s="17">
        <v>31.56</v>
      </c>
      <c r="GI320" s="17">
        <v>31.47</v>
      </c>
      <c r="GJ320" s="17">
        <v>31.44</v>
      </c>
      <c r="GK320" s="17">
        <v>31.41</v>
      </c>
      <c r="GL320" s="17">
        <v>31.45</v>
      </c>
      <c r="GM320" s="17">
        <v>31.48</v>
      </c>
      <c r="GN320" s="17">
        <v>31.45</v>
      </c>
      <c r="GO320" s="17">
        <v>31.42</v>
      </c>
      <c r="GP320" s="17">
        <v>31.57</v>
      </c>
      <c r="GQ320" s="17">
        <v>31.6</v>
      </c>
      <c r="GR320" s="17">
        <v>31.56</v>
      </c>
      <c r="GS320" s="17">
        <v>31.56</v>
      </c>
      <c r="GT320" s="17">
        <v>31.55</v>
      </c>
      <c r="GU320" s="17">
        <v>31.55</v>
      </c>
      <c r="GV320" s="17">
        <v>31.54</v>
      </c>
      <c r="GW320" s="17">
        <v>31.46</v>
      </c>
      <c r="GX320" s="17">
        <v>31.42</v>
      </c>
      <c r="GY320" s="17">
        <v>31.57</v>
      </c>
      <c r="GZ320" s="17">
        <v>31.55</v>
      </c>
      <c r="HA320" s="17">
        <v>31.56</v>
      </c>
      <c r="HB320" s="17">
        <v>31.57</v>
      </c>
      <c r="HC320" s="17">
        <v>31.57</v>
      </c>
      <c r="HD320" s="17">
        <v>31.48</v>
      </c>
      <c r="HE320" s="17">
        <v>31.48</v>
      </c>
      <c r="HF320" s="17">
        <v>31.48</v>
      </c>
      <c r="HG320" s="17">
        <v>31.48</v>
      </c>
      <c r="HH320" s="17">
        <v>31.47</v>
      </c>
      <c r="HI320" s="17">
        <v>31.46</v>
      </c>
      <c r="HJ320" s="17">
        <v>31.54</v>
      </c>
      <c r="HK320" s="17">
        <v>31.44</v>
      </c>
      <c r="HL320" s="17">
        <v>31.41</v>
      </c>
      <c r="HM320" s="17">
        <v>31.4</v>
      </c>
      <c r="HN320" s="17">
        <v>31.4</v>
      </c>
      <c r="HO320" s="17">
        <v>31.39</v>
      </c>
      <c r="HP320" s="17">
        <v>31.44</v>
      </c>
      <c r="HQ320" s="17">
        <v>31.37</v>
      </c>
      <c r="HR320" s="17">
        <v>31.43</v>
      </c>
      <c r="HS320" s="17">
        <v>31.49</v>
      </c>
      <c r="HT320" s="17">
        <v>31.35</v>
      </c>
      <c r="HU320" s="17">
        <v>31.31</v>
      </c>
      <c r="HV320" s="17">
        <v>31.32</v>
      </c>
      <c r="HW320" s="17">
        <v>31.32</v>
      </c>
      <c r="HX320" s="17">
        <v>31.31</v>
      </c>
      <c r="HY320" s="17">
        <v>31.33</v>
      </c>
      <c r="HZ320" s="17">
        <v>31.36</v>
      </c>
      <c r="IA320" s="17">
        <v>31.36</v>
      </c>
      <c r="IB320" s="17">
        <v>31.39</v>
      </c>
      <c r="IC320" s="17">
        <v>31.39</v>
      </c>
      <c r="ID320" s="17">
        <v>31.4</v>
      </c>
      <c r="IE320" s="17">
        <v>31.43</v>
      </c>
      <c r="IF320" s="17">
        <v>31.32</v>
      </c>
      <c r="IG320" s="17">
        <v>31.33</v>
      </c>
      <c r="IH320" s="17">
        <v>31.32</v>
      </c>
      <c r="II320" s="17">
        <v>31.38</v>
      </c>
      <c r="IJ320" s="17">
        <v>31.38</v>
      </c>
      <c r="IK320" s="17">
        <v>31.38</v>
      </c>
      <c r="IL320" s="17">
        <v>31.37</v>
      </c>
      <c r="IM320" s="17">
        <v>31.34</v>
      </c>
      <c r="IN320" s="17">
        <v>31.29</v>
      </c>
      <c r="IO320" s="17">
        <v>31.24</v>
      </c>
      <c r="IP320" s="17">
        <v>31.26</v>
      </c>
      <c r="IQ320" s="17">
        <v>31.26</v>
      </c>
      <c r="IR320" s="17">
        <v>31.3</v>
      </c>
      <c r="IS320" s="17">
        <v>31.31</v>
      </c>
      <c r="IT320" s="17">
        <v>31.31</v>
      </c>
      <c r="IU320" s="17">
        <v>31.34</v>
      </c>
      <c r="IV320" s="17">
        <v>31.32</v>
      </c>
      <c r="IW320" s="17">
        <v>31.3</v>
      </c>
      <c r="IX320" s="17">
        <v>31.26</v>
      </c>
      <c r="IY320" s="17">
        <v>31.27</v>
      </c>
    </row>
    <row r="321" spans="1:259" x14ac:dyDescent="0.15">
      <c r="A321" s="17" t="s">
        <v>578</v>
      </c>
      <c r="B321" s="17" t="s">
        <v>579</v>
      </c>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c r="AA321" s="26"/>
      <c r="AB321" s="17"/>
      <c r="AC321" s="26"/>
      <c r="AD321" s="26"/>
      <c r="AE321" s="17"/>
      <c r="AF321" s="17"/>
      <c r="AG321" s="17"/>
      <c r="AH321" s="17"/>
      <c r="AI321" s="17"/>
      <c r="AJ321" s="17"/>
      <c r="AK321" s="17"/>
      <c r="AL321" s="17"/>
      <c r="AM321" s="17"/>
      <c r="AN321" s="17"/>
      <c r="AO321" s="17"/>
      <c r="AP321" s="17"/>
      <c r="AQ321" s="17"/>
      <c r="AR321" s="17"/>
      <c r="AS321" s="17"/>
      <c r="AT321" s="17"/>
      <c r="AU321" s="17"/>
      <c r="AV321" s="17"/>
      <c r="AW321" s="17"/>
      <c r="AX321" s="17"/>
      <c r="AY321" s="17"/>
      <c r="AZ321" s="17"/>
      <c r="BA321" s="17"/>
      <c r="BB321" s="17"/>
      <c r="BC321" s="17"/>
      <c r="BD321" s="17"/>
      <c r="BE321" s="17"/>
      <c r="BF321" s="17"/>
      <c r="BG321" s="17"/>
      <c r="BH321" s="17"/>
      <c r="BI321" s="17"/>
      <c r="BJ321" s="26"/>
      <c r="BK321" s="17"/>
      <c r="BL321" s="17"/>
      <c r="BM321" s="17"/>
      <c r="BN321" s="17"/>
      <c r="BO321" s="17"/>
      <c r="BP321" s="17"/>
      <c r="BQ321" s="17"/>
      <c r="BR321" s="17"/>
      <c r="BS321" s="17"/>
      <c r="BT321" s="17"/>
      <c r="BU321" s="17"/>
      <c r="BV321" s="17"/>
      <c r="BW321" s="17"/>
      <c r="BX321" s="26"/>
      <c r="BY321" s="26"/>
      <c r="BZ321" s="26"/>
      <c r="CA321" s="26"/>
      <c r="CB321" s="26"/>
      <c r="CC321" s="17"/>
      <c r="CD321" s="17"/>
      <c r="CE321" s="17"/>
      <c r="CF321" s="17"/>
      <c r="CG321" s="17"/>
      <c r="CH321" s="17"/>
      <c r="CI321" s="17"/>
      <c r="CJ321" s="26"/>
      <c r="CK321" s="17"/>
      <c r="CL321" s="17"/>
      <c r="CM321" s="17"/>
      <c r="CN321" s="17"/>
      <c r="CO321" s="17"/>
      <c r="CP321" s="17"/>
      <c r="CQ321" s="17"/>
      <c r="CR321" s="17"/>
      <c r="CS321" s="17"/>
      <c r="CT321" s="17"/>
      <c r="CU321" s="17"/>
      <c r="CV321" s="17"/>
      <c r="CW321" s="17"/>
      <c r="CX321" s="17"/>
      <c r="CY321" s="26"/>
      <c r="CZ321" s="26"/>
      <c r="DA321" s="26"/>
      <c r="DB321" s="17"/>
      <c r="DC321" s="17"/>
      <c r="DD321" s="17"/>
      <c r="DE321" s="17"/>
      <c r="DF321" s="17"/>
      <c r="DG321" s="17"/>
      <c r="DH321" s="26"/>
      <c r="DI321" s="17"/>
      <c r="DJ321" s="17"/>
      <c r="DK321" s="17"/>
      <c r="DL321" s="17"/>
      <c r="DM321" s="17">
        <v>59.54</v>
      </c>
      <c r="DN321" s="17">
        <v>59.54</v>
      </c>
      <c r="DO321" s="17">
        <v>59.55</v>
      </c>
      <c r="DP321" s="17">
        <v>59.66</v>
      </c>
      <c r="DQ321" s="17">
        <v>59.7</v>
      </c>
      <c r="DR321" s="17">
        <v>59.78</v>
      </c>
      <c r="DS321" s="17">
        <v>59.88</v>
      </c>
      <c r="DT321" s="17">
        <v>59.88</v>
      </c>
      <c r="DU321" s="17">
        <v>59.82</v>
      </c>
      <c r="DV321" s="17">
        <v>59.82</v>
      </c>
      <c r="DW321" s="17">
        <v>59.78</v>
      </c>
      <c r="DX321" s="17">
        <v>59.87</v>
      </c>
      <c r="DY321" s="17">
        <v>59.88</v>
      </c>
      <c r="DZ321" s="17">
        <v>59.81</v>
      </c>
      <c r="EA321" s="17">
        <v>59.79</v>
      </c>
      <c r="EB321" s="17">
        <v>59.76</v>
      </c>
      <c r="EC321" s="17">
        <v>59.68</v>
      </c>
      <c r="ED321" s="17">
        <v>59.76</v>
      </c>
      <c r="EE321" s="17">
        <v>59.77</v>
      </c>
      <c r="EF321" s="17">
        <v>59.8</v>
      </c>
      <c r="EG321" s="17">
        <v>59.81</v>
      </c>
      <c r="EH321" s="17">
        <v>59.88</v>
      </c>
      <c r="EI321" s="17">
        <v>59.9</v>
      </c>
      <c r="EJ321" s="17">
        <v>59.94</v>
      </c>
      <c r="EK321" s="17">
        <v>59.93</v>
      </c>
      <c r="EL321" s="17">
        <v>59.94</v>
      </c>
      <c r="EM321" s="17">
        <v>59.94</v>
      </c>
      <c r="EN321" s="17">
        <v>59.9</v>
      </c>
      <c r="EO321" s="17">
        <v>59.86</v>
      </c>
      <c r="EP321" s="17">
        <v>59.76</v>
      </c>
      <c r="EQ321" s="17">
        <v>59.81</v>
      </c>
      <c r="ER321" s="17">
        <v>59.78</v>
      </c>
      <c r="ES321" s="17">
        <v>59.68</v>
      </c>
      <c r="ET321" s="17">
        <v>59.7</v>
      </c>
      <c r="EU321" s="17">
        <v>59.7</v>
      </c>
      <c r="EV321" s="17">
        <v>59.75</v>
      </c>
      <c r="EW321" s="17">
        <v>59.72</v>
      </c>
      <c r="EX321" s="17">
        <v>59.8</v>
      </c>
      <c r="EY321" s="17">
        <v>59.8</v>
      </c>
      <c r="EZ321" s="17">
        <v>59.71</v>
      </c>
      <c r="FA321" s="17">
        <v>59.71</v>
      </c>
      <c r="FB321" s="17">
        <v>59.72</v>
      </c>
      <c r="FC321" s="17">
        <v>59.79</v>
      </c>
      <c r="FD321" s="17">
        <v>59.79</v>
      </c>
      <c r="FE321" s="17">
        <v>59.73</v>
      </c>
      <c r="FF321" s="17">
        <v>59.76</v>
      </c>
      <c r="FG321" s="17">
        <v>59.72</v>
      </c>
      <c r="FH321" s="17">
        <v>59.72</v>
      </c>
      <c r="FI321" s="17">
        <v>59.7</v>
      </c>
      <c r="FJ321" s="17">
        <v>59.65</v>
      </c>
      <c r="FK321" s="17">
        <v>59.64</v>
      </c>
      <c r="FL321" s="17">
        <v>59.65</v>
      </c>
      <c r="FM321" s="17">
        <v>59.63</v>
      </c>
      <c r="FN321" s="17">
        <v>59.63</v>
      </c>
      <c r="FO321" s="17">
        <v>59.61</v>
      </c>
      <c r="FP321" s="17">
        <v>59.56</v>
      </c>
      <c r="FQ321" s="17">
        <v>59.56</v>
      </c>
      <c r="FR321" s="17">
        <v>59.5</v>
      </c>
      <c r="FS321" s="17">
        <v>59.5</v>
      </c>
      <c r="FT321" s="17">
        <v>59.52</v>
      </c>
      <c r="FU321" s="17">
        <v>59.54</v>
      </c>
      <c r="FV321" s="17">
        <v>59.56</v>
      </c>
      <c r="FW321" s="17">
        <v>59.58</v>
      </c>
      <c r="FX321" s="17">
        <v>59.59</v>
      </c>
      <c r="FY321" s="17">
        <v>59.65</v>
      </c>
      <c r="FZ321" s="17">
        <v>59.65</v>
      </c>
      <c r="GA321" s="17">
        <v>59.61</v>
      </c>
      <c r="GB321" s="17">
        <v>59.58</v>
      </c>
      <c r="GC321" s="17">
        <v>59.7</v>
      </c>
      <c r="GD321" s="17">
        <v>59.8</v>
      </c>
      <c r="GE321" s="17">
        <v>59.72</v>
      </c>
      <c r="GF321" s="17">
        <v>59.72</v>
      </c>
      <c r="GG321" s="17">
        <v>59.72</v>
      </c>
      <c r="GH321" s="17">
        <v>59.72</v>
      </c>
      <c r="GI321" s="17">
        <v>59.76</v>
      </c>
      <c r="GJ321" s="17">
        <v>59.71</v>
      </c>
      <c r="GK321" s="17">
        <v>59.76</v>
      </c>
      <c r="GL321" s="17">
        <v>59.75</v>
      </c>
      <c r="GM321" s="17">
        <v>59.7</v>
      </c>
      <c r="GN321" s="17">
        <v>59.7</v>
      </c>
      <c r="GO321" s="17">
        <v>59.77</v>
      </c>
      <c r="GP321" s="17">
        <v>59.81</v>
      </c>
      <c r="GQ321" s="17">
        <v>59.93</v>
      </c>
      <c r="GR321" s="17">
        <v>59.9</v>
      </c>
      <c r="GS321" s="17">
        <v>59.76</v>
      </c>
      <c r="GT321" s="17">
        <v>59.88</v>
      </c>
      <c r="GU321" s="17">
        <v>59.9</v>
      </c>
      <c r="GV321" s="17">
        <v>59.88</v>
      </c>
      <c r="GW321" s="17">
        <v>59.88</v>
      </c>
      <c r="GX321" s="17">
        <v>59.92</v>
      </c>
      <c r="GY321" s="17">
        <v>59.96</v>
      </c>
      <c r="GZ321" s="17">
        <v>60.16</v>
      </c>
      <c r="HA321" s="17">
        <v>60.28</v>
      </c>
      <c r="HB321" s="17">
        <v>60.23</v>
      </c>
      <c r="HC321" s="17">
        <v>60.22</v>
      </c>
      <c r="HD321" s="17">
        <v>60.1</v>
      </c>
      <c r="HE321" s="17">
        <v>60.25</v>
      </c>
      <c r="HF321" s="17">
        <v>60.3</v>
      </c>
      <c r="HG321" s="17">
        <v>60.36</v>
      </c>
      <c r="HH321" s="17">
        <v>60.12</v>
      </c>
      <c r="HI321" s="17">
        <v>60.12</v>
      </c>
      <c r="HJ321" s="17">
        <v>60.12</v>
      </c>
      <c r="HK321" s="17">
        <v>60.06</v>
      </c>
      <c r="HL321" s="17">
        <v>60.04</v>
      </c>
      <c r="HM321" s="17">
        <v>60.09</v>
      </c>
      <c r="HN321" s="17">
        <v>60.19</v>
      </c>
      <c r="HO321" s="17">
        <v>60.18</v>
      </c>
      <c r="HP321" s="17">
        <v>60.01</v>
      </c>
      <c r="HQ321" s="17">
        <v>59.87</v>
      </c>
      <c r="HR321" s="17">
        <v>60.01</v>
      </c>
      <c r="HS321" s="17">
        <v>60.01</v>
      </c>
      <c r="HT321" s="17">
        <v>60.02</v>
      </c>
      <c r="HU321" s="17">
        <v>60.1</v>
      </c>
      <c r="HV321" s="17">
        <v>60.09</v>
      </c>
      <c r="HW321" s="17">
        <v>60.05</v>
      </c>
      <c r="HX321" s="17">
        <v>59.98</v>
      </c>
      <c r="HY321" s="17">
        <v>59.98</v>
      </c>
      <c r="HZ321" s="17">
        <v>60.03</v>
      </c>
      <c r="IA321" s="17">
        <v>60</v>
      </c>
      <c r="IB321" s="17">
        <v>60</v>
      </c>
      <c r="IC321" s="17">
        <v>59.98</v>
      </c>
      <c r="ID321" s="17">
        <v>59.98</v>
      </c>
      <c r="IE321" s="17">
        <v>59.91</v>
      </c>
      <c r="IF321" s="17">
        <v>59.85</v>
      </c>
      <c r="IG321" s="17">
        <v>59.98</v>
      </c>
      <c r="IH321" s="17">
        <v>59.95</v>
      </c>
      <c r="II321" s="17">
        <v>59.8</v>
      </c>
      <c r="IJ321" s="17">
        <v>59.83</v>
      </c>
      <c r="IK321" s="17">
        <v>59.78</v>
      </c>
      <c r="IL321" s="17">
        <v>59.66</v>
      </c>
      <c r="IM321" s="17">
        <v>59.63</v>
      </c>
      <c r="IN321" s="17">
        <v>59.75</v>
      </c>
      <c r="IO321" s="17">
        <v>59.8</v>
      </c>
      <c r="IP321" s="17">
        <v>59.75</v>
      </c>
      <c r="IQ321" s="17">
        <v>59.8</v>
      </c>
      <c r="IR321" s="17">
        <v>59.79</v>
      </c>
      <c r="IS321" s="17">
        <v>59.95</v>
      </c>
      <c r="IT321" s="17">
        <v>59.95</v>
      </c>
      <c r="IU321" s="17">
        <v>59.85</v>
      </c>
      <c r="IV321" s="17">
        <v>59.9</v>
      </c>
      <c r="IW321" s="17">
        <v>59.89</v>
      </c>
      <c r="IX321" s="17">
        <v>59.83</v>
      </c>
      <c r="IY321" s="17">
        <v>59.82</v>
      </c>
    </row>
    <row r="322" spans="1:259" x14ac:dyDescent="0.15">
      <c r="A322" s="17" t="s">
        <v>317</v>
      </c>
      <c r="B322" s="17" t="s">
        <v>318</v>
      </c>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c r="AA322" s="26"/>
      <c r="AB322" s="17"/>
      <c r="AC322" s="26"/>
      <c r="AD322" s="26"/>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7"/>
      <c r="BG322" s="17"/>
      <c r="BH322" s="17"/>
      <c r="BI322" s="17"/>
      <c r="BJ322" s="26"/>
      <c r="BK322" s="17"/>
      <c r="BL322" s="17"/>
      <c r="BM322" s="17"/>
      <c r="BN322" s="17"/>
      <c r="BO322" s="17"/>
      <c r="BP322" s="17"/>
      <c r="BQ322" s="17"/>
      <c r="BR322" s="17"/>
      <c r="BS322" s="17"/>
      <c r="BT322" s="17"/>
      <c r="BU322" s="17"/>
      <c r="BV322" s="17"/>
      <c r="BW322" s="17"/>
      <c r="BX322" s="26"/>
      <c r="BY322" s="26"/>
      <c r="BZ322" s="26"/>
      <c r="CA322" s="26"/>
      <c r="CB322" s="26"/>
      <c r="CC322" s="17"/>
      <c r="CD322" s="17"/>
      <c r="CE322" s="17"/>
      <c r="CF322" s="17"/>
      <c r="CG322" s="17"/>
      <c r="CH322" s="17"/>
      <c r="CI322" s="17"/>
      <c r="CJ322" s="26"/>
      <c r="CK322" s="17"/>
      <c r="CL322" s="17"/>
      <c r="CM322" s="17"/>
      <c r="CN322" s="17"/>
      <c r="CO322" s="17"/>
      <c r="CP322" s="17"/>
      <c r="CQ322" s="17"/>
      <c r="CR322" s="17"/>
      <c r="CS322" s="17"/>
      <c r="CT322" s="17"/>
      <c r="CU322" s="17"/>
      <c r="CV322" s="17"/>
      <c r="CW322" s="17"/>
      <c r="CX322" s="17"/>
      <c r="CY322" s="26"/>
      <c r="CZ322" s="26"/>
      <c r="DA322" s="26"/>
      <c r="DB322" s="17"/>
      <c r="DC322" s="17"/>
      <c r="DD322" s="17"/>
      <c r="DE322" s="17"/>
      <c r="DF322" s="17"/>
      <c r="DG322" s="17"/>
      <c r="DH322" s="26"/>
      <c r="DI322" s="17"/>
      <c r="DJ322" s="17"/>
      <c r="DK322" s="17"/>
      <c r="DL322" s="17"/>
      <c r="DM322" s="17">
        <v>17.190000000000001</v>
      </c>
      <c r="DN322" s="17">
        <v>17.2</v>
      </c>
      <c r="DO322" s="17">
        <v>17.190000000000001</v>
      </c>
      <c r="DP322" s="17">
        <v>17.190000000000001</v>
      </c>
      <c r="DQ322" s="17">
        <v>17.18</v>
      </c>
      <c r="DR322" s="17">
        <v>17.18</v>
      </c>
      <c r="DS322" s="17">
        <v>17.190000000000001</v>
      </c>
      <c r="DT322" s="17">
        <v>17.18</v>
      </c>
      <c r="DU322" s="17">
        <v>17.18</v>
      </c>
      <c r="DV322" s="17">
        <v>17.190000000000001</v>
      </c>
      <c r="DW322" s="17">
        <v>17.2</v>
      </c>
      <c r="DX322" s="17">
        <v>17.190000000000001</v>
      </c>
      <c r="DY322" s="17">
        <v>17.2</v>
      </c>
      <c r="DZ322" s="17">
        <v>17.2</v>
      </c>
      <c r="EA322" s="17">
        <v>17.18</v>
      </c>
      <c r="EB322" s="17">
        <v>17.170000000000002</v>
      </c>
      <c r="EC322" s="17">
        <v>17.170000000000002</v>
      </c>
      <c r="ED322" s="17">
        <v>17.18</v>
      </c>
      <c r="EE322" s="17">
        <v>17.16</v>
      </c>
      <c r="EF322" s="17">
        <v>17.16</v>
      </c>
      <c r="EG322" s="17">
        <v>17.16</v>
      </c>
      <c r="EH322" s="17">
        <v>17.16</v>
      </c>
      <c r="EI322" s="17">
        <v>17.170000000000002</v>
      </c>
      <c r="EJ322" s="17">
        <v>17.170000000000002</v>
      </c>
      <c r="EK322" s="17">
        <v>17.170000000000002</v>
      </c>
      <c r="EL322" s="17">
        <v>17.16</v>
      </c>
      <c r="EM322" s="17">
        <v>17.170000000000002</v>
      </c>
      <c r="EN322" s="17">
        <v>17.16</v>
      </c>
      <c r="EO322" s="17">
        <v>17.16</v>
      </c>
      <c r="EP322" s="17">
        <v>17.16</v>
      </c>
      <c r="EQ322" s="17">
        <v>17.16</v>
      </c>
      <c r="ER322" s="17">
        <v>17.149999999999999</v>
      </c>
      <c r="ES322" s="17">
        <v>17.149999999999999</v>
      </c>
      <c r="ET322" s="17">
        <v>17.14</v>
      </c>
      <c r="EU322" s="17">
        <v>17.100000000000001</v>
      </c>
      <c r="EV322" s="17">
        <v>17.11</v>
      </c>
      <c r="EW322" s="17">
        <v>17.09</v>
      </c>
      <c r="EX322" s="17">
        <v>17.11</v>
      </c>
      <c r="EY322" s="17">
        <v>17.100000000000001</v>
      </c>
      <c r="EZ322" s="17">
        <v>17.09</v>
      </c>
      <c r="FA322" s="17">
        <v>17.079999999999998</v>
      </c>
      <c r="FB322" s="17">
        <v>17.09</v>
      </c>
      <c r="FC322" s="17">
        <v>17.079999999999998</v>
      </c>
      <c r="FD322" s="17">
        <v>17.07</v>
      </c>
      <c r="FE322" s="17">
        <v>17.079999999999998</v>
      </c>
      <c r="FF322" s="17">
        <v>17.079999999999998</v>
      </c>
      <c r="FG322" s="17">
        <v>17.05</v>
      </c>
      <c r="FH322" s="17">
        <v>17.059999999999999</v>
      </c>
      <c r="FI322" s="17">
        <v>17.07</v>
      </c>
      <c r="FJ322" s="17">
        <v>17.079999999999998</v>
      </c>
      <c r="FK322" s="17">
        <v>17.09</v>
      </c>
      <c r="FL322" s="17">
        <v>17.100000000000001</v>
      </c>
      <c r="FM322" s="17">
        <v>17.09</v>
      </c>
      <c r="FN322" s="17">
        <v>17.079999999999998</v>
      </c>
      <c r="FO322" s="17">
        <v>17.079999999999998</v>
      </c>
      <c r="FP322" s="17">
        <v>17.09</v>
      </c>
      <c r="FQ322" s="17">
        <v>17.079999999999998</v>
      </c>
      <c r="FR322" s="17">
        <v>17.059999999999999</v>
      </c>
      <c r="FS322" s="17">
        <v>17.07</v>
      </c>
      <c r="FT322" s="17">
        <v>17.05</v>
      </c>
      <c r="FU322" s="17">
        <v>17.04</v>
      </c>
      <c r="FV322" s="17">
        <v>17.07</v>
      </c>
      <c r="FW322" s="17">
        <v>17.04</v>
      </c>
      <c r="FX322" s="17">
        <v>17.02</v>
      </c>
      <c r="FY322" s="17">
        <v>17.04</v>
      </c>
      <c r="FZ322" s="17">
        <v>17.059999999999999</v>
      </c>
      <c r="GA322" s="17">
        <v>17.07</v>
      </c>
      <c r="GB322" s="17">
        <v>17.059999999999999</v>
      </c>
      <c r="GC322" s="17">
        <v>17.05</v>
      </c>
      <c r="GD322" s="17">
        <v>17.05</v>
      </c>
      <c r="GE322" s="17">
        <v>17.059999999999999</v>
      </c>
      <c r="GF322" s="17">
        <v>17.04</v>
      </c>
      <c r="GG322" s="17">
        <v>17</v>
      </c>
      <c r="GH322" s="17">
        <v>17.04</v>
      </c>
      <c r="GI322" s="17">
        <v>17.05</v>
      </c>
      <c r="GJ322" s="17">
        <v>17.100000000000001</v>
      </c>
      <c r="GK322" s="17">
        <v>17.11</v>
      </c>
      <c r="GL322" s="17">
        <v>17.100000000000001</v>
      </c>
      <c r="GM322" s="17">
        <v>17.12</v>
      </c>
      <c r="GN322" s="17">
        <v>17.13</v>
      </c>
      <c r="GO322" s="17">
        <v>17.149999999999999</v>
      </c>
      <c r="GP322" s="17">
        <v>17.2</v>
      </c>
      <c r="GQ322" s="17">
        <v>17.16</v>
      </c>
      <c r="GR322" s="17">
        <v>17.170000000000002</v>
      </c>
      <c r="GS322" s="17">
        <v>17.170000000000002</v>
      </c>
      <c r="GT322" s="17">
        <v>17.18</v>
      </c>
      <c r="GU322" s="17">
        <v>17.190000000000001</v>
      </c>
      <c r="GV322" s="17">
        <v>17.190000000000001</v>
      </c>
      <c r="GW322" s="17">
        <v>17.190000000000001</v>
      </c>
      <c r="GX322" s="17">
        <v>17.2</v>
      </c>
      <c r="GY322" s="17">
        <v>17.2</v>
      </c>
      <c r="GZ322" s="17">
        <v>17.190000000000001</v>
      </c>
      <c r="HA322" s="17">
        <v>17.190000000000001</v>
      </c>
      <c r="HB322" s="17">
        <v>17.190000000000001</v>
      </c>
      <c r="HC322" s="17">
        <v>17.18</v>
      </c>
      <c r="HD322" s="17">
        <v>17.14</v>
      </c>
      <c r="HE322" s="17">
        <v>17.149999999999999</v>
      </c>
      <c r="HF322" s="17">
        <v>17.12</v>
      </c>
      <c r="HG322" s="17">
        <v>17.12</v>
      </c>
      <c r="HH322" s="17">
        <v>17.11</v>
      </c>
      <c r="HI322" s="17">
        <v>17.12</v>
      </c>
      <c r="HJ322" s="17">
        <v>17.13</v>
      </c>
      <c r="HK322" s="17">
        <v>17.07</v>
      </c>
      <c r="HL322" s="17">
        <v>17.11</v>
      </c>
      <c r="HM322" s="17">
        <v>17.059999999999999</v>
      </c>
      <c r="HN322" s="17">
        <v>17.059999999999999</v>
      </c>
      <c r="HO322" s="17">
        <v>17.05</v>
      </c>
      <c r="HP322" s="17">
        <v>17.05</v>
      </c>
      <c r="HQ322" s="17">
        <v>17.07</v>
      </c>
      <c r="HR322" s="17">
        <v>17.07</v>
      </c>
      <c r="HS322" s="17">
        <v>17.09</v>
      </c>
      <c r="HT322" s="17">
        <v>17.079999999999998</v>
      </c>
      <c r="HU322" s="17">
        <v>17.079999999999998</v>
      </c>
      <c r="HV322" s="17">
        <v>17.09</v>
      </c>
      <c r="HW322" s="17">
        <v>17.09</v>
      </c>
      <c r="HX322" s="17">
        <v>17.059999999999999</v>
      </c>
      <c r="HY322" s="17">
        <v>17.059999999999999</v>
      </c>
      <c r="HZ322" s="17">
        <v>17.059999999999999</v>
      </c>
      <c r="IA322" s="17">
        <v>17.059999999999999</v>
      </c>
      <c r="IB322" s="17">
        <v>17.059999999999999</v>
      </c>
      <c r="IC322" s="17">
        <v>17.059999999999999</v>
      </c>
      <c r="ID322" s="17">
        <v>17.07</v>
      </c>
      <c r="IE322" s="17">
        <v>17.079999999999998</v>
      </c>
      <c r="IF322" s="17">
        <v>17.07</v>
      </c>
      <c r="IG322" s="17">
        <v>17.059999999999999</v>
      </c>
      <c r="IH322" s="17">
        <v>17.059999999999999</v>
      </c>
      <c r="II322" s="17">
        <v>17.05</v>
      </c>
      <c r="IJ322" s="17">
        <v>17.059999999999999</v>
      </c>
      <c r="IK322" s="17">
        <v>17.05</v>
      </c>
      <c r="IL322" s="17">
        <v>17.059999999999999</v>
      </c>
      <c r="IM322" s="17">
        <v>17.05</v>
      </c>
      <c r="IN322" s="17">
        <v>17.04</v>
      </c>
      <c r="IO322" s="17">
        <v>17.059999999999999</v>
      </c>
      <c r="IP322" s="17">
        <v>17.05</v>
      </c>
      <c r="IQ322" s="17">
        <v>17.04</v>
      </c>
      <c r="IR322" s="17">
        <v>17.05</v>
      </c>
      <c r="IS322" s="17">
        <v>17.059999999999999</v>
      </c>
      <c r="IT322" s="17">
        <v>17.059999999999999</v>
      </c>
      <c r="IU322" s="17">
        <v>17.07</v>
      </c>
      <c r="IV322" s="17">
        <v>17.07</v>
      </c>
      <c r="IW322" s="17">
        <v>17.07</v>
      </c>
      <c r="IX322" s="17">
        <v>17.07</v>
      </c>
      <c r="IY322" s="17">
        <v>17.07</v>
      </c>
    </row>
    <row r="323" spans="1:259" x14ac:dyDescent="0.15">
      <c r="A323" s="17" t="s">
        <v>2796</v>
      </c>
      <c r="B323" s="17" t="s">
        <v>2797</v>
      </c>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c r="AA323" s="26"/>
      <c r="AB323" s="17"/>
      <c r="AC323" s="26"/>
      <c r="AD323" s="26"/>
      <c r="AE323" s="17"/>
      <c r="AF323" s="17"/>
      <c r="AG323" s="17"/>
      <c r="AH323" s="17"/>
      <c r="AI323" s="17"/>
      <c r="AJ323" s="17"/>
      <c r="AK323" s="17"/>
      <c r="AL323" s="17"/>
      <c r="AM323" s="17"/>
      <c r="AN323" s="17"/>
      <c r="AO323" s="17"/>
      <c r="AP323" s="17"/>
      <c r="AQ323" s="17"/>
      <c r="AR323" s="17"/>
      <c r="AS323" s="17"/>
      <c r="AT323" s="17"/>
      <c r="AU323" s="17"/>
      <c r="AV323" s="17"/>
      <c r="AW323" s="17"/>
      <c r="AX323" s="17"/>
      <c r="AY323" s="17"/>
      <c r="AZ323" s="17"/>
      <c r="BA323" s="17"/>
      <c r="BB323" s="17"/>
      <c r="BC323" s="17"/>
      <c r="BD323" s="17"/>
      <c r="BE323" s="17"/>
      <c r="BF323" s="17"/>
      <c r="BG323" s="17"/>
      <c r="BH323" s="17"/>
      <c r="BI323" s="17"/>
      <c r="BJ323" s="26"/>
      <c r="BK323" s="17"/>
      <c r="BL323" s="17"/>
      <c r="BM323" s="17"/>
      <c r="BN323" s="17"/>
      <c r="BO323" s="17"/>
      <c r="BP323" s="17"/>
      <c r="BQ323" s="17"/>
      <c r="BR323" s="17"/>
      <c r="BS323" s="17"/>
      <c r="BT323" s="17"/>
      <c r="BU323" s="17"/>
      <c r="BV323" s="17"/>
      <c r="BW323" s="17"/>
      <c r="BX323" s="26"/>
      <c r="BY323" s="26"/>
      <c r="BZ323" s="26"/>
      <c r="CA323" s="26"/>
      <c r="CB323" s="26"/>
      <c r="CC323" s="17"/>
      <c r="CD323" s="17"/>
      <c r="CE323" s="17"/>
      <c r="CF323" s="17"/>
      <c r="CG323" s="17"/>
      <c r="CH323" s="17"/>
      <c r="CI323" s="17"/>
      <c r="CJ323" s="26"/>
      <c r="CK323" s="17"/>
      <c r="CL323" s="17"/>
      <c r="CM323" s="17"/>
      <c r="CN323" s="17"/>
      <c r="CO323" s="17"/>
      <c r="CP323" s="17"/>
      <c r="CQ323" s="17"/>
      <c r="CR323" s="17"/>
      <c r="CS323" s="17"/>
      <c r="CT323" s="17"/>
      <c r="CU323" s="17"/>
      <c r="CV323" s="17"/>
      <c r="CW323" s="17"/>
      <c r="CX323" s="17"/>
      <c r="CY323" s="26"/>
      <c r="CZ323" s="26"/>
      <c r="DA323" s="26"/>
      <c r="DB323" s="17"/>
      <c r="DC323" s="17"/>
      <c r="DD323" s="17"/>
      <c r="DE323" s="17"/>
      <c r="DF323" s="17"/>
      <c r="DG323" s="17"/>
      <c r="DH323" s="26"/>
      <c r="DI323" s="17"/>
      <c r="DJ323" s="17"/>
      <c r="DK323" s="17"/>
      <c r="DL323" s="17"/>
      <c r="DM323" s="17">
        <v>4.87</v>
      </c>
      <c r="DN323" s="17">
        <v>4.8600000000000003</v>
      </c>
      <c r="DO323" s="17">
        <v>4.8600000000000003</v>
      </c>
      <c r="DP323" s="17">
        <v>4.8600000000000003</v>
      </c>
      <c r="DQ323" s="17">
        <v>4.8600000000000003</v>
      </c>
      <c r="DR323" s="17">
        <v>4.8600000000000003</v>
      </c>
      <c r="DS323" s="17">
        <v>4.8600000000000003</v>
      </c>
      <c r="DT323" s="17">
        <v>4.87</v>
      </c>
      <c r="DU323" s="17">
        <v>4.87</v>
      </c>
      <c r="DV323" s="17">
        <v>4.87</v>
      </c>
      <c r="DW323" s="17">
        <v>4.87</v>
      </c>
      <c r="DX323" s="17">
        <v>4.87</v>
      </c>
      <c r="DY323" s="17">
        <v>4.87</v>
      </c>
      <c r="DZ323" s="17">
        <v>4.8600000000000003</v>
      </c>
      <c r="EA323" s="17">
        <v>4.87</v>
      </c>
      <c r="EB323" s="17">
        <v>4.8600000000000003</v>
      </c>
      <c r="EC323" s="17">
        <v>4.87</v>
      </c>
      <c r="ED323" s="17">
        <v>4.87</v>
      </c>
      <c r="EE323" s="17">
        <v>4.87</v>
      </c>
      <c r="EF323" s="17">
        <v>4.8600000000000003</v>
      </c>
      <c r="EG323" s="17">
        <v>4.87</v>
      </c>
      <c r="EH323" s="17">
        <v>4.87</v>
      </c>
      <c r="EI323" s="17">
        <v>4.87</v>
      </c>
      <c r="EJ323" s="17">
        <v>4.8600000000000003</v>
      </c>
      <c r="EK323" s="17">
        <v>4.87</v>
      </c>
      <c r="EL323" s="17">
        <v>4.87</v>
      </c>
      <c r="EM323" s="17">
        <v>4.8600000000000003</v>
      </c>
      <c r="EN323" s="17">
        <v>4.8499999999999996</v>
      </c>
      <c r="EO323" s="17">
        <v>4.8600000000000003</v>
      </c>
      <c r="EP323" s="17">
        <v>4.8499999999999996</v>
      </c>
      <c r="EQ323" s="17">
        <v>4.8600000000000003</v>
      </c>
      <c r="ER323" s="17">
        <v>4.8600000000000003</v>
      </c>
      <c r="ES323" s="17">
        <v>4.8499999999999996</v>
      </c>
      <c r="ET323" s="17">
        <v>4.8600000000000003</v>
      </c>
      <c r="EU323" s="17">
        <v>4.8600000000000003</v>
      </c>
      <c r="EV323" s="17">
        <v>4.8600000000000003</v>
      </c>
      <c r="EW323" s="17">
        <v>4.8600000000000003</v>
      </c>
      <c r="EX323" s="17">
        <v>4.8600000000000003</v>
      </c>
      <c r="EY323" s="17">
        <v>4.8499999999999996</v>
      </c>
      <c r="EZ323" s="17">
        <v>4.8499999999999996</v>
      </c>
      <c r="FA323" s="17">
        <v>4.8600000000000003</v>
      </c>
      <c r="FB323" s="17">
        <v>4.8600000000000003</v>
      </c>
      <c r="FC323" s="17">
        <v>4.8600000000000003</v>
      </c>
      <c r="FD323" s="17">
        <v>4.8499999999999996</v>
      </c>
      <c r="FE323" s="17">
        <v>4.8600000000000003</v>
      </c>
      <c r="FF323" s="17">
        <v>4.8499999999999996</v>
      </c>
      <c r="FG323" s="17">
        <v>4.8600000000000003</v>
      </c>
      <c r="FH323" s="17">
        <v>4.8600000000000003</v>
      </c>
      <c r="FI323" s="17">
        <v>4.8600000000000003</v>
      </c>
      <c r="FJ323" s="17">
        <v>4.8499999999999996</v>
      </c>
      <c r="FK323" s="17">
        <v>4.8600000000000003</v>
      </c>
      <c r="FL323" s="17">
        <v>4.8600000000000003</v>
      </c>
      <c r="FM323" s="17">
        <v>4.8499999999999996</v>
      </c>
      <c r="FN323" s="17">
        <v>4.8600000000000003</v>
      </c>
      <c r="FO323" s="17">
        <v>4.8499999999999996</v>
      </c>
      <c r="FP323" s="17">
        <v>4.8499999999999996</v>
      </c>
      <c r="FQ323" s="17">
        <v>4.8499999999999996</v>
      </c>
      <c r="FR323" s="17">
        <v>4.8600000000000003</v>
      </c>
      <c r="FS323" s="17">
        <v>4.8600000000000003</v>
      </c>
      <c r="FT323" s="17">
        <v>4.8600000000000003</v>
      </c>
      <c r="FU323" s="17">
        <v>4.8600000000000003</v>
      </c>
      <c r="FV323" s="17">
        <v>4.8600000000000003</v>
      </c>
      <c r="FW323" s="17">
        <v>4.8600000000000003</v>
      </c>
      <c r="FX323" s="17">
        <v>4.8600000000000003</v>
      </c>
      <c r="FY323" s="17">
        <v>4.87</v>
      </c>
      <c r="FZ323" s="17">
        <v>4.87</v>
      </c>
      <c r="GA323" s="17">
        <v>4.87</v>
      </c>
      <c r="GB323" s="17">
        <v>4.87</v>
      </c>
      <c r="GC323" s="17">
        <v>4.8600000000000003</v>
      </c>
      <c r="GD323" s="17">
        <v>4.8600000000000003</v>
      </c>
      <c r="GE323" s="17">
        <v>4.8600000000000003</v>
      </c>
      <c r="GF323" s="17">
        <v>4.87</v>
      </c>
      <c r="GG323" s="17">
        <v>4.87</v>
      </c>
      <c r="GH323" s="17">
        <v>4.87</v>
      </c>
      <c r="GI323" s="17">
        <v>4.87</v>
      </c>
      <c r="GJ323" s="17">
        <v>4.8600000000000003</v>
      </c>
      <c r="GK323" s="17">
        <v>4.8600000000000003</v>
      </c>
      <c r="GL323" s="17">
        <v>4.87</v>
      </c>
      <c r="GM323" s="17">
        <v>4.8600000000000003</v>
      </c>
      <c r="GN323" s="17">
        <v>4.87</v>
      </c>
      <c r="GO323" s="17">
        <v>4.88</v>
      </c>
      <c r="GP323" s="17">
        <v>4.88</v>
      </c>
      <c r="GQ323" s="17">
        <v>4.88</v>
      </c>
      <c r="GR323" s="17">
        <v>4.8899999999999997</v>
      </c>
      <c r="GS323" s="17">
        <v>4.9000000000000004</v>
      </c>
      <c r="GT323" s="17">
        <v>4.8899999999999997</v>
      </c>
      <c r="GU323" s="17">
        <v>4.8899999999999997</v>
      </c>
      <c r="GV323" s="17">
        <v>4.9000000000000004</v>
      </c>
      <c r="GW323" s="17">
        <v>4.8899999999999997</v>
      </c>
      <c r="GX323" s="17">
        <v>4.8899999999999997</v>
      </c>
      <c r="GY323" s="17">
        <v>4.8899999999999997</v>
      </c>
      <c r="GZ323" s="17">
        <v>4.88</v>
      </c>
      <c r="HA323" s="17">
        <v>4.8899999999999997</v>
      </c>
      <c r="HB323" s="17">
        <v>4.8899999999999997</v>
      </c>
      <c r="HC323" s="17">
        <v>4.8899999999999997</v>
      </c>
      <c r="HD323" s="17">
        <v>4.8899999999999997</v>
      </c>
      <c r="HE323" s="17">
        <v>4.9000000000000004</v>
      </c>
      <c r="HF323" s="17">
        <v>4.8899999999999997</v>
      </c>
      <c r="HG323" s="17">
        <v>4.8899999999999997</v>
      </c>
      <c r="HH323" s="17">
        <v>4.8899999999999997</v>
      </c>
      <c r="HI323" s="17">
        <v>4.88</v>
      </c>
      <c r="HJ323" s="17">
        <v>4.8899999999999997</v>
      </c>
      <c r="HK323" s="17">
        <v>4.8899999999999997</v>
      </c>
      <c r="HL323" s="17">
        <v>4.88</v>
      </c>
      <c r="HM323" s="17">
        <v>4.8899999999999997</v>
      </c>
      <c r="HN323" s="17">
        <v>4.8899999999999997</v>
      </c>
      <c r="HO323" s="17">
        <v>4.88</v>
      </c>
      <c r="HP323" s="17">
        <v>4.88</v>
      </c>
      <c r="HQ323" s="17">
        <v>4.8899999999999997</v>
      </c>
      <c r="HR323" s="17">
        <v>4.8899999999999997</v>
      </c>
      <c r="HS323" s="17">
        <v>4.8899999999999997</v>
      </c>
      <c r="HT323" s="17">
        <v>4.8899999999999997</v>
      </c>
      <c r="HU323" s="17">
        <v>4.88</v>
      </c>
      <c r="HV323" s="17">
        <v>4.88</v>
      </c>
      <c r="HW323" s="17">
        <v>4.88</v>
      </c>
      <c r="HX323" s="17">
        <v>4.8899999999999997</v>
      </c>
      <c r="HY323" s="17">
        <v>4.9000000000000004</v>
      </c>
      <c r="HZ323" s="17">
        <v>4.91</v>
      </c>
      <c r="IA323" s="17">
        <v>4.91</v>
      </c>
      <c r="IB323" s="17">
        <v>4.91</v>
      </c>
      <c r="IC323" s="17">
        <v>4.91</v>
      </c>
      <c r="ID323" s="17">
        <v>4.91</v>
      </c>
      <c r="IE323" s="17">
        <v>4.91</v>
      </c>
      <c r="IF323" s="17">
        <v>4.91</v>
      </c>
      <c r="IG323" s="17">
        <v>4.92</v>
      </c>
      <c r="IH323" s="17">
        <v>4.91</v>
      </c>
      <c r="II323" s="17">
        <v>4.92</v>
      </c>
      <c r="IJ323" s="17">
        <v>4.92</v>
      </c>
      <c r="IK323" s="17">
        <v>4.92</v>
      </c>
      <c r="IL323" s="17">
        <v>4.93</v>
      </c>
      <c r="IM323" s="17">
        <v>4.95</v>
      </c>
      <c r="IN323" s="17">
        <v>4.95</v>
      </c>
      <c r="IO323" s="17">
        <v>4.9400000000000004</v>
      </c>
      <c r="IP323" s="17">
        <v>4.9400000000000004</v>
      </c>
      <c r="IQ323" s="17">
        <v>4.95</v>
      </c>
      <c r="IR323" s="17">
        <v>4.95</v>
      </c>
      <c r="IS323" s="17">
        <v>4.95</v>
      </c>
      <c r="IT323" s="17">
        <v>4.96</v>
      </c>
      <c r="IU323" s="17">
        <v>4.97</v>
      </c>
      <c r="IV323" s="17">
        <v>4.96</v>
      </c>
      <c r="IW323" s="17">
        <v>4.96</v>
      </c>
      <c r="IX323" s="17">
        <v>4.96</v>
      </c>
      <c r="IY323" s="17">
        <v>4.96</v>
      </c>
    </row>
    <row r="324" spans="1:259" x14ac:dyDescent="0.15">
      <c r="A324" s="17" t="s">
        <v>505</v>
      </c>
      <c r="B324" s="17" t="s">
        <v>506</v>
      </c>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c r="AA324" s="26"/>
      <c r="AB324" s="17"/>
      <c r="AC324" s="26"/>
      <c r="AD324" s="26"/>
      <c r="AE324" s="17"/>
      <c r="AF324" s="17"/>
      <c r="AG324" s="17"/>
      <c r="AH324" s="17"/>
      <c r="AI324" s="17"/>
      <c r="AJ324" s="17"/>
      <c r="AK324" s="17"/>
      <c r="AL324" s="17"/>
      <c r="AM324" s="17"/>
      <c r="AN324" s="17"/>
      <c r="AO324" s="17"/>
      <c r="AP324" s="17"/>
      <c r="AQ324" s="17"/>
      <c r="AR324" s="17"/>
      <c r="AS324" s="17"/>
      <c r="AT324" s="17"/>
      <c r="AU324" s="17"/>
      <c r="AV324" s="17"/>
      <c r="AW324" s="17"/>
      <c r="AX324" s="17"/>
      <c r="AY324" s="17"/>
      <c r="AZ324" s="17"/>
      <c r="BA324" s="17"/>
      <c r="BB324" s="17"/>
      <c r="BC324" s="17"/>
      <c r="BD324" s="17"/>
      <c r="BE324" s="17"/>
      <c r="BF324" s="17"/>
      <c r="BG324" s="17"/>
      <c r="BH324" s="17"/>
      <c r="BI324" s="17"/>
      <c r="BJ324" s="26"/>
      <c r="BK324" s="17"/>
      <c r="BL324" s="17"/>
      <c r="BM324" s="17"/>
      <c r="BN324" s="17"/>
      <c r="BO324" s="17"/>
      <c r="BP324" s="17"/>
      <c r="BQ324" s="17"/>
      <c r="BR324" s="17"/>
      <c r="BS324" s="17"/>
      <c r="BT324" s="17"/>
      <c r="BU324" s="17"/>
      <c r="BV324" s="17"/>
      <c r="BW324" s="17"/>
      <c r="BX324" s="26"/>
      <c r="BY324" s="26"/>
      <c r="BZ324" s="26"/>
      <c r="CA324" s="26"/>
      <c r="CB324" s="26"/>
      <c r="CC324" s="17"/>
      <c r="CD324" s="17"/>
      <c r="CE324" s="17"/>
      <c r="CF324" s="17"/>
      <c r="CG324" s="17"/>
      <c r="CH324" s="17"/>
      <c r="CI324" s="17"/>
      <c r="CJ324" s="26"/>
      <c r="CK324" s="17"/>
      <c r="CL324" s="17"/>
      <c r="CM324" s="17"/>
      <c r="CN324" s="17"/>
      <c r="CO324" s="17"/>
      <c r="CP324" s="17"/>
      <c r="CQ324" s="17"/>
      <c r="CR324" s="17"/>
      <c r="CS324" s="17"/>
      <c r="CT324" s="17"/>
      <c r="CU324" s="17"/>
      <c r="CV324" s="17"/>
      <c r="CW324" s="17"/>
      <c r="CX324" s="17"/>
      <c r="CY324" s="26"/>
      <c r="CZ324" s="26"/>
      <c r="DA324" s="26"/>
      <c r="DB324" s="17"/>
      <c r="DC324" s="17"/>
      <c r="DD324" s="17"/>
      <c r="DE324" s="17"/>
      <c r="DF324" s="17"/>
      <c r="DG324" s="17"/>
      <c r="DH324" s="26"/>
      <c r="DI324" s="17"/>
      <c r="DJ324" s="17"/>
      <c r="DK324" s="17"/>
      <c r="DL324" s="17"/>
      <c r="DM324" s="17">
        <v>19.52</v>
      </c>
      <c r="DN324" s="17">
        <v>19.510000000000002</v>
      </c>
      <c r="DO324" s="17">
        <v>19.52</v>
      </c>
      <c r="DP324" s="17">
        <v>19.53</v>
      </c>
      <c r="DQ324" s="17">
        <v>19.53</v>
      </c>
      <c r="DR324" s="17">
        <v>19.52</v>
      </c>
      <c r="DS324" s="17">
        <v>19.52</v>
      </c>
      <c r="DT324" s="17">
        <v>19.5</v>
      </c>
      <c r="DU324" s="17">
        <v>19.45</v>
      </c>
      <c r="DV324" s="17">
        <v>19.440000000000001</v>
      </c>
      <c r="DW324" s="17">
        <v>19.45</v>
      </c>
      <c r="DX324" s="17">
        <v>19.46</v>
      </c>
      <c r="DY324" s="17">
        <v>19.46</v>
      </c>
      <c r="DZ324" s="17">
        <v>19.45</v>
      </c>
      <c r="EA324" s="17">
        <v>19.46</v>
      </c>
      <c r="EB324" s="17">
        <v>19.48</v>
      </c>
      <c r="EC324" s="17">
        <v>19.5</v>
      </c>
      <c r="ED324" s="17">
        <v>19.510000000000002</v>
      </c>
      <c r="EE324" s="17">
        <v>19.5</v>
      </c>
      <c r="EF324" s="17">
        <v>19.489999999999998</v>
      </c>
      <c r="EG324" s="17">
        <v>19.48</v>
      </c>
      <c r="EH324" s="17">
        <v>19.489999999999998</v>
      </c>
      <c r="EI324" s="17">
        <v>19.489999999999998</v>
      </c>
      <c r="EJ324" s="17">
        <v>19.5</v>
      </c>
      <c r="EK324" s="17">
        <v>19.5</v>
      </c>
      <c r="EL324" s="17">
        <v>19.54</v>
      </c>
      <c r="EM324" s="17">
        <v>19.54</v>
      </c>
      <c r="EN324" s="17">
        <v>19.54</v>
      </c>
      <c r="EO324" s="17">
        <v>19.62</v>
      </c>
      <c r="EP324" s="17">
        <v>19.62</v>
      </c>
      <c r="EQ324" s="17">
        <v>19.600000000000001</v>
      </c>
      <c r="ER324" s="17">
        <v>19.559999999999999</v>
      </c>
      <c r="ES324" s="17">
        <v>19.600000000000001</v>
      </c>
      <c r="ET324" s="17">
        <v>19.600000000000001</v>
      </c>
      <c r="EU324" s="17">
        <v>19.59</v>
      </c>
      <c r="EV324" s="17">
        <v>19.59</v>
      </c>
      <c r="EW324" s="17">
        <v>19.59</v>
      </c>
      <c r="EX324" s="17">
        <v>19.59</v>
      </c>
      <c r="EY324" s="17">
        <v>19.61</v>
      </c>
      <c r="EZ324" s="17">
        <v>19.61</v>
      </c>
      <c r="FA324" s="17">
        <v>19.600000000000001</v>
      </c>
      <c r="FB324" s="17">
        <v>19.559999999999999</v>
      </c>
      <c r="FC324" s="17">
        <v>19.559999999999999</v>
      </c>
      <c r="FD324" s="17">
        <v>19.52</v>
      </c>
      <c r="FE324" s="17">
        <v>19.52</v>
      </c>
      <c r="FF324" s="17">
        <v>19.57</v>
      </c>
      <c r="FG324" s="17">
        <v>19.55</v>
      </c>
      <c r="FH324" s="17">
        <v>19.53</v>
      </c>
      <c r="FI324" s="17">
        <v>19.55</v>
      </c>
      <c r="FJ324" s="17">
        <v>19.53</v>
      </c>
      <c r="FK324" s="17">
        <v>19.53</v>
      </c>
      <c r="FL324" s="17">
        <v>19.55</v>
      </c>
      <c r="FM324" s="17">
        <v>19.55</v>
      </c>
      <c r="FN324" s="17">
        <v>19.53</v>
      </c>
      <c r="FO324" s="17">
        <v>19.52</v>
      </c>
      <c r="FP324" s="17">
        <v>19.52</v>
      </c>
      <c r="FQ324" s="17">
        <v>19.54</v>
      </c>
      <c r="FR324" s="17">
        <v>19.53</v>
      </c>
      <c r="FS324" s="17">
        <v>19.53</v>
      </c>
      <c r="FT324" s="17">
        <v>19.53</v>
      </c>
      <c r="FU324" s="17">
        <v>19.510000000000002</v>
      </c>
      <c r="FV324" s="17">
        <v>19.48</v>
      </c>
      <c r="FW324" s="17">
        <v>19.47</v>
      </c>
      <c r="FX324" s="17">
        <v>19.48</v>
      </c>
      <c r="FY324" s="17">
        <v>19.5</v>
      </c>
      <c r="FZ324" s="17">
        <v>19.52</v>
      </c>
      <c r="GA324" s="17">
        <v>19.52</v>
      </c>
      <c r="GB324" s="17">
        <v>19.55</v>
      </c>
      <c r="GC324" s="17">
        <v>19.559999999999999</v>
      </c>
      <c r="GD324" s="17">
        <v>19.53</v>
      </c>
      <c r="GE324" s="17">
        <v>19.55</v>
      </c>
      <c r="GF324" s="17">
        <v>19.510000000000002</v>
      </c>
      <c r="GG324" s="17">
        <v>19.5</v>
      </c>
      <c r="GH324" s="17">
        <v>19.5</v>
      </c>
      <c r="GI324" s="17">
        <v>19.52</v>
      </c>
      <c r="GJ324" s="17">
        <v>19.52</v>
      </c>
      <c r="GK324" s="17">
        <v>19.5</v>
      </c>
      <c r="GL324" s="17">
        <v>19.489999999999998</v>
      </c>
      <c r="GM324" s="17">
        <v>19.5</v>
      </c>
      <c r="GN324" s="17">
        <v>19.5</v>
      </c>
      <c r="GO324" s="17">
        <v>19.48</v>
      </c>
      <c r="GP324" s="17">
        <v>19.47</v>
      </c>
      <c r="GQ324" s="17">
        <v>19.45</v>
      </c>
      <c r="GR324" s="17">
        <v>19.420000000000002</v>
      </c>
      <c r="GS324" s="17">
        <v>19.420000000000002</v>
      </c>
      <c r="GT324" s="17">
        <v>19.38</v>
      </c>
      <c r="GU324" s="17">
        <v>19.399999999999999</v>
      </c>
      <c r="GV324" s="17">
        <v>19.37</v>
      </c>
      <c r="GW324" s="17">
        <v>19.350000000000001</v>
      </c>
      <c r="GX324" s="17">
        <v>19.350000000000001</v>
      </c>
      <c r="GY324" s="17">
        <v>19.329999999999998</v>
      </c>
      <c r="GZ324" s="17">
        <v>19.32</v>
      </c>
      <c r="HA324" s="17">
        <v>19.399999999999999</v>
      </c>
      <c r="HB324" s="17">
        <v>19.43</v>
      </c>
      <c r="HC324" s="17">
        <v>19.440000000000001</v>
      </c>
      <c r="HD324" s="17">
        <v>19.45</v>
      </c>
      <c r="HE324" s="17">
        <v>19.43</v>
      </c>
      <c r="HF324" s="17">
        <v>19.39</v>
      </c>
      <c r="HG324" s="17">
        <v>19.34</v>
      </c>
      <c r="HH324" s="17">
        <v>19.32</v>
      </c>
      <c r="HI324" s="17">
        <v>19.3</v>
      </c>
      <c r="HJ324" s="17">
        <v>19.29</v>
      </c>
      <c r="HK324" s="17">
        <v>19.28</v>
      </c>
      <c r="HL324" s="17">
        <v>19.260000000000002</v>
      </c>
      <c r="HM324" s="17">
        <v>19.27</v>
      </c>
      <c r="HN324" s="17">
        <v>19.29</v>
      </c>
      <c r="HO324" s="17">
        <v>19.32</v>
      </c>
      <c r="HP324" s="17">
        <v>19.34</v>
      </c>
      <c r="HQ324" s="17">
        <v>19.32</v>
      </c>
      <c r="HR324" s="17">
        <v>19.309999999999999</v>
      </c>
      <c r="HS324" s="17">
        <v>19.309999999999999</v>
      </c>
      <c r="HT324" s="17">
        <v>19.3</v>
      </c>
      <c r="HU324" s="17">
        <v>19.260000000000002</v>
      </c>
      <c r="HV324" s="17">
        <v>19.23</v>
      </c>
      <c r="HW324" s="17">
        <v>19.260000000000002</v>
      </c>
      <c r="HX324" s="17">
        <v>19.3</v>
      </c>
      <c r="HY324" s="17">
        <v>19.309999999999999</v>
      </c>
      <c r="HZ324" s="17">
        <v>19.34</v>
      </c>
      <c r="IA324" s="17">
        <v>19.329999999999998</v>
      </c>
      <c r="IB324" s="17">
        <v>19.309999999999999</v>
      </c>
      <c r="IC324" s="17">
        <v>19.28</v>
      </c>
      <c r="ID324" s="17">
        <v>19.27</v>
      </c>
      <c r="IE324" s="17">
        <v>19.27</v>
      </c>
      <c r="IF324" s="17">
        <v>19.25</v>
      </c>
      <c r="IG324" s="17">
        <v>19.260000000000002</v>
      </c>
      <c r="IH324" s="17">
        <v>19.27</v>
      </c>
      <c r="II324" s="17">
        <v>19.27</v>
      </c>
      <c r="IJ324" s="17">
        <v>19.239999999999998</v>
      </c>
      <c r="IK324" s="17">
        <v>19.28</v>
      </c>
      <c r="IL324" s="17">
        <v>19.27</v>
      </c>
      <c r="IM324" s="17">
        <v>19.28</v>
      </c>
      <c r="IN324" s="17">
        <v>19.239999999999998</v>
      </c>
      <c r="IO324" s="17">
        <v>19.25</v>
      </c>
      <c r="IP324" s="17">
        <v>19.21</v>
      </c>
      <c r="IQ324" s="17">
        <v>19.16</v>
      </c>
      <c r="IR324" s="17">
        <v>19.12</v>
      </c>
      <c r="IS324" s="17">
        <v>19.149999999999999</v>
      </c>
      <c r="IT324" s="17">
        <v>19.149999999999999</v>
      </c>
      <c r="IU324" s="17">
        <v>19.09</v>
      </c>
      <c r="IV324" s="17">
        <v>19.09</v>
      </c>
      <c r="IW324" s="17">
        <v>19.09</v>
      </c>
      <c r="IX324" s="17">
        <v>19.09</v>
      </c>
      <c r="IY324" s="17">
        <v>19.100000000000001</v>
      </c>
    </row>
    <row r="325" spans="1:259" x14ac:dyDescent="0.15">
      <c r="A325" s="17" t="s">
        <v>960</v>
      </c>
      <c r="B325" s="17" t="s">
        <v>961</v>
      </c>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c r="AA325" s="26"/>
      <c r="AB325" s="17"/>
      <c r="AC325" s="26"/>
      <c r="AD325" s="26"/>
      <c r="AE325" s="17"/>
      <c r="AF325" s="17"/>
      <c r="AG325" s="17"/>
      <c r="AH325" s="17"/>
      <c r="AI325" s="17"/>
      <c r="AJ325" s="17"/>
      <c r="AK325" s="17"/>
      <c r="AL325" s="17"/>
      <c r="AM325" s="17"/>
      <c r="AN325" s="17"/>
      <c r="AO325" s="17"/>
      <c r="AP325" s="17"/>
      <c r="AQ325" s="17"/>
      <c r="AR325" s="17"/>
      <c r="AS325" s="17"/>
      <c r="AT325" s="17"/>
      <c r="AU325" s="17"/>
      <c r="AV325" s="17"/>
      <c r="AW325" s="17"/>
      <c r="AX325" s="17"/>
      <c r="AY325" s="17"/>
      <c r="AZ325" s="17"/>
      <c r="BA325" s="17"/>
      <c r="BB325" s="17"/>
      <c r="BC325" s="17"/>
      <c r="BD325" s="17"/>
      <c r="BE325" s="17"/>
      <c r="BF325" s="17"/>
      <c r="BG325" s="17"/>
      <c r="BH325" s="17"/>
      <c r="BI325" s="17"/>
      <c r="BJ325" s="26"/>
      <c r="BK325" s="17"/>
      <c r="BL325" s="17"/>
      <c r="BM325" s="17"/>
      <c r="BN325" s="17"/>
      <c r="BO325" s="17"/>
      <c r="BP325" s="17"/>
      <c r="BQ325" s="17"/>
      <c r="BR325" s="17"/>
      <c r="BS325" s="17"/>
      <c r="BT325" s="17"/>
      <c r="BU325" s="17"/>
      <c r="BV325" s="17"/>
      <c r="BW325" s="17"/>
      <c r="BX325" s="26"/>
      <c r="BY325" s="26"/>
      <c r="BZ325" s="26"/>
      <c r="CA325" s="26"/>
      <c r="CB325" s="26"/>
      <c r="CC325" s="17"/>
      <c r="CD325" s="17"/>
      <c r="CE325" s="17"/>
      <c r="CF325" s="17"/>
      <c r="CG325" s="17"/>
      <c r="CH325" s="17"/>
      <c r="CI325" s="17"/>
      <c r="CJ325" s="26"/>
      <c r="CK325" s="17"/>
      <c r="CL325" s="17"/>
      <c r="CM325" s="17"/>
      <c r="CN325" s="17"/>
      <c r="CO325" s="17"/>
      <c r="CP325" s="17"/>
      <c r="CQ325" s="17"/>
      <c r="CR325" s="17"/>
      <c r="CS325" s="17"/>
      <c r="CT325" s="17"/>
      <c r="CU325" s="17"/>
      <c r="CV325" s="17"/>
      <c r="CW325" s="17"/>
      <c r="CX325" s="17"/>
      <c r="CY325" s="26"/>
      <c r="CZ325" s="26"/>
      <c r="DA325" s="26"/>
      <c r="DB325" s="17"/>
      <c r="DC325" s="17"/>
      <c r="DD325" s="17"/>
      <c r="DE325" s="17"/>
      <c r="DF325" s="17"/>
      <c r="DG325" s="17"/>
      <c r="DH325" s="26"/>
      <c r="DI325" s="17"/>
      <c r="DJ325" s="17"/>
      <c r="DK325" s="17"/>
      <c r="DL325" s="17"/>
      <c r="DM325" s="17">
        <v>12.29</v>
      </c>
      <c r="DN325" s="17">
        <v>12.3</v>
      </c>
      <c r="DO325" s="17">
        <v>12.32</v>
      </c>
      <c r="DP325" s="17">
        <v>12.31</v>
      </c>
      <c r="DQ325" s="17">
        <v>12.31</v>
      </c>
      <c r="DR325" s="17">
        <v>12.33</v>
      </c>
      <c r="DS325" s="17">
        <v>12.33</v>
      </c>
      <c r="DT325" s="17">
        <v>12.33</v>
      </c>
      <c r="DU325" s="17">
        <v>12.34</v>
      </c>
      <c r="DV325" s="17">
        <v>12.33</v>
      </c>
      <c r="DW325" s="17">
        <v>12.32</v>
      </c>
      <c r="DX325" s="17">
        <v>12.32</v>
      </c>
      <c r="DY325" s="17">
        <v>12.34</v>
      </c>
      <c r="DZ325" s="17">
        <v>12.33</v>
      </c>
      <c r="EA325" s="17">
        <v>12.35</v>
      </c>
      <c r="EB325" s="17">
        <v>12.33</v>
      </c>
      <c r="EC325" s="17">
        <v>12.32</v>
      </c>
      <c r="ED325" s="17">
        <v>12.34</v>
      </c>
      <c r="EE325" s="17">
        <v>12.36</v>
      </c>
      <c r="EF325" s="17">
        <v>12.38</v>
      </c>
      <c r="EG325" s="17">
        <v>12.4</v>
      </c>
      <c r="EH325" s="17">
        <v>12.4</v>
      </c>
      <c r="EI325" s="17">
        <v>12.41</v>
      </c>
      <c r="EJ325" s="17">
        <v>12.39</v>
      </c>
      <c r="EK325" s="17">
        <v>12.41</v>
      </c>
      <c r="EL325" s="17">
        <v>12.41</v>
      </c>
      <c r="EM325" s="17">
        <v>12.41</v>
      </c>
      <c r="EN325" s="17">
        <v>12.4</v>
      </c>
      <c r="EO325" s="17">
        <v>12.41</v>
      </c>
      <c r="EP325" s="17">
        <v>12.39</v>
      </c>
      <c r="EQ325" s="17">
        <v>12.4</v>
      </c>
      <c r="ER325" s="17">
        <v>12.38</v>
      </c>
      <c r="ES325" s="17">
        <v>12.4</v>
      </c>
      <c r="ET325" s="17">
        <v>12.4</v>
      </c>
      <c r="EU325" s="17">
        <v>12.4</v>
      </c>
      <c r="EV325" s="17">
        <v>12.42</v>
      </c>
      <c r="EW325" s="17">
        <v>12.41</v>
      </c>
      <c r="EX325" s="17">
        <v>12.46</v>
      </c>
      <c r="EY325" s="17">
        <v>12.45</v>
      </c>
      <c r="EZ325" s="17">
        <v>12.43</v>
      </c>
      <c r="FA325" s="17">
        <v>12.48</v>
      </c>
      <c r="FB325" s="17">
        <v>12.49</v>
      </c>
      <c r="FC325" s="17">
        <v>12.47</v>
      </c>
      <c r="FD325" s="17">
        <v>12.48</v>
      </c>
      <c r="FE325" s="17">
        <v>12.56</v>
      </c>
      <c r="FF325" s="17">
        <v>12.53</v>
      </c>
      <c r="FG325" s="17">
        <v>12.53</v>
      </c>
      <c r="FH325" s="17">
        <v>12.54</v>
      </c>
      <c r="FI325" s="17">
        <v>12.5</v>
      </c>
      <c r="FJ325" s="17">
        <v>12.56</v>
      </c>
      <c r="FK325" s="17">
        <v>12.62</v>
      </c>
      <c r="FL325" s="17">
        <v>12.59</v>
      </c>
      <c r="FM325" s="17">
        <v>12.62</v>
      </c>
      <c r="FN325" s="17">
        <v>12.65</v>
      </c>
      <c r="FO325" s="17">
        <v>12.62</v>
      </c>
      <c r="FP325" s="17">
        <v>12.59</v>
      </c>
      <c r="FQ325" s="17">
        <v>12.58</v>
      </c>
      <c r="FR325" s="17">
        <v>12.59</v>
      </c>
      <c r="FS325" s="17">
        <v>12.57</v>
      </c>
      <c r="FT325" s="17">
        <v>12.56</v>
      </c>
      <c r="FU325" s="17">
        <v>12.54</v>
      </c>
      <c r="FV325" s="17">
        <v>12.55</v>
      </c>
      <c r="FW325" s="17">
        <v>12.56</v>
      </c>
      <c r="FX325" s="17">
        <v>12.54</v>
      </c>
      <c r="FY325" s="17">
        <v>12.54</v>
      </c>
      <c r="FZ325" s="17">
        <v>12.54</v>
      </c>
      <c r="GA325" s="17">
        <v>12.56</v>
      </c>
      <c r="GB325" s="17">
        <v>12.58</v>
      </c>
      <c r="GC325" s="17">
        <v>12.59</v>
      </c>
      <c r="GD325" s="17">
        <v>12.57</v>
      </c>
      <c r="GE325" s="17">
        <v>12.57</v>
      </c>
      <c r="GF325" s="17">
        <v>12.55</v>
      </c>
      <c r="GG325" s="17">
        <v>12.54</v>
      </c>
      <c r="GH325" s="17">
        <v>12.52</v>
      </c>
      <c r="GI325" s="17">
        <v>12.51</v>
      </c>
      <c r="GJ325" s="17">
        <v>12.5</v>
      </c>
      <c r="GK325" s="17">
        <v>12.51</v>
      </c>
      <c r="GL325" s="17">
        <v>12.5</v>
      </c>
      <c r="GM325" s="17">
        <v>12.51</v>
      </c>
      <c r="GN325" s="17">
        <v>12.49</v>
      </c>
      <c r="GO325" s="17">
        <v>12.5</v>
      </c>
      <c r="GP325" s="17">
        <v>12.51</v>
      </c>
      <c r="GQ325" s="17">
        <v>12.51</v>
      </c>
      <c r="GR325" s="17">
        <v>12.49</v>
      </c>
      <c r="GS325" s="17">
        <v>12.48</v>
      </c>
      <c r="GT325" s="17">
        <v>12.49</v>
      </c>
      <c r="GU325" s="17">
        <v>12.53</v>
      </c>
      <c r="GV325" s="17">
        <v>12.52</v>
      </c>
      <c r="GW325" s="17">
        <v>12.5</v>
      </c>
      <c r="GX325" s="17">
        <v>12.49</v>
      </c>
      <c r="GY325" s="17">
        <v>12.49</v>
      </c>
      <c r="GZ325" s="17">
        <v>12.48</v>
      </c>
      <c r="HA325" s="17">
        <v>12.49</v>
      </c>
      <c r="HB325" s="17">
        <v>12.5</v>
      </c>
      <c r="HC325" s="17">
        <v>12.48</v>
      </c>
      <c r="HD325" s="17">
        <v>12.47</v>
      </c>
      <c r="HE325" s="17">
        <v>12.48</v>
      </c>
      <c r="HF325" s="17">
        <v>12.48</v>
      </c>
      <c r="HG325" s="17">
        <v>12.48</v>
      </c>
      <c r="HH325" s="17">
        <v>12.44</v>
      </c>
      <c r="HI325" s="17">
        <v>12.41</v>
      </c>
      <c r="HJ325" s="17">
        <v>12.46</v>
      </c>
      <c r="HK325" s="17">
        <v>12.44</v>
      </c>
      <c r="HL325" s="17">
        <v>12.42</v>
      </c>
      <c r="HM325" s="17">
        <v>12.43</v>
      </c>
      <c r="HN325" s="17">
        <v>12.43</v>
      </c>
      <c r="HO325" s="17">
        <v>12.46</v>
      </c>
      <c r="HP325" s="17">
        <v>12.47</v>
      </c>
      <c r="HQ325" s="17">
        <v>12.47</v>
      </c>
      <c r="HR325" s="17">
        <v>12.47</v>
      </c>
      <c r="HS325" s="17">
        <v>12.46</v>
      </c>
      <c r="HT325" s="17">
        <v>12.46</v>
      </c>
      <c r="HU325" s="17">
        <v>12.46</v>
      </c>
      <c r="HV325" s="17">
        <v>12.43</v>
      </c>
      <c r="HW325" s="17">
        <v>12.41</v>
      </c>
      <c r="HX325" s="17">
        <v>12.41</v>
      </c>
      <c r="HY325" s="17">
        <v>12.41</v>
      </c>
      <c r="HZ325" s="17">
        <v>12.42</v>
      </c>
      <c r="IA325" s="17">
        <v>12.42</v>
      </c>
      <c r="IB325" s="17">
        <v>12.41</v>
      </c>
      <c r="IC325" s="17">
        <v>12.43</v>
      </c>
      <c r="ID325" s="17">
        <v>12.46</v>
      </c>
      <c r="IE325" s="17">
        <v>12.46</v>
      </c>
      <c r="IF325" s="17">
        <v>12.46</v>
      </c>
      <c r="IG325" s="17">
        <v>12.45</v>
      </c>
      <c r="IH325" s="17">
        <v>12.42</v>
      </c>
      <c r="II325" s="17">
        <v>12.4</v>
      </c>
      <c r="IJ325" s="17">
        <v>12.39</v>
      </c>
      <c r="IK325" s="17">
        <v>12.4</v>
      </c>
      <c r="IL325" s="17">
        <v>12.42</v>
      </c>
      <c r="IM325" s="17">
        <v>12.41</v>
      </c>
      <c r="IN325" s="17">
        <v>12.4</v>
      </c>
      <c r="IO325" s="17">
        <v>12.41</v>
      </c>
      <c r="IP325" s="17">
        <v>12.39</v>
      </c>
      <c r="IQ325" s="17">
        <v>12.39</v>
      </c>
      <c r="IR325" s="17">
        <v>12.35</v>
      </c>
      <c r="IS325" s="17">
        <v>12.37</v>
      </c>
      <c r="IT325" s="17">
        <v>12.32</v>
      </c>
      <c r="IU325" s="17">
        <v>12.35</v>
      </c>
      <c r="IV325" s="17">
        <v>12.34</v>
      </c>
      <c r="IW325" s="17">
        <v>12.34</v>
      </c>
      <c r="IX325" s="17">
        <v>12.34</v>
      </c>
      <c r="IY325" s="17">
        <v>12.37</v>
      </c>
    </row>
    <row r="326" spans="1:259" x14ac:dyDescent="0.15">
      <c r="A326" s="17" t="s">
        <v>503</v>
      </c>
      <c r="B326" s="17" t="s">
        <v>504</v>
      </c>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c r="AA326" s="26"/>
      <c r="AB326" s="17"/>
      <c r="AC326" s="26"/>
      <c r="AD326" s="26"/>
      <c r="AE326" s="17"/>
      <c r="AF326" s="17"/>
      <c r="AG326" s="17"/>
      <c r="AH326" s="17"/>
      <c r="AI326" s="17"/>
      <c r="AJ326" s="17"/>
      <c r="AK326" s="17"/>
      <c r="AL326" s="17"/>
      <c r="AM326" s="17"/>
      <c r="AN326" s="17"/>
      <c r="AO326" s="17"/>
      <c r="AP326" s="17"/>
      <c r="AQ326" s="17"/>
      <c r="AR326" s="17"/>
      <c r="AS326" s="17"/>
      <c r="AT326" s="17"/>
      <c r="AU326" s="17"/>
      <c r="AV326" s="17"/>
      <c r="AW326" s="17"/>
      <c r="AX326" s="17"/>
      <c r="AY326" s="17"/>
      <c r="AZ326" s="17"/>
      <c r="BA326" s="17"/>
      <c r="BB326" s="17"/>
      <c r="BC326" s="17"/>
      <c r="BD326" s="17"/>
      <c r="BE326" s="17"/>
      <c r="BF326" s="17"/>
      <c r="BG326" s="17"/>
      <c r="BH326" s="17"/>
      <c r="BI326" s="17"/>
      <c r="BJ326" s="26"/>
      <c r="BK326" s="17"/>
      <c r="BL326" s="17"/>
      <c r="BM326" s="17"/>
      <c r="BN326" s="17"/>
      <c r="BO326" s="17"/>
      <c r="BP326" s="17"/>
      <c r="BQ326" s="17"/>
      <c r="BR326" s="17"/>
      <c r="BS326" s="17"/>
      <c r="BT326" s="17"/>
      <c r="BU326" s="17"/>
      <c r="BV326" s="17"/>
      <c r="BW326" s="17"/>
      <c r="BX326" s="26"/>
      <c r="BY326" s="26"/>
      <c r="BZ326" s="26"/>
      <c r="CA326" s="26"/>
      <c r="CB326" s="26"/>
      <c r="CC326" s="17"/>
      <c r="CD326" s="17"/>
      <c r="CE326" s="17"/>
      <c r="CF326" s="17"/>
      <c r="CG326" s="17"/>
      <c r="CH326" s="17"/>
      <c r="CI326" s="17"/>
      <c r="CJ326" s="26"/>
      <c r="CK326" s="17"/>
      <c r="CL326" s="17"/>
      <c r="CM326" s="17"/>
      <c r="CN326" s="17"/>
      <c r="CO326" s="17"/>
      <c r="CP326" s="17"/>
      <c r="CQ326" s="17"/>
      <c r="CR326" s="17"/>
      <c r="CS326" s="17"/>
      <c r="CT326" s="17"/>
      <c r="CU326" s="17"/>
      <c r="CV326" s="17"/>
      <c r="CW326" s="17"/>
      <c r="CX326" s="17"/>
      <c r="CY326" s="26"/>
      <c r="CZ326" s="26"/>
      <c r="DA326" s="26"/>
      <c r="DB326" s="17"/>
      <c r="DC326" s="17"/>
      <c r="DD326" s="17"/>
      <c r="DE326" s="17"/>
      <c r="DF326" s="17"/>
      <c r="DG326" s="17"/>
      <c r="DH326" s="26"/>
      <c r="DI326" s="17"/>
      <c r="DJ326" s="17"/>
      <c r="DK326" s="17"/>
      <c r="DL326" s="17"/>
      <c r="DM326" s="17">
        <v>15.82</v>
      </c>
      <c r="DN326" s="17">
        <v>15.86</v>
      </c>
      <c r="DO326" s="17">
        <v>15.82</v>
      </c>
      <c r="DP326" s="17">
        <v>15.81</v>
      </c>
      <c r="DQ326" s="17">
        <v>15.82</v>
      </c>
      <c r="DR326" s="17">
        <v>15.82</v>
      </c>
      <c r="DS326" s="17">
        <v>15.85</v>
      </c>
      <c r="DT326" s="17">
        <v>15.84</v>
      </c>
      <c r="DU326" s="17">
        <v>15.8</v>
      </c>
      <c r="DV326" s="17">
        <v>15.8</v>
      </c>
      <c r="DW326" s="17">
        <v>15.81</v>
      </c>
      <c r="DX326" s="17">
        <v>15.79</v>
      </c>
      <c r="DY326" s="17">
        <v>15.83</v>
      </c>
      <c r="DZ326" s="17">
        <v>15.82</v>
      </c>
      <c r="EA326" s="17">
        <v>15.8</v>
      </c>
      <c r="EB326" s="17">
        <v>15.78</v>
      </c>
      <c r="EC326" s="17">
        <v>15.78</v>
      </c>
      <c r="ED326" s="17">
        <v>15.76</v>
      </c>
      <c r="EE326" s="17">
        <v>15.77</v>
      </c>
      <c r="EF326" s="17">
        <v>15.78</v>
      </c>
      <c r="EG326" s="17">
        <v>15.78</v>
      </c>
      <c r="EH326" s="17">
        <v>15.79</v>
      </c>
      <c r="EI326" s="17">
        <v>15.8</v>
      </c>
      <c r="EJ326" s="17">
        <v>15.79</v>
      </c>
      <c r="EK326" s="17">
        <v>15.78</v>
      </c>
      <c r="EL326" s="17">
        <v>15.78</v>
      </c>
      <c r="EM326" s="17">
        <v>15.8</v>
      </c>
      <c r="EN326" s="17">
        <v>15.83</v>
      </c>
      <c r="EO326" s="17">
        <v>15.83</v>
      </c>
      <c r="EP326" s="17">
        <v>15.86</v>
      </c>
      <c r="EQ326" s="17">
        <v>15.92</v>
      </c>
      <c r="ER326" s="17">
        <v>15.91</v>
      </c>
      <c r="ES326" s="17">
        <v>15.89</v>
      </c>
      <c r="ET326" s="17">
        <v>15.93</v>
      </c>
      <c r="EU326" s="17">
        <v>15.92</v>
      </c>
      <c r="EV326" s="17">
        <v>15.93</v>
      </c>
      <c r="EW326" s="17">
        <v>16.03</v>
      </c>
      <c r="EX326" s="17">
        <v>15.99</v>
      </c>
      <c r="EY326" s="17">
        <v>16</v>
      </c>
      <c r="EZ326" s="17">
        <v>15.95</v>
      </c>
      <c r="FA326" s="17">
        <v>15.96</v>
      </c>
      <c r="FB326" s="17">
        <v>15.95</v>
      </c>
      <c r="FC326" s="17">
        <v>15.93</v>
      </c>
      <c r="FD326" s="17">
        <v>15.97</v>
      </c>
      <c r="FE326" s="17">
        <v>15.98</v>
      </c>
      <c r="FF326" s="17">
        <v>15.94</v>
      </c>
      <c r="FG326" s="17">
        <v>15.93</v>
      </c>
      <c r="FH326" s="17">
        <v>15.91</v>
      </c>
      <c r="FI326" s="17">
        <v>15.93</v>
      </c>
      <c r="FJ326" s="17">
        <v>15.92</v>
      </c>
      <c r="FK326" s="17">
        <v>15.9</v>
      </c>
      <c r="FL326" s="17">
        <v>15.91</v>
      </c>
      <c r="FM326" s="17">
        <v>15.93</v>
      </c>
      <c r="FN326" s="17">
        <v>15.93</v>
      </c>
      <c r="FO326" s="17">
        <v>15.93</v>
      </c>
      <c r="FP326" s="17">
        <v>15.89</v>
      </c>
      <c r="FQ326" s="17">
        <v>15.89</v>
      </c>
      <c r="FR326" s="17">
        <v>15.91</v>
      </c>
      <c r="FS326" s="17">
        <v>15.9</v>
      </c>
      <c r="FT326" s="17">
        <v>15.88</v>
      </c>
      <c r="FU326" s="17">
        <v>15.87</v>
      </c>
      <c r="FV326" s="17">
        <v>15.87</v>
      </c>
      <c r="FW326" s="17">
        <v>15.89</v>
      </c>
      <c r="FX326" s="17">
        <v>15.83</v>
      </c>
      <c r="FY326" s="17">
        <v>15.81</v>
      </c>
      <c r="FZ326" s="17">
        <v>15.85</v>
      </c>
      <c r="GA326" s="17">
        <v>15.89</v>
      </c>
      <c r="GB326" s="17">
        <v>15.87</v>
      </c>
      <c r="GC326" s="17">
        <v>15.87</v>
      </c>
      <c r="GD326" s="17">
        <v>15.87</v>
      </c>
      <c r="GE326" s="17">
        <v>15.86</v>
      </c>
      <c r="GF326" s="17">
        <v>15.83</v>
      </c>
      <c r="GG326" s="17">
        <v>15.81</v>
      </c>
      <c r="GH326" s="17">
        <v>15.79</v>
      </c>
      <c r="GI326" s="17">
        <v>15.75</v>
      </c>
      <c r="GJ326" s="17">
        <v>15.74</v>
      </c>
      <c r="GK326" s="17">
        <v>15.75</v>
      </c>
      <c r="GL326" s="17">
        <v>15.74</v>
      </c>
      <c r="GM326" s="17">
        <v>15.73</v>
      </c>
      <c r="GN326" s="17">
        <v>15.73</v>
      </c>
      <c r="GO326" s="17">
        <v>15.71</v>
      </c>
      <c r="GP326" s="17">
        <v>15.73</v>
      </c>
      <c r="GQ326" s="17">
        <v>15.75</v>
      </c>
      <c r="GR326" s="17">
        <v>15.74</v>
      </c>
      <c r="GS326" s="17">
        <v>15.7</v>
      </c>
      <c r="GT326" s="17">
        <v>15.7</v>
      </c>
      <c r="GU326" s="17">
        <v>15.67</v>
      </c>
      <c r="GV326" s="17">
        <v>15.66</v>
      </c>
      <c r="GW326" s="17">
        <v>15.64</v>
      </c>
      <c r="GX326" s="17">
        <v>15.67</v>
      </c>
      <c r="GY326" s="17">
        <v>15.67</v>
      </c>
      <c r="GZ326" s="17">
        <v>15.66</v>
      </c>
      <c r="HA326" s="17">
        <v>15.66</v>
      </c>
      <c r="HB326" s="17">
        <v>15.66</v>
      </c>
      <c r="HC326" s="17">
        <v>15.63</v>
      </c>
      <c r="HD326" s="17">
        <v>15.63</v>
      </c>
      <c r="HE326" s="17">
        <v>15.63</v>
      </c>
      <c r="HF326" s="17">
        <v>15.64</v>
      </c>
      <c r="HG326" s="17">
        <v>15.64</v>
      </c>
      <c r="HH326" s="17">
        <v>15.62</v>
      </c>
      <c r="HI326" s="17">
        <v>15.59</v>
      </c>
      <c r="HJ326" s="17">
        <v>15.55</v>
      </c>
      <c r="HK326" s="17">
        <v>15.57</v>
      </c>
      <c r="HL326" s="17">
        <v>15.58</v>
      </c>
      <c r="HM326" s="17">
        <v>15.61</v>
      </c>
      <c r="HN326" s="17">
        <v>15.61</v>
      </c>
      <c r="HO326" s="17">
        <v>15.61</v>
      </c>
      <c r="HP326" s="17">
        <v>15.62</v>
      </c>
      <c r="HQ326" s="17">
        <v>15.63</v>
      </c>
      <c r="HR326" s="17">
        <v>15.6</v>
      </c>
      <c r="HS326" s="17">
        <v>15.61</v>
      </c>
      <c r="HT326" s="17">
        <v>15.64</v>
      </c>
      <c r="HU326" s="17">
        <v>15.65</v>
      </c>
      <c r="HV326" s="17">
        <v>15.65</v>
      </c>
      <c r="HW326" s="17">
        <v>15.65</v>
      </c>
      <c r="HX326" s="17">
        <v>15.65</v>
      </c>
      <c r="HY326" s="17">
        <v>15.63</v>
      </c>
      <c r="HZ326" s="17">
        <v>15.6</v>
      </c>
      <c r="IA326" s="17">
        <v>15.6</v>
      </c>
      <c r="IB326" s="17">
        <v>15.58</v>
      </c>
      <c r="IC326" s="17">
        <v>15.57</v>
      </c>
      <c r="ID326" s="17">
        <v>15.61</v>
      </c>
      <c r="IE326" s="17">
        <v>15.62</v>
      </c>
      <c r="IF326" s="17">
        <v>15.6</v>
      </c>
      <c r="IG326" s="17">
        <v>15.58</v>
      </c>
      <c r="IH326" s="17">
        <v>15.57</v>
      </c>
      <c r="II326" s="17">
        <v>15.56</v>
      </c>
      <c r="IJ326" s="17">
        <v>15.52</v>
      </c>
      <c r="IK326" s="17">
        <v>15.55</v>
      </c>
      <c r="IL326" s="17">
        <v>15.56</v>
      </c>
      <c r="IM326" s="17">
        <v>15.59</v>
      </c>
      <c r="IN326" s="17">
        <v>15.61</v>
      </c>
      <c r="IO326" s="17">
        <v>15.64</v>
      </c>
      <c r="IP326" s="17">
        <v>15.67</v>
      </c>
      <c r="IQ326" s="17">
        <v>15.66</v>
      </c>
      <c r="IR326" s="17">
        <v>15.61</v>
      </c>
      <c r="IS326" s="17">
        <v>15.59</v>
      </c>
      <c r="IT326" s="17">
        <v>15.6</v>
      </c>
      <c r="IU326" s="17">
        <v>15.59</v>
      </c>
      <c r="IV326" s="17">
        <v>15.59</v>
      </c>
      <c r="IW326" s="17">
        <v>15.59</v>
      </c>
      <c r="IX326" s="17">
        <v>15.59</v>
      </c>
      <c r="IY326" s="17">
        <v>15.58</v>
      </c>
    </row>
    <row r="327" spans="1:259" x14ac:dyDescent="0.15">
      <c r="A327" s="17" t="s">
        <v>513</v>
      </c>
      <c r="B327" s="17" t="s">
        <v>514</v>
      </c>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c r="AA327" s="26"/>
      <c r="AB327" s="17"/>
      <c r="AC327" s="26"/>
      <c r="AD327" s="26"/>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7"/>
      <c r="BG327" s="17"/>
      <c r="BH327" s="17"/>
      <c r="BI327" s="17"/>
      <c r="BJ327" s="26"/>
      <c r="BK327" s="17"/>
      <c r="BL327" s="17"/>
      <c r="BM327" s="17"/>
      <c r="BN327" s="17"/>
      <c r="BO327" s="17"/>
      <c r="BP327" s="17"/>
      <c r="BQ327" s="17"/>
      <c r="BR327" s="17"/>
      <c r="BS327" s="17"/>
      <c r="BT327" s="17"/>
      <c r="BU327" s="17"/>
      <c r="BV327" s="17"/>
      <c r="BW327" s="17"/>
      <c r="BX327" s="26"/>
      <c r="BY327" s="26"/>
      <c r="BZ327" s="26"/>
      <c r="CA327" s="26"/>
      <c r="CB327" s="26"/>
      <c r="CC327" s="17"/>
      <c r="CD327" s="17"/>
      <c r="CE327" s="17"/>
      <c r="CF327" s="17"/>
      <c r="CG327" s="17"/>
      <c r="CH327" s="17"/>
      <c r="CI327" s="17"/>
      <c r="CJ327" s="26"/>
      <c r="CK327" s="17"/>
      <c r="CL327" s="17"/>
      <c r="CM327" s="17"/>
      <c r="CN327" s="17"/>
      <c r="CO327" s="17"/>
      <c r="CP327" s="17"/>
      <c r="CQ327" s="17"/>
      <c r="CR327" s="17"/>
      <c r="CS327" s="17"/>
      <c r="CT327" s="17"/>
      <c r="CU327" s="17"/>
      <c r="CV327" s="17"/>
      <c r="CW327" s="17"/>
      <c r="CX327" s="17"/>
      <c r="CY327" s="26"/>
      <c r="CZ327" s="26"/>
      <c r="DA327" s="26"/>
      <c r="DB327" s="17"/>
      <c r="DC327" s="17"/>
      <c r="DD327" s="17"/>
      <c r="DE327" s="17"/>
      <c r="DF327" s="17"/>
      <c r="DG327" s="17"/>
      <c r="DH327" s="26"/>
      <c r="DI327" s="17"/>
      <c r="DJ327" s="17"/>
      <c r="DK327" s="17"/>
      <c r="DL327" s="17"/>
      <c r="DM327" s="17">
        <v>14.06</v>
      </c>
      <c r="DN327" s="17">
        <v>14.05</v>
      </c>
      <c r="DO327" s="17">
        <v>14.07</v>
      </c>
      <c r="DP327" s="17">
        <v>14.06</v>
      </c>
      <c r="DQ327" s="17">
        <v>14.06</v>
      </c>
      <c r="DR327" s="17">
        <v>14.06</v>
      </c>
      <c r="DS327" s="17">
        <v>14.06</v>
      </c>
      <c r="DT327" s="17">
        <v>14.06</v>
      </c>
      <c r="DU327" s="17">
        <v>14.07</v>
      </c>
      <c r="DV327" s="17">
        <v>14.07</v>
      </c>
      <c r="DW327" s="17">
        <v>14.06</v>
      </c>
      <c r="DX327" s="17">
        <v>14.06</v>
      </c>
      <c r="DY327" s="17">
        <v>14.1</v>
      </c>
      <c r="DZ327" s="17">
        <v>14.18</v>
      </c>
      <c r="EA327" s="17">
        <v>14.19</v>
      </c>
      <c r="EB327" s="17">
        <v>14.15</v>
      </c>
      <c r="EC327" s="17">
        <v>14.14</v>
      </c>
      <c r="ED327" s="17">
        <v>14.21</v>
      </c>
      <c r="EE327" s="17">
        <v>14.2</v>
      </c>
      <c r="EF327" s="17">
        <v>14.25</v>
      </c>
      <c r="EG327" s="17">
        <v>14.28</v>
      </c>
      <c r="EH327" s="17">
        <v>14.28</v>
      </c>
      <c r="EI327" s="17">
        <v>14.3</v>
      </c>
      <c r="EJ327" s="17">
        <v>14.27</v>
      </c>
      <c r="EK327" s="17">
        <v>14.21</v>
      </c>
      <c r="EL327" s="17">
        <v>14.26</v>
      </c>
      <c r="EM327" s="17">
        <v>14.22</v>
      </c>
      <c r="EN327" s="17">
        <v>14.22</v>
      </c>
      <c r="EO327" s="17">
        <v>14.22</v>
      </c>
      <c r="EP327" s="17">
        <v>14.22</v>
      </c>
      <c r="EQ327" s="17">
        <v>14.22</v>
      </c>
      <c r="ER327" s="17">
        <v>14.24</v>
      </c>
      <c r="ES327" s="17">
        <v>14.22</v>
      </c>
      <c r="ET327" s="17">
        <v>14.2</v>
      </c>
      <c r="EU327" s="17">
        <v>14.19</v>
      </c>
      <c r="EV327" s="17">
        <v>14.18</v>
      </c>
      <c r="EW327" s="17">
        <v>14.17</v>
      </c>
      <c r="EX327" s="17">
        <v>14.18</v>
      </c>
      <c r="EY327" s="17">
        <v>14.18</v>
      </c>
      <c r="EZ327" s="17">
        <v>14.18</v>
      </c>
      <c r="FA327" s="17">
        <v>14.19</v>
      </c>
      <c r="FB327" s="17">
        <v>14.18</v>
      </c>
      <c r="FC327" s="17">
        <v>14.2</v>
      </c>
      <c r="FD327" s="17">
        <v>14.18</v>
      </c>
      <c r="FE327" s="17">
        <v>14.18</v>
      </c>
      <c r="FF327" s="17">
        <v>14.18</v>
      </c>
      <c r="FG327" s="17">
        <v>14.17</v>
      </c>
      <c r="FH327" s="17">
        <v>14.17</v>
      </c>
      <c r="FI327" s="17">
        <v>14.16</v>
      </c>
      <c r="FJ327" s="17">
        <v>14.15</v>
      </c>
      <c r="FK327" s="17">
        <v>14.14</v>
      </c>
      <c r="FL327" s="17">
        <v>14.14</v>
      </c>
      <c r="FM327" s="17">
        <v>14.13</v>
      </c>
      <c r="FN327" s="17">
        <v>14.13</v>
      </c>
      <c r="FO327" s="17">
        <v>14.13</v>
      </c>
      <c r="FP327" s="17">
        <v>14.13</v>
      </c>
      <c r="FQ327" s="17">
        <v>14.12</v>
      </c>
      <c r="FR327" s="17">
        <v>14.12</v>
      </c>
      <c r="FS327" s="17">
        <v>14.13</v>
      </c>
      <c r="FT327" s="17">
        <v>14.14</v>
      </c>
      <c r="FU327" s="17">
        <v>14.14</v>
      </c>
      <c r="FV327" s="17">
        <v>14.14</v>
      </c>
      <c r="FW327" s="17">
        <v>14.14</v>
      </c>
      <c r="FX327" s="17">
        <v>14.14</v>
      </c>
      <c r="FY327" s="17">
        <v>14.11</v>
      </c>
      <c r="FZ327" s="17">
        <v>14.1</v>
      </c>
      <c r="GA327" s="17">
        <v>14.09</v>
      </c>
      <c r="GB327" s="17">
        <v>14.07</v>
      </c>
      <c r="GC327" s="17">
        <v>14.05</v>
      </c>
      <c r="GD327" s="17">
        <v>14.04</v>
      </c>
      <c r="GE327" s="17">
        <v>14.07</v>
      </c>
      <c r="GF327" s="17">
        <v>14.06</v>
      </c>
      <c r="GG327" s="17">
        <v>14.06</v>
      </c>
      <c r="GH327" s="17">
        <v>14.07</v>
      </c>
      <c r="GI327" s="17">
        <v>14.07</v>
      </c>
      <c r="GJ327" s="17">
        <v>14.04</v>
      </c>
      <c r="GK327" s="17">
        <v>14.04</v>
      </c>
      <c r="GL327" s="17">
        <v>14.05</v>
      </c>
      <c r="GM327" s="17">
        <v>14.05</v>
      </c>
      <c r="GN327" s="17">
        <v>14.04</v>
      </c>
      <c r="GO327" s="17">
        <v>14.05</v>
      </c>
      <c r="GP327" s="17">
        <v>14.05</v>
      </c>
      <c r="GQ327" s="17">
        <v>14.05</v>
      </c>
      <c r="GR327" s="17">
        <v>14.07</v>
      </c>
      <c r="GS327" s="17">
        <v>14.07</v>
      </c>
      <c r="GT327" s="17">
        <v>14.05</v>
      </c>
      <c r="GU327" s="17">
        <v>14.05</v>
      </c>
      <c r="GV327" s="17">
        <v>14.04</v>
      </c>
      <c r="GW327" s="17">
        <v>14.04</v>
      </c>
      <c r="GX327" s="17">
        <v>14.04</v>
      </c>
      <c r="GY327" s="17">
        <v>14.05</v>
      </c>
      <c r="GZ327" s="17">
        <v>14.03</v>
      </c>
      <c r="HA327" s="17">
        <v>14.03</v>
      </c>
      <c r="HB327" s="17">
        <v>14.04</v>
      </c>
      <c r="HC327" s="17">
        <v>14.08</v>
      </c>
      <c r="HD327" s="17">
        <v>14.1</v>
      </c>
      <c r="HE327" s="17">
        <v>14.13</v>
      </c>
      <c r="HF327" s="17">
        <v>14.16</v>
      </c>
      <c r="HG327" s="17">
        <v>14.18</v>
      </c>
      <c r="HH327" s="17">
        <v>14.19</v>
      </c>
      <c r="HI327" s="17">
        <v>14.17</v>
      </c>
      <c r="HJ327" s="17">
        <v>14.15</v>
      </c>
      <c r="HK327" s="17">
        <v>14.14</v>
      </c>
      <c r="HL327" s="17">
        <v>14.13</v>
      </c>
      <c r="HM327" s="17">
        <v>14.13</v>
      </c>
      <c r="HN327" s="17">
        <v>14.13</v>
      </c>
      <c r="HO327" s="17">
        <v>14.11</v>
      </c>
      <c r="HP327" s="17">
        <v>14.11</v>
      </c>
      <c r="HQ327" s="17">
        <v>14.11</v>
      </c>
      <c r="HR327" s="17">
        <v>14.11</v>
      </c>
      <c r="HS327" s="17">
        <v>14.1</v>
      </c>
      <c r="HT327" s="17">
        <v>14.1</v>
      </c>
      <c r="HU327" s="17">
        <v>14.1</v>
      </c>
      <c r="HV327" s="17">
        <v>14.09</v>
      </c>
      <c r="HW327" s="17">
        <v>14.11</v>
      </c>
      <c r="HX327" s="17">
        <v>14.1</v>
      </c>
      <c r="HY327" s="17">
        <v>14.1</v>
      </c>
      <c r="HZ327" s="17">
        <v>14.11</v>
      </c>
      <c r="IA327" s="17">
        <v>14.13</v>
      </c>
      <c r="IB327" s="17">
        <v>14.14</v>
      </c>
      <c r="IC327" s="17">
        <v>14.14</v>
      </c>
      <c r="ID327" s="17">
        <v>14.15</v>
      </c>
      <c r="IE327" s="17">
        <v>14.11</v>
      </c>
      <c r="IF327" s="17">
        <v>14.11</v>
      </c>
      <c r="IG327" s="17">
        <v>14.15</v>
      </c>
      <c r="IH327" s="17">
        <v>14.17</v>
      </c>
      <c r="II327" s="17">
        <v>14.22</v>
      </c>
      <c r="IJ327" s="17">
        <v>14.27</v>
      </c>
      <c r="IK327" s="17">
        <v>14.29</v>
      </c>
      <c r="IL327" s="17">
        <v>14.25</v>
      </c>
      <c r="IM327" s="17">
        <v>14.4</v>
      </c>
      <c r="IN327" s="17">
        <v>14.36</v>
      </c>
      <c r="IO327" s="17">
        <v>14.3</v>
      </c>
      <c r="IP327" s="17">
        <v>14.3</v>
      </c>
      <c r="IQ327" s="17">
        <v>14.29</v>
      </c>
      <c r="IR327" s="17">
        <v>14.28</v>
      </c>
      <c r="IS327" s="17">
        <v>14.32</v>
      </c>
      <c r="IT327" s="17">
        <v>14.31</v>
      </c>
      <c r="IU327" s="17">
        <v>14.31</v>
      </c>
      <c r="IV327" s="17">
        <v>14.32</v>
      </c>
      <c r="IW327" s="17">
        <v>14.32</v>
      </c>
      <c r="IX327" s="17">
        <v>14.32</v>
      </c>
      <c r="IY327" s="17">
        <v>14.3</v>
      </c>
    </row>
    <row r="328" spans="1:259" x14ac:dyDescent="0.15">
      <c r="A328" s="17" t="s">
        <v>509</v>
      </c>
      <c r="B328" s="17" t="s">
        <v>510</v>
      </c>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c r="AA328" s="26"/>
      <c r="AB328" s="17"/>
      <c r="AC328" s="26"/>
      <c r="AD328" s="26"/>
      <c r="AE328" s="17"/>
      <c r="AF328" s="17"/>
      <c r="AG328" s="17"/>
      <c r="AH328" s="17"/>
      <c r="AI328" s="17"/>
      <c r="AJ328" s="17"/>
      <c r="AK328" s="17"/>
      <c r="AL328" s="17"/>
      <c r="AM328" s="17"/>
      <c r="AN328" s="17"/>
      <c r="AO328" s="17"/>
      <c r="AP328" s="17"/>
      <c r="AQ328" s="17"/>
      <c r="AR328" s="17"/>
      <c r="AS328" s="17"/>
      <c r="AT328" s="17"/>
      <c r="AU328" s="17"/>
      <c r="AV328" s="17"/>
      <c r="AW328" s="17"/>
      <c r="AX328" s="17"/>
      <c r="AY328" s="17"/>
      <c r="AZ328" s="17"/>
      <c r="BA328" s="17"/>
      <c r="BB328" s="17"/>
      <c r="BC328" s="17"/>
      <c r="BD328" s="17"/>
      <c r="BE328" s="17"/>
      <c r="BF328" s="17"/>
      <c r="BG328" s="17"/>
      <c r="BH328" s="17"/>
      <c r="BI328" s="17"/>
      <c r="BJ328" s="26"/>
      <c r="BK328" s="17"/>
      <c r="BL328" s="17"/>
      <c r="BM328" s="17"/>
      <c r="BN328" s="17"/>
      <c r="BO328" s="17"/>
      <c r="BP328" s="17"/>
      <c r="BQ328" s="17"/>
      <c r="BR328" s="17"/>
      <c r="BS328" s="17"/>
      <c r="BT328" s="17"/>
      <c r="BU328" s="17"/>
      <c r="BV328" s="17"/>
      <c r="BW328" s="17"/>
      <c r="BX328" s="26"/>
      <c r="BY328" s="26"/>
      <c r="BZ328" s="26"/>
      <c r="CA328" s="26"/>
      <c r="CB328" s="26"/>
      <c r="CC328" s="17"/>
      <c r="CD328" s="17"/>
      <c r="CE328" s="17"/>
      <c r="CF328" s="17"/>
      <c r="CG328" s="17"/>
      <c r="CH328" s="17"/>
      <c r="CI328" s="17"/>
      <c r="CJ328" s="26"/>
      <c r="CK328" s="17"/>
      <c r="CL328" s="17"/>
      <c r="CM328" s="17"/>
      <c r="CN328" s="17"/>
      <c r="CO328" s="17"/>
      <c r="CP328" s="17"/>
      <c r="CQ328" s="17"/>
      <c r="CR328" s="17"/>
      <c r="CS328" s="17"/>
      <c r="CT328" s="17"/>
      <c r="CU328" s="17"/>
      <c r="CV328" s="17"/>
      <c r="CW328" s="17"/>
      <c r="CX328" s="17"/>
      <c r="CY328" s="26"/>
      <c r="CZ328" s="26"/>
      <c r="DA328" s="26"/>
      <c r="DB328" s="17"/>
      <c r="DC328" s="17"/>
      <c r="DD328" s="17"/>
      <c r="DE328" s="17"/>
      <c r="DF328" s="17"/>
      <c r="DG328" s="17"/>
      <c r="DH328" s="26"/>
      <c r="DI328" s="17"/>
      <c r="DJ328" s="17"/>
      <c r="DK328" s="17"/>
      <c r="DL328" s="17"/>
      <c r="DM328" s="17">
        <v>20.41</v>
      </c>
      <c r="DN328" s="17">
        <v>20.39</v>
      </c>
      <c r="DO328" s="17">
        <v>20.399999999999999</v>
      </c>
      <c r="DP328" s="17">
        <v>20.41</v>
      </c>
      <c r="DQ328" s="17">
        <v>20.420000000000002</v>
      </c>
      <c r="DR328" s="17">
        <v>20.5</v>
      </c>
      <c r="DS328" s="17">
        <v>20.5</v>
      </c>
      <c r="DT328" s="17">
        <v>20.49</v>
      </c>
      <c r="DU328" s="17">
        <v>20.5</v>
      </c>
      <c r="DV328" s="17">
        <v>20.5</v>
      </c>
      <c r="DW328" s="17">
        <v>20.49</v>
      </c>
      <c r="DX328" s="17">
        <v>20.440000000000001</v>
      </c>
      <c r="DY328" s="17">
        <v>20.45</v>
      </c>
      <c r="DZ328" s="17">
        <v>20.39</v>
      </c>
      <c r="EA328" s="17">
        <v>20.420000000000002</v>
      </c>
      <c r="EB328" s="17">
        <v>20.420000000000002</v>
      </c>
      <c r="EC328" s="17">
        <v>20.420000000000002</v>
      </c>
      <c r="ED328" s="17">
        <v>20.43</v>
      </c>
      <c r="EE328" s="17">
        <v>20.41</v>
      </c>
      <c r="EF328" s="17">
        <v>20.41</v>
      </c>
      <c r="EG328" s="17">
        <v>20.41</v>
      </c>
      <c r="EH328" s="17">
        <v>20.41</v>
      </c>
      <c r="EI328" s="17">
        <v>20.38</v>
      </c>
      <c r="EJ328" s="17">
        <v>20.39</v>
      </c>
      <c r="EK328" s="17">
        <v>20.38</v>
      </c>
      <c r="EL328" s="17">
        <v>20.38</v>
      </c>
      <c r="EM328" s="17">
        <v>20.39</v>
      </c>
      <c r="EN328" s="17">
        <v>20.41</v>
      </c>
      <c r="EO328" s="17">
        <v>20.38</v>
      </c>
      <c r="EP328" s="17">
        <v>20.39</v>
      </c>
      <c r="EQ328" s="17">
        <v>20.399999999999999</v>
      </c>
      <c r="ER328" s="17">
        <v>20.39</v>
      </c>
      <c r="ES328" s="17">
        <v>20.38</v>
      </c>
      <c r="ET328" s="17">
        <v>20.39</v>
      </c>
      <c r="EU328" s="17">
        <v>20.41</v>
      </c>
      <c r="EV328" s="17">
        <v>20.440000000000001</v>
      </c>
      <c r="EW328" s="17">
        <v>20.47</v>
      </c>
      <c r="EX328" s="17">
        <v>20.47</v>
      </c>
      <c r="EY328" s="17">
        <v>20.43</v>
      </c>
      <c r="EZ328" s="17">
        <v>20.41</v>
      </c>
      <c r="FA328" s="17">
        <v>20.440000000000001</v>
      </c>
      <c r="FB328" s="17">
        <v>20.43</v>
      </c>
      <c r="FC328" s="17">
        <v>20.43</v>
      </c>
      <c r="FD328" s="17">
        <v>20.49</v>
      </c>
      <c r="FE328" s="17">
        <v>20.51</v>
      </c>
      <c r="FF328" s="17">
        <v>20.55</v>
      </c>
      <c r="FG328" s="17">
        <v>20.53</v>
      </c>
      <c r="FH328" s="17">
        <v>20.53</v>
      </c>
      <c r="FI328" s="17">
        <v>20.56</v>
      </c>
      <c r="FJ328" s="17">
        <v>20.64</v>
      </c>
      <c r="FK328" s="17">
        <v>20.67</v>
      </c>
      <c r="FL328" s="17">
        <v>20.63</v>
      </c>
      <c r="FM328" s="17">
        <v>20.65</v>
      </c>
      <c r="FN328" s="17">
        <v>20.72</v>
      </c>
      <c r="FO328" s="17">
        <v>20.73</v>
      </c>
      <c r="FP328" s="17">
        <v>20.77</v>
      </c>
      <c r="FQ328" s="17">
        <v>20.78</v>
      </c>
      <c r="FR328" s="17">
        <v>20.73</v>
      </c>
      <c r="FS328" s="17">
        <v>20.7</v>
      </c>
      <c r="FT328" s="17">
        <v>20.83</v>
      </c>
      <c r="FU328" s="17">
        <v>20.81</v>
      </c>
      <c r="FV328" s="17">
        <v>20.82</v>
      </c>
      <c r="FW328" s="17">
        <v>20.8</v>
      </c>
      <c r="FX328" s="17">
        <v>20.79</v>
      </c>
      <c r="FY328" s="17">
        <v>20.78</v>
      </c>
      <c r="FZ328" s="17">
        <v>20.78</v>
      </c>
      <c r="GA328" s="17">
        <v>20.8</v>
      </c>
      <c r="GB328" s="17">
        <v>20.8</v>
      </c>
      <c r="GC328" s="17">
        <v>20.8</v>
      </c>
      <c r="GD328" s="17">
        <v>20.79</v>
      </c>
      <c r="GE328" s="17">
        <v>20.8</v>
      </c>
      <c r="GF328" s="17">
        <v>20.8</v>
      </c>
      <c r="GG328" s="17">
        <v>20.79</v>
      </c>
      <c r="GH328" s="17">
        <v>20.77</v>
      </c>
      <c r="GI328" s="17">
        <v>20.69</v>
      </c>
      <c r="GJ328" s="17">
        <v>20.67</v>
      </c>
      <c r="GK328" s="17">
        <v>20.7</v>
      </c>
      <c r="GL328" s="17">
        <v>20.72</v>
      </c>
      <c r="GM328" s="17">
        <v>20.72</v>
      </c>
      <c r="GN328" s="17">
        <v>20.7</v>
      </c>
      <c r="GO328" s="17">
        <v>20.74</v>
      </c>
      <c r="GP328" s="17">
        <v>20.78</v>
      </c>
      <c r="GQ328" s="17">
        <v>20.77</v>
      </c>
      <c r="GR328" s="17">
        <v>20.75</v>
      </c>
      <c r="GS328" s="17">
        <v>20.77</v>
      </c>
      <c r="GT328" s="17">
        <v>20.76</v>
      </c>
      <c r="GU328" s="17">
        <v>20.75</v>
      </c>
      <c r="GV328" s="17">
        <v>20.75</v>
      </c>
      <c r="GW328" s="17">
        <v>20.74</v>
      </c>
      <c r="GX328" s="17">
        <v>20.74</v>
      </c>
      <c r="GY328" s="17">
        <v>20.73</v>
      </c>
      <c r="GZ328" s="17">
        <v>20.73</v>
      </c>
      <c r="HA328" s="17">
        <v>20.73</v>
      </c>
      <c r="HB328" s="17">
        <v>20.73</v>
      </c>
      <c r="HC328" s="17">
        <v>20.73</v>
      </c>
      <c r="HD328" s="17">
        <v>20.72</v>
      </c>
      <c r="HE328" s="17">
        <v>20.75</v>
      </c>
      <c r="HF328" s="17">
        <v>20.74</v>
      </c>
      <c r="HG328" s="17">
        <v>20.73</v>
      </c>
      <c r="HH328" s="17">
        <v>20.72</v>
      </c>
      <c r="HI328" s="17">
        <v>20.71</v>
      </c>
      <c r="HJ328" s="17">
        <v>20.69</v>
      </c>
      <c r="HK328" s="17">
        <v>20.71</v>
      </c>
      <c r="HL328" s="17">
        <v>20.69</v>
      </c>
      <c r="HM328" s="17">
        <v>20.68</v>
      </c>
      <c r="HN328" s="17">
        <v>20.66</v>
      </c>
      <c r="HO328" s="17">
        <v>20.65</v>
      </c>
      <c r="HP328" s="17">
        <v>20.64</v>
      </c>
      <c r="HQ328" s="17">
        <v>20.64</v>
      </c>
      <c r="HR328" s="17">
        <v>20.64</v>
      </c>
      <c r="HS328" s="17">
        <v>20.64</v>
      </c>
      <c r="HT328" s="17">
        <v>20.64</v>
      </c>
      <c r="HU328" s="17">
        <v>20.64</v>
      </c>
      <c r="HV328" s="17">
        <v>20.64</v>
      </c>
      <c r="HW328" s="17">
        <v>20.63</v>
      </c>
      <c r="HX328" s="17">
        <v>20.61</v>
      </c>
      <c r="HY328" s="17">
        <v>20.61</v>
      </c>
      <c r="HZ328" s="17">
        <v>20.61</v>
      </c>
      <c r="IA328" s="17">
        <v>20.63</v>
      </c>
      <c r="IB328" s="17">
        <v>20.61</v>
      </c>
      <c r="IC328" s="17">
        <v>20.62</v>
      </c>
      <c r="ID328" s="17">
        <v>20.62</v>
      </c>
      <c r="IE328" s="17">
        <v>20.61</v>
      </c>
      <c r="IF328" s="17">
        <v>20.6</v>
      </c>
      <c r="IG328" s="17">
        <v>20.59</v>
      </c>
      <c r="IH328" s="17">
        <v>20.59</v>
      </c>
      <c r="II328" s="17">
        <v>20.59</v>
      </c>
      <c r="IJ328" s="17">
        <v>20.59</v>
      </c>
      <c r="IK328" s="17">
        <v>20.61</v>
      </c>
      <c r="IL328" s="17">
        <v>20.62</v>
      </c>
      <c r="IM328" s="17">
        <v>20.63</v>
      </c>
      <c r="IN328" s="17">
        <v>20.66</v>
      </c>
      <c r="IO328" s="17">
        <v>20.66</v>
      </c>
      <c r="IP328" s="17">
        <v>20.65</v>
      </c>
      <c r="IQ328" s="17">
        <v>20.63</v>
      </c>
      <c r="IR328" s="17">
        <v>20.62</v>
      </c>
      <c r="IS328" s="17">
        <v>20.63</v>
      </c>
      <c r="IT328" s="17">
        <v>20.62</v>
      </c>
      <c r="IU328" s="17">
        <v>20.64</v>
      </c>
      <c r="IV328" s="17">
        <v>20.63</v>
      </c>
      <c r="IW328" s="17">
        <v>20.63</v>
      </c>
      <c r="IX328" s="17">
        <v>20.63</v>
      </c>
      <c r="IY328" s="17">
        <v>20.63</v>
      </c>
    </row>
    <row r="329" spans="1:259" x14ac:dyDescent="0.15">
      <c r="A329" s="17" t="s">
        <v>3084</v>
      </c>
      <c r="B329" s="17" t="s">
        <v>3085</v>
      </c>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c r="AA329" s="26"/>
      <c r="AB329" s="17"/>
      <c r="AC329" s="26"/>
      <c r="AD329" s="26"/>
      <c r="AE329" s="17"/>
      <c r="AF329" s="17"/>
      <c r="AG329" s="17"/>
      <c r="AH329" s="17"/>
      <c r="AI329" s="17"/>
      <c r="AJ329" s="17"/>
      <c r="AK329" s="17"/>
      <c r="AL329" s="17"/>
      <c r="AM329" s="17"/>
      <c r="AN329" s="17"/>
      <c r="AO329" s="17"/>
      <c r="AP329" s="17"/>
      <c r="AQ329" s="17"/>
      <c r="AR329" s="17"/>
      <c r="AS329" s="17"/>
      <c r="AT329" s="17"/>
      <c r="AU329" s="17"/>
      <c r="AV329" s="17"/>
      <c r="AW329" s="17"/>
      <c r="AX329" s="17"/>
      <c r="AY329" s="17"/>
      <c r="AZ329" s="17"/>
      <c r="BA329" s="17"/>
      <c r="BB329" s="17"/>
      <c r="BC329" s="17"/>
      <c r="BD329" s="17"/>
      <c r="BE329" s="17"/>
      <c r="BF329" s="17"/>
      <c r="BG329" s="17"/>
      <c r="BH329" s="17"/>
      <c r="BI329" s="17"/>
      <c r="BJ329" s="26"/>
      <c r="BK329" s="17"/>
      <c r="BL329" s="17"/>
      <c r="BM329" s="17"/>
      <c r="BN329" s="17"/>
      <c r="BO329" s="17"/>
      <c r="BP329" s="17"/>
      <c r="BQ329" s="17"/>
      <c r="BR329" s="17"/>
      <c r="BS329" s="17"/>
      <c r="BT329" s="17"/>
      <c r="BU329" s="17"/>
      <c r="BV329" s="17"/>
      <c r="BW329" s="17"/>
      <c r="BX329" s="26"/>
      <c r="BY329" s="26"/>
      <c r="BZ329" s="26"/>
      <c r="CA329" s="26"/>
      <c r="CB329" s="26"/>
      <c r="CC329" s="17"/>
      <c r="CD329" s="17"/>
      <c r="CE329" s="17"/>
      <c r="CF329" s="17"/>
      <c r="CG329" s="17"/>
      <c r="CH329" s="17"/>
      <c r="CI329" s="17"/>
      <c r="CJ329" s="26"/>
      <c r="CK329" s="17"/>
      <c r="CL329" s="17"/>
      <c r="CM329" s="17"/>
      <c r="CN329" s="17"/>
      <c r="CO329" s="17"/>
      <c r="CP329" s="17"/>
      <c r="CQ329" s="17"/>
      <c r="CR329" s="17"/>
      <c r="CS329" s="17"/>
      <c r="CT329" s="17"/>
      <c r="CU329" s="17"/>
      <c r="CV329" s="17"/>
      <c r="CW329" s="17"/>
      <c r="CX329" s="17"/>
      <c r="CY329" s="26"/>
      <c r="CZ329" s="26"/>
      <c r="DA329" s="26"/>
      <c r="DB329" s="17"/>
      <c r="DC329" s="17"/>
      <c r="DD329" s="17"/>
      <c r="DE329" s="17"/>
      <c r="DF329" s="17"/>
      <c r="DG329" s="17"/>
      <c r="DH329" s="26"/>
      <c r="DI329" s="17"/>
      <c r="DJ329" s="17"/>
      <c r="DK329" s="17"/>
      <c r="DL329" s="17"/>
      <c r="DM329" s="17">
        <v>26.55</v>
      </c>
      <c r="DN329" s="17">
        <v>26.54</v>
      </c>
      <c r="DO329" s="17">
        <v>26.54</v>
      </c>
      <c r="DP329" s="17">
        <v>26.54</v>
      </c>
      <c r="DQ329" s="17">
        <v>26.54</v>
      </c>
      <c r="DR329" s="17">
        <v>26.54</v>
      </c>
      <c r="DS329" s="17">
        <v>26.54</v>
      </c>
      <c r="DT329" s="17">
        <v>26.56</v>
      </c>
      <c r="DU329" s="17">
        <v>26.55</v>
      </c>
      <c r="DV329" s="17">
        <v>26.57</v>
      </c>
      <c r="DW329" s="17">
        <v>26.58</v>
      </c>
      <c r="DX329" s="17">
        <v>26.57</v>
      </c>
      <c r="DY329" s="17">
        <v>26.55</v>
      </c>
      <c r="DZ329" s="17">
        <v>26.51</v>
      </c>
      <c r="EA329" s="17">
        <v>26.51</v>
      </c>
      <c r="EB329" s="17">
        <v>26.51</v>
      </c>
      <c r="EC329" s="17">
        <v>26.52</v>
      </c>
      <c r="ED329" s="17">
        <v>26.52</v>
      </c>
      <c r="EE329" s="17">
        <v>26.51</v>
      </c>
      <c r="EF329" s="17">
        <v>26.52</v>
      </c>
      <c r="EG329" s="17">
        <v>26.52</v>
      </c>
      <c r="EH329" s="17">
        <v>26.52</v>
      </c>
      <c r="EI329" s="17">
        <v>26.5</v>
      </c>
      <c r="EJ329" s="17">
        <v>26.52</v>
      </c>
      <c r="EK329" s="17">
        <v>26.52</v>
      </c>
      <c r="EL329" s="17">
        <v>26.51</v>
      </c>
      <c r="EM329" s="17">
        <v>26.5</v>
      </c>
      <c r="EN329" s="17">
        <v>26.51</v>
      </c>
      <c r="EO329" s="17">
        <v>26.51</v>
      </c>
      <c r="EP329" s="17">
        <v>26.49</v>
      </c>
      <c r="EQ329" s="17">
        <v>26.49</v>
      </c>
      <c r="ER329" s="17">
        <v>26.5</v>
      </c>
      <c r="ES329" s="17">
        <v>26.49</v>
      </c>
      <c r="ET329" s="17">
        <v>26.49</v>
      </c>
      <c r="EU329" s="17">
        <v>26.49</v>
      </c>
      <c r="EV329" s="17">
        <v>26.47</v>
      </c>
      <c r="EW329" s="17">
        <v>26.47</v>
      </c>
      <c r="EX329" s="17">
        <v>26.48</v>
      </c>
      <c r="EY329" s="17">
        <v>26.48</v>
      </c>
      <c r="EZ329" s="17">
        <v>26.47</v>
      </c>
      <c r="FA329" s="17">
        <v>26.47</v>
      </c>
      <c r="FB329" s="17">
        <v>26.46</v>
      </c>
      <c r="FC329" s="17">
        <v>26.46</v>
      </c>
      <c r="FD329" s="17">
        <v>26.45</v>
      </c>
      <c r="FE329" s="17">
        <v>26.43</v>
      </c>
      <c r="FF329" s="17">
        <v>26.41</v>
      </c>
      <c r="FG329" s="17">
        <v>26.42</v>
      </c>
      <c r="FH329" s="17">
        <v>26.43</v>
      </c>
      <c r="FI329" s="17">
        <v>26.43</v>
      </c>
      <c r="FJ329" s="17">
        <v>26.45</v>
      </c>
      <c r="FK329" s="17">
        <v>26.46</v>
      </c>
      <c r="FL329" s="17">
        <v>26.46</v>
      </c>
      <c r="FM329" s="17">
        <v>26.48</v>
      </c>
      <c r="FN329" s="17">
        <v>26.48</v>
      </c>
      <c r="FO329" s="17">
        <v>26.48</v>
      </c>
      <c r="FP329" s="17">
        <v>26.47</v>
      </c>
      <c r="FQ329" s="17">
        <v>26.48</v>
      </c>
      <c r="FR329" s="17">
        <v>26.48</v>
      </c>
      <c r="FS329" s="17">
        <v>26.45</v>
      </c>
      <c r="FT329" s="17">
        <v>26.43</v>
      </c>
      <c r="FU329" s="17">
        <v>26.43</v>
      </c>
      <c r="FV329" s="17">
        <v>26.43</v>
      </c>
      <c r="FW329" s="17">
        <v>26.43</v>
      </c>
      <c r="FX329" s="17">
        <v>26.43</v>
      </c>
      <c r="FY329" s="17">
        <v>26.45</v>
      </c>
      <c r="FZ329" s="17">
        <v>26.45</v>
      </c>
      <c r="GA329" s="17">
        <v>26.48</v>
      </c>
      <c r="GB329" s="17">
        <v>26.49</v>
      </c>
      <c r="GC329" s="17">
        <v>26.49</v>
      </c>
      <c r="GD329" s="17">
        <v>26.47</v>
      </c>
      <c r="GE329" s="17">
        <v>26.46</v>
      </c>
      <c r="GF329" s="17">
        <v>26.45</v>
      </c>
      <c r="GG329" s="17">
        <v>26.43</v>
      </c>
      <c r="GH329" s="17">
        <v>26.43</v>
      </c>
      <c r="GI329" s="17">
        <v>26.43</v>
      </c>
      <c r="GJ329" s="17">
        <v>26.41</v>
      </c>
      <c r="GK329" s="17">
        <v>26.42</v>
      </c>
      <c r="GL329" s="17">
        <v>26.42</v>
      </c>
      <c r="GM329" s="17">
        <v>26.42</v>
      </c>
      <c r="GN329" s="17">
        <v>26.41</v>
      </c>
      <c r="GO329" s="17">
        <v>26.41</v>
      </c>
      <c r="GP329" s="17">
        <v>26.42</v>
      </c>
      <c r="GQ329" s="17">
        <v>26.42</v>
      </c>
      <c r="GR329" s="17">
        <v>26.41</v>
      </c>
      <c r="GS329" s="17">
        <v>26.41</v>
      </c>
      <c r="GT329" s="17">
        <v>26.4</v>
      </c>
      <c r="GU329" s="17">
        <v>26.37</v>
      </c>
      <c r="GV329" s="17">
        <v>26.35</v>
      </c>
      <c r="GW329" s="17">
        <v>26.37</v>
      </c>
      <c r="GX329" s="17">
        <v>26.37</v>
      </c>
      <c r="GY329" s="17">
        <v>26.35</v>
      </c>
      <c r="GZ329" s="17">
        <v>26.34</v>
      </c>
      <c r="HA329" s="17">
        <v>26.33</v>
      </c>
      <c r="HB329" s="17">
        <v>26.34</v>
      </c>
      <c r="HC329" s="17">
        <v>26.34</v>
      </c>
      <c r="HD329" s="17">
        <v>26.37</v>
      </c>
      <c r="HE329" s="17">
        <v>26.4</v>
      </c>
      <c r="HF329" s="17">
        <v>26.35</v>
      </c>
      <c r="HG329" s="17">
        <v>26.36</v>
      </c>
      <c r="HH329" s="17">
        <v>26.32</v>
      </c>
      <c r="HI329" s="17">
        <v>26.3</v>
      </c>
      <c r="HJ329" s="17">
        <v>26.29</v>
      </c>
      <c r="HK329" s="17">
        <v>26.21</v>
      </c>
      <c r="HL329" s="17">
        <v>26.23</v>
      </c>
      <c r="HM329" s="17">
        <v>26.23</v>
      </c>
      <c r="HN329" s="17">
        <v>26.21</v>
      </c>
      <c r="HO329" s="17">
        <v>26.22</v>
      </c>
      <c r="HP329" s="17">
        <v>26.19</v>
      </c>
      <c r="HQ329" s="17">
        <v>26.2</v>
      </c>
      <c r="HR329" s="17">
        <v>26.14</v>
      </c>
      <c r="HS329" s="17">
        <v>26.14</v>
      </c>
      <c r="HT329" s="17">
        <v>26.16</v>
      </c>
      <c r="HU329" s="17">
        <v>26.18</v>
      </c>
      <c r="HV329" s="17">
        <v>26.19</v>
      </c>
      <c r="HW329" s="17">
        <v>26.18</v>
      </c>
      <c r="HX329" s="17">
        <v>26.16</v>
      </c>
      <c r="HY329" s="17">
        <v>26.16</v>
      </c>
      <c r="HZ329" s="17">
        <v>26.15</v>
      </c>
      <c r="IA329" s="17">
        <v>26.14</v>
      </c>
      <c r="IB329" s="17">
        <v>26.16</v>
      </c>
      <c r="IC329" s="17">
        <v>26.19</v>
      </c>
      <c r="ID329" s="17">
        <v>26.19</v>
      </c>
      <c r="IE329" s="17">
        <v>26.16</v>
      </c>
      <c r="IF329" s="17">
        <v>26.13</v>
      </c>
      <c r="IG329" s="17">
        <v>26.14</v>
      </c>
      <c r="IH329" s="17">
        <v>26.16</v>
      </c>
      <c r="II329" s="17">
        <v>26.15</v>
      </c>
      <c r="IJ329" s="17">
        <v>26.13</v>
      </c>
      <c r="IK329" s="17">
        <v>26.12</v>
      </c>
      <c r="IL329" s="17">
        <v>26.15</v>
      </c>
      <c r="IM329" s="17">
        <v>26.15</v>
      </c>
      <c r="IN329" s="17">
        <v>26.18</v>
      </c>
      <c r="IO329" s="17">
        <v>26.18</v>
      </c>
      <c r="IP329" s="17">
        <v>26.18</v>
      </c>
      <c r="IQ329" s="17">
        <v>26.19</v>
      </c>
      <c r="IR329" s="17">
        <v>26.19</v>
      </c>
      <c r="IS329" s="17">
        <v>26.2</v>
      </c>
      <c r="IT329" s="17">
        <v>26.21</v>
      </c>
      <c r="IU329" s="17">
        <v>26.22</v>
      </c>
      <c r="IV329" s="17">
        <v>26.23</v>
      </c>
      <c r="IW329" s="17">
        <v>26.24</v>
      </c>
      <c r="IX329" s="17">
        <v>26.24</v>
      </c>
      <c r="IY329" s="17">
        <v>26.23</v>
      </c>
    </row>
    <row r="330" spans="1:259" x14ac:dyDescent="0.15">
      <c r="A330" s="17" t="s">
        <v>948</v>
      </c>
      <c r="B330" s="17" t="s">
        <v>949</v>
      </c>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c r="AA330" s="26"/>
      <c r="AB330" s="17"/>
      <c r="AC330" s="26"/>
      <c r="AD330" s="26"/>
      <c r="AE330" s="17"/>
      <c r="AF330" s="17"/>
      <c r="AG330" s="17"/>
      <c r="AH330" s="17"/>
      <c r="AI330" s="17"/>
      <c r="AJ330" s="17"/>
      <c r="AK330" s="17"/>
      <c r="AL330" s="17"/>
      <c r="AM330" s="17"/>
      <c r="AN330" s="17"/>
      <c r="AO330" s="17"/>
      <c r="AP330" s="17"/>
      <c r="AQ330" s="17"/>
      <c r="AR330" s="17"/>
      <c r="AS330" s="17"/>
      <c r="AT330" s="17"/>
      <c r="AU330" s="17"/>
      <c r="AV330" s="17"/>
      <c r="AW330" s="17"/>
      <c r="AX330" s="17"/>
      <c r="AY330" s="17"/>
      <c r="AZ330" s="17"/>
      <c r="BA330" s="17"/>
      <c r="BB330" s="17"/>
      <c r="BC330" s="17"/>
      <c r="BD330" s="17"/>
      <c r="BE330" s="17"/>
      <c r="BF330" s="17"/>
      <c r="BG330" s="17"/>
      <c r="BH330" s="17"/>
      <c r="BI330" s="17"/>
      <c r="BJ330" s="26"/>
      <c r="BK330" s="17"/>
      <c r="BL330" s="17"/>
      <c r="BM330" s="17"/>
      <c r="BN330" s="17"/>
      <c r="BO330" s="17"/>
      <c r="BP330" s="17"/>
      <c r="BQ330" s="17"/>
      <c r="BR330" s="17"/>
      <c r="BS330" s="17"/>
      <c r="BT330" s="17"/>
      <c r="BU330" s="17"/>
      <c r="BV330" s="17"/>
      <c r="BW330" s="17"/>
      <c r="BX330" s="26"/>
      <c r="BY330" s="26"/>
      <c r="BZ330" s="26"/>
      <c r="CA330" s="26"/>
      <c r="CB330" s="26"/>
      <c r="CC330" s="17"/>
      <c r="CD330" s="17"/>
      <c r="CE330" s="17"/>
      <c r="CF330" s="17"/>
      <c r="CG330" s="17"/>
      <c r="CH330" s="17"/>
      <c r="CI330" s="17"/>
      <c r="CJ330" s="26"/>
      <c r="CK330" s="17"/>
      <c r="CL330" s="17"/>
      <c r="CM330" s="17"/>
      <c r="CN330" s="17"/>
      <c r="CO330" s="17"/>
      <c r="CP330" s="17"/>
      <c r="CQ330" s="17"/>
      <c r="CR330" s="17"/>
      <c r="CS330" s="17"/>
      <c r="CT330" s="17"/>
      <c r="CU330" s="17"/>
      <c r="CV330" s="17"/>
      <c r="CW330" s="17"/>
      <c r="CX330" s="17"/>
      <c r="CY330" s="26"/>
      <c r="CZ330" s="26"/>
      <c r="DA330" s="26"/>
      <c r="DB330" s="17"/>
      <c r="DC330" s="17"/>
      <c r="DD330" s="17"/>
      <c r="DE330" s="17"/>
      <c r="DF330" s="17"/>
      <c r="DG330" s="17"/>
      <c r="DH330" s="26"/>
      <c r="DI330" s="17"/>
      <c r="DJ330" s="17"/>
      <c r="DK330" s="17"/>
      <c r="DL330" s="17"/>
      <c r="DM330" s="17">
        <v>6.85</v>
      </c>
      <c r="DN330" s="17">
        <v>6.85</v>
      </c>
      <c r="DO330" s="17">
        <v>6.84</v>
      </c>
      <c r="DP330" s="17">
        <v>6.85</v>
      </c>
      <c r="DQ330" s="17">
        <v>6.84</v>
      </c>
      <c r="DR330" s="17">
        <v>6.83</v>
      </c>
      <c r="DS330" s="17">
        <v>6.84</v>
      </c>
      <c r="DT330" s="17">
        <v>6.84</v>
      </c>
      <c r="DU330" s="17">
        <v>6.83</v>
      </c>
      <c r="DV330" s="17">
        <v>6.84</v>
      </c>
      <c r="DW330" s="17">
        <v>6.84</v>
      </c>
      <c r="DX330" s="17">
        <v>6.84</v>
      </c>
      <c r="DY330" s="17">
        <v>6.83</v>
      </c>
      <c r="DZ330" s="17">
        <v>6.84</v>
      </c>
      <c r="EA330" s="17">
        <v>6.83</v>
      </c>
      <c r="EB330" s="17">
        <v>6.82</v>
      </c>
      <c r="EC330" s="17">
        <v>6.83</v>
      </c>
      <c r="ED330" s="17">
        <v>6.82</v>
      </c>
      <c r="EE330" s="17">
        <v>6.83</v>
      </c>
      <c r="EF330" s="17">
        <v>6.83</v>
      </c>
      <c r="EG330" s="17">
        <v>6.83</v>
      </c>
      <c r="EH330" s="17">
        <v>6.83</v>
      </c>
      <c r="EI330" s="17">
        <v>6.83</v>
      </c>
      <c r="EJ330" s="17">
        <v>6.84</v>
      </c>
      <c r="EK330" s="17">
        <v>6.84</v>
      </c>
      <c r="EL330" s="17">
        <v>6.84</v>
      </c>
      <c r="EM330" s="17">
        <v>6.83</v>
      </c>
      <c r="EN330" s="17">
        <v>6.83</v>
      </c>
      <c r="EO330" s="17">
        <v>6.83</v>
      </c>
      <c r="EP330" s="17">
        <v>6.83</v>
      </c>
      <c r="EQ330" s="17">
        <v>6.83</v>
      </c>
      <c r="ER330" s="17">
        <v>6.83</v>
      </c>
      <c r="ES330" s="17">
        <v>6.83</v>
      </c>
      <c r="ET330" s="17">
        <v>6.82</v>
      </c>
      <c r="EU330" s="17">
        <v>6.82</v>
      </c>
      <c r="EV330" s="17">
        <v>6.83</v>
      </c>
      <c r="EW330" s="17">
        <v>6.82</v>
      </c>
      <c r="EX330" s="17">
        <v>6.83</v>
      </c>
      <c r="EY330" s="17">
        <v>6.82</v>
      </c>
      <c r="EZ330" s="17">
        <v>6.83</v>
      </c>
      <c r="FA330" s="17">
        <v>6.82</v>
      </c>
      <c r="FB330" s="17">
        <v>6.82</v>
      </c>
      <c r="FC330" s="17">
        <v>6.83</v>
      </c>
      <c r="FD330" s="17">
        <v>6.82</v>
      </c>
      <c r="FE330" s="17">
        <v>6.83</v>
      </c>
      <c r="FF330" s="17">
        <v>6.83</v>
      </c>
      <c r="FG330" s="17">
        <v>6.82</v>
      </c>
      <c r="FH330" s="17">
        <v>6.82</v>
      </c>
      <c r="FI330" s="17">
        <v>6.82</v>
      </c>
      <c r="FJ330" s="17">
        <v>6.82</v>
      </c>
      <c r="FK330" s="17">
        <v>6.82</v>
      </c>
      <c r="FL330" s="17">
        <v>6.82</v>
      </c>
      <c r="FM330" s="17">
        <v>6.83</v>
      </c>
      <c r="FN330" s="17">
        <v>6.83</v>
      </c>
      <c r="FO330" s="17">
        <v>6.84</v>
      </c>
      <c r="FP330" s="17">
        <v>6.83</v>
      </c>
      <c r="FQ330" s="17">
        <v>6.83</v>
      </c>
      <c r="FR330" s="17">
        <v>6.83</v>
      </c>
      <c r="FS330" s="17">
        <v>6.83</v>
      </c>
      <c r="FT330" s="17">
        <v>6.84</v>
      </c>
      <c r="FU330" s="17">
        <v>6.83</v>
      </c>
      <c r="FV330" s="17">
        <v>6.84</v>
      </c>
      <c r="FW330" s="17">
        <v>6.84</v>
      </c>
      <c r="FX330" s="17">
        <v>6.84</v>
      </c>
      <c r="FY330" s="17">
        <v>6.83</v>
      </c>
      <c r="FZ330" s="17">
        <v>6.84</v>
      </c>
      <c r="GA330" s="17">
        <v>6.84</v>
      </c>
      <c r="GB330" s="17">
        <v>6.86</v>
      </c>
      <c r="GC330" s="17">
        <v>6.86</v>
      </c>
      <c r="GD330" s="17">
        <v>6.85</v>
      </c>
      <c r="GE330" s="17">
        <v>6.85</v>
      </c>
      <c r="GF330" s="17">
        <v>6.85</v>
      </c>
      <c r="GG330" s="17">
        <v>6.84</v>
      </c>
      <c r="GH330" s="17">
        <v>6.83</v>
      </c>
      <c r="GI330" s="17">
        <v>6.84</v>
      </c>
      <c r="GJ330" s="17">
        <v>6.84</v>
      </c>
      <c r="GK330" s="17">
        <v>6.83</v>
      </c>
      <c r="GL330" s="17">
        <v>6.83</v>
      </c>
      <c r="GM330" s="17">
        <v>6.83</v>
      </c>
      <c r="GN330" s="17">
        <v>6.82</v>
      </c>
      <c r="GO330" s="17">
        <v>6.83</v>
      </c>
      <c r="GP330" s="17">
        <v>6.84</v>
      </c>
      <c r="GQ330" s="17">
        <v>6.83</v>
      </c>
      <c r="GR330" s="17">
        <v>6.83</v>
      </c>
      <c r="GS330" s="17">
        <v>6.83</v>
      </c>
      <c r="GT330" s="17">
        <v>6.84</v>
      </c>
      <c r="GU330" s="17">
        <v>6.84</v>
      </c>
      <c r="GV330" s="17">
        <v>6.84</v>
      </c>
      <c r="GW330" s="17">
        <v>6.84</v>
      </c>
      <c r="GX330" s="17">
        <v>6.83</v>
      </c>
      <c r="GY330" s="17">
        <v>6.83</v>
      </c>
      <c r="GZ330" s="17">
        <v>6.85</v>
      </c>
      <c r="HA330" s="17">
        <v>6.84</v>
      </c>
      <c r="HB330" s="17">
        <v>6.84</v>
      </c>
      <c r="HC330" s="17">
        <v>6.84</v>
      </c>
      <c r="HD330" s="17">
        <v>6.84</v>
      </c>
      <c r="HE330" s="17">
        <v>6.85</v>
      </c>
      <c r="HF330" s="17">
        <v>6.84</v>
      </c>
      <c r="HG330" s="17">
        <v>6.84</v>
      </c>
      <c r="HH330" s="17">
        <v>6.84</v>
      </c>
      <c r="HI330" s="17">
        <v>6.84</v>
      </c>
      <c r="HJ330" s="17">
        <v>6.84</v>
      </c>
      <c r="HK330" s="17">
        <v>6.83</v>
      </c>
      <c r="HL330" s="17">
        <v>6.84</v>
      </c>
      <c r="HM330" s="17">
        <v>6.84</v>
      </c>
      <c r="HN330" s="17">
        <v>6.83</v>
      </c>
      <c r="HO330" s="17">
        <v>6.83</v>
      </c>
      <c r="HP330" s="17">
        <v>6.83</v>
      </c>
      <c r="HQ330" s="17">
        <v>6.83</v>
      </c>
      <c r="HR330" s="17">
        <v>6.84</v>
      </c>
      <c r="HS330" s="17">
        <v>6.83</v>
      </c>
      <c r="HT330" s="17">
        <v>6.83</v>
      </c>
      <c r="HU330" s="17">
        <v>6.83</v>
      </c>
      <c r="HV330" s="17">
        <v>6.84</v>
      </c>
      <c r="HW330" s="17">
        <v>6.83</v>
      </c>
      <c r="HX330" s="17">
        <v>6.83</v>
      </c>
      <c r="HY330" s="17">
        <v>6.83</v>
      </c>
      <c r="HZ330" s="17">
        <v>6.83</v>
      </c>
      <c r="IA330" s="17">
        <v>6.84</v>
      </c>
      <c r="IB330" s="17">
        <v>6.83</v>
      </c>
      <c r="IC330" s="17">
        <v>6.84</v>
      </c>
      <c r="ID330" s="17">
        <v>6.84</v>
      </c>
      <c r="IE330" s="17">
        <v>6.84</v>
      </c>
      <c r="IF330" s="17">
        <v>6.84</v>
      </c>
      <c r="IG330" s="17">
        <v>6.84</v>
      </c>
      <c r="IH330" s="17">
        <v>6.83</v>
      </c>
      <c r="II330" s="17">
        <v>6.83</v>
      </c>
      <c r="IJ330" s="17">
        <v>6.83</v>
      </c>
      <c r="IK330" s="17">
        <v>6.84</v>
      </c>
      <c r="IL330" s="17">
        <v>6.83</v>
      </c>
      <c r="IM330" s="17">
        <v>6.84</v>
      </c>
      <c r="IN330" s="17">
        <v>6.84</v>
      </c>
      <c r="IO330" s="17">
        <v>6.84</v>
      </c>
      <c r="IP330" s="17">
        <v>6.85</v>
      </c>
      <c r="IQ330" s="17">
        <v>6.84</v>
      </c>
      <c r="IR330" s="17">
        <v>6.85</v>
      </c>
      <c r="IS330" s="17">
        <v>6.85</v>
      </c>
      <c r="IT330" s="17">
        <v>6.85</v>
      </c>
      <c r="IU330" s="17">
        <v>6.85</v>
      </c>
      <c r="IV330" s="17">
        <v>6.85</v>
      </c>
      <c r="IW330" s="17">
        <v>6.86</v>
      </c>
      <c r="IX330" s="17">
        <v>6.85</v>
      </c>
      <c r="IY330" s="17">
        <v>6.86</v>
      </c>
    </row>
    <row r="331" spans="1:259" x14ac:dyDescent="0.15">
      <c r="A331" s="17" t="s">
        <v>558</v>
      </c>
      <c r="B331" s="17" t="s">
        <v>559</v>
      </c>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c r="AA331" s="26"/>
      <c r="AB331" s="17"/>
      <c r="AC331" s="26"/>
      <c r="AD331" s="26"/>
      <c r="AE331" s="17"/>
      <c r="AF331" s="17"/>
      <c r="AG331" s="17"/>
      <c r="AH331" s="17"/>
      <c r="AI331" s="17"/>
      <c r="AJ331" s="17"/>
      <c r="AK331" s="17"/>
      <c r="AL331" s="17"/>
      <c r="AM331" s="17"/>
      <c r="AN331" s="17"/>
      <c r="AO331" s="17"/>
      <c r="AP331" s="17"/>
      <c r="AQ331" s="17"/>
      <c r="AR331" s="17"/>
      <c r="AS331" s="17"/>
      <c r="AT331" s="17"/>
      <c r="AU331" s="17"/>
      <c r="AV331" s="17"/>
      <c r="AW331" s="17"/>
      <c r="AX331" s="17"/>
      <c r="AY331" s="17"/>
      <c r="AZ331" s="17"/>
      <c r="BA331" s="17"/>
      <c r="BB331" s="17"/>
      <c r="BC331" s="17"/>
      <c r="BD331" s="17"/>
      <c r="BE331" s="17"/>
      <c r="BF331" s="17"/>
      <c r="BG331" s="17"/>
      <c r="BH331" s="17"/>
      <c r="BI331" s="17"/>
      <c r="BJ331" s="26"/>
      <c r="BK331" s="17"/>
      <c r="BL331" s="17"/>
      <c r="BM331" s="17"/>
      <c r="BN331" s="17"/>
      <c r="BO331" s="17"/>
      <c r="BP331" s="17"/>
      <c r="BQ331" s="17"/>
      <c r="BR331" s="17"/>
      <c r="BS331" s="17"/>
      <c r="BT331" s="17"/>
      <c r="BU331" s="17"/>
      <c r="BV331" s="17"/>
      <c r="BW331" s="17"/>
      <c r="BX331" s="26"/>
      <c r="BY331" s="26"/>
      <c r="BZ331" s="26"/>
      <c r="CA331" s="26"/>
      <c r="CB331" s="26"/>
      <c r="CC331" s="17"/>
      <c r="CD331" s="17"/>
      <c r="CE331" s="17"/>
      <c r="CF331" s="17"/>
      <c r="CG331" s="17"/>
      <c r="CH331" s="17"/>
      <c r="CI331" s="17"/>
      <c r="CJ331" s="26"/>
      <c r="CK331" s="17"/>
      <c r="CL331" s="17"/>
      <c r="CM331" s="17"/>
      <c r="CN331" s="17"/>
      <c r="CO331" s="17"/>
      <c r="CP331" s="17"/>
      <c r="CQ331" s="17"/>
      <c r="CR331" s="17"/>
      <c r="CS331" s="17"/>
      <c r="CT331" s="17"/>
      <c r="CU331" s="17"/>
      <c r="CV331" s="17"/>
      <c r="CW331" s="17"/>
      <c r="CX331" s="17"/>
      <c r="CY331" s="26"/>
      <c r="CZ331" s="26"/>
      <c r="DA331" s="26"/>
      <c r="DB331" s="17"/>
      <c r="DC331" s="17"/>
      <c r="DD331" s="17"/>
      <c r="DE331" s="17"/>
      <c r="DF331" s="17"/>
      <c r="DG331" s="17"/>
      <c r="DH331" s="26"/>
      <c r="DI331" s="17"/>
      <c r="DJ331" s="17"/>
      <c r="DK331" s="17"/>
      <c r="DL331" s="17"/>
      <c r="DM331" s="17">
        <v>12.2</v>
      </c>
      <c r="DN331" s="17">
        <v>12.2</v>
      </c>
      <c r="DO331" s="17">
        <v>12.2</v>
      </c>
      <c r="DP331" s="17">
        <v>12.2</v>
      </c>
      <c r="DQ331" s="17">
        <v>12.2</v>
      </c>
      <c r="DR331" s="17">
        <v>12.19</v>
      </c>
      <c r="DS331" s="17">
        <v>12.19</v>
      </c>
      <c r="DT331" s="17">
        <v>12.18</v>
      </c>
      <c r="DU331" s="17">
        <v>12.2</v>
      </c>
      <c r="DV331" s="17">
        <v>12.18</v>
      </c>
      <c r="DW331" s="17">
        <v>12.18</v>
      </c>
      <c r="DX331" s="17">
        <v>12.2</v>
      </c>
      <c r="DY331" s="17">
        <v>12.19</v>
      </c>
      <c r="DZ331" s="17">
        <v>12.2</v>
      </c>
      <c r="EA331" s="17">
        <v>12.19</v>
      </c>
      <c r="EB331" s="17">
        <v>12.19</v>
      </c>
      <c r="EC331" s="17">
        <v>12.17</v>
      </c>
      <c r="ED331" s="17">
        <v>12.17</v>
      </c>
      <c r="EE331" s="17">
        <v>12.17</v>
      </c>
      <c r="EF331" s="17">
        <v>12.17</v>
      </c>
      <c r="EG331" s="17">
        <v>12.19</v>
      </c>
      <c r="EH331" s="17">
        <v>12.19</v>
      </c>
      <c r="EI331" s="17">
        <v>12.18</v>
      </c>
      <c r="EJ331" s="17">
        <v>12.18</v>
      </c>
      <c r="EK331" s="17">
        <v>12.18</v>
      </c>
      <c r="EL331" s="17">
        <v>12.19</v>
      </c>
      <c r="EM331" s="17">
        <v>12.18</v>
      </c>
      <c r="EN331" s="17">
        <v>12.19</v>
      </c>
      <c r="EO331" s="17">
        <v>12.19</v>
      </c>
      <c r="EP331" s="17">
        <v>12.19</v>
      </c>
      <c r="EQ331" s="17">
        <v>12.19</v>
      </c>
      <c r="ER331" s="17">
        <v>12.19</v>
      </c>
      <c r="ES331" s="17">
        <v>12.2</v>
      </c>
      <c r="ET331" s="17">
        <v>12.2</v>
      </c>
      <c r="EU331" s="17">
        <v>12.2</v>
      </c>
      <c r="EV331" s="17">
        <v>12.2</v>
      </c>
      <c r="EW331" s="17">
        <v>12.21</v>
      </c>
      <c r="EX331" s="17">
        <v>12.2</v>
      </c>
      <c r="EY331" s="17">
        <v>12.19</v>
      </c>
      <c r="EZ331" s="17">
        <v>12.19</v>
      </c>
      <c r="FA331" s="17">
        <v>12.18</v>
      </c>
      <c r="FB331" s="17">
        <v>12.17</v>
      </c>
      <c r="FC331" s="17">
        <v>12.17</v>
      </c>
      <c r="FD331" s="17">
        <v>12.16</v>
      </c>
      <c r="FE331" s="17">
        <v>12.16</v>
      </c>
      <c r="FF331" s="17">
        <v>12.17</v>
      </c>
      <c r="FG331" s="17">
        <v>12.18</v>
      </c>
      <c r="FH331" s="17">
        <v>12.18</v>
      </c>
      <c r="FI331" s="17">
        <v>12.18</v>
      </c>
      <c r="FJ331" s="17">
        <v>12.19</v>
      </c>
      <c r="FK331" s="17">
        <v>12.19</v>
      </c>
      <c r="FL331" s="17">
        <v>12.19</v>
      </c>
      <c r="FM331" s="17">
        <v>12.18</v>
      </c>
      <c r="FN331" s="17">
        <v>12.18</v>
      </c>
      <c r="FO331" s="17">
        <v>12.19</v>
      </c>
      <c r="FP331" s="17">
        <v>12.18</v>
      </c>
      <c r="FQ331" s="17">
        <v>12.17</v>
      </c>
      <c r="FR331" s="17">
        <v>12.17</v>
      </c>
      <c r="FS331" s="17">
        <v>12.17</v>
      </c>
      <c r="FT331" s="17">
        <v>12.17</v>
      </c>
      <c r="FU331" s="17">
        <v>12.17</v>
      </c>
      <c r="FV331" s="17">
        <v>12.17</v>
      </c>
      <c r="FW331" s="17">
        <v>12.17</v>
      </c>
      <c r="FX331" s="17">
        <v>12.17</v>
      </c>
      <c r="FY331" s="17">
        <v>12.18</v>
      </c>
      <c r="FZ331" s="17">
        <v>12.18</v>
      </c>
      <c r="GA331" s="17">
        <v>12.19</v>
      </c>
      <c r="GB331" s="17">
        <v>12.17</v>
      </c>
      <c r="GC331" s="17">
        <v>12.17</v>
      </c>
      <c r="GD331" s="17">
        <v>12.18</v>
      </c>
      <c r="GE331" s="17">
        <v>12.18</v>
      </c>
      <c r="GF331" s="17">
        <v>12.19</v>
      </c>
      <c r="GG331" s="17">
        <v>12.18</v>
      </c>
      <c r="GH331" s="17">
        <v>12.18</v>
      </c>
      <c r="GI331" s="17">
        <v>12.16</v>
      </c>
      <c r="GJ331" s="17">
        <v>12.17</v>
      </c>
      <c r="GK331" s="17">
        <v>12.16</v>
      </c>
      <c r="GL331" s="17">
        <v>12.15</v>
      </c>
      <c r="GM331" s="17">
        <v>12.14</v>
      </c>
      <c r="GN331" s="17">
        <v>12.15</v>
      </c>
      <c r="GO331" s="17">
        <v>12.15</v>
      </c>
      <c r="GP331" s="17">
        <v>12.16</v>
      </c>
      <c r="GQ331" s="17">
        <v>12.15</v>
      </c>
      <c r="GR331" s="17">
        <v>12.14</v>
      </c>
      <c r="GS331" s="17">
        <v>12.16</v>
      </c>
      <c r="GT331" s="17">
        <v>12.15</v>
      </c>
      <c r="GU331" s="17">
        <v>12.14</v>
      </c>
      <c r="GV331" s="17">
        <v>12.14</v>
      </c>
      <c r="GW331" s="17">
        <v>12.15</v>
      </c>
      <c r="GX331" s="17">
        <v>12.15</v>
      </c>
      <c r="GY331" s="17">
        <v>12.19</v>
      </c>
      <c r="GZ331" s="17">
        <v>12.17</v>
      </c>
      <c r="HA331" s="17">
        <v>12.18</v>
      </c>
      <c r="HB331" s="17">
        <v>12.18</v>
      </c>
      <c r="HC331" s="17">
        <v>12.18</v>
      </c>
      <c r="HD331" s="17">
        <v>12.19</v>
      </c>
      <c r="HE331" s="17">
        <v>12.19</v>
      </c>
      <c r="HF331" s="17">
        <v>12.18</v>
      </c>
      <c r="HG331" s="17">
        <v>12.17</v>
      </c>
      <c r="HH331" s="17">
        <v>12.19</v>
      </c>
      <c r="HI331" s="17">
        <v>12.17</v>
      </c>
      <c r="HJ331" s="17">
        <v>12.16</v>
      </c>
      <c r="HK331" s="17">
        <v>12.17</v>
      </c>
      <c r="HL331" s="17">
        <v>12.15</v>
      </c>
      <c r="HM331" s="17">
        <v>12.17</v>
      </c>
      <c r="HN331" s="17">
        <v>12.18</v>
      </c>
      <c r="HO331" s="17">
        <v>12.14</v>
      </c>
      <c r="HP331" s="17">
        <v>12.13</v>
      </c>
      <c r="HQ331" s="17">
        <v>12.13</v>
      </c>
      <c r="HR331" s="17">
        <v>12.14</v>
      </c>
      <c r="HS331" s="17">
        <v>12.14</v>
      </c>
      <c r="HT331" s="17">
        <v>12.14</v>
      </c>
      <c r="HU331" s="17">
        <v>12.14</v>
      </c>
      <c r="HV331" s="17">
        <v>12.14</v>
      </c>
      <c r="HW331" s="17">
        <v>12.16</v>
      </c>
      <c r="HX331" s="17">
        <v>12.15</v>
      </c>
      <c r="HY331" s="17">
        <v>12.15</v>
      </c>
      <c r="HZ331" s="17">
        <v>12.14</v>
      </c>
      <c r="IA331" s="17">
        <v>12.15</v>
      </c>
      <c r="IB331" s="17">
        <v>12.16</v>
      </c>
      <c r="IC331" s="17">
        <v>12.18</v>
      </c>
      <c r="ID331" s="17">
        <v>12.16</v>
      </c>
      <c r="IE331" s="17">
        <v>12.15</v>
      </c>
      <c r="IF331" s="17">
        <v>12.15</v>
      </c>
      <c r="IG331" s="17">
        <v>12.17</v>
      </c>
      <c r="IH331" s="17">
        <v>12.15</v>
      </c>
      <c r="II331" s="17">
        <v>12.16</v>
      </c>
      <c r="IJ331" s="17">
        <v>12.18</v>
      </c>
      <c r="IK331" s="17">
        <v>12.19</v>
      </c>
      <c r="IL331" s="17">
        <v>12.19</v>
      </c>
      <c r="IM331" s="17">
        <v>12.18</v>
      </c>
      <c r="IN331" s="17">
        <v>12.19</v>
      </c>
      <c r="IO331" s="17">
        <v>12.2</v>
      </c>
      <c r="IP331" s="17">
        <v>12.19</v>
      </c>
      <c r="IQ331" s="17">
        <v>12.15</v>
      </c>
      <c r="IR331" s="17">
        <v>12.16</v>
      </c>
      <c r="IS331" s="17">
        <v>12.15</v>
      </c>
      <c r="IT331" s="17">
        <v>12.16</v>
      </c>
      <c r="IU331" s="17">
        <v>12.19</v>
      </c>
      <c r="IV331" s="17">
        <v>12.2</v>
      </c>
      <c r="IW331" s="17">
        <v>12.2</v>
      </c>
      <c r="IX331" s="17">
        <v>12.15</v>
      </c>
      <c r="IY331" s="17">
        <v>12.16</v>
      </c>
    </row>
    <row r="332" spans="1:259" x14ac:dyDescent="0.15">
      <c r="A332" s="17" t="s">
        <v>678</v>
      </c>
      <c r="B332" s="17" t="s">
        <v>679</v>
      </c>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c r="AA332" s="26"/>
      <c r="AB332" s="17"/>
      <c r="AC332" s="26"/>
      <c r="AD332" s="26"/>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7"/>
      <c r="BG332" s="17"/>
      <c r="BH332" s="17"/>
      <c r="BI332" s="17"/>
      <c r="BJ332" s="26"/>
      <c r="BK332" s="17"/>
      <c r="BL332" s="17"/>
      <c r="BM332" s="17"/>
      <c r="BN332" s="17"/>
      <c r="BO332" s="17"/>
      <c r="BP332" s="17"/>
      <c r="BQ332" s="17"/>
      <c r="BR332" s="17"/>
      <c r="BS332" s="17"/>
      <c r="BT332" s="17"/>
      <c r="BU332" s="17"/>
      <c r="BV332" s="17"/>
      <c r="BW332" s="17"/>
      <c r="BX332" s="26"/>
      <c r="BY332" s="26"/>
      <c r="BZ332" s="26"/>
      <c r="CA332" s="26"/>
      <c r="CB332" s="26"/>
      <c r="CC332" s="17"/>
      <c r="CD332" s="17"/>
      <c r="CE332" s="17"/>
      <c r="CF332" s="17"/>
      <c r="CG332" s="17"/>
      <c r="CH332" s="17"/>
      <c r="CI332" s="17"/>
      <c r="CJ332" s="26"/>
      <c r="CK332" s="17"/>
      <c r="CL332" s="17"/>
      <c r="CM332" s="17"/>
      <c r="CN332" s="17"/>
      <c r="CO332" s="17"/>
      <c r="CP332" s="17"/>
      <c r="CQ332" s="17"/>
      <c r="CR332" s="17"/>
      <c r="CS332" s="17"/>
      <c r="CT332" s="17"/>
      <c r="CU332" s="17"/>
      <c r="CV332" s="17"/>
      <c r="CW332" s="17"/>
      <c r="CX332" s="17"/>
      <c r="CY332" s="26"/>
      <c r="CZ332" s="26"/>
      <c r="DA332" s="26"/>
      <c r="DB332" s="17"/>
      <c r="DC332" s="17"/>
      <c r="DD332" s="17"/>
      <c r="DE332" s="17"/>
      <c r="DF332" s="17"/>
      <c r="DG332" s="17"/>
      <c r="DH332" s="26"/>
      <c r="DI332" s="17"/>
      <c r="DJ332" s="17"/>
      <c r="DK332" s="17"/>
      <c r="DL332" s="17"/>
      <c r="DM332" s="17">
        <v>6.93</v>
      </c>
      <c r="DN332" s="17">
        <v>6.92</v>
      </c>
      <c r="DO332" s="17">
        <v>6.92</v>
      </c>
      <c r="DP332" s="17">
        <v>6.93</v>
      </c>
      <c r="DQ332" s="17">
        <v>6.94</v>
      </c>
      <c r="DR332" s="17">
        <v>6.94</v>
      </c>
      <c r="DS332" s="17">
        <v>6.95</v>
      </c>
      <c r="DT332" s="17">
        <v>6.95</v>
      </c>
      <c r="DU332" s="17">
        <v>6.94</v>
      </c>
      <c r="DV332" s="17">
        <v>6.94</v>
      </c>
      <c r="DW332" s="17">
        <v>6.94</v>
      </c>
      <c r="DX332" s="17">
        <v>6.94</v>
      </c>
      <c r="DY332" s="17">
        <v>6.93</v>
      </c>
      <c r="DZ332" s="17">
        <v>6.93</v>
      </c>
      <c r="EA332" s="17">
        <v>6.93</v>
      </c>
      <c r="EB332" s="17">
        <v>6.93</v>
      </c>
      <c r="EC332" s="17">
        <v>6.93</v>
      </c>
      <c r="ED332" s="17">
        <v>6.93</v>
      </c>
      <c r="EE332" s="17">
        <v>6.92</v>
      </c>
      <c r="EF332" s="17">
        <v>6.92</v>
      </c>
      <c r="EG332" s="17">
        <v>6.93</v>
      </c>
      <c r="EH332" s="17">
        <v>6.93</v>
      </c>
      <c r="EI332" s="17">
        <v>6.92</v>
      </c>
      <c r="EJ332" s="17">
        <v>6.92</v>
      </c>
      <c r="EK332" s="17">
        <v>6.93</v>
      </c>
      <c r="EL332" s="17">
        <v>6.91</v>
      </c>
      <c r="EM332" s="17">
        <v>6.91</v>
      </c>
      <c r="EN332" s="17">
        <v>6.92</v>
      </c>
      <c r="EO332" s="17">
        <v>6.9</v>
      </c>
      <c r="EP332" s="17">
        <v>6.89</v>
      </c>
      <c r="EQ332" s="17">
        <v>6.9</v>
      </c>
      <c r="ER332" s="17">
        <v>6.91</v>
      </c>
      <c r="ES332" s="17">
        <v>6.91</v>
      </c>
      <c r="ET332" s="17">
        <v>6.91</v>
      </c>
      <c r="EU332" s="17">
        <v>6.91</v>
      </c>
      <c r="EV332" s="17">
        <v>6.91</v>
      </c>
      <c r="EW332" s="17">
        <v>6.91</v>
      </c>
      <c r="EX332" s="17">
        <v>6.91</v>
      </c>
      <c r="EY332" s="17">
        <v>6.91</v>
      </c>
      <c r="EZ332" s="17">
        <v>6.91</v>
      </c>
      <c r="FA332" s="17">
        <v>6.9</v>
      </c>
      <c r="FB332" s="17">
        <v>6.9</v>
      </c>
      <c r="FC332" s="17">
        <v>6.89</v>
      </c>
      <c r="FD332" s="17">
        <v>6.89</v>
      </c>
      <c r="FE332" s="17">
        <v>6.89</v>
      </c>
      <c r="FF332" s="17">
        <v>6.9</v>
      </c>
      <c r="FG332" s="17">
        <v>6.9</v>
      </c>
      <c r="FH332" s="17">
        <v>6.9</v>
      </c>
      <c r="FI332" s="17">
        <v>6.91</v>
      </c>
      <c r="FJ332" s="17">
        <v>6.91</v>
      </c>
      <c r="FK332" s="17">
        <v>6.9</v>
      </c>
      <c r="FL332" s="17">
        <v>6.9</v>
      </c>
      <c r="FM332" s="17">
        <v>6.89</v>
      </c>
      <c r="FN332" s="17">
        <v>6.89</v>
      </c>
      <c r="FO332" s="17">
        <v>6.89</v>
      </c>
      <c r="FP332" s="17">
        <v>6.9</v>
      </c>
      <c r="FQ332" s="17">
        <v>6.9</v>
      </c>
      <c r="FR332" s="17">
        <v>6.9</v>
      </c>
      <c r="FS332" s="17">
        <v>6.9</v>
      </c>
      <c r="FT332" s="17">
        <v>6.9</v>
      </c>
      <c r="FU332" s="17">
        <v>6.9</v>
      </c>
      <c r="FV332" s="17">
        <v>6.9</v>
      </c>
      <c r="FW332" s="17">
        <v>6.9</v>
      </c>
      <c r="FX332" s="17">
        <v>6.91</v>
      </c>
      <c r="FY332" s="17">
        <v>6.91</v>
      </c>
      <c r="FZ332" s="17">
        <v>6.92</v>
      </c>
      <c r="GA332" s="17">
        <v>6.91</v>
      </c>
      <c r="GB332" s="17">
        <v>6.91</v>
      </c>
      <c r="GC332" s="17">
        <v>6.89</v>
      </c>
      <c r="GD332" s="17">
        <v>6.89</v>
      </c>
      <c r="GE332" s="17">
        <v>6.9</v>
      </c>
      <c r="GF332" s="17">
        <v>6.91</v>
      </c>
      <c r="GG332" s="17">
        <v>6.9</v>
      </c>
      <c r="GH332" s="17">
        <v>6.89</v>
      </c>
      <c r="GI332" s="17">
        <v>6.9</v>
      </c>
      <c r="GJ332" s="17">
        <v>6.9</v>
      </c>
      <c r="GK332" s="17">
        <v>6.89</v>
      </c>
      <c r="GL332" s="17">
        <v>6.88</v>
      </c>
      <c r="GM332" s="17">
        <v>6.88</v>
      </c>
      <c r="GN332" s="17">
        <v>6.88</v>
      </c>
      <c r="GO332" s="17">
        <v>6.88</v>
      </c>
      <c r="GP332" s="17">
        <v>6.88</v>
      </c>
      <c r="GQ332" s="17">
        <v>6.89</v>
      </c>
      <c r="GR332" s="17">
        <v>6.88</v>
      </c>
      <c r="GS332" s="17">
        <v>6.88</v>
      </c>
      <c r="GT332" s="17">
        <v>6.88</v>
      </c>
      <c r="GU332" s="17">
        <v>6.89</v>
      </c>
      <c r="GV332" s="17">
        <v>6.89</v>
      </c>
      <c r="GW332" s="17">
        <v>6.88</v>
      </c>
      <c r="GX332" s="17">
        <v>6.88</v>
      </c>
      <c r="GY332" s="17">
        <v>6.88</v>
      </c>
      <c r="GZ332" s="17">
        <v>6.88</v>
      </c>
      <c r="HA332" s="17">
        <v>6.88</v>
      </c>
      <c r="HB332" s="17">
        <v>6.89</v>
      </c>
      <c r="HC332" s="17">
        <v>6.89</v>
      </c>
      <c r="HD332" s="17">
        <v>6.89</v>
      </c>
      <c r="HE332" s="17">
        <v>6.88</v>
      </c>
      <c r="HF332" s="17">
        <v>6.89</v>
      </c>
      <c r="HG332" s="17">
        <v>6.89</v>
      </c>
      <c r="HH332" s="17">
        <v>6.89</v>
      </c>
      <c r="HI332" s="17">
        <v>6.88</v>
      </c>
      <c r="HJ332" s="17">
        <v>6.88</v>
      </c>
      <c r="HK332" s="17">
        <v>6.87</v>
      </c>
      <c r="HL332" s="17">
        <v>6.87</v>
      </c>
      <c r="HM332" s="17">
        <v>6.87</v>
      </c>
      <c r="HN332" s="17">
        <v>6.88</v>
      </c>
      <c r="HO332" s="17">
        <v>6.87</v>
      </c>
      <c r="HP332" s="17">
        <v>6.87</v>
      </c>
      <c r="HQ332" s="17">
        <v>6.88</v>
      </c>
      <c r="HR332" s="17">
        <v>6.88</v>
      </c>
      <c r="HS332" s="17">
        <v>6.88</v>
      </c>
      <c r="HT332" s="17">
        <v>6.87</v>
      </c>
      <c r="HU332" s="17">
        <v>6.87</v>
      </c>
      <c r="HV332" s="17">
        <v>6.87</v>
      </c>
      <c r="HW332" s="17">
        <v>6.88</v>
      </c>
      <c r="HX332" s="17">
        <v>6.87</v>
      </c>
      <c r="HY332" s="17">
        <v>6.87</v>
      </c>
      <c r="HZ332" s="17">
        <v>6.86</v>
      </c>
      <c r="IA332" s="17">
        <v>6.87</v>
      </c>
      <c r="IB332" s="17">
        <v>6.87</v>
      </c>
      <c r="IC332" s="17">
        <v>6.87</v>
      </c>
      <c r="ID332" s="17">
        <v>6.88</v>
      </c>
      <c r="IE332" s="17">
        <v>6.88</v>
      </c>
      <c r="IF332" s="17">
        <v>6.87</v>
      </c>
      <c r="IG332" s="17">
        <v>6.87</v>
      </c>
      <c r="IH332" s="17">
        <v>6.87</v>
      </c>
      <c r="II332" s="17">
        <v>6.87</v>
      </c>
      <c r="IJ332" s="17">
        <v>6.87</v>
      </c>
      <c r="IK332" s="17">
        <v>6.88</v>
      </c>
      <c r="IL332" s="17">
        <v>6.88</v>
      </c>
      <c r="IM332" s="17">
        <v>6.88</v>
      </c>
      <c r="IN332" s="17">
        <v>6.88</v>
      </c>
      <c r="IO332" s="17">
        <v>6.88</v>
      </c>
      <c r="IP332" s="17">
        <v>6.88</v>
      </c>
      <c r="IQ332" s="17">
        <v>6.88</v>
      </c>
      <c r="IR332" s="17">
        <v>6.88</v>
      </c>
      <c r="IS332" s="17">
        <v>6.89</v>
      </c>
      <c r="IT332" s="17">
        <v>6.9</v>
      </c>
      <c r="IU332" s="17">
        <v>6.89</v>
      </c>
      <c r="IV332" s="17">
        <v>6.88</v>
      </c>
      <c r="IW332" s="17">
        <v>6.89</v>
      </c>
      <c r="IX332" s="17">
        <v>6.89</v>
      </c>
      <c r="IY332" s="17">
        <v>6.89</v>
      </c>
    </row>
    <row r="333" spans="1:259" x14ac:dyDescent="0.15">
      <c r="A333" s="17" t="s">
        <v>702</v>
      </c>
      <c r="B333" s="17" t="s">
        <v>703</v>
      </c>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c r="AA333" s="26"/>
      <c r="AB333" s="17"/>
      <c r="AC333" s="26"/>
      <c r="AD333" s="26"/>
      <c r="AE333" s="17"/>
      <c r="AF333" s="17"/>
      <c r="AG333" s="17"/>
      <c r="AH333" s="17"/>
      <c r="AI333" s="17"/>
      <c r="AJ333" s="17"/>
      <c r="AK333" s="17"/>
      <c r="AL333" s="17"/>
      <c r="AM333" s="17"/>
      <c r="AN333" s="17"/>
      <c r="AO333" s="17"/>
      <c r="AP333" s="17"/>
      <c r="AQ333" s="17"/>
      <c r="AR333" s="17"/>
      <c r="AS333" s="17"/>
      <c r="AT333" s="17"/>
      <c r="AU333" s="17"/>
      <c r="AV333" s="17"/>
      <c r="AW333" s="17"/>
      <c r="AX333" s="17"/>
      <c r="AY333" s="17"/>
      <c r="AZ333" s="17"/>
      <c r="BA333" s="17"/>
      <c r="BB333" s="17"/>
      <c r="BC333" s="17"/>
      <c r="BD333" s="17"/>
      <c r="BE333" s="17"/>
      <c r="BF333" s="17"/>
      <c r="BG333" s="17"/>
      <c r="BH333" s="17"/>
      <c r="BI333" s="17"/>
      <c r="BJ333" s="26"/>
      <c r="BK333" s="17"/>
      <c r="BL333" s="17"/>
      <c r="BM333" s="17"/>
      <c r="BN333" s="17"/>
      <c r="BO333" s="17"/>
      <c r="BP333" s="17"/>
      <c r="BQ333" s="17"/>
      <c r="BR333" s="17"/>
      <c r="BS333" s="17"/>
      <c r="BT333" s="17"/>
      <c r="BU333" s="17"/>
      <c r="BV333" s="17"/>
      <c r="BW333" s="17"/>
      <c r="BX333" s="26"/>
      <c r="BY333" s="26"/>
      <c r="BZ333" s="26"/>
      <c r="CA333" s="26"/>
      <c r="CB333" s="26"/>
      <c r="CC333" s="17"/>
      <c r="CD333" s="17"/>
      <c r="CE333" s="17"/>
      <c r="CF333" s="17"/>
      <c r="CG333" s="17"/>
      <c r="CH333" s="17"/>
      <c r="CI333" s="17"/>
      <c r="CJ333" s="26"/>
      <c r="CK333" s="17"/>
      <c r="CL333" s="17"/>
      <c r="CM333" s="17"/>
      <c r="CN333" s="17"/>
      <c r="CO333" s="17"/>
      <c r="CP333" s="17"/>
      <c r="CQ333" s="17"/>
      <c r="CR333" s="17"/>
      <c r="CS333" s="17"/>
      <c r="CT333" s="17"/>
      <c r="CU333" s="17"/>
      <c r="CV333" s="17"/>
      <c r="CW333" s="17"/>
      <c r="CX333" s="17"/>
      <c r="CY333" s="26"/>
      <c r="CZ333" s="26"/>
      <c r="DA333" s="26"/>
      <c r="DB333" s="17"/>
      <c r="DC333" s="17"/>
      <c r="DD333" s="17"/>
      <c r="DE333" s="17"/>
      <c r="DF333" s="17"/>
      <c r="DG333" s="17"/>
      <c r="DH333" s="26"/>
      <c r="DI333" s="17"/>
      <c r="DJ333" s="17"/>
      <c r="DK333" s="17"/>
      <c r="DL333" s="17"/>
      <c r="DM333" s="17">
        <v>8.8800000000000008</v>
      </c>
      <c r="DN333" s="17">
        <v>8.89</v>
      </c>
      <c r="DO333" s="17">
        <v>8.9</v>
      </c>
      <c r="DP333" s="17">
        <v>8.8800000000000008</v>
      </c>
      <c r="DQ333" s="17">
        <v>8.8800000000000008</v>
      </c>
      <c r="DR333" s="17">
        <v>8.8800000000000008</v>
      </c>
      <c r="DS333" s="17">
        <v>8.86</v>
      </c>
      <c r="DT333" s="17">
        <v>8.8800000000000008</v>
      </c>
      <c r="DU333" s="17">
        <v>8.8800000000000008</v>
      </c>
      <c r="DV333" s="17">
        <v>8.8800000000000008</v>
      </c>
      <c r="DW333" s="17">
        <v>8.8800000000000008</v>
      </c>
      <c r="DX333" s="17">
        <v>8.8699999999999992</v>
      </c>
      <c r="DY333" s="17">
        <v>8.8699999999999992</v>
      </c>
      <c r="DZ333" s="17">
        <v>8.8699999999999992</v>
      </c>
      <c r="EA333" s="17">
        <v>8.85</v>
      </c>
      <c r="EB333" s="17">
        <v>8.8699999999999992</v>
      </c>
      <c r="EC333" s="17">
        <v>8.86</v>
      </c>
      <c r="ED333" s="17">
        <v>8.89</v>
      </c>
      <c r="EE333" s="17">
        <v>8.9</v>
      </c>
      <c r="EF333" s="17">
        <v>8.89</v>
      </c>
      <c r="EG333" s="17">
        <v>8.8800000000000008</v>
      </c>
      <c r="EH333" s="17">
        <v>8.8800000000000008</v>
      </c>
      <c r="EI333" s="17">
        <v>8.8800000000000008</v>
      </c>
      <c r="EJ333" s="17">
        <v>8.8699999999999992</v>
      </c>
      <c r="EK333" s="17">
        <v>8.8699999999999992</v>
      </c>
      <c r="EL333" s="17">
        <v>8.86</v>
      </c>
      <c r="EM333" s="17">
        <v>8.86</v>
      </c>
      <c r="EN333" s="17">
        <v>8.85</v>
      </c>
      <c r="EO333" s="17">
        <v>8.85</v>
      </c>
      <c r="EP333" s="17">
        <v>8.86</v>
      </c>
      <c r="EQ333" s="17">
        <v>8.85</v>
      </c>
      <c r="ER333" s="17">
        <v>8.85</v>
      </c>
      <c r="ES333" s="17">
        <v>8.85</v>
      </c>
      <c r="ET333" s="17">
        <v>8.85</v>
      </c>
      <c r="EU333" s="17">
        <v>8.85</v>
      </c>
      <c r="EV333" s="17">
        <v>8.84</v>
      </c>
      <c r="EW333" s="17">
        <v>8.82</v>
      </c>
      <c r="EX333" s="17">
        <v>8.82</v>
      </c>
      <c r="EY333" s="17">
        <v>8.8000000000000007</v>
      </c>
      <c r="EZ333" s="17">
        <v>8.7899999999999991</v>
      </c>
      <c r="FA333" s="17">
        <v>8.81</v>
      </c>
      <c r="FB333" s="17">
        <v>8.8000000000000007</v>
      </c>
      <c r="FC333" s="17">
        <v>8.81</v>
      </c>
      <c r="FD333" s="17">
        <v>8.7899999999999991</v>
      </c>
      <c r="FE333" s="17">
        <v>8.8000000000000007</v>
      </c>
      <c r="FF333" s="17">
        <v>8.7899999999999991</v>
      </c>
      <c r="FG333" s="17">
        <v>8.7899999999999991</v>
      </c>
      <c r="FH333" s="17">
        <v>8.8000000000000007</v>
      </c>
      <c r="FI333" s="17">
        <v>8.8000000000000007</v>
      </c>
      <c r="FJ333" s="17">
        <v>8.81</v>
      </c>
      <c r="FK333" s="17">
        <v>8.83</v>
      </c>
      <c r="FL333" s="17">
        <v>8.81</v>
      </c>
      <c r="FM333" s="17">
        <v>8.86</v>
      </c>
      <c r="FN333" s="17">
        <v>8.86</v>
      </c>
      <c r="FO333" s="17">
        <v>8.85</v>
      </c>
      <c r="FP333" s="17">
        <v>8.85</v>
      </c>
      <c r="FQ333" s="17">
        <v>8.84</v>
      </c>
      <c r="FR333" s="17">
        <v>8.84</v>
      </c>
      <c r="FS333" s="17">
        <v>8.84</v>
      </c>
      <c r="FT333" s="17">
        <v>8.8699999999999992</v>
      </c>
      <c r="FU333" s="17">
        <v>8.8699999999999992</v>
      </c>
      <c r="FV333" s="17">
        <v>8.86</v>
      </c>
      <c r="FW333" s="17">
        <v>8.85</v>
      </c>
      <c r="FX333" s="17">
        <v>8.85</v>
      </c>
      <c r="FY333" s="17">
        <v>8.85</v>
      </c>
      <c r="FZ333" s="17">
        <v>8.85</v>
      </c>
      <c r="GA333" s="17">
        <v>8.8800000000000008</v>
      </c>
      <c r="GB333" s="17">
        <v>8.8699999999999992</v>
      </c>
      <c r="GC333" s="17">
        <v>8.86</v>
      </c>
      <c r="GD333" s="17">
        <v>8.85</v>
      </c>
      <c r="GE333" s="17">
        <v>8.85</v>
      </c>
      <c r="GF333" s="17">
        <v>8.83</v>
      </c>
      <c r="GG333" s="17">
        <v>8.84</v>
      </c>
      <c r="GH333" s="17">
        <v>8.84</v>
      </c>
      <c r="GI333" s="17">
        <v>8.84</v>
      </c>
      <c r="GJ333" s="17">
        <v>8.83</v>
      </c>
      <c r="GK333" s="17">
        <v>8.82</v>
      </c>
      <c r="GL333" s="17">
        <v>8.7899999999999991</v>
      </c>
      <c r="GM333" s="17">
        <v>8.7899999999999991</v>
      </c>
      <c r="GN333" s="17">
        <v>8.7799999999999994</v>
      </c>
      <c r="GO333" s="17">
        <v>8.7899999999999991</v>
      </c>
      <c r="GP333" s="17">
        <v>8.81</v>
      </c>
      <c r="GQ333" s="17">
        <v>8.7899999999999991</v>
      </c>
      <c r="GR333" s="17">
        <v>8.8000000000000007</v>
      </c>
      <c r="GS333" s="17">
        <v>8.81</v>
      </c>
      <c r="GT333" s="17">
        <v>8.7899999999999991</v>
      </c>
      <c r="GU333" s="17">
        <v>8.77</v>
      </c>
      <c r="GV333" s="17">
        <v>8.8000000000000007</v>
      </c>
      <c r="GW333" s="17">
        <v>8.7799999999999994</v>
      </c>
      <c r="GX333" s="17">
        <v>8.7799999999999994</v>
      </c>
      <c r="GY333" s="17">
        <v>8.7799999999999994</v>
      </c>
      <c r="GZ333" s="17">
        <v>8.8000000000000007</v>
      </c>
      <c r="HA333" s="17">
        <v>8.82</v>
      </c>
      <c r="HB333" s="17">
        <v>8.8000000000000007</v>
      </c>
      <c r="HC333" s="17">
        <v>8.8000000000000007</v>
      </c>
      <c r="HD333" s="17">
        <v>8.7799999999999994</v>
      </c>
      <c r="HE333" s="17">
        <v>8.77</v>
      </c>
      <c r="HF333" s="17">
        <v>8.7799999999999994</v>
      </c>
      <c r="HG333" s="17">
        <v>8.76</v>
      </c>
      <c r="HH333" s="17">
        <v>8.73</v>
      </c>
      <c r="HI333" s="17">
        <v>8.74</v>
      </c>
      <c r="HJ333" s="17">
        <v>8.76</v>
      </c>
      <c r="HK333" s="17">
        <v>8.75</v>
      </c>
      <c r="HL333" s="17">
        <v>8.75</v>
      </c>
      <c r="HM333" s="17">
        <v>8.76</v>
      </c>
      <c r="HN333" s="17">
        <v>8.73</v>
      </c>
      <c r="HO333" s="17">
        <v>8.74</v>
      </c>
      <c r="HP333" s="17">
        <v>8.7200000000000006</v>
      </c>
      <c r="HQ333" s="17">
        <v>8.7100000000000009</v>
      </c>
      <c r="HR333" s="17">
        <v>8.7100000000000009</v>
      </c>
      <c r="HS333" s="17">
        <v>8.7100000000000009</v>
      </c>
      <c r="HT333" s="17">
        <v>8.73</v>
      </c>
      <c r="HU333" s="17">
        <v>8.74</v>
      </c>
      <c r="HV333" s="17">
        <v>8.75</v>
      </c>
      <c r="HW333" s="17">
        <v>8.73</v>
      </c>
      <c r="HX333" s="17">
        <v>8.7200000000000006</v>
      </c>
      <c r="HY333" s="17">
        <v>8.73</v>
      </c>
      <c r="HZ333" s="17">
        <v>8.76</v>
      </c>
      <c r="IA333" s="17">
        <v>8.74</v>
      </c>
      <c r="IB333" s="17">
        <v>8.74</v>
      </c>
      <c r="IC333" s="17">
        <v>8.75</v>
      </c>
      <c r="ID333" s="17">
        <v>8.74</v>
      </c>
      <c r="IE333" s="17">
        <v>8.73</v>
      </c>
      <c r="IF333" s="17">
        <v>8.7200000000000006</v>
      </c>
      <c r="IG333" s="17">
        <v>8.7200000000000006</v>
      </c>
      <c r="IH333" s="17">
        <v>8.73</v>
      </c>
      <c r="II333" s="17">
        <v>8.73</v>
      </c>
      <c r="IJ333" s="17">
        <v>8.73</v>
      </c>
      <c r="IK333" s="17">
        <v>8.75</v>
      </c>
      <c r="IL333" s="17">
        <v>8.76</v>
      </c>
      <c r="IM333" s="17">
        <v>8.7899999999999991</v>
      </c>
      <c r="IN333" s="17">
        <v>8.7799999999999994</v>
      </c>
      <c r="IO333" s="17">
        <v>8.7899999999999991</v>
      </c>
      <c r="IP333" s="17">
        <v>8.8000000000000007</v>
      </c>
      <c r="IQ333" s="17">
        <v>8.82</v>
      </c>
      <c r="IR333" s="17">
        <v>8.81</v>
      </c>
      <c r="IS333" s="17">
        <v>8.8000000000000007</v>
      </c>
      <c r="IT333" s="17">
        <v>8.84</v>
      </c>
      <c r="IU333" s="17">
        <v>8.85</v>
      </c>
      <c r="IV333" s="17">
        <v>8.84</v>
      </c>
      <c r="IW333" s="17">
        <v>8.84</v>
      </c>
      <c r="IX333" s="17">
        <v>8.82</v>
      </c>
      <c r="IY333" s="17">
        <v>8.83</v>
      </c>
    </row>
    <row r="334" spans="1:259" x14ac:dyDescent="0.15">
      <c r="A334" s="17" t="s">
        <v>170</v>
      </c>
      <c r="B334" s="17" t="s">
        <v>171</v>
      </c>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c r="AA334" s="26"/>
      <c r="AB334" s="17"/>
      <c r="AC334" s="26"/>
      <c r="AD334" s="26"/>
      <c r="AE334" s="17"/>
      <c r="AF334" s="17"/>
      <c r="AG334" s="17"/>
      <c r="AH334" s="17"/>
      <c r="AI334" s="17"/>
      <c r="AJ334" s="17"/>
      <c r="AK334" s="17"/>
      <c r="AL334" s="17"/>
      <c r="AM334" s="17"/>
      <c r="AN334" s="17"/>
      <c r="AO334" s="17"/>
      <c r="AP334" s="17"/>
      <c r="AQ334" s="17"/>
      <c r="AR334" s="17"/>
      <c r="AS334" s="17"/>
      <c r="AT334" s="17"/>
      <c r="AU334" s="17"/>
      <c r="AV334" s="17"/>
      <c r="AW334" s="17"/>
      <c r="AX334" s="17"/>
      <c r="AY334" s="17"/>
      <c r="AZ334" s="17"/>
      <c r="BA334" s="17"/>
      <c r="BB334" s="17"/>
      <c r="BC334" s="17"/>
      <c r="BD334" s="17"/>
      <c r="BE334" s="17"/>
      <c r="BF334" s="17"/>
      <c r="BG334" s="17"/>
      <c r="BH334" s="17"/>
      <c r="BI334" s="17"/>
      <c r="BJ334" s="26"/>
      <c r="BK334" s="17"/>
      <c r="BL334" s="17"/>
      <c r="BM334" s="17"/>
      <c r="BN334" s="17"/>
      <c r="BO334" s="17"/>
      <c r="BP334" s="17"/>
      <c r="BQ334" s="17"/>
      <c r="BR334" s="17"/>
      <c r="BS334" s="17"/>
      <c r="BT334" s="17"/>
      <c r="BU334" s="17"/>
      <c r="BV334" s="17"/>
      <c r="BW334" s="17"/>
      <c r="BX334" s="26"/>
      <c r="BY334" s="26"/>
      <c r="BZ334" s="26"/>
      <c r="CA334" s="26"/>
      <c r="CB334" s="26"/>
      <c r="CC334" s="17"/>
      <c r="CD334" s="17"/>
      <c r="CE334" s="17"/>
      <c r="CF334" s="17"/>
      <c r="CG334" s="17"/>
      <c r="CH334" s="17"/>
      <c r="CI334" s="17"/>
      <c r="CJ334" s="26"/>
      <c r="CK334" s="17"/>
      <c r="CL334" s="17"/>
      <c r="CM334" s="17"/>
      <c r="CN334" s="17"/>
      <c r="CO334" s="17"/>
      <c r="CP334" s="17"/>
      <c r="CQ334" s="17"/>
      <c r="CR334" s="17"/>
      <c r="CS334" s="17"/>
      <c r="CT334" s="17"/>
      <c r="CU334" s="17"/>
      <c r="CV334" s="17"/>
      <c r="CW334" s="17"/>
      <c r="CX334" s="17"/>
      <c r="CY334" s="26"/>
      <c r="CZ334" s="26"/>
      <c r="DA334" s="26"/>
      <c r="DB334" s="17"/>
      <c r="DC334" s="17"/>
      <c r="DD334" s="17"/>
      <c r="DE334" s="17"/>
      <c r="DF334" s="17"/>
      <c r="DG334" s="17"/>
      <c r="DH334" s="26"/>
      <c r="DI334" s="17"/>
      <c r="DJ334" s="17"/>
      <c r="DK334" s="17"/>
      <c r="DL334" s="17"/>
      <c r="DM334" s="17">
        <v>14.25</v>
      </c>
      <c r="DN334" s="17">
        <v>14.27</v>
      </c>
      <c r="DO334" s="17">
        <v>14.29</v>
      </c>
      <c r="DP334" s="17">
        <v>14.27</v>
      </c>
      <c r="DQ334" s="17">
        <v>14.28</v>
      </c>
      <c r="DR334" s="17">
        <v>14.25</v>
      </c>
      <c r="DS334" s="17">
        <v>14.22</v>
      </c>
      <c r="DT334" s="17">
        <v>14.29</v>
      </c>
      <c r="DU334" s="17">
        <v>14.32</v>
      </c>
      <c r="DV334" s="17">
        <v>14.32</v>
      </c>
      <c r="DW334" s="17">
        <v>14.36</v>
      </c>
      <c r="DX334" s="17">
        <v>14.37</v>
      </c>
      <c r="DY334" s="17">
        <v>14.37</v>
      </c>
      <c r="DZ334" s="17">
        <v>14.38</v>
      </c>
      <c r="EA334" s="17">
        <v>14.31</v>
      </c>
      <c r="EB334" s="17">
        <v>14.33</v>
      </c>
      <c r="EC334" s="17">
        <v>14.32</v>
      </c>
      <c r="ED334" s="17">
        <v>14.29</v>
      </c>
      <c r="EE334" s="17">
        <v>14.3</v>
      </c>
      <c r="EF334" s="17">
        <v>14.31</v>
      </c>
      <c r="EG334" s="17">
        <v>14.32</v>
      </c>
      <c r="EH334" s="17">
        <v>14.31</v>
      </c>
      <c r="EI334" s="17">
        <v>14.33</v>
      </c>
      <c r="EJ334" s="17">
        <v>14.32</v>
      </c>
      <c r="EK334" s="17">
        <v>14.35</v>
      </c>
      <c r="EL334" s="17">
        <v>14.33</v>
      </c>
      <c r="EM334" s="17">
        <v>14.33</v>
      </c>
      <c r="EN334" s="17">
        <v>14.36</v>
      </c>
      <c r="EO334" s="17">
        <v>14.4</v>
      </c>
      <c r="EP334" s="17">
        <v>14.39</v>
      </c>
      <c r="EQ334" s="17">
        <v>14.37</v>
      </c>
      <c r="ER334" s="17">
        <v>14.39</v>
      </c>
      <c r="ES334" s="17">
        <v>14.42</v>
      </c>
      <c r="ET334" s="17">
        <v>14.41</v>
      </c>
      <c r="EU334" s="17">
        <v>14.38</v>
      </c>
      <c r="EV334" s="17">
        <v>14.38</v>
      </c>
      <c r="EW334" s="17">
        <v>14.37</v>
      </c>
      <c r="EX334" s="17">
        <v>14.36</v>
      </c>
      <c r="EY334" s="17">
        <v>14.35</v>
      </c>
      <c r="EZ334" s="17">
        <v>14.36</v>
      </c>
      <c r="FA334" s="17">
        <v>14.36</v>
      </c>
      <c r="FB334" s="17">
        <v>14.36</v>
      </c>
      <c r="FC334" s="17">
        <v>14.36</v>
      </c>
      <c r="FD334" s="17">
        <v>14.35</v>
      </c>
      <c r="FE334" s="17">
        <v>14.46</v>
      </c>
      <c r="FF334" s="17">
        <v>14.46</v>
      </c>
      <c r="FG334" s="17">
        <v>14.47</v>
      </c>
      <c r="FH334" s="17">
        <v>14.44</v>
      </c>
      <c r="FI334" s="17">
        <v>14.51</v>
      </c>
      <c r="FJ334" s="17">
        <v>14.62</v>
      </c>
      <c r="FK334" s="17">
        <v>14.61</v>
      </c>
      <c r="FL334" s="17">
        <v>14.62</v>
      </c>
      <c r="FM334" s="17">
        <v>14.68</v>
      </c>
      <c r="FN334" s="17">
        <v>14.68</v>
      </c>
      <c r="FO334" s="17">
        <v>14.61</v>
      </c>
      <c r="FP334" s="17">
        <v>14.58</v>
      </c>
      <c r="FQ334" s="17">
        <v>14.64</v>
      </c>
      <c r="FR334" s="17">
        <v>14.58</v>
      </c>
      <c r="FS334" s="17">
        <v>14.55</v>
      </c>
      <c r="FT334" s="17">
        <v>14.57</v>
      </c>
      <c r="FU334" s="17">
        <v>14.56</v>
      </c>
      <c r="FV334" s="17">
        <v>14.53</v>
      </c>
      <c r="FW334" s="17">
        <v>14.52</v>
      </c>
      <c r="FX334" s="17">
        <v>14.51</v>
      </c>
      <c r="FY334" s="17">
        <v>14.58</v>
      </c>
      <c r="FZ334" s="17">
        <v>14.62</v>
      </c>
      <c r="GA334" s="17">
        <v>14.62</v>
      </c>
      <c r="GB334" s="17">
        <v>14.54</v>
      </c>
      <c r="GC334" s="17">
        <v>14.53</v>
      </c>
      <c r="GD334" s="17">
        <v>14.49</v>
      </c>
      <c r="GE334" s="17">
        <v>14.46</v>
      </c>
      <c r="GF334" s="17">
        <v>14.5</v>
      </c>
      <c r="GG334" s="17">
        <v>14.45</v>
      </c>
      <c r="GH334" s="17">
        <v>14.37</v>
      </c>
      <c r="GI334" s="17">
        <v>14.4</v>
      </c>
      <c r="GJ334" s="17">
        <v>14.38</v>
      </c>
      <c r="GK334" s="17">
        <v>14.39</v>
      </c>
      <c r="GL334" s="17">
        <v>14.33</v>
      </c>
      <c r="GM334" s="17">
        <v>14.29</v>
      </c>
      <c r="GN334" s="17">
        <v>14.35</v>
      </c>
      <c r="GO334" s="17">
        <v>14.31</v>
      </c>
      <c r="GP334" s="17">
        <v>14.38</v>
      </c>
      <c r="GQ334" s="17">
        <v>14.37</v>
      </c>
      <c r="GR334" s="17">
        <v>14.34</v>
      </c>
      <c r="GS334" s="17">
        <v>14.34</v>
      </c>
      <c r="GT334" s="17">
        <v>14.35</v>
      </c>
      <c r="GU334" s="17">
        <v>14.36</v>
      </c>
      <c r="GV334" s="17">
        <v>14.35</v>
      </c>
      <c r="GW334" s="17">
        <v>14.37</v>
      </c>
      <c r="GX334" s="17">
        <v>14.38</v>
      </c>
      <c r="GY334" s="17">
        <v>14.35</v>
      </c>
      <c r="GZ334" s="17">
        <v>14.34</v>
      </c>
      <c r="HA334" s="17">
        <v>14.35</v>
      </c>
      <c r="HB334" s="17">
        <v>14.33</v>
      </c>
      <c r="HC334" s="17">
        <v>14.3</v>
      </c>
      <c r="HD334" s="17">
        <v>14.29</v>
      </c>
      <c r="HE334" s="17">
        <v>14.31</v>
      </c>
      <c r="HF334" s="17">
        <v>14.3</v>
      </c>
      <c r="HG334" s="17">
        <v>14.29</v>
      </c>
      <c r="HH334" s="17">
        <v>14.29</v>
      </c>
      <c r="HI334" s="17">
        <v>14.28</v>
      </c>
      <c r="HJ334" s="17">
        <v>14.23</v>
      </c>
      <c r="HK334" s="17">
        <v>14.18</v>
      </c>
      <c r="HL334" s="17">
        <v>14.2</v>
      </c>
      <c r="HM334" s="17">
        <v>14.25</v>
      </c>
      <c r="HN334" s="17">
        <v>14.41</v>
      </c>
      <c r="HO334" s="17">
        <v>14.54</v>
      </c>
      <c r="HP334" s="17">
        <v>14.42</v>
      </c>
      <c r="HQ334" s="17">
        <v>14.5</v>
      </c>
      <c r="HR334" s="17">
        <v>14.57</v>
      </c>
      <c r="HS334" s="17">
        <v>14.71</v>
      </c>
      <c r="HT334" s="17">
        <v>14.81</v>
      </c>
      <c r="HU334" s="17">
        <v>14.78</v>
      </c>
      <c r="HV334" s="17">
        <v>14.72</v>
      </c>
      <c r="HW334" s="17">
        <v>14.79</v>
      </c>
      <c r="HX334" s="17">
        <v>14.76</v>
      </c>
      <c r="HY334" s="17">
        <v>14.68</v>
      </c>
      <c r="HZ334" s="17">
        <v>14.63</v>
      </c>
      <c r="IA334" s="17">
        <v>14.58</v>
      </c>
      <c r="IB334" s="17">
        <v>14.61</v>
      </c>
      <c r="IC334" s="17">
        <v>14.6</v>
      </c>
      <c r="ID334" s="17">
        <v>14.58</v>
      </c>
      <c r="IE334" s="17">
        <v>14.56</v>
      </c>
      <c r="IF334" s="17">
        <v>14.5</v>
      </c>
      <c r="IG334" s="17">
        <v>14.5</v>
      </c>
      <c r="IH334" s="17">
        <v>14.5</v>
      </c>
      <c r="II334" s="17">
        <v>14.48</v>
      </c>
      <c r="IJ334" s="17">
        <v>14.5</v>
      </c>
      <c r="IK334" s="17">
        <v>14.51</v>
      </c>
      <c r="IL334" s="17">
        <v>14.56</v>
      </c>
      <c r="IM334" s="17">
        <v>14.58</v>
      </c>
      <c r="IN334" s="17">
        <v>14.56</v>
      </c>
      <c r="IO334" s="17">
        <v>14.49</v>
      </c>
      <c r="IP334" s="17">
        <v>14.47</v>
      </c>
      <c r="IQ334" s="17">
        <v>14.48</v>
      </c>
      <c r="IR334" s="17">
        <v>14.49</v>
      </c>
      <c r="IS334" s="17">
        <v>14.45</v>
      </c>
      <c r="IT334" s="17">
        <v>14.42</v>
      </c>
      <c r="IU334" s="17">
        <v>14.4</v>
      </c>
      <c r="IV334" s="17">
        <v>14.39</v>
      </c>
      <c r="IW334" s="17">
        <v>14.42</v>
      </c>
      <c r="IX334" s="17">
        <v>14.45</v>
      </c>
      <c r="IY334" s="17">
        <v>14.44</v>
      </c>
    </row>
    <row r="335" spans="1:259" x14ac:dyDescent="0.15">
      <c r="A335" s="17" t="s">
        <v>285</v>
      </c>
      <c r="B335" s="17" t="s">
        <v>286</v>
      </c>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c r="AA335" s="26"/>
      <c r="AB335" s="17"/>
      <c r="AC335" s="26"/>
      <c r="AD335" s="26"/>
      <c r="AE335" s="17"/>
      <c r="AF335" s="17"/>
      <c r="AG335" s="17"/>
      <c r="AH335" s="17"/>
      <c r="AI335" s="17"/>
      <c r="AJ335" s="17"/>
      <c r="AK335" s="17"/>
      <c r="AL335" s="17"/>
      <c r="AM335" s="17"/>
      <c r="AN335" s="17"/>
      <c r="AO335" s="17"/>
      <c r="AP335" s="17"/>
      <c r="AQ335" s="17"/>
      <c r="AR335" s="17"/>
      <c r="AS335" s="17"/>
      <c r="AT335" s="17"/>
      <c r="AU335" s="17"/>
      <c r="AV335" s="17"/>
      <c r="AW335" s="17"/>
      <c r="AX335" s="17"/>
      <c r="AY335" s="17"/>
      <c r="AZ335" s="17"/>
      <c r="BA335" s="17"/>
      <c r="BB335" s="17"/>
      <c r="BC335" s="17"/>
      <c r="BD335" s="17"/>
      <c r="BE335" s="17"/>
      <c r="BF335" s="17"/>
      <c r="BG335" s="17"/>
      <c r="BH335" s="17"/>
      <c r="BI335" s="17"/>
      <c r="BJ335" s="26"/>
      <c r="BK335" s="17"/>
      <c r="BL335" s="17"/>
      <c r="BM335" s="17"/>
      <c r="BN335" s="17"/>
      <c r="BO335" s="17"/>
      <c r="BP335" s="17"/>
      <c r="BQ335" s="17"/>
      <c r="BR335" s="17"/>
      <c r="BS335" s="17"/>
      <c r="BT335" s="17"/>
      <c r="BU335" s="17"/>
      <c r="BV335" s="17"/>
      <c r="BW335" s="17"/>
      <c r="BX335" s="26"/>
      <c r="BY335" s="26"/>
      <c r="BZ335" s="26"/>
      <c r="CA335" s="26"/>
      <c r="CB335" s="26"/>
      <c r="CC335" s="17"/>
      <c r="CD335" s="17"/>
      <c r="CE335" s="17"/>
      <c r="CF335" s="17"/>
      <c r="CG335" s="17"/>
      <c r="CH335" s="17"/>
      <c r="CI335" s="17"/>
      <c r="CJ335" s="26"/>
      <c r="CK335" s="17"/>
      <c r="CL335" s="17"/>
      <c r="CM335" s="17"/>
      <c r="CN335" s="17"/>
      <c r="CO335" s="17"/>
      <c r="CP335" s="17"/>
      <c r="CQ335" s="17"/>
      <c r="CR335" s="17"/>
      <c r="CS335" s="17"/>
      <c r="CT335" s="17"/>
      <c r="CU335" s="17"/>
      <c r="CV335" s="17"/>
      <c r="CW335" s="17"/>
      <c r="CX335" s="17"/>
      <c r="CY335" s="26"/>
      <c r="CZ335" s="26"/>
      <c r="DA335" s="26"/>
      <c r="DB335" s="17"/>
      <c r="DC335" s="17"/>
      <c r="DD335" s="17"/>
      <c r="DE335" s="17"/>
      <c r="DF335" s="17"/>
      <c r="DG335" s="17"/>
      <c r="DH335" s="26"/>
      <c r="DI335" s="17"/>
      <c r="DJ335" s="17"/>
      <c r="DK335" s="17"/>
      <c r="DL335" s="17"/>
      <c r="DM335" s="17">
        <v>21.27</v>
      </c>
      <c r="DN335" s="17">
        <v>21.3</v>
      </c>
      <c r="DO335" s="17">
        <v>21.31</v>
      </c>
      <c r="DP335" s="17">
        <v>21.32</v>
      </c>
      <c r="DQ335" s="17">
        <v>21.3</v>
      </c>
      <c r="DR335" s="17">
        <v>21.3</v>
      </c>
      <c r="DS335" s="17">
        <v>21.29</v>
      </c>
      <c r="DT335" s="17">
        <v>21.27</v>
      </c>
      <c r="DU335" s="17">
        <v>21.26</v>
      </c>
      <c r="DV335" s="17">
        <v>21.25</v>
      </c>
      <c r="DW335" s="17">
        <v>21.25</v>
      </c>
      <c r="DX335" s="17">
        <v>21.25</v>
      </c>
      <c r="DY335" s="17">
        <v>21.24</v>
      </c>
      <c r="DZ335" s="17">
        <v>21.21</v>
      </c>
      <c r="EA335" s="17">
        <v>21.21</v>
      </c>
      <c r="EB335" s="17">
        <v>21.2</v>
      </c>
      <c r="EC335" s="17">
        <v>21.19</v>
      </c>
      <c r="ED335" s="17">
        <v>21.18</v>
      </c>
      <c r="EE335" s="17">
        <v>21.19</v>
      </c>
      <c r="EF335" s="17">
        <v>21.22</v>
      </c>
      <c r="EG335" s="17">
        <v>21.23</v>
      </c>
      <c r="EH335" s="17">
        <v>21.23</v>
      </c>
      <c r="EI335" s="17">
        <v>21.2</v>
      </c>
      <c r="EJ335" s="17">
        <v>21.2</v>
      </c>
      <c r="EK335" s="17">
        <v>21.19</v>
      </c>
      <c r="EL335" s="17">
        <v>21.15</v>
      </c>
      <c r="EM335" s="17">
        <v>21.16</v>
      </c>
      <c r="EN335" s="17">
        <v>21.15</v>
      </c>
      <c r="EO335" s="17">
        <v>21.18</v>
      </c>
      <c r="EP335" s="17">
        <v>21.18</v>
      </c>
      <c r="EQ335" s="17">
        <v>21.18</v>
      </c>
      <c r="ER335" s="17">
        <v>21.19</v>
      </c>
      <c r="ES335" s="17">
        <v>21.21</v>
      </c>
      <c r="ET335" s="17">
        <v>21.21</v>
      </c>
      <c r="EU335" s="17">
        <v>21.21</v>
      </c>
      <c r="EV335" s="17">
        <v>21.2</v>
      </c>
      <c r="EW335" s="17">
        <v>21.19</v>
      </c>
      <c r="EX335" s="17">
        <v>21.2</v>
      </c>
      <c r="EY335" s="17">
        <v>21.21</v>
      </c>
      <c r="EZ335" s="17">
        <v>21.2</v>
      </c>
      <c r="FA335" s="17">
        <v>21.19</v>
      </c>
      <c r="FB335" s="17">
        <v>21.19</v>
      </c>
      <c r="FC335" s="17">
        <v>21.19</v>
      </c>
      <c r="FD335" s="17">
        <v>21.19</v>
      </c>
      <c r="FE335" s="17">
        <v>21.21</v>
      </c>
      <c r="FF335" s="17">
        <v>21.23</v>
      </c>
      <c r="FG335" s="17">
        <v>21.23</v>
      </c>
      <c r="FH335" s="17">
        <v>21.28</v>
      </c>
      <c r="FI335" s="17">
        <v>21.29</v>
      </c>
      <c r="FJ335" s="17">
        <v>21.27</v>
      </c>
      <c r="FK335" s="17">
        <v>21.3</v>
      </c>
      <c r="FL335" s="17">
        <v>21.34</v>
      </c>
      <c r="FM335" s="17">
        <v>21.31</v>
      </c>
      <c r="FN335" s="17">
        <v>21.33</v>
      </c>
      <c r="FO335" s="17">
        <v>21.31</v>
      </c>
      <c r="FP335" s="17">
        <v>21.31</v>
      </c>
      <c r="FQ335" s="17">
        <v>21.33</v>
      </c>
      <c r="FR335" s="17">
        <v>21.31</v>
      </c>
      <c r="FS335" s="17">
        <v>21.29</v>
      </c>
      <c r="FT335" s="17">
        <v>21.26</v>
      </c>
      <c r="FU335" s="17">
        <v>21.28</v>
      </c>
      <c r="FV335" s="17">
        <v>21.28</v>
      </c>
      <c r="FW335" s="17">
        <v>21.31</v>
      </c>
      <c r="FX335" s="17">
        <v>21.29</v>
      </c>
      <c r="FY335" s="17">
        <v>21.31</v>
      </c>
      <c r="FZ335" s="17">
        <v>21.4</v>
      </c>
      <c r="GA335" s="17">
        <v>21.44</v>
      </c>
      <c r="GB335" s="17">
        <v>21.4</v>
      </c>
      <c r="GC335" s="17">
        <v>21.37</v>
      </c>
      <c r="GD335" s="17">
        <v>21.37</v>
      </c>
      <c r="GE335" s="17">
        <v>21.4</v>
      </c>
      <c r="GF335" s="17">
        <v>21.37</v>
      </c>
      <c r="GG335" s="17">
        <v>21.37</v>
      </c>
      <c r="GH335" s="17">
        <v>21.31</v>
      </c>
      <c r="GI335" s="17">
        <v>21.34</v>
      </c>
      <c r="GJ335" s="17">
        <v>21.31</v>
      </c>
      <c r="GK335" s="17">
        <v>21.29</v>
      </c>
      <c r="GL335" s="17">
        <v>21.34</v>
      </c>
      <c r="GM335" s="17">
        <v>21.31</v>
      </c>
      <c r="GN335" s="17">
        <v>21.31</v>
      </c>
      <c r="GO335" s="17">
        <v>21.31</v>
      </c>
      <c r="GP335" s="17">
        <v>21.31</v>
      </c>
      <c r="GQ335" s="17">
        <v>21.31</v>
      </c>
      <c r="GR335" s="17">
        <v>21.32</v>
      </c>
      <c r="GS335" s="17">
        <v>21.37</v>
      </c>
      <c r="GT335" s="17">
        <v>21.38</v>
      </c>
      <c r="GU335" s="17">
        <v>21.35</v>
      </c>
      <c r="GV335" s="17">
        <v>21.34</v>
      </c>
      <c r="GW335" s="17">
        <v>21.36</v>
      </c>
      <c r="GX335" s="17">
        <v>21.37</v>
      </c>
      <c r="GY335" s="17">
        <v>21.37</v>
      </c>
      <c r="GZ335" s="17">
        <v>21.41</v>
      </c>
      <c r="HA335" s="17">
        <v>21.4</v>
      </c>
      <c r="HB335" s="17">
        <v>21.42</v>
      </c>
      <c r="HC335" s="17">
        <v>21.42</v>
      </c>
      <c r="HD335" s="17">
        <v>21.41</v>
      </c>
      <c r="HE335" s="17">
        <v>21.37</v>
      </c>
      <c r="HF335" s="17">
        <v>21.41</v>
      </c>
      <c r="HG335" s="17">
        <v>21.4</v>
      </c>
      <c r="HH335" s="17">
        <v>21.36</v>
      </c>
      <c r="HI335" s="17">
        <v>21.33</v>
      </c>
      <c r="HJ335" s="17">
        <v>21.39</v>
      </c>
      <c r="HK335" s="17">
        <v>21.35</v>
      </c>
      <c r="HL335" s="17">
        <v>21.38</v>
      </c>
      <c r="HM335" s="17">
        <v>21.3</v>
      </c>
      <c r="HN335" s="17">
        <v>21.28</v>
      </c>
      <c r="HO335" s="17">
        <v>21.29</v>
      </c>
      <c r="HP335" s="17">
        <v>21.28</v>
      </c>
      <c r="HQ335" s="17">
        <v>21.29</v>
      </c>
      <c r="HR335" s="17">
        <v>21.28</v>
      </c>
      <c r="HS335" s="17">
        <v>21.28</v>
      </c>
      <c r="HT335" s="17">
        <v>21.28</v>
      </c>
      <c r="HU335" s="17">
        <v>21.29</v>
      </c>
      <c r="HV335" s="17">
        <v>21.31</v>
      </c>
      <c r="HW335" s="17">
        <v>21.3</v>
      </c>
      <c r="HX335" s="17">
        <v>21.3</v>
      </c>
      <c r="HY335" s="17">
        <v>21.31</v>
      </c>
      <c r="HZ335" s="17">
        <v>21.31</v>
      </c>
      <c r="IA335" s="17">
        <v>21.32</v>
      </c>
      <c r="IB335" s="17">
        <v>21.3</v>
      </c>
      <c r="IC335" s="17">
        <v>21.28</v>
      </c>
      <c r="ID335" s="17">
        <v>21.28</v>
      </c>
      <c r="IE335" s="17">
        <v>21.27</v>
      </c>
      <c r="IF335" s="17">
        <v>21.23</v>
      </c>
      <c r="IG335" s="17">
        <v>21.2</v>
      </c>
      <c r="IH335" s="17">
        <v>21.24</v>
      </c>
      <c r="II335" s="17">
        <v>21.22</v>
      </c>
      <c r="IJ335" s="17">
        <v>21.22</v>
      </c>
      <c r="IK335" s="17">
        <v>21.2</v>
      </c>
      <c r="IL335" s="17">
        <v>21.19</v>
      </c>
      <c r="IM335" s="17">
        <v>21.2</v>
      </c>
      <c r="IN335" s="17">
        <v>21.26</v>
      </c>
      <c r="IO335" s="17">
        <v>21.26</v>
      </c>
      <c r="IP335" s="17">
        <v>21.22</v>
      </c>
      <c r="IQ335" s="17">
        <v>21.2</v>
      </c>
      <c r="IR335" s="17">
        <v>21.21</v>
      </c>
      <c r="IS335" s="17">
        <v>21.22</v>
      </c>
      <c r="IT335" s="17">
        <v>21.23</v>
      </c>
      <c r="IU335" s="17">
        <v>21.3</v>
      </c>
      <c r="IV335" s="17">
        <v>21.34</v>
      </c>
      <c r="IW335" s="17">
        <v>21.35</v>
      </c>
      <c r="IX335" s="17">
        <v>21.31</v>
      </c>
      <c r="IY335" s="17">
        <v>21.34</v>
      </c>
    </row>
    <row r="336" spans="1:259" x14ac:dyDescent="0.15">
      <c r="A336" s="17" t="s">
        <v>92</v>
      </c>
      <c r="B336" s="17" t="s">
        <v>93</v>
      </c>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c r="AA336" s="26"/>
      <c r="AB336" s="17"/>
      <c r="AC336" s="26"/>
      <c r="AD336" s="26"/>
      <c r="AE336" s="17"/>
      <c r="AF336" s="17"/>
      <c r="AG336" s="17"/>
      <c r="AH336" s="17"/>
      <c r="AI336" s="17"/>
      <c r="AJ336" s="17"/>
      <c r="AK336" s="17"/>
      <c r="AL336" s="17"/>
      <c r="AM336" s="17"/>
      <c r="AN336" s="17"/>
      <c r="AO336" s="17"/>
      <c r="AP336" s="17"/>
      <c r="AQ336" s="17"/>
      <c r="AR336" s="17"/>
      <c r="AS336" s="17"/>
      <c r="AT336" s="17"/>
      <c r="AU336" s="17"/>
      <c r="AV336" s="17"/>
      <c r="AW336" s="17"/>
      <c r="AX336" s="17"/>
      <c r="AY336" s="17"/>
      <c r="AZ336" s="17"/>
      <c r="BA336" s="17"/>
      <c r="BB336" s="17"/>
      <c r="BC336" s="17"/>
      <c r="BD336" s="17"/>
      <c r="BE336" s="17"/>
      <c r="BF336" s="17"/>
      <c r="BG336" s="17"/>
      <c r="BH336" s="17"/>
      <c r="BI336" s="17"/>
      <c r="BJ336" s="26"/>
      <c r="BK336" s="17"/>
      <c r="BL336" s="17"/>
      <c r="BM336" s="17"/>
      <c r="BN336" s="17"/>
      <c r="BO336" s="17"/>
      <c r="BP336" s="17"/>
      <c r="BQ336" s="17"/>
      <c r="BR336" s="17"/>
      <c r="BS336" s="17"/>
      <c r="BT336" s="17"/>
      <c r="BU336" s="17"/>
      <c r="BV336" s="17"/>
      <c r="BW336" s="17"/>
      <c r="BX336" s="26"/>
      <c r="BY336" s="26"/>
      <c r="BZ336" s="26"/>
      <c r="CA336" s="26"/>
      <c r="CB336" s="26"/>
      <c r="CC336" s="17"/>
      <c r="CD336" s="17"/>
      <c r="CE336" s="17"/>
      <c r="CF336" s="17"/>
      <c r="CG336" s="17"/>
      <c r="CH336" s="17"/>
      <c r="CI336" s="17"/>
      <c r="CJ336" s="26"/>
      <c r="CK336" s="17"/>
      <c r="CL336" s="17"/>
      <c r="CM336" s="17"/>
      <c r="CN336" s="17"/>
      <c r="CO336" s="17"/>
      <c r="CP336" s="17"/>
      <c r="CQ336" s="17"/>
      <c r="CR336" s="17"/>
      <c r="CS336" s="17"/>
      <c r="CT336" s="17"/>
      <c r="CU336" s="17"/>
      <c r="CV336" s="17"/>
      <c r="CW336" s="17"/>
      <c r="CX336" s="17"/>
      <c r="CY336" s="26"/>
      <c r="CZ336" s="26"/>
      <c r="DA336" s="26"/>
      <c r="DB336" s="17"/>
      <c r="DC336" s="17"/>
      <c r="DD336" s="17"/>
      <c r="DE336" s="17"/>
      <c r="DF336" s="17"/>
      <c r="DG336" s="17"/>
      <c r="DH336" s="26"/>
      <c r="DI336" s="17"/>
      <c r="DJ336" s="17"/>
      <c r="DK336" s="17"/>
      <c r="DL336" s="17"/>
      <c r="DM336" s="17">
        <v>18.61</v>
      </c>
      <c r="DN336" s="17">
        <v>18.63</v>
      </c>
      <c r="DO336" s="17">
        <v>18.63</v>
      </c>
      <c r="DP336" s="17">
        <v>18.62</v>
      </c>
      <c r="DQ336" s="17">
        <v>18.61</v>
      </c>
      <c r="DR336" s="17">
        <v>18.59</v>
      </c>
      <c r="DS336" s="17">
        <v>18.59</v>
      </c>
      <c r="DT336" s="17">
        <v>18.61</v>
      </c>
      <c r="DU336" s="17">
        <v>18.64</v>
      </c>
      <c r="DV336" s="17">
        <v>18.690000000000001</v>
      </c>
      <c r="DW336" s="17">
        <v>18.649999999999999</v>
      </c>
      <c r="DX336" s="17">
        <v>18.600000000000001</v>
      </c>
      <c r="DY336" s="17">
        <v>18.59</v>
      </c>
      <c r="DZ336" s="17">
        <v>18.559999999999999</v>
      </c>
      <c r="EA336" s="17">
        <v>18.559999999999999</v>
      </c>
      <c r="EB336" s="17">
        <v>18.55</v>
      </c>
      <c r="EC336" s="17">
        <v>18.54</v>
      </c>
      <c r="ED336" s="17">
        <v>18.57</v>
      </c>
      <c r="EE336" s="17">
        <v>18.55</v>
      </c>
      <c r="EF336" s="17">
        <v>18.55</v>
      </c>
      <c r="EG336" s="17">
        <v>18.559999999999999</v>
      </c>
      <c r="EH336" s="17">
        <v>18.579999999999998</v>
      </c>
      <c r="EI336" s="17">
        <v>18.600000000000001</v>
      </c>
      <c r="EJ336" s="17">
        <v>18.559999999999999</v>
      </c>
      <c r="EK336" s="17">
        <v>18.55</v>
      </c>
      <c r="EL336" s="17">
        <v>18.559999999999999</v>
      </c>
      <c r="EM336" s="17">
        <v>18.57</v>
      </c>
      <c r="EN336" s="17">
        <v>18.559999999999999</v>
      </c>
      <c r="EO336" s="17">
        <v>18.579999999999998</v>
      </c>
      <c r="EP336" s="17">
        <v>18.59</v>
      </c>
      <c r="EQ336" s="17">
        <v>18.57</v>
      </c>
      <c r="ER336" s="17">
        <v>18.57</v>
      </c>
      <c r="ES336" s="17">
        <v>18.54</v>
      </c>
      <c r="ET336" s="17">
        <v>18.54</v>
      </c>
      <c r="EU336" s="17">
        <v>18.52</v>
      </c>
      <c r="EV336" s="17">
        <v>18.52</v>
      </c>
      <c r="EW336" s="17">
        <v>18.53</v>
      </c>
      <c r="EX336" s="17">
        <v>18.54</v>
      </c>
      <c r="EY336" s="17">
        <v>18.55</v>
      </c>
      <c r="EZ336" s="17">
        <v>18.54</v>
      </c>
      <c r="FA336" s="17">
        <v>18.54</v>
      </c>
      <c r="FB336" s="17">
        <v>18.55</v>
      </c>
      <c r="FC336" s="17">
        <v>18.55</v>
      </c>
      <c r="FD336" s="17">
        <v>18.54</v>
      </c>
      <c r="FE336" s="17">
        <v>18.579999999999998</v>
      </c>
      <c r="FF336" s="17">
        <v>18.600000000000001</v>
      </c>
      <c r="FG336" s="17">
        <v>18.59</v>
      </c>
      <c r="FH336" s="17">
        <v>18.600000000000001</v>
      </c>
      <c r="FI336" s="17">
        <v>18.59</v>
      </c>
      <c r="FJ336" s="17">
        <v>18.59</v>
      </c>
      <c r="FK336" s="17">
        <v>18.61</v>
      </c>
      <c r="FL336" s="17">
        <v>18.61</v>
      </c>
      <c r="FM336" s="17">
        <v>18.68</v>
      </c>
      <c r="FN336" s="17">
        <v>18.670000000000002</v>
      </c>
      <c r="FO336" s="17">
        <v>18.62</v>
      </c>
      <c r="FP336" s="17">
        <v>18.600000000000001</v>
      </c>
      <c r="FQ336" s="17">
        <v>18.600000000000001</v>
      </c>
      <c r="FR336" s="17">
        <v>18.61</v>
      </c>
      <c r="FS336" s="17">
        <v>18.62</v>
      </c>
      <c r="FT336" s="17">
        <v>18.59</v>
      </c>
      <c r="FU336" s="17">
        <v>18.579999999999998</v>
      </c>
      <c r="FV336" s="17">
        <v>18.579999999999998</v>
      </c>
      <c r="FW336" s="17">
        <v>18.579999999999998</v>
      </c>
      <c r="FX336" s="17">
        <v>18.579999999999998</v>
      </c>
      <c r="FY336" s="17">
        <v>18.600000000000001</v>
      </c>
      <c r="FZ336" s="17">
        <v>18.62</v>
      </c>
      <c r="GA336" s="17">
        <v>18.62</v>
      </c>
      <c r="GB336" s="17">
        <v>18.600000000000001</v>
      </c>
      <c r="GC336" s="17">
        <v>18.57</v>
      </c>
      <c r="GD336" s="17">
        <v>18.559999999999999</v>
      </c>
      <c r="GE336" s="17">
        <v>18.55</v>
      </c>
      <c r="GF336" s="17">
        <v>18.559999999999999</v>
      </c>
      <c r="GG336" s="17">
        <v>18.55</v>
      </c>
      <c r="GH336" s="17">
        <v>18.489999999999998</v>
      </c>
      <c r="GI336" s="17">
        <v>18.489999999999998</v>
      </c>
      <c r="GJ336" s="17">
        <v>18.5</v>
      </c>
      <c r="GK336" s="17">
        <v>18.5</v>
      </c>
      <c r="GL336" s="17">
        <v>18.510000000000002</v>
      </c>
      <c r="GM336" s="17">
        <v>18.510000000000002</v>
      </c>
      <c r="GN336" s="17">
        <v>18.489999999999998</v>
      </c>
      <c r="GO336" s="17">
        <v>18.489999999999998</v>
      </c>
      <c r="GP336" s="17">
        <v>18.489999999999998</v>
      </c>
      <c r="GQ336" s="17">
        <v>18.5</v>
      </c>
      <c r="GR336" s="17">
        <v>18.46</v>
      </c>
      <c r="GS336" s="17">
        <v>18.47</v>
      </c>
      <c r="GT336" s="17">
        <v>18.48</v>
      </c>
      <c r="GU336" s="17">
        <v>18.489999999999998</v>
      </c>
      <c r="GV336" s="17">
        <v>18.48</v>
      </c>
      <c r="GW336" s="17">
        <v>18.489999999999998</v>
      </c>
      <c r="GX336" s="17">
        <v>18.5</v>
      </c>
      <c r="GY336" s="17">
        <v>18.510000000000002</v>
      </c>
      <c r="GZ336" s="17">
        <v>18.52</v>
      </c>
      <c r="HA336" s="17">
        <v>18.5</v>
      </c>
      <c r="HB336" s="17">
        <v>18.489999999999998</v>
      </c>
      <c r="HC336" s="17">
        <v>18.489999999999998</v>
      </c>
      <c r="HD336" s="17">
        <v>18.48</v>
      </c>
      <c r="HE336" s="17">
        <v>18.440000000000001</v>
      </c>
      <c r="HF336" s="17">
        <v>18.45</v>
      </c>
      <c r="HG336" s="17">
        <v>18.47</v>
      </c>
      <c r="HH336" s="17">
        <v>18.45</v>
      </c>
      <c r="HI336" s="17">
        <v>18.46</v>
      </c>
      <c r="HJ336" s="17">
        <v>18.43</v>
      </c>
      <c r="HK336" s="17">
        <v>18.420000000000002</v>
      </c>
      <c r="HL336" s="17">
        <v>18.399999999999999</v>
      </c>
      <c r="HM336" s="17">
        <v>18.41</v>
      </c>
      <c r="HN336" s="17">
        <v>18.45</v>
      </c>
      <c r="HO336" s="17">
        <v>18.420000000000002</v>
      </c>
      <c r="HP336" s="17">
        <v>18.440000000000001</v>
      </c>
      <c r="HQ336" s="17">
        <v>18.45</v>
      </c>
      <c r="HR336" s="17">
        <v>18.46</v>
      </c>
      <c r="HS336" s="17">
        <v>18.54</v>
      </c>
      <c r="HT336" s="17">
        <v>18.54</v>
      </c>
      <c r="HU336" s="17">
        <v>18.510000000000002</v>
      </c>
      <c r="HV336" s="17">
        <v>18.510000000000002</v>
      </c>
      <c r="HW336" s="17">
        <v>18.5</v>
      </c>
      <c r="HX336" s="17">
        <v>18.46</v>
      </c>
      <c r="HY336" s="17">
        <v>18.48</v>
      </c>
      <c r="HZ336" s="17">
        <v>18.48</v>
      </c>
      <c r="IA336" s="17">
        <v>18.489999999999998</v>
      </c>
      <c r="IB336" s="17">
        <v>18.48</v>
      </c>
      <c r="IC336" s="17">
        <v>18.46</v>
      </c>
      <c r="ID336" s="17">
        <v>18.46</v>
      </c>
      <c r="IE336" s="17">
        <v>18.46</v>
      </c>
      <c r="IF336" s="17">
        <v>18.48</v>
      </c>
      <c r="IG336" s="17">
        <v>18.48</v>
      </c>
      <c r="IH336" s="17">
        <v>18.5</v>
      </c>
      <c r="II336" s="17">
        <v>18.489999999999998</v>
      </c>
      <c r="IJ336" s="17">
        <v>18.55</v>
      </c>
      <c r="IK336" s="17">
        <v>18.5</v>
      </c>
      <c r="IL336" s="17">
        <v>18.53</v>
      </c>
      <c r="IM336" s="17">
        <v>18.510000000000002</v>
      </c>
      <c r="IN336" s="17">
        <v>18.510000000000002</v>
      </c>
      <c r="IO336" s="17">
        <v>18.52</v>
      </c>
      <c r="IP336" s="17">
        <v>18.5</v>
      </c>
      <c r="IQ336" s="17">
        <v>18.5</v>
      </c>
      <c r="IR336" s="17">
        <v>18.48</v>
      </c>
      <c r="IS336" s="17">
        <v>18.489999999999998</v>
      </c>
      <c r="IT336" s="17">
        <v>18.489999999999998</v>
      </c>
      <c r="IU336" s="17">
        <v>18.489999999999998</v>
      </c>
      <c r="IV336" s="17">
        <v>18.48</v>
      </c>
      <c r="IW336" s="17">
        <v>18.510000000000002</v>
      </c>
      <c r="IX336" s="17">
        <v>18.57</v>
      </c>
      <c r="IY336" s="17">
        <v>18.55</v>
      </c>
    </row>
    <row r="337" spans="1:259" x14ac:dyDescent="0.15">
      <c r="A337" s="17" t="s">
        <v>866</v>
      </c>
      <c r="B337" s="17" t="s">
        <v>867</v>
      </c>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c r="AA337" s="26"/>
      <c r="AB337" s="17"/>
      <c r="AC337" s="26"/>
      <c r="AD337" s="26"/>
      <c r="AE337" s="17"/>
      <c r="AF337" s="17"/>
      <c r="AG337" s="17"/>
      <c r="AH337" s="17"/>
      <c r="AI337" s="17"/>
      <c r="AJ337" s="17"/>
      <c r="AK337" s="17"/>
      <c r="AL337" s="17"/>
      <c r="AM337" s="17"/>
      <c r="AN337" s="17"/>
      <c r="AO337" s="17"/>
      <c r="AP337" s="17"/>
      <c r="AQ337" s="17"/>
      <c r="AR337" s="17"/>
      <c r="AS337" s="17"/>
      <c r="AT337" s="17"/>
      <c r="AU337" s="17"/>
      <c r="AV337" s="17"/>
      <c r="AW337" s="17"/>
      <c r="AX337" s="17"/>
      <c r="AY337" s="17"/>
      <c r="AZ337" s="17"/>
      <c r="BA337" s="17"/>
      <c r="BB337" s="17"/>
      <c r="BC337" s="17"/>
      <c r="BD337" s="17"/>
      <c r="BE337" s="17"/>
      <c r="BF337" s="17"/>
      <c r="BG337" s="17"/>
      <c r="BH337" s="17"/>
      <c r="BI337" s="17"/>
      <c r="BJ337" s="26"/>
      <c r="BK337" s="17"/>
      <c r="BL337" s="17"/>
      <c r="BM337" s="17"/>
      <c r="BN337" s="17"/>
      <c r="BO337" s="17"/>
      <c r="BP337" s="17"/>
      <c r="BQ337" s="17"/>
      <c r="BR337" s="17"/>
      <c r="BS337" s="17"/>
      <c r="BT337" s="17"/>
      <c r="BU337" s="17"/>
      <c r="BV337" s="17"/>
      <c r="BW337" s="17"/>
      <c r="BX337" s="26"/>
      <c r="BY337" s="26"/>
      <c r="BZ337" s="26"/>
      <c r="CA337" s="26"/>
      <c r="CB337" s="26"/>
      <c r="CC337" s="17"/>
      <c r="CD337" s="17"/>
      <c r="CE337" s="17"/>
      <c r="CF337" s="17"/>
      <c r="CG337" s="17"/>
      <c r="CH337" s="17"/>
      <c r="CI337" s="17"/>
      <c r="CJ337" s="26"/>
      <c r="CK337" s="17"/>
      <c r="CL337" s="17"/>
      <c r="CM337" s="17"/>
      <c r="CN337" s="17"/>
      <c r="CO337" s="17"/>
      <c r="CP337" s="17"/>
      <c r="CQ337" s="17"/>
      <c r="CR337" s="17"/>
      <c r="CS337" s="17"/>
      <c r="CT337" s="17"/>
      <c r="CU337" s="17"/>
      <c r="CV337" s="17"/>
      <c r="CW337" s="17"/>
      <c r="CX337" s="17"/>
      <c r="CY337" s="26"/>
      <c r="CZ337" s="26"/>
      <c r="DA337" s="26"/>
      <c r="DB337" s="17"/>
      <c r="DC337" s="17"/>
      <c r="DD337" s="17"/>
      <c r="DE337" s="17"/>
      <c r="DF337" s="17"/>
      <c r="DG337" s="17"/>
      <c r="DH337" s="26"/>
      <c r="DI337" s="17"/>
      <c r="DJ337" s="17"/>
      <c r="DK337" s="17"/>
      <c r="DL337" s="17"/>
      <c r="DM337" s="17">
        <v>25.19</v>
      </c>
      <c r="DN337" s="17">
        <v>25.21</v>
      </c>
      <c r="DO337" s="17">
        <v>25.22</v>
      </c>
      <c r="DP337" s="17">
        <v>25.25</v>
      </c>
      <c r="DQ337" s="17">
        <v>25.2</v>
      </c>
      <c r="DR337" s="17">
        <v>25.16</v>
      </c>
      <c r="DS337" s="17">
        <v>25.2</v>
      </c>
      <c r="DT337" s="17">
        <v>25.18</v>
      </c>
      <c r="DU337" s="17">
        <v>25.18</v>
      </c>
      <c r="DV337" s="17">
        <v>25.2</v>
      </c>
      <c r="DW337" s="17">
        <v>25.19</v>
      </c>
      <c r="DX337" s="17">
        <v>25.19</v>
      </c>
      <c r="DY337" s="17">
        <v>25.2</v>
      </c>
      <c r="DZ337" s="17">
        <v>25.19</v>
      </c>
      <c r="EA337" s="17">
        <v>25.16</v>
      </c>
      <c r="EB337" s="17">
        <v>25.13</v>
      </c>
      <c r="EC337" s="17">
        <v>25.12</v>
      </c>
      <c r="ED337" s="17">
        <v>25.12</v>
      </c>
      <c r="EE337" s="17">
        <v>25.12</v>
      </c>
      <c r="EF337" s="17">
        <v>25.11</v>
      </c>
      <c r="EG337" s="17">
        <v>25.07</v>
      </c>
      <c r="EH337" s="17">
        <v>25.07</v>
      </c>
      <c r="EI337" s="17">
        <v>25.07</v>
      </c>
      <c r="EJ337" s="17">
        <v>25.09</v>
      </c>
      <c r="EK337" s="17">
        <v>25.09</v>
      </c>
      <c r="EL337" s="17">
        <v>25.12</v>
      </c>
      <c r="EM337" s="17">
        <v>25.13</v>
      </c>
      <c r="EN337" s="17">
        <v>25.1</v>
      </c>
      <c r="EO337" s="17">
        <v>25.07</v>
      </c>
      <c r="EP337" s="17">
        <v>25.09</v>
      </c>
      <c r="EQ337" s="17">
        <v>25.09</v>
      </c>
      <c r="ER337" s="17">
        <v>25.09</v>
      </c>
      <c r="ES337" s="17">
        <v>25.08</v>
      </c>
      <c r="ET337" s="17">
        <v>25.09</v>
      </c>
      <c r="EU337" s="17">
        <v>25.1</v>
      </c>
      <c r="EV337" s="17">
        <v>25.1</v>
      </c>
      <c r="EW337" s="17">
        <v>25.09</v>
      </c>
      <c r="EX337" s="17">
        <v>25.11</v>
      </c>
      <c r="EY337" s="17">
        <v>25.09</v>
      </c>
      <c r="EZ337" s="17">
        <v>25.09</v>
      </c>
      <c r="FA337" s="17">
        <v>25.1</v>
      </c>
      <c r="FB337" s="17">
        <v>25.1</v>
      </c>
      <c r="FC337" s="17">
        <v>25.08</v>
      </c>
      <c r="FD337" s="17">
        <v>25.07</v>
      </c>
      <c r="FE337" s="17">
        <v>25.06</v>
      </c>
      <c r="FF337" s="17">
        <v>25.08</v>
      </c>
      <c r="FG337" s="17">
        <v>25.11</v>
      </c>
      <c r="FH337" s="17">
        <v>25.08</v>
      </c>
      <c r="FI337" s="17">
        <v>25.09</v>
      </c>
      <c r="FJ337" s="17">
        <v>25.09</v>
      </c>
      <c r="FK337" s="17">
        <v>25.09</v>
      </c>
      <c r="FL337" s="17">
        <v>25.09</v>
      </c>
      <c r="FM337" s="17">
        <v>25.1</v>
      </c>
      <c r="FN337" s="17">
        <v>25.08</v>
      </c>
      <c r="FO337" s="17">
        <v>25.1</v>
      </c>
      <c r="FP337" s="17">
        <v>25.1</v>
      </c>
      <c r="FQ337" s="17">
        <v>25.09</v>
      </c>
      <c r="FR337" s="17">
        <v>25.1</v>
      </c>
      <c r="FS337" s="17">
        <v>25.09</v>
      </c>
      <c r="FT337" s="17">
        <v>25.09</v>
      </c>
      <c r="FU337" s="17">
        <v>25.09</v>
      </c>
      <c r="FV337" s="17">
        <v>25.08</v>
      </c>
      <c r="FW337" s="17">
        <v>25.08</v>
      </c>
      <c r="FX337" s="17">
        <v>25.09</v>
      </c>
      <c r="FY337" s="17">
        <v>25.1</v>
      </c>
      <c r="FZ337" s="17">
        <v>25.27</v>
      </c>
      <c r="GA337" s="17">
        <v>25.3</v>
      </c>
      <c r="GB337" s="17">
        <v>25.29</v>
      </c>
      <c r="GC337" s="17">
        <v>25.25</v>
      </c>
      <c r="GD337" s="17">
        <v>25.38</v>
      </c>
      <c r="GE337" s="17">
        <v>25.35</v>
      </c>
      <c r="GF337" s="17">
        <v>25.32</v>
      </c>
      <c r="GG337" s="17">
        <v>25.3</v>
      </c>
      <c r="GH337" s="17">
        <v>25.29</v>
      </c>
      <c r="GI337" s="17">
        <v>25.28</v>
      </c>
      <c r="GJ337" s="17">
        <v>25.23</v>
      </c>
      <c r="GK337" s="17">
        <v>25.24</v>
      </c>
      <c r="GL337" s="17">
        <v>25.26</v>
      </c>
      <c r="GM337" s="17">
        <v>25.27</v>
      </c>
      <c r="GN337" s="17">
        <v>25.27</v>
      </c>
      <c r="GO337" s="17">
        <v>25.3</v>
      </c>
      <c r="GP337" s="17">
        <v>25.31</v>
      </c>
      <c r="GQ337" s="17">
        <v>25.29</v>
      </c>
      <c r="GR337" s="17">
        <v>25.28</v>
      </c>
      <c r="GS337" s="17">
        <v>25.3</v>
      </c>
      <c r="GT337" s="17">
        <v>25.3</v>
      </c>
      <c r="GU337" s="17">
        <v>25.29</v>
      </c>
      <c r="GV337" s="17">
        <v>25.28</v>
      </c>
      <c r="GW337" s="17">
        <v>25.28</v>
      </c>
      <c r="GX337" s="17">
        <v>25.29</v>
      </c>
      <c r="GY337" s="17">
        <v>25.29</v>
      </c>
      <c r="GZ337" s="17">
        <v>25.3</v>
      </c>
      <c r="HA337" s="17">
        <v>25.3</v>
      </c>
      <c r="HB337" s="17">
        <v>25.3</v>
      </c>
      <c r="HC337" s="17">
        <v>25.3</v>
      </c>
      <c r="HD337" s="17">
        <v>25.3</v>
      </c>
      <c r="HE337" s="17">
        <v>25.38</v>
      </c>
      <c r="HF337" s="17">
        <v>25.39</v>
      </c>
      <c r="HG337" s="17">
        <v>25.33</v>
      </c>
      <c r="HH337" s="17">
        <v>25.34</v>
      </c>
      <c r="HI337" s="17">
        <v>25.33</v>
      </c>
      <c r="HJ337" s="17">
        <v>25.33</v>
      </c>
      <c r="HK337" s="17">
        <v>25.3</v>
      </c>
      <c r="HL337" s="17">
        <v>25.28</v>
      </c>
      <c r="HM337" s="17">
        <v>25.33</v>
      </c>
      <c r="HN337" s="17">
        <v>25.31</v>
      </c>
      <c r="HO337" s="17">
        <v>25.34</v>
      </c>
      <c r="HP337" s="17">
        <v>25.37</v>
      </c>
      <c r="HQ337" s="17">
        <v>25.33</v>
      </c>
      <c r="HR337" s="17">
        <v>25.32</v>
      </c>
      <c r="HS337" s="17">
        <v>25.33</v>
      </c>
      <c r="HT337" s="17">
        <v>25.32</v>
      </c>
      <c r="HU337" s="17">
        <v>25.33</v>
      </c>
      <c r="HV337" s="17">
        <v>25.34</v>
      </c>
      <c r="HW337" s="17">
        <v>25.34</v>
      </c>
      <c r="HX337" s="17">
        <v>25.34</v>
      </c>
      <c r="HY337" s="17">
        <v>25.33</v>
      </c>
      <c r="HZ337" s="17">
        <v>25.31</v>
      </c>
      <c r="IA337" s="17">
        <v>25.3</v>
      </c>
      <c r="IB337" s="17">
        <v>25.3</v>
      </c>
      <c r="IC337" s="17">
        <v>25.3</v>
      </c>
      <c r="ID337" s="17">
        <v>25.28</v>
      </c>
      <c r="IE337" s="17">
        <v>25.24</v>
      </c>
      <c r="IF337" s="17">
        <v>25.25</v>
      </c>
      <c r="IG337" s="17">
        <v>25.25</v>
      </c>
      <c r="IH337" s="17">
        <v>25.26</v>
      </c>
      <c r="II337" s="17">
        <v>25.24</v>
      </c>
      <c r="IJ337" s="17">
        <v>25.21</v>
      </c>
      <c r="IK337" s="17">
        <v>25.21</v>
      </c>
      <c r="IL337" s="17">
        <v>25.22</v>
      </c>
      <c r="IM337" s="17">
        <v>25.21</v>
      </c>
      <c r="IN337" s="17">
        <v>25.22</v>
      </c>
      <c r="IO337" s="17">
        <v>25.21</v>
      </c>
      <c r="IP337" s="17">
        <v>25.22</v>
      </c>
      <c r="IQ337" s="17">
        <v>25.17</v>
      </c>
      <c r="IR337" s="17">
        <v>25.2</v>
      </c>
      <c r="IS337" s="17">
        <v>25.2</v>
      </c>
      <c r="IT337" s="17">
        <v>25.19</v>
      </c>
      <c r="IU337" s="17">
        <v>25.15</v>
      </c>
      <c r="IV337" s="17">
        <v>25.2</v>
      </c>
      <c r="IW337" s="17">
        <v>25.2</v>
      </c>
      <c r="IX337" s="17">
        <v>25.21</v>
      </c>
      <c r="IY337" s="17">
        <v>25.2</v>
      </c>
    </row>
    <row r="338" spans="1:259" x14ac:dyDescent="0.15">
      <c r="A338" s="17" t="s">
        <v>287</v>
      </c>
      <c r="B338" s="17" t="s">
        <v>288</v>
      </c>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c r="AA338" s="26"/>
      <c r="AB338" s="17"/>
      <c r="AC338" s="26"/>
      <c r="AD338" s="26"/>
      <c r="AE338" s="17"/>
      <c r="AF338" s="17"/>
      <c r="AG338" s="17"/>
      <c r="AH338" s="17"/>
      <c r="AI338" s="17"/>
      <c r="AJ338" s="17"/>
      <c r="AK338" s="17"/>
      <c r="AL338" s="17"/>
      <c r="AM338" s="17"/>
      <c r="AN338" s="17"/>
      <c r="AO338" s="17"/>
      <c r="AP338" s="17"/>
      <c r="AQ338" s="17"/>
      <c r="AR338" s="17"/>
      <c r="AS338" s="17"/>
      <c r="AT338" s="17"/>
      <c r="AU338" s="17"/>
      <c r="AV338" s="17"/>
      <c r="AW338" s="17"/>
      <c r="AX338" s="17"/>
      <c r="AY338" s="17"/>
      <c r="AZ338" s="17"/>
      <c r="BA338" s="17"/>
      <c r="BB338" s="17"/>
      <c r="BC338" s="17"/>
      <c r="BD338" s="17"/>
      <c r="BE338" s="17"/>
      <c r="BF338" s="17"/>
      <c r="BG338" s="17"/>
      <c r="BH338" s="17"/>
      <c r="BI338" s="17"/>
      <c r="BJ338" s="26"/>
      <c r="BK338" s="17"/>
      <c r="BL338" s="17"/>
      <c r="BM338" s="17"/>
      <c r="BN338" s="17"/>
      <c r="BO338" s="17"/>
      <c r="BP338" s="17"/>
      <c r="BQ338" s="17"/>
      <c r="BR338" s="17"/>
      <c r="BS338" s="17"/>
      <c r="BT338" s="17"/>
      <c r="BU338" s="17"/>
      <c r="BV338" s="17"/>
      <c r="BW338" s="17"/>
      <c r="BX338" s="26"/>
      <c r="BY338" s="26"/>
      <c r="BZ338" s="26"/>
      <c r="CA338" s="26"/>
      <c r="CB338" s="26"/>
      <c r="CC338" s="17"/>
      <c r="CD338" s="17"/>
      <c r="CE338" s="17"/>
      <c r="CF338" s="17"/>
      <c r="CG338" s="17"/>
      <c r="CH338" s="17"/>
      <c r="CI338" s="17"/>
      <c r="CJ338" s="26"/>
      <c r="CK338" s="17"/>
      <c r="CL338" s="17"/>
      <c r="CM338" s="17"/>
      <c r="CN338" s="17"/>
      <c r="CO338" s="17"/>
      <c r="CP338" s="17"/>
      <c r="CQ338" s="17"/>
      <c r="CR338" s="17"/>
      <c r="CS338" s="17"/>
      <c r="CT338" s="17"/>
      <c r="CU338" s="17"/>
      <c r="CV338" s="17"/>
      <c r="CW338" s="17"/>
      <c r="CX338" s="17"/>
      <c r="CY338" s="26"/>
      <c r="CZ338" s="26"/>
      <c r="DA338" s="26"/>
      <c r="DB338" s="17"/>
      <c r="DC338" s="17"/>
      <c r="DD338" s="17"/>
      <c r="DE338" s="17"/>
      <c r="DF338" s="17"/>
      <c r="DG338" s="17"/>
      <c r="DH338" s="26"/>
      <c r="DI338" s="17"/>
      <c r="DJ338" s="17"/>
      <c r="DK338" s="17"/>
      <c r="DL338" s="17"/>
      <c r="DM338" s="17">
        <v>9.84</v>
      </c>
      <c r="DN338" s="17">
        <v>9.85</v>
      </c>
      <c r="DO338" s="17">
        <v>9.93</v>
      </c>
      <c r="DP338" s="17">
        <v>9.91</v>
      </c>
      <c r="DQ338" s="17">
        <v>9.98</v>
      </c>
      <c r="DR338" s="17">
        <v>9.9</v>
      </c>
      <c r="DS338" s="17">
        <v>9.89</v>
      </c>
      <c r="DT338" s="17">
        <v>9.89</v>
      </c>
      <c r="DU338" s="17">
        <v>9.9</v>
      </c>
      <c r="DV338" s="17">
        <v>9.8800000000000008</v>
      </c>
      <c r="DW338" s="17">
        <v>9.8699999999999992</v>
      </c>
      <c r="DX338" s="17">
        <v>9.84</v>
      </c>
      <c r="DY338" s="17">
        <v>9.84</v>
      </c>
      <c r="DZ338" s="17">
        <v>9.86</v>
      </c>
      <c r="EA338" s="17">
        <v>9.86</v>
      </c>
      <c r="EB338" s="17">
        <v>9.84</v>
      </c>
      <c r="EC338" s="17">
        <v>9.84</v>
      </c>
      <c r="ED338" s="17">
        <v>9.83</v>
      </c>
      <c r="EE338" s="17">
        <v>9.81</v>
      </c>
      <c r="EF338" s="17">
        <v>9.77</v>
      </c>
      <c r="EG338" s="17">
        <v>9.7899999999999991</v>
      </c>
      <c r="EH338" s="17">
        <v>9.77</v>
      </c>
      <c r="EI338" s="17">
        <v>9.74</v>
      </c>
      <c r="EJ338" s="17">
        <v>9.74</v>
      </c>
      <c r="EK338" s="17">
        <v>9.75</v>
      </c>
      <c r="EL338" s="17">
        <v>9.77</v>
      </c>
      <c r="EM338" s="17">
        <v>9.77</v>
      </c>
      <c r="EN338" s="17">
        <v>9.76</v>
      </c>
      <c r="EO338" s="17">
        <v>9.7200000000000006</v>
      </c>
      <c r="EP338" s="17">
        <v>9.7200000000000006</v>
      </c>
      <c r="EQ338" s="17">
        <v>9.73</v>
      </c>
      <c r="ER338" s="17">
        <v>9.73</v>
      </c>
      <c r="ES338" s="17">
        <v>9.73</v>
      </c>
      <c r="ET338" s="17">
        <v>9.75</v>
      </c>
      <c r="EU338" s="17">
        <v>9.77</v>
      </c>
      <c r="EV338" s="17">
        <v>9.77</v>
      </c>
      <c r="EW338" s="17">
        <v>9.73</v>
      </c>
      <c r="EX338" s="17">
        <v>9.7200000000000006</v>
      </c>
      <c r="EY338" s="17">
        <v>9.7200000000000006</v>
      </c>
      <c r="EZ338" s="17">
        <v>9.69</v>
      </c>
      <c r="FA338" s="17">
        <v>9.65</v>
      </c>
      <c r="FB338" s="17">
        <v>9.64</v>
      </c>
      <c r="FC338" s="17">
        <v>9.67</v>
      </c>
      <c r="FD338" s="17">
        <v>9.68</v>
      </c>
      <c r="FE338" s="17">
        <v>9.67</v>
      </c>
      <c r="FF338" s="17">
        <v>9.6999999999999993</v>
      </c>
      <c r="FG338" s="17">
        <v>9.7100000000000009</v>
      </c>
      <c r="FH338" s="17">
        <v>9.74</v>
      </c>
      <c r="FI338" s="17">
        <v>9.75</v>
      </c>
      <c r="FJ338" s="17">
        <v>9.75</v>
      </c>
      <c r="FK338" s="17">
        <v>9.77</v>
      </c>
      <c r="FL338" s="17">
        <v>9.75</v>
      </c>
      <c r="FM338" s="17">
        <v>9.7799999999999994</v>
      </c>
      <c r="FN338" s="17">
        <v>9.81</v>
      </c>
      <c r="FO338" s="17">
        <v>9.81</v>
      </c>
      <c r="FP338" s="17">
        <v>9.81</v>
      </c>
      <c r="FQ338" s="17">
        <v>9.8000000000000007</v>
      </c>
      <c r="FR338" s="17">
        <v>9.81</v>
      </c>
      <c r="FS338" s="17">
        <v>9.8000000000000007</v>
      </c>
      <c r="FT338" s="17">
        <v>9.74</v>
      </c>
      <c r="FU338" s="17">
        <v>9.75</v>
      </c>
      <c r="FV338" s="17">
        <v>9.77</v>
      </c>
      <c r="FW338" s="17">
        <v>9.8000000000000007</v>
      </c>
      <c r="FX338" s="17">
        <v>9.81</v>
      </c>
      <c r="FY338" s="17">
        <v>9.8000000000000007</v>
      </c>
      <c r="FZ338" s="17">
        <v>9.8000000000000007</v>
      </c>
      <c r="GA338" s="17">
        <v>9.7799999999999994</v>
      </c>
      <c r="GB338" s="17">
        <v>9.7799999999999994</v>
      </c>
      <c r="GC338" s="17">
        <v>9.7799999999999994</v>
      </c>
      <c r="GD338" s="17">
        <v>9.7899999999999991</v>
      </c>
      <c r="GE338" s="17">
        <v>9.81</v>
      </c>
      <c r="GF338" s="17">
        <v>9.7899999999999991</v>
      </c>
      <c r="GG338" s="17">
        <v>9.7799999999999994</v>
      </c>
      <c r="GH338" s="17">
        <v>9.7799999999999994</v>
      </c>
      <c r="GI338" s="17">
        <v>9.76</v>
      </c>
      <c r="GJ338" s="17">
        <v>9.7799999999999994</v>
      </c>
      <c r="GK338" s="17">
        <v>9.76</v>
      </c>
      <c r="GL338" s="17">
        <v>9.74</v>
      </c>
      <c r="GM338" s="17">
        <v>9.76</v>
      </c>
      <c r="GN338" s="17">
        <v>9.77</v>
      </c>
      <c r="GO338" s="17">
        <v>9.75</v>
      </c>
      <c r="GP338" s="17">
        <v>9.7899999999999991</v>
      </c>
      <c r="GQ338" s="17">
        <v>9.7799999999999994</v>
      </c>
      <c r="GR338" s="17">
        <v>9.8000000000000007</v>
      </c>
      <c r="GS338" s="17">
        <v>9.85</v>
      </c>
      <c r="GT338" s="17">
        <v>9.8699999999999992</v>
      </c>
      <c r="GU338" s="17">
        <v>9.84</v>
      </c>
      <c r="GV338" s="17">
        <v>9.81</v>
      </c>
      <c r="GW338" s="17">
        <v>9.82</v>
      </c>
      <c r="GX338" s="17">
        <v>9.81</v>
      </c>
      <c r="GY338" s="17">
        <v>9.81</v>
      </c>
      <c r="GZ338" s="17">
        <v>9.83</v>
      </c>
      <c r="HA338" s="17">
        <v>9.83</v>
      </c>
      <c r="HB338" s="17">
        <v>9.84</v>
      </c>
      <c r="HC338" s="17">
        <v>9.92</v>
      </c>
      <c r="HD338" s="17">
        <v>9.89</v>
      </c>
      <c r="HE338" s="17">
        <v>9.86</v>
      </c>
      <c r="HF338" s="17">
        <v>9.8800000000000008</v>
      </c>
      <c r="HG338" s="17">
        <v>9.8800000000000008</v>
      </c>
      <c r="HH338" s="17">
        <v>9.84</v>
      </c>
      <c r="HI338" s="17">
        <v>9.82</v>
      </c>
      <c r="HJ338" s="17">
        <v>9.81</v>
      </c>
      <c r="HK338" s="17">
        <v>9.8000000000000007</v>
      </c>
      <c r="HL338" s="17">
        <v>9.83</v>
      </c>
      <c r="HM338" s="17">
        <v>9.86</v>
      </c>
      <c r="HN338" s="17">
        <v>9.8000000000000007</v>
      </c>
      <c r="HO338" s="17">
        <v>9.8000000000000007</v>
      </c>
      <c r="HP338" s="17">
        <v>9.83</v>
      </c>
      <c r="HQ338" s="17">
        <v>9.85</v>
      </c>
      <c r="HR338" s="17">
        <v>9.84</v>
      </c>
      <c r="HS338" s="17">
        <v>9.83</v>
      </c>
      <c r="HT338" s="17">
        <v>9.82</v>
      </c>
      <c r="HU338" s="17">
        <v>9.83</v>
      </c>
      <c r="HV338" s="17">
        <v>9.83</v>
      </c>
      <c r="HW338" s="17">
        <v>9.82</v>
      </c>
      <c r="HX338" s="17">
        <v>9.85</v>
      </c>
      <c r="HY338" s="17">
        <v>9.94</v>
      </c>
      <c r="HZ338" s="17">
        <v>9.94</v>
      </c>
      <c r="IA338" s="17">
        <v>9.86</v>
      </c>
      <c r="IB338" s="17">
        <v>9.91</v>
      </c>
      <c r="IC338" s="17">
        <v>9.93</v>
      </c>
      <c r="ID338" s="17">
        <v>9.9</v>
      </c>
      <c r="IE338" s="17">
        <v>9.93</v>
      </c>
      <c r="IF338" s="17">
        <v>9.99</v>
      </c>
      <c r="IG338" s="17">
        <v>10.01</v>
      </c>
      <c r="IH338" s="17">
        <v>9.98</v>
      </c>
      <c r="II338" s="17">
        <v>9.9</v>
      </c>
      <c r="IJ338" s="17">
        <v>9.9499999999999993</v>
      </c>
      <c r="IK338" s="17">
        <v>9.92</v>
      </c>
      <c r="IL338" s="17">
        <v>9.89</v>
      </c>
      <c r="IM338" s="17">
        <v>9.9</v>
      </c>
      <c r="IN338" s="17">
        <v>9.93</v>
      </c>
      <c r="IO338" s="17">
        <v>9.89</v>
      </c>
      <c r="IP338" s="17">
        <v>9.8800000000000008</v>
      </c>
      <c r="IQ338" s="17">
        <v>9.8800000000000008</v>
      </c>
      <c r="IR338" s="17">
        <v>9.8800000000000008</v>
      </c>
      <c r="IS338" s="17">
        <v>9.9</v>
      </c>
      <c r="IT338" s="17">
        <v>9.89</v>
      </c>
      <c r="IU338" s="17">
        <v>9.9</v>
      </c>
      <c r="IV338" s="17">
        <v>9.91</v>
      </c>
      <c r="IW338" s="17">
        <v>9.89</v>
      </c>
      <c r="IX338" s="17">
        <v>9.9</v>
      </c>
      <c r="IY338" s="17">
        <v>9.91</v>
      </c>
    </row>
    <row r="339" spans="1:259" x14ac:dyDescent="0.15">
      <c r="A339" s="17" t="s">
        <v>524</v>
      </c>
      <c r="B339" s="17" t="s">
        <v>525</v>
      </c>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c r="AA339" s="26"/>
      <c r="AB339" s="17"/>
      <c r="AC339" s="26"/>
      <c r="AD339" s="26"/>
      <c r="AE339" s="17"/>
      <c r="AF339" s="17"/>
      <c r="AG339" s="17"/>
      <c r="AH339" s="17"/>
      <c r="AI339" s="17"/>
      <c r="AJ339" s="17"/>
      <c r="AK339" s="17"/>
      <c r="AL339" s="17"/>
      <c r="AM339" s="17"/>
      <c r="AN339" s="17"/>
      <c r="AO339" s="17"/>
      <c r="AP339" s="17"/>
      <c r="AQ339" s="17"/>
      <c r="AR339" s="17"/>
      <c r="AS339" s="17"/>
      <c r="AT339" s="17"/>
      <c r="AU339" s="17"/>
      <c r="AV339" s="17"/>
      <c r="AW339" s="17"/>
      <c r="AX339" s="17"/>
      <c r="AY339" s="17"/>
      <c r="AZ339" s="17"/>
      <c r="BA339" s="17"/>
      <c r="BB339" s="17"/>
      <c r="BC339" s="17"/>
      <c r="BD339" s="17"/>
      <c r="BE339" s="17"/>
      <c r="BF339" s="17"/>
      <c r="BG339" s="17"/>
      <c r="BH339" s="17"/>
      <c r="BI339" s="17"/>
      <c r="BJ339" s="26"/>
      <c r="BK339" s="17"/>
      <c r="BL339" s="17"/>
      <c r="BM339" s="17"/>
      <c r="BN339" s="17"/>
      <c r="BO339" s="17"/>
      <c r="BP339" s="17"/>
      <c r="BQ339" s="17"/>
      <c r="BR339" s="17"/>
      <c r="BS339" s="17"/>
      <c r="BT339" s="17"/>
      <c r="BU339" s="17"/>
      <c r="BV339" s="17"/>
      <c r="BW339" s="17"/>
      <c r="BX339" s="26"/>
      <c r="BY339" s="26"/>
      <c r="BZ339" s="26"/>
      <c r="CA339" s="26"/>
      <c r="CB339" s="26"/>
      <c r="CC339" s="17"/>
      <c r="CD339" s="17"/>
      <c r="CE339" s="17"/>
      <c r="CF339" s="17"/>
      <c r="CG339" s="17"/>
      <c r="CH339" s="17"/>
      <c r="CI339" s="17"/>
      <c r="CJ339" s="26"/>
      <c r="CK339" s="17"/>
      <c r="CL339" s="17"/>
      <c r="CM339" s="17"/>
      <c r="CN339" s="17"/>
      <c r="CO339" s="17"/>
      <c r="CP339" s="17"/>
      <c r="CQ339" s="17"/>
      <c r="CR339" s="17"/>
      <c r="CS339" s="17"/>
      <c r="CT339" s="17"/>
      <c r="CU339" s="17"/>
      <c r="CV339" s="17"/>
      <c r="CW339" s="17"/>
      <c r="CX339" s="17"/>
      <c r="CY339" s="26"/>
      <c r="CZ339" s="26"/>
      <c r="DA339" s="26"/>
      <c r="DB339" s="17"/>
      <c r="DC339" s="17"/>
      <c r="DD339" s="17"/>
      <c r="DE339" s="17"/>
      <c r="DF339" s="17"/>
      <c r="DG339" s="17"/>
      <c r="DH339" s="26"/>
      <c r="DI339" s="17"/>
      <c r="DJ339" s="17"/>
      <c r="DK339" s="17"/>
      <c r="DL339" s="17"/>
      <c r="DM339" s="17">
        <v>4.92</v>
      </c>
      <c r="DN339" s="17">
        <v>4.91</v>
      </c>
      <c r="DO339" s="17">
        <v>4.92</v>
      </c>
      <c r="DP339" s="17">
        <v>4.91</v>
      </c>
      <c r="DQ339" s="17">
        <v>4.91</v>
      </c>
      <c r="DR339" s="17">
        <v>4.92</v>
      </c>
      <c r="DS339" s="17">
        <v>4.92</v>
      </c>
      <c r="DT339" s="17">
        <v>4.92</v>
      </c>
      <c r="DU339" s="17">
        <v>4.92</v>
      </c>
      <c r="DV339" s="17">
        <v>4.92</v>
      </c>
      <c r="DW339" s="17">
        <v>4.91</v>
      </c>
      <c r="DX339" s="17">
        <v>4.91</v>
      </c>
      <c r="DY339" s="17">
        <v>4.91</v>
      </c>
      <c r="DZ339" s="17">
        <v>4.92</v>
      </c>
      <c r="EA339" s="17">
        <v>4.91</v>
      </c>
      <c r="EB339" s="17">
        <v>4.91</v>
      </c>
      <c r="EC339" s="17">
        <v>4.91</v>
      </c>
      <c r="ED339" s="17">
        <v>4.91</v>
      </c>
      <c r="EE339" s="17">
        <v>4.91</v>
      </c>
      <c r="EF339" s="17">
        <v>4.9000000000000004</v>
      </c>
      <c r="EG339" s="17">
        <v>4.9000000000000004</v>
      </c>
      <c r="EH339" s="17">
        <v>4.9000000000000004</v>
      </c>
      <c r="EI339" s="17">
        <v>4.9000000000000004</v>
      </c>
      <c r="EJ339" s="17">
        <v>4.92</v>
      </c>
      <c r="EK339" s="17">
        <v>4.91</v>
      </c>
      <c r="EL339" s="17">
        <v>4.92</v>
      </c>
      <c r="EM339" s="17">
        <v>4.91</v>
      </c>
      <c r="EN339" s="17">
        <v>4.91</v>
      </c>
      <c r="EO339" s="17">
        <v>4.92</v>
      </c>
      <c r="EP339" s="17">
        <v>4.9000000000000004</v>
      </c>
      <c r="EQ339" s="17">
        <v>4.92</v>
      </c>
      <c r="ER339" s="17">
        <v>4.91</v>
      </c>
      <c r="ES339" s="17">
        <v>4.91</v>
      </c>
      <c r="ET339" s="17">
        <v>4.92</v>
      </c>
      <c r="EU339" s="17">
        <v>4.92</v>
      </c>
      <c r="EV339" s="17">
        <v>4.91</v>
      </c>
      <c r="EW339" s="17">
        <v>4.92</v>
      </c>
      <c r="EX339" s="17">
        <v>4.91</v>
      </c>
      <c r="EY339" s="17">
        <v>4.92</v>
      </c>
      <c r="EZ339" s="17">
        <v>4.92</v>
      </c>
      <c r="FA339" s="17">
        <v>4.92</v>
      </c>
      <c r="FB339" s="17">
        <v>4.91</v>
      </c>
      <c r="FC339" s="17">
        <v>4.92</v>
      </c>
      <c r="FD339" s="17">
        <v>4.91</v>
      </c>
      <c r="FE339" s="17">
        <v>4.91</v>
      </c>
      <c r="FF339" s="17">
        <v>4.92</v>
      </c>
      <c r="FG339" s="17">
        <v>4.92</v>
      </c>
      <c r="FH339" s="17">
        <v>4.92</v>
      </c>
      <c r="FI339" s="17">
        <v>4.93</v>
      </c>
      <c r="FJ339" s="17">
        <v>4.92</v>
      </c>
      <c r="FK339" s="17">
        <v>4.92</v>
      </c>
      <c r="FL339" s="17">
        <v>4.93</v>
      </c>
      <c r="FM339" s="17">
        <v>4.92</v>
      </c>
      <c r="FN339" s="17">
        <v>4.93</v>
      </c>
      <c r="FO339" s="17">
        <v>4.93</v>
      </c>
      <c r="FP339" s="17">
        <v>4.92</v>
      </c>
      <c r="FQ339" s="17">
        <v>4.92</v>
      </c>
      <c r="FR339" s="17">
        <v>4.92</v>
      </c>
      <c r="FS339" s="17">
        <v>4.92</v>
      </c>
      <c r="FT339" s="17">
        <v>4.92</v>
      </c>
      <c r="FU339" s="17">
        <v>4.91</v>
      </c>
      <c r="FV339" s="17">
        <v>4.93</v>
      </c>
      <c r="FW339" s="17">
        <v>4.92</v>
      </c>
      <c r="FX339" s="17">
        <v>4.92</v>
      </c>
      <c r="FY339" s="17">
        <v>4.93</v>
      </c>
      <c r="FZ339" s="17">
        <v>4.93</v>
      </c>
      <c r="GA339" s="17">
        <v>4.9400000000000004</v>
      </c>
      <c r="GB339" s="17">
        <v>4.95</v>
      </c>
      <c r="GC339" s="17">
        <v>4.93</v>
      </c>
      <c r="GD339" s="17">
        <v>4.9400000000000004</v>
      </c>
      <c r="GE339" s="17">
        <v>4.9400000000000004</v>
      </c>
      <c r="GF339" s="17">
        <v>4.93</v>
      </c>
      <c r="GG339" s="17">
        <v>4.93</v>
      </c>
      <c r="GH339" s="17">
        <v>4.93</v>
      </c>
      <c r="GI339" s="17">
        <v>4.92</v>
      </c>
      <c r="GJ339" s="17">
        <v>4.92</v>
      </c>
      <c r="GK339" s="17">
        <v>4.91</v>
      </c>
      <c r="GL339" s="17">
        <v>4.91</v>
      </c>
      <c r="GM339" s="17">
        <v>4.91</v>
      </c>
      <c r="GN339" s="17">
        <v>4.91</v>
      </c>
      <c r="GO339" s="17">
        <v>4.92</v>
      </c>
      <c r="GP339" s="17">
        <v>4.92</v>
      </c>
      <c r="GQ339" s="17">
        <v>4.92</v>
      </c>
      <c r="GR339" s="17">
        <v>4.93</v>
      </c>
      <c r="GS339" s="17">
        <v>4.92</v>
      </c>
      <c r="GT339" s="17">
        <v>4.92</v>
      </c>
      <c r="GU339" s="17">
        <v>4.93</v>
      </c>
      <c r="GV339" s="17">
        <v>4.93</v>
      </c>
      <c r="GW339" s="17">
        <v>4.93</v>
      </c>
      <c r="GX339" s="17">
        <v>4.97</v>
      </c>
      <c r="GY339" s="17">
        <v>5.08</v>
      </c>
      <c r="GZ339" s="17">
        <v>5.07</v>
      </c>
      <c r="HA339" s="17">
        <v>5.13</v>
      </c>
      <c r="HB339" s="17">
        <v>5.09</v>
      </c>
      <c r="HC339" s="17">
        <v>5.08</v>
      </c>
      <c r="HD339" s="17">
        <v>5.09</v>
      </c>
      <c r="HE339" s="17">
        <v>5.15</v>
      </c>
      <c r="HF339" s="17">
        <v>5.0999999999999996</v>
      </c>
      <c r="HG339" s="17">
        <v>5.13</v>
      </c>
      <c r="HH339" s="17">
        <v>5.1100000000000003</v>
      </c>
      <c r="HI339" s="17">
        <v>5.09</v>
      </c>
      <c r="HJ339" s="17">
        <v>5.08</v>
      </c>
      <c r="HK339" s="17">
        <v>5.07</v>
      </c>
      <c r="HL339" s="17">
        <v>5.07</v>
      </c>
      <c r="HM339" s="17">
        <v>5.09</v>
      </c>
      <c r="HN339" s="17">
        <v>5.0999999999999996</v>
      </c>
      <c r="HO339" s="17">
        <v>5.09</v>
      </c>
      <c r="HP339" s="17">
        <v>5.08</v>
      </c>
      <c r="HQ339" s="17">
        <v>5.07</v>
      </c>
      <c r="HR339" s="17">
        <v>5.07</v>
      </c>
      <c r="HS339" s="17">
        <v>5.07</v>
      </c>
      <c r="HT339" s="17">
        <v>5.08</v>
      </c>
      <c r="HU339" s="17">
        <v>5.07</v>
      </c>
      <c r="HV339" s="17">
        <v>5.08</v>
      </c>
      <c r="HW339" s="17">
        <v>5.08</v>
      </c>
      <c r="HX339" s="17">
        <v>5.08</v>
      </c>
      <c r="HY339" s="17">
        <v>5.08</v>
      </c>
      <c r="HZ339" s="17">
        <v>5.07</v>
      </c>
      <c r="IA339" s="17">
        <v>5.07</v>
      </c>
      <c r="IB339" s="17">
        <v>5.0599999999999996</v>
      </c>
      <c r="IC339" s="17">
        <v>5.0599999999999996</v>
      </c>
      <c r="ID339" s="17">
        <v>5.0599999999999996</v>
      </c>
      <c r="IE339" s="17">
        <v>5.07</v>
      </c>
      <c r="IF339" s="17">
        <v>5.07</v>
      </c>
      <c r="IG339" s="17">
        <v>5.07</v>
      </c>
      <c r="IH339" s="17">
        <v>5.05</v>
      </c>
      <c r="II339" s="17">
        <v>5.0599999999999996</v>
      </c>
      <c r="IJ339" s="17">
        <v>5.0599999999999996</v>
      </c>
      <c r="IK339" s="17">
        <v>5.05</v>
      </c>
      <c r="IL339" s="17">
        <v>5.05</v>
      </c>
      <c r="IM339" s="17">
        <v>5.0599999999999996</v>
      </c>
      <c r="IN339" s="17">
        <v>5.0599999999999996</v>
      </c>
      <c r="IO339" s="17">
        <v>5.05</v>
      </c>
      <c r="IP339" s="17">
        <v>5.04</v>
      </c>
      <c r="IQ339" s="17">
        <v>5.0599999999999996</v>
      </c>
      <c r="IR339" s="17">
        <v>5.05</v>
      </c>
      <c r="IS339" s="17">
        <v>5.05</v>
      </c>
      <c r="IT339" s="17">
        <v>5.07</v>
      </c>
      <c r="IU339" s="17">
        <v>5.08</v>
      </c>
      <c r="IV339" s="17">
        <v>5.07</v>
      </c>
      <c r="IW339" s="17">
        <v>5.08</v>
      </c>
      <c r="IX339" s="17">
        <v>5.09</v>
      </c>
      <c r="IY339" s="17">
        <v>5.09</v>
      </c>
    </row>
    <row r="340" spans="1:259" x14ac:dyDescent="0.15">
      <c r="A340" s="17" t="s">
        <v>848</v>
      </c>
      <c r="B340" s="17" t="s">
        <v>849</v>
      </c>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c r="AA340" s="26"/>
      <c r="AB340" s="17"/>
      <c r="AC340" s="26"/>
      <c r="AD340" s="26"/>
      <c r="AE340" s="17"/>
      <c r="AF340" s="17"/>
      <c r="AG340" s="17"/>
      <c r="AH340" s="17"/>
      <c r="AI340" s="17"/>
      <c r="AJ340" s="17"/>
      <c r="AK340" s="17"/>
      <c r="AL340" s="17"/>
      <c r="AM340" s="17"/>
      <c r="AN340" s="17"/>
      <c r="AO340" s="17"/>
      <c r="AP340" s="17"/>
      <c r="AQ340" s="17"/>
      <c r="AR340" s="17"/>
      <c r="AS340" s="17"/>
      <c r="AT340" s="17"/>
      <c r="AU340" s="17"/>
      <c r="AV340" s="17"/>
      <c r="AW340" s="17"/>
      <c r="AX340" s="17"/>
      <c r="AY340" s="17"/>
      <c r="AZ340" s="17"/>
      <c r="BA340" s="17"/>
      <c r="BB340" s="17"/>
      <c r="BC340" s="17"/>
      <c r="BD340" s="17"/>
      <c r="BE340" s="17"/>
      <c r="BF340" s="17"/>
      <c r="BG340" s="17"/>
      <c r="BH340" s="17"/>
      <c r="BI340" s="17"/>
      <c r="BJ340" s="26"/>
      <c r="BK340" s="17"/>
      <c r="BL340" s="17"/>
      <c r="BM340" s="17"/>
      <c r="BN340" s="17"/>
      <c r="BO340" s="17"/>
      <c r="BP340" s="17"/>
      <c r="BQ340" s="17"/>
      <c r="BR340" s="17"/>
      <c r="BS340" s="17"/>
      <c r="BT340" s="17"/>
      <c r="BU340" s="17"/>
      <c r="BV340" s="17"/>
      <c r="BW340" s="17"/>
      <c r="BX340" s="26"/>
      <c r="BY340" s="26"/>
      <c r="BZ340" s="26"/>
      <c r="CA340" s="26"/>
      <c r="CB340" s="26"/>
      <c r="CC340" s="17"/>
      <c r="CD340" s="17"/>
      <c r="CE340" s="17"/>
      <c r="CF340" s="17"/>
      <c r="CG340" s="17"/>
      <c r="CH340" s="17"/>
      <c r="CI340" s="17"/>
      <c r="CJ340" s="26"/>
      <c r="CK340" s="17"/>
      <c r="CL340" s="17"/>
      <c r="CM340" s="17"/>
      <c r="CN340" s="17"/>
      <c r="CO340" s="17"/>
      <c r="CP340" s="17"/>
      <c r="CQ340" s="17"/>
      <c r="CR340" s="17"/>
      <c r="CS340" s="17"/>
      <c r="CT340" s="17"/>
      <c r="CU340" s="17"/>
      <c r="CV340" s="17"/>
      <c r="CW340" s="17"/>
      <c r="CX340" s="17"/>
      <c r="CY340" s="26"/>
      <c r="CZ340" s="26"/>
      <c r="DA340" s="26"/>
      <c r="DB340" s="17"/>
      <c r="DC340" s="17"/>
      <c r="DD340" s="17"/>
      <c r="DE340" s="17"/>
      <c r="DF340" s="17"/>
      <c r="DG340" s="17"/>
      <c r="DH340" s="26"/>
      <c r="DI340" s="17"/>
      <c r="DJ340" s="17"/>
      <c r="DK340" s="17"/>
      <c r="DL340" s="17"/>
      <c r="DM340" s="17">
        <v>21.79</v>
      </c>
      <c r="DN340" s="17">
        <v>21.79</v>
      </c>
      <c r="DO340" s="17">
        <v>21.79</v>
      </c>
      <c r="DP340" s="17">
        <v>21.79</v>
      </c>
      <c r="DQ340" s="17">
        <v>21.8</v>
      </c>
      <c r="DR340" s="17">
        <v>21.81</v>
      </c>
      <c r="DS340" s="17">
        <v>21.84</v>
      </c>
      <c r="DT340" s="17">
        <v>21.84</v>
      </c>
      <c r="DU340" s="17">
        <v>21.83</v>
      </c>
      <c r="DV340" s="17">
        <v>21.82</v>
      </c>
      <c r="DW340" s="17">
        <v>21.81</v>
      </c>
      <c r="DX340" s="17">
        <v>21.82</v>
      </c>
      <c r="DY340" s="17">
        <v>21.83</v>
      </c>
      <c r="DZ340" s="17">
        <v>21.81</v>
      </c>
      <c r="EA340" s="17">
        <v>21.82</v>
      </c>
      <c r="EB340" s="17">
        <v>21.82</v>
      </c>
      <c r="EC340" s="17">
        <v>21.79</v>
      </c>
      <c r="ED340" s="17">
        <v>21.78</v>
      </c>
      <c r="EE340" s="17">
        <v>21.78</v>
      </c>
      <c r="EF340" s="17">
        <v>21.79</v>
      </c>
      <c r="EG340" s="17">
        <v>21.78</v>
      </c>
      <c r="EH340" s="17">
        <v>21.78</v>
      </c>
      <c r="EI340" s="17">
        <v>21.81</v>
      </c>
      <c r="EJ340" s="17">
        <v>21.79</v>
      </c>
      <c r="EK340" s="17">
        <v>21.78</v>
      </c>
      <c r="EL340" s="17">
        <v>21.79</v>
      </c>
      <c r="EM340" s="17">
        <v>21.79</v>
      </c>
      <c r="EN340" s="17">
        <v>21.79</v>
      </c>
      <c r="EO340" s="17">
        <v>21.8</v>
      </c>
      <c r="EP340" s="17">
        <v>21.79</v>
      </c>
      <c r="EQ340" s="17">
        <v>21.8</v>
      </c>
      <c r="ER340" s="17">
        <v>21.81</v>
      </c>
      <c r="ES340" s="17">
        <v>21.81</v>
      </c>
      <c r="ET340" s="17">
        <v>21.79</v>
      </c>
      <c r="EU340" s="17">
        <v>21.79</v>
      </c>
      <c r="EV340" s="17">
        <v>21.8</v>
      </c>
      <c r="EW340" s="17">
        <v>21.79</v>
      </c>
      <c r="EX340" s="17">
        <v>21.79</v>
      </c>
      <c r="EY340" s="17">
        <v>21.8</v>
      </c>
      <c r="EZ340" s="17">
        <v>21.79</v>
      </c>
      <c r="FA340" s="17">
        <v>21.79</v>
      </c>
      <c r="FB340" s="17">
        <v>21.79</v>
      </c>
      <c r="FC340" s="17">
        <v>21.8</v>
      </c>
      <c r="FD340" s="17">
        <v>21.78</v>
      </c>
      <c r="FE340" s="17">
        <v>21.78</v>
      </c>
      <c r="FF340" s="17">
        <v>21.79</v>
      </c>
      <c r="FG340" s="17">
        <v>21.77</v>
      </c>
      <c r="FH340" s="17">
        <v>21.77</v>
      </c>
      <c r="FI340" s="17">
        <v>21.8</v>
      </c>
      <c r="FJ340" s="17">
        <v>21.8</v>
      </c>
      <c r="FK340" s="17">
        <v>21.8</v>
      </c>
      <c r="FL340" s="17">
        <v>21.8</v>
      </c>
      <c r="FM340" s="17">
        <v>21.8</v>
      </c>
      <c r="FN340" s="17">
        <v>21.81</v>
      </c>
      <c r="FO340" s="17">
        <v>21.8</v>
      </c>
      <c r="FP340" s="17">
        <v>21.79</v>
      </c>
      <c r="FQ340" s="17">
        <v>21.81</v>
      </c>
      <c r="FR340" s="17">
        <v>21.8</v>
      </c>
      <c r="FS340" s="17">
        <v>21.79</v>
      </c>
      <c r="FT340" s="17">
        <v>21.8</v>
      </c>
      <c r="FU340" s="17">
        <v>21.81</v>
      </c>
      <c r="FV340" s="17">
        <v>21.8</v>
      </c>
      <c r="FW340" s="17">
        <v>21.82</v>
      </c>
      <c r="FX340" s="17">
        <v>21.81</v>
      </c>
      <c r="FY340" s="17">
        <v>21.8</v>
      </c>
      <c r="FZ340" s="17">
        <v>21.78</v>
      </c>
      <c r="GA340" s="17">
        <v>21.79</v>
      </c>
      <c r="GB340" s="17">
        <v>21.78</v>
      </c>
      <c r="GC340" s="17">
        <v>21.79</v>
      </c>
      <c r="GD340" s="17">
        <v>21.77</v>
      </c>
      <c r="GE340" s="17">
        <v>21.76</v>
      </c>
      <c r="GF340" s="17">
        <v>21.75</v>
      </c>
      <c r="GG340" s="17">
        <v>21.77</v>
      </c>
      <c r="GH340" s="17">
        <v>21.72</v>
      </c>
      <c r="GI340" s="17">
        <v>21.73</v>
      </c>
      <c r="GJ340" s="17">
        <v>21.68</v>
      </c>
      <c r="GK340" s="17">
        <v>21.7</v>
      </c>
      <c r="GL340" s="17">
        <v>21.7</v>
      </c>
      <c r="GM340" s="17">
        <v>21.68</v>
      </c>
      <c r="GN340" s="17">
        <v>21.68</v>
      </c>
      <c r="GO340" s="17">
        <v>21.68</v>
      </c>
      <c r="GP340" s="17">
        <v>21.69</v>
      </c>
      <c r="GQ340" s="17">
        <v>21.7</v>
      </c>
      <c r="GR340" s="17">
        <v>21.7</v>
      </c>
      <c r="GS340" s="17">
        <v>21.7</v>
      </c>
      <c r="GT340" s="17">
        <v>21.66</v>
      </c>
      <c r="GU340" s="17">
        <v>21.68</v>
      </c>
      <c r="GV340" s="17">
        <v>21.67</v>
      </c>
      <c r="GW340" s="17">
        <v>21.68</v>
      </c>
      <c r="GX340" s="17">
        <v>21.67</v>
      </c>
      <c r="GY340" s="17">
        <v>21.67</v>
      </c>
      <c r="GZ340" s="17">
        <v>21.69</v>
      </c>
      <c r="HA340" s="17">
        <v>21.69</v>
      </c>
      <c r="HB340" s="17">
        <v>21.7</v>
      </c>
      <c r="HC340" s="17">
        <v>21.7</v>
      </c>
      <c r="HD340" s="17">
        <v>21.7</v>
      </c>
      <c r="HE340" s="17">
        <v>21.7</v>
      </c>
      <c r="HF340" s="17">
        <v>21.7</v>
      </c>
      <c r="HG340" s="17">
        <v>21.69</v>
      </c>
      <c r="HH340" s="17">
        <v>21.66</v>
      </c>
      <c r="HI340" s="17">
        <v>21.68</v>
      </c>
      <c r="HJ340" s="17">
        <v>21.69</v>
      </c>
      <c r="HK340" s="17">
        <v>21.69</v>
      </c>
      <c r="HL340" s="17">
        <v>21.7</v>
      </c>
      <c r="HM340" s="17">
        <v>21.69</v>
      </c>
      <c r="HN340" s="17">
        <v>21.68</v>
      </c>
      <c r="HO340" s="17">
        <v>21.68</v>
      </c>
      <c r="HP340" s="17">
        <v>21.68</v>
      </c>
      <c r="HQ340" s="17">
        <v>21.67</v>
      </c>
      <c r="HR340" s="17">
        <v>21.67</v>
      </c>
      <c r="HS340" s="17">
        <v>21.67</v>
      </c>
      <c r="HT340" s="17">
        <v>21.67</v>
      </c>
      <c r="HU340" s="17">
        <v>21.68</v>
      </c>
      <c r="HV340" s="17">
        <v>21.71</v>
      </c>
      <c r="HW340" s="17">
        <v>21.71</v>
      </c>
      <c r="HX340" s="17">
        <v>21.68</v>
      </c>
      <c r="HY340" s="17">
        <v>21.67</v>
      </c>
      <c r="HZ340" s="17">
        <v>21.68</v>
      </c>
      <c r="IA340" s="17">
        <v>21.68</v>
      </c>
      <c r="IB340" s="17">
        <v>21.67</v>
      </c>
      <c r="IC340" s="17">
        <v>21.67</v>
      </c>
      <c r="ID340" s="17">
        <v>21.65</v>
      </c>
      <c r="IE340" s="17">
        <v>21.63</v>
      </c>
      <c r="IF340" s="17">
        <v>21.64</v>
      </c>
      <c r="IG340" s="17">
        <v>21.63</v>
      </c>
      <c r="IH340" s="17">
        <v>21.61</v>
      </c>
      <c r="II340" s="17">
        <v>21.62</v>
      </c>
      <c r="IJ340" s="17">
        <v>21.6</v>
      </c>
      <c r="IK340" s="17">
        <v>21.6</v>
      </c>
      <c r="IL340" s="17">
        <v>21.6</v>
      </c>
      <c r="IM340" s="17">
        <v>21.63</v>
      </c>
      <c r="IN340" s="17">
        <v>21.59</v>
      </c>
      <c r="IO340" s="17">
        <v>21.59</v>
      </c>
      <c r="IP340" s="17">
        <v>21.59</v>
      </c>
      <c r="IQ340" s="17">
        <v>21.55</v>
      </c>
      <c r="IR340" s="17">
        <v>21.56</v>
      </c>
      <c r="IS340" s="17">
        <v>21.57</v>
      </c>
      <c r="IT340" s="17">
        <v>21.55</v>
      </c>
      <c r="IU340" s="17">
        <v>21.57</v>
      </c>
      <c r="IV340" s="17">
        <v>21.56</v>
      </c>
      <c r="IW340" s="17">
        <v>21.56</v>
      </c>
      <c r="IX340" s="17">
        <v>21.56</v>
      </c>
      <c r="IY340" s="17">
        <v>21.6</v>
      </c>
    </row>
    <row r="341" spans="1:259" x14ac:dyDescent="0.15">
      <c r="A341" s="17" t="s">
        <v>852</v>
      </c>
      <c r="B341" s="17" t="s">
        <v>853</v>
      </c>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c r="AA341" s="26"/>
      <c r="AB341" s="17"/>
      <c r="AC341" s="26"/>
      <c r="AD341" s="26"/>
      <c r="AE341" s="17"/>
      <c r="AF341" s="17"/>
      <c r="AG341" s="17"/>
      <c r="AH341" s="17"/>
      <c r="AI341" s="17"/>
      <c r="AJ341" s="17"/>
      <c r="AK341" s="17"/>
      <c r="AL341" s="17"/>
      <c r="AM341" s="17"/>
      <c r="AN341" s="17"/>
      <c r="AO341" s="17"/>
      <c r="AP341" s="17"/>
      <c r="AQ341" s="17"/>
      <c r="AR341" s="17"/>
      <c r="AS341" s="17"/>
      <c r="AT341" s="17"/>
      <c r="AU341" s="17"/>
      <c r="AV341" s="17"/>
      <c r="AW341" s="17"/>
      <c r="AX341" s="17"/>
      <c r="AY341" s="17"/>
      <c r="AZ341" s="17"/>
      <c r="BA341" s="17"/>
      <c r="BB341" s="17"/>
      <c r="BC341" s="17"/>
      <c r="BD341" s="17"/>
      <c r="BE341" s="17"/>
      <c r="BF341" s="17"/>
      <c r="BG341" s="17"/>
      <c r="BH341" s="17"/>
      <c r="BI341" s="17"/>
      <c r="BJ341" s="26"/>
      <c r="BK341" s="17"/>
      <c r="BL341" s="17"/>
      <c r="BM341" s="17"/>
      <c r="BN341" s="17"/>
      <c r="BO341" s="17"/>
      <c r="BP341" s="17"/>
      <c r="BQ341" s="17"/>
      <c r="BR341" s="17"/>
      <c r="BS341" s="17"/>
      <c r="BT341" s="17"/>
      <c r="BU341" s="17"/>
      <c r="BV341" s="17"/>
      <c r="BW341" s="17"/>
      <c r="BX341" s="26"/>
      <c r="BY341" s="26"/>
      <c r="BZ341" s="26"/>
      <c r="CA341" s="26"/>
      <c r="CB341" s="26"/>
      <c r="CC341" s="17"/>
      <c r="CD341" s="17"/>
      <c r="CE341" s="17"/>
      <c r="CF341" s="17"/>
      <c r="CG341" s="17"/>
      <c r="CH341" s="17"/>
      <c r="CI341" s="17"/>
      <c r="CJ341" s="26"/>
      <c r="CK341" s="17"/>
      <c r="CL341" s="17"/>
      <c r="CM341" s="17"/>
      <c r="CN341" s="17"/>
      <c r="CO341" s="17"/>
      <c r="CP341" s="17"/>
      <c r="CQ341" s="17"/>
      <c r="CR341" s="17"/>
      <c r="CS341" s="17"/>
      <c r="CT341" s="17"/>
      <c r="CU341" s="17"/>
      <c r="CV341" s="17"/>
      <c r="CW341" s="17"/>
      <c r="CX341" s="17"/>
      <c r="CY341" s="26"/>
      <c r="CZ341" s="26"/>
      <c r="DA341" s="26"/>
      <c r="DB341" s="17"/>
      <c r="DC341" s="17"/>
      <c r="DD341" s="17"/>
      <c r="DE341" s="17"/>
      <c r="DF341" s="17"/>
      <c r="DG341" s="17"/>
      <c r="DH341" s="26"/>
      <c r="DI341" s="17"/>
      <c r="DJ341" s="17"/>
      <c r="DK341" s="17"/>
      <c r="DL341" s="17"/>
      <c r="DM341" s="17">
        <v>4.8899999999999997</v>
      </c>
      <c r="DN341" s="17">
        <v>4.9000000000000004</v>
      </c>
      <c r="DO341" s="17">
        <v>4.9000000000000004</v>
      </c>
      <c r="DP341" s="17">
        <v>4.9000000000000004</v>
      </c>
      <c r="DQ341" s="17">
        <v>4.9000000000000004</v>
      </c>
      <c r="DR341" s="17">
        <v>4.8899999999999997</v>
      </c>
      <c r="DS341" s="17">
        <v>4.8899999999999997</v>
      </c>
      <c r="DT341" s="17">
        <v>4.8899999999999997</v>
      </c>
      <c r="DU341" s="17">
        <v>4.8899999999999997</v>
      </c>
      <c r="DV341" s="17">
        <v>4.9000000000000004</v>
      </c>
      <c r="DW341" s="17">
        <v>4.9000000000000004</v>
      </c>
      <c r="DX341" s="17">
        <v>4.9000000000000004</v>
      </c>
      <c r="DY341" s="17">
        <v>4.91</v>
      </c>
      <c r="DZ341" s="17">
        <v>4.91</v>
      </c>
      <c r="EA341" s="17">
        <v>4.9000000000000004</v>
      </c>
      <c r="EB341" s="17">
        <v>4.9000000000000004</v>
      </c>
      <c r="EC341" s="17">
        <v>4.9000000000000004</v>
      </c>
      <c r="ED341" s="17">
        <v>4.9000000000000004</v>
      </c>
      <c r="EE341" s="17">
        <v>4.8899999999999997</v>
      </c>
      <c r="EF341" s="17">
        <v>4.8899999999999997</v>
      </c>
      <c r="EG341" s="17">
        <v>4.8899999999999997</v>
      </c>
      <c r="EH341" s="17">
        <v>4.8899999999999997</v>
      </c>
      <c r="EI341" s="17">
        <v>4.8899999999999997</v>
      </c>
      <c r="EJ341" s="17">
        <v>4.8899999999999997</v>
      </c>
      <c r="EK341" s="17">
        <v>4.8899999999999997</v>
      </c>
      <c r="EL341" s="17">
        <v>4.8899999999999997</v>
      </c>
      <c r="EM341" s="17">
        <v>4.9000000000000004</v>
      </c>
      <c r="EN341" s="17">
        <v>4.8899999999999997</v>
      </c>
      <c r="EO341" s="17">
        <v>4.9000000000000004</v>
      </c>
      <c r="EP341" s="17">
        <v>4.8899999999999997</v>
      </c>
      <c r="EQ341" s="17">
        <v>4.9000000000000004</v>
      </c>
      <c r="ER341" s="17">
        <v>4.9000000000000004</v>
      </c>
      <c r="ES341" s="17">
        <v>4.9000000000000004</v>
      </c>
      <c r="ET341" s="17">
        <v>4.8899999999999997</v>
      </c>
      <c r="EU341" s="17">
        <v>4.9000000000000004</v>
      </c>
      <c r="EV341" s="17">
        <v>4.8899999999999997</v>
      </c>
      <c r="EW341" s="17">
        <v>4.9000000000000004</v>
      </c>
      <c r="EX341" s="17">
        <v>4.88</v>
      </c>
      <c r="EY341" s="17">
        <v>4.8899999999999997</v>
      </c>
      <c r="EZ341" s="17">
        <v>4.8899999999999997</v>
      </c>
      <c r="FA341" s="17">
        <v>4.9000000000000004</v>
      </c>
      <c r="FB341" s="17">
        <v>4.8899999999999997</v>
      </c>
      <c r="FC341" s="17">
        <v>4.88</v>
      </c>
      <c r="FD341" s="17">
        <v>4.8899999999999997</v>
      </c>
      <c r="FE341" s="17">
        <v>4.88</v>
      </c>
      <c r="FF341" s="17">
        <v>4.88</v>
      </c>
      <c r="FG341" s="17">
        <v>4.88</v>
      </c>
      <c r="FH341" s="17">
        <v>4.88</v>
      </c>
      <c r="FI341" s="17">
        <v>4.87</v>
      </c>
      <c r="FJ341" s="17">
        <v>4.88</v>
      </c>
      <c r="FK341" s="17">
        <v>4.87</v>
      </c>
      <c r="FL341" s="17">
        <v>4.88</v>
      </c>
      <c r="FM341" s="17">
        <v>4.8899999999999997</v>
      </c>
      <c r="FN341" s="17">
        <v>4.8899999999999997</v>
      </c>
      <c r="FO341" s="17">
        <v>4.9000000000000004</v>
      </c>
      <c r="FP341" s="17">
        <v>4.9000000000000004</v>
      </c>
      <c r="FQ341" s="17">
        <v>4.9000000000000004</v>
      </c>
      <c r="FR341" s="17">
        <v>4.9000000000000004</v>
      </c>
      <c r="FS341" s="17">
        <v>4.91</v>
      </c>
      <c r="FT341" s="17">
        <v>4.9000000000000004</v>
      </c>
      <c r="FU341" s="17">
        <v>4.8899999999999997</v>
      </c>
      <c r="FV341" s="17">
        <v>4.8899999999999997</v>
      </c>
      <c r="FW341" s="17">
        <v>4.9000000000000004</v>
      </c>
      <c r="FX341" s="17">
        <v>4.9000000000000004</v>
      </c>
      <c r="FY341" s="17">
        <v>4.9000000000000004</v>
      </c>
      <c r="FZ341" s="17">
        <v>4.9000000000000004</v>
      </c>
      <c r="GA341" s="17">
        <v>4.9000000000000004</v>
      </c>
      <c r="GB341" s="17">
        <v>4.8899999999999997</v>
      </c>
      <c r="GC341" s="17">
        <v>4.8899999999999997</v>
      </c>
      <c r="GD341" s="17">
        <v>4.8899999999999997</v>
      </c>
      <c r="GE341" s="17">
        <v>4.9000000000000004</v>
      </c>
      <c r="GF341" s="17">
        <v>4.8899999999999997</v>
      </c>
      <c r="GG341" s="17">
        <v>4.8899999999999997</v>
      </c>
      <c r="GH341" s="17">
        <v>4.8899999999999997</v>
      </c>
      <c r="GI341" s="17">
        <v>4.8899999999999997</v>
      </c>
      <c r="GJ341" s="17">
        <v>4.8899999999999997</v>
      </c>
      <c r="GK341" s="17">
        <v>4.8899999999999997</v>
      </c>
      <c r="GL341" s="17">
        <v>4.8899999999999997</v>
      </c>
      <c r="GM341" s="17">
        <v>4.88</v>
      </c>
      <c r="GN341" s="17">
        <v>4.88</v>
      </c>
      <c r="GO341" s="17">
        <v>4.88</v>
      </c>
      <c r="GP341" s="17">
        <v>4.88</v>
      </c>
      <c r="GQ341" s="17">
        <v>4.88</v>
      </c>
      <c r="GR341" s="17">
        <v>4.88</v>
      </c>
      <c r="GS341" s="17">
        <v>4.8899999999999997</v>
      </c>
      <c r="GT341" s="17">
        <v>4.8899999999999997</v>
      </c>
      <c r="GU341" s="17">
        <v>4.8899999999999997</v>
      </c>
      <c r="GV341" s="17">
        <v>4.8899999999999997</v>
      </c>
      <c r="GW341" s="17">
        <v>4.88</v>
      </c>
      <c r="GX341" s="17">
        <v>4.8899999999999997</v>
      </c>
      <c r="GY341" s="17">
        <v>4.8899999999999997</v>
      </c>
      <c r="GZ341" s="17">
        <v>4.8899999999999997</v>
      </c>
      <c r="HA341" s="17">
        <v>4.88</v>
      </c>
      <c r="HB341" s="17">
        <v>4.8899999999999997</v>
      </c>
      <c r="HC341" s="17">
        <v>4.9000000000000004</v>
      </c>
      <c r="HD341" s="17">
        <v>4.9000000000000004</v>
      </c>
      <c r="HE341" s="17">
        <v>4.8899999999999997</v>
      </c>
      <c r="HF341" s="17">
        <v>4.88</v>
      </c>
      <c r="HG341" s="17">
        <v>4.8899999999999997</v>
      </c>
      <c r="HH341" s="17">
        <v>4.9000000000000004</v>
      </c>
      <c r="HI341" s="17">
        <v>4.9000000000000004</v>
      </c>
      <c r="HJ341" s="17">
        <v>4.8899999999999997</v>
      </c>
      <c r="HK341" s="17">
        <v>4.9000000000000004</v>
      </c>
      <c r="HL341" s="17">
        <v>4.9000000000000004</v>
      </c>
      <c r="HM341" s="17">
        <v>4.88</v>
      </c>
      <c r="HN341" s="17">
        <v>4.8899999999999997</v>
      </c>
      <c r="HO341" s="17">
        <v>4.8899999999999997</v>
      </c>
      <c r="HP341" s="17">
        <v>4.88</v>
      </c>
      <c r="HQ341" s="17">
        <v>4.87</v>
      </c>
      <c r="HR341" s="17">
        <v>4.87</v>
      </c>
      <c r="HS341" s="17">
        <v>4.87</v>
      </c>
      <c r="HT341" s="17">
        <v>4.87</v>
      </c>
      <c r="HU341" s="17">
        <v>4.87</v>
      </c>
      <c r="HV341" s="17">
        <v>4.87</v>
      </c>
      <c r="HW341" s="17">
        <v>4.88</v>
      </c>
      <c r="HX341" s="17">
        <v>4.8899999999999997</v>
      </c>
      <c r="HY341" s="17">
        <v>4.88</v>
      </c>
      <c r="HZ341" s="17">
        <v>4.88</v>
      </c>
      <c r="IA341" s="17">
        <v>4.8899999999999997</v>
      </c>
      <c r="IB341" s="17">
        <v>4.8899999999999997</v>
      </c>
      <c r="IC341" s="17">
        <v>4.9000000000000004</v>
      </c>
      <c r="ID341" s="17">
        <v>4.8899999999999997</v>
      </c>
      <c r="IE341" s="17">
        <v>4.8899999999999997</v>
      </c>
      <c r="IF341" s="17">
        <v>4.8899999999999997</v>
      </c>
      <c r="IG341" s="17">
        <v>4.88</v>
      </c>
      <c r="IH341" s="17">
        <v>4.88</v>
      </c>
      <c r="II341" s="17">
        <v>4.88</v>
      </c>
      <c r="IJ341" s="17">
        <v>4.88</v>
      </c>
      <c r="IK341" s="17">
        <v>4.88</v>
      </c>
      <c r="IL341" s="17">
        <v>4.87</v>
      </c>
      <c r="IM341" s="17">
        <v>4.87</v>
      </c>
      <c r="IN341" s="17">
        <v>4.88</v>
      </c>
      <c r="IO341" s="17">
        <v>4.8899999999999997</v>
      </c>
      <c r="IP341" s="17">
        <v>4.87</v>
      </c>
      <c r="IQ341" s="17">
        <v>4.88</v>
      </c>
      <c r="IR341" s="17">
        <v>4.88</v>
      </c>
      <c r="IS341" s="17">
        <v>4.87</v>
      </c>
      <c r="IT341" s="17">
        <v>4.87</v>
      </c>
      <c r="IU341" s="17">
        <v>4.87</v>
      </c>
      <c r="IV341" s="17">
        <v>4.88</v>
      </c>
      <c r="IW341" s="17">
        <v>4.88</v>
      </c>
      <c r="IX341" s="17">
        <v>4.88</v>
      </c>
      <c r="IY341" s="17">
        <v>4.88</v>
      </c>
    </row>
    <row r="342" spans="1:259" x14ac:dyDescent="0.15">
      <c r="A342" s="17" t="s">
        <v>1018</v>
      </c>
      <c r="B342" s="17" t="s">
        <v>1019</v>
      </c>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c r="AA342" s="26"/>
      <c r="AB342" s="17"/>
      <c r="AC342" s="26"/>
      <c r="AD342" s="26"/>
      <c r="AE342" s="17"/>
      <c r="AF342" s="17"/>
      <c r="AG342" s="17"/>
      <c r="AH342" s="17"/>
      <c r="AI342" s="17"/>
      <c r="AJ342" s="17"/>
      <c r="AK342" s="17"/>
      <c r="AL342" s="17"/>
      <c r="AM342" s="17"/>
      <c r="AN342" s="17"/>
      <c r="AO342" s="17"/>
      <c r="AP342" s="17"/>
      <c r="AQ342" s="17"/>
      <c r="AR342" s="17"/>
      <c r="AS342" s="17"/>
      <c r="AT342" s="17"/>
      <c r="AU342" s="17"/>
      <c r="AV342" s="17"/>
      <c r="AW342" s="17"/>
      <c r="AX342" s="17"/>
      <c r="AY342" s="17"/>
      <c r="AZ342" s="17"/>
      <c r="BA342" s="17"/>
      <c r="BB342" s="17"/>
      <c r="BC342" s="17"/>
      <c r="BD342" s="17"/>
      <c r="BE342" s="17"/>
      <c r="BF342" s="17"/>
      <c r="BG342" s="17"/>
      <c r="BH342" s="17"/>
      <c r="BI342" s="17"/>
      <c r="BJ342" s="26"/>
      <c r="BK342" s="17"/>
      <c r="BL342" s="17"/>
      <c r="BM342" s="17"/>
      <c r="BN342" s="17"/>
      <c r="BO342" s="17"/>
      <c r="BP342" s="17"/>
      <c r="BQ342" s="17"/>
      <c r="BR342" s="17"/>
      <c r="BS342" s="17"/>
      <c r="BT342" s="17"/>
      <c r="BU342" s="17"/>
      <c r="BV342" s="17"/>
      <c r="BW342" s="17"/>
      <c r="BX342" s="26"/>
      <c r="BY342" s="26"/>
      <c r="BZ342" s="26"/>
      <c r="CA342" s="26"/>
      <c r="CB342" s="26"/>
      <c r="CC342" s="17"/>
      <c r="CD342" s="17"/>
      <c r="CE342" s="17"/>
      <c r="CF342" s="17"/>
      <c r="CG342" s="17"/>
      <c r="CH342" s="17"/>
      <c r="CI342" s="17"/>
      <c r="CJ342" s="26"/>
      <c r="CK342" s="17"/>
      <c r="CL342" s="17"/>
      <c r="CM342" s="17"/>
      <c r="CN342" s="17"/>
      <c r="CO342" s="17"/>
      <c r="CP342" s="17"/>
      <c r="CQ342" s="17"/>
      <c r="CR342" s="17"/>
      <c r="CS342" s="17"/>
      <c r="CT342" s="17"/>
      <c r="CU342" s="17"/>
      <c r="CV342" s="17"/>
      <c r="CW342" s="17"/>
      <c r="CX342" s="17"/>
      <c r="CY342" s="26"/>
      <c r="CZ342" s="26"/>
      <c r="DA342" s="26"/>
      <c r="DB342" s="17"/>
      <c r="DC342" s="17"/>
      <c r="DD342" s="17"/>
      <c r="DE342" s="17"/>
      <c r="DF342" s="17"/>
      <c r="DG342" s="17"/>
      <c r="DH342" s="26"/>
      <c r="DI342" s="17"/>
      <c r="DJ342" s="17"/>
      <c r="DK342" s="17"/>
      <c r="DL342" s="17"/>
      <c r="DM342" s="17">
        <v>40</v>
      </c>
      <c r="DN342" s="17">
        <v>40.03</v>
      </c>
      <c r="DO342" s="17">
        <v>40.03</v>
      </c>
      <c r="DP342" s="17">
        <v>40.03</v>
      </c>
      <c r="DQ342" s="17">
        <v>40</v>
      </c>
      <c r="DR342" s="17">
        <v>40.020000000000003</v>
      </c>
      <c r="DS342" s="17">
        <v>40.03</v>
      </c>
      <c r="DT342" s="17">
        <v>40.01</v>
      </c>
      <c r="DU342" s="17">
        <v>40</v>
      </c>
      <c r="DV342" s="17">
        <v>40</v>
      </c>
      <c r="DW342" s="17">
        <v>40</v>
      </c>
      <c r="DX342" s="17">
        <v>40.01</v>
      </c>
      <c r="DY342" s="17">
        <v>40.06</v>
      </c>
      <c r="DZ342" s="17">
        <v>40.25</v>
      </c>
      <c r="EA342" s="17">
        <v>40.200000000000003</v>
      </c>
      <c r="EB342" s="17">
        <v>40.29</v>
      </c>
      <c r="EC342" s="17">
        <v>40.24</v>
      </c>
      <c r="ED342" s="17">
        <v>40.25</v>
      </c>
      <c r="EE342" s="17">
        <v>40.270000000000003</v>
      </c>
      <c r="EF342" s="17">
        <v>40.380000000000003</v>
      </c>
      <c r="EG342" s="17">
        <v>40.369999999999997</v>
      </c>
      <c r="EH342" s="17">
        <v>40.36</v>
      </c>
      <c r="EI342" s="17">
        <v>40.47</v>
      </c>
      <c r="EJ342" s="17">
        <v>40.450000000000003</v>
      </c>
      <c r="EK342" s="17">
        <v>40.4</v>
      </c>
      <c r="EL342" s="17">
        <v>40.4</v>
      </c>
      <c r="EM342" s="17">
        <v>40.380000000000003</v>
      </c>
      <c r="EN342" s="17">
        <v>40.36</v>
      </c>
      <c r="EO342" s="17">
        <v>40.35</v>
      </c>
      <c r="EP342" s="17">
        <v>40.39</v>
      </c>
      <c r="EQ342" s="17">
        <v>40.4</v>
      </c>
      <c r="ER342" s="17">
        <v>40.380000000000003</v>
      </c>
      <c r="ES342" s="17">
        <v>40.36</v>
      </c>
      <c r="ET342" s="17">
        <v>40.369999999999997</v>
      </c>
      <c r="EU342" s="17">
        <v>40.380000000000003</v>
      </c>
      <c r="EV342" s="17">
        <v>40.369999999999997</v>
      </c>
      <c r="EW342" s="17">
        <v>40.380000000000003</v>
      </c>
      <c r="EX342" s="17">
        <v>40.35</v>
      </c>
      <c r="EY342" s="17">
        <v>40.28</v>
      </c>
      <c r="EZ342" s="17">
        <v>40.26</v>
      </c>
      <c r="FA342" s="17">
        <v>40.31</v>
      </c>
      <c r="FB342" s="17">
        <v>40.32</v>
      </c>
      <c r="FC342" s="17">
        <v>40.26</v>
      </c>
      <c r="FD342" s="17">
        <v>40.299999999999997</v>
      </c>
      <c r="FE342" s="17">
        <v>40.299999999999997</v>
      </c>
      <c r="FF342" s="17">
        <v>40.340000000000003</v>
      </c>
      <c r="FG342" s="17">
        <v>40.31</v>
      </c>
      <c r="FH342" s="17">
        <v>40.299999999999997</v>
      </c>
      <c r="FI342" s="17">
        <v>40.340000000000003</v>
      </c>
      <c r="FJ342" s="17">
        <v>40.35</v>
      </c>
      <c r="FK342" s="17">
        <v>40.39</v>
      </c>
      <c r="FL342" s="17">
        <v>40.39</v>
      </c>
      <c r="FM342" s="17">
        <v>40.409999999999997</v>
      </c>
      <c r="FN342" s="17">
        <v>40.42</v>
      </c>
      <c r="FO342" s="17">
        <v>40.44</v>
      </c>
      <c r="FP342" s="17">
        <v>40.44</v>
      </c>
      <c r="FQ342" s="17">
        <v>40.42</v>
      </c>
      <c r="FR342" s="17">
        <v>40.4</v>
      </c>
      <c r="FS342" s="17">
        <v>40.409999999999997</v>
      </c>
      <c r="FT342" s="17">
        <v>40.4</v>
      </c>
      <c r="FU342" s="17">
        <v>40.380000000000003</v>
      </c>
      <c r="FV342" s="17">
        <v>40.36</v>
      </c>
      <c r="FW342" s="17">
        <v>40.33</v>
      </c>
      <c r="FX342" s="17">
        <v>40.380000000000003</v>
      </c>
      <c r="FY342" s="17">
        <v>40.4</v>
      </c>
      <c r="FZ342" s="17">
        <v>40.4</v>
      </c>
      <c r="GA342" s="17">
        <v>40.39</v>
      </c>
      <c r="GB342" s="17">
        <v>40.39</v>
      </c>
      <c r="GC342" s="17">
        <v>40.42</v>
      </c>
      <c r="GD342" s="17">
        <v>40.42</v>
      </c>
      <c r="GE342" s="17">
        <v>40.42</v>
      </c>
      <c r="GF342" s="17">
        <v>40.43</v>
      </c>
      <c r="GG342" s="17">
        <v>40.46</v>
      </c>
      <c r="GH342" s="17">
        <v>40.49</v>
      </c>
      <c r="GI342" s="17">
        <v>40.479999999999997</v>
      </c>
      <c r="GJ342" s="17">
        <v>40.46</v>
      </c>
      <c r="GK342" s="17">
        <v>40.409999999999997</v>
      </c>
      <c r="GL342" s="17">
        <v>40.44</v>
      </c>
      <c r="GM342" s="17">
        <v>40.450000000000003</v>
      </c>
      <c r="GN342" s="17">
        <v>40.450000000000003</v>
      </c>
      <c r="GO342" s="17">
        <v>40.46</v>
      </c>
      <c r="GP342" s="17">
        <v>40.520000000000003</v>
      </c>
      <c r="GQ342" s="17">
        <v>40.64</v>
      </c>
      <c r="GR342" s="17">
        <v>40.6</v>
      </c>
      <c r="GS342" s="17">
        <v>40.590000000000003</v>
      </c>
      <c r="GT342" s="17">
        <v>40.61</v>
      </c>
      <c r="GU342" s="17">
        <v>40.619999999999997</v>
      </c>
      <c r="GV342" s="17">
        <v>40.619999999999997</v>
      </c>
      <c r="GW342" s="17">
        <v>40.67</v>
      </c>
      <c r="GX342" s="17">
        <v>40.76</v>
      </c>
      <c r="GY342" s="17">
        <v>40.72</v>
      </c>
      <c r="GZ342" s="17">
        <v>40.74</v>
      </c>
      <c r="HA342" s="17">
        <v>40.67</v>
      </c>
      <c r="HB342" s="17">
        <v>40.72</v>
      </c>
      <c r="HC342" s="17">
        <v>40.79</v>
      </c>
      <c r="HD342" s="17">
        <v>40.880000000000003</v>
      </c>
      <c r="HE342" s="17">
        <v>40.869999999999997</v>
      </c>
      <c r="HF342" s="17">
        <v>40.83</v>
      </c>
      <c r="HG342" s="17">
        <v>40.79</v>
      </c>
      <c r="HH342" s="17">
        <v>40.799999999999997</v>
      </c>
      <c r="HI342" s="17">
        <v>40.9</v>
      </c>
      <c r="HJ342" s="17">
        <v>40.950000000000003</v>
      </c>
      <c r="HK342" s="17">
        <v>40.94</v>
      </c>
      <c r="HL342" s="17">
        <v>40.9</v>
      </c>
      <c r="HM342" s="17">
        <v>40.83</v>
      </c>
      <c r="HN342" s="17">
        <v>40.9</v>
      </c>
      <c r="HO342" s="17">
        <v>40.89</v>
      </c>
      <c r="HP342" s="17">
        <v>40.89</v>
      </c>
      <c r="HQ342" s="17">
        <v>40.9</v>
      </c>
      <c r="HR342" s="17">
        <v>40.89</v>
      </c>
      <c r="HS342" s="17">
        <v>40.880000000000003</v>
      </c>
      <c r="HT342" s="17">
        <v>40.86</v>
      </c>
      <c r="HU342" s="17">
        <v>40.86</v>
      </c>
      <c r="HV342" s="17">
        <v>40.880000000000003</v>
      </c>
      <c r="HW342" s="17">
        <v>41</v>
      </c>
      <c r="HX342" s="17">
        <v>41.13</v>
      </c>
      <c r="HY342" s="17">
        <v>41.13</v>
      </c>
      <c r="HZ342" s="17">
        <v>41.15</v>
      </c>
      <c r="IA342" s="17">
        <v>41.29</v>
      </c>
      <c r="IB342" s="17">
        <v>41.27</v>
      </c>
      <c r="IC342" s="17">
        <v>41.25</v>
      </c>
      <c r="ID342" s="17">
        <v>41.17</v>
      </c>
      <c r="IE342" s="17">
        <v>41.24</v>
      </c>
      <c r="IF342" s="17">
        <v>41.22</v>
      </c>
      <c r="IG342" s="17">
        <v>41.21</v>
      </c>
      <c r="IH342" s="17">
        <v>41.15</v>
      </c>
      <c r="II342" s="17">
        <v>41.14</v>
      </c>
      <c r="IJ342" s="17">
        <v>41.18</v>
      </c>
      <c r="IK342" s="17">
        <v>41.17</v>
      </c>
      <c r="IL342" s="17">
        <v>41.18</v>
      </c>
      <c r="IM342" s="17">
        <v>41.17</v>
      </c>
      <c r="IN342" s="17">
        <v>41.09</v>
      </c>
      <c r="IO342" s="17">
        <v>41.09</v>
      </c>
      <c r="IP342" s="17">
        <v>41.04</v>
      </c>
      <c r="IQ342" s="17">
        <v>40.99</v>
      </c>
      <c r="IR342" s="17">
        <v>40.97</v>
      </c>
      <c r="IS342" s="17">
        <v>40.98</v>
      </c>
      <c r="IT342" s="17">
        <v>41.06</v>
      </c>
      <c r="IU342" s="17">
        <v>41.03</v>
      </c>
      <c r="IV342" s="17">
        <v>41.04</v>
      </c>
      <c r="IW342" s="17">
        <v>41.04</v>
      </c>
      <c r="IX342" s="17">
        <v>41.04</v>
      </c>
      <c r="IY342" s="17">
        <v>41.04</v>
      </c>
    </row>
    <row r="343" spans="1:259" x14ac:dyDescent="0.15">
      <c r="A343" s="17" t="s">
        <v>886</v>
      </c>
      <c r="B343" s="17" t="s">
        <v>887</v>
      </c>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c r="AA343" s="26"/>
      <c r="AB343" s="17"/>
      <c r="AC343" s="26"/>
      <c r="AD343" s="26"/>
      <c r="AE343" s="17"/>
      <c r="AF343" s="17"/>
      <c r="AG343" s="17"/>
      <c r="AH343" s="17"/>
      <c r="AI343" s="17"/>
      <c r="AJ343" s="17"/>
      <c r="AK343" s="17"/>
      <c r="AL343" s="17"/>
      <c r="AM343" s="17"/>
      <c r="AN343" s="17"/>
      <c r="AO343" s="17"/>
      <c r="AP343" s="17"/>
      <c r="AQ343" s="17"/>
      <c r="AR343" s="17"/>
      <c r="AS343" s="17"/>
      <c r="AT343" s="17"/>
      <c r="AU343" s="17"/>
      <c r="AV343" s="17"/>
      <c r="AW343" s="17"/>
      <c r="AX343" s="17"/>
      <c r="AY343" s="17"/>
      <c r="AZ343" s="17"/>
      <c r="BA343" s="17"/>
      <c r="BB343" s="17"/>
      <c r="BC343" s="17"/>
      <c r="BD343" s="17"/>
      <c r="BE343" s="17"/>
      <c r="BF343" s="17"/>
      <c r="BG343" s="17"/>
      <c r="BH343" s="17"/>
      <c r="BI343" s="17"/>
      <c r="BJ343" s="26"/>
      <c r="BK343" s="17"/>
      <c r="BL343" s="17"/>
      <c r="BM343" s="17"/>
      <c r="BN343" s="17"/>
      <c r="BO343" s="17"/>
      <c r="BP343" s="17"/>
      <c r="BQ343" s="17"/>
      <c r="BR343" s="17"/>
      <c r="BS343" s="17"/>
      <c r="BT343" s="17"/>
      <c r="BU343" s="17"/>
      <c r="BV343" s="17"/>
      <c r="BW343" s="17"/>
      <c r="BX343" s="26"/>
      <c r="BY343" s="26"/>
      <c r="BZ343" s="26"/>
      <c r="CA343" s="26"/>
      <c r="CB343" s="26"/>
      <c r="CC343" s="17"/>
      <c r="CD343" s="17"/>
      <c r="CE343" s="17"/>
      <c r="CF343" s="17"/>
      <c r="CG343" s="17"/>
      <c r="CH343" s="17"/>
      <c r="CI343" s="17"/>
      <c r="CJ343" s="26"/>
      <c r="CK343" s="17"/>
      <c r="CL343" s="17"/>
      <c r="CM343" s="17"/>
      <c r="CN343" s="17"/>
      <c r="CO343" s="17"/>
      <c r="CP343" s="17"/>
      <c r="CQ343" s="17"/>
      <c r="CR343" s="17"/>
      <c r="CS343" s="17"/>
      <c r="CT343" s="17"/>
      <c r="CU343" s="17"/>
      <c r="CV343" s="17"/>
      <c r="CW343" s="17"/>
      <c r="CX343" s="17"/>
      <c r="CY343" s="26"/>
      <c r="CZ343" s="26"/>
      <c r="DA343" s="26"/>
      <c r="DB343" s="17"/>
      <c r="DC343" s="17"/>
      <c r="DD343" s="17"/>
      <c r="DE343" s="17"/>
      <c r="DF343" s="17"/>
      <c r="DG343" s="17"/>
      <c r="DH343" s="26"/>
      <c r="DI343" s="17"/>
      <c r="DJ343" s="17"/>
      <c r="DK343" s="17"/>
      <c r="DL343" s="17"/>
      <c r="DM343" s="17">
        <v>6.84</v>
      </c>
      <c r="DN343" s="17">
        <v>6.84</v>
      </c>
      <c r="DO343" s="17">
        <v>6.84</v>
      </c>
      <c r="DP343" s="17">
        <v>6.83</v>
      </c>
      <c r="DQ343" s="17">
        <v>6.83</v>
      </c>
      <c r="DR343" s="17">
        <v>6.83</v>
      </c>
      <c r="DS343" s="17">
        <v>6.84</v>
      </c>
      <c r="DT343" s="17">
        <v>6.83</v>
      </c>
      <c r="DU343" s="17">
        <v>6.82</v>
      </c>
      <c r="DV343" s="17">
        <v>6.83</v>
      </c>
      <c r="DW343" s="17">
        <v>6.83</v>
      </c>
      <c r="DX343" s="17">
        <v>6.82</v>
      </c>
      <c r="DY343" s="17">
        <v>6.83</v>
      </c>
      <c r="DZ343" s="17">
        <v>6.83</v>
      </c>
      <c r="EA343" s="17">
        <v>6.83</v>
      </c>
      <c r="EB343" s="17">
        <v>6.82</v>
      </c>
      <c r="EC343" s="17">
        <v>6.83</v>
      </c>
      <c r="ED343" s="17">
        <v>6.81</v>
      </c>
      <c r="EE343" s="17">
        <v>6.82</v>
      </c>
      <c r="EF343" s="17">
        <v>6.81</v>
      </c>
      <c r="EG343" s="17">
        <v>6.81</v>
      </c>
      <c r="EH343" s="17">
        <v>6.81</v>
      </c>
      <c r="EI343" s="17">
        <v>6.82</v>
      </c>
      <c r="EJ343" s="17">
        <v>6.82</v>
      </c>
      <c r="EK343" s="17">
        <v>6.81</v>
      </c>
      <c r="EL343" s="17">
        <v>6.82</v>
      </c>
      <c r="EM343" s="17">
        <v>6.83</v>
      </c>
      <c r="EN343" s="17">
        <v>6.82</v>
      </c>
      <c r="EO343" s="17">
        <v>6.83</v>
      </c>
      <c r="EP343" s="17">
        <v>6.83</v>
      </c>
      <c r="EQ343" s="17">
        <v>6.83</v>
      </c>
      <c r="ER343" s="17">
        <v>6.83</v>
      </c>
      <c r="ES343" s="17">
        <v>6.82</v>
      </c>
      <c r="ET343" s="17">
        <v>6.83</v>
      </c>
      <c r="EU343" s="17">
        <v>6.83</v>
      </c>
      <c r="EV343" s="17">
        <v>6.84</v>
      </c>
      <c r="EW343" s="17">
        <v>6.83</v>
      </c>
      <c r="EX343" s="17">
        <v>6.84</v>
      </c>
      <c r="EY343" s="17">
        <v>6.84</v>
      </c>
      <c r="EZ343" s="17">
        <v>6.82</v>
      </c>
      <c r="FA343" s="17">
        <v>6.81</v>
      </c>
      <c r="FB343" s="17">
        <v>6.8</v>
      </c>
      <c r="FC343" s="17">
        <v>6.81</v>
      </c>
      <c r="FD343" s="17">
        <v>6.81</v>
      </c>
      <c r="FE343" s="17">
        <v>6.82</v>
      </c>
      <c r="FF343" s="17">
        <v>6.82</v>
      </c>
      <c r="FG343" s="17">
        <v>6.82</v>
      </c>
      <c r="FH343" s="17">
        <v>6.82</v>
      </c>
      <c r="FI343" s="17">
        <v>6.81</v>
      </c>
      <c r="FJ343" s="17">
        <v>6.82</v>
      </c>
      <c r="FK343" s="17">
        <v>6.82</v>
      </c>
      <c r="FL343" s="17">
        <v>6.83</v>
      </c>
      <c r="FM343" s="17">
        <v>6.82</v>
      </c>
      <c r="FN343" s="17">
        <v>6.81</v>
      </c>
      <c r="FO343" s="17">
        <v>6.82</v>
      </c>
      <c r="FP343" s="17">
        <v>6.82</v>
      </c>
      <c r="FQ343" s="17">
        <v>6.82</v>
      </c>
      <c r="FR343" s="17">
        <v>6.82</v>
      </c>
      <c r="FS343" s="17">
        <v>6.81</v>
      </c>
      <c r="FT343" s="17">
        <v>6.81</v>
      </c>
      <c r="FU343" s="17">
        <v>6.8</v>
      </c>
      <c r="FV343" s="17">
        <v>6.8</v>
      </c>
      <c r="FW343" s="17">
        <v>6.82</v>
      </c>
      <c r="FX343" s="17">
        <v>6.82</v>
      </c>
      <c r="FY343" s="17">
        <v>6.81</v>
      </c>
      <c r="FZ343" s="17">
        <v>6.8</v>
      </c>
      <c r="GA343" s="17">
        <v>6.81</v>
      </c>
      <c r="GB343" s="17">
        <v>6.82</v>
      </c>
      <c r="GC343" s="17">
        <v>6.82</v>
      </c>
      <c r="GD343" s="17">
        <v>6.81</v>
      </c>
      <c r="GE343" s="17">
        <v>6.81</v>
      </c>
      <c r="GF343" s="17">
        <v>6.82</v>
      </c>
      <c r="GG343" s="17">
        <v>6.82</v>
      </c>
      <c r="GH343" s="17">
        <v>6.81</v>
      </c>
      <c r="GI343" s="17">
        <v>6.82</v>
      </c>
      <c r="GJ343" s="17">
        <v>6.82</v>
      </c>
      <c r="GK343" s="17">
        <v>6.82</v>
      </c>
      <c r="GL343" s="17">
        <v>6.82</v>
      </c>
      <c r="GM343" s="17">
        <v>6.8</v>
      </c>
      <c r="GN343" s="17">
        <v>6.8</v>
      </c>
      <c r="GO343" s="17">
        <v>6.8</v>
      </c>
      <c r="GP343" s="17">
        <v>6.8</v>
      </c>
      <c r="GQ343" s="17">
        <v>6.8</v>
      </c>
      <c r="GR343" s="17">
        <v>6.8</v>
      </c>
      <c r="GS343" s="17">
        <v>6.81</v>
      </c>
      <c r="GT343" s="17">
        <v>6.81</v>
      </c>
      <c r="GU343" s="17">
        <v>6.82</v>
      </c>
      <c r="GV343" s="17">
        <v>6.81</v>
      </c>
      <c r="GW343" s="17">
        <v>6.81</v>
      </c>
      <c r="GX343" s="17">
        <v>6.81</v>
      </c>
      <c r="GY343" s="17">
        <v>6.8</v>
      </c>
      <c r="GZ343" s="17">
        <v>6.81</v>
      </c>
      <c r="HA343" s="17">
        <v>6.82</v>
      </c>
      <c r="HB343" s="17">
        <v>6.82</v>
      </c>
      <c r="HC343" s="17">
        <v>6.83</v>
      </c>
      <c r="HD343" s="17">
        <v>6.85</v>
      </c>
      <c r="HE343" s="17">
        <v>6.97</v>
      </c>
      <c r="HF343" s="17">
        <v>6.95</v>
      </c>
      <c r="HG343" s="17">
        <v>7.07</v>
      </c>
      <c r="HH343" s="17">
        <v>7.15</v>
      </c>
      <c r="HI343" s="17">
        <v>7.19</v>
      </c>
      <c r="HJ343" s="17">
        <v>7.2</v>
      </c>
      <c r="HK343" s="17">
        <v>7.16</v>
      </c>
      <c r="HL343" s="17">
        <v>7.14</v>
      </c>
      <c r="HM343" s="17">
        <v>7.17</v>
      </c>
      <c r="HN343" s="17">
        <v>7.12</v>
      </c>
      <c r="HO343" s="17">
        <v>7.15</v>
      </c>
      <c r="HP343" s="17">
        <v>7.13</v>
      </c>
      <c r="HQ343" s="17">
        <v>7.12</v>
      </c>
      <c r="HR343" s="17">
        <v>7.12</v>
      </c>
      <c r="HS343" s="17">
        <v>7.08</v>
      </c>
      <c r="HT343" s="17">
        <v>7.12</v>
      </c>
      <c r="HU343" s="17">
        <v>7.1</v>
      </c>
      <c r="HV343" s="17">
        <v>7.09</v>
      </c>
      <c r="HW343" s="17">
        <v>7.09</v>
      </c>
      <c r="HX343" s="17">
        <v>7.1</v>
      </c>
      <c r="HY343" s="17">
        <v>7.09</v>
      </c>
      <c r="HZ343" s="17">
        <v>7.08</v>
      </c>
      <c r="IA343" s="17">
        <v>7.06</v>
      </c>
      <c r="IB343" s="17">
        <v>7.07</v>
      </c>
      <c r="IC343" s="17">
        <v>7.08</v>
      </c>
      <c r="ID343" s="17">
        <v>7.11</v>
      </c>
      <c r="IE343" s="17">
        <v>7.13</v>
      </c>
      <c r="IF343" s="17">
        <v>7.1</v>
      </c>
      <c r="IG343" s="17">
        <v>7.1</v>
      </c>
      <c r="IH343" s="17">
        <v>7.09</v>
      </c>
      <c r="II343" s="17">
        <v>7.09</v>
      </c>
      <c r="IJ343" s="17">
        <v>7.09</v>
      </c>
      <c r="IK343" s="17">
        <v>7.07</v>
      </c>
      <c r="IL343" s="17">
        <v>7.05</v>
      </c>
      <c r="IM343" s="17">
        <v>7.04</v>
      </c>
      <c r="IN343" s="17">
        <v>7.05</v>
      </c>
      <c r="IO343" s="17">
        <v>7.07</v>
      </c>
      <c r="IP343" s="17">
        <v>7.07</v>
      </c>
      <c r="IQ343" s="17">
        <v>7.08</v>
      </c>
      <c r="IR343" s="17">
        <v>7.07</v>
      </c>
      <c r="IS343" s="17">
        <v>7.07</v>
      </c>
      <c r="IT343" s="17">
        <v>7.06</v>
      </c>
      <c r="IU343" s="17">
        <v>7.07</v>
      </c>
      <c r="IV343" s="17">
        <v>7.07</v>
      </c>
      <c r="IW343" s="17">
        <v>7.07</v>
      </c>
      <c r="IX343" s="17">
        <v>7.07</v>
      </c>
      <c r="IY343" s="17">
        <v>7.08</v>
      </c>
    </row>
    <row r="344" spans="1:259" x14ac:dyDescent="0.15">
      <c r="A344" s="17" t="s">
        <v>152</v>
      </c>
      <c r="B344" s="17" t="s">
        <v>153</v>
      </c>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c r="AA344" s="26"/>
      <c r="AB344" s="17"/>
      <c r="AC344" s="26"/>
      <c r="AD344" s="26"/>
      <c r="AE344" s="17"/>
      <c r="AF344" s="17"/>
      <c r="AG344" s="17"/>
      <c r="AH344" s="17"/>
      <c r="AI344" s="17"/>
      <c r="AJ344" s="17"/>
      <c r="AK344" s="17"/>
      <c r="AL344" s="17"/>
      <c r="AM344" s="17"/>
      <c r="AN344" s="17"/>
      <c r="AO344" s="17"/>
      <c r="AP344" s="17"/>
      <c r="AQ344" s="17"/>
      <c r="AR344" s="17"/>
      <c r="AS344" s="17"/>
      <c r="AT344" s="17"/>
      <c r="AU344" s="17"/>
      <c r="AV344" s="17"/>
      <c r="AW344" s="17"/>
      <c r="AX344" s="17"/>
      <c r="AY344" s="17"/>
      <c r="AZ344" s="17"/>
      <c r="BA344" s="17"/>
      <c r="BB344" s="17"/>
      <c r="BC344" s="17"/>
      <c r="BD344" s="17"/>
      <c r="BE344" s="17"/>
      <c r="BF344" s="17"/>
      <c r="BG344" s="17"/>
      <c r="BH344" s="17"/>
      <c r="BI344" s="17"/>
      <c r="BJ344" s="26"/>
      <c r="BK344" s="17"/>
      <c r="BL344" s="17"/>
      <c r="BM344" s="17"/>
      <c r="BN344" s="17"/>
      <c r="BO344" s="17"/>
      <c r="BP344" s="17"/>
      <c r="BQ344" s="17"/>
      <c r="BR344" s="17"/>
      <c r="BS344" s="17"/>
      <c r="BT344" s="17"/>
      <c r="BU344" s="17"/>
      <c r="BV344" s="17"/>
      <c r="BW344" s="17"/>
      <c r="BX344" s="26"/>
      <c r="BY344" s="26"/>
      <c r="BZ344" s="26"/>
      <c r="CA344" s="26"/>
      <c r="CB344" s="26"/>
      <c r="CC344" s="17"/>
      <c r="CD344" s="17"/>
      <c r="CE344" s="17"/>
      <c r="CF344" s="17"/>
      <c r="CG344" s="17"/>
      <c r="CH344" s="17"/>
      <c r="CI344" s="17"/>
      <c r="CJ344" s="26"/>
      <c r="CK344" s="17"/>
      <c r="CL344" s="17"/>
      <c r="CM344" s="17"/>
      <c r="CN344" s="17"/>
      <c r="CO344" s="17"/>
      <c r="CP344" s="17"/>
      <c r="CQ344" s="17"/>
      <c r="CR344" s="17"/>
      <c r="CS344" s="17"/>
      <c r="CT344" s="17"/>
      <c r="CU344" s="17"/>
      <c r="CV344" s="17"/>
      <c r="CW344" s="17"/>
      <c r="CX344" s="17"/>
      <c r="CY344" s="26"/>
      <c r="CZ344" s="26"/>
      <c r="DA344" s="26"/>
      <c r="DB344" s="17"/>
      <c r="DC344" s="17"/>
      <c r="DD344" s="17"/>
      <c r="DE344" s="17"/>
      <c r="DF344" s="17"/>
      <c r="DG344" s="17"/>
      <c r="DH344" s="26"/>
      <c r="DI344" s="17"/>
      <c r="DJ344" s="17"/>
      <c r="DK344" s="17"/>
      <c r="DL344" s="17"/>
      <c r="DM344" s="17">
        <v>6.2</v>
      </c>
      <c r="DN344" s="17">
        <v>6.2</v>
      </c>
      <c r="DO344" s="17">
        <v>6.22</v>
      </c>
      <c r="DP344" s="17">
        <v>6.22</v>
      </c>
      <c r="DQ344" s="17">
        <v>6.21</v>
      </c>
      <c r="DR344" s="17">
        <v>6.2</v>
      </c>
      <c r="DS344" s="17">
        <v>6.2</v>
      </c>
      <c r="DT344" s="17">
        <v>6.2</v>
      </c>
      <c r="DU344" s="17">
        <v>6.2</v>
      </c>
      <c r="DV344" s="17">
        <v>6.21</v>
      </c>
      <c r="DW344" s="17">
        <v>6.2</v>
      </c>
      <c r="DX344" s="17">
        <v>6.21</v>
      </c>
      <c r="DY344" s="17">
        <v>6.22</v>
      </c>
      <c r="DZ344" s="17">
        <v>6.22</v>
      </c>
      <c r="EA344" s="17">
        <v>6.21</v>
      </c>
      <c r="EB344" s="17">
        <v>6.2</v>
      </c>
      <c r="EC344" s="17">
        <v>6.2</v>
      </c>
      <c r="ED344" s="17">
        <v>6.2</v>
      </c>
      <c r="EE344" s="17">
        <v>6.21</v>
      </c>
      <c r="EF344" s="17">
        <v>6.2</v>
      </c>
      <c r="EG344" s="17">
        <v>6.2</v>
      </c>
      <c r="EH344" s="17">
        <v>6.2</v>
      </c>
      <c r="EI344" s="17">
        <v>6.21</v>
      </c>
      <c r="EJ344" s="17">
        <v>6.21</v>
      </c>
      <c r="EK344" s="17">
        <v>6.19</v>
      </c>
      <c r="EL344" s="17">
        <v>6.19</v>
      </c>
      <c r="EM344" s="17">
        <v>6.19</v>
      </c>
      <c r="EN344" s="17">
        <v>6.19</v>
      </c>
      <c r="EO344" s="17">
        <v>6.2</v>
      </c>
      <c r="EP344" s="17">
        <v>6.2</v>
      </c>
      <c r="EQ344" s="17">
        <v>6.21</v>
      </c>
      <c r="ER344" s="17">
        <v>6.19</v>
      </c>
      <c r="ES344" s="17">
        <v>6.19</v>
      </c>
      <c r="ET344" s="17">
        <v>6.19</v>
      </c>
      <c r="EU344" s="17">
        <v>6.19</v>
      </c>
      <c r="EV344" s="17">
        <v>6.19</v>
      </c>
      <c r="EW344" s="17">
        <v>6.19</v>
      </c>
      <c r="EX344" s="17">
        <v>6.19</v>
      </c>
      <c r="EY344" s="17">
        <v>6.18</v>
      </c>
      <c r="EZ344" s="17">
        <v>6.19</v>
      </c>
      <c r="FA344" s="17">
        <v>6.19</v>
      </c>
      <c r="FB344" s="17">
        <v>6.19</v>
      </c>
      <c r="FC344" s="17">
        <v>6.19</v>
      </c>
      <c r="FD344" s="17">
        <v>6.19</v>
      </c>
      <c r="FE344" s="17">
        <v>6.2</v>
      </c>
      <c r="FF344" s="17">
        <v>6.19</v>
      </c>
      <c r="FG344" s="17">
        <v>6.2</v>
      </c>
      <c r="FH344" s="17">
        <v>6.2</v>
      </c>
      <c r="FI344" s="17">
        <v>6.2</v>
      </c>
      <c r="FJ344" s="17">
        <v>6.2</v>
      </c>
      <c r="FK344" s="17">
        <v>6.2</v>
      </c>
      <c r="FL344" s="17">
        <v>6.21</v>
      </c>
      <c r="FM344" s="17">
        <v>6.19</v>
      </c>
      <c r="FN344" s="17">
        <v>6.2</v>
      </c>
      <c r="FO344" s="17">
        <v>6.19</v>
      </c>
      <c r="FP344" s="17">
        <v>6.19</v>
      </c>
      <c r="FQ344" s="17">
        <v>6.19</v>
      </c>
      <c r="FR344" s="17">
        <v>6.2</v>
      </c>
      <c r="FS344" s="17">
        <v>6.2</v>
      </c>
      <c r="FT344" s="17">
        <v>6.2</v>
      </c>
      <c r="FU344" s="17">
        <v>6.19</v>
      </c>
      <c r="FV344" s="17">
        <v>6.2</v>
      </c>
      <c r="FW344" s="17">
        <v>6.21</v>
      </c>
      <c r="FX344" s="17">
        <v>6.2</v>
      </c>
      <c r="FY344" s="17">
        <v>6.22</v>
      </c>
      <c r="FZ344" s="17">
        <v>6.22</v>
      </c>
      <c r="GA344" s="17">
        <v>6.22</v>
      </c>
      <c r="GB344" s="17">
        <v>6.21</v>
      </c>
      <c r="GC344" s="17">
        <v>6.22</v>
      </c>
      <c r="GD344" s="17">
        <v>6.21</v>
      </c>
      <c r="GE344" s="17">
        <v>6.21</v>
      </c>
      <c r="GF344" s="17">
        <v>6.2</v>
      </c>
      <c r="GG344" s="17">
        <v>6.22</v>
      </c>
      <c r="GH344" s="17">
        <v>6.21</v>
      </c>
      <c r="GI344" s="17">
        <v>6.2</v>
      </c>
      <c r="GJ344" s="17">
        <v>6.2</v>
      </c>
      <c r="GK344" s="17">
        <v>6.2</v>
      </c>
      <c r="GL344" s="17">
        <v>6.19</v>
      </c>
      <c r="GM344" s="17">
        <v>6.2</v>
      </c>
      <c r="GN344" s="17">
        <v>6.19</v>
      </c>
      <c r="GO344" s="17">
        <v>6.19</v>
      </c>
      <c r="GP344" s="17">
        <v>6.19</v>
      </c>
      <c r="GQ344" s="17">
        <v>6.18</v>
      </c>
      <c r="GR344" s="17">
        <v>6.18</v>
      </c>
      <c r="GS344" s="17">
        <v>6.18</v>
      </c>
      <c r="GT344" s="17">
        <v>6.17</v>
      </c>
      <c r="GU344" s="17">
        <v>6.18</v>
      </c>
      <c r="GV344" s="17">
        <v>6.17</v>
      </c>
      <c r="GW344" s="17">
        <v>6.18</v>
      </c>
      <c r="GX344" s="17">
        <v>6.17</v>
      </c>
      <c r="GY344" s="17">
        <v>6.18</v>
      </c>
      <c r="GZ344" s="17">
        <v>6.18</v>
      </c>
      <c r="HA344" s="17">
        <v>6.17</v>
      </c>
      <c r="HB344" s="17">
        <v>6.18</v>
      </c>
      <c r="HC344" s="17">
        <v>6.18</v>
      </c>
      <c r="HD344" s="17">
        <v>6.19</v>
      </c>
      <c r="HE344" s="17">
        <v>6.19</v>
      </c>
      <c r="HF344" s="17">
        <v>6.19</v>
      </c>
      <c r="HG344" s="17">
        <v>6.19</v>
      </c>
      <c r="HH344" s="17">
        <v>6.17</v>
      </c>
      <c r="HI344" s="17">
        <v>6.16</v>
      </c>
      <c r="HJ344" s="17">
        <v>6.16</v>
      </c>
      <c r="HK344" s="17">
        <v>6.15</v>
      </c>
      <c r="HL344" s="17">
        <v>6.15</v>
      </c>
      <c r="HM344" s="17">
        <v>6.15</v>
      </c>
      <c r="HN344" s="17">
        <v>6.16</v>
      </c>
      <c r="HO344" s="17">
        <v>6.16</v>
      </c>
      <c r="HP344" s="17">
        <v>6.15</v>
      </c>
      <c r="HQ344" s="17">
        <v>6.16</v>
      </c>
      <c r="HR344" s="17">
        <v>6.16</v>
      </c>
      <c r="HS344" s="17">
        <v>6.15</v>
      </c>
      <c r="HT344" s="17">
        <v>6.14</v>
      </c>
      <c r="HU344" s="17">
        <v>6.15</v>
      </c>
      <c r="HV344" s="17">
        <v>6.16</v>
      </c>
      <c r="HW344" s="17">
        <v>6.15</v>
      </c>
      <c r="HX344" s="17">
        <v>6.15</v>
      </c>
      <c r="HY344" s="17">
        <v>6.16</v>
      </c>
      <c r="HZ344" s="17">
        <v>6.15</v>
      </c>
      <c r="IA344" s="17">
        <v>6.15</v>
      </c>
      <c r="IB344" s="17">
        <v>6.16</v>
      </c>
      <c r="IC344" s="17">
        <v>6.15</v>
      </c>
      <c r="ID344" s="17">
        <v>6.16</v>
      </c>
      <c r="IE344" s="17">
        <v>6.16</v>
      </c>
      <c r="IF344" s="17">
        <v>6.16</v>
      </c>
      <c r="IG344" s="17">
        <v>6.15</v>
      </c>
      <c r="IH344" s="17">
        <v>6.15</v>
      </c>
      <c r="II344" s="17">
        <v>6.14</v>
      </c>
      <c r="IJ344" s="17">
        <v>6.14</v>
      </c>
      <c r="IK344" s="17">
        <v>6.15</v>
      </c>
      <c r="IL344" s="17">
        <v>6.16</v>
      </c>
      <c r="IM344" s="17">
        <v>6.16</v>
      </c>
      <c r="IN344" s="17">
        <v>6.16</v>
      </c>
      <c r="IO344" s="17">
        <v>6.16</v>
      </c>
      <c r="IP344" s="17">
        <v>6.17</v>
      </c>
      <c r="IQ344" s="17">
        <v>6.15</v>
      </c>
      <c r="IR344" s="17">
        <v>6.15</v>
      </c>
      <c r="IS344" s="17">
        <v>6.16</v>
      </c>
      <c r="IT344" s="17">
        <v>6.16</v>
      </c>
      <c r="IU344" s="17">
        <v>6.16</v>
      </c>
      <c r="IV344" s="17">
        <v>6.16</v>
      </c>
      <c r="IW344" s="17">
        <v>6.16</v>
      </c>
      <c r="IX344" s="17">
        <v>6.16</v>
      </c>
      <c r="IY344" s="17">
        <v>6.17</v>
      </c>
    </row>
    <row r="345" spans="1:259" x14ac:dyDescent="0.15">
      <c r="A345" s="17" t="s">
        <v>670</v>
      </c>
      <c r="B345" s="17" t="s">
        <v>671</v>
      </c>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c r="AA345" s="26"/>
      <c r="AB345" s="17"/>
      <c r="AC345" s="26"/>
      <c r="AD345" s="26"/>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7"/>
      <c r="BG345" s="17"/>
      <c r="BH345" s="17"/>
      <c r="BI345" s="17"/>
      <c r="BJ345" s="26"/>
      <c r="BK345" s="17"/>
      <c r="BL345" s="17"/>
      <c r="BM345" s="17"/>
      <c r="BN345" s="17"/>
      <c r="BO345" s="17"/>
      <c r="BP345" s="17"/>
      <c r="BQ345" s="17"/>
      <c r="BR345" s="17"/>
      <c r="BS345" s="17"/>
      <c r="BT345" s="17"/>
      <c r="BU345" s="17"/>
      <c r="BV345" s="17"/>
      <c r="BW345" s="17"/>
      <c r="BX345" s="26"/>
      <c r="BY345" s="26"/>
      <c r="BZ345" s="26"/>
      <c r="CA345" s="26"/>
      <c r="CB345" s="26"/>
      <c r="CC345" s="17"/>
      <c r="CD345" s="17"/>
      <c r="CE345" s="17"/>
      <c r="CF345" s="17"/>
      <c r="CG345" s="17"/>
      <c r="CH345" s="17"/>
      <c r="CI345" s="17"/>
      <c r="CJ345" s="26"/>
      <c r="CK345" s="17"/>
      <c r="CL345" s="17"/>
      <c r="CM345" s="17"/>
      <c r="CN345" s="17"/>
      <c r="CO345" s="17"/>
      <c r="CP345" s="17"/>
      <c r="CQ345" s="17"/>
      <c r="CR345" s="17"/>
      <c r="CS345" s="17"/>
      <c r="CT345" s="17"/>
      <c r="CU345" s="17"/>
      <c r="CV345" s="17"/>
      <c r="CW345" s="17"/>
      <c r="CX345" s="17"/>
      <c r="CY345" s="26"/>
      <c r="CZ345" s="26"/>
      <c r="DA345" s="26"/>
      <c r="DB345" s="17"/>
      <c r="DC345" s="17"/>
      <c r="DD345" s="17"/>
      <c r="DE345" s="17"/>
      <c r="DF345" s="17"/>
      <c r="DG345" s="17"/>
      <c r="DH345" s="26"/>
      <c r="DI345" s="17"/>
      <c r="DJ345" s="17"/>
      <c r="DK345" s="17"/>
      <c r="DL345" s="17"/>
      <c r="DM345" s="17">
        <v>5.43</v>
      </c>
      <c r="DN345" s="17">
        <v>5.43</v>
      </c>
      <c r="DO345" s="17">
        <v>5.44</v>
      </c>
      <c r="DP345" s="17">
        <v>5.45</v>
      </c>
      <c r="DQ345" s="17">
        <v>5.45</v>
      </c>
      <c r="DR345" s="17">
        <v>5.45</v>
      </c>
      <c r="DS345" s="17">
        <v>5.45</v>
      </c>
      <c r="DT345" s="17">
        <v>5.45</v>
      </c>
      <c r="DU345" s="17">
        <v>5.44</v>
      </c>
      <c r="DV345" s="17">
        <v>5.44</v>
      </c>
      <c r="DW345" s="17">
        <v>5.45</v>
      </c>
      <c r="DX345" s="17">
        <v>5.44</v>
      </c>
      <c r="DY345" s="17">
        <v>5.45</v>
      </c>
      <c r="DZ345" s="17">
        <v>5.44</v>
      </c>
      <c r="EA345" s="17">
        <v>5.43</v>
      </c>
      <c r="EB345" s="17">
        <v>5.43</v>
      </c>
      <c r="EC345" s="17">
        <v>5.43</v>
      </c>
      <c r="ED345" s="17">
        <v>5.42</v>
      </c>
      <c r="EE345" s="17">
        <v>5.44</v>
      </c>
      <c r="EF345" s="17">
        <v>5.43</v>
      </c>
      <c r="EG345" s="17">
        <v>5.43</v>
      </c>
      <c r="EH345" s="17">
        <v>5.43</v>
      </c>
      <c r="EI345" s="17">
        <v>5.43</v>
      </c>
      <c r="EJ345" s="17">
        <v>5.43</v>
      </c>
      <c r="EK345" s="17">
        <v>5.44</v>
      </c>
      <c r="EL345" s="17">
        <v>5.43</v>
      </c>
      <c r="EM345" s="17">
        <v>5.44</v>
      </c>
      <c r="EN345" s="17">
        <v>5.44</v>
      </c>
      <c r="EO345" s="17">
        <v>5.43</v>
      </c>
      <c r="EP345" s="17">
        <v>5.43</v>
      </c>
      <c r="EQ345" s="17">
        <v>5.44</v>
      </c>
      <c r="ER345" s="17">
        <v>5.43</v>
      </c>
      <c r="ES345" s="17">
        <v>5.44</v>
      </c>
      <c r="ET345" s="17">
        <v>5.43</v>
      </c>
      <c r="EU345" s="17">
        <v>5.44</v>
      </c>
      <c r="EV345" s="17">
        <v>5.44</v>
      </c>
      <c r="EW345" s="17">
        <v>5.45</v>
      </c>
      <c r="EX345" s="17">
        <v>5.45</v>
      </c>
      <c r="EY345" s="17">
        <v>5.48</v>
      </c>
      <c r="EZ345" s="17">
        <v>5.47</v>
      </c>
      <c r="FA345" s="17">
        <v>5.49</v>
      </c>
      <c r="FB345" s="17">
        <v>5.49</v>
      </c>
      <c r="FC345" s="17">
        <v>5.49</v>
      </c>
      <c r="FD345" s="17">
        <v>5.48</v>
      </c>
      <c r="FE345" s="17">
        <v>5.48</v>
      </c>
      <c r="FF345" s="17">
        <v>5.47</v>
      </c>
      <c r="FG345" s="17">
        <v>5.5</v>
      </c>
      <c r="FH345" s="17">
        <v>5.5</v>
      </c>
      <c r="FI345" s="17">
        <v>5.53</v>
      </c>
      <c r="FJ345" s="17">
        <v>5.52</v>
      </c>
      <c r="FK345" s="17">
        <v>5.54</v>
      </c>
      <c r="FL345" s="17">
        <v>5.56</v>
      </c>
      <c r="FM345" s="17">
        <v>5.57</v>
      </c>
      <c r="FN345" s="17">
        <v>5.55</v>
      </c>
      <c r="FO345" s="17">
        <v>5.54</v>
      </c>
      <c r="FP345" s="17">
        <v>5.55</v>
      </c>
      <c r="FQ345" s="17">
        <v>5.53</v>
      </c>
      <c r="FR345" s="17">
        <v>5.52</v>
      </c>
      <c r="FS345" s="17">
        <v>5.51</v>
      </c>
      <c r="FT345" s="17">
        <v>5.52</v>
      </c>
      <c r="FU345" s="17">
        <v>5.54</v>
      </c>
      <c r="FV345" s="17">
        <v>5.51</v>
      </c>
      <c r="FW345" s="17">
        <v>5.53</v>
      </c>
      <c r="FX345" s="17">
        <v>5.52</v>
      </c>
      <c r="FY345" s="17">
        <v>5.52</v>
      </c>
      <c r="FZ345" s="17">
        <v>5.53</v>
      </c>
      <c r="GA345" s="17">
        <v>5.51</v>
      </c>
      <c r="GB345" s="17">
        <v>5.53</v>
      </c>
      <c r="GC345" s="17">
        <v>5.52</v>
      </c>
      <c r="GD345" s="17">
        <v>5.52</v>
      </c>
      <c r="GE345" s="17">
        <v>5.52</v>
      </c>
      <c r="GF345" s="17">
        <v>5.53</v>
      </c>
      <c r="GG345" s="17">
        <v>5.52</v>
      </c>
      <c r="GH345" s="17">
        <v>5.52</v>
      </c>
      <c r="GI345" s="17">
        <v>5.51</v>
      </c>
      <c r="GJ345" s="17">
        <v>5.51</v>
      </c>
      <c r="GK345" s="17">
        <v>5.5</v>
      </c>
      <c r="GL345" s="17">
        <v>5.49</v>
      </c>
      <c r="GM345" s="17">
        <v>5.49</v>
      </c>
      <c r="GN345" s="17">
        <v>5.5</v>
      </c>
      <c r="GO345" s="17">
        <v>5.49</v>
      </c>
      <c r="GP345" s="17">
        <v>5.49</v>
      </c>
      <c r="GQ345" s="17">
        <v>5.49</v>
      </c>
      <c r="GR345" s="17">
        <v>5.5</v>
      </c>
      <c r="GS345" s="17">
        <v>5.5</v>
      </c>
      <c r="GT345" s="17">
        <v>5.49</v>
      </c>
      <c r="GU345" s="17">
        <v>5.49</v>
      </c>
      <c r="GV345" s="17">
        <v>5.49</v>
      </c>
      <c r="GW345" s="17">
        <v>5.5</v>
      </c>
      <c r="GX345" s="17">
        <v>5.5</v>
      </c>
      <c r="GY345" s="17">
        <v>5.49</v>
      </c>
      <c r="GZ345" s="17">
        <v>5.49</v>
      </c>
      <c r="HA345" s="17">
        <v>5.49</v>
      </c>
      <c r="HB345" s="17">
        <v>5.49</v>
      </c>
      <c r="HC345" s="17">
        <v>5.5</v>
      </c>
      <c r="HD345" s="17">
        <v>5.49</v>
      </c>
      <c r="HE345" s="17">
        <v>5.49</v>
      </c>
      <c r="HF345" s="17">
        <v>5.49</v>
      </c>
      <c r="HG345" s="17">
        <v>5.5</v>
      </c>
      <c r="HH345" s="17">
        <v>5.49</v>
      </c>
      <c r="HI345" s="17">
        <v>5.47</v>
      </c>
      <c r="HJ345" s="17">
        <v>5.48</v>
      </c>
      <c r="HK345" s="17">
        <v>5.47</v>
      </c>
      <c r="HL345" s="17">
        <v>5.47</v>
      </c>
      <c r="HM345" s="17">
        <v>5.47</v>
      </c>
      <c r="HN345" s="17">
        <v>5.47</v>
      </c>
      <c r="HO345" s="17">
        <v>5.46</v>
      </c>
      <c r="HP345" s="17">
        <v>5.46</v>
      </c>
      <c r="HQ345" s="17">
        <v>5.46</v>
      </c>
      <c r="HR345" s="17">
        <v>5.47</v>
      </c>
      <c r="HS345" s="17">
        <v>5.47</v>
      </c>
      <c r="HT345" s="17">
        <v>5.48</v>
      </c>
      <c r="HU345" s="17">
        <v>5.46</v>
      </c>
      <c r="HV345" s="17">
        <v>5.47</v>
      </c>
      <c r="HW345" s="17">
        <v>5.47</v>
      </c>
      <c r="HX345" s="17">
        <v>5.46</v>
      </c>
      <c r="HY345" s="17">
        <v>5.47</v>
      </c>
      <c r="HZ345" s="17">
        <v>5.48</v>
      </c>
      <c r="IA345" s="17">
        <v>5.47</v>
      </c>
      <c r="IB345" s="17">
        <v>5.47</v>
      </c>
      <c r="IC345" s="17">
        <v>5.47</v>
      </c>
      <c r="ID345" s="17">
        <v>5.47</v>
      </c>
      <c r="IE345" s="17">
        <v>5.47</v>
      </c>
      <c r="IF345" s="17">
        <v>5.48</v>
      </c>
      <c r="IG345" s="17">
        <v>5.47</v>
      </c>
      <c r="IH345" s="17">
        <v>5.47</v>
      </c>
      <c r="II345" s="17">
        <v>5.47</v>
      </c>
      <c r="IJ345" s="17">
        <v>5.47</v>
      </c>
      <c r="IK345" s="17">
        <v>5.47</v>
      </c>
      <c r="IL345" s="17">
        <v>5.46</v>
      </c>
      <c r="IM345" s="17">
        <v>5.46</v>
      </c>
      <c r="IN345" s="17">
        <v>5.47</v>
      </c>
      <c r="IO345" s="17">
        <v>5.46</v>
      </c>
      <c r="IP345" s="17">
        <v>5.46</v>
      </c>
      <c r="IQ345" s="17">
        <v>5.47</v>
      </c>
      <c r="IR345" s="17">
        <v>5.47</v>
      </c>
      <c r="IS345" s="17">
        <v>5.46</v>
      </c>
      <c r="IT345" s="17">
        <v>5.46</v>
      </c>
      <c r="IU345" s="17">
        <v>5.47</v>
      </c>
      <c r="IV345" s="17">
        <v>5.47</v>
      </c>
      <c r="IW345" s="17">
        <v>5.47</v>
      </c>
      <c r="IX345" s="17">
        <v>5.47</v>
      </c>
      <c r="IY345" s="17">
        <v>5.47</v>
      </c>
    </row>
    <row r="346" spans="1:259" x14ac:dyDescent="0.15">
      <c r="A346" s="17" t="s">
        <v>518</v>
      </c>
      <c r="B346" s="17" t="s">
        <v>519</v>
      </c>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c r="AA346" s="26"/>
      <c r="AB346" s="17"/>
      <c r="AC346" s="26"/>
      <c r="AD346" s="26"/>
      <c r="AE346" s="17"/>
      <c r="AF346" s="17"/>
      <c r="AG346" s="17"/>
      <c r="AH346" s="17"/>
      <c r="AI346" s="17"/>
      <c r="AJ346" s="17"/>
      <c r="AK346" s="17"/>
      <c r="AL346" s="17"/>
      <c r="AM346" s="17"/>
      <c r="AN346" s="17"/>
      <c r="AO346" s="17"/>
      <c r="AP346" s="17"/>
      <c r="AQ346" s="17"/>
      <c r="AR346" s="17"/>
      <c r="AS346" s="17"/>
      <c r="AT346" s="17"/>
      <c r="AU346" s="17"/>
      <c r="AV346" s="17"/>
      <c r="AW346" s="17"/>
      <c r="AX346" s="17"/>
      <c r="AY346" s="17"/>
      <c r="AZ346" s="17"/>
      <c r="BA346" s="17"/>
      <c r="BB346" s="17"/>
      <c r="BC346" s="17"/>
      <c r="BD346" s="17"/>
      <c r="BE346" s="17"/>
      <c r="BF346" s="17"/>
      <c r="BG346" s="17"/>
      <c r="BH346" s="17"/>
      <c r="BI346" s="17"/>
      <c r="BJ346" s="26"/>
      <c r="BK346" s="17"/>
      <c r="BL346" s="17"/>
      <c r="BM346" s="17"/>
      <c r="BN346" s="17"/>
      <c r="BO346" s="17"/>
      <c r="BP346" s="17"/>
      <c r="BQ346" s="17"/>
      <c r="BR346" s="17"/>
      <c r="BS346" s="17"/>
      <c r="BT346" s="17"/>
      <c r="BU346" s="17"/>
      <c r="BV346" s="17"/>
      <c r="BW346" s="17"/>
      <c r="BX346" s="26"/>
      <c r="BY346" s="26"/>
      <c r="BZ346" s="26"/>
      <c r="CA346" s="26"/>
      <c r="CB346" s="26"/>
      <c r="CC346" s="17"/>
      <c r="CD346" s="17"/>
      <c r="CE346" s="17"/>
      <c r="CF346" s="17"/>
      <c r="CG346" s="17"/>
      <c r="CH346" s="17"/>
      <c r="CI346" s="17"/>
      <c r="CJ346" s="26"/>
      <c r="CK346" s="17"/>
      <c r="CL346" s="17"/>
      <c r="CM346" s="17"/>
      <c r="CN346" s="17"/>
      <c r="CO346" s="17"/>
      <c r="CP346" s="17"/>
      <c r="CQ346" s="17"/>
      <c r="CR346" s="17"/>
      <c r="CS346" s="17"/>
      <c r="CT346" s="17"/>
      <c r="CU346" s="17"/>
      <c r="CV346" s="17"/>
      <c r="CW346" s="17"/>
      <c r="CX346" s="17"/>
      <c r="CY346" s="26"/>
      <c r="CZ346" s="26"/>
      <c r="DA346" s="26"/>
      <c r="DB346" s="17"/>
      <c r="DC346" s="17"/>
      <c r="DD346" s="17"/>
      <c r="DE346" s="17"/>
      <c r="DF346" s="17"/>
      <c r="DG346" s="17"/>
      <c r="DH346" s="26"/>
      <c r="DI346" s="17"/>
      <c r="DJ346" s="17"/>
      <c r="DK346" s="17"/>
      <c r="DL346" s="17"/>
      <c r="DM346" s="17">
        <v>11.41</v>
      </c>
      <c r="DN346" s="17">
        <v>11.45</v>
      </c>
      <c r="DO346" s="17">
        <v>11.43</v>
      </c>
      <c r="DP346" s="17">
        <v>11.39</v>
      </c>
      <c r="DQ346" s="17">
        <v>11.4</v>
      </c>
      <c r="DR346" s="17">
        <v>11.39</v>
      </c>
      <c r="DS346" s="17">
        <v>11.39</v>
      </c>
      <c r="DT346" s="17">
        <v>11.38</v>
      </c>
      <c r="DU346" s="17">
        <v>11.38</v>
      </c>
      <c r="DV346" s="17">
        <v>11.37</v>
      </c>
      <c r="DW346" s="17">
        <v>11.38</v>
      </c>
      <c r="DX346" s="17">
        <v>11.37</v>
      </c>
      <c r="DY346" s="17">
        <v>11.37</v>
      </c>
      <c r="DZ346" s="17">
        <v>11.37</v>
      </c>
      <c r="EA346" s="17">
        <v>11.38</v>
      </c>
      <c r="EB346" s="17">
        <v>11.37</v>
      </c>
      <c r="EC346" s="17">
        <v>11.37</v>
      </c>
      <c r="ED346" s="17">
        <v>11.35</v>
      </c>
      <c r="EE346" s="17">
        <v>11.3</v>
      </c>
      <c r="EF346" s="17">
        <v>11.31</v>
      </c>
      <c r="EG346" s="17">
        <v>11.31</v>
      </c>
      <c r="EH346" s="17">
        <v>11.31</v>
      </c>
      <c r="EI346" s="17">
        <v>11.33</v>
      </c>
      <c r="EJ346" s="17">
        <v>11.33</v>
      </c>
      <c r="EK346" s="17">
        <v>11.31</v>
      </c>
      <c r="EL346" s="17">
        <v>11.33</v>
      </c>
      <c r="EM346" s="17">
        <v>11.33</v>
      </c>
      <c r="EN346" s="17">
        <v>11.33</v>
      </c>
      <c r="EO346" s="17">
        <v>11.35</v>
      </c>
      <c r="EP346" s="17">
        <v>11.36</v>
      </c>
      <c r="EQ346" s="17">
        <v>11.35</v>
      </c>
      <c r="ER346" s="17">
        <v>11.35</v>
      </c>
      <c r="ES346" s="17">
        <v>11.36</v>
      </c>
      <c r="ET346" s="17">
        <v>11.36</v>
      </c>
      <c r="EU346" s="17">
        <v>11.35</v>
      </c>
      <c r="EV346" s="17">
        <v>11.34</v>
      </c>
      <c r="EW346" s="17">
        <v>11.35</v>
      </c>
      <c r="EX346" s="17">
        <v>11.34</v>
      </c>
      <c r="EY346" s="17">
        <v>11.35</v>
      </c>
      <c r="EZ346" s="17">
        <v>11.33</v>
      </c>
      <c r="FA346" s="17">
        <v>11.31</v>
      </c>
      <c r="FB346" s="17">
        <v>11.3</v>
      </c>
      <c r="FC346" s="17">
        <v>11.31</v>
      </c>
      <c r="FD346" s="17">
        <v>11.32</v>
      </c>
      <c r="FE346" s="17">
        <v>11.32</v>
      </c>
      <c r="FF346" s="17">
        <v>11.3</v>
      </c>
      <c r="FG346" s="17">
        <v>11.31</v>
      </c>
      <c r="FH346" s="17">
        <v>11.32</v>
      </c>
      <c r="FI346" s="17">
        <v>11.32</v>
      </c>
      <c r="FJ346" s="17">
        <v>11.33</v>
      </c>
      <c r="FK346" s="17">
        <v>11.33</v>
      </c>
      <c r="FL346" s="17">
        <v>11.33</v>
      </c>
      <c r="FM346" s="17">
        <v>11.33</v>
      </c>
      <c r="FN346" s="17">
        <v>11.34</v>
      </c>
      <c r="FO346" s="17">
        <v>11.33</v>
      </c>
      <c r="FP346" s="17">
        <v>11.33</v>
      </c>
      <c r="FQ346" s="17">
        <v>11.33</v>
      </c>
      <c r="FR346" s="17">
        <v>11.31</v>
      </c>
      <c r="FS346" s="17">
        <v>11.32</v>
      </c>
      <c r="FT346" s="17">
        <v>11.28</v>
      </c>
      <c r="FU346" s="17">
        <v>11.25</v>
      </c>
      <c r="FV346" s="17">
        <v>11.26</v>
      </c>
      <c r="FW346" s="17">
        <v>11.25</v>
      </c>
      <c r="FX346" s="17">
        <v>11.28</v>
      </c>
      <c r="FY346" s="17">
        <v>11.3</v>
      </c>
      <c r="FZ346" s="17">
        <v>11.31</v>
      </c>
      <c r="GA346" s="17">
        <v>11.28</v>
      </c>
      <c r="GB346" s="17">
        <v>11.26</v>
      </c>
      <c r="GC346" s="17">
        <v>11.26</v>
      </c>
      <c r="GD346" s="17">
        <v>11.26</v>
      </c>
      <c r="GE346" s="17">
        <v>11.25</v>
      </c>
      <c r="GF346" s="17">
        <v>11.23</v>
      </c>
      <c r="GG346" s="17">
        <v>11.21</v>
      </c>
      <c r="GH346" s="17">
        <v>11.19</v>
      </c>
      <c r="GI346" s="17">
        <v>11.22</v>
      </c>
      <c r="GJ346" s="17">
        <v>11.22</v>
      </c>
      <c r="GK346" s="17">
        <v>11.21</v>
      </c>
      <c r="GL346" s="17">
        <v>11.21</v>
      </c>
      <c r="GM346" s="17">
        <v>11.19</v>
      </c>
      <c r="GN346" s="17">
        <v>11.17</v>
      </c>
      <c r="GO346" s="17">
        <v>11.18</v>
      </c>
      <c r="GP346" s="17">
        <v>11.19</v>
      </c>
      <c r="GQ346" s="17">
        <v>11.2</v>
      </c>
      <c r="GR346" s="17">
        <v>11.21</v>
      </c>
      <c r="GS346" s="17">
        <v>11.21</v>
      </c>
      <c r="GT346" s="17">
        <v>11.21</v>
      </c>
      <c r="GU346" s="17">
        <v>11.21</v>
      </c>
      <c r="GV346" s="17">
        <v>11.2</v>
      </c>
      <c r="GW346" s="17">
        <v>11.19</v>
      </c>
      <c r="GX346" s="17">
        <v>11.19</v>
      </c>
      <c r="GY346" s="17">
        <v>11.2</v>
      </c>
      <c r="GZ346" s="17">
        <v>11.21</v>
      </c>
      <c r="HA346" s="17">
        <v>11.19</v>
      </c>
      <c r="HB346" s="17">
        <v>11.21</v>
      </c>
      <c r="HC346" s="17">
        <v>11.21</v>
      </c>
      <c r="HD346" s="17">
        <v>11.21</v>
      </c>
      <c r="HE346" s="17">
        <v>11.21</v>
      </c>
      <c r="HF346" s="17">
        <v>11.21</v>
      </c>
      <c r="HG346" s="17">
        <v>11.19</v>
      </c>
      <c r="HH346" s="17">
        <v>11.18</v>
      </c>
      <c r="HI346" s="17">
        <v>11.16</v>
      </c>
      <c r="HJ346" s="17">
        <v>11.16</v>
      </c>
      <c r="HK346" s="17">
        <v>11.15</v>
      </c>
      <c r="HL346" s="17">
        <v>11.14</v>
      </c>
      <c r="HM346" s="17">
        <v>11.13</v>
      </c>
      <c r="HN346" s="17">
        <v>11.16</v>
      </c>
      <c r="HO346" s="17">
        <v>11.16</v>
      </c>
      <c r="HP346" s="17">
        <v>11.18</v>
      </c>
      <c r="HQ346" s="17">
        <v>11.16</v>
      </c>
      <c r="HR346" s="17">
        <v>11.16</v>
      </c>
      <c r="HS346" s="17">
        <v>11.17</v>
      </c>
      <c r="HT346" s="17">
        <v>11.16</v>
      </c>
      <c r="HU346" s="17">
        <v>11.17</v>
      </c>
      <c r="HV346" s="17">
        <v>11.17</v>
      </c>
      <c r="HW346" s="17">
        <v>11.19</v>
      </c>
      <c r="HX346" s="17">
        <v>11.19</v>
      </c>
      <c r="HY346" s="17">
        <v>11.19</v>
      </c>
      <c r="HZ346" s="17">
        <v>11.19</v>
      </c>
      <c r="IA346" s="17">
        <v>11.19</v>
      </c>
      <c r="IB346" s="17">
        <v>11.18</v>
      </c>
      <c r="IC346" s="17">
        <v>11.17</v>
      </c>
      <c r="ID346" s="17">
        <v>11.16</v>
      </c>
      <c r="IE346" s="17">
        <v>11.17</v>
      </c>
      <c r="IF346" s="17">
        <v>11.18</v>
      </c>
      <c r="IG346" s="17">
        <v>11.18</v>
      </c>
      <c r="IH346" s="17">
        <v>11.17</v>
      </c>
      <c r="II346" s="17">
        <v>11.17</v>
      </c>
      <c r="IJ346" s="17">
        <v>11.16</v>
      </c>
      <c r="IK346" s="17">
        <v>11.16</v>
      </c>
      <c r="IL346" s="17">
        <v>11.15</v>
      </c>
      <c r="IM346" s="17">
        <v>11.17</v>
      </c>
      <c r="IN346" s="17">
        <v>11.17</v>
      </c>
      <c r="IO346" s="17">
        <v>11.17</v>
      </c>
      <c r="IP346" s="17">
        <v>11.18</v>
      </c>
      <c r="IQ346" s="17">
        <v>11.17</v>
      </c>
      <c r="IR346" s="17">
        <v>11.17</v>
      </c>
      <c r="IS346" s="17">
        <v>11.17</v>
      </c>
      <c r="IT346" s="17">
        <v>11.18</v>
      </c>
      <c r="IU346" s="17">
        <v>11.18</v>
      </c>
      <c r="IV346" s="17">
        <v>11.18</v>
      </c>
      <c r="IW346" s="17">
        <v>11.18</v>
      </c>
      <c r="IX346" s="17">
        <v>11.18</v>
      </c>
      <c r="IY346" s="17">
        <v>11.18</v>
      </c>
    </row>
    <row r="347" spans="1:259" x14ac:dyDescent="0.15">
      <c r="A347" s="17" t="s">
        <v>399</v>
      </c>
      <c r="B347" s="17" t="s">
        <v>400</v>
      </c>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c r="AA347" s="26"/>
      <c r="AB347" s="17"/>
      <c r="AC347" s="26"/>
      <c r="AD347" s="26"/>
      <c r="AE347" s="17"/>
      <c r="AF347" s="17"/>
      <c r="AG347" s="17"/>
      <c r="AH347" s="17"/>
      <c r="AI347" s="17"/>
      <c r="AJ347" s="17"/>
      <c r="AK347" s="17"/>
      <c r="AL347" s="17"/>
      <c r="AM347" s="17"/>
      <c r="AN347" s="17"/>
      <c r="AO347" s="17"/>
      <c r="AP347" s="17"/>
      <c r="AQ347" s="17"/>
      <c r="AR347" s="17"/>
      <c r="AS347" s="17"/>
      <c r="AT347" s="17"/>
      <c r="AU347" s="17"/>
      <c r="AV347" s="17"/>
      <c r="AW347" s="17"/>
      <c r="AX347" s="17"/>
      <c r="AY347" s="17"/>
      <c r="AZ347" s="17"/>
      <c r="BA347" s="17"/>
      <c r="BB347" s="17"/>
      <c r="BC347" s="17"/>
      <c r="BD347" s="17"/>
      <c r="BE347" s="17"/>
      <c r="BF347" s="17"/>
      <c r="BG347" s="17"/>
      <c r="BH347" s="17"/>
      <c r="BI347" s="17"/>
      <c r="BJ347" s="26"/>
      <c r="BK347" s="17"/>
      <c r="BL347" s="17"/>
      <c r="BM347" s="17"/>
      <c r="BN347" s="17"/>
      <c r="BO347" s="17"/>
      <c r="BP347" s="17"/>
      <c r="BQ347" s="17"/>
      <c r="BR347" s="17"/>
      <c r="BS347" s="17"/>
      <c r="BT347" s="17"/>
      <c r="BU347" s="17"/>
      <c r="BV347" s="17"/>
      <c r="BW347" s="17"/>
      <c r="BX347" s="26"/>
      <c r="BY347" s="26"/>
      <c r="BZ347" s="26"/>
      <c r="CA347" s="26"/>
      <c r="CB347" s="26"/>
      <c r="CC347" s="17"/>
      <c r="CD347" s="17"/>
      <c r="CE347" s="17"/>
      <c r="CF347" s="17"/>
      <c r="CG347" s="17"/>
      <c r="CH347" s="17"/>
      <c r="CI347" s="17"/>
      <c r="CJ347" s="26"/>
      <c r="CK347" s="17"/>
      <c r="CL347" s="17"/>
      <c r="CM347" s="17"/>
      <c r="CN347" s="17"/>
      <c r="CO347" s="17"/>
      <c r="CP347" s="17"/>
      <c r="CQ347" s="17"/>
      <c r="CR347" s="17"/>
      <c r="CS347" s="17"/>
      <c r="CT347" s="17"/>
      <c r="CU347" s="17"/>
      <c r="CV347" s="17"/>
      <c r="CW347" s="17"/>
      <c r="CX347" s="17"/>
      <c r="CY347" s="26"/>
      <c r="CZ347" s="26"/>
      <c r="DA347" s="26"/>
      <c r="DB347" s="17"/>
      <c r="DC347" s="17"/>
      <c r="DD347" s="17"/>
      <c r="DE347" s="17"/>
      <c r="DF347" s="17"/>
      <c r="DG347" s="17"/>
      <c r="DH347" s="26"/>
      <c r="DI347" s="17"/>
      <c r="DJ347" s="17"/>
      <c r="DK347" s="17"/>
      <c r="DL347" s="17"/>
      <c r="DM347" s="17">
        <v>129.16999999999999</v>
      </c>
      <c r="DN347" s="17">
        <v>129.33000000000001</v>
      </c>
      <c r="DO347" s="17">
        <v>129.31</v>
      </c>
      <c r="DP347" s="17">
        <v>129.24</v>
      </c>
      <c r="DQ347" s="17">
        <v>129.28</v>
      </c>
      <c r="DR347" s="17">
        <v>129.07</v>
      </c>
      <c r="DS347" s="17">
        <v>129.06</v>
      </c>
      <c r="DT347" s="17">
        <v>129.13999999999999</v>
      </c>
      <c r="DU347" s="17">
        <v>129.09</v>
      </c>
      <c r="DV347" s="17">
        <v>129</v>
      </c>
      <c r="DW347" s="17">
        <v>129.08000000000001</v>
      </c>
      <c r="DX347" s="17">
        <v>129</v>
      </c>
      <c r="DY347" s="17">
        <v>129</v>
      </c>
      <c r="DZ347" s="17">
        <v>128.97999999999999</v>
      </c>
      <c r="EA347" s="17">
        <v>128.97999999999999</v>
      </c>
      <c r="EB347" s="17">
        <v>129</v>
      </c>
      <c r="EC347" s="17">
        <v>129.06</v>
      </c>
      <c r="ED347" s="17">
        <v>129.08000000000001</v>
      </c>
      <c r="EE347" s="17">
        <v>129.1</v>
      </c>
      <c r="EF347" s="17">
        <v>129.02000000000001</v>
      </c>
      <c r="EG347" s="17">
        <v>129.03</v>
      </c>
      <c r="EH347" s="17">
        <v>129.06</v>
      </c>
      <c r="EI347" s="17">
        <v>129.08000000000001</v>
      </c>
      <c r="EJ347" s="17">
        <v>129.07</v>
      </c>
      <c r="EK347" s="17">
        <v>129.03</v>
      </c>
      <c r="EL347" s="17">
        <v>129.07</v>
      </c>
      <c r="EM347" s="17">
        <v>129.06</v>
      </c>
      <c r="EN347" s="17">
        <v>129.13</v>
      </c>
      <c r="EO347" s="17">
        <v>129.18</v>
      </c>
      <c r="EP347" s="17">
        <v>129.13</v>
      </c>
      <c r="EQ347" s="17">
        <v>129.13999999999999</v>
      </c>
      <c r="ER347" s="17">
        <v>129.06</v>
      </c>
      <c r="ES347" s="17">
        <v>129.13</v>
      </c>
      <c r="ET347" s="17">
        <v>129.24</v>
      </c>
      <c r="EU347" s="17">
        <v>129.19999999999999</v>
      </c>
      <c r="EV347" s="17">
        <v>129.18</v>
      </c>
      <c r="EW347" s="17">
        <v>129.16</v>
      </c>
      <c r="EX347" s="17">
        <v>129.16</v>
      </c>
      <c r="EY347" s="17">
        <v>129.11000000000001</v>
      </c>
      <c r="EZ347" s="17">
        <v>129.21</v>
      </c>
      <c r="FA347" s="17">
        <v>129.16999999999999</v>
      </c>
      <c r="FB347" s="17">
        <v>129.1</v>
      </c>
      <c r="FC347" s="17">
        <v>129.11000000000001</v>
      </c>
      <c r="FD347" s="17">
        <v>129.07</v>
      </c>
      <c r="FE347" s="17">
        <v>129.1</v>
      </c>
      <c r="FF347" s="17">
        <v>129.13</v>
      </c>
      <c r="FG347" s="17">
        <v>129.12</v>
      </c>
      <c r="FH347" s="17">
        <v>129.16</v>
      </c>
      <c r="FI347" s="17">
        <v>129.07</v>
      </c>
      <c r="FJ347" s="17">
        <v>129.04</v>
      </c>
      <c r="FK347" s="17">
        <v>129.07</v>
      </c>
      <c r="FL347" s="17">
        <v>129.11000000000001</v>
      </c>
      <c r="FM347" s="17">
        <v>129.04</v>
      </c>
      <c r="FN347" s="17">
        <v>129.06</v>
      </c>
      <c r="FO347" s="17">
        <v>129.09</v>
      </c>
      <c r="FP347" s="17">
        <v>129.08000000000001</v>
      </c>
      <c r="FQ347" s="17">
        <v>129.13999999999999</v>
      </c>
      <c r="FR347" s="17">
        <v>129.13</v>
      </c>
      <c r="FS347" s="17">
        <v>129.1</v>
      </c>
      <c r="FT347" s="17">
        <v>129.13</v>
      </c>
      <c r="FU347" s="17">
        <v>129.11000000000001</v>
      </c>
      <c r="FV347" s="17">
        <v>129.16999999999999</v>
      </c>
      <c r="FW347" s="17">
        <v>129.18</v>
      </c>
      <c r="FX347" s="17">
        <v>129.18</v>
      </c>
      <c r="FY347" s="17">
        <v>129.24</v>
      </c>
      <c r="FZ347" s="17">
        <v>129.25</v>
      </c>
      <c r="GA347" s="17">
        <v>129.34</v>
      </c>
      <c r="GB347" s="17">
        <v>129.22</v>
      </c>
      <c r="GC347" s="17">
        <v>129.19999999999999</v>
      </c>
      <c r="GD347" s="17">
        <v>129.24</v>
      </c>
      <c r="GE347" s="17">
        <v>129.25</v>
      </c>
      <c r="GF347" s="17">
        <v>129.13</v>
      </c>
      <c r="GG347" s="17">
        <v>129.21</v>
      </c>
      <c r="GH347" s="17">
        <v>129.16</v>
      </c>
      <c r="GI347" s="17">
        <v>129.16</v>
      </c>
      <c r="GJ347" s="17">
        <v>129.07</v>
      </c>
      <c r="GK347" s="17">
        <v>129.04</v>
      </c>
      <c r="GL347" s="17">
        <v>129.04</v>
      </c>
      <c r="GM347" s="17">
        <v>129.02000000000001</v>
      </c>
      <c r="GN347" s="17">
        <v>129.09</v>
      </c>
      <c r="GO347" s="17">
        <v>129</v>
      </c>
      <c r="GP347" s="17">
        <v>129.06</v>
      </c>
      <c r="GQ347" s="17">
        <v>129.04</v>
      </c>
      <c r="GR347" s="17">
        <v>128.94</v>
      </c>
      <c r="GS347" s="17">
        <v>129</v>
      </c>
      <c r="GT347" s="17">
        <v>128.94</v>
      </c>
      <c r="GU347" s="17">
        <v>128.94999999999999</v>
      </c>
      <c r="GV347" s="17">
        <v>128.93</v>
      </c>
      <c r="GW347" s="17">
        <v>128.9</v>
      </c>
      <c r="GX347" s="17">
        <v>128.91</v>
      </c>
      <c r="GY347" s="17">
        <v>128.87</v>
      </c>
      <c r="GZ347" s="17">
        <v>128.88</v>
      </c>
      <c r="HA347" s="17">
        <v>128.93</v>
      </c>
      <c r="HB347" s="17">
        <v>129.01</v>
      </c>
      <c r="HC347" s="17">
        <v>129.03</v>
      </c>
      <c r="HD347" s="17">
        <v>129.02000000000001</v>
      </c>
      <c r="HE347" s="17">
        <v>129.04</v>
      </c>
      <c r="HF347" s="17">
        <v>129.01</v>
      </c>
      <c r="HG347" s="17">
        <v>129.13999999999999</v>
      </c>
      <c r="HH347" s="17">
        <v>129.11000000000001</v>
      </c>
      <c r="HI347" s="17">
        <v>129.06</v>
      </c>
      <c r="HJ347" s="17">
        <v>129.19999999999999</v>
      </c>
      <c r="HK347" s="17">
        <v>129.11000000000001</v>
      </c>
      <c r="HL347" s="17">
        <v>129.09</v>
      </c>
      <c r="HM347" s="17">
        <v>129.06</v>
      </c>
      <c r="HN347" s="17">
        <v>129.02000000000001</v>
      </c>
      <c r="HO347" s="17">
        <v>129.02000000000001</v>
      </c>
      <c r="HP347" s="17">
        <v>129.03</v>
      </c>
      <c r="HQ347" s="17">
        <v>129.1</v>
      </c>
      <c r="HR347" s="17">
        <v>129.04</v>
      </c>
      <c r="HS347" s="17">
        <v>128.97999999999999</v>
      </c>
      <c r="HT347" s="17">
        <v>129.04</v>
      </c>
      <c r="HU347" s="17">
        <v>129.02000000000001</v>
      </c>
      <c r="HV347" s="17">
        <v>128.97</v>
      </c>
      <c r="HW347" s="17">
        <v>129.03</v>
      </c>
      <c r="HX347" s="17">
        <v>129.04</v>
      </c>
      <c r="HY347" s="17">
        <v>129.05000000000001</v>
      </c>
      <c r="HZ347" s="17">
        <v>129.16</v>
      </c>
      <c r="IA347" s="17">
        <v>129.11000000000001</v>
      </c>
      <c r="IB347" s="17">
        <v>129.08000000000001</v>
      </c>
      <c r="IC347" s="17">
        <v>128.94999999999999</v>
      </c>
      <c r="ID347" s="17">
        <v>128.80000000000001</v>
      </c>
      <c r="IE347" s="17">
        <v>128.78</v>
      </c>
      <c r="IF347" s="17">
        <v>128.71</v>
      </c>
      <c r="IG347" s="17">
        <v>128.81</v>
      </c>
      <c r="IH347" s="17">
        <v>128.85</v>
      </c>
      <c r="II347" s="17">
        <v>128.91</v>
      </c>
      <c r="IJ347" s="17">
        <v>128.78</v>
      </c>
      <c r="IK347" s="17">
        <v>128.72</v>
      </c>
      <c r="IL347" s="17">
        <v>128.66999999999999</v>
      </c>
      <c r="IM347" s="17">
        <v>128.68</v>
      </c>
      <c r="IN347" s="17">
        <v>128.6</v>
      </c>
      <c r="IO347" s="17">
        <v>128.53</v>
      </c>
      <c r="IP347" s="17">
        <v>128.56</v>
      </c>
      <c r="IQ347" s="17">
        <v>128.49</v>
      </c>
      <c r="IR347" s="17">
        <v>128.47</v>
      </c>
      <c r="IS347" s="17">
        <v>128.5</v>
      </c>
      <c r="IT347" s="17">
        <v>128.49</v>
      </c>
      <c r="IU347" s="17">
        <v>128.47</v>
      </c>
      <c r="IV347" s="17">
        <v>128.43</v>
      </c>
      <c r="IW347" s="17">
        <v>128.41999999999999</v>
      </c>
      <c r="IX347" s="17">
        <v>128.41999999999999</v>
      </c>
      <c r="IY347" s="17">
        <v>128.46</v>
      </c>
    </row>
    <row r="348" spans="1:259" x14ac:dyDescent="0.15">
      <c r="A348" s="17" t="s">
        <v>449</v>
      </c>
      <c r="B348" s="17" t="s">
        <v>450</v>
      </c>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c r="AA348" s="26"/>
      <c r="AB348" s="17"/>
      <c r="AC348" s="26"/>
      <c r="AD348" s="26"/>
      <c r="AE348" s="17"/>
      <c r="AF348" s="17"/>
      <c r="AG348" s="17"/>
      <c r="AH348" s="17"/>
      <c r="AI348" s="17"/>
      <c r="AJ348" s="17"/>
      <c r="AK348" s="17"/>
      <c r="AL348" s="17"/>
      <c r="AM348" s="17"/>
      <c r="AN348" s="17"/>
      <c r="AO348" s="17"/>
      <c r="AP348" s="17"/>
      <c r="AQ348" s="17"/>
      <c r="AR348" s="17"/>
      <c r="AS348" s="17"/>
      <c r="AT348" s="17"/>
      <c r="AU348" s="17"/>
      <c r="AV348" s="17"/>
      <c r="AW348" s="17"/>
      <c r="AX348" s="17"/>
      <c r="AY348" s="17"/>
      <c r="AZ348" s="17"/>
      <c r="BA348" s="17"/>
      <c r="BB348" s="17"/>
      <c r="BC348" s="17"/>
      <c r="BD348" s="17"/>
      <c r="BE348" s="17"/>
      <c r="BF348" s="17"/>
      <c r="BG348" s="17"/>
      <c r="BH348" s="17"/>
      <c r="BI348" s="17"/>
      <c r="BJ348" s="26"/>
      <c r="BK348" s="17"/>
      <c r="BL348" s="17"/>
      <c r="BM348" s="17"/>
      <c r="BN348" s="17"/>
      <c r="BO348" s="17"/>
      <c r="BP348" s="17"/>
      <c r="BQ348" s="17"/>
      <c r="BR348" s="17"/>
      <c r="BS348" s="17"/>
      <c r="BT348" s="17"/>
      <c r="BU348" s="17"/>
      <c r="BV348" s="17"/>
      <c r="BW348" s="17"/>
      <c r="BX348" s="26"/>
      <c r="BY348" s="26"/>
      <c r="BZ348" s="26"/>
      <c r="CA348" s="26"/>
      <c r="CB348" s="26"/>
      <c r="CC348" s="17"/>
      <c r="CD348" s="17"/>
      <c r="CE348" s="17"/>
      <c r="CF348" s="17"/>
      <c r="CG348" s="17"/>
      <c r="CH348" s="17"/>
      <c r="CI348" s="17"/>
      <c r="CJ348" s="26"/>
      <c r="CK348" s="17"/>
      <c r="CL348" s="17"/>
      <c r="CM348" s="17"/>
      <c r="CN348" s="17"/>
      <c r="CO348" s="17"/>
      <c r="CP348" s="17"/>
      <c r="CQ348" s="17"/>
      <c r="CR348" s="17"/>
      <c r="CS348" s="17"/>
      <c r="CT348" s="17"/>
      <c r="CU348" s="17"/>
      <c r="CV348" s="17"/>
      <c r="CW348" s="17"/>
      <c r="CX348" s="17"/>
      <c r="CY348" s="26"/>
      <c r="CZ348" s="26"/>
      <c r="DA348" s="26"/>
      <c r="DB348" s="17"/>
      <c r="DC348" s="17"/>
      <c r="DD348" s="17"/>
      <c r="DE348" s="17"/>
      <c r="DF348" s="17"/>
      <c r="DG348" s="17"/>
      <c r="DH348" s="26"/>
      <c r="DI348" s="17"/>
      <c r="DJ348" s="17"/>
      <c r="DK348" s="17"/>
      <c r="DL348" s="17"/>
      <c r="DM348" s="17">
        <v>4.26</v>
      </c>
      <c r="DN348" s="17">
        <v>4.25</v>
      </c>
      <c r="DO348" s="17">
        <v>4.26</v>
      </c>
      <c r="DP348" s="17">
        <v>4.25</v>
      </c>
      <c r="DQ348" s="17">
        <v>4.25</v>
      </c>
      <c r="DR348" s="17">
        <v>4.25</v>
      </c>
      <c r="DS348" s="17">
        <v>4.25</v>
      </c>
      <c r="DT348" s="17">
        <v>4.25</v>
      </c>
      <c r="DU348" s="17">
        <v>4.24</v>
      </c>
      <c r="DV348" s="17">
        <v>4.24</v>
      </c>
      <c r="DW348" s="17">
        <v>4.25</v>
      </c>
      <c r="DX348" s="17">
        <v>4.25</v>
      </c>
      <c r="DY348" s="17">
        <v>4.24</v>
      </c>
      <c r="DZ348" s="17">
        <v>4.25</v>
      </c>
      <c r="EA348" s="17">
        <v>4.25</v>
      </c>
      <c r="EB348" s="17">
        <v>4.25</v>
      </c>
      <c r="EC348" s="17">
        <v>4.25</v>
      </c>
      <c r="ED348" s="17">
        <v>4.24</v>
      </c>
      <c r="EE348" s="17">
        <v>4.24</v>
      </c>
      <c r="EF348" s="17">
        <v>4.25</v>
      </c>
      <c r="EG348" s="17">
        <v>4.25</v>
      </c>
      <c r="EH348" s="17">
        <v>4.25</v>
      </c>
      <c r="EI348" s="17">
        <v>4.25</v>
      </c>
      <c r="EJ348" s="17">
        <v>4.24</v>
      </c>
      <c r="EK348" s="17">
        <v>4.25</v>
      </c>
      <c r="EL348" s="17">
        <v>4.25</v>
      </c>
      <c r="EM348" s="17">
        <v>4.25</v>
      </c>
      <c r="EN348" s="17">
        <v>4.25</v>
      </c>
      <c r="EO348" s="17">
        <v>4.25</v>
      </c>
      <c r="EP348" s="17">
        <v>4.26</v>
      </c>
      <c r="EQ348" s="17">
        <v>4.25</v>
      </c>
      <c r="ER348" s="17">
        <v>4.26</v>
      </c>
      <c r="ES348" s="17">
        <v>4.26</v>
      </c>
      <c r="ET348" s="17">
        <v>4.25</v>
      </c>
      <c r="EU348" s="17">
        <v>4.26</v>
      </c>
      <c r="EV348" s="17">
        <v>4.25</v>
      </c>
      <c r="EW348" s="17">
        <v>4.25</v>
      </c>
      <c r="EX348" s="17">
        <v>4.25</v>
      </c>
      <c r="EY348" s="17">
        <v>4.25</v>
      </c>
      <c r="EZ348" s="17">
        <v>4.25</v>
      </c>
      <c r="FA348" s="17">
        <v>4.25</v>
      </c>
      <c r="FB348" s="17">
        <v>4.24</v>
      </c>
      <c r="FC348" s="17">
        <v>4.25</v>
      </c>
      <c r="FD348" s="17">
        <v>4.24</v>
      </c>
      <c r="FE348" s="17">
        <v>4.25</v>
      </c>
      <c r="FF348" s="17">
        <v>4.25</v>
      </c>
      <c r="FG348" s="17">
        <v>4.25</v>
      </c>
      <c r="FH348" s="17">
        <v>4.26</v>
      </c>
      <c r="FI348" s="17">
        <v>4.2699999999999996</v>
      </c>
      <c r="FJ348" s="17">
        <v>4.2699999999999996</v>
      </c>
      <c r="FK348" s="17">
        <v>4.28</v>
      </c>
      <c r="FL348" s="17">
        <v>4.28</v>
      </c>
      <c r="FM348" s="17">
        <v>4.29</v>
      </c>
      <c r="FN348" s="17">
        <v>4.3</v>
      </c>
      <c r="FO348" s="17">
        <v>4.29</v>
      </c>
      <c r="FP348" s="17">
        <v>4.29</v>
      </c>
      <c r="FQ348" s="17">
        <v>4.3</v>
      </c>
      <c r="FR348" s="17">
        <v>4.3099999999999996</v>
      </c>
      <c r="FS348" s="17">
        <v>4.32</v>
      </c>
      <c r="FT348" s="17">
        <v>4.3099999999999996</v>
      </c>
      <c r="FU348" s="17">
        <v>4.3</v>
      </c>
      <c r="FV348" s="17">
        <v>4.3099999999999996</v>
      </c>
      <c r="FW348" s="17">
        <v>4.3</v>
      </c>
      <c r="FX348" s="17">
        <v>4.29</v>
      </c>
      <c r="FY348" s="17">
        <v>4.3099999999999996</v>
      </c>
      <c r="FZ348" s="17">
        <v>4.3</v>
      </c>
      <c r="GA348" s="17">
        <v>4.3</v>
      </c>
      <c r="GB348" s="17">
        <v>4.3</v>
      </c>
      <c r="GC348" s="17">
        <v>4.3</v>
      </c>
      <c r="GD348" s="17">
        <v>4.3099999999999996</v>
      </c>
      <c r="GE348" s="17">
        <v>4.3099999999999996</v>
      </c>
      <c r="GF348" s="17">
        <v>4.3099999999999996</v>
      </c>
      <c r="GG348" s="17">
        <v>4.3</v>
      </c>
      <c r="GH348" s="17">
        <v>4.29</v>
      </c>
      <c r="GI348" s="17">
        <v>4.3</v>
      </c>
      <c r="GJ348" s="17">
        <v>4.29</v>
      </c>
      <c r="GK348" s="17">
        <v>4.29</v>
      </c>
      <c r="GL348" s="17">
        <v>4.29</v>
      </c>
      <c r="GM348" s="17">
        <v>4.29</v>
      </c>
      <c r="GN348" s="17">
        <v>4.29</v>
      </c>
      <c r="GO348" s="17">
        <v>4.29</v>
      </c>
      <c r="GP348" s="17">
        <v>4.3</v>
      </c>
      <c r="GQ348" s="17">
        <v>4.3</v>
      </c>
      <c r="GR348" s="17">
        <v>4.3</v>
      </c>
      <c r="GS348" s="17">
        <v>4.3</v>
      </c>
      <c r="GT348" s="17">
        <v>4.3</v>
      </c>
      <c r="GU348" s="17">
        <v>4.29</v>
      </c>
      <c r="GV348" s="17">
        <v>4.29</v>
      </c>
      <c r="GW348" s="17">
        <v>4.29</v>
      </c>
      <c r="GX348" s="17">
        <v>4.29</v>
      </c>
      <c r="GY348" s="17">
        <v>4.3</v>
      </c>
      <c r="GZ348" s="17">
        <v>4.29</v>
      </c>
      <c r="HA348" s="17">
        <v>4.3</v>
      </c>
      <c r="HB348" s="17">
        <v>4.3</v>
      </c>
      <c r="HC348" s="17">
        <v>4.29</v>
      </c>
      <c r="HD348" s="17">
        <v>4.3</v>
      </c>
      <c r="HE348" s="17">
        <v>4.29</v>
      </c>
      <c r="HF348" s="17">
        <v>4.29</v>
      </c>
      <c r="HG348" s="17">
        <v>4.3</v>
      </c>
      <c r="HH348" s="17">
        <v>4.3</v>
      </c>
      <c r="HI348" s="17">
        <v>4.3</v>
      </c>
      <c r="HJ348" s="17">
        <v>4.3</v>
      </c>
      <c r="HK348" s="17">
        <v>4.3099999999999996</v>
      </c>
      <c r="HL348" s="17">
        <v>4.3</v>
      </c>
      <c r="HM348" s="17">
        <v>4.29</v>
      </c>
      <c r="HN348" s="17">
        <v>4.3</v>
      </c>
      <c r="HO348" s="17">
        <v>4.29</v>
      </c>
      <c r="HP348" s="17">
        <v>4.29</v>
      </c>
      <c r="HQ348" s="17">
        <v>4.28</v>
      </c>
      <c r="HR348" s="17">
        <v>4.28</v>
      </c>
      <c r="HS348" s="17">
        <v>4.28</v>
      </c>
      <c r="HT348" s="17">
        <v>4.28</v>
      </c>
      <c r="HU348" s="17">
        <v>4.28</v>
      </c>
      <c r="HV348" s="17">
        <v>4.29</v>
      </c>
      <c r="HW348" s="17">
        <v>4.3</v>
      </c>
      <c r="HX348" s="17">
        <v>4.29</v>
      </c>
      <c r="HY348" s="17">
        <v>4.3</v>
      </c>
      <c r="HZ348" s="17">
        <v>4.3</v>
      </c>
      <c r="IA348" s="17">
        <v>4.29</v>
      </c>
      <c r="IB348" s="17">
        <v>4.29</v>
      </c>
      <c r="IC348" s="17">
        <v>4.28</v>
      </c>
      <c r="ID348" s="17">
        <v>4.28</v>
      </c>
      <c r="IE348" s="17">
        <v>4.29</v>
      </c>
      <c r="IF348" s="17">
        <v>4.29</v>
      </c>
      <c r="IG348" s="17">
        <v>4.2699999999999996</v>
      </c>
      <c r="IH348" s="17">
        <v>4.2699999999999996</v>
      </c>
      <c r="II348" s="17">
        <v>4.26</v>
      </c>
      <c r="IJ348" s="17">
        <v>4.2699999999999996</v>
      </c>
      <c r="IK348" s="17">
        <v>4.26</v>
      </c>
      <c r="IL348" s="17">
        <v>4.26</v>
      </c>
      <c r="IM348" s="17">
        <v>4.26</v>
      </c>
      <c r="IN348" s="17">
        <v>4.26</v>
      </c>
      <c r="IO348" s="17">
        <v>4.2699999999999996</v>
      </c>
      <c r="IP348" s="17">
        <v>4.26</v>
      </c>
      <c r="IQ348" s="17">
        <v>4.2699999999999996</v>
      </c>
      <c r="IR348" s="17">
        <v>4.26</v>
      </c>
      <c r="IS348" s="17">
        <v>4.26</v>
      </c>
      <c r="IT348" s="17">
        <v>4.26</v>
      </c>
      <c r="IU348" s="17">
        <v>4.25</v>
      </c>
      <c r="IV348" s="17">
        <v>4.25</v>
      </c>
      <c r="IW348" s="17">
        <v>4.25</v>
      </c>
      <c r="IX348" s="17">
        <v>4.25</v>
      </c>
      <c r="IY348" s="17">
        <v>4.25</v>
      </c>
    </row>
    <row r="349" spans="1:259" x14ac:dyDescent="0.15">
      <c r="A349" s="17" t="s">
        <v>347</v>
      </c>
      <c r="B349" s="17" t="s">
        <v>348</v>
      </c>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26"/>
      <c r="AB349" s="17"/>
      <c r="AC349" s="26"/>
      <c r="AD349" s="26"/>
      <c r="AE349" s="17"/>
      <c r="AF349" s="17"/>
      <c r="AG349" s="17"/>
      <c r="AH349" s="17"/>
      <c r="AI349" s="17"/>
      <c r="AJ349" s="17"/>
      <c r="AK349" s="17"/>
      <c r="AL349" s="17"/>
      <c r="AM349" s="17"/>
      <c r="AN349" s="17"/>
      <c r="AO349" s="17"/>
      <c r="AP349" s="17"/>
      <c r="AQ349" s="17"/>
      <c r="AR349" s="17"/>
      <c r="AS349" s="17"/>
      <c r="AT349" s="17"/>
      <c r="AU349" s="17"/>
      <c r="AV349" s="17"/>
      <c r="AW349" s="17"/>
      <c r="AX349" s="17"/>
      <c r="AY349" s="17"/>
      <c r="AZ349" s="17"/>
      <c r="BA349" s="17"/>
      <c r="BB349" s="17"/>
      <c r="BC349" s="17"/>
      <c r="BD349" s="17"/>
      <c r="BE349" s="17"/>
      <c r="BF349" s="17"/>
      <c r="BG349" s="17"/>
      <c r="BH349" s="17"/>
      <c r="BI349" s="17"/>
      <c r="BJ349" s="26"/>
      <c r="BK349" s="17"/>
      <c r="BL349" s="17"/>
      <c r="BM349" s="17"/>
      <c r="BN349" s="17"/>
      <c r="BO349" s="17"/>
      <c r="BP349" s="17"/>
      <c r="BQ349" s="17"/>
      <c r="BR349" s="17"/>
      <c r="BS349" s="17"/>
      <c r="BT349" s="17"/>
      <c r="BU349" s="17"/>
      <c r="BV349" s="17"/>
      <c r="BW349" s="17"/>
      <c r="BX349" s="26"/>
      <c r="BY349" s="26"/>
      <c r="BZ349" s="26"/>
      <c r="CA349" s="26"/>
      <c r="CB349" s="26"/>
      <c r="CC349" s="17"/>
      <c r="CD349" s="17"/>
      <c r="CE349" s="17"/>
      <c r="CF349" s="17"/>
      <c r="CG349" s="17"/>
      <c r="CH349" s="17"/>
      <c r="CI349" s="17"/>
      <c r="CJ349" s="26"/>
      <c r="CK349" s="17"/>
      <c r="CL349" s="17"/>
      <c r="CM349" s="17"/>
      <c r="CN349" s="17"/>
      <c r="CO349" s="17"/>
      <c r="CP349" s="17"/>
      <c r="CQ349" s="17"/>
      <c r="CR349" s="17"/>
      <c r="CS349" s="17"/>
      <c r="CT349" s="17"/>
      <c r="CU349" s="17"/>
      <c r="CV349" s="17"/>
      <c r="CW349" s="17"/>
      <c r="CX349" s="17"/>
      <c r="CY349" s="26"/>
      <c r="CZ349" s="26"/>
      <c r="DA349" s="26"/>
      <c r="DB349" s="17"/>
      <c r="DC349" s="17"/>
      <c r="DD349" s="17"/>
      <c r="DE349" s="17"/>
      <c r="DF349" s="17"/>
      <c r="DG349" s="17"/>
      <c r="DH349" s="26"/>
      <c r="DI349" s="17"/>
      <c r="DJ349" s="17"/>
      <c r="DK349" s="17"/>
      <c r="DL349" s="17"/>
      <c r="DM349" s="17">
        <v>44.03</v>
      </c>
      <c r="DN349" s="17">
        <v>44.11</v>
      </c>
      <c r="DO349" s="17">
        <v>44.07</v>
      </c>
      <c r="DP349" s="17">
        <v>44.04</v>
      </c>
      <c r="DQ349" s="17">
        <v>44.13</v>
      </c>
      <c r="DR349" s="17">
        <v>44.05</v>
      </c>
      <c r="DS349" s="17">
        <v>44.04</v>
      </c>
      <c r="DT349" s="17">
        <v>44.1</v>
      </c>
      <c r="DU349" s="17">
        <v>44.04</v>
      </c>
      <c r="DV349" s="17">
        <v>44.04</v>
      </c>
      <c r="DW349" s="17">
        <v>44.1</v>
      </c>
      <c r="DX349" s="17">
        <v>44.08</v>
      </c>
      <c r="DY349" s="17">
        <v>44.06</v>
      </c>
      <c r="DZ349" s="17">
        <v>44.05</v>
      </c>
      <c r="EA349" s="17">
        <v>44.13</v>
      </c>
      <c r="EB349" s="17">
        <v>44.04</v>
      </c>
      <c r="EC349" s="17">
        <v>44.05</v>
      </c>
      <c r="ED349" s="17">
        <v>44.07</v>
      </c>
      <c r="EE349" s="17">
        <v>44.11</v>
      </c>
      <c r="EF349" s="17">
        <v>44.3</v>
      </c>
      <c r="EG349" s="17">
        <v>44.34</v>
      </c>
      <c r="EH349" s="17">
        <v>44.36</v>
      </c>
      <c r="EI349" s="17">
        <v>44.4</v>
      </c>
      <c r="EJ349" s="17">
        <v>44.4</v>
      </c>
      <c r="EK349" s="17">
        <v>44.43</v>
      </c>
      <c r="EL349" s="17">
        <v>44.43</v>
      </c>
      <c r="EM349" s="17">
        <v>44.43</v>
      </c>
      <c r="EN349" s="17">
        <v>44.3</v>
      </c>
      <c r="EO349" s="17">
        <v>44.22</v>
      </c>
      <c r="EP349" s="17">
        <v>44.3</v>
      </c>
      <c r="EQ349" s="17">
        <v>44.21</v>
      </c>
      <c r="ER349" s="17">
        <v>44.15</v>
      </c>
      <c r="ES349" s="17">
        <v>44.16</v>
      </c>
      <c r="ET349" s="17">
        <v>44.15</v>
      </c>
      <c r="EU349" s="17">
        <v>44.22</v>
      </c>
      <c r="EV349" s="17">
        <v>44.2</v>
      </c>
      <c r="EW349" s="17">
        <v>44.2</v>
      </c>
      <c r="EX349" s="17">
        <v>44.19</v>
      </c>
      <c r="EY349" s="17">
        <v>44.18</v>
      </c>
      <c r="EZ349" s="17">
        <v>44.2</v>
      </c>
      <c r="FA349" s="17">
        <v>44.2</v>
      </c>
      <c r="FB349" s="17">
        <v>44.25</v>
      </c>
      <c r="FC349" s="17">
        <v>44.3</v>
      </c>
      <c r="FD349" s="17">
        <v>44.3</v>
      </c>
      <c r="FE349" s="17">
        <v>44.3</v>
      </c>
      <c r="FF349" s="17">
        <v>44.3</v>
      </c>
      <c r="FG349" s="17">
        <v>44.3</v>
      </c>
      <c r="FH349" s="17">
        <v>44.26</v>
      </c>
      <c r="FI349" s="17">
        <v>44.31</v>
      </c>
      <c r="FJ349" s="17">
        <v>44.28</v>
      </c>
      <c r="FK349" s="17">
        <v>44.26</v>
      </c>
      <c r="FL349" s="17">
        <v>44.23</v>
      </c>
      <c r="FM349" s="17">
        <v>44.32</v>
      </c>
      <c r="FN349" s="17">
        <v>44.25</v>
      </c>
      <c r="FO349" s="17">
        <v>44.28</v>
      </c>
      <c r="FP349" s="17">
        <v>44.36</v>
      </c>
      <c r="FQ349" s="17">
        <v>44.34</v>
      </c>
      <c r="FR349" s="17">
        <v>44.36</v>
      </c>
      <c r="FS349" s="17">
        <v>44.37</v>
      </c>
      <c r="FT349" s="17">
        <v>44.38</v>
      </c>
      <c r="FU349" s="17">
        <v>44.37</v>
      </c>
      <c r="FV349" s="17">
        <v>44.36</v>
      </c>
      <c r="FW349" s="17">
        <v>44.37</v>
      </c>
      <c r="FX349" s="17">
        <v>44.4</v>
      </c>
      <c r="FY349" s="17">
        <v>44.44</v>
      </c>
      <c r="FZ349" s="17">
        <v>44.4</v>
      </c>
      <c r="GA349" s="17">
        <v>44.36</v>
      </c>
      <c r="GB349" s="17">
        <v>44.38</v>
      </c>
      <c r="GC349" s="17">
        <v>44.41</v>
      </c>
      <c r="GD349" s="17">
        <v>44.4</v>
      </c>
      <c r="GE349" s="17">
        <v>44.5</v>
      </c>
      <c r="GF349" s="17">
        <v>44.62</v>
      </c>
      <c r="GG349" s="17">
        <v>44.56</v>
      </c>
      <c r="GH349" s="17">
        <v>44.6</v>
      </c>
      <c r="GI349" s="17">
        <v>44.57</v>
      </c>
      <c r="GJ349" s="17">
        <v>44.73</v>
      </c>
      <c r="GK349" s="17">
        <v>44.8</v>
      </c>
      <c r="GL349" s="17">
        <v>44.73</v>
      </c>
      <c r="GM349" s="17">
        <v>44.7</v>
      </c>
      <c r="GN349" s="17">
        <v>44.72</v>
      </c>
      <c r="GO349" s="17">
        <v>44.66</v>
      </c>
      <c r="GP349" s="17">
        <v>44.65</v>
      </c>
      <c r="GQ349" s="17">
        <v>44.69</v>
      </c>
      <c r="GR349" s="17">
        <v>44.8</v>
      </c>
      <c r="GS349" s="17">
        <v>44.78</v>
      </c>
      <c r="GT349" s="17">
        <v>44.72</v>
      </c>
      <c r="GU349" s="17">
        <v>44.6</v>
      </c>
      <c r="GV349" s="17">
        <v>44.72</v>
      </c>
      <c r="GW349" s="17">
        <v>44.75</v>
      </c>
      <c r="GX349" s="17">
        <v>44.77</v>
      </c>
      <c r="GY349" s="17">
        <v>44.83</v>
      </c>
      <c r="GZ349" s="17">
        <v>44.8</v>
      </c>
      <c r="HA349" s="17">
        <v>44.72</v>
      </c>
      <c r="HB349" s="17">
        <v>44.81</v>
      </c>
      <c r="HC349" s="17">
        <v>44.82</v>
      </c>
      <c r="HD349" s="17">
        <v>44.96</v>
      </c>
      <c r="HE349" s="17">
        <v>44.83</v>
      </c>
      <c r="HF349" s="17">
        <v>44.83</v>
      </c>
      <c r="HG349" s="17">
        <v>44.93</v>
      </c>
      <c r="HH349" s="17">
        <v>44.93</v>
      </c>
      <c r="HI349" s="17">
        <v>44.95</v>
      </c>
      <c r="HJ349" s="17">
        <v>44.97</v>
      </c>
      <c r="HK349" s="17">
        <v>45.1</v>
      </c>
      <c r="HL349" s="17">
        <v>45.17</v>
      </c>
      <c r="HM349" s="17">
        <v>45.15</v>
      </c>
      <c r="HN349" s="17">
        <v>45.09</v>
      </c>
      <c r="HO349" s="17">
        <v>45.1</v>
      </c>
      <c r="HP349" s="17">
        <v>45</v>
      </c>
      <c r="HQ349" s="17">
        <v>44.92</v>
      </c>
      <c r="HR349" s="17">
        <v>44.75</v>
      </c>
      <c r="HS349" s="17">
        <v>44.85</v>
      </c>
      <c r="HT349" s="17">
        <v>44.9</v>
      </c>
      <c r="HU349" s="17">
        <v>44.9</v>
      </c>
      <c r="HV349" s="17">
        <v>44.77</v>
      </c>
      <c r="HW349" s="17">
        <v>44.8</v>
      </c>
      <c r="HX349" s="17">
        <v>44.81</v>
      </c>
      <c r="HY349" s="17">
        <v>44.81</v>
      </c>
      <c r="HZ349" s="17">
        <v>44.84</v>
      </c>
      <c r="IA349" s="17">
        <v>44.85</v>
      </c>
      <c r="IB349" s="17">
        <v>44.89</v>
      </c>
      <c r="IC349" s="17">
        <v>44.9</v>
      </c>
      <c r="ID349" s="17">
        <v>44.99</v>
      </c>
      <c r="IE349" s="17">
        <v>44.99</v>
      </c>
      <c r="IF349" s="17">
        <v>44.86</v>
      </c>
      <c r="IG349" s="17">
        <v>44.86</v>
      </c>
      <c r="IH349" s="17">
        <v>44.85</v>
      </c>
      <c r="II349" s="17">
        <v>44.85</v>
      </c>
      <c r="IJ349" s="17">
        <v>44.84</v>
      </c>
      <c r="IK349" s="17">
        <v>44.77</v>
      </c>
      <c r="IL349" s="17">
        <v>44.7</v>
      </c>
      <c r="IM349" s="17">
        <v>44.52</v>
      </c>
      <c r="IN349" s="17">
        <v>44.6</v>
      </c>
      <c r="IO349" s="17">
        <v>44.6</v>
      </c>
      <c r="IP349" s="17">
        <v>44.57</v>
      </c>
      <c r="IQ349" s="17">
        <v>44.62</v>
      </c>
      <c r="IR349" s="17">
        <v>44.6</v>
      </c>
      <c r="IS349" s="17">
        <v>44.67</v>
      </c>
      <c r="IT349" s="17">
        <v>44.71</v>
      </c>
      <c r="IU349" s="17">
        <v>44.69</v>
      </c>
      <c r="IV349" s="17">
        <v>44.69</v>
      </c>
      <c r="IW349" s="17">
        <v>44.69</v>
      </c>
      <c r="IX349" s="17">
        <v>44.69</v>
      </c>
      <c r="IY349" s="17">
        <v>44.99</v>
      </c>
    </row>
    <row r="350" spans="1:259" x14ac:dyDescent="0.15">
      <c r="A350" s="17" t="s">
        <v>542</v>
      </c>
      <c r="B350" s="17" t="s">
        <v>543</v>
      </c>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c r="AA350" s="26"/>
      <c r="AB350" s="17"/>
      <c r="AC350" s="26"/>
      <c r="AD350" s="26"/>
      <c r="AE350" s="17"/>
      <c r="AF350" s="17"/>
      <c r="AG350" s="17"/>
      <c r="AH350" s="17"/>
      <c r="AI350" s="17"/>
      <c r="AJ350" s="17"/>
      <c r="AK350" s="17"/>
      <c r="AL350" s="17"/>
      <c r="AM350" s="17"/>
      <c r="AN350" s="17"/>
      <c r="AO350" s="17"/>
      <c r="AP350" s="17"/>
      <c r="AQ350" s="17"/>
      <c r="AR350" s="17"/>
      <c r="AS350" s="17"/>
      <c r="AT350" s="17"/>
      <c r="AU350" s="17"/>
      <c r="AV350" s="17"/>
      <c r="AW350" s="17"/>
      <c r="AX350" s="17"/>
      <c r="AY350" s="17"/>
      <c r="AZ350" s="17"/>
      <c r="BA350" s="17"/>
      <c r="BB350" s="17"/>
      <c r="BC350" s="17"/>
      <c r="BD350" s="17"/>
      <c r="BE350" s="17"/>
      <c r="BF350" s="17"/>
      <c r="BG350" s="17"/>
      <c r="BH350" s="17"/>
      <c r="BI350" s="17"/>
      <c r="BJ350" s="26"/>
      <c r="BK350" s="17"/>
      <c r="BL350" s="17"/>
      <c r="BM350" s="17"/>
      <c r="BN350" s="17"/>
      <c r="BO350" s="17"/>
      <c r="BP350" s="17"/>
      <c r="BQ350" s="17"/>
      <c r="BR350" s="17"/>
      <c r="BS350" s="17"/>
      <c r="BT350" s="17"/>
      <c r="BU350" s="17"/>
      <c r="BV350" s="17"/>
      <c r="BW350" s="17"/>
      <c r="BX350" s="26"/>
      <c r="BY350" s="26"/>
      <c r="BZ350" s="26"/>
      <c r="CA350" s="26"/>
      <c r="CB350" s="26"/>
      <c r="CC350" s="17"/>
      <c r="CD350" s="17"/>
      <c r="CE350" s="17"/>
      <c r="CF350" s="17"/>
      <c r="CG350" s="17"/>
      <c r="CH350" s="17"/>
      <c r="CI350" s="17"/>
      <c r="CJ350" s="26"/>
      <c r="CK350" s="17"/>
      <c r="CL350" s="17"/>
      <c r="CM350" s="17"/>
      <c r="CN350" s="17"/>
      <c r="CO350" s="17"/>
      <c r="CP350" s="17"/>
      <c r="CQ350" s="17"/>
      <c r="CR350" s="17"/>
      <c r="CS350" s="17"/>
      <c r="CT350" s="17"/>
      <c r="CU350" s="17"/>
      <c r="CV350" s="17"/>
      <c r="CW350" s="17"/>
      <c r="CX350" s="17"/>
      <c r="CY350" s="26"/>
      <c r="CZ350" s="26"/>
      <c r="DA350" s="26"/>
      <c r="DB350" s="17"/>
      <c r="DC350" s="17"/>
      <c r="DD350" s="17"/>
      <c r="DE350" s="17"/>
      <c r="DF350" s="17"/>
      <c r="DG350" s="17"/>
      <c r="DH350" s="26"/>
      <c r="DI350" s="17"/>
      <c r="DJ350" s="17"/>
      <c r="DK350" s="17"/>
      <c r="DL350" s="17"/>
      <c r="DM350" s="17">
        <v>8.35</v>
      </c>
      <c r="DN350" s="17">
        <v>8.35</v>
      </c>
      <c r="DO350" s="17">
        <v>8.35</v>
      </c>
      <c r="DP350" s="17">
        <v>8.35</v>
      </c>
      <c r="DQ350" s="17">
        <v>8.35</v>
      </c>
      <c r="DR350" s="17">
        <v>8.35</v>
      </c>
      <c r="DS350" s="17">
        <v>8.35</v>
      </c>
      <c r="DT350" s="17">
        <v>8.34</v>
      </c>
      <c r="DU350" s="17">
        <v>8.34</v>
      </c>
      <c r="DV350" s="17">
        <v>8.34</v>
      </c>
      <c r="DW350" s="17">
        <v>8.34</v>
      </c>
      <c r="DX350" s="17">
        <v>8.34</v>
      </c>
      <c r="DY350" s="17">
        <v>8.35</v>
      </c>
      <c r="DZ350" s="17">
        <v>8.33</v>
      </c>
      <c r="EA350" s="17">
        <v>8.33</v>
      </c>
      <c r="EB350" s="17">
        <v>8.32</v>
      </c>
      <c r="EC350" s="17">
        <v>8.32</v>
      </c>
      <c r="ED350" s="17">
        <v>8.32</v>
      </c>
      <c r="EE350" s="17">
        <v>8.33</v>
      </c>
      <c r="EF350" s="17">
        <v>8.31</v>
      </c>
      <c r="EG350" s="17">
        <v>8.31</v>
      </c>
      <c r="EH350" s="17">
        <v>8.33</v>
      </c>
      <c r="EI350" s="17">
        <v>8.34</v>
      </c>
      <c r="EJ350" s="17">
        <v>8.33</v>
      </c>
      <c r="EK350" s="17">
        <v>8.33</v>
      </c>
      <c r="EL350" s="17">
        <v>8.32</v>
      </c>
      <c r="EM350" s="17">
        <v>8.33</v>
      </c>
      <c r="EN350" s="17">
        <v>8.32</v>
      </c>
      <c r="EO350" s="17">
        <v>8.32</v>
      </c>
      <c r="EP350" s="17">
        <v>8.32</v>
      </c>
      <c r="EQ350" s="17">
        <v>8.34</v>
      </c>
      <c r="ER350" s="17">
        <v>8.33</v>
      </c>
      <c r="ES350" s="17">
        <v>8.33</v>
      </c>
      <c r="ET350" s="17">
        <v>8.32</v>
      </c>
      <c r="EU350" s="17">
        <v>8.32</v>
      </c>
      <c r="EV350" s="17">
        <v>8.34</v>
      </c>
      <c r="EW350" s="17">
        <v>8.32</v>
      </c>
      <c r="EX350" s="17">
        <v>8.34</v>
      </c>
      <c r="EY350" s="17">
        <v>8.34</v>
      </c>
      <c r="EZ350" s="17">
        <v>8.34</v>
      </c>
      <c r="FA350" s="17">
        <v>8.32</v>
      </c>
      <c r="FB350" s="17">
        <v>8.32</v>
      </c>
      <c r="FC350" s="17">
        <v>8.33</v>
      </c>
      <c r="FD350" s="17">
        <v>8.33</v>
      </c>
      <c r="FE350" s="17">
        <v>8.33</v>
      </c>
      <c r="FF350" s="17">
        <v>8.33</v>
      </c>
      <c r="FG350" s="17">
        <v>8.33</v>
      </c>
      <c r="FH350" s="17">
        <v>8.31</v>
      </c>
      <c r="FI350" s="17">
        <v>8.33</v>
      </c>
      <c r="FJ350" s="17">
        <v>8.33</v>
      </c>
      <c r="FK350" s="17">
        <v>8.33</v>
      </c>
      <c r="FL350" s="17">
        <v>8.33</v>
      </c>
      <c r="FM350" s="17">
        <v>8.35</v>
      </c>
      <c r="FN350" s="17">
        <v>8.33</v>
      </c>
      <c r="FO350" s="17">
        <v>8.33</v>
      </c>
      <c r="FP350" s="17">
        <v>8.33</v>
      </c>
      <c r="FQ350" s="17">
        <v>8.33</v>
      </c>
      <c r="FR350" s="17">
        <v>8.33</v>
      </c>
      <c r="FS350" s="17">
        <v>8.34</v>
      </c>
      <c r="FT350" s="17">
        <v>8.34</v>
      </c>
      <c r="FU350" s="17">
        <v>8.34</v>
      </c>
      <c r="FV350" s="17">
        <v>8.36</v>
      </c>
      <c r="FW350" s="17">
        <v>8.35</v>
      </c>
      <c r="FX350" s="17">
        <v>8.35</v>
      </c>
      <c r="FY350" s="17">
        <v>8.36</v>
      </c>
      <c r="FZ350" s="17">
        <v>8.35</v>
      </c>
      <c r="GA350" s="17">
        <v>8.36</v>
      </c>
      <c r="GB350" s="17">
        <v>8.36</v>
      </c>
      <c r="GC350" s="17">
        <v>8.35</v>
      </c>
      <c r="GD350" s="17">
        <v>8.36</v>
      </c>
      <c r="GE350" s="17">
        <v>8.35</v>
      </c>
      <c r="GF350" s="17">
        <v>8.35</v>
      </c>
      <c r="GG350" s="17">
        <v>8.35</v>
      </c>
      <c r="GH350" s="17">
        <v>8.35</v>
      </c>
      <c r="GI350" s="17">
        <v>8.35</v>
      </c>
      <c r="GJ350" s="17">
        <v>8.35</v>
      </c>
      <c r="GK350" s="17">
        <v>8.34</v>
      </c>
      <c r="GL350" s="17">
        <v>8.33</v>
      </c>
      <c r="GM350" s="17">
        <v>8.33</v>
      </c>
      <c r="GN350" s="17">
        <v>8.34</v>
      </c>
      <c r="GO350" s="17">
        <v>8.34</v>
      </c>
      <c r="GP350" s="17">
        <v>8.34</v>
      </c>
      <c r="GQ350" s="17">
        <v>8.33</v>
      </c>
      <c r="GR350" s="17">
        <v>8.34</v>
      </c>
      <c r="GS350" s="17">
        <v>8.35</v>
      </c>
      <c r="GT350" s="17">
        <v>8.35</v>
      </c>
      <c r="GU350" s="17">
        <v>8.34</v>
      </c>
      <c r="GV350" s="17">
        <v>8.33</v>
      </c>
      <c r="GW350" s="17">
        <v>8.34</v>
      </c>
      <c r="GX350" s="17">
        <v>8.33</v>
      </c>
      <c r="GY350" s="17">
        <v>8.35</v>
      </c>
      <c r="GZ350" s="17">
        <v>8.34</v>
      </c>
      <c r="HA350" s="17">
        <v>8.34</v>
      </c>
      <c r="HB350" s="17">
        <v>8.34</v>
      </c>
      <c r="HC350" s="17">
        <v>8.35</v>
      </c>
      <c r="HD350" s="17">
        <v>8.35</v>
      </c>
      <c r="HE350" s="17">
        <v>8.35</v>
      </c>
      <c r="HF350" s="17">
        <v>8.34</v>
      </c>
      <c r="HG350" s="17">
        <v>8.34</v>
      </c>
      <c r="HH350" s="17">
        <v>8.34</v>
      </c>
      <c r="HI350" s="17">
        <v>8.33</v>
      </c>
      <c r="HJ350" s="17">
        <v>8.33</v>
      </c>
      <c r="HK350" s="17">
        <v>8.33</v>
      </c>
      <c r="HL350" s="17">
        <v>8.34</v>
      </c>
      <c r="HM350" s="17">
        <v>8.34</v>
      </c>
      <c r="HN350" s="17">
        <v>8.33</v>
      </c>
      <c r="HO350" s="17">
        <v>8.33</v>
      </c>
      <c r="HP350" s="17">
        <v>8.33</v>
      </c>
      <c r="HQ350" s="17">
        <v>8.33</v>
      </c>
      <c r="HR350" s="17">
        <v>8.33</v>
      </c>
      <c r="HS350" s="17">
        <v>8.33</v>
      </c>
      <c r="HT350" s="17">
        <v>8.33</v>
      </c>
      <c r="HU350" s="17">
        <v>8.32</v>
      </c>
      <c r="HV350" s="17">
        <v>8.33</v>
      </c>
      <c r="HW350" s="17">
        <v>8.33</v>
      </c>
      <c r="HX350" s="17">
        <v>8.33</v>
      </c>
      <c r="HY350" s="17">
        <v>8.33</v>
      </c>
      <c r="HZ350" s="17">
        <v>8.33</v>
      </c>
      <c r="IA350" s="17">
        <v>8.33</v>
      </c>
      <c r="IB350" s="17">
        <v>8.33</v>
      </c>
      <c r="IC350" s="17">
        <v>8.32</v>
      </c>
      <c r="ID350" s="17">
        <v>8.33</v>
      </c>
      <c r="IE350" s="17">
        <v>8.35</v>
      </c>
      <c r="IF350" s="17">
        <v>8.34</v>
      </c>
      <c r="IG350" s="17">
        <v>8.34</v>
      </c>
      <c r="IH350" s="17">
        <v>8.34</v>
      </c>
      <c r="II350" s="17">
        <v>8.34</v>
      </c>
      <c r="IJ350" s="17">
        <v>8.34</v>
      </c>
      <c r="IK350" s="17">
        <v>8.34</v>
      </c>
      <c r="IL350" s="17">
        <v>8.34</v>
      </c>
      <c r="IM350" s="17">
        <v>8.35</v>
      </c>
      <c r="IN350" s="17">
        <v>8.35</v>
      </c>
      <c r="IO350" s="17">
        <v>8.35</v>
      </c>
      <c r="IP350" s="17">
        <v>8.35</v>
      </c>
      <c r="IQ350" s="17">
        <v>8.35</v>
      </c>
      <c r="IR350" s="17">
        <v>8.34</v>
      </c>
      <c r="IS350" s="17">
        <v>8.33</v>
      </c>
      <c r="IT350" s="17">
        <v>8.32</v>
      </c>
      <c r="IU350" s="17">
        <v>8.33</v>
      </c>
      <c r="IV350" s="17">
        <v>8.33</v>
      </c>
      <c r="IW350" s="17">
        <v>8.33</v>
      </c>
      <c r="IX350" s="17">
        <v>8.33</v>
      </c>
      <c r="IY350" s="17">
        <v>8.33</v>
      </c>
    </row>
    <row r="351" spans="1:259" x14ac:dyDescent="0.15">
      <c r="A351" s="17" t="s">
        <v>260</v>
      </c>
      <c r="B351" s="17" t="s">
        <v>261</v>
      </c>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c r="AA351" s="26"/>
      <c r="AB351" s="17"/>
      <c r="AC351" s="26"/>
      <c r="AD351" s="26"/>
      <c r="AE351" s="17"/>
      <c r="AF351" s="17"/>
      <c r="AG351" s="17"/>
      <c r="AH351" s="17"/>
      <c r="AI351" s="17"/>
      <c r="AJ351" s="17"/>
      <c r="AK351" s="17"/>
      <c r="AL351" s="17"/>
      <c r="AM351" s="17"/>
      <c r="AN351" s="17"/>
      <c r="AO351" s="17"/>
      <c r="AP351" s="17"/>
      <c r="AQ351" s="17"/>
      <c r="AR351" s="17"/>
      <c r="AS351" s="17"/>
      <c r="AT351" s="17"/>
      <c r="AU351" s="17"/>
      <c r="AV351" s="17"/>
      <c r="AW351" s="17"/>
      <c r="AX351" s="17"/>
      <c r="AY351" s="17"/>
      <c r="AZ351" s="17"/>
      <c r="BA351" s="17"/>
      <c r="BB351" s="17"/>
      <c r="BC351" s="17"/>
      <c r="BD351" s="17"/>
      <c r="BE351" s="17"/>
      <c r="BF351" s="17"/>
      <c r="BG351" s="17"/>
      <c r="BH351" s="17"/>
      <c r="BI351" s="17"/>
      <c r="BJ351" s="26"/>
      <c r="BK351" s="17"/>
      <c r="BL351" s="17"/>
      <c r="BM351" s="17"/>
      <c r="BN351" s="17"/>
      <c r="BO351" s="17"/>
      <c r="BP351" s="17"/>
      <c r="BQ351" s="17"/>
      <c r="BR351" s="17"/>
      <c r="BS351" s="17"/>
      <c r="BT351" s="17"/>
      <c r="BU351" s="17"/>
      <c r="BV351" s="17"/>
      <c r="BW351" s="17"/>
      <c r="BX351" s="26"/>
      <c r="BY351" s="26"/>
      <c r="BZ351" s="26"/>
      <c r="CA351" s="26"/>
      <c r="CB351" s="26"/>
      <c r="CC351" s="17"/>
      <c r="CD351" s="17"/>
      <c r="CE351" s="17"/>
      <c r="CF351" s="17"/>
      <c r="CG351" s="17"/>
      <c r="CH351" s="17"/>
      <c r="CI351" s="17"/>
      <c r="CJ351" s="26"/>
      <c r="CK351" s="17"/>
      <c r="CL351" s="17"/>
      <c r="CM351" s="17"/>
      <c r="CN351" s="17"/>
      <c r="CO351" s="17"/>
      <c r="CP351" s="17"/>
      <c r="CQ351" s="17"/>
      <c r="CR351" s="17"/>
      <c r="CS351" s="17"/>
      <c r="CT351" s="17"/>
      <c r="CU351" s="17"/>
      <c r="CV351" s="17"/>
      <c r="CW351" s="17"/>
      <c r="CX351" s="17"/>
      <c r="CY351" s="26"/>
      <c r="CZ351" s="26"/>
      <c r="DA351" s="26"/>
      <c r="DB351" s="17"/>
      <c r="DC351" s="17"/>
      <c r="DD351" s="17"/>
      <c r="DE351" s="17"/>
      <c r="DF351" s="17"/>
      <c r="DG351" s="17"/>
      <c r="DH351" s="26"/>
      <c r="DI351" s="17"/>
      <c r="DJ351" s="17"/>
      <c r="DK351" s="17"/>
      <c r="DL351" s="17"/>
      <c r="DM351" s="17">
        <v>5.77</v>
      </c>
      <c r="DN351" s="17">
        <v>5.77</v>
      </c>
      <c r="DO351" s="17">
        <v>5.78</v>
      </c>
      <c r="DP351" s="17">
        <v>5.78</v>
      </c>
      <c r="DQ351" s="17">
        <v>5.77</v>
      </c>
      <c r="DR351" s="17">
        <v>5.78</v>
      </c>
      <c r="DS351" s="17">
        <v>5.78</v>
      </c>
      <c r="DT351" s="17">
        <v>5.79</v>
      </c>
      <c r="DU351" s="17">
        <v>5.79</v>
      </c>
      <c r="DV351" s="17">
        <v>5.78</v>
      </c>
      <c r="DW351" s="17">
        <v>5.78</v>
      </c>
      <c r="DX351" s="17">
        <v>5.78</v>
      </c>
      <c r="DY351" s="17">
        <v>5.77</v>
      </c>
      <c r="DZ351" s="17">
        <v>5.79</v>
      </c>
      <c r="EA351" s="17">
        <v>5.78</v>
      </c>
      <c r="EB351" s="17">
        <v>5.77</v>
      </c>
      <c r="EC351" s="17">
        <v>5.78</v>
      </c>
      <c r="ED351" s="17">
        <v>5.77</v>
      </c>
      <c r="EE351" s="17">
        <v>5.78</v>
      </c>
      <c r="EF351" s="17">
        <v>5.77</v>
      </c>
      <c r="EG351" s="17">
        <v>5.77</v>
      </c>
      <c r="EH351" s="17">
        <v>5.78</v>
      </c>
      <c r="EI351" s="17">
        <v>5.78</v>
      </c>
      <c r="EJ351" s="17">
        <v>5.77</v>
      </c>
      <c r="EK351" s="17">
        <v>5.76</v>
      </c>
      <c r="EL351" s="17">
        <v>5.77</v>
      </c>
      <c r="EM351" s="17">
        <v>5.76</v>
      </c>
      <c r="EN351" s="17">
        <v>5.76</v>
      </c>
      <c r="EO351" s="17">
        <v>5.76</v>
      </c>
      <c r="EP351" s="17">
        <v>5.76</v>
      </c>
      <c r="EQ351" s="17">
        <v>5.76</v>
      </c>
      <c r="ER351" s="17">
        <v>5.76</v>
      </c>
      <c r="ES351" s="17">
        <v>5.77</v>
      </c>
      <c r="ET351" s="17">
        <v>5.76</v>
      </c>
      <c r="EU351" s="17">
        <v>5.77</v>
      </c>
      <c r="EV351" s="17">
        <v>5.77</v>
      </c>
      <c r="EW351" s="17">
        <v>5.77</v>
      </c>
      <c r="EX351" s="17">
        <v>5.77</v>
      </c>
      <c r="EY351" s="17">
        <v>5.76</v>
      </c>
      <c r="EZ351" s="17">
        <v>5.76</v>
      </c>
      <c r="FA351" s="17">
        <v>5.76</v>
      </c>
      <c r="FB351" s="17">
        <v>5.76</v>
      </c>
      <c r="FC351" s="17">
        <v>5.77</v>
      </c>
      <c r="FD351" s="17">
        <v>5.76</v>
      </c>
      <c r="FE351" s="17">
        <v>5.76</v>
      </c>
      <c r="FF351" s="17">
        <v>5.76</v>
      </c>
      <c r="FG351" s="17">
        <v>5.77</v>
      </c>
      <c r="FH351" s="17">
        <v>5.77</v>
      </c>
      <c r="FI351" s="17">
        <v>5.78</v>
      </c>
      <c r="FJ351" s="17">
        <v>5.78</v>
      </c>
      <c r="FK351" s="17">
        <v>5.78</v>
      </c>
      <c r="FL351" s="17">
        <v>5.77</v>
      </c>
      <c r="FM351" s="17">
        <v>5.77</v>
      </c>
      <c r="FN351" s="17">
        <v>5.77</v>
      </c>
      <c r="FO351" s="17">
        <v>5.77</v>
      </c>
      <c r="FP351" s="17">
        <v>5.77</v>
      </c>
      <c r="FQ351" s="17">
        <v>5.78</v>
      </c>
      <c r="FR351" s="17">
        <v>5.77</v>
      </c>
      <c r="FS351" s="17">
        <v>5.77</v>
      </c>
      <c r="FT351" s="17">
        <v>5.77</v>
      </c>
      <c r="FU351" s="17">
        <v>5.77</v>
      </c>
      <c r="FV351" s="17">
        <v>5.77</v>
      </c>
      <c r="FW351" s="17">
        <v>5.77</v>
      </c>
      <c r="FX351" s="17">
        <v>5.77</v>
      </c>
      <c r="FY351" s="17">
        <v>5.78</v>
      </c>
      <c r="FZ351" s="17">
        <v>5.8</v>
      </c>
      <c r="GA351" s="17">
        <v>5.83</v>
      </c>
      <c r="GB351" s="17">
        <v>5.83</v>
      </c>
      <c r="GC351" s="17">
        <v>5.81</v>
      </c>
      <c r="GD351" s="17">
        <v>5.82</v>
      </c>
      <c r="GE351" s="17">
        <v>5.81</v>
      </c>
      <c r="GF351" s="17">
        <v>5.8</v>
      </c>
      <c r="GG351" s="17">
        <v>5.8</v>
      </c>
      <c r="GH351" s="17">
        <v>5.8</v>
      </c>
      <c r="GI351" s="17">
        <v>5.79</v>
      </c>
      <c r="GJ351" s="17">
        <v>5.79</v>
      </c>
      <c r="GK351" s="17">
        <v>5.79</v>
      </c>
      <c r="GL351" s="17">
        <v>5.79</v>
      </c>
      <c r="GM351" s="17">
        <v>5.78</v>
      </c>
      <c r="GN351" s="17">
        <v>5.78</v>
      </c>
      <c r="GO351" s="17">
        <v>5.79</v>
      </c>
      <c r="GP351" s="17">
        <v>5.79</v>
      </c>
      <c r="GQ351" s="17">
        <v>5.79</v>
      </c>
      <c r="GR351" s="17">
        <v>5.8</v>
      </c>
      <c r="GS351" s="17">
        <v>5.79</v>
      </c>
      <c r="GT351" s="17">
        <v>5.79</v>
      </c>
      <c r="GU351" s="17">
        <v>5.79</v>
      </c>
      <c r="GV351" s="17">
        <v>5.79</v>
      </c>
      <c r="GW351" s="17">
        <v>5.79</v>
      </c>
      <c r="GX351" s="17">
        <v>5.79</v>
      </c>
      <c r="GY351" s="17">
        <v>5.8</v>
      </c>
      <c r="GZ351" s="17">
        <v>5.8</v>
      </c>
      <c r="HA351" s="17">
        <v>5.8</v>
      </c>
      <c r="HB351" s="17">
        <v>5.8</v>
      </c>
      <c r="HC351" s="17">
        <v>5.8</v>
      </c>
      <c r="HD351" s="17">
        <v>5.8</v>
      </c>
      <c r="HE351" s="17">
        <v>5.79</v>
      </c>
      <c r="HF351" s="17">
        <v>5.79</v>
      </c>
      <c r="HG351" s="17">
        <v>5.8</v>
      </c>
      <c r="HH351" s="17">
        <v>5.79</v>
      </c>
      <c r="HI351" s="17">
        <v>5.79</v>
      </c>
      <c r="HJ351" s="17">
        <v>5.79</v>
      </c>
      <c r="HK351" s="17">
        <v>5.79</v>
      </c>
      <c r="HL351" s="17">
        <v>5.79</v>
      </c>
      <c r="HM351" s="17">
        <v>5.79</v>
      </c>
      <c r="HN351" s="17">
        <v>5.78</v>
      </c>
      <c r="HO351" s="17">
        <v>5.78</v>
      </c>
      <c r="HP351" s="17">
        <v>5.78</v>
      </c>
      <c r="HQ351" s="17">
        <v>5.78</v>
      </c>
      <c r="HR351" s="17">
        <v>5.78</v>
      </c>
      <c r="HS351" s="17">
        <v>5.79</v>
      </c>
      <c r="HT351" s="17">
        <v>5.79</v>
      </c>
      <c r="HU351" s="17">
        <v>5.79</v>
      </c>
      <c r="HV351" s="17">
        <v>5.79</v>
      </c>
      <c r="HW351" s="17">
        <v>5.79</v>
      </c>
      <c r="HX351" s="17">
        <v>5.79</v>
      </c>
      <c r="HY351" s="17">
        <v>5.8</v>
      </c>
      <c r="HZ351" s="17">
        <v>5.8</v>
      </c>
      <c r="IA351" s="17">
        <v>5.79</v>
      </c>
      <c r="IB351" s="17">
        <v>5.79</v>
      </c>
      <c r="IC351" s="17">
        <v>5.79</v>
      </c>
      <c r="ID351" s="17">
        <v>5.79</v>
      </c>
      <c r="IE351" s="17">
        <v>5.79</v>
      </c>
      <c r="IF351" s="17">
        <v>5.79</v>
      </c>
      <c r="IG351" s="17">
        <v>5.78</v>
      </c>
      <c r="IH351" s="17">
        <v>5.78</v>
      </c>
      <c r="II351" s="17">
        <v>5.78</v>
      </c>
      <c r="IJ351" s="17">
        <v>5.77</v>
      </c>
      <c r="IK351" s="17">
        <v>5.79</v>
      </c>
      <c r="IL351" s="17">
        <v>5.8</v>
      </c>
      <c r="IM351" s="17">
        <v>5.81</v>
      </c>
      <c r="IN351" s="17">
        <v>5.81</v>
      </c>
      <c r="IO351" s="17">
        <v>5.8</v>
      </c>
      <c r="IP351" s="17">
        <v>5.79</v>
      </c>
      <c r="IQ351" s="17">
        <v>5.8</v>
      </c>
      <c r="IR351" s="17">
        <v>5.81</v>
      </c>
      <c r="IS351" s="17">
        <v>5.8</v>
      </c>
      <c r="IT351" s="17">
        <v>5.81</v>
      </c>
      <c r="IU351" s="17">
        <v>5.81</v>
      </c>
      <c r="IV351" s="17">
        <v>5.82</v>
      </c>
      <c r="IW351" s="17">
        <v>5.82</v>
      </c>
      <c r="IX351" s="17">
        <v>5.82</v>
      </c>
      <c r="IY351" s="17">
        <v>5.82</v>
      </c>
    </row>
    <row r="352" spans="1:259" x14ac:dyDescent="0.15">
      <c r="A352" s="17" t="s">
        <v>818</v>
      </c>
      <c r="B352" s="17" t="s">
        <v>819</v>
      </c>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c r="AA352" s="26"/>
      <c r="AB352" s="17"/>
      <c r="AC352" s="26"/>
      <c r="AD352" s="26"/>
      <c r="AE352" s="17"/>
      <c r="AF352" s="17"/>
      <c r="AG352" s="17"/>
      <c r="AH352" s="17"/>
      <c r="AI352" s="17"/>
      <c r="AJ352" s="17"/>
      <c r="AK352" s="17"/>
      <c r="AL352" s="17"/>
      <c r="AM352" s="17"/>
      <c r="AN352" s="17"/>
      <c r="AO352" s="17"/>
      <c r="AP352" s="17"/>
      <c r="AQ352" s="17"/>
      <c r="AR352" s="17"/>
      <c r="AS352" s="17"/>
      <c r="AT352" s="17"/>
      <c r="AU352" s="17"/>
      <c r="AV352" s="17"/>
      <c r="AW352" s="17"/>
      <c r="AX352" s="17"/>
      <c r="AY352" s="17"/>
      <c r="AZ352" s="17"/>
      <c r="BA352" s="17"/>
      <c r="BB352" s="17"/>
      <c r="BC352" s="17"/>
      <c r="BD352" s="17"/>
      <c r="BE352" s="17"/>
      <c r="BF352" s="17"/>
      <c r="BG352" s="17"/>
      <c r="BH352" s="17"/>
      <c r="BI352" s="17"/>
      <c r="BJ352" s="26"/>
      <c r="BK352" s="17"/>
      <c r="BL352" s="17"/>
      <c r="BM352" s="17"/>
      <c r="BN352" s="17"/>
      <c r="BO352" s="17"/>
      <c r="BP352" s="17"/>
      <c r="BQ352" s="17"/>
      <c r="BR352" s="17"/>
      <c r="BS352" s="17"/>
      <c r="BT352" s="17"/>
      <c r="BU352" s="17"/>
      <c r="BV352" s="17"/>
      <c r="BW352" s="17"/>
      <c r="BX352" s="26"/>
      <c r="BY352" s="26"/>
      <c r="BZ352" s="26"/>
      <c r="CA352" s="26"/>
      <c r="CB352" s="26"/>
      <c r="CC352" s="17"/>
      <c r="CD352" s="17"/>
      <c r="CE352" s="17"/>
      <c r="CF352" s="17"/>
      <c r="CG352" s="17"/>
      <c r="CH352" s="17"/>
      <c r="CI352" s="17"/>
      <c r="CJ352" s="26"/>
      <c r="CK352" s="17"/>
      <c r="CL352" s="17"/>
      <c r="CM352" s="17"/>
      <c r="CN352" s="17"/>
      <c r="CO352" s="17"/>
      <c r="CP352" s="17"/>
      <c r="CQ352" s="17"/>
      <c r="CR352" s="17"/>
      <c r="CS352" s="17"/>
      <c r="CT352" s="17"/>
      <c r="CU352" s="17"/>
      <c r="CV352" s="17"/>
      <c r="CW352" s="17"/>
      <c r="CX352" s="17"/>
      <c r="CY352" s="26"/>
      <c r="CZ352" s="26"/>
      <c r="DA352" s="26"/>
      <c r="DB352" s="17"/>
      <c r="DC352" s="17"/>
      <c r="DD352" s="17"/>
      <c r="DE352" s="17"/>
      <c r="DF352" s="17"/>
      <c r="DG352" s="17"/>
      <c r="DH352" s="26"/>
      <c r="DI352" s="17"/>
      <c r="DJ352" s="17"/>
      <c r="DK352" s="17"/>
      <c r="DL352" s="17"/>
      <c r="DM352" s="17">
        <v>7.7</v>
      </c>
      <c r="DN352" s="17">
        <v>7.7</v>
      </c>
      <c r="DO352" s="17">
        <v>7.73</v>
      </c>
      <c r="DP352" s="17">
        <v>7.71</v>
      </c>
      <c r="DQ352" s="17">
        <v>7.72</v>
      </c>
      <c r="DR352" s="17">
        <v>7.7</v>
      </c>
      <c r="DS352" s="17">
        <v>7.7</v>
      </c>
      <c r="DT352" s="17">
        <v>7.68</v>
      </c>
      <c r="DU352" s="17">
        <v>7.67</v>
      </c>
      <c r="DV352" s="17">
        <v>7.68</v>
      </c>
      <c r="DW352" s="17">
        <v>7.67</v>
      </c>
      <c r="DX352" s="17">
        <v>7.7</v>
      </c>
      <c r="DY352" s="17">
        <v>7.69</v>
      </c>
      <c r="DZ352" s="17">
        <v>7.68</v>
      </c>
      <c r="EA352" s="17">
        <v>7.67</v>
      </c>
      <c r="EB352" s="17">
        <v>7.66</v>
      </c>
      <c r="EC352" s="17">
        <v>7.67</v>
      </c>
      <c r="ED352" s="17">
        <v>7.66</v>
      </c>
      <c r="EE352" s="17">
        <v>7.67</v>
      </c>
      <c r="EF352" s="17">
        <v>7.65</v>
      </c>
      <c r="EG352" s="17">
        <v>7.65</v>
      </c>
      <c r="EH352" s="17">
        <v>7.65</v>
      </c>
      <c r="EI352" s="17">
        <v>7.65</v>
      </c>
      <c r="EJ352" s="17">
        <v>7.65</v>
      </c>
      <c r="EK352" s="17">
        <v>7.67</v>
      </c>
      <c r="EL352" s="17">
        <v>7.67</v>
      </c>
      <c r="EM352" s="17">
        <v>7.67</v>
      </c>
      <c r="EN352" s="17">
        <v>7.67</v>
      </c>
      <c r="EO352" s="17">
        <v>7.66</v>
      </c>
      <c r="EP352" s="17">
        <v>7.68</v>
      </c>
      <c r="EQ352" s="17">
        <v>7.66</v>
      </c>
      <c r="ER352" s="17">
        <v>7.66</v>
      </c>
      <c r="ES352" s="17">
        <v>7.66</v>
      </c>
      <c r="ET352" s="17">
        <v>7.64</v>
      </c>
      <c r="EU352" s="17">
        <v>7.65</v>
      </c>
      <c r="EV352" s="17">
        <v>7.66</v>
      </c>
      <c r="EW352" s="17">
        <v>7.65</v>
      </c>
      <c r="EX352" s="17">
        <v>7.67</v>
      </c>
      <c r="EY352" s="17">
        <v>7.69</v>
      </c>
      <c r="EZ352" s="17">
        <v>7.69</v>
      </c>
      <c r="FA352" s="17">
        <v>7.69</v>
      </c>
      <c r="FB352" s="17">
        <v>7.68</v>
      </c>
      <c r="FC352" s="17">
        <v>7.68</v>
      </c>
      <c r="FD352" s="17">
        <v>7.67</v>
      </c>
      <c r="FE352" s="17">
        <v>7.67</v>
      </c>
      <c r="FF352" s="17">
        <v>7.66</v>
      </c>
      <c r="FG352" s="17">
        <v>7.67</v>
      </c>
      <c r="FH352" s="17">
        <v>7.66</v>
      </c>
      <c r="FI352" s="17">
        <v>7.66</v>
      </c>
      <c r="FJ352" s="17">
        <v>7.67</v>
      </c>
      <c r="FK352" s="17">
        <v>7.68</v>
      </c>
      <c r="FL352" s="17">
        <v>7.71</v>
      </c>
      <c r="FM352" s="17">
        <v>7.72</v>
      </c>
      <c r="FN352" s="17">
        <v>7.71</v>
      </c>
      <c r="FO352" s="17">
        <v>7.71</v>
      </c>
      <c r="FP352" s="17">
        <v>7.7</v>
      </c>
      <c r="FQ352" s="17">
        <v>7.7</v>
      </c>
      <c r="FR352" s="17">
        <v>7.7</v>
      </c>
      <c r="FS352" s="17">
        <v>7.68</v>
      </c>
      <c r="FT352" s="17">
        <v>7.67</v>
      </c>
      <c r="FU352" s="17">
        <v>7.67</v>
      </c>
      <c r="FV352" s="17">
        <v>7.67</v>
      </c>
      <c r="FW352" s="17">
        <v>7.68</v>
      </c>
      <c r="FX352" s="17">
        <v>7.69</v>
      </c>
      <c r="FY352" s="17">
        <v>7.69</v>
      </c>
      <c r="FZ352" s="17">
        <v>7.69</v>
      </c>
      <c r="GA352" s="17">
        <v>7.69</v>
      </c>
      <c r="GB352" s="17">
        <v>7.69</v>
      </c>
      <c r="GC352" s="17">
        <v>7.69</v>
      </c>
      <c r="GD352" s="17">
        <v>7.69</v>
      </c>
      <c r="GE352" s="17">
        <v>7.68</v>
      </c>
      <c r="GF352" s="17">
        <v>7.68</v>
      </c>
      <c r="GG352" s="17">
        <v>7.68</v>
      </c>
      <c r="GH352" s="17">
        <v>7.67</v>
      </c>
      <c r="GI352" s="17">
        <v>7.68</v>
      </c>
      <c r="GJ352" s="17">
        <v>7.67</v>
      </c>
      <c r="GK352" s="17">
        <v>7.67</v>
      </c>
      <c r="GL352" s="17">
        <v>7.65</v>
      </c>
      <c r="GM352" s="17">
        <v>7.64</v>
      </c>
      <c r="GN352" s="17">
        <v>7.64</v>
      </c>
      <c r="GO352" s="17">
        <v>7.63</v>
      </c>
      <c r="GP352" s="17">
        <v>7.64</v>
      </c>
      <c r="GQ352" s="17">
        <v>7.66</v>
      </c>
      <c r="GR352" s="17">
        <v>7.64</v>
      </c>
      <c r="GS352" s="17">
        <v>7.63</v>
      </c>
      <c r="GT352" s="17">
        <v>7.63</v>
      </c>
      <c r="GU352" s="17">
        <v>7.64</v>
      </c>
      <c r="GV352" s="17">
        <v>7.65</v>
      </c>
      <c r="GW352" s="17">
        <v>7.64</v>
      </c>
      <c r="GX352" s="17">
        <v>7.64</v>
      </c>
      <c r="GY352" s="17">
        <v>7.65</v>
      </c>
      <c r="GZ352" s="17">
        <v>7.65</v>
      </c>
      <c r="HA352" s="17">
        <v>7.66</v>
      </c>
      <c r="HB352" s="17">
        <v>7.66</v>
      </c>
      <c r="HC352" s="17">
        <v>7.65</v>
      </c>
      <c r="HD352" s="17">
        <v>7.64</v>
      </c>
      <c r="HE352" s="17">
        <v>7.64</v>
      </c>
      <c r="HF352" s="17">
        <v>7.63</v>
      </c>
      <c r="HG352" s="17">
        <v>7.62</v>
      </c>
      <c r="HH352" s="17">
        <v>7.62</v>
      </c>
      <c r="HI352" s="17">
        <v>7.62</v>
      </c>
      <c r="HJ352" s="17">
        <v>7.62</v>
      </c>
      <c r="HK352" s="17">
        <v>7.62</v>
      </c>
      <c r="HL352" s="17">
        <v>7.62</v>
      </c>
      <c r="HM352" s="17">
        <v>7.62</v>
      </c>
      <c r="HN352" s="17">
        <v>7.62</v>
      </c>
      <c r="HO352" s="17">
        <v>7.62</v>
      </c>
      <c r="HP352" s="17">
        <v>7.62</v>
      </c>
      <c r="HQ352" s="17">
        <v>7.62</v>
      </c>
      <c r="HR352" s="17">
        <v>7.62</v>
      </c>
      <c r="HS352" s="17">
        <v>7.63</v>
      </c>
      <c r="HT352" s="17">
        <v>7.63</v>
      </c>
      <c r="HU352" s="17">
        <v>7.62</v>
      </c>
      <c r="HV352" s="17">
        <v>7.63</v>
      </c>
      <c r="HW352" s="17">
        <v>7.64</v>
      </c>
      <c r="HX352" s="17">
        <v>7.65</v>
      </c>
      <c r="HY352" s="17">
        <v>7.64</v>
      </c>
      <c r="HZ352" s="17">
        <v>7.64</v>
      </c>
      <c r="IA352" s="17">
        <v>7.64</v>
      </c>
      <c r="IB352" s="17">
        <v>7.63</v>
      </c>
      <c r="IC352" s="17">
        <v>7.64</v>
      </c>
      <c r="ID352" s="17">
        <v>7.64</v>
      </c>
      <c r="IE352" s="17">
        <v>7.64</v>
      </c>
      <c r="IF352" s="17">
        <v>7.64</v>
      </c>
      <c r="IG352" s="17">
        <v>7.65</v>
      </c>
      <c r="IH352" s="17">
        <v>7.64</v>
      </c>
      <c r="II352" s="17">
        <v>7.65</v>
      </c>
      <c r="IJ352" s="17">
        <v>7.64</v>
      </c>
      <c r="IK352" s="17">
        <v>7.64</v>
      </c>
      <c r="IL352" s="17">
        <v>7.64</v>
      </c>
      <c r="IM352" s="17">
        <v>7.65</v>
      </c>
      <c r="IN352" s="17">
        <v>7.64</v>
      </c>
      <c r="IO352" s="17">
        <v>7.65</v>
      </c>
      <c r="IP352" s="17">
        <v>7.64</v>
      </c>
      <c r="IQ352" s="17">
        <v>7.64</v>
      </c>
      <c r="IR352" s="17">
        <v>7.64</v>
      </c>
      <c r="IS352" s="17">
        <v>7.65</v>
      </c>
      <c r="IT352" s="17">
        <v>7.64</v>
      </c>
      <c r="IU352" s="17">
        <v>7.65</v>
      </c>
      <c r="IV352" s="17">
        <v>7.65</v>
      </c>
      <c r="IW352" s="17">
        <v>7.65</v>
      </c>
      <c r="IX352" s="17">
        <v>7.67</v>
      </c>
      <c r="IY352" s="17">
        <v>7.66</v>
      </c>
    </row>
    <row r="353" spans="1:259" x14ac:dyDescent="0.15">
      <c r="A353" s="17" t="s">
        <v>556</v>
      </c>
      <c r="B353" s="17" t="s">
        <v>557</v>
      </c>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c r="AA353" s="26"/>
      <c r="AB353" s="17"/>
      <c r="AC353" s="26"/>
      <c r="AD353" s="26"/>
      <c r="AE353" s="17"/>
      <c r="AF353" s="17"/>
      <c r="AG353" s="17"/>
      <c r="AH353" s="17"/>
      <c r="AI353" s="17"/>
      <c r="AJ353" s="17"/>
      <c r="AK353" s="17"/>
      <c r="AL353" s="17"/>
      <c r="AM353" s="17"/>
      <c r="AN353" s="17"/>
      <c r="AO353" s="17"/>
      <c r="AP353" s="17"/>
      <c r="AQ353" s="17"/>
      <c r="AR353" s="17"/>
      <c r="AS353" s="17"/>
      <c r="AT353" s="17"/>
      <c r="AU353" s="17"/>
      <c r="AV353" s="17"/>
      <c r="AW353" s="17"/>
      <c r="AX353" s="17"/>
      <c r="AY353" s="17"/>
      <c r="AZ353" s="17"/>
      <c r="BA353" s="17"/>
      <c r="BB353" s="17"/>
      <c r="BC353" s="17"/>
      <c r="BD353" s="17"/>
      <c r="BE353" s="17"/>
      <c r="BF353" s="17"/>
      <c r="BG353" s="17"/>
      <c r="BH353" s="17"/>
      <c r="BI353" s="17"/>
      <c r="BJ353" s="26"/>
      <c r="BK353" s="17"/>
      <c r="BL353" s="17"/>
      <c r="BM353" s="17"/>
      <c r="BN353" s="17"/>
      <c r="BO353" s="17"/>
      <c r="BP353" s="17"/>
      <c r="BQ353" s="17"/>
      <c r="BR353" s="17"/>
      <c r="BS353" s="17"/>
      <c r="BT353" s="17"/>
      <c r="BU353" s="17"/>
      <c r="BV353" s="17"/>
      <c r="BW353" s="17"/>
      <c r="BX353" s="26"/>
      <c r="BY353" s="26"/>
      <c r="BZ353" s="26"/>
      <c r="CA353" s="26"/>
      <c r="CB353" s="26"/>
      <c r="CC353" s="17"/>
      <c r="CD353" s="17"/>
      <c r="CE353" s="17"/>
      <c r="CF353" s="17"/>
      <c r="CG353" s="17"/>
      <c r="CH353" s="17"/>
      <c r="CI353" s="17"/>
      <c r="CJ353" s="26"/>
      <c r="CK353" s="17"/>
      <c r="CL353" s="17"/>
      <c r="CM353" s="17"/>
      <c r="CN353" s="17"/>
      <c r="CO353" s="17"/>
      <c r="CP353" s="17"/>
      <c r="CQ353" s="17"/>
      <c r="CR353" s="17"/>
      <c r="CS353" s="17"/>
      <c r="CT353" s="17"/>
      <c r="CU353" s="17"/>
      <c r="CV353" s="17"/>
      <c r="CW353" s="17"/>
      <c r="CX353" s="17"/>
      <c r="CY353" s="26"/>
      <c r="CZ353" s="26"/>
      <c r="DA353" s="26"/>
      <c r="DB353" s="17"/>
      <c r="DC353" s="17"/>
      <c r="DD353" s="17"/>
      <c r="DE353" s="17"/>
      <c r="DF353" s="17"/>
      <c r="DG353" s="17"/>
      <c r="DH353" s="26"/>
      <c r="DI353" s="17"/>
      <c r="DJ353" s="17"/>
      <c r="DK353" s="17"/>
      <c r="DL353" s="17"/>
      <c r="DM353" s="17">
        <v>9.7799999999999994</v>
      </c>
      <c r="DN353" s="17">
        <v>9.7799999999999994</v>
      </c>
      <c r="DO353" s="17">
        <v>9.81</v>
      </c>
      <c r="DP353" s="17">
        <v>9.8000000000000007</v>
      </c>
      <c r="DQ353" s="17">
        <v>9.82</v>
      </c>
      <c r="DR353" s="17">
        <v>9.81</v>
      </c>
      <c r="DS353" s="17">
        <v>9.81</v>
      </c>
      <c r="DT353" s="17">
        <v>9.83</v>
      </c>
      <c r="DU353" s="17">
        <v>9.83</v>
      </c>
      <c r="DV353" s="17">
        <v>9.83</v>
      </c>
      <c r="DW353" s="17">
        <v>9.83</v>
      </c>
      <c r="DX353" s="17">
        <v>9.83</v>
      </c>
      <c r="DY353" s="17">
        <v>9.82</v>
      </c>
      <c r="DZ353" s="17">
        <v>9.83</v>
      </c>
      <c r="EA353" s="17">
        <v>9.82</v>
      </c>
      <c r="EB353" s="17">
        <v>9.82</v>
      </c>
      <c r="EC353" s="17">
        <v>9.82</v>
      </c>
      <c r="ED353" s="17">
        <v>9.82</v>
      </c>
      <c r="EE353" s="17">
        <v>9.81</v>
      </c>
      <c r="EF353" s="17">
        <v>9.81</v>
      </c>
      <c r="EG353" s="17">
        <v>9.83</v>
      </c>
      <c r="EH353" s="17">
        <v>9.83</v>
      </c>
      <c r="EI353" s="17">
        <v>9.82</v>
      </c>
      <c r="EJ353" s="17">
        <v>9.82</v>
      </c>
      <c r="EK353" s="17">
        <v>9.83</v>
      </c>
      <c r="EL353" s="17">
        <v>9.82</v>
      </c>
      <c r="EM353" s="17">
        <v>9.8000000000000007</v>
      </c>
      <c r="EN353" s="17">
        <v>9.7899999999999991</v>
      </c>
      <c r="EO353" s="17">
        <v>9.7799999999999994</v>
      </c>
      <c r="EP353" s="17">
        <v>9.7899999999999991</v>
      </c>
      <c r="EQ353" s="17">
        <v>9.7899999999999991</v>
      </c>
      <c r="ER353" s="17">
        <v>9.8000000000000007</v>
      </c>
      <c r="ES353" s="17">
        <v>9.7799999999999994</v>
      </c>
      <c r="ET353" s="17">
        <v>9.7899999999999991</v>
      </c>
      <c r="EU353" s="17">
        <v>9.7799999999999994</v>
      </c>
      <c r="EV353" s="17">
        <v>9.7799999999999994</v>
      </c>
      <c r="EW353" s="17">
        <v>9.7799999999999994</v>
      </c>
      <c r="EX353" s="17">
        <v>9.77</v>
      </c>
      <c r="EY353" s="17">
        <v>9.76</v>
      </c>
      <c r="EZ353" s="17">
        <v>9.74</v>
      </c>
      <c r="FA353" s="17">
        <v>9.73</v>
      </c>
      <c r="FB353" s="17">
        <v>9.73</v>
      </c>
      <c r="FC353" s="17">
        <v>9.74</v>
      </c>
      <c r="FD353" s="17">
        <v>9.74</v>
      </c>
      <c r="FE353" s="17">
        <v>9.73</v>
      </c>
      <c r="FF353" s="17">
        <v>9.73</v>
      </c>
      <c r="FG353" s="17">
        <v>9.74</v>
      </c>
      <c r="FH353" s="17">
        <v>9.74</v>
      </c>
      <c r="FI353" s="17">
        <v>9.7200000000000006</v>
      </c>
      <c r="FJ353" s="17">
        <v>9.73</v>
      </c>
      <c r="FK353" s="17">
        <v>9.73</v>
      </c>
      <c r="FL353" s="17">
        <v>9.73</v>
      </c>
      <c r="FM353" s="17">
        <v>9.73</v>
      </c>
      <c r="FN353" s="17">
        <v>9.7200000000000006</v>
      </c>
      <c r="FO353" s="17">
        <v>9.7200000000000006</v>
      </c>
      <c r="FP353" s="17">
        <v>9.73</v>
      </c>
      <c r="FQ353" s="17">
        <v>9.74</v>
      </c>
      <c r="FR353" s="17">
        <v>9.74</v>
      </c>
      <c r="FS353" s="17">
        <v>9.75</v>
      </c>
      <c r="FT353" s="17">
        <v>9.75</v>
      </c>
      <c r="FU353" s="17">
        <v>9.75</v>
      </c>
      <c r="FV353" s="17">
        <v>9.73</v>
      </c>
      <c r="FW353" s="17">
        <v>9.7200000000000006</v>
      </c>
      <c r="FX353" s="17">
        <v>9.7200000000000006</v>
      </c>
      <c r="FY353" s="17">
        <v>9.73</v>
      </c>
      <c r="FZ353" s="17">
        <v>9.75</v>
      </c>
      <c r="GA353" s="17">
        <v>9.76</v>
      </c>
      <c r="GB353" s="17">
        <v>9.75</v>
      </c>
      <c r="GC353" s="17">
        <v>9.75</v>
      </c>
      <c r="GD353" s="17">
        <v>9.77</v>
      </c>
      <c r="GE353" s="17">
        <v>9.77</v>
      </c>
      <c r="GF353" s="17">
        <v>9.76</v>
      </c>
      <c r="GG353" s="17">
        <v>9.74</v>
      </c>
      <c r="GH353" s="17">
        <v>9.7100000000000009</v>
      </c>
      <c r="GI353" s="17">
        <v>9.6999999999999993</v>
      </c>
      <c r="GJ353" s="17">
        <v>9.69</v>
      </c>
      <c r="GK353" s="17">
        <v>9.6999999999999993</v>
      </c>
      <c r="GL353" s="17">
        <v>9.7100000000000009</v>
      </c>
      <c r="GM353" s="17">
        <v>9.74</v>
      </c>
      <c r="GN353" s="17">
        <v>9.73</v>
      </c>
      <c r="GO353" s="17">
        <v>9.73</v>
      </c>
      <c r="GP353" s="17">
        <v>9.73</v>
      </c>
      <c r="GQ353" s="17">
        <v>9.73</v>
      </c>
      <c r="GR353" s="17">
        <v>9.74</v>
      </c>
      <c r="GS353" s="17">
        <v>9.7200000000000006</v>
      </c>
      <c r="GT353" s="17">
        <v>9.73</v>
      </c>
      <c r="GU353" s="17">
        <v>9.75</v>
      </c>
      <c r="GV353" s="17">
        <v>9.76</v>
      </c>
      <c r="GW353" s="17">
        <v>9.75</v>
      </c>
      <c r="GX353" s="17">
        <v>9.75</v>
      </c>
      <c r="GY353" s="17">
        <v>9.77</v>
      </c>
      <c r="GZ353" s="17">
        <v>9.76</v>
      </c>
      <c r="HA353" s="17">
        <v>9.77</v>
      </c>
      <c r="HB353" s="17">
        <v>9.76</v>
      </c>
      <c r="HC353" s="17">
        <v>9.76</v>
      </c>
      <c r="HD353" s="17">
        <v>9.77</v>
      </c>
      <c r="HE353" s="17">
        <v>9.83</v>
      </c>
      <c r="HF353" s="17">
        <v>9.84</v>
      </c>
      <c r="HG353" s="17">
        <v>9.81</v>
      </c>
      <c r="HH353" s="17">
        <v>9.8000000000000007</v>
      </c>
      <c r="HI353" s="17">
        <v>9.83</v>
      </c>
      <c r="HJ353" s="17">
        <v>9.82</v>
      </c>
      <c r="HK353" s="17">
        <v>9.82</v>
      </c>
      <c r="HL353" s="17">
        <v>9.81</v>
      </c>
      <c r="HM353" s="17">
        <v>9.82</v>
      </c>
      <c r="HN353" s="17">
        <v>9.81</v>
      </c>
      <c r="HO353" s="17">
        <v>9.81</v>
      </c>
      <c r="HP353" s="17">
        <v>9.81</v>
      </c>
      <c r="HQ353" s="17">
        <v>9.82</v>
      </c>
      <c r="HR353" s="17">
        <v>9.8000000000000007</v>
      </c>
      <c r="HS353" s="17">
        <v>9.81</v>
      </c>
      <c r="HT353" s="17">
        <v>9.8000000000000007</v>
      </c>
      <c r="HU353" s="17">
        <v>9.81</v>
      </c>
      <c r="HV353" s="17">
        <v>9.81</v>
      </c>
      <c r="HW353" s="17">
        <v>9.82</v>
      </c>
      <c r="HX353" s="17">
        <v>9.81</v>
      </c>
      <c r="HY353" s="17">
        <v>9.81</v>
      </c>
      <c r="HZ353" s="17">
        <v>9.81</v>
      </c>
      <c r="IA353" s="17">
        <v>9.8000000000000007</v>
      </c>
      <c r="IB353" s="17">
        <v>9.8000000000000007</v>
      </c>
      <c r="IC353" s="17">
        <v>9.7899999999999991</v>
      </c>
      <c r="ID353" s="17">
        <v>9.7799999999999994</v>
      </c>
      <c r="IE353" s="17">
        <v>9.76</v>
      </c>
      <c r="IF353" s="17">
        <v>9.75</v>
      </c>
      <c r="IG353" s="17">
        <v>9.75</v>
      </c>
      <c r="IH353" s="17">
        <v>9.77</v>
      </c>
      <c r="II353" s="17">
        <v>9.7799999999999994</v>
      </c>
      <c r="IJ353" s="17">
        <v>9.77</v>
      </c>
      <c r="IK353" s="17">
        <v>9.7799999999999994</v>
      </c>
      <c r="IL353" s="17">
        <v>9.75</v>
      </c>
      <c r="IM353" s="17">
        <v>9.73</v>
      </c>
      <c r="IN353" s="17">
        <v>9.75</v>
      </c>
      <c r="IO353" s="17">
        <v>9.74</v>
      </c>
      <c r="IP353" s="17">
        <v>9.73</v>
      </c>
      <c r="IQ353" s="17">
        <v>9.6999999999999993</v>
      </c>
      <c r="IR353" s="17">
        <v>9.7100000000000009</v>
      </c>
      <c r="IS353" s="17">
        <v>9.73</v>
      </c>
      <c r="IT353" s="17">
        <v>9.73</v>
      </c>
      <c r="IU353" s="17">
        <v>9.73</v>
      </c>
      <c r="IV353" s="17">
        <v>9.74</v>
      </c>
      <c r="IW353" s="17">
        <v>9.73</v>
      </c>
      <c r="IX353" s="17">
        <v>9.73</v>
      </c>
      <c r="IY353" s="17">
        <v>9.73</v>
      </c>
    </row>
    <row r="354" spans="1:259" x14ac:dyDescent="0.15">
      <c r="A354" s="17" t="s">
        <v>230</v>
      </c>
      <c r="B354" s="17" t="s">
        <v>231</v>
      </c>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c r="AA354" s="26"/>
      <c r="AB354" s="17"/>
      <c r="AC354" s="26"/>
      <c r="AD354" s="26"/>
      <c r="AE354" s="17"/>
      <c r="AF354" s="17"/>
      <c r="AG354" s="17"/>
      <c r="AH354" s="17"/>
      <c r="AI354" s="17"/>
      <c r="AJ354" s="17"/>
      <c r="AK354" s="17"/>
      <c r="AL354" s="17"/>
      <c r="AM354" s="17"/>
      <c r="AN354" s="17"/>
      <c r="AO354" s="17"/>
      <c r="AP354" s="17"/>
      <c r="AQ354" s="17"/>
      <c r="AR354" s="17"/>
      <c r="AS354" s="17"/>
      <c r="AT354" s="17"/>
      <c r="AU354" s="17"/>
      <c r="AV354" s="17"/>
      <c r="AW354" s="17"/>
      <c r="AX354" s="17"/>
      <c r="AY354" s="17"/>
      <c r="AZ354" s="17"/>
      <c r="BA354" s="17"/>
      <c r="BB354" s="17"/>
      <c r="BC354" s="17"/>
      <c r="BD354" s="17"/>
      <c r="BE354" s="17"/>
      <c r="BF354" s="17"/>
      <c r="BG354" s="17"/>
      <c r="BH354" s="17"/>
      <c r="BI354" s="17"/>
      <c r="BJ354" s="26"/>
      <c r="BK354" s="17"/>
      <c r="BL354" s="17"/>
      <c r="BM354" s="17"/>
      <c r="BN354" s="17"/>
      <c r="BO354" s="17"/>
      <c r="BP354" s="17"/>
      <c r="BQ354" s="17"/>
      <c r="BR354" s="17"/>
      <c r="BS354" s="17"/>
      <c r="BT354" s="17"/>
      <c r="BU354" s="17"/>
      <c r="BV354" s="17"/>
      <c r="BW354" s="17"/>
      <c r="BX354" s="26"/>
      <c r="BY354" s="26"/>
      <c r="BZ354" s="26"/>
      <c r="CA354" s="26"/>
      <c r="CB354" s="26"/>
      <c r="CC354" s="17"/>
      <c r="CD354" s="17"/>
      <c r="CE354" s="17"/>
      <c r="CF354" s="17"/>
      <c r="CG354" s="17"/>
      <c r="CH354" s="17"/>
      <c r="CI354" s="17"/>
      <c r="CJ354" s="26"/>
      <c r="CK354" s="17"/>
      <c r="CL354" s="17"/>
      <c r="CM354" s="17"/>
      <c r="CN354" s="17"/>
      <c r="CO354" s="17"/>
      <c r="CP354" s="17"/>
      <c r="CQ354" s="17"/>
      <c r="CR354" s="17"/>
      <c r="CS354" s="17"/>
      <c r="CT354" s="17"/>
      <c r="CU354" s="17"/>
      <c r="CV354" s="17"/>
      <c r="CW354" s="17"/>
      <c r="CX354" s="17"/>
      <c r="CY354" s="26"/>
      <c r="CZ354" s="26"/>
      <c r="DA354" s="26"/>
      <c r="DB354" s="17"/>
      <c r="DC354" s="17"/>
      <c r="DD354" s="17"/>
      <c r="DE354" s="17"/>
      <c r="DF354" s="17"/>
      <c r="DG354" s="17"/>
      <c r="DH354" s="26"/>
      <c r="DI354" s="17"/>
      <c r="DJ354" s="17"/>
      <c r="DK354" s="17"/>
      <c r="DL354" s="17"/>
      <c r="DM354" s="17">
        <v>18.600000000000001</v>
      </c>
      <c r="DN354" s="17">
        <v>18.64</v>
      </c>
      <c r="DO354" s="17">
        <v>18.649999999999999</v>
      </c>
      <c r="DP354" s="17">
        <v>18.690000000000001</v>
      </c>
      <c r="DQ354" s="17">
        <v>18.690000000000001</v>
      </c>
      <c r="DR354" s="17">
        <v>18.68</v>
      </c>
      <c r="DS354" s="17">
        <v>18.670000000000002</v>
      </c>
      <c r="DT354" s="17">
        <v>18.670000000000002</v>
      </c>
      <c r="DU354" s="17">
        <v>18.649999999999999</v>
      </c>
      <c r="DV354" s="17">
        <v>18.66</v>
      </c>
      <c r="DW354" s="17">
        <v>18.66</v>
      </c>
      <c r="DX354" s="17">
        <v>18.66</v>
      </c>
      <c r="DY354" s="17">
        <v>18.670000000000002</v>
      </c>
      <c r="DZ354" s="17">
        <v>18.670000000000002</v>
      </c>
      <c r="EA354" s="17">
        <v>18.649999999999999</v>
      </c>
      <c r="EB354" s="17">
        <v>18.62</v>
      </c>
      <c r="EC354" s="17">
        <v>18.600000000000001</v>
      </c>
      <c r="ED354" s="17">
        <v>18.579999999999998</v>
      </c>
      <c r="EE354" s="17">
        <v>18.57</v>
      </c>
      <c r="EF354" s="17">
        <v>18.55</v>
      </c>
      <c r="EG354" s="17">
        <v>18.54</v>
      </c>
      <c r="EH354" s="17">
        <v>18.54</v>
      </c>
      <c r="EI354" s="17">
        <v>18.53</v>
      </c>
      <c r="EJ354" s="17">
        <v>18.53</v>
      </c>
      <c r="EK354" s="17">
        <v>18.54</v>
      </c>
      <c r="EL354" s="17">
        <v>18.55</v>
      </c>
      <c r="EM354" s="17">
        <v>18.62</v>
      </c>
      <c r="EN354" s="17">
        <v>18.62</v>
      </c>
      <c r="EO354" s="17">
        <v>18.579999999999998</v>
      </c>
      <c r="EP354" s="17">
        <v>18.559999999999999</v>
      </c>
      <c r="EQ354" s="17">
        <v>18.600000000000001</v>
      </c>
      <c r="ER354" s="17">
        <v>18.600000000000001</v>
      </c>
      <c r="ES354" s="17">
        <v>18.57</v>
      </c>
      <c r="ET354" s="17">
        <v>18.579999999999998</v>
      </c>
      <c r="EU354" s="17">
        <v>18.579999999999998</v>
      </c>
      <c r="EV354" s="17">
        <v>18.57</v>
      </c>
      <c r="EW354" s="17">
        <v>18.559999999999999</v>
      </c>
      <c r="EX354" s="17">
        <v>18.55</v>
      </c>
      <c r="EY354" s="17">
        <v>18.579999999999998</v>
      </c>
      <c r="EZ354" s="17">
        <v>18.59</v>
      </c>
      <c r="FA354" s="17">
        <v>18.59</v>
      </c>
      <c r="FB354" s="17">
        <v>18.57</v>
      </c>
      <c r="FC354" s="17">
        <v>18.57</v>
      </c>
      <c r="FD354" s="17">
        <v>18.57</v>
      </c>
      <c r="FE354" s="17">
        <v>18.579999999999998</v>
      </c>
      <c r="FF354" s="17">
        <v>18.61</v>
      </c>
      <c r="FG354" s="17">
        <v>18.670000000000002</v>
      </c>
      <c r="FH354" s="17">
        <v>18.670000000000002</v>
      </c>
      <c r="FI354" s="17">
        <v>18.61</v>
      </c>
      <c r="FJ354" s="17">
        <v>18.66</v>
      </c>
      <c r="FK354" s="17">
        <v>18.7</v>
      </c>
      <c r="FL354" s="17">
        <v>18.73</v>
      </c>
      <c r="FM354" s="17">
        <v>18.73</v>
      </c>
      <c r="FN354" s="17">
        <v>18.73</v>
      </c>
      <c r="FO354" s="17">
        <v>18.7</v>
      </c>
      <c r="FP354" s="17">
        <v>18.71</v>
      </c>
      <c r="FQ354" s="17">
        <v>18.7</v>
      </c>
      <c r="FR354" s="17">
        <v>18.690000000000001</v>
      </c>
      <c r="FS354" s="17">
        <v>18.68</v>
      </c>
      <c r="FT354" s="17">
        <v>18.690000000000001</v>
      </c>
      <c r="FU354" s="17">
        <v>18.68</v>
      </c>
      <c r="FV354" s="17">
        <v>18.68</v>
      </c>
      <c r="FW354" s="17">
        <v>18.66</v>
      </c>
      <c r="FX354" s="17">
        <v>18.649999999999999</v>
      </c>
      <c r="FY354" s="17">
        <v>18.690000000000001</v>
      </c>
      <c r="FZ354" s="17">
        <v>18.7</v>
      </c>
      <c r="GA354" s="17">
        <v>18.690000000000001</v>
      </c>
      <c r="GB354" s="17">
        <v>18.690000000000001</v>
      </c>
      <c r="GC354" s="17">
        <v>18.670000000000002</v>
      </c>
      <c r="GD354" s="17">
        <v>18.68</v>
      </c>
      <c r="GE354" s="17">
        <v>18.66</v>
      </c>
      <c r="GF354" s="17">
        <v>18.649999999999999</v>
      </c>
      <c r="GG354" s="17">
        <v>18.61</v>
      </c>
      <c r="GH354" s="17">
        <v>18.59</v>
      </c>
      <c r="GI354" s="17">
        <v>18.57</v>
      </c>
      <c r="GJ354" s="17">
        <v>18.579999999999998</v>
      </c>
      <c r="GK354" s="17">
        <v>18.55</v>
      </c>
      <c r="GL354" s="17">
        <v>18.559999999999999</v>
      </c>
      <c r="GM354" s="17">
        <v>18.57</v>
      </c>
      <c r="GN354" s="17">
        <v>18.55</v>
      </c>
      <c r="GO354" s="17">
        <v>18.559999999999999</v>
      </c>
      <c r="GP354" s="17">
        <v>18.559999999999999</v>
      </c>
      <c r="GQ354" s="17">
        <v>18.579999999999998</v>
      </c>
      <c r="GR354" s="17">
        <v>18.59</v>
      </c>
      <c r="GS354" s="17">
        <v>18.59</v>
      </c>
      <c r="GT354" s="17">
        <v>18.579999999999998</v>
      </c>
      <c r="GU354" s="17">
        <v>18.579999999999998</v>
      </c>
      <c r="GV354" s="17">
        <v>18.559999999999999</v>
      </c>
      <c r="GW354" s="17">
        <v>18.559999999999999</v>
      </c>
      <c r="GX354" s="17">
        <v>18.559999999999999</v>
      </c>
      <c r="GY354" s="17">
        <v>18.57</v>
      </c>
      <c r="GZ354" s="17">
        <v>18.55</v>
      </c>
      <c r="HA354" s="17">
        <v>18.579999999999998</v>
      </c>
      <c r="HB354" s="17">
        <v>18.55</v>
      </c>
      <c r="HC354" s="17">
        <v>18.55</v>
      </c>
      <c r="HD354" s="17">
        <v>18.52</v>
      </c>
      <c r="HE354" s="17">
        <v>18.489999999999998</v>
      </c>
      <c r="HF354" s="17">
        <v>18.48</v>
      </c>
      <c r="HG354" s="17">
        <v>18.48</v>
      </c>
      <c r="HH354" s="17">
        <v>18.48</v>
      </c>
      <c r="HI354" s="17">
        <v>18.48</v>
      </c>
      <c r="HJ354" s="17">
        <v>18.48</v>
      </c>
      <c r="HK354" s="17">
        <v>18.48</v>
      </c>
      <c r="HL354" s="17">
        <v>18.47</v>
      </c>
      <c r="HM354" s="17">
        <v>18.47</v>
      </c>
      <c r="HN354" s="17">
        <v>18.5</v>
      </c>
      <c r="HO354" s="17">
        <v>18.489999999999998</v>
      </c>
      <c r="HP354" s="17">
        <v>18.489999999999998</v>
      </c>
      <c r="HQ354" s="17">
        <v>18.5</v>
      </c>
      <c r="HR354" s="17">
        <v>18.43</v>
      </c>
      <c r="HS354" s="17">
        <v>18.579999999999998</v>
      </c>
      <c r="HT354" s="17">
        <v>18.600000000000001</v>
      </c>
      <c r="HU354" s="17">
        <v>18.63</v>
      </c>
      <c r="HV354" s="17">
        <v>18.54</v>
      </c>
      <c r="HW354" s="17">
        <v>18.55</v>
      </c>
      <c r="HX354" s="17">
        <v>18.55</v>
      </c>
      <c r="HY354" s="17">
        <v>18.559999999999999</v>
      </c>
      <c r="HZ354" s="17">
        <v>18.53</v>
      </c>
      <c r="IA354" s="17">
        <v>18.510000000000002</v>
      </c>
      <c r="IB354" s="17">
        <v>18.46</v>
      </c>
      <c r="IC354" s="17">
        <v>18.5</v>
      </c>
      <c r="ID354" s="17">
        <v>18.5</v>
      </c>
      <c r="IE354" s="17">
        <v>18.52</v>
      </c>
      <c r="IF354" s="17">
        <v>18.55</v>
      </c>
      <c r="IG354" s="17">
        <v>18.55</v>
      </c>
      <c r="IH354" s="17">
        <v>18.559999999999999</v>
      </c>
      <c r="II354" s="17">
        <v>18.48</v>
      </c>
      <c r="IJ354" s="17">
        <v>18.47</v>
      </c>
      <c r="IK354" s="17">
        <v>18.489999999999998</v>
      </c>
      <c r="IL354" s="17">
        <v>18.489999999999998</v>
      </c>
      <c r="IM354" s="17">
        <v>18.489999999999998</v>
      </c>
      <c r="IN354" s="17">
        <v>18.5</v>
      </c>
      <c r="IO354" s="17">
        <v>18.5</v>
      </c>
      <c r="IP354" s="17">
        <v>18.510000000000002</v>
      </c>
      <c r="IQ354" s="17">
        <v>18.510000000000002</v>
      </c>
      <c r="IR354" s="17">
        <v>18.5</v>
      </c>
      <c r="IS354" s="17">
        <v>18.5</v>
      </c>
      <c r="IT354" s="17">
        <v>18.510000000000002</v>
      </c>
      <c r="IU354" s="17">
        <v>18.43</v>
      </c>
      <c r="IV354" s="17">
        <v>18.440000000000001</v>
      </c>
      <c r="IW354" s="17">
        <v>18.420000000000002</v>
      </c>
      <c r="IX354" s="17">
        <v>18.43</v>
      </c>
      <c r="IY354" s="17">
        <v>18.420000000000002</v>
      </c>
    </row>
    <row r="355" spans="1:259" x14ac:dyDescent="0.15">
      <c r="A355" s="17" t="s">
        <v>487</v>
      </c>
      <c r="B355" s="17" t="s">
        <v>488</v>
      </c>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c r="AA355" s="26"/>
      <c r="AB355" s="17"/>
      <c r="AC355" s="26"/>
      <c r="AD355" s="26"/>
      <c r="AE355" s="17"/>
      <c r="AF355" s="17"/>
      <c r="AG355" s="17"/>
      <c r="AH355" s="17"/>
      <c r="AI355" s="17"/>
      <c r="AJ355" s="17"/>
      <c r="AK355" s="17"/>
      <c r="AL355" s="17"/>
      <c r="AM355" s="17"/>
      <c r="AN355" s="17"/>
      <c r="AO355" s="17"/>
      <c r="AP355" s="17"/>
      <c r="AQ355" s="17"/>
      <c r="AR355" s="17"/>
      <c r="AS355" s="17"/>
      <c r="AT355" s="17"/>
      <c r="AU355" s="17"/>
      <c r="AV355" s="17"/>
      <c r="AW355" s="17"/>
      <c r="AX355" s="17"/>
      <c r="AY355" s="17"/>
      <c r="AZ355" s="17"/>
      <c r="BA355" s="17"/>
      <c r="BB355" s="17"/>
      <c r="BC355" s="17"/>
      <c r="BD355" s="17"/>
      <c r="BE355" s="17"/>
      <c r="BF355" s="17"/>
      <c r="BG355" s="17"/>
      <c r="BH355" s="17"/>
      <c r="BI355" s="17"/>
      <c r="BJ355" s="26"/>
      <c r="BK355" s="17"/>
      <c r="BL355" s="17"/>
      <c r="BM355" s="17"/>
      <c r="BN355" s="17"/>
      <c r="BO355" s="17"/>
      <c r="BP355" s="17"/>
      <c r="BQ355" s="17"/>
      <c r="BR355" s="17"/>
      <c r="BS355" s="17"/>
      <c r="BT355" s="17"/>
      <c r="BU355" s="17"/>
      <c r="BV355" s="17"/>
      <c r="BW355" s="17"/>
      <c r="BX355" s="26"/>
      <c r="BY355" s="26"/>
      <c r="BZ355" s="26"/>
      <c r="CA355" s="26"/>
      <c r="CB355" s="26"/>
      <c r="CC355" s="17"/>
      <c r="CD355" s="17"/>
      <c r="CE355" s="17"/>
      <c r="CF355" s="17"/>
      <c r="CG355" s="17"/>
      <c r="CH355" s="17"/>
      <c r="CI355" s="17"/>
      <c r="CJ355" s="26"/>
      <c r="CK355" s="17"/>
      <c r="CL355" s="17"/>
      <c r="CM355" s="17"/>
      <c r="CN355" s="17"/>
      <c r="CO355" s="17"/>
      <c r="CP355" s="17"/>
      <c r="CQ355" s="17"/>
      <c r="CR355" s="17"/>
      <c r="CS355" s="17"/>
      <c r="CT355" s="17"/>
      <c r="CU355" s="17"/>
      <c r="CV355" s="17"/>
      <c r="CW355" s="17"/>
      <c r="CX355" s="17"/>
      <c r="CY355" s="26"/>
      <c r="CZ355" s="26"/>
      <c r="DA355" s="26"/>
      <c r="DB355" s="17"/>
      <c r="DC355" s="17"/>
      <c r="DD355" s="17"/>
      <c r="DE355" s="17"/>
      <c r="DF355" s="17"/>
      <c r="DG355" s="17"/>
      <c r="DH355" s="26"/>
      <c r="DI355" s="17"/>
      <c r="DJ355" s="17"/>
      <c r="DK355" s="17"/>
      <c r="DL355" s="17"/>
      <c r="DM355" s="17">
        <v>10.69</v>
      </c>
      <c r="DN355" s="17">
        <v>10.7</v>
      </c>
      <c r="DO355" s="17">
        <v>10.7</v>
      </c>
      <c r="DP355" s="17">
        <v>10.71</v>
      </c>
      <c r="DQ355" s="17">
        <v>10.69</v>
      </c>
      <c r="DR355" s="17">
        <v>10.7</v>
      </c>
      <c r="DS355" s="17">
        <v>10.7</v>
      </c>
      <c r="DT355" s="17">
        <v>10.69</v>
      </c>
      <c r="DU355" s="17">
        <v>10.7</v>
      </c>
      <c r="DV355" s="17">
        <v>10.69</v>
      </c>
      <c r="DW355" s="17">
        <v>10.69</v>
      </c>
      <c r="DX355" s="17">
        <v>10.71</v>
      </c>
      <c r="DY355" s="17">
        <v>10.71</v>
      </c>
      <c r="DZ355" s="17">
        <v>10.71</v>
      </c>
      <c r="EA355" s="17">
        <v>10.7</v>
      </c>
      <c r="EB355" s="17">
        <v>10.69</v>
      </c>
      <c r="EC355" s="17">
        <v>10.71</v>
      </c>
      <c r="ED355" s="17">
        <v>10.7</v>
      </c>
      <c r="EE355" s="17">
        <v>10.7</v>
      </c>
      <c r="EF355" s="17">
        <v>10.71</v>
      </c>
      <c r="EG355" s="17">
        <v>10.71</v>
      </c>
      <c r="EH355" s="17">
        <v>10.71</v>
      </c>
      <c r="EI355" s="17">
        <v>10.7</v>
      </c>
      <c r="EJ355" s="17">
        <v>10.7</v>
      </c>
      <c r="EK355" s="17">
        <v>10.71</v>
      </c>
      <c r="EL355" s="17">
        <v>10.71</v>
      </c>
      <c r="EM355" s="17">
        <v>10.7</v>
      </c>
      <c r="EN355" s="17">
        <v>10.7</v>
      </c>
      <c r="EO355" s="17">
        <v>10.7</v>
      </c>
      <c r="EP355" s="17">
        <v>10.7</v>
      </c>
      <c r="EQ355" s="17">
        <v>10.7</v>
      </c>
      <c r="ER355" s="17">
        <v>10.71</v>
      </c>
      <c r="ES355" s="17">
        <v>10.71</v>
      </c>
      <c r="ET355" s="17">
        <v>10.71</v>
      </c>
      <c r="EU355" s="17">
        <v>10.7</v>
      </c>
      <c r="EV355" s="17">
        <v>10.7</v>
      </c>
      <c r="EW355" s="17">
        <v>10.7</v>
      </c>
      <c r="EX355" s="17">
        <v>10.71</v>
      </c>
      <c r="EY355" s="17">
        <v>10.7</v>
      </c>
      <c r="EZ355" s="17">
        <v>10.71</v>
      </c>
      <c r="FA355" s="17">
        <v>10.7</v>
      </c>
      <c r="FB355" s="17">
        <v>10.7</v>
      </c>
      <c r="FC355" s="17">
        <v>10.71</v>
      </c>
      <c r="FD355" s="17">
        <v>10.71</v>
      </c>
      <c r="FE355" s="17">
        <v>10.7</v>
      </c>
      <c r="FF355" s="17">
        <v>10.7</v>
      </c>
      <c r="FG355" s="17">
        <v>10.69</v>
      </c>
      <c r="FH355" s="17">
        <v>10.69</v>
      </c>
      <c r="FI355" s="17">
        <v>10.7</v>
      </c>
      <c r="FJ355" s="17">
        <v>10.7</v>
      </c>
      <c r="FK355" s="17">
        <v>10.69</v>
      </c>
      <c r="FL355" s="17">
        <v>10.69</v>
      </c>
      <c r="FM355" s="17">
        <v>10.7</v>
      </c>
      <c r="FN355" s="17">
        <v>10.69</v>
      </c>
      <c r="FO355" s="17">
        <v>10.69</v>
      </c>
      <c r="FP355" s="17">
        <v>10.69</v>
      </c>
      <c r="FQ355" s="17">
        <v>10.69</v>
      </c>
      <c r="FR355" s="17">
        <v>10.69</v>
      </c>
      <c r="FS355" s="17">
        <v>10.69</v>
      </c>
      <c r="FT355" s="17">
        <v>10.69</v>
      </c>
      <c r="FU355" s="17">
        <v>10.68</v>
      </c>
      <c r="FV355" s="17">
        <v>10.69</v>
      </c>
      <c r="FW355" s="17">
        <v>10.69</v>
      </c>
      <c r="FX355" s="17">
        <v>10.69</v>
      </c>
      <c r="FY355" s="17">
        <v>10.69</v>
      </c>
      <c r="FZ355" s="17">
        <v>10.69</v>
      </c>
      <c r="GA355" s="17">
        <v>10.69</v>
      </c>
      <c r="GB355" s="17">
        <v>10.69</v>
      </c>
      <c r="GC355" s="17">
        <v>10.69</v>
      </c>
      <c r="GD355" s="17">
        <v>10.69</v>
      </c>
      <c r="GE355" s="17">
        <v>10.69</v>
      </c>
      <c r="GF355" s="17">
        <v>10.69</v>
      </c>
      <c r="GG355" s="17">
        <v>10.69</v>
      </c>
      <c r="GH355" s="17">
        <v>10.69</v>
      </c>
      <c r="GI355" s="17">
        <v>10.68</v>
      </c>
      <c r="GJ355" s="17">
        <v>10.68</v>
      </c>
      <c r="GK355" s="17">
        <v>10.68</v>
      </c>
      <c r="GL355" s="17">
        <v>10.68</v>
      </c>
      <c r="GM355" s="17">
        <v>10.68</v>
      </c>
      <c r="GN355" s="17">
        <v>10.68</v>
      </c>
      <c r="GO355" s="17">
        <v>10.68</v>
      </c>
      <c r="GP355" s="17">
        <v>10.68</v>
      </c>
      <c r="GQ355" s="17">
        <v>10.68</v>
      </c>
      <c r="GR355" s="17">
        <v>10.68</v>
      </c>
      <c r="GS355" s="17">
        <v>10.68</v>
      </c>
      <c r="GT355" s="17">
        <v>10.68</v>
      </c>
      <c r="GU355" s="17">
        <v>10.68</v>
      </c>
      <c r="GV355" s="17">
        <v>10.68</v>
      </c>
      <c r="GW355" s="17">
        <v>10.68</v>
      </c>
      <c r="GX355" s="17">
        <v>10.68</v>
      </c>
      <c r="GY355" s="17">
        <v>10.68</v>
      </c>
      <c r="GZ355" s="17">
        <v>10.68</v>
      </c>
      <c r="HA355" s="17">
        <v>10.68</v>
      </c>
      <c r="HB355" s="17">
        <v>10.68</v>
      </c>
      <c r="HC355" s="17">
        <v>10.68</v>
      </c>
      <c r="HD355" s="17">
        <v>10.68</v>
      </c>
      <c r="HE355" s="17">
        <v>10.68</v>
      </c>
      <c r="HF355" s="17">
        <v>10.67</v>
      </c>
      <c r="HG355" s="17">
        <v>10.67</v>
      </c>
      <c r="HH355" s="17">
        <v>10.68</v>
      </c>
      <c r="HI355" s="17">
        <v>10.67</v>
      </c>
      <c r="HJ355" s="17">
        <v>10.68</v>
      </c>
      <c r="HK355" s="17">
        <v>10.67</v>
      </c>
      <c r="HL355" s="17">
        <v>10.67</v>
      </c>
      <c r="HM355" s="17">
        <v>10.67</v>
      </c>
      <c r="HN355" s="17">
        <v>10.68</v>
      </c>
      <c r="HO355" s="17">
        <v>10.68</v>
      </c>
      <c r="HP355" s="17">
        <v>10.68</v>
      </c>
      <c r="HQ355" s="17">
        <v>10.68</v>
      </c>
      <c r="HR355" s="17">
        <v>10.68</v>
      </c>
      <c r="HS355" s="17">
        <v>10.68</v>
      </c>
      <c r="HT355" s="17">
        <v>10.68</v>
      </c>
      <c r="HU355" s="17">
        <v>10.68</v>
      </c>
      <c r="HV355" s="17">
        <v>10.68</v>
      </c>
      <c r="HW355" s="17">
        <v>10.67</v>
      </c>
      <c r="HX355" s="17">
        <v>10.69</v>
      </c>
      <c r="HY355" s="17">
        <v>10.69</v>
      </c>
      <c r="HZ355" s="17">
        <v>10.68</v>
      </c>
      <c r="IA355" s="17">
        <v>10.68</v>
      </c>
      <c r="IB355" s="17">
        <v>10.68</v>
      </c>
      <c r="IC355" s="17">
        <v>10.68</v>
      </c>
      <c r="ID355" s="17">
        <v>10.68</v>
      </c>
      <c r="IE355" s="17">
        <v>10.68</v>
      </c>
      <c r="IF355" s="17">
        <v>10.67</v>
      </c>
      <c r="IG355" s="17">
        <v>10.68</v>
      </c>
      <c r="IH355" s="17">
        <v>10.68</v>
      </c>
      <c r="II355" s="17">
        <v>10.68</v>
      </c>
      <c r="IJ355" s="17">
        <v>10.68</v>
      </c>
      <c r="IK355" s="17">
        <v>10.67</v>
      </c>
      <c r="IL355" s="17">
        <v>10.67</v>
      </c>
      <c r="IM355" s="17">
        <v>10.67</v>
      </c>
      <c r="IN355" s="17">
        <v>10.67</v>
      </c>
      <c r="IO355" s="17">
        <v>10.67</v>
      </c>
      <c r="IP355" s="17">
        <v>10.67</v>
      </c>
      <c r="IQ355" s="17">
        <v>10.67</v>
      </c>
      <c r="IR355" s="17">
        <v>10.66</v>
      </c>
      <c r="IS355" s="17">
        <v>10.67</v>
      </c>
      <c r="IT355" s="17">
        <v>10.67</v>
      </c>
      <c r="IU355" s="17">
        <v>10.68</v>
      </c>
      <c r="IV355" s="17">
        <v>10.67</v>
      </c>
      <c r="IW355" s="17">
        <v>10.67</v>
      </c>
      <c r="IX355" s="17">
        <v>10.68</v>
      </c>
      <c r="IY355" s="17">
        <v>10.68</v>
      </c>
    </row>
    <row r="356" spans="1:259" x14ac:dyDescent="0.15">
      <c r="A356" s="17" t="s">
        <v>435</v>
      </c>
      <c r="B356" s="17" t="s">
        <v>436</v>
      </c>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c r="AA356" s="26"/>
      <c r="AB356" s="17"/>
      <c r="AC356" s="26"/>
      <c r="AD356" s="26"/>
      <c r="AE356" s="17"/>
      <c r="AF356" s="17"/>
      <c r="AG356" s="17"/>
      <c r="AH356" s="17"/>
      <c r="AI356" s="17"/>
      <c r="AJ356" s="17"/>
      <c r="AK356" s="17"/>
      <c r="AL356" s="17"/>
      <c r="AM356" s="17"/>
      <c r="AN356" s="17"/>
      <c r="AO356" s="17"/>
      <c r="AP356" s="17"/>
      <c r="AQ356" s="17"/>
      <c r="AR356" s="17"/>
      <c r="AS356" s="17"/>
      <c r="AT356" s="17"/>
      <c r="AU356" s="17"/>
      <c r="AV356" s="17"/>
      <c r="AW356" s="17"/>
      <c r="AX356" s="17"/>
      <c r="AY356" s="17"/>
      <c r="AZ356" s="17"/>
      <c r="BA356" s="17"/>
      <c r="BB356" s="17"/>
      <c r="BC356" s="17"/>
      <c r="BD356" s="17"/>
      <c r="BE356" s="17"/>
      <c r="BF356" s="17"/>
      <c r="BG356" s="17"/>
      <c r="BH356" s="17"/>
      <c r="BI356" s="17"/>
      <c r="BJ356" s="26"/>
      <c r="BK356" s="17"/>
      <c r="BL356" s="17"/>
      <c r="BM356" s="17"/>
      <c r="BN356" s="17"/>
      <c r="BO356" s="17"/>
      <c r="BP356" s="17"/>
      <c r="BQ356" s="17"/>
      <c r="BR356" s="17"/>
      <c r="BS356" s="17"/>
      <c r="BT356" s="17"/>
      <c r="BU356" s="17"/>
      <c r="BV356" s="17"/>
      <c r="BW356" s="17"/>
      <c r="BX356" s="26"/>
      <c r="BY356" s="26"/>
      <c r="BZ356" s="26"/>
      <c r="CA356" s="26"/>
      <c r="CB356" s="26"/>
      <c r="CC356" s="17"/>
      <c r="CD356" s="17"/>
      <c r="CE356" s="17"/>
      <c r="CF356" s="17"/>
      <c r="CG356" s="17"/>
      <c r="CH356" s="17"/>
      <c r="CI356" s="17"/>
      <c r="CJ356" s="26"/>
      <c r="CK356" s="17"/>
      <c r="CL356" s="17"/>
      <c r="CM356" s="17"/>
      <c r="CN356" s="17"/>
      <c r="CO356" s="17"/>
      <c r="CP356" s="17"/>
      <c r="CQ356" s="17"/>
      <c r="CR356" s="17"/>
      <c r="CS356" s="17"/>
      <c r="CT356" s="17"/>
      <c r="CU356" s="17"/>
      <c r="CV356" s="17"/>
      <c r="CW356" s="17"/>
      <c r="CX356" s="17"/>
      <c r="CY356" s="26"/>
      <c r="CZ356" s="26"/>
      <c r="DA356" s="26"/>
      <c r="DB356" s="17"/>
      <c r="DC356" s="17"/>
      <c r="DD356" s="17"/>
      <c r="DE356" s="17"/>
      <c r="DF356" s="17"/>
      <c r="DG356" s="17"/>
      <c r="DH356" s="26"/>
      <c r="DI356" s="17"/>
      <c r="DJ356" s="17"/>
      <c r="DK356" s="17"/>
      <c r="DL356" s="17"/>
      <c r="DM356" s="17">
        <v>14.29</v>
      </c>
      <c r="DN356" s="17">
        <v>14.29</v>
      </c>
      <c r="DO356" s="17">
        <v>14.3</v>
      </c>
      <c r="DP356" s="17">
        <v>14.3</v>
      </c>
      <c r="DQ356" s="17">
        <v>14.3</v>
      </c>
      <c r="DR356" s="17">
        <v>14.29</v>
      </c>
      <c r="DS356" s="17">
        <v>14.3</v>
      </c>
      <c r="DT356" s="17">
        <v>14.3</v>
      </c>
      <c r="DU356" s="17">
        <v>14.31</v>
      </c>
      <c r="DV356" s="17">
        <v>14.31</v>
      </c>
      <c r="DW356" s="17">
        <v>14.32</v>
      </c>
      <c r="DX356" s="17">
        <v>14.32</v>
      </c>
      <c r="DY356" s="17">
        <v>14.31</v>
      </c>
      <c r="DZ356" s="17">
        <v>14.32</v>
      </c>
      <c r="EA356" s="17">
        <v>14.31</v>
      </c>
      <c r="EB356" s="17">
        <v>14.31</v>
      </c>
      <c r="EC356" s="17">
        <v>14.3</v>
      </c>
      <c r="ED356" s="17">
        <v>14.31</v>
      </c>
      <c r="EE356" s="17">
        <v>14.31</v>
      </c>
      <c r="EF356" s="17">
        <v>14.31</v>
      </c>
      <c r="EG356" s="17">
        <v>14.3</v>
      </c>
      <c r="EH356" s="17">
        <v>14.3</v>
      </c>
      <c r="EI356" s="17">
        <v>14.3</v>
      </c>
      <c r="EJ356" s="17">
        <v>14.31</v>
      </c>
      <c r="EK356" s="17">
        <v>14.3</v>
      </c>
      <c r="EL356" s="17">
        <v>14.29</v>
      </c>
      <c r="EM356" s="17">
        <v>14.29</v>
      </c>
      <c r="EN356" s="17">
        <v>14.29</v>
      </c>
      <c r="EO356" s="17">
        <v>14.3</v>
      </c>
      <c r="EP356" s="17">
        <v>14.29</v>
      </c>
      <c r="EQ356" s="17">
        <v>14.29</v>
      </c>
      <c r="ER356" s="17">
        <v>14.28</v>
      </c>
      <c r="ES356" s="17">
        <v>14.28</v>
      </c>
      <c r="ET356" s="17">
        <v>14.29</v>
      </c>
      <c r="EU356" s="17">
        <v>14.28</v>
      </c>
      <c r="EV356" s="17">
        <v>14.28</v>
      </c>
      <c r="EW356" s="17">
        <v>14.29</v>
      </c>
      <c r="EX356" s="17">
        <v>14.28</v>
      </c>
      <c r="EY356" s="17">
        <v>14.28</v>
      </c>
      <c r="EZ356" s="17">
        <v>14.27</v>
      </c>
      <c r="FA356" s="17">
        <v>14.28</v>
      </c>
      <c r="FB356" s="17">
        <v>14.27</v>
      </c>
      <c r="FC356" s="17">
        <v>14.28</v>
      </c>
      <c r="FD356" s="17">
        <v>14.27</v>
      </c>
      <c r="FE356" s="17">
        <v>14.27</v>
      </c>
      <c r="FF356" s="17">
        <v>14.27</v>
      </c>
      <c r="FG356" s="17">
        <v>14.27</v>
      </c>
      <c r="FH356" s="17">
        <v>14.26</v>
      </c>
      <c r="FI356" s="17">
        <v>14.26</v>
      </c>
      <c r="FJ356" s="17">
        <v>14.25</v>
      </c>
      <c r="FK356" s="17">
        <v>14.25</v>
      </c>
      <c r="FL356" s="17">
        <v>14.24</v>
      </c>
      <c r="FM356" s="17">
        <v>14.25</v>
      </c>
      <c r="FN356" s="17">
        <v>14.25</v>
      </c>
      <c r="FO356" s="17">
        <v>14.25</v>
      </c>
      <c r="FP356" s="17">
        <v>14.23</v>
      </c>
      <c r="FQ356" s="17">
        <v>14.25</v>
      </c>
      <c r="FR356" s="17">
        <v>14.26</v>
      </c>
      <c r="FS356" s="17">
        <v>14.23</v>
      </c>
      <c r="FT356" s="17">
        <v>14.24</v>
      </c>
      <c r="FU356" s="17">
        <v>14.24</v>
      </c>
      <c r="FV356" s="17">
        <v>14.26</v>
      </c>
      <c r="FW356" s="17">
        <v>14.26</v>
      </c>
      <c r="FX356" s="17">
        <v>14.26</v>
      </c>
      <c r="FY356" s="17">
        <v>14.25</v>
      </c>
      <c r="FZ356" s="17">
        <v>14.25</v>
      </c>
      <c r="GA356" s="17">
        <v>14.26</v>
      </c>
      <c r="GB356" s="17">
        <v>14.25</v>
      </c>
      <c r="GC356" s="17">
        <v>14.26</v>
      </c>
      <c r="GD356" s="17">
        <v>14.25</v>
      </c>
      <c r="GE356" s="17">
        <v>14.25</v>
      </c>
      <c r="GF356" s="17">
        <v>14.25</v>
      </c>
      <c r="GG356" s="17">
        <v>14.25</v>
      </c>
      <c r="GH356" s="17">
        <v>14.23</v>
      </c>
      <c r="GI356" s="17">
        <v>14.24</v>
      </c>
      <c r="GJ356" s="17">
        <v>14.23</v>
      </c>
      <c r="GK356" s="17">
        <v>14.23</v>
      </c>
      <c r="GL356" s="17">
        <v>14.22</v>
      </c>
      <c r="GM356" s="17">
        <v>14.23</v>
      </c>
      <c r="GN356" s="17">
        <v>14.21</v>
      </c>
      <c r="GO356" s="17">
        <v>14.21</v>
      </c>
      <c r="GP356" s="17">
        <v>14.22</v>
      </c>
      <c r="GQ356" s="17">
        <v>14.21</v>
      </c>
      <c r="GR356" s="17">
        <v>14.21</v>
      </c>
      <c r="GS356" s="17">
        <v>14.21</v>
      </c>
      <c r="GT356" s="17">
        <v>14.22</v>
      </c>
      <c r="GU356" s="17">
        <v>14.21</v>
      </c>
      <c r="GV356" s="17">
        <v>14.22</v>
      </c>
      <c r="GW356" s="17">
        <v>14.22</v>
      </c>
      <c r="GX356" s="17">
        <v>14.22</v>
      </c>
      <c r="GY356" s="17">
        <v>14.21</v>
      </c>
      <c r="GZ356" s="17">
        <v>14.23</v>
      </c>
      <c r="HA356" s="17">
        <v>14.22</v>
      </c>
      <c r="HB356" s="17">
        <v>14.22</v>
      </c>
      <c r="HC356" s="17">
        <v>14.22</v>
      </c>
      <c r="HD356" s="17">
        <v>14.22</v>
      </c>
      <c r="HE356" s="17">
        <v>14.2</v>
      </c>
      <c r="HF356" s="17">
        <v>14.2</v>
      </c>
      <c r="HG356" s="17">
        <v>14.2</v>
      </c>
      <c r="HH356" s="17">
        <v>14.19</v>
      </c>
      <c r="HI356" s="17">
        <v>14.18</v>
      </c>
      <c r="HJ356" s="17">
        <v>14.16</v>
      </c>
      <c r="HK356" s="17">
        <v>14.17</v>
      </c>
      <c r="HL356" s="17">
        <v>14.17</v>
      </c>
      <c r="HM356" s="17">
        <v>14.18</v>
      </c>
      <c r="HN356" s="17">
        <v>14.17</v>
      </c>
      <c r="HO356" s="17">
        <v>14.17</v>
      </c>
      <c r="HP356" s="17">
        <v>14.2</v>
      </c>
      <c r="HQ356" s="17">
        <v>14.19</v>
      </c>
      <c r="HR356" s="17">
        <v>14.18</v>
      </c>
      <c r="HS356" s="17">
        <v>14.18</v>
      </c>
      <c r="HT356" s="17">
        <v>14.18</v>
      </c>
      <c r="HU356" s="17">
        <v>14.17</v>
      </c>
      <c r="HV356" s="17">
        <v>14.19</v>
      </c>
      <c r="HW356" s="17">
        <v>14.19</v>
      </c>
      <c r="HX356" s="17">
        <v>14.19</v>
      </c>
      <c r="HY356" s="17">
        <v>14.19</v>
      </c>
      <c r="HZ356" s="17">
        <v>14.17</v>
      </c>
      <c r="IA356" s="17">
        <v>14.17</v>
      </c>
      <c r="IB356" s="17">
        <v>14.18</v>
      </c>
      <c r="IC356" s="17">
        <v>14.17</v>
      </c>
      <c r="ID356" s="17">
        <v>14.17</v>
      </c>
      <c r="IE356" s="17">
        <v>14.18</v>
      </c>
      <c r="IF356" s="17">
        <v>14.17</v>
      </c>
      <c r="IG356" s="17">
        <v>14.17</v>
      </c>
      <c r="IH356" s="17">
        <v>14.18</v>
      </c>
      <c r="II356" s="17">
        <v>14.17</v>
      </c>
      <c r="IJ356" s="17">
        <v>14.16</v>
      </c>
      <c r="IK356" s="17">
        <v>14.17</v>
      </c>
      <c r="IL356" s="17">
        <v>14.17</v>
      </c>
      <c r="IM356" s="17">
        <v>14.16</v>
      </c>
      <c r="IN356" s="17">
        <v>14.17</v>
      </c>
      <c r="IO356" s="17">
        <v>14.17</v>
      </c>
      <c r="IP356" s="17">
        <v>14.18</v>
      </c>
      <c r="IQ356" s="17">
        <v>14.19</v>
      </c>
      <c r="IR356" s="17">
        <v>14.16</v>
      </c>
      <c r="IS356" s="17">
        <v>14.16</v>
      </c>
      <c r="IT356" s="17">
        <v>14.18</v>
      </c>
      <c r="IU356" s="17">
        <v>14.19</v>
      </c>
      <c r="IV356" s="17">
        <v>14.2</v>
      </c>
      <c r="IW356" s="17">
        <v>14.2</v>
      </c>
      <c r="IX356" s="17">
        <v>14.25</v>
      </c>
      <c r="IY356" s="17">
        <v>14.23</v>
      </c>
    </row>
    <row r="357" spans="1:259" x14ac:dyDescent="0.15">
      <c r="A357" s="17" t="s">
        <v>2964</v>
      </c>
      <c r="B357" s="17" t="s">
        <v>2965</v>
      </c>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c r="AA357" s="26"/>
      <c r="AB357" s="17"/>
      <c r="AC357" s="26"/>
      <c r="AD357" s="26"/>
      <c r="AE357" s="17"/>
      <c r="AF357" s="17"/>
      <c r="AG357" s="17"/>
      <c r="AH357" s="17"/>
      <c r="AI357" s="17"/>
      <c r="AJ357" s="17"/>
      <c r="AK357" s="17"/>
      <c r="AL357" s="17"/>
      <c r="AM357" s="17"/>
      <c r="AN357" s="17"/>
      <c r="AO357" s="17"/>
      <c r="AP357" s="17"/>
      <c r="AQ357" s="17"/>
      <c r="AR357" s="17"/>
      <c r="AS357" s="17"/>
      <c r="AT357" s="17"/>
      <c r="AU357" s="17"/>
      <c r="AV357" s="17"/>
      <c r="AW357" s="17"/>
      <c r="AX357" s="17"/>
      <c r="AY357" s="17"/>
      <c r="AZ357" s="17"/>
      <c r="BA357" s="17"/>
      <c r="BB357" s="17"/>
      <c r="BC357" s="17"/>
      <c r="BD357" s="17"/>
      <c r="BE357" s="17"/>
      <c r="BF357" s="17"/>
      <c r="BG357" s="17"/>
      <c r="BH357" s="17"/>
      <c r="BI357" s="17"/>
      <c r="BJ357" s="26"/>
      <c r="BK357" s="17"/>
      <c r="BL357" s="17"/>
      <c r="BM357" s="17"/>
      <c r="BN357" s="17"/>
      <c r="BO357" s="17"/>
      <c r="BP357" s="17"/>
      <c r="BQ357" s="17"/>
      <c r="BR357" s="17"/>
      <c r="BS357" s="17"/>
      <c r="BT357" s="17"/>
      <c r="BU357" s="17"/>
      <c r="BV357" s="17"/>
      <c r="BW357" s="17"/>
      <c r="BX357" s="26"/>
      <c r="BY357" s="26"/>
      <c r="BZ357" s="26"/>
      <c r="CA357" s="26"/>
      <c r="CB357" s="26"/>
      <c r="CC357" s="17"/>
      <c r="CD357" s="17"/>
      <c r="CE357" s="17"/>
      <c r="CF357" s="17"/>
      <c r="CG357" s="17"/>
      <c r="CH357" s="17"/>
      <c r="CI357" s="17"/>
      <c r="CJ357" s="26"/>
      <c r="CK357" s="17"/>
      <c r="CL357" s="17"/>
      <c r="CM357" s="17"/>
      <c r="CN357" s="17"/>
      <c r="CO357" s="17"/>
      <c r="CP357" s="17"/>
      <c r="CQ357" s="17"/>
      <c r="CR357" s="17"/>
      <c r="CS357" s="17"/>
      <c r="CT357" s="17"/>
      <c r="CU357" s="17"/>
      <c r="CV357" s="17"/>
      <c r="CW357" s="17"/>
      <c r="CX357" s="17"/>
      <c r="CY357" s="26"/>
      <c r="CZ357" s="26"/>
      <c r="DA357" s="26"/>
      <c r="DB357" s="17"/>
      <c r="DC357" s="17"/>
      <c r="DD357" s="17"/>
      <c r="DE357" s="17"/>
      <c r="DF357" s="17"/>
      <c r="DG357" s="17"/>
      <c r="DH357" s="26"/>
      <c r="DI357" s="17"/>
      <c r="DJ357" s="17"/>
      <c r="DK357" s="17"/>
      <c r="DL357" s="17"/>
      <c r="DM357" s="17">
        <v>21.39</v>
      </c>
      <c r="DN357" s="17">
        <v>21.39</v>
      </c>
      <c r="DO357" s="17">
        <v>21.42</v>
      </c>
      <c r="DP357" s="17">
        <v>21.41</v>
      </c>
      <c r="DQ357" s="17">
        <v>21.42</v>
      </c>
      <c r="DR357" s="17">
        <v>21.44</v>
      </c>
      <c r="DS357" s="17">
        <v>21.4</v>
      </c>
      <c r="DT357" s="17">
        <v>21.4</v>
      </c>
      <c r="DU357" s="17">
        <v>21.42</v>
      </c>
      <c r="DV357" s="17">
        <v>21.39</v>
      </c>
      <c r="DW357" s="17">
        <v>21.38</v>
      </c>
      <c r="DX357" s="17">
        <v>21.38</v>
      </c>
      <c r="DY357" s="17">
        <v>21.39</v>
      </c>
      <c r="DZ357" s="17">
        <v>21.37</v>
      </c>
      <c r="EA357" s="17">
        <v>21.35</v>
      </c>
      <c r="EB357" s="17">
        <v>21.31</v>
      </c>
      <c r="EC357" s="17">
        <v>21.3</v>
      </c>
      <c r="ED357" s="17">
        <v>21.3</v>
      </c>
      <c r="EE357" s="17">
        <v>21.29</v>
      </c>
      <c r="EF357" s="17">
        <v>21.26</v>
      </c>
      <c r="EG357" s="17">
        <v>21.25</v>
      </c>
      <c r="EH357" s="17">
        <v>21.28</v>
      </c>
      <c r="EI357" s="17">
        <v>21.29</v>
      </c>
      <c r="EJ357" s="17">
        <v>21.29</v>
      </c>
      <c r="EK357" s="17">
        <v>21.28</v>
      </c>
      <c r="EL357" s="17">
        <v>21.28</v>
      </c>
      <c r="EM357" s="17">
        <v>21.26</v>
      </c>
      <c r="EN357" s="17">
        <v>21.25</v>
      </c>
      <c r="EO357" s="17">
        <v>21.33</v>
      </c>
      <c r="EP357" s="17">
        <v>21.27</v>
      </c>
      <c r="EQ357" s="17">
        <v>21.27</v>
      </c>
      <c r="ER357" s="17">
        <v>21.32</v>
      </c>
      <c r="ES357" s="17">
        <v>21.3</v>
      </c>
      <c r="ET357" s="17">
        <v>21.3</v>
      </c>
      <c r="EU357" s="17">
        <v>21.3</v>
      </c>
      <c r="EV357" s="17">
        <v>21.28</v>
      </c>
      <c r="EW357" s="17">
        <v>21.3</v>
      </c>
      <c r="EX357" s="17">
        <v>21.38</v>
      </c>
      <c r="EY357" s="17">
        <v>21.38</v>
      </c>
      <c r="EZ357" s="17">
        <v>21.3</v>
      </c>
      <c r="FA357" s="17">
        <v>21.3</v>
      </c>
      <c r="FB357" s="17">
        <v>21.3</v>
      </c>
      <c r="FC357" s="17">
        <v>21.3</v>
      </c>
      <c r="FD357" s="17">
        <v>21.3</v>
      </c>
      <c r="FE357" s="17">
        <v>21.35</v>
      </c>
      <c r="FF357" s="17">
        <v>21.35</v>
      </c>
      <c r="FG357" s="17">
        <v>21.4</v>
      </c>
      <c r="FH357" s="17">
        <v>21.44</v>
      </c>
      <c r="FI357" s="17">
        <v>21.45</v>
      </c>
      <c r="FJ357" s="17">
        <v>21.45</v>
      </c>
      <c r="FK357" s="17">
        <v>21.43</v>
      </c>
      <c r="FL357" s="17">
        <v>21.5</v>
      </c>
      <c r="FM357" s="17">
        <v>21.58</v>
      </c>
      <c r="FN357" s="17">
        <v>21.56</v>
      </c>
      <c r="FO357" s="17">
        <v>21.5</v>
      </c>
      <c r="FP357" s="17">
        <v>21.53</v>
      </c>
      <c r="FQ357" s="17">
        <v>21.46</v>
      </c>
      <c r="FR357" s="17">
        <v>21.5</v>
      </c>
      <c r="FS357" s="17">
        <v>21.51</v>
      </c>
      <c r="FT357" s="17">
        <v>21.51</v>
      </c>
      <c r="FU357" s="17">
        <v>21.47</v>
      </c>
      <c r="FV357" s="17">
        <v>21.49</v>
      </c>
      <c r="FW357" s="17">
        <v>21.5</v>
      </c>
      <c r="FX357" s="17">
        <v>21.46</v>
      </c>
      <c r="FY357" s="17">
        <v>21.5</v>
      </c>
      <c r="FZ357" s="17">
        <v>21.52</v>
      </c>
      <c r="GA357" s="17">
        <v>21.57</v>
      </c>
      <c r="GB357" s="17">
        <v>21.54</v>
      </c>
      <c r="GC357" s="17">
        <v>21.55</v>
      </c>
      <c r="GD357" s="17">
        <v>21.53</v>
      </c>
      <c r="GE357" s="17">
        <v>21.54</v>
      </c>
      <c r="GF357" s="17">
        <v>21.55</v>
      </c>
      <c r="GG357" s="17">
        <v>21.54</v>
      </c>
      <c r="GH357" s="17">
        <v>21.48</v>
      </c>
      <c r="GI357" s="17">
        <v>21.46</v>
      </c>
      <c r="GJ357" s="17">
        <v>21.45</v>
      </c>
      <c r="GK357" s="17">
        <v>21.42</v>
      </c>
      <c r="GL357" s="17">
        <v>21.4</v>
      </c>
      <c r="GM357" s="17">
        <v>21.4</v>
      </c>
      <c r="GN357" s="17">
        <v>21.39</v>
      </c>
      <c r="GO357" s="17">
        <v>21.41</v>
      </c>
      <c r="GP357" s="17">
        <v>21.39</v>
      </c>
      <c r="GQ357" s="17">
        <v>21.5</v>
      </c>
      <c r="GR357" s="17">
        <v>21.54</v>
      </c>
      <c r="GS357" s="17">
        <v>21.51</v>
      </c>
      <c r="GT357" s="17">
        <v>21.4</v>
      </c>
      <c r="GU357" s="17">
        <v>21.5</v>
      </c>
      <c r="GV357" s="17">
        <v>21.48</v>
      </c>
      <c r="GW357" s="17">
        <v>21.48</v>
      </c>
      <c r="GX357" s="17">
        <v>21.51</v>
      </c>
      <c r="GY357" s="17">
        <v>21.6</v>
      </c>
      <c r="GZ357" s="17">
        <v>21.63</v>
      </c>
      <c r="HA357" s="17">
        <v>21.62</v>
      </c>
      <c r="HB357" s="17">
        <v>21.61</v>
      </c>
      <c r="HC357" s="17">
        <v>21.6</v>
      </c>
      <c r="HD357" s="17">
        <v>21.54</v>
      </c>
      <c r="HE357" s="17">
        <v>21.6</v>
      </c>
      <c r="HF357" s="17">
        <v>21.53</v>
      </c>
      <c r="HG357" s="17">
        <v>21.54</v>
      </c>
      <c r="HH357" s="17">
        <v>21.55</v>
      </c>
      <c r="HI357" s="17">
        <v>21.51</v>
      </c>
      <c r="HJ357" s="17">
        <v>21.48</v>
      </c>
      <c r="HK357" s="17">
        <v>21.45</v>
      </c>
      <c r="HL357" s="17">
        <v>21.52</v>
      </c>
      <c r="HM357" s="17">
        <v>21.48</v>
      </c>
      <c r="HN357" s="17">
        <v>21.49</v>
      </c>
      <c r="HO357" s="17">
        <v>21.54</v>
      </c>
      <c r="HP357" s="17">
        <v>21.6</v>
      </c>
      <c r="HQ357" s="17">
        <v>21.56</v>
      </c>
      <c r="HR357" s="17">
        <v>21.58</v>
      </c>
      <c r="HS357" s="17">
        <v>21.54</v>
      </c>
      <c r="HT357" s="17">
        <v>21.55</v>
      </c>
      <c r="HU357" s="17">
        <v>21.53</v>
      </c>
      <c r="HV357" s="17">
        <v>21.5</v>
      </c>
      <c r="HW357" s="17">
        <v>21.53</v>
      </c>
      <c r="HX357" s="17">
        <v>21.58</v>
      </c>
      <c r="HY357" s="17">
        <v>21.59</v>
      </c>
      <c r="HZ357" s="17">
        <v>21.65</v>
      </c>
      <c r="IA357" s="17">
        <v>21.64</v>
      </c>
      <c r="IB357" s="17">
        <v>21.64</v>
      </c>
      <c r="IC357" s="17">
        <v>21.64</v>
      </c>
      <c r="ID357" s="17">
        <v>21.65</v>
      </c>
      <c r="IE357" s="17">
        <v>21.69</v>
      </c>
      <c r="IF357" s="17">
        <v>21.72</v>
      </c>
      <c r="IG357" s="17">
        <v>21.68</v>
      </c>
      <c r="IH357" s="17">
        <v>21.7</v>
      </c>
      <c r="II357" s="17">
        <v>21.77</v>
      </c>
      <c r="IJ357" s="17">
        <v>21.74</v>
      </c>
      <c r="IK357" s="17">
        <v>21.74</v>
      </c>
      <c r="IL357" s="17">
        <v>21.71</v>
      </c>
      <c r="IM357" s="17">
        <v>21.7</v>
      </c>
      <c r="IN357" s="17">
        <v>21.62</v>
      </c>
      <c r="IO357" s="17">
        <v>21.64</v>
      </c>
      <c r="IP357" s="17">
        <v>21.68</v>
      </c>
      <c r="IQ357" s="17">
        <v>21.66</v>
      </c>
      <c r="IR357" s="17">
        <v>21.66</v>
      </c>
      <c r="IS357" s="17">
        <v>21.67</v>
      </c>
      <c r="IT357" s="17">
        <v>21.62</v>
      </c>
      <c r="IU357" s="17">
        <v>21.58</v>
      </c>
      <c r="IV357" s="17">
        <v>21.61</v>
      </c>
      <c r="IW357" s="17">
        <v>21.6</v>
      </c>
      <c r="IX357" s="17">
        <v>21.6</v>
      </c>
      <c r="IY357" s="17">
        <v>21.59</v>
      </c>
    </row>
    <row r="358" spans="1:259" x14ac:dyDescent="0.15">
      <c r="A358" s="17" t="s">
        <v>4649</v>
      </c>
      <c r="B358" s="17" t="s">
        <v>4763</v>
      </c>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c r="AA358" s="26"/>
      <c r="AB358" s="17"/>
      <c r="AC358" s="26"/>
      <c r="AD358" s="26"/>
      <c r="AE358" s="17"/>
      <c r="AF358" s="17"/>
      <c r="AG358" s="17"/>
      <c r="AH358" s="17"/>
      <c r="AI358" s="17"/>
      <c r="AJ358" s="17"/>
      <c r="AK358" s="17"/>
      <c r="AL358" s="17"/>
      <c r="AM358" s="17"/>
      <c r="AN358" s="17"/>
      <c r="AO358" s="17"/>
      <c r="AP358" s="17"/>
      <c r="AQ358" s="17"/>
      <c r="AR358" s="17"/>
      <c r="AS358" s="17"/>
      <c r="AT358" s="17"/>
      <c r="AU358" s="17"/>
      <c r="AV358" s="17"/>
      <c r="AW358" s="17"/>
      <c r="AX358" s="17"/>
      <c r="AY358" s="17"/>
      <c r="AZ358" s="17"/>
      <c r="BA358" s="17"/>
      <c r="BB358" s="17"/>
      <c r="BC358" s="17"/>
      <c r="BD358" s="17"/>
      <c r="BE358" s="17"/>
      <c r="BF358" s="17"/>
      <c r="BG358" s="17"/>
      <c r="BH358" s="17"/>
      <c r="BI358" s="17"/>
      <c r="BJ358" s="26"/>
      <c r="BK358" s="17"/>
      <c r="BL358" s="17"/>
      <c r="BM358" s="17"/>
      <c r="BN358" s="17"/>
      <c r="BO358" s="17"/>
      <c r="BP358" s="17"/>
      <c r="BQ358" s="17"/>
      <c r="BR358" s="17"/>
      <c r="BS358" s="17"/>
      <c r="BT358" s="17"/>
      <c r="BU358" s="17"/>
      <c r="BV358" s="17"/>
      <c r="BW358" s="17"/>
      <c r="BX358" s="26"/>
      <c r="BY358" s="26"/>
      <c r="BZ358" s="26"/>
      <c r="CA358" s="26"/>
      <c r="CB358" s="26"/>
      <c r="CC358" s="17"/>
      <c r="CD358" s="17"/>
      <c r="CE358" s="17"/>
      <c r="CF358" s="17"/>
      <c r="CG358" s="17"/>
      <c r="CH358" s="17"/>
      <c r="CI358" s="17"/>
      <c r="CJ358" s="26"/>
      <c r="CK358" s="17"/>
      <c r="CL358" s="17"/>
      <c r="CM358" s="17"/>
      <c r="CN358" s="17"/>
      <c r="CO358" s="17"/>
      <c r="CP358" s="17"/>
      <c r="CQ358" s="17"/>
      <c r="CR358" s="17"/>
      <c r="CS358" s="17"/>
      <c r="CT358" s="17"/>
      <c r="CU358" s="17"/>
      <c r="CV358" s="17"/>
      <c r="CW358" s="17"/>
      <c r="CX358" s="17"/>
      <c r="CY358" s="26"/>
      <c r="CZ358" s="26"/>
      <c r="DA358" s="26"/>
      <c r="DB358" s="17"/>
      <c r="DC358" s="17"/>
      <c r="DD358" s="17"/>
      <c r="DE358" s="17"/>
      <c r="DF358" s="17"/>
      <c r="DG358" s="17"/>
      <c r="DH358" s="26"/>
      <c r="DI358" s="17"/>
      <c r="DJ358" s="17"/>
      <c r="DK358" s="17"/>
      <c r="DL358" s="17"/>
      <c r="DM358" s="17">
        <v>15.92</v>
      </c>
      <c r="DN358" s="17">
        <v>15.89</v>
      </c>
      <c r="DO358" s="17">
        <v>15.9</v>
      </c>
      <c r="DP358" s="17">
        <v>15.93</v>
      </c>
      <c r="DQ358" s="17">
        <v>15.93</v>
      </c>
      <c r="DR358" s="17">
        <v>15.94</v>
      </c>
      <c r="DS358" s="17">
        <v>15.93</v>
      </c>
      <c r="DT358" s="17">
        <v>15.93</v>
      </c>
      <c r="DU358" s="17">
        <v>15.94</v>
      </c>
      <c r="DV358" s="17">
        <v>15.97</v>
      </c>
      <c r="DW358" s="17">
        <v>15.97</v>
      </c>
      <c r="DX358" s="17">
        <v>15.98</v>
      </c>
      <c r="DY358" s="17">
        <v>15.95</v>
      </c>
      <c r="DZ358" s="17">
        <v>15.96</v>
      </c>
      <c r="EA358" s="17">
        <v>15.95</v>
      </c>
      <c r="EB358" s="17">
        <v>15.92</v>
      </c>
      <c r="EC358" s="17">
        <v>15.92</v>
      </c>
      <c r="ED358" s="17">
        <v>15.9</v>
      </c>
      <c r="EE358" s="17">
        <v>15.91</v>
      </c>
      <c r="EF358" s="17">
        <v>15.91</v>
      </c>
      <c r="EG358" s="17">
        <v>15.92</v>
      </c>
      <c r="EH358" s="17">
        <v>15.92</v>
      </c>
      <c r="EI358" s="17">
        <v>15.95</v>
      </c>
      <c r="EJ358" s="17">
        <v>15.95</v>
      </c>
      <c r="EK358" s="17">
        <v>15.94</v>
      </c>
      <c r="EL358" s="17">
        <v>15.94</v>
      </c>
      <c r="EM358" s="17">
        <v>15.94</v>
      </c>
      <c r="EN358" s="17">
        <v>15.93</v>
      </c>
      <c r="EO358" s="17">
        <v>15.93</v>
      </c>
      <c r="EP358" s="17">
        <v>15.94</v>
      </c>
      <c r="EQ358" s="17">
        <v>15.94</v>
      </c>
      <c r="ER358" s="17">
        <v>15.93</v>
      </c>
      <c r="ES358" s="17">
        <v>15.94</v>
      </c>
      <c r="ET358" s="17">
        <v>15.93</v>
      </c>
      <c r="EU358" s="17">
        <v>15.94</v>
      </c>
      <c r="EV358" s="17">
        <v>15.91</v>
      </c>
      <c r="EW358" s="17">
        <v>15.91</v>
      </c>
      <c r="EX358" s="17">
        <v>15.92</v>
      </c>
      <c r="EY358" s="17">
        <v>15.91</v>
      </c>
      <c r="EZ358" s="17">
        <v>15.91</v>
      </c>
      <c r="FA358" s="17">
        <v>15.91</v>
      </c>
      <c r="FB358" s="17">
        <v>15.9</v>
      </c>
      <c r="FC358" s="17">
        <v>15.9</v>
      </c>
      <c r="FD358" s="17">
        <v>15.88</v>
      </c>
      <c r="FE358" s="17">
        <v>15.88</v>
      </c>
      <c r="FF358" s="17">
        <v>15.88</v>
      </c>
      <c r="FG358" s="17">
        <v>15.89</v>
      </c>
      <c r="FH358" s="17">
        <v>15.88</v>
      </c>
      <c r="FI358" s="17">
        <v>15.9</v>
      </c>
      <c r="FJ358" s="17">
        <v>15.91</v>
      </c>
      <c r="FK358" s="17">
        <v>15.9</v>
      </c>
      <c r="FL358" s="17">
        <v>15.9</v>
      </c>
      <c r="FM358" s="17">
        <v>15.9</v>
      </c>
      <c r="FN358" s="17">
        <v>15.9</v>
      </c>
      <c r="FO358" s="17">
        <v>15.91</v>
      </c>
      <c r="FP358" s="17">
        <v>15.9</v>
      </c>
      <c r="FQ358" s="17">
        <v>15.91</v>
      </c>
      <c r="FR358" s="17">
        <v>15.91</v>
      </c>
      <c r="FS358" s="17">
        <v>15.9</v>
      </c>
      <c r="FT358" s="17">
        <v>15.9</v>
      </c>
      <c r="FU358" s="17">
        <v>15.9</v>
      </c>
      <c r="FV358" s="17">
        <v>15.91</v>
      </c>
      <c r="FW358" s="17">
        <v>15.9</v>
      </c>
      <c r="FX358" s="17">
        <v>15.9</v>
      </c>
      <c r="FY358" s="17">
        <v>15.9</v>
      </c>
      <c r="FZ358" s="17">
        <v>15.91</v>
      </c>
      <c r="GA358" s="17">
        <v>15.91</v>
      </c>
      <c r="GB358" s="17">
        <v>15.91</v>
      </c>
      <c r="GC358" s="17">
        <v>15.92</v>
      </c>
      <c r="GD358" s="17">
        <v>15.92</v>
      </c>
      <c r="GE358" s="17">
        <v>15.92</v>
      </c>
      <c r="GF358" s="17">
        <v>15.91</v>
      </c>
      <c r="GG358" s="17">
        <v>15.89</v>
      </c>
      <c r="GH358" s="17">
        <v>15.88</v>
      </c>
      <c r="GI358" s="17">
        <v>15.84</v>
      </c>
      <c r="GJ358" s="17">
        <v>15.82</v>
      </c>
      <c r="GK358" s="17">
        <v>15.8</v>
      </c>
      <c r="GL358" s="17">
        <v>15.79</v>
      </c>
      <c r="GM358" s="17">
        <v>15.73</v>
      </c>
      <c r="GN358" s="17">
        <v>15.75</v>
      </c>
      <c r="GO358" s="17">
        <v>15.76</v>
      </c>
      <c r="GP358" s="17">
        <v>15.79</v>
      </c>
      <c r="GQ358" s="17">
        <v>15.79</v>
      </c>
      <c r="GR358" s="17">
        <v>15.77</v>
      </c>
      <c r="GS358" s="17">
        <v>15.73</v>
      </c>
      <c r="GT358" s="17">
        <v>15.71</v>
      </c>
      <c r="GU358" s="17">
        <v>15.68</v>
      </c>
      <c r="GV358" s="17">
        <v>15.7</v>
      </c>
      <c r="GW358" s="17">
        <v>15.72</v>
      </c>
      <c r="GX358" s="17">
        <v>15.74</v>
      </c>
      <c r="GY358" s="17">
        <v>15.74</v>
      </c>
      <c r="GZ358" s="17">
        <v>15.74</v>
      </c>
      <c r="HA358" s="17">
        <v>15.73</v>
      </c>
      <c r="HB358" s="17">
        <v>15.72</v>
      </c>
      <c r="HC358" s="17">
        <v>15.72</v>
      </c>
      <c r="HD358" s="17">
        <v>15.71</v>
      </c>
      <c r="HE358" s="17">
        <v>15.71</v>
      </c>
      <c r="HF358" s="17">
        <v>15.72</v>
      </c>
      <c r="HG358" s="17">
        <v>15.72</v>
      </c>
      <c r="HH358" s="17">
        <v>15.75</v>
      </c>
      <c r="HI358" s="17">
        <v>15.77</v>
      </c>
      <c r="HJ358" s="17">
        <v>15.75</v>
      </c>
      <c r="HK358" s="17">
        <v>15.73</v>
      </c>
      <c r="HL358" s="17">
        <v>15.73</v>
      </c>
      <c r="HM358" s="17">
        <v>15.74</v>
      </c>
      <c r="HN358" s="17">
        <v>15.73</v>
      </c>
      <c r="HO358" s="17">
        <v>15.73</v>
      </c>
      <c r="HP358" s="17">
        <v>15.74</v>
      </c>
      <c r="HQ358" s="17">
        <v>15.75</v>
      </c>
      <c r="HR358" s="17">
        <v>15.75</v>
      </c>
      <c r="HS358" s="17">
        <v>15.73</v>
      </c>
      <c r="HT358" s="17">
        <v>15.73</v>
      </c>
      <c r="HU358" s="17">
        <v>15.75</v>
      </c>
      <c r="HV358" s="17">
        <v>15.75</v>
      </c>
      <c r="HW358" s="17">
        <v>15.77</v>
      </c>
      <c r="HX358" s="17">
        <v>15.79</v>
      </c>
      <c r="HY358" s="17">
        <v>15.85</v>
      </c>
      <c r="HZ358" s="17">
        <v>15.86</v>
      </c>
      <c r="IA358" s="17">
        <v>15.83</v>
      </c>
      <c r="IB358" s="17">
        <v>15.8</v>
      </c>
      <c r="IC358" s="17">
        <v>15.81</v>
      </c>
      <c r="ID358" s="17">
        <v>15.8</v>
      </c>
      <c r="IE358" s="17">
        <v>15.8</v>
      </c>
      <c r="IF358" s="17">
        <v>15.8</v>
      </c>
      <c r="IG358" s="17">
        <v>15.76</v>
      </c>
      <c r="IH358" s="17">
        <v>15.77</v>
      </c>
      <c r="II358" s="17">
        <v>15.75</v>
      </c>
      <c r="IJ358" s="17">
        <v>15.76</v>
      </c>
      <c r="IK358" s="17">
        <v>15.77</v>
      </c>
      <c r="IL358" s="17">
        <v>15.77</v>
      </c>
      <c r="IM358" s="17">
        <v>15.79</v>
      </c>
      <c r="IN358" s="17">
        <v>15.78</v>
      </c>
      <c r="IO358" s="17">
        <v>15.79</v>
      </c>
      <c r="IP358" s="17">
        <v>15.79</v>
      </c>
      <c r="IQ358" s="17">
        <v>15.79</v>
      </c>
      <c r="IR358" s="17">
        <v>15.79</v>
      </c>
      <c r="IS358" s="17">
        <v>15.79</v>
      </c>
      <c r="IT358" s="17">
        <v>15.79</v>
      </c>
      <c r="IU358" s="17">
        <v>15.79</v>
      </c>
      <c r="IV358" s="17">
        <v>15.8</v>
      </c>
      <c r="IW358" s="17">
        <v>15.8</v>
      </c>
      <c r="IX358" s="17">
        <v>15.82</v>
      </c>
      <c r="IY358" s="17">
        <v>15.81</v>
      </c>
    </row>
    <row r="359" spans="1:259" x14ac:dyDescent="0.15">
      <c r="A359" s="17" t="s">
        <v>750</v>
      </c>
      <c r="B359" s="17" t="s">
        <v>751</v>
      </c>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c r="AA359" s="26"/>
      <c r="AB359" s="17"/>
      <c r="AC359" s="26"/>
      <c r="AD359" s="26"/>
      <c r="AE359" s="17"/>
      <c r="AF359" s="17"/>
      <c r="AG359" s="17"/>
      <c r="AH359" s="17"/>
      <c r="AI359" s="17"/>
      <c r="AJ359" s="17"/>
      <c r="AK359" s="17"/>
      <c r="AL359" s="17"/>
      <c r="AM359" s="17"/>
      <c r="AN359" s="17"/>
      <c r="AO359" s="17"/>
      <c r="AP359" s="17"/>
      <c r="AQ359" s="17"/>
      <c r="AR359" s="17"/>
      <c r="AS359" s="17"/>
      <c r="AT359" s="17"/>
      <c r="AU359" s="17"/>
      <c r="AV359" s="17"/>
      <c r="AW359" s="17"/>
      <c r="AX359" s="17"/>
      <c r="AY359" s="17"/>
      <c r="AZ359" s="17"/>
      <c r="BA359" s="17"/>
      <c r="BB359" s="17"/>
      <c r="BC359" s="17"/>
      <c r="BD359" s="17"/>
      <c r="BE359" s="17"/>
      <c r="BF359" s="17"/>
      <c r="BG359" s="17"/>
      <c r="BH359" s="17"/>
      <c r="BI359" s="17"/>
      <c r="BJ359" s="26"/>
      <c r="BK359" s="17"/>
      <c r="BL359" s="17"/>
      <c r="BM359" s="17"/>
      <c r="BN359" s="17"/>
      <c r="BO359" s="17"/>
      <c r="BP359" s="17"/>
      <c r="BQ359" s="17"/>
      <c r="BR359" s="17"/>
      <c r="BS359" s="17"/>
      <c r="BT359" s="17"/>
      <c r="BU359" s="17"/>
      <c r="BV359" s="17"/>
      <c r="BW359" s="17"/>
      <c r="BX359" s="26"/>
      <c r="BY359" s="26"/>
      <c r="BZ359" s="26"/>
      <c r="CA359" s="26"/>
      <c r="CB359" s="26"/>
      <c r="CC359" s="17"/>
      <c r="CD359" s="17"/>
      <c r="CE359" s="17"/>
      <c r="CF359" s="17"/>
      <c r="CG359" s="17"/>
      <c r="CH359" s="17"/>
      <c r="CI359" s="17"/>
      <c r="CJ359" s="26"/>
      <c r="CK359" s="17"/>
      <c r="CL359" s="17"/>
      <c r="CM359" s="17"/>
      <c r="CN359" s="17"/>
      <c r="CO359" s="17"/>
      <c r="CP359" s="17"/>
      <c r="CQ359" s="17"/>
      <c r="CR359" s="17"/>
      <c r="CS359" s="17"/>
      <c r="CT359" s="17"/>
      <c r="CU359" s="17"/>
      <c r="CV359" s="17"/>
      <c r="CW359" s="17"/>
      <c r="CX359" s="17"/>
      <c r="CY359" s="26"/>
      <c r="CZ359" s="26"/>
      <c r="DA359" s="26"/>
      <c r="DB359" s="17"/>
      <c r="DC359" s="17"/>
      <c r="DD359" s="17"/>
      <c r="DE359" s="17"/>
      <c r="DF359" s="17"/>
      <c r="DG359" s="17"/>
      <c r="DH359" s="26"/>
      <c r="DI359" s="17"/>
      <c r="DJ359" s="17"/>
      <c r="DK359" s="17"/>
      <c r="DL359" s="17"/>
      <c r="DM359" s="17">
        <v>8.7200000000000006</v>
      </c>
      <c r="DN359" s="17">
        <v>8.73</v>
      </c>
      <c r="DO359" s="17">
        <v>8.7100000000000009</v>
      </c>
      <c r="DP359" s="17">
        <v>8.6999999999999993</v>
      </c>
      <c r="DQ359" s="17">
        <v>8.7100000000000009</v>
      </c>
      <c r="DR359" s="17">
        <v>8.73</v>
      </c>
      <c r="DS359" s="17">
        <v>8.73</v>
      </c>
      <c r="DT359" s="17">
        <v>8.7100000000000009</v>
      </c>
      <c r="DU359" s="17">
        <v>8.7100000000000009</v>
      </c>
      <c r="DV359" s="17">
        <v>8.68</v>
      </c>
      <c r="DW359" s="17">
        <v>8.69</v>
      </c>
      <c r="DX359" s="17">
        <v>8.68</v>
      </c>
      <c r="DY359" s="17">
        <v>8.7100000000000009</v>
      </c>
      <c r="DZ359" s="17">
        <v>8.6999999999999993</v>
      </c>
      <c r="EA359" s="17">
        <v>8.68</v>
      </c>
      <c r="EB359" s="17">
        <v>8.67</v>
      </c>
      <c r="EC359" s="17">
        <v>8.66</v>
      </c>
      <c r="ED359" s="17">
        <v>8.66</v>
      </c>
      <c r="EE359" s="17">
        <v>8.66</v>
      </c>
      <c r="EF359" s="17">
        <v>8.67</v>
      </c>
      <c r="EG359" s="17">
        <v>8.66</v>
      </c>
      <c r="EH359" s="17">
        <v>8.67</v>
      </c>
      <c r="EI359" s="17">
        <v>8.66</v>
      </c>
      <c r="EJ359" s="17">
        <v>8.66</v>
      </c>
      <c r="EK359" s="17">
        <v>8.66</v>
      </c>
      <c r="EL359" s="17">
        <v>8.6300000000000008</v>
      </c>
      <c r="EM359" s="17">
        <v>8.65</v>
      </c>
      <c r="EN359" s="17">
        <v>8.6300000000000008</v>
      </c>
      <c r="EO359" s="17">
        <v>8.65</v>
      </c>
      <c r="EP359" s="17">
        <v>8.66</v>
      </c>
      <c r="EQ359" s="17">
        <v>8.64</v>
      </c>
      <c r="ER359" s="17">
        <v>8.6300000000000008</v>
      </c>
      <c r="ES359" s="17">
        <v>8.64</v>
      </c>
      <c r="ET359" s="17">
        <v>8.67</v>
      </c>
      <c r="EU359" s="17">
        <v>8.65</v>
      </c>
      <c r="EV359" s="17">
        <v>8.64</v>
      </c>
      <c r="EW359" s="17">
        <v>8.64</v>
      </c>
      <c r="EX359" s="17">
        <v>8.64</v>
      </c>
      <c r="EY359" s="17">
        <v>8.64</v>
      </c>
      <c r="EZ359" s="17">
        <v>8.65</v>
      </c>
      <c r="FA359" s="17">
        <v>8.64</v>
      </c>
      <c r="FB359" s="17">
        <v>8.65</v>
      </c>
      <c r="FC359" s="17">
        <v>8.66</v>
      </c>
      <c r="FD359" s="17">
        <v>8.65</v>
      </c>
      <c r="FE359" s="17">
        <v>8.64</v>
      </c>
      <c r="FF359" s="17">
        <v>8.64</v>
      </c>
      <c r="FG359" s="17">
        <v>8.66</v>
      </c>
      <c r="FH359" s="17">
        <v>8.67</v>
      </c>
      <c r="FI359" s="17">
        <v>8.66</v>
      </c>
      <c r="FJ359" s="17">
        <v>8.65</v>
      </c>
      <c r="FK359" s="17">
        <v>8.65</v>
      </c>
      <c r="FL359" s="17">
        <v>8.65</v>
      </c>
      <c r="FM359" s="17">
        <v>8.65</v>
      </c>
      <c r="FN359" s="17">
        <v>8.66</v>
      </c>
      <c r="FO359" s="17">
        <v>8.67</v>
      </c>
      <c r="FP359" s="17">
        <v>8.67</v>
      </c>
      <c r="FQ359" s="17">
        <v>8.66</v>
      </c>
      <c r="FR359" s="17">
        <v>8.64</v>
      </c>
      <c r="FS359" s="17">
        <v>8.65</v>
      </c>
      <c r="FT359" s="17">
        <v>8.66</v>
      </c>
      <c r="FU359" s="17">
        <v>8.64</v>
      </c>
      <c r="FV359" s="17">
        <v>8.6199999999999992</v>
      </c>
      <c r="FW359" s="17">
        <v>8.64</v>
      </c>
      <c r="FX359" s="17">
        <v>8.64</v>
      </c>
      <c r="FY359" s="17">
        <v>8.64</v>
      </c>
      <c r="FZ359" s="17">
        <v>8.65</v>
      </c>
      <c r="GA359" s="17">
        <v>8.64</v>
      </c>
      <c r="GB359" s="17">
        <v>8.65</v>
      </c>
      <c r="GC359" s="17">
        <v>8.67</v>
      </c>
      <c r="GD359" s="17">
        <v>8.67</v>
      </c>
      <c r="GE359" s="17">
        <v>8.66</v>
      </c>
      <c r="GF359" s="17">
        <v>8.65</v>
      </c>
      <c r="GG359" s="17">
        <v>8.64</v>
      </c>
      <c r="GH359" s="17">
        <v>8.6300000000000008</v>
      </c>
      <c r="GI359" s="17">
        <v>8.6300000000000008</v>
      </c>
      <c r="GJ359" s="17">
        <v>8.59</v>
      </c>
      <c r="GK359" s="17">
        <v>8.59</v>
      </c>
      <c r="GL359" s="17">
        <v>8.58</v>
      </c>
      <c r="GM359" s="17">
        <v>8.58</v>
      </c>
      <c r="GN359" s="17">
        <v>8.58</v>
      </c>
      <c r="GO359" s="17">
        <v>8.57</v>
      </c>
      <c r="GP359" s="17">
        <v>8.57</v>
      </c>
      <c r="GQ359" s="17">
        <v>8.58</v>
      </c>
      <c r="GR359" s="17">
        <v>8.6</v>
      </c>
      <c r="GS359" s="17">
        <v>8.6300000000000008</v>
      </c>
      <c r="GT359" s="17">
        <v>8.6199999999999992</v>
      </c>
      <c r="GU359" s="17">
        <v>8.6</v>
      </c>
      <c r="GV359" s="17">
        <v>8.6</v>
      </c>
      <c r="GW359" s="17">
        <v>8.58</v>
      </c>
      <c r="GX359" s="17">
        <v>8.59</v>
      </c>
      <c r="GY359" s="17">
        <v>8.59</v>
      </c>
      <c r="GZ359" s="17">
        <v>8.59</v>
      </c>
      <c r="HA359" s="17">
        <v>8.59</v>
      </c>
      <c r="HB359" s="17">
        <v>8.6199999999999992</v>
      </c>
      <c r="HC359" s="17">
        <v>8.6199999999999992</v>
      </c>
      <c r="HD359" s="17">
        <v>8.61</v>
      </c>
      <c r="HE359" s="17">
        <v>8.6199999999999992</v>
      </c>
      <c r="HF359" s="17">
        <v>8.6199999999999992</v>
      </c>
      <c r="HG359" s="17">
        <v>8.57</v>
      </c>
      <c r="HH359" s="17">
        <v>8.58</v>
      </c>
      <c r="HI359" s="17">
        <v>8.59</v>
      </c>
      <c r="HJ359" s="17">
        <v>8.58</v>
      </c>
      <c r="HK359" s="17">
        <v>8.57</v>
      </c>
      <c r="HL359" s="17">
        <v>8.56</v>
      </c>
      <c r="HM359" s="17">
        <v>8.5399999999999991</v>
      </c>
      <c r="HN359" s="17">
        <v>8.56</v>
      </c>
      <c r="HO359" s="17">
        <v>8.5500000000000007</v>
      </c>
      <c r="HP359" s="17">
        <v>8.5299999999999994</v>
      </c>
      <c r="HQ359" s="17">
        <v>8.5500000000000007</v>
      </c>
      <c r="HR359" s="17">
        <v>8.5500000000000007</v>
      </c>
      <c r="HS359" s="17">
        <v>8.56</v>
      </c>
      <c r="HT359" s="17">
        <v>8.5500000000000007</v>
      </c>
      <c r="HU359" s="17">
        <v>8.56</v>
      </c>
      <c r="HV359" s="17">
        <v>8.56</v>
      </c>
      <c r="HW359" s="17">
        <v>8.5500000000000007</v>
      </c>
      <c r="HX359" s="17">
        <v>8.5399999999999991</v>
      </c>
      <c r="HY359" s="17">
        <v>8.5500000000000007</v>
      </c>
      <c r="HZ359" s="17">
        <v>8.56</v>
      </c>
      <c r="IA359" s="17">
        <v>8.58</v>
      </c>
      <c r="IB359" s="17">
        <v>8.57</v>
      </c>
      <c r="IC359" s="17">
        <v>8.56</v>
      </c>
      <c r="ID359" s="17">
        <v>8.59</v>
      </c>
      <c r="IE359" s="17">
        <v>8.61</v>
      </c>
      <c r="IF359" s="17">
        <v>8.64</v>
      </c>
      <c r="IG359" s="17">
        <v>8.61</v>
      </c>
      <c r="IH359" s="17">
        <v>8.58</v>
      </c>
      <c r="II359" s="17">
        <v>8.6</v>
      </c>
      <c r="IJ359" s="17">
        <v>8.59</v>
      </c>
      <c r="IK359" s="17">
        <v>8.58</v>
      </c>
      <c r="IL359" s="17">
        <v>8.59</v>
      </c>
      <c r="IM359" s="17">
        <v>8.59</v>
      </c>
      <c r="IN359" s="17">
        <v>8.6</v>
      </c>
      <c r="IO359" s="17">
        <v>8.61</v>
      </c>
      <c r="IP359" s="17">
        <v>8.61</v>
      </c>
      <c r="IQ359" s="17">
        <v>8.6</v>
      </c>
      <c r="IR359" s="17">
        <v>8.6</v>
      </c>
      <c r="IS359" s="17">
        <v>8.61</v>
      </c>
      <c r="IT359" s="17">
        <v>8.6300000000000008</v>
      </c>
      <c r="IU359" s="17">
        <v>8.65</v>
      </c>
      <c r="IV359" s="17">
        <v>8.67</v>
      </c>
      <c r="IW359" s="17">
        <v>8.66</v>
      </c>
      <c r="IX359" s="17">
        <v>8.66</v>
      </c>
      <c r="IY359" s="17">
        <v>8.66</v>
      </c>
    </row>
    <row r="360" spans="1:259" x14ac:dyDescent="0.15">
      <c r="A360" s="17" t="s">
        <v>289</v>
      </c>
      <c r="B360" s="17" t="s">
        <v>290</v>
      </c>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c r="AA360" s="26"/>
      <c r="AB360" s="17"/>
      <c r="AC360" s="26"/>
      <c r="AD360" s="26"/>
      <c r="AE360" s="17"/>
      <c r="AF360" s="17"/>
      <c r="AG360" s="17"/>
      <c r="AH360" s="17"/>
      <c r="AI360" s="17"/>
      <c r="AJ360" s="17"/>
      <c r="AK360" s="17"/>
      <c r="AL360" s="17"/>
      <c r="AM360" s="17"/>
      <c r="AN360" s="17"/>
      <c r="AO360" s="17"/>
      <c r="AP360" s="17"/>
      <c r="AQ360" s="17"/>
      <c r="AR360" s="17"/>
      <c r="AS360" s="17"/>
      <c r="AT360" s="17"/>
      <c r="AU360" s="17"/>
      <c r="AV360" s="17"/>
      <c r="AW360" s="17"/>
      <c r="AX360" s="17"/>
      <c r="AY360" s="17"/>
      <c r="AZ360" s="17"/>
      <c r="BA360" s="17"/>
      <c r="BB360" s="17"/>
      <c r="BC360" s="17"/>
      <c r="BD360" s="17"/>
      <c r="BE360" s="17"/>
      <c r="BF360" s="17"/>
      <c r="BG360" s="17"/>
      <c r="BH360" s="17"/>
      <c r="BI360" s="17"/>
      <c r="BJ360" s="26"/>
      <c r="BK360" s="17"/>
      <c r="BL360" s="17"/>
      <c r="BM360" s="17"/>
      <c r="BN360" s="17"/>
      <c r="BO360" s="17"/>
      <c r="BP360" s="17"/>
      <c r="BQ360" s="17"/>
      <c r="BR360" s="17"/>
      <c r="BS360" s="17"/>
      <c r="BT360" s="17"/>
      <c r="BU360" s="17"/>
      <c r="BV360" s="17"/>
      <c r="BW360" s="17"/>
      <c r="BX360" s="26"/>
      <c r="BY360" s="26"/>
      <c r="BZ360" s="26"/>
      <c r="CA360" s="26"/>
      <c r="CB360" s="26"/>
      <c r="CC360" s="17"/>
      <c r="CD360" s="17"/>
      <c r="CE360" s="17"/>
      <c r="CF360" s="17"/>
      <c r="CG360" s="17"/>
      <c r="CH360" s="17"/>
      <c r="CI360" s="17"/>
      <c r="CJ360" s="26"/>
      <c r="CK360" s="17"/>
      <c r="CL360" s="17"/>
      <c r="CM360" s="17"/>
      <c r="CN360" s="17"/>
      <c r="CO360" s="17"/>
      <c r="CP360" s="17"/>
      <c r="CQ360" s="17"/>
      <c r="CR360" s="17"/>
      <c r="CS360" s="17"/>
      <c r="CT360" s="17"/>
      <c r="CU360" s="17"/>
      <c r="CV360" s="17"/>
      <c r="CW360" s="17"/>
      <c r="CX360" s="17"/>
      <c r="CY360" s="26"/>
      <c r="CZ360" s="26"/>
      <c r="DA360" s="26"/>
      <c r="DB360" s="17"/>
      <c r="DC360" s="17"/>
      <c r="DD360" s="17"/>
      <c r="DE360" s="17"/>
      <c r="DF360" s="17"/>
      <c r="DG360" s="17"/>
      <c r="DH360" s="26"/>
      <c r="DI360" s="17"/>
      <c r="DJ360" s="17"/>
      <c r="DK360" s="17"/>
      <c r="DL360" s="17"/>
      <c r="DM360" s="17">
        <v>20.48</v>
      </c>
      <c r="DN360" s="17">
        <v>20.48</v>
      </c>
      <c r="DO360" s="17">
        <v>20.5</v>
      </c>
      <c r="DP360" s="17">
        <v>20.5</v>
      </c>
      <c r="DQ360" s="17">
        <v>20.5</v>
      </c>
      <c r="DR360" s="17">
        <v>20.49</v>
      </c>
      <c r="DS360" s="17">
        <v>20.5</v>
      </c>
      <c r="DT360" s="17">
        <v>20.5</v>
      </c>
      <c r="DU360" s="17">
        <v>20.5</v>
      </c>
      <c r="DV360" s="17">
        <v>20.5</v>
      </c>
      <c r="DW360" s="17">
        <v>20.45</v>
      </c>
      <c r="DX360" s="17">
        <v>20.5</v>
      </c>
      <c r="DY360" s="17">
        <v>20.51</v>
      </c>
      <c r="DZ360" s="17">
        <v>20.52</v>
      </c>
      <c r="EA360" s="17">
        <v>20.52</v>
      </c>
      <c r="EB360" s="17">
        <v>20.52</v>
      </c>
      <c r="EC360" s="17">
        <v>20.51</v>
      </c>
      <c r="ED360" s="17">
        <v>20.49</v>
      </c>
      <c r="EE360" s="17">
        <v>20.5</v>
      </c>
      <c r="EF360" s="17">
        <v>20.49</v>
      </c>
      <c r="EG360" s="17">
        <v>20.47</v>
      </c>
      <c r="EH360" s="17">
        <v>20.47</v>
      </c>
      <c r="EI360" s="17">
        <v>20.5</v>
      </c>
      <c r="EJ360" s="17">
        <v>20.49</v>
      </c>
      <c r="EK360" s="17">
        <v>20.5</v>
      </c>
      <c r="EL360" s="17">
        <v>20.5</v>
      </c>
      <c r="EM360" s="17">
        <v>20.51</v>
      </c>
      <c r="EN360" s="17">
        <v>20.52</v>
      </c>
      <c r="EO360" s="17">
        <v>20.53</v>
      </c>
      <c r="EP360" s="17">
        <v>20.52</v>
      </c>
      <c r="EQ360" s="17">
        <v>20.53</v>
      </c>
      <c r="ER360" s="17">
        <v>20.51</v>
      </c>
      <c r="ES360" s="17">
        <v>20.5</v>
      </c>
      <c r="ET360" s="17">
        <v>20.52</v>
      </c>
      <c r="EU360" s="17">
        <v>20.52</v>
      </c>
      <c r="EV360" s="17">
        <v>20.51</v>
      </c>
      <c r="EW360" s="17">
        <v>20.51</v>
      </c>
      <c r="EX360" s="17">
        <v>20.5</v>
      </c>
      <c r="EY360" s="17">
        <v>20.5</v>
      </c>
      <c r="EZ360" s="17">
        <v>20.48</v>
      </c>
      <c r="FA360" s="17">
        <v>20.5</v>
      </c>
      <c r="FB360" s="17">
        <v>20.5</v>
      </c>
      <c r="FC360" s="17">
        <v>20.48</v>
      </c>
      <c r="FD360" s="17">
        <v>20.48</v>
      </c>
      <c r="FE360" s="17">
        <v>20.48</v>
      </c>
      <c r="FF360" s="17">
        <v>20.47</v>
      </c>
      <c r="FG360" s="17">
        <v>20.46</v>
      </c>
      <c r="FH360" s="17">
        <v>20.47</v>
      </c>
      <c r="FI360" s="17">
        <v>20.48</v>
      </c>
      <c r="FJ360" s="17">
        <v>20.47</v>
      </c>
      <c r="FK360" s="17">
        <v>20.46</v>
      </c>
      <c r="FL360" s="17">
        <v>20.45</v>
      </c>
      <c r="FM360" s="17">
        <v>20.43</v>
      </c>
      <c r="FN360" s="17">
        <v>20.420000000000002</v>
      </c>
      <c r="FO360" s="17">
        <v>20.440000000000001</v>
      </c>
      <c r="FP360" s="17">
        <v>20.420000000000002</v>
      </c>
      <c r="FQ360" s="17">
        <v>20.41</v>
      </c>
      <c r="FR360" s="17">
        <v>20.41</v>
      </c>
      <c r="FS360" s="17">
        <v>20.41</v>
      </c>
      <c r="FT360" s="17">
        <v>20.41</v>
      </c>
      <c r="FU360" s="17">
        <v>20.41</v>
      </c>
      <c r="FV360" s="17">
        <v>20.399999999999999</v>
      </c>
      <c r="FW360" s="17">
        <v>20.41</v>
      </c>
      <c r="FX360" s="17">
        <v>20.41</v>
      </c>
      <c r="FY360" s="17">
        <v>20.420000000000002</v>
      </c>
      <c r="FZ360" s="17">
        <v>20.43</v>
      </c>
      <c r="GA360" s="17">
        <v>20.47</v>
      </c>
      <c r="GB360" s="17">
        <v>20.48</v>
      </c>
      <c r="GC360" s="17">
        <v>20.43</v>
      </c>
      <c r="GD360" s="17">
        <v>20.440000000000001</v>
      </c>
      <c r="GE360" s="17">
        <v>20.45</v>
      </c>
      <c r="GF360" s="17">
        <v>20.440000000000001</v>
      </c>
      <c r="GG360" s="17">
        <v>20.45</v>
      </c>
      <c r="GH360" s="17">
        <v>20.45</v>
      </c>
      <c r="GI360" s="17">
        <v>20.45</v>
      </c>
      <c r="GJ360" s="17">
        <v>20.45</v>
      </c>
      <c r="GK360" s="17">
        <v>20.45</v>
      </c>
      <c r="GL360" s="17">
        <v>20.43</v>
      </c>
      <c r="GM360" s="17">
        <v>20.45</v>
      </c>
      <c r="GN360" s="17">
        <v>20.41</v>
      </c>
      <c r="GO360" s="17">
        <v>20.420000000000002</v>
      </c>
      <c r="GP360" s="17">
        <v>20.41</v>
      </c>
      <c r="GQ360" s="17">
        <v>20.41</v>
      </c>
      <c r="GR360" s="17">
        <v>20.41</v>
      </c>
      <c r="GS360" s="17">
        <v>20.420000000000002</v>
      </c>
      <c r="GT360" s="17">
        <v>20.440000000000001</v>
      </c>
      <c r="GU360" s="17">
        <v>20.420000000000002</v>
      </c>
      <c r="GV360" s="17">
        <v>20.46</v>
      </c>
      <c r="GW360" s="17">
        <v>20.47</v>
      </c>
      <c r="GX360" s="17">
        <v>20.48</v>
      </c>
      <c r="GY360" s="17">
        <v>20.49</v>
      </c>
      <c r="GZ360" s="17">
        <v>20.5</v>
      </c>
      <c r="HA360" s="17">
        <v>20.48</v>
      </c>
      <c r="HB360" s="17">
        <v>20.48</v>
      </c>
      <c r="HC360" s="17">
        <v>20.47</v>
      </c>
      <c r="HD360" s="17">
        <v>20.46</v>
      </c>
      <c r="HE360" s="17">
        <v>20.46</v>
      </c>
      <c r="HF360" s="17">
        <v>20.46</v>
      </c>
      <c r="HG360" s="17">
        <v>20.420000000000002</v>
      </c>
      <c r="HH360" s="17">
        <v>20.420000000000002</v>
      </c>
      <c r="HI360" s="17">
        <v>20.420000000000002</v>
      </c>
      <c r="HJ360" s="17">
        <v>20.45</v>
      </c>
      <c r="HK360" s="17">
        <v>20.43</v>
      </c>
      <c r="HL360" s="17">
        <v>20.420000000000002</v>
      </c>
      <c r="HM360" s="17">
        <v>20.420000000000002</v>
      </c>
      <c r="HN360" s="17">
        <v>20.420000000000002</v>
      </c>
      <c r="HO360" s="17">
        <v>20.420000000000002</v>
      </c>
      <c r="HP360" s="17">
        <v>20.440000000000001</v>
      </c>
      <c r="HQ360" s="17">
        <v>20.45</v>
      </c>
      <c r="HR360" s="17">
        <v>20.420000000000002</v>
      </c>
      <c r="HS360" s="17">
        <v>20.43</v>
      </c>
      <c r="HT360" s="17">
        <v>20.43</v>
      </c>
      <c r="HU360" s="17">
        <v>20.440000000000001</v>
      </c>
      <c r="HV360" s="17">
        <v>20.440000000000001</v>
      </c>
      <c r="HW360" s="17">
        <v>20.420000000000002</v>
      </c>
      <c r="HX360" s="17">
        <v>20.420000000000002</v>
      </c>
      <c r="HY360" s="17">
        <v>20.39</v>
      </c>
      <c r="HZ360" s="17">
        <v>20.38</v>
      </c>
      <c r="IA360" s="17">
        <v>20.39</v>
      </c>
      <c r="IB360" s="17">
        <v>20.39</v>
      </c>
      <c r="IC360" s="17">
        <v>20.399999999999999</v>
      </c>
      <c r="ID360" s="17">
        <v>20.420000000000002</v>
      </c>
      <c r="IE360" s="17">
        <v>20.420000000000002</v>
      </c>
      <c r="IF360" s="17">
        <v>20.420000000000002</v>
      </c>
      <c r="IG360" s="17">
        <v>20.43</v>
      </c>
      <c r="IH360" s="17">
        <v>20.420000000000002</v>
      </c>
      <c r="II360" s="17">
        <v>20.420000000000002</v>
      </c>
      <c r="IJ360" s="17">
        <v>20.43</v>
      </c>
      <c r="IK360" s="17">
        <v>20.420000000000002</v>
      </c>
      <c r="IL360" s="17">
        <v>20.43</v>
      </c>
      <c r="IM360" s="17">
        <v>20.46</v>
      </c>
      <c r="IN360" s="17">
        <v>20.47</v>
      </c>
      <c r="IO360" s="17">
        <v>20.5</v>
      </c>
      <c r="IP360" s="17">
        <v>20.5</v>
      </c>
      <c r="IQ360" s="17">
        <v>20.49</v>
      </c>
      <c r="IR360" s="17">
        <v>20.48</v>
      </c>
      <c r="IS360" s="17">
        <v>20.49</v>
      </c>
      <c r="IT360" s="17">
        <v>20.51</v>
      </c>
      <c r="IU360" s="17">
        <v>20.49</v>
      </c>
      <c r="IV360" s="17">
        <v>20.48</v>
      </c>
      <c r="IW360" s="17">
        <v>20.45</v>
      </c>
      <c r="IX360" s="17">
        <v>20.440000000000001</v>
      </c>
      <c r="IY360" s="17">
        <v>20.45</v>
      </c>
    </row>
    <row r="361" spans="1:259" x14ac:dyDescent="0.15">
      <c r="A361" s="17" t="s">
        <v>582</v>
      </c>
      <c r="B361" s="17" t="s">
        <v>583</v>
      </c>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c r="AA361" s="26"/>
      <c r="AB361" s="17"/>
      <c r="AC361" s="26"/>
      <c r="AD361" s="26"/>
      <c r="AE361" s="17"/>
      <c r="AF361" s="17"/>
      <c r="AG361" s="17"/>
      <c r="AH361" s="17"/>
      <c r="AI361" s="17"/>
      <c r="AJ361" s="17"/>
      <c r="AK361" s="17"/>
      <c r="AL361" s="17"/>
      <c r="AM361" s="17"/>
      <c r="AN361" s="17"/>
      <c r="AO361" s="17"/>
      <c r="AP361" s="17"/>
      <c r="AQ361" s="17"/>
      <c r="AR361" s="17"/>
      <c r="AS361" s="17"/>
      <c r="AT361" s="17"/>
      <c r="AU361" s="17"/>
      <c r="AV361" s="17"/>
      <c r="AW361" s="17"/>
      <c r="AX361" s="17"/>
      <c r="AY361" s="17"/>
      <c r="AZ361" s="17"/>
      <c r="BA361" s="17"/>
      <c r="BB361" s="17"/>
      <c r="BC361" s="17"/>
      <c r="BD361" s="17"/>
      <c r="BE361" s="17"/>
      <c r="BF361" s="17"/>
      <c r="BG361" s="17"/>
      <c r="BH361" s="17"/>
      <c r="BI361" s="17"/>
      <c r="BJ361" s="26"/>
      <c r="BK361" s="17"/>
      <c r="BL361" s="17"/>
      <c r="BM361" s="17"/>
      <c r="BN361" s="17"/>
      <c r="BO361" s="17"/>
      <c r="BP361" s="17"/>
      <c r="BQ361" s="17"/>
      <c r="BR361" s="17"/>
      <c r="BS361" s="17"/>
      <c r="BT361" s="17"/>
      <c r="BU361" s="17"/>
      <c r="BV361" s="17"/>
      <c r="BW361" s="17"/>
      <c r="BX361" s="26"/>
      <c r="BY361" s="26"/>
      <c r="BZ361" s="26"/>
      <c r="CA361" s="26"/>
      <c r="CB361" s="26"/>
      <c r="CC361" s="17"/>
      <c r="CD361" s="17"/>
      <c r="CE361" s="17"/>
      <c r="CF361" s="17"/>
      <c r="CG361" s="17"/>
      <c r="CH361" s="17"/>
      <c r="CI361" s="17"/>
      <c r="CJ361" s="26"/>
      <c r="CK361" s="17"/>
      <c r="CL361" s="17"/>
      <c r="CM361" s="17"/>
      <c r="CN361" s="17"/>
      <c r="CO361" s="17"/>
      <c r="CP361" s="17"/>
      <c r="CQ361" s="17"/>
      <c r="CR361" s="17"/>
      <c r="CS361" s="17"/>
      <c r="CT361" s="17"/>
      <c r="CU361" s="17"/>
      <c r="CV361" s="17"/>
      <c r="CW361" s="17"/>
      <c r="CX361" s="17"/>
      <c r="CY361" s="26"/>
      <c r="CZ361" s="26"/>
      <c r="DA361" s="26"/>
      <c r="DB361" s="17"/>
      <c r="DC361" s="17"/>
      <c r="DD361" s="17"/>
      <c r="DE361" s="17"/>
      <c r="DF361" s="17"/>
      <c r="DG361" s="17"/>
      <c r="DH361" s="26"/>
      <c r="DI361" s="17"/>
      <c r="DJ361" s="17"/>
      <c r="DK361" s="17"/>
      <c r="DL361" s="17"/>
      <c r="DM361" s="17">
        <v>16</v>
      </c>
      <c r="DN361" s="17">
        <v>16</v>
      </c>
      <c r="DO361" s="17">
        <v>16</v>
      </c>
      <c r="DP361" s="17">
        <v>16</v>
      </c>
      <c r="DQ361" s="17">
        <v>16</v>
      </c>
      <c r="DR361" s="17">
        <v>16</v>
      </c>
      <c r="DS361" s="17">
        <v>16</v>
      </c>
      <c r="DT361" s="17">
        <v>16</v>
      </c>
      <c r="DU361" s="17">
        <v>16</v>
      </c>
      <c r="DV361" s="17">
        <v>16</v>
      </c>
      <c r="DW361" s="17">
        <v>16</v>
      </c>
      <c r="DX361" s="17">
        <v>16</v>
      </c>
      <c r="DY361" s="17">
        <v>16</v>
      </c>
      <c r="DZ361" s="17">
        <v>16</v>
      </c>
      <c r="EA361" s="17">
        <v>16</v>
      </c>
      <c r="EB361" s="17">
        <v>16</v>
      </c>
      <c r="EC361" s="17">
        <v>16</v>
      </c>
      <c r="ED361" s="17">
        <v>16</v>
      </c>
      <c r="EE361" s="17">
        <v>16</v>
      </c>
      <c r="EF361" s="17">
        <v>16</v>
      </c>
      <c r="EG361" s="17">
        <v>16</v>
      </c>
      <c r="EH361" s="17">
        <v>16</v>
      </c>
      <c r="EI361" s="17">
        <v>16</v>
      </c>
      <c r="EJ361" s="17">
        <v>16</v>
      </c>
      <c r="EK361" s="17">
        <v>16</v>
      </c>
      <c r="EL361" s="17">
        <v>16</v>
      </c>
      <c r="EM361" s="17">
        <v>16</v>
      </c>
      <c r="EN361" s="17">
        <v>16</v>
      </c>
      <c r="EO361" s="17">
        <v>16</v>
      </c>
      <c r="EP361" s="17">
        <v>16</v>
      </c>
      <c r="EQ361" s="17">
        <v>16</v>
      </c>
      <c r="ER361" s="17">
        <v>16</v>
      </c>
      <c r="ES361" s="17">
        <v>16</v>
      </c>
      <c r="ET361" s="17">
        <v>16</v>
      </c>
      <c r="EU361" s="17">
        <v>16</v>
      </c>
      <c r="EV361" s="17">
        <v>16</v>
      </c>
      <c r="EW361" s="17">
        <v>16</v>
      </c>
      <c r="EX361" s="17">
        <v>16</v>
      </c>
      <c r="EY361" s="17">
        <v>16</v>
      </c>
      <c r="EZ361" s="17">
        <v>16</v>
      </c>
      <c r="FA361" s="17">
        <v>16</v>
      </c>
      <c r="FB361" s="17">
        <v>16</v>
      </c>
      <c r="FC361" s="17">
        <v>16</v>
      </c>
      <c r="FD361" s="17">
        <v>16</v>
      </c>
      <c r="FE361" s="17">
        <v>16</v>
      </c>
      <c r="FF361" s="17">
        <v>16</v>
      </c>
      <c r="FG361" s="17">
        <v>16</v>
      </c>
      <c r="FH361" s="17">
        <v>16</v>
      </c>
      <c r="FI361" s="17">
        <v>16</v>
      </c>
      <c r="FJ361" s="17">
        <v>16</v>
      </c>
      <c r="FK361" s="17">
        <v>16</v>
      </c>
      <c r="FL361" s="17">
        <v>16</v>
      </c>
      <c r="FM361" s="17">
        <v>16</v>
      </c>
      <c r="FN361" s="17">
        <v>16</v>
      </c>
      <c r="FO361" s="17">
        <v>16</v>
      </c>
      <c r="FP361" s="17">
        <v>16</v>
      </c>
      <c r="FQ361" s="17">
        <v>16</v>
      </c>
      <c r="FR361" s="17">
        <v>16</v>
      </c>
      <c r="FS361" s="17">
        <v>16</v>
      </c>
      <c r="FT361" s="17">
        <v>16</v>
      </c>
      <c r="FU361" s="17">
        <v>16</v>
      </c>
      <c r="FV361" s="17">
        <v>16</v>
      </c>
      <c r="FW361" s="17">
        <v>16</v>
      </c>
      <c r="FX361" s="17">
        <v>16</v>
      </c>
      <c r="FY361" s="17">
        <v>16</v>
      </c>
      <c r="FZ361" s="17">
        <v>16</v>
      </c>
      <c r="GA361" s="17">
        <v>16</v>
      </c>
      <c r="GB361" s="17">
        <v>16</v>
      </c>
      <c r="GC361" s="17">
        <v>16</v>
      </c>
      <c r="GD361" s="17">
        <v>16</v>
      </c>
      <c r="GE361" s="17">
        <v>16</v>
      </c>
      <c r="GF361" s="17">
        <v>16</v>
      </c>
      <c r="GG361" s="17">
        <v>16</v>
      </c>
      <c r="GH361" s="17">
        <v>16</v>
      </c>
      <c r="GI361" s="17">
        <v>16</v>
      </c>
      <c r="GJ361" s="17">
        <v>16</v>
      </c>
      <c r="GK361" s="17">
        <v>16</v>
      </c>
      <c r="GL361" s="17">
        <v>16</v>
      </c>
      <c r="GM361" s="17">
        <v>16</v>
      </c>
      <c r="GN361" s="17">
        <v>16</v>
      </c>
      <c r="GO361" s="17">
        <v>16</v>
      </c>
      <c r="GP361" s="17">
        <v>16</v>
      </c>
      <c r="GQ361" s="17">
        <v>16</v>
      </c>
      <c r="GR361" s="17">
        <v>16</v>
      </c>
      <c r="GS361" s="17">
        <v>16</v>
      </c>
      <c r="GT361" s="17">
        <v>16</v>
      </c>
      <c r="GU361" s="17">
        <v>16</v>
      </c>
      <c r="GV361" s="17">
        <v>16</v>
      </c>
      <c r="GW361" s="17">
        <v>16</v>
      </c>
      <c r="GX361" s="17">
        <v>16</v>
      </c>
      <c r="GY361" s="17">
        <v>16</v>
      </c>
      <c r="GZ361" s="17">
        <v>16</v>
      </c>
      <c r="HA361" s="17">
        <v>16</v>
      </c>
      <c r="HB361" s="17">
        <v>16</v>
      </c>
      <c r="HC361" s="17">
        <v>16</v>
      </c>
      <c r="HD361" s="17">
        <v>16</v>
      </c>
      <c r="HE361" s="17">
        <v>16</v>
      </c>
      <c r="HF361" s="17">
        <v>16</v>
      </c>
      <c r="HG361" s="17">
        <v>16</v>
      </c>
      <c r="HH361" s="17">
        <v>16</v>
      </c>
      <c r="HI361" s="17">
        <v>16</v>
      </c>
      <c r="HJ361" s="17">
        <v>16</v>
      </c>
      <c r="HK361" s="17">
        <v>16</v>
      </c>
      <c r="HL361" s="17">
        <v>16</v>
      </c>
      <c r="HM361" s="17">
        <v>16</v>
      </c>
      <c r="HN361" s="17">
        <v>16</v>
      </c>
      <c r="HO361" s="17">
        <v>16</v>
      </c>
      <c r="HP361" s="17">
        <v>16</v>
      </c>
      <c r="HQ361" s="17">
        <v>16</v>
      </c>
      <c r="HR361" s="17">
        <v>16</v>
      </c>
      <c r="HS361" s="17">
        <v>16</v>
      </c>
      <c r="HT361" s="17">
        <v>16</v>
      </c>
      <c r="HU361" s="17">
        <v>16</v>
      </c>
      <c r="HV361" s="17">
        <v>16</v>
      </c>
      <c r="HW361" s="17">
        <v>16</v>
      </c>
      <c r="HX361" s="17">
        <v>16</v>
      </c>
      <c r="HY361" s="17">
        <v>16</v>
      </c>
      <c r="HZ361" s="17">
        <v>16</v>
      </c>
      <c r="IA361" s="17">
        <v>16</v>
      </c>
      <c r="IB361" s="17">
        <v>16</v>
      </c>
      <c r="IC361" s="17">
        <v>16</v>
      </c>
      <c r="ID361" s="17">
        <v>16</v>
      </c>
      <c r="IE361" s="17">
        <v>16</v>
      </c>
      <c r="IF361" s="17">
        <v>16</v>
      </c>
      <c r="IG361" s="17">
        <v>16</v>
      </c>
      <c r="IH361" s="17">
        <v>16</v>
      </c>
      <c r="II361" s="17">
        <v>16</v>
      </c>
      <c r="IJ361" s="17">
        <v>16</v>
      </c>
      <c r="IK361" s="17">
        <v>16</v>
      </c>
      <c r="IL361" s="17">
        <v>16</v>
      </c>
      <c r="IM361" s="17">
        <v>16</v>
      </c>
      <c r="IN361" s="17">
        <v>16</v>
      </c>
      <c r="IO361" s="17">
        <v>16</v>
      </c>
      <c r="IP361" s="17">
        <v>16</v>
      </c>
      <c r="IQ361" s="17">
        <v>16</v>
      </c>
      <c r="IR361" s="17">
        <v>16</v>
      </c>
      <c r="IS361" s="17">
        <v>16</v>
      </c>
      <c r="IT361" s="17">
        <v>16</v>
      </c>
      <c r="IU361" s="17">
        <v>16</v>
      </c>
      <c r="IV361" s="17">
        <v>16</v>
      </c>
      <c r="IW361" s="17">
        <v>16</v>
      </c>
      <c r="IX361" s="17">
        <v>16</v>
      </c>
      <c r="IY361" s="17">
        <v>16</v>
      </c>
    </row>
    <row r="362" spans="1:259" x14ac:dyDescent="0.15">
      <c r="A362" s="17" t="s">
        <v>4629</v>
      </c>
      <c r="B362" s="17" t="s">
        <v>4764</v>
      </c>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c r="AA362" s="26"/>
      <c r="AB362" s="17"/>
      <c r="AC362" s="26"/>
      <c r="AD362" s="26"/>
      <c r="AE362" s="17"/>
      <c r="AF362" s="17"/>
      <c r="AG362" s="17"/>
      <c r="AH362" s="17"/>
      <c r="AI362" s="17"/>
      <c r="AJ362" s="17"/>
      <c r="AK362" s="17"/>
      <c r="AL362" s="17"/>
      <c r="AM362" s="17"/>
      <c r="AN362" s="17"/>
      <c r="AO362" s="17"/>
      <c r="AP362" s="17"/>
      <c r="AQ362" s="17"/>
      <c r="AR362" s="17"/>
      <c r="AS362" s="17"/>
      <c r="AT362" s="17"/>
      <c r="AU362" s="17"/>
      <c r="AV362" s="17"/>
      <c r="AW362" s="17"/>
      <c r="AX362" s="17"/>
      <c r="AY362" s="17"/>
      <c r="AZ362" s="17"/>
      <c r="BA362" s="17"/>
      <c r="BB362" s="17"/>
      <c r="BC362" s="17"/>
      <c r="BD362" s="17"/>
      <c r="BE362" s="17"/>
      <c r="BF362" s="17"/>
      <c r="BG362" s="17"/>
      <c r="BH362" s="17"/>
      <c r="BI362" s="17"/>
      <c r="BJ362" s="26"/>
      <c r="BK362" s="17"/>
      <c r="BL362" s="17"/>
      <c r="BM362" s="17"/>
      <c r="BN362" s="17"/>
      <c r="BO362" s="17"/>
      <c r="BP362" s="17"/>
      <c r="BQ362" s="17"/>
      <c r="BR362" s="17"/>
      <c r="BS362" s="17"/>
      <c r="BT362" s="17"/>
      <c r="BU362" s="17"/>
      <c r="BV362" s="17"/>
      <c r="BW362" s="17"/>
      <c r="BX362" s="26"/>
      <c r="BY362" s="26"/>
      <c r="BZ362" s="26"/>
      <c r="CA362" s="26"/>
      <c r="CB362" s="26"/>
      <c r="CC362" s="17"/>
      <c r="CD362" s="17"/>
      <c r="CE362" s="17"/>
      <c r="CF362" s="17"/>
      <c r="CG362" s="17"/>
      <c r="CH362" s="17"/>
      <c r="CI362" s="17"/>
      <c r="CJ362" s="26"/>
      <c r="CK362" s="17"/>
      <c r="CL362" s="17"/>
      <c r="CM362" s="17"/>
      <c r="CN362" s="17"/>
      <c r="CO362" s="17"/>
      <c r="CP362" s="17"/>
      <c r="CQ362" s="17"/>
      <c r="CR362" s="17"/>
      <c r="CS362" s="17"/>
      <c r="CT362" s="17"/>
      <c r="CU362" s="17"/>
      <c r="CV362" s="17"/>
      <c r="CW362" s="17"/>
      <c r="CX362" s="17"/>
      <c r="CY362" s="26"/>
      <c r="CZ362" s="26"/>
      <c r="DA362" s="26"/>
      <c r="DB362" s="17"/>
      <c r="DC362" s="17"/>
      <c r="DD362" s="17"/>
      <c r="DE362" s="17"/>
      <c r="DF362" s="17"/>
      <c r="DG362" s="17"/>
      <c r="DH362" s="26"/>
      <c r="DI362" s="17"/>
      <c r="DJ362" s="17"/>
      <c r="DK362" s="17"/>
      <c r="DL362" s="17"/>
      <c r="DM362" s="17">
        <v>119.49</v>
      </c>
      <c r="DN362" s="17">
        <v>119.69</v>
      </c>
      <c r="DO362" s="17">
        <v>119.75</v>
      </c>
      <c r="DP362" s="17">
        <v>119.7</v>
      </c>
      <c r="DQ362" s="17">
        <v>120</v>
      </c>
      <c r="DR362" s="17">
        <v>119.6</v>
      </c>
      <c r="DS362" s="17">
        <v>119.89</v>
      </c>
      <c r="DT362" s="17">
        <v>119.68</v>
      </c>
      <c r="DU362" s="17">
        <v>119.9</v>
      </c>
      <c r="DV362" s="17">
        <v>119.9</v>
      </c>
      <c r="DW362" s="17">
        <v>119.98</v>
      </c>
      <c r="DX362" s="17">
        <v>119.98</v>
      </c>
      <c r="DY362" s="17">
        <v>119.98</v>
      </c>
      <c r="DZ362" s="17">
        <v>119.99</v>
      </c>
      <c r="EA362" s="17">
        <v>119.71</v>
      </c>
      <c r="EB362" s="17">
        <v>119.7</v>
      </c>
      <c r="EC362" s="17">
        <v>119.6</v>
      </c>
      <c r="ED362" s="17">
        <v>119.6</v>
      </c>
      <c r="EE362" s="17">
        <v>119.6</v>
      </c>
      <c r="EF362" s="17">
        <v>119.51</v>
      </c>
      <c r="EG362" s="17">
        <v>119.52</v>
      </c>
      <c r="EH362" s="17">
        <v>119.52</v>
      </c>
      <c r="EI362" s="17">
        <v>119.6</v>
      </c>
      <c r="EJ362" s="17">
        <v>119.62</v>
      </c>
      <c r="EK362" s="17">
        <v>119.7</v>
      </c>
      <c r="EL362" s="17">
        <v>119.7</v>
      </c>
      <c r="EM362" s="17">
        <v>119.5</v>
      </c>
      <c r="EN362" s="17">
        <v>119</v>
      </c>
      <c r="EO362" s="17">
        <v>119</v>
      </c>
      <c r="EP362" s="17">
        <v>119</v>
      </c>
      <c r="EQ362" s="17">
        <v>119</v>
      </c>
      <c r="ER362" s="17">
        <v>119</v>
      </c>
      <c r="ES362" s="17">
        <v>119</v>
      </c>
      <c r="ET362" s="17">
        <v>119.27</v>
      </c>
      <c r="EU362" s="17">
        <v>119.27</v>
      </c>
      <c r="EV362" s="17">
        <v>119.29</v>
      </c>
      <c r="EW362" s="17">
        <v>119</v>
      </c>
      <c r="EX362" s="17">
        <v>119</v>
      </c>
      <c r="EY362" s="17">
        <v>119</v>
      </c>
      <c r="EZ362" s="17">
        <v>118.98</v>
      </c>
      <c r="FA362" s="17">
        <v>118.91</v>
      </c>
      <c r="FB362" s="17">
        <v>119</v>
      </c>
      <c r="FC362" s="17">
        <v>118.91</v>
      </c>
      <c r="FD362" s="17">
        <v>118.67</v>
      </c>
      <c r="FE362" s="17">
        <v>118.69</v>
      </c>
      <c r="FF362" s="17">
        <v>118.89</v>
      </c>
      <c r="FG362" s="17">
        <v>118.88</v>
      </c>
      <c r="FH362" s="17">
        <v>118.89</v>
      </c>
      <c r="FI362" s="17">
        <v>118.9</v>
      </c>
      <c r="FJ362" s="17">
        <v>118.9</v>
      </c>
      <c r="FK362" s="17">
        <v>118.9</v>
      </c>
      <c r="FL362" s="17">
        <v>118.81</v>
      </c>
      <c r="FM362" s="17">
        <v>118.75</v>
      </c>
      <c r="FN362" s="17">
        <v>118.58</v>
      </c>
      <c r="FO362" s="17">
        <v>118.46</v>
      </c>
      <c r="FP362" s="17">
        <v>118.66</v>
      </c>
      <c r="FQ362" s="17">
        <v>118.7</v>
      </c>
      <c r="FR362" s="17">
        <v>118.66</v>
      </c>
      <c r="FS362" s="17">
        <v>118.54</v>
      </c>
      <c r="FT362" s="17">
        <v>118.48</v>
      </c>
      <c r="FU362" s="17">
        <v>118.48</v>
      </c>
      <c r="FV362" s="17">
        <v>118</v>
      </c>
      <c r="FW362" s="17">
        <v>118.58</v>
      </c>
      <c r="FX362" s="17">
        <v>118.57</v>
      </c>
      <c r="FY362" s="17">
        <v>118.55</v>
      </c>
      <c r="FZ362" s="17">
        <v>118.56</v>
      </c>
      <c r="GA362" s="17">
        <v>118.6</v>
      </c>
      <c r="GB362" s="17">
        <v>118.5</v>
      </c>
      <c r="GC362" s="17">
        <v>118.68</v>
      </c>
      <c r="GD362" s="17">
        <v>118.75</v>
      </c>
      <c r="GE362" s="17">
        <v>118.5</v>
      </c>
      <c r="GF362" s="17">
        <v>118.83</v>
      </c>
      <c r="GG362" s="17">
        <v>118.82</v>
      </c>
      <c r="GH362" s="17">
        <v>118.85</v>
      </c>
      <c r="GI362" s="17">
        <v>118.41</v>
      </c>
      <c r="GJ362" s="17">
        <v>118.84</v>
      </c>
      <c r="GK362" s="17">
        <v>118.84</v>
      </c>
      <c r="GL362" s="17">
        <v>118.49</v>
      </c>
      <c r="GM362" s="17">
        <v>118.83</v>
      </c>
      <c r="GN362" s="17">
        <v>118.85</v>
      </c>
      <c r="GO362" s="17">
        <v>118.83</v>
      </c>
      <c r="GP362" s="17">
        <v>118.81</v>
      </c>
      <c r="GQ362" s="17">
        <v>118.92</v>
      </c>
      <c r="GR362" s="17">
        <v>118.87</v>
      </c>
      <c r="GS362" s="17">
        <v>119.14</v>
      </c>
      <c r="GT362" s="17">
        <v>119.25</v>
      </c>
      <c r="GU362" s="17">
        <v>119.19</v>
      </c>
      <c r="GV362" s="17">
        <v>119.16</v>
      </c>
      <c r="GW362" s="17">
        <v>119.16</v>
      </c>
      <c r="GX362" s="17">
        <v>119.17</v>
      </c>
      <c r="GY362" s="17">
        <v>119.17</v>
      </c>
      <c r="GZ362" s="17">
        <v>118.93</v>
      </c>
      <c r="HA362" s="17">
        <v>118.94</v>
      </c>
      <c r="HB362" s="17">
        <v>118.99</v>
      </c>
      <c r="HC362" s="17">
        <v>118.99</v>
      </c>
      <c r="HD362" s="17">
        <v>119</v>
      </c>
      <c r="HE362" s="17">
        <v>119.18</v>
      </c>
      <c r="HF362" s="17">
        <v>119.66</v>
      </c>
      <c r="HG362" s="17">
        <v>119.65</v>
      </c>
      <c r="HH362" s="17">
        <v>119.65</v>
      </c>
      <c r="HI362" s="17">
        <v>119.64</v>
      </c>
      <c r="HJ362" s="17">
        <v>119.5</v>
      </c>
      <c r="HK362" s="17">
        <v>119.64</v>
      </c>
      <c r="HL362" s="17">
        <v>119.49</v>
      </c>
      <c r="HM362" s="17">
        <v>119.38</v>
      </c>
      <c r="HN362" s="17">
        <v>119.42</v>
      </c>
      <c r="HO362" s="17">
        <v>119.46</v>
      </c>
      <c r="HP362" s="17">
        <v>119.35</v>
      </c>
      <c r="HQ362" s="17">
        <v>119.34</v>
      </c>
      <c r="HR362" s="17">
        <v>119.64</v>
      </c>
      <c r="HS362" s="17">
        <v>119.65</v>
      </c>
      <c r="HT362" s="17">
        <v>119.78</v>
      </c>
      <c r="HU362" s="17">
        <v>119.75</v>
      </c>
      <c r="HV362" s="17">
        <v>119.76</v>
      </c>
      <c r="HW362" s="17">
        <v>119.75</v>
      </c>
      <c r="HX362" s="17">
        <v>119.79</v>
      </c>
      <c r="HY362" s="17">
        <v>119.79</v>
      </c>
      <c r="HZ362" s="17">
        <v>119.7</v>
      </c>
      <c r="IA362" s="17">
        <v>119.88</v>
      </c>
      <c r="IB362" s="17">
        <v>119.88</v>
      </c>
      <c r="IC362" s="17">
        <v>120.5</v>
      </c>
      <c r="ID362" s="17">
        <v>120.03</v>
      </c>
      <c r="IE362" s="17">
        <v>120.17</v>
      </c>
      <c r="IF362" s="17">
        <v>120.3</v>
      </c>
      <c r="IG362" s="17">
        <v>120.23</v>
      </c>
      <c r="IH362" s="17">
        <v>120.17</v>
      </c>
      <c r="II362" s="17">
        <v>120.23</v>
      </c>
      <c r="IJ362" s="17">
        <v>120.18</v>
      </c>
      <c r="IK362" s="17">
        <v>120.18</v>
      </c>
      <c r="IL362" s="17">
        <v>120</v>
      </c>
      <c r="IM362" s="17">
        <v>120</v>
      </c>
      <c r="IN362" s="17">
        <v>120</v>
      </c>
      <c r="IO362" s="17">
        <v>120</v>
      </c>
      <c r="IP362" s="17">
        <v>120</v>
      </c>
      <c r="IQ362" s="17">
        <v>119.97</v>
      </c>
      <c r="IR362" s="17">
        <v>119.8</v>
      </c>
      <c r="IS362" s="17">
        <v>119.82</v>
      </c>
      <c r="IT362" s="17">
        <v>119.9</v>
      </c>
      <c r="IU362" s="17">
        <v>119.62</v>
      </c>
      <c r="IV362" s="17">
        <v>119.62</v>
      </c>
      <c r="IW362" s="17">
        <v>119.62</v>
      </c>
      <c r="IX362" s="17">
        <v>119.62</v>
      </c>
      <c r="IY362" s="17">
        <v>119.8</v>
      </c>
    </row>
    <row r="363" spans="1:259" x14ac:dyDescent="0.15">
      <c r="A363" s="17" t="s">
        <v>1068</v>
      </c>
      <c r="B363" s="17" t="s">
        <v>1069</v>
      </c>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c r="AA363" s="26"/>
      <c r="AB363" s="17"/>
      <c r="AC363" s="26"/>
      <c r="AD363" s="26"/>
      <c r="AE363" s="17"/>
      <c r="AF363" s="17"/>
      <c r="AG363" s="17"/>
      <c r="AH363" s="17"/>
      <c r="AI363" s="17"/>
      <c r="AJ363" s="17"/>
      <c r="AK363" s="17"/>
      <c r="AL363" s="17"/>
      <c r="AM363" s="17"/>
      <c r="AN363" s="17"/>
      <c r="AO363" s="17"/>
      <c r="AP363" s="17"/>
      <c r="AQ363" s="17"/>
      <c r="AR363" s="17"/>
      <c r="AS363" s="17"/>
      <c r="AT363" s="17"/>
      <c r="AU363" s="17"/>
      <c r="AV363" s="17"/>
      <c r="AW363" s="17"/>
      <c r="AX363" s="17"/>
      <c r="AY363" s="17"/>
      <c r="AZ363" s="17"/>
      <c r="BA363" s="17"/>
      <c r="BB363" s="17"/>
      <c r="BC363" s="17"/>
      <c r="BD363" s="17"/>
      <c r="BE363" s="17"/>
      <c r="BF363" s="17"/>
      <c r="BG363" s="17"/>
      <c r="BH363" s="17"/>
      <c r="BI363" s="17"/>
      <c r="BJ363" s="26"/>
      <c r="BK363" s="17"/>
      <c r="BL363" s="17"/>
      <c r="BM363" s="17"/>
      <c r="BN363" s="17"/>
      <c r="BO363" s="17"/>
      <c r="BP363" s="17"/>
      <c r="BQ363" s="17"/>
      <c r="BR363" s="17"/>
      <c r="BS363" s="17"/>
      <c r="BT363" s="17"/>
      <c r="BU363" s="17"/>
      <c r="BV363" s="17"/>
      <c r="BW363" s="17"/>
      <c r="BX363" s="26"/>
      <c r="BY363" s="26"/>
      <c r="BZ363" s="26"/>
      <c r="CA363" s="26"/>
      <c r="CB363" s="26"/>
      <c r="CC363" s="17"/>
      <c r="CD363" s="17"/>
      <c r="CE363" s="17"/>
      <c r="CF363" s="17"/>
      <c r="CG363" s="17"/>
      <c r="CH363" s="17"/>
      <c r="CI363" s="17"/>
      <c r="CJ363" s="26"/>
      <c r="CK363" s="17"/>
      <c r="CL363" s="17"/>
      <c r="CM363" s="17"/>
      <c r="CN363" s="17"/>
      <c r="CO363" s="17"/>
      <c r="CP363" s="17"/>
      <c r="CQ363" s="17"/>
      <c r="CR363" s="17"/>
      <c r="CS363" s="17"/>
      <c r="CT363" s="17"/>
      <c r="CU363" s="17"/>
      <c r="CV363" s="17"/>
      <c r="CW363" s="17"/>
      <c r="CX363" s="17"/>
      <c r="CY363" s="26"/>
      <c r="CZ363" s="26"/>
      <c r="DA363" s="26"/>
      <c r="DB363" s="17"/>
      <c r="DC363" s="17"/>
      <c r="DD363" s="17"/>
      <c r="DE363" s="17"/>
      <c r="DF363" s="17"/>
      <c r="DG363" s="17"/>
      <c r="DH363" s="26"/>
      <c r="DI363" s="17"/>
      <c r="DJ363" s="17"/>
      <c r="DK363" s="17"/>
      <c r="DL363" s="17"/>
      <c r="DM363" s="17">
        <v>9.6300000000000008</v>
      </c>
      <c r="DN363" s="17">
        <v>9.64</v>
      </c>
      <c r="DO363" s="17">
        <v>9.65</v>
      </c>
      <c r="DP363" s="17">
        <v>9.65</v>
      </c>
      <c r="DQ363" s="17">
        <v>9.6300000000000008</v>
      </c>
      <c r="DR363" s="17">
        <v>9.6300000000000008</v>
      </c>
      <c r="DS363" s="17">
        <v>9.64</v>
      </c>
      <c r="DT363" s="17">
        <v>9.64</v>
      </c>
      <c r="DU363" s="17">
        <v>9.65</v>
      </c>
      <c r="DV363" s="17">
        <v>9.65</v>
      </c>
      <c r="DW363" s="17">
        <v>9.64</v>
      </c>
      <c r="DX363" s="17">
        <v>9.64</v>
      </c>
      <c r="DY363" s="17">
        <v>9.6300000000000008</v>
      </c>
      <c r="DZ363" s="17">
        <v>9.6199999999999992</v>
      </c>
      <c r="EA363" s="17">
        <v>9.61</v>
      </c>
      <c r="EB363" s="17">
        <v>9.61</v>
      </c>
      <c r="EC363" s="17">
        <v>9.59</v>
      </c>
      <c r="ED363" s="17">
        <v>9.59</v>
      </c>
      <c r="EE363" s="17">
        <v>9.57</v>
      </c>
      <c r="EF363" s="17">
        <v>9.57</v>
      </c>
      <c r="EG363" s="17">
        <v>9.56</v>
      </c>
      <c r="EH363" s="17">
        <v>9.56</v>
      </c>
      <c r="EI363" s="17">
        <v>9.57</v>
      </c>
      <c r="EJ363" s="17">
        <v>9.6</v>
      </c>
      <c r="EK363" s="17">
        <v>9.6199999999999992</v>
      </c>
      <c r="EL363" s="17">
        <v>9.58</v>
      </c>
      <c r="EM363" s="17">
        <v>9.59</v>
      </c>
      <c r="EN363" s="17">
        <v>9.58</v>
      </c>
      <c r="EO363" s="17">
        <v>9.59</v>
      </c>
      <c r="EP363" s="17">
        <v>9.59</v>
      </c>
      <c r="EQ363" s="17">
        <v>9.59</v>
      </c>
      <c r="ER363" s="17">
        <v>9.61</v>
      </c>
      <c r="ES363" s="17">
        <v>9.59</v>
      </c>
      <c r="ET363" s="17">
        <v>9.58</v>
      </c>
      <c r="EU363" s="17">
        <v>9.57</v>
      </c>
      <c r="EV363" s="17">
        <v>9.5500000000000007</v>
      </c>
      <c r="EW363" s="17">
        <v>9.56</v>
      </c>
      <c r="EX363" s="17">
        <v>9.56</v>
      </c>
      <c r="EY363" s="17">
        <v>9.57</v>
      </c>
      <c r="EZ363" s="17">
        <v>9.58</v>
      </c>
      <c r="FA363" s="17">
        <v>9.58</v>
      </c>
      <c r="FB363" s="17">
        <v>9.57</v>
      </c>
      <c r="FC363" s="17">
        <v>9.56</v>
      </c>
      <c r="FD363" s="17">
        <v>9.57</v>
      </c>
      <c r="FE363" s="17">
        <v>9.58</v>
      </c>
      <c r="FF363" s="17">
        <v>9.58</v>
      </c>
      <c r="FG363" s="17">
        <v>9.57</v>
      </c>
      <c r="FH363" s="17">
        <v>9.57</v>
      </c>
      <c r="FI363" s="17">
        <v>9.59</v>
      </c>
      <c r="FJ363" s="17">
        <v>9.58</v>
      </c>
      <c r="FK363" s="17">
        <v>9.6</v>
      </c>
      <c r="FL363" s="17">
        <v>9.61</v>
      </c>
      <c r="FM363" s="17">
        <v>9.6199999999999992</v>
      </c>
      <c r="FN363" s="17">
        <v>9.61</v>
      </c>
      <c r="FO363" s="17">
        <v>9.6</v>
      </c>
      <c r="FP363" s="17">
        <v>9.61</v>
      </c>
      <c r="FQ363" s="17">
        <v>9.6</v>
      </c>
      <c r="FR363" s="17">
        <v>9.6</v>
      </c>
      <c r="FS363" s="17">
        <v>9.59</v>
      </c>
      <c r="FT363" s="17">
        <v>9.58</v>
      </c>
      <c r="FU363" s="17">
        <v>9.58</v>
      </c>
      <c r="FV363" s="17">
        <v>9.57</v>
      </c>
      <c r="FW363" s="17">
        <v>9.5399999999999991</v>
      </c>
      <c r="FX363" s="17">
        <v>9.5500000000000007</v>
      </c>
      <c r="FY363" s="17">
        <v>9.57</v>
      </c>
      <c r="FZ363" s="17">
        <v>9.57</v>
      </c>
      <c r="GA363" s="17">
        <v>9.5500000000000007</v>
      </c>
      <c r="GB363" s="17">
        <v>9.56</v>
      </c>
      <c r="GC363" s="17">
        <v>9.57</v>
      </c>
      <c r="GD363" s="17">
        <v>9.56</v>
      </c>
      <c r="GE363" s="17">
        <v>9.5399999999999991</v>
      </c>
      <c r="GF363" s="17">
        <v>9.5299999999999994</v>
      </c>
      <c r="GG363" s="17">
        <v>9.5399999999999991</v>
      </c>
      <c r="GH363" s="17">
        <v>9.5299999999999994</v>
      </c>
      <c r="GI363" s="17">
        <v>9.5399999999999991</v>
      </c>
      <c r="GJ363" s="17">
        <v>9.5299999999999994</v>
      </c>
      <c r="GK363" s="17">
        <v>9.5299999999999994</v>
      </c>
      <c r="GL363" s="17">
        <v>9.5299999999999994</v>
      </c>
      <c r="GM363" s="17">
        <v>9.5299999999999994</v>
      </c>
      <c r="GN363" s="17">
        <v>9.52</v>
      </c>
      <c r="GO363" s="17">
        <v>9.5299999999999994</v>
      </c>
      <c r="GP363" s="17">
        <v>9.5399999999999991</v>
      </c>
      <c r="GQ363" s="17">
        <v>9.5399999999999991</v>
      </c>
      <c r="GR363" s="17">
        <v>9.5500000000000007</v>
      </c>
      <c r="GS363" s="17">
        <v>9.5299999999999994</v>
      </c>
      <c r="GT363" s="17">
        <v>9.5399999999999991</v>
      </c>
      <c r="GU363" s="17">
        <v>9.51</v>
      </c>
      <c r="GV363" s="17">
        <v>9.51</v>
      </c>
      <c r="GW363" s="17">
        <v>9.51</v>
      </c>
      <c r="GX363" s="17">
        <v>9.5299999999999994</v>
      </c>
      <c r="GY363" s="17">
        <v>9.56</v>
      </c>
      <c r="GZ363" s="17">
        <v>9.59</v>
      </c>
      <c r="HA363" s="17">
        <v>9.61</v>
      </c>
      <c r="HB363" s="17">
        <v>9.6</v>
      </c>
      <c r="HC363" s="17">
        <v>9.6</v>
      </c>
      <c r="HD363" s="17">
        <v>9.6</v>
      </c>
      <c r="HE363" s="17">
        <v>9.6</v>
      </c>
      <c r="HF363" s="17">
        <v>9.59</v>
      </c>
      <c r="HG363" s="17">
        <v>9.57</v>
      </c>
      <c r="HH363" s="17">
        <v>9.57</v>
      </c>
      <c r="HI363" s="17">
        <v>9.56</v>
      </c>
      <c r="HJ363" s="17">
        <v>9.57</v>
      </c>
      <c r="HK363" s="17">
        <v>9.57</v>
      </c>
      <c r="HL363" s="17">
        <v>9.56</v>
      </c>
      <c r="HM363" s="17">
        <v>9.5500000000000007</v>
      </c>
      <c r="HN363" s="17">
        <v>9.5500000000000007</v>
      </c>
      <c r="HO363" s="17">
        <v>9.56</v>
      </c>
      <c r="HP363" s="17">
        <v>9.58</v>
      </c>
      <c r="HQ363" s="17">
        <v>9.57</v>
      </c>
      <c r="HR363" s="17">
        <v>9.58</v>
      </c>
      <c r="HS363" s="17">
        <v>9.61</v>
      </c>
      <c r="HT363" s="17">
        <v>9.6300000000000008</v>
      </c>
      <c r="HU363" s="17">
        <v>9.6300000000000008</v>
      </c>
      <c r="HV363" s="17">
        <v>9.59</v>
      </c>
      <c r="HW363" s="17">
        <v>9.6</v>
      </c>
      <c r="HX363" s="17">
        <v>9.6</v>
      </c>
      <c r="HY363" s="17">
        <v>9.61</v>
      </c>
      <c r="HZ363" s="17">
        <v>9.6</v>
      </c>
      <c r="IA363" s="17">
        <v>9.59</v>
      </c>
      <c r="IB363" s="17">
        <v>9.59</v>
      </c>
      <c r="IC363" s="17">
        <v>9.56</v>
      </c>
      <c r="ID363" s="17">
        <v>9.57</v>
      </c>
      <c r="IE363" s="17">
        <v>9.64</v>
      </c>
      <c r="IF363" s="17">
        <v>9.61</v>
      </c>
      <c r="IG363" s="17">
        <v>9.6300000000000008</v>
      </c>
      <c r="IH363" s="17">
        <v>9.6</v>
      </c>
      <c r="II363" s="17">
        <v>9.6300000000000008</v>
      </c>
      <c r="IJ363" s="17">
        <v>9.6199999999999992</v>
      </c>
      <c r="IK363" s="17">
        <v>9.64</v>
      </c>
      <c r="IL363" s="17">
        <v>9.64</v>
      </c>
      <c r="IM363" s="17">
        <v>9.66</v>
      </c>
      <c r="IN363" s="17">
        <v>9.67</v>
      </c>
      <c r="IO363" s="17">
        <v>9.67</v>
      </c>
      <c r="IP363" s="17">
        <v>9.66</v>
      </c>
      <c r="IQ363" s="17">
        <v>9.66</v>
      </c>
      <c r="IR363" s="17">
        <v>9.65</v>
      </c>
      <c r="IS363" s="17">
        <v>9.64</v>
      </c>
      <c r="IT363" s="17">
        <v>9.64</v>
      </c>
      <c r="IU363" s="17">
        <v>9.66</v>
      </c>
      <c r="IV363" s="17">
        <v>9.66</v>
      </c>
      <c r="IW363" s="17">
        <v>9.66</v>
      </c>
      <c r="IX363" s="17">
        <v>9.66</v>
      </c>
      <c r="IY363" s="17">
        <v>9.67</v>
      </c>
    </row>
    <row r="364" spans="1:259" x14ac:dyDescent="0.15">
      <c r="A364" s="17" t="s">
        <v>612</v>
      </c>
      <c r="B364" s="17" t="s">
        <v>613</v>
      </c>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c r="AA364" s="26"/>
      <c r="AB364" s="17"/>
      <c r="AC364" s="26"/>
      <c r="AD364" s="26"/>
      <c r="AE364" s="17"/>
      <c r="AF364" s="17"/>
      <c r="AG364" s="17"/>
      <c r="AH364" s="17"/>
      <c r="AI364" s="17"/>
      <c r="AJ364" s="17"/>
      <c r="AK364" s="17"/>
      <c r="AL364" s="17"/>
      <c r="AM364" s="17"/>
      <c r="AN364" s="17"/>
      <c r="AO364" s="17"/>
      <c r="AP364" s="17"/>
      <c r="AQ364" s="17"/>
      <c r="AR364" s="17"/>
      <c r="AS364" s="17"/>
      <c r="AT364" s="17"/>
      <c r="AU364" s="17"/>
      <c r="AV364" s="17"/>
      <c r="AW364" s="17"/>
      <c r="AX364" s="17"/>
      <c r="AY364" s="17"/>
      <c r="AZ364" s="17"/>
      <c r="BA364" s="17"/>
      <c r="BB364" s="17"/>
      <c r="BC364" s="17"/>
      <c r="BD364" s="17"/>
      <c r="BE364" s="17"/>
      <c r="BF364" s="17"/>
      <c r="BG364" s="17"/>
      <c r="BH364" s="17"/>
      <c r="BI364" s="17"/>
      <c r="BJ364" s="26"/>
      <c r="BK364" s="17"/>
      <c r="BL364" s="17"/>
      <c r="BM364" s="17"/>
      <c r="BN364" s="17"/>
      <c r="BO364" s="17"/>
      <c r="BP364" s="17"/>
      <c r="BQ364" s="17"/>
      <c r="BR364" s="17"/>
      <c r="BS364" s="17"/>
      <c r="BT364" s="17"/>
      <c r="BU364" s="17"/>
      <c r="BV364" s="17"/>
      <c r="BW364" s="17"/>
      <c r="BX364" s="26"/>
      <c r="BY364" s="26"/>
      <c r="BZ364" s="26"/>
      <c r="CA364" s="26"/>
      <c r="CB364" s="26"/>
      <c r="CC364" s="17"/>
      <c r="CD364" s="17"/>
      <c r="CE364" s="17"/>
      <c r="CF364" s="17"/>
      <c r="CG364" s="17"/>
      <c r="CH364" s="17"/>
      <c r="CI364" s="17"/>
      <c r="CJ364" s="26"/>
      <c r="CK364" s="17"/>
      <c r="CL364" s="17"/>
      <c r="CM364" s="17"/>
      <c r="CN364" s="17"/>
      <c r="CO364" s="17"/>
      <c r="CP364" s="17"/>
      <c r="CQ364" s="17"/>
      <c r="CR364" s="17"/>
      <c r="CS364" s="17"/>
      <c r="CT364" s="17"/>
      <c r="CU364" s="17"/>
      <c r="CV364" s="17"/>
      <c r="CW364" s="17"/>
      <c r="CX364" s="17"/>
      <c r="CY364" s="26"/>
      <c r="CZ364" s="26"/>
      <c r="DA364" s="26"/>
      <c r="DB364" s="17"/>
      <c r="DC364" s="17"/>
      <c r="DD364" s="17"/>
      <c r="DE364" s="17"/>
      <c r="DF364" s="17"/>
      <c r="DG364" s="17"/>
      <c r="DH364" s="26"/>
      <c r="DI364" s="17"/>
      <c r="DJ364" s="17"/>
      <c r="DK364" s="17"/>
      <c r="DL364" s="17"/>
      <c r="DM364" s="17">
        <v>3.97</v>
      </c>
      <c r="DN364" s="17">
        <v>3.96</v>
      </c>
      <c r="DO364" s="17">
        <v>3.97</v>
      </c>
      <c r="DP364" s="17">
        <v>3.97</v>
      </c>
      <c r="DQ364" s="17">
        <v>3.97</v>
      </c>
      <c r="DR364" s="17">
        <v>3.96</v>
      </c>
      <c r="DS364" s="17">
        <v>3.96</v>
      </c>
      <c r="DT364" s="17">
        <v>3.97</v>
      </c>
      <c r="DU364" s="17">
        <v>3.96</v>
      </c>
      <c r="DV364" s="17">
        <v>3.97</v>
      </c>
      <c r="DW364" s="17">
        <v>3.96</v>
      </c>
      <c r="DX364" s="17">
        <v>3.96</v>
      </c>
      <c r="DY364" s="17">
        <v>3.95</v>
      </c>
      <c r="DZ364" s="17">
        <v>3.95</v>
      </c>
      <c r="EA364" s="17">
        <v>3.93</v>
      </c>
      <c r="EB364" s="17">
        <v>3.93</v>
      </c>
      <c r="EC364" s="17">
        <v>3.93</v>
      </c>
      <c r="ED364" s="17">
        <v>3.94</v>
      </c>
      <c r="EE364" s="17">
        <v>3.93</v>
      </c>
      <c r="EF364" s="17">
        <v>3.94</v>
      </c>
      <c r="EG364" s="17">
        <v>3.94</v>
      </c>
      <c r="EH364" s="17">
        <v>3.94</v>
      </c>
      <c r="EI364" s="17">
        <v>3.93</v>
      </c>
      <c r="EJ364" s="17">
        <v>3.93</v>
      </c>
      <c r="EK364" s="17">
        <v>3.94</v>
      </c>
      <c r="EL364" s="17">
        <v>3.95</v>
      </c>
      <c r="EM364" s="17">
        <v>3.95</v>
      </c>
      <c r="EN364" s="17">
        <v>3.95</v>
      </c>
      <c r="EO364" s="17">
        <v>3.94</v>
      </c>
      <c r="EP364" s="17">
        <v>3.94</v>
      </c>
      <c r="EQ364" s="17">
        <v>3.95</v>
      </c>
      <c r="ER364" s="17">
        <v>3.94</v>
      </c>
      <c r="ES364" s="17">
        <v>3.95</v>
      </c>
      <c r="ET364" s="17">
        <v>3.95</v>
      </c>
      <c r="EU364" s="17">
        <v>3.94</v>
      </c>
      <c r="EV364" s="17">
        <v>3.95</v>
      </c>
      <c r="EW364" s="17">
        <v>3.95</v>
      </c>
      <c r="EX364" s="17">
        <v>3.95</v>
      </c>
      <c r="EY364" s="17">
        <v>3.95</v>
      </c>
      <c r="EZ364" s="17">
        <v>3.95</v>
      </c>
      <c r="FA364" s="17">
        <v>3.95</v>
      </c>
      <c r="FB364" s="17">
        <v>3.95</v>
      </c>
      <c r="FC364" s="17">
        <v>3.95</v>
      </c>
      <c r="FD364" s="17">
        <v>3.95</v>
      </c>
      <c r="FE364" s="17">
        <v>3.95</v>
      </c>
      <c r="FF364" s="17">
        <v>3.95</v>
      </c>
      <c r="FG364" s="17">
        <v>3.95</v>
      </c>
      <c r="FH364" s="17">
        <v>3.95</v>
      </c>
      <c r="FI364" s="17">
        <v>3.95</v>
      </c>
      <c r="FJ364" s="17">
        <v>3.95</v>
      </c>
      <c r="FK364" s="17">
        <v>3.95</v>
      </c>
      <c r="FL364" s="17">
        <v>3.94</v>
      </c>
      <c r="FM364" s="17">
        <v>3.95</v>
      </c>
      <c r="FN364" s="17">
        <v>3.96</v>
      </c>
      <c r="FO364" s="17">
        <v>3.96</v>
      </c>
      <c r="FP364" s="17">
        <v>3.96</v>
      </c>
      <c r="FQ364" s="17">
        <v>3.95</v>
      </c>
      <c r="FR364" s="17">
        <v>3.95</v>
      </c>
      <c r="FS364" s="17">
        <v>3.96</v>
      </c>
      <c r="FT364" s="17">
        <v>3.96</v>
      </c>
      <c r="FU364" s="17">
        <v>3.96</v>
      </c>
      <c r="FV364" s="17">
        <v>3.96</v>
      </c>
      <c r="FW364" s="17">
        <v>3.96</v>
      </c>
      <c r="FX364" s="17">
        <v>3.97</v>
      </c>
      <c r="FY364" s="17">
        <v>3.97</v>
      </c>
      <c r="FZ364" s="17">
        <v>3.96</v>
      </c>
      <c r="GA364" s="17">
        <v>3.96</v>
      </c>
      <c r="GB364" s="17">
        <v>3.97</v>
      </c>
      <c r="GC364" s="17">
        <v>3.97</v>
      </c>
      <c r="GD364" s="17">
        <v>3.97</v>
      </c>
      <c r="GE364" s="17">
        <v>3.96</v>
      </c>
      <c r="GF364" s="17">
        <v>3.96</v>
      </c>
      <c r="GG364" s="17">
        <v>3.96</v>
      </c>
      <c r="GH364" s="17">
        <v>3.95</v>
      </c>
      <c r="GI364" s="17">
        <v>3.96</v>
      </c>
      <c r="GJ364" s="17">
        <v>3.95</v>
      </c>
      <c r="GK364" s="17">
        <v>3.96</v>
      </c>
      <c r="GL364" s="17">
        <v>3.95</v>
      </c>
      <c r="GM364" s="17">
        <v>3.95</v>
      </c>
      <c r="GN364" s="17">
        <v>3.95</v>
      </c>
      <c r="GO364" s="17">
        <v>3.96</v>
      </c>
      <c r="GP364" s="17">
        <v>3.95</v>
      </c>
      <c r="GQ364" s="17">
        <v>3.95</v>
      </c>
      <c r="GR364" s="17">
        <v>3.96</v>
      </c>
      <c r="GS364" s="17">
        <v>3.96</v>
      </c>
      <c r="GT364" s="17">
        <v>3.95</v>
      </c>
      <c r="GU364" s="17">
        <v>3.95</v>
      </c>
      <c r="GV364" s="17">
        <v>3.96</v>
      </c>
      <c r="GW364" s="17">
        <v>3.95</v>
      </c>
      <c r="GX364" s="17">
        <v>3.95</v>
      </c>
      <c r="GY364" s="17">
        <v>3.95</v>
      </c>
      <c r="GZ364" s="17">
        <v>3.95</v>
      </c>
      <c r="HA364" s="17">
        <v>3.96</v>
      </c>
      <c r="HB364" s="17">
        <v>3.96</v>
      </c>
      <c r="HC364" s="17">
        <v>3.96</v>
      </c>
      <c r="HD364" s="17">
        <v>3.96</v>
      </c>
      <c r="HE364" s="17">
        <v>3.96</v>
      </c>
      <c r="HF364" s="17">
        <v>3.96</v>
      </c>
      <c r="HG364" s="17">
        <v>3.95</v>
      </c>
      <c r="HH364" s="17">
        <v>3.95</v>
      </c>
      <c r="HI364" s="17">
        <v>3.95</v>
      </c>
      <c r="HJ364" s="17">
        <v>3.95</v>
      </c>
      <c r="HK364" s="17">
        <v>3.95</v>
      </c>
      <c r="HL364" s="17">
        <v>3.95</v>
      </c>
      <c r="HM364" s="17">
        <v>3.95</v>
      </c>
      <c r="HN364" s="17">
        <v>3.94</v>
      </c>
      <c r="HO364" s="17">
        <v>3.94</v>
      </c>
      <c r="HP364" s="17">
        <v>3.94</v>
      </c>
      <c r="HQ364" s="17">
        <v>3.94</v>
      </c>
      <c r="HR364" s="17">
        <v>3.94</v>
      </c>
      <c r="HS364" s="17">
        <v>3.94</v>
      </c>
      <c r="HT364" s="17">
        <v>3.94</v>
      </c>
      <c r="HU364" s="17">
        <v>3.94</v>
      </c>
      <c r="HV364" s="17">
        <v>3.94</v>
      </c>
      <c r="HW364" s="17">
        <v>3.95</v>
      </c>
      <c r="HX364" s="17">
        <v>3.95</v>
      </c>
      <c r="HY364" s="17">
        <v>3.95</v>
      </c>
      <c r="HZ364" s="17">
        <v>3.96</v>
      </c>
      <c r="IA364" s="17">
        <v>3.95</v>
      </c>
      <c r="IB364" s="17">
        <v>3.96</v>
      </c>
      <c r="IC364" s="17">
        <v>3.95</v>
      </c>
      <c r="ID364" s="17">
        <v>3.96</v>
      </c>
      <c r="IE364" s="17">
        <v>3.94</v>
      </c>
      <c r="IF364" s="17">
        <v>3.95</v>
      </c>
      <c r="IG364" s="17">
        <v>3.95</v>
      </c>
      <c r="IH364" s="17">
        <v>3.94</v>
      </c>
      <c r="II364" s="17">
        <v>3.95</v>
      </c>
      <c r="IJ364" s="17">
        <v>3.95</v>
      </c>
      <c r="IK364" s="17">
        <v>3.95</v>
      </c>
      <c r="IL364" s="17">
        <v>3.95</v>
      </c>
      <c r="IM364" s="17">
        <v>3.94</v>
      </c>
      <c r="IN364" s="17">
        <v>3.95</v>
      </c>
      <c r="IO364" s="17">
        <v>3.94</v>
      </c>
      <c r="IP364" s="17">
        <v>3.95</v>
      </c>
      <c r="IQ364" s="17">
        <v>3.94</v>
      </c>
      <c r="IR364" s="17">
        <v>3.95</v>
      </c>
      <c r="IS364" s="17">
        <v>3.95</v>
      </c>
      <c r="IT364" s="17">
        <v>3.96</v>
      </c>
      <c r="IU364" s="17">
        <v>3.96</v>
      </c>
      <c r="IV364" s="17">
        <v>3.95</v>
      </c>
      <c r="IW364" s="17">
        <v>3.95</v>
      </c>
      <c r="IX364" s="17">
        <v>3.95</v>
      </c>
      <c r="IY364" s="17">
        <v>3.95</v>
      </c>
    </row>
    <row r="365" spans="1:259" x14ac:dyDescent="0.15">
      <c r="A365" s="17" t="s">
        <v>634</v>
      </c>
      <c r="B365" s="17" t="s">
        <v>635</v>
      </c>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c r="AA365" s="26"/>
      <c r="AB365" s="17"/>
      <c r="AC365" s="26"/>
      <c r="AD365" s="26"/>
      <c r="AE365" s="17"/>
      <c r="AF365" s="17"/>
      <c r="AG365" s="17"/>
      <c r="AH365" s="17"/>
      <c r="AI365" s="17"/>
      <c r="AJ365" s="17"/>
      <c r="AK365" s="17"/>
      <c r="AL365" s="17"/>
      <c r="AM365" s="17"/>
      <c r="AN365" s="17"/>
      <c r="AO365" s="17"/>
      <c r="AP365" s="17"/>
      <c r="AQ365" s="17"/>
      <c r="AR365" s="17"/>
      <c r="AS365" s="17"/>
      <c r="AT365" s="17"/>
      <c r="AU365" s="17"/>
      <c r="AV365" s="17"/>
      <c r="AW365" s="17"/>
      <c r="AX365" s="17"/>
      <c r="AY365" s="17"/>
      <c r="AZ365" s="17"/>
      <c r="BA365" s="17"/>
      <c r="BB365" s="17"/>
      <c r="BC365" s="17"/>
      <c r="BD365" s="17"/>
      <c r="BE365" s="17"/>
      <c r="BF365" s="17"/>
      <c r="BG365" s="17"/>
      <c r="BH365" s="17"/>
      <c r="BI365" s="17"/>
      <c r="BJ365" s="26"/>
      <c r="BK365" s="17"/>
      <c r="BL365" s="17"/>
      <c r="BM365" s="17"/>
      <c r="BN365" s="17"/>
      <c r="BO365" s="17"/>
      <c r="BP365" s="17"/>
      <c r="BQ365" s="17"/>
      <c r="BR365" s="17"/>
      <c r="BS365" s="17"/>
      <c r="BT365" s="17"/>
      <c r="BU365" s="17"/>
      <c r="BV365" s="17"/>
      <c r="BW365" s="17"/>
      <c r="BX365" s="26"/>
      <c r="BY365" s="26"/>
      <c r="BZ365" s="26"/>
      <c r="CA365" s="26"/>
      <c r="CB365" s="26"/>
      <c r="CC365" s="17"/>
      <c r="CD365" s="17"/>
      <c r="CE365" s="17"/>
      <c r="CF365" s="17"/>
      <c r="CG365" s="17"/>
      <c r="CH365" s="17"/>
      <c r="CI365" s="17"/>
      <c r="CJ365" s="26"/>
      <c r="CK365" s="17"/>
      <c r="CL365" s="17"/>
      <c r="CM365" s="17"/>
      <c r="CN365" s="17"/>
      <c r="CO365" s="17"/>
      <c r="CP365" s="17"/>
      <c r="CQ365" s="17"/>
      <c r="CR365" s="17"/>
      <c r="CS365" s="17"/>
      <c r="CT365" s="17"/>
      <c r="CU365" s="17"/>
      <c r="CV365" s="17"/>
      <c r="CW365" s="17"/>
      <c r="CX365" s="17"/>
      <c r="CY365" s="26"/>
      <c r="CZ365" s="26"/>
      <c r="DA365" s="26"/>
      <c r="DB365" s="17"/>
      <c r="DC365" s="17"/>
      <c r="DD365" s="17"/>
      <c r="DE365" s="17"/>
      <c r="DF365" s="17"/>
      <c r="DG365" s="17"/>
      <c r="DH365" s="26"/>
      <c r="DI365" s="17"/>
      <c r="DJ365" s="17"/>
      <c r="DK365" s="17"/>
      <c r="DL365" s="17"/>
      <c r="DM365" s="17">
        <v>3.25</v>
      </c>
      <c r="DN365" s="17">
        <v>3.25</v>
      </c>
      <c r="DO365" s="17">
        <v>3.24</v>
      </c>
      <c r="DP365" s="17">
        <v>3.24</v>
      </c>
      <c r="DQ365" s="17">
        <v>3.25</v>
      </c>
      <c r="DR365" s="17">
        <v>3.25</v>
      </c>
      <c r="DS365" s="17">
        <v>3.25</v>
      </c>
      <c r="DT365" s="17">
        <v>3.25</v>
      </c>
      <c r="DU365" s="17">
        <v>3.25</v>
      </c>
      <c r="DV365" s="17">
        <v>3.25</v>
      </c>
      <c r="DW365" s="17">
        <v>3.25</v>
      </c>
      <c r="DX365" s="17">
        <v>3.25</v>
      </c>
      <c r="DY365" s="17">
        <v>3.25</v>
      </c>
      <c r="DZ365" s="17">
        <v>3.25</v>
      </c>
      <c r="EA365" s="17">
        <v>3.25</v>
      </c>
      <c r="EB365" s="17">
        <v>3.24</v>
      </c>
      <c r="EC365" s="17">
        <v>3.25</v>
      </c>
      <c r="ED365" s="17">
        <v>3.25</v>
      </c>
      <c r="EE365" s="17">
        <v>3.24</v>
      </c>
      <c r="EF365" s="17">
        <v>3.25</v>
      </c>
      <c r="EG365" s="17">
        <v>3.25</v>
      </c>
      <c r="EH365" s="17">
        <v>3.25</v>
      </c>
      <c r="EI365" s="17">
        <v>3.25</v>
      </c>
      <c r="EJ365" s="17">
        <v>3.25</v>
      </c>
      <c r="EK365" s="17">
        <v>3.25</v>
      </c>
      <c r="EL365" s="17">
        <v>3.25</v>
      </c>
      <c r="EM365" s="17">
        <v>3.25</v>
      </c>
      <c r="EN365" s="17">
        <v>3.25</v>
      </c>
      <c r="EO365" s="17">
        <v>3.25</v>
      </c>
      <c r="EP365" s="17">
        <v>3.24</v>
      </c>
      <c r="EQ365" s="17">
        <v>3.25</v>
      </c>
      <c r="ER365" s="17">
        <v>3.25</v>
      </c>
      <c r="ES365" s="17">
        <v>3.25</v>
      </c>
      <c r="ET365" s="17">
        <v>3.24</v>
      </c>
      <c r="EU365" s="17">
        <v>3.25</v>
      </c>
      <c r="EV365" s="17">
        <v>3.25</v>
      </c>
      <c r="EW365" s="17">
        <v>3.25</v>
      </c>
      <c r="EX365" s="17">
        <v>3.25</v>
      </c>
      <c r="EY365" s="17">
        <v>3.25</v>
      </c>
      <c r="EZ365" s="17">
        <v>3.25</v>
      </c>
      <c r="FA365" s="17">
        <v>3.25</v>
      </c>
      <c r="FB365" s="17">
        <v>3.25</v>
      </c>
      <c r="FC365" s="17">
        <v>3.25</v>
      </c>
      <c r="FD365" s="17">
        <v>3.25</v>
      </c>
      <c r="FE365" s="17">
        <v>3.25</v>
      </c>
      <c r="FF365" s="17">
        <v>3.26</v>
      </c>
      <c r="FG365" s="17">
        <v>3.26</v>
      </c>
      <c r="FH365" s="17">
        <v>3.25</v>
      </c>
      <c r="FI365" s="17">
        <v>3.26</v>
      </c>
      <c r="FJ365" s="17">
        <v>3.27</v>
      </c>
      <c r="FK365" s="17">
        <v>3.28</v>
      </c>
      <c r="FL365" s="17">
        <v>3.29</v>
      </c>
      <c r="FM365" s="17">
        <v>3.29</v>
      </c>
      <c r="FN365" s="17">
        <v>3.29</v>
      </c>
      <c r="FO365" s="17">
        <v>3.28</v>
      </c>
      <c r="FP365" s="17">
        <v>3.28</v>
      </c>
      <c r="FQ365" s="17">
        <v>3.29</v>
      </c>
      <c r="FR365" s="17">
        <v>3.28</v>
      </c>
      <c r="FS365" s="17">
        <v>3.28</v>
      </c>
      <c r="FT365" s="17">
        <v>3.28</v>
      </c>
      <c r="FU365" s="17">
        <v>3.28</v>
      </c>
      <c r="FV365" s="17">
        <v>3.28</v>
      </c>
      <c r="FW365" s="17">
        <v>3.28</v>
      </c>
      <c r="FX365" s="17">
        <v>3.29</v>
      </c>
      <c r="FY365" s="17">
        <v>3.28</v>
      </c>
      <c r="FZ365" s="17">
        <v>3.29</v>
      </c>
      <c r="GA365" s="17">
        <v>3.28</v>
      </c>
      <c r="GB365" s="17">
        <v>3.28</v>
      </c>
      <c r="GC365" s="17">
        <v>3.29</v>
      </c>
      <c r="GD365" s="17">
        <v>3.29</v>
      </c>
      <c r="GE365" s="17">
        <v>3.29</v>
      </c>
      <c r="GF365" s="17">
        <v>3.29</v>
      </c>
      <c r="GG365" s="17">
        <v>3.29</v>
      </c>
      <c r="GH365" s="17">
        <v>3.28</v>
      </c>
      <c r="GI365" s="17">
        <v>3.28</v>
      </c>
      <c r="GJ365" s="17">
        <v>3.28</v>
      </c>
      <c r="GK365" s="17">
        <v>3.27</v>
      </c>
      <c r="GL365" s="17">
        <v>3.28</v>
      </c>
      <c r="GM365" s="17">
        <v>3.27</v>
      </c>
      <c r="GN365" s="17">
        <v>3.27</v>
      </c>
      <c r="GO365" s="17">
        <v>3.28</v>
      </c>
      <c r="GP365" s="17">
        <v>3.28</v>
      </c>
      <c r="GQ365" s="17">
        <v>3.28</v>
      </c>
      <c r="GR365" s="17">
        <v>3.27</v>
      </c>
      <c r="GS365" s="17">
        <v>3.27</v>
      </c>
      <c r="GT365" s="17">
        <v>3.28</v>
      </c>
      <c r="GU365" s="17">
        <v>3.27</v>
      </c>
      <c r="GV365" s="17">
        <v>3.28</v>
      </c>
      <c r="GW365" s="17">
        <v>3.27</v>
      </c>
      <c r="GX365" s="17">
        <v>3.26</v>
      </c>
      <c r="GY365" s="17">
        <v>3.27</v>
      </c>
      <c r="GZ365" s="17">
        <v>3.26</v>
      </c>
      <c r="HA365" s="17">
        <v>3.27</v>
      </c>
      <c r="HB365" s="17">
        <v>3.26</v>
      </c>
      <c r="HC365" s="17">
        <v>3.27</v>
      </c>
      <c r="HD365" s="17">
        <v>3.27</v>
      </c>
      <c r="HE365" s="17">
        <v>3.27</v>
      </c>
      <c r="HF365" s="17">
        <v>3.27</v>
      </c>
      <c r="HG365" s="17">
        <v>3.28</v>
      </c>
      <c r="HH365" s="17">
        <v>3.27</v>
      </c>
      <c r="HI365" s="17">
        <v>3.28</v>
      </c>
      <c r="HJ365" s="17">
        <v>3.27</v>
      </c>
      <c r="HK365" s="17">
        <v>3.27</v>
      </c>
      <c r="HL365" s="17">
        <v>3.28</v>
      </c>
      <c r="HM365" s="17">
        <v>3.28</v>
      </c>
      <c r="HN365" s="17">
        <v>3.28</v>
      </c>
      <c r="HO365" s="17">
        <v>3.27</v>
      </c>
      <c r="HP365" s="17">
        <v>3.28</v>
      </c>
      <c r="HQ365" s="17">
        <v>3.27</v>
      </c>
      <c r="HR365" s="17">
        <v>3.28</v>
      </c>
      <c r="HS365" s="17">
        <v>3.28</v>
      </c>
      <c r="HT365" s="17">
        <v>3.28</v>
      </c>
      <c r="HU365" s="17">
        <v>3.27</v>
      </c>
      <c r="HV365" s="17">
        <v>3.27</v>
      </c>
      <c r="HW365" s="17">
        <v>3.27</v>
      </c>
      <c r="HX365" s="17">
        <v>3.28</v>
      </c>
      <c r="HY365" s="17">
        <v>3.27</v>
      </c>
      <c r="HZ365" s="17">
        <v>3.27</v>
      </c>
      <c r="IA365" s="17">
        <v>3.28</v>
      </c>
      <c r="IB365" s="17">
        <v>3.28</v>
      </c>
      <c r="IC365" s="17">
        <v>3.28</v>
      </c>
      <c r="ID365" s="17">
        <v>3.27</v>
      </c>
      <c r="IE365" s="17">
        <v>3.28</v>
      </c>
      <c r="IF365" s="17">
        <v>3.27</v>
      </c>
      <c r="IG365" s="17">
        <v>3.27</v>
      </c>
      <c r="IH365" s="17">
        <v>3.27</v>
      </c>
      <c r="II365" s="17">
        <v>3.28</v>
      </c>
      <c r="IJ365" s="17">
        <v>3.28</v>
      </c>
      <c r="IK365" s="17">
        <v>3.27</v>
      </c>
      <c r="IL365" s="17">
        <v>3.28</v>
      </c>
      <c r="IM365" s="17">
        <v>3.27</v>
      </c>
      <c r="IN365" s="17">
        <v>3.28</v>
      </c>
      <c r="IO365" s="17">
        <v>3.27</v>
      </c>
      <c r="IP365" s="17">
        <v>3.27</v>
      </c>
      <c r="IQ365" s="17">
        <v>3.28</v>
      </c>
      <c r="IR365" s="17">
        <v>3.27</v>
      </c>
      <c r="IS365" s="17">
        <v>3.27</v>
      </c>
      <c r="IT365" s="17">
        <v>3.28</v>
      </c>
      <c r="IU365" s="17">
        <v>3.28</v>
      </c>
      <c r="IV365" s="17">
        <v>3.27</v>
      </c>
      <c r="IW365" s="17">
        <v>3.27</v>
      </c>
      <c r="IX365" s="17">
        <v>3.27</v>
      </c>
      <c r="IY365" s="17">
        <v>3.28</v>
      </c>
    </row>
    <row r="366" spans="1:259" x14ac:dyDescent="0.15">
      <c r="A366" s="17" t="s">
        <v>728</v>
      </c>
      <c r="B366" s="17" t="s">
        <v>729</v>
      </c>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c r="AA366" s="26"/>
      <c r="AB366" s="17"/>
      <c r="AC366" s="26"/>
      <c r="AD366" s="26"/>
      <c r="AE366" s="17"/>
      <c r="AF366" s="17"/>
      <c r="AG366" s="17"/>
      <c r="AH366" s="17"/>
      <c r="AI366" s="17"/>
      <c r="AJ366" s="17"/>
      <c r="AK366" s="17"/>
      <c r="AL366" s="17"/>
      <c r="AM366" s="17"/>
      <c r="AN366" s="17"/>
      <c r="AO366" s="17"/>
      <c r="AP366" s="17"/>
      <c r="AQ366" s="17"/>
      <c r="AR366" s="17"/>
      <c r="AS366" s="17"/>
      <c r="AT366" s="17"/>
      <c r="AU366" s="17"/>
      <c r="AV366" s="17"/>
      <c r="AW366" s="17"/>
      <c r="AX366" s="17"/>
      <c r="AY366" s="17"/>
      <c r="AZ366" s="17"/>
      <c r="BA366" s="17"/>
      <c r="BB366" s="17"/>
      <c r="BC366" s="17"/>
      <c r="BD366" s="17"/>
      <c r="BE366" s="17"/>
      <c r="BF366" s="17"/>
      <c r="BG366" s="17"/>
      <c r="BH366" s="17"/>
      <c r="BI366" s="17"/>
      <c r="BJ366" s="26"/>
      <c r="BK366" s="17"/>
      <c r="BL366" s="17"/>
      <c r="BM366" s="17"/>
      <c r="BN366" s="17"/>
      <c r="BO366" s="17"/>
      <c r="BP366" s="17"/>
      <c r="BQ366" s="17"/>
      <c r="BR366" s="17"/>
      <c r="BS366" s="17"/>
      <c r="BT366" s="17"/>
      <c r="BU366" s="17"/>
      <c r="BV366" s="17"/>
      <c r="BW366" s="17"/>
      <c r="BX366" s="26"/>
      <c r="BY366" s="26"/>
      <c r="BZ366" s="26"/>
      <c r="CA366" s="26"/>
      <c r="CB366" s="26"/>
      <c r="CC366" s="17"/>
      <c r="CD366" s="17"/>
      <c r="CE366" s="17"/>
      <c r="CF366" s="17"/>
      <c r="CG366" s="17"/>
      <c r="CH366" s="17"/>
      <c r="CI366" s="17"/>
      <c r="CJ366" s="26"/>
      <c r="CK366" s="17"/>
      <c r="CL366" s="17"/>
      <c r="CM366" s="17"/>
      <c r="CN366" s="17"/>
      <c r="CO366" s="17"/>
      <c r="CP366" s="17"/>
      <c r="CQ366" s="17"/>
      <c r="CR366" s="17"/>
      <c r="CS366" s="17"/>
      <c r="CT366" s="17"/>
      <c r="CU366" s="17"/>
      <c r="CV366" s="17"/>
      <c r="CW366" s="17"/>
      <c r="CX366" s="17"/>
      <c r="CY366" s="26"/>
      <c r="CZ366" s="26"/>
      <c r="DA366" s="26"/>
      <c r="DB366" s="17"/>
      <c r="DC366" s="17"/>
      <c r="DD366" s="17"/>
      <c r="DE366" s="17"/>
      <c r="DF366" s="17"/>
      <c r="DG366" s="17"/>
      <c r="DH366" s="26"/>
      <c r="DI366" s="17"/>
      <c r="DJ366" s="17"/>
      <c r="DK366" s="17"/>
      <c r="DL366" s="17"/>
      <c r="DM366" s="17">
        <v>16.7</v>
      </c>
      <c r="DN366" s="17">
        <v>16.7</v>
      </c>
      <c r="DO366" s="17">
        <v>16.68</v>
      </c>
      <c r="DP366" s="17">
        <v>16.7</v>
      </c>
      <c r="DQ366" s="17">
        <v>16.7</v>
      </c>
      <c r="DR366" s="17">
        <v>16.7</v>
      </c>
      <c r="DS366" s="17">
        <v>16.71</v>
      </c>
      <c r="DT366" s="17">
        <v>16.72</v>
      </c>
      <c r="DU366" s="17">
        <v>16.72</v>
      </c>
      <c r="DV366" s="17">
        <v>16.72</v>
      </c>
      <c r="DW366" s="17">
        <v>16.7</v>
      </c>
      <c r="DX366" s="17">
        <v>16.690000000000001</v>
      </c>
      <c r="DY366" s="17">
        <v>16.66</v>
      </c>
      <c r="DZ366" s="17">
        <v>16.71</v>
      </c>
      <c r="EA366" s="17">
        <v>16.66</v>
      </c>
      <c r="EB366" s="17">
        <v>16.670000000000002</v>
      </c>
      <c r="EC366" s="17">
        <v>16.68</v>
      </c>
      <c r="ED366" s="17">
        <v>16.670000000000002</v>
      </c>
      <c r="EE366" s="17">
        <v>16.649999999999999</v>
      </c>
      <c r="EF366" s="17">
        <v>16.600000000000001</v>
      </c>
      <c r="EG366" s="17">
        <v>16.61</v>
      </c>
      <c r="EH366" s="17">
        <v>16.61</v>
      </c>
      <c r="EI366" s="17">
        <v>16.63</v>
      </c>
      <c r="EJ366" s="17">
        <v>16.64</v>
      </c>
      <c r="EK366" s="17">
        <v>16.63</v>
      </c>
      <c r="EL366" s="17">
        <v>16.63</v>
      </c>
      <c r="EM366" s="17">
        <v>16.7</v>
      </c>
      <c r="EN366" s="17">
        <v>16.68</v>
      </c>
      <c r="EO366" s="17">
        <v>16.68</v>
      </c>
      <c r="EP366" s="17">
        <v>16.68</v>
      </c>
      <c r="EQ366" s="17">
        <v>16.68</v>
      </c>
      <c r="ER366" s="17">
        <v>16.690000000000001</v>
      </c>
      <c r="ES366" s="17">
        <v>16.690000000000001</v>
      </c>
      <c r="ET366" s="17">
        <v>16.690000000000001</v>
      </c>
      <c r="EU366" s="17">
        <v>16.690000000000001</v>
      </c>
      <c r="EV366" s="17">
        <v>16.690000000000001</v>
      </c>
      <c r="EW366" s="17">
        <v>16.7</v>
      </c>
      <c r="EX366" s="17">
        <v>16.72</v>
      </c>
      <c r="EY366" s="17">
        <v>16.7</v>
      </c>
      <c r="EZ366" s="17">
        <v>16.7</v>
      </c>
      <c r="FA366" s="17">
        <v>16.68</v>
      </c>
      <c r="FB366" s="17">
        <v>16.68</v>
      </c>
      <c r="FC366" s="17">
        <v>16.649999999999999</v>
      </c>
      <c r="FD366" s="17">
        <v>16.670000000000002</v>
      </c>
      <c r="FE366" s="17">
        <v>16.68</v>
      </c>
      <c r="FF366" s="17">
        <v>16.670000000000002</v>
      </c>
      <c r="FG366" s="17">
        <v>16.66</v>
      </c>
      <c r="FH366" s="17">
        <v>16.66</v>
      </c>
      <c r="FI366" s="17">
        <v>16.649999999999999</v>
      </c>
      <c r="FJ366" s="17">
        <v>16.649999999999999</v>
      </c>
      <c r="FK366" s="17">
        <v>16.66</v>
      </c>
      <c r="FL366" s="17">
        <v>16.690000000000001</v>
      </c>
      <c r="FM366" s="17">
        <v>16.690000000000001</v>
      </c>
      <c r="FN366" s="17">
        <v>16.68</v>
      </c>
      <c r="FO366" s="17">
        <v>16.670000000000002</v>
      </c>
      <c r="FP366" s="17">
        <v>16.68</v>
      </c>
      <c r="FQ366" s="17">
        <v>16.68</v>
      </c>
      <c r="FR366" s="17">
        <v>16.670000000000002</v>
      </c>
      <c r="FS366" s="17">
        <v>16.68</v>
      </c>
      <c r="FT366" s="17">
        <v>16.7</v>
      </c>
      <c r="FU366" s="17">
        <v>16.7</v>
      </c>
      <c r="FV366" s="17">
        <v>16.690000000000001</v>
      </c>
      <c r="FW366" s="17">
        <v>16.690000000000001</v>
      </c>
      <c r="FX366" s="17">
        <v>16.7</v>
      </c>
      <c r="FY366" s="17">
        <v>16.72</v>
      </c>
      <c r="FZ366" s="17">
        <v>16.739999999999998</v>
      </c>
      <c r="GA366" s="17">
        <v>16.739999999999998</v>
      </c>
      <c r="GB366" s="17">
        <v>16.71</v>
      </c>
      <c r="GC366" s="17">
        <v>16.739999999999998</v>
      </c>
      <c r="GD366" s="17">
        <v>16.75</v>
      </c>
      <c r="GE366" s="17">
        <v>16.75</v>
      </c>
      <c r="GF366" s="17">
        <v>16.739999999999998</v>
      </c>
      <c r="GG366" s="17">
        <v>16.75</v>
      </c>
      <c r="GH366" s="17">
        <v>16.739999999999998</v>
      </c>
      <c r="GI366" s="17">
        <v>16.739999999999998</v>
      </c>
      <c r="GJ366" s="17">
        <v>16.739999999999998</v>
      </c>
      <c r="GK366" s="17">
        <v>16.72</v>
      </c>
      <c r="GL366" s="17">
        <v>16.68</v>
      </c>
      <c r="GM366" s="17">
        <v>16.670000000000002</v>
      </c>
      <c r="GN366" s="17">
        <v>16.71</v>
      </c>
      <c r="GO366" s="17">
        <v>16.7</v>
      </c>
      <c r="GP366" s="17">
        <v>16.690000000000001</v>
      </c>
      <c r="GQ366" s="17">
        <v>16.690000000000001</v>
      </c>
      <c r="GR366" s="17">
        <v>16.690000000000001</v>
      </c>
      <c r="GS366" s="17">
        <v>16.7</v>
      </c>
      <c r="GT366" s="17">
        <v>16.7</v>
      </c>
      <c r="GU366" s="17">
        <v>16.690000000000001</v>
      </c>
      <c r="GV366" s="17">
        <v>16.670000000000002</v>
      </c>
      <c r="GW366" s="17">
        <v>16.68</v>
      </c>
      <c r="GX366" s="17">
        <v>16.68</v>
      </c>
      <c r="GY366" s="17">
        <v>16.68</v>
      </c>
      <c r="GZ366" s="17">
        <v>16.670000000000002</v>
      </c>
      <c r="HA366" s="17">
        <v>16.670000000000002</v>
      </c>
      <c r="HB366" s="17">
        <v>16.670000000000002</v>
      </c>
      <c r="HC366" s="17">
        <v>16.670000000000002</v>
      </c>
      <c r="HD366" s="17">
        <v>16.670000000000002</v>
      </c>
      <c r="HE366" s="17">
        <v>16.66</v>
      </c>
      <c r="HF366" s="17">
        <v>16.66</v>
      </c>
      <c r="HG366" s="17">
        <v>16.649999999999999</v>
      </c>
      <c r="HH366" s="17">
        <v>16.649999999999999</v>
      </c>
      <c r="HI366" s="17">
        <v>16.66</v>
      </c>
      <c r="HJ366" s="17">
        <v>16.66</v>
      </c>
      <c r="HK366" s="17">
        <v>16.64</v>
      </c>
      <c r="HL366" s="17">
        <v>16.63</v>
      </c>
      <c r="HM366" s="17">
        <v>16.62</v>
      </c>
      <c r="HN366" s="17">
        <v>16.61</v>
      </c>
      <c r="HO366" s="17">
        <v>16.61</v>
      </c>
      <c r="HP366" s="17">
        <v>16.600000000000001</v>
      </c>
      <c r="HQ366" s="17">
        <v>16.600000000000001</v>
      </c>
      <c r="HR366" s="17">
        <v>16.600000000000001</v>
      </c>
      <c r="HS366" s="17">
        <v>16.600000000000001</v>
      </c>
      <c r="HT366" s="17">
        <v>16.62</v>
      </c>
      <c r="HU366" s="17">
        <v>16.62</v>
      </c>
      <c r="HV366" s="17">
        <v>16.62</v>
      </c>
      <c r="HW366" s="17">
        <v>16.600000000000001</v>
      </c>
      <c r="HX366" s="17">
        <v>16.600000000000001</v>
      </c>
      <c r="HY366" s="17">
        <v>16.579999999999998</v>
      </c>
      <c r="HZ366" s="17">
        <v>16.57</v>
      </c>
      <c r="IA366" s="17">
        <v>16.579999999999998</v>
      </c>
      <c r="IB366" s="17">
        <v>16.579999999999998</v>
      </c>
      <c r="IC366" s="17">
        <v>16.59</v>
      </c>
      <c r="ID366" s="17">
        <v>16.579999999999998</v>
      </c>
      <c r="IE366" s="17">
        <v>16.559999999999999</v>
      </c>
      <c r="IF366" s="17">
        <v>16.55</v>
      </c>
      <c r="IG366" s="17">
        <v>16.54</v>
      </c>
      <c r="IH366" s="17">
        <v>16.53</v>
      </c>
      <c r="II366" s="17">
        <v>16.52</v>
      </c>
      <c r="IJ366" s="17">
        <v>16.52</v>
      </c>
      <c r="IK366" s="17">
        <v>16.52</v>
      </c>
      <c r="IL366" s="17">
        <v>16.55</v>
      </c>
      <c r="IM366" s="17">
        <v>16.57</v>
      </c>
      <c r="IN366" s="17">
        <v>16.54</v>
      </c>
      <c r="IO366" s="17">
        <v>16.52</v>
      </c>
      <c r="IP366" s="17">
        <v>16.54</v>
      </c>
      <c r="IQ366" s="17">
        <v>16.53</v>
      </c>
      <c r="IR366" s="17">
        <v>16.53</v>
      </c>
      <c r="IS366" s="17">
        <v>16.53</v>
      </c>
      <c r="IT366" s="17">
        <v>16.53</v>
      </c>
      <c r="IU366" s="17">
        <v>16.53</v>
      </c>
      <c r="IV366" s="17">
        <v>16.53</v>
      </c>
      <c r="IW366" s="17">
        <v>16.53</v>
      </c>
      <c r="IX366" s="17">
        <v>16.53</v>
      </c>
      <c r="IY366" s="17">
        <v>16.53</v>
      </c>
    </row>
    <row r="367" spans="1:259" x14ac:dyDescent="0.15">
      <c r="A367" s="17" t="s">
        <v>548</v>
      </c>
      <c r="B367" s="17" t="s">
        <v>549</v>
      </c>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c r="AA367" s="26"/>
      <c r="AB367" s="17"/>
      <c r="AC367" s="26"/>
      <c r="AD367" s="26"/>
      <c r="AE367" s="17"/>
      <c r="AF367" s="17"/>
      <c r="AG367" s="17"/>
      <c r="AH367" s="17"/>
      <c r="AI367" s="17"/>
      <c r="AJ367" s="17"/>
      <c r="AK367" s="17"/>
      <c r="AL367" s="17"/>
      <c r="AM367" s="17"/>
      <c r="AN367" s="17"/>
      <c r="AO367" s="17"/>
      <c r="AP367" s="17"/>
      <c r="AQ367" s="17"/>
      <c r="AR367" s="17"/>
      <c r="AS367" s="17"/>
      <c r="AT367" s="17"/>
      <c r="AU367" s="17"/>
      <c r="AV367" s="17"/>
      <c r="AW367" s="17"/>
      <c r="AX367" s="17"/>
      <c r="AY367" s="17"/>
      <c r="AZ367" s="17"/>
      <c r="BA367" s="17"/>
      <c r="BB367" s="17"/>
      <c r="BC367" s="17"/>
      <c r="BD367" s="17"/>
      <c r="BE367" s="17"/>
      <c r="BF367" s="17"/>
      <c r="BG367" s="17"/>
      <c r="BH367" s="17"/>
      <c r="BI367" s="17"/>
      <c r="BJ367" s="26"/>
      <c r="BK367" s="17"/>
      <c r="BL367" s="17"/>
      <c r="BM367" s="17"/>
      <c r="BN367" s="17"/>
      <c r="BO367" s="17"/>
      <c r="BP367" s="17"/>
      <c r="BQ367" s="17"/>
      <c r="BR367" s="17"/>
      <c r="BS367" s="17"/>
      <c r="BT367" s="17"/>
      <c r="BU367" s="17"/>
      <c r="BV367" s="17"/>
      <c r="BW367" s="17"/>
      <c r="BX367" s="26"/>
      <c r="BY367" s="26"/>
      <c r="BZ367" s="26"/>
      <c r="CA367" s="26"/>
      <c r="CB367" s="26"/>
      <c r="CC367" s="17"/>
      <c r="CD367" s="17"/>
      <c r="CE367" s="17"/>
      <c r="CF367" s="17"/>
      <c r="CG367" s="17"/>
      <c r="CH367" s="17"/>
      <c r="CI367" s="17"/>
      <c r="CJ367" s="26"/>
      <c r="CK367" s="17"/>
      <c r="CL367" s="17"/>
      <c r="CM367" s="17"/>
      <c r="CN367" s="17"/>
      <c r="CO367" s="17"/>
      <c r="CP367" s="17"/>
      <c r="CQ367" s="17"/>
      <c r="CR367" s="17"/>
      <c r="CS367" s="17"/>
      <c r="CT367" s="17"/>
      <c r="CU367" s="17"/>
      <c r="CV367" s="17"/>
      <c r="CW367" s="17"/>
      <c r="CX367" s="17"/>
      <c r="CY367" s="26"/>
      <c r="CZ367" s="26"/>
      <c r="DA367" s="26"/>
      <c r="DB367" s="17"/>
      <c r="DC367" s="17"/>
      <c r="DD367" s="17"/>
      <c r="DE367" s="17"/>
      <c r="DF367" s="17"/>
      <c r="DG367" s="17"/>
      <c r="DH367" s="26"/>
      <c r="DI367" s="17"/>
      <c r="DJ367" s="17"/>
      <c r="DK367" s="17"/>
      <c r="DL367" s="17"/>
      <c r="DM367" s="17">
        <v>36.090000000000003</v>
      </c>
      <c r="DN367" s="17">
        <v>36.08</v>
      </c>
      <c r="DO367" s="17">
        <v>36.03</v>
      </c>
      <c r="DP367" s="17">
        <v>36.01</v>
      </c>
      <c r="DQ367" s="17">
        <v>36.01</v>
      </c>
      <c r="DR367" s="17">
        <v>35.94</v>
      </c>
      <c r="DS367" s="17">
        <v>35.92</v>
      </c>
      <c r="DT367" s="17">
        <v>35.909999999999997</v>
      </c>
      <c r="DU367" s="17">
        <v>35.9</v>
      </c>
      <c r="DV367" s="17">
        <v>35.92</v>
      </c>
      <c r="DW367" s="17">
        <v>35.92</v>
      </c>
      <c r="DX367" s="17">
        <v>35.92</v>
      </c>
      <c r="DY367" s="17">
        <v>35.909999999999997</v>
      </c>
      <c r="DZ367" s="17">
        <v>35.909999999999997</v>
      </c>
      <c r="EA367" s="17">
        <v>35.9</v>
      </c>
      <c r="EB367" s="17">
        <v>35.9</v>
      </c>
      <c r="EC367" s="17">
        <v>35.97</v>
      </c>
      <c r="ED367" s="17">
        <v>35.97</v>
      </c>
      <c r="EE367" s="17">
        <v>35.97</v>
      </c>
      <c r="EF367" s="17">
        <v>35.9</v>
      </c>
      <c r="EG367" s="17">
        <v>35.92</v>
      </c>
      <c r="EH367" s="17">
        <v>35.92</v>
      </c>
      <c r="EI367" s="17">
        <v>35.9</v>
      </c>
      <c r="EJ367" s="17">
        <v>35.9</v>
      </c>
      <c r="EK367" s="17">
        <v>35.92</v>
      </c>
      <c r="EL367" s="17">
        <v>35.92</v>
      </c>
      <c r="EM367" s="17">
        <v>35.9</v>
      </c>
      <c r="EN367" s="17">
        <v>35.9</v>
      </c>
      <c r="EO367" s="17">
        <v>35.9</v>
      </c>
      <c r="EP367" s="17">
        <v>35.9</v>
      </c>
      <c r="EQ367" s="17">
        <v>35.89</v>
      </c>
      <c r="ER367" s="17">
        <v>35.89</v>
      </c>
      <c r="ES367" s="17">
        <v>35.9</v>
      </c>
      <c r="ET367" s="17">
        <v>35.9</v>
      </c>
      <c r="EU367" s="17">
        <v>35.89</v>
      </c>
      <c r="EV367" s="17">
        <v>35.880000000000003</v>
      </c>
      <c r="EW367" s="17">
        <v>35.880000000000003</v>
      </c>
      <c r="EX367" s="17">
        <v>35.880000000000003</v>
      </c>
      <c r="EY367" s="17">
        <v>35.9</v>
      </c>
      <c r="EZ367" s="17">
        <v>35.9</v>
      </c>
      <c r="FA367" s="17">
        <v>35.9</v>
      </c>
      <c r="FB367" s="17">
        <v>35.89</v>
      </c>
      <c r="FC367" s="17">
        <v>35.89</v>
      </c>
      <c r="FD367" s="17">
        <v>35.89</v>
      </c>
      <c r="FE367" s="17">
        <v>35.89</v>
      </c>
      <c r="FF367" s="17">
        <v>35.909999999999997</v>
      </c>
      <c r="FG367" s="17">
        <v>35.9</v>
      </c>
      <c r="FH367" s="17">
        <v>35.92</v>
      </c>
      <c r="FI367" s="17">
        <v>35.9</v>
      </c>
      <c r="FJ367" s="17">
        <v>35.89</v>
      </c>
      <c r="FK367" s="17">
        <v>35.89</v>
      </c>
      <c r="FL367" s="17">
        <v>35.9</v>
      </c>
      <c r="FM367" s="17">
        <v>35.94</v>
      </c>
      <c r="FN367" s="17">
        <v>35.94</v>
      </c>
      <c r="FO367" s="17">
        <v>35.950000000000003</v>
      </c>
      <c r="FP367" s="17">
        <v>35.950000000000003</v>
      </c>
      <c r="FQ367" s="17">
        <v>36</v>
      </c>
      <c r="FR367" s="17">
        <v>36</v>
      </c>
      <c r="FS367" s="17">
        <v>36</v>
      </c>
      <c r="FT367" s="17">
        <v>36</v>
      </c>
      <c r="FU367" s="17">
        <v>36</v>
      </c>
      <c r="FV367" s="17">
        <v>36.07</v>
      </c>
      <c r="FW367" s="17">
        <v>36.1</v>
      </c>
      <c r="FX367" s="17">
        <v>36.1</v>
      </c>
      <c r="FY367" s="17">
        <v>36.08</v>
      </c>
      <c r="FZ367" s="17">
        <v>36.08</v>
      </c>
      <c r="GA367" s="17">
        <v>36.07</v>
      </c>
      <c r="GB367" s="17">
        <v>36.07</v>
      </c>
      <c r="GC367" s="17">
        <v>36.020000000000003</v>
      </c>
      <c r="GD367" s="17">
        <v>36</v>
      </c>
      <c r="GE367" s="17">
        <v>36.020000000000003</v>
      </c>
      <c r="GF367" s="17">
        <v>36.03</v>
      </c>
      <c r="GG367" s="17">
        <v>36.03</v>
      </c>
      <c r="GH367" s="17">
        <v>36.01</v>
      </c>
      <c r="GI367" s="17">
        <v>36.049999999999997</v>
      </c>
      <c r="GJ367" s="17">
        <v>36.020000000000003</v>
      </c>
      <c r="GK367" s="17">
        <v>36.090000000000003</v>
      </c>
      <c r="GL367" s="17">
        <v>36.1</v>
      </c>
      <c r="GM367" s="17">
        <v>36.1</v>
      </c>
      <c r="GN367" s="17">
        <v>36.090000000000003</v>
      </c>
      <c r="GO367" s="17">
        <v>36.090000000000003</v>
      </c>
      <c r="GP367" s="17">
        <v>36.090000000000003</v>
      </c>
      <c r="GQ367" s="17">
        <v>36.06</v>
      </c>
      <c r="GR367" s="17">
        <v>36.04</v>
      </c>
      <c r="GS367" s="17">
        <v>36.049999999999997</v>
      </c>
      <c r="GT367" s="17">
        <v>36.06</v>
      </c>
      <c r="GU367" s="17">
        <v>36.06</v>
      </c>
      <c r="GV367" s="17">
        <v>36.06</v>
      </c>
      <c r="GW367" s="17">
        <v>36.08</v>
      </c>
      <c r="GX367" s="17">
        <v>36.08</v>
      </c>
      <c r="GY367" s="17">
        <v>36.049999999999997</v>
      </c>
      <c r="GZ367" s="17">
        <v>36.06</v>
      </c>
      <c r="HA367" s="17">
        <v>36.049999999999997</v>
      </c>
      <c r="HB367" s="17">
        <v>36.08</v>
      </c>
      <c r="HC367" s="17">
        <v>36.08</v>
      </c>
      <c r="HD367" s="17">
        <v>36.090000000000003</v>
      </c>
      <c r="HE367" s="17">
        <v>36.08</v>
      </c>
      <c r="HF367" s="17">
        <v>36.14</v>
      </c>
      <c r="HG367" s="17">
        <v>36.33</v>
      </c>
      <c r="HH367" s="17">
        <v>36.35</v>
      </c>
      <c r="HI367" s="17">
        <v>36.369999999999997</v>
      </c>
      <c r="HJ367" s="17">
        <v>36.549999999999997</v>
      </c>
      <c r="HK367" s="17">
        <v>36.450000000000003</v>
      </c>
      <c r="HL367" s="17">
        <v>36.479999999999997</v>
      </c>
      <c r="HM367" s="17">
        <v>36.450000000000003</v>
      </c>
      <c r="HN367" s="17">
        <v>36.4</v>
      </c>
      <c r="HO367" s="17">
        <v>36.450000000000003</v>
      </c>
      <c r="HP367" s="17">
        <v>36.49</v>
      </c>
      <c r="HQ367" s="17">
        <v>36.590000000000003</v>
      </c>
      <c r="HR367" s="17">
        <v>36.53</v>
      </c>
      <c r="HS367" s="17">
        <v>36.42</v>
      </c>
      <c r="HT367" s="17">
        <v>36.46</v>
      </c>
      <c r="HU367" s="17">
        <v>36.47</v>
      </c>
      <c r="HV367" s="17">
        <v>36.44</v>
      </c>
      <c r="HW367" s="17">
        <v>36.47</v>
      </c>
      <c r="HX367" s="17">
        <v>36.409999999999997</v>
      </c>
      <c r="HY367" s="17">
        <v>36.380000000000003</v>
      </c>
      <c r="HZ367" s="17">
        <v>36.409999999999997</v>
      </c>
      <c r="IA367" s="17">
        <v>36.409999999999997</v>
      </c>
      <c r="IB367" s="17">
        <v>36.369999999999997</v>
      </c>
      <c r="IC367" s="17">
        <v>36.29</v>
      </c>
      <c r="ID367" s="17">
        <v>36.18</v>
      </c>
      <c r="IE367" s="17">
        <v>36.18</v>
      </c>
      <c r="IF367" s="17">
        <v>36.28</v>
      </c>
      <c r="IG367" s="17">
        <v>36.26</v>
      </c>
      <c r="IH367" s="17">
        <v>36.299999999999997</v>
      </c>
      <c r="II367" s="17">
        <v>36.35</v>
      </c>
      <c r="IJ367" s="17">
        <v>36.29</v>
      </c>
      <c r="IK367" s="17">
        <v>36.26</v>
      </c>
      <c r="IL367" s="17">
        <v>36.19</v>
      </c>
      <c r="IM367" s="17">
        <v>36.18</v>
      </c>
      <c r="IN367" s="17">
        <v>36.15</v>
      </c>
      <c r="IO367" s="17">
        <v>36.08</v>
      </c>
      <c r="IP367" s="17">
        <v>36.1</v>
      </c>
      <c r="IQ367" s="17">
        <v>36.119999999999997</v>
      </c>
      <c r="IR367" s="17">
        <v>36.119999999999997</v>
      </c>
      <c r="IS367" s="17">
        <v>36.130000000000003</v>
      </c>
      <c r="IT367" s="17">
        <v>36.1</v>
      </c>
      <c r="IU367" s="17">
        <v>36.11</v>
      </c>
      <c r="IV367" s="17">
        <v>36.11</v>
      </c>
      <c r="IW367" s="17">
        <v>36.11</v>
      </c>
      <c r="IX367" s="17">
        <v>36.11</v>
      </c>
      <c r="IY367" s="17">
        <v>36.11</v>
      </c>
    </row>
    <row r="368" spans="1:259" x14ac:dyDescent="0.15">
      <c r="A368" s="17" t="s">
        <v>443</v>
      </c>
      <c r="B368" s="17" t="s">
        <v>444</v>
      </c>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c r="AA368" s="26"/>
      <c r="AB368" s="17"/>
      <c r="AC368" s="26"/>
      <c r="AD368" s="26"/>
      <c r="AE368" s="17"/>
      <c r="AF368" s="17"/>
      <c r="AG368" s="17"/>
      <c r="AH368" s="17"/>
      <c r="AI368" s="17"/>
      <c r="AJ368" s="17"/>
      <c r="AK368" s="17"/>
      <c r="AL368" s="17"/>
      <c r="AM368" s="17"/>
      <c r="AN368" s="17"/>
      <c r="AO368" s="17"/>
      <c r="AP368" s="17"/>
      <c r="AQ368" s="17"/>
      <c r="AR368" s="17"/>
      <c r="AS368" s="17"/>
      <c r="AT368" s="17"/>
      <c r="AU368" s="17"/>
      <c r="AV368" s="17"/>
      <c r="AW368" s="17"/>
      <c r="AX368" s="17"/>
      <c r="AY368" s="17"/>
      <c r="AZ368" s="17"/>
      <c r="BA368" s="17"/>
      <c r="BB368" s="17"/>
      <c r="BC368" s="17"/>
      <c r="BD368" s="17"/>
      <c r="BE368" s="17"/>
      <c r="BF368" s="17"/>
      <c r="BG368" s="17"/>
      <c r="BH368" s="17"/>
      <c r="BI368" s="17"/>
      <c r="BJ368" s="26"/>
      <c r="BK368" s="17"/>
      <c r="BL368" s="17"/>
      <c r="BM368" s="17"/>
      <c r="BN368" s="17"/>
      <c r="BO368" s="17"/>
      <c r="BP368" s="17"/>
      <c r="BQ368" s="17"/>
      <c r="BR368" s="17"/>
      <c r="BS368" s="17"/>
      <c r="BT368" s="17"/>
      <c r="BU368" s="17"/>
      <c r="BV368" s="17"/>
      <c r="BW368" s="17"/>
      <c r="BX368" s="26"/>
      <c r="BY368" s="26"/>
      <c r="BZ368" s="26"/>
      <c r="CA368" s="26"/>
      <c r="CB368" s="26"/>
      <c r="CC368" s="17"/>
      <c r="CD368" s="17"/>
      <c r="CE368" s="17"/>
      <c r="CF368" s="17"/>
      <c r="CG368" s="17"/>
      <c r="CH368" s="17"/>
      <c r="CI368" s="17"/>
      <c r="CJ368" s="26"/>
      <c r="CK368" s="17"/>
      <c r="CL368" s="17"/>
      <c r="CM368" s="17"/>
      <c r="CN368" s="17"/>
      <c r="CO368" s="17"/>
      <c r="CP368" s="17"/>
      <c r="CQ368" s="17"/>
      <c r="CR368" s="17"/>
      <c r="CS368" s="17"/>
      <c r="CT368" s="17"/>
      <c r="CU368" s="17"/>
      <c r="CV368" s="17"/>
      <c r="CW368" s="17"/>
      <c r="CX368" s="17"/>
      <c r="CY368" s="26"/>
      <c r="CZ368" s="26"/>
      <c r="DA368" s="26"/>
      <c r="DB368" s="17"/>
      <c r="DC368" s="17"/>
      <c r="DD368" s="17"/>
      <c r="DE368" s="17"/>
      <c r="DF368" s="17"/>
      <c r="DG368" s="17"/>
      <c r="DH368" s="26"/>
      <c r="DI368" s="17"/>
      <c r="DJ368" s="17"/>
      <c r="DK368" s="17"/>
      <c r="DL368" s="17"/>
      <c r="DM368" s="17">
        <v>66.23</v>
      </c>
      <c r="DN368" s="17">
        <v>66.260000000000005</v>
      </c>
      <c r="DO368" s="17">
        <v>66.27</v>
      </c>
      <c r="DP368" s="17">
        <v>66.290000000000006</v>
      </c>
      <c r="DQ368" s="17">
        <v>66.290000000000006</v>
      </c>
      <c r="DR368" s="17">
        <v>66.349999999999994</v>
      </c>
      <c r="DS368" s="17">
        <v>66.45</v>
      </c>
      <c r="DT368" s="17">
        <v>66.42</v>
      </c>
      <c r="DU368" s="17">
        <v>66.45</v>
      </c>
      <c r="DV368" s="17">
        <v>66.47</v>
      </c>
      <c r="DW368" s="17">
        <v>66.44</v>
      </c>
      <c r="DX368" s="17">
        <v>66.44</v>
      </c>
      <c r="DY368" s="17">
        <v>66.45</v>
      </c>
      <c r="DZ368" s="17">
        <v>66.430000000000007</v>
      </c>
      <c r="EA368" s="17">
        <v>66.430000000000007</v>
      </c>
      <c r="EB368" s="17">
        <v>66.349999999999994</v>
      </c>
      <c r="EC368" s="17">
        <v>66.41</v>
      </c>
      <c r="ED368" s="17">
        <v>66.42</v>
      </c>
      <c r="EE368" s="17">
        <v>66.400000000000006</v>
      </c>
      <c r="EF368" s="17">
        <v>66.44</v>
      </c>
      <c r="EG368" s="17">
        <v>66.5</v>
      </c>
      <c r="EH368" s="17">
        <v>66.5</v>
      </c>
      <c r="EI368" s="17">
        <v>66.58</v>
      </c>
      <c r="EJ368" s="17">
        <v>66.540000000000006</v>
      </c>
      <c r="EK368" s="17">
        <v>66.55</v>
      </c>
      <c r="EL368" s="17">
        <v>66.569999999999993</v>
      </c>
      <c r="EM368" s="17">
        <v>66.510000000000005</v>
      </c>
      <c r="EN368" s="17">
        <v>66.56</v>
      </c>
      <c r="EO368" s="17">
        <v>66.599999999999994</v>
      </c>
      <c r="EP368" s="17">
        <v>66.69</v>
      </c>
      <c r="EQ368" s="17">
        <v>66.69</v>
      </c>
      <c r="ER368" s="17">
        <v>66.64</v>
      </c>
      <c r="ES368" s="17">
        <v>66.650000000000006</v>
      </c>
      <c r="ET368" s="17">
        <v>66.650000000000006</v>
      </c>
      <c r="EU368" s="17">
        <v>66.650000000000006</v>
      </c>
      <c r="EV368" s="17">
        <v>66.66</v>
      </c>
      <c r="EW368" s="17">
        <v>66.62</v>
      </c>
      <c r="EX368" s="17">
        <v>66.62</v>
      </c>
      <c r="EY368" s="17">
        <v>66.599999999999994</v>
      </c>
      <c r="EZ368" s="17">
        <v>66.58</v>
      </c>
      <c r="FA368" s="17">
        <v>66.569999999999993</v>
      </c>
      <c r="FB368" s="17">
        <v>66.56</v>
      </c>
      <c r="FC368" s="17">
        <v>66.59</v>
      </c>
      <c r="FD368" s="17">
        <v>66.63</v>
      </c>
      <c r="FE368" s="17">
        <v>66.599999999999994</v>
      </c>
      <c r="FF368" s="17">
        <v>66.650000000000006</v>
      </c>
      <c r="FG368" s="17">
        <v>66.599999999999994</v>
      </c>
      <c r="FH368" s="17">
        <v>66.59</v>
      </c>
      <c r="FI368" s="17">
        <v>66.58</v>
      </c>
      <c r="FJ368" s="17">
        <v>66.599999999999994</v>
      </c>
      <c r="FK368" s="17">
        <v>66.64</v>
      </c>
      <c r="FL368" s="17">
        <v>66.650000000000006</v>
      </c>
      <c r="FM368" s="17">
        <v>66.59</v>
      </c>
      <c r="FN368" s="17">
        <v>66.63</v>
      </c>
      <c r="FO368" s="17">
        <v>66.599999999999994</v>
      </c>
      <c r="FP368" s="17">
        <v>66.59</v>
      </c>
      <c r="FQ368" s="17">
        <v>66.58</v>
      </c>
      <c r="FR368" s="17">
        <v>66.55</v>
      </c>
      <c r="FS368" s="17">
        <v>66.56</v>
      </c>
      <c r="FT368" s="17">
        <v>66.599999999999994</v>
      </c>
      <c r="FU368" s="17">
        <v>66.61</v>
      </c>
      <c r="FV368" s="17">
        <v>66.599999999999994</v>
      </c>
      <c r="FW368" s="17">
        <v>66.599999999999994</v>
      </c>
      <c r="FX368" s="17">
        <v>66.599999999999994</v>
      </c>
      <c r="FY368" s="17">
        <v>66.64</v>
      </c>
      <c r="FZ368" s="17">
        <v>66.66</v>
      </c>
      <c r="GA368" s="17">
        <v>66.66</v>
      </c>
      <c r="GB368" s="17">
        <v>66.569999999999993</v>
      </c>
      <c r="GC368" s="17">
        <v>66.59</v>
      </c>
      <c r="GD368" s="17">
        <v>66.59</v>
      </c>
      <c r="GE368" s="17">
        <v>66.58</v>
      </c>
      <c r="GF368" s="17">
        <v>66.599999999999994</v>
      </c>
      <c r="GG368" s="17">
        <v>66.599999999999994</v>
      </c>
      <c r="GH368" s="17">
        <v>66.55</v>
      </c>
      <c r="GI368" s="17">
        <v>66.56</v>
      </c>
      <c r="GJ368" s="17">
        <v>66.58</v>
      </c>
      <c r="GK368" s="17">
        <v>66.599999999999994</v>
      </c>
      <c r="GL368" s="17">
        <v>66.58</v>
      </c>
      <c r="GM368" s="17">
        <v>66.59</v>
      </c>
      <c r="GN368" s="17">
        <v>66.599999999999994</v>
      </c>
      <c r="GO368" s="17">
        <v>66.59</v>
      </c>
      <c r="GP368" s="17">
        <v>66.59</v>
      </c>
      <c r="GQ368" s="17">
        <v>66.63</v>
      </c>
      <c r="GR368" s="17">
        <v>66.680000000000007</v>
      </c>
      <c r="GS368" s="17">
        <v>66.680000000000007</v>
      </c>
      <c r="GT368" s="17">
        <v>66.69</v>
      </c>
      <c r="GU368" s="17">
        <v>66.77</v>
      </c>
      <c r="GV368" s="17">
        <v>66.8</v>
      </c>
      <c r="GW368" s="17">
        <v>66.78</v>
      </c>
      <c r="GX368" s="17">
        <v>66.739999999999995</v>
      </c>
      <c r="GY368" s="17">
        <v>66.739999999999995</v>
      </c>
      <c r="GZ368" s="17">
        <v>66.760000000000005</v>
      </c>
      <c r="HA368" s="17">
        <v>66.78</v>
      </c>
      <c r="HB368" s="17">
        <v>66.81</v>
      </c>
      <c r="HC368" s="17">
        <v>66.900000000000006</v>
      </c>
      <c r="HD368" s="17">
        <v>67.16</v>
      </c>
      <c r="HE368" s="17">
        <v>67.099999999999994</v>
      </c>
      <c r="HF368" s="17">
        <v>67.09</v>
      </c>
      <c r="HG368" s="17">
        <v>67.23</v>
      </c>
      <c r="HH368" s="17">
        <v>67.23</v>
      </c>
      <c r="HI368" s="17">
        <v>67.19</v>
      </c>
      <c r="HJ368" s="17">
        <v>67.180000000000007</v>
      </c>
      <c r="HK368" s="17">
        <v>67.150000000000006</v>
      </c>
      <c r="HL368" s="17">
        <v>67.09</v>
      </c>
      <c r="HM368" s="17">
        <v>67.08</v>
      </c>
      <c r="HN368" s="17">
        <v>67.180000000000007</v>
      </c>
      <c r="HO368" s="17">
        <v>67.27</v>
      </c>
      <c r="HP368" s="17">
        <v>67.260000000000005</v>
      </c>
      <c r="HQ368" s="17">
        <v>67.239999999999995</v>
      </c>
      <c r="HR368" s="17">
        <v>67.209999999999994</v>
      </c>
      <c r="HS368" s="17">
        <v>67.239999999999995</v>
      </c>
      <c r="HT368" s="17">
        <v>67.209999999999994</v>
      </c>
      <c r="HU368" s="17">
        <v>67.23</v>
      </c>
      <c r="HV368" s="17">
        <v>67.260000000000005</v>
      </c>
      <c r="HW368" s="17">
        <v>67.25</v>
      </c>
      <c r="HX368" s="17">
        <v>67.3</v>
      </c>
      <c r="HY368" s="17">
        <v>67.48</v>
      </c>
      <c r="HZ368" s="17">
        <v>67.459999999999994</v>
      </c>
      <c r="IA368" s="17">
        <v>67.39</v>
      </c>
      <c r="IB368" s="17">
        <v>67.349999999999994</v>
      </c>
      <c r="IC368" s="17">
        <v>67.3</v>
      </c>
      <c r="ID368" s="17">
        <v>67.28</v>
      </c>
      <c r="IE368" s="17">
        <v>67.23</v>
      </c>
      <c r="IF368" s="17">
        <v>67.290000000000006</v>
      </c>
      <c r="IG368" s="17">
        <v>67.33</v>
      </c>
      <c r="IH368" s="17">
        <v>67.290000000000006</v>
      </c>
      <c r="II368" s="17">
        <v>67.239999999999995</v>
      </c>
      <c r="IJ368" s="17">
        <v>67.180000000000007</v>
      </c>
      <c r="IK368" s="17">
        <v>67.13</v>
      </c>
      <c r="IL368" s="17">
        <v>67.09</v>
      </c>
      <c r="IM368" s="17">
        <v>67.12</v>
      </c>
      <c r="IN368" s="17">
        <v>67.150000000000006</v>
      </c>
      <c r="IO368" s="17">
        <v>67.2</v>
      </c>
      <c r="IP368" s="17">
        <v>67.22</v>
      </c>
      <c r="IQ368" s="17">
        <v>67.22</v>
      </c>
      <c r="IR368" s="17">
        <v>67.239999999999995</v>
      </c>
      <c r="IS368" s="17">
        <v>67.22</v>
      </c>
      <c r="IT368" s="17">
        <v>67.23</v>
      </c>
      <c r="IU368" s="17">
        <v>67.209999999999994</v>
      </c>
      <c r="IV368" s="17">
        <v>67.2</v>
      </c>
      <c r="IW368" s="17">
        <v>67.2</v>
      </c>
      <c r="IX368" s="17">
        <v>67.2</v>
      </c>
      <c r="IY368" s="17">
        <v>67.2</v>
      </c>
    </row>
    <row r="369" spans="1:259" x14ac:dyDescent="0.15">
      <c r="A369" s="17" t="s">
        <v>684</v>
      </c>
      <c r="B369" s="17" t="s">
        <v>685</v>
      </c>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c r="AA369" s="26"/>
      <c r="AB369" s="17"/>
      <c r="AC369" s="26"/>
      <c r="AD369" s="26"/>
      <c r="AE369" s="17"/>
      <c r="AF369" s="17"/>
      <c r="AG369" s="17"/>
      <c r="AH369" s="17"/>
      <c r="AI369" s="17"/>
      <c r="AJ369" s="17"/>
      <c r="AK369" s="17"/>
      <c r="AL369" s="17"/>
      <c r="AM369" s="17"/>
      <c r="AN369" s="17"/>
      <c r="AO369" s="17"/>
      <c r="AP369" s="17"/>
      <c r="AQ369" s="17"/>
      <c r="AR369" s="17"/>
      <c r="AS369" s="17"/>
      <c r="AT369" s="17"/>
      <c r="AU369" s="17"/>
      <c r="AV369" s="17"/>
      <c r="AW369" s="17"/>
      <c r="AX369" s="17"/>
      <c r="AY369" s="17"/>
      <c r="AZ369" s="17"/>
      <c r="BA369" s="17"/>
      <c r="BB369" s="17"/>
      <c r="BC369" s="17"/>
      <c r="BD369" s="17"/>
      <c r="BE369" s="17"/>
      <c r="BF369" s="17"/>
      <c r="BG369" s="17"/>
      <c r="BH369" s="17"/>
      <c r="BI369" s="17"/>
      <c r="BJ369" s="26"/>
      <c r="BK369" s="17"/>
      <c r="BL369" s="17"/>
      <c r="BM369" s="17"/>
      <c r="BN369" s="17"/>
      <c r="BO369" s="17"/>
      <c r="BP369" s="17"/>
      <c r="BQ369" s="17"/>
      <c r="BR369" s="17"/>
      <c r="BS369" s="17"/>
      <c r="BT369" s="17"/>
      <c r="BU369" s="17"/>
      <c r="BV369" s="17"/>
      <c r="BW369" s="17"/>
      <c r="BX369" s="26"/>
      <c r="BY369" s="26"/>
      <c r="BZ369" s="26"/>
      <c r="CA369" s="26"/>
      <c r="CB369" s="26"/>
      <c r="CC369" s="17"/>
      <c r="CD369" s="17"/>
      <c r="CE369" s="17"/>
      <c r="CF369" s="17"/>
      <c r="CG369" s="17"/>
      <c r="CH369" s="17"/>
      <c r="CI369" s="17"/>
      <c r="CJ369" s="26"/>
      <c r="CK369" s="17"/>
      <c r="CL369" s="17"/>
      <c r="CM369" s="17"/>
      <c r="CN369" s="17"/>
      <c r="CO369" s="17"/>
      <c r="CP369" s="17"/>
      <c r="CQ369" s="17"/>
      <c r="CR369" s="17"/>
      <c r="CS369" s="17"/>
      <c r="CT369" s="17"/>
      <c r="CU369" s="17"/>
      <c r="CV369" s="17"/>
      <c r="CW369" s="17"/>
      <c r="CX369" s="17"/>
      <c r="CY369" s="26"/>
      <c r="CZ369" s="26"/>
      <c r="DA369" s="26"/>
      <c r="DB369" s="17"/>
      <c r="DC369" s="17"/>
      <c r="DD369" s="17"/>
      <c r="DE369" s="17"/>
      <c r="DF369" s="17"/>
      <c r="DG369" s="17"/>
      <c r="DH369" s="26"/>
      <c r="DI369" s="17"/>
      <c r="DJ369" s="17"/>
      <c r="DK369" s="17"/>
      <c r="DL369" s="17"/>
      <c r="DM369" s="17">
        <v>19.329999999999998</v>
      </c>
      <c r="DN369" s="17">
        <v>19.32</v>
      </c>
      <c r="DO369" s="17">
        <v>19.329999999999998</v>
      </c>
      <c r="DP369" s="17">
        <v>19.309999999999999</v>
      </c>
      <c r="DQ369" s="17">
        <v>19.29</v>
      </c>
      <c r="DR369" s="17">
        <v>19.28</v>
      </c>
      <c r="DS369" s="17">
        <v>19.28</v>
      </c>
      <c r="DT369" s="17">
        <v>19.28</v>
      </c>
      <c r="DU369" s="17">
        <v>19.309999999999999</v>
      </c>
      <c r="DV369" s="17">
        <v>19.32</v>
      </c>
      <c r="DW369" s="17">
        <v>19.309999999999999</v>
      </c>
      <c r="DX369" s="17">
        <v>19.28</v>
      </c>
      <c r="DY369" s="17">
        <v>19.27</v>
      </c>
      <c r="DZ369" s="17">
        <v>19.21</v>
      </c>
      <c r="EA369" s="17">
        <v>19.190000000000001</v>
      </c>
      <c r="EB369" s="17">
        <v>19.170000000000002</v>
      </c>
      <c r="EC369" s="17">
        <v>19.149999999999999</v>
      </c>
      <c r="ED369" s="17">
        <v>19.16</v>
      </c>
      <c r="EE369" s="17">
        <v>19.2</v>
      </c>
      <c r="EF369" s="17">
        <v>19.190000000000001</v>
      </c>
      <c r="EG369" s="17">
        <v>19.2</v>
      </c>
      <c r="EH369" s="17">
        <v>19.2</v>
      </c>
      <c r="EI369" s="17">
        <v>19.27</v>
      </c>
      <c r="EJ369" s="17">
        <v>19.21</v>
      </c>
      <c r="EK369" s="17">
        <v>19.21</v>
      </c>
      <c r="EL369" s="17">
        <v>19.2</v>
      </c>
      <c r="EM369" s="17">
        <v>19.22</v>
      </c>
      <c r="EN369" s="17">
        <v>19.25</v>
      </c>
      <c r="EO369" s="17">
        <v>19.25</v>
      </c>
      <c r="EP369" s="17">
        <v>19.23</v>
      </c>
      <c r="EQ369" s="17">
        <v>19.27</v>
      </c>
      <c r="ER369" s="17">
        <v>19.239999999999998</v>
      </c>
      <c r="ES369" s="17">
        <v>19.22</v>
      </c>
      <c r="ET369" s="17">
        <v>19.2</v>
      </c>
      <c r="EU369" s="17">
        <v>19.18</v>
      </c>
      <c r="EV369" s="17">
        <v>19.21</v>
      </c>
      <c r="EW369" s="17">
        <v>19.27</v>
      </c>
      <c r="EX369" s="17">
        <v>19.27</v>
      </c>
      <c r="EY369" s="17">
        <v>19.27</v>
      </c>
      <c r="EZ369" s="17">
        <v>19.239999999999998</v>
      </c>
      <c r="FA369" s="17">
        <v>19.22</v>
      </c>
      <c r="FB369" s="17">
        <v>19.23</v>
      </c>
      <c r="FC369" s="17">
        <v>19.29</v>
      </c>
      <c r="FD369" s="17">
        <v>19.309999999999999</v>
      </c>
      <c r="FE369" s="17">
        <v>19.3</v>
      </c>
      <c r="FF369" s="17">
        <v>19.3</v>
      </c>
      <c r="FG369" s="17">
        <v>19.3</v>
      </c>
      <c r="FH369" s="17">
        <v>19.29</v>
      </c>
      <c r="FI369" s="17">
        <v>19.23</v>
      </c>
      <c r="FJ369" s="17">
        <v>19.28</v>
      </c>
      <c r="FK369" s="17">
        <v>19.32</v>
      </c>
      <c r="FL369" s="17">
        <v>19.309999999999999</v>
      </c>
      <c r="FM369" s="17">
        <v>19.29</v>
      </c>
      <c r="FN369" s="17">
        <v>19.28</v>
      </c>
      <c r="FO369" s="17">
        <v>19.32</v>
      </c>
      <c r="FP369" s="17">
        <v>19.350000000000001</v>
      </c>
      <c r="FQ369" s="17">
        <v>19.329999999999998</v>
      </c>
      <c r="FR369" s="17">
        <v>19.32</v>
      </c>
      <c r="FS369" s="17">
        <v>19.329999999999998</v>
      </c>
      <c r="FT369" s="17">
        <v>19.28</v>
      </c>
      <c r="FU369" s="17">
        <v>19.25</v>
      </c>
      <c r="FV369" s="17">
        <v>19.23</v>
      </c>
      <c r="FW369" s="17">
        <v>19.190000000000001</v>
      </c>
      <c r="FX369" s="17">
        <v>19.22</v>
      </c>
      <c r="FY369" s="17">
        <v>19.25</v>
      </c>
      <c r="FZ369" s="17">
        <v>19.25</v>
      </c>
      <c r="GA369" s="17">
        <v>19.21</v>
      </c>
      <c r="GB369" s="17">
        <v>19.239999999999998</v>
      </c>
      <c r="GC369" s="17">
        <v>19.2</v>
      </c>
      <c r="GD369" s="17">
        <v>19.16</v>
      </c>
      <c r="GE369" s="17">
        <v>19.170000000000002</v>
      </c>
      <c r="GF369" s="17">
        <v>19</v>
      </c>
      <c r="GG369" s="17">
        <v>19.02</v>
      </c>
      <c r="GH369" s="17">
        <v>19.04</v>
      </c>
      <c r="GI369" s="17">
        <v>18.96</v>
      </c>
      <c r="GJ369" s="17">
        <v>18.989999999999998</v>
      </c>
      <c r="GK369" s="17">
        <v>18.97</v>
      </c>
      <c r="GL369" s="17">
        <v>18.95</v>
      </c>
      <c r="GM369" s="17">
        <v>18.920000000000002</v>
      </c>
      <c r="GN369" s="17">
        <v>18.940000000000001</v>
      </c>
      <c r="GO369" s="17">
        <v>18.95</v>
      </c>
      <c r="GP369" s="17">
        <v>18.98</v>
      </c>
      <c r="GQ369" s="17">
        <v>18.95</v>
      </c>
      <c r="GR369" s="17">
        <v>18.93</v>
      </c>
      <c r="GS369" s="17">
        <v>18.809999999999999</v>
      </c>
      <c r="GT369" s="17">
        <v>18.86</v>
      </c>
      <c r="GU369" s="17">
        <v>18.920000000000002</v>
      </c>
      <c r="GV369" s="17">
        <v>18.920000000000002</v>
      </c>
      <c r="GW369" s="17">
        <v>18.95</v>
      </c>
      <c r="GX369" s="17">
        <v>18.920000000000002</v>
      </c>
      <c r="GY369" s="17">
        <v>18.89</v>
      </c>
      <c r="GZ369" s="17">
        <v>18.95</v>
      </c>
      <c r="HA369" s="17">
        <v>18.96</v>
      </c>
      <c r="HB369" s="17">
        <v>18.96</v>
      </c>
      <c r="HC369" s="17">
        <v>18.98</v>
      </c>
      <c r="HD369" s="17">
        <v>19</v>
      </c>
      <c r="HE369" s="17">
        <v>18.97</v>
      </c>
      <c r="HF369" s="17">
        <v>18.920000000000002</v>
      </c>
      <c r="HG369" s="17">
        <v>18.920000000000002</v>
      </c>
      <c r="HH369" s="17">
        <v>18.899999999999999</v>
      </c>
      <c r="HI369" s="17">
        <v>18.87</v>
      </c>
      <c r="HJ369" s="17">
        <v>18.88</v>
      </c>
      <c r="HK369" s="17">
        <v>18.899999999999999</v>
      </c>
      <c r="HL369" s="17">
        <v>18.89</v>
      </c>
      <c r="HM369" s="17">
        <v>18.84</v>
      </c>
      <c r="HN369" s="17">
        <v>18.8</v>
      </c>
      <c r="HO369" s="17">
        <v>18.829999999999998</v>
      </c>
      <c r="HP369" s="17">
        <v>18.89</v>
      </c>
      <c r="HQ369" s="17">
        <v>18.920000000000002</v>
      </c>
      <c r="HR369" s="17">
        <v>18.899999999999999</v>
      </c>
      <c r="HS369" s="17">
        <v>18.89</v>
      </c>
      <c r="HT369" s="17">
        <v>18.86</v>
      </c>
      <c r="HU369" s="17">
        <v>18.87</v>
      </c>
      <c r="HV369" s="17">
        <v>18.95</v>
      </c>
      <c r="HW369" s="17">
        <v>19</v>
      </c>
      <c r="HX369" s="17">
        <v>19.010000000000002</v>
      </c>
      <c r="HY369" s="17">
        <v>19.010000000000002</v>
      </c>
      <c r="HZ369" s="17">
        <v>18.989999999999998</v>
      </c>
      <c r="IA369" s="17">
        <v>18.93</v>
      </c>
      <c r="IB369" s="17">
        <v>18.95</v>
      </c>
      <c r="IC369" s="17">
        <v>18.920000000000002</v>
      </c>
      <c r="ID369" s="17">
        <v>18.93</v>
      </c>
      <c r="IE369" s="17">
        <v>18.940000000000001</v>
      </c>
      <c r="IF369" s="17">
        <v>18.940000000000001</v>
      </c>
      <c r="IG369" s="17">
        <v>18.96</v>
      </c>
      <c r="IH369" s="17">
        <v>18.989999999999998</v>
      </c>
      <c r="II369" s="17">
        <v>18.98</v>
      </c>
      <c r="IJ369" s="17">
        <v>18.96</v>
      </c>
      <c r="IK369" s="17">
        <v>18.97</v>
      </c>
      <c r="IL369" s="17">
        <v>18.97</v>
      </c>
      <c r="IM369" s="17">
        <v>19.059999999999999</v>
      </c>
      <c r="IN369" s="17">
        <v>19.059999999999999</v>
      </c>
      <c r="IO369" s="17">
        <v>19.02</v>
      </c>
      <c r="IP369" s="17">
        <v>19.09</v>
      </c>
      <c r="IQ369" s="17">
        <v>19.149999999999999</v>
      </c>
      <c r="IR369" s="17">
        <v>19.12</v>
      </c>
      <c r="IS369" s="17">
        <v>19.11</v>
      </c>
      <c r="IT369" s="17">
        <v>19.13</v>
      </c>
      <c r="IU369" s="17">
        <v>19.149999999999999</v>
      </c>
      <c r="IV369" s="17">
        <v>19.149999999999999</v>
      </c>
      <c r="IW369" s="17">
        <v>19.149999999999999</v>
      </c>
      <c r="IX369" s="17">
        <v>19.149999999999999</v>
      </c>
      <c r="IY369" s="17">
        <v>19.16</v>
      </c>
    </row>
    <row r="370" spans="1:259" x14ac:dyDescent="0.15">
      <c r="A370" s="17" t="s">
        <v>940</v>
      </c>
      <c r="B370" s="17" t="s">
        <v>941</v>
      </c>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c r="AA370" s="26"/>
      <c r="AB370" s="17"/>
      <c r="AC370" s="26"/>
      <c r="AD370" s="26"/>
      <c r="AE370" s="17"/>
      <c r="AF370" s="17"/>
      <c r="AG370" s="17"/>
      <c r="AH370" s="17"/>
      <c r="AI370" s="17"/>
      <c r="AJ370" s="17"/>
      <c r="AK370" s="17"/>
      <c r="AL370" s="17"/>
      <c r="AM370" s="17"/>
      <c r="AN370" s="17"/>
      <c r="AO370" s="17"/>
      <c r="AP370" s="17"/>
      <c r="AQ370" s="17"/>
      <c r="AR370" s="17"/>
      <c r="AS370" s="17"/>
      <c r="AT370" s="17"/>
      <c r="AU370" s="17"/>
      <c r="AV370" s="17"/>
      <c r="AW370" s="17"/>
      <c r="AX370" s="17"/>
      <c r="AY370" s="17"/>
      <c r="AZ370" s="17"/>
      <c r="BA370" s="17"/>
      <c r="BB370" s="17"/>
      <c r="BC370" s="17"/>
      <c r="BD370" s="17"/>
      <c r="BE370" s="17"/>
      <c r="BF370" s="17"/>
      <c r="BG370" s="17"/>
      <c r="BH370" s="17"/>
      <c r="BI370" s="17"/>
      <c r="BJ370" s="26"/>
      <c r="BK370" s="17"/>
      <c r="BL370" s="17"/>
      <c r="BM370" s="17"/>
      <c r="BN370" s="17"/>
      <c r="BO370" s="17"/>
      <c r="BP370" s="17"/>
      <c r="BQ370" s="17"/>
      <c r="BR370" s="17"/>
      <c r="BS370" s="17"/>
      <c r="BT370" s="17"/>
      <c r="BU370" s="17"/>
      <c r="BV370" s="17"/>
      <c r="BW370" s="17"/>
      <c r="BX370" s="26"/>
      <c r="BY370" s="26"/>
      <c r="BZ370" s="26"/>
      <c r="CA370" s="26"/>
      <c r="CB370" s="26"/>
      <c r="CC370" s="17"/>
      <c r="CD370" s="17"/>
      <c r="CE370" s="17"/>
      <c r="CF370" s="17"/>
      <c r="CG370" s="17"/>
      <c r="CH370" s="17"/>
      <c r="CI370" s="17"/>
      <c r="CJ370" s="26"/>
      <c r="CK370" s="17"/>
      <c r="CL370" s="17"/>
      <c r="CM370" s="17"/>
      <c r="CN370" s="17"/>
      <c r="CO370" s="17"/>
      <c r="CP370" s="17"/>
      <c r="CQ370" s="17"/>
      <c r="CR370" s="17"/>
      <c r="CS370" s="17"/>
      <c r="CT370" s="17"/>
      <c r="CU370" s="17"/>
      <c r="CV370" s="17"/>
      <c r="CW370" s="17"/>
      <c r="CX370" s="17"/>
      <c r="CY370" s="26"/>
      <c r="CZ370" s="26"/>
      <c r="DA370" s="26"/>
      <c r="DB370" s="17"/>
      <c r="DC370" s="17"/>
      <c r="DD370" s="17"/>
      <c r="DE370" s="17"/>
      <c r="DF370" s="17"/>
      <c r="DG370" s="17"/>
      <c r="DH370" s="26"/>
      <c r="DI370" s="17"/>
      <c r="DJ370" s="17"/>
      <c r="DK370" s="17"/>
      <c r="DL370" s="17"/>
      <c r="DM370" s="17">
        <v>17.59</v>
      </c>
      <c r="DN370" s="17">
        <v>17.600000000000001</v>
      </c>
      <c r="DO370" s="17">
        <v>17.59</v>
      </c>
      <c r="DP370" s="17">
        <v>17.61</v>
      </c>
      <c r="DQ370" s="17">
        <v>17.600000000000001</v>
      </c>
      <c r="DR370" s="17">
        <v>17.559999999999999</v>
      </c>
      <c r="DS370" s="17">
        <v>17.57</v>
      </c>
      <c r="DT370" s="17">
        <v>17.579999999999998</v>
      </c>
      <c r="DU370" s="17">
        <v>17.579999999999998</v>
      </c>
      <c r="DV370" s="17">
        <v>17.579999999999998</v>
      </c>
      <c r="DW370" s="17">
        <v>17.579999999999998</v>
      </c>
      <c r="DX370" s="17">
        <v>17.59</v>
      </c>
      <c r="DY370" s="17">
        <v>17.57</v>
      </c>
      <c r="DZ370" s="17">
        <v>17.579999999999998</v>
      </c>
      <c r="EA370" s="17">
        <v>17.559999999999999</v>
      </c>
      <c r="EB370" s="17">
        <v>17.559999999999999</v>
      </c>
      <c r="EC370" s="17">
        <v>17.54</v>
      </c>
      <c r="ED370" s="17">
        <v>17.489999999999998</v>
      </c>
      <c r="EE370" s="17">
        <v>17.46</v>
      </c>
      <c r="EF370" s="17">
        <v>17.420000000000002</v>
      </c>
      <c r="EG370" s="17">
        <v>17.440000000000001</v>
      </c>
      <c r="EH370" s="17">
        <v>17.440000000000001</v>
      </c>
      <c r="EI370" s="17">
        <v>17.510000000000002</v>
      </c>
      <c r="EJ370" s="17">
        <v>17.579999999999998</v>
      </c>
      <c r="EK370" s="17">
        <v>17.62</v>
      </c>
      <c r="EL370" s="17">
        <v>17.600000000000001</v>
      </c>
      <c r="EM370" s="17">
        <v>17.61</v>
      </c>
      <c r="EN370" s="17">
        <v>17.61</v>
      </c>
      <c r="EO370" s="17">
        <v>17.62</v>
      </c>
      <c r="EP370" s="17">
        <v>17.68</v>
      </c>
      <c r="EQ370" s="17">
        <v>17.7</v>
      </c>
      <c r="ER370" s="17">
        <v>17.7</v>
      </c>
      <c r="ES370" s="17">
        <v>17.75</v>
      </c>
      <c r="ET370" s="17">
        <v>17.75</v>
      </c>
      <c r="EU370" s="17">
        <v>17.75</v>
      </c>
      <c r="EV370" s="17">
        <v>17.82</v>
      </c>
      <c r="EW370" s="17">
        <v>17.809999999999999</v>
      </c>
      <c r="EX370" s="17">
        <v>17.8</v>
      </c>
      <c r="EY370" s="17">
        <v>17.79</v>
      </c>
      <c r="EZ370" s="17">
        <v>17.75</v>
      </c>
      <c r="FA370" s="17">
        <v>17.77</v>
      </c>
      <c r="FB370" s="17">
        <v>17.75</v>
      </c>
      <c r="FC370" s="17">
        <v>17.8</v>
      </c>
      <c r="FD370" s="17">
        <v>17.79</v>
      </c>
      <c r="FE370" s="17">
        <v>17.79</v>
      </c>
      <c r="FF370" s="17">
        <v>17.79</v>
      </c>
      <c r="FG370" s="17">
        <v>17.79</v>
      </c>
      <c r="FH370" s="17">
        <v>17.78</v>
      </c>
      <c r="FI370" s="17">
        <v>17.79</v>
      </c>
      <c r="FJ370" s="17">
        <v>17.79</v>
      </c>
      <c r="FK370" s="17">
        <v>17.79</v>
      </c>
      <c r="FL370" s="17">
        <v>17.79</v>
      </c>
      <c r="FM370" s="17">
        <v>17.79</v>
      </c>
      <c r="FN370" s="17">
        <v>17.78</v>
      </c>
      <c r="FO370" s="17">
        <v>17.77</v>
      </c>
      <c r="FP370" s="17">
        <v>17.75</v>
      </c>
      <c r="FQ370" s="17">
        <v>17.72</v>
      </c>
      <c r="FR370" s="17">
        <v>17.73</v>
      </c>
      <c r="FS370" s="17">
        <v>17.75</v>
      </c>
      <c r="FT370" s="17">
        <v>17.75</v>
      </c>
      <c r="FU370" s="17">
        <v>17.739999999999998</v>
      </c>
      <c r="FV370" s="17">
        <v>17.73</v>
      </c>
      <c r="FW370" s="17">
        <v>17.73</v>
      </c>
      <c r="FX370" s="17">
        <v>17.73</v>
      </c>
      <c r="FY370" s="17">
        <v>17.739999999999998</v>
      </c>
      <c r="FZ370" s="17">
        <v>17.73</v>
      </c>
      <c r="GA370" s="17">
        <v>17.73</v>
      </c>
      <c r="GB370" s="17">
        <v>17.739999999999998</v>
      </c>
      <c r="GC370" s="17">
        <v>17.73</v>
      </c>
      <c r="GD370" s="17">
        <v>17.77</v>
      </c>
      <c r="GE370" s="17">
        <v>17.77</v>
      </c>
      <c r="GF370" s="17">
        <v>17.77</v>
      </c>
      <c r="GG370" s="17">
        <v>17.75</v>
      </c>
      <c r="GH370" s="17">
        <v>17.72</v>
      </c>
      <c r="GI370" s="17">
        <v>17.68</v>
      </c>
      <c r="GJ370" s="17">
        <v>17.690000000000001</v>
      </c>
      <c r="GK370" s="17">
        <v>17.72</v>
      </c>
      <c r="GL370" s="17">
        <v>17.7</v>
      </c>
      <c r="GM370" s="17">
        <v>17.690000000000001</v>
      </c>
      <c r="GN370" s="17">
        <v>17.66</v>
      </c>
      <c r="GO370" s="17">
        <v>17.670000000000002</v>
      </c>
      <c r="GP370" s="17">
        <v>17.71</v>
      </c>
      <c r="GQ370" s="17">
        <v>17.72</v>
      </c>
      <c r="GR370" s="17">
        <v>17.71</v>
      </c>
      <c r="GS370" s="17">
        <v>17.73</v>
      </c>
      <c r="GT370" s="17">
        <v>17.73</v>
      </c>
      <c r="GU370" s="17">
        <v>17.73</v>
      </c>
      <c r="GV370" s="17">
        <v>17.690000000000001</v>
      </c>
      <c r="GW370" s="17">
        <v>17.7</v>
      </c>
      <c r="GX370" s="17">
        <v>17.71</v>
      </c>
      <c r="GY370" s="17">
        <v>17.72</v>
      </c>
      <c r="GZ370" s="17">
        <v>17.72</v>
      </c>
      <c r="HA370" s="17">
        <v>17.71</v>
      </c>
      <c r="HB370" s="17">
        <v>17.72</v>
      </c>
      <c r="HC370" s="17">
        <v>17.73</v>
      </c>
      <c r="HD370" s="17">
        <v>17.73</v>
      </c>
      <c r="HE370" s="17">
        <v>17.7</v>
      </c>
      <c r="HF370" s="17">
        <v>17.690000000000001</v>
      </c>
      <c r="HG370" s="17">
        <v>17.7</v>
      </c>
      <c r="HH370" s="17">
        <v>17.670000000000002</v>
      </c>
      <c r="HI370" s="17">
        <v>17.670000000000002</v>
      </c>
      <c r="HJ370" s="17">
        <v>17.670000000000002</v>
      </c>
      <c r="HK370" s="17">
        <v>17.670000000000002</v>
      </c>
      <c r="HL370" s="17">
        <v>17.64</v>
      </c>
      <c r="HM370" s="17">
        <v>17.64</v>
      </c>
      <c r="HN370" s="17">
        <v>17.649999999999999</v>
      </c>
      <c r="HO370" s="17">
        <v>17.649999999999999</v>
      </c>
      <c r="HP370" s="17">
        <v>17.690000000000001</v>
      </c>
      <c r="HQ370" s="17">
        <v>17.68</v>
      </c>
      <c r="HR370" s="17">
        <v>17.690000000000001</v>
      </c>
      <c r="HS370" s="17">
        <v>17.68</v>
      </c>
      <c r="HT370" s="17">
        <v>17.690000000000001</v>
      </c>
      <c r="HU370" s="17">
        <v>17.690000000000001</v>
      </c>
      <c r="HV370" s="17">
        <v>17.690000000000001</v>
      </c>
      <c r="HW370" s="17">
        <v>17.690000000000001</v>
      </c>
      <c r="HX370" s="17">
        <v>17.68</v>
      </c>
      <c r="HY370" s="17">
        <v>17.670000000000002</v>
      </c>
      <c r="HZ370" s="17">
        <v>17.68</v>
      </c>
      <c r="IA370" s="17">
        <v>17.68</v>
      </c>
      <c r="IB370" s="17">
        <v>17.68</v>
      </c>
      <c r="IC370" s="17">
        <v>17.690000000000001</v>
      </c>
      <c r="ID370" s="17">
        <v>17.7</v>
      </c>
      <c r="IE370" s="17">
        <v>17.7</v>
      </c>
      <c r="IF370" s="17">
        <v>17.68</v>
      </c>
      <c r="IG370" s="17">
        <v>17.649999999999999</v>
      </c>
      <c r="IH370" s="17">
        <v>17.649999999999999</v>
      </c>
      <c r="II370" s="17">
        <v>17.649999999999999</v>
      </c>
      <c r="IJ370" s="17">
        <v>17.64</v>
      </c>
      <c r="IK370" s="17">
        <v>17.62</v>
      </c>
      <c r="IL370" s="17">
        <v>17.59</v>
      </c>
      <c r="IM370" s="17">
        <v>17.62</v>
      </c>
      <c r="IN370" s="17">
        <v>17.649999999999999</v>
      </c>
      <c r="IO370" s="17">
        <v>17.62</v>
      </c>
      <c r="IP370" s="17">
        <v>17.649999999999999</v>
      </c>
      <c r="IQ370" s="17">
        <v>17.66</v>
      </c>
      <c r="IR370" s="17">
        <v>17.670000000000002</v>
      </c>
      <c r="IS370" s="17">
        <v>17.739999999999998</v>
      </c>
      <c r="IT370" s="17">
        <v>17.71</v>
      </c>
      <c r="IU370" s="17">
        <v>17.690000000000001</v>
      </c>
      <c r="IV370" s="17">
        <v>17.690000000000001</v>
      </c>
      <c r="IW370" s="17">
        <v>17.690000000000001</v>
      </c>
      <c r="IX370" s="17">
        <v>17.690000000000001</v>
      </c>
      <c r="IY370" s="17">
        <v>17.73</v>
      </c>
    </row>
    <row r="371" spans="1:259" x14ac:dyDescent="0.15">
      <c r="A371" s="17" t="s">
        <v>916</v>
      </c>
      <c r="B371" s="17" t="s">
        <v>4765</v>
      </c>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c r="AA371" s="26"/>
      <c r="AB371" s="17"/>
      <c r="AC371" s="26"/>
      <c r="AD371" s="26"/>
      <c r="AE371" s="17"/>
      <c r="AF371" s="17"/>
      <c r="AG371" s="17"/>
      <c r="AH371" s="17"/>
      <c r="AI371" s="17"/>
      <c r="AJ371" s="17"/>
      <c r="AK371" s="17"/>
      <c r="AL371" s="17"/>
      <c r="AM371" s="17"/>
      <c r="AN371" s="17"/>
      <c r="AO371" s="17"/>
      <c r="AP371" s="17"/>
      <c r="AQ371" s="17"/>
      <c r="AR371" s="17"/>
      <c r="AS371" s="17"/>
      <c r="AT371" s="17"/>
      <c r="AU371" s="17"/>
      <c r="AV371" s="17"/>
      <c r="AW371" s="17"/>
      <c r="AX371" s="17"/>
      <c r="AY371" s="17"/>
      <c r="AZ371" s="17"/>
      <c r="BA371" s="17"/>
      <c r="BB371" s="17"/>
      <c r="BC371" s="17"/>
      <c r="BD371" s="17"/>
      <c r="BE371" s="17"/>
      <c r="BF371" s="17"/>
      <c r="BG371" s="17"/>
      <c r="BH371" s="17"/>
      <c r="BI371" s="17"/>
      <c r="BJ371" s="26"/>
      <c r="BK371" s="17"/>
      <c r="BL371" s="17"/>
      <c r="BM371" s="17"/>
      <c r="BN371" s="17"/>
      <c r="BO371" s="17"/>
      <c r="BP371" s="17"/>
      <c r="BQ371" s="17"/>
      <c r="BR371" s="17"/>
      <c r="BS371" s="17"/>
      <c r="BT371" s="17"/>
      <c r="BU371" s="17"/>
      <c r="BV371" s="17"/>
      <c r="BW371" s="17"/>
      <c r="BX371" s="26"/>
      <c r="BY371" s="26"/>
      <c r="BZ371" s="26"/>
      <c r="CA371" s="26"/>
      <c r="CB371" s="26"/>
      <c r="CC371" s="17"/>
      <c r="CD371" s="17"/>
      <c r="CE371" s="17"/>
      <c r="CF371" s="17"/>
      <c r="CG371" s="17"/>
      <c r="CH371" s="17"/>
      <c r="CI371" s="17"/>
      <c r="CJ371" s="26"/>
      <c r="CK371" s="17"/>
      <c r="CL371" s="17"/>
      <c r="CM371" s="17"/>
      <c r="CN371" s="17"/>
      <c r="CO371" s="17"/>
      <c r="CP371" s="17"/>
      <c r="CQ371" s="17"/>
      <c r="CR371" s="17"/>
      <c r="CS371" s="17"/>
      <c r="CT371" s="17"/>
      <c r="CU371" s="17"/>
      <c r="CV371" s="17"/>
      <c r="CW371" s="17"/>
      <c r="CX371" s="17"/>
      <c r="CY371" s="26"/>
      <c r="CZ371" s="26"/>
      <c r="DA371" s="26"/>
      <c r="DB371" s="17"/>
      <c r="DC371" s="17"/>
      <c r="DD371" s="17"/>
      <c r="DE371" s="17"/>
      <c r="DF371" s="17"/>
      <c r="DG371" s="17"/>
      <c r="DH371" s="26"/>
      <c r="DI371" s="17"/>
      <c r="DJ371" s="17"/>
      <c r="DK371" s="17"/>
      <c r="DL371" s="17"/>
      <c r="DM371" s="17">
        <v>20.58</v>
      </c>
      <c r="DN371" s="17">
        <v>20.59</v>
      </c>
      <c r="DO371" s="17">
        <v>20.6</v>
      </c>
      <c r="DP371" s="17">
        <v>20.58</v>
      </c>
      <c r="DQ371" s="17">
        <v>20.58</v>
      </c>
      <c r="DR371" s="17">
        <v>20.6</v>
      </c>
      <c r="DS371" s="17">
        <v>20.61</v>
      </c>
      <c r="DT371" s="17">
        <v>20.64</v>
      </c>
      <c r="DU371" s="17">
        <v>20.62</v>
      </c>
      <c r="DV371" s="17">
        <v>20.64</v>
      </c>
      <c r="DW371" s="17">
        <v>20.61</v>
      </c>
      <c r="DX371" s="17">
        <v>20.64</v>
      </c>
      <c r="DY371" s="17">
        <v>20.66</v>
      </c>
      <c r="DZ371" s="17">
        <v>20.66</v>
      </c>
      <c r="EA371" s="17">
        <v>20.66</v>
      </c>
      <c r="EB371" s="17">
        <v>20.62</v>
      </c>
      <c r="EC371" s="17">
        <v>20.62</v>
      </c>
      <c r="ED371" s="17">
        <v>20.62</v>
      </c>
      <c r="EE371" s="17">
        <v>20.62</v>
      </c>
      <c r="EF371" s="17">
        <v>20.65</v>
      </c>
      <c r="EG371" s="17">
        <v>20.65</v>
      </c>
      <c r="EH371" s="17">
        <v>20.65</v>
      </c>
      <c r="EI371" s="17">
        <v>20.66</v>
      </c>
      <c r="EJ371" s="17">
        <v>20.62</v>
      </c>
      <c r="EK371" s="17">
        <v>20.66</v>
      </c>
      <c r="EL371" s="17">
        <v>20.66</v>
      </c>
      <c r="EM371" s="17">
        <v>20.66</v>
      </c>
      <c r="EN371" s="17">
        <v>20.66</v>
      </c>
      <c r="EO371" s="17">
        <v>20.62</v>
      </c>
      <c r="EP371" s="17">
        <v>20.62</v>
      </c>
      <c r="EQ371" s="17">
        <v>20.65</v>
      </c>
      <c r="ER371" s="17">
        <v>20.63</v>
      </c>
      <c r="ES371" s="17">
        <v>20.62</v>
      </c>
      <c r="ET371" s="17">
        <v>20.61</v>
      </c>
      <c r="EU371" s="17">
        <v>20.59</v>
      </c>
      <c r="EV371" s="17">
        <v>20.57</v>
      </c>
      <c r="EW371" s="17">
        <v>20.56</v>
      </c>
      <c r="EX371" s="17">
        <v>20.56</v>
      </c>
      <c r="EY371" s="17">
        <v>20.55</v>
      </c>
      <c r="EZ371" s="17">
        <v>20.6</v>
      </c>
      <c r="FA371" s="17">
        <v>20.6</v>
      </c>
      <c r="FB371" s="17">
        <v>20.59</v>
      </c>
      <c r="FC371" s="17">
        <v>20.55</v>
      </c>
      <c r="FD371" s="17">
        <v>20.58</v>
      </c>
      <c r="FE371" s="17">
        <v>20.55</v>
      </c>
      <c r="FF371" s="17">
        <v>20.6</v>
      </c>
      <c r="FG371" s="17">
        <v>20.57</v>
      </c>
      <c r="FH371" s="17">
        <v>20.59</v>
      </c>
      <c r="FI371" s="17">
        <v>20.6</v>
      </c>
      <c r="FJ371" s="17">
        <v>20.6</v>
      </c>
      <c r="FK371" s="17">
        <v>20.6</v>
      </c>
      <c r="FL371" s="17">
        <v>20.6</v>
      </c>
      <c r="FM371" s="17">
        <v>20.6</v>
      </c>
      <c r="FN371" s="17">
        <v>20.6</v>
      </c>
      <c r="FO371" s="17">
        <v>20.6</v>
      </c>
      <c r="FP371" s="17">
        <v>20.57</v>
      </c>
      <c r="FQ371" s="17">
        <v>20.6</v>
      </c>
      <c r="FR371" s="17">
        <v>20.6</v>
      </c>
      <c r="FS371" s="17">
        <v>20.6</v>
      </c>
      <c r="FT371" s="17">
        <v>20.6</v>
      </c>
      <c r="FU371" s="17">
        <v>20.6</v>
      </c>
      <c r="FV371" s="17">
        <v>20.57</v>
      </c>
      <c r="FW371" s="17">
        <v>20.57</v>
      </c>
      <c r="FX371" s="17">
        <v>20.6</v>
      </c>
      <c r="FY371" s="17">
        <v>20.6</v>
      </c>
      <c r="FZ371" s="17">
        <v>20.61</v>
      </c>
      <c r="GA371" s="17">
        <v>20.6</v>
      </c>
      <c r="GB371" s="17">
        <v>20.58</v>
      </c>
      <c r="GC371" s="17">
        <v>20.6</v>
      </c>
      <c r="GD371" s="17">
        <v>20.57</v>
      </c>
      <c r="GE371" s="17">
        <v>20.57</v>
      </c>
      <c r="GF371" s="17">
        <v>20.56</v>
      </c>
      <c r="GG371" s="17">
        <v>20.57</v>
      </c>
      <c r="GH371" s="17">
        <v>20.56</v>
      </c>
      <c r="GI371" s="17">
        <v>20.52</v>
      </c>
      <c r="GJ371" s="17">
        <v>20.45</v>
      </c>
      <c r="GK371" s="17">
        <v>20.49</v>
      </c>
      <c r="GL371" s="17">
        <v>20.55</v>
      </c>
      <c r="GM371" s="17">
        <v>20.55</v>
      </c>
      <c r="GN371" s="17">
        <v>20.52</v>
      </c>
      <c r="GO371" s="17">
        <v>20.55</v>
      </c>
      <c r="GP371" s="17">
        <v>20.57</v>
      </c>
      <c r="GQ371" s="17">
        <v>20.58</v>
      </c>
      <c r="GR371" s="17">
        <v>20.53</v>
      </c>
      <c r="GS371" s="17">
        <v>20.59</v>
      </c>
      <c r="GT371" s="17">
        <v>20.6</v>
      </c>
      <c r="GU371" s="17">
        <v>20.6</v>
      </c>
      <c r="GV371" s="17">
        <v>20.6</v>
      </c>
      <c r="GW371" s="17">
        <v>20.6</v>
      </c>
      <c r="GX371" s="17">
        <v>20.6</v>
      </c>
      <c r="GY371" s="17">
        <v>20.57</v>
      </c>
      <c r="GZ371" s="17">
        <v>20.57</v>
      </c>
      <c r="HA371" s="17">
        <v>20.55</v>
      </c>
      <c r="HB371" s="17">
        <v>20.55</v>
      </c>
      <c r="HC371" s="17">
        <v>20.56</v>
      </c>
      <c r="HD371" s="17">
        <v>20.6</v>
      </c>
      <c r="HE371" s="17">
        <v>20.6</v>
      </c>
      <c r="HF371" s="17">
        <v>20.59</v>
      </c>
      <c r="HG371" s="17">
        <v>20.59</v>
      </c>
      <c r="HH371" s="17">
        <v>20.56</v>
      </c>
      <c r="HI371" s="17">
        <v>20.56</v>
      </c>
      <c r="HJ371" s="17">
        <v>20.6</v>
      </c>
      <c r="HK371" s="17">
        <v>20.6</v>
      </c>
      <c r="HL371" s="17">
        <v>20.6</v>
      </c>
      <c r="HM371" s="17">
        <v>20.6</v>
      </c>
      <c r="HN371" s="17">
        <v>20.6</v>
      </c>
      <c r="HO371" s="17">
        <v>20.61</v>
      </c>
      <c r="HP371" s="17">
        <v>20.6</v>
      </c>
      <c r="HQ371" s="17">
        <v>20.61</v>
      </c>
      <c r="HR371" s="17">
        <v>20.6</v>
      </c>
      <c r="HS371" s="17">
        <v>20.6</v>
      </c>
      <c r="HT371" s="17">
        <v>20.6</v>
      </c>
      <c r="HU371" s="17">
        <v>20.6</v>
      </c>
      <c r="HV371" s="17">
        <v>20.61</v>
      </c>
      <c r="HW371" s="17">
        <v>20.6</v>
      </c>
      <c r="HX371" s="17">
        <v>20.61</v>
      </c>
      <c r="HY371" s="17">
        <v>20.6</v>
      </c>
      <c r="HZ371" s="17">
        <v>20.61</v>
      </c>
      <c r="IA371" s="17">
        <v>20.64</v>
      </c>
      <c r="IB371" s="17">
        <v>20.62</v>
      </c>
      <c r="IC371" s="17">
        <v>20.6</v>
      </c>
      <c r="ID371" s="17">
        <v>20.6</v>
      </c>
      <c r="IE371" s="17">
        <v>20.64</v>
      </c>
      <c r="IF371" s="17">
        <v>20.6</v>
      </c>
      <c r="IG371" s="17">
        <v>20.6</v>
      </c>
      <c r="IH371" s="17">
        <v>20.6</v>
      </c>
      <c r="II371" s="17">
        <v>20.61</v>
      </c>
      <c r="IJ371" s="17">
        <v>20.61</v>
      </c>
      <c r="IK371" s="17">
        <v>20.64</v>
      </c>
      <c r="IL371" s="17">
        <v>20.6</v>
      </c>
      <c r="IM371" s="17">
        <v>20.6</v>
      </c>
      <c r="IN371" s="17">
        <v>20.6</v>
      </c>
      <c r="IO371" s="17">
        <v>20.63</v>
      </c>
      <c r="IP371" s="17">
        <v>20.6</v>
      </c>
      <c r="IQ371" s="17">
        <v>20.62</v>
      </c>
      <c r="IR371" s="17">
        <v>20.62</v>
      </c>
      <c r="IS371" s="17">
        <v>20.62</v>
      </c>
      <c r="IT371" s="17">
        <v>20.62</v>
      </c>
      <c r="IU371" s="17">
        <v>20.6</v>
      </c>
      <c r="IV371" s="17">
        <v>20.6</v>
      </c>
      <c r="IW371" s="17">
        <v>20.62</v>
      </c>
      <c r="IX371" s="17">
        <v>20.62</v>
      </c>
      <c r="IY371" s="17">
        <v>20.6</v>
      </c>
    </row>
    <row r="372" spans="1:259" x14ac:dyDescent="0.15">
      <c r="A372" s="17" t="s">
        <v>419</v>
      </c>
      <c r="B372" s="17" t="s">
        <v>420</v>
      </c>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c r="AA372" s="26"/>
      <c r="AB372" s="17"/>
      <c r="AC372" s="26"/>
      <c r="AD372" s="26"/>
      <c r="AE372" s="17"/>
      <c r="AF372" s="17"/>
      <c r="AG372" s="17"/>
      <c r="AH372" s="17"/>
      <c r="AI372" s="17"/>
      <c r="AJ372" s="17"/>
      <c r="AK372" s="17"/>
      <c r="AL372" s="17"/>
      <c r="AM372" s="17"/>
      <c r="AN372" s="17"/>
      <c r="AO372" s="17"/>
      <c r="AP372" s="17"/>
      <c r="AQ372" s="17"/>
      <c r="AR372" s="17"/>
      <c r="AS372" s="17"/>
      <c r="AT372" s="17"/>
      <c r="AU372" s="17"/>
      <c r="AV372" s="17"/>
      <c r="AW372" s="17"/>
      <c r="AX372" s="17"/>
      <c r="AY372" s="17"/>
      <c r="AZ372" s="17"/>
      <c r="BA372" s="17"/>
      <c r="BB372" s="17"/>
      <c r="BC372" s="17"/>
      <c r="BD372" s="17"/>
      <c r="BE372" s="17"/>
      <c r="BF372" s="17"/>
      <c r="BG372" s="17"/>
      <c r="BH372" s="17"/>
      <c r="BI372" s="17"/>
      <c r="BJ372" s="26"/>
      <c r="BK372" s="17"/>
      <c r="BL372" s="17"/>
      <c r="BM372" s="17"/>
      <c r="BN372" s="17"/>
      <c r="BO372" s="17"/>
      <c r="BP372" s="17"/>
      <c r="BQ372" s="17"/>
      <c r="BR372" s="17"/>
      <c r="BS372" s="17"/>
      <c r="BT372" s="17"/>
      <c r="BU372" s="17"/>
      <c r="BV372" s="17"/>
      <c r="BW372" s="17"/>
      <c r="BX372" s="26"/>
      <c r="BY372" s="26"/>
      <c r="BZ372" s="26"/>
      <c r="CA372" s="26"/>
      <c r="CB372" s="26"/>
      <c r="CC372" s="17"/>
      <c r="CD372" s="17"/>
      <c r="CE372" s="17"/>
      <c r="CF372" s="17"/>
      <c r="CG372" s="17"/>
      <c r="CH372" s="17"/>
      <c r="CI372" s="17"/>
      <c r="CJ372" s="26"/>
      <c r="CK372" s="17"/>
      <c r="CL372" s="17"/>
      <c r="CM372" s="17"/>
      <c r="CN372" s="17"/>
      <c r="CO372" s="17"/>
      <c r="CP372" s="17"/>
      <c r="CQ372" s="17"/>
      <c r="CR372" s="17"/>
      <c r="CS372" s="17"/>
      <c r="CT372" s="17"/>
      <c r="CU372" s="17"/>
      <c r="CV372" s="17"/>
      <c r="CW372" s="17"/>
      <c r="CX372" s="17"/>
      <c r="CY372" s="26"/>
      <c r="CZ372" s="26"/>
      <c r="DA372" s="26"/>
      <c r="DB372" s="17"/>
      <c r="DC372" s="17"/>
      <c r="DD372" s="17"/>
      <c r="DE372" s="17"/>
      <c r="DF372" s="17"/>
      <c r="DG372" s="17"/>
      <c r="DH372" s="26"/>
      <c r="DI372" s="17"/>
      <c r="DJ372" s="17"/>
      <c r="DK372" s="17"/>
      <c r="DL372" s="17"/>
      <c r="DM372" s="17">
        <v>9.34</v>
      </c>
      <c r="DN372" s="17">
        <v>9.34</v>
      </c>
      <c r="DO372" s="17">
        <v>9.35</v>
      </c>
      <c r="DP372" s="17">
        <v>9.35</v>
      </c>
      <c r="DQ372" s="17">
        <v>9.35</v>
      </c>
      <c r="DR372" s="17">
        <v>9.35</v>
      </c>
      <c r="DS372" s="17">
        <v>9.35</v>
      </c>
      <c r="DT372" s="17">
        <v>9.35</v>
      </c>
      <c r="DU372" s="17">
        <v>9.35</v>
      </c>
      <c r="DV372" s="17">
        <v>9.34</v>
      </c>
      <c r="DW372" s="17">
        <v>9.35</v>
      </c>
      <c r="DX372" s="17">
        <v>9.35</v>
      </c>
      <c r="DY372" s="17">
        <v>9.35</v>
      </c>
      <c r="DZ372" s="17">
        <v>9.35</v>
      </c>
      <c r="EA372" s="17">
        <v>9.34</v>
      </c>
      <c r="EB372" s="17">
        <v>9.34</v>
      </c>
      <c r="EC372" s="17">
        <v>9.35</v>
      </c>
      <c r="ED372" s="17">
        <v>9.34</v>
      </c>
      <c r="EE372" s="17">
        <v>9.35</v>
      </c>
      <c r="EF372" s="17">
        <v>9.35</v>
      </c>
      <c r="EG372" s="17">
        <v>9.35</v>
      </c>
      <c r="EH372" s="17">
        <v>9.35</v>
      </c>
      <c r="EI372" s="17">
        <v>9.35</v>
      </c>
      <c r="EJ372" s="17">
        <v>9.35</v>
      </c>
      <c r="EK372" s="17">
        <v>9.34</v>
      </c>
      <c r="EL372" s="17">
        <v>9.35</v>
      </c>
      <c r="EM372" s="17">
        <v>9.35</v>
      </c>
      <c r="EN372" s="17">
        <v>9.35</v>
      </c>
      <c r="EO372" s="17">
        <v>9.34</v>
      </c>
      <c r="EP372" s="17">
        <v>9.34</v>
      </c>
      <c r="EQ372" s="17">
        <v>9.33</v>
      </c>
      <c r="ER372" s="17">
        <v>9.34</v>
      </c>
      <c r="ES372" s="17">
        <v>9.33</v>
      </c>
      <c r="ET372" s="17">
        <v>9.34</v>
      </c>
      <c r="EU372" s="17">
        <v>9.34</v>
      </c>
      <c r="EV372" s="17">
        <v>9.34</v>
      </c>
      <c r="EW372" s="17">
        <v>9.33</v>
      </c>
      <c r="EX372" s="17">
        <v>9.34</v>
      </c>
      <c r="EY372" s="17">
        <v>9.34</v>
      </c>
      <c r="EZ372" s="17">
        <v>9.34</v>
      </c>
      <c r="FA372" s="17">
        <v>9.34</v>
      </c>
      <c r="FB372" s="17">
        <v>9.34</v>
      </c>
      <c r="FC372" s="17">
        <v>9.34</v>
      </c>
      <c r="FD372" s="17">
        <v>9.33</v>
      </c>
      <c r="FE372" s="17">
        <v>9.35</v>
      </c>
      <c r="FF372" s="17">
        <v>9.34</v>
      </c>
      <c r="FG372" s="17">
        <v>9.35</v>
      </c>
      <c r="FH372" s="17">
        <v>9.36</v>
      </c>
      <c r="FI372" s="17">
        <v>9.34</v>
      </c>
      <c r="FJ372" s="17">
        <v>9.35</v>
      </c>
      <c r="FK372" s="17">
        <v>9.36</v>
      </c>
      <c r="FL372" s="17">
        <v>9.35</v>
      </c>
      <c r="FM372" s="17">
        <v>9.34</v>
      </c>
      <c r="FN372" s="17">
        <v>9.35</v>
      </c>
      <c r="FO372" s="17">
        <v>9.35</v>
      </c>
      <c r="FP372" s="17">
        <v>9.34</v>
      </c>
      <c r="FQ372" s="17">
        <v>9.35</v>
      </c>
      <c r="FR372" s="17">
        <v>9.34</v>
      </c>
      <c r="FS372" s="17">
        <v>9.34</v>
      </c>
      <c r="FT372" s="17">
        <v>9.35</v>
      </c>
      <c r="FU372" s="17">
        <v>9.35</v>
      </c>
      <c r="FV372" s="17">
        <v>9.35</v>
      </c>
      <c r="FW372" s="17">
        <v>9.35</v>
      </c>
      <c r="FX372" s="17">
        <v>9.34</v>
      </c>
      <c r="FY372" s="17">
        <v>9.35</v>
      </c>
      <c r="FZ372" s="17">
        <v>9.35</v>
      </c>
      <c r="GA372" s="17">
        <v>9.36</v>
      </c>
      <c r="GB372" s="17">
        <v>9.35</v>
      </c>
      <c r="GC372" s="17">
        <v>9.34</v>
      </c>
      <c r="GD372" s="17">
        <v>9.35</v>
      </c>
      <c r="GE372" s="17">
        <v>9.35</v>
      </c>
      <c r="GF372" s="17">
        <v>9.35</v>
      </c>
      <c r="GG372" s="17">
        <v>9.36</v>
      </c>
      <c r="GH372" s="17">
        <v>9.36</v>
      </c>
      <c r="GI372" s="17">
        <v>9.36</v>
      </c>
      <c r="GJ372" s="17">
        <v>9.36</v>
      </c>
      <c r="GK372" s="17">
        <v>9.36</v>
      </c>
      <c r="GL372" s="17">
        <v>9.34</v>
      </c>
      <c r="GM372" s="17">
        <v>9.34</v>
      </c>
      <c r="GN372" s="17">
        <v>9.35</v>
      </c>
      <c r="GO372" s="17">
        <v>9.34</v>
      </c>
      <c r="GP372" s="17">
        <v>9.36</v>
      </c>
      <c r="GQ372" s="17">
        <v>9.3699999999999992</v>
      </c>
      <c r="GR372" s="17">
        <v>9.36</v>
      </c>
      <c r="GS372" s="17">
        <v>9.35</v>
      </c>
      <c r="GT372" s="17">
        <v>9.34</v>
      </c>
      <c r="GU372" s="17">
        <v>9.35</v>
      </c>
      <c r="GV372" s="17">
        <v>9.36</v>
      </c>
      <c r="GW372" s="17">
        <v>9.36</v>
      </c>
      <c r="GX372" s="17">
        <v>9.3699999999999992</v>
      </c>
      <c r="GY372" s="17">
        <v>9.35</v>
      </c>
      <c r="GZ372" s="17">
        <v>9.36</v>
      </c>
      <c r="HA372" s="17">
        <v>9.3699999999999992</v>
      </c>
      <c r="HB372" s="17">
        <v>9.35</v>
      </c>
      <c r="HC372" s="17">
        <v>9.3699999999999992</v>
      </c>
      <c r="HD372" s="17">
        <v>9.35</v>
      </c>
      <c r="HE372" s="17">
        <v>9.35</v>
      </c>
      <c r="HF372" s="17">
        <v>9.35</v>
      </c>
      <c r="HG372" s="17">
        <v>9.3699999999999992</v>
      </c>
      <c r="HH372" s="17">
        <v>9.3699999999999992</v>
      </c>
      <c r="HI372" s="17">
        <v>9.3699999999999992</v>
      </c>
      <c r="HJ372" s="17">
        <v>9.36</v>
      </c>
      <c r="HK372" s="17">
        <v>9.36</v>
      </c>
      <c r="HL372" s="17">
        <v>9.36</v>
      </c>
      <c r="HM372" s="17">
        <v>9.3699999999999992</v>
      </c>
      <c r="HN372" s="17">
        <v>9.36</v>
      </c>
      <c r="HO372" s="17">
        <v>9.35</v>
      </c>
      <c r="HP372" s="17">
        <v>9.35</v>
      </c>
      <c r="HQ372" s="17">
        <v>9.35</v>
      </c>
      <c r="HR372" s="17">
        <v>9.35</v>
      </c>
      <c r="HS372" s="17">
        <v>9.35</v>
      </c>
      <c r="HT372" s="17">
        <v>9.35</v>
      </c>
      <c r="HU372" s="17">
        <v>9.36</v>
      </c>
      <c r="HV372" s="17">
        <v>9.35</v>
      </c>
      <c r="HW372" s="17">
        <v>9.3699999999999992</v>
      </c>
      <c r="HX372" s="17">
        <v>9.3699999999999992</v>
      </c>
      <c r="HY372" s="17">
        <v>9.3699999999999992</v>
      </c>
      <c r="HZ372" s="17">
        <v>9.3699999999999992</v>
      </c>
      <c r="IA372" s="17">
        <v>9.36</v>
      </c>
      <c r="IB372" s="17">
        <v>9.36</v>
      </c>
      <c r="IC372" s="17">
        <v>9.36</v>
      </c>
      <c r="ID372" s="17">
        <v>9.36</v>
      </c>
      <c r="IE372" s="17">
        <v>9.35</v>
      </c>
      <c r="IF372" s="17">
        <v>9.3699999999999992</v>
      </c>
      <c r="IG372" s="17">
        <v>9.35</v>
      </c>
      <c r="IH372" s="17">
        <v>9.36</v>
      </c>
      <c r="II372" s="17">
        <v>9.36</v>
      </c>
      <c r="IJ372" s="17">
        <v>9.35</v>
      </c>
      <c r="IK372" s="17">
        <v>9.36</v>
      </c>
      <c r="IL372" s="17">
        <v>9.35</v>
      </c>
      <c r="IM372" s="17">
        <v>9.36</v>
      </c>
      <c r="IN372" s="17">
        <v>9.36</v>
      </c>
      <c r="IO372" s="17">
        <v>9.36</v>
      </c>
      <c r="IP372" s="17">
        <v>9.3699999999999992</v>
      </c>
      <c r="IQ372" s="17">
        <v>9.3699999999999992</v>
      </c>
      <c r="IR372" s="17">
        <v>9.3699999999999992</v>
      </c>
      <c r="IS372" s="17">
        <v>9.3699999999999992</v>
      </c>
      <c r="IT372" s="17">
        <v>9.3699999999999992</v>
      </c>
      <c r="IU372" s="17">
        <v>9.36</v>
      </c>
      <c r="IV372" s="17">
        <v>9.36</v>
      </c>
      <c r="IW372" s="17">
        <v>9.36</v>
      </c>
      <c r="IX372" s="17">
        <v>9.36</v>
      </c>
      <c r="IY372" s="17">
        <v>9.36</v>
      </c>
    </row>
    <row r="373" spans="1:259" x14ac:dyDescent="0.15">
      <c r="A373" s="17" t="s">
        <v>110</v>
      </c>
      <c r="B373" s="17" t="s">
        <v>111</v>
      </c>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c r="AA373" s="26"/>
      <c r="AB373" s="17"/>
      <c r="AC373" s="26"/>
      <c r="AD373" s="26"/>
      <c r="AE373" s="17"/>
      <c r="AF373" s="17"/>
      <c r="AG373" s="17"/>
      <c r="AH373" s="17"/>
      <c r="AI373" s="17"/>
      <c r="AJ373" s="17"/>
      <c r="AK373" s="17"/>
      <c r="AL373" s="17"/>
      <c r="AM373" s="17"/>
      <c r="AN373" s="17"/>
      <c r="AO373" s="17"/>
      <c r="AP373" s="17"/>
      <c r="AQ373" s="17"/>
      <c r="AR373" s="17"/>
      <c r="AS373" s="17"/>
      <c r="AT373" s="17"/>
      <c r="AU373" s="17"/>
      <c r="AV373" s="17"/>
      <c r="AW373" s="17"/>
      <c r="AX373" s="17"/>
      <c r="AY373" s="17"/>
      <c r="AZ373" s="17"/>
      <c r="BA373" s="17"/>
      <c r="BB373" s="17"/>
      <c r="BC373" s="17"/>
      <c r="BD373" s="17"/>
      <c r="BE373" s="17"/>
      <c r="BF373" s="17"/>
      <c r="BG373" s="17"/>
      <c r="BH373" s="17"/>
      <c r="BI373" s="17"/>
      <c r="BJ373" s="26"/>
      <c r="BK373" s="17"/>
      <c r="BL373" s="17"/>
      <c r="BM373" s="17"/>
      <c r="BN373" s="17"/>
      <c r="BO373" s="17"/>
      <c r="BP373" s="17"/>
      <c r="BQ373" s="17"/>
      <c r="BR373" s="17"/>
      <c r="BS373" s="17"/>
      <c r="BT373" s="17"/>
      <c r="BU373" s="17"/>
      <c r="BV373" s="17"/>
      <c r="BW373" s="17"/>
      <c r="BX373" s="26"/>
      <c r="BY373" s="26"/>
      <c r="BZ373" s="26"/>
      <c r="CA373" s="26"/>
      <c r="CB373" s="26"/>
      <c r="CC373" s="17"/>
      <c r="CD373" s="17"/>
      <c r="CE373" s="17"/>
      <c r="CF373" s="17"/>
      <c r="CG373" s="17"/>
      <c r="CH373" s="17"/>
      <c r="CI373" s="17"/>
      <c r="CJ373" s="26"/>
      <c r="CK373" s="17"/>
      <c r="CL373" s="17"/>
      <c r="CM373" s="17"/>
      <c r="CN373" s="17"/>
      <c r="CO373" s="17"/>
      <c r="CP373" s="17"/>
      <c r="CQ373" s="17"/>
      <c r="CR373" s="17"/>
      <c r="CS373" s="17"/>
      <c r="CT373" s="17"/>
      <c r="CU373" s="17"/>
      <c r="CV373" s="17"/>
      <c r="CW373" s="17"/>
      <c r="CX373" s="17"/>
      <c r="CY373" s="26"/>
      <c r="CZ373" s="26"/>
      <c r="DA373" s="26"/>
      <c r="DB373" s="17"/>
      <c r="DC373" s="17"/>
      <c r="DD373" s="17"/>
      <c r="DE373" s="17"/>
      <c r="DF373" s="17"/>
      <c r="DG373" s="17"/>
      <c r="DH373" s="26"/>
      <c r="DI373" s="17"/>
      <c r="DJ373" s="17"/>
      <c r="DK373" s="17"/>
      <c r="DL373" s="17"/>
      <c r="DM373" s="17">
        <v>11.3</v>
      </c>
      <c r="DN373" s="17">
        <v>11.3</v>
      </c>
      <c r="DO373" s="17">
        <v>11.3</v>
      </c>
      <c r="DP373" s="17">
        <v>11.31</v>
      </c>
      <c r="DQ373" s="17">
        <v>11.29</v>
      </c>
      <c r="DR373" s="17">
        <v>11.29</v>
      </c>
      <c r="DS373" s="17">
        <v>11.29</v>
      </c>
      <c r="DT373" s="17">
        <v>11.3</v>
      </c>
      <c r="DU373" s="17">
        <v>11.29</v>
      </c>
      <c r="DV373" s="17">
        <v>11.29</v>
      </c>
      <c r="DW373" s="17">
        <v>11.29</v>
      </c>
      <c r="DX373" s="17">
        <v>11.29</v>
      </c>
      <c r="DY373" s="17">
        <v>11.3</v>
      </c>
      <c r="DZ373" s="17">
        <v>11.29</v>
      </c>
      <c r="EA373" s="17">
        <v>11.29</v>
      </c>
      <c r="EB373" s="17">
        <v>11.28</v>
      </c>
      <c r="EC373" s="17">
        <v>11.28</v>
      </c>
      <c r="ED373" s="17">
        <v>11.29</v>
      </c>
      <c r="EE373" s="17">
        <v>11.29</v>
      </c>
      <c r="EF373" s="17">
        <v>11.28</v>
      </c>
      <c r="EG373" s="17">
        <v>11.28</v>
      </c>
      <c r="EH373" s="17">
        <v>11.29</v>
      </c>
      <c r="EI373" s="17">
        <v>11.29</v>
      </c>
      <c r="EJ373" s="17">
        <v>11.29</v>
      </c>
      <c r="EK373" s="17">
        <v>11.29</v>
      </c>
      <c r="EL373" s="17">
        <v>11.3</v>
      </c>
      <c r="EM373" s="17">
        <v>11.29</v>
      </c>
      <c r="EN373" s="17">
        <v>11.3</v>
      </c>
      <c r="EO373" s="17">
        <v>11.29</v>
      </c>
      <c r="EP373" s="17">
        <v>11.3</v>
      </c>
      <c r="EQ373" s="17">
        <v>11.29</v>
      </c>
      <c r="ER373" s="17">
        <v>11.3</v>
      </c>
      <c r="ES373" s="17">
        <v>11.3</v>
      </c>
      <c r="ET373" s="17">
        <v>11.3</v>
      </c>
      <c r="EU373" s="17">
        <v>11.3</v>
      </c>
      <c r="EV373" s="17">
        <v>11.29</v>
      </c>
      <c r="EW373" s="17">
        <v>11.3</v>
      </c>
      <c r="EX373" s="17">
        <v>11.29</v>
      </c>
      <c r="EY373" s="17">
        <v>11.3</v>
      </c>
      <c r="EZ373" s="17">
        <v>11.29</v>
      </c>
      <c r="FA373" s="17">
        <v>11.3</v>
      </c>
      <c r="FB373" s="17">
        <v>11.29</v>
      </c>
      <c r="FC373" s="17">
        <v>11.3</v>
      </c>
      <c r="FD373" s="17">
        <v>11.32</v>
      </c>
      <c r="FE373" s="17">
        <v>11.35</v>
      </c>
      <c r="FF373" s="17">
        <v>11.36</v>
      </c>
      <c r="FG373" s="17">
        <v>11.35</v>
      </c>
      <c r="FH373" s="17">
        <v>11.36</v>
      </c>
      <c r="FI373" s="17">
        <v>11.38</v>
      </c>
      <c r="FJ373" s="17">
        <v>11.41</v>
      </c>
      <c r="FK373" s="17">
        <v>11.45</v>
      </c>
      <c r="FL373" s="17">
        <v>11.43</v>
      </c>
      <c r="FM373" s="17">
        <v>11.42</v>
      </c>
      <c r="FN373" s="17">
        <v>11.5</v>
      </c>
      <c r="FO373" s="17">
        <v>11.48</v>
      </c>
      <c r="FP373" s="17">
        <v>11.48</v>
      </c>
      <c r="FQ373" s="17">
        <v>11.52</v>
      </c>
      <c r="FR373" s="17">
        <v>11.5</v>
      </c>
      <c r="FS373" s="17">
        <v>11.5</v>
      </c>
      <c r="FT373" s="17">
        <v>11.51</v>
      </c>
      <c r="FU373" s="17">
        <v>11.5</v>
      </c>
      <c r="FV373" s="17">
        <v>11.51</v>
      </c>
      <c r="FW373" s="17">
        <v>11.5</v>
      </c>
      <c r="FX373" s="17">
        <v>11.49</v>
      </c>
      <c r="FY373" s="17">
        <v>11.49</v>
      </c>
      <c r="FZ373" s="17">
        <v>11.5</v>
      </c>
      <c r="GA373" s="17">
        <v>11.5</v>
      </c>
      <c r="GB373" s="17">
        <v>11.5</v>
      </c>
      <c r="GC373" s="17">
        <v>11.54</v>
      </c>
      <c r="GD373" s="17">
        <v>11.53</v>
      </c>
      <c r="GE373" s="17">
        <v>11.54</v>
      </c>
      <c r="GF373" s="17">
        <v>11.54</v>
      </c>
      <c r="GG373" s="17">
        <v>11.54</v>
      </c>
      <c r="GH373" s="17">
        <v>11.53</v>
      </c>
      <c r="GI373" s="17">
        <v>11.53</v>
      </c>
      <c r="GJ373" s="17">
        <v>11.53</v>
      </c>
      <c r="GK373" s="17">
        <v>11.53</v>
      </c>
      <c r="GL373" s="17">
        <v>11.51</v>
      </c>
      <c r="GM373" s="17">
        <v>11.53</v>
      </c>
      <c r="GN373" s="17">
        <v>11.54</v>
      </c>
      <c r="GO373" s="17">
        <v>11.55</v>
      </c>
      <c r="GP373" s="17">
        <v>11.55</v>
      </c>
      <c r="GQ373" s="17">
        <v>11.55</v>
      </c>
      <c r="GR373" s="17">
        <v>11.55</v>
      </c>
      <c r="GS373" s="17">
        <v>11.54</v>
      </c>
      <c r="GT373" s="17">
        <v>11.55</v>
      </c>
      <c r="GU373" s="17">
        <v>11.55</v>
      </c>
      <c r="GV373" s="17">
        <v>11.55</v>
      </c>
      <c r="GW373" s="17">
        <v>11.54</v>
      </c>
      <c r="GX373" s="17">
        <v>11.54</v>
      </c>
      <c r="GY373" s="17">
        <v>11.54</v>
      </c>
      <c r="GZ373" s="17">
        <v>11.54</v>
      </c>
      <c r="HA373" s="17">
        <v>11.55</v>
      </c>
      <c r="HB373" s="17">
        <v>11.54</v>
      </c>
      <c r="HC373" s="17">
        <v>11.55</v>
      </c>
      <c r="HD373" s="17">
        <v>11.55</v>
      </c>
      <c r="HE373" s="17">
        <v>11.54</v>
      </c>
      <c r="HF373" s="17">
        <v>11.54</v>
      </c>
      <c r="HG373" s="17">
        <v>11.53</v>
      </c>
      <c r="HH373" s="17">
        <v>11.52</v>
      </c>
      <c r="HI373" s="17">
        <v>11.5</v>
      </c>
      <c r="HJ373" s="17">
        <v>11.48</v>
      </c>
      <c r="HK373" s="17">
        <v>11.49</v>
      </c>
      <c r="HL373" s="17">
        <v>11.54</v>
      </c>
      <c r="HM373" s="17">
        <v>11.53</v>
      </c>
      <c r="HN373" s="17">
        <v>11.53</v>
      </c>
      <c r="HO373" s="17">
        <v>11.53</v>
      </c>
      <c r="HP373" s="17">
        <v>11.53</v>
      </c>
      <c r="HQ373" s="17">
        <v>11.5</v>
      </c>
      <c r="HR373" s="17">
        <v>11.5</v>
      </c>
      <c r="HS373" s="17">
        <v>11.51</v>
      </c>
      <c r="HT373" s="17">
        <v>11.5</v>
      </c>
      <c r="HU373" s="17">
        <v>11.51</v>
      </c>
      <c r="HV373" s="17">
        <v>11.5</v>
      </c>
      <c r="HW373" s="17">
        <v>11.5</v>
      </c>
      <c r="HX373" s="17">
        <v>11.51</v>
      </c>
      <c r="HY373" s="17">
        <v>11.5</v>
      </c>
      <c r="HZ373" s="17">
        <v>11.51</v>
      </c>
      <c r="IA373" s="17">
        <v>11.5</v>
      </c>
      <c r="IB373" s="17">
        <v>11.48</v>
      </c>
      <c r="IC373" s="17">
        <v>11.49</v>
      </c>
      <c r="ID373" s="17">
        <v>11.5</v>
      </c>
      <c r="IE373" s="17">
        <v>11.5</v>
      </c>
      <c r="IF373" s="17">
        <v>11.51</v>
      </c>
      <c r="IG373" s="17">
        <v>11.5</v>
      </c>
      <c r="IH373" s="17">
        <v>11.5</v>
      </c>
      <c r="II373" s="17">
        <v>11.5</v>
      </c>
      <c r="IJ373" s="17">
        <v>11.49</v>
      </c>
      <c r="IK373" s="17">
        <v>11.5</v>
      </c>
      <c r="IL373" s="17">
        <v>11.5</v>
      </c>
      <c r="IM373" s="17">
        <v>11.5</v>
      </c>
      <c r="IN373" s="17">
        <v>11.5</v>
      </c>
      <c r="IO373" s="17">
        <v>11.5</v>
      </c>
      <c r="IP373" s="17">
        <v>11.52</v>
      </c>
      <c r="IQ373" s="17">
        <v>11.54</v>
      </c>
      <c r="IR373" s="17">
        <v>11.54</v>
      </c>
      <c r="IS373" s="17">
        <v>11.55</v>
      </c>
      <c r="IT373" s="17">
        <v>11.55</v>
      </c>
      <c r="IU373" s="17">
        <v>11.54</v>
      </c>
      <c r="IV373" s="17">
        <v>11.54</v>
      </c>
      <c r="IW373" s="17">
        <v>11.54</v>
      </c>
      <c r="IX373" s="17">
        <v>11.53</v>
      </c>
      <c r="IY373" s="17">
        <v>11.54</v>
      </c>
    </row>
    <row r="374" spans="1:259" x14ac:dyDescent="0.15">
      <c r="A374" s="17" t="s">
        <v>4690</v>
      </c>
      <c r="B374" s="17" t="s">
        <v>4766</v>
      </c>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c r="AA374" s="26"/>
      <c r="AB374" s="17"/>
      <c r="AC374" s="26"/>
      <c r="AD374" s="26"/>
      <c r="AE374" s="17"/>
      <c r="AF374" s="17"/>
      <c r="AG374" s="17"/>
      <c r="AH374" s="17"/>
      <c r="AI374" s="17"/>
      <c r="AJ374" s="17"/>
      <c r="AK374" s="17"/>
      <c r="AL374" s="17"/>
      <c r="AM374" s="17"/>
      <c r="AN374" s="17"/>
      <c r="AO374" s="17"/>
      <c r="AP374" s="17"/>
      <c r="AQ374" s="17"/>
      <c r="AR374" s="17"/>
      <c r="AS374" s="17"/>
      <c r="AT374" s="17"/>
      <c r="AU374" s="17"/>
      <c r="AV374" s="17"/>
      <c r="AW374" s="17"/>
      <c r="AX374" s="17"/>
      <c r="AY374" s="17"/>
      <c r="AZ374" s="17"/>
      <c r="BA374" s="17"/>
      <c r="BB374" s="17"/>
      <c r="BC374" s="17"/>
      <c r="BD374" s="17"/>
      <c r="BE374" s="17"/>
      <c r="BF374" s="17"/>
      <c r="BG374" s="17"/>
      <c r="BH374" s="17"/>
      <c r="BI374" s="17"/>
      <c r="BJ374" s="26"/>
      <c r="BK374" s="17"/>
      <c r="BL374" s="17"/>
      <c r="BM374" s="17"/>
      <c r="BN374" s="17"/>
      <c r="BO374" s="17"/>
      <c r="BP374" s="17"/>
      <c r="BQ374" s="17"/>
      <c r="BR374" s="17"/>
      <c r="BS374" s="17"/>
      <c r="BT374" s="17"/>
      <c r="BU374" s="17"/>
      <c r="BV374" s="17"/>
      <c r="BW374" s="17"/>
      <c r="BX374" s="26"/>
      <c r="BY374" s="26"/>
      <c r="BZ374" s="26"/>
      <c r="CA374" s="26"/>
      <c r="CB374" s="26"/>
      <c r="CC374" s="17"/>
      <c r="CD374" s="17"/>
      <c r="CE374" s="17"/>
      <c r="CF374" s="17"/>
      <c r="CG374" s="17"/>
      <c r="CH374" s="17"/>
      <c r="CI374" s="17"/>
      <c r="CJ374" s="26"/>
      <c r="CK374" s="17"/>
      <c r="CL374" s="17"/>
      <c r="CM374" s="17"/>
      <c r="CN374" s="17"/>
      <c r="CO374" s="17"/>
      <c r="CP374" s="17"/>
      <c r="CQ374" s="17"/>
      <c r="CR374" s="17"/>
      <c r="CS374" s="17"/>
      <c r="CT374" s="17"/>
      <c r="CU374" s="17"/>
      <c r="CV374" s="17"/>
      <c r="CW374" s="17"/>
      <c r="CX374" s="17"/>
      <c r="CY374" s="26"/>
      <c r="CZ374" s="26"/>
      <c r="DA374" s="26"/>
      <c r="DB374" s="17"/>
      <c r="DC374" s="17"/>
      <c r="DD374" s="17"/>
      <c r="DE374" s="17"/>
      <c r="DF374" s="17"/>
      <c r="DG374" s="17"/>
      <c r="DH374" s="26"/>
      <c r="DI374" s="17"/>
      <c r="DJ374" s="17"/>
      <c r="DK374" s="17"/>
      <c r="DL374" s="17"/>
      <c r="DM374" s="17">
        <v>44.97</v>
      </c>
      <c r="DN374" s="17">
        <v>44.96</v>
      </c>
      <c r="DO374" s="17">
        <v>44.97</v>
      </c>
      <c r="DP374" s="17">
        <v>45.11</v>
      </c>
      <c r="DQ374" s="17">
        <v>44.97</v>
      </c>
      <c r="DR374" s="17">
        <v>44.94</v>
      </c>
      <c r="DS374" s="17">
        <v>45</v>
      </c>
      <c r="DT374" s="17">
        <v>45</v>
      </c>
      <c r="DU374" s="17">
        <v>45.1</v>
      </c>
      <c r="DV374" s="17">
        <v>45</v>
      </c>
      <c r="DW374" s="17">
        <v>45</v>
      </c>
      <c r="DX374" s="17">
        <v>45</v>
      </c>
      <c r="DY374" s="17">
        <v>44.88</v>
      </c>
      <c r="DZ374" s="17">
        <v>44.9</v>
      </c>
      <c r="EA374" s="17">
        <v>44.88</v>
      </c>
      <c r="EB374" s="17">
        <v>44.88</v>
      </c>
      <c r="EC374" s="17">
        <v>44.8</v>
      </c>
      <c r="ED374" s="17">
        <v>44.85</v>
      </c>
      <c r="EE374" s="17">
        <v>44.8</v>
      </c>
      <c r="EF374" s="17">
        <v>44.76</v>
      </c>
      <c r="EG374" s="17">
        <v>44.8</v>
      </c>
      <c r="EH374" s="17">
        <v>44.8</v>
      </c>
      <c r="EI374" s="17">
        <v>44.85</v>
      </c>
      <c r="EJ374" s="17">
        <v>44.83</v>
      </c>
      <c r="EK374" s="17">
        <v>44.85</v>
      </c>
      <c r="EL374" s="17">
        <v>44.85</v>
      </c>
      <c r="EM374" s="17">
        <v>44.8</v>
      </c>
      <c r="EN374" s="17">
        <v>44.8</v>
      </c>
      <c r="EO374" s="17">
        <v>44.85</v>
      </c>
      <c r="EP374" s="17">
        <v>44.9</v>
      </c>
      <c r="EQ374" s="17">
        <v>44.95</v>
      </c>
      <c r="ER374" s="17">
        <v>44.94</v>
      </c>
      <c r="ES374" s="17">
        <v>44.95</v>
      </c>
      <c r="ET374" s="17">
        <v>44.97</v>
      </c>
      <c r="EU374" s="17">
        <v>44.97</v>
      </c>
      <c r="EV374" s="17">
        <v>44.94</v>
      </c>
      <c r="EW374" s="17">
        <v>44.96</v>
      </c>
      <c r="EX374" s="17">
        <v>44.95</v>
      </c>
      <c r="EY374" s="17">
        <v>44.95</v>
      </c>
      <c r="EZ374" s="17">
        <v>44.95</v>
      </c>
      <c r="FA374" s="17">
        <v>44.94</v>
      </c>
      <c r="FB374" s="17">
        <v>44.91</v>
      </c>
      <c r="FC374" s="17">
        <v>44.91</v>
      </c>
      <c r="FD374" s="17">
        <v>44.9</v>
      </c>
      <c r="FE374" s="17">
        <v>44.96</v>
      </c>
      <c r="FF374" s="17">
        <v>44.96</v>
      </c>
      <c r="FG374" s="17">
        <v>44.91</v>
      </c>
      <c r="FH374" s="17">
        <v>44.91</v>
      </c>
      <c r="FI374" s="17">
        <v>44.9</v>
      </c>
      <c r="FJ374" s="17">
        <v>44.9</v>
      </c>
      <c r="FK374" s="17">
        <v>44.92</v>
      </c>
      <c r="FL374" s="17">
        <v>44.89</v>
      </c>
      <c r="FM374" s="17">
        <v>44.9</v>
      </c>
      <c r="FN374" s="17">
        <v>44.97</v>
      </c>
      <c r="FO374" s="17">
        <v>44.95</v>
      </c>
      <c r="FP374" s="17">
        <v>44.92</v>
      </c>
      <c r="FQ374" s="17">
        <v>44.9</v>
      </c>
      <c r="FR374" s="17">
        <v>44.9</v>
      </c>
      <c r="FS374" s="17">
        <v>44.9</v>
      </c>
      <c r="FT374" s="17">
        <v>44.9</v>
      </c>
      <c r="FU374" s="17">
        <v>44.9</v>
      </c>
      <c r="FV374" s="17">
        <v>44.9</v>
      </c>
      <c r="FW374" s="17">
        <v>44.88</v>
      </c>
      <c r="FX374" s="17">
        <v>44.87</v>
      </c>
      <c r="FY374" s="17">
        <v>44.96</v>
      </c>
      <c r="FZ374" s="17">
        <v>44.9</v>
      </c>
      <c r="GA374" s="17">
        <v>44.96</v>
      </c>
      <c r="GB374" s="17">
        <v>44.95</v>
      </c>
      <c r="GC374" s="17">
        <v>44.9</v>
      </c>
      <c r="GD374" s="17">
        <v>44.99</v>
      </c>
      <c r="GE374" s="17">
        <v>44.95</v>
      </c>
      <c r="GF374" s="17">
        <v>44.92</v>
      </c>
      <c r="GG374" s="17">
        <v>44.91</v>
      </c>
      <c r="GH374" s="17">
        <v>44.91</v>
      </c>
      <c r="GI374" s="17">
        <v>44.94</v>
      </c>
      <c r="GJ374" s="17">
        <v>44.93</v>
      </c>
      <c r="GK374" s="17">
        <v>44.91</v>
      </c>
      <c r="GL374" s="17">
        <v>44.9</v>
      </c>
      <c r="GM374" s="17">
        <v>44.9</v>
      </c>
      <c r="GN374" s="17">
        <v>44.92</v>
      </c>
      <c r="GO374" s="17">
        <v>44.95</v>
      </c>
      <c r="GP374" s="17">
        <v>44.95</v>
      </c>
      <c r="GQ374" s="17">
        <v>44.91</v>
      </c>
      <c r="GR374" s="17">
        <v>44.85</v>
      </c>
      <c r="GS374" s="17">
        <v>44.85</v>
      </c>
      <c r="GT374" s="17">
        <v>44.9</v>
      </c>
      <c r="GU374" s="17">
        <v>44.93</v>
      </c>
      <c r="GV374" s="17">
        <v>44.92</v>
      </c>
      <c r="GW374" s="17">
        <v>44.92</v>
      </c>
      <c r="GX374" s="17">
        <v>44.95</v>
      </c>
      <c r="GY374" s="17">
        <v>44.86</v>
      </c>
      <c r="GZ374" s="17">
        <v>44.9</v>
      </c>
      <c r="HA374" s="17">
        <v>44.88</v>
      </c>
      <c r="HB374" s="17">
        <v>44.89</v>
      </c>
      <c r="HC374" s="17">
        <v>44.9</v>
      </c>
      <c r="HD374" s="17">
        <v>44.9</v>
      </c>
      <c r="HE374" s="17">
        <v>44.91</v>
      </c>
      <c r="HF374" s="17">
        <v>44.93</v>
      </c>
      <c r="HG374" s="17">
        <v>44.88</v>
      </c>
      <c r="HH374" s="17">
        <v>44.9</v>
      </c>
      <c r="HI374" s="17">
        <v>44.9</v>
      </c>
      <c r="HJ374" s="17">
        <v>44.9</v>
      </c>
      <c r="HK374" s="17">
        <v>44.93</v>
      </c>
      <c r="HL374" s="17">
        <v>44.84</v>
      </c>
      <c r="HM374" s="17">
        <v>44.78</v>
      </c>
      <c r="HN374" s="17">
        <v>44.76</v>
      </c>
      <c r="HO374" s="17">
        <v>44.8</v>
      </c>
      <c r="HP374" s="17">
        <v>44.76</v>
      </c>
      <c r="HQ374" s="17">
        <v>44.77</v>
      </c>
      <c r="HR374" s="17">
        <v>44.8</v>
      </c>
      <c r="HS374" s="17">
        <v>44.8</v>
      </c>
      <c r="HT374" s="17">
        <v>44.8</v>
      </c>
      <c r="HU374" s="17">
        <v>44.85</v>
      </c>
      <c r="HV374" s="17">
        <v>44.83</v>
      </c>
      <c r="HW374" s="17">
        <v>44.89</v>
      </c>
      <c r="HX374" s="17">
        <v>44.78</v>
      </c>
      <c r="HY374" s="17">
        <v>44.78</v>
      </c>
      <c r="HZ374" s="17">
        <v>44.78</v>
      </c>
      <c r="IA374" s="17">
        <v>44.64</v>
      </c>
      <c r="IB374" s="17">
        <v>44.7</v>
      </c>
      <c r="IC374" s="17">
        <v>44.61</v>
      </c>
      <c r="ID374" s="17">
        <v>44.69</v>
      </c>
      <c r="IE374" s="17">
        <v>44.69</v>
      </c>
      <c r="IF374" s="17">
        <v>44.63</v>
      </c>
      <c r="IG374" s="17">
        <v>44.65</v>
      </c>
      <c r="IH374" s="17">
        <v>44.64</v>
      </c>
      <c r="II374" s="17">
        <v>44.63</v>
      </c>
      <c r="IJ374" s="17">
        <v>44.64</v>
      </c>
      <c r="IK374" s="17">
        <v>44.64</v>
      </c>
      <c r="IL374" s="17">
        <v>44.62</v>
      </c>
      <c r="IM374" s="17">
        <v>44.6</v>
      </c>
      <c r="IN374" s="17">
        <v>44.59</v>
      </c>
      <c r="IO374" s="17">
        <v>44.63</v>
      </c>
      <c r="IP374" s="17">
        <v>44.65</v>
      </c>
      <c r="IQ374" s="17">
        <v>44.52</v>
      </c>
      <c r="IR374" s="17">
        <v>44.5</v>
      </c>
      <c r="IS374" s="17">
        <v>44.52</v>
      </c>
      <c r="IT374" s="17">
        <v>44.65</v>
      </c>
      <c r="IU374" s="17">
        <v>44.63</v>
      </c>
      <c r="IV374" s="17">
        <v>44.7</v>
      </c>
      <c r="IW374" s="17">
        <v>44.75</v>
      </c>
      <c r="IX374" s="17">
        <v>44.8</v>
      </c>
      <c r="IY374" s="17">
        <v>44.76</v>
      </c>
    </row>
    <row r="375" spans="1:259" x14ac:dyDescent="0.15">
      <c r="A375" s="17" t="s">
        <v>636</v>
      </c>
      <c r="B375" s="17" t="s">
        <v>637</v>
      </c>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c r="AA375" s="26"/>
      <c r="AB375" s="17"/>
      <c r="AC375" s="26"/>
      <c r="AD375" s="26"/>
      <c r="AE375" s="17"/>
      <c r="AF375" s="17"/>
      <c r="AG375" s="17"/>
      <c r="AH375" s="17"/>
      <c r="AI375" s="17"/>
      <c r="AJ375" s="17"/>
      <c r="AK375" s="17"/>
      <c r="AL375" s="17"/>
      <c r="AM375" s="17"/>
      <c r="AN375" s="17"/>
      <c r="AO375" s="17"/>
      <c r="AP375" s="17"/>
      <c r="AQ375" s="17"/>
      <c r="AR375" s="17"/>
      <c r="AS375" s="17"/>
      <c r="AT375" s="17"/>
      <c r="AU375" s="17"/>
      <c r="AV375" s="17"/>
      <c r="AW375" s="17"/>
      <c r="AX375" s="17"/>
      <c r="AY375" s="17"/>
      <c r="AZ375" s="17"/>
      <c r="BA375" s="17"/>
      <c r="BB375" s="17"/>
      <c r="BC375" s="17"/>
      <c r="BD375" s="17"/>
      <c r="BE375" s="17"/>
      <c r="BF375" s="17"/>
      <c r="BG375" s="17"/>
      <c r="BH375" s="17"/>
      <c r="BI375" s="17"/>
      <c r="BJ375" s="26"/>
      <c r="BK375" s="17"/>
      <c r="BL375" s="17"/>
      <c r="BM375" s="17"/>
      <c r="BN375" s="17"/>
      <c r="BO375" s="17"/>
      <c r="BP375" s="17"/>
      <c r="BQ375" s="17"/>
      <c r="BR375" s="17"/>
      <c r="BS375" s="17"/>
      <c r="BT375" s="17"/>
      <c r="BU375" s="17"/>
      <c r="BV375" s="17"/>
      <c r="BW375" s="17"/>
      <c r="BX375" s="26"/>
      <c r="BY375" s="26"/>
      <c r="BZ375" s="26"/>
      <c r="CA375" s="26"/>
      <c r="CB375" s="26"/>
      <c r="CC375" s="17"/>
      <c r="CD375" s="17"/>
      <c r="CE375" s="17"/>
      <c r="CF375" s="17"/>
      <c r="CG375" s="17"/>
      <c r="CH375" s="17"/>
      <c r="CI375" s="17"/>
      <c r="CJ375" s="26"/>
      <c r="CK375" s="17"/>
      <c r="CL375" s="17"/>
      <c r="CM375" s="17"/>
      <c r="CN375" s="17"/>
      <c r="CO375" s="17"/>
      <c r="CP375" s="17"/>
      <c r="CQ375" s="17"/>
      <c r="CR375" s="17"/>
      <c r="CS375" s="17"/>
      <c r="CT375" s="17"/>
      <c r="CU375" s="17"/>
      <c r="CV375" s="17"/>
      <c r="CW375" s="17"/>
      <c r="CX375" s="17"/>
      <c r="CY375" s="26"/>
      <c r="CZ375" s="26"/>
      <c r="DA375" s="26"/>
      <c r="DB375" s="17"/>
      <c r="DC375" s="17"/>
      <c r="DD375" s="17"/>
      <c r="DE375" s="17"/>
      <c r="DF375" s="17"/>
      <c r="DG375" s="17"/>
      <c r="DH375" s="26"/>
      <c r="DI375" s="17"/>
      <c r="DJ375" s="17"/>
      <c r="DK375" s="17"/>
      <c r="DL375" s="17"/>
      <c r="DM375" s="17">
        <v>17.47</v>
      </c>
      <c r="DN375" s="17">
        <v>17.47</v>
      </c>
      <c r="DO375" s="17">
        <v>17.47</v>
      </c>
      <c r="DP375" s="17">
        <v>17.46</v>
      </c>
      <c r="DQ375" s="17">
        <v>17.46</v>
      </c>
      <c r="DR375" s="17">
        <v>17.46</v>
      </c>
      <c r="DS375" s="17">
        <v>17.47</v>
      </c>
      <c r="DT375" s="17">
        <v>17.46</v>
      </c>
      <c r="DU375" s="17">
        <v>17.45</v>
      </c>
      <c r="DV375" s="17">
        <v>17.45</v>
      </c>
      <c r="DW375" s="17">
        <v>17.47</v>
      </c>
      <c r="DX375" s="17">
        <v>17.47</v>
      </c>
      <c r="DY375" s="17">
        <v>17.46</v>
      </c>
      <c r="DZ375" s="17">
        <v>17.47</v>
      </c>
      <c r="EA375" s="17">
        <v>17.46</v>
      </c>
      <c r="EB375" s="17">
        <v>17.45</v>
      </c>
      <c r="EC375" s="17">
        <v>17.45</v>
      </c>
      <c r="ED375" s="17">
        <v>17.46</v>
      </c>
      <c r="EE375" s="17">
        <v>17.46</v>
      </c>
      <c r="EF375" s="17">
        <v>17.46</v>
      </c>
      <c r="EG375" s="17">
        <v>17.46</v>
      </c>
      <c r="EH375" s="17">
        <v>17.46</v>
      </c>
      <c r="EI375" s="17">
        <v>17.440000000000001</v>
      </c>
      <c r="EJ375" s="17">
        <v>17.45</v>
      </c>
      <c r="EK375" s="17">
        <v>17.5</v>
      </c>
      <c r="EL375" s="17">
        <v>17.489999999999998</v>
      </c>
      <c r="EM375" s="17">
        <v>17.5</v>
      </c>
      <c r="EN375" s="17">
        <v>17.52</v>
      </c>
      <c r="EO375" s="17">
        <v>17.510000000000002</v>
      </c>
      <c r="EP375" s="17">
        <v>17.52</v>
      </c>
      <c r="EQ375" s="17">
        <v>17.510000000000002</v>
      </c>
      <c r="ER375" s="17">
        <v>17.510000000000002</v>
      </c>
      <c r="ES375" s="17">
        <v>17.52</v>
      </c>
      <c r="ET375" s="17">
        <v>17.54</v>
      </c>
      <c r="EU375" s="17">
        <v>17.54</v>
      </c>
      <c r="EV375" s="17">
        <v>17.48</v>
      </c>
      <c r="EW375" s="17">
        <v>17.579999999999998</v>
      </c>
      <c r="EX375" s="17">
        <v>17.579999999999998</v>
      </c>
      <c r="EY375" s="17">
        <v>17.55</v>
      </c>
      <c r="EZ375" s="17">
        <v>17.53</v>
      </c>
      <c r="FA375" s="17">
        <v>17.5</v>
      </c>
      <c r="FB375" s="17">
        <v>17.52</v>
      </c>
      <c r="FC375" s="17">
        <v>17.489999999999998</v>
      </c>
      <c r="FD375" s="17">
        <v>17.52</v>
      </c>
      <c r="FE375" s="17">
        <v>17.52</v>
      </c>
      <c r="FF375" s="17">
        <v>17.510000000000002</v>
      </c>
      <c r="FG375" s="17">
        <v>17.510000000000002</v>
      </c>
      <c r="FH375" s="17">
        <v>17.5</v>
      </c>
      <c r="FI375" s="17">
        <v>17.510000000000002</v>
      </c>
      <c r="FJ375" s="17">
        <v>17.5</v>
      </c>
      <c r="FK375" s="17">
        <v>17.5</v>
      </c>
      <c r="FL375" s="17">
        <v>17.5</v>
      </c>
      <c r="FM375" s="17">
        <v>17.5</v>
      </c>
      <c r="FN375" s="17">
        <v>17.510000000000002</v>
      </c>
      <c r="FO375" s="17">
        <v>17.510000000000002</v>
      </c>
      <c r="FP375" s="17">
        <v>17.510000000000002</v>
      </c>
      <c r="FQ375" s="17">
        <v>17.510000000000002</v>
      </c>
      <c r="FR375" s="17">
        <v>17.52</v>
      </c>
      <c r="FS375" s="17">
        <v>17.52</v>
      </c>
      <c r="FT375" s="17">
        <v>17.52</v>
      </c>
      <c r="FU375" s="17">
        <v>17.510000000000002</v>
      </c>
      <c r="FV375" s="17">
        <v>17.510000000000002</v>
      </c>
      <c r="FW375" s="17">
        <v>17.47</v>
      </c>
      <c r="FX375" s="17">
        <v>17.47</v>
      </c>
      <c r="FY375" s="17">
        <v>17.47</v>
      </c>
      <c r="FZ375" s="17">
        <v>17.5</v>
      </c>
      <c r="GA375" s="17">
        <v>17.5</v>
      </c>
      <c r="GB375" s="17">
        <v>17.48</v>
      </c>
      <c r="GC375" s="17">
        <v>17.440000000000001</v>
      </c>
      <c r="GD375" s="17">
        <v>17.440000000000001</v>
      </c>
      <c r="GE375" s="17">
        <v>17.440000000000001</v>
      </c>
      <c r="GF375" s="17">
        <v>17.489999999999998</v>
      </c>
      <c r="GG375" s="17">
        <v>17.48</v>
      </c>
      <c r="GH375" s="17">
        <v>17.440000000000001</v>
      </c>
      <c r="GI375" s="17">
        <v>17.440000000000001</v>
      </c>
      <c r="GJ375" s="17">
        <v>17.43</v>
      </c>
      <c r="GK375" s="17">
        <v>17.440000000000001</v>
      </c>
      <c r="GL375" s="17">
        <v>17.39</v>
      </c>
      <c r="GM375" s="17">
        <v>17.420000000000002</v>
      </c>
      <c r="GN375" s="17">
        <v>17.399999999999999</v>
      </c>
      <c r="GO375" s="17">
        <v>17.41</v>
      </c>
      <c r="GP375" s="17">
        <v>17.41</v>
      </c>
      <c r="GQ375" s="17">
        <v>17.399999999999999</v>
      </c>
      <c r="GR375" s="17">
        <v>17.39</v>
      </c>
      <c r="GS375" s="17">
        <v>17.399999999999999</v>
      </c>
      <c r="GT375" s="17">
        <v>17.350000000000001</v>
      </c>
      <c r="GU375" s="17">
        <v>17.399999999999999</v>
      </c>
      <c r="GV375" s="17">
        <v>17.39</v>
      </c>
      <c r="GW375" s="17">
        <v>17.39</v>
      </c>
      <c r="GX375" s="17">
        <v>17.39</v>
      </c>
      <c r="GY375" s="17">
        <v>17.399999999999999</v>
      </c>
      <c r="GZ375" s="17">
        <v>17.37</v>
      </c>
      <c r="HA375" s="17">
        <v>17.38</v>
      </c>
      <c r="HB375" s="17">
        <v>17.38</v>
      </c>
      <c r="HC375" s="17">
        <v>17.39</v>
      </c>
      <c r="HD375" s="17">
        <v>17.43</v>
      </c>
      <c r="HE375" s="17">
        <v>17.440000000000001</v>
      </c>
      <c r="HF375" s="17">
        <v>17.43</v>
      </c>
      <c r="HG375" s="17">
        <v>17.46</v>
      </c>
      <c r="HH375" s="17">
        <v>17.41</v>
      </c>
      <c r="HI375" s="17">
        <v>17.43</v>
      </c>
      <c r="HJ375" s="17">
        <v>17.440000000000001</v>
      </c>
      <c r="HK375" s="17">
        <v>17.440000000000001</v>
      </c>
      <c r="HL375" s="17">
        <v>17.38</v>
      </c>
      <c r="HM375" s="17">
        <v>17.41</v>
      </c>
      <c r="HN375" s="17">
        <v>17.399999999999999</v>
      </c>
      <c r="HO375" s="17">
        <v>17.39</v>
      </c>
      <c r="HP375" s="17">
        <v>17.399999999999999</v>
      </c>
      <c r="HQ375" s="17">
        <v>17.399999999999999</v>
      </c>
      <c r="HR375" s="17">
        <v>17.420000000000002</v>
      </c>
      <c r="HS375" s="17">
        <v>17.43</v>
      </c>
      <c r="HT375" s="17">
        <v>17.43</v>
      </c>
      <c r="HU375" s="17">
        <v>17.420000000000002</v>
      </c>
      <c r="HV375" s="17">
        <v>17.43</v>
      </c>
      <c r="HW375" s="17">
        <v>17.440000000000001</v>
      </c>
      <c r="HX375" s="17">
        <v>17.440000000000001</v>
      </c>
      <c r="HY375" s="17">
        <v>17.440000000000001</v>
      </c>
      <c r="HZ375" s="17">
        <v>17.440000000000001</v>
      </c>
      <c r="IA375" s="17">
        <v>17.43</v>
      </c>
      <c r="IB375" s="17">
        <v>17.43</v>
      </c>
      <c r="IC375" s="17">
        <v>17.420000000000002</v>
      </c>
      <c r="ID375" s="17">
        <v>17.43</v>
      </c>
      <c r="IE375" s="17">
        <v>17.440000000000001</v>
      </c>
      <c r="IF375" s="17">
        <v>17.440000000000001</v>
      </c>
      <c r="IG375" s="17">
        <v>17.45</v>
      </c>
      <c r="IH375" s="17">
        <v>17.440000000000001</v>
      </c>
      <c r="II375" s="17">
        <v>17.440000000000001</v>
      </c>
      <c r="IJ375" s="17">
        <v>17.420000000000002</v>
      </c>
      <c r="IK375" s="17">
        <v>17.39</v>
      </c>
      <c r="IL375" s="17">
        <v>17.37</v>
      </c>
      <c r="IM375" s="17">
        <v>17.34</v>
      </c>
      <c r="IN375" s="17">
        <v>17.36</v>
      </c>
      <c r="IO375" s="17">
        <v>17.329999999999998</v>
      </c>
      <c r="IP375" s="17">
        <v>17.34</v>
      </c>
      <c r="IQ375" s="17">
        <v>17.34</v>
      </c>
      <c r="IR375" s="17">
        <v>17.329999999999998</v>
      </c>
      <c r="IS375" s="17">
        <v>17.329999999999998</v>
      </c>
      <c r="IT375" s="17">
        <v>17.32</v>
      </c>
      <c r="IU375" s="17">
        <v>17.3</v>
      </c>
      <c r="IV375" s="17">
        <v>17.3</v>
      </c>
      <c r="IW375" s="17">
        <v>17.3</v>
      </c>
      <c r="IX375" s="17">
        <v>17.3</v>
      </c>
      <c r="IY375" s="17">
        <v>17.309999999999999</v>
      </c>
    </row>
    <row r="376" spans="1:259" x14ac:dyDescent="0.15">
      <c r="A376" s="17" t="s">
        <v>668</v>
      </c>
      <c r="B376" s="17" t="s">
        <v>669</v>
      </c>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c r="AA376" s="26"/>
      <c r="AB376" s="17"/>
      <c r="AC376" s="26"/>
      <c r="AD376" s="26"/>
      <c r="AE376" s="17"/>
      <c r="AF376" s="17"/>
      <c r="AG376" s="17"/>
      <c r="AH376" s="17"/>
      <c r="AI376" s="17"/>
      <c r="AJ376" s="17"/>
      <c r="AK376" s="17"/>
      <c r="AL376" s="17"/>
      <c r="AM376" s="17"/>
      <c r="AN376" s="17"/>
      <c r="AO376" s="17"/>
      <c r="AP376" s="17"/>
      <c r="AQ376" s="17"/>
      <c r="AR376" s="17"/>
      <c r="AS376" s="17"/>
      <c r="AT376" s="17"/>
      <c r="AU376" s="17"/>
      <c r="AV376" s="17"/>
      <c r="AW376" s="17"/>
      <c r="AX376" s="17"/>
      <c r="AY376" s="17"/>
      <c r="AZ376" s="17"/>
      <c r="BA376" s="17"/>
      <c r="BB376" s="17"/>
      <c r="BC376" s="17"/>
      <c r="BD376" s="17"/>
      <c r="BE376" s="17"/>
      <c r="BF376" s="17"/>
      <c r="BG376" s="17"/>
      <c r="BH376" s="17"/>
      <c r="BI376" s="17"/>
      <c r="BJ376" s="26"/>
      <c r="BK376" s="17"/>
      <c r="BL376" s="17"/>
      <c r="BM376" s="17"/>
      <c r="BN376" s="17"/>
      <c r="BO376" s="17"/>
      <c r="BP376" s="17"/>
      <c r="BQ376" s="17"/>
      <c r="BR376" s="17"/>
      <c r="BS376" s="17"/>
      <c r="BT376" s="17"/>
      <c r="BU376" s="17"/>
      <c r="BV376" s="17"/>
      <c r="BW376" s="17"/>
      <c r="BX376" s="26"/>
      <c r="BY376" s="26"/>
      <c r="BZ376" s="26"/>
      <c r="CA376" s="26"/>
      <c r="CB376" s="26"/>
      <c r="CC376" s="17"/>
      <c r="CD376" s="17"/>
      <c r="CE376" s="17"/>
      <c r="CF376" s="17"/>
      <c r="CG376" s="17"/>
      <c r="CH376" s="17"/>
      <c r="CI376" s="17"/>
      <c r="CJ376" s="26"/>
      <c r="CK376" s="17"/>
      <c r="CL376" s="17"/>
      <c r="CM376" s="17"/>
      <c r="CN376" s="17"/>
      <c r="CO376" s="17"/>
      <c r="CP376" s="17"/>
      <c r="CQ376" s="17"/>
      <c r="CR376" s="17"/>
      <c r="CS376" s="17"/>
      <c r="CT376" s="17"/>
      <c r="CU376" s="17"/>
      <c r="CV376" s="17"/>
      <c r="CW376" s="17"/>
      <c r="CX376" s="17"/>
      <c r="CY376" s="26"/>
      <c r="CZ376" s="26"/>
      <c r="DA376" s="26"/>
      <c r="DB376" s="17"/>
      <c r="DC376" s="17"/>
      <c r="DD376" s="17"/>
      <c r="DE376" s="17"/>
      <c r="DF376" s="17"/>
      <c r="DG376" s="17"/>
      <c r="DH376" s="26"/>
      <c r="DI376" s="17"/>
      <c r="DJ376" s="17"/>
      <c r="DK376" s="17"/>
      <c r="DL376" s="17"/>
      <c r="DM376" s="17">
        <v>24.96</v>
      </c>
      <c r="DN376" s="17">
        <v>24.96</v>
      </c>
      <c r="DO376" s="17">
        <v>24.96</v>
      </c>
      <c r="DP376" s="17">
        <v>25.01</v>
      </c>
      <c r="DQ376" s="17">
        <v>25.02</v>
      </c>
      <c r="DR376" s="17">
        <v>25</v>
      </c>
      <c r="DS376" s="17">
        <v>24.98</v>
      </c>
      <c r="DT376" s="17">
        <v>24.96</v>
      </c>
      <c r="DU376" s="17">
        <v>24.99</v>
      </c>
      <c r="DV376" s="17">
        <v>25</v>
      </c>
      <c r="DW376" s="17">
        <v>24.98</v>
      </c>
      <c r="DX376" s="17">
        <v>24.97</v>
      </c>
      <c r="DY376" s="17">
        <v>24.98</v>
      </c>
      <c r="DZ376" s="17">
        <v>24.99</v>
      </c>
      <c r="EA376" s="17">
        <v>24.98</v>
      </c>
      <c r="EB376" s="17">
        <v>24.96</v>
      </c>
      <c r="EC376" s="17">
        <v>24.92</v>
      </c>
      <c r="ED376" s="17">
        <v>24.92</v>
      </c>
      <c r="EE376" s="17">
        <v>24.91</v>
      </c>
      <c r="EF376" s="17">
        <v>24.89</v>
      </c>
      <c r="EG376" s="17">
        <v>24.89</v>
      </c>
      <c r="EH376" s="17">
        <v>24.89</v>
      </c>
      <c r="EI376" s="17">
        <v>24.89</v>
      </c>
      <c r="EJ376" s="17">
        <v>24.9</v>
      </c>
      <c r="EK376" s="17">
        <v>24.96</v>
      </c>
      <c r="EL376" s="17">
        <v>24.89</v>
      </c>
      <c r="EM376" s="17">
        <v>24.93</v>
      </c>
      <c r="EN376" s="17">
        <v>24.95</v>
      </c>
      <c r="EO376" s="17">
        <v>24.94</v>
      </c>
      <c r="EP376" s="17">
        <v>24.91</v>
      </c>
      <c r="EQ376" s="17">
        <v>24.9</v>
      </c>
      <c r="ER376" s="17">
        <v>24.9</v>
      </c>
      <c r="ES376" s="17">
        <v>24.91</v>
      </c>
      <c r="ET376" s="17">
        <v>24.9</v>
      </c>
      <c r="EU376" s="17">
        <v>24.91</v>
      </c>
      <c r="EV376" s="17">
        <v>24.9</v>
      </c>
      <c r="EW376" s="17">
        <v>24.89</v>
      </c>
      <c r="EX376" s="17">
        <v>24.86</v>
      </c>
      <c r="EY376" s="17">
        <v>24.88</v>
      </c>
      <c r="EZ376" s="17">
        <v>24.84</v>
      </c>
      <c r="FA376" s="17">
        <v>24.77</v>
      </c>
      <c r="FB376" s="17">
        <v>24.79</v>
      </c>
      <c r="FC376" s="17">
        <v>24.8</v>
      </c>
      <c r="FD376" s="17">
        <v>24.81</v>
      </c>
      <c r="FE376" s="17">
        <v>24.79</v>
      </c>
      <c r="FF376" s="17">
        <v>24.79</v>
      </c>
      <c r="FG376" s="17">
        <v>24.82</v>
      </c>
      <c r="FH376" s="17">
        <v>24.83</v>
      </c>
      <c r="FI376" s="17">
        <v>24.84</v>
      </c>
      <c r="FJ376" s="17">
        <v>24.83</v>
      </c>
      <c r="FK376" s="17">
        <v>24.82</v>
      </c>
      <c r="FL376" s="17">
        <v>24.84</v>
      </c>
      <c r="FM376" s="17">
        <v>24.84</v>
      </c>
      <c r="FN376" s="17">
        <v>24.84</v>
      </c>
      <c r="FO376" s="17">
        <v>24.83</v>
      </c>
      <c r="FP376" s="17">
        <v>24.83</v>
      </c>
      <c r="FQ376" s="17">
        <v>24.84</v>
      </c>
      <c r="FR376" s="17">
        <v>24.81</v>
      </c>
      <c r="FS376" s="17">
        <v>24.78</v>
      </c>
      <c r="FT376" s="17">
        <v>24.8</v>
      </c>
      <c r="FU376" s="17">
        <v>24.76</v>
      </c>
      <c r="FV376" s="17">
        <v>24.72</v>
      </c>
      <c r="FW376" s="17">
        <v>24.78</v>
      </c>
      <c r="FX376" s="17">
        <v>24.75</v>
      </c>
      <c r="FY376" s="17">
        <v>24.76</v>
      </c>
      <c r="FZ376" s="17">
        <v>24.78</v>
      </c>
      <c r="GA376" s="17">
        <v>24.79</v>
      </c>
      <c r="GB376" s="17">
        <v>24.8</v>
      </c>
      <c r="GC376" s="17">
        <v>24.79</v>
      </c>
      <c r="GD376" s="17">
        <v>24.8</v>
      </c>
      <c r="GE376" s="17">
        <v>24.8</v>
      </c>
      <c r="GF376" s="17">
        <v>24.82</v>
      </c>
      <c r="GG376" s="17">
        <v>24.8</v>
      </c>
      <c r="GH376" s="17">
        <v>24.8</v>
      </c>
      <c r="GI376" s="17">
        <v>24.77</v>
      </c>
      <c r="GJ376" s="17">
        <v>24.74</v>
      </c>
      <c r="GK376" s="17">
        <v>24.73</v>
      </c>
      <c r="GL376" s="17">
        <v>24.72</v>
      </c>
      <c r="GM376" s="17">
        <v>24.72</v>
      </c>
      <c r="GN376" s="17">
        <v>24.7</v>
      </c>
      <c r="GO376" s="17">
        <v>24.66</v>
      </c>
      <c r="GP376" s="17">
        <v>24.69</v>
      </c>
      <c r="GQ376" s="17">
        <v>24.7</v>
      </c>
      <c r="GR376" s="17">
        <v>24.69</v>
      </c>
      <c r="GS376" s="17">
        <v>24.69</v>
      </c>
      <c r="GT376" s="17">
        <v>24.68</v>
      </c>
      <c r="GU376" s="17">
        <v>24.67</v>
      </c>
      <c r="GV376" s="17">
        <v>24.65</v>
      </c>
      <c r="GW376" s="17">
        <v>24.63</v>
      </c>
      <c r="GX376" s="17">
        <v>24.64</v>
      </c>
      <c r="GY376" s="17">
        <v>24.65</v>
      </c>
      <c r="GZ376" s="17">
        <v>24.68</v>
      </c>
      <c r="HA376" s="17">
        <v>24.68</v>
      </c>
      <c r="HB376" s="17">
        <v>24.69</v>
      </c>
      <c r="HC376" s="17">
        <v>24.65</v>
      </c>
      <c r="HD376" s="17">
        <v>24.68</v>
      </c>
      <c r="HE376" s="17">
        <v>24.65</v>
      </c>
      <c r="HF376" s="17">
        <v>24.64</v>
      </c>
      <c r="HG376" s="17">
        <v>24.63</v>
      </c>
      <c r="HH376" s="17">
        <v>24.59</v>
      </c>
      <c r="HI376" s="17">
        <v>24.54</v>
      </c>
      <c r="HJ376" s="17">
        <v>24.51</v>
      </c>
      <c r="HK376" s="17">
        <v>24.51</v>
      </c>
      <c r="HL376" s="17">
        <v>24.53</v>
      </c>
      <c r="HM376" s="17">
        <v>24.55</v>
      </c>
      <c r="HN376" s="17">
        <v>24.56</v>
      </c>
      <c r="HO376" s="17">
        <v>24.55</v>
      </c>
      <c r="HP376" s="17">
        <v>24.53</v>
      </c>
      <c r="HQ376" s="17">
        <v>24.5</v>
      </c>
      <c r="HR376" s="17">
        <v>24.46</v>
      </c>
      <c r="HS376" s="17">
        <v>24.51</v>
      </c>
      <c r="HT376" s="17">
        <v>24.56</v>
      </c>
      <c r="HU376" s="17">
        <v>24.57</v>
      </c>
      <c r="HV376" s="17">
        <v>24.57</v>
      </c>
      <c r="HW376" s="17">
        <v>24.56</v>
      </c>
      <c r="HX376" s="17">
        <v>24.54</v>
      </c>
      <c r="HY376" s="17">
        <v>24.53</v>
      </c>
      <c r="HZ376" s="17">
        <v>24.56</v>
      </c>
      <c r="IA376" s="17">
        <v>24.56</v>
      </c>
      <c r="IB376" s="17">
        <v>24.53</v>
      </c>
      <c r="IC376" s="17">
        <v>24.57</v>
      </c>
      <c r="ID376" s="17">
        <v>24.59</v>
      </c>
      <c r="IE376" s="17">
        <v>24.66</v>
      </c>
      <c r="IF376" s="17">
        <v>24.66</v>
      </c>
      <c r="IG376" s="17">
        <v>24.61</v>
      </c>
      <c r="IH376" s="17">
        <v>24.63</v>
      </c>
      <c r="II376" s="17">
        <v>24.59</v>
      </c>
      <c r="IJ376" s="17">
        <v>24.6</v>
      </c>
      <c r="IK376" s="17">
        <v>24.61</v>
      </c>
      <c r="IL376" s="17">
        <v>24.61</v>
      </c>
      <c r="IM376" s="17">
        <v>24.6</v>
      </c>
      <c r="IN376" s="17">
        <v>24.62</v>
      </c>
      <c r="IO376" s="17">
        <v>24.63</v>
      </c>
      <c r="IP376" s="17">
        <v>24.63</v>
      </c>
      <c r="IQ376" s="17">
        <v>24.62</v>
      </c>
      <c r="IR376" s="17">
        <v>24.61</v>
      </c>
      <c r="IS376" s="17">
        <v>24.6</v>
      </c>
      <c r="IT376" s="17">
        <v>24.6</v>
      </c>
      <c r="IU376" s="17">
        <v>24.61</v>
      </c>
      <c r="IV376" s="17">
        <v>24.61</v>
      </c>
      <c r="IW376" s="17">
        <v>24.62</v>
      </c>
      <c r="IX376" s="17">
        <v>24.62</v>
      </c>
      <c r="IY376" s="17">
        <v>24.61</v>
      </c>
    </row>
    <row r="377" spans="1:259" x14ac:dyDescent="0.15">
      <c r="A377" s="17" t="s">
        <v>742</v>
      </c>
      <c r="B377" s="17" t="s">
        <v>2068</v>
      </c>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26"/>
      <c r="AB377" s="17"/>
      <c r="AC377" s="26"/>
      <c r="AD377" s="26"/>
      <c r="AE377" s="17"/>
      <c r="AF377" s="17"/>
      <c r="AG377" s="17"/>
      <c r="AH377" s="17"/>
      <c r="AI377" s="17"/>
      <c r="AJ377" s="17"/>
      <c r="AK377" s="17"/>
      <c r="AL377" s="17"/>
      <c r="AM377" s="17"/>
      <c r="AN377" s="17"/>
      <c r="AO377" s="17"/>
      <c r="AP377" s="17"/>
      <c r="AQ377" s="17"/>
      <c r="AR377" s="17"/>
      <c r="AS377" s="17"/>
      <c r="AT377" s="17"/>
      <c r="AU377" s="17"/>
      <c r="AV377" s="17"/>
      <c r="AW377" s="17"/>
      <c r="AX377" s="17"/>
      <c r="AY377" s="17"/>
      <c r="AZ377" s="17"/>
      <c r="BA377" s="17"/>
      <c r="BB377" s="17"/>
      <c r="BC377" s="17"/>
      <c r="BD377" s="17"/>
      <c r="BE377" s="17"/>
      <c r="BF377" s="17"/>
      <c r="BG377" s="17"/>
      <c r="BH377" s="17"/>
      <c r="BI377" s="17"/>
      <c r="BJ377" s="26"/>
      <c r="BK377" s="17"/>
      <c r="BL377" s="17"/>
      <c r="BM377" s="17"/>
      <c r="BN377" s="17"/>
      <c r="BO377" s="17"/>
      <c r="BP377" s="17"/>
      <c r="BQ377" s="17"/>
      <c r="BR377" s="17"/>
      <c r="BS377" s="17"/>
      <c r="BT377" s="17"/>
      <c r="BU377" s="17"/>
      <c r="BV377" s="17"/>
      <c r="BW377" s="17"/>
      <c r="BX377" s="26"/>
      <c r="BY377" s="26"/>
      <c r="BZ377" s="26"/>
      <c r="CA377" s="26"/>
      <c r="CB377" s="26"/>
      <c r="CC377" s="17"/>
      <c r="CD377" s="17"/>
      <c r="CE377" s="17"/>
      <c r="CF377" s="17"/>
      <c r="CG377" s="17"/>
      <c r="CH377" s="17"/>
      <c r="CI377" s="17"/>
      <c r="CJ377" s="26"/>
      <c r="CK377" s="17"/>
      <c r="CL377" s="17"/>
      <c r="CM377" s="17"/>
      <c r="CN377" s="17"/>
      <c r="CO377" s="17"/>
      <c r="CP377" s="17"/>
      <c r="CQ377" s="17"/>
      <c r="CR377" s="17"/>
      <c r="CS377" s="17"/>
      <c r="CT377" s="17"/>
      <c r="CU377" s="17"/>
      <c r="CV377" s="17"/>
      <c r="CW377" s="17"/>
      <c r="CX377" s="17"/>
      <c r="CY377" s="26"/>
      <c r="CZ377" s="26"/>
      <c r="DA377" s="26"/>
      <c r="DB377" s="17"/>
      <c r="DC377" s="17"/>
      <c r="DD377" s="17"/>
      <c r="DE377" s="17"/>
      <c r="DF377" s="17"/>
      <c r="DG377" s="17"/>
      <c r="DH377" s="26"/>
      <c r="DI377" s="17"/>
      <c r="DJ377" s="17"/>
      <c r="DK377" s="17"/>
      <c r="DL377" s="17"/>
      <c r="DM377" s="17">
        <v>22</v>
      </c>
      <c r="DN377" s="17">
        <v>22</v>
      </c>
      <c r="DO377" s="17">
        <v>22</v>
      </c>
      <c r="DP377" s="17">
        <v>22</v>
      </c>
      <c r="DQ377" s="17">
        <v>22</v>
      </c>
      <c r="DR377" s="17">
        <v>22</v>
      </c>
      <c r="DS377" s="17">
        <v>22</v>
      </c>
      <c r="DT377" s="17">
        <v>22</v>
      </c>
      <c r="DU377" s="17">
        <v>22.03</v>
      </c>
      <c r="DV377" s="17">
        <v>22</v>
      </c>
      <c r="DW377" s="17">
        <v>22.01</v>
      </c>
      <c r="DX377" s="17">
        <v>22.01</v>
      </c>
      <c r="DY377" s="17">
        <v>22.01</v>
      </c>
      <c r="DZ377" s="17">
        <v>22</v>
      </c>
      <c r="EA377" s="17">
        <v>22</v>
      </c>
      <c r="EB377" s="17">
        <v>22.01</v>
      </c>
      <c r="EC377" s="17">
        <v>22.01</v>
      </c>
      <c r="ED377" s="17">
        <v>21.99</v>
      </c>
      <c r="EE377" s="17">
        <v>21.97</v>
      </c>
      <c r="EF377" s="17">
        <v>21.97</v>
      </c>
      <c r="EG377" s="17">
        <v>21.99</v>
      </c>
      <c r="EH377" s="17">
        <v>21.99</v>
      </c>
      <c r="EI377" s="17">
        <v>21.99</v>
      </c>
      <c r="EJ377" s="17">
        <v>22</v>
      </c>
      <c r="EK377" s="17">
        <v>21.99</v>
      </c>
      <c r="EL377" s="17">
        <v>22</v>
      </c>
      <c r="EM377" s="17">
        <v>21.98</v>
      </c>
      <c r="EN377" s="17">
        <v>21.99</v>
      </c>
      <c r="EO377" s="17">
        <v>21.98</v>
      </c>
      <c r="EP377" s="17">
        <v>21.99</v>
      </c>
      <c r="EQ377" s="17">
        <v>21.99</v>
      </c>
      <c r="ER377" s="17">
        <v>22</v>
      </c>
      <c r="ES377" s="17">
        <v>22.01</v>
      </c>
      <c r="ET377" s="17">
        <v>22.01</v>
      </c>
      <c r="EU377" s="17">
        <v>22.01</v>
      </c>
      <c r="EV377" s="17">
        <v>22.04</v>
      </c>
      <c r="EW377" s="17">
        <v>22.04</v>
      </c>
      <c r="EX377" s="17">
        <v>22.04</v>
      </c>
      <c r="EY377" s="17">
        <v>22.02</v>
      </c>
      <c r="EZ377" s="17">
        <v>21.99</v>
      </c>
      <c r="FA377" s="17">
        <v>21.99</v>
      </c>
      <c r="FB377" s="17">
        <v>21.98</v>
      </c>
      <c r="FC377" s="17">
        <v>21.99</v>
      </c>
      <c r="FD377" s="17">
        <v>22</v>
      </c>
      <c r="FE377" s="17">
        <v>22.01</v>
      </c>
      <c r="FF377" s="17">
        <v>22.01</v>
      </c>
      <c r="FG377" s="17">
        <v>22.03</v>
      </c>
      <c r="FH377" s="17">
        <v>22.02</v>
      </c>
      <c r="FI377" s="17">
        <v>22.02</v>
      </c>
      <c r="FJ377" s="17">
        <v>22.03</v>
      </c>
      <c r="FK377" s="17">
        <v>22.05</v>
      </c>
      <c r="FL377" s="17">
        <v>22.05</v>
      </c>
      <c r="FM377" s="17">
        <v>22.04</v>
      </c>
      <c r="FN377" s="17">
        <v>22.03</v>
      </c>
      <c r="FO377" s="17">
        <v>22.03</v>
      </c>
      <c r="FP377" s="17">
        <v>22.09</v>
      </c>
      <c r="FQ377" s="17">
        <v>22.07</v>
      </c>
      <c r="FR377" s="17">
        <v>22.08</v>
      </c>
      <c r="FS377" s="17">
        <v>22.13</v>
      </c>
      <c r="FT377" s="17">
        <v>22.15</v>
      </c>
      <c r="FU377" s="17">
        <v>22.14</v>
      </c>
      <c r="FV377" s="17">
        <v>22.09</v>
      </c>
      <c r="FW377" s="17">
        <v>22.11</v>
      </c>
      <c r="FX377" s="17">
        <v>22.09</v>
      </c>
      <c r="FY377" s="17">
        <v>22.08</v>
      </c>
      <c r="FZ377" s="17">
        <v>22.09</v>
      </c>
      <c r="GA377" s="17">
        <v>22.08</v>
      </c>
      <c r="GB377" s="17">
        <v>22.07</v>
      </c>
      <c r="GC377" s="17">
        <v>22.06</v>
      </c>
      <c r="GD377" s="17">
        <v>22.08</v>
      </c>
      <c r="GE377" s="17">
        <v>22.06</v>
      </c>
      <c r="GF377" s="17">
        <v>22.08</v>
      </c>
      <c r="GG377" s="17">
        <v>22.05</v>
      </c>
      <c r="GH377" s="17">
        <v>22.01</v>
      </c>
      <c r="GI377" s="17">
        <v>22.04</v>
      </c>
      <c r="GJ377" s="17">
        <v>21.99</v>
      </c>
      <c r="GK377" s="17">
        <v>22</v>
      </c>
      <c r="GL377" s="17">
        <v>22.03</v>
      </c>
      <c r="GM377" s="17">
        <v>22.01</v>
      </c>
      <c r="GN377" s="17">
        <v>22.01</v>
      </c>
      <c r="GO377" s="17">
        <v>22.01</v>
      </c>
      <c r="GP377" s="17">
        <v>22</v>
      </c>
      <c r="GQ377" s="17">
        <v>22.01</v>
      </c>
      <c r="GR377" s="17">
        <v>22.01</v>
      </c>
      <c r="GS377" s="17">
        <v>22.03</v>
      </c>
      <c r="GT377" s="17">
        <v>22.01</v>
      </c>
      <c r="GU377" s="17">
        <v>22</v>
      </c>
      <c r="GV377" s="17">
        <v>22.01</v>
      </c>
      <c r="GW377" s="17">
        <v>22</v>
      </c>
      <c r="GX377" s="17">
        <v>22</v>
      </c>
      <c r="GY377" s="17">
        <v>21.97</v>
      </c>
      <c r="GZ377" s="17">
        <v>21.97</v>
      </c>
      <c r="HA377" s="17">
        <v>21.96</v>
      </c>
      <c r="HB377" s="17">
        <v>21.99</v>
      </c>
      <c r="HC377" s="17">
        <v>22.01</v>
      </c>
      <c r="HD377" s="17">
        <v>22</v>
      </c>
      <c r="HE377" s="17">
        <v>22</v>
      </c>
      <c r="HF377" s="17">
        <v>21.99</v>
      </c>
      <c r="HG377" s="17">
        <v>21.98</v>
      </c>
      <c r="HH377" s="17">
        <v>21.97</v>
      </c>
      <c r="HI377" s="17">
        <v>21.93</v>
      </c>
      <c r="HJ377" s="17">
        <v>21.91</v>
      </c>
      <c r="HK377" s="17">
        <v>21.92</v>
      </c>
      <c r="HL377" s="17">
        <v>21.93</v>
      </c>
      <c r="HM377" s="17">
        <v>21.94</v>
      </c>
      <c r="HN377" s="17">
        <v>21.92</v>
      </c>
      <c r="HO377" s="17">
        <v>21.93</v>
      </c>
      <c r="HP377" s="17">
        <v>21.93</v>
      </c>
      <c r="HQ377" s="17">
        <v>21.91</v>
      </c>
      <c r="HR377" s="17">
        <v>21.9</v>
      </c>
      <c r="HS377" s="17">
        <v>21.91</v>
      </c>
      <c r="HT377" s="17">
        <v>21.94</v>
      </c>
      <c r="HU377" s="17">
        <v>21.95</v>
      </c>
      <c r="HV377" s="17">
        <v>21.94</v>
      </c>
      <c r="HW377" s="17">
        <v>21.93</v>
      </c>
      <c r="HX377" s="17">
        <v>21.9</v>
      </c>
      <c r="HY377" s="17">
        <v>21.99</v>
      </c>
      <c r="HZ377" s="17">
        <v>21.98</v>
      </c>
      <c r="IA377" s="17">
        <v>21.98</v>
      </c>
      <c r="IB377" s="17">
        <v>21.97</v>
      </c>
      <c r="IC377" s="17">
        <v>21.97</v>
      </c>
      <c r="ID377" s="17">
        <v>21.98</v>
      </c>
      <c r="IE377" s="17">
        <v>21.98</v>
      </c>
      <c r="IF377" s="17">
        <v>21.94</v>
      </c>
      <c r="IG377" s="17">
        <v>21.99</v>
      </c>
      <c r="IH377" s="17">
        <v>21.97</v>
      </c>
      <c r="II377" s="17">
        <v>21.94</v>
      </c>
      <c r="IJ377" s="17">
        <v>21.94</v>
      </c>
      <c r="IK377" s="17">
        <v>21.96</v>
      </c>
      <c r="IL377" s="17">
        <v>21.96</v>
      </c>
      <c r="IM377" s="17">
        <v>21.97</v>
      </c>
      <c r="IN377" s="17">
        <v>21.96</v>
      </c>
      <c r="IO377" s="17">
        <v>21.94</v>
      </c>
      <c r="IP377" s="17">
        <v>21.94</v>
      </c>
      <c r="IQ377" s="17">
        <v>21.92</v>
      </c>
      <c r="IR377" s="17">
        <v>21.98</v>
      </c>
      <c r="IS377" s="17">
        <v>21.98</v>
      </c>
      <c r="IT377" s="17">
        <v>21.97</v>
      </c>
      <c r="IU377" s="17">
        <v>21.98</v>
      </c>
      <c r="IV377" s="17">
        <v>22</v>
      </c>
      <c r="IW377" s="17">
        <v>22</v>
      </c>
      <c r="IX377" s="17">
        <v>22</v>
      </c>
      <c r="IY377" s="17">
        <v>21.98</v>
      </c>
    </row>
    <row r="378" spans="1:259" x14ac:dyDescent="0.15">
      <c r="A378" s="17" t="s">
        <v>834</v>
      </c>
      <c r="B378" s="17" t="s">
        <v>835</v>
      </c>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c r="AA378" s="26"/>
      <c r="AB378" s="17"/>
      <c r="AC378" s="26"/>
      <c r="AD378" s="26"/>
      <c r="AE378" s="17"/>
      <c r="AF378" s="17"/>
      <c r="AG378" s="17"/>
      <c r="AH378" s="17"/>
      <c r="AI378" s="17"/>
      <c r="AJ378" s="17"/>
      <c r="AK378" s="17"/>
      <c r="AL378" s="17"/>
      <c r="AM378" s="17"/>
      <c r="AN378" s="17"/>
      <c r="AO378" s="17"/>
      <c r="AP378" s="17"/>
      <c r="AQ378" s="17"/>
      <c r="AR378" s="17"/>
      <c r="AS378" s="17"/>
      <c r="AT378" s="17"/>
      <c r="AU378" s="17"/>
      <c r="AV378" s="17"/>
      <c r="AW378" s="17"/>
      <c r="AX378" s="17"/>
      <c r="AY378" s="17"/>
      <c r="AZ378" s="17"/>
      <c r="BA378" s="17"/>
      <c r="BB378" s="17"/>
      <c r="BC378" s="17"/>
      <c r="BD378" s="17"/>
      <c r="BE378" s="17"/>
      <c r="BF378" s="17"/>
      <c r="BG378" s="17"/>
      <c r="BH378" s="17"/>
      <c r="BI378" s="17"/>
      <c r="BJ378" s="26"/>
      <c r="BK378" s="17"/>
      <c r="BL378" s="17"/>
      <c r="BM378" s="17"/>
      <c r="BN378" s="17"/>
      <c r="BO378" s="17"/>
      <c r="BP378" s="17"/>
      <c r="BQ378" s="17"/>
      <c r="BR378" s="17"/>
      <c r="BS378" s="17"/>
      <c r="BT378" s="17"/>
      <c r="BU378" s="17"/>
      <c r="BV378" s="17"/>
      <c r="BW378" s="17"/>
      <c r="BX378" s="26"/>
      <c r="BY378" s="26"/>
      <c r="BZ378" s="26"/>
      <c r="CA378" s="26"/>
      <c r="CB378" s="26"/>
      <c r="CC378" s="17"/>
      <c r="CD378" s="17"/>
      <c r="CE378" s="17"/>
      <c r="CF378" s="17"/>
      <c r="CG378" s="17"/>
      <c r="CH378" s="17"/>
      <c r="CI378" s="17"/>
      <c r="CJ378" s="26"/>
      <c r="CK378" s="17"/>
      <c r="CL378" s="17"/>
      <c r="CM378" s="17"/>
      <c r="CN378" s="17"/>
      <c r="CO378" s="17"/>
      <c r="CP378" s="17"/>
      <c r="CQ378" s="17"/>
      <c r="CR378" s="17"/>
      <c r="CS378" s="17"/>
      <c r="CT378" s="17"/>
      <c r="CU378" s="17"/>
      <c r="CV378" s="17"/>
      <c r="CW378" s="17"/>
      <c r="CX378" s="17"/>
      <c r="CY378" s="26"/>
      <c r="CZ378" s="26"/>
      <c r="DA378" s="26"/>
      <c r="DB378" s="17"/>
      <c r="DC378" s="17"/>
      <c r="DD378" s="17"/>
      <c r="DE378" s="17"/>
      <c r="DF378" s="17"/>
      <c r="DG378" s="17"/>
      <c r="DH378" s="26"/>
      <c r="DI378" s="17"/>
      <c r="DJ378" s="17"/>
      <c r="DK378" s="17"/>
      <c r="DL378" s="17"/>
      <c r="DM378" s="17">
        <v>7.4</v>
      </c>
      <c r="DN378" s="17">
        <v>7.41</v>
      </c>
      <c r="DO378" s="17">
        <v>7.4</v>
      </c>
      <c r="DP378" s="17">
        <v>7.41</v>
      </c>
      <c r="DQ378" s="17">
        <v>7.39</v>
      </c>
      <c r="DR378" s="17">
        <v>7.39</v>
      </c>
      <c r="DS378" s="17">
        <v>7.39</v>
      </c>
      <c r="DT378" s="17">
        <v>7.4</v>
      </c>
      <c r="DU378" s="17">
        <v>7.4</v>
      </c>
      <c r="DV378" s="17">
        <v>7.39</v>
      </c>
      <c r="DW378" s="17">
        <v>7.4</v>
      </c>
      <c r="DX378" s="17">
        <v>7.42</v>
      </c>
      <c r="DY378" s="17">
        <v>7.41</v>
      </c>
      <c r="DZ378" s="17">
        <v>7.42</v>
      </c>
      <c r="EA378" s="17">
        <v>7.4</v>
      </c>
      <c r="EB378" s="17">
        <v>7.4</v>
      </c>
      <c r="EC378" s="17">
        <v>7.41</v>
      </c>
      <c r="ED378" s="17">
        <v>7.4</v>
      </c>
      <c r="EE378" s="17">
        <v>7.39</v>
      </c>
      <c r="EF378" s="17">
        <v>7.4</v>
      </c>
      <c r="EG378" s="17">
        <v>7.39</v>
      </c>
      <c r="EH378" s="17">
        <v>7.4</v>
      </c>
      <c r="EI378" s="17">
        <v>7.39</v>
      </c>
      <c r="EJ378" s="17">
        <v>7.39</v>
      </c>
      <c r="EK378" s="17">
        <v>7.39</v>
      </c>
      <c r="EL378" s="17">
        <v>7.4</v>
      </c>
      <c r="EM378" s="17">
        <v>7.39</v>
      </c>
      <c r="EN378" s="17">
        <v>7.38</v>
      </c>
      <c r="EO378" s="17">
        <v>7.38</v>
      </c>
      <c r="EP378" s="17">
        <v>7.38</v>
      </c>
      <c r="EQ378" s="17">
        <v>7.38</v>
      </c>
      <c r="ER378" s="17">
        <v>7.38</v>
      </c>
      <c r="ES378" s="17">
        <v>7.38</v>
      </c>
      <c r="ET378" s="17">
        <v>7.39</v>
      </c>
      <c r="EU378" s="17">
        <v>7.37</v>
      </c>
      <c r="EV378" s="17">
        <v>7.37</v>
      </c>
      <c r="EW378" s="17">
        <v>7.38</v>
      </c>
      <c r="EX378" s="17">
        <v>7.38</v>
      </c>
      <c r="EY378" s="17">
        <v>7.38</v>
      </c>
      <c r="EZ378" s="17">
        <v>7.38</v>
      </c>
      <c r="FA378" s="17">
        <v>7.38</v>
      </c>
      <c r="FB378" s="17">
        <v>7.38</v>
      </c>
      <c r="FC378" s="17">
        <v>7.38</v>
      </c>
      <c r="FD378" s="17">
        <v>7.37</v>
      </c>
      <c r="FE378" s="17">
        <v>7.37</v>
      </c>
      <c r="FF378" s="17">
        <v>7.38</v>
      </c>
      <c r="FG378" s="17">
        <v>7.42</v>
      </c>
      <c r="FH378" s="17">
        <v>7.41</v>
      </c>
      <c r="FI378" s="17">
        <v>7.41</v>
      </c>
      <c r="FJ378" s="17">
        <v>7.45</v>
      </c>
      <c r="FK378" s="17">
        <v>7.46</v>
      </c>
      <c r="FL378" s="17">
        <v>7.48</v>
      </c>
      <c r="FM378" s="17">
        <v>7.49</v>
      </c>
      <c r="FN378" s="17">
        <v>7.48</v>
      </c>
      <c r="FO378" s="17">
        <v>7.52</v>
      </c>
      <c r="FP378" s="17">
        <v>7.49</v>
      </c>
      <c r="FQ378" s="17">
        <v>7.49</v>
      </c>
      <c r="FR378" s="17">
        <v>7.47</v>
      </c>
      <c r="FS378" s="17">
        <v>7.47</v>
      </c>
      <c r="FT378" s="17">
        <v>7.46</v>
      </c>
      <c r="FU378" s="17">
        <v>7.47</v>
      </c>
      <c r="FV378" s="17">
        <v>7.46</v>
      </c>
      <c r="FW378" s="17">
        <v>7.46</v>
      </c>
      <c r="FX378" s="17">
        <v>7.47</v>
      </c>
      <c r="FY378" s="17">
        <v>7.49</v>
      </c>
      <c r="FZ378" s="17">
        <v>7.48</v>
      </c>
      <c r="GA378" s="17">
        <v>7.49</v>
      </c>
      <c r="GB378" s="17">
        <v>7.48</v>
      </c>
      <c r="GC378" s="17">
        <v>7.48</v>
      </c>
      <c r="GD378" s="17">
        <v>7.47</v>
      </c>
      <c r="GE378" s="17">
        <v>7.46</v>
      </c>
      <c r="GF378" s="17">
        <v>7.46</v>
      </c>
      <c r="GG378" s="17">
        <v>7.44</v>
      </c>
      <c r="GH378" s="17">
        <v>7.45</v>
      </c>
      <c r="GI378" s="17">
        <v>7.45</v>
      </c>
      <c r="GJ378" s="17">
        <v>7.44</v>
      </c>
      <c r="GK378" s="17">
        <v>7.43</v>
      </c>
      <c r="GL378" s="17">
        <v>7.43</v>
      </c>
      <c r="GM378" s="17">
        <v>7.42</v>
      </c>
      <c r="GN378" s="17">
        <v>7.42</v>
      </c>
      <c r="GO378" s="17">
        <v>7.41</v>
      </c>
      <c r="GP378" s="17">
        <v>7.42</v>
      </c>
      <c r="GQ378" s="17">
        <v>7.43</v>
      </c>
      <c r="GR378" s="17">
        <v>7.42</v>
      </c>
      <c r="GS378" s="17">
        <v>7.42</v>
      </c>
      <c r="GT378" s="17">
        <v>7.41</v>
      </c>
      <c r="GU378" s="17">
        <v>7.42</v>
      </c>
      <c r="GV378" s="17">
        <v>7.42</v>
      </c>
      <c r="GW378" s="17">
        <v>7.41</v>
      </c>
      <c r="GX378" s="17">
        <v>7.42</v>
      </c>
      <c r="GY378" s="17">
        <v>7.42</v>
      </c>
      <c r="GZ378" s="17">
        <v>7.41</v>
      </c>
      <c r="HA378" s="17">
        <v>7.41</v>
      </c>
      <c r="HB378" s="17">
        <v>7.42</v>
      </c>
      <c r="HC378" s="17">
        <v>7.42</v>
      </c>
      <c r="HD378" s="17">
        <v>7.42</v>
      </c>
      <c r="HE378" s="17">
        <v>7.42</v>
      </c>
      <c r="HF378" s="17">
        <v>7.41</v>
      </c>
      <c r="HG378" s="17">
        <v>7.4</v>
      </c>
      <c r="HH378" s="17">
        <v>7.4</v>
      </c>
      <c r="HI378" s="17">
        <v>7.4</v>
      </c>
      <c r="HJ378" s="17">
        <v>7.4</v>
      </c>
      <c r="HK378" s="17">
        <v>7.42</v>
      </c>
      <c r="HL378" s="17">
        <v>7.41</v>
      </c>
      <c r="HM378" s="17">
        <v>7.4</v>
      </c>
      <c r="HN378" s="17">
        <v>7.4</v>
      </c>
      <c r="HO378" s="17">
        <v>7.38</v>
      </c>
      <c r="HP378" s="17">
        <v>7.39</v>
      </c>
      <c r="HQ378" s="17">
        <v>7.38</v>
      </c>
      <c r="HR378" s="17">
        <v>7.37</v>
      </c>
      <c r="HS378" s="17">
        <v>7.37</v>
      </c>
      <c r="HT378" s="17">
        <v>7.39</v>
      </c>
      <c r="HU378" s="17">
        <v>7.41</v>
      </c>
      <c r="HV378" s="17">
        <v>7.41</v>
      </c>
      <c r="HW378" s="17">
        <v>7.41</v>
      </c>
      <c r="HX378" s="17">
        <v>7.4</v>
      </c>
      <c r="HY378" s="17">
        <v>7.4</v>
      </c>
      <c r="HZ378" s="17">
        <v>7.4</v>
      </c>
      <c r="IA378" s="17">
        <v>7.4</v>
      </c>
      <c r="IB378" s="17">
        <v>7.38</v>
      </c>
      <c r="IC378" s="17">
        <v>7.39</v>
      </c>
      <c r="ID378" s="17">
        <v>7.37</v>
      </c>
      <c r="IE378" s="17">
        <v>7.38</v>
      </c>
      <c r="IF378" s="17">
        <v>7.37</v>
      </c>
      <c r="IG378" s="17">
        <v>7.38</v>
      </c>
      <c r="IH378" s="17">
        <v>7.38</v>
      </c>
      <c r="II378" s="17">
        <v>7.38</v>
      </c>
      <c r="IJ378" s="17">
        <v>7.37</v>
      </c>
      <c r="IK378" s="17">
        <v>7.36</v>
      </c>
      <c r="IL378" s="17">
        <v>7.36</v>
      </c>
      <c r="IM378" s="17">
        <v>7.37</v>
      </c>
      <c r="IN378" s="17">
        <v>7.37</v>
      </c>
      <c r="IO378" s="17">
        <v>7.36</v>
      </c>
      <c r="IP378" s="17">
        <v>7.35</v>
      </c>
      <c r="IQ378" s="17">
        <v>7.35</v>
      </c>
      <c r="IR378" s="17">
        <v>7.34</v>
      </c>
      <c r="IS378" s="17">
        <v>7.35</v>
      </c>
      <c r="IT378" s="17">
        <v>7.36</v>
      </c>
      <c r="IU378" s="17">
        <v>7.35</v>
      </c>
      <c r="IV378" s="17">
        <v>7.36</v>
      </c>
      <c r="IW378" s="17">
        <v>7.36</v>
      </c>
      <c r="IX378" s="17">
        <v>7.36</v>
      </c>
      <c r="IY378" s="17">
        <v>7.36</v>
      </c>
    </row>
    <row r="379" spans="1:259" x14ac:dyDescent="0.15">
      <c r="A379" s="17" t="s">
        <v>1028</v>
      </c>
      <c r="B379" s="17" t="s">
        <v>1029</v>
      </c>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c r="AA379" s="26"/>
      <c r="AB379" s="17"/>
      <c r="AC379" s="26"/>
      <c r="AD379" s="26"/>
      <c r="AE379" s="17"/>
      <c r="AF379" s="17"/>
      <c r="AG379" s="17"/>
      <c r="AH379" s="17"/>
      <c r="AI379" s="17"/>
      <c r="AJ379" s="17"/>
      <c r="AK379" s="17"/>
      <c r="AL379" s="17"/>
      <c r="AM379" s="17"/>
      <c r="AN379" s="17"/>
      <c r="AO379" s="17"/>
      <c r="AP379" s="17"/>
      <c r="AQ379" s="17"/>
      <c r="AR379" s="17"/>
      <c r="AS379" s="17"/>
      <c r="AT379" s="17"/>
      <c r="AU379" s="17"/>
      <c r="AV379" s="17"/>
      <c r="AW379" s="17"/>
      <c r="AX379" s="17"/>
      <c r="AY379" s="17"/>
      <c r="AZ379" s="17"/>
      <c r="BA379" s="17"/>
      <c r="BB379" s="17"/>
      <c r="BC379" s="17"/>
      <c r="BD379" s="17"/>
      <c r="BE379" s="17"/>
      <c r="BF379" s="17"/>
      <c r="BG379" s="17"/>
      <c r="BH379" s="17"/>
      <c r="BI379" s="17"/>
      <c r="BJ379" s="26"/>
      <c r="BK379" s="17"/>
      <c r="BL379" s="17"/>
      <c r="BM379" s="17"/>
      <c r="BN379" s="17"/>
      <c r="BO379" s="17"/>
      <c r="BP379" s="17"/>
      <c r="BQ379" s="17"/>
      <c r="BR379" s="17"/>
      <c r="BS379" s="17"/>
      <c r="BT379" s="17"/>
      <c r="BU379" s="17"/>
      <c r="BV379" s="17"/>
      <c r="BW379" s="17"/>
      <c r="BX379" s="26"/>
      <c r="BY379" s="26"/>
      <c r="BZ379" s="26"/>
      <c r="CA379" s="26"/>
      <c r="CB379" s="26"/>
      <c r="CC379" s="17"/>
      <c r="CD379" s="17"/>
      <c r="CE379" s="17"/>
      <c r="CF379" s="17"/>
      <c r="CG379" s="17"/>
      <c r="CH379" s="17"/>
      <c r="CI379" s="17"/>
      <c r="CJ379" s="26"/>
      <c r="CK379" s="17"/>
      <c r="CL379" s="17"/>
      <c r="CM379" s="17"/>
      <c r="CN379" s="17"/>
      <c r="CO379" s="17"/>
      <c r="CP379" s="17"/>
      <c r="CQ379" s="17"/>
      <c r="CR379" s="17"/>
      <c r="CS379" s="17"/>
      <c r="CT379" s="17"/>
      <c r="CU379" s="17"/>
      <c r="CV379" s="17"/>
      <c r="CW379" s="17"/>
      <c r="CX379" s="17"/>
      <c r="CY379" s="26"/>
      <c r="CZ379" s="26"/>
      <c r="DA379" s="26"/>
      <c r="DB379" s="17"/>
      <c r="DC379" s="17"/>
      <c r="DD379" s="17"/>
      <c r="DE379" s="17"/>
      <c r="DF379" s="17"/>
      <c r="DG379" s="17"/>
      <c r="DH379" s="26"/>
      <c r="DI379" s="17"/>
      <c r="DJ379" s="17"/>
      <c r="DK379" s="17"/>
      <c r="DL379" s="17"/>
      <c r="DM379" s="17">
        <v>13.7</v>
      </c>
      <c r="DN379" s="17">
        <v>13.71</v>
      </c>
      <c r="DO379" s="17">
        <v>13.7</v>
      </c>
      <c r="DP379" s="17">
        <v>13.7</v>
      </c>
      <c r="DQ379" s="17">
        <v>13.7</v>
      </c>
      <c r="DR379" s="17">
        <v>13.71</v>
      </c>
      <c r="DS379" s="17">
        <v>13.72</v>
      </c>
      <c r="DT379" s="17">
        <v>13.71</v>
      </c>
      <c r="DU379" s="17">
        <v>13.72</v>
      </c>
      <c r="DV379" s="17">
        <v>13.75</v>
      </c>
      <c r="DW379" s="17">
        <v>13.74</v>
      </c>
      <c r="DX379" s="17">
        <v>13.74</v>
      </c>
      <c r="DY379" s="17">
        <v>13.75</v>
      </c>
      <c r="DZ379" s="17">
        <v>13.74</v>
      </c>
      <c r="EA379" s="17">
        <v>13.74</v>
      </c>
      <c r="EB379" s="17">
        <v>13.72</v>
      </c>
      <c r="EC379" s="17">
        <v>13.72</v>
      </c>
      <c r="ED379" s="17">
        <v>13.72</v>
      </c>
      <c r="EE379" s="17">
        <v>13.8</v>
      </c>
      <c r="EF379" s="17">
        <v>13.85</v>
      </c>
      <c r="EG379" s="17">
        <v>13.86</v>
      </c>
      <c r="EH379" s="17">
        <v>13.86</v>
      </c>
      <c r="EI379" s="17">
        <v>13.87</v>
      </c>
      <c r="EJ379" s="17">
        <v>13.86</v>
      </c>
      <c r="EK379" s="17">
        <v>13.86</v>
      </c>
      <c r="EL379" s="17">
        <v>13.86</v>
      </c>
      <c r="EM379" s="17">
        <v>13.86</v>
      </c>
      <c r="EN379" s="17">
        <v>13.88</v>
      </c>
      <c r="EO379" s="17">
        <v>13.89</v>
      </c>
      <c r="EP379" s="17">
        <v>13.9</v>
      </c>
      <c r="EQ379" s="17">
        <v>13.91</v>
      </c>
      <c r="ER379" s="17">
        <v>13.92</v>
      </c>
      <c r="ES379" s="17">
        <v>13.91</v>
      </c>
      <c r="ET379" s="17">
        <v>13.9</v>
      </c>
      <c r="EU379" s="17">
        <v>13.9</v>
      </c>
      <c r="EV379" s="17">
        <v>13.88</v>
      </c>
      <c r="EW379" s="17">
        <v>13.9</v>
      </c>
      <c r="EX379" s="17">
        <v>13.89</v>
      </c>
      <c r="EY379" s="17">
        <v>13.91</v>
      </c>
      <c r="EZ379" s="17">
        <v>13.94</v>
      </c>
      <c r="FA379" s="17">
        <v>13.94</v>
      </c>
      <c r="FB379" s="17">
        <v>13.94</v>
      </c>
      <c r="FC379" s="17">
        <v>13.94</v>
      </c>
      <c r="FD379" s="17">
        <v>13.93</v>
      </c>
      <c r="FE379" s="17">
        <v>13.94</v>
      </c>
      <c r="FF379" s="17">
        <v>13.93</v>
      </c>
      <c r="FG379" s="17">
        <v>13.93</v>
      </c>
      <c r="FH379" s="17">
        <v>13.93</v>
      </c>
      <c r="FI379" s="17">
        <v>13.93</v>
      </c>
      <c r="FJ379" s="17">
        <v>13.95</v>
      </c>
      <c r="FK379" s="17">
        <v>13.97</v>
      </c>
      <c r="FL379" s="17">
        <v>14.03</v>
      </c>
      <c r="FM379" s="17">
        <v>14.01</v>
      </c>
      <c r="FN379" s="17">
        <v>14.02</v>
      </c>
      <c r="FO379" s="17">
        <v>14.04</v>
      </c>
      <c r="FP379" s="17">
        <v>14.06</v>
      </c>
      <c r="FQ379" s="17">
        <v>14.11</v>
      </c>
      <c r="FR379" s="17">
        <v>14.14</v>
      </c>
      <c r="FS379" s="17">
        <v>14.21</v>
      </c>
      <c r="FT379" s="17">
        <v>14.25</v>
      </c>
      <c r="FU379" s="17">
        <v>14.2</v>
      </c>
      <c r="FV379" s="17">
        <v>14.17</v>
      </c>
      <c r="FW379" s="17">
        <v>14.17</v>
      </c>
      <c r="FX379" s="17">
        <v>14.21</v>
      </c>
      <c r="FY379" s="17">
        <v>14.3</v>
      </c>
      <c r="FZ379" s="17">
        <v>14.41</v>
      </c>
      <c r="GA379" s="17">
        <v>14.49</v>
      </c>
      <c r="GB379" s="17">
        <v>14.5</v>
      </c>
      <c r="GC379" s="17">
        <v>14.42</v>
      </c>
      <c r="GD379" s="17">
        <v>14.41</v>
      </c>
      <c r="GE379" s="17">
        <v>14.38</v>
      </c>
      <c r="GF379" s="17">
        <v>14.33</v>
      </c>
      <c r="GG379" s="17">
        <v>14.29</v>
      </c>
      <c r="GH379" s="17">
        <v>14.36</v>
      </c>
      <c r="GI379" s="17">
        <v>14.39</v>
      </c>
      <c r="GJ379" s="17">
        <v>14.34</v>
      </c>
      <c r="GK379" s="17">
        <v>14.3</v>
      </c>
      <c r="GL379" s="17">
        <v>14.3</v>
      </c>
      <c r="GM379" s="17">
        <v>14.28</v>
      </c>
      <c r="GN379" s="17">
        <v>14.25</v>
      </c>
      <c r="GO379" s="17">
        <v>14.2</v>
      </c>
      <c r="GP379" s="17">
        <v>14.2</v>
      </c>
      <c r="GQ379" s="17">
        <v>14.3</v>
      </c>
      <c r="GR379" s="17">
        <v>14.3</v>
      </c>
      <c r="GS379" s="17">
        <v>14.29</v>
      </c>
      <c r="GT379" s="17">
        <v>14.26</v>
      </c>
      <c r="GU379" s="17">
        <v>14.2</v>
      </c>
      <c r="GV379" s="17">
        <v>14.19</v>
      </c>
      <c r="GW379" s="17">
        <v>14.22</v>
      </c>
      <c r="GX379" s="17">
        <v>14.22</v>
      </c>
      <c r="GY379" s="17">
        <v>14.23</v>
      </c>
      <c r="GZ379" s="17">
        <v>14.25</v>
      </c>
      <c r="HA379" s="17">
        <v>14.24</v>
      </c>
      <c r="HB379" s="17">
        <v>14.24</v>
      </c>
      <c r="HC379" s="17">
        <v>14.25</v>
      </c>
      <c r="HD379" s="17">
        <v>14.24</v>
      </c>
      <c r="HE379" s="17">
        <v>14.22</v>
      </c>
      <c r="HF379" s="17">
        <v>14.21</v>
      </c>
      <c r="HG379" s="17">
        <v>14.16</v>
      </c>
      <c r="HH379" s="17">
        <v>14.15</v>
      </c>
      <c r="HI379" s="17">
        <v>14.13</v>
      </c>
      <c r="HJ379" s="17">
        <v>14.13</v>
      </c>
      <c r="HK379" s="17">
        <v>14.11</v>
      </c>
      <c r="HL379" s="17">
        <v>14.08</v>
      </c>
      <c r="HM379" s="17">
        <v>14.07</v>
      </c>
      <c r="HN379" s="17">
        <v>14.14</v>
      </c>
      <c r="HO379" s="17">
        <v>14.13</v>
      </c>
      <c r="HP379" s="17">
        <v>14.12</v>
      </c>
      <c r="HQ379" s="17">
        <v>14.13</v>
      </c>
      <c r="HR379" s="17">
        <v>14.14</v>
      </c>
      <c r="HS379" s="17">
        <v>14.17</v>
      </c>
      <c r="HT379" s="17">
        <v>14.25</v>
      </c>
      <c r="HU379" s="17">
        <v>14.23</v>
      </c>
      <c r="HV379" s="17">
        <v>14.23</v>
      </c>
      <c r="HW379" s="17">
        <v>14.3</v>
      </c>
      <c r="HX379" s="17">
        <v>14.25</v>
      </c>
      <c r="HY379" s="17">
        <v>14.25</v>
      </c>
      <c r="HZ379" s="17">
        <v>14.26</v>
      </c>
      <c r="IA379" s="17">
        <v>14.23</v>
      </c>
      <c r="IB379" s="17">
        <v>14.22</v>
      </c>
      <c r="IC379" s="17">
        <v>14.22</v>
      </c>
      <c r="ID379" s="17">
        <v>14.21</v>
      </c>
      <c r="IE379" s="17">
        <v>14.2</v>
      </c>
      <c r="IF379" s="17">
        <v>14.14</v>
      </c>
      <c r="IG379" s="17">
        <v>14.13</v>
      </c>
      <c r="IH379" s="17">
        <v>14.12</v>
      </c>
      <c r="II379" s="17">
        <v>14.17</v>
      </c>
      <c r="IJ379" s="17">
        <v>14.17</v>
      </c>
      <c r="IK379" s="17">
        <v>14.22</v>
      </c>
      <c r="IL379" s="17">
        <v>14.2</v>
      </c>
      <c r="IM379" s="17">
        <v>14.19</v>
      </c>
      <c r="IN379" s="17">
        <v>14.2</v>
      </c>
      <c r="IO379" s="17">
        <v>14.2</v>
      </c>
      <c r="IP379" s="17">
        <v>14.2</v>
      </c>
      <c r="IQ379" s="17">
        <v>14.19</v>
      </c>
      <c r="IR379" s="17">
        <v>14.17</v>
      </c>
      <c r="IS379" s="17">
        <v>14.15</v>
      </c>
      <c r="IT379" s="17">
        <v>14.12</v>
      </c>
      <c r="IU379" s="17">
        <v>14.05</v>
      </c>
      <c r="IV379" s="17">
        <v>14.05</v>
      </c>
      <c r="IW379" s="17">
        <v>14.05</v>
      </c>
      <c r="IX379" s="17">
        <v>14.05</v>
      </c>
      <c r="IY379" s="17">
        <v>14.08</v>
      </c>
    </row>
    <row r="380" spans="1:259" x14ac:dyDescent="0.15">
      <c r="A380" s="17" t="s">
        <v>3336</v>
      </c>
      <c r="B380" s="17" t="s">
        <v>3337</v>
      </c>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c r="AA380" s="26"/>
      <c r="AB380" s="17"/>
      <c r="AC380" s="26"/>
      <c r="AD380" s="26"/>
      <c r="AE380" s="17"/>
      <c r="AF380" s="17"/>
      <c r="AG380" s="17"/>
      <c r="AH380" s="17"/>
      <c r="AI380" s="17"/>
      <c r="AJ380" s="17"/>
      <c r="AK380" s="17"/>
      <c r="AL380" s="17"/>
      <c r="AM380" s="17"/>
      <c r="AN380" s="17"/>
      <c r="AO380" s="17"/>
      <c r="AP380" s="17"/>
      <c r="AQ380" s="17"/>
      <c r="AR380" s="17"/>
      <c r="AS380" s="17"/>
      <c r="AT380" s="17"/>
      <c r="AU380" s="17"/>
      <c r="AV380" s="17"/>
      <c r="AW380" s="17"/>
      <c r="AX380" s="17"/>
      <c r="AY380" s="17"/>
      <c r="AZ380" s="17"/>
      <c r="BA380" s="17"/>
      <c r="BB380" s="17"/>
      <c r="BC380" s="17"/>
      <c r="BD380" s="17"/>
      <c r="BE380" s="17"/>
      <c r="BF380" s="17"/>
      <c r="BG380" s="17"/>
      <c r="BH380" s="17"/>
      <c r="BI380" s="17"/>
      <c r="BJ380" s="26"/>
      <c r="BK380" s="17"/>
      <c r="BL380" s="17"/>
      <c r="BM380" s="17"/>
      <c r="BN380" s="17"/>
      <c r="BO380" s="17"/>
      <c r="BP380" s="17"/>
      <c r="BQ380" s="17"/>
      <c r="BR380" s="17"/>
      <c r="BS380" s="17"/>
      <c r="BT380" s="17"/>
      <c r="BU380" s="17"/>
      <c r="BV380" s="17"/>
      <c r="BW380" s="17"/>
      <c r="BX380" s="26"/>
      <c r="BY380" s="26"/>
      <c r="BZ380" s="26"/>
      <c r="CA380" s="26"/>
      <c r="CB380" s="26"/>
      <c r="CC380" s="17"/>
      <c r="CD380" s="17"/>
      <c r="CE380" s="17"/>
      <c r="CF380" s="17"/>
      <c r="CG380" s="17"/>
      <c r="CH380" s="17"/>
      <c r="CI380" s="17"/>
      <c r="CJ380" s="26"/>
      <c r="CK380" s="17"/>
      <c r="CL380" s="17"/>
      <c r="CM380" s="17"/>
      <c r="CN380" s="17"/>
      <c r="CO380" s="17"/>
      <c r="CP380" s="17"/>
      <c r="CQ380" s="17"/>
      <c r="CR380" s="17"/>
      <c r="CS380" s="17"/>
      <c r="CT380" s="17"/>
      <c r="CU380" s="17"/>
      <c r="CV380" s="17"/>
      <c r="CW380" s="17"/>
      <c r="CX380" s="17"/>
      <c r="CY380" s="26"/>
      <c r="CZ380" s="26"/>
      <c r="DA380" s="26"/>
      <c r="DB380" s="17"/>
      <c r="DC380" s="17"/>
      <c r="DD380" s="17"/>
      <c r="DE380" s="17"/>
      <c r="DF380" s="17"/>
      <c r="DG380" s="17"/>
      <c r="DH380" s="26"/>
      <c r="DI380" s="17"/>
      <c r="DJ380" s="17"/>
      <c r="DK380" s="17"/>
      <c r="DL380" s="17"/>
      <c r="DM380" s="17">
        <v>19.23</v>
      </c>
      <c r="DN380" s="17">
        <v>19.239999999999998</v>
      </c>
      <c r="DO380" s="17">
        <v>19.25</v>
      </c>
      <c r="DP380" s="17">
        <v>19.29</v>
      </c>
      <c r="DQ380" s="17">
        <v>19.32</v>
      </c>
      <c r="DR380" s="17">
        <v>19.329999999999998</v>
      </c>
      <c r="DS380" s="17">
        <v>19.260000000000002</v>
      </c>
      <c r="DT380" s="17">
        <v>19.28</v>
      </c>
      <c r="DU380" s="17">
        <v>19.27</v>
      </c>
      <c r="DV380" s="17">
        <v>19.3</v>
      </c>
      <c r="DW380" s="17">
        <v>19.309999999999999</v>
      </c>
      <c r="DX380" s="17">
        <v>19.309999999999999</v>
      </c>
      <c r="DY380" s="17">
        <v>19.3</v>
      </c>
      <c r="DZ380" s="17">
        <v>19.27</v>
      </c>
      <c r="EA380" s="17">
        <v>19.260000000000002</v>
      </c>
      <c r="EB380" s="17">
        <v>19.23</v>
      </c>
      <c r="EC380" s="17">
        <v>19.22</v>
      </c>
      <c r="ED380" s="17">
        <v>19.21</v>
      </c>
      <c r="EE380" s="17">
        <v>19.22</v>
      </c>
      <c r="EF380" s="17">
        <v>19.21</v>
      </c>
      <c r="EG380" s="17">
        <v>19.239999999999998</v>
      </c>
      <c r="EH380" s="17">
        <v>19.25</v>
      </c>
      <c r="EI380" s="17">
        <v>19.27</v>
      </c>
      <c r="EJ380" s="17">
        <v>19.309999999999999</v>
      </c>
      <c r="EK380" s="17">
        <v>19.309999999999999</v>
      </c>
      <c r="EL380" s="17">
        <v>19.3</v>
      </c>
      <c r="EM380" s="17">
        <v>19.28</v>
      </c>
      <c r="EN380" s="17">
        <v>19.29</v>
      </c>
      <c r="EO380" s="17">
        <v>19.28</v>
      </c>
      <c r="EP380" s="17">
        <v>19.27</v>
      </c>
      <c r="EQ380" s="17">
        <v>19.28</v>
      </c>
      <c r="ER380" s="17">
        <v>19.3</v>
      </c>
      <c r="ES380" s="17">
        <v>19.329999999999998</v>
      </c>
      <c r="ET380" s="17">
        <v>19.36</v>
      </c>
      <c r="EU380" s="17">
        <v>19.34</v>
      </c>
      <c r="EV380" s="17">
        <v>19.37</v>
      </c>
      <c r="EW380" s="17">
        <v>19.350000000000001</v>
      </c>
      <c r="EX380" s="17">
        <v>19.36</v>
      </c>
      <c r="EY380" s="17">
        <v>19.3</v>
      </c>
      <c r="EZ380" s="17">
        <v>19.3</v>
      </c>
      <c r="FA380" s="17">
        <v>19.350000000000001</v>
      </c>
      <c r="FB380" s="17">
        <v>19.37</v>
      </c>
      <c r="FC380" s="17">
        <v>19.41</v>
      </c>
      <c r="FD380" s="17">
        <v>19.48</v>
      </c>
      <c r="FE380" s="17">
        <v>19.48</v>
      </c>
      <c r="FF380" s="17">
        <v>19.489999999999998</v>
      </c>
      <c r="FG380" s="17">
        <v>19.48</v>
      </c>
      <c r="FH380" s="17">
        <v>19.45</v>
      </c>
      <c r="FI380" s="17">
        <v>19.440000000000001</v>
      </c>
      <c r="FJ380" s="17">
        <v>19.46</v>
      </c>
      <c r="FK380" s="17">
        <v>19.45</v>
      </c>
      <c r="FL380" s="17">
        <v>19.510000000000002</v>
      </c>
      <c r="FM380" s="17">
        <v>19.53</v>
      </c>
      <c r="FN380" s="17">
        <v>19.45</v>
      </c>
      <c r="FO380" s="17">
        <v>19.420000000000002</v>
      </c>
      <c r="FP380" s="17">
        <v>19.350000000000001</v>
      </c>
      <c r="FQ380" s="17">
        <v>19.420000000000002</v>
      </c>
      <c r="FR380" s="17">
        <v>19.37</v>
      </c>
      <c r="FS380" s="17">
        <v>19.37</v>
      </c>
      <c r="FT380" s="17">
        <v>19.34</v>
      </c>
      <c r="FU380" s="17">
        <v>19.399999999999999</v>
      </c>
      <c r="FV380" s="17">
        <v>19.34</v>
      </c>
      <c r="FW380" s="17">
        <v>19.36</v>
      </c>
      <c r="FX380" s="17">
        <v>19.350000000000001</v>
      </c>
      <c r="FY380" s="17">
        <v>19.36</v>
      </c>
      <c r="FZ380" s="17">
        <v>19.399999999999999</v>
      </c>
      <c r="GA380" s="17">
        <v>19.399999999999999</v>
      </c>
      <c r="GB380" s="17">
        <v>19.420000000000002</v>
      </c>
      <c r="GC380" s="17">
        <v>19.420000000000002</v>
      </c>
      <c r="GD380" s="17">
        <v>19.399999999999999</v>
      </c>
      <c r="GE380" s="17">
        <v>19.440000000000001</v>
      </c>
      <c r="GF380" s="17">
        <v>19.41</v>
      </c>
      <c r="GG380" s="17">
        <v>19.38</v>
      </c>
      <c r="GH380" s="17">
        <v>19.350000000000001</v>
      </c>
      <c r="GI380" s="17">
        <v>19.32</v>
      </c>
      <c r="GJ380" s="17">
        <v>19.329999999999998</v>
      </c>
      <c r="GK380" s="17">
        <v>19.32</v>
      </c>
      <c r="GL380" s="17">
        <v>19.3</v>
      </c>
      <c r="GM380" s="17">
        <v>19.27</v>
      </c>
      <c r="GN380" s="17">
        <v>19.3</v>
      </c>
      <c r="GO380" s="17">
        <v>19.3</v>
      </c>
      <c r="GP380" s="17">
        <v>19.28</v>
      </c>
      <c r="GQ380" s="17">
        <v>19.28</v>
      </c>
      <c r="GR380" s="17">
        <v>19.27</v>
      </c>
      <c r="GS380" s="17">
        <v>19.28</v>
      </c>
      <c r="GT380" s="17">
        <v>19.27</v>
      </c>
      <c r="GU380" s="17">
        <v>19.29</v>
      </c>
      <c r="GV380" s="17">
        <v>19.27</v>
      </c>
      <c r="GW380" s="17">
        <v>19.309999999999999</v>
      </c>
      <c r="GX380" s="17">
        <v>19.36</v>
      </c>
      <c r="GY380" s="17">
        <v>19.34</v>
      </c>
      <c r="GZ380" s="17">
        <v>19.36</v>
      </c>
      <c r="HA380" s="17">
        <v>19.32</v>
      </c>
      <c r="HB380" s="17">
        <v>19.329999999999998</v>
      </c>
      <c r="HC380" s="17">
        <v>19.309999999999999</v>
      </c>
      <c r="HD380" s="17">
        <v>19.29</v>
      </c>
      <c r="HE380" s="17">
        <v>19.309999999999999</v>
      </c>
      <c r="HF380" s="17">
        <v>19.29</v>
      </c>
      <c r="HG380" s="17">
        <v>19.3</v>
      </c>
      <c r="HH380" s="17">
        <v>19.29</v>
      </c>
      <c r="HI380" s="17">
        <v>19.29</v>
      </c>
      <c r="HJ380" s="17">
        <v>19.27</v>
      </c>
      <c r="HK380" s="17">
        <v>19.25</v>
      </c>
      <c r="HL380" s="17">
        <v>19.260000000000002</v>
      </c>
      <c r="HM380" s="17">
        <v>19.22</v>
      </c>
      <c r="HN380" s="17">
        <v>19.2</v>
      </c>
      <c r="HO380" s="17">
        <v>19.22</v>
      </c>
      <c r="HP380" s="17">
        <v>19.22</v>
      </c>
      <c r="HQ380" s="17">
        <v>19.190000000000001</v>
      </c>
      <c r="HR380" s="17">
        <v>19.21</v>
      </c>
      <c r="HS380" s="17">
        <v>19.2</v>
      </c>
      <c r="HT380" s="17">
        <v>19.23</v>
      </c>
      <c r="HU380" s="17">
        <v>19.239999999999998</v>
      </c>
      <c r="HV380" s="17">
        <v>19.239999999999998</v>
      </c>
      <c r="HW380" s="17">
        <v>19.190000000000001</v>
      </c>
      <c r="HX380" s="17">
        <v>19.22</v>
      </c>
      <c r="HY380" s="17">
        <v>19.190000000000001</v>
      </c>
      <c r="HZ380" s="17">
        <v>19.190000000000001</v>
      </c>
      <c r="IA380" s="17">
        <v>19.2</v>
      </c>
      <c r="IB380" s="17">
        <v>19.2</v>
      </c>
      <c r="IC380" s="17">
        <v>19.22</v>
      </c>
      <c r="ID380" s="17">
        <v>19.29</v>
      </c>
      <c r="IE380" s="17">
        <v>19.23</v>
      </c>
      <c r="IF380" s="17">
        <v>19.25</v>
      </c>
      <c r="IG380" s="17">
        <v>19.3</v>
      </c>
      <c r="IH380" s="17">
        <v>19.27</v>
      </c>
      <c r="II380" s="17">
        <v>19.29</v>
      </c>
      <c r="IJ380" s="17">
        <v>19.3</v>
      </c>
      <c r="IK380" s="17">
        <v>19.309999999999999</v>
      </c>
      <c r="IL380" s="17">
        <v>19.29</v>
      </c>
      <c r="IM380" s="17">
        <v>19.25</v>
      </c>
      <c r="IN380" s="17">
        <v>19.25</v>
      </c>
      <c r="IO380" s="17">
        <v>19.239999999999998</v>
      </c>
      <c r="IP380" s="17">
        <v>19.27</v>
      </c>
      <c r="IQ380" s="17">
        <v>19.3</v>
      </c>
      <c r="IR380" s="17">
        <v>19.29</v>
      </c>
      <c r="IS380" s="17">
        <v>19.3</v>
      </c>
      <c r="IT380" s="17">
        <v>19.329999999999998</v>
      </c>
      <c r="IU380" s="17">
        <v>19.350000000000001</v>
      </c>
      <c r="IV380" s="17">
        <v>19.350000000000001</v>
      </c>
      <c r="IW380" s="17">
        <v>19.350000000000001</v>
      </c>
      <c r="IX380" s="17">
        <v>19.350000000000001</v>
      </c>
      <c r="IY380" s="17">
        <v>19.350000000000001</v>
      </c>
    </row>
    <row r="381" spans="1:259" x14ac:dyDescent="0.15">
      <c r="A381" s="17" t="s">
        <v>4678</v>
      </c>
      <c r="B381" s="17" t="s">
        <v>4767</v>
      </c>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c r="AA381" s="26"/>
      <c r="AB381" s="17"/>
      <c r="AC381" s="26"/>
      <c r="AD381" s="26"/>
      <c r="AE381" s="17"/>
      <c r="AF381" s="17"/>
      <c r="AG381" s="17"/>
      <c r="AH381" s="17"/>
      <c r="AI381" s="17"/>
      <c r="AJ381" s="17"/>
      <c r="AK381" s="17"/>
      <c r="AL381" s="17"/>
      <c r="AM381" s="17"/>
      <c r="AN381" s="17"/>
      <c r="AO381" s="17"/>
      <c r="AP381" s="17"/>
      <c r="AQ381" s="17"/>
      <c r="AR381" s="17"/>
      <c r="AS381" s="17"/>
      <c r="AT381" s="17"/>
      <c r="AU381" s="17"/>
      <c r="AV381" s="17"/>
      <c r="AW381" s="17"/>
      <c r="AX381" s="17"/>
      <c r="AY381" s="17"/>
      <c r="AZ381" s="17"/>
      <c r="BA381" s="17"/>
      <c r="BB381" s="17"/>
      <c r="BC381" s="17"/>
      <c r="BD381" s="17"/>
      <c r="BE381" s="17"/>
      <c r="BF381" s="17"/>
      <c r="BG381" s="17"/>
      <c r="BH381" s="17"/>
      <c r="BI381" s="17"/>
      <c r="BJ381" s="26"/>
      <c r="BK381" s="17"/>
      <c r="BL381" s="17"/>
      <c r="BM381" s="17"/>
      <c r="BN381" s="17"/>
      <c r="BO381" s="17"/>
      <c r="BP381" s="17"/>
      <c r="BQ381" s="17"/>
      <c r="BR381" s="17"/>
      <c r="BS381" s="17"/>
      <c r="BT381" s="17"/>
      <c r="BU381" s="17"/>
      <c r="BV381" s="17"/>
      <c r="BW381" s="17"/>
      <c r="BX381" s="26"/>
      <c r="BY381" s="26"/>
      <c r="BZ381" s="26"/>
      <c r="CA381" s="26"/>
      <c r="CB381" s="26"/>
      <c r="CC381" s="17"/>
      <c r="CD381" s="17"/>
      <c r="CE381" s="17"/>
      <c r="CF381" s="17"/>
      <c r="CG381" s="17"/>
      <c r="CH381" s="17"/>
      <c r="CI381" s="17"/>
      <c r="CJ381" s="26"/>
      <c r="CK381" s="17"/>
      <c r="CL381" s="17"/>
      <c r="CM381" s="17"/>
      <c r="CN381" s="17"/>
      <c r="CO381" s="17"/>
      <c r="CP381" s="17"/>
      <c r="CQ381" s="17"/>
      <c r="CR381" s="17"/>
      <c r="CS381" s="17"/>
      <c r="CT381" s="17"/>
      <c r="CU381" s="17"/>
      <c r="CV381" s="17"/>
      <c r="CW381" s="17"/>
      <c r="CX381" s="17"/>
      <c r="CY381" s="26"/>
      <c r="CZ381" s="26"/>
      <c r="DA381" s="26"/>
      <c r="DB381" s="17"/>
      <c r="DC381" s="17"/>
      <c r="DD381" s="17"/>
      <c r="DE381" s="17"/>
      <c r="DF381" s="17"/>
      <c r="DG381" s="17"/>
      <c r="DH381" s="26"/>
      <c r="DI381" s="17"/>
      <c r="DJ381" s="17"/>
      <c r="DK381" s="17"/>
      <c r="DL381" s="17"/>
      <c r="DM381" s="17">
        <v>10.75</v>
      </c>
      <c r="DN381" s="17">
        <v>10.75</v>
      </c>
      <c r="DO381" s="17">
        <v>10.75</v>
      </c>
      <c r="DP381" s="17">
        <v>10.77</v>
      </c>
      <c r="DQ381" s="17">
        <v>10.75</v>
      </c>
      <c r="DR381" s="17">
        <v>10.74</v>
      </c>
      <c r="DS381" s="17">
        <v>10.74</v>
      </c>
      <c r="DT381" s="17">
        <v>10.74</v>
      </c>
      <c r="DU381" s="17">
        <v>10.74</v>
      </c>
      <c r="DV381" s="17">
        <v>10.74</v>
      </c>
      <c r="DW381" s="17">
        <v>10.74</v>
      </c>
      <c r="DX381" s="17">
        <v>10.74</v>
      </c>
      <c r="DY381" s="17">
        <v>10.75</v>
      </c>
      <c r="DZ381" s="17">
        <v>10.75</v>
      </c>
      <c r="EA381" s="17">
        <v>10.75</v>
      </c>
      <c r="EB381" s="17">
        <v>10.73</v>
      </c>
      <c r="EC381" s="17">
        <v>10.73</v>
      </c>
      <c r="ED381" s="17">
        <v>10.73</v>
      </c>
      <c r="EE381" s="17">
        <v>10.72</v>
      </c>
      <c r="EF381" s="17">
        <v>10.72</v>
      </c>
      <c r="EG381" s="17">
        <v>10.72</v>
      </c>
      <c r="EH381" s="17">
        <v>10.72</v>
      </c>
      <c r="EI381" s="17">
        <v>10.71</v>
      </c>
      <c r="EJ381" s="17">
        <v>10.72</v>
      </c>
      <c r="EK381" s="17">
        <v>10.72</v>
      </c>
      <c r="EL381" s="17">
        <v>10.71</v>
      </c>
      <c r="EM381" s="17">
        <v>10.7</v>
      </c>
      <c r="EN381" s="17">
        <v>10.7</v>
      </c>
      <c r="EO381" s="17">
        <v>10.7</v>
      </c>
      <c r="EP381" s="17">
        <v>10.71</v>
      </c>
      <c r="EQ381" s="17">
        <v>10.71</v>
      </c>
      <c r="ER381" s="17">
        <v>10.71</v>
      </c>
      <c r="ES381" s="17">
        <v>10.71</v>
      </c>
      <c r="ET381" s="17">
        <v>10.72</v>
      </c>
      <c r="EU381" s="17">
        <v>10.72</v>
      </c>
      <c r="EV381" s="17">
        <v>10.72</v>
      </c>
      <c r="EW381" s="17">
        <v>10.71</v>
      </c>
      <c r="EX381" s="17">
        <v>10.71</v>
      </c>
      <c r="EY381" s="17">
        <v>10.7</v>
      </c>
      <c r="EZ381" s="17">
        <v>10.7</v>
      </c>
      <c r="FA381" s="17">
        <v>10.7</v>
      </c>
      <c r="FB381" s="17">
        <v>10.7</v>
      </c>
      <c r="FC381" s="17">
        <v>10.7</v>
      </c>
      <c r="FD381" s="17">
        <v>10.71</v>
      </c>
      <c r="FE381" s="17">
        <v>10.7</v>
      </c>
      <c r="FF381" s="17">
        <v>10.7</v>
      </c>
      <c r="FG381" s="17">
        <v>10.71</v>
      </c>
      <c r="FH381" s="17">
        <v>10.71</v>
      </c>
      <c r="FI381" s="17">
        <v>10.71</v>
      </c>
      <c r="FJ381" s="17">
        <v>10.71</v>
      </c>
      <c r="FK381" s="17">
        <v>10.7</v>
      </c>
      <c r="FL381" s="17">
        <v>10.71</v>
      </c>
      <c r="FM381" s="17">
        <v>10.71</v>
      </c>
      <c r="FN381" s="17">
        <v>10.71</v>
      </c>
      <c r="FO381" s="17">
        <v>10.71</v>
      </c>
      <c r="FP381" s="17">
        <v>10.71</v>
      </c>
      <c r="FQ381" s="17">
        <v>10.71</v>
      </c>
      <c r="FR381" s="17">
        <v>10.72</v>
      </c>
      <c r="FS381" s="17">
        <v>10.72</v>
      </c>
      <c r="FT381" s="17">
        <v>10.72</v>
      </c>
      <c r="FU381" s="17">
        <v>10.72</v>
      </c>
      <c r="FV381" s="17">
        <v>10.71</v>
      </c>
      <c r="FW381" s="17">
        <v>10.71</v>
      </c>
      <c r="FX381" s="17">
        <v>10.71</v>
      </c>
      <c r="FY381" s="17">
        <v>10.72</v>
      </c>
      <c r="FZ381" s="17">
        <v>10.73</v>
      </c>
      <c r="GA381" s="17">
        <v>10.74</v>
      </c>
      <c r="GB381" s="17">
        <v>10.74</v>
      </c>
      <c r="GC381" s="17">
        <v>10.74</v>
      </c>
      <c r="GD381" s="17">
        <v>10.73</v>
      </c>
      <c r="GE381" s="17">
        <v>10.73</v>
      </c>
      <c r="GF381" s="17">
        <v>10.72</v>
      </c>
      <c r="GG381" s="17">
        <v>10.72</v>
      </c>
      <c r="GH381" s="17">
        <v>10.71</v>
      </c>
      <c r="GI381" s="17">
        <v>10.71</v>
      </c>
      <c r="GJ381" s="17">
        <v>10.71</v>
      </c>
      <c r="GK381" s="17">
        <v>10.71</v>
      </c>
      <c r="GL381" s="17">
        <v>10.72</v>
      </c>
      <c r="GM381" s="17">
        <v>10.72</v>
      </c>
      <c r="GN381" s="17">
        <v>10.72</v>
      </c>
      <c r="GO381" s="17">
        <v>10.72</v>
      </c>
      <c r="GP381" s="17">
        <v>10.72</v>
      </c>
      <c r="GQ381" s="17">
        <v>10.72</v>
      </c>
      <c r="GR381" s="17">
        <v>10.72</v>
      </c>
      <c r="GS381" s="17">
        <v>10.71</v>
      </c>
      <c r="GT381" s="17">
        <v>10.7</v>
      </c>
      <c r="GU381" s="17">
        <v>10.69</v>
      </c>
      <c r="GV381" s="17">
        <v>10.69</v>
      </c>
      <c r="GW381" s="17">
        <v>10.69</v>
      </c>
      <c r="GX381" s="17">
        <v>10.69</v>
      </c>
      <c r="GY381" s="17">
        <v>10.69</v>
      </c>
      <c r="GZ381" s="17">
        <v>10.69</v>
      </c>
      <c r="HA381" s="17">
        <v>10.69</v>
      </c>
      <c r="HB381" s="17">
        <v>10.7</v>
      </c>
      <c r="HC381" s="17">
        <v>10.69</v>
      </c>
      <c r="HD381" s="17">
        <v>10.7</v>
      </c>
      <c r="HE381" s="17">
        <v>10.7</v>
      </c>
      <c r="HF381" s="17">
        <v>10.7</v>
      </c>
      <c r="HG381" s="17">
        <v>10.7</v>
      </c>
      <c r="HH381" s="17">
        <v>10.68</v>
      </c>
      <c r="HI381" s="17">
        <v>10.69</v>
      </c>
      <c r="HJ381" s="17">
        <v>10.65</v>
      </c>
      <c r="HK381" s="17">
        <v>10.66</v>
      </c>
      <c r="HL381" s="17">
        <v>10.65</v>
      </c>
      <c r="HM381" s="17">
        <v>10.65</v>
      </c>
      <c r="HN381" s="17">
        <v>10.65</v>
      </c>
      <c r="HO381" s="17">
        <v>10.63</v>
      </c>
      <c r="HP381" s="17">
        <v>10.63</v>
      </c>
      <c r="HQ381" s="17">
        <v>10.64</v>
      </c>
      <c r="HR381" s="17">
        <v>10.63</v>
      </c>
      <c r="HS381" s="17">
        <v>10.64</v>
      </c>
      <c r="HT381" s="17">
        <v>10.65</v>
      </c>
      <c r="HU381" s="17">
        <v>10.66</v>
      </c>
      <c r="HV381" s="17">
        <v>10.65</v>
      </c>
      <c r="HW381" s="17">
        <v>10.65</v>
      </c>
      <c r="HX381" s="17">
        <v>10.66</v>
      </c>
      <c r="HY381" s="17">
        <v>10.67</v>
      </c>
      <c r="HZ381" s="17">
        <v>10.66</v>
      </c>
      <c r="IA381" s="17">
        <v>10.66</v>
      </c>
      <c r="IB381" s="17">
        <v>10.65</v>
      </c>
      <c r="IC381" s="17">
        <v>10.65</v>
      </c>
      <c r="ID381" s="17">
        <v>10.65</v>
      </c>
      <c r="IE381" s="17">
        <v>10.65</v>
      </c>
      <c r="IF381" s="17">
        <v>10.65</v>
      </c>
      <c r="IG381" s="17">
        <v>10.65</v>
      </c>
      <c r="IH381" s="17">
        <v>10.66</v>
      </c>
      <c r="II381" s="17">
        <v>10.66</v>
      </c>
      <c r="IJ381" s="17">
        <v>10.65</v>
      </c>
      <c r="IK381" s="17">
        <v>10.66</v>
      </c>
      <c r="IL381" s="17">
        <v>10.66</v>
      </c>
      <c r="IM381" s="17">
        <v>10.66</v>
      </c>
      <c r="IN381" s="17">
        <v>10.66</v>
      </c>
      <c r="IO381" s="17">
        <v>10.67</v>
      </c>
      <c r="IP381" s="17">
        <v>10.67</v>
      </c>
      <c r="IQ381" s="17">
        <v>10.66</v>
      </c>
      <c r="IR381" s="17">
        <v>10.68</v>
      </c>
      <c r="IS381" s="17">
        <v>10.68</v>
      </c>
      <c r="IT381" s="17">
        <v>10.65</v>
      </c>
      <c r="IU381" s="17">
        <v>10.67</v>
      </c>
      <c r="IV381" s="17">
        <v>10.67</v>
      </c>
      <c r="IW381" s="17">
        <v>10.67</v>
      </c>
      <c r="IX381" s="17">
        <v>10.67</v>
      </c>
      <c r="IY381" s="17">
        <v>10.67</v>
      </c>
    </row>
    <row r="382" spans="1:259" x14ac:dyDescent="0.15">
      <c r="A382" s="17" t="s">
        <v>367</v>
      </c>
      <c r="B382" s="17" t="s">
        <v>368</v>
      </c>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c r="AA382" s="26"/>
      <c r="AB382" s="17"/>
      <c r="AC382" s="26"/>
      <c r="AD382" s="26"/>
      <c r="AE382" s="17"/>
      <c r="AF382" s="17"/>
      <c r="AG382" s="17"/>
      <c r="AH382" s="17"/>
      <c r="AI382" s="17"/>
      <c r="AJ382" s="17"/>
      <c r="AK382" s="17"/>
      <c r="AL382" s="17"/>
      <c r="AM382" s="17"/>
      <c r="AN382" s="17"/>
      <c r="AO382" s="17"/>
      <c r="AP382" s="17"/>
      <c r="AQ382" s="17"/>
      <c r="AR382" s="17"/>
      <c r="AS382" s="17"/>
      <c r="AT382" s="17"/>
      <c r="AU382" s="17"/>
      <c r="AV382" s="17"/>
      <c r="AW382" s="17"/>
      <c r="AX382" s="17"/>
      <c r="AY382" s="17"/>
      <c r="AZ382" s="17"/>
      <c r="BA382" s="17"/>
      <c r="BB382" s="17"/>
      <c r="BC382" s="17"/>
      <c r="BD382" s="17"/>
      <c r="BE382" s="17"/>
      <c r="BF382" s="17"/>
      <c r="BG382" s="17"/>
      <c r="BH382" s="17"/>
      <c r="BI382" s="17"/>
      <c r="BJ382" s="26"/>
      <c r="BK382" s="17"/>
      <c r="BL382" s="17"/>
      <c r="BM382" s="17"/>
      <c r="BN382" s="17"/>
      <c r="BO382" s="17"/>
      <c r="BP382" s="17"/>
      <c r="BQ382" s="17"/>
      <c r="BR382" s="17"/>
      <c r="BS382" s="17"/>
      <c r="BT382" s="17"/>
      <c r="BU382" s="17"/>
      <c r="BV382" s="17"/>
      <c r="BW382" s="17"/>
      <c r="BX382" s="26"/>
      <c r="BY382" s="26"/>
      <c r="BZ382" s="26"/>
      <c r="CA382" s="26"/>
      <c r="CB382" s="26"/>
      <c r="CC382" s="17"/>
      <c r="CD382" s="17"/>
      <c r="CE382" s="17"/>
      <c r="CF382" s="17"/>
      <c r="CG382" s="17"/>
      <c r="CH382" s="17"/>
      <c r="CI382" s="17"/>
      <c r="CJ382" s="26"/>
      <c r="CK382" s="17"/>
      <c r="CL382" s="17"/>
      <c r="CM382" s="17"/>
      <c r="CN382" s="17"/>
      <c r="CO382" s="17"/>
      <c r="CP382" s="17"/>
      <c r="CQ382" s="17"/>
      <c r="CR382" s="17"/>
      <c r="CS382" s="17"/>
      <c r="CT382" s="17"/>
      <c r="CU382" s="17"/>
      <c r="CV382" s="17"/>
      <c r="CW382" s="17"/>
      <c r="CX382" s="17"/>
      <c r="CY382" s="26"/>
      <c r="CZ382" s="26"/>
      <c r="DA382" s="26"/>
      <c r="DB382" s="17"/>
      <c r="DC382" s="17"/>
      <c r="DD382" s="17"/>
      <c r="DE382" s="17"/>
      <c r="DF382" s="17"/>
      <c r="DG382" s="17"/>
      <c r="DH382" s="26"/>
      <c r="DI382" s="17"/>
      <c r="DJ382" s="17"/>
      <c r="DK382" s="17"/>
      <c r="DL382" s="17"/>
      <c r="DM382" s="17">
        <v>18.309999999999999</v>
      </c>
      <c r="DN382" s="17">
        <v>18.329999999999998</v>
      </c>
      <c r="DO382" s="17">
        <v>18.34</v>
      </c>
      <c r="DP382" s="17">
        <v>18.39</v>
      </c>
      <c r="DQ382" s="17">
        <v>18.39</v>
      </c>
      <c r="DR382" s="17">
        <v>18.39</v>
      </c>
      <c r="DS382" s="17">
        <v>18.350000000000001</v>
      </c>
      <c r="DT382" s="17">
        <v>18.350000000000001</v>
      </c>
      <c r="DU382" s="17">
        <v>18.38</v>
      </c>
      <c r="DV382" s="17">
        <v>18.43</v>
      </c>
      <c r="DW382" s="17">
        <v>18.45</v>
      </c>
      <c r="DX382" s="17">
        <v>18.47</v>
      </c>
      <c r="DY382" s="17">
        <v>18.5</v>
      </c>
      <c r="DZ382" s="17">
        <v>18.5</v>
      </c>
      <c r="EA382" s="17">
        <v>18.53</v>
      </c>
      <c r="EB382" s="17">
        <v>18.61</v>
      </c>
      <c r="EC382" s="17">
        <v>18.75</v>
      </c>
      <c r="ED382" s="17">
        <v>18.850000000000001</v>
      </c>
      <c r="EE382" s="17">
        <v>19</v>
      </c>
      <c r="EF382" s="17">
        <v>19.170000000000002</v>
      </c>
      <c r="EG382" s="17">
        <v>19.190000000000001</v>
      </c>
      <c r="EH382" s="17">
        <v>19.190000000000001</v>
      </c>
      <c r="EI382" s="17">
        <v>19.38</v>
      </c>
      <c r="EJ382" s="17">
        <v>19.47</v>
      </c>
      <c r="EK382" s="17">
        <v>19.46</v>
      </c>
      <c r="EL382" s="17">
        <v>19.25</v>
      </c>
      <c r="EM382" s="17">
        <v>19.329999999999998</v>
      </c>
      <c r="EN382" s="17">
        <v>19.47</v>
      </c>
      <c r="EO382" s="17">
        <v>19.239999999999998</v>
      </c>
      <c r="EP382" s="17">
        <v>19.27</v>
      </c>
      <c r="EQ382" s="17">
        <v>19.27</v>
      </c>
      <c r="ER382" s="17">
        <v>19.25</v>
      </c>
      <c r="ES382" s="17">
        <v>19.190000000000001</v>
      </c>
      <c r="ET382" s="17">
        <v>19.149999999999999</v>
      </c>
      <c r="EU382" s="17">
        <v>19.18</v>
      </c>
      <c r="EV382" s="17">
        <v>19.149999999999999</v>
      </c>
      <c r="EW382" s="17">
        <v>19.100000000000001</v>
      </c>
      <c r="EX382" s="17">
        <v>19.07</v>
      </c>
      <c r="EY382" s="17">
        <v>18.899999999999999</v>
      </c>
      <c r="EZ382" s="17">
        <v>18.899999999999999</v>
      </c>
      <c r="FA382" s="17">
        <v>19.010000000000002</v>
      </c>
      <c r="FB382" s="17">
        <v>18.96</v>
      </c>
      <c r="FC382" s="17">
        <v>18.95</v>
      </c>
      <c r="FD382" s="17">
        <v>18.940000000000001</v>
      </c>
      <c r="FE382" s="17">
        <v>18.940000000000001</v>
      </c>
      <c r="FF382" s="17">
        <v>18.98</v>
      </c>
      <c r="FG382" s="17">
        <v>18.989999999999998</v>
      </c>
      <c r="FH382" s="17">
        <v>19</v>
      </c>
      <c r="FI382" s="17">
        <v>19</v>
      </c>
      <c r="FJ382" s="17">
        <v>18.96</v>
      </c>
      <c r="FK382" s="17">
        <v>18.920000000000002</v>
      </c>
      <c r="FL382" s="17">
        <v>18.899999999999999</v>
      </c>
      <c r="FM382" s="17">
        <v>18.87</v>
      </c>
      <c r="FN382" s="17">
        <v>18.760000000000002</v>
      </c>
      <c r="FO382" s="17">
        <v>18.54</v>
      </c>
      <c r="FP382" s="17">
        <v>18.79</v>
      </c>
      <c r="FQ382" s="17">
        <v>18.649999999999999</v>
      </c>
      <c r="FR382" s="17">
        <v>18.62</v>
      </c>
      <c r="FS382" s="17">
        <v>18.66</v>
      </c>
      <c r="FT382" s="17">
        <v>18.79</v>
      </c>
      <c r="FU382" s="17">
        <v>18.649999999999999</v>
      </c>
      <c r="FV382" s="17">
        <v>18.649999999999999</v>
      </c>
      <c r="FW382" s="17">
        <v>18.66</v>
      </c>
      <c r="FX382" s="17">
        <v>18.66</v>
      </c>
      <c r="FY382" s="17">
        <v>18.66</v>
      </c>
      <c r="FZ382" s="17">
        <v>18.75</v>
      </c>
      <c r="GA382" s="17">
        <v>18.739999999999998</v>
      </c>
      <c r="GB382" s="17">
        <v>18.79</v>
      </c>
      <c r="GC382" s="17">
        <v>18.86</v>
      </c>
      <c r="GD382" s="17">
        <v>18.82</v>
      </c>
      <c r="GE382" s="17">
        <v>18.829999999999998</v>
      </c>
      <c r="GF382" s="17">
        <v>18.87</v>
      </c>
      <c r="GG382" s="17">
        <v>18.89</v>
      </c>
      <c r="GH382" s="17">
        <v>18.88</v>
      </c>
      <c r="GI382" s="17">
        <v>18.899999999999999</v>
      </c>
      <c r="GJ382" s="17">
        <v>18.98</v>
      </c>
      <c r="GK382" s="17">
        <v>18.95</v>
      </c>
      <c r="GL382" s="17">
        <v>19</v>
      </c>
      <c r="GM382" s="17">
        <v>18.989999999999998</v>
      </c>
      <c r="GN382" s="17">
        <v>18.96</v>
      </c>
      <c r="GO382" s="17">
        <v>18.98</v>
      </c>
      <c r="GP382" s="17">
        <v>18.920000000000002</v>
      </c>
      <c r="GQ382" s="17">
        <v>18.899999999999999</v>
      </c>
      <c r="GR382" s="17">
        <v>18.899999999999999</v>
      </c>
      <c r="GS382" s="17">
        <v>18.8</v>
      </c>
      <c r="GT382" s="17">
        <v>18.809999999999999</v>
      </c>
      <c r="GU382" s="17">
        <v>18.850000000000001</v>
      </c>
      <c r="GV382" s="17">
        <v>18.850000000000001</v>
      </c>
      <c r="GW382" s="17">
        <v>18.829999999999998</v>
      </c>
      <c r="GX382" s="17">
        <v>18.809999999999999</v>
      </c>
      <c r="GY382" s="17">
        <v>18.809999999999999</v>
      </c>
      <c r="GZ382" s="17">
        <v>18.850000000000001</v>
      </c>
      <c r="HA382" s="17">
        <v>18.829999999999998</v>
      </c>
      <c r="HB382" s="17">
        <v>18.829999999999998</v>
      </c>
      <c r="HC382" s="17">
        <v>18.809999999999999</v>
      </c>
      <c r="HD382" s="17">
        <v>18.809999999999999</v>
      </c>
      <c r="HE382" s="17">
        <v>18.8</v>
      </c>
      <c r="HF382" s="17">
        <v>18.8</v>
      </c>
      <c r="HG382" s="17">
        <v>18.760000000000002</v>
      </c>
      <c r="HH382" s="17">
        <v>18.77</v>
      </c>
      <c r="HI382" s="17">
        <v>18.72</v>
      </c>
      <c r="HJ382" s="17">
        <v>18.72</v>
      </c>
      <c r="HK382" s="17">
        <v>18.739999999999998</v>
      </c>
      <c r="HL382" s="17">
        <v>18.75</v>
      </c>
      <c r="HM382" s="17">
        <v>18.71</v>
      </c>
      <c r="HN382" s="17">
        <v>18.73</v>
      </c>
      <c r="HO382" s="17">
        <v>18.739999999999998</v>
      </c>
      <c r="HP382" s="17">
        <v>18.760000000000002</v>
      </c>
      <c r="HQ382" s="17">
        <v>18.78</v>
      </c>
      <c r="HR382" s="17">
        <v>18.79</v>
      </c>
      <c r="HS382" s="17">
        <v>18.809999999999999</v>
      </c>
      <c r="HT382" s="17">
        <v>18.88</v>
      </c>
      <c r="HU382" s="17">
        <v>18.829999999999998</v>
      </c>
      <c r="HV382" s="17">
        <v>18.8</v>
      </c>
      <c r="HW382" s="17">
        <v>18.8</v>
      </c>
      <c r="HX382" s="17">
        <v>18.79</v>
      </c>
      <c r="HY382" s="17">
        <v>18.77</v>
      </c>
      <c r="HZ382" s="17">
        <v>18.77</v>
      </c>
      <c r="IA382" s="17">
        <v>18.739999999999998</v>
      </c>
      <c r="IB382" s="17">
        <v>18.600000000000001</v>
      </c>
      <c r="IC382" s="17">
        <v>18.68</v>
      </c>
      <c r="ID382" s="17">
        <v>18.68</v>
      </c>
      <c r="IE382" s="17">
        <v>18.73</v>
      </c>
      <c r="IF382" s="17">
        <v>18.72</v>
      </c>
      <c r="IG382" s="17">
        <v>18.68</v>
      </c>
      <c r="IH382" s="17">
        <v>18.649999999999999</v>
      </c>
      <c r="II382" s="17">
        <v>18.64</v>
      </c>
      <c r="IJ382" s="17">
        <v>18.649999999999999</v>
      </c>
      <c r="IK382" s="17">
        <v>18.649999999999999</v>
      </c>
      <c r="IL382" s="17">
        <v>18.649999999999999</v>
      </c>
      <c r="IM382" s="17">
        <v>18.66</v>
      </c>
      <c r="IN382" s="17">
        <v>18.66</v>
      </c>
      <c r="IO382" s="17">
        <v>18.690000000000001</v>
      </c>
      <c r="IP382" s="17">
        <v>18.72</v>
      </c>
      <c r="IQ382" s="17">
        <v>18.77</v>
      </c>
      <c r="IR382" s="17">
        <v>18.82</v>
      </c>
      <c r="IS382" s="17">
        <v>18.829999999999998</v>
      </c>
      <c r="IT382" s="17">
        <v>18.88</v>
      </c>
      <c r="IU382" s="17">
        <v>18.86</v>
      </c>
      <c r="IV382" s="17">
        <v>18.86</v>
      </c>
      <c r="IW382" s="17">
        <v>18.86</v>
      </c>
      <c r="IX382" s="17">
        <v>18.86</v>
      </c>
      <c r="IY382" s="17">
        <v>18.850000000000001</v>
      </c>
    </row>
    <row r="383" spans="1:259" x14ac:dyDescent="0.15">
      <c r="A383" s="17" t="s">
        <v>3108</v>
      </c>
      <c r="B383" s="17" t="s">
        <v>3109</v>
      </c>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c r="AA383" s="26"/>
      <c r="AB383" s="17"/>
      <c r="AC383" s="26"/>
      <c r="AD383" s="26"/>
      <c r="AE383" s="17"/>
      <c r="AF383" s="17"/>
      <c r="AG383" s="17"/>
      <c r="AH383" s="17"/>
      <c r="AI383" s="17"/>
      <c r="AJ383" s="17"/>
      <c r="AK383" s="17"/>
      <c r="AL383" s="17"/>
      <c r="AM383" s="17"/>
      <c r="AN383" s="17"/>
      <c r="AO383" s="17"/>
      <c r="AP383" s="17"/>
      <c r="AQ383" s="17"/>
      <c r="AR383" s="17"/>
      <c r="AS383" s="17"/>
      <c r="AT383" s="17"/>
      <c r="AU383" s="17"/>
      <c r="AV383" s="17"/>
      <c r="AW383" s="17"/>
      <c r="AX383" s="17"/>
      <c r="AY383" s="17"/>
      <c r="AZ383" s="17"/>
      <c r="BA383" s="17"/>
      <c r="BB383" s="17"/>
      <c r="BC383" s="17"/>
      <c r="BD383" s="17"/>
      <c r="BE383" s="17"/>
      <c r="BF383" s="17"/>
      <c r="BG383" s="17"/>
      <c r="BH383" s="17"/>
      <c r="BI383" s="17"/>
      <c r="BJ383" s="26"/>
      <c r="BK383" s="17"/>
      <c r="BL383" s="17"/>
      <c r="BM383" s="17"/>
      <c r="BN383" s="17"/>
      <c r="BO383" s="17"/>
      <c r="BP383" s="17"/>
      <c r="BQ383" s="17"/>
      <c r="BR383" s="17"/>
      <c r="BS383" s="17"/>
      <c r="BT383" s="17"/>
      <c r="BU383" s="17"/>
      <c r="BV383" s="17"/>
      <c r="BW383" s="17"/>
      <c r="BX383" s="26"/>
      <c r="BY383" s="26"/>
      <c r="BZ383" s="26"/>
      <c r="CA383" s="26"/>
      <c r="CB383" s="26"/>
      <c r="CC383" s="17"/>
      <c r="CD383" s="17"/>
      <c r="CE383" s="17"/>
      <c r="CF383" s="17"/>
      <c r="CG383" s="17"/>
      <c r="CH383" s="17"/>
      <c r="CI383" s="17"/>
      <c r="CJ383" s="26"/>
      <c r="CK383" s="17"/>
      <c r="CL383" s="17"/>
      <c r="CM383" s="17"/>
      <c r="CN383" s="17"/>
      <c r="CO383" s="17"/>
      <c r="CP383" s="17"/>
      <c r="CQ383" s="17"/>
      <c r="CR383" s="17"/>
      <c r="CS383" s="17"/>
      <c r="CT383" s="17"/>
      <c r="CU383" s="17"/>
      <c r="CV383" s="17"/>
      <c r="CW383" s="17"/>
      <c r="CX383" s="17"/>
      <c r="CY383" s="26"/>
      <c r="CZ383" s="26"/>
      <c r="DA383" s="26"/>
      <c r="DB383" s="17"/>
      <c r="DC383" s="17"/>
      <c r="DD383" s="17"/>
      <c r="DE383" s="17"/>
      <c r="DF383" s="17"/>
      <c r="DG383" s="17"/>
      <c r="DH383" s="26"/>
      <c r="DI383" s="17"/>
      <c r="DJ383" s="17"/>
      <c r="DK383" s="17"/>
      <c r="DL383" s="17"/>
      <c r="DM383" s="17">
        <v>11.85</v>
      </c>
      <c r="DN383" s="17">
        <v>11.85</v>
      </c>
      <c r="DO383" s="17">
        <v>11.86</v>
      </c>
      <c r="DP383" s="17">
        <v>11.83</v>
      </c>
      <c r="DQ383" s="17">
        <v>11.85</v>
      </c>
      <c r="DR383" s="17">
        <v>11.86</v>
      </c>
      <c r="DS383" s="17">
        <v>11.86</v>
      </c>
      <c r="DT383" s="17">
        <v>11.86</v>
      </c>
      <c r="DU383" s="17">
        <v>11.86</v>
      </c>
      <c r="DV383" s="17">
        <v>11.87</v>
      </c>
      <c r="DW383" s="17">
        <v>11.87</v>
      </c>
      <c r="DX383" s="17">
        <v>11.86</v>
      </c>
      <c r="DY383" s="17">
        <v>11.86</v>
      </c>
      <c r="DZ383" s="17">
        <v>11.86</v>
      </c>
      <c r="EA383" s="17">
        <v>11.86</v>
      </c>
      <c r="EB383" s="17">
        <v>11.86</v>
      </c>
      <c r="EC383" s="17">
        <v>11.85</v>
      </c>
      <c r="ED383" s="17">
        <v>11.85</v>
      </c>
      <c r="EE383" s="17">
        <v>11.85</v>
      </c>
      <c r="EF383" s="17">
        <v>11.86</v>
      </c>
      <c r="EG383" s="17">
        <v>11.85</v>
      </c>
      <c r="EH383" s="17">
        <v>11.85</v>
      </c>
      <c r="EI383" s="17">
        <v>11.85</v>
      </c>
      <c r="EJ383" s="17">
        <v>11.84</v>
      </c>
      <c r="EK383" s="17">
        <v>11.84</v>
      </c>
      <c r="EL383" s="17">
        <v>11.83</v>
      </c>
      <c r="EM383" s="17">
        <v>11.83</v>
      </c>
      <c r="EN383" s="17">
        <v>11.82</v>
      </c>
      <c r="EO383" s="17">
        <v>11.83</v>
      </c>
      <c r="EP383" s="17">
        <v>11.83</v>
      </c>
      <c r="EQ383" s="17">
        <v>11.84</v>
      </c>
      <c r="ER383" s="17">
        <v>11.84</v>
      </c>
      <c r="ES383" s="17">
        <v>11.85</v>
      </c>
      <c r="ET383" s="17">
        <v>11.86</v>
      </c>
      <c r="EU383" s="17">
        <v>11.85</v>
      </c>
      <c r="EV383" s="17">
        <v>11.85</v>
      </c>
      <c r="EW383" s="17">
        <v>11.84</v>
      </c>
      <c r="EX383" s="17">
        <v>11.83</v>
      </c>
      <c r="EY383" s="17">
        <v>11.83</v>
      </c>
      <c r="EZ383" s="17">
        <v>11.83</v>
      </c>
      <c r="FA383" s="17">
        <v>11.81</v>
      </c>
      <c r="FB383" s="17">
        <v>11.82</v>
      </c>
      <c r="FC383" s="17">
        <v>11.82</v>
      </c>
      <c r="FD383" s="17">
        <v>11.81</v>
      </c>
      <c r="FE383" s="17">
        <v>11.8</v>
      </c>
      <c r="FF383" s="17">
        <v>11.8</v>
      </c>
      <c r="FG383" s="17">
        <v>11.8</v>
      </c>
      <c r="FH383" s="17">
        <v>11.81</v>
      </c>
      <c r="FI383" s="17">
        <v>11.85</v>
      </c>
      <c r="FJ383" s="17">
        <v>11.82</v>
      </c>
      <c r="FK383" s="17">
        <v>11.82</v>
      </c>
      <c r="FL383" s="17">
        <v>11.82</v>
      </c>
      <c r="FM383" s="17">
        <v>11.82</v>
      </c>
      <c r="FN383" s="17">
        <v>11.84</v>
      </c>
      <c r="FO383" s="17">
        <v>11.85</v>
      </c>
      <c r="FP383" s="17">
        <v>11.84</v>
      </c>
      <c r="FQ383" s="17">
        <v>11.84</v>
      </c>
      <c r="FR383" s="17">
        <v>11.8</v>
      </c>
      <c r="FS383" s="17">
        <v>11.84</v>
      </c>
      <c r="FT383" s="17">
        <v>11.79</v>
      </c>
      <c r="FU383" s="17">
        <v>11.79</v>
      </c>
      <c r="FV383" s="17">
        <v>11.79</v>
      </c>
      <c r="FW383" s="17">
        <v>11.8</v>
      </c>
      <c r="FX383" s="17">
        <v>11.79</v>
      </c>
      <c r="FY383" s="17">
        <v>11.8</v>
      </c>
      <c r="FZ383" s="17">
        <v>11.8</v>
      </c>
      <c r="GA383" s="17">
        <v>11.82</v>
      </c>
      <c r="GB383" s="17">
        <v>11.82</v>
      </c>
      <c r="GC383" s="17">
        <v>11.82</v>
      </c>
      <c r="GD383" s="17">
        <v>11.8</v>
      </c>
      <c r="GE383" s="17">
        <v>11.78</v>
      </c>
      <c r="GF383" s="17">
        <v>11.78</v>
      </c>
      <c r="GG383" s="17">
        <v>11.78</v>
      </c>
      <c r="GH383" s="17">
        <v>11.78</v>
      </c>
      <c r="GI383" s="17">
        <v>11.78</v>
      </c>
      <c r="GJ383" s="17">
        <v>11.79</v>
      </c>
      <c r="GK383" s="17">
        <v>11.77</v>
      </c>
      <c r="GL383" s="17">
        <v>11.75</v>
      </c>
      <c r="GM383" s="17">
        <v>11.75</v>
      </c>
      <c r="GN383" s="17">
        <v>11.76</v>
      </c>
      <c r="GO383" s="17">
        <v>11.74</v>
      </c>
      <c r="GP383" s="17">
        <v>11.76</v>
      </c>
      <c r="GQ383" s="17">
        <v>11.75</v>
      </c>
      <c r="GR383" s="17">
        <v>11.75</v>
      </c>
      <c r="GS383" s="17">
        <v>11.74</v>
      </c>
      <c r="GT383" s="17">
        <v>11.72</v>
      </c>
      <c r="GU383" s="17">
        <v>11.72</v>
      </c>
      <c r="GV383" s="17">
        <v>11.71</v>
      </c>
      <c r="GW383" s="17">
        <v>11.72</v>
      </c>
      <c r="GX383" s="17">
        <v>11.75</v>
      </c>
      <c r="GY383" s="17">
        <v>11.74</v>
      </c>
      <c r="GZ383" s="17">
        <v>11.71</v>
      </c>
      <c r="HA383" s="17">
        <v>11.71</v>
      </c>
      <c r="HB383" s="17">
        <v>11.7</v>
      </c>
      <c r="HC383" s="17">
        <v>11.69</v>
      </c>
      <c r="HD383" s="17">
        <v>11.68</v>
      </c>
      <c r="HE383" s="17">
        <v>11.71</v>
      </c>
      <c r="HF383" s="17">
        <v>11.7</v>
      </c>
      <c r="HG383" s="17">
        <v>11.7</v>
      </c>
      <c r="HH383" s="17">
        <v>11.7</v>
      </c>
      <c r="HI383" s="17">
        <v>11.71</v>
      </c>
      <c r="HJ383" s="17">
        <v>11.72</v>
      </c>
      <c r="HK383" s="17">
        <v>11.71</v>
      </c>
      <c r="HL383" s="17">
        <v>11.73</v>
      </c>
      <c r="HM383" s="17">
        <v>11.73</v>
      </c>
      <c r="HN383" s="17">
        <v>11.73</v>
      </c>
      <c r="HO383" s="17">
        <v>11.72</v>
      </c>
      <c r="HP383" s="17">
        <v>11.71</v>
      </c>
      <c r="HQ383" s="17">
        <v>11.72</v>
      </c>
      <c r="HR383" s="17">
        <v>11.72</v>
      </c>
      <c r="HS383" s="17">
        <v>11.72</v>
      </c>
      <c r="HT383" s="17">
        <v>11.72</v>
      </c>
      <c r="HU383" s="17">
        <v>11.73</v>
      </c>
      <c r="HV383" s="17">
        <v>11.72</v>
      </c>
      <c r="HW383" s="17">
        <v>11.72</v>
      </c>
      <c r="HX383" s="17">
        <v>11.71</v>
      </c>
      <c r="HY383" s="17">
        <v>11.71</v>
      </c>
      <c r="HZ383" s="17">
        <v>11.7</v>
      </c>
      <c r="IA383" s="17">
        <v>11.71</v>
      </c>
      <c r="IB383" s="17">
        <v>11.71</v>
      </c>
      <c r="IC383" s="17">
        <v>11.71</v>
      </c>
      <c r="ID383" s="17">
        <v>11.71</v>
      </c>
      <c r="IE383" s="17">
        <v>11.7</v>
      </c>
      <c r="IF383" s="17">
        <v>11.71</v>
      </c>
      <c r="IG383" s="17">
        <v>11.7</v>
      </c>
      <c r="IH383" s="17">
        <v>11.71</v>
      </c>
      <c r="II383" s="17">
        <v>11.71</v>
      </c>
      <c r="IJ383" s="17">
        <v>11.71</v>
      </c>
      <c r="IK383" s="17">
        <v>11.7</v>
      </c>
      <c r="IL383" s="17">
        <v>11.69</v>
      </c>
      <c r="IM383" s="17">
        <v>11.69</v>
      </c>
      <c r="IN383" s="17">
        <v>11.69</v>
      </c>
      <c r="IO383" s="17">
        <v>11.7</v>
      </c>
      <c r="IP383" s="17">
        <v>11.72</v>
      </c>
      <c r="IQ383" s="17">
        <v>11.75</v>
      </c>
      <c r="IR383" s="17">
        <v>11.72</v>
      </c>
      <c r="IS383" s="17">
        <v>11.72</v>
      </c>
      <c r="IT383" s="17">
        <v>11.72</v>
      </c>
      <c r="IU383" s="17">
        <v>11.69</v>
      </c>
      <c r="IV383" s="17">
        <v>11.69</v>
      </c>
      <c r="IW383" s="17">
        <v>11.69</v>
      </c>
      <c r="IX383" s="17">
        <v>11.69</v>
      </c>
      <c r="IY383" s="17">
        <v>11.69</v>
      </c>
    </row>
    <row r="384" spans="1:259" x14ac:dyDescent="0.15">
      <c r="A384" s="17" t="s">
        <v>924</v>
      </c>
      <c r="B384" s="17" t="s">
        <v>925</v>
      </c>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c r="AA384" s="26"/>
      <c r="AB384" s="17"/>
      <c r="AC384" s="26"/>
      <c r="AD384" s="26"/>
      <c r="AE384" s="17"/>
      <c r="AF384" s="17"/>
      <c r="AG384" s="17"/>
      <c r="AH384" s="17"/>
      <c r="AI384" s="17"/>
      <c r="AJ384" s="17"/>
      <c r="AK384" s="17"/>
      <c r="AL384" s="17"/>
      <c r="AM384" s="17"/>
      <c r="AN384" s="17"/>
      <c r="AO384" s="17"/>
      <c r="AP384" s="17"/>
      <c r="AQ384" s="17"/>
      <c r="AR384" s="17"/>
      <c r="AS384" s="17"/>
      <c r="AT384" s="17"/>
      <c r="AU384" s="17"/>
      <c r="AV384" s="17"/>
      <c r="AW384" s="17"/>
      <c r="AX384" s="17"/>
      <c r="AY384" s="17"/>
      <c r="AZ384" s="17"/>
      <c r="BA384" s="17"/>
      <c r="BB384" s="17"/>
      <c r="BC384" s="17"/>
      <c r="BD384" s="17"/>
      <c r="BE384" s="17"/>
      <c r="BF384" s="17"/>
      <c r="BG384" s="17"/>
      <c r="BH384" s="17"/>
      <c r="BI384" s="17"/>
      <c r="BJ384" s="26"/>
      <c r="BK384" s="17"/>
      <c r="BL384" s="17"/>
      <c r="BM384" s="17"/>
      <c r="BN384" s="17"/>
      <c r="BO384" s="17"/>
      <c r="BP384" s="17"/>
      <c r="BQ384" s="17"/>
      <c r="BR384" s="17"/>
      <c r="BS384" s="17"/>
      <c r="BT384" s="17"/>
      <c r="BU384" s="17"/>
      <c r="BV384" s="17"/>
      <c r="BW384" s="17"/>
      <c r="BX384" s="26"/>
      <c r="BY384" s="26"/>
      <c r="BZ384" s="26"/>
      <c r="CA384" s="26"/>
      <c r="CB384" s="26"/>
      <c r="CC384" s="17"/>
      <c r="CD384" s="17"/>
      <c r="CE384" s="17"/>
      <c r="CF384" s="17"/>
      <c r="CG384" s="17"/>
      <c r="CH384" s="17"/>
      <c r="CI384" s="17"/>
      <c r="CJ384" s="26"/>
      <c r="CK384" s="17"/>
      <c r="CL384" s="17"/>
      <c r="CM384" s="17"/>
      <c r="CN384" s="17"/>
      <c r="CO384" s="17"/>
      <c r="CP384" s="17"/>
      <c r="CQ384" s="17"/>
      <c r="CR384" s="17"/>
      <c r="CS384" s="17"/>
      <c r="CT384" s="17"/>
      <c r="CU384" s="17"/>
      <c r="CV384" s="17"/>
      <c r="CW384" s="17"/>
      <c r="CX384" s="17"/>
      <c r="CY384" s="26"/>
      <c r="CZ384" s="26"/>
      <c r="DA384" s="26"/>
      <c r="DB384" s="17"/>
      <c r="DC384" s="17"/>
      <c r="DD384" s="17"/>
      <c r="DE384" s="17"/>
      <c r="DF384" s="17"/>
      <c r="DG384" s="17"/>
      <c r="DH384" s="26"/>
      <c r="DI384" s="17"/>
      <c r="DJ384" s="17"/>
      <c r="DK384" s="17"/>
      <c r="DL384" s="17"/>
      <c r="DM384" s="17">
        <v>8.93</v>
      </c>
      <c r="DN384" s="17">
        <v>8.92</v>
      </c>
      <c r="DO384" s="17">
        <v>8.92</v>
      </c>
      <c r="DP384" s="17">
        <v>8.92</v>
      </c>
      <c r="DQ384" s="17">
        <v>8.93</v>
      </c>
      <c r="DR384" s="17">
        <v>8.94</v>
      </c>
      <c r="DS384" s="17">
        <v>8.94</v>
      </c>
      <c r="DT384" s="17">
        <v>8.94</v>
      </c>
      <c r="DU384" s="17">
        <v>8.9499999999999993</v>
      </c>
      <c r="DV384" s="17">
        <v>8.9499999999999993</v>
      </c>
      <c r="DW384" s="17">
        <v>8.9600000000000009</v>
      </c>
      <c r="DX384" s="17">
        <v>8.98</v>
      </c>
      <c r="DY384" s="17">
        <v>9.01</v>
      </c>
      <c r="DZ384" s="17">
        <v>9</v>
      </c>
      <c r="EA384" s="17">
        <v>8.9700000000000006</v>
      </c>
      <c r="EB384" s="17">
        <v>8.9600000000000009</v>
      </c>
      <c r="EC384" s="17">
        <v>8.9700000000000006</v>
      </c>
      <c r="ED384" s="17">
        <v>8.9700000000000006</v>
      </c>
      <c r="EE384" s="17">
        <v>8.9499999999999993</v>
      </c>
      <c r="EF384" s="17">
        <v>8.9499999999999993</v>
      </c>
      <c r="EG384" s="17">
        <v>8.9499999999999993</v>
      </c>
      <c r="EH384" s="17">
        <v>8.9499999999999993</v>
      </c>
      <c r="EI384" s="17">
        <v>8.9700000000000006</v>
      </c>
      <c r="EJ384" s="17">
        <v>8.94</v>
      </c>
      <c r="EK384" s="17">
        <v>8.93</v>
      </c>
      <c r="EL384" s="17">
        <v>8.94</v>
      </c>
      <c r="EM384" s="17">
        <v>8.93</v>
      </c>
      <c r="EN384" s="17">
        <v>8.91</v>
      </c>
      <c r="EO384" s="17">
        <v>8.9</v>
      </c>
      <c r="EP384" s="17">
        <v>8.9</v>
      </c>
      <c r="EQ384" s="17">
        <v>8.91</v>
      </c>
      <c r="ER384" s="17">
        <v>8.92</v>
      </c>
      <c r="ES384" s="17">
        <v>8.91</v>
      </c>
      <c r="ET384" s="17">
        <v>8.9</v>
      </c>
      <c r="EU384" s="17">
        <v>8.91</v>
      </c>
      <c r="EV384" s="17">
        <v>8.9</v>
      </c>
      <c r="EW384" s="17">
        <v>8.8699999999999992</v>
      </c>
      <c r="EX384" s="17">
        <v>8.8800000000000008</v>
      </c>
      <c r="EY384" s="17">
        <v>8.8800000000000008</v>
      </c>
      <c r="EZ384" s="17">
        <v>8.8699999999999992</v>
      </c>
      <c r="FA384" s="17">
        <v>8.86</v>
      </c>
      <c r="FB384" s="17">
        <v>8.85</v>
      </c>
      <c r="FC384" s="17">
        <v>8.86</v>
      </c>
      <c r="FD384" s="17">
        <v>8.86</v>
      </c>
      <c r="FE384" s="17">
        <v>8.8699999999999992</v>
      </c>
      <c r="FF384" s="17">
        <v>8.86</v>
      </c>
      <c r="FG384" s="17">
        <v>8.8699999999999992</v>
      </c>
      <c r="FH384" s="17">
        <v>8.8699999999999992</v>
      </c>
      <c r="FI384" s="17">
        <v>8.8699999999999992</v>
      </c>
      <c r="FJ384" s="17">
        <v>8.89</v>
      </c>
      <c r="FK384" s="17">
        <v>8.8800000000000008</v>
      </c>
      <c r="FL384" s="17">
        <v>8.8699999999999992</v>
      </c>
      <c r="FM384" s="17">
        <v>8.8800000000000008</v>
      </c>
      <c r="FN384" s="17">
        <v>8.8800000000000008</v>
      </c>
      <c r="FO384" s="17">
        <v>8.84</v>
      </c>
      <c r="FP384" s="17">
        <v>8.85</v>
      </c>
      <c r="FQ384" s="17">
        <v>8.8699999999999992</v>
      </c>
      <c r="FR384" s="17">
        <v>8.85</v>
      </c>
      <c r="FS384" s="17">
        <v>8.85</v>
      </c>
      <c r="FT384" s="17">
        <v>8.84</v>
      </c>
      <c r="FU384" s="17">
        <v>8.84</v>
      </c>
      <c r="FV384" s="17">
        <v>8.86</v>
      </c>
      <c r="FW384" s="17">
        <v>8.84</v>
      </c>
      <c r="FX384" s="17">
        <v>8.86</v>
      </c>
      <c r="FY384" s="17">
        <v>8.85</v>
      </c>
      <c r="FZ384" s="17">
        <v>8.86</v>
      </c>
      <c r="GA384" s="17">
        <v>8.84</v>
      </c>
      <c r="GB384" s="17">
        <v>8.84</v>
      </c>
      <c r="GC384" s="17">
        <v>8.86</v>
      </c>
      <c r="GD384" s="17">
        <v>8.85</v>
      </c>
      <c r="GE384" s="17">
        <v>8.8699999999999992</v>
      </c>
      <c r="GF384" s="17">
        <v>8.8699999999999992</v>
      </c>
      <c r="GG384" s="17">
        <v>8.89</v>
      </c>
      <c r="GH384" s="17">
        <v>8.8800000000000008</v>
      </c>
      <c r="GI384" s="17">
        <v>8.86</v>
      </c>
      <c r="GJ384" s="17">
        <v>8.84</v>
      </c>
      <c r="GK384" s="17">
        <v>8.85</v>
      </c>
      <c r="GL384" s="17">
        <v>8.84</v>
      </c>
      <c r="GM384" s="17">
        <v>8.82</v>
      </c>
      <c r="GN384" s="17">
        <v>8.82</v>
      </c>
      <c r="GO384" s="17">
        <v>8.82</v>
      </c>
      <c r="GP384" s="17">
        <v>8.83</v>
      </c>
      <c r="GQ384" s="17">
        <v>8.83</v>
      </c>
      <c r="GR384" s="17">
        <v>8.82</v>
      </c>
      <c r="GS384" s="17">
        <v>8.81</v>
      </c>
      <c r="GT384" s="17">
        <v>8.8000000000000007</v>
      </c>
      <c r="GU384" s="17">
        <v>8.8000000000000007</v>
      </c>
      <c r="GV384" s="17">
        <v>8.8000000000000007</v>
      </c>
      <c r="GW384" s="17">
        <v>8.81</v>
      </c>
      <c r="GX384" s="17">
        <v>8.7899999999999991</v>
      </c>
      <c r="GY384" s="17">
        <v>8.7799999999999994</v>
      </c>
      <c r="GZ384" s="17">
        <v>8.8000000000000007</v>
      </c>
      <c r="HA384" s="17">
        <v>8.8000000000000007</v>
      </c>
      <c r="HB384" s="17">
        <v>8.7899999999999991</v>
      </c>
      <c r="HC384" s="17">
        <v>8.8000000000000007</v>
      </c>
      <c r="HD384" s="17">
        <v>8.8000000000000007</v>
      </c>
      <c r="HE384" s="17">
        <v>8.8000000000000007</v>
      </c>
      <c r="HF384" s="17">
        <v>8.7899999999999991</v>
      </c>
      <c r="HG384" s="17">
        <v>8.81</v>
      </c>
      <c r="HH384" s="17">
        <v>8.8000000000000007</v>
      </c>
      <c r="HI384" s="17">
        <v>8.8000000000000007</v>
      </c>
      <c r="HJ384" s="17">
        <v>8.8000000000000007</v>
      </c>
      <c r="HK384" s="17">
        <v>8.7899999999999991</v>
      </c>
      <c r="HL384" s="17">
        <v>8.82</v>
      </c>
      <c r="HM384" s="17">
        <v>8.81</v>
      </c>
      <c r="HN384" s="17">
        <v>8.8000000000000007</v>
      </c>
      <c r="HO384" s="17">
        <v>8.82</v>
      </c>
      <c r="HP384" s="17">
        <v>8.77</v>
      </c>
      <c r="HQ384" s="17">
        <v>8.8000000000000007</v>
      </c>
      <c r="HR384" s="17">
        <v>8.77</v>
      </c>
      <c r="HS384" s="17">
        <v>8.7799999999999994</v>
      </c>
      <c r="HT384" s="17">
        <v>8.73</v>
      </c>
      <c r="HU384" s="17">
        <v>8.75</v>
      </c>
      <c r="HV384" s="17">
        <v>8.76</v>
      </c>
      <c r="HW384" s="17">
        <v>8.77</v>
      </c>
      <c r="HX384" s="17">
        <v>8.77</v>
      </c>
      <c r="HY384" s="17">
        <v>8.76</v>
      </c>
      <c r="HZ384" s="17">
        <v>8.75</v>
      </c>
      <c r="IA384" s="17">
        <v>8.75</v>
      </c>
      <c r="IB384" s="17">
        <v>8.76</v>
      </c>
      <c r="IC384" s="17">
        <v>8.77</v>
      </c>
      <c r="ID384" s="17">
        <v>8.75</v>
      </c>
      <c r="IE384" s="17">
        <v>8.75</v>
      </c>
      <c r="IF384" s="17">
        <v>8.76</v>
      </c>
      <c r="IG384" s="17">
        <v>8.75</v>
      </c>
      <c r="IH384" s="17">
        <v>8.73</v>
      </c>
      <c r="II384" s="17">
        <v>8.74</v>
      </c>
      <c r="IJ384" s="17">
        <v>8.76</v>
      </c>
      <c r="IK384" s="17">
        <v>8.75</v>
      </c>
      <c r="IL384" s="17">
        <v>8.75</v>
      </c>
      <c r="IM384" s="17">
        <v>8.76</v>
      </c>
      <c r="IN384" s="17">
        <v>8.75</v>
      </c>
      <c r="IO384" s="17">
        <v>8.76</v>
      </c>
      <c r="IP384" s="17">
        <v>8.76</v>
      </c>
      <c r="IQ384" s="17">
        <v>8.8000000000000007</v>
      </c>
      <c r="IR384" s="17">
        <v>8.76</v>
      </c>
      <c r="IS384" s="17">
        <v>8.7899999999999991</v>
      </c>
      <c r="IT384" s="17">
        <v>8.77</v>
      </c>
      <c r="IU384" s="17">
        <v>8.75</v>
      </c>
      <c r="IV384" s="17">
        <v>8.74</v>
      </c>
      <c r="IW384" s="17">
        <v>8.74</v>
      </c>
      <c r="IX384" s="17">
        <v>8.74</v>
      </c>
      <c r="IY384" s="17">
        <v>8.73</v>
      </c>
    </row>
    <row r="385" spans="1:259" x14ac:dyDescent="0.15">
      <c r="A385" s="17" t="s">
        <v>966</v>
      </c>
      <c r="B385" s="17" t="s">
        <v>967</v>
      </c>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c r="AA385" s="26"/>
      <c r="AB385" s="17"/>
      <c r="AC385" s="26"/>
      <c r="AD385" s="26"/>
      <c r="AE385" s="17"/>
      <c r="AF385" s="17"/>
      <c r="AG385" s="17"/>
      <c r="AH385" s="17"/>
      <c r="AI385" s="17"/>
      <c r="AJ385" s="17"/>
      <c r="AK385" s="17"/>
      <c r="AL385" s="17"/>
      <c r="AM385" s="17"/>
      <c r="AN385" s="17"/>
      <c r="AO385" s="17"/>
      <c r="AP385" s="17"/>
      <c r="AQ385" s="17"/>
      <c r="AR385" s="17"/>
      <c r="AS385" s="17"/>
      <c r="AT385" s="17"/>
      <c r="AU385" s="17"/>
      <c r="AV385" s="17"/>
      <c r="AW385" s="17"/>
      <c r="AX385" s="17"/>
      <c r="AY385" s="17"/>
      <c r="AZ385" s="17"/>
      <c r="BA385" s="17"/>
      <c r="BB385" s="17"/>
      <c r="BC385" s="17"/>
      <c r="BD385" s="17"/>
      <c r="BE385" s="17"/>
      <c r="BF385" s="17"/>
      <c r="BG385" s="17"/>
      <c r="BH385" s="17"/>
      <c r="BI385" s="17"/>
      <c r="BJ385" s="26"/>
      <c r="BK385" s="17"/>
      <c r="BL385" s="17"/>
      <c r="BM385" s="17"/>
      <c r="BN385" s="17"/>
      <c r="BO385" s="17"/>
      <c r="BP385" s="17"/>
      <c r="BQ385" s="17"/>
      <c r="BR385" s="17"/>
      <c r="BS385" s="17"/>
      <c r="BT385" s="17"/>
      <c r="BU385" s="17"/>
      <c r="BV385" s="17"/>
      <c r="BW385" s="17"/>
      <c r="BX385" s="26"/>
      <c r="BY385" s="26"/>
      <c r="BZ385" s="26"/>
      <c r="CA385" s="26"/>
      <c r="CB385" s="26"/>
      <c r="CC385" s="17"/>
      <c r="CD385" s="17"/>
      <c r="CE385" s="17"/>
      <c r="CF385" s="17"/>
      <c r="CG385" s="17"/>
      <c r="CH385" s="17"/>
      <c r="CI385" s="17"/>
      <c r="CJ385" s="26"/>
      <c r="CK385" s="17"/>
      <c r="CL385" s="17"/>
      <c r="CM385" s="17"/>
      <c r="CN385" s="17"/>
      <c r="CO385" s="17"/>
      <c r="CP385" s="17"/>
      <c r="CQ385" s="17"/>
      <c r="CR385" s="17"/>
      <c r="CS385" s="17"/>
      <c r="CT385" s="17"/>
      <c r="CU385" s="17"/>
      <c r="CV385" s="17"/>
      <c r="CW385" s="17"/>
      <c r="CX385" s="17"/>
      <c r="CY385" s="26"/>
      <c r="CZ385" s="26"/>
      <c r="DA385" s="26"/>
      <c r="DB385" s="17"/>
      <c r="DC385" s="17"/>
      <c r="DD385" s="17"/>
      <c r="DE385" s="17"/>
      <c r="DF385" s="17"/>
      <c r="DG385" s="17"/>
      <c r="DH385" s="26"/>
      <c r="DI385" s="17"/>
      <c r="DJ385" s="17"/>
      <c r="DK385" s="17"/>
      <c r="DL385" s="17"/>
      <c r="DM385" s="17">
        <v>17.96</v>
      </c>
      <c r="DN385" s="17">
        <v>17.98</v>
      </c>
      <c r="DO385" s="17">
        <v>17.989999999999998</v>
      </c>
      <c r="DP385" s="17">
        <v>17.989999999999998</v>
      </c>
      <c r="DQ385" s="17">
        <v>17.98</v>
      </c>
      <c r="DR385" s="17">
        <v>17.98</v>
      </c>
      <c r="DS385" s="17">
        <v>17.97</v>
      </c>
      <c r="DT385" s="17">
        <v>17.95</v>
      </c>
      <c r="DU385" s="17">
        <v>17.98</v>
      </c>
      <c r="DV385" s="17">
        <v>17.98</v>
      </c>
      <c r="DW385" s="17">
        <v>17.98</v>
      </c>
      <c r="DX385" s="17">
        <v>17.98</v>
      </c>
      <c r="DY385" s="17">
        <v>17.989999999999998</v>
      </c>
      <c r="DZ385" s="17">
        <v>17.989999999999998</v>
      </c>
      <c r="EA385" s="17">
        <v>17.97</v>
      </c>
      <c r="EB385" s="17">
        <v>17.97</v>
      </c>
      <c r="EC385" s="17">
        <v>17.97</v>
      </c>
      <c r="ED385" s="17">
        <v>17.95</v>
      </c>
      <c r="EE385" s="17">
        <v>17.96</v>
      </c>
      <c r="EF385" s="17">
        <v>17.940000000000001</v>
      </c>
      <c r="EG385" s="17">
        <v>17.96</v>
      </c>
      <c r="EH385" s="17">
        <v>17.95</v>
      </c>
      <c r="EI385" s="17">
        <v>17.97</v>
      </c>
      <c r="EJ385" s="17">
        <v>17.940000000000001</v>
      </c>
      <c r="EK385" s="17">
        <v>17.940000000000001</v>
      </c>
      <c r="EL385" s="17">
        <v>17.93</v>
      </c>
      <c r="EM385" s="17">
        <v>17.95</v>
      </c>
      <c r="EN385" s="17">
        <v>17.96</v>
      </c>
      <c r="EO385" s="17">
        <v>17.95</v>
      </c>
      <c r="EP385" s="17">
        <v>17.940000000000001</v>
      </c>
      <c r="EQ385" s="17">
        <v>17.96</v>
      </c>
      <c r="ER385" s="17">
        <v>17.98</v>
      </c>
      <c r="ES385" s="17">
        <v>17.98</v>
      </c>
      <c r="ET385" s="17">
        <v>17.96</v>
      </c>
      <c r="EU385" s="17">
        <v>17.95</v>
      </c>
      <c r="EV385" s="17">
        <v>17.97</v>
      </c>
      <c r="EW385" s="17">
        <v>17.97</v>
      </c>
      <c r="EX385" s="17">
        <v>17.98</v>
      </c>
      <c r="EY385" s="17">
        <v>18.059999999999999</v>
      </c>
      <c r="EZ385" s="17">
        <v>18.03</v>
      </c>
      <c r="FA385" s="17">
        <v>18</v>
      </c>
      <c r="FB385" s="17">
        <v>17.989999999999998</v>
      </c>
      <c r="FC385" s="17">
        <v>18</v>
      </c>
      <c r="FD385" s="17">
        <v>18.02</v>
      </c>
      <c r="FE385" s="17">
        <v>18.059999999999999</v>
      </c>
      <c r="FF385" s="17">
        <v>18.03</v>
      </c>
      <c r="FG385" s="17">
        <v>18.07</v>
      </c>
      <c r="FH385" s="17">
        <v>18.100000000000001</v>
      </c>
      <c r="FI385" s="17">
        <v>18.07</v>
      </c>
      <c r="FJ385" s="17">
        <v>18.059999999999999</v>
      </c>
      <c r="FK385" s="17">
        <v>18.05</v>
      </c>
      <c r="FL385" s="17">
        <v>18.07</v>
      </c>
      <c r="FM385" s="17">
        <v>18.09</v>
      </c>
      <c r="FN385" s="17">
        <v>18.079999999999998</v>
      </c>
      <c r="FO385" s="17">
        <v>18.079999999999998</v>
      </c>
      <c r="FP385" s="17">
        <v>18.079999999999998</v>
      </c>
      <c r="FQ385" s="17">
        <v>18.079999999999998</v>
      </c>
      <c r="FR385" s="17">
        <v>18.059999999999999</v>
      </c>
      <c r="FS385" s="17">
        <v>18.05</v>
      </c>
      <c r="FT385" s="17">
        <v>18</v>
      </c>
      <c r="FU385" s="17">
        <v>18.03</v>
      </c>
      <c r="FV385" s="17">
        <v>18.07</v>
      </c>
      <c r="FW385" s="17">
        <v>18.03</v>
      </c>
      <c r="FX385" s="17">
        <v>18.02</v>
      </c>
      <c r="FY385" s="17">
        <v>18.059999999999999</v>
      </c>
      <c r="FZ385" s="17">
        <v>18.059999999999999</v>
      </c>
      <c r="GA385" s="17">
        <v>18.09</v>
      </c>
      <c r="GB385" s="17">
        <v>18.07</v>
      </c>
      <c r="GC385" s="17">
        <v>18.059999999999999</v>
      </c>
      <c r="GD385" s="17">
        <v>18.059999999999999</v>
      </c>
      <c r="GE385" s="17">
        <v>18.059999999999999</v>
      </c>
      <c r="GF385" s="17">
        <v>18.03</v>
      </c>
      <c r="GG385" s="17">
        <v>17.989999999999998</v>
      </c>
      <c r="GH385" s="17">
        <v>17.989999999999998</v>
      </c>
      <c r="GI385" s="17">
        <v>17.97</v>
      </c>
      <c r="GJ385" s="17">
        <v>17.98</v>
      </c>
      <c r="GK385" s="17">
        <v>17.96</v>
      </c>
      <c r="GL385" s="17">
        <v>17.97</v>
      </c>
      <c r="GM385" s="17">
        <v>17.96</v>
      </c>
      <c r="GN385" s="17">
        <v>17.97</v>
      </c>
      <c r="GO385" s="17">
        <v>17.97</v>
      </c>
      <c r="GP385" s="17">
        <v>17.95</v>
      </c>
      <c r="GQ385" s="17">
        <v>17.95</v>
      </c>
      <c r="GR385" s="17">
        <v>17.93</v>
      </c>
      <c r="GS385" s="17">
        <v>17.95</v>
      </c>
      <c r="GT385" s="17">
        <v>17.95</v>
      </c>
      <c r="GU385" s="17">
        <v>17.96</v>
      </c>
      <c r="GV385" s="17">
        <v>17.96</v>
      </c>
      <c r="GW385" s="17">
        <v>17.97</v>
      </c>
      <c r="GX385" s="17">
        <v>18.02</v>
      </c>
      <c r="GY385" s="17">
        <v>18.03</v>
      </c>
      <c r="GZ385" s="17">
        <v>17.98</v>
      </c>
      <c r="HA385" s="17">
        <v>17.98</v>
      </c>
      <c r="HB385" s="17">
        <v>17.989999999999998</v>
      </c>
      <c r="HC385" s="17">
        <v>17.98</v>
      </c>
      <c r="HD385" s="17">
        <v>17.989999999999998</v>
      </c>
      <c r="HE385" s="17">
        <v>18</v>
      </c>
      <c r="HF385" s="17">
        <v>17.98</v>
      </c>
      <c r="HG385" s="17">
        <v>17.96</v>
      </c>
      <c r="HH385" s="17">
        <v>17.920000000000002</v>
      </c>
      <c r="HI385" s="17">
        <v>17.93</v>
      </c>
      <c r="HJ385" s="17">
        <v>17.93</v>
      </c>
      <c r="HK385" s="17">
        <v>17.91</v>
      </c>
      <c r="HL385" s="17">
        <v>17.899999999999999</v>
      </c>
      <c r="HM385" s="17">
        <v>17.91</v>
      </c>
      <c r="HN385" s="17">
        <v>17.91</v>
      </c>
      <c r="HO385" s="17">
        <v>17.899999999999999</v>
      </c>
      <c r="HP385" s="17">
        <v>17.899999999999999</v>
      </c>
      <c r="HQ385" s="17">
        <v>17.899999999999999</v>
      </c>
      <c r="HR385" s="17">
        <v>17.91</v>
      </c>
      <c r="HS385" s="17">
        <v>17.899999999999999</v>
      </c>
      <c r="HT385" s="17">
        <v>17.899999999999999</v>
      </c>
      <c r="HU385" s="17">
        <v>17.899999999999999</v>
      </c>
      <c r="HV385" s="17">
        <v>17.899999999999999</v>
      </c>
      <c r="HW385" s="17">
        <v>17.89</v>
      </c>
      <c r="HX385" s="17">
        <v>17.88</v>
      </c>
      <c r="HY385" s="17">
        <v>17.88</v>
      </c>
      <c r="HZ385" s="17">
        <v>17.86</v>
      </c>
      <c r="IA385" s="17">
        <v>17.899999999999999</v>
      </c>
      <c r="IB385" s="17">
        <v>17.920000000000002</v>
      </c>
      <c r="IC385" s="17">
        <v>17.920000000000002</v>
      </c>
      <c r="ID385" s="17">
        <v>17.920000000000002</v>
      </c>
      <c r="IE385" s="17">
        <v>17.91</v>
      </c>
      <c r="IF385" s="17">
        <v>17.89</v>
      </c>
      <c r="IG385" s="17">
        <v>17.850000000000001</v>
      </c>
      <c r="IH385" s="17">
        <v>17.82</v>
      </c>
      <c r="II385" s="17">
        <v>17.809999999999999</v>
      </c>
      <c r="IJ385" s="17">
        <v>17.8</v>
      </c>
      <c r="IK385" s="17">
        <v>17.809999999999999</v>
      </c>
      <c r="IL385" s="17">
        <v>17.8</v>
      </c>
      <c r="IM385" s="17">
        <v>17.809999999999999</v>
      </c>
      <c r="IN385" s="17">
        <v>17.8</v>
      </c>
      <c r="IO385" s="17">
        <v>17.82</v>
      </c>
      <c r="IP385" s="17">
        <v>17.829999999999998</v>
      </c>
      <c r="IQ385" s="17">
        <v>17.850000000000001</v>
      </c>
      <c r="IR385" s="17">
        <v>17.850000000000001</v>
      </c>
      <c r="IS385" s="17">
        <v>17.829999999999998</v>
      </c>
      <c r="IT385" s="17">
        <v>17.829999999999998</v>
      </c>
      <c r="IU385" s="17">
        <v>17.829999999999998</v>
      </c>
      <c r="IV385" s="17">
        <v>17.829999999999998</v>
      </c>
      <c r="IW385" s="17">
        <v>17.829999999999998</v>
      </c>
      <c r="IX385" s="17">
        <v>17.829999999999998</v>
      </c>
      <c r="IY385" s="17">
        <v>17.829999999999998</v>
      </c>
    </row>
    <row r="386" spans="1:259" x14ac:dyDescent="0.15">
      <c r="A386" s="17" t="s">
        <v>114</v>
      </c>
      <c r="B386" s="17" t="s">
        <v>115</v>
      </c>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c r="AA386" s="26"/>
      <c r="AB386" s="17"/>
      <c r="AC386" s="26"/>
      <c r="AD386" s="26"/>
      <c r="AE386" s="17"/>
      <c r="AF386" s="17"/>
      <c r="AG386" s="17"/>
      <c r="AH386" s="17"/>
      <c r="AI386" s="17"/>
      <c r="AJ386" s="17"/>
      <c r="AK386" s="17"/>
      <c r="AL386" s="17"/>
      <c r="AM386" s="17"/>
      <c r="AN386" s="17"/>
      <c r="AO386" s="17"/>
      <c r="AP386" s="17"/>
      <c r="AQ386" s="17"/>
      <c r="AR386" s="17"/>
      <c r="AS386" s="17"/>
      <c r="AT386" s="17"/>
      <c r="AU386" s="17"/>
      <c r="AV386" s="17"/>
      <c r="AW386" s="17"/>
      <c r="AX386" s="17"/>
      <c r="AY386" s="17"/>
      <c r="AZ386" s="17"/>
      <c r="BA386" s="17"/>
      <c r="BB386" s="17"/>
      <c r="BC386" s="17"/>
      <c r="BD386" s="17"/>
      <c r="BE386" s="17"/>
      <c r="BF386" s="17"/>
      <c r="BG386" s="17"/>
      <c r="BH386" s="17"/>
      <c r="BI386" s="17"/>
      <c r="BJ386" s="26"/>
      <c r="BK386" s="17"/>
      <c r="BL386" s="17"/>
      <c r="BM386" s="17"/>
      <c r="BN386" s="17"/>
      <c r="BO386" s="17"/>
      <c r="BP386" s="17"/>
      <c r="BQ386" s="17"/>
      <c r="BR386" s="17"/>
      <c r="BS386" s="17"/>
      <c r="BT386" s="17"/>
      <c r="BU386" s="17"/>
      <c r="BV386" s="17"/>
      <c r="BW386" s="17"/>
      <c r="BX386" s="26"/>
      <c r="BY386" s="26"/>
      <c r="BZ386" s="26"/>
      <c r="CA386" s="26"/>
      <c r="CB386" s="26"/>
      <c r="CC386" s="17"/>
      <c r="CD386" s="17"/>
      <c r="CE386" s="17"/>
      <c r="CF386" s="17"/>
      <c r="CG386" s="17"/>
      <c r="CH386" s="17"/>
      <c r="CI386" s="17"/>
      <c r="CJ386" s="26"/>
      <c r="CK386" s="17"/>
      <c r="CL386" s="17"/>
      <c r="CM386" s="17"/>
      <c r="CN386" s="17"/>
      <c r="CO386" s="17"/>
      <c r="CP386" s="17"/>
      <c r="CQ386" s="17"/>
      <c r="CR386" s="17"/>
      <c r="CS386" s="17"/>
      <c r="CT386" s="17"/>
      <c r="CU386" s="17"/>
      <c r="CV386" s="17"/>
      <c r="CW386" s="17"/>
      <c r="CX386" s="17"/>
      <c r="CY386" s="26"/>
      <c r="CZ386" s="26"/>
      <c r="DA386" s="26"/>
      <c r="DB386" s="17"/>
      <c r="DC386" s="17"/>
      <c r="DD386" s="17"/>
      <c r="DE386" s="17"/>
      <c r="DF386" s="17"/>
      <c r="DG386" s="17"/>
      <c r="DH386" s="26"/>
      <c r="DI386" s="17"/>
      <c r="DJ386" s="17"/>
      <c r="DK386" s="17"/>
      <c r="DL386" s="17"/>
      <c r="DM386" s="17">
        <v>59.1</v>
      </c>
      <c r="DN386" s="17">
        <v>58.99</v>
      </c>
      <c r="DO386" s="17">
        <v>59.09</v>
      </c>
      <c r="DP386" s="17">
        <v>58.98</v>
      </c>
      <c r="DQ386" s="17">
        <v>58.86</v>
      </c>
      <c r="DR386" s="17">
        <v>58.9</v>
      </c>
      <c r="DS386" s="17">
        <v>58.98</v>
      </c>
      <c r="DT386" s="17">
        <v>58.95</v>
      </c>
      <c r="DU386" s="17">
        <v>58.83</v>
      </c>
      <c r="DV386" s="17">
        <v>58.71</v>
      </c>
      <c r="DW386" s="17">
        <v>58.56</v>
      </c>
      <c r="DX386" s="17">
        <v>58.36</v>
      </c>
      <c r="DY386" s="17">
        <v>58.04</v>
      </c>
      <c r="DZ386" s="17">
        <v>58.06</v>
      </c>
      <c r="EA386" s="17">
        <v>57.96</v>
      </c>
      <c r="EB386" s="17">
        <v>57.91</v>
      </c>
      <c r="EC386" s="17">
        <v>57.6</v>
      </c>
      <c r="ED386" s="17">
        <v>57.64</v>
      </c>
      <c r="EE386" s="17">
        <v>57.92</v>
      </c>
      <c r="EF386" s="17">
        <v>58.15</v>
      </c>
      <c r="EG386" s="17">
        <v>58.15</v>
      </c>
      <c r="EH386" s="17">
        <v>58.15</v>
      </c>
      <c r="EI386" s="17">
        <v>58.33</v>
      </c>
      <c r="EJ386" s="17">
        <v>58.2</v>
      </c>
      <c r="EK386" s="17">
        <v>58.21</v>
      </c>
      <c r="EL386" s="17">
        <v>58.33</v>
      </c>
      <c r="EM386" s="17">
        <v>58.29</v>
      </c>
      <c r="EN386" s="17">
        <v>58.15</v>
      </c>
      <c r="EO386" s="17">
        <v>58.1</v>
      </c>
      <c r="EP386" s="17">
        <v>58.21</v>
      </c>
      <c r="EQ386" s="17">
        <v>58.32</v>
      </c>
      <c r="ER386" s="17">
        <v>58.31</v>
      </c>
      <c r="ES386" s="17">
        <v>58.33</v>
      </c>
      <c r="ET386" s="17">
        <v>58.52</v>
      </c>
      <c r="EU386" s="17">
        <v>58.57</v>
      </c>
      <c r="EV386" s="17">
        <v>58.64</v>
      </c>
      <c r="EW386" s="17">
        <v>58.78</v>
      </c>
      <c r="EX386" s="17">
        <v>58.78</v>
      </c>
      <c r="EY386" s="17">
        <v>58.7</v>
      </c>
      <c r="EZ386" s="17">
        <v>58.47</v>
      </c>
      <c r="FA386" s="17">
        <v>58.4</v>
      </c>
      <c r="FB386" s="17">
        <v>58.41</v>
      </c>
      <c r="FC386" s="17">
        <v>58.42</v>
      </c>
      <c r="FD386" s="17">
        <v>58.4</v>
      </c>
      <c r="FE386" s="17">
        <v>58.29</v>
      </c>
      <c r="FF386" s="17">
        <v>58.27</v>
      </c>
      <c r="FG386" s="17">
        <v>58.22</v>
      </c>
      <c r="FH386" s="17">
        <v>58.42</v>
      </c>
      <c r="FI386" s="17">
        <v>58.48</v>
      </c>
      <c r="FJ386" s="17">
        <v>58.66</v>
      </c>
      <c r="FK386" s="17">
        <v>58.73</v>
      </c>
      <c r="FL386" s="17">
        <v>58.6</v>
      </c>
      <c r="FM386" s="17">
        <v>58.58</v>
      </c>
      <c r="FN386" s="17">
        <v>58.58</v>
      </c>
      <c r="FO386" s="17">
        <v>58.5</v>
      </c>
      <c r="FP386" s="17">
        <v>58.46</v>
      </c>
      <c r="FQ386" s="17">
        <v>58.4</v>
      </c>
      <c r="FR386" s="17">
        <v>58.28</v>
      </c>
      <c r="FS386" s="17">
        <v>58.23</v>
      </c>
      <c r="FT386" s="17">
        <v>58.23</v>
      </c>
      <c r="FU386" s="17">
        <v>58.23</v>
      </c>
      <c r="FV386" s="17">
        <v>58.19</v>
      </c>
      <c r="FW386" s="17">
        <v>58</v>
      </c>
      <c r="FX386" s="17">
        <v>57.85</v>
      </c>
      <c r="FY386" s="17">
        <v>58.15</v>
      </c>
      <c r="FZ386" s="17">
        <v>58.29</v>
      </c>
      <c r="GA386" s="17">
        <v>58.5</v>
      </c>
      <c r="GB386" s="17">
        <v>58.52</v>
      </c>
      <c r="GC386" s="17">
        <v>58.5</v>
      </c>
      <c r="GD386" s="17">
        <v>58.1</v>
      </c>
      <c r="GE386" s="17">
        <v>58.31</v>
      </c>
      <c r="GF386" s="17">
        <v>58.27</v>
      </c>
      <c r="GG386" s="17">
        <v>58</v>
      </c>
      <c r="GH386" s="17">
        <v>57.99</v>
      </c>
      <c r="GI386" s="17">
        <v>57.91</v>
      </c>
      <c r="GJ386" s="17">
        <v>58.01</v>
      </c>
      <c r="GK386" s="17">
        <v>58.2</v>
      </c>
      <c r="GL386" s="17">
        <v>58.02</v>
      </c>
      <c r="GM386" s="17">
        <v>57.9</v>
      </c>
      <c r="GN386" s="17">
        <v>57.66</v>
      </c>
      <c r="GO386" s="17">
        <v>57.87</v>
      </c>
      <c r="GP386" s="17">
        <v>58</v>
      </c>
      <c r="GQ386" s="17">
        <v>58.05</v>
      </c>
      <c r="GR386" s="17">
        <v>57.93</v>
      </c>
      <c r="GS386" s="17">
        <v>57.92</v>
      </c>
      <c r="GT386" s="17">
        <v>57.95</v>
      </c>
      <c r="GU386" s="17">
        <v>58</v>
      </c>
      <c r="GV386" s="17">
        <v>57.96</v>
      </c>
      <c r="GW386" s="17">
        <v>57.95</v>
      </c>
      <c r="GX386" s="17">
        <v>57.99</v>
      </c>
      <c r="GY386" s="17">
        <v>58.01</v>
      </c>
      <c r="GZ386" s="17">
        <v>58.06</v>
      </c>
      <c r="HA386" s="17">
        <v>58.3</v>
      </c>
      <c r="HB386" s="17">
        <v>58.71</v>
      </c>
      <c r="HC386" s="17">
        <v>58.68</v>
      </c>
      <c r="HD386" s="17">
        <v>58.52</v>
      </c>
      <c r="HE386" s="17">
        <v>58.32</v>
      </c>
      <c r="HF386" s="17">
        <v>58.36</v>
      </c>
      <c r="HG386" s="17">
        <v>58.42</v>
      </c>
      <c r="HH386" s="17">
        <v>58.35</v>
      </c>
      <c r="HI386" s="17">
        <v>58.32</v>
      </c>
      <c r="HJ386" s="17">
        <v>58.21</v>
      </c>
      <c r="HK386" s="17">
        <v>58.18</v>
      </c>
      <c r="HL386" s="17">
        <v>58.2</v>
      </c>
      <c r="HM386" s="17">
        <v>58.08</v>
      </c>
      <c r="HN386" s="17">
        <v>57.96</v>
      </c>
      <c r="HO386" s="17">
        <v>57.93</v>
      </c>
      <c r="HP386" s="17">
        <v>58</v>
      </c>
      <c r="HQ386" s="17">
        <v>58.11</v>
      </c>
      <c r="HR386" s="17">
        <v>58.16</v>
      </c>
      <c r="HS386" s="17">
        <v>58</v>
      </c>
      <c r="HT386" s="17">
        <v>57.97</v>
      </c>
      <c r="HU386" s="17">
        <v>57.96</v>
      </c>
      <c r="HV386" s="17">
        <v>58</v>
      </c>
      <c r="HW386" s="17">
        <v>58.19</v>
      </c>
      <c r="HX386" s="17">
        <v>58.38</v>
      </c>
      <c r="HY386" s="17">
        <v>58.34</v>
      </c>
      <c r="HZ386" s="17">
        <v>58.15</v>
      </c>
      <c r="IA386" s="17">
        <v>58.13</v>
      </c>
      <c r="IB386" s="17">
        <v>58.1</v>
      </c>
      <c r="IC386" s="17">
        <v>58.06</v>
      </c>
      <c r="ID386" s="17">
        <v>58.04</v>
      </c>
      <c r="IE386" s="17">
        <v>57.92</v>
      </c>
      <c r="IF386" s="17">
        <v>57.88</v>
      </c>
      <c r="IG386" s="17">
        <v>57.77</v>
      </c>
      <c r="IH386" s="17">
        <v>57.46</v>
      </c>
      <c r="II386" s="17">
        <v>57.27</v>
      </c>
      <c r="IJ386" s="17">
        <v>57.68</v>
      </c>
      <c r="IK386" s="17">
        <v>57.76</v>
      </c>
      <c r="IL386" s="17">
        <v>57.71</v>
      </c>
      <c r="IM386" s="17">
        <v>57.51</v>
      </c>
      <c r="IN386" s="17">
        <v>57.7</v>
      </c>
      <c r="IO386" s="17">
        <v>57.87</v>
      </c>
      <c r="IP386" s="17">
        <v>57.84</v>
      </c>
      <c r="IQ386" s="17">
        <v>57.79</v>
      </c>
      <c r="IR386" s="17">
        <v>57.76</v>
      </c>
      <c r="IS386" s="17">
        <v>57.82</v>
      </c>
      <c r="IT386" s="17">
        <v>58</v>
      </c>
      <c r="IU386" s="17">
        <v>58.22</v>
      </c>
      <c r="IV386" s="17">
        <v>58.28</v>
      </c>
      <c r="IW386" s="17">
        <v>58.28</v>
      </c>
      <c r="IX386" s="17">
        <v>58.28</v>
      </c>
      <c r="IY386" s="17">
        <v>58.22</v>
      </c>
    </row>
    <row r="387" spans="1:259" x14ac:dyDescent="0.15">
      <c r="A387" s="17" t="s">
        <v>238</v>
      </c>
      <c r="B387" s="17" t="s">
        <v>239</v>
      </c>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c r="AA387" s="26"/>
      <c r="AB387" s="17"/>
      <c r="AC387" s="26"/>
      <c r="AD387" s="26"/>
      <c r="AE387" s="17"/>
      <c r="AF387" s="17"/>
      <c r="AG387" s="17"/>
      <c r="AH387" s="17"/>
      <c r="AI387" s="17"/>
      <c r="AJ387" s="17"/>
      <c r="AK387" s="17"/>
      <c r="AL387" s="17"/>
      <c r="AM387" s="17"/>
      <c r="AN387" s="17"/>
      <c r="AO387" s="17"/>
      <c r="AP387" s="17"/>
      <c r="AQ387" s="17"/>
      <c r="AR387" s="17"/>
      <c r="AS387" s="17"/>
      <c r="AT387" s="17"/>
      <c r="AU387" s="17"/>
      <c r="AV387" s="17"/>
      <c r="AW387" s="17"/>
      <c r="AX387" s="17"/>
      <c r="AY387" s="17"/>
      <c r="AZ387" s="17"/>
      <c r="BA387" s="17"/>
      <c r="BB387" s="17"/>
      <c r="BC387" s="17"/>
      <c r="BD387" s="17"/>
      <c r="BE387" s="17"/>
      <c r="BF387" s="17"/>
      <c r="BG387" s="17"/>
      <c r="BH387" s="17"/>
      <c r="BI387" s="17"/>
      <c r="BJ387" s="26"/>
      <c r="BK387" s="17"/>
      <c r="BL387" s="17"/>
      <c r="BM387" s="17"/>
      <c r="BN387" s="17"/>
      <c r="BO387" s="17"/>
      <c r="BP387" s="17"/>
      <c r="BQ387" s="17"/>
      <c r="BR387" s="17"/>
      <c r="BS387" s="17"/>
      <c r="BT387" s="17"/>
      <c r="BU387" s="17"/>
      <c r="BV387" s="17"/>
      <c r="BW387" s="17"/>
      <c r="BX387" s="26"/>
      <c r="BY387" s="26"/>
      <c r="BZ387" s="26"/>
      <c r="CA387" s="26"/>
      <c r="CB387" s="26"/>
      <c r="CC387" s="17"/>
      <c r="CD387" s="17"/>
      <c r="CE387" s="17"/>
      <c r="CF387" s="17"/>
      <c r="CG387" s="17"/>
      <c r="CH387" s="17"/>
      <c r="CI387" s="17"/>
      <c r="CJ387" s="26"/>
      <c r="CK387" s="17"/>
      <c r="CL387" s="17"/>
      <c r="CM387" s="17"/>
      <c r="CN387" s="17"/>
      <c r="CO387" s="17"/>
      <c r="CP387" s="17"/>
      <c r="CQ387" s="17"/>
      <c r="CR387" s="17"/>
      <c r="CS387" s="17"/>
      <c r="CT387" s="17"/>
      <c r="CU387" s="17"/>
      <c r="CV387" s="17"/>
      <c r="CW387" s="17"/>
      <c r="CX387" s="17"/>
      <c r="CY387" s="26"/>
      <c r="CZ387" s="26"/>
      <c r="DA387" s="26"/>
      <c r="DB387" s="17"/>
      <c r="DC387" s="17"/>
      <c r="DD387" s="17"/>
      <c r="DE387" s="17"/>
      <c r="DF387" s="17"/>
      <c r="DG387" s="17"/>
      <c r="DH387" s="26"/>
      <c r="DI387" s="17"/>
      <c r="DJ387" s="17"/>
      <c r="DK387" s="17"/>
      <c r="DL387" s="17"/>
      <c r="DM387" s="17">
        <v>11.48</v>
      </c>
      <c r="DN387" s="17">
        <v>11.5</v>
      </c>
      <c r="DO387" s="17">
        <v>11.49</v>
      </c>
      <c r="DP387" s="17">
        <v>11.5</v>
      </c>
      <c r="DQ387" s="17">
        <v>11.5</v>
      </c>
      <c r="DR387" s="17">
        <v>11.48</v>
      </c>
      <c r="DS387" s="17">
        <v>11.48</v>
      </c>
      <c r="DT387" s="17">
        <v>11.48</v>
      </c>
      <c r="DU387" s="17">
        <v>11.47</v>
      </c>
      <c r="DV387" s="17">
        <v>11.45</v>
      </c>
      <c r="DW387" s="17">
        <v>11.45</v>
      </c>
      <c r="DX387" s="17">
        <v>11.45</v>
      </c>
      <c r="DY387" s="17">
        <v>11.46</v>
      </c>
      <c r="DZ387" s="17">
        <v>11.46</v>
      </c>
      <c r="EA387" s="17">
        <v>11.43</v>
      </c>
      <c r="EB387" s="17">
        <v>11.43</v>
      </c>
      <c r="EC387" s="17">
        <v>11.44</v>
      </c>
      <c r="ED387" s="17">
        <v>11.43</v>
      </c>
      <c r="EE387" s="17">
        <v>11.44</v>
      </c>
      <c r="EF387" s="17">
        <v>11.44</v>
      </c>
      <c r="EG387" s="17">
        <v>11.42</v>
      </c>
      <c r="EH387" s="17">
        <v>11.42</v>
      </c>
      <c r="EI387" s="17">
        <v>11.45</v>
      </c>
      <c r="EJ387" s="17">
        <v>11.44</v>
      </c>
      <c r="EK387" s="17">
        <v>11.43</v>
      </c>
      <c r="EL387" s="17">
        <v>11.43</v>
      </c>
      <c r="EM387" s="17">
        <v>11.43</v>
      </c>
      <c r="EN387" s="17">
        <v>11.42</v>
      </c>
      <c r="EO387" s="17">
        <v>11.42</v>
      </c>
      <c r="EP387" s="17">
        <v>11.41</v>
      </c>
      <c r="EQ387" s="17">
        <v>11.41</v>
      </c>
      <c r="ER387" s="17">
        <v>11.41</v>
      </c>
      <c r="ES387" s="17">
        <v>11.41</v>
      </c>
      <c r="ET387" s="17">
        <v>11.43</v>
      </c>
      <c r="EU387" s="17">
        <v>11.42</v>
      </c>
      <c r="EV387" s="17">
        <v>11.43</v>
      </c>
      <c r="EW387" s="17">
        <v>11.44</v>
      </c>
      <c r="EX387" s="17">
        <v>11.43</v>
      </c>
      <c r="EY387" s="17">
        <v>11.43</v>
      </c>
      <c r="EZ387" s="17">
        <v>11.41</v>
      </c>
      <c r="FA387" s="17">
        <v>11.42</v>
      </c>
      <c r="FB387" s="17">
        <v>11.42</v>
      </c>
      <c r="FC387" s="17">
        <v>11.42</v>
      </c>
      <c r="FD387" s="17">
        <v>11.44</v>
      </c>
      <c r="FE387" s="17">
        <v>11.43</v>
      </c>
      <c r="FF387" s="17">
        <v>11.43</v>
      </c>
      <c r="FG387" s="17">
        <v>11.44</v>
      </c>
      <c r="FH387" s="17">
        <v>11.44</v>
      </c>
      <c r="FI387" s="17">
        <v>11.44</v>
      </c>
      <c r="FJ387" s="17">
        <v>11.44</v>
      </c>
      <c r="FK387" s="17">
        <v>11.45</v>
      </c>
      <c r="FL387" s="17">
        <v>11.45</v>
      </c>
      <c r="FM387" s="17">
        <v>11.45</v>
      </c>
      <c r="FN387" s="17">
        <v>11.46</v>
      </c>
      <c r="FO387" s="17">
        <v>11.45</v>
      </c>
      <c r="FP387" s="17">
        <v>11.45</v>
      </c>
      <c r="FQ387" s="17">
        <v>11.44</v>
      </c>
      <c r="FR387" s="17">
        <v>11.44</v>
      </c>
      <c r="FS387" s="17">
        <v>11.42</v>
      </c>
      <c r="FT387" s="17">
        <v>11.43</v>
      </c>
      <c r="FU387" s="17">
        <v>11.43</v>
      </c>
      <c r="FV387" s="17">
        <v>11.44</v>
      </c>
      <c r="FW387" s="17">
        <v>11.44</v>
      </c>
      <c r="FX387" s="17">
        <v>11.45</v>
      </c>
      <c r="FY387" s="17">
        <v>11.46</v>
      </c>
      <c r="FZ387" s="17">
        <v>11.48</v>
      </c>
      <c r="GA387" s="17">
        <v>11.49</v>
      </c>
      <c r="GB387" s="17">
        <v>11.5</v>
      </c>
      <c r="GC387" s="17">
        <v>11.5</v>
      </c>
      <c r="GD387" s="17">
        <v>11.5</v>
      </c>
      <c r="GE387" s="17">
        <v>11.53</v>
      </c>
      <c r="GF387" s="17">
        <v>11.51</v>
      </c>
      <c r="GG387" s="17">
        <v>11.5</v>
      </c>
      <c r="GH387" s="17">
        <v>11.5</v>
      </c>
      <c r="GI387" s="17">
        <v>11.52</v>
      </c>
      <c r="GJ387" s="17">
        <v>11.52</v>
      </c>
      <c r="GK387" s="17">
        <v>11.52</v>
      </c>
      <c r="GL387" s="17">
        <v>11.49</v>
      </c>
      <c r="GM387" s="17">
        <v>11.48</v>
      </c>
      <c r="GN387" s="17">
        <v>11.48</v>
      </c>
      <c r="GO387" s="17">
        <v>11.49</v>
      </c>
      <c r="GP387" s="17">
        <v>11.5</v>
      </c>
      <c r="GQ387" s="17">
        <v>11.49</v>
      </c>
      <c r="GR387" s="17">
        <v>11.49</v>
      </c>
      <c r="GS387" s="17">
        <v>11.48</v>
      </c>
      <c r="GT387" s="17">
        <v>11.49</v>
      </c>
      <c r="GU387" s="17">
        <v>11.48</v>
      </c>
      <c r="GV387" s="17">
        <v>11.48</v>
      </c>
      <c r="GW387" s="17">
        <v>11.48</v>
      </c>
      <c r="GX387" s="17">
        <v>11.46</v>
      </c>
      <c r="GY387" s="17">
        <v>11.44</v>
      </c>
      <c r="GZ387" s="17">
        <v>11.43</v>
      </c>
      <c r="HA387" s="17">
        <v>11.44</v>
      </c>
      <c r="HB387" s="17">
        <v>11.45</v>
      </c>
      <c r="HC387" s="17">
        <v>11.45</v>
      </c>
      <c r="HD387" s="17">
        <v>11.44</v>
      </c>
      <c r="HE387" s="17">
        <v>11.45</v>
      </c>
      <c r="HF387" s="17">
        <v>11.44</v>
      </c>
      <c r="HG387" s="17">
        <v>11.43</v>
      </c>
      <c r="HH387" s="17">
        <v>11.43</v>
      </c>
      <c r="HI387" s="17">
        <v>11.42</v>
      </c>
      <c r="HJ387" s="17">
        <v>11.4</v>
      </c>
      <c r="HK387" s="17">
        <v>11.36</v>
      </c>
      <c r="HL387" s="17">
        <v>11.32</v>
      </c>
      <c r="HM387" s="17">
        <v>11.36</v>
      </c>
      <c r="HN387" s="17">
        <v>11.4</v>
      </c>
      <c r="HO387" s="17">
        <v>11.42</v>
      </c>
      <c r="HP387" s="17">
        <v>11.4</v>
      </c>
      <c r="HQ387" s="17">
        <v>11.39</v>
      </c>
      <c r="HR387" s="17">
        <v>11.39</v>
      </c>
      <c r="HS387" s="17">
        <v>11.39</v>
      </c>
      <c r="HT387" s="17">
        <v>11.39</v>
      </c>
      <c r="HU387" s="17">
        <v>11.43</v>
      </c>
      <c r="HV387" s="17">
        <v>11.45</v>
      </c>
      <c r="HW387" s="17">
        <v>11.46</v>
      </c>
      <c r="HX387" s="17">
        <v>11.46</v>
      </c>
      <c r="HY387" s="17">
        <v>11.46</v>
      </c>
      <c r="HZ387" s="17">
        <v>11.45</v>
      </c>
      <c r="IA387" s="17">
        <v>11.46</v>
      </c>
      <c r="IB387" s="17">
        <v>11.46</v>
      </c>
      <c r="IC387" s="17">
        <v>11.46</v>
      </c>
      <c r="ID387" s="17">
        <v>11.47</v>
      </c>
      <c r="IE387" s="17">
        <v>11.46</v>
      </c>
      <c r="IF387" s="17">
        <v>11.47</v>
      </c>
      <c r="IG387" s="17">
        <v>11.47</v>
      </c>
      <c r="IH387" s="17">
        <v>11.46</v>
      </c>
      <c r="II387" s="17">
        <v>11.47</v>
      </c>
      <c r="IJ387" s="17">
        <v>11.46</v>
      </c>
      <c r="IK387" s="17">
        <v>11.46</v>
      </c>
      <c r="IL387" s="17">
        <v>11.46</v>
      </c>
      <c r="IM387" s="17">
        <v>11.45</v>
      </c>
      <c r="IN387" s="17">
        <v>11.46</v>
      </c>
      <c r="IO387" s="17">
        <v>11.46</v>
      </c>
      <c r="IP387" s="17">
        <v>11.45</v>
      </c>
      <c r="IQ387" s="17">
        <v>11.46</v>
      </c>
      <c r="IR387" s="17">
        <v>11.46</v>
      </c>
      <c r="IS387" s="17">
        <v>11.46</v>
      </c>
      <c r="IT387" s="17">
        <v>11.46</v>
      </c>
      <c r="IU387" s="17">
        <v>11.49</v>
      </c>
      <c r="IV387" s="17">
        <v>11.49</v>
      </c>
      <c r="IW387" s="17">
        <v>11.49</v>
      </c>
      <c r="IX387" s="17">
        <v>11.49</v>
      </c>
      <c r="IY387" s="17">
        <v>11.5</v>
      </c>
    </row>
    <row r="388" spans="1:259" x14ac:dyDescent="0.15">
      <c r="A388" s="17" t="s">
        <v>148</v>
      </c>
      <c r="B388" s="17" t="s">
        <v>2072</v>
      </c>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c r="AA388" s="26"/>
      <c r="AB388" s="17"/>
      <c r="AC388" s="26"/>
      <c r="AD388" s="26"/>
      <c r="AE388" s="17"/>
      <c r="AF388" s="17"/>
      <c r="AG388" s="17"/>
      <c r="AH388" s="17"/>
      <c r="AI388" s="17"/>
      <c r="AJ388" s="17"/>
      <c r="AK388" s="17"/>
      <c r="AL388" s="17"/>
      <c r="AM388" s="17"/>
      <c r="AN388" s="17"/>
      <c r="AO388" s="17"/>
      <c r="AP388" s="17"/>
      <c r="AQ388" s="17"/>
      <c r="AR388" s="17"/>
      <c r="AS388" s="17"/>
      <c r="AT388" s="17"/>
      <c r="AU388" s="17"/>
      <c r="AV388" s="17"/>
      <c r="AW388" s="17"/>
      <c r="AX388" s="17"/>
      <c r="AY388" s="17"/>
      <c r="AZ388" s="17"/>
      <c r="BA388" s="17"/>
      <c r="BB388" s="17"/>
      <c r="BC388" s="17"/>
      <c r="BD388" s="17"/>
      <c r="BE388" s="17"/>
      <c r="BF388" s="17"/>
      <c r="BG388" s="17"/>
      <c r="BH388" s="17"/>
      <c r="BI388" s="17"/>
      <c r="BJ388" s="26"/>
      <c r="BK388" s="17"/>
      <c r="BL388" s="17"/>
      <c r="BM388" s="17"/>
      <c r="BN388" s="17"/>
      <c r="BO388" s="17"/>
      <c r="BP388" s="17"/>
      <c r="BQ388" s="17"/>
      <c r="BR388" s="17"/>
      <c r="BS388" s="17"/>
      <c r="BT388" s="17"/>
      <c r="BU388" s="17"/>
      <c r="BV388" s="17"/>
      <c r="BW388" s="17"/>
      <c r="BX388" s="26"/>
      <c r="BY388" s="26"/>
      <c r="BZ388" s="26"/>
      <c r="CA388" s="26"/>
      <c r="CB388" s="26"/>
      <c r="CC388" s="17"/>
      <c r="CD388" s="17"/>
      <c r="CE388" s="17"/>
      <c r="CF388" s="17"/>
      <c r="CG388" s="17"/>
      <c r="CH388" s="17"/>
      <c r="CI388" s="17"/>
      <c r="CJ388" s="26"/>
      <c r="CK388" s="17"/>
      <c r="CL388" s="17"/>
      <c r="CM388" s="17"/>
      <c r="CN388" s="17"/>
      <c r="CO388" s="17"/>
      <c r="CP388" s="17"/>
      <c r="CQ388" s="17"/>
      <c r="CR388" s="17"/>
      <c r="CS388" s="17"/>
      <c r="CT388" s="17"/>
      <c r="CU388" s="17"/>
      <c r="CV388" s="17"/>
      <c r="CW388" s="17"/>
      <c r="CX388" s="17"/>
      <c r="CY388" s="26"/>
      <c r="CZ388" s="26"/>
      <c r="DA388" s="26"/>
      <c r="DB388" s="17"/>
      <c r="DC388" s="17"/>
      <c r="DD388" s="17"/>
      <c r="DE388" s="17"/>
      <c r="DF388" s="17"/>
      <c r="DG388" s="17"/>
      <c r="DH388" s="26"/>
      <c r="DI388" s="17"/>
      <c r="DJ388" s="17"/>
      <c r="DK388" s="17"/>
      <c r="DL388" s="17"/>
      <c r="DM388" s="17">
        <v>4.3600000000000003</v>
      </c>
      <c r="DN388" s="17">
        <v>4.37</v>
      </c>
      <c r="DO388" s="17">
        <v>4.37</v>
      </c>
      <c r="DP388" s="17">
        <v>4.37</v>
      </c>
      <c r="DQ388" s="17">
        <v>4.37</v>
      </c>
      <c r="DR388" s="17">
        <v>4.37</v>
      </c>
      <c r="DS388" s="17">
        <v>4.38</v>
      </c>
      <c r="DT388" s="17">
        <v>4.37</v>
      </c>
      <c r="DU388" s="17">
        <v>4.37</v>
      </c>
      <c r="DV388" s="17">
        <v>4.37</v>
      </c>
      <c r="DW388" s="17">
        <v>4.38</v>
      </c>
      <c r="DX388" s="17">
        <v>4.38</v>
      </c>
      <c r="DY388" s="17">
        <v>4.37</v>
      </c>
      <c r="DZ388" s="17">
        <v>4.37</v>
      </c>
      <c r="EA388" s="17">
        <v>4.37</v>
      </c>
      <c r="EB388" s="17">
        <v>4.37</v>
      </c>
      <c r="EC388" s="17">
        <v>4.38</v>
      </c>
      <c r="ED388" s="17">
        <v>4.37</v>
      </c>
      <c r="EE388" s="17">
        <v>4.37</v>
      </c>
      <c r="EF388" s="17">
        <v>4.37</v>
      </c>
      <c r="EG388" s="17">
        <v>4.37</v>
      </c>
      <c r="EH388" s="17">
        <v>4.37</v>
      </c>
      <c r="EI388" s="17">
        <v>4.37</v>
      </c>
      <c r="EJ388" s="17">
        <v>4.38</v>
      </c>
      <c r="EK388" s="17">
        <v>4.37</v>
      </c>
      <c r="EL388" s="17">
        <v>4.37</v>
      </c>
      <c r="EM388" s="17">
        <v>4.38</v>
      </c>
      <c r="EN388" s="17">
        <v>4.38</v>
      </c>
      <c r="EO388" s="17">
        <v>4.38</v>
      </c>
      <c r="EP388" s="17">
        <v>4.38</v>
      </c>
      <c r="EQ388" s="17">
        <v>4.38</v>
      </c>
      <c r="ER388" s="17">
        <v>4.38</v>
      </c>
      <c r="ES388" s="17">
        <v>4.38</v>
      </c>
      <c r="ET388" s="17">
        <v>4.38</v>
      </c>
      <c r="EU388" s="17">
        <v>4.37</v>
      </c>
      <c r="EV388" s="17">
        <v>4.37</v>
      </c>
      <c r="EW388" s="17">
        <v>4.38</v>
      </c>
      <c r="EX388" s="17">
        <v>4.38</v>
      </c>
      <c r="EY388" s="17">
        <v>4.38</v>
      </c>
      <c r="EZ388" s="17">
        <v>4.38</v>
      </c>
      <c r="FA388" s="17">
        <v>4.37</v>
      </c>
      <c r="FB388" s="17">
        <v>4.3600000000000003</v>
      </c>
      <c r="FC388" s="17">
        <v>4.3600000000000003</v>
      </c>
      <c r="FD388" s="17">
        <v>4.37</v>
      </c>
      <c r="FE388" s="17">
        <v>4.37</v>
      </c>
      <c r="FF388" s="17">
        <v>4.37</v>
      </c>
      <c r="FG388" s="17">
        <v>4.37</v>
      </c>
      <c r="FH388" s="17">
        <v>4.37</v>
      </c>
      <c r="FI388" s="17">
        <v>4.3600000000000003</v>
      </c>
      <c r="FJ388" s="17">
        <v>4.3600000000000003</v>
      </c>
      <c r="FK388" s="17">
        <v>4.37</v>
      </c>
      <c r="FL388" s="17">
        <v>4.37</v>
      </c>
      <c r="FM388" s="17">
        <v>4.37</v>
      </c>
      <c r="FN388" s="17">
        <v>4.37</v>
      </c>
      <c r="FO388" s="17">
        <v>4.37</v>
      </c>
      <c r="FP388" s="17">
        <v>4.37</v>
      </c>
      <c r="FQ388" s="17">
        <v>4.37</v>
      </c>
      <c r="FR388" s="17">
        <v>4.37</v>
      </c>
      <c r="FS388" s="17">
        <v>4.38</v>
      </c>
      <c r="FT388" s="17">
        <v>4.37</v>
      </c>
      <c r="FU388" s="17">
        <v>4.37</v>
      </c>
      <c r="FV388" s="17">
        <v>4.37</v>
      </c>
      <c r="FW388" s="17">
        <v>4.38</v>
      </c>
      <c r="FX388" s="17">
        <v>4.37</v>
      </c>
      <c r="FY388" s="17">
        <v>4.37</v>
      </c>
      <c r="FZ388" s="17">
        <v>4.38</v>
      </c>
      <c r="GA388" s="17">
        <v>4.37</v>
      </c>
      <c r="GB388" s="17">
        <v>4.37</v>
      </c>
      <c r="GC388" s="17">
        <v>4.3600000000000003</v>
      </c>
      <c r="GD388" s="17">
        <v>4.37</v>
      </c>
      <c r="GE388" s="17">
        <v>4.37</v>
      </c>
      <c r="GF388" s="17">
        <v>4.37</v>
      </c>
      <c r="GG388" s="17">
        <v>4.3600000000000003</v>
      </c>
      <c r="GH388" s="17">
        <v>4.3600000000000003</v>
      </c>
      <c r="GI388" s="17">
        <v>4.37</v>
      </c>
      <c r="GJ388" s="17">
        <v>4.3600000000000003</v>
      </c>
      <c r="GK388" s="17">
        <v>4.37</v>
      </c>
      <c r="GL388" s="17">
        <v>4.3600000000000003</v>
      </c>
      <c r="GM388" s="17">
        <v>4.3600000000000003</v>
      </c>
      <c r="GN388" s="17">
        <v>4.3600000000000003</v>
      </c>
      <c r="GO388" s="17">
        <v>4.3600000000000003</v>
      </c>
      <c r="GP388" s="17">
        <v>4.37</v>
      </c>
      <c r="GQ388" s="17">
        <v>4.37</v>
      </c>
      <c r="GR388" s="17">
        <v>4.38</v>
      </c>
      <c r="GS388" s="17">
        <v>4.37</v>
      </c>
      <c r="GT388" s="17">
        <v>4.37</v>
      </c>
      <c r="GU388" s="17">
        <v>4.38</v>
      </c>
      <c r="GV388" s="17">
        <v>4.37</v>
      </c>
      <c r="GW388" s="17">
        <v>4.37</v>
      </c>
      <c r="GX388" s="17">
        <v>4.3600000000000003</v>
      </c>
      <c r="GY388" s="17">
        <v>4.37</v>
      </c>
      <c r="GZ388" s="17">
        <v>4.3600000000000003</v>
      </c>
      <c r="HA388" s="17">
        <v>4.37</v>
      </c>
      <c r="HB388" s="17">
        <v>4.37</v>
      </c>
      <c r="HC388" s="17">
        <v>4.37</v>
      </c>
      <c r="HD388" s="17">
        <v>4.37</v>
      </c>
      <c r="HE388" s="17">
        <v>4.37</v>
      </c>
      <c r="HF388" s="17">
        <v>4.37</v>
      </c>
      <c r="HG388" s="17">
        <v>4.38</v>
      </c>
      <c r="HH388" s="17">
        <v>4.3600000000000003</v>
      </c>
      <c r="HI388" s="17">
        <v>4.3600000000000003</v>
      </c>
      <c r="HJ388" s="17">
        <v>4.37</v>
      </c>
      <c r="HK388" s="17">
        <v>4.3600000000000003</v>
      </c>
      <c r="HL388" s="17">
        <v>4.37</v>
      </c>
      <c r="HM388" s="17">
        <v>4.3600000000000003</v>
      </c>
      <c r="HN388" s="17">
        <v>4.3499999999999996</v>
      </c>
      <c r="HO388" s="17">
        <v>4.3600000000000003</v>
      </c>
      <c r="HP388" s="17">
        <v>4.3600000000000003</v>
      </c>
      <c r="HQ388" s="17">
        <v>4.3499999999999996</v>
      </c>
      <c r="HR388" s="17">
        <v>4.3499999999999996</v>
      </c>
      <c r="HS388" s="17">
        <v>4.3600000000000003</v>
      </c>
      <c r="HT388" s="17">
        <v>4.3499999999999996</v>
      </c>
      <c r="HU388" s="17">
        <v>4.3600000000000003</v>
      </c>
      <c r="HV388" s="17">
        <v>4.3499999999999996</v>
      </c>
      <c r="HW388" s="17">
        <v>4.3499999999999996</v>
      </c>
      <c r="HX388" s="17">
        <v>4.3499999999999996</v>
      </c>
      <c r="HY388" s="17">
        <v>4.3499999999999996</v>
      </c>
      <c r="HZ388" s="17">
        <v>4.3600000000000003</v>
      </c>
      <c r="IA388" s="17">
        <v>4.3499999999999996</v>
      </c>
      <c r="IB388" s="17">
        <v>4.3499999999999996</v>
      </c>
      <c r="IC388" s="17">
        <v>4.3499999999999996</v>
      </c>
      <c r="ID388" s="17">
        <v>4.3499999999999996</v>
      </c>
      <c r="IE388" s="17">
        <v>4.3499999999999996</v>
      </c>
      <c r="IF388" s="17">
        <v>4.3499999999999996</v>
      </c>
      <c r="IG388" s="17">
        <v>4.3600000000000003</v>
      </c>
      <c r="IH388" s="17">
        <v>4.3499999999999996</v>
      </c>
      <c r="II388" s="17">
        <v>4.3499999999999996</v>
      </c>
      <c r="IJ388" s="17">
        <v>4.3499999999999996</v>
      </c>
      <c r="IK388" s="17">
        <v>4.3600000000000003</v>
      </c>
      <c r="IL388" s="17">
        <v>4.3499999999999996</v>
      </c>
      <c r="IM388" s="17">
        <v>4.3499999999999996</v>
      </c>
      <c r="IN388" s="17">
        <v>4.3600000000000003</v>
      </c>
      <c r="IO388" s="17">
        <v>4.37</v>
      </c>
      <c r="IP388" s="17">
        <v>4.37</v>
      </c>
      <c r="IQ388" s="17">
        <v>4.37</v>
      </c>
      <c r="IR388" s="17">
        <v>4.37</v>
      </c>
      <c r="IS388" s="17">
        <v>4.3600000000000003</v>
      </c>
      <c r="IT388" s="17">
        <v>4.3600000000000003</v>
      </c>
      <c r="IU388" s="17">
        <v>4.37</v>
      </c>
      <c r="IV388" s="17">
        <v>4.37</v>
      </c>
      <c r="IW388" s="17">
        <v>4.37</v>
      </c>
      <c r="IX388" s="17">
        <v>4.37</v>
      </c>
      <c r="IY388" s="17">
        <v>4.37</v>
      </c>
    </row>
    <row r="389" spans="1:259" x14ac:dyDescent="0.15">
      <c r="A389" s="17" t="s">
        <v>3290</v>
      </c>
      <c r="B389" s="17" t="s">
        <v>3291</v>
      </c>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c r="AA389" s="26"/>
      <c r="AB389" s="17"/>
      <c r="AC389" s="26"/>
      <c r="AD389" s="26"/>
      <c r="AE389" s="17"/>
      <c r="AF389" s="17"/>
      <c r="AG389" s="17"/>
      <c r="AH389" s="17"/>
      <c r="AI389" s="17"/>
      <c r="AJ389" s="17"/>
      <c r="AK389" s="17"/>
      <c r="AL389" s="17"/>
      <c r="AM389" s="17"/>
      <c r="AN389" s="17"/>
      <c r="AO389" s="17"/>
      <c r="AP389" s="17"/>
      <c r="AQ389" s="17"/>
      <c r="AR389" s="17"/>
      <c r="AS389" s="17"/>
      <c r="AT389" s="17"/>
      <c r="AU389" s="17"/>
      <c r="AV389" s="17"/>
      <c r="AW389" s="17"/>
      <c r="AX389" s="17"/>
      <c r="AY389" s="17"/>
      <c r="AZ389" s="17"/>
      <c r="BA389" s="17"/>
      <c r="BB389" s="17"/>
      <c r="BC389" s="17"/>
      <c r="BD389" s="17"/>
      <c r="BE389" s="17"/>
      <c r="BF389" s="17"/>
      <c r="BG389" s="17"/>
      <c r="BH389" s="17"/>
      <c r="BI389" s="17"/>
      <c r="BJ389" s="26"/>
      <c r="BK389" s="17"/>
      <c r="BL389" s="17"/>
      <c r="BM389" s="17"/>
      <c r="BN389" s="17"/>
      <c r="BO389" s="17"/>
      <c r="BP389" s="17"/>
      <c r="BQ389" s="17"/>
      <c r="BR389" s="17"/>
      <c r="BS389" s="17"/>
      <c r="BT389" s="17"/>
      <c r="BU389" s="17"/>
      <c r="BV389" s="17"/>
      <c r="BW389" s="17"/>
      <c r="BX389" s="26"/>
      <c r="BY389" s="26"/>
      <c r="BZ389" s="26"/>
      <c r="CA389" s="26"/>
      <c r="CB389" s="26"/>
      <c r="CC389" s="17"/>
      <c r="CD389" s="17"/>
      <c r="CE389" s="17"/>
      <c r="CF389" s="17"/>
      <c r="CG389" s="17"/>
      <c r="CH389" s="17"/>
      <c r="CI389" s="17"/>
      <c r="CJ389" s="26"/>
      <c r="CK389" s="17"/>
      <c r="CL389" s="17"/>
      <c r="CM389" s="17"/>
      <c r="CN389" s="17"/>
      <c r="CO389" s="17"/>
      <c r="CP389" s="17"/>
      <c r="CQ389" s="17"/>
      <c r="CR389" s="17"/>
      <c r="CS389" s="17"/>
      <c r="CT389" s="17"/>
      <c r="CU389" s="17"/>
      <c r="CV389" s="17"/>
      <c r="CW389" s="17"/>
      <c r="CX389" s="17"/>
      <c r="CY389" s="26"/>
      <c r="CZ389" s="26"/>
      <c r="DA389" s="26"/>
      <c r="DB389" s="17"/>
      <c r="DC389" s="17"/>
      <c r="DD389" s="17"/>
      <c r="DE389" s="17"/>
      <c r="DF389" s="17"/>
      <c r="DG389" s="17"/>
      <c r="DH389" s="26"/>
      <c r="DI389" s="17"/>
      <c r="DJ389" s="17"/>
      <c r="DK389" s="17"/>
      <c r="DL389" s="17"/>
      <c r="DM389" s="17">
        <v>74.08</v>
      </c>
      <c r="DN389" s="17">
        <v>74.08</v>
      </c>
      <c r="DO389" s="17">
        <v>74.11</v>
      </c>
      <c r="DP389" s="17">
        <v>74.12</v>
      </c>
      <c r="DQ389" s="17">
        <v>74.150000000000006</v>
      </c>
      <c r="DR389" s="17">
        <v>74.09</v>
      </c>
      <c r="DS389" s="17">
        <v>74.09</v>
      </c>
      <c r="DT389" s="17">
        <v>74.069999999999993</v>
      </c>
      <c r="DU389" s="17">
        <v>74.16</v>
      </c>
      <c r="DV389" s="17">
        <v>74.12</v>
      </c>
      <c r="DW389" s="17">
        <v>74.11</v>
      </c>
      <c r="DX389" s="17">
        <v>74.13</v>
      </c>
      <c r="DY389" s="17">
        <v>74.12</v>
      </c>
      <c r="DZ389" s="17">
        <v>74.099999999999994</v>
      </c>
      <c r="EA389" s="17">
        <v>74.06</v>
      </c>
      <c r="EB389" s="17">
        <v>74.010000000000005</v>
      </c>
      <c r="EC389" s="17">
        <v>74.010000000000005</v>
      </c>
      <c r="ED389" s="17">
        <v>73.989999999999995</v>
      </c>
      <c r="EE389" s="17">
        <v>73.989999999999995</v>
      </c>
      <c r="EF389" s="17">
        <v>73.98</v>
      </c>
      <c r="EG389" s="17">
        <v>73.92</v>
      </c>
      <c r="EH389" s="17">
        <v>73.930000000000007</v>
      </c>
      <c r="EI389" s="17">
        <v>73.97</v>
      </c>
      <c r="EJ389" s="17">
        <v>73.95</v>
      </c>
      <c r="EK389" s="17">
        <v>73.95</v>
      </c>
      <c r="EL389" s="17">
        <v>73.97</v>
      </c>
      <c r="EM389" s="17">
        <v>74.010000000000005</v>
      </c>
      <c r="EN389" s="17">
        <v>73.94</v>
      </c>
      <c r="EO389" s="17">
        <v>73.87</v>
      </c>
      <c r="EP389" s="17">
        <v>73.91</v>
      </c>
      <c r="EQ389" s="17">
        <v>73.91</v>
      </c>
      <c r="ER389" s="17">
        <v>73.92</v>
      </c>
      <c r="ES389" s="17">
        <v>73.94</v>
      </c>
      <c r="ET389" s="17">
        <v>73.95</v>
      </c>
      <c r="EU389" s="17">
        <v>73.95</v>
      </c>
      <c r="EV389" s="17">
        <v>73.94</v>
      </c>
      <c r="EW389" s="17">
        <v>73.959999999999994</v>
      </c>
      <c r="EX389" s="17">
        <v>73.959999999999994</v>
      </c>
      <c r="EY389" s="17">
        <v>73.930000000000007</v>
      </c>
      <c r="EZ389" s="17">
        <v>73.89</v>
      </c>
      <c r="FA389" s="17">
        <v>73.86</v>
      </c>
      <c r="FB389" s="17">
        <v>73.89</v>
      </c>
      <c r="FC389" s="17">
        <v>73.89</v>
      </c>
      <c r="FD389" s="17">
        <v>73.88</v>
      </c>
      <c r="FE389" s="17">
        <v>73.88</v>
      </c>
      <c r="FF389" s="17">
        <v>73.88</v>
      </c>
      <c r="FG389" s="17">
        <v>73.98</v>
      </c>
      <c r="FH389" s="17">
        <v>73.95</v>
      </c>
      <c r="FI389" s="17">
        <v>73.930000000000007</v>
      </c>
      <c r="FJ389" s="17">
        <v>73.930000000000007</v>
      </c>
      <c r="FK389" s="17">
        <v>73.94</v>
      </c>
      <c r="FL389" s="17">
        <v>74</v>
      </c>
      <c r="FM389" s="17">
        <v>73.98</v>
      </c>
      <c r="FN389" s="17">
        <v>74.03</v>
      </c>
      <c r="FO389" s="17">
        <v>74.040000000000006</v>
      </c>
      <c r="FP389" s="17">
        <v>74.03</v>
      </c>
      <c r="FQ389" s="17">
        <v>74.02</v>
      </c>
      <c r="FR389" s="17">
        <v>74.010000000000005</v>
      </c>
      <c r="FS389" s="17">
        <v>73.97</v>
      </c>
      <c r="FT389" s="17">
        <v>73.97</v>
      </c>
      <c r="FU389" s="17">
        <v>73.97</v>
      </c>
      <c r="FV389" s="17">
        <v>73.959999999999994</v>
      </c>
      <c r="FW389" s="17">
        <v>73.989999999999995</v>
      </c>
      <c r="FX389" s="17">
        <v>74.010000000000005</v>
      </c>
      <c r="FY389" s="17">
        <v>74.069999999999993</v>
      </c>
      <c r="FZ389" s="17">
        <v>74.069999999999993</v>
      </c>
      <c r="GA389" s="17">
        <v>74.08</v>
      </c>
      <c r="GB389" s="17">
        <v>74.150000000000006</v>
      </c>
      <c r="GC389" s="17">
        <v>74.14</v>
      </c>
      <c r="GD389" s="17">
        <v>74.14</v>
      </c>
      <c r="GE389" s="17">
        <v>74.09</v>
      </c>
      <c r="GF389" s="17">
        <v>74.06</v>
      </c>
      <c r="GG389" s="17">
        <v>74.05</v>
      </c>
      <c r="GH389" s="17">
        <v>74.03</v>
      </c>
      <c r="GI389" s="17">
        <v>74.010000000000005</v>
      </c>
      <c r="GJ389" s="17">
        <v>74</v>
      </c>
      <c r="GK389" s="17">
        <v>73.98</v>
      </c>
      <c r="GL389" s="17">
        <v>73.94</v>
      </c>
      <c r="GM389" s="17">
        <v>73.89</v>
      </c>
      <c r="GN389" s="17">
        <v>73.91</v>
      </c>
      <c r="GO389" s="17">
        <v>73.92</v>
      </c>
      <c r="GP389" s="17">
        <v>73.95</v>
      </c>
      <c r="GQ389" s="17">
        <v>73.900000000000006</v>
      </c>
      <c r="GR389" s="17">
        <v>73.900000000000006</v>
      </c>
      <c r="GS389" s="17">
        <v>73.87</v>
      </c>
      <c r="GT389" s="17">
        <v>73.88</v>
      </c>
      <c r="GU389" s="17">
        <v>73.86</v>
      </c>
      <c r="GV389" s="17">
        <v>73.89</v>
      </c>
      <c r="GW389" s="17">
        <v>73.89</v>
      </c>
      <c r="GX389" s="17">
        <v>73.91</v>
      </c>
      <c r="GY389" s="17">
        <v>73.900000000000006</v>
      </c>
      <c r="GZ389" s="17">
        <v>73.88</v>
      </c>
      <c r="HA389" s="17">
        <v>73.930000000000007</v>
      </c>
      <c r="HB389" s="17">
        <v>73.930000000000007</v>
      </c>
      <c r="HC389" s="17">
        <v>73.89</v>
      </c>
      <c r="HD389" s="17">
        <v>73.89</v>
      </c>
      <c r="HE389" s="17">
        <v>73.92</v>
      </c>
      <c r="HF389" s="17">
        <v>73.91</v>
      </c>
      <c r="HG389" s="17">
        <v>73.81</v>
      </c>
      <c r="HH389" s="17">
        <v>73.78</v>
      </c>
      <c r="HI389" s="17">
        <v>73.78</v>
      </c>
      <c r="HJ389" s="17">
        <v>73.709999999999994</v>
      </c>
      <c r="HK389" s="17">
        <v>73.64</v>
      </c>
      <c r="HL389" s="17">
        <v>73.63</v>
      </c>
      <c r="HM389" s="17">
        <v>73.67</v>
      </c>
      <c r="HN389" s="17">
        <v>73.69</v>
      </c>
      <c r="HO389" s="17">
        <v>73.709999999999994</v>
      </c>
      <c r="HP389" s="17">
        <v>73.63</v>
      </c>
      <c r="HQ389" s="17">
        <v>73.680000000000007</v>
      </c>
      <c r="HR389" s="17">
        <v>73.62</v>
      </c>
      <c r="HS389" s="17">
        <v>73.64</v>
      </c>
      <c r="HT389" s="17">
        <v>73.66</v>
      </c>
      <c r="HU389" s="17">
        <v>73.680000000000007</v>
      </c>
      <c r="HV389" s="17">
        <v>73.73</v>
      </c>
      <c r="HW389" s="17">
        <v>73.75</v>
      </c>
      <c r="HX389" s="17">
        <v>73.760000000000005</v>
      </c>
      <c r="HY389" s="17">
        <v>73.77</v>
      </c>
      <c r="HZ389" s="17">
        <v>73.77</v>
      </c>
      <c r="IA389" s="17">
        <v>73.77</v>
      </c>
      <c r="IB389" s="17">
        <v>73.75</v>
      </c>
      <c r="IC389" s="17">
        <v>73.8</v>
      </c>
      <c r="ID389" s="17">
        <v>73.790000000000006</v>
      </c>
      <c r="IE389" s="17">
        <v>73.739999999999995</v>
      </c>
      <c r="IF389" s="17">
        <v>73.78</v>
      </c>
      <c r="IG389" s="17">
        <v>73.72</v>
      </c>
      <c r="IH389" s="17">
        <v>73.73</v>
      </c>
      <c r="II389" s="17">
        <v>73.73</v>
      </c>
      <c r="IJ389" s="17">
        <v>73.7</v>
      </c>
      <c r="IK389" s="17">
        <v>73.72</v>
      </c>
      <c r="IL389" s="17">
        <v>73.72</v>
      </c>
      <c r="IM389" s="17">
        <v>73.67</v>
      </c>
      <c r="IN389" s="17">
        <v>73.709999999999994</v>
      </c>
      <c r="IO389" s="17">
        <v>73.739999999999995</v>
      </c>
      <c r="IP389" s="17">
        <v>73.72</v>
      </c>
      <c r="IQ389" s="17">
        <v>73.739999999999995</v>
      </c>
      <c r="IR389" s="17">
        <v>73.7</v>
      </c>
      <c r="IS389" s="17">
        <v>73.72</v>
      </c>
      <c r="IT389" s="17">
        <v>73.75</v>
      </c>
      <c r="IU389" s="17">
        <v>73.77</v>
      </c>
      <c r="IV389" s="17">
        <v>73.790000000000006</v>
      </c>
      <c r="IW389" s="17">
        <v>73.81</v>
      </c>
      <c r="IX389" s="17">
        <v>73.849999999999994</v>
      </c>
      <c r="IY389" s="17">
        <v>73.88</v>
      </c>
    </row>
    <row r="390" spans="1:259" x14ac:dyDescent="0.15">
      <c r="A390" s="17" t="s">
        <v>798</v>
      </c>
      <c r="B390" s="17" t="s">
        <v>799</v>
      </c>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c r="AA390" s="26"/>
      <c r="AB390" s="17"/>
      <c r="AC390" s="26"/>
      <c r="AD390" s="26"/>
      <c r="AE390" s="17"/>
      <c r="AF390" s="17"/>
      <c r="AG390" s="17"/>
      <c r="AH390" s="17"/>
      <c r="AI390" s="17"/>
      <c r="AJ390" s="17"/>
      <c r="AK390" s="17"/>
      <c r="AL390" s="17"/>
      <c r="AM390" s="17"/>
      <c r="AN390" s="17"/>
      <c r="AO390" s="17"/>
      <c r="AP390" s="17"/>
      <c r="AQ390" s="17"/>
      <c r="AR390" s="17"/>
      <c r="AS390" s="17"/>
      <c r="AT390" s="17"/>
      <c r="AU390" s="17"/>
      <c r="AV390" s="17"/>
      <c r="AW390" s="17"/>
      <c r="AX390" s="17"/>
      <c r="AY390" s="17"/>
      <c r="AZ390" s="17"/>
      <c r="BA390" s="17"/>
      <c r="BB390" s="17"/>
      <c r="BC390" s="17"/>
      <c r="BD390" s="17"/>
      <c r="BE390" s="17"/>
      <c r="BF390" s="17"/>
      <c r="BG390" s="17"/>
      <c r="BH390" s="17"/>
      <c r="BI390" s="17"/>
      <c r="BJ390" s="26"/>
      <c r="BK390" s="17"/>
      <c r="BL390" s="17"/>
      <c r="BM390" s="17"/>
      <c r="BN390" s="17"/>
      <c r="BO390" s="17"/>
      <c r="BP390" s="17"/>
      <c r="BQ390" s="17"/>
      <c r="BR390" s="17"/>
      <c r="BS390" s="17"/>
      <c r="BT390" s="17"/>
      <c r="BU390" s="17"/>
      <c r="BV390" s="17"/>
      <c r="BW390" s="17"/>
      <c r="BX390" s="26"/>
      <c r="BY390" s="26"/>
      <c r="BZ390" s="26"/>
      <c r="CA390" s="26"/>
      <c r="CB390" s="26"/>
      <c r="CC390" s="17"/>
      <c r="CD390" s="17"/>
      <c r="CE390" s="17"/>
      <c r="CF390" s="17"/>
      <c r="CG390" s="17"/>
      <c r="CH390" s="17"/>
      <c r="CI390" s="17"/>
      <c r="CJ390" s="26"/>
      <c r="CK390" s="17"/>
      <c r="CL390" s="17"/>
      <c r="CM390" s="17"/>
      <c r="CN390" s="17"/>
      <c r="CO390" s="17"/>
      <c r="CP390" s="17"/>
      <c r="CQ390" s="17"/>
      <c r="CR390" s="17"/>
      <c r="CS390" s="17"/>
      <c r="CT390" s="17"/>
      <c r="CU390" s="17"/>
      <c r="CV390" s="17"/>
      <c r="CW390" s="17"/>
      <c r="CX390" s="17"/>
      <c r="CY390" s="26"/>
      <c r="CZ390" s="26"/>
      <c r="DA390" s="26"/>
      <c r="DB390" s="17"/>
      <c r="DC390" s="17"/>
      <c r="DD390" s="17"/>
      <c r="DE390" s="17"/>
      <c r="DF390" s="17"/>
      <c r="DG390" s="17"/>
      <c r="DH390" s="26"/>
      <c r="DI390" s="17"/>
      <c r="DJ390" s="17"/>
      <c r="DK390" s="17"/>
      <c r="DL390" s="17"/>
      <c r="DM390" s="17">
        <v>67.650000000000006</v>
      </c>
      <c r="DN390" s="17">
        <v>67.7</v>
      </c>
      <c r="DO390" s="17">
        <v>67.599999999999994</v>
      </c>
      <c r="DP390" s="17">
        <v>67.66</v>
      </c>
      <c r="DQ390" s="17">
        <v>67.7</v>
      </c>
      <c r="DR390" s="17">
        <v>67.680000000000007</v>
      </c>
      <c r="DS390" s="17">
        <v>67.59</v>
      </c>
      <c r="DT390" s="17">
        <v>67.5</v>
      </c>
      <c r="DU390" s="17">
        <v>67.260000000000005</v>
      </c>
      <c r="DV390" s="17">
        <v>67.03</v>
      </c>
      <c r="DW390" s="17">
        <v>67.3</v>
      </c>
      <c r="DX390" s="17">
        <v>67.12</v>
      </c>
      <c r="DY390" s="17">
        <v>66.900000000000006</v>
      </c>
      <c r="DZ390" s="17">
        <v>66.69</v>
      </c>
      <c r="EA390" s="17">
        <v>66.81</v>
      </c>
      <c r="EB390" s="17">
        <v>66.73</v>
      </c>
      <c r="EC390" s="17">
        <v>66.67</v>
      </c>
      <c r="ED390" s="17">
        <v>66.510000000000005</v>
      </c>
      <c r="EE390" s="17">
        <v>66.53</v>
      </c>
      <c r="EF390" s="17">
        <v>66.73</v>
      </c>
      <c r="EG390" s="17">
        <v>66.709999999999994</v>
      </c>
      <c r="EH390" s="17">
        <v>66.75</v>
      </c>
      <c r="EI390" s="17">
        <v>66.8</v>
      </c>
      <c r="EJ390" s="17">
        <v>66.8</v>
      </c>
      <c r="EK390" s="17">
        <v>66.849999999999994</v>
      </c>
      <c r="EL390" s="17">
        <v>66.83</v>
      </c>
      <c r="EM390" s="17">
        <v>66.87</v>
      </c>
      <c r="EN390" s="17">
        <v>66.87</v>
      </c>
      <c r="EO390" s="17">
        <v>66.83</v>
      </c>
      <c r="EP390" s="17">
        <v>66.73</v>
      </c>
      <c r="EQ390" s="17">
        <v>66.760000000000005</v>
      </c>
      <c r="ER390" s="17">
        <v>66.8</v>
      </c>
      <c r="ES390" s="17">
        <v>66.900000000000006</v>
      </c>
      <c r="ET390" s="17">
        <v>67</v>
      </c>
      <c r="EU390" s="17">
        <v>67.45</v>
      </c>
      <c r="EV390" s="17">
        <v>67.400000000000006</v>
      </c>
      <c r="EW390" s="17">
        <v>67.28</v>
      </c>
      <c r="EX390" s="17">
        <v>67.209999999999994</v>
      </c>
      <c r="EY390" s="17">
        <v>67.010000000000005</v>
      </c>
      <c r="EZ390" s="17">
        <v>67.16</v>
      </c>
      <c r="FA390" s="17">
        <v>67.150000000000006</v>
      </c>
      <c r="FB390" s="17">
        <v>67.08</v>
      </c>
      <c r="FC390" s="17">
        <v>67.02</v>
      </c>
      <c r="FD390" s="17">
        <v>66.95</v>
      </c>
      <c r="FE390" s="17">
        <v>66.91</v>
      </c>
      <c r="FF390" s="17">
        <v>66.81</v>
      </c>
      <c r="FG390" s="17">
        <v>66.83</v>
      </c>
      <c r="FH390" s="17">
        <v>66.92</v>
      </c>
      <c r="FI390" s="17">
        <v>67</v>
      </c>
      <c r="FJ390" s="17">
        <v>67.05</v>
      </c>
      <c r="FK390" s="17">
        <v>67.2</v>
      </c>
      <c r="FL390" s="17">
        <v>67.209999999999994</v>
      </c>
      <c r="FM390" s="17">
        <v>67.27</v>
      </c>
      <c r="FN390" s="17">
        <v>67.19</v>
      </c>
      <c r="FO390" s="17">
        <v>66.989999999999995</v>
      </c>
      <c r="FP390" s="17">
        <v>66.900000000000006</v>
      </c>
      <c r="FQ390" s="17">
        <v>66.86</v>
      </c>
      <c r="FR390" s="17">
        <v>66.8</v>
      </c>
      <c r="FS390" s="17">
        <v>66.75</v>
      </c>
      <c r="FT390" s="17">
        <v>66.760000000000005</v>
      </c>
      <c r="FU390" s="17">
        <v>66.8</v>
      </c>
      <c r="FV390" s="17">
        <v>66.7</v>
      </c>
      <c r="FW390" s="17">
        <v>66.400000000000006</v>
      </c>
      <c r="FX390" s="17">
        <v>66.39</v>
      </c>
      <c r="FY390" s="17">
        <v>66.650000000000006</v>
      </c>
      <c r="FZ390" s="17">
        <v>66.72</v>
      </c>
      <c r="GA390" s="17">
        <v>66.739999999999995</v>
      </c>
      <c r="GB390" s="17">
        <v>66.75</v>
      </c>
      <c r="GC390" s="17">
        <v>66.8</v>
      </c>
      <c r="GD390" s="17">
        <v>66.819999999999993</v>
      </c>
      <c r="GE390" s="17">
        <v>66.73</v>
      </c>
      <c r="GF390" s="17">
        <v>66.599999999999994</v>
      </c>
      <c r="GG390" s="17">
        <v>66.5</v>
      </c>
      <c r="GH390" s="17">
        <v>66.33</v>
      </c>
      <c r="GI390" s="17">
        <v>66.17</v>
      </c>
      <c r="GJ390" s="17">
        <v>66.28</v>
      </c>
      <c r="GK390" s="17">
        <v>66.36</v>
      </c>
      <c r="GL390" s="17">
        <v>66.180000000000007</v>
      </c>
      <c r="GM390" s="17">
        <v>66.19</v>
      </c>
      <c r="GN390" s="17">
        <v>66.23</v>
      </c>
      <c r="GO390" s="17">
        <v>66.13</v>
      </c>
      <c r="GP390" s="17">
        <v>66.010000000000005</v>
      </c>
      <c r="GQ390" s="17">
        <v>65.83</v>
      </c>
      <c r="GR390" s="17">
        <v>66.099999999999994</v>
      </c>
      <c r="GS390" s="17">
        <v>65.900000000000006</v>
      </c>
      <c r="GT390" s="17">
        <v>65.87</v>
      </c>
      <c r="GU390" s="17">
        <v>66</v>
      </c>
      <c r="GV390" s="17">
        <v>66.05</v>
      </c>
      <c r="GW390" s="17">
        <v>66.069999999999993</v>
      </c>
      <c r="GX390" s="17">
        <v>66.06</v>
      </c>
      <c r="GY390" s="17">
        <v>66.06</v>
      </c>
      <c r="GZ390" s="17">
        <v>66.12</v>
      </c>
      <c r="HA390" s="17">
        <v>66.38</v>
      </c>
      <c r="HB390" s="17">
        <v>67</v>
      </c>
      <c r="HC390" s="17">
        <v>67.180000000000007</v>
      </c>
      <c r="HD390" s="17">
        <v>66.88</v>
      </c>
      <c r="HE390" s="17">
        <v>66.8</v>
      </c>
      <c r="HF390" s="17">
        <v>66.66</v>
      </c>
      <c r="HG390" s="17">
        <v>66.599999999999994</v>
      </c>
      <c r="HH390" s="17">
        <v>66.66</v>
      </c>
      <c r="HI390" s="17">
        <v>66.78</v>
      </c>
      <c r="HJ390" s="17">
        <v>66.88</v>
      </c>
      <c r="HK390" s="17">
        <v>66.63</v>
      </c>
      <c r="HL390" s="17">
        <v>66.3</v>
      </c>
      <c r="HM390" s="17">
        <v>66.290000000000006</v>
      </c>
      <c r="HN390" s="17">
        <v>66.06</v>
      </c>
      <c r="HO390" s="17">
        <v>66.150000000000006</v>
      </c>
      <c r="HP390" s="17">
        <v>66.3</v>
      </c>
      <c r="HQ390" s="17">
        <v>66.56</v>
      </c>
      <c r="HR390" s="17">
        <v>66.48</v>
      </c>
      <c r="HS390" s="17">
        <v>66.28</v>
      </c>
      <c r="HT390" s="17">
        <v>66.239999999999995</v>
      </c>
      <c r="HU390" s="17">
        <v>66.22</v>
      </c>
      <c r="HV390" s="17">
        <v>66.099999999999994</v>
      </c>
      <c r="HW390" s="17">
        <v>66.2</v>
      </c>
      <c r="HX390" s="17">
        <v>66.42</v>
      </c>
      <c r="HY390" s="17">
        <v>66.5</v>
      </c>
      <c r="HZ390" s="17">
        <v>66.42</v>
      </c>
      <c r="IA390" s="17">
        <v>66.37</v>
      </c>
      <c r="IB390" s="17">
        <v>66.22</v>
      </c>
      <c r="IC390" s="17">
        <v>66.28</v>
      </c>
      <c r="ID390" s="17">
        <v>66.239999999999995</v>
      </c>
      <c r="IE390" s="17">
        <v>66.239999999999995</v>
      </c>
      <c r="IF390" s="17">
        <v>66.150000000000006</v>
      </c>
      <c r="IG390" s="17">
        <v>65.959999999999994</v>
      </c>
      <c r="IH390" s="17">
        <v>65.790000000000006</v>
      </c>
      <c r="II390" s="17">
        <v>65.55</v>
      </c>
      <c r="IJ390" s="17">
        <v>65.8</v>
      </c>
      <c r="IK390" s="17">
        <v>65.959999999999994</v>
      </c>
      <c r="IL390" s="17">
        <v>65.95</v>
      </c>
      <c r="IM390" s="17">
        <v>65.91</v>
      </c>
      <c r="IN390" s="17">
        <v>66.150000000000006</v>
      </c>
      <c r="IO390" s="17">
        <v>66.209999999999994</v>
      </c>
      <c r="IP390" s="17">
        <v>66.16</v>
      </c>
      <c r="IQ390" s="17">
        <v>66.150000000000006</v>
      </c>
      <c r="IR390" s="17">
        <v>66.099999999999994</v>
      </c>
      <c r="IS390" s="17">
        <v>66.08</v>
      </c>
      <c r="IT390" s="17">
        <v>65.95</v>
      </c>
      <c r="IU390" s="17">
        <v>66.069999999999993</v>
      </c>
      <c r="IV390" s="17">
        <v>66.02</v>
      </c>
      <c r="IW390" s="17">
        <v>66.02</v>
      </c>
      <c r="IX390" s="17">
        <v>66.02</v>
      </c>
      <c r="IY390" s="17">
        <v>66.05</v>
      </c>
    </row>
    <row r="391" spans="1:259" x14ac:dyDescent="0.15">
      <c r="A391" s="17" t="s">
        <v>792</v>
      </c>
      <c r="B391" s="17" t="s">
        <v>4768</v>
      </c>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c r="AA391" s="26"/>
      <c r="AB391" s="17"/>
      <c r="AC391" s="26"/>
      <c r="AD391" s="26"/>
      <c r="AE391" s="17"/>
      <c r="AF391" s="17"/>
      <c r="AG391" s="17"/>
      <c r="AH391" s="17"/>
      <c r="AI391" s="17"/>
      <c r="AJ391" s="17"/>
      <c r="AK391" s="17"/>
      <c r="AL391" s="17"/>
      <c r="AM391" s="17"/>
      <c r="AN391" s="17"/>
      <c r="AO391" s="17"/>
      <c r="AP391" s="17"/>
      <c r="AQ391" s="17"/>
      <c r="AR391" s="17"/>
      <c r="AS391" s="17"/>
      <c r="AT391" s="17"/>
      <c r="AU391" s="17"/>
      <c r="AV391" s="17"/>
      <c r="AW391" s="17"/>
      <c r="AX391" s="17"/>
      <c r="AY391" s="17"/>
      <c r="AZ391" s="17"/>
      <c r="BA391" s="17"/>
      <c r="BB391" s="17"/>
      <c r="BC391" s="17"/>
      <c r="BD391" s="17"/>
      <c r="BE391" s="17"/>
      <c r="BF391" s="17"/>
      <c r="BG391" s="17"/>
      <c r="BH391" s="17"/>
      <c r="BI391" s="17"/>
      <c r="BJ391" s="26"/>
      <c r="BK391" s="17"/>
      <c r="BL391" s="17"/>
      <c r="BM391" s="17"/>
      <c r="BN391" s="17"/>
      <c r="BO391" s="17"/>
      <c r="BP391" s="17"/>
      <c r="BQ391" s="17"/>
      <c r="BR391" s="17"/>
      <c r="BS391" s="17"/>
      <c r="BT391" s="17"/>
      <c r="BU391" s="17"/>
      <c r="BV391" s="17"/>
      <c r="BW391" s="17"/>
      <c r="BX391" s="26"/>
      <c r="BY391" s="26"/>
      <c r="BZ391" s="26"/>
      <c r="CA391" s="26"/>
      <c r="CB391" s="26"/>
      <c r="CC391" s="17"/>
      <c r="CD391" s="17"/>
      <c r="CE391" s="17"/>
      <c r="CF391" s="17"/>
      <c r="CG391" s="17"/>
      <c r="CH391" s="17"/>
      <c r="CI391" s="17"/>
      <c r="CJ391" s="26"/>
      <c r="CK391" s="17"/>
      <c r="CL391" s="17"/>
      <c r="CM391" s="17"/>
      <c r="CN391" s="17"/>
      <c r="CO391" s="17"/>
      <c r="CP391" s="17"/>
      <c r="CQ391" s="17"/>
      <c r="CR391" s="17"/>
      <c r="CS391" s="17"/>
      <c r="CT391" s="17"/>
      <c r="CU391" s="17"/>
      <c r="CV391" s="17"/>
      <c r="CW391" s="17"/>
      <c r="CX391" s="17"/>
      <c r="CY391" s="26"/>
      <c r="CZ391" s="26"/>
      <c r="DA391" s="26"/>
      <c r="DB391" s="17"/>
      <c r="DC391" s="17"/>
      <c r="DD391" s="17"/>
      <c r="DE391" s="17"/>
      <c r="DF391" s="17"/>
      <c r="DG391" s="17"/>
      <c r="DH391" s="26"/>
      <c r="DI391" s="17"/>
      <c r="DJ391" s="17"/>
      <c r="DK391" s="17"/>
      <c r="DL391" s="17"/>
      <c r="DM391" s="17">
        <v>8.2899999999999991</v>
      </c>
      <c r="DN391" s="17">
        <v>8.2899999999999991</v>
      </c>
      <c r="DO391" s="17">
        <v>8.2899999999999991</v>
      </c>
      <c r="DP391" s="17">
        <v>8.2899999999999991</v>
      </c>
      <c r="DQ391" s="17">
        <v>8.2899999999999991</v>
      </c>
      <c r="DR391" s="17">
        <v>8.3000000000000007</v>
      </c>
      <c r="DS391" s="17">
        <v>8.3000000000000007</v>
      </c>
      <c r="DT391" s="17">
        <v>8.3000000000000007</v>
      </c>
      <c r="DU391" s="17">
        <v>8.31</v>
      </c>
      <c r="DV391" s="17">
        <v>8.3000000000000007</v>
      </c>
      <c r="DW391" s="17">
        <v>8.3000000000000007</v>
      </c>
      <c r="DX391" s="17">
        <v>8.32</v>
      </c>
      <c r="DY391" s="17">
        <v>8.31</v>
      </c>
      <c r="DZ391" s="17">
        <v>8.3000000000000007</v>
      </c>
      <c r="EA391" s="17">
        <v>8.31</v>
      </c>
      <c r="EB391" s="17">
        <v>8.3000000000000007</v>
      </c>
      <c r="EC391" s="17">
        <v>8.3000000000000007</v>
      </c>
      <c r="ED391" s="17">
        <v>8.3000000000000007</v>
      </c>
      <c r="EE391" s="17">
        <v>8.3000000000000007</v>
      </c>
      <c r="EF391" s="17">
        <v>8.3000000000000007</v>
      </c>
      <c r="EG391" s="17">
        <v>8.3000000000000007</v>
      </c>
      <c r="EH391" s="17">
        <v>8.3000000000000007</v>
      </c>
      <c r="EI391" s="17">
        <v>8.3000000000000007</v>
      </c>
      <c r="EJ391" s="17">
        <v>8.3000000000000007</v>
      </c>
      <c r="EK391" s="17">
        <v>8.3000000000000007</v>
      </c>
      <c r="EL391" s="17">
        <v>8.3000000000000007</v>
      </c>
      <c r="EM391" s="17">
        <v>8.2899999999999991</v>
      </c>
      <c r="EN391" s="17">
        <v>8.3000000000000007</v>
      </c>
      <c r="EO391" s="17">
        <v>8.3000000000000007</v>
      </c>
      <c r="EP391" s="17">
        <v>8.35</v>
      </c>
      <c r="EQ391" s="17">
        <v>8.35</v>
      </c>
      <c r="ER391" s="17">
        <v>8.35</v>
      </c>
      <c r="ES391" s="17">
        <v>8.32</v>
      </c>
      <c r="ET391" s="17">
        <v>8.34</v>
      </c>
      <c r="EU391" s="17">
        <v>8.33</v>
      </c>
      <c r="EV391" s="17">
        <v>8.34</v>
      </c>
      <c r="EW391" s="17">
        <v>8.33</v>
      </c>
      <c r="EX391" s="17">
        <v>8.33</v>
      </c>
      <c r="EY391" s="17">
        <v>8.33</v>
      </c>
      <c r="EZ391" s="17">
        <v>8.32</v>
      </c>
      <c r="FA391" s="17">
        <v>8.33</v>
      </c>
      <c r="FB391" s="17">
        <v>8.31</v>
      </c>
      <c r="FC391" s="17">
        <v>8.33</v>
      </c>
      <c r="FD391" s="17">
        <v>8.34</v>
      </c>
      <c r="FE391" s="17">
        <v>8.39</v>
      </c>
      <c r="FF391" s="17">
        <v>8.41</v>
      </c>
      <c r="FG391" s="17">
        <v>8.3800000000000008</v>
      </c>
      <c r="FH391" s="17">
        <v>8.39</v>
      </c>
      <c r="FI391" s="17">
        <v>8.39</v>
      </c>
      <c r="FJ391" s="17">
        <v>8.4</v>
      </c>
      <c r="FK391" s="17">
        <v>8.41</v>
      </c>
      <c r="FL391" s="17">
        <v>8.4499999999999993</v>
      </c>
      <c r="FM391" s="17">
        <v>8.4600000000000009</v>
      </c>
      <c r="FN391" s="17">
        <v>8.4499999999999993</v>
      </c>
      <c r="FO391" s="17">
        <v>8.43</v>
      </c>
      <c r="FP391" s="17">
        <v>8.43</v>
      </c>
      <c r="FQ391" s="17">
        <v>8.43</v>
      </c>
      <c r="FR391" s="17">
        <v>8.43</v>
      </c>
      <c r="FS391" s="17">
        <v>8.43</v>
      </c>
      <c r="FT391" s="17">
        <v>8.43</v>
      </c>
      <c r="FU391" s="17">
        <v>8.44</v>
      </c>
      <c r="FV391" s="17">
        <v>8.4499999999999993</v>
      </c>
      <c r="FW391" s="17">
        <v>8.4600000000000009</v>
      </c>
      <c r="FX391" s="17">
        <v>8.4499999999999993</v>
      </c>
      <c r="FY391" s="17">
        <v>8.4499999999999993</v>
      </c>
      <c r="FZ391" s="17">
        <v>8.44</v>
      </c>
      <c r="GA391" s="17">
        <v>8.4600000000000009</v>
      </c>
      <c r="GB391" s="17">
        <v>8.52</v>
      </c>
      <c r="GC391" s="17">
        <v>8.56</v>
      </c>
      <c r="GD391" s="17">
        <v>8.52</v>
      </c>
      <c r="GE391" s="17">
        <v>8.5299999999999994</v>
      </c>
      <c r="GF391" s="17">
        <v>8.5399999999999991</v>
      </c>
      <c r="GG391" s="17">
        <v>8.5500000000000007</v>
      </c>
      <c r="GH391" s="17">
        <v>8.5299999999999994</v>
      </c>
      <c r="GI391" s="17">
        <v>8.51</v>
      </c>
      <c r="GJ391" s="17">
        <v>8.51</v>
      </c>
      <c r="GK391" s="17">
        <v>8.51</v>
      </c>
      <c r="GL391" s="17">
        <v>8.5</v>
      </c>
      <c r="GM391" s="17">
        <v>8.51</v>
      </c>
      <c r="GN391" s="17">
        <v>8.51</v>
      </c>
      <c r="GO391" s="17">
        <v>8.51</v>
      </c>
      <c r="GP391" s="17">
        <v>8.5299999999999994</v>
      </c>
      <c r="GQ391" s="17">
        <v>8.5299999999999994</v>
      </c>
      <c r="GR391" s="17">
        <v>8.5399999999999991</v>
      </c>
      <c r="GS391" s="17">
        <v>8.52</v>
      </c>
      <c r="GT391" s="17">
        <v>8.52</v>
      </c>
      <c r="GU391" s="17">
        <v>8.52</v>
      </c>
      <c r="GV391" s="17">
        <v>8.5</v>
      </c>
      <c r="GW391" s="17">
        <v>8.5</v>
      </c>
      <c r="GX391" s="17">
        <v>8.49</v>
      </c>
      <c r="GY391" s="17">
        <v>8.48</v>
      </c>
      <c r="GZ391" s="17">
        <v>8.49</v>
      </c>
      <c r="HA391" s="17">
        <v>8.51</v>
      </c>
      <c r="HB391" s="17">
        <v>8.5299999999999994</v>
      </c>
      <c r="HC391" s="17">
        <v>8.5299999999999994</v>
      </c>
      <c r="HD391" s="17">
        <v>8.5500000000000007</v>
      </c>
      <c r="HE391" s="17">
        <v>8.5500000000000007</v>
      </c>
      <c r="HF391" s="17">
        <v>8.5500000000000007</v>
      </c>
      <c r="HG391" s="17">
        <v>8.5399999999999991</v>
      </c>
      <c r="HH391" s="17">
        <v>8.52</v>
      </c>
      <c r="HI391" s="17">
        <v>8.5500000000000007</v>
      </c>
      <c r="HJ391" s="17">
        <v>8.5399999999999991</v>
      </c>
      <c r="HK391" s="17">
        <v>8.56</v>
      </c>
      <c r="HL391" s="17">
        <v>8.56</v>
      </c>
      <c r="HM391" s="17">
        <v>8.57</v>
      </c>
      <c r="HN391" s="17">
        <v>8.57</v>
      </c>
      <c r="HO391" s="17">
        <v>8.57</v>
      </c>
      <c r="HP391" s="17">
        <v>8.57</v>
      </c>
      <c r="HQ391" s="17">
        <v>8.56</v>
      </c>
      <c r="HR391" s="17">
        <v>8.67</v>
      </c>
      <c r="HS391" s="17">
        <v>8.73</v>
      </c>
      <c r="HT391" s="17">
        <v>8.68</v>
      </c>
      <c r="HU391" s="17">
        <v>8.64</v>
      </c>
      <c r="HV391" s="17">
        <v>8.64</v>
      </c>
      <c r="HW391" s="17">
        <v>8.66</v>
      </c>
      <c r="HX391" s="17">
        <v>8.64</v>
      </c>
      <c r="HY391" s="17">
        <v>8.6300000000000008</v>
      </c>
      <c r="HZ391" s="17">
        <v>8.6199999999999992</v>
      </c>
      <c r="IA391" s="17">
        <v>8.6199999999999992</v>
      </c>
      <c r="IB391" s="17">
        <v>8.59</v>
      </c>
      <c r="IC391" s="17">
        <v>8.58</v>
      </c>
      <c r="ID391" s="17">
        <v>8.58</v>
      </c>
      <c r="IE391" s="17">
        <v>8.6</v>
      </c>
      <c r="IF391" s="17">
        <v>8.59</v>
      </c>
      <c r="IG391" s="17">
        <v>8.56</v>
      </c>
      <c r="IH391" s="17">
        <v>8.57</v>
      </c>
      <c r="II391" s="17">
        <v>8.56</v>
      </c>
      <c r="IJ391" s="17">
        <v>8.59</v>
      </c>
      <c r="IK391" s="17">
        <v>8.59</v>
      </c>
      <c r="IL391" s="17">
        <v>8.58</v>
      </c>
      <c r="IM391" s="17">
        <v>8.56</v>
      </c>
      <c r="IN391" s="17">
        <v>8.57</v>
      </c>
      <c r="IO391" s="17">
        <v>8.57</v>
      </c>
      <c r="IP391" s="17">
        <v>8.57</v>
      </c>
      <c r="IQ391" s="17">
        <v>8.58</v>
      </c>
      <c r="IR391" s="17">
        <v>8.58</v>
      </c>
      <c r="IS391" s="17">
        <v>8.58</v>
      </c>
      <c r="IT391" s="17">
        <v>8.58</v>
      </c>
      <c r="IU391" s="17">
        <v>8.56</v>
      </c>
      <c r="IV391" s="17">
        <v>8.56</v>
      </c>
      <c r="IW391" s="17">
        <v>8.56</v>
      </c>
      <c r="IX391" s="17">
        <v>8.56</v>
      </c>
      <c r="IY391" s="17">
        <v>8.57</v>
      </c>
    </row>
    <row r="392" spans="1:259" x14ac:dyDescent="0.15">
      <c r="A392" s="17" t="s">
        <v>904</v>
      </c>
      <c r="B392" s="17" t="s">
        <v>905</v>
      </c>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c r="AA392" s="26"/>
      <c r="AB392" s="17"/>
      <c r="AC392" s="26"/>
      <c r="AD392" s="26"/>
      <c r="AE392" s="17"/>
      <c r="AF392" s="17"/>
      <c r="AG392" s="17"/>
      <c r="AH392" s="17"/>
      <c r="AI392" s="17"/>
      <c r="AJ392" s="17"/>
      <c r="AK392" s="17"/>
      <c r="AL392" s="17"/>
      <c r="AM392" s="17"/>
      <c r="AN392" s="17"/>
      <c r="AO392" s="17"/>
      <c r="AP392" s="17"/>
      <c r="AQ392" s="17"/>
      <c r="AR392" s="17"/>
      <c r="AS392" s="17"/>
      <c r="AT392" s="17"/>
      <c r="AU392" s="17"/>
      <c r="AV392" s="17"/>
      <c r="AW392" s="17"/>
      <c r="AX392" s="17"/>
      <c r="AY392" s="17"/>
      <c r="AZ392" s="17"/>
      <c r="BA392" s="17"/>
      <c r="BB392" s="17"/>
      <c r="BC392" s="17"/>
      <c r="BD392" s="17"/>
      <c r="BE392" s="17"/>
      <c r="BF392" s="17"/>
      <c r="BG392" s="17"/>
      <c r="BH392" s="17"/>
      <c r="BI392" s="17"/>
      <c r="BJ392" s="26"/>
      <c r="BK392" s="17"/>
      <c r="BL392" s="17"/>
      <c r="BM392" s="17"/>
      <c r="BN392" s="17"/>
      <c r="BO392" s="17"/>
      <c r="BP392" s="17"/>
      <c r="BQ392" s="17"/>
      <c r="BR392" s="17"/>
      <c r="BS392" s="17"/>
      <c r="BT392" s="17"/>
      <c r="BU392" s="17"/>
      <c r="BV392" s="17"/>
      <c r="BW392" s="17"/>
      <c r="BX392" s="26"/>
      <c r="BY392" s="26"/>
      <c r="BZ392" s="26"/>
      <c r="CA392" s="26"/>
      <c r="CB392" s="26"/>
      <c r="CC392" s="17"/>
      <c r="CD392" s="17"/>
      <c r="CE392" s="17"/>
      <c r="CF392" s="17"/>
      <c r="CG392" s="17"/>
      <c r="CH392" s="17"/>
      <c r="CI392" s="17"/>
      <c r="CJ392" s="26"/>
      <c r="CK392" s="17"/>
      <c r="CL392" s="17"/>
      <c r="CM392" s="17"/>
      <c r="CN392" s="17"/>
      <c r="CO392" s="17"/>
      <c r="CP392" s="17"/>
      <c r="CQ392" s="17"/>
      <c r="CR392" s="17"/>
      <c r="CS392" s="17"/>
      <c r="CT392" s="17"/>
      <c r="CU392" s="17"/>
      <c r="CV392" s="17"/>
      <c r="CW392" s="17"/>
      <c r="CX392" s="17"/>
      <c r="CY392" s="26"/>
      <c r="CZ392" s="26"/>
      <c r="DA392" s="26"/>
      <c r="DB392" s="17"/>
      <c r="DC392" s="17"/>
      <c r="DD392" s="17"/>
      <c r="DE392" s="17"/>
      <c r="DF392" s="17"/>
      <c r="DG392" s="17"/>
      <c r="DH392" s="26"/>
      <c r="DI392" s="17"/>
      <c r="DJ392" s="17"/>
      <c r="DK392" s="17"/>
      <c r="DL392" s="17"/>
      <c r="DM392" s="17">
        <v>11.13</v>
      </c>
      <c r="DN392" s="17">
        <v>11.13</v>
      </c>
      <c r="DO392" s="17">
        <v>11.14</v>
      </c>
      <c r="DP392" s="17">
        <v>11.14</v>
      </c>
      <c r="DQ392" s="17">
        <v>11.13</v>
      </c>
      <c r="DR392" s="17">
        <v>11.13</v>
      </c>
      <c r="DS392" s="17">
        <v>11.12</v>
      </c>
      <c r="DT392" s="17">
        <v>11.12</v>
      </c>
      <c r="DU392" s="17">
        <v>11.12</v>
      </c>
      <c r="DV392" s="17">
        <v>11.13</v>
      </c>
      <c r="DW392" s="17">
        <v>11.13</v>
      </c>
      <c r="DX392" s="17">
        <v>11.12</v>
      </c>
      <c r="DY392" s="17">
        <v>11.12</v>
      </c>
      <c r="DZ392" s="17">
        <v>11.12</v>
      </c>
      <c r="EA392" s="17">
        <v>11.11</v>
      </c>
      <c r="EB392" s="17">
        <v>11.11</v>
      </c>
      <c r="EC392" s="17">
        <v>11.12</v>
      </c>
      <c r="ED392" s="17">
        <v>11.11</v>
      </c>
      <c r="EE392" s="17">
        <v>11.1</v>
      </c>
      <c r="EF392" s="17">
        <v>11.1</v>
      </c>
      <c r="EG392" s="17">
        <v>11.11</v>
      </c>
      <c r="EH392" s="17">
        <v>11.12</v>
      </c>
      <c r="EI392" s="17">
        <v>11.12</v>
      </c>
      <c r="EJ392" s="17">
        <v>11.13</v>
      </c>
      <c r="EK392" s="17">
        <v>11.11</v>
      </c>
      <c r="EL392" s="17">
        <v>11.11</v>
      </c>
      <c r="EM392" s="17">
        <v>11.11</v>
      </c>
      <c r="EN392" s="17">
        <v>11.11</v>
      </c>
      <c r="EO392" s="17">
        <v>11.1</v>
      </c>
      <c r="EP392" s="17">
        <v>11.11</v>
      </c>
      <c r="EQ392" s="17">
        <v>11.1</v>
      </c>
      <c r="ER392" s="17">
        <v>11.1</v>
      </c>
      <c r="ES392" s="17">
        <v>11.1</v>
      </c>
      <c r="ET392" s="17">
        <v>11.1</v>
      </c>
      <c r="EU392" s="17">
        <v>11.09</v>
      </c>
      <c r="EV392" s="17">
        <v>11.09</v>
      </c>
      <c r="EW392" s="17">
        <v>11.1</v>
      </c>
      <c r="EX392" s="17">
        <v>11.1</v>
      </c>
      <c r="EY392" s="17">
        <v>11.1</v>
      </c>
      <c r="EZ392" s="17">
        <v>11.1</v>
      </c>
      <c r="FA392" s="17">
        <v>11.11</v>
      </c>
      <c r="FB392" s="17">
        <v>11.09</v>
      </c>
      <c r="FC392" s="17">
        <v>11.09</v>
      </c>
      <c r="FD392" s="17">
        <v>11.09</v>
      </c>
      <c r="FE392" s="17">
        <v>11.09</v>
      </c>
      <c r="FF392" s="17">
        <v>11.09</v>
      </c>
      <c r="FG392" s="17">
        <v>11.09</v>
      </c>
      <c r="FH392" s="17">
        <v>11.1</v>
      </c>
      <c r="FI392" s="17">
        <v>11.09</v>
      </c>
      <c r="FJ392" s="17">
        <v>11.1</v>
      </c>
      <c r="FK392" s="17">
        <v>11.09</v>
      </c>
      <c r="FL392" s="17">
        <v>11.08</v>
      </c>
      <c r="FM392" s="17">
        <v>11.09</v>
      </c>
      <c r="FN392" s="17">
        <v>11.08</v>
      </c>
      <c r="FO392" s="17">
        <v>11.09</v>
      </c>
      <c r="FP392" s="17">
        <v>11.09</v>
      </c>
      <c r="FQ392" s="17">
        <v>11.08</v>
      </c>
      <c r="FR392" s="17">
        <v>11.07</v>
      </c>
      <c r="FS392" s="17">
        <v>11.07</v>
      </c>
      <c r="FT392" s="17">
        <v>11.07</v>
      </c>
      <c r="FU392" s="17">
        <v>11.07</v>
      </c>
      <c r="FV392" s="17">
        <v>11.07</v>
      </c>
      <c r="FW392" s="17">
        <v>11.07</v>
      </c>
      <c r="FX392" s="17">
        <v>11.08</v>
      </c>
      <c r="FY392" s="17">
        <v>11.1</v>
      </c>
      <c r="FZ392" s="17">
        <v>11.09</v>
      </c>
      <c r="GA392" s="17">
        <v>11.09</v>
      </c>
      <c r="GB392" s="17">
        <v>11.08</v>
      </c>
      <c r="GC392" s="17">
        <v>11.08</v>
      </c>
      <c r="GD392" s="17">
        <v>11.09</v>
      </c>
      <c r="GE392" s="17">
        <v>11.11</v>
      </c>
      <c r="GF392" s="17">
        <v>11.09</v>
      </c>
      <c r="GG392" s="17">
        <v>11.09</v>
      </c>
      <c r="GH392" s="17">
        <v>11.09</v>
      </c>
      <c r="GI392" s="17">
        <v>11.08</v>
      </c>
      <c r="GJ392" s="17">
        <v>11.08</v>
      </c>
      <c r="GK392" s="17">
        <v>11.08</v>
      </c>
      <c r="GL392" s="17">
        <v>11.07</v>
      </c>
      <c r="GM392" s="17">
        <v>11.07</v>
      </c>
      <c r="GN392" s="17">
        <v>11.07</v>
      </c>
      <c r="GO392" s="17">
        <v>11.07</v>
      </c>
      <c r="GP392" s="17">
        <v>11.08</v>
      </c>
      <c r="GQ392" s="17">
        <v>11.08</v>
      </c>
      <c r="GR392" s="17">
        <v>11.1</v>
      </c>
      <c r="GS392" s="17">
        <v>11.11</v>
      </c>
      <c r="GT392" s="17">
        <v>11.11</v>
      </c>
      <c r="GU392" s="17">
        <v>11.11</v>
      </c>
      <c r="GV392" s="17">
        <v>11.12</v>
      </c>
      <c r="GW392" s="17">
        <v>11.11</v>
      </c>
      <c r="GX392" s="17">
        <v>11.1</v>
      </c>
      <c r="GY392" s="17">
        <v>11.12</v>
      </c>
      <c r="GZ392" s="17">
        <v>11.11</v>
      </c>
      <c r="HA392" s="17">
        <v>11.12</v>
      </c>
      <c r="HB392" s="17">
        <v>11.12</v>
      </c>
      <c r="HC392" s="17">
        <v>11.13</v>
      </c>
      <c r="HD392" s="17">
        <v>11.12</v>
      </c>
      <c r="HE392" s="17">
        <v>11.11</v>
      </c>
      <c r="HF392" s="17">
        <v>11.12</v>
      </c>
      <c r="HG392" s="17">
        <v>11.12</v>
      </c>
      <c r="HH392" s="17">
        <v>11.11</v>
      </c>
      <c r="HI392" s="17">
        <v>11.12</v>
      </c>
      <c r="HJ392" s="17">
        <v>11.12</v>
      </c>
      <c r="HK392" s="17">
        <v>11.12</v>
      </c>
      <c r="HL392" s="17">
        <v>11.13</v>
      </c>
      <c r="HM392" s="17">
        <v>11.12</v>
      </c>
      <c r="HN392" s="17">
        <v>11.12</v>
      </c>
      <c r="HO392" s="17">
        <v>11.12</v>
      </c>
      <c r="HP392" s="17">
        <v>11.11</v>
      </c>
      <c r="HQ392" s="17">
        <v>11.11</v>
      </c>
      <c r="HR392" s="17">
        <v>11.1</v>
      </c>
      <c r="HS392" s="17">
        <v>11.11</v>
      </c>
      <c r="HT392" s="17">
        <v>11.11</v>
      </c>
      <c r="HU392" s="17">
        <v>11.11</v>
      </c>
      <c r="HV392" s="17">
        <v>11.09</v>
      </c>
      <c r="HW392" s="17">
        <v>11.1</v>
      </c>
      <c r="HX392" s="17">
        <v>11.11</v>
      </c>
      <c r="HY392" s="17">
        <v>11.11</v>
      </c>
      <c r="HZ392" s="17">
        <v>11.1</v>
      </c>
      <c r="IA392" s="17">
        <v>11.1</v>
      </c>
      <c r="IB392" s="17">
        <v>11.11</v>
      </c>
      <c r="IC392" s="17">
        <v>11.11</v>
      </c>
      <c r="ID392" s="17">
        <v>11.1</v>
      </c>
      <c r="IE392" s="17">
        <v>11.1</v>
      </c>
      <c r="IF392" s="17">
        <v>11.11</v>
      </c>
      <c r="IG392" s="17">
        <v>11.1</v>
      </c>
      <c r="IH392" s="17">
        <v>11.1</v>
      </c>
      <c r="II392" s="17">
        <v>11.09</v>
      </c>
      <c r="IJ392" s="17">
        <v>11.1</v>
      </c>
      <c r="IK392" s="17">
        <v>11.11</v>
      </c>
      <c r="IL392" s="17">
        <v>11.11</v>
      </c>
      <c r="IM392" s="17">
        <v>11.11</v>
      </c>
      <c r="IN392" s="17">
        <v>11.11</v>
      </c>
      <c r="IO392" s="17">
        <v>11.12</v>
      </c>
      <c r="IP392" s="17">
        <v>11.13</v>
      </c>
      <c r="IQ392" s="17">
        <v>11.13</v>
      </c>
      <c r="IR392" s="17">
        <v>11.12</v>
      </c>
      <c r="IS392" s="17">
        <v>11.14</v>
      </c>
      <c r="IT392" s="17">
        <v>11.13</v>
      </c>
      <c r="IU392" s="17">
        <v>11.14</v>
      </c>
      <c r="IV392" s="17">
        <v>11.14</v>
      </c>
      <c r="IW392" s="17">
        <v>11.14</v>
      </c>
      <c r="IX392" s="17">
        <v>11.14</v>
      </c>
      <c r="IY392" s="17">
        <v>11.14</v>
      </c>
    </row>
    <row r="393" spans="1:259" x14ac:dyDescent="0.15">
      <c r="A393" s="17" t="s">
        <v>954</v>
      </c>
      <c r="B393" s="17" t="s">
        <v>955</v>
      </c>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c r="AA393" s="26"/>
      <c r="AB393" s="17"/>
      <c r="AC393" s="26"/>
      <c r="AD393" s="26"/>
      <c r="AE393" s="17"/>
      <c r="AF393" s="17"/>
      <c r="AG393" s="17"/>
      <c r="AH393" s="17"/>
      <c r="AI393" s="17"/>
      <c r="AJ393" s="17"/>
      <c r="AK393" s="17"/>
      <c r="AL393" s="17"/>
      <c r="AM393" s="17"/>
      <c r="AN393" s="17"/>
      <c r="AO393" s="17"/>
      <c r="AP393" s="17"/>
      <c r="AQ393" s="17"/>
      <c r="AR393" s="17"/>
      <c r="AS393" s="17"/>
      <c r="AT393" s="17"/>
      <c r="AU393" s="17"/>
      <c r="AV393" s="17"/>
      <c r="AW393" s="17"/>
      <c r="AX393" s="17"/>
      <c r="AY393" s="17"/>
      <c r="AZ393" s="17"/>
      <c r="BA393" s="17"/>
      <c r="BB393" s="17"/>
      <c r="BC393" s="17"/>
      <c r="BD393" s="17"/>
      <c r="BE393" s="17"/>
      <c r="BF393" s="17"/>
      <c r="BG393" s="17"/>
      <c r="BH393" s="17"/>
      <c r="BI393" s="17"/>
      <c r="BJ393" s="26"/>
      <c r="BK393" s="17"/>
      <c r="BL393" s="17"/>
      <c r="BM393" s="17"/>
      <c r="BN393" s="17"/>
      <c r="BO393" s="17"/>
      <c r="BP393" s="17"/>
      <c r="BQ393" s="17"/>
      <c r="BR393" s="17"/>
      <c r="BS393" s="17"/>
      <c r="BT393" s="17"/>
      <c r="BU393" s="17"/>
      <c r="BV393" s="17"/>
      <c r="BW393" s="17"/>
      <c r="BX393" s="26"/>
      <c r="BY393" s="26"/>
      <c r="BZ393" s="26"/>
      <c r="CA393" s="26"/>
      <c r="CB393" s="26"/>
      <c r="CC393" s="17"/>
      <c r="CD393" s="17"/>
      <c r="CE393" s="17"/>
      <c r="CF393" s="17"/>
      <c r="CG393" s="17"/>
      <c r="CH393" s="17"/>
      <c r="CI393" s="17"/>
      <c r="CJ393" s="26"/>
      <c r="CK393" s="17"/>
      <c r="CL393" s="17"/>
      <c r="CM393" s="17"/>
      <c r="CN393" s="17"/>
      <c r="CO393" s="17"/>
      <c r="CP393" s="17"/>
      <c r="CQ393" s="17"/>
      <c r="CR393" s="17"/>
      <c r="CS393" s="17"/>
      <c r="CT393" s="17"/>
      <c r="CU393" s="17"/>
      <c r="CV393" s="17"/>
      <c r="CW393" s="17"/>
      <c r="CX393" s="17"/>
      <c r="CY393" s="26"/>
      <c r="CZ393" s="26"/>
      <c r="DA393" s="26"/>
      <c r="DB393" s="17"/>
      <c r="DC393" s="17"/>
      <c r="DD393" s="17"/>
      <c r="DE393" s="17"/>
      <c r="DF393" s="17"/>
      <c r="DG393" s="17"/>
      <c r="DH393" s="26"/>
      <c r="DI393" s="17"/>
      <c r="DJ393" s="17"/>
      <c r="DK393" s="17"/>
      <c r="DL393" s="17"/>
      <c r="DM393" s="17">
        <v>19.16</v>
      </c>
      <c r="DN393" s="17">
        <v>19.16</v>
      </c>
      <c r="DO393" s="17">
        <v>19.149999999999999</v>
      </c>
      <c r="DP393" s="17">
        <v>19.170000000000002</v>
      </c>
      <c r="DQ393" s="17">
        <v>19.190000000000001</v>
      </c>
      <c r="DR393" s="17">
        <v>19.2</v>
      </c>
      <c r="DS393" s="17">
        <v>19.2</v>
      </c>
      <c r="DT393" s="17">
        <v>19.18</v>
      </c>
      <c r="DU393" s="17">
        <v>19.190000000000001</v>
      </c>
      <c r="DV393" s="17">
        <v>19.22</v>
      </c>
      <c r="DW393" s="17">
        <v>19.190000000000001</v>
      </c>
      <c r="DX393" s="17">
        <v>19.190000000000001</v>
      </c>
      <c r="DY393" s="17">
        <v>19.2</v>
      </c>
      <c r="DZ393" s="17">
        <v>19.190000000000001</v>
      </c>
      <c r="EA393" s="17">
        <v>19.190000000000001</v>
      </c>
      <c r="EB393" s="17">
        <v>19.190000000000001</v>
      </c>
      <c r="EC393" s="17">
        <v>19.190000000000001</v>
      </c>
      <c r="ED393" s="17">
        <v>19.2</v>
      </c>
      <c r="EE393" s="17">
        <v>19.2</v>
      </c>
      <c r="EF393" s="17">
        <v>19.21</v>
      </c>
      <c r="EG393" s="17">
        <v>19.2</v>
      </c>
      <c r="EH393" s="17">
        <v>19.2</v>
      </c>
      <c r="EI393" s="17">
        <v>19.22</v>
      </c>
      <c r="EJ393" s="17">
        <v>19.21</v>
      </c>
      <c r="EK393" s="17">
        <v>19.22</v>
      </c>
      <c r="EL393" s="17">
        <v>19.239999999999998</v>
      </c>
      <c r="EM393" s="17">
        <v>19.260000000000002</v>
      </c>
      <c r="EN393" s="17">
        <v>19.260000000000002</v>
      </c>
      <c r="EO393" s="17">
        <v>19.27</v>
      </c>
      <c r="EP393" s="17">
        <v>19.22</v>
      </c>
      <c r="EQ393" s="17">
        <v>19.22</v>
      </c>
      <c r="ER393" s="17">
        <v>19.21</v>
      </c>
      <c r="ES393" s="17">
        <v>19.23</v>
      </c>
      <c r="ET393" s="17">
        <v>19.239999999999998</v>
      </c>
      <c r="EU393" s="17">
        <v>19.260000000000002</v>
      </c>
      <c r="EV393" s="17">
        <v>19.28</v>
      </c>
      <c r="EW393" s="17">
        <v>19.29</v>
      </c>
      <c r="EX393" s="17">
        <v>19.3</v>
      </c>
      <c r="EY393" s="17">
        <v>19.3</v>
      </c>
      <c r="EZ393" s="17">
        <v>19.28</v>
      </c>
      <c r="FA393" s="17">
        <v>19.3</v>
      </c>
      <c r="FB393" s="17">
        <v>19.25</v>
      </c>
      <c r="FC393" s="17">
        <v>19.25</v>
      </c>
      <c r="FD393" s="17">
        <v>19.27</v>
      </c>
      <c r="FE393" s="17">
        <v>19.260000000000002</v>
      </c>
      <c r="FF393" s="17">
        <v>19.260000000000002</v>
      </c>
      <c r="FG393" s="17">
        <v>19.260000000000002</v>
      </c>
      <c r="FH393" s="17">
        <v>19.27</v>
      </c>
      <c r="FI393" s="17">
        <v>19.3</v>
      </c>
      <c r="FJ393" s="17">
        <v>19.309999999999999</v>
      </c>
      <c r="FK393" s="17">
        <v>19.309999999999999</v>
      </c>
      <c r="FL393" s="17">
        <v>19.32</v>
      </c>
      <c r="FM393" s="17">
        <v>19.309999999999999</v>
      </c>
      <c r="FN393" s="17">
        <v>19.309999999999999</v>
      </c>
      <c r="FO393" s="17">
        <v>19.329999999999998</v>
      </c>
      <c r="FP393" s="17">
        <v>19.32</v>
      </c>
      <c r="FQ393" s="17">
        <v>19.329999999999998</v>
      </c>
      <c r="FR393" s="17">
        <v>19.32</v>
      </c>
      <c r="FS393" s="17">
        <v>19.329999999999998</v>
      </c>
      <c r="FT393" s="17">
        <v>19.329999999999998</v>
      </c>
      <c r="FU393" s="17">
        <v>19.32</v>
      </c>
      <c r="FV393" s="17">
        <v>19.329999999999998</v>
      </c>
      <c r="FW393" s="17">
        <v>19.350000000000001</v>
      </c>
      <c r="FX393" s="17">
        <v>19.350000000000001</v>
      </c>
      <c r="FY393" s="17">
        <v>19.37</v>
      </c>
      <c r="FZ393" s="17">
        <v>19.38</v>
      </c>
      <c r="GA393" s="17">
        <v>19.399999999999999</v>
      </c>
      <c r="GB393" s="17">
        <v>19.47</v>
      </c>
      <c r="GC393" s="17">
        <v>19.440000000000001</v>
      </c>
      <c r="GD393" s="17">
        <v>19.43</v>
      </c>
      <c r="GE393" s="17">
        <v>19.41</v>
      </c>
      <c r="GF393" s="17">
        <v>19.41</v>
      </c>
      <c r="GG393" s="17">
        <v>19.43</v>
      </c>
      <c r="GH393" s="17">
        <v>19.45</v>
      </c>
      <c r="GI393" s="17">
        <v>19.440000000000001</v>
      </c>
      <c r="GJ393" s="17">
        <v>19.420000000000002</v>
      </c>
      <c r="GK393" s="17">
        <v>19.41</v>
      </c>
      <c r="GL393" s="17">
        <v>19.440000000000001</v>
      </c>
      <c r="GM393" s="17">
        <v>19.420000000000002</v>
      </c>
      <c r="GN393" s="17">
        <v>19.399999999999999</v>
      </c>
      <c r="GO393" s="17">
        <v>19.399999999999999</v>
      </c>
      <c r="GP393" s="17">
        <v>19.38</v>
      </c>
      <c r="GQ393" s="17">
        <v>19.36</v>
      </c>
      <c r="GR393" s="17">
        <v>19.36</v>
      </c>
      <c r="GS393" s="17">
        <v>19.37</v>
      </c>
      <c r="GT393" s="17">
        <v>19.39</v>
      </c>
      <c r="GU393" s="17">
        <v>19.399999999999999</v>
      </c>
      <c r="GV393" s="17">
        <v>19.37</v>
      </c>
      <c r="GW393" s="17">
        <v>19.399999999999999</v>
      </c>
      <c r="GX393" s="17">
        <v>19.45</v>
      </c>
      <c r="GY393" s="17">
        <v>19.440000000000001</v>
      </c>
      <c r="GZ393" s="17">
        <v>19.45</v>
      </c>
      <c r="HA393" s="17">
        <v>19.45</v>
      </c>
      <c r="HB393" s="17">
        <v>19.440000000000001</v>
      </c>
      <c r="HC393" s="17">
        <v>19.45</v>
      </c>
      <c r="HD393" s="17">
        <v>19.48</v>
      </c>
      <c r="HE393" s="17">
        <v>19.489999999999998</v>
      </c>
      <c r="HF393" s="17">
        <v>19.53</v>
      </c>
      <c r="HG393" s="17">
        <v>19.55</v>
      </c>
      <c r="HH393" s="17">
        <v>19.5</v>
      </c>
      <c r="HI393" s="17">
        <v>19.48</v>
      </c>
      <c r="HJ393" s="17">
        <v>19.39</v>
      </c>
      <c r="HK393" s="17">
        <v>19.399999999999999</v>
      </c>
      <c r="HL393" s="17">
        <v>19.46</v>
      </c>
      <c r="HM393" s="17">
        <v>19.399999999999999</v>
      </c>
      <c r="HN393" s="17">
        <v>19.420000000000002</v>
      </c>
      <c r="HO393" s="17">
        <v>19.399999999999999</v>
      </c>
      <c r="HP393" s="17">
        <v>19.399999999999999</v>
      </c>
      <c r="HQ393" s="17">
        <v>19.45</v>
      </c>
      <c r="HR393" s="17">
        <v>19.41</v>
      </c>
      <c r="HS393" s="17">
        <v>19.39</v>
      </c>
      <c r="HT393" s="17">
        <v>19.399999999999999</v>
      </c>
      <c r="HU393" s="17">
        <v>19.440000000000001</v>
      </c>
      <c r="HV393" s="17">
        <v>19.46</v>
      </c>
      <c r="HW393" s="17">
        <v>19.46</v>
      </c>
      <c r="HX393" s="17">
        <v>19.46</v>
      </c>
      <c r="HY393" s="17">
        <v>19.47</v>
      </c>
      <c r="HZ393" s="17">
        <v>19.47</v>
      </c>
      <c r="IA393" s="17">
        <v>19.46</v>
      </c>
      <c r="IB393" s="17">
        <v>19.45</v>
      </c>
      <c r="IC393" s="17">
        <v>19.47</v>
      </c>
      <c r="ID393" s="17">
        <v>19.48</v>
      </c>
      <c r="IE393" s="17">
        <v>19.45</v>
      </c>
      <c r="IF393" s="17">
        <v>19.45</v>
      </c>
      <c r="IG393" s="17">
        <v>19.5</v>
      </c>
      <c r="IH393" s="17">
        <v>19.5</v>
      </c>
      <c r="II393" s="17">
        <v>19.46</v>
      </c>
      <c r="IJ393" s="17">
        <v>19.46</v>
      </c>
      <c r="IK393" s="17">
        <v>19.43</v>
      </c>
      <c r="IL393" s="17">
        <v>19.41</v>
      </c>
      <c r="IM393" s="17">
        <v>19.399999999999999</v>
      </c>
      <c r="IN393" s="17">
        <v>19.38</v>
      </c>
      <c r="IO393" s="17">
        <v>19.38</v>
      </c>
      <c r="IP393" s="17">
        <v>19.38</v>
      </c>
      <c r="IQ393" s="17">
        <v>19.399999999999999</v>
      </c>
      <c r="IR393" s="17">
        <v>19.38</v>
      </c>
      <c r="IS393" s="17">
        <v>19.36</v>
      </c>
      <c r="IT393" s="17">
        <v>19.37</v>
      </c>
      <c r="IU393" s="17">
        <v>19.38</v>
      </c>
      <c r="IV393" s="17">
        <v>19.38</v>
      </c>
      <c r="IW393" s="17">
        <v>19.38</v>
      </c>
      <c r="IX393" s="17">
        <v>19.38</v>
      </c>
      <c r="IY393" s="17">
        <v>19.38</v>
      </c>
    </row>
    <row r="394" spans="1:259" x14ac:dyDescent="0.15">
      <c r="A394" s="17" t="s">
        <v>3388</v>
      </c>
      <c r="B394" s="17" t="s">
        <v>3389</v>
      </c>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c r="AA394" s="26"/>
      <c r="AB394" s="17"/>
      <c r="AC394" s="26"/>
      <c r="AD394" s="26"/>
      <c r="AE394" s="17"/>
      <c r="AF394" s="17"/>
      <c r="AG394" s="17"/>
      <c r="AH394" s="17"/>
      <c r="AI394" s="17"/>
      <c r="AJ394" s="17"/>
      <c r="AK394" s="17"/>
      <c r="AL394" s="17"/>
      <c r="AM394" s="17"/>
      <c r="AN394" s="17"/>
      <c r="AO394" s="17"/>
      <c r="AP394" s="17"/>
      <c r="AQ394" s="17"/>
      <c r="AR394" s="17"/>
      <c r="AS394" s="17"/>
      <c r="AT394" s="17"/>
      <c r="AU394" s="17"/>
      <c r="AV394" s="17"/>
      <c r="AW394" s="17"/>
      <c r="AX394" s="17"/>
      <c r="AY394" s="17"/>
      <c r="AZ394" s="17"/>
      <c r="BA394" s="17"/>
      <c r="BB394" s="17"/>
      <c r="BC394" s="17"/>
      <c r="BD394" s="17"/>
      <c r="BE394" s="17"/>
      <c r="BF394" s="17"/>
      <c r="BG394" s="17"/>
      <c r="BH394" s="17"/>
      <c r="BI394" s="17"/>
      <c r="BJ394" s="26"/>
      <c r="BK394" s="17"/>
      <c r="BL394" s="17"/>
      <c r="BM394" s="17"/>
      <c r="BN394" s="17"/>
      <c r="BO394" s="17"/>
      <c r="BP394" s="17"/>
      <c r="BQ394" s="17"/>
      <c r="BR394" s="17"/>
      <c r="BS394" s="17"/>
      <c r="BT394" s="17"/>
      <c r="BU394" s="17"/>
      <c r="BV394" s="17"/>
      <c r="BW394" s="17"/>
      <c r="BX394" s="26"/>
      <c r="BY394" s="26"/>
      <c r="BZ394" s="26"/>
      <c r="CA394" s="26"/>
      <c r="CB394" s="26"/>
      <c r="CC394" s="17"/>
      <c r="CD394" s="17"/>
      <c r="CE394" s="17"/>
      <c r="CF394" s="17"/>
      <c r="CG394" s="17"/>
      <c r="CH394" s="17"/>
      <c r="CI394" s="17"/>
      <c r="CJ394" s="26"/>
      <c r="CK394" s="17"/>
      <c r="CL394" s="17"/>
      <c r="CM394" s="17"/>
      <c r="CN394" s="17"/>
      <c r="CO394" s="17"/>
      <c r="CP394" s="17"/>
      <c r="CQ394" s="17"/>
      <c r="CR394" s="17"/>
      <c r="CS394" s="17"/>
      <c r="CT394" s="17"/>
      <c r="CU394" s="17"/>
      <c r="CV394" s="17"/>
      <c r="CW394" s="17"/>
      <c r="CX394" s="17"/>
      <c r="CY394" s="26"/>
      <c r="CZ394" s="26"/>
      <c r="DA394" s="26"/>
      <c r="DB394" s="17"/>
      <c r="DC394" s="17"/>
      <c r="DD394" s="17"/>
      <c r="DE394" s="17"/>
      <c r="DF394" s="17"/>
      <c r="DG394" s="17"/>
      <c r="DH394" s="26"/>
      <c r="DI394" s="17"/>
      <c r="DJ394" s="17"/>
      <c r="DK394" s="17"/>
      <c r="DL394" s="17"/>
      <c r="DM394" s="17">
        <v>68.459999999999994</v>
      </c>
      <c r="DN394" s="17">
        <v>68.52</v>
      </c>
      <c r="DO394" s="17">
        <v>68.540000000000006</v>
      </c>
      <c r="DP394" s="17">
        <v>68.52</v>
      </c>
      <c r="DQ394" s="17">
        <v>68.55</v>
      </c>
      <c r="DR394" s="17">
        <v>68.55</v>
      </c>
      <c r="DS394" s="17">
        <v>68.55</v>
      </c>
      <c r="DT394" s="17">
        <v>68.599999999999994</v>
      </c>
      <c r="DU394" s="17">
        <v>68.7</v>
      </c>
      <c r="DV394" s="17">
        <v>68.709999999999994</v>
      </c>
      <c r="DW394" s="17">
        <v>68.72</v>
      </c>
      <c r="DX394" s="17">
        <v>68.69</v>
      </c>
      <c r="DY394" s="17">
        <v>68.680000000000007</v>
      </c>
      <c r="DZ394" s="17">
        <v>68.66</v>
      </c>
      <c r="EA394" s="17">
        <v>68.61</v>
      </c>
      <c r="EB394" s="17">
        <v>68.58</v>
      </c>
      <c r="EC394" s="17">
        <v>68.61</v>
      </c>
      <c r="ED394" s="17">
        <v>68.61</v>
      </c>
      <c r="EE394" s="17">
        <v>68.540000000000006</v>
      </c>
      <c r="EF394" s="17">
        <v>68.56</v>
      </c>
      <c r="EG394" s="17">
        <v>68.569999999999993</v>
      </c>
      <c r="EH394" s="17">
        <v>68.55</v>
      </c>
      <c r="EI394" s="17">
        <v>68.59</v>
      </c>
      <c r="EJ394" s="17">
        <v>68.59</v>
      </c>
      <c r="EK394" s="17">
        <v>68.59</v>
      </c>
      <c r="EL394" s="17">
        <v>68.59</v>
      </c>
      <c r="EM394" s="17">
        <v>68.599999999999994</v>
      </c>
      <c r="EN394" s="17">
        <v>68.569999999999993</v>
      </c>
      <c r="EO394" s="17">
        <v>68.55</v>
      </c>
      <c r="EP394" s="17">
        <v>68.55</v>
      </c>
      <c r="EQ394" s="17">
        <v>68.56</v>
      </c>
      <c r="ER394" s="17">
        <v>68.56</v>
      </c>
      <c r="ES394" s="17">
        <v>68.56</v>
      </c>
      <c r="ET394" s="17">
        <v>68.540000000000006</v>
      </c>
      <c r="EU394" s="17">
        <v>68.510000000000005</v>
      </c>
      <c r="EV394" s="17">
        <v>68.569999999999993</v>
      </c>
      <c r="EW394" s="17">
        <v>68.56</v>
      </c>
      <c r="EX394" s="17">
        <v>68.59</v>
      </c>
      <c r="EY394" s="17">
        <v>68.59</v>
      </c>
      <c r="EZ394" s="17">
        <v>68.599999999999994</v>
      </c>
      <c r="FA394" s="17">
        <v>68.599999999999994</v>
      </c>
      <c r="FB394" s="17">
        <v>68.599999999999994</v>
      </c>
      <c r="FC394" s="17">
        <v>68.61</v>
      </c>
      <c r="FD394" s="17">
        <v>68.569999999999993</v>
      </c>
      <c r="FE394" s="17">
        <v>68.62</v>
      </c>
      <c r="FF394" s="17">
        <v>68.650000000000006</v>
      </c>
      <c r="FG394" s="17">
        <v>68.650000000000006</v>
      </c>
      <c r="FH394" s="17">
        <v>68.67</v>
      </c>
      <c r="FI394" s="17">
        <v>68.7</v>
      </c>
      <c r="FJ394" s="17">
        <v>68.73</v>
      </c>
      <c r="FK394" s="17">
        <v>68.73</v>
      </c>
      <c r="FL394" s="17">
        <v>68.78</v>
      </c>
      <c r="FM394" s="17">
        <v>68.819999999999993</v>
      </c>
      <c r="FN394" s="17">
        <v>68.83</v>
      </c>
      <c r="FO394" s="17">
        <v>68.86</v>
      </c>
      <c r="FP394" s="17">
        <v>68.81</v>
      </c>
      <c r="FQ394" s="17">
        <v>68.77</v>
      </c>
      <c r="FR394" s="17">
        <v>68.73</v>
      </c>
      <c r="FS394" s="17">
        <v>68.78</v>
      </c>
      <c r="FT394" s="17">
        <v>68.7</v>
      </c>
      <c r="FU394" s="17">
        <v>68.7</v>
      </c>
      <c r="FV394" s="17">
        <v>68.680000000000007</v>
      </c>
      <c r="FW394" s="17">
        <v>68.67</v>
      </c>
      <c r="FX394" s="17">
        <v>68.680000000000007</v>
      </c>
      <c r="FY394" s="17">
        <v>68.66</v>
      </c>
      <c r="FZ394" s="17">
        <v>68.709999999999994</v>
      </c>
      <c r="GA394" s="17">
        <v>68.760000000000005</v>
      </c>
      <c r="GB394" s="17">
        <v>68.78</v>
      </c>
      <c r="GC394" s="17">
        <v>68.709999999999994</v>
      </c>
      <c r="GD394" s="17">
        <v>68.709999999999994</v>
      </c>
      <c r="GE394" s="17">
        <v>68.69</v>
      </c>
      <c r="GF394" s="17">
        <v>68.680000000000007</v>
      </c>
      <c r="GG394" s="17">
        <v>68.69</v>
      </c>
      <c r="GH394" s="17">
        <v>68.64</v>
      </c>
      <c r="GI394" s="17">
        <v>68.64</v>
      </c>
      <c r="GJ394" s="17">
        <v>68.56</v>
      </c>
      <c r="GK394" s="17">
        <v>68.53</v>
      </c>
      <c r="GL394" s="17">
        <v>68.45</v>
      </c>
      <c r="GM394" s="17">
        <v>68.510000000000005</v>
      </c>
      <c r="GN394" s="17">
        <v>68.510000000000005</v>
      </c>
      <c r="GO394" s="17">
        <v>68.510000000000005</v>
      </c>
      <c r="GP394" s="17">
        <v>68.5</v>
      </c>
      <c r="GQ394" s="17">
        <v>68.55</v>
      </c>
      <c r="GR394" s="17">
        <v>68.5</v>
      </c>
      <c r="GS394" s="17">
        <v>68.510000000000005</v>
      </c>
      <c r="GT394" s="17">
        <v>68.47</v>
      </c>
      <c r="GU394" s="17">
        <v>68.47</v>
      </c>
      <c r="GV394" s="17">
        <v>68.44</v>
      </c>
      <c r="GW394" s="17">
        <v>68.41</v>
      </c>
      <c r="GX394" s="17">
        <v>68.42</v>
      </c>
      <c r="GY394" s="17">
        <v>68.459999999999994</v>
      </c>
      <c r="GZ394" s="17">
        <v>68.47</v>
      </c>
      <c r="HA394" s="17">
        <v>68.5</v>
      </c>
      <c r="HB394" s="17">
        <v>68.47</v>
      </c>
      <c r="HC394" s="17">
        <v>68.48</v>
      </c>
      <c r="HD394" s="17">
        <v>68.44</v>
      </c>
      <c r="HE394" s="17">
        <v>68.44</v>
      </c>
      <c r="HF394" s="17">
        <v>68.44</v>
      </c>
      <c r="HG394" s="17">
        <v>68.42</v>
      </c>
      <c r="HH394" s="17">
        <v>68.42</v>
      </c>
      <c r="HI394" s="17">
        <v>68.41</v>
      </c>
      <c r="HJ394" s="17">
        <v>68.36</v>
      </c>
      <c r="HK394" s="17">
        <v>68.37</v>
      </c>
      <c r="HL394" s="17">
        <v>68.34</v>
      </c>
      <c r="HM394" s="17">
        <v>68.319999999999993</v>
      </c>
      <c r="HN394" s="17">
        <v>68.3</v>
      </c>
      <c r="HO394" s="17">
        <v>68.290000000000006</v>
      </c>
      <c r="HP394" s="17">
        <v>68.31</v>
      </c>
      <c r="HQ394" s="17">
        <v>68.31</v>
      </c>
      <c r="HR394" s="17">
        <v>68.33</v>
      </c>
      <c r="HS394" s="17">
        <v>68.42</v>
      </c>
      <c r="HT394" s="17">
        <v>68.45</v>
      </c>
      <c r="HU394" s="17">
        <v>68.5</v>
      </c>
      <c r="HV394" s="17">
        <v>68.47</v>
      </c>
      <c r="HW394" s="17">
        <v>68.44</v>
      </c>
      <c r="HX394" s="17">
        <v>68.44</v>
      </c>
      <c r="HY394" s="17">
        <v>68.45</v>
      </c>
      <c r="HZ394" s="17">
        <v>68.45</v>
      </c>
      <c r="IA394" s="17">
        <v>68.44</v>
      </c>
      <c r="IB394" s="17">
        <v>68.45</v>
      </c>
      <c r="IC394" s="17">
        <v>68.44</v>
      </c>
      <c r="ID394" s="17">
        <v>68.45</v>
      </c>
      <c r="IE394" s="17">
        <v>68.34</v>
      </c>
      <c r="IF394" s="17">
        <v>68.37</v>
      </c>
      <c r="IG394" s="17">
        <v>68.400000000000006</v>
      </c>
      <c r="IH394" s="17">
        <v>68.400000000000006</v>
      </c>
      <c r="II394" s="17">
        <v>68.45</v>
      </c>
      <c r="IJ394" s="17">
        <v>68.430000000000007</v>
      </c>
      <c r="IK394" s="17">
        <v>68.41</v>
      </c>
      <c r="IL394" s="17">
        <v>68.45</v>
      </c>
      <c r="IM394" s="17">
        <v>68.45</v>
      </c>
      <c r="IN394" s="17">
        <v>68.489999999999995</v>
      </c>
      <c r="IO394" s="17">
        <v>68.540000000000006</v>
      </c>
      <c r="IP394" s="17">
        <v>68.52</v>
      </c>
      <c r="IQ394" s="17">
        <v>68.489999999999995</v>
      </c>
      <c r="IR394" s="17">
        <v>68.510000000000005</v>
      </c>
      <c r="IS394" s="17">
        <v>68.5</v>
      </c>
      <c r="IT394" s="17">
        <v>68.48</v>
      </c>
      <c r="IU394" s="17">
        <v>68.48</v>
      </c>
      <c r="IV394" s="17">
        <v>68.5</v>
      </c>
      <c r="IW394" s="17">
        <v>68.489999999999995</v>
      </c>
      <c r="IX394" s="17">
        <v>68.53</v>
      </c>
      <c r="IY394" s="17">
        <v>68.61</v>
      </c>
    </row>
    <row r="395" spans="1:259" x14ac:dyDescent="0.15">
      <c r="A395" s="17" t="s">
        <v>614</v>
      </c>
      <c r="B395" s="17" t="s">
        <v>615</v>
      </c>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c r="AA395" s="26"/>
      <c r="AB395" s="17"/>
      <c r="AC395" s="26"/>
      <c r="AD395" s="26"/>
      <c r="AE395" s="17"/>
      <c r="AF395" s="17"/>
      <c r="AG395" s="17"/>
      <c r="AH395" s="17"/>
      <c r="AI395" s="17"/>
      <c r="AJ395" s="17"/>
      <c r="AK395" s="17"/>
      <c r="AL395" s="17"/>
      <c r="AM395" s="17"/>
      <c r="AN395" s="17"/>
      <c r="AO395" s="17"/>
      <c r="AP395" s="17"/>
      <c r="AQ395" s="17"/>
      <c r="AR395" s="17"/>
      <c r="AS395" s="17"/>
      <c r="AT395" s="17"/>
      <c r="AU395" s="17"/>
      <c r="AV395" s="17"/>
      <c r="AW395" s="17"/>
      <c r="AX395" s="17"/>
      <c r="AY395" s="17"/>
      <c r="AZ395" s="17"/>
      <c r="BA395" s="17"/>
      <c r="BB395" s="17"/>
      <c r="BC395" s="17"/>
      <c r="BD395" s="17"/>
      <c r="BE395" s="17"/>
      <c r="BF395" s="17"/>
      <c r="BG395" s="17"/>
      <c r="BH395" s="17"/>
      <c r="BI395" s="17"/>
      <c r="BJ395" s="26"/>
      <c r="BK395" s="17"/>
      <c r="BL395" s="17"/>
      <c r="BM395" s="17"/>
      <c r="BN395" s="17"/>
      <c r="BO395" s="17"/>
      <c r="BP395" s="17"/>
      <c r="BQ395" s="17"/>
      <c r="BR395" s="17"/>
      <c r="BS395" s="17"/>
      <c r="BT395" s="17"/>
      <c r="BU395" s="17"/>
      <c r="BV395" s="17"/>
      <c r="BW395" s="17"/>
      <c r="BX395" s="26"/>
      <c r="BY395" s="26"/>
      <c r="BZ395" s="26"/>
      <c r="CA395" s="26"/>
      <c r="CB395" s="26"/>
      <c r="CC395" s="17"/>
      <c r="CD395" s="17"/>
      <c r="CE395" s="17"/>
      <c r="CF395" s="17"/>
      <c r="CG395" s="17"/>
      <c r="CH395" s="17"/>
      <c r="CI395" s="17"/>
      <c r="CJ395" s="26"/>
      <c r="CK395" s="17"/>
      <c r="CL395" s="17"/>
      <c r="CM395" s="17"/>
      <c r="CN395" s="17"/>
      <c r="CO395" s="17"/>
      <c r="CP395" s="17"/>
      <c r="CQ395" s="17"/>
      <c r="CR395" s="17"/>
      <c r="CS395" s="17"/>
      <c r="CT395" s="17"/>
      <c r="CU395" s="17"/>
      <c r="CV395" s="17"/>
      <c r="CW395" s="17"/>
      <c r="CX395" s="17"/>
      <c r="CY395" s="26"/>
      <c r="CZ395" s="26"/>
      <c r="DA395" s="26"/>
      <c r="DB395" s="17"/>
      <c r="DC395" s="17"/>
      <c r="DD395" s="17"/>
      <c r="DE395" s="17"/>
      <c r="DF395" s="17"/>
      <c r="DG395" s="17"/>
      <c r="DH395" s="26"/>
      <c r="DI395" s="17"/>
      <c r="DJ395" s="17"/>
      <c r="DK395" s="17"/>
      <c r="DL395" s="17"/>
      <c r="DM395" s="17">
        <v>52.85</v>
      </c>
      <c r="DN395" s="17">
        <v>52.92</v>
      </c>
      <c r="DO395" s="17">
        <v>52.91</v>
      </c>
      <c r="DP395" s="17">
        <v>52.9</v>
      </c>
      <c r="DQ395" s="17">
        <v>52.94</v>
      </c>
      <c r="DR395" s="17">
        <v>52.95</v>
      </c>
      <c r="DS395" s="17">
        <v>52.94</v>
      </c>
      <c r="DT395" s="17">
        <v>52.92</v>
      </c>
      <c r="DU395" s="17">
        <v>52.89</v>
      </c>
      <c r="DV395" s="17">
        <v>52.89</v>
      </c>
      <c r="DW395" s="17">
        <v>52.86</v>
      </c>
      <c r="DX395" s="17">
        <v>52.76</v>
      </c>
      <c r="DY395" s="17">
        <v>52.75</v>
      </c>
      <c r="DZ395" s="17">
        <v>52.73</v>
      </c>
      <c r="EA395" s="17">
        <v>52.66</v>
      </c>
      <c r="EB395" s="17">
        <v>52.64</v>
      </c>
      <c r="EC395" s="17">
        <v>52.65</v>
      </c>
      <c r="ED395" s="17">
        <v>52.75</v>
      </c>
      <c r="EE395" s="17">
        <v>52.76</v>
      </c>
      <c r="EF395" s="17">
        <v>52.72</v>
      </c>
      <c r="EG395" s="17">
        <v>52.71</v>
      </c>
      <c r="EH395" s="17">
        <v>52.71</v>
      </c>
      <c r="EI395" s="17">
        <v>52.74</v>
      </c>
      <c r="EJ395" s="17">
        <v>52.86</v>
      </c>
      <c r="EK395" s="17">
        <v>52.79</v>
      </c>
      <c r="EL395" s="17">
        <v>52.78</v>
      </c>
      <c r="EM395" s="17">
        <v>52.7</v>
      </c>
      <c r="EN395" s="17">
        <v>52.7</v>
      </c>
      <c r="EO395" s="17">
        <v>52.7</v>
      </c>
      <c r="EP395" s="17">
        <v>52.71</v>
      </c>
      <c r="EQ395" s="17">
        <v>52.76</v>
      </c>
      <c r="ER395" s="17">
        <v>52.76</v>
      </c>
      <c r="ES395" s="17">
        <v>52.68</v>
      </c>
      <c r="ET395" s="17">
        <v>52.64</v>
      </c>
      <c r="EU395" s="17">
        <v>52.64</v>
      </c>
      <c r="EV395" s="17">
        <v>52.71</v>
      </c>
      <c r="EW395" s="17">
        <v>52.71</v>
      </c>
      <c r="EX395" s="17">
        <v>52.65</v>
      </c>
      <c r="EY395" s="17">
        <v>52.63</v>
      </c>
      <c r="EZ395" s="17">
        <v>52.63</v>
      </c>
      <c r="FA395" s="17">
        <v>52.62</v>
      </c>
      <c r="FB395" s="17">
        <v>52.58</v>
      </c>
      <c r="FC395" s="17">
        <v>52.58</v>
      </c>
      <c r="FD395" s="17">
        <v>52.5</v>
      </c>
      <c r="FE395" s="17">
        <v>52.49</v>
      </c>
      <c r="FF395" s="17">
        <v>52.49</v>
      </c>
      <c r="FG395" s="17">
        <v>52.55</v>
      </c>
      <c r="FH395" s="17">
        <v>52.69</v>
      </c>
      <c r="FI395" s="17">
        <v>52.68</v>
      </c>
      <c r="FJ395" s="17">
        <v>52.64</v>
      </c>
      <c r="FK395" s="17">
        <v>52.58</v>
      </c>
      <c r="FL395" s="17">
        <v>52.67</v>
      </c>
      <c r="FM395" s="17">
        <v>52.68</v>
      </c>
      <c r="FN395" s="17">
        <v>52.65</v>
      </c>
      <c r="FO395" s="17">
        <v>52.65</v>
      </c>
      <c r="FP395" s="17">
        <v>52.65</v>
      </c>
      <c r="FQ395" s="17">
        <v>52.65</v>
      </c>
      <c r="FR395" s="17">
        <v>52.64</v>
      </c>
      <c r="FS395" s="17">
        <v>52.58</v>
      </c>
      <c r="FT395" s="17">
        <v>52.6</v>
      </c>
      <c r="FU395" s="17">
        <v>52.61</v>
      </c>
      <c r="FV395" s="17">
        <v>52.64</v>
      </c>
      <c r="FW395" s="17">
        <v>52.65</v>
      </c>
      <c r="FX395" s="17">
        <v>52.66</v>
      </c>
      <c r="FY395" s="17">
        <v>52.75</v>
      </c>
      <c r="FZ395" s="17">
        <v>52.71</v>
      </c>
      <c r="GA395" s="17">
        <v>52.7</v>
      </c>
      <c r="GB395" s="17">
        <v>52.7</v>
      </c>
      <c r="GC395" s="17">
        <v>52.71</v>
      </c>
      <c r="GD395" s="17">
        <v>52.72</v>
      </c>
      <c r="GE395" s="17">
        <v>52.7</v>
      </c>
      <c r="GF395" s="17">
        <v>52.71</v>
      </c>
      <c r="GG395" s="17">
        <v>52.7</v>
      </c>
      <c r="GH395" s="17">
        <v>52.72</v>
      </c>
      <c r="GI395" s="17">
        <v>52.76</v>
      </c>
      <c r="GJ395" s="17">
        <v>52.99</v>
      </c>
      <c r="GK395" s="17">
        <v>53</v>
      </c>
      <c r="GL395" s="17">
        <v>53.14</v>
      </c>
      <c r="GM395" s="17">
        <v>53.2</v>
      </c>
      <c r="GN395" s="17">
        <v>53.2</v>
      </c>
      <c r="GO395" s="17">
        <v>53.12</v>
      </c>
      <c r="GP395" s="17">
        <v>53.21</v>
      </c>
      <c r="GQ395" s="17">
        <v>53.1</v>
      </c>
      <c r="GR395" s="17">
        <v>53.12</v>
      </c>
      <c r="GS395" s="17">
        <v>53</v>
      </c>
      <c r="GT395" s="17">
        <v>52.94</v>
      </c>
      <c r="GU395" s="17">
        <v>53.11</v>
      </c>
      <c r="GV395" s="17">
        <v>53.11</v>
      </c>
      <c r="GW395" s="17">
        <v>53</v>
      </c>
      <c r="GX395" s="17">
        <v>53.06</v>
      </c>
      <c r="GY395" s="17">
        <v>53.05</v>
      </c>
      <c r="GZ395" s="17">
        <v>53.08</v>
      </c>
      <c r="HA395" s="17">
        <v>53</v>
      </c>
      <c r="HB395" s="17">
        <v>52.99</v>
      </c>
      <c r="HC395" s="17">
        <v>53</v>
      </c>
      <c r="HD395" s="17">
        <v>53</v>
      </c>
      <c r="HE395" s="17">
        <v>52.99</v>
      </c>
      <c r="HF395" s="17">
        <v>53</v>
      </c>
      <c r="HG395" s="17">
        <v>52.95</v>
      </c>
      <c r="HH395" s="17">
        <v>52.93</v>
      </c>
      <c r="HI395" s="17">
        <v>52.93</v>
      </c>
      <c r="HJ395" s="17">
        <v>52.99</v>
      </c>
      <c r="HK395" s="17">
        <v>52.95</v>
      </c>
      <c r="HL395" s="17">
        <v>52.83</v>
      </c>
      <c r="HM395" s="17">
        <v>52.79</v>
      </c>
      <c r="HN395" s="17">
        <v>52.79</v>
      </c>
      <c r="HO395" s="17">
        <v>52.75</v>
      </c>
      <c r="HP395" s="17">
        <v>52.77</v>
      </c>
      <c r="HQ395" s="17">
        <v>52.77</v>
      </c>
      <c r="HR395" s="17">
        <v>52.88</v>
      </c>
      <c r="HS395" s="17">
        <v>52.85</v>
      </c>
      <c r="HT395" s="17">
        <v>52.86</v>
      </c>
      <c r="HU395" s="17">
        <v>52.95</v>
      </c>
      <c r="HV395" s="17">
        <v>52.98</v>
      </c>
      <c r="HW395" s="17">
        <v>53.08</v>
      </c>
      <c r="HX395" s="17">
        <v>53.12</v>
      </c>
      <c r="HY395" s="17">
        <v>53.11</v>
      </c>
      <c r="HZ395" s="17">
        <v>53.08</v>
      </c>
      <c r="IA395" s="17">
        <v>53</v>
      </c>
      <c r="IB395" s="17">
        <v>53.01</v>
      </c>
      <c r="IC395" s="17">
        <v>53.03</v>
      </c>
      <c r="ID395" s="17">
        <v>53.03</v>
      </c>
      <c r="IE395" s="17">
        <v>53.05</v>
      </c>
      <c r="IF395" s="17">
        <v>53.05</v>
      </c>
      <c r="IG395" s="17">
        <v>53.05</v>
      </c>
      <c r="IH395" s="17">
        <v>53.03</v>
      </c>
      <c r="II395" s="17">
        <v>53</v>
      </c>
      <c r="IJ395" s="17">
        <v>52.93</v>
      </c>
      <c r="IK395" s="17">
        <v>53.01</v>
      </c>
      <c r="IL395" s="17">
        <v>52.98</v>
      </c>
      <c r="IM395" s="17">
        <v>53</v>
      </c>
      <c r="IN395" s="17">
        <v>52.99</v>
      </c>
      <c r="IO395" s="17">
        <v>52.93</v>
      </c>
      <c r="IP395" s="17">
        <v>52.95</v>
      </c>
      <c r="IQ395" s="17">
        <v>52.96</v>
      </c>
      <c r="IR395" s="17">
        <v>53</v>
      </c>
      <c r="IS395" s="17">
        <v>52.98</v>
      </c>
      <c r="IT395" s="17">
        <v>52.94</v>
      </c>
      <c r="IU395" s="17">
        <v>52.94</v>
      </c>
      <c r="IV395" s="17">
        <v>52.95</v>
      </c>
      <c r="IW395" s="17">
        <v>52.95</v>
      </c>
      <c r="IX395" s="17">
        <v>52.95</v>
      </c>
      <c r="IY395" s="17">
        <v>52.98</v>
      </c>
    </row>
    <row r="396" spans="1:259" x14ac:dyDescent="0.15">
      <c r="A396" s="17" t="s">
        <v>3334</v>
      </c>
      <c r="B396" s="17" t="s">
        <v>3335</v>
      </c>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c r="AA396" s="26"/>
      <c r="AB396" s="17"/>
      <c r="AC396" s="26"/>
      <c r="AD396" s="26"/>
      <c r="AE396" s="17"/>
      <c r="AF396" s="17"/>
      <c r="AG396" s="17"/>
      <c r="AH396" s="17"/>
      <c r="AI396" s="17"/>
      <c r="AJ396" s="17"/>
      <c r="AK396" s="17"/>
      <c r="AL396" s="17"/>
      <c r="AM396" s="17"/>
      <c r="AN396" s="17"/>
      <c r="AO396" s="17"/>
      <c r="AP396" s="17"/>
      <c r="AQ396" s="17"/>
      <c r="AR396" s="17"/>
      <c r="AS396" s="17"/>
      <c r="AT396" s="17"/>
      <c r="AU396" s="17"/>
      <c r="AV396" s="17"/>
      <c r="AW396" s="17"/>
      <c r="AX396" s="17"/>
      <c r="AY396" s="17"/>
      <c r="AZ396" s="17"/>
      <c r="BA396" s="17"/>
      <c r="BB396" s="17"/>
      <c r="BC396" s="17"/>
      <c r="BD396" s="17"/>
      <c r="BE396" s="17"/>
      <c r="BF396" s="17"/>
      <c r="BG396" s="17"/>
      <c r="BH396" s="17"/>
      <c r="BI396" s="17"/>
      <c r="BJ396" s="26"/>
      <c r="BK396" s="17"/>
      <c r="BL396" s="17"/>
      <c r="BM396" s="17"/>
      <c r="BN396" s="17"/>
      <c r="BO396" s="17"/>
      <c r="BP396" s="17"/>
      <c r="BQ396" s="17"/>
      <c r="BR396" s="17"/>
      <c r="BS396" s="17"/>
      <c r="BT396" s="17"/>
      <c r="BU396" s="17"/>
      <c r="BV396" s="17"/>
      <c r="BW396" s="17"/>
      <c r="BX396" s="26"/>
      <c r="BY396" s="26"/>
      <c r="BZ396" s="26"/>
      <c r="CA396" s="26"/>
      <c r="CB396" s="26"/>
      <c r="CC396" s="17"/>
      <c r="CD396" s="17"/>
      <c r="CE396" s="17"/>
      <c r="CF396" s="17"/>
      <c r="CG396" s="17"/>
      <c r="CH396" s="17"/>
      <c r="CI396" s="17"/>
      <c r="CJ396" s="26"/>
      <c r="CK396" s="17"/>
      <c r="CL396" s="17"/>
      <c r="CM396" s="17"/>
      <c r="CN396" s="17"/>
      <c r="CO396" s="17"/>
      <c r="CP396" s="17"/>
      <c r="CQ396" s="17"/>
      <c r="CR396" s="17"/>
      <c r="CS396" s="17"/>
      <c r="CT396" s="17"/>
      <c r="CU396" s="17"/>
      <c r="CV396" s="17"/>
      <c r="CW396" s="17"/>
      <c r="CX396" s="17"/>
      <c r="CY396" s="26"/>
      <c r="CZ396" s="26"/>
      <c r="DA396" s="26"/>
      <c r="DB396" s="17"/>
      <c r="DC396" s="17"/>
      <c r="DD396" s="17"/>
      <c r="DE396" s="17"/>
      <c r="DF396" s="17"/>
      <c r="DG396" s="17"/>
      <c r="DH396" s="26"/>
      <c r="DI396" s="17"/>
      <c r="DJ396" s="17"/>
      <c r="DK396" s="17"/>
      <c r="DL396" s="17"/>
      <c r="DM396" s="17">
        <v>19.32</v>
      </c>
      <c r="DN396" s="17">
        <v>19.32</v>
      </c>
      <c r="DO396" s="17">
        <v>19.32</v>
      </c>
      <c r="DP396" s="17">
        <v>19.32</v>
      </c>
      <c r="DQ396" s="17">
        <v>19.32</v>
      </c>
      <c r="DR396" s="17">
        <v>19.32</v>
      </c>
      <c r="DS396" s="17">
        <v>19.32</v>
      </c>
      <c r="DT396" s="17">
        <v>19.32</v>
      </c>
      <c r="DU396" s="17">
        <v>19.32</v>
      </c>
      <c r="DV396" s="17">
        <v>19.32</v>
      </c>
      <c r="DW396" s="17">
        <v>19.32</v>
      </c>
      <c r="DX396" s="17">
        <v>19.32</v>
      </c>
      <c r="DY396" s="17">
        <v>19.32</v>
      </c>
      <c r="DZ396" s="17">
        <v>19.32</v>
      </c>
      <c r="EA396" s="17">
        <v>19.32</v>
      </c>
      <c r="EB396" s="17">
        <v>19.32</v>
      </c>
      <c r="EC396" s="17">
        <v>19.32</v>
      </c>
      <c r="ED396" s="17">
        <v>19.32</v>
      </c>
      <c r="EE396" s="17">
        <v>19.32</v>
      </c>
      <c r="EF396" s="17">
        <v>19.32</v>
      </c>
      <c r="EG396" s="17">
        <v>19.32</v>
      </c>
      <c r="EH396" s="17">
        <v>19.32</v>
      </c>
      <c r="EI396" s="17">
        <v>19.32</v>
      </c>
      <c r="EJ396" s="17">
        <v>19.32</v>
      </c>
      <c r="EK396" s="17">
        <v>19.32</v>
      </c>
      <c r="EL396" s="17">
        <v>19.32</v>
      </c>
      <c r="EM396" s="17">
        <v>19.32</v>
      </c>
      <c r="EN396" s="17">
        <v>19.32</v>
      </c>
      <c r="EO396" s="17">
        <v>19.32</v>
      </c>
      <c r="EP396" s="17">
        <v>19.32</v>
      </c>
      <c r="EQ396" s="17">
        <v>19.32</v>
      </c>
      <c r="ER396" s="17">
        <v>19.32</v>
      </c>
      <c r="ES396" s="17">
        <v>19.32</v>
      </c>
      <c r="ET396" s="17">
        <v>19.32</v>
      </c>
      <c r="EU396" s="17">
        <v>19.32</v>
      </c>
      <c r="EV396" s="17">
        <v>19.32</v>
      </c>
      <c r="EW396" s="17">
        <v>19.32</v>
      </c>
      <c r="EX396" s="17">
        <v>19.32</v>
      </c>
      <c r="EY396" s="17">
        <v>19.32</v>
      </c>
      <c r="EZ396" s="17">
        <v>19.32</v>
      </c>
      <c r="FA396" s="17">
        <v>19.32</v>
      </c>
      <c r="FB396" s="17">
        <v>19.32</v>
      </c>
      <c r="FC396" s="17">
        <v>19.32</v>
      </c>
      <c r="FD396" s="17">
        <v>19.32</v>
      </c>
      <c r="FE396" s="17">
        <v>19.32</v>
      </c>
      <c r="FF396" s="17">
        <v>19.32</v>
      </c>
      <c r="FG396" s="17">
        <v>19.32</v>
      </c>
      <c r="FH396" s="17">
        <v>19.32</v>
      </c>
      <c r="FI396" s="17">
        <v>19.32</v>
      </c>
      <c r="FJ396" s="17">
        <v>19.32</v>
      </c>
      <c r="FK396" s="17">
        <v>19.32</v>
      </c>
      <c r="FL396" s="17">
        <v>19.32</v>
      </c>
      <c r="FM396" s="17">
        <v>19.32</v>
      </c>
      <c r="FN396" s="17">
        <v>19.32</v>
      </c>
      <c r="FO396" s="17">
        <v>19.32</v>
      </c>
      <c r="FP396" s="17">
        <v>19.32</v>
      </c>
      <c r="FQ396" s="17">
        <v>19.32</v>
      </c>
      <c r="FR396" s="17">
        <v>19.32</v>
      </c>
      <c r="FS396" s="17">
        <v>19.32</v>
      </c>
      <c r="FT396" s="17">
        <v>19.32</v>
      </c>
      <c r="FU396" s="17">
        <v>19.32</v>
      </c>
      <c r="FV396" s="17">
        <v>19.32</v>
      </c>
      <c r="FW396" s="17">
        <v>19.32</v>
      </c>
      <c r="FX396" s="17">
        <v>19.32</v>
      </c>
      <c r="FY396" s="17">
        <v>19.32</v>
      </c>
      <c r="FZ396" s="17">
        <v>19.32</v>
      </c>
      <c r="GA396" s="17">
        <v>19.32</v>
      </c>
      <c r="GB396" s="17">
        <v>19.32</v>
      </c>
      <c r="GC396" s="17">
        <v>19.32</v>
      </c>
      <c r="GD396" s="17">
        <v>19.32</v>
      </c>
      <c r="GE396" s="17">
        <v>19.32</v>
      </c>
      <c r="GF396" s="17">
        <v>19.32</v>
      </c>
      <c r="GG396" s="17">
        <v>19.32</v>
      </c>
      <c r="GH396" s="17">
        <v>19.32</v>
      </c>
      <c r="GI396" s="17">
        <v>19.32</v>
      </c>
      <c r="GJ396" s="17">
        <v>19.32</v>
      </c>
      <c r="GK396" s="17">
        <v>19.32</v>
      </c>
      <c r="GL396" s="17">
        <v>19.32</v>
      </c>
      <c r="GM396" s="17">
        <v>19.32</v>
      </c>
      <c r="GN396" s="17">
        <v>19.32</v>
      </c>
      <c r="GO396" s="17">
        <v>19.32</v>
      </c>
      <c r="GP396" s="17">
        <v>19.32</v>
      </c>
      <c r="GQ396" s="17">
        <v>19.32</v>
      </c>
      <c r="GR396" s="17">
        <v>19.32</v>
      </c>
      <c r="GS396" s="17">
        <v>19.32</v>
      </c>
      <c r="GT396" s="17">
        <v>19.32</v>
      </c>
      <c r="GU396" s="17">
        <v>19.32</v>
      </c>
      <c r="GV396" s="17">
        <v>19.32</v>
      </c>
      <c r="GW396" s="17">
        <v>19.32</v>
      </c>
      <c r="GX396" s="17">
        <v>19.32</v>
      </c>
      <c r="GY396" s="17">
        <v>19.32</v>
      </c>
      <c r="GZ396" s="17">
        <v>19.32</v>
      </c>
      <c r="HA396" s="17">
        <v>19.32</v>
      </c>
      <c r="HB396" s="17">
        <v>19.32</v>
      </c>
      <c r="HC396" s="17">
        <v>19.32</v>
      </c>
      <c r="HD396" s="17">
        <v>19.32</v>
      </c>
      <c r="HE396" s="17">
        <v>19.32</v>
      </c>
      <c r="HF396" s="17">
        <v>19.32</v>
      </c>
      <c r="HG396" s="17">
        <v>19.32</v>
      </c>
      <c r="HH396" s="17">
        <v>19.32</v>
      </c>
      <c r="HI396" s="17">
        <v>19.32</v>
      </c>
      <c r="HJ396" s="17">
        <v>19.32</v>
      </c>
      <c r="HK396" s="17">
        <v>19.32</v>
      </c>
      <c r="HL396" s="17">
        <v>19.32</v>
      </c>
      <c r="HM396" s="17">
        <v>19.32</v>
      </c>
      <c r="HN396" s="17">
        <v>19.32</v>
      </c>
      <c r="HO396" s="17">
        <v>19.32</v>
      </c>
      <c r="HP396" s="17">
        <v>19.32</v>
      </c>
      <c r="HQ396" s="17">
        <v>19.32</v>
      </c>
      <c r="HR396" s="17">
        <v>19.32</v>
      </c>
      <c r="HS396" s="17">
        <v>19.32</v>
      </c>
      <c r="HT396" s="17">
        <v>19.32</v>
      </c>
      <c r="HU396" s="17">
        <v>19.32</v>
      </c>
      <c r="HV396" s="17">
        <v>19.32</v>
      </c>
      <c r="HW396" s="17">
        <v>19.32</v>
      </c>
      <c r="HX396" s="17">
        <v>19.32</v>
      </c>
      <c r="HY396" s="17">
        <v>19.32</v>
      </c>
      <c r="HZ396" s="17">
        <v>19.32</v>
      </c>
      <c r="IA396" s="17">
        <v>19.32</v>
      </c>
      <c r="IB396" s="17">
        <v>19.32</v>
      </c>
      <c r="IC396" s="17">
        <v>19.32</v>
      </c>
      <c r="ID396" s="17">
        <v>19.32</v>
      </c>
      <c r="IE396" s="17">
        <v>19.32</v>
      </c>
      <c r="IF396" s="17">
        <v>19.32</v>
      </c>
      <c r="IG396" s="17">
        <v>19.32</v>
      </c>
      <c r="IH396" s="17">
        <v>19.32</v>
      </c>
      <c r="II396" s="17">
        <v>19.32</v>
      </c>
      <c r="IJ396" s="17">
        <v>19.32</v>
      </c>
      <c r="IK396" s="17">
        <v>19.32</v>
      </c>
      <c r="IL396" s="17">
        <v>19.32</v>
      </c>
      <c r="IM396" s="17">
        <v>19.32</v>
      </c>
      <c r="IN396" s="17">
        <v>19.32</v>
      </c>
      <c r="IO396" s="17">
        <v>19.32</v>
      </c>
      <c r="IP396" s="17">
        <v>19.32</v>
      </c>
      <c r="IQ396" s="17">
        <v>19.32</v>
      </c>
      <c r="IR396" s="17">
        <v>19.32</v>
      </c>
      <c r="IS396" s="17">
        <v>19.32</v>
      </c>
      <c r="IT396" s="17">
        <v>19.32</v>
      </c>
      <c r="IU396" s="17">
        <v>19.32</v>
      </c>
      <c r="IV396" s="17">
        <v>19.32</v>
      </c>
      <c r="IW396" s="17">
        <v>19.32</v>
      </c>
      <c r="IX396" s="17">
        <v>19.32</v>
      </c>
      <c r="IY396" s="17">
        <v>19.32</v>
      </c>
    </row>
    <row r="397" spans="1:259" x14ac:dyDescent="0.15">
      <c r="A397" s="17" t="s">
        <v>3020</v>
      </c>
      <c r="B397" s="17" t="s">
        <v>3021</v>
      </c>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c r="AA397" s="26"/>
      <c r="AB397" s="17"/>
      <c r="AC397" s="26"/>
      <c r="AD397" s="26"/>
      <c r="AE397" s="17"/>
      <c r="AF397" s="17"/>
      <c r="AG397" s="17"/>
      <c r="AH397" s="17"/>
      <c r="AI397" s="17"/>
      <c r="AJ397" s="17"/>
      <c r="AK397" s="17"/>
      <c r="AL397" s="17"/>
      <c r="AM397" s="17"/>
      <c r="AN397" s="17"/>
      <c r="AO397" s="17"/>
      <c r="AP397" s="17"/>
      <c r="AQ397" s="17"/>
      <c r="AR397" s="17"/>
      <c r="AS397" s="17"/>
      <c r="AT397" s="17"/>
      <c r="AU397" s="17"/>
      <c r="AV397" s="17"/>
      <c r="AW397" s="17"/>
      <c r="AX397" s="17"/>
      <c r="AY397" s="17"/>
      <c r="AZ397" s="17"/>
      <c r="BA397" s="17"/>
      <c r="BB397" s="17"/>
      <c r="BC397" s="17"/>
      <c r="BD397" s="17"/>
      <c r="BE397" s="17"/>
      <c r="BF397" s="17"/>
      <c r="BG397" s="17"/>
      <c r="BH397" s="17"/>
      <c r="BI397" s="17"/>
      <c r="BJ397" s="26"/>
      <c r="BK397" s="17"/>
      <c r="BL397" s="17"/>
      <c r="BM397" s="17"/>
      <c r="BN397" s="17"/>
      <c r="BO397" s="17"/>
      <c r="BP397" s="17"/>
      <c r="BQ397" s="17"/>
      <c r="BR397" s="17"/>
      <c r="BS397" s="17"/>
      <c r="BT397" s="17"/>
      <c r="BU397" s="17"/>
      <c r="BV397" s="17"/>
      <c r="BW397" s="17"/>
      <c r="BX397" s="26"/>
      <c r="BY397" s="26"/>
      <c r="BZ397" s="26"/>
      <c r="CA397" s="26"/>
      <c r="CB397" s="26"/>
      <c r="CC397" s="17"/>
      <c r="CD397" s="17"/>
      <c r="CE397" s="17"/>
      <c r="CF397" s="17"/>
      <c r="CG397" s="17"/>
      <c r="CH397" s="17"/>
      <c r="CI397" s="17"/>
      <c r="CJ397" s="26"/>
      <c r="CK397" s="17"/>
      <c r="CL397" s="17"/>
      <c r="CM397" s="17"/>
      <c r="CN397" s="17"/>
      <c r="CO397" s="17"/>
      <c r="CP397" s="17"/>
      <c r="CQ397" s="17"/>
      <c r="CR397" s="17"/>
      <c r="CS397" s="17"/>
      <c r="CT397" s="17"/>
      <c r="CU397" s="17"/>
      <c r="CV397" s="17"/>
      <c r="CW397" s="17"/>
      <c r="CX397" s="17"/>
      <c r="CY397" s="26"/>
      <c r="CZ397" s="26"/>
      <c r="DA397" s="26"/>
      <c r="DB397" s="17"/>
      <c r="DC397" s="17"/>
      <c r="DD397" s="17"/>
      <c r="DE397" s="17"/>
      <c r="DF397" s="17"/>
      <c r="DG397" s="17"/>
      <c r="DH397" s="26"/>
      <c r="DI397" s="17"/>
      <c r="DJ397" s="17"/>
      <c r="DK397" s="17"/>
      <c r="DL397" s="17"/>
      <c r="DM397" s="17">
        <v>25.4</v>
      </c>
      <c r="DN397" s="17">
        <v>25.43</v>
      </c>
      <c r="DO397" s="17">
        <v>25.45</v>
      </c>
      <c r="DP397" s="17">
        <v>25.45</v>
      </c>
      <c r="DQ397" s="17">
        <v>25.41</v>
      </c>
      <c r="DR397" s="17">
        <v>25.42</v>
      </c>
      <c r="DS397" s="17">
        <v>25.41</v>
      </c>
      <c r="DT397" s="17">
        <v>25.43</v>
      </c>
      <c r="DU397" s="17">
        <v>25.41</v>
      </c>
      <c r="DV397" s="17">
        <v>25.37</v>
      </c>
      <c r="DW397" s="17">
        <v>25.35</v>
      </c>
      <c r="DX397" s="17">
        <v>25.3</v>
      </c>
      <c r="DY397" s="17">
        <v>25.27</v>
      </c>
      <c r="DZ397" s="17">
        <v>25.29</v>
      </c>
      <c r="EA397" s="17">
        <v>25.29</v>
      </c>
      <c r="EB397" s="17">
        <v>25.29</v>
      </c>
      <c r="EC397" s="17">
        <v>25.27</v>
      </c>
      <c r="ED397" s="17">
        <v>25.27</v>
      </c>
      <c r="EE397" s="17">
        <v>25.29</v>
      </c>
      <c r="EF397" s="17">
        <v>25.29</v>
      </c>
      <c r="EG397" s="17">
        <v>25.29</v>
      </c>
      <c r="EH397" s="17">
        <v>25.29</v>
      </c>
      <c r="EI397" s="17">
        <v>25.3</v>
      </c>
      <c r="EJ397" s="17">
        <v>25.3</v>
      </c>
      <c r="EK397" s="17">
        <v>25.3</v>
      </c>
      <c r="EL397" s="17">
        <v>25.31</v>
      </c>
      <c r="EM397" s="17">
        <v>25.31</v>
      </c>
      <c r="EN397" s="17">
        <v>25.31</v>
      </c>
      <c r="EO397" s="17">
        <v>25.31</v>
      </c>
      <c r="EP397" s="17">
        <v>25.27</v>
      </c>
      <c r="EQ397" s="17">
        <v>25.26</v>
      </c>
      <c r="ER397" s="17">
        <v>25.27</v>
      </c>
      <c r="ES397" s="17">
        <v>25.28</v>
      </c>
      <c r="ET397" s="17">
        <v>25.28</v>
      </c>
      <c r="EU397" s="17">
        <v>25.33</v>
      </c>
      <c r="EV397" s="17">
        <v>25.33</v>
      </c>
      <c r="EW397" s="17">
        <v>25.33</v>
      </c>
      <c r="EX397" s="17">
        <v>25.3</v>
      </c>
      <c r="EY397" s="17">
        <v>25.29</v>
      </c>
      <c r="EZ397" s="17">
        <v>25.29</v>
      </c>
      <c r="FA397" s="17">
        <v>25.29</v>
      </c>
      <c r="FB397" s="17">
        <v>25.3</v>
      </c>
      <c r="FC397" s="17">
        <v>25.3</v>
      </c>
      <c r="FD397" s="17">
        <v>25.29</v>
      </c>
      <c r="FE397" s="17">
        <v>25.29</v>
      </c>
      <c r="FF397" s="17">
        <v>25.33</v>
      </c>
      <c r="FG397" s="17">
        <v>25.28</v>
      </c>
      <c r="FH397" s="17">
        <v>25.29</v>
      </c>
      <c r="FI397" s="17">
        <v>25.28</v>
      </c>
      <c r="FJ397" s="17">
        <v>25.28</v>
      </c>
      <c r="FK397" s="17">
        <v>25.28</v>
      </c>
      <c r="FL397" s="17">
        <v>25.28</v>
      </c>
      <c r="FM397" s="17">
        <v>25.29</v>
      </c>
      <c r="FN397" s="17">
        <v>25.28</v>
      </c>
      <c r="FO397" s="17">
        <v>25.28</v>
      </c>
      <c r="FP397" s="17">
        <v>25.29</v>
      </c>
      <c r="FQ397" s="17">
        <v>25.32</v>
      </c>
      <c r="FR397" s="17">
        <v>25.32</v>
      </c>
      <c r="FS397" s="17">
        <v>25.35</v>
      </c>
      <c r="FT397" s="17">
        <v>25.34</v>
      </c>
      <c r="FU397" s="17">
        <v>25.34</v>
      </c>
      <c r="FV397" s="17">
        <v>25.33</v>
      </c>
      <c r="FW397" s="17">
        <v>25.32</v>
      </c>
      <c r="FX397" s="17">
        <v>25.34</v>
      </c>
      <c r="FY397" s="17">
        <v>25.33</v>
      </c>
      <c r="FZ397" s="17">
        <v>25.32</v>
      </c>
      <c r="GA397" s="17">
        <v>25.34</v>
      </c>
      <c r="GB397" s="17">
        <v>25.34</v>
      </c>
      <c r="GC397" s="17">
        <v>25.34</v>
      </c>
      <c r="GD397" s="17">
        <v>25.34</v>
      </c>
      <c r="GE397" s="17">
        <v>25.34</v>
      </c>
      <c r="GF397" s="17">
        <v>25.33</v>
      </c>
      <c r="GG397" s="17">
        <v>25.33</v>
      </c>
      <c r="GH397" s="17">
        <v>25.35</v>
      </c>
      <c r="GI397" s="17">
        <v>25.35</v>
      </c>
      <c r="GJ397" s="17">
        <v>25.34</v>
      </c>
      <c r="GK397" s="17">
        <v>25.33</v>
      </c>
      <c r="GL397" s="17">
        <v>25.32</v>
      </c>
      <c r="GM397" s="17">
        <v>25.33</v>
      </c>
      <c r="GN397" s="17">
        <v>25.32</v>
      </c>
      <c r="GO397" s="17">
        <v>25.32</v>
      </c>
      <c r="GP397" s="17">
        <v>25.3</v>
      </c>
      <c r="GQ397" s="17">
        <v>25.29</v>
      </c>
      <c r="GR397" s="17">
        <v>25.29</v>
      </c>
      <c r="GS397" s="17">
        <v>25.3</v>
      </c>
      <c r="GT397" s="17">
        <v>25.29</v>
      </c>
      <c r="GU397" s="17">
        <v>25.27</v>
      </c>
      <c r="GV397" s="17">
        <v>25.29</v>
      </c>
      <c r="GW397" s="17">
        <v>25.27</v>
      </c>
      <c r="GX397" s="17">
        <v>25.26</v>
      </c>
      <c r="GY397" s="17">
        <v>25.25</v>
      </c>
      <c r="GZ397" s="17">
        <v>25.25</v>
      </c>
      <c r="HA397" s="17">
        <v>25.23</v>
      </c>
      <c r="HB397" s="17">
        <v>25.24</v>
      </c>
      <c r="HC397" s="17">
        <v>25.22</v>
      </c>
      <c r="HD397" s="17">
        <v>25.21</v>
      </c>
      <c r="HE397" s="17">
        <v>25.21</v>
      </c>
      <c r="HF397" s="17">
        <v>25.21</v>
      </c>
      <c r="HG397" s="17">
        <v>25.22</v>
      </c>
      <c r="HH397" s="17">
        <v>25.22</v>
      </c>
      <c r="HI397" s="17">
        <v>25.22</v>
      </c>
      <c r="HJ397" s="17">
        <v>25.23</v>
      </c>
      <c r="HK397" s="17">
        <v>25.22</v>
      </c>
      <c r="HL397" s="17">
        <v>25.21</v>
      </c>
      <c r="HM397" s="17">
        <v>25.18</v>
      </c>
      <c r="HN397" s="17">
        <v>25.2</v>
      </c>
      <c r="HO397" s="17">
        <v>25.22</v>
      </c>
      <c r="HP397" s="17">
        <v>25.16</v>
      </c>
      <c r="HQ397" s="17">
        <v>25.13</v>
      </c>
      <c r="HR397" s="17">
        <v>25.13</v>
      </c>
      <c r="HS397" s="17">
        <v>25.2</v>
      </c>
      <c r="HT397" s="17">
        <v>25.22</v>
      </c>
      <c r="HU397" s="17">
        <v>25.25</v>
      </c>
      <c r="HV397" s="17">
        <v>25.27</v>
      </c>
      <c r="HW397" s="17">
        <v>25.25</v>
      </c>
      <c r="HX397" s="17">
        <v>25.25</v>
      </c>
      <c r="HY397" s="17">
        <v>25.27</v>
      </c>
      <c r="HZ397" s="17">
        <v>25.22</v>
      </c>
      <c r="IA397" s="17">
        <v>25.22</v>
      </c>
      <c r="IB397" s="17">
        <v>25.22</v>
      </c>
      <c r="IC397" s="17">
        <v>25.23</v>
      </c>
      <c r="ID397" s="17">
        <v>25.2</v>
      </c>
      <c r="IE397" s="17">
        <v>25.19</v>
      </c>
      <c r="IF397" s="17">
        <v>25.18</v>
      </c>
      <c r="IG397" s="17">
        <v>25.18</v>
      </c>
      <c r="IH397" s="17">
        <v>25.18</v>
      </c>
      <c r="II397" s="17">
        <v>25.25</v>
      </c>
      <c r="IJ397" s="17">
        <v>25.22</v>
      </c>
      <c r="IK397" s="17">
        <v>25.24</v>
      </c>
      <c r="IL397" s="17">
        <v>25.2</v>
      </c>
      <c r="IM397" s="17">
        <v>25.2</v>
      </c>
      <c r="IN397" s="17">
        <v>25.2</v>
      </c>
      <c r="IO397" s="17">
        <v>25.2</v>
      </c>
      <c r="IP397" s="17">
        <v>25.19</v>
      </c>
      <c r="IQ397" s="17">
        <v>25.18</v>
      </c>
      <c r="IR397" s="17">
        <v>25.18</v>
      </c>
      <c r="IS397" s="17">
        <v>25.2</v>
      </c>
      <c r="IT397" s="17">
        <v>25.26</v>
      </c>
      <c r="IU397" s="17">
        <v>25.3</v>
      </c>
      <c r="IV397" s="17">
        <v>25.3</v>
      </c>
      <c r="IW397" s="17">
        <v>25.27</v>
      </c>
      <c r="IX397" s="17">
        <v>25.19</v>
      </c>
      <c r="IY397" s="17">
        <v>25.21</v>
      </c>
    </row>
    <row r="398" spans="1:259" x14ac:dyDescent="0.15">
      <c r="A398" s="17" t="s">
        <v>4538</v>
      </c>
      <c r="B398" s="17" t="s">
        <v>4769</v>
      </c>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c r="AA398" s="26"/>
      <c r="AB398" s="17"/>
      <c r="AC398" s="26"/>
      <c r="AD398" s="26"/>
      <c r="AE398" s="17"/>
      <c r="AF398" s="17"/>
      <c r="AG398" s="17"/>
      <c r="AH398" s="17"/>
      <c r="AI398" s="17"/>
      <c r="AJ398" s="17"/>
      <c r="AK398" s="17"/>
      <c r="AL398" s="17"/>
      <c r="AM398" s="17"/>
      <c r="AN398" s="17"/>
      <c r="AO398" s="17"/>
      <c r="AP398" s="17"/>
      <c r="AQ398" s="17"/>
      <c r="AR398" s="17"/>
      <c r="AS398" s="17"/>
      <c r="AT398" s="17"/>
      <c r="AU398" s="17"/>
      <c r="AV398" s="17"/>
      <c r="AW398" s="17"/>
      <c r="AX398" s="17"/>
      <c r="AY398" s="17"/>
      <c r="AZ398" s="17"/>
      <c r="BA398" s="17"/>
      <c r="BB398" s="17"/>
      <c r="BC398" s="17"/>
      <c r="BD398" s="17"/>
      <c r="BE398" s="17"/>
      <c r="BF398" s="17"/>
      <c r="BG398" s="17"/>
      <c r="BH398" s="17"/>
      <c r="BI398" s="17"/>
      <c r="BJ398" s="26"/>
      <c r="BK398" s="17"/>
      <c r="BL398" s="17"/>
      <c r="BM398" s="17"/>
      <c r="BN398" s="17"/>
      <c r="BO398" s="17"/>
      <c r="BP398" s="17"/>
      <c r="BQ398" s="17"/>
      <c r="BR398" s="17"/>
      <c r="BS398" s="17"/>
      <c r="BT398" s="17"/>
      <c r="BU398" s="17"/>
      <c r="BV398" s="17"/>
      <c r="BW398" s="17"/>
      <c r="BX398" s="26"/>
      <c r="BY398" s="26"/>
      <c r="BZ398" s="26"/>
      <c r="CA398" s="26"/>
      <c r="CB398" s="26"/>
      <c r="CC398" s="17"/>
      <c r="CD398" s="17"/>
      <c r="CE398" s="17"/>
      <c r="CF398" s="17"/>
      <c r="CG398" s="17"/>
      <c r="CH398" s="17"/>
      <c r="CI398" s="17"/>
      <c r="CJ398" s="26"/>
      <c r="CK398" s="17"/>
      <c r="CL398" s="17"/>
      <c r="CM398" s="17"/>
      <c r="CN398" s="17"/>
      <c r="CO398" s="17"/>
      <c r="CP398" s="17"/>
      <c r="CQ398" s="17"/>
      <c r="CR398" s="17"/>
      <c r="CS398" s="17"/>
      <c r="CT398" s="17"/>
      <c r="CU398" s="17"/>
      <c r="CV398" s="17"/>
      <c r="CW398" s="17"/>
      <c r="CX398" s="17"/>
      <c r="CY398" s="26"/>
      <c r="CZ398" s="26"/>
      <c r="DA398" s="26"/>
      <c r="DB398" s="17"/>
      <c r="DC398" s="17"/>
      <c r="DD398" s="17"/>
      <c r="DE398" s="17"/>
      <c r="DF398" s="17"/>
      <c r="DG398" s="17"/>
      <c r="DH398" s="26"/>
      <c r="DI398" s="17"/>
      <c r="DJ398" s="17"/>
      <c r="DK398" s="17"/>
      <c r="DL398" s="17"/>
      <c r="DM398" s="17">
        <v>22.1</v>
      </c>
      <c r="DN398" s="17">
        <v>22.15</v>
      </c>
      <c r="DO398" s="17">
        <v>22.13</v>
      </c>
      <c r="DP398" s="17">
        <v>22.14</v>
      </c>
      <c r="DQ398" s="17">
        <v>22.11</v>
      </c>
      <c r="DR398" s="17">
        <v>22.11</v>
      </c>
      <c r="DS398" s="17">
        <v>22.09</v>
      </c>
      <c r="DT398" s="17">
        <v>22.08</v>
      </c>
      <c r="DU398" s="17">
        <v>22.08</v>
      </c>
      <c r="DV398" s="17">
        <v>22.06</v>
      </c>
      <c r="DW398" s="17">
        <v>22.04</v>
      </c>
      <c r="DX398" s="17">
        <v>22.07</v>
      </c>
      <c r="DY398" s="17">
        <v>22.05</v>
      </c>
      <c r="DZ398" s="17">
        <v>22.06</v>
      </c>
      <c r="EA398" s="17">
        <v>22.02</v>
      </c>
      <c r="EB398" s="17">
        <v>22.03</v>
      </c>
      <c r="EC398" s="17">
        <v>22.01</v>
      </c>
      <c r="ED398" s="17">
        <v>22.04</v>
      </c>
      <c r="EE398" s="17">
        <v>22.03</v>
      </c>
      <c r="EF398" s="17">
        <v>22.03</v>
      </c>
      <c r="EG398" s="17">
        <v>22.03</v>
      </c>
      <c r="EH398" s="17">
        <v>22.03</v>
      </c>
      <c r="EI398" s="17">
        <v>22.02</v>
      </c>
      <c r="EJ398" s="17">
        <v>22.03</v>
      </c>
      <c r="EK398" s="17">
        <v>22.05</v>
      </c>
      <c r="EL398" s="17">
        <v>22.06</v>
      </c>
      <c r="EM398" s="17">
        <v>22.07</v>
      </c>
      <c r="EN398" s="17">
        <v>22.08</v>
      </c>
      <c r="EO398" s="17">
        <v>22.08</v>
      </c>
      <c r="EP398" s="17">
        <v>22.06</v>
      </c>
      <c r="EQ398" s="17">
        <v>22.04</v>
      </c>
      <c r="ER398" s="17">
        <v>22.02</v>
      </c>
      <c r="ES398" s="17">
        <v>22</v>
      </c>
      <c r="ET398" s="17">
        <v>21.98</v>
      </c>
      <c r="EU398" s="17">
        <v>21.98</v>
      </c>
      <c r="EV398" s="17">
        <v>21.99</v>
      </c>
      <c r="EW398" s="17">
        <v>21.97</v>
      </c>
      <c r="EX398" s="17">
        <v>21.96</v>
      </c>
      <c r="EY398" s="17">
        <v>21.93</v>
      </c>
      <c r="EZ398" s="17">
        <v>21.95</v>
      </c>
      <c r="FA398" s="17">
        <v>22</v>
      </c>
      <c r="FB398" s="17">
        <v>21.95</v>
      </c>
      <c r="FC398" s="17">
        <v>21.96</v>
      </c>
      <c r="FD398" s="17">
        <v>21.95</v>
      </c>
      <c r="FE398" s="17">
        <v>21.97</v>
      </c>
      <c r="FF398" s="17">
        <v>21.99</v>
      </c>
      <c r="FG398" s="17">
        <v>22</v>
      </c>
      <c r="FH398" s="17">
        <v>22.02</v>
      </c>
      <c r="FI398" s="17">
        <v>22.09</v>
      </c>
      <c r="FJ398" s="17">
        <v>22.07</v>
      </c>
      <c r="FK398" s="17">
        <v>22.1</v>
      </c>
      <c r="FL398" s="17">
        <v>22.08</v>
      </c>
      <c r="FM398" s="17">
        <v>22.09</v>
      </c>
      <c r="FN398" s="17">
        <v>22.07</v>
      </c>
      <c r="FO398" s="17">
        <v>22.08</v>
      </c>
      <c r="FP398" s="17">
        <v>22.06</v>
      </c>
      <c r="FQ398" s="17">
        <v>22.08</v>
      </c>
      <c r="FR398" s="17">
        <v>22.09</v>
      </c>
      <c r="FS398" s="17">
        <v>22.08</v>
      </c>
      <c r="FT398" s="17">
        <v>22.07</v>
      </c>
      <c r="FU398" s="17">
        <v>22.03</v>
      </c>
      <c r="FV398" s="17">
        <v>22.02</v>
      </c>
      <c r="FW398" s="17">
        <v>21.99</v>
      </c>
      <c r="FX398" s="17">
        <v>22.02</v>
      </c>
      <c r="FY398" s="17">
        <v>22.05</v>
      </c>
      <c r="FZ398" s="17">
        <v>22.07</v>
      </c>
      <c r="GA398" s="17">
        <v>22.07</v>
      </c>
      <c r="GB398" s="17">
        <v>22.05</v>
      </c>
      <c r="GC398" s="17">
        <v>22.06</v>
      </c>
      <c r="GD398" s="17">
        <v>22.05</v>
      </c>
      <c r="GE398" s="17">
        <v>22.06</v>
      </c>
      <c r="GF398" s="17">
        <v>22.01</v>
      </c>
      <c r="GG398" s="17">
        <v>21.99</v>
      </c>
      <c r="GH398" s="17">
        <v>21.96</v>
      </c>
      <c r="GI398" s="17">
        <v>21.89</v>
      </c>
      <c r="GJ398" s="17">
        <v>21.9</v>
      </c>
      <c r="GK398" s="17">
        <v>21.91</v>
      </c>
      <c r="GL398" s="17">
        <v>21.92</v>
      </c>
      <c r="GM398" s="17">
        <v>21.91</v>
      </c>
      <c r="GN398" s="17">
        <v>21.89</v>
      </c>
      <c r="GO398" s="17">
        <v>21.9</v>
      </c>
      <c r="GP398" s="17">
        <v>21.96</v>
      </c>
      <c r="GQ398" s="17">
        <v>21.93</v>
      </c>
      <c r="GR398" s="17">
        <v>21.88</v>
      </c>
      <c r="GS398" s="17">
        <v>21.94</v>
      </c>
      <c r="GT398" s="17">
        <v>21.91</v>
      </c>
      <c r="GU398" s="17">
        <v>21.92</v>
      </c>
      <c r="GV398" s="17">
        <v>21.92</v>
      </c>
      <c r="GW398" s="17">
        <v>21.9</v>
      </c>
      <c r="GX398" s="17">
        <v>21.93</v>
      </c>
      <c r="GY398" s="17">
        <v>21.92</v>
      </c>
      <c r="GZ398" s="17">
        <v>21.93</v>
      </c>
      <c r="HA398" s="17">
        <v>21.9</v>
      </c>
      <c r="HB398" s="17">
        <v>21.89</v>
      </c>
      <c r="HC398" s="17">
        <v>21.9</v>
      </c>
      <c r="HD398" s="17">
        <v>21.89</v>
      </c>
      <c r="HE398" s="17">
        <v>21.93</v>
      </c>
      <c r="HF398" s="17">
        <v>21.9</v>
      </c>
      <c r="HG398" s="17">
        <v>21.93</v>
      </c>
      <c r="HH398" s="17">
        <v>21.92</v>
      </c>
      <c r="HI398" s="17">
        <v>21.9</v>
      </c>
      <c r="HJ398" s="17">
        <v>21.88</v>
      </c>
      <c r="HK398" s="17">
        <v>21.85</v>
      </c>
      <c r="HL398" s="17">
        <v>21.82</v>
      </c>
      <c r="HM398" s="17">
        <v>21.89</v>
      </c>
      <c r="HN398" s="17">
        <v>21.85</v>
      </c>
      <c r="HO398" s="17">
        <v>21.82</v>
      </c>
      <c r="HP398" s="17">
        <v>21.81</v>
      </c>
      <c r="HQ398" s="17">
        <v>21.79</v>
      </c>
      <c r="HR398" s="17">
        <v>21.8</v>
      </c>
      <c r="HS398" s="17">
        <v>21.89</v>
      </c>
      <c r="HT398" s="17">
        <v>21.88</v>
      </c>
      <c r="HU398" s="17">
        <v>21.87</v>
      </c>
      <c r="HV398" s="17">
        <v>21.88</v>
      </c>
      <c r="HW398" s="17">
        <v>21.93</v>
      </c>
      <c r="HX398" s="17">
        <v>21.94</v>
      </c>
      <c r="HY398" s="17">
        <v>21.96</v>
      </c>
      <c r="HZ398" s="17">
        <v>21.9</v>
      </c>
      <c r="IA398" s="17">
        <v>21.89</v>
      </c>
      <c r="IB398" s="17">
        <v>21.89</v>
      </c>
      <c r="IC398" s="17">
        <v>21.92</v>
      </c>
      <c r="ID398" s="17">
        <v>21.9</v>
      </c>
      <c r="IE398" s="17">
        <v>21.92</v>
      </c>
      <c r="IF398" s="17">
        <v>21.92</v>
      </c>
      <c r="IG398" s="17">
        <v>21.94</v>
      </c>
      <c r="IH398" s="17">
        <v>21.92</v>
      </c>
      <c r="II398" s="17">
        <v>21.9</v>
      </c>
      <c r="IJ398" s="17">
        <v>21.92</v>
      </c>
      <c r="IK398" s="17">
        <v>21.9</v>
      </c>
      <c r="IL398" s="17">
        <v>21.91</v>
      </c>
      <c r="IM398" s="17">
        <v>21.9</v>
      </c>
      <c r="IN398" s="17">
        <v>21.9</v>
      </c>
      <c r="IO398" s="17">
        <v>21.91</v>
      </c>
      <c r="IP398" s="17">
        <v>21.9</v>
      </c>
      <c r="IQ398" s="17">
        <v>21.92</v>
      </c>
      <c r="IR398" s="17">
        <v>21.91</v>
      </c>
      <c r="IS398" s="17">
        <v>21.93</v>
      </c>
      <c r="IT398" s="17">
        <v>21.91</v>
      </c>
      <c r="IU398" s="17">
        <v>21.89</v>
      </c>
      <c r="IV398" s="17">
        <v>21.89</v>
      </c>
      <c r="IW398" s="17">
        <v>21.89</v>
      </c>
      <c r="IX398" s="17">
        <v>21.89</v>
      </c>
      <c r="IY398" s="17">
        <v>21.9</v>
      </c>
    </row>
    <row r="399" spans="1:259" x14ac:dyDescent="0.15">
      <c r="A399" s="17" t="s">
        <v>3174</v>
      </c>
      <c r="B399" s="17" t="s">
        <v>3175</v>
      </c>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c r="AA399" s="26"/>
      <c r="AB399" s="17"/>
      <c r="AC399" s="26"/>
      <c r="AD399" s="26"/>
      <c r="AE399" s="17"/>
      <c r="AF399" s="17"/>
      <c r="AG399" s="17"/>
      <c r="AH399" s="17"/>
      <c r="AI399" s="17"/>
      <c r="AJ399" s="17"/>
      <c r="AK399" s="17"/>
      <c r="AL399" s="17"/>
      <c r="AM399" s="17"/>
      <c r="AN399" s="17"/>
      <c r="AO399" s="17"/>
      <c r="AP399" s="17"/>
      <c r="AQ399" s="17"/>
      <c r="AR399" s="17"/>
      <c r="AS399" s="17"/>
      <c r="AT399" s="17"/>
      <c r="AU399" s="17"/>
      <c r="AV399" s="17"/>
      <c r="AW399" s="17"/>
      <c r="AX399" s="17"/>
      <c r="AY399" s="17"/>
      <c r="AZ399" s="17"/>
      <c r="BA399" s="17"/>
      <c r="BB399" s="17"/>
      <c r="BC399" s="17"/>
      <c r="BD399" s="17"/>
      <c r="BE399" s="17"/>
      <c r="BF399" s="17"/>
      <c r="BG399" s="17"/>
      <c r="BH399" s="17"/>
      <c r="BI399" s="17"/>
      <c r="BJ399" s="26"/>
      <c r="BK399" s="17"/>
      <c r="BL399" s="17"/>
      <c r="BM399" s="17"/>
      <c r="BN399" s="17"/>
      <c r="BO399" s="17"/>
      <c r="BP399" s="17"/>
      <c r="BQ399" s="17"/>
      <c r="BR399" s="17"/>
      <c r="BS399" s="17"/>
      <c r="BT399" s="17"/>
      <c r="BU399" s="17"/>
      <c r="BV399" s="17"/>
      <c r="BW399" s="17"/>
      <c r="BX399" s="26"/>
      <c r="BY399" s="26"/>
      <c r="BZ399" s="26"/>
      <c r="CA399" s="26"/>
      <c r="CB399" s="26"/>
      <c r="CC399" s="17"/>
      <c r="CD399" s="17"/>
      <c r="CE399" s="17"/>
      <c r="CF399" s="17"/>
      <c r="CG399" s="17"/>
      <c r="CH399" s="17"/>
      <c r="CI399" s="17"/>
      <c r="CJ399" s="26"/>
      <c r="CK399" s="17"/>
      <c r="CL399" s="17"/>
      <c r="CM399" s="17"/>
      <c r="CN399" s="17"/>
      <c r="CO399" s="17"/>
      <c r="CP399" s="17"/>
      <c r="CQ399" s="17"/>
      <c r="CR399" s="17"/>
      <c r="CS399" s="17"/>
      <c r="CT399" s="17"/>
      <c r="CU399" s="17"/>
      <c r="CV399" s="17"/>
      <c r="CW399" s="17"/>
      <c r="CX399" s="17"/>
      <c r="CY399" s="26"/>
      <c r="CZ399" s="26"/>
      <c r="DA399" s="26"/>
      <c r="DB399" s="17"/>
      <c r="DC399" s="17"/>
      <c r="DD399" s="17"/>
      <c r="DE399" s="17"/>
      <c r="DF399" s="17"/>
      <c r="DG399" s="17"/>
      <c r="DH399" s="26"/>
      <c r="DI399" s="17"/>
      <c r="DJ399" s="17"/>
      <c r="DK399" s="17"/>
      <c r="DL399" s="17"/>
      <c r="DM399" s="17">
        <v>7.8</v>
      </c>
      <c r="DN399" s="17">
        <v>7.8</v>
      </c>
      <c r="DO399" s="17">
        <v>7.8</v>
      </c>
      <c r="DP399" s="17">
        <v>7.81</v>
      </c>
      <c r="DQ399" s="17">
        <v>7.79</v>
      </c>
      <c r="DR399" s="17">
        <v>7.79</v>
      </c>
      <c r="DS399" s="17">
        <v>7.79</v>
      </c>
      <c r="DT399" s="17">
        <v>7.79</v>
      </c>
      <c r="DU399" s="17">
        <v>7.79</v>
      </c>
      <c r="DV399" s="17">
        <v>7.79</v>
      </c>
      <c r="DW399" s="17">
        <v>7.79</v>
      </c>
      <c r="DX399" s="17">
        <v>7.79</v>
      </c>
      <c r="DY399" s="17">
        <v>7.79</v>
      </c>
      <c r="DZ399" s="17">
        <v>7.79</v>
      </c>
      <c r="EA399" s="17">
        <v>7.8</v>
      </c>
      <c r="EB399" s="17">
        <v>7.8</v>
      </c>
      <c r="EC399" s="17">
        <v>7.79</v>
      </c>
      <c r="ED399" s="17">
        <v>7.79</v>
      </c>
      <c r="EE399" s="17">
        <v>7.79</v>
      </c>
      <c r="EF399" s="17">
        <v>7.78</v>
      </c>
      <c r="EG399" s="17">
        <v>7.78</v>
      </c>
      <c r="EH399" s="17">
        <v>7.78</v>
      </c>
      <c r="EI399" s="17">
        <v>7.78</v>
      </c>
      <c r="EJ399" s="17">
        <v>7.79</v>
      </c>
      <c r="EK399" s="17">
        <v>7.79</v>
      </c>
      <c r="EL399" s="17">
        <v>7.8</v>
      </c>
      <c r="EM399" s="17">
        <v>7.79</v>
      </c>
      <c r="EN399" s="17">
        <v>7.79</v>
      </c>
      <c r="EO399" s="17">
        <v>7.79</v>
      </c>
      <c r="EP399" s="17">
        <v>7.79</v>
      </c>
      <c r="EQ399" s="17">
        <v>7.78</v>
      </c>
      <c r="ER399" s="17">
        <v>7.79</v>
      </c>
      <c r="ES399" s="17">
        <v>7.79</v>
      </c>
      <c r="ET399" s="17">
        <v>7.79</v>
      </c>
      <c r="EU399" s="17">
        <v>7.79</v>
      </c>
      <c r="EV399" s="17">
        <v>7.79</v>
      </c>
      <c r="EW399" s="17">
        <v>7.79</v>
      </c>
      <c r="EX399" s="17">
        <v>7.79</v>
      </c>
      <c r="EY399" s="17">
        <v>7.78</v>
      </c>
      <c r="EZ399" s="17">
        <v>7.79</v>
      </c>
      <c r="FA399" s="17">
        <v>7.79</v>
      </c>
      <c r="FB399" s="17">
        <v>7.79</v>
      </c>
      <c r="FC399" s="17">
        <v>7.79</v>
      </c>
      <c r="FD399" s="17">
        <v>7.79</v>
      </c>
      <c r="FE399" s="17">
        <v>7.78</v>
      </c>
      <c r="FF399" s="17">
        <v>7.78</v>
      </c>
      <c r="FG399" s="17">
        <v>7.79</v>
      </c>
      <c r="FH399" s="17">
        <v>7.78</v>
      </c>
      <c r="FI399" s="17">
        <v>7.79</v>
      </c>
      <c r="FJ399" s="17">
        <v>7.79</v>
      </c>
      <c r="FK399" s="17">
        <v>7.79</v>
      </c>
      <c r="FL399" s="17">
        <v>7.81</v>
      </c>
      <c r="FM399" s="17">
        <v>7.81</v>
      </c>
      <c r="FN399" s="17">
        <v>7.82</v>
      </c>
      <c r="FO399" s="17">
        <v>7.82</v>
      </c>
      <c r="FP399" s="17">
        <v>7.81</v>
      </c>
      <c r="FQ399" s="17">
        <v>7.83</v>
      </c>
      <c r="FR399" s="17">
        <v>7.83</v>
      </c>
      <c r="FS399" s="17">
        <v>7.83</v>
      </c>
      <c r="FT399" s="17">
        <v>7.82</v>
      </c>
      <c r="FU399" s="17">
        <v>7.81</v>
      </c>
      <c r="FV399" s="17">
        <v>7.82</v>
      </c>
      <c r="FW399" s="17">
        <v>7.81</v>
      </c>
      <c r="FX399" s="17">
        <v>7.82</v>
      </c>
      <c r="FY399" s="17">
        <v>7.82</v>
      </c>
      <c r="FZ399" s="17">
        <v>7.82</v>
      </c>
      <c r="GA399" s="17">
        <v>7.82</v>
      </c>
      <c r="GB399" s="17">
        <v>7.81</v>
      </c>
      <c r="GC399" s="17">
        <v>7.81</v>
      </c>
      <c r="GD399" s="17">
        <v>7.81</v>
      </c>
      <c r="GE399" s="17">
        <v>7.8</v>
      </c>
      <c r="GF399" s="17">
        <v>7.81</v>
      </c>
      <c r="GG399" s="17">
        <v>7.8</v>
      </c>
      <c r="GH399" s="17">
        <v>7.81</v>
      </c>
      <c r="GI399" s="17">
        <v>7.81</v>
      </c>
      <c r="GJ399" s="17">
        <v>7.81</v>
      </c>
      <c r="GK399" s="17">
        <v>7.81</v>
      </c>
      <c r="GL399" s="17">
        <v>7.81</v>
      </c>
      <c r="GM399" s="17">
        <v>7.81</v>
      </c>
      <c r="GN399" s="17">
        <v>7.8</v>
      </c>
      <c r="GO399" s="17">
        <v>7.81</v>
      </c>
      <c r="GP399" s="17">
        <v>7.81</v>
      </c>
      <c r="GQ399" s="17">
        <v>7.8</v>
      </c>
      <c r="GR399" s="17">
        <v>7.81</v>
      </c>
      <c r="GS399" s="17">
        <v>7.81</v>
      </c>
      <c r="GT399" s="17">
        <v>7.8</v>
      </c>
      <c r="GU399" s="17">
        <v>7.8</v>
      </c>
      <c r="GV399" s="17">
        <v>7.81</v>
      </c>
      <c r="GW399" s="17">
        <v>7.81</v>
      </c>
      <c r="GX399" s="17">
        <v>7.81</v>
      </c>
      <c r="GY399" s="17">
        <v>7.81</v>
      </c>
      <c r="GZ399" s="17">
        <v>7.81</v>
      </c>
      <c r="HA399" s="17">
        <v>7.81</v>
      </c>
      <c r="HB399" s="17">
        <v>7.8</v>
      </c>
      <c r="HC399" s="17">
        <v>7.8</v>
      </c>
      <c r="HD399" s="17">
        <v>7.81</v>
      </c>
      <c r="HE399" s="17">
        <v>7.81</v>
      </c>
      <c r="HF399" s="17">
        <v>7.81</v>
      </c>
      <c r="HG399" s="17">
        <v>7.81</v>
      </c>
      <c r="HH399" s="17">
        <v>7.8</v>
      </c>
      <c r="HI399" s="17">
        <v>7.8</v>
      </c>
      <c r="HJ399" s="17">
        <v>7.81</v>
      </c>
      <c r="HK399" s="17">
        <v>7.8</v>
      </c>
      <c r="HL399" s="17">
        <v>7.8</v>
      </c>
      <c r="HM399" s="17">
        <v>7.81</v>
      </c>
      <c r="HN399" s="17">
        <v>7.8</v>
      </c>
      <c r="HO399" s="17">
        <v>7.8</v>
      </c>
      <c r="HP399" s="17">
        <v>7.8</v>
      </c>
      <c r="HQ399" s="17">
        <v>7.8</v>
      </c>
      <c r="HR399" s="17">
        <v>7.8</v>
      </c>
      <c r="HS399" s="17">
        <v>7.8</v>
      </c>
      <c r="HT399" s="17">
        <v>7.8</v>
      </c>
      <c r="HU399" s="17">
        <v>7.81</v>
      </c>
      <c r="HV399" s="17">
        <v>7.81</v>
      </c>
      <c r="HW399" s="17">
        <v>7.81</v>
      </c>
      <c r="HX399" s="17">
        <v>7.81</v>
      </c>
      <c r="HY399" s="17">
        <v>7.82</v>
      </c>
      <c r="HZ399" s="17">
        <v>7.82</v>
      </c>
      <c r="IA399" s="17">
        <v>7.82</v>
      </c>
      <c r="IB399" s="17">
        <v>7.82</v>
      </c>
      <c r="IC399" s="17">
        <v>7.81</v>
      </c>
      <c r="ID399" s="17">
        <v>7.82</v>
      </c>
      <c r="IE399" s="17">
        <v>7.82</v>
      </c>
      <c r="IF399" s="17">
        <v>7.82</v>
      </c>
      <c r="IG399" s="17">
        <v>7.81</v>
      </c>
      <c r="IH399" s="17">
        <v>7.81</v>
      </c>
      <c r="II399" s="17">
        <v>7.81</v>
      </c>
      <c r="IJ399" s="17">
        <v>7.8</v>
      </c>
      <c r="IK399" s="17">
        <v>7.8</v>
      </c>
      <c r="IL399" s="17">
        <v>7.81</v>
      </c>
      <c r="IM399" s="17">
        <v>7.81</v>
      </c>
      <c r="IN399" s="17">
        <v>7.8</v>
      </c>
      <c r="IO399" s="17">
        <v>7.81</v>
      </c>
      <c r="IP399" s="17">
        <v>7.8</v>
      </c>
      <c r="IQ399" s="17">
        <v>7.82</v>
      </c>
      <c r="IR399" s="17">
        <v>7.81</v>
      </c>
      <c r="IS399" s="17">
        <v>7.82</v>
      </c>
      <c r="IT399" s="17">
        <v>7.82</v>
      </c>
      <c r="IU399" s="17">
        <v>7.82</v>
      </c>
      <c r="IV399" s="17">
        <v>7.82</v>
      </c>
      <c r="IW399" s="17">
        <v>7.82</v>
      </c>
      <c r="IX399" s="17">
        <v>7.82</v>
      </c>
      <c r="IY399" s="17">
        <v>7.82</v>
      </c>
    </row>
    <row r="400" spans="1:259" x14ac:dyDescent="0.15">
      <c r="A400" s="17" t="s">
        <v>4641</v>
      </c>
      <c r="B400" s="17" t="s">
        <v>4770</v>
      </c>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26"/>
      <c r="AB400" s="17"/>
      <c r="AC400" s="26"/>
      <c r="AD400" s="26"/>
      <c r="AE400" s="17"/>
      <c r="AF400" s="17"/>
      <c r="AG400" s="17"/>
      <c r="AH400" s="17"/>
      <c r="AI400" s="17"/>
      <c r="AJ400" s="17"/>
      <c r="AK400" s="17"/>
      <c r="AL400" s="17"/>
      <c r="AM400" s="17"/>
      <c r="AN400" s="17"/>
      <c r="AO400" s="17"/>
      <c r="AP400" s="17"/>
      <c r="AQ400" s="17"/>
      <c r="AR400" s="17"/>
      <c r="AS400" s="17"/>
      <c r="AT400" s="17"/>
      <c r="AU400" s="17"/>
      <c r="AV400" s="17"/>
      <c r="AW400" s="17"/>
      <c r="AX400" s="17"/>
      <c r="AY400" s="17"/>
      <c r="AZ400" s="17"/>
      <c r="BA400" s="17"/>
      <c r="BB400" s="17"/>
      <c r="BC400" s="17"/>
      <c r="BD400" s="17"/>
      <c r="BE400" s="17"/>
      <c r="BF400" s="17"/>
      <c r="BG400" s="17"/>
      <c r="BH400" s="17"/>
      <c r="BI400" s="17"/>
      <c r="BJ400" s="26"/>
      <c r="BK400" s="17"/>
      <c r="BL400" s="17"/>
      <c r="BM400" s="17"/>
      <c r="BN400" s="17"/>
      <c r="BO400" s="17"/>
      <c r="BP400" s="17"/>
      <c r="BQ400" s="17"/>
      <c r="BR400" s="17"/>
      <c r="BS400" s="17"/>
      <c r="BT400" s="17"/>
      <c r="BU400" s="17"/>
      <c r="BV400" s="17"/>
      <c r="BW400" s="17"/>
      <c r="BX400" s="26"/>
      <c r="BY400" s="26"/>
      <c r="BZ400" s="26"/>
      <c r="CA400" s="26"/>
      <c r="CB400" s="26"/>
      <c r="CC400" s="17"/>
      <c r="CD400" s="17"/>
      <c r="CE400" s="17"/>
      <c r="CF400" s="17"/>
      <c r="CG400" s="17"/>
      <c r="CH400" s="17"/>
      <c r="CI400" s="17"/>
      <c r="CJ400" s="26"/>
      <c r="CK400" s="17"/>
      <c r="CL400" s="17"/>
      <c r="CM400" s="17"/>
      <c r="CN400" s="17"/>
      <c r="CO400" s="17"/>
      <c r="CP400" s="17"/>
      <c r="CQ400" s="17"/>
      <c r="CR400" s="17"/>
      <c r="CS400" s="17"/>
      <c r="CT400" s="17"/>
      <c r="CU400" s="17"/>
      <c r="CV400" s="17"/>
      <c r="CW400" s="17"/>
      <c r="CX400" s="17"/>
      <c r="CY400" s="26"/>
      <c r="CZ400" s="26"/>
      <c r="DA400" s="26"/>
      <c r="DB400" s="17"/>
      <c r="DC400" s="17"/>
      <c r="DD400" s="17"/>
      <c r="DE400" s="17"/>
      <c r="DF400" s="17"/>
      <c r="DG400" s="17"/>
      <c r="DH400" s="26"/>
      <c r="DI400" s="17"/>
      <c r="DJ400" s="17"/>
      <c r="DK400" s="17"/>
      <c r="DL400" s="17"/>
      <c r="DM400" s="17">
        <v>21.06</v>
      </c>
      <c r="DN400" s="17">
        <v>21.03</v>
      </c>
      <c r="DO400" s="17">
        <v>21.03</v>
      </c>
      <c r="DP400" s="17">
        <v>21.05</v>
      </c>
      <c r="DQ400" s="17">
        <v>21.08</v>
      </c>
      <c r="DR400" s="17">
        <v>21.08</v>
      </c>
      <c r="DS400" s="17">
        <v>21.09</v>
      </c>
      <c r="DT400" s="17">
        <v>21.11</v>
      </c>
      <c r="DU400" s="17">
        <v>21.11</v>
      </c>
      <c r="DV400" s="17">
        <v>21.11</v>
      </c>
      <c r="DW400" s="17">
        <v>21.11</v>
      </c>
      <c r="DX400" s="17">
        <v>21.09</v>
      </c>
      <c r="DY400" s="17">
        <v>21.06</v>
      </c>
      <c r="DZ400" s="17">
        <v>21.02</v>
      </c>
      <c r="EA400" s="17">
        <v>21.02</v>
      </c>
      <c r="EB400" s="17">
        <v>21.03</v>
      </c>
      <c r="EC400" s="17">
        <v>21.08</v>
      </c>
      <c r="ED400" s="17">
        <v>21.1</v>
      </c>
      <c r="EE400" s="17">
        <v>21.12</v>
      </c>
      <c r="EF400" s="17">
        <v>21.12</v>
      </c>
      <c r="EG400" s="17">
        <v>21.13</v>
      </c>
      <c r="EH400" s="17">
        <v>21.13</v>
      </c>
      <c r="EI400" s="17">
        <v>21.1</v>
      </c>
      <c r="EJ400" s="17">
        <v>21.1</v>
      </c>
      <c r="EK400" s="17">
        <v>21.05</v>
      </c>
      <c r="EL400" s="17">
        <v>21.06</v>
      </c>
      <c r="EM400" s="17">
        <v>21.07</v>
      </c>
      <c r="EN400" s="17">
        <v>21.09</v>
      </c>
      <c r="EO400" s="17">
        <v>21.1</v>
      </c>
      <c r="EP400" s="17">
        <v>21.13</v>
      </c>
      <c r="EQ400" s="17">
        <v>21.14</v>
      </c>
      <c r="ER400" s="17">
        <v>21.14</v>
      </c>
      <c r="ES400" s="17">
        <v>21.11</v>
      </c>
      <c r="ET400" s="17">
        <v>21.13</v>
      </c>
      <c r="EU400" s="17">
        <v>21.09</v>
      </c>
      <c r="EV400" s="17">
        <v>21.07</v>
      </c>
      <c r="EW400" s="17">
        <v>21.11</v>
      </c>
      <c r="EX400" s="17">
        <v>21.1</v>
      </c>
      <c r="EY400" s="17">
        <v>21.01</v>
      </c>
      <c r="EZ400" s="17">
        <v>21</v>
      </c>
      <c r="FA400" s="17">
        <v>21.09</v>
      </c>
      <c r="FB400" s="17">
        <v>21.09</v>
      </c>
      <c r="FC400" s="17">
        <v>21.13</v>
      </c>
      <c r="FD400" s="17">
        <v>21.13</v>
      </c>
      <c r="FE400" s="17">
        <v>21.16</v>
      </c>
      <c r="FF400" s="17">
        <v>21.2</v>
      </c>
      <c r="FG400" s="17">
        <v>21.29</v>
      </c>
      <c r="FH400" s="17">
        <v>21.24</v>
      </c>
      <c r="FI400" s="17">
        <v>21.25</v>
      </c>
      <c r="FJ400" s="17">
        <v>21.24</v>
      </c>
      <c r="FK400" s="17">
        <v>21.22</v>
      </c>
      <c r="FL400" s="17">
        <v>21.22</v>
      </c>
      <c r="FM400" s="17">
        <v>21.24</v>
      </c>
      <c r="FN400" s="17">
        <v>21.24</v>
      </c>
      <c r="FO400" s="17">
        <v>21.26</v>
      </c>
      <c r="FP400" s="17">
        <v>21.28</v>
      </c>
      <c r="FQ400" s="17">
        <v>21.25</v>
      </c>
      <c r="FR400" s="17">
        <v>21.25</v>
      </c>
      <c r="FS400" s="17">
        <v>21.24</v>
      </c>
      <c r="FT400" s="17">
        <v>21.18</v>
      </c>
      <c r="FU400" s="17">
        <v>21.18</v>
      </c>
      <c r="FV400" s="17">
        <v>21.16</v>
      </c>
      <c r="FW400" s="17">
        <v>21.16</v>
      </c>
      <c r="FX400" s="17">
        <v>21.2</v>
      </c>
      <c r="FY400" s="17">
        <v>21.29</v>
      </c>
      <c r="FZ400" s="17">
        <v>21.35</v>
      </c>
      <c r="GA400" s="17">
        <v>21.31</v>
      </c>
      <c r="GB400" s="17">
        <v>21.32</v>
      </c>
      <c r="GC400" s="17">
        <v>21.33</v>
      </c>
      <c r="GD400" s="17">
        <v>21.29</v>
      </c>
      <c r="GE400" s="17">
        <v>21.28</v>
      </c>
      <c r="GF400" s="17">
        <v>21.25</v>
      </c>
      <c r="GG400" s="17">
        <v>21.24</v>
      </c>
      <c r="GH400" s="17">
        <v>21.2</v>
      </c>
      <c r="GI400" s="17">
        <v>21.22</v>
      </c>
      <c r="GJ400" s="17">
        <v>21.25</v>
      </c>
      <c r="GK400" s="17">
        <v>21.29</v>
      </c>
      <c r="GL400" s="17">
        <v>21.31</v>
      </c>
      <c r="GM400" s="17">
        <v>21.28</v>
      </c>
      <c r="GN400" s="17">
        <v>21.28</v>
      </c>
      <c r="GO400" s="17">
        <v>21.29</v>
      </c>
      <c r="GP400" s="17">
        <v>21.25</v>
      </c>
      <c r="GQ400" s="17">
        <v>21.26</v>
      </c>
      <c r="GR400" s="17">
        <v>21.3</v>
      </c>
      <c r="GS400" s="17">
        <v>21.3</v>
      </c>
      <c r="GT400" s="17">
        <v>21.31</v>
      </c>
      <c r="GU400" s="17">
        <v>21.29</v>
      </c>
      <c r="GV400" s="17">
        <v>21.25</v>
      </c>
      <c r="GW400" s="17">
        <v>21.24</v>
      </c>
      <c r="GX400" s="17">
        <v>21.29</v>
      </c>
      <c r="GY400" s="17">
        <v>21.29</v>
      </c>
      <c r="GZ400" s="17">
        <v>21.24</v>
      </c>
      <c r="HA400" s="17">
        <v>21.26</v>
      </c>
      <c r="HB400" s="17">
        <v>21.25</v>
      </c>
      <c r="HC400" s="17">
        <v>21.24</v>
      </c>
      <c r="HD400" s="17">
        <v>21.21</v>
      </c>
      <c r="HE400" s="17">
        <v>21.22</v>
      </c>
      <c r="HF400" s="17">
        <v>21.22</v>
      </c>
      <c r="HG400" s="17">
        <v>21.24</v>
      </c>
      <c r="HH400" s="17">
        <v>21.25</v>
      </c>
      <c r="HI400" s="17">
        <v>21.24</v>
      </c>
      <c r="HJ400" s="17">
        <v>21.25</v>
      </c>
      <c r="HK400" s="17">
        <v>21.26</v>
      </c>
      <c r="HL400" s="17">
        <v>21.26</v>
      </c>
      <c r="HM400" s="17">
        <v>21.22</v>
      </c>
      <c r="HN400" s="17">
        <v>21.21</v>
      </c>
      <c r="HO400" s="17">
        <v>21.22</v>
      </c>
      <c r="HP400" s="17">
        <v>21.18</v>
      </c>
      <c r="HQ400" s="17">
        <v>21.19</v>
      </c>
      <c r="HR400" s="17">
        <v>21.1</v>
      </c>
      <c r="HS400" s="17">
        <v>21.11</v>
      </c>
      <c r="HT400" s="17">
        <v>21.14</v>
      </c>
      <c r="HU400" s="17">
        <v>21.15</v>
      </c>
      <c r="HV400" s="17">
        <v>21.15</v>
      </c>
      <c r="HW400" s="17">
        <v>21.15</v>
      </c>
      <c r="HX400" s="17">
        <v>21.14</v>
      </c>
      <c r="HY400" s="17">
        <v>21.13</v>
      </c>
      <c r="HZ400" s="17">
        <v>21.13</v>
      </c>
      <c r="IA400" s="17">
        <v>21.15</v>
      </c>
      <c r="IB400" s="17">
        <v>21.18</v>
      </c>
      <c r="IC400" s="17">
        <v>21.19</v>
      </c>
      <c r="ID400" s="17">
        <v>21.18</v>
      </c>
      <c r="IE400" s="17">
        <v>21.18</v>
      </c>
      <c r="IF400" s="17">
        <v>21.18</v>
      </c>
      <c r="IG400" s="17">
        <v>21.18</v>
      </c>
      <c r="IH400" s="17">
        <v>21.15</v>
      </c>
      <c r="II400" s="17">
        <v>21.15</v>
      </c>
      <c r="IJ400" s="17">
        <v>21.11</v>
      </c>
      <c r="IK400" s="17">
        <v>21.08</v>
      </c>
      <c r="IL400" s="17">
        <v>21.08</v>
      </c>
      <c r="IM400" s="17">
        <v>21.1</v>
      </c>
      <c r="IN400" s="17">
        <v>21.1</v>
      </c>
      <c r="IO400" s="17">
        <v>21.08</v>
      </c>
      <c r="IP400" s="17">
        <v>20.99</v>
      </c>
      <c r="IQ400" s="17">
        <v>21.09</v>
      </c>
      <c r="IR400" s="17">
        <v>21.06</v>
      </c>
      <c r="IS400" s="17">
        <v>21.1</v>
      </c>
      <c r="IT400" s="17">
        <v>21.13</v>
      </c>
      <c r="IU400" s="17">
        <v>21.08</v>
      </c>
      <c r="IV400" s="17">
        <v>21.08</v>
      </c>
      <c r="IW400" s="17">
        <v>21.08</v>
      </c>
      <c r="IX400" s="17">
        <v>21.08</v>
      </c>
      <c r="IY400" s="17">
        <v>21</v>
      </c>
    </row>
    <row r="401" spans="1:259" x14ac:dyDescent="0.15">
      <c r="A401" s="17" t="s">
        <v>846</v>
      </c>
      <c r="B401" s="17" t="s">
        <v>2070</v>
      </c>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c r="AA401" s="26"/>
      <c r="AB401" s="17"/>
      <c r="AC401" s="26"/>
      <c r="AD401" s="26"/>
      <c r="AE401" s="17"/>
      <c r="AF401" s="17"/>
      <c r="AG401" s="17"/>
      <c r="AH401" s="17"/>
      <c r="AI401" s="17"/>
      <c r="AJ401" s="17"/>
      <c r="AK401" s="17"/>
      <c r="AL401" s="17"/>
      <c r="AM401" s="17"/>
      <c r="AN401" s="17"/>
      <c r="AO401" s="17"/>
      <c r="AP401" s="17"/>
      <c r="AQ401" s="17"/>
      <c r="AR401" s="17"/>
      <c r="AS401" s="17"/>
      <c r="AT401" s="17"/>
      <c r="AU401" s="17"/>
      <c r="AV401" s="17"/>
      <c r="AW401" s="17"/>
      <c r="AX401" s="17"/>
      <c r="AY401" s="17"/>
      <c r="AZ401" s="17"/>
      <c r="BA401" s="17"/>
      <c r="BB401" s="17"/>
      <c r="BC401" s="17"/>
      <c r="BD401" s="17"/>
      <c r="BE401" s="17"/>
      <c r="BF401" s="17"/>
      <c r="BG401" s="17"/>
      <c r="BH401" s="17"/>
      <c r="BI401" s="17"/>
      <c r="BJ401" s="26"/>
      <c r="BK401" s="17"/>
      <c r="BL401" s="17"/>
      <c r="BM401" s="17"/>
      <c r="BN401" s="17"/>
      <c r="BO401" s="17"/>
      <c r="BP401" s="17"/>
      <c r="BQ401" s="17"/>
      <c r="BR401" s="17"/>
      <c r="BS401" s="17"/>
      <c r="BT401" s="17"/>
      <c r="BU401" s="17"/>
      <c r="BV401" s="17"/>
      <c r="BW401" s="17"/>
      <c r="BX401" s="26"/>
      <c r="BY401" s="26"/>
      <c r="BZ401" s="26"/>
      <c r="CA401" s="26"/>
      <c r="CB401" s="26"/>
      <c r="CC401" s="17"/>
      <c r="CD401" s="17"/>
      <c r="CE401" s="17"/>
      <c r="CF401" s="17"/>
      <c r="CG401" s="17"/>
      <c r="CH401" s="17"/>
      <c r="CI401" s="17"/>
      <c r="CJ401" s="26"/>
      <c r="CK401" s="17"/>
      <c r="CL401" s="17"/>
      <c r="CM401" s="17"/>
      <c r="CN401" s="17"/>
      <c r="CO401" s="17"/>
      <c r="CP401" s="17"/>
      <c r="CQ401" s="17"/>
      <c r="CR401" s="17"/>
      <c r="CS401" s="17"/>
      <c r="CT401" s="17"/>
      <c r="CU401" s="17"/>
      <c r="CV401" s="17"/>
      <c r="CW401" s="17"/>
      <c r="CX401" s="17"/>
      <c r="CY401" s="26"/>
      <c r="CZ401" s="26"/>
      <c r="DA401" s="26"/>
      <c r="DB401" s="17"/>
      <c r="DC401" s="17"/>
      <c r="DD401" s="17"/>
      <c r="DE401" s="17"/>
      <c r="DF401" s="17"/>
      <c r="DG401" s="17"/>
      <c r="DH401" s="26"/>
      <c r="DI401" s="17"/>
      <c r="DJ401" s="17"/>
      <c r="DK401" s="17"/>
      <c r="DL401" s="17"/>
      <c r="DM401" s="17">
        <v>12.81</v>
      </c>
      <c r="DN401" s="17">
        <v>12.8</v>
      </c>
      <c r="DO401" s="17">
        <v>12.81</v>
      </c>
      <c r="DP401" s="17">
        <v>12.8</v>
      </c>
      <c r="DQ401" s="17">
        <v>12.8</v>
      </c>
      <c r="DR401" s="17">
        <v>12.87</v>
      </c>
      <c r="DS401" s="17">
        <v>12.93</v>
      </c>
      <c r="DT401" s="17">
        <v>12.87</v>
      </c>
      <c r="DU401" s="17">
        <v>12.91</v>
      </c>
      <c r="DV401" s="17">
        <v>12.91</v>
      </c>
      <c r="DW401" s="17">
        <v>12.92</v>
      </c>
      <c r="DX401" s="17">
        <v>12.88</v>
      </c>
      <c r="DY401" s="17">
        <v>12.89</v>
      </c>
      <c r="DZ401" s="17">
        <v>12.88</v>
      </c>
      <c r="EA401" s="17">
        <v>12.86</v>
      </c>
      <c r="EB401" s="17">
        <v>12.86</v>
      </c>
      <c r="EC401" s="17">
        <v>12.85</v>
      </c>
      <c r="ED401" s="17">
        <v>12.83</v>
      </c>
      <c r="EE401" s="17">
        <v>12.83</v>
      </c>
      <c r="EF401" s="17">
        <v>12.84</v>
      </c>
      <c r="EG401" s="17">
        <v>12.83</v>
      </c>
      <c r="EH401" s="17">
        <v>12.83</v>
      </c>
      <c r="EI401" s="17">
        <v>12.85</v>
      </c>
      <c r="EJ401" s="17">
        <v>12.89</v>
      </c>
      <c r="EK401" s="17">
        <v>12.87</v>
      </c>
      <c r="EL401" s="17">
        <v>12.89</v>
      </c>
      <c r="EM401" s="17">
        <v>12.88</v>
      </c>
      <c r="EN401" s="17">
        <v>12.89</v>
      </c>
      <c r="EO401" s="17">
        <v>12.93</v>
      </c>
      <c r="EP401" s="17">
        <v>13</v>
      </c>
      <c r="EQ401" s="17">
        <v>13.05</v>
      </c>
      <c r="ER401" s="17">
        <v>13.05</v>
      </c>
      <c r="ES401" s="17">
        <v>13.04</v>
      </c>
      <c r="ET401" s="17">
        <v>13.03</v>
      </c>
      <c r="EU401" s="17">
        <v>13.01</v>
      </c>
      <c r="EV401" s="17">
        <v>13.02</v>
      </c>
      <c r="EW401" s="17">
        <v>13.02</v>
      </c>
      <c r="EX401" s="17">
        <v>13.01</v>
      </c>
      <c r="EY401" s="17">
        <v>13.01</v>
      </c>
      <c r="EZ401" s="17">
        <v>13.04</v>
      </c>
      <c r="FA401" s="17">
        <v>13.04</v>
      </c>
      <c r="FB401" s="17">
        <v>13.02</v>
      </c>
      <c r="FC401" s="17">
        <v>13</v>
      </c>
      <c r="FD401" s="17">
        <v>12.99</v>
      </c>
      <c r="FE401" s="17">
        <v>13</v>
      </c>
      <c r="FF401" s="17">
        <v>13.02</v>
      </c>
      <c r="FG401" s="17">
        <v>13</v>
      </c>
      <c r="FH401" s="17">
        <v>12.99</v>
      </c>
      <c r="FI401" s="17">
        <v>12.99</v>
      </c>
      <c r="FJ401" s="17">
        <v>12.99</v>
      </c>
      <c r="FK401" s="17">
        <v>13.01</v>
      </c>
      <c r="FL401" s="17">
        <v>13.01</v>
      </c>
      <c r="FM401" s="17">
        <v>13.01</v>
      </c>
      <c r="FN401" s="17">
        <v>13.02</v>
      </c>
      <c r="FO401" s="17">
        <v>13.01</v>
      </c>
      <c r="FP401" s="17">
        <v>13.02</v>
      </c>
      <c r="FQ401" s="17">
        <v>13.02</v>
      </c>
      <c r="FR401" s="17">
        <v>13.05</v>
      </c>
      <c r="FS401" s="17">
        <v>13.08</v>
      </c>
      <c r="FT401" s="17">
        <v>13.1</v>
      </c>
      <c r="FU401" s="17">
        <v>13.08</v>
      </c>
      <c r="FV401" s="17">
        <v>13.04</v>
      </c>
      <c r="FW401" s="17">
        <v>13.05</v>
      </c>
      <c r="FX401" s="17">
        <v>13.03</v>
      </c>
      <c r="FY401" s="17">
        <v>13.07</v>
      </c>
      <c r="FZ401" s="17">
        <v>13.05</v>
      </c>
      <c r="GA401" s="17">
        <v>13.08</v>
      </c>
      <c r="GB401" s="17">
        <v>13.05</v>
      </c>
      <c r="GC401" s="17">
        <v>13.04</v>
      </c>
      <c r="GD401" s="17">
        <v>13.04</v>
      </c>
      <c r="GE401" s="17">
        <v>13.01</v>
      </c>
      <c r="GF401" s="17">
        <v>13.01</v>
      </c>
      <c r="GG401" s="17">
        <v>12.98</v>
      </c>
      <c r="GH401" s="17">
        <v>12.96</v>
      </c>
      <c r="GI401" s="17">
        <v>12.96</v>
      </c>
      <c r="GJ401" s="17">
        <v>12.98</v>
      </c>
      <c r="GK401" s="17">
        <v>12.96</v>
      </c>
      <c r="GL401" s="17">
        <v>12.92</v>
      </c>
      <c r="GM401" s="17">
        <v>12.91</v>
      </c>
      <c r="GN401" s="17">
        <v>12.94</v>
      </c>
      <c r="GO401" s="17">
        <v>12.95</v>
      </c>
      <c r="GP401" s="17">
        <v>12.97</v>
      </c>
      <c r="GQ401" s="17">
        <v>12.97</v>
      </c>
      <c r="GR401" s="17">
        <v>12.95</v>
      </c>
      <c r="GS401" s="17">
        <v>12.92</v>
      </c>
      <c r="GT401" s="17">
        <v>12.92</v>
      </c>
      <c r="GU401" s="17">
        <v>12.94</v>
      </c>
      <c r="GV401" s="17">
        <v>12.93</v>
      </c>
      <c r="GW401" s="17">
        <v>12.94</v>
      </c>
      <c r="GX401" s="17">
        <v>12.93</v>
      </c>
      <c r="GY401" s="17">
        <v>12.9</v>
      </c>
      <c r="GZ401" s="17">
        <v>12.9</v>
      </c>
      <c r="HA401" s="17">
        <v>12.9</v>
      </c>
      <c r="HB401" s="17">
        <v>12.9</v>
      </c>
      <c r="HC401" s="17">
        <v>12.9</v>
      </c>
      <c r="HD401" s="17">
        <v>12.89</v>
      </c>
      <c r="HE401" s="17">
        <v>12.92</v>
      </c>
      <c r="HF401" s="17">
        <v>12.92</v>
      </c>
      <c r="HG401" s="17">
        <v>12.93</v>
      </c>
      <c r="HH401" s="17">
        <v>12.88</v>
      </c>
      <c r="HI401" s="17">
        <v>12.86</v>
      </c>
      <c r="HJ401" s="17">
        <v>12.86</v>
      </c>
      <c r="HK401" s="17">
        <v>12.83</v>
      </c>
      <c r="HL401" s="17">
        <v>12.83</v>
      </c>
      <c r="HM401" s="17">
        <v>12.84</v>
      </c>
      <c r="HN401" s="17">
        <v>12.84</v>
      </c>
      <c r="HO401" s="17">
        <v>12.83</v>
      </c>
      <c r="HP401" s="17">
        <v>12.83</v>
      </c>
      <c r="HQ401" s="17">
        <v>12.84</v>
      </c>
      <c r="HR401" s="17">
        <v>12.83</v>
      </c>
      <c r="HS401" s="17">
        <v>12.83</v>
      </c>
      <c r="HT401" s="17">
        <v>12.81</v>
      </c>
      <c r="HU401" s="17">
        <v>12.8</v>
      </c>
      <c r="HV401" s="17">
        <v>12.83</v>
      </c>
      <c r="HW401" s="17">
        <v>12.85</v>
      </c>
      <c r="HX401" s="17">
        <v>12.86</v>
      </c>
      <c r="HY401" s="17">
        <v>12.88</v>
      </c>
      <c r="HZ401" s="17">
        <v>12.84</v>
      </c>
      <c r="IA401" s="17">
        <v>12.86</v>
      </c>
      <c r="IB401" s="17">
        <v>12.87</v>
      </c>
      <c r="IC401" s="17">
        <v>12.87</v>
      </c>
      <c r="ID401" s="17">
        <v>12.84</v>
      </c>
      <c r="IE401" s="17">
        <v>12.84</v>
      </c>
      <c r="IF401" s="17">
        <v>12.84</v>
      </c>
      <c r="IG401" s="17">
        <v>12.84</v>
      </c>
      <c r="IH401" s="17">
        <v>12.83</v>
      </c>
      <c r="II401" s="17">
        <v>12.84</v>
      </c>
      <c r="IJ401" s="17">
        <v>12.82</v>
      </c>
      <c r="IK401" s="17">
        <v>12.82</v>
      </c>
      <c r="IL401" s="17">
        <v>12.82</v>
      </c>
      <c r="IM401" s="17">
        <v>12.81</v>
      </c>
      <c r="IN401" s="17">
        <v>12.82</v>
      </c>
      <c r="IO401" s="17">
        <v>12.83</v>
      </c>
      <c r="IP401" s="17">
        <v>12.84</v>
      </c>
      <c r="IQ401" s="17">
        <v>12.84</v>
      </c>
      <c r="IR401" s="17">
        <v>12.85</v>
      </c>
      <c r="IS401" s="17">
        <v>12.84</v>
      </c>
      <c r="IT401" s="17">
        <v>12.85</v>
      </c>
      <c r="IU401" s="17">
        <v>12.84</v>
      </c>
      <c r="IV401" s="17">
        <v>12.84</v>
      </c>
      <c r="IW401" s="17">
        <v>12.84</v>
      </c>
      <c r="IX401" s="17">
        <v>12.84</v>
      </c>
      <c r="IY401" s="17">
        <v>12.84</v>
      </c>
    </row>
    <row r="402" spans="1:259" x14ac:dyDescent="0.15">
      <c r="A402" s="17" t="s">
        <v>445</v>
      </c>
      <c r="B402" s="17" t="s">
        <v>446</v>
      </c>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c r="AA402" s="26"/>
      <c r="AB402" s="17"/>
      <c r="AC402" s="26"/>
      <c r="AD402" s="26"/>
      <c r="AE402" s="17"/>
      <c r="AF402" s="17"/>
      <c r="AG402" s="17"/>
      <c r="AH402" s="17"/>
      <c r="AI402" s="17"/>
      <c r="AJ402" s="17"/>
      <c r="AK402" s="17"/>
      <c r="AL402" s="17"/>
      <c r="AM402" s="17"/>
      <c r="AN402" s="17"/>
      <c r="AO402" s="17"/>
      <c r="AP402" s="17"/>
      <c r="AQ402" s="17"/>
      <c r="AR402" s="17"/>
      <c r="AS402" s="17"/>
      <c r="AT402" s="17"/>
      <c r="AU402" s="17"/>
      <c r="AV402" s="17"/>
      <c r="AW402" s="17"/>
      <c r="AX402" s="17"/>
      <c r="AY402" s="17"/>
      <c r="AZ402" s="17"/>
      <c r="BA402" s="17"/>
      <c r="BB402" s="17"/>
      <c r="BC402" s="17"/>
      <c r="BD402" s="17"/>
      <c r="BE402" s="17"/>
      <c r="BF402" s="17"/>
      <c r="BG402" s="17"/>
      <c r="BH402" s="17"/>
      <c r="BI402" s="17"/>
      <c r="BJ402" s="26"/>
      <c r="BK402" s="17"/>
      <c r="BL402" s="17"/>
      <c r="BM402" s="17"/>
      <c r="BN402" s="17"/>
      <c r="BO402" s="17"/>
      <c r="BP402" s="17"/>
      <c r="BQ402" s="17"/>
      <c r="BR402" s="17"/>
      <c r="BS402" s="17"/>
      <c r="BT402" s="17"/>
      <c r="BU402" s="17"/>
      <c r="BV402" s="17"/>
      <c r="BW402" s="17"/>
      <c r="BX402" s="26"/>
      <c r="BY402" s="26"/>
      <c r="BZ402" s="26"/>
      <c r="CA402" s="26"/>
      <c r="CB402" s="26"/>
      <c r="CC402" s="17"/>
      <c r="CD402" s="17"/>
      <c r="CE402" s="17"/>
      <c r="CF402" s="17"/>
      <c r="CG402" s="17"/>
      <c r="CH402" s="17"/>
      <c r="CI402" s="17"/>
      <c r="CJ402" s="26"/>
      <c r="CK402" s="17"/>
      <c r="CL402" s="17"/>
      <c r="CM402" s="17"/>
      <c r="CN402" s="17"/>
      <c r="CO402" s="17"/>
      <c r="CP402" s="17"/>
      <c r="CQ402" s="17"/>
      <c r="CR402" s="17"/>
      <c r="CS402" s="17"/>
      <c r="CT402" s="17"/>
      <c r="CU402" s="17"/>
      <c r="CV402" s="17"/>
      <c r="CW402" s="17"/>
      <c r="CX402" s="17"/>
      <c r="CY402" s="26"/>
      <c r="CZ402" s="26"/>
      <c r="DA402" s="26"/>
      <c r="DB402" s="17"/>
      <c r="DC402" s="17"/>
      <c r="DD402" s="17"/>
      <c r="DE402" s="17"/>
      <c r="DF402" s="17"/>
      <c r="DG402" s="17"/>
      <c r="DH402" s="26"/>
      <c r="DI402" s="17"/>
      <c r="DJ402" s="17"/>
      <c r="DK402" s="17"/>
      <c r="DL402" s="17"/>
      <c r="DM402" s="17">
        <v>27807.98</v>
      </c>
      <c r="DN402" s="17">
        <v>27817.18</v>
      </c>
      <c r="DO402" s="17">
        <v>27822.44</v>
      </c>
      <c r="DP402" s="17">
        <v>27824.44</v>
      </c>
      <c r="DQ402" s="17">
        <v>27825.38</v>
      </c>
      <c r="DR402" s="17">
        <v>27826.39</v>
      </c>
      <c r="DS402" s="17">
        <v>27824.799999999999</v>
      </c>
      <c r="DT402" s="17">
        <v>27821.85</v>
      </c>
      <c r="DU402" s="17">
        <v>27822.31</v>
      </c>
      <c r="DV402" s="17">
        <v>27824.5</v>
      </c>
      <c r="DW402" s="17">
        <v>27826.07</v>
      </c>
      <c r="DX402" s="17">
        <v>27825.98</v>
      </c>
      <c r="DY402" s="17">
        <v>27822.82</v>
      </c>
      <c r="DZ402" s="17">
        <v>27814.25</v>
      </c>
      <c r="EA402" s="17">
        <v>27801.53</v>
      </c>
      <c r="EB402" s="17">
        <v>27792.62</v>
      </c>
      <c r="EC402" s="17">
        <v>27791.94</v>
      </c>
      <c r="ED402" s="17">
        <v>27787.66</v>
      </c>
      <c r="EE402" s="17">
        <v>27788.41</v>
      </c>
      <c r="EF402" s="17">
        <v>27786.73</v>
      </c>
      <c r="EG402" s="17">
        <v>27791.98</v>
      </c>
      <c r="EH402" s="17">
        <v>27792.75</v>
      </c>
      <c r="EI402" s="17">
        <v>27805.46</v>
      </c>
      <c r="EJ402" s="17">
        <v>27798.59</v>
      </c>
      <c r="EK402" s="17">
        <v>27799.91</v>
      </c>
      <c r="EL402" s="17">
        <v>27799.63</v>
      </c>
      <c r="EM402" s="17">
        <v>27800.21</v>
      </c>
      <c r="EN402" s="17">
        <v>27799.11</v>
      </c>
      <c r="EO402" s="17">
        <v>27798.51</v>
      </c>
      <c r="EP402" s="17">
        <v>27801.64</v>
      </c>
      <c r="EQ402" s="17">
        <v>27805.66</v>
      </c>
      <c r="ER402" s="17">
        <v>27807.39</v>
      </c>
      <c r="ES402" s="17">
        <v>27807.91</v>
      </c>
      <c r="ET402" s="17">
        <v>27807.52</v>
      </c>
      <c r="EU402" s="17">
        <v>27809.21</v>
      </c>
      <c r="EV402" s="17">
        <v>27809.86</v>
      </c>
      <c r="EW402" s="17">
        <v>27810.81</v>
      </c>
      <c r="EX402" s="17">
        <v>27810.16</v>
      </c>
      <c r="EY402" s="17">
        <v>27800.9</v>
      </c>
      <c r="EZ402" s="17">
        <v>27794.05</v>
      </c>
      <c r="FA402" s="17">
        <v>27791.15</v>
      </c>
      <c r="FB402" s="17">
        <v>27788.36</v>
      </c>
      <c r="FC402" s="17">
        <v>27787.360000000001</v>
      </c>
      <c r="FD402" s="17">
        <v>27790.62</v>
      </c>
      <c r="FE402" s="17">
        <v>27793.279999999999</v>
      </c>
      <c r="FF402" s="17">
        <v>27796.68</v>
      </c>
      <c r="FG402" s="17">
        <v>27805.16</v>
      </c>
      <c r="FH402" s="17">
        <v>27810.33</v>
      </c>
      <c r="FI402" s="17">
        <v>27814.94</v>
      </c>
      <c r="FJ402" s="17">
        <v>27821.279999999999</v>
      </c>
      <c r="FK402" s="17">
        <v>27829.69</v>
      </c>
      <c r="FL402" s="17">
        <v>27834.97</v>
      </c>
      <c r="FM402" s="17">
        <v>27838.54</v>
      </c>
      <c r="FN402" s="17">
        <v>27840.85</v>
      </c>
      <c r="FO402" s="17">
        <v>27840.33</v>
      </c>
      <c r="FP402" s="17">
        <v>27840.07</v>
      </c>
      <c r="FQ402" s="17">
        <v>27836.35</v>
      </c>
      <c r="FR402" s="17">
        <v>27830.9</v>
      </c>
      <c r="FS402" s="17">
        <v>27830.7</v>
      </c>
      <c r="FT402" s="17">
        <v>27826.17</v>
      </c>
      <c r="FU402" s="17">
        <v>27820.81</v>
      </c>
      <c r="FV402" s="17">
        <v>27820.99</v>
      </c>
      <c r="FW402" s="17">
        <v>27820.959999999999</v>
      </c>
      <c r="FX402" s="17">
        <v>27826.68</v>
      </c>
      <c r="FY402" s="17">
        <v>27846.959999999999</v>
      </c>
      <c r="FZ402" s="17">
        <v>27865.16</v>
      </c>
      <c r="GA402" s="17">
        <v>27867.5</v>
      </c>
      <c r="GB402" s="17">
        <v>27863.87</v>
      </c>
      <c r="GC402" s="17">
        <v>27861.33</v>
      </c>
      <c r="GD402" s="17">
        <v>27860.97</v>
      </c>
      <c r="GE402" s="17">
        <v>27859.439999999999</v>
      </c>
      <c r="GF402" s="17">
        <v>27846.63</v>
      </c>
      <c r="GG402" s="17">
        <v>27835.54</v>
      </c>
      <c r="GH402" s="17">
        <v>27825.39</v>
      </c>
      <c r="GI402" s="17">
        <v>27815.26</v>
      </c>
      <c r="GJ402" s="17">
        <v>27811.69</v>
      </c>
      <c r="GK402" s="17">
        <v>27810.14</v>
      </c>
      <c r="GL402" s="17">
        <v>27806.48</v>
      </c>
      <c r="GM402" s="17">
        <v>27804.65</v>
      </c>
      <c r="GN402" s="17">
        <v>27803.16</v>
      </c>
      <c r="GO402" s="17">
        <v>27811.07</v>
      </c>
      <c r="GP402" s="17">
        <v>27820.48</v>
      </c>
      <c r="GQ402" s="17">
        <v>27827.56</v>
      </c>
      <c r="GR402" s="17">
        <v>27827.1</v>
      </c>
      <c r="GS402" s="17">
        <v>27826.44</v>
      </c>
      <c r="GT402" s="17">
        <v>27824.91</v>
      </c>
      <c r="GU402" s="17">
        <v>27827.39</v>
      </c>
      <c r="GV402" s="17">
        <v>27827.75</v>
      </c>
      <c r="GW402" s="17">
        <v>27829.32</v>
      </c>
      <c r="GX402" s="17">
        <v>27833.19</v>
      </c>
      <c r="GY402" s="17">
        <v>27839.18</v>
      </c>
      <c r="GZ402" s="17">
        <v>27842.5</v>
      </c>
      <c r="HA402" s="17">
        <v>27845.66</v>
      </c>
      <c r="HB402" s="17">
        <v>27846.16</v>
      </c>
      <c r="HC402" s="17">
        <v>27849.439999999999</v>
      </c>
      <c r="HD402" s="17">
        <v>27851.66</v>
      </c>
      <c r="HE402" s="17">
        <v>27850.240000000002</v>
      </c>
      <c r="HF402" s="17">
        <v>27839.45</v>
      </c>
      <c r="HG402" s="17">
        <v>27825.25</v>
      </c>
      <c r="HH402" s="17">
        <v>27817.26</v>
      </c>
      <c r="HI402" s="17">
        <v>27811.69</v>
      </c>
      <c r="HJ402" s="17">
        <v>27804.02</v>
      </c>
      <c r="HK402" s="17">
        <v>27794.69</v>
      </c>
      <c r="HL402" s="17">
        <v>27789.599999999999</v>
      </c>
      <c r="HM402" s="17">
        <v>27786.13</v>
      </c>
      <c r="HN402" s="17">
        <v>27781.73</v>
      </c>
      <c r="HO402" s="17">
        <v>27780.84</v>
      </c>
      <c r="HP402" s="17">
        <v>27778.34</v>
      </c>
      <c r="HQ402" s="17">
        <v>27778.52</v>
      </c>
      <c r="HR402" s="17">
        <v>27781.85</v>
      </c>
      <c r="HS402" s="17">
        <v>27791.41</v>
      </c>
      <c r="HT402" s="17">
        <v>27795.98</v>
      </c>
      <c r="HU402" s="17">
        <v>27800.59</v>
      </c>
      <c r="HV402" s="17">
        <v>27806.37</v>
      </c>
      <c r="HW402" s="17">
        <v>27809.439999999999</v>
      </c>
      <c r="HX402" s="17">
        <v>27812.55</v>
      </c>
      <c r="HY402" s="17">
        <v>27816.65</v>
      </c>
      <c r="HZ402" s="17">
        <v>27815.91</v>
      </c>
      <c r="IA402" s="17">
        <v>27811.67</v>
      </c>
      <c r="IB402" s="17">
        <v>27811.48</v>
      </c>
      <c r="IC402" s="17">
        <v>27810.81</v>
      </c>
      <c r="ID402" s="17">
        <v>27806.51</v>
      </c>
      <c r="IE402" s="17">
        <v>27803.64</v>
      </c>
      <c r="IF402" s="17">
        <v>27801.94</v>
      </c>
      <c r="IG402" s="17">
        <v>27800.58</v>
      </c>
      <c r="IH402" s="17">
        <v>27791.89</v>
      </c>
      <c r="II402" s="17">
        <v>27786.14</v>
      </c>
      <c r="IJ402" s="17">
        <v>27783.06</v>
      </c>
      <c r="IK402" s="17">
        <v>27785</v>
      </c>
      <c r="IL402" s="17">
        <v>27789.11</v>
      </c>
      <c r="IM402" s="17">
        <v>27795.53</v>
      </c>
      <c r="IN402" s="17">
        <v>27798.080000000002</v>
      </c>
      <c r="IO402" s="17">
        <v>27799.82</v>
      </c>
      <c r="IP402" s="17">
        <v>27797.53</v>
      </c>
      <c r="IQ402" s="17">
        <v>27795.13</v>
      </c>
      <c r="IR402" s="17">
        <v>27793.16</v>
      </c>
      <c r="IS402" s="17">
        <v>27793.1</v>
      </c>
      <c r="IT402" s="17">
        <v>27797.88</v>
      </c>
      <c r="IU402" s="17">
        <v>27801.69</v>
      </c>
      <c r="IV402" s="17">
        <v>27800.71</v>
      </c>
      <c r="IW402" s="17">
        <v>27805.49</v>
      </c>
      <c r="IX402" s="17">
        <v>27807.360000000001</v>
      </c>
      <c r="IY402" s="17">
        <v>27814.13</v>
      </c>
    </row>
    <row r="403" spans="1:259" x14ac:dyDescent="0.15">
      <c r="A403" s="17" t="s">
        <v>800</v>
      </c>
      <c r="B403" s="17" t="s">
        <v>801</v>
      </c>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26"/>
      <c r="AB403" s="17"/>
      <c r="AC403" s="26"/>
      <c r="AD403" s="26"/>
      <c r="AE403" s="17"/>
      <c r="AF403" s="17"/>
      <c r="AG403" s="17"/>
      <c r="AH403" s="17"/>
      <c r="AI403" s="17"/>
      <c r="AJ403" s="17"/>
      <c r="AK403" s="17"/>
      <c r="AL403" s="17"/>
      <c r="AM403" s="17"/>
      <c r="AN403" s="17"/>
      <c r="AO403" s="17"/>
      <c r="AP403" s="17"/>
      <c r="AQ403" s="17"/>
      <c r="AR403" s="17"/>
      <c r="AS403" s="17"/>
      <c r="AT403" s="17"/>
      <c r="AU403" s="17"/>
      <c r="AV403" s="17"/>
      <c r="AW403" s="17"/>
      <c r="AX403" s="17"/>
      <c r="AY403" s="17"/>
      <c r="AZ403" s="17"/>
      <c r="BA403" s="17"/>
      <c r="BB403" s="17"/>
      <c r="BC403" s="17"/>
      <c r="BD403" s="17"/>
      <c r="BE403" s="17"/>
      <c r="BF403" s="17"/>
      <c r="BG403" s="17"/>
      <c r="BH403" s="17"/>
      <c r="BI403" s="17"/>
      <c r="BJ403" s="26"/>
      <c r="BK403" s="17"/>
      <c r="BL403" s="17"/>
      <c r="BM403" s="17"/>
      <c r="BN403" s="17"/>
      <c r="BO403" s="17"/>
      <c r="BP403" s="17"/>
      <c r="BQ403" s="17"/>
      <c r="BR403" s="17"/>
      <c r="BS403" s="17"/>
      <c r="BT403" s="17"/>
      <c r="BU403" s="17"/>
      <c r="BV403" s="17"/>
      <c r="BW403" s="17"/>
      <c r="BX403" s="26"/>
      <c r="BY403" s="26"/>
      <c r="BZ403" s="26"/>
      <c r="CA403" s="26"/>
      <c r="CB403" s="26"/>
      <c r="CC403" s="17"/>
      <c r="CD403" s="17"/>
      <c r="CE403" s="17"/>
      <c r="CF403" s="17"/>
      <c r="CG403" s="17"/>
      <c r="CH403" s="17"/>
      <c r="CI403" s="17"/>
      <c r="CJ403" s="26"/>
      <c r="CK403" s="17"/>
      <c r="CL403" s="17"/>
      <c r="CM403" s="17"/>
      <c r="CN403" s="17"/>
      <c r="CO403" s="17"/>
      <c r="CP403" s="17"/>
      <c r="CQ403" s="17"/>
      <c r="CR403" s="17"/>
      <c r="CS403" s="17"/>
      <c r="CT403" s="17"/>
      <c r="CU403" s="17"/>
      <c r="CV403" s="17"/>
      <c r="CW403" s="17"/>
      <c r="CX403" s="17"/>
      <c r="CY403" s="26"/>
      <c r="CZ403" s="26"/>
      <c r="DA403" s="26"/>
      <c r="DB403" s="17"/>
      <c r="DC403" s="17"/>
      <c r="DD403" s="17"/>
      <c r="DE403" s="17"/>
      <c r="DF403" s="17"/>
      <c r="DG403" s="17"/>
      <c r="DH403" s="26"/>
      <c r="DI403" s="17"/>
      <c r="DJ403" s="17"/>
      <c r="DK403" s="17"/>
      <c r="DL403" s="17"/>
      <c r="DM403" s="17">
        <v>46.23</v>
      </c>
      <c r="DN403" s="17">
        <v>46.28</v>
      </c>
      <c r="DO403" s="17">
        <v>46.6</v>
      </c>
      <c r="DP403" s="17">
        <v>46.35</v>
      </c>
      <c r="DQ403" s="17">
        <v>46.49</v>
      </c>
      <c r="DR403" s="17">
        <v>46.38</v>
      </c>
      <c r="DS403" s="17">
        <v>46.37</v>
      </c>
      <c r="DT403" s="17">
        <v>46.77</v>
      </c>
      <c r="DU403" s="17">
        <v>46.6</v>
      </c>
      <c r="DV403" s="17">
        <v>46.6</v>
      </c>
      <c r="DW403" s="17">
        <v>46.6</v>
      </c>
      <c r="DX403" s="17">
        <v>46.5</v>
      </c>
      <c r="DY403" s="17">
        <v>46.2</v>
      </c>
      <c r="DZ403" s="17">
        <v>45.98</v>
      </c>
      <c r="EA403" s="17">
        <v>46.1</v>
      </c>
      <c r="EB403" s="17">
        <v>45.9</v>
      </c>
      <c r="EC403" s="17">
        <v>45.94</v>
      </c>
      <c r="ED403" s="17">
        <v>45.99</v>
      </c>
      <c r="EE403" s="17">
        <v>46.01</v>
      </c>
      <c r="EF403" s="17">
        <v>45.87</v>
      </c>
      <c r="EG403" s="17">
        <v>45.8</v>
      </c>
      <c r="EH403" s="17">
        <v>45.8</v>
      </c>
      <c r="EI403" s="17">
        <v>45.95</v>
      </c>
      <c r="EJ403" s="17">
        <v>45.9</v>
      </c>
      <c r="EK403" s="17">
        <v>45.73</v>
      </c>
      <c r="EL403" s="17">
        <v>45.7</v>
      </c>
      <c r="EM403" s="17">
        <v>45.82</v>
      </c>
      <c r="EN403" s="17">
        <v>45.95</v>
      </c>
      <c r="EO403" s="17">
        <v>45.9</v>
      </c>
      <c r="EP403" s="17">
        <v>46</v>
      </c>
      <c r="EQ403" s="17">
        <v>45.97</v>
      </c>
      <c r="ER403" s="17">
        <v>45.91</v>
      </c>
      <c r="ES403" s="17">
        <v>45.88</v>
      </c>
      <c r="ET403" s="17">
        <v>45.85</v>
      </c>
      <c r="EU403" s="17">
        <v>46</v>
      </c>
      <c r="EV403" s="17">
        <v>46.16</v>
      </c>
      <c r="EW403" s="17">
        <v>46.2</v>
      </c>
      <c r="EX403" s="17">
        <v>46.1</v>
      </c>
      <c r="EY403" s="17">
        <v>45.84</v>
      </c>
      <c r="EZ403" s="17">
        <v>45.71</v>
      </c>
      <c r="FA403" s="17">
        <v>45.8</v>
      </c>
      <c r="FB403" s="17">
        <v>45.8</v>
      </c>
      <c r="FC403" s="17">
        <v>45.85</v>
      </c>
      <c r="FD403" s="17">
        <v>46</v>
      </c>
      <c r="FE403" s="17">
        <v>45.89</v>
      </c>
      <c r="FF403" s="17">
        <v>45.94</v>
      </c>
      <c r="FG403" s="17">
        <v>45.96</v>
      </c>
      <c r="FH403" s="17">
        <v>45.9</v>
      </c>
      <c r="FI403" s="17">
        <v>45.9</v>
      </c>
      <c r="FJ403" s="17">
        <v>46</v>
      </c>
      <c r="FK403" s="17">
        <v>46.04</v>
      </c>
      <c r="FL403" s="17">
        <v>46</v>
      </c>
      <c r="FM403" s="17">
        <v>45.98</v>
      </c>
      <c r="FN403" s="17">
        <v>45.93</v>
      </c>
      <c r="FO403" s="17">
        <v>46.01</v>
      </c>
      <c r="FP403" s="17">
        <v>46.02</v>
      </c>
      <c r="FQ403" s="17">
        <v>46.02</v>
      </c>
      <c r="FR403" s="17">
        <v>46.04</v>
      </c>
      <c r="FS403" s="17">
        <v>46.02</v>
      </c>
      <c r="FT403" s="17">
        <v>45.93</v>
      </c>
      <c r="FU403" s="17">
        <v>45.8</v>
      </c>
      <c r="FV403" s="17">
        <v>45.71</v>
      </c>
      <c r="FW403" s="17">
        <v>45.8</v>
      </c>
      <c r="FX403" s="17">
        <v>45.84</v>
      </c>
      <c r="FY403" s="17">
        <v>46</v>
      </c>
      <c r="FZ403" s="17">
        <v>45.95</v>
      </c>
      <c r="GA403" s="17">
        <v>45.9</v>
      </c>
      <c r="GB403" s="17">
        <v>45.9</v>
      </c>
      <c r="GC403" s="17">
        <v>45.83</v>
      </c>
      <c r="GD403" s="17">
        <v>45.72</v>
      </c>
      <c r="GE403" s="17">
        <v>45.6</v>
      </c>
      <c r="GF403" s="17">
        <v>45.45</v>
      </c>
      <c r="GG403" s="17">
        <v>45.51</v>
      </c>
      <c r="GH403" s="17">
        <v>45.61</v>
      </c>
      <c r="GI403" s="17">
        <v>45.44</v>
      </c>
      <c r="GJ403" s="17">
        <v>45.46</v>
      </c>
      <c r="GK403" s="17">
        <v>45.52</v>
      </c>
      <c r="GL403" s="17">
        <v>45.51</v>
      </c>
      <c r="GM403" s="17">
        <v>45.44</v>
      </c>
      <c r="GN403" s="17">
        <v>45.33</v>
      </c>
      <c r="GO403" s="17">
        <v>45.38</v>
      </c>
      <c r="GP403" s="17">
        <v>45.57</v>
      </c>
      <c r="GQ403" s="17">
        <v>45.68</v>
      </c>
      <c r="GR403" s="17">
        <v>45.66</v>
      </c>
      <c r="GS403" s="17">
        <v>45.59</v>
      </c>
      <c r="GT403" s="17">
        <v>45.55</v>
      </c>
      <c r="GU403" s="17">
        <v>45.61</v>
      </c>
      <c r="GV403" s="17">
        <v>45.7</v>
      </c>
      <c r="GW403" s="17">
        <v>45.78</v>
      </c>
      <c r="GX403" s="17">
        <v>45.84</v>
      </c>
      <c r="GY403" s="17">
        <v>45.88</v>
      </c>
      <c r="GZ403" s="17">
        <v>45.78</v>
      </c>
      <c r="HA403" s="17">
        <v>45.8</v>
      </c>
      <c r="HB403" s="17">
        <v>45.85</v>
      </c>
      <c r="HC403" s="17">
        <v>45.8</v>
      </c>
      <c r="HD403" s="17">
        <v>45.8</v>
      </c>
      <c r="HE403" s="17">
        <v>45.78</v>
      </c>
      <c r="HF403" s="17">
        <v>45.77</v>
      </c>
      <c r="HG403" s="17">
        <v>45.78</v>
      </c>
      <c r="HH403" s="17">
        <v>45.85</v>
      </c>
      <c r="HI403" s="17">
        <v>46.13</v>
      </c>
      <c r="HJ403" s="17">
        <v>46.13</v>
      </c>
      <c r="HK403" s="17">
        <v>46.1</v>
      </c>
      <c r="HL403" s="17">
        <v>45.97</v>
      </c>
      <c r="HM403" s="17">
        <v>45.91</v>
      </c>
      <c r="HN403" s="17">
        <v>46.04</v>
      </c>
      <c r="HO403" s="17">
        <v>46.22</v>
      </c>
      <c r="HP403" s="17">
        <v>46.45</v>
      </c>
      <c r="HQ403" s="17">
        <v>46.6</v>
      </c>
      <c r="HR403" s="17">
        <v>46.47</v>
      </c>
      <c r="HS403" s="17">
        <v>46.54</v>
      </c>
      <c r="HT403" s="17">
        <v>46.52</v>
      </c>
      <c r="HU403" s="17">
        <v>46.4</v>
      </c>
      <c r="HV403" s="17">
        <v>46.22</v>
      </c>
      <c r="HW403" s="17">
        <v>46.33</v>
      </c>
      <c r="HX403" s="17">
        <v>46.44</v>
      </c>
      <c r="HY403" s="17">
        <v>46.36</v>
      </c>
      <c r="HZ403" s="17">
        <v>46.25</v>
      </c>
      <c r="IA403" s="17">
        <v>46.33</v>
      </c>
      <c r="IB403" s="17">
        <v>46.49</v>
      </c>
      <c r="IC403" s="17">
        <v>47.13</v>
      </c>
      <c r="ID403" s="17">
        <v>47.01</v>
      </c>
      <c r="IE403" s="17">
        <v>47.04</v>
      </c>
      <c r="IF403" s="17">
        <v>47.2</v>
      </c>
      <c r="IG403" s="17">
        <v>46.92</v>
      </c>
      <c r="IH403" s="17">
        <v>46.97</v>
      </c>
      <c r="II403" s="17">
        <v>46.88</v>
      </c>
      <c r="IJ403" s="17">
        <v>46.85</v>
      </c>
      <c r="IK403" s="17">
        <v>46.9</v>
      </c>
      <c r="IL403" s="17">
        <v>47.14</v>
      </c>
      <c r="IM403" s="17">
        <v>47.33</v>
      </c>
      <c r="IN403" s="17">
        <v>47.14</v>
      </c>
      <c r="IO403" s="17">
        <v>47.1</v>
      </c>
      <c r="IP403" s="17">
        <v>47.19</v>
      </c>
      <c r="IQ403" s="17">
        <v>47.11</v>
      </c>
      <c r="IR403" s="17">
        <v>46.99</v>
      </c>
      <c r="IS403" s="17">
        <v>46.96</v>
      </c>
      <c r="IT403" s="17">
        <v>47.1</v>
      </c>
      <c r="IU403" s="17">
        <v>47.05</v>
      </c>
      <c r="IV403" s="17">
        <v>47.05</v>
      </c>
      <c r="IW403" s="17">
        <v>47.05</v>
      </c>
      <c r="IX403" s="17">
        <v>47.05</v>
      </c>
      <c r="IY403" s="17">
        <v>47.06</v>
      </c>
    </row>
    <row r="404" spans="1:259" x14ac:dyDescent="0.15">
      <c r="A404" s="17" t="s">
        <v>315</v>
      </c>
      <c r="B404" s="17" t="s">
        <v>316</v>
      </c>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c r="AA404" s="26"/>
      <c r="AB404" s="17"/>
      <c r="AC404" s="26"/>
      <c r="AD404" s="26"/>
      <c r="AE404" s="17"/>
      <c r="AF404" s="17"/>
      <c r="AG404" s="17"/>
      <c r="AH404" s="17"/>
      <c r="AI404" s="17"/>
      <c r="AJ404" s="17"/>
      <c r="AK404" s="17"/>
      <c r="AL404" s="17"/>
      <c r="AM404" s="17"/>
      <c r="AN404" s="17"/>
      <c r="AO404" s="17"/>
      <c r="AP404" s="17"/>
      <c r="AQ404" s="17"/>
      <c r="AR404" s="17"/>
      <c r="AS404" s="17"/>
      <c r="AT404" s="17"/>
      <c r="AU404" s="17"/>
      <c r="AV404" s="17"/>
      <c r="AW404" s="17"/>
      <c r="AX404" s="17"/>
      <c r="AY404" s="17"/>
      <c r="AZ404" s="17"/>
      <c r="BA404" s="17"/>
      <c r="BB404" s="17"/>
      <c r="BC404" s="17"/>
      <c r="BD404" s="17"/>
      <c r="BE404" s="17"/>
      <c r="BF404" s="17"/>
      <c r="BG404" s="17"/>
      <c r="BH404" s="17"/>
      <c r="BI404" s="17"/>
      <c r="BJ404" s="26"/>
      <c r="BK404" s="17"/>
      <c r="BL404" s="17"/>
      <c r="BM404" s="17"/>
      <c r="BN404" s="17"/>
      <c r="BO404" s="17"/>
      <c r="BP404" s="17"/>
      <c r="BQ404" s="17"/>
      <c r="BR404" s="17"/>
      <c r="BS404" s="17"/>
      <c r="BT404" s="17"/>
      <c r="BU404" s="17"/>
      <c r="BV404" s="17"/>
      <c r="BW404" s="17"/>
      <c r="BX404" s="26"/>
      <c r="BY404" s="26"/>
      <c r="BZ404" s="26"/>
      <c r="CA404" s="26"/>
      <c r="CB404" s="26"/>
      <c r="CC404" s="17"/>
      <c r="CD404" s="17"/>
      <c r="CE404" s="17"/>
      <c r="CF404" s="17"/>
      <c r="CG404" s="17"/>
      <c r="CH404" s="17"/>
      <c r="CI404" s="17"/>
      <c r="CJ404" s="26"/>
      <c r="CK404" s="17"/>
      <c r="CL404" s="17"/>
      <c r="CM404" s="17"/>
      <c r="CN404" s="17"/>
      <c r="CO404" s="17"/>
      <c r="CP404" s="17"/>
      <c r="CQ404" s="17"/>
      <c r="CR404" s="17"/>
      <c r="CS404" s="17"/>
      <c r="CT404" s="17"/>
      <c r="CU404" s="17"/>
      <c r="CV404" s="17"/>
      <c r="CW404" s="17"/>
      <c r="CX404" s="17"/>
      <c r="CY404" s="26"/>
      <c r="CZ404" s="26"/>
      <c r="DA404" s="26"/>
      <c r="DB404" s="17"/>
      <c r="DC404" s="17"/>
      <c r="DD404" s="17"/>
      <c r="DE404" s="17"/>
      <c r="DF404" s="17"/>
      <c r="DG404" s="17"/>
      <c r="DH404" s="26"/>
      <c r="DI404" s="17"/>
      <c r="DJ404" s="17"/>
      <c r="DK404" s="17"/>
      <c r="DL404" s="17"/>
      <c r="DM404" s="17">
        <v>11.26</v>
      </c>
      <c r="DN404" s="17">
        <v>11.26</v>
      </c>
      <c r="DO404" s="17">
        <v>11.26</v>
      </c>
      <c r="DP404" s="17">
        <v>11.27</v>
      </c>
      <c r="DQ404" s="17">
        <v>11.27</v>
      </c>
      <c r="DR404" s="17">
        <v>11.26</v>
      </c>
      <c r="DS404" s="17">
        <v>11.27</v>
      </c>
      <c r="DT404" s="17">
        <v>11.27</v>
      </c>
      <c r="DU404" s="17">
        <v>11.28</v>
      </c>
      <c r="DV404" s="17">
        <v>11.28</v>
      </c>
      <c r="DW404" s="17">
        <v>11.29</v>
      </c>
      <c r="DX404" s="17">
        <v>11.29</v>
      </c>
      <c r="DY404" s="17">
        <v>11.3</v>
      </c>
      <c r="DZ404" s="17">
        <v>11.28</v>
      </c>
      <c r="EA404" s="17">
        <v>11.26</v>
      </c>
      <c r="EB404" s="17">
        <v>11.28</v>
      </c>
      <c r="EC404" s="17">
        <v>11.26</v>
      </c>
      <c r="ED404" s="17">
        <v>11.26</v>
      </c>
      <c r="EE404" s="17">
        <v>11.26</v>
      </c>
      <c r="EF404" s="17">
        <v>11.24</v>
      </c>
      <c r="EG404" s="17">
        <v>11.28</v>
      </c>
      <c r="EH404" s="17">
        <v>11.28</v>
      </c>
      <c r="EI404" s="17">
        <v>11.26</v>
      </c>
      <c r="EJ404" s="17">
        <v>11.29</v>
      </c>
      <c r="EK404" s="17">
        <v>11.28</v>
      </c>
      <c r="EL404" s="17">
        <v>11.26</v>
      </c>
      <c r="EM404" s="17">
        <v>11.29</v>
      </c>
      <c r="EN404" s="17">
        <v>11.3</v>
      </c>
      <c r="EO404" s="17">
        <v>11.3</v>
      </c>
      <c r="EP404" s="17">
        <v>11.3</v>
      </c>
      <c r="EQ404" s="17">
        <v>11.29</v>
      </c>
      <c r="ER404" s="17">
        <v>11.27</v>
      </c>
      <c r="ES404" s="17">
        <v>11.28</v>
      </c>
      <c r="ET404" s="17">
        <v>11.28</v>
      </c>
      <c r="EU404" s="17">
        <v>11.28</v>
      </c>
      <c r="EV404" s="17">
        <v>11.29</v>
      </c>
      <c r="EW404" s="17">
        <v>11.3</v>
      </c>
      <c r="EX404" s="17">
        <v>11.29</v>
      </c>
      <c r="EY404" s="17">
        <v>11.27</v>
      </c>
      <c r="EZ404" s="17">
        <v>11.27</v>
      </c>
      <c r="FA404" s="17">
        <v>11.26</v>
      </c>
      <c r="FB404" s="17">
        <v>11.26</v>
      </c>
      <c r="FC404" s="17">
        <v>11.26</v>
      </c>
      <c r="FD404" s="17">
        <v>11.25</v>
      </c>
      <c r="FE404" s="17">
        <v>11.25</v>
      </c>
      <c r="FF404" s="17">
        <v>11.26</v>
      </c>
      <c r="FG404" s="17">
        <v>11.25</v>
      </c>
      <c r="FH404" s="17">
        <v>11.25</v>
      </c>
      <c r="FI404" s="17">
        <v>11.24</v>
      </c>
      <c r="FJ404" s="17">
        <v>11.24</v>
      </c>
      <c r="FK404" s="17">
        <v>11.23</v>
      </c>
      <c r="FL404" s="17">
        <v>11.25</v>
      </c>
      <c r="FM404" s="17">
        <v>11.25</v>
      </c>
      <c r="FN404" s="17">
        <v>11.25</v>
      </c>
      <c r="FO404" s="17">
        <v>11.24</v>
      </c>
      <c r="FP404" s="17">
        <v>11.24</v>
      </c>
      <c r="FQ404" s="17">
        <v>11.25</v>
      </c>
      <c r="FR404" s="17">
        <v>11.26</v>
      </c>
      <c r="FS404" s="17">
        <v>11.26</v>
      </c>
      <c r="FT404" s="17">
        <v>11.26</v>
      </c>
      <c r="FU404" s="17">
        <v>11.27</v>
      </c>
      <c r="FV404" s="17">
        <v>11.27</v>
      </c>
      <c r="FW404" s="17">
        <v>11.26</v>
      </c>
      <c r="FX404" s="17">
        <v>11.26</v>
      </c>
      <c r="FY404" s="17">
        <v>11.26</v>
      </c>
      <c r="FZ404" s="17">
        <v>11.26</v>
      </c>
      <c r="GA404" s="17">
        <v>11.25</v>
      </c>
      <c r="GB404" s="17">
        <v>11.24</v>
      </c>
      <c r="GC404" s="17">
        <v>11.25</v>
      </c>
      <c r="GD404" s="17">
        <v>11.25</v>
      </c>
      <c r="GE404" s="17">
        <v>11.27</v>
      </c>
      <c r="GF404" s="17">
        <v>11.25</v>
      </c>
      <c r="GG404" s="17">
        <v>11.25</v>
      </c>
      <c r="GH404" s="17">
        <v>11.25</v>
      </c>
      <c r="GI404" s="17">
        <v>11.25</v>
      </c>
      <c r="GJ404" s="17">
        <v>11.25</v>
      </c>
      <c r="GK404" s="17">
        <v>11.25</v>
      </c>
      <c r="GL404" s="17">
        <v>11.27</v>
      </c>
      <c r="GM404" s="17">
        <v>11.25</v>
      </c>
      <c r="GN404" s="17">
        <v>11.28</v>
      </c>
      <c r="GO404" s="17">
        <v>11.33</v>
      </c>
      <c r="GP404" s="17">
        <v>11.33</v>
      </c>
      <c r="GQ404" s="17">
        <v>11.35</v>
      </c>
      <c r="GR404" s="17">
        <v>11.35</v>
      </c>
      <c r="GS404" s="17">
        <v>11.34</v>
      </c>
      <c r="GT404" s="17">
        <v>11.32</v>
      </c>
      <c r="GU404" s="17">
        <v>11.35</v>
      </c>
      <c r="GV404" s="17">
        <v>11.32</v>
      </c>
      <c r="GW404" s="17">
        <v>11.34</v>
      </c>
      <c r="GX404" s="17">
        <v>11.36</v>
      </c>
      <c r="GY404" s="17">
        <v>11.36</v>
      </c>
      <c r="GZ404" s="17">
        <v>11.36</v>
      </c>
      <c r="HA404" s="17">
        <v>11.37</v>
      </c>
      <c r="HB404" s="17">
        <v>11.37</v>
      </c>
      <c r="HC404" s="17">
        <v>11.37</v>
      </c>
      <c r="HD404" s="17">
        <v>11.37</v>
      </c>
      <c r="HE404" s="17">
        <v>11.36</v>
      </c>
      <c r="HF404" s="17">
        <v>11.35</v>
      </c>
      <c r="HG404" s="17">
        <v>11.37</v>
      </c>
      <c r="HH404" s="17">
        <v>11.35</v>
      </c>
      <c r="HI404" s="17">
        <v>11.35</v>
      </c>
      <c r="HJ404" s="17">
        <v>11.34</v>
      </c>
      <c r="HK404" s="17">
        <v>11.36</v>
      </c>
      <c r="HL404" s="17">
        <v>11.36</v>
      </c>
      <c r="HM404" s="17">
        <v>11.34</v>
      </c>
      <c r="HN404" s="17">
        <v>11.36</v>
      </c>
      <c r="HO404" s="17">
        <v>11.35</v>
      </c>
      <c r="HP404" s="17">
        <v>11.33</v>
      </c>
      <c r="HQ404" s="17">
        <v>11.32</v>
      </c>
      <c r="HR404" s="17">
        <v>11.33</v>
      </c>
      <c r="HS404" s="17">
        <v>11.35</v>
      </c>
      <c r="HT404" s="17">
        <v>11.33</v>
      </c>
      <c r="HU404" s="17">
        <v>11.33</v>
      </c>
      <c r="HV404" s="17">
        <v>11.35</v>
      </c>
      <c r="HW404" s="17">
        <v>11.34</v>
      </c>
      <c r="HX404" s="17">
        <v>11.34</v>
      </c>
      <c r="HY404" s="17">
        <v>11.36</v>
      </c>
      <c r="HZ404" s="17">
        <v>11.35</v>
      </c>
      <c r="IA404" s="17">
        <v>11.35</v>
      </c>
      <c r="IB404" s="17">
        <v>11.34</v>
      </c>
      <c r="IC404" s="17">
        <v>11.35</v>
      </c>
      <c r="ID404" s="17">
        <v>11.34</v>
      </c>
      <c r="IE404" s="17">
        <v>11.34</v>
      </c>
      <c r="IF404" s="17">
        <v>11.37</v>
      </c>
      <c r="IG404" s="17">
        <v>11.35</v>
      </c>
      <c r="IH404" s="17">
        <v>11.35</v>
      </c>
      <c r="II404" s="17">
        <v>11.32</v>
      </c>
      <c r="IJ404" s="17">
        <v>11.34</v>
      </c>
      <c r="IK404" s="17">
        <v>11.35</v>
      </c>
      <c r="IL404" s="17">
        <v>11.33</v>
      </c>
      <c r="IM404" s="17">
        <v>11.33</v>
      </c>
      <c r="IN404" s="17">
        <v>11.35</v>
      </c>
      <c r="IO404" s="17">
        <v>11.32</v>
      </c>
      <c r="IP404" s="17">
        <v>11.34</v>
      </c>
      <c r="IQ404" s="17">
        <v>11.32</v>
      </c>
      <c r="IR404" s="17">
        <v>11.34</v>
      </c>
      <c r="IS404" s="17">
        <v>11.33</v>
      </c>
      <c r="IT404" s="17">
        <v>11.34</v>
      </c>
      <c r="IU404" s="17">
        <v>11.33</v>
      </c>
      <c r="IV404" s="17">
        <v>11.33</v>
      </c>
      <c r="IW404" s="17">
        <v>11.33</v>
      </c>
      <c r="IX404" s="17">
        <v>11.33</v>
      </c>
      <c r="IY404" s="17">
        <v>11.34</v>
      </c>
    </row>
    <row r="405" spans="1:259" x14ac:dyDescent="0.15">
      <c r="A405" s="17" t="s">
        <v>3220</v>
      </c>
      <c r="B405" s="17" t="s">
        <v>3221</v>
      </c>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c r="AA405" s="26"/>
      <c r="AB405" s="17"/>
      <c r="AC405" s="26"/>
      <c r="AD405" s="26"/>
      <c r="AE405" s="17"/>
      <c r="AF405" s="17"/>
      <c r="AG405" s="17"/>
      <c r="AH405" s="17"/>
      <c r="AI405" s="17"/>
      <c r="AJ405" s="17"/>
      <c r="AK405" s="17"/>
      <c r="AL405" s="17"/>
      <c r="AM405" s="17"/>
      <c r="AN405" s="17"/>
      <c r="AO405" s="17"/>
      <c r="AP405" s="17"/>
      <c r="AQ405" s="17"/>
      <c r="AR405" s="17"/>
      <c r="AS405" s="17"/>
      <c r="AT405" s="17"/>
      <c r="AU405" s="17"/>
      <c r="AV405" s="17"/>
      <c r="AW405" s="17"/>
      <c r="AX405" s="17"/>
      <c r="AY405" s="17"/>
      <c r="AZ405" s="17"/>
      <c r="BA405" s="17"/>
      <c r="BB405" s="17"/>
      <c r="BC405" s="17"/>
      <c r="BD405" s="17"/>
      <c r="BE405" s="17"/>
      <c r="BF405" s="17"/>
      <c r="BG405" s="17"/>
      <c r="BH405" s="17"/>
      <c r="BI405" s="17"/>
      <c r="BJ405" s="26"/>
      <c r="BK405" s="17"/>
      <c r="BL405" s="17"/>
      <c r="BM405" s="17"/>
      <c r="BN405" s="17"/>
      <c r="BO405" s="17"/>
      <c r="BP405" s="17"/>
      <c r="BQ405" s="17"/>
      <c r="BR405" s="17"/>
      <c r="BS405" s="17"/>
      <c r="BT405" s="17"/>
      <c r="BU405" s="17"/>
      <c r="BV405" s="17"/>
      <c r="BW405" s="17"/>
      <c r="BX405" s="26"/>
      <c r="BY405" s="26"/>
      <c r="BZ405" s="26"/>
      <c r="CA405" s="26"/>
      <c r="CB405" s="26"/>
      <c r="CC405" s="17"/>
      <c r="CD405" s="17"/>
      <c r="CE405" s="17"/>
      <c r="CF405" s="17"/>
      <c r="CG405" s="17"/>
      <c r="CH405" s="17"/>
      <c r="CI405" s="17"/>
      <c r="CJ405" s="26"/>
      <c r="CK405" s="17"/>
      <c r="CL405" s="17"/>
      <c r="CM405" s="17"/>
      <c r="CN405" s="17"/>
      <c r="CO405" s="17"/>
      <c r="CP405" s="17"/>
      <c r="CQ405" s="17"/>
      <c r="CR405" s="17"/>
      <c r="CS405" s="17"/>
      <c r="CT405" s="17"/>
      <c r="CU405" s="17"/>
      <c r="CV405" s="17"/>
      <c r="CW405" s="17"/>
      <c r="CX405" s="17"/>
      <c r="CY405" s="26"/>
      <c r="CZ405" s="26"/>
      <c r="DA405" s="26"/>
      <c r="DB405" s="17"/>
      <c r="DC405" s="17"/>
      <c r="DD405" s="17"/>
      <c r="DE405" s="17"/>
      <c r="DF405" s="17"/>
      <c r="DG405" s="17"/>
      <c r="DH405" s="26"/>
      <c r="DI405" s="17"/>
      <c r="DJ405" s="17"/>
      <c r="DK405" s="17"/>
      <c r="DL405" s="17"/>
      <c r="DM405" s="17">
        <v>24.37</v>
      </c>
      <c r="DN405" s="17">
        <v>24.33</v>
      </c>
      <c r="DO405" s="17">
        <v>24.38</v>
      </c>
      <c r="DP405" s="17">
        <v>24.41</v>
      </c>
      <c r="DQ405" s="17">
        <v>24.43</v>
      </c>
      <c r="DR405" s="17">
        <v>24.41</v>
      </c>
      <c r="DS405" s="17">
        <v>24.41</v>
      </c>
      <c r="DT405" s="17">
        <v>24.43</v>
      </c>
      <c r="DU405" s="17">
        <v>24.4</v>
      </c>
      <c r="DV405" s="17">
        <v>24.38</v>
      </c>
      <c r="DW405" s="17">
        <v>24.35</v>
      </c>
      <c r="DX405" s="17">
        <v>24.33</v>
      </c>
      <c r="DY405" s="17">
        <v>24.3</v>
      </c>
      <c r="DZ405" s="17">
        <v>24.3</v>
      </c>
      <c r="EA405" s="17">
        <v>24.32</v>
      </c>
      <c r="EB405" s="17">
        <v>24.33</v>
      </c>
      <c r="EC405" s="17">
        <v>24.34</v>
      </c>
      <c r="ED405" s="17">
        <v>24.37</v>
      </c>
      <c r="EE405" s="17">
        <v>24.43</v>
      </c>
      <c r="EF405" s="17">
        <v>24.4</v>
      </c>
      <c r="EG405" s="17">
        <v>24.42</v>
      </c>
      <c r="EH405" s="17">
        <v>24.43</v>
      </c>
      <c r="EI405" s="17">
        <v>24.45</v>
      </c>
      <c r="EJ405" s="17">
        <v>24.42</v>
      </c>
      <c r="EK405" s="17">
        <v>24.41</v>
      </c>
      <c r="EL405" s="17">
        <v>24.4</v>
      </c>
      <c r="EM405" s="17">
        <v>24.4</v>
      </c>
      <c r="EN405" s="17">
        <v>24.38</v>
      </c>
      <c r="EO405" s="17">
        <v>24.35</v>
      </c>
      <c r="EP405" s="17">
        <v>24.36</v>
      </c>
      <c r="EQ405" s="17">
        <v>24.33</v>
      </c>
      <c r="ER405" s="17">
        <v>24.32</v>
      </c>
      <c r="ES405" s="17">
        <v>24.32</v>
      </c>
      <c r="ET405" s="17">
        <v>24.32</v>
      </c>
      <c r="EU405" s="17">
        <v>24.32</v>
      </c>
      <c r="EV405" s="17">
        <v>24.35</v>
      </c>
      <c r="EW405" s="17">
        <v>24.3</v>
      </c>
      <c r="EX405" s="17">
        <v>24.32</v>
      </c>
      <c r="EY405" s="17">
        <v>24.3</v>
      </c>
      <c r="EZ405" s="17">
        <v>24.32</v>
      </c>
      <c r="FA405" s="17">
        <v>24.32</v>
      </c>
      <c r="FB405" s="17">
        <v>24.3</v>
      </c>
      <c r="FC405" s="17">
        <v>24.3</v>
      </c>
      <c r="FD405" s="17">
        <v>24.29</v>
      </c>
      <c r="FE405" s="17">
        <v>24.28</v>
      </c>
      <c r="FF405" s="17">
        <v>24.29</v>
      </c>
      <c r="FG405" s="17">
        <v>24.26</v>
      </c>
      <c r="FH405" s="17">
        <v>24.25</v>
      </c>
      <c r="FI405" s="17">
        <v>24.23</v>
      </c>
      <c r="FJ405" s="17">
        <v>24.25</v>
      </c>
      <c r="FK405" s="17">
        <v>24.28</v>
      </c>
      <c r="FL405" s="17">
        <v>24.32</v>
      </c>
      <c r="FM405" s="17">
        <v>24.32</v>
      </c>
      <c r="FN405" s="17">
        <v>24.28</v>
      </c>
      <c r="FO405" s="17">
        <v>24.27</v>
      </c>
      <c r="FP405" s="17">
        <v>24.28</v>
      </c>
      <c r="FQ405" s="17">
        <v>24.27</v>
      </c>
      <c r="FR405" s="17">
        <v>24.31</v>
      </c>
      <c r="FS405" s="17">
        <v>24.3</v>
      </c>
      <c r="FT405" s="17">
        <v>24.31</v>
      </c>
      <c r="FU405" s="17">
        <v>24.31</v>
      </c>
      <c r="FV405" s="17">
        <v>24.3</v>
      </c>
      <c r="FW405" s="17">
        <v>24.31</v>
      </c>
      <c r="FX405" s="17">
        <v>24.3</v>
      </c>
      <c r="FY405" s="17">
        <v>24.28</v>
      </c>
      <c r="FZ405" s="17">
        <v>24.26</v>
      </c>
      <c r="GA405" s="17">
        <v>24.21</v>
      </c>
      <c r="GB405" s="17">
        <v>24.25</v>
      </c>
      <c r="GC405" s="17">
        <v>24.25</v>
      </c>
      <c r="GD405" s="17">
        <v>24.27</v>
      </c>
      <c r="GE405" s="17">
        <v>24.3</v>
      </c>
      <c r="GF405" s="17">
        <v>24.3</v>
      </c>
      <c r="GG405" s="17">
        <v>24.28</v>
      </c>
      <c r="GH405" s="17">
        <v>24.3</v>
      </c>
      <c r="GI405" s="17">
        <v>24.28</v>
      </c>
      <c r="GJ405" s="17">
        <v>24.3</v>
      </c>
      <c r="GK405" s="17">
        <v>24.32</v>
      </c>
      <c r="GL405" s="17">
        <v>24.33</v>
      </c>
      <c r="GM405" s="17">
        <v>24.34</v>
      </c>
      <c r="GN405" s="17">
        <v>24.32</v>
      </c>
      <c r="GO405" s="17">
        <v>24.36</v>
      </c>
      <c r="GP405" s="17">
        <v>24.36</v>
      </c>
      <c r="GQ405" s="17">
        <v>24.48</v>
      </c>
      <c r="GR405" s="17">
        <v>24.51</v>
      </c>
      <c r="GS405" s="17">
        <v>24.51</v>
      </c>
      <c r="GT405" s="17">
        <v>24.46</v>
      </c>
      <c r="GU405" s="17">
        <v>24.44</v>
      </c>
      <c r="GV405" s="17">
        <v>24.46</v>
      </c>
      <c r="GW405" s="17">
        <v>24.48</v>
      </c>
      <c r="GX405" s="17">
        <v>24.45</v>
      </c>
      <c r="GY405" s="17">
        <v>24.45</v>
      </c>
      <c r="GZ405" s="17">
        <v>24.4</v>
      </c>
      <c r="HA405" s="17">
        <v>24.42</v>
      </c>
      <c r="HB405" s="17">
        <v>24.42</v>
      </c>
      <c r="HC405" s="17">
        <v>24.4</v>
      </c>
      <c r="HD405" s="17">
        <v>24.41</v>
      </c>
      <c r="HE405" s="17">
        <v>24.45</v>
      </c>
      <c r="HF405" s="17">
        <v>24.49</v>
      </c>
      <c r="HG405" s="17">
        <v>24.52</v>
      </c>
      <c r="HH405" s="17">
        <v>24.53</v>
      </c>
      <c r="HI405" s="17">
        <v>24.61</v>
      </c>
      <c r="HJ405" s="17">
        <v>24.56</v>
      </c>
      <c r="HK405" s="17">
        <v>24.54</v>
      </c>
      <c r="HL405" s="17">
        <v>24.56</v>
      </c>
      <c r="HM405" s="17">
        <v>24.55</v>
      </c>
      <c r="HN405" s="17">
        <v>24.46</v>
      </c>
      <c r="HO405" s="17">
        <v>24.52</v>
      </c>
      <c r="HP405" s="17">
        <v>24.5</v>
      </c>
      <c r="HQ405" s="17">
        <v>24.48</v>
      </c>
      <c r="HR405" s="17">
        <v>24.4</v>
      </c>
      <c r="HS405" s="17">
        <v>24.46</v>
      </c>
      <c r="HT405" s="17">
        <v>24.45</v>
      </c>
      <c r="HU405" s="17">
        <v>24.44</v>
      </c>
      <c r="HV405" s="17">
        <v>24.47</v>
      </c>
      <c r="HW405" s="17">
        <v>24.49</v>
      </c>
      <c r="HX405" s="17">
        <v>24.49</v>
      </c>
      <c r="HY405" s="17">
        <v>24.48</v>
      </c>
      <c r="HZ405" s="17">
        <v>24.48</v>
      </c>
      <c r="IA405" s="17">
        <v>24.43</v>
      </c>
      <c r="IB405" s="17">
        <v>24.41</v>
      </c>
      <c r="IC405" s="17">
        <v>24.41</v>
      </c>
      <c r="ID405" s="17">
        <v>24.4</v>
      </c>
      <c r="IE405" s="17">
        <v>24.37</v>
      </c>
      <c r="IF405" s="17">
        <v>24.42</v>
      </c>
      <c r="IG405" s="17">
        <v>24.43</v>
      </c>
      <c r="IH405" s="17">
        <v>24.43</v>
      </c>
      <c r="II405" s="17">
        <v>24.42</v>
      </c>
      <c r="IJ405" s="17">
        <v>24.41</v>
      </c>
      <c r="IK405" s="17">
        <v>24.42</v>
      </c>
      <c r="IL405" s="17">
        <v>24.4</v>
      </c>
      <c r="IM405" s="17">
        <v>24.4</v>
      </c>
      <c r="IN405" s="17">
        <v>24.36</v>
      </c>
      <c r="IO405" s="17">
        <v>24.34</v>
      </c>
      <c r="IP405" s="17">
        <v>24.35</v>
      </c>
      <c r="IQ405" s="17">
        <v>24.37</v>
      </c>
      <c r="IR405" s="17">
        <v>24.39</v>
      </c>
      <c r="IS405" s="17">
        <v>24.33</v>
      </c>
      <c r="IT405" s="17">
        <v>24.34</v>
      </c>
      <c r="IU405" s="17">
        <v>24.4</v>
      </c>
      <c r="IV405" s="17">
        <v>24.35</v>
      </c>
      <c r="IW405" s="17">
        <v>24.35</v>
      </c>
      <c r="IX405" s="17">
        <v>24.35</v>
      </c>
      <c r="IY405" s="17">
        <v>24.35</v>
      </c>
    </row>
    <row r="406" spans="1:259" x14ac:dyDescent="0.15">
      <c r="A406" s="17" t="s">
        <v>1042</v>
      </c>
      <c r="B406" s="17" t="s">
        <v>1043</v>
      </c>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c r="AA406" s="26"/>
      <c r="AB406" s="17"/>
      <c r="AC406" s="26"/>
      <c r="AD406" s="26"/>
      <c r="AE406" s="17"/>
      <c r="AF406" s="17"/>
      <c r="AG406" s="17"/>
      <c r="AH406" s="17"/>
      <c r="AI406" s="17"/>
      <c r="AJ406" s="17"/>
      <c r="AK406" s="17"/>
      <c r="AL406" s="17"/>
      <c r="AM406" s="17"/>
      <c r="AN406" s="17"/>
      <c r="AO406" s="17"/>
      <c r="AP406" s="17"/>
      <c r="AQ406" s="17"/>
      <c r="AR406" s="17"/>
      <c r="AS406" s="17"/>
      <c r="AT406" s="17"/>
      <c r="AU406" s="17"/>
      <c r="AV406" s="17"/>
      <c r="AW406" s="17"/>
      <c r="AX406" s="17"/>
      <c r="AY406" s="17"/>
      <c r="AZ406" s="17"/>
      <c r="BA406" s="17"/>
      <c r="BB406" s="17"/>
      <c r="BC406" s="17"/>
      <c r="BD406" s="17"/>
      <c r="BE406" s="17"/>
      <c r="BF406" s="17"/>
      <c r="BG406" s="17"/>
      <c r="BH406" s="17"/>
      <c r="BI406" s="17"/>
      <c r="BJ406" s="26"/>
      <c r="BK406" s="17"/>
      <c r="BL406" s="17"/>
      <c r="BM406" s="17"/>
      <c r="BN406" s="17"/>
      <c r="BO406" s="17"/>
      <c r="BP406" s="17"/>
      <c r="BQ406" s="17"/>
      <c r="BR406" s="17"/>
      <c r="BS406" s="17"/>
      <c r="BT406" s="17"/>
      <c r="BU406" s="17"/>
      <c r="BV406" s="17"/>
      <c r="BW406" s="17"/>
      <c r="BX406" s="26"/>
      <c r="BY406" s="26"/>
      <c r="BZ406" s="26"/>
      <c r="CA406" s="26"/>
      <c r="CB406" s="26"/>
      <c r="CC406" s="17"/>
      <c r="CD406" s="17"/>
      <c r="CE406" s="17"/>
      <c r="CF406" s="17"/>
      <c r="CG406" s="17"/>
      <c r="CH406" s="17"/>
      <c r="CI406" s="17"/>
      <c r="CJ406" s="26"/>
      <c r="CK406" s="17"/>
      <c r="CL406" s="17"/>
      <c r="CM406" s="17"/>
      <c r="CN406" s="17"/>
      <c r="CO406" s="17"/>
      <c r="CP406" s="17"/>
      <c r="CQ406" s="17"/>
      <c r="CR406" s="17"/>
      <c r="CS406" s="17"/>
      <c r="CT406" s="17"/>
      <c r="CU406" s="17"/>
      <c r="CV406" s="17"/>
      <c r="CW406" s="17"/>
      <c r="CX406" s="17"/>
      <c r="CY406" s="26"/>
      <c r="CZ406" s="26"/>
      <c r="DA406" s="26"/>
      <c r="DB406" s="17"/>
      <c r="DC406" s="17"/>
      <c r="DD406" s="17"/>
      <c r="DE406" s="17"/>
      <c r="DF406" s="17"/>
      <c r="DG406" s="17"/>
      <c r="DH406" s="26"/>
      <c r="DI406" s="17"/>
      <c r="DJ406" s="17"/>
      <c r="DK406" s="17"/>
      <c r="DL406" s="17"/>
      <c r="DM406" s="17">
        <v>4.3600000000000003</v>
      </c>
      <c r="DN406" s="17">
        <v>4.37</v>
      </c>
      <c r="DO406" s="17">
        <v>4.37</v>
      </c>
      <c r="DP406" s="17">
        <v>4.37</v>
      </c>
      <c r="DQ406" s="17">
        <v>4.3600000000000003</v>
      </c>
      <c r="DR406" s="17">
        <v>4.3600000000000003</v>
      </c>
      <c r="DS406" s="17">
        <v>4.37</v>
      </c>
      <c r="DT406" s="17">
        <v>4.37</v>
      </c>
      <c r="DU406" s="17">
        <v>4.3600000000000003</v>
      </c>
      <c r="DV406" s="17">
        <v>4.37</v>
      </c>
      <c r="DW406" s="17">
        <v>4.37</v>
      </c>
      <c r="DX406" s="17">
        <v>4.3600000000000003</v>
      </c>
      <c r="DY406" s="17">
        <v>4.3600000000000003</v>
      </c>
      <c r="DZ406" s="17">
        <v>4.37</v>
      </c>
      <c r="EA406" s="17">
        <v>4.37</v>
      </c>
      <c r="EB406" s="17">
        <v>4.37</v>
      </c>
      <c r="EC406" s="17">
        <v>4.37</v>
      </c>
      <c r="ED406" s="17">
        <v>4.37</v>
      </c>
      <c r="EE406" s="17">
        <v>4.3600000000000003</v>
      </c>
      <c r="EF406" s="17">
        <v>4.3600000000000003</v>
      </c>
      <c r="EG406" s="17">
        <v>4.37</v>
      </c>
      <c r="EH406" s="17">
        <v>4.37</v>
      </c>
      <c r="EI406" s="17">
        <v>4.37</v>
      </c>
      <c r="EJ406" s="17">
        <v>4.3600000000000003</v>
      </c>
      <c r="EK406" s="17">
        <v>4.37</v>
      </c>
      <c r="EL406" s="17">
        <v>4.3600000000000003</v>
      </c>
      <c r="EM406" s="17">
        <v>4.37</v>
      </c>
      <c r="EN406" s="17">
        <v>4.37</v>
      </c>
      <c r="EO406" s="17">
        <v>4.3600000000000003</v>
      </c>
      <c r="EP406" s="17">
        <v>4.37</v>
      </c>
      <c r="EQ406" s="17">
        <v>4.3600000000000003</v>
      </c>
      <c r="ER406" s="17">
        <v>4.3600000000000003</v>
      </c>
      <c r="ES406" s="17">
        <v>4.3600000000000003</v>
      </c>
      <c r="ET406" s="17">
        <v>4.37</v>
      </c>
      <c r="EU406" s="17">
        <v>4.37</v>
      </c>
      <c r="EV406" s="17">
        <v>4.38</v>
      </c>
      <c r="EW406" s="17">
        <v>4.37</v>
      </c>
      <c r="EX406" s="17">
        <v>4.38</v>
      </c>
      <c r="EY406" s="17">
        <v>4.37</v>
      </c>
      <c r="EZ406" s="17">
        <v>4.37</v>
      </c>
      <c r="FA406" s="17">
        <v>4.37</v>
      </c>
      <c r="FB406" s="17">
        <v>4.37</v>
      </c>
      <c r="FC406" s="17">
        <v>4.37</v>
      </c>
      <c r="FD406" s="17">
        <v>4.37</v>
      </c>
      <c r="FE406" s="17">
        <v>4.37</v>
      </c>
      <c r="FF406" s="17">
        <v>4.37</v>
      </c>
      <c r="FG406" s="17">
        <v>4.37</v>
      </c>
      <c r="FH406" s="17">
        <v>4.37</v>
      </c>
      <c r="FI406" s="17">
        <v>4.37</v>
      </c>
      <c r="FJ406" s="17">
        <v>4.37</v>
      </c>
      <c r="FK406" s="17">
        <v>4.3600000000000003</v>
      </c>
      <c r="FL406" s="17">
        <v>4.3600000000000003</v>
      </c>
      <c r="FM406" s="17">
        <v>4.37</v>
      </c>
      <c r="FN406" s="17">
        <v>4.37</v>
      </c>
      <c r="FO406" s="17">
        <v>4.37</v>
      </c>
      <c r="FP406" s="17">
        <v>4.37</v>
      </c>
      <c r="FQ406" s="17">
        <v>4.37</v>
      </c>
      <c r="FR406" s="17">
        <v>4.37</v>
      </c>
      <c r="FS406" s="17">
        <v>4.38</v>
      </c>
      <c r="FT406" s="17">
        <v>4.38</v>
      </c>
      <c r="FU406" s="17">
        <v>4.37</v>
      </c>
      <c r="FV406" s="17">
        <v>4.38</v>
      </c>
      <c r="FW406" s="17">
        <v>4.37</v>
      </c>
      <c r="FX406" s="17">
        <v>4.37</v>
      </c>
      <c r="FY406" s="17">
        <v>4.38</v>
      </c>
      <c r="FZ406" s="17">
        <v>4.37</v>
      </c>
      <c r="GA406" s="17">
        <v>4.37</v>
      </c>
      <c r="GB406" s="17">
        <v>4.37</v>
      </c>
      <c r="GC406" s="17">
        <v>4.37</v>
      </c>
      <c r="GD406" s="17">
        <v>4.37</v>
      </c>
      <c r="GE406" s="17">
        <v>4.37</v>
      </c>
      <c r="GF406" s="17">
        <v>4.38</v>
      </c>
      <c r="GG406" s="17">
        <v>4.37</v>
      </c>
      <c r="GH406" s="17">
        <v>4.37</v>
      </c>
      <c r="GI406" s="17">
        <v>4.37</v>
      </c>
      <c r="GJ406" s="17">
        <v>4.38</v>
      </c>
      <c r="GK406" s="17">
        <v>4.37</v>
      </c>
      <c r="GL406" s="17">
        <v>4.37</v>
      </c>
      <c r="GM406" s="17">
        <v>4.38</v>
      </c>
      <c r="GN406" s="17">
        <v>4.37</v>
      </c>
      <c r="GO406" s="17">
        <v>4.37</v>
      </c>
      <c r="GP406" s="17">
        <v>4.37</v>
      </c>
      <c r="GQ406" s="17">
        <v>4.38</v>
      </c>
      <c r="GR406" s="17">
        <v>4.38</v>
      </c>
      <c r="GS406" s="17">
        <v>4.37</v>
      </c>
      <c r="GT406" s="17">
        <v>4.37</v>
      </c>
      <c r="GU406" s="17">
        <v>4.37</v>
      </c>
      <c r="GV406" s="17">
        <v>4.38</v>
      </c>
      <c r="GW406" s="17">
        <v>4.37</v>
      </c>
      <c r="GX406" s="17">
        <v>4.37</v>
      </c>
      <c r="GY406" s="17">
        <v>4.37</v>
      </c>
      <c r="GZ406" s="17">
        <v>4.3600000000000003</v>
      </c>
      <c r="HA406" s="17">
        <v>4.3600000000000003</v>
      </c>
      <c r="HB406" s="17">
        <v>4.3600000000000003</v>
      </c>
      <c r="HC406" s="17">
        <v>4.37</v>
      </c>
      <c r="HD406" s="17">
        <v>4.3600000000000003</v>
      </c>
      <c r="HE406" s="17">
        <v>4.3600000000000003</v>
      </c>
      <c r="HF406" s="17">
        <v>4.3600000000000003</v>
      </c>
      <c r="HG406" s="17">
        <v>4.3600000000000003</v>
      </c>
      <c r="HH406" s="17">
        <v>4.3600000000000003</v>
      </c>
      <c r="HI406" s="17">
        <v>4.3600000000000003</v>
      </c>
      <c r="HJ406" s="17">
        <v>4.3600000000000003</v>
      </c>
      <c r="HK406" s="17">
        <v>4.37</v>
      </c>
      <c r="HL406" s="17">
        <v>4.3600000000000003</v>
      </c>
      <c r="HM406" s="17">
        <v>4.3499999999999996</v>
      </c>
      <c r="HN406" s="17">
        <v>4.3499999999999996</v>
      </c>
      <c r="HO406" s="17">
        <v>4.3499999999999996</v>
      </c>
      <c r="HP406" s="17">
        <v>4.3499999999999996</v>
      </c>
      <c r="HQ406" s="17">
        <v>4.3499999999999996</v>
      </c>
      <c r="HR406" s="17">
        <v>4.3499999999999996</v>
      </c>
      <c r="HS406" s="17">
        <v>4.3499999999999996</v>
      </c>
      <c r="HT406" s="17">
        <v>4.3499999999999996</v>
      </c>
      <c r="HU406" s="17">
        <v>4.3499999999999996</v>
      </c>
      <c r="HV406" s="17">
        <v>4.3600000000000003</v>
      </c>
      <c r="HW406" s="17">
        <v>4.3499999999999996</v>
      </c>
      <c r="HX406" s="17">
        <v>4.3499999999999996</v>
      </c>
      <c r="HY406" s="17">
        <v>4.3499999999999996</v>
      </c>
      <c r="HZ406" s="17">
        <v>4.3499999999999996</v>
      </c>
      <c r="IA406" s="17">
        <v>4.3600000000000003</v>
      </c>
      <c r="IB406" s="17">
        <v>4.3600000000000003</v>
      </c>
      <c r="IC406" s="17">
        <v>4.3600000000000003</v>
      </c>
      <c r="ID406" s="17">
        <v>4.3600000000000003</v>
      </c>
      <c r="IE406" s="17">
        <v>4.3600000000000003</v>
      </c>
      <c r="IF406" s="17">
        <v>4.3600000000000003</v>
      </c>
      <c r="IG406" s="17">
        <v>4.3600000000000003</v>
      </c>
      <c r="IH406" s="17">
        <v>4.3499999999999996</v>
      </c>
      <c r="II406" s="17">
        <v>4.3499999999999996</v>
      </c>
      <c r="IJ406" s="17">
        <v>4.3600000000000003</v>
      </c>
      <c r="IK406" s="17">
        <v>4.3499999999999996</v>
      </c>
      <c r="IL406" s="17">
        <v>4.34</v>
      </c>
      <c r="IM406" s="17">
        <v>4.3499999999999996</v>
      </c>
      <c r="IN406" s="17">
        <v>4.3499999999999996</v>
      </c>
      <c r="IO406" s="17">
        <v>4.3499999999999996</v>
      </c>
      <c r="IP406" s="17">
        <v>4.34</v>
      </c>
      <c r="IQ406" s="17">
        <v>4.3499999999999996</v>
      </c>
      <c r="IR406" s="17">
        <v>4.3499999999999996</v>
      </c>
      <c r="IS406" s="17">
        <v>4.3499999999999996</v>
      </c>
      <c r="IT406" s="17">
        <v>4.3499999999999996</v>
      </c>
      <c r="IU406" s="17">
        <v>4.3499999999999996</v>
      </c>
      <c r="IV406" s="17">
        <v>4.3600000000000003</v>
      </c>
      <c r="IW406" s="17">
        <v>4.3600000000000003</v>
      </c>
      <c r="IX406" s="17">
        <v>4.3600000000000003</v>
      </c>
      <c r="IY406" s="17">
        <v>4.3600000000000003</v>
      </c>
    </row>
    <row r="407" spans="1:259" x14ac:dyDescent="0.15">
      <c r="A407" s="17" t="s">
        <v>592</v>
      </c>
      <c r="B407" s="17" t="s">
        <v>593</v>
      </c>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26"/>
      <c r="AB407" s="17"/>
      <c r="AC407" s="26"/>
      <c r="AD407" s="26"/>
      <c r="AE407" s="17"/>
      <c r="AF407" s="17"/>
      <c r="AG407" s="17"/>
      <c r="AH407" s="17"/>
      <c r="AI407" s="17"/>
      <c r="AJ407" s="17"/>
      <c r="AK407" s="17"/>
      <c r="AL407" s="17"/>
      <c r="AM407" s="17"/>
      <c r="AN407" s="17"/>
      <c r="AO407" s="17"/>
      <c r="AP407" s="17"/>
      <c r="AQ407" s="17"/>
      <c r="AR407" s="17"/>
      <c r="AS407" s="17"/>
      <c r="AT407" s="17"/>
      <c r="AU407" s="17"/>
      <c r="AV407" s="17"/>
      <c r="AW407" s="17"/>
      <c r="AX407" s="17"/>
      <c r="AY407" s="17"/>
      <c r="AZ407" s="17"/>
      <c r="BA407" s="17"/>
      <c r="BB407" s="17"/>
      <c r="BC407" s="17"/>
      <c r="BD407" s="17"/>
      <c r="BE407" s="17"/>
      <c r="BF407" s="17"/>
      <c r="BG407" s="17"/>
      <c r="BH407" s="17"/>
      <c r="BI407" s="17"/>
      <c r="BJ407" s="26"/>
      <c r="BK407" s="17"/>
      <c r="BL407" s="17"/>
      <c r="BM407" s="17"/>
      <c r="BN407" s="17"/>
      <c r="BO407" s="17"/>
      <c r="BP407" s="17"/>
      <c r="BQ407" s="17"/>
      <c r="BR407" s="17"/>
      <c r="BS407" s="17"/>
      <c r="BT407" s="17"/>
      <c r="BU407" s="17"/>
      <c r="BV407" s="17"/>
      <c r="BW407" s="17"/>
      <c r="BX407" s="26"/>
      <c r="BY407" s="26"/>
      <c r="BZ407" s="26"/>
      <c r="CA407" s="26"/>
      <c r="CB407" s="26"/>
      <c r="CC407" s="17"/>
      <c r="CD407" s="17"/>
      <c r="CE407" s="17"/>
      <c r="CF407" s="17"/>
      <c r="CG407" s="17"/>
      <c r="CH407" s="17"/>
      <c r="CI407" s="17"/>
      <c r="CJ407" s="26"/>
      <c r="CK407" s="17"/>
      <c r="CL407" s="17"/>
      <c r="CM407" s="17"/>
      <c r="CN407" s="17"/>
      <c r="CO407" s="17"/>
      <c r="CP407" s="17"/>
      <c r="CQ407" s="17"/>
      <c r="CR407" s="17"/>
      <c r="CS407" s="17"/>
      <c r="CT407" s="17"/>
      <c r="CU407" s="17"/>
      <c r="CV407" s="17"/>
      <c r="CW407" s="17"/>
      <c r="CX407" s="17"/>
      <c r="CY407" s="26"/>
      <c r="CZ407" s="26"/>
      <c r="DA407" s="26"/>
      <c r="DB407" s="17"/>
      <c r="DC407" s="17"/>
      <c r="DD407" s="17"/>
      <c r="DE407" s="17"/>
      <c r="DF407" s="17"/>
      <c r="DG407" s="17"/>
      <c r="DH407" s="26"/>
      <c r="DI407" s="17"/>
      <c r="DJ407" s="17"/>
      <c r="DK407" s="17"/>
      <c r="DL407" s="17"/>
      <c r="DM407" s="17">
        <v>10.74</v>
      </c>
      <c r="DN407" s="17">
        <v>10.73</v>
      </c>
      <c r="DO407" s="17">
        <v>10.73</v>
      </c>
      <c r="DP407" s="17">
        <v>10.77</v>
      </c>
      <c r="DQ407" s="17">
        <v>10.77</v>
      </c>
      <c r="DR407" s="17">
        <v>10.77</v>
      </c>
      <c r="DS407" s="17">
        <v>10.77</v>
      </c>
      <c r="DT407" s="17">
        <v>10.75</v>
      </c>
      <c r="DU407" s="17">
        <v>10.76</v>
      </c>
      <c r="DV407" s="17">
        <v>10.75</v>
      </c>
      <c r="DW407" s="17">
        <v>10.76</v>
      </c>
      <c r="DX407" s="17">
        <v>10.77</v>
      </c>
      <c r="DY407" s="17">
        <v>10.75</v>
      </c>
      <c r="DZ407" s="17">
        <v>10.74</v>
      </c>
      <c r="EA407" s="17">
        <v>10.73</v>
      </c>
      <c r="EB407" s="17">
        <v>10.73</v>
      </c>
      <c r="EC407" s="17">
        <v>10.73</v>
      </c>
      <c r="ED407" s="17">
        <v>10.71</v>
      </c>
      <c r="EE407" s="17">
        <v>10.73</v>
      </c>
      <c r="EF407" s="17">
        <v>10.74</v>
      </c>
      <c r="EG407" s="17">
        <v>10.73</v>
      </c>
      <c r="EH407" s="17">
        <v>10.74</v>
      </c>
      <c r="EI407" s="17">
        <v>10.73</v>
      </c>
      <c r="EJ407" s="17">
        <v>10.75</v>
      </c>
      <c r="EK407" s="17">
        <v>10.73</v>
      </c>
      <c r="EL407" s="17">
        <v>10.71</v>
      </c>
      <c r="EM407" s="17">
        <v>10.75</v>
      </c>
      <c r="EN407" s="17">
        <v>10.72</v>
      </c>
      <c r="EO407" s="17">
        <v>10.72</v>
      </c>
      <c r="EP407" s="17">
        <v>10.74</v>
      </c>
      <c r="EQ407" s="17">
        <v>10.72</v>
      </c>
      <c r="ER407" s="17">
        <v>10.74</v>
      </c>
      <c r="ES407" s="17">
        <v>10.74</v>
      </c>
      <c r="ET407" s="17">
        <v>10.74</v>
      </c>
      <c r="EU407" s="17">
        <v>10.74</v>
      </c>
      <c r="EV407" s="17">
        <v>10.74</v>
      </c>
      <c r="EW407" s="17">
        <v>10.73</v>
      </c>
      <c r="EX407" s="17">
        <v>10.73</v>
      </c>
      <c r="EY407" s="17">
        <v>10.74</v>
      </c>
      <c r="EZ407" s="17">
        <v>10.74</v>
      </c>
      <c r="FA407" s="17">
        <v>10.74</v>
      </c>
      <c r="FB407" s="17">
        <v>10.74</v>
      </c>
      <c r="FC407" s="17">
        <v>10.74</v>
      </c>
      <c r="FD407" s="17">
        <v>10.75</v>
      </c>
      <c r="FE407" s="17">
        <v>10.75</v>
      </c>
      <c r="FF407" s="17">
        <v>10.74</v>
      </c>
      <c r="FG407" s="17">
        <v>10.74</v>
      </c>
      <c r="FH407" s="17">
        <v>10.75</v>
      </c>
      <c r="FI407" s="17">
        <v>10.74</v>
      </c>
      <c r="FJ407" s="17">
        <v>10.74</v>
      </c>
      <c r="FK407" s="17">
        <v>10.73</v>
      </c>
      <c r="FL407" s="17">
        <v>10.74</v>
      </c>
      <c r="FM407" s="17">
        <v>10.73</v>
      </c>
      <c r="FN407" s="17">
        <v>10.74</v>
      </c>
      <c r="FO407" s="17">
        <v>10.73</v>
      </c>
      <c r="FP407" s="17">
        <v>10.73</v>
      </c>
      <c r="FQ407" s="17">
        <v>10.71</v>
      </c>
      <c r="FR407" s="17">
        <v>10.72</v>
      </c>
      <c r="FS407" s="17">
        <v>10.72</v>
      </c>
      <c r="FT407" s="17">
        <v>10.71</v>
      </c>
      <c r="FU407" s="17">
        <v>10.72</v>
      </c>
      <c r="FV407" s="17">
        <v>10.72</v>
      </c>
      <c r="FW407" s="17">
        <v>10.71</v>
      </c>
      <c r="FX407" s="17">
        <v>10.71</v>
      </c>
      <c r="FY407" s="17">
        <v>10.69</v>
      </c>
      <c r="FZ407" s="17">
        <v>10.68</v>
      </c>
      <c r="GA407" s="17">
        <v>10.67</v>
      </c>
      <c r="GB407" s="17">
        <v>10.67</v>
      </c>
      <c r="GC407" s="17">
        <v>10.7</v>
      </c>
      <c r="GD407" s="17">
        <v>10.7</v>
      </c>
      <c r="GE407" s="17">
        <v>10.7</v>
      </c>
      <c r="GF407" s="17">
        <v>10.71</v>
      </c>
      <c r="GG407" s="17">
        <v>10.69</v>
      </c>
      <c r="GH407" s="17">
        <v>10.68</v>
      </c>
      <c r="GI407" s="17">
        <v>10.68</v>
      </c>
      <c r="GJ407" s="17">
        <v>10.68</v>
      </c>
      <c r="GK407" s="17">
        <v>10.67</v>
      </c>
      <c r="GL407" s="17">
        <v>10.66</v>
      </c>
      <c r="GM407" s="17">
        <v>10.65</v>
      </c>
      <c r="GN407" s="17">
        <v>10.65</v>
      </c>
      <c r="GO407" s="17">
        <v>10.64</v>
      </c>
      <c r="GP407" s="17">
        <v>10.63</v>
      </c>
      <c r="GQ407" s="17">
        <v>10.63</v>
      </c>
      <c r="GR407" s="17">
        <v>10.64</v>
      </c>
      <c r="GS407" s="17">
        <v>10.64</v>
      </c>
      <c r="GT407" s="17">
        <v>10.63</v>
      </c>
      <c r="GU407" s="17">
        <v>10.64</v>
      </c>
      <c r="GV407" s="17">
        <v>10.64</v>
      </c>
      <c r="GW407" s="17">
        <v>10.64</v>
      </c>
      <c r="GX407" s="17">
        <v>10.63</v>
      </c>
      <c r="GY407" s="17">
        <v>10.63</v>
      </c>
      <c r="GZ407" s="17">
        <v>10.64</v>
      </c>
      <c r="HA407" s="17">
        <v>10.64</v>
      </c>
      <c r="HB407" s="17">
        <v>10.65</v>
      </c>
      <c r="HC407" s="17">
        <v>10.66</v>
      </c>
      <c r="HD407" s="17">
        <v>10.64</v>
      </c>
      <c r="HE407" s="17">
        <v>10.65</v>
      </c>
      <c r="HF407" s="17">
        <v>10.65</v>
      </c>
      <c r="HG407" s="17">
        <v>10.65</v>
      </c>
      <c r="HH407" s="17">
        <v>10.63</v>
      </c>
      <c r="HI407" s="17">
        <v>10.63</v>
      </c>
      <c r="HJ407" s="17">
        <v>10.61</v>
      </c>
      <c r="HK407" s="17">
        <v>10.63</v>
      </c>
      <c r="HL407" s="17">
        <v>10.62</v>
      </c>
      <c r="HM407" s="17">
        <v>10.61</v>
      </c>
      <c r="HN407" s="17">
        <v>10.62</v>
      </c>
      <c r="HO407" s="17">
        <v>10.61</v>
      </c>
      <c r="HP407" s="17">
        <v>10.62</v>
      </c>
      <c r="HQ407" s="17">
        <v>10.61</v>
      </c>
      <c r="HR407" s="17">
        <v>10.6</v>
      </c>
      <c r="HS407" s="17">
        <v>10.62</v>
      </c>
      <c r="HT407" s="17">
        <v>10.64</v>
      </c>
      <c r="HU407" s="17">
        <v>10.65</v>
      </c>
      <c r="HV407" s="17">
        <v>10.65</v>
      </c>
      <c r="HW407" s="17">
        <v>10.65</v>
      </c>
      <c r="HX407" s="17">
        <v>10.65</v>
      </c>
      <c r="HY407" s="17">
        <v>10.65</v>
      </c>
      <c r="HZ407" s="17">
        <v>10.64</v>
      </c>
      <c r="IA407" s="17">
        <v>10.63</v>
      </c>
      <c r="IB407" s="17">
        <v>10.64</v>
      </c>
      <c r="IC407" s="17">
        <v>10.64</v>
      </c>
      <c r="ID407" s="17">
        <v>10.63</v>
      </c>
      <c r="IE407" s="17">
        <v>10.62</v>
      </c>
      <c r="IF407" s="17">
        <v>10.63</v>
      </c>
      <c r="IG407" s="17">
        <v>10.62</v>
      </c>
      <c r="IH407" s="17">
        <v>10.62</v>
      </c>
      <c r="II407" s="17">
        <v>10.63</v>
      </c>
      <c r="IJ407" s="17">
        <v>10.63</v>
      </c>
      <c r="IK407" s="17">
        <v>10.63</v>
      </c>
      <c r="IL407" s="17">
        <v>10.63</v>
      </c>
      <c r="IM407" s="17">
        <v>10.62</v>
      </c>
      <c r="IN407" s="17">
        <v>10.62</v>
      </c>
      <c r="IO407" s="17">
        <v>10.62</v>
      </c>
      <c r="IP407" s="17">
        <v>10.62</v>
      </c>
      <c r="IQ407" s="17">
        <v>10.62</v>
      </c>
      <c r="IR407" s="17">
        <v>10.62</v>
      </c>
      <c r="IS407" s="17">
        <v>10.62</v>
      </c>
      <c r="IT407" s="17">
        <v>10.62</v>
      </c>
      <c r="IU407" s="17">
        <v>10.62</v>
      </c>
      <c r="IV407" s="17">
        <v>10.62</v>
      </c>
      <c r="IW407" s="17">
        <v>10.62</v>
      </c>
      <c r="IX407" s="17">
        <v>10.62</v>
      </c>
      <c r="IY407" s="17">
        <v>10.63</v>
      </c>
    </row>
    <row r="408" spans="1:259" x14ac:dyDescent="0.15">
      <c r="A408" s="17" t="s">
        <v>112</v>
      </c>
      <c r="B408" s="17" t="s">
        <v>113</v>
      </c>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c r="AA408" s="26"/>
      <c r="AB408" s="17"/>
      <c r="AC408" s="26"/>
      <c r="AD408" s="26"/>
      <c r="AE408" s="17"/>
      <c r="AF408" s="17"/>
      <c r="AG408" s="17"/>
      <c r="AH408" s="17"/>
      <c r="AI408" s="17"/>
      <c r="AJ408" s="17"/>
      <c r="AK408" s="17"/>
      <c r="AL408" s="17"/>
      <c r="AM408" s="17"/>
      <c r="AN408" s="17"/>
      <c r="AO408" s="17"/>
      <c r="AP408" s="17"/>
      <c r="AQ408" s="17"/>
      <c r="AR408" s="17"/>
      <c r="AS408" s="17"/>
      <c r="AT408" s="17"/>
      <c r="AU408" s="17"/>
      <c r="AV408" s="17"/>
      <c r="AW408" s="17"/>
      <c r="AX408" s="17"/>
      <c r="AY408" s="17"/>
      <c r="AZ408" s="17"/>
      <c r="BA408" s="17"/>
      <c r="BB408" s="17"/>
      <c r="BC408" s="17"/>
      <c r="BD408" s="17"/>
      <c r="BE408" s="17"/>
      <c r="BF408" s="17"/>
      <c r="BG408" s="17"/>
      <c r="BH408" s="17"/>
      <c r="BI408" s="17"/>
      <c r="BJ408" s="26"/>
      <c r="BK408" s="17"/>
      <c r="BL408" s="17"/>
      <c r="BM408" s="17"/>
      <c r="BN408" s="17"/>
      <c r="BO408" s="17"/>
      <c r="BP408" s="17"/>
      <c r="BQ408" s="17"/>
      <c r="BR408" s="17"/>
      <c r="BS408" s="17"/>
      <c r="BT408" s="17"/>
      <c r="BU408" s="17"/>
      <c r="BV408" s="17"/>
      <c r="BW408" s="17"/>
      <c r="BX408" s="26"/>
      <c r="BY408" s="26"/>
      <c r="BZ408" s="26"/>
      <c r="CA408" s="26"/>
      <c r="CB408" s="26"/>
      <c r="CC408" s="17"/>
      <c r="CD408" s="17"/>
      <c r="CE408" s="17"/>
      <c r="CF408" s="17"/>
      <c r="CG408" s="17"/>
      <c r="CH408" s="17"/>
      <c r="CI408" s="17"/>
      <c r="CJ408" s="26"/>
      <c r="CK408" s="17"/>
      <c r="CL408" s="17"/>
      <c r="CM408" s="17"/>
      <c r="CN408" s="17"/>
      <c r="CO408" s="17"/>
      <c r="CP408" s="17"/>
      <c r="CQ408" s="17"/>
      <c r="CR408" s="17"/>
      <c r="CS408" s="17"/>
      <c r="CT408" s="17"/>
      <c r="CU408" s="17"/>
      <c r="CV408" s="17"/>
      <c r="CW408" s="17"/>
      <c r="CX408" s="17"/>
      <c r="CY408" s="26"/>
      <c r="CZ408" s="26"/>
      <c r="DA408" s="26"/>
      <c r="DB408" s="17"/>
      <c r="DC408" s="17"/>
      <c r="DD408" s="17"/>
      <c r="DE408" s="17"/>
      <c r="DF408" s="17"/>
      <c r="DG408" s="17"/>
      <c r="DH408" s="26"/>
      <c r="DI408" s="17"/>
      <c r="DJ408" s="17"/>
      <c r="DK408" s="17"/>
      <c r="DL408" s="17"/>
      <c r="DM408" s="17">
        <v>17.45</v>
      </c>
      <c r="DN408" s="17">
        <v>17.47</v>
      </c>
      <c r="DO408" s="17">
        <v>17.46</v>
      </c>
      <c r="DP408" s="17">
        <v>17.48</v>
      </c>
      <c r="DQ408" s="17">
        <v>17.489999999999998</v>
      </c>
      <c r="DR408" s="17">
        <v>17.52</v>
      </c>
      <c r="DS408" s="17">
        <v>17.510000000000002</v>
      </c>
      <c r="DT408" s="17">
        <v>17.5</v>
      </c>
      <c r="DU408" s="17">
        <v>17.510000000000002</v>
      </c>
      <c r="DV408" s="17">
        <v>17.55</v>
      </c>
      <c r="DW408" s="17">
        <v>17.559999999999999</v>
      </c>
      <c r="DX408" s="17">
        <v>17.55</v>
      </c>
      <c r="DY408" s="17">
        <v>17.510000000000002</v>
      </c>
      <c r="DZ408" s="17">
        <v>17.559999999999999</v>
      </c>
      <c r="EA408" s="17">
        <v>17.559999999999999</v>
      </c>
      <c r="EB408" s="17">
        <v>17.57</v>
      </c>
      <c r="EC408" s="17">
        <v>17.57</v>
      </c>
      <c r="ED408" s="17">
        <v>17.53</v>
      </c>
      <c r="EE408" s="17">
        <v>17.579999999999998</v>
      </c>
      <c r="EF408" s="17">
        <v>17.579999999999998</v>
      </c>
      <c r="EG408" s="17">
        <v>17.57</v>
      </c>
      <c r="EH408" s="17">
        <v>17.57</v>
      </c>
      <c r="EI408" s="17">
        <v>17.57</v>
      </c>
      <c r="EJ408" s="17">
        <v>17.57</v>
      </c>
      <c r="EK408" s="17">
        <v>17.52</v>
      </c>
      <c r="EL408" s="17">
        <v>17.52</v>
      </c>
      <c r="EM408" s="17">
        <v>17.57</v>
      </c>
      <c r="EN408" s="17">
        <v>17.57</v>
      </c>
      <c r="EO408" s="17">
        <v>17.579999999999998</v>
      </c>
      <c r="EP408" s="17">
        <v>17.579999999999998</v>
      </c>
      <c r="EQ408" s="17">
        <v>17.59</v>
      </c>
      <c r="ER408" s="17">
        <v>17.55</v>
      </c>
      <c r="ES408" s="17">
        <v>17.59</v>
      </c>
      <c r="ET408" s="17">
        <v>17.55</v>
      </c>
      <c r="EU408" s="17">
        <v>17.55</v>
      </c>
      <c r="EV408" s="17">
        <v>17.53</v>
      </c>
      <c r="EW408" s="17">
        <v>17.579999999999998</v>
      </c>
      <c r="EX408" s="17">
        <v>17.55</v>
      </c>
      <c r="EY408" s="17">
        <v>17.59</v>
      </c>
      <c r="EZ408" s="17">
        <v>17.600000000000001</v>
      </c>
      <c r="FA408" s="17">
        <v>17.59</v>
      </c>
      <c r="FB408" s="17">
        <v>17.579999999999998</v>
      </c>
      <c r="FC408" s="17">
        <v>17.57</v>
      </c>
      <c r="FD408" s="17">
        <v>17.600000000000001</v>
      </c>
      <c r="FE408" s="17">
        <v>17.559999999999999</v>
      </c>
      <c r="FF408" s="17">
        <v>17.579999999999998</v>
      </c>
      <c r="FG408" s="17">
        <v>17.559999999999999</v>
      </c>
      <c r="FH408" s="17">
        <v>17.559999999999999</v>
      </c>
      <c r="FI408" s="17">
        <v>17.55</v>
      </c>
      <c r="FJ408" s="17">
        <v>17.55</v>
      </c>
      <c r="FK408" s="17">
        <v>17.579999999999998</v>
      </c>
      <c r="FL408" s="17">
        <v>17.55</v>
      </c>
      <c r="FM408" s="17">
        <v>17.600000000000001</v>
      </c>
      <c r="FN408" s="17">
        <v>17.59</v>
      </c>
      <c r="FO408" s="17">
        <v>17.559999999999999</v>
      </c>
      <c r="FP408" s="17">
        <v>17.600000000000001</v>
      </c>
      <c r="FQ408" s="17">
        <v>17.579999999999998</v>
      </c>
      <c r="FR408" s="17">
        <v>17.59</v>
      </c>
      <c r="FS408" s="17">
        <v>17.600000000000001</v>
      </c>
      <c r="FT408" s="17">
        <v>17.600000000000001</v>
      </c>
      <c r="FU408" s="17">
        <v>17.61</v>
      </c>
      <c r="FV408" s="17">
        <v>17.61</v>
      </c>
      <c r="FW408" s="17">
        <v>17.579999999999998</v>
      </c>
      <c r="FX408" s="17">
        <v>17.579999999999998</v>
      </c>
      <c r="FY408" s="17">
        <v>17.59</v>
      </c>
      <c r="FZ408" s="17">
        <v>17.559999999999999</v>
      </c>
      <c r="GA408" s="17">
        <v>17.59</v>
      </c>
      <c r="GB408" s="17">
        <v>17.579999999999998</v>
      </c>
      <c r="GC408" s="17">
        <v>17.59</v>
      </c>
      <c r="GD408" s="17">
        <v>17.59</v>
      </c>
      <c r="GE408" s="17">
        <v>17.59</v>
      </c>
      <c r="GF408" s="17">
        <v>17.579999999999998</v>
      </c>
      <c r="GG408" s="17">
        <v>17.54</v>
      </c>
      <c r="GH408" s="17">
        <v>17.55</v>
      </c>
      <c r="GI408" s="17">
        <v>17.55</v>
      </c>
      <c r="GJ408" s="17">
        <v>17.55</v>
      </c>
      <c r="GK408" s="17">
        <v>17.55</v>
      </c>
      <c r="GL408" s="17">
        <v>17.55</v>
      </c>
      <c r="GM408" s="17">
        <v>17.55</v>
      </c>
      <c r="GN408" s="17">
        <v>17.579999999999998</v>
      </c>
      <c r="GO408" s="17">
        <v>17.579999999999998</v>
      </c>
      <c r="GP408" s="17">
        <v>17.579999999999998</v>
      </c>
      <c r="GQ408" s="17">
        <v>17.55</v>
      </c>
      <c r="GR408" s="17">
        <v>17.559999999999999</v>
      </c>
      <c r="GS408" s="17">
        <v>17.57</v>
      </c>
      <c r="GT408" s="17">
        <v>17.579999999999998</v>
      </c>
      <c r="GU408" s="17">
        <v>17.579999999999998</v>
      </c>
      <c r="GV408" s="17">
        <v>17.579999999999998</v>
      </c>
      <c r="GW408" s="17">
        <v>17.579999999999998</v>
      </c>
      <c r="GX408" s="17">
        <v>17.579999999999998</v>
      </c>
      <c r="GY408" s="17">
        <v>17.59</v>
      </c>
      <c r="GZ408" s="17">
        <v>17.59</v>
      </c>
      <c r="HA408" s="17">
        <v>17.59</v>
      </c>
      <c r="HB408" s="17">
        <v>17.59</v>
      </c>
      <c r="HC408" s="17">
        <v>17.59</v>
      </c>
      <c r="HD408" s="17">
        <v>17.59</v>
      </c>
      <c r="HE408" s="17">
        <v>17.59</v>
      </c>
      <c r="HF408" s="17">
        <v>17.600000000000001</v>
      </c>
      <c r="HG408" s="17">
        <v>17.600000000000001</v>
      </c>
      <c r="HH408" s="17">
        <v>17.59</v>
      </c>
      <c r="HI408" s="17">
        <v>17.59</v>
      </c>
      <c r="HJ408" s="17">
        <v>17.559999999999999</v>
      </c>
      <c r="HK408" s="17">
        <v>17.59</v>
      </c>
      <c r="HL408" s="17">
        <v>17.59</v>
      </c>
      <c r="HM408" s="17">
        <v>17.59</v>
      </c>
      <c r="HN408" s="17">
        <v>17.59</v>
      </c>
      <c r="HO408" s="17">
        <v>17.57</v>
      </c>
      <c r="HP408" s="17">
        <v>17.59</v>
      </c>
      <c r="HQ408" s="17">
        <v>17.59</v>
      </c>
      <c r="HR408" s="17">
        <v>17.59</v>
      </c>
      <c r="HS408" s="17">
        <v>17.59</v>
      </c>
      <c r="HT408" s="17">
        <v>17.59</v>
      </c>
      <c r="HU408" s="17">
        <v>17.59</v>
      </c>
      <c r="HV408" s="17">
        <v>17.62</v>
      </c>
      <c r="HW408" s="17">
        <v>17.64</v>
      </c>
      <c r="HX408" s="17">
        <v>17.68</v>
      </c>
      <c r="HY408" s="17">
        <v>17.68</v>
      </c>
      <c r="HZ408" s="17">
        <v>17.68</v>
      </c>
      <c r="IA408" s="17">
        <v>17.66</v>
      </c>
      <c r="IB408" s="17">
        <v>17.66</v>
      </c>
      <c r="IC408" s="17">
        <v>17.670000000000002</v>
      </c>
      <c r="ID408" s="17">
        <v>17.68</v>
      </c>
      <c r="IE408" s="17">
        <v>17.68</v>
      </c>
      <c r="IF408" s="17">
        <v>17.68</v>
      </c>
      <c r="IG408" s="17">
        <v>17.68</v>
      </c>
      <c r="IH408" s="17">
        <v>17.68</v>
      </c>
      <c r="II408" s="17">
        <v>17.66</v>
      </c>
      <c r="IJ408" s="17">
        <v>17.670000000000002</v>
      </c>
      <c r="IK408" s="17">
        <v>17.670000000000002</v>
      </c>
      <c r="IL408" s="17">
        <v>17.670000000000002</v>
      </c>
      <c r="IM408" s="17">
        <v>17.670000000000002</v>
      </c>
      <c r="IN408" s="17">
        <v>17.670000000000002</v>
      </c>
      <c r="IO408" s="17">
        <v>17.670000000000002</v>
      </c>
      <c r="IP408" s="17">
        <v>17.670000000000002</v>
      </c>
      <c r="IQ408" s="17">
        <v>17.670000000000002</v>
      </c>
      <c r="IR408" s="17">
        <v>17.670000000000002</v>
      </c>
      <c r="IS408" s="17">
        <v>17.66</v>
      </c>
      <c r="IT408" s="17">
        <v>17.670000000000002</v>
      </c>
      <c r="IU408" s="17">
        <v>17.68</v>
      </c>
      <c r="IV408" s="17">
        <v>17.670000000000002</v>
      </c>
      <c r="IW408" s="17">
        <v>17.68</v>
      </c>
      <c r="IX408" s="17">
        <v>17.690000000000001</v>
      </c>
      <c r="IY408" s="17">
        <v>17.68</v>
      </c>
    </row>
    <row r="409" spans="1:259" x14ac:dyDescent="0.15">
      <c r="A409" s="17" t="s">
        <v>2904</v>
      </c>
      <c r="B409" s="17" t="s">
        <v>2905</v>
      </c>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c r="AA409" s="26"/>
      <c r="AB409" s="17"/>
      <c r="AC409" s="26"/>
      <c r="AD409" s="26"/>
      <c r="AE409" s="17"/>
      <c r="AF409" s="17"/>
      <c r="AG409" s="17"/>
      <c r="AH409" s="17"/>
      <c r="AI409" s="17"/>
      <c r="AJ409" s="17"/>
      <c r="AK409" s="17"/>
      <c r="AL409" s="17"/>
      <c r="AM409" s="17"/>
      <c r="AN409" s="17"/>
      <c r="AO409" s="17"/>
      <c r="AP409" s="17"/>
      <c r="AQ409" s="17"/>
      <c r="AR409" s="17"/>
      <c r="AS409" s="17"/>
      <c r="AT409" s="17"/>
      <c r="AU409" s="17"/>
      <c r="AV409" s="17"/>
      <c r="AW409" s="17"/>
      <c r="AX409" s="17"/>
      <c r="AY409" s="17"/>
      <c r="AZ409" s="17"/>
      <c r="BA409" s="17"/>
      <c r="BB409" s="17"/>
      <c r="BC409" s="17"/>
      <c r="BD409" s="17"/>
      <c r="BE409" s="17"/>
      <c r="BF409" s="17"/>
      <c r="BG409" s="17"/>
      <c r="BH409" s="17"/>
      <c r="BI409" s="17"/>
      <c r="BJ409" s="26"/>
      <c r="BK409" s="17"/>
      <c r="BL409" s="17"/>
      <c r="BM409" s="17"/>
      <c r="BN409" s="17"/>
      <c r="BO409" s="17"/>
      <c r="BP409" s="17"/>
      <c r="BQ409" s="17"/>
      <c r="BR409" s="17"/>
      <c r="BS409" s="17"/>
      <c r="BT409" s="17"/>
      <c r="BU409" s="17"/>
      <c r="BV409" s="17"/>
      <c r="BW409" s="17"/>
      <c r="BX409" s="26"/>
      <c r="BY409" s="26"/>
      <c r="BZ409" s="26"/>
      <c r="CA409" s="26"/>
      <c r="CB409" s="26"/>
      <c r="CC409" s="17"/>
      <c r="CD409" s="17"/>
      <c r="CE409" s="17"/>
      <c r="CF409" s="17"/>
      <c r="CG409" s="17"/>
      <c r="CH409" s="17"/>
      <c r="CI409" s="17"/>
      <c r="CJ409" s="26"/>
      <c r="CK409" s="17"/>
      <c r="CL409" s="17"/>
      <c r="CM409" s="17"/>
      <c r="CN409" s="17"/>
      <c r="CO409" s="17"/>
      <c r="CP409" s="17"/>
      <c r="CQ409" s="17"/>
      <c r="CR409" s="17"/>
      <c r="CS409" s="17"/>
      <c r="CT409" s="17"/>
      <c r="CU409" s="17"/>
      <c r="CV409" s="17"/>
      <c r="CW409" s="17"/>
      <c r="CX409" s="17"/>
      <c r="CY409" s="26"/>
      <c r="CZ409" s="26"/>
      <c r="DA409" s="26"/>
      <c r="DB409" s="17"/>
      <c r="DC409" s="17"/>
      <c r="DD409" s="17"/>
      <c r="DE409" s="17"/>
      <c r="DF409" s="17"/>
      <c r="DG409" s="17"/>
      <c r="DH409" s="26"/>
      <c r="DI409" s="17"/>
      <c r="DJ409" s="17"/>
      <c r="DK409" s="17"/>
      <c r="DL409" s="17"/>
      <c r="DM409" s="17">
        <v>4.04</v>
      </c>
      <c r="DN409" s="17">
        <v>4.03</v>
      </c>
      <c r="DO409" s="17">
        <v>4.03</v>
      </c>
      <c r="DP409" s="17">
        <v>4.03</v>
      </c>
      <c r="DQ409" s="17">
        <v>4.03</v>
      </c>
      <c r="DR409" s="17">
        <v>4.03</v>
      </c>
      <c r="DS409" s="17">
        <v>4.04</v>
      </c>
      <c r="DT409" s="17">
        <v>4.04</v>
      </c>
      <c r="DU409" s="17">
        <v>4.03</v>
      </c>
      <c r="DV409" s="17">
        <v>4.04</v>
      </c>
      <c r="DW409" s="17">
        <v>4.04</v>
      </c>
      <c r="DX409" s="17">
        <v>4.03</v>
      </c>
      <c r="DY409" s="17">
        <v>4.03</v>
      </c>
      <c r="DZ409" s="17">
        <v>4.03</v>
      </c>
      <c r="EA409" s="17">
        <v>4.04</v>
      </c>
      <c r="EB409" s="17">
        <v>4.03</v>
      </c>
      <c r="EC409" s="17">
        <v>4.03</v>
      </c>
      <c r="ED409" s="17">
        <v>4.0199999999999996</v>
      </c>
      <c r="EE409" s="17">
        <v>4.03</v>
      </c>
      <c r="EF409" s="17">
        <v>4.03</v>
      </c>
      <c r="EG409" s="17">
        <v>4.03</v>
      </c>
      <c r="EH409" s="17">
        <v>4.03</v>
      </c>
      <c r="EI409" s="17">
        <v>4.0199999999999996</v>
      </c>
      <c r="EJ409" s="17">
        <v>4.0199999999999996</v>
      </c>
      <c r="EK409" s="17">
        <v>4.0199999999999996</v>
      </c>
      <c r="EL409" s="17">
        <v>4.0199999999999996</v>
      </c>
      <c r="EM409" s="17">
        <v>4.0199999999999996</v>
      </c>
      <c r="EN409" s="17">
        <v>4.0199999999999996</v>
      </c>
      <c r="EO409" s="17">
        <v>4.0199999999999996</v>
      </c>
      <c r="EP409" s="17">
        <v>4.0199999999999996</v>
      </c>
      <c r="EQ409" s="17">
        <v>4.03</v>
      </c>
      <c r="ER409" s="17">
        <v>4.0199999999999996</v>
      </c>
      <c r="ES409" s="17">
        <v>4.0199999999999996</v>
      </c>
      <c r="ET409" s="17">
        <v>4.03</v>
      </c>
      <c r="EU409" s="17">
        <v>4.0199999999999996</v>
      </c>
      <c r="EV409" s="17">
        <v>4.0199999999999996</v>
      </c>
      <c r="EW409" s="17">
        <v>4.03</v>
      </c>
      <c r="EX409" s="17">
        <v>4.0199999999999996</v>
      </c>
      <c r="EY409" s="17">
        <v>4.0199999999999996</v>
      </c>
      <c r="EZ409" s="17">
        <v>4.03</v>
      </c>
      <c r="FA409" s="17">
        <v>4.0199999999999996</v>
      </c>
      <c r="FB409" s="17">
        <v>4.0199999999999996</v>
      </c>
      <c r="FC409" s="17">
        <v>4.0199999999999996</v>
      </c>
      <c r="FD409" s="17">
        <v>4.0199999999999996</v>
      </c>
      <c r="FE409" s="17">
        <v>4.0199999999999996</v>
      </c>
      <c r="FF409" s="17">
        <v>4.03</v>
      </c>
      <c r="FG409" s="17">
        <v>4.0199999999999996</v>
      </c>
      <c r="FH409" s="17">
        <v>4.03</v>
      </c>
      <c r="FI409" s="17">
        <v>4.03</v>
      </c>
      <c r="FJ409" s="17">
        <v>4.03</v>
      </c>
      <c r="FK409" s="17">
        <v>4.04</v>
      </c>
      <c r="FL409" s="17">
        <v>4.03</v>
      </c>
      <c r="FM409" s="17">
        <v>4.03</v>
      </c>
      <c r="FN409" s="17">
        <v>4.04</v>
      </c>
      <c r="FO409" s="17">
        <v>4.04</v>
      </c>
      <c r="FP409" s="17">
        <v>4.03</v>
      </c>
      <c r="FQ409" s="17">
        <v>4.03</v>
      </c>
      <c r="FR409" s="17">
        <v>4.03</v>
      </c>
      <c r="FS409" s="17">
        <v>4.03</v>
      </c>
      <c r="FT409" s="17">
        <v>4.04</v>
      </c>
      <c r="FU409" s="17">
        <v>4.03</v>
      </c>
      <c r="FV409" s="17">
        <v>4.03</v>
      </c>
      <c r="FW409" s="17">
        <v>4.03</v>
      </c>
      <c r="FX409" s="17">
        <v>4.03</v>
      </c>
      <c r="FY409" s="17">
        <v>4.03</v>
      </c>
      <c r="FZ409" s="17">
        <v>4.05</v>
      </c>
      <c r="GA409" s="17">
        <v>4.05</v>
      </c>
      <c r="GB409" s="17">
        <v>4.04</v>
      </c>
      <c r="GC409" s="17">
        <v>4.05</v>
      </c>
      <c r="GD409" s="17">
        <v>4.04</v>
      </c>
      <c r="GE409" s="17">
        <v>4.05</v>
      </c>
      <c r="GF409" s="17">
        <v>4.04</v>
      </c>
      <c r="GG409" s="17">
        <v>4.05</v>
      </c>
      <c r="GH409" s="17">
        <v>4.04</v>
      </c>
      <c r="GI409" s="17">
        <v>4.03</v>
      </c>
      <c r="GJ409" s="17">
        <v>4.03</v>
      </c>
      <c r="GK409" s="17">
        <v>4.03</v>
      </c>
      <c r="GL409" s="17">
        <v>4.03</v>
      </c>
      <c r="GM409" s="17">
        <v>4.03</v>
      </c>
      <c r="GN409" s="17">
        <v>4.03</v>
      </c>
      <c r="GO409" s="17">
        <v>4.04</v>
      </c>
      <c r="GP409" s="17">
        <v>4.03</v>
      </c>
      <c r="GQ409" s="17">
        <v>4.03</v>
      </c>
      <c r="GR409" s="17">
        <v>4.03</v>
      </c>
      <c r="GS409" s="17">
        <v>4.03</v>
      </c>
      <c r="GT409" s="17">
        <v>4.03</v>
      </c>
      <c r="GU409" s="17">
        <v>4.03</v>
      </c>
      <c r="GV409" s="17">
        <v>4.03</v>
      </c>
      <c r="GW409" s="17">
        <v>4.03</v>
      </c>
      <c r="GX409" s="17">
        <v>4.04</v>
      </c>
      <c r="GY409" s="17">
        <v>4.03</v>
      </c>
      <c r="GZ409" s="17">
        <v>4.04</v>
      </c>
      <c r="HA409" s="17">
        <v>4.04</v>
      </c>
      <c r="HB409" s="17">
        <v>4.03</v>
      </c>
      <c r="HC409" s="17">
        <v>4.04</v>
      </c>
      <c r="HD409" s="17">
        <v>4.04</v>
      </c>
      <c r="HE409" s="17">
        <v>4.03</v>
      </c>
      <c r="HF409" s="17">
        <v>4.04</v>
      </c>
      <c r="HG409" s="17">
        <v>4.03</v>
      </c>
      <c r="HH409" s="17">
        <v>4.03</v>
      </c>
      <c r="HI409" s="17">
        <v>4.03</v>
      </c>
      <c r="HJ409" s="17">
        <v>4.03</v>
      </c>
      <c r="HK409" s="17">
        <v>4.03</v>
      </c>
      <c r="HL409" s="17">
        <v>4.03</v>
      </c>
      <c r="HM409" s="17">
        <v>4.03</v>
      </c>
      <c r="HN409" s="17">
        <v>4.03</v>
      </c>
      <c r="HO409" s="17">
        <v>4.04</v>
      </c>
      <c r="HP409" s="17">
        <v>4.03</v>
      </c>
      <c r="HQ409" s="17">
        <v>4.03</v>
      </c>
      <c r="HR409" s="17">
        <v>4.03</v>
      </c>
      <c r="HS409" s="17">
        <v>4.03</v>
      </c>
      <c r="HT409" s="17">
        <v>4.03</v>
      </c>
      <c r="HU409" s="17">
        <v>4.03</v>
      </c>
      <c r="HV409" s="17">
        <v>4.03</v>
      </c>
      <c r="HW409" s="17">
        <v>4.03</v>
      </c>
      <c r="HX409" s="17">
        <v>4.03</v>
      </c>
      <c r="HY409" s="17">
        <v>4.04</v>
      </c>
      <c r="HZ409" s="17">
        <v>4.03</v>
      </c>
      <c r="IA409" s="17">
        <v>4.03</v>
      </c>
      <c r="IB409" s="17">
        <v>4.03</v>
      </c>
      <c r="IC409" s="17">
        <v>4.03</v>
      </c>
      <c r="ID409" s="17">
        <v>4.0199999999999996</v>
      </c>
      <c r="IE409" s="17">
        <v>4.03</v>
      </c>
      <c r="IF409" s="17">
        <v>4.0199999999999996</v>
      </c>
      <c r="IG409" s="17">
        <v>4.0199999999999996</v>
      </c>
      <c r="IH409" s="17">
        <v>4.0199999999999996</v>
      </c>
      <c r="II409" s="17">
        <v>4.0199999999999996</v>
      </c>
      <c r="IJ409" s="17">
        <v>4.0199999999999996</v>
      </c>
      <c r="IK409" s="17">
        <v>4.03</v>
      </c>
      <c r="IL409" s="17">
        <v>4.0199999999999996</v>
      </c>
      <c r="IM409" s="17">
        <v>4.0199999999999996</v>
      </c>
      <c r="IN409" s="17">
        <v>4.0199999999999996</v>
      </c>
      <c r="IO409" s="17">
        <v>4.03</v>
      </c>
      <c r="IP409" s="17">
        <v>4.03</v>
      </c>
      <c r="IQ409" s="17">
        <v>4.0199999999999996</v>
      </c>
      <c r="IR409" s="17">
        <v>4.0199999999999996</v>
      </c>
      <c r="IS409" s="17">
        <v>4.0199999999999996</v>
      </c>
      <c r="IT409" s="17">
        <v>4.03</v>
      </c>
      <c r="IU409" s="17">
        <v>4.03</v>
      </c>
      <c r="IV409" s="17">
        <v>4.03</v>
      </c>
      <c r="IW409" s="17">
        <v>4.03</v>
      </c>
      <c r="IX409" s="17">
        <v>4.05</v>
      </c>
      <c r="IY409" s="17">
        <v>4.04</v>
      </c>
    </row>
    <row r="410" spans="1:259" x14ac:dyDescent="0.15">
      <c r="A410" s="17" t="s">
        <v>4661</v>
      </c>
      <c r="B410" s="17" t="s">
        <v>4771</v>
      </c>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c r="AA410" s="26"/>
      <c r="AB410" s="17"/>
      <c r="AC410" s="26"/>
      <c r="AD410" s="26"/>
      <c r="AE410" s="17"/>
      <c r="AF410" s="17"/>
      <c r="AG410" s="17"/>
      <c r="AH410" s="17"/>
      <c r="AI410" s="17"/>
      <c r="AJ410" s="17"/>
      <c r="AK410" s="17"/>
      <c r="AL410" s="17"/>
      <c r="AM410" s="17"/>
      <c r="AN410" s="17"/>
      <c r="AO410" s="17"/>
      <c r="AP410" s="17"/>
      <c r="AQ410" s="17"/>
      <c r="AR410" s="17"/>
      <c r="AS410" s="17"/>
      <c r="AT410" s="17"/>
      <c r="AU410" s="17"/>
      <c r="AV410" s="17"/>
      <c r="AW410" s="17"/>
      <c r="AX410" s="17"/>
      <c r="AY410" s="17"/>
      <c r="AZ410" s="17"/>
      <c r="BA410" s="17"/>
      <c r="BB410" s="17"/>
      <c r="BC410" s="17"/>
      <c r="BD410" s="17"/>
      <c r="BE410" s="17"/>
      <c r="BF410" s="17"/>
      <c r="BG410" s="17"/>
      <c r="BH410" s="17"/>
      <c r="BI410" s="17"/>
      <c r="BJ410" s="26"/>
      <c r="BK410" s="17"/>
      <c r="BL410" s="17"/>
      <c r="BM410" s="17"/>
      <c r="BN410" s="17"/>
      <c r="BO410" s="17"/>
      <c r="BP410" s="17"/>
      <c r="BQ410" s="17"/>
      <c r="BR410" s="17"/>
      <c r="BS410" s="17"/>
      <c r="BT410" s="17"/>
      <c r="BU410" s="17"/>
      <c r="BV410" s="17"/>
      <c r="BW410" s="17"/>
      <c r="BX410" s="26"/>
      <c r="BY410" s="26"/>
      <c r="BZ410" s="26"/>
      <c r="CA410" s="26"/>
      <c r="CB410" s="26"/>
      <c r="CC410" s="17"/>
      <c r="CD410" s="17"/>
      <c r="CE410" s="17"/>
      <c r="CF410" s="17"/>
      <c r="CG410" s="17"/>
      <c r="CH410" s="17"/>
      <c r="CI410" s="17"/>
      <c r="CJ410" s="26"/>
      <c r="CK410" s="17"/>
      <c r="CL410" s="17"/>
      <c r="CM410" s="17"/>
      <c r="CN410" s="17"/>
      <c r="CO410" s="17"/>
      <c r="CP410" s="17"/>
      <c r="CQ410" s="17"/>
      <c r="CR410" s="17"/>
      <c r="CS410" s="17"/>
      <c r="CT410" s="17"/>
      <c r="CU410" s="17"/>
      <c r="CV410" s="17"/>
      <c r="CW410" s="17"/>
      <c r="CX410" s="17"/>
      <c r="CY410" s="26"/>
      <c r="CZ410" s="26"/>
      <c r="DA410" s="26"/>
      <c r="DB410" s="17"/>
      <c r="DC410" s="17"/>
      <c r="DD410" s="17"/>
      <c r="DE410" s="17"/>
      <c r="DF410" s="17"/>
      <c r="DG410" s="17"/>
      <c r="DH410" s="26"/>
      <c r="DI410" s="17"/>
      <c r="DJ410" s="17"/>
      <c r="DK410" s="17"/>
      <c r="DL410" s="17"/>
      <c r="DM410" s="17">
        <v>9.06</v>
      </c>
      <c r="DN410" s="17">
        <v>9.06</v>
      </c>
      <c r="DO410" s="17">
        <v>9.06</v>
      </c>
      <c r="DP410" s="17">
        <v>9.06</v>
      </c>
      <c r="DQ410" s="17">
        <v>9.06</v>
      </c>
      <c r="DR410" s="17">
        <v>9.06</v>
      </c>
      <c r="DS410" s="17">
        <v>9.06</v>
      </c>
      <c r="DT410" s="17">
        <v>9.06</v>
      </c>
      <c r="DU410" s="17">
        <v>9.06</v>
      </c>
      <c r="DV410" s="17">
        <v>9.06</v>
      </c>
      <c r="DW410" s="17">
        <v>9.06</v>
      </c>
      <c r="DX410" s="17">
        <v>9.06</v>
      </c>
      <c r="DY410" s="17">
        <v>9.06</v>
      </c>
      <c r="DZ410" s="17">
        <v>9.06</v>
      </c>
      <c r="EA410" s="17">
        <v>9.06</v>
      </c>
      <c r="EB410" s="17">
        <v>9.06</v>
      </c>
      <c r="EC410" s="17">
        <v>9.06</v>
      </c>
      <c r="ED410" s="17">
        <v>9.06</v>
      </c>
      <c r="EE410" s="17">
        <v>9.06</v>
      </c>
      <c r="EF410" s="17">
        <v>9.06</v>
      </c>
      <c r="EG410" s="17">
        <v>9.06</v>
      </c>
      <c r="EH410" s="17">
        <v>9.06</v>
      </c>
      <c r="EI410" s="17">
        <v>9.06</v>
      </c>
      <c r="EJ410" s="17">
        <v>9.06</v>
      </c>
      <c r="EK410" s="17">
        <v>9.06</v>
      </c>
      <c r="EL410" s="17">
        <v>9.06</v>
      </c>
      <c r="EM410" s="17">
        <v>9.06</v>
      </c>
      <c r="EN410" s="17">
        <v>9.06</v>
      </c>
      <c r="EO410" s="17">
        <v>9.06</v>
      </c>
      <c r="EP410" s="17">
        <v>9.06</v>
      </c>
      <c r="EQ410" s="17">
        <v>9.06</v>
      </c>
      <c r="ER410" s="17">
        <v>9.06</v>
      </c>
      <c r="ES410" s="17">
        <v>9.06</v>
      </c>
      <c r="ET410" s="17">
        <v>9.06</v>
      </c>
      <c r="EU410" s="17">
        <v>9.06</v>
      </c>
      <c r="EV410" s="17">
        <v>9.06</v>
      </c>
      <c r="EW410" s="17">
        <v>9.06</v>
      </c>
      <c r="EX410" s="17">
        <v>9.06</v>
      </c>
      <c r="EY410" s="17">
        <v>9.06</v>
      </c>
      <c r="EZ410" s="17">
        <v>9.06</v>
      </c>
      <c r="FA410" s="17">
        <v>9.06</v>
      </c>
      <c r="FB410" s="17">
        <v>9.06</v>
      </c>
      <c r="FC410" s="17">
        <v>9.06</v>
      </c>
      <c r="FD410" s="17">
        <v>9.06</v>
      </c>
      <c r="FE410" s="17">
        <v>9.06</v>
      </c>
      <c r="FF410" s="17">
        <v>9.06</v>
      </c>
      <c r="FG410" s="17">
        <v>9.06</v>
      </c>
      <c r="FH410" s="17">
        <v>9.06</v>
      </c>
      <c r="FI410" s="17">
        <v>9.06</v>
      </c>
      <c r="FJ410" s="17">
        <v>9.06</v>
      </c>
      <c r="FK410" s="17">
        <v>9.06</v>
      </c>
      <c r="FL410" s="17">
        <v>9.06</v>
      </c>
      <c r="FM410" s="17">
        <v>9.06</v>
      </c>
      <c r="FN410" s="17">
        <v>9.06</v>
      </c>
      <c r="FO410" s="17">
        <v>9.06</v>
      </c>
      <c r="FP410" s="17">
        <v>9.06</v>
      </c>
      <c r="FQ410" s="17">
        <v>9.06</v>
      </c>
      <c r="FR410" s="17">
        <v>9.06</v>
      </c>
      <c r="FS410" s="17">
        <v>9.06</v>
      </c>
      <c r="FT410" s="17">
        <v>9.06</v>
      </c>
      <c r="FU410" s="17">
        <v>9.06</v>
      </c>
      <c r="FV410" s="17">
        <v>9.06</v>
      </c>
      <c r="FW410" s="17">
        <v>9.06</v>
      </c>
      <c r="FX410" s="17">
        <v>9.06</v>
      </c>
      <c r="FY410" s="17">
        <v>9.06</v>
      </c>
      <c r="FZ410" s="17">
        <v>9.06</v>
      </c>
      <c r="GA410" s="17">
        <v>9.06</v>
      </c>
      <c r="GB410" s="17">
        <v>9.06</v>
      </c>
      <c r="GC410" s="17">
        <v>9.06</v>
      </c>
      <c r="GD410" s="17">
        <v>9.06</v>
      </c>
      <c r="GE410" s="17">
        <v>9.06</v>
      </c>
      <c r="GF410" s="17">
        <v>9.06</v>
      </c>
      <c r="GG410" s="17">
        <v>9.06</v>
      </c>
      <c r="GH410" s="17">
        <v>9.06</v>
      </c>
      <c r="GI410" s="17">
        <v>9.06</v>
      </c>
      <c r="GJ410" s="17">
        <v>9.06</v>
      </c>
      <c r="GK410" s="17">
        <v>9.06</v>
      </c>
      <c r="GL410" s="17">
        <v>9.06</v>
      </c>
      <c r="GM410" s="17">
        <v>9.06</v>
      </c>
      <c r="GN410" s="17">
        <v>9.06</v>
      </c>
      <c r="GO410" s="17">
        <v>9.06</v>
      </c>
      <c r="GP410" s="17">
        <v>9.06</v>
      </c>
      <c r="GQ410" s="17">
        <v>9.06</v>
      </c>
      <c r="GR410" s="17">
        <v>9.06</v>
      </c>
      <c r="GS410" s="17">
        <v>9.06</v>
      </c>
      <c r="GT410" s="17">
        <v>9.06</v>
      </c>
      <c r="GU410" s="17">
        <v>9.06</v>
      </c>
      <c r="GV410" s="17">
        <v>9.06</v>
      </c>
      <c r="GW410" s="17">
        <v>9.06</v>
      </c>
      <c r="GX410" s="17">
        <v>9.06</v>
      </c>
      <c r="GY410" s="17">
        <v>9.06</v>
      </c>
      <c r="GZ410" s="17">
        <v>9.06</v>
      </c>
      <c r="HA410" s="17">
        <v>9.06</v>
      </c>
      <c r="HB410" s="17">
        <v>9.06</v>
      </c>
      <c r="HC410" s="17">
        <v>9.06</v>
      </c>
      <c r="HD410" s="17">
        <v>9.06</v>
      </c>
      <c r="HE410" s="17">
        <v>9.06</v>
      </c>
      <c r="HF410" s="17">
        <v>9.06</v>
      </c>
      <c r="HG410" s="17">
        <v>9.06</v>
      </c>
      <c r="HH410" s="17">
        <v>9.06</v>
      </c>
      <c r="HI410" s="17">
        <v>9.06</v>
      </c>
      <c r="HJ410" s="17">
        <v>9.06</v>
      </c>
      <c r="HK410" s="17">
        <v>9.06</v>
      </c>
      <c r="HL410" s="17">
        <v>9.06</v>
      </c>
      <c r="HM410" s="17">
        <v>9.06</v>
      </c>
      <c r="HN410" s="17">
        <v>9.06</v>
      </c>
      <c r="HO410" s="17">
        <v>9.06</v>
      </c>
      <c r="HP410" s="17">
        <v>9.06</v>
      </c>
      <c r="HQ410" s="17">
        <v>9.06</v>
      </c>
      <c r="HR410" s="17">
        <v>9.06</v>
      </c>
      <c r="HS410" s="17">
        <v>9.06</v>
      </c>
      <c r="HT410" s="17">
        <v>9.06</v>
      </c>
      <c r="HU410" s="17">
        <v>9.06</v>
      </c>
      <c r="HV410" s="17">
        <v>9.06</v>
      </c>
      <c r="HW410" s="17">
        <v>9.06</v>
      </c>
      <c r="HX410" s="17">
        <v>9.06</v>
      </c>
      <c r="HY410" s="17">
        <v>9.06</v>
      </c>
      <c r="HZ410" s="17">
        <v>9.06</v>
      </c>
      <c r="IA410" s="17">
        <v>9.06</v>
      </c>
      <c r="IB410" s="17">
        <v>9.06</v>
      </c>
      <c r="IC410" s="17">
        <v>9.06</v>
      </c>
      <c r="ID410" s="17">
        <v>9.06</v>
      </c>
      <c r="IE410" s="17">
        <v>9.06</v>
      </c>
      <c r="IF410" s="17">
        <v>9.06</v>
      </c>
      <c r="IG410" s="17">
        <v>9.06</v>
      </c>
      <c r="IH410" s="17">
        <v>9.06</v>
      </c>
      <c r="II410" s="17">
        <v>9.06</v>
      </c>
      <c r="IJ410" s="17">
        <v>9.06</v>
      </c>
      <c r="IK410" s="17">
        <v>9.06</v>
      </c>
      <c r="IL410" s="17">
        <v>9.06</v>
      </c>
      <c r="IM410" s="17">
        <v>9.06</v>
      </c>
      <c r="IN410" s="17">
        <v>9.06</v>
      </c>
      <c r="IO410" s="17">
        <v>9.06</v>
      </c>
      <c r="IP410" s="17">
        <v>9.06</v>
      </c>
      <c r="IQ410" s="17">
        <v>9.06</v>
      </c>
      <c r="IR410" s="17">
        <v>9.06</v>
      </c>
      <c r="IS410" s="17">
        <v>9.06</v>
      </c>
      <c r="IT410" s="17">
        <v>9.06</v>
      </c>
      <c r="IU410" s="17">
        <v>9.06</v>
      </c>
      <c r="IV410" s="17">
        <v>9.06</v>
      </c>
      <c r="IW410" s="17">
        <v>9.06</v>
      </c>
      <c r="IX410" s="17">
        <v>9.06</v>
      </c>
      <c r="IY410" s="17">
        <v>9.06</v>
      </c>
    </row>
    <row r="411" spans="1:259" x14ac:dyDescent="0.15">
      <c r="A411" s="17" t="s">
        <v>4702</v>
      </c>
      <c r="B411" s="17" t="s">
        <v>4772</v>
      </c>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c r="AA411" s="26"/>
      <c r="AB411" s="17"/>
      <c r="AC411" s="26"/>
      <c r="AD411" s="26"/>
      <c r="AE411" s="17"/>
      <c r="AF411" s="17"/>
      <c r="AG411" s="17"/>
      <c r="AH411" s="17"/>
      <c r="AI411" s="17"/>
      <c r="AJ411" s="17"/>
      <c r="AK411" s="17"/>
      <c r="AL411" s="17"/>
      <c r="AM411" s="17"/>
      <c r="AN411" s="17"/>
      <c r="AO411" s="17"/>
      <c r="AP411" s="17"/>
      <c r="AQ411" s="17"/>
      <c r="AR411" s="17"/>
      <c r="AS411" s="17"/>
      <c r="AT411" s="17"/>
      <c r="AU411" s="17"/>
      <c r="AV411" s="17"/>
      <c r="AW411" s="17"/>
      <c r="AX411" s="17"/>
      <c r="AY411" s="17"/>
      <c r="AZ411" s="17"/>
      <c r="BA411" s="17"/>
      <c r="BB411" s="17"/>
      <c r="BC411" s="17"/>
      <c r="BD411" s="17"/>
      <c r="BE411" s="17"/>
      <c r="BF411" s="17"/>
      <c r="BG411" s="17"/>
      <c r="BH411" s="17"/>
      <c r="BI411" s="17"/>
      <c r="BJ411" s="26"/>
      <c r="BK411" s="17"/>
      <c r="BL411" s="17"/>
      <c r="BM411" s="17"/>
      <c r="BN411" s="17"/>
      <c r="BO411" s="17"/>
      <c r="BP411" s="17"/>
      <c r="BQ411" s="17"/>
      <c r="BR411" s="17"/>
      <c r="BS411" s="17"/>
      <c r="BT411" s="17"/>
      <c r="BU411" s="17"/>
      <c r="BV411" s="17"/>
      <c r="BW411" s="17"/>
      <c r="BX411" s="26"/>
      <c r="BY411" s="26"/>
      <c r="BZ411" s="26"/>
      <c r="CA411" s="26"/>
      <c r="CB411" s="26"/>
      <c r="CC411" s="17"/>
      <c r="CD411" s="17"/>
      <c r="CE411" s="17"/>
      <c r="CF411" s="17"/>
      <c r="CG411" s="17"/>
      <c r="CH411" s="17"/>
      <c r="CI411" s="17"/>
      <c r="CJ411" s="26"/>
      <c r="CK411" s="17"/>
      <c r="CL411" s="17"/>
      <c r="CM411" s="17"/>
      <c r="CN411" s="17"/>
      <c r="CO411" s="17"/>
      <c r="CP411" s="17"/>
      <c r="CQ411" s="17"/>
      <c r="CR411" s="17"/>
      <c r="CS411" s="17"/>
      <c r="CT411" s="17"/>
      <c r="CU411" s="17"/>
      <c r="CV411" s="17"/>
      <c r="CW411" s="17"/>
      <c r="CX411" s="17"/>
      <c r="CY411" s="26"/>
      <c r="CZ411" s="26"/>
      <c r="DA411" s="26"/>
      <c r="DB411" s="17"/>
      <c r="DC411" s="17"/>
      <c r="DD411" s="17"/>
      <c r="DE411" s="17"/>
      <c r="DF411" s="17"/>
      <c r="DG411" s="17"/>
      <c r="DH411" s="26"/>
      <c r="DI411" s="17"/>
      <c r="DJ411" s="17"/>
      <c r="DK411" s="17"/>
      <c r="DL411" s="17"/>
      <c r="DM411" s="17">
        <v>8.4</v>
      </c>
      <c r="DN411" s="17">
        <v>8.41</v>
      </c>
      <c r="DO411" s="17">
        <v>8.42</v>
      </c>
      <c r="DP411" s="17">
        <v>8.42</v>
      </c>
      <c r="DQ411" s="17">
        <v>8.42</v>
      </c>
      <c r="DR411" s="17">
        <v>8.41</v>
      </c>
      <c r="DS411" s="17">
        <v>8.41</v>
      </c>
      <c r="DT411" s="17">
        <v>8.41</v>
      </c>
      <c r="DU411" s="17">
        <v>8.42</v>
      </c>
      <c r="DV411" s="17">
        <v>8.41</v>
      </c>
      <c r="DW411" s="17">
        <v>8.41</v>
      </c>
      <c r="DX411" s="17">
        <v>8.42</v>
      </c>
      <c r="DY411" s="17">
        <v>8.41</v>
      </c>
      <c r="DZ411" s="17">
        <v>8.42</v>
      </c>
      <c r="EA411" s="17">
        <v>8.41</v>
      </c>
      <c r="EB411" s="17">
        <v>8.42</v>
      </c>
      <c r="EC411" s="17">
        <v>8.42</v>
      </c>
      <c r="ED411" s="17">
        <v>8.42</v>
      </c>
      <c r="EE411" s="17">
        <v>8.42</v>
      </c>
      <c r="EF411" s="17">
        <v>8.42</v>
      </c>
      <c r="EG411" s="17">
        <v>8.42</v>
      </c>
      <c r="EH411" s="17">
        <v>8.42</v>
      </c>
      <c r="EI411" s="17">
        <v>8.4</v>
      </c>
      <c r="EJ411" s="17">
        <v>8.4</v>
      </c>
      <c r="EK411" s="17">
        <v>8.4</v>
      </c>
      <c r="EL411" s="17">
        <v>8.4</v>
      </c>
      <c r="EM411" s="17">
        <v>8.41</v>
      </c>
      <c r="EN411" s="17">
        <v>8.41</v>
      </c>
      <c r="EO411" s="17">
        <v>8.39</v>
      </c>
      <c r="EP411" s="17">
        <v>8.41</v>
      </c>
      <c r="EQ411" s="17">
        <v>8.4</v>
      </c>
      <c r="ER411" s="17">
        <v>8.4</v>
      </c>
      <c r="ES411" s="17">
        <v>8.4</v>
      </c>
      <c r="ET411" s="17">
        <v>8.36</v>
      </c>
      <c r="EU411" s="17">
        <v>8.3800000000000008</v>
      </c>
      <c r="EV411" s="17">
        <v>8.3800000000000008</v>
      </c>
      <c r="EW411" s="17">
        <v>8.39</v>
      </c>
      <c r="EX411" s="17">
        <v>8.39</v>
      </c>
      <c r="EY411" s="17">
        <v>8.39</v>
      </c>
      <c r="EZ411" s="17">
        <v>8.41</v>
      </c>
      <c r="FA411" s="17">
        <v>8.4</v>
      </c>
      <c r="FB411" s="17">
        <v>8.4</v>
      </c>
      <c r="FC411" s="17">
        <v>8.4</v>
      </c>
      <c r="FD411" s="17">
        <v>8.4</v>
      </c>
      <c r="FE411" s="17">
        <v>8.41</v>
      </c>
      <c r="FF411" s="17">
        <v>8.4</v>
      </c>
      <c r="FG411" s="17">
        <v>8.4</v>
      </c>
      <c r="FH411" s="17">
        <v>8.4</v>
      </c>
      <c r="FI411" s="17">
        <v>8.42</v>
      </c>
      <c r="FJ411" s="17">
        <v>8.42</v>
      </c>
      <c r="FK411" s="17">
        <v>8.41</v>
      </c>
      <c r="FL411" s="17">
        <v>8.41</v>
      </c>
      <c r="FM411" s="17">
        <v>8.41</v>
      </c>
      <c r="FN411" s="17">
        <v>8.4</v>
      </c>
      <c r="FO411" s="17">
        <v>8.4</v>
      </c>
      <c r="FP411" s="17">
        <v>8.41</v>
      </c>
      <c r="FQ411" s="17">
        <v>8.36</v>
      </c>
      <c r="FR411" s="17">
        <v>8.3699999999999992</v>
      </c>
      <c r="FS411" s="17">
        <v>8.3800000000000008</v>
      </c>
      <c r="FT411" s="17">
        <v>8.41</v>
      </c>
      <c r="FU411" s="17">
        <v>8.39</v>
      </c>
      <c r="FV411" s="17">
        <v>8.41</v>
      </c>
      <c r="FW411" s="17">
        <v>8.43</v>
      </c>
      <c r="FX411" s="17">
        <v>8.41</v>
      </c>
      <c r="FY411" s="17">
        <v>8.4499999999999993</v>
      </c>
      <c r="FZ411" s="17">
        <v>8.44</v>
      </c>
      <c r="GA411" s="17">
        <v>8.4600000000000009</v>
      </c>
      <c r="GB411" s="17">
        <v>8.42</v>
      </c>
      <c r="GC411" s="17">
        <v>8.42</v>
      </c>
      <c r="GD411" s="17">
        <v>8.44</v>
      </c>
      <c r="GE411" s="17">
        <v>8.42</v>
      </c>
      <c r="GF411" s="17">
        <v>8.41</v>
      </c>
      <c r="GG411" s="17">
        <v>8.4499999999999993</v>
      </c>
      <c r="GH411" s="17">
        <v>8.44</v>
      </c>
      <c r="GI411" s="17">
        <v>8.42</v>
      </c>
      <c r="GJ411" s="17">
        <v>8.42</v>
      </c>
      <c r="GK411" s="17">
        <v>8.41</v>
      </c>
      <c r="GL411" s="17">
        <v>8.4</v>
      </c>
      <c r="GM411" s="17">
        <v>8.4</v>
      </c>
      <c r="GN411" s="17">
        <v>8.39</v>
      </c>
      <c r="GO411" s="17">
        <v>8.4</v>
      </c>
      <c r="GP411" s="17">
        <v>8.4</v>
      </c>
      <c r="GQ411" s="17">
        <v>8.43</v>
      </c>
      <c r="GR411" s="17">
        <v>8.39</v>
      </c>
      <c r="GS411" s="17">
        <v>8.39</v>
      </c>
      <c r="GT411" s="17">
        <v>8.39</v>
      </c>
      <c r="GU411" s="17">
        <v>8.4</v>
      </c>
      <c r="GV411" s="17">
        <v>8.4</v>
      </c>
      <c r="GW411" s="17">
        <v>8.4</v>
      </c>
      <c r="GX411" s="17">
        <v>8.39</v>
      </c>
      <c r="GY411" s="17">
        <v>8.39</v>
      </c>
      <c r="GZ411" s="17">
        <v>8.4</v>
      </c>
      <c r="HA411" s="17">
        <v>8.41</v>
      </c>
      <c r="HB411" s="17">
        <v>8.39</v>
      </c>
      <c r="HC411" s="17">
        <v>8.39</v>
      </c>
      <c r="HD411" s="17">
        <v>8.39</v>
      </c>
      <c r="HE411" s="17">
        <v>8.41</v>
      </c>
      <c r="HF411" s="17">
        <v>8.3800000000000008</v>
      </c>
      <c r="HG411" s="17">
        <v>8.3699999999999992</v>
      </c>
      <c r="HH411" s="17">
        <v>8.3699999999999992</v>
      </c>
      <c r="HI411" s="17">
        <v>8.3699999999999992</v>
      </c>
      <c r="HJ411" s="17">
        <v>8.39</v>
      </c>
      <c r="HK411" s="17">
        <v>8.3800000000000008</v>
      </c>
      <c r="HL411" s="17">
        <v>8.39</v>
      </c>
      <c r="HM411" s="17">
        <v>8.39</v>
      </c>
      <c r="HN411" s="17">
        <v>8.39</v>
      </c>
      <c r="HO411" s="17">
        <v>8.3800000000000008</v>
      </c>
      <c r="HP411" s="17">
        <v>8.41</v>
      </c>
      <c r="HQ411" s="17">
        <v>8.42</v>
      </c>
      <c r="HR411" s="17">
        <v>8.44</v>
      </c>
      <c r="HS411" s="17">
        <v>8.41</v>
      </c>
      <c r="HT411" s="17">
        <v>8.44</v>
      </c>
      <c r="HU411" s="17">
        <v>8.43</v>
      </c>
      <c r="HV411" s="17">
        <v>8.43</v>
      </c>
      <c r="HW411" s="17">
        <v>8.44</v>
      </c>
      <c r="HX411" s="17">
        <v>8.4499999999999993</v>
      </c>
      <c r="HY411" s="17">
        <v>8.44</v>
      </c>
      <c r="HZ411" s="17">
        <v>8.44</v>
      </c>
      <c r="IA411" s="17">
        <v>8.4499999999999993</v>
      </c>
      <c r="IB411" s="17">
        <v>8.4499999999999993</v>
      </c>
      <c r="IC411" s="17">
        <v>8.44</v>
      </c>
      <c r="ID411" s="17">
        <v>8.4499999999999993</v>
      </c>
      <c r="IE411" s="17">
        <v>8.4600000000000009</v>
      </c>
      <c r="IF411" s="17">
        <v>8.4600000000000009</v>
      </c>
      <c r="IG411" s="17">
        <v>8.4600000000000009</v>
      </c>
      <c r="IH411" s="17">
        <v>8.44</v>
      </c>
      <c r="II411" s="17">
        <v>8.4600000000000009</v>
      </c>
      <c r="IJ411" s="17">
        <v>8.42</v>
      </c>
      <c r="IK411" s="17">
        <v>8.4600000000000009</v>
      </c>
      <c r="IL411" s="17">
        <v>8.4600000000000009</v>
      </c>
      <c r="IM411" s="17">
        <v>8.4700000000000006</v>
      </c>
      <c r="IN411" s="17">
        <v>8.4600000000000009</v>
      </c>
      <c r="IO411" s="17">
        <v>8.4499999999999993</v>
      </c>
      <c r="IP411" s="17">
        <v>8.4499999999999993</v>
      </c>
      <c r="IQ411" s="17">
        <v>8.43</v>
      </c>
      <c r="IR411" s="17">
        <v>8.44</v>
      </c>
      <c r="IS411" s="17">
        <v>8.43</v>
      </c>
      <c r="IT411" s="17">
        <v>8.43</v>
      </c>
      <c r="IU411" s="17">
        <v>8.41</v>
      </c>
      <c r="IV411" s="17">
        <v>8.41</v>
      </c>
      <c r="IW411" s="17">
        <v>8.41</v>
      </c>
      <c r="IX411" s="17">
        <v>8.41</v>
      </c>
      <c r="IY411" s="17">
        <v>8.43</v>
      </c>
    </row>
    <row r="412" spans="1:259" x14ac:dyDescent="0.15">
      <c r="A412" s="17" t="s">
        <v>870</v>
      </c>
      <c r="B412" s="17" t="s">
        <v>871</v>
      </c>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c r="AA412" s="26"/>
      <c r="AB412" s="17"/>
      <c r="AC412" s="26"/>
      <c r="AD412" s="26"/>
      <c r="AE412" s="17"/>
      <c r="AF412" s="17"/>
      <c r="AG412" s="17"/>
      <c r="AH412" s="17"/>
      <c r="AI412" s="17"/>
      <c r="AJ412" s="17"/>
      <c r="AK412" s="17"/>
      <c r="AL412" s="17"/>
      <c r="AM412" s="17"/>
      <c r="AN412" s="17"/>
      <c r="AO412" s="17"/>
      <c r="AP412" s="17"/>
      <c r="AQ412" s="17"/>
      <c r="AR412" s="17"/>
      <c r="AS412" s="17"/>
      <c r="AT412" s="17"/>
      <c r="AU412" s="17"/>
      <c r="AV412" s="17"/>
      <c r="AW412" s="17"/>
      <c r="AX412" s="17"/>
      <c r="AY412" s="17"/>
      <c r="AZ412" s="17"/>
      <c r="BA412" s="17"/>
      <c r="BB412" s="17"/>
      <c r="BC412" s="17"/>
      <c r="BD412" s="17"/>
      <c r="BE412" s="17"/>
      <c r="BF412" s="17"/>
      <c r="BG412" s="17"/>
      <c r="BH412" s="17"/>
      <c r="BI412" s="17"/>
      <c r="BJ412" s="26"/>
      <c r="BK412" s="17"/>
      <c r="BL412" s="17"/>
      <c r="BM412" s="17"/>
      <c r="BN412" s="17"/>
      <c r="BO412" s="17"/>
      <c r="BP412" s="17"/>
      <c r="BQ412" s="17"/>
      <c r="BR412" s="17"/>
      <c r="BS412" s="17"/>
      <c r="BT412" s="17"/>
      <c r="BU412" s="17"/>
      <c r="BV412" s="17"/>
      <c r="BW412" s="17"/>
      <c r="BX412" s="26"/>
      <c r="BY412" s="26"/>
      <c r="BZ412" s="26"/>
      <c r="CA412" s="26"/>
      <c r="CB412" s="26"/>
      <c r="CC412" s="17"/>
      <c r="CD412" s="17"/>
      <c r="CE412" s="17"/>
      <c r="CF412" s="17"/>
      <c r="CG412" s="17"/>
      <c r="CH412" s="17"/>
      <c r="CI412" s="17"/>
      <c r="CJ412" s="26"/>
      <c r="CK412" s="17"/>
      <c r="CL412" s="17"/>
      <c r="CM412" s="17"/>
      <c r="CN412" s="17"/>
      <c r="CO412" s="17"/>
      <c r="CP412" s="17"/>
      <c r="CQ412" s="17"/>
      <c r="CR412" s="17"/>
      <c r="CS412" s="17"/>
      <c r="CT412" s="17"/>
      <c r="CU412" s="17"/>
      <c r="CV412" s="17"/>
      <c r="CW412" s="17"/>
      <c r="CX412" s="17"/>
      <c r="CY412" s="26"/>
      <c r="CZ412" s="26"/>
      <c r="DA412" s="26"/>
      <c r="DB412" s="17"/>
      <c r="DC412" s="17"/>
      <c r="DD412" s="17"/>
      <c r="DE412" s="17"/>
      <c r="DF412" s="17"/>
      <c r="DG412" s="17"/>
      <c r="DH412" s="26"/>
      <c r="DI412" s="17"/>
      <c r="DJ412" s="17"/>
      <c r="DK412" s="17"/>
      <c r="DL412" s="17"/>
      <c r="DM412" s="17">
        <v>24.94</v>
      </c>
      <c r="DN412" s="17">
        <v>24.94</v>
      </c>
      <c r="DO412" s="17">
        <v>24.94</v>
      </c>
      <c r="DP412" s="17">
        <v>24.94</v>
      </c>
      <c r="DQ412" s="17">
        <v>24.94</v>
      </c>
      <c r="DR412" s="17">
        <v>24.94</v>
      </c>
      <c r="DS412" s="17">
        <v>24.94</v>
      </c>
      <c r="DT412" s="17">
        <v>24.94</v>
      </c>
      <c r="DU412" s="17">
        <v>24.94</v>
      </c>
      <c r="DV412" s="17">
        <v>24.94</v>
      </c>
      <c r="DW412" s="17">
        <v>24.94</v>
      </c>
      <c r="DX412" s="17">
        <v>24.94</v>
      </c>
      <c r="DY412" s="17">
        <v>24.94</v>
      </c>
      <c r="DZ412" s="17">
        <v>24.94</v>
      </c>
      <c r="EA412" s="17">
        <v>24.94</v>
      </c>
      <c r="EB412" s="17">
        <v>24.94</v>
      </c>
      <c r="EC412" s="17">
        <v>24.94</v>
      </c>
      <c r="ED412" s="17">
        <v>24.94</v>
      </c>
      <c r="EE412" s="17">
        <v>24.94</v>
      </c>
      <c r="EF412" s="17">
        <v>24.94</v>
      </c>
      <c r="EG412" s="17">
        <v>24.94</v>
      </c>
      <c r="EH412" s="17">
        <v>24.94</v>
      </c>
      <c r="EI412" s="17">
        <v>24.94</v>
      </c>
      <c r="EJ412" s="17">
        <v>24.94</v>
      </c>
      <c r="EK412" s="17">
        <v>24.94</v>
      </c>
      <c r="EL412" s="17">
        <v>24.94</v>
      </c>
      <c r="EM412" s="17">
        <v>24.94</v>
      </c>
      <c r="EN412" s="17">
        <v>24.94</v>
      </c>
      <c r="EO412" s="17">
        <v>24.94</v>
      </c>
      <c r="EP412" s="17">
        <v>24.94</v>
      </c>
      <c r="EQ412" s="17">
        <v>24.94</v>
      </c>
      <c r="ER412" s="17">
        <v>24.94</v>
      </c>
      <c r="ES412" s="17">
        <v>24.94</v>
      </c>
      <c r="ET412" s="17">
        <v>24.94</v>
      </c>
      <c r="EU412" s="17">
        <v>24.94</v>
      </c>
      <c r="EV412" s="17">
        <v>24.94</v>
      </c>
      <c r="EW412" s="17">
        <v>24.94</v>
      </c>
      <c r="EX412" s="17">
        <v>24.94</v>
      </c>
      <c r="EY412" s="17">
        <v>24.94</v>
      </c>
      <c r="EZ412" s="17">
        <v>24.94</v>
      </c>
      <c r="FA412" s="17">
        <v>24.94</v>
      </c>
      <c r="FB412" s="17">
        <v>24.94</v>
      </c>
      <c r="FC412" s="17">
        <v>24.94</v>
      </c>
      <c r="FD412" s="17">
        <v>24.94</v>
      </c>
      <c r="FE412" s="17">
        <v>24.94</v>
      </c>
      <c r="FF412" s="17">
        <v>24.94</v>
      </c>
      <c r="FG412" s="17">
        <v>24.94</v>
      </c>
      <c r="FH412" s="17">
        <v>24.94</v>
      </c>
      <c r="FI412" s="17">
        <v>24.94</v>
      </c>
      <c r="FJ412" s="17">
        <v>24.94</v>
      </c>
      <c r="FK412" s="17">
        <v>24.94</v>
      </c>
      <c r="FL412" s="17">
        <v>24.94</v>
      </c>
      <c r="FM412" s="17">
        <v>24.94</v>
      </c>
      <c r="FN412" s="17">
        <v>24.94</v>
      </c>
      <c r="FO412" s="17">
        <v>24.94</v>
      </c>
      <c r="FP412" s="17">
        <v>24.94</v>
      </c>
      <c r="FQ412" s="17">
        <v>24.94</v>
      </c>
      <c r="FR412" s="17">
        <v>24.94</v>
      </c>
      <c r="FS412" s="17">
        <v>24.94</v>
      </c>
      <c r="FT412" s="17">
        <v>24.94</v>
      </c>
      <c r="FU412" s="17">
        <v>24.94</v>
      </c>
      <c r="FV412" s="17">
        <v>24.94</v>
      </c>
      <c r="FW412" s="17">
        <v>24.94</v>
      </c>
      <c r="FX412" s="17">
        <v>24.94</v>
      </c>
      <c r="FY412" s="17">
        <v>24.94</v>
      </c>
      <c r="FZ412" s="17">
        <v>24.94</v>
      </c>
      <c r="GA412" s="17">
        <v>24.94</v>
      </c>
      <c r="GB412" s="17">
        <v>24.94</v>
      </c>
      <c r="GC412" s="17">
        <v>24.94</v>
      </c>
      <c r="GD412" s="17">
        <v>24.94</v>
      </c>
      <c r="GE412" s="17">
        <v>24.94</v>
      </c>
      <c r="GF412" s="17">
        <v>24.94</v>
      </c>
      <c r="GG412" s="17">
        <v>24.94</v>
      </c>
      <c r="GH412" s="17">
        <v>24.94</v>
      </c>
      <c r="GI412" s="17">
        <v>24.94</v>
      </c>
      <c r="GJ412" s="17">
        <v>24.94</v>
      </c>
      <c r="GK412" s="17">
        <v>24.94</v>
      </c>
      <c r="GL412" s="17">
        <v>24.94</v>
      </c>
      <c r="GM412" s="17">
        <v>24.94</v>
      </c>
      <c r="GN412" s="17">
        <v>24.94</v>
      </c>
      <c r="GO412" s="17">
        <v>24.94</v>
      </c>
      <c r="GP412" s="17">
        <v>24.94</v>
      </c>
      <c r="GQ412" s="17">
        <v>24.94</v>
      </c>
      <c r="GR412" s="17">
        <v>24.94</v>
      </c>
      <c r="GS412" s="17">
        <v>24.94</v>
      </c>
      <c r="GT412" s="17">
        <v>24.94</v>
      </c>
      <c r="GU412" s="17">
        <v>24.94</v>
      </c>
      <c r="GV412" s="17">
        <v>24.94</v>
      </c>
      <c r="GW412" s="17">
        <v>24.94</v>
      </c>
      <c r="GX412" s="17">
        <v>24.94</v>
      </c>
      <c r="GY412" s="17">
        <v>24.94</v>
      </c>
      <c r="GZ412" s="17">
        <v>24.94</v>
      </c>
      <c r="HA412" s="17">
        <v>24.94</v>
      </c>
      <c r="HB412" s="17">
        <v>24.94</v>
      </c>
      <c r="HC412" s="17">
        <v>24.94</v>
      </c>
      <c r="HD412" s="17">
        <v>24.94</v>
      </c>
      <c r="HE412" s="17">
        <v>24.94</v>
      </c>
      <c r="HF412" s="17">
        <v>24.94</v>
      </c>
      <c r="HG412" s="17">
        <v>24.94</v>
      </c>
      <c r="HH412" s="17">
        <v>24.94</v>
      </c>
      <c r="HI412" s="17">
        <v>24.94</v>
      </c>
      <c r="HJ412" s="17">
        <v>24.94</v>
      </c>
      <c r="HK412" s="17">
        <v>24.94</v>
      </c>
      <c r="HL412" s="17">
        <v>24.94</v>
      </c>
      <c r="HM412" s="17">
        <v>24.94</v>
      </c>
      <c r="HN412" s="17">
        <v>24.94</v>
      </c>
      <c r="HO412" s="17">
        <v>24.94</v>
      </c>
      <c r="HP412" s="17">
        <v>24.94</v>
      </c>
      <c r="HQ412" s="17">
        <v>24.94</v>
      </c>
      <c r="HR412" s="17">
        <v>24.94</v>
      </c>
      <c r="HS412" s="17">
        <v>24.94</v>
      </c>
      <c r="HT412" s="17">
        <v>24.94</v>
      </c>
      <c r="HU412" s="17">
        <v>24.94</v>
      </c>
      <c r="HV412" s="17">
        <v>24.94</v>
      </c>
      <c r="HW412" s="17">
        <v>24.94</v>
      </c>
      <c r="HX412" s="17">
        <v>24.94</v>
      </c>
      <c r="HY412" s="17">
        <v>24.94</v>
      </c>
      <c r="HZ412" s="17">
        <v>24.94</v>
      </c>
      <c r="IA412" s="17">
        <v>24.94</v>
      </c>
      <c r="IB412" s="17">
        <v>24.94</v>
      </c>
      <c r="IC412" s="17">
        <v>24.94</v>
      </c>
      <c r="ID412" s="17">
        <v>24.94</v>
      </c>
      <c r="IE412" s="17">
        <v>24.94</v>
      </c>
      <c r="IF412" s="17">
        <v>24.94</v>
      </c>
      <c r="IG412" s="17">
        <v>24.94</v>
      </c>
      <c r="IH412" s="17">
        <v>24.94</v>
      </c>
      <c r="II412" s="17">
        <v>24.94</v>
      </c>
      <c r="IJ412" s="17">
        <v>24.94</v>
      </c>
      <c r="IK412" s="17">
        <v>24.94</v>
      </c>
      <c r="IL412" s="17">
        <v>24.94</v>
      </c>
      <c r="IM412" s="17">
        <v>24.94</v>
      </c>
      <c r="IN412" s="17">
        <v>24.94</v>
      </c>
      <c r="IO412" s="17">
        <v>24.94</v>
      </c>
      <c r="IP412" s="17">
        <v>24.94</v>
      </c>
      <c r="IQ412" s="17">
        <v>24.94</v>
      </c>
      <c r="IR412" s="17">
        <v>24.94</v>
      </c>
      <c r="IS412" s="17">
        <v>24.94</v>
      </c>
      <c r="IT412" s="17">
        <v>24.94</v>
      </c>
      <c r="IU412" s="17">
        <v>24.94</v>
      </c>
      <c r="IV412" s="17">
        <v>24.94</v>
      </c>
      <c r="IW412" s="17">
        <v>24.94</v>
      </c>
      <c r="IX412" s="17">
        <v>24.94</v>
      </c>
      <c r="IY412" s="17">
        <v>24.94</v>
      </c>
    </row>
    <row r="413" spans="1:259" x14ac:dyDescent="0.15">
      <c r="A413" s="17" t="s">
        <v>930</v>
      </c>
      <c r="B413" s="17" t="s">
        <v>931</v>
      </c>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c r="AA413" s="26"/>
      <c r="AB413" s="17"/>
      <c r="AC413" s="26"/>
      <c r="AD413" s="26"/>
      <c r="AE413" s="17"/>
      <c r="AF413" s="17"/>
      <c r="AG413" s="17"/>
      <c r="AH413" s="17"/>
      <c r="AI413" s="17"/>
      <c r="AJ413" s="17"/>
      <c r="AK413" s="17"/>
      <c r="AL413" s="17"/>
      <c r="AM413" s="17"/>
      <c r="AN413" s="17"/>
      <c r="AO413" s="17"/>
      <c r="AP413" s="17"/>
      <c r="AQ413" s="17"/>
      <c r="AR413" s="17"/>
      <c r="AS413" s="17"/>
      <c r="AT413" s="17"/>
      <c r="AU413" s="17"/>
      <c r="AV413" s="17"/>
      <c r="AW413" s="17"/>
      <c r="AX413" s="17"/>
      <c r="AY413" s="17"/>
      <c r="AZ413" s="17"/>
      <c r="BA413" s="17"/>
      <c r="BB413" s="17"/>
      <c r="BC413" s="17"/>
      <c r="BD413" s="17"/>
      <c r="BE413" s="17"/>
      <c r="BF413" s="17"/>
      <c r="BG413" s="17"/>
      <c r="BH413" s="17"/>
      <c r="BI413" s="17"/>
      <c r="BJ413" s="26"/>
      <c r="BK413" s="17"/>
      <c r="BL413" s="17"/>
      <c r="BM413" s="17"/>
      <c r="BN413" s="17"/>
      <c r="BO413" s="17"/>
      <c r="BP413" s="17"/>
      <c r="BQ413" s="17"/>
      <c r="BR413" s="17"/>
      <c r="BS413" s="17"/>
      <c r="BT413" s="17"/>
      <c r="BU413" s="17"/>
      <c r="BV413" s="17"/>
      <c r="BW413" s="17"/>
      <c r="BX413" s="26"/>
      <c r="BY413" s="26"/>
      <c r="BZ413" s="26"/>
      <c r="CA413" s="26"/>
      <c r="CB413" s="26"/>
      <c r="CC413" s="17"/>
      <c r="CD413" s="17"/>
      <c r="CE413" s="17"/>
      <c r="CF413" s="17"/>
      <c r="CG413" s="17"/>
      <c r="CH413" s="17"/>
      <c r="CI413" s="17"/>
      <c r="CJ413" s="26"/>
      <c r="CK413" s="17"/>
      <c r="CL413" s="17"/>
      <c r="CM413" s="17"/>
      <c r="CN413" s="17"/>
      <c r="CO413" s="17"/>
      <c r="CP413" s="17"/>
      <c r="CQ413" s="17"/>
      <c r="CR413" s="17"/>
      <c r="CS413" s="17"/>
      <c r="CT413" s="17"/>
      <c r="CU413" s="17"/>
      <c r="CV413" s="17"/>
      <c r="CW413" s="17"/>
      <c r="CX413" s="17"/>
      <c r="CY413" s="26"/>
      <c r="CZ413" s="26"/>
      <c r="DA413" s="26"/>
      <c r="DB413" s="17"/>
      <c r="DC413" s="17"/>
      <c r="DD413" s="17"/>
      <c r="DE413" s="17"/>
      <c r="DF413" s="17"/>
      <c r="DG413" s="17"/>
      <c r="DH413" s="26"/>
      <c r="DI413" s="17"/>
      <c r="DJ413" s="17"/>
      <c r="DK413" s="17"/>
      <c r="DL413" s="17"/>
      <c r="DM413" s="17">
        <v>114.95</v>
      </c>
      <c r="DN413" s="17">
        <v>115.05</v>
      </c>
      <c r="DO413" s="17">
        <v>115.02</v>
      </c>
      <c r="DP413" s="17">
        <v>115.08</v>
      </c>
      <c r="DQ413" s="17">
        <v>114.9</v>
      </c>
      <c r="DR413" s="17">
        <v>114.84</v>
      </c>
      <c r="DS413" s="17">
        <v>114.82</v>
      </c>
      <c r="DT413" s="17">
        <v>114.84</v>
      </c>
      <c r="DU413" s="17">
        <v>114.81</v>
      </c>
      <c r="DV413" s="17">
        <v>114.77</v>
      </c>
      <c r="DW413" s="17">
        <v>114.66</v>
      </c>
      <c r="DX413" s="17">
        <v>114.7</v>
      </c>
      <c r="DY413" s="17">
        <v>114.79</v>
      </c>
      <c r="DZ413" s="17">
        <v>114.88</v>
      </c>
      <c r="EA413" s="17">
        <v>114.92</v>
      </c>
      <c r="EB413" s="17">
        <v>114.85</v>
      </c>
      <c r="EC413" s="17">
        <v>114.85</v>
      </c>
      <c r="ED413" s="17">
        <v>114.87</v>
      </c>
      <c r="EE413" s="17">
        <v>114.89</v>
      </c>
      <c r="EF413" s="17">
        <v>114.84</v>
      </c>
      <c r="EG413" s="17">
        <v>115.03</v>
      </c>
      <c r="EH413" s="17">
        <v>115.04</v>
      </c>
      <c r="EI413" s="17">
        <v>115.15</v>
      </c>
      <c r="EJ413" s="17">
        <v>115.19</v>
      </c>
      <c r="EK413" s="17">
        <v>115.08</v>
      </c>
      <c r="EL413" s="17">
        <v>115.24</v>
      </c>
      <c r="EM413" s="17">
        <v>115.28</v>
      </c>
      <c r="EN413" s="17">
        <v>115.19</v>
      </c>
      <c r="EO413" s="17">
        <v>115.19</v>
      </c>
      <c r="EP413" s="17">
        <v>115.3</v>
      </c>
      <c r="EQ413" s="17">
        <v>115.72</v>
      </c>
      <c r="ER413" s="17">
        <v>115.5</v>
      </c>
      <c r="ES413" s="17">
        <v>115.49</v>
      </c>
      <c r="ET413" s="17">
        <v>115.51</v>
      </c>
      <c r="EU413" s="17">
        <v>115.44</v>
      </c>
      <c r="EV413" s="17">
        <v>115.39</v>
      </c>
      <c r="EW413" s="17">
        <v>115.35</v>
      </c>
      <c r="EX413" s="17">
        <v>115.32</v>
      </c>
      <c r="EY413" s="17">
        <v>115.34</v>
      </c>
      <c r="EZ413" s="17">
        <v>115.31</v>
      </c>
      <c r="FA413" s="17">
        <v>115.34</v>
      </c>
      <c r="FB413" s="17">
        <v>115.37</v>
      </c>
      <c r="FC413" s="17">
        <v>115.27</v>
      </c>
      <c r="FD413" s="17">
        <v>115.16</v>
      </c>
      <c r="FE413" s="17">
        <v>115.17</v>
      </c>
      <c r="FF413" s="17">
        <v>115.27</v>
      </c>
      <c r="FG413" s="17">
        <v>115.25</v>
      </c>
      <c r="FH413" s="17">
        <v>115.27</v>
      </c>
      <c r="FI413" s="17">
        <v>115.34</v>
      </c>
      <c r="FJ413" s="17">
        <v>115.42</v>
      </c>
      <c r="FK413" s="17">
        <v>115.41</v>
      </c>
      <c r="FL413" s="17">
        <v>115.44</v>
      </c>
      <c r="FM413" s="17">
        <v>115.32</v>
      </c>
      <c r="FN413" s="17">
        <v>115.28</v>
      </c>
      <c r="FO413" s="17">
        <v>115.35</v>
      </c>
      <c r="FP413" s="17">
        <v>115.34</v>
      </c>
      <c r="FQ413" s="17">
        <v>115.38</v>
      </c>
      <c r="FR413" s="17">
        <v>115.31</v>
      </c>
      <c r="FS413" s="17">
        <v>115.25</v>
      </c>
      <c r="FT413" s="17">
        <v>115.41</v>
      </c>
      <c r="FU413" s="17">
        <v>115.57</v>
      </c>
      <c r="FV413" s="17">
        <v>115.51</v>
      </c>
      <c r="FW413" s="17">
        <v>115.56</v>
      </c>
      <c r="FX413" s="17">
        <v>115.65</v>
      </c>
      <c r="FY413" s="17">
        <v>115.85</v>
      </c>
      <c r="FZ413" s="17">
        <v>116.4</v>
      </c>
      <c r="GA413" s="17">
        <v>116.21</v>
      </c>
      <c r="GB413" s="17">
        <v>116.42</v>
      </c>
      <c r="GC413" s="17">
        <v>116.19</v>
      </c>
      <c r="GD413" s="17">
        <v>116.15</v>
      </c>
      <c r="GE413" s="17">
        <v>116.2</v>
      </c>
      <c r="GF413" s="17">
        <v>116.26</v>
      </c>
      <c r="GG413" s="17">
        <v>116.24</v>
      </c>
      <c r="GH413" s="17">
        <v>116.41</v>
      </c>
      <c r="GI413" s="17">
        <v>116.28</v>
      </c>
      <c r="GJ413" s="17">
        <v>116.17</v>
      </c>
      <c r="GK413" s="17">
        <v>116.14</v>
      </c>
      <c r="GL413" s="17">
        <v>116.15</v>
      </c>
      <c r="GM413" s="17">
        <v>116.11</v>
      </c>
      <c r="GN413" s="17">
        <v>116.03</v>
      </c>
      <c r="GO413" s="17">
        <v>116.13</v>
      </c>
      <c r="GP413" s="17">
        <v>116.52</v>
      </c>
      <c r="GQ413" s="17">
        <v>116.7</v>
      </c>
      <c r="GR413" s="17">
        <v>116.46</v>
      </c>
      <c r="GS413" s="17">
        <v>116.32</v>
      </c>
      <c r="GT413" s="17">
        <v>116.37</v>
      </c>
      <c r="GU413" s="17">
        <v>116.56</v>
      </c>
      <c r="GV413" s="17">
        <v>116.71</v>
      </c>
      <c r="GW413" s="17">
        <v>116.64</v>
      </c>
      <c r="GX413" s="17">
        <v>116.54</v>
      </c>
      <c r="GY413" s="17">
        <v>116.47</v>
      </c>
      <c r="GZ413" s="17">
        <v>116.93</v>
      </c>
      <c r="HA413" s="17">
        <v>116.96</v>
      </c>
      <c r="HB413" s="17">
        <v>116.81</v>
      </c>
      <c r="HC413" s="17">
        <v>116.9</v>
      </c>
      <c r="HD413" s="17">
        <v>116.92</v>
      </c>
      <c r="HE413" s="17">
        <v>117.01</v>
      </c>
      <c r="HF413" s="17">
        <v>116.84</v>
      </c>
      <c r="HG413" s="17">
        <v>117.03</v>
      </c>
      <c r="HH413" s="17">
        <v>116.9</v>
      </c>
      <c r="HI413" s="17">
        <v>117.06</v>
      </c>
      <c r="HJ413" s="17">
        <v>116.92</v>
      </c>
      <c r="HK413" s="17">
        <v>116.82</v>
      </c>
      <c r="HL413" s="17">
        <v>116.64</v>
      </c>
      <c r="HM413" s="17">
        <v>116.55</v>
      </c>
      <c r="HN413" s="17">
        <v>116.44</v>
      </c>
      <c r="HO413" s="17">
        <v>116.6</v>
      </c>
      <c r="HP413" s="17">
        <v>116.59</v>
      </c>
      <c r="HQ413" s="17">
        <v>116.5</v>
      </c>
      <c r="HR413" s="17">
        <v>116.38</v>
      </c>
      <c r="HS413" s="17">
        <v>116.32</v>
      </c>
      <c r="HT413" s="17">
        <v>116.43</v>
      </c>
      <c r="HU413" s="17">
        <v>116.58</v>
      </c>
      <c r="HV413" s="17">
        <v>116.8</v>
      </c>
      <c r="HW413" s="17">
        <v>116.73</v>
      </c>
      <c r="HX413" s="17">
        <v>116.91</v>
      </c>
      <c r="HY413" s="17">
        <v>116.77</v>
      </c>
      <c r="HZ413" s="17">
        <v>116.81</v>
      </c>
      <c r="IA413" s="17">
        <v>116.62</v>
      </c>
      <c r="IB413" s="17">
        <v>116.5</v>
      </c>
      <c r="IC413" s="17">
        <v>116.63</v>
      </c>
      <c r="ID413" s="17">
        <v>116.78</v>
      </c>
      <c r="IE413" s="17">
        <v>116.71</v>
      </c>
      <c r="IF413" s="17">
        <v>116.65</v>
      </c>
      <c r="IG413" s="17">
        <v>116.64</v>
      </c>
      <c r="IH413" s="17">
        <v>116.59</v>
      </c>
      <c r="II413" s="17">
        <v>116.7</v>
      </c>
      <c r="IJ413" s="17">
        <v>116.65</v>
      </c>
      <c r="IK413" s="17">
        <v>116.91</v>
      </c>
      <c r="IL413" s="17">
        <v>116.95</v>
      </c>
      <c r="IM413" s="17">
        <v>116.9</v>
      </c>
      <c r="IN413" s="17">
        <v>116.8</v>
      </c>
      <c r="IO413" s="17">
        <v>116.99</v>
      </c>
      <c r="IP413" s="17">
        <v>117.12</v>
      </c>
      <c r="IQ413" s="17">
        <v>117.19</v>
      </c>
      <c r="IR413" s="17">
        <v>117.02</v>
      </c>
      <c r="IS413" s="17">
        <v>117.03</v>
      </c>
      <c r="IT413" s="17">
        <v>117.06</v>
      </c>
      <c r="IU413" s="17">
        <v>117.01</v>
      </c>
      <c r="IV413" s="17">
        <v>116.85</v>
      </c>
      <c r="IW413" s="17">
        <v>116.92</v>
      </c>
      <c r="IX413" s="17">
        <v>116.95</v>
      </c>
      <c r="IY413" s="17">
        <v>116.9</v>
      </c>
    </row>
    <row r="414" spans="1:259" x14ac:dyDescent="0.15">
      <c r="A414" s="17" t="s">
        <v>720</v>
      </c>
      <c r="B414" s="17" t="s">
        <v>721</v>
      </c>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c r="AA414" s="26"/>
      <c r="AB414" s="17"/>
      <c r="AC414" s="26"/>
      <c r="AD414" s="26"/>
      <c r="AE414" s="17"/>
      <c r="AF414" s="17"/>
      <c r="AG414" s="17"/>
      <c r="AH414" s="17"/>
      <c r="AI414" s="17"/>
      <c r="AJ414" s="17"/>
      <c r="AK414" s="17"/>
      <c r="AL414" s="17"/>
      <c r="AM414" s="17"/>
      <c r="AN414" s="17"/>
      <c r="AO414" s="17"/>
      <c r="AP414" s="17"/>
      <c r="AQ414" s="17"/>
      <c r="AR414" s="17"/>
      <c r="AS414" s="17"/>
      <c r="AT414" s="17"/>
      <c r="AU414" s="17"/>
      <c r="AV414" s="17"/>
      <c r="AW414" s="17"/>
      <c r="AX414" s="17"/>
      <c r="AY414" s="17"/>
      <c r="AZ414" s="17"/>
      <c r="BA414" s="17"/>
      <c r="BB414" s="17"/>
      <c r="BC414" s="17"/>
      <c r="BD414" s="17"/>
      <c r="BE414" s="17"/>
      <c r="BF414" s="17"/>
      <c r="BG414" s="17"/>
      <c r="BH414" s="17"/>
      <c r="BI414" s="17"/>
      <c r="BJ414" s="26"/>
      <c r="BK414" s="17"/>
      <c r="BL414" s="17"/>
      <c r="BM414" s="17"/>
      <c r="BN414" s="17"/>
      <c r="BO414" s="17"/>
      <c r="BP414" s="17"/>
      <c r="BQ414" s="17"/>
      <c r="BR414" s="17"/>
      <c r="BS414" s="17"/>
      <c r="BT414" s="17"/>
      <c r="BU414" s="17"/>
      <c r="BV414" s="17"/>
      <c r="BW414" s="17"/>
      <c r="BX414" s="26"/>
      <c r="BY414" s="26"/>
      <c r="BZ414" s="26"/>
      <c r="CA414" s="26"/>
      <c r="CB414" s="26"/>
      <c r="CC414" s="17"/>
      <c r="CD414" s="17"/>
      <c r="CE414" s="17"/>
      <c r="CF414" s="17"/>
      <c r="CG414" s="17"/>
      <c r="CH414" s="17"/>
      <c r="CI414" s="17"/>
      <c r="CJ414" s="26"/>
      <c r="CK414" s="17"/>
      <c r="CL414" s="17"/>
      <c r="CM414" s="17"/>
      <c r="CN414" s="17"/>
      <c r="CO414" s="17"/>
      <c r="CP414" s="17"/>
      <c r="CQ414" s="17"/>
      <c r="CR414" s="17"/>
      <c r="CS414" s="17"/>
      <c r="CT414" s="17"/>
      <c r="CU414" s="17"/>
      <c r="CV414" s="17"/>
      <c r="CW414" s="17"/>
      <c r="CX414" s="17"/>
      <c r="CY414" s="26"/>
      <c r="CZ414" s="26"/>
      <c r="DA414" s="26"/>
      <c r="DB414" s="17"/>
      <c r="DC414" s="17"/>
      <c r="DD414" s="17"/>
      <c r="DE414" s="17"/>
      <c r="DF414" s="17"/>
      <c r="DG414" s="17"/>
      <c r="DH414" s="26"/>
      <c r="DI414" s="17"/>
      <c r="DJ414" s="17"/>
      <c r="DK414" s="17"/>
      <c r="DL414" s="17"/>
      <c r="DM414" s="17">
        <v>12.08</v>
      </c>
      <c r="DN414" s="17">
        <v>12.1</v>
      </c>
      <c r="DO414" s="17">
        <v>12.12</v>
      </c>
      <c r="DP414" s="17">
        <v>12.09</v>
      </c>
      <c r="DQ414" s="17">
        <v>12.05</v>
      </c>
      <c r="DR414" s="17">
        <v>12.08</v>
      </c>
      <c r="DS414" s="17">
        <v>12.04</v>
      </c>
      <c r="DT414" s="17">
        <v>12.02</v>
      </c>
      <c r="DU414" s="17">
        <v>12.04</v>
      </c>
      <c r="DV414" s="17">
        <v>12.05</v>
      </c>
      <c r="DW414" s="17">
        <v>12.05</v>
      </c>
      <c r="DX414" s="17">
        <v>12.04</v>
      </c>
      <c r="DY414" s="17">
        <v>12.03</v>
      </c>
      <c r="DZ414" s="17">
        <v>12.01</v>
      </c>
      <c r="EA414" s="17">
        <v>12.01</v>
      </c>
      <c r="EB414" s="17">
        <v>11.98</v>
      </c>
      <c r="EC414" s="17">
        <v>11.97</v>
      </c>
      <c r="ED414" s="17">
        <v>11.99</v>
      </c>
      <c r="EE414" s="17">
        <v>11.99</v>
      </c>
      <c r="EF414" s="17">
        <v>11.96</v>
      </c>
      <c r="EG414" s="17">
        <v>11.97</v>
      </c>
      <c r="EH414" s="17">
        <v>11.97</v>
      </c>
      <c r="EI414" s="17">
        <v>12</v>
      </c>
      <c r="EJ414" s="17">
        <v>12.01</v>
      </c>
      <c r="EK414" s="17">
        <v>12.01</v>
      </c>
      <c r="EL414" s="17">
        <v>12.01</v>
      </c>
      <c r="EM414" s="17">
        <v>12.01</v>
      </c>
      <c r="EN414" s="17">
        <v>11.99</v>
      </c>
      <c r="EO414" s="17">
        <v>11.95</v>
      </c>
      <c r="EP414" s="17">
        <v>11.97</v>
      </c>
      <c r="EQ414" s="17">
        <v>12.01</v>
      </c>
      <c r="ER414" s="17">
        <v>12.02</v>
      </c>
      <c r="ES414" s="17">
        <v>12.02</v>
      </c>
      <c r="ET414" s="17">
        <v>12.04</v>
      </c>
      <c r="EU414" s="17">
        <v>12.03</v>
      </c>
      <c r="EV414" s="17">
        <v>12.01</v>
      </c>
      <c r="EW414" s="17">
        <v>12.03</v>
      </c>
      <c r="EX414" s="17">
        <v>12.04</v>
      </c>
      <c r="EY414" s="17">
        <v>12.04</v>
      </c>
      <c r="EZ414" s="17">
        <v>12.05</v>
      </c>
      <c r="FA414" s="17">
        <v>12.02</v>
      </c>
      <c r="FB414" s="17">
        <v>12</v>
      </c>
      <c r="FC414" s="17">
        <v>12.01</v>
      </c>
      <c r="FD414" s="17">
        <v>12</v>
      </c>
      <c r="FE414" s="17">
        <v>12</v>
      </c>
      <c r="FF414" s="17">
        <v>12.02</v>
      </c>
      <c r="FG414" s="17">
        <v>12.05</v>
      </c>
      <c r="FH414" s="17">
        <v>12.05</v>
      </c>
      <c r="FI414" s="17">
        <v>12.03</v>
      </c>
      <c r="FJ414" s="17">
        <v>12.05</v>
      </c>
      <c r="FK414" s="17">
        <v>12.08</v>
      </c>
      <c r="FL414" s="17">
        <v>12.09</v>
      </c>
      <c r="FM414" s="17">
        <v>12.07</v>
      </c>
      <c r="FN414" s="17">
        <v>12.07</v>
      </c>
      <c r="FO414" s="17">
        <v>12.09</v>
      </c>
      <c r="FP414" s="17">
        <v>12.09</v>
      </c>
      <c r="FQ414" s="17">
        <v>12.09</v>
      </c>
      <c r="FR414" s="17">
        <v>12.06</v>
      </c>
      <c r="FS414" s="17">
        <v>12.03</v>
      </c>
      <c r="FT414" s="17">
        <v>12.02</v>
      </c>
      <c r="FU414" s="17">
        <v>12.01</v>
      </c>
      <c r="FV414" s="17">
        <v>12.01</v>
      </c>
      <c r="FW414" s="17">
        <v>12.03</v>
      </c>
      <c r="FX414" s="17">
        <v>12.03</v>
      </c>
      <c r="FY414" s="17">
        <v>12.02</v>
      </c>
      <c r="FZ414" s="17">
        <v>12.03</v>
      </c>
      <c r="GA414" s="17">
        <v>12.03</v>
      </c>
      <c r="GB414" s="17">
        <v>12.04</v>
      </c>
      <c r="GC414" s="17">
        <v>12.03</v>
      </c>
      <c r="GD414" s="17">
        <v>12.04</v>
      </c>
      <c r="GE414" s="17">
        <v>12.03</v>
      </c>
      <c r="GF414" s="17">
        <v>12</v>
      </c>
      <c r="GG414" s="17">
        <v>11.98</v>
      </c>
      <c r="GH414" s="17">
        <v>11.94</v>
      </c>
      <c r="GI414" s="17">
        <v>11.95</v>
      </c>
      <c r="GJ414" s="17">
        <v>11.93</v>
      </c>
      <c r="GK414" s="17">
        <v>11.93</v>
      </c>
      <c r="GL414" s="17">
        <v>11.94</v>
      </c>
      <c r="GM414" s="17">
        <v>11.93</v>
      </c>
      <c r="GN414" s="17">
        <v>11.94</v>
      </c>
      <c r="GO414" s="17">
        <v>11.94</v>
      </c>
      <c r="GP414" s="17">
        <v>11.93</v>
      </c>
      <c r="GQ414" s="17">
        <v>11.88</v>
      </c>
      <c r="GR414" s="17">
        <v>11.87</v>
      </c>
      <c r="GS414" s="17">
        <v>11.86</v>
      </c>
      <c r="GT414" s="17">
        <v>11.86</v>
      </c>
      <c r="GU414" s="17">
        <v>11.89</v>
      </c>
      <c r="GV414" s="17">
        <v>11.88</v>
      </c>
      <c r="GW414" s="17">
        <v>11.87</v>
      </c>
      <c r="GX414" s="17">
        <v>11.86</v>
      </c>
      <c r="GY414" s="17">
        <v>11.87</v>
      </c>
      <c r="GZ414" s="17">
        <v>11.89</v>
      </c>
      <c r="HA414" s="17">
        <v>11.88</v>
      </c>
      <c r="HB414" s="17">
        <v>11.88</v>
      </c>
      <c r="HC414" s="17">
        <v>11.88</v>
      </c>
      <c r="HD414" s="17">
        <v>11.88</v>
      </c>
      <c r="HE414" s="17">
        <v>11.86</v>
      </c>
      <c r="HF414" s="17">
        <v>11.85</v>
      </c>
      <c r="HG414" s="17">
        <v>11.83</v>
      </c>
      <c r="HH414" s="17">
        <v>11.82</v>
      </c>
      <c r="HI414" s="17">
        <v>11.83</v>
      </c>
      <c r="HJ414" s="17">
        <v>11.82</v>
      </c>
      <c r="HK414" s="17">
        <v>11.83</v>
      </c>
      <c r="HL414" s="17">
        <v>11.81</v>
      </c>
      <c r="HM414" s="17">
        <v>11.82</v>
      </c>
      <c r="HN414" s="17">
        <v>11.83</v>
      </c>
      <c r="HO414" s="17">
        <v>11.81</v>
      </c>
      <c r="HP414" s="17">
        <v>11.83</v>
      </c>
      <c r="HQ414" s="17">
        <v>11.84</v>
      </c>
      <c r="HR414" s="17">
        <v>11.86</v>
      </c>
      <c r="HS414" s="17">
        <v>11.85</v>
      </c>
      <c r="HT414" s="17">
        <v>11.86</v>
      </c>
      <c r="HU414" s="17">
        <v>11.86</v>
      </c>
      <c r="HV414" s="17">
        <v>11.86</v>
      </c>
      <c r="HW414" s="17">
        <v>11.87</v>
      </c>
      <c r="HX414" s="17">
        <v>11.87</v>
      </c>
      <c r="HY414" s="17">
        <v>11.87</v>
      </c>
      <c r="HZ414" s="17">
        <v>11.87</v>
      </c>
      <c r="IA414" s="17">
        <v>11.86</v>
      </c>
      <c r="IB414" s="17">
        <v>11.86</v>
      </c>
      <c r="IC414" s="17">
        <v>11.85</v>
      </c>
      <c r="ID414" s="17">
        <v>11.86</v>
      </c>
      <c r="IE414" s="17">
        <v>11.84</v>
      </c>
      <c r="IF414" s="17">
        <v>11.83</v>
      </c>
      <c r="IG414" s="17">
        <v>11.85</v>
      </c>
      <c r="IH414" s="17">
        <v>11.87</v>
      </c>
      <c r="II414" s="17">
        <v>11.87</v>
      </c>
      <c r="IJ414" s="17">
        <v>11.86</v>
      </c>
      <c r="IK414" s="17">
        <v>11.86</v>
      </c>
      <c r="IL414" s="17">
        <v>11.88</v>
      </c>
      <c r="IM414" s="17">
        <v>11.89</v>
      </c>
      <c r="IN414" s="17">
        <v>11.9</v>
      </c>
      <c r="IO414" s="17">
        <v>11.91</v>
      </c>
      <c r="IP414" s="17">
        <v>11.93</v>
      </c>
      <c r="IQ414" s="17">
        <v>11.91</v>
      </c>
      <c r="IR414" s="17">
        <v>11.89</v>
      </c>
      <c r="IS414" s="17">
        <v>11.89</v>
      </c>
      <c r="IT414" s="17">
        <v>11.89</v>
      </c>
      <c r="IU414" s="17">
        <v>11.9</v>
      </c>
      <c r="IV414" s="17">
        <v>11.9</v>
      </c>
      <c r="IW414" s="17">
        <v>11.9</v>
      </c>
      <c r="IX414" s="17">
        <v>11.9</v>
      </c>
      <c r="IY414" s="17">
        <v>11.92</v>
      </c>
    </row>
    <row r="415" spans="1:259" x14ac:dyDescent="0.15">
      <c r="A415" s="17" t="s">
        <v>816</v>
      </c>
      <c r="B415" s="17" t="s">
        <v>817</v>
      </c>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c r="AA415" s="26"/>
      <c r="AB415" s="17"/>
      <c r="AC415" s="26"/>
      <c r="AD415" s="26"/>
      <c r="AE415" s="17"/>
      <c r="AF415" s="17"/>
      <c r="AG415" s="17"/>
      <c r="AH415" s="17"/>
      <c r="AI415" s="17"/>
      <c r="AJ415" s="17"/>
      <c r="AK415" s="17"/>
      <c r="AL415" s="17"/>
      <c r="AM415" s="17"/>
      <c r="AN415" s="17"/>
      <c r="AO415" s="17"/>
      <c r="AP415" s="17"/>
      <c r="AQ415" s="17"/>
      <c r="AR415" s="17"/>
      <c r="AS415" s="17"/>
      <c r="AT415" s="17"/>
      <c r="AU415" s="17"/>
      <c r="AV415" s="17"/>
      <c r="AW415" s="17"/>
      <c r="AX415" s="17"/>
      <c r="AY415" s="17"/>
      <c r="AZ415" s="17"/>
      <c r="BA415" s="17"/>
      <c r="BB415" s="17"/>
      <c r="BC415" s="17"/>
      <c r="BD415" s="17"/>
      <c r="BE415" s="17"/>
      <c r="BF415" s="17"/>
      <c r="BG415" s="17"/>
      <c r="BH415" s="17"/>
      <c r="BI415" s="17"/>
      <c r="BJ415" s="26"/>
      <c r="BK415" s="17"/>
      <c r="BL415" s="17"/>
      <c r="BM415" s="17"/>
      <c r="BN415" s="17"/>
      <c r="BO415" s="17"/>
      <c r="BP415" s="17"/>
      <c r="BQ415" s="17"/>
      <c r="BR415" s="17"/>
      <c r="BS415" s="17"/>
      <c r="BT415" s="17"/>
      <c r="BU415" s="17"/>
      <c r="BV415" s="17"/>
      <c r="BW415" s="17"/>
      <c r="BX415" s="26"/>
      <c r="BY415" s="26"/>
      <c r="BZ415" s="26"/>
      <c r="CA415" s="26"/>
      <c r="CB415" s="26"/>
      <c r="CC415" s="17"/>
      <c r="CD415" s="17"/>
      <c r="CE415" s="17"/>
      <c r="CF415" s="17"/>
      <c r="CG415" s="17"/>
      <c r="CH415" s="17"/>
      <c r="CI415" s="17"/>
      <c r="CJ415" s="26"/>
      <c r="CK415" s="17"/>
      <c r="CL415" s="17"/>
      <c r="CM415" s="17"/>
      <c r="CN415" s="17"/>
      <c r="CO415" s="17"/>
      <c r="CP415" s="17"/>
      <c r="CQ415" s="17"/>
      <c r="CR415" s="17"/>
      <c r="CS415" s="17"/>
      <c r="CT415" s="17"/>
      <c r="CU415" s="17"/>
      <c r="CV415" s="17"/>
      <c r="CW415" s="17"/>
      <c r="CX415" s="17"/>
      <c r="CY415" s="26"/>
      <c r="CZ415" s="26"/>
      <c r="DA415" s="26"/>
      <c r="DB415" s="17"/>
      <c r="DC415" s="17"/>
      <c r="DD415" s="17"/>
      <c r="DE415" s="17"/>
      <c r="DF415" s="17"/>
      <c r="DG415" s="17"/>
      <c r="DH415" s="26"/>
      <c r="DI415" s="17"/>
      <c r="DJ415" s="17"/>
      <c r="DK415" s="17"/>
      <c r="DL415" s="17"/>
      <c r="DM415" s="17">
        <v>6.64</v>
      </c>
      <c r="DN415" s="17">
        <v>6.64</v>
      </c>
      <c r="DO415" s="17">
        <v>6.65</v>
      </c>
      <c r="DP415" s="17">
        <v>6.64</v>
      </c>
      <c r="DQ415" s="17">
        <v>6.63</v>
      </c>
      <c r="DR415" s="17">
        <v>6.65</v>
      </c>
      <c r="DS415" s="17">
        <v>6.65</v>
      </c>
      <c r="DT415" s="17">
        <v>6.64</v>
      </c>
      <c r="DU415" s="17">
        <v>6.65</v>
      </c>
      <c r="DV415" s="17">
        <v>6.65</v>
      </c>
      <c r="DW415" s="17">
        <v>6.65</v>
      </c>
      <c r="DX415" s="17">
        <v>6.65</v>
      </c>
      <c r="DY415" s="17">
        <v>6.65</v>
      </c>
      <c r="DZ415" s="17">
        <v>6.65</v>
      </c>
      <c r="EA415" s="17">
        <v>6.63</v>
      </c>
      <c r="EB415" s="17">
        <v>6.63</v>
      </c>
      <c r="EC415" s="17">
        <v>6.64</v>
      </c>
      <c r="ED415" s="17">
        <v>6.64</v>
      </c>
      <c r="EE415" s="17">
        <v>6.63</v>
      </c>
      <c r="EF415" s="17">
        <v>6.65</v>
      </c>
      <c r="EG415" s="17">
        <v>6.64</v>
      </c>
      <c r="EH415" s="17">
        <v>6.64</v>
      </c>
      <c r="EI415" s="17">
        <v>6.65</v>
      </c>
      <c r="EJ415" s="17">
        <v>6.65</v>
      </c>
      <c r="EK415" s="17">
        <v>6.63</v>
      </c>
      <c r="EL415" s="17">
        <v>6.64</v>
      </c>
      <c r="EM415" s="17">
        <v>6.64</v>
      </c>
      <c r="EN415" s="17">
        <v>6.63</v>
      </c>
      <c r="EO415" s="17">
        <v>6.64</v>
      </c>
      <c r="EP415" s="17">
        <v>6.64</v>
      </c>
      <c r="EQ415" s="17">
        <v>6.63</v>
      </c>
      <c r="ER415" s="17">
        <v>6.64</v>
      </c>
      <c r="ES415" s="17">
        <v>6.64</v>
      </c>
      <c r="ET415" s="17">
        <v>6.64</v>
      </c>
      <c r="EU415" s="17">
        <v>6.63</v>
      </c>
      <c r="EV415" s="17">
        <v>6.63</v>
      </c>
      <c r="EW415" s="17">
        <v>6.63</v>
      </c>
      <c r="EX415" s="17">
        <v>6.63</v>
      </c>
      <c r="EY415" s="17">
        <v>6.63</v>
      </c>
      <c r="EZ415" s="17">
        <v>6.63</v>
      </c>
      <c r="FA415" s="17">
        <v>6.64</v>
      </c>
      <c r="FB415" s="17">
        <v>6.63</v>
      </c>
      <c r="FC415" s="17">
        <v>6.63</v>
      </c>
      <c r="FD415" s="17">
        <v>6.63</v>
      </c>
      <c r="FE415" s="17">
        <v>6.65</v>
      </c>
      <c r="FF415" s="17">
        <v>6.69</v>
      </c>
      <c r="FG415" s="17">
        <v>6.76</v>
      </c>
      <c r="FH415" s="17">
        <v>6.81</v>
      </c>
      <c r="FI415" s="17">
        <v>6.77</v>
      </c>
      <c r="FJ415" s="17">
        <v>6.78</v>
      </c>
      <c r="FK415" s="17">
        <v>6.82</v>
      </c>
      <c r="FL415" s="17">
        <v>6.79</v>
      </c>
      <c r="FM415" s="17">
        <v>6.8</v>
      </c>
      <c r="FN415" s="17">
        <v>6.84</v>
      </c>
      <c r="FO415" s="17">
        <v>6.79</v>
      </c>
      <c r="FP415" s="17">
        <v>6.8</v>
      </c>
      <c r="FQ415" s="17">
        <v>6.79</v>
      </c>
      <c r="FR415" s="17">
        <v>6.79</v>
      </c>
      <c r="FS415" s="17">
        <v>6.78</v>
      </c>
      <c r="FT415" s="17">
        <v>6.78</v>
      </c>
      <c r="FU415" s="17">
        <v>6.78</v>
      </c>
      <c r="FV415" s="17">
        <v>6.78</v>
      </c>
      <c r="FW415" s="17">
        <v>6.78</v>
      </c>
      <c r="FX415" s="17">
        <v>6.78</v>
      </c>
      <c r="FY415" s="17">
        <v>6.79</v>
      </c>
      <c r="FZ415" s="17">
        <v>6.78</v>
      </c>
      <c r="GA415" s="17">
        <v>6.78</v>
      </c>
      <c r="GB415" s="17">
        <v>6.78</v>
      </c>
      <c r="GC415" s="17">
        <v>6.78</v>
      </c>
      <c r="GD415" s="17">
        <v>6.79</v>
      </c>
      <c r="GE415" s="17">
        <v>6.78</v>
      </c>
      <c r="GF415" s="17">
        <v>6.78</v>
      </c>
      <c r="GG415" s="17">
        <v>6.78</v>
      </c>
      <c r="GH415" s="17">
        <v>6.76</v>
      </c>
      <c r="GI415" s="17">
        <v>6.77</v>
      </c>
      <c r="GJ415" s="17">
        <v>6.76</v>
      </c>
      <c r="GK415" s="17">
        <v>6.75</v>
      </c>
      <c r="GL415" s="17">
        <v>6.76</v>
      </c>
      <c r="GM415" s="17">
        <v>6.75</v>
      </c>
      <c r="GN415" s="17">
        <v>6.76</v>
      </c>
      <c r="GO415" s="17">
        <v>6.76</v>
      </c>
      <c r="GP415" s="17">
        <v>6.77</v>
      </c>
      <c r="GQ415" s="17">
        <v>6.76</v>
      </c>
      <c r="GR415" s="17">
        <v>6.77</v>
      </c>
      <c r="GS415" s="17">
        <v>6.75</v>
      </c>
      <c r="GT415" s="17">
        <v>6.77</v>
      </c>
      <c r="GU415" s="17">
        <v>6.77</v>
      </c>
      <c r="GV415" s="17">
        <v>6.77</v>
      </c>
      <c r="GW415" s="17">
        <v>6.76</v>
      </c>
      <c r="GX415" s="17">
        <v>6.76</v>
      </c>
      <c r="GY415" s="17">
        <v>6.76</v>
      </c>
      <c r="GZ415" s="17">
        <v>6.76</v>
      </c>
      <c r="HA415" s="17">
        <v>6.76</v>
      </c>
      <c r="HB415" s="17">
        <v>6.76</v>
      </c>
      <c r="HC415" s="17">
        <v>6.77</v>
      </c>
      <c r="HD415" s="17">
        <v>6.77</v>
      </c>
      <c r="HE415" s="17">
        <v>6.76</v>
      </c>
      <c r="HF415" s="17">
        <v>6.76</v>
      </c>
      <c r="HG415" s="17">
        <v>6.78</v>
      </c>
      <c r="HH415" s="17">
        <v>6.77</v>
      </c>
      <c r="HI415" s="17">
        <v>6.77</v>
      </c>
      <c r="HJ415" s="17">
        <v>6.76</v>
      </c>
      <c r="HK415" s="17">
        <v>6.76</v>
      </c>
      <c r="HL415" s="17">
        <v>6.76</v>
      </c>
      <c r="HM415" s="17">
        <v>6.77</v>
      </c>
      <c r="HN415" s="17">
        <v>6.77</v>
      </c>
      <c r="HO415" s="17">
        <v>6.77</v>
      </c>
      <c r="HP415" s="17">
        <v>6.78</v>
      </c>
      <c r="HQ415" s="17">
        <v>6.78</v>
      </c>
      <c r="HR415" s="17">
        <v>6.77</v>
      </c>
      <c r="HS415" s="17">
        <v>6.77</v>
      </c>
      <c r="HT415" s="17">
        <v>6.77</v>
      </c>
      <c r="HU415" s="17">
        <v>6.78</v>
      </c>
      <c r="HV415" s="17">
        <v>6.78</v>
      </c>
      <c r="HW415" s="17">
        <v>6.78</v>
      </c>
      <c r="HX415" s="17">
        <v>6.77</v>
      </c>
      <c r="HY415" s="17">
        <v>6.77</v>
      </c>
      <c r="HZ415" s="17">
        <v>6.77</v>
      </c>
      <c r="IA415" s="17">
        <v>6.76</v>
      </c>
      <c r="IB415" s="17">
        <v>6.76</v>
      </c>
      <c r="IC415" s="17">
        <v>6.77</v>
      </c>
      <c r="ID415" s="17">
        <v>6.77</v>
      </c>
      <c r="IE415" s="17">
        <v>6.77</v>
      </c>
      <c r="IF415" s="17">
        <v>6.77</v>
      </c>
      <c r="IG415" s="17">
        <v>6.77</v>
      </c>
      <c r="IH415" s="17">
        <v>6.76</v>
      </c>
      <c r="II415" s="17">
        <v>6.77</v>
      </c>
      <c r="IJ415" s="17">
        <v>6.76</v>
      </c>
      <c r="IK415" s="17">
        <v>6.76</v>
      </c>
      <c r="IL415" s="17">
        <v>6.75</v>
      </c>
      <c r="IM415" s="17">
        <v>6.75</v>
      </c>
      <c r="IN415" s="17">
        <v>6.75</v>
      </c>
      <c r="IO415" s="17">
        <v>6.75</v>
      </c>
      <c r="IP415" s="17">
        <v>6.75</v>
      </c>
      <c r="IQ415" s="17">
        <v>6.75</v>
      </c>
      <c r="IR415" s="17">
        <v>6.75</v>
      </c>
      <c r="IS415" s="17">
        <v>6.75</v>
      </c>
      <c r="IT415" s="17">
        <v>6.75</v>
      </c>
      <c r="IU415" s="17">
        <v>6.75</v>
      </c>
      <c r="IV415" s="17">
        <v>6.76</v>
      </c>
      <c r="IW415" s="17">
        <v>6.76</v>
      </c>
      <c r="IX415" s="17">
        <v>6.76</v>
      </c>
      <c r="IY415" s="17">
        <v>6.76</v>
      </c>
    </row>
    <row r="416" spans="1:259" x14ac:dyDescent="0.15">
      <c r="A416" s="17" t="s">
        <v>568</v>
      </c>
      <c r="B416" s="17" t="s">
        <v>569</v>
      </c>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c r="AA416" s="26"/>
      <c r="AB416" s="17"/>
      <c r="AC416" s="26"/>
      <c r="AD416" s="26"/>
      <c r="AE416" s="17"/>
      <c r="AF416" s="17"/>
      <c r="AG416" s="17"/>
      <c r="AH416" s="17"/>
      <c r="AI416" s="17"/>
      <c r="AJ416" s="17"/>
      <c r="AK416" s="17"/>
      <c r="AL416" s="17"/>
      <c r="AM416" s="17"/>
      <c r="AN416" s="17"/>
      <c r="AO416" s="17"/>
      <c r="AP416" s="17"/>
      <c r="AQ416" s="17"/>
      <c r="AR416" s="17"/>
      <c r="AS416" s="17"/>
      <c r="AT416" s="17"/>
      <c r="AU416" s="17"/>
      <c r="AV416" s="17"/>
      <c r="AW416" s="17"/>
      <c r="AX416" s="17"/>
      <c r="AY416" s="17"/>
      <c r="AZ416" s="17"/>
      <c r="BA416" s="17"/>
      <c r="BB416" s="17"/>
      <c r="BC416" s="17"/>
      <c r="BD416" s="17"/>
      <c r="BE416" s="17"/>
      <c r="BF416" s="17"/>
      <c r="BG416" s="17"/>
      <c r="BH416" s="17"/>
      <c r="BI416" s="17"/>
      <c r="BJ416" s="26"/>
      <c r="BK416" s="17"/>
      <c r="BL416" s="17"/>
      <c r="BM416" s="17"/>
      <c r="BN416" s="17"/>
      <c r="BO416" s="17"/>
      <c r="BP416" s="17"/>
      <c r="BQ416" s="17"/>
      <c r="BR416" s="17"/>
      <c r="BS416" s="17"/>
      <c r="BT416" s="17"/>
      <c r="BU416" s="17"/>
      <c r="BV416" s="17"/>
      <c r="BW416" s="17"/>
      <c r="BX416" s="26"/>
      <c r="BY416" s="26"/>
      <c r="BZ416" s="26"/>
      <c r="CA416" s="26"/>
      <c r="CB416" s="26"/>
      <c r="CC416" s="17"/>
      <c r="CD416" s="17"/>
      <c r="CE416" s="17"/>
      <c r="CF416" s="17"/>
      <c r="CG416" s="17"/>
      <c r="CH416" s="17"/>
      <c r="CI416" s="17"/>
      <c r="CJ416" s="26"/>
      <c r="CK416" s="17"/>
      <c r="CL416" s="17"/>
      <c r="CM416" s="17"/>
      <c r="CN416" s="17"/>
      <c r="CO416" s="17"/>
      <c r="CP416" s="17"/>
      <c r="CQ416" s="17"/>
      <c r="CR416" s="17"/>
      <c r="CS416" s="17"/>
      <c r="CT416" s="17"/>
      <c r="CU416" s="17"/>
      <c r="CV416" s="17"/>
      <c r="CW416" s="17"/>
      <c r="CX416" s="17"/>
      <c r="CY416" s="26"/>
      <c r="CZ416" s="26"/>
      <c r="DA416" s="26"/>
      <c r="DB416" s="17"/>
      <c r="DC416" s="17"/>
      <c r="DD416" s="17"/>
      <c r="DE416" s="17"/>
      <c r="DF416" s="17"/>
      <c r="DG416" s="17"/>
      <c r="DH416" s="26"/>
      <c r="DI416" s="17"/>
      <c r="DJ416" s="17"/>
      <c r="DK416" s="17"/>
      <c r="DL416" s="17"/>
      <c r="DM416" s="17">
        <v>8.1</v>
      </c>
      <c r="DN416" s="17">
        <v>8.1300000000000008</v>
      </c>
      <c r="DO416" s="17">
        <v>8.1300000000000008</v>
      </c>
      <c r="DP416" s="17">
        <v>8.11</v>
      </c>
      <c r="DQ416" s="17">
        <v>8.11</v>
      </c>
      <c r="DR416" s="17">
        <v>8.11</v>
      </c>
      <c r="DS416" s="17">
        <v>8.1</v>
      </c>
      <c r="DT416" s="17">
        <v>8.1</v>
      </c>
      <c r="DU416" s="17">
        <v>8.09</v>
      </c>
      <c r="DV416" s="17">
        <v>8.09</v>
      </c>
      <c r="DW416" s="17">
        <v>8.11</v>
      </c>
      <c r="DX416" s="17">
        <v>8.11</v>
      </c>
      <c r="DY416" s="17">
        <v>8.11</v>
      </c>
      <c r="DZ416" s="17">
        <v>8.11</v>
      </c>
      <c r="EA416" s="17">
        <v>8.1</v>
      </c>
      <c r="EB416" s="17">
        <v>8.1</v>
      </c>
      <c r="EC416" s="17">
        <v>8.1</v>
      </c>
      <c r="ED416" s="17">
        <v>8.08</v>
      </c>
      <c r="EE416" s="17">
        <v>8.09</v>
      </c>
      <c r="EF416" s="17">
        <v>8.07</v>
      </c>
      <c r="EG416" s="17">
        <v>8.08</v>
      </c>
      <c r="EH416" s="17">
        <v>8.08</v>
      </c>
      <c r="EI416" s="17">
        <v>8.1</v>
      </c>
      <c r="EJ416" s="17">
        <v>8.1</v>
      </c>
      <c r="EK416" s="17">
        <v>8.1</v>
      </c>
      <c r="EL416" s="17">
        <v>8.1300000000000008</v>
      </c>
      <c r="EM416" s="17">
        <v>8.1199999999999992</v>
      </c>
      <c r="EN416" s="17">
        <v>8.14</v>
      </c>
      <c r="EO416" s="17">
        <v>8.16</v>
      </c>
      <c r="EP416" s="17">
        <v>8.1999999999999993</v>
      </c>
      <c r="EQ416" s="17">
        <v>8.15</v>
      </c>
      <c r="ER416" s="17">
        <v>8.18</v>
      </c>
      <c r="ES416" s="17">
        <v>8.1999999999999993</v>
      </c>
      <c r="ET416" s="17">
        <v>8.2100000000000009</v>
      </c>
      <c r="EU416" s="17">
        <v>8.23</v>
      </c>
      <c r="EV416" s="17">
        <v>8.2200000000000006</v>
      </c>
      <c r="EW416" s="17">
        <v>8.2200000000000006</v>
      </c>
      <c r="EX416" s="17">
        <v>8.1999999999999993</v>
      </c>
      <c r="EY416" s="17">
        <v>8.2100000000000009</v>
      </c>
      <c r="EZ416" s="17">
        <v>8.19</v>
      </c>
      <c r="FA416" s="17">
        <v>8.17</v>
      </c>
      <c r="FB416" s="17">
        <v>8.17</v>
      </c>
      <c r="FC416" s="17">
        <v>8.18</v>
      </c>
      <c r="FD416" s="17">
        <v>8.18</v>
      </c>
      <c r="FE416" s="17">
        <v>8.18</v>
      </c>
      <c r="FF416" s="17">
        <v>8.18</v>
      </c>
      <c r="FG416" s="17">
        <v>8.1999999999999993</v>
      </c>
      <c r="FH416" s="17">
        <v>8.1999999999999993</v>
      </c>
      <c r="FI416" s="17">
        <v>8.19</v>
      </c>
      <c r="FJ416" s="17">
        <v>8.18</v>
      </c>
      <c r="FK416" s="17">
        <v>8.1999999999999993</v>
      </c>
      <c r="FL416" s="17">
        <v>8.1999999999999993</v>
      </c>
      <c r="FM416" s="17">
        <v>8.18</v>
      </c>
      <c r="FN416" s="17">
        <v>8.18</v>
      </c>
      <c r="FO416" s="17">
        <v>8.17</v>
      </c>
      <c r="FP416" s="17">
        <v>8.17</v>
      </c>
      <c r="FQ416" s="17">
        <v>8.17</v>
      </c>
      <c r="FR416" s="17">
        <v>8.16</v>
      </c>
      <c r="FS416" s="17">
        <v>8.17</v>
      </c>
      <c r="FT416" s="17">
        <v>8.16</v>
      </c>
      <c r="FU416" s="17">
        <v>8.16</v>
      </c>
      <c r="FV416" s="17">
        <v>8.16</v>
      </c>
      <c r="FW416" s="17">
        <v>8.16</v>
      </c>
      <c r="FX416" s="17">
        <v>8.16</v>
      </c>
      <c r="FY416" s="17">
        <v>8.18</v>
      </c>
      <c r="FZ416" s="17">
        <v>8.18</v>
      </c>
      <c r="GA416" s="17">
        <v>8.17</v>
      </c>
      <c r="GB416" s="17">
        <v>8.17</v>
      </c>
      <c r="GC416" s="17">
        <v>8.17</v>
      </c>
      <c r="GD416" s="17">
        <v>8.17</v>
      </c>
      <c r="GE416" s="17">
        <v>8.16</v>
      </c>
      <c r="GF416" s="17">
        <v>8.17</v>
      </c>
      <c r="GG416" s="17">
        <v>8.16</v>
      </c>
      <c r="GH416" s="17">
        <v>8.16</v>
      </c>
      <c r="GI416" s="17">
        <v>8.15</v>
      </c>
      <c r="GJ416" s="17">
        <v>8.11</v>
      </c>
      <c r="GK416" s="17">
        <v>8.15</v>
      </c>
      <c r="GL416" s="17">
        <v>8.14</v>
      </c>
      <c r="GM416" s="17">
        <v>8.14</v>
      </c>
      <c r="GN416" s="17">
        <v>8.1300000000000008</v>
      </c>
      <c r="GO416" s="17">
        <v>8.1199999999999992</v>
      </c>
      <c r="GP416" s="17">
        <v>8.1300000000000008</v>
      </c>
      <c r="GQ416" s="17">
        <v>8.14</v>
      </c>
      <c r="GR416" s="17">
        <v>8.1300000000000008</v>
      </c>
      <c r="GS416" s="17">
        <v>8.1300000000000008</v>
      </c>
      <c r="GT416" s="17">
        <v>8.1199999999999992</v>
      </c>
      <c r="GU416" s="17">
        <v>8.1199999999999992</v>
      </c>
      <c r="GV416" s="17">
        <v>8.11</v>
      </c>
      <c r="GW416" s="17">
        <v>8.1199999999999992</v>
      </c>
      <c r="GX416" s="17">
        <v>8.1199999999999992</v>
      </c>
      <c r="GY416" s="17">
        <v>8.1</v>
      </c>
      <c r="GZ416" s="17">
        <v>8.11</v>
      </c>
      <c r="HA416" s="17">
        <v>8.11</v>
      </c>
      <c r="HB416" s="17">
        <v>8.1199999999999992</v>
      </c>
      <c r="HC416" s="17">
        <v>8.1199999999999992</v>
      </c>
      <c r="HD416" s="17">
        <v>8.11</v>
      </c>
      <c r="HE416" s="17">
        <v>8.1199999999999992</v>
      </c>
      <c r="HF416" s="17">
        <v>8.1300000000000008</v>
      </c>
      <c r="HG416" s="17">
        <v>8.11</v>
      </c>
      <c r="HH416" s="17">
        <v>8.1</v>
      </c>
      <c r="HI416" s="17">
        <v>8.1</v>
      </c>
      <c r="HJ416" s="17">
        <v>8.1</v>
      </c>
      <c r="HK416" s="17">
        <v>8.1</v>
      </c>
      <c r="HL416" s="17">
        <v>8.09</v>
      </c>
      <c r="HM416" s="17">
        <v>8.11</v>
      </c>
      <c r="HN416" s="17">
        <v>8.09</v>
      </c>
      <c r="HO416" s="17">
        <v>8.1</v>
      </c>
      <c r="HP416" s="17">
        <v>8.1</v>
      </c>
      <c r="HQ416" s="17">
        <v>8.11</v>
      </c>
      <c r="HR416" s="17">
        <v>8.1</v>
      </c>
      <c r="HS416" s="17">
        <v>8.1</v>
      </c>
      <c r="HT416" s="17">
        <v>8.11</v>
      </c>
      <c r="HU416" s="17">
        <v>8.14</v>
      </c>
      <c r="HV416" s="17">
        <v>8.16</v>
      </c>
      <c r="HW416" s="17">
        <v>8.15</v>
      </c>
      <c r="HX416" s="17">
        <v>8.14</v>
      </c>
      <c r="HY416" s="17">
        <v>8.15</v>
      </c>
      <c r="HZ416" s="17">
        <v>8.1199999999999992</v>
      </c>
      <c r="IA416" s="17">
        <v>8.1199999999999992</v>
      </c>
      <c r="IB416" s="17">
        <v>8.1199999999999992</v>
      </c>
      <c r="IC416" s="17">
        <v>8.1199999999999992</v>
      </c>
      <c r="ID416" s="17">
        <v>8.1300000000000008</v>
      </c>
      <c r="IE416" s="17">
        <v>8.11</v>
      </c>
      <c r="IF416" s="17">
        <v>8.11</v>
      </c>
      <c r="IG416" s="17">
        <v>8.1199999999999992</v>
      </c>
      <c r="IH416" s="17">
        <v>8.1199999999999992</v>
      </c>
      <c r="II416" s="17">
        <v>8.1300000000000008</v>
      </c>
      <c r="IJ416" s="17">
        <v>8.1300000000000008</v>
      </c>
      <c r="IK416" s="17">
        <v>8.1199999999999992</v>
      </c>
      <c r="IL416" s="17">
        <v>8.1</v>
      </c>
      <c r="IM416" s="17">
        <v>8.1199999999999992</v>
      </c>
      <c r="IN416" s="17">
        <v>8.1300000000000008</v>
      </c>
      <c r="IO416" s="17">
        <v>8.11</v>
      </c>
      <c r="IP416" s="17">
        <v>8.11</v>
      </c>
      <c r="IQ416" s="17">
        <v>8.1199999999999992</v>
      </c>
      <c r="IR416" s="17">
        <v>8.1199999999999992</v>
      </c>
      <c r="IS416" s="17">
        <v>8.1199999999999992</v>
      </c>
      <c r="IT416" s="17">
        <v>8.1300000000000008</v>
      </c>
      <c r="IU416" s="17">
        <v>8.1199999999999992</v>
      </c>
      <c r="IV416" s="17">
        <v>8.1199999999999992</v>
      </c>
      <c r="IW416" s="17">
        <v>8.1199999999999992</v>
      </c>
      <c r="IX416" s="17">
        <v>8.1199999999999992</v>
      </c>
      <c r="IY416" s="17">
        <v>8.1300000000000008</v>
      </c>
    </row>
    <row r="417" spans="1:259" x14ac:dyDescent="0.15">
      <c r="A417" s="17" t="s">
        <v>365</v>
      </c>
      <c r="B417" s="17" t="s">
        <v>366</v>
      </c>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c r="AA417" s="26"/>
      <c r="AB417" s="17"/>
      <c r="AC417" s="26"/>
      <c r="AD417" s="26"/>
      <c r="AE417" s="17"/>
      <c r="AF417" s="17"/>
      <c r="AG417" s="17"/>
      <c r="AH417" s="17"/>
      <c r="AI417" s="17"/>
      <c r="AJ417" s="17"/>
      <c r="AK417" s="17"/>
      <c r="AL417" s="17"/>
      <c r="AM417" s="17"/>
      <c r="AN417" s="17"/>
      <c r="AO417" s="17"/>
      <c r="AP417" s="17"/>
      <c r="AQ417" s="17"/>
      <c r="AR417" s="17"/>
      <c r="AS417" s="17"/>
      <c r="AT417" s="17"/>
      <c r="AU417" s="17"/>
      <c r="AV417" s="17"/>
      <c r="AW417" s="17"/>
      <c r="AX417" s="17"/>
      <c r="AY417" s="17"/>
      <c r="AZ417" s="17"/>
      <c r="BA417" s="17"/>
      <c r="BB417" s="17"/>
      <c r="BC417" s="17"/>
      <c r="BD417" s="17"/>
      <c r="BE417" s="17"/>
      <c r="BF417" s="17"/>
      <c r="BG417" s="17"/>
      <c r="BH417" s="17"/>
      <c r="BI417" s="17"/>
      <c r="BJ417" s="26"/>
      <c r="BK417" s="17"/>
      <c r="BL417" s="17"/>
      <c r="BM417" s="17"/>
      <c r="BN417" s="17"/>
      <c r="BO417" s="17"/>
      <c r="BP417" s="17"/>
      <c r="BQ417" s="17"/>
      <c r="BR417" s="17"/>
      <c r="BS417" s="17"/>
      <c r="BT417" s="17"/>
      <c r="BU417" s="17"/>
      <c r="BV417" s="17"/>
      <c r="BW417" s="17"/>
      <c r="BX417" s="26"/>
      <c r="BY417" s="26"/>
      <c r="BZ417" s="26"/>
      <c r="CA417" s="26"/>
      <c r="CB417" s="26"/>
      <c r="CC417" s="17"/>
      <c r="CD417" s="17"/>
      <c r="CE417" s="17"/>
      <c r="CF417" s="17"/>
      <c r="CG417" s="17"/>
      <c r="CH417" s="17"/>
      <c r="CI417" s="17"/>
      <c r="CJ417" s="26"/>
      <c r="CK417" s="17"/>
      <c r="CL417" s="17"/>
      <c r="CM417" s="17"/>
      <c r="CN417" s="17"/>
      <c r="CO417" s="17"/>
      <c r="CP417" s="17"/>
      <c r="CQ417" s="17"/>
      <c r="CR417" s="17"/>
      <c r="CS417" s="17"/>
      <c r="CT417" s="17"/>
      <c r="CU417" s="17"/>
      <c r="CV417" s="17"/>
      <c r="CW417" s="17"/>
      <c r="CX417" s="17"/>
      <c r="CY417" s="26"/>
      <c r="CZ417" s="26"/>
      <c r="DA417" s="26"/>
      <c r="DB417" s="17"/>
      <c r="DC417" s="17"/>
      <c r="DD417" s="17"/>
      <c r="DE417" s="17"/>
      <c r="DF417" s="17"/>
      <c r="DG417" s="17"/>
      <c r="DH417" s="26"/>
      <c r="DI417" s="17"/>
      <c r="DJ417" s="17"/>
      <c r="DK417" s="17"/>
      <c r="DL417" s="17"/>
      <c r="DM417" s="17">
        <v>19.02</v>
      </c>
      <c r="DN417" s="17">
        <v>19</v>
      </c>
      <c r="DO417" s="17">
        <v>19</v>
      </c>
      <c r="DP417" s="17">
        <v>19.03</v>
      </c>
      <c r="DQ417" s="17">
        <v>19.03</v>
      </c>
      <c r="DR417" s="17">
        <v>19.03</v>
      </c>
      <c r="DS417" s="17">
        <v>19.03</v>
      </c>
      <c r="DT417" s="17">
        <v>19.03</v>
      </c>
      <c r="DU417" s="17">
        <v>19.04</v>
      </c>
      <c r="DV417" s="17">
        <v>19.04</v>
      </c>
      <c r="DW417" s="17">
        <v>19.05</v>
      </c>
      <c r="DX417" s="17">
        <v>19.05</v>
      </c>
      <c r="DY417" s="17">
        <v>19.05</v>
      </c>
      <c r="DZ417" s="17">
        <v>19.04</v>
      </c>
      <c r="EA417" s="17">
        <v>19.03</v>
      </c>
      <c r="EB417" s="17">
        <v>19.03</v>
      </c>
      <c r="EC417" s="17">
        <v>19.03</v>
      </c>
      <c r="ED417" s="17">
        <v>19.02</v>
      </c>
      <c r="EE417" s="17">
        <v>19.010000000000002</v>
      </c>
      <c r="EF417" s="17">
        <v>18.98</v>
      </c>
      <c r="EG417" s="17">
        <v>18.98</v>
      </c>
      <c r="EH417" s="17">
        <v>19</v>
      </c>
      <c r="EI417" s="17">
        <v>19.02</v>
      </c>
      <c r="EJ417" s="17">
        <v>19.02</v>
      </c>
      <c r="EK417" s="17">
        <v>19</v>
      </c>
      <c r="EL417" s="17">
        <v>19</v>
      </c>
      <c r="EM417" s="17">
        <v>18.97</v>
      </c>
      <c r="EN417" s="17">
        <v>18.97</v>
      </c>
      <c r="EO417" s="17">
        <v>19</v>
      </c>
      <c r="EP417" s="17">
        <v>19</v>
      </c>
      <c r="EQ417" s="17">
        <v>19</v>
      </c>
      <c r="ER417" s="17">
        <v>19</v>
      </c>
      <c r="ES417" s="17">
        <v>18.98</v>
      </c>
      <c r="ET417" s="17">
        <v>18.989999999999998</v>
      </c>
      <c r="EU417" s="17">
        <v>19</v>
      </c>
      <c r="EV417" s="17">
        <v>19</v>
      </c>
      <c r="EW417" s="17">
        <v>19.010000000000002</v>
      </c>
      <c r="EX417" s="17">
        <v>19.02</v>
      </c>
      <c r="EY417" s="17">
        <v>19.02</v>
      </c>
      <c r="EZ417" s="17">
        <v>19.02</v>
      </c>
      <c r="FA417" s="17">
        <v>19</v>
      </c>
      <c r="FB417" s="17">
        <v>19.02</v>
      </c>
      <c r="FC417" s="17">
        <v>19.03</v>
      </c>
      <c r="FD417" s="17">
        <v>19.03</v>
      </c>
      <c r="FE417" s="17">
        <v>19.03</v>
      </c>
      <c r="FF417" s="17">
        <v>19.03</v>
      </c>
      <c r="FG417" s="17">
        <v>19.03</v>
      </c>
      <c r="FH417" s="17">
        <v>19.03</v>
      </c>
      <c r="FI417" s="17">
        <v>19.03</v>
      </c>
      <c r="FJ417" s="17">
        <v>19.04</v>
      </c>
      <c r="FK417" s="17">
        <v>19.010000000000002</v>
      </c>
      <c r="FL417" s="17">
        <v>19.04</v>
      </c>
      <c r="FM417" s="17">
        <v>19.07</v>
      </c>
      <c r="FN417" s="17">
        <v>19.07</v>
      </c>
      <c r="FO417" s="17">
        <v>19.059999999999999</v>
      </c>
      <c r="FP417" s="17">
        <v>19.059999999999999</v>
      </c>
      <c r="FQ417" s="17">
        <v>19.03</v>
      </c>
      <c r="FR417" s="17">
        <v>19.02</v>
      </c>
      <c r="FS417" s="17">
        <v>19.05</v>
      </c>
      <c r="FT417" s="17">
        <v>19.03</v>
      </c>
      <c r="FU417" s="17">
        <v>19.05</v>
      </c>
      <c r="FV417" s="17">
        <v>19.04</v>
      </c>
      <c r="FW417" s="17">
        <v>19.04</v>
      </c>
      <c r="FX417" s="17">
        <v>19.03</v>
      </c>
      <c r="FY417" s="17">
        <v>19.04</v>
      </c>
      <c r="FZ417" s="17">
        <v>19.04</v>
      </c>
      <c r="GA417" s="17">
        <v>19.03</v>
      </c>
      <c r="GB417" s="17">
        <v>19.03</v>
      </c>
      <c r="GC417" s="17">
        <v>19.010000000000002</v>
      </c>
      <c r="GD417" s="17">
        <v>19.04</v>
      </c>
      <c r="GE417" s="17">
        <v>19.04</v>
      </c>
      <c r="GF417" s="17">
        <v>19.010000000000002</v>
      </c>
      <c r="GG417" s="17">
        <v>19.02</v>
      </c>
      <c r="GH417" s="17">
        <v>19</v>
      </c>
      <c r="GI417" s="17">
        <v>19</v>
      </c>
      <c r="GJ417" s="17">
        <v>19</v>
      </c>
      <c r="GK417" s="17">
        <v>19</v>
      </c>
      <c r="GL417" s="17">
        <v>19</v>
      </c>
      <c r="GM417" s="17">
        <v>19</v>
      </c>
      <c r="GN417" s="17">
        <v>19</v>
      </c>
      <c r="GO417" s="17">
        <v>19.010000000000002</v>
      </c>
      <c r="GP417" s="17">
        <v>19</v>
      </c>
      <c r="GQ417" s="17">
        <v>18.98</v>
      </c>
      <c r="GR417" s="17">
        <v>18.98</v>
      </c>
      <c r="GS417" s="17">
        <v>18.989999999999998</v>
      </c>
      <c r="GT417" s="17">
        <v>18.98</v>
      </c>
      <c r="GU417" s="17">
        <v>18.98</v>
      </c>
      <c r="GV417" s="17">
        <v>18.98</v>
      </c>
      <c r="GW417" s="17">
        <v>18.989999999999998</v>
      </c>
      <c r="GX417" s="17">
        <v>18.989999999999998</v>
      </c>
      <c r="GY417" s="17">
        <v>18.98</v>
      </c>
      <c r="GZ417" s="17">
        <v>18.989999999999998</v>
      </c>
      <c r="HA417" s="17">
        <v>19</v>
      </c>
      <c r="HB417" s="17">
        <v>19</v>
      </c>
      <c r="HC417" s="17">
        <v>19</v>
      </c>
      <c r="HD417" s="17">
        <v>18.989999999999998</v>
      </c>
      <c r="HE417" s="17">
        <v>19</v>
      </c>
      <c r="HF417" s="17">
        <v>19.010000000000002</v>
      </c>
      <c r="HG417" s="17">
        <v>19.010000000000002</v>
      </c>
      <c r="HH417" s="17">
        <v>19.02</v>
      </c>
      <c r="HI417" s="17">
        <v>19.010000000000002</v>
      </c>
      <c r="HJ417" s="17">
        <v>19.010000000000002</v>
      </c>
      <c r="HK417" s="17">
        <v>18.96</v>
      </c>
      <c r="HL417" s="17">
        <v>18.96</v>
      </c>
      <c r="HM417" s="17">
        <v>18.989999999999998</v>
      </c>
      <c r="HN417" s="17">
        <v>18.97</v>
      </c>
      <c r="HO417" s="17">
        <v>18.97</v>
      </c>
      <c r="HP417" s="17">
        <v>18.98</v>
      </c>
      <c r="HQ417" s="17">
        <v>18.98</v>
      </c>
      <c r="HR417" s="17">
        <v>18.989999999999998</v>
      </c>
      <c r="HS417" s="17">
        <v>18.98</v>
      </c>
      <c r="HT417" s="17">
        <v>18.98</v>
      </c>
      <c r="HU417" s="17">
        <v>18.989999999999998</v>
      </c>
      <c r="HV417" s="17">
        <v>18.989999999999998</v>
      </c>
      <c r="HW417" s="17">
        <v>19</v>
      </c>
      <c r="HX417" s="17">
        <v>18.989999999999998</v>
      </c>
      <c r="HY417" s="17">
        <v>18.989999999999998</v>
      </c>
      <c r="HZ417" s="17">
        <v>18.989999999999998</v>
      </c>
      <c r="IA417" s="17">
        <v>19</v>
      </c>
      <c r="IB417" s="17">
        <v>19</v>
      </c>
      <c r="IC417" s="17">
        <v>18.989999999999998</v>
      </c>
      <c r="ID417" s="17">
        <v>19</v>
      </c>
      <c r="IE417" s="17">
        <v>19</v>
      </c>
      <c r="IF417" s="17">
        <v>19</v>
      </c>
      <c r="IG417" s="17">
        <v>19</v>
      </c>
      <c r="IH417" s="17">
        <v>19</v>
      </c>
      <c r="II417" s="17">
        <v>18.98</v>
      </c>
      <c r="IJ417" s="17">
        <v>18.98</v>
      </c>
      <c r="IK417" s="17">
        <v>18.989999999999998</v>
      </c>
      <c r="IL417" s="17">
        <v>18.97</v>
      </c>
      <c r="IM417" s="17">
        <v>18.97</v>
      </c>
      <c r="IN417" s="17">
        <v>18.97</v>
      </c>
      <c r="IO417" s="17">
        <v>18.97</v>
      </c>
      <c r="IP417" s="17">
        <v>18.98</v>
      </c>
      <c r="IQ417" s="17">
        <v>18.95</v>
      </c>
      <c r="IR417" s="17">
        <v>18.920000000000002</v>
      </c>
      <c r="IS417" s="17">
        <v>18.93</v>
      </c>
      <c r="IT417" s="17">
        <v>18.96</v>
      </c>
      <c r="IU417" s="17">
        <v>18.95</v>
      </c>
      <c r="IV417" s="17">
        <v>18.95</v>
      </c>
      <c r="IW417" s="17">
        <v>18.95</v>
      </c>
      <c r="IX417" s="17">
        <v>18.95</v>
      </c>
      <c r="IY417" s="17">
        <v>18.95</v>
      </c>
    </row>
    <row r="418" spans="1:259" x14ac:dyDescent="0.15">
      <c r="A418" s="17" t="s">
        <v>3126</v>
      </c>
      <c r="B418" s="17" t="s">
        <v>3127</v>
      </c>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c r="AA418" s="26"/>
      <c r="AB418" s="17"/>
      <c r="AC418" s="26"/>
      <c r="AD418" s="26"/>
      <c r="AE418" s="17"/>
      <c r="AF418" s="17"/>
      <c r="AG418" s="17"/>
      <c r="AH418" s="17"/>
      <c r="AI418" s="17"/>
      <c r="AJ418" s="17"/>
      <c r="AK418" s="17"/>
      <c r="AL418" s="17"/>
      <c r="AM418" s="17"/>
      <c r="AN418" s="17"/>
      <c r="AO418" s="17"/>
      <c r="AP418" s="17"/>
      <c r="AQ418" s="17"/>
      <c r="AR418" s="17"/>
      <c r="AS418" s="17"/>
      <c r="AT418" s="17"/>
      <c r="AU418" s="17"/>
      <c r="AV418" s="17"/>
      <c r="AW418" s="17"/>
      <c r="AX418" s="17"/>
      <c r="AY418" s="17"/>
      <c r="AZ418" s="17"/>
      <c r="BA418" s="17"/>
      <c r="BB418" s="17"/>
      <c r="BC418" s="17"/>
      <c r="BD418" s="17"/>
      <c r="BE418" s="17"/>
      <c r="BF418" s="17"/>
      <c r="BG418" s="17"/>
      <c r="BH418" s="17"/>
      <c r="BI418" s="17"/>
      <c r="BJ418" s="26"/>
      <c r="BK418" s="17"/>
      <c r="BL418" s="17"/>
      <c r="BM418" s="17"/>
      <c r="BN418" s="17"/>
      <c r="BO418" s="17"/>
      <c r="BP418" s="17"/>
      <c r="BQ418" s="17"/>
      <c r="BR418" s="17"/>
      <c r="BS418" s="17"/>
      <c r="BT418" s="17"/>
      <c r="BU418" s="17"/>
      <c r="BV418" s="17"/>
      <c r="BW418" s="17"/>
      <c r="BX418" s="26"/>
      <c r="BY418" s="26"/>
      <c r="BZ418" s="26"/>
      <c r="CA418" s="26"/>
      <c r="CB418" s="26"/>
      <c r="CC418" s="17"/>
      <c r="CD418" s="17"/>
      <c r="CE418" s="17"/>
      <c r="CF418" s="17"/>
      <c r="CG418" s="17"/>
      <c r="CH418" s="17"/>
      <c r="CI418" s="17"/>
      <c r="CJ418" s="26"/>
      <c r="CK418" s="17"/>
      <c r="CL418" s="17"/>
      <c r="CM418" s="17"/>
      <c r="CN418" s="17"/>
      <c r="CO418" s="17"/>
      <c r="CP418" s="17"/>
      <c r="CQ418" s="17"/>
      <c r="CR418" s="17"/>
      <c r="CS418" s="17"/>
      <c r="CT418" s="17"/>
      <c r="CU418" s="17"/>
      <c r="CV418" s="17"/>
      <c r="CW418" s="17"/>
      <c r="CX418" s="17"/>
      <c r="CY418" s="26"/>
      <c r="CZ418" s="26"/>
      <c r="DA418" s="26"/>
      <c r="DB418" s="17"/>
      <c r="DC418" s="17"/>
      <c r="DD418" s="17"/>
      <c r="DE418" s="17"/>
      <c r="DF418" s="17"/>
      <c r="DG418" s="17"/>
      <c r="DH418" s="26"/>
      <c r="DI418" s="17"/>
      <c r="DJ418" s="17"/>
      <c r="DK418" s="17"/>
      <c r="DL418" s="17"/>
      <c r="DM418" s="17">
        <v>9.2799999999999994</v>
      </c>
      <c r="DN418" s="17">
        <v>9.2899999999999991</v>
      </c>
      <c r="DO418" s="17">
        <v>9.2899999999999991</v>
      </c>
      <c r="DP418" s="17">
        <v>9.2899999999999991</v>
      </c>
      <c r="DQ418" s="17">
        <v>9.2799999999999994</v>
      </c>
      <c r="DR418" s="17">
        <v>9.2899999999999991</v>
      </c>
      <c r="DS418" s="17">
        <v>9.2899999999999991</v>
      </c>
      <c r="DT418" s="17">
        <v>9.2899999999999991</v>
      </c>
      <c r="DU418" s="17">
        <v>9.2799999999999994</v>
      </c>
      <c r="DV418" s="17">
        <v>9.2899999999999991</v>
      </c>
      <c r="DW418" s="17">
        <v>9.2799999999999994</v>
      </c>
      <c r="DX418" s="17">
        <v>9.2899999999999991</v>
      </c>
      <c r="DY418" s="17">
        <v>9.2799999999999994</v>
      </c>
      <c r="DZ418" s="17">
        <v>9.2899999999999991</v>
      </c>
      <c r="EA418" s="17">
        <v>9.27</v>
      </c>
      <c r="EB418" s="17">
        <v>9.27</v>
      </c>
      <c r="EC418" s="17">
        <v>9.27</v>
      </c>
      <c r="ED418" s="17">
        <v>9.26</v>
      </c>
      <c r="EE418" s="17">
        <v>9.2799999999999994</v>
      </c>
      <c r="EF418" s="17">
        <v>9.2799999999999994</v>
      </c>
      <c r="EG418" s="17">
        <v>9.26</v>
      </c>
      <c r="EH418" s="17">
        <v>9.26</v>
      </c>
      <c r="EI418" s="17">
        <v>9.26</v>
      </c>
      <c r="EJ418" s="17">
        <v>9.2799999999999994</v>
      </c>
      <c r="EK418" s="17">
        <v>9.27</v>
      </c>
      <c r="EL418" s="17">
        <v>9.27</v>
      </c>
      <c r="EM418" s="17">
        <v>9.27</v>
      </c>
      <c r="EN418" s="17">
        <v>9.26</v>
      </c>
      <c r="EO418" s="17">
        <v>9.2799999999999994</v>
      </c>
      <c r="EP418" s="17">
        <v>9.27</v>
      </c>
      <c r="EQ418" s="17">
        <v>9.2799999999999994</v>
      </c>
      <c r="ER418" s="17">
        <v>9.2799999999999994</v>
      </c>
      <c r="ES418" s="17">
        <v>9.27</v>
      </c>
      <c r="ET418" s="17">
        <v>9.26</v>
      </c>
      <c r="EU418" s="17">
        <v>9.27</v>
      </c>
      <c r="EV418" s="17">
        <v>9.27</v>
      </c>
      <c r="EW418" s="17">
        <v>9.26</v>
      </c>
      <c r="EX418" s="17">
        <v>9.26</v>
      </c>
      <c r="EY418" s="17">
        <v>9.25</v>
      </c>
      <c r="EZ418" s="17">
        <v>9.25</v>
      </c>
      <c r="FA418" s="17">
        <v>9.25</v>
      </c>
      <c r="FB418" s="17">
        <v>9.25</v>
      </c>
      <c r="FC418" s="17">
        <v>9.26</v>
      </c>
      <c r="FD418" s="17">
        <v>9.25</v>
      </c>
      <c r="FE418" s="17">
        <v>9.25</v>
      </c>
      <c r="FF418" s="17">
        <v>9.24</v>
      </c>
      <c r="FG418" s="17">
        <v>9.25</v>
      </c>
      <c r="FH418" s="17">
        <v>9.25</v>
      </c>
      <c r="FI418" s="17">
        <v>9.25</v>
      </c>
      <c r="FJ418" s="17">
        <v>9.25</v>
      </c>
      <c r="FK418" s="17">
        <v>9.26</v>
      </c>
      <c r="FL418" s="17">
        <v>9.26</v>
      </c>
      <c r="FM418" s="17">
        <v>9.26</v>
      </c>
      <c r="FN418" s="17">
        <v>9.27</v>
      </c>
      <c r="FO418" s="17">
        <v>9.26</v>
      </c>
      <c r="FP418" s="17">
        <v>9.26</v>
      </c>
      <c r="FQ418" s="17">
        <v>9.25</v>
      </c>
      <c r="FR418" s="17">
        <v>9.26</v>
      </c>
      <c r="FS418" s="17">
        <v>9.25</v>
      </c>
      <c r="FT418" s="17">
        <v>9.25</v>
      </c>
      <c r="FU418" s="17">
        <v>9.26</v>
      </c>
      <c r="FV418" s="17">
        <v>9.25</v>
      </c>
      <c r="FW418" s="17">
        <v>9.25</v>
      </c>
      <c r="FX418" s="17">
        <v>9.24</v>
      </c>
      <c r="FY418" s="17">
        <v>9.26</v>
      </c>
      <c r="FZ418" s="17">
        <v>9.26</v>
      </c>
      <c r="GA418" s="17">
        <v>9.26</v>
      </c>
      <c r="GB418" s="17">
        <v>9.26</v>
      </c>
      <c r="GC418" s="17">
        <v>9.25</v>
      </c>
      <c r="GD418" s="17">
        <v>9.26</v>
      </c>
      <c r="GE418" s="17">
        <v>9.2799999999999994</v>
      </c>
      <c r="GF418" s="17">
        <v>9.27</v>
      </c>
      <c r="GG418" s="17">
        <v>9.26</v>
      </c>
      <c r="GH418" s="17">
        <v>9.25</v>
      </c>
      <c r="GI418" s="17">
        <v>9.25</v>
      </c>
      <c r="GJ418" s="17">
        <v>9.26</v>
      </c>
      <c r="GK418" s="17">
        <v>9.25</v>
      </c>
      <c r="GL418" s="17">
        <v>9.24</v>
      </c>
      <c r="GM418" s="17">
        <v>9.24</v>
      </c>
      <c r="GN418" s="17">
        <v>9.25</v>
      </c>
      <c r="GO418" s="17">
        <v>9.25</v>
      </c>
      <c r="GP418" s="17">
        <v>9.24</v>
      </c>
      <c r="GQ418" s="17">
        <v>9.23</v>
      </c>
      <c r="GR418" s="17">
        <v>9.2200000000000006</v>
      </c>
      <c r="GS418" s="17">
        <v>9.2200000000000006</v>
      </c>
      <c r="GT418" s="17">
        <v>9.2200000000000006</v>
      </c>
      <c r="GU418" s="17">
        <v>9.2200000000000006</v>
      </c>
      <c r="GV418" s="17">
        <v>9.23</v>
      </c>
      <c r="GW418" s="17">
        <v>9.23</v>
      </c>
      <c r="GX418" s="17">
        <v>9.2200000000000006</v>
      </c>
      <c r="GY418" s="17">
        <v>9.23</v>
      </c>
      <c r="GZ418" s="17">
        <v>9.23</v>
      </c>
      <c r="HA418" s="17">
        <v>9.24</v>
      </c>
      <c r="HB418" s="17">
        <v>9.23</v>
      </c>
      <c r="HC418" s="17">
        <v>9.2200000000000006</v>
      </c>
      <c r="HD418" s="17">
        <v>9.2200000000000006</v>
      </c>
      <c r="HE418" s="17">
        <v>9.23</v>
      </c>
      <c r="HF418" s="17">
        <v>9.2200000000000006</v>
      </c>
      <c r="HG418" s="17">
        <v>9.2100000000000009</v>
      </c>
      <c r="HH418" s="17">
        <v>9.2200000000000006</v>
      </c>
      <c r="HI418" s="17">
        <v>9.2200000000000006</v>
      </c>
      <c r="HJ418" s="17">
        <v>9.2100000000000009</v>
      </c>
      <c r="HK418" s="17">
        <v>9.2100000000000009</v>
      </c>
      <c r="HL418" s="17">
        <v>9.2100000000000009</v>
      </c>
      <c r="HM418" s="17">
        <v>9.1999999999999993</v>
      </c>
      <c r="HN418" s="17">
        <v>9.1999999999999993</v>
      </c>
      <c r="HO418" s="17">
        <v>9.1999999999999993</v>
      </c>
      <c r="HP418" s="17">
        <v>9.19</v>
      </c>
      <c r="HQ418" s="17">
        <v>9.1999999999999993</v>
      </c>
      <c r="HR418" s="17">
        <v>9.1999999999999993</v>
      </c>
      <c r="HS418" s="17">
        <v>9.2100000000000009</v>
      </c>
      <c r="HT418" s="17">
        <v>9.2100000000000009</v>
      </c>
      <c r="HU418" s="17">
        <v>9.23</v>
      </c>
      <c r="HV418" s="17">
        <v>9.23</v>
      </c>
      <c r="HW418" s="17">
        <v>9.24</v>
      </c>
      <c r="HX418" s="17">
        <v>9.24</v>
      </c>
      <c r="HY418" s="17">
        <v>9.25</v>
      </c>
      <c r="HZ418" s="17">
        <v>9.23</v>
      </c>
      <c r="IA418" s="17">
        <v>9.23</v>
      </c>
      <c r="IB418" s="17">
        <v>9.2200000000000006</v>
      </c>
      <c r="IC418" s="17">
        <v>9.2200000000000006</v>
      </c>
      <c r="ID418" s="17">
        <v>9.2200000000000006</v>
      </c>
      <c r="IE418" s="17">
        <v>9.2200000000000006</v>
      </c>
      <c r="IF418" s="17">
        <v>9.2100000000000009</v>
      </c>
      <c r="IG418" s="17">
        <v>9.2100000000000009</v>
      </c>
      <c r="IH418" s="17">
        <v>9.2100000000000009</v>
      </c>
      <c r="II418" s="17">
        <v>9.2100000000000009</v>
      </c>
      <c r="IJ418" s="17">
        <v>9.1999999999999993</v>
      </c>
      <c r="IK418" s="17">
        <v>9.19</v>
      </c>
      <c r="IL418" s="17">
        <v>9.19</v>
      </c>
      <c r="IM418" s="17">
        <v>9.19</v>
      </c>
      <c r="IN418" s="17">
        <v>9.1999999999999993</v>
      </c>
      <c r="IO418" s="17">
        <v>9.2100000000000009</v>
      </c>
      <c r="IP418" s="17">
        <v>9.1999999999999993</v>
      </c>
      <c r="IQ418" s="17">
        <v>9.1999999999999993</v>
      </c>
      <c r="IR418" s="17">
        <v>9.1999999999999993</v>
      </c>
      <c r="IS418" s="17">
        <v>9.2100000000000009</v>
      </c>
      <c r="IT418" s="17">
        <v>9.1999999999999993</v>
      </c>
      <c r="IU418" s="17">
        <v>9.2200000000000006</v>
      </c>
      <c r="IV418" s="17">
        <v>9.2200000000000006</v>
      </c>
      <c r="IW418" s="17">
        <v>9.2200000000000006</v>
      </c>
      <c r="IX418" s="17">
        <v>9.2200000000000006</v>
      </c>
      <c r="IY418" s="17">
        <v>9.2100000000000009</v>
      </c>
    </row>
    <row r="419" spans="1:259" x14ac:dyDescent="0.15">
      <c r="A419" s="17" t="s">
        <v>4476</v>
      </c>
      <c r="B419" s="17" t="s">
        <v>4773</v>
      </c>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c r="AA419" s="26"/>
      <c r="AB419" s="17"/>
      <c r="AC419" s="26"/>
      <c r="AD419" s="26"/>
      <c r="AE419" s="17"/>
      <c r="AF419" s="17"/>
      <c r="AG419" s="17"/>
      <c r="AH419" s="17"/>
      <c r="AI419" s="17"/>
      <c r="AJ419" s="17"/>
      <c r="AK419" s="17"/>
      <c r="AL419" s="17"/>
      <c r="AM419" s="17"/>
      <c r="AN419" s="17"/>
      <c r="AO419" s="17"/>
      <c r="AP419" s="17"/>
      <c r="AQ419" s="17"/>
      <c r="AR419" s="17"/>
      <c r="AS419" s="17"/>
      <c r="AT419" s="17"/>
      <c r="AU419" s="17"/>
      <c r="AV419" s="17"/>
      <c r="AW419" s="17"/>
      <c r="AX419" s="17"/>
      <c r="AY419" s="17"/>
      <c r="AZ419" s="17"/>
      <c r="BA419" s="17"/>
      <c r="BB419" s="17"/>
      <c r="BC419" s="17"/>
      <c r="BD419" s="17"/>
      <c r="BE419" s="17"/>
      <c r="BF419" s="17"/>
      <c r="BG419" s="17"/>
      <c r="BH419" s="17"/>
      <c r="BI419" s="17"/>
      <c r="BJ419" s="26"/>
      <c r="BK419" s="17"/>
      <c r="BL419" s="17"/>
      <c r="BM419" s="17"/>
      <c r="BN419" s="17"/>
      <c r="BO419" s="17"/>
      <c r="BP419" s="17"/>
      <c r="BQ419" s="17"/>
      <c r="BR419" s="17"/>
      <c r="BS419" s="17"/>
      <c r="BT419" s="17"/>
      <c r="BU419" s="17"/>
      <c r="BV419" s="17"/>
      <c r="BW419" s="17"/>
      <c r="BX419" s="26"/>
      <c r="BY419" s="26"/>
      <c r="BZ419" s="26"/>
      <c r="CA419" s="26"/>
      <c r="CB419" s="26"/>
      <c r="CC419" s="17"/>
      <c r="CD419" s="17"/>
      <c r="CE419" s="17"/>
      <c r="CF419" s="17"/>
      <c r="CG419" s="17"/>
      <c r="CH419" s="17"/>
      <c r="CI419" s="17"/>
      <c r="CJ419" s="26"/>
      <c r="CK419" s="17"/>
      <c r="CL419" s="17"/>
      <c r="CM419" s="17"/>
      <c r="CN419" s="17"/>
      <c r="CO419" s="17"/>
      <c r="CP419" s="17"/>
      <c r="CQ419" s="17"/>
      <c r="CR419" s="17"/>
      <c r="CS419" s="17"/>
      <c r="CT419" s="17"/>
      <c r="CU419" s="17"/>
      <c r="CV419" s="17"/>
      <c r="CW419" s="17"/>
      <c r="CX419" s="17"/>
      <c r="CY419" s="26"/>
      <c r="CZ419" s="26"/>
      <c r="DA419" s="26"/>
      <c r="DB419" s="17"/>
      <c r="DC419" s="17"/>
      <c r="DD419" s="17"/>
      <c r="DE419" s="17"/>
      <c r="DF419" s="17"/>
      <c r="DG419" s="17"/>
      <c r="DH419" s="26"/>
      <c r="DI419" s="17"/>
      <c r="DJ419" s="17"/>
      <c r="DK419" s="17"/>
      <c r="DL419" s="17"/>
      <c r="DM419" s="17">
        <v>23.59</v>
      </c>
      <c r="DN419" s="17">
        <v>23.6</v>
      </c>
      <c r="DO419" s="17">
        <v>23.61</v>
      </c>
      <c r="DP419" s="17">
        <v>23.68</v>
      </c>
      <c r="DQ419" s="17">
        <v>23.63</v>
      </c>
      <c r="DR419" s="17">
        <v>23.66</v>
      </c>
      <c r="DS419" s="17">
        <v>23.66</v>
      </c>
      <c r="DT419" s="17">
        <v>23.63</v>
      </c>
      <c r="DU419" s="17">
        <v>23.66</v>
      </c>
      <c r="DV419" s="17">
        <v>23.68</v>
      </c>
      <c r="DW419" s="17">
        <v>23.65</v>
      </c>
      <c r="DX419" s="17">
        <v>23.65</v>
      </c>
      <c r="DY419" s="17">
        <v>23.63</v>
      </c>
      <c r="DZ419" s="17">
        <v>23.59</v>
      </c>
      <c r="EA419" s="17">
        <v>23.56</v>
      </c>
      <c r="EB419" s="17">
        <v>23.54</v>
      </c>
      <c r="EC419" s="17">
        <v>23.53</v>
      </c>
      <c r="ED419" s="17">
        <v>23.67</v>
      </c>
      <c r="EE419" s="17">
        <v>23.66</v>
      </c>
      <c r="EF419" s="17">
        <v>23.78</v>
      </c>
      <c r="EG419" s="17">
        <v>23.8</v>
      </c>
      <c r="EH419" s="17">
        <v>23.8</v>
      </c>
      <c r="EI419" s="17">
        <v>23.81</v>
      </c>
      <c r="EJ419" s="17">
        <v>23.78</v>
      </c>
      <c r="EK419" s="17">
        <v>23.8</v>
      </c>
      <c r="EL419" s="17">
        <v>23.78</v>
      </c>
      <c r="EM419" s="17">
        <v>23.78</v>
      </c>
      <c r="EN419" s="17">
        <v>23.74</v>
      </c>
      <c r="EO419" s="17">
        <v>23.76</v>
      </c>
      <c r="EP419" s="17">
        <v>23.74</v>
      </c>
      <c r="EQ419" s="17">
        <v>23.72</v>
      </c>
      <c r="ER419" s="17">
        <v>23.71</v>
      </c>
      <c r="ES419" s="17">
        <v>23.71</v>
      </c>
      <c r="ET419" s="17">
        <v>23.69</v>
      </c>
      <c r="EU419" s="17">
        <v>23.69</v>
      </c>
      <c r="EV419" s="17">
        <v>23.67</v>
      </c>
      <c r="EW419" s="17">
        <v>23.7</v>
      </c>
      <c r="EX419" s="17">
        <v>23.7</v>
      </c>
      <c r="EY419" s="17">
        <v>23.67</v>
      </c>
      <c r="EZ419" s="17">
        <v>23.66</v>
      </c>
      <c r="FA419" s="17">
        <v>23.65</v>
      </c>
      <c r="FB419" s="17">
        <v>23.63</v>
      </c>
      <c r="FC419" s="17">
        <v>23.59</v>
      </c>
      <c r="FD419" s="17">
        <v>23.59</v>
      </c>
      <c r="FE419" s="17">
        <v>23.59</v>
      </c>
      <c r="FF419" s="17">
        <v>23.6</v>
      </c>
      <c r="FG419" s="17">
        <v>23.64</v>
      </c>
      <c r="FH419" s="17">
        <v>23.62</v>
      </c>
      <c r="FI419" s="17">
        <v>23.65</v>
      </c>
      <c r="FJ419" s="17">
        <v>23.65</v>
      </c>
      <c r="FK419" s="17">
        <v>23.67</v>
      </c>
      <c r="FL419" s="17">
        <v>23.68</v>
      </c>
      <c r="FM419" s="17">
        <v>23.64</v>
      </c>
      <c r="FN419" s="17">
        <v>23.7</v>
      </c>
      <c r="FO419" s="17">
        <v>23.68</v>
      </c>
      <c r="FP419" s="17">
        <v>23.66</v>
      </c>
      <c r="FQ419" s="17">
        <v>23.65</v>
      </c>
      <c r="FR419" s="17">
        <v>23.63</v>
      </c>
      <c r="FS419" s="17">
        <v>23.63</v>
      </c>
      <c r="FT419" s="17">
        <v>23.64</v>
      </c>
      <c r="FU419" s="17">
        <v>23.62</v>
      </c>
      <c r="FV419" s="17">
        <v>23.62</v>
      </c>
      <c r="FW419" s="17">
        <v>23.66</v>
      </c>
      <c r="FX419" s="17">
        <v>23.65</v>
      </c>
      <c r="FY419" s="17">
        <v>23.67</v>
      </c>
      <c r="FZ419" s="17">
        <v>23.65</v>
      </c>
      <c r="GA419" s="17">
        <v>23.66</v>
      </c>
      <c r="GB419" s="17">
        <v>23.66</v>
      </c>
      <c r="GC419" s="17">
        <v>23.69</v>
      </c>
      <c r="GD419" s="17">
        <v>23.75</v>
      </c>
      <c r="GE419" s="17">
        <v>23.72</v>
      </c>
      <c r="GF419" s="17">
        <v>23.66</v>
      </c>
      <c r="GG419" s="17">
        <v>23.7</v>
      </c>
      <c r="GH419" s="17">
        <v>23.66</v>
      </c>
      <c r="GI419" s="17">
        <v>23.64</v>
      </c>
      <c r="GJ419" s="17">
        <v>23.65</v>
      </c>
      <c r="GK419" s="17">
        <v>23.62</v>
      </c>
      <c r="GL419" s="17">
        <v>23.62</v>
      </c>
      <c r="GM419" s="17">
        <v>23.62</v>
      </c>
      <c r="GN419" s="17">
        <v>23.61</v>
      </c>
      <c r="GO419" s="17">
        <v>23.6</v>
      </c>
      <c r="GP419" s="17">
        <v>23.6</v>
      </c>
      <c r="GQ419" s="17">
        <v>23.63</v>
      </c>
      <c r="GR419" s="17">
        <v>23.64</v>
      </c>
      <c r="GS419" s="17">
        <v>23.62</v>
      </c>
      <c r="GT419" s="17">
        <v>23.64</v>
      </c>
      <c r="GU419" s="17">
        <v>23.64</v>
      </c>
      <c r="GV419" s="17">
        <v>23.65</v>
      </c>
      <c r="GW419" s="17">
        <v>23.66</v>
      </c>
      <c r="GX419" s="17">
        <v>23.68</v>
      </c>
      <c r="GY419" s="17">
        <v>23.71</v>
      </c>
      <c r="GZ419" s="17">
        <v>23.68</v>
      </c>
      <c r="HA419" s="17">
        <v>23.69</v>
      </c>
      <c r="HB419" s="17">
        <v>23.68</v>
      </c>
      <c r="HC419" s="17">
        <v>23.68</v>
      </c>
      <c r="HD419" s="17">
        <v>23.7</v>
      </c>
      <c r="HE419" s="17">
        <v>23.81</v>
      </c>
      <c r="HF419" s="17">
        <v>23.9</v>
      </c>
      <c r="HG419" s="17">
        <v>23.88</v>
      </c>
      <c r="HH419" s="17">
        <v>23.85</v>
      </c>
      <c r="HI419" s="17">
        <v>23.8</v>
      </c>
      <c r="HJ419" s="17">
        <v>23.8</v>
      </c>
      <c r="HK419" s="17">
        <v>23.76</v>
      </c>
      <c r="HL419" s="17">
        <v>23.75</v>
      </c>
      <c r="HM419" s="17">
        <v>23.68</v>
      </c>
      <c r="HN419" s="17">
        <v>23.68</v>
      </c>
      <c r="HO419" s="17">
        <v>23.66</v>
      </c>
      <c r="HP419" s="17">
        <v>23.64</v>
      </c>
      <c r="HQ419" s="17">
        <v>23.65</v>
      </c>
      <c r="HR419" s="17">
        <v>23.7</v>
      </c>
      <c r="HS419" s="17">
        <v>23.69</v>
      </c>
      <c r="HT419" s="17">
        <v>23.69</v>
      </c>
      <c r="HU419" s="17">
        <v>23.68</v>
      </c>
      <c r="HV419" s="17">
        <v>23.64</v>
      </c>
      <c r="HW419" s="17">
        <v>23.62</v>
      </c>
      <c r="HX419" s="17">
        <v>23.6</v>
      </c>
      <c r="HY419" s="17">
        <v>23.67</v>
      </c>
      <c r="HZ419" s="17">
        <v>23.69</v>
      </c>
      <c r="IA419" s="17">
        <v>23.67</v>
      </c>
      <c r="IB419" s="17">
        <v>23.63</v>
      </c>
      <c r="IC419" s="17">
        <v>23.65</v>
      </c>
      <c r="ID419" s="17">
        <v>23.66</v>
      </c>
      <c r="IE419" s="17">
        <v>23.64</v>
      </c>
      <c r="IF419" s="17">
        <v>23.6</v>
      </c>
      <c r="IG419" s="17">
        <v>23.58</v>
      </c>
      <c r="IH419" s="17">
        <v>23.57</v>
      </c>
      <c r="II419" s="17">
        <v>23.53</v>
      </c>
      <c r="IJ419" s="17">
        <v>23.51</v>
      </c>
      <c r="IK419" s="17">
        <v>23.49</v>
      </c>
      <c r="IL419" s="17">
        <v>23.55</v>
      </c>
      <c r="IM419" s="17">
        <v>23.58</v>
      </c>
      <c r="IN419" s="17">
        <v>23.61</v>
      </c>
      <c r="IO419" s="17">
        <v>23.55</v>
      </c>
      <c r="IP419" s="17">
        <v>23.63</v>
      </c>
      <c r="IQ419" s="17">
        <v>23.62</v>
      </c>
      <c r="IR419" s="17">
        <v>23.59</v>
      </c>
      <c r="IS419" s="17">
        <v>23.59</v>
      </c>
      <c r="IT419" s="17">
        <v>23.6</v>
      </c>
      <c r="IU419" s="17">
        <v>23.58</v>
      </c>
      <c r="IV419" s="17">
        <v>23.57</v>
      </c>
      <c r="IW419" s="17">
        <v>23.57</v>
      </c>
      <c r="IX419" s="17">
        <v>23.57</v>
      </c>
      <c r="IY419" s="17">
        <v>23.58</v>
      </c>
    </row>
    <row r="420" spans="1:259" x14ac:dyDescent="0.15">
      <c r="A420" s="17" t="s">
        <v>234</v>
      </c>
      <c r="B420" s="17" t="s">
        <v>235</v>
      </c>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c r="AA420" s="26"/>
      <c r="AB420" s="17"/>
      <c r="AC420" s="26"/>
      <c r="AD420" s="26"/>
      <c r="AE420" s="17"/>
      <c r="AF420" s="17"/>
      <c r="AG420" s="17"/>
      <c r="AH420" s="17"/>
      <c r="AI420" s="17"/>
      <c r="AJ420" s="17"/>
      <c r="AK420" s="17"/>
      <c r="AL420" s="17"/>
      <c r="AM420" s="17"/>
      <c r="AN420" s="17"/>
      <c r="AO420" s="17"/>
      <c r="AP420" s="17"/>
      <c r="AQ420" s="17"/>
      <c r="AR420" s="17"/>
      <c r="AS420" s="17"/>
      <c r="AT420" s="17"/>
      <c r="AU420" s="17"/>
      <c r="AV420" s="17"/>
      <c r="AW420" s="17"/>
      <c r="AX420" s="17"/>
      <c r="AY420" s="17"/>
      <c r="AZ420" s="17"/>
      <c r="BA420" s="17"/>
      <c r="BB420" s="17"/>
      <c r="BC420" s="17"/>
      <c r="BD420" s="17"/>
      <c r="BE420" s="17"/>
      <c r="BF420" s="17"/>
      <c r="BG420" s="17"/>
      <c r="BH420" s="17"/>
      <c r="BI420" s="17"/>
      <c r="BJ420" s="26"/>
      <c r="BK420" s="17"/>
      <c r="BL420" s="17"/>
      <c r="BM420" s="17"/>
      <c r="BN420" s="17"/>
      <c r="BO420" s="17"/>
      <c r="BP420" s="17"/>
      <c r="BQ420" s="17"/>
      <c r="BR420" s="17"/>
      <c r="BS420" s="17"/>
      <c r="BT420" s="17"/>
      <c r="BU420" s="17"/>
      <c r="BV420" s="17"/>
      <c r="BW420" s="17"/>
      <c r="BX420" s="26"/>
      <c r="BY420" s="26"/>
      <c r="BZ420" s="26"/>
      <c r="CA420" s="26"/>
      <c r="CB420" s="26"/>
      <c r="CC420" s="17"/>
      <c r="CD420" s="17"/>
      <c r="CE420" s="17"/>
      <c r="CF420" s="17"/>
      <c r="CG420" s="17"/>
      <c r="CH420" s="17"/>
      <c r="CI420" s="17"/>
      <c r="CJ420" s="26"/>
      <c r="CK420" s="17"/>
      <c r="CL420" s="17"/>
      <c r="CM420" s="17"/>
      <c r="CN420" s="17"/>
      <c r="CO420" s="17"/>
      <c r="CP420" s="17"/>
      <c r="CQ420" s="17"/>
      <c r="CR420" s="17"/>
      <c r="CS420" s="17"/>
      <c r="CT420" s="17"/>
      <c r="CU420" s="17"/>
      <c r="CV420" s="17"/>
      <c r="CW420" s="17"/>
      <c r="CX420" s="17"/>
      <c r="CY420" s="26"/>
      <c r="CZ420" s="26"/>
      <c r="DA420" s="26"/>
      <c r="DB420" s="17"/>
      <c r="DC420" s="17"/>
      <c r="DD420" s="17"/>
      <c r="DE420" s="17"/>
      <c r="DF420" s="17"/>
      <c r="DG420" s="17"/>
      <c r="DH420" s="26"/>
      <c r="DI420" s="17"/>
      <c r="DJ420" s="17"/>
      <c r="DK420" s="17"/>
      <c r="DL420" s="17"/>
      <c r="DM420" s="17">
        <v>17.97</v>
      </c>
      <c r="DN420" s="17">
        <v>17.98</v>
      </c>
      <c r="DO420" s="17">
        <v>17.98</v>
      </c>
      <c r="DP420" s="17">
        <v>18.02</v>
      </c>
      <c r="DQ420" s="17">
        <v>18</v>
      </c>
      <c r="DR420" s="17">
        <v>18.010000000000002</v>
      </c>
      <c r="DS420" s="17">
        <v>18.02</v>
      </c>
      <c r="DT420" s="17">
        <v>18.010000000000002</v>
      </c>
      <c r="DU420" s="17">
        <v>18</v>
      </c>
      <c r="DV420" s="17">
        <v>18</v>
      </c>
      <c r="DW420" s="17">
        <v>18</v>
      </c>
      <c r="DX420" s="17">
        <v>18</v>
      </c>
      <c r="DY420" s="17">
        <v>18</v>
      </c>
      <c r="DZ420" s="17">
        <v>18</v>
      </c>
      <c r="EA420" s="17">
        <v>18</v>
      </c>
      <c r="EB420" s="17">
        <v>18.010000000000002</v>
      </c>
      <c r="EC420" s="17">
        <v>18</v>
      </c>
      <c r="ED420" s="17">
        <v>17.98</v>
      </c>
      <c r="EE420" s="17">
        <v>17.95</v>
      </c>
      <c r="EF420" s="17">
        <v>17.989999999999998</v>
      </c>
      <c r="EG420" s="17">
        <v>17.989999999999998</v>
      </c>
      <c r="EH420" s="17">
        <v>17.989999999999998</v>
      </c>
      <c r="EI420" s="17">
        <v>18</v>
      </c>
      <c r="EJ420" s="17">
        <v>18</v>
      </c>
      <c r="EK420" s="17">
        <v>18</v>
      </c>
      <c r="EL420" s="17">
        <v>18.02</v>
      </c>
      <c r="EM420" s="17">
        <v>18.02</v>
      </c>
      <c r="EN420" s="17">
        <v>18.010000000000002</v>
      </c>
      <c r="EO420" s="17">
        <v>18.02</v>
      </c>
      <c r="EP420" s="17">
        <v>18.010000000000002</v>
      </c>
      <c r="EQ420" s="17">
        <v>18.010000000000002</v>
      </c>
      <c r="ER420" s="17">
        <v>18</v>
      </c>
      <c r="ES420" s="17">
        <v>18.010000000000002</v>
      </c>
      <c r="ET420" s="17">
        <v>17.989999999999998</v>
      </c>
      <c r="EU420" s="17">
        <v>17.98</v>
      </c>
      <c r="EV420" s="17">
        <v>18.010000000000002</v>
      </c>
      <c r="EW420" s="17">
        <v>18.010000000000002</v>
      </c>
      <c r="EX420" s="17">
        <v>18.010000000000002</v>
      </c>
      <c r="EY420" s="17">
        <v>17.98</v>
      </c>
      <c r="EZ420" s="17">
        <v>17.989999999999998</v>
      </c>
      <c r="FA420" s="17">
        <v>17.989999999999998</v>
      </c>
      <c r="FB420" s="17">
        <v>18</v>
      </c>
      <c r="FC420" s="17">
        <v>17.989999999999998</v>
      </c>
      <c r="FD420" s="17">
        <v>17.989999999999998</v>
      </c>
      <c r="FE420" s="17">
        <v>17.98</v>
      </c>
      <c r="FF420" s="17">
        <v>18</v>
      </c>
      <c r="FG420" s="17">
        <v>17.96</v>
      </c>
      <c r="FH420" s="17">
        <v>17.97</v>
      </c>
      <c r="FI420" s="17">
        <v>17.96</v>
      </c>
      <c r="FJ420" s="17">
        <v>17.96</v>
      </c>
      <c r="FK420" s="17">
        <v>17.989999999999998</v>
      </c>
      <c r="FL420" s="17">
        <v>17.98</v>
      </c>
      <c r="FM420" s="17">
        <v>17.96</v>
      </c>
      <c r="FN420" s="17">
        <v>17.96</v>
      </c>
      <c r="FO420" s="17">
        <v>17.96</v>
      </c>
      <c r="FP420" s="17">
        <v>17.96</v>
      </c>
      <c r="FQ420" s="17">
        <v>17.95</v>
      </c>
      <c r="FR420" s="17">
        <v>17.96</v>
      </c>
      <c r="FS420" s="17">
        <v>17.97</v>
      </c>
      <c r="FT420" s="17">
        <v>17.98</v>
      </c>
      <c r="FU420" s="17">
        <v>17.96</v>
      </c>
      <c r="FV420" s="17">
        <v>17.98</v>
      </c>
      <c r="FW420" s="17">
        <v>17.95</v>
      </c>
      <c r="FX420" s="17">
        <v>17.989999999999998</v>
      </c>
      <c r="FY420" s="17">
        <v>17.98</v>
      </c>
      <c r="FZ420" s="17">
        <v>17.97</v>
      </c>
      <c r="GA420" s="17">
        <v>18</v>
      </c>
      <c r="GB420" s="17">
        <v>18</v>
      </c>
      <c r="GC420" s="17">
        <v>18.010000000000002</v>
      </c>
      <c r="GD420" s="17">
        <v>18.010000000000002</v>
      </c>
      <c r="GE420" s="17">
        <v>17.98</v>
      </c>
      <c r="GF420" s="17">
        <v>17.989999999999998</v>
      </c>
      <c r="GG420" s="17">
        <v>18</v>
      </c>
      <c r="GH420" s="17">
        <v>18.02</v>
      </c>
      <c r="GI420" s="17">
        <v>18.010000000000002</v>
      </c>
      <c r="GJ420" s="17">
        <v>18.02</v>
      </c>
      <c r="GK420" s="17">
        <v>18.010000000000002</v>
      </c>
      <c r="GL420" s="17">
        <v>17.989999999999998</v>
      </c>
      <c r="GM420" s="17">
        <v>18.010000000000002</v>
      </c>
      <c r="GN420" s="17">
        <v>18</v>
      </c>
      <c r="GO420" s="17">
        <v>18</v>
      </c>
      <c r="GP420" s="17">
        <v>17.989999999999998</v>
      </c>
      <c r="GQ420" s="17">
        <v>18</v>
      </c>
      <c r="GR420" s="17">
        <v>17.98</v>
      </c>
      <c r="GS420" s="17">
        <v>18</v>
      </c>
      <c r="GT420" s="17">
        <v>18</v>
      </c>
      <c r="GU420" s="17">
        <v>18</v>
      </c>
      <c r="GV420" s="17">
        <v>18</v>
      </c>
      <c r="GW420" s="17">
        <v>18</v>
      </c>
      <c r="GX420" s="17">
        <v>17.989999999999998</v>
      </c>
      <c r="GY420" s="17">
        <v>17.98</v>
      </c>
      <c r="GZ420" s="17">
        <v>17.989999999999998</v>
      </c>
      <c r="HA420" s="17">
        <v>18</v>
      </c>
      <c r="HB420" s="17">
        <v>18.03</v>
      </c>
      <c r="HC420" s="17">
        <v>18.07</v>
      </c>
      <c r="HD420" s="17">
        <v>18.059999999999999</v>
      </c>
      <c r="HE420" s="17">
        <v>18</v>
      </c>
      <c r="HF420" s="17">
        <v>18</v>
      </c>
      <c r="HG420" s="17">
        <v>18.04</v>
      </c>
      <c r="HH420" s="17">
        <v>18.010000000000002</v>
      </c>
      <c r="HI420" s="17">
        <v>18.04</v>
      </c>
      <c r="HJ420" s="17">
        <v>18.059999999999999</v>
      </c>
      <c r="HK420" s="17">
        <v>18.059999999999999</v>
      </c>
      <c r="HL420" s="17">
        <v>18.059999999999999</v>
      </c>
      <c r="HM420" s="17">
        <v>18.059999999999999</v>
      </c>
      <c r="HN420" s="17">
        <v>18.010000000000002</v>
      </c>
      <c r="HO420" s="17">
        <v>18.03</v>
      </c>
      <c r="HP420" s="17">
        <v>18.04</v>
      </c>
      <c r="HQ420" s="17">
        <v>18.05</v>
      </c>
      <c r="HR420" s="17">
        <v>18.05</v>
      </c>
      <c r="HS420" s="17">
        <v>18.059999999999999</v>
      </c>
      <c r="HT420" s="17">
        <v>18.059999999999999</v>
      </c>
      <c r="HU420" s="17">
        <v>18.04</v>
      </c>
      <c r="HV420" s="17">
        <v>18.04</v>
      </c>
      <c r="HW420" s="17">
        <v>18.010000000000002</v>
      </c>
      <c r="HX420" s="17">
        <v>18</v>
      </c>
      <c r="HY420" s="17">
        <v>18.010000000000002</v>
      </c>
      <c r="HZ420" s="17">
        <v>18.02</v>
      </c>
      <c r="IA420" s="17">
        <v>18.010000000000002</v>
      </c>
      <c r="IB420" s="17">
        <v>18.010000000000002</v>
      </c>
      <c r="IC420" s="17">
        <v>18.04</v>
      </c>
      <c r="ID420" s="17">
        <v>18.04</v>
      </c>
      <c r="IE420" s="17">
        <v>18.04</v>
      </c>
      <c r="IF420" s="17">
        <v>18</v>
      </c>
      <c r="IG420" s="17">
        <v>18</v>
      </c>
      <c r="IH420" s="17">
        <v>17.98</v>
      </c>
      <c r="II420" s="17">
        <v>17.97</v>
      </c>
      <c r="IJ420" s="17">
        <v>18.03</v>
      </c>
      <c r="IK420" s="17">
        <v>18.03</v>
      </c>
      <c r="IL420" s="17">
        <v>18</v>
      </c>
      <c r="IM420" s="17">
        <v>18.02</v>
      </c>
      <c r="IN420" s="17">
        <v>18.03</v>
      </c>
      <c r="IO420" s="17">
        <v>18.03</v>
      </c>
      <c r="IP420" s="17">
        <v>18</v>
      </c>
      <c r="IQ420" s="17">
        <v>17.95</v>
      </c>
      <c r="IR420" s="17">
        <v>17.98</v>
      </c>
      <c r="IS420" s="17">
        <v>17.98</v>
      </c>
      <c r="IT420" s="17">
        <v>17.97</v>
      </c>
      <c r="IU420" s="17">
        <v>17.920000000000002</v>
      </c>
      <c r="IV420" s="17">
        <v>17.93</v>
      </c>
      <c r="IW420" s="17">
        <v>17.93</v>
      </c>
      <c r="IX420" s="17">
        <v>17.93</v>
      </c>
      <c r="IY420" s="17">
        <v>17.95</v>
      </c>
    </row>
    <row r="421" spans="1:259" x14ac:dyDescent="0.15">
      <c r="A421" s="17" t="s">
        <v>377</v>
      </c>
      <c r="B421" s="17" t="s">
        <v>378</v>
      </c>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c r="AA421" s="26"/>
      <c r="AB421" s="17"/>
      <c r="AC421" s="26"/>
      <c r="AD421" s="26"/>
      <c r="AE421" s="17"/>
      <c r="AF421" s="17"/>
      <c r="AG421" s="17"/>
      <c r="AH421" s="17"/>
      <c r="AI421" s="17"/>
      <c r="AJ421" s="17"/>
      <c r="AK421" s="17"/>
      <c r="AL421" s="17"/>
      <c r="AM421" s="17"/>
      <c r="AN421" s="17"/>
      <c r="AO421" s="17"/>
      <c r="AP421" s="17"/>
      <c r="AQ421" s="17"/>
      <c r="AR421" s="17"/>
      <c r="AS421" s="17"/>
      <c r="AT421" s="17"/>
      <c r="AU421" s="17"/>
      <c r="AV421" s="17"/>
      <c r="AW421" s="17"/>
      <c r="AX421" s="17"/>
      <c r="AY421" s="17"/>
      <c r="AZ421" s="17"/>
      <c r="BA421" s="17"/>
      <c r="BB421" s="17"/>
      <c r="BC421" s="17"/>
      <c r="BD421" s="17"/>
      <c r="BE421" s="17"/>
      <c r="BF421" s="17"/>
      <c r="BG421" s="17"/>
      <c r="BH421" s="17"/>
      <c r="BI421" s="17"/>
      <c r="BJ421" s="26"/>
      <c r="BK421" s="17"/>
      <c r="BL421" s="17"/>
      <c r="BM421" s="17"/>
      <c r="BN421" s="17"/>
      <c r="BO421" s="17"/>
      <c r="BP421" s="17"/>
      <c r="BQ421" s="17"/>
      <c r="BR421" s="17"/>
      <c r="BS421" s="17"/>
      <c r="BT421" s="17"/>
      <c r="BU421" s="17"/>
      <c r="BV421" s="17"/>
      <c r="BW421" s="17"/>
      <c r="BX421" s="26"/>
      <c r="BY421" s="26"/>
      <c r="BZ421" s="26"/>
      <c r="CA421" s="26"/>
      <c r="CB421" s="26"/>
      <c r="CC421" s="17"/>
      <c r="CD421" s="17"/>
      <c r="CE421" s="17"/>
      <c r="CF421" s="17"/>
      <c r="CG421" s="17"/>
      <c r="CH421" s="17"/>
      <c r="CI421" s="17"/>
      <c r="CJ421" s="26"/>
      <c r="CK421" s="17"/>
      <c r="CL421" s="17"/>
      <c r="CM421" s="17"/>
      <c r="CN421" s="17"/>
      <c r="CO421" s="17"/>
      <c r="CP421" s="17"/>
      <c r="CQ421" s="17"/>
      <c r="CR421" s="17"/>
      <c r="CS421" s="17"/>
      <c r="CT421" s="17"/>
      <c r="CU421" s="17"/>
      <c r="CV421" s="17"/>
      <c r="CW421" s="17"/>
      <c r="CX421" s="17"/>
      <c r="CY421" s="26"/>
      <c r="CZ421" s="26"/>
      <c r="DA421" s="26"/>
      <c r="DB421" s="17"/>
      <c r="DC421" s="17"/>
      <c r="DD421" s="17"/>
      <c r="DE421" s="17"/>
      <c r="DF421" s="17"/>
      <c r="DG421" s="17"/>
      <c r="DH421" s="26"/>
      <c r="DI421" s="17"/>
      <c r="DJ421" s="17"/>
      <c r="DK421" s="17"/>
      <c r="DL421" s="17"/>
      <c r="DM421" s="17">
        <v>19.03</v>
      </c>
      <c r="DN421" s="17">
        <v>19.05</v>
      </c>
      <c r="DO421" s="17">
        <v>19.059999999999999</v>
      </c>
      <c r="DP421" s="17">
        <v>19.059999999999999</v>
      </c>
      <c r="DQ421" s="17">
        <v>19.07</v>
      </c>
      <c r="DR421" s="17">
        <v>19.079999999999998</v>
      </c>
      <c r="DS421" s="17">
        <v>19.07</v>
      </c>
      <c r="DT421" s="17">
        <v>19.059999999999999</v>
      </c>
      <c r="DU421" s="17">
        <v>19.059999999999999</v>
      </c>
      <c r="DV421" s="17">
        <v>19.079999999999998</v>
      </c>
      <c r="DW421" s="17">
        <v>19.16</v>
      </c>
      <c r="DX421" s="17">
        <v>19.16</v>
      </c>
      <c r="DY421" s="17">
        <v>19.16</v>
      </c>
      <c r="DZ421" s="17">
        <v>19.16</v>
      </c>
      <c r="EA421" s="17">
        <v>19.14</v>
      </c>
      <c r="EB421" s="17">
        <v>19.14</v>
      </c>
      <c r="EC421" s="17">
        <v>19.12</v>
      </c>
      <c r="ED421" s="17">
        <v>19.11</v>
      </c>
      <c r="EE421" s="17">
        <v>19.12</v>
      </c>
      <c r="EF421" s="17">
        <v>19.14</v>
      </c>
      <c r="EG421" s="17">
        <v>19.170000000000002</v>
      </c>
      <c r="EH421" s="17">
        <v>19.170000000000002</v>
      </c>
      <c r="EI421" s="17">
        <v>19.21</v>
      </c>
      <c r="EJ421" s="17">
        <v>19.21</v>
      </c>
      <c r="EK421" s="17">
        <v>19.21</v>
      </c>
      <c r="EL421" s="17">
        <v>19.22</v>
      </c>
      <c r="EM421" s="17">
        <v>19.21</v>
      </c>
      <c r="EN421" s="17">
        <v>19.190000000000001</v>
      </c>
      <c r="EO421" s="17">
        <v>19.18</v>
      </c>
      <c r="EP421" s="17">
        <v>19.18</v>
      </c>
      <c r="EQ421" s="17">
        <v>19.190000000000001</v>
      </c>
      <c r="ER421" s="17">
        <v>19.190000000000001</v>
      </c>
      <c r="ES421" s="17">
        <v>19.21</v>
      </c>
      <c r="ET421" s="17">
        <v>19.2</v>
      </c>
      <c r="EU421" s="17">
        <v>19.22</v>
      </c>
      <c r="EV421" s="17">
        <v>19.18</v>
      </c>
      <c r="EW421" s="17">
        <v>19.2</v>
      </c>
      <c r="EX421" s="17">
        <v>19.2</v>
      </c>
      <c r="EY421" s="17">
        <v>19.2</v>
      </c>
      <c r="EZ421" s="17">
        <v>19.2</v>
      </c>
      <c r="FA421" s="17">
        <v>19.190000000000001</v>
      </c>
      <c r="FB421" s="17">
        <v>19.170000000000002</v>
      </c>
      <c r="FC421" s="17">
        <v>19.18</v>
      </c>
      <c r="FD421" s="17">
        <v>19.170000000000002</v>
      </c>
      <c r="FE421" s="17">
        <v>19.16</v>
      </c>
      <c r="FF421" s="17">
        <v>19.16</v>
      </c>
      <c r="FG421" s="17">
        <v>19.16</v>
      </c>
      <c r="FH421" s="17">
        <v>19.16</v>
      </c>
      <c r="FI421" s="17">
        <v>19.22</v>
      </c>
      <c r="FJ421" s="17">
        <v>19.28</v>
      </c>
      <c r="FK421" s="17">
        <v>19.28</v>
      </c>
      <c r="FL421" s="17">
        <v>19.25</v>
      </c>
      <c r="FM421" s="17">
        <v>19.28</v>
      </c>
      <c r="FN421" s="17">
        <v>19.329999999999998</v>
      </c>
      <c r="FO421" s="17">
        <v>19.350000000000001</v>
      </c>
      <c r="FP421" s="17">
        <v>19.36</v>
      </c>
      <c r="FQ421" s="17">
        <v>19.3</v>
      </c>
      <c r="FR421" s="17">
        <v>19.32</v>
      </c>
      <c r="FS421" s="17">
        <v>19.29</v>
      </c>
      <c r="FT421" s="17">
        <v>19.260000000000002</v>
      </c>
      <c r="FU421" s="17">
        <v>19.3</v>
      </c>
      <c r="FV421" s="17">
        <v>19.510000000000002</v>
      </c>
      <c r="FW421" s="17">
        <v>19.48</v>
      </c>
      <c r="FX421" s="17">
        <v>19.489999999999998</v>
      </c>
      <c r="FY421" s="17">
        <v>19.5</v>
      </c>
      <c r="FZ421" s="17">
        <v>19.47</v>
      </c>
      <c r="GA421" s="17">
        <v>19.45</v>
      </c>
      <c r="GB421" s="17">
        <v>19.46</v>
      </c>
      <c r="GC421" s="17">
        <v>19.399999999999999</v>
      </c>
      <c r="GD421" s="17">
        <v>19.46</v>
      </c>
      <c r="GE421" s="17">
        <v>19.46</v>
      </c>
      <c r="GF421" s="17">
        <v>19.45</v>
      </c>
      <c r="GG421" s="17">
        <v>19.43</v>
      </c>
      <c r="GH421" s="17">
        <v>19.43</v>
      </c>
      <c r="GI421" s="17">
        <v>19.38</v>
      </c>
      <c r="GJ421" s="17">
        <v>19.38</v>
      </c>
      <c r="GK421" s="17">
        <v>19.37</v>
      </c>
      <c r="GL421" s="17">
        <v>19.38</v>
      </c>
      <c r="GM421" s="17">
        <v>19.38</v>
      </c>
      <c r="GN421" s="17">
        <v>19.38</v>
      </c>
      <c r="GO421" s="17">
        <v>19.399999999999999</v>
      </c>
      <c r="GP421" s="17">
        <v>19.399999999999999</v>
      </c>
      <c r="GQ421" s="17">
        <v>19.399999999999999</v>
      </c>
      <c r="GR421" s="17">
        <v>19.39</v>
      </c>
      <c r="GS421" s="17">
        <v>19.39</v>
      </c>
      <c r="GT421" s="17">
        <v>19.38</v>
      </c>
      <c r="GU421" s="17">
        <v>19.38</v>
      </c>
      <c r="GV421" s="17">
        <v>19.39</v>
      </c>
      <c r="GW421" s="17">
        <v>19.399999999999999</v>
      </c>
      <c r="GX421" s="17">
        <v>19.41</v>
      </c>
      <c r="GY421" s="17">
        <v>19.41</v>
      </c>
      <c r="GZ421" s="17">
        <v>19.41</v>
      </c>
      <c r="HA421" s="17">
        <v>19.41</v>
      </c>
      <c r="HB421" s="17">
        <v>19.420000000000002</v>
      </c>
      <c r="HC421" s="17">
        <v>19.440000000000001</v>
      </c>
      <c r="HD421" s="17">
        <v>19.489999999999998</v>
      </c>
      <c r="HE421" s="17">
        <v>19.48</v>
      </c>
      <c r="HF421" s="17">
        <v>19.440000000000001</v>
      </c>
      <c r="HG421" s="17">
        <v>19.43</v>
      </c>
      <c r="HH421" s="17">
        <v>19.420000000000002</v>
      </c>
      <c r="HI421" s="17">
        <v>19.420000000000002</v>
      </c>
      <c r="HJ421" s="17">
        <v>19.41</v>
      </c>
      <c r="HK421" s="17">
        <v>19.39</v>
      </c>
      <c r="HL421" s="17">
        <v>19.37</v>
      </c>
      <c r="HM421" s="17">
        <v>19.309999999999999</v>
      </c>
      <c r="HN421" s="17">
        <v>19.28</v>
      </c>
      <c r="HO421" s="17">
        <v>19.260000000000002</v>
      </c>
      <c r="HP421" s="17">
        <v>19.3</v>
      </c>
      <c r="HQ421" s="17">
        <v>19.38</v>
      </c>
      <c r="HR421" s="17">
        <v>19.36</v>
      </c>
      <c r="HS421" s="17">
        <v>19.38</v>
      </c>
      <c r="HT421" s="17">
        <v>19.350000000000001</v>
      </c>
      <c r="HU421" s="17">
        <v>19.36</v>
      </c>
      <c r="HV421" s="17">
        <v>19.34</v>
      </c>
      <c r="HW421" s="17">
        <v>19.329999999999998</v>
      </c>
      <c r="HX421" s="17">
        <v>19.3</v>
      </c>
      <c r="HY421" s="17">
        <v>19.34</v>
      </c>
      <c r="HZ421" s="17">
        <v>19.37</v>
      </c>
      <c r="IA421" s="17">
        <v>19.39</v>
      </c>
      <c r="IB421" s="17">
        <v>19.39</v>
      </c>
      <c r="IC421" s="17">
        <v>19.41</v>
      </c>
      <c r="ID421" s="17">
        <v>19.440000000000001</v>
      </c>
      <c r="IE421" s="17">
        <v>19.46</v>
      </c>
      <c r="IF421" s="17">
        <v>19.46</v>
      </c>
      <c r="IG421" s="17">
        <v>19.45</v>
      </c>
      <c r="IH421" s="17">
        <v>19.420000000000002</v>
      </c>
      <c r="II421" s="17">
        <v>19.440000000000001</v>
      </c>
      <c r="IJ421" s="17">
        <v>19.5</v>
      </c>
      <c r="IK421" s="17">
        <v>19.52</v>
      </c>
      <c r="IL421" s="17">
        <v>19.5</v>
      </c>
      <c r="IM421" s="17">
        <v>19.55</v>
      </c>
      <c r="IN421" s="17">
        <v>19.57</v>
      </c>
      <c r="IO421" s="17">
        <v>19.5</v>
      </c>
      <c r="IP421" s="17">
        <v>19.48</v>
      </c>
      <c r="IQ421" s="17">
        <v>19.489999999999998</v>
      </c>
      <c r="IR421" s="17">
        <v>19.48</v>
      </c>
      <c r="IS421" s="17">
        <v>19.440000000000001</v>
      </c>
      <c r="IT421" s="17">
        <v>19.43</v>
      </c>
      <c r="IU421" s="17">
        <v>19.43</v>
      </c>
      <c r="IV421" s="17">
        <v>19.440000000000001</v>
      </c>
      <c r="IW421" s="17">
        <v>19.440000000000001</v>
      </c>
      <c r="IX421" s="17">
        <v>19.440000000000001</v>
      </c>
      <c r="IY421" s="17">
        <v>19.440000000000001</v>
      </c>
    </row>
    <row r="422" spans="1:259" x14ac:dyDescent="0.15">
      <c r="A422" s="17" t="s">
        <v>4603</v>
      </c>
      <c r="B422" s="17" t="s">
        <v>4774</v>
      </c>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c r="AA422" s="26"/>
      <c r="AB422" s="17"/>
      <c r="AC422" s="26"/>
      <c r="AD422" s="26"/>
      <c r="AE422" s="17"/>
      <c r="AF422" s="17"/>
      <c r="AG422" s="17"/>
      <c r="AH422" s="17"/>
      <c r="AI422" s="17"/>
      <c r="AJ422" s="17"/>
      <c r="AK422" s="17"/>
      <c r="AL422" s="17"/>
      <c r="AM422" s="17"/>
      <c r="AN422" s="17"/>
      <c r="AO422" s="17"/>
      <c r="AP422" s="17"/>
      <c r="AQ422" s="17"/>
      <c r="AR422" s="17"/>
      <c r="AS422" s="17"/>
      <c r="AT422" s="17"/>
      <c r="AU422" s="17"/>
      <c r="AV422" s="17"/>
      <c r="AW422" s="17"/>
      <c r="AX422" s="17"/>
      <c r="AY422" s="17"/>
      <c r="AZ422" s="17"/>
      <c r="BA422" s="17"/>
      <c r="BB422" s="17"/>
      <c r="BC422" s="17"/>
      <c r="BD422" s="17"/>
      <c r="BE422" s="17"/>
      <c r="BF422" s="17"/>
      <c r="BG422" s="17"/>
      <c r="BH422" s="17"/>
      <c r="BI422" s="17"/>
      <c r="BJ422" s="26"/>
      <c r="BK422" s="17"/>
      <c r="BL422" s="17"/>
      <c r="BM422" s="17"/>
      <c r="BN422" s="17"/>
      <c r="BO422" s="17"/>
      <c r="BP422" s="17"/>
      <c r="BQ422" s="17"/>
      <c r="BR422" s="17"/>
      <c r="BS422" s="17"/>
      <c r="BT422" s="17"/>
      <c r="BU422" s="17"/>
      <c r="BV422" s="17"/>
      <c r="BW422" s="17"/>
      <c r="BX422" s="26"/>
      <c r="BY422" s="26"/>
      <c r="BZ422" s="26"/>
      <c r="CA422" s="26"/>
      <c r="CB422" s="26"/>
      <c r="CC422" s="17"/>
      <c r="CD422" s="17"/>
      <c r="CE422" s="17"/>
      <c r="CF422" s="17"/>
      <c r="CG422" s="17"/>
      <c r="CH422" s="17"/>
      <c r="CI422" s="17"/>
      <c r="CJ422" s="26"/>
      <c r="CK422" s="17"/>
      <c r="CL422" s="17"/>
      <c r="CM422" s="17"/>
      <c r="CN422" s="17"/>
      <c r="CO422" s="17"/>
      <c r="CP422" s="17"/>
      <c r="CQ422" s="17"/>
      <c r="CR422" s="17"/>
      <c r="CS422" s="17"/>
      <c r="CT422" s="17"/>
      <c r="CU422" s="17"/>
      <c r="CV422" s="17"/>
      <c r="CW422" s="17"/>
      <c r="CX422" s="17"/>
      <c r="CY422" s="26"/>
      <c r="CZ422" s="26"/>
      <c r="DA422" s="26"/>
      <c r="DB422" s="17"/>
      <c r="DC422" s="17"/>
      <c r="DD422" s="17"/>
      <c r="DE422" s="17"/>
      <c r="DF422" s="17"/>
      <c r="DG422" s="17"/>
      <c r="DH422" s="26"/>
      <c r="DI422" s="17"/>
      <c r="DJ422" s="17"/>
      <c r="DK422" s="17"/>
      <c r="DL422" s="17"/>
      <c r="DM422" s="17">
        <v>9.4600000000000009</v>
      </c>
      <c r="DN422" s="17">
        <v>9.4600000000000009</v>
      </c>
      <c r="DO422" s="17">
        <v>9.4600000000000009</v>
      </c>
      <c r="DP422" s="17">
        <v>9.4600000000000009</v>
      </c>
      <c r="DQ422" s="17">
        <v>9.4499999999999993</v>
      </c>
      <c r="DR422" s="17">
        <v>9.4499999999999993</v>
      </c>
      <c r="DS422" s="17">
        <v>9.4600000000000009</v>
      </c>
      <c r="DT422" s="17">
        <v>9.4600000000000009</v>
      </c>
      <c r="DU422" s="17">
        <v>9.4700000000000006</v>
      </c>
      <c r="DV422" s="17">
        <v>9.4600000000000009</v>
      </c>
      <c r="DW422" s="17">
        <v>9.4600000000000009</v>
      </c>
      <c r="DX422" s="17">
        <v>9.4499999999999993</v>
      </c>
      <c r="DY422" s="17">
        <v>9.44</v>
      </c>
      <c r="DZ422" s="17">
        <v>9.4499999999999993</v>
      </c>
      <c r="EA422" s="17">
        <v>9.44</v>
      </c>
      <c r="EB422" s="17">
        <v>9.4499999999999993</v>
      </c>
      <c r="EC422" s="17">
        <v>9.44</v>
      </c>
      <c r="ED422" s="17">
        <v>9.43</v>
      </c>
      <c r="EE422" s="17">
        <v>9.42</v>
      </c>
      <c r="EF422" s="17">
        <v>9.42</v>
      </c>
      <c r="EG422" s="17">
        <v>9.43</v>
      </c>
      <c r="EH422" s="17">
        <v>9.43</v>
      </c>
      <c r="EI422" s="17">
        <v>9.44</v>
      </c>
      <c r="EJ422" s="17">
        <v>9.4700000000000006</v>
      </c>
      <c r="EK422" s="17">
        <v>9.4600000000000009</v>
      </c>
      <c r="EL422" s="17">
        <v>9.4600000000000009</v>
      </c>
      <c r="EM422" s="17">
        <v>9.4600000000000009</v>
      </c>
      <c r="EN422" s="17">
        <v>9.4499999999999993</v>
      </c>
      <c r="EO422" s="17">
        <v>9.4499999999999993</v>
      </c>
      <c r="EP422" s="17">
        <v>9.4499999999999993</v>
      </c>
      <c r="EQ422" s="17">
        <v>9.4600000000000009</v>
      </c>
      <c r="ER422" s="17">
        <v>9.4600000000000009</v>
      </c>
      <c r="ES422" s="17">
        <v>9.44</v>
      </c>
      <c r="ET422" s="17">
        <v>9.44</v>
      </c>
      <c r="EU422" s="17">
        <v>9.44</v>
      </c>
      <c r="EV422" s="17">
        <v>9.44</v>
      </c>
      <c r="EW422" s="17">
        <v>9.42</v>
      </c>
      <c r="EX422" s="17">
        <v>9.43</v>
      </c>
      <c r="EY422" s="17">
        <v>9.4499999999999993</v>
      </c>
      <c r="EZ422" s="17">
        <v>9.43</v>
      </c>
      <c r="FA422" s="17">
        <v>9.42</v>
      </c>
      <c r="FB422" s="17">
        <v>9.43</v>
      </c>
      <c r="FC422" s="17">
        <v>9.43</v>
      </c>
      <c r="FD422" s="17">
        <v>9.43</v>
      </c>
      <c r="FE422" s="17">
        <v>9.4499999999999993</v>
      </c>
      <c r="FF422" s="17">
        <v>9.4600000000000009</v>
      </c>
      <c r="FG422" s="17">
        <v>9.48</v>
      </c>
      <c r="FH422" s="17">
        <v>9.4700000000000006</v>
      </c>
      <c r="FI422" s="17">
        <v>9.4600000000000009</v>
      </c>
      <c r="FJ422" s="17">
        <v>9.5</v>
      </c>
      <c r="FK422" s="17">
        <v>9.58</v>
      </c>
      <c r="FL422" s="17">
        <v>9.56</v>
      </c>
      <c r="FM422" s="17">
        <v>9.58</v>
      </c>
      <c r="FN422" s="17">
        <v>9.57</v>
      </c>
      <c r="FO422" s="17">
        <v>9.56</v>
      </c>
      <c r="FP422" s="17">
        <v>9.5500000000000007</v>
      </c>
      <c r="FQ422" s="17">
        <v>9.59</v>
      </c>
      <c r="FR422" s="17">
        <v>9.57</v>
      </c>
      <c r="FS422" s="17">
        <v>9.59</v>
      </c>
      <c r="FT422" s="17">
        <v>9.56</v>
      </c>
      <c r="FU422" s="17">
        <v>9.5399999999999991</v>
      </c>
      <c r="FV422" s="17">
        <v>9.5299999999999994</v>
      </c>
      <c r="FW422" s="17">
        <v>9.5399999999999991</v>
      </c>
      <c r="FX422" s="17">
        <v>9.5500000000000007</v>
      </c>
      <c r="FY422" s="17">
        <v>9.56</v>
      </c>
      <c r="FZ422" s="17">
        <v>9.5399999999999991</v>
      </c>
      <c r="GA422" s="17">
        <v>9.56</v>
      </c>
      <c r="GB422" s="17">
        <v>9.58</v>
      </c>
      <c r="GC422" s="17">
        <v>9.59</v>
      </c>
      <c r="GD422" s="17">
        <v>9.58</v>
      </c>
      <c r="GE422" s="17">
        <v>9.5500000000000007</v>
      </c>
      <c r="GF422" s="17">
        <v>9.5500000000000007</v>
      </c>
      <c r="GG422" s="17">
        <v>9.5399999999999991</v>
      </c>
      <c r="GH422" s="17">
        <v>9.5299999999999994</v>
      </c>
      <c r="GI422" s="17">
        <v>9.5399999999999991</v>
      </c>
      <c r="GJ422" s="17">
        <v>9.5500000000000007</v>
      </c>
      <c r="GK422" s="17">
        <v>9.56</v>
      </c>
      <c r="GL422" s="17">
        <v>9.56</v>
      </c>
      <c r="GM422" s="17">
        <v>9.5299999999999994</v>
      </c>
      <c r="GN422" s="17">
        <v>9.5299999999999994</v>
      </c>
      <c r="GO422" s="17">
        <v>9.5399999999999991</v>
      </c>
      <c r="GP422" s="17">
        <v>9.5399999999999991</v>
      </c>
      <c r="GQ422" s="17">
        <v>9.5399999999999991</v>
      </c>
      <c r="GR422" s="17">
        <v>9.5399999999999991</v>
      </c>
      <c r="GS422" s="17">
        <v>9.52</v>
      </c>
      <c r="GT422" s="17">
        <v>9.5299999999999994</v>
      </c>
      <c r="GU422" s="17">
        <v>9.52</v>
      </c>
      <c r="GV422" s="17">
        <v>9.52</v>
      </c>
      <c r="GW422" s="17">
        <v>9.51</v>
      </c>
      <c r="GX422" s="17">
        <v>9.5399999999999991</v>
      </c>
      <c r="GY422" s="17">
        <v>9.5299999999999994</v>
      </c>
      <c r="GZ422" s="17">
        <v>9.5299999999999994</v>
      </c>
      <c r="HA422" s="17">
        <v>9.52</v>
      </c>
      <c r="HB422" s="17">
        <v>9.5399999999999991</v>
      </c>
      <c r="HC422" s="17">
        <v>9.52</v>
      </c>
      <c r="HD422" s="17">
        <v>9.5299999999999994</v>
      </c>
      <c r="HE422" s="17">
        <v>9.52</v>
      </c>
      <c r="HF422" s="17">
        <v>9.5299999999999994</v>
      </c>
      <c r="HG422" s="17">
        <v>9.52</v>
      </c>
      <c r="HH422" s="17">
        <v>9.51</v>
      </c>
      <c r="HI422" s="17">
        <v>9.5299999999999994</v>
      </c>
      <c r="HJ422" s="17">
        <v>9.51</v>
      </c>
      <c r="HK422" s="17">
        <v>9.49</v>
      </c>
      <c r="HL422" s="17">
        <v>9.4600000000000009</v>
      </c>
      <c r="HM422" s="17">
        <v>9.49</v>
      </c>
      <c r="HN422" s="17">
        <v>9.4700000000000006</v>
      </c>
      <c r="HO422" s="17">
        <v>9.51</v>
      </c>
      <c r="HP422" s="17">
        <v>9.4700000000000006</v>
      </c>
      <c r="HQ422" s="17">
        <v>9.4600000000000009</v>
      </c>
      <c r="HR422" s="17">
        <v>9.49</v>
      </c>
      <c r="HS422" s="17">
        <v>9.4700000000000006</v>
      </c>
      <c r="HT422" s="17">
        <v>9.49</v>
      </c>
      <c r="HU422" s="17">
        <v>9.4600000000000009</v>
      </c>
      <c r="HV422" s="17">
        <v>9.4700000000000006</v>
      </c>
      <c r="HW422" s="17">
        <v>9.49</v>
      </c>
      <c r="HX422" s="17">
        <v>9.4700000000000006</v>
      </c>
      <c r="HY422" s="17">
        <v>9.48</v>
      </c>
      <c r="HZ422" s="17">
        <v>9.48</v>
      </c>
      <c r="IA422" s="17">
        <v>9.4700000000000006</v>
      </c>
      <c r="IB422" s="17">
        <v>9.4700000000000006</v>
      </c>
      <c r="IC422" s="17">
        <v>9.4600000000000009</v>
      </c>
      <c r="ID422" s="17">
        <v>9.4700000000000006</v>
      </c>
      <c r="IE422" s="17">
        <v>9.4600000000000009</v>
      </c>
      <c r="IF422" s="17">
        <v>9.4499999999999993</v>
      </c>
      <c r="IG422" s="17">
        <v>9.4600000000000009</v>
      </c>
      <c r="IH422" s="17">
        <v>9.4499999999999993</v>
      </c>
      <c r="II422" s="17">
        <v>9.44</v>
      </c>
      <c r="IJ422" s="17">
        <v>9.44</v>
      </c>
      <c r="IK422" s="17">
        <v>9.43</v>
      </c>
      <c r="IL422" s="17">
        <v>9.4499999999999993</v>
      </c>
      <c r="IM422" s="17">
        <v>9.4700000000000006</v>
      </c>
      <c r="IN422" s="17">
        <v>9.4600000000000009</v>
      </c>
      <c r="IO422" s="17">
        <v>9.4600000000000009</v>
      </c>
      <c r="IP422" s="17">
        <v>9.4700000000000006</v>
      </c>
      <c r="IQ422" s="17">
        <v>9.4499999999999993</v>
      </c>
      <c r="IR422" s="17">
        <v>9.4499999999999993</v>
      </c>
      <c r="IS422" s="17">
        <v>9.43</v>
      </c>
      <c r="IT422" s="17">
        <v>9.42</v>
      </c>
      <c r="IU422" s="17">
        <v>9.42</v>
      </c>
      <c r="IV422" s="17">
        <v>9.43</v>
      </c>
      <c r="IW422" s="17">
        <v>9.43</v>
      </c>
      <c r="IX422" s="17">
        <v>9.43</v>
      </c>
      <c r="IY422" s="17">
        <v>9.43</v>
      </c>
    </row>
    <row r="423" spans="1:259" x14ac:dyDescent="0.15">
      <c r="A423" s="17" t="s">
        <v>2768</v>
      </c>
      <c r="B423" s="17" t="s">
        <v>2769</v>
      </c>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c r="AA423" s="26"/>
      <c r="AB423" s="17"/>
      <c r="AC423" s="26"/>
      <c r="AD423" s="26"/>
      <c r="AE423" s="17"/>
      <c r="AF423" s="17"/>
      <c r="AG423" s="17"/>
      <c r="AH423" s="17"/>
      <c r="AI423" s="17"/>
      <c r="AJ423" s="17"/>
      <c r="AK423" s="17"/>
      <c r="AL423" s="17"/>
      <c r="AM423" s="17"/>
      <c r="AN423" s="17"/>
      <c r="AO423" s="17"/>
      <c r="AP423" s="17"/>
      <c r="AQ423" s="17"/>
      <c r="AR423" s="17"/>
      <c r="AS423" s="17"/>
      <c r="AT423" s="17"/>
      <c r="AU423" s="17"/>
      <c r="AV423" s="17"/>
      <c r="AW423" s="17"/>
      <c r="AX423" s="17"/>
      <c r="AY423" s="17"/>
      <c r="AZ423" s="17"/>
      <c r="BA423" s="17"/>
      <c r="BB423" s="17"/>
      <c r="BC423" s="17"/>
      <c r="BD423" s="17"/>
      <c r="BE423" s="17"/>
      <c r="BF423" s="17"/>
      <c r="BG423" s="17"/>
      <c r="BH423" s="17"/>
      <c r="BI423" s="17"/>
      <c r="BJ423" s="26"/>
      <c r="BK423" s="17"/>
      <c r="BL423" s="17"/>
      <c r="BM423" s="17"/>
      <c r="BN423" s="17"/>
      <c r="BO423" s="17"/>
      <c r="BP423" s="17"/>
      <c r="BQ423" s="17"/>
      <c r="BR423" s="17"/>
      <c r="BS423" s="17"/>
      <c r="BT423" s="17"/>
      <c r="BU423" s="17"/>
      <c r="BV423" s="17"/>
      <c r="BW423" s="17"/>
      <c r="BX423" s="26"/>
      <c r="BY423" s="26"/>
      <c r="BZ423" s="26"/>
      <c r="CA423" s="26"/>
      <c r="CB423" s="26"/>
      <c r="CC423" s="17"/>
      <c r="CD423" s="17"/>
      <c r="CE423" s="17"/>
      <c r="CF423" s="17"/>
      <c r="CG423" s="17"/>
      <c r="CH423" s="17"/>
      <c r="CI423" s="17"/>
      <c r="CJ423" s="26"/>
      <c r="CK423" s="17"/>
      <c r="CL423" s="17"/>
      <c r="CM423" s="17"/>
      <c r="CN423" s="17"/>
      <c r="CO423" s="17"/>
      <c r="CP423" s="17"/>
      <c r="CQ423" s="17"/>
      <c r="CR423" s="17"/>
      <c r="CS423" s="17"/>
      <c r="CT423" s="17"/>
      <c r="CU423" s="17"/>
      <c r="CV423" s="17"/>
      <c r="CW423" s="17"/>
      <c r="CX423" s="17"/>
      <c r="CY423" s="26"/>
      <c r="CZ423" s="26"/>
      <c r="DA423" s="26"/>
      <c r="DB423" s="17"/>
      <c r="DC423" s="17"/>
      <c r="DD423" s="17"/>
      <c r="DE423" s="17"/>
      <c r="DF423" s="17"/>
      <c r="DG423" s="17"/>
      <c r="DH423" s="26"/>
      <c r="DI423" s="17"/>
      <c r="DJ423" s="17"/>
      <c r="DK423" s="17"/>
      <c r="DL423" s="17"/>
      <c r="DM423" s="17">
        <v>4.62</v>
      </c>
      <c r="DN423" s="17">
        <v>4.62</v>
      </c>
      <c r="DO423" s="17">
        <v>4.62</v>
      </c>
      <c r="DP423" s="17">
        <v>4.63</v>
      </c>
      <c r="DQ423" s="17">
        <v>4.62</v>
      </c>
      <c r="DR423" s="17">
        <v>4.62</v>
      </c>
      <c r="DS423" s="17">
        <v>4.62</v>
      </c>
      <c r="DT423" s="17">
        <v>4.62</v>
      </c>
      <c r="DU423" s="17">
        <v>4.62</v>
      </c>
      <c r="DV423" s="17">
        <v>4.62</v>
      </c>
      <c r="DW423" s="17">
        <v>4.62</v>
      </c>
      <c r="DX423" s="17">
        <v>4.62</v>
      </c>
      <c r="DY423" s="17">
        <v>4.62</v>
      </c>
      <c r="DZ423" s="17">
        <v>4.62</v>
      </c>
      <c r="EA423" s="17">
        <v>4.62</v>
      </c>
      <c r="EB423" s="17">
        <v>4.6100000000000003</v>
      </c>
      <c r="EC423" s="17">
        <v>4.6100000000000003</v>
      </c>
      <c r="ED423" s="17">
        <v>4.6100000000000003</v>
      </c>
      <c r="EE423" s="17">
        <v>4.6100000000000003</v>
      </c>
      <c r="EF423" s="17">
        <v>4.6100000000000003</v>
      </c>
      <c r="EG423" s="17">
        <v>4.62</v>
      </c>
      <c r="EH423" s="17">
        <v>4.62</v>
      </c>
      <c r="EI423" s="17">
        <v>4.66</v>
      </c>
      <c r="EJ423" s="17">
        <v>4.6399999999999997</v>
      </c>
      <c r="EK423" s="17">
        <v>4.66</v>
      </c>
      <c r="EL423" s="17">
        <v>4.6500000000000004</v>
      </c>
      <c r="EM423" s="17">
        <v>4.6500000000000004</v>
      </c>
      <c r="EN423" s="17">
        <v>4.6399999999999997</v>
      </c>
      <c r="EO423" s="17">
        <v>4.6399999999999997</v>
      </c>
      <c r="EP423" s="17">
        <v>4.6399999999999997</v>
      </c>
      <c r="EQ423" s="17">
        <v>4.63</v>
      </c>
      <c r="ER423" s="17">
        <v>4.6399999999999997</v>
      </c>
      <c r="ES423" s="17">
        <v>4.63</v>
      </c>
      <c r="ET423" s="17">
        <v>4.6399999999999997</v>
      </c>
      <c r="EU423" s="17">
        <v>4.6399999999999997</v>
      </c>
      <c r="EV423" s="17">
        <v>4.6399999999999997</v>
      </c>
      <c r="EW423" s="17">
        <v>4.6399999999999997</v>
      </c>
      <c r="EX423" s="17">
        <v>4.6500000000000004</v>
      </c>
      <c r="EY423" s="17">
        <v>4.66</v>
      </c>
      <c r="EZ423" s="17">
        <v>4.67</v>
      </c>
      <c r="FA423" s="17">
        <v>4.66</v>
      </c>
      <c r="FB423" s="17">
        <v>4.7300000000000004</v>
      </c>
      <c r="FC423" s="17">
        <v>4.74</v>
      </c>
      <c r="FD423" s="17">
        <v>4.7300000000000004</v>
      </c>
      <c r="FE423" s="17">
        <v>4.71</v>
      </c>
      <c r="FF423" s="17">
        <v>4.72</v>
      </c>
      <c r="FG423" s="17">
        <v>4.72</v>
      </c>
      <c r="FH423" s="17">
        <v>4.71</v>
      </c>
      <c r="FI423" s="17">
        <v>4.7</v>
      </c>
      <c r="FJ423" s="17">
        <v>4.7</v>
      </c>
      <c r="FK423" s="17">
        <v>4.71</v>
      </c>
      <c r="FL423" s="17">
        <v>4.7</v>
      </c>
      <c r="FM423" s="17">
        <v>4.75</v>
      </c>
      <c r="FN423" s="17">
        <v>4.7300000000000004</v>
      </c>
      <c r="FO423" s="17">
        <v>4.7300000000000004</v>
      </c>
      <c r="FP423" s="17">
        <v>4.7300000000000004</v>
      </c>
      <c r="FQ423" s="17">
        <v>4.7300000000000004</v>
      </c>
      <c r="FR423" s="17">
        <v>4.72</v>
      </c>
      <c r="FS423" s="17">
        <v>4.72</v>
      </c>
      <c r="FT423" s="17">
        <v>4.71</v>
      </c>
      <c r="FU423" s="17">
        <v>4.71</v>
      </c>
      <c r="FV423" s="17">
        <v>4.71</v>
      </c>
      <c r="FW423" s="17">
        <v>4.72</v>
      </c>
      <c r="FX423" s="17">
        <v>4.72</v>
      </c>
      <c r="FY423" s="17">
        <v>4.72</v>
      </c>
      <c r="FZ423" s="17">
        <v>4.7300000000000004</v>
      </c>
      <c r="GA423" s="17">
        <v>4.72</v>
      </c>
      <c r="GB423" s="17">
        <v>4.72</v>
      </c>
      <c r="GC423" s="17">
        <v>4.7300000000000004</v>
      </c>
      <c r="GD423" s="17">
        <v>4.7300000000000004</v>
      </c>
      <c r="GE423" s="17">
        <v>4.72</v>
      </c>
      <c r="GF423" s="17">
        <v>4.72</v>
      </c>
      <c r="GG423" s="17">
        <v>4.72</v>
      </c>
      <c r="GH423" s="17">
        <v>4.71</v>
      </c>
      <c r="GI423" s="17">
        <v>4.72</v>
      </c>
      <c r="GJ423" s="17">
        <v>4.7</v>
      </c>
      <c r="GK423" s="17">
        <v>4.72</v>
      </c>
      <c r="GL423" s="17">
        <v>4.71</v>
      </c>
      <c r="GM423" s="17">
        <v>4.7</v>
      </c>
      <c r="GN423" s="17">
        <v>4.7</v>
      </c>
      <c r="GO423" s="17">
        <v>4.71</v>
      </c>
      <c r="GP423" s="17">
        <v>4.72</v>
      </c>
      <c r="GQ423" s="17">
        <v>4.72</v>
      </c>
      <c r="GR423" s="17">
        <v>4.71</v>
      </c>
      <c r="GS423" s="17">
        <v>4.7</v>
      </c>
      <c r="GT423" s="17">
        <v>4.7</v>
      </c>
      <c r="GU423" s="17">
        <v>4.71</v>
      </c>
      <c r="GV423" s="17">
        <v>4.7</v>
      </c>
      <c r="GW423" s="17">
        <v>4.6900000000000004</v>
      </c>
      <c r="GX423" s="17">
        <v>4.7</v>
      </c>
      <c r="GY423" s="17">
        <v>4.72</v>
      </c>
      <c r="GZ423" s="17">
        <v>4.72</v>
      </c>
      <c r="HA423" s="17">
        <v>4.72</v>
      </c>
      <c r="HB423" s="17">
        <v>4.71</v>
      </c>
      <c r="HC423" s="17">
        <v>4.7</v>
      </c>
      <c r="HD423" s="17">
        <v>4.72</v>
      </c>
      <c r="HE423" s="17">
        <v>4.74</v>
      </c>
      <c r="HF423" s="17">
        <v>4.72</v>
      </c>
      <c r="HG423" s="17">
        <v>4.72</v>
      </c>
      <c r="HH423" s="17">
        <v>4.72</v>
      </c>
      <c r="HI423" s="17">
        <v>4.72</v>
      </c>
      <c r="HJ423" s="17">
        <v>4.71</v>
      </c>
      <c r="HK423" s="17">
        <v>4.71</v>
      </c>
      <c r="HL423" s="17">
        <v>4.72</v>
      </c>
      <c r="HM423" s="17">
        <v>4.71</v>
      </c>
      <c r="HN423" s="17">
        <v>4.71</v>
      </c>
      <c r="HO423" s="17">
        <v>4.71</v>
      </c>
      <c r="HP423" s="17">
        <v>4.75</v>
      </c>
      <c r="HQ423" s="17">
        <v>4.72</v>
      </c>
      <c r="HR423" s="17">
        <v>4.75</v>
      </c>
      <c r="HS423" s="17">
        <v>4.75</v>
      </c>
      <c r="HT423" s="17">
        <v>4.7300000000000004</v>
      </c>
      <c r="HU423" s="17">
        <v>4.7300000000000004</v>
      </c>
      <c r="HV423" s="17">
        <v>4.74</v>
      </c>
      <c r="HW423" s="17">
        <v>4.7300000000000004</v>
      </c>
      <c r="HX423" s="17">
        <v>4.74</v>
      </c>
      <c r="HY423" s="17">
        <v>4.72</v>
      </c>
      <c r="HZ423" s="17">
        <v>4.72</v>
      </c>
      <c r="IA423" s="17">
        <v>4.72</v>
      </c>
      <c r="IB423" s="17">
        <v>4.72</v>
      </c>
      <c r="IC423" s="17">
        <v>4.72</v>
      </c>
      <c r="ID423" s="17">
        <v>4.72</v>
      </c>
      <c r="IE423" s="17">
        <v>4.72</v>
      </c>
      <c r="IF423" s="17">
        <v>4.71</v>
      </c>
      <c r="IG423" s="17">
        <v>4.72</v>
      </c>
      <c r="IH423" s="17">
        <v>4.71</v>
      </c>
      <c r="II423" s="17">
        <v>4.71</v>
      </c>
      <c r="IJ423" s="17">
        <v>4.74</v>
      </c>
      <c r="IK423" s="17">
        <v>4.7300000000000004</v>
      </c>
      <c r="IL423" s="17">
        <v>4.72</v>
      </c>
      <c r="IM423" s="17">
        <v>4.72</v>
      </c>
      <c r="IN423" s="17">
        <v>4.75</v>
      </c>
      <c r="IO423" s="17">
        <v>4.75</v>
      </c>
      <c r="IP423" s="17">
        <v>4.74</v>
      </c>
      <c r="IQ423" s="17">
        <v>4.74</v>
      </c>
      <c r="IR423" s="17">
        <v>4.7300000000000004</v>
      </c>
      <c r="IS423" s="17">
        <v>4.74</v>
      </c>
      <c r="IT423" s="17">
        <v>4.75</v>
      </c>
      <c r="IU423" s="17">
        <v>4.75</v>
      </c>
      <c r="IV423" s="17">
        <v>4.75</v>
      </c>
      <c r="IW423" s="17">
        <v>4.75</v>
      </c>
      <c r="IX423" s="17">
        <v>4.75</v>
      </c>
      <c r="IY423" s="17">
        <v>4.74</v>
      </c>
    </row>
    <row r="424" spans="1:259" x14ac:dyDescent="0.15">
      <c r="A424" s="17" t="s">
        <v>824</v>
      </c>
      <c r="B424" s="17" t="s">
        <v>825</v>
      </c>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c r="AA424" s="26"/>
      <c r="AB424" s="17"/>
      <c r="AC424" s="26"/>
      <c r="AD424" s="26"/>
      <c r="AE424" s="17"/>
      <c r="AF424" s="17"/>
      <c r="AG424" s="17"/>
      <c r="AH424" s="17"/>
      <c r="AI424" s="17"/>
      <c r="AJ424" s="17"/>
      <c r="AK424" s="17"/>
      <c r="AL424" s="17"/>
      <c r="AM424" s="17"/>
      <c r="AN424" s="17"/>
      <c r="AO424" s="17"/>
      <c r="AP424" s="17"/>
      <c r="AQ424" s="17"/>
      <c r="AR424" s="17"/>
      <c r="AS424" s="17"/>
      <c r="AT424" s="17"/>
      <c r="AU424" s="17"/>
      <c r="AV424" s="17"/>
      <c r="AW424" s="17"/>
      <c r="AX424" s="17"/>
      <c r="AY424" s="17"/>
      <c r="AZ424" s="17"/>
      <c r="BA424" s="17"/>
      <c r="BB424" s="17"/>
      <c r="BC424" s="17"/>
      <c r="BD424" s="17"/>
      <c r="BE424" s="17"/>
      <c r="BF424" s="17"/>
      <c r="BG424" s="17"/>
      <c r="BH424" s="17"/>
      <c r="BI424" s="17"/>
      <c r="BJ424" s="26"/>
      <c r="BK424" s="17"/>
      <c r="BL424" s="17"/>
      <c r="BM424" s="17"/>
      <c r="BN424" s="17"/>
      <c r="BO424" s="17"/>
      <c r="BP424" s="17"/>
      <c r="BQ424" s="17"/>
      <c r="BR424" s="17"/>
      <c r="BS424" s="17"/>
      <c r="BT424" s="17"/>
      <c r="BU424" s="17"/>
      <c r="BV424" s="17"/>
      <c r="BW424" s="17"/>
      <c r="BX424" s="26"/>
      <c r="BY424" s="26"/>
      <c r="BZ424" s="26"/>
      <c r="CA424" s="26"/>
      <c r="CB424" s="26"/>
      <c r="CC424" s="17"/>
      <c r="CD424" s="17"/>
      <c r="CE424" s="17"/>
      <c r="CF424" s="17"/>
      <c r="CG424" s="17"/>
      <c r="CH424" s="17"/>
      <c r="CI424" s="17"/>
      <c r="CJ424" s="26"/>
      <c r="CK424" s="17"/>
      <c r="CL424" s="17"/>
      <c r="CM424" s="17"/>
      <c r="CN424" s="17"/>
      <c r="CO424" s="17"/>
      <c r="CP424" s="17"/>
      <c r="CQ424" s="17"/>
      <c r="CR424" s="17"/>
      <c r="CS424" s="17"/>
      <c r="CT424" s="17"/>
      <c r="CU424" s="17"/>
      <c r="CV424" s="17"/>
      <c r="CW424" s="17"/>
      <c r="CX424" s="17"/>
      <c r="CY424" s="26"/>
      <c r="CZ424" s="26"/>
      <c r="DA424" s="26"/>
      <c r="DB424" s="17"/>
      <c r="DC424" s="17"/>
      <c r="DD424" s="17"/>
      <c r="DE424" s="17"/>
      <c r="DF424" s="17"/>
      <c r="DG424" s="17"/>
      <c r="DH424" s="26"/>
      <c r="DI424" s="17"/>
      <c r="DJ424" s="17"/>
      <c r="DK424" s="17"/>
      <c r="DL424" s="17"/>
      <c r="DM424" s="17">
        <v>6.17</v>
      </c>
      <c r="DN424" s="17">
        <v>6.17</v>
      </c>
      <c r="DO424" s="17">
        <v>6.18</v>
      </c>
      <c r="DP424" s="17">
        <v>6.18</v>
      </c>
      <c r="DQ424" s="17">
        <v>6.18</v>
      </c>
      <c r="DR424" s="17">
        <v>6.17</v>
      </c>
      <c r="DS424" s="17">
        <v>6.18</v>
      </c>
      <c r="DT424" s="17">
        <v>6.17</v>
      </c>
      <c r="DU424" s="17">
        <v>6.17</v>
      </c>
      <c r="DV424" s="17">
        <v>6.17</v>
      </c>
      <c r="DW424" s="17">
        <v>6.16</v>
      </c>
      <c r="DX424" s="17">
        <v>6.17</v>
      </c>
      <c r="DY424" s="17">
        <v>6.17</v>
      </c>
      <c r="DZ424" s="17">
        <v>6.16</v>
      </c>
      <c r="EA424" s="17">
        <v>6.15</v>
      </c>
      <c r="EB424" s="17">
        <v>6.16</v>
      </c>
      <c r="EC424" s="17">
        <v>6.16</v>
      </c>
      <c r="ED424" s="17">
        <v>6.16</v>
      </c>
      <c r="EE424" s="17">
        <v>6.16</v>
      </c>
      <c r="EF424" s="17">
        <v>6.17</v>
      </c>
      <c r="EG424" s="17">
        <v>6.16</v>
      </c>
      <c r="EH424" s="17">
        <v>6.16</v>
      </c>
      <c r="EI424" s="17">
        <v>6.17</v>
      </c>
      <c r="EJ424" s="17">
        <v>6.16</v>
      </c>
      <c r="EK424" s="17">
        <v>6.17</v>
      </c>
      <c r="EL424" s="17">
        <v>6.16</v>
      </c>
      <c r="EM424" s="17">
        <v>6.16</v>
      </c>
      <c r="EN424" s="17">
        <v>6.17</v>
      </c>
      <c r="EO424" s="17">
        <v>6.16</v>
      </c>
      <c r="EP424" s="17">
        <v>6.16</v>
      </c>
      <c r="EQ424" s="17">
        <v>6.16</v>
      </c>
      <c r="ER424" s="17">
        <v>6.16</v>
      </c>
      <c r="ES424" s="17">
        <v>6.16</v>
      </c>
      <c r="ET424" s="17">
        <v>6.16</v>
      </c>
      <c r="EU424" s="17">
        <v>6.16</v>
      </c>
      <c r="EV424" s="17">
        <v>6.16</v>
      </c>
      <c r="EW424" s="17">
        <v>6.15</v>
      </c>
      <c r="EX424" s="17">
        <v>6.15</v>
      </c>
      <c r="EY424" s="17">
        <v>6.15</v>
      </c>
      <c r="EZ424" s="17">
        <v>6.15</v>
      </c>
      <c r="FA424" s="17">
        <v>6.16</v>
      </c>
      <c r="FB424" s="17">
        <v>6.15</v>
      </c>
      <c r="FC424" s="17">
        <v>6.16</v>
      </c>
      <c r="FD424" s="17">
        <v>6.16</v>
      </c>
      <c r="FE424" s="17">
        <v>6.16</v>
      </c>
      <c r="FF424" s="17">
        <v>6.15</v>
      </c>
      <c r="FG424" s="17">
        <v>6.16</v>
      </c>
      <c r="FH424" s="17">
        <v>6.16</v>
      </c>
      <c r="FI424" s="17">
        <v>6.17</v>
      </c>
      <c r="FJ424" s="17">
        <v>6.16</v>
      </c>
      <c r="FK424" s="17">
        <v>6.16</v>
      </c>
      <c r="FL424" s="17">
        <v>6.15</v>
      </c>
      <c r="FM424" s="17">
        <v>6.17</v>
      </c>
      <c r="FN424" s="17">
        <v>6.16</v>
      </c>
      <c r="FO424" s="17">
        <v>6.16</v>
      </c>
      <c r="FP424" s="17">
        <v>6.16</v>
      </c>
      <c r="FQ424" s="17">
        <v>6.16</v>
      </c>
      <c r="FR424" s="17">
        <v>6.15</v>
      </c>
      <c r="FS424" s="17">
        <v>6.16</v>
      </c>
      <c r="FT424" s="17">
        <v>6.16</v>
      </c>
      <c r="FU424" s="17">
        <v>6.16</v>
      </c>
      <c r="FV424" s="17">
        <v>6.17</v>
      </c>
      <c r="FW424" s="17">
        <v>6.17</v>
      </c>
      <c r="FX424" s="17">
        <v>6.16</v>
      </c>
      <c r="FY424" s="17">
        <v>6.17</v>
      </c>
      <c r="FZ424" s="17">
        <v>6.17</v>
      </c>
      <c r="GA424" s="17">
        <v>6.18</v>
      </c>
      <c r="GB424" s="17">
        <v>6.18</v>
      </c>
      <c r="GC424" s="17">
        <v>6.18</v>
      </c>
      <c r="GD424" s="17">
        <v>6.19</v>
      </c>
      <c r="GE424" s="17">
        <v>6.18</v>
      </c>
      <c r="GF424" s="17">
        <v>6.17</v>
      </c>
      <c r="GG424" s="17">
        <v>6.17</v>
      </c>
      <c r="GH424" s="17">
        <v>6.17</v>
      </c>
      <c r="GI424" s="17">
        <v>6.18</v>
      </c>
      <c r="GJ424" s="17">
        <v>6.18</v>
      </c>
      <c r="GK424" s="17">
        <v>6.18</v>
      </c>
      <c r="GL424" s="17">
        <v>6.17</v>
      </c>
      <c r="GM424" s="17">
        <v>6.18</v>
      </c>
      <c r="GN424" s="17">
        <v>6.18</v>
      </c>
      <c r="GO424" s="17">
        <v>6.17</v>
      </c>
      <c r="GP424" s="17">
        <v>6.18</v>
      </c>
      <c r="GQ424" s="17">
        <v>6.18</v>
      </c>
      <c r="GR424" s="17">
        <v>6.18</v>
      </c>
      <c r="GS424" s="17">
        <v>6.17</v>
      </c>
      <c r="GT424" s="17">
        <v>6.17</v>
      </c>
      <c r="GU424" s="17">
        <v>6.17</v>
      </c>
      <c r="GV424" s="17">
        <v>6.17</v>
      </c>
      <c r="GW424" s="17">
        <v>6.18</v>
      </c>
      <c r="GX424" s="17">
        <v>6.17</v>
      </c>
      <c r="GY424" s="17">
        <v>6.18</v>
      </c>
      <c r="GZ424" s="17">
        <v>6.18</v>
      </c>
      <c r="HA424" s="17">
        <v>6.18</v>
      </c>
      <c r="HB424" s="17">
        <v>6.18</v>
      </c>
      <c r="HC424" s="17">
        <v>6.19</v>
      </c>
      <c r="HD424" s="17">
        <v>6.18</v>
      </c>
      <c r="HE424" s="17">
        <v>6.18</v>
      </c>
      <c r="HF424" s="17">
        <v>6.17</v>
      </c>
      <c r="HG424" s="17">
        <v>6.17</v>
      </c>
      <c r="HH424" s="17">
        <v>6.17</v>
      </c>
      <c r="HI424" s="17">
        <v>6.18</v>
      </c>
      <c r="HJ424" s="17">
        <v>6.18</v>
      </c>
      <c r="HK424" s="17">
        <v>6.18</v>
      </c>
      <c r="HL424" s="17">
        <v>6.18</v>
      </c>
      <c r="HM424" s="17">
        <v>6.16</v>
      </c>
      <c r="HN424" s="17">
        <v>6.17</v>
      </c>
      <c r="HO424" s="17">
        <v>6.17</v>
      </c>
      <c r="HP424" s="17">
        <v>6.17</v>
      </c>
      <c r="HQ424" s="17">
        <v>6.16</v>
      </c>
      <c r="HR424" s="17">
        <v>6.16</v>
      </c>
      <c r="HS424" s="17">
        <v>6.18</v>
      </c>
      <c r="HT424" s="17">
        <v>6.18</v>
      </c>
      <c r="HU424" s="17">
        <v>6.17</v>
      </c>
      <c r="HV424" s="17">
        <v>6.16</v>
      </c>
      <c r="HW424" s="17">
        <v>6.17</v>
      </c>
      <c r="HX424" s="17">
        <v>6.17</v>
      </c>
      <c r="HY424" s="17">
        <v>6.17</v>
      </c>
      <c r="HZ424" s="17">
        <v>6.17</v>
      </c>
      <c r="IA424" s="17">
        <v>6.16</v>
      </c>
      <c r="IB424" s="17">
        <v>6.17</v>
      </c>
      <c r="IC424" s="17">
        <v>6.17</v>
      </c>
      <c r="ID424" s="17">
        <v>6.17</v>
      </c>
      <c r="IE424" s="17">
        <v>6.16</v>
      </c>
      <c r="IF424" s="17">
        <v>6.16</v>
      </c>
      <c r="IG424" s="17">
        <v>6.18</v>
      </c>
      <c r="IH424" s="17">
        <v>6.17</v>
      </c>
      <c r="II424" s="17">
        <v>6.17</v>
      </c>
      <c r="IJ424" s="17">
        <v>6.18</v>
      </c>
      <c r="IK424" s="17">
        <v>6.17</v>
      </c>
      <c r="IL424" s="17">
        <v>6.17</v>
      </c>
      <c r="IM424" s="17">
        <v>6.17</v>
      </c>
      <c r="IN424" s="17">
        <v>6.17</v>
      </c>
      <c r="IO424" s="17">
        <v>6.18</v>
      </c>
      <c r="IP424" s="17">
        <v>6.18</v>
      </c>
      <c r="IQ424" s="17">
        <v>6.18</v>
      </c>
      <c r="IR424" s="17">
        <v>6.18</v>
      </c>
      <c r="IS424" s="17">
        <v>6.18</v>
      </c>
      <c r="IT424" s="17">
        <v>6.18</v>
      </c>
      <c r="IU424" s="17">
        <v>6.19</v>
      </c>
      <c r="IV424" s="17">
        <v>6.19</v>
      </c>
      <c r="IW424" s="17">
        <v>6.19</v>
      </c>
      <c r="IX424" s="17">
        <v>6.19</v>
      </c>
      <c r="IY424" s="17">
        <v>6.19</v>
      </c>
    </row>
    <row r="425" spans="1:259" x14ac:dyDescent="0.15">
      <c r="A425" s="17" t="s">
        <v>1000</v>
      </c>
      <c r="B425" s="17" t="s">
        <v>1001</v>
      </c>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c r="AA425" s="26"/>
      <c r="AB425" s="17"/>
      <c r="AC425" s="26"/>
      <c r="AD425" s="26"/>
      <c r="AE425" s="17"/>
      <c r="AF425" s="17"/>
      <c r="AG425" s="17"/>
      <c r="AH425" s="17"/>
      <c r="AI425" s="17"/>
      <c r="AJ425" s="17"/>
      <c r="AK425" s="17"/>
      <c r="AL425" s="17"/>
      <c r="AM425" s="17"/>
      <c r="AN425" s="17"/>
      <c r="AO425" s="17"/>
      <c r="AP425" s="17"/>
      <c r="AQ425" s="17"/>
      <c r="AR425" s="17"/>
      <c r="AS425" s="17"/>
      <c r="AT425" s="17"/>
      <c r="AU425" s="17"/>
      <c r="AV425" s="17"/>
      <c r="AW425" s="17"/>
      <c r="AX425" s="17"/>
      <c r="AY425" s="17"/>
      <c r="AZ425" s="17"/>
      <c r="BA425" s="17"/>
      <c r="BB425" s="17"/>
      <c r="BC425" s="17"/>
      <c r="BD425" s="17"/>
      <c r="BE425" s="17"/>
      <c r="BF425" s="17"/>
      <c r="BG425" s="17"/>
      <c r="BH425" s="17"/>
      <c r="BI425" s="17"/>
      <c r="BJ425" s="26"/>
      <c r="BK425" s="17"/>
      <c r="BL425" s="17"/>
      <c r="BM425" s="17"/>
      <c r="BN425" s="17"/>
      <c r="BO425" s="17"/>
      <c r="BP425" s="17"/>
      <c r="BQ425" s="17"/>
      <c r="BR425" s="17"/>
      <c r="BS425" s="17"/>
      <c r="BT425" s="17"/>
      <c r="BU425" s="17"/>
      <c r="BV425" s="17"/>
      <c r="BW425" s="17"/>
      <c r="BX425" s="26"/>
      <c r="BY425" s="26"/>
      <c r="BZ425" s="26"/>
      <c r="CA425" s="26"/>
      <c r="CB425" s="26"/>
      <c r="CC425" s="17"/>
      <c r="CD425" s="17"/>
      <c r="CE425" s="17"/>
      <c r="CF425" s="17"/>
      <c r="CG425" s="17"/>
      <c r="CH425" s="17"/>
      <c r="CI425" s="17"/>
      <c r="CJ425" s="26"/>
      <c r="CK425" s="17"/>
      <c r="CL425" s="17"/>
      <c r="CM425" s="17"/>
      <c r="CN425" s="17"/>
      <c r="CO425" s="17"/>
      <c r="CP425" s="17"/>
      <c r="CQ425" s="17"/>
      <c r="CR425" s="17"/>
      <c r="CS425" s="17"/>
      <c r="CT425" s="17"/>
      <c r="CU425" s="17"/>
      <c r="CV425" s="17"/>
      <c r="CW425" s="17"/>
      <c r="CX425" s="17"/>
      <c r="CY425" s="26"/>
      <c r="CZ425" s="26"/>
      <c r="DA425" s="26"/>
      <c r="DB425" s="17"/>
      <c r="DC425" s="17"/>
      <c r="DD425" s="17"/>
      <c r="DE425" s="17"/>
      <c r="DF425" s="17"/>
      <c r="DG425" s="17"/>
      <c r="DH425" s="26"/>
      <c r="DI425" s="17"/>
      <c r="DJ425" s="17"/>
      <c r="DK425" s="17"/>
      <c r="DL425" s="17"/>
      <c r="DM425" s="17">
        <v>8.0399999999999991</v>
      </c>
      <c r="DN425" s="17">
        <v>8.06</v>
      </c>
      <c r="DO425" s="17">
        <v>8.06</v>
      </c>
      <c r="DP425" s="17">
        <v>8.06</v>
      </c>
      <c r="DQ425" s="17">
        <v>8.06</v>
      </c>
      <c r="DR425" s="17">
        <v>8.06</v>
      </c>
      <c r="DS425" s="17">
        <v>8.06</v>
      </c>
      <c r="DT425" s="17">
        <v>8.06</v>
      </c>
      <c r="DU425" s="17">
        <v>8.0500000000000007</v>
      </c>
      <c r="DV425" s="17">
        <v>8.06</v>
      </c>
      <c r="DW425" s="17">
        <v>8.0500000000000007</v>
      </c>
      <c r="DX425" s="17">
        <v>8.06</v>
      </c>
      <c r="DY425" s="17">
        <v>8.06</v>
      </c>
      <c r="DZ425" s="17">
        <v>8.0500000000000007</v>
      </c>
      <c r="EA425" s="17">
        <v>8.0500000000000007</v>
      </c>
      <c r="EB425" s="17">
        <v>8.0500000000000007</v>
      </c>
      <c r="EC425" s="17">
        <v>8.06</v>
      </c>
      <c r="ED425" s="17">
        <v>8.0500000000000007</v>
      </c>
      <c r="EE425" s="17">
        <v>8.0399999999999991</v>
      </c>
      <c r="EF425" s="17">
        <v>8.0399999999999991</v>
      </c>
      <c r="EG425" s="17">
        <v>8.0500000000000007</v>
      </c>
      <c r="EH425" s="17">
        <v>8.0500000000000007</v>
      </c>
      <c r="EI425" s="17">
        <v>8.0500000000000007</v>
      </c>
      <c r="EJ425" s="17">
        <v>8.0500000000000007</v>
      </c>
      <c r="EK425" s="17">
        <v>8.0500000000000007</v>
      </c>
      <c r="EL425" s="17">
        <v>8.0500000000000007</v>
      </c>
      <c r="EM425" s="17">
        <v>8.0500000000000007</v>
      </c>
      <c r="EN425" s="17">
        <v>8.0500000000000007</v>
      </c>
      <c r="EO425" s="17">
        <v>8.0399999999999991</v>
      </c>
      <c r="EP425" s="17">
        <v>8.0500000000000007</v>
      </c>
      <c r="EQ425" s="17">
        <v>8.0500000000000007</v>
      </c>
      <c r="ER425" s="17">
        <v>8.0500000000000007</v>
      </c>
      <c r="ES425" s="17">
        <v>8.0500000000000007</v>
      </c>
      <c r="ET425" s="17">
        <v>8.0399999999999991</v>
      </c>
      <c r="EU425" s="17">
        <v>8.0500000000000007</v>
      </c>
      <c r="EV425" s="17">
        <v>8.0500000000000007</v>
      </c>
      <c r="EW425" s="17">
        <v>8.0500000000000007</v>
      </c>
      <c r="EX425" s="17">
        <v>8.0500000000000007</v>
      </c>
      <c r="EY425" s="17">
        <v>8.0500000000000007</v>
      </c>
      <c r="EZ425" s="17">
        <v>8.0500000000000007</v>
      </c>
      <c r="FA425" s="17">
        <v>8.0500000000000007</v>
      </c>
      <c r="FB425" s="17">
        <v>8.0500000000000007</v>
      </c>
      <c r="FC425" s="17">
        <v>8.0500000000000007</v>
      </c>
      <c r="FD425" s="17">
        <v>8.0500000000000007</v>
      </c>
      <c r="FE425" s="17">
        <v>8.0500000000000007</v>
      </c>
      <c r="FF425" s="17">
        <v>8.0500000000000007</v>
      </c>
      <c r="FG425" s="17">
        <v>8.0500000000000007</v>
      </c>
      <c r="FH425" s="17">
        <v>8.0500000000000007</v>
      </c>
      <c r="FI425" s="17">
        <v>8.0500000000000007</v>
      </c>
      <c r="FJ425" s="17">
        <v>8.0500000000000007</v>
      </c>
      <c r="FK425" s="17">
        <v>8.0500000000000007</v>
      </c>
      <c r="FL425" s="17">
        <v>8.0500000000000007</v>
      </c>
      <c r="FM425" s="17">
        <v>8.06</v>
      </c>
      <c r="FN425" s="17">
        <v>8.06</v>
      </c>
      <c r="FO425" s="17">
        <v>8.06</v>
      </c>
      <c r="FP425" s="17">
        <v>8.06</v>
      </c>
      <c r="FQ425" s="17">
        <v>8.06</v>
      </c>
      <c r="FR425" s="17">
        <v>8.0500000000000007</v>
      </c>
      <c r="FS425" s="17">
        <v>8.06</v>
      </c>
      <c r="FT425" s="17">
        <v>8.0500000000000007</v>
      </c>
      <c r="FU425" s="17">
        <v>8.06</v>
      </c>
      <c r="FV425" s="17">
        <v>8.06</v>
      </c>
      <c r="FW425" s="17">
        <v>8.06</v>
      </c>
      <c r="FX425" s="17">
        <v>8.0500000000000007</v>
      </c>
      <c r="FY425" s="17">
        <v>8.06</v>
      </c>
      <c r="FZ425" s="17">
        <v>8.06</v>
      </c>
      <c r="GA425" s="17">
        <v>8.06</v>
      </c>
      <c r="GB425" s="17">
        <v>8.0500000000000007</v>
      </c>
      <c r="GC425" s="17">
        <v>8.0500000000000007</v>
      </c>
      <c r="GD425" s="17">
        <v>8.0500000000000007</v>
      </c>
      <c r="GE425" s="17">
        <v>8.06</v>
      </c>
      <c r="GF425" s="17">
        <v>8.0500000000000007</v>
      </c>
      <c r="GG425" s="17">
        <v>8.06</v>
      </c>
      <c r="GH425" s="17">
        <v>8.06</v>
      </c>
      <c r="GI425" s="17">
        <v>8.0500000000000007</v>
      </c>
      <c r="GJ425" s="17">
        <v>8.06</v>
      </c>
      <c r="GK425" s="17">
        <v>8.06</v>
      </c>
      <c r="GL425" s="17">
        <v>8.06</v>
      </c>
      <c r="GM425" s="17">
        <v>8.06</v>
      </c>
      <c r="GN425" s="17">
        <v>8.0500000000000007</v>
      </c>
      <c r="GO425" s="17">
        <v>8.0500000000000007</v>
      </c>
      <c r="GP425" s="17">
        <v>8.06</v>
      </c>
      <c r="GQ425" s="17">
        <v>8.0500000000000007</v>
      </c>
      <c r="GR425" s="17">
        <v>8.0500000000000007</v>
      </c>
      <c r="GS425" s="17">
        <v>8.0500000000000007</v>
      </c>
      <c r="GT425" s="17">
        <v>8.0500000000000007</v>
      </c>
      <c r="GU425" s="17">
        <v>8.06</v>
      </c>
      <c r="GV425" s="17">
        <v>8.06</v>
      </c>
      <c r="GW425" s="17">
        <v>8.06</v>
      </c>
      <c r="GX425" s="17">
        <v>8.07</v>
      </c>
      <c r="GY425" s="17">
        <v>8.06</v>
      </c>
      <c r="GZ425" s="17">
        <v>8.07</v>
      </c>
      <c r="HA425" s="17">
        <v>8.06</v>
      </c>
      <c r="HB425" s="17">
        <v>8.0500000000000007</v>
      </c>
      <c r="HC425" s="17">
        <v>8.06</v>
      </c>
      <c r="HD425" s="17">
        <v>8.06</v>
      </c>
      <c r="HE425" s="17">
        <v>8.06</v>
      </c>
      <c r="HF425" s="17">
        <v>8.0500000000000007</v>
      </c>
      <c r="HG425" s="17">
        <v>8.0500000000000007</v>
      </c>
      <c r="HH425" s="17">
        <v>8.06</v>
      </c>
      <c r="HI425" s="17">
        <v>8.0500000000000007</v>
      </c>
      <c r="HJ425" s="17">
        <v>8.0500000000000007</v>
      </c>
      <c r="HK425" s="17">
        <v>8.0399999999999991</v>
      </c>
      <c r="HL425" s="17">
        <v>8.0399999999999991</v>
      </c>
      <c r="HM425" s="17">
        <v>8.0299999999999994</v>
      </c>
      <c r="HN425" s="17">
        <v>8.0399999999999991</v>
      </c>
      <c r="HO425" s="17">
        <v>8.02</v>
      </c>
      <c r="HP425" s="17">
        <v>8.0299999999999994</v>
      </c>
      <c r="HQ425" s="17">
        <v>8.0299999999999994</v>
      </c>
      <c r="HR425" s="17">
        <v>8.0299999999999994</v>
      </c>
      <c r="HS425" s="17">
        <v>8.0299999999999994</v>
      </c>
      <c r="HT425" s="17">
        <v>8.0399999999999991</v>
      </c>
      <c r="HU425" s="17">
        <v>8.0399999999999991</v>
      </c>
      <c r="HV425" s="17">
        <v>8.0299999999999994</v>
      </c>
      <c r="HW425" s="17">
        <v>8.0399999999999991</v>
      </c>
      <c r="HX425" s="17">
        <v>8.0299999999999994</v>
      </c>
      <c r="HY425" s="17">
        <v>8.0399999999999991</v>
      </c>
      <c r="HZ425" s="17">
        <v>8.0399999999999991</v>
      </c>
      <c r="IA425" s="17">
        <v>8.0399999999999991</v>
      </c>
      <c r="IB425" s="17">
        <v>8.0399999999999991</v>
      </c>
      <c r="IC425" s="17">
        <v>8.0399999999999991</v>
      </c>
      <c r="ID425" s="17">
        <v>8.0399999999999991</v>
      </c>
      <c r="IE425" s="17">
        <v>8.0299999999999994</v>
      </c>
      <c r="IF425" s="17">
        <v>8.0299999999999994</v>
      </c>
      <c r="IG425" s="17">
        <v>8.0299999999999994</v>
      </c>
      <c r="IH425" s="17">
        <v>8.0299999999999994</v>
      </c>
      <c r="II425" s="17">
        <v>8.0299999999999994</v>
      </c>
      <c r="IJ425" s="17">
        <v>8.02</v>
      </c>
      <c r="IK425" s="17">
        <v>8.0399999999999991</v>
      </c>
      <c r="IL425" s="17">
        <v>8.0399999999999991</v>
      </c>
      <c r="IM425" s="17">
        <v>8.0399999999999991</v>
      </c>
      <c r="IN425" s="17">
        <v>8.0399999999999991</v>
      </c>
      <c r="IO425" s="17">
        <v>8.0500000000000007</v>
      </c>
      <c r="IP425" s="17">
        <v>8.0500000000000007</v>
      </c>
      <c r="IQ425" s="17">
        <v>8.0500000000000007</v>
      </c>
      <c r="IR425" s="17">
        <v>8.0500000000000007</v>
      </c>
      <c r="IS425" s="17">
        <v>8.0500000000000007</v>
      </c>
      <c r="IT425" s="17">
        <v>8.0500000000000007</v>
      </c>
      <c r="IU425" s="17">
        <v>8.06</v>
      </c>
      <c r="IV425" s="17">
        <v>8.06</v>
      </c>
      <c r="IW425" s="17">
        <v>8.06</v>
      </c>
      <c r="IX425" s="17">
        <v>8.06</v>
      </c>
      <c r="IY425" s="17">
        <v>8.06</v>
      </c>
    </row>
    <row r="426" spans="1:259" x14ac:dyDescent="0.15">
      <c r="A426" s="17" t="s">
        <v>3236</v>
      </c>
      <c r="B426" s="17" t="s">
        <v>3237</v>
      </c>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c r="AA426" s="26"/>
      <c r="AB426" s="17"/>
      <c r="AC426" s="26"/>
      <c r="AD426" s="26"/>
      <c r="AE426" s="17"/>
      <c r="AF426" s="17"/>
      <c r="AG426" s="17"/>
      <c r="AH426" s="17"/>
      <c r="AI426" s="17"/>
      <c r="AJ426" s="17"/>
      <c r="AK426" s="17"/>
      <c r="AL426" s="17"/>
      <c r="AM426" s="17"/>
      <c r="AN426" s="17"/>
      <c r="AO426" s="17"/>
      <c r="AP426" s="17"/>
      <c r="AQ426" s="17"/>
      <c r="AR426" s="17"/>
      <c r="AS426" s="17"/>
      <c r="AT426" s="17"/>
      <c r="AU426" s="17"/>
      <c r="AV426" s="17"/>
      <c r="AW426" s="17"/>
      <c r="AX426" s="17"/>
      <c r="AY426" s="17"/>
      <c r="AZ426" s="17"/>
      <c r="BA426" s="17"/>
      <c r="BB426" s="17"/>
      <c r="BC426" s="17"/>
      <c r="BD426" s="17"/>
      <c r="BE426" s="17"/>
      <c r="BF426" s="17"/>
      <c r="BG426" s="17"/>
      <c r="BH426" s="17"/>
      <c r="BI426" s="17"/>
      <c r="BJ426" s="26"/>
      <c r="BK426" s="17"/>
      <c r="BL426" s="17"/>
      <c r="BM426" s="17"/>
      <c r="BN426" s="17"/>
      <c r="BO426" s="17"/>
      <c r="BP426" s="17"/>
      <c r="BQ426" s="17"/>
      <c r="BR426" s="17"/>
      <c r="BS426" s="17"/>
      <c r="BT426" s="17"/>
      <c r="BU426" s="17"/>
      <c r="BV426" s="17"/>
      <c r="BW426" s="17"/>
      <c r="BX426" s="26"/>
      <c r="BY426" s="26"/>
      <c r="BZ426" s="26"/>
      <c r="CA426" s="26"/>
      <c r="CB426" s="26"/>
      <c r="CC426" s="17"/>
      <c r="CD426" s="17"/>
      <c r="CE426" s="17"/>
      <c r="CF426" s="17"/>
      <c r="CG426" s="17"/>
      <c r="CH426" s="17"/>
      <c r="CI426" s="17"/>
      <c r="CJ426" s="26"/>
      <c r="CK426" s="17"/>
      <c r="CL426" s="17"/>
      <c r="CM426" s="17"/>
      <c r="CN426" s="17"/>
      <c r="CO426" s="17"/>
      <c r="CP426" s="17"/>
      <c r="CQ426" s="17"/>
      <c r="CR426" s="17"/>
      <c r="CS426" s="17"/>
      <c r="CT426" s="17"/>
      <c r="CU426" s="17"/>
      <c r="CV426" s="17"/>
      <c r="CW426" s="17"/>
      <c r="CX426" s="17"/>
      <c r="CY426" s="26"/>
      <c r="CZ426" s="26"/>
      <c r="DA426" s="26"/>
      <c r="DB426" s="17"/>
      <c r="DC426" s="17"/>
      <c r="DD426" s="17"/>
      <c r="DE426" s="17"/>
      <c r="DF426" s="17"/>
      <c r="DG426" s="17"/>
      <c r="DH426" s="26"/>
      <c r="DI426" s="17"/>
      <c r="DJ426" s="17"/>
      <c r="DK426" s="17"/>
      <c r="DL426" s="17"/>
      <c r="DM426" s="17">
        <v>37.86</v>
      </c>
      <c r="DN426" s="17">
        <v>37.92</v>
      </c>
      <c r="DO426" s="17">
        <v>37.92</v>
      </c>
      <c r="DP426" s="17">
        <v>37.92</v>
      </c>
      <c r="DQ426" s="17">
        <v>37.950000000000003</v>
      </c>
      <c r="DR426" s="17">
        <v>37.92</v>
      </c>
      <c r="DS426" s="17">
        <v>37.950000000000003</v>
      </c>
      <c r="DT426" s="17">
        <v>37.9</v>
      </c>
      <c r="DU426" s="17">
        <v>37.92</v>
      </c>
      <c r="DV426" s="17">
        <v>37.94</v>
      </c>
      <c r="DW426" s="17">
        <v>37.92</v>
      </c>
      <c r="DX426" s="17">
        <v>37.93</v>
      </c>
      <c r="DY426" s="17">
        <v>37.93</v>
      </c>
      <c r="DZ426" s="17">
        <v>37.92</v>
      </c>
      <c r="EA426" s="17">
        <v>37.92</v>
      </c>
      <c r="EB426" s="17">
        <v>37.9</v>
      </c>
      <c r="EC426" s="17">
        <v>37.880000000000003</v>
      </c>
      <c r="ED426" s="17">
        <v>37.880000000000003</v>
      </c>
      <c r="EE426" s="17">
        <v>37.869999999999997</v>
      </c>
      <c r="EF426" s="17">
        <v>37.86</v>
      </c>
      <c r="EG426" s="17">
        <v>37.85</v>
      </c>
      <c r="EH426" s="17">
        <v>37.840000000000003</v>
      </c>
      <c r="EI426" s="17">
        <v>37.880000000000003</v>
      </c>
      <c r="EJ426" s="17">
        <v>37.869999999999997</v>
      </c>
      <c r="EK426" s="17">
        <v>37.880000000000003</v>
      </c>
      <c r="EL426" s="17">
        <v>37.880000000000003</v>
      </c>
      <c r="EM426" s="17">
        <v>37.89</v>
      </c>
      <c r="EN426" s="17">
        <v>37.9</v>
      </c>
      <c r="EO426" s="17">
        <v>37.83</v>
      </c>
      <c r="EP426" s="17">
        <v>37.840000000000003</v>
      </c>
      <c r="EQ426" s="17">
        <v>37.9</v>
      </c>
      <c r="ER426" s="17">
        <v>37.86</v>
      </c>
      <c r="ES426" s="17">
        <v>37.880000000000003</v>
      </c>
      <c r="ET426" s="17">
        <v>37.880000000000003</v>
      </c>
      <c r="EU426" s="17">
        <v>37.880000000000003</v>
      </c>
      <c r="EV426" s="17">
        <v>37.869999999999997</v>
      </c>
      <c r="EW426" s="17">
        <v>37.86</v>
      </c>
      <c r="EX426" s="17">
        <v>37.85</v>
      </c>
      <c r="EY426" s="17">
        <v>37.82</v>
      </c>
      <c r="EZ426" s="17">
        <v>37.82</v>
      </c>
      <c r="FA426" s="17">
        <v>37.71</v>
      </c>
      <c r="FB426" s="17">
        <v>37.78</v>
      </c>
      <c r="FC426" s="17">
        <v>37.82</v>
      </c>
      <c r="FD426" s="17">
        <v>37.799999999999997</v>
      </c>
      <c r="FE426" s="17">
        <v>37.9</v>
      </c>
      <c r="FF426" s="17">
        <v>37.9</v>
      </c>
      <c r="FG426" s="17">
        <v>37.89</v>
      </c>
      <c r="FH426" s="17">
        <v>37.9</v>
      </c>
      <c r="FI426" s="17">
        <v>37.9</v>
      </c>
      <c r="FJ426" s="17">
        <v>37.86</v>
      </c>
      <c r="FK426" s="17">
        <v>37.9</v>
      </c>
      <c r="FL426" s="17">
        <v>37.94</v>
      </c>
      <c r="FM426" s="17">
        <v>37.94</v>
      </c>
      <c r="FN426" s="17">
        <v>37.880000000000003</v>
      </c>
      <c r="FO426" s="17">
        <v>37.909999999999997</v>
      </c>
      <c r="FP426" s="17">
        <v>37.92</v>
      </c>
      <c r="FQ426" s="17">
        <v>37.93</v>
      </c>
      <c r="FR426" s="17">
        <v>37.950000000000003</v>
      </c>
      <c r="FS426" s="17">
        <v>37.93</v>
      </c>
      <c r="FT426" s="17">
        <v>37.93</v>
      </c>
      <c r="FU426" s="17">
        <v>37.93</v>
      </c>
      <c r="FV426" s="17">
        <v>37.94</v>
      </c>
      <c r="FW426" s="17">
        <v>37.9</v>
      </c>
      <c r="FX426" s="17">
        <v>37.94</v>
      </c>
      <c r="FY426" s="17">
        <v>38.04</v>
      </c>
      <c r="FZ426" s="17">
        <v>38.1</v>
      </c>
      <c r="GA426" s="17">
        <v>38.090000000000003</v>
      </c>
      <c r="GB426" s="17">
        <v>38.020000000000003</v>
      </c>
      <c r="GC426" s="17">
        <v>38.06</v>
      </c>
      <c r="GD426" s="17">
        <v>38.03</v>
      </c>
      <c r="GE426" s="17">
        <v>38.090000000000003</v>
      </c>
      <c r="GF426" s="17">
        <v>38.07</v>
      </c>
      <c r="GG426" s="17">
        <v>38.090000000000003</v>
      </c>
      <c r="GH426" s="17">
        <v>38.22</v>
      </c>
      <c r="GI426" s="17">
        <v>38.25</v>
      </c>
      <c r="GJ426" s="17">
        <v>38.200000000000003</v>
      </c>
      <c r="GK426" s="17">
        <v>38.24</v>
      </c>
      <c r="GL426" s="17">
        <v>38.35</v>
      </c>
      <c r="GM426" s="17">
        <v>38.22</v>
      </c>
      <c r="GN426" s="17">
        <v>38.24</v>
      </c>
      <c r="GO426" s="17">
        <v>38.25</v>
      </c>
      <c r="GP426" s="17">
        <v>38.159999999999997</v>
      </c>
      <c r="GQ426" s="17">
        <v>38.22</v>
      </c>
      <c r="GR426" s="17">
        <v>38.229999999999997</v>
      </c>
      <c r="GS426" s="17">
        <v>38.18</v>
      </c>
      <c r="GT426" s="17">
        <v>38.130000000000003</v>
      </c>
      <c r="GU426" s="17">
        <v>38.119999999999997</v>
      </c>
      <c r="GV426" s="17">
        <v>38.130000000000003</v>
      </c>
      <c r="GW426" s="17">
        <v>38.08</v>
      </c>
      <c r="GX426" s="17">
        <v>38.08</v>
      </c>
      <c r="GY426" s="17">
        <v>38.1</v>
      </c>
      <c r="GZ426" s="17">
        <v>38.15</v>
      </c>
      <c r="HA426" s="17">
        <v>38.18</v>
      </c>
      <c r="HB426" s="17">
        <v>38.15</v>
      </c>
      <c r="HC426" s="17">
        <v>38.19</v>
      </c>
      <c r="HD426" s="17">
        <v>38.200000000000003</v>
      </c>
      <c r="HE426" s="17">
        <v>38.130000000000003</v>
      </c>
      <c r="HF426" s="17">
        <v>38.11</v>
      </c>
      <c r="HG426" s="17">
        <v>38.1</v>
      </c>
      <c r="HH426" s="17">
        <v>38.07</v>
      </c>
      <c r="HI426" s="17">
        <v>38.090000000000003</v>
      </c>
      <c r="HJ426" s="17">
        <v>38.07</v>
      </c>
      <c r="HK426" s="17">
        <v>38.06</v>
      </c>
      <c r="HL426" s="17">
        <v>38.01</v>
      </c>
      <c r="HM426" s="17">
        <v>38</v>
      </c>
      <c r="HN426" s="17">
        <v>37.89</v>
      </c>
      <c r="HO426" s="17">
        <v>37.99</v>
      </c>
      <c r="HP426" s="17">
        <v>37.99</v>
      </c>
      <c r="HQ426" s="17">
        <v>37.97</v>
      </c>
      <c r="HR426" s="17">
        <v>37.950000000000003</v>
      </c>
      <c r="HS426" s="17">
        <v>37.979999999999997</v>
      </c>
      <c r="HT426" s="17">
        <v>37.99</v>
      </c>
      <c r="HU426" s="17">
        <v>38.01</v>
      </c>
      <c r="HV426" s="17">
        <v>38.020000000000003</v>
      </c>
      <c r="HW426" s="17">
        <v>38.020000000000003</v>
      </c>
      <c r="HX426" s="17">
        <v>38.020000000000003</v>
      </c>
      <c r="HY426" s="17">
        <v>38</v>
      </c>
      <c r="HZ426" s="17">
        <v>37.99</v>
      </c>
      <c r="IA426" s="17">
        <v>37.99</v>
      </c>
      <c r="IB426" s="17">
        <v>37.99</v>
      </c>
      <c r="IC426" s="17">
        <v>37.97</v>
      </c>
      <c r="ID426" s="17">
        <v>38.020000000000003</v>
      </c>
      <c r="IE426" s="17">
        <v>38.01</v>
      </c>
      <c r="IF426" s="17">
        <v>38.03</v>
      </c>
      <c r="IG426" s="17">
        <v>38.119999999999997</v>
      </c>
      <c r="IH426" s="17">
        <v>38.130000000000003</v>
      </c>
      <c r="II426" s="17">
        <v>38.130000000000003</v>
      </c>
      <c r="IJ426" s="17">
        <v>38.119999999999997</v>
      </c>
      <c r="IK426" s="17">
        <v>38.090000000000003</v>
      </c>
      <c r="IL426" s="17">
        <v>38.090000000000003</v>
      </c>
      <c r="IM426" s="17">
        <v>38.11</v>
      </c>
      <c r="IN426" s="17">
        <v>38.1</v>
      </c>
      <c r="IO426" s="17">
        <v>38.06</v>
      </c>
      <c r="IP426" s="17">
        <v>38.06</v>
      </c>
      <c r="IQ426" s="17">
        <v>38.049999999999997</v>
      </c>
      <c r="IR426" s="17">
        <v>38.049999999999997</v>
      </c>
      <c r="IS426" s="17">
        <v>38.020000000000003</v>
      </c>
      <c r="IT426" s="17">
        <v>37.979999999999997</v>
      </c>
      <c r="IU426" s="17">
        <v>37.96</v>
      </c>
      <c r="IV426" s="17">
        <v>37.93</v>
      </c>
      <c r="IW426" s="17">
        <v>37.93</v>
      </c>
      <c r="IX426" s="17">
        <v>37.93</v>
      </c>
      <c r="IY426" s="17">
        <v>37.93</v>
      </c>
    </row>
    <row r="427" spans="1:259" x14ac:dyDescent="0.15">
      <c r="A427" s="17" t="s">
        <v>602</v>
      </c>
      <c r="B427" s="17" t="s">
        <v>603</v>
      </c>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c r="AA427" s="26"/>
      <c r="AB427" s="17"/>
      <c r="AC427" s="26"/>
      <c r="AD427" s="26"/>
      <c r="AE427" s="17"/>
      <c r="AF427" s="17"/>
      <c r="AG427" s="17"/>
      <c r="AH427" s="17"/>
      <c r="AI427" s="17"/>
      <c r="AJ427" s="17"/>
      <c r="AK427" s="17"/>
      <c r="AL427" s="17"/>
      <c r="AM427" s="17"/>
      <c r="AN427" s="17"/>
      <c r="AO427" s="17"/>
      <c r="AP427" s="17"/>
      <c r="AQ427" s="17"/>
      <c r="AR427" s="17"/>
      <c r="AS427" s="17"/>
      <c r="AT427" s="17"/>
      <c r="AU427" s="17"/>
      <c r="AV427" s="17"/>
      <c r="AW427" s="17"/>
      <c r="AX427" s="17"/>
      <c r="AY427" s="17"/>
      <c r="AZ427" s="17"/>
      <c r="BA427" s="17"/>
      <c r="BB427" s="17"/>
      <c r="BC427" s="17"/>
      <c r="BD427" s="17"/>
      <c r="BE427" s="17"/>
      <c r="BF427" s="17"/>
      <c r="BG427" s="17"/>
      <c r="BH427" s="17"/>
      <c r="BI427" s="17"/>
      <c r="BJ427" s="26"/>
      <c r="BK427" s="17"/>
      <c r="BL427" s="17"/>
      <c r="BM427" s="17"/>
      <c r="BN427" s="17"/>
      <c r="BO427" s="17"/>
      <c r="BP427" s="17"/>
      <c r="BQ427" s="17"/>
      <c r="BR427" s="17"/>
      <c r="BS427" s="17"/>
      <c r="BT427" s="17"/>
      <c r="BU427" s="17"/>
      <c r="BV427" s="17"/>
      <c r="BW427" s="17"/>
      <c r="BX427" s="26"/>
      <c r="BY427" s="26"/>
      <c r="BZ427" s="26"/>
      <c r="CA427" s="26"/>
      <c r="CB427" s="26"/>
      <c r="CC427" s="17"/>
      <c r="CD427" s="17"/>
      <c r="CE427" s="17"/>
      <c r="CF427" s="17"/>
      <c r="CG427" s="17"/>
      <c r="CH427" s="17"/>
      <c r="CI427" s="17"/>
      <c r="CJ427" s="26"/>
      <c r="CK427" s="17"/>
      <c r="CL427" s="17"/>
      <c r="CM427" s="17"/>
      <c r="CN427" s="17"/>
      <c r="CO427" s="17"/>
      <c r="CP427" s="17"/>
      <c r="CQ427" s="17"/>
      <c r="CR427" s="17"/>
      <c r="CS427" s="17"/>
      <c r="CT427" s="17"/>
      <c r="CU427" s="17"/>
      <c r="CV427" s="17"/>
      <c r="CW427" s="17"/>
      <c r="CX427" s="17"/>
      <c r="CY427" s="26"/>
      <c r="CZ427" s="26"/>
      <c r="DA427" s="26"/>
      <c r="DB427" s="17"/>
      <c r="DC427" s="17"/>
      <c r="DD427" s="17"/>
      <c r="DE427" s="17"/>
      <c r="DF427" s="17"/>
      <c r="DG427" s="17"/>
      <c r="DH427" s="26"/>
      <c r="DI427" s="17"/>
      <c r="DJ427" s="17"/>
      <c r="DK427" s="17"/>
      <c r="DL427" s="17"/>
      <c r="DM427" s="17">
        <v>28.48</v>
      </c>
      <c r="DN427" s="17">
        <v>28.49</v>
      </c>
      <c r="DO427" s="17">
        <v>28.5</v>
      </c>
      <c r="DP427" s="17">
        <v>28.51</v>
      </c>
      <c r="DQ427" s="17">
        <v>28.5</v>
      </c>
      <c r="DR427" s="17">
        <v>28.51</v>
      </c>
      <c r="DS427" s="17">
        <v>28.49</v>
      </c>
      <c r="DT427" s="17">
        <v>28.53</v>
      </c>
      <c r="DU427" s="17">
        <v>28.55</v>
      </c>
      <c r="DV427" s="17">
        <v>28.57</v>
      </c>
      <c r="DW427" s="17">
        <v>28.63</v>
      </c>
      <c r="DX427" s="17">
        <v>28.63</v>
      </c>
      <c r="DY427" s="17">
        <v>28.59</v>
      </c>
      <c r="DZ427" s="17">
        <v>28.58</v>
      </c>
      <c r="EA427" s="17">
        <v>28.59</v>
      </c>
      <c r="EB427" s="17">
        <v>28.59</v>
      </c>
      <c r="EC427" s="17">
        <v>28.54</v>
      </c>
      <c r="ED427" s="17">
        <v>28.53</v>
      </c>
      <c r="EE427" s="17">
        <v>28.52</v>
      </c>
      <c r="EF427" s="17">
        <v>28.54</v>
      </c>
      <c r="EG427" s="17">
        <v>28.55</v>
      </c>
      <c r="EH427" s="17">
        <v>28.55</v>
      </c>
      <c r="EI427" s="17">
        <v>28.59</v>
      </c>
      <c r="EJ427" s="17">
        <v>28.59</v>
      </c>
      <c r="EK427" s="17">
        <v>28.56</v>
      </c>
      <c r="EL427" s="17">
        <v>28.58</v>
      </c>
      <c r="EM427" s="17">
        <v>28.55</v>
      </c>
      <c r="EN427" s="17">
        <v>28.55</v>
      </c>
      <c r="EO427" s="17">
        <v>28.54</v>
      </c>
      <c r="EP427" s="17">
        <v>28.53</v>
      </c>
      <c r="EQ427" s="17">
        <v>28.52</v>
      </c>
      <c r="ER427" s="17">
        <v>28.56</v>
      </c>
      <c r="ES427" s="17">
        <v>28.56</v>
      </c>
      <c r="ET427" s="17">
        <v>28.55</v>
      </c>
      <c r="EU427" s="17">
        <v>28.53</v>
      </c>
      <c r="EV427" s="17">
        <v>28.53</v>
      </c>
      <c r="EW427" s="17">
        <v>28.53</v>
      </c>
      <c r="EX427" s="17">
        <v>28.51</v>
      </c>
      <c r="EY427" s="17">
        <v>28.52</v>
      </c>
      <c r="EZ427" s="17">
        <v>28.53</v>
      </c>
      <c r="FA427" s="17">
        <v>28.5</v>
      </c>
      <c r="FB427" s="17">
        <v>28.47</v>
      </c>
      <c r="FC427" s="17">
        <v>28.45</v>
      </c>
      <c r="FD427" s="17">
        <v>28.47</v>
      </c>
      <c r="FE427" s="17">
        <v>28.46</v>
      </c>
      <c r="FF427" s="17">
        <v>28.5</v>
      </c>
      <c r="FG427" s="17">
        <v>28.47</v>
      </c>
      <c r="FH427" s="17">
        <v>28.48</v>
      </c>
      <c r="FI427" s="17">
        <v>28.49</v>
      </c>
      <c r="FJ427" s="17">
        <v>28.49</v>
      </c>
      <c r="FK427" s="17">
        <v>28.49</v>
      </c>
      <c r="FL427" s="17">
        <v>28.51</v>
      </c>
      <c r="FM427" s="17">
        <v>28.5</v>
      </c>
      <c r="FN427" s="17">
        <v>28.48</v>
      </c>
      <c r="FO427" s="17">
        <v>28.45</v>
      </c>
      <c r="FP427" s="17">
        <v>28.44</v>
      </c>
      <c r="FQ427" s="17">
        <v>28.42</v>
      </c>
      <c r="FR427" s="17">
        <v>28.38</v>
      </c>
      <c r="FS427" s="17">
        <v>28.41</v>
      </c>
      <c r="FT427" s="17">
        <v>28.4</v>
      </c>
      <c r="FU427" s="17">
        <v>28.4</v>
      </c>
      <c r="FV427" s="17">
        <v>28.42</v>
      </c>
      <c r="FW427" s="17">
        <v>28.5</v>
      </c>
      <c r="FX427" s="17">
        <v>28.49</v>
      </c>
      <c r="FY427" s="17">
        <v>28.45</v>
      </c>
      <c r="FZ427" s="17">
        <v>28.53</v>
      </c>
      <c r="GA427" s="17">
        <v>28.53</v>
      </c>
      <c r="GB427" s="17">
        <v>28.51</v>
      </c>
      <c r="GC427" s="17">
        <v>28.5</v>
      </c>
      <c r="GD427" s="17">
        <v>28.45</v>
      </c>
      <c r="GE427" s="17">
        <v>28.49</v>
      </c>
      <c r="GF427" s="17">
        <v>28.46</v>
      </c>
      <c r="GG427" s="17">
        <v>28.48</v>
      </c>
      <c r="GH427" s="17">
        <v>28.48</v>
      </c>
      <c r="GI427" s="17">
        <v>28.45</v>
      </c>
      <c r="GJ427" s="17">
        <v>28.45</v>
      </c>
      <c r="GK427" s="17">
        <v>28.45</v>
      </c>
      <c r="GL427" s="17">
        <v>28.51</v>
      </c>
      <c r="GM427" s="17">
        <v>28.44</v>
      </c>
      <c r="GN427" s="17">
        <v>28.5</v>
      </c>
      <c r="GO427" s="17">
        <v>28.46</v>
      </c>
      <c r="GP427" s="17">
        <v>28.49</v>
      </c>
      <c r="GQ427" s="17">
        <v>28.48</v>
      </c>
      <c r="GR427" s="17">
        <v>28.46</v>
      </c>
      <c r="GS427" s="17">
        <v>28.46</v>
      </c>
      <c r="GT427" s="17">
        <v>28.47</v>
      </c>
      <c r="GU427" s="17">
        <v>28.46</v>
      </c>
      <c r="GV427" s="17">
        <v>28.44</v>
      </c>
      <c r="GW427" s="17">
        <v>28.5</v>
      </c>
      <c r="GX427" s="17">
        <v>28.46</v>
      </c>
      <c r="GY427" s="17">
        <v>28.5</v>
      </c>
      <c r="GZ427" s="17">
        <v>28.5</v>
      </c>
      <c r="HA427" s="17">
        <v>28.5</v>
      </c>
      <c r="HB427" s="17">
        <v>28.5</v>
      </c>
      <c r="HC427" s="17">
        <v>28.5</v>
      </c>
      <c r="HD427" s="17">
        <v>28.47</v>
      </c>
      <c r="HE427" s="17">
        <v>28.49</v>
      </c>
      <c r="HF427" s="17">
        <v>28.5</v>
      </c>
      <c r="HG427" s="17">
        <v>28.49</v>
      </c>
      <c r="HH427" s="17">
        <v>28.48</v>
      </c>
      <c r="HI427" s="17">
        <v>28.49</v>
      </c>
      <c r="HJ427" s="17">
        <v>28.47</v>
      </c>
      <c r="HK427" s="17">
        <v>28.47</v>
      </c>
      <c r="HL427" s="17">
        <v>28.46</v>
      </c>
      <c r="HM427" s="17">
        <v>28.49</v>
      </c>
      <c r="HN427" s="17">
        <v>28.45</v>
      </c>
      <c r="HO427" s="17">
        <v>28.51</v>
      </c>
      <c r="HP427" s="17">
        <v>28.44</v>
      </c>
      <c r="HQ427" s="17">
        <v>28.44</v>
      </c>
      <c r="HR427" s="17">
        <v>28.43</v>
      </c>
      <c r="HS427" s="17">
        <v>28.45</v>
      </c>
      <c r="HT427" s="17">
        <v>28.48</v>
      </c>
      <c r="HU427" s="17">
        <v>28.48</v>
      </c>
      <c r="HV427" s="17">
        <v>28.47</v>
      </c>
      <c r="HW427" s="17">
        <v>28.5</v>
      </c>
      <c r="HX427" s="17">
        <v>28.5</v>
      </c>
      <c r="HY427" s="17">
        <v>28.51</v>
      </c>
      <c r="HZ427" s="17">
        <v>28.5</v>
      </c>
      <c r="IA427" s="17">
        <v>28.49</v>
      </c>
      <c r="IB427" s="17">
        <v>28.51</v>
      </c>
      <c r="IC427" s="17">
        <v>28.49</v>
      </c>
      <c r="ID427" s="17">
        <v>28.49</v>
      </c>
      <c r="IE427" s="17">
        <v>28.47</v>
      </c>
      <c r="IF427" s="17">
        <v>28.46</v>
      </c>
      <c r="IG427" s="17">
        <v>28.46</v>
      </c>
      <c r="IH427" s="17">
        <v>28.5</v>
      </c>
      <c r="II427" s="17">
        <v>28.5</v>
      </c>
      <c r="IJ427" s="17">
        <v>28.48</v>
      </c>
      <c r="IK427" s="17">
        <v>28.47</v>
      </c>
      <c r="IL427" s="17">
        <v>28.49</v>
      </c>
      <c r="IM427" s="17">
        <v>28.51</v>
      </c>
      <c r="IN427" s="17">
        <v>28.52</v>
      </c>
      <c r="IO427" s="17">
        <v>28.52</v>
      </c>
      <c r="IP427" s="17">
        <v>28.51</v>
      </c>
      <c r="IQ427" s="17">
        <v>28.48</v>
      </c>
      <c r="IR427" s="17">
        <v>28.46</v>
      </c>
      <c r="IS427" s="17">
        <v>28.43</v>
      </c>
      <c r="IT427" s="17">
        <v>28.44</v>
      </c>
      <c r="IU427" s="17">
        <v>28.44</v>
      </c>
      <c r="IV427" s="17">
        <v>28.44</v>
      </c>
      <c r="IW427" s="17">
        <v>28.44</v>
      </c>
      <c r="IX427" s="17">
        <v>28.44</v>
      </c>
      <c r="IY427" s="17">
        <v>28.41</v>
      </c>
    </row>
    <row r="428" spans="1:259" x14ac:dyDescent="0.15">
      <c r="A428" s="17" t="s">
        <v>4706</v>
      </c>
      <c r="B428" s="17" t="s">
        <v>4775</v>
      </c>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c r="AA428" s="26"/>
      <c r="AB428" s="17"/>
      <c r="AC428" s="26"/>
      <c r="AD428" s="26"/>
      <c r="AE428" s="17"/>
      <c r="AF428" s="17"/>
      <c r="AG428" s="17"/>
      <c r="AH428" s="17"/>
      <c r="AI428" s="17"/>
      <c r="AJ428" s="17"/>
      <c r="AK428" s="17"/>
      <c r="AL428" s="17"/>
      <c r="AM428" s="17"/>
      <c r="AN428" s="17"/>
      <c r="AO428" s="17"/>
      <c r="AP428" s="17"/>
      <c r="AQ428" s="17"/>
      <c r="AR428" s="17"/>
      <c r="AS428" s="17"/>
      <c r="AT428" s="17"/>
      <c r="AU428" s="17"/>
      <c r="AV428" s="17"/>
      <c r="AW428" s="17"/>
      <c r="AX428" s="17"/>
      <c r="AY428" s="17"/>
      <c r="AZ428" s="17"/>
      <c r="BA428" s="17"/>
      <c r="BB428" s="17"/>
      <c r="BC428" s="17"/>
      <c r="BD428" s="17"/>
      <c r="BE428" s="17"/>
      <c r="BF428" s="17"/>
      <c r="BG428" s="17"/>
      <c r="BH428" s="17"/>
      <c r="BI428" s="17"/>
      <c r="BJ428" s="26"/>
      <c r="BK428" s="17"/>
      <c r="BL428" s="17"/>
      <c r="BM428" s="17"/>
      <c r="BN428" s="17"/>
      <c r="BO428" s="17"/>
      <c r="BP428" s="17"/>
      <c r="BQ428" s="17"/>
      <c r="BR428" s="17"/>
      <c r="BS428" s="17"/>
      <c r="BT428" s="17"/>
      <c r="BU428" s="17"/>
      <c r="BV428" s="17"/>
      <c r="BW428" s="17"/>
      <c r="BX428" s="26"/>
      <c r="BY428" s="26"/>
      <c r="BZ428" s="26"/>
      <c r="CA428" s="26"/>
      <c r="CB428" s="26"/>
      <c r="CC428" s="17"/>
      <c r="CD428" s="17"/>
      <c r="CE428" s="17"/>
      <c r="CF428" s="17"/>
      <c r="CG428" s="17"/>
      <c r="CH428" s="17"/>
      <c r="CI428" s="17"/>
      <c r="CJ428" s="26"/>
      <c r="CK428" s="17"/>
      <c r="CL428" s="17"/>
      <c r="CM428" s="17"/>
      <c r="CN428" s="17"/>
      <c r="CO428" s="17"/>
      <c r="CP428" s="17"/>
      <c r="CQ428" s="17"/>
      <c r="CR428" s="17"/>
      <c r="CS428" s="17"/>
      <c r="CT428" s="17"/>
      <c r="CU428" s="17"/>
      <c r="CV428" s="17"/>
      <c r="CW428" s="17"/>
      <c r="CX428" s="17"/>
      <c r="CY428" s="26"/>
      <c r="CZ428" s="26"/>
      <c r="DA428" s="26"/>
      <c r="DB428" s="17"/>
      <c r="DC428" s="17"/>
      <c r="DD428" s="17"/>
      <c r="DE428" s="17"/>
      <c r="DF428" s="17"/>
      <c r="DG428" s="17"/>
      <c r="DH428" s="26"/>
      <c r="DI428" s="17"/>
      <c r="DJ428" s="17"/>
      <c r="DK428" s="17"/>
      <c r="DL428" s="17"/>
      <c r="DM428" s="17">
        <v>6.54</v>
      </c>
      <c r="DN428" s="17">
        <v>6.53</v>
      </c>
      <c r="DO428" s="17">
        <v>6.54</v>
      </c>
      <c r="DP428" s="17">
        <v>6.54</v>
      </c>
      <c r="DQ428" s="17">
        <v>6.54</v>
      </c>
      <c r="DR428" s="17">
        <v>6.54</v>
      </c>
      <c r="DS428" s="17">
        <v>6.54</v>
      </c>
      <c r="DT428" s="17">
        <v>6.54</v>
      </c>
      <c r="DU428" s="17">
        <v>6.55</v>
      </c>
      <c r="DV428" s="17">
        <v>6.54</v>
      </c>
      <c r="DW428" s="17">
        <v>6.55</v>
      </c>
      <c r="DX428" s="17">
        <v>6.54</v>
      </c>
      <c r="DY428" s="17">
        <v>6.54</v>
      </c>
      <c r="DZ428" s="17">
        <v>6.55</v>
      </c>
      <c r="EA428" s="17">
        <v>6.55</v>
      </c>
      <c r="EB428" s="17">
        <v>6.54</v>
      </c>
      <c r="EC428" s="17">
        <v>6.55</v>
      </c>
      <c r="ED428" s="17">
        <v>6.55</v>
      </c>
      <c r="EE428" s="17">
        <v>6.53</v>
      </c>
      <c r="EF428" s="17">
        <v>6.53</v>
      </c>
      <c r="EG428" s="17">
        <v>6.53</v>
      </c>
      <c r="EH428" s="17">
        <v>6.53</v>
      </c>
      <c r="EI428" s="17">
        <v>6.54</v>
      </c>
      <c r="EJ428" s="17">
        <v>6.54</v>
      </c>
      <c r="EK428" s="17">
        <v>6.53</v>
      </c>
      <c r="EL428" s="17">
        <v>6.53</v>
      </c>
      <c r="EM428" s="17">
        <v>6.53</v>
      </c>
      <c r="EN428" s="17">
        <v>6.54</v>
      </c>
      <c r="EO428" s="17">
        <v>6.53</v>
      </c>
      <c r="EP428" s="17">
        <v>6.53</v>
      </c>
      <c r="EQ428" s="17">
        <v>6.53</v>
      </c>
      <c r="ER428" s="17">
        <v>6.53</v>
      </c>
      <c r="ES428" s="17">
        <v>6.54</v>
      </c>
      <c r="ET428" s="17">
        <v>6.55</v>
      </c>
      <c r="EU428" s="17">
        <v>6.54</v>
      </c>
      <c r="EV428" s="17">
        <v>6.53</v>
      </c>
      <c r="EW428" s="17">
        <v>6.53</v>
      </c>
      <c r="EX428" s="17">
        <v>6.53</v>
      </c>
      <c r="EY428" s="17">
        <v>6.52</v>
      </c>
      <c r="EZ428" s="17">
        <v>6.51</v>
      </c>
      <c r="FA428" s="17">
        <v>6.51</v>
      </c>
      <c r="FB428" s="17">
        <v>6.51</v>
      </c>
      <c r="FC428" s="17">
        <v>6.51</v>
      </c>
      <c r="FD428" s="17">
        <v>6.5</v>
      </c>
      <c r="FE428" s="17">
        <v>6.5</v>
      </c>
      <c r="FF428" s="17">
        <v>6.52</v>
      </c>
      <c r="FG428" s="17">
        <v>6.52</v>
      </c>
      <c r="FH428" s="17">
        <v>6.51</v>
      </c>
      <c r="FI428" s="17">
        <v>6.5</v>
      </c>
      <c r="FJ428" s="17">
        <v>6.5</v>
      </c>
      <c r="FK428" s="17">
        <v>6.5</v>
      </c>
      <c r="FL428" s="17">
        <v>6.5</v>
      </c>
      <c r="FM428" s="17">
        <v>6.51</v>
      </c>
      <c r="FN428" s="17">
        <v>6.51</v>
      </c>
      <c r="FO428" s="17">
        <v>6.51</v>
      </c>
      <c r="FP428" s="17">
        <v>6.5</v>
      </c>
      <c r="FQ428" s="17">
        <v>6.51</v>
      </c>
      <c r="FR428" s="17">
        <v>6.51</v>
      </c>
      <c r="FS428" s="17">
        <v>6.5</v>
      </c>
      <c r="FT428" s="17">
        <v>6.51</v>
      </c>
      <c r="FU428" s="17">
        <v>6.51</v>
      </c>
      <c r="FV428" s="17">
        <v>6.52</v>
      </c>
      <c r="FW428" s="17">
        <v>6.51</v>
      </c>
      <c r="FX428" s="17">
        <v>6.52</v>
      </c>
      <c r="FY428" s="17">
        <v>6.52</v>
      </c>
      <c r="FZ428" s="17">
        <v>6.52</v>
      </c>
      <c r="GA428" s="17">
        <v>6.52</v>
      </c>
      <c r="GB428" s="17">
        <v>6.52</v>
      </c>
      <c r="GC428" s="17">
        <v>6.52</v>
      </c>
      <c r="GD428" s="17">
        <v>6.53</v>
      </c>
      <c r="GE428" s="17">
        <v>6.52</v>
      </c>
      <c r="GF428" s="17">
        <v>6.52</v>
      </c>
      <c r="GG428" s="17">
        <v>6.52</v>
      </c>
      <c r="GH428" s="17">
        <v>6.51</v>
      </c>
      <c r="GI428" s="17">
        <v>6.51</v>
      </c>
      <c r="GJ428" s="17">
        <v>6.51</v>
      </c>
      <c r="GK428" s="17">
        <v>6.5</v>
      </c>
      <c r="GL428" s="17">
        <v>6.5</v>
      </c>
      <c r="GM428" s="17">
        <v>6.5</v>
      </c>
      <c r="GN428" s="17">
        <v>6.49</v>
      </c>
      <c r="GO428" s="17">
        <v>6.48</v>
      </c>
      <c r="GP428" s="17">
        <v>6.5</v>
      </c>
      <c r="GQ428" s="17">
        <v>6.49</v>
      </c>
      <c r="GR428" s="17">
        <v>6.49</v>
      </c>
      <c r="GS428" s="17">
        <v>6.49</v>
      </c>
      <c r="GT428" s="17">
        <v>6.47</v>
      </c>
      <c r="GU428" s="17">
        <v>6.48</v>
      </c>
      <c r="GV428" s="17">
        <v>6.49</v>
      </c>
      <c r="GW428" s="17">
        <v>6.49</v>
      </c>
      <c r="GX428" s="17">
        <v>6.49</v>
      </c>
      <c r="GY428" s="17">
        <v>6.5</v>
      </c>
      <c r="GZ428" s="17">
        <v>6.5</v>
      </c>
      <c r="HA428" s="17">
        <v>6.5</v>
      </c>
      <c r="HB428" s="17">
        <v>6.49</v>
      </c>
      <c r="HC428" s="17">
        <v>6.49</v>
      </c>
      <c r="HD428" s="17">
        <v>6.5</v>
      </c>
      <c r="HE428" s="17">
        <v>6.5</v>
      </c>
      <c r="HF428" s="17">
        <v>6.49</v>
      </c>
      <c r="HG428" s="17">
        <v>6.49</v>
      </c>
      <c r="HH428" s="17">
        <v>6.49</v>
      </c>
      <c r="HI428" s="17">
        <v>6.49</v>
      </c>
      <c r="HJ428" s="17">
        <v>6.49</v>
      </c>
      <c r="HK428" s="17">
        <v>6.48</v>
      </c>
      <c r="HL428" s="17">
        <v>6.48</v>
      </c>
      <c r="HM428" s="17">
        <v>6.48</v>
      </c>
      <c r="HN428" s="17">
        <v>6.49</v>
      </c>
      <c r="HO428" s="17">
        <v>6.48</v>
      </c>
      <c r="HP428" s="17">
        <v>6.47</v>
      </c>
      <c r="HQ428" s="17">
        <v>6.48</v>
      </c>
      <c r="HR428" s="17">
        <v>6.48</v>
      </c>
      <c r="HS428" s="17">
        <v>6.48</v>
      </c>
      <c r="HT428" s="17">
        <v>6.48</v>
      </c>
      <c r="HU428" s="17">
        <v>6.48</v>
      </c>
      <c r="HV428" s="17">
        <v>6.49</v>
      </c>
      <c r="HW428" s="17">
        <v>6.48</v>
      </c>
      <c r="HX428" s="17">
        <v>6.48</v>
      </c>
      <c r="HY428" s="17">
        <v>6.49</v>
      </c>
      <c r="HZ428" s="17">
        <v>6.48</v>
      </c>
      <c r="IA428" s="17">
        <v>6.48</v>
      </c>
      <c r="IB428" s="17">
        <v>6.48</v>
      </c>
      <c r="IC428" s="17">
        <v>6.48</v>
      </c>
      <c r="ID428" s="17">
        <v>6.48</v>
      </c>
      <c r="IE428" s="17">
        <v>6.48</v>
      </c>
      <c r="IF428" s="17">
        <v>6.47</v>
      </c>
      <c r="IG428" s="17">
        <v>6.47</v>
      </c>
      <c r="IH428" s="17">
        <v>6.47</v>
      </c>
      <c r="II428" s="17">
        <v>6.47</v>
      </c>
      <c r="IJ428" s="17">
        <v>6.47</v>
      </c>
      <c r="IK428" s="17">
        <v>6.47</v>
      </c>
      <c r="IL428" s="17">
        <v>6.48</v>
      </c>
      <c r="IM428" s="17">
        <v>6.47</v>
      </c>
      <c r="IN428" s="17">
        <v>6.49</v>
      </c>
      <c r="IO428" s="17">
        <v>6.49</v>
      </c>
      <c r="IP428" s="17">
        <v>6.48</v>
      </c>
      <c r="IQ428" s="17">
        <v>6.48</v>
      </c>
      <c r="IR428" s="17">
        <v>6.49</v>
      </c>
      <c r="IS428" s="17">
        <v>6.5</v>
      </c>
      <c r="IT428" s="17">
        <v>6.49</v>
      </c>
      <c r="IU428" s="17">
        <v>6.48</v>
      </c>
      <c r="IV428" s="17">
        <v>6.48</v>
      </c>
      <c r="IW428" s="17">
        <v>6.48</v>
      </c>
      <c r="IX428" s="17">
        <v>6.48</v>
      </c>
      <c r="IY428" s="17">
        <v>6.48</v>
      </c>
    </row>
    <row r="429" spans="1:259" x14ac:dyDescent="0.15">
      <c r="A429" s="17" t="s">
        <v>1046</v>
      </c>
      <c r="B429" s="17" t="s">
        <v>1047</v>
      </c>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c r="AA429" s="26"/>
      <c r="AB429" s="17"/>
      <c r="AC429" s="26"/>
      <c r="AD429" s="26"/>
      <c r="AE429" s="17"/>
      <c r="AF429" s="17"/>
      <c r="AG429" s="17"/>
      <c r="AH429" s="17"/>
      <c r="AI429" s="17"/>
      <c r="AJ429" s="17"/>
      <c r="AK429" s="17"/>
      <c r="AL429" s="17"/>
      <c r="AM429" s="17"/>
      <c r="AN429" s="17"/>
      <c r="AO429" s="17"/>
      <c r="AP429" s="17"/>
      <c r="AQ429" s="17"/>
      <c r="AR429" s="17"/>
      <c r="AS429" s="17"/>
      <c r="AT429" s="17"/>
      <c r="AU429" s="17"/>
      <c r="AV429" s="17"/>
      <c r="AW429" s="17"/>
      <c r="AX429" s="17"/>
      <c r="AY429" s="17"/>
      <c r="AZ429" s="17"/>
      <c r="BA429" s="17"/>
      <c r="BB429" s="17"/>
      <c r="BC429" s="17"/>
      <c r="BD429" s="17"/>
      <c r="BE429" s="17"/>
      <c r="BF429" s="17"/>
      <c r="BG429" s="17"/>
      <c r="BH429" s="17"/>
      <c r="BI429" s="17"/>
      <c r="BJ429" s="26"/>
      <c r="BK429" s="17"/>
      <c r="BL429" s="17"/>
      <c r="BM429" s="17"/>
      <c r="BN429" s="17"/>
      <c r="BO429" s="17"/>
      <c r="BP429" s="17"/>
      <c r="BQ429" s="17"/>
      <c r="BR429" s="17"/>
      <c r="BS429" s="17"/>
      <c r="BT429" s="17"/>
      <c r="BU429" s="17"/>
      <c r="BV429" s="17"/>
      <c r="BW429" s="17"/>
      <c r="BX429" s="26"/>
      <c r="BY429" s="26"/>
      <c r="BZ429" s="26"/>
      <c r="CA429" s="26"/>
      <c r="CB429" s="26"/>
      <c r="CC429" s="17"/>
      <c r="CD429" s="17"/>
      <c r="CE429" s="17"/>
      <c r="CF429" s="17"/>
      <c r="CG429" s="17"/>
      <c r="CH429" s="17"/>
      <c r="CI429" s="17"/>
      <c r="CJ429" s="26"/>
      <c r="CK429" s="17"/>
      <c r="CL429" s="17"/>
      <c r="CM429" s="17"/>
      <c r="CN429" s="17"/>
      <c r="CO429" s="17"/>
      <c r="CP429" s="17"/>
      <c r="CQ429" s="17"/>
      <c r="CR429" s="17"/>
      <c r="CS429" s="17"/>
      <c r="CT429" s="17"/>
      <c r="CU429" s="17"/>
      <c r="CV429" s="17"/>
      <c r="CW429" s="17"/>
      <c r="CX429" s="17"/>
      <c r="CY429" s="26"/>
      <c r="CZ429" s="26"/>
      <c r="DA429" s="26"/>
      <c r="DB429" s="17"/>
      <c r="DC429" s="17"/>
      <c r="DD429" s="17"/>
      <c r="DE429" s="17"/>
      <c r="DF429" s="17"/>
      <c r="DG429" s="17"/>
      <c r="DH429" s="26"/>
      <c r="DI429" s="17"/>
      <c r="DJ429" s="17"/>
      <c r="DK429" s="17"/>
      <c r="DL429" s="17"/>
      <c r="DM429" s="17">
        <v>39.119999999999997</v>
      </c>
      <c r="DN429" s="17">
        <v>39.130000000000003</v>
      </c>
      <c r="DO429" s="17">
        <v>39.1</v>
      </c>
      <c r="DP429" s="17">
        <v>39.130000000000003</v>
      </c>
      <c r="DQ429" s="17">
        <v>39.130000000000003</v>
      </c>
      <c r="DR429" s="17">
        <v>39.130000000000003</v>
      </c>
      <c r="DS429" s="17">
        <v>39.14</v>
      </c>
      <c r="DT429" s="17">
        <v>39.14</v>
      </c>
      <c r="DU429" s="17">
        <v>39.130000000000003</v>
      </c>
      <c r="DV429" s="17">
        <v>39.14</v>
      </c>
      <c r="DW429" s="17">
        <v>39.14</v>
      </c>
      <c r="DX429" s="17">
        <v>39.14</v>
      </c>
      <c r="DY429" s="17">
        <v>39.14</v>
      </c>
      <c r="DZ429" s="17">
        <v>39.14</v>
      </c>
      <c r="EA429" s="17">
        <v>39.119999999999997</v>
      </c>
      <c r="EB429" s="17">
        <v>39.119999999999997</v>
      </c>
      <c r="EC429" s="17">
        <v>39.130000000000003</v>
      </c>
      <c r="ED429" s="17">
        <v>39.119999999999997</v>
      </c>
      <c r="EE429" s="17">
        <v>39.119999999999997</v>
      </c>
      <c r="EF429" s="17">
        <v>39.119999999999997</v>
      </c>
      <c r="EG429" s="17">
        <v>39.130000000000003</v>
      </c>
      <c r="EH429" s="17">
        <v>39.130000000000003</v>
      </c>
      <c r="EI429" s="17">
        <v>39.130000000000003</v>
      </c>
      <c r="EJ429" s="17">
        <v>39.17</v>
      </c>
      <c r="EK429" s="17">
        <v>39.18</v>
      </c>
      <c r="EL429" s="17">
        <v>39.19</v>
      </c>
      <c r="EM429" s="17">
        <v>39.19</v>
      </c>
      <c r="EN429" s="17">
        <v>39.24</v>
      </c>
      <c r="EO429" s="17">
        <v>39.29</v>
      </c>
      <c r="EP429" s="17">
        <v>39.25</v>
      </c>
      <c r="EQ429" s="17">
        <v>39.299999999999997</v>
      </c>
      <c r="ER429" s="17">
        <v>39.32</v>
      </c>
      <c r="ES429" s="17">
        <v>39.33</v>
      </c>
      <c r="ET429" s="17">
        <v>39.35</v>
      </c>
      <c r="EU429" s="17">
        <v>39.35</v>
      </c>
      <c r="EV429" s="17">
        <v>39.33</v>
      </c>
      <c r="EW429" s="17">
        <v>39.32</v>
      </c>
      <c r="EX429" s="17">
        <v>39.33</v>
      </c>
      <c r="EY429" s="17">
        <v>39.299999999999997</v>
      </c>
      <c r="EZ429" s="17">
        <v>39.19</v>
      </c>
      <c r="FA429" s="17">
        <v>39.200000000000003</v>
      </c>
      <c r="FB429" s="17">
        <v>39.270000000000003</v>
      </c>
      <c r="FC429" s="17">
        <v>39.299999999999997</v>
      </c>
      <c r="FD429" s="17">
        <v>39.31</v>
      </c>
      <c r="FE429" s="17">
        <v>39.32</v>
      </c>
      <c r="FF429" s="17">
        <v>39.32</v>
      </c>
      <c r="FG429" s="17">
        <v>39.31</v>
      </c>
      <c r="FH429" s="17">
        <v>39.299999999999997</v>
      </c>
      <c r="FI429" s="17">
        <v>39.31</v>
      </c>
      <c r="FJ429" s="17">
        <v>39.31</v>
      </c>
      <c r="FK429" s="17">
        <v>39.299999999999997</v>
      </c>
      <c r="FL429" s="17">
        <v>39.32</v>
      </c>
      <c r="FM429" s="17">
        <v>39.36</v>
      </c>
      <c r="FN429" s="17">
        <v>39.4</v>
      </c>
      <c r="FO429" s="17">
        <v>39.5</v>
      </c>
      <c r="FP429" s="17">
        <v>39.57</v>
      </c>
      <c r="FQ429" s="17">
        <v>39.57</v>
      </c>
      <c r="FR429" s="17">
        <v>39.6</v>
      </c>
      <c r="FS429" s="17">
        <v>39.630000000000003</v>
      </c>
      <c r="FT429" s="17">
        <v>39.700000000000003</v>
      </c>
      <c r="FU429" s="17">
        <v>39.72</v>
      </c>
      <c r="FV429" s="17">
        <v>39.69</v>
      </c>
      <c r="FW429" s="17">
        <v>39.6</v>
      </c>
      <c r="FX429" s="17">
        <v>39.619999999999997</v>
      </c>
      <c r="FY429" s="17">
        <v>39.69</v>
      </c>
      <c r="FZ429" s="17">
        <v>39.78</v>
      </c>
      <c r="GA429" s="17">
        <v>39.880000000000003</v>
      </c>
      <c r="GB429" s="17">
        <v>39.909999999999997</v>
      </c>
      <c r="GC429" s="17">
        <v>39.909999999999997</v>
      </c>
      <c r="GD429" s="17">
        <v>39.880000000000003</v>
      </c>
      <c r="GE429" s="17">
        <v>39.799999999999997</v>
      </c>
      <c r="GF429" s="17">
        <v>39.81</v>
      </c>
      <c r="GG429" s="17">
        <v>39.840000000000003</v>
      </c>
      <c r="GH429" s="17">
        <v>39.89</v>
      </c>
      <c r="GI429" s="17">
        <v>39.880000000000003</v>
      </c>
      <c r="GJ429" s="17">
        <v>39.909999999999997</v>
      </c>
      <c r="GK429" s="17">
        <v>39.94</v>
      </c>
      <c r="GL429" s="17">
        <v>39.96</v>
      </c>
      <c r="GM429" s="17">
        <v>39.97</v>
      </c>
      <c r="GN429" s="17">
        <v>39.979999999999997</v>
      </c>
      <c r="GO429" s="17">
        <v>39.979999999999997</v>
      </c>
      <c r="GP429" s="17">
        <v>39.97</v>
      </c>
      <c r="GQ429" s="17">
        <v>39.950000000000003</v>
      </c>
      <c r="GR429" s="17">
        <v>39.9</v>
      </c>
      <c r="GS429" s="17">
        <v>39.880000000000003</v>
      </c>
      <c r="GT429" s="17">
        <v>39.89</v>
      </c>
      <c r="GU429" s="17">
        <v>39.9</v>
      </c>
      <c r="GV429" s="17">
        <v>39.909999999999997</v>
      </c>
      <c r="GW429" s="17">
        <v>39.94</v>
      </c>
      <c r="GX429" s="17">
        <v>39.979999999999997</v>
      </c>
      <c r="GY429" s="17">
        <v>39.979999999999997</v>
      </c>
      <c r="GZ429" s="17">
        <v>40.020000000000003</v>
      </c>
      <c r="HA429" s="17">
        <v>40.03</v>
      </c>
      <c r="HB429" s="17">
        <v>40.049999999999997</v>
      </c>
      <c r="HC429" s="17">
        <v>40.07</v>
      </c>
      <c r="HD429" s="17">
        <v>40.090000000000003</v>
      </c>
      <c r="HE429" s="17">
        <v>40.04</v>
      </c>
      <c r="HF429" s="17">
        <v>40.04</v>
      </c>
      <c r="HG429" s="17">
        <v>40</v>
      </c>
      <c r="HH429" s="17">
        <v>40.01</v>
      </c>
      <c r="HI429" s="17">
        <v>40.020000000000003</v>
      </c>
      <c r="HJ429" s="17">
        <v>40.01</v>
      </c>
      <c r="HK429" s="17">
        <v>40.020000000000003</v>
      </c>
      <c r="HL429" s="17">
        <v>39.979999999999997</v>
      </c>
      <c r="HM429" s="17">
        <v>40.049999999999997</v>
      </c>
      <c r="HN429" s="17">
        <v>40.049999999999997</v>
      </c>
      <c r="HO429" s="17">
        <v>40.020000000000003</v>
      </c>
      <c r="HP429" s="17">
        <v>40.03</v>
      </c>
      <c r="HQ429" s="17">
        <v>40.020000000000003</v>
      </c>
      <c r="HR429" s="17">
        <v>40.020000000000003</v>
      </c>
      <c r="HS429" s="17">
        <v>40</v>
      </c>
      <c r="HT429" s="17">
        <v>40</v>
      </c>
      <c r="HU429" s="17">
        <v>40</v>
      </c>
      <c r="HV429" s="17">
        <v>40</v>
      </c>
      <c r="HW429" s="17">
        <v>40</v>
      </c>
      <c r="HX429" s="17">
        <v>40.01</v>
      </c>
      <c r="HY429" s="17">
        <v>40.020000000000003</v>
      </c>
      <c r="HZ429" s="17">
        <v>40.01</v>
      </c>
      <c r="IA429" s="17">
        <v>40.020000000000003</v>
      </c>
      <c r="IB429" s="17">
        <v>40.020000000000003</v>
      </c>
      <c r="IC429" s="17">
        <v>40.03</v>
      </c>
      <c r="ID429" s="17">
        <v>40.049999999999997</v>
      </c>
      <c r="IE429" s="17">
        <v>40.06</v>
      </c>
      <c r="IF429" s="17">
        <v>40.090000000000003</v>
      </c>
      <c r="IG429" s="17">
        <v>40.119999999999997</v>
      </c>
      <c r="IH429" s="17">
        <v>40.15</v>
      </c>
      <c r="II429" s="17">
        <v>40.159999999999997</v>
      </c>
      <c r="IJ429" s="17">
        <v>40.159999999999997</v>
      </c>
      <c r="IK429" s="17">
        <v>40.14</v>
      </c>
      <c r="IL429" s="17">
        <v>40.14</v>
      </c>
      <c r="IM429" s="17">
        <v>40.090000000000003</v>
      </c>
      <c r="IN429" s="17">
        <v>40.130000000000003</v>
      </c>
      <c r="IO429" s="17">
        <v>40.130000000000003</v>
      </c>
      <c r="IP429" s="17">
        <v>40.119999999999997</v>
      </c>
      <c r="IQ429" s="17">
        <v>40.1</v>
      </c>
      <c r="IR429" s="17">
        <v>40.090000000000003</v>
      </c>
      <c r="IS429" s="17">
        <v>40.090000000000003</v>
      </c>
      <c r="IT429" s="17">
        <v>40.06</v>
      </c>
      <c r="IU429" s="17">
        <v>40.08</v>
      </c>
      <c r="IV429" s="17">
        <v>40.11</v>
      </c>
      <c r="IW429" s="17">
        <v>40.130000000000003</v>
      </c>
      <c r="IX429" s="17">
        <v>40.14</v>
      </c>
      <c r="IY429" s="17">
        <v>40.119999999999997</v>
      </c>
    </row>
    <row r="430" spans="1:259" x14ac:dyDescent="0.15">
      <c r="A430" s="17" t="s">
        <v>768</v>
      </c>
      <c r="B430" s="17" t="s">
        <v>769</v>
      </c>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c r="AA430" s="26"/>
      <c r="AB430" s="17"/>
      <c r="AC430" s="26"/>
      <c r="AD430" s="26"/>
      <c r="AE430" s="17"/>
      <c r="AF430" s="17"/>
      <c r="AG430" s="17"/>
      <c r="AH430" s="17"/>
      <c r="AI430" s="17"/>
      <c r="AJ430" s="17"/>
      <c r="AK430" s="17"/>
      <c r="AL430" s="17"/>
      <c r="AM430" s="17"/>
      <c r="AN430" s="17"/>
      <c r="AO430" s="17"/>
      <c r="AP430" s="17"/>
      <c r="AQ430" s="17"/>
      <c r="AR430" s="17"/>
      <c r="AS430" s="17"/>
      <c r="AT430" s="17"/>
      <c r="AU430" s="17"/>
      <c r="AV430" s="17"/>
      <c r="AW430" s="17"/>
      <c r="AX430" s="17"/>
      <c r="AY430" s="17"/>
      <c r="AZ430" s="17"/>
      <c r="BA430" s="17"/>
      <c r="BB430" s="17"/>
      <c r="BC430" s="17"/>
      <c r="BD430" s="17"/>
      <c r="BE430" s="17"/>
      <c r="BF430" s="17"/>
      <c r="BG430" s="17"/>
      <c r="BH430" s="17"/>
      <c r="BI430" s="17"/>
      <c r="BJ430" s="26"/>
      <c r="BK430" s="17"/>
      <c r="BL430" s="17"/>
      <c r="BM430" s="17"/>
      <c r="BN430" s="17"/>
      <c r="BO430" s="17"/>
      <c r="BP430" s="17"/>
      <c r="BQ430" s="17"/>
      <c r="BR430" s="17"/>
      <c r="BS430" s="17"/>
      <c r="BT430" s="17"/>
      <c r="BU430" s="17"/>
      <c r="BV430" s="17"/>
      <c r="BW430" s="17"/>
      <c r="BX430" s="26"/>
      <c r="BY430" s="26"/>
      <c r="BZ430" s="26"/>
      <c r="CA430" s="26"/>
      <c r="CB430" s="26"/>
      <c r="CC430" s="17"/>
      <c r="CD430" s="17"/>
      <c r="CE430" s="17"/>
      <c r="CF430" s="17"/>
      <c r="CG430" s="17"/>
      <c r="CH430" s="17"/>
      <c r="CI430" s="17"/>
      <c r="CJ430" s="26"/>
      <c r="CK430" s="17"/>
      <c r="CL430" s="17"/>
      <c r="CM430" s="17"/>
      <c r="CN430" s="17"/>
      <c r="CO430" s="17"/>
      <c r="CP430" s="17"/>
      <c r="CQ430" s="17"/>
      <c r="CR430" s="17"/>
      <c r="CS430" s="17"/>
      <c r="CT430" s="17"/>
      <c r="CU430" s="17"/>
      <c r="CV430" s="17"/>
      <c r="CW430" s="17"/>
      <c r="CX430" s="17"/>
      <c r="CY430" s="26"/>
      <c r="CZ430" s="26"/>
      <c r="DA430" s="26"/>
      <c r="DB430" s="17"/>
      <c r="DC430" s="17"/>
      <c r="DD430" s="17"/>
      <c r="DE430" s="17"/>
      <c r="DF430" s="17"/>
      <c r="DG430" s="17"/>
      <c r="DH430" s="26"/>
      <c r="DI430" s="17"/>
      <c r="DJ430" s="17"/>
      <c r="DK430" s="17"/>
      <c r="DL430" s="17"/>
      <c r="DM430" s="17">
        <v>4.6500000000000004</v>
      </c>
      <c r="DN430" s="17">
        <v>4.6500000000000004</v>
      </c>
      <c r="DO430" s="17">
        <v>4.6500000000000004</v>
      </c>
      <c r="DP430" s="17">
        <v>4.6500000000000004</v>
      </c>
      <c r="DQ430" s="17">
        <v>4.6500000000000004</v>
      </c>
      <c r="DR430" s="17">
        <v>4.66</v>
      </c>
      <c r="DS430" s="17">
        <v>4.6500000000000004</v>
      </c>
      <c r="DT430" s="17">
        <v>4.6500000000000004</v>
      </c>
      <c r="DU430" s="17">
        <v>4.6500000000000004</v>
      </c>
      <c r="DV430" s="17">
        <v>4.6500000000000004</v>
      </c>
      <c r="DW430" s="17">
        <v>4.6500000000000004</v>
      </c>
      <c r="DX430" s="17">
        <v>4.6500000000000004</v>
      </c>
      <c r="DY430" s="17">
        <v>4.6399999999999997</v>
      </c>
      <c r="DZ430" s="17">
        <v>4.6500000000000004</v>
      </c>
      <c r="EA430" s="17">
        <v>4.6399999999999997</v>
      </c>
      <c r="EB430" s="17">
        <v>4.6399999999999997</v>
      </c>
      <c r="EC430" s="17">
        <v>4.6500000000000004</v>
      </c>
      <c r="ED430" s="17">
        <v>4.6399999999999997</v>
      </c>
      <c r="EE430" s="17">
        <v>4.6500000000000004</v>
      </c>
      <c r="EF430" s="17">
        <v>4.6500000000000004</v>
      </c>
      <c r="EG430" s="17">
        <v>4.6399999999999997</v>
      </c>
      <c r="EH430" s="17">
        <v>4.6399999999999997</v>
      </c>
      <c r="EI430" s="17">
        <v>4.6399999999999997</v>
      </c>
      <c r="EJ430" s="17">
        <v>4.6399999999999997</v>
      </c>
      <c r="EK430" s="17">
        <v>4.6500000000000004</v>
      </c>
      <c r="EL430" s="17">
        <v>4.6500000000000004</v>
      </c>
      <c r="EM430" s="17">
        <v>4.6500000000000004</v>
      </c>
      <c r="EN430" s="17">
        <v>4.6399999999999997</v>
      </c>
      <c r="EO430" s="17">
        <v>4.6399999999999997</v>
      </c>
      <c r="EP430" s="17">
        <v>4.6399999999999997</v>
      </c>
      <c r="EQ430" s="17">
        <v>4.6399999999999997</v>
      </c>
      <c r="ER430" s="17">
        <v>4.6500000000000004</v>
      </c>
      <c r="ES430" s="17">
        <v>4.6500000000000004</v>
      </c>
      <c r="ET430" s="17">
        <v>4.6399999999999997</v>
      </c>
      <c r="EU430" s="17">
        <v>4.6399999999999997</v>
      </c>
      <c r="EV430" s="17">
        <v>4.6399999999999997</v>
      </c>
      <c r="EW430" s="17">
        <v>4.6500000000000004</v>
      </c>
      <c r="EX430" s="17">
        <v>4.6500000000000004</v>
      </c>
      <c r="EY430" s="17">
        <v>4.6399999999999997</v>
      </c>
      <c r="EZ430" s="17">
        <v>4.6399999999999997</v>
      </c>
      <c r="FA430" s="17">
        <v>4.6399999999999997</v>
      </c>
      <c r="FB430" s="17">
        <v>4.6500000000000004</v>
      </c>
      <c r="FC430" s="17">
        <v>4.6500000000000004</v>
      </c>
      <c r="FD430" s="17">
        <v>4.6399999999999997</v>
      </c>
      <c r="FE430" s="17">
        <v>4.6399999999999997</v>
      </c>
      <c r="FF430" s="17">
        <v>4.6500000000000004</v>
      </c>
      <c r="FG430" s="17">
        <v>4.6399999999999997</v>
      </c>
      <c r="FH430" s="17">
        <v>4.6399999999999997</v>
      </c>
      <c r="FI430" s="17">
        <v>4.6500000000000004</v>
      </c>
      <c r="FJ430" s="17">
        <v>4.6500000000000004</v>
      </c>
      <c r="FK430" s="17">
        <v>4.6500000000000004</v>
      </c>
      <c r="FL430" s="17">
        <v>4.6500000000000004</v>
      </c>
      <c r="FM430" s="17">
        <v>4.6500000000000004</v>
      </c>
      <c r="FN430" s="17">
        <v>4.6399999999999997</v>
      </c>
      <c r="FO430" s="17">
        <v>4.6500000000000004</v>
      </c>
      <c r="FP430" s="17">
        <v>4.6500000000000004</v>
      </c>
      <c r="FQ430" s="17">
        <v>4.6399999999999997</v>
      </c>
      <c r="FR430" s="17">
        <v>4.6500000000000004</v>
      </c>
      <c r="FS430" s="17">
        <v>4.6500000000000004</v>
      </c>
      <c r="FT430" s="17">
        <v>4.6399999999999997</v>
      </c>
      <c r="FU430" s="17">
        <v>4.6500000000000004</v>
      </c>
      <c r="FV430" s="17">
        <v>4.6500000000000004</v>
      </c>
      <c r="FW430" s="17">
        <v>4.66</v>
      </c>
      <c r="FX430" s="17">
        <v>4.66</v>
      </c>
      <c r="FY430" s="17">
        <v>4.66</v>
      </c>
      <c r="FZ430" s="17">
        <v>4.66</v>
      </c>
      <c r="GA430" s="17">
        <v>4.66</v>
      </c>
      <c r="GB430" s="17">
        <v>4.66</v>
      </c>
      <c r="GC430" s="17">
        <v>4.66</v>
      </c>
      <c r="GD430" s="17">
        <v>4.66</v>
      </c>
      <c r="GE430" s="17">
        <v>4.6500000000000004</v>
      </c>
      <c r="GF430" s="17">
        <v>4.6500000000000004</v>
      </c>
      <c r="GG430" s="17">
        <v>4.6500000000000004</v>
      </c>
      <c r="GH430" s="17">
        <v>4.6500000000000004</v>
      </c>
      <c r="GI430" s="17">
        <v>4.6500000000000004</v>
      </c>
      <c r="GJ430" s="17">
        <v>4.6399999999999997</v>
      </c>
      <c r="GK430" s="17">
        <v>4.6399999999999997</v>
      </c>
      <c r="GL430" s="17">
        <v>4.6500000000000004</v>
      </c>
      <c r="GM430" s="17">
        <v>4.6500000000000004</v>
      </c>
      <c r="GN430" s="17">
        <v>4.6399999999999997</v>
      </c>
      <c r="GO430" s="17">
        <v>4.62</v>
      </c>
      <c r="GP430" s="17">
        <v>4.63</v>
      </c>
      <c r="GQ430" s="17">
        <v>4.62</v>
      </c>
      <c r="GR430" s="17">
        <v>4.62</v>
      </c>
      <c r="GS430" s="17">
        <v>4.63</v>
      </c>
      <c r="GT430" s="17">
        <v>4.62</v>
      </c>
      <c r="GU430" s="17">
        <v>4.63</v>
      </c>
      <c r="GV430" s="17">
        <v>4.63</v>
      </c>
      <c r="GW430" s="17">
        <v>4.63</v>
      </c>
      <c r="GX430" s="17">
        <v>4.62</v>
      </c>
      <c r="GY430" s="17">
        <v>4.6500000000000004</v>
      </c>
      <c r="GZ430" s="17">
        <v>4.6399999999999997</v>
      </c>
      <c r="HA430" s="17">
        <v>4.6500000000000004</v>
      </c>
      <c r="HB430" s="17">
        <v>4.6500000000000004</v>
      </c>
      <c r="HC430" s="17">
        <v>4.66</v>
      </c>
      <c r="HD430" s="17">
        <v>4.66</v>
      </c>
      <c r="HE430" s="17">
        <v>4.6500000000000004</v>
      </c>
      <c r="HF430" s="17">
        <v>4.6500000000000004</v>
      </c>
      <c r="HG430" s="17">
        <v>4.6399999999999997</v>
      </c>
      <c r="HH430" s="17">
        <v>4.6399999999999997</v>
      </c>
      <c r="HI430" s="17">
        <v>4.6399999999999997</v>
      </c>
      <c r="HJ430" s="17">
        <v>4.6399999999999997</v>
      </c>
      <c r="HK430" s="17">
        <v>4.6399999999999997</v>
      </c>
      <c r="HL430" s="17">
        <v>4.6399999999999997</v>
      </c>
      <c r="HM430" s="17">
        <v>4.6399999999999997</v>
      </c>
      <c r="HN430" s="17">
        <v>4.6399999999999997</v>
      </c>
      <c r="HO430" s="17">
        <v>4.6399999999999997</v>
      </c>
      <c r="HP430" s="17">
        <v>4.6399999999999997</v>
      </c>
      <c r="HQ430" s="17">
        <v>4.6500000000000004</v>
      </c>
      <c r="HR430" s="17">
        <v>4.6399999999999997</v>
      </c>
      <c r="HS430" s="17">
        <v>4.6399999999999997</v>
      </c>
      <c r="HT430" s="17">
        <v>4.6399999999999997</v>
      </c>
      <c r="HU430" s="17">
        <v>4.6500000000000004</v>
      </c>
      <c r="HV430" s="17">
        <v>4.6500000000000004</v>
      </c>
      <c r="HW430" s="17">
        <v>4.6500000000000004</v>
      </c>
      <c r="HX430" s="17">
        <v>4.6399999999999997</v>
      </c>
      <c r="HY430" s="17">
        <v>4.6399999999999997</v>
      </c>
      <c r="HZ430" s="17">
        <v>4.6399999999999997</v>
      </c>
      <c r="IA430" s="17">
        <v>4.6399999999999997</v>
      </c>
      <c r="IB430" s="17">
        <v>4.6500000000000004</v>
      </c>
      <c r="IC430" s="17">
        <v>4.6500000000000004</v>
      </c>
      <c r="ID430" s="17">
        <v>4.6399999999999997</v>
      </c>
      <c r="IE430" s="17">
        <v>4.6399999999999997</v>
      </c>
      <c r="IF430" s="17">
        <v>4.6399999999999997</v>
      </c>
      <c r="IG430" s="17">
        <v>4.6399999999999997</v>
      </c>
      <c r="IH430" s="17">
        <v>4.6399999999999997</v>
      </c>
      <c r="II430" s="17">
        <v>4.6399999999999997</v>
      </c>
      <c r="IJ430" s="17">
        <v>4.6500000000000004</v>
      </c>
      <c r="IK430" s="17">
        <v>4.6399999999999997</v>
      </c>
      <c r="IL430" s="17">
        <v>4.6500000000000004</v>
      </c>
      <c r="IM430" s="17">
        <v>4.6399999999999997</v>
      </c>
      <c r="IN430" s="17">
        <v>4.6399999999999997</v>
      </c>
      <c r="IO430" s="17">
        <v>4.6399999999999997</v>
      </c>
      <c r="IP430" s="17">
        <v>4.6399999999999997</v>
      </c>
      <c r="IQ430" s="17">
        <v>4.6399999999999997</v>
      </c>
      <c r="IR430" s="17">
        <v>4.6399999999999997</v>
      </c>
      <c r="IS430" s="17">
        <v>4.63</v>
      </c>
      <c r="IT430" s="17">
        <v>4.63</v>
      </c>
      <c r="IU430" s="17">
        <v>4.63</v>
      </c>
      <c r="IV430" s="17">
        <v>4.6399999999999997</v>
      </c>
      <c r="IW430" s="17">
        <v>4.6399999999999997</v>
      </c>
      <c r="IX430" s="17">
        <v>4.63</v>
      </c>
      <c r="IY430" s="17">
        <v>4.6399999999999997</v>
      </c>
    </row>
    <row r="431" spans="1:259" x14ac:dyDescent="0.15">
      <c r="A431" s="17" t="s">
        <v>4539</v>
      </c>
      <c r="B431" s="17" t="s">
        <v>4776</v>
      </c>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c r="AA431" s="26"/>
      <c r="AB431" s="17"/>
      <c r="AC431" s="26"/>
      <c r="AD431" s="26"/>
      <c r="AE431" s="17"/>
      <c r="AF431" s="17"/>
      <c r="AG431" s="17"/>
      <c r="AH431" s="17"/>
      <c r="AI431" s="17"/>
      <c r="AJ431" s="17"/>
      <c r="AK431" s="17"/>
      <c r="AL431" s="17"/>
      <c r="AM431" s="17"/>
      <c r="AN431" s="17"/>
      <c r="AO431" s="17"/>
      <c r="AP431" s="17"/>
      <c r="AQ431" s="17"/>
      <c r="AR431" s="17"/>
      <c r="AS431" s="17"/>
      <c r="AT431" s="17"/>
      <c r="AU431" s="17"/>
      <c r="AV431" s="17"/>
      <c r="AW431" s="17"/>
      <c r="AX431" s="17"/>
      <c r="AY431" s="17"/>
      <c r="AZ431" s="17"/>
      <c r="BA431" s="17"/>
      <c r="BB431" s="17"/>
      <c r="BC431" s="17"/>
      <c r="BD431" s="17"/>
      <c r="BE431" s="17"/>
      <c r="BF431" s="17"/>
      <c r="BG431" s="17"/>
      <c r="BH431" s="17"/>
      <c r="BI431" s="17"/>
      <c r="BJ431" s="26"/>
      <c r="BK431" s="17"/>
      <c r="BL431" s="17"/>
      <c r="BM431" s="17"/>
      <c r="BN431" s="17"/>
      <c r="BO431" s="17"/>
      <c r="BP431" s="17"/>
      <c r="BQ431" s="17"/>
      <c r="BR431" s="17"/>
      <c r="BS431" s="17"/>
      <c r="BT431" s="17"/>
      <c r="BU431" s="17"/>
      <c r="BV431" s="17"/>
      <c r="BW431" s="17"/>
      <c r="BX431" s="26"/>
      <c r="BY431" s="26"/>
      <c r="BZ431" s="26"/>
      <c r="CA431" s="26"/>
      <c r="CB431" s="26"/>
      <c r="CC431" s="17"/>
      <c r="CD431" s="17"/>
      <c r="CE431" s="17"/>
      <c r="CF431" s="17"/>
      <c r="CG431" s="17"/>
      <c r="CH431" s="17"/>
      <c r="CI431" s="17"/>
      <c r="CJ431" s="26"/>
      <c r="CK431" s="17"/>
      <c r="CL431" s="17"/>
      <c r="CM431" s="17"/>
      <c r="CN431" s="17"/>
      <c r="CO431" s="17"/>
      <c r="CP431" s="17"/>
      <c r="CQ431" s="17"/>
      <c r="CR431" s="17"/>
      <c r="CS431" s="17"/>
      <c r="CT431" s="17"/>
      <c r="CU431" s="17"/>
      <c r="CV431" s="17"/>
      <c r="CW431" s="17"/>
      <c r="CX431" s="17"/>
      <c r="CY431" s="26"/>
      <c r="CZ431" s="26"/>
      <c r="DA431" s="26"/>
      <c r="DB431" s="17"/>
      <c r="DC431" s="17"/>
      <c r="DD431" s="17"/>
      <c r="DE431" s="17"/>
      <c r="DF431" s="17"/>
      <c r="DG431" s="17"/>
      <c r="DH431" s="26"/>
      <c r="DI431" s="17"/>
      <c r="DJ431" s="17"/>
      <c r="DK431" s="17"/>
      <c r="DL431" s="17"/>
      <c r="DM431" s="17">
        <v>22.88</v>
      </c>
      <c r="DN431" s="17">
        <v>22.87</v>
      </c>
      <c r="DO431" s="17">
        <v>22.87</v>
      </c>
      <c r="DP431" s="17">
        <v>22.84</v>
      </c>
      <c r="DQ431" s="17">
        <v>22.84</v>
      </c>
      <c r="DR431" s="17">
        <v>22.85</v>
      </c>
      <c r="DS431" s="17">
        <v>22.85</v>
      </c>
      <c r="DT431" s="17">
        <v>22.87</v>
      </c>
      <c r="DU431" s="17">
        <v>22.86</v>
      </c>
      <c r="DV431" s="17">
        <v>22.84</v>
      </c>
      <c r="DW431" s="17">
        <v>22.84</v>
      </c>
      <c r="DX431" s="17">
        <v>22.87</v>
      </c>
      <c r="DY431" s="17">
        <v>22.84</v>
      </c>
      <c r="DZ431" s="17">
        <v>22.84</v>
      </c>
      <c r="EA431" s="17">
        <v>22.84</v>
      </c>
      <c r="EB431" s="17">
        <v>22.83</v>
      </c>
      <c r="EC431" s="17">
        <v>22.83</v>
      </c>
      <c r="ED431" s="17">
        <v>22.82</v>
      </c>
      <c r="EE431" s="17">
        <v>22.82</v>
      </c>
      <c r="EF431" s="17">
        <v>22.81</v>
      </c>
      <c r="EG431" s="17">
        <v>22.81</v>
      </c>
      <c r="EH431" s="17">
        <v>22.81</v>
      </c>
      <c r="EI431" s="17">
        <v>22.83</v>
      </c>
      <c r="EJ431" s="17">
        <v>22.81</v>
      </c>
      <c r="EK431" s="17">
        <v>22.78</v>
      </c>
      <c r="EL431" s="17">
        <v>22.78</v>
      </c>
      <c r="EM431" s="17">
        <v>22.87</v>
      </c>
      <c r="EN431" s="17">
        <v>22.78</v>
      </c>
      <c r="EO431" s="17">
        <v>22.84</v>
      </c>
      <c r="EP431" s="17">
        <v>22.79</v>
      </c>
      <c r="EQ431" s="17">
        <v>22.84</v>
      </c>
      <c r="ER431" s="17">
        <v>22.84</v>
      </c>
      <c r="ES431" s="17">
        <v>22.78</v>
      </c>
      <c r="ET431" s="17">
        <v>22.79</v>
      </c>
      <c r="EU431" s="17">
        <v>22.8</v>
      </c>
      <c r="EV431" s="17">
        <v>22.8</v>
      </c>
      <c r="EW431" s="17">
        <v>22.8</v>
      </c>
      <c r="EX431" s="17">
        <v>22.84</v>
      </c>
      <c r="EY431" s="17">
        <v>22.84</v>
      </c>
      <c r="EZ431" s="17">
        <v>22.82</v>
      </c>
      <c r="FA431" s="17">
        <v>22.81</v>
      </c>
      <c r="FB431" s="17">
        <v>22.81</v>
      </c>
      <c r="FC431" s="17">
        <v>22.8</v>
      </c>
      <c r="FD431" s="17">
        <v>22.8</v>
      </c>
      <c r="FE431" s="17">
        <v>22.81</v>
      </c>
      <c r="FF431" s="17">
        <v>22.79</v>
      </c>
      <c r="FG431" s="17">
        <v>22.78</v>
      </c>
      <c r="FH431" s="17">
        <v>22.79</v>
      </c>
      <c r="FI431" s="17">
        <v>22.79</v>
      </c>
      <c r="FJ431" s="17">
        <v>22.81</v>
      </c>
      <c r="FK431" s="17">
        <v>22.81</v>
      </c>
      <c r="FL431" s="17">
        <v>22.83</v>
      </c>
      <c r="FM431" s="17">
        <v>22.82</v>
      </c>
      <c r="FN431" s="17">
        <v>22.81</v>
      </c>
      <c r="FO431" s="17">
        <v>22.79</v>
      </c>
      <c r="FP431" s="17">
        <v>22.79</v>
      </c>
      <c r="FQ431" s="17">
        <v>22.77</v>
      </c>
      <c r="FR431" s="17">
        <v>22.77</v>
      </c>
      <c r="FS431" s="17">
        <v>22.78</v>
      </c>
      <c r="FT431" s="17">
        <v>22.78</v>
      </c>
      <c r="FU431" s="17">
        <v>22.77</v>
      </c>
      <c r="FV431" s="17">
        <v>22.78</v>
      </c>
      <c r="FW431" s="17">
        <v>22.79</v>
      </c>
      <c r="FX431" s="17">
        <v>22.78</v>
      </c>
      <c r="FY431" s="17">
        <v>22.79</v>
      </c>
      <c r="FZ431" s="17">
        <v>22.82</v>
      </c>
      <c r="GA431" s="17">
        <v>22.82</v>
      </c>
      <c r="GB431" s="17">
        <v>22.82</v>
      </c>
      <c r="GC431" s="17">
        <v>22.82</v>
      </c>
      <c r="GD431" s="17">
        <v>22.83</v>
      </c>
      <c r="GE431" s="17">
        <v>22.82</v>
      </c>
      <c r="GF431" s="17">
        <v>22.8</v>
      </c>
      <c r="GG431" s="17">
        <v>22.79</v>
      </c>
      <c r="GH431" s="17">
        <v>22.75</v>
      </c>
      <c r="GI431" s="17">
        <v>22.75</v>
      </c>
      <c r="GJ431" s="17">
        <v>22.74</v>
      </c>
      <c r="GK431" s="17">
        <v>22.73</v>
      </c>
      <c r="GL431" s="17">
        <v>22.73</v>
      </c>
      <c r="GM431" s="17">
        <v>22.71</v>
      </c>
      <c r="GN431" s="17">
        <v>22.71</v>
      </c>
      <c r="GO431" s="17">
        <v>22.7</v>
      </c>
      <c r="GP431" s="17">
        <v>22.69</v>
      </c>
      <c r="GQ431" s="17">
        <v>22.7</v>
      </c>
      <c r="GR431" s="17">
        <v>22.69</v>
      </c>
      <c r="GS431" s="17">
        <v>22.7</v>
      </c>
      <c r="GT431" s="17">
        <v>22.69</v>
      </c>
      <c r="GU431" s="17">
        <v>22.7</v>
      </c>
      <c r="GV431" s="17">
        <v>22.68</v>
      </c>
      <c r="GW431" s="17">
        <v>22.7</v>
      </c>
      <c r="GX431" s="17">
        <v>22.7</v>
      </c>
      <c r="GY431" s="17">
        <v>22.7</v>
      </c>
      <c r="GZ431" s="17">
        <v>22.7</v>
      </c>
      <c r="HA431" s="17">
        <v>22.67</v>
      </c>
      <c r="HB431" s="17">
        <v>22.65</v>
      </c>
      <c r="HC431" s="17">
        <v>22.65</v>
      </c>
      <c r="HD431" s="17">
        <v>22.67</v>
      </c>
      <c r="HE431" s="17">
        <v>22.68</v>
      </c>
      <c r="HF431" s="17">
        <v>22.67</v>
      </c>
      <c r="HG431" s="17">
        <v>22.66</v>
      </c>
      <c r="HH431" s="17">
        <v>22.65</v>
      </c>
      <c r="HI431" s="17">
        <v>22.63</v>
      </c>
      <c r="HJ431" s="17">
        <v>22.65</v>
      </c>
      <c r="HK431" s="17">
        <v>22.63</v>
      </c>
      <c r="HL431" s="17">
        <v>22.63</v>
      </c>
      <c r="HM431" s="17">
        <v>22.65</v>
      </c>
      <c r="HN431" s="17">
        <v>22.66</v>
      </c>
      <c r="HO431" s="17">
        <v>22.65</v>
      </c>
      <c r="HP431" s="17">
        <v>22.65</v>
      </c>
      <c r="HQ431" s="17">
        <v>22.64</v>
      </c>
      <c r="HR431" s="17">
        <v>22.63</v>
      </c>
      <c r="HS431" s="17">
        <v>22.63</v>
      </c>
      <c r="HT431" s="17">
        <v>22.64</v>
      </c>
      <c r="HU431" s="17">
        <v>22.63</v>
      </c>
      <c r="HV431" s="17">
        <v>22.64</v>
      </c>
      <c r="HW431" s="17">
        <v>22.64</v>
      </c>
      <c r="HX431" s="17">
        <v>22.64</v>
      </c>
      <c r="HY431" s="17">
        <v>22.62</v>
      </c>
      <c r="HZ431" s="17">
        <v>22.63</v>
      </c>
      <c r="IA431" s="17">
        <v>22.63</v>
      </c>
      <c r="IB431" s="17">
        <v>22.63</v>
      </c>
      <c r="IC431" s="17">
        <v>22.63</v>
      </c>
      <c r="ID431" s="17">
        <v>22.62</v>
      </c>
      <c r="IE431" s="17">
        <v>22.65</v>
      </c>
      <c r="IF431" s="17">
        <v>22.65</v>
      </c>
      <c r="IG431" s="17">
        <v>22.66</v>
      </c>
      <c r="IH431" s="17">
        <v>22.66</v>
      </c>
      <c r="II431" s="17">
        <v>22.66</v>
      </c>
      <c r="IJ431" s="17">
        <v>22.65</v>
      </c>
      <c r="IK431" s="17">
        <v>22.66</v>
      </c>
      <c r="IL431" s="17">
        <v>22.66</v>
      </c>
      <c r="IM431" s="17">
        <v>22.65</v>
      </c>
      <c r="IN431" s="17">
        <v>22.66</v>
      </c>
      <c r="IO431" s="17">
        <v>22.66</v>
      </c>
      <c r="IP431" s="17">
        <v>22.65</v>
      </c>
      <c r="IQ431" s="17">
        <v>22.67</v>
      </c>
      <c r="IR431" s="17">
        <v>22.68</v>
      </c>
      <c r="IS431" s="17">
        <v>22.68</v>
      </c>
      <c r="IT431" s="17">
        <v>22.69</v>
      </c>
      <c r="IU431" s="17">
        <v>22.69</v>
      </c>
      <c r="IV431" s="17">
        <v>22.7</v>
      </c>
      <c r="IW431" s="17">
        <v>22.7</v>
      </c>
      <c r="IX431" s="17">
        <v>22.81</v>
      </c>
      <c r="IY431" s="17">
        <v>22.74</v>
      </c>
    </row>
    <row r="432" spans="1:259" x14ac:dyDescent="0.15">
      <c r="A432" s="17" t="s">
        <v>3022</v>
      </c>
      <c r="B432" s="17" t="s">
        <v>3023</v>
      </c>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c r="AA432" s="26"/>
      <c r="AB432" s="17"/>
      <c r="AC432" s="26"/>
      <c r="AD432" s="26"/>
      <c r="AE432" s="17"/>
      <c r="AF432" s="17"/>
      <c r="AG432" s="17"/>
      <c r="AH432" s="17"/>
      <c r="AI432" s="17"/>
      <c r="AJ432" s="17"/>
      <c r="AK432" s="17"/>
      <c r="AL432" s="17"/>
      <c r="AM432" s="17"/>
      <c r="AN432" s="17"/>
      <c r="AO432" s="17"/>
      <c r="AP432" s="17"/>
      <c r="AQ432" s="17"/>
      <c r="AR432" s="17"/>
      <c r="AS432" s="17"/>
      <c r="AT432" s="17"/>
      <c r="AU432" s="17"/>
      <c r="AV432" s="17"/>
      <c r="AW432" s="17"/>
      <c r="AX432" s="17"/>
      <c r="AY432" s="17"/>
      <c r="AZ432" s="17"/>
      <c r="BA432" s="17"/>
      <c r="BB432" s="17"/>
      <c r="BC432" s="17"/>
      <c r="BD432" s="17"/>
      <c r="BE432" s="17"/>
      <c r="BF432" s="17"/>
      <c r="BG432" s="17"/>
      <c r="BH432" s="17"/>
      <c r="BI432" s="17"/>
      <c r="BJ432" s="26"/>
      <c r="BK432" s="17"/>
      <c r="BL432" s="17"/>
      <c r="BM432" s="17"/>
      <c r="BN432" s="17"/>
      <c r="BO432" s="17"/>
      <c r="BP432" s="17"/>
      <c r="BQ432" s="17"/>
      <c r="BR432" s="17"/>
      <c r="BS432" s="17"/>
      <c r="BT432" s="17"/>
      <c r="BU432" s="17"/>
      <c r="BV432" s="17"/>
      <c r="BW432" s="17"/>
      <c r="BX432" s="26"/>
      <c r="BY432" s="26"/>
      <c r="BZ432" s="26"/>
      <c r="CA432" s="26"/>
      <c r="CB432" s="26"/>
      <c r="CC432" s="17"/>
      <c r="CD432" s="17"/>
      <c r="CE432" s="17"/>
      <c r="CF432" s="17"/>
      <c r="CG432" s="17"/>
      <c r="CH432" s="17"/>
      <c r="CI432" s="17"/>
      <c r="CJ432" s="26"/>
      <c r="CK432" s="17"/>
      <c r="CL432" s="17"/>
      <c r="CM432" s="17"/>
      <c r="CN432" s="17"/>
      <c r="CO432" s="17"/>
      <c r="CP432" s="17"/>
      <c r="CQ432" s="17"/>
      <c r="CR432" s="17"/>
      <c r="CS432" s="17"/>
      <c r="CT432" s="17"/>
      <c r="CU432" s="17"/>
      <c r="CV432" s="17"/>
      <c r="CW432" s="17"/>
      <c r="CX432" s="17"/>
      <c r="CY432" s="26"/>
      <c r="CZ432" s="26"/>
      <c r="DA432" s="26"/>
      <c r="DB432" s="17"/>
      <c r="DC432" s="17"/>
      <c r="DD432" s="17"/>
      <c r="DE432" s="17"/>
      <c r="DF432" s="17"/>
      <c r="DG432" s="17"/>
      <c r="DH432" s="26"/>
      <c r="DI432" s="17"/>
      <c r="DJ432" s="17"/>
      <c r="DK432" s="17"/>
      <c r="DL432" s="17"/>
      <c r="DM432" s="17">
        <v>18.36</v>
      </c>
      <c r="DN432" s="17">
        <v>18.37</v>
      </c>
      <c r="DO432" s="17">
        <v>18.38</v>
      </c>
      <c r="DP432" s="17">
        <v>18.38</v>
      </c>
      <c r="DQ432" s="17">
        <v>18.38</v>
      </c>
      <c r="DR432" s="17">
        <v>18.399999999999999</v>
      </c>
      <c r="DS432" s="17">
        <v>18.399999999999999</v>
      </c>
      <c r="DT432" s="17">
        <v>18.39</v>
      </c>
      <c r="DU432" s="17">
        <v>18.39</v>
      </c>
      <c r="DV432" s="17">
        <v>18.39</v>
      </c>
      <c r="DW432" s="17">
        <v>18.39</v>
      </c>
      <c r="DX432" s="17">
        <v>18.39</v>
      </c>
      <c r="DY432" s="17">
        <v>18.399999999999999</v>
      </c>
      <c r="DZ432" s="17">
        <v>18.420000000000002</v>
      </c>
      <c r="EA432" s="17">
        <v>18.420000000000002</v>
      </c>
      <c r="EB432" s="17">
        <v>18.41</v>
      </c>
      <c r="EC432" s="17">
        <v>18.41</v>
      </c>
      <c r="ED432" s="17">
        <v>18.41</v>
      </c>
      <c r="EE432" s="17">
        <v>18.41</v>
      </c>
      <c r="EF432" s="17">
        <v>18.41</v>
      </c>
      <c r="EG432" s="17">
        <v>18.43</v>
      </c>
      <c r="EH432" s="17">
        <v>18.43</v>
      </c>
      <c r="EI432" s="17">
        <v>18.45</v>
      </c>
      <c r="EJ432" s="17">
        <v>18.46</v>
      </c>
      <c r="EK432" s="17">
        <v>18.46</v>
      </c>
      <c r="EL432" s="17">
        <v>18.440000000000001</v>
      </c>
      <c r="EM432" s="17">
        <v>18.440000000000001</v>
      </c>
      <c r="EN432" s="17">
        <v>18.440000000000001</v>
      </c>
      <c r="EO432" s="17">
        <v>18.440000000000001</v>
      </c>
      <c r="EP432" s="17">
        <v>18.440000000000001</v>
      </c>
      <c r="EQ432" s="17">
        <v>18.45</v>
      </c>
      <c r="ER432" s="17">
        <v>18.45</v>
      </c>
      <c r="ES432" s="17">
        <v>18.45</v>
      </c>
      <c r="ET432" s="17">
        <v>18.43</v>
      </c>
      <c r="EU432" s="17">
        <v>18.43</v>
      </c>
      <c r="EV432" s="17">
        <v>18.43</v>
      </c>
      <c r="EW432" s="17">
        <v>18.420000000000002</v>
      </c>
      <c r="EX432" s="17">
        <v>18.41</v>
      </c>
      <c r="EY432" s="17">
        <v>18.41</v>
      </c>
      <c r="EZ432" s="17">
        <v>18.41</v>
      </c>
      <c r="FA432" s="17">
        <v>18.41</v>
      </c>
      <c r="FB432" s="17">
        <v>18.399999999999999</v>
      </c>
      <c r="FC432" s="17">
        <v>18.399999999999999</v>
      </c>
      <c r="FD432" s="17">
        <v>18.399999999999999</v>
      </c>
      <c r="FE432" s="17">
        <v>18.399999999999999</v>
      </c>
      <c r="FF432" s="17">
        <v>18.399999999999999</v>
      </c>
      <c r="FG432" s="17">
        <v>18.39</v>
      </c>
      <c r="FH432" s="17">
        <v>18.399999999999999</v>
      </c>
      <c r="FI432" s="17">
        <v>18.399999999999999</v>
      </c>
      <c r="FJ432" s="17">
        <v>18.399999999999999</v>
      </c>
      <c r="FK432" s="17">
        <v>18.399999999999999</v>
      </c>
      <c r="FL432" s="17">
        <v>18.39</v>
      </c>
      <c r="FM432" s="17">
        <v>18.399999999999999</v>
      </c>
      <c r="FN432" s="17">
        <v>18.399999999999999</v>
      </c>
      <c r="FO432" s="17">
        <v>18.399999999999999</v>
      </c>
      <c r="FP432" s="17">
        <v>18.399999999999999</v>
      </c>
      <c r="FQ432" s="17">
        <v>18.399999999999999</v>
      </c>
      <c r="FR432" s="17">
        <v>18.399999999999999</v>
      </c>
      <c r="FS432" s="17">
        <v>18.39</v>
      </c>
      <c r="FT432" s="17">
        <v>18.39</v>
      </c>
      <c r="FU432" s="17">
        <v>18.39</v>
      </c>
      <c r="FV432" s="17">
        <v>18.38</v>
      </c>
      <c r="FW432" s="17">
        <v>18.38</v>
      </c>
      <c r="FX432" s="17">
        <v>18.38</v>
      </c>
      <c r="FY432" s="17">
        <v>18.38</v>
      </c>
      <c r="FZ432" s="17">
        <v>18.39</v>
      </c>
      <c r="GA432" s="17">
        <v>18.39</v>
      </c>
      <c r="GB432" s="17">
        <v>18.39</v>
      </c>
      <c r="GC432" s="17">
        <v>18.37</v>
      </c>
      <c r="GD432" s="17">
        <v>18.39</v>
      </c>
      <c r="GE432" s="17">
        <v>18.38</v>
      </c>
      <c r="GF432" s="17">
        <v>18.37</v>
      </c>
      <c r="GG432" s="17">
        <v>18.350000000000001</v>
      </c>
      <c r="GH432" s="17">
        <v>18.350000000000001</v>
      </c>
      <c r="GI432" s="17">
        <v>18.36</v>
      </c>
      <c r="GJ432" s="17">
        <v>18.350000000000001</v>
      </c>
      <c r="GK432" s="17">
        <v>18.350000000000001</v>
      </c>
      <c r="GL432" s="17">
        <v>18.36</v>
      </c>
      <c r="GM432" s="17">
        <v>18.36</v>
      </c>
      <c r="GN432" s="17">
        <v>18.34</v>
      </c>
      <c r="GO432" s="17">
        <v>18.329999999999998</v>
      </c>
      <c r="GP432" s="17">
        <v>18.329999999999998</v>
      </c>
      <c r="GQ432" s="17">
        <v>18.32</v>
      </c>
      <c r="GR432" s="17">
        <v>18.309999999999999</v>
      </c>
      <c r="GS432" s="17">
        <v>18.309999999999999</v>
      </c>
      <c r="GT432" s="17">
        <v>18.32</v>
      </c>
      <c r="GU432" s="17">
        <v>18.32</v>
      </c>
      <c r="GV432" s="17">
        <v>18.309999999999999</v>
      </c>
      <c r="GW432" s="17">
        <v>18.3</v>
      </c>
      <c r="GX432" s="17">
        <v>18.29</v>
      </c>
      <c r="GY432" s="17">
        <v>18.239999999999998</v>
      </c>
      <c r="GZ432" s="17">
        <v>18.27</v>
      </c>
      <c r="HA432" s="17">
        <v>18.28</v>
      </c>
      <c r="HB432" s="17">
        <v>18.29</v>
      </c>
      <c r="HC432" s="17">
        <v>18.3</v>
      </c>
      <c r="HD432" s="17">
        <v>18.329999999999998</v>
      </c>
      <c r="HE432" s="17">
        <v>18.36</v>
      </c>
      <c r="HF432" s="17">
        <v>18.32</v>
      </c>
      <c r="HG432" s="17">
        <v>18.329999999999998</v>
      </c>
      <c r="HH432" s="17">
        <v>18.329999999999998</v>
      </c>
      <c r="HI432" s="17">
        <v>18.32</v>
      </c>
      <c r="HJ432" s="17">
        <v>18.3</v>
      </c>
      <c r="HK432" s="17">
        <v>18.3</v>
      </c>
      <c r="HL432" s="17">
        <v>18.3</v>
      </c>
      <c r="HM432" s="17">
        <v>18.28</v>
      </c>
      <c r="HN432" s="17">
        <v>18.28</v>
      </c>
      <c r="HO432" s="17">
        <v>18.28</v>
      </c>
      <c r="HP432" s="17">
        <v>18.29</v>
      </c>
      <c r="HQ432" s="17">
        <v>18.3</v>
      </c>
      <c r="HR432" s="17">
        <v>18.3</v>
      </c>
      <c r="HS432" s="17">
        <v>18.29</v>
      </c>
      <c r="HT432" s="17">
        <v>18.28</v>
      </c>
      <c r="HU432" s="17">
        <v>18.29</v>
      </c>
      <c r="HV432" s="17">
        <v>18.28</v>
      </c>
      <c r="HW432" s="17">
        <v>18.28</v>
      </c>
      <c r="HX432" s="17">
        <v>18.260000000000002</v>
      </c>
      <c r="HY432" s="17">
        <v>18.260000000000002</v>
      </c>
      <c r="HZ432" s="17">
        <v>18.25</v>
      </c>
      <c r="IA432" s="17">
        <v>18.260000000000002</v>
      </c>
      <c r="IB432" s="17">
        <v>18.260000000000002</v>
      </c>
      <c r="IC432" s="17">
        <v>18.27</v>
      </c>
      <c r="ID432" s="17">
        <v>18.28</v>
      </c>
      <c r="IE432" s="17">
        <v>18.28</v>
      </c>
      <c r="IF432" s="17">
        <v>18.25</v>
      </c>
      <c r="IG432" s="17">
        <v>18.260000000000002</v>
      </c>
      <c r="IH432" s="17">
        <v>18.23</v>
      </c>
      <c r="II432" s="17">
        <v>18.25</v>
      </c>
      <c r="IJ432" s="17">
        <v>18.260000000000002</v>
      </c>
      <c r="IK432" s="17">
        <v>18.27</v>
      </c>
      <c r="IL432" s="17">
        <v>18.27</v>
      </c>
      <c r="IM432" s="17">
        <v>18.27</v>
      </c>
      <c r="IN432" s="17">
        <v>18.27</v>
      </c>
      <c r="IO432" s="17">
        <v>18.3</v>
      </c>
      <c r="IP432" s="17">
        <v>18.32</v>
      </c>
      <c r="IQ432" s="17">
        <v>18.309999999999999</v>
      </c>
      <c r="IR432" s="17">
        <v>18.32</v>
      </c>
      <c r="IS432" s="17">
        <v>18.329999999999998</v>
      </c>
      <c r="IT432" s="17">
        <v>18.32</v>
      </c>
      <c r="IU432" s="17">
        <v>18.34</v>
      </c>
      <c r="IV432" s="17">
        <v>18.36</v>
      </c>
      <c r="IW432" s="17">
        <v>18.36</v>
      </c>
      <c r="IX432" s="17">
        <v>18.38</v>
      </c>
      <c r="IY432" s="17">
        <v>18.37</v>
      </c>
    </row>
    <row r="433" spans="1:259" x14ac:dyDescent="0.15">
      <c r="A433" s="17" t="s">
        <v>550</v>
      </c>
      <c r="B433" s="17" t="s">
        <v>551</v>
      </c>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c r="AA433" s="26"/>
      <c r="AB433" s="17"/>
      <c r="AC433" s="26"/>
      <c r="AD433" s="26"/>
      <c r="AE433" s="17"/>
      <c r="AF433" s="17"/>
      <c r="AG433" s="17"/>
      <c r="AH433" s="17"/>
      <c r="AI433" s="17"/>
      <c r="AJ433" s="17"/>
      <c r="AK433" s="17"/>
      <c r="AL433" s="17"/>
      <c r="AM433" s="17"/>
      <c r="AN433" s="17"/>
      <c r="AO433" s="17"/>
      <c r="AP433" s="17"/>
      <c r="AQ433" s="17"/>
      <c r="AR433" s="17"/>
      <c r="AS433" s="17"/>
      <c r="AT433" s="17"/>
      <c r="AU433" s="17"/>
      <c r="AV433" s="17"/>
      <c r="AW433" s="17"/>
      <c r="AX433" s="17"/>
      <c r="AY433" s="17"/>
      <c r="AZ433" s="17"/>
      <c r="BA433" s="17"/>
      <c r="BB433" s="17"/>
      <c r="BC433" s="17"/>
      <c r="BD433" s="17"/>
      <c r="BE433" s="17"/>
      <c r="BF433" s="17"/>
      <c r="BG433" s="17"/>
      <c r="BH433" s="17"/>
      <c r="BI433" s="17"/>
      <c r="BJ433" s="26"/>
      <c r="BK433" s="17"/>
      <c r="BL433" s="17"/>
      <c r="BM433" s="17"/>
      <c r="BN433" s="17"/>
      <c r="BO433" s="17"/>
      <c r="BP433" s="17"/>
      <c r="BQ433" s="17"/>
      <c r="BR433" s="17"/>
      <c r="BS433" s="17"/>
      <c r="BT433" s="17"/>
      <c r="BU433" s="17"/>
      <c r="BV433" s="17"/>
      <c r="BW433" s="17"/>
      <c r="BX433" s="26"/>
      <c r="BY433" s="26"/>
      <c r="BZ433" s="26"/>
      <c r="CA433" s="26"/>
      <c r="CB433" s="26"/>
      <c r="CC433" s="17"/>
      <c r="CD433" s="17"/>
      <c r="CE433" s="17"/>
      <c r="CF433" s="17"/>
      <c r="CG433" s="17"/>
      <c r="CH433" s="17"/>
      <c r="CI433" s="17"/>
      <c r="CJ433" s="26"/>
      <c r="CK433" s="17"/>
      <c r="CL433" s="17"/>
      <c r="CM433" s="17"/>
      <c r="CN433" s="17"/>
      <c r="CO433" s="17"/>
      <c r="CP433" s="17"/>
      <c r="CQ433" s="17"/>
      <c r="CR433" s="17"/>
      <c r="CS433" s="17"/>
      <c r="CT433" s="17"/>
      <c r="CU433" s="17"/>
      <c r="CV433" s="17"/>
      <c r="CW433" s="17"/>
      <c r="CX433" s="17"/>
      <c r="CY433" s="26"/>
      <c r="CZ433" s="26"/>
      <c r="DA433" s="26"/>
      <c r="DB433" s="17"/>
      <c r="DC433" s="17"/>
      <c r="DD433" s="17"/>
      <c r="DE433" s="17"/>
      <c r="DF433" s="17"/>
      <c r="DG433" s="17"/>
      <c r="DH433" s="26"/>
      <c r="DI433" s="17"/>
      <c r="DJ433" s="17"/>
      <c r="DK433" s="17"/>
      <c r="DL433" s="17"/>
      <c r="DM433" s="17">
        <v>13.99</v>
      </c>
      <c r="DN433" s="17">
        <v>13.99</v>
      </c>
      <c r="DO433" s="17">
        <v>14</v>
      </c>
      <c r="DP433" s="17">
        <v>14.04</v>
      </c>
      <c r="DQ433" s="17">
        <v>14.03</v>
      </c>
      <c r="DR433" s="17">
        <v>14.02</v>
      </c>
      <c r="DS433" s="17">
        <v>14.02</v>
      </c>
      <c r="DT433" s="17">
        <v>14.03</v>
      </c>
      <c r="DU433" s="17">
        <v>14.02</v>
      </c>
      <c r="DV433" s="17">
        <v>14.01</v>
      </c>
      <c r="DW433" s="17">
        <v>14.01</v>
      </c>
      <c r="DX433" s="17">
        <v>14</v>
      </c>
      <c r="DY433" s="17">
        <v>14.02</v>
      </c>
      <c r="DZ433" s="17">
        <v>14.02</v>
      </c>
      <c r="EA433" s="17">
        <v>14.02</v>
      </c>
      <c r="EB433" s="17">
        <v>14.05</v>
      </c>
      <c r="EC433" s="17">
        <v>14.03</v>
      </c>
      <c r="ED433" s="17">
        <v>14.01</v>
      </c>
      <c r="EE433" s="17">
        <v>14</v>
      </c>
      <c r="EF433" s="17">
        <v>14.02</v>
      </c>
      <c r="EG433" s="17">
        <v>13.99</v>
      </c>
      <c r="EH433" s="17">
        <v>13.99</v>
      </c>
      <c r="EI433" s="17">
        <v>13.98</v>
      </c>
      <c r="EJ433" s="17">
        <v>13.99</v>
      </c>
      <c r="EK433" s="17">
        <v>13.99</v>
      </c>
      <c r="EL433" s="17">
        <v>14</v>
      </c>
      <c r="EM433" s="17">
        <v>14.01</v>
      </c>
      <c r="EN433" s="17">
        <v>14.02</v>
      </c>
      <c r="EO433" s="17">
        <v>14.02</v>
      </c>
      <c r="EP433" s="17">
        <v>14.02</v>
      </c>
      <c r="EQ433" s="17">
        <v>14.03</v>
      </c>
      <c r="ER433" s="17">
        <v>14.02</v>
      </c>
      <c r="ES433" s="17">
        <v>14.03</v>
      </c>
      <c r="ET433" s="17">
        <v>14.08</v>
      </c>
      <c r="EU433" s="17">
        <v>14.08</v>
      </c>
      <c r="EV433" s="17">
        <v>14.08</v>
      </c>
      <c r="EW433" s="17">
        <v>14.07</v>
      </c>
      <c r="EX433" s="17">
        <v>14.1</v>
      </c>
      <c r="EY433" s="17">
        <v>14.13</v>
      </c>
      <c r="EZ433" s="17">
        <v>14.11</v>
      </c>
      <c r="FA433" s="17">
        <v>14.1</v>
      </c>
      <c r="FB433" s="17">
        <v>14.08</v>
      </c>
      <c r="FC433" s="17">
        <v>14.09</v>
      </c>
      <c r="FD433" s="17">
        <v>14.09</v>
      </c>
      <c r="FE433" s="17">
        <v>14.08</v>
      </c>
      <c r="FF433" s="17">
        <v>14.12</v>
      </c>
      <c r="FG433" s="17">
        <v>14.12</v>
      </c>
      <c r="FH433" s="17">
        <v>14.1</v>
      </c>
      <c r="FI433" s="17">
        <v>14.09</v>
      </c>
      <c r="FJ433" s="17">
        <v>14.08</v>
      </c>
      <c r="FK433" s="17">
        <v>14.08</v>
      </c>
      <c r="FL433" s="17">
        <v>14.09</v>
      </c>
      <c r="FM433" s="17">
        <v>14.09</v>
      </c>
      <c r="FN433" s="17">
        <v>14.11</v>
      </c>
      <c r="FO433" s="17">
        <v>14.12</v>
      </c>
      <c r="FP433" s="17">
        <v>14.12</v>
      </c>
      <c r="FQ433" s="17">
        <v>14.1</v>
      </c>
      <c r="FR433" s="17">
        <v>14.1</v>
      </c>
      <c r="FS433" s="17">
        <v>14.1</v>
      </c>
      <c r="FT433" s="17">
        <v>14.12</v>
      </c>
      <c r="FU433" s="17">
        <v>14.11</v>
      </c>
      <c r="FV433" s="17">
        <v>14.11</v>
      </c>
      <c r="FW433" s="17">
        <v>14.11</v>
      </c>
      <c r="FX433" s="17">
        <v>14.13</v>
      </c>
      <c r="FY433" s="17">
        <v>14.15</v>
      </c>
      <c r="FZ433" s="17">
        <v>14.19</v>
      </c>
      <c r="GA433" s="17">
        <v>14.16</v>
      </c>
      <c r="GB433" s="17">
        <v>14.13</v>
      </c>
      <c r="GC433" s="17">
        <v>14.13</v>
      </c>
      <c r="GD433" s="17">
        <v>14.13</v>
      </c>
      <c r="GE433" s="17">
        <v>14.12</v>
      </c>
      <c r="GF433" s="17">
        <v>14.12</v>
      </c>
      <c r="GG433" s="17">
        <v>14.1</v>
      </c>
      <c r="GH433" s="17">
        <v>14.09</v>
      </c>
      <c r="GI433" s="17">
        <v>14.1</v>
      </c>
      <c r="GJ433" s="17">
        <v>14.07</v>
      </c>
      <c r="GK433" s="17">
        <v>14.07</v>
      </c>
      <c r="GL433" s="17">
        <v>14.08</v>
      </c>
      <c r="GM433" s="17">
        <v>14.1</v>
      </c>
      <c r="GN433" s="17">
        <v>14.09</v>
      </c>
      <c r="GO433" s="17">
        <v>14.09</v>
      </c>
      <c r="GP433" s="17">
        <v>14.08</v>
      </c>
      <c r="GQ433" s="17">
        <v>14.08</v>
      </c>
      <c r="GR433" s="17">
        <v>14.06</v>
      </c>
      <c r="GS433" s="17">
        <v>14.05</v>
      </c>
      <c r="GT433" s="17">
        <v>14.06</v>
      </c>
      <c r="GU433" s="17">
        <v>14.06</v>
      </c>
      <c r="GV433" s="17">
        <v>14.05</v>
      </c>
      <c r="GW433" s="17">
        <v>14.08</v>
      </c>
      <c r="GX433" s="17">
        <v>14.07</v>
      </c>
      <c r="GY433" s="17">
        <v>14.05</v>
      </c>
      <c r="GZ433" s="17">
        <v>14.07</v>
      </c>
      <c r="HA433" s="17">
        <v>14.06</v>
      </c>
      <c r="HB433" s="17">
        <v>14.03</v>
      </c>
      <c r="HC433" s="17">
        <v>14.07</v>
      </c>
      <c r="HD433" s="17">
        <v>14.04</v>
      </c>
      <c r="HE433" s="17">
        <v>14.03</v>
      </c>
      <c r="HF433" s="17">
        <v>14.04</v>
      </c>
      <c r="HG433" s="17">
        <v>14.04</v>
      </c>
      <c r="HH433" s="17">
        <v>14.01</v>
      </c>
      <c r="HI433" s="17">
        <v>14.01</v>
      </c>
      <c r="HJ433" s="17">
        <v>13.98</v>
      </c>
      <c r="HK433" s="17">
        <v>13.95</v>
      </c>
      <c r="HL433" s="17">
        <v>13.95</v>
      </c>
      <c r="HM433" s="17">
        <v>13.99</v>
      </c>
      <c r="HN433" s="17">
        <v>13.98</v>
      </c>
      <c r="HO433" s="17">
        <v>13.96</v>
      </c>
      <c r="HP433" s="17">
        <v>13.95</v>
      </c>
      <c r="HQ433" s="17">
        <v>13.97</v>
      </c>
      <c r="HR433" s="17">
        <v>13.95</v>
      </c>
      <c r="HS433" s="17">
        <v>13.96</v>
      </c>
      <c r="HT433" s="17">
        <v>13.98</v>
      </c>
      <c r="HU433" s="17">
        <v>13.98</v>
      </c>
      <c r="HV433" s="17">
        <v>14</v>
      </c>
      <c r="HW433" s="17">
        <v>13.98</v>
      </c>
      <c r="HX433" s="17">
        <v>13.98</v>
      </c>
      <c r="HY433" s="17">
        <v>13.98</v>
      </c>
      <c r="HZ433" s="17">
        <v>14</v>
      </c>
      <c r="IA433" s="17">
        <v>13.99</v>
      </c>
      <c r="IB433" s="17">
        <v>13.98</v>
      </c>
      <c r="IC433" s="17">
        <v>13.97</v>
      </c>
      <c r="ID433" s="17">
        <v>13.98</v>
      </c>
      <c r="IE433" s="17">
        <v>13.98</v>
      </c>
      <c r="IF433" s="17">
        <v>13.98</v>
      </c>
      <c r="IG433" s="17">
        <v>13.97</v>
      </c>
      <c r="IH433" s="17">
        <v>13.97</v>
      </c>
      <c r="II433" s="17">
        <v>13.97</v>
      </c>
      <c r="IJ433" s="17">
        <v>13.96</v>
      </c>
      <c r="IK433" s="17">
        <v>13.95</v>
      </c>
      <c r="IL433" s="17">
        <v>13.96</v>
      </c>
      <c r="IM433" s="17">
        <v>13.95</v>
      </c>
      <c r="IN433" s="17">
        <v>13.95</v>
      </c>
      <c r="IO433" s="17">
        <v>13.96</v>
      </c>
      <c r="IP433" s="17">
        <v>13.97</v>
      </c>
      <c r="IQ433" s="17">
        <v>13.99</v>
      </c>
      <c r="IR433" s="17">
        <v>13.98</v>
      </c>
      <c r="IS433" s="17">
        <v>13.97</v>
      </c>
      <c r="IT433" s="17">
        <v>13.97</v>
      </c>
      <c r="IU433" s="17">
        <v>13.98</v>
      </c>
      <c r="IV433" s="17">
        <v>13.96</v>
      </c>
      <c r="IW433" s="17">
        <v>13.97</v>
      </c>
      <c r="IX433" s="17">
        <v>13.98</v>
      </c>
      <c r="IY433" s="17">
        <v>13.97</v>
      </c>
    </row>
    <row r="434" spans="1:259" x14ac:dyDescent="0.15">
      <c r="A434" s="17" t="s">
        <v>345</v>
      </c>
      <c r="B434" s="17" t="s">
        <v>346</v>
      </c>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c r="AA434" s="26"/>
      <c r="AB434" s="17"/>
      <c r="AC434" s="26"/>
      <c r="AD434" s="26"/>
      <c r="AE434" s="17"/>
      <c r="AF434" s="17"/>
      <c r="AG434" s="17"/>
      <c r="AH434" s="17"/>
      <c r="AI434" s="17"/>
      <c r="AJ434" s="17"/>
      <c r="AK434" s="17"/>
      <c r="AL434" s="17"/>
      <c r="AM434" s="17"/>
      <c r="AN434" s="17"/>
      <c r="AO434" s="17"/>
      <c r="AP434" s="17"/>
      <c r="AQ434" s="17"/>
      <c r="AR434" s="17"/>
      <c r="AS434" s="17"/>
      <c r="AT434" s="17"/>
      <c r="AU434" s="17"/>
      <c r="AV434" s="17"/>
      <c r="AW434" s="17"/>
      <c r="AX434" s="17"/>
      <c r="AY434" s="17"/>
      <c r="AZ434" s="17"/>
      <c r="BA434" s="17"/>
      <c r="BB434" s="17"/>
      <c r="BC434" s="17"/>
      <c r="BD434" s="17"/>
      <c r="BE434" s="17"/>
      <c r="BF434" s="17"/>
      <c r="BG434" s="17"/>
      <c r="BH434" s="17"/>
      <c r="BI434" s="17"/>
      <c r="BJ434" s="26"/>
      <c r="BK434" s="17"/>
      <c r="BL434" s="17"/>
      <c r="BM434" s="17"/>
      <c r="BN434" s="17"/>
      <c r="BO434" s="17"/>
      <c r="BP434" s="17"/>
      <c r="BQ434" s="17"/>
      <c r="BR434" s="17"/>
      <c r="BS434" s="17"/>
      <c r="BT434" s="17"/>
      <c r="BU434" s="17"/>
      <c r="BV434" s="17"/>
      <c r="BW434" s="17"/>
      <c r="BX434" s="26"/>
      <c r="BY434" s="26"/>
      <c r="BZ434" s="26"/>
      <c r="CA434" s="26"/>
      <c r="CB434" s="26"/>
      <c r="CC434" s="17"/>
      <c r="CD434" s="17"/>
      <c r="CE434" s="17"/>
      <c r="CF434" s="17"/>
      <c r="CG434" s="17"/>
      <c r="CH434" s="17"/>
      <c r="CI434" s="17"/>
      <c r="CJ434" s="26"/>
      <c r="CK434" s="17"/>
      <c r="CL434" s="17"/>
      <c r="CM434" s="17"/>
      <c r="CN434" s="17"/>
      <c r="CO434" s="17"/>
      <c r="CP434" s="17"/>
      <c r="CQ434" s="17"/>
      <c r="CR434" s="17"/>
      <c r="CS434" s="17"/>
      <c r="CT434" s="17"/>
      <c r="CU434" s="17"/>
      <c r="CV434" s="17"/>
      <c r="CW434" s="17"/>
      <c r="CX434" s="17"/>
      <c r="CY434" s="26"/>
      <c r="CZ434" s="26"/>
      <c r="DA434" s="26"/>
      <c r="DB434" s="17"/>
      <c r="DC434" s="17"/>
      <c r="DD434" s="17"/>
      <c r="DE434" s="17"/>
      <c r="DF434" s="17"/>
      <c r="DG434" s="17"/>
      <c r="DH434" s="26"/>
      <c r="DI434" s="17"/>
      <c r="DJ434" s="17"/>
      <c r="DK434" s="17"/>
      <c r="DL434" s="17"/>
      <c r="DM434" s="17">
        <v>14.49</v>
      </c>
      <c r="DN434" s="17">
        <v>14.54</v>
      </c>
      <c r="DO434" s="17">
        <v>14.49</v>
      </c>
      <c r="DP434" s="17">
        <v>14.47</v>
      </c>
      <c r="DQ434" s="17">
        <v>14.48</v>
      </c>
      <c r="DR434" s="17">
        <v>14.49</v>
      </c>
      <c r="DS434" s="17">
        <v>14.47</v>
      </c>
      <c r="DT434" s="17">
        <v>14.46</v>
      </c>
      <c r="DU434" s="17">
        <v>14.47</v>
      </c>
      <c r="DV434" s="17">
        <v>14.48</v>
      </c>
      <c r="DW434" s="17">
        <v>14.48</v>
      </c>
      <c r="DX434" s="17">
        <v>14.49</v>
      </c>
      <c r="DY434" s="17">
        <v>14.49</v>
      </c>
      <c r="DZ434" s="17">
        <v>14.45</v>
      </c>
      <c r="EA434" s="17">
        <v>14.45</v>
      </c>
      <c r="EB434" s="17">
        <v>14.45</v>
      </c>
      <c r="EC434" s="17">
        <v>14.45</v>
      </c>
      <c r="ED434" s="17">
        <v>14.44</v>
      </c>
      <c r="EE434" s="17">
        <v>14.45</v>
      </c>
      <c r="EF434" s="17">
        <v>14.45</v>
      </c>
      <c r="EG434" s="17">
        <v>14.47</v>
      </c>
      <c r="EH434" s="17">
        <v>14.48</v>
      </c>
      <c r="EI434" s="17">
        <v>14.48</v>
      </c>
      <c r="EJ434" s="17">
        <v>14.48</v>
      </c>
      <c r="EK434" s="17">
        <v>14.49</v>
      </c>
      <c r="EL434" s="17">
        <v>14.49</v>
      </c>
      <c r="EM434" s="17">
        <v>14.5</v>
      </c>
      <c r="EN434" s="17">
        <v>14.49</v>
      </c>
      <c r="EO434" s="17">
        <v>14.5</v>
      </c>
      <c r="EP434" s="17">
        <v>14.5</v>
      </c>
      <c r="EQ434" s="17">
        <v>14.49</v>
      </c>
      <c r="ER434" s="17">
        <v>14.48</v>
      </c>
      <c r="ES434" s="17">
        <v>14.48</v>
      </c>
      <c r="ET434" s="17">
        <v>14.46</v>
      </c>
      <c r="EU434" s="17">
        <v>14.45</v>
      </c>
      <c r="EV434" s="17">
        <v>14.46</v>
      </c>
      <c r="EW434" s="17">
        <v>14.44</v>
      </c>
      <c r="EX434" s="17">
        <v>14.44</v>
      </c>
      <c r="EY434" s="17">
        <v>14.43</v>
      </c>
      <c r="EZ434" s="17">
        <v>14.43</v>
      </c>
      <c r="FA434" s="17">
        <v>14.47</v>
      </c>
      <c r="FB434" s="17">
        <v>14.48</v>
      </c>
      <c r="FC434" s="17">
        <v>14.46</v>
      </c>
      <c r="FD434" s="17">
        <v>14.47</v>
      </c>
      <c r="FE434" s="17">
        <v>14.47</v>
      </c>
      <c r="FF434" s="17">
        <v>14.47</v>
      </c>
      <c r="FG434" s="17">
        <v>14.47</v>
      </c>
      <c r="FH434" s="17">
        <v>14.48</v>
      </c>
      <c r="FI434" s="17">
        <v>14.48</v>
      </c>
      <c r="FJ434" s="17">
        <v>14.48</v>
      </c>
      <c r="FK434" s="17">
        <v>14.46</v>
      </c>
      <c r="FL434" s="17">
        <v>14.45</v>
      </c>
      <c r="FM434" s="17">
        <v>14.47</v>
      </c>
      <c r="FN434" s="17">
        <v>14.48</v>
      </c>
      <c r="FO434" s="17">
        <v>14.47</v>
      </c>
      <c r="FP434" s="17">
        <v>14.48</v>
      </c>
      <c r="FQ434" s="17">
        <v>14.42</v>
      </c>
      <c r="FR434" s="17">
        <v>14.42</v>
      </c>
      <c r="FS434" s="17">
        <v>14.47</v>
      </c>
      <c r="FT434" s="17">
        <v>14.47</v>
      </c>
      <c r="FU434" s="17">
        <v>14.44</v>
      </c>
      <c r="FV434" s="17">
        <v>14.47</v>
      </c>
      <c r="FW434" s="17">
        <v>14.46</v>
      </c>
      <c r="FX434" s="17">
        <v>14.47</v>
      </c>
      <c r="FY434" s="17">
        <v>14.49</v>
      </c>
      <c r="FZ434" s="17">
        <v>14.5</v>
      </c>
      <c r="GA434" s="17">
        <v>14.52</v>
      </c>
      <c r="GB434" s="17">
        <v>14.55</v>
      </c>
      <c r="GC434" s="17">
        <v>14.53</v>
      </c>
      <c r="GD434" s="17">
        <v>14.5</v>
      </c>
      <c r="GE434" s="17">
        <v>14.52</v>
      </c>
      <c r="GF434" s="17">
        <v>14.47</v>
      </c>
      <c r="GG434" s="17">
        <v>14.44</v>
      </c>
      <c r="GH434" s="17">
        <v>14.46</v>
      </c>
      <c r="GI434" s="17">
        <v>14.5</v>
      </c>
      <c r="GJ434" s="17">
        <v>14.48</v>
      </c>
      <c r="GK434" s="17">
        <v>14.49</v>
      </c>
      <c r="GL434" s="17">
        <v>14.47</v>
      </c>
      <c r="GM434" s="17">
        <v>14.5</v>
      </c>
      <c r="GN434" s="17">
        <v>14.49</v>
      </c>
      <c r="GO434" s="17">
        <v>14.49</v>
      </c>
      <c r="GP434" s="17">
        <v>14.48</v>
      </c>
      <c r="GQ434" s="17">
        <v>14.48</v>
      </c>
      <c r="GR434" s="17">
        <v>14.47</v>
      </c>
      <c r="GS434" s="17">
        <v>14.48</v>
      </c>
      <c r="GT434" s="17">
        <v>14.48</v>
      </c>
      <c r="GU434" s="17">
        <v>14.46</v>
      </c>
      <c r="GV434" s="17">
        <v>14.45</v>
      </c>
      <c r="GW434" s="17">
        <v>14.41</v>
      </c>
      <c r="GX434" s="17">
        <v>14.4</v>
      </c>
      <c r="GY434" s="17">
        <v>14.41</v>
      </c>
      <c r="GZ434" s="17">
        <v>14.4</v>
      </c>
      <c r="HA434" s="17">
        <v>14.39</v>
      </c>
      <c r="HB434" s="17">
        <v>14.37</v>
      </c>
      <c r="HC434" s="17">
        <v>14.37</v>
      </c>
      <c r="HD434" s="17">
        <v>14.4</v>
      </c>
      <c r="HE434" s="17">
        <v>14.4</v>
      </c>
      <c r="HF434" s="17">
        <v>14.4</v>
      </c>
      <c r="HG434" s="17">
        <v>14.35</v>
      </c>
      <c r="HH434" s="17">
        <v>14.33</v>
      </c>
      <c r="HI434" s="17">
        <v>14.32</v>
      </c>
      <c r="HJ434" s="17">
        <v>14.33</v>
      </c>
      <c r="HK434" s="17">
        <v>14.33</v>
      </c>
      <c r="HL434" s="17">
        <v>14.33</v>
      </c>
      <c r="HM434" s="17">
        <v>14.33</v>
      </c>
      <c r="HN434" s="17">
        <v>14.35</v>
      </c>
      <c r="HO434" s="17">
        <v>14.4</v>
      </c>
      <c r="HP434" s="17">
        <v>14.34</v>
      </c>
      <c r="HQ434" s="17">
        <v>14.36</v>
      </c>
      <c r="HR434" s="17">
        <v>14.37</v>
      </c>
      <c r="HS434" s="17">
        <v>14.37</v>
      </c>
      <c r="HT434" s="17">
        <v>14.38</v>
      </c>
      <c r="HU434" s="17">
        <v>14.38</v>
      </c>
      <c r="HV434" s="17">
        <v>14.38</v>
      </c>
      <c r="HW434" s="17">
        <v>14.38</v>
      </c>
      <c r="HX434" s="17">
        <v>14.36</v>
      </c>
      <c r="HY434" s="17">
        <v>14.33</v>
      </c>
      <c r="HZ434" s="17">
        <v>14.4</v>
      </c>
      <c r="IA434" s="17">
        <v>14.39</v>
      </c>
      <c r="IB434" s="17">
        <v>14.38</v>
      </c>
      <c r="IC434" s="17">
        <v>14.42</v>
      </c>
      <c r="ID434" s="17">
        <v>14.38</v>
      </c>
      <c r="IE434" s="17">
        <v>14.37</v>
      </c>
      <c r="IF434" s="17">
        <v>14.4</v>
      </c>
      <c r="IG434" s="17">
        <v>14.35</v>
      </c>
      <c r="IH434" s="17">
        <v>14.35</v>
      </c>
      <c r="II434" s="17">
        <v>14.35</v>
      </c>
      <c r="IJ434" s="17">
        <v>14.36</v>
      </c>
      <c r="IK434" s="17">
        <v>14.36</v>
      </c>
      <c r="IL434" s="17">
        <v>14.36</v>
      </c>
      <c r="IM434" s="17">
        <v>14.39</v>
      </c>
      <c r="IN434" s="17">
        <v>14.39</v>
      </c>
      <c r="IO434" s="17">
        <v>14.41</v>
      </c>
      <c r="IP434" s="17">
        <v>14.46</v>
      </c>
      <c r="IQ434" s="17">
        <v>14.5</v>
      </c>
      <c r="IR434" s="17">
        <v>14.48</v>
      </c>
      <c r="IS434" s="17">
        <v>14.48</v>
      </c>
      <c r="IT434" s="17">
        <v>14.47</v>
      </c>
      <c r="IU434" s="17">
        <v>14.5</v>
      </c>
      <c r="IV434" s="17">
        <v>14.54</v>
      </c>
      <c r="IW434" s="17">
        <v>14.55</v>
      </c>
      <c r="IX434" s="17">
        <v>14.53</v>
      </c>
      <c r="IY434" s="17">
        <v>14.54</v>
      </c>
    </row>
    <row r="435" spans="1:259" x14ac:dyDescent="0.15">
      <c r="A435" s="17" t="s">
        <v>950</v>
      </c>
      <c r="B435" s="17" t="s">
        <v>951</v>
      </c>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c r="AA435" s="26"/>
      <c r="AB435" s="17"/>
      <c r="AC435" s="26"/>
      <c r="AD435" s="26"/>
      <c r="AE435" s="17"/>
      <c r="AF435" s="17"/>
      <c r="AG435" s="17"/>
      <c r="AH435" s="17"/>
      <c r="AI435" s="17"/>
      <c r="AJ435" s="17"/>
      <c r="AK435" s="17"/>
      <c r="AL435" s="17"/>
      <c r="AM435" s="17"/>
      <c r="AN435" s="17"/>
      <c r="AO435" s="17"/>
      <c r="AP435" s="17"/>
      <c r="AQ435" s="17"/>
      <c r="AR435" s="17"/>
      <c r="AS435" s="17"/>
      <c r="AT435" s="17"/>
      <c r="AU435" s="17"/>
      <c r="AV435" s="17"/>
      <c r="AW435" s="17"/>
      <c r="AX435" s="17"/>
      <c r="AY435" s="17"/>
      <c r="AZ435" s="17"/>
      <c r="BA435" s="17"/>
      <c r="BB435" s="17"/>
      <c r="BC435" s="17"/>
      <c r="BD435" s="17"/>
      <c r="BE435" s="17"/>
      <c r="BF435" s="17"/>
      <c r="BG435" s="17"/>
      <c r="BH435" s="17"/>
      <c r="BI435" s="17"/>
      <c r="BJ435" s="26"/>
      <c r="BK435" s="17"/>
      <c r="BL435" s="17"/>
      <c r="BM435" s="17"/>
      <c r="BN435" s="17"/>
      <c r="BO435" s="17"/>
      <c r="BP435" s="17"/>
      <c r="BQ435" s="17"/>
      <c r="BR435" s="17"/>
      <c r="BS435" s="17"/>
      <c r="BT435" s="17"/>
      <c r="BU435" s="17"/>
      <c r="BV435" s="17"/>
      <c r="BW435" s="17"/>
      <c r="BX435" s="26"/>
      <c r="BY435" s="26"/>
      <c r="BZ435" s="26"/>
      <c r="CA435" s="26"/>
      <c r="CB435" s="26"/>
      <c r="CC435" s="17"/>
      <c r="CD435" s="17"/>
      <c r="CE435" s="17"/>
      <c r="CF435" s="17"/>
      <c r="CG435" s="17"/>
      <c r="CH435" s="17"/>
      <c r="CI435" s="17"/>
      <c r="CJ435" s="26"/>
      <c r="CK435" s="17"/>
      <c r="CL435" s="17"/>
      <c r="CM435" s="17"/>
      <c r="CN435" s="17"/>
      <c r="CO435" s="17"/>
      <c r="CP435" s="17"/>
      <c r="CQ435" s="17"/>
      <c r="CR435" s="17"/>
      <c r="CS435" s="17"/>
      <c r="CT435" s="17"/>
      <c r="CU435" s="17"/>
      <c r="CV435" s="17"/>
      <c r="CW435" s="17"/>
      <c r="CX435" s="17"/>
      <c r="CY435" s="26"/>
      <c r="CZ435" s="26"/>
      <c r="DA435" s="26"/>
      <c r="DB435" s="17"/>
      <c r="DC435" s="17"/>
      <c r="DD435" s="17"/>
      <c r="DE435" s="17"/>
      <c r="DF435" s="17"/>
      <c r="DG435" s="17"/>
      <c r="DH435" s="26"/>
      <c r="DI435" s="17"/>
      <c r="DJ435" s="17"/>
      <c r="DK435" s="17"/>
      <c r="DL435" s="17"/>
      <c r="DM435" s="17">
        <v>3733.7055999999998</v>
      </c>
      <c r="DN435" s="17">
        <v>3734.5889000000002</v>
      </c>
      <c r="DO435" s="17">
        <v>3735.721</v>
      </c>
      <c r="DP435" s="17">
        <v>3736.1954000000001</v>
      </c>
      <c r="DQ435" s="17">
        <v>3736.4874</v>
      </c>
      <c r="DR435" s="17">
        <v>3736.6197999999999</v>
      </c>
      <c r="DS435" s="17">
        <v>3736.2474000000002</v>
      </c>
      <c r="DT435" s="17">
        <v>3735.4915000000001</v>
      </c>
      <c r="DU435" s="17">
        <v>3735.7858000000001</v>
      </c>
      <c r="DV435" s="17">
        <v>3736.2172999999998</v>
      </c>
      <c r="DW435" s="17">
        <v>3736.6415999999999</v>
      </c>
      <c r="DX435" s="17">
        <v>3736.5176000000001</v>
      </c>
      <c r="DY435" s="17">
        <v>3736.1235999999999</v>
      </c>
      <c r="DZ435" s="17">
        <v>3734.3804</v>
      </c>
      <c r="EA435" s="17">
        <v>3733.761</v>
      </c>
      <c r="EB435" s="17">
        <v>3732.9508999999998</v>
      </c>
      <c r="EC435" s="17">
        <v>3732.6442000000002</v>
      </c>
      <c r="ED435" s="17">
        <v>3732.1927999999998</v>
      </c>
      <c r="EE435" s="17">
        <v>3733.1628000000001</v>
      </c>
      <c r="EF435" s="17">
        <v>3733.0985999999998</v>
      </c>
      <c r="EG435" s="17">
        <v>3733.8980999999999</v>
      </c>
      <c r="EH435" s="17">
        <v>3734.0897</v>
      </c>
      <c r="EI435" s="17">
        <v>3735.1704</v>
      </c>
      <c r="EJ435" s="17">
        <v>3733.9517000000001</v>
      </c>
      <c r="EK435" s="17">
        <v>3734.1064999999999</v>
      </c>
      <c r="EL435" s="17">
        <v>3733.8490000000002</v>
      </c>
      <c r="EM435" s="17">
        <v>3733.8445999999999</v>
      </c>
      <c r="EN435" s="17">
        <v>3734.0050000000001</v>
      </c>
      <c r="EO435" s="17">
        <v>3733.6307000000002</v>
      </c>
      <c r="EP435" s="17">
        <v>3733.9023999999999</v>
      </c>
      <c r="EQ435" s="17">
        <v>3734.1143000000002</v>
      </c>
      <c r="ER435" s="17">
        <v>3734.4787999999999</v>
      </c>
      <c r="ES435" s="17">
        <v>3734.4268999999999</v>
      </c>
      <c r="ET435" s="17">
        <v>3733.9146000000001</v>
      </c>
      <c r="EU435" s="17">
        <v>3734.2662</v>
      </c>
      <c r="EV435" s="17">
        <v>3733.7121999999999</v>
      </c>
      <c r="EW435" s="17">
        <v>3734.2037999999998</v>
      </c>
      <c r="EX435" s="17">
        <v>3734.4315999999999</v>
      </c>
      <c r="EY435" s="17">
        <v>3733.4755</v>
      </c>
      <c r="EZ435" s="17">
        <v>3732.7028</v>
      </c>
      <c r="FA435" s="17">
        <v>3731.9558999999999</v>
      </c>
      <c r="FB435" s="17">
        <v>3732.0101</v>
      </c>
      <c r="FC435" s="17">
        <v>3731.6354999999999</v>
      </c>
      <c r="FD435" s="17">
        <v>3732.4349000000002</v>
      </c>
      <c r="FE435" s="17">
        <v>3732.9214999999999</v>
      </c>
      <c r="FF435" s="17">
        <v>3733.5787999999998</v>
      </c>
      <c r="FG435" s="17">
        <v>3734.5156000000002</v>
      </c>
      <c r="FH435" s="17">
        <v>3734.9854</v>
      </c>
      <c r="FI435" s="17">
        <v>3736.0621999999998</v>
      </c>
      <c r="FJ435" s="17">
        <v>3737.0677999999998</v>
      </c>
      <c r="FK435" s="17">
        <v>3738.3087</v>
      </c>
      <c r="FL435" s="17">
        <v>3739.2393000000002</v>
      </c>
      <c r="FM435" s="17">
        <v>3739.7357000000002</v>
      </c>
      <c r="FN435" s="17">
        <v>3740.2901000000002</v>
      </c>
      <c r="FO435" s="17">
        <v>3740.4423999999999</v>
      </c>
      <c r="FP435" s="17">
        <v>3740.3696</v>
      </c>
      <c r="FQ435" s="17">
        <v>3740.201</v>
      </c>
      <c r="FR435" s="17">
        <v>3740.2593999999999</v>
      </c>
      <c r="FS435" s="17">
        <v>3739.7618000000002</v>
      </c>
      <c r="FT435" s="17">
        <v>3739.0945000000002</v>
      </c>
      <c r="FU435" s="17">
        <v>3738.4823999999999</v>
      </c>
      <c r="FV435" s="17">
        <v>3738.8227000000002</v>
      </c>
      <c r="FW435" s="17">
        <v>3739.1875</v>
      </c>
      <c r="FX435" s="17">
        <v>3740.5439000000001</v>
      </c>
      <c r="FY435" s="17">
        <v>3744.0228999999999</v>
      </c>
      <c r="FZ435" s="17">
        <v>3747.2199000000001</v>
      </c>
      <c r="GA435" s="17">
        <v>3747.2352999999998</v>
      </c>
      <c r="GB435" s="17">
        <v>3746.5848000000001</v>
      </c>
      <c r="GC435" s="17">
        <v>3746.7855</v>
      </c>
      <c r="GD435" s="17">
        <v>3746.9034999999999</v>
      </c>
      <c r="GE435" s="17">
        <v>3746.5437999999999</v>
      </c>
      <c r="GF435" s="17">
        <v>3744.8571999999999</v>
      </c>
      <c r="GG435" s="17">
        <v>3743.5972000000002</v>
      </c>
      <c r="GH435" s="17">
        <v>3742.4153999999999</v>
      </c>
      <c r="GI435" s="17">
        <v>3741.2883000000002</v>
      </c>
      <c r="GJ435" s="17">
        <v>3741.0367000000001</v>
      </c>
      <c r="GK435" s="17">
        <v>3740.8425999999999</v>
      </c>
      <c r="GL435" s="17">
        <v>3740.9016999999999</v>
      </c>
      <c r="GM435" s="17">
        <v>3740.7420000000002</v>
      </c>
      <c r="GN435" s="17">
        <v>3740.6934000000001</v>
      </c>
      <c r="GO435" s="17">
        <v>3742.4131000000002</v>
      </c>
      <c r="GP435" s="17">
        <v>3743.6578</v>
      </c>
      <c r="GQ435" s="17">
        <v>3744.9854</v>
      </c>
      <c r="GR435" s="17">
        <v>3745.1496999999999</v>
      </c>
      <c r="GS435" s="17">
        <v>3745.2966000000001</v>
      </c>
      <c r="GT435" s="17">
        <v>3744.7548000000002</v>
      </c>
      <c r="GU435" s="17">
        <v>3745.3631999999998</v>
      </c>
      <c r="GV435" s="17">
        <v>3745.1460999999999</v>
      </c>
      <c r="GW435" s="17">
        <v>3745.8373999999999</v>
      </c>
      <c r="GX435" s="17">
        <v>3746.6981999999998</v>
      </c>
      <c r="GY435" s="17">
        <v>3748.0846000000001</v>
      </c>
      <c r="GZ435" s="17">
        <v>3748.2354</v>
      </c>
      <c r="HA435" s="17">
        <v>3748.6433999999999</v>
      </c>
      <c r="HB435" s="17">
        <v>3748.7258999999999</v>
      </c>
      <c r="HC435" s="17">
        <v>3749.0735</v>
      </c>
      <c r="HD435" s="17">
        <v>3749.5083</v>
      </c>
      <c r="HE435" s="17">
        <v>3749.7251000000001</v>
      </c>
      <c r="HF435" s="17">
        <v>3748.3456000000001</v>
      </c>
      <c r="HG435" s="17">
        <v>3745.6259</v>
      </c>
      <c r="HH435" s="17">
        <v>3744.9533000000001</v>
      </c>
      <c r="HI435" s="17">
        <v>3744.4720000000002</v>
      </c>
      <c r="HJ435" s="17">
        <v>3743.6954999999998</v>
      </c>
      <c r="HK435" s="17">
        <v>3742.0947999999999</v>
      </c>
      <c r="HL435" s="17">
        <v>3741.3222999999998</v>
      </c>
      <c r="HM435" s="17">
        <v>3741.0077999999999</v>
      </c>
      <c r="HN435" s="17">
        <v>3739.9647</v>
      </c>
      <c r="HO435" s="17">
        <v>3740.192</v>
      </c>
      <c r="HP435" s="17">
        <v>3740.0390000000002</v>
      </c>
      <c r="HQ435" s="17">
        <v>3740.3449000000001</v>
      </c>
      <c r="HR435" s="17">
        <v>3740.9321</v>
      </c>
      <c r="HS435" s="17">
        <v>3742.0131000000001</v>
      </c>
      <c r="HT435" s="17">
        <v>3742.4200999999998</v>
      </c>
      <c r="HU435" s="17">
        <v>3742.9683</v>
      </c>
      <c r="HV435" s="17">
        <v>3743.6867999999999</v>
      </c>
      <c r="HW435" s="17">
        <v>3743.8663999999999</v>
      </c>
      <c r="HX435" s="17">
        <v>3744.5450999999998</v>
      </c>
      <c r="HY435" s="17">
        <v>3745.9097999999999</v>
      </c>
      <c r="HZ435" s="17">
        <v>3745.03</v>
      </c>
      <c r="IA435" s="17">
        <v>3744.8865999999998</v>
      </c>
      <c r="IB435" s="17">
        <v>3744.9411</v>
      </c>
      <c r="IC435" s="17">
        <v>3745.1019000000001</v>
      </c>
      <c r="ID435" s="17">
        <v>3744.4339</v>
      </c>
      <c r="IE435" s="17">
        <v>3744.0657000000001</v>
      </c>
      <c r="IF435" s="17">
        <v>3743.9472000000001</v>
      </c>
      <c r="IG435" s="17">
        <v>3744.1961999999999</v>
      </c>
      <c r="IH435" s="17">
        <v>3743.1756999999998</v>
      </c>
      <c r="II435" s="17">
        <v>3742.4787999999999</v>
      </c>
      <c r="IJ435" s="17">
        <v>3742.2330000000002</v>
      </c>
      <c r="IK435" s="17">
        <v>3742.7179999999998</v>
      </c>
      <c r="IL435" s="17">
        <v>3744.1826999999998</v>
      </c>
      <c r="IM435" s="17">
        <v>3744.8995</v>
      </c>
      <c r="IN435" s="17">
        <v>3745.7492000000002</v>
      </c>
      <c r="IO435" s="17">
        <v>3745.4182000000001</v>
      </c>
      <c r="IP435" s="17">
        <v>3744.5897</v>
      </c>
      <c r="IQ435" s="17">
        <v>3744.3942999999999</v>
      </c>
      <c r="IR435" s="17">
        <v>3744.3582000000001</v>
      </c>
      <c r="IS435" s="17">
        <v>3744.4153000000001</v>
      </c>
      <c r="IT435" s="17">
        <v>3745.3968</v>
      </c>
      <c r="IU435" s="17">
        <v>3745.8341999999998</v>
      </c>
      <c r="IV435" s="17">
        <v>3745.6723000000002</v>
      </c>
      <c r="IW435" s="17">
        <v>3746.6255999999998</v>
      </c>
      <c r="IX435" s="17">
        <v>3747.6226000000001</v>
      </c>
      <c r="IY435" s="17">
        <v>3748.0010000000002</v>
      </c>
    </row>
    <row r="436" spans="1:259" x14ac:dyDescent="0.15">
      <c r="A436" s="17" t="s">
        <v>3054</v>
      </c>
      <c r="B436" s="17" t="s">
        <v>3055</v>
      </c>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c r="AA436" s="26"/>
      <c r="AB436" s="17"/>
      <c r="AC436" s="26"/>
      <c r="AD436" s="26"/>
      <c r="AE436" s="17"/>
      <c r="AF436" s="17"/>
      <c r="AG436" s="17"/>
      <c r="AH436" s="17"/>
      <c r="AI436" s="17"/>
      <c r="AJ436" s="17"/>
      <c r="AK436" s="17"/>
      <c r="AL436" s="17"/>
      <c r="AM436" s="17"/>
      <c r="AN436" s="17"/>
      <c r="AO436" s="17"/>
      <c r="AP436" s="17"/>
      <c r="AQ436" s="17"/>
      <c r="AR436" s="17"/>
      <c r="AS436" s="17"/>
      <c r="AT436" s="17"/>
      <c r="AU436" s="17"/>
      <c r="AV436" s="17"/>
      <c r="AW436" s="17"/>
      <c r="AX436" s="17"/>
      <c r="AY436" s="17"/>
      <c r="AZ436" s="17"/>
      <c r="BA436" s="17"/>
      <c r="BB436" s="17"/>
      <c r="BC436" s="17"/>
      <c r="BD436" s="17"/>
      <c r="BE436" s="17"/>
      <c r="BF436" s="17"/>
      <c r="BG436" s="17"/>
      <c r="BH436" s="17"/>
      <c r="BI436" s="17"/>
      <c r="BJ436" s="26"/>
      <c r="BK436" s="17"/>
      <c r="BL436" s="17"/>
      <c r="BM436" s="17"/>
      <c r="BN436" s="17"/>
      <c r="BO436" s="17"/>
      <c r="BP436" s="17"/>
      <c r="BQ436" s="17"/>
      <c r="BR436" s="17"/>
      <c r="BS436" s="17"/>
      <c r="BT436" s="17"/>
      <c r="BU436" s="17"/>
      <c r="BV436" s="17"/>
      <c r="BW436" s="17"/>
      <c r="BX436" s="26"/>
      <c r="BY436" s="26"/>
      <c r="BZ436" s="26"/>
      <c r="CA436" s="26"/>
      <c r="CB436" s="26"/>
      <c r="CC436" s="17"/>
      <c r="CD436" s="17"/>
      <c r="CE436" s="17"/>
      <c r="CF436" s="17"/>
      <c r="CG436" s="17"/>
      <c r="CH436" s="17"/>
      <c r="CI436" s="17"/>
      <c r="CJ436" s="26"/>
      <c r="CK436" s="17"/>
      <c r="CL436" s="17"/>
      <c r="CM436" s="17"/>
      <c r="CN436" s="17"/>
      <c r="CO436" s="17"/>
      <c r="CP436" s="17"/>
      <c r="CQ436" s="17"/>
      <c r="CR436" s="17"/>
      <c r="CS436" s="17"/>
      <c r="CT436" s="17"/>
      <c r="CU436" s="17"/>
      <c r="CV436" s="17"/>
      <c r="CW436" s="17"/>
      <c r="CX436" s="17"/>
      <c r="CY436" s="26"/>
      <c r="CZ436" s="26"/>
      <c r="DA436" s="26"/>
      <c r="DB436" s="17"/>
      <c r="DC436" s="17"/>
      <c r="DD436" s="17"/>
      <c r="DE436" s="17"/>
      <c r="DF436" s="17"/>
      <c r="DG436" s="17"/>
      <c r="DH436" s="26"/>
      <c r="DI436" s="17"/>
      <c r="DJ436" s="17"/>
      <c r="DK436" s="17"/>
      <c r="DL436" s="17"/>
      <c r="DM436" s="17">
        <v>27.35</v>
      </c>
      <c r="DN436" s="17">
        <v>27.36</v>
      </c>
      <c r="DO436" s="17">
        <v>27.36</v>
      </c>
      <c r="DP436" s="17">
        <v>27.36</v>
      </c>
      <c r="DQ436" s="17">
        <v>27.36</v>
      </c>
      <c r="DR436" s="17">
        <v>27.36</v>
      </c>
      <c r="DS436" s="17">
        <v>27.37</v>
      </c>
      <c r="DT436" s="17">
        <v>27.37</v>
      </c>
      <c r="DU436" s="17">
        <v>27.38</v>
      </c>
      <c r="DV436" s="17">
        <v>27.39</v>
      </c>
      <c r="DW436" s="17">
        <v>27.39</v>
      </c>
      <c r="DX436" s="17">
        <v>27.39</v>
      </c>
      <c r="DY436" s="17">
        <v>27.39</v>
      </c>
      <c r="DZ436" s="17">
        <v>27.39</v>
      </c>
      <c r="EA436" s="17">
        <v>27.38</v>
      </c>
      <c r="EB436" s="17">
        <v>27.38</v>
      </c>
      <c r="EC436" s="17">
        <v>27.39</v>
      </c>
      <c r="ED436" s="17">
        <v>27.4</v>
      </c>
      <c r="EE436" s="17">
        <v>27.39</v>
      </c>
      <c r="EF436" s="17">
        <v>27.38</v>
      </c>
      <c r="EG436" s="17">
        <v>27.39</v>
      </c>
      <c r="EH436" s="17">
        <v>27.39</v>
      </c>
      <c r="EI436" s="17">
        <v>27.4</v>
      </c>
      <c r="EJ436" s="17">
        <v>27.4</v>
      </c>
      <c r="EK436" s="17">
        <v>27.37</v>
      </c>
      <c r="EL436" s="17">
        <v>27.35</v>
      </c>
      <c r="EM436" s="17">
        <v>27.35</v>
      </c>
      <c r="EN436" s="17">
        <v>27.35</v>
      </c>
      <c r="EO436" s="17">
        <v>27.35</v>
      </c>
      <c r="EP436" s="17">
        <v>27.36</v>
      </c>
      <c r="EQ436" s="17">
        <v>27.36</v>
      </c>
      <c r="ER436" s="17">
        <v>27.36</v>
      </c>
      <c r="ES436" s="17">
        <v>27.36</v>
      </c>
      <c r="ET436" s="17">
        <v>27.4</v>
      </c>
      <c r="EU436" s="17">
        <v>27.4</v>
      </c>
      <c r="EV436" s="17">
        <v>27.36</v>
      </c>
      <c r="EW436" s="17">
        <v>27.36</v>
      </c>
      <c r="EX436" s="17">
        <v>27.4</v>
      </c>
      <c r="EY436" s="17">
        <v>27.34</v>
      </c>
      <c r="EZ436" s="17">
        <v>27.31</v>
      </c>
      <c r="FA436" s="17">
        <v>27.29</v>
      </c>
      <c r="FB436" s="17">
        <v>27.3</v>
      </c>
      <c r="FC436" s="17">
        <v>27.3</v>
      </c>
      <c r="FD436" s="17">
        <v>27.35</v>
      </c>
      <c r="FE436" s="17">
        <v>27.35</v>
      </c>
      <c r="FF436" s="17">
        <v>27.31</v>
      </c>
      <c r="FG436" s="17">
        <v>27.3</v>
      </c>
      <c r="FH436" s="17">
        <v>27.3</v>
      </c>
      <c r="FI436" s="17">
        <v>27.3</v>
      </c>
      <c r="FJ436" s="17">
        <v>27.3</v>
      </c>
      <c r="FK436" s="17">
        <v>27.3</v>
      </c>
      <c r="FL436" s="17">
        <v>27.34</v>
      </c>
      <c r="FM436" s="17">
        <v>27.3</v>
      </c>
      <c r="FN436" s="17">
        <v>27.34</v>
      </c>
      <c r="FO436" s="17">
        <v>27.34</v>
      </c>
      <c r="FP436" s="17">
        <v>27.34</v>
      </c>
      <c r="FQ436" s="17">
        <v>27.34</v>
      </c>
      <c r="FR436" s="17">
        <v>27.34</v>
      </c>
      <c r="FS436" s="17">
        <v>27.29</v>
      </c>
      <c r="FT436" s="17">
        <v>27.28</v>
      </c>
      <c r="FU436" s="17">
        <v>27.28</v>
      </c>
      <c r="FV436" s="17">
        <v>27.28</v>
      </c>
      <c r="FW436" s="17">
        <v>27.28</v>
      </c>
      <c r="FX436" s="17">
        <v>27.28</v>
      </c>
      <c r="FY436" s="17">
        <v>27.34</v>
      </c>
      <c r="FZ436" s="17">
        <v>27.29</v>
      </c>
      <c r="GA436" s="17">
        <v>27.28</v>
      </c>
      <c r="GB436" s="17">
        <v>27.33</v>
      </c>
      <c r="GC436" s="17">
        <v>27.29</v>
      </c>
      <c r="GD436" s="17">
        <v>27.34</v>
      </c>
      <c r="GE436" s="17">
        <v>27.34</v>
      </c>
      <c r="GF436" s="17">
        <v>27.28</v>
      </c>
      <c r="GG436" s="17">
        <v>27.33</v>
      </c>
      <c r="GH436" s="17">
        <v>27.33</v>
      </c>
      <c r="GI436" s="17">
        <v>27.32</v>
      </c>
      <c r="GJ436" s="17">
        <v>27.32</v>
      </c>
      <c r="GK436" s="17">
        <v>27.31</v>
      </c>
      <c r="GL436" s="17">
        <v>27.3</v>
      </c>
      <c r="GM436" s="17">
        <v>27.3</v>
      </c>
      <c r="GN436" s="17">
        <v>27.3</v>
      </c>
      <c r="GO436" s="17">
        <v>27.3</v>
      </c>
      <c r="GP436" s="17">
        <v>27.29</v>
      </c>
      <c r="GQ436" s="17">
        <v>27.28</v>
      </c>
      <c r="GR436" s="17">
        <v>27.3</v>
      </c>
      <c r="GS436" s="17">
        <v>27.29</v>
      </c>
      <c r="GT436" s="17">
        <v>27.29</v>
      </c>
      <c r="GU436" s="17">
        <v>27.28</v>
      </c>
      <c r="GV436" s="17">
        <v>27.29</v>
      </c>
      <c r="GW436" s="17">
        <v>27.28</v>
      </c>
      <c r="GX436" s="17">
        <v>27.29</v>
      </c>
      <c r="GY436" s="17">
        <v>27.28</v>
      </c>
      <c r="GZ436" s="17">
        <v>27.29</v>
      </c>
      <c r="HA436" s="17">
        <v>27.28</v>
      </c>
      <c r="HB436" s="17">
        <v>27.29</v>
      </c>
      <c r="HC436" s="17">
        <v>27.28</v>
      </c>
      <c r="HD436" s="17">
        <v>27.28</v>
      </c>
      <c r="HE436" s="17">
        <v>27.29</v>
      </c>
      <c r="HF436" s="17">
        <v>27.3</v>
      </c>
      <c r="HG436" s="17">
        <v>27.31</v>
      </c>
      <c r="HH436" s="17">
        <v>27.32</v>
      </c>
      <c r="HI436" s="17">
        <v>27.32</v>
      </c>
      <c r="HJ436" s="17">
        <v>27.34</v>
      </c>
      <c r="HK436" s="17">
        <v>27.35</v>
      </c>
      <c r="HL436" s="17">
        <v>27.35</v>
      </c>
      <c r="HM436" s="17">
        <v>27.33</v>
      </c>
      <c r="HN436" s="17">
        <v>27.31</v>
      </c>
      <c r="HO436" s="17">
        <v>27.31</v>
      </c>
      <c r="HP436" s="17">
        <v>27.3</v>
      </c>
      <c r="HQ436" s="17">
        <v>27.29</v>
      </c>
      <c r="HR436" s="17">
        <v>27.29</v>
      </c>
      <c r="HS436" s="17">
        <v>27.29</v>
      </c>
      <c r="HT436" s="17">
        <v>27.31</v>
      </c>
      <c r="HU436" s="17">
        <v>27.31</v>
      </c>
      <c r="HV436" s="17">
        <v>27.31</v>
      </c>
      <c r="HW436" s="17">
        <v>27.31</v>
      </c>
      <c r="HX436" s="17">
        <v>27.28</v>
      </c>
      <c r="HY436" s="17">
        <v>27.28</v>
      </c>
      <c r="HZ436" s="17">
        <v>27.26</v>
      </c>
      <c r="IA436" s="17">
        <v>27.26</v>
      </c>
      <c r="IB436" s="17">
        <v>27.25</v>
      </c>
      <c r="IC436" s="17">
        <v>27.22</v>
      </c>
      <c r="ID436" s="17">
        <v>27.24</v>
      </c>
      <c r="IE436" s="17">
        <v>27.23</v>
      </c>
      <c r="IF436" s="17">
        <v>27.24</v>
      </c>
      <c r="IG436" s="17">
        <v>27.24</v>
      </c>
      <c r="IH436" s="17">
        <v>27.21</v>
      </c>
      <c r="II436" s="17">
        <v>27.2</v>
      </c>
      <c r="IJ436" s="17">
        <v>27.2</v>
      </c>
      <c r="IK436" s="17">
        <v>27.21</v>
      </c>
      <c r="IL436" s="17">
        <v>27.22</v>
      </c>
      <c r="IM436" s="17">
        <v>27.22</v>
      </c>
      <c r="IN436" s="17">
        <v>27.23</v>
      </c>
      <c r="IO436" s="17">
        <v>27.21</v>
      </c>
      <c r="IP436" s="17">
        <v>27.21</v>
      </c>
      <c r="IQ436" s="17">
        <v>27.21</v>
      </c>
      <c r="IR436" s="17">
        <v>27.21</v>
      </c>
      <c r="IS436" s="17">
        <v>27.21</v>
      </c>
      <c r="IT436" s="17">
        <v>27.18</v>
      </c>
      <c r="IU436" s="17">
        <v>27.18</v>
      </c>
      <c r="IV436" s="17">
        <v>27.18</v>
      </c>
      <c r="IW436" s="17">
        <v>27.18</v>
      </c>
      <c r="IX436" s="17">
        <v>27.18</v>
      </c>
      <c r="IY436" s="17">
        <v>27.3</v>
      </c>
    </row>
    <row r="437" spans="1:259" x14ac:dyDescent="0.15">
      <c r="A437" s="17" t="s">
        <v>146</v>
      </c>
      <c r="B437" s="17" t="s">
        <v>147</v>
      </c>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c r="AA437" s="26"/>
      <c r="AB437" s="17"/>
      <c r="AC437" s="26"/>
      <c r="AD437" s="26"/>
      <c r="AE437" s="17"/>
      <c r="AF437" s="17"/>
      <c r="AG437" s="17"/>
      <c r="AH437" s="17"/>
      <c r="AI437" s="17"/>
      <c r="AJ437" s="17"/>
      <c r="AK437" s="17"/>
      <c r="AL437" s="17"/>
      <c r="AM437" s="17"/>
      <c r="AN437" s="17"/>
      <c r="AO437" s="17"/>
      <c r="AP437" s="17"/>
      <c r="AQ437" s="17"/>
      <c r="AR437" s="17"/>
      <c r="AS437" s="17"/>
      <c r="AT437" s="17"/>
      <c r="AU437" s="17"/>
      <c r="AV437" s="17"/>
      <c r="AW437" s="17"/>
      <c r="AX437" s="17"/>
      <c r="AY437" s="17"/>
      <c r="AZ437" s="17"/>
      <c r="BA437" s="17"/>
      <c r="BB437" s="17"/>
      <c r="BC437" s="17"/>
      <c r="BD437" s="17"/>
      <c r="BE437" s="17"/>
      <c r="BF437" s="17"/>
      <c r="BG437" s="17"/>
      <c r="BH437" s="17"/>
      <c r="BI437" s="17"/>
      <c r="BJ437" s="26"/>
      <c r="BK437" s="17"/>
      <c r="BL437" s="17"/>
      <c r="BM437" s="17"/>
      <c r="BN437" s="17"/>
      <c r="BO437" s="17"/>
      <c r="BP437" s="17"/>
      <c r="BQ437" s="17"/>
      <c r="BR437" s="17"/>
      <c r="BS437" s="17"/>
      <c r="BT437" s="17"/>
      <c r="BU437" s="17"/>
      <c r="BV437" s="17"/>
      <c r="BW437" s="17"/>
      <c r="BX437" s="26"/>
      <c r="BY437" s="26"/>
      <c r="BZ437" s="26"/>
      <c r="CA437" s="26"/>
      <c r="CB437" s="26"/>
      <c r="CC437" s="17"/>
      <c r="CD437" s="17"/>
      <c r="CE437" s="17"/>
      <c r="CF437" s="17"/>
      <c r="CG437" s="17"/>
      <c r="CH437" s="17"/>
      <c r="CI437" s="17"/>
      <c r="CJ437" s="26"/>
      <c r="CK437" s="17"/>
      <c r="CL437" s="17"/>
      <c r="CM437" s="17"/>
      <c r="CN437" s="17"/>
      <c r="CO437" s="17"/>
      <c r="CP437" s="17"/>
      <c r="CQ437" s="17"/>
      <c r="CR437" s="17"/>
      <c r="CS437" s="17"/>
      <c r="CT437" s="17"/>
      <c r="CU437" s="17"/>
      <c r="CV437" s="17"/>
      <c r="CW437" s="17"/>
      <c r="CX437" s="17"/>
      <c r="CY437" s="26"/>
      <c r="CZ437" s="26"/>
      <c r="DA437" s="26"/>
      <c r="DB437" s="17"/>
      <c r="DC437" s="17"/>
      <c r="DD437" s="17"/>
      <c r="DE437" s="17"/>
      <c r="DF437" s="17"/>
      <c r="DG437" s="17"/>
      <c r="DH437" s="26"/>
      <c r="DI437" s="17"/>
      <c r="DJ437" s="17"/>
      <c r="DK437" s="17"/>
      <c r="DL437" s="17"/>
      <c r="DM437" s="17">
        <v>17.55</v>
      </c>
      <c r="DN437" s="17">
        <v>17.559999999999999</v>
      </c>
      <c r="DO437" s="17">
        <v>17.559999999999999</v>
      </c>
      <c r="DP437" s="17">
        <v>17.559999999999999</v>
      </c>
      <c r="DQ437" s="17">
        <v>17.57</v>
      </c>
      <c r="DR437" s="17">
        <v>17.579999999999998</v>
      </c>
      <c r="DS437" s="17">
        <v>17.59</v>
      </c>
      <c r="DT437" s="17">
        <v>17.579999999999998</v>
      </c>
      <c r="DU437" s="17">
        <v>17.579999999999998</v>
      </c>
      <c r="DV437" s="17">
        <v>17.600000000000001</v>
      </c>
      <c r="DW437" s="17">
        <v>17.579999999999998</v>
      </c>
      <c r="DX437" s="17">
        <v>17.600000000000001</v>
      </c>
      <c r="DY437" s="17">
        <v>17.579999999999998</v>
      </c>
      <c r="DZ437" s="17">
        <v>17.57</v>
      </c>
      <c r="EA437" s="17">
        <v>17.579999999999998</v>
      </c>
      <c r="EB437" s="17">
        <v>17.559999999999999</v>
      </c>
      <c r="EC437" s="17">
        <v>17.55</v>
      </c>
      <c r="ED437" s="17">
        <v>17.54</v>
      </c>
      <c r="EE437" s="17">
        <v>17.53</v>
      </c>
      <c r="EF437" s="17">
        <v>17.53</v>
      </c>
      <c r="EG437" s="17">
        <v>17.54</v>
      </c>
      <c r="EH437" s="17">
        <v>17.54</v>
      </c>
      <c r="EI437" s="17">
        <v>17.53</v>
      </c>
      <c r="EJ437" s="17">
        <v>17.52</v>
      </c>
      <c r="EK437" s="17">
        <v>17.52</v>
      </c>
      <c r="EL437" s="17">
        <v>17.52</v>
      </c>
      <c r="EM437" s="17">
        <v>17.52</v>
      </c>
      <c r="EN437" s="17">
        <v>17.52</v>
      </c>
      <c r="EO437" s="17">
        <v>17.52</v>
      </c>
      <c r="EP437" s="17">
        <v>17.52</v>
      </c>
      <c r="EQ437" s="17">
        <v>17.52</v>
      </c>
      <c r="ER437" s="17">
        <v>17.53</v>
      </c>
      <c r="ES437" s="17">
        <v>17.53</v>
      </c>
      <c r="ET437" s="17">
        <v>17.52</v>
      </c>
      <c r="EU437" s="17">
        <v>17.510000000000002</v>
      </c>
      <c r="EV437" s="17">
        <v>17.510000000000002</v>
      </c>
      <c r="EW437" s="17">
        <v>17.53</v>
      </c>
      <c r="EX437" s="17">
        <v>17.53</v>
      </c>
      <c r="EY437" s="17">
        <v>17.53</v>
      </c>
      <c r="EZ437" s="17">
        <v>17.510000000000002</v>
      </c>
      <c r="FA437" s="17">
        <v>17.52</v>
      </c>
      <c r="FB437" s="17">
        <v>17.52</v>
      </c>
      <c r="FC437" s="17">
        <v>17.510000000000002</v>
      </c>
      <c r="FD437" s="17">
        <v>17.52</v>
      </c>
      <c r="FE437" s="17">
        <v>17.52</v>
      </c>
      <c r="FF437" s="17">
        <v>17.52</v>
      </c>
      <c r="FG437" s="17">
        <v>17.52</v>
      </c>
      <c r="FH437" s="17">
        <v>17.53</v>
      </c>
      <c r="FI437" s="17">
        <v>17.53</v>
      </c>
      <c r="FJ437" s="17">
        <v>17.54</v>
      </c>
      <c r="FK437" s="17">
        <v>17.55</v>
      </c>
      <c r="FL437" s="17">
        <v>17.53</v>
      </c>
      <c r="FM437" s="17">
        <v>17.53</v>
      </c>
      <c r="FN437" s="17">
        <v>17.54</v>
      </c>
      <c r="FO437" s="17">
        <v>17.53</v>
      </c>
      <c r="FP437" s="17">
        <v>17.54</v>
      </c>
      <c r="FQ437" s="17">
        <v>17.55</v>
      </c>
      <c r="FR437" s="17">
        <v>17.54</v>
      </c>
      <c r="FS437" s="17">
        <v>17.53</v>
      </c>
      <c r="FT437" s="17">
        <v>17.55</v>
      </c>
      <c r="FU437" s="17">
        <v>17.53</v>
      </c>
      <c r="FV437" s="17">
        <v>17.52</v>
      </c>
      <c r="FW437" s="17">
        <v>17.53</v>
      </c>
      <c r="FX437" s="17">
        <v>17.53</v>
      </c>
      <c r="FY437" s="17">
        <v>17.54</v>
      </c>
      <c r="FZ437" s="17">
        <v>17.55</v>
      </c>
      <c r="GA437" s="17">
        <v>17.54</v>
      </c>
      <c r="GB437" s="17">
        <v>17.53</v>
      </c>
      <c r="GC437" s="17">
        <v>17.54</v>
      </c>
      <c r="GD437" s="17">
        <v>17.55</v>
      </c>
      <c r="GE437" s="17">
        <v>17.53</v>
      </c>
      <c r="GF437" s="17">
        <v>17.5</v>
      </c>
      <c r="GG437" s="17">
        <v>17.53</v>
      </c>
      <c r="GH437" s="17">
        <v>17.52</v>
      </c>
      <c r="GI437" s="17">
        <v>17.510000000000002</v>
      </c>
      <c r="GJ437" s="17">
        <v>17.489999999999998</v>
      </c>
      <c r="GK437" s="17">
        <v>17.489999999999998</v>
      </c>
      <c r="GL437" s="17">
        <v>17.48</v>
      </c>
      <c r="GM437" s="17">
        <v>17.46</v>
      </c>
      <c r="GN437" s="17">
        <v>17.489999999999998</v>
      </c>
      <c r="GO437" s="17">
        <v>17.5</v>
      </c>
      <c r="GP437" s="17">
        <v>17.5</v>
      </c>
      <c r="GQ437" s="17">
        <v>17.510000000000002</v>
      </c>
      <c r="GR437" s="17">
        <v>17.55</v>
      </c>
      <c r="GS437" s="17">
        <v>17.55</v>
      </c>
      <c r="GT437" s="17">
        <v>17.54</v>
      </c>
      <c r="GU437" s="17">
        <v>17.55</v>
      </c>
      <c r="GV437" s="17">
        <v>17.510000000000002</v>
      </c>
      <c r="GW437" s="17">
        <v>17.55</v>
      </c>
      <c r="GX437" s="17">
        <v>17.54</v>
      </c>
      <c r="GY437" s="17">
        <v>17.510000000000002</v>
      </c>
      <c r="GZ437" s="17">
        <v>17.55</v>
      </c>
      <c r="HA437" s="17">
        <v>17.52</v>
      </c>
      <c r="HB437" s="17">
        <v>17.5</v>
      </c>
      <c r="HC437" s="17">
        <v>17.53</v>
      </c>
      <c r="HD437" s="17">
        <v>17.53</v>
      </c>
      <c r="HE437" s="17">
        <v>17.510000000000002</v>
      </c>
      <c r="HF437" s="17">
        <v>17.510000000000002</v>
      </c>
      <c r="HG437" s="17">
        <v>17.510000000000002</v>
      </c>
      <c r="HH437" s="17">
        <v>17.5</v>
      </c>
      <c r="HI437" s="17">
        <v>17.53</v>
      </c>
      <c r="HJ437" s="17">
        <v>17.54</v>
      </c>
      <c r="HK437" s="17">
        <v>17.53</v>
      </c>
      <c r="HL437" s="17">
        <v>17.53</v>
      </c>
      <c r="HM437" s="17">
        <v>17.52</v>
      </c>
      <c r="HN437" s="17">
        <v>17.53</v>
      </c>
      <c r="HO437" s="17">
        <v>17.52</v>
      </c>
      <c r="HP437" s="17">
        <v>17.489999999999998</v>
      </c>
      <c r="HQ437" s="17">
        <v>17.489999999999998</v>
      </c>
      <c r="HR437" s="17">
        <v>17.5</v>
      </c>
      <c r="HS437" s="17">
        <v>17.489999999999998</v>
      </c>
      <c r="HT437" s="17">
        <v>17.48</v>
      </c>
      <c r="HU437" s="17">
        <v>17.48</v>
      </c>
      <c r="HV437" s="17">
        <v>17.47</v>
      </c>
      <c r="HW437" s="17">
        <v>17.489999999999998</v>
      </c>
      <c r="HX437" s="17">
        <v>17.5</v>
      </c>
      <c r="HY437" s="17">
        <v>17.5</v>
      </c>
      <c r="HZ437" s="17">
        <v>17.53</v>
      </c>
      <c r="IA437" s="17">
        <v>17.5</v>
      </c>
      <c r="IB437" s="17">
        <v>17.5</v>
      </c>
      <c r="IC437" s="17">
        <v>17.5</v>
      </c>
      <c r="ID437" s="17">
        <v>17.5</v>
      </c>
      <c r="IE437" s="17">
        <v>17.52</v>
      </c>
      <c r="IF437" s="17">
        <v>17.5</v>
      </c>
      <c r="IG437" s="17">
        <v>17.489999999999998</v>
      </c>
      <c r="IH437" s="17">
        <v>17.5</v>
      </c>
      <c r="II437" s="17">
        <v>17.47</v>
      </c>
      <c r="IJ437" s="17">
        <v>17.47</v>
      </c>
      <c r="IK437" s="17">
        <v>17.45</v>
      </c>
      <c r="IL437" s="17">
        <v>17.46</v>
      </c>
      <c r="IM437" s="17">
        <v>17.440000000000001</v>
      </c>
      <c r="IN437" s="17">
        <v>17.48</v>
      </c>
      <c r="IO437" s="17">
        <v>17.440000000000001</v>
      </c>
      <c r="IP437" s="17">
        <v>17.399999999999999</v>
      </c>
      <c r="IQ437" s="17">
        <v>17.399999999999999</v>
      </c>
      <c r="IR437" s="17">
        <v>17.39</v>
      </c>
      <c r="IS437" s="17">
        <v>17.39</v>
      </c>
      <c r="IT437" s="17">
        <v>17.39</v>
      </c>
      <c r="IU437" s="17">
        <v>17.36</v>
      </c>
      <c r="IV437" s="17">
        <v>17.36</v>
      </c>
      <c r="IW437" s="17">
        <v>17.36</v>
      </c>
      <c r="IX437" s="17">
        <v>17.36</v>
      </c>
      <c r="IY437" s="17">
        <v>17.37</v>
      </c>
    </row>
    <row r="438" spans="1:259" x14ac:dyDescent="0.15">
      <c r="A438" s="17" t="s">
        <v>3230</v>
      </c>
      <c r="B438" s="17" t="s">
        <v>3231</v>
      </c>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c r="AA438" s="26"/>
      <c r="AB438" s="17"/>
      <c r="AC438" s="26"/>
      <c r="AD438" s="26"/>
      <c r="AE438" s="17"/>
      <c r="AF438" s="17"/>
      <c r="AG438" s="17"/>
      <c r="AH438" s="17"/>
      <c r="AI438" s="17"/>
      <c r="AJ438" s="17"/>
      <c r="AK438" s="17"/>
      <c r="AL438" s="17"/>
      <c r="AM438" s="17"/>
      <c r="AN438" s="17"/>
      <c r="AO438" s="17"/>
      <c r="AP438" s="17"/>
      <c r="AQ438" s="17"/>
      <c r="AR438" s="17"/>
      <c r="AS438" s="17"/>
      <c r="AT438" s="17"/>
      <c r="AU438" s="17"/>
      <c r="AV438" s="17"/>
      <c r="AW438" s="17"/>
      <c r="AX438" s="17"/>
      <c r="AY438" s="17"/>
      <c r="AZ438" s="17"/>
      <c r="BA438" s="17"/>
      <c r="BB438" s="17"/>
      <c r="BC438" s="17"/>
      <c r="BD438" s="17"/>
      <c r="BE438" s="17"/>
      <c r="BF438" s="17"/>
      <c r="BG438" s="17"/>
      <c r="BH438" s="17"/>
      <c r="BI438" s="17"/>
      <c r="BJ438" s="26"/>
      <c r="BK438" s="17"/>
      <c r="BL438" s="17"/>
      <c r="BM438" s="17"/>
      <c r="BN438" s="17"/>
      <c r="BO438" s="17"/>
      <c r="BP438" s="17"/>
      <c r="BQ438" s="17"/>
      <c r="BR438" s="17"/>
      <c r="BS438" s="17"/>
      <c r="BT438" s="17"/>
      <c r="BU438" s="17"/>
      <c r="BV438" s="17"/>
      <c r="BW438" s="17"/>
      <c r="BX438" s="26"/>
      <c r="BY438" s="26"/>
      <c r="BZ438" s="26"/>
      <c r="CA438" s="26"/>
      <c r="CB438" s="26"/>
      <c r="CC438" s="17"/>
      <c r="CD438" s="17"/>
      <c r="CE438" s="17"/>
      <c r="CF438" s="17"/>
      <c r="CG438" s="17"/>
      <c r="CH438" s="17"/>
      <c r="CI438" s="17"/>
      <c r="CJ438" s="26"/>
      <c r="CK438" s="17"/>
      <c r="CL438" s="17"/>
      <c r="CM438" s="17"/>
      <c r="CN438" s="17"/>
      <c r="CO438" s="17"/>
      <c r="CP438" s="17"/>
      <c r="CQ438" s="17"/>
      <c r="CR438" s="17"/>
      <c r="CS438" s="17"/>
      <c r="CT438" s="17"/>
      <c r="CU438" s="17"/>
      <c r="CV438" s="17"/>
      <c r="CW438" s="17"/>
      <c r="CX438" s="17"/>
      <c r="CY438" s="26"/>
      <c r="CZ438" s="26"/>
      <c r="DA438" s="26"/>
      <c r="DB438" s="17"/>
      <c r="DC438" s="17"/>
      <c r="DD438" s="17"/>
      <c r="DE438" s="17"/>
      <c r="DF438" s="17"/>
      <c r="DG438" s="17"/>
      <c r="DH438" s="26"/>
      <c r="DI438" s="17"/>
      <c r="DJ438" s="17"/>
      <c r="DK438" s="17"/>
      <c r="DL438" s="17"/>
      <c r="DM438" s="17">
        <v>10.24</v>
      </c>
      <c r="DN438" s="17">
        <v>10.25</v>
      </c>
      <c r="DO438" s="17">
        <v>10.24</v>
      </c>
      <c r="DP438" s="17">
        <v>10.25</v>
      </c>
      <c r="DQ438" s="17">
        <v>10.220000000000001</v>
      </c>
      <c r="DR438" s="17">
        <v>10.220000000000001</v>
      </c>
      <c r="DS438" s="17">
        <v>10.220000000000001</v>
      </c>
      <c r="DT438" s="17">
        <v>10.23</v>
      </c>
      <c r="DU438" s="17">
        <v>10.23</v>
      </c>
      <c r="DV438" s="17">
        <v>10.220000000000001</v>
      </c>
      <c r="DW438" s="17">
        <v>10.23</v>
      </c>
      <c r="DX438" s="17">
        <v>10.210000000000001</v>
      </c>
      <c r="DY438" s="17">
        <v>10.23</v>
      </c>
      <c r="DZ438" s="17">
        <v>10.210000000000001</v>
      </c>
      <c r="EA438" s="17">
        <v>10.19</v>
      </c>
      <c r="EB438" s="17">
        <v>10.19</v>
      </c>
      <c r="EC438" s="17">
        <v>10.19</v>
      </c>
      <c r="ED438" s="17">
        <v>10.199999999999999</v>
      </c>
      <c r="EE438" s="17">
        <v>10.210000000000001</v>
      </c>
      <c r="EF438" s="17">
        <v>10.17</v>
      </c>
      <c r="EG438" s="17">
        <v>10.17</v>
      </c>
      <c r="EH438" s="17">
        <v>10.17</v>
      </c>
      <c r="EI438" s="17">
        <v>10.199999999999999</v>
      </c>
      <c r="EJ438" s="17">
        <v>10.18</v>
      </c>
      <c r="EK438" s="17">
        <v>10.18</v>
      </c>
      <c r="EL438" s="17">
        <v>10.19</v>
      </c>
      <c r="EM438" s="17">
        <v>10.199999999999999</v>
      </c>
      <c r="EN438" s="17">
        <v>10.19</v>
      </c>
      <c r="EO438" s="17">
        <v>10.19</v>
      </c>
      <c r="EP438" s="17">
        <v>10.19</v>
      </c>
      <c r="EQ438" s="17">
        <v>10.19</v>
      </c>
      <c r="ER438" s="17">
        <v>10.199999999999999</v>
      </c>
      <c r="ES438" s="17">
        <v>10.199999999999999</v>
      </c>
      <c r="ET438" s="17">
        <v>10.220000000000001</v>
      </c>
      <c r="EU438" s="17">
        <v>10.220000000000001</v>
      </c>
      <c r="EV438" s="17">
        <v>10.210000000000001</v>
      </c>
      <c r="EW438" s="17">
        <v>10.199999999999999</v>
      </c>
      <c r="EX438" s="17">
        <v>10.199999999999999</v>
      </c>
      <c r="EY438" s="17">
        <v>10.199999999999999</v>
      </c>
      <c r="EZ438" s="17">
        <v>10.19</v>
      </c>
      <c r="FA438" s="17">
        <v>10.17</v>
      </c>
      <c r="FB438" s="17">
        <v>10.17</v>
      </c>
      <c r="FC438" s="17">
        <v>10.17</v>
      </c>
      <c r="FD438" s="17">
        <v>10.19</v>
      </c>
      <c r="FE438" s="17">
        <v>10.199999999999999</v>
      </c>
      <c r="FF438" s="17">
        <v>10.199999999999999</v>
      </c>
      <c r="FG438" s="17">
        <v>10.220000000000001</v>
      </c>
      <c r="FH438" s="17">
        <v>10.210000000000001</v>
      </c>
      <c r="FI438" s="17">
        <v>10.199999999999999</v>
      </c>
      <c r="FJ438" s="17">
        <v>10.199999999999999</v>
      </c>
      <c r="FK438" s="17">
        <v>10.19</v>
      </c>
      <c r="FL438" s="17">
        <v>10.199999999999999</v>
      </c>
      <c r="FM438" s="17">
        <v>10.199999999999999</v>
      </c>
      <c r="FN438" s="17">
        <v>10.199999999999999</v>
      </c>
      <c r="FO438" s="17">
        <v>10.220000000000001</v>
      </c>
      <c r="FP438" s="17">
        <v>10.220000000000001</v>
      </c>
      <c r="FQ438" s="17">
        <v>10.24</v>
      </c>
      <c r="FR438" s="17">
        <v>10.25</v>
      </c>
      <c r="FS438" s="17">
        <v>10.24</v>
      </c>
      <c r="FT438" s="17">
        <v>10.24</v>
      </c>
      <c r="FU438" s="17">
        <v>10.220000000000001</v>
      </c>
      <c r="FV438" s="17">
        <v>10.220000000000001</v>
      </c>
      <c r="FW438" s="17">
        <v>10.220000000000001</v>
      </c>
      <c r="FX438" s="17">
        <v>10.220000000000001</v>
      </c>
      <c r="FY438" s="17">
        <v>10.24</v>
      </c>
      <c r="FZ438" s="17">
        <v>10.23</v>
      </c>
      <c r="GA438" s="17">
        <v>10.24</v>
      </c>
      <c r="GB438" s="17">
        <v>10.220000000000001</v>
      </c>
      <c r="GC438" s="17">
        <v>10.220000000000001</v>
      </c>
      <c r="GD438" s="17">
        <v>10.220000000000001</v>
      </c>
      <c r="GE438" s="17">
        <v>10.220000000000001</v>
      </c>
      <c r="GF438" s="17">
        <v>10.210000000000001</v>
      </c>
      <c r="GG438" s="17">
        <v>10.220000000000001</v>
      </c>
      <c r="GH438" s="17">
        <v>10.19</v>
      </c>
      <c r="GI438" s="17">
        <v>10.199999999999999</v>
      </c>
      <c r="GJ438" s="17">
        <v>10.19</v>
      </c>
      <c r="GK438" s="17">
        <v>10.199999999999999</v>
      </c>
      <c r="GL438" s="17">
        <v>10.199999999999999</v>
      </c>
      <c r="GM438" s="17">
        <v>10.220000000000001</v>
      </c>
      <c r="GN438" s="17">
        <v>10.220000000000001</v>
      </c>
      <c r="GO438" s="17">
        <v>10.210000000000001</v>
      </c>
      <c r="GP438" s="17">
        <v>10.220000000000001</v>
      </c>
      <c r="GQ438" s="17">
        <v>10.199999999999999</v>
      </c>
      <c r="GR438" s="17">
        <v>10.19</v>
      </c>
      <c r="GS438" s="17">
        <v>10.210000000000001</v>
      </c>
      <c r="GT438" s="17">
        <v>10.18</v>
      </c>
      <c r="GU438" s="17">
        <v>10.210000000000001</v>
      </c>
      <c r="GV438" s="17">
        <v>10.19</v>
      </c>
      <c r="GW438" s="17">
        <v>10.19</v>
      </c>
      <c r="GX438" s="17">
        <v>10.18</v>
      </c>
      <c r="GY438" s="17">
        <v>10.18</v>
      </c>
      <c r="GZ438" s="17">
        <v>10.19</v>
      </c>
      <c r="HA438" s="17">
        <v>10.19</v>
      </c>
      <c r="HB438" s="17">
        <v>10.19</v>
      </c>
      <c r="HC438" s="17">
        <v>10.210000000000001</v>
      </c>
      <c r="HD438" s="17">
        <v>10.199999999999999</v>
      </c>
      <c r="HE438" s="17">
        <v>10.19</v>
      </c>
      <c r="HF438" s="17">
        <v>10.199999999999999</v>
      </c>
      <c r="HG438" s="17">
        <v>10.15</v>
      </c>
      <c r="HH438" s="17">
        <v>10.15</v>
      </c>
      <c r="HI438" s="17">
        <v>10.16</v>
      </c>
      <c r="HJ438" s="17">
        <v>10.15</v>
      </c>
      <c r="HK438" s="17">
        <v>10.16</v>
      </c>
      <c r="HL438" s="17">
        <v>10.130000000000001</v>
      </c>
      <c r="HM438" s="17">
        <v>10.130000000000001</v>
      </c>
      <c r="HN438" s="17">
        <v>10.14</v>
      </c>
      <c r="HO438" s="17">
        <v>10.199999999999999</v>
      </c>
      <c r="HP438" s="17">
        <v>10.18</v>
      </c>
      <c r="HQ438" s="17">
        <v>10.17</v>
      </c>
      <c r="HR438" s="17">
        <v>10.17</v>
      </c>
      <c r="HS438" s="17">
        <v>10.18</v>
      </c>
      <c r="HT438" s="17">
        <v>10.17</v>
      </c>
      <c r="HU438" s="17">
        <v>10.17</v>
      </c>
      <c r="HV438" s="17">
        <v>10.15</v>
      </c>
      <c r="HW438" s="17">
        <v>10.15</v>
      </c>
      <c r="HX438" s="17">
        <v>10.15</v>
      </c>
      <c r="HY438" s="17">
        <v>10.16</v>
      </c>
      <c r="HZ438" s="17">
        <v>10.16</v>
      </c>
      <c r="IA438" s="17">
        <v>10.15</v>
      </c>
      <c r="IB438" s="17">
        <v>10.16</v>
      </c>
      <c r="IC438" s="17">
        <v>10.14</v>
      </c>
      <c r="ID438" s="17">
        <v>10.14</v>
      </c>
      <c r="IE438" s="17">
        <v>10.14</v>
      </c>
      <c r="IF438" s="17">
        <v>10.14</v>
      </c>
      <c r="IG438" s="17">
        <v>10.130000000000001</v>
      </c>
      <c r="IH438" s="17">
        <v>10.11</v>
      </c>
      <c r="II438" s="17">
        <v>10.11</v>
      </c>
      <c r="IJ438" s="17">
        <v>10.11</v>
      </c>
      <c r="IK438" s="17">
        <v>10.11</v>
      </c>
      <c r="IL438" s="17">
        <v>10.11</v>
      </c>
      <c r="IM438" s="17">
        <v>10.119999999999999</v>
      </c>
      <c r="IN438" s="17">
        <v>10.130000000000001</v>
      </c>
      <c r="IO438" s="17">
        <v>10.1</v>
      </c>
      <c r="IP438" s="17">
        <v>10.1</v>
      </c>
      <c r="IQ438" s="17">
        <v>10.09</v>
      </c>
      <c r="IR438" s="17">
        <v>10.07</v>
      </c>
      <c r="IS438" s="17">
        <v>10.07</v>
      </c>
      <c r="IT438" s="17">
        <v>10.07</v>
      </c>
      <c r="IU438" s="17">
        <v>10.08</v>
      </c>
      <c r="IV438" s="17">
        <v>10.08</v>
      </c>
      <c r="IW438" s="17">
        <v>10.08</v>
      </c>
      <c r="IX438" s="17">
        <v>10.08</v>
      </c>
      <c r="IY438" s="17">
        <v>10.08</v>
      </c>
    </row>
    <row r="439" spans="1:259" x14ac:dyDescent="0.15">
      <c r="A439" s="17" t="s">
        <v>1048</v>
      </c>
      <c r="B439" s="17" t="s">
        <v>1049</v>
      </c>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c r="AA439" s="26"/>
      <c r="AB439" s="17"/>
      <c r="AC439" s="26"/>
      <c r="AD439" s="26"/>
      <c r="AE439" s="17"/>
      <c r="AF439" s="17"/>
      <c r="AG439" s="17"/>
      <c r="AH439" s="17"/>
      <c r="AI439" s="17"/>
      <c r="AJ439" s="17"/>
      <c r="AK439" s="17"/>
      <c r="AL439" s="17"/>
      <c r="AM439" s="17"/>
      <c r="AN439" s="17"/>
      <c r="AO439" s="17"/>
      <c r="AP439" s="17"/>
      <c r="AQ439" s="17"/>
      <c r="AR439" s="17"/>
      <c r="AS439" s="17"/>
      <c r="AT439" s="17"/>
      <c r="AU439" s="17"/>
      <c r="AV439" s="17"/>
      <c r="AW439" s="17"/>
      <c r="AX439" s="17"/>
      <c r="AY439" s="17"/>
      <c r="AZ439" s="17"/>
      <c r="BA439" s="17"/>
      <c r="BB439" s="17"/>
      <c r="BC439" s="17"/>
      <c r="BD439" s="17"/>
      <c r="BE439" s="17"/>
      <c r="BF439" s="17"/>
      <c r="BG439" s="17"/>
      <c r="BH439" s="17"/>
      <c r="BI439" s="17"/>
      <c r="BJ439" s="26"/>
      <c r="BK439" s="17"/>
      <c r="BL439" s="17"/>
      <c r="BM439" s="17"/>
      <c r="BN439" s="17"/>
      <c r="BO439" s="17"/>
      <c r="BP439" s="17"/>
      <c r="BQ439" s="17"/>
      <c r="BR439" s="17"/>
      <c r="BS439" s="17"/>
      <c r="BT439" s="17"/>
      <c r="BU439" s="17"/>
      <c r="BV439" s="17"/>
      <c r="BW439" s="17"/>
      <c r="BX439" s="26"/>
      <c r="BY439" s="26"/>
      <c r="BZ439" s="26"/>
      <c r="CA439" s="26"/>
      <c r="CB439" s="26"/>
      <c r="CC439" s="17"/>
      <c r="CD439" s="17"/>
      <c r="CE439" s="17"/>
      <c r="CF439" s="17"/>
      <c r="CG439" s="17"/>
      <c r="CH439" s="17"/>
      <c r="CI439" s="17"/>
      <c r="CJ439" s="26"/>
      <c r="CK439" s="17"/>
      <c r="CL439" s="17"/>
      <c r="CM439" s="17"/>
      <c r="CN439" s="17"/>
      <c r="CO439" s="17"/>
      <c r="CP439" s="17"/>
      <c r="CQ439" s="17"/>
      <c r="CR439" s="17"/>
      <c r="CS439" s="17"/>
      <c r="CT439" s="17"/>
      <c r="CU439" s="17"/>
      <c r="CV439" s="17"/>
      <c r="CW439" s="17"/>
      <c r="CX439" s="17"/>
      <c r="CY439" s="26"/>
      <c r="CZ439" s="26"/>
      <c r="DA439" s="26"/>
      <c r="DB439" s="17"/>
      <c r="DC439" s="17"/>
      <c r="DD439" s="17"/>
      <c r="DE439" s="17"/>
      <c r="DF439" s="17"/>
      <c r="DG439" s="17"/>
      <c r="DH439" s="26"/>
      <c r="DI439" s="17"/>
      <c r="DJ439" s="17"/>
      <c r="DK439" s="17"/>
      <c r="DL439" s="17"/>
      <c r="DM439" s="17">
        <v>29.96</v>
      </c>
      <c r="DN439" s="17">
        <v>29.98</v>
      </c>
      <c r="DO439" s="17">
        <v>29.95</v>
      </c>
      <c r="DP439" s="17">
        <v>29.95</v>
      </c>
      <c r="DQ439" s="17">
        <v>29.98</v>
      </c>
      <c r="DR439" s="17">
        <v>29.99</v>
      </c>
      <c r="DS439" s="17">
        <v>29.98</v>
      </c>
      <c r="DT439" s="17">
        <v>30</v>
      </c>
      <c r="DU439" s="17">
        <v>29.99</v>
      </c>
      <c r="DV439" s="17">
        <v>29.99</v>
      </c>
      <c r="DW439" s="17">
        <v>29.95</v>
      </c>
      <c r="DX439" s="17">
        <v>29.96</v>
      </c>
      <c r="DY439" s="17">
        <v>29.97</v>
      </c>
      <c r="DZ439" s="17">
        <v>29.98</v>
      </c>
      <c r="EA439" s="17">
        <v>29.98</v>
      </c>
      <c r="EB439" s="17">
        <v>29.97</v>
      </c>
      <c r="EC439" s="17">
        <v>30</v>
      </c>
      <c r="ED439" s="17">
        <v>30</v>
      </c>
      <c r="EE439" s="17">
        <v>30</v>
      </c>
      <c r="EF439" s="17">
        <v>29.98</v>
      </c>
      <c r="EG439" s="17">
        <v>29.98</v>
      </c>
      <c r="EH439" s="17">
        <v>29.98</v>
      </c>
      <c r="EI439" s="17">
        <v>29.99</v>
      </c>
      <c r="EJ439" s="17">
        <v>30.01</v>
      </c>
      <c r="EK439" s="17">
        <v>30</v>
      </c>
      <c r="EL439" s="17">
        <v>29.99</v>
      </c>
      <c r="EM439" s="17">
        <v>29.97</v>
      </c>
      <c r="EN439" s="17">
        <v>29.99</v>
      </c>
      <c r="EO439" s="17">
        <v>29.98</v>
      </c>
      <c r="EP439" s="17">
        <v>30</v>
      </c>
      <c r="EQ439" s="17">
        <v>30</v>
      </c>
      <c r="ER439" s="17">
        <v>29.98</v>
      </c>
      <c r="ES439" s="17">
        <v>30.01</v>
      </c>
      <c r="ET439" s="17">
        <v>30.01</v>
      </c>
      <c r="EU439" s="17">
        <v>30</v>
      </c>
      <c r="EV439" s="17">
        <v>29.98</v>
      </c>
      <c r="EW439" s="17">
        <v>30</v>
      </c>
      <c r="EX439" s="17">
        <v>30</v>
      </c>
      <c r="EY439" s="17">
        <v>29.99</v>
      </c>
      <c r="EZ439" s="17">
        <v>30</v>
      </c>
      <c r="FA439" s="17">
        <v>29.99</v>
      </c>
      <c r="FB439" s="17">
        <v>29.98</v>
      </c>
      <c r="FC439" s="17">
        <v>30.01</v>
      </c>
      <c r="FD439" s="17">
        <v>29.99</v>
      </c>
      <c r="FE439" s="17">
        <v>30</v>
      </c>
      <c r="FF439" s="17">
        <v>30</v>
      </c>
      <c r="FG439" s="17">
        <v>30.01</v>
      </c>
      <c r="FH439" s="17">
        <v>30</v>
      </c>
      <c r="FI439" s="17">
        <v>30</v>
      </c>
      <c r="FJ439" s="17">
        <v>30</v>
      </c>
      <c r="FK439" s="17">
        <v>29.99</v>
      </c>
      <c r="FL439" s="17">
        <v>29.99</v>
      </c>
      <c r="FM439" s="17">
        <v>29.99</v>
      </c>
      <c r="FN439" s="17">
        <v>29.99</v>
      </c>
      <c r="FO439" s="17">
        <v>30</v>
      </c>
      <c r="FP439" s="17">
        <v>29.99</v>
      </c>
      <c r="FQ439" s="17">
        <v>29.97</v>
      </c>
      <c r="FR439" s="17">
        <v>29.97</v>
      </c>
      <c r="FS439" s="17">
        <v>29.98</v>
      </c>
      <c r="FT439" s="17">
        <v>29.96</v>
      </c>
      <c r="FU439" s="17">
        <v>29.95</v>
      </c>
      <c r="FV439" s="17">
        <v>29.92</v>
      </c>
      <c r="FW439" s="17">
        <v>29.94</v>
      </c>
      <c r="FX439" s="17">
        <v>29.94</v>
      </c>
      <c r="FY439" s="17">
        <v>29.95</v>
      </c>
      <c r="FZ439" s="17">
        <v>29.96</v>
      </c>
      <c r="GA439" s="17">
        <v>29.97</v>
      </c>
      <c r="GB439" s="17">
        <v>29.96</v>
      </c>
      <c r="GC439" s="17">
        <v>29.99</v>
      </c>
      <c r="GD439" s="17">
        <v>30.1</v>
      </c>
      <c r="GE439" s="17">
        <v>30.2</v>
      </c>
      <c r="GF439" s="17">
        <v>30.14</v>
      </c>
      <c r="GG439" s="17">
        <v>30.07</v>
      </c>
      <c r="GH439" s="17">
        <v>30.05</v>
      </c>
      <c r="GI439" s="17">
        <v>30.05</v>
      </c>
      <c r="GJ439" s="17">
        <v>30.11</v>
      </c>
      <c r="GK439" s="17">
        <v>30.18</v>
      </c>
      <c r="GL439" s="17">
        <v>30.26</v>
      </c>
      <c r="GM439" s="17">
        <v>30.2</v>
      </c>
      <c r="GN439" s="17">
        <v>30.26</v>
      </c>
      <c r="GO439" s="17">
        <v>30.27</v>
      </c>
      <c r="GP439" s="17">
        <v>30.21</v>
      </c>
      <c r="GQ439" s="17">
        <v>30.29</v>
      </c>
      <c r="GR439" s="17">
        <v>30.26</v>
      </c>
      <c r="GS439" s="17">
        <v>30.22</v>
      </c>
      <c r="GT439" s="17">
        <v>30.27</v>
      </c>
      <c r="GU439" s="17">
        <v>30.23</v>
      </c>
      <c r="GV439" s="17">
        <v>30.2</v>
      </c>
      <c r="GW439" s="17">
        <v>30.17</v>
      </c>
      <c r="GX439" s="17">
        <v>30.2</v>
      </c>
      <c r="GY439" s="17">
        <v>30.19</v>
      </c>
      <c r="GZ439" s="17">
        <v>30.18</v>
      </c>
      <c r="HA439" s="17">
        <v>30.18</v>
      </c>
      <c r="HB439" s="17">
        <v>30.17</v>
      </c>
      <c r="HC439" s="17">
        <v>30.17</v>
      </c>
      <c r="HD439" s="17">
        <v>30.21</v>
      </c>
      <c r="HE439" s="17">
        <v>30.24</v>
      </c>
      <c r="HF439" s="17">
        <v>30.23</v>
      </c>
      <c r="HG439" s="17">
        <v>30.2</v>
      </c>
      <c r="HH439" s="17">
        <v>30.16</v>
      </c>
      <c r="HI439" s="17">
        <v>30.14</v>
      </c>
      <c r="HJ439" s="17">
        <v>30.12</v>
      </c>
      <c r="HK439" s="17">
        <v>30.15</v>
      </c>
      <c r="HL439" s="17">
        <v>30.17</v>
      </c>
      <c r="HM439" s="17">
        <v>30.18</v>
      </c>
      <c r="HN439" s="17">
        <v>30.17</v>
      </c>
      <c r="HO439" s="17">
        <v>30.13</v>
      </c>
      <c r="HP439" s="17">
        <v>30.11</v>
      </c>
      <c r="HQ439" s="17">
        <v>30.06</v>
      </c>
      <c r="HR439" s="17">
        <v>30.11</v>
      </c>
      <c r="HS439" s="17">
        <v>30.15</v>
      </c>
      <c r="HT439" s="17">
        <v>30.13</v>
      </c>
      <c r="HU439" s="17">
        <v>30.15</v>
      </c>
      <c r="HV439" s="17">
        <v>30.17</v>
      </c>
      <c r="HW439" s="17">
        <v>30.27</v>
      </c>
      <c r="HX439" s="17">
        <v>30.22</v>
      </c>
      <c r="HY439" s="17">
        <v>30.18</v>
      </c>
      <c r="HZ439" s="17">
        <v>30.19</v>
      </c>
      <c r="IA439" s="17">
        <v>30.17</v>
      </c>
      <c r="IB439" s="17">
        <v>30.17</v>
      </c>
      <c r="IC439" s="17">
        <v>30.18</v>
      </c>
      <c r="ID439" s="17">
        <v>30.2</v>
      </c>
      <c r="IE439" s="17">
        <v>30.22</v>
      </c>
      <c r="IF439" s="17">
        <v>30.21</v>
      </c>
      <c r="IG439" s="17">
        <v>30.2</v>
      </c>
      <c r="IH439" s="17">
        <v>30.13</v>
      </c>
      <c r="II439" s="17">
        <v>30.15</v>
      </c>
      <c r="IJ439" s="17">
        <v>30.11</v>
      </c>
      <c r="IK439" s="17">
        <v>30.1</v>
      </c>
      <c r="IL439" s="17">
        <v>30.11</v>
      </c>
      <c r="IM439" s="17">
        <v>30.18</v>
      </c>
      <c r="IN439" s="17">
        <v>30.15</v>
      </c>
      <c r="IO439" s="17">
        <v>30.13</v>
      </c>
      <c r="IP439" s="17">
        <v>30.08</v>
      </c>
      <c r="IQ439" s="17">
        <v>30.04</v>
      </c>
      <c r="IR439" s="17">
        <v>30.03</v>
      </c>
      <c r="IS439" s="17">
        <v>30.06</v>
      </c>
      <c r="IT439" s="17">
        <v>30.04</v>
      </c>
      <c r="IU439" s="17">
        <v>30.04</v>
      </c>
      <c r="IV439" s="17">
        <v>30.04</v>
      </c>
      <c r="IW439" s="17">
        <v>30.04</v>
      </c>
      <c r="IX439" s="17">
        <v>30.04</v>
      </c>
      <c r="IY439" s="17">
        <v>30</v>
      </c>
    </row>
    <row r="440" spans="1:259" x14ac:dyDescent="0.15">
      <c r="A440" s="17" t="s">
        <v>4514</v>
      </c>
      <c r="B440" s="17" t="s">
        <v>4777</v>
      </c>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c r="AA440" s="26"/>
      <c r="AB440" s="17"/>
      <c r="AC440" s="26"/>
      <c r="AD440" s="26"/>
      <c r="AE440" s="17"/>
      <c r="AF440" s="17"/>
      <c r="AG440" s="17"/>
      <c r="AH440" s="17"/>
      <c r="AI440" s="17"/>
      <c r="AJ440" s="17"/>
      <c r="AK440" s="17"/>
      <c r="AL440" s="17"/>
      <c r="AM440" s="17"/>
      <c r="AN440" s="17"/>
      <c r="AO440" s="17"/>
      <c r="AP440" s="17"/>
      <c r="AQ440" s="17"/>
      <c r="AR440" s="17"/>
      <c r="AS440" s="17"/>
      <c r="AT440" s="17"/>
      <c r="AU440" s="17"/>
      <c r="AV440" s="17"/>
      <c r="AW440" s="17"/>
      <c r="AX440" s="17"/>
      <c r="AY440" s="17"/>
      <c r="AZ440" s="17"/>
      <c r="BA440" s="17"/>
      <c r="BB440" s="17"/>
      <c r="BC440" s="17"/>
      <c r="BD440" s="17"/>
      <c r="BE440" s="17"/>
      <c r="BF440" s="17"/>
      <c r="BG440" s="17"/>
      <c r="BH440" s="17"/>
      <c r="BI440" s="17"/>
      <c r="BJ440" s="26"/>
      <c r="BK440" s="17"/>
      <c r="BL440" s="17"/>
      <c r="BM440" s="17"/>
      <c r="BN440" s="17"/>
      <c r="BO440" s="17"/>
      <c r="BP440" s="17"/>
      <c r="BQ440" s="17"/>
      <c r="BR440" s="17"/>
      <c r="BS440" s="17"/>
      <c r="BT440" s="17"/>
      <c r="BU440" s="17"/>
      <c r="BV440" s="17"/>
      <c r="BW440" s="17"/>
      <c r="BX440" s="26"/>
      <c r="BY440" s="26"/>
      <c r="BZ440" s="26"/>
      <c r="CA440" s="26"/>
      <c r="CB440" s="26"/>
      <c r="CC440" s="17"/>
      <c r="CD440" s="17"/>
      <c r="CE440" s="17"/>
      <c r="CF440" s="17"/>
      <c r="CG440" s="17"/>
      <c r="CH440" s="17"/>
      <c r="CI440" s="17"/>
      <c r="CJ440" s="26"/>
      <c r="CK440" s="17"/>
      <c r="CL440" s="17"/>
      <c r="CM440" s="17"/>
      <c r="CN440" s="17"/>
      <c r="CO440" s="17"/>
      <c r="CP440" s="17"/>
      <c r="CQ440" s="17"/>
      <c r="CR440" s="17"/>
      <c r="CS440" s="17"/>
      <c r="CT440" s="17"/>
      <c r="CU440" s="17"/>
      <c r="CV440" s="17"/>
      <c r="CW440" s="17"/>
      <c r="CX440" s="17"/>
      <c r="CY440" s="26"/>
      <c r="CZ440" s="26"/>
      <c r="DA440" s="26"/>
      <c r="DB440" s="17"/>
      <c r="DC440" s="17"/>
      <c r="DD440" s="17"/>
      <c r="DE440" s="17"/>
      <c r="DF440" s="17"/>
      <c r="DG440" s="17"/>
      <c r="DH440" s="26"/>
      <c r="DI440" s="17"/>
      <c r="DJ440" s="17"/>
      <c r="DK440" s="17"/>
      <c r="DL440" s="17"/>
      <c r="DM440" s="17">
        <v>26.14</v>
      </c>
      <c r="DN440" s="17">
        <v>26.15</v>
      </c>
      <c r="DO440" s="17">
        <v>26.16</v>
      </c>
      <c r="DP440" s="17">
        <v>26.12</v>
      </c>
      <c r="DQ440" s="17">
        <v>26.1</v>
      </c>
      <c r="DR440" s="17">
        <v>26.11</v>
      </c>
      <c r="DS440" s="17">
        <v>26.08</v>
      </c>
      <c r="DT440" s="17">
        <v>26.09</v>
      </c>
      <c r="DU440" s="17">
        <v>26.08</v>
      </c>
      <c r="DV440" s="17">
        <v>26.09</v>
      </c>
      <c r="DW440" s="17">
        <v>26.11</v>
      </c>
      <c r="DX440" s="17">
        <v>26.11</v>
      </c>
      <c r="DY440" s="17">
        <v>26.11</v>
      </c>
      <c r="DZ440" s="17">
        <v>26.11</v>
      </c>
      <c r="EA440" s="17">
        <v>26.1</v>
      </c>
      <c r="EB440" s="17">
        <v>26.07</v>
      </c>
      <c r="EC440" s="17">
        <v>26.06</v>
      </c>
      <c r="ED440" s="17">
        <v>26.07</v>
      </c>
      <c r="EE440" s="17">
        <v>26.08</v>
      </c>
      <c r="EF440" s="17">
        <v>26.09</v>
      </c>
      <c r="EG440" s="17">
        <v>26.09</v>
      </c>
      <c r="EH440" s="17">
        <v>26.1</v>
      </c>
      <c r="EI440" s="17">
        <v>26.1</v>
      </c>
      <c r="EJ440" s="17">
        <v>26.08</v>
      </c>
      <c r="EK440" s="17">
        <v>26.09</v>
      </c>
      <c r="EL440" s="17">
        <v>26.1</v>
      </c>
      <c r="EM440" s="17">
        <v>26.1</v>
      </c>
      <c r="EN440" s="17">
        <v>26.09</v>
      </c>
      <c r="EO440" s="17">
        <v>26.08</v>
      </c>
      <c r="EP440" s="17">
        <v>26.09</v>
      </c>
      <c r="EQ440" s="17">
        <v>26.1</v>
      </c>
      <c r="ER440" s="17">
        <v>26.1</v>
      </c>
      <c r="ES440" s="17">
        <v>26.09</v>
      </c>
      <c r="ET440" s="17">
        <v>26.1</v>
      </c>
      <c r="EU440" s="17">
        <v>26.08</v>
      </c>
      <c r="EV440" s="17">
        <v>26.07</v>
      </c>
      <c r="EW440" s="17">
        <v>26.08</v>
      </c>
      <c r="EX440" s="17">
        <v>26.06</v>
      </c>
      <c r="EY440" s="17">
        <v>26.06</v>
      </c>
      <c r="EZ440" s="17">
        <v>26.06</v>
      </c>
      <c r="FA440" s="17">
        <v>26.07</v>
      </c>
      <c r="FB440" s="17">
        <v>26.07</v>
      </c>
      <c r="FC440" s="17">
        <v>26.07</v>
      </c>
      <c r="FD440" s="17">
        <v>26.08</v>
      </c>
      <c r="FE440" s="17">
        <v>26.07</v>
      </c>
      <c r="FF440" s="17">
        <v>26.06</v>
      </c>
      <c r="FG440" s="17">
        <v>26.05</v>
      </c>
      <c r="FH440" s="17">
        <v>26.04</v>
      </c>
      <c r="FI440" s="17">
        <v>26.03</v>
      </c>
      <c r="FJ440" s="17">
        <v>26.06</v>
      </c>
      <c r="FK440" s="17">
        <v>26.07</v>
      </c>
      <c r="FL440" s="17">
        <v>26.06</v>
      </c>
      <c r="FM440" s="17">
        <v>26.06</v>
      </c>
      <c r="FN440" s="17">
        <v>26.06</v>
      </c>
      <c r="FO440" s="17">
        <v>26.04</v>
      </c>
      <c r="FP440" s="17">
        <v>26.07</v>
      </c>
      <c r="FQ440" s="17">
        <v>26.05</v>
      </c>
      <c r="FR440" s="17">
        <v>26.06</v>
      </c>
      <c r="FS440" s="17">
        <v>26.02</v>
      </c>
      <c r="FT440" s="17">
        <v>26.02</v>
      </c>
      <c r="FU440" s="17">
        <v>26.01</v>
      </c>
      <c r="FV440" s="17">
        <v>25.99</v>
      </c>
      <c r="FW440" s="17">
        <v>25.99</v>
      </c>
      <c r="FX440" s="17">
        <v>25.99</v>
      </c>
      <c r="FY440" s="17">
        <v>26</v>
      </c>
      <c r="FZ440" s="17">
        <v>26.05</v>
      </c>
      <c r="GA440" s="17">
        <v>26.06</v>
      </c>
      <c r="GB440" s="17">
        <v>26.05</v>
      </c>
      <c r="GC440" s="17">
        <v>26.01</v>
      </c>
      <c r="GD440" s="17">
        <v>26</v>
      </c>
      <c r="GE440" s="17">
        <v>26.03</v>
      </c>
      <c r="GF440" s="17">
        <v>26.05</v>
      </c>
      <c r="GG440" s="17">
        <v>26.03</v>
      </c>
      <c r="GH440" s="17">
        <v>26.02</v>
      </c>
      <c r="GI440" s="17">
        <v>26.01</v>
      </c>
      <c r="GJ440" s="17">
        <v>26</v>
      </c>
      <c r="GK440" s="17">
        <v>25.99</v>
      </c>
      <c r="GL440" s="17">
        <v>25.98</v>
      </c>
      <c r="GM440" s="17">
        <v>25.96</v>
      </c>
      <c r="GN440" s="17">
        <v>25.97</v>
      </c>
      <c r="GO440" s="17">
        <v>25.95</v>
      </c>
      <c r="GP440" s="17">
        <v>25.95</v>
      </c>
      <c r="GQ440" s="17">
        <v>25.96</v>
      </c>
      <c r="GR440" s="17">
        <v>25.96</v>
      </c>
      <c r="GS440" s="17">
        <v>25.95</v>
      </c>
      <c r="GT440" s="17">
        <v>25.96</v>
      </c>
      <c r="GU440" s="17">
        <v>25.97</v>
      </c>
      <c r="GV440" s="17">
        <v>25.96</v>
      </c>
      <c r="GW440" s="17">
        <v>25.95</v>
      </c>
      <c r="GX440" s="17">
        <v>25.94</v>
      </c>
      <c r="GY440" s="17">
        <v>25.94</v>
      </c>
      <c r="GZ440" s="17">
        <v>25.95</v>
      </c>
      <c r="HA440" s="17">
        <v>25.94</v>
      </c>
      <c r="HB440" s="17">
        <v>25.94</v>
      </c>
      <c r="HC440" s="17">
        <v>25.93</v>
      </c>
      <c r="HD440" s="17">
        <v>25.94</v>
      </c>
      <c r="HE440" s="17">
        <v>25.93</v>
      </c>
      <c r="HF440" s="17">
        <v>25.93</v>
      </c>
      <c r="HG440" s="17">
        <v>25.88</v>
      </c>
      <c r="HH440" s="17">
        <v>25.86</v>
      </c>
      <c r="HI440" s="17">
        <v>25.88</v>
      </c>
      <c r="HJ440" s="17">
        <v>25.92</v>
      </c>
      <c r="HK440" s="17">
        <v>25.94</v>
      </c>
      <c r="HL440" s="17">
        <v>25.9</v>
      </c>
      <c r="HM440" s="17">
        <v>25.94</v>
      </c>
      <c r="HN440" s="17">
        <v>25.92</v>
      </c>
      <c r="HO440" s="17">
        <v>25.92</v>
      </c>
      <c r="HP440" s="17">
        <v>25.9</v>
      </c>
      <c r="HQ440" s="17">
        <v>25.9</v>
      </c>
      <c r="HR440" s="17">
        <v>25.93</v>
      </c>
      <c r="HS440" s="17">
        <v>25.95</v>
      </c>
      <c r="HT440" s="17">
        <v>25.97</v>
      </c>
      <c r="HU440" s="17">
        <v>25.98</v>
      </c>
      <c r="HV440" s="17">
        <v>25.97</v>
      </c>
      <c r="HW440" s="17">
        <v>25.98</v>
      </c>
      <c r="HX440" s="17">
        <v>25.97</v>
      </c>
      <c r="HY440" s="17">
        <v>25.96</v>
      </c>
      <c r="HZ440" s="17">
        <v>25.98</v>
      </c>
      <c r="IA440" s="17">
        <v>26</v>
      </c>
      <c r="IB440" s="17">
        <v>25.98</v>
      </c>
      <c r="IC440" s="17">
        <v>25.95</v>
      </c>
      <c r="ID440" s="17">
        <v>25.99</v>
      </c>
      <c r="IE440" s="17">
        <v>26</v>
      </c>
      <c r="IF440" s="17">
        <v>25.96</v>
      </c>
      <c r="IG440" s="17">
        <v>25.93</v>
      </c>
      <c r="IH440" s="17">
        <v>25.93</v>
      </c>
      <c r="II440" s="17">
        <v>25.88</v>
      </c>
      <c r="IJ440" s="17">
        <v>25.89</v>
      </c>
      <c r="IK440" s="17">
        <v>25.88</v>
      </c>
      <c r="IL440" s="17">
        <v>25.86</v>
      </c>
      <c r="IM440" s="17">
        <v>25.86</v>
      </c>
      <c r="IN440" s="17">
        <v>25.88</v>
      </c>
      <c r="IO440" s="17">
        <v>25.89</v>
      </c>
      <c r="IP440" s="17">
        <v>25.89</v>
      </c>
      <c r="IQ440" s="17">
        <v>25.89</v>
      </c>
      <c r="IR440" s="17">
        <v>25.87</v>
      </c>
      <c r="IS440" s="17">
        <v>25.85</v>
      </c>
      <c r="IT440" s="17">
        <v>25.85</v>
      </c>
      <c r="IU440" s="17">
        <v>25.83</v>
      </c>
      <c r="IV440" s="17">
        <v>25.83</v>
      </c>
      <c r="IW440" s="17">
        <v>25.83</v>
      </c>
      <c r="IX440" s="17">
        <v>25.83</v>
      </c>
      <c r="IY440" s="17">
        <v>25.85</v>
      </c>
    </row>
    <row r="441" spans="1:259" x14ac:dyDescent="0.15">
      <c r="A441" s="17" t="s">
        <v>499</v>
      </c>
      <c r="B441" s="17" t="s">
        <v>500</v>
      </c>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c r="AA441" s="26"/>
      <c r="AB441" s="17"/>
      <c r="AC441" s="26"/>
      <c r="AD441" s="26"/>
      <c r="AE441" s="17"/>
      <c r="AF441" s="17"/>
      <c r="AG441" s="17"/>
      <c r="AH441" s="17"/>
      <c r="AI441" s="17"/>
      <c r="AJ441" s="17"/>
      <c r="AK441" s="17"/>
      <c r="AL441" s="17"/>
      <c r="AM441" s="17"/>
      <c r="AN441" s="17"/>
      <c r="AO441" s="17"/>
      <c r="AP441" s="17"/>
      <c r="AQ441" s="17"/>
      <c r="AR441" s="17"/>
      <c r="AS441" s="17"/>
      <c r="AT441" s="17"/>
      <c r="AU441" s="17"/>
      <c r="AV441" s="17"/>
      <c r="AW441" s="17"/>
      <c r="AX441" s="17"/>
      <c r="AY441" s="17"/>
      <c r="AZ441" s="17"/>
      <c r="BA441" s="17"/>
      <c r="BB441" s="17"/>
      <c r="BC441" s="17"/>
      <c r="BD441" s="17"/>
      <c r="BE441" s="17"/>
      <c r="BF441" s="17"/>
      <c r="BG441" s="17"/>
      <c r="BH441" s="17"/>
      <c r="BI441" s="17"/>
      <c r="BJ441" s="26"/>
      <c r="BK441" s="17"/>
      <c r="BL441" s="17"/>
      <c r="BM441" s="17"/>
      <c r="BN441" s="17"/>
      <c r="BO441" s="17"/>
      <c r="BP441" s="17"/>
      <c r="BQ441" s="17"/>
      <c r="BR441" s="17"/>
      <c r="BS441" s="17"/>
      <c r="BT441" s="17"/>
      <c r="BU441" s="17"/>
      <c r="BV441" s="17"/>
      <c r="BW441" s="17"/>
      <c r="BX441" s="26"/>
      <c r="BY441" s="26"/>
      <c r="BZ441" s="26"/>
      <c r="CA441" s="26"/>
      <c r="CB441" s="26"/>
      <c r="CC441" s="17"/>
      <c r="CD441" s="17"/>
      <c r="CE441" s="17"/>
      <c r="CF441" s="17"/>
      <c r="CG441" s="17"/>
      <c r="CH441" s="17"/>
      <c r="CI441" s="17"/>
      <c r="CJ441" s="26"/>
      <c r="CK441" s="17"/>
      <c r="CL441" s="17"/>
      <c r="CM441" s="17"/>
      <c r="CN441" s="17"/>
      <c r="CO441" s="17"/>
      <c r="CP441" s="17"/>
      <c r="CQ441" s="17"/>
      <c r="CR441" s="17"/>
      <c r="CS441" s="17"/>
      <c r="CT441" s="17"/>
      <c r="CU441" s="17"/>
      <c r="CV441" s="17"/>
      <c r="CW441" s="17"/>
      <c r="CX441" s="17"/>
      <c r="CY441" s="26"/>
      <c r="CZ441" s="26"/>
      <c r="DA441" s="26"/>
      <c r="DB441" s="17"/>
      <c r="DC441" s="17"/>
      <c r="DD441" s="17"/>
      <c r="DE441" s="17"/>
      <c r="DF441" s="17"/>
      <c r="DG441" s="17"/>
      <c r="DH441" s="26"/>
      <c r="DI441" s="17"/>
      <c r="DJ441" s="17"/>
      <c r="DK441" s="17"/>
      <c r="DL441" s="17"/>
      <c r="DM441" s="17">
        <v>16.61</v>
      </c>
      <c r="DN441" s="17">
        <v>16.600000000000001</v>
      </c>
      <c r="DO441" s="17">
        <v>16.62</v>
      </c>
      <c r="DP441" s="17">
        <v>16.61</v>
      </c>
      <c r="DQ441" s="17">
        <v>16.61</v>
      </c>
      <c r="DR441" s="17">
        <v>16.61</v>
      </c>
      <c r="DS441" s="17">
        <v>16.62</v>
      </c>
      <c r="DT441" s="17">
        <v>16.62</v>
      </c>
      <c r="DU441" s="17">
        <v>16.62</v>
      </c>
      <c r="DV441" s="17">
        <v>16.63</v>
      </c>
      <c r="DW441" s="17">
        <v>16.64</v>
      </c>
      <c r="DX441" s="17">
        <v>16.61</v>
      </c>
      <c r="DY441" s="17">
        <v>16.61</v>
      </c>
      <c r="DZ441" s="17">
        <v>16.61</v>
      </c>
      <c r="EA441" s="17">
        <v>16.61</v>
      </c>
      <c r="EB441" s="17">
        <v>16.600000000000001</v>
      </c>
      <c r="EC441" s="17">
        <v>16.600000000000001</v>
      </c>
      <c r="ED441" s="17">
        <v>16.59</v>
      </c>
      <c r="EE441" s="17">
        <v>16.59</v>
      </c>
      <c r="EF441" s="17">
        <v>16.579999999999998</v>
      </c>
      <c r="EG441" s="17">
        <v>16.59</v>
      </c>
      <c r="EH441" s="17">
        <v>16.59</v>
      </c>
      <c r="EI441" s="17">
        <v>16.600000000000001</v>
      </c>
      <c r="EJ441" s="17">
        <v>16.61</v>
      </c>
      <c r="EK441" s="17">
        <v>16.59</v>
      </c>
      <c r="EL441" s="17">
        <v>16.59</v>
      </c>
      <c r="EM441" s="17">
        <v>16.59</v>
      </c>
      <c r="EN441" s="17">
        <v>16.600000000000001</v>
      </c>
      <c r="EO441" s="17">
        <v>16.600000000000001</v>
      </c>
      <c r="EP441" s="17">
        <v>16.600000000000001</v>
      </c>
      <c r="EQ441" s="17">
        <v>16.62</v>
      </c>
      <c r="ER441" s="17">
        <v>16.600000000000001</v>
      </c>
      <c r="ES441" s="17">
        <v>16.62</v>
      </c>
      <c r="ET441" s="17">
        <v>16.61</v>
      </c>
      <c r="EU441" s="17">
        <v>16.61</v>
      </c>
      <c r="EV441" s="17">
        <v>16.63</v>
      </c>
      <c r="EW441" s="17">
        <v>16.64</v>
      </c>
      <c r="EX441" s="17">
        <v>16.63</v>
      </c>
      <c r="EY441" s="17">
        <v>16.63</v>
      </c>
      <c r="EZ441" s="17">
        <v>16.61</v>
      </c>
      <c r="FA441" s="17">
        <v>16.61</v>
      </c>
      <c r="FB441" s="17">
        <v>16.62</v>
      </c>
      <c r="FC441" s="17">
        <v>16.62</v>
      </c>
      <c r="FD441" s="17">
        <v>16.62</v>
      </c>
      <c r="FE441" s="17">
        <v>16.63</v>
      </c>
      <c r="FF441" s="17">
        <v>16.62</v>
      </c>
      <c r="FG441" s="17">
        <v>16.61</v>
      </c>
      <c r="FH441" s="17">
        <v>16.61</v>
      </c>
      <c r="FI441" s="17">
        <v>16.63</v>
      </c>
      <c r="FJ441" s="17">
        <v>16.63</v>
      </c>
      <c r="FK441" s="17">
        <v>16.63</v>
      </c>
      <c r="FL441" s="17">
        <v>16.600000000000001</v>
      </c>
      <c r="FM441" s="17">
        <v>16.59</v>
      </c>
      <c r="FN441" s="17">
        <v>16.59</v>
      </c>
      <c r="FO441" s="17">
        <v>16.63</v>
      </c>
      <c r="FP441" s="17">
        <v>16.62</v>
      </c>
      <c r="FQ441" s="17">
        <v>16.62</v>
      </c>
      <c r="FR441" s="17">
        <v>16.600000000000001</v>
      </c>
      <c r="FS441" s="17">
        <v>16.59</v>
      </c>
      <c r="FT441" s="17">
        <v>16.600000000000001</v>
      </c>
      <c r="FU441" s="17">
        <v>16.61</v>
      </c>
      <c r="FV441" s="17">
        <v>16.61</v>
      </c>
      <c r="FW441" s="17">
        <v>16.61</v>
      </c>
      <c r="FX441" s="17">
        <v>16.61</v>
      </c>
      <c r="FY441" s="17">
        <v>16.61</v>
      </c>
      <c r="FZ441" s="17">
        <v>16.61</v>
      </c>
      <c r="GA441" s="17">
        <v>16.61</v>
      </c>
      <c r="GB441" s="17">
        <v>16.600000000000001</v>
      </c>
      <c r="GC441" s="17">
        <v>16.600000000000001</v>
      </c>
      <c r="GD441" s="17">
        <v>16.59</v>
      </c>
      <c r="GE441" s="17">
        <v>16.600000000000001</v>
      </c>
      <c r="GF441" s="17">
        <v>16.600000000000001</v>
      </c>
      <c r="GG441" s="17">
        <v>16.59</v>
      </c>
      <c r="GH441" s="17">
        <v>16.579999999999998</v>
      </c>
      <c r="GI441" s="17">
        <v>16.57</v>
      </c>
      <c r="GJ441" s="17">
        <v>16.559999999999999</v>
      </c>
      <c r="GK441" s="17">
        <v>16.55</v>
      </c>
      <c r="GL441" s="17">
        <v>16.559999999999999</v>
      </c>
      <c r="GM441" s="17">
        <v>16.55</v>
      </c>
      <c r="GN441" s="17">
        <v>16.53</v>
      </c>
      <c r="GO441" s="17">
        <v>16.52</v>
      </c>
      <c r="GP441" s="17">
        <v>16.53</v>
      </c>
      <c r="GQ441" s="17">
        <v>16.53</v>
      </c>
      <c r="GR441" s="17">
        <v>16.52</v>
      </c>
      <c r="GS441" s="17">
        <v>16.510000000000002</v>
      </c>
      <c r="GT441" s="17">
        <v>16.510000000000002</v>
      </c>
      <c r="GU441" s="17">
        <v>16.52</v>
      </c>
      <c r="GV441" s="17">
        <v>16.52</v>
      </c>
      <c r="GW441" s="17">
        <v>16.53</v>
      </c>
      <c r="GX441" s="17">
        <v>16.53</v>
      </c>
      <c r="GY441" s="17">
        <v>16.54</v>
      </c>
      <c r="GZ441" s="17">
        <v>16.559999999999999</v>
      </c>
      <c r="HA441" s="17">
        <v>16.559999999999999</v>
      </c>
      <c r="HB441" s="17">
        <v>16.57</v>
      </c>
      <c r="HC441" s="17">
        <v>16.57</v>
      </c>
      <c r="HD441" s="17">
        <v>16.53</v>
      </c>
      <c r="HE441" s="17">
        <v>16.54</v>
      </c>
      <c r="HF441" s="17">
        <v>16.54</v>
      </c>
      <c r="HG441" s="17">
        <v>16.52</v>
      </c>
      <c r="HH441" s="17">
        <v>16.53</v>
      </c>
      <c r="HI441" s="17">
        <v>16.54</v>
      </c>
      <c r="HJ441" s="17">
        <v>16.5</v>
      </c>
      <c r="HK441" s="17">
        <v>16.5</v>
      </c>
      <c r="HL441" s="17">
        <v>16.5</v>
      </c>
      <c r="HM441" s="17">
        <v>16.489999999999998</v>
      </c>
      <c r="HN441" s="17">
        <v>16.489999999999998</v>
      </c>
      <c r="HO441" s="17">
        <v>16.38</v>
      </c>
      <c r="HP441" s="17">
        <v>16.41</v>
      </c>
      <c r="HQ441" s="17">
        <v>16.43</v>
      </c>
      <c r="HR441" s="17">
        <v>16.45</v>
      </c>
      <c r="HS441" s="17">
        <v>16.47</v>
      </c>
      <c r="HT441" s="17">
        <v>16.45</v>
      </c>
      <c r="HU441" s="17">
        <v>16.440000000000001</v>
      </c>
      <c r="HV441" s="17">
        <v>16.43</v>
      </c>
      <c r="HW441" s="17">
        <v>16.440000000000001</v>
      </c>
      <c r="HX441" s="17">
        <v>16.47</v>
      </c>
      <c r="HY441" s="17">
        <v>16.48</v>
      </c>
      <c r="HZ441" s="17">
        <v>16.48</v>
      </c>
      <c r="IA441" s="17">
        <v>16.47</v>
      </c>
      <c r="IB441" s="17">
        <v>16.48</v>
      </c>
      <c r="IC441" s="17">
        <v>16.440000000000001</v>
      </c>
      <c r="ID441" s="17">
        <v>16.43</v>
      </c>
      <c r="IE441" s="17">
        <v>16.45</v>
      </c>
      <c r="IF441" s="17">
        <v>16.45</v>
      </c>
      <c r="IG441" s="17">
        <v>16.43</v>
      </c>
      <c r="IH441" s="17">
        <v>16.47</v>
      </c>
      <c r="II441" s="17">
        <v>16.45</v>
      </c>
      <c r="IJ441" s="17">
        <v>16.46</v>
      </c>
      <c r="IK441" s="17">
        <v>16.48</v>
      </c>
      <c r="IL441" s="17">
        <v>16.48</v>
      </c>
      <c r="IM441" s="17">
        <v>16.47</v>
      </c>
      <c r="IN441" s="17">
        <v>16.45</v>
      </c>
      <c r="IO441" s="17">
        <v>16.440000000000001</v>
      </c>
      <c r="IP441" s="17">
        <v>16.46</v>
      </c>
      <c r="IQ441" s="17">
        <v>16.45</v>
      </c>
      <c r="IR441" s="17">
        <v>16.440000000000001</v>
      </c>
      <c r="IS441" s="17">
        <v>16.45</v>
      </c>
      <c r="IT441" s="17">
        <v>16.440000000000001</v>
      </c>
      <c r="IU441" s="17">
        <v>16.420000000000002</v>
      </c>
      <c r="IV441" s="17">
        <v>16.420000000000002</v>
      </c>
      <c r="IW441" s="17">
        <v>16.420000000000002</v>
      </c>
      <c r="IX441" s="17">
        <v>16.420000000000002</v>
      </c>
      <c r="IY441" s="17">
        <v>16.43</v>
      </c>
    </row>
    <row r="442" spans="1:259" x14ac:dyDescent="0.15">
      <c r="A442" s="17" t="s">
        <v>4644</v>
      </c>
      <c r="B442" s="17" t="s">
        <v>4778</v>
      </c>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c r="AA442" s="26"/>
      <c r="AB442" s="17"/>
      <c r="AC442" s="26"/>
      <c r="AD442" s="26"/>
      <c r="AE442" s="17"/>
      <c r="AF442" s="17"/>
      <c r="AG442" s="17"/>
      <c r="AH442" s="17"/>
      <c r="AI442" s="17"/>
      <c r="AJ442" s="17"/>
      <c r="AK442" s="17"/>
      <c r="AL442" s="17"/>
      <c r="AM442" s="17"/>
      <c r="AN442" s="17"/>
      <c r="AO442" s="17"/>
      <c r="AP442" s="17"/>
      <c r="AQ442" s="17"/>
      <c r="AR442" s="17"/>
      <c r="AS442" s="17"/>
      <c r="AT442" s="17"/>
      <c r="AU442" s="17"/>
      <c r="AV442" s="17"/>
      <c r="AW442" s="17"/>
      <c r="AX442" s="17"/>
      <c r="AY442" s="17"/>
      <c r="AZ442" s="17"/>
      <c r="BA442" s="17"/>
      <c r="BB442" s="17"/>
      <c r="BC442" s="17"/>
      <c r="BD442" s="17"/>
      <c r="BE442" s="17"/>
      <c r="BF442" s="17"/>
      <c r="BG442" s="17"/>
      <c r="BH442" s="17"/>
      <c r="BI442" s="17"/>
      <c r="BJ442" s="26"/>
      <c r="BK442" s="17"/>
      <c r="BL442" s="17"/>
      <c r="BM442" s="17"/>
      <c r="BN442" s="17"/>
      <c r="BO442" s="17"/>
      <c r="BP442" s="17"/>
      <c r="BQ442" s="17"/>
      <c r="BR442" s="17"/>
      <c r="BS442" s="17"/>
      <c r="BT442" s="17"/>
      <c r="BU442" s="17"/>
      <c r="BV442" s="17"/>
      <c r="BW442" s="17"/>
      <c r="BX442" s="26"/>
      <c r="BY442" s="26"/>
      <c r="BZ442" s="26"/>
      <c r="CA442" s="26"/>
      <c r="CB442" s="26"/>
      <c r="CC442" s="17"/>
      <c r="CD442" s="17"/>
      <c r="CE442" s="17"/>
      <c r="CF442" s="17"/>
      <c r="CG442" s="17"/>
      <c r="CH442" s="17"/>
      <c r="CI442" s="17"/>
      <c r="CJ442" s="26"/>
      <c r="CK442" s="17"/>
      <c r="CL442" s="17"/>
      <c r="CM442" s="17"/>
      <c r="CN442" s="17"/>
      <c r="CO442" s="17"/>
      <c r="CP442" s="17"/>
      <c r="CQ442" s="17"/>
      <c r="CR442" s="17"/>
      <c r="CS442" s="17"/>
      <c r="CT442" s="17"/>
      <c r="CU442" s="17"/>
      <c r="CV442" s="17"/>
      <c r="CW442" s="17"/>
      <c r="CX442" s="17"/>
      <c r="CY442" s="26"/>
      <c r="CZ442" s="26"/>
      <c r="DA442" s="26"/>
      <c r="DB442" s="17"/>
      <c r="DC442" s="17"/>
      <c r="DD442" s="17"/>
      <c r="DE442" s="17"/>
      <c r="DF442" s="17"/>
      <c r="DG442" s="17"/>
      <c r="DH442" s="26"/>
      <c r="DI442" s="17"/>
      <c r="DJ442" s="17"/>
      <c r="DK442" s="17"/>
      <c r="DL442" s="17"/>
      <c r="DM442" s="17">
        <v>78.97</v>
      </c>
      <c r="DN442" s="17">
        <v>79.010000000000005</v>
      </c>
      <c r="DO442" s="17">
        <v>79.010000000000005</v>
      </c>
      <c r="DP442" s="17">
        <v>79.05</v>
      </c>
      <c r="DQ442" s="17">
        <v>79.040000000000006</v>
      </c>
      <c r="DR442" s="17">
        <v>79.06</v>
      </c>
      <c r="DS442" s="17">
        <v>79.02</v>
      </c>
      <c r="DT442" s="17">
        <v>79.02</v>
      </c>
      <c r="DU442" s="17">
        <v>79.03</v>
      </c>
      <c r="DV442" s="17">
        <v>79</v>
      </c>
      <c r="DW442" s="17">
        <v>79</v>
      </c>
      <c r="DX442" s="17">
        <v>79</v>
      </c>
      <c r="DY442" s="17">
        <v>79</v>
      </c>
      <c r="DZ442" s="17">
        <v>79</v>
      </c>
      <c r="EA442" s="17">
        <v>79</v>
      </c>
      <c r="EB442" s="17">
        <v>78.94</v>
      </c>
      <c r="EC442" s="17">
        <v>78.94</v>
      </c>
      <c r="ED442" s="17">
        <v>78.91</v>
      </c>
      <c r="EE442" s="17">
        <v>78.89</v>
      </c>
      <c r="EF442" s="17">
        <v>78.87</v>
      </c>
      <c r="EG442" s="17">
        <v>78.87</v>
      </c>
      <c r="EH442" s="17">
        <v>78.930000000000007</v>
      </c>
      <c r="EI442" s="17">
        <v>78.900000000000006</v>
      </c>
      <c r="EJ442" s="17">
        <v>78.87</v>
      </c>
      <c r="EK442" s="17">
        <v>78.88</v>
      </c>
      <c r="EL442" s="17">
        <v>78.89</v>
      </c>
      <c r="EM442" s="17">
        <v>78.88</v>
      </c>
      <c r="EN442" s="17">
        <v>78.88</v>
      </c>
      <c r="EO442" s="17">
        <v>78.84</v>
      </c>
      <c r="EP442" s="17">
        <v>78.849999999999994</v>
      </c>
      <c r="EQ442" s="17">
        <v>78.849999999999994</v>
      </c>
      <c r="ER442" s="17">
        <v>78.87</v>
      </c>
      <c r="ES442" s="17">
        <v>78.849999999999994</v>
      </c>
      <c r="ET442" s="17">
        <v>78.83</v>
      </c>
      <c r="EU442" s="17">
        <v>78.87</v>
      </c>
      <c r="EV442" s="17">
        <v>78.87</v>
      </c>
      <c r="EW442" s="17">
        <v>78.86</v>
      </c>
      <c r="EX442" s="17">
        <v>78.88</v>
      </c>
      <c r="EY442" s="17">
        <v>78.849999999999994</v>
      </c>
      <c r="EZ442" s="17">
        <v>78.81</v>
      </c>
      <c r="FA442" s="17">
        <v>78.83</v>
      </c>
      <c r="FB442" s="17">
        <v>78.78</v>
      </c>
      <c r="FC442" s="17">
        <v>78.78</v>
      </c>
      <c r="FD442" s="17">
        <v>78.8</v>
      </c>
      <c r="FE442" s="17">
        <v>78.78</v>
      </c>
      <c r="FF442" s="17">
        <v>78.75</v>
      </c>
      <c r="FG442" s="17">
        <v>78.77</v>
      </c>
      <c r="FH442" s="17">
        <v>78.8</v>
      </c>
      <c r="FI442" s="17">
        <v>78.83</v>
      </c>
      <c r="FJ442" s="17">
        <v>78.81</v>
      </c>
      <c r="FK442" s="17">
        <v>78.849999999999994</v>
      </c>
      <c r="FL442" s="17">
        <v>78.86</v>
      </c>
      <c r="FM442" s="17">
        <v>78.89</v>
      </c>
      <c r="FN442" s="17">
        <v>78.900000000000006</v>
      </c>
      <c r="FO442" s="17">
        <v>78.87</v>
      </c>
      <c r="FP442" s="17">
        <v>78.900000000000006</v>
      </c>
      <c r="FQ442" s="17">
        <v>78.88</v>
      </c>
      <c r="FR442" s="17">
        <v>78.849999999999994</v>
      </c>
      <c r="FS442" s="17">
        <v>78.849999999999994</v>
      </c>
      <c r="FT442" s="17">
        <v>78.81</v>
      </c>
      <c r="FU442" s="17">
        <v>78.77</v>
      </c>
      <c r="FV442" s="17">
        <v>78.78</v>
      </c>
      <c r="FW442" s="17">
        <v>78.760000000000005</v>
      </c>
      <c r="FX442" s="17">
        <v>78.77</v>
      </c>
      <c r="FY442" s="17">
        <v>78.86</v>
      </c>
      <c r="FZ442" s="17">
        <v>78.89</v>
      </c>
      <c r="GA442" s="17">
        <v>78.87</v>
      </c>
      <c r="GB442" s="17">
        <v>78.87</v>
      </c>
      <c r="GC442" s="17">
        <v>78.86</v>
      </c>
      <c r="GD442" s="17">
        <v>78.84</v>
      </c>
      <c r="GE442" s="17">
        <v>78.84</v>
      </c>
      <c r="GF442" s="17">
        <v>78.8</v>
      </c>
      <c r="GG442" s="17">
        <v>78.81</v>
      </c>
      <c r="GH442" s="17">
        <v>78.78</v>
      </c>
      <c r="GI442" s="17">
        <v>78.75</v>
      </c>
      <c r="GJ442" s="17">
        <v>78.75</v>
      </c>
      <c r="GK442" s="17">
        <v>78.72</v>
      </c>
      <c r="GL442" s="17">
        <v>78.709999999999994</v>
      </c>
      <c r="GM442" s="17">
        <v>78.63</v>
      </c>
      <c r="GN442" s="17">
        <v>78.650000000000006</v>
      </c>
      <c r="GO442" s="17">
        <v>78.64</v>
      </c>
      <c r="GP442" s="17">
        <v>78.64</v>
      </c>
      <c r="GQ442" s="17">
        <v>78.67</v>
      </c>
      <c r="GR442" s="17">
        <v>78.63</v>
      </c>
      <c r="GS442" s="17">
        <v>78.63</v>
      </c>
      <c r="GT442" s="17">
        <v>78.63</v>
      </c>
      <c r="GU442" s="17">
        <v>78.599999999999994</v>
      </c>
      <c r="GV442" s="17">
        <v>78.66</v>
      </c>
      <c r="GW442" s="17">
        <v>78.62</v>
      </c>
      <c r="GX442" s="17">
        <v>78.62</v>
      </c>
      <c r="GY442" s="17">
        <v>78.64</v>
      </c>
      <c r="GZ442" s="17">
        <v>78.650000000000006</v>
      </c>
      <c r="HA442" s="17">
        <v>78.64</v>
      </c>
      <c r="HB442" s="17">
        <v>78.650000000000006</v>
      </c>
      <c r="HC442" s="17">
        <v>78.66</v>
      </c>
      <c r="HD442" s="17">
        <v>78.66</v>
      </c>
      <c r="HE442" s="17">
        <v>78.680000000000007</v>
      </c>
      <c r="HF442" s="17">
        <v>78.67</v>
      </c>
      <c r="HG442" s="17">
        <v>78.67</v>
      </c>
      <c r="HH442" s="17">
        <v>78.650000000000006</v>
      </c>
      <c r="HI442" s="17">
        <v>78.62</v>
      </c>
      <c r="HJ442" s="17">
        <v>78.61</v>
      </c>
      <c r="HK442" s="17">
        <v>78.56</v>
      </c>
      <c r="HL442" s="17">
        <v>78.55</v>
      </c>
      <c r="HM442" s="17">
        <v>78.59</v>
      </c>
      <c r="HN442" s="17">
        <v>78.569999999999993</v>
      </c>
      <c r="HO442" s="17">
        <v>78.61</v>
      </c>
      <c r="HP442" s="17">
        <v>78.540000000000006</v>
      </c>
      <c r="HQ442" s="17">
        <v>78.540000000000006</v>
      </c>
      <c r="HR442" s="17">
        <v>78.55</v>
      </c>
      <c r="HS442" s="17">
        <v>78.52</v>
      </c>
      <c r="HT442" s="17">
        <v>78.55</v>
      </c>
      <c r="HU442" s="17">
        <v>78.58</v>
      </c>
      <c r="HV442" s="17">
        <v>78.61</v>
      </c>
      <c r="HW442" s="17">
        <v>78.63</v>
      </c>
      <c r="HX442" s="17">
        <v>78.599999999999994</v>
      </c>
      <c r="HY442" s="17">
        <v>78.650000000000006</v>
      </c>
      <c r="HZ442" s="17">
        <v>78.66</v>
      </c>
      <c r="IA442" s="17">
        <v>78.66</v>
      </c>
      <c r="IB442" s="17">
        <v>78.67</v>
      </c>
      <c r="IC442" s="17">
        <v>78.64</v>
      </c>
      <c r="ID442" s="17">
        <v>78.650000000000006</v>
      </c>
      <c r="IE442" s="17">
        <v>78.61</v>
      </c>
      <c r="IF442" s="17">
        <v>78.61</v>
      </c>
      <c r="IG442" s="17">
        <v>78.569999999999993</v>
      </c>
      <c r="IH442" s="17">
        <v>78.569999999999993</v>
      </c>
      <c r="II442" s="17">
        <v>78.569999999999993</v>
      </c>
      <c r="IJ442" s="17">
        <v>78.540000000000006</v>
      </c>
      <c r="IK442" s="17">
        <v>78.55</v>
      </c>
      <c r="IL442" s="17">
        <v>78.56</v>
      </c>
      <c r="IM442" s="17">
        <v>78.569999999999993</v>
      </c>
      <c r="IN442" s="17">
        <v>78.599999999999994</v>
      </c>
      <c r="IO442" s="17">
        <v>78.64</v>
      </c>
      <c r="IP442" s="17">
        <v>78.63</v>
      </c>
      <c r="IQ442" s="17">
        <v>78.62</v>
      </c>
      <c r="IR442" s="17">
        <v>78.7</v>
      </c>
      <c r="IS442" s="17">
        <v>78.64</v>
      </c>
      <c r="IT442" s="17">
        <v>78.650000000000006</v>
      </c>
      <c r="IU442" s="17">
        <v>78.7</v>
      </c>
      <c r="IV442" s="17">
        <v>78.75</v>
      </c>
      <c r="IW442" s="17">
        <v>78.790000000000006</v>
      </c>
      <c r="IX442" s="17">
        <v>78.75</v>
      </c>
      <c r="IY442" s="17">
        <v>78.81</v>
      </c>
    </row>
    <row r="443" spans="1:259" x14ac:dyDescent="0.15">
      <c r="A443" s="17" t="s">
        <v>3224</v>
      </c>
      <c r="B443" s="17" t="s">
        <v>3225</v>
      </c>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c r="AA443" s="26"/>
      <c r="AB443" s="17"/>
      <c r="AC443" s="26"/>
      <c r="AD443" s="26"/>
      <c r="AE443" s="17"/>
      <c r="AF443" s="17"/>
      <c r="AG443" s="17"/>
      <c r="AH443" s="17"/>
      <c r="AI443" s="17"/>
      <c r="AJ443" s="17"/>
      <c r="AK443" s="17"/>
      <c r="AL443" s="17"/>
      <c r="AM443" s="17"/>
      <c r="AN443" s="17"/>
      <c r="AO443" s="17"/>
      <c r="AP443" s="17"/>
      <c r="AQ443" s="17"/>
      <c r="AR443" s="17"/>
      <c r="AS443" s="17"/>
      <c r="AT443" s="17"/>
      <c r="AU443" s="17"/>
      <c r="AV443" s="17"/>
      <c r="AW443" s="17"/>
      <c r="AX443" s="17"/>
      <c r="AY443" s="17"/>
      <c r="AZ443" s="17"/>
      <c r="BA443" s="17"/>
      <c r="BB443" s="17"/>
      <c r="BC443" s="17"/>
      <c r="BD443" s="17"/>
      <c r="BE443" s="17"/>
      <c r="BF443" s="17"/>
      <c r="BG443" s="17"/>
      <c r="BH443" s="17"/>
      <c r="BI443" s="17"/>
      <c r="BJ443" s="26"/>
      <c r="BK443" s="17"/>
      <c r="BL443" s="17"/>
      <c r="BM443" s="17"/>
      <c r="BN443" s="17"/>
      <c r="BO443" s="17"/>
      <c r="BP443" s="17"/>
      <c r="BQ443" s="17"/>
      <c r="BR443" s="17"/>
      <c r="BS443" s="17"/>
      <c r="BT443" s="17"/>
      <c r="BU443" s="17"/>
      <c r="BV443" s="17"/>
      <c r="BW443" s="17"/>
      <c r="BX443" s="26"/>
      <c r="BY443" s="26"/>
      <c r="BZ443" s="26"/>
      <c r="CA443" s="26"/>
      <c r="CB443" s="26"/>
      <c r="CC443" s="17"/>
      <c r="CD443" s="17"/>
      <c r="CE443" s="17"/>
      <c r="CF443" s="17"/>
      <c r="CG443" s="17"/>
      <c r="CH443" s="17"/>
      <c r="CI443" s="17"/>
      <c r="CJ443" s="26"/>
      <c r="CK443" s="17"/>
      <c r="CL443" s="17"/>
      <c r="CM443" s="17"/>
      <c r="CN443" s="17"/>
      <c r="CO443" s="17"/>
      <c r="CP443" s="17"/>
      <c r="CQ443" s="17"/>
      <c r="CR443" s="17"/>
      <c r="CS443" s="17"/>
      <c r="CT443" s="17"/>
      <c r="CU443" s="17"/>
      <c r="CV443" s="17"/>
      <c r="CW443" s="17"/>
      <c r="CX443" s="17"/>
      <c r="CY443" s="26"/>
      <c r="CZ443" s="26"/>
      <c r="DA443" s="26"/>
      <c r="DB443" s="17"/>
      <c r="DC443" s="17"/>
      <c r="DD443" s="17"/>
      <c r="DE443" s="17"/>
      <c r="DF443" s="17"/>
      <c r="DG443" s="17"/>
      <c r="DH443" s="26"/>
      <c r="DI443" s="17"/>
      <c r="DJ443" s="17"/>
      <c r="DK443" s="17"/>
      <c r="DL443" s="17"/>
      <c r="DM443" s="17">
        <v>14.28</v>
      </c>
      <c r="DN443" s="17">
        <v>14.28</v>
      </c>
      <c r="DO443" s="17">
        <v>14.27</v>
      </c>
      <c r="DP443" s="17">
        <v>14.28</v>
      </c>
      <c r="DQ443" s="17">
        <v>14.29</v>
      </c>
      <c r="DR443" s="17">
        <v>14.29</v>
      </c>
      <c r="DS443" s="17">
        <v>14.3</v>
      </c>
      <c r="DT443" s="17">
        <v>14.28</v>
      </c>
      <c r="DU443" s="17">
        <v>14.3</v>
      </c>
      <c r="DV443" s="17">
        <v>14.29</v>
      </c>
      <c r="DW443" s="17">
        <v>14.29</v>
      </c>
      <c r="DX443" s="17">
        <v>14.3</v>
      </c>
      <c r="DY443" s="17">
        <v>14.3</v>
      </c>
      <c r="DZ443" s="17">
        <v>14.29</v>
      </c>
      <c r="EA443" s="17">
        <v>14.27</v>
      </c>
      <c r="EB443" s="17">
        <v>14.25</v>
      </c>
      <c r="EC443" s="17">
        <v>14.27</v>
      </c>
      <c r="ED443" s="17">
        <v>14.26</v>
      </c>
      <c r="EE443" s="17">
        <v>14.27</v>
      </c>
      <c r="EF443" s="17">
        <v>14.26</v>
      </c>
      <c r="EG443" s="17">
        <v>14.25</v>
      </c>
      <c r="EH443" s="17">
        <v>14.25</v>
      </c>
      <c r="EI443" s="17">
        <v>14.22</v>
      </c>
      <c r="EJ443" s="17">
        <v>14.22</v>
      </c>
      <c r="EK443" s="17">
        <v>14.21</v>
      </c>
      <c r="EL443" s="17">
        <v>14.2</v>
      </c>
      <c r="EM443" s="17">
        <v>14.19</v>
      </c>
      <c r="EN443" s="17">
        <v>14.2</v>
      </c>
      <c r="EO443" s="17">
        <v>14.22</v>
      </c>
      <c r="EP443" s="17">
        <v>14.23</v>
      </c>
      <c r="EQ443" s="17">
        <v>14.22</v>
      </c>
      <c r="ER443" s="17">
        <v>14.22</v>
      </c>
      <c r="ES443" s="17">
        <v>14.24</v>
      </c>
      <c r="ET443" s="17">
        <v>14.24</v>
      </c>
      <c r="EU443" s="17">
        <v>14.24</v>
      </c>
      <c r="EV443" s="17">
        <v>14.25</v>
      </c>
      <c r="EW443" s="17">
        <v>14.25</v>
      </c>
      <c r="EX443" s="17">
        <v>14.23</v>
      </c>
      <c r="EY443" s="17">
        <v>14.23</v>
      </c>
      <c r="EZ443" s="17">
        <v>14.22</v>
      </c>
      <c r="FA443" s="17">
        <v>14.21</v>
      </c>
      <c r="FB443" s="17">
        <v>14.22</v>
      </c>
      <c r="FC443" s="17">
        <v>14.25</v>
      </c>
      <c r="FD443" s="17">
        <v>14.26</v>
      </c>
      <c r="FE443" s="17">
        <v>14.25</v>
      </c>
      <c r="FF443" s="17">
        <v>14.27</v>
      </c>
      <c r="FG443" s="17">
        <v>14.27</v>
      </c>
      <c r="FH443" s="17">
        <v>14.31</v>
      </c>
      <c r="FI443" s="17">
        <v>14.33</v>
      </c>
      <c r="FJ443" s="17">
        <v>14.35</v>
      </c>
      <c r="FK443" s="17">
        <v>14.31</v>
      </c>
      <c r="FL443" s="17">
        <v>14.32</v>
      </c>
      <c r="FM443" s="17">
        <v>14.3</v>
      </c>
      <c r="FN443" s="17">
        <v>14.31</v>
      </c>
      <c r="FO443" s="17">
        <v>14.3</v>
      </c>
      <c r="FP443" s="17">
        <v>14.28</v>
      </c>
      <c r="FQ443" s="17">
        <v>14.27</v>
      </c>
      <c r="FR443" s="17">
        <v>14.27</v>
      </c>
      <c r="FS443" s="17">
        <v>14.27</v>
      </c>
      <c r="FT443" s="17">
        <v>14.28</v>
      </c>
      <c r="FU443" s="17">
        <v>14.29</v>
      </c>
      <c r="FV443" s="17">
        <v>14.3</v>
      </c>
      <c r="FW443" s="17">
        <v>14.3</v>
      </c>
      <c r="FX443" s="17">
        <v>14.28</v>
      </c>
      <c r="FY443" s="17">
        <v>14.29</v>
      </c>
      <c r="FZ443" s="17">
        <v>14.27</v>
      </c>
      <c r="GA443" s="17">
        <v>14.28</v>
      </c>
      <c r="GB443" s="17">
        <v>14.29</v>
      </c>
      <c r="GC443" s="17">
        <v>14.28</v>
      </c>
      <c r="GD443" s="17">
        <v>14.25</v>
      </c>
      <c r="GE443" s="17">
        <v>14.24</v>
      </c>
      <c r="GF443" s="17">
        <v>14.22</v>
      </c>
      <c r="GG443" s="17">
        <v>14.23</v>
      </c>
      <c r="GH443" s="17">
        <v>14.23</v>
      </c>
      <c r="GI443" s="17">
        <v>14.2</v>
      </c>
      <c r="GJ443" s="17">
        <v>14.2</v>
      </c>
      <c r="GK443" s="17">
        <v>14.19</v>
      </c>
      <c r="GL443" s="17">
        <v>14.19</v>
      </c>
      <c r="GM443" s="17">
        <v>14.19</v>
      </c>
      <c r="GN443" s="17">
        <v>14.2</v>
      </c>
      <c r="GO443" s="17">
        <v>14.19</v>
      </c>
      <c r="GP443" s="17">
        <v>14.18</v>
      </c>
      <c r="GQ443" s="17">
        <v>14.18</v>
      </c>
      <c r="GR443" s="17">
        <v>14.22</v>
      </c>
      <c r="GS443" s="17">
        <v>14.28</v>
      </c>
      <c r="GT443" s="17">
        <v>14.26</v>
      </c>
      <c r="GU443" s="17">
        <v>14.24</v>
      </c>
      <c r="GV443" s="17">
        <v>14.24</v>
      </c>
      <c r="GW443" s="17">
        <v>14.25</v>
      </c>
      <c r="GX443" s="17">
        <v>14.22</v>
      </c>
      <c r="GY443" s="17">
        <v>14.22</v>
      </c>
      <c r="GZ443" s="17">
        <v>14.21</v>
      </c>
      <c r="HA443" s="17">
        <v>14.23</v>
      </c>
      <c r="HB443" s="17">
        <v>14.2</v>
      </c>
      <c r="HC443" s="17">
        <v>14.21</v>
      </c>
      <c r="HD443" s="17">
        <v>14.2</v>
      </c>
      <c r="HE443" s="17">
        <v>14.21</v>
      </c>
      <c r="HF443" s="17">
        <v>14.15</v>
      </c>
      <c r="HG443" s="17">
        <v>14.19</v>
      </c>
      <c r="HH443" s="17">
        <v>14.18</v>
      </c>
      <c r="HI443" s="17">
        <v>14.13</v>
      </c>
      <c r="HJ443" s="17">
        <v>14.11</v>
      </c>
      <c r="HK443" s="17">
        <v>14.08</v>
      </c>
      <c r="HL443" s="17">
        <v>14.1</v>
      </c>
      <c r="HM443" s="17">
        <v>14.16</v>
      </c>
      <c r="HN443" s="17">
        <v>14.16</v>
      </c>
      <c r="HO443" s="17">
        <v>14.15</v>
      </c>
      <c r="HP443" s="17">
        <v>14.19</v>
      </c>
      <c r="HQ443" s="17">
        <v>14.2</v>
      </c>
      <c r="HR443" s="17">
        <v>14.12</v>
      </c>
      <c r="HS443" s="17">
        <v>14.11</v>
      </c>
      <c r="HT443" s="17">
        <v>14.12</v>
      </c>
      <c r="HU443" s="17">
        <v>14.12</v>
      </c>
      <c r="HV443" s="17">
        <v>14.18</v>
      </c>
      <c r="HW443" s="17">
        <v>14.16</v>
      </c>
      <c r="HX443" s="17">
        <v>14.16</v>
      </c>
      <c r="HY443" s="17">
        <v>14.17</v>
      </c>
      <c r="HZ443" s="17">
        <v>14.16</v>
      </c>
      <c r="IA443" s="17">
        <v>14.16</v>
      </c>
      <c r="IB443" s="17">
        <v>14.23</v>
      </c>
      <c r="IC443" s="17">
        <v>14.25</v>
      </c>
      <c r="ID443" s="17">
        <v>14.28</v>
      </c>
      <c r="IE443" s="17">
        <v>14.23</v>
      </c>
      <c r="IF443" s="17">
        <v>14.23</v>
      </c>
      <c r="IG443" s="17">
        <v>14.2</v>
      </c>
      <c r="IH443" s="17">
        <v>14.21</v>
      </c>
      <c r="II443" s="17">
        <v>14.23</v>
      </c>
      <c r="IJ443" s="17">
        <v>14.23</v>
      </c>
      <c r="IK443" s="17">
        <v>14.23</v>
      </c>
      <c r="IL443" s="17">
        <v>14.24</v>
      </c>
      <c r="IM443" s="17">
        <v>14.24</v>
      </c>
      <c r="IN443" s="17">
        <v>14.27</v>
      </c>
      <c r="IO443" s="17">
        <v>14.26</v>
      </c>
      <c r="IP443" s="17">
        <v>14.26</v>
      </c>
      <c r="IQ443" s="17">
        <v>14.24</v>
      </c>
      <c r="IR443" s="17">
        <v>14.25</v>
      </c>
      <c r="IS443" s="17">
        <v>14.23</v>
      </c>
      <c r="IT443" s="17">
        <v>14.26</v>
      </c>
      <c r="IU443" s="17">
        <v>14.28</v>
      </c>
      <c r="IV443" s="17">
        <v>14.3</v>
      </c>
      <c r="IW443" s="17">
        <v>14.34</v>
      </c>
      <c r="IX443" s="17">
        <v>14.33</v>
      </c>
      <c r="IY443" s="17">
        <v>14.34</v>
      </c>
    </row>
    <row r="444" spans="1:259" x14ac:dyDescent="0.15">
      <c r="A444" s="17" t="s">
        <v>291</v>
      </c>
      <c r="B444" s="17" t="s">
        <v>292</v>
      </c>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c r="AA444" s="26"/>
      <c r="AB444" s="17"/>
      <c r="AC444" s="26"/>
      <c r="AD444" s="26"/>
      <c r="AE444" s="17"/>
      <c r="AF444" s="17"/>
      <c r="AG444" s="17"/>
      <c r="AH444" s="17"/>
      <c r="AI444" s="17"/>
      <c r="AJ444" s="17"/>
      <c r="AK444" s="17"/>
      <c r="AL444" s="17"/>
      <c r="AM444" s="17"/>
      <c r="AN444" s="17"/>
      <c r="AO444" s="17"/>
      <c r="AP444" s="17"/>
      <c r="AQ444" s="17"/>
      <c r="AR444" s="17"/>
      <c r="AS444" s="17"/>
      <c r="AT444" s="17"/>
      <c r="AU444" s="17"/>
      <c r="AV444" s="17"/>
      <c r="AW444" s="17"/>
      <c r="AX444" s="17"/>
      <c r="AY444" s="17"/>
      <c r="AZ444" s="17"/>
      <c r="BA444" s="17"/>
      <c r="BB444" s="17"/>
      <c r="BC444" s="17"/>
      <c r="BD444" s="17"/>
      <c r="BE444" s="17"/>
      <c r="BF444" s="17"/>
      <c r="BG444" s="17"/>
      <c r="BH444" s="17"/>
      <c r="BI444" s="17"/>
      <c r="BJ444" s="26"/>
      <c r="BK444" s="17"/>
      <c r="BL444" s="17"/>
      <c r="BM444" s="17"/>
      <c r="BN444" s="17"/>
      <c r="BO444" s="17"/>
      <c r="BP444" s="17"/>
      <c r="BQ444" s="17"/>
      <c r="BR444" s="17"/>
      <c r="BS444" s="17"/>
      <c r="BT444" s="17"/>
      <c r="BU444" s="17"/>
      <c r="BV444" s="17"/>
      <c r="BW444" s="17"/>
      <c r="BX444" s="26"/>
      <c r="BY444" s="26"/>
      <c r="BZ444" s="26"/>
      <c r="CA444" s="26"/>
      <c r="CB444" s="26"/>
      <c r="CC444" s="17"/>
      <c r="CD444" s="17"/>
      <c r="CE444" s="17"/>
      <c r="CF444" s="17"/>
      <c r="CG444" s="17"/>
      <c r="CH444" s="17"/>
      <c r="CI444" s="17"/>
      <c r="CJ444" s="26"/>
      <c r="CK444" s="17"/>
      <c r="CL444" s="17"/>
      <c r="CM444" s="17"/>
      <c r="CN444" s="17"/>
      <c r="CO444" s="17"/>
      <c r="CP444" s="17"/>
      <c r="CQ444" s="17"/>
      <c r="CR444" s="17"/>
      <c r="CS444" s="17"/>
      <c r="CT444" s="17"/>
      <c r="CU444" s="17"/>
      <c r="CV444" s="17"/>
      <c r="CW444" s="17"/>
      <c r="CX444" s="17"/>
      <c r="CY444" s="26"/>
      <c r="CZ444" s="26"/>
      <c r="DA444" s="26"/>
      <c r="DB444" s="17"/>
      <c r="DC444" s="17"/>
      <c r="DD444" s="17"/>
      <c r="DE444" s="17"/>
      <c r="DF444" s="17"/>
      <c r="DG444" s="17"/>
      <c r="DH444" s="26"/>
      <c r="DI444" s="17"/>
      <c r="DJ444" s="17"/>
      <c r="DK444" s="17"/>
      <c r="DL444" s="17"/>
      <c r="DM444" s="17">
        <v>3.57</v>
      </c>
      <c r="DN444" s="17">
        <v>3.56</v>
      </c>
      <c r="DO444" s="17">
        <v>3.56</v>
      </c>
      <c r="DP444" s="17">
        <v>3.57</v>
      </c>
      <c r="DQ444" s="17">
        <v>3.57</v>
      </c>
      <c r="DR444" s="17">
        <v>3.57</v>
      </c>
      <c r="DS444" s="17">
        <v>3.57</v>
      </c>
      <c r="DT444" s="17">
        <v>3.57</v>
      </c>
      <c r="DU444" s="17">
        <v>3.57</v>
      </c>
      <c r="DV444" s="17">
        <v>3.57</v>
      </c>
      <c r="DW444" s="17">
        <v>3.57</v>
      </c>
      <c r="DX444" s="17">
        <v>3.57</v>
      </c>
      <c r="DY444" s="17">
        <v>3.58</v>
      </c>
      <c r="DZ444" s="17">
        <v>3.57</v>
      </c>
      <c r="EA444" s="17">
        <v>3.58</v>
      </c>
      <c r="EB444" s="17">
        <v>3.58</v>
      </c>
      <c r="EC444" s="17">
        <v>3.58</v>
      </c>
      <c r="ED444" s="17">
        <v>3.58</v>
      </c>
      <c r="EE444" s="17">
        <v>3.58</v>
      </c>
      <c r="EF444" s="17">
        <v>3.57</v>
      </c>
      <c r="EG444" s="17">
        <v>3.58</v>
      </c>
      <c r="EH444" s="17">
        <v>3.58</v>
      </c>
      <c r="EI444" s="17">
        <v>3.58</v>
      </c>
      <c r="EJ444" s="17">
        <v>3.58</v>
      </c>
      <c r="EK444" s="17">
        <v>3.57</v>
      </c>
      <c r="EL444" s="17">
        <v>3.58</v>
      </c>
      <c r="EM444" s="17">
        <v>3.58</v>
      </c>
      <c r="EN444" s="17">
        <v>3.58</v>
      </c>
      <c r="EO444" s="17">
        <v>3.58</v>
      </c>
      <c r="EP444" s="17">
        <v>3.58</v>
      </c>
      <c r="EQ444" s="17">
        <v>3.58</v>
      </c>
      <c r="ER444" s="17">
        <v>3.57</v>
      </c>
      <c r="ES444" s="17">
        <v>3.58</v>
      </c>
      <c r="ET444" s="17">
        <v>3.58</v>
      </c>
      <c r="EU444" s="17">
        <v>3.58</v>
      </c>
      <c r="EV444" s="17">
        <v>3.57</v>
      </c>
      <c r="EW444" s="17">
        <v>3.57</v>
      </c>
      <c r="EX444" s="17">
        <v>3.58</v>
      </c>
      <c r="EY444" s="17">
        <v>3.58</v>
      </c>
      <c r="EZ444" s="17">
        <v>3.57</v>
      </c>
      <c r="FA444" s="17">
        <v>3.58</v>
      </c>
      <c r="FB444" s="17">
        <v>3.58</v>
      </c>
      <c r="FC444" s="17">
        <v>3.58</v>
      </c>
      <c r="FD444" s="17">
        <v>3.57</v>
      </c>
      <c r="FE444" s="17">
        <v>3.58</v>
      </c>
      <c r="FF444" s="17">
        <v>3.58</v>
      </c>
      <c r="FG444" s="17">
        <v>3.58</v>
      </c>
      <c r="FH444" s="17">
        <v>3.58</v>
      </c>
      <c r="FI444" s="17">
        <v>3.58</v>
      </c>
      <c r="FJ444" s="17">
        <v>3.58</v>
      </c>
      <c r="FK444" s="17">
        <v>3.57</v>
      </c>
      <c r="FL444" s="17">
        <v>3.57</v>
      </c>
      <c r="FM444" s="17">
        <v>3.58</v>
      </c>
      <c r="FN444" s="17">
        <v>3.58</v>
      </c>
      <c r="FO444" s="17">
        <v>3.58</v>
      </c>
      <c r="FP444" s="17">
        <v>3.57</v>
      </c>
      <c r="FQ444" s="17">
        <v>3.58</v>
      </c>
      <c r="FR444" s="17">
        <v>3.58</v>
      </c>
      <c r="FS444" s="17">
        <v>3.58</v>
      </c>
      <c r="FT444" s="17">
        <v>3.58</v>
      </c>
      <c r="FU444" s="17">
        <v>3.58</v>
      </c>
      <c r="FV444" s="17">
        <v>3.59</v>
      </c>
      <c r="FW444" s="17">
        <v>3.59</v>
      </c>
      <c r="FX444" s="17">
        <v>3.59</v>
      </c>
      <c r="FY444" s="17">
        <v>3.58</v>
      </c>
      <c r="FZ444" s="17">
        <v>3.59</v>
      </c>
      <c r="GA444" s="17">
        <v>3.58</v>
      </c>
      <c r="GB444" s="17">
        <v>3.58</v>
      </c>
      <c r="GC444" s="17">
        <v>3.58</v>
      </c>
      <c r="GD444" s="17">
        <v>3.59</v>
      </c>
      <c r="GE444" s="17">
        <v>3.58</v>
      </c>
      <c r="GF444" s="17">
        <v>3.58</v>
      </c>
      <c r="GG444" s="17">
        <v>3.58</v>
      </c>
      <c r="GH444" s="17">
        <v>3.58</v>
      </c>
      <c r="GI444" s="17">
        <v>3.58</v>
      </c>
      <c r="GJ444" s="17">
        <v>3.58</v>
      </c>
      <c r="GK444" s="17">
        <v>3.59</v>
      </c>
      <c r="GL444" s="17">
        <v>3.59</v>
      </c>
      <c r="GM444" s="17">
        <v>3.59</v>
      </c>
      <c r="GN444" s="17">
        <v>3.58</v>
      </c>
      <c r="GO444" s="17">
        <v>3.59</v>
      </c>
      <c r="GP444" s="17">
        <v>3.58</v>
      </c>
      <c r="GQ444" s="17">
        <v>3.59</v>
      </c>
      <c r="GR444" s="17">
        <v>3.59</v>
      </c>
      <c r="GS444" s="17">
        <v>3.59</v>
      </c>
      <c r="GT444" s="17">
        <v>3.58</v>
      </c>
      <c r="GU444" s="17">
        <v>3.58</v>
      </c>
      <c r="GV444" s="17">
        <v>3.58</v>
      </c>
      <c r="GW444" s="17">
        <v>3.58</v>
      </c>
      <c r="GX444" s="17">
        <v>3.59</v>
      </c>
      <c r="GY444" s="17">
        <v>3.59</v>
      </c>
      <c r="GZ444" s="17">
        <v>3.59</v>
      </c>
      <c r="HA444" s="17">
        <v>3.59</v>
      </c>
      <c r="HB444" s="17">
        <v>3.59</v>
      </c>
      <c r="HC444" s="17">
        <v>3.59</v>
      </c>
      <c r="HD444" s="17">
        <v>3.59</v>
      </c>
      <c r="HE444" s="17">
        <v>3.59</v>
      </c>
      <c r="HF444" s="17">
        <v>3.58</v>
      </c>
      <c r="HG444" s="17">
        <v>3.58</v>
      </c>
      <c r="HH444" s="17">
        <v>3.58</v>
      </c>
      <c r="HI444" s="17">
        <v>3.59</v>
      </c>
      <c r="HJ444" s="17">
        <v>3.59</v>
      </c>
      <c r="HK444" s="17">
        <v>3.59</v>
      </c>
      <c r="HL444" s="17">
        <v>3.58</v>
      </c>
      <c r="HM444" s="17">
        <v>3.58</v>
      </c>
      <c r="HN444" s="17">
        <v>3.58</v>
      </c>
      <c r="HO444" s="17">
        <v>3.59</v>
      </c>
      <c r="HP444" s="17">
        <v>3.59</v>
      </c>
      <c r="HQ444" s="17">
        <v>3.59</v>
      </c>
      <c r="HR444" s="17">
        <v>3.59</v>
      </c>
      <c r="HS444" s="17">
        <v>3.59</v>
      </c>
      <c r="HT444" s="17">
        <v>3.58</v>
      </c>
      <c r="HU444" s="17">
        <v>3.59</v>
      </c>
      <c r="HV444" s="17">
        <v>3.58</v>
      </c>
      <c r="HW444" s="17">
        <v>3.59</v>
      </c>
      <c r="HX444" s="17">
        <v>3.59</v>
      </c>
      <c r="HY444" s="17">
        <v>3.59</v>
      </c>
      <c r="HZ444" s="17">
        <v>3.58</v>
      </c>
      <c r="IA444" s="17">
        <v>3.59</v>
      </c>
      <c r="IB444" s="17">
        <v>3.58</v>
      </c>
      <c r="IC444" s="17">
        <v>3.59</v>
      </c>
      <c r="ID444" s="17">
        <v>3.58</v>
      </c>
      <c r="IE444" s="17">
        <v>3.58</v>
      </c>
      <c r="IF444" s="17">
        <v>3.59</v>
      </c>
      <c r="IG444" s="17">
        <v>3.59</v>
      </c>
      <c r="IH444" s="17">
        <v>3.59</v>
      </c>
      <c r="II444" s="17">
        <v>3.59</v>
      </c>
      <c r="IJ444" s="17">
        <v>3.58</v>
      </c>
      <c r="IK444" s="17">
        <v>3.59</v>
      </c>
      <c r="IL444" s="17">
        <v>3.58</v>
      </c>
      <c r="IM444" s="17">
        <v>3.59</v>
      </c>
      <c r="IN444" s="17">
        <v>3.59</v>
      </c>
      <c r="IO444" s="17">
        <v>3.59</v>
      </c>
      <c r="IP444" s="17">
        <v>3.58</v>
      </c>
      <c r="IQ444" s="17">
        <v>3.58</v>
      </c>
      <c r="IR444" s="17">
        <v>3.58</v>
      </c>
      <c r="IS444" s="17">
        <v>3.58</v>
      </c>
      <c r="IT444" s="17">
        <v>3.58</v>
      </c>
      <c r="IU444" s="17">
        <v>3.58</v>
      </c>
      <c r="IV444" s="17">
        <v>3.59</v>
      </c>
      <c r="IW444" s="17">
        <v>3.58</v>
      </c>
      <c r="IX444" s="17">
        <v>3.59</v>
      </c>
      <c r="IY444" s="17">
        <v>3.59</v>
      </c>
    </row>
    <row r="445" spans="1:259" x14ac:dyDescent="0.15">
      <c r="A445" s="17" t="s">
        <v>952</v>
      </c>
      <c r="B445" s="17" t="s">
        <v>953</v>
      </c>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c r="AA445" s="26"/>
      <c r="AB445" s="17"/>
      <c r="AC445" s="26"/>
      <c r="AD445" s="26"/>
      <c r="AE445" s="17"/>
      <c r="AF445" s="17"/>
      <c r="AG445" s="17"/>
      <c r="AH445" s="17"/>
      <c r="AI445" s="17"/>
      <c r="AJ445" s="17"/>
      <c r="AK445" s="17"/>
      <c r="AL445" s="17"/>
      <c r="AM445" s="17"/>
      <c r="AN445" s="17"/>
      <c r="AO445" s="17"/>
      <c r="AP445" s="17"/>
      <c r="AQ445" s="17"/>
      <c r="AR445" s="17"/>
      <c r="AS445" s="17"/>
      <c r="AT445" s="17"/>
      <c r="AU445" s="17"/>
      <c r="AV445" s="17"/>
      <c r="AW445" s="17"/>
      <c r="AX445" s="17"/>
      <c r="AY445" s="17"/>
      <c r="AZ445" s="17"/>
      <c r="BA445" s="17"/>
      <c r="BB445" s="17"/>
      <c r="BC445" s="17"/>
      <c r="BD445" s="17"/>
      <c r="BE445" s="17"/>
      <c r="BF445" s="17"/>
      <c r="BG445" s="17"/>
      <c r="BH445" s="17"/>
      <c r="BI445" s="17"/>
      <c r="BJ445" s="26"/>
      <c r="BK445" s="17"/>
      <c r="BL445" s="17"/>
      <c r="BM445" s="17"/>
      <c r="BN445" s="17"/>
      <c r="BO445" s="17"/>
      <c r="BP445" s="17"/>
      <c r="BQ445" s="17"/>
      <c r="BR445" s="17"/>
      <c r="BS445" s="17"/>
      <c r="BT445" s="17"/>
      <c r="BU445" s="17"/>
      <c r="BV445" s="17"/>
      <c r="BW445" s="17"/>
      <c r="BX445" s="26"/>
      <c r="BY445" s="26"/>
      <c r="BZ445" s="26"/>
      <c r="CA445" s="26"/>
      <c r="CB445" s="26"/>
      <c r="CC445" s="17"/>
      <c r="CD445" s="17"/>
      <c r="CE445" s="17"/>
      <c r="CF445" s="17"/>
      <c r="CG445" s="17"/>
      <c r="CH445" s="17"/>
      <c r="CI445" s="17"/>
      <c r="CJ445" s="26"/>
      <c r="CK445" s="17"/>
      <c r="CL445" s="17"/>
      <c r="CM445" s="17"/>
      <c r="CN445" s="17"/>
      <c r="CO445" s="17"/>
      <c r="CP445" s="17"/>
      <c r="CQ445" s="17"/>
      <c r="CR445" s="17"/>
      <c r="CS445" s="17"/>
      <c r="CT445" s="17"/>
      <c r="CU445" s="17"/>
      <c r="CV445" s="17"/>
      <c r="CW445" s="17"/>
      <c r="CX445" s="17"/>
      <c r="CY445" s="26"/>
      <c r="CZ445" s="26"/>
      <c r="DA445" s="26"/>
      <c r="DB445" s="17"/>
      <c r="DC445" s="17"/>
      <c r="DD445" s="17"/>
      <c r="DE445" s="17"/>
      <c r="DF445" s="17"/>
      <c r="DG445" s="17"/>
      <c r="DH445" s="26"/>
      <c r="DI445" s="17"/>
      <c r="DJ445" s="17"/>
      <c r="DK445" s="17"/>
      <c r="DL445" s="17"/>
      <c r="DM445" s="17">
        <v>12.84</v>
      </c>
      <c r="DN445" s="17">
        <v>12.82</v>
      </c>
      <c r="DO445" s="17">
        <v>12.82</v>
      </c>
      <c r="DP445" s="17">
        <v>12.82</v>
      </c>
      <c r="DQ445" s="17">
        <v>12.81</v>
      </c>
      <c r="DR445" s="17">
        <v>12.82</v>
      </c>
      <c r="DS445" s="17">
        <v>12.8</v>
      </c>
      <c r="DT445" s="17">
        <v>12.81</v>
      </c>
      <c r="DU445" s="17">
        <v>12.79</v>
      </c>
      <c r="DV445" s="17">
        <v>12.79</v>
      </c>
      <c r="DW445" s="17">
        <v>12.78</v>
      </c>
      <c r="DX445" s="17">
        <v>12.76</v>
      </c>
      <c r="DY445" s="17">
        <v>12.77</v>
      </c>
      <c r="DZ445" s="17">
        <v>12.76</v>
      </c>
      <c r="EA445" s="17">
        <v>12.77</v>
      </c>
      <c r="EB445" s="17">
        <v>12.73</v>
      </c>
      <c r="EC445" s="17">
        <v>12.7</v>
      </c>
      <c r="ED445" s="17">
        <v>12.72</v>
      </c>
      <c r="EE445" s="17">
        <v>12.73</v>
      </c>
      <c r="EF445" s="17">
        <v>12.74</v>
      </c>
      <c r="EG445" s="17">
        <v>12.73</v>
      </c>
      <c r="EH445" s="17">
        <v>12.73</v>
      </c>
      <c r="EI445" s="17">
        <v>12.76</v>
      </c>
      <c r="EJ445" s="17">
        <v>12.76</v>
      </c>
      <c r="EK445" s="17">
        <v>12.78</v>
      </c>
      <c r="EL445" s="17">
        <v>12.77</v>
      </c>
      <c r="EM445" s="17">
        <v>12.76</v>
      </c>
      <c r="EN445" s="17">
        <v>12.75</v>
      </c>
      <c r="EO445" s="17">
        <v>12.75</v>
      </c>
      <c r="EP445" s="17">
        <v>12.75</v>
      </c>
      <c r="EQ445" s="17">
        <v>12.75</v>
      </c>
      <c r="ER445" s="17">
        <v>12.75</v>
      </c>
      <c r="ES445" s="17">
        <v>12.75</v>
      </c>
      <c r="ET445" s="17">
        <v>12.75</v>
      </c>
      <c r="EU445" s="17">
        <v>12.78</v>
      </c>
      <c r="EV445" s="17">
        <v>12.77</v>
      </c>
      <c r="EW445" s="17">
        <v>12.77</v>
      </c>
      <c r="EX445" s="17">
        <v>12.79</v>
      </c>
      <c r="EY445" s="17">
        <v>12.83</v>
      </c>
      <c r="EZ445" s="17">
        <v>12.81</v>
      </c>
      <c r="FA445" s="17">
        <v>12.83</v>
      </c>
      <c r="FB445" s="17">
        <v>12.78</v>
      </c>
      <c r="FC445" s="17">
        <v>12.78</v>
      </c>
      <c r="FD445" s="17">
        <v>12.8</v>
      </c>
      <c r="FE445" s="17">
        <v>12.81</v>
      </c>
      <c r="FF445" s="17">
        <v>12.83</v>
      </c>
      <c r="FG445" s="17">
        <v>12.87</v>
      </c>
      <c r="FH445" s="17">
        <v>12.85</v>
      </c>
      <c r="FI445" s="17">
        <v>12.83</v>
      </c>
      <c r="FJ445" s="17">
        <v>12.84</v>
      </c>
      <c r="FK445" s="17">
        <v>12.84</v>
      </c>
      <c r="FL445" s="17">
        <v>12.84</v>
      </c>
      <c r="FM445" s="17">
        <v>12.85</v>
      </c>
      <c r="FN445" s="17">
        <v>12.85</v>
      </c>
      <c r="FO445" s="17">
        <v>12.84</v>
      </c>
      <c r="FP445" s="17">
        <v>12.83</v>
      </c>
      <c r="FQ445" s="17">
        <v>12.83</v>
      </c>
      <c r="FR445" s="17">
        <v>12.82</v>
      </c>
      <c r="FS445" s="17">
        <v>12.81</v>
      </c>
      <c r="FT445" s="17">
        <v>12.8</v>
      </c>
      <c r="FU445" s="17">
        <v>12.8</v>
      </c>
      <c r="FV445" s="17">
        <v>12.82</v>
      </c>
      <c r="FW445" s="17">
        <v>12.81</v>
      </c>
      <c r="FX445" s="17">
        <v>12.79</v>
      </c>
      <c r="FY445" s="17">
        <v>12.8</v>
      </c>
      <c r="FZ445" s="17">
        <v>12.8</v>
      </c>
      <c r="GA445" s="17">
        <v>12.8</v>
      </c>
      <c r="GB445" s="17">
        <v>12.8</v>
      </c>
      <c r="GC445" s="17">
        <v>12.8</v>
      </c>
      <c r="GD445" s="17">
        <v>12.77</v>
      </c>
      <c r="GE445" s="17">
        <v>12.77</v>
      </c>
      <c r="GF445" s="17">
        <v>12.77</v>
      </c>
      <c r="GG445" s="17">
        <v>12.77</v>
      </c>
      <c r="GH445" s="17">
        <v>12.76</v>
      </c>
      <c r="GI445" s="17">
        <v>12.75</v>
      </c>
      <c r="GJ445" s="17">
        <v>12.75</v>
      </c>
      <c r="GK445" s="17">
        <v>12.74</v>
      </c>
      <c r="GL445" s="17">
        <v>12.74</v>
      </c>
      <c r="GM445" s="17">
        <v>12.74</v>
      </c>
      <c r="GN445" s="17">
        <v>12.75</v>
      </c>
      <c r="GO445" s="17">
        <v>12.72</v>
      </c>
      <c r="GP445" s="17">
        <v>12.75</v>
      </c>
      <c r="GQ445" s="17">
        <v>12.76</v>
      </c>
      <c r="GR445" s="17">
        <v>12.74</v>
      </c>
      <c r="GS445" s="17">
        <v>12.75</v>
      </c>
      <c r="GT445" s="17">
        <v>12.74</v>
      </c>
      <c r="GU445" s="17">
        <v>12.73</v>
      </c>
      <c r="GV445" s="17">
        <v>12.73</v>
      </c>
      <c r="GW445" s="17">
        <v>12.72</v>
      </c>
      <c r="GX445" s="17">
        <v>12.72</v>
      </c>
      <c r="GY445" s="17">
        <v>12.72</v>
      </c>
      <c r="GZ445" s="17">
        <v>12.74</v>
      </c>
      <c r="HA445" s="17">
        <v>12.73</v>
      </c>
      <c r="HB445" s="17">
        <v>12.74</v>
      </c>
      <c r="HC445" s="17">
        <v>12.74</v>
      </c>
      <c r="HD445" s="17">
        <v>12.75</v>
      </c>
      <c r="HE445" s="17">
        <v>12.68</v>
      </c>
      <c r="HF445" s="17">
        <v>12.69</v>
      </c>
      <c r="HG445" s="17">
        <v>12.7</v>
      </c>
      <c r="HH445" s="17">
        <v>12.71</v>
      </c>
      <c r="HI445" s="17">
        <v>12.7</v>
      </c>
      <c r="HJ445" s="17">
        <v>12.69</v>
      </c>
      <c r="HK445" s="17">
        <v>12.68</v>
      </c>
      <c r="HL445" s="17">
        <v>12.69</v>
      </c>
      <c r="HM445" s="17">
        <v>12.68</v>
      </c>
      <c r="HN445" s="17">
        <v>12.67</v>
      </c>
      <c r="HO445" s="17">
        <v>12.7</v>
      </c>
      <c r="HP445" s="17">
        <v>12.7</v>
      </c>
      <c r="HQ445" s="17">
        <v>12.68</v>
      </c>
      <c r="HR445" s="17">
        <v>12.67</v>
      </c>
      <c r="HS445" s="17">
        <v>12.68</v>
      </c>
      <c r="HT445" s="17">
        <v>12.67</v>
      </c>
      <c r="HU445" s="17">
        <v>12.67</v>
      </c>
      <c r="HV445" s="17">
        <v>12.67</v>
      </c>
      <c r="HW445" s="17">
        <v>12.67</v>
      </c>
      <c r="HX445" s="17">
        <v>12.68</v>
      </c>
      <c r="HY445" s="17">
        <v>12.68</v>
      </c>
      <c r="HZ445" s="17">
        <v>12.67</v>
      </c>
      <c r="IA445" s="17">
        <v>12.64</v>
      </c>
      <c r="IB445" s="17">
        <v>12.63</v>
      </c>
      <c r="IC445" s="17">
        <v>12.64</v>
      </c>
      <c r="ID445" s="17">
        <v>12.64</v>
      </c>
      <c r="IE445" s="17">
        <v>12.65</v>
      </c>
      <c r="IF445" s="17">
        <v>12.65</v>
      </c>
      <c r="IG445" s="17">
        <v>12.65</v>
      </c>
      <c r="IH445" s="17">
        <v>12.65</v>
      </c>
      <c r="II445" s="17">
        <v>12.66</v>
      </c>
      <c r="IJ445" s="17">
        <v>12.69</v>
      </c>
      <c r="IK445" s="17">
        <v>12.66</v>
      </c>
      <c r="IL445" s="17">
        <v>12.66</v>
      </c>
      <c r="IM445" s="17">
        <v>12.67</v>
      </c>
      <c r="IN445" s="17">
        <v>12.67</v>
      </c>
      <c r="IO445" s="17">
        <v>12.69</v>
      </c>
      <c r="IP445" s="17">
        <v>12.69</v>
      </c>
      <c r="IQ445" s="17">
        <v>12.68</v>
      </c>
      <c r="IR445" s="17">
        <v>12.67</v>
      </c>
      <c r="IS445" s="17">
        <v>12.68</v>
      </c>
      <c r="IT445" s="17">
        <v>12.68</v>
      </c>
      <c r="IU445" s="17">
        <v>12.68</v>
      </c>
      <c r="IV445" s="17">
        <v>12.68</v>
      </c>
      <c r="IW445" s="17">
        <v>12.68</v>
      </c>
      <c r="IX445" s="17">
        <v>12.68</v>
      </c>
      <c r="IY445" s="17">
        <v>12.68</v>
      </c>
    </row>
    <row r="446" spans="1:259" x14ac:dyDescent="0.15">
      <c r="A446" s="17" t="s">
        <v>4499</v>
      </c>
      <c r="B446" s="17" t="s">
        <v>4779</v>
      </c>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c r="AA446" s="26"/>
      <c r="AB446" s="17"/>
      <c r="AC446" s="26"/>
      <c r="AD446" s="26"/>
      <c r="AE446" s="17"/>
      <c r="AF446" s="17"/>
      <c r="AG446" s="17"/>
      <c r="AH446" s="17"/>
      <c r="AI446" s="17"/>
      <c r="AJ446" s="17"/>
      <c r="AK446" s="17"/>
      <c r="AL446" s="17"/>
      <c r="AM446" s="17"/>
      <c r="AN446" s="17"/>
      <c r="AO446" s="17"/>
      <c r="AP446" s="17"/>
      <c r="AQ446" s="17"/>
      <c r="AR446" s="17"/>
      <c r="AS446" s="17"/>
      <c r="AT446" s="17"/>
      <c r="AU446" s="17"/>
      <c r="AV446" s="17"/>
      <c r="AW446" s="17"/>
      <c r="AX446" s="17"/>
      <c r="AY446" s="17"/>
      <c r="AZ446" s="17"/>
      <c r="BA446" s="17"/>
      <c r="BB446" s="17"/>
      <c r="BC446" s="17"/>
      <c r="BD446" s="17"/>
      <c r="BE446" s="17"/>
      <c r="BF446" s="17"/>
      <c r="BG446" s="17"/>
      <c r="BH446" s="17"/>
      <c r="BI446" s="17"/>
      <c r="BJ446" s="26"/>
      <c r="BK446" s="17"/>
      <c r="BL446" s="17"/>
      <c r="BM446" s="17"/>
      <c r="BN446" s="17"/>
      <c r="BO446" s="17"/>
      <c r="BP446" s="17"/>
      <c r="BQ446" s="17"/>
      <c r="BR446" s="17"/>
      <c r="BS446" s="17"/>
      <c r="BT446" s="17"/>
      <c r="BU446" s="17"/>
      <c r="BV446" s="17"/>
      <c r="BW446" s="17"/>
      <c r="BX446" s="26"/>
      <c r="BY446" s="26"/>
      <c r="BZ446" s="26"/>
      <c r="CA446" s="26"/>
      <c r="CB446" s="26"/>
      <c r="CC446" s="17"/>
      <c r="CD446" s="17"/>
      <c r="CE446" s="17"/>
      <c r="CF446" s="17"/>
      <c r="CG446" s="17"/>
      <c r="CH446" s="17"/>
      <c r="CI446" s="17"/>
      <c r="CJ446" s="26"/>
      <c r="CK446" s="17"/>
      <c r="CL446" s="17"/>
      <c r="CM446" s="17"/>
      <c r="CN446" s="17"/>
      <c r="CO446" s="17"/>
      <c r="CP446" s="17"/>
      <c r="CQ446" s="17"/>
      <c r="CR446" s="17"/>
      <c r="CS446" s="17"/>
      <c r="CT446" s="17"/>
      <c r="CU446" s="17"/>
      <c r="CV446" s="17"/>
      <c r="CW446" s="17"/>
      <c r="CX446" s="17"/>
      <c r="CY446" s="26"/>
      <c r="CZ446" s="26"/>
      <c r="DA446" s="26"/>
      <c r="DB446" s="17"/>
      <c r="DC446" s="17"/>
      <c r="DD446" s="17"/>
      <c r="DE446" s="17"/>
      <c r="DF446" s="17"/>
      <c r="DG446" s="17"/>
      <c r="DH446" s="26"/>
      <c r="DI446" s="17"/>
      <c r="DJ446" s="17"/>
      <c r="DK446" s="17"/>
      <c r="DL446" s="17"/>
      <c r="DM446" s="17">
        <v>15.27</v>
      </c>
      <c r="DN446" s="17">
        <v>15.29</v>
      </c>
      <c r="DO446" s="17">
        <v>15.3</v>
      </c>
      <c r="DP446" s="17">
        <v>15.3</v>
      </c>
      <c r="DQ446" s="17">
        <v>15.31</v>
      </c>
      <c r="DR446" s="17">
        <v>15.31</v>
      </c>
      <c r="DS446" s="17">
        <v>15.28</v>
      </c>
      <c r="DT446" s="17">
        <v>15.28</v>
      </c>
      <c r="DU446" s="17">
        <v>15.27</v>
      </c>
      <c r="DV446" s="17">
        <v>15.27</v>
      </c>
      <c r="DW446" s="17">
        <v>15.28</v>
      </c>
      <c r="DX446" s="17">
        <v>15.27</v>
      </c>
      <c r="DY446" s="17">
        <v>15.27</v>
      </c>
      <c r="DZ446" s="17">
        <v>15.25</v>
      </c>
      <c r="EA446" s="17">
        <v>15.21</v>
      </c>
      <c r="EB446" s="17">
        <v>15.21</v>
      </c>
      <c r="EC446" s="17">
        <v>15.21</v>
      </c>
      <c r="ED446" s="17">
        <v>15.21</v>
      </c>
      <c r="EE446" s="17">
        <v>15.2</v>
      </c>
      <c r="EF446" s="17">
        <v>15.19</v>
      </c>
      <c r="EG446" s="17">
        <v>15.19</v>
      </c>
      <c r="EH446" s="17">
        <v>15.19</v>
      </c>
      <c r="EI446" s="17">
        <v>15.19</v>
      </c>
      <c r="EJ446" s="17">
        <v>15.22</v>
      </c>
      <c r="EK446" s="17">
        <v>15.22</v>
      </c>
      <c r="EL446" s="17">
        <v>15.21</v>
      </c>
      <c r="EM446" s="17">
        <v>15.21</v>
      </c>
      <c r="EN446" s="17">
        <v>15.22</v>
      </c>
      <c r="EO446" s="17">
        <v>15.25</v>
      </c>
      <c r="EP446" s="17">
        <v>15.26</v>
      </c>
      <c r="EQ446" s="17">
        <v>15.25</v>
      </c>
      <c r="ER446" s="17">
        <v>15.23</v>
      </c>
      <c r="ES446" s="17">
        <v>15.24</v>
      </c>
      <c r="ET446" s="17">
        <v>15.28</v>
      </c>
      <c r="EU446" s="17">
        <v>15.29</v>
      </c>
      <c r="EV446" s="17">
        <v>15.26</v>
      </c>
      <c r="EW446" s="17">
        <v>15.23</v>
      </c>
      <c r="EX446" s="17">
        <v>15.23</v>
      </c>
      <c r="EY446" s="17">
        <v>15.21</v>
      </c>
      <c r="EZ446" s="17">
        <v>15.23</v>
      </c>
      <c r="FA446" s="17">
        <v>15.23</v>
      </c>
      <c r="FB446" s="17">
        <v>15.23</v>
      </c>
      <c r="FC446" s="17">
        <v>15.22</v>
      </c>
      <c r="FD446" s="17">
        <v>15.21</v>
      </c>
      <c r="FE446" s="17">
        <v>15.21</v>
      </c>
      <c r="FF446" s="17">
        <v>15.21</v>
      </c>
      <c r="FG446" s="17">
        <v>15.21</v>
      </c>
      <c r="FH446" s="17">
        <v>15.25</v>
      </c>
      <c r="FI446" s="17">
        <v>15.24</v>
      </c>
      <c r="FJ446" s="17">
        <v>15.25</v>
      </c>
      <c r="FK446" s="17">
        <v>15.24</v>
      </c>
      <c r="FL446" s="17">
        <v>15.24</v>
      </c>
      <c r="FM446" s="17">
        <v>15.23</v>
      </c>
      <c r="FN446" s="17">
        <v>15.24</v>
      </c>
      <c r="FO446" s="17">
        <v>15.24</v>
      </c>
      <c r="FP446" s="17">
        <v>15.24</v>
      </c>
      <c r="FQ446" s="17">
        <v>15.22</v>
      </c>
      <c r="FR446" s="17">
        <v>15.22</v>
      </c>
      <c r="FS446" s="17">
        <v>15.21</v>
      </c>
      <c r="FT446" s="17">
        <v>15.19</v>
      </c>
      <c r="FU446" s="17">
        <v>15.18</v>
      </c>
      <c r="FV446" s="17">
        <v>15.18</v>
      </c>
      <c r="FW446" s="17">
        <v>15.17</v>
      </c>
      <c r="FX446" s="17">
        <v>15.17</v>
      </c>
      <c r="FY446" s="17">
        <v>15.19</v>
      </c>
      <c r="FZ446" s="17">
        <v>15.2</v>
      </c>
      <c r="GA446" s="17">
        <v>15.2</v>
      </c>
      <c r="GB446" s="17">
        <v>15.19</v>
      </c>
      <c r="GC446" s="17">
        <v>15.19</v>
      </c>
      <c r="GD446" s="17">
        <v>15.17</v>
      </c>
      <c r="GE446" s="17">
        <v>15.15</v>
      </c>
      <c r="GF446" s="17">
        <v>15.13</v>
      </c>
      <c r="GG446" s="17">
        <v>15.11</v>
      </c>
      <c r="GH446" s="17">
        <v>15.11</v>
      </c>
      <c r="GI446" s="17">
        <v>15.12</v>
      </c>
      <c r="GJ446" s="17">
        <v>15.12</v>
      </c>
      <c r="GK446" s="17">
        <v>15.12</v>
      </c>
      <c r="GL446" s="17">
        <v>15.1</v>
      </c>
      <c r="GM446" s="17">
        <v>15.07</v>
      </c>
      <c r="GN446" s="17">
        <v>15.08</v>
      </c>
      <c r="GO446" s="17">
        <v>15.1</v>
      </c>
      <c r="GP446" s="17">
        <v>15.11</v>
      </c>
      <c r="GQ446" s="17">
        <v>15.13</v>
      </c>
      <c r="GR446" s="17">
        <v>15.13</v>
      </c>
      <c r="GS446" s="17">
        <v>15.12</v>
      </c>
      <c r="GT446" s="17">
        <v>15.13</v>
      </c>
      <c r="GU446" s="17">
        <v>15.11</v>
      </c>
      <c r="GV446" s="17">
        <v>15.1</v>
      </c>
      <c r="GW446" s="17">
        <v>15.09</v>
      </c>
      <c r="GX446" s="17">
        <v>15.1</v>
      </c>
      <c r="GY446" s="17">
        <v>15.1</v>
      </c>
      <c r="GZ446" s="17">
        <v>15.11</v>
      </c>
      <c r="HA446" s="17">
        <v>15.11</v>
      </c>
      <c r="HB446" s="17">
        <v>15.1</v>
      </c>
      <c r="HC446" s="17">
        <v>15.12</v>
      </c>
      <c r="HD446" s="17">
        <v>15.1</v>
      </c>
      <c r="HE446" s="17">
        <v>15.1</v>
      </c>
      <c r="HF446" s="17">
        <v>15.08</v>
      </c>
      <c r="HG446" s="17">
        <v>14.95</v>
      </c>
      <c r="HH446" s="17">
        <v>15</v>
      </c>
      <c r="HI446" s="17">
        <v>15.01</v>
      </c>
      <c r="HJ446" s="17">
        <v>14.98</v>
      </c>
      <c r="HK446" s="17">
        <v>15</v>
      </c>
      <c r="HL446" s="17">
        <v>14.99</v>
      </c>
      <c r="HM446" s="17">
        <v>14.99</v>
      </c>
      <c r="HN446" s="17">
        <v>14.97</v>
      </c>
      <c r="HO446" s="17">
        <v>14.98</v>
      </c>
      <c r="HP446" s="17">
        <v>14.99</v>
      </c>
      <c r="HQ446" s="17">
        <v>14.99</v>
      </c>
      <c r="HR446" s="17">
        <v>15</v>
      </c>
      <c r="HS446" s="17">
        <v>14.99</v>
      </c>
      <c r="HT446" s="17">
        <v>15</v>
      </c>
      <c r="HU446" s="17">
        <v>15.03</v>
      </c>
      <c r="HV446" s="17">
        <v>15.05</v>
      </c>
      <c r="HW446" s="17">
        <v>15.08</v>
      </c>
      <c r="HX446" s="17">
        <v>15.04</v>
      </c>
      <c r="HY446" s="17">
        <v>15.03</v>
      </c>
      <c r="HZ446" s="17">
        <v>15.03</v>
      </c>
      <c r="IA446" s="17">
        <v>15.03</v>
      </c>
      <c r="IB446" s="17">
        <v>15.01</v>
      </c>
      <c r="IC446" s="17">
        <v>14.99</v>
      </c>
      <c r="ID446" s="17">
        <v>15</v>
      </c>
      <c r="IE446" s="17">
        <v>15.01</v>
      </c>
      <c r="IF446" s="17">
        <v>15</v>
      </c>
      <c r="IG446" s="17">
        <v>14.99</v>
      </c>
      <c r="IH446" s="17">
        <v>14.97</v>
      </c>
      <c r="II446" s="17">
        <v>14.96</v>
      </c>
      <c r="IJ446" s="17">
        <v>14.94</v>
      </c>
      <c r="IK446" s="17">
        <v>14.92</v>
      </c>
      <c r="IL446" s="17">
        <v>14.97</v>
      </c>
      <c r="IM446" s="17">
        <v>14.97</v>
      </c>
      <c r="IN446" s="17">
        <v>14.98</v>
      </c>
      <c r="IO446" s="17">
        <v>14.98</v>
      </c>
      <c r="IP446" s="17">
        <v>14.99</v>
      </c>
      <c r="IQ446" s="17">
        <v>14.97</v>
      </c>
      <c r="IR446" s="17">
        <v>14.95</v>
      </c>
      <c r="IS446" s="17">
        <v>14.95</v>
      </c>
      <c r="IT446" s="17">
        <v>14.93</v>
      </c>
      <c r="IU446" s="17">
        <v>14.92</v>
      </c>
      <c r="IV446" s="17">
        <v>14.9</v>
      </c>
      <c r="IW446" s="17">
        <v>14.9</v>
      </c>
      <c r="IX446" s="17">
        <v>14.9</v>
      </c>
      <c r="IY446" s="17">
        <v>14.91</v>
      </c>
    </row>
    <row r="447" spans="1:259" x14ac:dyDescent="0.15">
      <c r="A447" s="17" t="s">
        <v>3214</v>
      </c>
      <c r="B447" s="17" t="s">
        <v>3215</v>
      </c>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c r="AA447" s="26"/>
      <c r="AB447" s="17"/>
      <c r="AC447" s="26"/>
      <c r="AD447" s="26"/>
      <c r="AE447" s="17"/>
      <c r="AF447" s="17"/>
      <c r="AG447" s="17"/>
      <c r="AH447" s="17"/>
      <c r="AI447" s="17"/>
      <c r="AJ447" s="17"/>
      <c r="AK447" s="17"/>
      <c r="AL447" s="17"/>
      <c r="AM447" s="17"/>
      <c r="AN447" s="17"/>
      <c r="AO447" s="17"/>
      <c r="AP447" s="17"/>
      <c r="AQ447" s="17"/>
      <c r="AR447" s="17"/>
      <c r="AS447" s="17"/>
      <c r="AT447" s="17"/>
      <c r="AU447" s="17"/>
      <c r="AV447" s="17"/>
      <c r="AW447" s="17"/>
      <c r="AX447" s="17"/>
      <c r="AY447" s="17"/>
      <c r="AZ447" s="17"/>
      <c r="BA447" s="17"/>
      <c r="BB447" s="17"/>
      <c r="BC447" s="17"/>
      <c r="BD447" s="17"/>
      <c r="BE447" s="17"/>
      <c r="BF447" s="17"/>
      <c r="BG447" s="17"/>
      <c r="BH447" s="17"/>
      <c r="BI447" s="17"/>
      <c r="BJ447" s="26"/>
      <c r="BK447" s="17"/>
      <c r="BL447" s="17"/>
      <c r="BM447" s="17"/>
      <c r="BN447" s="17"/>
      <c r="BO447" s="17"/>
      <c r="BP447" s="17"/>
      <c r="BQ447" s="17"/>
      <c r="BR447" s="17"/>
      <c r="BS447" s="17"/>
      <c r="BT447" s="17"/>
      <c r="BU447" s="17"/>
      <c r="BV447" s="17"/>
      <c r="BW447" s="17"/>
      <c r="BX447" s="26"/>
      <c r="BY447" s="26"/>
      <c r="BZ447" s="26"/>
      <c r="CA447" s="26"/>
      <c r="CB447" s="26"/>
      <c r="CC447" s="17"/>
      <c r="CD447" s="17"/>
      <c r="CE447" s="17"/>
      <c r="CF447" s="17"/>
      <c r="CG447" s="17"/>
      <c r="CH447" s="17"/>
      <c r="CI447" s="17"/>
      <c r="CJ447" s="26"/>
      <c r="CK447" s="17"/>
      <c r="CL447" s="17"/>
      <c r="CM447" s="17"/>
      <c r="CN447" s="17"/>
      <c r="CO447" s="17"/>
      <c r="CP447" s="17"/>
      <c r="CQ447" s="17"/>
      <c r="CR447" s="17"/>
      <c r="CS447" s="17"/>
      <c r="CT447" s="17"/>
      <c r="CU447" s="17"/>
      <c r="CV447" s="17"/>
      <c r="CW447" s="17"/>
      <c r="CX447" s="17"/>
      <c r="CY447" s="26"/>
      <c r="CZ447" s="26"/>
      <c r="DA447" s="26"/>
      <c r="DB447" s="17"/>
      <c r="DC447" s="17"/>
      <c r="DD447" s="17"/>
      <c r="DE447" s="17"/>
      <c r="DF447" s="17"/>
      <c r="DG447" s="17"/>
      <c r="DH447" s="26"/>
      <c r="DI447" s="17"/>
      <c r="DJ447" s="17"/>
      <c r="DK447" s="17"/>
      <c r="DL447" s="17"/>
      <c r="DM447" s="17">
        <v>28.71</v>
      </c>
      <c r="DN447" s="17">
        <v>28.67</v>
      </c>
      <c r="DO447" s="17">
        <v>28.68</v>
      </c>
      <c r="DP447" s="17">
        <v>28.68</v>
      </c>
      <c r="DQ447" s="17">
        <v>28.7</v>
      </c>
      <c r="DR447" s="17">
        <v>28.72</v>
      </c>
      <c r="DS447" s="17">
        <v>28.7</v>
      </c>
      <c r="DT447" s="17">
        <v>28.68</v>
      </c>
      <c r="DU447" s="17">
        <v>28.67</v>
      </c>
      <c r="DV447" s="17">
        <v>28.67</v>
      </c>
      <c r="DW447" s="17">
        <v>28.66</v>
      </c>
      <c r="DX447" s="17">
        <v>28.68</v>
      </c>
      <c r="DY447" s="17">
        <v>28.65</v>
      </c>
      <c r="DZ447" s="17">
        <v>28.65</v>
      </c>
      <c r="EA447" s="17">
        <v>28.65</v>
      </c>
      <c r="EB447" s="17">
        <v>28.61</v>
      </c>
      <c r="EC447" s="17">
        <v>28.6</v>
      </c>
      <c r="ED447" s="17">
        <v>28.57</v>
      </c>
      <c r="EE447" s="17">
        <v>28.54</v>
      </c>
      <c r="EF447" s="17">
        <v>28.54</v>
      </c>
      <c r="EG447" s="17">
        <v>28.55</v>
      </c>
      <c r="EH447" s="17">
        <v>28.53</v>
      </c>
      <c r="EI447" s="17">
        <v>28.5</v>
      </c>
      <c r="EJ447" s="17">
        <v>28.51</v>
      </c>
      <c r="EK447" s="17">
        <v>28.53</v>
      </c>
      <c r="EL447" s="17">
        <v>28.52</v>
      </c>
      <c r="EM447" s="17">
        <v>28.53</v>
      </c>
      <c r="EN447" s="17">
        <v>28.47</v>
      </c>
      <c r="EO447" s="17">
        <v>28.45</v>
      </c>
      <c r="EP447" s="17">
        <v>28.42</v>
      </c>
      <c r="EQ447" s="17">
        <v>28.41</v>
      </c>
      <c r="ER447" s="17">
        <v>28.36</v>
      </c>
      <c r="ES447" s="17">
        <v>28.37</v>
      </c>
      <c r="ET447" s="17">
        <v>28.39</v>
      </c>
      <c r="EU447" s="17">
        <v>28.39</v>
      </c>
      <c r="EV447" s="17">
        <v>28.38</v>
      </c>
      <c r="EW447" s="17">
        <v>28.38</v>
      </c>
      <c r="EX447" s="17">
        <v>28.38</v>
      </c>
      <c r="EY447" s="17">
        <v>28.4</v>
      </c>
      <c r="EZ447" s="17">
        <v>28.43</v>
      </c>
      <c r="FA447" s="17">
        <v>28.45</v>
      </c>
      <c r="FB447" s="17">
        <v>28.42</v>
      </c>
      <c r="FC447" s="17">
        <v>28.4</v>
      </c>
      <c r="FD447" s="17">
        <v>28.44</v>
      </c>
      <c r="FE447" s="17">
        <v>28.41</v>
      </c>
      <c r="FF447" s="17">
        <v>28.42</v>
      </c>
      <c r="FG447" s="17">
        <v>28.54</v>
      </c>
      <c r="FH447" s="17">
        <v>28.56</v>
      </c>
      <c r="FI447" s="17">
        <v>28.55</v>
      </c>
      <c r="FJ447" s="17">
        <v>28.53</v>
      </c>
      <c r="FK447" s="17">
        <v>28.54</v>
      </c>
      <c r="FL447" s="17">
        <v>28.52</v>
      </c>
      <c r="FM447" s="17">
        <v>28.49</v>
      </c>
      <c r="FN447" s="17">
        <v>28.5</v>
      </c>
      <c r="FO447" s="17">
        <v>28.5</v>
      </c>
      <c r="FP447" s="17">
        <v>28.51</v>
      </c>
      <c r="FQ447" s="17">
        <v>28.51</v>
      </c>
      <c r="FR447" s="17">
        <v>28.5</v>
      </c>
      <c r="FS447" s="17">
        <v>28.5</v>
      </c>
      <c r="FT447" s="17">
        <v>28.51</v>
      </c>
      <c r="FU447" s="17">
        <v>28.52</v>
      </c>
      <c r="FV447" s="17">
        <v>28.51</v>
      </c>
      <c r="FW447" s="17">
        <v>28.49</v>
      </c>
      <c r="FX447" s="17">
        <v>28.45</v>
      </c>
      <c r="FY447" s="17">
        <v>28.48</v>
      </c>
      <c r="FZ447" s="17">
        <v>28.47</v>
      </c>
      <c r="GA447" s="17">
        <v>28.48</v>
      </c>
      <c r="GB447" s="17">
        <v>28.49</v>
      </c>
      <c r="GC447" s="17">
        <v>28.48</v>
      </c>
      <c r="GD447" s="17">
        <v>28.48</v>
      </c>
      <c r="GE447" s="17">
        <v>28.47</v>
      </c>
      <c r="GF447" s="17">
        <v>28.47</v>
      </c>
      <c r="GG447" s="17">
        <v>28.45</v>
      </c>
      <c r="GH447" s="17">
        <v>28.46</v>
      </c>
      <c r="GI447" s="17">
        <v>28.4</v>
      </c>
      <c r="GJ447" s="17">
        <v>28.41</v>
      </c>
      <c r="GK447" s="17">
        <v>28.41</v>
      </c>
      <c r="GL447" s="17">
        <v>28.42</v>
      </c>
      <c r="GM447" s="17">
        <v>28.42</v>
      </c>
      <c r="GN447" s="17">
        <v>28.41</v>
      </c>
      <c r="GO447" s="17">
        <v>28.45</v>
      </c>
      <c r="GP447" s="17">
        <v>28.46</v>
      </c>
      <c r="GQ447" s="17">
        <v>28.49</v>
      </c>
      <c r="GR447" s="17">
        <v>28.48</v>
      </c>
      <c r="GS447" s="17">
        <v>28.47</v>
      </c>
      <c r="GT447" s="17">
        <v>28.46</v>
      </c>
      <c r="GU447" s="17">
        <v>28.46</v>
      </c>
      <c r="GV447" s="17">
        <v>28.5</v>
      </c>
      <c r="GW447" s="17">
        <v>28.5</v>
      </c>
      <c r="GX447" s="17">
        <v>28.51</v>
      </c>
      <c r="GY447" s="17">
        <v>28.52</v>
      </c>
      <c r="GZ447" s="17">
        <v>28.52</v>
      </c>
      <c r="HA447" s="17">
        <v>28.53</v>
      </c>
      <c r="HB447" s="17">
        <v>28.5</v>
      </c>
      <c r="HC447" s="17">
        <v>28.49</v>
      </c>
      <c r="HD447" s="17">
        <v>28.48</v>
      </c>
      <c r="HE447" s="17">
        <v>28.47</v>
      </c>
      <c r="HF447" s="17">
        <v>28.48</v>
      </c>
      <c r="HG447" s="17">
        <v>28.47</v>
      </c>
      <c r="HH447" s="17">
        <v>28.45</v>
      </c>
      <c r="HI447" s="17">
        <v>28.45</v>
      </c>
      <c r="HJ447" s="17">
        <v>28.44</v>
      </c>
      <c r="HK447" s="17">
        <v>28.43</v>
      </c>
      <c r="HL447" s="17">
        <v>28.41</v>
      </c>
      <c r="HM447" s="17">
        <v>28.43</v>
      </c>
      <c r="HN447" s="17">
        <v>28.45</v>
      </c>
      <c r="HO447" s="17">
        <v>28.43</v>
      </c>
      <c r="HP447" s="17">
        <v>28.42</v>
      </c>
      <c r="HQ447" s="17">
        <v>28.42</v>
      </c>
      <c r="HR447" s="17">
        <v>28.41</v>
      </c>
      <c r="HS447" s="17">
        <v>28.42</v>
      </c>
      <c r="HT447" s="17">
        <v>28.45</v>
      </c>
      <c r="HU447" s="17">
        <v>28.46</v>
      </c>
      <c r="HV447" s="17">
        <v>28.43</v>
      </c>
      <c r="HW447" s="17">
        <v>28.44</v>
      </c>
      <c r="HX447" s="17">
        <v>28.45</v>
      </c>
      <c r="HY447" s="17">
        <v>28.45</v>
      </c>
      <c r="HZ447" s="17">
        <v>28.45</v>
      </c>
      <c r="IA447" s="17">
        <v>28.46</v>
      </c>
      <c r="IB447" s="17">
        <v>28.46</v>
      </c>
      <c r="IC447" s="17">
        <v>28.46</v>
      </c>
      <c r="ID447" s="17">
        <v>28.47</v>
      </c>
      <c r="IE447" s="17">
        <v>28.48</v>
      </c>
      <c r="IF447" s="17">
        <v>28.5</v>
      </c>
      <c r="IG447" s="17">
        <v>28.53</v>
      </c>
      <c r="IH447" s="17">
        <v>28.52</v>
      </c>
      <c r="II447" s="17">
        <v>28.48</v>
      </c>
      <c r="IJ447" s="17">
        <v>28.5</v>
      </c>
      <c r="IK447" s="17">
        <v>28.52</v>
      </c>
      <c r="IL447" s="17">
        <v>28.53</v>
      </c>
      <c r="IM447" s="17">
        <v>28.49</v>
      </c>
      <c r="IN447" s="17">
        <v>28.52</v>
      </c>
      <c r="IO447" s="17">
        <v>28.51</v>
      </c>
      <c r="IP447" s="17">
        <v>28.5</v>
      </c>
      <c r="IQ447" s="17">
        <v>28.5</v>
      </c>
      <c r="IR447" s="17">
        <v>28.5</v>
      </c>
      <c r="IS447" s="17">
        <v>28.5</v>
      </c>
      <c r="IT447" s="17">
        <v>28.51</v>
      </c>
      <c r="IU447" s="17">
        <v>28.52</v>
      </c>
      <c r="IV447" s="17">
        <v>28.54</v>
      </c>
      <c r="IW447" s="17">
        <v>28.53</v>
      </c>
      <c r="IX447" s="17">
        <v>28.53</v>
      </c>
      <c r="IY447" s="17">
        <v>28.53</v>
      </c>
    </row>
    <row r="448" spans="1:259" x14ac:dyDescent="0.15">
      <c r="A448" s="17" t="s">
        <v>190</v>
      </c>
      <c r="B448" s="17" t="s">
        <v>191</v>
      </c>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c r="AA448" s="26"/>
      <c r="AB448" s="17"/>
      <c r="AC448" s="26"/>
      <c r="AD448" s="26"/>
      <c r="AE448" s="17"/>
      <c r="AF448" s="17"/>
      <c r="AG448" s="17"/>
      <c r="AH448" s="17"/>
      <c r="AI448" s="17"/>
      <c r="AJ448" s="17"/>
      <c r="AK448" s="17"/>
      <c r="AL448" s="17"/>
      <c r="AM448" s="17"/>
      <c r="AN448" s="17"/>
      <c r="AO448" s="17"/>
      <c r="AP448" s="17"/>
      <c r="AQ448" s="17"/>
      <c r="AR448" s="17"/>
      <c r="AS448" s="17"/>
      <c r="AT448" s="17"/>
      <c r="AU448" s="17"/>
      <c r="AV448" s="17"/>
      <c r="AW448" s="17"/>
      <c r="AX448" s="17"/>
      <c r="AY448" s="17"/>
      <c r="AZ448" s="17"/>
      <c r="BA448" s="17"/>
      <c r="BB448" s="17"/>
      <c r="BC448" s="17"/>
      <c r="BD448" s="17"/>
      <c r="BE448" s="17"/>
      <c r="BF448" s="17"/>
      <c r="BG448" s="17"/>
      <c r="BH448" s="17"/>
      <c r="BI448" s="17"/>
      <c r="BJ448" s="26"/>
      <c r="BK448" s="17"/>
      <c r="BL448" s="17"/>
      <c r="BM448" s="17"/>
      <c r="BN448" s="17"/>
      <c r="BO448" s="17"/>
      <c r="BP448" s="17"/>
      <c r="BQ448" s="17"/>
      <c r="BR448" s="17"/>
      <c r="BS448" s="17"/>
      <c r="BT448" s="17"/>
      <c r="BU448" s="17"/>
      <c r="BV448" s="17"/>
      <c r="BW448" s="17"/>
      <c r="BX448" s="26"/>
      <c r="BY448" s="26"/>
      <c r="BZ448" s="26"/>
      <c r="CA448" s="26"/>
      <c r="CB448" s="26"/>
      <c r="CC448" s="17"/>
      <c r="CD448" s="17"/>
      <c r="CE448" s="17"/>
      <c r="CF448" s="17"/>
      <c r="CG448" s="17"/>
      <c r="CH448" s="17"/>
      <c r="CI448" s="17"/>
      <c r="CJ448" s="26"/>
      <c r="CK448" s="17"/>
      <c r="CL448" s="17"/>
      <c r="CM448" s="17"/>
      <c r="CN448" s="17"/>
      <c r="CO448" s="17"/>
      <c r="CP448" s="17"/>
      <c r="CQ448" s="17"/>
      <c r="CR448" s="17"/>
      <c r="CS448" s="17"/>
      <c r="CT448" s="17"/>
      <c r="CU448" s="17"/>
      <c r="CV448" s="17"/>
      <c r="CW448" s="17"/>
      <c r="CX448" s="17"/>
      <c r="CY448" s="26"/>
      <c r="CZ448" s="26"/>
      <c r="DA448" s="26"/>
      <c r="DB448" s="17"/>
      <c r="DC448" s="17"/>
      <c r="DD448" s="17"/>
      <c r="DE448" s="17"/>
      <c r="DF448" s="17"/>
      <c r="DG448" s="17"/>
      <c r="DH448" s="26"/>
      <c r="DI448" s="17"/>
      <c r="DJ448" s="17"/>
      <c r="DK448" s="17"/>
      <c r="DL448" s="17"/>
      <c r="DM448" s="17">
        <v>18.2</v>
      </c>
      <c r="DN448" s="17">
        <v>18.2</v>
      </c>
      <c r="DO448" s="17">
        <v>18.2</v>
      </c>
      <c r="DP448" s="17">
        <v>18.22</v>
      </c>
      <c r="DQ448" s="17">
        <v>18.21</v>
      </c>
      <c r="DR448" s="17">
        <v>18.2</v>
      </c>
      <c r="DS448" s="17">
        <v>18.2</v>
      </c>
      <c r="DT448" s="17">
        <v>18.2</v>
      </c>
      <c r="DU448" s="17">
        <v>18.2</v>
      </c>
      <c r="DV448" s="17">
        <v>18.2</v>
      </c>
      <c r="DW448" s="17">
        <v>18.2</v>
      </c>
      <c r="DX448" s="17">
        <v>18.190000000000001</v>
      </c>
      <c r="DY448" s="17">
        <v>18.2</v>
      </c>
      <c r="DZ448" s="17">
        <v>18.25</v>
      </c>
      <c r="EA448" s="17">
        <v>18.21</v>
      </c>
      <c r="EB448" s="17">
        <v>18.21</v>
      </c>
      <c r="EC448" s="17">
        <v>18.18</v>
      </c>
      <c r="ED448" s="17">
        <v>18.18</v>
      </c>
      <c r="EE448" s="17">
        <v>18.18</v>
      </c>
      <c r="EF448" s="17">
        <v>18.18</v>
      </c>
      <c r="EG448" s="17">
        <v>18.170000000000002</v>
      </c>
      <c r="EH448" s="17">
        <v>18.170000000000002</v>
      </c>
      <c r="EI448" s="17">
        <v>18.21</v>
      </c>
      <c r="EJ448" s="17">
        <v>18.18</v>
      </c>
      <c r="EK448" s="17">
        <v>18.170000000000002</v>
      </c>
      <c r="EL448" s="17">
        <v>18.170000000000002</v>
      </c>
      <c r="EM448" s="17">
        <v>18.170000000000002</v>
      </c>
      <c r="EN448" s="17">
        <v>18.170000000000002</v>
      </c>
      <c r="EO448" s="17">
        <v>18.16</v>
      </c>
      <c r="EP448" s="17">
        <v>18.16</v>
      </c>
      <c r="EQ448" s="17">
        <v>18.16</v>
      </c>
      <c r="ER448" s="17">
        <v>18.16</v>
      </c>
      <c r="ES448" s="17">
        <v>18.16</v>
      </c>
      <c r="ET448" s="17">
        <v>18.2</v>
      </c>
      <c r="EU448" s="17">
        <v>18.16</v>
      </c>
      <c r="EV448" s="17">
        <v>18.16</v>
      </c>
      <c r="EW448" s="17">
        <v>18.21</v>
      </c>
      <c r="EX448" s="17">
        <v>18.190000000000001</v>
      </c>
      <c r="EY448" s="17">
        <v>18.170000000000002</v>
      </c>
      <c r="EZ448" s="17">
        <v>18.170000000000002</v>
      </c>
      <c r="FA448" s="17">
        <v>18.170000000000002</v>
      </c>
      <c r="FB448" s="17">
        <v>18.16</v>
      </c>
      <c r="FC448" s="17">
        <v>18.16</v>
      </c>
      <c r="FD448" s="17">
        <v>18.170000000000002</v>
      </c>
      <c r="FE448" s="17">
        <v>18.16</v>
      </c>
      <c r="FF448" s="17">
        <v>18.16</v>
      </c>
      <c r="FG448" s="17">
        <v>18.170000000000002</v>
      </c>
      <c r="FH448" s="17">
        <v>18.170000000000002</v>
      </c>
      <c r="FI448" s="17">
        <v>18.170000000000002</v>
      </c>
      <c r="FJ448" s="17">
        <v>18.18</v>
      </c>
      <c r="FK448" s="17">
        <v>18.18</v>
      </c>
      <c r="FL448" s="17">
        <v>18.18</v>
      </c>
      <c r="FM448" s="17">
        <v>18.190000000000001</v>
      </c>
      <c r="FN448" s="17">
        <v>18.18</v>
      </c>
      <c r="FO448" s="17">
        <v>18.190000000000001</v>
      </c>
      <c r="FP448" s="17">
        <v>18.2</v>
      </c>
      <c r="FQ448" s="17">
        <v>18.190000000000001</v>
      </c>
      <c r="FR448" s="17">
        <v>18.18</v>
      </c>
      <c r="FS448" s="17">
        <v>18.18</v>
      </c>
      <c r="FT448" s="17">
        <v>18.18</v>
      </c>
      <c r="FU448" s="17">
        <v>18.18</v>
      </c>
      <c r="FV448" s="17">
        <v>18.18</v>
      </c>
      <c r="FW448" s="17">
        <v>18.18</v>
      </c>
      <c r="FX448" s="17">
        <v>18.190000000000001</v>
      </c>
      <c r="FY448" s="17">
        <v>18.190000000000001</v>
      </c>
      <c r="FZ448" s="17">
        <v>18.23</v>
      </c>
      <c r="GA448" s="17">
        <v>18.2</v>
      </c>
      <c r="GB448" s="17">
        <v>18.21</v>
      </c>
      <c r="GC448" s="17">
        <v>18.21</v>
      </c>
      <c r="GD448" s="17">
        <v>18.2</v>
      </c>
      <c r="GE448" s="17">
        <v>18.2</v>
      </c>
      <c r="GF448" s="17">
        <v>18.2</v>
      </c>
      <c r="GG448" s="17">
        <v>18.2</v>
      </c>
      <c r="GH448" s="17">
        <v>18.190000000000001</v>
      </c>
      <c r="GI448" s="17">
        <v>18.18</v>
      </c>
      <c r="GJ448" s="17">
        <v>18.2</v>
      </c>
      <c r="GK448" s="17">
        <v>18.18</v>
      </c>
      <c r="GL448" s="17">
        <v>18.2</v>
      </c>
      <c r="GM448" s="17">
        <v>18.18</v>
      </c>
      <c r="GN448" s="17">
        <v>18.170000000000002</v>
      </c>
      <c r="GO448" s="17">
        <v>18.170000000000002</v>
      </c>
      <c r="GP448" s="17">
        <v>18.18</v>
      </c>
      <c r="GQ448" s="17">
        <v>18.2</v>
      </c>
      <c r="GR448" s="17">
        <v>18.190000000000001</v>
      </c>
      <c r="GS448" s="17">
        <v>18.18</v>
      </c>
      <c r="GT448" s="17">
        <v>18.21</v>
      </c>
      <c r="GU448" s="17">
        <v>18.21</v>
      </c>
      <c r="GV448" s="17">
        <v>18.2</v>
      </c>
      <c r="GW448" s="17">
        <v>18.21</v>
      </c>
      <c r="GX448" s="17">
        <v>18.21</v>
      </c>
      <c r="GY448" s="17">
        <v>18.21</v>
      </c>
      <c r="GZ448" s="17">
        <v>18.21</v>
      </c>
      <c r="HA448" s="17">
        <v>18.21</v>
      </c>
      <c r="HB448" s="17">
        <v>18.21</v>
      </c>
      <c r="HC448" s="17">
        <v>18.22</v>
      </c>
      <c r="HD448" s="17">
        <v>18.22</v>
      </c>
      <c r="HE448" s="17">
        <v>18.260000000000002</v>
      </c>
      <c r="HF448" s="17">
        <v>18.239999999999998</v>
      </c>
      <c r="HG448" s="17">
        <v>18.25</v>
      </c>
      <c r="HH448" s="17">
        <v>18.260000000000002</v>
      </c>
      <c r="HI448" s="17">
        <v>18.260000000000002</v>
      </c>
      <c r="HJ448" s="17">
        <v>18.260000000000002</v>
      </c>
      <c r="HK448" s="17">
        <v>18.25</v>
      </c>
      <c r="HL448" s="17">
        <v>18.25</v>
      </c>
      <c r="HM448" s="17">
        <v>18.27</v>
      </c>
      <c r="HN448" s="17">
        <v>18.27</v>
      </c>
      <c r="HO448" s="17">
        <v>18.260000000000002</v>
      </c>
      <c r="HP448" s="17">
        <v>18.27</v>
      </c>
      <c r="HQ448" s="17">
        <v>18.25</v>
      </c>
      <c r="HR448" s="17">
        <v>18.260000000000002</v>
      </c>
      <c r="HS448" s="17">
        <v>18.27</v>
      </c>
      <c r="HT448" s="17">
        <v>18.27</v>
      </c>
      <c r="HU448" s="17">
        <v>18.28</v>
      </c>
      <c r="HV448" s="17">
        <v>18.28</v>
      </c>
      <c r="HW448" s="17">
        <v>18.29</v>
      </c>
      <c r="HX448" s="17">
        <v>18.329999999999998</v>
      </c>
      <c r="HY448" s="17">
        <v>18.329999999999998</v>
      </c>
      <c r="HZ448" s="17">
        <v>18.309999999999999</v>
      </c>
      <c r="IA448" s="17">
        <v>18.34</v>
      </c>
      <c r="IB448" s="17">
        <v>18.34</v>
      </c>
      <c r="IC448" s="17">
        <v>18.350000000000001</v>
      </c>
      <c r="ID448" s="17">
        <v>18.34</v>
      </c>
      <c r="IE448" s="17">
        <v>18.329999999999998</v>
      </c>
      <c r="IF448" s="17">
        <v>18.3</v>
      </c>
      <c r="IG448" s="17">
        <v>18.3</v>
      </c>
      <c r="IH448" s="17">
        <v>18.3</v>
      </c>
      <c r="II448" s="17">
        <v>18.3</v>
      </c>
      <c r="IJ448" s="17">
        <v>18.309999999999999</v>
      </c>
      <c r="IK448" s="17">
        <v>18.29</v>
      </c>
      <c r="IL448" s="17">
        <v>18.29</v>
      </c>
      <c r="IM448" s="17">
        <v>18.3</v>
      </c>
      <c r="IN448" s="17">
        <v>18.3</v>
      </c>
      <c r="IO448" s="17">
        <v>18.309999999999999</v>
      </c>
      <c r="IP448" s="17">
        <v>18.3</v>
      </c>
      <c r="IQ448" s="17">
        <v>18.3</v>
      </c>
      <c r="IR448" s="17">
        <v>18.309999999999999</v>
      </c>
      <c r="IS448" s="17">
        <v>18.29</v>
      </c>
      <c r="IT448" s="17">
        <v>18.32</v>
      </c>
      <c r="IU448" s="17">
        <v>18.32</v>
      </c>
      <c r="IV448" s="17">
        <v>18.309999999999999</v>
      </c>
      <c r="IW448" s="17">
        <v>18.329999999999998</v>
      </c>
      <c r="IX448" s="17">
        <v>18.329999999999998</v>
      </c>
      <c r="IY448" s="17">
        <v>18.32</v>
      </c>
    </row>
    <row r="449" spans="1:259" x14ac:dyDescent="0.15">
      <c r="A449" s="17" t="s">
        <v>2950</v>
      </c>
      <c r="B449" s="17" t="s">
        <v>2951</v>
      </c>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c r="AA449" s="26"/>
      <c r="AB449" s="17"/>
      <c r="AC449" s="26"/>
      <c r="AD449" s="26"/>
      <c r="AE449" s="17"/>
      <c r="AF449" s="17"/>
      <c r="AG449" s="17"/>
      <c r="AH449" s="17"/>
      <c r="AI449" s="17"/>
      <c r="AJ449" s="17"/>
      <c r="AK449" s="17"/>
      <c r="AL449" s="17"/>
      <c r="AM449" s="17"/>
      <c r="AN449" s="17"/>
      <c r="AO449" s="17"/>
      <c r="AP449" s="17"/>
      <c r="AQ449" s="17"/>
      <c r="AR449" s="17"/>
      <c r="AS449" s="17"/>
      <c r="AT449" s="17"/>
      <c r="AU449" s="17"/>
      <c r="AV449" s="17"/>
      <c r="AW449" s="17"/>
      <c r="AX449" s="17"/>
      <c r="AY449" s="17"/>
      <c r="AZ449" s="17"/>
      <c r="BA449" s="17"/>
      <c r="BB449" s="17"/>
      <c r="BC449" s="17"/>
      <c r="BD449" s="17"/>
      <c r="BE449" s="17"/>
      <c r="BF449" s="17"/>
      <c r="BG449" s="17"/>
      <c r="BH449" s="17"/>
      <c r="BI449" s="17"/>
      <c r="BJ449" s="26"/>
      <c r="BK449" s="17"/>
      <c r="BL449" s="17"/>
      <c r="BM449" s="17"/>
      <c r="BN449" s="17"/>
      <c r="BO449" s="17"/>
      <c r="BP449" s="17"/>
      <c r="BQ449" s="17"/>
      <c r="BR449" s="17"/>
      <c r="BS449" s="17"/>
      <c r="BT449" s="17"/>
      <c r="BU449" s="17"/>
      <c r="BV449" s="17"/>
      <c r="BW449" s="17"/>
      <c r="BX449" s="26"/>
      <c r="BY449" s="26"/>
      <c r="BZ449" s="26"/>
      <c r="CA449" s="26"/>
      <c r="CB449" s="26"/>
      <c r="CC449" s="17"/>
      <c r="CD449" s="17"/>
      <c r="CE449" s="17"/>
      <c r="CF449" s="17"/>
      <c r="CG449" s="17"/>
      <c r="CH449" s="17"/>
      <c r="CI449" s="17"/>
      <c r="CJ449" s="26"/>
      <c r="CK449" s="17"/>
      <c r="CL449" s="17"/>
      <c r="CM449" s="17"/>
      <c r="CN449" s="17"/>
      <c r="CO449" s="17"/>
      <c r="CP449" s="17"/>
      <c r="CQ449" s="17"/>
      <c r="CR449" s="17"/>
      <c r="CS449" s="17"/>
      <c r="CT449" s="17"/>
      <c r="CU449" s="17"/>
      <c r="CV449" s="17"/>
      <c r="CW449" s="17"/>
      <c r="CX449" s="17"/>
      <c r="CY449" s="26"/>
      <c r="CZ449" s="26"/>
      <c r="DA449" s="26"/>
      <c r="DB449" s="17"/>
      <c r="DC449" s="17"/>
      <c r="DD449" s="17"/>
      <c r="DE449" s="17"/>
      <c r="DF449" s="17"/>
      <c r="DG449" s="17"/>
      <c r="DH449" s="26"/>
      <c r="DI449" s="17"/>
      <c r="DJ449" s="17"/>
      <c r="DK449" s="17"/>
      <c r="DL449" s="17"/>
      <c r="DM449" s="17">
        <v>15.75</v>
      </c>
      <c r="DN449" s="17">
        <v>15.75</v>
      </c>
      <c r="DO449" s="17">
        <v>15.75</v>
      </c>
      <c r="DP449" s="17">
        <v>15.75</v>
      </c>
      <c r="DQ449" s="17">
        <v>15.75</v>
      </c>
      <c r="DR449" s="17">
        <v>15.75</v>
      </c>
      <c r="DS449" s="17">
        <v>15.75</v>
      </c>
      <c r="DT449" s="17">
        <v>15.75</v>
      </c>
      <c r="DU449" s="17">
        <v>15.75</v>
      </c>
      <c r="DV449" s="17">
        <v>15.75</v>
      </c>
      <c r="DW449" s="17">
        <v>15.75</v>
      </c>
      <c r="DX449" s="17">
        <v>15.75</v>
      </c>
      <c r="DY449" s="17">
        <v>15.75</v>
      </c>
      <c r="DZ449" s="17">
        <v>15.75</v>
      </c>
      <c r="EA449" s="17">
        <v>15.75</v>
      </c>
      <c r="EB449" s="17">
        <v>15.75</v>
      </c>
      <c r="EC449" s="17">
        <v>15.75</v>
      </c>
      <c r="ED449" s="17">
        <v>15.75</v>
      </c>
      <c r="EE449" s="17">
        <v>15.75</v>
      </c>
      <c r="EF449" s="17">
        <v>15.75</v>
      </c>
      <c r="EG449" s="17">
        <v>15.75</v>
      </c>
      <c r="EH449" s="17">
        <v>15.75</v>
      </c>
      <c r="EI449" s="17">
        <v>15.75</v>
      </c>
      <c r="EJ449" s="17">
        <v>15.75</v>
      </c>
      <c r="EK449" s="17">
        <v>15.75</v>
      </c>
      <c r="EL449" s="17">
        <v>15.75</v>
      </c>
      <c r="EM449" s="17">
        <v>15.75</v>
      </c>
      <c r="EN449" s="17">
        <v>15.75</v>
      </c>
      <c r="EO449" s="17">
        <v>15.75</v>
      </c>
      <c r="EP449" s="17">
        <v>15.75</v>
      </c>
      <c r="EQ449" s="17">
        <v>15.75</v>
      </c>
      <c r="ER449" s="17">
        <v>15.75</v>
      </c>
      <c r="ES449" s="17">
        <v>15.75</v>
      </c>
      <c r="ET449" s="17">
        <v>15.75</v>
      </c>
      <c r="EU449" s="17">
        <v>15.75</v>
      </c>
      <c r="EV449" s="17">
        <v>15.75</v>
      </c>
      <c r="EW449" s="17">
        <v>15.75</v>
      </c>
      <c r="EX449" s="17">
        <v>15.75</v>
      </c>
      <c r="EY449" s="17">
        <v>15.75</v>
      </c>
      <c r="EZ449" s="17">
        <v>15.75</v>
      </c>
      <c r="FA449" s="17">
        <v>15.75</v>
      </c>
      <c r="FB449" s="17">
        <v>15.75</v>
      </c>
      <c r="FC449" s="17">
        <v>15.75</v>
      </c>
      <c r="FD449" s="17">
        <v>15.75</v>
      </c>
      <c r="FE449" s="17">
        <v>15.75</v>
      </c>
      <c r="FF449" s="17">
        <v>15.75</v>
      </c>
      <c r="FG449" s="17">
        <v>15.75</v>
      </c>
      <c r="FH449" s="17">
        <v>15.75</v>
      </c>
      <c r="FI449" s="17">
        <v>15.75</v>
      </c>
      <c r="FJ449" s="17">
        <v>15.75</v>
      </c>
      <c r="FK449" s="17">
        <v>15.75</v>
      </c>
      <c r="FL449" s="17">
        <v>15.75</v>
      </c>
      <c r="FM449" s="17">
        <v>15.75</v>
      </c>
      <c r="FN449" s="17">
        <v>15.75</v>
      </c>
      <c r="FO449" s="17">
        <v>15.75</v>
      </c>
      <c r="FP449" s="17">
        <v>15.75</v>
      </c>
      <c r="FQ449" s="17">
        <v>15.75</v>
      </c>
      <c r="FR449" s="17">
        <v>15.75</v>
      </c>
      <c r="FS449" s="17">
        <v>15.75</v>
      </c>
      <c r="FT449" s="17">
        <v>15.75</v>
      </c>
      <c r="FU449" s="17">
        <v>15.75</v>
      </c>
      <c r="FV449" s="17">
        <v>15.75</v>
      </c>
      <c r="FW449" s="17">
        <v>15.75</v>
      </c>
      <c r="FX449" s="17">
        <v>15.75</v>
      </c>
      <c r="FY449" s="17">
        <v>15.75</v>
      </c>
      <c r="FZ449" s="17">
        <v>15.75</v>
      </c>
      <c r="GA449" s="17">
        <v>15.75</v>
      </c>
      <c r="GB449" s="17">
        <v>15.75</v>
      </c>
      <c r="GC449" s="17">
        <v>15.75</v>
      </c>
      <c r="GD449" s="17">
        <v>15.75</v>
      </c>
      <c r="GE449" s="17">
        <v>15.75</v>
      </c>
      <c r="GF449" s="17">
        <v>15.75</v>
      </c>
      <c r="GG449" s="17">
        <v>15.75</v>
      </c>
      <c r="GH449" s="17">
        <v>15.75</v>
      </c>
      <c r="GI449" s="17">
        <v>15.75</v>
      </c>
      <c r="GJ449" s="17">
        <v>15.75</v>
      </c>
      <c r="GK449" s="17">
        <v>15.75</v>
      </c>
      <c r="GL449" s="17">
        <v>15.75</v>
      </c>
      <c r="GM449" s="17">
        <v>15.75</v>
      </c>
      <c r="GN449" s="17">
        <v>15.75</v>
      </c>
      <c r="GO449" s="17">
        <v>15.75</v>
      </c>
      <c r="GP449" s="17">
        <v>15.75</v>
      </c>
      <c r="GQ449" s="17">
        <v>15.75</v>
      </c>
      <c r="GR449" s="17">
        <v>15.75</v>
      </c>
      <c r="GS449" s="17">
        <v>15.75</v>
      </c>
      <c r="GT449" s="17">
        <v>15.75</v>
      </c>
      <c r="GU449" s="17">
        <v>15.75</v>
      </c>
      <c r="GV449" s="17">
        <v>15.75</v>
      </c>
      <c r="GW449" s="17">
        <v>15.75</v>
      </c>
      <c r="GX449" s="17">
        <v>15.75</v>
      </c>
      <c r="GY449" s="17">
        <v>15.75</v>
      </c>
      <c r="GZ449" s="17">
        <v>15.75</v>
      </c>
      <c r="HA449" s="17">
        <v>15.75</v>
      </c>
      <c r="HB449" s="17">
        <v>15.75</v>
      </c>
      <c r="HC449" s="17">
        <v>15.75</v>
      </c>
      <c r="HD449" s="17">
        <v>15.75</v>
      </c>
      <c r="HE449" s="17">
        <v>15.75</v>
      </c>
      <c r="HF449" s="17">
        <v>15.75</v>
      </c>
      <c r="HG449" s="17">
        <v>15.75</v>
      </c>
      <c r="HH449" s="17">
        <v>15.75</v>
      </c>
      <c r="HI449" s="17">
        <v>15.75</v>
      </c>
      <c r="HJ449" s="17">
        <v>15.75</v>
      </c>
      <c r="HK449" s="17">
        <v>15.75</v>
      </c>
      <c r="HL449" s="17">
        <v>15.75</v>
      </c>
      <c r="HM449" s="17">
        <v>15.75</v>
      </c>
      <c r="HN449" s="17">
        <v>15.75</v>
      </c>
      <c r="HO449" s="17">
        <v>15.75</v>
      </c>
      <c r="HP449" s="17">
        <v>15.75</v>
      </c>
      <c r="HQ449" s="17">
        <v>15.75</v>
      </c>
      <c r="HR449" s="17">
        <v>15.75</v>
      </c>
      <c r="HS449" s="17">
        <v>15.75</v>
      </c>
      <c r="HT449" s="17">
        <v>15.75</v>
      </c>
      <c r="HU449" s="17">
        <v>15.75</v>
      </c>
      <c r="HV449" s="17">
        <v>15.75</v>
      </c>
      <c r="HW449" s="17">
        <v>15.75</v>
      </c>
      <c r="HX449" s="17">
        <v>15.75</v>
      </c>
      <c r="HY449" s="17">
        <v>15.75</v>
      </c>
      <c r="HZ449" s="17">
        <v>15.75</v>
      </c>
      <c r="IA449" s="17">
        <v>15.75</v>
      </c>
      <c r="IB449" s="17">
        <v>15.75</v>
      </c>
      <c r="IC449" s="17">
        <v>15.75</v>
      </c>
      <c r="ID449" s="17">
        <v>15.75</v>
      </c>
      <c r="IE449" s="17">
        <v>15.75</v>
      </c>
      <c r="IF449" s="17">
        <v>15.75</v>
      </c>
      <c r="IG449" s="17">
        <v>15.75</v>
      </c>
      <c r="IH449" s="17">
        <v>15.75</v>
      </c>
      <c r="II449" s="17">
        <v>15.75</v>
      </c>
      <c r="IJ449" s="17">
        <v>15.75</v>
      </c>
      <c r="IK449" s="17">
        <v>15.75</v>
      </c>
      <c r="IL449" s="17">
        <v>15.75</v>
      </c>
      <c r="IM449" s="17">
        <v>15.75</v>
      </c>
      <c r="IN449" s="17">
        <v>15.75</v>
      </c>
      <c r="IO449" s="17">
        <v>15.75</v>
      </c>
      <c r="IP449" s="17">
        <v>15.75</v>
      </c>
      <c r="IQ449" s="17">
        <v>15.75</v>
      </c>
      <c r="IR449" s="17">
        <v>15.75</v>
      </c>
      <c r="IS449" s="17">
        <v>15.75</v>
      </c>
      <c r="IT449" s="17">
        <v>15.75</v>
      </c>
      <c r="IU449" s="17">
        <v>15.75</v>
      </c>
      <c r="IV449" s="17">
        <v>15.75</v>
      </c>
      <c r="IW449" s="17">
        <v>15.75</v>
      </c>
      <c r="IX449" s="17">
        <v>15.75</v>
      </c>
      <c r="IY449" s="17">
        <v>15.75</v>
      </c>
    </row>
    <row r="450" spans="1:259" x14ac:dyDescent="0.15">
      <c r="A450" s="17" t="s">
        <v>417</v>
      </c>
      <c r="B450" s="17" t="s">
        <v>418</v>
      </c>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c r="AA450" s="26"/>
      <c r="AB450" s="17"/>
      <c r="AC450" s="26"/>
      <c r="AD450" s="26"/>
      <c r="AE450" s="17"/>
      <c r="AF450" s="17"/>
      <c r="AG450" s="17"/>
      <c r="AH450" s="17"/>
      <c r="AI450" s="17"/>
      <c r="AJ450" s="17"/>
      <c r="AK450" s="17"/>
      <c r="AL450" s="17"/>
      <c r="AM450" s="17"/>
      <c r="AN450" s="17"/>
      <c r="AO450" s="17"/>
      <c r="AP450" s="17"/>
      <c r="AQ450" s="17"/>
      <c r="AR450" s="17"/>
      <c r="AS450" s="17"/>
      <c r="AT450" s="17"/>
      <c r="AU450" s="17"/>
      <c r="AV450" s="17"/>
      <c r="AW450" s="17"/>
      <c r="AX450" s="17"/>
      <c r="AY450" s="17"/>
      <c r="AZ450" s="17"/>
      <c r="BA450" s="17"/>
      <c r="BB450" s="17"/>
      <c r="BC450" s="17"/>
      <c r="BD450" s="17"/>
      <c r="BE450" s="17"/>
      <c r="BF450" s="17"/>
      <c r="BG450" s="17"/>
      <c r="BH450" s="17"/>
      <c r="BI450" s="17"/>
      <c r="BJ450" s="26"/>
      <c r="BK450" s="17"/>
      <c r="BL450" s="17"/>
      <c r="BM450" s="17"/>
      <c r="BN450" s="17"/>
      <c r="BO450" s="17"/>
      <c r="BP450" s="17"/>
      <c r="BQ450" s="17"/>
      <c r="BR450" s="17"/>
      <c r="BS450" s="17"/>
      <c r="BT450" s="17"/>
      <c r="BU450" s="17"/>
      <c r="BV450" s="17"/>
      <c r="BW450" s="17"/>
      <c r="BX450" s="26"/>
      <c r="BY450" s="26"/>
      <c r="BZ450" s="26"/>
      <c r="CA450" s="26"/>
      <c r="CB450" s="26"/>
      <c r="CC450" s="17"/>
      <c r="CD450" s="17"/>
      <c r="CE450" s="17"/>
      <c r="CF450" s="17"/>
      <c r="CG450" s="17"/>
      <c r="CH450" s="17"/>
      <c r="CI450" s="17"/>
      <c r="CJ450" s="26"/>
      <c r="CK450" s="17"/>
      <c r="CL450" s="17"/>
      <c r="CM450" s="17"/>
      <c r="CN450" s="17"/>
      <c r="CO450" s="17"/>
      <c r="CP450" s="17"/>
      <c r="CQ450" s="17"/>
      <c r="CR450" s="17"/>
      <c r="CS450" s="17"/>
      <c r="CT450" s="17"/>
      <c r="CU450" s="17"/>
      <c r="CV450" s="17"/>
      <c r="CW450" s="17"/>
      <c r="CX450" s="17"/>
      <c r="CY450" s="26"/>
      <c r="CZ450" s="26"/>
      <c r="DA450" s="26"/>
      <c r="DB450" s="17"/>
      <c r="DC450" s="17"/>
      <c r="DD450" s="17"/>
      <c r="DE450" s="17"/>
      <c r="DF450" s="17"/>
      <c r="DG450" s="17"/>
      <c r="DH450" s="26"/>
      <c r="DI450" s="17"/>
      <c r="DJ450" s="17"/>
      <c r="DK450" s="17"/>
      <c r="DL450" s="17"/>
      <c r="DM450" s="17">
        <v>16.95</v>
      </c>
      <c r="DN450" s="17">
        <v>16.97</v>
      </c>
      <c r="DO450" s="17">
        <v>16.940000000000001</v>
      </c>
      <c r="DP450" s="17">
        <v>16.989999999999998</v>
      </c>
      <c r="DQ450" s="17">
        <v>16.989999999999998</v>
      </c>
      <c r="DR450" s="17">
        <v>16.98</v>
      </c>
      <c r="DS450" s="17">
        <v>16.989999999999998</v>
      </c>
      <c r="DT450" s="17">
        <v>17</v>
      </c>
      <c r="DU450" s="17">
        <v>16.96</v>
      </c>
      <c r="DV450" s="17">
        <v>16.940000000000001</v>
      </c>
      <c r="DW450" s="17">
        <v>16.98</v>
      </c>
      <c r="DX450" s="17">
        <v>16.97</v>
      </c>
      <c r="DY450" s="17">
        <v>16.98</v>
      </c>
      <c r="DZ450" s="17">
        <v>16.97</v>
      </c>
      <c r="EA450" s="17">
        <v>16.95</v>
      </c>
      <c r="EB450" s="17">
        <v>16.95</v>
      </c>
      <c r="EC450" s="17">
        <v>16.95</v>
      </c>
      <c r="ED450" s="17">
        <v>16.95</v>
      </c>
      <c r="EE450" s="17">
        <v>16.95</v>
      </c>
      <c r="EF450" s="17">
        <v>16.920000000000002</v>
      </c>
      <c r="EG450" s="17">
        <v>16.93</v>
      </c>
      <c r="EH450" s="17">
        <v>16.93</v>
      </c>
      <c r="EI450" s="17">
        <v>16.95</v>
      </c>
      <c r="EJ450" s="17">
        <v>16.96</v>
      </c>
      <c r="EK450" s="17">
        <v>16.940000000000001</v>
      </c>
      <c r="EL450" s="17">
        <v>16.940000000000001</v>
      </c>
      <c r="EM450" s="17">
        <v>16.940000000000001</v>
      </c>
      <c r="EN450" s="17">
        <v>16.940000000000001</v>
      </c>
      <c r="EO450" s="17">
        <v>16.940000000000001</v>
      </c>
      <c r="EP450" s="17">
        <v>16.95</v>
      </c>
      <c r="EQ450" s="17">
        <v>16.95</v>
      </c>
      <c r="ER450" s="17">
        <v>17</v>
      </c>
      <c r="ES450" s="17">
        <v>17</v>
      </c>
      <c r="ET450" s="17">
        <v>16.989999999999998</v>
      </c>
      <c r="EU450" s="17">
        <v>16.989999999999998</v>
      </c>
      <c r="EV450" s="17">
        <v>16.95</v>
      </c>
      <c r="EW450" s="17">
        <v>16.95</v>
      </c>
      <c r="EX450" s="17">
        <v>16.98</v>
      </c>
      <c r="EY450" s="17">
        <v>16.96</v>
      </c>
      <c r="EZ450" s="17">
        <v>16.97</v>
      </c>
      <c r="FA450" s="17">
        <v>16.95</v>
      </c>
      <c r="FB450" s="17">
        <v>16.96</v>
      </c>
      <c r="FC450" s="17">
        <v>16.98</v>
      </c>
      <c r="FD450" s="17">
        <v>16.96</v>
      </c>
      <c r="FE450" s="17">
        <v>16.96</v>
      </c>
      <c r="FF450" s="17">
        <v>16.98</v>
      </c>
      <c r="FG450" s="17">
        <v>16.97</v>
      </c>
      <c r="FH450" s="17">
        <v>16.989999999999998</v>
      </c>
      <c r="FI450" s="17">
        <v>17.02</v>
      </c>
      <c r="FJ450" s="17">
        <v>16.989999999999998</v>
      </c>
      <c r="FK450" s="17">
        <v>17</v>
      </c>
      <c r="FL450" s="17">
        <v>16.989999999999998</v>
      </c>
      <c r="FM450" s="17">
        <v>17</v>
      </c>
      <c r="FN450" s="17">
        <v>17.02</v>
      </c>
      <c r="FO450" s="17">
        <v>17.100000000000001</v>
      </c>
      <c r="FP450" s="17">
        <v>17.059999999999999</v>
      </c>
      <c r="FQ450" s="17">
        <v>17.09</v>
      </c>
      <c r="FR450" s="17">
        <v>17.100000000000001</v>
      </c>
      <c r="FS450" s="17">
        <v>17.079999999999998</v>
      </c>
      <c r="FT450" s="17">
        <v>17.100000000000001</v>
      </c>
      <c r="FU450" s="17">
        <v>17.100000000000001</v>
      </c>
      <c r="FV450" s="17">
        <v>17.07</v>
      </c>
      <c r="FW450" s="17">
        <v>17.079999999999998</v>
      </c>
      <c r="FX450" s="17">
        <v>17.079999999999998</v>
      </c>
      <c r="FY450" s="17">
        <v>17.079999999999998</v>
      </c>
      <c r="FZ450" s="17">
        <v>17.100000000000001</v>
      </c>
      <c r="GA450" s="17">
        <v>17.11</v>
      </c>
      <c r="GB450" s="17">
        <v>17.11</v>
      </c>
      <c r="GC450" s="17">
        <v>17.079999999999998</v>
      </c>
      <c r="GD450" s="17">
        <v>17.100000000000001</v>
      </c>
      <c r="GE450" s="17">
        <v>17.100000000000001</v>
      </c>
      <c r="GF450" s="17">
        <v>17.079999999999998</v>
      </c>
      <c r="GG450" s="17">
        <v>17.07</v>
      </c>
      <c r="GH450" s="17">
        <v>17.07</v>
      </c>
      <c r="GI450" s="17">
        <v>17.07</v>
      </c>
      <c r="GJ450" s="17">
        <v>17.05</v>
      </c>
      <c r="GK450" s="17">
        <v>16.989999999999998</v>
      </c>
      <c r="GL450" s="17">
        <v>17</v>
      </c>
      <c r="GM450" s="17">
        <v>17.05</v>
      </c>
      <c r="GN450" s="17">
        <v>17.02</v>
      </c>
      <c r="GO450" s="17">
        <v>17.010000000000002</v>
      </c>
      <c r="GP450" s="17">
        <v>17</v>
      </c>
      <c r="GQ450" s="17">
        <v>17.010000000000002</v>
      </c>
      <c r="GR450" s="17">
        <v>17.010000000000002</v>
      </c>
      <c r="GS450" s="17">
        <v>17.010000000000002</v>
      </c>
      <c r="GT450" s="17">
        <v>16.989999999999998</v>
      </c>
      <c r="GU450" s="17">
        <v>17</v>
      </c>
      <c r="GV450" s="17">
        <v>17</v>
      </c>
      <c r="GW450" s="17">
        <v>17</v>
      </c>
      <c r="GX450" s="17">
        <v>17</v>
      </c>
      <c r="GY450" s="17">
        <v>17</v>
      </c>
      <c r="GZ450" s="17">
        <v>16.989999999999998</v>
      </c>
      <c r="HA450" s="17">
        <v>16.98</v>
      </c>
      <c r="HB450" s="17">
        <v>16.989999999999998</v>
      </c>
      <c r="HC450" s="17">
        <v>17</v>
      </c>
      <c r="HD450" s="17">
        <v>16.989999999999998</v>
      </c>
      <c r="HE450" s="17">
        <v>17</v>
      </c>
      <c r="HF450" s="17">
        <v>16.989999999999998</v>
      </c>
      <c r="HG450" s="17">
        <v>16.989999999999998</v>
      </c>
      <c r="HH450" s="17">
        <v>17</v>
      </c>
      <c r="HI450" s="17">
        <v>16.989999999999998</v>
      </c>
      <c r="HJ450" s="17">
        <v>16.989999999999998</v>
      </c>
      <c r="HK450" s="17">
        <v>16.98</v>
      </c>
      <c r="HL450" s="17">
        <v>16.97</v>
      </c>
      <c r="HM450" s="17">
        <v>16.98</v>
      </c>
      <c r="HN450" s="17">
        <v>16.98</v>
      </c>
      <c r="HO450" s="17">
        <v>16.97</v>
      </c>
      <c r="HP450" s="17">
        <v>16.97</v>
      </c>
      <c r="HQ450" s="17">
        <v>16.98</v>
      </c>
      <c r="HR450" s="17">
        <v>16.98</v>
      </c>
      <c r="HS450" s="17">
        <v>16.98</v>
      </c>
      <c r="HT450" s="17">
        <v>16.989999999999998</v>
      </c>
      <c r="HU450" s="17">
        <v>17</v>
      </c>
      <c r="HV450" s="17">
        <v>17</v>
      </c>
      <c r="HW450" s="17">
        <v>17</v>
      </c>
      <c r="HX450" s="17">
        <v>17</v>
      </c>
      <c r="HY450" s="17">
        <v>17</v>
      </c>
      <c r="HZ450" s="17">
        <v>17</v>
      </c>
      <c r="IA450" s="17">
        <v>17</v>
      </c>
      <c r="IB450" s="17">
        <v>17</v>
      </c>
      <c r="IC450" s="17">
        <v>17.010000000000002</v>
      </c>
      <c r="ID450" s="17">
        <v>16.989999999999998</v>
      </c>
      <c r="IE450" s="17">
        <v>16.98</v>
      </c>
      <c r="IF450" s="17">
        <v>16.96</v>
      </c>
      <c r="IG450" s="17">
        <v>16.95</v>
      </c>
      <c r="IH450" s="17">
        <v>16.95</v>
      </c>
      <c r="II450" s="17">
        <v>16.989999999999998</v>
      </c>
      <c r="IJ450" s="17">
        <v>16.989999999999998</v>
      </c>
      <c r="IK450" s="17">
        <v>17</v>
      </c>
      <c r="IL450" s="17">
        <v>16.989999999999998</v>
      </c>
      <c r="IM450" s="17">
        <v>16.98</v>
      </c>
      <c r="IN450" s="17">
        <v>16.989999999999998</v>
      </c>
      <c r="IO450" s="17">
        <v>16.98</v>
      </c>
      <c r="IP450" s="17">
        <v>16.989999999999998</v>
      </c>
      <c r="IQ450" s="17">
        <v>16.98</v>
      </c>
      <c r="IR450" s="17">
        <v>16.97</v>
      </c>
      <c r="IS450" s="17">
        <v>16.95</v>
      </c>
      <c r="IT450" s="17">
        <v>16.97</v>
      </c>
      <c r="IU450" s="17">
        <v>16.95</v>
      </c>
      <c r="IV450" s="17">
        <v>16.96</v>
      </c>
      <c r="IW450" s="17">
        <v>16.96</v>
      </c>
      <c r="IX450" s="17">
        <v>16.96</v>
      </c>
      <c r="IY450" s="17">
        <v>16.97</v>
      </c>
    </row>
    <row r="451" spans="1:259" x14ac:dyDescent="0.15">
      <c r="A451" s="17" t="s">
        <v>3254</v>
      </c>
      <c r="B451" s="17" t="s">
        <v>3255</v>
      </c>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c r="AA451" s="26"/>
      <c r="AB451" s="17"/>
      <c r="AC451" s="26"/>
      <c r="AD451" s="26"/>
      <c r="AE451" s="17"/>
      <c r="AF451" s="17"/>
      <c r="AG451" s="17"/>
      <c r="AH451" s="17"/>
      <c r="AI451" s="17"/>
      <c r="AJ451" s="17"/>
      <c r="AK451" s="17"/>
      <c r="AL451" s="17"/>
      <c r="AM451" s="17"/>
      <c r="AN451" s="17"/>
      <c r="AO451" s="17"/>
      <c r="AP451" s="17"/>
      <c r="AQ451" s="17"/>
      <c r="AR451" s="17"/>
      <c r="AS451" s="17"/>
      <c r="AT451" s="17"/>
      <c r="AU451" s="17"/>
      <c r="AV451" s="17"/>
      <c r="AW451" s="17"/>
      <c r="AX451" s="17"/>
      <c r="AY451" s="17"/>
      <c r="AZ451" s="17"/>
      <c r="BA451" s="17"/>
      <c r="BB451" s="17"/>
      <c r="BC451" s="17"/>
      <c r="BD451" s="17"/>
      <c r="BE451" s="17"/>
      <c r="BF451" s="17"/>
      <c r="BG451" s="17"/>
      <c r="BH451" s="17"/>
      <c r="BI451" s="17"/>
      <c r="BJ451" s="26"/>
      <c r="BK451" s="17"/>
      <c r="BL451" s="17"/>
      <c r="BM451" s="17"/>
      <c r="BN451" s="17"/>
      <c r="BO451" s="17"/>
      <c r="BP451" s="17"/>
      <c r="BQ451" s="17"/>
      <c r="BR451" s="17"/>
      <c r="BS451" s="17"/>
      <c r="BT451" s="17"/>
      <c r="BU451" s="17"/>
      <c r="BV451" s="17"/>
      <c r="BW451" s="17"/>
      <c r="BX451" s="26"/>
      <c r="BY451" s="26"/>
      <c r="BZ451" s="26"/>
      <c r="CA451" s="26"/>
      <c r="CB451" s="26"/>
      <c r="CC451" s="17"/>
      <c r="CD451" s="17"/>
      <c r="CE451" s="17"/>
      <c r="CF451" s="17"/>
      <c r="CG451" s="17"/>
      <c r="CH451" s="17"/>
      <c r="CI451" s="17"/>
      <c r="CJ451" s="26"/>
      <c r="CK451" s="17"/>
      <c r="CL451" s="17"/>
      <c r="CM451" s="17"/>
      <c r="CN451" s="17"/>
      <c r="CO451" s="17"/>
      <c r="CP451" s="17"/>
      <c r="CQ451" s="17"/>
      <c r="CR451" s="17"/>
      <c r="CS451" s="17"/>
      <c r="CT451" s="17"/>
      <c r="CU451" s="17"/>
      <c r="CV451" s="17"/>
      <c r="CW451" s="17"/>
      <c r="CX451" s="17"/>
      <c r="CY451" s="26"/>
      <c r="CZ451" s="26"/>
      <c r="DA451" s="26"/>
      <c r="DB451" s="17"/>
      <c r="DC451" s="17"/>
      <c r="DD451" s="17"/>
      <c r="DE451" s="17"/>
      <c r="DF451" s="17"/>
      <c r="DG451" s="17"/>
      <c r="DH451" s="26"/>
      <c r="DI451" s="17"/>
      <c r="DJ451" s="17"/>
      <c r="DK451" s="17"/>
      <c r="DL451" s="17"/>
      <c r="DM451" s="17">
        <v>15.5</v>
      </c>
      <c r="DN451" s="17">
        <v>15.52</v>
      </c>
      <c r="DO451" s="17">
        <v>15.53</v>
      </c>
      <c r="DP451" s="17">
        <v>15.51</v>
      </c>
      <c r="DQ451" s="17">
        <v>15.52</v>
      </c>
      <c r="DR451" s="17">
        <v>15.52</v>
      </c>
      <c r="DS451" s="17">
        <v>15.5</v>
      </c>
      <c r="DT451" s="17">
        <v>15.49</v>
      </c>
      <c r="DU451" s="17">
        <v>15.49</v>
      </c>
      <c r="DV451" s="17">
        <v>15.49</v>
      </c>
      <c r="DW451" s="17">
        <v>15.49</v>
      </c>
      <c r="DX451" s="17">
        <v>15.49</v>
      </c>
      <c r="DY451" s="17">
        <v>15.51</v>
      </c>
      <c r="DZ451" s="17">
        <v>15.5</v>
      </c>
      <c r="EA451" s="17">
        <v>15.49</v>
      </c>
      <c r="EB451" s="17">
        <v>15.49</v>
      </c>
      <c r="EC451" s="17">
        <v>15.48</v>
      </c>
      <c r="ED451" s="17">
        <v>15.49</v>
      </c>
      <c r="EE451" s="17">
        <v>15.46</v>
      </c>
      <c r="EF451" s="17">
        <v>15.45</v>
      </c>
      <c r="EG451" s="17">
        <v>15.45</v>
      </c>
      <c r="EH451" s="17">
        <v>15.44</v>
      </c>
      <c r="EI451" s="17">
        <v>15.43</v>
      </c>
      <c r="EJ451" s="17">
        <v>15.43</v>
      </c>
      <c r="EK451" s="17">
        <v>15.44</v>
      </c>
      <c r="EL451" s="17">
        <v>15.41</v>
      </c>
      <c r="EM451" s="17">
        <v>15.42</v>
      </c>
      <c r="EN451" s="17">
        <v>15.41</v>
      </c>
      <c r="EO451" s="17">
        <v>15.4</v>
      </c>
      <c r="EP451" s="17">
        <v>15.38</v>
      </c>
      <c r="EQ451" s="17">
        <v>15.41</v>
      </c>
      <c r="ER451" s="17">
        <v>15.43</v>
      </c>
      <c r="ES451" s="17">
        <v>15.43</v>
      </c>
      <c r="ET451" s="17">
        <v>15.44</v>
      </c>
      <c r="EU451" s="17">
        <v>15.43</v>
      </c>
      <c r="EV451" s="17">
        <v>15.42</v>
      </c>
      <c r="EW451" s="17">
        <v>15.44</v>
      </c>
      <c r="EX451" s="17">
        <v>15.49</v>
      </c>
      <c r="EY451" s="17">
        <v>15.47</v>
      </c>
      <c r="EZ451" s="17">
        <v>15.45</v>
      </c>
      <c r="FA451" s="17">
        <v>15.46</v>
      </c>
      <c r="FB451" s="17">
        <v>15.46</v>
      </c>
      <c r="FC451" s="17">
        <v>15.46</v>
      </c>
      <c r="FD451" s="17">
        <v>15.45</v>
      </c>
      <c r="FE451" s="17">
        <v>15.45</v>
      </c>
      <c r="FF451" s="17">
        <v>15.45</v>
      </c>
      <c r="FG451" s="17">
        <v>15.45</v>
      </c>
      <c r="FH451" s="17">
        <v>15.44</v>
      </c>
      <c r="FI451" s="17">
        <v>15.44</v>
      </c>
      <c r="FJ451" s="17">
        <v>15.43</v>
      </c>
      <c r="FK451" s="17">
        <v>15.46</v>
      </c>
      <c r="FL451" s="17">
        <v>15.46</v>
      </c>
      <c r="FM451" s="17">
        <v>15.46</v>
      </c>
      <c r="FN451" s="17">
        <v>15.46</v>
      </c>
      <c r="FO451" s="17">
        <v>15.45</v>
      </c>
      <c r="FP451" s="17">
        <v>15.46</v>
      </c>
      <c r="FQ451" s="17">
        <v>15.45</v>
      </c>
      <c r="FR451" s="17">
        <v>15.46</v>
      </c>
      <c r="FS451" s="17">
        <v>15.45</v>
      </c>
      <c r="FT451" s="17">
        <v>15.46</v>
      </c>
      <c r="FU451" s="17">
        <v>15.46</v>
      </c>
      <c r="FV451" s="17">
        <v>15.47</v>
      </c>
      <c r="FW451" s="17">
        <v>15.47</v>
      </c>
      <c r="FX451" s="17">
        <v>15.47</v>
      </c>
      <c r="FY451" s="17">
        <v>15.46</v>
      </c>
      <c r="FZ451" s="17">
        <v>15.53</v>
      </c>
      <c r="GA451" s="17">
        <v>15.59</v>
      </c>
      <c r="GB451" s="17">
        <v>15.54</v>
      </c>
      <c r="GC451" s="17">
        <v>15.55</v>
      </c>
      <c r="GD451" s="17">
        <v>15.54</v>
      </c>
      <c r="GE451" s="17">
        <v>15.52</v>
      </c>
      <c r="GF451" s="17">
        <v>15.53</v>
      </c>
      <c r="GG451" s="17">
        <v>15.51</v>
      </c>
      <c r="GH451" s="17">
        <v>15.48</v>
      </c>
      <c r="GI451" s="17">
        <v>15.46</v>
      </c>
      <c r="GJ451" s="17">
        <v>15.48</v>
      </c>
      <c r="GK451" s="17">
        <v>15.47</v>
      </c>
      <c r="GL451" s="17">
        <v>15.47</v>
      </c>
      <c r="GM451" s="17">
        <v>15.46</v>
      </c>
      <c r="GN451" s="17">
        <v>15.48</v>
      </c>
      <c r="GO451" s="17">
        <v>15.46</v>
      </c>
      <c r="GP451" s="17">
        <v>15.46</v>
      </c>
      <c r="GQ451" s="17">
        <v>15.46</v>
      </c>
      <c r="GR451" s="17">
        <v>15.46</v>
      </c>
      <c r="GS451" s="17">
        <v>15.48</v>
      </c>
      <c r="GT451" s="17">
        <v>15.47</v>
      </c>
      <c r="GU451" s="17">
        <v>15.47</v>
      </c>
      <c r="GV451" s="17">
        <v>15.47</v>
      </c>
      <c r="GW451" s="17">
        <v>15.5</v>
      </c>
      <c r="GX451" s="17">
        <v>15.54</v>
      </c>
      <c r="GY451" s="17">
        <v>15.53</v>
      </c>
      <c r="GZ451" s="17">
        <v>15.52</v>
      </c>
      <c r="HA451" s="17">
        <v>15.49</v>
      </c>
      <c r="HB451" s="17">
        <v>15.48</v>
      </c>
      <c r="HC451" s="17">
        <v>15.48</v>
      </c>
      <c r="HD451" s="17">
        <v>15.49</v>
      </c>
      <c r="HE451" s="17">
        <v>15.48</v>
      </c>
      <c r="HF451" s="17">
        <v>15.49</v>
      </c>
      <c r="HG451" s="17">
        <v>15.49</v>
      </c>
      <c r="HH451" s="17">
        <v>15.47</v>
      </c>
      <c r="HI451" s="17">
        <v>15.46</v>
      </c>
      <c r="HJ451" s="17">
        <v>15.44</v>
      </c>
      <c r="HK451" s="17">
        <v>15.42</v>
      </c>
      <c r="HL451" s="17">
        <v>15.44</v>
      </c>
      <c r="HM451" s="17">
        <v>15.45</v>
      </c>
      <c r="HN451" s="17">
        <v>15.41</v>
      </c>
      <c r="HO451" s="17">
        <v>15.4</v>
      </c>
      <c r="HP451" s="17">
        <v>15.39</v>
      </c>
      <c r="HQ451" s="17">
        <v>15.41</v>
      </c>
      <c r="HR451" s="17">
        <v>15.42</v>
      </c>
      <c r="HS451" s="17">
        <v>15.44</v>
      </c>
      <c r="HT451" s="17">
        <v>15.44</v>
      </c>
      <c r="HU451" s="17">
        <v>15.44</v>
      </c>
      <c r="HV451" s="17">
        <v>15.43</v>
      </c>
      <c r="HW451" s="17">
        <v>15.43</v>
      </c>
      <c r="HX451" s="17">
        <v>15.43</v>
      </c>
      <c r="HY451" s="17">
        <v>15.45</v>
      </c>
      <c r="HZ451" s="17">
        <v>15.43</v>
      </c>
      <c r="IA451" s="17">
        <v>15.42</v>
      </c>
      <c r="IB451" s="17">
        <v>15.42</v>
      </c>
      <c r="IC451" s="17">
        <v>15.41</v>
      </c>
      <c r="ID451" s="17">
        <v>15.41</v>
      </c>
      <c r="IE451" s="17">
        <v>15.41</v>
      </c>
      <c r="IF451" s="17">
        <v>15.41</v>
      </c>
      <c r="IG451" s="17">
        <v>15.41</v>
      </c>
      <c r="IH451" s="17">
        <v>15.38</v>
      </c>
      <c r="II451" s="17">
        <v>15.37</v>
      </c>
      <c r="IJ451" s="17">
        <v>15.38</v>
      </c>
      <c r="IK451" s="17">
        <v>15.38</v>
      </c>
      <c r="IL451" s="17">
        <v>15.37</v>
      </c>
      <c r="IM451" s="17">
        <v>15.36</v>
      </c>
      <c r="IN451" s="17">
        <v>15.36</v>
      </c>
      <c r="IO451" s="17">
        <v>15.37</v>
      </c>
      <c r="IP451" s="17">
        <v>15.38</v>
      </c>
      <c r="IQ451" s="17">
        <v>15.38</v>
      </c>
      <c r="IR451" s="17">
        <v>15.4</v>
      </c>
      <c r="IS451" s="17">
        <v>15.39</v>
      </c>
      <c r="IT451" s="17">
        <v>15.39</v>
      </c>
      <c r="IU451" s="17">
        <v>15.39</v>
      </c>
      <c r="IV451" s="17">
        <v>15.4</v>
      </c>
      <c r="IW451" s="17">
        <v>15.4</v>
      </c>
      <c r="IX451" s="17">
        <v>15.4</v>
      </c>
      <c r="IY451" s="17">
        <v>15.4</v>
      </c>
    </row>
    <row r="452" spans="1:259" x14ac:dyDescent="0.15">
      <c r="A452" s="17" t="s">
        <v>427</v>
      </c>
      <c r="B452" s="17" t="s">
        <v>428</v>
      </c>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c r="AA452" s="26"/>
      <c r="AB452" s="17"/>
      <c r="AC452" s="26"/>
      <c r="AD452" s="26"/>
      <c r="AE452" s="17"/>
      <c r="AF452" s="17"/>
      <c r="AG452" s="17"/>
      <c r="AH452" s="17"/>
      <c r="AI452" s="17"/>
      <c r="AJ452" s="17"/>
      <c r="AK452" s="17"/>
      <c r="AL452" s="17"/>
      <c r="AM452" s="17"/>
      <c r="AN452" s="17"/>
      <c r="AO452" s="17"/>
      <c r="AP452" s="17"/>
      <c r="AQ452" s="17"/>
      <c r="AR452" s="17"/>
      <c r="AS452" s="17"/>
      <c r="AT452" s="17"/>
      <c r="AU452" s="17"/>
      <c r="AV452" s="17"/>
      <c r="AW452" s="17"/>
      <c r="AX452" s="17"/>
      <c r="AY452" s="17"/>
      <c r="AZ452" s="17"/>
      <c r="BA452" s="17"/>
      <c r="BB452" s="17"/>
      <c r="BC452" s="17"/>
      <c r="BD452" s="17"/>
      <c r="BE452" s="17"/>
      <c r="BF452" s="17"/>
      <c r="BG452" s="17"/>
      <c r="BH452" s="17"/>
      <c r="BI452" s="17"/>
      <c r="BJ452" s="26"/>
      <c r="BK452" s="17"/>
      <c r="BL452" s="17"/>
      <c r="BM452" s="17"/>
      <c r="BN452" s="17"/>
      <c r="BO452" s="17"/>
      <c r="BP452" s="17"/>
      <c r="BQ452" s="17"/>
      <c r="BR452" s="17"/>
      <c r="BS452" s="17"/>
      <c r="BT452" s="17"/>
      <c r="BU452" s="17"/>
      <c r="BV452" s="17"/>
      <c r="BW452" s="17"/>
      <c r="BX452" s="26"/>
      <c r="BY452" s="26"/>
      <c r="BZ452" s="26"/>
      <c r="CA452" s="26"/>
      <c r="CB452" s="26"/>
      <c r="CC452" s="17"/>
      <c r="CD452" s="17"/>
      <c r="CE452" s="17"/>
      <c r="CF452" s="17"/>
      <c r="CG452" s="17"/>
      <c r="CH452" s="17"/>
      <c r="CI452" s="17"/>
      <c r="CJ452" s="26"/>
      <c r="CK452" s="17"/>
      <c r="CL452" s="17"/>
      <c r="CM452" s="17"/>
      <c r="CN452" s="17"/>
      <c r="CO452" s="17"/>
      <c r="CP452" s="17"/>
      <c r="CQ452" s="17"/>
      <c r="CR452" s="17"/>
      <c r="CS452" s="17"/>
      <c r="CT452" s="17"/>
      <c r="CU452" s="17"/>
      <c r="CV452" s="17"/>
      <c r="CW452" s="17"/>
      <c r="CX452" s="17"/>
      <c r="CY452" s="26"/>
      <c r="CZ452" s="26"/>
      <c r="DA452" s="26"/>
      <c r="DB452" s="17"/>
      <c r="DC452" s="17"/>
      <c r="DD452" s="17"/>
      <c r="DE452" s="17"/>
      <c r="DF452" s="17"/>
      <c r="DG452" s="17"/>
      <c r="DH452" s="26"/>
      <c r="DI452" s="17"/>
      <c r="DJ452" s="17"/>
      <c r="DK452" s="17"/>
      <c r="DL452" s="17"/>
      <c r="DM452" s="17">
        <v>7.13</v>
      </c>
      <c r="DN452" s="17">
        <v>7.14</v>
      </c>
      <c r="DO452" s="17">
        <v>7.13</v>
      </c>
      <c r="DP452" s="17">
        <v>7.14</v>
      </c>
      <c r="DQ452" s="17">
        <v>7.14</v>
      </c>
      <c r="DR452" s="17">
        <v>7.15</v>
      </c>
      <c r="DS452" s="17">
        <v>7.15</v>
      </c>
      <c r="DT452" s="17">
        <v>7.16</v>
      </c>
      <c r="DU452" s="17">
        <v>7.15</v>
      </c>
      <c r="DV452" s="17">
        <v>7.15</v>
      </c>
      <c r="DW452" s="17">
        <v>7.15</v>
      </c>
      <c r="DX452" s="17">
        <v>7.15</v>
      </c>
      <c r="DY452" s="17">
        <v>7.15</v>
      </c>
      <c r="DZ452" s="17">
        <v>7.15</v>
      </c>
      <c r="EA452" s="17">
        <v>7.15</v>
      </c>
      <c r="EB452" s="17">
        <v>7.15</v>
      </c>
      <c r="EC452" s="17">
        <v>7.15</v>
      </c>
      <c r="ED452" s="17">
        <v>7.15</v>
      </c>
      <c r="EE452" s="17">
        <v>7.14</v>
      </c>
      <c r="EF452" s="17">
        <v>7.14</v>
      </c>
      <c r="EG452" s="17">
        <v>7.15</v>
      </c>
      <c r="EH452" s="17">
        <v>7.15</v>
      </c>
      <c r="EI452" s="17">
        <v>7.15</v>
      </c>
      <c r="EJ452" s="17">
        <v>7.14</v>
      </c>
      <c r="EK452" s="17">
        <v>7.15</v>
      </c>
      <c r="EL452" s="17">
        <v>7.14</v>
      </c>
      <c r="EM452" s="17">
        <v>7.14</v>
      </c>
      <c r="EN452" s="17">
        <v>7.14</v>
      </c>
      <c r="EO452" s="17">
        <v>7.14</v>
      </c>
      <c r="EP452" s="17">
        <v>7.14</v>
      </c>
      <c r="EQ452" s="17">
        <v>7.15</v>
      </c>
      <c r="ER452" s="17">
        <v>7.15</v>
      </c>
      <c r="ES452" s="17">
        <v>7.14</v>
      </c>
      <c r="ET452" s="17">
        <v>7.14</v>
      </c>
      <c r="EU452" s="17">
        <v>7.14</v>
      </c>
      <c r="EV452" s="17">
        <v>7.13</v>
      </c>
      <c r="EW452" s="17">
        <v>7.14</v>
      </c>
      <c r="EX452" s="17">
        <v>7.14</v>
      </c>
      <c r="EY452" s="17">
        <v>7.15</v>
      </c>
      <c r="EZ452" s="17">
        <v>7.13</v>
      </c>
      <c r="FA452" s="17">
        <v>7.14</v>
      </c>
      <c r="FB452" s="17">
        <v>7.13</v>
      </c>
      <c r="FC452" s="17">
        <v>7.13</v>
      </c>
      <c r="FD452" s="17">
        <v>7.14</v>
      </c>
      <c r="FE452" s="17">
        <v>7.13</v>
      </c>
      <c r="FF452" s="17">
        <v>7.13</v>
      </c>
      <c r="FG452" s="17">
        <v>7.13</v>
      </c>
      <c r="FH452" s="17">
        <v>7.14</v>
      </c>
      <c r="FI452" s="17">
        <v>7.13</v>
      </c>
      <c r="FJ452" s="17">
        <v>7.13</v>
      </c>
      <c r="FK452" s="17">
        <v>7.14</v>
      </c>
      <c r="FL452" s="17">
        <v>7.14</v>
      </c>
      <c r="FM452" s="17">
        <v>7.13</v>
      </c>
      <c r="FN452" s="17">
        <v>7.14</v>
      </c>
      <c r="FO452" s="17">
        <v>7.14</v>
      </c>
      <c r="FP452" s="17">
        <v>7.14</v>
      </c>
      <c r="FQ452" s="17">
        <v>7.14</v>
      </c>
      <c r="FR452" s="17">
        <v>7.13</v>
      </c>
      <c r="FS452" s="17">
        <v>7.14</v>
      </c>
      <c r="FT452" s="17">
        <v>7.13</v>
      </c>
      <c r="FU452" s="17">
        <v>7.13</v>
      </c>
      <c r="FV452" s="17">
        <v>7.13</v>
      </c>
      <c r="FW452" s="17">
        <v>7.12</v>
      </c>
      <c r="FX452" s="17">
        <v>7.13</v>
      </c>
      <c r="FY452" s="17">
        <v>7.13</v>
      </c>
      <c r="FZ452" s="17">
        <v>7.13</v>
      </c>
      <c r="GA452" s="17">
        <v>7.13</v>
      </c>
      <c r="GB452" s="17">
        <v>7.14</v>
      </c>
      <c r="GC452" s="17">
        <v>7.13</v>
      </c>
      <c r="GD452" s="17">
        <v>7.14</v>
      </c>
      <c r="GE452" s="17">
        <v>7.14</v>
      </c>
      <c r="GF452" s="17">
        <v>7.13</v>
      </c>
      <c r="GG452" s="17">
        <v>7.13</v>
      </c>
      <c r="GH452" s="17">
        <v>7.13</v>
      </c>
      <c r="GI452" s="17">
        <v>7.12</v>
      </c>
      <c r="GJ452" s="17">
        <v>7.11</v>
      </c>
      <c r="GK452" s="17">
        <v>7.11</v>
      </c>
      <c r="GL452" s="17">
        <v>7.11</v>
      </c>
      <c r="GM452" s="17">
        <v>7.11</v>
      </c>
      <c r="GN452" s="17">
        <v>7.11</v>
      </c>
      <c r="GO452" s="17">
        <v>7.11</v>
      </c>
      <c r="GP452" s="17">
        <v>7.11</v>
      </c>
      <c r="GQ452" s="17">
        <v>7.11</v>
      </c>
      <c r="GR452" s="17">
        <v>7.1</v>
      </c>
      <c r="GS452" s="17">
        <v>7.1</v>
      </c>
      <c r="GT452" s="17">
        <v>7.1</v>
      </c>
      <c r="GU452" s="17">
        <v>7.1</v>
      </c>
      <c r="GV452" s="17">
        <v>7.1</v>
      </c>
      <c r="GW452" s="17">
        <v>7.1</v>
      </c>
      <c r="GX452" s="17">
        <v>7.1</v>
      </c>
      <c r="GY452" s="17">
        <v>7.11</v>
      </c>
      <c r="GZ452" s="17">
        <v>7.1</v>
      </c>
      <c r="HA452" s="17">
        <v>7.1</v>
      </c>
      <c r="HB452" s="17">
        <v>7.1</v>
      </c>
      <c r="HC452" s="17">
        <v>7.09</v>
      </c>
      <c r="HD452" s="17">
        <v>7.09</v>
      </c>
      <c r="HE452" s="17">
        <v>7.1</v>
      </c>
      <c r="HF452" s="17">
        <v>7.09</v>
      </c>
      <c r="HG452" s="17">
        <v>7.09</v>
      </c>
      <c r="HH452" s="17">
        <v>7.08</v>
      </c>
      <c r="HI452" s="17">
        <v>7.08</v>
      </c>
      <c r="HJ452" s="17">
        <v>7.07</v>
      </c>
      <c r="HK452" s="17">
        <v>7.08</v>
      </c>
      <c r="HL452" s="17">
        <v>7.08</v>
      </c>
      <c r="HM452" s="17">
        <v>7.08</v>
      </c>
      <c r="HN452" s="17">
        <v>7.09</v>
      </c>
      <c r="HO452" s="17">
        <v>7.09</v>
      </c>
      <c r="HP452" s="17">
        <v>7.09</v>
      </c>
      <c r="HQ452" s="17">
        <v>7.08</v>
      </c>
      <c r="HR452" s="17">
        <v>7.08</v>
      </c>
      <c r="HS452" s="17">
        <v>7.08</v>
      </c>
      <c r="HT452" s="17">
        <v>7.07</v>
      </c>
      <c r="HU452" s="17">
        <v>7.08</v>
      </c>
      <c r="HV452" s="17">
        <v>7.07</v>
      </c>
      <c r="HW452" s="17">
        <v>7.08</v>
      </c>
      <c r="HX452" s="17">
        <v>7.08</v>
      </c>
      <c r="HY452" s="17">
        <v>7.08</v>
      </c>
      <c r="HZ452" s="17">
        <v>7.07</v>
      </c>
      <c r="IA452" s="17">
        <v>7.08</v>
      </c>
      <c r="IB452" s="17">
        <v>7.08</v>
      </c>
      <c r="IC452" s="17">
        <v>7.08</v>
      </c>
      <c r="ID452" s="17">
        <v>7.08</v>
      </c>
      <c r="IE452" s="17">
        <v>7.08</v>
      </c>
      <c r="IF452" s="17">
        <v>7.08</v>
      </c>
      <c r="IG452" s="17">
        <v>7.09</v>
      </c>
      <c r="IH452" s="17">
        <v>7.08</v>
      </c>
      <c r="II452" s="17">
        <v>7.08</v>
      </c>
      <c r="IJ452" s="17">
        <v>7.08</v>
      </c>
      <c r="IK452" s="17">
        <v>7.07</v>
      </c>
      <c r="IL452" s="17">
        <v>7.07</v>
      </c>
      <c r="IM452" s="17">
        <v>7.08</v>
      </c>
      <c r="IN452" s="17">
        <v>7.07</v>
      </c>
      <c r="IO452" s="17">
        <v>7.08</v>
      </c>
      <c r="IP452" s="17">
        <v>7.08</v>
      </c>
      <c r="IQ452" s="17">
        <v>7.09</v>
      </c>
      <c r="IR452" s="17">
        <v>7.07</v>
      </c>
      <c r="IS452" s="17">
        <v>7.08</v>
      </c>
      <c r="IT452" s="17">
        <v>7.07</v>
      </c>
      <c r="IU452" s="17">
        <v>7.07</v>
      </c>
      <c r="IV452" s="17">
        <v>7.07</v>
      </c>
      <c r="IW452" s="17">
        <v>7.07</v>
      </c>
      <c r="IX452" s="17">
        <v>7.07</v>
      </c>
      <c r="IY452" s="17">
        <v>7.07</v>
      </c>
    </row>
    <row r="453" spans="1:259" x14ac:dyDescent="0.15">
      <c r="A453" s="17" t="s">
        <v>3144</v>
      </c>
      <c r="B453" s="17" t="s">
        <v>3145</v>
      </c>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c r="AA453" s="26"/>
      <c r="AB453" s="17"/>
      <c r="AC453" s="26"/>
      <c r="AD453" s="26"/>
      <c r="AE453" s="17"/>
      <c r="AF453" s="17"/>
      <c r="AG453" s="17"/>
      <c r="AH453" s="17"/>
      <c r="AI453" s="17"/>
      <c r="AJ453" s="17"/>
      <c r="AK453" s="17"/>
      <c r="AL453" s="17"/>
      <c r="AM453" s="17"/>
      <c r="AN453" s="17"/>
      <c r="AO453" s="17"/>
      <c r="AP453" s="17"/>
      <c r="AQ453" s="17"/>
      <c r="AR453" s="17"/>
      <c r="AS453" s="17"/>
      <c r="AT453" s="17"/>
      <c r="AU453" s="17"/>
      <c r="AV453" s="17"/>
      <c r="AW453" s="17"/>
      <c r="AX453" s="17"/>
      <c r="AY453" s="17"/>
      <c r="AZ453" s="17"/>
      <c r="BA453" s="17"/>
      <c r="BB453" s="17"/>
      <c r="BC453" s="17"/>
      <c r="BD453" s="17"/>
      <c r="BE453" s="17"/>
      <c r="BF453" s="17"/>
      <c r="BG453" s="17"/>
      <c r="BH453" s="17"/>
      <c r="BI453" s="17"/>
      <c r="BJ453" s="26"/>
      <c r="BK453" s="17"/>
      <c r="BL453" s="17"/>
      <c r="BM453" s="17"/>
      <c r="BN453" s="17"/>
      <c r="BO453" s="17"/>
      <c r="BP453" s="17"/>
      <c r="BQ453" s="17"/>
      <c r="BR453" s="17"/>
      <c r="BS453" s="17"/>
      <c r="BT453" s="17"/>
      <c r="BU453" s="17"/>
      <c r="BV453" s="17"/>
      <c r="BW453" s="17"/>
      <c r="BX453" s="26"/>
      <c r="BY453" s="26"/>
      <c r="BZ453" s="26"/>
      <c r="CA453" s="26"/>
      <c r="CB453" s="26"/>
      <c r="CC453" s="17"/>
      <c r="CD453" s="17"/>
      <c r="CE453" s="17"/>
      <c r="CF453" s="17"/>
      <c r="CG453" s="17"/>
      <c r="CH453" s="17"/>
      <c r="CI453" s="17"/>
      <c r="CJ453" s="26"/>
      <c r="CK453" s="17"/>
      <c r="CL453" s="17"/>
      <c r="CM453" s="17"/>
      <c r="CN453" s="17"/>
      <c r="CO453" s="17"/>
      <c r="CP453" s="17"/>
      <c r="CQ453" s="17"/>
      <c r="CR453" s="17"/>
      <c r="CS453" s="17"/>
      <c r="CT453" s="17"/>
      <c r="CU453" s="17"/>
      <c r="CV453" s="17"/>
      <c r="CW453" s="17"/>
      <c r="CX453" s="17"/>
      <c r="CY453" s="26"/>
      <c r="CZ453" s="26"/>
      <c r="DA453" s="26"/>
      <c r="DB453" s="17"/>
      <c r="DC453" s="17"/>
      <c r="DD453" s="17"/>
      <c r="DE453" s="17"/>
      <c r="DF453" s="17"/>
      <c r="DG453" s="17"/>
      <c r="DH453" s="26"/>
      <c r="DI453" s="17"/>
      <c r="DJ453" s="17"/>
      <c r="DK453" s="17"/>
      <c r="DL453" s="17"/>
      <c r="DM453" s="17">
        <v>11</v>
      </c>
      <c r="DN453" s="17">
        <v>11</v>
      </c>
      <c r="DO453" s="17">
        <v>11.01</v>
      </c>
      <c r="DP453" s="17">
        <v>11</v>
      </c>
      <c r="DQ453" s="17">
        <v>11</v>
      </c>
      <c r="DR453" s="17">
        <v>11</v>
      </c>
      <c r="DS453" s="17">
        <v>10.99</v>
      </c>
      <c r="DT453" s="17">
        <v>10.99</v>
      </c>
      <c r="DU453" s="17">
        <v>10.99</v>
      </c>
      <c r="DV453" s="17">
        <v>10.99</v>
      </c>
      <c r="DW453" s="17">
        <v>11.02</v>
      </c>
      <c r="DX453" s="17">
        <v>11.02</v>
      </c>
      <c r="DY453" s="17">
        <v>10.99</v>
      </c>
      <c r="DZ453" s="17">
        <v>11</v>
      </c>
      <c r="EA453" s="17">
        <v>10.99</v>
      </c>
      <c r="EB453" s="17">
        <v>11</v>
      </c>
      <c r="EC453" s="17">
        <v>11.01</v>
      </c>
      <c r="ED453" s="17">
        <v>11.01</v>
      </c>
      <c r="EE453" s="17">
        <v>11.01</v>
      </c>
      <c r="EF453" s="17">
        <v>10.99</v>
      </c>
      <c r="EG453" s="17">
        <v>11</v>
      </c>
      <c r="EH453" s="17">
        <v>11</v>
      </c>
      <c r="EI453" s="17">
        <v>11.02</v>
      </c>
      <c r="EJ453" s="17">
        <v>11.01</v>
      </c>
      <c r="EK453" s="17">
        <v>11</v>
      </c>
      <c r="EL453" s="17">
        <v>11</v>
      </c>
      <c r="EM453" s="17">
        <v>11.02</v>
      </c>
      <c r="EN453" s="17">
        <v>11.02</v>
      </c>
      <c r="EO453" s="17">
        <v>11.02</v>
      </c>
      <c r="EP453" s="17">
        <v>11.01</v>
      </c>
      <c r="EQ453" s="17">
        <v>10.99</v>
      </c>
      <c r="ER453" s="17">
        <v>11.01</v>
      </c>
      <c r="ES453" s="17">
        <v>10.97</v>
      </c>
      <c r="ET453" s="17">
        <v>10.99</v>
      </c>
      <c r="EU453" s="17">
        <v>10.97</v>
      </c>
      <c r="EV453" s="17">
        <v>10.96</v>
      </c>
      <c r="EW453" s="17">
        <v>10.99</v>
      </c>
      <c r="EX453" s="17">
        <v>10.98</v>
      </c>
      <c r="EY453" s="17">
        <v>10.98</v>
      </c>
      <c r="EZ453" s="17">
        <v>10.97</v>
      </c>
      <c r="FA453" s="17">
        <v>10.98</v>
      </c>
      <c r="FB453" s="17">
        <v>10.98</v>
      </c>
      <c r="FC453" s="17">
        <v>10.99</v>
      </c>
      <c r="FD453" s="17">
        <v>11</v>
      </c>
      <c r="FE453" s="17">
        <v>11</v>
      </c>
      <c r="FF453" s="17">
        <v>10.99</v>
      </c>
      <c r="FG453" s="17">
        <v>10.99</v>
      </c>
      <c r="FH453" s="17">
        <v>10.99</v>
      </c>
      <c r="FI453" s="17">
        <v>10.98</v>
      </c>
      <c r="FJ453" s="17">
        <v>10.99</v>
      </c>
      <c r="FK453" s="17">
        <v>11</v>
      </c>
      <c r="FL453" s="17">
        <v>10.99</v>
      </c>
      <c r="FM453" s="17">
        <v>10.99</v>
      </c>
      <c r="FN453" s="17">
        <v>11</v>
      </c>
      <c r="FO453" s="17">
        <v>10.99</v>
      </c>
      <c r="FP453" s="17">
        <v>10.99</v>
      </c>
      <c r="FQ453" s="17">
        <v>10.98</v>
      </c>
      <c r="FR453" s="17">
        <v>10.99</v>
      </c>
      <c r="FS453" s="17">
        <v>11</v>
      </c>
      <c r="FT453" s="17">
        <v>10.99</v>
      </c>
      <c r="FU453" s="17">
        <v>10.99</v>
      </c>
      <c r="FV453" s="17">
        <v>11</v>
      </c>
      <c r="FW453" s="17">
        <v>11</v>
      </c>
      <c r="FX453" s="17">
        <v>10.98</v>
      </c>
      <c r="FY453" s="17">
        <v>11.03</v>
      </c>
      <c r="FZ453" s="17">
        <v>11.06</v>
      </c>
      <c r="GA453" s="17">
        <v>11.03</v>
      </c>
      <c r="GB453" s="17">
        <v>11.05</v>
      </c>
      <c r="GC453" s="17">
        <v>11.05</v>
      </c>
      <c r="GD453" s="17">
        <v>11.07</v>
      </c>
      <c r="GE453" s="17">
        <v>11.05</v>
      </c>
      <c r="GF453" s="17">
        <v>11.03</v>
      </c>
      <c r="GG453" s="17">
        <v>11.02</v>
      </c>
      <c r="GH453" s="17">
        <v>11.01</v>
      </c>
      <c r="GI453" s="17">
        <v>11.01</v>
      </c>
      <c r="GJ453" s="17">
        <v>11.01</v>
      </c>
      <c r="GK453" s="17">
        <v>11.01</v>
      </c>
      <c r="GL453" s="17">
        <v>11.01</v>
      </c>
      <c r="GM453" s="17">
        <v>11.04</v>
      </c>
      <c r="GN453" s="17">
        <v>11.02</v>
      </c>
      <c r="GO453" s="17">
        <v>11.04</v>
      </c>
      <c r="GP453" s="17">
        <v>11.05</v>
      </c>
      <c r="GQ453" s="17">
        <v>11.03</v>
      </c>
      <c r="GR453" s="17">
        <v>11.04</v>
      </c>
      <c r="GS453" s="17">
        <v>11.04</v>
      </c>
      <c r="GT453" s="17">
        <v>11.04</v>
      </c>
      <c r="GU453" s="17">
        <v>11.04</v>
      </c>
      <c r="GV453" s="17">
        <v>11.06</v>
      </c>
      <c r="GW453" s="17">
        <v>11.04</v>
      </c>
      <c r="GX453" s="17">
        <v>11.05</v>
      </c>
      <c r="GY453" s="17">
        <v>11.07</v>
      </c>
      <c r="GZ453" s="17">
        <v>11.07</v>
      </c>
      <c r="HA453" s="17">
        <v>11.06</v>
      </c>
      <c r="HB453" s="17">
        <v>11.06</v>
      </c>
      <c r="HC453" s="17">
        <v>11.05</v>
      </c>
      <c r="HD453" s="17">
        <v>11.05</v>
      </c>
      <c r="HE453" s="17">
        <v>11.06</v>
      </c>
      <c r="HF453" s="17">
        <v>11.05</v>
      </c>
      <c r="HG453" s="17">
        <v>11.03</v>
      </c>
      <c r="HH453" s="17">
        <v>11.01</v>
      </c>
      <c r="HI453" s="17">
        <v>11.01</v>
      </c>
      <c r="HJ453" s="17">
        <v>11</v>
      </c>
      <c r="HK453" s="17">
        <v>11.01</v>
      </c>
      <c r="HL453" s="17">
        <v>11</v>
      </c>
      <c r="HM453" s="17">
        <v>10.99</v>
      </c>
      <c r="HN453" s="17">
        <v>10.99</v>
      </c>
      <c r="HO453" s="17">
        <v>10.99</v>
      </c>
      <c r="HP453" s="17">
        <v>10.99</v>
      </c>
      <c r="HQ453" s="17">
        <v>10.99</v>
      </c>
      <c r="HR453" s="17">
        <v>11</v>
      </c>
      <c r="HS453" s="17">
        <v>10.99</v>
      </c>
      <c r="HT453" s="17">
        <v>10.99</v>
      </c>
      <c r="HU453" s="17">
        <v>10.99</v>
      </c>
      <c r="HV453" s="17">
        <v>11.01</v>
      </c>
      <c r="HW453" s="17">
        <v>10.99</v>
      </c>
      <c r="HX453" s="17">
        <v>10.99</v>
      </c>
      <c r="HY453" s="17">
        <v>10.98</v>
      </c>
      <c r="HZ453" s="17">
        <v>10.99</v>
      </c>
      <c r="IA453" s="17">
        <v>10.96</v>
      </c>
      <c r="IB453" s="17">
        <v>10.98</v>
      </c>
      <c r="IC453" s="17">
        <v>10.98</v>
      </c>
      <c r="ID453" s="17">
        <v>10.98</v>
      </c>
      <c r="IE453" s="17">
        <v>10.97</v>
      </c>
      <c r="IF453" s="17">
        <v>10.98</v>
      </c>
      <c r="IG453" s="17">
        <v>10.98</v>
      </c>
      <c r="IH453" s="17">
        <v>10.96</v>
      </c>
      <c r="II453" s="17">
        <v>10.97</v>
      </c>
      <c r="IJ453" s="17">
        <v>10.96</v>
      </c>
      <c r="IK453" s="17">
        <v>10.98</v>
      </c>
      <c r="IL453" s="17">
        <v>10.99</v>
      </c>
      <c r="IM453" s="17">
        <v>10.98</v>
      </c>
      <c r="IN453" s="17">
        <v>10.99</v>
      </c>
      <c r="IO453" s="17">
        <v>10.99</v>
      </c>
      <c r="IP453" s="17">
        <v>10.99</v>
      </c>
      <c r="IQ453" s="17">
        <v>10.99</v>
      </c>
      <c r="IR453" s="17">
        <v>10.99</v>
      </c>
      <c r="IS453" s="17">
        <v>10.98</v>
      </c>
      <c r="IT453" s="17">
        <v>10.98</v>
      </c>
      <c r="IU453" s="17">
        <v>10.98</v>
      </c>
      <c r="IV453" s="17">
        <v>10.97</v>
      </c>
      <c r="IW453" s="17">
        <v>10.97</v>
      </c>
      <c r="IX453" s="17">
        <v>10.97</v>
      </c>
      <c r="IY453" s="17">
        <v>10.97</v>
      </c>
    </row>
    <row r="454" spans="1:259" x14ac:dyDescent="0.15">
      <c r="A454" s="17" t="s">
        <v>4647</v>
      </c>
      <c r="B454" s="17" t="s">
        <v>4780</v>
      </c>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c r="AA454" s="26"/>
      <c r="AB454" s="17"/>
      <c r="AC454" s="26"/>
      <c r="AD454" s="26"/>
      <c r="AE454" s="17"/>
      <c r="AF454" s="17"/>
      <c r="AG454" s="17"/>
      <c r="AH454" s="17"/>
      <c r="AI454" s="17"/>
      <c r="AJ454" s="17"/>
      <c r="AK454" s="17"/>
      <c r="AL454" s="17"/>
      <c r="AM454" s="17"/>
      <c r="AN454" s="17"/>
      <c r="AO454" s="17"/>
      <c r="AP454" s="17"/>
      <c r="AQ454" s="17"/>
      <c r="AR454" s="17"/>
      <c r="AS454" s="17"/>
      <c r="AT454" s="17"/>
      <c r="AU454" s="17"/>
      <c r="AV454" s="17"/>
      <c r="AW454" s="17"/>
      <c r="AX454" s="17"/>
      <c r="AY454" s="17"/>
      <c r="AZ454" s="17"/>
      <c r="BA454" s="17"/>
      <c r="BB454" s="17"/>
      <c r="BC454" s="17"/>
      <c r="BD454" s="17"/>
      <c r="BE454" s="17"/>
      <c r="BF454" s="17"/>
      <c r="BG454" s="17"/>
      <c r="BH454" s="17"/>
      <c r="BI454" s="17"/>
      <c r="BJ454" s="26"/>
      <c r="BK454" s="17"/>
      <c r="BL454" s="17"/>
      <c r="BM454" s="17"/>
      <c r="BN454" s="17"/>
      <c r="BO454" s="17"/>
      <c r="BP454" s="17"/>
      <c r="BQ454" s="17"/>
      <c r="BR454" s="17"/>
      <c r="BS454" s="17"/>
      <c r="BT454" s="17"/>
      <c r="BU454" s="17"/>
      <c r="BV454" s="17"/>
      <c r="BW454" s="17"/>
      <c r="BX454" s="26"/>
      <c r="BY454" s="26"/>
      <c r="BZ454" s="26"/>
      <c r="CA454" s="26"/>
      <c r="CB454" s="26"/>
      <c r="CC454" s="17"/>
      <c r="CD454" s="17"/>
      <c r="CE454" s="17"/>
      <c r="CF454" s="17"/>
      <c r="CG454" s="17"/>
      <c r="CH454" s="17"/>
      <c r="CI454" s="17"/>
      <c r="CJ454" s="26"/>
      <c r="CK454" s="17"/>
      <c r="CL454" s="17"/>
      <c r="CM454" s="17"/>
      <c r="CN454" s="17"/>
      <c r="CO454" s="17"/>
      <c r="CP454" s="17"/>
      <c r="CQ454" s="17"/>
      <c r="CR454" s="17"/>
      <c r="CS454" s="17"/>
      <c r="CT454" s="17"/>
      <c r="CU454" s="17"/>
      <c r="CV454" s="17"/>
      <c r="CW454" s="17"/>
      <c r="CX454" s="17"/>
      <c r="CY454" s="26"/>
      <c r="CZ454" s="26"/>
      <c r="DA454" s="26"/>
      <c r="DB454" s="17"/>
      <c r="DC454" s="17"/>
      <c r="DD454" s="17"/>
      <c r="DE454" s="17"/>
      <c r="DF454" s="17"/>
      <c r="DG454" s="17"/>
      <c r="DH454" s="26"/>
      <c r="DI454" s="17"/>
      <c r="DJ454" s="17"/>
      <c r="DK454" s="17"/>
      <c r="DL454" s="17"/>
      <c r="DM454" s="17">
        <v>16.010000000000002</v>
      </c>
      <c r="DN454" s="17">
        <v>16.02</v>
      </c>
      <c r="DO454" s="17">
        <v>16.02</v>
      </c>
      <c r="DP454" s="17">
        <v>16.02</v>
      </c>
      <c r="DQ454" s="17">
        <v>16.02</v>
      </c>
      <c r="DR454" s="17">
        <v>16.02</v>
      </c>
      <c r="DS454" s="17">
        <v>16.02</v>
      </c>
      <c r="DT454" s="17">
        <v>16.02</v>
      </c>
      <c r="DU454" s="17">
        <v>16.02</v>
      </c>
      <c r="DV454" s="17">
        <v>16.02</v>
      </c>
      <c r="DW454" s="17">
        <v>16.010000000000002</v>
      </c>
      <c r="DX454" s="17">
        <v>16.010000000000002</v>
      </c>
      <c r="DY454" s="17">
        <v>16.010000000000002</v>
      </c>
      <c r="DZ454" s="17">
        <v>16</v>
      </c>
      <c r="EA454" s="17">
        <v>15.98</v>
      </c>
      <c r="EB454" s="17">
        <v>15.98</v>
      </c>
      <c r="EC454" s="17">
        <v>15.99</v>
      </c>
      <c r="ED454" s="17">
        <v>15.98</v>
      </c>
      <c r="EE454" s="17">
        <v>15.98</v>
      </c>
      <c r="EF454" s="17">
        <v>15.98</v>
      </c>
      <c r="EG454" s="17">
        <v>15.98</v>
      </c>
      <c r="EH454" s="17">
        <v>15.98</v>
      </c>
      <c r="EI454" s="17">
        <v>15.98</v>
      </c>
      <c r="EJ454" s="17">
        <v>15.98</v>
      </c>
      <c r="EK454" s="17">
        <v>15.97</v>
      </c>
      <c r="EL454" s="17">
        <v>15.97</v>
      </c>
      <c r="EM454" s="17">
        <v>15.97</v>
      </c>
      <c r="EN454" s="17">
        <v>15.97</v>
      </c>
      <c r="EO454" s="17">
        <v>15.97</v>
      </c>
      <c r="EP454" s="17">
        <v>15.96</v>
      </c>
      <c r="EQ454" s="17">
        <v>15.96</v>
      </c>
      <c r="ER454" s="17">
        <v>15.95</v>
      </c>
      <c r="ES454" s="17">
        <v>15.95</v>
      </c>
      <c r="ET454" s="17">
        <v>15.95</v>
      </c>
      <c r="EU454" s="17">
        <v>15.95</v>
      </c>
      <c r="EV454" s="17">
        <v>15.95</v>
      </c>
      <c r="EW454" s="17">
        <v>15.95</v>
      </c>
      <c r="EX454" s="17">
        <v>15.97</v>
      </c>
      <c r="EY454" s="17">
        <v>15.96</v>
      </c>
      <c r="EZ454" s="17">
        <v>15.95</v>
      </c>
      <c r="FA454" s="17">
        <v>15.95</v>
      </c>
      <c r="FB454" s="17">
        <v>15.95</v>
      </c>
      <c r="FC454" s="17">
        <v>15.95</v>
      </c>
      <c r="FD454" s="17">
        <v>15.96</v>
      </c>
      <c r="FE454" s="17">
        <v>15.96</v>
      </c>
      <c r="FF454" s="17">
        <v>15.96</v>
      </c>
      <c r="FG454" s="17">
        <v>15.96</v>
      </c>
      <c r="FH454" s="17">
        <v>15.96</v>
      </c>
      <c r="FI454" s="17">
        <v>15.96</v>
      </c>
      <c r="FJ454" s="17">
        <v>15.95</v>
      </c>
      <c r="FK454" s="17">
        <v>15.95</v>
      </c>
      <c r="FL454" s="17">
        <v>15.95</v>
      </c>
      <c r="FM454" s="17">
        <v>15.95</v>
      </c>
      <c r="FN454" s="17">
        <v>15.92</v>
      </c>
      <c r="FO454" s="17">
        <v>15.92</v>
      </c>
      <c r="FP454" s="17">
        <v>15.93</v>
      </c>
      <c r="FQ454" s="17">
        <v>15.95</v>
      </c>
      <c r="FR454" s="17">
        <v>15.9</v>
      </c>
      <c r="FS454" s="17">
        <v>15.91</v>
      </c>
      <c r="FT454" s="17">
        <v>15.9</v>
      </c>
      <c r="FU454" s="17">
        <v>15.89</v>
      </c>
      <c r="FV454" s="17">
        <v>15.9</v>
      </c>
      <c r="FW454" s="17">
        <v>15.94</v>
      </c>
      <c r="FX454" s="17">
        <v>15.93</v>
      </c>
      <c r="FY454" s="17">
        <v>15.95</v>
      </c>
      <c r="FZ454" s="17">
        <v>15.95</v>
      </c>
      <c r="GA454" s="17">
        <v>15.95</v>
      </c>
      <c r="GB454" s="17">
        <v>15.93</v>
      </c>
      <c r="GC454" s="17">
        <v>15.92</v>
      </c>
      <c r="GD454" s="17">
        <v>15.92</v>
      </c>
      <c r="GE454" s="17">
        <v>15.92</v>
      </c>
      <c r="GF454" s="17">
        <v>15.91</v>
      </c>
      <c r="GG454" s="17">
        <v>15.92</v>
      </c>
      <c r="GH454" s="17">
        <v>15.91</v>
      </c>
      <c r="GI454" s="17">
        <v>15.92</v>
      </c>
      <c r="GJ454" s="17">
        <v>15.93</v>
      </c>
      <c r="GK454" s="17">
        <v>15.94</v>
      </c>
      <c r="GL454" s="17">
        <v>15.94</v>
      </c>
      <c r="GM454" s="17">
        <v>15.93</v>
      </c>
      <c r="GN454" s="17">
        <v>15.94</v>
      </c>
      <c r="GO454" s="17">
        <v>15.93</v>
      </c>
      <c r="GP454" s="17">
        <v>15.93</v>
      </c>
      <c r="GQ454" s="17">
        <v>15.94</v>
      </c>
      <c r="GR454" s="17">
        <v>15.94</v>
      </c>
      <c r="GS454" s="17">
        <v>15.93</v>
      </c>
      <c r="GT454" s="17">
        <v>15.95</v>
      </c>
      <c r="GU454" s="17">
        <v>15.94</v>
      </c>
      <c r="GV454" s="17">
        <v>15.94</v>
      </c>
      <c r="GW454" s="17">
        <v>15.93</v>
      </c>
      <c r="GX454" s="17">
        <v>15.92</v>
      </c>
      <c r="GY454" s="17">
        <v>15.92</v>
      </c>
      <c r="GZ454" s="17">
        <v>15.93</v>
      </c>
      <c r="HA454" s="17">
        <v>15.92</v>
      </c>
      <c r="HB454" s="17">
        <v>15.92</v>
      </c>
      <c r="HC454" s="17">
        <v>15.92</v>
      </c>
      <c r="HD454" s="17">
        <v>15.93</v>
      </c>
      <c r="HE454" s="17">
        <v>15.93</v>
      </c>
      <c r="HF454" s="17">
        <v>15.92</v>
      </c>
      <c r="HG454" s="17">
        <v>15.93</v>
      </c>
      <c r="HH454" s="17">
        <v>15.93</v>
      </c>
      <c r="HI454" s="17">
        <v>15.94</v>
      </c>
      <c r="HJ454" s="17">
        <v>15.94</v>
      </c>
      <c r="HK454" s="17">
        <v>15.92</v>
      </c>
      <c r="HL454" s="17">
        <v>15.92</v>
      </c>
      <c r="HM454" s="17">
        <v>15.94</v>
      </c>
      <c r="HN454" s="17">
        <v>15.94</v>
      </c>
      <c r="HO454" s="17">
        <v>15.94</v>
      </c>
      <c r="HP454" s="17">
        <v>15.94</v>
      </c>
      <c r="HQ454" s="17">
        <v>15.92</v>
      </c>
      <c r="HR454" s="17">
        <v>15.92</v>
      </c>
      <c r="HS454" s="17">
        <v>15.93</v>
      </c>
      <c r="HT454" s="17">
        <v>15.93</v>
      </c>
      <c r="HU454" s="17">
        <v>15.94</v>
      </c>
      <c r="HV454" s="17">
        <v>15.95</v>
      </c>
      <c r="HW454" s="17">
        <v>15.95</v>
      </c>
      <c r="HX454" s="17">
        <v>15.95</v>
      </c>
      <c r="HY454" s="17">
        <v>15.93</v>
      </c>
      <c r="HZ454" s="17">
        <v>15.94</v>
      </c>
      <c r="IA454" s="17">
        <v>15.93</v>
      </c>
      <c r="IB454" s="17">
        <v>15.93</v>
      </c>
      <c r="IC454" s="17">
        <v>15.93</v>
      </c>
      <c r="ID454" s="17">
        <v>15.95</v>
      </c>
      <c r="IE454" s="17">
        <v>15.95</v>
      </c>
      <c r="IF454" s="17">
        <v>15.94</v>
      </c>
      <c r="IG454" s="17">
        <v>15.94</v>
      </c>
      <c r="IH454" s="17">
        <v>15.93</v>
      </c>
      <c r="II454" s="17">
        <v>15.93</v>
      </c>
      <c r="IJ454" s="17">
        <v>15.93</v>
      </c>
      <c r="IK454" s="17">
        <v>15.93</v>
      </c>
      <c r="IL454" s="17">
        <v>15.92</v>
      </c>
      <c r="IM454" s="17">
        <v>15.93</v>
      </c>
      <c r="IN454" s="17">
        <v>15.93</v>
      </c>
      <c r="IO454" s="17">
        <v>15.93</v>
      </c>
      <c r="IP454" s="17">
        <v>15.94</v>
      </c>
      <c r="IQ454" s="17">
        <v>15.94</v>
      </c>
      <c r="IR454" s="17">
        <v>15.91</v>
      </c>
      <c r="IS454" s="17">
        <v>15.92</v>
      </c>
      <c r="IT454" s="17">
        <v>15.92</v>
      </c>
      <c r="IU454" s="17">
        <v>15.92</v>
      </c>
      <c r="IV454" s="17">
        <v>15.92</v>
      </c>
      <c r="IW454" s="17">
        <v>15.92</v>
      </c>
      <c r="IX454" s="17">
        <v>15.92</v>
      </c>
      <c r="IY454" s="17">
        <v>15.91</v>
      </c>
    </row>
    <row r="455" spans="1:259" x14ac:dyDescent="0.15">
      <c r="A455" s="17" t="s">
        <v>716</v>
      </c>
      <c r="B455" s="17" t="s">
        <v>717</v>
      </c>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c r="AA455" s="26"/>
      <c r="AB455" s="17"/>
      <c r="AC455" s="26"/>
      <c r="AD455" s="26"/>
      <c r="AE455" s="17"/>
      <c r="AF455" s="17"/>
      <c r="AG455" s="17"/>
      <c r="AH455" s="17"/>
      <c r="AI455" s="17"/>
      <c r="AJ455" s="17"/>
      <c r="AK455" s="17"/>
      <c r="AL455" s="17"/>
      <c r="AM455" s="17"/>
      <c r="AN455" s="17"/>
      <c r="AO455" s="17"/>
      <c r="AP455" s="17"/>
      <c r="AQ455" s="17"/>
      <c r="AR455" s="17"/>
      <c r="AS455" s="17"/>
      <c r="AT455" s="17"/>
      <c r="AU455" s="17"/>
      <c r="AV455" s="17"/>
      <c r="AW455" s="17"/>
      <c r="AX455" s="17"/>
      <c r="AY455" s="17"/>
      <c r="AZ455" s="17"/>
      <c r="BA455" s="17"/>
      <c r="BB455" s="17"/>
      <c r="BC455" s="17"/>
      <c r="BD455" s="17"/>
      <c r="BE455" s="17"/>
      <c r="BF455" s="17"/>
      <c r="BG455" s="17"/>
      <c r="BH455" s="17"/>
      <c r="BI455" s="17"/>
      <c r="BJ455" s="26"/>
      <c r="BK455" s="17"/>
      <c r="BL455" s="17"/>
      <c r="BM455" s="17"/>
      <c r="BN455" s="17"/>
      <c r="BO455" s="17"/>
      <c r="BP455" s="17"/>
      <c r="BQ455" s="17"/>
      <c r="BR455" s="17"/>
      <c r="BS455" s="17"/>
      <c r="BT455" s="17"/>
      <c r="BU455" s="17"/>
      <c r="BV455" s="17"/>
      <c r="BW455" s="17"/>
      <c r="BX455" s="26"/>
      <c r="BY455" s="26"/>
      <c r="BZ455" s="26"/>
      <c r="CA455" s="26"/>
      <c r="CB455" s="26"/>
      <c r="CC455" s="17"/>
      <c r="CD455" s="17"/>
      <c r="CE455" s="17"/>
      <c r="CF455" s="17"/>
      <c r="CG455" s="17"/>
      <c r="CH455" s="17"/>
      <c r="CI455" s="17"/>
      <c r="CJ455" s="26"/>
      <c r="CK455" s="17"/>
      <c r="CL455" s="17"/>
      <c r="CM455" s="17"/>
      <c r="CN455" s="17"/>
      <c r="CO455" s="17"/>
      <c r="CP455" s="17"/>
      <c r="CQ455" s="17"/>
      <c r="CR455" s="17"/>
      <c r="CS455" s="17"/>
      <c r="CT455" s="17"/>
      <c r="CU455" s="17"/>
      <c r="CV455" s="17"/>
      <c r="CW455" s="17"/>
      <c r="CX455" s="17"/>
      <c r="CY455" s="26"/>
      <c r="CZ455" s="26"/>
      <c r="DA455" s="26"/>
      <c r="DB455" s="17"/>
      <c r="DC455" s="17"/>
      <c r="DD455" s="17"/>
      <c r="DE455" s="17"/>
      <c r="DF455" s="17"/>
      <c r="DG455" s="17"/>
      <c r="DH455" s="26"/>
      <c r="DI455" s="17"/>
      <c r="DJ455" s="17"/>
      <c r="DK455" s="17"/>
      <c r="DL455" s="17"/>
      <c r="DM455" s="17">
        <v>24.94</v>
      </c>
      <c r="DN455" s="17">
        <v>24.94</v>
      </c>
      <c r="DO455" s="17">
        <v>24.94</v>
      </c>
      <c r="DP455" s="17">
        <v>24.95</v>
      </c>
      <c r="DQ455" s="17">
        <v>25.02</v>
      </c>
      <c r="DR455" s="17">
        <v>24.96</v>
      </c>
      <c r="DS455" s="17">
        <v>24.98</v>
      </c>
      <c r="DT455" s="17">
        <v>25</v>
      </c>
      <c r="DU455" s="17">
        <v>24.98</v>
      </c>
      <c r="DV455" s="17">
        <v>24.94</v>
      </c>
      <c r="DW455" s="17">
        <v>24.96</v>
      </c>
      <c r="DX455" s="17">
        <v>24.94</v>
      </c>
      <c r="DY455" s="17">
        <v>24.95</v>
      </c>
      <c r="DZ455" s="17">
        <v>24.93</v>
      </c>
      <c r="EA455" s="17">
        <v>24.95</v>
      </c>
      <c r="EB455" s="17">
        <v>24.95</v>
      </c>
      <c r="EC455" s="17">
        <v>24.93</v>
      </c>
      <c r="ED455" s="17">
        <v>24.9</v>
      </c>
      <c r="EE455" s="17">
        <v>24.84</v>
      </c>
      <c r="EF455" s="17">
        <v>24.88</v>
      </c>
      <c r="EG455" s="17">
        <v>24.92</v>
      </c>
      <c r="EH455" s="17">
        <v>24.92</v>
      </c>
      <c r="EI455" s="17">
        <v>24.83</v>
      </c>
      <c r="EJ455" s="17">
        <v>24.83</v>
      </c>
      <c r="EK455" s="17">
        <v>24.83</v>
      </c>
      <c r="EL455" s="17">
        <v>24.8</v>
      </c>
      <c r="EM455" s="17">
        <v>24.82</v>
      </c>
      <c r="EN455" s="17">
        <v>24.83</v>
      </c>
      <c r="EO455" s="17">
        <v>24.84</v>
      </c>
      <c r="EP455" s="17">
        <v>24.86</v>
      </c>
      <c r="EQ455" s="17">
        <v>24.9</v>
      </c>
      <c r="ER455" s="17">
        <v>24.86</v>
      </c>
      <c r="ES455" s="17">
        <v>24.84</v>
      </c>
      <c r="ET455" s="17">
        <v>24.9</v>
      </c>
      <c r="EU455" s="17">
        <v>24.87</v>
      </c>
      <c r="EV455" s="17">
        <v>24.88</v>
      </c>
      <c r="EW455" s="17">
        <v>24.86</v>
      </c>
      <c r="EX455" s="17">
        <v>24.88</v>
      </c>
      <c r="EY455" s="17">
        <v>24.87</v>
      </c>
      <c r="EZ455" s="17">
        <v>24.89</v>
      </c>
      <c r="FA455" s="17">
        <v>24.9</v>
      </c>
      <c r="FB455" s="17">
        <v>25.01</v>
      </c>
      <c r="FC455" s="17">
        <v>25</v>
      </c>
      <c r="FD455" s="17">
        <v>25.04</v>
      </c>
      <c r="FE455" s="17">
        <v>25.05</v>
      </c>
      <c r="FF455" s="17">
        <v>25.07</v>
      </c>
      <c r="FG455" s="17">
        <v>25.15</v>
      </c>
      <c r="FH455" s="17">
        <v>25.26</v>
      </c>
      <c r="FI455" s="17">
        <v>25.29</v>
      </c>
      <c r="FJ455" s="17">
        <v>25.3</v>
      </c>
      <c r="FK455" s="17">
        <v>25.3</v>
      </c>
      <c r="FL455" s="17">
        <v>25.45</v>
      </c>
      <c r="FM455" s="17">
        <v>25.44</v>
      </c>
      <c r="FN455" s="17">
        <v>25.45</v>
      </c>
      <c r="FO455" s="17">
        <v>25.45</v>
      </c>
      <c r="FP455" s="17">
        <v>25.5</v>
      </c>
      <c r="FQ455" s="17">
        <v>25.6</v>
      </c>
      <c r="FR455" s="17">
        <v>25.6</v>
      </c>
      <c r="FS455" s="17">
        <v>25.53</v>
      </c>
      <c r="FT455" s="17">
        <v>25.46</v>
      </c>
      <c r="FU455" s="17">
        <v>25.41</v>
      </c>
      <c r="FV455" s="17">
        <v>25.41</v>
      </c>
      <c r="FW455" s="17">
        <v>25.52</v>
      </c>
      <c r="FX455" s="17">
        <v>25.45</v>
      </c>
      <c r="FY455" s="17">
        <v>25.48</v>
      </c>
      <c r="FZ455" s="17">
        <v>25.49</v>
      </c>
      <c r="GA455" s="17">
        <v>25.48</v>
      </c>
      <c r="GB455" s="17">
        <v>25.51</v>
      </c>
      <c r="GC455" s="17">
        <v>25.5</v>
      </c>
      <c r="GD455" s="17">
        <v>25.49</v>
      </c>
      <c r="GE455" s="17">
        <v>25.49</v>
      </c>
      <c r="GF455" s="17">
        <v>25.48</v>
      </c>
      <c r="GG455" s="17">
        <v>25.44</v>
      </c>
      <c r="GH455" s="17">
        <v>25.41</v>
      </c>
      <c r="GI455" s="17">
        <v>25.36</v>
      </c>
      <c r="GJ455" s="17">
        <v>25.31</v>
      </c>
      <c r="GK455" s="17">
        <v>25.33</v>
      </c>
      <c r="GL455" s="17">
        <v>25.37</v>
      </c>
      <c r="GM455" s="17">
        <v>25.31</v>
      </c>
      <c r="GN455" s="17">
        <v>25.26</v>
      </c>
      <c r="GO455" s="17">
        <v>25.28</v>
      </c>
      <c r="GP455" s="17">
        <v>25.31</v>
      </c>
      <c r="GQ455" s="17">
        <v>25.35</v>
      </c>
      <c r="GR455" s="17">
        <v>25.34</v>
      </c>
      <c r="GS455" s="17">
        <v>25.33</v>
      </c>
      <c r="GT455" s="17">
        <v>25.31</v>
      </c>
      <c r="GU455" s="17">
        <v>25.34</v>
      </c>
      <c r="GV455" s="17">
        <v>25.36</v>
      </c>
      <c r="GW455" s="17">
        <v>25.39</v>
      </c>
      <c r="GX455" s="17">
        <v>25.39</v>
      </c>
      <c r="GY455" s="17">
        <v>25.43</v>
      </c>
      <c r="GZ455" s="17">
        <v>25.44</v>
      </c>
      <c r="HA455" s="17">
        <v>25.4</v>
      </c>
      <c r="HB455" s="17">
        <v>25.37</v>
      </c>
      <c r="HC455" s="17">
        <v>25.33</v>
      </c>
      <c r="HD455" s="17">
        <v>25.33</v>
      </c>
      <c r="HE455" s="17">
        <v>25.35</v>
      </c>
      <c r="HF455" s="17">
        <v>25.36</v>
      </c>
      <c r="HG455" s="17">
        <v>25.31</v>
      </c>
      <c r="HH455" s="17">
        <v>25.24</v>
      </c>
      <c r="HI455" s="17">
        <v>25.18</v>
      </c>
      <c r="HJ455" s="17">
        <v>25.24</v>
      </c>
      <c r="HK455" s="17">
        <v>25.27</v>
      </c>
      <c r="HL455" s="17">
        <v>25.22</v>
      </c>
      <c r="HM455" s="17">
        <v>25.24</v>
      </c>
      <c r="HN455" s="17">
        <v>25.24</v>
      </c>
      <c r="HO455" s="17">
        <v>25.26</v>
      </c>
      <c r="HP455" s="17">
        <v>25.26</v>
      </c>
      <c r="HQ455" s="17">
        <v>25.34</v>
      </c>
      <c r="HR455" s="17">
        <v>25.34</v>
      </c>
      <c r="HS455" s="17">
        <v>25.33</v>
      </c>
      <c r="HT455" s="17">
        <v>25.33</v>
      </c>
      <c r="HU455" s="17">
        <v>25.31</v>
      </c>
      <c r="HV455" s="17">
        <v>25.28</v>
      </c>
      <c r="HW455" s="17">
        <v>25.27</v>
      </c>
      <c r="HX455" s="17">
        <v>25.3</v>
      </c>
      <c r="HY455" s="17">
        <v>25.3</v>
      </c>
      <c r="HZ455" s="17">
        <v>25.27</v>
      </c>
      <c r="IA455" s="17">
        <v>25.28</v>
      </c>
      <c r="IB455" s="17">
        <v>25.28</v>
      </c>
      <c r="IC455" s="17">
        <v>25.28</v>
      </c>
      <c r="ID455" s="17">
        <v>25.29</v>
      </c>
      <c r="IE455" s="17">
        <v>25.3</v>
      </c>
      <c r="IF455" s="17">
        <v>25.33</v>
      </c>
      <c r="IG455" s="17">
        <v>25.36</v>
      </c>
      <c r="IH455" s="17">
        <v>25.3</v>
      </c>
      <c r="II455" s="17">
        <v>25.3</v>
      </c>
      <c r="IJ455" s="17">
        <v>25.26</v>
      </c>
      <c r="IK455" s="17">
        <v>25.3</v>
      </c>
      <c r="IL455" s="17">
        <v>25.34</v>
      </c>
      <c r="IM455" s="17">
        <v>25.38</v>
      </c>
      <c r="IN455" s="17">
        <v>25.39</v>
      </c>
      <c r="IO455" s="17">
        <v>25.37</v>
      </c>
      <c r="IP455" s="17">
        <v>25.34</v>
      </c>
      <c r="IQ455" s="17">
        <v>25.35</v>
      </c>
      <c r="IR455" s="17">
        <v>25.35</v>
      </c>
      <c r="IS455" s="17">
        <v>25.36</v>
      </c>
      <c r="IT455" s="17">
        <v>25.35</v>
      </c>
      <c r="IU455" s="17">
        <v>25.34</v>
      </c>
      <c r="IV455" s="17">
        <v>25.35</v>
      </c>
      <c r="IW455" s="17">
        <v>25.35</v>
      </c>
      <c r="IX455" s="17">
        <v>25.35</v>
      </c>
      <c r="IY455" s="17">
        <v>25.35</v>
      </c>
    </row>
    <row r="456" spans="1:259" x14ac:dyDescent="0.15">
      <c r="A456" s="17" t="s">
        <v>283</v>
      </c>
      <c r="B456" s="17" t="s">
        <v>284</v>
      </c>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c r="AA456" s="26"/>
      <c r="AB456" s="17"/>
      <c r="AC456" s="26"/>
      <c r="AD456" s="26"/>
      <c r="AE456" s="17"/>
      <c r="AF456" s="17"/>
      <c r="AG456" s="17"/>
      <c r="AH456" s="17"/>
      <c r="AI456" s="17"/>
      <c r="AJ456" s="17"/>
      <c r="AK456" s="17"/>
      <c r="AL456" s="17"/>
      <c r="AM456" s="17"/>
      <c r="AN456" s="17"/>
      <c r="AO456" s="17"/>
      <c r="AP456" s="17"/>
      <c r="AQ456" s="17"/>
      <c r="AR456" s="17"/>
      <c r="AS456" s="17"/>
      <c r="AT456" s="17"/>
      <c r="AU456" s="17"/>
      <c r="AV456" s="17"/>
      <c r="AW456" s="17"/>
      <c r="AX456" s="17"/>
      <c r="AY456" s="17"/>
      <c r="AZ456" s="17"/>
      <c r="BA456" s="17"/>
      <c r="BB456" s="17"/>
      <c r="BC456" s="17"/>
      <c r="BD456" s="17"/>
      <c r="BE456" s="17"/>
      <c r="BF456" s="17"/>
      <c r="BG456" s="17"/>
      <c r="BH456" s="17"/>
      <c r="BI456" s="17"/>
      <c r="BJ456" s="26"/>
      <c r="BK456" s="17"/>
      <c r="BL456" s="17"/>
      <c r="BM456" s="17"/>
      <c r="BN456" s="17"/>
      <c r="BO456" s="17"/>
      <c r="BP456" s="17"/>
      <c r="BQ456" s="17"/>
      <c r="BR456" s="17"/>
      <c r="BS456" s="17"/>
      <c r="BT456" s="17"/>
      <c r="BU456" s="17"/>
      <c r="BV456" s="17"/>
      <c r="BW456" s="17"/>
      <c r="BX456" s="26"/>
      <c r="BY456" s="26"/>
      <c r="BZ456" s="26"/>
      <c r="CA456" s="26"/>
      <c r="CB456" s="26"/>
      <c r="CC456" s="17"/>
      <c r="CD456" s="17"/>
      <c r="CE456" s="17"/>
      <c r="CF456" s="17"/>
      <c r="CG456" s="17"/>
      <c r="CH456" s="17"/>
      <c r="CI456" s="17"/>
      <c r="CJ456" s="26"/>
      <c r="CK456" s="17"/>
      <c r="CL456" s="17"/>
      <c r="CM456" s="17"/>
      <c r="CN456" s="17"/>
      <c r="CO456" s="17"/>
      <c r="CP456" s="17"/>
      <c r="CQ456" s="17"/>
      <c r="CR456" s="17"/>
      <c r="CS456" s="17"/>
      <c r="CT456" s="17"/>
      <c r="CU456" s="17"/>
      <c r="CV456" s="17"/>
      <c r="CW456" s="17"/>
      <c r="CX456" s="17"/>
      <c r="CY456" s="26"/>
      <c r="CZ456" s="26"/>
      <c r="DA456" s="26"/>
      <c r="DB456" s="17"/>
      <c r="DC456" s="17"/>
      <c r="DD456" s="17"/>
      <c r="DE456" s="17"/>
      <c r="DF456" s="17"/>
      <c r="DG456" s="17"/>
      <c r="DH456" s="26"/>
      <c r="DI456" s="17"/>
      <c r="DJ456" s="17"/>
      <c r="DK456" s="17"/>
      <c r="DL456" s="17"/>
      <c r="DM456" s="17">
        <v>5.49</v>
      </c>
      <c r="DN456" s="17">
        <v>5.49</v>
      </c>
      <c r="DO456" s="17">
        <v>5.49</v>
      </c>
      <c r="DP456" s="17">
        <v>5.49</v>
      </c>
      <c r="DQ456" s="17">
        <v>5.49</v>
      </c>
      <c r="DR456" s="17">
        <v>5.49</v>
      </c>
      <c r="DS456" s="17">
        <v>5.49</v>
      </c>
      <c r="DT456" s="17">
        <v>5.49</v>
      </c>
      <c r="DU456" s="17">
        <v>5.49</v>
      </c>
      <c r="DV456" s="17">
        <v>5.49</v>
      </c>
      <c r="DW456" s="17">
        <v>5.49</v>
      </c>
      <c r="DX456" s="17">
        <v>5.49</v>
      </c>
      <c r="DY456" s="17">
        <v>5.49</v>
      </c>
      <c r="DZ456" s="17">
        <v>5.49</v>
      </c>
      <c r="EA456" s="17">
        <v>5.49</v>
      </c>
      <c r="EB456" s="17">
        <v>5.49</v>
      </c>
      <c r="EC456" s="17">
        <v>5.49</v>
      </c>
      <c r="ED456" s="17">
        <v>5.49</v>
      </c>
      <c r="EE456" s="17">
        <v>5.49</v>
      </c>
      <c r="EF456" s="17">
        <v>5.49</v>
      </c>
      <c r="EG456" s="17">
        <v>5.49</v>
      </c>
      <c r="EH456" s="17">
        <v>5.49</v>
      </c>
      <c r="EI456" s="17">
        <v>5.49</v>
      </c>
      <c r="EJ456" s="17">
        <v>5.49</v>
      </c>
      <c r="EK456" s="17">
        <v>5.49</v>
      </c>
      <c r="EL456" s="17">
        <v>5.49</v>
      </c>
      <c r="EM456" s="17">
        <v>5.49</v>
      </c>
      <c r="EN456" s="17">
        <v>5.49</v>
      </c>
      <c r="EO456" s="17">
        <v>5.49</v>
      </c>
      <c r="EP456" s="17">
        <v>5.49</v>
      </c>
      <c r="EQ456" s="17">
        <v>5.49</v>
      </c>
      <c r="ER456" s="17">
        <v>5.49</v>
      </c>
      <c r="ES456" s="17">
        <v>5.49</v>
      </c>
      <c r="ET456" s="17">
        <v>5.49</v>
      </c>
      <c r="EU456" s="17">
        <v>5.49</v>
      </c>
      <c r="EV456" s="17">
        <v>5.49</v>
      </c>
      <c r="EW456" s="17">
        <v>5.49</v>
      </c>
      <c r="EX456" s="17">
        <v>5.49</v>
      </c>
      <c r="EY456" s="17">
        <v>5.49</v>
      </c>
      <c r="EZ456" s="17">
        <v>5.49</v>
      </c>
      <c r="FA456" s="17">
        <v>5.49</v>
      </c>
      <c r="FB456" s="17">
        <v>5.49</v>
      </c>
      <c r="FC456" s="17">
        <v>5.49</v>
      </c>
      <c r="FD456" s="17">
        <v>5.49</v>
      </c>
      <c r="FE456" s="17">
        <v>5.49</v>
      </c>
      <c r="FF456" s="17">
        <v>5.49</v>
      </c>
      <c r="FG456" s="17">
        <v>5.49</v>
      </c>
      <c r="FH456" s="17">
        <v>5.49</v>
      </c>
      <c r="FI456" s="17">
        <v>5.49</v>
      </c>
      <c r="FJ456" s="17">
        <v>5.49</v>
      </c>
      <c r="FK456" s="17">
        <v>5.49</v>
      </c>
      <c r="FL456" s="17">
        <v>5.49</v>
      </c>
      <c r="FM456" s="17">
        <v>5.49</v>
      </c>
      <c r="FN456" s="17">
        <v>5.49</v>
      </c>
      <c r="FO456" s="17">
        <v>5.49</v>
      </c>
      <c r="FP456" s="17">
        <v>5.49</v>
      </c>
      <c r="FQ456" s="17">
        <v>5.49</v>
      </c>
      <c r="FR456" s="17">
        <v>5.49</v>
      </c>
      <c r="FS456" s="17">
        <v>5.49</v>
      </c>
      <c r="FT456" s="17">
        <v>5.49</v>
      </c>
      <c r="FU456" s="17">
        <v>5.49</v>
      </c>
      <c r="FV456" s="17">
        <v>5.49</v>
      </c>
      <c r="FW456" s="17">
        <v>5.49</v>
      </c>
      <c r="FX456" s="17">
        <v>5.49</v>
      </c>
      <c r="FY456" s="17">
        <v>5.49</v>
      </c>
      <c r="FZ456" s="17">
        <v>5.49</v>
      </c>
      <c r="GA456" s="17">
        <v>5.49</v>
      </c>
      <c r="GB456" s="17">
        <v>5.49</v>
      </c>
      <c r="GC456" s="17">
        <v>5.49</v>
      </c>
      <c r="GD456" s="17">
        <v>5.49</v>
      </c>
      <c r="GE456" s="17">
        <v>5.49</v>
      </c>
      <c r="GF456" s="17">
        <v>5.49</v>
      </c>
      <c r="GG456" s="17">
        <v>5.49</v>
      </c>
      <c r="GH456" s="17">
        <v>5.49</v>
      </c>
      <c r="GI456" s="17">
        <v>5.49</v>
      </c>
      <c r="GJ456" s="17">
        <v>5.49</v>
      </c>
      <c r="GK456" s="17">
        <v>5.49</v>
      </c>
      <c r="GL456" s="17">
        <v>5.49</v>
      </c>
      <c r="GM456" s="17">
        <v>5.49</v>
      </c>
      <c r="GN456" s="17">
        <v>5.49</v>
      </c>
      <c r="GO456" s="17">
        <v>5.49</v>
      </c>
      <c r="GP456" s="17">
        <v>5.49</v>
      </c>
      <c r="GQ456" s="17">
        <v>5.49</v>
      </c>
      <c r="GR456" s="17">
        <v>5.49</v>
      </c>
      <c r="GS456" s="17">
        <v>5.49</v>
      </c>
      <c r="GT456" s="17">
        <v>5.49</v>
      </c>
      <c r="GU456" s="17">
        <v>5.49</v>
      </c>
      <c r="GV456" s="17">
        <v>5.49</v>
      </c>
      <c r="GW456" s="17">
        <v>5.49</v>
      </c>
      <c r="GX456" s="17">
        <v>5.49</v>
      </c>
      <c r="GY456" s="17">
        <v>5.49</v>
      </c>
      <c r="GZ456" s="17">
        <v>5.49</v>
      </c>
      <c r="HA456" s="17">
        <v>5.49</v>
      </c>
      <c r="HB456" s="17">
        <v>5.49</v>
      </c>
      <c r="HC456" s="17">
        <v>5.49</v>
      </c>
      <c r="HD456" s="17">
        <v>5.49</v>
      </c>
      <c r="HE456" s="17">
        <v>5.49</v>
      </c>
      <c r="HF456" s="17">
        <v>5.49</v>
      </c>
      <c r="HG456" s="17">
        <v>5.49</v>
      </c>
      <c r="HH456" s="17">
        <v>5.49</v>
      </c>
      <c r="HI456" s="17">
        <v>5.49</v>
      </c>
      <c r="HJ456" s="17">
        <v>5.49</v>
      </c>
      <c r="HK456" s="17">
        <v>5.49</v>
      </c>
      <c r="HL456" s="17">
        <v>5.49</v>
      </c>
      <c r="HM456" s="17">
        <v>5.49</v>
      </c>
      <c r="HN456" s="17">
        <v>5.49</v>
      </c>
      <c r="HO456" s="17">
        <v>5.49</v>
      </c>
      <c r="HP456" s="17">
        <v>5.49</v>
      </c>
      <c r="HQ456" s="17">
        <v>5.49</v>
      </c>
      <c r="HR456" s="17">
        <v>5.49</v>
      </c>
      <c r="HS456" s="17">
        <v>5.49</v>
      </c>
      <c r="HT456" s="17">
        <v>5.49</v>
      </c>
      <c r="HU456" s="17">
        <v>5.49</v>
      </c>
      <c r="HV456" s="17">
        <v>5.49</v>
      </c>
      <c r="HW456" s="17">
        <v>5.49</v>
      </c>
      <c r="HX456" s="17">
        <v>5.49</v>
      </c>
      <c r="HY456" s="17">
        <v>5.49</v>
      </c>
      <c r="HZ456" s="17">
        <v>5.49</v>
      </c>
      <c r="IA456" s="17">
        <v>5.49</v>
      </c>
      <c r="IB456" s="17">
        <v>5.49</v>
      </c>
      <c r="IC456" s="17">
        <v>5.49</v>
      </c>
      <c r="ID456" s="17">
        <v>5.49</v>
      </c>
      <c r="IE456" s="17">
        <v>5.49</v>
      </c>
      <c r="IF456" s="17">
        <v>5.49</v>
      </c>
      <c r="IG456" s="17">
        <v>5.49</v>
      </c>
      <c r="IH456" s="17">
        <v>5.49</v>
      </c>
      <c r="II456" s="17">
        <v>5.49</v>
      </c>
      <c r="IJ456" s="17">
        <v>5.49</v>
      </c>
      <c r="IK456" s="17">
        <v>5.49</v>
      </c>
      <c r="IL456" s="17">
        <v>5.49</v>
      </c>
      <c r="IM456" s="17">
        <v>5.49</v>
      </c>
      <c r="IN456" s="17">
        <v>5.49</v>
      </c>
      <c r="IO456" s="17">
        <v>5.49</v>
      </c>
      <c r="IP456" s="17">
        <v>5.49</v>
      </c>
      <c r="IQ456" s="17">
        <v>5.49</v>
      </c>
      <c r="IR456" s="17">
        <v>5.49</v>
      </c>
      <c r="IS456" s="17">
        <v>5.49</v>
      </c>
      <c r="IT456" s="17">
        <v>5.49</v>
      </c>
      <c r="IU456" s="17">
        <v>5.49</v>
      </c>
      <c r="IV456" s="17">
        <v>5.49</v>
      </c>
      <c r="IW456" s="17">
        <v>5.49</v>
      </c>
      <c r="IX456" s="17">
        <v>5.49</v>
      </c>
      <c r="IY456" s="17">
        <v>5.49</v>
      </c>
    </row>
    <row r="457" spans="1:259" x14ac:dyDescent="0.15">
      <c r="A457" s="17" t="s">
        <v>836</v>
      </c>
      <c r="B457" s="17" t="s">
        <v>837</v>
      </c>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c r="AA457" s="26"/>
      <c r="AB457" s="17"/>
      <c r="AC457" s="26"/>
      <c r="AD457" s="26"/>
      <c r="AE457" s="17"/>
      <c r="AF457" s="17"/>
      <c r="AG457" s="17"/>
      <c r="AH457" s="17"/>
      <c r="AI457" s="17"/>
      <c r="AJ457" s="17"/>
      <c r="AK457" s="17"/>
      <c r="AL457" s="17"/>
      <c r="AM457" s="17"/>
      <c r="AN457" s="17"/>
      <c r="AO457" s="17"/>
      <c r="AP457" s="17"/>
      <c r="AQ457" s="17"/>
      <c r="AR457" s="17"/>
      <c r="AS457" s="17"/>
      <c r="AT457" s="17"/>
      <c r="AU457" s="17"/>
      <c r="AV457" s="17"/>
      <c r="AW457" s="17"/>
      <c r="AX457" s="17"/>
      <c r="AY457" s="17"/>
      <c r="AZ457" s="17"/>
      <c r="BA457" s="17"/>
      <c r="BB457" s="17"/>
      <c r="BC457" s="17"/>
      <c r="BD457" s="17"/>
      <c r="BE457" s="17"/>
      <c r="BF457" s="17"/>
      <c r="BG457" s="17"/>
      <c r="BH457" s="17"/>
      <c r="BI457" s="17"/>
      <c r="BJ457" s="26"/>
      <c r="BK457" s="17"/>
      <c r="BL457" s="17"/>
      <c r="BM457" s="17"/>
      <c r="BN457" s="17"/>
      <c r="BO457" s="17"/>
      <c r="BP457" s="17"/>
      <c r="BQ457" s="17"/>
      <c r="BR457" s="17"/>
      <c r="BS457" s="17"/>
      <c r="BT457" s="17"/>
      <c r="BU457" s="17"/>
      <c r="BV457" s="17"/>
      <c r="BW457" s="17"/>
      <c r="BX457" s="26"/>
      <c r="BY457" s="26"/>
      <c r="BZ457" s="26"/>
      <c r="CA457" s="26"/>
      <c r="CB457" s="26"/>
      <c r="CC457" s="17"/>
      <c r="CD457" s="17"/>
      <c r="CE457" s="17"/>
      <c r="CF457" s="17"/>
      <c r="CG457" s="17"/>
      <c r="CH457" s="17"/>
      <c r="CI457" s="17"/>
      <c r="CJ457" s="26"/>
      <c r="CK457" s="17"/>
      <c r="CL457" s="17"/>
      <c r="CM457" s="17"/>
      <c r="CN457" s="17"/>
      <c r="CO457" s="17"/>
      <c r="CP457" s="17"/>
      <c r="CQ457" s="17"/>
      <c r="CR457" s="17"/>
      <c r="CS457" s="17"/>
      <c r="CT457" s="17"/>
      <c r="CU457" s="17"/>
      <c r="CV457" s="17"/>
      <c r="CW457" s="17"/>
      <c r="CX457" s="17"/>
      <c r="CY457" s="26"/>
      <c r="CZ457" s="26"/>
      <c r="DA457" s="26"/>
      <c r="DB457" s="17"/>
      <c r="DC457" s="17"/>
      <c r="DD457" s="17"/>
      <c r="DE457" s="17"/>
      <c r="DF457" s="17"/>
      <c r="DG457" s="17"/>
      <c r="DH457" s="26"/>
      <c r="DI457" s="17"/>
      <c r="DJ457" s="17"/>
      <c r="DK457" s="17"/>
      <c r="DL457" s="17"/>
      <c r="DM457" s="17">
        <v>12.03</v>
      </c>
      <c r="DN457" s="17">
        <v>12.02</v>
      </c>
      <c r="DO457" s="17">
        <v>11.99</v>
      </c>
      <c r="DP457" s="17">
        <v>12.01</v>
      </c>
      <c r="DQ457" s="17">
        <v>12.03</v>
      </c>
      <c r="DR457" s="17">
        <v>12.02</v>
      </c>
      <c r="DS457" s="17">
        <v>12.01</v>
      </c>
      <c r="DT457" s="17">
        <v>12.03</v>
      </c>
      <c r="DU457" s="17">
        <v>12.09</v>
      </c>
      <c r="DV457" s="17">
        <v>12.06</v>
      </c>
      <c r="DW457" s="17">
        <v>12.09</v>
      </c>
      <c r="DX457" s="17">
        <v>12.08</v>
      </c>
      <c r="DY457" s="17">
        <v>12.05</v>
      </c>
      <c r="DZ457" s="17">
        <v>12.07</v>
      </c>
      <c r="EA457" s="17">
        <v>12.05</v>
      </c>
      <c r="EB457" s="17">
        <v>12.04</v>
      </c>
      <c r="EC457" s="17">
        <v>12.02</v>
      </c>
      <c r="ED457" s="17">
        <v>12</v>
      </c>
      <c r="EE457" s="17">
        <v>12.02</v>
      </c>
      <c r="EF457" s="17">
        <v>12.02</v>
      </c>
      <c r="EG457" s="17">
        <v>12.01</v>
      </c>
      <c r="EH457" s="17">
        <v>12.01</v>
      </c>
      <c r="EI457" s="17">
        <v>12.04</v>
      </c>
      <c r="EJ457" s="17">
        <v>12.01</v>
      </c>
      <c r="EK457" s="17">
        <v>12.01</v>
      </c>
      <c r="EL457" s="17">
        <v>12.04</v>
      </c>
      <c r="EM457" s="17">
        <v>12.02</v>
      </c>
      <c r="EN457" s="17">
        <v>12.04</v>
      </c>
      <c r="EO457" s="17">
        <v>12.06</v>
      </c>
      <c r="EP457" s="17">
        <v>12.05</v>
      </c>
      <c r="EQ457" s="17">
        <v>12.08</v>
      </c>
      <c r="ER457" s="17">
        <v>12.08</v>
      </c>
      <c r="ES457" s="17">
        <v>12.06</v>
      </c>
      <c r="ET457" s="17">
        <v>12.05</v>
      </c>
      <c r="EU457" s="17">
        <v>12.05</v>
      </c>
      <c r="EV457" s="17">
        <v>12.05</v>
      </c>
      <c r="EW457" s="17">
        <v>12.04</v>
      </c>
      <c r="EX457" s="17">
        <v>12.05</v>
      </c>
      <c r="EY457" s="17">
        <v>12.05</v>
      </c>
      <c r="EZ457" s="17">
        <v>12.03</v>
      </c>
      <c r="FA457" s="17">
        <v>12.03</v>
      </c>
      <c r="FB457" s="17">
        <v>12.03</v>
      </c>
      <c r="FC457" s="17">
        <v>12.04</v>
      </c>
      <c r="FD457" s="17">
        <v>12.06</v>
      </c>
      <c r="FE457" s="17">
        <v>12.07</v>
      </c>
      <c r="FF457" s="17">
        <v>12.05</v>
      </c>
      <c r="FG457" s="17">
        <v>12.06</v>
      </c>
      <c r="FH457" s="17">
        <v>12.06</v>
      </c>
      <c r="FI457" s="17">
        <v>12.05</v>
      </c>
      <c r="FJ457" s="17">
        <v>12.05</v>
      </c>
      <c r="FK457" s="17">
        <v>12.09</v>
      </c>
      <c r="FL457" s="17">
        <v>12.11</v>
      </c>
      <c r="FM457" s="17">
        <v>12.13</v>
      </c>
      <c r="FN457" s="17">
        <v>12.1</v>
      </c>
      <c r="FO457" s="17">
        <v>12.13</v>
      </c>
      <c r="FP457" s="17">
        <v>12.11</v>
      </c>
      <c r="FQ457" s="17">
        <v>12.1</v>
      </c>
      <c r="FR457" s="17">
        <v>12.09</v>
      </c>
      <c r="FS457" s="17">
        <v>12.08</v>
      </c>
      <c r="FT457" s="17">
        <v>12.08</v>
      </c>
      <c r="FU457" s="17">
        <v>12.07</v>
      </c>
      <c r="FV457" s="17">
        <v>12.04</v>
      </c>
      <c r="FW457" s="17">
        <v>12.05</v>
      </c>
      <c r="FX457" s="17">
        <v>12.04</v>
      </c>
      <c r="FY457" s="17">
        <v>12.05</v>
      </c>
      <c r="FZ457" s="17">
        <v>12.06</v>
      </c>
      <c r="GA457" s="17">
        <v>12.07</v>
      </c>
      <c r="GB457" s="17">
        <v>12.03</v>
      </c>
      <c r="GC457" s="17">
        <v>12.05</v>
      </c>
      <c r="GD457" s="17">
        <v>12.05</v>
      </c>
      <c r="GE457" s="17">
        <v>12.05</v>
      </c>
      <c r="GF457" s="17">
        <v>12.04</v>
      </c>
      <c r="GG457" s="17">
        <v>12</v>
      </c>
      <c r="GH457" s="17">
        <v>11.98</v>
      </c>
      <c r="GI457" s="17">
        <v>12</v>
      </c>
      <c r="GJ457" s="17">
        <v>11.99</v>
      </c>
      <c r="GK457" s="17">
        <v>11.97</v>
      </c>
      <c r="GL457" s="17">
        <v>11.97</v>
      </c>
      <c r="GM457" s="17">
        <v>12</v>
      </c>
      <c r="GN457" s="17">
        <v>11.99</v>
      </c>
      <c r="GO457" s="17">
        <v>11.97</v>
      </c>
      <c r="GP457" s="17">
        <v>11.97</v>
      </c>
      <c r="GQ457" s="17">
        <v>11.98</v>
      </c>
      <c r="GR457" s="17">
        <v>11.99</v>
      </c>
      <c r="GS457" s="17">
        <v>11.99</v>
      </c>
      <c r="GT457" s="17">
        <v>12.02</v>
      </c>
      <c r="GU457" s="17">
        <v>12.01</v>
      </c>
      <c r="GV457" s="17">
        <v>12.01</v>
      </c>
      <c r="GW457" s="17">
        <v>12</v>
      </c>
      <c r="GX457" s="17">
        <v>11.99</v>
      </c>
      <c r="GY457" s="17">
        <v>11.99</v>
      </c>
      <c r="GZ457" s="17">
        <v>12.02</v>
      </c>
      <c r="HA457" s="17">
        <v>12.02</v>
      </c>
      <c r="HB457" s="17">
        <v>12.01</v>
      </c>
      <c r="HC457" s="17">
        <v>11.98</v>
      </c>
      <c r="HD457" s="17">
        <v>12</v>
      </c>
      <c r="HE457" s="17">
        <v>11.99</v>
      </c>
      <c r="HF457" s="17">
        <v>11.98</v>
      </c>
      <c r="HG457" s="17">
        <v>12</v>
      </c>
      <c r="HH457" s="17">
        <v>11.97</v>
      </c>
      <c r="HI457" s="17">
        <v>11.97</v>
      </c>
      <c r="HJ457" s="17">
        <v>11.96</v>
      </c>
      <c r="HK457" s="17">
        <v>11.99</v>
      </c>
      <c r="HL457" s="17">
        <v>11.98</v>
      </c>
      <c r="HM457" s="17">
        <v>11.98</v>
      </c>
      <c r="HN457" s="17">
        <v>11.98</v>
      </c>
      <c r="HO457" s="17">
        <v>11.99</v>
      </c>
      <c r="HP457" s="17">
        <v>12.01</v>
      </c>
      <c r="HQ457" s="17">
        <v>12</v>
      </c>
      <c r="HR457" s="17">
        <v>12.01</v>
      </c>
      <c r="HS457" s="17">
        <v>12.07</v>
      </c>
      <c r="HT457" s="17">
        <v>12.02</v>
      </c>
      <c r="HU457" s="17">
        <v>12.07</v>
      </c>
      <c r="HV457" s="17">
        <v>12.09</v>
      </c>
      <c r="HW457" s="17">
        <v>12.1</v>
      </c>
      <c r="HX457" s="17">
        <v>12.08</v>
      </c>
      <c r="HY457" s="17">
        <v>12.07</v>
      </c>
      <c r="HZ457" s="17">
        <v>12.05</v>
      </c>
      <c r="IA457" s="17">
        <v>12.05</v>
      </c>
      <c r="IB457" s="17">
        <v>12.05</v>
      </c>
      <c r="IC457" s="17">
        <v>12.03</v>
      </c>
      <c r="ID457" s="17">
        <v>12.05</v>
      </c>
      <c r="IE457" s="17">
        <v>12.08</v>
      </c>
      <c r="IF457" s="17">
        <v>12.09</v>
      </c>
      <c r="IG457" s="17">
        <v>12.11</v>
      </c>
      <c r="IH457" s="17">
        <v>12.09</v>
      </c>
      <c r="II457" s="17">
        <v>12.09</v>
      </c>
      <c r="IJ457" s="17">
        <v>12.1</v>
      </c>
      <c r="IK457" s="17">
        <v>12.11</v>
      </c>
      <c r="IL457" s="17">
        <v>12.1</v>
      </c>
      <c r="IM457" s="17">
        <v>12.11</v>
      </c>
      <c r="IN457" s="17">
        <v>12.11</v>
      </c>
      <c r="IO457" s="17">
        <v>12.11</v>
      </c>
      <c r="IP457" s="17">
        <v>12.1</v>
      </c>
      <c r="IQ457" s="17">
        <v>12.09</v>
      </c>
      <c r="IR457" s="17">
        <v>12.07</v>
      </c>
      <c r="IS457" s="17">
        <v>12.05</v>
      </c>
      <c r="IT457" s="17">
        <v>12.06</v>
      </c>
      <c r="IU457" s="17">
        <v>12.07</v>
      </c>
      <c r="IV457" s="17">
        <v>12.07</v>
      </c>
      <c r="IW457" s="17">
        <v>12.07</v>
      </c>
      <c r="IX457" s="17">
        <v>12.07</v>
      </c>
      <c r="IY457" s="17">
        <v>12.09</v>
      </c>
    </row>
    <row r="458" spans="1:259" x14ac:dyDescent="0.15">
      <c r="A458" s="17" t="s">
        <v>3426</v>
      </c>
      <c r="B458" s="17" t="s">
        <v>3427</v>
      </c>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c r="AA458" s="26"/>
      <c r="AB458" s="17"/>
      <c r="AC458" s="26"/>
      <c r="AD458" s="26"/>
      <c r="AE458" s="17"/>
      <c r="AF458" s="17"/>
      <c r="AG458" s="17"/>
      <c r="AH458" s="17"/>
      <c r="AI458" s="17"/>
      <c r="AJ458" s="17"/>
      <c r="AK458" s="17"/>
      <c r="AL458" s="17"/>
      <c r="AM458" s="17"/>
      <c r="AN458" s="17"/>
      <c r="AO458" s="17"/>
      <c r="AP458" s="17"/>
      <c r="AQ458" s="17"/>
      <c r="AR458" s="17"/>
      <c r="AS458" s="17"/>
      <c r="AT458" s="17"/>
      <c r="AU458" s="17"/>
      <c r="AV458" s="17"/>
      <c r="AW458" s="17"/>
      <c r="AX458" s="17"/>
      <c r="AY458" s="17"/>
      <c r="AZ458" s="17"/>
      <c r="BA458" s="17"/>
      <c r="BB458" s="17"/>
      <c r="BC458" s="17"/>
      <c r="BD458" s="17"/>
      <c r="BE458" s="17"/>
      <c r="BF458" s="17"/>
      <c r="BG458" s="17"/>
      <c r="BH458" s="17"/>
      <c r="BI458" s="17"/>
      <c r="BJ458" s="26"/>
      <c r="BK458" s="17"/>
      <c r="BL458" s="17"/>
      <c r="BM458" s="17"/>
      <c r="BN458" s="17"/>
      <c r="BO458" s="17"/>
      <c r="BP458" s="17"/>
      <c r="BQ458" s="17"/>
      <c r="BR458" s="17"/>
      <c r="BS458" s="17"/>
      <c r="BT458" s="17"/>
      <c r="BU458" s="17"/>
      <c r="BV458" s="17"/>
      <c r="BW458" s="17"/>
      <c r="BX458" s="26"/>
      <c r="BY458" s="26"/>
      <c r="BZ458" s="26"/>
      <c r="CA458" s="26"/>
      <c r="CB458" s="26"/>
      <c r="CC458" s="17"/>
      <c r="CD458" s="17"/>
      <c r="CE458" s="17"/>
      <c r="CF458" s="17"/>
      <c r="CG458" s="17"/>
      <c r="CH458" s="17"/>
      <c r="CI458" s="17"/>
      <c r="CJ458" s="26"/>
      <c r="CK458" s="17"/>
      <c r="CL458" s="17"/>
      <c r="CM458" s="17"/>
      <c r="CN458" s="17"/>
      <c r="CO458" s="17"/>
      <c r="CP458" s="17"/>
      <c r="CQ458" s="17"/>
      <c r="CR458" s="17"/>
      <c r="CS458" s="17"/>
      <c r="CT458" s="17"/>
      <c r="CU458" s="17"/>
      <c r="CV458" s="17"/>
      <c r="CW458" s="17"/>
      <c r="CX458" s="17"/>
      <c r="CY458" s="26"/>
      <c r="CZ458" s="26"/>
      <c r="DA458" s="26"/>
      <c r="DB458" s="17"/>
      <c r="DC458" s="17"/>
      <c r="DD458" s="17"/>
      <c r="DE458" s="17"/>
      <c r="DF458" s="17"/>
      <c r="DG458" s="17"/>
      <c r="DH458" s="26"/>
      <c r="DI458" s="17"/>
      <c r="DJ458" s="17"/>
      <c r="DK458" s="17"/>
      <c r="DL458" s="17"/>
      <c r="DM458" s="17">
        <v>7.45</v>
      </c>
      <c r="DN458" s="17">
        <v>7.45</v>
      </c>
      <c r="DO458" s="17">
        <v>7.46</v>
      </c>
      <c r="DP458" s="17">
        <v>7.45</v>
      </c>
      <c r="DQ458" s="17">
        <v>7.45</v>
      </c>
      <c r="DR458" s="17">
        <v>7.45</v>
      </c>
      <c r="DS458" s="17">
        <v>7.45</v>
      </c>
      <c r="DT458" s="17">
        <v>7.45</v>
      </c>
      <c r="DU458" s="17">
        <v>7.43</v>
      </c>
      <c r="DV458" s="17">
        <v>7.42</v>
      </c>
      <c r="DW458" s="17">
        <v>7.43</v>
      </c>
      <c r="DX458" s="17">
        <v>7.41</v>
      </c>
      <c r="DY458" s="17">
        <v>7.44</v>
      </c>
      <c r="DZ458" s="17">
        <v>7.43</v>
      </c>
      <c r="EA458" s="17">
        <v>7.43</v>
      </c>
      <c r="EB458" s="17">
        <v>7.43</v>
      </c>
      <c r="EC458" s="17">
        <v>7.43</v>
      </c>
      <c r="ED458" s="17">
        <v>7.43</v>
      </c>
      <c r="EE458" s="17">
        <v>7.43</v>
      </c>
      <c r="EF458" s="17">
        <v>7.43</v>
      </c>
      <c r="EG458" s="17">
        <v>7.42</v>
      </c>
      <c r="EH458" s="17">
        <v>7.43</v>
      </c>
      <c r="EI458" s="17">
        <v>7.43</v>
      </c>
      <c r="EJ458" s="17">
        <v>7.43</v>
      </c>
      <c r="EK458" s="17">
        <v>7.44</v>
      </c>
      <c r="EL458" s="17">
        <v>7.44</v>
      </c>
      <c r="EM458" s="17">
        <v>7.43</v>
      </c>
      <c r="EN458" s="17">
        <v>7.42</v>
      </c>
      <c r="EO458" s="17">
        <v>7.41</v>
      </c>
      <c r="EP458" s="17">
        <v>7.41</v>
      </c>
      <c r="EQ458" s="17">
        <v>7.41</v>
      </c>
      <c r="ER458" s="17">
        <v>7.41</v>
      </c>
      <c r="ES458" s="17">
        <v>7.41</v>
      </c>
      <c r="ET458" s="17">
        <v>7.42</v>
      </c>
      <c r="EU458" s="17">
        <v>7.43</v>
      </c>
      <c r="EV458" s="17">
        <v>7.44</v>
      </c>
      <c r="EW458" s="17">
        <v>7.44</v>
      </c>
      <c r="EX458" s="17">
        <v>7.44</v>
      </c>
      <c r="EY458" s="17">
        <v>7.45</v>
      </c>
      <c r="EZ458" s="17">
        <v>7.44</v>
      </c>
      <c r="FA458" s="17">
        <v>7.43</v>
      </c>
      <c r="FB458" s="17">
        <v>7.43</v>
      </c>
      <c r="FC458" s="17">
        <v>7.45</v>
      </c>
      <c r="FD458" s="17">
        <v>7.46</v>
      </c>
      <c r="FE458" s="17">
        <v>7.45</v>
      </c>
      <c r="FF458" s="17">
        <v>7.45</v>
      </c>
      <c r="FG458" s="17">
        <v>7.45</v>
      </c>
      <c r="FH458" s="17">
        <v>7.45</v>
      </c>
      <c r="FI458" s="17">
        <v>7.43</v>
      </c>
      <c r="FJ458" s="17">
        <v>7.43</v>
      </c>
      <c r="FK458" s="17">
        <v>7.44</v>
      </c>
      <c r="FL458" s="17">
        <v>7.44</v>
      </c>
      <c r="FM458" s="17">
        <v>7.43</v>
      </c>
      <c r="FN458" s="17">
        <v>7.44</v>
      </c>
      <c r="FO458" s="17">
        <v>7.44</v>
      </c>
      <c r="FP458" s="17">
        <v>7.44</v>
      </c>
      <c r="FQ458" s="17">
        <v>7.44</v>
      </c>
      <c r="FR458" s="17">
        <v>7.44</v>
      </c>
      <c r="FS458" s="17">
        <v>7.44</v>
      </c>
      <c r="FT458" s="17">
        <v>7.44</v>
      </c>
      <c r="FU458" s="17">
        <v>7.43</v>
      </c>
      <c r="FV458" s="17">
        <v>7.43</v>
      </c>
      <c r="FW458" s="17">
        <v>7.43</v>
      </c>
      <c r="FX458" s="17">
        <v>7.44</v>
      </c>
      <c r="FY458" s="17">
        <v>7.44</v>
      </c>
      <c r="FZ458" s="17">
        <v>7.44</v>
      </c>
      <c r="GA458" s="17">
        <v>7.44</v>
      </c>
      <c r="GB458" s="17">
        <v>7.43</v>
      </c>
      <c r="GC458" s="17">
        <v>7.44</v>
      </c>
      <c r="GD458" s="17">
        <v>7.44</v>
      </c>
      <c r="GE458" s="17">
        <v>7.44</v>
      </c>
      <c r="GF458" s="17">
        <v>7.44</v>
      </c>
      <c r="GG458" s="17">
        <v>7.44</v>
      </c>
      <c r="GH458" s="17">
        <v>7.44</v>
      </c>
      <c r="GI458" s="17">
        <v>7.44</v>
      </c>
      <c r="GJ458" s="17">
        <v>7.44</v>
      </c>
      <c r="GK458" s="17">
        <v>7.45</v>
      </c>
      <c r="GL458" s="17">
        <v>7.45</v>
      </c>
      <c r="GM458" s="17">
        <v>7.45</v>
      </c>
      <c r="GN458" s="17">
        <v>7.46</v>
      </c>
      <c r="GO458" s="17">
        <v>7.46</v>
      </c>
      <c r="GP458" s="17">
        <v>7.46</v>
      </c>
      <c r="GQ458" s="17">
        <v>7.46</v>
      </c>
      <c r="GR458" s="17">
        <v>7.46</v>
      </c>
      <c r="GS458" s="17">
        <v>7.45</v>
      </c>
      <c r="GT458" s="17">
        <v>7.46</v>
      </c>
      <c r="GU458" s="17">
        <v>7.45</v>
      </c>
      <c r="GV458" s="17">
        <v>7.45</v>
      </c>
      <c r="GW458" s="17">
        <v>7.45</v>
      </c>
      <c r="GX458" s="17">
        <v>7.45</v>
      </c>
      <c r="GY458" s="17">
        <v>7.44</v>
      </c>
      <c r="GZ458" s="17">
        <v>7.44</v>
      </c>
      <c r="HA458" s="17">
        <v>7.45</v>
      </c>
      <c r="HB458" s="17">
        <v>7.45</v>
      </c>
      <c r="HC458" s="17">
        <v>7.45</v>
      </c>
      <c r="HD458" s="17">
        <v>7.45</v>
      </c>
      <c r="HE458" s="17">
        <v>7.45</v>
      </c>
      <c r="HF458" s="17">
        <v>7.44</v>
      </c>
      <c r="HG458" s="17">
        <v>7.44</v>
      </c>
      <c r="HH458" s="17">
        <v>7.43</v>
      </c>
      <c r="HI458" s="17">
        <v>7.43</v>
      </c>
      <c r="HJ458" s="17">
        <v>7.43</v>
      </c>
      <c r="HK458" s="17">
        <v>7.44</v>
      </c>
      <c r="HL458" s="17">
        <v>7.44</v>
      </c>
      <c r="HM458" s="17">
        <v>7.44</v>
      </c>
      <c r="HN458" s="17">
        <v>7.43</v>
      </c>
      <c r="HO458" s="17">
        <v>7.42</v>
      </c>
      <c r="HP458" s="17">
        <v>7.42</v>
      </c>
      <c r="HQ458" s="17">
        <v>7.42</v>
      </c>
      <c r="HR458" s="17">
        <v>7.42</v>
      </c>
      <c r="HS458" s="17">
        <v>7.42</v>
      </c>
      <c r="HT458" s="17">
        <v>7.42</v>
      </c>
      <c r="HU458" s="17">
        <v>7.46</v>
      </c>
      <c r="HV458" s="17">
        <v>7.46</v>
      </c>
      <c r="HW458" s="17">
        <v>7.47</v>
      </c>
      <c r="HX458" s="17">
        <v>7.47</v>
      </c>
      <c r="HY458" s="17">
        <v>7.46</v>
      </c>
      <c r="HZ458" s="17">
        <v>7.46</v>
      </c>
      <c r="IA458" s="17">
        <v>7.46</v>
      </c>
      <c r="IB458" s="17">
        <v>7.48</v>
      </c>
      <c r="IC458" s="17">
        <v>7.49</v>
      </c>
      <c r="ID458" s="17">
        <v>7.48</v>
      </c>
      <c r="IE458" s="17">
        <v>7.48</v>
      </c>
      <c r="IF458" s="17">
        <v>7.51</v>
      </c>
      <c r="IG458" s="17">
        <v>7.53</v>
      </c>
      <c r="IH458" s="17">
        <v>7.51</v>
      </c>
      <c r="II458" s="17">
        <v>7.54</v>
      </c>
      <c r="IJ458" s="17">
        <v>7.54</v>
      </c>
      <c r="IK458" s="17">
        <v>7.54</v>
      </c>
      <c r="IL458" s="17">
        <v>7.55</v>
      </c>
      <c r="IM458" s="17">
        <v>7.55</v>
      </c>
      <c r="IN458" s="17">
        <v>7.56</v>
      </c>
      <c r="IO458" s="17">
        <v>7.56</v>
      </c>
      <c r="IP458" s="17">
        <v>7.55</v>
      </c>
      <c r="IQ458" s="17">
        <v>7.54</v>
      </c>
      <c r="IR458" s="17">
        <v>7.54</v>
      </c>
      <c r="IS458" s="17">
        <v>7.55</v>
      </c>
      <c r="IT458" s="17">
        <v>7.54</v>
      </c>
      <c r="IU458" s="17">
        <v>7.54</v>
      </c>
      <c r="IV458" s="17">
        <v>7.54</v>
      </c>
      <c r="IW458" s="17">
        <v>7.54</v>
      </c>
      <c r="IX458" s="17">
        <v>7.54</v>
      </c>
      <c r="IY458" s="17">
        <v>7.55</v>
      </c>
    </row>
    <row r="459" spans="1:259" x14ac:dyDescent="0.15">
      <c r="A459" s="17" t="s">
        <v>473</v>
      </c>
      <c r="B459" s="17" t="s">
        <v>474</v>
      </c>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c r="AA459" s="26"/>
      <c r="AB459" s="17"/>
      <c r="AC459" s="26"/>
      <c r="AD459" s="26"/>
      <c r="AE459" s="17"/>
      <c r="AF459" s="17"/>
      <c r="AG459" s="17"/>
      <c r="AH459" s="17"/>
      <c r="AI459" s="17"/>
      <c r="AJ459" s="17"/>
      <c r="AK459" s="17"/>
      <c r="AL459" s="17"/>
      <c r="AM459" s="17"/>
      <c r="AN459" s="17"/>
      <c r="AO459" s="17"/>
      <c r="AP459" s="17"/>
      <c r="AQ459" s="17"/>
      <c r="AR459" s="17"/>
      <c r="AS459" s="17"/>
      <c r="AT459" s="17"/>
      <c r="AU459" s="17"/>
      <c r="AV459" s="17"/>
      <c r="AW459" s="17"/>
      <c r="AX459" s="17"/>
      <c r="AY459" s="17"/>
      <c r="AZ459" s="17"/>
      <c r="BA459" s="17"/>
      <c r="BB459" s="17"/>
      <c r="BC459" s="17"/>
      <c r="BD459" s="17"/>
      <c r="BE459" s="17"/>
      <c r="BF459" s="17"/>
      <c r="BG459" s="17"/>
      <c r="BH459" s="17"/>
      <c r="BI459" s="17"/>
      <c r="BJ459" s="26"/>
      <c r="BK459" s="17"/>
      <c r="BL459" s="17"/>
      <c r="BM459" s="17"/>
      <c r="BN459" s="17"/>
      <c r="BO459" s="17"/>
      <c r="BP459" s="17"/>
      <c r="BQ459" s="17"/>
      <c r="BR459" s="17"/>
      <c r="BS459" s="17"/>
      <c r="BT459" s="17"/>
      <c r="BU459" s="17"/>
      <c r="BV459" s="17"/>
      <c r="BW459" s="17"/>
      <c r="BX459" s="26"/>
      <c r="BY459" s="26"/>
      <c r="BZ459" s="26"/>
      <c r="CA459" s="26"/>
      <c r="CB459" s="26"/>
      <c r="CC459" s="17"/>
      <c r="CD459" s="17"/>
      <c r="CE459" s="17"/>
      <c r="CF459" s="17"/>
      <c r="CG459" s="17"/>
      <c r="CH459" s="17"/>
      <c r="CI459" s="17"/>
      <c r="CJ459" s="26"/>
      <c r="CK459" s="17"/>
      <c r="CL459" s="17"/>
      <c r="CM459" s="17"/>
      <c r="CN459" s="17"/>
      <c r="CO459" s="17"/>
      <c r="CP459" s="17"/>
      <c r="CQ459" s="17"/>
      <c r="CR459" s="17"/>
      <c r="CS459" s="17"/>
      <c r="CT459" s="17"/>
      <c r="CU459" s="17"/>
      <c r="CV459" s="17"/>
      <c r="CW459" s="17"/>
      <c r="CX459" s="17"/>
      <c r="CY459" s="26"/>
      <c r="CZ459" s="26"/>
      <c r="DA459" s="26"/>
      <c r="DB459" s="17"/>
      <c r="DC459" s="17"/>
      <c r="DD459" s="17"/>
      <c r="DE459" s="17"/>
      <c r="DF459" s="17"/>
      <c r="DG459" s="17"/>
      <c r="DH459" s="26"/>
      <c r="DI459" s="17"/>
      <c r="DJ459" s="17"/>
      <c r="DK459" s="17"/>
      <c r="DL459" s="17"/>
      <c r="DM459" s="17">
        <v>7.65</v>
      </c>
      <c r="DN459" s="17">
        <v>7.65</v>
      </c>
      <c r="DO459" s="17">
        <v>7.65</v>
      </c>
      <c r="DP459" s="17">
        <v>7.65</v>
      </c>
      <c r="DQ459" s="17">
        <v>7.65</v>
      </c>
      <c r="DR459" s="17">
        <v>7.65</v>
      </c>
      <c r="DS459" s="17">
        <v>7.65</v>
      </c>
      <c r="DT459" s="17">
        <v>7.65</v>
      </c>
      <c r="DU459" s="17">
        <v>7.65</v>
      </c>
      <c r="DV459" s="17">
        <v>7.65</v>
      </c>
      <c r="DW459" s="17">
        <v>7.65</v>
      </c>
      <c r="DX459" s="17">
        <v>7.65</v>
      </c>
      <c r="DY459" s="17">
        <v>7.65</v>
      </c>
      <c r="DZ459" s="17">
        <v>7.65</v>
      </c>
      <c r="EA459" s="17">
        <v>7.65</v>
      </c>
      <c r="EB459" s="17">
        <v>7.65</v>
      </c>
      <c r="EC459" s="17">
        <v>7.65</v>
      </c>
      <c r="ED459" s="17">
        <v>7.65</v>
      </c>
      <c r="EE459" s="17">
        <v>7.65</v>
      </c>
      <c r="EF459" s="17">
        <v>7.65</v>
      </c>
      <c r="EG459" s="17">
        <v>7.65</v>
      </c>
      <c r="EH459" s="17">
        <v>7.65</v>
      </c>
      <c r="EI459" s="17">
        <v>7.65</v>
      </c>
      <c r="EJ459" s="17">
        <v>7.65</v>
      </c>
      <c r="EK459" s="17">
        <v>7.65</v>
      </c>
      <c r="EL459" s="17">
        <v>7.65</v>
      </c>
      <c r="EM459" s="17">
        <v>7.65</v>
      </c>
      <c r="EN459" s="17">
        <v>7.65</v>
      </c>
      <c r="EO459" s="17">
        <v>7.65</v>
      </c>
      <c r="EP459" s="17">
        <v>7.65</v>
      </c>
      <c r="EQ459" s="17">
        <v>7.65</v>
      </c>
      <c r="ER459" s="17">
        <v>7.65</v>
      </c>
      <c r="ES459" s="17">
        <v>7.65</v>
      </c>
      <c r="ET459" s="17">
        <v>7.65</v>
      </c>
      <c r="EU459" s="17">
        <v>7.65</v>
      </c>
      <c r="EV459" s="17">
        <v>7.65</v>
      </c>
      <c r="EW459" s="17">
        <v>7.65</v>
      </c>
      <c r="EX459" s="17">
        <v>7.65</v>
      </c>
      <c r="EY459" s="17">
        <v>7.65</v>
      </c>
      <c r="EZ459" s="17">
        <v>7.65</v>
      </c>
      <c r="FA459" s="17">
        <v>7.65</v>
      </c>
      <c r="FB459" s="17">
        <v>7.65</v>
      </c>
      <c r="FC459" s="17">
        <v>7.65</v>
      </c>
      <c r="FD459" s="17">
        <v>7.65</v>
      </c>
      <c r="FE459" s="17">
        <v>7.65</v>
      </c>
      <c r="FF459" s="17">
        <v>7.65</v>
      </c>
      <c r="FG459" s="17">
        <v>7.65</v>
      </c>
      <c r="FH459" s="17">
        <v>7.65</v>
      </c>
      <c r="FI459" s="17">
        <v>7.65</v>
      </c>
      <c r="FJ459" s="17">
        <v>7.65</v>
      </c>
      <c r="FK459" s="17">
        <v>7.65</v>
      </c>
      <c r="FL459" s="17">
        <v>7.65</v>
      </c>
      <c r="FM459" s="17">
        <v>7.65</v>
      </c>
      <c r="FN459" s="17">
        <v>7.65</v>
      </c>
      <c r="FO459" s="17">
        <v>7.65</v>
      </c>
      <c r="FP459" s="17">
        <v>7.65</v>
      </c>
      <c r="FQ459" s="17">
        <v>7.65</v>
      </c>
      <c r="FR459" s="17">
        <v>7.65</v>
      </c>
      <c r="FS459" s="17">
        <v>7.65</v>
      </c>
      <c r="FT459" s="17">
        <v>7.65</v>
      </c>
      <c r="FU459" s="17">
        <v>7.65</v>
      </c>
      <c r="FV459" s="17">
        <v>7.65</v>
      </c>
      <c r="FW459" s="17">
        <v>7.65</v>
      </c>
      <c r="FX459" s="17">
        <v>7.65</v>
      </c>
      <c r="FY459" s="17">
        <v>7.65</v>
      </c>
      <c r="FZ459" s="17">
        <v>7.65</v>
      </c>
      <c r="GA459" s="17">
        <v>7.65</v>
      </c>
      <c r="GB459" s="17">
        <v>7.65</v>
      </c>
      <c r="GC459" s="17">
        <v>7.65</v>
      </c>
      <c r="GD459" s="17">
        <v>7.65</v>
      </c>
      <c r="GE459" s="17">
        <v>7.65</v>
      </c>
      <c r="GF459" s="17">
        <v>7.65</v>
      </c>
      <c r="GG459" s="17">
        <v>7.65</v>
      </c>
      <c r="GH459" s="17">
        <v>7.65</v>
      </c>
      <c r="GI459" s="17">
        <v>7.65</v>
      </c>
      <c r="GJ459" s="17">
        <v>7.65</v>
      </c>
      <c r="GK459" s="17">
        <v>7.65</v>
      </c>
      <c r="GL459" s="17">
        <v>7.65</v>
      </c>
      <c r="GM459" s="17">
        <v>7.65</v>
      </c>
      <c r="GN459" s="17">
        <v>7.65</v>
      </c>
      <c r="GO459" s="17">
        <v>7.65</v>
      </c>
      <c r="GP459" s="17">
        <v>7.65</v>
      </c>
      <c r="GQ459" s="17">
        <v>7.65</v>
      </c>
      <c r="GR459" s="17">
        <v>7.65</v>
      </c>
      <c r="GS459" s="17">
        <v>7.65</v>
      </c>
      <c r="GT459" s="17">
        <v>7.65</v>
      </c>
      <c r="GU459" s="17">
        <v>7.65</v>
      </c>
      <c r="GV459" s="17">
        <v>7.65</v>
      </c>
      <c r="GW459" s="17">
        <v>7.65</v>
      </c>
      <c r="GX459" s="17">
        <v>7.65</v>
      </c>
      <c r="GY459" s="17">
        <v>7.65</v>
      </c>
      <c r="GZ459" s="17">
        <v>7.65</v>
      </c>
      <c r="HA459" s="17">
        <v>7.65</v>
      </c>
      <c r="HB459" s="17">
        <v>7.65</v>
      </c>
      <c r="HC459" s="17">
        <v>7.65</v>
      </c>
      <c r="HD459" s="17">
        <v>7.65</v>
      </c>
      <c r="HE459" s="17">
        <v>7.65</v>
      </c>
      <c r="HF459" s="17">
        <v>7.65</v>
      </c>
      <c r="HG459" s="17">
        <v>7.65</v>
      </c>
      <c r="HH459" s="17">
        <v>7.65</v>
      </c>
      <c r="HI459" s="17">
        <v>7.65</v>
      </c>
      <c r="HJ459" s="17">
        <v>7.65</v>
      </c>
      <c r="HK459" s="17">
        <v>7.65</v>
      </c>
      <c r="HL459" s="17">
        <v>7.65</v>
      </c>
      <c r="HM459" s="17">
        <v>7.65</v>
      </c>
      <c r="HN459" s="17">
        <v>7.65</v>
      </c>
      <c r="HO459" s="17">
        <v>7.65</v>
      </c>
      <c r="HP459" s="17">
        <v>7.65</v>
      </c>
      <c r="HQ459" s="17">
        <v>7.65</v>
      </c>
      <c r="HR459" s="17">
        <v>7.65</v>
      </c>
      <c r="HS459" s="17">
        <v>7.65</v>
      </c>
      <c r="HT459" s="17">
        <v>7.65</v>
      </c>
      <c r="HU459" s="17">
        <v>7.65</v>
      </c>
      <c r="HV459" s="17">
        <v>7.65</v>
      </c>
      <c r="HW459" s="17">
        <v>7.65</v>
      </c>
      <c r="HX459" s="17">
        <v>7.65</v>
      </c>
      <c r="HY459" s="17">
        <v>7.65</v>
      </c>
      <c r="HZ459" s="17">
        <v>7.65</v>
      </c>
      <c r="IA459" s="17">
        <v>7.65</v>
      </c>
      <c r="IB459" s="17">
        <v>7.65</v>
      </c>
      <c r="IC459" s="17">
        <v>7.65</v>
      </c>
      <c r="ID459" s="17">
        <v>7.65</v>
      </c>
      <c r="IE459" s="17">
        <v>7.65</v>
      </c>
      <c r="IF459" s="17">
        <v>7.65</v>
      </c>
      <c r="IG459" s="17">
        <v>7.65</v>
      </c>
      <c r="IH459" s="17">
        <v>7.65</v>
      </c>
      <c r="II459" s="17">
        <v>7.65</v>
      </c>
      <c r="IJ459" s="17">
        <v>7.65</v>
      </c>
      <c r="IK459" s="17">
        <v>7.65</v>
      </c>
      <c r="IL459" s="17">
        <v>7.65</v>
      </c>
      <c r="IM459" s="17">
        <v>7.65</v>
      </c>
      <c r="IN459" s="17">
        <v>7.65</v>
      </c>
      <c r="IO459" s="17">
        <v>7.65</v>
      </c>
      <c r="IP459" s="17">
        <v>7.65</v>
      </c>
      <c r="IQ459" s="17">
        <v>7.65</v>
      </c>
      <c r="IR459" s="17">
        <v>7.65</v>
      </c>
      <c r="IS459" s="17">
        <v>7.65</v>
      </c>
      <c r="IT459" s="17">
        <v>7.65</v>
      </c>
      <c r="IU459" s="17">
        <v>7.65</v>
      </c>
      <c r="IV459" s="17">
        <v>7.65</v>
      </c>
      <c r="IW459" s="17">
        <v>7.65</v>
      </c>
      <c r="IX459" s="17">
        <v>7.65</v>
      </c>
      <c r="IY459" s="17">
        <v>7.65</v>
      </c>
    </row>
    <row r="460" spans="1:259" x14ac:dyDescent="0.15">
      <c r="A460" s="17" t="s">
        <v>2924</v>
      </c>
      <c r="B460" s="17" t="s">
        <v>2925</v>
      </c>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c r="AA460" s="26"/>
      <c r="AB460" s="17"/>
      <c r="AC460" s="26"/>
      <c r="AD460" s="26"/>
      <c r="AE460" s="17"/>
      <c r="AF460" s="17"/>
      <c r="AG460" s="17"/>
      <c r="AH460" s="17"/>
      <c r="AI460" s="17"/>
      <c r="AJ460" s="17"/>
      <c r="AK460" s="17"/>
      <c r="AL460" s="17"/>
      <c r="AM460" s="17"/>
      <c r="AN460" s="17"/>
      <c r="AO460" s="17"/>
      <c r="AP460" s="17"/>
      <c r="AQ460" s="17"/>
      <c r="AR460" s="17"/>
      <c r="AS460" s="17"/>
      <c r="AT460" s="17"/>
      <c r="AU460" s="17"/>
      <c r="AV460" s="17"/>
      <c r="AW460" s="17"/>
      <c r="AX460" s="17"/>
      <c r="AY460" s="17"/>
      <c r="AZ460" s="17"/>
      <c r="BA460" s="17"/>
      <c r="BB460" s="17"/>
      <c r="BC460" s="17"/>
      <c r="BD460" s="17"/>
      <c r="BE460" s="17"/>
      <c r="BF460" s="17"/>
      <c r="BG460" s="17"/>
      <c r="BH460" s="17"/>
      <c r="BI460" s="17"/>
      <c r="BJ460" s="26"/>
      <c r="BK460" s="17"/>
      <c r="BL460" s="17"/>
      <c r="BM460" s="17"/>
      <c r="BN460" s="17"/>
      <c r="BO460" s="17"/>
      <c r="BP460" s="17"/>
      <c r="BQ460" s="17"/>
      <c r="BR460" s="17"/>
      <c r="BS460" s="17"/>
      <c r="BT460" s="17"/>
      <c r="BU460" s="17"/>
      <c r="BV460" s="17"/>
      <c r="BW460" s="17"/>
      <c r="BX460" s="26"/>
      <c r="BY460" s="26"/>
      <c r="BZ460" s="26"/>
      <c r="CA460" s="26"/>
      <c r="CB460" s="26"/>
      <c r="CC460" s="17"/>
      <c r="CD460" s="17"/>
      <c r="CE460" s="17"/>
      <c r="CF460" s="17"/>
      <c r="CG460" s="17"/>
      <c r="CH460" s="17"/>
      <c r="CI460" s="17"/>
      <c r="CJ460" s="26"/>
      <c r="CK460" s="17"/>
      <c r="CL460" s="17"/>
      <c r="CM460" s="17"/>
      <c r="CN460" s="17"/>
      <c r="CO460" s="17"/>
      <c r="CP460" s="17"/>
      <c r="CQ460" s="17"/>
      <c r="CR460" s="17"/>
      <c r="CS460" s="17"/>
      <c r="CT460" s="17"/>
      <c r="CU460" s="17"/>
      <c r="CV460" s="17"/>
      <c r="CW460" s="17"/>
      <c r="CX460" s="17"/>
      <c r="CY460" s="26"/>
      <c r="CZ460" s="26"/>
      <c r="DA460" s="26"/>
      <c r="DB460" s="17"/>
      <c r="DC460" s="17"/>
      <c r="DD460" s="17"/>
      <c r="DE460" s="17"/>
      <c r="DF460" s="17"/>
      <c r="DG460" s="17"/>
      <c r="DH460" s="26"/>
      <c r="DI460" s="17"/>
      <c r="DJ460" s="17"/>
      <c r="DK460" s="17"/>
      <c r="DL460" s="17"/>
      <c r="DM460" s="17">
        <v>8.51</v>
      </c>
      <c r="DN460" s="17">
        <v>8.5299999999999994</v>
      </c>
      <c r="DO460" s="17">
        <v>8.5299999999999994</v>
      </c>
      <c r="DP460" s="17">
        <v>8.5299999999999994</v>
      </c>
      <c r="DQ460" s="17">
        <v>8.5399999999999991</v>
      </c>
      <c r="DR460" s="17">
        <v>8.56</v>
      </c>
      <c r="DS460" s="17">
        <v>8.5500000000000007</v>
      </c>
      <c r="DT460" s="17">
        <v>8.5500000000000007</v>
      </c>
      <c r="DU460" s="17">
        <v>8.5500000000000007</v>
      </c>
      <c r="DV460" s="17">
        <v>8.5399999999999991</v>
      </c>
      <c r="DW460" s="17">
        <v>8.5399999999999991</v>
      </c>
      <c r="DX460" s="17">
        <v>8.5500000000000007</v>
      </c>
      <c r="DY460" s="17">
        <v>8.5500000000000007</v>
      </c>
      <c r="DZ460" s="17">
        <v>8.5500000000000007</v>
      </c>
      <c r="EA460" s="17">
        <v>8.5299999999999994</v>
      </c>
      <c r="EB460" s="17">
        <v>8.51</v>
      </c>
      <c r="EC460" s="17">
        <v>8.52</v>
      </c>
      <c r="ED460" s="17">
        <v>8.51</v>
      </c>
      <c r="EE460" s="17">
        <v>8.51</v>
      </c>
      <c r="EF460" s="17">
        <v>8.52</v>
      </c>
      <c r="EG460" s="17">
        <v>8.5</v>
      </c>
      <c r="EH460" s="17">
        <v>8.52</v>
      </c>
      <c r="EI460" s="17">
        <v>8.51</v>
      </c>
      <c r="EJ460" s="17">
        <v>8.51</v>
      </c>
      <c r="EK460" s="17">
        <v>8.51</v>
      </c>
      <c r="EL460" s="17">
        <v>8.51</v>
      </c>
      <c r="EM460" s="17">
        <v>8.51</v>
      </c>
      <c r="EN460" s="17">
        <v>8.51</v>
      </c>
      <c r="EO460" s="17">
        <v>8.51</v>
      </c>
      <c r="EP460" s="17">
        <v>8.49</v>
      </c>
      <c r="EQ460" s="17">
        <v>8.49</v>
      </c>
      <c r="ER460" s="17">
        <v>8.48</v>
      </c>
      <c r="ES460" s="17">
        <v>8.44</v>
      </c>
      <c r="ET460" s="17">
        <v>8.44</v>
      </c>
      <c r="EU460" s="17">
        <v>8.4700000000000006</v>
      </c>
      <c r="EV460" s="17">
        <v>8.48</v>
      </c>
      <c r="EW460" s="17">
        <v>8.49</v>
      </c>
      <c r="EX460" s="17">
        <v>8.48</v>
      </c>
      <c r="EY460" s="17">
        <v>8.4700000000000006</v>
      </c>
      <c r="EZ460" s="17">
        <v>8.4700000000000006</v>
      </c>
      <c r="FA460" s="17">
        <v>8.4700000000000006</v>
      </c>
      <c r="FB460" s="17">
        <v>8.4600000000000009</v>
      </c>
      <c r="FC460" s="17">
        <v>8.4600000000000009</v>
      </c>
      <c r="FD460" s="17">
        <v>8.4600000000000009</v>
      </c>
      <c r="FE460" s="17">
        <v>8.4700000000000006</v>
      </c>
      <c r="FF460" s="17">
        <v>8.4700000000000006</v>
      </c>
      <c r="FG460" s="17">
        <v>8.5</v>
      </c>
      <c r="FH460" s="17">
        <v>8.5</v>
      </c>
      <c r="FI460" s="17">
        <v>8.5</v>
      </c>
      <c r="FJ460" s="17">
        <v>8.52</v>
      </c>
      <c r="FK460" s="17">
        <v>8.51</v>
      </c>
      <c r="FL460" s="17">
        <v>8.5</v>
      </c>
      <c r="FM460" s="17">
        <v>8.51</v>
      </c>
      <c r="FN460" s="17">
        <v>8.51</v>
      </c>
      <c r="FO460" s="17">
        <v>8.51</v>
      </c>
      <c r="FP460" s="17">
        <v>8.52</v>
      </c>
      <c r="FQ460" s="17">
        <v>8.52</v>
      </c>
      <c r="FR460" s="17">
        <v>8.4600000000000009</v>
      </c>
      <c r="FS460" s="17">
        <v>8.51</v>
      </c>
      <c r="FT460" s="17">
        <v>8.51</v>
      </c>
      <c r="FU460" s="17">
        <v>8.49</v>
      </c>
      <c r="FV460" s="17">
        <v>8.5</v>
      </c>
      <c r="FW460" s="17">
        <v>8.51</v>
      </c>
      <c r="FX460" s="17">
        <v>8.51</v>
      </c>
      <c r="FY460" s="17">
        <v>8.52</v>
      </c>
      <c r="FZ460" s="17">
        <v>8.5299999999999994</v>
      </c>
      <c r="GA460" s="17">
        <v>8.49</v>
      </c>
      <c r="GB460" s="17">
        <v>8.51</v>
      </c>
      <c r="GC460" s="17">
        <v>8.52</v>
      </c>
      <c r="GD460" s="17">
        <v>8.5299999999999994</v>
      </c>
      <c r="GE460" s="17">
        <v>8.5299999999999994</v>
      </c>
      <c r="GF460" s="17">
        <v>8.5299999999999994</v>
      </c>
      <c r="GG460" s="17">
        <v>8.5299999999999994</v>
      </c>
      <c r="GH460" s="17">
        <v>8.5299999999999994</v>
      </c>
      <c r="GI460" s="17">
        <v>8.5299999999999994</v>
      </c>
      <c r="GJ460" s="17">
        <v>8.5299999999999994</v>
      </c>
      <c r="GK460" s="17">
        <v>8.5299999999999994</v>
      </c>
      <c r="GL460" s="17">
        <v>8.51</v>
      </c>
      <c r="GM460" s="17">
        <v>8.51</v>
      </c>
      <c r="GN460" s="17">
        <v>8.51</v>
      </c>
      <c r="GO460" s="17">
        <v>8.52</v>
      </c>
      <c r="GP460" s="17">
        <v>8.5299999999999994</v>
      </c>
      <c r="GQ460" s="17">
        <v>8.4700000000000006</v>
      </c>
      <c r="GR460" s="17">
        <v>8.49</v>
      </c>
      <c r="GS460" s="17">
        <v>8.49</v>
      </c>
      <c r="GT460" s="17">
        <v>8.5</v>
      </c>
      <c r="GU460" s="17">
        <v>8.5</v>
      </c>
      <c r="GV460" s="17">
        <v>8.49</v>
      </c>
      <c r="GW460" s="17">
        <v>8.49</v>
      </c>
      <c r="GX460" s="17">
        <v>8.49</v>
      </c>
      <c r="GY460" s="17">
        <v>8.51</v>
      </c>
      <c r="GZ460" s="17">
        <v>8.51</v>
      </c>
      <c r="HA460" s="17">
        <v>8.49</v>
      </c>
      <c r="HB460" s="17">
        <v>8.5</v>
      </c>
      <c r="HC460" s="17">
        <v>8.5</v>
      </c>
      <c r="HD460" s="17">
        <v>8.5</v>
      </c>
      <c r="HE460" s="17">
        <v>8.52</v>
      </c>
      <c r="HF460" s="17">
        <v>8.51</v>
      </c>
      <c r="HG460" s="17">
        <v>8.5</v>
      </c>
      <c r="HH460" s="17">
        <v>8.5</v>
      </c>
      <c r="HI460" s="17">
        <v>8.48</v>
      </c>
      <c r="HJ460" s="17">
        <v>8.4700000000000006</v>
      </c>
      <c r="HK460" s="17">
        <v>8.5</v>
      </c>
      <c r="HL460" s="17">
        <v>8.4700000000000006</v>
      </c>
      <c r="HM460" s="17">
        <v>8.4600000000000009</v>
      </c>
      <c r="HN460" s="17">
        <v>8.4499999999999993</v>
      </c>
      <c r="HO460" s="17">
        <v>8.4700000000000006</v>
      </c>
      <c r="HP460" s="17">
        <v>8.4700000000000006</v>
      </c>
      <c r="HQ460" s="17">
        <v>8.4600000000000009</v>
      </c>
      <c r="HR460" s="17">
        <v>8.4700000000000006</v>
      </c>
      <c r="HS460" s="17">
        <v>8.48</v>
      </c>
      <c r="HT460" s="17">
        <v>8.4700000000000006</v>
      </c>
      <c r="HU460" s="17">
        <v>8.49</v>
      </c>
      <c r="HV460" s="17">
        <v>8.49</v>
      </c>
      <c r="HW460" s="17">
        <v>8.49</v>
      </c>
      <c r="HX460" s="17">
        <v>8.5</v>
      </c>
      <c r="HY460" s="17">
        <v>8.49</v>
      </c>
      <c r="HZ460" s="17">
        <v>8.49</v>
      </c>
      <c r="IA460" s="17">
        <v>8.4700000000000006</v>
      </c>
      <c r="IB460" s="17">
        <v>8.48</v>
      </c>
      <c r="IC460" s="17">
        <v>8.48</v>
      </c>
      <c r="ID460" s="17">
        <v>8.4700000000000006</v>
      </c>
      <c r="IE460" s="17">
        <v>8.4600000000000009</v>
      </c>
      <c r="IF460" s="17">
        <v>8.4600000000000009</v>
      </c>
      <c r="IG460" s="17">
        <v>8.4499999999999993</v>
      </c>
      <c r="IH460" s="17">
        <v>8.44</v>
      </c>
      <c r="II460" s="17">
        <v>8.43</v>
      </c>
      <c r="IJ460" s="17">
        <v>8.44</v>
      </c>
      <c r="IK460" s="17">
        <v>8.44</v>
      </c>
      <c r="IL460" s="17">
        <v>8.44</v>
      </c>
      <c r="IM460" s="17">
        <v>8.4600000000000009</v>
      </c>
      <c r="IN460" s="17">
        <v>8.4499999999999993</v>
      </c>
      <c r="IO460" s="17">
        <v>8.4600000000000009</v>
      </c>
      <c r="IP460" s="17">
        <v>8.4600000000000009</v>
      </c>
      <c r="IQ460" s="17">
        <v>8.4499999999999993</v>
      </c>
      <c r="IR460" s="17">
        <v>8.44</v>
      </c>
      <c r="IS460" s="17">
        <v>8.43</v>
      </c>
      <c r="IT460" s="17">
        <v>8.4499999999999993</v>
      </c>
      <c r="IU460" s="17">
        <v>8.4600000000000009</v>
      </c>
      <c r="IV460" s="17">
        <v>8.4600000000000009</v>
      </c>
      <c r="IW460" s="17">
        <v>8.4600000000000009</v>
      </c>
      <c r="IX460" s="17">
        <v>8.4600000000000009</v>
      </c>
      <c r="IY460" s="17">
        <v>8.49</v>
      </c>
    </row>
    <row r="461" spans="1:259" x14ac:dyDescent="0.15">
      <c r="A461" s="17" t="s">
        <v>3018</v>
      </c>
      <c r="B461" s="17" t="s">
        <v>3019</v>
      </c>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c r="AA461" s="26"/>
      <c r="AB461" s="17"/>
      <c r="AC461" s="26"/>
      <c r="AD461" s="26"/>
      <c r="AE461" s="17"/>
      <c r="AF461" s="17"/>
      <c r="AG461" s="17"/>
      <c r="AH461" s="17"/>
      <c r="AI461" s="17"/>
      <c r="AJ461" s="17"/>
      <c r="AK461" s="17"/>
      <c r="AL461" s="17"/>
      <c r="AM461" s="17"/>
      <c r="AN461" s="17"/>
      <c r="AO461" s="17"/>
      <c r="AP461" s="17"/>
      <c r="AQ461" s="17"/>
      <c r="AR461" s="17"/>
      <c r="AS461" s="17"/>
      <c r="AT461" s="17"/>
      <c r="AU461" s="17"/>
      <c r="AV461" s="17"/>
      <c r="AW461" s="17"/>
      <c r="AX461" s="17"/>
      <c r="AY461" s="17"/>
      <c r="AZ461" s="17"/>
      <c r="BA461" s="17"/>
      <c r="BB461" s="17"/>
      <c r="BC461" s="17"/>
      <c r="BD461" s="17"/>
      <c r="BE461" s="17"/>
      <c r="BF461" s="17"/>
      <c r="BG461" s="17"/>
      <c r="BH461" s="17"/>
      <c r="BI461" s="17"/>
      <c r="BJ461" s="26"/>
      <c r="BK461" s="17"/>
      <c r="BL461" s="17"/>
      <c r="BM461" s="17"/>
      <c r="BN461" s="17"/>
      <c r="BO461" s="17"/>
      <c r="BP461" s="17"/>
      <c r="BQ461" s="17"/>
      <c r="BR461" s="17"/>
      <c r="BS461" s="17"/>
      <c r="BT461" s="17"/>
      <c r="BU461" s="17"/>
      <c r="BV461" s="17"/>
      <c r="BW461" s="17"/>
      <c r="BX461" s="26"/>
      <c r="BY461" s="26"/>
      <c r="BZ461" s="26"/>
      <c r="CA461" s="26"/>
      <c r="CB461" s="26"/>
      <c r="CC461" s="17"/>
      <c r="CD461" s="17"/>
      <c r="CE461" s="17"/>
      <c r="CF461" s="17"/>
      <c r="CG461" s="17"/>
      <c r="CH461" s="17"/>
      <c r="CI461" s="17"/>
      <c r="CJ461" s="26"/>
      <c r="CK461" s="17"/>
      <c r="CL461" s="17"/>
      <c r="CM461" s="17"/>
      <c r="CN461" s="17"/>
      <c r="CO461" s="17"/>
      <c r="CP461" s="17"/>
      <c r="CQ461" s="17"/>
      <c r="CR461" s="17"/>
      <c r="CS461" s="17"/>
      <c r="CT461" s="17"/>
      <c r="CU461" s="17"/>
      <c r="CV461" s="17"/>
      <c r="CW461" s="17"/>
      <c r="CX461" s="17"/>
      <c r="CY461" s="26"/>
      <c r="CZ461" s="26"/>
      <c r="DA461" s="26"/>
      <c r="DB461" s="17"/>
      <c r="DC461" s="17"/>
      <c r="DD461" s="17"/>
      <c r="DE461" s="17"/>
      <c r="DF461" s="17"/>
      <c r="DG461" s="17"/>
      <c r="DH461" s="26"/>
      <c r="DI461" s="17"/>
      <c r="DJ461" s="17"/>
      <c r="DK461" s="17"/>
      <c r="DL461" s="17"/>
      <c r="DM461" s="17">
        <v>8.3800000000000008</v>
      </c>
      <c r="DN461" s="17">
        <v>8.4</v>
      </c>
      <c r="DO461" s="17">
        <v>8.41</v>
      </c>
      <c r="DP461" s="17">
        <v>8.41</v>
      </c>
      <c r="DQ461" s="17">
        <v>8.4</v>
      </c>
      <c r="DR461" s="17">
        <v>8.41</v>
      </c>
      <c r="DS461" s="17">
        <v>8.42</v>
      </c>
      <c r="DT461" s="17">
        <v>8.42</v>
      </c>
      <c r="DU461" s="17">
        <v>8.4</v>
      </c>
      <c r="DV461" s="17">
        <v>8.4</v>
      </c>
      <c r="DW461" s="17">
        <v>8.4</v>
      </c>
      <c r="DX461" s="17">
        <v>8.4</v>
      </c>
      <c r="DY461" s="17">
        <v>8.4</v>
      </c>
      <c r="DZ461" s="17">
        <v>8.4</v>
      </c>
      <c r="EA461" s="17">
        <v>8.39</v>
      </c>
      <c r="EB461" s="17">
        <v>8.39</v>
      </c>
      <c r="EC461" s="17">
        <v>8.3699999999999992</v>
      </c>
      <c r="ED461" s="17">
        <v>8.36</v>
      </c>
      <c r="EE461" s="17">
        <v>8.3699999999999992</v>
      </c>
      <c r="EF461" s="17">
        <v>8.3699999999999992</v>
      </c>
      <c r="EG461" s="17">
        <v>8.3699999999999992</v>
      </c>
      <c r="EH461" s="17">
        <v>8.36</v>
      </c>
      <c r="EI461" s="17">
        <v>8.3800000000000008</v>
      </c>
      <c r="EJ461" s="17">
        <v>8.4</v>
      </c>
      <c r="EK461" s="17">
        <v>8.41</v>
      </c>
      <c r="EL461" s="17">
        <v>8.4</v>
      </c>
      <c r="EM461" s="17">
        <v>8.39</v>
      </c>
      <c r="EN461" s="17">
        <v>8.39</v>
      </c>
      <c r="EO461" s="17">
        <v>8.3800000000000008</v>
      </c>
      <c r="EP461" s="17">
        <v>8.39</v>
      </c>
      <c r="EQ461" s="17">
        <v>8.39</v>
      </c>
      <c r="ER461" s="17">
        <v>8.41</v>
      </c>
      <c r="ES461" s="17">
        <v>8.4</v>
      </c>
      <c r="ET461" s="17">
        <v>8.41</v>
      </c>
      <c r="EU461" s="17">
        <v>8.41</v>
      </c>
      <c r="EV461" s="17">
        <v>8.41</v>
      </c>
      <c r="EW461" s="17">
        <v>8.41</v>
      </c>
      <c r="EX461" s="17">
        <v>8.39</v>
      </c>
      <c r="EY461" s="17">
        <v>8.41</v>
      </c>
      <c r="EZ461" s="17">
        <v>8.42</v>
      </c>
      <c r="FA461" s="17">
        <v>8.41</v>
      </c>
      <c r="FB461" s="17">
        <v>8.41</v>
      </c>
      <c r="FC461" s="17">
        <v>8.4</v>
      </c>
      <c r="FD461" s="17">
        <v>8.39</v>
      </c>
      <c r="FE461" s="17">
        <v>8.3699999999999992</v>
      </c>
      <c r="FF461" s="17">
        <v>8.3699999999999992</v>
      </c>
      <c r="FG461" s="17">
        <v>8.3800000000000008</v>
      </c>
      <c r="FH461" s="17">
        <v>8.3699999999999992</v>
      </c>
      <c r="FI461" s="17">
        <v>8.3800000000000008</v>
      </c>
      <c r="FJ461" s="17">
        <v>8.3800000000000008</v>
      </c>
      <c r="FK461" s="17">
        <v>8.3800000000000008</v>
      </c>
      <c r="FL461" s="17">
        <v>8.4</v>
      </c>
      <c r="FM461" s="17">
        <v>8.4</v>
      </c>
      <c r="FN461" s="17">
        <v>8.3800000000000008</v>
      </c>
      <c r="FO461" s="17">
        <v>8.3699999999999992</v>
      </c>
      <c r="FP461" s="17">
        <v>8.3699999999999992</v>
      </c>
      <c r="FQ461" s="17">
        <v>8.3800000000000008</v>
      </c>
      <c r="FR461" s="17">
        <v>8.3800000000000008</v>
      </c>
      <c r="FS461" s="17">
        <v>8.3800000000000008</v>
      </c>
      <c r="FT461" s="17">
        <v>8.3800000000000008</v>
      </c>
      <c r="FU461" s="17">
        <v>8.3699999999999992</v>
      </c>
      <c r="FV461" s="17">
        <v>8.36</v>
      </c>
      <c r="FW461" s="17">
        <v>8.35</v>
      </c>
      <c r="FX461" s="17">
        <v>8.36</v>
      </c>
      <c r="FY461" s="17">
        <v>8.35</v>
      </c>
      <c r="FZ461" s="17">
        <v>8.35</v>
      </c>
      <c r="GA461" s="17">
        <v>8.36</v>
      </c>
      <c r="GB461" s="17">
        <v>8.35</v>
      </c>
      <c r="GC461" s="17">
        <v>8.35</v>
      </c>
      <c r="GD461" s="17">
        <v>8.35</v>
      </c>
      <c r="GE461" s="17">
        <v>8.35</v>
      </c>
      <c r="GF461" s="17">
        <v>8.34</v>
      </c>
      <c r="GG461" s="17">
        <v>8.32</v>
      </c>
      <c r="GH461" s="17">
        <v>8.32</v>
      </c>
      <c r="GI461" s="17">
        <v>8.31</v>
      </c>
      <c r="GJ461" s="17">
        <v>8.31</v>
      </c>
      <c r="GK461" s="17">
        <v>8.31</v>
      </c>
      <c r="GL461" s="17">
        <v>8.32</v>
      </c>
      <c r="GM461" s="17">
        <v>8.31</v>
      </c>
      <c r="GN461" s="17">
        <v>8.32</v>
      </c>
      <c r="GO461" s="17">
        <v>8.33</v>
      </c>
      <c r="GP461" s="17">
        <v>8.32</v>
      </c>
      <c r="GQ461" s="17">
        <v>8.32</v>
      </c>
      <c r="GR461" s="17">
        <v>8.32</v>
      </c>
      <c r="GS461" s="17">
        <v>8.31</v>
      </c>
      <c r="GT461" s="17">
        <v>8.31</v>
      </c>
      <c r="GU461" s="17">
        <v>8.31</v>
      </c>
      <c r="GV461" s="17">
        <v>8.3000000000000007</v>
      </c>
      <c r="GW461" s="17">
        <v>8.3000000000000007</v>
      </c>
      <c r="GX461" s="17">
        <v>8.31</v>
      </c>
      <c r="GY461" s="17">
        <v>8.3000000000000007</v>
      </c>
      <c r="GZ461" s="17">
        <v>8.31</v>
      </c>
      <c r="HA461" s="17">
        <v>8.3000000000000007</v>
      </c>
      <c r="HB461" s="17">
        <v>8.3000000000000007</v>
      </c>
      <c r="HC461" s="17">
        <v>8.31</v>
      </c>
      <c r="HD461" s="17">
        <v>8.31</v>
      </c>
      <c r="HE461" s="17">
        <v>8.32</v>
      </c>
      <c r="HF461" s="17">
        <v>8.32</v>
      </c>
      <c r="HG461" s="17">
        <v>8.31</v>
      </c>
      <c r="HH461" s="17">
        <v>8.3000000000000007</v>
      </c>
      <c r="HI461" s="17">
        <v>8.2899999999999991</v>
      </c>
      <c r="HJ461" s="17">
        <v>8.2799999999999994</v>
      </c>
      <c r="HK461" s="17">
        <v>8.26</v>
      </c>
      <c r="HL461" s="17">
        <v>8.26</v>
      </c>
      <c r="HM461" s="17">
        <v>8.26</v>
      </c>
      <c r="HN461" s="17">
        <v>8.26</v>
      </c>
      <c r="HO461" s="17">
        <v>8.26</v>
      </c>
      <c r="HP461" s="17">
        <v>8.27</v>
      </c>
      <c r="HQ461" s="17">
        <v>8.26</v>
      </c>
      <c r="HR461" s="17">
        <v>8.26</v>
      </c>
      <c r="HS461" s="17">
        <v>8.27</v>
      </c>
      <c r="HT461" s="17">
        <v>8.27</v>
      </c>
      <c r="HU461" s="17">
        <v>8.2799999999999994</v>
      </c>
      <c r="HV461" s="17">
        <v>8.2799999999999994</v>
      </c>
      <c r="HW461" s="17">
        <v>8.2799999999999994</v>
      </c>
      <c r="HX461" s="17">
        <v>8.2799999999999994</v>
      </c>
      <c r="HY461" s="17">
        <v>8.2799999999999994</v>
      </c>
      <c r="HZ461" s="17">
        <v>8.27</v>
      </c>
      <c r="IA461" s="17">
        <v>8.2799999999999994</v>
      </c>
      <c r="IB461" s="17">
        <v>8.2799999999999994</v>
      </c>
      <c r="IC461" s="17">
        <v>8.2899999999999991</v>
      </c>
      <c r="ID461" s="17">
        <v>8.2899999999999991</v>
      </c>
      <c r="IE461" s="17">
        <v>8.3000000000000007</v>
      </c>
      <c r="IF461" s="17">
        <v>8.31</v>
      </c>
      <c r="IG461" s="17">
        <v>8.32</v>
      </c>
      <c r="IH461" s="17">
        <v>8.31</v>
      </c>
      <c r="II461" s="17">
        <v>8.32</v>
      </c>
      <c r="IJ461" s="17">
        <v>8.32</v>
      </c>
      <c r="IK461" s="17">
        <v>8.2899999999999991</v>
      </c>
      <c r="IL461" s="17">
        <v>8.2799999999999994</v>
      </c>
      <c r="IM461" s="17">
        <v>8.2899999999999991</v>
      </c>
      <c r="IN461" s="17">
        <v>8.2899999999999991</v>
      </c>
      <c r="IO461" s="17">
        <v>8.2899999999999991</v>
      </c>
      <c r="IP461" s="17">
        <v>8.2799999999999994</v>
      </c>
      <c r="IQ461" s="17">
        <v>8.2899999999999991</v>
      </c>
      <c r="IR461" s="17">
        <v>8.2899999999999991</v>
      </c>
      <c r="IS461" s="17">
        <v>8.2799999999999994</v>
      </c>
      <c r="IT461" s="17">
        <v>8.2899999999999991</v>
      </c>
      <c r="IU461" s="17">
        <v>8.2899999999999991</v>
      </c>
      <c r="IV461" s="17">
        <v>8.2899999999999991</v>
      </c>
      <c r="IW461" s="17">
        <v>8.2899999999999991</v>
      </c>
      <c r="IX461" s="17">
        <v>8.2899999999999991</v>
      </c>
      <c r="IY461" s="17">
        <v>8.2899999999999991</v>
      </c>
    </row>
    <row r="462" spans="1:259" x14ac:dyDescent="0.15">
      <c r="A462" s="17" t="s">
        <v>2754</v>
      </c>
      <c r="B462" s="17" t="s">
        <v>2755</v>
      </c>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c r="AA462" s="26"/>
      <c r="AB462" s="17"/>
      <c r="AC462" s="26"/>
      <c r="AD462" s="26"/>
      <c r="AE462" s="17"/>
      <c r="AF462" s="17"/>
      <c r="AG462" s="17"/>
      <c r="AH462" s="17"/>
      <c r="AI462" s="17"/>
      <c r="AJ462" s="17"/>
      <c r="AK462" s="17"/>
      <c r="AL462" s="17"/>
      <c r="AM462" s="17"/>
      <c r="AN462" s="17"/>
      <c r="AO462" s="17"/>
      <c r="AP462" s="17"/>
      <c r="AQ462" s="17"/>
      <c r="AR462" s="17"/>
      <c r="AS462" s="17"/>
      <c r="AT462" s="17"/>
      <c r="AU462" s="17"/>
      <c r="AV462" s="17"/>
      <c r="AW462" s="17"/>
      <c r="AX462" s="17"/>
      <c r="AY462" s="17"/>
      <c r="AZ462" s="17"/>
      <c r="BA462" s="17"/>
      <c r="BB462" s="17"/>
      <c r="BC462" s="17"/>
      <c r="BD462" s="17"/>
      <c r="BE462" s="17"/>
      <c r="BF462" s="17"/>
      <c r="BG462" s="17"/>
      <c r="BH462" s="17"/>
      <c r="BI462" s="17"/>
      <c r="BJ462" s="26"/>
      <c r="BK462" s="17"/>
      <c r="BL462" s="17"/>
      <c r="BM462" s="17"/>
      <c r="BN462" s="17"/>
      <c r="BO462" s="17"/>
      <c r="BP462" s="17"/>
      <c r="BQ462" s="17"/>
      <c r="BR462" s="17"/>
      <c r="BS462" s="17"/>
      <c r="BT462" s="17"/>
      <c r="BU462" s="17"/>
      <c r="BV462" s="17"/>
      <c r="BW462" s="17"/>
      <c r="BX462" s="26"/>
      <c r="BY462" s="26"/>
      <c r="BZ462" s="26"/>
      <c r="CA462" s="26"/>
      <c r="CB462" s="26"/>
      <c r="CC462" s="17"/>
      <c r="CD462" s="17"/>
      <c r="CE462" s="17"/>
      <c r="CF462" s="17"/>
      <c r="CG462" s="17"/>
      <c r="CH462" s="17"/>
      <c r="CI462" s="17"/>
      <c r="CJ462" s="26"/>
      <c r="CK462" s="17"/>
      <c r="CL462" s="17"/>
      <c r="CM462" s="17"/>
      <c r="CN462" s="17"/>
      <c r="CO462" s="17"/>
      <c r="CP462" s="17"/>
      <c r="CQ462" s="17"/>
      <c r="CR462" s="17"/>
      <c r="CS462" s="17"/>
      <c r="CT462" s="17"/>
      <c r="CU462" s="17"/>
      <c r="CV462" s="17"/>
      <c r="CW462" s="17"/>
      <c r="CX462" s="17"/>
      <c r="CY462" s="26"/>
      <c r="CZ462" s="26"/>
      <c r="DA462" s="26"/>
      <c r="DB462" s="17"/>
      <c r="DC462" s="17"/>
      <c r="DD462" s="17"/>
      <c r="DE462" s="17"/>
      <c r="DF462" s="17"/>
      <c r="DG462" s="17"/>
      <c r="DH462" s="26"/>
      <c r="DI462" s="17"/>
      <c r="DJ462" s="17"/>
      <c r="DK462" s="17"/>
      <c r="DL462" s="17"/>
      <c r="DM462" s="17">
        <v>74.14</v>
      </c>
      <c r="DN462" s="17">
        <v>74.150000000000006</v>
      </c>
      <c r="DO462" s="17">
        <v>74.14</v>
      </c>
      <c r="DP462" s="17">
        <v>74.150000000000006</v>
      </c>
      <c r="DQ462" s="17">
        <v>74.08</v>
      </c>
      <c r="DR462" s="17">
        <v>74.11</v>
      </c>
      <c r="DS462" s="17">
        <v>74.099999999999994</v>
      </c>
      <c r="DT462" s="17">
        <v>74.09</v>
      </c>
      <c r="DU462" s="17">
        <v>74.08</v>
      </c>
      <c r="DV462" s="17">
        <v>74.09</v>
      </c>
      <c r="DW462" s="17">
        <v>74.099999999999994</v>
      </c>
      <c r="DX462" s="17">
        <v>74.09</v>
      </c>
      <c r="DY462" s="17">
        <v>74.09</v>
      </c>
      <c r="DZ462" s="17">
        <v>74.03</v>
      </c>
      <c r="EA462" s="17">
        <v>74.05</v>
      </c>
      <c r="EB462" s="17">
        <v>74.099999999999994</v>
      </c>
      <c r="EC462" s="17">
        <v>74.09</v>
      </c>
      <c r="ED462" s="17">
        <v>74.16</v>
      </c>
      <c r="EE462" s="17">
        <v>74.099999999999994</v>
      </c>
      <c r="EF462" s="17">
        <v>74.099999999999994</v>
      </c>
      <c r="EG462" s="17">
        <v>74.040000000000006</v>
      </c>
      <c r="EH462" s="17">
        <v>74.09</v>
      </c>
      <c r="EI462" s="17">
        <v>74.06</v>
      </c>
      <c r="EJ462" s="17">
        <v>74.06</v>
      </c>
      <c r="EK462" s="17">
        <v>74.02</v>
      </c>
      <c r="EL462" s="17">
        <v>74.03</v>
      </c>
      <c r="EM462" s="17">
        <v>73.989999999999995</v>
      </c>
      <c r="EN462" s="17">
        <v>74.010000000000005</v>
      </c>
      <c r="EO462" s="17">
        <v>73.98</v>
      </c>
      <c r="EP462" s="17">
        <v>74.05</v>
      </c>
      <c r="EQ462" s="17">
        <v>74.040000000000006</v>
      </c>
      <c r="ER462" s="17">
        <v>74.03</v>
      </c>
      <c r="ES462" s="17">
        <v>74.069999999999993</v>
      </c>
      <c r="ET462" s="17">
        <v>74.09</v>
      </c>
      <c r="EU462" s="17">
        <v>74.099999999999994</v>
      </c>
      <c r="EV462" s="17">
        <v>74.14</v>
      </c>
      <c r="EW462" s="17">
        <v>74.150000000000006</v>
      </c>
      <c r="EX462" s="17">
        <v>74.16</v>
      </c>
      <c r="EY462" s="17">
        <v>74.08</v>
      </c>
      <c r="EZ462" s="17">
        <v>74.08</v>
      </c>
      <c r="FA462" s="17">
        <v>74.08</v>
      </c>
      <c r="FB462" s="17">
        <v>74.08</v>
      </c>
      <c r="FC462" s="17">
        <v>74.09</v>
      </c>
      <c r="FD462" s="17">
        <v>74.099999999999994</v>
      </c>
      <c r="FE462" s="17">
        <v>74.12</v>
      </c>
      <c r="FF462" s="17">
        <v>74.099999999999994</v>
      </c>
      <c r="FG462" s="17">
        <v>74.099999999999994</v>
      </c>
      <c r="FH462" s="17">
        <v>74.099999999999994</v>
      </c>
      <c r="FI462" s="17">
        <v>74.12</v>
      </c>
      <c r="FJ462" s="17">
        <v>74.09</v>
      </c>
      <c r="FK462" s="17">
        <v>74.14</v>
      </c>
      <c r="FL462" s="17">
        <v>74.150000000000006</v>
      </c>
      <c r="FM462" s="17">
        <v>74.12</v>
      </c>
      <c r="FN462" s="17">
        <v>74.14</v>
      </c>
      <c r="FO462" s="17">
        <v>74.14</v>
      </c>
      <c r="FP462" s="17">
        <v>74.14</v>
      </c>
      <c r="FQ462" s="17">
        <v>74.14</v>
      </c>
      <c r="FR462" s="17">
        <v>74.14</v>
      </c>
      <c r="FS462" s="17">
        <v>74.150000000000006</v>
      </c>
      <c r="FT462" s="17">
        <v>74.13</v>
      </c>
      <c r="FU462" s="17">
        <v>74.11</v>
      </c>
      <c r="FV462" s="17">
        <v>74.14</v>
      </c>
      <c r="FW462" s="17">
        <v>74.14</v>
      </c>
      <c r="FX462" s="17">
        <v>74.13</v>
      </c>
      <c r="FY462" s="17">
        <v>74.16</v>
      </c>
      <c r="FZ462" s="17">
        <v>74.16</v>
      </c>
      <c r="GA462" s="17">
        <v>74.16</v>
      </c>
      <c r="GB462" s="17">
        <v>74.14</v>
      </c>
      <c r="GC462" s="17">
        <v>74.12</v>
      </c>
      <c r="GD462" s="17">
        <v>74.150000000000006</v>
      </c>
      <c r="GE462" s="17">
        <v>74.069999999999993</v>
      </c>
      <c r="GF462" s="17">
        <v>73.98</v>
      </c>
      <c r="GG462" s="17">
        <v>73.989999999999995</v>
      </c>
      <c r="GH462" s="17">
        <v>74.02</v>
      </c>
      <c r="GI462" s="17">
        <v>74.02</v>
      </c>
      <c r="GJ462" s="17">
        <v>74</v>
      </c>
      <c r="GK462" s="17">
        <v>73.98</v>
      </c>
      <c r="GL462" s="17">
        <v>73.83</v>
      </c>
      <c r="GM462" s="17">
        <v>73.84</v>
      </c>
      <c r="GN462" s="17">
        <v>73.900000000000006</v>
      </c>
      <c r="GO462" s="17">
        <v>73.930000000000007</v>
      </c>
      <c r="GP462" s="17">
        <v>73.900000000000006</v>
      </c>
      <c r="GQ462" s="17">
        <v>73.95</v>
      </c>
      <c r="GR462" s="17">
        <v>73.930000000000007</v>
      </c>
      <c r="GS462" s="17">
        <v>73.88</v>
      </c>
      <c r="GT462" s="17">
        <v>73.790000000000006</v>
      </c>
      <c r="GU462" s="17">
        <v>73.78</v>
      </c>
      <c r="GV462" s="17">
        <v>73.7</v>
      </c>
      <c r="GW462" s="17">
        <v>73.739999999999995</v>
      </c>
      <c r="GX462" s="17">
        <v>73.739999999999995</v>
      </c>
      <c r="GY462" s="17">
        <v>73.680000000000007</v>
      </c>
      <c r="GZ462" s="17">
        <v>73.73</v>
      </c>
      <c r="HA462" s="17">
        <v>73.67</v>
      </c>
      <c r="HB462" s="17">
        <v>73.64</v>
      </c>
      <c r="HC462" s="17">
        <v>73.680000000000007</v>
      </c>
      <c r="HD462" s="17">
        <v>73.67</v>
      </c>
      <c r="HE462" s="17">
        <v>73.680000000000007</v>
      </c>
      <c r="HF462" s="17">
        <v>73.67</v>
      </c>
      <c r="HG462" s="17">
        <v>73.67</v>
      </c>
      <c r="HH462" s="17">
        <v>73.78</v>
      </c>
      <c r="HI462" s="17">
        <v>73.73</v>
      </c>
      <c r="HJ462" s="17">
        <v>73.739999999999995</v>
      </c>
      <c r="HK462" s="17">
        <v>73.77</v>
      </c>
      <c r="HL462" s="17">
        <v>73.819999999999993</v>
      </c>
      <c r="HM462" s="17">
        <v>73.8</v>
      </c>
      <c r="HN462" s="17">
        <v>73.75</v>
      </c>
      <c r="HO462" s="17">
        <v>73.83</v>
      </c>
      <c r="HP462" s="17">
        <v>73.63</v>
      </c>
      <c r="HQ462" s="17">
        <v>73.78</v>
      </c>
      <c r="HR462" s="17">
        <v>73.78</v>
      </c>
      <c r="HS462" s="17">
        <v>73.680000000000007</v>
      </c>
      <c r="HT462" s="17">
        <v>73.760000000000005</v>
      </c>
      <c r="HU462" s="17">
        <v>73.760000000000005</v>
      </c>
      <c r="HV462" s="17">
        <v>73.77</v>
      </c>
      <c r="HW462" s="17">
        <v>73.78</v>
      </c>
      <c r="HX462" s="17">
        <v>73.73</v>
      </c>
      <c r="HY462" s="17">
        <v>73.739999999999995</v>
      </c>
      <c r="HZ462" s="17">
        <v>73.73</v>
      </c>
      <c r="IA462" s="17">
        <v>73.680000000000007</v>
      </c>
      <c r="IB462" s="17">
        <v>73.680000000000007</v>
      </c>
      <c r="IC462" s="17">
        <v>73.69</v>
      </c>
      <c r="ID462" s="17">
        <v>73.63</v>
      </c>
      <c r="IE462" s="17">
        <v>73.709999999999994</v>
      </c>
      <c r="IF462" s="17">
        <v>73.709999999999994</v>
      </c>
      <c r="IG462" s="17">
        <v>73.7</v>
      </c>
      <c r="IH462" s="17">
        <v>73.7</v>
      </c>
      <c r="II462" s="17">
        <v>73.73</v>
      </c>
      <c r="IJ462" s="17">
        <v>73.69</v>
      </c>
      <c r="IK462" s="17">
        <v>73.67</v>
      </c>
      <c r="IL462" s="17">
        <v>73.86</v>
      </c>
      <c r="IM462" s="17">
        <v>73.790000000000006</v>
      </c>
      <c r="IN462" s="17">
        <v>73.75</v>
      </c>
      <c r="IO462" s="17">
        <v>73.72</v>
      </c>
      <c r="IP462" s="17">
        <v>73.72</v>
      </c>
      <c r="IQ462" s="17">
        <v>73.709999999999994</v>
      </c>
      <c r="IR462" s="17">
        <v>73.73</v>
      </c>
      <c r="IS462" s="17">
        <v>73.75</v>
      </c>
      <c r="IT462" s="17">
        <v>73.63</v>
      </c>
      <c r="IU462" s="17">
        <v>73.72</v>
      </c>
      <c r="IV462" s="17">
        <v>73.75</v>
      </c>
      <c r="IW462" s="17">
        <v>73.760000000000005</v>
      </c>
      <c r="IX462" s="17">
        <v>73.75</v>
      </c>
      <c r="IY462" s="17">
        <v>73.81</v>
      </c>
    </row>
    <row r="463" spans="1:259" x14ac:dyDescent="0.15">
      <c r="A463" s="17" t="s">
        <v>337</v>
      </c>
      <c r="B463" s="17" t="s">
        <v>338</v>
      </c>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c r="AA463" s="26"/>
      <c r="AB463" s="17"/>
      <c r="AC463" s="26"/>
      <c r="AD463" s="26"/>
      <c r="AE463" s="17"/>
      <c r="AF463" s="17"/>
      <c r="AG463" s="17"/>
      <c r="AH463" s="17"/>
      <c r="AI463" s="17"/>
      <c r="AJ463" s="17"/>
      <c r="AK463" s="17"/>
      <c r="AL463" s="17"/>
      <c r="AM463" s="17"/>
      <c r="AN463" s="17"/>
      <c r="AO463" s="17"/>
      <c r="AP463" s="17"/>
      <c r="AQ463" s="17"/>
      <c r="AR463" s="17"/>
      <c r="AS463" s="17"/>
      <c r="AT463" s="17"/>
      <c r="AU463" s="17"/>
      <c r="AV463" s="17"/>
      <c r="AW463" s="17"/>
      <c r="AX463" s="17"/>
      <c r="AY463" s="17"/>
      <c r="AZ463" s="17"/>
      <c r="BA463" s="17"/>
      <c r="BB463" s="17"/>
      <c r="BC463" s="17"/>
      <c r="BD463" s="17"/>
      <c r="BE463" s="17"/>
      <c r="BF463" s="17"/>
      <c r="BG463" s="17"/>
      <c r="BH463" s="17"/>
      <c r="BI463" s="17"/>
      <c r="BJ463" s="26"/>
      <c r="BK463" s="17"/>
      <c r="BL463" s="17"/>
      <c r="BM463" s="17"/>
      <c r="BN463" s="17"/>
      <c r="BO463" s="17"/>
      <c r="BP463" s="17"/>
      <c r="BQ463" s="17"/>
      <c r="BR463" s="17"/>
      <c r="BS463" s="17"/>
      <c r="BT463" s="17"/>
      <c r="BU463" s="17"/>
      <c r="BV463" s="17"/>
      <c r="BW463" s="17"/>
      <c r="BX463" s="26"/>
      <c r="BY463" s="26"/>
      <c r="BZ463" s="26"/>
      <c r="CA463" s="26"/>
      <c r="CB463" s="26"/>
      <c r="CC463" s="17"/>
      <c r="CD463" s="17"/>
      <c r="CE463" s="17"/>
      <c r="CF463" s="17"/>
      <c r="CG463" s="17"/>
      <c r="CH463" s="17"/>
      <c r="CI463" s="17"/>
      <c r="CJ463" s="26"/>
      <c r="CK463" s="17"/>
      <c r="CL463" s="17"/>
      <c r="CM463" s="17"/>
      <c r="CN463" s="17"/>
      <c r="CO463" s="17"/>
      <c r="CP463" s="17"/>
      <c r="CQ463" s="17"/>
      <c r="CR463" s="17"/>
      <c r="CS463" s="17"/>
      <c r="CT463" s="17"/>
      <c r="CU463" s="17"/>
      <c r="CV463" s="17"/>
      <c r="CW463" s="17"/>
      <c r="CX463" s="17"/>
      <c r="CY463" s="26"/>
      <c r="CZ463" s="26"/>
      <c r="DA463" s="26"/>
      <c r="DB463" s="17"/>
      <c r="DC463" s="17"/>
      <c r="DD463" s="17"/>
      <c r="DE463" s="17"/>
      <c r="DF463" s="17"/>
      <c r="DG463" s="17"/>
      <c r="DH463" s="26"/>
      <c r="DI463" s="17"/>
      <c r="DJ463" s="17"/>
      <c r="DK463" s="17"/>
      <c r="DL463" s="17"/>
      <c r="DM463" s="17">
        <v>136.47</v>
      </c>
      <c r="DN463" s="17">
        <v>136.43</v>
      </c>
      <c r="DO463" s="17">
        <v>136.47</v>
      </c>
      <c r="DP463" s="17">
        <v>136.54</v>
      </c>
      <c r="DQ463" s="17">
        <v>136.58000000000001</v>
      </c>
      <c r="DR463" s="17">
        <v>136.56</v>
      </c>
      <c r="DS463" s="17">
        <v>136.56</v>
      </c>
      <c r="DT463" s="17">
        <v>136.59</v>
      </c>
      <c r="DU463" s="17">
        <v>136.51</v>
      </c>
      <c r="DV463" s="17">
        <v>136.53</v>
      </c>
      <c r="DW463" s="17">
        <v>136.44999999999999</v>
      </c>
      <c r="DX463" s="17">
        <v>136.38999999999999</v>
      </c>
      <c r="DY463" s="17">
        <v>136.36000000000001</v>
      </c>
      <c r="DZ463" s="17">
        <v>136.37</v>
      </c>
      <c r="EA463" s="17">
        <v>136.32</v>
      </c>
      <c r="EB463" s="17">
        <v>136.28</v>
      </c>
      <c r="EC463" s="17">
        <v>136.32</v>
      </c>
      <c r="ED463" s="17">
        <v>136.33000000000001</v>
      </c>
      <c r="EE463" s="17">
        <v>136.38</v>
      </c>
      <c r="EF463" s="17">
        <v>136.29</v>
      </c>
      <c r="EG463" s="17">
        <v>136.34</v>
      </c>
      <c r="EH463" s="17">
        <v>136.35</v>
      </c>
      <c r="EI463" s="17">
        <v>136.44</v>
      </c>
      <c r="EJ463" s="17">
        <v>136.44</v>
      </c>
      <c r="EK463" s="17">
        <v>136.35</v>
      </c>
      <c r="EL463" s="17">
        <v>136.29</v>
      </c>
      <c r="EM463" s="17">
        <v>136.30000000000001</v>
      </c>
      <c r="EN463" s="17">
        <v>136.26</v>
      </c>
      <c r="EO463" s="17">
        <v>136.26</v>
      </c>
      <c r="EP463" s="17">
        <v>136.31</v>
      </c>
      <c r="EQ463" s="17">
        <v>136.30000000000001</v>
      </c>
      <c r="ER463" s="17">
        <v>136.24</v>
      </c>
      <c r="ES463" s="17">
        <v>136.30000000000001</v>
      </c>
      <c r="ET463" s="17">
        <v>136.28</v>
      </c>
      <c r="EU463" s="17">
        <v>136.29</v>
      </c>
      <c r="EV463" s="17">
        <v>136.33000000000001</v>
      </c>
      <c r="EW463" s="17">
        <v>136.29</v>
      </c>
      <c r="EX463" s="17">
        <v>136.28</v>
      </c>
      <c r="EY463" s="17">
        <v>136.24</v>
      </c>
      <c r="EZ463" s="17">
        <v>136.22</v>
      </c>
      <c r="FA463" s="17">
        <v>136.19999999999999</v>
      </c>
      <c r="FB463" s="17">
        <v>136.18</v>
      </c>
      <c r="FC463" s="17">
        <v>136.21</v>
      </c>
      <c r="FD463" s="17">
        <v>136.16</v>
      </c>
      <c r="FE463" s="17">
        <v>136.16</v>
      </c>
      <c r="FF463" s="17">
        <v>136.16</v>
      </c>
      <c r="FG463" s="17">
        <v>136.13999999999999</v>
      </c>
      <c r="FH463" s="17">
        <v>136.18</v>
      </c>
      <c r="FI463" s="17">
        <v>136.16999999999999</v>
      </c>
      <c r="FJ463" s="17">
        <v>136.21</v>
      </c>
      <c r="FK463" s="17">
        <v>136.19999999999999</v>
      </c>
      <c r="FL463" s="17">
        <v>136.26</v>
      </c>
      <c r="FM463" s="17">
        <v>136.27000000000001</v>
      </c>
      <c r="FN463" s="17">
        <v>136.19999999999999</v>
      </c>
      <c r="FO463" s="17">
        <v>136.19999999999999</v>
      </c>
      <c r="FP463" s="17">
        <v>136.19</v>
      </c>
      <c r="FQ463" s="17">
        <v>136.19</v>
      </c>
      <c r="FR463" s="17">
        <v>136.16</v>
      </c>
      <c r="FS463" s="17">
        <v>136.16</v>
      </c>
      <c r="FT463" s="17">
        <v>136.15</v>
      </c>
      <c r="FU463" s="17">
        <v>136.16999999999999</v>
      </c>
      <c r="FV463" s="17">
        <v>136.13</v>
      </c>
      <c r="FW463" s="17">
        <v>136.19999999999999</v>
      </c>
      <c r="FX463" s="17">
        <v>136.22999999999999</v>
      </c>
      <c r="FY463" s="17">
        <v>136.21</v>
      </c>
      <c r="FZ463" s="17">
        <v>136.19999999999999</v>
      </c>
      <c r="GA463" s="17">
        <v>136.13999999999999</v>
      </c>
      <c r="GB463" s="17">
        <v>136.11000000000001</v>
      </c>
      <c r="GC463" s="17">
        <v>136.13999999999999</v>
      </c>
      <c r="GD463" s="17">
        <v>136.25</v>
      </c>
      <c r="GE463" s="17">
        <v>136.38999999999999</v>
      </c>
      <c r="GF463" s="17">
        <v>136.34</v>
      </c>
      <c r="GG463" s="17">
        <v>136.22999999999999</v>
      </c>
      <c r="GH463" s="17">
        <v>136.21</v>
      </c>
      <c r="GI463" s="17">
        <v>136.15</v>
      </c>
      <c r="GJ463" s="17">
        <v>136.19</v>
      </c>
      <c r="GK463" s="17">
        <v>136.29</v>
      </c>
      <c r="GL463" s="17">
        <v>136.38</v>
      </c>
      <c r="GM463" s="17">
        <v>136.30000000000001</v>
      </c>
      <c r="GN463" s="17">
        <v>136.30000000000001</v>
      </c>
      <c r="GO463" s="17">
        <v>136.36000000000001</v>
      </c>
      <c r="GP463" s="17">
        <v>136.33000000000001</v>
      </c>
      <c r="GQ463" s="17">
        <v>136.51</v>
      </c>
      <c r="GR463" s="17">
        <v>136.47999999999999</v>
      </c>
      <c r="GS463" s="17">
        <v>136.43</v>
      </c>
      <c r="GT463" s="17">
        <v>136.44</v>
      </c>
      <c r="GU463" s="17">
        <v>136.35</v>
      </c>
      <c r="GV463" s="17">
        <v>136.36000000000001</v>
      </c>
      <c r="GW463" s="17">
        <v>136.35</v>
      </c>
      <c r="GX463" s="17">
        <v>136.35</v>
      </c>
      <c r="GY463" s="17">
        <v>136.38999999999999</v>
      </c>
      <c r="GZ463" s="17">
        <v>136.35</v>
      </c>
      <c r="HA463" s="17">
        <v>136.37</v>
      </c>
      <c r="HB463" s="17">
        <v>136.4</v>
      </c>
      <c r="HC463" s="17">
        <v>136.33000000000001</v>
      </c>
      <c r="HD463" s="17">
        <v>136.36000000000001</v>
      </c>
      <c r="HE463" s="17">
        <v>136.44</v>
      </c>
      <c r="HF463" s="17">
        <v>136.44999999999999</v>
      </c>
      <c r="HG463" s="17">
        <v>136.37</v>
      </c>
      <c r="HH463" s="17">
        <v>136.33000000000001</v>
      </c>
      <c r="HI463" s="17">
        <v>136.4</v>
      </c>
      <c r="HJ463" s="17">
        <v>136.26</v>
      </c>
      <c r="HK463" s="17">
        <v>136.16999999999999</v>
      </c>
      <c r="HL463" s="17">
        <v>136.25</v>
      </c>
      <c r="HM463" s="17">
        <v>136.22</v>
      </c>
      <c r="HN463" s="17">
        <v>136.12</v>
      </c>
      <c r="HO463" s="17">
        <v>136.01</v>
      </c>
      <c r="HP463" s="17">
        <v>135.97</v>
      </c>
      <c r="HQ463" s="17">
        <v>135.91999999999999</v>
      </c>
      <c r="HR463" s="17">
        <v>135.91</v>
      </c>
      <c r="HS463" s="17">
        <v>136.03</v>
      </c>
      <c r="HT463" s="17">
        <v>136.02000000000001</v>
      </c>
      <c r="HU463" s="17">
        <v>136</v>
      </c>
      <c r="HV463" s="17">
        <v>136.04</v>
      </c>
      <c r="HW463" s="17">
        <v>136.13</v>
      </c>
      <c r="HX463" s="17">
        <v>136.1</v>
      </c>
      <c r="HY463" s="17">
        <v>136.09</v>
      </c>
      <c r="HZ463" s="17">
        <v>136.11000000000001</v>
      </c>
      <c r="IA463" s="17">
        <v>136.03</v>
      </c>
      <c r="IB463" s="17">
        <v>136</v>
      </c>
      <c r="IC463" s="17">
        <v>135.93</v>
      </c>
      <c r="ID463" s="17">
        <v>135.94</v>
      </c>
      <c r="IE463" s="17">
        <v>135.94</v>
      </c>
      <c r="IF463" s="17">
        <v>135.97999999999999</v>
      </c>
      <c r="IG463" s="17">
        <v>135.94</v>
      </c>
      <c r="IH463" s="17">
        <v>135.96</v>
      </c>
      <c r="II463" s="17">
        <v>135.94999999999999</v>
      </c>
      <c r="IJ463" s="17">
        <v>135.88</v>
      </c>
      <c r="IK463" s="17">
        <v>135.91</v>
      </c>
      <c r="IL463" s="17">
        <v>135.88999999999999</v>
      </c>
      <c r="IM463" s="17">
        <v>135.91999999999999</v>
      </c>
      <c r="IN463" s="17">
        <v>135.88999999999999</v>
      </c>
      <c r="IO463" s="17">
        <v>135.84</v>
      </c>
      <c r="IP463" s="17">
        <v>135.79</v>
      </c>
      <c r="IQ463" s="17">
        <v>135.75</v>
      </c>
      <c r="IR463" s="17">
        <v>135.74</v>
      </c>
      <c r="IS463" s="17">
        <v>135.68</v>
      </c>
      <c r="IT463" s="17">
        <v>135.69999999999999</v>
      </c>
      <c r="IU463" s="17">
        <v>135.76</v>
      </c>
      <c r="IV463" s="17">
        <v>135.71</v>
      </c>
      <c r="IW463" s="17">
        <v>135.71</v>
      </c>
      <c r="IX463" s="17">
        <v>135.69</v>
      </c>
      <c r="IY463" s="17">
        <v>135.66999999999999</v>
      </c>
    </row>
    <row r="464" spans="1:259" x14ac:dyDescent="0.15">
      <c r="A464" s="17" t="s">
        <v>3014</v>
      </c>
      <c r="B464" s="17" t="s">
        <v>4781</v>
      </c>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c r="AA464" s="26"/>
      <c r="AB464" s="17"/>
      <c r="AC464" s="26"/>
      <c r="AD464" s="26"/>
      <c r="AE464" s="17"/>
      <c r="AF464" s="17"/>
      <c r="AG464" s="17"/>
      <c r="AH464" s="17"/>
      <c r="AI464" s="17"/>
      <c r="AJ464" s="17"/>
      <c r="AK464" s="17"/>
      <c r="AL464" s="17"/>
      <c r="AM464" s="17"/>
      <c r="AN464" s="17"/>
      <c r="AO464" s="17"/>
      <c r="AP464" s="17"/>
      <c r="AQ464" s="17"/>
      <c r="AR464" s="17"/>
      <c r="AS464" s="17"/>
      <c r="AT464" s="17"/>
      <c r="AU464" s="17"/>
      <c r="AV464" s="17"/>
      <c r="AW464" s="17"/>
      <c r="AX464" s="17"/>
      <c r="AY464" s="17"/>
      <c r="AZ464" s="17"/>
      <c r="BA464" s="17"/>
      <c r="BB464" s="17"/>
      <c r="BC464" s="17"/>
      <c r="BD464" s="17"/>
      <c r="BE464" s="17"/>
      <c r="BF464" s="17"/>
      <c r="BG464" s="17"/>
      <c r="BH464" s="17"/>
      <c r="BI464" s="17"/>
      <c r="BJ464" s="26"/>
      <c r="BK464" s="17"/>
      <c r="BL464" s="17"/>
      <c r="BM464" s="17"/>
      <c r="BN464" s="17"/>
      <c r="BO464" s="17"/>
      <c r="BP464" s="17"/>
      <c r="BQ464" s="17"/>
      <c r="BR464" s="17"/>
      <c r="BS464" s="17"/>
      <c r="BT464" s="17"/>
      <c r="BU464" s="17"/>
      <c r="BV464" s="17"/>
      <c r="BW464" s="17"/>
      <c r="BX464" s="26"/>
      <c r="BY464" s="26"/>
      <c r="BZ464" s="26"/>
      <c r="CA464" s="26"/>
      <c r="CB464" s="26"/>
      <c r="CC464" s="17"/>
      <c r="CD464" s="17"/>
      <c r="CE464" s="17"/>
      <c r="CF464" s="17"/>
      <c r="CG464" s="17"/>
      <c r="CH464" s="17"/>
      <c r="CI464" s="17"/>
      <c r="CJ464" s="26"/>
      <c r="CK464" s="17"/>
      <c r="CL464" s="17"/>
      <c r="CM464" s="17"/>
      <c r="CN464" s="17"/>
      <c r="CO464" s="17"/>
      <c r="CP464" s="17"/>
      <c r="CQ464" s="17"/>
      <c r="CR464" s="17"/>
      <c r="CS464" s="17"/>
      <c r="CT464" s="17"/>
      <c r="CU464" s="17"/>
      <c r="CV464" s="17"/>
      <c r="CW464" s="17"/>
      <c r="CX464" s="17"/>
      <c r="CY464" s="26"/>
      <c r="CZ464" s="26"/>
      <c r="DA464" s="26"/>
      <c r="DB464" s="17"/>
      <c r="DC464" s="17"/>
      <c r="DD464" s="17"/>
      <c r="DE464" s="17"/>
      <c r="DF464" s="17"/>
      <c r="DG464" s="17"/>
      <c r="DH464" s="26"/>
      <c r="DI464" s="17"/>
      <c r="DJ464" s="17"/>
      <c r="DK464" s="17"/>
      <c r="DL464" s="17"/>
      <c r="DM464" s="17">
        <v>15.34</v>
      </c>
      <c r="DN464" s="17">
        <v>15.32</v>
      </c>
      <c r="DO464" s="17">
        <v>15.32</v>
      </c>
      <c r="DP464" s="17">
        <v>15.35</v>
      </c>
      <c r="DQ464" s="17">
        <v>15.35</v>
      </c>
      <c r="DR464" s="17">
        <v>15.35</v>
      </c>
      <c r="DS464" s="17">
        <v>15.36</v>
      </c>
      <c r="DT464" s="17">
        <v>15.33</v>
      </c>
      <c r="DU464" s="17">
        <v>15.33</v>
      </c>
      <c r="DV464" s="17">
        <v>15.37</v>
      </c>
      <c r="DW464" s="17">
        <v>15.35</v>
      </c>
      <c r="DX464" s="17">
        <v>15.33</v>
      </c>
      <c r="DY464" s="17">
        <v>15.35</v>
      </c>
      <c r="DZ464" s="17">
        <v>15.33</v>
      </c>
      <c r="EA464" s="17">
        <v>15.28</v>
      </c>
      <c r="EB464" s="17">
        <v>15.29</v>
      </c>
      <c r="EC464" s="17">
        <v>15.3</v>
      </c>
      <c r="ED464" s="17">
        <v>15.29</v>
      </c>
      <c r="EE464" s="17">
        <v>15.27</v>
      </c>
      <c r="EF464" s="17">
        <v>15.29</v>
      </c>
      <c r="EG464" s="17">
        <v>15.29</v>
      </c>
      <c r="EH464" s="17">
        <v>15.29</v>
      </c>
      <c r="EI464" s="17">
        <v>15.29</v>
      </c>
      <c r="EJ464" s="17">
        <v>15.31</v>
      </c>
      <c r="EK464" s="17">
        <v>15.3</v>
      </c>
      <c r="EL464" s="17">
        <v>15.27</v>
      </c>
      <c r="EM464" s="17">
        <v>15.26</v>
      </c>
      <c r="EN464" s="17">
        <v>15.28</v>
      </c>
      <c r="EO464" s="17">
        <v>15.31</v>
      </c>
      <c r="EP464" s="17">
        <v>15.29</v>
      </c>
      <c r="EQ464" s="17">
        <v>15.29</v>
      </c>
      <c r="ER464" s="17">
        <v>15.3</v>
      </c>
      <c r="ES464" s="17">
        <v>15.32</v>
      </c>
      <c r="ET464" s="17">
        <v>15.31</v>
      </c>
      <c r="EU464" s="17">
        <v>15.32</v>
      </c>
      <c r="EV464" s="17">
        <v>15.31</v>
      </c>
      <c r="EW464" s="17">
        <v>15.31</v>
      </c>
      <c r="EX464" s="17">
        <v>15.31</v>
      </c>
      <c r="EY464" s="17">
        <v>15.31</v>
      </c>
      <c r="EZ464" s="17">
        <v>15.3</v>
      </c>
      <c r="FA464" s="17">
        <v>15.28</v>
      </c>
      <c r="FB464" s="17">
        <v>15.3</v>
      </c>
      <c r="FC464" s="17">
        <v>15.28</v>
      </c>
      <c r="FD464" s="17">
        <v>15.28</v>
      </c>
      <c r="FE464" s="17">
        <v>15.28</v>
      </c>
      <c r="FF464" s="17">
        <v>15.3</v>
      </c>
      <c r="FG464" s="17">
        <v>15.33</v>
      </c>
      <c r="FH464" s="17">
        <v>15.32</v>
      </c>
      <c r="FI464" s="17">
        <v>15.33</v>
      </c>
      <c r="FJ464" s="17">
        <v>15.35</v>
      </c>
      <c r="FK464" s="17">
        <v>15.36</v>
      </c>
      <c r="FL464" s="17">
        <v>15.35</v>
      </c>
      <c r="FM464" s="17">
        <v>15.33</v>
      </c>
      <c r="FN464" s="17">
        <v>15.33</v>
      </c>
      <c r="FO464" s="17">
        <v>15.31</v>
      </c>
      <c r="FP464" s="17">
        <v>15.32</v>
      </c>
      <c r="FQ464" s="17">
        <v>15.35</v>
      </c>
      <c r="FR464" s="17">
        <v>15.36</v>
      </c>
      <c r="FS464" s="17">
        <v>15.38</v>
      </c>
      <c r="FT464" s="17">
        <v>15.38</v>
      </c>
      <c r="FU464" s="17">
        <v>15.35</v>
      </c>
      <c r="FV464" s="17">
        <v>15.31</v>
      </c>
      <c r="FW464" s="17">
        <v>15.31</v>
      </c>
      <c r="FX464" s="17">
        <v>15.31</v>
      </c>
      <c r="FY464" s="17">
        <v>15.37</v>
      </c>
      <c r="FZ464" s="17">
        <v>15.46</v>
      </c>
      <c r="GA464" s="17">
        <v>15.47</v>
      </c>
      <c r="GB464" s="17">
        <v>15.41</v>
      </c>
      <c r="GC464" s="17">
        <v>15.44</v>
      </c>
      <c r="GD464" s="17">
        <v>15.45</v>
      </c>
      <c r="GE464" s="17">
        <v>15.45</v>
      </c>
      <c r="GF464" s="17">
        <v>15.4</v>
      </c>
      <c r="GG464" s="17">
        <v>15.31</v>
      </c>
      <c r="GH464" s="17">
        <v>15.35</v>
      </c>
      <c r="GI464" s="17">
        <v>15.34</v>
      </c>
      <c r="GJ464" s="17">
        <v>15.31</v>
      </c>
      <c r="GK464" s="17">
        <v>15.31</v>
      </c>
      <c r="GL464" s="17">
        <v>15.29</v>
      </c>
      <c r="GM464" s="17">
        <v>15.3</v>
      </c>
      <c r="GN464" s="17">
        <v>15.32</v>
      </c>
      <c r="GO464" s="17">
        <v>15.31</v>
      </c>
      <c r="GP464" s="17">
        <v>15.32</v>
      </c>
      <c r="GQ464" s="17">
        <v>15.37</v>
      </c>
      <c r="GR464" s="17">
        <v>15.38</v>
      </c>
      <c r="GS464" s="17">
        <v>15.34</v>
      </c>
      <c r="GT464" s="17">
        <v>15.33</v>
      </c>
      <c r="GU464" s="17">
        <v>15.35</v>
      </c>
      <c r="GV464" s="17">
        <v>15.37</v>
      </c>
      <c r="GW464" s="17">
        <v>15.36</v>
      </c>
      <c r="GX464" s="17">
        <v>15.36</v>
      </c>
      <c r="GY464" s="17">
        <v>15.39</v>
      </c>
      <c r="GZ464" s="17">
        <v>15.38</v>
      </c>
      <c r="HA464" s="17">
        <v>15.37</v>
      </c>
      <c r="HB464" s="17">
        <v>15.36</v>
      </c>
      <c r="HC464" s="17">
        <v>15.35</v>
      </c>
      <c r="HD464" s="17">
        <v>15.35</v>
      </c>
      <c r="HE464" s="17">
        <v>15.31</v>
      </c>
      <c r="HF464" s="17">
        <v>15.3</v>
      </c>
      <c r="HG464" s="17">
        <v>15.3</v>
      </c>
      <c r="HH464" s="17">
        <v>15.28</v>
      </c>
      <c r="HI464" s="17">
        <v>15.28</v>
      </c>
      <c r="HJ464" s="17">
        <v>15.3</v>
      </c>
      <c r="HK464" s="17">
        <v>15.27</v>
      </c>
      <c r="HL464" s="17">
        <v>15.3</v>
      </c>
      <c r="HM464" s="17">
        <v>15.3</v>
      </c>
      <c r="HN464" s="17">
        <v>15.31</v>
      </c>
      <c r="HO464" s="17">
        <v>15.29</v>
      </c>
      <c r="HP464" s="17">
        <v>15.33</v>
      </c>
      <c r="HQ464" s="17">
        <v>15.29</v>
      </c>
      <c r="HR464" s="17">
        <v>15.29</v>
      </c>
      <c r="HS464" s="17">
        <v>15.29</v>
      </c>
      <c r="HT464" s="17">
        <v>15.3</v>
      </c>
      <c r="HU464" s="17">
        <v>15.33</v>
      </c>
      <c r="HV464" s="17">
        <v>15.33</v>
      </c>
      <c r="HW464" s="17">
        <v>15.32</v>
      </c>
      <c r="HX464" s="17">
        <v>15.32</v>
      </c>
      <c r="HY464" s="17">
        <v>15.32</v>
      </c>
      <c r="HZ464" s="17">
        <v>15.33</v>
      </c>
      <c r="IA464" s="17">
        <v>15.34</v>
      </c>
      <c r="IB464" s="17">
        <v>15.3</v>
      </c>
      <c r="IC464" s="17">
        <v>15.29</v>
      </c>
      <c r="ID464" s="17">
        <v>15.31</v>
      </c>
      <c r="IE464" s="17">
        <v>15.3</v>
      </c>
      <c r="IF464" s="17">
        <v>15.33</v>
      </c>
      <c r="IG464" s="17">
        <v>15.3</v>
      </c>
      <c r="IH464" s="17">
        <v>15.29</v>
      </c>
      <c r="II464" s="17">
        <v>15.27</v>
      </c>
      <c r="IJ464" s="17">
        <v>15.27</v>
      </c>
      <c r="IK464" s="17">
        <v>15.26</v>
      </c>
      <c r="IL464" s="17">
        <v>15.29</v>
      </c>
      <c r="IM464" s="17">
        <v>15.28</v>
      </c>
      <c r="IN464" s="17">
        <v>15.29</v>
      </c>
      <c r="IO464" s="17">
        <v>15.31</v>
      </c>
      <c r="IP464" s="17">
        <v>15.3</v>
      </c>
      <c r="IQ464" s="17">
        <v>15.32</v>
      </c>
      <c r="IR464" s="17">
        <v>15.33</v>
      </c>
      <c r="IS464" s="17">
        <v>15.31</v>
      </c>
      <c r="IT464" s="17">
        <v>15.31</v>
      </c>
      <c r="IU464" s="17">
        <v>15.3</v>
      </c>
      <c r="IV464" s="17">
        <v>15.31</v>
      </c>
      <c r="IW464" s="17">
        <v>15.31</v>
      </c>
      <c r="IX464" s="17">
        <v>15.31</v>
      </c>
      <c r="IY464" s="17">
        <v>15.31</v>
      </c>
    </row>
    <row r="465" spans="1:259" x14ac:dyDescent="0.15">
      <c r="A465" s="17" t="s">
        <v>437</v>
      </c>
      <c r="B465" s="17" t="s">
        <v>438</v>
      </c>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c r="AA465" s="26"/>
      <c r="AB465" s="17"/>
      <c r="AC465" s="26"/>
      <c r="AD465" s="26"/>
      <c r="AE465" s="17"/>
      <c r="AF465" s="17"/>
      <c r="AG465" s="17"/>
      <c r="AH465" s="17"/>
      <c r="AI465" s="17"/>
      <c r="AJ465" s="17"/>
      <c r="AK465" s="17"/>
      <c r="AL465" s="17"/>
      <c r="AM465" s="17"/>
      <c r="AN465" s="17"/>
      <c r="AO465" s="17"/>
      <c r="AP465" s="17"/>
      <c r="AQ465" s="17"/>
      <c r="AR465" s="17"/>
      <c r="AS465" s="17"/>
      <c r="AT465" s="17"/>
      <c r="AU465" s="17"/>
      <c r="AV465" s="17"/>
      <c r="AW465" s="17"/>
      <c r="AX465" s="17"/>
      <c r="AY465" s="17"/>
      <c r="AZ465" s="17"/>
      <c r="BA465" s="17"/>
      <c r="BB465" s="17"/>
      <c r="BC465" s="17"/>
      <c r="BD465" s="17"/>
      <c r="BE465" s="17"/>
      <c r="BF465" s="17"/>
      <c r="BG465" s="17"/>
      <c r="BH465" s="17"/>
      <c r="BI465" s="17"/>
      <c r="BJ465" s="26"/>
      <c r="BK465" s="17"/>
      <c r="BL465" s="17"/>
      <c r="BM465" s="17"/>
      <c r="BN465" s="17"/>
      <c r="BO465" s="17"/>
      <c r="BP465" s="17"/>
      <c r="BQ465" s="17"/>
      <c r="BR465" s="17"/>
      <c r="BS465" s="17"/>
      <c r="BT465" s="17"/>
      <c r="BU465" s="17"/>
      <c r="BV465" s="17"/>
      <c r="BW465" s="17"/>
      <c r="BX465" s="26"/>
      <c r="BY465" s="26"/>
      <c r="BZ465" s="26"/>
      <c r="CA465" s="26"/>
      <c r="CB465" s="26"/>
      <c r="CC465" s="17"/>
      <c r="CD465" s="17"/>
      <c r="CE465" s="17"/>
      <c r="CF465" s="17"/>
      <c r="CG465" s="17"/>
      <c r="CH465" s="17"/>
      <c r="CI465" s="17"/>
      <c r="CJ465" s="26"/>
      <c r="CK465" s="17"/>
      <c r="CL465" s="17"/>
      <c r="CM465" s="17"/>
      <c r="CN465" s="17"/>
      <c r="CO465" s="17"/>
      <c r="CP465" s="17"/>
      <c r="CQ465" s="17"/>
      <c r="CR465" s="17"/>
      <c r="CS465" s="17"/>
      <c r="CT465" s="17"/>
      <c r="CU465" s="17"/>
      <c r="CV465" s="17"/>
      <c r="CW465" s="17"/>
      <c r="CX465" s="17"/>
      <c r="CY465" s="26"/>
      <c r="CZ465" s="26"/>
      <c r="DA465" s="26"/>
      <c r="DB465" s="17"/>
      <c r="DC465" s="17"/>
      <c r="DD465" s="17"/>
      <c r="DE465" s="17"/>
      <c r="DF465" s="17"/>
      <c r="DG465" s="17"/>
      <c r="DH465" s="26"/>
      <c r="DI465" s="17"/>
      <c r="DJ465" s="17"/>
      <c r="DK465" s="17"/>
      <c r="DL465" s="17"/>
      <c r="DM465" s="17">
        <v>9.56</v>
      </c>
      <c r="DN465" s="17">
        <v>9.5299999999999994</v>
      </c>
      <c r="DO465" s="17">
        <v>9.5500000000000007</v>
      </c>
      <c r="DP465" s="17">
        <v>9.5500000000000007</v>
      </c>
      <c r="DQ465" s="17">
        <v>9.56</v>
      </c>
      <c r="DR465" s="17">
        <v>9.5500000000000007</v>
      </c>
      <c r="DS465" s="17">
        <v>9.56</v>
      </c>
      <c r="DT465" s="17">
        <v>9.57</v>
      </c>
      <c r="DU465" s="17">
        <v>9.57</v>
      </c>
      <c r="DV465" s="17">
        <v>9.57</v>
      </c>
      <c r="DW465" s="17">
        <v>9.56</v>
      </c>
      <c r="DX465" s="17">
        <v>9.58</v>
      </c>
      <c r="DY465" s="17">
        <v>9.57</v>
      </c>
      <c r="DZ465" s="17">
        <v>9.56</v>
      </c>
      <c r="EA465" s="17">
        <v>9.58</v>
      </c>
      <c r="EB465" s="17">
        <v>9.58</v>
      </c>
      <c r="EC465" s="17">
        <v>9.57</v>
      </c>
      <c r="ED465" s="17">
        <v>9.56</v>
      </c>
      <c r="EE465" s="17">
        <v>9.5500000000000007</v>
      </c>
      <c r="EF465" s="17">
        <v>9.56</v>
      </c>
      <c r="EG465" s="17">
        <v>9.5399999999999991</v>
      </c>
      <c r="EH465" s="17">
        <v>9.5399999999999991</v>
      </c>
      <c r="EI465" s="17">
        <v>9.5500000000000007</v>
      </c>
      <c r="EJ465" s="17">
        <v>9.57</v>
      </c>
      <c r="EK465" s="17">
        <v>9.56</v>
      </c>
      <c r="EL465" s="17">
        <v>9.5500000000000007</v>
      </c>
      <c r="EM465" s="17">
        <v>9.5500000000000007</v>
      </c>
      <c r="EN465" s="17">
        <v>9.5500000000000007</v>
      </c>
      <c r="EO465" s="17">
        <v>9.5399999999999991</v>
      </c>
      <c r="EP465" s="17">
        <v>9.5399999999999991</v>
      </c>
      <c r="EQ465" s="17">
        <v>9.5399999999999991</v>
      </c>
      <c r="ER465" s="17">
        <v>9.5500000000000007</v>
      </c>
      <c r="ES465" s="17">
        <v>9.5500000000000007</v>
      </c>
      <c r="ET465" s="17">
        <v>9.5500000000000007</v>
      </c>
      <c r="EU465" s="17">
        <v>9.5500000000000007</v>
      </c>
      <c r="EV465" s="17">
        <v>9.5500000000000007</v>
      </c>
      <c r="EW465" s="17">
        <v>9.5500000000000007</v>
      </c>
      <c r="EX465" s="17">
        <v>9.5500000000000007</v>
      </c>
      <c r="EY465" s="17">
        <v>9.5399999999999991</v>
      </c>
      <c r="EZ465" s="17">
        <v>9.5299999999999994</v>
      </c>
      <c r="FA465" s="17">
        <v>9.5299999999999994</v>
      </c>
      <c r="FB465" s="17">
        <v>9.51</v>
      </c>
      <c r="FC465" s="17">
        <v>9.5</v>
      </c>
      <c r="FD465" s="17">
        <v>9.51</v>
      </c>
      <c r="FE465" s="17">
        <v>9.48</v>
      </c>
      <c r="FF465" s="17">
        <v>9.5</v>
      </c>
      <c r="FG465" s="17">
        <v>9.5</v>
      </c>
      <c r="FH465" s="17">
        <v>9.5</v>
      </c>
      <c r="FI465" s="17">
        <v>9.5299999999999994</v>
      </c>
      <c r="FJ465" s="17">
        <v>9.52</v>
      </c>
      <c r="FK465" s="17">
        <v>9.52</v>
      </c>
      <c r="FL465" s="17">
        <v>9.51</v>
      </c>
      <c r="FM465" s="17">
        <v>9.52</v>
      </c>
      <c r="FN465" s="17">
        <v>9.5299999999999994</v>
      </c>
      <c r="FO465" s="17">
        <v>9.5299999999999994</v>
      </c>
      <c r="FP465" s="17">
        <v>9.5299999999999994</v>
      </c>
      <c r="FQ465" s="17">
        <v>9.5299999999999994</v>
      </c>
      <c r="FR465" s="17">
        <v>9.5299999999999994</v>
      </c>
      <c r="FS465" s="17">
        <v>9.51</v>
      </c>
      <c r="FT465" s="17">
        <v>9.52</v>
      </c>
      <c r="FU465" s="17">
        <v>9.5299999999999994</v>
      </c>
      <c r="FV465" s="17">
        <v>9.52</v>
      </c>
      <c r="FW465" s="17">
        <v>9.5299999999999994</v>
      </c>
      <c r="FX465" s="17">
        <v>9.5299999999999994</v>
      </c>
      <c r="FY465" s="17">
        <v>9.5299999999999994</v>
      </c>
      <c r="FZ465" s="17">
        <v>9.5399999999999991</v>
      </c>
      <c r="GA465" s="17">
        <v>9.5500000000000007</v>
      </c>
      <c r="GB465" s="17">
        <v>9.5399999999999991</v>
      </c>
      <c r="GC465" s="17">
        <v>9.5500000000000007</v>
      </c>
      <c r="GD465" s="17">
        <v>9.5500000000000007</v>
      </c>
      <c r="GE465" s="17">
        <v>9.5500000000000007</v>
      </c>
      <c r="GF465" s="17">
        <v>9.5500000000000007</v>
      </c>
      <c r="GG465" s="17">
        <v>9.56</v>
      </c>
      <c r="GH465" s="17">
        <v>9.57</v>
      </c>
      <c r="GI465" s="17">
        <v>9.5399999999999991</v>
      </c>
      <c r="GJ465" s="17">
        <v>9.5299999999999994</v>
      </c>
      <c r="GK465" s="17">
        <v>9.5399999999999991</v>
      </c>
      <c r="GL465" s="17">
        <v>9.5399999999999991</v>
      </c>
      <c r="GM465" s="17">
        <v>9.5299999999999994</v>
      </c>
      <c r="GN465" s="17">
        <v>9.5399999999999991</v>
      </c>
      <c r="GO465" s="17">
        <v>9.5399999999999991</v>
      </c>
      <c r="GP465" s="17">
        <v>9.56</v>
      </c>
      <c r="GQ465" s="17">
        <v>9.5399999999999991</v>
      </c>
      <c r="GR465" s="17">
        <v>9.5500000000000007</v>
      </c>
      <c r="GS465" s="17">
        <v>9.5399999999999991</v>
      </c>
      <c r="GT465" s="17">
        <v>9.5399999999999991</v>
      </c>
      <c r="GU465" s="17">
        <v>9.5500000000000007</v>
      </c>
      <c r="GV465" s="17">
        <v>9.5399999999999991</v>
      </c>
      <c r="GW465" s="17">
        <v>9.5399999999999991</v>
      </c>
      <c r="GX465" s="17">
        <v>9.5399999999999991</v>
      </c>
      <c r="GY465" s="17">
        <v>9.56</v>
      </c>
      <c r="GZ465" s="17">
        <v>9.5500000000000007</v>
      </c>
      <c r="HA465" s="17">
        <v>9.56</v>
      </c>
      <c r="HB465" s="17">
        <v>9.5500000000000007</v>
      </c>
      <c r="HC465" s="17">
        <v>9.5500000000000007</v>
      </c>
      <c r="HD465" s="17">
        <v>9.56</v>
      </c>
      <c r="HE465" s="17">
        <v>9.56</v>
      </c>
      <c r="HF465" s="17">
        <v>9.5500000000000007</v>
      </c>
      <c r="HG465" s="17">
        <v>9.5500000000000007</v>
      </c>
      <c r="HH465" s="17">
        <v>9.5399999999999991</v>
      </c>
      <c r="HI465" s="17">
        <v>9.5500000000000007</v>
      </c>
      <c r="HJ465" s="17">
        <v>9.5500000000000007</v>
      </c>
      <c r="HK465" s="17">
        <v>9.5399999999999991</v>
      </c>
      <c r="HL465" s="17">
        <v>9.5399999999999991</v>
      </c>
      <c r="HM465" s="17">
        <v>9.5399999999999991</v>
      </c>
      <c r="HN465" s="17">
        <v>9.5399999999999991</v>
      </c>
      <c r="HO465" s="17">
        <v>9.5500000000000007</v>
      </c>
      <c r="HP465" s="17">
        <v>9.5399999999999991</v>
      </c>
      <c r="HQ465" s="17">
        <v>9.5399999999999991</v>
      </c>
      <c r="HR465" s="17">
        <v>9.5399999999999991</v>
      </c>
      <c r="HS465" s="17">
        <v>9.5500000000000007</v>
      </c>
      <c r="HT465" s="17">
        <v>9.5399999999999991</v>
      </c>
      <c r="HU465" s="17">
        <v>9.56</v>
      </c>
      <c r="HV465" s="17">
        <v>9.5500000000000007</v>
      </c>
      <c r="HW465" s="17">
        <v>9.5500000000000007</v>
      </c>
      <c r="HX465" s="17">
        <v>9.5399999999999991</v>
      </c>
      <c r="HY465" s="17">
        <v>9.5500000000000007</v>
      </c>
      <c r="HZ465" s="17">
        <v>9.5500000000000007</v>
      </c>
      <c r="IA465" s="17">
        <v>9.5399999999999991</v>
      </c>
      <c r="IB465" s="17">
        <v>9.5500000000000007</v>
      </c>
      <c r="IC465" s="17">
        <v>9.5500000000000007</v>
      </c>
      <c r="ID465" s="17">
        <v>9.56</v>
      </c>
      <c r="IE465" s="17">
        <v>9.5399999999999991</v>
      </c>
      <c r="IF465" s="17">
        <v>9.5399999999999991</v>
      </c>
      <c r="IG465" s="17">
        <v>9.5399999999999991</v>
      </c>
      <c r="IH465" s="17">
        <v>9.51</v>
      </c>
      <c r="II465" s="17">
        <v>9.51</v>
      </c>
      <c r="IJ465" s="17">
        <v>9.51</v>
      </c>
      <c r="IK465" s="17">
        <v>9.51</v>
      </c>
      <c r="IL465" s="17">
        <v>9.52</v>
      </c>
      <c r="IM465" s="17">
        <v>9.52</v>
      </c>
      <c r="IN465" s="17">
        <v>9.5299999999999994</v>
      </c>
      <c r="IO465" s="17">
        <v>9.52</v>
      </c>
      <c r="IP465" s="17">
        <v>9.52</v>
      </c>
      <c r="IQ465" s="17">
        <v>9.5299999999999994</v>
      </c>
      <c r="IR465" s="17">
        <v>9.52</v>
      </c>
      <c r="IS465" s="17">
        <v>9.5299999999999994</v>
      </c>
      <c r="IT465" s="17">
        <v>9.51</v>
      </c>
      <c r="IU465" s="17">
        <v>9.51</v>
      </c>
      <c r="IV465" s="17">
        <v>9.52</v>
      </c>
      <c r="IW465" s="17">
        <v>9.52</v>
      </c>
      <c r="IX465" s="17">
        <v>9.52</v>
      </c>
      <c r="IY465" s="17">
        <v>9.52</v>
      </c>
    </row>
    <row r="466" spans="1:259" x14ac:dyDescent="0.15">
      <c r="A466" s="17" t="s">
        <v>4525</v>
      </c>
      <c r="B466" s="17" t="s">
        <v>4782</v>
      </c>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c r="AA466" s="26"/>
      <c r="AB466" s="17"/>
      <c r="AC466" s="26"/>
      <c r="AD466" s="26"/>
      <c r="AE466" s="17"/>
      <c r="AF466" s="17"/>
      <c r="AG466" s="17"/>
      <c r="AH466" s="17"/>
      <c r="AI466" s="17"/>
      <c r="AJ466" s="17"/>
      <c r="AK466" s="17"/>
      <c r="AL466" s="17"/>
      <c r="AM466" s="17"/>
      <c r="AN466" s="17"/>
      <c r="AO466" s="17"/>
      <c r="AP466" s="17"/>
      <c r="AQ466" s="17"/>
      <c r="AR466" s="17"/>
      <c r="AS466" s="17"/>
      <c r="AT466" s="17"/>
      <c r="AU466" s="17"/>
      <c r="AV466" s="17"/>
      <c r="AW466" s="17"/>
      <c r="AX466" s="17"/>
      <c r="AY466" s="17"/>
      <c r="AZ466" s="17"/>
      <c r="BA466" s="17"/>
      <c r="BB466" s="17"/>
      <c r="BC466" s="17"/>
      <c r="BD466" s="17"/>
      <c r="BE466" s="17"/>
      <c r="BF466" s="17"/>
      <c r="BG466" s="17"/>
      <c r="BH466" s="17"/>
      <c r="BI466" s="17"/>
      <c r="BJ466" s="26"/>
      <c r="BK466" s="17"/>
      <c r="BL466" s="17"/>
      <c r="BM466" s="17"/>
      <c r="BN466" s="17"/>
      <c r="BO466" s="17"/>
      <c r="BP466" s="17"/>
      <c r="BQ466" s="17"/>
      <c r="BR466" s="17"/>
      <c r="BS466" s="17"/>
      <c r="BT466" s="17"/>
      <c r="BU466" s="17"/>
      <c r="BV466" s="17"/>
      <c r="BW466" s="17"/>
      <c r="BX466" s="26"/>
      <c r="BY466" s="26"/>
      <c r="BZ466" s="26"/>
      <c r="CA466" s="26"/>
      <c r="CB466" s="26"/>
      <c r="CC466" s="17"/>
      <c r="CD466" s="17"/>
      <c r="CE466" s="17"/>
      <c r="CF466" s="17"/>
      <c r="CG466" s="17"/>
      <c r="CH466" s="17"/>
      <c r="CI466" s="17"/>
      <c r="CJ466" s="26"/>
      <c r="CK466" s="17"/>
      <c r="CL466" s="17"/>
      <c r="CM466" s="17"/>
      <c r="CN466" s="17"/>
      <c r="CO466" s="17"/>
      <c r="CP466" s="17"/>
      <c r="CQ466" s="17"/>
      <c r="CR466" s="17"/>
      <c r="CS466" s="17"/>
      <c r="CT466" s="17"/>
      <c r="CU466" s="17"/>
      <c r="CV466" s="17"/>
      <c r="CW466" s="17"/>
      <c r="CX466" s="17"/>
      <c r="CY466" s="26"/>
      <c r="CZ466" s="26"/>
      <c r="DA466" s="26"/>
      <c r="DB466" s="17"/>
      <c r="DC466" s="17"/>
      <c r="DD466" s="17"/>
      <c r="DE466" s="17"/>
      <c r="DF466" s="17"/>
      <c r="DG466" s="17"/>
      <c r="DH466" s="26"/>
      <c r="DI466" s="17"/>
      <c r="DJ466" s="17"/>
      <c r="DK466" s="17"/>
      <c r="DL466" s="17"/>
      <c r="DM466" s="17">
        <v>15.69</v>
      </c>
      <c r="DN466" s="17">
        <v>15.71</v>
      </c>
      <c r="DO466" s="17">
        <v>15.71</v>
      </c>
      <c r="DP466" s="17">
        <v>15.71</v>
      </c>
      <c r="DQ466" s="17">
        <v>15.7</v>
      </c>
      <c r="DR466" s="17">
        <v>15.7</v>
      </c>
      <c r="DS466" s="17">
        <v>15.69</v>
      </c>
      <c r="DT466" s="17">
        <v>15.7</v>
      </c>
      <c r="DU466" s="17">
        <v>15.71</v>
      </c>
      <c r="DV466" s="17">
        <v>15.71</v>
      </c>
      <c r="DW466" s="17">
        <v>15.71</v>
      </c>
      <c r="DX466" s="17">
        <v>15.72</v>
      </c>
      <c r="DY466" s="17">
        <v>15.71</v>
      </c>
      <c r="DZ466" s="17">
        <v>15.71</v>
      </c>
      <c r="EA466" s="17">
        <v>15.71</v>
      </c>
      <c r="EB466" s="17">
        <v>15.7</v>
      </c>
      <c r="EC466" s="17">
        <v>15.71</v>
      </c>
      <c r="ED466" s="17">
        <v>15.7</v>
      </c>
      <c r="EE466" s="17">
        <v>15.7</v>
      </c>
      <c r="EF466" s="17">
        <v>15.69</v>
      </c>
      <c r="EG466" s="17">
        <v>15.71</v>
      </c>
      <c r="EH466" s="17">
        <v>15.71</v>
      </c>
      <c r="EI466" s="17">
        <v>15.71</v>
      </c>
      <c r="EJ466" s="17">
        <v>15.7</v>
      </c>
      <c r="EK466" s="17">
        <v>15.7</v>
      </c>
      <c r="EL466" s="17">
        <v>15.69</v>
      </c>
      <c r="EM466" s="17">
        <v>15.7</v>
      </c>
      <c r="EN466" s="17">
        <v>15.7</v>
      </c>
      <c r="EO466" s="17">
        <v>15.69</v>
      </c>
      <c r="EP466" s="17">
        <v>15.68</v>
      </c>
      <c r="EQ466" s="17">
        <v>15.68</v>
      </c>
      <c r="ER466" s="17">
        <v>15.7</v>
      </c>
      <c r="ES466" s="17">
        <v>15.69</v>
      </c>
      <c r="ET466" s="17">
        <v>15.69</v>
      </c>
      <c r="EU466" s="17">
        <v>15.68</v>
      </c>
      <c r="EV466" s="17">
        <v>15.69</v>
      </c>
      <c r="EW466" s="17">
        <v>15.69</v>
      </c>
      <c r="EX466" s="17">
        <v>15.7</v>
      </c>
      <c r="EY466" s="17">
        <v>15.69</v>
      </c>
      <c r="EZ466" s="17">
        <v>15.68</v>
      </c>
      <c r="FA466" s="17">
        <v>15.68</v>
      </c>
      <c r="FB466" s="17">
        <v>15.68</v>
      </c>
      <c r="FC466" s="17">
        <v>15.68</v>
      </c>
      <c r="FD466" s="17">
        <v>15.68</v>
      </c>
      <c r="FE466" s="17">
        <v>15.68</v>
      </c>
      <c r="FF466" s="17">
        <v>15.69</v>
      </c>
      <c r="FG466" s="17">
        <v>15.69</v>
      </c>
      <c r="FH466" s="17">
        <v>15.68</v>
      </c>
      <c r="FI466" s="17">
        <v>15.68</v>
      </c>
      <c r="FJ466" s="17">
        <v>15.68</v>
      </c>
      <c r="FK466" s="17">
        <v>15.69</v>
      </c>
      <c r="FL466" s="17">
        <v>15.69</v>
      </c>
      <c r="FM466" s="17">
        <v>15.68</v>
      </c>
      <c r="FN466" s="17">
        <v>15.69</v>
      </c>
      <c r="FO466" s="17">
        <v>15.69</v>
      </c>
      <c r="FP466" s="17">
        <v>15.69</v>
      </c>
      <c r="FQ466" s="17">
        <v>15.68</v>
      </c>
      <c r="FR466" s="17">
        <v>15.69</v>
      </c>
      <c r="FS466" s="17">
        <v>15.69</v>
      </c>
      <c r="FT466" s="17">
        <v>15.69</v>
      </c>
      <c r="FU466" s="17">
        <v>15.7</v>
      </c>
      <c r="FV466" s="17">
        <v>15.7</v>
      </c>
      <c r="FW466" s="17">
        <v>15.7</v>
      </c>
      <c r="FX466" s="17">
        <v>15.7</v>
      </c>
      <c r="FY466" s="17">
        <v>15.7</v>
      </c>
      <c r="FZ466" s="17">
        <v>15.7</v>
      </c>
      <c r="GA466" s="17">
        <v>15.7</v>
      </c>
      <c r="GB466" s="17">
        <v>15.69</v>
      </c>
      <c r="GC466" s="17">
        <v>15.69</v>
      </c>
      <c r="GD466" s="17">
        <v>15.69</v>
      </c>
      <c r="GE466" s="17">
        <v>15.68</v>
      </c>
      <c r="GF466" s="17">
        <v>15.67</v>
      </c>
      <c r="GG466" s="17">
        <v>15.67</v>
      </c>
      <c r="GH466" s="17">
        <v>15.66</v>
      </c>
      <c r="GI466" s="17">
        <v>15.66</v>
      </c>
      <c r="GJ466" s="17">
        <v>15.66</v>
      </c>
      <c r="GK466" s="17">
        <v>15.65</v>
      </c>
      <c r="GL466" s="17">
        <v>15.64</v>
      </c>
      <c r="GM466" s="17">
        <v>15.63</v>
      </c>
      <c r="GN466" s="17">
        <v>15.64</v>
      </c>
      <c r="GO466" s="17">
        <v>15.63</v>
      </c>
      <c r="GP466" s="17">
        <v>15.64</v>
      </c>
      <c r="GQ466" s="17">
        <v>15.63</v>
      </c>
      <c r="GR466" s="17">
        <v>15.64</v>
      </c>
      <c r="GS466" s="17">
        <v>15.64</v>
      </c>
      <c r="GT466" s="17">
        <v>15.65</v>
      </c>
      <c r="GU466" s="17">
        <v>15.65</v>
      </c>
      <c r="GV466" s="17">
        <v>15.65</v>
      </c>
      <c r="GW466" s="17">
        <v>15.64</v>
      </c>
      <c r="GX466" s="17">
        <v>15.63</v>
      </c>
      <c r="GY466" s="17">
        <v>15.64</v>
      </c>
      <c r="GZ466" s="17">
        <v>15.64</v>
      </c>
      <c r="HA466" s="17">
        <v>15.63</v>
      </c>
      <c r="HB466" s="17">
        <v>15.63</v>
      </c>
      <c r="HC466" s="17">
        <v>15.64</v>
      </c>
      <c r="HD466" s="17">
        <v>15.64</v>
      </c>
      <c r="HE466" s="17">
        <v>15.64</v>
      </c>
      <c r="HF466" s="17">
        <v>15.63</v>
      </c>
      <c r="HG466" s="17">
        <v>15.64</v>
      </c>
      <c r="HH466" s="17">
        <v>15.63</v>
      </c>
      <c r="HI466" s="17">
        <v>15.63</v>
      </c>
      <c r="HJ466" s="17">
        <v>15.62</v>
      </c>
      <c r="HK466" s="17">
        <v>15.62</v>
      </c>
      <c r="HL466" s="17">
        <v>15.64</v>
      </c>
      <c r="HM466" s="17">
        <v>15.64</v>
      </c>
      <c r="HN466" s="17">
        <v>15.65</v>
      </c>
      <c r="HO466" s="17">
        <v>15.62</v>
      </c>
      <c r="HP466" s="17">
        <v>15.62</v>
      </c>
      <c r="HQ466" s="17">
        <v>15.62</v>
      </c>
      <c r="HR466" s="17">
        <v>15.62</v>
      </c>
      <c r="HS466" s="17">
        <v>15.62</v>
      </c>
      <c r="HT466" s="17">
        <v>15.6</v>
      </c>
      <c r="HU466" s="17">
        <v>15.61</v>
      </c>
      <c r="HV466" s="17">
        <v>15.62</v>
      </c>
      <c r="HW466" s="17">
        <v>15.61</v>
      </c>
      <c r="HX466" s="17">
        <v>15.6</v>
      </c>
      <c r="HY466" s="17">
        <v>15.61</v>
      </c>
      <c r="HZ466" s="17">
        <v>15.63</v>
      </c>
      <c r="IA466" s="17">
        <v>15.63</v>
      </c>
      <c r="IB466" s="17">
        <v>15.61</v>
      </c>
      <c r="IC466" s="17">
        <v>15.62</v>
      </c>
      <c r="ID466" s="17">
        <v>15.62</v>
      </c>
      <c r="IE466" s="17">
        <v>15.6</v>
      </c>
      <c r="IF466" s="17">
        <v>15.6</v>
      </c>
      <c r="IG466" s="17">
        <v>15.61</v>
      </c>
      <c r="IH466" s="17">
        <v>15.6</v>
      </c>
      <c r="II466" s="17">
        <v>15.6</v>
      </c>
      <c r="IJ466" s="17">
        <v>15.6</v>
      </c>
      <c r="IK466" s="17">
        <v>15.61</v>
      </c>
      <c r="IL466" s="17">
        <v>15.62</v>
      </c>
      <c r="IM466" s="17">
        <v>15.61</v>
      </c>
      <c r="IN466" s="17">
        <v>15.61</v>
      </c>
      <c r="IO466" s="17">
        <v>15.62</v>
      </c>
      <c r="IP466" s="17">
        <v>15.59</v>
      </c>
      <c r="IQ466" s="17">
        <v>15.61</v>
      </c>
      <c r="IR466" s="17">
        <v>15.61</v>
      </c>
      <c r="IS466" s="17">
        <v>15.6</v>
      </c>
      <c r="IT466" s="17">
        <v>15.6</v>
      </c>
      <c r="IU466" s="17">
        <v>15.6</v>
      </c>
      <c r="IV466" s="17">
        <v>15.6</v>
      </c>
      <c r="IW466" s="17">
        <v>15.6</v>
      </c>
      <c r="IX466" s="17">
        <v>15.6</v>
      </c>
      <c r="IY466" s="17">
        <v>15.61</v>
      </c>
    </row>
    <row r="467" spans="1:259" x14ac:dyDescent="0.15">
      <c r="A467" s="17" t="s">
        <v>188</v>
      </c>
      <c r="B467" s="17" t="s">
        <v>4783</v>
      </c>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c r="AA467" s="26"/>
      <c r="AB467" s="17"/>
      <c r="AC467" s="26"/>
      <c r="AD467" s="26"/>
      <c r="AE467" s="17"/>
      <c r="AF467" s="17"/>
      <c r="AG467" s="17"/>
      <c r="AH467" s="17"/>
      <c r="AI467" s="17"/>
      <c r="AJ467" s="17"/>
      <c r="AK467" s="17"/>
      <c r="AL467" s="17"/>
      <c r="AM467" s="17"/>
      <c r="AN467" s="17"/>
      <c r="AO467" s="17"/>
      <c r="AP467" s="17"/>
      <c r="AQ467" s="17"/>
      <c r="AR467" s="17"/>
      <c r="AS467" s="17"/>
      <c r="AT467" s="17"/>
      <c r="AU467" s="17"/>
      <c r="AV467" s="17"/>
      <c r="AW467" s="17"/>
      <c r="AX467" s="17"/>
      <c r="AY467" s="17"/>
      <c r="AZ467" s="17"/>
      <c r="BA467" s="17"/>
      <c r="BB467" s="17"/>
      <c r="BC467" s="17"/>
      <c r="BD467" s="17"/>
      <c r="BE467" s="17"/>
      <c r="BF467" s="17"/>
      <c r="BG467" s="17"/>
      <c r="BH467" s="17"/>
      <c r="BI467" s="17"/>
      <c r="BJ467" s="26"/>
      <c r="BK467" s="17"/>
      <c r="BL467" s="17"/>
      <c r="BM467" s="17"/>
      <c r="BN467" s="17"/>
      <c r="BO467" s="17"/>
      <c r="BP467" s="17"/>
      <c r="BQ467" s="17"/>
      <c r="BR467" s="17"/>
      <c r="BS467" s="17"/>
      <c r="BT467" s="17"/>
      <c r="BU467" s="17"/>
      <c r="BV467" s="17"/>
      <c r="BW467" s="17"/>
      <c r="BX467" s="26"/>
      <c r="BY467" s="26"/>
      <c r="BZ467" s="26"/>
      <c r="CA467" s="26"/>
      <c r="CB467" s="26"/>
      <c r="CC467" s="17"/>
      <c r="CD467" s="17"/>
      <c r="CE467" s="17"/>
      <c r="CF467" s="17"/>
      <c r="CG467" s="17"/>
      <c r="CH467" s="17"/>
      <c r="CI467" s="17"/>
      <c r="CJ467" s="26"/>
      <c r="CK467" s="17"/>
      <c r="CL467" s="17"/>
      <c r="CM467" s="17"/>
      <c r="CN467" s="17"/>
      <c r="CO467" s="17"/>
      <c r="CP467" s="17"/>
      <c r="CQ467" s="17"/>
      <c r="CR467" s="17"/>
      <c r="CS467" s="17"/>
      <c r="CT467" s="17"/>
      <c r="CU467" s="17"/>
      <c r="CV467" s="17"/>
      <c r="CW467" s="17"/>
      <c r="CX467" s="17"/>
      <c r="CY467" s="26"/>
      <c r="CZ467" s="26"/>
      <c r="DA467" s="26"/>
      <c r="DB467" s="17"/>
      <c r="DC467" s="17"/>
      <c r="DD467" s="17"/>
      <c r="DE467" s="17"/>
      <c r="DF467" s="17"/>
      <c r="DG467" s="17"/>
      <c r="DH467" s="26"/>
      <c r="DI467" s="17"/>
      <c r="DJ467" s="17"/>
      <c r="DK467" s="17"/>
      <c r="DL467" s="17"/>
      <c r="DM467" s="17">
        <v>15.28</v>
      </c>
      <c r="DN467" s="17">
        <v>15.31</v>
      </c>
      <c r="DO467" s="17">
        <v>15.32</v>
      </c>
      <c r="DP467" s="17">
        <v>15.32</v>
      </c>
      <c r="DQ467" s="17">
        <v>15.32</v>
      </c>
      <c r="DR467" s="17">
        <v>15.3</v>
      </c>
      <c r="DS467" s="17">
        <v>15.3</v>
      </c>
      <c r="DT467" s="17">
        <v>15.28</v>
      </c>
      <c r="DU467" s="17">
        <v>15.28</v>
      </c>
      <c r="DV467" s="17">
        <v>15.27</v>
      </c>
      <c r="DW467" s="17">
        <v>15.28</v>
      </c>
      <c r="DX467" s="17">
        <v>15.28</v>
      </c>
      <c r="DY467" s="17">
        <v>15.3</v>
      </c>
      <c r="DZ467" s="17">
        <v>15.31</v>
      </c>
      <c r="EA467" s="17">
        <v>15.26</v>
      </c>
      <c r="EB467" s="17">
        <v>15.27</v>
      </c>
      <c r="EC467" s="17">
        <v>15.23</v>
      </c>
      <c r="ED467" s="17">
        <v>15.26</v>
      </c>
      <c r="EE467" s="17">
        <v>15.22</v>
      </c>
      <c r="EF467" s="17">
        <v>15.22</v>
      </c>
      <c r="EG467" s="17">
        <v>15.22</v>
      </c>
      <c r="EH467" s="17">
        <v>15.22</v>
      </c>
      <c r="EI467" s="17">
        <v>15.25</v>
      </c>
      <c r="EJ467" s="17">
        <v>15.22</v>
      </c>
      <c r="EK467" s="17">
        <v>15.22</v>
      </c>
      <c r="EL467" s="17">
        <v>15.22</v>
      </c>
      <c r="EM467" s="17">
        <v>15.23</v>
      </c>
      <c r="EN467" s="17">
        <v>15.22</v>
      </c>
      <c r="EO467" s="17">
        <v>15.21</v>
      </c>
      <c r="EP467" s="17">
        <v>15.22</v>
      </c>
      <c r="EQ467" s="17">
        <v>15.23</v>
      </c>
      <c r="ER467" s="17">
        <v>15.23</v>
      </c>
      <c r="ES467" s="17">
        <v>15.23</v>
      </c>
      <c r="ET467" s="17">
        <v>15.22</v>
      </c>
      <c r="EU467" s="17">
        <v>15.24</v>
      </c>
      <c r="EV467" s="17">
        <v>15.22</v>
      </c>
      <c r="EW467" s="17">
        <v>15.22</v>
      </c>
      <c r="EX467" s="17">
        <v>15.24</v>
      </c>
      <c r="EY467" s="17">
        <v>15.23</v>
      </c>
      <c r="EZ467" s="17">
        <v>15.23</v>
      </c>
      <c r="FA467" s="17">
        <v>15.22</v>
      </c>
      <c r="FB467" s="17">
        <v>15.22</v>
      </c>
      <c r="FC467" s="17">
        <v>15.22</v>
      </c>
      <c r="FD467" s="17">
        <v>15.22</v>
      </c>
      <c r="FE467" s="17">
        <v>15.23</v>
      </c>
      <c r="FF467" s="17">
        <v>15.23</v>
      </c>
      <c r="FG467" s="17">
        <v>15.26</v>
      </c>
      <c r="FH467" s="17">
        <v>15.29</v>
      </c>
      <c r="FI467" s="17">
        <v>15.29</v>
      </c>
      <c r="FJ467" s="17">
        <v>15.3</v>
      </c>
      <c r="FK467" s="17">
        <v>15.32</v>
      </c>
      <c r="FL467" s="17">
        <v>15.32</v>
      </c>
      <c r="FM467" s="17">
        <v>15.31</v>
      </c>
      <c r="FN467" s="17">
        <v>15.25</v>
      </c>
      <c r="FO467" s="17">
        <v>15.25</v>
      </c>
      <c r="FP467" s="17">
        <v>15.25</v>
      </c>
      <c r="FQ467" s="17">
        <v>15.25</v>
      </c>
      <c r="FR467" s="17">
        <v>15.22</v>
      </c>
      <c r="FS467" s="17">
        <v>15.23</v>
      </c>
      <c r="FT467" s="17">
        <v>15.23</v>
      </c>
      <c r="FU467" s="17">
        <v>15.23</v>
      </c>
      <c r="FV467" s="17">
        <v>15.23</v>
      </c>
      <c r="FW467" s="17">
        <v>15.23</v>
      </c>
      <c r="FX467" s="17">
        <v>15.24</v>
      </c>
      <c r="FY467" s="17">
        <v>15.28</v>
      </c>
      <c r="FZ467" s="17">
        <v>15.31</v>
      </c>
      <c r="GA467" s="17">
        <v>15.25</v>
      </c>
      <c r="GB467" s="17">
        <v>15.26</v>
      </c>
      <c r="GC467" s="17">
        <v>15.27</v>
      </c>
      <c r="GD467" s="17">
        <v>15.26</v>
      </c>
      <c r="GE467" s="17">
        <v>15.26</v>
      </c>
      <c r="GF467" s="17">
        <v>15.26</v>
      </c>
      <c r="GG467" s="17">
        <v>15.24</v>
      </c>
      <c r="GH467" s="17">
        <v>15.24</v>
      </c>
      <c r="GI467" s="17">
        <v>15.24</v>
      </c>
      <c r="GJ467" s="17">
        <v>15.21</v>
      </c>
      <c r="GK467" s="17">
        <v>15.21</v>
      </c>
      <c r="GL467" s="17">
        <v>15.21</v>
      </c>
      <c r="GM467" s="17">
        <v>15.21</v>
      </c>
      <c r="GN467" s="17">
        <v>15.22</v>
      </c>
      <c r="GO467" s="17">
        <v>15.21</v>
      </c>
      <c r="GP467" s="17">
        <v>15.27</v>
      </c>
      <c r="GQ467" s="17">
        <v>15.21</v>
      </c>
      <c r="GR467" s="17">
        <v>15.26</v>
      </c>
      <c r="GS467" s="17">
        <v>15.23</v>
      </c>
      <c r="GT467" s="17">
        <v>15.23</v>
      </c>
      <c r="GU467" s="17">
        <v>15.23</v>
      </c>
      <c r="GV467" s="17">
        <v>15.22</v>
      </c>
      <c r="GW467" s="17">
        <v>15.22</v>
      </c>
      <c r="GX467" s="17">
        <v>15.21</v>
      </c>
      <c r="GY467" s="17">
        <v>15.25</v>
      </c>
      <c r="GZ467" s="17">
        <v>15.25</v>
      </c>
      <c r="HA467" s="17">
        <v>15.22</v>
      </c>
      <c r="HB467" s="17">
        <v>15.22</v>
      </c>
      <c r="HC467" s="17">
        <v>15.24</v>
      </c>
      <c r="HD467" s="17">
        <v>15.23</v>
      </c>
      <c r="HE467" s="17">
        <v>15.24</v>
      </c>
      <c r="HF467" s="17">
        <v>15.26</v>
      </c>
      <c r="HG467" s="17">
        <v>15.27</v>
      </c>
      <c r="HH467" s="17">
        <v>15.25</v>
      </c>
      <c r="HI467" s="17">
        <v>15.22</v>
      </c>
      <c r="HJ467" s="17">
        <v>15.26</v>
      </c>
      <c r="HK467" s="17">
        <v>15.26</v>
      </c>
      <c r="HL467" s="17">
        <v>15.3</v>
      </c>
      <c r="HM467" s="17">
        <v>15.41</v>
      </c>
      <c r="HN467" s="17">
        <v>15.45</v>
      </c>
      <c r="HO467" s="17">
        <v>15.54</v>
      </c>
      <c r="HP467" s="17">
        <v>15.45</v>
      </c>
      <c r="HQ467" s="17">
        <v>15.49</v>
      </c>
      <c r="HR467" s="17">
        <v>15.55</v>
      </c>
      <c r="HS467" s="17">
        <v>15.46</v>
      </c>
      <c r="HT467" s="17">
        <v>15.4</v>
      </c>
      <c r="HU467" s="17">
        <v>15.42</v>
      </c>
      <c r="HV467" s="17">
        <v>15.46</v>
      </c>
      <c r="HW467" s="17">
        <v>15.45</v>
      </c>
      <c r="HX467" s="17">
        <v>15.5</v>
      </c>
      <c r="HY467" s="17">
        <v>15.53</v>
      </c>
      <c r="HZ467" s="17">
        <v>15.48</v>
      </c>
      <c r="IA467" s="17">
        <v>15.47</v>
      </c>
      <c r="IB467" s="17">
        <v>15.46</v>
      </c>
      <c r="IC467" s="17">
        <v>15.47</v>
      </c>
      <c r="ID467" s="17">
        <v>15.47</v>
      </c>
      <c r="IE467" s="17">
        <v>15.48</v>
      </c>
      <c r="IF467" s="17">
        <v>15.48</v>
      </c>
      <c r="IG467" s="17">
        <v>15.49</v>
      </c>
      <c r="IH467" s="17">
        <v>15.47</v>
      </c>
      <c r="II467" s="17">
        <v>15.49</v>
      </c>
      <c r="IJ467" s="17">
        <v>15.52</v>
      </c>
      <c r="IK467" s="17">
        <v>15.51</v>
      </c>
      <c r="IL467" s="17">
        <v>15.46</v>
      </c>
      <c r="IM467" s="17">
        <v>15.33</v>
      </c>
      <c r="IN467" s="17">
        <v>15.3</v>
      </c>
      <c r="IO467" s="17">
        <v>15.25</v>
      </c>
      <c r="IP467" s="17">
        <v>15.2</v>
      </c>
      <c r="IQ467" s="17">
        <v>15.15</v>
      </c>
      <c r="IR467" s="17">
        <v>15.15</v>
      </c>
      <c r="IS467" s="17">
        <v>15.11</v>
      </c>
      <c r="IT467" s="17">
        <v>15.05</v>
      </c>
      <c r="IU467" s="17">
        <v>15.05</v>
      </c>
      <c r="IV467" s="17">
        <v>15.04</v>
      </c>
      <c r="IW467" s="17">
        <v>15.04</v>
      </c>
      <c r="IX467" s="17">
        <v>15.04</v>
      </c>
      <c r="IY467" s="17">
        <v>14.99</v>
      </c>
    </row>
    <row r="468" spans="1:259" x14ac:dyDescent="0.15">
      <c r="A468" s="17" t="s">
        <v>708</v>
      </c>
      <c r="B468" s="17" t="s">
        <v>709</v>
      </c>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c r="AA468" s="26"/>
      <c r="AB468" s="17"/>
      <c r="AC468" s="26"/>
      <c r="AD468" s="26"/>
      <c r="AE468" s="17"/>
      <c r="AF468" s="17"/>
      <c r="AG468" s="17"/>
      <c r="AH468" s="17"/>
      <c r="AI468" s="17"/>
      <c r="AJ468" s="17"/>
      <c r="AK468" s="17"/>
      <c r="AL468" s="17"/>
      <c r="AM468" s="17"/>
      <c r="AN468" s="17"/>
      <c r="AO468" s="17"/>
      <c r="AP468" s="17"/>
      <c r="AQ468" s="17"/>
      <c r="AR468" s="17"/>
      <c r="AS468" s="17"/>
      <c r="AT468" s="17"/>
      <c r="AU468" s="17"/>
      <c r="AV468" s="17"/>
      <c r="AW468" s="17"/>
      <c r="AX468" s="17"/>
      <c r="AY468" s="17"/>
      <c r="AZ468" s="17"/>
      <c r="BA468" s="17"/>
      <c r="BB468" s="17"/>
      <c r="BC468" s="17"/>
      <c r="BD468" s="17"/>
      <c r="BE468" s="17"/>
      <c r="BF468" s="17"/>
      <c r="BG468" s="17"/>
      <c r="BH468" s="17"/>
      <c r="BI468" s="17"/>
      <c r="BJ468" s="26"/>
      <c r="BK468" s="17"/>
      <c r="BL468" s="17"/>
      <c r="BM468" s="17"/>
      <c r="BN468" s="17"/>
      <c r="BO468" s="17"/>
      <c r="BP468" s="17"/>
      <c r="BQ468" s="17"/>
      <c r="BR468" s="17"/>
      <c r="BS468" s="17"/>
      <c r="BT468" s="17"/>
      <c r="BU468" s="17"/>
      <c r="BV468" s="17"/>
      <c r="BW468" s="17"/>
      <c r="BX468" s="26"/>
      <c r="BY468" s="26"/>
      <c r="BZ468" s="26"/>
      <c r="CA468" s="26"/>
      <c r="CB468" s="26"/>
      <c r="CC468" s="17"/>
      <c r="CD468" s="17"/>
      <c r="CE468" s="17"/>
      <c r="CF468" s="17"/>
      <c r="CG468" s="17"/>
      <c r="CH468" s="17"/>
      <c r="CI468" s="17"/>
      <c r="CJ468" s="26"/>
      <c r="CK468" s="17"/>
      <c r="CL468" s="17"/>
      <c r="CM468" s="17"/>
      <c r="CN468" s="17"/>
      <c r="CO468" s="17"/>
      <c r="CP468" s="17"/>
      <c r="CQ468" s="17"/>
      <c r="CR468" s="17"/>
      <c r="CS468" s="17"/>
      <c r="CT468" s="17"/>
      <c r="CU468" s="17"/>
      <c r="CV468" s="17"/>
      <c r="CW468" s="17"/>
      <c r="CX468" s="17"/>
      <c r="CY468" s="26"/>
      <c r="CZ468" s="26"/>
      <c r="DA468" s="26"/>
      <c r="DB468" s="17"/>
      <c r="DC468" s="17"/>
      <c r="DD468" s="17"/>
      <c r="DE468" s="17"/>
      <c r="DF468" s="17"/>
      <c r="DG468" s="17"/>
      <c r="DH468" s="26"/>
      <c r="DI468" s="17"/>
      <c r="DJ468" s="17"/>
      <c r="DK468" s="17"/>
      <c r="DL468" s="17"/>
      <c r="DM468" s="17">
        <v>164.57</v>
      </c>
      <c r="DN468" s="17">
        <v>164.59</v>
      </c>
      <c r="DO468" s="17">
        <v>164.62</v>
      </c>
      <c r="DP468" s="17">
        <v>164.64</v>
      </c>
      <c r="DQ468" s="17">
        <v>164.78</v>
      </c>
      <c r="DR468" s="17">
        <v>164.8</v>
      </c>
      <c r="DS468" s="17">
        <v>164.77</v>
      </c>
      <c r="DT468" s="17">
        <v>164.58</v>
      </c>
      <c r="DU468" s="17">
        <v>164.66</v>
      </c>
      <c r="DV468" s="17">
        <v>164.59</v>
      </c>
      <c r="DW468" s="17">
        <v>164.56</v>
      </c>
      <c r="DX468" s="17">
        <v>164.53</v>
      </c>
      <c r="DY468" s="17">
        <v>164.51</v>
      </c>
      <c r="DZ468" s="17">
        <v>164.45</v>
      </c>
      <c r="EA468" s="17">
        <v>164.29</v>
      </c>
      <c r="EB468" s="17">
        <v>164.15</v>
      </c>
      <c r="EC468" s="17">
        <v>164.11</v>
      </c>
      <c r="ED468" s="17">
        <v>164.15</v>
      </c>
      <c r="EE468" s="17">
        <v>164.06</v>
      </c>
      <c r="EF468" s="17">
        <v>163.96</v>
      </c>
      <c r="EG468" s="17">
        <v>164.03</v>
      </c>
      <c r="EH468" s="17">
        <v>164.01</v>
      </c>
      <c r="EI468" s="17">
        <v>164.09</v>
      </c>
      <c r="EJ468" s="17">
        <v>164.09</v>
      </c>
      <c r="EK468" s="17">
        <v>164.11</v>
      </c>
      <c r="EL468" s="17">
        <v>164.05</v>
      </c>
      <c r="EM468" s="17">
        <v>164.03</v>
      </c>
      <c r="EN468" s="17">
        <v>163.96</v>
      </c>
      <c r="EO468" s="17">
        <v>164.06</v>
      </c>
      <c r="EP468" s="17">
        <v>164.1</v>
      </c>
      <c r="EQ468" s="17">
        <v>164.11</v>
      </c>
      <c r="ER468" s="17">
        <v>164.1</v>
      </c>
      <c r="ES468" s="17">
        <v>164.14</v>
      </c>
      <c r="ET468" s="17">
        <v>164.12</v>
      </c>
      <c r="EU468" s="17">
        <v>164.11</v>
      </c>
      <c r="EV468" s="17">
        <v>164.17</v>
      </c>
      <c r="EW468" s="17">
        <v>164.16</v>
      </c>
      <c r="EX468" s="17">
        <v>164.15</v>
      </c>
      <c r="EY468" s="17">
        <v>164.13</v>
      </c>
      <c r="EZ468" s="17">
        <v>164.05</v>
      </c>
      <c r="FA468" s="17">
        <v>164.03</v>
      </c>
      <c r="FB468" s="17">
        <v>164.02</v>
      </c>
      <c r="FC468" s="17">
        <v>164.06</v>
      </c>
      <c r="FD468" s="17">
        <v>164.12</v>
      </c>
      <c r="FE468" s="17">
        <v>164.08</v>
      </c>
      <c r="FF468" s="17">
        <v>164.13</v>
      </c>
      <c r="FG468" s="17">
        <v>164.26</v>
      </c>
      <c r="FH468" s="17">
        <v>164.35</v>
      </c>
      <c r="FI468" s="17">
        <v>164.42</v>
      </c>
      <c r="FJ468" s="17">
        <v>164.43</v>
      </c>
      <c r="FK468" s="17">
        <v>164.52</v>
      </c>
      <c r="FL468" s="17">
        <v>164.55</v>
      </c>
      <c r="FM468" s="17">
        <v>164.56</v>
      </c>
      <c r="FN468" s="17">
        <v>164.6</v>
      </c>
      <c r="FO468" s="17">
        <v>164.57</v>
      </c>
      <c r="FP468" s="17">
        <v>164.57</v>
      </c>
      <c r="FQ468" s="17">
        <v>164.51</v>
      </c>
      <c r="FR468" s="17">
        <v>164.52</v>
      </c>
      <c r="FS468" s="17">
        <v>164.52</v>
      </c>
      <c r="FT468" s="17">
        <v>164.44</v>
      </c>
      <c r="FU468" s="17">
        <v>164.39</v>
      </c>
      <c r="FV468" s="17">
        <v>164.37</v>
      </c>
      <c r="FW468" s="17">
        <v>164.43</v>
      </c>
      <c r="FX468" s="17">
        <v>164.5</v>
      </c>
      <c r="FY468" s="17">
        <v>164.63</v>
      </c>
      <c r="FZ468" s="17">
        <v>164.73</v>
      </c>
      <c r="GA468" s="17">
        <v>164.75</v>
      </c>
      <c r="GB468" s="17">
        <v>164.76</v>
      </c>
      <c r="GC468" s="17">
        <v>164.73</v>
      </c>
      <c r="GD468" s="17">
        <v>164.6</v>
      </c>
      <c r="GE468" s="17">
        <v>164.52</v>
      </c>
      <c r="GF468" s="17">
        <v>164.36</v>
      </c>
      <c r="GG468" s="17">
        <v>164.23</v>
      </c>
      <c r="GH468" s="17">
        <v>164.19</v>
      </c>
      <c r="GI468" s="17">
        <v>164.15</v>
      </c>
      <c r="GJ468" s="17">
        <v>164.15</v>
      </c>
      <c r="GK468" s="17">
        <v>164.07</v>
      </c>
      <c r="GL468" s="17">
        <v>164.03</v>
      </c>
      <c r="GM468" s="17">
        <v>164.01</v>
      </c>
      <c r="GN468" s="17">
        <v>163.93</v>
      </c>
      <c r="GO468" s="17">
        <v>163.85</v>
      </c>
      <c r="GP468" s="17">
        <v>163.94</v>
      </c>
      <c r="GQ468" s="17">
        <v>163.99</v>
      </c>
      <c r="GR468" s="17">
        <v>164.22</v>
      </c>
      <c r="GS468" s="17">
        <v>164.49</v>
      </c>
      <c r="GT468" s="17">
        <v>164.42</v>
      </c>
      <c r="GU468" s="17">
        <v>164.35</v>
      </c>
      <c r="GV468" s="17">
        <v>164.32</v>
      </c>
      <c r="GW468" s="17">
        <v>164.25</v>
      </c>
      <c r="GX468" s="17">
        <v>164.22</v>
      </c>
      <c r="GY468" s="17">
        <v>164.24</v>
      </c>
      <c r="GZ468" s="17">
        <v>164.28</v>
      </c>
      <c r="HA468" s="17">
        <v>164.42</v>
      </c>
      <c r="HB468" s="17">
        <v>164.47</v>
      </c>
      <c r="HC468" s="17">
        <v>164.47</v>
      </c>
      <c r="HD468" s="17">
        <v>164.49</v>
      </c>
      <c r="HE468" s="17">
        <v>164.44</v>
      </c>
      <c r="HF468" s="17">
        <v>164.35</v>
      </c>
      <c r="HG468" s="17">
        <v>164.28</v>
      </c>
      <c r="HH468" s="17">
        <v>164.09</v>
      </c>
      <c r="HI468" s="17">
        <v>163.89</v>
      </c>
      <c r="HJ468" s="17">
        <v>163.77000000000001</v>
      </c>
      <c r="HK468" s="17">
        <v>163.62</v>
      </c>
      <c r="HL468" s="17">
        <v>163.65</v>
      </c>
      <c r="HM468" s="17">
        <v>163.72</v>
      </c>
      <c r="HN468" s="17">
        <v>163.72</v>
      </c>
      <c r="HO468" s="17">
        <v>163.72</v>
      </c>
      <c r="HP468" s="17">
        <v>163.71</v>
      </c>
      <c r="HQ468" s="17">
        <v>163.89</v>
      </c>
      <c r="HR468" s="17">
        <v>163.80000000000001</v>
      </c>
      <c r="HS468" s="17">
        <v>163.80000000000001</v>
      </c>
      <c r="HT468" s="17">
        <v>163.86</v>
      </c>
      <c r="HU468" s="17">
        <v>163.87</v>
      </c>
      <c r="HV468" s="17">
        <v>163.9</v>
      </c>
      <c r="HW468" s="17">
        <v>163.9</v>
      </c>
      <c r="HX468" s="17">
        <v>163.93</v>
      </c>
      <c r="HY468" s="17">
        <v>164</v>
      </c>
      <c r="HZ468" s="17">
        <v>164.16</v>
      </c>
      <c r="IA468" s="17">
        <v>164.07</v>
      </c>
      <c r="IB468" s="17">
        <v>164.16</v>
      </c>
      <c r="IC468" s="17">
        <v>164.27</v>
      </c>
      <c r="ID468" s="17">
        <v>164.44</v>
      </c>
      <c r="IE468" s="17">
        <v>164.38</v>
      </c>
      <c r="IF468" s="17">
        <v>164.43</v>
      </c>
      <c r="IG468" s="17">
        <v>164.4</v>
      </c>
      <c r="IH468" s="17">
        <v>164.4</v>
      </c>
      <c r="II468" s="17">
        <v>164.31</v>
      </c>
      <c r="IJ468" s="17">
        <v>164.29</v>
      </c>
      <c r="IK468" s="17">
        <v>164.29</v>
      </c>
      <c r="IL468" s="17">
        <v>164.19</v>
      </c>
      <c r="IM468" s="17">
        <v>164.27</v>
      </c>
      <c r="IN468" s="17">
        <v>164.34</v>
      </c>
      <c r="IO468" s="17">
        <v>164.34</v>
      </c>
      <c r="IP468" s="17">
        <v>164.44</v>
      </c>
      <c r="IQ468" s="17">
        <v>164.57</v>
      </c>
      <c r="IR468" s="17">
        <v>164.49</v>
      </c>
      <c r="IS468" s="17">
        <v>164.56</v>
      </c>
      <c r="IT468" s="17">
        <v>164.6</v>
      </c>
      <c r="IU468" s="17">
        <v>164.78</v>
      </c>
      <c r="IV468" s="17">
        <v>164.95</v>
      </c>
      <c r="IW468" s="17">
        <v>164.93</v>
      </c>
      <c r="IX468" s="17">
        <v>164.92</v>
      </c>
      <c r="IY468" s="17">
        <v>164.91</v>
      </c>
    </row>
    <row r="469" spans="1:259" x14ac:dyDescent="0.15">
      <c r="A469" s="17" t="s">
        <v>762</v>
      </c>
      <c r="B469" s="17" t="s">
        <v>763</v>
      </c>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c r="AA469" s="26"/>
      <c r="AB469" s="17"/>
      <c r="AC469" s="26"/>
      <c r="AD469" s="26"/>
      <c r="AE469" s="17"/>
      <c r="AF469" s="17"/>
      <c r="AG469" s="17"/>
      <c r="AH469" s="17"/>
      <c r="AI469" s="17"/>
      <c r="AJ469" s="17"/>
      <c r="AK469" s="17"/>
      <c r="AL469" s="17"/>
      <c r="AM469" s="17"/>
      <c r="AN469" s="17"/>
      <c r="AO469" s="17"/>
      <c r="AP469" s="17"/>
      <c r="AQ469" s="17"/>
      <c r="AR469" s="17"/>
      <c r="AS469" s="17"/>
      <c r="AT469" s="17"/>
      <c r="AU469" s="17"/>
      <c r="AV469" s="17"/>
      <c r="AW469" s="17"/>
      <c r="AX469" s="17"/>
      <c r="AY469" s="17"/>
      <c r="AZ469" s="17"/>
      <c r="BA469" s="17"/>
      <c r="BB469" s="17"/>
      <c r="BC469" s="17"/>
      <c r="BD469" s="17"/>
      <c r="BE469" s="17"/>
      <c r="BF469" s="17"/>
      <c r="BG469" s="17"/>
      <c r="BH469" s="17"/>
      <c r="BI469" s="17"/>
      <c r="BJ469" s="26"/>
      <c r="BK469" s="17"/>
      <c r="BL469" s="17"/>
      <c r="BM469" s="17"/>
      <c r="BN469" s="17"/>
      <c r="BO469" s="17"/>
      <c r="BP469" s="17"/>
      <c r="BQ469" s="17"/>
      <c r="BR469" s="17"/>
      <c r="BS469" s="17"/>
      <c r="BT469" s="17"/>
      <c r="BU469" s="17"/>
      <c r="BV469" s="17"/>
      <c r="BW469" s="17"/>
      <c r="BX469" s="26"/>
      <c r="BY469" s="26"/>
      <c r="BZ469" s="26"/>
      <c r="CA469" s="26"/>
      <c r="CB469" s="26"/>
      <c r="CC469" s="17"/>
      <c r="CD469" s="17"/>
      <c r="CE469" s="17"/>
      <c r="CF469" s="17"/>
      <c r="CG469" s="17"/>
      <c r="CH469" s="17"/>
      <c r="CI469" s="17"/>
      <c r="CJ469" s="26"/>
      <c r="CK469" s="17"/>
      <c r="CL469" s="17"/>
      <c r="CM469" s="17"/>
      <c r="CN469" s="17"/>
      <c r="CO469" s="17"/>
      <c r="CP469" s="17"/>
      <c r="CQ469" s="17"/>
      <c r="CR469" s="17"/>
      <c r="CS469" s="17"/>
      <c r="CT469" s="17"/>
      <c r="CU469" s="17"/>
      <c r="CV469" s="17"/>
      <c r="CW469" s="17"/>
      <c r="CX469" s="17"/>
      <c r="CY469" s="26"/>
      <c r="CZ469" s="26"/>
      <c r="DA469" s="26"/>
      <c r="DB469" s="17"/>
      <c r="DC469" s="17"/>
      <c r="DD469" s="17"/>
      <c r="DE469" s="17"/>
      <c r="DF469" s="17"/>
      <c r="DG469" s="17"/>
      <c r="DH469" s="26"/>
      <c r="DI469" s="17"/>
      <c r="DJ469" s="17"/>
      <c r="DK469" s="17"/>
      <c r="DL469" s="17"/>
      <c r="DM469" s="17">
        <v>8.7799999999999994</v>
      </c>
      <c r="DN469" s="17">
        <v>8.7899999999999991</v>
      </c>
      <c r="DO469" s="17">
        <v>8.8000000000000007</v>
      </c>
      <c r="DP469" s="17">
        <v>8.7799999999999994</v>
      </c>
      <c r="DQ469" s="17">
        <v>8.7899999999999991</v>
      </c>
      <c r="DR469" s="17">
        <v>8.7899999999999991</v>
      </c>
      <c r="DS469" s="17">
        <v>8.8000000000000007</v>
      </c>
      <c r="DT469" s="17">
        <v>8.7899999999999991</v>
      </c>
      <c r="DU469" s="17">
        <v>8.7799999999999994</v>
      </c>
      <c r="DV469" s="17">
        <v>8.81</v>
      </c>
      <c r="DW469" s="17">
        <v>8.82</v>
      </c>
      <c r="DX469" s="17">
        <v>8.84</v>
      </c>
      <c r="DY469" s="17">
        <v>8.85</v>
      </c>
      <c r="DZ469" s="17">
        <v>8.86</v>
      </c>
      <c r="EA469" s="17">
        <v>8.84</v>
      </c>
      <c r="EB469" s="17">
        <v>8.84</v>
      </c>
      <c r="EC469" s="17">
        <v>8.82</v>
      </c>
      <c r="ED469" s="17">
        <v>8.82</v>
      </c>
      <c r="EE469" s="17">
        <v>8.7899999999999991</v>
      </c>
      <c r="EF469" s="17">
        <v>8.7899999999999991</v>
      </c>
      <c r="EG469" s="17">
        <v>8.8000000000000007</v>
      </c>
      <c r="EH469" s="17">
        <v>8.8000000000000007</v>
      </c>
      <c r="EI469" s="17">
        <v>8.7899999999999991</v>
      </c>
      <c r="EJ469" s="17">
        <v>8.7899999999999991</v>
      </c>
      <c r="EK469" s="17">
        <v>8.8000000000000007</v>
      </c>
      <c r="EL469" s="17">
        <v>8.7899999999999991</v>
      </c>
      <c r="EM469" s="17">
        <v>8.7899999999999991</v>
      </c>
      <c r="EN469" s="17">
        <v>8.7799999999999994</v>
      </c>
      <c r="EO469" s="17">
        <v>8.77</v>
      </c>
      <c r="EP469" s="17">
        <v>8.77</v>
      </c>
      <c r="EQ469" s="17">
        <v>8.77</v>
      </c>
      <c r="ER469" s="17">
        <v>8.77</v>
      </c>
      <c r="ES469" s="17">
        <v>8.8000000000000007</v>
      </c>
      <c r="ET469" s="17">
        <v>8.7899999999999991</v>
      </c>
      <c r="EU469" s="17">
        <v>8.7899999999999991</v>
      </c>
      <c r="EV469" s="17">
        <v>8.7899999999999991</v>
      </c>
      <c r="EW469" s="17">
        <v>8.7799999999999994</v>
      </c>
      <c r="EX469" s="17">
        <v>8.7899999999999991</v>
      </c>
      <c r="EY469" s="17">
        <v>8.7899999999999991</v>
      </c>
      <c r="EZ469" s="17">
        <v>8.7799999999999994</v>
      </c>
      <c r="FA469" s="17">
        <v>8.7799999999999994</v>
      </c>
      <c r="FB469" s="17">
        <v>8.7799999999999994</v>
      </c>
      <c r="FC469" s="17">
        <v>8.76</v>
      </c>
      <c r="FD469" s="17">
        <v>8.76</v>
      </c>
      <c r="FE469" s="17">
        <v>8.77</v>
      </c>
      <c r="FF469" s="17">
        <v>8.76</v>
      </c>
      <c r="FG469" s="17">
        <v>8.77</v>
      </c>
      <c r="FH469" s="17">
        <v>8.7799999999999994</v>
      </c>
      <c r="FI469" s="17">
        <v>8.77</v>
      </c>
      <c r="FJ469" s="17">
        <v>8.7799999999999994</v>
      </c>
      <c r="FK469" s="17">
        <v>8.7799999999999994</v>
      </c>
      <c r="FL469" s="17">
        <v>8.7899999999999991</v>
      </c>
      <c r="FM469" s="17">
        <v>8.7899999999999991</v>
      </c>
      <c r="FN469" s="17">
        <v>8.77</v>
      </c>
      <c r="FO469" s="17">
        <v>8.7799999999999994</v>
      </c>
      <c r="FP469" s="17">
        <v>8.77</v>
      </c>
      <c r="FQ469" s="17">
        <v>8.77</v>
      </c>
      <c r="FR469" s="17">
        <v>8.76</v>
      </c>
      <c r="FS469" s="17">
        <v>8.76</v>
      </c>
      <c r="FT469" s="17">
        <v>8.76</v>
      </c>
      <c r="FU469" s="17">
        <v>8.76</v>
      </c>
      <c r="FV469" s="17">
        <v>8.75</v>
      </c>
      <c r="FW469" s="17">
        <v>8.74</v>
      </c>
      <c r="FX469" s="17">
        <v>8.75</v>
      </c>
      <c r="FY469" s="17">
        <v>8.75</v>
      </c>
      <c r="FZ469" s="17">
        <v>8.76</v>
      </c>
      <c r="GA469" s="17">
        <v>8.77</v>
      </c>
      <c r="GB469" s="17">
        <v>8.77</v>
      </c>
      <c r="GC469" s="17">
        <v>8.76</v>
      </c>
      <c r="GD469" s="17">
        <v>8.76</v>
      </c>
      <c r="GE469" s="17">
        <v>8.75</v>
      </c>
      <c r="GF469" s="17">
        <v>8.7200000000000006</v>
      </c>
      <c r="GG469" s="17">
        <v>8.7100000000000009</v>
      </c>
      <c r="GH469" s="17">
        <v>8.6999999999999993</v>
      </c>
      <c r="GI469" s="17">
        <v>8.7100000000000009</v>
      </c>
      <c r="GJ469" s="17">
        <v>8.7100000000000009</v>
      </c>
      <c r="GK469" s="17">
        <v>8.7200000000000006</v>
      </c>
      <c r="GL469" s="17">
        <v>8.7200000000000006</v>
      </c>
      <c r="GM469" s="17">
        <v>8.7200000000000006</v>
      </c>
      <c r="GN469" s="17">
        <v>8.7200000000000006</v>
      </c>
      <c r="GO469" s="17">
        <v>8.7200000000000006</v>
      </c>
      <c r="GP469" s="17">
        <v>8.73</v>
      </c>
      <c r="GQ469" s="17">
        <v>8.73</v>
      </c>
      <c r="GR469" s="17">
        <v>8.7200000000000006</v>
      </c>
      <c r="GS469" s="17">
        <v>8.7100000000000009</v>
      </c>
      <c r="GT469" s="17">
        <v>8.7100000000000009</v>
      </c>
      <c r="GU469" s="17">
        <v>8.6999999999999993</v>
      </c>
      <c r="GV469" s="17">
        <v>8.6999999999999993</v>
      </c>
      <c r="GW469" s="17">
        <v>8.6999999999999993</v>
      </c>
      <c r="GX469" s="17">
        <v>8.68</v>
      </c>
      <c r="GY469" s="17">
        <v>8.69</v>
      </c>
      <c r="GZ469" s="17">
        <v>8.69</v>
      </c>
      <c r="HA469" s="17">
        <v>8.7100000000000009</v>
      </c>
      <c r="HB469" s="17">
        <v>8.7100000000000009</v>
      </c>
      <c r="HC469" s="17">
        <v>8.6999999999999993</v>
      </c>
      <c r="HD469" s="17">
        <v>8.6999999999999993</v>
      </c>
      <c r="HE469" s="17">
        <v>8.7200000000000006</v>
      </c>
      <c r="HF469" s="17">
        <v>8.73</v>
      </c>
      <c r="HG469" s="17">
        <v>8.74</v>
      </c>
      <c r="HH469" s="17">
        <v>8.73</v>
      </c>
      <c r="HI469" s="17">
        <v>8.7200000000000006</v>
      </c>
      <c r="HJ469" s="17">
        <v>8.6999999999999993</v>
      </c>
      <c r="HK469" s="17">
        <v>8.69</v>
      </c>
      <c r="HL469" s="17">
        <v>8.68</v>
      </c>
      <c r="HM469" s="17">
        <v>8.69</v>
      </c>
      <c r="HN469" s="17">
        <v>8.69</v>
      </c>
      <c r="HO469" s="17">
        <v>8.68</v>
      </c>
      <c r="HP469" s="17">
        <v>8.67</v>
      </c>
      <c r="HQ469" s="17">
        <v>8.68</v>
      </c>
      <c r="HR469" s="17">
        <v>8.68</v>
      </c>
      <c r="HS469" s="17">
        <v>8.69</v>
      </c>
      <c r="HT469" s="17">
        <v>8.69</v>
      </c>
      <c r="HU469" s="17">
        <v>8.69</v>
      </c>
      <c r="HV469" s="17">
        <v>8.6999999999999993</v>
      </c>
      <c r="HW469" s="17">
        <v>8.6999999999999993</v>
      </c>
      <c r="HX469" s="17">
        <v>8.7200000000000006</v>
      </c>
      <c r="HY469" s="17">
        <v>8.73</v>
      </c>
      <c r="HZ469" s="17">
        <v>8.7100000000000009</v>
      </c>
      <c r="IA469" s="17">
        <v>8.7100000000000009</v>
      </c>
      <c r="IB469" s="17">
        <v>8.7100000000000009</v>
      </c>
      <c r="IC469" s="17">
        <v>8.6999999999999993</v>
      </c>
      <c r="ID469" s="17">
        <v>8.69</v>
      </c>
      <c r="IE469" s="17">
        <v>8.6999999999999993</v>
      </c>
      <c r="IF469" s="17">
        <v>8.7100000000000009</v>
      </c>
      <c r="IG469" s="17">
        <v>8.7100000000000009</v>
      </c>
      <c r="IH469" s="17">
        <v>8.7200000000000006</v>
      </c>
      <c r="II469" s="17">
        <v>8.6999999999999993</v>
      </c>
      <c r="IJ469" s="17">
        <v>8.7100000000000009</v>
      </c>
      <c r="IK469" s="17">
        <v>8.7100000000000009</v>
      </c>
      <c r="IL469" s="17">
        <v>8.7100000000000009</v>
      </c>
      <c r="IM469" s="17">
        <v>8.6999999999999993</v>
      </c>
      <c r="IN469" s="17">
        <v>8.6999999999999993</v>
      </c>
      <c r="IO469" s="17">
        <v>8.7200000000000006</v>
      </c>
      <c r="IP469" s="17">
        <v>8.7200000000000006</v>
      </c>
      <c r="IQ469" s="17">
        <v>8.73</v>
      </c>
      <c r="IR469" s="17">
        <v>8.7200000000000006</v>
      </c>
      <c r="IS469" s="17">
        <v>8.7200000000000006</v>
      </c>
      <c r="IT469" s="17">
        <v>8.76</v>
      </c>
      <c r="IU469" s="17">
        <v>8.76</v>
      </c>
      <c r="IV469" s="17">
        <v>8.76</v>
      </c>
      <c r="IW469" s="17">
        <v>8.76</v>
      </c>
      <c r="IX469" s="17">
        <v>8.76</v>
      </c>
      <c r="IY469" s="17">
        <v>8.76</v>
      </c>
    </row>
    <row r="470" spans="1:259" x14ac:dyDescent="0.15">
      <c r="A470" s="17" t="s">
        <v>4567</v>
      </c>
      <c r="B470" s="17" t="s">
        <v>4784</v>
      </c>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c r="AA470" s="26"/>
      <c r="AB470" s="17"/>
      <c r="AC470" s="26"/>
      <c r="AD470" s="26"/>
      <c r="AE470" s="17"/>
      <c r="AF470" s="17"/>
      <c r="AG470" s="17"/>
      <c r="AH470" s="17"/>
      <c r="AI470" s="17"/>
      <c r="AJ470" s="17"/>
      <c r="AK470" s="17"/>
      <c r="AL470" s="17"/>
      <c r="AM470" s="17"/>
      <c r="AN470" s="17"/>
      <c r="AO470" s="17"/>
      <c r="AP470" s="17"/>
      <c r="AQ470" s="17"/>
      <c r="AR470" s="17"/>
      <c r="AS470" s="17"/>
      <c r="AT470" s="17"/>
      <c r="AU470" s="17"/>
      <c r="AV470" s="17"/>
      <c r="AW470" s="17"/>
      <c r="AX470" s="17"/>
      <c r="AY470" s="17"/>
      <c r="AZ470" s="17"/>
      <c r="BA470" s="17"/>
      <c r="BB470" s="17"/>
      <c r="BC470" s="17"/>
      <c r="BD470" s="17"/>
      <c r="BE470" s="17"/>
      <c r="BF470" s="17"/>
      <c r="BG470" s="17"/>
      <c r="BH470" s="17"/>
      <c r="BI470" s="17"/>
      <c r="BJ470" s="26"/>
      <c r="BK470" s="17"/>
      <c r="BL470" s="17"/>
      <c r="BM470" s="17"/>
      <c r="BN470" s="17"/>
      <c r="BO470" s="17"/>
      <c r="BP470" s="17"/>
      <c r="BQ470" s="17"/>
      <c r="BR470" s="17"/>
      <c r="BS470" s="17"/>
      <c r="BT470" s="17"/>
      <c r="BU470" s="17"/>
      <c r="BV470" s="17"/>
      <c r="BW470" s="17"/>
      <c r="BX470" s="26"/>
      <c r="BY470" s="26"/>
      <c r="BZ470" s="26"/>
      <c r="CA470" s="26"/>
      <c r="CB470" s="26"/>
      <c r="CC470" s="17"/>
      <c r="CD470" s="17"/>
      <c r="CE470" s="17"/>
      <c r="CF470" s="17"/>
      <c r="CG470" s="17"/>
      <c r="CH470" s="17"/>
      <c r="CI470" s="17"/>
      <c r="CJ470" s="26"/>
      <c r="CK470" s="17"/>
      <c r="CL470" s="17"/>
      <c r="CM470" s="17"/>
      <c r="CN470" s="17"/>
      <c r="CO470" s="17"/>
      <c r="CP470" s="17"/>
      <c r="CQ470" s="17"/>
      <c r="CR470" s="17"/>
      <c r="CS470" s="17"/>
      <c r="CT470" s="17"/>
      <c r="CU470" s="17"/>
      <c r="CV470" s="17"/>
      <c r="CW470" s="17"/>
      <c r="CX470" s="17"/>
      <c r="CY470" s="26"/>
      <c r="CZ470" s="26"/>
      <c r="DA470" s="26"/>
      <c r="DB470" s="17"/>
      <c r="DC470" s="17"/>
      <c r="DD470" s="17"/>
      <c r="DE470" s="17"/>
      <c r="DF470" s="17"/>
      <c r="DG470" s="17"/>
      <c r="DH470" s="26"/>
      <c r="DI470" s="17"/>
      <c r="DJ470" s="17"/>
      <c r="DK470" s="17"/>
      <c r="DL470" s="17"/>
      <c r="DM470" s="17">
        <v>17.79</v>
      </c>
      <c r="DN470" s="17">
        <v>17.78</v>
      </c>
      <c r="DO470" s="17">
        <v>17.78</v>
      </c>
      <c r="DP470" s="17">
        <v>17.79</v>
      </c>
      <c r="DQ470" s="17">
        <v>17.78</v>
      </c>
      <c r="DR470" s="17">
        <v>17.8</v>
      </c>
      <c r="DS470" s="17">
        <v>17.8</v>
      </c>
      <c r="DT470" s="17">
        <v>17.8</v>
      </c>
      <c r="DU470" s="17">
        <v>17.8</v>
      </c>
      <c r="DV470" s="17">
        <v>17.8</v>
      </c>
      <c r="DW470" s="17">
        <v>17.79</v>
      </c>
      <c r="DX470" s="17">
        <v>17.78</v>
      </c>
      <c r="DY470" s="17">
        <v>17.78</v>
      </c>
      <c r="DZ470" s="17">
        <v>17.79</v>
      </c>
      <c r="EA470" s="17">
        <v>17.79</v>
      </c>
      <c r="EB470" s="17">
        <v>17.77</v>
      </c>
      <c r="EC470" s="17">
        <v>17.77</v>
      </c>
      <c r="ED470" s="17">
        <v>17.78</v>
      </c>
      <c r="EE470" s="17">
        <v>17.77</v>
      </c>
      <c r="EF470" s="17">
        <v>17.760000000000002</v>
      </c>
      <c r="EG470" s="17">
        <v>17.77</v>
      </c>
      <c r="EH470" s="17">
        <v>17.77</v>
      </c>
      <c r="EI470" s="17">
        <v>17.760000000000002</v>
      </c>
      <c r="EJ470" s="17">
        <v>17.760000000000002</v>
      </c>
      <c r="EK470" s="17">
        <v>17.79</v>
      </c>
      <c r="EL470" s="17">
        <v>17.78</v>
      </c>
      <c r="EM470" s="17">
        <v>17.77</v>
      </c>
      <c r="EN470" s="17">
        <v>17.78</v>
      </c>
      <c r="EO470" s="17">
        <v>17.77</v>
      </c>
      <c r="EP470" s="17">
        <v>17.77</v>
      </c>
      <c r="EQ470" s="17">
        <v>17.77</v>
      </c>
      <c r="ER470" s="17">
        <v>17.77</v>
      </c>
      <c r="ES470" s="17">
        <v>17.78</v>
      </c>
      <c r="ET470" s="17">
        <v>17.77</v>
      </c>
      <c r="EU470" s="17">
        <v>17.77</v>
      </c>
      <c r="EV470" s="17">
        <v>17.77</v>
      </c>
      <c r="EW470" s="17">
        <v>17.77</v>
      </c>
      <c r="EX470" s="17">
        <v>17.760000000000002</v>
      </c>
      <c r="EY470" s="17">
        <v>17.75</v>
      </c>
      <c r="EZ470" s="17">
        <v>17.75</v>
      </c>
      <c r="FA470" s="17">
        <v>17.760000000000002</v>
      </c>
      <c r="FB470" s="17">
        <v>17.75</v>
      </c>
      <c r="FC470" s="17">
        <v>17.75</v>
      </c>
      <c r="FD470" s="17">
        <v>17.75</v>
      </c>
      <c r="FE470" s="17">
        <v>17.760000000000002</v>
      </c>
      <c r="FF470" s="17">
        <v>17.78</v>
      </c>
      <c r="FG470" s="17">
        <v>17.760000000000002</v>
      </c>
      <c r="FH470" s="17">
        <v>17.760000000000002</v>
      </c>
      <c r="FI470" s="17">
        <v>17.77</v>
      </c>
      <c r="FJ470" s="17">
        <v>17.78</v>
      </c>
      <c r="FK470" s="17">
        <v>17.78</v>
      </c>
      <c r="FL470" s="17">
        <v>17.78</v>
      </c>
      <c r="FM470" s="17">
        <v>17.78</v>
      </c>
      <c r="FN470" s="17">
        <v>17.77</v>
      </c>
      <c r="FO470" s="17">
        <v>17.77</v>
      </c>
      <c r="FP470" s="17">
        <v>17.760000000000002</v>
      </c>
      <c r="FQ470" s="17">
        <v>17.760000000000002</v>
      </c>
      <c r="FR470" s="17">
        <v>17.760000000000002</v>
      </c>
      <c r="FS470" s="17">
        <v>17.760000000000002</v>
      </c>
      <c r="FT470" s="17">
        <v>17.77</v>
      </c>
      <c r="FU470" s="17">
        <v>17.75</v>
      </c>
      <c r="FV470" s="17">
        <v>17.75</v>
      </c>
      <c r="FW470" s="17">
        <v>17.760000000000002</v>
      </c>
      <c r="FX470" s="17">
        <v>17.760000000000002</v>
      </c>
      <c r="FY470" s="17">
        <v>17.77</v>
      </c>
      <c r="FZ470" s="17">
        <v>17.77</v>
      </c>
      <c r="GA470" s="17">
        <v>17.77</v>
      </c>
      <c r="GB470" s="17">
        <v>17.760000000000002</v>
      </c>
      <c r="GC470" s="17">
        <v>17.75</v>
      </c>
      <c r="GD470" s="17">
        <v>17.75</v>
      </c>
      <c r="GE470" s="17">
        <v>17.75</v>
      </c>
      <c r="GF470" s="17">
        <v>17.760000000000002</v>
      </c>
      <c r="GG470" s="17">
        <v>17.75</v>
      </c>
      <c r="GH470" s="17">
        <v>17.75</v>
      </c>
      <c r="GI470" s="17">
        <v>17.7</v>
      </c>
      <c r="GJ470" s="17">
        <v>17.7</v>
      </c>
      <c r="GK470" s="17">
        <v>17.7</v>
      </c>
      <c r="GL470" s="17">
        <v>17.71</v>
      </c>
      <c r="GM470" s="17">
        <v>17.7</v>
      </c>
      <c r="GN470" s="17">
        <v>17.71</v>
      </c>
      <c r="GO470" s="17">
        <v>17.71</v>
      </c>
      <c r="GP470" s="17">
        <v>17.72</v>
      </c>
      <c r="GQ470" s="17">
        <v>17.72</v>
      </c>
      <c r="GR470" s="17">
        <v>17.73</v>
      </c>
      <c r="GS470" s="17">
        <v>17.71</v>
      </c>
      <c r="GT470" s="17">
        <v>17.71</v>
      </c>
      <c r="GU470" s="17">
        <v>17.71</v>
      </c>
      <c r="GV470" s="17">
        <v>17.71</v>
      </c>
      <c r="GW470" s="17">
        <v>17.71</v>
      </c>
      <c r="GX470" s="17">
        <v>17.72</v>
      </c>
      <c r="GY470" s="17">
        <v>17.72</v>
      </c>
      <c r="GZ470" s="17">
        <v>17.72</v>
      </c>
      <c r="HA470" s="17">
        <v>17.73</v>
      </c>
      <c r="HB470" s="17">
        <v>17.71</v>
      </c>
      <c r="HC470" s="17">
        <v>17.7</v>
      </c>
      <c r="HD470" s="17">
        <v>17.68</v>
      </c>
      <c r="HE470" s="17">
        <v>17.66</v>
      </c>
      <c r="HF470" s="17">
        <v>17.63</v>
      </c>
      <c r="HG470" s="17">
        <v>17.600000000000001</v>
      </c>
      <c r="HH470" s="17">
        <v>17.62</v>
      </c>
      <c r="HI470" s="17">
        <v>17.66</v>
      </c>
      <c r="HJ470" s="17">
        <v>17.64</v>
      </c>
      <c r="HK470" s="17">
        <v>17.63</v>
      </c>
      <c r="HL470" s="17">
        <v>17.64</v>
      </c>
      <c r="HM470" s="17">
        <v>17.64</v>
      </c>
      <c r="HN470" s="17">
        <v>17.64</v>
      </c>
      <c r="HO470" s="17">
        <v>17.64</v>
      </c>
      <c r="HP470" s="17">
        <v>17.63</v>
      </c>
      <c r="HQ470" s="17">
        <v>17.63</v>
      </c>
      <c r="HR470" s="17">
        <v>17.62</v>
      </c>
      <c r="HS470" s="17">
        <v>17.61</v>
      </c>
      <c r="HT470" s="17">
        <v>17.61</v>
      </c>
      <c r="HU470" s="17">
        <v>17.600000000000001</v>
      </c>
      <c r="HV470" s="17">
        <v>17.61</v>
      </c>
      <c r="HW470" s="17">
        <v>17.600000000000001</v>
      </c>
      <c r="HX470" s="17">
        <v>17.600000000000001</v>
      </c>
      <c r="HY470" s="17">
        <v>17.61</v>
      </c>
      <c r="HZ470" s="17">
        <v>17.62</v>
      </c>
      <c r="IA470" s="17">
        <v>17.63</v>
      </c>
      <c r="IB470" s="17">
        <v>17.64</v>
      </c>
      <c r="IC470" s="17">
        <v>17.63</v>
      </c>
      <c r="ID470" s="17">
        <v>17.63</v>
      </c>
      <c r="IE470" s="17">
        <v>17.63</v>
      </c>
      <c r="IF470" s="17">
        <v>17.64</v>
      </c>
      <c r="IG470" s="17">
        <v>17.64</v>
      </c>
      <c r="IH470" s="17">
        <v>17.670000000000002</v>
      </c>
      <c r="II470" s="17">
        <v>17.690000000000001</v>
      </c>
      <c r="IJ470" s="17">
        <v>17.72</v>
      </c>
      <c r="IK470" s="17">
        <v>17.690000000000001</v>
      </c>
      <c r="IL470" s="17">
        <v>17.690000000000001</v>
      </c>
      <c r="IM470" s="17">
        <v>17.72</v>
      </c>
      <c r="IN470" s="17">
        <v>17.72</v>
      </c>
      <c r="IO470" s="17">
        <v>17.7</v>
      </c>
      <c r="IP470" s="17">
        <v>17.7</v>
      </c>
      <c r="IQ470" s="17">
        <v>17.7</v>
      </c>
      <c r="IR470" s="17">
        <v>17.690000000000001</v>
      </c>
      <c r="IS470" s="17">
        <v>17.7</v>
      </c>
      <c r="IT470" s="17">
        <v>17.690000000000001</v>
      </c>
      <c r="IU470" s="17">
        <v>17.7</v>
      </c>
      <c r="IV470" s="17">
        <v>17.7</v>
      </c>
      <c r="IW470" s="17">
        <v>17.7</v>
      </c>
      <c r="IX470" s="17">
        <v>17.7</v>
      </c>
      <c r="IY470" s="17">
        <v>17.690000000000001</v>
      </c>
    </row>
    <row r="471" spans="1:259" x14ac:dyDescent="0.15">
      <c r="A471" s="17" t="s">
        <v>4673</v>
      </c>
      <c r="B471" s="17" t="s">
        <v>4785</v>
      </c>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c r="AA471" s="26"/>
      <c r="AB471" s="17"/>
      <c r="AC471" s="26"/>
      <c r="AD471" s="26"/>
      <c r="AE471" s="17"/>
      <c r="AF471" s="17"/>
      <c r="AG471" s="17"/>
      <c r="AH471" s="17"/>
      <c r="AI471" s="17"/>
      <c r="AJ471" s="17"/>
      <c r="AK471" s="17"/>
      <c r="AL471" s="17"/>
      <c r="AM471" s="17"/>
      <c r="AN471" s="17"/>
      <c r="AO471" s="17"/>
      <c r="AP471" s="17"/>
      <c r="AQ471" s="17"/>
      <c r="AR471" s="17"/>
      <c r="AS471" s="17"/>
      <c r="AT471" s="17"/>
      <c r="AU471" s="17"/>
      <c r="AV471" s="17"/>
      <c r="AW471" s="17"/>
      <c r="AX471" s="17"/>
      <c r="AY471" s="17"/>
      <c r="AZ471" s="17"/>
      <c r="BA471" s="17"/>
      <c r="BB471" s="17"/>
      <c r="BC471" s="17"/>
      <c r="BD471" s="17"/>
      <c r="BE471" s="17"/>
      <c r="BF471" s="17"/>
      <c r="BG471" s="17"/>
      <c r="BH471" s="17"/>
      <c r="BI471" s="17"/>
      <c r="BJ471" s="26"/>
      <c r="BK471" s="17"/>
      <c r="BL471" s="17"/>
      <c r="BM471" s="17"/>
      <c r="BN471" s="17"/>
      <c r="BO471" s="17"/>
      <c r="BP471" s="17"/>
      <c r="BQ471" s="17"/>
      <c r="BR471" s="17"/>
      <c r="BS471" s="17"/>
      <c r="BT471" s="17"/>
      <c r="BU471" s="17"/>
      <c r="BV471" s="17"/>
      <c r="BW471" s="17"/>
      <c r="BX471" s="26"/>
      <c r="BY471" s="26"/>
      <c r="BZ471" s="26"/>
      <c r="CA471" s="26"/>
      <c r="CB471" s="26"/>
      <c r="CC471" s="17"/>
      <c r="CD471" s="17"/>
      <c r="CE471" s="17"/>
      <c r="CF471" s="17"/>
      <c r="CG471" s="17"/>
      <c r="CH471" s="17"/>
      <c r="CI471" s="17"/>
      <c r="CJ471" s="26"/>
      <c r="CK471" s="17"/>
      <c r="CL471" s="17"/>
      <c r="CM471" s="17"/>
      <c r="CN471" s="17"/>
      <c r="CO471" s="17"/>
      <c r="CP471" s="17"/>
      <c r="CQ471" s="17"/>
      <c r="CR471" s="17"/>
      <c r="CS471" s="17"/>
      <c r="CT471" s="17"/>
      <c r="CU471" s="17"/>
      <c r="CV471" s="17"/>
      <c r="CW471" s="17"/>
      <c r="CX471" s="17"/>
      <c r="CY471" s="26"/>
      <c r="CZ471" s="26"/>
      <c r="DA471" s="26"/>
      <c r="DB471" s="17"/>
      <c r="DC471" s="17"/>
      <c r="DD471" s="17"/>
      <c r="DE471" s="17"/>
      <c r="DF471" s="17"/>
      <c r="DG471" s="17"/>
      <c r="DH471" s="26"/>
      <c r="DI471" s="17"/>
      <c r="DJ471" s="17"/>
      <c r="DK471" s="17"/>
      <c r="DL471" s="17"/>
      <c r="DM471" s="17">
        <v>6.79</v>
      </c>
      <c r="DN471" s="17">
        <v>6.78</v>
      </c>
      <c r="DO471" s="17">
        <v>6.79</v>
      </c>
      <c r="DP471" s="17">
        <v>6.79</v>
      </c>
      <c r="DQ471" s="17">
        <v>6.79</v>
      </c>
      <c r="DR471" s="17">
        <v>6.79</v>
      </c>
      <c r="DS471" s="17">
        <v>6.78</v>
      </c>
      <c r="DT471" s="17">
        <v>6.79</v>
      </c>
      <c r="DU471" s="17">
        <v>6.79</v>
      </c>
      <c r="DV471" s="17">
        <v>6.79</v>
      </c>
      <c r="DW471" s="17">
        <v>6.79</v>
      </c>
      <c r="DX471" s="17">
        <v>6.79</v>
      </c>
      <c r="DY471" s="17">
        <v>6.8</v>
      </c>
      <c r="DZ471" s="17">
        <v>6.79</v>
      </c>
      <c r="EA471" s="17">
        <v>6.79</v>
      </c>
      <c r="EB471" s="17">
        <v>6.78</v>
      </c>
      <c r="EC471" s="17">
        <v>6.8</v>
      </c>
      <c r="ED471" s="17">
        <v>6.8</v>
      </c>
      <c r="EE471" s="17">
        <v>6.79</v>
      </c>
      <c r="EF471" s="17">
        <v>6.79</v>
      </c>
      <c r="EG471" s="17">
        <v>6.8</v>
      </c>
      <c r="EH471" s="17">
        <v>6.8</v>
      </c>
      <c r="EI471" s="17">
        <v>6.8</v>
      </c>
      <c r="EJ471" s="17">
        <v>6.79</v>
      </c>
      <c r="EK471" s="17">
        <v>6.8</v>
      </c>
      <c r="EL471" s="17">
        <v>6.8</v>
      </c>
      <c r="EM471" s="17">
        <v>6.79</v>
      </c>
      <c r="EN471" s="17">
        <v>6.79</v>
      </c>
      <c r="EO471" s="17">
        <v>6.79</v>
      </c>
      <c r="EP471" s="17">
        <v>6.76</v>
      </c>
      <c r="EQ471" s="17">
        <v>6.77</v>
      </c>
      <c r="ER471" s="17">
        <v>6.77</v>
      </c>
      <c r="ES471" s="17">
        <v>6.77</v>
      </c>
      <c r="ET471" s="17">
        <v>6.78</v>
      </c>
      <c r="EU471" s="17">
        <v>6.78</v>
      </c>
      <c r="EV471" s="17">
        <v>6.79</v>
      </c>
      <c r="EW471" s="17">
        <v>6.79</v>
      </c>
      <c r="EX471" s="17">
        <v>6.78</v>
      </c>
      <c r="EY471" s="17">
        <v>6.77</v>
      </c>
      <c r="EZ471" s="17">
        <v>6.78</v>
      </c>
      <c r="FA471" s="17">
        <v>6.78</v>
      </c>
      <c r="FB471" s="17">
        <v>6.77</v>
      </c>
      <c r="FC471" s="17">
        <v>6.77</v>
      </c>
      <c r="FD471" s="17">
        <v>6.77</v>
      </c>
      <c r="FE471" s="17">
        <v>6.77</v>
      </c>
      <c r="FF471" s="17">
        <v>6.77</v>
      </c>
      <c r="FG471" s="17">
        <v>6.77</v>
      </c>
      <c r="FH471" s="17">
        <v>6.76</v>
      </c>
      <c r="FI471" s="17">
        <v>6.77</v>
      </c>
      <c r="FJ471" s="17">
        <v>6.76</v>
      </c>
      <c r="FK471" s="17">
        <v>6.77</v>
      </c>
      <c r="FL471" s="17">
        <v>6.77</v>
      </c>
      <c r="FM471" s="17">
        <v>6.76</v>
      </c>
      <c r="FN471" s="17">
        <v>6.77</v>
      </c>
      <c r="FO471" s="17">
        <v>6.76</v>
      </c>
      <c r="FP471" s="17">
        <v>6.77</v>
      </c>
      <c r="FQ471" s="17">
        <v>6.76</v>
      </c>
      <c r="FR471" s="17">
        <v>6.77</v>
      </c>
      <c r="FS471" s="17">
        <v>6.77</v>
      </c>
      <c r="FT471" s="17">
        <v>6.77</v>
      </c>
      <c r="FU471" s="17">
        <v>6.76</v>
      </c>
      <c r="FV471" s="17">
        <v>6.76</v>
      </c>
      <c r="FW471" s="17">
        <v>6.76</v>
      </c>
      <c r="FX471" s="17">
        <v>6.75</v>
      </c>
      <c r="FY471" s="17">
        <v>6.76</v>
      </c>
      <c r="FZ471" s="17">
        <v>6.76</v>
      </c>
      <c r="GA471" s="17">
        <v>6.77</v>
      </c>
      <c r="GB471" s="17">
        <v>6.76</v>
      </c>
      <c r="GC471" s="17">
        <v>6.75</v>
      </c>
      <c r="GD471" s="17">
        <v>6.76</v>
      </c>
      <c r="GE471" s="17">
        <v>6.76</v>
      </c>
      <c r="GF471" s="17">
        <v>6.76</v>
      </c>
      <c r="GG471" s="17">
        <v>6.77</v>
      </c>
      <c r="GH471" s="17">
        <v>6.76</v>
      </c>
      <c r="GI471" s="17">
        <v>6.77</v>
      </c>
      <c r="GJ471" s="17">
        <v>6.76</v>
      </c>
      <c r="GK471" s="17">
        <v>6.76</v>
      </c>
      <c r="GL471" s="17">
        <v>6.77</v>
      </c>
      <c r="GM471" s="17">
        <v>6.76</v>
      </c>
      <c r="GN471" s="17">
        <v>6.77</v>
      </c>
      <c r="GO471" s="17">
        <v>6.76</v>
      </c>
      <c r="GP471" s="17">
        <v>6.77</v>
      </c>
      <c r="GQ471" s="17">
        <v>6.77</v>
      </c>
      <c r="GR471" s="17">
        <v>6.77</v>
      </c>
      <c r="GS471" s="17">
        <v>6.78</v>
      </c>
      <c r="GT471" s="17">
        <v>6.78</v>
      </c>
      <c r="GU471" s="17">
        <v>6.78</v>
      </c>
      <c r="GV471" s="17">
        <v>6.78</v>
      </c>
      <c r="GW471" s="17">
        <v>6.78</v>
      </c>
      <c r="GX471" s="17">
        <v>6.77</v>
      </c>
      <c r="GY471" s="17">
        <v>6.78</v>
      </c>
      <c r="GZ471" s="17">
        <v>6.78</v>
      </c>
      <c r="HA471" s="17">
        <v>6.78</v>
      </c>
      <c r="HB471" s="17">
        <v>6.78</v>
      </c>
      <c r="HC471" s="17">
        <v>6.78</v>
      </c>
      <c r="HD471" s="17">
        <v>6.79</v>
      </c>
      <c r="HE471" s="17">
        <v>6.79</v>
      </c>
      <c r="HF471" s="17">
        <v>6.78</v>
      </c>
      <c r="HG471" s="17">
        <v>6.77</v>
      </c>
      <c r="HH471" s="17">
        <v>6.78</v>
      </c>
      <c r="HI471" s="17">
        <v>6.78</v>
      </c>
      <c r="HJ471" s="17">
        <v>6.77</v>
      </c>
      <c r="HK471" s="17">
        <v>6.77</v>
      </c>
      <c r="HL471" s="17">
        <v>6.77</v>
      </c>
      <c r="HM471" s="17">
        <v>6.77</v>
      </c>
      <c r="HN471" s="17">
        <v>6.78</v>
      </c>
      <c r="HO471" s="17">
        <v>6.78</v>
      </c>
      <c r="HP471" s="17">
        <v>6.77</v>
      </c>
      <c r="HQ471" s="17">
        <v>6.78</v>
      </c>
      <c r="HR471" s="17">
        <v>6.77</v>
      </c>
      <c r="HS471" s="17">
        <v>6.77</v>
      </c>
      <c r="HT471" s="17">
        <v>6.77</v>
      </c>
      <c r="HU471" s="17">
        <v>6.78</v>
      </c>
      <c r="HV471" s="17">
        <v>6.78</v>
      </c>
      <c r="HW471" s="17">
        <v>6.78</v>
      </c>
      <c r="HX471" s="17">
        <v>6.78</v>
      </c>
      <c r="HY471" s="17">
        <v>6.78</v>
      </c>
      <c r="HZ471" s="17">
        <v>6.78</v>
      </c>
      <c r="IA471" s="17">
        <v>6.77</v>
      </c>
      <c r="IB471" s="17">
        <v>6.77</v>
      </c>
      <c r="IC471" s="17">
        <v>6.78</v>
      </c>
      <c r="ID471" s="17">
        <v>6.77</v>
      </c>
      <c r="IE471" s="17">
        <v>6.76</v>
      </c>
      <c r="IF471" s="17">
        <v>6.77</v>
      </c>
      <c r="IG471" s="17">
        <v>6.79</v>
      </c>
      <c r="IH471" s="17">
        <v>6.78</v>
      </c>
      <c r="II471" s="17">
        <v>6.78</v>
      </c>
      <c r="IJ471" s="17">
        <v>6.77</v>
      </c>
      <c r="IK471" s="17">
        <v>6.77</v>
      </c>
      <c r="IL471" s="17">
        <v>6.76</v>
      </c>
      <c r="IM471" s="17">
        <v>6.76</v>
      </c>
      <c r="IN471" s="17">
        <v>6.77</v>
      </c>
      <c r="IO471" s="17">
        <v>6.76</v>
      </c>
      <c r="IP471" s="17">
        <v>6.76</v>
      </c>
      <c r="IQ471" s="17">
        <v>6.75</v>
      </c>
      <c r="IR471" s="17">
        <v>6.76</v>
      </c>
      <c r="IS471" s="17">
        <v>6.75</v>
      </c>
      <c r="IT471" s="17">
        <v>6.75</v>
      </c>
      <c r="IU471" s="17">
        <v>6.75</v>
      </c>
      <c r="IV471" s="17">
        <v>6.75</v>
      </c>
      <c r="IW471" s="17">
        <v>6.75</v>
      </c>
      <c r="IX471" s="17">
        <v>6.75</v>
      </c>
      <c r="IY471" s="17">
        <v>6.76</v>
      </c>
    </row>
    <row r="472" spans="1:259" x14ac:dyDescent="0.15">
      <c r="A472" s="17" t="s">
        <v>882</v>
      </c>
      <c r="B472" s="17" t="s">
        <v>883</v>
      </c>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c r="AA472" s="26"/>
      <c r="AB472" s="17"/>
      <c r="AC472" s="26"/>
      <c r="AD472" s="26"/>
      <c r="AE472" s="17"/>
      <c r="AF472" s="17"/>
      <c r="AG472" s="17"/>
      <c r="AH472" s="17"/>
      <c r="AI472" s="17"/>
      <c r="AJ472" s="17"/>
      <c r="AK472" s="17"/>
      <c r="AL472" s="17"/>
      <c r="AM472" s="17"/>
      <c r="AN472" s="17"/>
      <c r="AO472" s="17"/>
      <c r="AP472" s="17"/>
      <c r="AQ472" s="17"/>
      <c r="AR472" s="17"/>
      <c r="AS472" s="17"/>
      <c r="AT472" s="17"/>
      <c r="AU472" s="17"/>
      <c r="AV472" s="17"/>
      <c r="AW472" s="17"/>
      <c r="AX472" s="17"/>
      <c r="AY472" s="17"/>
      <c r="AZ472" s="17"/>
      <c r="BA472" s="17"/>
      <c r="BB472" s="17"/>
      <c r="BC472" s="17"/>
      <c r="BD472" s="17"/>
      <c r="BE472" s="17"/>
      <c r="BF472" s="17"/>
      <c r="BG472" s="17"/>
      <c r="BH472" s="17"/>
      <c r="BI472" s="17"/>
      <c r="BJ472" s="26"/>
      <c r="BK472" s="17"/>
      <c r="BL472" s="17"/>
      <c r="BM472" s="17"/>
      <c r="BN472" s="17"/>
      <c r="BO472" s="17"/>
      <c r="BP472" s="17"/>
      <c r="BQ472" s="17"/>
      <c r="BR472" s="17"/>
      <c r="BS472" s="17"/>
      <c r="BT472" s="17"/>
      <c r="BU472" s="17"/>
      <c r="BV472" s="17"/>
      <c r="BW472" s="17"/>
      <c r="BX472" s="26"/>
      <c r="BY472" s="26"/>
      <c r="BZ472" s="26"/>
      <c r="CA472" s="26"/>
      <c r="CB472" s="26"/>
      <c r="CC472" s="17"/>
      <c r="CD472" s="17"/>
      <c r="CE472" s="17"/>
      <c r="CF472" s="17"/>
      <c r="CG472" s="17"/>
      <c r="CH472" s="17"/>
      <c r="CI472" s="17"/>
      <c r="CJ472" s="26"/>
      <c r="CK472" s="17"/>
      <c r="CL472" s="17"/>
      <c r="CM472" s="17"/>
      <c r="CN472" s="17"/>
      <c r="CO472" s="17"/>
      <c r="CP472" s="17"/>
      <c r="CQ472" s="17"/>
      <c r="CR472" s="17"/>
      <c r="CS472" s="17"/>
      <c r="CT472" s="17"/>
      <c r="CU472" s="17"/>
      <c r="CV472" s="17"/>
      <c r="CW472" s="17"/>
      <c r="CX472" s="17"/>
      <c r="CY472" s="26"/>
      <c r="CZ472" s="26"/>
      <c r="DA472" s="26"/>
      <c r="DB472" s="17"/>
      <c r="DC472" s="17"/>
      <c r="DD472" s="17"/>
      <c r="DE472" s="17"/>
      <c r="DF472" s="17"/>
      <c r="DG472" s="17"/>
      <c r="DH472" s="26"/>
      <c r="DI472" s="17"/>
      <c r="DJ472" s="17"/>
      <c r="DK472" s="17"/>
      <c r="DL472" s="17"/>
      <c r="DM472" s="17">
        <v>26.38</v>
      </c>
      <c r="DN472" s="17">
        <v>26.38</v>
      </c>
      <c r="DO472" s="17">
        <v>26.38</v>
      </c>
      <c r="DP472" s="17">
        <v>26.38</v>
      </c>
      <c r="DQ472" s="17">
        <v>26.38</v>
      </c>
      <c r="DR472" s="17">
        <v>26.38</v>
      </c>
      <c r="DS472" s="17">
        <v>26.39</v>
      </c>
      <c r="DT472" s="17">
        <v>26.39</v>
      </c>
      <c r="DU472" s="17">
        <v>26.39</v>
      </c>
      <c r="DV472" s="17">
        <v>26.4</v>
      </c>
      <c r="DW472" s="17">
        <v>26.41</v>
      </c>
      <c r="DX472" s="17">
        <v>26.45</v>
      </c>
      <c r="DY472" s="17">
        <v>26.46</v>
      </c>
      <c r="DZ472" s="17">
        <v>26.46</v>
      </c>
      <c r="EA472" s="17">
        <v>26.43</v>
      </c>
      <c r="EB472" s="17">
        <v>26.44</v>
      </c>
      <c r="EC472" s="17">
        <v>26.42</v>
      </c>
      <c r="ED472" s="17">
        <v>26.42</v>
      </c>
      <c r="EE472" s="17">
        <v>26.4</v>
      </c>
      <c r="EF472" s="17">
        <v>26.38</v>
      </c>
      <c r="EG472" s="17">
        <v>26.37</v>
      </c>
      <c r="EH472" s="17">
        <v>26.36</v>
      </c>
      <c r="EI472" s="17">
        <v>26.35</v>
      </c>
      <c r="EJ472" s="17">
        <v>26.35</v>
      </c>
      <c r="EK472" s="17">
        <v>26.36</v>
      </c>
      <c r="EL472" s="17">
        <v>26.36</v>
      </c>
      <c r="EM472" s="17">
        <v>26.35</v>
      </c>
      <c r="EN472" s="17">
        <v>26.36</v>
      </c>
      <c r="EO472" s="17">
        <v>26.37</v>
      </c>
      <c r="EP472" s="17">
        <v>26.45</v>
      </c>
      <c r="EQ472" s="17">
        <v>26.46</v>
      </c>
      <c r="ER472" s="17">
        <v>26.48</v>
      </c>
      <c r="ES472" s="17">
        <v>26.48</v>
      </c>
      <c r="ET472" s="17">
        <v>26.47</v>
      </c>
      <c r="EU472" s="17">
        <v>26.49</v>
      </c>
      <c r="EV472" s="17">
        <v>26.49</v>
      </c>
      <c r="EW472" s="17">
        <v>26.49</v>
      </c>
      <c r="EX472" s="17">
        <v>26.49</v>
      </c>
      <c r="EY472" s="17">
        <v>26.48</v>
      </c>
      <c r="EZ472" s="17">
        <v>26.48</v>
      </c>
      <c r="FA472" s="17">
        <v>26.46</v>
      </c>
      <c r="FB472" s="17">
        <v>26.46</v>
      </c>
      <c r="FC472" s="17">
        <v>26.44</v>
      </c>
      <c r="FD472" s="17">
        <v>26.42</v>
      </c>
      <c r="FE472" s="17">
        <v>26.4</v>
      </c>
      <c r="FF472" s="17">
        <v>26.4</v>
      </c>
      <c r="FG472" s="17">
        <v>26.4</v>
      </c>
      <c r="FH472" s="17">
        <v>26.42</v>
      </c>
      <c r="FI472" s="17">
        <v>26.41</v>
      </c>
      <c r="FJ472" s="17">
        <v>26.47</v>
      </c>
      <c r="FK472" s="17">
        <v>26.47</v>
      </c>
      <c r="FL472" s="17">
        <v>26.4</v>
      </c>
      <c r="FM472" s="17">
        <v>26.4</v>
      </c>
      <c r="FN472" s="17">
        <v>26.43</v>
      </c>
      <c r="FO472" s="17">
        <v>26.42</v>
      </c>
      <c r="FP472" s="17">
        <v>26.41</v>
      </c>
      <c r="FQ472" s="17">
        <v>26.42</v>
      </c>
      <c r="FR472" s="17">
        <v>26.41</v>
      </c>
      <c r="FS472" s="17">
        <v>26.42</v>
      </c>
      <c r="FT472" s="17">
        <v>26.42</v>
      </c>
      <c r="FU472" s="17">
        <v>26.43</v>
      </c>
      <c r="FV472" s="17">
        <v>26.43</v>
      </c>
      <c r="FW472" s="17">
        <v>26.44</v>
      </c>
      <c r="FX472" s="17">
        <v>26.44</v>
      </c>
      <c r="FY472" s="17">
        <v>26.46</v>
      </c>
      <c r="FZ472" s="17">
        <v>26.48</v>
      </c>
      <c r="GA472" s="17">
        <v>26.5</v>
      </c>
      <c r="GB472" s="17">
        <v>26.5</v>
      </c>
      <c r="GC472" s="17">
        <v>26.5</v>
      </c>
      <c r="GD472" s="17">
        <v>26.5</v>
      </c>
      <c r="GE472" s="17">
        <v>26.5</v>
      </c>
      <c r="GF472" s="17">
        <v>26.49</v>
      </c>
      <c r="GG472" s="17">
        <v>26.49</v>
      </c>
      <c r="GH472" s="17">
        <v>26.47</v>
      </c>
      <c r="GI472" s="17">
        <v>26.44</v>
      </c>
      <c r="GJ472" s="17">
        <v>26.45</v>
      </c>
      <c r="GK472" s="17">
        <v>26.44</v>
      </c>
      <c r="GL472" s="17">
        <v>26.43</v>
      </c>
      <c r="GM472" s="17">
        <v>26.44</v>
      </c>
      <c r="GN472" s="17">
        <v>26.4</v>
      </c>
      <c r="GO472" s="17">
        <v>26.3</v>
      </c>
      <c r="GP472" s="17">
        <v>26.31</v>
      </c>
      <c r="GQ472" s="17">
        <v>26.4</v>
      </c>
      <c r="GR472" s="17">
        <v>26.39</v>
      </c>
      <c r="GS472" s="17">
        <v>26.32</v>
      </c>
      <c r="GT472" s="17">
        <v>26.32</v>
      </c>
      <c r="GU472" s="17">
        <v>26.32</v>
      </c>
      <c r="GV472" s="17">
        <v>26.32</v>
      </c>
      <c r="GW472" s="17">
        <v>26.36</v>
      </c>
      <c r="GX472" s="17">
        <v>26.37</v>
      </c>
      <c r="GY472" s="17">
        <v>26.31</v>
      </c>
      <c r="GZ472" s="17">
        <v>26.32</v>
      </c>
      <c r="HA472" s="17">
        <v>26.3</v>
      </c>
      <c r="HB472" s="17">
        <v>26.32</v>
      </c>
      <c r="HC472" s="17">
        <v>26.32</v>
      </c>
      <c r="HD472" s="17">
        <v>26.3</v>
      </c>
      <c r="HE472" s="17">
        <v>26.28</v>
      </c>
      <c r="HF472" s="17">
        <v>26.21</v>
      </c>
      <c r="HG472" s="17">
        <v>26.22</v>
      </c>
      <c r="HH472" s="17">
        <v>26.21</v>
      </c>
      <c r="HI472" s="17">
        <v>26.21</v>
      </c>
      <c r="HJ472" s="17">
        <v>26.2</v>
      </c>
      <c r="HK472" s="17">
        <v>26.2</v>
      </c>
      <c r="HL472" s="17">
        <v>26.2</v>
      </c>
      <c r="HM472" s="17">
        <v>26.19</v>
      </c>
      <c r="HN472" s="17">
        <v>26.18</v>
      </c>
      <c r="HO472" s="17">
        <v>26.16</v>
      </c>
      <c r="HP472" s="17">
        <v>26.16</v>
      </c>
      <c r="HQ472" s="17">
        <v>26.17</v>
      </c>
      <c r="HR472" s="17">
        <v>26.2</v>
      </c>
      <c r="HS472" s="17">
        <v>26.19</v>
      </c>
      <c r="HT472" s="17">
        <v>26.2</v>
      </c>
      <c r="HU472" s="17">
        <v>26.21</v>
      </c>
      <c r="HV472" s="17">
        <v>26.2</v>
      </c>
      <c r="HW472" s="17">
        <v>26.21</v>
      </c>
      <c r="HX472" s="17">
        <v>26.22</v>
      </c>
      <c r="HY472" s="17">
        <v>26.23</v>
      </c>
      <c r="HZ472" s="17">
        <v>26.23</v>
      </c>
      <c r="IA472" s="17">
        <v>26.22</v>
      </c>
      <c r="IB472" s="17">
        <v>26.2</v>
      </c>
      <c r="IC472" s="17">
        <v>26.2</v>
      </c>
      <c r="ID472" s="17">
        <v>26.21</v>
      </c>
      <c r="IE472" s="17">
        <v>26.21</v>
      </c>
      <c r="IF472" s="17">
        <v>26.2</v>
      </c>
      <c r="IG472" s="17">
        <v>26.21</v>
      </c>
      <c r="IH472" s="17">
        <v>26.18</v>
      </c>
      <c r="II472" s="17">
        <v>26.18</v>
      </c>
      <c r="IJ472" s="17">
        <v>26.17</v>
      </c>
      <c r="IK472" s="17">
        <v>26.16</v>
      </c>
      <c r="IL472" s="17">
        <v>26.18</v>
      </c>
      <c r="IM472" s="17">
        <v>26.19</v>
      </c>
      <c r="IN472" s="17">
        <v>26.23</v>
      </c>
      <c r="IO472" s="17">
        <v>26.25</v>
      </c>
      <c r="IP472" s="17">
        <v>26.28</v>
      </c>
      <c r="IQ472" s="17">
        <v>26.33</v>
      </c>
      <c r="IR472" s="17">
        <v>26.41</v>
      </c>
      <c r="IS472" s="17">
        <v>26.39</v>
      </c>
      <c r="IT472" s="17">
        <v>26.35</v>
      </c>
      <c r="IU472" s="17">
        <v>26.35</v>
      </c>
      <c r="IV472" s="17">
        <v>26.35</v>
      </c>
      <c r="IW472" s="17">
        <v>26.34</v>
      </c>
      <c r="IX472" s="17">
        <v>26.33</v>
      </c>
      <c r="IY472" s="17">
        <v>26.34</v>
      </c>
    </row>
    <row r="473" spans="1:259" x14ac:dyDescent="0.15">
      <c r="A473" s="17" t="s">
        <v>4535</v>
      </c>
      <c r="B473" s="17" t="s">
        <v>4786</v>
      </c>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c r="AA473" s="26"/>
      <c r="AB473" s="17"/>
      <c r="AC473" s="26"/>
      <c r="AD473" s="26"/>
      <c r="AE473" s="17"/>
      <c r="AF473" s="17"/>
      <c r="AG473" s="17"/>
      <c r="AH473" s="17"/>
      <c r="AI473" s="17"/>
      <c r="AJ473" s="17"/>
      <c r="AK473" s="17"/>
      <c r="AL473" s="17"/>
      <c r="AM473" s="17"/>
      <c r="AN473" s="17"/>
      <c r="AO473" s="17"/>
      <c r="AP473" s="17"/>
      <c r="AQ473" s="17"/>
      <c r="AR473" s="17"/>
      <c r="AS473" s="17"/>
      <c r="AT473" s="17"/>
      <c r="AU473" s="17"/>
      <c r="AV473" s="17"/>
      <c r="AW473" s="17"/>
      <c r="AX473" s="17"/>
      <c r="AY473" s="17"/>
      <c r="AZ473" s="17"/>
      <c r="BA473" s="17"/>
      <c r="BB473" s="17"/>
      <c r="BC473" s="17"/>
      <c r="BD473" s="17"/>
      <c r="BE473" s="17"/>
      <c r="BF473" s="17"/>
      <c r="BG473" s="17"/>
      <c r="BH473" s="17"/>
      <c r="BI473" s="17"/>
      <c r="BJ473" s="26"/>
      <c r="BK473" s="17"/>
      <c r="BL473" s="17"/>
      <c r="BM473" s="17"/>
      <c r="BN473" s="17"/>
      <c r="BO473" s="17"/>
      <c r="BP473" s="17"/>
      <c r="BQ473" s="17"/>
      <c r="BR473" s="17"/>
      <c r="BS473" s="17"/>
      <c r="BT473" s="17"/>
      <c r="BU473" s="17"/>
      <c r="BV473" s="17"/>
      <c r="BW473" s="17"/>
      <c r="BX473" s="26"/>
      <c r="BY473" s="26"/>
      <c r="BZ473" s="26"/>
      <c r="CA473" s="26"/>
      <c r="CB473" s="26"/>
      <c r="CC473" s="17"/>
      <c r="CD473" s="17"/>
      <c r="CE473" s="17"/>
      <c r="CF473" s="17"/>
      <c r="CG473" s="17"/>
      <c r="CH473" s="17"/>
      <c r="CI473" s="17"/>
      <c r="CJ473" s="26"/>
      <c r="CK473" s="17"/>
      <c r="CL473" s="17"/>
      <c r="CM473" s="17"/>
      <c r="CN473" s="17"/>
      <c r="CO473" s="17"/>
      <c r="CP473" s="17"/>
      <c r="CQ473" s="17"/>
      <c r="CR473" s="17"/>
      <c r="CS473" s="17"/>
      <c r="CT473" s="17"/>
      <c r="CU473" s="17"/>
      <c r="CV473" s="17"/>
      <c r="CW473" s="17"/>
      <c r="CX473" s="17"/>
      <c r="CY473" s="26"/>
      <c r="CZ473" s="26"/>
      <c r="DA473" s="26"/>
      <c r="DB473" s="17"/>
      <c r="DC473" s="17"/>
      <c r="DD473" s="17"/>
      <c r="DE473" s="17"/>
      <c r="DF473" s="17"/>
      <c r="DG473" s="17"/>
      <c r="DH473" s="26"/>
      <c r="DI473" s="17"/>
      <c r="DJ473" s="17"/>
      <c r="DK473" s="17"/>
      <c r="DL473" s="17"/>
      <c r="DM473" s="17">
        <v>8.27</v>
      </c>
      <c r="DN473" s="17">
        <v>8.2799999999999994</v>
      </c>
      <c r="DO473" s="17">
        <v>8.2799999999999994</v>
      </c>
      <c r="DP473" s="17">
        <v>8.2899999999999991</v>
      </c>
      <c r="DQ473" s="17">
        <v>8.2799999999999994</v>
      </c>
      <c r="DR473" s="17">
        <v>8.2799999999999994</v>
      </c>
      <c r="DS473" s="17">
        <v>8.2799999999999994</v>
      </c>
      <c r="DT473" s="17">
        <v>8.2799999999999994</v>
      </c>
      <c r="DU473" s="17">
        <v>8.27</v>
      </c>
      <c r="DV473" s="17">
        <v>8.26</v>
      </c>
      <c r="DW473" s="17">
        <v>8.27</v>
      </c>
      <c r="DX473" s="17">
        <v>8.2799999999999994</v>
      </c>
      <c r="DY473" s="17">
        <v>8.2799999999999994</v>
      </c>
      <c r="DZ473" s="17">
        <v>8.2799999999999994</v>
      </c>
      <c r="EA473" s="17">
        <v>8.27</v>
      </c>
      <c r="EB473" s="17">
        <v>8.2799999999999994</v>
      </c>
      <c r="EC473" s="17">
        <v>8.26</v>
      </c>
      <c r="ED473" s="17">
        <v>8.26</v>
      </c>
      <c r="EE473" s="17">
        <v>8.26</v>
      </c>
      <c r="EF473" s="17">
        <v>8.25</v>
      </c>
      <c r="EG473" s="17">
        <v>8.26</v>
      </c>
      <c r="EH473" s="17">
        <v>8.26</v>
      </c>
      <c r="EI473" s="17">
        <v>8.27</v>
      </c>
      <c r="EJ473" s="17">
        <v>8.26</v>
      </c>
      <c r="EK473" s="17">
        <v>8.27</v>
      </c>
      <c r="EL473" s="17">
        <v>8.27</v>
      </c>
      <c r="EM473" s="17">
        <v>8.26</v>
      </c>
      <c r="EN473" s="17">
        <v>8.2799999999999994</v>
      </c>
      <c r="EO473" s="17">
        <v>8.27</v>
      </c>
      <c r="EP473" s="17">
        <v>8.27</v>
      </c>
      <c r="EQ473" s="17">
        <v>8.26</v>
      </c>
      <c r="ER473" s="17">
        <v>8.27</v>
      </c>
      <c r="ES473" s="17">
        <v>8.27</v>
      </c>
      <c r="ET473" s="17">
        <v>8.27</v>
      </c>
      <c r="EU473" s="17">
        <v>8.2799999999999994</v>
      </c>
      <c r="EV473" s="17">
        <v>8.2799999999999994</v>
      </c>
      <c r="EW473" s="17">
        <v>8.2799999999999994</v>
      </c>
      <c r="EX473" s="17">
        <v>8.2799999999999994</v>
      </c>
      <c r="EY473" s="17">
        <v>8.2799999999999994</v>
      </c>
      <c r="EZ473" s="17">
        <v>8.2799999999999994</v>
      </c>
      <c r="FA473" s="17">
        <v>8.2799999999999994</v>
      </c>
      <c r="FB473" s="17">
        <v>8.2799999999999994</v>
      </c>
      <c r="FC473" s="17">
        <v>8.2799999999999994</v>
      </c>
      <c r="FD473" s="17">
        <v>8.27</v>
      </c>
      <c r="FE473" s="17">
        <v>8.2799999999999994</v>
      </c>
      <c r="FF473" s="17">
        <v>8.2899999999999991</v>
      </c>
      <c r="FG473" s="17">
        <v>8.2799999999999994</v>
      </c>
      <c r="FH473" s="17">
        <v>8.2799999999999994</v>
      </c>
      <c r="FI473" s="17">
        <v>8.3000000000000007</v>
      </c>
      <c r="FJ473" s="17">
        <v>8.2899999999999991</v>
      </c>
      <c r="FK473" s="17">
        <v>8.2899999999999991</v>
      </c>
      <c r="FL473" s="17">
        <v>8.2899999999999991</v>
      </c>
      <c r="FM473" s="17">
        <v>8.3000000000000007</v>
      </c>
      <c r="FN473" s="17">
        <v>8.2899999999999991</v>
      </c>
      <c r="FO473" s="17">
        <v>8.3000000000000007</v>
      </c>
      <c r="FP473" s="17">
        <v>8.3000000000000007</v>
      </c>
      <c r="FQ473" s="17">
        <v>8.3000000000000007</v>
      </c>
      <c r="FR473" s="17">
        <v>8.2899999999999991</v>
      </c>
      <c r="FS473" s="17">
        <v>8.2899999999999991</v>
      </c>
      <c r="FT473" s="17">
        <v>8.2899999999999991</v>
      </c>
      <c r="FU473" s="17">
        <v>8.2899999999999991</v>
      </c>
      <c r="FV473" s="17">
        <v>8.2799999999999994</v>
      </c>
      <c r="FW473" s="17">
        <v>8.2799999999999994</v>
      </c>
      <c r="FX473" s="17">
        <v>8.2799999999999994</v>
      </c>
      <c r="FY473" s="17">
        <v>8.2899999999999991</v>
      </c>
      <c r="FZ473" s="17">
        <v>8.2899999999999991</v>
      </c>
      <c r="GA473" s="17">
        <v>8.2899999999999991</v>
      </c>
      <c r="GB473" s="17">
        <v>8.2899999999999991</v>
      </c>
      <c r="GC473" s="17">
        <v>8.2899999999999991</v>
      </c>
      <c r="GD473" s="17">
        <v>8.31</v>
      </c>
      <c r="GE473" s="17">
        <v>8.31</v>
      </c>
      <c r="GF473" s="17">
        <v>8.3000000000000007</v>
      </c>
      <c r="GG473" s="17">
        <v>8.27</v>
      </c>
      <c r="GH473" s="17">
        <v>8.27</v>
      </c>
      <c r="GI473" s="17">
        <v>8.27</v>
      </c>
      <c r="GJ473" s="17">
        <v>8.2799999999999994</v>
      </c>
      <c r="GK473" s="17">
        <v>8.2799999999999994</v>
      </c>
      <c r="GL473" s="17">
        <v>8.2799999999999994</v>
      </c>
      <c r="GM473" s="17">
        <v>8.3000000000000007</v>
      </c>
      <c r="GN473" s="17">
        <v>8.3000000000000007</v>
      </c>
      <c r="GO473" s="17">
        <v>8.32</v>
      </c>
      <c r="GP473" s="17">
        <v>8.31</v>
      </c>
      <c r="GQ473" s="17">
        <v>8.33</v>
      </c>
      <c r="GR473" s="17">
        <v>8.34</v>
      </c>
      <c r="GS473" s="17">
        <v>8.32</v>
      </c>
      <c r="GT473" s="17">
        <v>8.34</v>
      </c>
      <c r="GU473" s="17">
        <v>8.34</v>
      </c>
      <c r="GV473" s="17">
        <v>8.35</v>
      </c>
      <c r="GW473" s="17">
        <v>8.33</v>
      </c>
      <c r="GX473" s="17">
        <v>8.33</v>
      </c>
      <c r="GY473" s="17">
        <v>8.32</v>
      </c>
      <c r="GZ473" s="17">
        <v>8.33</v>
      </c>
      <c r="HA473" s="17">
        <v>8.33</v>
      </c>
      <c r="HB473" s="17">
        <v>8.33</v>
      </c>
      <c r="HC473" s="17">
        <v>8.33</v>
      </c>
      <c r="HD473" s="17">
        <v>8.34</v>
      </c>
      <c r="HE473" s="17">
        <v>8.33</v>
      </c>
      <c r="HF473" s="17">
        <v>8.33</v>
      </c>
      <c r="HG473" s="17">
        <v>8.31</v>
      </c>
      <c r="HH473" s="17">
        <v>8.33</v>
      </c>
      <c r="HI473" s="17">
        <v>8.31</v>
      </c>
      <c r="HJ473" s="17">
        <v>8.31</v>
      </c>
      <c r="HK473" s="17">
        <v>8.31</v>
      </c>
      <c r="HL473" s="17">
        <v>8.3000000000000007</v>
      </c>
      <c r="HM473" s="17">
        <v>8.31</v>
      </c>
      <c r="HN473" s="17">
        <v>8.31</v>
      </c>
      <c r="HO473" s="17">
        <v>8.32</v>
      </c>
      <c r="HP473" s="17">
        <v>8.32</v>
      </c>
      <c r="HQ473" s="17">
        <v>8.31</v>
      </c>
      <c r="HR473" s="17">
        <v>8.3000000000000007</v>
      </c>
      <c r="HS473" s="17">
        <v>8.31</v>
      </c>
      <c r="HT473" s="17">
        <v>8.31</v>
      </c>
      <c r="HU473" s="17">
        <v>8.32</v>
      </c>
      <c r="HV473" s="17">
        <v>8.33</v>
      </c>
      <c r="HW473" s="17">
        <v>8.33</v>
      </c>
      <c r="HX473" s="17">
        <v>8.33</v>
      </c>
      <c r="HY473" s="17">
        <v>8.34</v>
      </c>
      <c r="HZ473" s="17">
        <v>8.32</v>
      </c>
      <c r="IA473" s="17">
        <v>8.33</v>
      </c>
      <c r="IB473" s="17">
        <v>8.32</v>
      </c>
      <c r="IC473" s="17">
        <v>8.32</v>
      </c>
      <c r="ID473" s="17">
        <v>8.34</v>
      </c>
      <c r="IE473" s="17">
        <v>8.35</v>
      </c>
      <c r="IF473" s="17">
        <v>8.33</v>
      </c>
      <c r="IG473" s="17">
        <v>8.35</v>
      </c>
      <c r="IH473" s="17">
        <v>8.34</v>
      </c>
      <c r="II473" s="17">
        <v>8.31</v>
      </c>
      <c r="IJ473" s="17">
        <v>8.32</v>
      </c>
      <c r="IK473" s="17">
        <v>8.31</v>
      </c>
      <c r="IL473" s="17">
        <v>8.31</v>
      </c>
      <c r="IM473" s="17">
        <v>8.3000000000000007</v>
      </c>
      <c r="IN473" s="17">
        <v>8.3000000000000007</v>
      </c>
      <c r="IO473" s="17">
        <v>8.3000000000000007</v>
      </c>
      <c r="IP473" s="17">
        <v>8.3000000000000007</v>
      </c>
      <c r="IQ473" s="17">
        <v>8.3000000000000007</v>
      </c>
      <c r="IR473" s="17">
        <v>8.3000000000000007</v>
      </c>
      <c r="IS473" s="17">
        <v>8.2899999999999991</v>
      </c>
      <c r="IT473" s="17">
        <v>8.3000000000000007</v>
      </c>
      <c r="IU473" s="17">
        <v>8.2899999999999991</v>
      </c>
      <c r="IV473" s="17">
        <v>8.2899999999999991</v>
      </c>
      <c r="IW473" s="17">
        <v>8.2899999999999991</v>
      </c>
      <c r="IX473" s="17">
        <v>8.2899999999999991</v>
      </c>
      <c r="IY473" s="17">
        <v>8.32</v>
      </c>
    </row>
    <row r="474" spans="1:259" x14ac:dyDescent="0.15">
      <c r="A474" s="17" t="s">
        <v>3050</v>
      </c>
      <c r="B474" s="17" t="s">
        <v>3051</v>
      </c>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c r="AA474" s="26"/>
      <c r="AB474" s="17"/>
      <c r="AC474" s="26"/>
      <c r="AD474" s="26"/>
      <c r="AE474" s="17"/>
      <c r="AF474" s="17"/>
      <c r="AG474" s="17"/>
      <c r="AH474" s="17"/>
      <c r="AI474" s="17"/>
      <c r="AJ474" s="17"/>
      <c r="AK474" s="17"/>
      <c r="AL474" s="17"/>
      <c r="AM474" s="17"/>
      <c r="AN474" s="17"/>
      <c r="AO474" s="17"/>
      <c r="AP474" s="17"/>
      <c r="AQ474" s="17"/>
      <c r="AR474" s="17"/>
      <c r="AS474" s="17"/>
      <c r="AT474" s="17"/>
      <c r="AU474" s="17"/>
      <c r="AV474" s="17"/>
      <c r="AW474" s="17"/>
      <c r="AX474" s="17"/>
      <c r="AY474" s="17"/>
      <c r="AZ474" s="17"/>
      <c r="BA474" s="17"/>
      <c r="BB474" s="17"/>
      <c r="BC474" s="17"/>
      <c r="BD474" s="17"/>
      <c r="BE474" s="17"/>
      <c r="BF474" s="17"/>
      <c r="BG474" s="17"/>
      <c r="BH474" s="17"/>
      <c r="BI474" s="17"/>
      <c r="BJ474" s="26"/>
      <c r="BK474" s="17"/>
      <c r="BL474" s="17"/>
      <c r="BM474" s="17"/>
      <c r="BN474" s="17"/>
      <c r="BO474" s="17"/>
      <c r="BP474" s="17"/>
      <c r="BQ474" s="17"/>
      <c r="BR474" s="17"/>
      <c r="BS474" s="17"/>
      <c r="BT474" s="17"/>
      <c r="BU474" s="17"/>
      <c r="BV474" s="17"/>
      <c r="BW474" s="17"/>
      <c r="BX474" s="26"/>
      <c r="BY474" s="26"/>
      <c r="BZ474" s="26"/>
      <c r="CA474" s="26"/>
      <c r="CB474" s="26"/>
      <c r="CC474" s="17"/>
      <c r="CD474" s="17"/>
      <c r="CE474" s="17"/>
      <c r="CF474" s="17"/>
      <c r="CG474" s="17"/>
      <c r="CH474" s="17"/>
      <c r="CI474" s="17"/>
      <c r="CJ474" s="26"/>
      <c r="CK474" s="17"/>
      <c r="CL474" s="17"/>
      <c r="CM474" s="17"/>
      <c r="CN474" s="17"/>
      <c r="CO474" s="17"/>
      <c r="CP474" s="17"/>
      <c r="CQ474" s="17"/>
      <c r="CR474" s="17"/>
      <c r="CS474" s="17"/>
      <c r="CT474" s="17"/>
      <c r="CU474" s="17"/>
      <c r="CV474" s="17"/>
      <c r="CW474" s="17"/>
      <c r="CX474" s="17"/>
      <c r="CY474" s="26"/>
      <c r="CZ474" s="26"/>
      <c r="DA474" s="26"/>
      <c r="DB474" s="17"/>
      <c r="DC474" s="17"/>
      <c r="DD474" s="17"/>
      <c r="DE474" s="17"/>
      <c r="DF474" s="17"/>
      <c r="DG474" s="17"/>
      <c r="DH474" s="26"/>
      <c r="DI474" s="17"/>
      <c r="DJ474" s="17"/>
      <c r="DK474" s="17"/>
      <c r="DL474" s="17"/>
      <c r="DM474" s="17">
        <v>16.510000000000002</v>
      </c>
      <c r="DN474" s="17">
        <v>16.510000000000002</v>
      </c>
      <c r="DO474" s="17">
        <v>16.510000000000002</v>
      </c>
      <c r="DP474" s="17">
        <v>16.52</v>
      </c>
      <c r="DQ474" s="17">
        <v>16.52</v>
      </c>
      <c r="DR474" s="17">
        <v>16.53</v>
      </c>
      <c r="DS474" s="17">
        <v>16.57</v>
      </c>
      <c r="DT474" s="17">
        <v>16.54</v>
      </c>
      <c r="DU474" s="17">
        <v>16.54</v>
      </c>
      <c r="DV474" s="17">
        <v>16.53</v>
      </c>
      <c r="DW474" s="17">
        <v>16.54</v>
      </c>
      <c r="DX474" s="17">
        <v>16.53</v>
      </c>
      <c r="DY474" s="17">
        <v>16.54</v>
      </c>
      <c r="DZ474" s="17">
        <v>16.53</v>
      </c>
      <c r="EA474" s="17">
        <v>16.52</v>
      </c>
      <c r="EB474" s="17">
        <v>16.52</v>
      </c>
      <c r="EC474" s="17">
        <v>16.510000000000002</v>
      </c>
      <c r="ED474" s="17">
        <v>16.52</v>
      </c>
      <c r="EE474" s="17">
        <v>16.52</v>
      </c>
      <c r="EF474" s="17">
        <v>16.52</v>
      </c>
      <c r="EG474" s="17">
        <v>16.52</v>
      </c>
      <c r="EH474" s="17">
        <v>16.52</v>
      </c>
      <c r="EI474" s="17">
        <v>16.52</v>
      </c>
      <c r="EJ474" s="17">
        <v>16.53</v>
      </c>
      <c r="EK474" s="17">
        <v>16.55</v>
      </c>
      <c r="EL474" s="17">
        <v>16.57</v>
      </c>
      <c r="EM474" s="17">
        <v>16.579999999999998</v>
      </c>
      <c r="EN474" s="17">
        <v>16.57</v>
      </c>
      <c r="EO474" s="17">
        <v>16.61</v>
      </c>
      <c r="EP474" s="17">
        <v>16.649999999999999</v>
      </c>
      <c r="EQ474" s="17">
        <v>16.66</v>
      </c>
      <c r="ER474" s="17">
        <v>16.64</v>
      </c>
      <c r="ES474" s="17">
        <v>16.63</v>
      </c>
      <c r="ET474" s="17">
        <v>16.62</v>
      </c>
      <c r="EU474" s="17">
        <v>16.62</v>
      </c>
      <c r="EV474" s="17">
        <v>16.71</v>
      </c>
      <c r="EW474" s="17">
        <v>16.739999999999998</v>
      </c>
      <c r="EX474" s="17">
        <v>16.72</v>
      </c>
      <c r="EY474" s="17">
        <v>16.73</v>
      </c>
      <c r="EZ474" s="17">
        <v>16.72</v>
      </c>
      <c r="FA474" s="17">
        <v>16.72</v>
      </c>
      <c r="FB474" s="17">
        <v>16.73</v>
      </c>
      <c r="FC474" s="17">
        <v>16.79</v>
      </c>
      <c r="FD474" s="17">
        <v>16.8</v>
      </c>
      <c r="FE474" s="17">
        <v>16.78</v>
      </c>
      <c r="FF474" s="17">
        <v>16.75</v>
      </c>
      <c r="FG474" s="17">
        <v>16.73</v>
      </c>
      <c r="FH474" s="17">
        <v>16.72</v>
      </c>
      <c r="FI474" s="17">
        <v>16.73</v>
      </c>
      <c r="FJ474" s="17">
        <v>16.760000000000002</v>
      </c>
      <c r="FK474" s="17">
        <v>16.77</v>
      </c>
      <c r="FL474" s="17">
        <v>16.75</v>
      </c>
      <c r="FM474" s="17">
        <v>16.73</v>
      </c>
      <c r="FN474" s="17">
        <v>16.73</v>
      </c>
      <c r="FO474" s="17">
        <v>16.73</v>
      </c>
      <c r="FP474" s="17">
        <v>16.73</v>
      </c>
      <c r="FQ474" s="17">
        <v>16.72</v>
      </c>
      <c r="FR474" s="17">
        <v>16.690000000000001</v>
      </c>
      <c r="FS474" s="17">
        <v>16.649999999999999</v>
      </c>
      <c r="FT474" s="17">
        <v>16.68</v>
      </c>
      <c r="FU474" s="17">
        <v>16.690000000000001</v>
      </c>
      <c r="FV474" s="17">
        <v>16.690000000000001</v>
      </c>
      <c r="FW474" s="17">
        <v>16.690000000000001</v>
      </c>
      <c r="FX474" s="17">
        <v>16.690000000000001</v>
      </c>
      <c r="FY474" s="17">
        <v>16.690000000000001</v>
      </c>
      <c r="FZ474" s="17">
        <v>16.72</v>
      </c>
      <c r="GA474" s="17">
        <v>16.75</v>
      </c>
      <c r="GB474" s="17">
        <v>16.71</v>
      </c>
      <c r="GC474" s="17">
        <v>16.72</v>
      </c>
      <c r="GD474" s="17">
        <v>16.71</v>
      </c>
      <c r="GE474" s="17">
        <v>16.73</v>
      </c>
      <c r="GF474" s="17">
        <v>16.72</v>
      </c>
      <c r="GG474" s="17">
        <v>16.82</v>
      </c>
      <c r="GH474" s="17">
        <v>16.89</v>
      </c>
      <c r="GI474" s="17">
        <v>16.88</v>
      </c>
      <c r="GJ474" s="17">
        <v>16.850000000000001</v>
      </c>
      <c r="GK474" s="17">
        <v>16.829999999999998</v>
      </c>
      <c r="GL474" s="17">
        <v>16.829999999999998</v>
      </c>
      <c r="GM474" s="17">
        <v>16.86</v>
      </c>
      <c r="GN474" s="17">
        <v>16.940000000000001</v>
      </c>
      <c r="GO474" s="17">
        <v>16.989999999999998</v>
      </c>
      <c r="GP474" s="17">
        <v>17.03</v>
      </c>
      <c r="GQ474" s="17">
        <v>17</v>
      </c>
      <c r="GR474" s="17">
        <v>16.989999999999998</v>
      </c>
      <c r="GS474" s="17">
        <v>16.989999999999998</v>
      </c>
      <c r="GT474" s="17">
        <v>16.95</v>
      </c>
      <c r="GU474" s="17">
        <v>16.91</v>
      </c>
      <c r="GV474" s="17">
        <v>16.95</v>
      </c>
      <c r="GW474" s="17">
        <v>16.97</v>
      </c>
      <c r="GX474" s="17">
        <v>16.97</v>
      </c>
      <c r="GY474" s="17">
        <v>16.95</v>
      </c>
      <c r="GZ474" s="17">
        <v>16.95</v>
      </c>
      <c r="HA474" s="17">
        <v>16.93</v>
      </c>
      <c r="HB474" s="17">
        <v>16.940000000000001</v>
      </c>
      <c r="HC474" s="17">
        <v>16.95</v>
      </c>
      <c r="HD474" s="17">
        <v>16.97</v>
      </c>
      <c r="HE474" s="17">
        <v>16.989999999999998</v>
      </c>
      <c r="HF474" s="17">
        <v>17.04</v>
      </c>
      <c r="HG474" s="17">
        <v>17</v>
      </c>
      <c r="HH474" s="17">
        <v>17</v>
      </c>
      <c r="HI474" s="17">
        <v>16.95</v>
      </c>
      <c r="HJ474" s="17">
        <v>16.920000000000002</v>
      </c>
      <c r="HK474" s="17">
        <v>16.920000000000002</v>
      </c>
      <c r="HL474" s="17">
        <v>16.920000000000002</v>
      </c>
      <c r="HM474" s="17">
        <v>16.899999999999999</v>
      </c>
      <c r="HN474" s="17">
        <v>16.850000000000001</v>
      </c>
      <c r="HO474" s="17">
        <v>16.829999999999998</v>
      </c>
      <c r="HP474" s="17">
        <v>16.850000000000001</v>
      </c>
      <c r="HQ474" s="17">
        <v>16.86</v>
      </c>
      <c r="HR474" s="17">
        <v>16.88</v>
      </c>
      <c r="HS474" s="17">
        <v>16.89</v>
      </c>
      <c r="HT474" s="17">
        <v>16.89</v>
      </c>
      <c r="HU474" s="17">
        <v>16.88</v>
      </c>
      <c r="HV474" s="17">
        <v>16.829999999999998</v>
      </c>
      <c r="HW474" s="17">
        <v>16.850000000000001</v>
      </c>
      <c r="HX474" s="17">
        <v>16.850000000000001</v>
      </c>
      <c r="HY474" s="17">
        <v>16.829999999999998</v>
      </c>
      <c r="HZ474" s="17">
        <v>16.86</v>
      </c>
      <c r="IA474" s="17">
        <v>16.829999999999998</v>
      </c>
      <c r="IB474" s="17">
        <v>16.829999999999998</v>
      </c>
      <c r="IC474" s="17">
        <v>16.809999999999999</v>
      </c>
      <c r="ID474" s="17">
        <v>16.78</v>
      </c>
      <c r="IE474" s="17">
        <v>16.809999999999999</v>
      </c>
      <c r="IF474" s="17">
        <v>16.809999999999999</v>
      </c>
      <c r="IG474" s="17">
        <v>16.8</v>
      </c>
      <c r="IH474" s="17">
        <v>16.79</v>
      </c>
      <c r="II474" s="17">
        <v>16.68</v>
      </c>
      <c r="IJ474" s="17">
        <v>16.72</v>
      </c>
      <c r="IK474" s="17">
        <v>16.739999999999998</v>
      </c>
      <c r="IL474" s="17">
        <v>16.7</v>
      </c>
      <c r="IM474" s="17">
        <v>16.739999999999998</v>
      </c>
      <c r="IN474" s="17">
        <v>16.73</v>
      </c>
      <c r="IO474" s="17">
        <v>16.72</v>
      </c>
      <c r="IP474" s="17">
        <v>16.75</v>
      </c>
      <c r="IQ474" s="17">
        <v>16.760000000000002</v>
      </c>
      <c r="IR474" s="17">
        <v>16.8</v>
      </c>
      <c r="IS474" s="17">
        <v>16.78</v>
      </c>
      <c r="IT474" s="17">
        <v>16.79</v>
      </c>
      <c r="IU474" s="17">
        <v>16.809999999999999</v>
      </c>
      <c r="IV474" s="17">
        <v>16.809999999999999</v>
      </c>
      <c r="IW474" s="17">
        <v>16.809999999999999</v>
      </c>
      <c r="IX474" s="17">
        <v>16.809999999999999</v>
      </c>
      <c r="IY474" s="17">
        <v>16.84</v>
      </c>
    </row>
    <row r="475" spans="1:259" x14ac:dyDescent="0.15">
      <c r="A475" s="17" t="s">
        <v>4609</v>
      </c>
      <c r="B475" s="17" t="s">
        <v>4787</v>
      </c>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c r="AA475" s="26"/>
      <c r="AB475" s="17"/>
      <c r="AC475" s="26"/>
      <c r="AD475" s="26"/>
      <c r="AE475" s="17"/>
      <c r="AF475" s="17"/>
      <c r="AG475" s="17"/>
      <c r="AH475" s="17"/>
      <c r="AI475" s="17"/>
      <c r="AJ475" s="17"/>
      <c r="AK475" s="17"/>
      <c r="AL475" s="17"/>
      <c r="AM475" s="17"/>
      <c r="AN475" s="17"/>
      <c r="AO475" s="17"/>
      <c r="AP475" s="17"/>
      <c r="AQ475" s="17"/>
      <c r="AR475" s="17"/>
      <c r="AS475" s="17"/>
      <c r="AT475" s="17"/>
      <c r="AU475" s="17"/>
      <c r="AV475" s="17"/>
      <c r="AW475" s="17"/>
      <c r="AX475" s="17"/>
      <c r="AY475" s="17"/>
      <c r="AZ475" s="17"/>
      <c r="BA475" s="17"/>
      <c r="BB475" s="17"/>
      <c r="BC475" s="17"/>
      <c r="BD475" s="17"/>
      <c r="BE475" s="17"/>
      <c r="BF475" s="17"/>
      <c r="BG475" s="17"/>
      <c r="BH475" s="17"/>
      <c r="BI475" s="17"/>
      <c r="BJ475" s="26"/>
      <c r="BK475" s="17"/>
      <c r="BL475" s="17"/>
      <c r="BM475" s="17"/>
      <c r="BN475" s="17"/>
      <c r="BO475" s="17"/>
      <c r="BP475" s="17"/>
      <c r="BQ475" s="17"/>
      <c r="BR475" s="17"/>
      <c r="BS475" s="17"/>
      <c r="BT475" s="17"/>
      <c r="BU475" s="17"/>
      <c r="BV475" s="17"/>
      <c r="BW475" s="17"/>
      <c r="BX475" s="26"/>
      <c r="BY475" s="26"/>
      <c r="BZ475" s="26"/>
      <c r="CA475" s="26"/>
      <c r="CB475" s="26"/>
      <c r="CC475" s="17"/>
      <c r="CD475" s="17"/>
      <c r="CE475" s="17"/>
      <c r="CF475" s="17"/>
      <c r="CG475" s="17"/>
      <c r="CH475" s="17"/>
      <c r="CI475" s="17"/>
      <c r="CJ475" s="26"/>
      <c r="CK475" s="17"/>
      <c r="CL475" s="17"/>
      <c r="CM475" s="17"/>
      <c r="CN475" s="17"/>
      <c r="CO475" s="17"/>
      <c r="CP475" s="17"/>
      <c r="CQ475" s="17"/>
      <c r="CR475" s="17"/>
      <c r="CS475" s="17"/>
      <c r="CT475" s="17"/>
      <c r="CU475" s="17"/>
      <c r="CV475" s="17"/>
      <c r="CW475" s="17"/>
      <c r="CX475" s="17"/>
      <c r="CY475" s="26"/>
      <c r="CZ475" s="26"/>
      <c r="DA475" s="26"/>
      <c r="DB475" s="17"/>
      <c r="DC475" s="17"/>
      <c r="DD475" s="17"/>
      <c r="DE475" s="17"/>
      <c r="DF475" s="17"/>
      <c r="DG475" s="17"/>
      <c r="DH475" s="26"/>
      <c r="DI475" s="17"/>
      <c r="DJ475" s="17"/>
      <c r="DK475" s="17"/>
      <c r="DL475" s="17"/>
      <c r="DM475" s="17">
        <v>11.47</v>
      </c>
      <c r="DN475" s="17">
        <v>11.5</v>
      </c>
      <c r="DO475" s="17">
        <v>11.48</v>
      </c>
      <c r="DP475" s="17">
        <v>11.49</v>
      </c>
      <c r="DQ475" s="17">
        <v>11.49</v>
      </c>
      <c r="DR475" s="17">
        <v>11.49</v>
      </c>
      <c r="DS475" s="17">
        <v>11.49</v>
      </c>
      <c r="DT475" s="17">
        <v>11.49</v>
      </c>
      <c r="DU475" s="17">
        <v>11.49</v>
      </c>
      <c r="DV475" s="17">
        <v>11.49</v>
      </c>
      <c r="DW475" s="17">
        <v>11.51</v>
      </c>
      <c r="DX475" s="17">
        <v>11.5</v>
      </c>
      <c r="DY475" s="17">
        <v>11.52</v>
      </c>
      <c r="DZ475" s="17">
        <v>11.51</v>
      </c>
      <c r="EA475" s="17">
        <v>11.5</v>
      </c>
      <c r="EB475" s="17">
        <v>11.49</v>
      </c>
      <c r="EC475" s="17">
        <v>11.49</v>
      </c>
      <c r="ED475" s="17">
        <v>11.49</v>
      </c>
      <c r="EE475" s="17">
        <v>11.48</v>
      </c>
      <c r="EF475" s="17">
        <v>11.48</v>
      </c>
      <c r="EG475" s="17">
        <v>11.48</v>
      </c>
      <c r="EH475" s="17">
        <v>11.48</v>
      </c>
      <c r="EI475" s="17">
        <v>11.51</v>
      </c>
      <c r="EJ475" s="17">
        <v>11.5</v>
      </c>
      <c r="EK475" s="17">
        <v>11.51</v>
      </c>
      <c r="EL475" s="17">
        <v>11.51</v>
      </c>
      <c r="EM475" s="17">
        <v>11.51</v>
      </c>
      <c r="EN475" s="17">
        <v>11.49</v>
      </c>
      <c r="EO475" s="17">
        <v>11.48</v>
      </c>
      <c r="EP475" s="17">
        <v>11.48</v>
      </c>
      <c r="EQ475" s="17">
        <v>11.48</v>
      </c>
      <c r="ER475" s="17">
        <v>11.49</v>
      </c>
      <c r="ES475" s="17">
        <v>11.51</v>
      </c>
      <c r="ET475" s="17">
        <v>11.5</v>
      </c>
      <c r="EU475" s="17">
        <v>11.49</v>
      </c>
      <c r="EV475" s="17">
        <v>11.49</v>
      </c>
      <c r="EW475" s="17">
        <v>11.49</v>
      </c>
      <c r="EX475" s="17">
        <v>11.49</v>
      </c>
      <c r="EY475" s="17">
        <v>11.49</v>
      </c>
      <c r="EZ475" s="17">
        <v>11.48</v>
      </c>
      <c r="FA475" s="17">
        <v>11.48</v>
      </c>
      <c r="FB475" s="17">
        <v>11.47</v>
      </c>
      <c r="FC475" s="17">
        <v>11.48</v>
      </c>
      <c r="FD475" s="17">
        <v>11.48</v>
      </c>
      <c r="FE475" s="17">
        <v>11.48</v>
      </c>
      <c r="FF475" s="17">
        <v>11.47</v>
      </c>
      <c r="FG475" s="17">
        <v>11.47</v>
      </c>
      <c r="FH475" s="17">
        <v>11.48</v>
      </c>
      <c r="FI475" s="17">
        <v>11.47</v>
      </c>
      <c r="FJ475" s="17">
        <v>11.47</v>
      </c>
      <c r="FK475" s="17">
        <v>11.49</v>
      </c>
      <c r="FL475" s="17">
        <v>11.48</v>
      </c>
      <c r="FM475" s="17">
        <v>11.49</v>
      </c>
      <c r="FN475" s="17">
        <v>11.48</v>
      </c>
      <c r="FO475" s="17">
        <v>11.49</v>
      </c>
      <c r="FP475" s="17">
        <v>11.48</v>
      </c>
      <c r="FQ475" s="17">
        <v>11.48</v>
      </c>
      <c r="FR475" s="17">
        <v>11.48</v>
      </c>
      <c r="FS475" s="17">
        <v>11.48</v>
      </c>
      <c r="FT475" s="17">
        <v>11.48</v>
      </c>
      <c r="FU475" s="17">
        <v>11.48</v>
      </c>
      <c r="FV475" s="17">
        <v>11.48</v>
      </c>
      <c r="FW475" s="17">
        <v>11.48</v>
      </c>
      <c r="FX475" s="17">
        <v>11.48</v>
      </c>
      <c r="FY475" s="17">
        <v>11.49</v>
      </c>
      <c r="FZ475" s="17">
        <v>11.48</v>
      </c>
      <c r="GA475" s="17">
        <v>11.48</v>
      </c>
      <c r="GB475" s="17">
        <v>11.48</v>
      </c>
      <c r="GC475" s="17">
        <v>11.48</v>
      </c>
      <c r="GD475" s="17">
        <v>11.48</v>
      </c>
      <c r="GE475" s="17">
        <v>11.48</v>
      </c>
      <c r="GF475" s="17">
        <v>11.47</v>
      </c>
      <c r="GG475" s="17">
        <v>11.46</v>
      </c>
      <c r="GH475" s="17">
        <v>11.47</v>
      </c>
      <c r="GI475" s="17">
        <v>11.46</v>
      </c>
      <c r="GJ475" s="17">
        <v>11.46</v>
      </c>
      <c r="GK475" s="17">
        <v>11.46</v>
      </c>
      <c r="GL475" s="17">
        <v>11.44</v>
      </c>
      <c r="GM475" s="17">
        <v>11.42</v>
      </c>
      <c r="GN475" s="17">
        <v>11.44</v>
      </c>
      <c r="GO475" s="17">
        <v>11.44</v>
      </c>
      <c r="GP475" s="17">
        <v>11.45</v>
      </c>
      <c r="GQ475" s="17">
        <v>11.46</v>
      </c>
      <c r="GR475" s="17">
        <v>11.46</v>
      </c>
      <c r="GS475" s="17">
        <v>11.45</v>
      </c>
      <c r="GT475" s="17">
        <v>11.46</v>
      </c>
      <c r="GU475" s="17">
        <v>11.45</v>
      </c>
      <c r="GV475" s="17">
        <v>11.45</v>
      </c>
      <c r="GW475" s="17">
        <v>11.45</v>
      </c>
      <c r="GX475" s="17">
        <v>11.46</v>
      </c>
      <c r="GY475" s="17">
        <v>11.47</v>
      </c>
      <c r="GZ475" s="17">
        <v>11.49</v>
      </c>
      <c r="HA475" s="17">
        <v>11.5</v>
      </c>
      <c r="HB475" s="17">
        <v>11.49</v>
      </c>
      <c r="HC475" s="17">
        <v>11.48</v>
      </c>
      <c r="HD475" s="17">
        <v>11.48</v>
      </c>
      <c r="HE475" s="17">
        <v>11.47</v>
      </c>
      <c r="HF475" s="17">
        <v>11.45</v>
      </c>
      <c r="HG475" s="17">
        <v>11.44</v>
      </c>
      <c r="HH475" s="17">
        <v>11.44</v>
      </c>
      <c r="HI475" s="17">
        <v>11.46</v>
      </c>
      <c r="HJ475" s="17">
        <v>11.43</v>
      </c>
      <c r="HK475" s="17">
        <v>11.43</v>
      </c>
      <c r="HL475" s="17">
        <v>11.43</v>
      </c>
      <c r="HM475" s="17">
        <v>11.44</v>
      </c>
      <c r="HN475" s="17">
        <v>11.44</v>
      </c>
      <c r="HO475" s="17">
        <v>11.42</v>
      </c>
      <c r="HP475" s="17">
        <v>11.42</v>
      </c>
      <c r="HQ475" s="17">
        <v>11.43</v>
      </c>
      <c r="HR475" s="17">
        <v>11.43</v>
      </c>
      <c r="HS475" s="17">
        <v>11.43</v>
      </c>
      <c r="HT475" s="17">
        <v>11.41</v>
      </c>
      <c r="HU475" s="17">
        <v>11.42</v>
      </c>
      <c r="HV475" s="17">
        <v>11.46</v>
      </c>
      <c r="HW475" s="17">
        <v>11.43</v>
      </c>
      <c r="HX475" s="17">
        <v>11.43</v>
      </c>
      <c r="HY475" s="17">
        <v>11.45</v>
      </c>
      <c r="HZ475" s="17">
        <v>11.43</v>
      </c>
      <c r="IA475" s="17">
        <v>11.42</v>
      </c>
      <c r="IB475" s="17">
        <v>11.41</v>
      </c>
      <c r="IC475" s="17">
        <v>11.41</v>
      </c>
      <c r="ID475" s="17">
        <v>11.41</v>
      </c>
      <c r="IE475" s="17">
        <v>11.4</v>
      </c>
      <c r="IF475" s="17">
        <v>11.41</v>
      </c>
      <c r="IG475" s="17">
        <v>11.4</v>
      </c>
      <c r="IH475" s="17">
        <v>11.4</v>
      </c>
      <c r="II475" s="17">
        <v>11.39</v>
      </c>
      <c r="IJ475" s="17">
        <v>11.37</v>
      </c>
      <c r="IK475" s="17">
        <v>11.38</v>
      </c>
      <c r="IL475" s="17">
        <v>11.36</v>
      </c>
      <c r="IM475" s="17">
        <v>11.37</v>
      </c>
      <c r="IN475" s="17">
        <v>11.36</v>
      </c>
      <c r="IO475" s="17">
        <v>11.33</v>
      </c>
      <c r="IP475" s="17">
        <v>11.33</v>
      </c>
      <c r="IQ475" s="17">
        <v>11.3</v>
      </c>
      <c r="IR475" s="17">
        <v>11.32</v>
      </c>
      <c r="IS475" s="17">
        <v>11.34</v>
      </c>
      <c r="IT475" s="17">
        <v>11.31</v>
      </c>
      <c r="IU475" s="17">
        <v>11.28</v>
      </c>
      <c r="IV475" s="17">
        <v>11.27</v>
      </c>
      <c r="IW475" s="17">
        <v>11.27</v>
      </c>
      <c r="IX475" s="17">
        <v>11.27</v>
      </c>
      <c r="IY475" s="17">
        <v>11.28</v>
      </c>
    </row>
    <row r="476" spans="1:259" x14ac:dyDescent="0.15">
      <c r="A476" s="17" t="s">
        <v>4621</v>
      </c>
      <c r="B476" s="17" t="s">
        <v>4788</v>
      </c>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c r="AA476" s="26"/>
      <c r="AB476" s="17"/>
      <c r="AC476" s="26"/>
      <c r="AD476" s="26"/>
      <c r="AE476" s="17"/>
      <c r="AF476" s="17"/>
      <c r="AG476" s="17"/>
      <c r="AH476" s="17"/>
      <c r="AI476" s="17"/>
      <c r="AJ476" s="17"/>
      <c r="AK476" s="17"/>
      <c r="AL476" s="17"/>
      <c r="AM476" s="17"/>
      <c r="AN476" s="17"/>
      <c r="AO476" s="17"/>
      <c r="AP476" s="17"/>
      <c r="AQ476" s="17"/>
      <c r="AR476" s="17"/>
      <c r="AS476" s="17"/>
      <c r="AT476" s="17"/>
      <c r="AU476" s="17"/>
      <c r="AV476" s="17"/>
      <c r="AW476" s="17"/>
      <c r="AX476" s="17"/>
      <c r="AY476" s="17"/>
      <c r="AZ476" s="17"/>
      <c r="BA476" s="17"/>
      <c r="BB476" s="17"/>
      <c r="BC476" s="17"/>
      <c r="BD476" s="17"/>
      <c r="BE476" s="17"/>
      <c r="BF476" s="17"/>
      <c r="BG476" s="17"/>
      <c r="BH476" s="17"/>
      <c r="BI476" s="17"/>
      <c r="BJ476" s="26"/>
      <c r="BK476" s="17"/>
      <c r="BL476" s="17"/>
      <c r="BM476" s="17"/>
      <c r="BN476" s="17"/>
      <c r="BO476" s="17"/>
      <c r="BP476" s="17"/>
      <c r="BQ476" s="17"/>
      <c r="BR476" s="17"/>
      <c r="BS476" s="17"/>
      <c r="BT476" s="17"/>
      <c r="BU476" s="17"/>
      <c r="BV476" s="17"/>
      <c r="BW476" s="17"/>
      <c r="BX476" s="26"/>
      <c r="BY476" s="26"/>
      <c r="BZ476" s="26"/>
      <c r="CA476" s="26"/>
      <c r="CB476" s="26"/>
      <c r="CC476" s="17"/>
      <c r="CD476" s="17"/>
      <c r="CE476" s="17"/>
      <c r="CF476" s="17"/>
      <c r="CG476" s="17"/>
      <c r="CH476" s="17"/>
      <c r="CI476" s="17"/>
      <c r="CJ476" s="26"/>
      <c r="CK476" s="17"/>
      <c r="CL476" s="17"/>
      <c r="CM476" s="17"/>
      <c r="CN476" s="17"/>
      <c r="CO476" s="17"/>
      <c r="CP476" s="17"/>
      <c r="CQ476" s="17"/>
      <c r="CR476" s="17"/>
      <c r="CS476" s="17"/>
      <c r="CT476" s="17"/>
      <c r="CU476" s="17"/>
      <c r="CV476" s="17"/>
      <c r="CW476" s="17"/>
      <c r="CX476" s="17"/>
      <c r="CY476" s="26"/>
      <c r="CZ476" s="26"/>
      <c r="DA476" s="26"/>
      <c r="DB476" s="17"/>
      <c r="DC476" s="17"/>
      <c r="DD476" s="17"/>
      <c r="DE476" s="17"/>
      <c r="DF476" s="17"/>
      <c r="DG476" s="17"/>
      <c r="DH476" s="26"/>
      <c r="DI476" s="17"/>
      <c r="DJ476" s="17"/>
      <c r="DK476" s="17"/>
      <c r="DL476" s="17"/>
      <c r="DM476" s="17">
        <v>47.01</v>
      </c>
      <c r="DN476" s="17">
        <v>47.01</v>
      </c>
      <c r="DO476" s="17">
        <v>47.01</v>
      </c>
      <c r="DP476" s="17">
        <v>47.01</v>
      </c>
      <c r="DQ476" s="17">
        <v>47.01</v>
      </c>
      <c r="DR476" s="17">
        <v>47.01</v>
      </c>
      <c r="DS476" s="17">
        <v>47.01</v>
      </c>
      <c r="DT476" s="17">
        <v>47.01</v>
      </c>
      <c r="DU476" s="17">
        <v>47.01</v>
      </c>
      <c r="DV476" s="17">
        <v>47.01</v>
      </c>
      <c r="DW476" s="17">
        <v>47.01</v>
      </c>
      <c r="DX476" s="17">
        <v>47.01</v>
      </c>
      <c r="DY476" s="17">
        <v>47.01</v>
      </c>
      <c r="DZ476" s="17">
        <v>47.01</v>
      </c>
      <c r="EA476" s="17">
        <v>47.01</v>
      </c>
      <c r="EB476" s="17">
        <v>47.01</v>
      </c>
      <c r="EC476" s="17">
        <v>47.01</v>
      </c>
      <c r="ED476" s="17">
        <v>47.01</v>
      </c>
      <c r="EE476" s="17">
        <v>47.01</v>
      </c>
      <c r="EF476" s="17">
        <v>47.01</v>
      </c>
      <c r="EG476" s="17">
        <v>47.01</v>
      </c>
      <c r="EH476" s="17">
        <v>47.01</v>
      </c>
      <c r="EI476" s="17">
        <v>47.01</v>
      </c>
      <c r="EJ476" s="17">
        <v>47.01</v>
      </c>
      <c r="EK476" s="17">
        <v>47.01</v>
      </c>
      <c r="EL476" s="17">
        <v>47.01</v>
      </c>
      <c r="EM476" s="17">
        <v>47.01</v>
      </c>
      <c r="EN476" s="17">
        <v>47.01</v>
      </c>
      <c r="EO476" s="17">
        <v>47.01</v>
      </c>
      <c r="EP476" s="17">
        <v>47.01</v>
      </c>
      <c r="EQ476" s="17">
        <v>47.01</v>
      </c>
      <c r="ER476" s="17">
        <v>47.01</v>
      </c>
      <c r="ES476" s="17">
        <v>47.01</v>
      </c>
      <c r="ET476" s="17">
        <v>47.01</v>
      </c>
      <c r="EU476" s="17">
        <v>47.01</v>
      </c>
      <c r="EV476" s="17">
        <v>47.01</v>
      </c>
      <c r="EW476" s="17">
        <v>47.01</v>
      </c>
      <c r="EX476" s="17">
        <v>47.01</v>
      </c>
      <c r="EY476" s="17">
        <v>47.01</v>
      </c>
      <c r="EZ476" s="17">
        <v>47.01</v>
      </c>
      <c r="FA476" s="17">
        <v>47.01</v>
      </c>
      <c r="FB476" s="17">
        <v>47.01</v>
      </c>
      <c r="FC476" s="17">
        <v>47.01</v>
      </c>
      <c r="FD476" s="17">
        <v>47.01</v>
      </c>
      <c r="FE476" s="17">
        <v>47.01</v>
      </c>
      <c r="FF476" s="17">
        <v>47.01</v>
      </c>
      <c r="FG476" s="17">
        <v>47.01</v>
      </c>
      <c r="FH476" s="17">
        <v>47.01</v>
      </c>
      <c r="FI476" s="17">
        <v>47.01</v>
      </c>
      <c r="FJ476" s="17">
        <v>47.01</v>
      </c>
      <c r="FK476" s="17">
        <v>47.01</v>
      </c>
      <c r="FL476" s="17">
        <v>47.01</v>
      </c>
      <c r="FM476" s="17">
        <v>47.01</v>
      </c>
      <c r="FN476" s="17">
        <v>47.01</v>
      </c>
      <c r="FO476" s="17">
        <v>47.01</v>
      </c>
      <c r="FP476" s="17">
        <v>47.01</v>
      </c>
      <c r="FQ476" s="17">
        <v>47.01</v>
      </c>
      <c r="FR476" s="17">
        <v>47.01</v>
      </c>
      <c r="FS476" s="17">
        <v>47.01</v>
      </c>
      <c r="FT476" s="17">
        <v>47.01</v>
      </c>
      <c r="FU476" s="17">
        <v>47.01</v>
      </c>
      <c r="FV476" s="17">
        <v>47.01</v>
      </c>
      <c r="FW476" s="17">
        <v>47.01</v>
      </c>
      <c r="FX476" s="17">
        <v>47.01</v>
      </c>
      <c r="FY476" s="17">
        <v>47.01</v>
      </c>
      <c r="FZ476" s="17">
        <v>47.01</v>
      </c>
      <c r="GA476" s="17">
        <v>47.01</v>
      </c>
      <c r="GB476" s="17">
        <v>47.01</v>
      </c>
      <c r="GC476" s="17">
        <v>47.01</v>
      </c>
      <c r="GD476" s="17">
        <v>47.01</v>
      </c>
      <c r="GE476" s="17">
        <v>47.01</v>
      </c>
      <c r="GF476" s="17">
        <v>47.01</v>
      </c>
      <c r="GG476" s="17">
        <v>47.01</v>
      </c>
      <c r="GH476" s="17">
        <v>47.01</v>
      </c>
      <c r="GI476" s="17">
        <v>47.01</v>
      </c>
      <c r="GJ476" s="17">
        <v>47.01</v>
      </c>
      <c r="GK476" s="17">
        <v>47.01</v>
      </c>
      <c r="GL476" s="17">
        <v>47.01</v>
      </c>
      <c r="GM476" s="17">
        <v>47.01</v>
      </c>
      <c r="GN476" s="17">
        <v>47.01</v>
      </c>
      <c r="GO476" s="17">
        <v>47.01</v>
      </c>
      <c r="GP476" s="17">
        <v>47.01</v>
      </c>
      <c r="GQ476" s="17">
        <v>47.01</v>
      </c>
      <c r="GR476" s="17">
        <v>47.01</v>
      </c>
      <c r="GS476" s="17">
        <v>47.01</v>
      </c>
      <c r="GT476" s="17">
        <v>47.01</v>
      </c>
      <c r="GU476" s="17">
        <v>47.01</v>
      </c>
      <c r="GV476" s="17">
        <v>47.01</v>
      </c>
      <c r="GW476" s="17">
        <v>47.01</v>
      </c>
      <c r="GX476" s="17">
        <v>47.01</v>
      </c>
      <c r="GY476" s="17">
        <v>47.01</v>
      </c>
      <c r="GZ476" s="17">
        <v>47.01</v>
      </c>
      <c r="HA476" s="17">
        <v>47.01</v>
      </c>
      <c r="HB476" s="17">
        <v>47.01</v>
      </c>
      <c r="HC476" s="17">
        <v>47.01</v>
      </c>
      <c r="HD476" s="17">
        <v>47.01</v>
      </c>
      <c r="HE476" s="17">
        <v>47.01</v>
      </c>
      <c r="HF476" s="17">
        <v>47.01</v>
      </c>
      <c r="HG476" s="17">
        <v>47.01</v>
      </c>
      <c r="HH476" s="17">
        <v>47.01</v>
      </c>
      <c r="HI476" s="17">
        <v>47.01</v>
      </c>
      <c r="HJ476" s="17">
        <v>47.01</v>
      </c>
      <c r="HK476" s="17">
        <v>47.01</v>
      </c>
      <c r="HL476" s="17">
        <v>47.01</v>
      </c>
      <c r="HM476" s="17">
        <v>47.01</v>
      </c>
      <c r="HN476" s="17">
        <v>47.01</v>
      </c>
      <c r="HO476" s="17">
        <v>47.01</v>
      </c>
      <c r="HP476" s="17">
        <v>47.01</v>
      </c>
      <c r="HQ476" s="17">
        <v>47.01</v>
      </c>
      <c r="HR476" s="17">
        <v>47.01</v>
      </c>
      <c r="HS476" s="17">
        <v>47.01</v>
      </c>
      <c r="HT476" s="17">
        <v>47.01</v>
      </c>
      <c r="HU476" s="17">
        <v>47.01</v>
      </c>
      <c r="HV476" s="17">
        <v>47.01</v>
      </c>
      <c r="HW476" s="17">
        <v>47.01</v>
      </c>
      <c r="HX476" s="17">
        <v>47.01</v>
      </c>
      <c r="HY476" s="17">
        <v>47.01</v>
      </c>
      <c r="HZ476" s="17">
        <v>47.01</v>
      </c>
      <c r="IA476" s="17">
        <v>47.01</v>
      </c>
      <c r="IB476" s="17">
        <v>47.01</v>
      </c>
      <c r="IC476" s="17">
        <v>47.01</v>
      </c>
      <c r="ID476" s="17">
        <v>47.01</v>
      </c>
      <c r="IE476" s="17">
        <v>47.01</v>
      </c>
      <c r="IF476" s="17">
        <v>47.01</v>
      </c>
      <c r="IG476" s="17">
        <v>47.01</v>
      </c>
      <c r="IH476" s="17">
        <v>47.01</v>
      </c>
      <c r="II476" s="17">
        <v>47.01</v>
      </c>
      <c r="IJ476" s="17">
        <v>47.01</v>
      </c>
      <c r="IK476" s="17">
        <v>47.01</v>
      </c>
      <c r="IL476" s="17">
        <v>47.01</v>
      </c>
      <c r="IM476" s="17">
        <v>47.01</v>
      </c>
      <c r="IN476" s="17">
        <v>47.01</v>
      </c>
      <c r="IO476" s="17">
        <v>47.01</v>
      </c>
      <c r="IP476" s="17">
        <v>47.01</v>
      </c>
      <c r="IQ476" s="17">
        <v>47.01</v>
      </c>
      <c r="IR476" s="17">
        <v>47.01</v>
      </c>
      <c r="IS476" s="17">
        <v>47.01</v>
      </c>
      <c r="IT476" s="17">
        <v>47.01</v>
      </c>
      <c r="IU476" s="17">
        <v>47.01</v>
      </c>
      <c r="IV476" s="17">
        <v>47.01</v>
      </c>
      <c r="IW476" s="17">
        <v>47.01</v>
      </c>
      <c r="IX476" s="17">
        <v>47.01</v>
      </c>
      <c r="IY476" s="17">
        <v>47.01</v>
      </c>
    </row>
    <row r="477" spans="1:259" x14ac:dyDescent="0.15">
      <c r="A477" s="17" t="s">
        <v>938</v>
      </c>
      <c r="B477" s="17" t="s">
        <v>939</v>
      </c>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c r="AA477" s="26"/>
      <c r="AB477" s="17"/>
      <c r="AC477" s="26"/>
      <c r="AD477" s="26"/>
      <c r="AE477" s="17"/>
      <c r="AF477" s="17"/>
      <c r="AG477" s="17"/>
      <c r="AH477" s="17"/>
      <c r="AI477" s="17"/>
      <c r="AJ477" s="17"/>
      <c r="AK477" s="17"/>
      <c r="AL477" s="17"/>
      <c r="AM477" s="17"/>
      <c r="AN477" s="17"/>
      <c r="AO477" s="17"/>
      <c r="AP477" s="17"/>
      <c r="AQ477" s="17"/>
      <c r="AR477" s="17"/>
      <c r="AS477" s="17"/>
      <c r="AT477" s="17"/>
      <c r="AU477" s="17"/>
      <c r="AV477" s="17"/>
      <c r="AW477" s="17"/>
      <c r="AX477" s="17"/>
      <c r="AY477" s="17"/>
      <c r="AZ477" s="17"/>
      <c r="BA477" s="17"/>
      <c r="BB477" s="17"/>
      <c r="BC477" s="17"/>
      <c r="BD477" s="17"/>
      <c r="BE477" s="17"/>
      <c r="BF477" s="17"/>
      <c r="BG477" s="17"/>
      <c r="BH477" s="17"/>
      <c r="BI477" s="17"/>
      <c r="BJ477" s="26"/>
      <c r="BK477" s="17"/>
      <c r="BL477" s="17"/>
      <c r="BM477" s="17"/>
      <c r="BN477" s="17"/>
      <c r="BO477" s="17"/>
      <c r="BP477" s="17"/>
      <c r="BQ477" s="17"/>
      <c r="BR477" s="17"/>
      <c r="BS477" s="17"/>
      <c r="BT477" s="17"/>
      <c r="BU477" s="17"/>
      <c r="BV477" s="17"/>
      <c r="BW477" s="17"/>
      <c r="BX477" s="26"/>
      <c r="BY477" s="26"/>
      <c r="BZ477" s="26"/>
      <c r="CA477" s="26"/>
      <c r="CB477" s="26"/>
      <c r="CC477" s="17"/>
      <c r="CD477" s="17"/>
      <c r="CE477" s="17"/>
      <c r="CF477" s="17"/>
      <c r="CG477" s="17"/>
      <c r="CH477" s="17"/>
      <c r="CI477" s="17"/>
      <c r="CJ477" s="26"/>
      <c r="CK477" s="17"/>
      <c r="CL477" s="17"/>
      <c r="CM477" s="17"/>
      <c r="CN477" s="17"/>
      <c r="CO477" s="17"/>
      <c r="CP477" s="17"/>
      <c r="CQ477" s="17"/>
      <c r="CR477" s="17"/>
      <c r="CS477" s="17"/>
      <c r="CT477" s="17"/>
      <c r="CU477" s="17"/>
      <c r="CV477" s="17"/>
      <c r="CW477" s="17"/>
      <c r="CX477" s="17"/>
      <c r="CY477" s="26"/>
      <c r="CZ477" s="26"/>
      <c r="DA477" s="26"/>
      <c r="DB477" s="17"/>
      <c r="DC477" s="17"/>
      <c r="DD477" s="17"/>
      <c r="DE477" s="17"/>
      <c r="DF477" s="17"/>
      <c r="DG477" s="17"/>
      <c r="DH477" s="26"/>
      <c r="DI477" s="17"/>
      <c r="DJ477" s="17"/>
      <c r="DK477" s="17"/>
      <c r="DL477" s="17"/>
      <c r="DM477" s="17">
        <v>14.72</v>
      </c>
      <c r="DN477" s="17">
        <v>14.71</v>
      </c>
      <c r="DO477" s="17">
        <v>14.73</v>
      </c>
      <c r="DP477" s="17">
        <v>14.71</v>
      </c>
      <c r="DQ477" s="17">
        <v>14.72</v>
      </c>
      <c r="DR477" s="17">
        <v>14.71</v>
      </c>
      <c r="DS477" s="17">
        <v>14.73</v>
      </c>
      <c r="DT477" s="17">
        <v>14.72</v>
      </c>
      <c r="DU477" s="17">
        <v>14.74</v>
      </c>
      <c r="DV477" s="17">
        <v>14.76</v>
      </c>
      <c r="DW477" s="17">
        <v>14.73</v>
      </c>
      <c r="DX477" s="17">
        <v>14.76</v>
      </c>
      <c r="DY477" s="17">
        <v>14.78</v>
      </c>
      <c r="DZ477" s="17">
        <v>14.73</v>
      </c>
      <c r="EA477" s="17">
        <v>14.78</v>
      </c>
      <c r="EB477" s="17">
        <v>14.78</v>
      </c>
      <c r="EC477" s="17">
        <v>14.77</v>
      </c>
      <c r="ED477" s="17">
        <v>14.79</v>
      </c>
      <c r="EE477" s="17">
        <v>14.79</v>
      </c>
      <c r="EF477" s="17">
        <v>14.78</v>
      </c>
      <c r="EG477" s="17">
        <v>14.8</v>
      </c>
      <c r="EH477" s="17">
        <v>14.79</v>
      </c>
      <c r="EI477" s="17">
        <v>14.8</v>
      </c>
      <c r="EJ477" s="17">
        <v>14.76</v>
      </c>
      <c r="EK477" s="17">
        <v>14.74</v>
      </c>
      <c r="EL477" s="17">
        <v>14.74</v>
      </c>
      <c r="EM477" s="17">
        <v>14.79</v>
      </c>
      <c r="EN477" s="17">
        <v>14.79</v>
      </c>
      <c r="EO477" s="17">
        <v>14.8</v>
      </c>
      <c r="EP477" s="17">
        <v>14.79</v>
      </c>
      <c r="EQ477" s="17">
        <v>14.79</v>
      </c>
      <c r="ER477" s="17">
        <v>14.76</v>
      </c>
      <c r="ES477" s="17">
        <v>14.78</v>
      </c>
      <c r="ET477" s="17">
        <v>14.79</v>
      </c>
      <c r="EU477" s="17">
        <v>14.8</v>
      </c>
      <c r="EV477" s="17">
        <v>14.8</v>
      </c>
      <c r="EW477" s="17">
        <v>14.79</v>
      </c>
      <c r="EX477" s="17">
        <v>14.79</v>
      </c>
      <c r="EY477" s="17">
        <v>14.76</v>
      </c>
      <c r="EZ477" s="17">
        <v>14.8</v>
      </c>
      <c r="FA477" s="17">
        <v>14.79</v>
      </c>
      <c r="FB477" s="17">
        <v>14.79</v>
      </c>
      <c r="FC477" s="17">
        <v>14.79</v>
      </c>
      <c r="FD477" s="17">
        <v>14.79</v>
      </c>
      <c r="FE477" s="17">
        <v>14.77</v>
      </c>
      <c r="FF477" s="17">
        <v>14.79</v>
      </c>
      <c r="FG477" s="17">
        <v>14.79</v>
      </c>
      <c r="FH477" s="17">
        <v>14.78</v>
      </c>
      <c r="FI477" s="17">
        <v>14.79</v>
      </c>
      <c r="FJ477" s="17">
        <v>14.78</v>
      </c>
      <c r="FK477" s="17">
        <v>14.78</v>
      </c>
      <c r="FL477" s="17">
        <v>14.79</v>
      </c>
      <c r="FM477" s="17">
        <v>14.8</v>
      </c>
      <c r="FN477" s="17">
        <v>14.77</v>
      </c>
      <c r="FO477" s="17">
        <v>14.79</v>
      </c>
      <c r="FP477" s="17">
        <v>14.78</v>
      </c>
      <c r="FQ477" s="17">
        <v>14.8</v>
      </c>
      <c r="FR477" s="17">
        <v>14.79</v>
      </c>
      <c r="FS477" s="17">
        <v>14.78</v>
      </c>
      <c r="FT477" s="17">
        <v>14.78</v>
      </c>
      <c r="FU477" s="17">
        <v>14.78</v>
      </c>
      <c r="FV477" s="17">
        <v>14.78</v>
      </c>
      <c r="FW477" s="17">
        <v>14.8</v>
      </c>
      <c r="FX477" s="17">
        <v>14.8</v>
      </c>
      <c r="FY477" s="17">
        <v>14.79</v>
      </c>
      <c r="FZ477" s="17">
        <v>14.79</v>
      </c>
      <c r="GA477" s="17">
        <v>14.79</v>
      </c>
      <c r="GB477" s="17">
        <v>14.78</v>
      </c>
      <c r="GC477" s="17">
        <v>14.79</v>
      </c>
      <c r="GD477" s="17">
        <v>14.78</v>
      </c>
      <c r="GE477" s="17">
        <v>14.79</v>
      </c>
      <c r="GF477" s="17">
        <v>14.78</v>
      </c>
      <c r="GG477" s="17">
        <v>14.79</v>
      </c>
      <c r="GH477" s="17">
        <v>14.75</v>
      </c>
      <c r="GI477" s="17">
        <v>14.71</v>
      </c>
      <c r="GJ477" s="17">
        <v>14.72</v>
      </c>
      <c r="GK477" s="17">
        <v>14.73</v>
      </c>
      <c r="GL477" s="17">
        <v>14.73</v>
      </c>
      <c r="GM477" s="17">
        <v>14.73</v>
      </c>
      <c r="GN477" s="17">
        <v>14.75</v>
      </c>
      <c r="GO477" s="17">
        <v>14.75</v>
      </c>
      <c r="GP477" s="17">
        <v>14.74</v>
      </c>
      <c r="GQ477" s="17">
        <v>14.77</v>
      </c>
      <c r="GR477" s="17">
        <v>14.76</v>
      </c>
      <c r="GS477" s="17">
        <v>14.76</v>
      </c>
      <c r="GT477" s="17">
        <v>14.78</v>
      </c>
      <c r="GU477" s="17">
        <v>14.79</v>
      </c>
      <c r="GV477" s="17">
        <v>14.79</v>
      </c>
      <c r="GW477" s="17">
        <v>14.77</v>
      </c>
      <c r="GX477" s="17">
        <v>14.79</v>
      </c>
      <c r="GY477" s="17">
        <v>14.79</v>
      </c>
      <c r="GZ477" s="17">
        <v>14.79</v>
      </c>
      <c r="HA477" s="17">
        <v>14.78</v>
      </c>
      <c r="HB477" s="17">
        <v>14.79</v>
      </c>
      <c r="HC477" s="17">
        <v>14.79</v>
      </c>
      <c r="HD477" s="17">
        <v>14.79</v>
      </c>
      <c r="HE477" s="17">
        <v>14.79</v>
      </c>
      <c r="HF477" s="17">
        <v>14.79</v>
      </c>
      <c r="HG477" s="17">
        <v>14.76</v>
      </c>
      <c r="HH477" s="17">
        <v>14.78</v>
      </c>
      <c r="HI477" s="17">
        <v>14.78</v>
      </c>
      <c r="HJ477" s="17">
        <v>14.77</v>
      </c>
      <c r="HK477" s="17">
        <v>14.74</v>
      </c>
      <c r="HL477" s="17">
        <v>14.75</v>
      </c>
      <c r="HM477" s="17">
        <v>14.75</v>
      </c>
      <c r="HN477" s="17">
        <v>14.75</v>
      </c>
      <c r="HO477" s="17">
        <v>14.75</v>
      </c>
      <c r="HP477" s="17">
        <v>14.75</v>
      </c>
      <c r="HQ477" s="17">
        <v>14.74</v>
      </c>
      <c r="HR477" s="17">
        <v>14.75</v>
      </c>
      <c r="HS477" s="17">
        <v>14.74</v>
      </c>
      <c r="HT477" s="17">
        <v>14.74</v>
      </c>
      <c r="HU477" s="17">
        <v>14.74</v>
      </c>
      <c r="HV477" s="17">
        <v>14.77</v>
      </c>
      <c r="HW477" s="17">
        <v>14.75</v>
      </c>
      <c r="HX477" s="17">
        <v>14.78</v>
      </c>
      <c r="HY477" s="17">
        <v>14.78</v>
      </c>
      <c r="HZ477" s="17">
        <v>14.75</v>
      </c>
      <c r="IA477" s="17">
        <v>14.72</v>
      </c>
      <c r="IB477" s="17">
        <v>14.73</v>
      </c>
      <c r="IC477" s="17">
        <v>14.74</v>
      </c>
      <c r="ID477" s="17">
        <v>14.73</v>
      </c>
      <c r="IE477" s="17">
        <v>14.75</v>
      </c>
      <c r="IF477" s="17">
        <v>14.74</v>
      </c>
      <c r="IG477" s="17">
        <v>14.73</v>
      </c>
      <c r="IH477" s="17">
        <v>14.73</v>
      </c>
      <c r="II477" s="17">
        <v>14.73</v>
      </c>
      <c r="IJ477" s="17">
        <v>14.72</v>
      </c>
      <c r="IK477" s="17">
        <v>14.72</v>
      </c>
      <c r="IL477" s="17">
        <v>14.74</v>
      </c>
      <c r="IM477" s="17">
        <v>14.72</v>
      </c>
      <c r="IN477" s="17">
        <v>14.71</v>
      </c>
      <c r="IO477" s="17">
        <v>14.7</v>
      </c>
      <c r="IP477" s="17">
        <v>14.71</v>
      </c>
      <c r="IQ477" s="17">
        <v>14.7</v>
      </c>
      <c r="IR477" s="17">
        <v>14.7</v>
      </c>
      <c r="IS477" s="17">
        <v>14.7</v>
      </c>
      <c r="IT477" s="17">
        <v>14.7</v>
      </c>
      <c r="IU477" s="17">
        <v>14.7</v>
      </c>
      <c r="IV477" s="17">
        <v>14.69</v>
      </c>
      <c r="IW477" s="17">
        <v>14.69</v>
      </c>
      <c r="IX477" s="17">
        <v>14.69</v>
      </c>
      <c r="IY477" s="17">
        <v>14.69</v>
      </c>
    </row>
    <row r="478" spans="1:259" x14ac:dyDescent="0.15">
      <c r="A478" s="17" t="s">
        <v>3132</v>
      </c>
      <c r="B478" s="17" t="s">
        <v>3133</v>
      </c>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c r="AA478" s="26"/>
      <c r="AB478" s="17"/>
      <c r="AC478" s="26"/>
      <c r="AD478" s="26"/>
      <c r="AE478" s="17"/>
      <c r="AF478" s="17"/>
      <c r="AG478" s="17"/>
      <c r="AH478" s="17"/>
      <c r="AI478" s="17"/>
      <c r="AJ478" s="17"/>
      <c r="AK478" s="17"/>
      <c r="AL478" s="17"/>
      <c r="AM478" s="17"/>
      <c r="AN478" s="17"/>
      <c r="AO478" s="17"/>
      <c r="AP478" s="17"/>
      <c r="AQ478" s="17"/>
      <c r="AR478" s="17"/>
      <c r="AS478" s="17"/>
      <c r="AT478" s="17"/>
      <c r="AU478" s="17"/>
      <c r="AV478" s="17"/>
      <c r="AW478" s="17"/>
      <c r="AX478" s="17"/>
      <c r="AY478" s="17"/>
      <c r="AZ478" s="17"/>
      <c r="BA478" s="17"/>
      <c r="BB478" s="17"/>
      <c r="BC478" s="17"/>
      <c r="BD478" s="17"/>
      <c r="BE478" s="17"/>
      <c r="BF478" s="17"/>
      <c r="BG478" s="17"/>
      <c r="BH478" s="17"/>
      <c r="BI478" s="17"/>
      <c r="BJ478" s="26"/>
      <c r="BK478" s="17"/>
      <c r="BL478" s="17"/>
      <c r="BM478" s="17"/>
      <c r="BN478" s="17"/>
      <c r="BO478" s="17"/>
      <c r="BP478" s="17"/>
      <c r="BQ478" s="17"/>
      <c r="BR478" s="17"/>
      <c r="BS478" s="17"/>
      <c r="BT478" s="17"/>
      <c r="BU478" s="17"/>
      <c r="BV478" s="17"/>
      <c r="BW478" s="17"/>
      <c r="BX478" s="26"/>
      <c r="BY478" s="26"/>
      <c r="BZ478" s="26"/>
      <c r="CA478" s="26"/>
      <c r="CB478" s="26"/>
      <c r="CC478" s="17"/>
      <c r="CD478" s="17"/>
      <c r="CE478" s="17"/>
      <c r="CF478" s="17"/>
      <c r="CG478" s="17"/>
      <c r="CH478" s="17"/>
      <c r="CI478" s="17"/>
      <c r="CJ478" s="26"/>
      <c r="CK478" s="17"/>
      <c r="CL478" s="17"/>
      <c r="CM478" s="17"/>
      <c r="CN478" s="17"/>
      <c r="CO478" s="17"/>
      <c r="CP478" s="17"/>
      <c r="CQ478" s="17"/>
      <c r="CR478" s="17"/>
      <c r="CS478" s="17"/>
      <c r="CT478" s="17"/>
      <c r="CU478" s="17"/>
      <c r="CV478" s="17"/>
      <c r="CW478" s="17"/>
      <c r="CX478" s="17"/>
      <c r="CY478" s="26"/>
      <c r="CZ478" s="26"/>
      <c r="DA478" s="26"/>
      <c r="DB478" s="17"/>
      <c r="DC478" s="17"/>
      <c r="DD478" s="17"/>
      <c r="DE478" s="17"/>
      <c r="DF478" s="17"/>
      <c r="DG478" s="17"/>
      <c r="DH478" s="26"/>
      <c r="DI478" s="17"/>
      <c r="DJ478" s="17"/>
      <c r="DK478" s="17"/>
      <c r="DL478" s="17"/>
      <c r="DM478" s="17">
        <v>15.05</v>
      </c>
      <c r="DN478" s="17">
        <v>15.05</v>
      </c>
      <c r="DO478" s="17">
        <v>15.06</v>
      </c>
      <c r="DP478" s="17">
        <v>15.06</v>
      </c>
      <c r="DQ478" s="17">
        <v>15.06</v>
      </c>
      <c r="DR478" s="17">
        <v>15.06</v>
      </c>
      <c r="DS478" s="17">
        <v>15.05</v>
      </c>
      <c r="DT478" s="17">
        <v>15.05</v>
      </c>
      <c r="DU478" s="17">
        <v>15.06</v>
      </c>
      <c r="DV478" s="17">
        <v>15.05</v>
      </c>
      <c r="DW478" s="17">
        <v>15.06</v>
      </c>
      <c r="DX478" s="17">
        <v>15.07</v>
      </c>
      <c r="DY478" s="17">
        <v>15.07</v>
      </c>
      <c r="DZ478" s="17">
        <v>15.06</v>
      </c>
      <c r="EA478" s="17">
        <v>15.04</v>
      </c>
      <c r="EB478" s="17">
        <v>15.04</v>
      </c>
      <c r="EC478" s="17">
        <v>15.04</v>
      </c>
      <c r="ED478" s="17">
        <v>15.02</v>
      </c>
      <c r="EE478" s="17">
        <v>15.02</v>
      </c>
      <c r="EF478" s="17">
        <v>15.01</v>
      </c>
      <c r="EG478" s="17">
        <v>15.01</v>
      </c>
      <c r="EH478" s="17">
        <v>15.01</v>
      </c>
      <c r="EI478" s="17">
        <v>15.02</v>
      </c>
      <c r="EJ478" s="17">
        <v>15.01</v>
      </c>
      <c r="EK478" s="17">
        <v>15.02</v>
      </c>
      <c r="EL478" s="17">
        <v>15</v>
      </c>
      <c r="EM478" s="17">
        <v>15.01</v>
      </c>
      <c r="EN478" s="17">
        <v>15.02</v>
      </c>
      <c r="EO478" s="17">
        <v>15.01</v>
      </c>
      <c r="EP478" s="17">
        <v>15.03</v>
      </c>
      <c r="EQ478" s="17">
        <v>15.03</v>
      </c>
      <c r="ER478" s="17">
        <v>15.04</v>
      </c>
      <c r="ES478" s="17">
        <v>15.04</v>
      </c>
      <c r="ET478" s="17">
        <v>15.05</v>
      </c>
      <c r="EU478" s="17">
        <v>15.06</v>
      </c>
      <c r="EV478" s="17">
        <v>15.04</v>
      </c>
      <c r="EW478" s="17">
        <v>14.99</v>
      </c>
      <c r="EX478" s="17">
        <v>15.01</v>
      </c>
      <c r="EY478" s="17">
        <v>15.01</v>
      </c>
      <c r="EZ478" s="17">
        <v>15</v>
      </c>
      <c r="FA478" s="17">
        <v>15.01</v>
      </c>
      <c r="FB478" s="17">
        <v>15.02</v>
      </c>
      <c r="FC478" s="17">
        <v>15.03</v>
      </c>
      <c r="FD478" s="17">
        <v>15.02</v>
      </c>
      <c r="FE478" s="17">
        <v>15.02</v>
      </c>
      <c r="FF478" s="17">
        <v>15.02</v>
      </c>
      <c r="FG478" s="17">
        <v>15.03</v>
      </c>
      <c r="FH478" s="17">
        <v>15.05</v>
      </c>
      <c r="FI478" s="17">
        <v>15.04</v>
      </c>
      <c r="FJ478" s="17">
        <v>15.06</v>
      </c>
      <c r="FK478" s="17">
        <v>15.07</v>
      </c>
      <c r="FL478" s="17">
        <v>15.07</v>
      </c>
      <c r="FM478" s="17">
        <v>15.07</v>
      </c>
      <c r="FN478" s="17">
        <v>15.1</v>
      </c>
      <c r="FO478" s="17">
        <v>15.1</v>
      </c>
      <c r="FP478" s="17">
        <v>15.1</v>
      </c>
      <c r="FQ478" s="17">
        <v>15.1</v>
      </c>
      <c r="FR478" s="17">
        <v>15.09</v>
      </c>
      <c r="FS478" s="17">
        <v>15.08</v>
      </c>
      <c r="FT478" s="17">
        <v>15.07</v>
      </c>
      <c r="FU478" s="17">
        <v>15.04</v>
      </c>
      <c r="FV478" s="17">
        <v>15.04</v>
      </c>
      <c r="FW478" s="17">
        <v>15.04</v>
      </c>
      <c r="FX478" s="17">
        <v>15.03</v>
      </c>
      <c r="FY478" s="17">
        <v>15.07</v>
      </c>
      <c r="FZ478" s="17">
        <v>15.04</v>
      </c>
      <c r="GA478" s="17">
        <v>15.08</v>
      </c>
      <c r="GB478" s="17">
        <v>15.06</v>
      </c>
      <c r="GC478" s="17">
        <v>15.06</v>
      </c>
      <c r="GD478" s="17">
        <v>15.06</v>
      </c>
      <c r="GE478" s="17">
        <v>15.06</v>
      </c>
      <c r="GF478" s="17">
        <v>15.06</v>
      </c>
      <c r="GG478" s="17">
        <v>15.04</v>
      </c>
      <c r="GH478" s="17">
        <v>15.04</v>
      </c>
      <c r="GI478" s="17">
        <v>15.03</v>
      </c>
      <c r="GJ478" s="17">
        <v>15.03</v>
      </c>
      <c r="GK478" s="17">
        <v>15.02</v>
      </c>
      <c r="GL478" s="17">
        <v>15.02</v>
      </c>
      <c r="GM478" s="17">
        <v>15.02</v>
      </c>
      <c r="GN478" s="17">
        <v>15.02</v>
      </c>
      <c r="GO478" s="17">
        <v>15.01</v>
      </c>
      <c r="GP478" s="17">
        <v>15.01</v>
      </c>
      <c r="GQ478" s="17">
        <v>15.02</v>
      </c>
      <c r="GR478" s="17">
        <v>15.02</v>
      </c>
      <c r="GS478" s="17">
        <v>15.01</v>
      </c>
      <c r="GT478" s="17">
        <v>15.03</v>
      </c>
      <c r="GU478" s="17">
        <v>15.02</v>
      </c>
      <c r="GV478" s="17">
        <v>15.02</v>
      </c>
      <c r="GW478" s="17">
        <v>15.05</v>
      </c>
      <c r="GX478" s="17">
        <v>15.02</v>
      </c>
      <c r="GY478" s="17">
        <v>15.02</v>
      </c>
      <c r="GZ478" s="17">
        <v>15.02</v>
      </c>
      <c r="HA478" s="17">
        <v>15.04</v>
      </c>
      <c r="HB478" s="17">
        <v>15.02</v>
      </c>
      <c r="HC478" s="17">
        <v>15.02</v>
      </c>
      <c r="HD478" s="17">
        <v>15.01</v>
      </c>
      <c r="HE478" s="17">
        <v>15.01</v>
      </c>
      <c r="HF478" s="17">
        <v>15.01</v>
      </c>
      <c r="HG478" s="17">
        <v>15.01</v>
      </c>
      <c r="HH478" s="17">
        <v>15.01</v>
      </c>
      <c r="HI478" s="17">
        <v>14.98</v>
      </c>
      <c r="HJ478" s="17">
        <v>14.96</v>
      </c>
      <c r="HK478" s="17">
        <v>14.97</v>
      </c>
      <c r="HL478" s="17">
        <v>14.99</v>
      </c>
      <c r="HM478" s="17">
        <v>14.97</v>
      </c>
      <c r="HN478" s="17">
        <v>14.96</v>
      </c>
      <c r="HO478" s="17">
        <v>14.98</v>
      </c>
      <c r="HP478" s="17">
        <v>14.97</v>
      </c>
      <c r="HQ478" s="17">
        <v>14.98</v>
      </c>
      <c r="HR478" s="17">
        <v>14.99</v>
      </c>
      <c r="HS478" s="17">
        <v>15</v>
      </c>
      <c r="HT478" s="17">
        <v>15.01</v>
      </c>
      <c r="HU478" s="17">
        <v>15</v>
      </c>
      <c r="HV478" s="17">
        <v>15.01</v>
      </c>
      <c r="HW478" s="17">
        <v>15.01</v>
      </c>
      <c r="HX478" s="17">
        <v>15</v>
      </c>
      <c r="HY478" s="17">
        <v>15</v>
      </c>
      <c r="HZ478" s="17">
        <v>14.99</v>
      </c>
      <c r="IA478" s="17">
        <v>14.99</v>
      </c>
      <c r="IB478" s="17">
        <v>14.99</v>
      </c>
      <c r="IC478" s="17">
        <v>15.01</v>
      </c>
      <c r="ID478" s="17">
        <v>15.01</v>
      </c>
      <c r="IE478" s="17">
        <v>15.02</v>
      </c>
      <c r="IF478" s="17">
        <v>15.02</v>
      </c>
      <c r="IG478" s="17">
        <v>15</v>
      </c>
      <c r="IH478" s="17">
        <v>15.03</v>
      </c>
      <c r="II478" s="17">
        <v>15</v>
      </c>
      <c r="IJ478" s="17">
        <v>14.98</v>
      </c>
      <c r="IK478" s="17">
        <v>14.98</v>
      </c>
      <c r="IL478" s="17">
        <v>15</v>
      </c>
      <c r="IM478" s="17">
        <v>14.98</v>
      </c>
      <c r="IN478" s="17">
        <v>14.98</v>
      </c>
      <c r="IO478" s="17">
        <v>15.04</v>
      </c>
      <c r="IP478" s="17">
        <v>15.01</v>
      </c>
      <c r="IQ478" s="17">
        <v>15.04</v>
      </c>
      <c r="IR478" s="17">
        <v>15</v>
      </c>
      <c r="IS478" s="17">
        <v>15</v>
      </c>
      <c r="IT478" s="17">
        <v>14.95</v>
      </c>
      <c r="IU478" s="17">
        <v>14.99</v>
      </c>
      <c r="IV478" s="17">
        <v>14.97</v>
      </c>
      <c r="IW478" s="17">
        <v>14.97</v>
      </c>
      <c r="IX478" s="17">
        <v>14.97</v>
      </c>
      <c r="IY478" s="17">
        <v>14.98</v>
      </c>
    </row>
    <row r="479" spans="1:259" x14ac:dyDescent="0.15">
      <c r="A479" s="17" t="s">
        <v>3320</v>
      </c>
      <c r="B479" s="17" t="s">
        <v>3321</v>
      </c>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c r="AA479" s="26"/>
      <c r="AB479" s="17"/>
      <c r="AC479" s="26"/>
      <c r="AD479" s="26"/>
      <c r="AE479" s="17"/>
      <c r="AF479" s="17"/>
      <c r="AG479" s="17"/>
      <c r="AH479" s="17"/>
      <c r="AI479" s="17"/>
      <c r="AJ479" s="17"/>
      <c r="AK479" s="17"/>
      <c r="AL479" s="17"/>
      <c r="AM479" s="17"/>
      <c r="AN479" s="17"/>
      <c r="AO479" s="17"/>
      <c r="AP479" s="17"/>
      <c r="AQ479" s="17"/>
      <c r="AR479" s="17"/>
      <c r="AS479" s="17"/>
      <c r="AT479" s="17"/>
      <c r="AU479" s="17"/>
      <c r="AV479" s="17"/>
      <c r="AW479" s="17"/>
      <c r="AX479" s="17"/>
      <c r="AY479" s="17"/>
      <c r="AZ479" s="17"/>
      <c r="BA479" s="17"/>
      <c r="BB479" s="17"/>
      <c r="BC479" s="17"/>
      <c r="BD479" s="17"/>
      <c r="BE479" s="17"/>
      <c r="BF479" s="17"/>
      <c r="BG479" s="17"/>
      <c r="BH479" s="17"/>
      <c r="BI479" s="17"/>
      <c r="BJ479" s="26"/>
      <c r="BK479" s="17"/>
      <c r="BL479" s="17"/>
      <c r="BM479" s="17"/>
      <c r="BN479" s="17"/>
      <c r="BO479" s="17"/>
      <c r="BP479" s="17"/>
      <c r="BQ479" s="17"/>
      <c r="BR479" s="17"/>
      <c r="BS479" s="17"/>
      <c r="BT479" s="17"/>
      <c r="BU479" s="17"/>
      <c r="BV479" s="17"/>
      <c r="BW479" s="17"/>
      <c r="BX479" s="26"/>
      <c r="BY479" s="26"/>
      <c r="BZ479" s="26"/>
      <c r="CA479" s="26"/>
      <c r="CB479" s="26"/>
      <c r="CC479" s="17"/>
      <c r="CD479" s="17"/>
      <c r="CE479" s="17"/>
      <c r="CF479" s="17"/>
      <c r="CG479" s="17"/>
      <c r="CH479" s="17"/>
      <c r="CI479" s="17"/>
      <c r="CJ479" s="26"/>
      <c r="CK479" s="17"/>
      <c r="CL479" s="17"/>
      <c r="CM479" s="17"/>
      <c r="CN479" s="17"/>
      <c r="CO479" s="17"/>
      <c r="CP479" s="17"/>
      <c r="CQ479" s="17"/>
      <c r="CR479" s="17"/>
      <c r="CS479" s="17"/>
      <c r="CT479" s="17"/>
      <c r="CU479" s="17"/>
      <c r="CV479" s="17"/>
      <c r="CW479" s="17"/>
      <c r="CX479" s="17"/>
      <c r="CY479" s="26"/>
      <c r="CZ479" s="26"/>
      <c r="DA479" s="26"/>
      <c r="DB479" s="17"/>
      <c r="DC479" s="17"/>
      <c r="DD479" s="17"/>
      <c r="DE479" s="17"/>
      <c r="DF479" s="17"/>
      <c r="DG479" s="17"/>
      <c r="DH479" s="26"/>
      <c r="DI479" s="17"/>
      <c r="DJ479" s="17"/>
      <c r="DK479" s="17"/>
      <c r="DL479" s="17"/>
      <c r="DM479" s="17">
        <v>6.6</v>
      </c>
      <c r="DN479" s="17">
        <v>6.61</v>
      </c>
      <c r="DO479" s="17">
        <v>6.61</v>
      </c>
      <c r="DP479" s="17">
        <v>6.61</v>
      </c>
      <c r="DQ479" s="17">
        <v>6.61</v>
      </c>
      <c r="DR479" s="17">
        <v>6.61</v>
      </c>
      <c r="DS479" s="17">
        <v>6.61</v>
      </c>
      <c r="DT479" s="17">
        <v>6.61</v>
      </c>
      <c r="DU479" s="17">
        <v>6.61</v>
      </c>
      <c r="DV479" s="17">
        <v>6.6</v>
      </c>
      <c r="DW479" s="17">
        <v>6.6</v>
      </c>
      <c r="DX479" s="17">
        <v>6.6</v>
      </c>
      <c r="DY479" s="17">
        <v>6.61</v>
      </c>
      <c r="DZ479" s="17">
        <v>6.61</v>
      </c>
      <c r="EA479" s="17">
        <v>6.6</v>
      </c>
      <c r="EB479" s="17">
        <v>6.6</v>
      </c>
      <c r="EC479" s="17">
        <v>6.61</v>
      </c>
      <c r="ED479" s="17">
        <v>6.61</v>
      </c>
      <c r="EE479" s="17">
        <v>6.61</v>
      </c>
      <c r="EF479" s="17">
        <v>6.62</v>
      </c>
      <c r="EG479" s="17">
        <v>6.61</v>
      </c>
      <c r="EH479" s="17">
        <v>6.61</v>
      </c>
      <c r="EI479" s="17">
        <v>6.62</v>
      </c>
      <c r="EJ479" s="17">
        <v>6.62</v>
      </c>
      <c r="EK479" s="17">
        <v>6.61</v>
      </c>
      <c r="EL479" s="17">
        <v>6.62</v>
      </c>
      <c r="EM479" s="17">
        <v>6.61</v>
      </c>
      <c r="EN479" s="17">
        <v>6.62</v>
      </c>
      <c r="EO479" s="17">
        <v>6.62</v>
      </c>
      <c r="EP479" s="17">
        <v>6.62</v>
      </c>
      <c r="EQ479" s="17">
        <v>6.61</v>
      </c>
      <c r="ER479" s="17">
        <v>6.61</v>
      </c>
      <c r="ES479" s="17">
        <v>6.62</v>
      </c>
      <c r="ET479" s="17">
        <v>6.62</v>
      </c>
      <c r="EU479" s="17">
        <v>6.62</v>
      </c>
      <c r="EV479" s="17">
        <v>6.62</v>
      </c>
      <c r="EW479" s="17">
        <v>6.62</v>
      </c>
      <c r="EX479" s="17">
        <v>6.62</v>
      </c>
      <c r="EY479" s="17">
        <v>6.61</v>
      </c>
      <c r="EZ479" s="17">
        <v>6.61</v>
      </c>
      <c r="FA479" s="17">
        <v>6.61</v>
      </c>
      <c r="FB479" s="17">
        <v>6.62</v>
      </c>
      <c r="FC479" s="17">
        <v>6.61</v>
      </c>
      <c r="FD479" s="17">
        <v>6.61</v>
      </c>
      <c r="FE479" s="17">
        <v>6.61</v>
      </c>
      <c r="FF479" s="17">
        <v>6.6</v>
      </c>
      <c r="FG479" s="17">
        <v>6.6</v>
      </c>
      <c r="FH479" s="17">
        <v>6.61</v>
      </c>
      <c r="FI479" s="17">
        <v>6.61</v>
      </c>
      <c r="FJ479" s="17">
        <v>6.62</v>
      </c>
      <c r="FK479" s="17">
        <v>6.61</v>
      </c>
      <c r="FL479" s="17">
        <v>6.6</v>
      </c>
      <c r="FM479" s="17">
        <v>6.61</v>
      </c>
      <c r="FN479" s="17">
        <v>6.61</v>
      </c>
      <c r="FO479" s="17">
        <v>6.61</v>
      </c>
      <c r="FP479" s="17">
        <v>6.61</v>
      </c>
      <c r="FQ479" s="17">
        <v>6.6</v>
      </c>
      <c r="FR479" s="17">
        <v>6.6</v>
      </c>
      <c r="FS479" s="17">
        <v>6.6</v>
      </c>
      <c r="FT479" s="17">
        <v>6.61</v>
      </c>
      <c r="FU479" s="17">
        <v>6.61</v>
      </c>
      <c r="FV479" s="17">
        <v>6.61</v>
      </c>
      <c r="FW479" s="17">
        <v>6.61</v>
      </c>
      <c r="FX479" s="17">
        <v>6.6</v>
      </c>
      <c r="FY479" s="17">
        <v>6.61</v>
      </c>
      <c r="FZ479" s="17">
        <v>6.62</v>
      </c>
      <c r="GA479" s="17">
        <v>6.62</v>
      </c>
      <c r="GB479" s="17">
        <v>6.63</v>
      </c>
      <c r="GC479" s="17">
        <v>6.64</v>
      </c>
      <c r="GD479" s="17">
        <v>6.66</v>
      </c>
      <c r="GE479" s="17">
        <v>6.65</v>
      </c>
      <c r="GF479" s="17">
        <v>6.65</v>
      </c>
      <c r="GG479" s="17">
        <v>6.64</v>
      </c>
      <c r="GH479" s="17">
        <v>6.65</v>
      </c>
      <c r="GI479" s="17">
        <v>6.64</v>
      </c>
      <c r="GJ479" s="17">
        <v>6.65</v>
      </c>
      <c r="GK479" s="17">
        <v>6.66</v>
      </c>
      <c r="GL479" s="17">
        <v>6.66</v>
      </c>
      <c r="GM479" s="17">
        <v>6.64</v>
      </c>
      <c r="GN479" s="17">
        <v>6.66</v>
      </c>
      <c r="GO479" s="17">
        <v>6.66</v>
      </c>
      <c r="GP479" s="17">
        <v>6.68</v>
      </c>
      <c r="GQ479" s="17">
        <v>6.69</v>
      </c>
      <c r="GR479" s="17">
        <v>6.68</v>
      </c>
      <c r="GS479" s="17">
        <v>6.7</v>
      </c>
      <c r="GT479" s="17">
        <v>6.71</v>
      </c>
      <c r="GU479" s="17">
        <v>6.69</v>
      </c>
      <c r="GV479" s="17">
        <v>6.7</v>
      </c>
      <c r="GW479" s="17">
        <v>6.68</v>
      </c>
      <c r="GX479" s="17">
        <v>6.7</v>
      </c>
      <c r="GY479" s="17">
        <v>6.68</v>
      </c>
      <c r="GZ479" s="17">
        <v>6.69</v>
      </c>
      <c r="HA479" s="17">
        <v>6.69</v>
      </c>
      <c r="HB479" s="17">
        <v>6.69</v>
      </c>
      <c r="HC479" s="17">
        <v>6.69</v>
      </c>
      <c r="HD479" s="17">
        <v>6.68</v>
      </c>
      <c r="HE479" s="17">
        <v>6.69</v>
      </c>
      <c r="HF479" s="17">
        <v>6.69</v>
      </c>
      <c r="HG479" s="17">
        <v>6.68</v>
      </c>
      <c r="HH479" s="17">
        <v>6.69</v>
      </c>
      <c r="HI479" s="17">
        <v>6.68</v>
      </c>
      <c r="HJ479" s="17">
        <v>6.68</v>
      </c>
      <c r="HK479" s="17">
        <v>6.67</v>
      </c>
      <c r="HL479" s="17">
        <v>6.66</v>
      </c>
      <c r="HM479" s="17">
        <v>6.68</v>
      </c>
      <c r="HN479" s="17">
        <v>6.66</v>
      </c>
      <c r="HO479" s="17">
        <v>6.67</v>
      </c>
      <c r="HP479" s="17">
        <v>6.66</v>
      </c>
      <c r="HQ479" s="17">
        <v>6.66</v>
      </c>
      <c r="HR479" s="17">
        <v>6.67</v>
      </c>
      <c r="HS479" s="17">
        <v>6.68</v>
      </c>
      <c r="HT479" s="17">
        <v>6.69</v>
      </c>
      <c r="HU479" s="17">
        <v>6.69</v>
      </c>
      <c r="HV479" s="17">
        <v>6.69</v>
      </c>
      <c r="HW479" s="17">
        <v>6.69</v>
      </c>
      <c r="HX479" s="17">
        <v>6.69</v>
      </c>
      <c r="HY479" s="17">
        <v>6.66</v>
      </c>
      <c r="HZ479" s="17">
        <v>6.69</v>
      </c>
      <c r="IA479" s="17">
        <v>6.68</v>
      </c>
      <c r="IB479" s="17">
        <v>6.68</v>
      </c>
      <c r="IC479" s="17">
        <v>6.67</v>
      </c>
      <c r="ID479" s="17">
        <v>6.68</v>
      </c>
      <c r="IE479" s="17">
        <v>6.68</v>
      </c>
      <c r="IF479" s="17">
        <v>6.67</v>
      </c>
      <c r="IG479" s="17">
        <v>6.67</v>
      </c>
      <c r="IH479" s="17">
        <v>6.68</v>
      </c>
      <c r="II479" s="17">
        <v>6.68</v>
      </c>
      <c r="IJ479" s="17">
        <v>6.68</v>
      </c>
      <c r="IK479" s="17">
        <v>6.67</v>
      </c>
      <c r="IL479" s="17">
        <v>6.67</v>
      </c>
      <c r="IM479" s="17">
        <v>6.67</v>
      </c>
      <c r="IN479" s="17">
        <v>6.68</v>
      </c>
      <c r="IO479" s="17">
        <v>6.69</v>
      </c>
      <c r="IP479" s="17">
        <v>6.68</v>
      </c>
      <c r="IQ479" s="17">
        <v>6.68</v>
      </c>
      <c r="IR479" s="17">
        <v>6.67</v>
      </c>
      <c r="IS479" s="17">
        <v>6.68</v>
      </c>
      <c r="IT479" s="17">
        <v>6.68</v>
      </c>
      <c r="IU479" s="17">
        <v>6.68</v>
      </c>
      <c r="IV479" s="17">
        <v>6.68</v>
      </c>
      <c r="IW479" s="17">
        <v>6.68</v>
      </c>
      <c r="IX479" s="17">
        <v>6.68</v>
      </c>
      <c r="IY479" s="17">
        <v>6.68</v>
      </c>
    </row>
    <row r="480" spans="1:259" x14ac:dyDescent="0.15">
      <c r="A480" s="17" t="s">
        <v>4696</v>
      </c>
      <c r="B480" s="17" t="s">
        <v>4789</v>
      </c>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c r="AA480" s="26"/>
      <c r="AB480" s="17"/>
      <c r="AC480" s="26"/>
      <c r="AD480" s="26"/>
      <c r="AE480" s="17"/>
      <c r="AF480" s="17"/>
      <c r="AG480" s="17"/>
      <c r="AH480" s="17"/>
      <c r="AI480" s="17"/>
      <c r="AJ480" s="17"/>
      <c r="AK480" s="17"/>
      <c r="AL480" s="17"/>
      <c r="AM480" s="17"/>
      <c r="AN480" s="17"/>
      <c r="AO480" s="17"/>
      <c r="AP480" s="17"/>
      <c r="AQ480" s="17"/>
      <c r="AR480" s="17"/>
      <c r="AS480" s="17"/>
      <c r="AT480" s="17"/>
      <c r="AU480" s="17"/>
      <c r="AV480" s="17"/>
      <c r="AW480" s="17"/>
      <c r="AX480" s="17"/>
      <c r="AY480" s="17"/>
      <c r="AZ480" s="17"/>
      <c r="BA480" s="17"/>
      <c r="BB480" s="17"/>
      <c r="BC480" s="17"/>
      <c r="BD480" s="17"/>
      <c r="BE480" s="17"/>
      <c r="BF480" s="17"/>
      <c r="BG480" s="17"/>
      <c r="BH480" s="17"/>
      <c r="BI480" s="17"/>
      <c r="BJ480" s="26"/>
      <c r="BK480" s="17"/>
      <c r="BL480" s="17"/>
      <c r="BM480" s="17"/>
      <c r="BN480" s="17"/>
      <c r="BO480" s="17"/>
      <c r="BP480" s="17"/>
      <c r="BQ480" s="17"/>
      <c r="BR480" s="17"/>
      <c r="BS480" s="17"/>
      <c r="BT480" s="17"/>
      <c r="BU480" s="17"/>
      <c r="BV480" s="17"/>
      <c r="BW480" s="17"/>
      <c r="BX480" s="26"/>
      <c r="BY480" s="26"/>
      <c r="BZ480" s="26"/>
      <c r="CA480" s="26"/>
      <c r="CB480" s="26"/>
      <c r="CC480" s="17"/>
      <c r="CD480" s="17"/>
      <c r="CE480" s="17"/>
      <c r="CF480" s="17"/>
      <c r="CG480" s="17"/>
      <c r="CH480" s="17"/>
      <c r="CI480" s="17"/>
      <c r="CJ480" s="26"/>
      <c r="CK480" s="17"/>
      <c r="CL480" s="17"/>
      <c r="CM480" s="17"/>
      <c r="CN480" s="17"/>
      <c r="CO480" s="17"/>
      <c r="CP480" s="17"/>
      <c r="CQ480" s="17"/>
      <c r="CR480" s="17"/>
      <c r="CS480" s="17"/>
      <c r="CT480" s="17"/>
      <c r="CU480" s="17"/>
      <c r="CV480" s="17"/>
      <c r="CW480" s="17"/>
      <c r="CX480" s="17"/>
      <c r="CY480" s="26"/>
      <c r="CZ480" s="26"/>
      <c r="DA480" s="26"/>
      <c r="DB480" s="17"/>
      <c r="DC480" s="17"/>
      <c r="DD480" s="17"/>
      <c r="DE480" s="17"/>
      <c r="DF480" s="17"/>
      <c r="DG480" s="17"/>
      <c r="DH480" s="26"/>
      <c r="DI480" s="17"/>
      <c r="DJ480" s="17"/>
      <c r="DK480" s="17"/>
      <c r="DL480" s="17"/>
      <c r="DM480" s="17">
        <v>77.3</v>
      </c>
      <c r="DN480" s="17">
        <v>77.55</v>
      </c>
      <c r="DO480" s="17">
        <v>77.31</v>
      </c>
      <c r="DP480" s="17">
        <v>77.31</v>
      </c>
      <c r="DQ480" s="17">
        <v>77.55</v>
      </c>
      <c r="DR480" s="17">
        <v>77.33</v>
      </c>
      <c r="DS480" s="17">
        <v>77.5</v>
      </c>
      <c r="DT480" s="17">
        <v>77.5</v>
      </c>
      <c r="DU480" s="17">
        <v>77.55</v>
      </c>
      <c r="DV480" s="17">
        <v>77.599999999999994</v>
      </c>
      <c r="DW480" s="17">
        <v>77.61</v>
      </c>
      <c r="DX480" s="17">
        <v>77.680000000000007</v>
      </c>
      <c r="DY480" s="17">
        <v>77.7</v>
      </c>
      <c r="DZ480" s="17">
        <v>77.73</v>
      </c>
      <c r="EA480" s="17">
        <v>77.62</v>
      </c>
      <c r="EB480" s="17">
        <v>77.650000000000006</v>
      </c>
      <c r="EC480" s="17">
        <v>77.63</v>
      </c>
      <c r="ED480" s="17">
        <v>77.55</v>
      </c>
      <c r="EE480" s="17">
        <v>77.319999999999993</v>
      </c>
      <c r="EF480" s="17">
        <v>77.319999999999993</v>
      </c>
      <c r="EG480" s="17">
        <v>77.5</v>
      </c>
      <c r="EH480" s="17">
        <v>77.5</v>
      </c>
      <c r="EI480" s="17">
        <v>77.53</v>
      </c>
      <c r="EJ480" s="17">
        <v>77.489999999999995</v>
      </c>
      <c r="EK480" s="17">
        <v>77.5</v>
      </c>
      <c r="EL480" s="17">
        <v>77.5</v>
      </c>
      <c r="EM480" s="17">
        <v>77.5</v>
      </c>
      <c r="EN480" s="17">
        <v>77.5</v>
      </c>
      <c r="EO480" s="17">
        <v>77.53</v>
      </c>
      <c r="EP480" s="17">
        <v>77.7</v>
      </c>
      <c r="EQ480" s="17">
        <v>77.7</v>
      </c>
      <c r="ER480" s="17">
        <v>77.7</v>
      </c>
      <c r="ES480" s="17">
        <v>77.73</v>
      </c>
      <c r="ET480" s="17">
        <v>77.760000000000005</v>
      </c>
      <c r="EU480" s="17">
        <v>77.8</v>
      </c>
      <c r="EV480" s="17">
        <v>78</v>
      </c>
      <c r="EW480" s="17">
        <v>78</v>
      </c>
      <c r="EX480" s="17">
        <v>77.959999999999994</v>
      </c>
      <c r="EY480" s="17">
        <v>78</v>
      </c>
      <c r="EZ480" s="17">
        <v>77.8</v>
      </c>
      <c r="FA480" s="17">
        <v>78</v>
      </c>
      <c r="FB480" s="17">
        <v>77.75</v>
      </c>
      <c r="FC480" s="17">
        <v>77.75</v>
      </c>
      <c r="FD480" s="17">
        <v>77.7</v>
      </c>
      <c r="FE480" s="17">
        <v>77.84</v>
      </c>
      <c r="FF480" s="17">
        <v>77.87</v>
      </c>
      <c r="FG480" s="17">
        <v>77.62</v>
      </c>
      <c r="FH480" s="17">
        <v>77.61</v>
      </c>
      <c r="FI480" s="17">
        <v>77.819999999999993</v>
      </c>
      <c r="FJ480" s="17">
        <v>77.8</v>
      </c>
      <c r="FK480" s="17">
        <v>77.849999999999994</v>
      </c>
      <c r="FL480" s="17">
        <v>77.88</v>
      </c>
      <c r="FM480" s="17">
        <v>77.88</v>
      </c>
      <c r="FN480" s="17">
        <v>77.88</v>
      </c>
      <c r="FO480" s="17">
        <v>77.87</v>
      </c>
      <c r="FP480" s="17">
        <v>77.8</v>
      </c>
      <c r="FQ480" s="17">
        <v>77.650000000000006</v>
      </c>
      <c r="FR480" s="17">
        <v>77.650000000000006</v>
      </c>
      <c r="FS480" s="17">
        <v>77.599999999999994</v>
      </c>
      <c r="FT480" s="17">
        <v>77.599999999999994</v>
      </c>
      <c r="FU480" s="17">
        <v>77.599999999999994</v>
      </c>
      <c r="FV480" s="17">
        <v>77.599999999999994</v>
      </c>
      <c r="FW480" s="17">
        <v>77.75</v>
      </c>
      <c r="FX480" s="17">
        <v>77.7</v>
      </c>
      <c r="FY480" s="17">
        <v>77.7</v>
      </c>
      <c r="FZ480" s="17">
        <v>77.7</v>
      </c>
      <c r="GA480" s="17">
        <v>77.7</v>
      </c>
      <c r="GB480" s="17">
        <v>77.7</v>
      </c>
      <c r="GC480" s="17">
        <v>77.599999999999994</v>
      </c>
      <c r="GD480" s="17">
        <v>77.8</v>
      </c>
      <c r="GE480" s="17">
        <v>77.8</v>
      </c>
      <c r="GF480" s="17">
        <v>77.7</v>
      </c>
      <c r="GG480" s="17">
        <v>77.86</v>
      </c>
      <c r="GH480" s="17">
        <v>77.86</v>
      </c>
      <c r="GI480" s="17">
        <v>77.7</v>
      </c>
      <c r="GJ480" s="17">
        <v>77.81</v>
      </c>
      <c r="GK480" s="17">
        <v>77.75</v>
      </c>
      <c r="GL480" s="17">
        <v>77.78</v>
      </c>
      <c r="GM480" s="17">
        <v>77.78</v>
      </c>
      <c r="GN480" s="17">
        <v>77.849999999999994</v>
      </c>
      <c r="GO480" s="17">
        <v>77.790000000000006</v>
      </c>
      <c r="GP480" s="17">
        <v>77.7</v>
      </c>
      <c r="GQ480" s="17">
        <v>77.78</v>
      </c>
      <c r="GR480" s="17">
        <v>77.67</v>
      </c>
      <c r="GS480" s="17">
        <v>77.66</v>
      </c>
      <c r="GT480" s="17">
        <v>77.66</v>
      </c>
      <c r="GU480" s="17">
        <v>77.66</v>
      </c>
      <c r="GV480" s="17">
        <v>77.66</v>
      </c>
      <c r="GW480" s="17">
        <v>77.7</v>
      </c>
      <c r="GX480" s="17">
        <v>77.7</v>
      </c>
      <c r="GY480" s="17">
        <v>77.709999999999994</v>
      </c>
      <c r="GZ480" s="17">
        <v>77.72</v>
      </c>
      <c r="HA480" s="17">
        <v>77.72</v>
      </c>
      <c r="HB480" s="17">
        <v>77.8</v>
      </c>
      <c r="HC480" s="17">
        <v>77.8</v>
      </c>
      <c r="HD480" s="17">
        <v>77.8</v>
      </c>
      <c r="HE480" s="17">
        <v>77.7</v>
      </c>
      <c r="HF480" s="17">
        <v>77.760000000000005</v>
      </c>
      <c r="HG480" s="17">
        <v>77.75</v>
      </c>
      <c r="HH480" s="17">
        <v>77.75</v>
      </c>
      <c r="HI480" s="17">
        <v>77.900000000000006</v>
      </c>
      <c r="HJ480" s="17">
        <v>77.650000000000006</v>
      </c>
      <c r="HK480" s="17">
        <v>77.7</v>
      </c>
      <c r="HL480" s="17">
        <v>77.709999999999994</v>
      </c>
      <c r="HM480" s="17">
        <v>77.849999999999994</v>
      </c>
      <c r="HN480" s="17">
        <v>77.849999999999994</v>
      </c>
      <c r="HO480" s="17">
        <v>77.8</v>
      </c>
      <c r="HP480" s="17">
        <v>77.8</v>
      </c>
      <c r="HQ480" s="17">
        <v>77.8</v>
      </c>
      <c r="HR480" s="17">
        <v>77.7</v>
      </c>
      <c r="HS480" s="17">
        <v>77.7</v>
      </c>
      <c r="HT480" s="17">
        <v>77.7</v>
      </c>
      <c r="HU480" s="17">
        <v>77.75</v>
      </c>
      <c r="HV480" s="17">
        <v>77.900000000000006</v>
      </c>
      <c r="HW480" s="17">
        <v>77.930000000000007</v>
      </c>
      <c r="HX480" s="17">
        <v>77.900000000000006</v>
      </c>
      <c r="HY480" s="17">
        <v>77.900000000000006</v>
      </c>
      <c r="HZ480" s="17">
        <v>77.900000000000006</v>
      </c>
      <c r="IA480" s="17">
        <v>77.77</v>
      </c>
      <c r="IB480" s="17">
        <v>77.97</v>
      </c>
      <c r="IC480" s="17">
        <v>77.97</v>
      </c>
      <c r="ID480" s="17">
        <v>77.97</v>
      </c>
      <c r="IE480" s="17">
        <v>77.790000000000006</v>
      </c>
      <c r="IF480" s="17">
        <v>77.98</v>
      </c>
      <c r="IG480" s="17">
        <v>77.8</v>
      </c>
      <c r="IH480" s="17">
        <v>77.97</v>
      </c>
      <c r="II480" s="17">
        <v>77.819999999999993</v>
      </c>
      <c r="IJ480" s="17">
        <v>78</v>
      </c>
      <c r="IK480" s="17">
        <v>77.8</v>
      </c>
      <c r="IL480" s="17">
        <v>77.97</v>
      </c>
      <c r="IM480" s="17">
        <v>77.8</v>
      </c>
      <c r="IN480" s="17">
        <v>77.81</v>
      </c>
      <c r="IO480" s="17">
        <v>77.81</v>
      </c>
      <c r="IP480" s="17">
        <v>77.81</v>
      </c>
      <c r="IQ480" s="17">
        <v>77.8</v>
      </c>
      <c r="IR480" s="17">
        <v>77.8</v>
      </c>
      <c r="IS480" s="17">
        <v>78</v>
      </c>
      <c r="IT480" s="17">
        <v>78</v>
      </c>
      <c r="IU480" s="17">
        <v>78.05</v>
      </c>
      <c r="IV480" s="17">
        <v>78.010000000000005</v>
      </c>
      <c r="IW480" s="17">
        <v>78.010000000000005</v>
      </c>
      <c r="IX480" s="17">
        <v>78.010000000000005</v>
      </c>
      <c r="IY480" s="17">
        <v>78.02</v>
      </c>
    </row>
    <row r="481" spans="1:259" x14ac:dyDescent="0.15">
      <c r="A481" s="17" t="s">
        <v>946</v>
      </c>
      <c r="B481" s="17" t="s">
        <v>947</v>
      </c>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c r="AA481" s="26"/>
      <c r="AB481" s="17"/>
      <c r="AC481" s="26"/>
      <c r="AD481" s="26"/>
      <c r="AE481" s="17"/>
      <c r="AF481" s="17"/>
      <c r="AG481" s="17"/>
      <c r="AH481" s="17"/>
      <c r="AI481" s="17"/>
      <c r="AJ481" s="17"/>
      <c r="AK481" s="17"/>
      <c r="AL481" s="17"/>
      <c r="AM481" s="17"/>
      <c r="AN481" s="17"/>
      <c r="AO481" s="17"/>
      <c r="AP481" s="17"/>
      <c r="AQ481" s="17"/>
      <c r="AR481" s="17"/>
      <c r="AS481" s="17"/>
      <c r="AT481" s="17"/>
      <c r="AU481" s="17"/>
      <c r="AV481" s="17"/>
      <c r="AW481" s="17"/>
      <c r="AX481" s="17"/>
      <c r="AY481" s="17"/>
      <c r="AZ481" s="17"/>
      <c r="BA481" s="17"/>
      <c r="BB481" s="17"/>
      <c r="BC481" s="17"/>
      <c r="BD481" s="17"/>
      <c r="BE481" s="17"/>
      <c r="BF481" s="17"/>
      <c r="BG481" s="17"/>
      <c r="BH481" s="17"/>
      <c r="BI481" s="17"/>
      <c r="BJ481" s="26"/>
      <c r="BK481" s="17"/>
      <c r="BL481" s="17"/>
      <c r="BM481" s="17"/>
      <c r="BN481" s="17"/>
      <c r="BO481" s="17"/>
      <c r="BP481" s="17"/>
      <c r="BQ481" s="17"/>
      <c r="BR481" s="17"/>
      <c r="BS481" s="17"/>
      <c r="BT481" s="17"/>
      <c r="BU481" s="17"/>
      <c r="BV481" s="17"/>
      <c r="BW481" s="17"/>
      <c r="BX481" s="26"/>
      <c r="BY481" s="26"/>
      <c r="BZ481" s="26"/>
      <c r="CA481" s="26"/>
      <c r="CB481" s="26"/>
      <c r="CC481" s="17"/>
      <c r="CD481" s="17"/>
      <c r="CE481" s="17"/>
      <c r="CF481" s="17"/>
      <c r="CG481" s="17"/>
      <c r="CH481" s="17"/>
      <c r="CI481" s="17"/>
      <c r="CJ481" s="26"/>
      <c r="CK481" s="17"/>
      <c r="CL481" s="17"/>
      <c r="CM481" s="17"/>
      <c r="CN481" s="17"/>
      <c r="CO481" s="17"/>
      <c r="CP481" s="17"/>
      <c r="CQ481" s="17"/>
      <c r="CR481" s="17"/>
      <c r="CS481" s="17"/>
      <c r="CT481" s="17"/>
      <c r="CU481" s="17"/>
      <c r="CV481" s="17"/>
      <c r="CW481" s="17"/>
      <c r="CX481" s="17"/>
      <c r="CY481" s="26"/>
      <c r="CZ481" s="26"/>
      <c r="DA481" s="26"/>
      <c r="DB481" s="17"/>
      <c r="DC481" s="17"/>
      <c r="DD481" s="17"/>
      <c r="DE481" s="17"/>
      <c r="DF481" s="17"/>
      <c r="DG481" s="17"/>
      <c r="DH481" s="26"/>
      <c r="DI481" s="17"/>
      <c r="DJ481" s="17"/>
      <c r="DK481" s="17"/>
      <c r="DL481" s="17"/>
      <c r="DM481" s="17">
        <v>18.54</v>
      </c>
      <c r="DN481" s="17">
        <v>18.54</v>
      </c>
      <c r="DO481" s="17">
        <v>18.54</v>
      </c>
      <c r="DP481" s="17">
        <v>18.54</v>
      </c>
      <c r="DQ481" s="17">
        <v>18.54</v>
      </c>
      <c r="DR481" s="17">
        <v>18.53</v>
      </c>
      <c r="DS481" s="17">
        <v>18.559999999999999</v>
      </c>
      <c r="DT481" s="17">
        <v>18.53</v>
      </c>
      <c r="DU481" s="17">
        <v>18.53</v>
      </c>
      <c r="DV481" s="17">
        <v>18.53</v>
      </c>
      <c r="DW481" s="17">
        <v>18.55</v>
      </c>
      <c r="DX481" s="17">
        <v>18.55</v>
      </c>
      <c r="DY481" s="17">
        <v>18.55</v>
      </c>
      <c r="DZ481" s="17">
        <v>18.55</v>
      </c>
      <c r="EA481" s="17">
        <v>18.53</v>
      </c>
      <c r="EB481" s="17">
        <v>18.53</v>
      </c>
      <c r="EC481" s="17">
        <v>18.53</v>
      </c>
      <c r="ED481" s="17">
        <v>18.53</v>
      </c>
      <c r="EE481" s="17">
        <v>18.5</v>
      </c>
      <c r="EF481" s="17">
        <v>18.5</v>
      </c>
      <c r="EG481" s="17">
        <v>18.5</v>
      </c>
      <c r="EH481" s="17">
        <v>18.5</v>
      </c>
      <c r="EI481" s="17">
        <v>18.5</v>
      </c>
      <c r="EJ481" s="17">
        <v>18.5</v>
      </c>
      <c r="EK481" s="17">
        <v>18.5</v>
      </c>
      <c r="EL481" s="17">
        <v>18.52</v>
      </c>
      <c r="EM481" s="17">
        <v>18.52</v>
      </c>
      <c r="EN481" s="17">
        <v>18.5</v>
      </c>
      <c r="EO481" s="17">
        <v>18.5</v>
      </c>
      <c r="EP481" s="17">
        <v>18.489999999999998</v>
      </c>
      <c r="EQ481" s="17">
        <v>18.489999999999998</v>
      </c>
      <c r="ER481" s="17">
        <v>18.489999999999998</v>
      </c>
      <c r="ES481" s="17">
        <v>18.52</v>
      </c>
      <c r="ET481" s="17">
        <v>18.510000000000002</v>
      </c>
      <c r="EU481" s="17">
        <v>18.510000000000002</v>
      </c>
      <c r="EV481" s="17">
        <v>18.5</v>
      </c>
      <c r="EW481" s="17">
        <v>18.5</v>
      </c>
      <c r="EX481" s="17">
        <v>18.5</v>
      </c>
      <c r="EY481" s="17">
        <v>18.510000000000002</v>
      </c>
      <c r="EZ481" s="17">
        <v>18.52</v>
      </c>
      <c r="FA481" s="17">
        <v>18.52</v>
      </c>
      <c r="FB481" s="17">
        <v>18.52</v>
      </c>
      <c r="FC481" s="17">
        <v>18.52</v>
      </c>
      <c r="FD481" s="17">
        <v>18.510000000000002</v>
      </c>
      <c r="FE481" s="17">
        <v>18.52</v>
      </c>
      <c r="FF481" s="17">
        <v>18.52</v>
      </c>
      <c r="FG481" s="17">
        <v>18.52</v>
      </c>
      <c r="FH481" s="17">
        <v>18.54</v>
      </c>
      <c r="FI481" s="17">
        <v>18.54</v>
      </c>
      <c r="FJ481" s="17">
        <v>18.54</v>
      </c>
      <c r="FK481" s="17">
        <v>18.54</v>
      </c>
      <c r="FL481" s="17">
        <v>18.54</v>
      </c>
      <c r="FM481" s="17">
        <v>18.55</v>
      </c>
      <c r="FN481" s="17">
        <v>18.53</v>
      </c>
      <c r="FO481" s="17">
        <v>18.53</v>
      </c>
      <c r="FP481" s="17">
        <v>18.5</v>
      </c>
      <c r="FQ481" s="17">
        <v>18.5</v>
      </c>
      <c r="FR481" s="17">
        <v>18.510000000000002</v>
      </c>
      <c r="FS481" s="17">
        <v>18.5</v>
      </c>
      <c r="FT481" s="17">
        <v>18.5</v>
      </c>
      <c r="FU481" s="17">
        <v>18.5</v>
      </c>
      <c r="FV481" s="17">
        <v>18.54</v>
      </c>
      <c r="FW481" s="17">
        <v>18.5</v>
      </c>
      <c r="FX481" s="17">
        <v>18.53</v>
      </c>
      <c r="FY481" s="17">
        <v>18.53</v>
      </c>
      <c r="FZ481" s="17">
        <v>18.53</v>
      </c>
      <c r="GA481" s="17">
        <v>18.53</v>
      </c>
      <c r="GB481" s="17">
        <v>18.510000000000002</v>
      </c>
      <c r="GC481" s="17">
        <v>18.510000000000002</v>
      </c>
      <c r="GD481" s="17">
        <v>18.53</v>
      </c>
      <c r="GE481" s="17">
        <v>18.5</v>
      </c>
      <c r="GF481" s="17">
        <v>18.5</v>
      </c>
      <c r="GG481" s="17">
        <v>18.510000000000002</v>
      </c>
      <c r="GH481" s="17">
        <v>18.5</v>
      </c>
      <c r="GI481" s="17">
        <v>18.489999999999998</v>
      </c>
      <c r="GJ481" s="17">
        <v>18.48</v>
      </c>
      <c r="GK481" s="17">
        <v>18.5</v>
      </c>
      <c r="GL481" s="17">
        <v>18.5</v>
      </c>
      <c r="GM481" s="17">
        <v>18.46</v>
      </c>
      <c r="GN481" s="17">
        <v>18.46</v>
      </c>
      <c r="GO481" s="17">
        <v>18.46</v>
      </c>
      <c r="GP481" s="17">
        <v>18.47</v>
      </c>
      <c r="GQ481" s="17">
        <v>18.46</v>
      </c>
      <c r="GR481" s="17">
        <v>18.47</v>
      </c>
      <c r="GS481" s="17">
        <v>18.47</v>
      </c>
      <c r="GT481" s="17">
        <v>18.46</v>
      </c>
      <c r="GU481" s="17">
        <v>18.46</v>
      </c>
      <c r="GV481" s="17">
        <v>18.47</v>
      </c>
      <c r="GW481" s="17">
        <v>18.510000000000002</v>
      </c>
      <c r="GX481" s="17">
        <v>18.47</v>
      </c>
      <c r="GY481" s="17">
        <v>18.47</v>
      </c>
      <c r="GZ481" s="17">
        <v>18.55</v>
      </c>
      <c r="HA481" s="17">
        <v>18.53</v>
      </c>
      <c r="HB481" s="17">
        <v>18.510000000000002</v>
      </c>
      <c r="HC481" s="17">
        <v>18.55</v>
      </c>
      <c r="HD481" s="17">
        <v>18.53</v>
      </c>
      <c r="HE481" s="17">
        <v>18.54</v>
      </c>
      <c r="HF481" s="17">
        <v>18.53</v>
      </c>
      <c r="HG481" s="17">
        <v>18.54</v>
      </c>
      <c r="HH481" s="17">
        <v>18.54</v>
      </c>
      <c r="HI481" s="17">
        <v>18.53</v>
      </c>
      <c r="HJ481" s="17">
        <v>18.55</v>
      </c>
      <c r="HK481" s="17">
        <v>18.559999999999999</v>
      </c>
      <c r="HL481" s="17">
        <v>18.55</v>
      </c>
      <c r="HM481" s="17">
        <v>18.54</v>
      </c>
      <c r="HN481" s="17">
        <v>18.510000000000002</v>
      </c>
      <c r="HO481" s="17">
        <v>18.55</v>
      </c>
      <c r="HP481" s="17">
        <v>18.54</v>
      </c>
      <c r="HQ481" s="17">
        <v>18.510000000000002</v>
      </c>
      <c r="HR481" s="17">
        <v>18.510000000000002</v>
      </c>
      <c r="HS481" s="17">
        <v>18.54</v>
      </c>
      <c r="HT481" s="17">
        <v>18.510000000000002</v>
      </c>
      <c r="HU481" s="17">
        <v>18.510000000000002</v>
      </c>
      <c r="HV481" s="17">
        <v>18.54</v>
      </c>
      <c r="HW481" s="17">
        <v>18.54</v>
      </c>
      <c r="HX481" s="17">
        <v>18.54</v>
      </c>
      <c r="HY481" s="17">
        <v>18.53</v>
      </c>
      <c r="HZ481" s="17">
        <v>18.54</v>
      </c>
      <c r="IA481" s="17">
        <v>18.54</v>
      </c>
      <c r="IB481" s="17">
        <v>18.54</v>
      </c>
      <c r="IC481" s="17">
        <v>18.52</v>
      </c>
      <c r="ID481" s="17">
        <v>18.53</v>
      </c>
      <c r="IE481" s="17">
        <v>18.53</v>
      </c>
      <c r="IF481" s="17">
        <v>18.510000000000002</v>
      </c>
      <c r="IG481" s="17">
        <v>18.55</v>
      </c>
      <c r="IH481" s="17">
        <v>18.54</v>
      </c>
      <c r="II481" s="17">
        <v>18.55</v>
      </c>
      <c r="IJ481" s="17">
        <v>18.510000000000002</v>
      </c>
      <c r="IK481" s="17">
        <v>18.5</v>
      </c>
      <c r="IL481" s="17">
        <v>18.5</v>
      </c>
      <c r="IM481" s="17">
        <v>18.53</v>
      </c>
      <c r="IN481" s="17">
        <v>18.489999999999998</v>
      </c>
      <c r="IO481" s="17">
        <v>18.53</v>
      </c>
      <c r="IP481" s="17">
        <v>18.5</v>
      </c>
      <c r="IQ481" s="17">
        <v>18.5</v>
      </c>
      <c r="IR481" s="17">
        <v>18.5</v>
      </c>
      <c r="IS481" s="17">
        <v>18.510000000000002</v>
      </c>
      <c r="IT481" s="17">
        <v>18.5</v>
      </c>
      <c r="IU481" s="17">
        <v>18.52</v>
      </c>
      <c r="IV481" s="17">
        <v>18.52</v>
      </c>
      <c r="IW481" s="17">
        <v>18.510000000000002</v>
      </c>
      <c r="IX481" s="17">
        <v>18.52</v>
      </c>
      <c r="IY481" s="17">
        <v>18.510000000000002</v>
      </c>
    </row>
    <row r="482" spans="1:259" x14ac:dyDescent="0.15">
      <c r="A482" s="17" t="s">
        <v>2744</v>
      </c>
      <c r="B482" s="17" t="s">
        <v>2745</v>
      </c>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c r="AA482" s="26"/>
      <c r="AB482" s="17"/>
      <c r="AC482" s="26"/>
      <c r="AD482" s="26"/>
      <c r="AE482" s="17"/>
      <c r="AF482" s="17"/>
      <c r="AG482" s="17"/>
      <c r="AH482" s="17"/>
      <c r="AI482" s="17"/>
      <c r="AJ482" s="17"/>
      <c r="AK482" s="17"/>
      <c r="AL482" s="17"/>
      <c r="AM482" s="17"/>
      <c r="AN482" s="17"/>
      <c r="AO482" s="17"/>
      <c r="AP482" s="17"/>
      <c r="AQ482" s="17"/>
      <c r="AR482" s="17"/>
      <c r="AS482" s="17"/>
      <c r="AT482" s="17"/>
      <c r="AU482" s="17"/>
      <c r="AV482" s="17"/>
      <c r="AW482" s="17"/>
      <c r="AX482" s="17"/>
      <c r="AY482" s="17"/>
      <c r="AZ482" s="17"/>
      <c r="BA482" s="17"/>
      <c r="BB482" s="17"/>
      <c r="BC482" s="17"/>
      <c r="BD482" s="17"/>
      <c r="BE482" s="17"/>
      <c r="BF482" s="17"/>
      <c r="BG482" s="17"/>
      <c r="BH482" s="17"/>
      <c r="BI482" s="17"/>
      <c r="BJ482" s="26"/>
      <c r="BK482" s="17"/>
      <c r="BL482" s="17"/>
      <c r="BM482" s="17"/>
      <c r="BN482" s="17"/>
      <c r="BO482" s="17"/>
      <c r="BP482" s="17"/>
      <c r="BQ482" s="17"/>
      <c r="BR482" s="17"/>
      <c r="BS482" s="17"/>
      <c r="BT482" s="17"/>
      <c r="BU482" s="17"/>
      <c r="BV482" s="17"/>
      <c r="BW482" s="17"/>
      <c r="BX482" s="26"/>
      <c r="BY482" s="26"/>
      <c r="BZ482" s="26"/>
      <c r="CA482" s="26"/>
      <c r="CB482" s="26"/>
      <c r="CC482" s="17"/>
      <c r="CD482" s="17"/>
      <c r="CE482" s="17"/>
      <c r="CF482" s="17"/>
      <c r="CG482" s="17"/>
      <c r="CH482" s="17"/>
      <c r="CI482" s="17"/>
      <c r="CJ482" s="26"/>
      <c r="CK482" s="17"/>
      <c r="CL482" s="17"/>
      <c r="CM482" s="17"/>
      <c r="CN482" s="17"/>
      <c r="CO482" s="17"/>
      <c r="CP482" s="17"/>
      <c r="CQ482" s="17"/>
      <c r="CR482" s="17"/>
      <c r="CS482" s="17"/>
      <c r="CT482" s="17"/>
      <c r="CU482" s="17"/>
      <c r="CV482" s="17"/>
      <c r="CW482" s="17"/>
      <c r="CX482" s="17"/>
      <c r="CY482" s="26"/>
      <c r="CZ482" s="26"/>
      <c r="DA482" s="26"/>
      <c r="DB482" s="17"/>
      <c r="DC482" s="17"/>
      <c r="DD482" s="17"/>
      <c r="DE482" s="17"/>
      <c r="DF482" s="17"/>
      <c r="DG482" s="17"/>
      <c r="DH482" s="26"/>
      <c r="DI482" s="17"/>
      <c r="DJ482" s="17"/>
      <c r="DK482" s="17"/>
      <c r="DL482" s="17"/>
      <c r="DM482" s="17">
        <v>13.8</v>
      </c>
      <c r="DN482" s="17">
        <v>13.79</v>
      </c>
      <c r="DO482" s="17">
        <v>13.79</v>
      </c>
      <c r="DP482" s="17">
        <v>13.79</v>
      </c>
      <c r="DQ482" s="17">
        <v>13.78</v>
      </c>
      <c r="DR482" s="17">
        <v>13.79</v>
      </c>
      <c r="DS482" s="17">
        <v>13.78</v>
      </c>
      <c r="DT482" s="17">
        <v>13.76</v>
      </c>
      <c r="DU482" s="17">
        <v>13.75</v>
      </c>
      <c r="DV482" s="17">
        <v>13.74</v>
      </c>
      <c r="DW482" s="17">
        <v>13.75</v>
      </c>
      <c r="DX482" s="17">
        <v>13.76</v>
      </c>
      <c r="DY482" s="17">
        <v>13.76</v>
      </c>
      <c r="DZ482" s="17">
        <v>13.75</v>
      </c>
      <c r="EA482" s="17">
        <v>13.74</v>
      </c>
      <c r="EB482" s="17">
        <v>13.73</v>
      </c>
      <c r="EC482" s="17">
        <v>13.73</v>
      </c>
      <c r="ED482" s="17">
        <v>13.75</v>
      </c>
      <c r="EE482" s="17">
        <v>13.75</v>
      </c>
      <c r="EF482" s="17">
        <v>13.74</v>
      </c>
      <c r="EG482" s="17">
        <v>13.75</v>
      </c>
      <c r="EH482" s="17">
        <v>13.75</v>
      </c>
      <c r="EI482" s="17">
        <v>13.77</v>
      </c>
      <c r="EJ482" s="17">
        <v>13.77</v>
      </c>
      <c r="EK482" s="17">
        <v>13.78</v>
      </c>
      <c r="EL482" s="17">
        <v>13.78</v>
      </c>
      <c r="EM482" s="17">
        <v>13.78</v>
      </c>
      <c r="EN482" s="17">
        <v>13.76</v>
      </c>
      <c r="EO482" s="17">
        <v>13.77</v>
      </c>
      <c r="EP482" s="17">
        <v>13.78</v>
      </c>
      <c r="EQ482" s="17">
        <v>13.75</v>
      </c>
      <c r="ER482" s="17">
        <v>13.76</v>
      </c>
      <c r="ES482" s="17">
        <v>13.77</v>
      </c>
      <c r="ET482" s="17">
        <v>13.77</v>
      </c>
      <c r="EU482" s="17">
        <v>13.77</v>
      </c>
      <c r="EV482" s="17">
        <v>13.78</v>
      </c>
      <c r="EW482" s="17">
        <v>13.74</v>
      </c>
      <c r="EX482" s="17">
        <v>13.77</v>
      </c>
      <c r="EY482" s="17">
        <v>13.75</v>
      </c>
      <c r="EZ482" s="17">
        <v>13.75</v>
      </c>
      <c r="FA482" s="17">
        <v>13.74</v>
      </c>
      <c r="FB482" s="17">
        <v>13.73</v>
      </c>
      <c r="FC482" s="17">
        <v>13.72</v>
      </c>
      <c r="FD482" s="17">
        <v>13.71</v>
      </c>
      <c r="FE482" s="17">
        <v>13.72</v>
      </c>
      <c r="FF482" s="17">
        <v>13.74</v>
      </c>
      <c r="FG482" s="17">
        <v>13.74</v>
      </c>
      <c r="FH482" s="17">
        <v>13.75</v>
      </c>
      <c r="FI482" s="17">
        <v>13.76</v>
      </c>
      <c r="FJ482" s="17">
        <v>13.75</v>
      </c>
      <c r="FK482" s="17">
        <v>13.76</v>
      </c>
      <c r="FL482" s="17">
        <v>13.76</v>
      </c>
      <c r="FM482" s="17">
        <v>13.76</v>
      </c>
      <c r="FN482" s="17">
        <v>13.76</v>
      </c>
      <c r="FO482" s="17">
        <v>13.74</v>
      </c>
      <c r="FP482" s="17">
        <v>13.75</v>
      </c>
      <c r="FQ482" s="17">
        <v>13.75</v>
      </c>
      <c r="FR482" s="17">
        <v>13.74</v>
      </c>
      <c r="FS482" s="17">
        <v>13.75</v>
      </c>
      <c r="FT482" s="17">
        <v>13.76</v>
      </c>
      <c r="FU482" s="17">
        <v>13.75</v>
      </c>
      <c r="FV482" s="17">
        <v>13.75</v>
      </c>
      <c r="FW482" s="17">
        <v>13.74</v>
      </c>
      <c r="FX482" s="17">
        <v>13.75</v>
      </c>
      <c r="FY482" s="17">
        <v>13.75</v>
      </c>
      <c r="FZ482" s="17">
        <v>13.76</v>
      </c>
      <c r="GA482" s="17">
        <v>13.77</v>
      </c>
      <c r="GB482" s="17">
        <v>13.77</v>
      </c>
      <c r="GC482" s="17">
        <v>13.76</v>
      </c>
      <c r="GD482" s="17">
        <v>13.77</v>
      </c>
      <c r="GE482" s="17">
        <v>13.78</v>
      </c>
      <c r="GF482" s="17">
        <v>13.77</v>
      </c>
      <c r="GG482" s="17">
        <v>13.78</v>
      </c>
      <c r="GH482" s="17">
        <v>13.75</v>
      </c>
      <c r="GI482" s="17">
        <v>13.74</v>
      </c>
      <c r="GJ482" s="17">
        <v>13.73</v>
      </c>
      <c r="GK482" s="17">
        <v>13.74</v>
      </c>
      <c r="GL482" s="17">
        <v>13.73</v>
      </c>
      <c r="GM482" s="17">
        <v>13.73</v>
      </c>
      <c r="GN482" s="17">
        <v>13.73</v>
      </c>
      <c r="GO482" s="17">
        <v>13.73</v>
      </c>
      <c r="GP482" s="17">
        <v>13.74</v>
      </c>
      <c r="GQ482" s="17">
        <v>13.73</v>
      </c>
      <c r="GR482" s="17">
        <v>13.73</v>
      </c>
      <c r="GS482" s="17">
        <v>13.73</v>
      </c>
      <c r="GT482" s="17">
        <v>13.74</v>
      </c>
      <c r="GU482" s="17">
        <v>13.74</v>
      </c>
      <c r="GV482" s="17">
        <v>13.73</v>
      </c>
      <c r="GW482" s="17">
        <v>13.72</v>
      </c>
      <c r="GX482" s="17">
        <v>13.71</v>
      </c>
      <c r="GY482" s="17">
        <v>13.67</v>
      </c>
      <c r="GZ482" s="17">
        <v>13.69</v>
      </c>
      <c r="HA482" s="17">
        <v>13.7</v>
      </c>
      <c r="HB482" s="17">
        <v>13.69</v>
      </c>
      <c r="HC482" s="17">
        <v>13.7</v>
      </c>
      <c r="HD482" s="17">
        <v>13.71</v>
      </c>
      <c r="HE482" s="17">
        <v>13.7</v>
      </c>
      <c r="HF482" s="17">
        <v>13.7</v>
      </c>
      <c r="HG482" s="17">
        <v>13.67</v>
      </c>
      <c r="HH482" s="17">
        <v>13.67</v>
      </c>
      <c r="HI482" s="17">
        <v>13.67</v>
      </c>
      <c r="HJ482" s="17">
        <v>13.68</v>
      </c>
      <c r="HK482" s="17">
        <v>13.67</v>
      </c>
      <c r="HL482" s="17">
        <v>13.66</v>
      </c>
      <c r="HM482" s="17">
        <v>13.67</v>
      </c>
      <c r="HN482" s="17">
        <v>13.68</v>
      </c>
      <c r="HO482" s="17">
        <v>13.69</v>
      </c>
      <c r="HP482" s="17">
        <v>13.66</v>
      </c>
      <c r="HQ482" s="17">
        <v>13.67</v>
      </c>
      <c r="HR482" s="17">
        <v>13.69</v>
      </c>
      <c r="HS482" s="17">
        <v>13.69</v>
      </c>
      <c r="HT482" s="17">
        <v>13.7</v>
      </c>
      <c r="HU482" s="17">
        <v>13.7</v>
      </c>
      <c r="HV482" s="17">
        <v>13.7</v>
      </c>
      <c r="HW482" s="17">
        <v>13.71</v>
      </c>
      <c r="HX482" s="17">
        <v>13.7</v>
      </c>
      <c r="HY482" s="17">
        <v>13.7</v>
      </c>
      <c r="HZ482" s="17">
        <v>13.7</v>
      </c>
      <c r="IA482" s="17">
        <v>13.69</v>
      </c>
      <c r="IB482" s="17">
        <v>13.68</v>
      </c>
      <c r="IC482" s="17">
        <v>13.68</v>
      </c>
      <c r="ID482" s="17">
        <v>13.7</v>
      </c>
      <c r="IE482" s="17">
        <v>13.69</v>
      </c>
      <c r="IF482" s="17">
        <v>13.69</v>
      </c>
      <c r="IG482" s="17">
        <v>13.7</v>
      </c>
      <c r="IH482" s="17">
        <v>13.67</v>
      </c>
      <c r="II482" s="17">
        <v>13.68</v>
      </c>
      <c r="IJ482" s="17">
        <v>13.68</v>
      </c>
      <c r="IK482" s="17">
        <v>13.67</v>
      </c>
      <c r="IL482" s="17">
        <v>13.67</v>
      </c>
      <c r="IM482" s="17">
        <v>13.68</v>
      </c>
      <c r="IN482" s="17">
        <v>13.67</v>
      </c>
      <c r="IO482" s="17">
        <v>13.68</v>
      </c>
      <c r="IP482" s="17">
        <v>13.68</v>
      </c>
      <c r="IQ482" s="17">
        <v>13.68</v>
      </c>
      <c r="IR482" s="17">
        <v>13.67</v>
      </c>
      <c r="IS482" s="17">
        <v>13.69</v>
      </c>
      <c r="IT482" s="17">
        <v>13.66</v>
      </c>
      <c r="IU482" s="17">
        <v>13.68</v>
      </c>
      <c r="IV482" s="17">
        <v>13.67</v>
      </c>
      <c r="IW482" s="17">
        <v>13.69</v>
      </c>
      <c r="IX482" s="17">
        <v>13.69</v>
      </c>
      <c r="IY482" s="17">
        <v>13.68</v>
      </c>
    </row>
    <row r="483" spans="1:259" x14ac:dyDescent="0.15">
      <c r="A483" s="17" t="s">
        <v>3278</v>
      </c>
      <c r="B483" s="17" t="s">
        <v>3279</v>
      </c>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c r="AA483" s="26"/>
      <c r="AB483" s="17"/>
      <c r="AC483" s="26"/>
      <c r="AD483" s="26"/>
      <c r="AE483" s="17"/>
      <c r="AF483" s="17"/>
      <c r="AG483" s="17"/>
      <c r="AH483" s="17"/>
      <c r="AI483" s="17"/>
      <c r="AJ483" s="17"/>
      <c r="AK483" s="17"/>
      <c r="AL483" s="17"/>
      <c r="AM483" s="17"/>
      <c r="AN483" s="17"/>
      <c r="AO483" s="17"/>
      <c r="AP483" s="17"/>
      <c r="AQ483" s="17"/>
      <c r="AR483" s="17"/>
      <c r="AS483" s="17"/>
      <c r="AT483" s="17"/>
      <c r="AU483" s="17"/>
      <c r="AV483" s="17"/>
      <c r="AW483" s="17"/>
      <c r="AX483" s="17"/>
      <c r="AY483" s="17"/>
      <c r="AZ483" s="17"/>
      <c r="BA483" s="17"/>
      <c r="BB483" s="17"/>
      <c r="BC483" s="17"/>
      <c r="BD483" s="17"/>
      <c r="BE483" s="17"/>
      <c r="BF483" s="17"/>
      <c r="BG483" s="17"/>
      <c r="BH483" s="17"/>
      <c r="BI483" s="17"/>
      <c r="BJ483" s="26"/>
      <c r="BK483" s="17"/>
      <c r="BL483" s="17"/>
      <c r="BM483" s="17"/>
      <c r="BN483" s="17"/>
      <c r="BO483" s="17"/>
      <c r="BP483" s="17"/>
      <c r="BQ483" s="17"/>
      <c r="BR483" s="17"/>
      <c r="BS483" s="17"/>
      <c r="BT483" s="17"/>
      <c r="BU483" s="17"/>
      <c r="BV483" s="17"/>
      <c r="BW483" s="17"/>
      <c r="BX483" s="26"/>
      <c r="BY483" s="26"/>
      <c r="BZ483" s="26"/>
      <c r="CA483" s="26"/>
      <c r="CB483" s="26"/>
      <c r="CC483" s="17"/>
      <c r="CD483" s="17"/>
      <c r="CE483" s="17"/>
      <c r="CF483" s="17"/>
      <c r="CG483" s="17"/>
      <c r="CH483" s="17"/>
      <c r="CI483" s="17"/>
      <c r="CJ483" s="26"/>
      <c r="CK483" s="17"/>
      <c r="CL483" s="17"/>
      <c r="CM483" s="17"/>
      <c r="CN483" s="17"/>
      <c r="CO483" s="17"/>
      <c r="CP483" s="17"/>
      <c r="CQ483" s="17"/>
      <c r="CR483" s="17"/>
      <c r="CS483" s="17"/>
      <c r="CT483" s="17"/>
      <c r="CU483" s="17"/>
      <c r="CV483" s="17"/>
      <c r="CW483" s="17"/>
      <c r="CX483" s="17"/>
      <c r="CY483" s="26"/>
      <c r="CZ483" s="26"/>
      <c r="DA483" s="26"/>
      <c r="DB483" s="17"/>
      <c r="DC483" s="17"/>
      <c r="DD483" s="17"/>
      <c r="DE483" s="17"/>
      <c r="DF483" s="17"/>
      <c r="DG483" s="17"/>
      <c r="DH483" s="26"/>
      <c r="DI483" s="17"/>
      <c r="DJ483" s="17"/>
      <c r="DK483" s="17"/>
      <c r="DL483" s="17"/>
      <c r="DM483" s="17">
        <v>117.21</v>
      </c>
      <c r="DN483" s="17">
        <v>117.14</v>
      </c>
      <c r="DO483" s="17">
        <v>117.24</v>
      </c>
      <c r="DP483" s="17">
        <v>117.28</v>
      </c>
      <c r="DQ483" s="17">
        <v>117.22</v>
      </c>
      <c r="DR483" s="17">
        <v>117.14</v>
      </c>
      <c r="DS483" s="17">
        <v>117.08</v>
      </c>
      <c r="DT483" s="17">
        <v>117.03</v>
      </c>
      <c r="DU483" s="17">
        <v>117.04</v>
      </c>
      <c r="DV483" s="17">
        <v>117.01</v>
      </c>
      <c r="DW483" s="17">
        <v>116.99</v>
      </c>
      <c r="DX483" s="17">
        <v>117</v>
      </c>
      <c r="DY483" s="17">
        <v>117.07</v>
      </c>
      <c r="DZ483" s="17">
        <v>117.02</v>
      </c>
      <c r="EA483" s="17">
        <v>117</v>
      </c>
      <c r="EB483" s="17">
        <v>116.85</v>
      </c>
      <c r="EC483" s="17">
        <v>117.24</v>
      </c>
      <c r="ED483" s="17">
        <v>116.81</v>
      </c>
      <c r="EE483" s="17">
        <v>116.82</v>
      </c>
      <c r="EF483" s="17">
        <v>116.72</v>
      </c>
      <c r="EG483" s="17">
        <v>116.7</v>
      </c>
      <c r="EH483" s="17">
        <v>116.7</v>
      </c>
      <c r="EI483" s="17">
        <v>117.04</v>
      </c>
      <c r="EJ483" s="17">
        <v>117.01</v>
      </c>
      <c r="EK483" s="17">
        <v>116.94</v>
      </c>
      <c r="EL483" s="17">
        <v>117</v>
      </c>
      <c r="EM483" s="17">
        <v>116.96</v>
      </c>
      <c r="EN483" s="17">
        <v>116.97</v>
      </c>
      <c r="EO483" s="17">
        <v>117</v>
      </c>
      <c r="EP483" s="17">
        <v>117.25</v>
      </c>
      <c r="EQ483" s="17">
        <v>117.03</v>
      </c>
      <c r="ER483" s="17">
        <v>117.01</v>
      </c>
      <c r="ES483" s="17">
        <v>116.95</v>
      </c>
      <c r="ET483" s="17">
        <v>117.23</v>
      </c>
      <c r="EU483" s="17">
        <v>116.95</v>
      </c>
      <c r="EV483" s="17">
        <v>116.97</v>
      </c>
      <c r="EW483" s="17">
        <v>116.94</v>
      </c>
      <c r="EX483" s="17">
        <v>116.87</v>
      </c>
      <c r="EY483" s="17">
        <v>116.85</v>
      </c>
      <c r="EZ483" s="17">
        <v>116.89</v>
      </c>
      <c r="FA483" s="17">
        <v>116.84</v>
      </c>
      <c r="FB483" s="17">
        <v>116.76</v>
      </c>
      <c r="FC483" s="17">
        <v>116.79</v>
      </c>
      <c r="FD483" s="17">
        <v>116.78</v>
      </c>
      <c r="FE483" s="17">
        <v>116.79</v>
      </c>
      <c r="FF483" s="17">
        <v>116.92</v>
      </c>
      <c r="FG483" s="17">
        <v>116.93</v>
      </c>
      <c r="FH483" s="17">
        <v>116.91</v>
      </c>
      <c r="FI483" s="17">
        <v>116.96</v>
      </c>
      <c r="FJ483" s="17">
        <v>116.96</v>
      </c>
      <c r="FK483" s="17">
        <v>116.87</v>
      </c>
      <c r="FL483" s="17">
        <v>116.95</v>
      </c>
      <c r="FM483" s="17">
        <v>116.95</v>
      </c>
      <c r="FN483" s="17">
        <v>117</v>
      </c>
      <c r="FO483" s="17">
        <v>117.04</v>
      </c>
      <c r="FP483" s="17">
        <v>117.21</v>
      </c>
      <c r="FQ483" s="17">
        <v>117.2</v>
      </c>
      <c r="FR483" s="17">
        <v>117.16</v>
      </c>
      <c r="FS483" s="17">
        <v>117.17</v>
      </c>
      <c r="FT483" s="17">
        <v>117.21</v>
      </c>
      <c r="FU483" s="17">
        <v>117.02</v>
      </c>
      <c r="FV483" s="17">
        <v>117.06</v>
      </c>
      <c r="FW483" s="17">
        <v>117.05</v>
      </c>
      <c r="FX483" s="17">
        <v>117.1</v>
      </c>
      <c r="FY483" s="17">
        <v>117.1</v>
      </c>
      <c r="FZ483" s="17">
        <v>117.22</v>
      </c>
      <c r="GA483" s="17">
        <v>117.24</v>
      </c>
      <c r="GB483" s="17">
        <v>117.17</v>
      </c>
      <c r="GC483" s="17">
        <v>117.01</v>
      </c>
      <c r="GD483" s="17">
        <v>117.2</v>
      </c>
      <c r="GE483" s="17">
        <v>117.21</v>
      </c>
      <c r="GF483" s="17">
        <v>117.18</v>
      </c>
      <c r="GG483" s="17">
        <v>117.12</v>
      </c>
      <c r="GH483" s="17">
        <v>117.03</v>
      </c>
      <c r="GI483" s="17">
        <v>117.03</v>
      </c>
      <c r="GJ483" s="17">
        <v>116.98</v>
      </c>
      <c r="GK483" s="17">
        <v>116.95</v>
      </c>
      <c r="GL483" s="17">
        <v>116.9</v>
      </c>
      <c r="GM483" s="17">
        <v>116.89</v>
      </c>
      <c r="GN483" s="17">
        <v>116.92</v>
      </c>
      <c r="GO483" s="17">
        <v>116.93</v>
      </c>
      <c r="GP483" s="17">
        <v>116.93</v>
      </c>
      <c r="GQ483" s="17">
        <v>116.92</v>
      </c>
      <c r="GR483" s="17">
        <v>116.88</v>
      </c>
      <c r="GS483" s="17">
        <v>116.87</v>
      </c>
      <c r="GT483" s="17">
        <v>116.79</v>
      </c>
      <c r="GU483" s="17">
        <v>116.79</v>
      </c>
      <c r="GV483" s="17">
        <v>116.77</v>
      </c>
      <c r="GW483" s="17">
        <v>116.73</v>
      </c>
      <c r="GX483" s="17">
        <v>116.7</v>
      </c>
      <c r="GY483" s="17">
        <v>116.59</v>
      </c>
      <c r="GZ483" s="17">
        <v>116.56</v>
      </c>
      <c r="HA483" s="17">
        <v>116.57</v>
      </c>
      <c r="HB483" s="17">
        <v>116.57</v>
      </c>
      <c r="HC483" s="17">
        <v>116.58</v>
      </c>
      <c r="HD483" s="17">
        <v>116.67</v>
      </c>
      <c r="HE483" s="17">
        <v>116.7</v>
      </c>
      <c r="HF483" s="17">
        <v>116.62</v>
      </c>
      <c r="HG483" s="17">
        <v>116.6</v>
      </c>
      <c r="HH483" s="17">
        <v>116.58</v>
      </c>
      <c r="HI483" s="17">
        <v>116.59</v>
      </c>
      <c r="HJ483" s="17">
        <v>116.6</v>
      </c>
      <c r="HK483" s="17">
        <v>116.57</v>
      </c>
      <c r="HL483" s="17">
        <v>116.56</v>
      </c>
      <c r="HM483" s="17">
        <v>116.53</v>
      </c>
      <c r="HN483" s="17">
        <v>116.54</v>
      </c>
      <c r="HO483" s="17">
        <v>116.54</v>
      </c>
      <c r="HP483" s="17">
        <v>116.6</v>
      </c>
      <c r="HQ483" s="17">
        <v>116.59</v>
      </c>
      <c r="HR483" s="17">
        <v>116.63</v>
      </c>
      <c r="HS483" s="17">
        <v>116.68</v>
      </c>
      <c r="HT483" s="17">
        <v>116.7</v>
      </c>
      <c r="HU483" s="17">
        <v>116.6</v>
      </c>
      <c r="HV483" s="17">
        <v>116.6</v>
      </c>
      <c r="HW483" s="17">
        <v>116.63</v>
      </c>
      <c r="HX483" s="17">
        <v>116.65</v>
      </c>
      <c r="HY483" s="17">
        <v>116.66</v>
      </c>
      <c r="HZ483" s="17">
        <v>116.67</v>
      </c>
      <c r="IA483" s="17">
        <v>116.67</v>
      </c>
      <c r="IB483" s="17">
        <v>116.75</v>
      </c>
      <c r="IC483" s="17">
        <v>116.72</v>
      </c>
      <c r="ID483" s="17">
        <v>116.78</v>
      </c>
      <c r="IE483" s="17">
        <v>116.76</v>
      </c>
      <c r="IF483" s="17">
        <v>116.74</v>
      </c>
      <c r="IG483" s="17">
        <v>116.73</v>
      </c>
      <c r="IH483" s="17">
        <v>116.71</v>
      </c>
      <c r="II483" s="17">
        <v>116.71</v>
      </c>
      <c r="IJ483" s="17">
        <v>116.68</v>
      </c>
      <c r="IK483" s="17">
        <v>116.66</v>
      </c>
      <c r="IL483" s="17">
        <v>116.61</v>
      </c>
      <c r="IM483" s="17">
        <v>116.63</v>
      </c>
      <c r="IN483" s="17">
        <v>116.59</v>
      </c>
      <c r="IO483" s="17">
        <v>116.62</v>
      </c>
      <c r="IP483" s="17">
        <v>116.62</v>
      </c>
      <c r="IQ483" s="17">
        <v>116.62</v>
      </c>
      <c r="IR483" s="17">
        <v>116.63</v>
      </c>
      <c r="IS483" s="17">
        <v>116.54</v>
      </c>
      <c r="IT483" s="17">
        <v>116.48</v>
      </c>
      <c r="IU483" s="17">
        <v>116.47</v>
      </c>
      <c r="IV483" s="17">
        <v>116.56</v>
      </c>
      <c r="IW483" s="17">
        <v>116.64</v>
      </c>
      <c r="IX483" s="17">
        <v>116.64</v>
      </c>
      <c r="IY483" s="17">
        <v>116.63</v>
      </c>
    </row>
    <row r="484" spans="1:259" x14ac:dyDescent="0.15">
      <c r="A484" s="17" t="s">
        <v>4569</v>
      </c>
      <c r="B484" s="17" t="s">
        <v>4790</v>
      </c>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c r="AA484" s="26"/>
      <c r="AB484" s="17"/>
      <c r="AC484" s="26"/>
      <c r="AD484" s="26"/>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17"/>
      <c r="BB484" s="17"/>
      <c r="BC484" s="17"/>
      <c r="BD484" s="17"/>
      <c r="BE484" s="17"/>
      <c r="BF484" s="17"/>
      <c r="BG484" s="17"/>
      <c r="BH484" s="17"/>
      <c r="BI484" s="17"/>
      <c r="BJ484" s="26"/>
      <c r="BK484" s="17"/>
      <c r="BL484" s="17"/>
      <c r="BM484" s="17"/>
      <c r="BN484" s="17"/>
      <c r="BO484" s="17"/>
      <c r="BP484" s="17"/>
      <c r="BQ484" s="17"/>
      <c r="BR484" s="17"/>
      <c r="BS484" s="17"/>
      <c r="BT484" s="17"/>
      <c r="BU484" s="17"/>
      <c r="BV484" s="17"/>
      <c r="BW484" s="17"/>
      <c r="BX484" s="26"/>
      <c r="BY484" s="26"/>
      <c r="BZ484" s="26"/>
      <c r="CA484" s="26"/>
      <c r="CB484" s="26"/>
      <c r="CC484" s="17"/>
      <c r="CD484" s="17"/>
      <c r="CE484" s="17"/>
      <c r="CF484" s="17"/>
      <c r="CG484" s="17"/>
      <c r="CH484" s="17"/>
      <c r="CI484" s="17"/>
      <c r="CJ484" s="26"/>
      <c r="CK484" s="17"/>
      <c r="CL484" s="17"/>
      <c r="CM484" s="17"/>
      <c r="CN484" s="17"/>
      <c r="CO484" s="17"/>
      <c r="CP484" s="17"/>
      <c r="CQ484" s="17"/>
      <c r="CR484" s="17"/>
      <c r="CS484" s="17"/>
      <c r="CT484" s="17"/>
      <c r="CU484" s="17"/>
      <c r="CV484" s="17"/>
      <c r="CW484" s="17"/>
      <c r="CX484" s="17"/>
      <c r="CY484" s="26"/>
      <c r="CZ484" s="26"/>
      <c r="DA484" s="26"/>
      <c r="DB484" s="17"/>
      <c r="DC484" s="17"/>
      <c r="DD484" s="17"/>
      <c r="DE484" s="17"/>
      <c r="DF484" s="17"/>
      <c r="DG484" s="17"/>
      <c r="DH484" s="26"/>
      <c r="DI484" s="17"/>
      <c r="DJ484" s="17"/>
      <c r="DK484" s="17"/>
      <c r="DL484" s="17"/>
      <c r="DM484" s="17">
        <v>11859.803857999999</v>
      </c>
      <c r="DN484" s="17">
        <v>11858.615739000001</v>
      </c>
      <c r="DO484" s="17">
        <v>11862.180096</v>
      </c>
      <c r="DP484" s="17">
        <v>11860.991977</v>
      </c>
      <c r="DQ484" s="17">
        <v>11864.556334000001</v>
      </c>
      <c r="DR484" s="17">
        <v>11862.180096</v>
      </c>
      <c r="DS484" s="17">
        <v>11859.803857999999</v>
      </c>
      <c r="DT484" s="17">
        <v>11858.615739000001</v>
      </c>
      <c r="DU484" s="17">
        <v>11859.803857999999</v>
      </c>
      <c r="DV484" s="17">
        <v>11863.368215</v>
      </c>
      <c r="DW484" s="17">
        <v>11865.744452999999</v>
      </c>
      <c r="DX484" s="17">
        <v>11865.744452999999</v>
      </c>
      <c r="DY484" s="17">
        <v>11865.744452999999</v>
      </c>
      <c r="DZ484" s="17">
        <v>11858.615739000001</v>
      </c>
      <c r="EA484" s="17">
        <v>11856.239501</v>
      </c>
      <c r="EB484" s="17">
        <v>11856.239501</v>
      </c>
      <c r="EC484" s="17">
        <v>11859.803857999999</v>
      </c>
      <c r="ED484" s="17">
        <v>11857.42762</v>
      </c>
      <c r="EE484" s="17">
        <v>11863.368215</v>
      </c>
      <c r="EF484" s="17">
        <v>11863.368215</v>
      </c>
      <c r="EG484" s="17">
        <v>11866.932572</v>
      </c>
      <c r="EH484" s="17">
        <v>11868.120691</v>
      </c>
      <c r="EI484" s="17">
        <v>11869.30881</v>
      </c>
      <c r="EJ484" s="17">
        <v>11866.932572</v>
      </c>
      <c r="EK484" s="17">
        <v>11864.556334000001</v>
      </c>
      <c r="EL484" s="17">
        <v>11864.556334000001</v>
      </c>
      <c r="EM484" s="17">
        <v>11864.556334000001</v>
      </c>
      <c r="EN484" s="17">
        <v>11865.744452999999</v>
      </c>
      <c r="EO484" s="17">
        <v>11864.556334000001</v>
      </c>
      <c r="EP484" s="17">
        <v>11863.368215</v>
      </c>
      <c r="EQ484" s="17">
        <v>11864.556334000001</v>
      </c>
      <c r="ER484" s="17">
        <v>11865.744452999999</v>
      </c>
      <c r="ES484" s="17">
        <v>11862.180096</v>
      </c>
      <c r="ET484" s="17">
        <v>11860.991977</v>
      </c>
      <c r="EU484" s="17">
        <v>11856.239501</v>
      </c>
      <c r="EV484" s="17">
        <v>11856.239501</v>
      </c>
      <c r="EW484" s="17">
        <v>11860.991977</v>
      </c>
      <c r="EX484" s="17">
        <v>11860.991977</v>
      </c>
      <c r="EY484" s="17">
        <v>11855.051382</v>
      </c>
      <c r="EZ484" s="17">
        <v>11850.298906</v>
      </c>
      <c r="FA484" s="17">
        <v>11852.675144000001</v>
      </c>
      <c r="FB484" s="17">
        <v>11851.487025</v>
      </c>
      <c r="FC484" s="17">
        <v>11852.675144000001</v>
      </c>
      <c r="FD484" s="17">
        <v>11852.675144000001</v>
      </c>
      <c r="FE484" s="17">
        <v>11855.051382</v>
      </c>
      <c r="FF484" s="17">
        <v>11856.239501</v>
      </c>
      <c r="FG484" s="17">
        <v>11855.051382</v>
      </c>
      <c r="FH484" s="17">
        <v>11857.42762</v>
      </c>
      <c r="FI484" s="17">
        <v>11857.42762</v>
      </c>
      <c r="FJ484" s="17">
        <v>11863.368215</v>
      </c>
      <c r="FK484" s="17">
        <v>11860.991977</v>
      </c>
      <c r="FL484" s="17">
        <v>11858.615739000001</v>
      </c>
      <c r="FM484" s="17">
        <v>11862.180096</v>
      </c>
      <c r="FN484" s="17">
        <v>11863.368215</v>
      </c>
      <c r="FO484" s="17">
        <v>11864.556334000001</v>
      </c>
      <c r="FP484" s="17">
        <v>11862.180096</v>
      </c>
      <c r="FQ484" s="17">
        <v>11862.180096</v>
      </c>
      <c r="FR484" s="17">
        <v>11862.180096</v>
      </c>
      <c r="FS484" s="17">
        <v>11864.556334000001</v>
      </c>
      <c r="FT484" s="17">
        <v>11863.368215</v>
      </c>
      <c r="FU484" s="17">
        <v>11864.556334000001</v>
      </c>
      <c r="FV484" s="17">
        <v>11866.932572</v>
      </c>
      <c r="FW484" s="17">
        <v>11870.496929000001</v>
      </c>
      <c r="FX484" s="17">
        <v>11876.437524000001</v>
      </c>
      <c r="FY484" s="17">
        <v>11890.694952</v>
      </c>
      <c r="FZ484" s="17">
        <v>11901.388023</v>
      </c>
      <c r="GA484" s="17">
        <v>11900.199903999999</v>
      </c>
      <c r="GB484" s="17">
        <v>11895.447427999999</v>
      </c>
      <c r="GC484" s="17">
        <v>11899.011785000001</v>
      </c>
      <c r="GD484" s="17">
        <v>11899.011785000001</v>
      </c>
      <c r="GE484" s="17">
        <v>11897.823666</v>
      </c>
      <c r="GF484" s="17">
        <v>11891.883071</v>
      </c>
      <c r="GG484" s="17">
        <v>11889.506832999999</v>
      </c>
      <c r="GH484" s="17">
        <v>11888.318713999901</v>
      </c>
      <c r="GI484" s="17">
        <v>11885.942476</v>
      </c>
      <c r="GJ484" s="17">
        <v>11885.942476</v>
      </c>
      <c r="GK484" s="17">
        <v>11889.506832999999</v>
      </c>
      <c r="GL484" s="17">
        <v>11888.318713999901</v>
      </c>
      <c r="GM484" s="17">
        <v>11889.506832999999</v>
      </c>
      <c r="GN484" s="17">
        <v>11889.506832999999</v>
      </c>
      <c r="GO484" s="17">
        <v>11897.823666</v>
      </c>
      <c r="GP484" s="17">
        <v>11903.764261</v>
      </c>
      <c r="GQ484" s="17">
        <v>11904.952380000001</v>
      </c>
      <c r="GR484" s="17">
        <v>11907.328618</v>
      </c>
      <c r="GS484" s="17">
        <v>11906.140498999999</v>
      </c>
      <c r="GT484" s="17">
        <v>11906.140498999999</v>
      </c>
      <c r="GU484" s="17">
        <v>11907.328618</v>
      </c>
      <c r="GV484" s="17">
        <v>11906.140498999999</v>
      </c>
      <c r="GW484" s="17">
        <v>11910.892975000001</v>
      </c>
      <c r="GX484" s="17">
        <v>11912.081093999999</v>
      </c>
      <c r="GY484" s="17">
        <v>11914.457332</v>
      </c>
      <c r="GZ484" s="17">
        <v>11915.6454509999</v>
      </c>
      <c r="HA484" s="17">
        <v>11914.457332</v>
      </c>
      <c r="HB484" s="17">
        <v>11914.457332</v>
      </c>
      <c r="HC484" s="17">
        <v>11915.6454509999</v>
      </c>
      <c r="HD484" s="17">
        <v>11918.021688999999</v>
      </c>
      <c r="HE484" s="17">
        <v>11915.6454509999</v>
      </c>
      <c r="HF484" s="17">
        <v>11908.516737</v>
      </c>
      <c r="HG484" s="17">
        <v>11899.011785000001</v>
      </c>
      <c r="HH484" s="17">
        <v>11897.823666</v>
      </c>
      <c r="HI484" s="17">
        <v>11895.447427999999</v>
      </c>
      <c r="HJ484" s="17">
        <v>11891.883071</v>
      </c>
      <c r="HK484" s="17">
        <v>11889.506832999999</v>
      </c>
      <c r="HL484" s="17">
        <v>11885.942476</v>
      </c>
      <c r="HM484" s="17">
        <v>11883.566237999999</v>
      </c>
      <c r="HN484" s="17">
        <v>11881.19</v>
      </c>
      <c r="HO484" s="17">
        <v>11881.19</v>
      </c>
      <c r="HP484" s="17">
        <v>11878.813762</v>
      </c>
      <c r="HQ484" s="17">
        <v>11878.813762</v>
      </c>
      <c r="HR484" s="17">
        <v>11881.19</v>
      </c>
      <c r="HS484" s="17">
        <v>11882.378119000001</v>
      </c>
      <c r="HT484" s="17">
        <v>11885.942476</v>
      </c>
      <c r="HU484" s="17">
        <v>11885.942476</v>
      </c>
      <c r="HV484" s="17">
        <v>11889.506832999999</v>
      </c>
      <c r="HW484" s="17">
        <v>11890.694952</v>
      </c>
      <c r="HX484" s="17">
        <v>11891.883071</v>
      </c>
      <c r="HY484" s="17">
        <v>11896.635547</v>
      </c>
      <c r="HZ484" s="17">
        <v>11895.447427999999</v>
      </c>
      <c r="IA484" s="17">
        <v>11896.635547</v>
      </c>
      <c r="IB484" s="17">
        <v>11893.071189999901</v>
      </c>
      <c r="IC484" s="17">
        <v>11891.883071</v>
      </c>
      <c r="ID484" s="17">
        <v>11894.259308999999</v>
      </c>
      <c r="IE484" s="17">
        <v>11890.694952</v>
      </c>
      <c r="IF484" s="17">
        <v>11894.259308999999</v>
      </c>
      <c r="IG484" s="17">
        <v>11894.259308999999</v>
      </c>
      <c r="IH484" s="17">
        <v>11895.447427999999</v>
      </c>
      <c r="II484" s="17">
        <v>11890.694952</v>
      </c>
      <c r="IJ484" s="17">
        <v>11888.318713999901</v>
      </c>
      <c r="IK484" s="17">
        <v>11893.071189999901</v>
      </c>
      <c r="IL484" s="17">
        <v>11897.823666</v>
      </c>
      <c r="IM484" s="17">
        <v>11901.388023</v>
      </c>
      <c r="IN484" s="17">
        <v>11907.328618</v>
      </c>
      <c r="IO484" s="17">
        <v>11906.140498999999</v>
      </c>
      <c r="IP484" s="17">
        <v>11900.199903999999</v>
      </c>
      <c r="IQ484" s="17">
        <v>11900.199903999999</v>
      </c>
      <c r="IR484" s="17">
        <v>11901.388023</v>
      </c>
      <c r="IS484" s="17">
        <v>11901.388023</v>
      </c>
      <c r="IT484" s="17">
        <v>11906.140498999999</v>
      </c>
      <c r="IU484" s="17">
        <v>11906.140498999999</v>
      </c>
      <c r="IV484" s="17">
        <v>11908.516737</v>
      </c>
      <c r="IW484" s="17">
        <v>11910.892975000001</v>
      </c>
      <c r="IX484" s="17">
        <v>11914.457332</v>
      </c>
      <c r="IY484" s="17">
        <v>11916.833569999901</v>
      </c>
    </row>
    <row r="485" spans="1:259" x14ac:dyDescent="0.15">
      <c r="A485" s="17" t="s">
        <v>339</v>
      </c>
      <c r="B485" s="17" t="s">
        <v>340</v>
      </c>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c r="AA485" s="26"/>
      <c r="AB485" s="17"/>
      <c r="AC485" s="26"/>
      <c r="AD485" s="26"/>
      <c r="AE485" s="17"/>
      <c r="AF485" s="17"/>
      <c r="AG485" s="17"/>
      <c r="AH485" s="17"/>
      <c r="AI485" s="17"/>
      <c r="AJ485" s="17"/>
      <c r="AK485" s="17"/>
      <c r="AL485" s="17"/>
      <c r="AM485" s="17"/>
      <c r="AN485" s="17"/>
      <c r="AO485" s="17"/>
      <c r="AP485" s="17"/>
      <c r="AQ485" s="17"/>
      <c r="AR485" s="17"/>
      <c r="AS485" s="17"/>
      <c r="AT485" s="17"/>
      <c r="AU485" s="17"/>
      <c r="AV485" s="17"/>
      <c r="AW485" s="17"/>
      <c r="AX485" s="17"/>
      <c r="AY485" s="17"/>
      <c r="AZ485" s="17"/>
      <c r="BA485" s="17"/>
      <c r="BB485" s="17"/>
      <c r="BC485" s="17"/>
      <c r="BD485" s="17"/>
      <c r="BE485" s="17"/>
      <c r="BF485" s="17"/>
      <c r="BG485" s="17"/>
      <c r="BH485" s="17"/>
      <c r="BI485" s="17"/>
      <c r="BJ485" s="26"/>
      <c r="BK485" s="17"/>
      <c r="BL485" s="17"/>
      <c r="BM485" s="17"/>
      <c r="BN485" s="17"/>
      <c r="BO485" s="17"/>
      <c r="BP485" s="17"/>
      <c r="BQ485" s="17"/>
      <c r="BR485" s="17"/>
      <c r="BS485" s="17"/>
      <c r="BT485" s="17"/>
      <c r="BU485" s="17"/>
      <c r="BV485" s="17"/>
      <c r="BW485" s="17"/>
      <c r="BX485" s="26"/>
      <c r="BY485" s="26"/>
      <c r="BZ485" s="26"/>
      <c r="CA485" s="26"/>
      <c r="CB485" s="26"/>
      <c r="CC485" s="17"/>
      <c r="CD485" s="17"/>
      <c r="CE485" s="17"/>
      <c r="CF485" s="17"/>
      <c r="CG485" s="17"/>
      <c r="CH485" s="17"/>
      <c r="CI485" s="17"/>
      <c r="CJ485" s="26"/>
      <c r="CK485" s="17"/>
      <c r="CL485" s="17"/>
      <c r="CM485" s="17"/>
      <c r="CN485" s="17"/>
      <c r="CO485" s="17"/>
      <c r="CP485" s="17"/>
      <c r="CQ485" s="17"/>
      <c r="CR485" s="17"/>
      <c r="CS485" s="17"/>
      <c r="CT485" s="17"/>
      <c r="CU485" s="17"/>
      <c r="CV485" s="17"/>
      <c r="CW485" s="17"/>
      <c r="CX485" s="17"/>
      <c r="CY485" s="26"/>
      <c r="CZ485" s="26"/>
      <c r="DA485" s="26"/>
      <c r="DB485" s="17"/>
      <c r="DC485" s="17"/>
      <c r="DD485" s="17"/>
      <c r="DE485" s="17"/>
      <c r="DF485" s="17"/>
      <c r="DG485" s="17"/>
      <c r="DH485" s="26"/>
      <c r="DI485" s="17"/>
      <c r="DJ485" s="17"/>
      <c r="DK485" s="17"/>
      <c r="DL485" s="17"/>
      <c r="DM485" s="17">
        <v>35.299999999999997</v>
      </c>
      <c r="DN485" s="17">
        <v>35.299999999999997</v>
      </c>
      <c r="DO485" s="17">
        <v>35.35</v>
      </c>
      <c r="DP485" s="17">
        <v>35.29</v>
      </c>
      <c r="DQ485" s="17">
        <v>35.28</v>
      </c>
      <c r="DR485" s="17">
        <v>35.299999999999997</v>
      </c>
      <c r="DS485" s="17">
        <v>35.340000000000003</v>
      </c>
      <c r="DT485" s="17">
        <v>35.33</v>
      </c>
      <c r="DU485" s="17">
        <v>35.4</v>
      </c>
      <c r="DV485" s="17">
        <v>35.4</v>
      </c>
      <c r="DW485" s="17">
        <v>35.42</v>
      </c>
      <c r="DX485" s="17">
        <v>35.44</v>
      </c>
      <c r="DY485" s="17">
        <v>35.450000000000003</v>
      </c>
      <c r="DZ485" s="17">
        <v>35.380000000000003</v>
      </c>
      <c r="EA485" s="17">
        <v>35.4</v>
      </c>
      <c r="EB485" s="17">
        <v>35.36</v>
      </c>
      <c r="EC485" s="17">
        <v>35.369999999999997</v>
      </c>
      <c r="ED485" s="17">
        <v>35.380000000000003</v>
      </c>
      <c r="EE485" s="17">
        <v>35.380000000000003</v>
      </c>
      <c r="EF485" s="17">
        <v>35.4</v>
      </c>
      <c r="EG485" s="17">
        <v>35.409999999999997</v>
      </c>
      <c r="EH485" s="17">
        <v>35.4</v>
      </c>
      <c r="EI485" s="17">
        <v>35.35</v>
      </c>
      <c r="EJ485" s="17">
        <v>35.35</v>
      </c>
      <c r="EK485" s="17">
        <v>35.4</v>
      </c>
      <c r="EL485" s="17">
        <v>35.450000000000003</v>
      </c>
      <c r="EM485" s="17">
        <v>35.44</v>
      </c>
      <c r="EN485" s="17">
        <v>35.36</v>
      </c>
      <c r="EO485" s="17">
        <v>35.479999999999997</v>
      </c>
      <c r="EP485" s="17">
        <v>35.409999999999997</v>
      </c>
      <c r="EQ485" s="17">
        <v>35.47</v>
      </c>
      <c r="ER485" s="17">
        <v>35.42</v>
      </c>
      <c r="ES485" s="17">
        <v>35.43</v>
      </c>
      <c r="ET485" s="17">
        <v>35.5</v>
      </c>
      <c r="EU485" s="17">
        <v>35.450000000000003</v>
      </c>
      <c r="EV485" s="17">
        <v>35.479999999999997</v>
      </c>
      <c r="EW485" s="17">
        <v>35.479999999999997</v>
      </c>
      <c r="EX485" s="17">
        <v>35.479999999999997</v>
      </c>
      <c r="EY485" s="17">
        <v>35.42</v>
      </c>
      <c r="EZ485" s="17">
        <v>35.42</v>
      </c>
      <c r="FA485" s="17">
        <v>35.369999999999997</v>
      </c>
      <c r="FB485" s="17">
        <v>35.42</v>
      </c>
      <c r="FC485" s="17">
        <v>35.4</v>
      </c>
      <c r="FD485" s="17">
        <v>35.39</v>
      </c>
      <c r="FE485" s="17">
        <v>35.369999999999997</v>
      </c>
      <c r="FF485" s="17">
        <v>35.409999999999997</v>
      </c>
      <c r="FG485" s="17">
        <v>35.369999999999997</v>
      </c>
      <c r="FH485" s="17">
        <v>35.35</v>
      </c>
      <c r="FI485" s="17">
        <v>35.4</v>
      </c>
      <c r="FJ485" s="17">
        <v>35.35</v>
      </c>
      <c r="FK485" s="17">
        <v>35.32</v>
      </c>
      <c r="FL485" s="17">
        <v>35.33</v>
      </c>
      <c r="FM485" s="17">
        <v>35.4</v>
      </c>
      <c r="FN485" s="17">
        <v>35.4</v>
      </c>
      <c r="FO485" s="17">
        <v>35.39</v>
      </c>
      <c r="FP485" s="17">
        <v>35.39</v>
      </c>
      <c r="FQ485" s="17">
        <v>35.39</v>
      </c>
      <c r="FR485" s="17">
        <v>35.380000000000003</v>
      </c>
      <c r="FS485" s="17">
        <v>35.369999999999997</v>
      </c>
      <c r="FT485" s="17">
        <v>35.36</v>
      </c>
      <c r="FU485" s="17">
        <v>35.35</v>
      </c>
      <c r="FV485" s="17">
        <v>35.26</v>
      </c>
      <c r="FW485" s="17">
        <v>35.26</v>
      </c>
      <c r="FX485" s="17">
        <v>35.26</v>
      </c>
      <c r="FY485" s="17">
        <v>35.270000000000003</v>
      </c>
      <c r="FZ485" s="17">
        <v>35.26</v>
      </c>
      <c r="GA485" s="17">
        <v>35.270000000000003</v>
      </c>
      <c r="GB485" s="17">
        <v>35.26</v>
      </c>
      <c r="GC485" s="17">
        <v>35.25</v>
      </c>
      <c r="GD485" s="17">
        <v>35.270000000000003</v>
      </c>
      <c r="GE485" s="17">
        <v>35.270000000000003</v>
      </c>
      <c r="GF485" s="17">
        <v>35.270000000000003</v>
      </c>
      <c r="GG485" s="17">
        <v>35.25</v>
      </c>
      <c r="GH485" s="17">
        <v>35.22</v>
      </c>
      <c r="GI485" s="17">
        <v>35.26</v>
      </c>
      <c r="GJ485" s="17">
        <v>35.18</v>
      </c>
      <c r="GK485" s="17">
        <v>35.18</v>
      </c>
      <c r="GL485" s="17">
        <v>35.14</v>
      </c>
      <c r="GM485" s="17">
        <v>35.18</v>
      </c>
      <c r="GN485" s="17">
        <v>35.229999999999997</v>
      </c>
      <c r="GO485" s="17">
        <v>35.24</v>
      </c>
      <c r="GP485" s="17">
        <v>35.24</v>
      </c>
      <c r="GQ485" s="17">
        <v>35.24</v>
      </c>
      <c r="GR485" s="17">
        <v>35.21</v>
      </c>
      <c r="GS485" s="17">
        <v>35.229999999999997</v>
      </c>
      <c r="GT485" s="17">
        <v>35.24</v>
      </c>
      <c r="GU485" s="17">
        <v>35.24</v>
      </c>
      <c r="GV485" s="17">
        <v>35.25</v>
      </c>
      <c r="GW485" s="17">
        <v>35.24</v>
      </c>
      <c r="GX485" s="17">
        <v>35.25</v>
      </c>
      <c r="GY485" s="17">
        <v>35.25</v>
      </c>
      <c r="GZ485" s="17">
        <v>35.24</v>
      </c>
      <c r="HA485" s="17">
        <v>35.25</v>
      </c>
      <c r="HB485" s="17">
        <v>35.24</v>
      </c>
      <c r="HC485" s="17">
        <v>35.24</v>
      </c>
      <c r="HD485" s="17">
        <v>35.25</v>
      </c>
      <c r="HE485" s="17">
        <v>35.229999999999997</v>
      </c>
      <c r="HF485" s="17">
        <v>35.25</v>
      </c>
      <c r="HG485" s="17">
        <v>35.24</v>
      </c>
      <c r="HH485" s="17">
        <v>35.24</v>
      </c>
      <c r="HI485" s="17">
        <v>35.18</v>
      </c>
      <c r="HJ485" s="17">
        <v>35.24</v>
      </c>
      <c r="HK485" s="17">
        <v>35.17</v>
      </c>
      <c r="HL485" s="17">
        <v>35.200000000000003</v>
      </c>
      <c r="HM485" s="17">
        <v>35.25</v>
      </c>
      <c r="HN485" s="17">
        <v>35.24</v>
      </c>
      <c r="HO485" s="17">
        <v>35.24</v>
      </c>
      <c r="HP485" s="17">
        <v>35.22</v>
      </c>
      <c r="HQ485" s="17">
        <v>35.200000000000003</v>
      </c>
      <c r="HR485" s="17">
        <v>35.22</v>
      </c>
      <c r="HS485" s="17">
        <v>35.17</v>
      </c>
      <c r="HT485" s="17">
        <v>35.11</v>
      </c>
      <c r="HU485" s="17">
        <v>35.15</v>
      </c>
      <c r="HV485" s="17">
        <v>35.119999999999997</v>
      </c>
      <c r="HW485" s="17">
        <v>35.11</v>
      </c>
      <c r="HX485" s="17">
        <v>35.15</v>
      </c>
      <c r="HY485" s="17">
        <v>35.15</v>
      </c>
      <c r="HZ485" s="17">
        <v>35.15</v>
      </c>
      <c r="IA485" s="17">
        <v>35.119999999999997</v>
      </c>
      <c r="IB485" s="17">
        <v>35.11</v>
      </c>
      <c r="IC485" s="17">
        <v>35.1</v>
      </c>
      <c r="ID485" s="17">
        <v>35.08</v>
      </c>
      <c r="IE485" s="17">
        <v>35.11</v>
      </c>
      <c r="IF485" s="17">
        <v>35.06</v>
      </c>
      <c r="IG485" s="17">
        <v>35.07</v>
      </c>
      <c r="IH485" s="17">
        <v>35.07</v>
      </c>
      <c r="II485" s="17">
        <v>35.08</v>
      </c>
      <c r="IJ485" s="17">
        <v>35.049999999999997</v>
      </c>
      <c r="IK485" s="17">
        <v>35</v>
      </c>
      <c r="IL485" s="17">
        <v>35.04</v>
      </c>
      <c r="IM485" s="17">
        <v>35</v>
      </c>
      <c r="IN485" s="17">
        <v>35</v>
      </c>
      <c r="IO485" s="17">
        <v>35.04</v>
      </c>
      <c r="IP485" s="17">
        <v>35.04</v>
      </c>
      <c r="IQ485" s="17">
        <v>35.04</v>
      </c>
      <c r="IR485" s="17">
        <v>35.06</v>
      </c>
      <c r="IS485" s="17">
        <v>35.06</v>
      </c>
      <c r="IT485" s="17">
        <v>35.049999999999997</v>
      </c>
      <c r="IU485" s="17">
        <v>35.020000000000003</v>
      </c>
      <c r="IV485" s="17">
        <v>35.020000000000003</v>
      </c>
      <c r="IW485" s="17">
        <v>35.020000000000003</v>
      </c>
      <c r="IX485" s="17">
        <v>35.020000000000003</v>
      </c>
      <c r="IY485" s="17">
        <v>35.03</v>
      </c>
    </row>
    <row r="486" spans="1:259" x14ac:dyDescent="0.15">
      <c r="A486" s="17" t="s">
        <v>776</v>
      </c>
      <c r="B486" s="17" t="s">
        <v>777</v>
      </c>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c r="AA486" s="26"/>
      <c r="AB486" s="17"/>
      <c r="AC486" s="26"/>
      <c r="AD486" s="26"/>
      <c r="AE486" s="17"/>
      <c r="AF486" s="17"/>
      <c r="AG486" s="17"/>
      <c r="AH486" s="17"/>
      <c r="AI486" s="17"/>
      <c r="AJ486" s="17"/>
      <c r="AK486" s="17"/>
      <c r="AL486" s="17"/>
      <c r="AM486" s="17"/>
      <c r="AN486" s="17"/>
      <c r="AO486" s="17"/>
      <c r="AP486" s="17"/>
      <c r="AQ486" s="17"/>
      <c r="AR486" s="17"/>
      <c r="AS486" s="17"/>
      <c r="AT486" s="17"/>
      <c r="AU486" s="17"/>
      <c r="AV486" s="17"/>
      <c r="AW486" s="17"/>
      <c r="AX486" s="17"/>
      <c r="AY486" s="17"/>
      <c r="AZ486" s="17"/>
      <c r="BA486" s="17"/>
      <c r="BB486" s="17"/>
      <c r="BC486" s="17"/>
      <c r="BD486" s="17"/>
      <c r="BE486" s="17"/>
      <c r="BF486" s="17"/>
      <c r="BG486" s="17"/>
      <c r="BH486" s="17"/>
      <c r="BI486" s="17"/>
      <c r="BJ486" s="26"/>
      <c r="BK486" s="17"/>
      <c r="BL486" s="17"/>
      <c r="BM486" s="17"/>
      <c r="BN486" s="17"/>
      <c r="BO486" s="17"/>
      <c r="BP486" s="17"/>
      <c r="BQ486" s="17"/>
      <c r="BR486" s="17"/>
      <c r="BS486" s="17"/>
      <c r="BT486" s="17"/>
      <c r="BU486" s="17"/>
      <c r="BV486" s="17"/>
      <c r="BW486" s="17"/>
      <c r="BX486" s="26"/>
      <c r="BY486" s="26"/>
      <c r="BZ486" s="26"/>
      <c r="CA486" s="26"/>
      <c r="CB486" s="26"/>
      <c r="CC486" s="17"/>
      <c r="CD486" s="17"/>
      <c r="CE486" s="17"/>
      <c r="CF486" s="17"/>
      <c r="CG486" s="17"/>
      <c r="CH486" s="17"/>
      <c r="CI486" s="17"/>
      <c r="CJ486" s="26"/>
      <c r="CK486" s="17"/>
      <c r="CL486" s="17"/>
      <c r="CM486" s="17"/>
      <c r="CN486" s="17"/>
      <c r="CO486" s="17"/>
      <c r="CP486" s="17"/>
      <c r="CQ486" s="17"/>
      <c r="CR486" s="17"/>
      <c r="CS486" s="17"/>
      <c r="CT486" s="17"/>
      <c r="CU486" s="17"/>
      <c r="CV486" s="17"/>
      <c r="CW486" s="17"/>
      <c r="CX486" s="17"/>
      <c r="CY486" s="26"/>
      <c r="CZ486" s="26"/>
      <c r="DA486" s="26"/>
      <c r="DB486" s="17"/>
      <c r="DC486" s="17"/>
      <c r="DD486" s="17"/>
      <c r="DE486" s="17"/>
      <c r="DF486" s="17"/>
      <c r="DG486" s="17"/>
      <c r="DH486" s="26"/>
      <c r="DI486" s="17"/>
      <c r="DJ486" s="17"/>
      <c r="DK486" s="17"/>
      <c r="DL486" s="17"/>
      <c r="DM486" s="17">
        <v>22.36</v>
      </c>
      <c r="DN486" s="17">
        <v>22.37</v>
      </c>
      <c r="DO486" s="17">
        <v>22.32</v>
      </c>
      <c r="DP486" s="17">
        <v>22.35</v>
      </c>
      <c r="DQ486" s="17">
        <v>22.36</v>
      </c>
      <c r="DR486" s="17">
        <v>22.38</v>
      </c>
      <c r="DS486" s="17">
        <v>22.38</v>
      </c>
      <c r="DT486" s="17">
        <v>22.39</v>
      </c>
      <c r="DU486" s="17">
        <v>22.4</v>
      </c>
      <c r="DV486" s="17">
        <v>22.38</v>
      </c>
      <c r="DW486" s="17">
        <v>22.41</v>
      </c>
      <c r="DX486" s="17">
        <v>22.39</v>
      </c>
      <c r="DY486" s="17">
        <v>22.4</v>
      </c>
      <c r="DZ486" s="17">
        <v>22.4</v>
      </c>
      <c r="EA486" s="17">
        <v>22.4</v>
      </c>
      <c r="EB486" s="17">
        <v>22.4</v>
      </c>
      <c r="EC486" s="17">
        <v>22.4</v>
      </c>
      <c r="ED486" s="17">
        <v>22.38</v>
      </c>
      <c r="EE486" s="17">
        <v>22.35</v>
      </c>
      <c r="EF486" s="17">
        <v>22.35</v>
      </c>
      <c r="EG486" s="17">
        <v>22.34</v>
      </c>
      <c r="EH486" s="17">
        <v>22.35</v>
      </c>
      <c r="EI486" s="17">
        <v>22.36</v>
      </c>
      <c r="EJ486" s="17">
        <v>22.37</v>
      </c>
      <c r="EK486" s="17">
        <v>22.36</v>
      </c>
      <c r="EL486" s="17">
        <v>22.41</v>
      </c>
      <c r="EM486" s="17">
        <v>22.44</v>
      </c>
      <c r="EN486" s="17">
        <v>22.44</v>
      </c>
      <c r="EO486" s="17">
        <v>22.43</v>
      </c>
      <c r="EP486" s="17">
        <v>22.42</v>
      </c>
      <c r="EQ486" s="17">
        <v>22.42</v>
      </c>
      <c r="ER486" s="17">
        <v>22.42</v>
      </c>
      <c r="ES486" s="17">
        <v>22.43</v>
      </c>
      <c r="ET486" s="17">
        <v>22.42</v>
      </c>
      <c r="EU486" s="17">
        <v>22.39</v>
      </c>
      <c r="EV486" s="17">
        <v>22.42</v>
      </c>
      <c r="EW486" s="17">
        <v>22.44</v>
      </c>
      <c r="EX486" s="17">
        <v>22.45</v>
      </c>
      <c r="EY486" s="17">
        <v>22.46</v>
      </c>
      <c r="EZ486" s="17">
        <v>22.45</v>
      </c>
      <c r="FA486" s="17">
        <v>22.47</v>
      </c>
      <c r="FB486" s="17">
        <v>22.47</v>
      </c>
      <c r="FC486" s="17">
        <v>22.47</v>
      </c>
      <c r="FD486" s="17">
        <v>22.5</v>
      </c>
      <c r="FE486" s="17">
        <v>22.48</v>
      </c>
      <c r="FF486" s="17">
        <v>22.48</v>
      </c>
      <c r="FG486" s="17">
        <v>22.54</v>
      </c>
      <c r="FH486" s="17">
        <v>22.58</v>
      </c>
      <c r="FI486" s="17">
        <v>22.65</v>
      </c>
      <c r="FJ486" s="17">
        <v>22.61</v>
      </c>
      <c r="FK486" s="17">
        <v>22.62</v>
      </c>
      <c r="FL486" s="17">
        <v>22.58</v>
      </c>
      <c r="FM486" s="17">
        <v>22.58</v>
      </c>
      <c r="FN486" s="17">
        <v>22.52</v>
      </c>
      <c r="FO486" s="17">
        <v>22.55</v>
      </c>
      <c r="FP486" s="17">
        <v>22.58</v>
      </c>
      <c r="FQ486" s="17">
        <v>22.58</v>
      </c>
      <c r="FR486" s="17">
        <v>22.55</v>
      </c>
      <c r="FS486" s="17">
        <v>22.56</v>
      </c>
      <c r="FT486" s="17">
        <v>22.57</v>
      </c>
      <c r="FU486" s="17">
        <v>22.57</v>
      </c>
      <c r="FV486" s="17">
        <v>22.55</v>
      </c>
      <c r="FW486" s="17">
        <v>22.55</v>
      </c>
      <c r="FX486" s="17">
        <v>22.56</v>
      </c>
      <c r="FY486" s="17">
        <v>22.56</v>
      </c>
      <c r="FZ486" s="17">
        <v>22.57</v>
      </c>
      <c r="GA486" s="17">
        <v>22.57</v>
      </c>
      <c r="GB486" s="17">
        <v>22.54</v>
      </c>
      <c r="GC486" s="17">
        <v>22.54</v>
      </c>
      <c r="GD486" s="17">
        <v>22.53</v>
      </c>
      <c r="GE486" s="17">
        <v>22.54</v>
      </c>
      <c r="GF486" s="17">
        <v>22.54</v>
      </c>
      <c r="GG486" s="17">
        <v>22.51</v>
      </c>
      <c r="GH486" s="17">
        <v>22.49</v>
      </c>
      <c r="GI486" s="17">
        <v>22.48</v>
      </c>
      <c r="GJ486" s="17">
        <v>22.48</v>
      </c>
      <c r="GK486" s="17">
        <v>22.46</v>
      </c>
      <c r="GL486" s="17">
        <v>22.44</v>
      </c>
      <c r="GM486" s="17">
        <v>22.45</v>
      </c>
      <c r="GN486" s="17">
        <v>22.44</v>
      </c>
      <c r="GO486" s="17">
        <v>22.44</v>
      </c>
      <c r="GP486" s="17">
        <v>22.44</v>
      </c>
      <c r="GQ486" s="17">
        <v>22.47</v>
      </c>
      <c r="GR486" s="17">
        <v>22.45</v>
      </c>
      <c r="GS486" s="17">
        <v>22.44</v>
      </c>
      <c r="GT486" s="17">
        <v>22.44</v>
      </c>
      <c r="GU486" s="17">
        <v>22.44</v>
      </c>
      <c r="GV486" s="17">
        <v>22.47</v>
      </c>
      <c r="GW486" s="17">
        <v>22.47</v>
      </c>
      <c r="GX486" s="17">
        <v>22.48</v>
      </c>
      <c r="GY486" s="17">
        <v>22.49</v>
      </c>
      <c r="GZ486" s="17">
        <v>22.49</v>
      </c>
      <c r="HA486" s="17">
        <v>22.49</v>
      </c>
      <c r="HB486" s="17">
        <v>22.48</v>
      </c>
      <c r="HC486" s="17">
        <v>22.48</v>
      </c>
      <c r="HD486" s="17">
        <v>22.47</v>
      </c>
      <c r="HE486" s="17">
        <v>22.51</v>
      </c>
      <c r="HF486" s="17">
        <v>22.5</v>
      </c>
      <c r="HG486" s="17">
        <v>22.55</v>
      </c>
      <c r="HH486" s="17">
        <v>22.54</v>
      </c>
      <c r="HI486" s="17">
        <v>22.52</v>
      </c>
      <c r="HJ486" s="17">
        <v>22.52</v>
      </c>
      <c r="HK486" s="17">
        <v>22.51</v>
      </c>
      <c r="HL486" s="17">
        <v>22.5</v>
      </c>
      <c r="HM486" s="17">
        <v>22.49</v>
      </c>
      <c r="HN486" s="17">
        <v>22.47</v>
      </c>
      <c r="HO486" s="17">
        <v>22.47</v>
      </c>
      <c r="HP486" s="17">
        <v>22.49</v>
      </c>
      <c r="HQ486" s="17">
        <v>22.51</v>
      </c>
      <c r="HR486" s="17">
        <v>22.55</v>
      </c>
      <c r="HS486" s="17">
        <v>22.54</v>
      </c>
      <c r="HT486" s="17">
        <v>22.6</v>
      </c>
      <c r="HU486" s="17">
        <v>22.81</v>
      </c>
      <c r="HV486" s="17">
        <v>22.78</v>
      </c>
      <c r="HW486" s="17">
        <v>22.88</v>
      </c>
      <c r="HX486" s="17">
        <v>22.81</v>
      </c>
      <c r="HY486" s="17">
        <v>22.82</v>
      </c>
      <c r="HZ486" s="17">
        <v>22.76</v>
      </c>
      <c r="IA486" s="17">
        <v>22.76</v>
      </c>
      <c r="IB486" s="17">
        <v>22.75</v>
      </c>
      <c r="IC486" s="17">
        <v>22.8</v>
      </c>
      <c r="ID486" s="17">
        <v>22.81</v>
      </c>
      <c r="IE486" s="17">
        <v>22.8</v>
      </c>
      <c r="IF486" s="17">
        <v>22.8</v>
      </c>
      <c r="IG486" s="17">
        <v>22.82</v>
      </c>
      <c r="IH486" s="17">
        <v>22.82</v>
      </c>
      <c r="II486" s="17">
        <v>22.8</v>
      </c>
      <c r="IJ486" s="17">
        <v>22.72</v>
      </c>
      <c r="IK486" s="17">
        <v>22.72</v>
      </c>
      <c r="IL486" s="17">
        <v>22.7</v>
      </c>
      <c r="IM486" s="17">
        <v>22.7</v>
      </c>
      <c r="IN486" s="17">
        <v>22.7</v>
      </c>
      <c r="IO486" s="17">
        <v>22.8</v>
      </c>
      <c r="IP486" s="17">
        <v>22.72</v>
      </c>
      <c r="IQ486" s="17">
        <v>22.71</v>
      </c>
      <c r="IR486" s="17">
        <v>22.71</v>
      </c>
      <c r="IS486" s="17">
        <v>22.68</v>
      </c>
      <c r="IT486" s="17">
        <v>22.61</v>
      </c>
      <c r="IU486" s="17">
        <v>22.63</v>
      </c>
      <c r="IV486" s="17">
        <v>22.61</v>
      </c>
      <c r="IW486" s="17">
        <v>22.61</v>
      </c>
      <c r="IX486" s="17">
        <v>22.61</v>
      </c>
      <c r="IY486" s="17">
        <v>22.63</v>
      </c>
    </row>
    <row r="487" spans="1:259" x14ac:dyDescent="0.15">
      <c r="A487" s="17" t="s">
        <v>4625</v>
      </c>
      <c r="B487" s="17" t="s">
        <v>4791</v>
      </c>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c r="AA487" s="26"/>
      <c r="AB487" s="17"/>
      <c r="AC487" s="26"/>
      <c r="AD487" s="26"/>
      <c r="AE487" s="17"/>
      <c r="AF487" s="17"/>
      <c r="AG487" s="17"/>
      <c r="AH487" s="17"/>
      <c r="AI487" s="17"/>
      <c r="AJ487" s="17"/>
      <c r="AK487" s="17"/>
      <c r="AL487" s="17"/>
      <c r="AM487" s="17"/>
      <c r="AN487" s="17"/>
      <c r="AO487" s="17"/>
      <c r="AP487" s="17"/>
      <c r="AQ487" s="17"/>
      <c r="AR487" s="17"/>
      <c r="AS487" s="17"/>
      <c r="AT487" s="17"/>
      <c r="AU487" s="17"/>
      <c r="AV487" s="17"/>
      <c r="AW487" s="17"/>
      <c r="AX487" s="17"/>
      <c r="AY487" s="17"/>
      <c r="AZ487" s="17"/>
      <c r="BA487" s="17"/>
      <c r="BB487" s="17"/>
      <c r="BC487" s="17"/>
      <c r="BD487" s="17"/>
      <c r="BE487" s="17"/>
      <c r="BF487" s="17"/>
      <c r="BG487" s="17"/>
      <c r="BH487" s="17"/>
      <c r="BI487" s="17"/>
      <c r="BJ487" s="26"/>
      <c r="BK487" s="17"/>
      <c r="BL487" s="17"/>
      <c r="BM487" s="17"/>
      <c r="BN487" s="17"/>
      <c r="BO487" s="17"/>
      <c r="BP487" s="17"/>
      <c r="BQ487" s="17"/>
      <c r="BR487" s="17"/>
      <c r="BS487" s="17"/>
      <c r="BT487" s="17"/>
      <c r="BU487" s="17"/>
      <c r="BV487" s="17"/>
      <c r="BW487" s="17"/>
      <c r="BX487" s="26"/>
      <c r="BY487" s="26"/>
      <c r="BZ487" s="26"/>
      <c r="CA487" s="26"/>
      <c r="CB487" s="26"/>
      <c r="CC487" s="17"/>
      <c r="CD487" s="17"/>
      <c r="CE487" s="17"/>
      <c r="CF487" s="17"/>
      <c r="CG487" s="17"/>
      <c r="CH487" s="17"/>
      <c r="CI487" s="17"/>
      <c r="CJ487" s="26"/>
      <c r="CK487" s="17"/>
      <c r="CL487" s="17"/>
      <c r="CM487" s="17"/>
      <c r="CN487" s="17"/>
      <c r="CO487" s="17"/>
      <c r="CP487" s="17"/>
      <c r="CQ487" s="17"/>
      <c r="CR487" s="17"/>
      <c r="CS487" s="17"/>
      <c r="CT487" s="17"/>
      <c r="CU487" s="17"/>
      <c r="CV487" s="17"/>
      <c r="CW487" s="17"/>
      <c r="CX487" s="17"/>
      <c r="CY487" s="26"/>
      <c r="CZ487" s="26"/>
      <c r="DA487" s="26"/>
      <c r="DB487" s="17"/>
      <c r="DC487" s="17"/>
      <c r="DD487" s="17"/>
      <c r="DE487" s="17"/>
      <c r="DF487" s="17"/>
      <c r="DG487" s="17"/>
      <c r="DH487" s="26"/>
      <c r="DI487" s="17"/>
      <c r="DJ487" s="17"/>
      <c r="DK487" s="17"/>
      <c r="DL487" s="17"/>
      <c r="DM487" s="17">
        <v>13.88</v>
      </c>
      <c r="DN487" s="17">
        <v>13.87</v>
      </c>
      <c r="DO487" s="17">
        <v>13.87</v>
      </c>
      <c r="DP487" s="17">
        <v>13.87</v>
      </c>
      <c r="DQ487" s="17">
        <v>13.88</v>
      </c>
      <c r="DR487" s="17">
        <v>13.87</v>
      </c>
      <c r="DS487" s="17">
        <v>13.88</v>
      </c>
      <c r="DT487" s="17">
        <v>13.88</v>
      </c>
      <c r="DU487" s="17">
        <v>13.89</v>
      </c>
      <c r="DV487" s="17">
        <v>13.91</v>
      </c>
      <c r="DW487" s="17">
        <v>13.93</v>
      </c>
      <c r="DX487" s="17">
        <v>13.93</v>
      </c>
      <c r="DY487" s="17">
        <v>13.92</v>
      </c>
      <c r="DZ487" s="17">
        <v>13.91</v>
      </c>
      <c r="EA487" s="17">
        <v>13.89</v>
      </c>
      <c r="EB487" s="17">
        <v>13.89</v>
      </c>
      <c r="EC487" s="17">
        <v>13.85</v>
      </c>
      <c r="ED487" s="17">
        <v>13.86</v>
      </c>
      <c r="EE487" s="17">
        <v>13.86</v>
      </c>
      <c r="EF487" s="17">
        <v>13.85</v>
      </c>
      <c r="EG487" s="17">
        <v>13.86</v>
      </c>
      <c r="EH487" s="17">
        <v>13.86</v>
      </c>
      <c r="EI487" s="17">
        <v>13.87</v>
      </c>
      <c r="EJ487" s="17">
        <v>13.86</v>
      </c>
      <c r="EK487" s="17">
        <v>13.87</v>
      </c>
      <c r="EL487" s="17">
        <v>13.84</v>
      </c>
      <c r="EM487" s="17">
        <v>13.85</v>
      </c>
      <c r="EN487" s="17">
        <v>13.84</v>
      </c>
      <c r="EO487" s="17">
        <v>13.84</v>
      </c>
      <c r="EP487" s="17">
        <v>13.84</v>
      </c>
      <c r="EQ487" s="17">
        <v>13.85</v>
      </c>
      <c r="ER487" s="17">
        <v>13.85</v>
      </c>
      <c r="ES487" s="17">
        <v>13.84</v>
      </c>
      <c r="ET487" s="17">
        <v>13.83</v>
      </c>
      <c r="EU487" s="17">
        <v>13.84</v>
      </c>
      <c r="EV487" s="17">
        <v>13.84</v>
      </c>
      <c r="EW487" s="17">
        <v>13.86</v>
      </c>
      <c r="EX487" s="17">
        <v>13.85</v>
      </c>
      <c r="EY487" s="17">
        <v>13.85</v>
      </c>
      <c r="EZ487" s="17">
        <v>13.85</v>
      </c>
      <c r="FA487" s="17">
        <v>13.84</v>
      </c>
      <c r="FB487" s="17">
        <v>13.84</v>
      </c>
      <c r="FC487" s="17">
        <v>13.83</v>
      </c>
      <c r="FD487" s="17">
        <v>13.84</v>
      </c>
      <c r="FE487" s="17">
        <v>13.84</v>
      </c>
      <c r="FF487" s="17">
        <v>13.84</v>
      </c>
      <c r="FG487" s="17">
        <v>13.85</v>
      </c>
      <c r="FH487" s="17">
        <v>13.86</v>
      </c>
      <c r="FI487" s="17">
        <v>13.86</v>
      </c>
      <c r="FJ487" s="17">
        <v>13.87</v>
      </c>
      <c r="FK487" s="17">
        <v>13.86</v>
      </c>
      <c r="FL487" s="17">
        <v>13.86</v>
      </c>
      <c r="FM487" s="17">
        <v>13.85</v>
      </c>
      <c r="FN487" s="17">
        <v>13.84</v>
      </c>
      <c r="FO487" s="17">
        <v>13.84</v>
      </c>
      <c r="FP487" s="17">
        <v>13.86</v>
      </c>
      <c r="FQ487" s="17">
        <v>13.88</v>
      </c>
      <c r="FR487" s="17">
        <v>13.88</v>
      </c>
      <c r="FS487" s="17">
        <v>13.89</v>
      </c>
      <c r="FT487" s="17">
        <v>13.88</v>
      </c>
      <c r="FU487" s="17">
        <v>13.87</v>
      </c>
      <c r="FV487" s="17">
        <v>13.89</v>
      </c>
      <c r="FW487" s="17">
        <v>13.87</v>
      </c>
      <c r="FX487" s="17">
        <v>13.87</v>
      </c>
      <c r="FY487" s="17">
        <v>13.89</v>
      </c>
      <c r="FZ487" s="17">
        <v>13.9</v>
      </c>
      <c r="GA487" s="17">
        <v>13.88</v>
      </c>
      <c r="GB487" s="17">
        <v>13.86</v>
      </c>
      <c r="GC487" s="17">
        <v>13.87</v>
      </c>
      <c r="GD487" s="17">
        <v>13.86</v>
      </c>
      <c r="GE487" s="17">
        <v>13.87</v>
      </c>
      <c r="GF487" s="17">
        <v>13.87</v>
      </c>
      <c r="GG487" s="17">
        <v>13.86</v>
      </c>
      <c r="GH487" s="17">
        <v>13.86</v>
      </c>
      <c r="GI487" s="17">
        <v>13.86</v>
      </c>
      <c r="GJ487" s="17">
        <v>13.85</v>
      </c>
      <c r="GK487" s="17">
        <v>13.84</v>
      </c>
      <c r="GL487" s="17">
        <v>13.84</v>
      </c>
      <c r="GM487" s="17">
        <v>13.84</v>
      </c>
      <c r="GN487" s="17">
        <v>13.83</v>
      </c>
      <c r="GO487" s="17">
        <v>13.84</v>
      </c>
      <c r="GP487" s="17">
        <v>13.84</v>
      </c>
      <c r="GQ487" s="17">
        <v>13.85</v>
      </c>
      <c r="GR487" s="17">
        <v>13.85</v>
      </c>
      <c r="GS487" s="17">
        <v>13.84</v>
      </c>
      <c r="GT487" s="17">
        <v>13.84</v>
      </c>
      <c r="GU487" s="17">
        <v>13.83</v>
      </c>
      <c r="GV487" s="17">
        <v>13.82</v>
      </c>
      <c r="GW487" s="17">
        <v>13.82</v>
      </c>
      <c r="GX487" s="17">
        <v>13.82</v>
      </c>
      <c r="GY487" s="17">
        <v>13.82</v>
      </c>
      <c r="GZ487" s="17">
        <v>13.84</v>
      </c>
      <c r="HA487" s="17">
        <v>13.82</v>
      </c>
      <c r="HB487" s="17">
        <v>13.83</v>
      </c>
      <c r="HC487" s="17">
        <v>13.82</v>
      </c>
      <c r="HD487" s="17">
        <v>13.82</v>
      </c>
      <c r="HE487" s="17">
        <v>13.83</v>
      </c>
      <c r="HF487" s="17">
        <v>13.82</v>
      </c>
      <c r="HG487" s="17">
        <v>13.81</v>
      </c>
      <c r="HH487" s="17">
        <v>13.8</v>
      </c>
      <c r="HI487" s="17">
        <v>13.81</v>
      </c>
      <c r="HJ487" s="17">
        <v>13.8</v>
      </c>
      <c r="HK487" s="17">
        <v>13.8</v>
      </c>
      <c r="HL487" s="17">
        <v>13.8</v>
      </c>
      <c r="HM487" s="17">
        <v>13.79</v>
      </c>
      <c r="HN487" s="17">
        <v>13.78</v>
      </c>
      <c r="HO487" s="17">
        <v>13.79</v>
      </c>
      <c r="HP487" s="17">
        <v>13.8</v>
      </c>
      <c r="HQ487" s="17">
        <v>13.79</v>
      </c>
      <c r="HR487" s="17">
        <v>13.8</v>
      </c>
      <c r="HS487" s="17">
        <v>13.79</v>
      </c>
      <c r="HT487" s="17">
        <v>13.8</v>
      </c>
      <c r="HU487" s="17">
        <v>13.79</v>
      </c>
      <c r="HV487" s="17">
        <v>13.79</v>
      </c>
      <c r="HW487" s="17">
        <v>13.79</v>
      </c>
      <c r="HX487" s="17">
        <v>13.8</v>
      </c>
      <c r="HY487" s="17">
        <v>13.8</v>
      </c>
      <c r="HZ487" s="17">
        <v>13.78</v>
      </c>
      <c r="IA487" s="17">
        <v>13.8</v>
      </c>
      <c r="IB487" s="17">
        <v>13.78</v>
      </c>
      <c r="IC487" s="17">
        <v>13.78</v>
      </c>
      <c r="ID487" s="17">
        <v>13.79</v>
      </c>
      <c r="IE487" s="17">
        <v>13.78</v>
      </c>
      <c r="IF487" s="17">
        <v>13.78</v>
      </c>
      <c r="IG487" s="17">
        <v>13.78</v>
      </c>
      <c r="IH487" s="17">
        <v>13.77</v>
      </c>
      <c r="II487" s="17">
        <v>13.77</v>
      </c>
      <c r="IJ487" s="17">
        <v>13.78</v>
      </c>
      <c r="IK487" s="17">
        <v>13.77</v>
      </c>
      <c r="IL487" s="17">
        <v>13.77</v>
      </c>
      <c r="IM487" s="17">
        <v>13.77</v>
      </c>
      <c r="IN487" s="17">
        <v>13.77</v>
      </c>
      <c r="IO487" s="17">
        <v>13.76</v>
      </c>
      <c r="IP487" s="17">
        <v>13.77</v>
      </c>
      <c r="IQ487" s="17">
        <v>13.76</v>
      </c>
      <c r="IR487" s="17">
        <v>13.77</v>
      </c>
      <c r="IS487" s="17">
        <v>13.75</v>
      </c>
      <c r="IT487" s="17">
        <v>13.78</v>
      </c>
      <c r="IU487" s="17">
        <v>13.75</v>
      </c>
      <c r="IV487" s="17">
        <v>13.75</v>
      </c>
      <c r="IW487" s="17">
        <v>13.75</v>
      </c>
      <c r="IX487" s="17">
        <v>13.75</v>
      </c>
      <c r="IY487" s="17">
        <v>13.78</v>
      </c>
    </row>
    <row r="488" spans="1:259" x14ac:dyDescent="0.15">
      <c r="A488" s="17" t="s">
        <v>3204</v>
      </c>
      <c r="B488" s="17" t="s">
        <v>3205</v>
      </c>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c r="AA488" s="26"/>
      <c r="AB488" s="17"/>
      <c r="AC488" s="26"/>
      <c r="AD488" s="26"/>
      <c r="AE488" s="17"/>
      <c r="AF488" s="17"/>
      <c r="AG488" s="17"/>
      <c r="AH488" s="17"/>
      <c r="AI488" s="17"/>
      <c r="AJ488" s="17"/>
      <c r="AK488" s="17"/>
      <c r="AL488" s="17"/>
      <c r="AM488" s="17"/>
      <c r="AN488" s="17"/>
      <c r="AO488" s="17"/>
      <c r="AP488" s="17"/>
      <c r="AQ488" s="17"/>
      <c r="AR488" s="17"/>
      <c r="AS488" s="17"/>
      <c r="AT488" s="17"/>
      <c r="AU488" s="17"/>
      <c r="AV488" s="17"/>
      <c r="AW488" s="17"/>
      <c r="AX488" s="17"/>
      <c r="AY488" s="17"/>
      <c r="AZ488" s="17"/>
      <c r="BA488" s="17"/>
      <c r="BB488" s="17"/>
      <c r="BC488" s="17"/>
      <c r="BD488" s="17"/>
      <c r="BE488" s="17"/>
      <c r="BF488" s="17"/>
      <c r="BG488" s="17"/>
      <c r="BH488" s="17"/>
      <c r="BI488" s="17"/>
      <c r="BJ488" s="26"/>
      <c r="BK488" s="17"/>
      <c r="BL488" s="17"/>
      <c r="BM488" s="17"/>
      <c r="BN488" s="17"/>
      <c r="BO488" s="17"/>
      <c r="BP488" s="17"/>
      <c r="BQ488" s="17"/>
      <c r="BR488" s="17"/>
      <c r="BS488" s="17"/>
      <c r="BT488" s="17"/>
      <c r="BU488" s="17"/>
      <c r="BV488" s="17"/>
      <c r="BW488" s="17"/>
      <c r="BX488" s="26"/>
      <c r="BY488" s="26"/>
      <c r="BZ488" s="26"/>
      <c r="CA488" s="26"/>
      <c r="CB488" s="26"/>
      <c r="CC488" s="17"/>
      <c r="CD488" s="17"/>
      <c r="CE488" s="17"/>
      <c r="CF488" s="17"/>
      <c r="CG488" s="17"/>
      <c r="CH488" s="17"/>
      <c r="CI488" s="17"/>
      <c r="CJ488" s="26"/>
      <c r="CK488" s="17"/>
      <c r="CL488" s="17"/>
      <c r="CM488" s="17"/>
      <c r="CN488" s="17"/>
      <c r="CO488" s="17"/>
      <c r="CP488" s="17"/>
      <c r="CQ488" s="17"/>
      <c r="CR488" s="17"/>
      <c r="CS488" s="17"/>
      <c r="CT488" s="17"/>
      <c r="CU488" s="17"/>
      <c r="CV488" s="17"/>
      <c r="CW488" s="17"/>
      <c r="CX488" s="17"/>
      <c r="CY488" s="26"/>
      <c r="CZ488" s="26"/>
      <c r="DA488" s="26"/>
      <c r="DB488" s="17"/>
      <c r="DC488" s="17"/>
      <c r="DD488" s="17"/>
      <c r="DE488" s="17"/>
      <c r="DF488" s="17"/>
      <c r="DG488" s="17"/>
      <c r="DH488" s="26"/>
      <c r="DI488" s="17"/>
      <c r="DJ488" s="17"/>
      <c r="DK488" s="17"/>
      <c r="DL488" s="17"/>
      <c r="DM488" s="17">
        <v>17.28</v>
      </c>
      <c r="DN488" s="17">
        <v>17.3</v>
      </c>
      <c r="DO488" s="17">
        <v>17.350000000000001</v>
      </c>
      <c r="DP488" s="17">
        <v>17.34</v>
      </c>
      <c r="DQ488" s="17">
        <v>17.32</v>
      </c>
      <c r="DR488" s="17">
        <v>17.350000000000001</v>
      </c>
      <c r="DS488" s="17">
        <v>17.36</v>
      </c>
      <c r="DT488" s="17">
        <v>17.350000000000001</v>
      </c>
      <c r="DU488" s="17">
        <v>17.399999999999999</v>
      </c>
      <c r="DV488" s="17">
        <v>17.399999999999999</v>
      </c>
      <c r="DW488" s="17">
        <v>17.420000000000002</v>
      </c>
      <c r="DX488" s="17">
        <v>17.399999999999999</v>
      </c>
      <c r="DY488" s="17">
        <v>17.37</v>
      </c>
      <c r="DZ488" s="17">
        <v>17.34</v>
      </c>
      <c r="EA488" s="17">
        <v>17.34</v>
      </c>
      <c r="EB488" s="17">
        <v>17.350000000000001</v>
      </c>
      <c r="EC488" s="17">
        <v>17.36</v>
      </c>
      <c r="ED488" s="17">
        <v>17.36</v>
      </c>
      <c r="EE488" s="17">
        <v>17.32</v>
      </c>
      <c r="EF488" s="17">
        <v>17.28</v>
      </c>
      <c r="EG488" s="17">
        <v>17.350000000000001</v>
      </c>
      <c r="EH488" s="17">
        <v>17.350000000000001</v>
      </c>
      <c r="EI488" s="17">
        <v>17.3</v>
      </c>
      <c r="EJ488" s="17">
        <v>17.350000000000001</v>
      </c>
      <c r="EK488" s="17">
        <v>17.3</v>
      </c>
      <c r="EL488" s="17">
        <v>17.28</v>
      </c>
      <c r="EM488" s="17">
        <v>17.29</v>
      </c>
      <c r="EN488" s="17">
        <v>17.3</v>
      </c>
      <c r="EO488" s="17">
        <v>17.3</v>
      </c>
      <c r="EP488" s="17">
        <v>17.29</v>
      </c>
      <c r="EQ488" s="17">
        <v>17.28</v>
      </c>
      <c r="ER488" s="17">
        <v>17.23</v>
      </c>
      <c r="ES488" s="17">
        <v>17.23</v>
      </c>
      <c r="ET488" s="17">
        <v>17.239999999999998</v>
      </c>
      <c r="EU488" s="17">
        <v>17.25</v>
      </c>
      <c r="EV488" s="17">
        <v>17.239999999999998</v>
      </c>
      <c r="EW488" s="17">
        <v>17.239999999999998</v>
      </c>
      <c r="EX488" s="17">
        <v>17.21</v>
      </c>
      <c r="EY488" s="17">
        <v>17.2</v>
      </c>
      <c r="EZ488" s="17">
        <v>17.2</v>
      </c>
      <c r="FA488" s="17">
        <v>17.21</v>
      </c>
      <c r="FB488" s="17">
        <v>17.22</v>
      </c>
      <c r="FC488" s="17">
        <v>17.3</v>
      </c>
      <c r="FD488" s="17">
        <v>17.3</v>
      </c>
      <c r="FE488" s="17">
        <v>17.309999999999999</v>
      </c>
      <c r="FF488" s="17">
        <v>17.37</v>
      </c>
      <c r="FG488" s="17">
        <v>17.41</v>
      </c>
      <c r="FH488" s="17">
        <v>17.48</v>
      </c>
      <c r="FI488" s="17">
        <v>17.53</v>
      </c>
      <c r="FJ488" s="17">
        <v>17.5</v>
      </c>
      <c r="FK488" s="17">
        <v>17.53</v>
      </c>
      <c r="FL488" s="17">
        <v>17.61</v>
      </c>
      <c r="FM488" s="17">
        <v>17.649999999999999</v>
      </c>
      <c r="FN488" s="17">
        <v>17.61</v>
      </c>
      <c r="FO488" s="17">
        <v>17.64</v>
      </c>
      <c r="FP488" s="17">
        <v>17.690000000000001</v>
      </c>
      <c r="FQ488" s="17">
        <v>17.68</v>
      </c>
      <c r="FR488" s="17">
        <v>17.55</v>
      </c>
      <c r="FS488" s="17">
        <v>17.579999999999998</v>
      </c>
      <c r="FT488" s="17">
        <v>17.48</v>
      </c>
      <c r="FU488" s="17">
        <v>17.54</v>
      </c>
      <c r="FV488" s="17">
        <v>17.600000000000001</v>
      </c>
      <c r="FW488" s="17">
        <v>17.600000000000001</v>
      </c>
      <c r="FX488" s="17">
        <v>17.579999999999998</v>
      </c>
      <c r="FY488" s="17">
        <v>17.579999999999998</v>
      </c>
      <c r="FZ488" s="17">
        <v>17.57</v>
      </c>
      <c r="GA488" s="17">
        <v>17.53</v>
      </c>
      <c r="GB488" s="17">
        <v>17.53</v>
      </c>
      <c r="GC488" s="17">
        <v>17.46</v>
      </c>
      <c r="GD488" s="17">
        <v>17.45</v>
      </c>
      <c r="GE488" s="17">
        <v>17.47</v>
      </c>
      <c r="GF488" s="17">
        <v>17.440000000000001</v>
      </c>
      <c r="GG488" s="17">
        <v>17.420000000000002</v>
      </c>
      <c r="GH488" s="17">
        <v>17.43</v>
      </c>
      <c r="GI488" s="17">
        <v>17.38</v>
      </c>
      <c r="GJ488" s="17">
        <v>17.34</v>
      </c>
      <c r="GK488" s="17">
        <v>17.39</v>
      </c>
      <c r="GL488" s="17">
        <v>17.39</v>
      </c>
      <c r="GM488" s="17">
        <v>17.39</v>
      </c>
      <c r="GN488" s="17">
        <v>17.39</v>
      </c>
      <c r="GO488" s="17">
        <v>17.39</v>
      </c>
      <c r="GP488" s="17">
        <v>17.37</v>
      </c>
      <c r="GQ488" s="17">
        <v>17.39</v>
      </c>
      <c r="GR488" s="17">
        <v>17.39</v>
      </c>
      <c r="GS488" s="17">
        <v>17.43</v>
      </c>
      <c r="GT488" s="17">
        <v>17.43</v>
      </c>
      <c r="GU488" s="17">
        <v>17.45</v>
      </c>
      <c r="GV488" s="17">
        <v>17.48</v>
      </c>
      <c r="GW488" s="17">
        <v>17.48</v>
      </c>
      <c r="GX488" s="17">
        <v>17.43</v>
      </c>
      <c r="GY488" s="17">
        <v>17.420000000000002</v>
      </c>
      <c r="GZ488" s="17">
        <v>17.45</v>
      </c>
      <c r="HA488" s="17">
        <v>17.46</v>
      </c>
      <c r="HB488" s="17">
        <v>17.510000000000002</v>
      </c>
      <c r="HC488" s="17">
        <v>17.57</v>
      </c>
      <c r="HD488" s="17">
        <v>17.579999999999998</v>
      </c>
      <c r="HE488" s="17">
        <v>17.59</v>
      </c>
      <c r="HF488" s="17">
        <v>17.559999999999999</v>
      </c>
      <c r="HG488" s="17">
        <v>17.52</v>
      </c>
      <c r="HH488" s="17">
        <v>17.55</v>
      </c>
      <c r="HI488" s="17">
        <v>17.52</v>
      </c>
      <c r="HJ488" s="17">
        <v>17.489999999999998</v>
      </c>
      <c r="HK488" s="17">
        <v>17.489999999999998</v>
      </c>
      <c r="HL488" s="17">
        <v>17.48</v>
      </c>
      <c r="HM488" s="17">
        <v>17.48</v>
      </c>
      <c r="HN488" s="17">
        <v>17.47</v>
      </c>
      <c r="HO488" s="17">
        <v>17.45</v>
      </c>
      <c r="HP488" s="17">
        <v>17.43</v>
      </c>
      <c r="HQ488" s="17">
        <v>17.45</v>
      </c>
      <c r="HR488" s="17">
        <v>17.43</v>
      </c>
      <c r="HS488" s="17">
        <v>17.41</v>
      </c>
      <c r="HT488" s="17">
        <v>17.420000000000002</v>
      </c>
      <c r="HU488" s="17">
        <v>17.41</v>
      </c>
      <c r="HV488" s="17">
        <v>17.38</v>
      </c>
      <c r="HW488" s="17">
        <v>17.37</v>
      </c>
      <c r="HX488" s="17">
        <v>17.37</v>
      </c>
      <c r="HY488" s="17">
        <v>17.37</v>
      </c>
      <c r="HZ488" s="17">
        <v>17.399999999999999</v>
      </c>
      <c r="IA488" s="17">
        <v>17.39</v>
      </c>
      <c r="IB488" s="17">
        <v>17.399999999999999</v>
      </c>
      <c r="IC488" s="17">
        <v>17.38</v>
      </c>
      <c r="ID488" s="17">
        <v>17.39</v>
      </c>
      <c r="IE488" s="17">
        <v>17.39</v>
      </c>
      <c r="IF488" s="17">
        <v>17.39</v>
      </c>
      <c r="IG488" s="17">
        <v>17.399999999999999</v>
      </c>
      <c r="IH488" s="17">
        <v>17.399999999999999</v>
      </c>
      <c r="II488" s="17">
        <v>17.41</v>
      </c>
      <c r="IJ488" s="17">
        <v>17.420000000000002</v>
      </c>
      <c r="IK488" s="17">
        <v>17.420000000000002</v>
      </c>
      <c r="IL488" s="17">
        <v>17.45</v>
      </c>
      <c r="IM488" s="17">
        <v>17.48</v>
      </c>
      <c r="IN488" s="17">
        <v>17.45</v>
      </c>
      <c r="IO488" s="17">
        <v>17.440000000000001</v>
      </c>
      <c r="IP488" s="17">
        <v>17.399999999999999</v>
      </c>
      <c r="IQ488" s="17">
        <v>17.399999999999999</v>
      </c>
      <c r="IR488" s="17">
        <v>17.39</v>
      </c>
      <c r="IS488" s="17">
        <v>17.37</v>
      </c>
      <c r="IT488" s="17">
        <v>17.350000000000001</v>
      </c>
      <c r="IU488" s="17">
        <v>17.34</v>
      </c>
      <c r="IV488" s="17">
        <v>17.329999999999998</v>
      </c>
      <c r="IW488" s="17">
        <v>17.329999999999998</v>
      </c>
      <c r="IX488" s="17">
        <v>17.329999999999998</v>
      </c>
      <c r="IY488" s="17">
        <v>17.32</v>
      </c>
    </row>
    <row r="489" spans="1:259" x14ac:dyDescent="0.15">
      <c r="A489" s="17" t="s">
        <v>724</v>
      </c>
      <c r="B489" s="17" t="s">
        <v>725</v>
      </c>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c r="AA489" s="26"/>
      <c r="AB489" s="17"/>
      <c r="AC489" s="26"/>
      <c r="AD489" s="26"/>
      <c r="AE489" s="17"/>
      <c r="AF489" s="17"/>
      <c r="AG489" s="17"/>
      <c r="AH489" s="17"/>
      <c r="AI489" s="17"/>
      <c r="AJ489" s="17"/>
      <c r="AK489" s="17"/>
      <c r="AL489" s="17"/>
      <c r="AM489" s="17"/>
      <c r="AN489" s="17"/>
      <c r="AO489" s="17"/>
      <c r="AP489" s="17"/>
      <c r="AQ489" s="17"/>
      <c r="AR489" s="17"/>
      <c r="AS489" s="17"/>
      <c r="AT489" s="17"/>
      <c r="AU489" s="17"/>
      <c r="AV489" s="17"/>
      <c r="AW489" s="17"/>
      <c r="AX489" s="17"/>
      <c r="AY489" s="17"/>
      <c r="AZ489" s="17"/>
      <c r="BA489" s="17"/>
      <c r="BB489" s="17"/>
      <c r="BC489" s="17"/>
      <c r="BD489" s="17"/>
      <c r="BE489" s="17"/>
      <c r="BF489" s="17"/>
      <c r="BG489" s="17"/>
      <c r="BH489" s="17"/>
      <c r="BI489" s="17"/>
      <c r="BJ489" s="26"/>
      <c r="BK489" s="17"/>
      <c r="BL489" s="17"/>
      <c r="BM489" s="17"/>
      <c r="BN489" s="17"/>
      <c r="BO489" s="17"/>
      <c r="BP489" s="17"/>
      <c r="BQ489" s="17"/>
      <c r="BR489" s="17"/>
      <c r="BS489" s="17"/>
      <c r="BT489" s="17"/>
      <c r="BU489" s="17"/>
      <c r="BV489" s="17"/>
      <c r="BW489" s="17"/>
      <c r="BX489" s="26"/>
      <c r="BY489" s="26"/>
      <c r="BZ489" s="26"/>
      <c r="CA489" s="26"/>
      <c r="CB489" s="26"/>
      <c r="CC489" s="17"/>
      <c r="CD489" s="17"/>
      <c r="CE489" s="17"/>
      <c r="CF489" s="17"/>
      <c r="CG489" s="17"/>
      <c r="CH489" s="17"/>
      <c r="CI489" s="17"/>
      <c r="CJ489" s="26"/>
      <c r="CK489" s="17"/>
      <c r="CL489" s="17"/>
      <c r="CM489" s="17"/>
      <c r="CN489" s="17"/>
      <c r="CO489" s="17"/>
      <c r="CP489" s="17"/>
      <c r="CQ489" s="17"/>
      <c r="CR489" s="17"/>
      <c r="CS489" s="17"/>
      <c r="CT489" s="17"/>
      <c r="CU489" s="17"/>
      <c r="CV489" s="17"/>
      <c r="CW489" s="17"/>
      <c r="CX489" s="17"/>
      <c r="CY489" s="26"/>
      <c r="CZ489" s="26"/>
      <c r="DA489" s="26"/>
      <c r="DB489" s="17"/>
      <c r="DC489" s="17"/>
      <c r="DD489" s="17"/>
      <c r="DE489" s="17"/>
      <c r="DF489" s="17"/>
      <c r="DG489" s="17"/>
      <c r="DH489" s="26"/>
      <c r="DI489" s="17"/>
      <c r="DJ489" s="17"/>
      <c r="DK489" s="17"/>
      <c r="DL489" s="17"/>
      <c r="DM489" s="17">
        <v>16.13</v>
      </c>
      <c r="DN489" s="17">
        <v>16.11</v>
      </c>
      <c r="DO489" s="17">
        <v>16.100000000000001</v>
      </c>
      <c r="DP489" s="17">
        <v>16.100000000000001</v>
      </c>
      <c r="DQ489" s="17">
        <v>16.100000000000001</v>
      </c>
      <c r="DR489" s="17">
        <v>16.11</v>
      </c>
      <c r="DS489" s="17">
        <v>16.100000000000001</v>
      </c>
      <c r="DT489" s="17">
        <v>16.11</v>
      </c>
      <c r="DU489" s="17">
        <v>16.13</v>
      </c>
      <c r="DV489" s="17">
        <v>16.12</v>
      </c>
      <c r="DW489" s="17">
        <v>16.100000000000001</v>
      </c>
      <c r="DX489" s="17">
        <v>16.100000000000001</v>
      </c>
      <c r="DY489" s="17">
        <v>16.11</v>
      </c>
      <c r="DZ489" s="17">
        <v>16.11</v>
      </c>
      <c r="EA489" s="17">
        <v>16.079999999999998</v>
      </c>
      <c r="EB489" s="17">
        <v>16.05</v>
      </c>
      <c r="EC489" s="17">
        <v>16.05</v>
      </c>
      <c r="ED489" s="17">
        <v>16.059999999999999</v>
      </c>
      <c r="EE489" s="17">
        <v>16.05</v>
      </c>
      <c r="EF489" s="17">
        <v>16.059999999999999</v>
      </c>
      <c r="EG489" s="17">
        <v>16.07</v>
      </c>
      <c r="EH489" s="17">
        <v>16.059999999999999</v>
      </c>
      <c r="EI489" s="17">
        <v>16.059999999999999</v>
      </c>
      <c r="EJ489" s="17">
        <v>16.11</v>
      </c>
      <c r="EK489" s="17">
        <v>16.11</v>
      </c>
      <c r="EL489" s="17">
        <v>16.100000000000001</v>
      </c>
      <c r="EM489" s="17">
        <v>16.100000000000001</v>
      </c>
      <c r="EN489" s="17">
        <v>16.100000000000001</v>
      </c>
      <c r="EO489" s="17">
        <v>16.059999999999999</v>
      </c>
      <c r="EP489" s="17">
        <v>16.05</v>
      </c>
      <c r="EQ489" s="17">
        <v>16.03</v>
      </c>
      <c r="ER489" s="17">
        <v>16.03</v>
      </c>
      <c r="ES489" s="17">
        <v>16.05</v>
      </c>
      <c r="ET489" s="17">
        <v>16.05</v>
      </c>
      <c r="EU489" s="17">
        <v>16.05</v>
      </c>
      <c r="EV489" s="17">
        <v>16.09</v>
      </c>
      <c r="EW489" s="17">
        <v>16.05</v>
      </c>
      <c r="EX489" s="17">
        <v>16.07</v>
      </c>
      <c r="EY489" s="17">
        <v>16.04</v>
      </c>
      <c r="EZ489" s="17">
        <v>16</v>
      </c>
      <c r="FA489" s="17">
        <v>15.92</v>
      </c>
      <c r="FB489" s="17">
        <v>15.99</v>
      </c>
      <c r="FC489" s="17">
        <v>15.98</v>
      </c>
      <c r="FD489" s="17">
        <v>15.96</v>
      </c>
      <c r="FE489" s="17">
        <v>15.98</v>
      </c>
      <c r="FF489" s="17">
        <v>15.96</v>
      </c>
      <c r="FG489" s="17">
        <v>15.99</v>
      </c>
      <c r="FH489" s="17">
        <v>15.98</v>
      </c>
      <c r="FI489" s="17">
        <v>16</v>
      </c>
      <c r="FJ489" s="17">
        <v>15.98</v>
      </c>
      <c r="FK489" s="17">
        <v>15.99</v>
      </c>
      <c r="FL489" s="17">
        <v>15.99</v>
      </c>
      <c r="FM489" s="17">
        <v>15.98</v>
      </c>
      <c r="FN489" s="17">
        <v>15.98</v>
      </c>
      <c r="FO489" s="17">
        <v>15.98</v>
      </c>
      <c r="FP489" s="17">
        <v>15.97</v>
      </c>
      <c r="FQ489" s="17">
        <v>15.94</v>
      </c>
      <c r="FR489" s="17">
        <v>15.94</v>
      </c>
      <c r="FS489" s="17">
        <v>15.96</v>
      </c>
      <c r="FT489" s="17">
        <v>15.97</v>
      </c>
      <c r="FU489" s="17">
        <v>15.99</v>
      </c>
      <c r="FV489" s="17">
        <v>16</v>
      </c>
      <c r="FW489" s="17">
        <v>16.02</v>
      </c>
      <c r="FX489" s="17">
        <v>16.010000000000002</v>
      </c>
      <c r="FY489" s="17">
        <v>16.02</v>
      </c>
      <c r="FZ489" s="17">
        <v>16.04</v>
      </c>
      <c r="GA489" s="17">
        <v>16.02</v>
      </c>
      <c r="GB489" s="17">
        <v>16</v>
      </c>
      <c r="GC489" s="17">
        <v>16.02</v>
      </c>
      <c r="GD489" s="17">
        <v>16.010000000000002</v>
      </c>
      <c r="GE489" s="17">
        <v>16</v>
      </c>
      <c r="GF489" s="17">
        <v>16.03</v>
      </c>
      <c r="GG489" s="17">
        <v>16.05</v>
      </c>
      <c r="GH489" s="17">
        <v>16.010000000000002</v>
      </c>
      <c r="GI489" s="17">
        <v>16.02</v>
      </c>
      <c r="GJ489" s="17">
        <v>16.03</v>
      </c>
      <c r="GK489" s="17">
        <v>16.02</v>
      </c>
      <c r="GL489" s="17">
        <v>16.02</v>
      </c>
      <c r="GM489" s="17">
        <v>16</v>
      </c>
      <c r="GN489" s="17">
        <v>16</v>
      </c>
      <c r="GO489" s="17">
        <v>16</v>
      </c>
      <c r="GP489" s="17">
        <v>16.04</v>
      </c>
      <c r="GQ489" s="17">
        <v>16.05</v>
      </c>
      <c r="GR489" s="17">
        <v>16.079999999999998</v>
      </c>
      <c r="GS489" s="17">
        <v>16.09</v>
      </c>
      <c r="GT489" s="17">
        <v>16.100000000000001</v>
      </c>
      <c r="GU489" s="17">
        <v>16.059999999999999</v>
      </c>
      <c r="GV489" s="17">
        <v>16.059999999999999</v>
      </c>
      <c r="GW489" s="17">
        <v>16.05</v>
      </c>
      <c r="GX489" s="17">
        <v>16.05</v>
      </c>
      <c r="GY489" s="17">
        <v>16.07</v>
      </c>
      <c r="GZ489" s="17">
        <v>16.07</v>
      </c>
      <c r="HA489" s="17">
        <v>16.02</v>
      </c>
      <c r="HB489" s="17">
        <v>16.079999999999998</v>
      </c>
      <c r="HC489" s="17">
        <v>16.09</v>
      </c>
      <c r="HD489" s="17">
        <v>16.07</v>
      </c>
      <c r="HE489" s="17">
        <v>16.07</v>
      </c>
      <c r="HF489" s="17">
        <v>16.03</v>
      </c>
      <c r="HG489" s="17">
        <v>16.03</v>
      </c>
      <c r="HH489" s="17">
        <v>16.03</v>
      </c>
      <c r="HI489" s="17">
        <v>16.07</v>
      </c>
      <c r="HJ489" s="17">
        <v>16.059999999999999</v>
      </c>
      <c r="HK489" s="17">
        <v>16.04</v>
      </c>
      <c r="HL489" s="17">
        <v>16.010000000000002</v>
      </c>
      <c r="HM489" s="17">
        <v>15.99</v>
      </c>
      <c r="HN489" s="17">
        <v>15.98</v>
      </c>
      <c r="HO489" s="17">
        <v>16</v>
      </c>
      <c r="HP489" s="17">
        <v>15.97</v>
      </c>
      <c r="HQ489" s="17">
        <v>15.99</v>
      </c>
      <c r="HR489" s="17">
        <v>16</v>
      </c>
      <c r="HS489" s="17">
        <v>16.010000000000002</v>
      </c>
      <c r="HT489" s="17">
        <v>15.98</v>
      </c>
      <c r="HU489" s="17">
        <v>16</v>
      </c>
      <c r="HV489" s="17">
        <v>16.02</v>
      </c>
      <c r="HW489" s="17">
        <v>16.02</v>
      </c>
      <c r="HX489" s="17">
        <v>16.02</v>
      </c>
      <c r="HY489" s="17">
        <v>15.99</v>
      </c>
      <c r="HZ489" s="17">
        <v>16.03</v>
      </c>
      <c r="IA489" s="17">
        <v>16.05</v>
      </c>
      <c r="IB489" s="17">
        <v>16.04</v>
      </c>
      <c r="IC489" s="17">
        <v>16.02</v>
      </c>
      <c r="ID489" s="17">
        <v>16.059999999999999</v>
      </c>
      <c r="IE489" s="17">
        <v>16.03</v>
      </c>
      <c r="IF489" s="17">
        <v>16.02</v>
      </c>
      <c r="IG489" s="17">
        <v>16.02</v>
      </c>
      <c r="IH489" s="17">
        <v>16.010000000000002</v>
      </c>
      <c r="II489" s="17">
        <v>16.010000000000002</v>
      </c>
      <c r="IJ489" s="17">
        <v>16.02</v>
      </c>
      <c r="IK489" s="17">
        <v>16</v>
      </c>
      <c r="IL489" s="17">
        <v>15.98</v>
      </c>
      <c r="IM489" s="17">
        <v>15.99</v>
      </c>
      <c r="IN489" s="17">
        <v>15.99</v>
      </c>
      <c r="IO489" s="17">
        <v>15.99</v>
      </c>
      <c r="IP489" s="17">
        <v>15.99</v>
      </c>
      <c r="IQ489" s="17">
        <v>16</v>
      </c>
      <c r="IR489" s="17">
        <v>15.98</v>
      </c>
      <c r="IS489" s="17">
        <v>15.97</v>
      </c>
      <c r="IT489" s="17">
        <v>15.97</v>
      </c>
      <c r="IU489" s="17">
        <v>15.98</v>
      </c>
      <c r="IV489" s="17">
        <v>15.98</v>
      </c>
      <c r="IW489" s="17">
        <v>15.98</v>
      </c>
      <c r="IX489" s="17">
        <v>15.98</v>
      </c>
      <c r="IY489" s="17">
        <v>15.98</v>
      </c>
    </row>
    <row r="490" spans="1:259" x14ac:dyDescent="0.15">
      <c r="A490" s="17" t="s">
        <v>806</v>
      </c>
      <c r="B490" s="17" t="s">
        <v>807</v>
      </c>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c r="AA490" s="26"/>
      <c r="AB490" s="17"/>
      <c r="AC490" s="26"/>
      <c r="AD490" s="26"/>
      <c r="AE490" s="17"/>
      <c r="AF490" s="17"/>
      <c r="AG490" s="17"/>
      <c r="AH490" s="17"/>
      <c r="AI490" s="17"/>
      <c r="AJ490" s="17"/>
      <c r="AK490" s="17"/>
      <c r="AL490" s="17"/>
      <c r="AM490" s="17"/>
      <c r="AN490" s="17"/>
      <c r="AO490" s="17"/>
      <c r="AP490" s="17"/>
      <c r="AQ490" s="17"/>
      <c r="AR490" s="17"/>
      <c r="AS490" s="17"/>
      <c r="AT490" s="17"/>
      <c r="AU490" s="17"/>
      <c r="AV490" s="17"/>
      <c r="AW490" s="17"/>
      <c r="AX490" s="17"/>
      <c r="AY490" s="17"/>
      <c r="AZ490" s="17"/>
      <c r="BA490" s="17"/>
      <c r="BB490" s="17"/>
      <c r="BC490" s="17"/>
      <c r="BD490" s="17"/>
      <c r="BE490" s="17"/>
      <c r="BF490" s="17"/>
      <c r="BG490" s="17"/>
      <c r="BH490" s="17"/>
      <c r="BI490" s="17"/>
      <c r="BJ490" s="26"/>
      <c r="BK490" s="17"/>
      <c r="BL490" s="17"/>
      <c r="BM490" s="17"/>
      <c r="BN490" s="17"/>
      <c r="BO490" s="17"/>
      <c r="BP490" s="17"/>
      <c r="BQ490" s="17"/>
      <c r="BR490" s="17"/>
      <c r="BS490" s="17"/>
      <c r="BT490" s="17"/>
      <c r="BU490" s="17"/>
      <c r="BV490" s="17"/>
      <c r="BW490" s="17"/>
      <c r="BX490" s="26"/>
      <c r="BY490" s="26"/>
      <c r="BZ490" s="26"/>
      <c r="CA490" s="26"/>
      <c r="CB490" s="26"/>
      <c r="CC490" s="17"/>
      <c r="CD490" s="17"/>
      <c r="CE490" s="17"/>
      <c r="CF490" s="17"/>
      <c r="CG490" s="17"/>
      <c r="CH490" s="17"/>
      <c r="CI490" s="17"/>
      <c r="CJ490" s="26"/>
      <c r="CK490" s="17"/>
      <c r="CL490" s="17"/>
      <c r="CM490" s="17"/>
      <c r="CN490" s="17"/>
      <c r="CO490" s="17"/>
      <c r="CP490" s="17"/>
      <c r="CQ490" s="17"/>
      <c r="CR490" s="17"/>
      <c r="CS490" s="17"/>
      <c r="CT490" s="17"/>
      <c r="CU490" s="17"/>
      <c r="CV490" s="17"/>
      <c r="CW490" s="17"/>
      <c r="CX490" s="17"/>
      <c r="CY490" s="26"/>
      <c r="CZ490" s="26"/>
      <c r="DA490" s="26"/>
      <c r="DB490" s="17"/>
      <c r="DC490" s="17"/>
      <c r="DD490" s="17"/>
      <c r="DE490" s="17"/>
      <c r="DF490" s="17"/>
      <c r="DG490" s="17"/>
      <c r="DH490" s="26"/>
      <c r="DI490" s="17"/>
      <c r="DJ490" s="17"/>
      <c r="DK490" s="17"/>
      <c r="DL490" s="17"/>
      <c r="DM490" s="17">
        <v>8.31</v>
      </c>
      <c r="DN490" s="17">
        <v>8.32</v>
      </c>
      <c r="DO490" s="17">
        <v>8.35</v>
      </c>
      <c r="DP490" s="17">
        <v>8.3699999999999992</v>
      </c>
      <c r="DQ490" s="17">
        <v>8.36</v>
      </c>
      <c r="DR490" s="17">
        <v>8.34</v>
      </c>
      <c r="DS490" s="17">
        <v>8.35</v>
      </c>
      <c r="DT490" s="17">
        <v>8.34</v>
      </c>
      <c r="DU490" s="17">
        <v>8.35</v>
      </c>
      <c r="DV490" s="17">
        <v>8.3699999999999992</v>
      </c>
      <c r="DW490" s="17">
        <v>8.3699999999999992</v>
      </c>
      <c r="DX490" s="17">
        <v>8.3800000000000008</v>
      </c>
      <c r="DY490" s="17">
        <v>8.3800000000000008</v>
      </c>
      <c r="DZ490" s="17">
        <v>8.3800000000000008</v>
      </c>
      <c r="EA490" s="17">
        <v>8.3699999999999992</v>
      </c>
      <c r="EB490" s="17">
        <v>8.36</v>
      </c>
      <c r="EC490" s="17">
        <v>8.32</v>
      </c>
      <c r="ED490" s="17">
        <v>8.33</v>
      </c>
      <c r="EE490" s="17">
        <v>8.33</v>
      </c>
      <c r="EF490" s="17">
        <v>8.33</v>
      </c>
      <c r="EG490" s="17">
        <v>8.33</v>
      </c>
      <c r="EH490" s="17">
        <v>8.35</v>
      </c>
      <c r="EI490" s="17">
        <v>8.35</v>
      </c>
      <c r="EJ490" s="17">
        <v>8.34</v>
      </c>
      <c r="EK490" s="17">
        <v>8.34</v>
      </c>
      <c r="EL490" s="17">
        <v>8.34</v>
      </c>
      <c r="EM490" s="17">
        <v>8.34</v>
      </c>
      <c r="EN490" s="17">
        <v>8.35</v>
      </c>
      <c r="EO490" s="17">
        <v>8.35</v>
      </c>
      <c r="EP490" s="17">
        <v>8.35</v>
      </c>
      <c r="EQ490" s="17">
        <v>8.34</v>
      </c>
      <c r="ER490" s="17">
        <v>8.33</v>
      </c>
      <c r="ES490" s="17">
        <v>8.34</v>
      </c>
      <c r="ET490" s="17">
        <v>8.33</v>
      </c>
      <c r="EU490" s="17">
        <v>8.35</v>
      </c>
      <c r="EV490" s="17">
        <v>8.34</v>
      </c>
      <c r="EW490" s="17">
        <v>8.34</v>
      </c>
      <c r="EX490" s="17">
        <v>8.34</v>
      </c>
      <c r="EY490" s="17">
        <v>8.35</v>
      </c>
      <c r="EZ490" s="17">
        <v>8.33</v>
      </c>
      <c r="FA490" s="17">
        <v>8.33</v>
      </c>
      <c r="FB490" s="17">
        <v>8.32</v>
      </c>
      <c r="FC490" s="17">
        <v>8.31</v>
      </c>
      <c r="FD490" s="17">
        <v>8.33</v>
      </c>
      <c r="FE490" s="17">
        <v>8.32</v>
      </c>
      <c r="FF490" s="17">
        <v>8.33</v>
      </c>
      <c r="FG490" s="17">
        <v>8.33</v>
      </c>
      <c r="FH490" s="17">
        <v>8.32</v>
      </c>
      <c r="FI490" s="17">
        <v>8.31</v>
      </c>
      <c r="FJ490" s="17">
        <v>8.31</v>
      </c>
      <c r="FK490" s="17">
        <v>8.35</v>
      </c>
      <c r="FL490" s="17">
        <v>8.3699999999999992</v>
      </c>
      <c r="FM490" s="17">
        <v>8.3699999999999992</v>
      </c>
      <c r="FN490" s="17">
        <v>8.3699999999999992</v>
      </c>
      <c r="FO490" s="17">
        <v>8.34</v>
      </c>
      <c r="FP490" s="17">
        <v>8.36</v>
      </c>
      <c r="FQ490" s="17">
        <v>8.36</v>
      </c>
      <c r="FR490" s="17">
        <v>8.36</v>
      </c>
      <c r="FS490" s="17">
        <v>8.36</v>
      </c>
      <c r="FT490" s="17">
        <v>8.36</v>
      </c>
      <c r="FU490" s="17">
        <v>8.34</v>
      </c>
      <c r="FV490" s="17">
        <v>8.32</v>
      </c>
      <c r="FW490" s="17">
        <v>8.34</v>
      </c>
      <c r="FX490" s="17">
        <v>8.33</v>
      </c>
      <c r="FY490" s="17">
        <v>8.34</v>
      </c>
      <c r="FZ490" s="17">
        <v>8.35</v>
      </c>
      <c r="GA490" s="17">
        <v>8.35</v>
      </c>
      <c r="GB490" s="17">
        <v>8.3699999999999992</v>
      </c>
      <c r="GC490" s="17">
        <v>8.3699999999999992</v>
      </c>
      <c r="GD490" s="17">
        <v>8.35</v>
      </c>
      <c r="GE490" s="17">
        <v>8.35</v>
      </c>
      <c r="GF490" s="17">
        <v>8.34</v>
      </c>
      <c r="GG490" s="17">
        <v>8.34</v>
      </c>
      <c r="GH490" s="17">
        <v>8.34</v>
      </c>
      <c r="GI490" s="17">
        <v>8.33</v>
      </c>
      <c r="GJ490" s="17">
        <v>8.31</v>
      </c>
      <c r="GK490" s="17">
        <v>8.32</v>
      </c>
      <c r="GL490" s="17">
        <v>8.32</v>
      </c>
      <c r="GM490" s="17">
        <v>8.2899999999999991</v>
      </c>
      <c r="GN490" s="17">
        <v>8.3000000000000007</v>
      </c>
      <c r="GO490" s="17">
        <v>8.2899999999999991</v>
      </c>
      <c r="GP490" s="17">
        <v>8.2899999999999991</v>
      </c>
      <c r="GQ490" s="17">
        <v>8.3000000000000007</v>
      </c>
      <c r="GR490" s="17">
        <v>8.31</v>
      </c>
      <c r="GS490" s="17">
        <v>8.3000000000000007</v>
      </c>
      <c r="GT490" s="17">
        <v>8.3000000000000007</v>
      </c>
      <c r="GU490" s="17">
        <v>8.2799999999999994</v>
      </c>
      <c r="GV490" s="17">
        <v>8.26</v>
      </c>
      <c r="GW490" s="17">
        <v>8.26</v>
      </c>
      <c r="GX490" s="17">
        <v>8.27</v>
      </c>
      <c r="GY490" s="17">
        <v>8.27</v>
      </c>
      <c r="GZ490" s="17">
        <v>8.2799999999999994</v>
      </c>
      <c r="HA490" s="17">
        <v>8.27</v>
      </c>
      <c r="HB490" s="17">
        <v>8.26</v>
      </c>
      <c r="HC490" s="17">
        <v>8.26</v>
      </c>
      <c r="HD490" s="17">
        <v>8.2200000000000006</v>
      </c>
      <c r="HE490" s="17">
        <v>8.19</v>
      </c>
      <c r="HF490" s="17">
        <v>8.24</v>
      </c>
      <c r="HG490" s="17">
        <v>8.23</v>
      </c>
      <c r="HH490" s="17">
        <v>8.23</v>
      </c>
      <c r="HI490" s="17">
        <v>8.25</v>
      </c>
      <c r="HJ490" s="17">
        <v>8.2200000000000006</v>
      </c>
      <c r="HK490" s="17">
        <v>8.2200000000000006</v>
      </c>
      <c r="HL490" s="17">
        <v>8.2100000000000009</v>
      </c>
      <c r="HM490" s="17">
        <v>8.1999999999999993</v>
      </c>
      <c r="HN490" s="17">
        <v>8.19</v>
      </c>
      <c r="HO490" s="17">
        <v>8.19</v>
      </c>
      <c r="HP490" s="17">
        <v>8.23</v>
      </c>
      <c r="HQ490" s="17">
        <v>8.2100000000000009</v>
      </c>
      <c r="HR490" s="17">
        <v>8.2100000000000009</v>
      </c>
      <c r="HS490" s="17">
        <v>8.2100000000000009</v>
      </c>
      <c r="HT490" s="17">
        <v>8.24</v>
      </c>
      <c r="HU490" s="17">
        <v>8.27</v>
      </c>
      <c r="HV490" s="17">
        <v>8.2899999999999991</v>
      </c>
      <c r="HW490" s="17">
        <v>8.2899999999999991</v>
      </c>
      <c r="HX490" s="17">
        <v>8.2899999999999991</v>
      </c>
      <c r="HY490" s="17">
        <v>8.2799999999999994</v>
      </c>
      <c r="HZ490" s="17">
        <v>8.25</v>
      </c>
      <c r="IA490" s="17">
        <v>8.25</v>
      </c>
      <c r="IB490" s="17">
        <v>8.27</v>
      </c>
      <c r="IC490" s="17">
        <v>8.27</v>
      </c>
      <c r="ID490" s="17">
        <v>8.26</v>
      </c>
      <c r="IE490" s="17">
        <v>8.25</v>
      </c>
      <c r="IF490" s="17">
        <v>8.24</v>
      </c>
      <c r="IG490" s="17">
        <v>8.2200000000000006</v>
      </c>
      <c r="IH490" s="17">
        <v>8.24</v>
      </c>
      <c r="II490" s="17">
        <v>8.23</v>
      </c>
      <c r="IJ490" s="17">
        <v>8.23</v>
      </c>
      <c r="IK490" s="17">
        <v>8.23</v>
      </c>
      <c r="IL490" s="17">
        <v>8.24</v>
      </c>
      <c r="IM490" s="17">
        <v>8.24</v>
      </c>
      <c r="IN490" s="17">
        <v>8.23</v>
      </c>
      <c r="IO490" s="17">
        <v>8.24</v>
      </c>
      <c r="IP490" s="17">
        <v>8.2200000000000006</v>
      </c>
      <c r="IQ490" s="17">
        <v>8.2200000000000006</v>
      </c>
      <c r="IR490" s="17">
        <v>8.2100000000000009</v>
      </c>
      <c r="IS490" s="17">
        <v>8.2100000000000009</v>
      </c>
      <c r="IT490" s="17">
        <v>8.2200000000000006</v>
      </c>
      <c r="IU490" s="17">
        <v>8.23</v>
      </c>
      <c r="IV490" s="17">
        <v>8.23</v>
      </c>
      <c r="IW490" s="17">
        <v>8.23</v>
      </c>
      <c r="IX490" s="17">
        <v>8.23</v>
      </c>
      <c r="IY490" s="17">
        <v>8.24</v>
      </c>
    </row>
    <row r="491" spans="1:259" x14ac:dyDescent="0.15">
      <c r="A491" s="17" t="s">
        <v>4589</v>
      </c>
      <c r="B491" s="17" t="s">
        <v>4792</v>
      </c>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c r="AA491" s="26"/>
      <c r="AB491" s="17"/>
      <c r="AC491" s="26"/>
      <c r="AD491" s="26"/>
      <c r="AE491" s="17"/>
      <c r="AF491" s="17"/>
      <c r="AG491" s="17"/>
      <c r="AH491" s="17"/>
      <c r="AI491" s="17"/>
      <c r="AJ491" s="17"/>
      <c r="AK491" s="17"/>
      <c r="AL491" s="17"/>
      <c r="AM491" s="17"/>
      <c r="AN491" s="17"/>
      <c r="AO491" s="17"/>
      <c r="AP491" s="17"/>
      <c r="AQ491" s="17"/>
      <c r="AR491" s="17"/>
      <c r="AS491" s="17"/>
      <c r="AT491" s="17"/>
      <c r="AU491" s="17"/>
      <c r="AV491" s="17"/>
      <c r="AW491" s="17"/>
      <c r="AX491" s="17"/>
      <c r="AY491" s="17"/>
      <c r="AZ491" s="17"/>
      <c r="BA491" s="17"/>
      <c r="BB491" s="17"/>
      <c r="BC491" s="17"/>
      <c r="BD491" s="17"/>
      <c r="BE491" s="17"/>
      <c r="BF491" s="17"/>
      <c r="BG491" s="17"/>
      <c r="BH491" s="17"/>
      <c r="BI491" s="17"/>
      <c r="BJ491" s="26"/>
      <c r="BK491" s="17"/>
      <c r="BL491" s="17"/>
      <c r="BM491" s="17"/>
      <c r="BN491" s="17"/>
      <c r="BO491" s="17"/>
      <c r="BP491" s="17"/>
      <c r="BQ491" s="17"/>
      <c r="BR491" s="17"/>
      <c r="BS491" s="17"/>
      <c r="BT491" s="17"/>
      <c r="BU491" s="17"/>
      <c r="BV491" s="17"/>
      <c r="BW491" s="17"/>
      <c r="BX491" s="26"/>
      <c r="BY491" s="26"/>
      <c r="BZ491" s="26"/>
      <c r="CA491" s="26"/>
      <c r="CB491" s="26"/>
      <c r="CC491" s="17"/>
      <c r="CD491" s="17"/>
      <c r="CE491" s="17"/>
      <c r="CF491" s="17"/>
      <c r="CG491" s="17"/>
      <c r="CH491" s="17"/>
      <c r="CI491" s="17"/>
      <c r="CJ491" s="26"/>
      <c r="CK491" s="17"/>
      <c r="CL491" s="17"/>
      <c r="CM491" s="17"/>
      <c r="CN491" s="17"/>
      <c r="CO491" s="17"/>
      <c r="CP491" s="17"/>
      <c r="CQ491" s="17"/>
      <c r="CR491" s="17"/>
      <c r="CS491" s="17"/>
      <c r="CT491" s="17"/>
      <c r="CU491" s="17"/>
      <c r="CV491" s="17"/>
      <c r="CW491" s="17"/>
      <c r="CX491" s="17"/>
      <c r="CY491" s="26"/>
      <c r="CZ491" s="26"/>
      <c r="DA491" s="26"/>
      <c r="DB491" s="17"/>
      <c r="DC491" s="17"/>
      <c r="DD491" s="17"/>
      <c r="DE491" s="17"/>
      <c r="DF491" s="17"/>
      <c r="DG491" s="17"/>
      <c r="DH491" s="26"/>
      <c r="DI491" s="17"/>
      <c r="DJ491" s="17"/>
      <c r="DK491" s="17"/>
      <c r="DL491" s="17"/>
      <c r="DM491" s="17">
        <v>143.4</v>
      </c>
      <c r="DN491" s="17">
        <v>143.4</v>
      </c>
      <c r="DO491" s="17">
        <v>143.35</v>
      </c>
      <c r="DP491" s="17">
        <v>143.37</v>
      </c>
      <c r="DQ491" s="17">
        <v>143.4</v>
      </c>
      <c r="DR491" s="17">
        <v>143.33000000000001</v>
      </c>
      <c r="DS491" s="17">
        <v>143.38999999999999</v>
      </c>
      <c r="DT491" s="17">
        <v>143.37</v>
      </c>
      <c r="DU491" s="17">
        <v>143.47</v>
      </c>
      <c r="DV491" s="17">
        <v>143.38</v>
      </c>
      <c r="DW491" s="17">
        <v>143.44</v>
      </c>
      <c r="DX491" s="17">
        <v>143.38999999999999</v>
      </c>
      <c r="DY491" s="17">
        <v>143.41</v>
      </c>
      <c r="DZ491" s="17">
        <v>143.37</v>
      </c>
      <c r="EA491" s="17">
        <v>143.27000000000001</v>
      </c>
      <c r="EB491" s="17">
        <v>143.26</v>
      </c>
      <c r="EC491" s="17">
        <v>143.35</v>
      </c>
      <c r="ED491" s="17">
        <v>143.33000000000001</v>
      </c>
      <c r="EE491" s="17">
        <v>143.36000000000001</v>
      </c>
      <c r="EF491" s="17">
        <v>143.26</v>
      </c>
      <c r="EG491" s="17">
        <v>143.30000000000001</v>
      </c>
      <c r="EH491" s="17">
        <v>143.37</v>
      </c>
      <c r="EI491" s="17">
        <v>143.36000000000001</v>
      </c>
      <c r="EJ491" s="17">
        <v>143.37</v>
      </c>
      <c r="EK491" s="17">
        <v>143.4</v>
      </c>
      <c r="EL491" s="17">
        <v>143.41</v>
      </c>
      <c r="EM491" s="17">
        <v>143.41999999999999</v>
      </c>
      <c r="EN491" s="17">
        <v>143.41</v>
      </c>
      <c r="EO491" s="17">
        <v>143.38999999999999</v>
      </c>
      <c r="EP491" s="17">
        <v>143.36000000000001</v>
      </c>
      <c r="EQ491" s="17">
        <v>143.36000000000001</v>
      </c>
      <c r="ER491" s="17">
        <v>143.36000000000001</v>
      </c>
      <c r="ES491" s="17">
        <v>143.35</v>
      </c>
      <c r="ET491" s="17">
        <v>143.31</v>
      </c>
      <c r="EU491" s="17">
        <v>143.33000000000001</v>
      </c>
      <c r="EV491" s="17">
        <v>143.30000000000001</v>
      </c>
      <c r="EW491" s="17">
        <v>143.31</v>
      </c>
      <c r="EX491" s="17">
        <v>143.30000000000001</v>
      </c>
      <c r="EY491" s="17">
        <v>143.25</v>
      </c>
      <c r="EZ491" s="17">
        <v>143.24</v>
      </c>
      <c r="FA491" s="17">
        <v>143.24</v>
      </c>
      <c r="FB491" s="17">
        <v>143.24</v>
      </c>
      <c r="FC491" s="17">
        <v>143.22</v>
      </c>
      <c r="FD491" s="17">
        <v>143.26</v>
      </c>
      <c r="FE491" s="17">
        <v>143.24</v>
      </c>
      <c r="FF491" s="17">
        <v>143.24</v>
      </c>
      <c r="FG491" s="17">
        <v>143.29</v>
      </c>
      <c r="FH491" s="17">
        <v>143.29</v>
      </c>
      <c r="FI491" s="17">
        <v>143.30000000000001</v>
      </c>
      <c r="FJ491" s="17">
        <v>143.28</v>
      </c>
      <c r="FK491" s="17">
        <v>143.34</v>
      </c>
      <c r="FL491" s="17">
        <v>143.34</v>
      </c>
      <c r="FM491" s="17">
        <v>143.31</v>
      </c>
      <c r="FN491" s="17">
        <v>143.36000000000001</v>
      </c>
      <c r="FO491" s="17">
        <v>143.35</v>
      </c>
      <c r="FP491" s="17">
        <v>143.44</v>
      </c>
      <c r="FQ491" s="17">
        <v>143.38999999999999</v>
      </c>
      <c r="FR491" s="17">
        <v>143.43</v>
      </c>
      <c r="FS491" s="17">
        <v>143.41</v>
      </c>
      <c r="FT491" s="17">
        <v>143.44</v>
      </c>
      <c r="FU491" s="17">
        <v>143.47</v>
      </c>
      <c r="FV491" s="17">
        <v>143.44999999999999</v>
      </c>
      <c r="FW491" s="17">
        <v>143.54</v>
      </c>
      <c r="FX491" s="17">
        <v>143.55000000000001</v>
      </c>
      <c r="FY491" s="17">
        <v>143.61000000000001</v>
      </c>
      <c r="FZ491" s="17">
        <v>143.71</v>
      </c>
      <c r="GA491" s="17">
        <v>143.69999999999999</v>
      </c>
      <c r="GB491" s="17">
        <v>143.69</v>
      </c>
      <c r="GC491" s="17">
        <v>143.63</v>
      </c>
      <c r="GD491" s="17">
        <v>143.71</v>
      </c>
      <c r="GE491" s="17">
        <v>143.66999999999999</v>
      </c>
      <c r="GF491" s="17">
        <v>143.69</v>
      </c>
      <c r="GG491" s="17">
        <v>143.69</v>
      </c>
      <c r="GH491" s="17">
        <v>143.69</v>
      </c>
      <c r="GI491" s="17">
        <v>143.66999999999999</v>
      </c>
      <c r="GJ491" s="17">
        <v>143.57</v>
      </c>
      <c r="GK491" s="17">
        <v>143.72</v>
      </c>
      <c r="GL491" s="17">
        <v>143.79</v>
      </c>
      <c r="GM491" s="17">
        <v>143.85</v>
      </c>
      <c r="GN491" s="17">
        <v>144.19999999999999</v>
      </c>
      <c r="GO491" s="17">
        <v>144.55000000000001</v>
      </c>
      <c r="GP491" s="17">
        <v>144.80000000000001</v>
      </c>
      <c r="GQ491" s="17">
        <v>144.81</v>
      </c>
      <c r="GR491" s="17">
        <v>144.9</v>
      </c>
      <c r="GS491" s="17">
        <v>144.88</v>
      </c>
      <c r="GT491" s="17">
        <v>144.99</v>
      </c>
      <c r="GU491" s="17">
        <v>144.99</v>
      </c>
      <c r="GV491" s="17">
        <v>145.09</v>
      </c>
      <c r="GW491" s="17">
        <v>145.06</v>
      </c>
      <c r="GX491" s="17">
        <v>145.22999999999999</v>
      </c>
      <c r="GY491" s="17">
        <v>145.25</v>
      </c>
      <c r="GZ491" s="17">
        <v>145.37</v>
      </c>
      <c r="HA491" s="17">
        <v>145.44</v>
      </c>
      <c r="HB491" s="17">
        <v>145.34</v>
      </c>
      <c r="HC491" s="17">
        <v>145.44</v>
      </c>
      <c r="HD491" s="17">
        <v>145.44</v>
      </c>
      <c r="HE491" s="17">
        <v>145.5</v>
      </c>
      <c r="HF491" s="17">
        <v>145.44</v>
      </c>
      <c r="HG491" s="17">
        <v>145.41999999999999</v>
      </c>
      <c r="HH491" s="17">
        <v>145.41</v>
      </c>
      <c r="HI491" s="17">
        <v>145.24</v>
      </c>
      <c r="HJ491" s="17">
        <v>145.13</v>
      </c>
      <c r="HK491" s="17">
        <v>145.22999999999999</v>
      </c>
      <c r="HL491" s="17">
        <v>145.18</v>
      </c>
      <c r="HM491" s="17">
        <v>145.11000000000001</v>
      </c>
      <c r="HN491" s="17">
        <v>145.06</v>
      </c>
      <c r="HO491" s="17">
        <v>145.07</v>
      </c>
      <c r="HP491" s="17">
        <v>145.03</v>
      </c>
      <c r="HQ491" s="17">
        <v>145.09</v>
      </c>
      <c r="HR491" s="17">
        <v>145.19999999999999</v>
      </c>
      <c r="HS491" s="17">
        <v>145.19999999999999</v>
      </c>
      <c r="HT491" s="17">
        <v>145.13999999999999</v>
      </c>
      <c r="HU491" s="17">
        <v>145.15</v>
      </c>
      <c r="HV491" s="17">
        <v>145.22</v>
      </c>
      <c r="HW491" s="17">
        <v>145.27000000000001</v>
      </c>
      <c r="HX491" s="17">
        <v>145.27000000000001</v>
      </c>
      <c r="HY491" s="17">
        <v>145.35</v>
      </c>
      <c r="HZ491" s="17">
        <v>145.35</v>
      </c>
      <c r="IA491" s="17">
        <v>145.26</v>
      </c>
      <c r="IB491" s="17">
        <v>145.22</v>
      </c>
      <c r="IC491" s="17">
        <v>145.22</v>
      </c>
      <c r="ID491" s="17">
        <v>145.22999999999999</v>
      </c>
      <c r="IE491" s="17">
        <v>145.24</v>
      </c>
      <c r="IF491" s="17">
        <v>145.27000000000001</v>
      </c>
      <c r="IG491" s="17">
        <v>145.29</v>
      </c>
      <c r="IH491" s="17">
        <v>145.26</v>
      </c>
      <c r="II491" s="17">
        <v>145.22</v>
      </c>
      <c r="IJ491" s="17">
        <v>145.22</v>
      </c>
      <c r="IK491" s="17">
        <v>145.22999999999999</v>
      </c>
      <c r="IL491" s="17">
        <v>145.19999999999999</v>
      </c>
      <c r="IM491" s="17">
        <v>145.16999999999999</v>
      </c>
      <c r="IN491" s="17">
        <v>145.16999999999999</v>
      </c>
      <c r="IO491" s="17">
        <v>145.16</v>
      </c>
      <c r="IP491" s="17">
        <v>145.22</v>
      </c>
      <c r="IQ491" s="17">
        <v>145.21</v>
      </c>
      <c r="IR491" s="17">
        <v>145.18</v>
      </c>
      <c r="IS491" s="17">
        <v>145.16999999999999</v>
      </c>
      <c r="IT491" s="17">
        <v>145.21</v>
      </c>
      <c r="IU491" s="17">
        <v>145.29</v>
      </c>
      <c r="IV491" s="17">
        <v>145.26</v>
      </c>
      <c r="IW491" s="17">
        <v>145.33000000000001</v>
      </c>
      <c r="IX491" s="17">
        <v>145.35</v>
      </c>
      <c r="IY491" s="17">
        <v>145.37</v>
      </c>
    </row>
    <row r="492" spans="1:259" x14ac:dyDescent="0.15">
      <c r="A492" s="17" t="s">
        <v>744</v>
      </c>
      <c r="B492" s="17" t="s">
        <v>745</v>
      </c>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c r="AA492" s="26"/>
      <c r="AB492" s="17"/>
      <c r="AC492" s="26"/>
      <c r="AD492" s="26"/>
      <c r="AE492" s="17"/>
      <c r="AF492" s="17"/>
      <c r="AG492" s="17"/>
      <c r="AH492" s="17"/>
      <c r="AI492" s="17"/>
      <c r="AJ492" s="17"/>
      <c r="AK492" s="17"/>
      <c r="AL492" s="17"/>
      <c r="AM492" s="17"/>
      <c r="AN492" s="17"/>
      <c r="AO492" s="17"/>
      <c r="AP492" s="17"/>
      <c r="AQ492" s="17"/>
      <c r="AR492" s="17"/>
      <c r="AS492" s="17"/>
      <c r="AT492" s="17"/>
      <c r="AU492" s="17"/>
      <c r="AV492" s="17"/>
      <c r="AW492" s="17"/>
      <c r="AX492" s="17"/>
      <c r="AY492" s="17"/>
      <c r="AZ492" s="17"/>
      <c r="BA492" s="17"/>
      <c r="BB492" s="17"/>
      <c r="BC492" s="17"/>
      <c r="BD492" s="17"/>
      <c r="BE492" s="17"/>
      <c r="BF492" s="17"/>
      <c r="BG492" s="17"/>
      <c r="BH492" s="17"/>
      <c r="BI492" s="17"/>
      <c r="BJ492" s="26"/>
      <c r="BK492" s="17"/>
      <c r="BL492" s="17"/>
      <c r="BM492" s="17"/>
      <c r="BN492" s="17"/>
      <c r="BO492" s="17"/>
      <c r="BP492" s="17"/>
      <c r="BQ492" s="17"/>
      <c r="BR492" s="17"/>
      <c r="BS492" s="17"/>
      <c r="BT492" s="17"/>
      <c r="BU492" s="17"/>
      <c r="BV492" s="17"/>
      <c r="BW492" s="17"/>
      <c r="BX492" s="26"/>
      <c r="BY492" s="26"/>
      <c r="BZ492" s="26"/>
      <c r="CA492" s="26"/>
      <c r="CB492" s="26"/>
      <c r="CC492" s="17"/>
      <c r="CD492" s="17"/>
      <c r="CE492" s="17"/>
      <c r="CF492" s="17"/>
      <c r="CG492" s="17"/>
      <c r="CH492" s="17"/>
      <c r="CI492" s="17"/>
      <c r="CJ492" s="26"/>
      <c r="CK492" s="17"/>
      <c r="CL492" s="17"/>
      <c r="CM492" s="17"/>
      <c r="CN492" s="17"/>
      <c r="CO492" s="17"/>
      <c r="CP492" s="17"/>
      <c r="CQ492" s="17"/>
      <c r="CR492" s="17"/>
      <c r="CS492" s="17"/>
      <c r="CT492" s="17"/>
      <c r="CU492" s="17"/>
      <c r="CV492" s="17"/>
      <c r="CW492" s="17"/>
      <c r="CX492" s="17"/>
      <c r="CY492" s="26"/>
      <c r="CZ492" s="26"/>
      <c r="DA492" s="26"/>
      <c r="DB492" s="17"/>
      <c r="DC492" s="17"/>
      <c r="DD492" s="17"/>
      <c r="DE492" s="17"/>
      <c r="DF492" s="17"/>
      <c r="DG492" s="17"/>
      <c r="DH492" s="26"/>
      <c r="DI492" s="17"/>
      <c r="DJ492" s="17"/>
      <c r="DK492" s="17"/>
      <c r="DL492" s="17"/>
      <c r="DM492" s="17">
        <v>5.94</v>
      </c>
      <c r="DN492" s="17">
        <v>5.95</v>
      </c>
      <c r="DO492" s="17">
        <v>5.95</v>
      </c>
      <c r="DP492" s="17">
        <v>5.94</v>
      </c>
      <c r="DQ492" s="17">
        <v>5.95</v>
      </c>
      <c r="DR492" s="17">
        <v>5.94</v>
      </c>
      <c r="DS492" s="17">
        <v>5.95</v>
      </c>
      <c r="DT492" s="17">
        <v>5.94</v>
      </c>
      <c r="DU492" s="17">
        <v>5.95</v>
      </c>
      <c r="DV492" s="17">
        <v>5.95</v>
      </c>
      <c r="DW492" s="17">
        <v>5.94</v>
      </c>
      <c r="DX492" s="17">
        <v>5.95</v>
      </c>
      <c r="DY492" s="17">
        <v>5.95</v>
      </c>
      <c r="DZ492" s="17">
        <v>5.95</v>
      </c>
      <c r="EA492" s="17">
        <v>5.94</v>
      </c>
      <c r="EB492" s="17">
        <v>5.94</v>
      </c>
      <c r="EC492" s="17">
        <v>5.94</v>
      </c>
      <c r="ED492" s="17">
        <v>5.95</v>
      </c>
      <c r="EE492" s="17">
        <v>5.94</v>
      </c>
      <c r="EF492" s="17">
        <v>5.94</v>
      </c>
      <c r="EG492" s="17">
        <v>5.95</v>
      </c>
      <c r="EH492" s="17">
        <v>5.95</v>
      </c>
      <c r="EI492" s="17">
        <v>5.94</v>
      </c>
      <c r="EJ492" s="17">
        <v>5.94</v>
      </c>
      <c r="EK492" s="17">
        <v>5.95</v>
      </c>
      <c r="EL492" s="17">
        <v>5.94</v>
      </c>
      <c r="EM492" s="17">
        <v>5.94</v>
      </c>
      <c r="EN492" s="17">
        <v>5.95</v>
      </c>
      <c r="EO492" s="17">
        <v>5.95</v>
      </c>
      <c r="EP492" s="17">
        <v>5.94</v>
      </c>
      <c r="EQ492" s="17">
        <v>5.94</v>
      </c>
      <c r="ER492" s="17">
        <v>5.94</v>
      </c>
      <c r="ES492" s="17">
        <v>5.94</v>
      </c>
      <c r="ET492" s="17">
        <v>5.95</v>
      </c>
      <c r="EU492" s="17">
        <v>5.94</v>
      </c>
      <c r="EV492" s="17">
        <v>5.95</v>
      </c>
      <c r="EW492" s="17">
        <v>5.94</v>
      </c>
      <c r="EX492" s="17">
        <v>5.94</v>
      </c>
      <c r="EY492" s="17">
        <v>5.94</v>
      </c>
      <c r="EZ492" s="17">
        <v>5.94</v>
      </c>
      <c r="FA492" s="17">
        <v>5.93</v>
      </c>
      <c r="FB492" s="17">
        <v>5.94</v>
      </c>
      <c r="FC492" s="17">
        <v>5.94</v>
      </c>
      <c r="FD492" s="17">
        <v>5.94</v>
      </c>
      <c r="FE492" s="17">
        <v>5.93</v>
      </c>
      <c r="FF492" s="17">
        <v>5.94</v>
      </c>
      <c r="FG492" s="17">
        <v>5.94</v>
      </c>
      <c r="FH492" s="17">
        <v>5.94</v>
      </c>
      <c r="FI492" s="17">
        <v>5.95</v>
      </c>
      <c r="FJ492" s="17">
        <v>5.94</v>
      </c>
      <c r="FK492" s="17">
        <v>5.94</v>
      </c>
      <c r="FL492" s="17">
        <v>5.94</v>
      </c>
      <c r="FM492" s="17">
        <v>5.94</v>
      </c>
      <c r="FN492" s="17">
        <v>5.94</v>
      </c>
      <c r="FO492" s="17">
        <v>5.94</v>
      </c>
      <c r="FP492" s="17">
        <v>5.94</v>
      </c>
      <c r="FQ492" s="17">
        <v>5.95</v>
      </c>
      <c r="FR492" s="17">
        <v>5.95</v>
      </c>
      <c r="FS492" s="17">
        <v>5.95</v>
      </c>
      <c r="FT492" s="17">
        <v>5.96</v>
      </c>
      <c r="FU492" s="17">
        <v>5.96</v>
      </c>
      <c r="FV492" s="17">
        <v>5.96</v>
      </c>
      <c r="FW492" s="17">
        <v>5.96</v>
      </c>
      <c r="FX492" s="17">
        <v>5.95</v>
      </c>
      <c r="FY492" s="17">
        <v>5.96</v>
      </c>
      <c r="FZ492" s="17">
        <v>5.97</v>
      </c>
      <c r="GA492" s="17">
        <v>5.96</v>
      </c>
      <c r="GB492" s="17">
        <v>5.97</v>
      </c>
      <c r="GC492" s="17">
        <v>5.97</v>
      </c>
      <c r="GD492" s="17">
        <v>5.97</v>
      </c>
      <c r="GE492" s="17">
        <v>5.97</v>
      </c>
      <c r="GF492" s="17">
        <v>5.97</v>
      </c>
      <c r="GG492" s="17">
        <v>5.97</v>
      </c>
      <c r="GH492" s="17">
        <v>5.96</v>
      </c>
      <c r="GI492" s="17">
        <v>5.96</v>
      </c>
      <c r="GJ492" s="17">
        <v>5.96</v>
      </c>
      <c r="GK492" s="17">
        <v>5.96</v>
      </c>
      <c r="GL492" s="17">
        <v>5.96</v>
      </c>
      <c r="GM492" s="17">
        <v>5.95</v>
      </c>
      <c r="GN492" s="17">
        <v>5.95</v>
      </c>
      <c r="GO492" s="17">
        <v>5.96</v>
      </c>
      <c r="GP492" s="17">
        <v>5.95</v>
      </c>
      <c r="GQ492" s="17">
        <v>5.96</v>
      </c>
      <c r="GR492" s="17">
        <v>5.95</v>
      </c>
      <c r="GS492" s="17">
        <v>5.95</v>
      </c>
      <c r="GT492" s="17">
        <v>5.96</v>
      </c>
      <c r="GU492" s="17">
        <v>5.95</v>
      </c>
      <c r="GV492" s="17">
        <v>5.96</v>
      </c>
      <c r="GW492" s="17">
        <v>5.96</v>
      </c>
      <c r="GX492" s="17">
        <v>5.97</v>
      </c>
      <c r="GY492" s="17">
        <v>5.96</v>
      </c>
      <c r="GZ492" s="17">
        <v>5.97</v>
      </c>
      <c r="HA492" s="17">
        <v>5.97</v>
      </c>
      <c r="HB492" s="17">
        <v>5.97</v>
      </c>
      <c r="HC492" s="17">
        <v>5.98</v>
      </c>
      <c r="HD492" s="17">
        <v>5.98</v>
      </c>
      <c r="HE492" s="17">
        <v>5.99</v>
      </c>
      <c r="HF492" s="17">
        <v>6.01</v>
      </c>
      <c r="HG492" s="17">
        <v>6.02</v>
      </c>
      <c r="HH492" s="17">
        <v>6</v>
      </c>
      <c r="HI492" s="17">
        <v>6.01</v>
      </c>
      <c r="HJ492" s="17">
        <v>6.01</v>
      </c>
      <c r="HK492" s="17">
        <v>6.01</v>
      </c>
      <c r="HL492" s="17">
        <v>5.99</v>
      </c>
      <c r="HM492" s="17">
        <v>6</v>
      </c>
      <c r="HN492" s="17">
        <v>6.01</v>
      </c>
      <c r="HO492" s="17">
        <v>6</v>
      </c>
      <c r="HP492" s="17">
        <v>6.01</v>
      </c>
      <c r="HQ492" s="17">
        <v>6.01</v>
      </c>
      <c r="HR492" s="17">
        <v>5.99</v>
      </c>
      <c r="HS492" s="17">
        <v>6</v>
      </c>
      <c r="HT492" s="17">
        <v>6</v>
      </c>
      <c r="HU492" s="17">
        <v>6</v>
      </c>
      <c r="HV492" s="17">
        <v>6</v>
      </c>
      <c r="HW492" s="17">
        <v>6</v>
      </c>
      <c r="HX492" s="17">
        <v>6</v>
      </c>
      <c r="HY492" s="17">
        <v>6</v>
      </c>
      <c r="HZ492" s="17">
        <v>6</v>
      </c>
      <c r="IA492" s="17">
        <v>6</v>
      </c>
      <c r="IB492" s="17">
        <v>5.99</v>
      </c>
      <c r="IC492" s="17">
        <v>5.99</v>
      </c>
      <c r="ID492" s="17">
        <v>6</v>
      </c>
      <c r="IE492" s="17">
        <v>6.01</v>
      </c>
      <c r="IF492" s="17">
        <v>6.02</v>
      </c>
      <c r="IG492" s="17">
        <v>6.03</v>
      </c>
      <c r="IH492" s="17">
        <v>6.04</v>
      </c>
      <c r="II492" s="17">
        <v>6.03</v>
      </c>
      <c r="IJ492" s="17">
        <v>6.02</v>
      </c>
      <c r="IK492" s="17">
        <v>6.01</v>
      </c>
      <c r="IL492" s="17">
        <v>6.02</v>
      </c>
      <c r="IM492" s="17">
        <v>6.02</v>
      </c>
      <c r="IN492" s="17">
        <v>6.02</v>
      </c>
      <c r="IO492" s="17">
        <v>6.02</v>
      </c>
      <c r="IP492" s="17">
        <v>6.01</v>
      </c>
      <c r="IQ492" s="17">
        <v>6.01</v>
      </c>
      <c r="IR492" s="17">
        <v>6.02</v>
      </c>
      <c r="IS492" s="17">
        <v>6.01</v>
      </c>
      <c r="IT492" s="17">
        <v>6.02</v>
      </c>
      <c r="IU492" s="17">
        <v>6.02</v>
      </c>
      <c r="IV492" s="17">
        <v>6.01</v>
      </c>
      <c r="IW492" s="17">
        <v>6</v>
      </c>
      <c r="IX492" s="17">
        <v>6</v>
      </c>
      <c r="IY492" s="17">
        <v>6.01</v>
      </c>
    </row>
    <row r="493" spans="1:259" x14ac:dyDescent="0.15">
      <c r="A493" s="17" t="s">
        <v>90</v>
      </c>
      <c r="B493" s="17" t="s">
        <v>91</v>
      </c>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c r="AA493" s="26"/>
      <c r="AB493" s="17"/>
      <c r="AC493" s="26"/>
      <c r="AD493" s="26"/>
      <c r="AE493" s="17"/>
      <c r="AF493" s="17"/>
      <c r="AG493" s="17"/>
      <c r="AH493" s="17"/>
      <c r="AI493" s="17"/>
      <c r="AJ493" s="17"/>
      <c r="AK493" s="17"/>
      <c r="AL493" s="17"/>
      <c r="AM493" s="17"/>
      <c r="AN493" s="17"/>
      <c r="AO493" s="17"/>
      <c r="AP493" s="17"/>
      <c r="AQ493" s="17"/>
      <c r="AR493" s="17"/>
      <c r="AS493" s="17"/>
      <c r="AT493" s="17"/>
      <c r="AU493" s="17"/>
      <c r="AV493" s="17"/>
      <c r="AW493" s="17"/>
      <c r="AX493" s="17"/>
      <c r="AY493" s="17"/>
      <c r="AZ493" s="17"/>
      <c r="BA493" s="17"/>
      <c r="BB493" s="17"/>
      <c r="BC493" s="17"/>
      <c r="BD493" s="17"/>
      <c r="BE493" s="17"/>
      <c r="BF493" s="17"/>
      <c r="BG493" s="17"/>
      <c r="BH493" s="17"/>
      <c r="BI493" s="17"/>
      <c r="BJ493" s="26"/>
      <c r="BK493" s="17"/>
      <c r="BL493" s="17"/>
      <c r="BM493" s="17"/>
      <c r="BN493" s="17"/>
      <c r="BO493" s="17"/>
      <c r="BP493" s="17"/>
      <c r="BQ493" s="17"/>
      <c r="BR493" s="17"/>
      <c r="BS493" s="17"/>
      <c r="BT493" s="17"/>
      <c r="BU493" s="17"/>
      <c r="BV493" s="17"/>
      <c r="BW493" s="17"/>
      <c r="BX493" s="26"/>
      <c r="BY493" s="26"/>
      <c r="BZ493" s="26"/>
      <c r="CA493" s="26"/>
      <c r="CB493" s="26"/>
      <c r="CC493" s="17"/>
      <c r="CD493" s="17"/>
      <c r="CE493" s="17"/>
      <c r="CF493" s="17"/>
      <c r="CG493" s="17"/>
      <c r="CH493" s="17"/>
      <c r="CI493" s="17"/>
      <c r="CJ493" s="26"/>
      <c r="CK493" s="17"/>
      <c r="CL493" s="17"/>
      <c r="CM493" s="17"/>
      <c r="CN493" s="17"/>
      <c r="CO493" s="17"/>
      <c r="CP493" s="17"/>
      <c r="CQ493" s="17"/>
      <c r="CR493" s="17"/>
      <c r="CS493" s="17"/>
      <c r="CT493" s="17"/>
      <c r="CU493" s="17"/>
      <c r="CV493" s="17"/>
      <c r="CW493" s="17"/>
      <c r="CX493" s="17"/>
      <c r="CY493" s="26"/>
      <c r="CZ493" s="26"/>
      <c r="DA493" s="26"/>
      <c r="DB493" s="17"/>
      <c r="DC493" s="17"/>
      <c r="DD493" s="17"/>
      <c r="DE493" s="17"/>
      <c r="DF493" s="17"/>
      <c r="DG493" s="17"/>
      <c r="DH493" s="26"/>
      <c r="DI493" s="17"/>
      <c r="DJ493" s="17"/>
      <c r="DK493" s="17"/>
      <c r="DL493" s="17"/>
      <c r="DM493" s="17">
        <v>6.9</v>
      </c>
      <c r="DN493" s="17">
        <v>6.89</v>
      </c>
      <c r="DO493" s="17">
        <v>6.89</v>
      </c>
      <c r="DP493" s="17">
        <v>6.89</v>
      </c>
      <c r="DQ493" s="17">
        <v>6.89</v>
      </c>
      <c r="DR493" s="17">
        <v>6.89</v>
      </c>
      <c r="DS493" s="17">
        <v>6.9</v>
      </c>
      <c r="DT493" s="17">
        <v>6.9</v>
      </c>
      <c r="DU493" s="17">
        <v>6.9</v>
      </c>
      <c r="DV493" s="17">
        <v>6.9</v>
      </c>
      <c r="DW493" s="17">
        <v>6.9</v>
      </c>
      <c r="DX493" s="17">
        <v>6.9</v>
      </c>
      <c r="DY493" s="17">
        <v>6.9</v>
      </c>
      <c r="DZ493" s="17">
        <v>6.9</v>
      </c>
      <c r="EA493" s="17">
        <v>6.9</v>
      </c>
      <c r="EB493" s="17">
        <v>6.9</v>
      </c>
      <c r="EC493" s="17">
        <v>6.89</v>
      </c>
      <c r="ED493" s="17">
        <v>6.89</v>
      </c>
      <c r="EE493" s="17">
        <v>6.89</v>
      </c>
      <c r="EF493" s="17">
        <v>6.89</v>
      </c>
      <c r="EG493" s="17">
        <v>6.89</v>
      </c>
      <c r="EH493" s="17">
        <v>6.89</v>
      </c>
      <c r="EI493" s="17">
        <v>6.89</v>
      </c>
      <c r="EJ493" s="17">
        <v>6.89</v>
      </c>
      <c r="EK493" s="17">
        <v>6.88</v>
      </c>
      <c r="EL493" s="17">
        <v>6.9</v>
      </c>
      <c r="EM493" s="17">
        <v>6.9</v>
      </c>
      <c r="EN493" s="17">
        <v>6.89</v>
      </c>
      <c r="EO493" s="17">
        <v>6.89</v>
      </c>
      <c r="EP493" s="17">
        <v>6.89</v>
      </c>
      <c r="EQ493" s="17">
        <v>6.89</v>
      </c>
      <c r="ER493" s="17">
        <v>6.89</v>
      </c>
      <c r="ES493" s="17">
        <v>6.88</v>
      </c>
      <c r="ET493" s="17">
        <v>6.89</v>
      </c>
      <c r="EU493" s="17">
        <v>6.89</v>
      </c>
      <c r="EV493" s="17">
        <v>6.89</v>
      </c>
      <c r="EW493" s="17">
        <v>6.89</v>
      </c>
      <c r="EX493" s="17">
        <v>6.88</v>
      </c>
      <c r="EY493" s="17">
        <v>6.89</v>
      </c>
      <c r="EZ493" s="17">
        <v>6.89</v>
      </c>
      <c r="FA493" s="17">
        <v>6.89</v>
      </c>
      <c r="FB493" s="17">
        <v>6.88</v>
      </c>
      <c r="FC493" s="17">
        <v>6.88</v>
      </c>
      <c r="FD493" s="17">
        <v>6.89</v>
      </c>
      <c r="FE493" s="17">
        <v>6.87</v>
      </c>
      <c r="FF493" s="17">
        <v>6.88</v>
      </c>
      <c r="FG493" s="17">
        <v>6.86</v>
      </c>
      <c r="FH493" s="17">
        <v>6.87</v>
      </c>
      <c r="FI493" s="17">
        <v>6.87</v>
      </c>
      <c r="FJ493" s="17">
        <v>6.87</v>
      </c>
      <c r="FK493" s="17">
        <v>6.88</v>
      </c>
      <c r="FL493" s="17">
        <v>6.89</v>
      </c>
      <c r="FM493" s="17">
        <v>6.88</v>
      </c>
      <c r="FN493" s="17">
        <v>6.89</v>
      </c>
      <c r="FO493" s="17">
        <v>6.88</v>
      </c>
      <c r="FP493" s="17">
        <v>6.89</v>
      </c>
      <c r="FQ493" s="17">
        <v>6.89</v>
      </c>
      <c r="FR493" s="17">
        <v>6.87</v>
      </c>
      <c r="FS493" s="17">
        <v>6.86</v>
      </c>
      <c r="FT493" s="17">
        <v>6.87</v>
      </c>
      <c r="FU493" s="17">
        <v>6.87</v>
      </c>
      <c r="FV493" s="17">
        <v>6.86</v>
      </c>
      <c r="FW493" s="17">
        <v>6.88</v>
      </c>
      <c r="FX493" s="17">
        <v>6.87</v>
      </c>
      <c r="FY493" s="17">
        <v>6.87</v>
      </c>
      <c r="FZ493" s="17">
        <v>6.89</v>
      </c>
      <c r="GA493" s="17">
        <v>6.92</v>
      </c>
      <c r="GB493" s="17">
        <v>6.9</v>
      </c>
      <c r="GC493" s="17">
        <v>6.9</v>
      </c>
      <c r="GD493" s="17">
        <v>6.89</v>
      </c>
      <c r="GE493" s="17">
        <v>6.89</v>
      </c>
      <c r="GF493" s="17">
        <v>6.88</v>
      </c>
      <c r="GG493" s="17">
        <v>6.87</v>
      </c>
      <c r="GH493" s="17">
        <v>6.88</v>
      </c>
      <c r="GI493" s="17">
        <v>6.88</v>
      </c>
      <c r="GJ493" s="17">
        <v>6.89</v>
      </c>
      <c r="GK493" s="17">
        <v>6.88</v>
      </c>
      <c r="GL493" s="17">
        <v>6.87</v>
      </c>
      <c r="GM493" s="17">
        <v>6.9</v>
      </c>
      <c r="GN493" s="17">
        <v>6.89</v>
      </c>
      <c r="GO493" s="17">
        <v>6.88</v>
      </c>
      <c r="GP493" s="17">
        <v>6.89</v>
      </c>
      <c r="GQ493" s="17">
        <v>6.88</v>
      </c>
      <c r="GR493" s="17">
        <v>6.89</v>
      </c>
      <c r="GS493" s="17">
        <v>6.88</v>
      </c>
      <c r="GT493" s="17">
        <v>6.9</v>
      </c>
      <c r="GU493" s="17">
        <v>6.9</v>
      </c>
      <c r="GV493" s="17">
        <v>6.89</v>
      </c>
      <c r="GW493" s="17">
        <v>6.9</v>
      </c>
      <c r="GX493" s="17">
        <v>6.9</v>
      </c>
      <c r="GY493" s="17">
        <v>6.9</v>
      </c>
      <c r="GZ493" s="17">
        <v>6.91</v>
      </c>
      <c r="HA493" s="17">
        <v>6.91</v>
      </c>
      <c r="HB493" s="17">
        <v>6.91</v>
      </c>
      <c r="HC493" s="17">
        <v>6.9</v>
      </c>
      <c r="HD493" s="17">
        <v>6.89</v>
      </c>
      <c r="HE493" s="17">
        <v>6.89</v>
      </c>
      <c r="HF493" s="17">
        <v>6.89</v>
      </c>
      <c r="HG493" s="17">
        <v>6.91</v>
      </c>
      <c r="HH493" s="17">
        <v>6.9</v>
      </c>
      <c r="HI493" s="17">
        <v>6.9</v>
      </c>
      <c r="HJ493" s="17">
        <v>6.89</v>
      </c>
      <c r="HK493" s="17">
        <v>6.88</v>
      </c>
      <c r="HL493" s="17">
        <v>6.89</v>
      </c>
      <c r="HM493" s="17">
        <v>6.88</v>
      </c>
      <c r="HN493" s="17">
        <v>6.89</v>
      </c>
      <c r="HO493" s="17">
        <v>6.88</v>
      </c>
      <c r="HP493" s="17">
        <v>6.89</v>
      </c>
      <c r="HQ493" s="17">
        <v>6.88</v>
      </c>
      <c r="HR493" s="17">
        <v>6.89</v>
      </c>
      <c r="HS493" s="17">
        <v>6.89</v>
      </c>
      <c r="HT493" s="17">
        <v>6.89</v>
      </c>
      <c r="HU493" s="17">
        <v>6.9</v>
      </c>
      <c r="HV493" s="17">
        <v>6.89</v>
      </c>
      <c r="HW493" s="17">
        <v>6.9</v>
      </c>
      <c r="HX493" s="17">
        <v>6.9</v>
      </c>
      <c r="HY493" s="17">
        <v>6.9</v>
      </c>
      <c r="HZ493" s="17">
        <v>6.89</v>
      </c>
      <c r="IA493" s="17">
        <v>6.9</v>
      </c>
      <c r="IB493" s="17">
        <v>6.9</v>
      </c>
      <c r="IC493" s="17">
        <v>6.9</v>
      </c>
      <c r="ID493" s="17">
        <v>6.9</v>
      </c>
      <c r="IE493" s="17">
        <v>6.9</v>
      </c>
      <c r="IF493" s="17">
        <v>6.89</v>
      </c>
      <c r="IG493" s="17">
        <v>6.88</v>
      </c>
      <c r="IH493" s="17">
        <v>6.89</v>
      </c>
      <c r="II493" s="17">
        <v>6.89</v>
      </c>
      <c r="IJ493" s="17">
        <v>6.89</v>
      </c>
      <c r="IK493" s="17">
        <v>6.89</v>
      </c>
      <c r="IL493" s="17">
        <v>6.88</v>
      </c>
      <c r="IM493" s="17">
        <v>6.89</v>
      </c>
      <c r="IN493" s="17">
        <v>6.89</v>
      </c>
      <c r="IO493" s="17">
        <v>6.89</v>
      </c>
      <c r="IP493" s="17">
        <v>6.89</v>
      </c>
      <c r="IQ493" s="17">
        <v>6.88</v>
      </c>
      <c r="IR493" s="17">
        <v>6.88</v>
      </c>
      <c r="IS493" s="17">
        <v>6.88</v>
      </c>
      <c r="IT493" s="17">
        <v>6.88</v>
      </c>
      <c r="IU493" s="17">
        <v>6.88</v>
      </c>
      <c r="IV493" s="17">
        <v>6.87</v>
      </c>
      <c r="IW493" s="17">
        <v>6.9</v>
      </c>
      <c r="IX493" s="17">
        <v>6.91</v>
      </c>
      <c r="IY493" s="17">
        <v>6.91</v>
      </c>
    </row>
    <row r="494" spans="1:259" x14ac:dyDescent="0.15">
      <c r="A494" s="17" t="s">
        <v>922</v>
      </c>
      <c r="B494" s="17" t="s">
        <v>923</v>
      </c>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c r="AA494" s="26"/>
      <c r="AB494" s="17"/>
      <c r="AC494" s="26"/>
      <c r="AD494" s="26"/>
      <c r="AE494" s="17"/>
      <c r="AF494" s="17"/>
      <c r="AG494" s="17"/>
      <c r="AH494" s="17"/>
      <c r="AI494" s="17"/>
      <c r="AJ494" s="17"/>
      <c r="AK494" s="17"/>
      <c r="AL494" s="17"/>
      <c r="AM494" s="17"/>
      <c r="AN494" s="17"/>
      <c r="AO494" s="17"/>
      <c r="AP494" s="17"/>
      <c r="AQ494" s="17"/>
      <c r="AR494" s="17"/>
      <c r="AS494" s="17"/>
      <c r="AT494" s="17"/>
      <c r="AU494" s="17"/>
      <c r="AV494" s="17"/>
      <c r="AW494" s="17"/>
      <c r="AX494" s="17"/>
      <c r="AY494" s="17"/>
      <c r="AZ494" s="17"/>
      <c r="BA494" s="17"/>
      <c r="BB494" s="17"/>
      <c r="BC494" s="17"/>
      <c r="BD494" s="17"/>
      <c r="BE494" s="17"/>
      <c r="BF494" s="17"/>
      <c r="BG494" s="17"/>
      <c r="BH494" s="17"/>
      <c r="BI494" s="17"/>
      <c r="BJ494" s="26"/>
      <c r="BK494" s="17"/>
      <c r="BL494" s="17"/>
      <c r="BM494" s="17"/>
      <c r="BN494" s="17"/>
      <c r="BO494" s="17"/>
      <c r="BP494" s="17"/>
      <c r="BQ494" s="17"/>
      <c r="BR494" s="17"/>
      <c r="BS494" s="17"/>
      <c r="BT494" s="17"/>
      <c r="BU494" s="17"/>
      <c r="BV494" s="17"/>
      <c r="BW494" s="17"/>
      <c r="BX494" s="26"/>
      <c r="BY494" s="26"/>
      <c r="BZ494" s="26"/>
      <c r="CA494" s="26"/>
      <c r="CB494" s="26"/>
      <c r="CC494" s="17"/>
      <c r="CD494" s="17"/>
      <c r="CE494" s="17"/>
      <c r="CF494" s="17"/>
      <c r="CG494" s="17"/>
      <c r="CH494" s="17"/>
      <c r="CI494" s="17"/>
      <c r="CJ494" s="26"/>
      <c r="CK494" s="17"/>
      <c r="CL494" s="17"/>
      <c r="CM494" s="17"/>
      <c r="CN494" s="17"/>
      <c r="CO494" s="17"/>
      <c r="CP494" s="17"/>
      <c r="CQ494" s="17"/>
      <c r="CR494" s="17"/>
      <c r="CS494" s="17"/>
      <c r="CT494" s="17"/>
      <c r="CU494" s="17"/>
      <c r="CV494" s="17"/>
      <c r="CW494" s="17"/>
      <c r="CX494" s="17"/>
      <c r="CY494" s="26"/>
      <c r="CZ494" s="26"/>
      <c r="DA494" s="26"/>
      <c r="DB494" s="17"/>
      <c r="DC494" s="17"/>
      <c r="DD494" s="17"/>
      <c r="DE494" s="17"/>
      <c r="DF494" s="17"/>
      <c r="DG494" s="17"/>
      <c r="DH494" s="26"/>
      <c r="DI494" s="17"/>
      <c r="DJ494" s="17"/>
      <c r="DK494" s="17"/>
      <c r="DL494" s="17"/>
      <c r="DM494" s="17">
        <v>19.600000000000001</v>
      </c>
      <c r="DN494" s="17">
        <v>19.600000000000001</v>
      </c>
      <c r="DO494" s="17">
        <v>19.61</v>
      </c>
      <c r="DP494" s="17">
        <v>19.600000000000001</v>
      </c>
      <c r="DQ494" s="17">
        <v>19.600000000000001</v>
      </c>
      <c r="DR494" s="17">
        <v>19.59</v>
      </c>
      <c r="DS494" s="17">
        <v>19.59</v>
      </c>
      <c r="DT494" s="17">
        <v>19.57</v>
      </c>
      <c r="DU494" s="17">
        <v>19.53</v>
      </c>
      <c r="DV494" s="17">
        <v>19.55</v>
      </c>
      <c r="DW494" s="17">
        <v>19.54</v>
      </c>
      <c r="DX494" s="17">
        <v>19.55</v>
      </c>
      <c r="DY494" s="17">
        <v>19.54</v>
      </c>
      <c r="DZ494" s="17">
        <v>19.5</v>
      </c>
      <c r="EA494" s="17">
        <v>19.47</v>
      </c>
      <c r="EB494" s="17">
        <v>19.46</v>
      </c>
      <c r="EC494" s="17">
        <v>19.45</v>
      </c>
      <c r="ED494" s="17">
        <v>19.45</v>
      </c>
      <c r="EE494" s="17">
        <v>19.420000000000002</v>
      </c>
      <c r="EF494" s="17">
        <v>19.46</v>
      </c>
      <c r="EG494" s="17">
        <v>19.47</v>
      </c>
      <c r="EH494" s="17">
        <v>19.47</v>
      </c>
      <c r="EI494" s="17">
        <v>19.510000000000002</v>
      </c>
      <c r="EJ494" s="17">
        <v>19.53</v>
      </c>
      <c r="EK494" s="17">
        <v>19.53</v>
      </c>
      <c r="EL494" s="17">
        <v>19.55</v>
      </c>
      <c r="EM494" s="17">
        <v>19.54</v>
      </c>
      <c r="EN494" s="17">
        <v>19.5</v>
      </c>
      <c r="EO494" s="17">
        <v>19.510000000000002</v>
      </c>
      <c r="EP494" s="17">
        <v>19.5</v>
      </c>
      <c r="EQ494" s="17">
        <v>19.510000000000002</v>
      </c>
      <c r="ER494" s="17">
        <v>19.47</v>
      </c>
      <c r="ES494" s="17">
        <v>19.5</v>
      </c>
      <c r="ET494" s="17">
        <v>19.52</v>
      </c>
      <c r="EU494" s="17">
        <v>19.53</v>
      </c>
      <c r="EV494" s="17">
        <v>19.5</v>
      </c>
      <c r="EW494" s="17">
        <v>19.48</v>
      </c>
      <c r="EX494" s="17">
        <v>19.52</v>
      </c>
      <c r="EY494" s="17">
        <v>19.510000000000002</v>
      </c>
      <c r="EZ494" s="17">
        <v>19.53</v>
      </c>
      <c r="FA494" s="17">
        <v>19.52</v>
      </c>
      <c r="FB494" s="17">
        <v>19.54</v>
      </c>
      <c r="FC494" s="17">
        <v>19.55</v>
      </c>
      <c r="FD494" s="17">
        <v>19.55</v>
      </c>
      <c r="FE494" s="17">
        <v>19.55</v>
      </c>
      <c r="FF494" s="17">
        <v>19.55</v>
      </c>
      <c r="FG494" s="17">
        <v>19.55</v>
      </c>
      <c r="FH494" s="17">
        <v>19.54</v>
      </c>
      <c r="FI494" s="17">
        <v>19.54</v>
      </c>
      <c r="FJ494" s="17">
        <v>19.53</v>
      </c>
      <c r="FK494" s="17">
        <v>19.53</v>
      </c>
      <c r="FL494" s="17">
        <v>19.54</v>
      </c>
      <c r="FM494" s="17">
        <v>19.54</v>
      </c>
      <c r="FN494" s="17">
        <v>19.54</v>
      </c>
      <c r="FO494" s="17">
        <v>19.55</v>
      </c>
      <c r="FP494" s="17">
        <v>19.57</v>
      </c>
      <c r="FQ494" s="17">
        <v>19.63</v>
      </c>
      <c r="FR494" s="17">
        <v>19.64</v>
      </c>
      <c r="FS494" s="17">
        <v>19.670000000000002</v>
      </c>
      <c r="FT494" s="17">
        <v>19.670000000000002</v>
      </c>
      <c r="FU494" s="17">
        <v>19.63</v>
      </c>
      <c r="FV494" s="17">
        <v>19.62</v>
      </c>
      <c r="FW494" s="17">
        <v>19.600000000000001</v>
      </c>
      <c r="FX494" s="17">
        <v>19.600000000000001</v>
      </c>
      <c r="FY494" s="17">
        <v>19.600000000000001</v>
      </c>
      <c r="FZ494" s="17">
        <v>19.61</v>
      </c>
      <c r="GA494" s="17">
        <v>19.61</v>
      </c>
      <c r="GB494" s="17">
        <v>19.59</v>
      </c>
      <c r="GC494" s="17">
        <v>19.62</v>
      </c>
      <c r="GD494" s="17">
        <v>19.579999999999998</v>
      </c>
      <c r="GE494" s="17">
        <v>19.600000000000001</v>
      </c>
      <c r="GF494" s="17">
        <v>19.59</v>
      </c>
      <c r="GG494" s="17">
        <v>19.600000000000001</v>
      </c>
      <c r="GH494" s="17">
        <v>19.62</v>
      </c>
      <c r="GI494" s="17">
        <v>19.63</v>
      </c>
      <c r="GJ494" s="17">
        <v>19.71</v>
      </c>
      <c r="GK494" s="17">
        <v>19.670000000000002</v>
      </c>
      <c r="GL494" s="17">
        <v>19.7</v>
      </c>
      <c r="GM494" s="17">
        <v>19.690000000000001</v>
      </c>
      <c r="GN494" s="17">
        <v>19.670000000000002</v>
      </c>
      <c r="GO494" s="17">
        <v>19.600000000000001</v>
      </c>
      <c r="GP494" s="17">
        <v>19.600000000000001</v>
      </c>
      <c r="GQ494" s="17">
        <v>19.600000000000001</v>
      </c>
      <c r="GR494" s="17">
        <v>19.57</v>
      </c>
      <c r="GS494" s="17">
        <v>19.559999999999999</v>
      </c>
      <c r="GT494" s="17">
        <v>19.59</v>
      </c>
      <c r="GU494" s="17">
        <v>19.59</v>
      </c>
      <c r="GV494" s="17">
        <v>19.600000000000001</v>
      </c>
      <c r="GW494" s="17">
        <v>19.57</v>
      </c>
      <c r="GX494" s="17">
        <v>19.559999999999999</v>
      </c>
      <c r="GY494" s="17">
        <v>19.600000000000001</v>
      </c>
      <c r="GZ494" s="17">
        <v>19.55</v>
      </c>
      <c r="HA494" s="17">
        <v>19.559999999999999</v>
      </c>
      <c r="HB494" s="17">
        <v>19.57</v>
      </c>
      <c r="HC494" s="17">
        <v>19.57</v>
      </c>
      <c r="HD494" s="17">
        <v>19.55</v>
      </c>
      <c r="HE494" s="17">
        <v>19.54</v>
      </c>
      <c r="HF494" s="17">
        <v>19.59</v>
      </c>
      <c r="HG494" s="17">
        <v>19.579999999999998</v>
      </c>
      <c r="HH494" s="17">
        <v>19.57</v>
      </c>
      <c r="HI494" s="17">
        <v>19.55</v>
      </c>
      <c r="HJ494" s="17">
        <v>19.55</v>
      </c>
      <c r="HK494" s="17">
        <v>19.54</v>
      </c>
      <c r="HL494" s="17">
        <v>19.55</v>
      </c>
      <c r="HM494" s="17">
        <v>19.559999999999999</v>
      </c>
      <c r="HN494" s="17">
        <v>19.57</v>
      </c>
      <c r="HO494" s="17">
        <v>19.57</v>
      </c>
      <c r="HP494" s="17">
        <v>19.55</v>
      </c>
      <c r="HQ494" s="17">
        <v>19.559999999999999</v>
      </c>
      <c r="HR494" s="17">
        <v>19.53</v>
      </c>
      <c r="HS494" s="17">
        <v>19.55</v>
      </c>
      <c r="HT494" s="17">
        <v>19.52</v>
      </c>
      <c r="HU494" s="17">
        <v>19.52</v>
      </c>
      <c r="HV494" s="17">
        <v>19.5</v>
      </c>
      <c r="HW494" s="17">
        <v>19.48</v>
      </c>
      <c r="HX494" s="17">
        <v>19.46</v>
      </c>
      <c r="HY494" s="17">
        <v>19.47</v>
      </c>
      <c r="HZ494" s="17">
        <v>19.5</v>
      </c>
      <c r="IA494" s="17">
        <v>19.46</v>
      </c>
      <c r="IB494" s="17">
        <v>19.45</v>
      </c>
      <c r="IC494" s="17">
        <v>19.47</v>
      </c>
      <c r="ID494" s="17">
        <v>19.440000000000001</v>
      </c>
      <c r="IE494" s="17">
        <v>19.420000000000002</v>
      </c>
      <c r="IF494" s="17">
        <v>19.46</v>
      </c>
      <c r="IG494" s="17">
        <v>19.47</v>
      </c>
      <c r="IH494" s="17">
        <v>19.440000000000001</v>
      </c>
      <c r="II494" s="17">
        <v>19.43</v>
      </c>
      <c r="IJ494" s="17">
        <v>19.43</v>
      </c>
      <c r="IK494" s="17">
        <v>19.45</v>
      </c>
      <c r="IL494" s="17">
        <v>19.440000000000001</v>
      </c>
      <c r="IM494" s="17">
        <v>19.420000000000002</v>
      </c>
      <c r="IN494" s="17">
        <v>19.41</v>
      </c>
      <c r="IO494" s="17">
        <v>19.41</v>
      </c>
      <c r="IP494" s="17">
        <v>19.399999999999999</v>
      </c>
      <c r="IQ494" s="17">
        <v>19.36</v>
      </c>
      <c r="IR494" s="17">
        <v>19.43</v>
      </c>
      <c r="IS494" s="17">
        <v>19.47</v>
      </c>
      <c r="IT494" s="17">
        <v>19.52</v>
      </c>
      <c r="IU494" s="17">
        <v>19.53</v>
      </c>
      <c r="IV494" s="17">
        <v>19.54</v>
      </c>
      <c r="IW494" s="17">
        <v>19.53</v>
      </c>
      <c r="IX494" s="17">
        <v>19.53</v>
      </c>
      <c r="IY494" s="17">
        <v>19.54</v>
      </c>
    </row>
    <row r="495" spans="1:259" x14ac:dyDescent="0.15">
      <c r="A495" s="17" t="s">
        <v>222</v>
      </c>
      <c r="B495" s="17" t="s">
        <v>223</v>
      </c>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c r="AA495" s="26"/>
      <c r="AB495" s="17"/>
      <c r="AC495" s="26"/>
      <c r="AD495" s="26"/>
      <c r="AE495" s="17"/>
      <c r="AF495" s="17"/>
      <c r="AG495" s="17"/>
      <c r="AH495" s="17"/>
      <c r="AI495" s="17"/>
      <c r="AJ495" s="17"/>
      <c r="AK495" s="17"/>
      <c r="AL495" s="17"/>
      <c r="AM495" s="17"/>
      <c r="AN495" s="17"/>
      <c r="AO495" s="17"/>
      <c r="AP495" s="17"/>
      <c r="AQ495" s="17"/>
      <c r="AR495" s="17"/>
      <c r="AS495" s="17"/>
      <c r="AT495" s="17"/>
      <c r="AU495" s="17"/>
      <c r="AV495" s="17"/>
      <c r="AW495" s="17"/>
      <c r="AX495" s="17"/>
      <c r="AY495" s="17"/>
      <c r="AZ495" s="17"/>
      <c r="BA495" s="17"/>
      <c r="BB495" s="17"/>
      <c r="BC495" s="17"/>
      <c r="BD495" s="17"/>
      <c r="BE495" s="17"/>
      <c r="BF495" s="17"/>
      <c r="BG495" s="17"/>
      <c r="BH495" s="17"/>
      <c r="BI495" s="17"/>
      <c r="BJ495" s="26"/>
      <c r="BK495" s="17"/>
      <c r="BL495" s="17"/>
      <c r="BM495" s="17"/>
      <c r="BN495" s="17"/>
      <c r="BO495" s="17"/>
      <c r="BP495" s="17"/>
      <c r="BQ495" s="17"/>
      <c r="BR495" s="17"/>
      <c r="BS495" s="17"/>
      <c r="BT495" s="17"/>
      <c r="BU495" s="17"/>
      <c r="BV495" s="17"/>
      <c r="BW495" s="17"/>
      <c r="BX495" s="26"/>
      <c r="BY495" s="26"/>
      <c r="BZ495" s="26"/>
      <c r="CA495" s="26"/>
      <c r="CB495" s="26"/>
      <c r="CC495" s="17"/>
      <c r="CD495" s="17"/>
      <c r="CE495" s="17"/>
      <c r="CF495" s="17"/>
      <c r="CG495" s="17"/>
      <c r="CH495" s="17"/>
      <c r="CI495" s="17"/>
      <c r="CJ495" s="26"/>
      <c r="CK495" s="17"/>
      <c r="CL495" s="17"/>
      <c r="CM495" s="17"/>
      <c r="CN495" s="17"/>
      <c r="CO495" s="17"/>
      <c r="CP495" s="17"/>
      <c r="CQ495" s="17"/>
      <c r="CR495" s="17"/>
      <c r="CS495" s="17"/>
      <c r="CT495" s="17"/>
      <c r="CU495" s="17"/>
      <c r="CV495" s="17"/>
      <c r="CW495" s="17"/>
      <c r="CX495" s="17"/>
      <c r="CY495" s="26"/>
      <c r="CZ495" s="26"/>
      <c r="DA495" s="26"/>
      <c r="DB495" s="17"/>
      <c r="DC495" s="17"/>
      <c r="DD495" s="17"/>
      <c r="DE495" s="17"/>
      <c r="DF495" s="17"/>
      <c r="DG495" s="17"/>
      <c r="DH495" s="26"/>
      <c r="DI495" s="17"/>
      <c r="DJ495" s="17"/>
      <c r="DK495" s="17"/>
      <c r="DL495" s="17"/>
      <c r="DM495" s="17">
        <v>9.25</v>
      </c>
      <c r="DN495" s="17">
        <v>9.2799999999999994</v>
      </c>
      <c r="DO495" s="17">
        <v>9.25</v>
      </c>
      <c r="DP495" s="17">
        <v>9.25</v>
      </c>
      <c r="DQ495" s="17">
        <v>9.25</v>
      </c>
      <c r="DR495" s="17">
        <v>9.2799999999999994</v>
      </c>
      <c r="DS495" s="17">
        <v>9.25</v>
      </c>
      <c r="DT495" s="17">
        <v>9.2799999999999994</v>
      </c>
      <c r="DU495" s="17">
        <v>9.25</v>
      </c>
      <c r="DV495" s="17">
        <v>9.2799999999999994</v>
      </c>
      <c r="DW495" s="17">
        <v>9.2799999999999994</v>
      </c>
      <c r="DX495" s="17">
        <v>9.25</v>
      </c>
      <c r="DY495" s="17">
        <v>9.25</v>
      </c>
      <c r="DZ495" s="17">
        <v>9.2799999999999994</v>
      </c>
      <c r="EA495" s="17">
        <v>9.27</v>
      </c>
      <c r="EB495" s="17">
        <v>9.27</v>
      </c>
      <c r="EC495" s="17">
        <v>9.24</v>
      </c>
      <c r="ED495" s="17">
        <v>9.25</v>
      </c>
      <c r="EE495" s="17">
        <v>9.24</v>
      </c>
      <c r="EF495" s="17">
        <v>9.26</v>
      </c>
      <c r="EG495" s="17">
        <v>9.24</v>
      </c>
      <c r="EH495" s="17">
        <v>9.24</v>
      </c>
      <c r="EI495" s="17">
        <v>9.24</v>
      </c>
      <c r="EJ495" s="17">
        <v>9.24</v>
      </c>
      <c r="EK495" s="17">
        <v>9.24</v>
      </c>
      <c r="EL495" s="17">
        <v>9.24</v>
      </c>
      <c r="EM495" s="17">
        <v>9.23</v>
      </c>
      <c r="EN495" s="17">
        <v>9.23</v>
      </c>
      <c r="EO495" s="17">
        <v>9.23</v>
      </c>
      <c r="EP495" s="17">
        <v>9.23</v>
      </c>
      <c r="EQ495" s="17">
        <v>9.24</v>
      </c>
      <c r="ER495" s="17">
        <v>9.23</v>
      </c>
      <c r="ES495" s="17">
        <v>9.24</v>
      </c>
      <c r="ET495" s="17">
        <v>9.23</v>
      </c>
      <c r="EU495" s="17">
        <v>9.2200000000000006</v>
      </c>
      <c r="EV495" s="17">
        <v>9.2200000000000006</v>
      </c>
      <c r="EW495" s="17">
        <v>9.23</v>
      </c>
      <c r="EX495" s="17">
        <v>9.2200000000000006</v>
      </c>
      <c r="EY495" s="17">
        <v>9.2200000000000006</v>
      </c>
      <c r="EZ495" s="17">
        <v>9.2200000000000006</v>
      </c>
      <c r="FA495" s="17">
        <v>9.23</v>
      </c>
      <c r="FB495" s="17">
        <v>9.23</v>
      </c>
      <c r="FC495" s="17">
        <v>9.24</v>
      </c>
      <c r="FD495" s="17">
        <v>9.24</v>
      </c>
      <c r="FE495" s="17">
        <v>9.2200000000000006</v>
      </c>
      <c r="FF495" s="17">
        <v>9.23</v>
      </c>
      <c r="FG495" s="17">
        <v>9.2200000000000006</v>
      </c>
      <c r="FH495" s="17">
        <v>9.24</v>
      </c>
      <c r="FI495" s="17">
        <v>9.24</v>
      </c>
      <c r="FJ495" s="17">
        <v>9.24</v>
      </c>
      <c r="FK495" s="17">
        <v>9.26</v>
      </c>
      <c r="FL495" s="17">
        <v>9.26</v>
      </c>
      <c r="FM495" s="17">
        <v>9.26</v>
      </c>
      <c r="FN495" s="17">
        <v>9.25</v>
      </c>
      <c r="FO495" s="17">
        <v>9.2200000000000006</v>
      </c>
      <c r="FP495" s="17">
        <v>9.26</v>
      </c>
      <c r="FQ495" s="17">
        <v>9.2200000000000006</v>
      </c>
      <c r="FR495" s="17">
        <v>9.2200000000000006</v>
      </c>
      <c r="FS495" s="17">
        <v>9.26</v>
      </c>
      <c r="FT495" s="17">
        <v>9.2200000000000006</v>
      </c>
      <c r="FU495" s="17">
        <v>9.25</v>
      </c>
      <c r="FV495" s="17">
        <v>9.25</v>
      </c>
      <c r="FW495" s="17">
        <v>9.25</v>
      </c>
      <c r="FX495" s="17">
        <v>9.25</v>
      </c>
      <c r="FY495" s="17">
        <v>9.23</v>
      </c>
      <c r="FZ495" s="17">
        <v>9.23</v>
      </c>
      <c r="GA495" s="17">
        <v>9.23</v>
      </c>
      <c r="GB495" s="17">
        <v>9.23</v>
      </c>
      <c r="GC495" s="17">
        <v>9.23</v>
      </c>
      <c r="GD495" s="17">
        <v>9.26</v>
      </c>
      <c r="GE495" s="17">
        <v>9.26</v>
      </c>
      <c r="GF495" s="17">
        <v>9.26</v>
      </c>
      <c r="GG495" s="17">
        <v>9.25</v>
      </c>
      <c r="GH495" s="17">
        <v>9.23</v>
      </c>
      <c r="GI495" s="17">
        <v>9.23</v>
      </c>
      <c r="GJ495" s="17">
        <v>9.24</v>
      </c>
      <c r="GK495" s="17">
        <v>9.2200000000000006</v>
      </c>
      <c r="GL495" s="17">
        <v>9.2100000000000009</v>
      </c>
      <c r="GM495" s="17">
        <v>9.2100000000000009</v>
      </c>
      <c r="GN495" s="17">
        <v>9.2100000000000009</v>
      </c>
      <c r="GO495" s="17">
        <v>9.2200000000000006</v>
      </c>
      <c r="GP495" s="17">
        <v>9.2100000000000009</v>
      </c>
      <c r="GQ495" s="17">
        <v>9.2100000000000009</v>
      </c>
      <c r="GR495" s="17">
        <v>9.2100000000000009</v>
      </c>
      <c r="GS495" s="17">
        <v>9.2100000000000009</v>
      </c>
      <c r="GT495" s="17">
        <v>9.2100000000000009</v>
      </c>
      <c r="GU495" s="17">
        <v>9.2100000000000009</v>
      </c>
      <c r="GV495" s="17">
        <v>9.2100000000000009</v>
      </c>
      <c r="GW495" s="17">
        <v>9.2200000000000006</v>
      </c>
      <c r="GX495" s="17">
        <v>9.2100000000000009</v>
      </c>
      <c r="GY495" s="17">
        <v>9.2100000000000009</v>
      </c>
      <c r="GZ495" s="17">
        <v>9.2200000000000006</v>
      </c>
      <c r="HA495" s="17">
        <v>9.2100000000000009</v>
      </c>
      <c r="HB495" s="17">
        <v>9.2100000000000009</v>
      </c>
      <c r="HC495" s="17">
        <v>9.2200000000000006</v>
      </c>
      <c r="HD495" s="17">
        <v>9.23</v>
      </c>
      <c r="HE495" s="17">
        <v>9.2100000000000009</v>
      </c>
      <c r="HF495" s="17">
        <v>9.1999999999999993</v>
      </c>
      <c r="HG495" s="17">
        <v>9.2100000000000009</v>
      </c>
      <c r="HH495" s="17">
        <v>9.1999999999999993</v>
      </c>
      <c r="HI495" s="17">
        <v>9.2200000000000006</v>
      </c>
      <c r="HJ495" s="17">
        <v>9.2200000000000006</v>
      </c>
      <c r="HK495" s="17">
        <v>9.1999999999999993</v>
      </c>
      <c r="HL495" s="17">
        <v>9.1999999999999993</v>
      </c>
      <c r="HM495" s="17">
        <v>9.2200000000000006</v>
      </c>
      <c r="HN495" s="17">
        <v>9.2100000000000009</v>
      </c>
      <c r="HO495" s="17">
        <v>9.2200000000000006</v>
      </c>
      <c r="HP495" s="17">
        <v>9.1999999999999993</v>
      </c>
      <c r="HQ495" s="17">
        <v>9.2100000000000009</v>
      </c>
      <c r="HR495" s="17">
        <v>9.2200000000000006</v>
      </c>
      <c r="HS495" s="17">
        <v>9.1999999999999993</v>
      </c>
      <c r="HT495" s="17">
        <v>9.2100000000000009</v>
      </c>
      <c r="HU495" s="17">
        <v>9.2100000000000009</v>
      </c>
      <c r="HV495" s="17">
        <v>9.2100000000000009</v>
      </c>
      <c r="HW495" s="17">
        <v>9.2200000000000006</v>
      </c>
      <c r="HX495" s="17">
        <v>9.2100000000000009</v>
      </c>
      <c r="HY495" s="17">
        <v>9.2200000000000006</v>
      </c>
      <c r="HZ495" s="17">
        <v>9.2200000000000006</v>
      </c>
      <c r="IA495" s="17">
        <v>9.23</v>
      </c>
      <c r="IB495" s="17">
        <v>9.2200000000000006</v>
      </c>
      <c r="IC495" s="17">
        <v>9.23</v>
      </c>
      <c r="ID495" s="17">
        <v>9.23</v>
      </c>
      <c r="IE495" s="17">
        <v>9.23</v>
      </c>
      <c r="IF495" s="17">
        <v>9.23</v>
      </c>
      <c r="IG495" s="17">
        <v>9.2200000000000006</v>
      </c>
      <c r="IH495" s="17">
        <v>9.2200000000000006</v>
      </c>
      <c r="II495" s="17">
        <v>9.23</v>
      </c>
      <c r="IJ495" s="17">
        <v>9.2200000000000006</v>
      </c>
      <c r="IK495" s="17">
        <v>9.23</v>
      </c>
      <c r="IL495" s="17">
        <v>9.2200000000000006</v>
      </c>
      <c r="IM495" s="17">
        <v>9.2200000000000006</v>
      </c>
      <c r="IN495" s="17">
        <v>9.2200000000000006</v>
      </c>
      <c r="IO495" s="17">
        <v>9.2200000000000006</v>
      </c>
      <c r="IP495" s="17">
        <v>9.2200000000000006</v>
      </c>
      <c r="IQ495" s="17">
        <v>9.2100000000000009</v>
      </c>
      <c r="IR495" s="17">
        <v>9.1999999999999993</v>
      </c>
      <c r="IS495" s="17">
        <v>9.1999999999999993</v>
      </c>
      <c r="IT495" s="17">
        <v>9.2200000000000006</v>
      </c>
      <c r="IU495" s="17">
        <v>9.2200000000000006</v>
      </c>
      <c r="IV495" s="17">
        <v>9.2100000000000009</v>
      </c>
      <c r="IW495" s="17">
        <v>9.2100000000000009</v>
      </c>
      <c r="IX495" s="17">
        <v>9.2100000000000009</v>
      </c>
      <c r="IY495" s="17">
        <v>9.2100000000000009</v>
      </c>
    </row>
    <row r="496" spans="1:259" x14ac:dyDescent="0.15">
      <c r="A496" s="17" t="s">
        <v>820</v>
      </c>
      <c r="B496" s="17" t="s">
        <v>821</v>
      </c>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c r="AA496" s="26"/>
      <c r="AB496" s="17"/>
      <c r="AC496" s="26"/>
      <c r="AD496" s="26"/>
      <c r="AE496" s="17"/>
      <c r="AF496" s="17"/>
      <c r="AG496" s="17"/>
      <c r="AH496" s="17"/>
      <c r="AI496" s="17"/>
      <c r="AJ496" s="17"/>
      <c r="AK496" s="17"/>
      <c r="AL496" s="17"/>
      <c r="AM496" s="17"/>
      <c r="AN496" s="17"/>
      <c r="AO496" s="17"/>
      <c r="AP496" s="17"/>
      <c r="AQ496" s="17"/>
      <c r="AR496" s="17"/>
      <c r="AS496" s="17"/>
      <c r="AT496" s="17"/>
      <c r="AU496" s="17"/>
      <c r="AV496" s="17"/>
      <c r="AW496" s="17"/>
      <c r="AX496" s="17"/>
      <c r="AY496" s="17"/>
      <c r="AZ496" s="17"/>
      <c r="BA496" s="17"/>
      <c r="BB496" s="17"/>
      <c r="BC496" s="17"/>
      <c r="BD496" s="17"/>
      <c r="BE496" s="17"/>
      <c r="BF496" s="17"/>
      <c r="BG496" s="17"/>
      <c r="BH496" s="17"/>
      <c r="BI496" s="17"/>
      <c r="BJ496" s="26"/>
      <c r="BK496" s="17"/>
      <c r="BL496" s="17"/>
      <c r="BM496" s="17"/>
      <c r="BN496" s="17"/>
      <c r="BO496" s="17"/>
      <c r="BP496" s="17"/>
      <c r="BQ496" s="17"/>
      <c r="BR496" s="17"/>
      <c r="BS496" s="17"/>
      <c r="BT496" s="17"/>
      <c r="BU496" s="17"/>
      <c r="BV496" s="17"/>
      <c r="BW496" s="17"/>
      <c r="BX496" s="26"/>
      <c r="BY496" s="26"/>
      <c r="BZ496" s="26"/>
      <c r="CA496" s="26"/>
      <c r="CB496" s="26"/>
      <c r="CC496" s="17"/>
      <c r="CD496" s="17"/>
      <c r="CE496" s="17"/>
      <c r="CF496" s="17"/>
      <c r="CG496" s="17"/>
      <c r="CH496" s="17"/>
      <c r="CI496" s="17"/>
      <c r="CJ496" s="26"/>
      <c r="CK496" s="17"/>
      <c r="CL496" s="17"/>
      <c r="CM496" s="17"/>
      <c r="CN496" s="17"/>
      <c r="CO496" s="17"/>
      <c r="CP496" s="17"/>
      <c r="CQ496" s="17"/>
      <c r="CR496" s="17"/>
      <c r="CS496" s="17"/>
      <c r="CT496" s="17"/>
      <c r="CU496" s="17"/>
      <c r="CV496" s="17"/>
      <c r="CW496" s="17"/>
      <c r="CX496" s="17"/>
      <c r="CY496" s="26"/>
      <c r="CZ496" s="26"/>
      <c r="DA496" s="26"/>
      <c r="DB496" s="17"/>
      <c r="DC496" s="17"/>
      <c r="DD496" s="17"/>
      <c r="DE496" s="17"/>
      <c r="DF496" s="17"/>
      <c r="DG496" s="17"/>
      <c r="DH496" s="26"/>
      <c r="DI496" s="17"/>
      <c r="DJ496" s="17"/>
      <c r="DK496" s="17"/>
      <c r="DL496" s="17"/>
      <c r="DM496" s="17">
        <v>5</v>
      </c>
      <c r="DN496" s="17">
        <v>4.99</v>
      </c>
      <c r="DO496" s="17">
        <v>5</v>
      </c>
      <c r="DP496" s="17">
        <v>4.99</v>
      </c>
      <c r="DQ496" s="17">
        <v>5.01</v>
      </c>
      <c r="DR496" s="17">
        <v>5.01</v>
      </c>
      <c r="DS496" s="17">
        <v>5.01</v>
      </c>
      <c r="DT496" s="17">
        <v>5.01</v>
      </c>
      <c r="DU496" s="17">
        <v>5</v>
      </c>
      <c r="DV496" s="17">
        <v>5</v>
      </c>
      <c r="DW496" s="17">
        <v>5.01</v>
      </c>
      <c r="DX496" s="17">
        <v>5.01</v>
      </c>
      <c r="DY496" s="17">
        <v>5.01</v>
      </c>
      <c r="DZ496" s="17">
        <v>5.01</v>
      </c>
      <c r="EA496" s="17">
        <v>5.01</v>
      </c>
      <c r="EB496" s="17">
        <v>5</v>
      </c>
      <c r="EC496" s="17">
        <v>5</v>
      </c>
      <c r="ED496" s="17">
        <v>5</v>
      </c>
      <c r="EE496" s="17">
        <v>4.99</v>
      </c>
      <c r="EF496" s="17">
        <v>5</v>
      </c>
      <c r="EG496" s="17">
        <v>5</v>
      </c>
      <c r="EH496" s="17">
        <v>5</v>
      </c>
      <c r="EI496" s="17">
        <v>5</v>
      </c>
      <c r="EJ496" s="17">
        <v>4.99</v>
      </c>
      <c r="EK496" s="17">
        <v>5</v>
      </c>
      <c r="EL496" s="17">
        <v>4.99</v>
      </c>
      <c r="EM496" s="17">
        <v>4.99</v>
      </c>
      <c r="EN496" s="17">
        <v>4.99</v>
      </c>
      <c r="EO496" s="17">
        <v>5</v>
      </c>
      <c r="EP496" s="17">
        <v>5</v>
      </c>
      <c r="EQ496" s="17">
        <v>4.99</v>
      </c>
      <c r="ER496" s="17">
        <v>4.99</v>
      </c>
      <c r="ES496" s="17">
        <v>4.99</v>
      </c>
      <c r="ET496" s="17">
        <v>5</v>
      </c>
      <c r="EU496" s="17">
        <v>5.01</v>
      </c>
      <c r="EV496" s="17">
        <v>5</v>
      </c>
      <c r="EW496" s="17">
        <v>5.01</v>
      </c>
      <c r="EX496" s="17">
        <v>5.01</v>
      </c>
      <c r="EY496" s="17">
        <v>5.01</v>
      </c>
      <c r="EZ496" s="17">
        <v>5</v>
      </c>
      <c r="FA496" s="17">
        <v>5.01</v>
      </c>
      <c r="FB496" s="17">
        <v>5</v>
      </c>
      <c r="FC496" s="17">
        <v>5</v>
      </c>
      <c r="FD496" s="17">
        <v>5</v>
      </c>
      <c r="FE496" s="17">
        <v>5.01</v>
      </c>
      <c r="FF496" s="17">
        <v>5</v>
      </c>
      <c r="FG496" s="17">
        <v>5.01</v>
      </c>
      <c r="FH496" s="17">
        <v>5.01</v>
      </c>
      <c r="FI496" s="17">
        <v>5</v>
      </c>
      <c r="FJ496" s="17">
        <v>5</v>
      </c>
      <c r="FK496" s="17">
        <v>5</v>
      </c>
      <c r="FL496" s="17">
        <v>5</v>
      </c>
      <c r="FM496" s="17">
        <v>5.01</v>
      </c>
      <c r="FN496" s="17">
        <v>5</v>
      </c>
      <c r="FO496" s="17">
        <v>4.99</v>
      </c>
      <c r="FP496" s="17">
        <v>5</v>
      </c>
      <c r="FQ496" s="17">
        <v>5.01</v>
      </c>
      <c r="FR496" s="17">
        <v>5</v>
      </c>
      <c r="FS496" s="17">
        <v>5</v>
      </c>
      <c r="FT496" s="17">
        <v>4.99</v>
      </c>
      <c r="FU496" s="17">
        <v>4.99</v>
      </c>
      <c r="FV496" s="17">
        <v>5</v>
      </c>
      <c r="FW496" s="17">
        <v>5.01</v>
      </c>
      <c r="FX496" s="17">
        <v>5</v>
      </c>
      <c r="FY496" s="17">
        <v>5.01</v>
      </c>
      <c r="FZ496" s="17">
        <v>5.0199999999999996</v>
      </c>
      <c r="GA496" s="17">
        <v>5.03</v>
      </c>
      <c r="GB496" s="17">
        <v>5.0199999999999996</v>
      </c>
      <c r="GC496" s="17">
        <v>5.01</v>
      </c>
      <c r="GD496" s="17">
        <v>5.0199999999999996</v>
      </c>
      <c r="GE496" s="17">
        <v>5.03</v>
      </c>
      <c r="GF496" s="17">
        <v>5.01</v>
      </c>
      <c r="GG496" s="17">
        <v>5.03</v>
      </c>
      <c r="GH496" s="17">
        <v>5.01</v>
      </c>
      <c r="GI496" s="17">
        <v>5.01</v>
      </c>
      <c r="GJ496" s="17">
        <v>5.01</v>
      </c>
      <c r="GK496" s="17">
        <v>5.01</v>
      </c>
      <c r="GL496" s="17">
        <v>5</v>
      </c>
      <c r="GM496" s="17">
        <v>5</v>
      </c>
      <c r="GN496" s="17">
        <v>5.01</v>
      </c>
      <c r="GO496" s="17">
        <v>5.0199999999999996</v>
      </c>
      <c r="GP496" s="17">
        <v>5.01</v>
      </c>
      <c r="GQ496" s="17">
        <v>5</v>
      </c>
      <c r="GR496" s="17">
        <v>5.0199999999999996</v>
      </c>
      <c r="GS496" s="17">
        <v>5.0199999999999996</v>
      </c>
      <c r="GT496" s="17">
        <v>5.01</v>
      </c>
      <c r="GU496" s="17">
        <v>5.0199999999999996</v>
      </c>
      <c r="GV496" s="17">
        <v>5.01</v>
      </c>
      <c r="GW496" s="17">
        <v>5.03</v>
      </c>
      <c r="GX496" s="17">
        <v>5.03</v>
      </c>
      <c r="GY496" s="17">
        <v>5.03</v>
      </c>
      <c r="GZ496" s="17">
        <v>5.03</v>
      </c>
      <c r="HA496" s="17">
        <v>5.03</v>
      </c>
      <c r="HB496" s="17">
        <v>5.01</v>
      </c>
      <c r="HC496" s="17">
        <v>5.0199999999999996</v>
      </c>
      <c r="HD496" s="17">
        <v>5.0199999999999996</v>
      </c>
      <c r="HE496" s="17">
        <v>5.0199999999999996</v>
      </c>
      <c r="HF496" s="17">
        <v>5.0199999999999996</v>
      </c>
      <c r="HG496" s="17">
        <v>5.0199999999999996</v>
      </c>
      <c r="HH496" s="17">
        <v>5.01</v>
      </c>
      <c r="HI496" s="17">
        <v>5.01</v>
      </c>
      <c r="HJ496" s="17">
        <v>5.01</v>
      </c>
      <c r="HK496" s="17">
        <v>5.01</v>
      </c>
      <c r="HL496" s="17">
        <v>5.01</v>
      </c>
      <c r="HM496" s="17">
        <v>5.01</v>
      </c>
      <c r="HN496" s="17">
        <v>5</v>
      </c>
      <c r="HO496" s="17">
        <v>4.99</v>
      </c>
      <c r="HP496" s="17">
        <v>5</v>
      </c>
      <c r="HQ496" s="17">
        <v>5.01</v>
      </c>
      <c r="HR496" s="17">
        <v>4.99</v>
      </c>
      <c r="HS496" s="17">
        <v>5.01</v>
      </c>
      <c r="HT496" s="17">
        <v>5</v>
      </c>
      <c r="HU496" s="17">
        <v>5.01</v>
      </c>
      <c r="HV496" s="17">
        <v>5</v>
      </c>
      <c r="HW496" s="17">
        <v>5.01</v>
      </c>
      <c r="HX496" s="17">
        <v>5</v>
      </c>
      <c r="HY496" s="17">
        <v>5</v>
      </c>
      <c r="HZ496" s="17">
        <v>5.0199999999999996</v>
      </c>
      <c r="IA496" s="17">
        <v>5.0199999999999996</v>
      </c>
      <c r="IB496" s="17">
        <v>5.01</v>
      </c>
      <c r="IC496" s="17">
        <v>5.0199999999999996</v>
      </c>
      <c r="ID496" s="17">
        <v>5.0199999999999996</v>
      </c>
      <c r="IE496" s="17">
        <v>5.01</v>
      </c>
      <c r="IF496" s="17">
        <v>5.01</v>
      </c>
      <c r="IG496" s="17">
        <v>5.01</v>
      </c>
      <c r="IH496" s="17">
        <v>5.01</v>
      </c>
      <c r="II496" s="17">
        <v>5.01</v>
      </c>
      <c r="IJ496" s="17">
        <v>5.01</v>
      </c>
      <c r="IK496" s="17">
        <v>5.01</v>
      </c>
      <c r="IL496" s="17">
        <v>5.0199999999999996</v>
      </c>
      <c r="IM496" s="17">
        <v>5.01</v>
      </c>
      <c r="IN496" s="17">
        <v>5</v>
      </c>
      <c r="IO496" s="17">
        <v>5.0199999999999996</v>
      </c>
      <c r="IP496" s="17">
        <v>5.01</v>
      </c>
      <c r="IQ496" s="17">
        <v>5.01</v>
      </c>
      <c r="IR496" s="17">
        <v>5.01</v>
      </c>
      <c r="IS496" s="17">
        <v>5.01</v>
      </c>
      <c r="IT496" s="17">
        <v>5.01</v>
      </c>
      <c r="IU496" s="17">
        <v>5.01</v>
      </c>
      <c r="IV496" s="17">
        <v>5.01</v>
      </c>
      <c r="IW496" s="17">
        <v>5.01</v>
      </c>
      <c r="IX496" s="17">
        <v>5.01</v>
      </c>
      <c r="IY496" s="17">
        <v>5.0199999999999996</v>
      </c>
    </row>
    <row r="497" spans="1:259" x14ac:dyDescent="0.15">
      <c r="A497" s="17" t="s">
        <v>1002</v>
      </c>
      <c r="B497" s="17" t="s">
        <v>1003</v>
      </c>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c r="AA497" s="26"/>
      <c r="AB497" s="17"/>
      <c r="AC497" s="26"/>
      <c r="AD497" s="26"/>
      <c r="AE497" s="17"/>
      <c r="AF497" s="17"/>
      <c r="AG497" s="17"/>
      <c r="AH497" s="17"/>
      <c r="AI497" s="17"/>
      <c r="AJ497" s="17"/>
      <c r="AK497" s="17"/>
      <c r="AL497" s="17"/>
      <c r="AM497" s="17"/>
      <c r="AN497" s="17"/>
      <c r="AO497" s="17"/>
      <c r="AP497" s="17"/>
      <c r="AQ497" s="17"/>
      <c r="AR497" s="17"/>
      <c r="AS497" s="17"/>
      <c r="AT497" s="17"/>
      <c r="AU497" s="17"/>
      <c r="AV497" s="17"/>
      <c r="AW497" s="17"/>
      <c r="AX497" s="17"/>
      <c r="AY497" s="17"/>
      <c r="AZ497" s="17"/>
      <c r="BA497" s="17"/>
      <c r="BB497" s="17"/>
      <c r="BC497" s="17"/>
      <c r="BD497" s="17"/>
      <c r="BE497" s="17"/>
      <c r="BF497" s="17"/>
      <c r="BG497" s="17"/>
      <c r="BH497" s="17"/>
      <c r="BI497" s="17"/>
      <c r="BJ497" s="26"/>
      <c r="BK497" s="17"/>
      <c r="BL497" s="17"/>
      <c r="BM497" s="17"/>
      <c r="BN497" s="17"/>
      <c r="BO497" s="17"/>
      <c r="BP497" s="17"/>
      <c r="BQ497" s="17"/>
      <c r="BR497" s="17"/>
      <c r="BS497" s="17"/>
      <c r="BT497" s="17"/>
      <c r="BU497" s="17"/>
      <c r="BV497" s="17"/>
      <c r="BW497" s="17"/>
      <c r="BX497" s="26"/>
      <c r="BY497" s="26"/>
      <c r="BZ497" s="26"/>
      <c r="CA497" s="26"/>
      <c r="CB497" s="26"/>
      <c r="CC497" s="17"/>
      <c r="CD497" s="17"/>
      <c r="CE497" s="17"/>
      <c r="CF497" s="17"/>
      <c r="CG497" s="17"/>
      <c r="CH497" s="17"/>
      <c r="CI497" s="17"/>
      <c r="CJ497" s="26"/>
      <c r="CK497" s="17"/>
      <c r="CL497" s="17"/>
      <c r="CM497" s="17"/>
      <c r="CN497" s="17"/>
      <c r="CO497" s="17"/>
      <c r="CP497" s="17"/>
      <c r="CQ497" s="17"/>
      <c r="CR497" s="17"/>
      <c r="CS497" s="17"/>
      <c r="CT497" s="17"/>
      <c r="CU497" s="17"/>
      <c r="CV497" s="17"/>
      <c r="CW497" s="17"/>
      <c r="CX497" s="17"/>
      <c r="CY497" s="26"/>
      <c r="CZ497" s="26"/>
      <c r="DA497" s="26"/>
      <c r="DB497" s="17"/>
      <c r="DC497" s="17"/>
      <c r="DD497" s="17"/>
      <c r="DE497" s="17"/>
      <c r="DF497" s="17"/>
      <c r="DG497" s="17"/>
      <c r="DH497" s="26"/>
      <c r="DI497" s="17"/>
      <c r="DJ497" s="17"/>
      <c r="DK497" s="17"/>
      <c r="DL497" s="17"/>
      <c r="DM497" s="17">
        <v>10.18</v>
      </c>
      <c r="DN497" s="17">
        <v>10.17</v>
      </c>
      <c r="DO497" s="17">
        <v>10.16</v>
      </c>
      <c r="DP497" s="17">
        <v>10.16</v>
      </c>
      <c r="DQ497" s="17">
        <v>10.17</v>
      </c>
      <c r="DR497" s="17">
        <v>10.17</v>
      </c>
      <c r="DS497" s="17">
        <v>10.17</v>
      </c>
      <c r="DT497" s="17">
        <v>10.17</v>
      </c>
      <c r="DU497" s="17">
        <v>10.17</v>
      </c>
      <c r="DV497" s="17">
        <v>10.17</v>
      </c>
      <c r="DW497" s="17">
        <v>10.18</v>
      </c>
      <c r="DX497" s="17">
        <v>10.16</v>
      </c>
      <c r="DY497" s="17">
        <v>10.19</v>
      </c>
      <c r="DZ497" s="17">
        <v>10.17</v>
      </c>
      <c r="EA497" s="17">
        <v>10.16</v>
      </c>
      <c r="EB497" s="17">
        <v>10.17</v>
      </c>
      <c r="EC497" s="17">
        <v>10.17</v>
      </c>
      <c r="ED497" s="17">
        <v>10.17</v>
      </c>
      <c r="EE497" s="17">
        <v>10.17</v>
      </c>
      <c r="EF497" s="17">
        <v>10.17</v>
      </c>
      <c r="EG497" s="17">
        <v>10.17</v>
      </c>
      <c r="EH497" s="17">
        <v>10.18</v>
      </c>
      <c r="EI497" s="17">
        <v>10.18</v>
      </c>
      <c r="EJ497" s="17">
        <v>10.18</v>
      </c>
      <c r="EK497" s="17">
        <v>10.17</v>
      </c>
      <c r="EL497" s="17">
        <v>10.18</v>
      </c>
      <c r="EM497" s="17">
        <v>10.17</v>
      </c>
      <c r="EN497" s="17">
        <v>10.18</v>
      </c>
      <c r="EO497" s="17">
        <v>10.17</v>
      </c>
      <c r="EP497" s="17">
        <v>10.17</v>
      </c>
      <c r="EQ497" s="17">
        <v>10.17</v>
      </c>
      <c r="ER497" s="17">
        <v>10.17</v>
      </c>
      <c r="ES497" s="17">
        <v>10.17</v>
      </c>
      <c r="ET497" s="17">
        <v>10.17</v>
      </c>
      <c r="EU497" s="17">
        <v>10.16</v>
      </c>
      <c r="EV497" s="17">
        <v>10.16</v>
      </c>
      <c r="EW497" s="17">
        <v>10.16</v>
      </c>
      <c r="EX497" s="17">
        <v>10.16</v>
      </c>
      <c r="EY497" s="17">
        <v>10.17</v>
      </c>
      <c r="EZ497" s="17">
        <v>10.17</v>
      </c>
      <c r="FA497" s="17">
        <v>10.17</v>
      </c>
      <c r="FB497" s="17">
        <v>10.17</v>
      </c>
      <c r="FC497" s="17">
        <v>10.17</v>
      </c>
      <c r="FD497" s="17">
        <v>10.17</v>
      </c>
      <c r="FE497" s="17">
        <v>10.16</v>
      </c>
      <c r="FF497" s="17">
        <v>10.17</v>
      </c>
      <c r="FG497" s="17">
        <v>10.17</v>
      </c>
      <c r="FH497" s="17">
        <v>10.16</v>
      </c>
      <c r="FI497" s="17">
        <v>10.17</v>
      </c>
      <c r="FJ497" s="17">
        <v>10.17</v>
      </c>
      <c r="FK497" s="17">
        <v>10.17</v>
      </c>
      <c r="FL497" s="17">
        <v>10.17</v>
      </c>
      <c r="FM497" s="17">
        <v>10.18</v>
      </c>
      <c r="FN497" s="17">
        <v>10.18</v>
      </c>
      <c r="FO497" s="17">
        <v>10.17</v>
      </c>
      <c r="FP497" s="17">
        <v>10.18</v>
      </c>
      <c r="FQ497" s="17">
        <v>10.18</v>
      </c>
      <c r="FR497" s="17">
        <v>10.17</v>
      </c>
      <c r="FS497" s="17">
        <v>10.17</v>
      </c>
      <c r="FT497" s="17">
        <v>10.16</v>
      </c>
      <c r="FU497" s="17">
        <v>10.17</v>
      </c>
      <c r="FV497" s="17">
        <v>10.17</v>
      </c>
      <c r="FW497" s="17">
        <v>10.17</v>
      </c>
      <c r="FX497" s="17">
        <v>10.18</v>
      </c>
      <c r="FY497" s="17">
        <v>10.17</v>
      </c>
      <c r="FZ497" s="17">
        <v>10.17</v>
      </c>
      <c r="GA497" s="17">
        <v>10.18</v>
      </c>
      <c r="GB497" s="17">
        <v>10.17</v>
      </c>
      <c r="GC497" s="17">
        <v>10.17</v>
      </c>
      <c r="GD497" s="17">
        <v>10.17</v>
      </c>
      <c r="GE497" s="17">
        <v>10.18</v>
      </c>
      <c r="GF497" s="17">
        <v>10.17</v>
      </c>
      <c r="GG497" s="17">
        <v>10.16</v>
      </c>
      <c r="GH497" s="17">
        <v>10.16</v>
      </c>
      <c r="GI497" s="17">
        <v>10.17</v>
      </c>
      <c r="GJ497" s="17">
        <v>10.17</v>
      </c>
      <c r="GK497" s="17">
        <v>10.16</v>
      </c>
      <c r="GL497" s="17">
        <v>10.16</v>
      </c>
      <c r="GM497" s="17">
        <v>10.15</v>
      </c>
      <c r="GN497" s="17">
        <v>10.15</v>
      </c>
      <c r="GO497" s="17">
        <v>10.15</v>
      </c>
      <c r="GP497" s="17">
        <v>10.17</v>
      </c>
      <c r="GQ497" s="17">
        <v>10.17</v>
      </c>
      <c r="GR497" s="17">
        <v>10.16</v>
      </c>
      <c r="GS497" s="17">
        <v>10.16</v>
      </c>
      <c r="GT497" s="17">
        <v>10.17</v>
      </c>
      <c r="GU497" s="17">
        <v>10.16</v>
      </c>
      <c r="GV497" s="17">
        <v>10.16</v>
      </c>
      <c r="GW497" s="17">
        <v>10.16</v>
      </c>
      <c r="GX497" s="17">
        <v>10.14</v>
      </c>
      <c r="GY497" s="17">
        <v>10.14</v>
      </c>
      <c r="GZ497" s="17">
        <v>10.14</v>
      </c>
      <c r="HA497" s="17">
        <v>10.15</v>
      </c>
      <c r="HB497" s="17">
        <v>10.15</v>
      </c>
      <c r="HC497" s="17">
        <v>10.15</v>
      </c>
      <c r="HD497" s="17">
        <v>10.15</v>
      </c>
      <c r="HE497" s="17">
        <v>10.15</v>
      </c>
      <c r="HF497" s="17">
        <v>10.16</v>
      </c>
      <c r="HG497" s="17">
        <v>10.15</v>
      </c>
      <c r="HH497" s="17">
        <v>10.15</v>
      </c>
      <c r="HI497" s="17">
        <v>10.16</v>
      </c>
      <c r="HJ497" s="17">
        <v>10.15</v>
      </c>
      <c r="HK497" s="17">
        <v>10.14</v>
      </c>
      <c r="HL497" s="17">
        <v>10.14</v>
      </c>
      <c r="HM497" s="17">
        <v>10.15</v>
      </c>
      <c r="HN497" s="17">
        <v>10.14</v>
      </c>
      <c r="HO497" s="17">
        <v>10.14</v>
      </c>
      <c r="HP497" s="17">
        <v>10.130000000000001</v>
      </c>
      <c r="HQ497" s="17">
        <v>10.130000000000001</v>
      </c>
      <c r="HR497" s="17">
        <v>10.14</v>
      </c>
      <c r="HS497" s="17">
        <v>10.14</v>
      </c>
      <c r="HT497" s="17">
        <v>10.15</v>
      </c>
      <c r="HU497" s="17">
        <v>10.16</v>
      </c>
      <c r="HV497" s="17">
        <v>10.15</v>
      </c>
      <c r="HW497" s="17">
        <v>10.16</v>
      </c>
      <c r="HX497" s="17">
        <v>10.16</v>
      </c>
      <c r="HY497" s="17">
        <v>10.16</v>
      </c>
      <c r="HZ497" s="17">
        <v>10.16</v>
      </c>
      <c r="IA497" s="17">
        <v>10.15</v>
      </c>
      <c r="IB497" s="17">
        <v>10.15</v>
      </c>
      <c r="IC497" s="17">
        <v>10.15</v>
      </c>
      <c r="ID497" s="17">
        <v>10.14</v>
      </c>
      <c r="IE497" s="17">
        <v>10.14</v>
      </c>
      <c r="IF497" s="17">
        <v>10.14</v>
      </c>
      <c r="IG497" s="17">
        <v>10.16</v>
      </c>
      <c r="IH497" s="17">
        <v>10.15</v>
      </c>
      <c r="II497" s="17">
        <v>10.15</v>
      </c>
      <c r="IJ497" s="17">
        <v>10.15</v>
      </c>
      <c r="IK497" s="17">
        <v>10.16</v>
      </c>
      <c r="IL497" s="17">
        <v>10.15</v>
      </c>
      <c r="IM497" s="17">
        <v>10.16</v>
      </c>
      <c r="IN497" s="17">
        <v>10.16</v>
      </c>
      <c r="IO497" s="17">
        <v>10.16</v>
      </c>
      <c r="IP497" s="17">
        <v>10.17</v>
      </c>
      <c r="IQ497" s="17">
        <v>10.16</v>
      </c>
      <c r="IR497" s="17">
        <v>10.17</v>
      </c>
      <c r="IS497" s="17">
        <v>10.16</v>
      </c>
      <c r="IT497" s="17">
        <v>10.17</v>
      </c>
      <c r="IU497" s="17">
        <v>10.16</v>
      </c>
      <c r="IV497" s="17">
        <v>10.16</v>
      </c>
      <c r="IW497" s="17">
        <v>10.16</v>
      </c>
      <c r="IX497" s="17">
        <v>10.16</v>
      </c>
      <c r="IY497" s="17">
        <v>10.17</v>
      </c>
    </row>
    <row r="498" spans="1:259" x14ac:dyDescent="0.15">
      <c r="A498" s="17" t="s">
        <v>802</v>
      </c>
      <c r="B498" s="17" t="s">
        <v>803</v>
      </c>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c r="AA498" s="26"/>
      <c r="AB498" s="17"/>
      <c r="AC498" s="26"/>
      <c r="AD498" s="26"/>
      <c r="AE498" s="17"/>
      <c r="AF498" s="17"/>
      <c r="AG498" s="17"/>
      <c r="AH498" s="17"/>
      <c r="AI498" s="17"/>
      <c r="AJ498" s="17"/>
      <c r="AK498" s="17"/>
      <c r="AL498" s="17"/>
      <c r="AM498" s="17"/>
      <c r="AN498" s="17"/>
      <c r="AO498" s="17"/>
      <c r="AP498" s="17"/>
      <c r="AQ498" s="17"/>
      <c r="AR498" s="17"/>
      <c r="AS498" s="17"/>
      <c r="AT498" s="17"/>
      <c r="AU498" s="17"/>
      <c r="AV498" s="17"/>
      <c r="AW498" s="17"/>
      <c r="AX498" s="17"/>
      <c r="AY498" s="17"/>
      <c r="AZ498" s="17"/>
      <c r="BA498" s="17"/>
      <c r="BB498" s="17"/>
      <c r="BC498" s="17"/>
      <c r="BD498" s="17"/>
      <c r="BE498" s="17"/>
      <c r="BF498" s="17"/>
      <c r="BG498" s="17"/>
      <c r="BH498" s="17"/>
      <c r="BI498" s="17"/>
      <c r="BJ498" s="26"/>
      <c r="BK498" s="17"/>
      <c r="BL498" s="17"/>
      <c r="BM498" s="17"/>
      <c r="BN498" s="17"/>
      <c r="BO498" s="17"/>
      <c r="BP498" s="17"/>
      <c r="BQ498" s="17"/>
      <c r="BR498" s="17"/>
      <c r="BS498" s="17"/>
      <c r="BT498" s="17"/>
      <c r="BU498" s="17"/>
      <c r="BV498" s="17"/>
      <c r="BW498" s="17"/>
      <c r="BX498" s="26"/>
      <c r="BY498" s="26"/>
      <c r="BZ498" s="26"/>
      <c r="CA498" s="26"/>
      <c r="CB498" s="26"/>
      <c r="CC498" s="17"/>
      <c r="CD498" s="17"/>
      <c r="CE498" s="17"/>
      <c r="CF498" s="17"/>
      <c r="CG498" s="17"/>
      <c r="CH498" s="17"/>
      <c r="CI498" s="17"/>
      <c r="CJ498" s="26"/>
      <c r="CK498" s="17"/>
      <c r="CL498" s="17"/>
      <c r="CM498" s="17"/>
      <c r="CN498" s="17"/>
      <c r="CO498" s="17"/>
      <c r="CP498" s="17"/>
      <c r="CQ498" s="17"/>
      <c r="CR498" s="17"/>
      <c r="CS498" s="17"/>
      <c r="CT498" s="17"/>
      <c r="CU498" s="17"/>
      <c r="CV498" s="17"/>
      <c r="CW498" s="17"/>
      <c r="CX498" s="17"/>
      <c r="CY498" s="26"/>
      <c r="CZ498" s="26"/>
      <c r="DA498" s="26"/>
      <c r="DB498" s="17"/>
      <c r="DC498" s="17"/>
      <c r="DD498" s="17"/>
      <c r="DE498" s="17"/>
      <c r="DF498" s="17"/>
      <c r="DG498" s="17"/>
      <c r="DH498" s="26"/>
      <c r="DI498" s="17"/>
      <c r="DJ498" s="17"/>
      <c r="DK498" s="17"/>
      <c r="DL498" s="17"/>
      <c r="DM498" s="17">
        <v>12.63</v>
      </c>
      <c r="DN498" s="17">
        <v>12.64</v>
      </c>
      <c r="DO498" s="17">
        <v>12.65</v>
      </c>
      <c r="DP498" s="17">
        <v>12.62</v>
      </c>
      <c r="DQ498" s="17">
        <v>12.62</v>
      </c>
      <c r="DR498" s="17">
        <v>12.65</v>
      </c>
      <c r="DS498" s="17">
        <v>12.64</v>
      </c>
      <c r="DT498" s="17">
        <v>12.64</v>
      </c>
      <c r="DU498" s="17">
        <v>12.65</v>
      </c>
      <c r="DV498" s="17">
        <v>12.66</v>
      </c>
      <c r="DW498" s="17">
        <v>12.66</v>
      </c>
      <c r="DX498" s="17">
        <v>12.68</v>
      </c>
      <c r="DY498" s="17">
        <v>12.66</v>
      </c>
      <c r="DZ498" s="17">
        <v>12.66</v>
      </c>
      <c r="EA498" s="17">
        <v>12.64</v>
      </c>
      <c r="EB498" s="17">
        <v>12.61</v>
      </c>
      <c r="EC498" s="17">
        <v>12.63</v>
      </c>
      <c r="ED498" s="17">
        <v>12.57</v>
      </c>
      <c r="EE498" s="17">
        <v>12.57</v>
      </c>
      <c r="EF498" s="17">
        <v>12.55</v>
      </c>
      <c r="EG498" s="17">
        <v>12.55</v>
      </c>
      <c r="EH498" s="17">
        <v>12.55</v>
      </c>
      <c r="EI498" s="17">
        <v>12.55</v>
      </c>
      <c r="EJ498" s="17">
        <v>12.55</v>
      </c>
      <c r="EK498" s="17">
        <v>12.54</v>
      </c>
      <c r="EL498" s="17">
        <v>12.52</v>
      </c>
      <c r="EM498" s="17">
        <v>12.52</v>
      </c>
      <c r="EN498" s="17">
        <v>12.52</v>
      </c>
      <c r="EO498" s="17">
        <v>12.53</v>
      </c>
      <c r="EP498" s="17">
        <v>12.53</v>
      </c>
      <c r="EQ498" s="17">
        <v>12.52</v>
      </c>
      <c r="ER498" s="17">
        <v>12.53</v>
      </c>
      <c r="ES498" s="17">
        <v>12.56</v>
      </c>
      <c r="ET498" s="17">
        <v>12.54</v>
      </c>
      <c r="EU498" s="17">
        <v>12.56</v>
      </c>
      <c r="EV498" s="17">
        <v>12.53</v>
      </c>
      <c r="EW498" s="17">
        <v>12.53</v>
      </c>
      <c r="EX498" s="17">
        <v>12.53</v>
      </c>
      <c r="EY498" s="17">
        <v>12.52</v>
      </c>
      <c r="EZ498" s="17">
        <v>12.52</v>
      </c>
      <c r="FA498" s="17">
        <v>12.51</v>
      </c>
      <c r="FB498" s="17">
        <v>12.51</v>
      </c>
      <c r="FC498" s="17">
        <v>12.54</v>
      </c>
      <c r="FD498" s="17">
        <v>12.51</v>
      </c>
      <c r="FE498" s="17">
        <v>12.54</v>
      </c>
      <c r="FF498" s="17">
        <v>12.52</v>
      </c>
      <c r="FG498" s="17">
        <v>12.54</v>
      </c>
      <c r="FH498" s="17">
        <v>12.51</v>
      </c>
      <c r="FI498" s="17">
        <v>12.54</v>
      </c>
      <c r="FJ498" s="17">
        <v>12.51</v>
      </c>
      <c r="FK498" s="17">
        <v>12.54</v>
      </c>
      <c r="FL498" s="17">
        <v>12.52</v>
      </c>
      <c r="FM498" s="17">
        <v>12.55</v>
      </c>
      <c r="FN498" s="17">
        <v>12.52</v>
      </c>
      <c r="FO498" s="17">
        <v>12.54</v>
      </c>
      <c r="FP498" s="17">
        <v>12.53</v>
      </c>
      <c r="FQ498" s="17">
        <v>12.52</v>
      </c>
      <c r="FR498" s="17">
        <v>12.52</v>
      </c>
      <c r="FS498" s="17">
        <v>12.5</v>
      </c>
      <c r="FT498" s="17">
        <v>12.5</v>
      </c>
      <c r="FU498" s="17">
        <v>12.47</v>
      </c>
      <c r="FV498" s="17">
        <v>12.47</v>
      </c>
      <c r="FW498" s="17">
        <v>12.49</v>
      </c>
      <c r="FX498" s="17">
        <v>12.47</v>
      </c>
      <c r="FY498" s="17">
        <v>12.48</v>
      </c>
      <c r="FZ498" s="17">
        <v>12.5</v>
      </c>
      <c r="GA498" s="17">
        <v>12.53</v>
      </c>
      <c r="GB498" s="17">
        <v>12.49</v>
      </c>
      <c r="GC498" s="17">
        <v>12.5</v>
      </c>
      <c r="GD498" s="17">
        <v>12.5</v>
      </c>
      <c r="GE498" s="17">
        <v>12.49</v>
      </c>
      <c r="GF498" s="17">
        <v>12.5</v>
      </c>
      <c r="GG498" s="17">
        <v>12.48</v>
      </c>
      <c r="GH498" s="17">
        <v>12.47</v>
      </c>
      <c r="GI498" s="17">
        <v>12.48</v>
      </c>
      <c r="GJ498" s="17">
        <v>12.51</v>
      </c>
      <c r="GK498" s="17">
        <v>12.51</v>
      </c>
      <c r="GL498" s="17">
        <v>12.47</v>
      </c>
      <c r="GM498" s="17">
        <v>12.5</v>
      </c>
      <c r="GN498" s="17">
        <v>12.46</v>
      </c>
      <c r="GO498" s="17">
        <v>12.48</v>
      </c>
      <c r="GP498" s="17">
        <v>12.48</v>
      </c>
      <c r="GQ498" s="17">
        <v>12.48</v>
      </c>
      <c r="GR498" s="17">
        <v>12.5</v>
      </c>
      <c r="GS498" s="17">
        <v>12.49</v>
      </c>
      <c r="GT498" s="17">
        <v>12.51</v>
      </c>
      <c r="GU498" s="17">
        <v>12.5</v>
      </c>
      <c r="GV498" s="17">
        <v>12.5</v>
      </c>
      <c r="GW498" s="17">
        <v>12.49</v>
      </c>
      <c r="GX498" s="17">
        <v>12.5</v>
      </c>
      <c r="GY498" s="17">
        <v>12.5</v>
      </c>
      <c r="GZ498" s="17">
        <v>12.49</v>
      </c>
      <c r="HA498" s="17">
        <v>12.5</v>
      </c>
      <c r="HB498" s="17">
        <v>12.5</v>
      </c>
      <c r="HC498" s="17">
        <v>12.51</v>
      </c>
      <c r="HD498" s="17">
        <v>12.51</v>
      </c>
      <c r="HE498" s="17">
        <v>12.49</v>
      </c>
      <c r="HF498" s="17">
        <v>12.47</v>
      </c>
      <c r="HG498" s="17">
        <v>12.47</v>
      </c>
      <c r="HH498" s="17">
        <v>12.44</v>
      </c>
      <c r="HI498" s="17">
        <v>12.46</v>
      </c>
      <c r="HJ498" s="17">
        <v>12.46</v>
      </c>
      <c r="HK498" s="17">
        <v>12.44</v>
      </c>
      <c r="HL498" s="17">
        <v>12.44</v>
      </c>
      <c r="HM498" s="17">
        <v>12.44</v>
      </c>
      <c r="HN498" s="17">
        <v>12.46</v>
      </c>
      <c r="HO498" s="17">
        <v>12.47</v>
      </c>
      <c r="HP498" s="17">
        <v>12.45</v>
      </c>
      <c r="HQ498" s="17">
        <v>12.44</v>
      </c>
      <c r="HR498" s="17">
        <v>12.44</v>
      </c>
      <c r="HS498" s="17">
        <v>12.47</v>
      </c>
      <c r="HT498" s="17">
        <v>12.48</v>
      </c>
      <c r="HU498" s="17">
        <v>12.48</v>
      </c>
      <c r="HV498" s="17">
        <v>12.49</v>
      </c>
      <c r="HW498" s="17">
        <v>12.47</v>
      </c>
      <c r="HX498" s="17">
        <v>12.49</v>
      </c>
      <c r="HY498" s="17">
        <v>12.46</v>
      </c>
      <c r="HZ498" s="17">
        <v>12.47</v>
      </c>
      <c r="IA498" s="17">
        <v>12.45</v>
      </c>
      <c r="IB498" s="17">
        <v>12.45</v>
      </c>
      <c r="IC498" s="17">
        <v>12.47</v>
      </c>
      <c r="ID498" s="17">
        <v>12.47</v>
      </c>
      <c r="IE498" s="17">
        <v>12.46</v>
      </c>
      <c r="IF498" s="17">
        <v>12.47</v>
      </c>
      <c r="IG498" s="17">
        <v>12.48</v>
      </c>
      <c r="IH498" s="17">
        <v>12.48</v>
      </c>
      <c r="II498" s="17">
        <v>12.47</v>
      </c>
      <c r="IJ498" s="17">
        <v>12.45</v>
      </c>
      <c r="IK498" s="17">
        <v>12.42</v>
      </c>
      <c r="IL498" s="17">
        <v>12.41</v>
      </c>
      <c r="IM498" s="17">
        <v>12.4</v>
      </c>
      <c r="IN498" s="17">
        <v>12.41</v>
      </c>
      <c r="IO498" s="17">
        <v>12.4</v>
      </c>
      <c r="IP498" s="17">
        <v>12.39</v>
      </c>
      <c r="IQ498" s="17">
        <v>12.39</v>
      </c>
      <c r="IR498" s="17">
        <v>12.4</v>
      </c>
      <c r="IS498" s="17">
        <v>12.41</v>
      </c>
      <c r="IT498" s="17">
        <v>12.43</v>
      </c>
      <c r="IU498" s="17">
        <v>12.4</v>
      </c>
      <c r="IV498" s="17">
        <v>12.42</v>
      </c>
      <c r="IW498" s="17">
        <v>12.42</v>
      </c>
      <c r="IX498" s="17">
        <v>12.42</v>
      </c>
      <c r="IY498" s="17">
        <v>12.43</v>
      </c>
    </row>
    <row r="499" spans="1:259" x14ac:dyDescent="0.15">
      <c r="A499" s="17" t="s">
        <v>3226</v>
      </c>
      <c r="B499" s="17" t="s">
        <v>3227</v>
      </c>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c r="AA499" s="26"/>
      <c r="AB499" s="17"/>
      <c r="AC499" s="26"/>
      <c r="AD499" s="26"/>
      <c r="AE499" s="17"/>
      <c r="AF499" s="17"/>
      <c r="AG499" s="17"/>
      <c r="AH499" s="17"/>
      <c r="AI499" s="17"/>
      <c r="AJ499" s="17"/>
      <c r="AK499" s="17"/>
      <c r="AL499" s="17"/>
      <c r="AM499" s="17"/>
      <c r="AN499" s="17"/>
      <c r="AO499" s="17"/>
      <c r="AP499" s="17"/>
      <c r="AQ499" s="17"/>
      <c r="AR499" s="17"/>
      <c r="AS499" s="17"/>
      <c r="AT499" s="17"/>
      <c r="AU499" s="17"/>
      <c r="AV499" s="17"/>
      <c r="AW499" s="17"/>
      <c r="AX499" s="17"/>
      <c r="AY499" s="17"/>
      <c r="AZ499" s="17"/>
      <c r="BA499" s="17"/>
      <c r="BB499" s="17"/>
      <c r="BC499" s="17"/>
      <c r="BD499" s="17"/>
      <c r="BE499" s="17"/>
      <c r="BF499" s="17"/>
      <c r="BG499" s="17"/>
      <c r="BH499" s="17"/>
      <c r="BI499" s="17"/>
      <c r="BJ499" s="26"/>
      <c r="BK499" s="17"/>
      <c r="BL499" s="17"/>
      <c r="BM499" s="17"/>
      <c r="BN499" s="17"/>
      <c r="BO499" s="17"/>
      <c r="BP499" s="17"/>
      <c r="BQ499" s="17"/>
      <c r="BR499" s="17"/>
      <c r="BS499" s="17"/>
      <c r="BT499" s="17"/>
      <c r="BU499" s="17"/>
      <c r="BV499" s="17"/>
      <c r="BW499" s="17"/>
      <c r="BX499" s="26"/>
      <c r="BY499" s="26"/>
      <c r="BZ499" s="26"/>
      <c r="CA499" s="26"/>
      <c r="CB499" s="26"/>
      <c r="CC499" s="17"/>
      <c r="CD499" s="17"/>
      <c r="CE499" s="17"/>
      <c r="CF499" s="17"/>
      <c r="CG499" s="17"/>
      <c r="CH499" s="17"/>
      <c r="CI499" s="17"/>
      <c r="CJ499" s="26"/>
      <c r="CK499" s="17"/>
      <c r="CL499" s="17"/>
      <c r="CM499" s="17"/>
      <c r="CN499" s="17"/>
      <c r="CO499" s="17"/>
      <c r="CP499" s="17"/>
      <c r="CQ499" s="17"/>
      <c r="CR499" s="17"/>
      <c r="CS499" s="17"/>
      <c r="CT499" s="17"/>
      <c r="CU499" s="17"/>
      <c r="CV499" s="17"/>
      <c r="CW499" s="17"/>
      <c r="CX499" s="17"/>
      <c r="CY499" s="26"/>
      <c r="CZ499" s="26"/>
      <c r="DA499" s="26"/>
      <c r="DB499" s="17"/>
      <c r="DC499" s="17"/>
      <c r="DD499" s="17"/>
      <c r="DE499" s="17"/>
      <c r="DF499" s="17"/>
      <c r="DG499" s="17"/>
      <c r="DH499" s="26"/>
      <c r="DI499" s="17"/>
      <c r="DJ499" s="17"/>
      <c r="DK499" s="17"/>
      <c r="DL499" s="17"/>
      <c r="DM499" s="17">
        <v>17.41</v>
      </c>
      <c r="DN499" s="17">
        <v>17.420000000000002</v>
      </c>
      <c r="DO499" s="17">
        <v>17.46</v>
      </c>
      <c r="DP499" s="17">
        <v>17.399999999999999</v>
      </c>
      <c r="DQ499" s="17">
        <v>17.41</v>
      </c>
      <c r="DR499" s="17">
        <v>17.41</v>
      </c>
      <c r="DS499" s="17">
        <v>17.399999999999999</v>
      </c>
      <c r="DT499" s="17">
        <v>17.39</v>
      </c>
      <c r="DU499" s="17">
        <v>17.39</v>
      </c>
      <c r="DV499" s="17">
        <v>17.38</v>
      </c>
      <c r="DW499" s="17">
        <v>17.38</v>
      </c>
      <c r="DX499" s="17">
        <v>17.399999999999999</v>
      </c>
      <c r="DY499" s="17">
        <v>17.46</v>
      </c>
      <c r="DZ499" s="17">
        <v>17.41</v>
      </c>
      <c r="EA499" s="17">
        <v>17.38</v>
      </c>
      <c r="EB499" s="17">
        <v>17.45</v>
      </c>
      <c r="EC499" s="17">
        <v>17.39</v>
      </c>
      <c r="ED499" s="17">
        <v>17.39</v>
      </c>
      <c r="EE499" s="17">
        <v>17.420000000000002</v>
      </c>
      <c r="EF499" s="17">
        <v>17.38</v>
      </c>
      <c r="EG499" s="17">
        <v>17.399999999999999</v>
      </c>
      <c r="EH499" s="17">
        <v>17.399999999999999</v>
      </c>
      <c r="EI499" s="17">
        <v>17.38</v>
      </c>
      <c r="EJ499" s="17">
        <v>17.34</v>
      </c>
      <c r="EK499" s="17">
        <v>17.350000000000001</v>
      </c>
      <c r="EL499" s="17">
        <v>17.350000000000001</v>
      </c>
      <c r="EM499" s="17">
        <v>17.350000000000001</v>
      </c>
      <c r="EN499" s="17">
        <v>17.350000000000001</v>
      </c>
      <c r="EO499" s="17">
        <v>17.39</v>
      </c>
      <c r="EP499" s="17">
        <v>17.43</v>
      </c>
      <c r="EQ499" s="17">
        <v>17.39</v>
      </c>
      <c r="ER499" s="17">
        <v>17.38</v>
      </c>
      <c r="ES499" s="17">
        <v>17.350000000000001</v>
      </c>
      <c r="ET499" s="17">
        <v>17.36</v>
      </c>
      <c r="EU499" s="17">
        <v>17.36</v>
      </c>
      <c r="EV499" s="17">
        <v>17.399999999999999</v>
      </c>
      <c r="EW499" s="17">
        <v>17.41</v>
      </c>
      <c r="EX499" s="17">
        <v>17.399999999999999</v>
      </c>
      <c r="EY499" s="17">
        <v>17.38</v>
      </c>
      <c r="EZ499" s="17">
        <v>17.38</v>
      </c>
      <c r="FA499" s="17">
        <v>17.38</v>
      </c>
      <c r="FB499" s="17">
        <v>17.38</v>
      </c>
      <c r="FC499" s="17">
        <v>17.38</v>
      </c>
      <c r="FD499" s="17">
        <v>17.37</v>
      </c>
      <c r="FE499" s="17">
        <v>17.36</v>
      </c>
      <c r="FF499" s="17">
        <v>17.329999999999998</v>
      </c>
      <c r="FG499" s="17">
        <v>17.329999999999998</v>
      </c>
      <c r="FH499" s="17">
        <v>17.32</v>
      </c>
      <c r="FI499" s="17">
        <v>17.29</v>
      </c>
      <c r="FJ499" s="17">
        <v>17.29</v>
      </c>
      <c r="FK499" s="17">
        <v>17.28</v>
      </c>
      <c r="FL499" s="17">
        <v>17.25</v>
      </c>
      <c r="FM499" s="17">
        <v>17.29</v>
      </c>
      <c r="FN499" s="17">
        <v>17.29</v>
      </c>
      <c r="FO499" s="17">
        <v>17.36</v>
      </c>
      <c r="FP499" s="17">
        <v>17.34</v>
      </c>
      <c r="FQ499" s="17">
        <v>17.32</v>
      </c>
      <c r="FR499" s="17">
        <v>17.309999999999999</v>
      </c>
      <c r="FS499" s="17">
        <v>17.32</v>
      </c>
      <c r="FT499" s="17">
        <v>17.32</v>
      </c>
      <c r="FU499" s="17">
        <v>17.3</v>
      </c>
      <c r="FV499" s="17">
        <v>17.309999999999999</v>
      </c>
      <c r="FW499" s="17">
        <v>17.32</v>
      </c>
      <c r="FX499" s="17">
        <v>17.309999999999999</v>
      </c>
      <c r="FY499" s="17">
        <v>17.329999999999998</v>
      </c>
      <c r="FZ499" s="17">
        <v>17.32</v>
      </c>
      <c r="GA499" s="17">
        <v>17.350000000000001</v>
      </c>
      <c r="GB499" s="17">
        <v>17.37</v>
      </c>
      <c r="GC499" s="17">
        <v>17.36</v>
      </c>
      <c r="GD499" s="17">
        <v>17.36</v>
      </c>
      <c r="GE499" s="17">
        <v>17.34</v>
      </c>
      <c r="GF499" s="17">
        <v>17.34</v>
      </c>
      <c r="GG499" s="17">
        <v>17.32</v>
      </c>
      <c r="GH499" s="17">
        <v>17.3</v>
      </c>
      <c r="GI499" s="17">
        <v>17.260000000000002</v>
      </c>
      <c r="GJ499" s="17">
        <v>17.260000000000002</v>
      </c>
      <c r="GK499" s="17">
        <v>17.25</v>
      </c>
      <c r="GL499" s="17">
        <v>17.260000000000002</v>
      </c>
      <c r="GM499" s="17">
        <v>17.27</v>
      </c>
      <c r="GN499" s="17">
        <v>17.27</v>
      </c>
      <c r="GO499" s="17">
        <v>17.309999999999999</v>
      </c>
      <c r="GP499" s="17">
        <v>17.3</v>
      </c>
      <c r="GQ499" s="17">
        <v>17.28</v>
      </c>
      <c r="GR499" s="17">
        <v>17.260000000000002</v>
      </c>
      <c r="GS499" s="17">
        <v>17.25</v>
      </c>
      <c r="GT499" s="17">
        <v>17.239999999999998</v>
      </c>
      <c r="GU499" s="17">
        <v>17.260000000000002</v>
      </c>
      <c r="GV499" s="17">
        <v>17.25</v>
      </c>
      <c r="GW499" s="17">
        <v>17.25</v>
      </c>
      <c r="GX499" s="17">
        <v>17.3</v>
      </c>
      <c r="GY499" s="17">
        <v>17.3</v>
      </c>
      <c r="GZ499" s="17">
        <v>17.3</v>
      </c>
      <c r="HA499" s="17">
        <v>17.260000000000002</v>
      </c>
      <c r="HB499" s="17">
        <v>17.27</v>
      </c>
      <c r="HC499" s="17">
        <v>17.27</v>
      </c>
      <c r="HD499" s="17">
        <v>17.27</v>
      </c>
      <c r="HE499" s="17">
        <v>17.28</v>
      </c>
      <c r="HF499" s="17">
        <v>17.29</v>
      </c>
      <c r="HG499" s="17">
        <v>17.29</v>
      </c>
      <c r="HH499" s="17">
        <v>17.28</v>
      </c>
      <c r="HI499" s="17">
        <v>17.27</v>
      </c>
      <c r="HJ499" s="17">
        <v>17.27</v>
      </c>
      <c r="HK499" s="17">
        <v>17.260000000000002</v>
      </c>
      <c r="HL499" s="17">
        <v>17.260000000000002</v>
      </c>
      <c r="HM499" s="17">
        <v>17.25</v>
      </c>
      <c r="HN499" s="17">
        <v>17.25</v>
      </c>
      <c r="HO499" s="17">
        <v>17.25</v>
      </c>
      <c r="HP499" s="17">
        <v>17.27</v>
      </c>
      <c r="HQ499" s="17">
        <v>17.3</v>
      </c>
      <c r="HR499" s="17">
        <v>17.28</v>
      </c>
      <c r="HS499" s="17">
        <v>17.29</v>
      </c>
      <c r="HT499" s="17">
        <v>17.28</v>
      </c>
      <c r="HU499" s="17">
        <v>17.28</v>
      </c>
      <c r="HV499" s="17">
        <v>17.29</v>
      </c>
      <c r="HW499" s="17">
        <v>17.3</v>
      </c>
      <c r="HX499" s="17">
        <v>17.32</v>
      </c>
      <c r="HY499" s="17">
        <v>17.350000000000001</v>
      </c>
      <c r="HZ499" s="17">
        <v>17.38</v>
      </c>
      <c r="IA499" s="17">
        <v>17.39</v>
      </c>
      <c r="IB499" s="17">
        <v>17.38</v>
      </c>
      <c r="IC499" s="17">
        <v>17.34</v>
      </c>
      <c r="ID499" s="17">
        <v>17.329999999999998</v>
      </c>
      <c r="IE499" s="17">
        <v>17.329999999999998</v>
      </c>
      <c r="IF499" s="17">
        <v>17.29</v>
      </c>
      <c r="IG499" s="17">
        <v>17.29</v>
      </c>
      <c r="IH499" s="17">
        <v>17.32</v>
      </c>
      <c r="II499" s="17">
        <v>17.309999999999999</v>
      </c>
      <c r="IJ499" s="17">
        <v>17.3</v>
      </c>
      <c r="IK499" s="17">
        <v>17.3</v>
      </c>
      <c r="IL499" s="17">
        <v>17.32</v>
      </c>
      <c r="IM499" s="17">
        <v>17.32</v>
      </c>
      <c r="IN499" s="17">
        <v>17.34</v>
      </c>
      <c r="IO499" s="17">
        <v>17.329999999999998</v>
      </c>
      <c r="IP499" s="17">
        <v>17.329999999999998</v>
      </c>
      <c r="IQ499" s="17">
        <v>17.3</v>
      </c>
      <c r="IR499" s="17">
        <v>17.29</v>
      </c>
      <c r="IS499" s="17">
        <v>17.29</v>
      </c>
      <c r="IT499" s="17">
        <v>17.29</v>
      </c>
      <c r="IU499" s="17">
        <v>17.29</v>
      </c>
      <c r="IV499" s="17">
        <v>17.29</v>
      </c>
      <c r="IW499" s="17">
        <v>17.29</v>
      </c>
      <c r="IX499" s="17">
        <v>17.3</v>
      </c>
      <c r="IY499" s="17">
        <v>17.3</v>
      </c>
    </row>
    <row r="500" spans="1:259" x14ac:dyDescent="0.15">
      <c r="A500" s="17" t="s">
        <v>4517</v>
      </c>
      <c r="B500" s="17" t="s">
        <v>4793</v>
      </c>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c r="AA500" s="26"/>
      <c r="AB500" s="17"/>
      <c r="AC500" s="26"/>
      <c r="AD500" s="26"/>
      <c r="AE500" s="17"/>
      <c r="AF500" s="17"/>
      <c r="AG500" s="17"/>
      <c r="AH500" s="17"/>
      <c r="AI500" s="17"/>
      <c r="AJ500" s="17"/>
      <c r="AK500" s="17"/>
      <c r="AL500" s="17"/>
      <c r="AM500" s="17"/>
      <c r="AN500" s="17"/>
      <c r="AO500" s="17"/>
      <c r="AP500" s="17"/>
      <c r="AQ500" s="17"/>
      <c r="AR500" s="17"/>
      <c r="AS500" s="17"/>
      <c r="AT500" s="17"/>
      <c r="AU500" s="17"/>
      <c r="AV500" s="17"/>
      <c r="AW500" s="17"/>
      <c r="AX500" s="17"/>
      <c r="AY500" s="17"/>
      <c r="AZ500" s="17"/>
      <c r="BA500" s="17"/>
      <c r="BB500" s="17"/>
      <c r="BC500" s="17"/>
      <c r="BD500" s="17"/>
      <c r="BE500" s="17"/>
      <c r="BF500" s="17"/>
      <c r="BG500" s="17"/>
      <c r="BH500" s="17"/>
      <c r="BI500" s="17"/>
      <c r="BJ500" s="26"/>
      <c r="BK500" s="17"/>
      <c r="BL500" s="17"/>
      <c r="BM500" s="17"/>
      <c r="BN500" s="17"/>
      <c r="BO500" s="17"/>
      <c r="BP500" s="17"/>
      <c r="BQ500" s="17"/>
      <c r="BR500" s="17"/>
      <c r="BS500" s="17"/>
      <c r="BT500" s="17"/>
      <c r="BU500" s="17"/>
      <c r="BV500" s="17"/>
      <c r="BW500" s="17"/>
      <c r="BX500" s="26"/>
      <c r="BY500" s="26"/>
      <c r="BZ500" s="26"/>
      <c r="CA500" s="26"/>
      <c r="CB500" s="26"/>
      <c r="CC500" s="17"/>
      <c r="CD500" s="17"/>
      <c r="CE500" s="17"/>
      <c r="CF500" s="17"/>
      <c r="CG500" s="17"/>
      <c r="CH500" s="17"/>
      <c r="CI500" s="17"/>
      <c r="CJ500" s="26"/>
      <c r="CK500" s="17"/>
      <c r="CL500" s="17"/>
      <c r="CM500" s="17"/>
      <c r="CN500" s="17"/>
      <c r="CO500" s="17"/>
      <c r="CP500" s="17"/>
      <c r="CQ500" s="17"/>
      <c r="CR500" s="17"/>
      <c r="CS500" s="17"/>
      <c r="CT500" s="17"/>
      <c r="CU500" s="17"/>
      <c r="CV500" s="17"/>
      <c r="CW500" s="17"/>
      <c r="CX500" s="17"/>
      <c r="CY500" s="26"/>
      <c r="CZ500" s="26"/>
      <c r="DA500" s="26"/>
      <c r="DB500" s="17"/>
      <c r="DC500" s="17"/>
      <c r="DD500" s="17"/>
      <c r="DE500" s="17"/>
      <c r="DF500" s="17"/>
      <c r="DG500" s="17"/>
      <c r="DH500" s="26"/>
      <c r="DI500" s="17"/>
      <c r="DJ500" s="17"/>
      <c r="DK500" s="17"/>
      <c r="DL500" s="17"/>
      <c r="DM500" s="17">
        <v>13.12</v>
      </c>
      <c r="DN500" s="17">
        <v>13.13</v>
      </c>
      <c r="DO500" s="17">
        <v>13.14</v>
      </c>
      <c r="DP500" s="17">
        <v>13.14</v>
      </c>
      <c r="DQ500" s="17">
        <v>13.14</v>
      </c>
      <c r="DR500" s="17">
        <v>13.13</v>
      </c>
      <c r="DS500" s="17">
        <v>13.13</v>
      </c>
      <c r="DT500" s="17">
        <v>13.13</v>
      </c>
      <c r="DU500" s="17">
        <v>13.13</v>
      </c>
      <c r="DV500" s="17">
        <v>13.13</v>
      </c>
      <c r="DW500" s="17">
        <v>13.14</v>
      </c>
      <c r="DX500" s="17">
        <v>13.13</v>
      </c>
      <c r="DY500" s="17">
        <v>13.11</v>
      </c>
      <c r="DZ500" s="17">
        <v>13.1</v>
      </c>
      <c r="EA500" s="17">
        <v>13.11</v>
      </c>
      <c r="EB500" s="17">
        <v>13.1</v>
      </c>
      <c r="EC500" s="17">
        <v>13.09</v>
      </c>
      <c r="ED500" s="17">
        <v>13.08</v>
      </c>
      <c r="EE500" s="17">
        <v>13.08</v>
      </c>
      <c r="EF500" s="17">
        <v>13.08</v>
      </c>
      <c r="EG500" s="17">
        <v>13.08</v>
      </c>
      <c r="EH500" s="17">
        <v>13.08</v>
      </c>
      <c r="EI500" s="17">
        <v>13.09</v>
      </c>
      <c r="EJ500" s="17">
        <v>13.08</v>
      </c>
      <c r="EK500" s="17">
        <v>13.08</v>
      </c>
      <c r="EL500" s="17">
        <v>13.09</v>
      </c>
      <c r="EM500" s="17">
        <v>13.09</v>
      </c>
      <c r="EN500" s="17">
        <v>13.09</v>
      </c>
      <c r="EO500" s="17">
        <v>13.1</v>
      </c>
      <c r="EP500" s="17">
        <v>13.08</v>
      </c>
      <c r="EQ500" s="17">
        <v>13.07</v>
      </c>
      <c r="ER500" s="17">
        <v>13.09</v>
      </c>
      <c r="ES500" s="17">
        <v>13.08</v>
      </c>
      <c r="ET500" s="17">
        <v>13.09</v>
      </c>
      <c r="EU500" s="17">
        <v>13.08</v>
      </c>
      <c r="EV500" s="17">
        <v>13.09</v>
      </c>
      <c r="EW500" s="17">
        <v>13.09</v>
      </c>
      <c r="EX500" s="17">
        <v>13.09</v>
      </c>
      <c r="EY500" s="17">
        <v>13.1</v>
      </c>
      <c r="EZ500" s="17">
        <v>13.12</v>
      </c>
      <c r="FA500" s="17">
        <v>13.09</v>
      </c>
      <c r="FB500" s="17">
        <v>13.08</v>
      </c>
      <c r="FC500" s="17">
        <v>13.1</v>
      </c>
      <c r="FD500" s="17">
        <v>13.08</v>
      </c>
      <c r="FE500" s="17">
        <v>13.08</v>
      </c>
      <c r="FF500" s="17">
        <v>13.09</v>
      </c>
      <c r="FG500" s="17">
        <v>13.09</v>
      </c>
      <c r="FH500" s="17">
        <v>13.1</v>
      </c>
      <c r="FI500" s="17">
        <v>13.1</v>
      </c>
      <c r="FJ500" s="17">
        <v>13.09</v>
      </c>
      <c r="FK500" s="17">
        <v>13.1</v>
      </c>
      <c r="FL500" s="17">
        <v>13.09</v>
      </c>
      <c r="FM500" s="17">
        <v>13.09</v>
      </c>
      <c r="FN500" s="17">
        <v>13.12</v>
      </c>
      <c r="FO500" s="17">
        <v>13.1</v>
      </c>
      <c r="FP500" s="17">
        <v>13.11</v>
      </c>
      <c r="FQ500" s="17">
        <v>13.1</v>
      </c>
      <c r="FR500" s="17">
        <v>13.08</v>
      </c>
      <c r="FS500" s="17">
        <v>13.09</v>
      </c>
      <c r="FT500" s="17">
        <v>13.08</v>
      </c>
      <c r="FU500" s="17">
        <v>13.08</v>
      </c>
      <c r="FV500" s="17">
        <v>13.08</v>
      </c>
      <c r="FW500" s="17">
        <v>13.08</v>
      </c>
      <c r="FX500" s="17">
        <v>13.08</v>
      </c>
      <c r="FY500" s="17">
        <v>13.07</v>
      </c>
      <c r="FZ500" s="17">
        <v>13.09</v>
      </c>
      <c r="GA500" s="17">
        <v>13.09</v>
      </c>
      <c r="GB500" s="17">
        <v>13.09</v>
      </c>
      <c r="GC500" s="17">
        <v>13.1</v>
      </c>
      <c r="GD500" s="17">
        <v>13.11</v>
      </c>
      <c r="GE500" s="17">
        <v>13.1</v>
      </c>
      <c r="GF500" s="17">
        <v>13.1</v>
      </c>
      <c r="GG500" s="17">
        <v>13.08</v>
      </c>
      <c r="GH500" s="17">
        <v>13.08</v>
      </c>
      <c r="GI500" s="17">
        <v>13.07</v>
      </c>
      <c r="GJ500" s="17">
        <v>13.08</v>
      </c>
      <c r="GK500" s="17">
        <v>13.07</v>
      </c>
      <c r="GL500" s="17">
        <v>13.07</v>
      </c>
      <c r="GM500" s="17">
        <v>13.06</v>
      </c>
      <c r="GN500" s="17">
        <v>13.06</v>
      </c>
      <c r="GO500" s="17">
        <v>13.08</v>
      </c>
      <c r="GP500" s="17">
        <v>13.06</v>
      </c>
      <c r="GQ500" s="17">
        <v>13.07</v>
      </c>
      <c r="GR500" s="17">
        <v>13.07</v>
      </c>
      <c r="GS500" s="17">
        <v>13.07</v>
      </c>
      <c r="GT500" s="17">
        <v>13.07</v>
      </c>
      <c r="GU500" s="17">
        <v>13.06</v>
      </c>
      <c r="GV500" s="17">
        <v>13.07</v>
      </c>
      <c r="GW500" s="17">
        <v>13.07</v>
      </c>
      <c r="GX500" s="17">
        <v>13.07</v>
      </c>
      <c r="GY500" s="17">
        <v>13.07</v>
      </c>
      <c r="GZ500" s="17">
        <v>13.08</v>
      </c>
      <c r="HA500" s="17">
        <v>13.08</v>
      </c>
      <c r="HB500" s="17">
        <v>13.07</v>
      </c>
      <c r="HC500" s="17">
        <v>13.08</v>
      </c>
      <c r="HD500" s="17">
        <v>13.07</v>
      </c>
      <c r="HE500" s="17">
        <v>13.08</v>
      </c>
      <c r="HF500" s="17">
        <v>13.07</v>
      </c>
      <c r="HG500" s="17">
        <v>13.06</v>
      </c>
      <c r="HH500" s="17">
        <v>13.07</v>
      </c>
      <c r="HI500" s="17">
        <v>13.08</v>
      </c>
      <c r="HJ500" s="17">
        <v>13.07</v>
      </c>
      <c r="HK500" s="17">
        <v>13.07</v>
      </c>
      <c r="HL500" s="17">
        <v>13.08</v>
      </c>
      <c r="HM500" s="17">
        <v>13.07</v>
      </c>
      <c r="HN500" s="17">
        <v>13.07</v>
      </c>
      <c r="HO500" s="17">
        <v>13.07</v>
      </c>
      <c r="HP500" s="17">
        <v>13.05</v>
      </c>
      <c r="HQ500" s="17">
        <v>13.06</v>
      </c>
      <c r="HR500" s="17">
        <v>13.08</v>
      </c>
      <c r="HS500" s="17">
        <v>13.08</v>
      </c>
      <c r="HT500" s="17">
        <v>13.08</v>
      </c>
      <c r="HU500" s="17">
        <v>13.08</v>
      </c>
      <c r="HV500" s="17">
        <v>13.09</v>
      </c>
      <c r="HW500" s="17">
        <v>13.08</v>
      </c>
      <c r="HX500" s="17">
        <v>13.08</v>
      </c>
      <c r="HY500" s="17">
        <v>13.08</v>
      </c>
      <c r="HZ500" s="17">
        <v>13.08</v>
      </c>
      <c r="IA500" s="17">
        <v>13.07</v>
      </c>
      <c r="IB500" s="17">
        <v>13.07</v>
      </c>
      <c r="IC500" s="17">
        <v>13.06</v>
      </c>
      <c r="ID500" s="17">
        <v>13.07</v>
      </c>
      <c r="IE500" s="17">
        <v>13.07</v>
      </c>
      <c r="IF500" s="17">
        <v>13.07</v>
      </c>
      <c r="IG500" s="17">
        <v>13.05</v>
      </c>
      <c r="IH500" s="17">
        <v>13.02</v>
      </c>
      <c r="II500" s="17">
        <v>13.02</v>
      </c>
      <c r="IJ500" s="17">
        <v>13.03</v>
      </c>
      <c r="IK500" s="17">
        <v>13.04</v>
      </c>
      <c r="IL500" s="17">
        <v>13.05</v>
      </c>
      <c r="IM500" s="17">
        <v>13.03</v>
      </c>
      <c r="IN500" s="17">
        <v>13.03</v>
      </c>
      <c r="IO500" s="17">
        <v>13.02</v>
      </c>
      <c r="IP500" s="17">
        <v>13.01</v>
      </c>
      <c r="IQ500" s="17">
        <v>13.01</v>
      </c>
      <c r="IR500" s="17">
        <v>13.01</v>
      </c>
      <c r="IS500" s="17">
        <v>13.01</v>
      </c>
      <c r="IT500" s="17">
        <v>13.01</v>
      </c>
      <c r="IU500" s="17">
        <v>13.02</v>
      </c>
      <c r="IV500" s="17">
        <v>13.02</v>
      </c>
      <c r="IW500" s="17">
        <v>13.02</v>
      </c>
      <c r="IX500" s="17">
        <v>13.02</v>
      </c>
      <c r="IY500" s="17">
        <v>13.06</v>
      </c>
    </row>
    <row r="501" spans="1:259" x14ac:dyDescent="0.15">
      <c r="A501" s="17" t="s">
        <v>3118</v>
      </c>
      <c r="B501" s="17" t="s">
        <v>3119</v>
      </c>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26"/>
      <c r="AB501" s="17"/>
      <c r="AC501" s="26"/>
      <c r="AD501" s="26"/>
      <c r="AE501" s="17"/>
      <c r="AF501" s="17"/>
      <c r="AG501" s="17"/>
      <c r="AH501" s="17"/>
      <c r="AI501" s="17"/>
      <c r="AJ501" s="17"/>
      <c r="AK501" s="17"/>
      <c r="AL501" s="17"/>
      <c r="AM501" s="17"/>
      <c r="AN501" s="17"/>
      <c r="AO501" s="17"/>
      <c r="AP501" s="17"/>
      <c r="AQ501" s="17"/>
      <c r="AR501" s="17"/>
      <c r="AS501" s="17"/>
      <c r="AT501" s="17"/>
      <c r="AU501" s="17"/>
      <c r="AV501" s="17"/>
      <c r="AW501" s="17"/>
      <c r="AX501" s="17"/>
      <c r="AY501" s="17"/>
      <c r="AZ501" s="17"/>
      <c r="BA501" s="17"/>
      <c r="BB501" s="17"/>
      <c r="BC501" s="17"/>
      <c r="BD501" s="17"/>
      <c r="BE501" s="17"/>
      <c r="BF501" s="17"/>
      <c r="BG501" s="17"/>
      <c r="BH501" s="17"/>
      <c r="BI501" s="17"/>
      <c r="BJ501" s="26"/>
      <c r="BK501" s="17"/>
      <c r="BL501" s="17"/>
      <c r="BM501" s="17"/>
      <c r="BN501" s="17"/>
      <c r="BO501" s="17"/>
      <c r="BP501" s="17"/>
      <c r="BQ501" s="17"/>
      <c r="BR501" s="17"/>
      <c r="BS501" s="17"/>
      <c r="BT501" s="17"/>
      <c r="BU501" s="17"/>
      <c r="BV501" s="17"/>
      <c r="BW501" s="17"/>
      <c r="BX501" s="26"/>
      <c r="BY501" s="26"/>
      <c r="BZ501" s="26"/>
      <c r="CA501" s="26"/>
      <c r="CB501" s="26"/>
      <c r="CC501" s="17"/>
      <c r="CD501" s="17"/>
      <c r="CE501" s="17"/>
      <c r="CF501" s="17"/>
      <c r="CG501" s="17"/>
      <c r="CH501" s="17"/>
      <c r="CI501" s="17"/>
      <c r="CJ501" s="26"/>
      <c r="CK501" s="17"/>
      <c r="CL501" s="17"/>
      <c r="CM501" s="17"/>
      <c r="CN501" s="17"/>
      <c r="CO501" s="17"/>
      <c r="CP501" s="17"/>
      <c r="CQ501" s="17"/>
      <c r="CR501" s="17"/>
      <c r="CS501" s="17"/>
      <c r="CT501" s="17"/>
      <c r="CU501" s="17"/>
      <c r="CV501" s="17"/>
      <c r="CW501" s="17"/>
      <c r="CX501" s="17"/>
      <c r="CY501" s="26"/>
      <c r="CZ501" s="26"/>
      <c r="DA501" s="26"/>
      <c r="DB501" s="17"/>
      <c r="DC501" s="17"/>
      <c r="DD501" s="17"/>
      <c r="DE501" s="17"/>
      <c r="DF501" s="17"/>
      <c r="DG501" s="17"/>
      <c r="DH501" s="26"/>
      <c r="DI501" s="17"/>
      <c r="DJ501" s="17"/>
      <c r="DK501" s="17"/>
      <c r="DL501" s="17"/>
      <c r="DM501" s="17">
        <v>12.62</v>
      </c>
      <c r="DN501" s="17">
        <v>12.63</v>
      </c>
      <c r="DO501" s="17">
        <v>12.64</v>
      </c>
      <c r="DP501" s="17">
        <v>12.64</v>
      </c>
      <c r="DQ501" s="17">
        <v>12.64</v>
      </c>
      <c r="DR501" s="17">
        <v>12.65</v>
      </c>
      <c r="DS501" s="17">
        <v>12.66</v>
      </c>
      <c r="DT501" s="17">
        <v>12.67</v>
      </c>
      <c r="DU501" s="17">
        <v>12.64</v>
      </c>
      <c r="DV501" s="17">
        <v>12.65</v>
      </c>
      <c r="DW501" s="17">
        <v>12.66</v>
      </c>
      <c r="DX501" s="17">
        <v>12.66</v>
      </c>
      <c r="DY501" s="17">
        <v>12.67</v>
      </c>
      <c r="DZ501" s="17">
        <v>12.68</v>
      </c>
      <c r="EA501" s="17">
        <v>12.68</v>
      </c>
      <c r="EB501" s="17">
        <v>12.68</v>
      </c>
      <c r="EC501" s="17">
        <v>12.68</v>
      </c>
      <c r="ED501" s="17">
        <v>12.68</v>
      </c>
      <c r="EE501" s="17">
        <v>12.67</v>
      </c>
      <c r="EF501" s="17">
        <v>12.65</v>
      </c>
      <c r="EG501" s="17">
        <v>12.64</v>
      </c>
      <c r="EH501" s="17">
        <v>12.63</v>
      </c>
      <c r="EI501" s="17">
        <v>12.64</v>
      </c>
      <c r="EJ501" s="17">
        <v>12.65</v>
      </c>
      <c r="EK501" s="17">
        <v>12.62</v>
      </c>
      <c r="EL501" s="17">
        <v>12.62</v>
      </c>
      <c r="EM501" s="17">
        <v>12.63</v>
      </c>
      <c r="EN501" s="17">
        <v>12.63</v>
      </c>
      <c r="EO501" s="17">
        <v>12.64</v>
      </c>
      <c r="EP501" s="17">
        <v>12.64</v>
      </c>
      <c r="EQ501" s="17">
        <v>12.63</v>
      </c>
      <c r="ER501" s="17">
        <v>12.64</v>
      </c>
      <c r="ES501" s="17">
        <v>12.63</v>
      </c>
      <c r="ET501" s="17">
        <v>12.63</v>
      </c>
      <c r="EU501" s="17">
        <v>12.63</v>
      </c>
      <c r="EV501" s="17">
        <v>12.63</v>
      </c>
      <c r="EW501" s="17">
        <v>12.62</v>
      </c>
      <c r="EX501" s="17">
        <v>12.63</v>
      </c>
      <c r="EY501" s="17">
        <v>12.62</v>
      </c>
      <c r="EZ501" s="17">
        <v>12.62</v>
      </c>
      <c r="FA501" s="17">
        <v>12.63</v>
      </c>
      <c r="FB501" s="17">
        <v>12.63</v>
      </c>
      <c r="FC501" s="17">
        <v>12.64</v>
      </c>
      <c r="FD501" s="17">
        <v>12.64</v>
      </c>
      <c r="FE501" s="17">
        <v>12.64</v>
      </c>
      <c r="FF501" s="17">
        <v>12.64</v>
      </c>
      <c r="FG501" s="17">
        <v>12.61</v>
      </c>
      <c r="FH501" s="17">
        <v>12.61</v>
      </c>
      <c r="FI501" s="17">
        <v>12.6</v>
      </c>
      <c r="FJ501" s="17">
        <v>12.58</v>
      </c>
      <c r="FK501" s="17">
        <v>12.59</v>
      </c>
      <c r="FL501" s="17">
        <v>12.59</v>
      </c>
      <c r="FM501" s="17">
        <v>12.61</v>
      </c>
      <c r="FN501" s="17">
        <v>12.64</v>
      </c>
      <c r="FO501" s="17">
        <v>12.64</v>
      </c>
      <c r="FP501" s="17">
        <v>12.64</v>
      </c>
      <c r="FQ501" s="17">
        <v>12.62</v>
      </c>
      <c r="FR501" s="17">
        <v>12.63</v>
      </c>
      <c r="FS501" s="17">
        <v>12.63</v>
      </c>
      <c r="FT501" s="17">
        <v>12.63</v>
      </c>
      <c r="FU501" s="17">
        <v>12.62</v>
      </c>
      <c r="FV501" s="17">
        <v>12.62</v>
      </c>
      <c r="FW501" s="17">
        <v>12.62</v>
      </c>
      <c r="FX501" s="17">
        <v>12.64</v>
      </c>
      <c r="FY501" s="17">
        <v>12.62</v>
      </c>
      <c r="FZ501" s="17">
        <v>12.64</v>
      </c>
      <c r="GA501" s="17">
        <v>12.64</v>
      </c>
      <c r="GB501" s="17">
        <v>12.64</v>
      </c>
      <c r="GC501" s="17">
        <v>12.64</v>
      </c>
      <c r="GD501" s="17">
        <v>12.65</v>
      </c>
      <c r="GE501" s="17">
        <v>12.64</v>
      </c>
      <c r="GF501" s="17">
        <v>12.63</v>
      </c>
      <c r="GG501" s="17">
        <v>12.64</v>
      </c>
      <c r="GH501" s="17">
        <v>12.65</v>
      </c>
      <c r="GI501" s="17">
        <v>12.65</v>
      </c>
      <c r="GJ501" s="17">
        <v>12.64</v>
      </c>
      <c r="GK501" s="17">
        <v>12.75</v>
      </c>
      <c r="GL501" s="17">
        <v>12.78</v>
      </c>
      <c r="GM501" s="17">
        <v>12.79</v>
      </c>
      <c r="GN501" s="17">
        <v>12.79</v>
      </c>
      <c r="GO501" s="17">
        <v>12.79</v>
      </c>
      <c r="GP501" s="17">
        <v>12.79</v>
      </c>
      <c r="GQ501" s="17">
        <v>12.78</v>
      </c>
      <c r="GR501" s="17">
        <v>12.78</v>
      </c>
      <c r="GS501" s="17">
        <v>12.78</v>
      </c>
      <c r="GT501" s="17">
        <v>12.76</v>
      </c>
      <c r="GU501" s="17">
        <v>12.73</v>
      </c>
      <c r="GV501" s="17">
        <v>12.76</v>
      </c>
      <c r="GW501" s="17">
        <v>12.77</v>
      </c>
      <c r="GX501" s="17">
        <v>12.76</v>
      </c>
      <c r="GY501" s="17">
        <v>12.76</v>
      </c>
      <c r="GZ501" s="17">
        <v>12.76</v>
      </c>
      <c r="HA501" s="17">
        <v>12.76</v>
      </c>
      <c r="HB501" s="17">
        <v>12.76</v>
      </c>
      <c r="HC501" s="17">
        <v>12.75</v>
      </c>
      <c r="HD501" s="17">
        <v>12.76</v>
      </c>
      <c r="HE501" s="17">
        <v>12.75</v>
      </c>
      <c r="HF501" s="17">
        <v>12.76</v>
      </c>
      <c r="HG501" s="17">
        <v>12.75</v>
      </c>
      <c r="HH501" s="17">
        <v>12.74</v>
      </c>
      <c r="HI501" s="17">
        <v>12.74</v>
      </c>
      <c r="HJ501" s="17">
        <v>12.73</v>
      </c>
      <c r="HK501" s="17">
        <v>12.72</v>
      </c>
      <c r="HL501" s="17">
        <v>12.7</v>
      </c>
      <c r="HM501" s="17">
        <v>12.7</v>
      </c>
      <c r="HN501" s="17">
        <v>12.7</v>
      </c>
      <c r="HO501" s="17">
        <v>12.7</v>
      </c>
      <c r="HP501" s="17">
        <v>12.7</v>
      </c>
      <c r="HQ501" s="17">
        <v>12.71</v>
      </c>
      <c r="HR501" s="17">
        <v>12.7</v>
      </c>
      <c r="HS501" s="17">
        <v>12.7</v>
      </c>
      <c r="HT501" s="17">
        <v>12.7</v>
      </c>
      <c r="HU501" s="17">
        <v>12.69</v>
      </c>
      <c r="HV501" s="17">
        <v>12.7</v>
      </c>
      <c r="HW501" s="17">
        <v>12.72</v>
      </c>
      <c r="HX501" s="17">
        <v>12.72</v>
      </c>
      <c r="HY501" s="17">
        <v>12.72</v>
      </c>
      <c r="HZ501" s="17">
        <v>12.7</v>
      </c>
      <c r="IA501" s="17">
        <v>12.7</v>
      </c>
      <c r="IB501" s="17">
        <v>12.7</v>
      </c>
      <c r="IC501" s="17">
        <v>12.7</v>
      </c>
      <c r="ID501" s="17">
        <v>12.71</v>
      </c>
      <c r="IE501" s="17">
        <v>12.69</v>
      </c>
      <c r="IF501" s="17">
        <v>12.69</v>
      </c>
      <c r="IG501" s="17">
        <v>12.68</v>
      </c>
      <c r="IH501" s="17">
        <v>12.68</v>
      </c>
      <c r="II501" s="17">
        <v>12.69</v>
      </c>
      <c r="IJ501" s="17">
        <v>12.69</v>
      </c>
      <c r="IK501" s="17">
        <v>12.71</v>
      </c>
      <c r="IL501" s="17">
        <v>12.71</v>
      </c>
      <c r="IM501" s="17">
        <v>12.71</v>
      </c>
      <c r="IN501" s="17">
        <v>12.73</v>
      </c>
      <c r="IO501" s="17">
        <v>12.73</v>
      </c>
      <c r="IP501" s="17">
        <v>12.73</v>
      </c>
      <c r="IQ501" s="17">
        <v>12.73</v>
      </c>
      <c r="IR501" s="17">
        <v>12.72</v>
      </c>
      <c r="IS501" s="17">
        <v>12.71</v>
      </c>
      <c r="IT501" s="17">
        <v>12.71</v>
      </c>
      <c r="IU501" s="17">
        <v>12.71</v>
      </c>
      <c r="IV501" s="17">
        <v>12.71</v>
      </c>
      <c r="IW501" s="17">
        <v>12.72</v>
      </c>
      <c r="IX501" s="17">
        <v>12.72</v>
      </c>
      <c r="IY501" s="17">
        <v>12.72</v>
      </c>
    </row>
    <row r="502" spans="1:259" x14ac:dyDescent="0.15">
      <c r="A502" s="17" t="s">
        <v>258</v>
      </c>
      <c r="B502" s="17" t="s">
        <v>259</v>
      </c>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c r="AA502" s="26"/>
      <c r="AB502" s="17"/>
      <c r="AC502" s="26"/>
      <c r="AD502" s="26"/>
      <c r="AE502" s="17"/>
      <c r="AF502" s="17"/>
      <c r="AG502" s="17"/>
      <c r="AH502" s="17"/>
      <c r="AI502" s="17"/>
      <c r="AJ502" s="17"/>
      <c r="AK502" s="17"/>
      <c r="AL502" s="17"/>
      <c r="AM502" s="17"/>
      <c r="AN502" s="17"/>
      <c r="AO502" s="17"/>
      <c r="AP502" s="17"/>
      <c r="AQ502" s="17"/>
      <c r="AR502" s="17"/>
      <c r="AS502" s="17"/>
      <c r="AT502" s="17"/>
      <c r="AU502" s="17"/>
      <c r="AV502" s="17"/>
      <c r="AW502" s="17"/>
      <c r="AX502" s="17"/>
      <c r="AY502" s="17"/>
      <c r="AZ502" s="17"/>
      <c r="BA502" s="17"/>
      <c r="BB502" s="17"/>
      <c r="BC502" s="17"/>
      <c r="BD502" s="17"/>
      <c r="BE502" s="17"/>
      <c r="BF502" s="17"/>
      <c r="BG502" s="17"/>
      <c r="BH502" s="17"/>
      <c r="BI502" s="17"/>
      <c r="BJ502" s="26"/>
      <c r="BK502" s="17"/>
      <c r="BL502" s="17"/>
      <c r="BM502" s="17"/>
      <c r="BN502" s="17"/>
      <c r="BO502" s="17"/>
      <c r="BP502" s="17"/>
      <c r="BQ502" s="17"/>
      <c r="BR502" s="17"/>
      <c r="BS502" s="17"/>
      <c r="BT502" s="17"/>
      <c r="BU502" s="17"/>
      <c r="BV502" s="17"/>
      <c r="BW502" s="17"/>
      <c r="BX502" s="26"/>
      <c r="BY502" s="26"/>
      <c r="BZ502" s="26"/>
      <c r="CA502" s="26"/>
      <c r="CB502" s="26"/>
      <c r="CC502" s="17"/>
      <c r="CD502" s="17"/>
      <c r="CE502" s="17"/>
      <c r="CF502" s="17"/>
      <c r="CG502" s="17"/>
      <c r="CH502" s="17"/>
      <c r="CI502" s="17"/>
      <c r="CJ502" s="26"/>
      <c r="CK502" s="17"/>
      <c r="CL502" s="17"/>
      <c r="CM502" s="17"/>
      <c r="CN502" s="17"/>
      <c r="CO502" s="17"/>
      <c r="CP502" s="17"/>
      <c r="CQ502" s="17"/>
      <c r="CR502" s="17"/>
      <c r="CS502" s="17"/>
      <c r="CT502" s="17"/>
      <c r="CU502" s="17"/>
      <c r="CV502" s="17"/>
      <c r="CW502" s="17"/>
      <c r="CX502" s="17"/>
      <c r="CY502" s="26"/>
      <c r="CZ502" s="26"/>
      <c r="DA502" s="26"/>
      <c r="DB502" s="17"/>
      <c r="DC502" s="17"/>
      <c r="DD502" s="17"/>
      <c r="DE502" s="17"/>
      <c r="DF502" s="17"/>
      <c r="DG502" s="17"/>
      <c r="DH502" s="26"/>
      <c r="DI502" s="17"/>
      <c r="DJ502" s="17"/>
      <c r="DK502" s="17"/>
      <c r="DL502" s="17"/>
      <c r="DM502" s="17">
        <v>10.210000000000001</v>
      </c>
      <c r="DN502" s="17">
        <v>10.210000000000001</v>
      </c>
      <c r="DO502" s="17">
        <v>10.199999999999999</v>
      </c>
      <c r="DP502" s="17">
        <v>10.210000000000001</v>
      </c>
      <c r="DQ502" s="17">
        <v>10.210000000000001</v>
      </c>
      <c r="DR502" s="17">
        <v>10.220000000000001</v>
      </c>
      <c r="DS502" s="17">
        <v>10.23</v>
      </c>
      <c r="DT502" s="17">
        <v>10.210000000000001</v>
      </c>
      <c r="DU502" s="17">
        <v>10.210000000000001</v>
      </c>
      <c r="DV502" s="17">
        <v>10.23</v>
      </c>
      <c r="DW502" s="17">
        <v>10.220000000000001</v>
      </c>
      <c r="DX502" s="17">
        <v>10.210000000000001</v>
      </c>
      <c r="DY502" s="17">
        <v>10.199999999999999</v>
      </c>
      <c r="DZ502" s="17">
        <v>10.199999999999999</v>
      </c>
      <c r="EA502" s="17">
        <v>10.18</v>
      </c>
      <c r="EB502" s="17">
        <v>10.18</v>
      </c>
      <c r="EC502" s="17">
        <v>10.18</v>
      </c>
      <c r="ED502" s="17">
        <v>10.19</v>
      </c>
      <c r="EE502" s="17">
        <v>10.18</v>
      </c>
      <c r="EF502" s="17">
        <v>10.17</v>
      </c>
      <c r="EG502" s="17">
        <v>10.17</v>
      </c>
      <c r="EH502" s="17">
        <v>10.17</v>
      </c>
      <c r="EI502" s="17">
        <v>10.19</v>
      </c>
      <c r="EJ502" s="17">
        <v>10.16</v>
      </c>
      <c r="EK502" s="17">
        <v>10.16</v>
      </c>
      <c r="EL502" s="17">
        <v>10.15</v>
      </c>
      <c r="EM502" s="17">
        <v>10.16</v>
      </c>
      <c r="EN502" s="17">
        <v>10.17</v>
      </c>
      <c r="EO502" s="17">
        <v>10.17</v>
      </c>
      <c r="EP502" s="17">
        <v>10.17</v>
      </c>
      <c r="EQ502" s="17">
        <v>10.17</v>
      </c>
      <c r="ER502" s="17">
        <v>10.17</v>
      </c>
      <c r="ES502" s="17">
        <v>10.17</v>
      </c>
      <c r="ET502" s="17">
        <v>10.17</v>
      </c>
      <c r="EU502" s="17">
        <v>10.16</v>
      </c>
      <c r="EV502" s="17">
        <v>10.17</v>
      </c>
      <c r="EW502" s="17">
        <v>10.16</v>
      </c>
      <c r="EX502" s="17">
        <v>10.16</v>
      </c>
      <c r="EY502" s="17">
        <v>10.16</v>
      </c>
      <c r="EZ502" s="17">
        <v>10.16</v>
      </c>
      <c r="FA502" s="17">
        <v>10.16</v>
      </c>
      <c r="FB502" s="17">
        <v>10.17</v>
      </c>
      <c r="FC502" s="17">
        <v>10.16</v>
      </c>
      <c r="FD502" s="17">
        <v>10.17</v>
      </c>
      <c r="FE502" s="17">
        <v>10.16</v>
      </c>
      <c r="FF502" s="17">
        <v>10.17</v>
      </c>
      <c r="FG502" s="17">
        <v>10.18</v>
      </c>
      <c r="FH502" s="17">
        <v>10.17</v>
      </c>
      <c r="FI502" s="17">
        <v>10.17</v>
      </c>
      <c r="FJ502" s="17">
        <v>10.19</v>
      </c>
      <c r="FK502" s="17">
        <v>10.19</v>
      </c>
      <c r="FL502" s="17">
        <v>10.18</v>
      </c>
      <c r="FM502" s="17">
        <v>10.16</v>
      </c>
      <c r="FN502" s="17">
        <v>10.16</v>
      </c>
      <c r="FO502" s="17">
        <v>10.16</v>
      </c>
      <c r="FP502" s="17">
        <v>10.15</v>
      </c>
      <c r="FQ502" s="17">
        <v>10.16</v>
      </c>
      <c r="FR502" s="17">
        <v>10.15</v>
      </c>
      <c r="FS502" s="17">
        <v>10.130000000000001</v>
      </c>
      <c r="FT502" s="17">
        <v>10.14</v>
      </c>
      <c r="FU502" s="17">
        <v>10.130000000000001</v>
      </c>
      <c r="FV502" s="17">
        <v>10.130000000000001</v>
      </c>
      <c r="FW502" s="17">
        <v>10.130000000000001</v>
      </c>
      <c r="FX502" s="17">
        <v>10.15</v>
      </c>
      <c r="FY502" s="17">
        <v>10.15</v>
      </c>
      <c r="FZ502" s="17">
        <v>10.15</v>
      </c>
      <c r="GA502" s="17">
        <v>10.15</v>
      </c>
      <c r="GB502" s="17">
        <v>10.130000000000001</v>
      </c>
      <c r="GC502" s="17">
        <v>10.130000000000001</v>
      </c>
      <c r="GD502" s="17">
        <v>10.119999999999999</v>
      </c>
      <c r="GE502" s="17">
        <v>10.130000000000001</v>
      </c>
      <c r="GF502" s="17">
        <v>10.119999999999999</v>
      </c>
      <c r="GG502" s="17">
        <v>10.1</v>
      </c>
      <c r="GH502" s="17">
        <v>10.09</v>
      </c>
      <c r="GI502" s="17">
        <v>10.09</v>
      </c>
      <c r="GJ502" s="17">
        <v>10.1</v>
      </c>
      <c r="GK502" s="17">
        <v>10.1</v>
      </c>
      <c r="GL502" s="17">
        <v>10.09</v>
      </c>
      <c r="GM502" s="17">
        <v>10.08</v>
      </c>
      <c r="GN502" s="17">
        <v>10.08</v>
      </c>
      <c r="GO502" s="17">
        <v>10.09</v>
      </c>
      <c r="GP502" s="17">
        <v>10.1</v>
      </c>
      <c r="GQ502" s="17">
        <v>10.1</v>
      </c>
      <c r="GR502" s="17">
        <v>10.119999999999999</v>
      </c>
      <c r="GS502" s="17">
        <v>10.119999999999999</v>
      </c>
      <c r="GT502" s="17">
        <v>10.1</v>
      </c>
      <c r="GU502" s="17">
        <v>10.1</v>
      </c>
      <c r="GV502" s="17">
        <v>10.1</v>
      </c>
      <c r="GW502" s="17">
        <v>10.09</v>
      </c>
      <c r="GX502" s="17">
        <v>10.09</v>
      </c>
      <c r="GY502" s="17">
        <v>10.08</v>
      </c>
      <c r="GZ502" s="17">
        <v>10.07</v>
      </c>
      <c r="HA502" s="17">
        <v>10.06</v>
      </c>
      <c r="HB502" s="17">
        <v>10.050000000000001</v>
      </c>
      <c r="HC502" s="17">
        <v>10.07</v>
      </c>
      <c r="HD502" s="17">
        <v>10.06</v>
      </c>
      <c r="HE502" s="17">
        <v>10.06</v>
      </c>
      <c r="HF502" s="17">
        <v>10.039999999999999</v>
      </c>
      <c r="HG502" s="17">
        <v>10.029999999999999</v>
      </c>
      <c r="HH502" s="17">
        <v>10</v>
      </c>
      <c r="HI502" s="17">
        <v>9.99</v>
      </c>
      <c r="HJ502" s="17">
        <v>10.050000000000001</v>
      </c>
      <c r="HK502" s="17">
        <v>10.050000000000001</v>
      </c>
      <c r="HL502" s="17">
        <v>10.050000000000001</v>
      </c>
      <c r="HM502" s="17">
        <v>10.029999999999999</v>
      </c>
      <c r="HN502" s="17">
        <v>10.039999999999999</v>
      </c>
      <c r="HO502" s="17">
        <v>10.039999999999999</v>
      </c>
      <c r="HP502" s="17">
        <v>10.029999999999999</v>
      </c>
      <c r="HQ502" s="17">
        <v>10.01</v>
      </c>
      <c r="HR502" s="17">
        <v>10.02</v>
      </c>
      <c r="HS502" s="17">
        <v>10.039999999999999</v>
      </c>
      <c r="HT502" s="17">
        <v>10.029999999999999</v>
      </c>
      <c r="HU502" s="17">
        <v>10.039999999999999</v>
      </c>
      <c r="HV502" s="17">
        <v>10.029999999999999</v>
      </c>
      <c r="HW502" s="17">
        <v>10.039999999999999</v>
      </c>
      <c r="HX502" s="17">
        <v>10.039999999999999</v>
      </c>
      <c r="HY502" s="17">
        <v>10.039999999999999</v>
      </c>
      <c r="HZ502" s="17">
        <v>10.050000000000001</v>
      </c>
      <c r="IA502" s="17">
        <v>10</v>
      </c>
      <c r="IB502" s="17">
        <v>10.029999999999999</v>
      </c>
      <c r="IC502" s="17">
        <v>10.01</v>
      </c>
      <c r="ID502" s="17">
        <v>10.02</v>
      </c>
      <c r="IE502" s="17">
        <v>10.029999999999999</v>
      </c>
      <c r="IF502" s="17">
        <v>10.02</v>
      </c>
      <c r="IG502" s="17">
        <v>10.01</v>
      </c>
      <c r="IH502" s="17">
        <v>10</v>
      </c>
      <c r="II502" s="17">
        <v>10</v>
      </c>
      <c r="IJ502" s="17">
        <v>10.01</v>
      </c>
      <c r="IK502" s="17">
        <v>10.01</v>
      </c>
      <c r="IL502" s="17">
        <v>9.99</v>
      </c>
      <c r="IM502" s="17">
        <v>10</v>
      </c>
      <c r="IN502" s="17">
        <v>10</v>
      </c>
      <c r="IO502" s="17">
        <v>9.99</v>
      </c>
      <c r="IP502" s="17">
        <v>10</v>
      </c>
      <c r="IQ502" s="17">
        <v>10</v>
      </c>
      <c r="IR502" s="17">
        <v>10</v>
      </c>
      <c r="IS502" s="17">
        <v>10</v>
      </c>
      <c r="IT502" s="17">
        <v>10</v>
      </c>
      <c r="IU502" s="17">
        <v>9.99</v>
      </c>
      <c r="IV502" s="17">
        <v>9.99</v>
      </c>
      <c r="IW502" s="17">
        <v>9.99</v>
      </c>
      <c r="IX502" s="17">
        <v>9.99</v>
      </c>
      <c r="IY502" s="17">
        <v>10</v>
      </c>
    </row>
    <row r="503" spans="1:259" x14ac:dyDescent="0.15">
      <c r="A503" s="17" t="s">
        <v>4461</v>
      </c>
      <c r="B503" s="17" t="s">
        <v>4794</v>
      </c>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c r="AA503" s="26"/>
      <c r="AB503" s="17"/>
      <c r="AC503" s="26"/>
      <c r="AD503" s="26"/>
      <c r="AE503" s="17"/>
      <c r="AF503" s="17"/>
      <c r="AG503" s="17"/>
      <c r="AH503" s="17"/>
      <c r="AI503" s="17"/>
      <c r="AJ503" s="17"/>
      <c r="AK503" s="17"/>
      <c r="AL503" s="17"/>
      <c r="AM503" s="17"/>
      <c r="AN503" s="17"/>
      <c r="AO503" s="17"/>
      <c r="AP503" s="17"/>
      <c r="AQ503" s="17"/>
      <c r="AR503" s="17"/>
      <c r="AS503" s="17"/>
      <c r="AT503" s="17"/>
      <c r="AU503" s="17"/>
      <c r="AV503" s="17"/>
      <c r="AW503" s="17"/>
      <c r="AX503" s="17"/>
      <c r="AY503" s="17"/>
      <c r="AZ503" s="17"/>
      <c r="BA503" s="17"/>
      <c r="BB503" s="17"/>
      <c r="BC503" s="17"/>
      <c r="BD503" s="17"/>
      <c r="BE503" s="17"/>
      <c r="BF503" s="17"/>
      <c r="BG503" s="17"/>
      <c r="BH503" s="17"/>
      <c r="BI503" s="17"/>
      <c r="BJ503" s="26"/>
      <c r="BK503" s="17"/>
      <c r="BL503" s="17"/>
      <c r="BM503" s="17"/>
      <c r="BN503" s="17"/>
      <c r="BO503" s="17"/>
      <c r="BP503" s="17"/>
      <c r="BQ503" s="17"/>
      <c r="BR503" s="17"/>
      <c r="BS503" s="17"/>
      <c r="BT503" s="17"/>
      <c r="BU503" s="17"/>
      <c r="BV503" s="17"/>
      <c r="BW503" s="17"/>
      <c r="BX503" s="26"/>
      <c r="BY503" s="26"/>
      <c r="BZ503" s="26"/>
      <c r="CA503" s="26"/>
      <c r="CB503" s="26"/>
      <c r="CC503" s="17"/>
      <c r="CD503" s="17"/>
      <c r="CE503" s="17"/>
      <c r="CF503" s="17"/>
      <c r="CG503" s="17"/>
      <c r="CH503" s="17"/>
      <c r="CI503" s="17"/>
      <c r="CJ503" s="26"/>
      <c r="CK503" s="17"/>
      <c r="CL503" s="17"/>
      <c r="CM503" s="17"/>
      <c r="CN503" s="17"/>
      <c r="CO503" s="17"/>
      <c r="CP503" s="17"/>
      <c r="CQ503" s="17"/>
      <c r="CR503" s="17"/>
      <c r="CS503" s="17"/>
      <c r="CT503" s="17"/>
      <c r="CU503" s="17"/>
      <c r="CV503" s="17"/>
      <c r="CW503" s="17"/>
      <c r="CX503" s="17"/>
      <c r="CY503" s="26"/>
      <c r="CZ503" s="26"/>
      <c r="DA503" s="26"/>
      <c r="DB503" s="17"/>
      <c r="DC503" s="17"/>
      <c r="DD503" s="17"/>
      <c r="DE503" s="17"/>
      <c r="DF503" s="17"/>
      <c r="DG503" s="17"/>
      <c r="DH503" s="26"/>
      <c r="DI503" s="17"/>
      <c r="DJ503" s="17"/>
      <c r="DK503" s="17"/>
      <c r="DL503" s="17"/>
      <c r="DM503" s="17">
        <v>16.2</v>
      </c>
      <c r="DN503" s="17">
        <v>16.22</v>
      </c>
      <c r="DO503" s="17">
        <v>16.25</v>
      </c>
      <c r="DP503" s="17">
        <v>16.25</v>
      </c>
      <c r="DQ503" s="17">
        <v>16.27</v>
      </c>
      <c r="DR503" s="17">
        <v>16.27</v>
      </c>
      <c r="DS503" s="17">
        <v>16.239999999999998</v>
      </c>
      <c r="DT503" s="17">
        <v>16.23</v>
      </c>
      <c r="DU503" s="17">
        <v>16.22</v>
      </c>
      <c r="DV503" s="17">
        <v>16.23</v>
      </c>
      <c r="DW503" s="17">
        <v>16.2</v>
      </c>
      <c r="DX503" s="17">
        <v>16.18</v>
      </c>
      <c r="DY503" s="17">
        <v>16.190000000000001</v>
      </c>
      <c r="DZ503" s="17">
        <v>16.190000000000001</v>
      </c>
      <c r="EA503" s="17">
        <v>16.149999999999999</v>
      </c>
      <c r="EB503" s="17">
        <v>16.18</v>
      </c>
      <c r="EC503" s="17">
        <v>16.190000000000001</v>
      </c>
      <c r="ED503" s="17">
        <v>16.170000000000002</v>
      </c>
      <c r="EE503" s="17">
        <v>16.149999999999999</v>
      </c>
      <c r="EF503" s="17">
        <v>16.16</v>
      </c>
      <c r="EG503" s="17">
        <v>16.18</v>
      </c>
      <c r="EH503" s="17">
        <v>16.190000000000001</v>
      </c>
      <c r="EI503" s="17">
        <v>16.170000000000002</v>
      </c>
      <c r="EJ503" s="17">
        <v>16.2</v>
      </c>
      <c r="EK503" s="17">
        <v>16.22</v>
      </c>
      <c r="EL503" s="17">
        <v>16.16</v>
      </c>
      <c r="EM503" s="17">
        <v>16.170000000000002</v>
      </c>
      <c r="EN503" s="17">
        <v>16.18</v>
      </c>
      <c r="EO503" s="17">
        <v>16.170000000000002</v>
      </c>
      <c r="EP503" s="17">
        <v>16.170000000000002</v>
      </c>
      <c r="EQ503" s="17">
        <v>16.18</v>
      </c>
      <c r="ER503" s="17">
        <v>16.170000000000002</v>
      </c>
      <c r="ES503" s="17">
        <v>16.170000000000002</v>
      </c>
      <c r="ET503" s="17">
        <v>16.170000000000002</v>
      </c>
      <c r="EU503" s="17">
        <v>16.18</v>
      </c>
      <c r="EV503" s="17">
        <v>16.170000000000002</v>
      </c>
      <c r="EW503" s="17">
        <v>16.170000000000002</v>
      </c>
      <c r="EX503" s="17">
        <v>16.170000000000002</v>
      </c>
      <c r="EY503" s="17">
        <v>16.170000000000002</v>
      </c>
      <c r="EZ503" s="17">
        <v>16.149999999999999</v>
      </c>
      <c r="FA503" s="17">
        <v>16.14</v>
      </c>
      <c r="FB503" s="17">
        <v>16.14</v>
      </c>
      <c r="FC503" s="17">
        <v>16.14</v>
      </c>
      <c r="FD503" s="17">
        <v>16.14</v>
      </c>
      <c r="FE503" s="17">
        <v>16.13</v>
      </c>
      <c r="FF503" s="17">
        <v>16.149999999999999</v>
      </c>
      <c r="FG503" s="17">
        <v>16.149999999999999</v>
      </c>
      <c r="FH503" s="17">
        <v>16.149999999999999</v>
      </c>
      <c r="FI503" s="17">
        <v>16.170000000000002</v>
      </c>
      <c r="FJ503" s="17">
        <v>16.190000000000001</v>
      </c>
      <c r="FK503" s="17">
        <v>16.21</v>
      </c>
      <c r="FL503" s="17">
        <v>16.21</v>
      </c>
      <c r="FM503" s="17">
        <v>16.2</v>
      </c>
      <c r="FN503" s="17">
        <v>16.22</v>
      </c>
      <c r="FO503" s="17">
        <v>16.22</v>
      </c>
      <c r="FP503" s="17">
        <v>16.2</v>
      </c>
      <c r="FQ503" s="17">
        <v>16.2</v>
      </c>
      <c r="FR503" s="17">
        <v>16.2</v>
      </c>
      <c r="FS503" s="17">
        <v>16.190000000000001</v>
      </c>
      <c r="FT503" s="17">
        <v>16.2</v>
      </c>
      <c r="FU503" s="17">
        <v>16.2</v>
      </c>
      <c r="FV503" s="17">
        <v>16.2</v>
      </c>
      <c r="FW503" s="17">
        <v>16.2</v>
      </c>
      <c r="FX503" s="17">
        <v>16.239999999999998</v>
      </c>
      <c r="FY503" s="17">
        <v>16.350000000000001</v>
      </c>
      <c r="FZ503" s="17">
        <v>16.309999999999999</v>
      </c>
      <c r="GA503" s="17">
        <v>16.32</v>
      </c>
      <c r="GB503" s="17">
        <v>16.3</v>
      </c>
      <c r="GC503" s="17">
        <v>16.329999999999998</v>
      </c>
      <c r="GD503" s="17">
        <v>16.32</v>
      </c>
      <c r="GE503" s="17">
        <v>16.329999999999998</v>
      </c>
      <c r="GF503" s="17">
        <v>16.329999999999998</v>
      </c>
      <c r="GG503" s="17">
        <v>16.32</v>
      </c>
      <c r="GH503" s="17">
        <v>16.27</v>
      </c>
      <c r="GI503" s="17">
        <v>16.27</v>
      </c>
      <c r="GJ503" s="17">
        <v>16.309999999999999</v>
      </c>
      <c r="GK503" s="17">
        <v>16.28</v>
      </c>
      <c r="GL503" s="17">
        <v>16.25</v>
      </c>
      <c r="GM503" s="17">
        <v>16.25</v>
      </c>
      <c r="GN503" s="17">
        <v>16.260000000000002</v>
      </c>
      <c r="GO503" s="17">
        <v>16.28</v>
      </c>
      <c r="GP503" s="17">
        <v>16.309999999999999</v>
      </c>
      <c r="GQ503" s="17">
        <v>16.36</v>
      </c>
      <c r="GR503" s="17">
        <v>16.32</v>
      </c>
      <c r="GS503" s="17">
        <v>16.32</v>
      </c>
      <c r="GT503" s="17">
        <v>16.3</v>
      </c>
      <c r="GU503" s="17">
        <v>16.3</v>
      </c>
      <c r="GV503" s="17">
        <v>16.29</v>
      </c>
      <c r="GW503" s="17">
        <v>16.3</v>
      </c>
      <c r="GX503" s="17">
        <v>16.3</v>
      </c>
      <c r="GY503" s="17">
        <v>16.3</v>
      </c>
      <c r="GZ503" s="17">
        <v>16.29</v>
      </c>
      <c r="HA503" s="17">
        <v>16.28</v>
      </c>
      <c r="HB503" s="17">
        <v>16.260000000000002</v>
      </c>
      <c r="HC503" s="17">
        <v>16.25</v>
      </c>
      <c r="HD503" s="17">
        <v>16.25</v>
      </c>
      <c r="HE503" s="17">
        <v>16.27</v>
      </c>
      <c r="HF503" s="17">
        <v>16.260000000000002</v>
      </c>
      <c r="HG503" s="17">
        <v>16.21</v>
      </c>
      <c r="HH503" s="17">
        <v>16.190000000000001</v>
      </c>
      <c r="HI503" s="17">
        <v>16.170000000000002</v>
      </c>
      <c r="HJ503" s="17">
        <v>16.190000000000001</v>
      </c>
      <c r="HK503" s="17">
        <v>16.2</v>
      </c>
      <c r="HL503" s="17">
        <v>16.21</v>
      </c>
      <c r="HM503" s="17">
        <v>16.16</v>
      </c>
      <c r="HN503" s="17">
        <v>16.16</v>
      </c>
      <c r="HO503" s="17">
        <v>16.2</v>
      </c>
      <c r="HP503" s="17">
        <v>16.239999999999998</v>
      </c>
      <c r="HQ503" s="17">
        <v>16.23</v>
      </c>
      <c r="HR503" s="17">
        <v>16.21</v>
      </c>
      <c r="HS503" s="17">
        <v>16.190000000000001</v>
      </c>
      <c r="HT503" s="17">
        <v>16.21</v>
      </c>
      <c r="HU503" s="17">
        <v>16.2</v>
      </c>
      <c r="HV503" s="17">
        <v>16.21</v>
      </c>
      <c r="HW503" s="17">
        <v>16.21</v>
      </c>
      <c r="HX503" s="17">
        <v>16.22</v>
      </c>
      <c r="HY503" s="17">
        <v>16.21</v>
      </c>
      <c r="HZ503" s="17">
        <v>16.23</v>
      </c>
      <c r="IA503" s="17">
        <v>16.239999999999998</v>
      </c>
      <c r="IB503" s="17">
        <v>16.23</v>
      </c>
      <c r="IC503" s="17">
        <v>16.239999999999998</v>
      </c>
      <c r="ID503" s="17">
        <v>16.260000000000002</v>
      </c>
      <c r="IE503" s="17">
        <v>16.29</v>
      </c>
      <c r="IF503" s="17">
        <v>16.27</v>
      </c>
      <c r="IG503" s="17">
        <v>16.260000000000002</v>
      </c>
      <c r="IH503" s="17">
        <v>16.260000000000002</v>
      </c>
      <c r="II503" s="17">
        <v>16.25</v>
      </c>
      <c r="IJ503" s="17">
        <v>16.25</v>
      </c>
      <c r="IK503" s="17">
        <v>16.2</v>
      </c>
      <c r="IL503" s="17">
        <v>16.22</v>
      </c>
      <c r="IM503" s="17">
        <v>16.25</v>
      </c>
      <c r="IN503" s="17">
        <v>16.260000000000002</v>
      </c>
      <c r="IO503" s="17">
        <v>16.25</v>
      </c>
      <c r="IP503" s="17">
        <v>16.25</v>
      </c>
      <c r="IQ503" s="17">
        <v>16.25</v>
      </c>
      <c r="IR503" s="17">
        <v>16.25</v>
      </c>
      <c r="IS503" s="17">
        <v>16.27</v>
      </c>
      <c r="IT503" s="17">
        <v>16.32</v>
      </c>
      <c r="IU503" s="17">
        <v>16.34</v>
      </c>
      <c r="IV503" s="17">
        <v>16.329999999999998</v>
      </c>
      <c r="IW503" s="17">
        <v>16.32</v>
      </c>
      <c r="IX503" s="17">
        <v>16.32</v>
      </c>
      <c r="IY503" s="17">
        <v>16.32</v>
      </c>
    </row>
    <row r="504" spans="1:259" x14ac:dyDescent="0.15">
      <c r="A504" s="17" t="s">
        <v>162</v>
      </c>
      <c r="B504" s="17" t="s">
        <v>163</v>
      </c>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c r="AA504" s="26"/>
      <c r="AB504" s="17"/>
      <c r="AC504" s="26"/>
      <c r="AD504" s="26"/>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17"/>
      <c r="BB504" s="17"/>
      <c r="BC504" s="17"/>
      <c r="BD504" s="17"/>
      <c r="BE504" s="17"/>
      <c r="BF504" s="17"/>
      <c r="BG504" s="17"/>
      <c r="BH504" s="17"/>
      <c r="BI504" s="17"/>
      <c r="BJ504" s="26"/>
      <c r="BK504" s="17"/>
      <c r="BL504" s="17"/>
      <c r="BM504" s="17"/>
      <c r="BN504" s="17"/>
      <c r="BO504" s="17"/>
      <c r="BP504" s="17"/>
      <c r="BQ504" s="17"/>
      <c r="BR504" s="17"/>
      <c r="BS504" s="17"/>
      <c r="BT504" s="17"/>
      <c r="BU504" s="17"/>
      <c r="BV504" s="17"/>
      <c r="BW504" s="17"/>
      <c r="BX504" s="26"/>
      <c r="BY504" s="26"/>
      <c r="BZ504" s="26"/>
      <c r="CA504" s="26"/>
      <c r="CB504" s="26"/>
      <c r="CC504" s="17"/>
      <c r="CD504" s="17"/>
      <c r="CE504" s="17"/>
      <c r="CF504" s="17"/>
      <c r="CG504" s="17"/>
      <c r="CH504" s="17"/>
      <c r="CI504" s="17"/>
      <c r="CJ504" s="26"/>
      <c r="CK504" s="17"/>
      <c r="CL504" s="17"/>
      <c r="CM504" s="17"/>
      <c r="CN504" s="17"/>
      <c r="CO504" s="17"/>
      <c r="CP504" s="17"/>
      <c r="CQ504" s="17"/>
      <c r="CR504" s="17"/>
      <c r="CS504" s="17"/>
      <c r="CT504" s="17"/>
      <c r="CU504" s="17"/>
      <c r="CV504" s="17"/>
      <c r="CW504" s="17"/>
      <c r="CX504" s="17"/>
      <c r="CY504" s="26"/>
      <c r="CZ504" s="26"/>
      <c r="DA504" s="26"/>
      <c r="DB504" s="17"/>
      <c r="DC504" s="17"/>
      <c r="DD504" s="17"/>
      <c r="DE504" s="17"/>
      <c r="DF504" s="17"/>
      <c r="DG504" s="17"/>
      <c r="DH504" s="26"/>
      <c r="DI504" s="17"/>
      <c r="DJ504" s="17"/>
      <c r="DK504" s="17"/>
      <c r="DL504" s="17"/>
      <c r="DM504" s="17">
        <v>10.57</v>
      </c>
      <c r="DN504" s="17">
        <v>10.57</v>
      </c>
      <c r="DO504" s="17">
        <v>10.57</v>
      </c>
      <c r="DP504" s="17">
        <v>10.57</v>
      </c>
      <c r="DQ504" s="17">
        <v>10.57</v>
      </c>
      <c r="DR504" s="17">
        <v>10.57</v>
      </c>
      <c r="DS504" s="17">
        <v>10.57</v>
      </c>
      <c r="DT504" s="17">
        <v>10.57</v>
      </c>
      <c r="DU504" s="17">
        <v>10.57</v>
      </c>
      <c r="DV504" s="17">
        <v>10.57</v>
      </c>
      <c r="DW504" s="17">
        <v>10.57</v>
      </c>
      <c r="DX504" s="17">
        <v>10.57</v>
      </c>
      <c r="DY504" s="17">
        <v>10.57</v>
      </c>
      <c r="DZ504" s="17">
        <v>10.57</v>
      </c>
      <c r="EA504" s="17">
        <v>10.57</v>
      </c>
      <c r="EB504" s="17">
        <v>10.57</v>
      </c>
      <c r="EC504" s="17">
        <v>10.57</v>
      </c>
      <c r="ED504" s="17">
        <v>10.57</v>
      </c>
      <c r="EE504" s="17">
        <v>10.57</v>
      </c>
      <c r="EF504" s="17">
        <v>10.57</v>
      </c>
      <c r="EG504" s="17">
        <v>10.57</v>
      </c>
      <c r="EH504" s="17">
        <v>10.57</v>
      </c>
      <c r="EI504" s="17">
        <v>10.57</v>
      </c>
      <c r="EJ504" s="17">
        <v>10.57</v>
      </c>
      <c r="EK504" s="17">
        <v>10.57</v>
      </c>
      <c r="EL504" s="17">
        <v>10.57</v>
      </c>
      <c r="EM504" s="17">
        <v>10.57</v>
      </c>
      <c r="EN504" s="17">
        <v>10.57</v>
      </c>
      <c r="EO504" s="17">
        <v>10.57</v>
      </c>
      <c r="EP504" s="17">
        <v>10.57</v>
      </c>
      <c r="EQ504" s="17">
        <v>10.57</v>
      </c>
      <c r="ER504" s="17">
        <v>10.57</v>
      </c>
      <c r="ES504" s="17">
        <v>10.57</v>
      </c>
      <c r="ET504" s="17">
        <v>10.57</v>
      </c>
      <c r="EU504" s="17">
        <v>10.57</v>
      </c>
      <c r="EV504" s="17">
        <v>10.57</v>
      </c>
      <c r="EW504" s="17">
        <v>10.57</v>
      </c>
      <c r="EX504" s="17">
        <v>10.57</v>
      </c>
      <c r="EY504" s="17">
        <v>10.57</v>
      </c>
      <c r="EZ504" s="17">
        <v>10.57</v>
      </c>
      <c r="FA504" s="17">
        <v>10.57</v>
      </c>
      <c r="FB504" s="17">
        <v>10.57</v>
      </c>
      <c r="FC504" s="17">
        <v>10.57</v>
      </c>
      <c r="FD504" s="17">
        <v>10.57</v>
      </c>
      <c r="FE504" s="17">
        <v>10.57</v>
      </c>
      <c r="FF504" s="17">
        <v>10.57</v>
      </c>
      <c r="FG504" s="17">
        <v>10.57</v>
      </c>
      <c r="FH504" s="17">
        <v>10.57</v>
      </c>
      <c r="FI504" s="17">
        <v>10.57</v>
      </c>
      <c r="FJ504" s="17">
        <v>10.57</v>
      </c>
      <c r="FK504" s="17">
        <v>10.57</v>
      </c>
      <c r="FL504" s="17">
        <v>10.57</v>
      </c>
      <c r="FM504" s="17">
        <v>10.57</v>
      </c>
      <c r="FN504" s="17">
        <v>10.57</v>
      </c>
      <c r="FO504" s="17">
        <v>10.57</v>
      </c>
      <c r="FP504" s="17">
        <v>10.57</v>
      </c>
      <c r="FQ504" s="17">
        <v>10.57</v>
      </c>
      <c r="FR504" s="17">
        <v>10.57</v>
      </c>
      <c r="FS504" s="17">
        <v>10.57</v>
      </c>
      <c r="FT504" s="17">
        <v>10.57</v>
      </c>
      <c r="FU504" s="17">
        <v>10.57</v>
      </c>
      <c r="FV504" s="17">
        <v>10.57</v>
      </c>
      <c r="FW504" s="17">
        <v>10.57</v>
      </c>
      <c r="FX504" s="17">
        <v>10.57</v>
      </c>
      <c r="FY504" s="17">
        <v>10.57</v>
      </c>
      <c r="FZ504" s="17">
        <v>10.57</v>
      </c>
      <c r="GA504" s="17">
        <v>10.57</v>
      </c>
      <c r="GB504" s="17">
        <v>10.57</v>
      </c>
      <c r="GC504" s="17">
        <v>10.57</v>
      </c>
      <c r="GD504" s="17">
        <v>10.57</v>
      </c>
      <c r="GE504" s="17">
        <v>10.57</v>
      </c>
      <c r="GF504" s="17">
        <v>10.57</v>
      </c>
      <c r="GG504" s="17">
        <v>10.57</v>
      </c>
      <c r="GH504" s="17">
        <v>10.57</v>
      </c>
      <c r="GI504" s="17">
        <v>10.57</v>
      </c>
      <c r="GJ504" s="17">
        <v>10.57</v>
      </c>
      <c r="GK504" s="17">
        <v>10.57</v>
      </c>
      <c r="GL504" s="17">
        <v>10.57</v>
      </c>
      <c r="GM504" s="17">
        <v>10.57</v>
      </c>
      <c r="GN504" s="17">
        <v>10.57</v>
      </c>
      <c r="GO504" s="17">
        <v>10.57</v>
      </c>
      <c r="GP504" s="17">
        <v>10.57</v>
      </c>
      <c r="GQ504" s="17">
        <v>10.57</v>
      </c>
      <c r="GR504" s="17">
        <v>10.57</v>
      </c>
      <c r="GS504" s="17">
        <v>10.57</v>
      </c>
      <c r="GT504" s="17">
        <v>10.57</v>
      </c>
      <c r="GU504" s="17">
        <v>10.57</v>
      </c>
      <c r="GV504" s="17">
        <v>10.57</v>
      </c>
      <c r="GW504" s="17">
        <v>10.57</v>
      </c>
      <c r="GX504" s="17">
        <v>10.57</v>
      </c>
      <c r="GY504" s="17">
        <v>10.57</v>
      </c>
      <c r="GZ504" s="17">
        <v>10.57</v>
      </c>
      <c r="HA504" s="17">
        <v>10.57</v>
      </c>
      <c r="HB504" s="17">
        <v>10.57</v>
      </c>
      <c r="HC504" s="17">
        <v>10.57</v>
      </c>
      <c r="HD504" s="17">
        <v>10.57</v>
      </c>
      <c r="HE504" s="17">
        <v>10.57</v>
      </c>
      <c r="HF504" s="17">
        <v>10.57</v>
      </c>
      <c r="HG504" s="17">
        <v>10.57</v>
      </c>
      <c r="HH504" s="17">
        <v>10.57</v>
      </c>
      <c r="HI504" s="17">
        <v>10.57</v>
      </c>
      <c r="HJ504" s="17">
        <v>10.57</v>
      </c>
      <c r="HK504" s="17">
        <v>10.57</v>
      </c>
      <c r="HL504" s="17">
        <v>10.57</v>
      </c>
      <c r="HM504" s="17">
        <v>10.57</v>
      </c>
      <c r="HN504" s="17">
        <v>10.57</v>
      </c>
      <c r="HO504" s="17">
        <v>10.57</v>
      </c>
      <c r="HP504" s="17">
        <v>10.57</v>
      </c>
      <c r="HQ504" s="17">
        <v>10.57</v>
      </c>
      <c r="HR504" s="17">
        <v>10.57</v>
      </c>
      <c r="HS504" s="17">
        <v>10.57</v>
      </c>
      <c r="HT504" s="17">
        <v>10.57</v>
      </c>
      <c r="HU504" s="17">
        <v>10.57</v>
      </c>
      <c r="HV504" s="17">
        <v>10.57</v>
      </c>
      <c r="HW504" s="17">
        <v>10.57</v>
      </c>
      <c r="HX504" s="17">
        <v>10.57</v>
      </c>
      <c r="HY504" s="17">
        <v>10.57</v>
      </c>
      <c r="HZ504" s="17">
        <v>10.57</v>
      </c>
      <c r="IA504" s="17">
        <v>10.57</v>
      </c>
      <c r="IB504" s="17">
        <v>10.57</v>
      </c>
      <c r="IC504" s="17">
        <v>10.57</v>
      </c>
      <c r="ID504" s="17">
        <v>10.57</v>
      </c>
      <c r="IE504" s="17">
        <v>10.57</v>
      </c>
      <c r="IF504" s="17">
        <v>10.57</v>
      </c>
      <c r="IG504" s="17">
        <v>10.57</v>
      </c>
      <c r="IH504" s="17">
        <v>10.57</v>
      </c>
      <c r="II504" s="17">
        <v>10.57</v>
      </c>
      <c r="IJ504" s="17">
        <v>10.57</v>
      </c>
      <c r="IK504" s="17">
        <v>10.57</v>
      </c>
      <c r="IL504" s="17">
        <v>10.57</v>
      </c>
      <c r="IM504" s="17">
        <v>10.57</v>
      </c>
      <c r="IN504" s="17">
        <v>10.57</v>
      </c>
      <c r="IO504" s="17">
        <v>10.57</v>
      </c>
      <c r="IP504" s="17">
        <v>10.57</v>
      </c>
      <c r="IQ504" s="17">
        <v>10.57</v>
      </c>
      <c r="IR504" s="17">
        <v>10.57</v>
      </c>
      <c r="IS504" s="17">
        <v>10.57</v>
      </c>
      <c r="IT504" s="17">
        <v>10.57</v>
      </c>
      <c r="IU504" s="17">
        <v>10.57</v>
      </c>
      <c r="IV504" s="17">
        <v>10.57</v>
      </c>
      <c r="IW504" s="17">
        <v>10.57</v>
      </c>
      <c r="IX504" s="17">
        <v>10.57</v>
      </c>
      <c r="IY504" s="17">
        <v>10.57</v>
      </c>
    </row>
    <row r="505" spans="1:259" x14ac:dyDescent="0.15">
      <c r="A505" s="17" t="s">
        <v>2808</v>
      </c>
      <c r="B505" s="17" t="s">
        <v>2809</v>
      </c>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c r="AA505" s="26"/>
      <c r="AB505" s="17"/>
      <c r="AC505" s="26"/>
      <c r="AD505" s="26"/>
      <c r="AE505" s="17"/>
      <c r="AF505" s="17"/>
      <c r="AG505" s="17"/>
      <c r="AH505" s="17"/>
      <c r="AI505" s="17"/>
      <c r="AJ505" s="17"/>
      <c r="AK505" s="17"/>
      <c r="AL505" s="17"/>
      <c r="AM505" s="17"/>
      <c r="AN505" s="17"/>
      <c r="AO505" s="17"/>
      <c r="AP505" s="17"/>
      <c r="AQ505" s="17"/>
      <c r="AR505" s="17"/>
      <c r="AS505" s="17"/>
      <c r="AT505" s="17"/>
      <c r="AU505" s="17"/>
      <c r="AV505" s="17"/>
      <c r="AW505" s="17"/>
      <c r="AX505" s="17"/>
      <c r="AY505" s="17"/>
      <c r="AZ505" s="17"/>
      <c r="BA505" s="17"/>
      <c r="BB505" s="17"/>
      <c r="BC505" s="17"/>
      <c r="BD505" s="17"/>
      <c r="BE505" s="17"/>
      <c r="BF505" s="17"/>
      <c r="BG505" s="17"/>
      <c r="BH505" s="17"/>
      <c r="BI505" s="17"/>
      <c r="BJ505" s="26"/>
      <c r="BK505" s="17"/>
      <c r="BL505" s="17"/>
      <c r="BM505" s="17"/>
      <c r="BN505" s="17"/>
      <c r="BO505" s="17"/>
      <c r="BP505" s="17"/>
      <c r="BQ505" s="17"/>
      <c r="BR505" s="17"/>
      <c r="BS505" s="17"/>
      <c r="BT505" s="17"/>
      <c r="BU505" s="17"/>
      <c r="BV505" s="17"/>
      <c r="BW505" s="17"/>
      <c r="BX505" s="26"/>
      <c r="BY505" s="26"/>
      <c r="BZ505" s="26"/>
      <c r="CA505" s="26"/>
      <c r="CB505" s="26"/>
      <c r="CC505" s="17"/>
      <c r="CD505" s="17"/>
      <c r="CE505" s="17"/>
      <c r="CF505" s="17"/>
      <c r="CG505" s="17"/>
      <c r="CH505" s="17"/>
      <c r="CI505" s="17"/>
      <c r="CJ505" s="26"/>
      <c r="CK505" s="17"/>
      <c r="CL505" s="17"/>
      <c r="CM505" s="17"/>
      <c r="CN505" s="17"/>
      <c r="CO505" s="17"/>
      <c r="CP505" s="17"/>
      <c r="CQ505" s="17"/>
      <c r="CR505" s="17"/>
      <c r="CS505" s="17"/>
      <c r="CT505" s="17"/>
      <c r="CU505" s="17"/>
      <c r="CV505" s="17"/>
      <c r="CW505" s="17"/>
      <c r="CX505" s="17"/>
      <c r="CY505" s="26"/>
      <c r="CZ505" s="26"/>
      <c r="DA505" s="26"/>
      <c r="DB505" s="17"/>
      <c r="DC505" s="17"/>
      <c r="DD505" s="17"/>
      <c r="DE505" s="17"/>
      <c r="DF505" s="17"/>
      <c r="DG505" s="17"/>
      <c r="DH505" s="26"/>
      <c r="DI505" s="17"/>
      <c r="DJ505" s="17"/>
      <c r="DK505" s="17"/>
      <c r="DL505" s="17"/>
      <c r="DM505" s="17">
        <v>11.05</v>
      </c>
      <c r="DN505" s="17">
        <v>11.05</v>
      </c>
      <c r="DO505" s="17">
        <v>11.07</v>
      </c>
      <c r="DP505" s="17">
        <v>11.07</v>
      </c>
      <c r="DQ505" s="17">
        <v>11.08</v>
      </c>
      <c r="DR505" s="17">
        <v>11.06</v>
      </c>
      <c r="DS505" s="17">
        <v>11.07</v>
      </c>
      <c r="DT505" s="17">
        <v>11.07</v>
      </c>
      <c r="DU505" s="17">
        <v>11.1</v>
      </c>
      <c r="DV505" s="17">
        <v>11.1</v>
      </c>
      <c r="DW505" s="17">
        <v>11.11</v>
      </c>
      <c r="DX505" s="17">
        <v>11.12</v>
      </c>
      <c r="DY505" s="17">
        <v>11.13</v>
      </c>
      <c r="DZ505" s="17">
        <v>11.13</v>
      </c>
      <c r="EA505" s="17">
        <v>11.12</v>
      </c>
      <c r="EB505" s="17">
        <v>11.1</v>
      </c>
      <c r="EC505" s="17">
        <v>11.1</v>
      </c>
      <c r="ED505" s="17">
        <v>11.1</v>
      </c>
      <c r="EE505" s="17">
        <v>11.1</v>
      </c>
      <c r="EF505" s="17">
        <v>11.1</v>
      </c>
      <c r="EG505" s="17">
        <v>11.09</v>
      </c>
      <c r="EH505" s="17">
        <v>11.09</v>
      </c>
      <c r="EI505" s="17">
        <v>11.08</v>
      </c>
      <c r="EJ505" s="17">
        <v>11.07</v>
      </c>
      <c r="EK505" s="17">
        <v>11.07</v>
      </c>
      <c r="EL505" s="17">
        <v>11.07</v>
      </c>
      <c r="EM505" s="17">
        <v>11.08</v>
      </c>
      <c r="EN505" s="17">
        <v>11.07</v>
      </c>
      <c r="EO505" s="17">
        <v>11.06</v>
      </c>
      <c r="EP505" s="17">
        <v>11.06</v>
      </c>
      <c r="EQ505" s="17">
        <v>11.08</v>
      </c>
      <c r="ER505" s="17">
        <v>11.08</v>
      </c>
      <c r="ES505" s="17">
        <v>11.07</v>
      </c>
      <c r="ET505" s="17">
        <v>11.07</v>
      </c>
      <c r="EU505" s="17">
        <v>11.07</v>
      </c>
      <c r="EV505" s="17">
        <v>11.06</v>
      </c>
      <c r="EW505" s="17">
        <v>11.06</v>
      </c>
      <c r="EX505" s="17">
        <v>11.06</v>
      </c>
      <c r="EY505" s="17">
        <v>11.05</v>
      </c>
      <c r="EZ505" s="17">
        <v>11.05</v>
      </c>
      <c r="FA505" s="17">
        <v>11.05</v>
      </c>
      <c r="FB505" s="17">
        <v>11.06</v>
      </c>
      <c r="FC505" s="17">
        <v>11.05</v>
      </c>
      <c r="FD505" s="17">
        <v>11.05</v>
      </c>
      <c r="FE505" s="17">
        <v>11.06</v>
      </c>
      <c r="FF505" s="17">
        <v>11.06</v>
      </c>
      <c r="FG505" s="17">
        <v>11.1</v>
      </c>
      <c r="FH505" s="17">
        <v>11.09</v>
      </c>
      <c r="FI505" s="17">
        <v>11.08</v>
      </c>
      <c r="FJ505" s="17">
        <v>11.08</v>
      </c>
      <c r="FK505" s="17">
        <v>11.08</v>
      </c>
      <c r="FL505" s="17">
        <v>11.1</v>
      </c>
      <c r="FM505" s="17">
        <v>11.11</v>
      </c>
      <c r="FN505" s="17">
        <v>11.11</v>
      </c>
      <c r="FO505" s="17">
        <v>11.11</v>
      </c>
      <c r="FP505" s="17">
        <v>11.1</v>
      </c>
      <c r="FQ505" s="17">
        <v>11.1</v>
      </c>
      <c r="FR505" s="17">
        <v>11.09</v>
      </c>
      <c r="FS505" s="17">
        <v>11.09</v>
      </c>
      <c r="FT505" s="17">
        <v>11.1</v>
      </c>
      <c r="FU505" s="17">
        <v>11.09</v>
      </c>
      <c r="FV505" s="17">
        <v>11.09</v>
      </c>
      <c r="FW505" s="17">
        <v>11.09</v>
      </c>
      <c r="FX505" s="17">
        <v>11.09</v>
      </c>
      <c r="FY505" s="17">
        <v>11.11</v>
      </c>
      <c r="FZ505" s="17">
        <v>11.1</v>
      </c>
      <c r="GA505" s="17">
        <v>11.1</v>
      </c>
      <c r="GB505" s="17">
        <v>11.11</v>
      </c>
      <c r="GC505" s="17">
        <v>11.1</v>
      </c>
      <c r="GD505" s="17">
        <v>11.1</v>
      </c>
      <c r="GE505" s="17">
        <v>11.09</v>
      </c>
      <c r="GF505" s="17">
        <v>11.07</v>
      </c>
      <c r="GG505" s="17">
        <v>11.08</v>
      </c>
      <c r="GH505" s="17">
        <v>11.08</v>
      </c>
      <c r="GI505" s="17">
        <v>11.09</v>
      </c>
      <c r="GJ505" s="17">
        <v>11.08</v>
      </c>
      <c r="GK505" s="17">
        <v>11.08</v>
      </c>
      <c r="GL505" s="17">
        <v>11.06</v>
      </c>
      <c r="GM505" s="17">
        <v>11.06</v>
      </c>
      <c r="GN505" s="17">
        <v>11.08</v>
      </c>
      <c r="GO505" s="17">
        <v>11.08</v>
      </c>
      <c r="GP505" s="17">
        <v>11.09</v>
      </c>
      <c r="GQ505" s="17">
        <v>11.09</v>
      </c>
      <c r="GR505" s="17">
        <v>11.08</v>
      </c>
      <c r="GS505" s="17">
        <v>11.08</v>
      </c>
      <c r="GT505" s="17">
        <v>11.09</v>
      </c>
      <c r="GU505" s="17">
        <v>11.08</v>
      </c>
      <c r="GV505" s="17">
        <v>11.08</v>
      </c>
      <c r="GW505" s="17">
        <v>11.07</v>
      </c>
      <c r="GX505" s="17">
        <v>11.08</v>
      </c>
      <c r="GY505" s="17">
        <v>11.09</v>
      </c>
      <c r="GZ505" s="17">
        <v>11.09</v>
      </c>
      <c r="HA505" s="17">
        <v>11.1</v>
      </c>
      <c r="HB505" s="17">
        <v>11.09</v>
      </c>
      <c r="HC505" s="17">
        <v>11.08</v>
      </c>
      <c r="HD505" s="17">
        <v>11.07</v>
      </c>
      <c r="HE505" s="17">
        <v>11.08</v>
      </c>
      <c r="HF505" s="17">
        <v>11.08</v>
      </c>
      <c r="HG505" s="17">
        <v>11.08</v>
      </c>
      <c r="HH505" s="17">
        <v>11.07</v>
      </c>
      <c r="HI505" s="17">
        <v>11.07</v>
      </c>
      <c r="HJ505" s="17">
        <v>11.06</v>
      </c>
      <c r="HK505" s="17">
        <v>11.05</v>
      </c>
      <c r="HL505" s="17">
        <v>11.06</v>
      </c>
      <c r="HM505" s="17">
        <v>11.04</v>
      </c>
      <c r="HN505" s="17">
        <v>11.05</v>
      </c>
      <c r="HO505" s="17">
        <v>11.05</v>
      </c>
      <c r="HP505" s="17">
        <v>11.03</v>
      </c>
      <c r="HQ505" s="17">
        <v>11.03</v>
      </c>
      <c r="HR505" s="17">
        <v>11.03</v>
      </c>
      <c r="HS505" s="17">
        <v>11.03</v>
      </c>
      <c r="HT505" s="17">
        <v>11.03</v>
      </c>
      <c r="HU505" s="17">
        <v>11.03</v>
      </c>
      <c r="HV505" s="17">
        <v>11.05</v>
      </c>
      <c r="HW505" s="17">
        <v>11.04</v>
      </c>
      <c r="HX505" s="17">
        <v>11.04</v>
      </c>
      <c r="HY505" s="17">
        <v>11.04</v>
      </c>
      <c r="HZ505" s="17">
        <v>11.04</v>
      </c>
      <c r="IA505" s="17">
        <v>11.04</v>
      </c>
      <c r="IB505" s="17">
        <v>11.03</v>
      </c>
      <c r="IC505" s="17">
        <v>11.03</v>
      </c>
      <c r="ID505" s="17">
        <v>11.04</v>
      </c>
      <c r="IE505" s="17">
        <v>11.02</v>
      </c>
      <c r="IF505" s="17">
        <v>11.04</v>
      </c>
      <c r="IG505" s="17">
        <v>11.03</v>
      </c>
      <c r="IH505" s="17">
        <v>11.03</v>
      </c>
      <c r="II505" s="17">
        <v>11.02</v>
      </c>
      <c r="IJ505" s="17">
        <v>11.02</v>
      </c>
      <c r="IK505" s="17">
        <v>11.02</v>
      </c>
      <c r="IL505" s="17">
        <v>11.03</v>
      </c>
      <c r="IM505" s="17">
        <v>11.03</v>
      </c>
      <c r="IN505" s="17">
        <v>11.02</v>
      </c>
      <c r="IO505" s="17">
        <v>11.03</v>
      </c>
      <c r="IP505" s="17">
        <v>11.03</v>
      </c>
      <c r="IQ505" s="17">
        <v>11.03</v>
      </c>
      <c r="IR505" s="17">
        <v>11.03</v>
      </c>
      <c r="IS505" s="17">
        <v>11.02</v>
      </c>
      <c r="IT505" s="17">
        <v>11.03</v>
      </c>
      <c r="IU505" s="17">
        <v>11.02</v>
      </c>
      <c r="IV505" s="17">
        <v>11.03</v>
      </c>
      <c r="IW505" s="17">
        <v>11.04</v>
      </c>
      <c r="IX505" s="17">
        <v>11.04</v>
      </c>
      <c r="IY505" s="17">
        <v>11.04</v>
      </c>
    </row>
    <row r="506" spans="1:259" x14ac:dyDescent="0.15">
      <c r="A506" s="17" t="s">
        <v>415</v>
      </c>
      <c r="B506" s="17" t="s">
        <v>416</v>
      </c>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c r="AA506" s="26"/>
      <c r="AB506" s="17"/>
      <c r="AC506" s="26"/>
      <c r="AD506" s="26"/>
      <c r="AE506" s="17"/>
      <c r="AF506" s="17"/>
      <c r="AG506" s="17"/>
      <c r="AH506" s="17"/>
      <c r="AI506" s="17"/>
      <c r="AJ506" s="17"/>
      <c r="AK506" s="17"/>
      <c r="AL506" s="17"/>
      <c r="AM506" s="17"/>
      <c r="AN506" s="17"/>
      <c r="AO506" s="17"/>
      <c r="AP506" s="17"/>
      <c r="AQ506" s="17"/>
      <c r="AR506" s="17"/>
      <c r="AS506" s="17"/>
      <c r="AT506" s="17"/>
      <c r="AU506" s="17"/>
      <c r="AV506" s="17"/>
      <c r="AW506" s="17"/>
      <c r="AX506" s="17"/>
      <c r="AY506" s="17"/>
      <c r="AZ506" s="17"/>
      <c r="BA506" s="17"/>
      <c r="BB506" s="17"/>
      <c r="BC506" s="17"/>
      <c r="BD506" s="17"/>
      <c r="BE506" s="17"/>
      <c r="BF506" s="17"/>
      <c r="BG506" s="17"/>
      <c r="BH506" s="17"/>
      <c r="BI506" s="17"/>
      <c r="BJ506" s="26"/>
      <c r="BK506" s="17"/>
      <c r="BL506" s="17"/>
      <c r="BM506" s="17"/>
      <c r="BN506" s="17"/>
      <c r="BO506" s="17"/>
      <c r="BP506" s="17"/>
      <c r="BQ506" s="17"/>
      <c r="BR506" s="17"/>
      <c r="BS506" s="17"/>
      <c r="BT506" s="17"/>
      <c r="BU506" s="17"/>
      <c r="BV506" s="17"/>
      <c r="BW506" s="17"/>
      <c r="BX506" s="26"/>
      <c r="BY506" s="26"/>
      <c r="BZ506" s="26"/>
      <c r="CA506" s="26"/>
      <c r="CB506" s="26"/>
      <c r="CC506" s="17"/>
      <c r="CD506" s="17"/>
      <c r="CE506" s="17"/>
      <c r="CF506" s="17"/>
      <c r="CG506" s="17"/>
      <c r="CH506" s="17"/>
      <c r="CI506" s="17"/>
      <c r="CJ506" s="26"/>
      <c r="CK506" s="17"/>
      <c r="CL506" s="17"/>
      <c r="CM506" s="17"/>
      <c r="CN506" s="17"/>
      <c r="CO506" s="17"/>
      <c r="CP506" s="17"/>
      <c r="CQ506" s="17"/>
      <c r="CR506" s="17"/>
      <c r="CS506" s="17"/>
      <c r="CT506" s="17"/>
      <c r="CU506" s="17"/>
      <c r="CV506" s="17"/>
      <c r="CW506" s="17"/>
      <c r="CX506" s="17"/>
      <c r="CY506" s="26"/>
      <c r="CZ506" s="26"/>
      <c r="DA506" s="26"/>
      <c r="DB506" s="17"/>
      <c r="DC506" s="17"/>
      <c r="DD506" s="17"/>
      <c r="DE506" s="17"/>
      <c r="DF506" s="17"/>
      <c r="DG506" s="17"/>
      <c r="DH506" s="26"/>
      <c r="DI506" s="17"/>
      <c r="DJ506" s="17"/>
      <c r="DK506" s="17"/>
      <c r="DL506" s="17"/>
      <c r="DM506" s="17">
        <v>15.13</v>
      </c>
      <c r="DN506" s="17">
        <v>15.14</v>
      </c>
      <c r="DO506" s="17">
        <v>15.13</v>
      </c>
      <c r="DP506" s="17">
        <v>15.13</v>
      </c>
      <c r="DQ506" s="17">
        <v>15.13</v>
      </c>
      <c r="DR506" s="17">
        <v>15.14</v>
      </c>
      <c r="DS506" s="17">
        <v>15.14</v>
      </c>
      <c r="DT506" s="17">
        <v>15.13</v>
      </c>
      <c r="DU506" s="17">
        <v>15.13</v>
      </c>
      <c r="DV506" s="17">
        <v>15.13</v>
      </c>
      <c r="DW506" s="17">
        <v>15.14</v>
      </c>
      <c r="DX506" s="17">
        <v>15.14</v>
      </c>
      <c r="DY506" s="17">
        <v>15.14</v>
      </c>
      <c r="DZ506" s="17">
        <v>15.12</v>
      </c>
      <c r="EA506" s="17">
        <v>15.14</v>
      </c>
      <c r="EB506" s="17">
        <v>15.14</v>
      </c>
      <c r="EC506" s="17">
        <v>15.15</v>
      </c>
      <c r="ED506" s="17">
        <v>15.12</v>
      </c>
      <c r="EE506" s="17">
        <v>15.12</v>
      </c>
      <c r="EF506" s="17">
        <v>15.12</v>
      </c>
      <c r="EG506" s="17">
        <v>15.11</v>
      </c>
      <c r="EH506" s="17">
        <v>15.11</v>
      </c>
      <c r="EI506" s="17">
        <v>15.12</v>
      </c>
      <c r="EJ506" s="17">
        <v>15.12</v>
      </c>
      <c r="EK506" s="17">
        <v>15.14</v>
      </c>
      <c r="EL506" s="17">
        <v>15.12</v>
      </c>
      <c r="EM506" s="17">
        <v>15.11</v>
      </c>
      <c r="EN506" s="17">
        <v>15.12</v>
      </c>
      <c r="EO506" s="17">
        <v>15.12</v>
      </c>
      <c r="EP506" s="17">
        <v>15.11</v>
      </c>
      <c r="EQ506" s="17">
        <v>15.12</v>
      </c>
      <c r="ER506" s="17">
        <v>15.11</v>
      </c>
      <c r="ES506" s="17">
        <v>15.11</v>
      </c>
      <c r="ET506" s="17">
        <v>15.11</v>
      </c>
      <c r="EU506" s="17">
        <v>15.1</v>
      </c>
      <c r="EV506" s="17">
        <v>15.1</v>
      </c>
      <c r="EW506" s="17">
        <v>15.1</v>
      </c>
      <c r="EX506" s="17">
        <v>15.1</v>
      </c>
      <c r="EY506" s="17">
        <v>15.11</v>
      </c>
      <c r="EZ506" s="17">
        <v>15.1</v>
      </c>
      <c r="FA506" s="17">
        <v>15.09</v>
      </c>
      <c r="FB506" s="17">
        <v>15.07</v>
      </c>
      <c r="FC506" s="17">
        <v>15.06</v>
      </c>
      <c r="FD506" s="17">
        <v>15.07</v>
      </c>
      <c r="FE506" s="17">
        <v>15.06</v>
      </c>
      <c r="FF506" s="17">
        <v>15.06</v>
      </c>
      <c r="FG506" s="17">
        <v>15.09</v>
      </c>
      <c r="FH506" s="17">
        <v>15.08</v>
      </c>
      <c r="FI506" s="17">
        <v>15.06</v>
      </c>
      <c r="FJ506" s="17">
        <v>15.07</v>
      </c>
      <c r="FK506" s="17">
        <v>15.07</v>
      </c>
      <c r="FL506" s="17">
        <v>15.07</v>
      </c>
      <c r="FM506" s="17">
        <v>15.07</v>
      </c>
      <c r="FN506" s="17">
        <v>15.07</v>
      </c>
      <c r="FO506" s="17">
        <v>15.08</v>
      </c>
      <c r="FP506" s="17">
        <v>15.09</v>
      </c>
      <c r="FQ506" s="17">
        <v>15.09</v>
      </c>
      <c r="FR506" s="17">
        <v>15.1</v>
      </c>
      <c r="FS506" s="17">
        <v>15.11</v>
      </c>
      <c r="FT506" s="17">
        <v>15.11</v>
      </c>
      <c r="FU506" s="17">
        <v>15.11</v>
      </c>
      <c r="FV506" s="17">
        <v>15.1</v>
      </c>
      <c r="FW506" s="17">
        <v>15.1</v>
      </c>
      <c r="FX506" s="17">
        <v>15.12</v>
      </c>
      <c r="FY506" s="17">
        <v>15.11</v>
      </c>
      <c r="FZ506" s="17">
        <v>15.12</v>
      </c>
      <c r="GA506" s="17">
        <v>15.12</v>
      </c>
      <c r="GB506" s="17">
        <v>15.13</v>
      </c>
      <c r="GC506" s="17">
        <v>15.14</v>
      </c>
      <c r="GD506" s="17">
        <v>15.12</v>
      </c>
      <c r="GE506" s="17">
        <v>15.12</v>
      </c>
      <c r="GF506" s="17">
        <v>15.11</v>
      </c>
      <c r="GG506" s="17">
        <v>15.1</v>
      </c>
      <c r="GH506" s="17">
        <v>15.09</v>
      </c>
      <c r="GI506" s="17">
        <v>15.1</v>
      </c>
      <c r="GJ506" s="17">
        <v>15.09</v>
      </c>
      <c r="GK506" s="17">
        <v>15.09</v>
      </c>
      <c r="GL506" s="17">
        <v>15.1</v>
      </c>
      <c r="GM506" s="17">
        <v>15.07</v>
      </c>
      <c r="GN506" s="17">
        <v>15.08</v>
      </c>
      <c r="GO506" s="17">
        <v>15.09</v>
      </c>
      <c r="GP506" s="17">
        <v>15.07</v>
      </c>
      <c r="GQ506" s="17">
        <v>15.05</v>
      </c>
      <c r="GR506" s="17">
        <v>15.05</v>
      </c>
      <c r="GS506" s="17">
        <v>15.06</v>
      </c>
      <c r="GT506" s="17">
        <v>15.05</v>
      </c>
      <c r="GU506" s="17">
        <v>15.04</v>
      </c>
      <c r="GV506" s="17">
        <v>15.03</v>
      </c>
      <c r="GW506" s="17">
        <v>15.06</v>
      </c>
      <c r="GX506" s="17">
        <v>15.05</v>
      </c>
      <c r="GY506" s="17">
        <v>15.03</v>
      </c>
      <c r="GZ506" s="17">
        <v>15.05</v>
      </c>
      <c r="HA506" s="17">
        <v>15.04</v>
      </c>
      <c r="HB506" s="17">
        <v>15.04</v>
      </c>
      <c r="HC506" s="17">
        <v>15.06</v>
      </c>
      <c r="HD506" s="17">
        <v>15.06</v>
      </c>
      <c r="HE506" s="17">
        <v>15.08</v>
      </c>
      <c r="HF506" s="17">
        <v>15.08</v>
      </c>
      <c r="HG506" s="17">
        <v>15.05</v>
      </c>
      <c r="HH506" s="17">
        <v>15.05</v>
      </c>
      <c r="HI506" s="17">
        <v>15.05</v>
      </c>
      <c r="HJ506" s="17">
        <v>15.05</v>
      </c>
      <c r="HK506" s="17">
        <v>15.05</v>
      </c>
      <c r="HL506" s="17">
        <v>15.05</v>
      </c>
      <c r="HM506" s="17">
        <v>15.05</v>
      </c>
      <c r="HN506" s="17">
        <v>15.04</v>
      </c>
      <c r="HO506" s="17">
        <v>15.03</v>
      </c>
      <c r="HP506" s="17">
        <v>15.03</v>
      </c>
      <c r="HQ506" s="17">
        <v>15.03</v>
      </c>
      <c r="HR506" s="17">
        <v>15.02</v>
      </c>
      <c r="HS506" s="17">
        <v>15.04</v>
      </c>
      <c r="HT506" s="17">
        <v>15.05</v>
      </c>
      <c r="HU506" s="17">
        <v>15.04</v>
      </c>
      <c r="HV506" s="17">
        <v>15.02</v>
      </c>
      <c r="HW506" s="17">
        <v>15.02</v>
      </c>
      <c r="HX506" s="17">
        <v>15.04</v>
      </c>
      <c r="HY506" s="17">
        <v>15.04</v>
      </c>
      <c r="HZ506" s="17">
        <v>15.06</v>
      </c>
      <c r="IA506" s="17">
        <v>15.07</v>
      </c>
      <c r="IB506" s="17">
        <v>15.05</v>
      </c>
      <c r="IC506" s="17">
        <v>15.06</v>
      </c>
      <c r="ID506" s="17">
        <v>15.06</v>
      </c>
      <c r="IE506" s="17">
        <v>15.06</v>
      </c>
      <c r="IF506" s="17">
        <v>15.04</v>
      </c>
      <c r="IG506" s="17">
        <v>15.04</v>
      </c>
      <c r="IH506" s="17">
        <v>15.02</v>
      </c>
      <c r="II506" s="17">
        <v>15.04</v>
      </c>
      <c r="IJ506" s="17">
        <v>15.03</v>
      </c>
      <c r="IK506" s="17">
        <v>15.03</v>
      </c>
      <c r="IL506" s="17">
        <v>15.03</v>
      </c>
      <c r="IM506" s="17">
        <v>15.03</v>
      </c>
      <c r="IN506" s="17">
        <v>15.02</v>
      </c>
      <c r="IO506" s="17">
        <v>15.02</v>
      </c>
      <c r="IP506" s="17">
        <v>15.03</v>
      </c>
      <c r="IQ506" s="17">
        <v>15.03</v>
      </c>
      <c r="IR506" s="17">
        <v>15.03</v>
      </c>
      <c r="IS506" s="17">
        <v>15.03</v>
      </c>
      <c r="IT506" s="17">
        <v>15.02</v>
      </c>
      <c r="IU506" s="17">
        <v>15.02</v>
      </c>
      <c r="IV506" s="17">
        <v>15.01</v>
      </c>
      <c r="IW506" s="17">
        <v>15.01</v>
      </c>
      <c r="IX506" s="17">
        <v>15.02</v>
      </c>
      <c r="IY506" s="17">
        <v>15.01</v>
      </c>
    </row>
    <row r="507" spans="1:259" x14ac:dyDescent="0.15">
      <c r="A507" s="17" t="s">
        <v>3098</v>
      </c>
      <c r="B507" s="17" t="s">
        <v>3099</v>
      </c>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c r="AA507" s="26"/>
      <c r="AB507" s="17"/>
      <c r="AC507" s="26"/>
      <c r="AD507" s="26"/>
      <c r="AE507" s="17"/>
      <c r="AF507" s="17"/>
      <c r="AG507" s="17"/>
      <c r="AH507" s="17"/>
      <c r="AI507" s="17"/>
      <c r="AJ507" s="17"/>
      <c r="AK507" s="17"/>
      <c r="AL507" s="17"/>
      <c r="AM507" s="17"/>
      <c r="AN507" s="17"/>
      <c r="AO507" s="17"/>
      <c r="AP507" s="17"/>
      <c r="AQ507" s="17"/>
      <c r="AR507" s="17"/>
      <c r="AS507" s="17"/>
      <c r="AT507" s="17"/>
      <c r="AU507" s="17"/>
      <c r="AV507" s="17"/>
      <c r="AW507" s="17"/>
      <c r="AX507" s="17"/>
      <c r="AY507" s="17"/>
      <c r="AZ507" s="17"/>
      <c r="BA507" s="17"/>
      <c r="BB507" s="17"/>
      <c r="BC507" s="17"/>
      <c r="BD507" s="17"/>
      <c r="BE507" s="17"/>
      <c r="BF507" s="17"/>
      <c r="BG507" s="17"/>
      <c r="BH507" s="17"/>
      <c r="BI507" s="17"/>
      <c r="BJ507" s="26"/>
      <c r="BK507" s="17"/>
      <c r="BL507" s="17"/>
      <c r="BM507" s="17"/>
      <c r="BN507" s="17"/>
      <c r="BO507" s="17"/>
      <c r="BP507" s="17"/>
      <c r="BQ507" s="17"/>
      <c r="BR507" s="17"/>
      <c r="BS507" s="17"/>
      <c r="BT507" s="17"/>
      <c r="BU507" s="17"/>
      <c r="BV507" s="17"/>
      <c r="BW507" s="17"/>
      <c r="BX507" s="26"/>
      <c r="BY507" s="26"/>
      <c r="BZ507" s="26"/>
      <c r="CA507" s="26"/>
      <c r="CB507" s="26"/>
      <c r="CC507" s="17"/>
      <c r="CD507" s="17"/>
      <c r="CE507" s="17"/>
      <c r="CF507" s="17"/>
      <c r="CG507" s="17"/>
      <c r="CH507" s="17"/>
      <c r="CI507" s="17"/>
      <c r="CJ507" s="26"/>
      <c r="CK507" s="17"/>
      <c r="CL507" s="17"/>
      <c r="CM507" s="17"/>
      <c r="CN507" s="17"/>
      <c r="CO507" s="17"/>
      <c r="CP507" s="17"/>
      <c r="CQ507" s="17"/>
      <c r="CR507" s="17"/>
      <c r="CS507" s="17"/>
      <c r="CT507" s="17"/>
      <c r="CU507" s="17"/>
      <c r="CV507" s="17"/>
      <c r="CW507" s="17"/>
      <c r="CX507" s="17"/>
      <c r="CY507" s="26"/>
      <c r="CZ507" s="26"/>
      <c r="DA507" s="26"/>
      <c r="DB507" s="17"/>
      <c r="DC507" s="17"/>
      <c r="DD507" s="17"/>
      <c r="DE507" s="17"/>
      <c r="DF507" s="17"/>
      <c r="DG507" s="17"/>
      <c r="DH507" s="26"/>
      <c r="DI507" s="17"/>
      <c r="DJ507" s="17"/>
      <c r="DK507" s="17"/>
      <c r="DL507" s="17"/>
      <c r="DM507" s="17">
        <v>12.22</v>
      </c>
      <c r="DN507" s="17">
        <v>12.23</v>
      </c>
      <c r="DO507" s="17">
        <v>12.22</v>
      </c>
      <c r="DP507" s="17">
        <v>12.23</v>
      </c>
      <c r="DQ507" s="17">
        <v>12.24</v>
      </c>
      <c r="DR507" s="17">
        <v>12.24</v>
      </c>
      <c r="DS507" s="17">
        <v>12.24</v>
      </c>
      <c r="DT507" s="17">
        <v>12.23</v>
      </c>
      <c r="DU507" s="17">
        <v>12.24</v>
      </c>
      <c r="DV507" s="17">
        <v>12.24</v>
      </c>
      <c r="DW507" s="17">
        <v>12.23</v>
      </c>
      <c r="DX507" s="17">
        <v>12.24</v>
      </c>
      <c r="DY507" s="17">
        <v>12.24</v>
      </c>
      <c r="DZ507" s="17">
        <v>12.24</v>
      </c>
      <c r="EA507" s="17">
        <v>12.23</v>
      </c>
      <c r="EB507" s="17">
        <v>12.22</v>
      </c>
      <c r="EC507" s="17">
        <v>12.23</v>
      </c>
      <c r="ED507" s="17">
        <v>12.22</v>
      </c>
      <c r="EE507" s="17">
        <v>12.21</v>
      </c>
      <c r="EF507" s="17">
        <v>12.2</v>
      </c>
      <c r="EG507" s="17">
        <v>12.19</v>
      </c>
      <c r="EH507" s="17">
        <v>12.2</v>
      </c>
      <c r="EI507" s="17">
        <v>12.2</v>
      </c>
      <c r="EJ507" s="17">
        <v>12.19</v>
      </c>
      <c r="EK507" s="17">
        <v>12.21</v>
      </c>
      <c r="EL507" s="17">
        <v>12.21</v>
      </c>
      <c r="EM507" s="17">
        <v>12.21</v>
      </c>
      <c r="EN507" s="17">
        <v>12.2</v>
      </c>
      <c r="EO507" s="17">
        <v>12.2</v>
      </c>
      <c r="EP507" s="17">
        <v>12.2</v>
      </c>
      <c r="EQ507" s="17">
        <v>12.2</v>
      </c>
      <c r="ER507" s="17">
        <v>12.21</v>
      </c>
      <c r="ES507" s="17">
        <v>12.21</v>
      </c>
      <c r="ET507" s="17">
        <v>12.21</v>
      </c>
      <c r="EU507" s="17">
        <v>12.21</v>
      </c>
      <c r="EV507" s="17">
        <v>12.21</v>
      </c>
      <c r="EW507" s="17">
        <v>12.2</v>
      </c>
      <c r="EX507" s="17">
        <v>12.21</v>
      </c>
      <c r="EY507" s="17">
        <v>12.21</v>
      </c>
      <c r="EZ507" s="17">
        <v>12.2</v>
      </c>
      <c r="FA507" s="17">
        <v>12.2</v>
      </c>
      <c r="FB507" s="17">
        <v>12.19</v>
      </c>
      <c r="FC507" s="17">
        <v>12.2</v>
      </c>
      <c r="FD507" s="17">
        <v>12.19</v>
      </c>
      <c r="FE507" s="17">
        <v>12.19</v>
      </c>
      <c r="FF507" s="17">
        <v>12.19</v>
      </c>
      <c r="FG507" s="17">
        <v>12.19</v>
      </c>
      <c r="FH507" s="17">
        <v>12.19</v>
      </c>
      <c r="FI507" s="17">
        <v>12.2</v>
      </c>
      <c r="FJ507" s="17">
        <v>12.21</v>
      </c>
      <c r="FK507" s="17">
        <v>12.2</v>
      </c>
      <c r="FL507" s="17">
        <v>12.2</v>
      </c>
      <c r="FM507" s="17">
        <v>12.21</v>
      </c>
      <c r="FN507" s="17">
        <v>12.21</v>
      </c>
      <c r="FO507" s="17">
        <v>12.21</v>
      </c>
      <c r="FP507" s="17">
        <v>12.21</v>
      </c>
      <c r="FQ507" s="17">
        <v>12.21</v>
      </c>
      <c r="FR507" s="17">
        <v>12.19</v>
      </c>
      <c r="FS507" s="17">
        <v>12.19</v>
      </c>
      <c r="FT507" s="17">
        <v>12.2</v>
      </c>
      <c r="FU507" s="17">
        <v>12.19</v>
      </c>
      <c r="FV507" s="17">
        <v>12.19</v>
      </c>
      <c r="FW507" s="17">
        <v>12.18</v>
      </c>
      <c r="FX507" s="17">
        <v>12.18</v>
      </c>
      <c r="FY507" s="17">
        <v>12.19</v>
      </c>
      <c r="FZ507" s="17">
        <v>12.19</v>
      </c>
      <c r="GA507" s="17">
        <v>12.2</v>
      </c>
      <c r="GB507" s="17">
        <v>12.2</v>
      </c>
      <c r="GC507" s="17">
        <v>12.2</v>
      </c>
      <c r="GD507" s="17">
        <v>12.21</v>
      </c>
      <c r="GE507" s="17">
        <v>12.2</v>
      </c>
      <c r="GF507" s="17">
        <v>12.19</v>
      </c>
      <c r="GG507" s="17">
        <v>12.19</v>
      </c>
      <c r="GH507" s="17">
        <v>12.19</v>
      </c>
      <c r="GI507" s="17">
        <v>12.19</v>
      </c>
      <c r="GJ507" s="17">
        <v>12.18</v>
      </c>
      <c r="GK507" s="17">
        <v>12.19</v>
      </c>
      <c r="GL507" s="17">
        <v>12.19</v>
      </c>
      <c r="GM507" s="17">
        <v>12.18</v>
      </c>
      <c r="GN507" s="17">
        <v>12.18</v>
      </c>
      <c r="GO507" s="17">
        <v>12.18</v>
      </c>
      <c r="GP507" s="17">
        <v>12.17</v>
      </c>
      <c r="GQ507" s="17">
        <v>12.17</v>
      </c>
      <c r="GR507" s="17">
        <v>12.17</v>
      </c>
      <c r="GS507" s="17">
        <v>12.17</v>
      </c>
      <c r="GT507" s="17">
        <v>12.17</v>
      </c>
      <c r="GU507" s="17">
        <v>12.17</v>
      </c>
      <c r="GV507" s="17">
        <v>12.17</v>
      </c>
      <c r="GW507" s="17">
        <v>12.17</v>
      </c>
      <c r="GX507" s="17">
        <v>12.17</v>
      </c>
      <c r="GY507" s="17">
        <v>12.17</v>
      </c>
      <c r="GZ507" s="17">
        <v>12.17</v>
      </c>
      <c r="HA507" s="17">
        <v>12.18</v>
      </c>
      <c r="HB507" s="17">
        <v>12.18</v>
      </c>
      <c r="HC507" s="17">
        <v>12.17</v>
      </c>
      <c r="HD507" s="17">
        <v>12.16</v>
      </c>
      <c r="HE507" s="17">
        <v>12.15</v>
      </c>
      <c r="HF507" s="17">
        <v>12.14</v>
      </c>
      <c r="HG507" s="17">
        <v>12.15</v>
      </c>
      <c r="HH507" s="17">
        <v>12.14</v>
      </c>
      <c r="HI507" s="17">
        <v>12.13</v>
      </c>
      <c r="HJ507" s="17">
        <v>12.12</v>
      </c>
      <c r="HK507" s="17">
        <v>12.11</v>
      </c>
      <c r="HL507" s="17">
        <v>12.13</v>
      </c>
      <c r="HM507" s="17">
        <v>12.13</v>
      </c>
      <c r="HN507" s="17">
        <v>12.13</v>
      </c>
      <c r="HO507" s="17">
        <v>12.13</v>
      </c>
      <c r="HP507" s="17">
        <v>12.12</v>
      </c>
      <c r="HQ507" s="17">
        <v>12.13</v>
      </c>
      <c r="HR507" s="17">
        <v>12.13</v>
      </c>
      <c r="HS507" s="17">
        <v>12.12</v>
      </c>
      <c r="HT507" s="17">
        <v>12.13</v>
      </c>
      <c r="HU507" s="17">
        <v>12.15</v>
      </c>
      <c r="HV507" s="17">
        <v>12.16</v>
      </c>
      <c r="HW507" s="17">
        <v>12.16</v>
      </c>
      <c r="HX507" s="17">
        <v>12.16</v>
      </c>
      <c r="HY507" s="17">
        <v>12.16</v>
      </c>
      <c r="HZ507" s="17">
        <v>12.15</v>
      </c>
      <c r="IA507" s="17">
        <v>12.15</v>
      </c>
      <c r="IB507" s="17">
        <v>12.15</v>
      </c>
      <c r="IC507" s="17">
        <v>12.15</v>
      </c>
      <c r="ID507" s="17">
        <v>12.16</v>
      </c>
      <c r="IE507" s="17">
        <v>12.16</v>
      </c>
      <c r="IF507" s="17">
        <v>12.15</v>
      </c>
      <c r="IG507" s="17">
        <v>12.14</v>
      </c>
      <c r="IH507" s="17">
        <v>12.14</v>
      </c>
      <c r="II507" s="17">
        <v>12.15</v>
      </c>
      <c r="IJ507" s="17">
        <v>12.13</v>
      </c>
      <c r="IK507" s="17">
        <v>12.13</v>
      </c>
      <c r="IL507" s="17">
        <v>12.13</v>
      </c>
      <c r="IM507" s="17">
        <v>12.13</v>
      </c>
      <c r="IN507" s="17">
        <v>12.15</v>
      </c>
      <c r="IO507" s="17">
        <v>12.16</v>
      </c>
      <c r="IP507" s="17">
        <v>12.16</v>
      </c>
      <c r="IQ507" s="17">
        <v>12.15</v>
      </c>
      <c r="IR507" s="17">
        <v>12.16</v>
      </c>
      <c r="IS507" s="17">
        <v>12.15</v>
      </c>
      <c r="IT507" s="17">
        <v>12.16</v>
      </c>
      <c r="IU507" s="17">
        <v>12.17</v>
      </c>
      <c r="IV507" s="17">
        <v>12.18</v>
      </c>
      <c r="IW507" s="17">
        <v>12.18</v>
      </c>
      <c r="IX507" s="17">
        <v>12.18</v>
      </c>
      <c r="IY507" s="17">
        <v>12.19</v>
      </c>
    </row>
    <row r="508" spans="1:259" x14ac:dyDescent="0.15">
      <c r="A508" s="17" t="s">
        <v>357</v>
      </c>
      <c r="B508" s="17" t="s">
        <v>358</v>
      </c>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c r="AA508" s="26"/>
      <c r="AB508" s="17"/>
      <c r="AC508" s="26"/>
      <c r="AD508" s="26"/>
      <c r="AE508" s="17"/>
      <c r="AF508" s="17"/>
      <c r="AG508" s="17"/>
      <c r="AH508" s="17"/>
      <c r="AI508" s="17"/>
      <c r="AJ508" s="17"/>
      <c r="AK508" s="17"/>
      <c r="AL508" s="17"/>
      <c r="AM508" s="17"/>
      <c r="AN508" s="17"/>
      <c r="AO508" s="17"/>
      <c r="AP508" s="17"/>
      <c r="AQ508" s="17"/>
      <c r="AR508" s="17"/>
      <c r="AS508" s="17"/>
      <c r="AT508" s="17"/>
      <c r="AU508" s="17"/>
      <c r="AV508" s="17"/>
      <c r="AW508" s="17"/>
      <c r="AX508" s="17"/>
      <c r="AY508" s="17"/>
      <c r="AZ508" s="17"/>
      <c r="BA508" s="17"/>
      <c r="BB508" s="17"/>
      <c r="BC508" s="17"/>
      <c r="BD508" s="17"/>
      <c r="BE508" s="17"/>
      <c r="BF508" s="17"/>
      <c r="BG508" s="17"/>
      <c r="BH508" s="17"/>
      <c r="BI508" s="17"/>
      <c r="BJ508" s="26"/>
      <c r="BK508" s="17"/>
      <c r="BL508" s="17"/>
      <c r="BM508" s="17"/>
      <c r="BN508" s="17"/>
      <c r="BO508" s="17"/>
      <c r="BP508" s="17"/>
      <c r="BQ508" s="17"/>
      <c r="BR508" s="17"/>
      <c r="BS508" s="17"/>
      <c r="BT508" s="17"/>
      <c r="BU508" s="17"/>
      <c r="BV508" s="17"/>
      <c r="BW508" s="17"/>
      <c r="BX508" s="26"/>
      <c r="BY508" s="26"/>
      <c r="BZ508" s="26"/>
      <c r="CA508" s="26"/>
      <c r="CB508" s="26"/>
      <c r="CC508" s="17"/>
      <c r="CD508" s="17"/>
      <c r="CE508" s="17"/>
      <c r="CF508" s="17"/>
      <c r="CG508" s="17"/>
      <c r="CH508" s="17"/>
      <c r="CI508" s="17"/>
      <c r="CJ508" s="26"/>
      <c r="CK508" s="17"/>
      <c r="CL508" s="17"/>
      <c r="CM508" s="17"/>
      <c r="CN508" s="17"/>
      <c r="CO508" s="17"/>
      <c r="CP508" s="17"/>
      <c r="CQ508" s="17"/>
      <c r="CR508" s="17"/>
      <c r="CS508" s="17"/>
      <c r="CT508" s="17"/>
      <c r="CU508" s="17"/>
      <c r="CV508" s="17"/>
      <c r="CW508" s="17"/>
      <c r="CX508" s="17"/>
      <c r="CY508" s="26"/>
      <c r="CZ508" s="26"/>
      <c r="DA508" s="26"/>
      <c r="DB508" s="17"/>
      <c r="DC508" s="17"/>
      <c r="DD508" s="17"/>
      <c r="DE508" s="17"/>
      <c r="DF508" s="17"/>
      <c r="DG508" s="17"/>
      <c r="DH508" s="26"/>
      <c r="DI508" s="17"/>
      <c r="DJ508" s="17"/>
      <c r="DK508" s="17"/>
      <c r="DL508" s="17"/>
      <c r="DM508" s="17">
        <v>22.47</v>
      </c>
      <c r="DN508" s="17">
        <v>22.47</v>
      </c>
      <c r="DO508" s="17">
        <v>22.47</v>
      </c>
      <c r="DP508" s="17">
        <v>22.47</v>
      </c>
      <c r="DQ508" s="17">
        <v>22.47</v>
      </c>
      <c r="DR508" s="17">
        <v>22.47</v>
      </c>
      <c r="DS508" s="17">
        <v>22.47</v>
      </c>
      <c r="DT508" s="17">
        <v>22.47</v>
      </c>
      <c r="DU508" s="17">
        <v>22.47</v>
      </c>
      <c r="DV508" s="17">
        <v>22.47</v>
      </c>
      <c r="DW508" s="17">
        <v>22.47</v>
      </c>
      <c r="DX508" s="17">
        <v>22.47</v>
      </c>
      <c r="DY508" s="17">
        <v>22.47</v>
      </c>
      <c r="DZ508" s="17">
        <v>22.47</v>
      </c>
      <c r="EA508" s="17">
        <v>22.47</v>
      </c>
      <c r="EB508" s="17">
        <v>22.47</v>
      </c>
      <c r="EC508" s="17">
        <v>22.47</v>
      </c>
      <c r="ED508" s="17">
        <v>22.47</v>
      </c>
      <c r="EE508" s="17">
        <v>22.47</v>
      </c>
      <c r="EF508" s="17">
        <v>22.47</v>
      </c>
      <c r="EG508" s="17">
        <v>22.47</v>
      </c>
      <c r="EH508" s="17">
        <v>22.47</v>
      </c>
      <c r="EI508" s="17">
        <v>22.47</v>
      </c>
      <c r="EJ508" s="17">
        <v>22.47</v>
      </c>
      <c r="EK508" s="17">
        <v>22.47</v>
      </c>
      <c r="EL508" s="17">
        <v>22.47</v>
      </c>
      <c r="EM508" s="17">
        <v>22.47</v>
      </c>
      <c r="EN508" s="17">
        <v>22.47</v>
      </c>
      <c r="EO508" s="17">
        <v>22.47</v>
      </c>
      <c r="EP508" s="17">
        <v>22.47</v>
      </c>
      <c r="EQ508" s="17">
        <v>22.47</v>
      </c>
      <c r="ER508" s="17">
        <v>22.47</v>
      </c>
      <c r="ES508" s="17">
        <v>22.47</v>
      </c>
      <c r="ET508" s="17">
        <v>22.47</v>
      </c>
      <c r="EU508" s="17">
        <v>22.47</v>
      </c>
      <c r="EV508" s="17">
        <v>22.47</v>
      </c>
      <c r="EW508" s="17">
        <v>22.47</v>
      </c>
      <c r="EX508" s="17">
        <v>22.47</v>
      </c>
      <c r="EY508" s="17">
        <v>22.47</v>
      </c>
      <c r="EZ508" s="17">
        <v>22.47</v>
      </c>
      <c r="FA508" s="17">
        <v>22.47</v>
      </c>
      <c r="FB508" s="17">
        <v>22.47</v>
      </c>
      <c r="FC508" s="17">
        <v>22.47</v>
      </c>
      <c r="FD508" s="17">
        <v>22.47</v>
      </c>
      <c r="FE508" s="17">
        <v>22.47</v>
      </c>
      <c r="FF508" s="17">
        <v>22.47</v>
      </c>
      <c r="FG508" s="17">
        <v>22.47</v>
      </c>
      <c r="FH508" s="17">
        <v>22.47</v>
      </c>
      <c r="FI508" s="17">
        <v>22.47</v>
      </c>
      <c r="FJ508" s="17">
        <v>22.47</v>
      </c>
      <c r="FK508" s="17">
        <v>22.47</v>
      </c>
      <c r="FL508" s="17">
        <v>22.47</v>
      </c>
      <c r="FM508" s="17">
        <v>22.47</v>
      </c>
      <c r="FN508" s="17">
        <v>22.47</v>
      </c>
      <c r="FO508" s="17">
        <v>22.47</v>
      </c>
      <c r="FP508" s="17">
        <v>22.47</v>
      </c>
      <c r="FQ508" s="17">
        <v>22.47</v>
      </c>
      <c r="FR508" s="17">
        <v>22.47</v>
      </c>
      <c r="FS508" s="17">
        <v>22.47</v>
      </c>
      <c r="FT508" s="17">
        <v>22.47</v>
      </c>
      <c r="FU508" s="17">
        <v>22.47</v>
      </c>
      <c r="FV508" s="17">
        <v>22.47</v>
      </c>
      <c r="FW508" s="17">
        <v>22.47</v>
      </c>
      <c r="FX508" s="17">
        <v>22.47</v>
      </c>
      <c r="FY508" s="17">
        <v>22.47</v>
      </c>
      <c r="FZ508" s="17">
        <v>22.47</v>
      </c>
      <c r="GA508" s="17">
        <v>22.47</v>
      </c>
      <c r="GB508" s="17">
        <v>22.47</v>
      </c>
      <c r="GC508" s="17">
        <v>22.47</v>
      </c>
      <c r="GD508" s="17">
        <v>22.47</v>
      </c>
      <c r="GE508" s="17">
        <v>22.47</v>
      </c>
      <c r="GF508" s="17">
        <v>22.47</v>
      </c>
      <c r="GG508" s="17">
        <v>22.47</v>
      </c>
      <c r="GH508" s="17">
        <v>22.47</v>
      </c>
      <c r="GI508" s="17">
        <v>22.47</v>
      </c>
      <c r="GJ508" s="17">
        <v>22.47</v>
      </c>
      <c r="GK508" s="17">
        <v>22.47</v>
      </c>
      <c r="GL508" s="17">
        <v>22.47</v>
      </c>
      <c r="GM508" s="17">
        <v>22.47</v>
      </c>
      <c r="GN508" s="17">
        <v>22.47</v>
      </c>
      <c r="GO508" s="17">
        <v>22.47</v>
      </c>
      <c r="GP508" s="17">
        <v>22.47</v>
      </c>
      <c r="GQ508" s="17">
        <v>22.47</v>
      </c>
      <c r="GR508" s="17">
        <v>22.47</v>
      </c>
      <c r="GS508" s="17">
        <v>22.47</v>
      </c>
      <c r="GT508" s="17">
        <v>22.47</v>
      </c>
      <c r="GU508" s="17">
        <v>22.47</v>
      </c>
      <c r="GV508" s="17">
        <v>22.47</v>
      </c>
      <c r="GW508" s="17">
        <v>22.47</v>
      </c>
      <c r="GX508" s="17">
        <v>22.47</v>
      </c>
      <c r="GY508" s="17">
        <v>22.47</v>
      </c>
      <c r="GZ508" s="17">
        <v>22.47</v>
      </c>
      <c r="HA508" s="17">
        <v>22.47</v>
      </c>
      <c r="HB508" s="17">
        <v>22.47</v>
      </c>
      <c r="HC508" s="17">
        <v>22.47</v>
      </c>
      <c r="HD508" s="17">
        <v>22.47</v>
      </c>
      <c r="HE508" s="17">
        <v>22.47</v>
      </c>
      <c r="HF508" s="17">
        <v>22.47</v>
      </c>
      <c r="HG508" s="17">
        <v>22.47</v>
      </c>
      <c r="HH508" s="17">
        <v>22.47</v>
      </c>
      <c r="HI508" s="17">
        <v>22.47</v>
      </c>
      <c r="HJ508" s="17">
        <v>22.47</v>
      </c>
      <c r="HK508" s="17">
        <v>22.47</v>
      </c>
      <c r="HL508" s="17">
        <v>22.47</v>
      </c>
      <c r="HM508" s="17">
        <v>22.47</v>
      </c>
      <c r="HN508" s="17">
        <v>22.47</v>
      </c>
      <c r="HO508" s="17">
        <v>22.47</v>
      </c>
      <c r="HP508" s="17">
        <v>22.47</v>
      </c>
      <c r="HQ508" s="17">
        <v>22.47</v>
      </c>
      <c r="HR508" s="17">
        <v>22.47</v>
      </c>
      <c r="HS508" s="17">
        <v>22.47</v>
      </c>
      <c r="HT508" s="17">
        <v>22.47</v>
      </c>
      <c r="HU508" s="17">
        <v>22.47</v>
      </c>
      <c r="HV508" s="17">
        <v>22.47</v>
      </c>
      <c r="HW508" s="17">
        <v>22.47</v>
      </c>
      <c r="HX508" s="17">
        <v>22.47</v>
      </c>
      <c r="HY508" s="17">
        <v>22.47</v>
      </c>
      <c r="HZ508" s="17">
        <v>22.47</v>
      </c>
      <c r="IA508" s="17">
        <v>22.47</v>
      </c>
      <c r="IB508" s="17">
        <v>22.47</v>
      </c>
      <c r="IC508" s="17">
        <v>22.47</v>
      </c>
      <c r="ID508" s="17">
        <v>22.47</v>
      </c>
      <c r="IE508" s="17">
        <v>22.47</v>
      </c>
      <c r="IF508" s="17">
        <v>22.47</v>
      </c>
      <c r="IG508" s="17">
        <v>22.47</v>
      </c>
      <c r="IH508" s="17">
        <v>22.47</v>
      </c>
      <c r="II508" s="17">
        <v>22.47</v>
      </c>
      <c r="IJ508" s="17">
        <v>22.47</v>
      </c>
      <c r="IK508" s="17">
        <v>22.47</v>
      </c>
      <c r="IL508" s="17">
        <v>22.47</v>
      </c>
      <c r="IM508" s="17">
        <v>22.47</v>
      </c>
      <c r="IN508" s="17">
        <v>22.47</v>
      </c>
      <c r="IO508" s="17">
        <v>22.47</v>
      </c>
      <c r="IP508" s="17">
        <v>22.47</v>
      </c>
      <c r="IQ508" s="17">
        <v>22.47</v>
      </c>
      <c r="IR508" s="17">
        <v>22.47</v>
      </c>
      <c r="IS508" s="17">
        <v>22.47</v>
      </c>
      <c r="IT508" s="17">
        <v>22.47</v>
      </c>
      <c r="IU508" s="17">
        <v>22.47</v>
      </c>
      <c r="IV508" s="17">
        <v>22.47</v>
      </c>
      <c r="IW508" s="17">
        <v>22.47</v>
      </c>
      <c r="IX508" s="17">
        <v>22.47</v>
      </c>
      <c r="IY508" s="17">
        <v>22.47</v>
      </c>
    </row>
    <row r="509" spans="1:259" x14ac:dyDescent="0.15">
      <c r="A509" s="17" t="s">
        <v>868</v>
      </c>
      <c r="B509" s="17" t="s">
        <v>869</v>
      </c>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c r="AA509" s="26"/>
      <c r="AB509" s="17"/>
      <c r="AC509" s="26"/>
      <c r="AD509" s="26"/>
      <c r="AE509" s="17"/>
      <c r="AF509" s="17"/>
      <c r="AG509" s="17"/>
      <c r="AH509" s="17"/>
      <c r="AI509" s="17"/>
      <c r="AJ509" s="17"/>
      <c r="AK509" s="17"/>
      <c r="AL509" s="17"/>
      <c r="AM509" s="17"/>
      <c r="AN509" s="17"/>
      <c r="AO509" s="17"/>
      <c r="AP509" s="17"/>
      <c r="AQ509" s="17"/>
      <c r="AR509" s="17"/>
      <c r="AS509" s="17"/>
      <c r="AT509" s="17"/>
      <c r="AU509" s="17"/>
      <c r="AV509" s="17"/>
      <c r="AW509" s="17"/>
      <c r="AX509" s="17"/>
      <c r="AY509" s="17"/>
      <c r="AZ509" s="17"/>
      <c r="BA509" s="17"/>
      <c r="BB509" s="17"/>
      <c r="BC509" s="17"/>
      <c r="BD509" s="17"/>
      <c r="BE509" s="17"/>
      <c r="BF509" s="17"/>
      <c r="BG509" s="17"/>
      <c r="BH509" s="17"/>
      <c r="BI509" s="17"/>
      <c r="BJ509" s="26"/>
      <c r="BK509" s="17"/>
      <c r="BL509" s="17"/>
      <c r="BM509" s="17"/>
      <c r="BN509" s="17"/>
      <c r="BO509" s="17"/>
      <c r="BP509" s="17"/>
      <c r="BQ509" s="17"/>
      <c r="BR509" s="17"/>
      <c r="BS509" s="17"/>
      <c r="BT509" s="17"/>
      <c r="BU509" s="17"/>
      <c r="BV509" s="17"/>
      <c r="BW509" s="17"/>
      <c r="BX509" s="26"/>
      <c r="BY509" s="26"/>
      <c r="BZ509" s="26"/>
      <c r="CA509" s="26"/>
      <c r="CB509" s="26"/>
      <c r="CC509" s="17"/>
      <c r="CD509" s="17"/>
      <c r="CE509" s="17"/>
      <c r="CF509" s="17"/>
      <c r="CG509" s="17"/>
      <c r="CH509" s="17"/>
      <c r="CI509" s="17"/>
      <c r="CJ509" s="26"/>
      <c r="CK509" s="17"/>
      <c r="CL509" s="17"/>
      <c r="CM509" s="17"/>
      <c r="CN509" s="17"/>
      <c r="CO509" s="17"/>
      <c r="CP509" s="17"/>
      <c r="CQ509" s="17"/>
      <c r="CR509" s="17"/>
      <c r="CS509" s="17"/>
      <c r="CT509" s="17"/>
      <c r="CU509" s="17"/>
      <c r="CV509" s="17"/>
      <c r="CW509" s="17"/>
      <c r="CX509" s="17"/>
      <c r="CY509" s="26"/>
      <c r="CZ509" s="26"/>
      <c r="DA509" s="26"/>
      <c r="DB509" s="17"/>
      <c r="DC509" s="17"/>
      <c r="DD509" s="17"/>
      <c r="DE509" s="17"/>
      <c r="DF509" s="17"/>
      <c r="DG509" s="17"/>
      <c r="DH509" s="26"/>
      <c r="DI509" s="17"/>
      <c r="DJ509" s="17"/>
      <c r="DK509" s="17"/>
      <c r="DL509" s="17"/>
      <c r="DM509" s="17">
        <v>16.12</v>
      </c>
      <c r="DN509" s="17">
        <v>16.12</v>
      </c>
      <c r="DO509" s="17">
        <v>16.12</v>
      </c>
      <c r="DP509" s="17">
        <v>16.12</v>
      </c>
      <c r="DQ509" s="17">
        <v>16.12</v>
      </c>
      <c r="DR509" s="17">
        <v>16.12</v>
      </c>
      <c r="DS509" s="17">
        <v>16.12</v>
      </c>
      <c r="DT509" s="17">
        <v>16.12</v>
      </c>
      <c r="DU509" s="17">
        <v>16.12</v>
      </c>
      <c r="DV509" s="17">
        <v>16.12</v>
      </c>
      <c r="DW509" s="17">
        <v>16.12</v>
      </c>
      <c r="DX509" s="17">
        <v>16.12</v>
      </c>
      <c r="DY509" s="17">
        <v>16.12</v>
      </c>
      <c r="DZ509" s="17">
        <v>16.12</v>
      </c>
      <c r="EA509" s="17">
        <v>16.12</v>
      </c>
      <c r="EB509" s="17">
        <v>16.12</v>
      </c>
      <c r="EC509" s="17">
        <v>16.12</v>
      </c>
      <c r="ED509" s="17">
        <v>16.12</v>
      </c>
      <c r="EE509" s="17">
        <v>16.12</v>
      </c>
      <c r="EF509" s="17">
        <v>16.12</v>
      </c>
      <c r="EG509" s="17">
        <v>16.12</v>
      </c>
      <c r="EH509" s="17">
        <v>16.12</v>
      </c>
      <c r="EI509" s="17">
        <v>16.12</v>
      </c>
      <c r="EJ509" s="17">
        <v>16.12</v>
      </c>
      <c r="EK509" s="17">
        <v>16.12</v>
      </c>
      <c r="EL509" s="17">
        <v>16.12</v>
      </c>
      <c r="EM509" s="17">
        <v>16.12</v>
      </c>
      <c r="EN509" s="17">
        <v>16.12</v>
      </c>
      <c r="EO509" s="17">
        <v>16.12</v>
      </c>
      <c r="EP509" s="17">
        <v>16.12</v>
      </c>
      <c r="EQ509" s="17">
        <v>16.12</v>
      </c>
      <c r="ER509" s="17">
        <v>16.12</v>
      </c>
      <c r="ES509" s="17">
        <v>16.12</v>
      </c>
      <c r="ET509" s="17">
        <v>16.12</v>
      </c>
      <c r="EU509" s="17">
        <v>16.12</v>
      </c>
      <c r="EV509" s="17">
        <v>16.12</v>
      </c>
      <c r="EW509" s="17">
        <v>16.12</v>
      </c>
      <c r="EX509" s="17">
        <v>16.12</v>
      </c>
      <c r="EY509" s="17">
        <v>16.12</v>
      </c>
      <c r="EZ509" s="17">
        <v>16.12</v>
      </c>
      <c r="FA509" s="17">
        <v>16.12</v>
      </c>
      <c r="FB509" s="17">
        <v>16.12</v>
      </c>
      <c r="FC509" s="17">
        <v>16.12</v>
      </c>
      <c r="FD509" s="17">
        <v>16.12</v>
      </c>
      <c r="FE509" s="17">
        <v>16.12</v>
      </c>
      <c r="FF509" s="17">
        <v>16.12</v>
      </c>
      <c r="FG509" s="17">
        <v>16.12</v>
      </c>
      <c r="FH509" s="17">
        <v>16.12</v>
      </c>
      <c r="FI509" s="17">
        <v>16.12</v>
      </c>
      <c r="FJ509" s="17">
        <v>16.12</v>
      </c>
      <c r="FK509" s="17">
        <v>16.12</v>
      </c>
      <c r="FL509" s="17">
        <v>16.12</v>
      </c>
      <c r="FM509" s="17">
        <v>16.12</v>
      </c>
      <c r="FN509" s="17">
        <v>16.12</v>
      </c>
      <c r="FO509" s="17">
        <v>16.12</v>
      </c>
      <c r="FP509" s="17">
        <v>16.12</v>
      </c>
      <c r="FQ509" s="17">
        <v>16.12</v>
      </c>
      <c r="FR509" s="17">
        <v>16.12</v>
      </c>
      <c r="FS509" s="17">
        <v>16.12</v>
      </c>
      <c r="FT509" s="17">
        <v>16.12</v>
      </c>
      <c r="FU509" s="17">
        <v>16.12</v>
      </c>
      <c r="FV509" s="17">
        <v>16.12</v>
      </c>
      <c r="FW509" s="17">
        <v>16.12</v>
      </c>
      <c r="FX509" s="17">
        <v>16.12</v>
      </c>
      <c r="FY509" s="17">
        <v>16.12</v>
      </c>
      <c r="FZ509" s="17">
        <v>16.12</v>
      </c>
      <c r="GA509" s="17">
        <v>16.12</v>
      </c>
      <c r="GB509" s="17">
        <v>16.12</v>
      </c>
      <c r="GC509" s="17">
        <v>16.12</v>
      </c>
      <c r="GD509" s="17">
        <v>16.12</v>
      </c>
      <c r="GE509" s="17">
        <v>16.12</v>
      </c>
      <c r="GF509" s="17">
        <v>16.12</v>
      </c>
      <c r="GG509" s="17">
        <v>16.12</v>
      </c>
      <c r="GH509" s="17">
        <v>16.12</v>
      </c>
      <c r="GI509" s="17">
        <v>16.12</v>
      </c>
      <c r="GJ509" s="17">
        <v>16.12</v>
      </c>
      <c r="GK509" s="17">
        <v>16.12</v>
      </c>
      <c r="GL509" s="17">
        <v>16.12</v>
      </c>
      <c r="GM509" s="17">
        <v>16.12</v>
      </c>
      <c r="GN509" s="17">
        <v>16.12</v>
      </c>
      <c r="GO509" s="17">
        <v>16.12</v>
      </c>
      <c r="GP509" s="17">
        <v>16.12</v>
      </c>
      <c r="GQ509" s="17">
        <v>16.12</v>
      </c>
      <c r="GR509" s="17">
        <v>16.12</v>
      </c>
      <c r="GS509" s="17">
        <v>16.12</v>
      </c>
      <c r="GT509" s="17">
        <v>16.12</v>
      </c>
      <c r="GU509" s="17">
        <v>16.12</v>
      </c>
      <c r="GV509" s="17">
        <v>16.12</v>
      </c>
      <c r="GW509" s="17">
        <v>16.12</v>
      </c>
      <c r="GX509" s="17">
        <v>16.12</v>
      </c>
      <c r="GY509" s="17">
        <v>16.12</v>
      </c>
      <c r="GZ509" s="17">
        <v>16.12</v>
      </c>
      <c r="HA509" s="17">
        <v>16.12</v>
      </c>
      <c r="HB509" s="17">
        <v>16.12</v>
      </c>
      <c r="HC509" s="17">
        <v>16.12</v>
      </c>
      <c r="HD509" s="17">
        <v>16.12</v>
      </c>
      <c r="HE509" s="17">
        <v>16.12</v>
      </c>
      <c r="HF509" s="17">
        <v>16.12</v>
      </c>
      <c r="HG509" s="17">
        <v>16.12</v>
      </c>
      <c r="HH509" s="17">
        <v>16.12</v>
      </c>
      <c r="HI509" s="17">
        <v>16.12</v>
      </c>
      <c r="HJ509" s="17">
        <v>16.12</v>
      </c>
      <c r="HK509" s="17">
        <v>16.12</v>
      </c>
      <c r="HL509" s="17">
        <v>16.12</v>
      </c>
      <c r="HM509" s="17">
        <v>16.12</v>
      </c>
      <c r="HN509" s="17">
        <v>16.12</v>
      </c>
      <c r="HO509" s="17">
        <v>16.12</v>
      </c>
      <c r="HP509" s="17">
        <v>16.12</v>
      </c>
      <c r="HQ509" s="17">
        <v>16.12</v>
      </c>
      <c r="HR509" s="17">
        <v>16.12</v>
      </c>
      <c r="HS509" s="17">
        <v>16.12</v>
      </c>
      <c r="HT509" s="17">
        <v>16.12</v>
      </c>
      <c r="HU509" s="17">
        <v>16.12</v>
      </c>
      <c r="HV509" s="17">
        <v>16.12</v>
      </c>
      <c r="HW509" s="17">
        <v>16.12</v>
      </c>
      <c r="HX509" s="17">
        <v>16.12</v>
      </c>
      <c r="HY509" s="17">
        <v>16.12</v>
      </c>
      <c r="HZ509" s="17">
        <v>16.12</v>
      </c>
      <c r="IA509" s="17">
        <v>16.12</v>
      </c>
      <c r="IB509" s="17">
        <v>16.12</v>
      </c>
      <c r="IC509" s="17">
        <v>16.12</v>
      </c>
      <c r="ID509" s="17">
        <v>16.12</v>
      </c>
      <c r="IE509" s="17">
        <v>16.12</v>
      </c>
      <c r="IF509" s="17">
        <v>16.12</v>
      </c>
      <c r="IG509" s="17">
        <v>16.12</v>
      </c>
      <c r="IH509" s="17">
        <v>16.12</v>
      </c>
      <c r="II509" s="17">
        <v>16.12</v>
      </c>
      <c r="IJ509" s="17">
        <v>16.12</v>
      </c>
      <c r="IK509" s="17">
        <v>16.12</v>
      </c>
      <c r="IL509" s="17">
        <v>16.12</v>
      </c>
      <c r="IM509" s="17">
        <v>16.12</v>
      </c>
      <c r="IN509" s="17">
        <v>16.12</v>
      </c>
      <c r="IO509" s="17">
        <v>16.12</v>
      </c>
      <c r="IP509" s="17">
        <v>16.12</v>
      </c>
      <c r="IQ509" s="17">
        <v>16.12</v>
      </c>
      <c r="IR509" s="17">
        <v>16.12</v>
      </c>
      <c r="IS509" s="17">
        <v>16.12</v>
      </c>
      <c r="IT509" s="17">
        <v>16.12</v>
      </c>
      <c r="IU509" s="17">
        <v>16.12</v>
      </c>
      <c r="IV509" s="17">
        <v>16.12</v>
      </c>
      <c r="IW509" s="17">
        <v>16.12</v>
      </c>
      <c r="IX509" s="17">
        <v>16.12</v>
      </c>
      <c r="IY509" s="17">
        <v>16.12</v>
      </c>
    </row>
    <row r="510" spans="1:259" x14ac:dyDescent="0.15">
      <c r="A510" s="17" t="s">
        <v>3232</v>
      </c>
      <c r="B510" s="17" t="s">
        <v>3233</v>
      </c>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c r="AA510" s="26"/>
      <c r="AB510" s="17"/>
      <c r="AC510" s="26"/>
      <c r="AD510" s="26"/>
      <c r="AE510" s="17"/>
      <c r="AF510" s="17"/>
      <c r="AG510" s="17"/>
      <c r="AH510" s="17"/>
      <c r="AI510" s="17"/>
      <c r="AJ510" s="17"/>
      <c r="AK510" s="17"/>
      <c r="AL510" s="17"/>
      <c r="AM510" s="17"/>
      <c r="AN510" s="17"/>
      <c r="AO510" s="17"/>
      <c r="AP510" s="17"/>
      <c r="AQ510" s="17"/>
      <c r="AR510" s="17"/>
      <c r="AS510" s="17"/>
      <c r="AT510" s="17"/>
      <c r="AU510" s="17"/>
      <c r="AV510" s="17"/>
      <c r="AW510" s="17"/>
      <c r="AX510" s="17"/>
      <c r="AY510" s="17"/>
      <c r="AZ510" s="17"/>
      <c r="BA510" s="17"/>
      <c r="BB510" s="17"/>
      <c r="BC510" s="17"/>
      <c r="BD510" s="17"/>
      <c r="BE510" s="17"/>
      <c r="BF510" s="17"/>
      <c r="BG510" s="17"/>
      <c r="BH510" s="17"/>
      <c r="BI510" s="17"/>
      <c r="BJ510" s="26"/>
      <c r="BK510" s="17"/>
      <c r="BL510" s="17"/>
      <c r="BM510" s="17"/>
      <c r="BN510" s="17"/>
      <c r="BO510" s="17"/>
      <c r="BP510" s="17"/>
      <c r="BQ510" s="17"/>
      <c r="BR510" s="17"/>
      <c r="BS510" s="17"/>
      <c r="BT510" s="17"/>
      <c r="BU510" s="17"/>
      <c r="BV510" s="17"/>
      <c r="BW510" s="17"/>
      <c r="BX510" s="26"/>
      <c r="BY510" s="26"/>
      <c r="BZ510" s="26"/>
      <c r="CA510" s="26"/>
      <c r="CB510" s="26"/>
      <c r="CC510" s="17"/>
      <c r="CD510" s="17"/>
      <c r="CE510" s="17"/>
      <c r="CF510" s="17"/>
      <c r="CG510" s="17"/>
      <c r="CH510" s="17"/>
      <c r="CI510" s="17"/>
      <c r="CJ510" s="26"/>
      <c r="CK510" s="17"/>
      <c r="CL510" s="17"/>
      <c r="CM510" s="17"/>
      <c r="CN510" s="17"/>
      <c r="CO510" s="17"/>
      <c r="CP510" s="17"/>
      <c r="CQ510" s="17"/>
      <c r="CR510" s="17"/>
      <c r="CS510" s="17"/>
      <c r="CT510" s="17"/>
      <c r="CU510" s="17"/>
      <c r="CV510" s="17"/>
      <c r="CW510" s="17"/>
      <c r="CX510" s="17"/>
      <c r="CY510" s="26"/>
      <c r="CZ510" s="26"/>
      <c r="DA510" s="26"/>
      <c r="DB510" s="17"/>
      <c r="DC510" s="17"/>
      <c r="DD510" s="17"/>
      <c r="DE510" s="17"/>
      <c r="DF510" s="17"/>
      <c r="DG510" s="17"/>
      <c r="DH510" s="26"/>
      <c r="DI510" s="17"/>
      <c r="DJ510" s="17"/>
      <c r="DK510" s="17"/>
      <c r="DL510" s="17"/>
      <c r="DM510" s="17">
        <v>33.49</v>
      </c>
      <c r="DN510" s="17">
        <v>33.5</v>
      </c>
      <c r="DO510" s="17">
        <v>33.6</v>
      </c>
      <c r="DP510" s="17">
        <v>33.630000000000003</v>
      </c>
      <c r="DQ510" s="17">
        <v>33.61</v>
      </c>
      <c r="DR510" s="17">
        <v>33.53</v>
      </c>
      <c r="DS510" s="17">
        <v>33.58</v>
      </c>
      <c r="DT510" s="17">
        <v>33.590000000000003</v>
      </c>
      <c r="DU510" s="17">
        <v>33.590000000000003</v>
      </c>
      <c r="DV510" s="17">
        <v>33.53</v>
      </c>
      <c r="DW510" s="17">
        <v>33.58</v>
      </c>
      <c r="DX510" s="17">
        <v>33.6</v>
      </c>
      <c r="DY510" s="17">
        <v>33.57</v>
      </c>
      <c r="DZ510" s="17">
        <v>33.5</v>
      </c>
      <c r="EA510" s="17">
        <v>33.450000000000003</v>
      </c>
      <c r="EB510" s="17">
        <v>33.32</v>
      </c>
      <c r="EC510" s="17">
        <v>33.299999999999997</v>
      </c>
      <c r="ED510" s="17">
        <v>33.39</v>
      </c>
      <c r="EE510" s="17">
        <v>33.450000000000003</v>
      </c>
      <c r="EF510" s="17">
        <v>33.450000000000003</v>
      </c>
      <c r="EG510" s="17">
        <v>33.42</v>
      </c>
      <c r="EH510" s="17">
        <v>33.42</v>
      </c>
      <c r="EI510" s="17">
        <v>33.42</v>
      </c>
      <c r="EJ510" s="17">
        <v>33.450000000000003</v>
      </c>
      <c r="EK510" s="17">
        <v>33.450000000000003</v>
      </c>
      <c r="EL510" s="17">
        <v>33.479999999999997</v>
      </c>
      <c r="EM510" s="17">
        <v>33.47</v>
      </c>
      <c r="EN510" s="17">
        <v>33.44</v>
      </c>
      <c r="EO510" s="17">
        <v>33.49</v>
      </c>
      <c r="EP510" s="17">
        <v>33.5</v>
      </c>
      <c r="EQ510" s="17">
        <v>33.56</v>
      </c>
      <c r="ER510" s="17">
        <v>33.6</v>
      </c>
      <c r="ES510" s="17">
        <v>33.72</v>
      </c>
      <c r="ET510" s="17">
        <v>33.700000000000003</v>
      </c>
      <c r="EU510" s="17">
        <v>33.71</v>
      </c>
      <c r="EV510" s="17">
        <v>33.729999999999997</v>
      </c>
      <c r="EW510" s="17">
        <v>33.729999999999997</v>
      </c>
      <c r="EX510" s="17">
        <v>33.770000000000003</v>
      </c>
      <c r="EY510" s="17">
        <v>33.9</v>
      </c>
      <c r="EZ510" s="17">
        <v>33.9</v>
      </c>
      <c r="FA510" s="17">
        <v>33.9</v>
      </c>
      <c r="FB510" s="17">
        <v>33.700000000000003</v>
      </c>
      <c r="FC510" s="17">
        <v>33.71</v>
      </c>
      <c r="FD510" s="17">
        <v>33.74</v>
      </c>
      <c r="FE510" s="17">
        <v>33.83</v>
      </c>
      <c r="FF510" s="17">
        <v>33.9</v>
      </c>
      <c r="FG510" s="17">
        <v>33.869999999999997</v>
      </c>
      <c r="FH510" s="17">
        <v>33.9</v>
      </c>
      <c r="FI510" s="17">
        <v>33.92</v>
      </c>
      <c r="FJ510" s="17">
        <v>33.9</v>
      </c>
      <c r="FK510" s="17">
        <v>33.9</v>
      </c>
      <c r="FL510" s="17">
        <v>33.83</v>
      </c>
      <c r="FM510" s="17">
        <v>33.840000000000003</v>
      </c>
      <c r="FN510" s="17">
        <v>33.81</v>
      </c>
      <c r="FO510" s="17">
        <v>33.799999999999997</v>
      </c>
      <c r="FP510" s="17">
        <v>33.79</v>
      </c>
      <c r="FQ510" s="17">
        <v>33.869999999999997</v>
      </c>
      <c r="FR510" s="17">
        <v>33.9</v>
      </c>
      <c r="FS510" s="17">
        <v>33.9</v>
      </c>
      <c r="FT510" s="17">
        <v>33.880000000000003</v>
      </c>
      <c r="FU510" s="17">
        <v>33.840000000000003</v>
      </c>
      <c r="FV510" s="17">
        <v>33.840000000000003</v>
      </c>
      <c r="FW510" s="17">
        <v>33.799999999999997</v>
      </c>
      <c r="FX510" s="17">
        <v>33.89</v>
      </c>
      <c r="FY510" s="17">
        <v>33.92</v>
      </c>
      <c r="FZ510" s="17">
        <v>33.979999999999997</v>
      </c>
      <c r="GA510" s="17">
        <v>33.979999999999997</v>
      </c>
      <c r="GB510" s="17">
        <v>34.07</v>
      </c>
      <c r="GC510" s="17">
        <v>33.97</v>
      </c>
      <c r="GD510" s="17">
        <v>33.909999999999997</v>
      </c>
      <c r="GE510" s="17">
        <v>34</v>
      </c>
      <c r="GF510" s="17">
        <v>33.909999999999997</v>
      </c>
      <c r="GG510" s="17">
        <v>33.82</v>
      </c>
      <c r="GH510" s="17">
        <v>33.82</v>
      </c>
      <c r="GI510" s="17">
        <v>33.85</v>
      </c>
      <c r="GJ510" s="17">
        <v>33.85</v>
      </c>
      <c r="GK510" s="17">
        <v>33.85</v>
      </c>
      <c r="GL510" s="17">
        <v>33.869999999999997</v>
      </c>
      <c r="GM510" s="17">
        <v>33.840000000000003</v>
      </c>
      <c r="GN510" s="17">
        <v>33.83</v>
      </c>
      <c r="GO510" s="17">
        <v>33.82</v>
      </c>
      <c r="GP510" s="17">
        <v>33.81</v>
      </c>
      <c r="GQ510" s="17">
        <v>33.83</v>
      </c>
      <c r="GR510" s="17">
        <v>33.840000000000003</v>
      </c>
      <c r="GS510" s="17">
        <v>33.9</v>
      </c>
      <c r="GT510" s="17">
        <v>33.9</v>
      </c>
      <c r="GU510" s="17">
        <v>33.89</v>
      </c>
      <c r="GV510" s="17">
        <v>33.9</v>
      </c>
      <c r="GW510" s="17">
        <v>33.85</v>
      </c>
      <c r="GX510" s="17">
        <v>33.799999999999997</v>
      </c>
      <c r="GY510" s="17">
        <v>33.799999999999997</v>
      </c>
      <c r="GZ510" s="17">
        <v>33.71</v>
      </c>
      <c r="HA510" s="17">
        <v>33.75</v>
      </c>
      <c r="HB510" s="17">
        <v>33.799999999999997</v>
      </c>
      <c r="HC510" s="17">
        <v>33.799999999999997</v>
      </c>
      <c r="HD510" s="17">
        <v>33.840000000000003</v>
      </c>
      <c r="HE510" s="17">
        <v>33.85</v>
      </c>
      <c r="HF510" s="17">
        <v>33.85</v>
      </c>
      <c r="HG510" s="17">
        <v>33.81</v>
      </c>
      <c r="HH510" s="17">
        <v>33.869999999999997</v>
      </c>
      <c r="HI510" s="17">
        <v>33.86</v>
      </c>
      <c r="HJ510" s="17">
        <v>33.82</v>
      </c>
      <c r="HK510" s="17">
        <v>33.79</v>
      </c>
      <c r="HL510" s="17">
        <v>33.74</v>
      </c>
      <c r="HM510" s="17">
        <v>33.74</v>
      </c>
      <c r="HN510" s="17">
        <v>33.78</v>
      </c>
      <c r="HO510" s="17">
        <v>33.770000000000003</v>
      </c>
      <c r="HP510" s="17">
        <v>33.72</v>
      </c>
      <c r="HQ510" s="17">
        <v>33.68</v>
      </c>
      <c r="HR510" s="17">
        <v>33.65</v>
      </c>
      <c r="HS510" s="17">
        <v>33.770000000000003</v>
      </c>
      <c r="HT510" s="17">
        <v>33.729999999999997</v>
      </c>
      <c r="HU510" s="17">
        <v>33.74</v>
      </c>
      <c r="HV510" s="17">
        <v>33.75</v>
      </c>
      <c r="HW510" s="17">
        <v>33.79</v>
      </c>
      <c r="HX510" s="17">
        <v>33.799999999999997</v>
      </c>
      <c r="HY510" s="17">
        <v>33.85</v>
      </c>
      <c r="HZ510" s="17">
        <v>33.89</v>
      </c>
      <c r="IA510" s="17">
        <v>33.9</v>
      </c>
      <c r="IB510" s="17">
        <v>33.979999999999997</v>
      </c>
      <c r="IC510" s="17">
        <v>33.97</v>
      </c>
      <c r="ID510" s="17">
        <v>33.92</v>
      </c>
      <c r="IE510" s="17">
        <v>33.82</v>
      </c>
      <c r="IF510" s="17">
        <v>33.770000000000003</v>
      </c>
      <c r="IG510" s="17">
        <v>33.700000000000003</v>
      </c>
      <c r="IH510" s="17">
        <v>33.67</v>
      </c>
      <c r="II510" s="17">
        <v>33.6</v>
      </c>
      <c r="IJ510" s="17">
        <v>33.58</v>
      </c>
      <c r="IK510" s="17">
        <v>33.58</v>
      </c>
      <c r="IL510" s="17">
        <v>33.590000000000003</v>
      </c>
      <c r="IM510" s="17">
        <v>33.56</v>
      </c>
      <c r="IN510" s="17">
        <v>33.6</v>
      </c>
      <c r="IO510" s="17">
        <v>33.67</v>
      </c>
      <c r="IP510" s="17">
        <v>33.74</v>
      </c>
      <c r="IQ510" s="17">
        <v>33.729999999999997</v>
      </c>
      <c r="IR510" s="17">
        <v>33.71</v>
      </c>
      <c r="IS510" s="17">
        <v>33.67</v>
      </c>
      <c r="IT510" s="17">
        <v>33.64</v>
      </c>
      <c r="IU510" s="17">
        <v>33.61</v>
      </c>
      <c r="IV510" s="17">
        <v>33.619999999999997</v>
      </c>
      <c r="IW510" s="17">
        <v>33.619999999999997</v>
      </c>
      <c r="IX510" s="17">
        <v>33.619999999999997</v>
      </c>
      <c r="IY510" s="17">
        <v>33.659999999999997</v>
      </c>
    </row>
    <row r="511" spans="1:259" x14ac:dyDescent="0.15">
      <c r="A511" s="17" t="s">
        <v>984</v>
      </c>
      <c r="B511" s="17" t="s">
        <v>985</v>
      </c>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c r="AA511" s="26"/>
      <c r="AB511" s="17"/>
      <c r="AC511" s="26"/>
      <c r="AD511" s="26"/>
      <c r="AE511" s="17"/>
      <c r="AF511" s="17"/>
      <c r="AG511" s="17"/>
      <c r="AH511" s="17"/>
      <c r="AI511" s="17"/>
      <c r="AJ511" s="17"/>
      <c r="AK511" s="17"/>
      <c r="AL511" s="17"/>
      <c r="AM511" s="17"/>
      <c r="AN511" s="17"/>
      <c r="AO511" s="17"/>
      <c r="AP511" s="17"/>
      <c r="AQ511" s="17"/>
      <c r="AR511" s="17"/>
      <c r="AS511" s="17"/>
      <c r="AT511" s="17"/>
      <c r="AU511" s="17"/>
      <c r="AV511" s="17"/>
      <c r="AW511" s="17"/>
      <c r="AX511" s="17"/>
      <c r="AY511" s="17"/>
      <c r="AZ511" s="17"/>
      <c r="BA511" s="17"/>
      <c r="BB511" s="17"/>
      <c r="BC511" s="17"/>
      <c r="BD511" s="17"/>
      <c r="BE511" s="17"/>
      <c r="BF511" s="17"/>
      <c r="BG511" s="17"/>
      <c r="BH511" s="17"/>
      <c r="BI511" s="17"/>
      <c r="BJ511" s="26"/>
      <c r="BK511" s="17"/>
      <c r="BL511" s="17"/>
      <c r="BM511" s="17"/>
      <c r="BN511" s="17"/>
      <c r="BO511" s="17"/>
      <c r="BP511" s="17"/>
      <c r="BQ511" s="17"/>
      <c r="BR511" s="17"/>
      <c r="BS511" s="17"/>
      <c r="BT511" s="17"/>
      <c r="BU511" s="17"/>
      <c r="BV511" s="17"/>
      <c r="BW511" s="17"/>
      <c r="BX511" s="26"/>
      <c r="BY511" s="26"/>
      <c r="BZ511" s="26"/>
      <c r="CA511" s="26"/>
      <c r="CB511" s="26"/>
      <c r="CC511" s="17"/>
      <c r="CD511" s="17"/>
      <c r="CE511" s="17"/>
      <c r="CF511" s="17"/>
      <c r="CG511" s="17"/>
      <c r="CH511" s="17"/>
      <c r="CI511" s="17"/>
      <c r="CJ511" s="26"/>
      <c r="CK511" s="17"/>
      <c r="CL511" s="17"/>
      <c r="CM511" s="17"/>
      <c r="CN511" s="17"/>
      <c r="CO511" s="17"/>
      <c r="CP511" s="17"/>
      <c r="CQ511" s="17"/>
      <c r="CR511" s="17"/>
      <c r="CS511" s="17"/>
      <c r="CT511" s="17"/>
      <c r="CU511" s="17"/>
      <c r="CV511" s="17"/>
      <c r="CW511" s="17"/>
      <c r="CX511" s="17"/>
      <c r="CY511" s="26"/>
      <c r="CZ511" s="26"/>
      <c r="DA511" s="26"/>
      <c r="DB511" s="17"/>
      <c r="DC511" s="17"/>
      <c r="DD511" s="17"/>
      <c r="DE511" s="17"/>
      <c r="DF511" s="17"/>
      <c r="DG511" s="17"/>
      <c r="DH511" s="26"/>
      <c r="DI511" s="17"/>
      <c r="DJ511" s="17"/>
      <c r="DK511" s="17"/>
      <c r="DL511" s="17"/>
      <c r="DM511" s="17">
        <v>8.26</v>
      </c>
      <c r="DN511" s="17">
        <v>8.27</v>
      </c>
      <c r="DO511" s="17">
        <v>8.27</v>
      </c>
      <c r="DP511" s="17">
        <v>8.26</v>
      </c>
      <c r="DQ511" s="17">
        <v>8.2799999999999994</v>
      </c>
      <c r="DR511" s="17">
        <v>8.27</v>
      </c>
      <c r="DS511" s="17">
        <v>8.2799999999999994</v>
      </c>
      <c r="DT511" s="17">
        <v>8.2799999999999994</v>
      </c>
      <c r="DU511" s="17">
        <v>8.2799999999999994</v>
      </c>
      <c r="DV511" s="17">
        <v>8.2799999999999994</v>
      </c>
      <c r="DW511" s="17">
        <v>8.27</v>
      </c>
      <c r="DX511" s="17">
        <v>8.27</v>
      </c>
      <c r="DY511" s="17">
        <v>8.26</v>
      </c>
      <c r="DZ511" s="17">
        <v>8.26</v>
      </c>
      <c r="EA511" s="17">
        <v>8.26</v>
      </c>
      <c r="EB511" s="17">
        <v>8.26</v>
      </c>
      <c r="EC511" s="17">
        <v>8.2799999999999994</v>
      </c>
      <c r="ED511" s="17">
        <v>8.2799999999999994</v>
      </c>
      <c r="EE511" s="17">
        <v>8.2899999999999991</v>
      </c>
      <c r="EF511" s="17">
        <v>8.2899999999999991</v>
      </c>
      <c r="EG511" s="17">
        <v>8.27</v>
      </c>
      <c r="EH511" s="17">
        <v>8.2799999999999994</v>
      </c>
      <c r="EI511" s="17">
        <v>8.27</v>
      </c>
      <c r="EJ511" s="17">
        <v>8.26</v>
      </c>
      <c r="EK511" s="17">
        <v>8.27</v>
      </c>
      <c r="EL511" s="17">
        <v>8.26</v>
      </c>
      <c r="EM511" s="17">
        <v>8.27</v>
      </c>
      <c r="EN511" s="17">
        <v>8.26</v>
      </c>
      <c r="EO511" s="17">
        <v>8.26</v>
      </c>
      <c r="EP511" s="17">
        <v>8.26</v>
      </c>
      <c r="EQ511" s="17">
        <v>8.26</v>
      </c>
      <c r="ER511" s="17">
        <v>8.25</v>
      </c>
      <c r="ES511" s="17">
        <v>8.25</v>
      </c>
      <c r="ET511" s="17">
        <v>8.25</v>
      </c>
      <c r="EU511" s="17">
        <v>8.25</v>
      </c>
      <c r="EV511" s="17">
        <v>8.25</v>
      </c>
      <c r="EW511" s="17">
        <v>8.25</v>
      </c>
      <c r="EX511" s="17">
        <v>8.26</v>
      </c>
      <c r="EY511" s="17">
        <v>8.25</v>
      </c>
      <c r="EZ511" s="17">
        <v>8.25</v>
      </c>
      <c r="FA511" s="17">
        <v>8.24</v>
      </c>
      <c r="FB511" s="17">
        <v>8.24</v>
      </c>
      <c r="FC511" s="17">
        <v>8.23</v>
      </c>
      <c r="FD511" s="17">
        <v>8.23</v>
      </c>
      <c r="FE511" s="17">
        <v>8.24</v>
      </c>
      <c r="FF511" s="17">
        <v>8.23</v>
      </c>
      <c r="FG511" s="17">
        <v>8.23</v>
      </c>
      <c r="FH511" s="17">
        <v>8.23</v>
      </c>
      <c r="FI511" s="17">
        <v>8.23</v>
      </c>
      <c r="FJ511" s="17">
        <v>8.23</v>
      </c>
      <c r="FK511" s="17">
        <v>8.24</v>
      </c>
      <c r="FL511" s="17">
        <v>8.23</v>
      </c>
      <c r="FM511" s="17">
        <v>8.24</v>
      </c>
      <c r="FN511" s="17">
        <v>8.23</v>
      </c>
      <c r="FO511" s="17">
        <v>8.24</v>
      </c>
      <c r="FP511" s="17">
        <v>8.2200000000000006</v>
      </c>
      <c r="FQ511" s="17">
        <v>8.23</v>
      </c>
      <c r="FR511" s="17">
        <v>8.2200000000000006</v>
      </c>
      <c r="FS511" s="17">
        <v>8.24</v>
      </c>
      <c r="FT511" s="17">
        <v>8.24</v>
      </c>
      <c r="FU511" s="17">
        <v>8.23</v>
      </c>
      <c r="FV511" s="17">
        <v>8.23</v>
      </c>
      <c r="FW511" s="17">
        <v>8.25</v>
      </c>
      <c r="FX511" s="17">
        <v>8.24</v>
      </c>
      <c r="FY511" s="17">
        <v>8.26</v>
      </c>
      <c r="FZ511" s="17">
        <v>8.26</v>
      </c>
      <c r="GA511" s="17">
        <v>8.27</v>
      </c>
      <c r="GB511" s="17">
        <v>8.25</v>
      </c>
      <c r="GC511" s="17">
        <v>8.26</v>
      </c>
      <c r="GD511" s="17">
        <v>8.26</v>
      </c>
      <c r="GE511" s="17">
        <v>8.27</v>
      </c>
      <c r="GF511" s="17">
        <v>8.25</v>
      </c>
      <c r="GG511" s="17">
        <v>8.25</v>
      </c>
      <c r="GH511" s="17">
        <v>8.26</v>
      </c>
      <c r="GI511" s="17">
        <v>8.25</v>
      </c>
      <c r="GJ511" s="17">
        <v>8.25</v>
      </c>
      <c r="GK511" s="17">
        <v>8.25</v>
      </c>
      <c r="GL511" s="17">
        <v>8.24</v>
      </c>
      <c r="GM511" s="17">
        <v>8.2200000000000006</v>
      </c>
      <c r="GN511" s="17">
        <v>8.2100000000000009</v>
      </c>
      <c r="GO511" s="17">
        <v>8.2200000000000006</v>
      </c>
      <c r="GP511" s="17">
        <v>8.2200000000000006</v>
      </c>
      <c r="GQ511" s="17">
        <v>8.2100000000000009</v>
      </c>
      <c r="GR511" s="17">
        <v>8.2100000000000009</v>
      </c>
      <c r="GS511" s="17">
        <v>8.2100000000000009</v>
      </c>
      <c r="GT511" s="17">
        <v>8.1999999999999993</v>
      </c>
      <c r="GU511" s="17">
        <v>8.19</v>
      </c>
      <c r="GV511" s="17">
        <v>8.1999999999999993</v>
      </c>
      <c r="GW511" s="17">
        <v>8.18</v>
      </c>
      <c r="GX511" s="17">
        <v>8.18</v>
      </c>
      <c r="GY511" s="17">
        <v>8.1999999999999993</v>
      </c>
      <c r="GZ511" s="17">
        <v>8.18</v>
      </c>
      <c r="HA511" s="17">
        <v>8.18</v>
      </c>
      <c r="HB511" s="17">
        <v>8.19</v>
      </c>
      <c r="HC511" s="17">
        <v>8.18</v>
      </c>
      <c r="HD511" s="17">
        <v>8.1999999999999993</v>
      </c>
      <c r="HE511" s="17">
        <v>8.19</v>
      </c>
      <c r="HF511" s="17">
        <v>8.19</v>
      </c>
      <c r="HG511" s="17">
        <v>8.17</v>
      </c>
      <c r="HH511" s="17">
        <v>8.17</v>
      </c>
      <c r="HI511" s="17">
        <v>8.16</v>
      </c>
      <c r="HJ511" s="17">
        <v>8.16</v>
      </c>
      <c r="HK511" s="17">
        <v>8.16</v>
      </c>
      <c r="HL511" s="17">
        <v>8.15</v>
      </c>
      <c r="HM511" s="17">
        <v>8.18</v>
      </c>
      <c r="HN511" s="17">
        <v>8.18</v>
      </c>
      <c r="HO511" s="17">
        <v>8.18</v>
      </c>
      <c r="HP511" s="17">
        <v>8.17</v>
      </c>
      <c r="HQ511" s="17">
        <v>8.16</v>
      </c>
      <c r="HR511" s="17">
        <v>8.17</v>
      </c>
      <c r="HS511" s="17">
        <v>8.17</v>
      </c>
      <c r="HT511" s="17">
        <v>8.19</v>
      </c>
      <c r="HU511" s="17">
        <v>8.19</v>
      </c>
      <c r="HV511" s="17">
        <v>8.1999999999999993</v>
      </c>
      <c r="HW511" s="17">
        <v>8.19</v>
      </c>
      <c r="HX511" s="17">
        <v>8.17</v>
      </c>
      <c r="HY511" s="17">
        <v>8.17</v>
      </c>
      <c r="HZ511" s="17">
        <v>8.19</v>
      </c>
      <c r="IA511" s="17">
        <v>8.18</v>
      </c>
      <c r="IB511" s="17">
        <v>8.19</v>
      </c>
      <c r="IC511" s="17">
        <v>8.18</v>
      </c>
      <c r="ID511" s="17">
        <v>8.18</v>
      </c>
      <c r="IE511" s="17">
        <v>8.18</v>
      </c>
      <c r="IF511" s="17">
        <v>8.19</v>
      </c>
      <c r="IG511" s="17">
        <v>8.18</v>
      </c>
      <c r="IH511" s="17">
        <v>8.18</v>
      </c>
      <c r="II511" s="17">
        <v>8.18</v>
      </c>
      <c r="IJ511" s="17">
        <v>8.17</v>
      </c>
      <c r="IK511" s="17">
        <v>8.17</v>
      </c>
      <c r="IL511" s="17">
        <v>8.18</v>
      </c>
      <c r="IM511" s="17">
        <v>8.17</v>
      </c>
      <c r="IN511" s="17">
        <v>8.17</v>
      </c>
      <c r="IO511" s="17">
        <v>8.17</v>
      </c>
      <c r="IP511" s="17">
        <v>8.17</v>
      </c>
      <c r="IQ511" s="17">
        <v>8.17</v>
      </c>
      <c r="IR511" s="17">
        <v>8.17</v>
      </c>
      <c r="IS511" s="17">
        <v>8.17</v>
      </c>
      <c r="IT511" s="17">
        <v>8.16</v>
      </c>
      <c r="IU511" s="17">
        <v>8.16</v>
      </c>
      <c r="IV511" s="17">
        <v>8.17</v>
      </c>
      <c r="IW511" s="17">
        <v>8.17</v>
      </c>
      <c r="IX511" s="17">
        <v>8.17</v>
      </c>
      <c r="IY511" s="17">
        <v>8.15</v>
      </c>
    </row>
    <row r="512" spans="1:259" x14ac:dyDescent="0.15">
      <c r="A512" s="17" t="s">
        <v>2738</v>
      </c>
      <c r="B512" s="17" t="s">
        <v>2739</v>
      </c>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c r="AA512" s="26"/>
      <c r="AB512" s="17"/>
      <c r="AC512" s="26"/>
      <c r="AD512" s="26"/>
      <c r="AE512" s="17"/>
      <c r="AF512" s="17"/>
      <c r="AG512" s="17"/>
      <c r="AH512" s="17"/>
      <c r="AI512" s="17"/>
      <c r="AJ512" s="17"/>
      <c r="AK512" s="17"/>
      <c r="AL512" s="17"/>
      <c r="AM512" s="17"/>
      <c r="AN512" s="17"/>
      <c r="AO512" s="17"/>
      <c r="AP512" s="17"/>
      <c r="AQ512" s="17"/>
      <c r="AR512" s="17"/>
      <c r="AS512" s="17"/>
      <c r="AT512" s="17"/>
      <c r="AU512" s="17"/>
      <c r="AV512" s="17"/>
      <c r="AW512" s="17"/>
      <c r="AX512" s="17"/>
      <c r="AY512" s="17"/>
      <c r="AZ512" s="17"/>
      <c r="BA512" s="17"/>
      <c r="BB512" s="17"/>
      <c r="BC512" s="17"/>
      <c r="BD512" s="17"/>
      <c r="BE512" s="17"/>
      <c r="BF512" s="17"/>
      <c r="BG512" s="17"/>
      <c r="BH512" s="17"/>
      <c r="BI512" s="17"/>
      <c r="BJ512" s="26"/>
      <c r="BK512" s="17"/>
      <c r="BL512" s="17"/>
      <c r="BM512" s="17"/>
      <c r="BN512" s="17"/>
      <c r="BO512" s="17"/>
      <c r="BP512" s="17"/>
      <c r="BQ512" s="17"/>
      <c r="BR512" s="17"/>
      <c r="BS512" s="17"/>
      <c r="BT512" s="17"/>
      <c r="BU512" s="17"/>
      <c r="BV512" s="17"/>
      <c r="BW512" s="17"/>
      <c r="BX512" s="26"/>
      <c r="BY512" s="26"/>
      <c r="BZ512" s="26"/>
      <c r="CA512" s="26"/>
      <c r="CB512" s="26"/>
      <c r="CC512" s="17"/>
      <c r="CD512" s="17"/>
      <c r="CE512" s="17"/>
      <c r="CF512" s="17"/>
      <c r="CG512" s="17"/>
      <c r="CH512" s="17"/>
      <c r="CI512" s="17"/>
      <c r="CJ512" s="26"/>
      <c r="CK512" s="17"/>
      <c r="CL512" s="17"/>
      <c r="CM512" s="17"/>
      <c r="CN512" s="17"/>
      <c r="CO512" s="17"/>
      <c r="CP512" s="17"/>
      <c r="CQ512" s="17"/>
      <c r="CR512" s="17"/>
      <c r="CS512" s="17"/>
      <c r="CT512" s="17"/>
      <c r="CU512" s="17"/>
      <c r="CV512" s="17"/>
      <c r="CW512" s="17"/>
      <c r="CX512" s="17"/>
      <c r="CY512" s="26"/>
      <c r="CZ512" s="26"/>
      <c r="DA512" s="26"/>
      <c r="DB512" s="17"/>
      <c r="DC512" s="17"/>
      <c r="DD512" s="17"/>
      <c r="DE512" s="17"/>
      <c r="DF512" s="17"/>
      <c r="DG512" s="17"/>
      <c r="DH512" s="26"/>
      <c r="DI512" s="17"/>
      <c r="DJ512" s="17"/>
      <c r="DK512" s="17"/>
      <c r="DL512" s="17"/>
      <c r="DM512" s="17">
        <v>560.59</v>
      </c>
      <c r="DN512" s="17">
        <v>560.71</v>
      </c>
      <c r="DO512" s="17">
        <v>560.82000000000005</v>
      </c>
      <c r="DP512" s="17">
        <v>560.94000000000005</v>
      </c>
      <c r="DQ512" s="17">
        <v>560.95000000000005</v>
      </c>
      <c r="DR512" s="17">
        <v>561.09</v>
      </c>
      <c r="DS512" s="17">
        <v>561.20000000000005</v>
      </c>
      <c r="DT512" s="17">
        <v>561.13</v>
      </c>
      <c r="DU512" s="17">
        <v>561.41</v>
      </c>
      <c r="DV512" s="17">
        <v>561.28</v>
      </c>
      <c r="DW512" s="17">
        <v>561.37</v>
      </c>
      <c r="DX512" s="17">
        <v>561.29</v>
      </c>
      <c r="DY512" s="17">
        <v>561.25</v>
      </c>
      <c r="DZ512" s="17">
        <v>560.96</v>
      </c>
      <c r="EA512" s="17">
        <v>560.76</v>
      </c>
      <c r="EB512" s="17">
        <v>560.4</v>
      </c>
      <c r="EC512" s="17">
        <v>560.20000000000005</v>
      </c>
      <c r="ED512" s="17">
        <v>560.1</v>
      </c>
      <c r="EE512" s="17">
        <v>559.91999999999996</v>
      </c>
      <c r="EF512" s="17">
        <v>560.12</v>
      </c>
      <c r="EG512" s="17">
        <v>560.24</v>
      </c>
      <c r="EH512" s="17">
        <v>560.29</v>
      </c>
      <c r="EI512" s="17">
        <v>560.49</v>
      </c>
      <c r="EJ512" s="17">
        <v>560.49</v>
      </c>
      <c r="EK512" s="17">
        <v>560.45000000000005</v>
      </c>
      <c r="EL512" s="17">
        <v>560.39</v>
      </c>
      <c r="EM512" s="17">
        <v>560.46</v>
      </c>
      <c r="EN512" s="17">
        <v>560.47</v>
      </c>
      <c r="EO512" s="17">
        <v>560.28</v>
      </c>
      <c r="EP512" s="17">
        <v>560.42999999999995</v>
      </c>
      <c r="EQ512" s="17">
        <v>560.58000000000004</v>
      </c>
      <c r="ER512" s="17">
        <v>560.91999999999996</v>
      </c>
      <c r="ES512" s="17">
        <v>560.91</v>
      </c>
      <c r="ET512" s="17">
        <v>561.05999999999995</v>
      </c>
      <c r="EU512" s="17">
        <v>561.27</v>
      </c>
      <c r="EV512" s="17">
        <v>561.15</v>
      </c>
      <c r="EW512" s="17">
        <v>561.15</v>
      </c>
      <c r="EX512" s="17">
        <v>561.27</v>
      </c>
      <c r="EY512" s="17">
        <v>561.19000000000005</v>
      </c>
      <c r="EZ512" s="17">
        <v>560.98</v>
      </c>
      <c r="FA512" s="17">
        <v>561.13</v>
      </c>
      <c r="FB512" s="17">
        <v>561.19000000000005</v>
      </c>
      <c r="FC512" s="17">
        <v>561.44000000000005</v>
      </c>
      <c r="FD512" s="17">
        <v>561.79999999999995</v>
      </c>
      <c r="FE512" s="17">
        <v>562.21</v>
      </c>
      <c r="FF512" s="17">
        <v>562.44000000000005</v>
      </c>
      <c r="FG512" s="17">
        <v>562.91999999999996</v>
      </c>
      <c r="FH512" s="17">
        <v>563.48</v>
      </c>
      <c r="FI512" s="17">
        <v>563.87</v>
      </c>
      <c r="FJ512" s="17">
        <v>564.92999999999995</v>
      </c>
      <c r="FK512" s="17">
        <v>565.72</v>
      </c>
      <c r="FL512" s="17">
        <v>566.14</v>
      </c>
      <c r="FM512" s="17">
        <v>566.64</v>
      </c>
      <c r="FN512" s="17">
        <v>567.28</v>
      </c>
      <c r="FO512" s="17">
        <v>567.27</v>
      </c>
      <c r="FP512" s="17">
        <v>567.27</v>
      </c>
      <c r="FQ512" s="17">
        <v>567.42999999999995</v>
      </c>
      <c r="FR512" s="17">
        <v>567.16</v>
      </c>
      <c r="FS512" s="17">
        <v>567.04999999999995</v>
      </c>
      <c r="FT512" s="17">
        <v>567.15</v>
      </c>
      <c r="FU512" s="17">
        <v>566.92999999999995</v>
      </c>
      <c r="FV512" s="17">
        <v>566.80999999999995</v>
      </c>
      <c r="FW512" s="17">
        <v>566.99</v>
      </c>
      <c r="FX512" s="17">
        <v>566.79999999999995</v>
      </c>
      <c r="FY512" s="17">
        <v>567.1</v>
      </c>
      <c r="FZ512" s="17">
        <v>567.38</v>
      </c>
      <c r="GA512" s="17">
        <v>567.45000000000005</v>
      </c>
      <c r="GB512" s="17">
        <v>567.46</v>
      </c>
      <c r="GC512" s="17">
        <v>567.41999999999996</v>
      </c>
      <c r="GD512" s="17">
        <v>567.39</v>
      </c>
      <c r="GE512" s="17">
        <v>567.29</v>
      </c>
      <c r="GF512" s="17">
        <v>567.12</v>
      </c>
      <c r="GG512" s="17">
        <v>566.74</v>
      </c>
      <c r="GH512" s="17">
        <v>566.42999999999995</v>
      </c>
      <c r="GI512" s="17">
        <v>566.21</v>
      </c>
      <c r="GJ512" s="17">
        <v>565.84</v>
      </c>
      <c r="GK512" s="17">
        <v>565.91999999999996</v>
      </c>
      <c r="GL512" s="17">
        <v>565.79999999999995</v>
      </c>
      <c r="GM512" s="17">
        <v>565.80999999999995</v>
      </c>
      <c r="GN512" s="17">
        <v>565.79</v>
      </c>
      <c r="GO512" s="17">
        <v>565.75</v>
      </c>
      <c r="GP512" s="17">
        <v>565.85</v>
      </c>
      <c r="GQ512" s="17">
        <v>565.91999999999996</v>
      </c>
      <c r="GR512" s="17">
        <v>565.87</v>
      </c>
      <c r="GS512" s="17">
        <v>565.79999999999995</v>
      </c>
      <c r="GT512" s="17">
        <v>565.75</v>
      </c>
      <c r="GU512" s="17">
        <v>565.80999999999995</v>
      </c>
      <c r="GV512" s="17">
        <v>565.87</v>
      </c>
      <c r="GW512" s="17">
        <v>565.80999999999995</v>
      </c>
      <c r="GX512" s="17">
        <v>565.99</v>
      </c>
      <c r="GY512" s="17">
        <v>566.14</v>
      </c>
      <c r="GZ512" s="17">
        <v>566.08000000000004</v>
      </c>
      <c r="HA512" s="17">
        <v>566.04999999999995</v>
      </c>
      <c r="HB512" s="17">
        <v>566.28</v>
      </c>
      <c r="HC512" s="17">
        <v>566.29999999999995</v>
      </c>
      <c r="HD512" s="17">
        <v>566.32000000000005</v>
      </c>
      <c r="HE512" s="17">
        <v>566.25</v>
      </c>
      <c r="HF512" s="17">
        <v>566.09</v>
      </c>
      <c r="HG512" s="17">
        <v>565.65</v>
      </c>
      <c r="HH512" s="17">
        <v>565.39</v>
      </c>
      <c r="HI512" s="17">
        <v>565.25</v>
      </c>
      <c r="HJ512" s="17">
        <v>565.23</v>
      </c>
      <c r="HK512" s="17">
        <v>565.16999999999996</v>
      </c>
      <c r="HL512" s="17">
        <v>564.91999999999996</v>
      </c>
      <c r="HM512" s="17">
        <v>565.02</v>
      </c>
      <c r="HN512" s="17">
        <v>564.73</v>
      </c>
      <c r="HO512" s="17">
        <v>564.76</v>
      </c>
      <c r="HP512" s="17">
        <v>564.66999999999996</v>
      </c>
      <c r="HQ512" s="17">
        <v>564.6</v>
      </c>
      <c r="HR512" s="17">
        <v>564.78</v>
      </c>
      <c r="HS512" s="17">
        <v>564.9</v>
      </c>
      <c r="HT512" s="17">
        <v>565.01</v>
      </c>
      <c r="HU512" s="17">
        <v>565.08000000000004</v>
      </c>
      <c r="HV512" s="17">
        <v>565.19000000000005</v>
      </c>
      <c r="HW512" s="17">
        <v>565.16999999999996</v>
      </c>
      <c r="HX512" s="17">
        <v>565.25</v>
      </c>
      <c r="HY512" s="17">
        <v>565.36</v>
      </c>
      <c r="HZ512" s="17">
        <v>565.16</v>
      </c>
      <c r="IA512" s="17">
        <v>565.38</v>
      </c>
      <c r="IB512" s="17">
        <v>565.16</v>
      </c>
      <c r="IC512" s="17">
        <v>565.02</v>
      </c>
      <c r="ID512" s="17">
        <v>565.02</v>
      </c>
      <c r="IE512" s="17">
        <v>565.28</v>
      </c>
      <c r="IF512" s="17">
        <v>565.41</v>
      </c>
      <c r="IG512" s="17">
        <v>565.26</v>
      </c>
      <c r="IH512" s="17">
        <v>565.04999999999995</v>
      </c>
      <c r="II512" s="17">
        <v>564.97</v>
      </c>
      <c r="IJ512" s="17">
        <v>564.91999999999996</v>
      </c>
      <c r="IK512" s="17">
        <v>564.91999999999996</v>
      </c>
      <c r="IL512" s="17">
        <v>565.16999999999996</v>
      </c>
      <c r="IM512" s="17">
        <v>565.25</v>
      </c>
      <c r="IN512" s="17">
        <v>565.23</v>
      </c>
      <c r="IO512" s="17">
        <v>565.35</v>
      </c>
      <c r="IP512" s="17">
        <v>565.26</v>
      </c>
      <c r="IQ512" s="17">
        <v>565.16999999999996</v>
      </c>
      <c r="IR512" s="17">
        <v>565.20000000000005</v>
      </c>
      <c r="IS512" s="17">
        <v>565.15</v>
      </c>
      <c r="IT512" s="17">
        <v>565.07000000000005</v>
      </c>
      <c r="IU512" s="17">
        <v>565.16999999999996</v>
      </c>
      <c r="IV512" s="17">
        <v>565.14</v>
      </c>
      <c r="IW512" s="17">
        <v>565.22</v>
      </c>
      <c r="IX512" s="17">
        <v>565.09</v>
      </c>
      <c r="IY512" s="17">
        <v>565.26</v>
      </c>
    </row>
    <row r="513" spans="1:259" x14ac:dyDescent="0.15">
      <c r="A513" s="17" t="s">
        <v>2824</v>
      </c>
      <c r="B513" s="17" t="s">
        <v>2825</v>
      </c>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c r="AA513" s="26"/>
      <c r="AB513" s="17"/>
      <c r="AC513" s="26"/>
      <c r="AD513" s="26"/>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17"/>
      <c r="BB513" s="17"/>
      <c r="BC513" s="17"/>
      <c r="BD513" s="17"/>
      <c r="BE513" s="17"/>
      <c r="BF513" s="17"/>
      <c r="BG513" s="17"/>
      <c r="BH513" s="17"/>
      <c r="BI513" s="17"/>
      <c r="BJ513" s="26"/>
      <c r="BK513" s="17"/>
      <c r="BL513" s="17"/>
      <c r="BM513" s="17"/>
      <c r="BN513" s="17"/>
      <c r="BO513" s="17"/>
      <c r="BP513" s="17"/>
      <c r="BQ513" s="17"/>
      <c r="BR513" s="17"/>
      <c r="BS513" s="17"/>
      <c r="BT513" s="17"/>
      <c r="BU513" s="17"/>
      <c r="BV513" s="17"/>
      <c r="BW513" s="17"/>
      <c r="BX513" s="26"/>
      <c r="BY513" s="26"/>
      <c r="BZ513" s="26"/>
      <c r="CA513" s="26"/>
      <c r="CB513" s="26"/>
      <c r="CC513" s="17"/>
      <c r="CD513" s="17"/>
      <c r="CE513" s="17"/>
      <c r="CF513" s="17"/>
      <c r="CG513" s="17"/>
      <c r="CH513" s="17"/>
      <c r="CI513" s="17"/>
      <c r="CJ513" s="26"/>
      <c r="CK513" s="17"/>
      <c r="CL513" s="17"/>
      <c r="CM513" s="17"/>
      <c r="CN513" s="17"/>
      <c r="CO513" s="17"/>
      <c r="CP513" s="17"/>
      <c r="CQ513" s="17"/>
      <c r="CR513" s="17"/>
      <c r="CS513" s="17"/>
      <c r="CT513" s="17"/>
      <c r="CU513" s="17"/>
      <c r="CV513" s="17"/>
      <c r="CW513" s="17"/>
      <c r="CX513" s="17"/>
      <c r="CY513" s="26"/>
      <c r="CZ513" s="26"/>
      <c r="DA513" s="26"/>
      <c r="DB513" s="17"/>
      <c r="DC513" s="17"/>
      <c r="DD513" s="17"/>
      <c r="DE513" s="17"/>
      <c r="DF513" s="17"/>
      <c r="DG513" s="17"/>
      <c r="DH513" s="26"/>
      <c r="DI513" s="17"/>
      <c r="DJ513" s="17"/>
      <c r="DK513" s="17"/>
      <c r="DL513" s="17"/>
      <c r="DM513" s="17">
        <v>15.02</v>
      </c>
      <c r="DN513" s="17">
        <v>15.05</v>
      </c>
      <c r="DO513" s="17">
        <v>15</v>
      </c>
      <c r="DP513" s="17">
        <v>15.03</v>
      </c>
      <c r="DQ513" s="17">
        <v>15.03</v>
      </c>
      <c r="DR513" s="17">
        <v>15.04</v>
      </c>
      <c r="DS513" s="17">
        <v>15.01</v>
      </c>
      <c r="DT513" s="17">
        <v>15.02</v>
      </c>
      <c r="DU513" s="17">
        <v>15.02</v>
      </c>
      <c r="DV513" s="17">
        <v>15</v>
      </c>
      <c r="DW513" s="17">
        <v>14.99</v>
      </c>
      <c r="DX513" s="17">
        <v>14.95</v>
      </c>
      <c r="DY513" s="17">
        <v>14.9</v>
      </c>
      <c r="DZ513" s="17">
        <v>14.92</v>
      </c>
      <c r="EA513" s="17">
        <v>14.91</v>
      </c>
      <c r="EB513" s="17">
        <v>14.9</v>
      </c>
      <c r="EC513" s="17">
        <v>14.88</v>
      </c>
      <c r="ED513" s="17">
        <v>14.88</v>
      </c>
      <c r="EE513" s="17">
        <v>14.85</v>
      </c>
      <c r="EF513" s="17">
        <v>14.86</v>
      </c>
      <c r="EG513" s="17">
        <v>14.87</v>
      </c>
      <c r="EH513" s="17">
        <v>14.88</v>
      </c>
      <c r="EI513" s="17">
        <v>14.93</v>
      </c>
      <c r="EJ513" s="17">
        <v>14.9</v>
      </c>
      <c r="EK513" s="17">
        <v>14.93</v>
      </c>
      <c r="EL513" s="17">
        <v>14.92</v>
      </c>
      <c r="EM513" s="17">
        <v>14.91</v>
      </c>
      <c r="EN513" s="17">
        <v>14.9</v>
      </c>
      <c r="EO513" s="17">
        <v>14.88</v>
      </c>
      <c r="EP513" s="17">
        <v>14.86</v>
      </c>
      <c r="EQ513" s="17">
        <v>14.88</v>
      </c>
      <c r="ER513" s="17">
        <v>14.88</v>
      </c>
      <c r="ES513" s="17">
        <v>14.9</v>
      </c>
      <c r="ET513" s="17">
        <v>14.91</v>
      </c>
      <c r="EU513" s="17">
        <v>14.91</v>
      </c>
      <c r="EV513" s="17">
        <v>14.91</v>
      </c>
      <c r="EW513" s="17">
        <v>14.89</v>
      </c>
      <c r="EX513" s="17">
        <v>14.88</v>
      </c>
      <c r="EY513" s="17">
        <v>14.87</v>
      </c>
      <c r="EZ513" s="17">
        <v>14.88</v>
      </c>
      <c r="FA513" s="17">
        <v>14.88</v>
      </c>
      <c r="FB513" s="17">
        <v>14.85</v>
      </c>
      <c r="FC513" s="17">
        <v>14.85</v>
      </c>
      <c r="FD513" s="17">
        <v>14.84</v>
      </c>
      <c r="FE513" s="17">
        <v>14.85</v>
      </c>
      <c r="FF513" s="17">
        <v>14.85</v>
      </c>
      <c r="FG513" s="17">
        <v>14.87</v>
      </c>
      <c r="FH513" s="17">
        <v>14.87</v>
      </c>
      <c r="FI513" s="17">
        <v>14.86</v>
      </c>
      <c r="FJ513" s="17">
        <v>14.85</v>
      </c>
      <c r="FK513" s="17">
        <v>14.8</v>
      </c>
      <c r="FL513" s="17">
        <v>14.85</v>
      </c>
      <c r="FM513" s="17">
        <v>14.83</v>
      </c>
      <c r="FN513" s="17">
        <v>14.82</v>
      </c>
      <c r="FO513" s="17">
        <v>14.83</v>
      </c>
      <c r="FP513" s="17">
        <v>14.83</v>
      </c>
      <c r="FQ513" s="17">
        <v>14.84</v>
      </c>
      <c r="FR513" s="17">
        <v>14.84</v>
      </c>
      <c r="FS513" s="17">
        <v>14.83</v>
      </c>
      <c r="FT513" s="17">
        <v>14.8</v>
      </c>
      <c r="FU513" s="17">
        <v>14.81</v>
      </c>
      <c r="FV513" s="17">
        <v>14.8</v>
      </c>
      <c r="FW513" s="17">
        <v>14.84</v>
      </c>
      <c r="FX513" s="17">
        <v>14.84</v>
      </c>
      <c r="FY513" s="17">
        <v>14.84</v>
      </c>
      <c r="FZ513" s="17">
        <v>14.85</v>
      </c>
      <c r="GA513" s="17">
        <v>14.85</v>
      </c>
      <c r="GB513" s="17">
        <v>14.85</v>
      </c>
      <c r="GC513" s="17">
        <v>14.84</v>
      </c>
      <c r="GD513" s="17">
        <v>14.85</v>
      </c>
      <c r="GE513" s="17">
        <v>14.85</v>
      </c>
      <c r="GF513" s="17">
        <v>14.8</v>
      </c>
      <c r="GG513" s="17">
        <v>14.8</v>
      </c>
      <c r="GH513" s="17">
        <v>14.84</v>
      </c>
      <c r="GI513" s="17">
        <v>14.81</v>
      </c>
      <c r="GJ513" s="17">
        <v>14.79</v>
      </c>
      <c r="GK513" s="17">
        <v>14.8</v>
      </c>
      <c r="GL513" s="17">
        <v>14.83</v>
      </c>
      <c r="GM513" s="17">
        <v>14.83</v>
      </c>
      <c r="GN513" s="17">
        <v>14.81</v>
      </c>
      <c r="GO513" s="17">
        <v>14.82</v>
      </c>
      <c r="GP513" s="17">
        <v>14.82</v>
      </c>
      <c r="GQ513" s="17">
        <v>14.8</v>
      </c>
      <c r="GR513" s="17">
        <v>14.8</v>
      </c>
      <c r="GS513" s="17">
        <v>14.8</v>
      </c>
      <c r="GT513" s="17">
        <v>14.8</v>
      </c>
      <c r="GU513" s="17">
        <v>14.8</v>
      </c>
      <c r="GV513" s="17">
        <v>14.8</v>
      </c>
      <c r="GW513" s="17">
        <v>14.79</v>
      </c>
      <c r="GX513" s="17">
        <v>14.8</v>
      </c>
      <c r="GY513" s="17">
        <v>14.8</v>
      </c>
      <c r="GZ513" s="17">
        <v>14.82</v>
      </c>
      <c r="HA513" s="17">
        <v>14.8</v>
      </c>
      <c r="HB513" s="17">
        <v>14.8</v>
      </c>
      <c r="HC513" s="17">
        <v>14.8</v>
      </c>
      <c r="HD513" s="17">
        <v>14.8</v>
      </c>
      <c r="HE513" s="17">
        <v>14.8</v>
      </c>
      <c r="HF513" s="17">
        <v>14.78</v>
      </c>
      <c r="HG513" s="17">
        <v>14.8</v>
      </c>
      <c r="HH513" s="17">
        <v>14.79</v>
      </c>
      <c r="HI513" s="17">
        <v>14.79</v>
      </c>
      <c r="HJ513" s="17">
        <v>14.8</v>
      </c>
      <c r="HK513" s="17">
        <v>14.8</v>
      </c>
      <c r="HL513" s="17">
        <v>14.8</v>
      </c>
      <c r="HM513" s="17">
        <v>14.8</v>
      </c>
      <c r="HN513" s="17">
        <v>14.81</v>
      </c>
      <c r="HO513" s="17">
        <v>14.81</v>
      </c>
      <c r="HP513" s="17">
        <v>14.82</v>
      </c>
      <c r="HQ513" s="17">
        <v>14.82</v>
      </c>
      <c r="HR513" s="17">
        <v>14.82</v>
      </c>
      <c r="HS513" s="17">
        <v>14.81</v>
      </c>
      <c r="HT513" s="17">
        <v>14.82</v>
      </c>
      <c r="HU513" s="17">
        <v>14.82</v>
      </c>
      <c r="HV513" s="17">
        <v>14.8</v>
      </c>
      <c r="HW513" s="17">
        <v>14.83</v>
      </c>
      <c r="HX513" s="17">
        <v>14.83</v>
      </c>
      <c r="HY513" s="17">
        <v>14.82</v>
      </c>
      <c r="HZ513" s="17">
        <v>14.82</v>
      </c>
      <c r="IA513" s="17">
        <v>14.82</v>
      </c>
      <c r="IB513" s="17">
        <v>14.81</v>
      </c>
      <c r="IC513" s="17">
        <v>14.82</v>
      </c>
      <c r="ID513" s="17">
        <v>14.82</v>
      </c>
      <c r="IE513" s="17">
        <v>14.81</v>
      </c>
      <c r="IF513" s="17">
        <v>14.8</v>
      </c>
      <c r="IG513" s="17">
        <v>14.8</v>
      </c>
      <c r="IH513" s="17">
        <v>14.79</v>
      </c>
      <c r="II513" s="17">
        <v>14.78</v>
      </c>
      <c r="IJ513" s="17">
        <v>14.77</v>
      </c>
      <c r="IK513" s="17">
        <v>14.76</v>
      </c>
      <c r="IL513" s="17">
        <v>14.75</v>
      </c>
      <c r="IM513" s="17">
        <v>14.77</v>
      </c>
      <c r="IN513" s="17">
        <v>14.76</v>
      </c>
      <c r="IO513" s="17">
        <v>14.76</v>
      </c>
      <c r="IP513" s="17">
        <v>14.76</v>
      </c>
      <c r="IQ513" s="17">
        <v>14.78</v>
      </c>
      <c r="IR513" s="17">
        <v>14.79</v>
      </c>
      <c r="IS513" s="17">
        <v>14.79</v>
      </c>
      <c r="IT513" s="17">
        <v>14.78</v>
      </c>
      <c r="IU513" s="17">
        <v>14.78</v>
      </c>
      <c r="IV513" s="17">
        <v>14.78</v>
      </c>
      <c r="IW513" s="17">
        <v>14.78</v>
      </c>
      <c r="IX513" s="17">
        <v>14.78</v>
      </c>
      <c r="IY513" s="17">
        <v>14.78</v>
      </c>
    </row>
    <row r="514" spans="1:259" x14ac:dyDescent="0.15">
      <c r="A514" s="17" t="s">
        <v>4694</v>
      </c>
      <c r="B514" s="17" t="s">
        <v>4795</v>
      </c>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c r="AA514" s="26"/>
      <c r="AB514" s="17"/>
      <c r="AC514" s="26"/>
      <c r="AD514" s="26"/>
      <c r="AE514" s="17"/>
      <c r="AF514" s="17"/>
      <c r="AG514" s="17"/>
      <c r="AH514" s="17"/>
      <c r="AI514" s="17"/>
      <c r="AJ514" s="17"/>
      <c r="AK514" s="17"/>
      <c r="AL514" s="17"/>
      <c r="AM514" s="17"/>
      <c r="AN514" s="17"/>
      <c r="AO514" s="17"/>
      <c r="AP514" s="17"/>
      <c r="AQ514" s="17"/>
      <c r="AR514" s="17"/>
      <c r="AS514" s="17"/>
      <c r="AT514" s="17"/>
      <c r="AU514" s="17"/>
      <c r="AV514" s="17"/>
      <c r="AW514" s="17"/>
      <c r="AX514" s="17"/>
      <c r="AY514" s="17"/>
      <c r="AZ514" s="17"/>
      <c r="BA514" s="17"/>
      <c r="BB514" s="17"/>
      <c r="BC514" s="17"/>
      <c r="BD514" s="17"/>
      <c r="BE514" s="17"/>
      <c r="BF514" s="17"/>
      <c r="BG514" s="17"/>
      <c r="BH514" s="17"/>
      <c r="BI514" s="17"/>
      <c r="BJ514" s="26"/>
      <c r="BK514" s="17"/>
      <c r="BL514" s="17"/>
      <c r="BM514" s="17"/>
      <c r="BN514" s="17"/>
      <c r="BO514" s="17"/>
      <c r="BP514" s="17"/>
      <c r="BQ514" s="17"/>
      <c r="BR514" s="17"/>
      <c r="BS514" s="17"/>
      <c r="BT514" s="17"/>
      <c r="BU514" s="17"/>
      <c r="BV514" s="17"/>
      <c r="BW514" s="17"/>
      <c r="BX514" s="26"/>
      <c r="BY514" s="26"/>
      <c r="BZ514" s="26"/>
      <c r="CA514" s="26"/>
      <c r="CB514" s="26"/>
      <c r="CC514" s="17"/>
      <c r="CD514" s="17"/>
      <c r="CE514" s="17"/>
      <c r="CF514" s="17"/>
      <c r="CG514" s="17"/>
      <c r="CH514" s="17"/>
      <c r="CI514" s="17"/>
      <c r="CJ514" s="26"/>
      <c r="CK514" s="17"/>
      <c r="CL514" s="17"/>
      <c r="CM514" s="17"/>
      <c r="CN514" s="17"/>
      <c r="CO514" s="17"/>
      <c r="CP514" s="17"/>
      <c r="CQ514" s="17"/>
      <c r="CR514" s="17"/>
      <c r="CS514" s="17"/>
      <c r="CT514" s="17"/>
      <c r="CU514" s="17"/>
      <c r="CV514" s="17"/>
      <c r="CW514" s="17"/>
      <c r="CX514" s="17"/>
      <c r="CY514" s="26"/>
      <c r="CZ514" s="26"/>
      <c r="DA514" s="26"/>
      <c r="DB514" s="17"/>
      <c r="DC514" s="17"/>
      <c r="DD514" s="17"/>
      <c r="DE514" s="17"/>
      <c r="DF514" s="17"/>
      <c r="DG514" s="17"/>
      <c r="DH514" s="26"/>
      <c r="DI514" s="17"/>
      <c r="DJ514" s="17"/>
      <c r="DK514" s="17"/>
      <c r="DL514" s="17"/>
      <c r="DM514" s="17">
        <v>8.2100000000000009</v>
      </c>
      <c r="DN514" s="17">
        <v>8.2200000000000006</v>
      </c>
      <c r="DO514" s="17">
        <v>8.2200000000000006</v>
      </c>
      <c r="DP514" s="17">
        <v>8.2200000000000006</v>
      </c>
      <c r="DQ514" s="17">
        <v>8.2200000000000006</v>
      </c>
      <c r="DR514" s="17">
        <v>8.2200000000000006</v>
      </c>
      <c r="DS514" s="17">
        <v>8.23</v>
      </c>
      <c r="DT514" s="17">
        <v>8.2200000000000006</v>
      </c>
      <c r="DU514" s="17">
        <v>8.2200000000000006</v>
      </c>
      <c r="DV514" s="17">
        <v>8.2200000000000006</v>
      </c>
      <c r="DW514" s="17">
        <v>8.24</v>
      </c>
      <c r="DX514" s="17">
        <v>8.26</v>
      </c>
      <c r="DY514" s="17">
        <v>8.26</v>
      </c>
      <c r="DZ514" s="17">
        <v>8.25</v>
      </c>
      <c r="EA514" s="17">
        <v>8.25</v>
      </c>
      <c r="EB514" s="17">
        <v>8.2200000000000006</v>
      </c>
      <c r="EC514" s="17">
        <v>8.25</v>
      </c>
      <c r="ED514" s="17">
        <v>8.1999999999999993</v>
      </c>
      <c r="EE514" s="17">
        <v>8.1999999999999993</v>
      </c>
      <c r="EF514" s="17">
        <v>8.2100000000000009</v>
      </c>
      <c r="EG514" s="17">
        <v>8.19</v>
      </c>
      <c r="EH514" s="17">
        <v>8.19</v>
      </c>
      <c r="EI514" s="17">
        <v>8.2200000000000006</v>
      </c>
      <c r="EJ514" s="17">
        <v>8.2100000000000009</v>
      </c>
      <c r="EK514" s="17">
        <v>8.2200000000000006</v>
      </c>
      <c r="EL514" s="17">
        <v>8.2200000000000006</v>
      </c>
      <c r="EM514" s="17">
        <v>8.2200000000000006</v>
      </c>
      <c r="EN514" s="17">
        <v>8.24</v>
      </c>
      <c r="EO514" s="17">
        <v>8.24</v>
      </c>
      <c r="EP514" s="17">
        <v>8.25</v>
      </c>
      <c r="EQ514" s="17">
        <v>8.25</v>
      </c>
      <c r="ER514" s="17">
        <v>8.26</v>
      </c>
      <c r="ES514" s="17">
        <v>8.26</v>
      </c>
      <c r="ET514" s="17">
        <v>8.26</v>
      </c>
      <c r="EU514" s="17">
        <v>8.25</v>
      </c>
      <c r="EV514" s="17">
        <v>8.25</v>
      </c>
      <c r="EW514" s="17">
        <v>8.26</v>
      </c>
      <c r="EX514" s="17">
        <v>8.26</v>
      </c>
      <c r="EY514" s="17">
        <v>8.25</v>
      </c>
      <c r="EZ514" s="17">
        <v>8.26</v>
      </c>
      <c r="FA514" s="17">
        <v>8.26</v>
      </c>
      <c r="FB514" s="17">
        <v>8.26</v>
      </c>
      <c r="FC514" s="17">
        <v>8.25</v>
      </c>
      <c r="FD514" s="17">
        <v>8.26</v>
      </c>
      <c r="FE514" s="17">
        <v>8.25</v>
      </c>
      <c r="FF514" s="17">
        <v>8.25</v>
      </c>
      <c r="FG514" s="17">
        <v>8.25</v>
      </c>
      <c r="FH514" s="17">
        <v>8.26</v>
      </c>
      <c r="FI514" s="17">
        <v>8.26</v>
      </c>
      <c r="FJ514" s="17">
        <v>8.27</v>
      </c>
      <c r="FK514" s="17">
        <v>8.2799999999999994</v>
      </c>
      <c r="FL514" s="17">
        <v>8.27</v>
      </c>
      <c r="FM514" s="17">
        <v>8.2899999999999991</v>
      </c>
      <c r="FN514" s="17">
        <v>8.2799999999999994</v>
      </c>
      <c r="FO514" s="17">
        <v>8.2799999999999994</v>
      </c>
      <c r="FP514" s="17">
        <v>8.2799999999999994</v>
      </c>
      <c r="FQ514" s="17">
        <v>8.2899999999999991</v>
      </c>
      <c r="FR514" s="17">
        <v>8.2799999999999994</v>
      </c>
      <c r="FS514" s="17">
        <v>8.2799999999999994</v>
      </c>
      <c r="FT514" s="17">
        <v>8.27</v>
      </c>
      <c r="FU514" s="17">
        <v>8.27</v>
      </c>
      <c r="FV514" s="17">
        <v>8.26</v>
      </c>
      <c r="FW514" s="17">
        <v>8.25</v>
      </c>
      <c r="FX514" s="17">
        <v>8.27</v>
      </c>
      <c r="FY514" s="17">
        <v>8.2799999999999994</v>
      </c>
      <c r="FZ514" s="17">
        <v>8.3000000000000007</v>
      </c>
      <c r="GA514" s="17">
        <v>8.2899999999999991</v>
      </c>
      <c r="GB514" s="17">
        <v>8.2899999999999991</v>
      </c>
      <c r="GC514" s="17">
        <v>8.32</v>
      </c>
      <c r="GD514" s="17">
        <v>8.35</v>
      </c>
      <c r="GE514" s="17">
        <v>8.34</v>
      </c>
      <c r="GF514" s="17">
        <v>8.33</v>
      </c>
      <c r="GG514" s="17">
        <v>8.32</v>
      </c>
      <c r="GH514" s="17">
        <v>8.3000000000000007</v>
      </c>
      <c r="GI514" s="17">
        <v>8.2899999999999991</v>
      </c>
      <c r="GJ514" s="17">
        <v>8.2899999999999991</v>
      </c>
      <c r="GK514" s="17">
        <v>8.2899999999999991</v>
      </c>
      <c r="GL514" s="17">
        <v>8.3000000000000007</v>
      </c>
      <c r="GM514" s="17">
        <v>8.2899999999999991</v>
      </c>
      <c r="GN514" s="17">
        <v>8.2799999999999994</v>
      </c>
      <c r="GO514" s="17">
        <v>8.2799999999999994</v>
      </c>
      <c r="GP514" s="17">
        <v>8.2799999999999994</v>
      </c>
      <c r="GQ514" s="17">
        <v>8.3000000000000007</v>
      </c>
      <c r="GR514" s="17">
        <v>8.3000000000000007</v>
      </c>
      <c r="GS514" s="17">
        <v>8.2799999999999994</v>
      </c>
      <c r="GT514" s="17">
        <v>8.27</v>
      </c>
      <c r="GU514" s="17">
        <v>8.2899999999999991</v>
      </c>
      <c r="GV514" s="17">
        <v>8.2899999999999991</v>
      </c>
      <c r="GW514" s="17">
        <v>8.2799999999999994</v>
      </c>
      <c r="GX514" s="17">
        <v>8.2799999999999994</v>
      </c>
      <c r="GY514" s="17">
        <v>8.2799999999999994</v>
      </c>
      <c r="GZ514" s="17">
        <v>8.2799999999999994</v>
      </c>
      <c r="HA514" s="17">
        <v>8.2799999999999994</v>
      </c>
      <c r="HB514" s="17">
        <v>8.2799999999999994</v>
      </c>
      <c r="HC514" s="17">
        <v>8.2799999999999994</v>
      </c>
      <c r="HD514" s="17">
        <v>8.2799999999999994</v>
      </c>
      <c r="HE514" s="17">
        <v>8.27</v>
      </c>
      <c r="HF514" s="17">
        <v>8.26</v>
      </c>
      <c r="HG514" s="17">
        <v>8.27</v>
      </c>
      <c r="HH514" s="17">
        <v>8.27</v>
      </c>
      <c r="HI514" s="17">
        <v>8.26</v>
      </c>
      <c r="HJ514" s="17">
        <v>8.25</v>
      </c>
      <c r="HK514" s="17">
        <v>8.26</v>
      </c>
      <c r="HL514" s="17">
        <v>8.24</v>
      </c>
      <c r="HM514" s="17">
        <v>8.24</v>
      </c>
      <c r="HN514" s="17">
        <v>8.24</v>
      </c>
      <c r="HO514" s="17">
        <v>8.25</v>
      </c>
      <c r="HP514" s="17">
        <v>8.23</v>
      </c>
      <c r="HQ514" s="17">
        <v>8.24</v>
      </c>
      <c r="HR514" s="17">
        <v>8.23</v>
      </c>
      <c r="HS514" s="17">
        <v>8.24</v>
      </c>
      <c r="HT514" s="17">
        <v>8.24</v>
      </c>
      <c r="HU514" s="17">
        <v>8.24</v>
      </c>
      <c r="HV514" s="17">
        <v>8.24</v>
      </c>
      <c r="HW514" s="17">
        <v>8.23</v>
      </c>
      <c r="HX514" s="17">
        <v>8.23</v>
      </c>
      <c r="HY514" s="17">
        <v>8.19</v>
      </c>
      <c r="HZ514" s="17">
        <v>8.2200000000000006</v>
      </c>
      <c r="IA514" s="17">
        <v>8.2100000000000009</v>
      </c>
      <c r="IB514" s="17">
        <v>8.2100000000000009</v>
      </c>
      <c r="IC514" s="17">
        <v>8.1999999999999993</v>
      </c>
      <c r="ID514" s="17">
        <v>8.19</v>
      </c>
      <c r="IE514" s="17">
        <v>8.18</v>
      </c>
      <c r="IF514" s="17">
        <v>8.18</v>
      </c>
      <c r="IG514" s="17">
        <v>8.1999999999999993</v>
      </c>
      <c r="IH514" s="17">
        <v>8.19</v>
      </c>
      <c r="II514" s="17">
        <v>8.19</v>
      </c>
      <c r="IJ514" s="17">
        <v>8.1999999999999993</v>
      </c>
      <c r="IK514" s="17">
        <v>8.2100000000000009</v>
      </c>
      <c r="IL514" s="17">
        <v>8.2200000000000006</v>
      </c>
      <c r="IM514" s="17">
        <v>8.2200000000000006</v>
      </c>
      <c r="IN514" s="17">
        <v>8.2200000000000006</v>
      </c>
      <c r="IO514" s="17">
        <v>8.23</v>
      </c>
      <c r="IP514" s="17">
        <v>8.25</v>
      </c>
      <c r="IQ514" s="17">
        <v>8.25</v>
      </c>
      <c r="IR514" s="17">
        <v>8.26</v>
      </c>
      <c r="IS514" s="17">
        <v>8.25</v>
      </c>
      <c r="IT514" s="17">
        <v>8.26</v>
      </c>
      <c r="IU514" s="17">
        <v>8.2799999999999994</v>
      </c>
      <c r="IV514" s="17">
        <v>8.2799999999999994</v>
      </c>
      <c r="IW514" s="17">
        <v>8.2799999999999994</v>
      </c>
      <c r="IX514" s="17">
        <v>8.2799999999999994</v>
      </c>
      <c r="IY514" s="17">
        <v>8.2799999999999994</v>
      </c>
    </row>
    <row r="515" spans="1:259" x14ac:dyDescent="0.15">
      <c r="A515" s="17" t="s">
        <v>4700</v>
      </c>
      <c r="B515" s="17" t="s">
        <v>4796</v>
      </c>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c r="AA515" s="26"/>
      <c r="AB515" s="17"/>
      <c r="AC515" s="26"/>
      <c r="AD515" s="26"/>
      <c r="AE515" s="17"/>
      <c r="AF515" s="17"/>
      <c r="AG515" s="17"/>
      <c r="AH515" s="17"/>
      <c r="AI515" s="17"/>
      <c r="AJ515" s="17"/>
      <c r="AK515" s="17"/>
      <c r="AL515" s="17"/>
      <c r="AM515" s="17"/>
      <c r="AN515" s="17"/>
      <c r="AO515" s="17"/>
      <c r="AP515" s="17"/>
      <c r="AQ515" s="17"/>
      <c r="AR515" s="17"/>
      <c r="AS515" s="17"/>
      <c r="AT515" s="17"/>
      <c r="AU515" s="17"/>
      <c r="AV515" s="17"/>
      <c r="AW515" s="17"/>
      <c r="AX515" s="17"/>
      <c r="AY515" s="17"/>
      <c r="AZ515" s="17"/>
      <c r="BA515" s="17"/>
      <c r="BB515" s="17"/>
      <c r="BC515" s="17"/>
      <c r="BD515" s="17"/>
      <c r="BE515" s="17"/>
      <c r="BF515" s="17"/>
      <c r="BG515" s="17"/>
      <c r="BH515" s="17"/>
      <c r="BI515" s="17"/>
      <c r="BJ515" s="26"/>
      <c r="BK515" s="17"/>
      <c r="BL515" s="17"/>
      <c r="BM515" s="17"/>
      <c r="BN515" s="17"/>
      <c r="BO515" s="17"/>
      <c r="BP515" s="17"/>
      <c r="BQ515" s="17"/>
      <c r="BR515" s="17"/>
      <c r="BS515" s="17"/>
      <c r="BT515" s="17"/>
      <c r="BU515" s="17"/>
      <c r="BV515" s="17"/>
      <c r="BW515" s="17"/>
      <c r="BX515" s="26"/>
      <c r="BY515" s="26"/>
      <c r="BZ515" s="26"/>
      <c r="CA515" s="26"/>
      <c r="CB515" s="26"/>
      <c r="CC515" s="17"/>
      <c r="CD515" s="17"/>
      <c r="CE515" s="17"/>
      <c r="CF515" s="17"/>
      <c r="CG515" s="17"/>
      <c r="CH515" s="17"/>
      <c r="CI515" s="17"/>
      <c r="CJ515" s="26"/>
      <c r="CK515" s="17"/>
      <c r="CL515" s="17"/>
      <c r="CM515" s="17"/>
      <c r="CN515" s="17"/>
      <c r="CO515" s="17"/>
      <c r="CP515" s="17"/>
      <c r="CQ515" s="17"/>
      <c r="CR515" s="17"/>
      <c r="CS515" s="17"/>
      <c r="CT515" s="17"/>
      <c r="CU515" s="17"/>
      <c r="CV515" s="17"/>
      <c r="CW515" s="17"/>
      <c r="CX515" s="17"/>
      <c r="CY515" s="26"/>
      <c r="CZ515" s="26"/>
      <c r="DA515" s="26"/>
      <c r="DB515" s="17"/>
      <c r="DC515" s="17"/>
      <c r="DD515" s="17"/>
      <c r="DE515" s="17"/>
      <c r="DF515" s="17"/>
      <c r="DG515" s="17"/>
      <c r="DH515" s="26"/>
      <c r="DI515" s="17"/>
      <c r="DJ515" s="17"/>
      <c r="DK515" s="17"/>
      <c r="DL515" s="17"/>
      <c r="DM515" s="17">
        <v>14.51</v>
      </c>
      <c r="DN515" s="17">
        <v>14.5</v>
      </c>
      <c r="DO515" s="17">
        <v>14.5</v>
      </c>
      <c r="DP515" s="17">
        <v>14.5</v>
      </c>
      <c r="DQ515" s="17">
        <v>14.51</v>
      </c>
      <c r="DR515" s="17">
        <v>14.51</v>
      </c>
      <c r="DS515" s="17">
        <v>14.51</v>
      </c>
      <c r="DT515" s="17">
        <v>14.51</v>
      </c>
      <c r="DU515" s="17">
        <v>14.51</v>
      </c>
      <c r="DV515" s="17">
        <v>14.51</v>
      </c>
      <c r="DW515" s="17">
        <v>14.5</v>
      </c>
      <c r="DX515" s="17">
        <v>14.51</v>
      </c>
      <c r="DY515" s="17">
        <v>14.51</v>
      </c>
      <c r="DZ515" s="17">
        <v>14.5</v>
      </c>
      <c r="EA515" s="17">
        <v>14.49</v>
      </c>
      <c r="EB515" s="17">
        <v>14.48</v>
      </c>
      <c r="EC515" s="17">
        <v>14.49</v>
      </c>
      <c r="ED515" s="17">
        <v>14.48</v>
      </c>
      <c r="EE515" s="17">
        <v>14.49</v>
      </c>
      <c r="EF515" s="17">
        <v>14.48</v>
      </c>
      <c r="EG515" s="17">
        <v>14.48</v>
      </c>
      <c r="EH515" s="17">
        <v>14.48</v>
      </c>
      <c r="EI515" s="17">
        <v>14.49</v>
      </c>
      <c r="EJ515" s="17">
        <v>14.49</v>
      </c>
      <c r="EK515" s="17">
        <v>14.5</v>
      </c>
      <c r="EL515" s="17">
        <v>14.49</v>
      </c>
      <c r="EM515" s="17">
        <v>14.51</v>
      </c>
      <c r="EN515" s="17">
        <v>14.5</v>
      </c>
      <c r="EO515" s="17">
        <v>14.49</v>
      </c>
      <c r="EP515" s="17">
        <v>14.5</v>
      </c>
      <c r="EQ515" s="17">
        <v>14.5</v>
      </c>
      <c r="ER515" s="17">
        <v>14.5</v>
      </c>
      <c r="ES515" s="17">
        <v>14.5</v>
      </c>
      <c r="ET515" s="17">
        <v>14.49</v>
      </c>
      <c r="EU515" s="17">
        <v>14.48</v>
      </c>
      <c r="EV515" s="17">
        <v>14.48</v>
      </c>
      <c r="EW515" s="17">
        <v>14.48</v>
      </c>
      <c r="EX515" s="17">
        <v>14.5</v>
      </c>
      <c r="EY515" s="17">
        <v>14.49</v>
      </c>
      <c r="EZ515" s="17">
        <v>14.47</v>
      </c>
      <c r="FA515" s="17">
        <v>14.47</v>
      </c>
      <c r="FB515" s="17">
        <v>14.47</v>
      </c>
      <c r="FC515" s="17">
        <v>14.46</v>
      </c>
      <c r="FD515" s="17">
        <v>14.47</v>
      </c>
      <c r="FE515" s="17">
        <v>14.48</v>
      </c>
      <c r="FF515" s="17">
        <v>14.47</v>
      </c>
      <c r="FG515" s="17">
        <v>14.47</v>
      </c>
      <c r="FH515" s="17">
        <v>14.47</v>
      </c>
      <c r="FI515" s="17">
        <v>14.47</v>
      </c>
      <c r="FJ515" s="17">
        <v>14.47</v>
      </c>
      <c r="FK515" s="17">
        <v>14.48</v>
      </c>
      <c r="FL515" s="17">
        <v>14.47</v>
      </c>
      <c r="FM515" s="17">
        <v>14.47</v>
      </c>
      <c r="FN515" s="17">
        <v>14.47</v>
      </c>
      <c r="FO515" s="17">
        <v>14.47</v>
      </c>
      <c r="FP515" s="17">
        <v>14.47</v>
      </c>
      <c r="FQ515" s="17">
        <v>14.48</v>
      </c>
      <c r="FR515" s="17">
        <v>14.47</v>
      </c>
      <c r="FS515" s="17">
        <v>14.47</v>
      </c>
      <c r="FT515" s="17">
        <v>14.46</v>
      </c>
      <c r="FU515" s="17">
        <v>14.46</v>
      </c>
      <c r="FV515" s="17">
        <v>14.46</v>
      </c>
      <c r="FW515" s="17">
        <v>14.47</v>
      </c>
      <c r="FX515" s="17">
        <v>14.46</v>
      </c>
      <c r="FY515" s="17">
        <v>14.48</v>
      </c>
      <c r="FZ515" s="17">
        <v>14.48</v>
      </c>
      <c r="GA515" s="17">
        <v>14.5</v>
      </c>
      <c r="GB515" s="17">
        <v>14.5</v>
      </c>
      <c r="GC515" s="17">
        <v>14.5</v>
      </c>
      <c r="GD515" s="17">
        <v>14.5</v>
      </c>
      <c r="GE515" s="17">
        <v>14.5</v>
      </c>
      <c r="GF515" s="17">
        <v>14.48</v>
      </c>
      <c r="GG515" s="17">
        <v>14.48</v>
      </c>
      <c r="GH515" s="17">
        <v>14.48</v>
      </c>
      <c r="GI515" s="17">
        <v>14.48</v>
      </c>
      <c r="GJ515" s="17">
        <v>14.48</v>
      </c>
      <c r="GK515" s="17">
        <v>14.48</v>
      </c>
      <c r="GL515" s="17">
        <v>14.46</v>
      </c>
      <c r="GM515" s="17">
        <v>14.46</v>
      </c>
      <c r="GN515" s="17">
        <v>14.46</v>
      </c>
      <c r="GO515" s="17">
        <v>14.46</v>
      </c>
      <c r="GP515" s="17">
        <v>14.46</v>
      </c>
      <c r="GQ515" s="17">
        <v>14.45</v>
      </c>
      <c r="GR515" s="17">
        <v>14.43</v>
      </c>
      <c r="GS515" s="17">
        <v>14.44</v>
      </c>
      <c r="GT515" s="17">
        <v>14.44</v>
      </c>
      <c r="GU515" s="17">
        <v>14.45</v>
      </c>
      <c r="GV515" s="17">
        <v>14.45</v>
      </c>
      <c r="GW515" s="17">
        <v>14.46</v>
      </c>
      <c r="GX515" s="17">
        <v>14.46</v>
      </c>
      <c r="GY515" s="17">
        <v>14.46</v>
      </c>
      <c r="GZ515" s="17">
        <v>14.46</v>
      </c>
      <c r="HA515" s="17">
        <v>14.45</v>
      </c>
      <c r="HB515" s="17">
        <v>14.45</v>
      </c>
      <c r="HC515" s="17">
        <v>14.47</v>
      </c>
      <c r="HD515" s="17">
        <v>14.47</v>
      </c>
      <c r="HE515" s="17">
        <v>14.45</v>
      </c>
      <c r="HF515" s="17">
        <v>14.45</v>
      </c>
      <c r="HG515" s="17">
        <v>14.46</v>
      </c>
      <c r="HH515" s="17">
        <v>14.46</v>
      </c>
      <c r="HI515" s="17">
        <v>14.46</v>
      </c>
      <c r="HJ515" s="17">
        <v>14.45</v>
      </c>
      <c r="HK515" s="17">
        <v>14.44</v>
      </c>
      <c r="HL515" s="17">
        <v>14.46</v>
      </c>
      <c r="HM515" s="17">
        <v>14.46</v>
      </c>
      <c r="HN515" s="17">
        <v>14.46</v>
      </c>
      <c r="HO515" s="17">
        <v>14.45</v>
      </c>
      <c r="HP515" s="17">
        <v>14.46</v>
      </c>
      <c r="HQ515" s="17">
        <v>14.46</v>
      </c>
      <c r="HR515" s="17">
        <v>14.47</v>
      </c>
      <c r="HS515" s="17">
        <v>14.47</v>
      </c>
      <c r="HT515" s="17">
        <v>14.47</v>
      </c>
      <c r="HU515" s="17">
        <v>14.46</v>
      </c>
      <c r="HV515" s="17">
        <v>14.48</v>
      </c>
      <c r="HW515" s="17">
        <v>14.48</v>
      </c>
      <c r="HX515" s="17">
        <v>14.48</v>
      </c>
      <c r="HY515" s="17">
        <v>14.47</v>
      </c>
      <c r="HZ515" s="17">
        <v>14.48</v>
      </c>
      <c r="IA515" s="17">
        <v>14.48</v>
      </c>
      <c r="IB515" s="17">
        <v>14.49</v>
      </c>
      <c r="IC515" s="17">
        <v>14.49</v>
      </c>
      <c r="ID515" s="17">
        <v>14.48</v>
      </c>
      <c r="IE515" s="17">
        <v>14.47</v>
      </c>
      <c r="IF515" s="17">
        <v>14.47</v>
      </c>
      <c r="IG515" s="17">
        <v>14.45</v>
      </c>
      <c r="IH515" s="17">
        <v>14.45</v>
      </c>
      <c r="II515" s="17">
        <v>14.46</v>
      </c>
      <c r="IJ515" s="17">
        <v>14.45</v>
      </c>
      <c r="IK515" s="17">
        <v>14.46</v>
      </c>
      <c r="IL515" s="17">
        <v>14.44</v>
      </c>
      <c r="IM515" s="17">
        <v>14.44</v>
      </c>
      <c r="IN515" s="17">
        <v>14.44</v>
      </c>
      <c r="IO515" s="17">
        <v>14.45</v>
      </c>
      <c r="IP515" s="17">
        <v>14.43</v>
      </c>
      <c r="IQ515" s="17">
        <v>14.43</v>
      </c>
      <c r="IR515" s="17">
        <v>14.43</v>
      </c>
      <c r="IS515" s="17">
        <v>14.42</v>
      </c>
      <c r="IT515" s="17">
        <v>14.43</v>
      </c>
      <c r="IU515" s="17">
        <v>14.42</v>
      </c>
      <c r="IV515" s="17">
        <v>14.41</v>
      </c>
      <c r="IW515" s="17">
        <v>14.4</v>
      </c>
      <c r="IX515" s="17">
        <v>14.42</v>
      </c>
      <c r="IY515" s="17">
        <v>14.41</v>
      </c>
    </row>
    <row r="516" spans="1:259" x14ac:dyDescent="0.15">
      <c r="A516" s="17" t="s">
        <v>301</v>
      </c>
      <c r="B516" s="17" t="s">
        <v>302</v>
      </c>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c r="AA516" s="26"/>
      <c r="AB516" s="17"/>
      <c r="AC516" s="26"/>
      <c r="AD516" s="26"/>
      <c r="AE516" s="17"/>
      <c r="AF516" s="17"/>
      <c r="AG516" s="17"/>
      <c r="AH516" s="17"/>
      <c r="AI516" s="17"/>
      <c r="AJ516" s="17"/>
      <c r="AK516" s="17"/>
      <c r="AL516" s="17"/>
      <c r="AM516" s="17"/>
      <c r="AN516" s="17"/>
      <c r="AO516" s="17"/>
      <c r="AP516" s="17"/>
      <c r="AQ516" s="17"/>
      <c r="AR516" s="17"/>
      <c r="AS516" s="17"/>
      <c r="AT516" s="17"/>
      <c r="AU516" s="17"/>
      <c r="AV516" s="17"/>
      <c r="AW516" s="17"/>
      <c r="AX516" s="17"/>
      <c r="AY516" s="17"/>
      <c r="AZ516" s="17"/>
      <c r="BA516" s="17"/>
      <c r="BB516" s="17"/>
      <c r="BC516" s="17"/>
      <c r="BD516" s="17"/>
      <c r="BE516" s="17"/>
      <c r="BF516" s="17"/>
      <c r="BG516" s="17"/>
      <c r="BH516" s="17"/>
      <c r="BI516" s="17"/>
      <c r="BJ516" s="26"/>
      <c r="BK516" s="17"/>
      <c r="BL516" s="17"/>
      <c r="BM516" s="17"/>
      <c r="BN516" s="17"/>
      <c r="BO516" s="17"/>
      <c r="BP516" s="17"/>
      <c r="BQ516" s="17"/>
      <c r="BR516" s="17"/>
      <c r="BS516" s="17"/>
      <c r="BT516" s="17"/>
      <c r="BU516" s="17"/>
      <c r="BV516" s="17"/>
      <c r="BW516" s="17"/>
      <c r="BX516" s="26"/>
      <c r="BY516" s="26"/>
      <c r="BZ516" s="26"/>
      <c r="CA516" s="26"/>
      <c r="CB516" s="26"/>
      <c r="CC516" s="17"/>
      <c r="CD516" s="17"/>
      <c r="CE516" s="17"/>
      <c r="CF516" s="17"/>
      <c r="CG516" s="17"/>
      <c r="CH516" s="17"/>
      <c r="CI516" s="17"/>
      <c r="CJ516" s="26"/>
      <c r="CK516" s="17"/>
      <c r="CL516" s="17"/>
      <c r="CM516" s="17"/>
      <c r="CN516" s="17"/>
      <c r="CO516" s="17"/>
      <c r="CP516" s="17"/>
      <c r="CQ516" s="17"/>
      <c r="CR516" s="17"/>
      <c r="CS516" s="17"/>
      <c r="CT516" s="17"/>
      <c r="CU516" s="17"/>
      <c r="CV516" s="17"/>
      <c r="CW516" s="17"/>
      <c r="CX516" s="17"/>
      <c r="CY516" s="26"/>
      <c r="CZ516" s="26"/>
      <c r="DA516" s="26"/>
      <c r="DB516" s="17"/>
      <c r="DC516" s="17"/>
      <c r="DD516" s="17"/>
      <c r="DE516" s="17"/>
      <c r="DF516" s="17"/>
      <c r="DG516" s="17"/>
      <c r="DH516" s="26"/>
      <c r="DI516" s="17"/>
      <c r="DJ516" s="17"/>
      <c r="DK516" s="17"/>
      <c r="DL516" s="17"/>
      <c r="DM516" s="17">
        <v>15.12</v>
      </c>
      <c r="DN516" s="17">
        <v>15.12</v>
      </c>
      <c r="DO516" s="17">
        <v>15.12</v>
      </c>
      <c r="DP516" s="17">
        <v>15.12</v>
      </c>
      <c r="DQ516" s="17">
        <v>15.12</v>
      </c>
      <c r="DR516" s="17">
        <v>15.12</v>
      </c>
      <c r="DS516" s="17">
        <v>15.12</v>
      </c>
      <c r="DT516" s="17">
        <v>15.11</v>
      </c>
      <c r="DU516" s="17">
        <v>15.12</v>
      </c>
      <c r="DV516" s="17">
        <v>15.11</v>
      </c>
      <c r="DW516" s="17">
        <v>15.1</v>
      </c>
      <c r="DX516" s="17">
        <v>15.09</v>
      </c>
      <c r="DY516" s="17">
        <v>15.1</v>
      </c>
      <c r="DZ516" s="17">
        <v>15.12</v>
      </c>
      <c r="EA516" s="17">
        <v>15.2</v>
      </c>
      <c r="EB516" s="17">
        <v>15.19</v>
      </c>
      <c r="EC516" s="17">
        <v>15.19</v>
      </c>
      <c r="ED516" s="17">
        <v>15.17</v>
      </c>
      <c r="EE516" s="17">
        <v>15.2</v>
      </c>
      <c r="EF516" s="17">
        <v>15.22</v>
      </c>
      <c r="EG516" s="17">
        <v>15.22</v>
      </c>
      <c r="EH516" s="17">
        <v>15.23</v>
      </c>
      <c r="EI516" s="17">
        <v>15.23</v>
      </c>
      <c r="EJ516" s="17">
        <v>15.25</v>
      </c>
      <c r="EK516" s="17">
        <v>15.22</v>
      </c>
      <c r="EL516" s="17">
        <v>15.17</v>
      </c>
      <c r="EM516" s="17">
        <v>15.22</v>
      </c>
      <c r="EN516" s="17">
        <v>15.22</v>
      </c>
      <c r="EO516" s="17">
        <v>15.19</v>
      </c>
      <c r="EP516" s="17">
        <v>15.19</v>
      </c>
      <c r="EQ516" s="17">
        <v>15.22</v>
      </c>
      <c r="ER516" s="17">
        <v>15.2</v>
      </c>
      <c r="ES516" s="17">
        <v>15.21</v>
      </c>
      <c r="ET516" s="17">
        <v>15.21</v>
      </c>
      <c r="EU516" s="17">
        <v>15.23</v>
      </c>
      <c r="EV516" s="17">
        <v>15.23</v>
      </c>
      <c r="EW516" s="17">
        <v>15.24</v>
      </c>
      <c r="EX516" s="17">
        <v>15.21</v>
      </c>
      <c r="EY516" s="17">
        <v>15.22</v>
      </c>
      <c r="EZ516" s="17">
        <v>15.19</v>
      </c>
      <c r="FA516" s="17">
        <v>15.17</v>
      </c>
      <c r="FB516" s="17">
        <v>15.17</v>
      </c>
      <c r="FC516" s="17">
        <v>15.18</v>
      </c>
      <c r="FD516" s="17">
        <v>15.19</v>
      </c>
      <c r="FE516" s="17">
        <v>15.2</v>
      </c>
      <c r="FF516" s="17">
        <v>15.2</v>
      </c>
      <c r="FG516" s="17">
        <v>15.2</v>
      </c>
      <c r="FH516" s="17">
        <v>15.2</v>
      </c>
      <c r="FI516" s="17">
        <v>15.18</v>
      </c>
      <c r="FJ516" s="17">
        <v>15.18</v>
      </c>
      <c r="FK516" s="17">
        <v>15.19</v>
      </c>
      <c r="FL516" s="17">
        <v>15.2</v>
      </c>
      <c r="FM516" s="17">
        <v>15.21</v>
      </c>
      <c r="FN516" s="17">
        <v>15.22</v>
      </c>
      <c r="FO516" s="17">
        <v>15.22</v>
      </c>
      <c r="FP516" s="17">
        <v>15.21</v>
      </c>
      <c r="FQ516" s="17">
        <v>15.23</v>
      </c>
      <c r="FR516" s="17">
        <v>15.22</v>
      </c>
      <c r="FS516" s="17">
        <v>15.2</v>
      </c>
      <c r="FT516" s="17">
        <v>15.2</v>
      </c>
      <c r="FU516" s="17">
        <v>15.2</v>
      </c>
      <c r="FV516" s="17">
        <v>15.21</v>
      </c>
      <c r="FW516" s="17">
        <v>15.25</v>
      </c>
      <c r="FX516" s="17">
        <v>15.36</v>
      </c>
      <c r="FY516" s="17">
        <v>15.46</v>
      </c>
      <c r="FZ516" s="17">
        <v>15.59</v>
      </c>
      <c r="GA516" s="17">
        <v>15.5</v>
      </c>
      <c r="GB516" s="17">
        <v>15.52</v>
      </c>
      <c r="GC516" s="17">
        <v>15.65</v>
      </c>
      <c r="GD516" s="17">
        <v>15.57</v>
      </c>
      <c r="GE516" s="17">
        <v>15.59</v>
      </c>
      <c r="GF516" s="17">
        <v>15.61</v>
      </c>
      <c r="GG516" s="17">
        <v>15.58</v>
      </c>
      <c r="GH516" s="17">
        <v>15.52</v>
      </c>
      <c r="GI516" s="17">
        <v>15.47</v>
      </c>
      <c r="GJ516" s="17">
        <v>15.45</v>
      </c>
      <c r="GK516" s="17">
        <v>15.48</v>
      </c>
      <c r="GL516" s="17">
        <v>15.5</v>
      </c>
      <c r="GM516" s="17">
        <v>15.52</v>
      </c>
      <c r="GN516" s="17">
        <v>15.49</v>
      </c>
      <c r="GO516" s="17">
        <v>15.52</v>
      </c>
      <c r="GP516" s="17">
        <v>15.52</v>
      </c>
      <c r="GQ516" s="17">
        <v>15.6</v>
      </c>
      <c r="GR516" s="17">
        <v>15.66</v>
      </c>
      <c r="GS516" s="17">
        <v>15.64</v>
      </c>
      <c r="GT516" s="17">
        <v>15.55</v>
      </c>
      <c r="GU516" s="17">
        <v>15.62</v>
      </c>
      <c r="GV516" s="17">
        <v>15.71</v>
      </c>
      <c r="GW516" s="17">
        <v>15.92</v>
      </c>
      <c r="GX516" s="17">
        <v>15.89</v>
      </c>
      <c r="GY516" s="17">
        <v>15.95</v>
      </c>
      <c r="GZ516" s="17">
        <v>15.91</v>
      </c>
      <c r="HA516" s="17">
        <v>15.92</v>
      </c>
      <c r="HB516" s="17">
        <v>16.25</v>
      </c>
      <c r="HC516" s="17">
        <v>16.11</v>
      </c>
      <c r="HD516" s="17">
        <v>16.18</v>
      </c>
      <c r="HE516" s="17">
        <v>16.12</v>
      </c>
      <c r="HF516" s="17">
        <v>16.02</v>
      </c>
      <c r="HG516" s="17">
        <v>16</v>
      </c>
      <c r="HH516" s="17">
        <v>15.87</v>
      </c>
      <c r="HI516" s="17">
        <v>15.86</v>
      </c>
      <c r="HJ516" s="17">
        <v>15.87</v>
      </c>
      <c r="HK516" s="17">
        <v>15.85</v>
      </c>
      <c r="HL516" s="17">
        <v>15.81</v>
      </c>
      <c r="HM516" s="17">
        <v>15.83</v>
      </c>
      <c r="HN516" s="17">
        <v>15.82</v>
      </c>
      <c r="HO516" s="17">
        <v>15.81</v>
      </c>
      <c r="HP516" s="17">
        <v>15.78</v>
      </c>
      <c r="HQ516" s="17">
        <v>15.8</v>
      </c>
      <c r="HR516" s="17">
        <v>15.83</v>
      </c>
      <c r="HS516" s="17">
        <v>15.89</v>
      </c>
      <c r="HT516" s="17">
        <v>15.95</v>
      </c>
      <c r="HU516" s="17">
        <v>15.9</v>
      </c>
      <c r="HV516" s="17">
        <v>15.83</v>
      </c>
      <c r="HW516" s="17">
        <v>15.81</v>
      </c>
      <c r="HX516" s="17">
        <v>15.84</v>
      </c>
      <c r="HY516" s="17">
        <v>15.85</v>
      </c>
      <c r="HZ516" s="17">
        <v>15.81</v>
      </c>
      <c r="IA516" s="17">
        <v>15.76</v>
      </c>
      <c r="IB516" s="17">
        <v>15.72</v>
      </c>
      <c r="IC516" s="17">
        <v>15.7</v>
      </c>
      <c r="ID516" s="17">
        <v>15.7</v>
      </c>
      <c r="IE516" s="17">
        <v>15.68</v>
      </c>
      <c r="IF516" s="17">
        <v>15.68</v>
      </c>
      <c r="IG516" s="17">
        <v>15.7</v>
      </c>
      <c r="IH516" s="17">
        <v>15.74</v>
      </c>
      <c r="II516" s="17">
        <v>15.76</v>
      </c>
      <c r="IJ516" s="17">
        <v>15.8</v>
      </c>
      <c r="IK516" s="17">
        <v>15.8</v>
      </c>
      <c r="IL516" s="17">
        <v>15.79</v>
      </c>
      <c r="IM516" s="17">
        <v>15.8</v>
      </c>
      <c r="IN516" s="17">
        <v>15.78</v>
      </c>
      <c r="IO516" s="17">
        <v>15.78</v>
      </c>
      <c r="IP516" s="17">
        <v>15.81</v>
      </c>
      <c r="IQ516" s="17">
        <v>15.8</v>
      </c>
      <c r="IR516" s="17">
        <v>15.82</v>
      </c>
      <c r="IS516" s="17">
        <v>15.84</v>
      </c>
      <c r="IT516" s="17">
        <v>15.82</v>
      </c>
      <c r="IU516" s="17">
        <v>15.83</v>
      </c>
      <c r="IV516" s="17">
        <v>15.84</v>
      </c>
      <c r="IW516" s="17">
        <v>15.85</v>
      </c>
      <c r="IX516" s="17">
        <v>15.89</v>
      </c>
      <c r="IY516" s="17">
        <v>15.86</v>
      </c>
    </row>
    <row r="517" spans="1:259" x14ac:dyDescent="0.15">
      <c r="A517" s="17" t="s">
        <v>2934</v>
      </c>
      <c r="B517" s="17" t="s">
        <v>2935</v>
      </c>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c r="AA517" s="26"/>
      <c r="AB517" s="17"/>
      <c r="AC517" s="26"/>
      <c r="AD517" s="26"/>
      <c r="AE517" s="17"/>
      <c r="AF517" s="17"/>
      <c r="AG517" s="17"/>
      <c r="AH517" s="17"/>
      <c r="AI517" s="17"/>
      <c r="AJ517" s="17"/>
      <c r="AK517" s="17"/>
      <c r="AL517" s="17"/>
      <c r="AM517" s="17"/>
      <c r="AN517" s="17"/>
      <c r="AO517" s="17"/>
      <c r="AP517" s="17"/>
      <c r="AQ517" s="17"/>
      <c r="AR517" s="17"/>
      <c r="AS517" s="17"/>
      <c r="AT517" s="17"/>
      <c r="AU517" s="17"/>
      <c r="AV517" s="17"/>
      <c r="AW517" s="17"/>
      <c r="AX517" s="17"/>
      <c r="AY517" s="17"/>
      <c r="AZ517" s="17"/>
      <c r="BA517" s="17"/>
      <c r="BB517" s="17"/>
      <c r="BC517" s="17"/>
      <c r="BD517" s="17"/>
      <c r="BE517" s="17"/>
      <c r="BF517" s="17"/>
      <c r="BG517" s="17"/>
      <c r="BH517" s="17"/>
      <c r="BI517" s="17"/>
      <c r="BJ517" s="26"/>
      <c r="BK517" s="17"/>
      <c r="BL517" s="17"/>
      <c r="BM517" s="17"/>
      <c r="BN517" s="17"/>
      <c r="BO517" s="17"/>
      <c r="BP517" s="17"/>
      <c r="BQ517" s="17"/>
      <c r="BR517" s="17"/>
      <c r="BS517" s="17"/>
      <c r="BT517" s="17"/>
      <c r="BU517" s="17"/>
      <c r="BV517" s="17"/>
      <c r="BW517" s="17"/>
      <c r="BX517" s="26"/>
      <c r="BY517" s="26"/>
      <c r="BZ517" s="26"/>
      <c r="CA517" s="26"/>
      <c r="CB517" s="26"/>
      <c r="CC517" s="17"/>
      <c r="CD517" s="17"/>
      <c r="CE517" s="17"/>
      <c r="CF517" s="17"/>
      <c r="CG517" s="17"/>
      <c r="CH517" s="17"/>
      <c r="CI517" s="17"/>
      <c r="CJ517" s="26"/>
      <c r="CK517" s="17"/>
      <c r="CL517" s="17"/>
      <c r="CM517" s="17"/>
      <c r="CN517" s="17"/>
      <c r="CO517" s="17"/>
      <c r="CP517" s="17"/>
      <c r="CQ517" s="17"/>
      <c r="CR517" s="17"/>
      <c r="CS517" s="17"/>
      <c r="CT517" s="17"/>
      <c r="CU517" s="17"/>
      <c r="CV517" s="17"/>
      <c r="CW517" s="17"/>
      <c r="CX517" s="17"/>
      <c r="CY517" s="26"/>
      <c r="CZ517" s="26"/>
      <c r="DA517" s="26"/>
      <c r="DB517" s="17"/>
      <c r="DC517" s="17"/>
      <c r="DD517" s="17"/>
      <c r="DE517" s="17"/>
      <c r="DF517" s="17"/>
      <c r="DG517" s="17"/>
      <c r="DH517" s="26"/>
      <c r="DI517" s="17"/>
      <c r="DJ517" s="17"/>
      <c r="DK517" s="17"/>
      <c r="DL517" s="17"/>
      <c r="DM517" s="17">
        <v>4.2699999999999996</v>
      </c>
      <c r="DN517" s="17">
        <v>4.28</v>
      </c>
      <c r="DO517" s="17">
        <v>4.29</v>
      </c>
      <c r="DP517" s="17">
        <v>4.29</v>
      </c>
      <c r="DQ517" s="17">
        <v>4.29</v>
      </c>
      <c r="DR517" s="17">
        <v>4.28</v>
      </c>
      <c r="DS517" s="17">
        <v>4.29</v>
      </c>
      <c r="DT517" s="17">
        <v>4.3</v>
      </c>
      <c r="DU517" s="17">
        <v>4.3</v>
      </c>
      <c r="DV517" s="17">
        <v>4.3099999999999996</v>
      </c>
      <c r="DW517" s="17">
        <v>4.3</v>
      </c>
      <c r="DX517" s="17">
        <v>4.3</v>
      </c>
      <c r="DY517" s="17">
        <v>4.3</v>
      </c>
      <c r="DZ517" s="17">
        <v>4.3</v>
      </c>
      <c r="EA517" s="17">
        <v>4.29</v>
      </c>
      <c r="EB517" s="17">
        <v>4.29</v>
      </c>
      <c r="EC517" s="17">
        <v>4.3</v>
      </c>
      <c r="ED517" s="17">
        <v>4.29</v>
      </c>
      <c r="EE517" s="17">
        <v>4.3</v>
      </c>
      <c r="EF517" s="17">
        <v>4.3</v>
      </c>
      <c r="EG517" s="17">
        <v>4.29</v>
      </c>
      <c r="EH517" s="17">
        <v>4.29</v>
      </c>
      <c r="EI517" s="17">
        <v>4.29</v>
      </c>
      <c r="EJ517" s="17">
        <v>4.29</v>
      </c>
      <c r="EK517" s="17">
        <v>4.28</v>
      </c>
      <c r="EL517" s="17">
        <v>4.29</v>
      </c>
      <c r="EM517" s="17">
        <v>4.29</v>
      </c>
      <c r="EN517" s="17">
        <v>4.28</v>
      </c>
      <c r="EO517" s="17">
        <v>4.28</v>
      </c>
      <c r="EP517" s="17">
        <v>4.29</v>
      </c>
      <c r="EQ517" s="17">
        <v>4.28</v>
      </c>
      <c r="ER517" s="17">
        <v>4.28</v>
      </c>
      <c r="ES517" s="17">
        <v>4.2699999999999996</v>
      </c>
      <c r="ET517" s="17">
        <v>4.29</v>
      </c>
      <c r="EU517" s="17">
        <v>4.29</v>
      </c>
      <c r="EV517" s="17">
        <v>4.28</v>
      </c>
      <c r="EW517" s="17">
        <v>4.28</v>
      </c>
      <c r="EX517" s="17">
        <v>4.29</v>
      </c>
      <c r="EY517" s="17">
        <v>4.29</v>
      </c>
      <c r="EZ517" s="17">
        <v>4.29</v>
      </c>
      <c r="FA517" s="17">
        <v>4.29</v>
      </c>
      <c r="FB517" s="17">
        <v>4.29</v>
      </c>
      <c r="FC517" s="17">
        <v>4.29</v>
      </c>
      <c r="FD517" s="17">
        <v>4.29</v>
      </c>
      <c r="FE517" s="17">
        <v>4.29</v>
      </c>
      <c r="FF517" s="17">
        <v>4.29</v>
      </c>
      <c r="FG517" s="17">
        <v>4.28</v>
      </c>
      <c r="FH517" s="17">
        <v>4.28</v>
      </c>
      <c r="FI517" s="17">
        <v>4.28</v>
      </c>
      <c r="FJ517" s="17">
        <v>4.2699999999999996</v>
      </c>
      <c r="FK517" s="17">
        <v>4.29</v>
      </c>
      <c r="FL517" s="17">
        <v>4.29</v>
      </c>
      <c r="FM517" s="17">
        <v>4.29</v>
      </c>
      <c r="FN517" s="17">
        <v>4.29</v>
      </c>
      <c r="FO517" s="17">
        <v>4.29</v>
      </c>
      <c r="FP517" s="17">
        <v>4.28</v>
      </c>
      <c r="FQ517" s="17">
        <v>4.28</v>
      </c>
      <c r="FR517" s="17">
        <v>4.29</v>
      </c>
      <c r="FS517" s="17">
        <v>4.3</v>
      </c>
      <c r="FT517" s="17">
        <v>4.28</v>
      </c>
      <c r="FU517" s="17">
        <v>4.29</v>
      </c>
      <c r="FV517" s="17">
        <v>4.3</v>
      </c>
      <c r="FW517" s="17">
        <v>4.3</v>
      </c>
      <c r="FX517" s="17">
        <v>4.29</v>
      </c>
      <c r="FY517" s="17">
        <v>4.3</v>
      </c>
      <c r="FZ517" s="17">
        <v>4.29</v>
      </c>
      <c r="GA517" s="17">
        <v>4.3</v>
      </c>
      <c r="GB517" s="17">
        <v>4.3099999999999996</v>
      </c>
      <c r="GC517" s="17">
        <v>4.3</v>
      </c>
      <c r="GD517" s="17">
        <v>4.3</v>
      </c>
      <c r="GE517" s="17">
        <v>4.3</v>
      </c>
      <c r="GF517" s="17">
        <v>4.3</v>
      </c>
      <c r="GG517" s="17">
        <v>4.3099999999999996</v>
      </c>
      <c r="GH517" s="17">
        <v>4.3</v>
      </c>
      <c r="GI517" s="17">
        <v>4.3</v>
      </c>
      <c r="GJ517" s="17">
        <v>4.3099999999999996</v>
      </c>
      <c r="GK517" s="17">
        <v>4.3</v>
      </c>
      <c r="GL517" s="17">
        <v>4.3099999999999996</v>
      </c>
      <c r="GM517" s="17">
        <v>4.3099999999999996</v>
      </c>
      <c r="GN517" s="17">
        <v>4.3099999999999996</v>
      </c>
      <c r="GO517" s="17">
        <v>4.3099999999999996</v>
      </c>
      <c r="GP517" s="17">
        <v>4.3</v>
      </c>
      <c r="GQ517" s="17">
        <v>4.32</v>
      </c>
      <c r="GR517" s="17">
        <v>4.3099999999999996</v>
      </c>
      <c r="GS517" s="17">
        <v>4.3099999999999996</v>
      </c>
      <c r="GT517" s="17">
        <v>4.3099999999999996</v>
      </c>
      <c r="GU517" s="17">
        <v>4.3099999999999996</v>
      </c>
      <c r="GV517" s="17">
        <v>4.3099999999999996</v>
      </c>
      <c r="GW517" s="17">
        <v>4.32</v>
      </c>
      <c r="GX517" s="17">
        <v>4.32</v>
      </c>
      <c r="GY517" s="17">
        <v>4.3099999999999996</v>
      </c>
      <c r="GZ517" s="17">
        <v>4.3099999999999996</v>
      </c>
      <c r="HA517" s="17">
        <v>4.3099999999999996</v>
      </c>
      <c r="HB517" s="17">
        <v>4.3099999999999996</v>
      </c>
      <c r="HC517" s="17">
        <v>4.3099999999999996</v>
      </c>
      <c r="HD517" s="17">
        <v>4.3099999999999996</v>
      </c>
      <c r="HE517" s="17">
        <v>4.3099999999999996</v>
      </c>
      <c r="HF517" s="17">
        <v>4.3099999999999996</v>
      </c>
      <c r="HG517" s="17">
        <v>4.3</v>
      </c>
      <c r="HH517" s="17">
        <v>4.3099999999999996</v>
      </c>
      <c r="HI517" s="17">
        <v>4.3</v>
      </c>
      <c r="HJ517" s="17">
        <v>4.3</v>
      </c>
      <c r="HK517" s="17">
        <v>4.3</v>
      </c>
      <c r="HL517" s="17">
        <v>4.3</v>
      </c>
      <c r="HM517" s="17">
        <v>4.3</v>
      </c>
      <c r="HN517" s="17">
        <v>4.3</v>
      </c>
      <c r="HO517" s="17">
        <v>4.3</v>
      </c>
      <c r="HP517" s="17">
        <v>4.3099999999999996</v>
      </c>
      <c r="HQ517" s="17">
        <v>4.3099999999999996</v>
      </c>
      <c r="HR517" s="17">
        <v>4.3099999999999996</v>
      </c>
      <c r="HS517" s="17">
        <v>4.3099999999999996</v>
      </c>
      <c r="HT517" s="17">
        <v>4.3099999999999996</v>
      </c>
      <c r="HU517" s="17">
        <v>4.3</v>
      </c>
      <c r="HV517" s="17">
        <v>4.3</v>
      </c>
      <c r="HW517" s="17">
        <v>4.3099999999999996</v>
      </c>
      <c r="HX517" s="17">
        <v>4.3</v>
      </c>
      <c r="HY517" s="17">
        <v>4.3099999999999996</v>
      </c>
      <c r="HZ517" s="17">
        <v>4.3099999999999996</v>
      </c>
      <c r="IA517" s="17">
        <v>4.3099999999999996</v>
      </c>
      <c r="IB517" s="17">
        <v>4.3099999999999996</v>
      </c>
      <c r="IC517" s="17">
        <v>4.3099999999999996</v>
      </c>
      <c r="ID517" s="17">
        <v>4.32</v>
      </c>
      <c r="IE517" s="17">
        <v>4.3099999999999996</v>
      </c>
      <c r="IF517" s="17">
        <v>4.3099999999999996</v>
      </c>
      <c r="IG517" s="17">
        <v>4.32</v>
      </c>
      <c r="IH517" s="17">
        <v>4.3099999999999996</v>
      </c>
      <c r="II517" s="17">
        <v>4.32</v>
      </c>
      <c r="IJ517" s="17">
        <v>4.3099999999999996</v>
      </c>
      <c r="IK517" s="17">
        <v>4.3099999999999996</v>
      </c>
      <c r="IL517" s="17">
        <v>4.3099999999999996</v>
      </c>
      <c r="IM517" s="17">
        <v>4.32</v>
      </c>
      <c r="IN517" s="17">
        <v>4.3099999999999996</v>
      </c>
      <c r="IO517" s="17">
        <v>4.3099999999999996</v>
      </c>
      <c r="IP517" s="17">
        <v>4.3099999999999996</v>
      </c>
      <c r="IQ517" s="17">
        <v>4.32</v>
      </c>
      <c r="IR517" s="17">
        <v>4.3099999999999996</v>
      </c>
      <c r="IS517" s="17">
        <v>4.3099999999999996</v>
      </c>
      <c r="IT517" s="17">
        <v>4.3099999999999996</v>
      </c>
      <c r="IU517" s="17">
        <v>4.32</v>
      </c>
      <c r="IV517" s="17">
        <v>4.3099999999999996</v>
      </c>
      <c r="IW517" s="17">
        <v>4.3099999999999996</v>
      </c>
      <c r="IX517" s="17">
        <v>4.32</v>
      </c>
      <c r="IY517" s="17">
        <v>4.32</v>
      </c>
    </row>
    <row r="518" spans="1:259" x14ac:dyDescent="0.15">
      <c r="A518" s="17" t="s">
        <v>3288</v>
      </c>
      <c r="B518" s="17" t="s">
        <v>3289</v>
      </c>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c r="AA518" s="26"/>
      <c r="AB518" s="17"/>
      <c r="AC518" s="26"/>
      <c r="AD518" s="26"/>
      <c r="AE518" s="17"/>
      <c r="AF518" s="17"/>
      <c r="AG518" s="17"/>
      <c r="AH518" s="17"/>
      <c r="AI518" s="17"/>
      <c r="AJ518" s="17"/>
      <c r="AK518" s="17"/>
      <c r="AL518" s="17"/>
      <c r="AM518" s="17"/>
      <c r="AN518" s="17"/>
      <c r="AO518" s="17"/>
      <c r="AP518" s="17"/>
      <c r="AQ518" s="17"/>
      <c r="AR518" s="17"/>
      <c r="AS518" s="17"/>
      <c r="AT518" s="17"/>
      <c r="AU518" s="17"/>
      <c r="AV518" s="17"/>
      <c r="AW518" s="17"/>
      <c r="AX518" s="17"/>
      <c r="AY518" s="17"/>
      <c r="AZ518" s="17"/>
      <c r="BA518" s="17"/>
      <c r="BB518" s="17"/>
      <c r="BC518" s="17"/>
      <c r="BD518" s="17"/>
      <c r="BE518" s="17"/>
      <c r="BF518" s="17"/>
      <c r="BG518" s="17"/>
      <c r="BH518" s="17"/>
      <c r="BI518" s="17"/>
      <c r="BJ518" s="26"/>
      <c r="BK518" s="17"/>
      <c r="BL518" s="17"/>
      <c r="BM518" s="17"/>
      <c r="BN518" s="17"/>
      <c r="BO518" s="17"/>
      <c r="BP518" s="17"/>
      <c r="BQ518" s="17"/>
      <c r="BR518" s="17"/>
      <c r="BS518" s="17"/>
      <c r="BT518" s="17"/>
      <c r="BU518" s="17"/>
      <c r="BV518" s="17"/>
      <c r="BW518" s="17"/>
      <c r="BX518" s="26"/>
      <c r="BY518" s="26"/>
      <c r="BZ518" s="26"/>
      <c r="CA518" s="26"/>
      <c r="CB518" s="26"/>
      <c r="CC518" s="17"/>
      <c r="CD518" s="17"/>
      <c r="CE518" s="17"/>
      <c r="CF518" s="17"/>
      <c r="CG518" s="17"/>
      <c r="CH518" s="17"/>
      <c r="CI518" s="17"/>
      <c r="CJ518" s="26"/>
      <c r="CK518" s="17"/>
      <c r="CL518" s="17"/>
      <c r="CM518" s="17"/>
      <c r="CN518" s="17"/>
      <c r="CO518" s="17"/>
      <c r="CP518" s="17"/>
      <c r="CQ518" s="17"/>
      <c r="CR518" s="17"/>
      <c r="CS518" s="17"/>
      <c r="CT518" s="17"/>
      <c r="CU518" s="17"/>
      <c r="CV518" s="17"/>
      <c r="CW518" s="17"/>
      <c r="CX518" s="17"/>
      <c r="CY518" s="26"/>
      <c r="CZ518" s="26"/>
      <c r="DA518" s="26"/>
      <c r="DB518" s="17"/>
      <c r="DC518" s="17"/>
      <c r="DD518" s="17"/>
      <c r="DE518" s="17"/>
      <c r="DF518" s="17"/>
      <c r="DG518" s="17"/>
      <c r="DH518" s="26"/>
      <c r="DI518" s="17"/>
      <c r="DJ518" s="17"/>
      <c r="DK518" s="17"/>
      <c r="DL518" s="17"/>
      <c r="DM518" s="17">
        <v>88.61</v>
      </c>
      <c r="DN518" s="17">
        <v>88.64</v>
      </c>
      <c r="DO518" s="17">
        <v>88.68</v>
      </c>
      <c r="DP518" s="17">
        <v>88.67</v>
      </c>
      <c r="DQ518" s="17">
        <v>88.66</v>
      </c>
      <c r="DR518" s="17">
        <v>88.65</v>
      </c>
      <c r="DS518" s="17">
        <v>88.66</v>
      </c>
      <c r="DT518" s="17">
        <v>88.63</v>
      </c>
      <c r="DU518" s="17">
        <v>88.6</v>
      </c>
      <c r="DV518" s="17">
        <v>88.65</v>
      </c>
      <c r="DW518" s="17">
        <v>88.67</v>
      </c>
      <c r="DX518" s="17">
        <v>88.7</v>
      </c>
      <c r="DY518" s="17">
        <v>88.7</v>
      </c>
      <c r="DZ518" s="17">
        <v>88.64</v>
      </c>
      <c r="EA518" s="17">
        <v>88.62</v>
      </c>
      <c r="EB518" s="17">
        <v>88.6</v>
      </c>
      <c r="EC518" s="17">
        <v>88.58</v>
      </c>
      <c r="ED518" s="17">
        <v>88.52</v>
      </c>
      <c r="EE518" s="17">
        <v>88.56</v>
      </c>
      <c r="EF518" s="17">
        <v>88.55</v>
      </c>
      <c r="EG518" s="17">
        <v>88.52</v>
      </c>
      <c r="EH518" s="17">
        <v>88.53</v>
      </c>
      <c r="EI518" s="17">
        <v>88.54</v>
      </c>
      <c r="EJ518" s="17">
        <v>88.6</v>
      </c>
      <c r="EK518" s="17">
        <v>88.56</v>
      </c>
      <c r="EL518" s="17">
        <v>88.58</v>
      </c>
      <c r="EM518" s="17">
        <v>88.57</v>
      </c>
      <c r="EN518" s="17">
        <v>88.55</v>
      </c>
      <c r="EO518" s="17">
        <v>88.58</v>
      </c>
      <c r="EP518" s="17">
        <v>88.6</v>
      </c>
      <c r="EQ518" s="17">
        <v>88.63</v>
      </c>
      <c r="ER518" s="17">
        <v>88.62</v>
      </c>
      <c r="ES518" s="17">
        <v>88.71</v>
      </c>
      <c r="ET518" s="17">
        <v>88.63</v>
      </c>
      <c r="EU518" s="17">
        <v>88.64</v>
      </c>
      <c r="EV518" s="17">
        <v>88.64</v>
      </c>
      <c r="EW518" s="17">
        <v>88.63</v>
      </c>
      <c r="EX518" s="17">
        <v>88.65</v>
      </c>
      <c r="EY518" s="17">
        <v>88.68</v>
      </c>
      <c r="EZ518" s="17">
        <v>88.63</v>
      </c>
      <c r="FA518" s="17">
        <v>88.62</v>
      </c>
      <c r="FB518" s="17">
        <v>88.56</v>
      </c>
      <c r="FC518" s="17">
        <v>88.52</v>
      </c>
      <c r="FD518" s="17">
        <v>88.53</v>
      </c>
      <c r="FE518" s="17">
        <v>88.56</v>
      </c>
      <c r="FF518" s="17">
        <v>88.56</v>
      </c>
      <c r="FG518" s="17">
        <v>88.64</v>
      </c>
      <c r="FH518" s="17">
        <v>88.63</v>
      </c>
      <c r="FI518" s="17">
        <v>88.64</v>
      </c>
      <c r="FJ518" s="17">
        <v>88.66</v>
      </c>
      <c r="FK518" s="17">
        <v>88.64</v>
      </c>
      <c r="FL518" s="17">
        <v>88.72</v>
      </c>
      <c r="FM518" s="17">
        <v>88.72</v>
      </c>
      <c r="FN518" s="17">
        <v>88.73</v>
      </c>
      <c r="FO518" s="17">
        <v>88.79</v>
      </c>
      <c r="FP518" s="17">
        <v>88.84</v>
      </c>
      <c r="FQ518" s="17">
        <v>88.78</v>
      </c>
      <c r="FR518" s="17">
        <v>88.79</v>
      </c>
      <c r="FS518" s="17">
        <v>88.73</v>
      </c>
      <c r="FT518" s="17">
        <v>88.71</v>
      </c>
      <c r="FU518" s="17">
        <v>88.69</v>
      </c>
      <c r="FV518" s="17">
        <v>88.71</v>
      </c>
      <c r="FW518" s="17">
        <v>88.69</v>
      </c>
      <c r="FX518" s="17">
        <v>88.69</v>
      </c>
      <c r="FY518" s="17">
        <v>88.75</v>
      </c>
      <c r="FZ518" s="17">
        <v>88.78</v>
      </c>
      <c r="GA518" s="17">
        <v>88.8</v>
      </c>
      <c r="GB518" s="17">
        <v>88.76</v>
      </c>
      <c r="GC518" s="17">
        <v>88.78</v>
      </c>
      <c r="GD518" s="17">
        <v>88.71</v>
      </c>
      <c r="GE518" s="17">
        <v>88.69</v>
      </c>
      <c r="GF518" s="17">
        <v>88.59</v>
      </c>
      <c r="GG518" s="17">
        <v>88.5</v>
      </c>
      <c r="GH518" s="17">
        <v>88.49</v>
      </c>
      <c r="GI518" s="17">
        <v>88.48</v>
      </c>
      <c r="GJ518" s="17">
        <v>88.44</v>
      </c>
      <c r="GK518" s="17">
        <v>88.44</v>
      </c>
      <c r="GL518" s="17">
        <v>88.38</v>
      </c>
      <c r="GM518" s="17">
        <v>88.39</v>
      </c>
      <c r="GN518" s="17">
        <v>88.3</v>
      </c>
      <c r="GO518" s="17">
        <v>88.34</v>
      </c>
      <c r="GP518" s="17">
        <v>88.31</v>
      </c>
      <c r="GQ518" s="17">
        <v>88.31</v>
      </c>
      <c r="GR518" s="17">
        <v>88.28</v>
      </c>
      <c r="GS518" s="17">
        <v>88.27</v>
      </c>
      <c r="GT518" s="17">
        <v>88.24</v>
      </c>
      <c r="GU518" s="17">
        <v>88.28</v>
      </c>
      <c r="GV518" s="17">
        <v>88.29</v>
      </c>
      <c r="GW518" s="17">
        <v>88.26</v>
      </c>
      <c r="GX518" s="17">
        <v>88.3</v>
      </c>
      <c r="GY518" s="17">
        <v>88.33</v>
      </c>
      <c r="GZ518" s="17">
        <v>88.35</v>
      </c>
      <c r="HA518" s="17">
        <v>88.31</v>
      </c>
      <c r="HB518" s="17">
        <v>88.32</v>
      </c>
      <c r="HC518" s="17">
        <v>88.36</v>
      </c>
      <c r="HD518" s="17">
        <v>88.4</v>
      </c>
      <c r="HE518" s="17">
        <v>88.28</v>
      </c>
      <c r="HF518" s="17">
        <v>88.28</v>
      </c>
      <c r="HG518" s="17">
        <v>88.27</v>
      </c>
      <c r="HH518" s="17">
        <v>88.19</v>
      </c>
      <c r="HI518" s="17">
        <v>88.17</v>
      </c>
      <c r="HJ518" s="17">
        <v>88.1</v>
      </c>
      <c r="HK518" s="17">
        <v>88.11</v>
      </c>
      <c r="HL518" s="17">
        <v>88.1</v>
      </c>
      <c r="HM518" s="17">
        <v>88.11</v>
      </c>
      <c r="HN518" s="17">
        <v>88.14</v>
      </c>
      <c r="HO518" s="17">
        <v>88.12</v>
      </c>
      <c r="HP518" s="17">
        <v>88.13</v>
      </c>
      <c r="HQ518" s="17">
        <v>88.12</v>
      </c>
      <c r="HR518" s="17">
        <v>88.14</v>
      </c>
      <c r="HS518" s="17">
        <v>88.1</v>
      </c>
      <c r="HT518" s="17">
        <v>88.13</v>
      </c>
      <c r="HU518" s="17">
        <v>88.15</v>
      </c>
      <c r="HV518" s="17">
        <v>88.18</v>
      </c>
      <c r="HW518" s="17">
        <v>88.18</v>
      </c>
      <c r="HX518" s="17">
        <v>88.25</v>
      </c>
      <c r="HY518" s="17">
        <v>88.28</v>
      </c>
      <c r="HZ518" s="17">
        <v>88.27</v>
      </c>
      <c r="IA518" s="17">
        <v>88.27</v>
      </c>
      <c r="IB518" s="17">
        <v>88.27</v>
      </c>
      <c r="IC518" s="17">
        <v>88.24</v>
      </c>
      <c r="ID518" s="17">
        <v>88.27</v>
      </c>
      <c r="IE518" s="17">
        <v>88.26</v>
      </c>
      <c r="IF518" s="17">
        <v>88.29</v>
      </c>
      <c r="IG518" s="17">
        <v>88.32</v>
      </c>
      <c r="IH518" s="17">
        <v>88.32</v>
      </c>
      <c r="II518" s="17">
        <v>88.26</v>
      </c>
      <c r="IJ518" s="17">
        <v>88.26</v>
      </c>
      <c r="IK518" s="17">
        <v>88.29</v>
      </c>
      <c r="IL518" s="17">
        <v>88.34</v>
      </c>
      <c r="IM518" s="17">
        <v>88.34</v>
      </c>
      <c r="IN518" s="17">
        <v>88.29</v>
      </c>
      <c r="IO518" s="17">
        <v>88.33</v>
      </c>
      <c r="IP518" s="17">
        <v>88.36</v>
      </c>
      <c r="IQ518" s="17">
        <v>88.39</v>
      </c>
      <c r="IR518" s="17">
        <v>88.41</v>
      </c>
      <c r="IS518" s="17">
        <v>88.37</v>
      </c>
      <c r="IT518" s="17">
        <v>88.4</v>
      </c>
      <c r="IU518" s="17">
        <v>88.42</v>
      </c>
      <c r="IV518" s="17">
        <v>88.41</v>
      </c>
      <c r="IW518" s="17">
        <v>88.44</v>
      </c>
      <c r="IX518" s="17">
        <v>88.48</v>
      </c>
      <c r="IY518" s="17">
        <v>88.53</v>
      </c>
    </row>
    <row r="519" spans="1:259" x14ac:dyDescent="0.15">
      <c r="A519" s="17" t="s">
        <v>782</v>
      </c>
      <c r="B519" s="17" t="s">
        <v>783</v>
      </c>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c r="AA519" s="26"/>
      <c r="AB519" s="17"/>
      <c r="AC519" s="26"/>
      <c r="AD519" s="26"/>
      <c r="AE519" s="17"/>
      <c r="AF519" s="17"/>
      <c r="AG519" s="17"/>
      <c r="AH519" s="17"/>
      <c r="AI519" s="17"/>
      <c r="AJ519" s="17"/>
      <c r="AK519" s="17"/>
      <c r="AL519" s="17"/>
      <c r="AM519" s="17"/>
      <c r="AN519" s="17"/>
      <c r="AO519" s="17"/>
      <c r="AP519" s="17"/>
      <c r="AQ519" s="17"/>
      <c r="AR519" s="17"/>
      <c r="AS519" s="17"/>
      <c r="AT519" s="17"/>
      <c r="AU519" s="17"/>
      <c r="AV519" s="17"/>
      <c r="AW519" s="17"/>
      <c r="AX519" s="17"/>
      <c r="AY519" s="17"/>
      <c r="AZ519" s="17"/>
      <c r="BA519" s="17"/>
      <c r="BB519" s="17"/>
      <c r="BC519" s="17"/>
      <c r="BD519" s="17"/>
      <c r="BE519" s="17"/>
      <c r="BF519" s="17"/>
      <c r="BG519" s="17"/>
      <c r="BH519" s="17"/>
      <c r="BI519" s="17"/>
      <c r="BJ519" s="26"/>
      <c r="BK519" s="17"/>
      <c r="BL519" s="17"/>
      <c r="BM519" s="17"/>
      <c r="BN519" s="17"/>
      <c r="BO519" s="17"/>
      <c r="BP519" s="17"/>
      <c r="BQ519" s="17"/>
      <c r="BR519" s="17"/>
      <c r="BS519" s="17"/>
      <c r="BT519" s="17"/>
      <c r="BU519" s="17"/>
      <c r="BV519" s="17"/>
      <c r="BW519" s="17"/>
      <c r="BX519" s="26"/>
      <c r="BY519" s="26"/>
      <c r="BZ519" s="26"/>
      <c r="CA519" s="26"/>
      <c r="CB519" s="26"/>
      <c r="CC519" s="17"/>
      <c r="CD519" s="17"/>
      <c r="CE519" s="17"/>
      <c r="CF519" s="17"/>
      <c r="CG519" s="17"/>
      <c r="CH519" s="17"/>
      <c r="CI519" s="17"/>
      <c r="CJ519" s="26"/>
      <c r="CK519" s="17"/>
      <c r="CL519" s="17"/>
      <c r="CM519" s="17"/>
      <c r="CN519" s="17"/>
      <c r="CO519" s="17"/>
      <c r="CP519" s="17"/>
      <c r="CQ519" s="17"/>
      <c r="CR519" s="17"/>
      <c r="CS519" s="17"/>
      <c r="CT519" s="17"/>
      <c r="CU519" s="17"/>
      <c r="CV519" s="17"/>
      <c r="CW519" s="17"/>
      <c r="CX519" s="17"/>
      <c r="CY519" s="26"/>
      <c r="CZ519" s="26"/>
      <c r="DA519" s="26"/>
      <c r="DB519" s="17"/>
      <c r="DC519" s="17"/>
      <c r="DD519" s="17"/>
      <c r="DE519" s="17"/>
      <c r="DF519" s="17"/>
      <c r="DG519" s="17"/>
      <c r="DH519" s="26"/>
      <c r="DI519" s="17"/>
      <c r="DJ519" s="17"/>
      <c r="DK519" s="17"/>
      <c r="DL519" s="17"/>
      <c r="DM519" s="17">
        <v>25.92</v>
      </c>
      <c r="DN519" s="17">
        <v>26</v>
      </c>
      <c r="DO519" s="17">
        <v>26</v>
      </c>
      <c r="DP519" s="17">
        <v>26</v>
      </c>
      <c r="DQ519" s="17">
        <v>26</v>
      </c>
      <c r="DR519" s="17">
        <v>26</v>
      </c>
      <c r="DS519" s="17">
        <v>26</v>
      </c>
      <c r="DT519" s="17">
        <v>26</v>
      </c>
      <c r="DU519" s="17">
        <v>25.96</v>
      </c>
      <c r="DV519" s="17">
        <v>25.93</v>
      </c>
      <c r="DW519" s="17">
        <v>25.92</v>
      </c>
      <c r="DX519" s="17">
        <v>25.99</v>
      </c>
      <c r="DY519" s="17">
        <v>25.99</v>
      </c>
      <c r="DZ519" s="17">
        <v>25.93</v>
      </c>
      <c r="EA519" s="17">
        <v>25.93</v>
      </c>
      <c r="EB519" s="17">
        <v>25.93</v>
      </c>
      <c r="EC519" s="17">
        <v>25.92</v>
      </c>
      <c r="ED519" s="17">
        <v>25.93</v>
      </c>
      <c r="EE519" s="17">
        <v>25.93</v>
      </c>
      <c r="EF519" s="17">
        <v>25.95</v>
      </c>
      <c r="EG519" s="17">
        <v>25.96</v>
      </c>
      <c r="EH519" s="17">
        <v>25.94</v>
      </c>
      <c r="EI519" s="17">
        <v>26</v>
      </c>
      <c r="EJ519" s="17">
        <v>26</v>
      </c>
      <c r="EK519" s="17">
        <v>26.02</v>
      </c>
      <c r="EL519" s="17">
        <v>26.04</v>
      </c>
      <c r="EM519" s="17">
        <v>26.04</v>
      </c>
      <c r="EN519" s="17">
        <v>26.03</v>
      </c>
      <c r="EO519" s="17">
        <v>26.04</v>
      </c>
      <c r="EP519" s="17">
        <v>26.05</v>
      </c>
      <c r="EQ519" s="17">
        <v>26.05</v>
      </c>
      <c r="ER519" s="17">
        <v>26.06</v>
      </c>
      <c r="ES519" s="17">
        <v>26.05</v>
      </c>
      <c r="ET519" s="17">
        <v>26.09</v>
      </c>
      <c r="EU519" s="17">
        <v>26.11</v>
      </c>
      <c r="EV519" s="17">
        <v>26.13</v>
      </c>
      <c r="EW519" s="17">
        <v>26.1</v>
      </c>
      <c r="EX519" s="17">
        <v>26.1</v>
      </c>
      <c r="EY519" s="17">
        <v>26.11</v>
      </c>
      <c r="EZ519" s="17">
        <v>26.1</v>
      </c>
      <c r="FA519" s="17">
        <v>26.08</v>
      </c>
      <c r="FB519" s="17">
        <v>26.06</v>
      </c>
      <c r="FC519" s="17">
        <v>26</v>
      </c>
      <c r="FD519" s="17">
        <v>26.01</v>
      </c>
      <c r="FE519" s="17">
        <v>26.05</v>
      </c>
      <c r="FF519" s="17">
        <v>26.05</v>
      </c>
      <c r="FG519" s="17">
        <v>26.05</v>
      </c>
      <c r="FH519" s="17">
        <v>26.13</v>
      </c>
      <c r="FI519" s="17">
        <v>26.13</v>
      </c>
      <c r="FJ519" s="17">
        <v>26.13</v>
      </c>
      <c r="FK519" s="17">
        <v>26.08</v>
      </c>
      <c r="FL519" s="17">
        <v>26.08</v>
      </c>
      <c r="FM519" s="17">
        <v>26.1</v>
      </c>
      <c r="FN519" s="17">
        <v>26.08</v>
      </c>
      <c r="FO519" s="17">
        <v>26.08</v>
      </c>
      <c r="FP519" s="17">
        <v>26.08</v>
      </c>
      <c r="FQ519" s="17">
        <v>26.07</v>
      </c>
      <c r="FR519" s="17">
        <v>26.08</v>
      </c>
      <c r="FS519" s="17">
        <v>26.1</v>
      </c>
      <c r="FT519" s="17">
        <v>26.1</v>
      </c>
      <c r="FU519" s="17">
        <v>26.12</v>
      </c>
      <c r="FV519" s="17">
        <v>26.14</v>
      </c>
      <c r="FW519" s="17">
        <v>26.1</v>
      </c>
      <c r="FX519" s="17">
        <v>26.11</v>
      </c>
      <c r="FY519" s="17">
        <v>26.16</v>
      </c>
      <c r="FZ519" s="17">
        <v>26.2</v>
      </c>
      <c r="GA519" s="17">
        <v>26.26</v>
      </c>
      <c r="GB519" s="17">
        <v>26.23</v>
      </c>
      <c r="GC519" s="17">
        <v>26.18</v>
      </c>
      <c r="GD519" s="17">
        <v>26.19</v>
      </c>
      <c r="GE519" s="17">
        <v>26.2</v>
      </c>
      <c r="GF519" s="17">
        <v>26.22</v>
      </c>
      <c r="GG519" s="17">
        <v>26.21</v>
      </c>
      <c r="GH519" s="17">
        <v>26.19</v>
      </c>
      <c r="GI519" s="17">
        <v>26.2</v>
      </c>
      <c r="GJ519" s="17">
        <v>26.13</v>
      </c>
      <c r="GK519" s="17">
        <v>26.13</v>
      </c>
      <c r="GL519" s="17">
        <v>26.12</v>
      </c>
      <c r="GM519" s="17">
        <v>26.12</v>
      </c>
      <c r="GN519" s="17">
        <v>26.12</v>
      </c>
      <c r="GO519" s="17">
        <v>26.12</v>
      </c>
      <c r="GP519" s="17">
        <v>26.13</v>
      </c>
      <c r="GQ519" s="17">
        <v>26.13</v>
      </c>
      <c r="GR519" s="17">
        <v>26.13</v>
      </c>
      <c r="GS519" s="17">
        <v>26.14</v>
      </c>
      <c r="GT519" s="17">
        <v>26.16</v>
      </c>
      <c r="GU519" s="17">
        <v>26.12</v>
      </c>
      <c r="GV519" s="17">
        <v>26.12</v>
      </c>
      <c r="GW519" s="17">
        <v>26.16</v>
      </c>
      <c r="GX519" s="17">
        <v>26.14</v>
      </c>
      <c r="GY519" s="17">
        <v>26.16</v>
      </c>
      <c r="GZ519" s="17">
        <v>26.18</v>
      </c>
      <c r="HA519" s="17">
        <v>26.19</v>
      </c>
      <c r="HB519" s="17">
        <v>26.19</v>
      </c>
      <c r="HC519" s="17">
        <v>26.19</v>
      </c>
      <c r="HD519" s="17">
        <v>26.18</v>
      </c>
      <c r="HE519" s="17">
        <v>26.18</v>
      </c>
      <c r="HF519" s="17">
        <v>26.22</v>
      </c>
      <c r="HG519" s="17">
        <v>26.2</v>
      </c>
      <c r="HH519" s="17">
        <v>26.17</v>
      </c>
      <c r="HI519" s="17">
        <v>26.17</v>
      </c>
      <c r="HJ519" s="17">
        <v>26.17</v>
      </c>
      <c r="HK519" s="17">
        <v>26.16</v>
      </c>
      <c r="HL519" s="17">
        <v>26.15</v>
      </c>
      <c r="HM519" s="17">
        <v>26.14</v>
      </c>
      <c r="HN519" s="17">
        <v>26.15</v>
      </c>
      <c r="HO519" s="17">
        <v>26.13</v>
      </c>
      <c r="HP519" s="17">
        <v>26.12</v>
      </c>
      <c r="HQ519" s="17">
        <v>26.12</v>
      </c>
      <c r="HR519" s="17">
        <v>26.12</v>
      </c>
      <c r="HS519" s="17">
        <v>26.13</v>
      </c>
      <c r="HT519" s="17">
        <v>26.13</v>
      </c>
      <c r="HU519" s="17">
        <v>26.12</v>
      </c>
      <c r="HV519" s="17">
        <v>26.11</v>
      </c>
      <c r="HW519" s="17">
        <v>26.12</v>
      </c>
      <c r="HX519" s="17">
        <v>26.12</v>
      </c>
      <c r="HY519" s="17">
        <v>26.14</v>
      </c>
      <c r="HZ519" s="17">
        <v>26.16</v>
      </c>
      <c r="IA519" s="17">
        <v>26.15</v>
      </c>
      <c r="IB519" s="17">
        <v>26.13</v>
      </c>
      <c r="IC519" s="17">
        <v>26.13</v>
      </c>
      <c r="ID519" s="17">
        <v>26.1</v>
      </c>
      <c r="IE519" s="17">
        <v>26.06</v>
      </c>
      <c r="IF519" s="17">
        <v>26</v>
      </c>
      <c r="IG519" s="17">
        <v>26.06</v>
      </c>
      <c r="IH519" s="17">
        <v>25.99</v>
      </c>
      <c r="II519" s="17">
        <v>25.99</v>
      </c>
      <c r="IJ519" s="17">
        <v>25.98</v>
      </c>
      <c r="IK519" s="17">
        <v>25.99</v>
      </c>
      <c r="IL519" s="17">
        <v>26</v>
      </c>
      <c r="IM519" s="17">
        <v>26.03</v>
      </c>
      <c r="IN519" s="17">
        <v>26.03</v>
      </c>
      <c r="IO519" s="17">
        <v>26.03</v>
      </c>
      <c r="IP519" s="17">
        <v>26.02</v>
      </c>
      <c r="IQ519" s="17">
        <v>26.03</v>
      </c>
      <c r="IR519" s="17">
        <v>26.02</v>
      </c>
      <c r="IS519" s="17">
        <v>26.03</v>
      </c>
      <c r="IT519" s="17">
        <v>26.03</v>
      </c>
      <c r="IU519" s="17">
        <v>25.99</v>
      </c>
      <c r="IV519" s="17">
        <v>25.99</v>
      </c>
      <c r="IW519" s="17">
        <v>25.96</v>
      </c>
      <c r="IX519" s="17">
        <v>25.99</v>
      </c>
      <c r="IY519" s="17">
        <v>25.97</v>
      </c>
    </row>
    <row r="520" spans="1:259" x14ac:dyDescent="0.15">
      <c r="A520" s="17" t="s">
        <v>96</v>
      </c>
      <c r="B520" s="17" t="s">
        <v>97</v>
      </c>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c r="AA520" s="26"/>
      <c r="AB520" s="17"/>
      <c r="AC520" s="26"/>
      <c r="AD520" s="26"/>
      <c r="AE520" s="17"/>
      <c r="AF520" s="17"/>
      <c r="AG520" s="17"/>
      <c r="AH520" s="17"/>
      <c r="AI520" s="17"/>
      <c r="AJ520" s="17"/>
      <c r="AK520" s="17"/>
      <c r="AL520" s="17"/>
      <c r="AM520" s="17"/>
      <c r="AN520" s="17"/>
      <c r="AO520" s="17"/>
      <c r="AP520" s="17"/>
      <c r="AQ520" s="17"/>
      <c r="AR520" s="17"/>
      <c r="AS520" s="17"/>
      <c r="AT520" s="17"/>
      <c r="AU520" s="17"/>
      <c r="AV520" s="17"/>
      <c r="AW520" s="17"/>
      <c r="AX520" s="17"/>
      <c r="AY520" s="17"/>
      <c r="AZ520" s="17"/>
      <c r="BA520" s="17"/>
      <c r="BB520" s="17"/>
      <c r="BC520" s="17"/>
      <c r="BD520" s="17"/>
      <c r="BE520" s="17"/>
      <c r="BF520" s="17"/>
      <c r="BG520" s="17"/>
      <c r="BH520" s="17"/>
      <c r="BI520" s="17"/>
      <c r="BJ520" s="26"/>
      <c r="BK520" s="17"/>
      <c r="BL520" s="17"/>
      <c r="BM520" s="17"/>
      <c r="BN520" s="17"/>
      <c r="BO520" s="17"/>
      <c r="BP520" s="17"/>
      <c r="BQ520" s="17"/>
      <c r="BR520" s="17"/>
      <c r="BS520" s="17"/>
      <c r="BT520" s="17"/>
      <c r="BU520" s="17"/>
      <c r="BV520" s="17"/>
      <c r="BW520" s="17"/>
      <c r="BX520" s="26"/>
      <c r="BY520" s="26"/>
      <c r="BZ520" s="26"/>
      <c r="CA520" s="26"/>
      <c r="CB520" s="26"/>
      <c r="CC520" s="17"/>
      <c r="CD520" s="17"/>
      <c r="CE520" s="17"/>
      <c r="CF520" s="17"/>
      <c r="CG520" s="17"/>
      <c r="CH520" s="17"/>
      <c r="CI520" s="17"/>
      <c r="CJ520" s="26"/>
      <c r="CK520" s="17"/>
      <c r="CL520" s="17"/>
      <c r="CM520" s="17"/>
      <c r="CN520" s="17"/>
      <c r="CO520" s="17"/>
      <c r="CP520" s="17"/>
      <c r="CQ520" s="17"/>
      <c r="CR520" s="17"/>
      <c r="CS520" s="17"/>
      <c r="CT520" s="17"/>
      <c r="CU520" s="17"/>
      <c r="CV520" s="17"/>
      <c r="CW520" s="17"/>
      <c r="CX520" s="17"/>
      <c r="CY520" s="26"/>
      <c r="CZ520" s="26"/>
      <c r="DA520" s="26"/>
      <c r="DB520" s="17"/>
      <c r="DC520" s="17"/>
      <c r="DD520" s="17"/>
      <c r="DE520" s="17"/>
      <c r="DF520" s="17"/>
      <c r="DG520" s="17"/>
      <c r="DH520" s="26"/>
      <c r="DI520" s="17"/>
      <c r="DJ520" s="17"/>
      <c r="DK520" s="17"/>
      <c r="DL520" s="17"/>
      <c r="DM520" s="17">
        <v>9.82</v>
      </c>
      <c r="DN520" s="17">
        <v>9.81</v>
      </c>
      <c r="DO520" s="17">
        <v>9.8000000000000007</v>
      </c>
      <c r="DP520" s="17">
        <v>9.81</v>
      </c>
      <c r="DQ520" s="17">
        <v>9.85</v>
      </c>
      <c r="DR520" s="17">
        <v>9.94</v>
      </c>
      <c r="DS520" s="17">
        <v>9.8800000000000008</v>
      </c>
      <c r="DT520" s="17">
        <v>9.9</v>
      </c>
      <c r="DU520" s="17">
        <v>9.8699999999999992</v>
      </c>
      <c r="DV520" s="17">
        <v>9.9</v>
      </c>
      <c r="DW520" s="17">
        <v>9.9499999999999993</v>
      </c>
      <c r="DX520" s="17">
        <v>9.91</v>
      </c>
      <c r="DY520" s="17">
        <v>9.91</v>
      </c>
      <c r="DZ520" s="17">
        <v>9.93</v>
      </c>
      <c r="EA520" s="17">
        <v>9.93</v>
      </c>
      <c r="EB520" s="17">
        <v>9.91</v>
      </c>
      <c r="EC520" s="17">
        <v>9.8800000000000008</v>
      </c>
      <c r="ED520" s="17">
        <v>9.89</v>
      </c>
      <c r="EE520" s="17">
        <v>9.89</v>
      </c>
      <c r="EF520" s="17">
        <v>9.92</v>
      </c>
      <c r="EG520" s="17">
        <v>9.93</v>
      </c>
      <c r="EH520" s="17">
        <v>9.93</v>
      </c>
      <c r="EI520" s="17">
        <v>9.94</v>
      </c>
      <c r="EJ520" s="17">
        <v>9.93</v>
      </c>
      <c r="EK520" s="17">
        <v>9.92</v>
      </c>
      <c r="EL520" s="17">
        <v>9.92</v>
      </c>
      <c r="EM520" s="17">
        <v>10.08</v>
      </c>
      <c r="EN520" s="17">
        <v>10.16</v>
      </c>
      <c r="EO520" s="17">
        <v>10.11</v>
      </c>
      <c r="EP520" s="17">
        <v>10.35</v>
      </c>
      <c r="EQ520" s="17">
        <v>10.3</v>
      </c>
      <c r="ER520" s="17">
        <v>10.27</v>
      </c>
      <c r="ES520" s="17">
        <v>10.3</v>
      </c>
      <c r="ET520" s="17">
        <v>10.24</v>
      </c>
      <c r="EU520" s="17">
        <v>10.27</v>
      </c>
      <c r="EV520" s="17">
        <v>10.3</v>
      </c>
      <c r="EW520" s="17">
        <v>10.25</v>
      </c>
      <c r="EX520" s="17">
        <v>10.199999999999999</v>
      </c>
      <c r="EY520" s="17">
        <v>10.17</v>
      </c>
      <c r="EZ520" s="17">
        <v>10.18</v>
      </c>
      <c r="FA520" s="17">
        <v>10.24</v>
      </c>
      <c r="FB520" s="17">
        <v>10.19</v>
      </c>
      <c r="FC520" s="17">
        <v>10.210000000000001</v>
      </c>
      <c r="FD520" s="17">
        <v>10.23</v>
      </c>
      <c r="FE520" s="17">
        <v>10.220000000000001</v>
      </c>
      <c r="FF520" s="17">
        <v>10.19</v>
      </c>
      <c r="FG520" s="17">
        <v>10.18</v>
      </c>
      <c r="FH520" s="17">
        <v>10.16</v>
      </c>
      <c r="FI520" s="17">
        <v>10.15</v>
      </c>
      <c r="FJ520" s="17">
        <v>10.23</v>
      </c>
      <c r="FK520" s="17">
        <v>10.23</v>
      </c>
      <c r="FL520" s="17">
        <v>10.199999999999999</v>
      </c>
      <c r="FM520" s="17">
        <v>10.19</v>
      </c>
      <c r="FN520" s="17">
        <v>10.220000000000001</v>
      </c>
      <c r="FO520" s="17">
        <v>10.199999999999999</v>
      </c>
      <c r="FP520" s="17">
        <v>10.210000000000001</v>
      </c>
      <c r="FQ520" s="17">
        <v>10.199999999999999</v>
      </c>
      <c r="FR520" s="17">
        <v>10.19</v>
      </c>
      <c r="FS520" s="17">
        <v>10.17</v>
      </c>
      <c r="FT520" s="17">
        <v>10.16</v>
      </c>
      <c r="FU520" s="17">
        <v>10.130000000000001</v>
      </c>
      <c r="FV520" s="17">
        <v>10.14</v>
      </c>
      <c r="FW520" s="17">
        <v>10.14</v>
      </c>
      <c r="FX520" s="17">
        <v>10.17</v>
      </c>
      <c r="FY520" s="17">
        <v>10.19</v>
      </c>
      <c r="FZ520" s="17">
        <v>10.18</v>
      </c>
      <c r="GA520" s="17">
        <v>10.19</v>
      </c>
      <c r="GB520" s="17">
        <v>10.19</v>
      </c>
      <c r="GC520" s="17">
        <v>10.18</v>
      </c>
      <c r="GD520" s="17">
        <v>10.16</v>
      </c>
      <c r="GE520" s="17">
        <v>10.17</v>
      </c>
      <c r="GF520" s="17">
        <v>10.17</v>
      </c>
      <c r="GG520" s="17">
        <v>10.16</v>
      </c>
      <c r="GH520" s="17">
        <v>10.130000000000001</v>
      </c>
      <c r="GI520" s="17">
        <v>10.09</v>
      </c>
      <c r="GJ520" s="17">
        <v>10.1</v>
      </c>
      <c r="GK520" s="17">
        <v>10.09</v>
      </c>
      <c r="GL520" s="17">
        <v>10.09</v>
      </c>
      <c r="GM520" s="17">
        <v>10.08</v>
      </c>
      <c r="GN520" s="17">
        <v>10.050000000000001</v>
      </c>
      <c r="GO520" s="17">
        <v>10.02</v>
      </c>
      <c r="GP520" s="17">
        <v>10.119999999999999</v>
      </c>
      <c r="GQ520" s="17">
        <v>10.08</v>
      </c>
      <c r="GR520" s="17">
        <v>10.07</v>
      </c>
      <c r="GS520" s="17">
        <v>10.1</v>
      </c>
      <c r="GT520" s="17">
        <v>10.119999999999999</v>
      </c>
      <c r="GU520" s="17">
        <v>10.119999999999999</v>
      </c>
      <c r="GV520" s="17">
        <v>10.09</v>
      </c>
      <c r="GW520" s="17">
        <v>10.08</v>
      </c>
      <c r="GX520" s="17">
        <v>10.1</v>
      </c>
      <c r="GY520" s="17">
        <v>10.1</v>
      </c>
      <c r="GZ520" s="17">
        <v>10.11</v>
      </c>
      <c r="HA520" s="17">
        <v>10.130000000000001</v>
      </c>
      <c r="HB520" s="17">
        <v>10.11</v>
      </c>
      <c r="HC520" s="17">
        <v>10.11</v>
      </c>
      <c r="HD520" s="17">
        <v>10.14</v>
      </c>
      <c r="HE520" s="17">
        <v>10.14</v>
      </c>
      <c r="HF520" s="17">
        <v>10.130000000000001</v>
      </c>
      <c r="HG520" s="17">
        <v>10.119999999999999</v>
      </c>
      <c r="HH520" s="17">
        <v>10.09</v>
      </c>
      <c r="HI520" s="17">
        <v>10.07</v>
      </c>
      <c r="HJ520" s="17">
        <v>10.039999999999999</v>
      </c>
      <c r="HK520" s="17">
        <v>10</v>
      </c>
      <c r="HL520" s="17">
        <v>10.02</v>
      </c>
      <c r="HM520" s="17">
        <v>10.050000000000001</v>
      </c>
      <c r="HN520" s="17">
        <v>10.07</v>
      </c>
      <c r="HO520" s="17">
        <v>10.01</v>
      </c>
      <c r="HP520" s="17">
        <v>9.99</v>
      </c>
      <c r="HQ520" s="17">
        <v>9.99</v>
      </c>
      <c r="HR520" s="17">
        <v>10</v>
      </c>
      <c r="HS520" s="17">
        <v>10.01</v>
      </c>
      <c r="HT520" s="17">
        <v>10.029999999999999</v>
      </c>
      <c r="HU520" s="17">
        <v>10.02</v>
      </c>
      <c r="HV520" s="17">
        <v>10.029999999999999</v>
      </c>
      <c r="HW520" s="17">
        <v>10.039999999999999</v>
      </c>
      <c r="HX520" s="17">
        <v>10.050000000000001</v>
      </c>
      <c r="HY520" s="17">
        <v>10.029999999999999</v>
      </c>
      <c r="HZ520" s="17">
        <v>10.039999999999999</v>
      </c>
      <c r="IA520" s="17">
        <v>10.029999999999999</v>
      </c>
      <c r="IB520" s="17">
        <v>10.01</v>
      </c>
      <c r="IC520" s="17">
        <v>10.02</v>
      </c>
      <c r="ID520" s="17">
        <v>10.01</v>
      </c>
      <c r="IE520" s="17">
        <v>10</v>
      </c>
      <c r="IF520" s="17">
        <v>10</v>
      </c>
      <c r="IG520" s="17">
        <v>10</v>
      </c>
      <c r="IH520" s="17">
        <v>9.9600000000000009</v>
      </c>
      <c r="II520" s="17">
        <v>9.94</v>
      </c>
      <c r="IJ520" s="17">
        <v>9.94</v>
      </c>
      <c r="IK520" s="17">
        <v>9.9700000000000006</v>
      </c>
      <c r="IL520" s="17">
        <v>10.01</v>
      </c>
      <c r="IM520" s="17">
        <v>10.01</v>
      </c>
      <c r="IN520" s="17">
        <v>10</v>
      </c>
      <c r="IO520" s="17">
        <v>10</v>
      </c>
      <c r="IP520" s="17">
        <v>9.99</v>
      </c>
      <c r="IQ520" s="17">
        <v>9.98</v>
      </c>
      <c r="IR520" s="17">
        <v>10</v>
      </c>
      <c r="IS520" s="17">
        <v>10</v>
      </c>
      <c r="IT520" s="17">
        <v>10.029999999999999</v>
      </c>
      <c r="IU520" s="17">
        <v>10.050000000000001</v>
      </c>
      <c r="IV520" s="17">
        <v>10.08</v>
      </c>
      <c r="IW520" s="17">
        <v>10.07</v>
      </c>
      <c r="IX520" s="17">
        <v>10.07</v>
      </c>
      <c r="IY520" s="17">
        <v>10.07</v>
      </c>
    </row>
    <row r="521" spans="1:259" x14ac:dyDescent="0.15">
      <c r="A521" s="17" t="s">
        <v>4670</v>
      </c>
      <c r="B521" s="17" t="s">
        <v>4797</v>
      </c>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c r="AA521" s="26"/>
      <c r="AB521" s="17"/>
      <c r="AC521" s="26"/>
      <c r="AD521" s="26"/>
      <c r="AE521" s="17"/>
      <c r="AF521" s="17"/>
      <c r="AG521" s="17"/>
      <c r="AH521" s="17"/>
      <c r="AI521" s="17"/>
      <c r="AJ521" s="17"/>
      <c r="AK521" s="17"/>
      <c r="AL521" s="17"/>
      <c r="AM521" s="17"/>
      <c r="AN521" s="17"/>
      <c r="AO521" s="17"/>
      <c r="AP521" s="17"/>
      <c r="AQ521" s="17"/>
      <c r="AR521" s="17"/>
      <c r="AS521" s="17"/>
      <c r="AT521" s="17"/>
      <c r="AU521" s="17"/>
      <c r="AV521" s="17"/>
      <c r="AW521" s="17"/>
      <c r="AX521" s="17"/>
      <c r="AY521" s="17"/>
      <c r="AZ521" s="17"/>
      <c r="BA521" s="17"/>
      <c r="BB521" s="17"/>
      <c r="BC521" s="17"/>
      <c r="BD521" s="17"/>
      <c r="BE521" s="17"/>
      <c r="BF521" s="17"/>
      <c r="BG521" s="17"/>
      <c r="BH521" s="17"/>
      <c r="BI521" s="17"/>
      <c r="BJ521" s="26"/>
      <c r="BK521" s="17"/>
      <c r="BL521" s="17"/>
      <c r="BM521" s="17"/>
      <c r="BN521" s="17"/>
      <c r="BO521" s="17"/>
      <c r="BP521" s="17"/>
      <c r="BQ521" s="17"/>
      <c r="BR521" s="17"/>
      <c r="BS521" s="17"/>
      <c r="BT521" s="17"/>
      <c r="BU521" s="17"/>
      <c r="BV521" s="17"/>
      <c r="BW521" s="17"/>
      <c r="BX521" s="26"/>
      <c r="BY521" s="26"/>
      <c r="BZ521" s="26"/>
      <c r="CA521" s="26"/>
      <c r="CB521" s="26"/>
      <c r="CC521" s="17"/>
      <c r="CD521" s="17"/>
      <c r="CE521" s="17"/>
      <c r="CF521" s="17"/>
      <c r="CG521" s="17"/>
      <c r="CH521" s="17"/>
      <c r="CI521" s="17"/>
      <c r="CJ521" s="26"/>
      <c r="CK521" s="17"/>
      <c r="CL521" s="17"/>
      <c r="CM521" s="17"/>
      <c r="CN521" s="17"/>
      <c r="CO521" s="17"/>
      <c r="CP521" s="17"/>
      <c r="CQ521" s="17"/>
      <c r="CR521" s="17"/>
      <c r="CS521" s="17"/>
      <c r="CT521" s="17"/>
      <c r="CU521" s="17"/>
      <c r="CV521" s="17"/>
      <c r="CW521" s="17"/>
      <c r="CX521" s="17"/>
      <c r="CY521" s="26"/>
      <c r="CZ521" s="26"/>
      <c r="DA521" s="26"/>
      <c r="DB521" s="17"/>
      <c r="DC521" s="17"/>
      <c r="DD521" s="17"/>
      <c r="DE521" s="17"/>
      <c r="DF521" s="17"/>
      <c r="DG521" s="17"/>
      <c r="DH521" s="26"/>
      <c r="DI521" s="17"/>
      <c r="DJ521" s="17"/>
      <c r="DK521" s="17"/>
      <c r="DL521" s="17"/>
      <c r="DM521" s="17">
        <v>10.71</v>
      </c>
      <c r="DN521" s="17">
        <v>10.7</v>
      </c>
      <c r="DO521" s="17">
        <v>10.7</v>
      </c>
      <c r="DP521" s="17">
        <v>10.7</v>
      </c>
      <c r="DQ521" s="17">
        <v>10.7</v>
      </c>
      <c r="DR521" s="17">
        <v>10.69</v>
      </c>
      <c r="DS521" s="17">
        <v>10.7</v>
      </c>
      <c r="DT521" s="17">
        <v>10.68</v>
      </c>
      <c r="DU521" s="17">
        <v>10.68</v>
      </c>
      <c r="DV521" s="17">
        <v>10.67</v>
      </c>
      <c r="DW521" s="17">
        <v>10.67</v>
      </c>
      <c r="DX521" s="17">
        <v>10.68</v>
      </c>
      <c r="DY521" s="17">
        <v>10.68</v>
      </c>
      <c r="DZ521" s="17">
        <v>10.67</v>
      </c>
      <c r="EA521" s="17">
        <v>10.66</v>
      </c>
      <c r="EB521" s="17">
        <v>10.66</v>
      </c>
      <c r="EC521" s="17">
        <v>10.68</v>
      </c>
      <c r="ED521" s="17">
        <v>10.66</v>
      </c>
      <c r="EE521" s="17">
        <v>10.68</v>
      </c>
      <c r="EF521" s="17">
        <v>10.68</v>
      </c>
      <c r="EG521" s="17">
        <v>10.7</v>
      </c>
      <c r="EH521" s="17">
        <v>10.67</v>
      </c>
      <c r="EI521" s="17">
        <v>10.67</v>
      </c>
      <c r="EJ521" s="17">
        <v>10.67</v>
      </c>
      <c r="EK521" s="17">
        <v>10.68</v>
      </c>
      <c r="EL521" s="17">
        <v>10.66</v>
      </c>
      <c r="EM521" s="17">
        <v>10.69</v>
      </c>
      <c r="EN521" s="17">
        <v>10.7</v>
      </c>
      <c r="EO521" s="17">
        <v>10.67</v>
      </c>
      <c r="EP521" s="17">
        <v>10.69</v>
      </c>
      <c r="EQ521" s="17">
        <v>10.7</v>
      </c>
      <c r="ER521" s="17">
        <v>10.7</v>
      </c>
      <c r="ES521" s="17">
        <v>10.67</v>
      </c>
      <c r="ET521" s="17">
        <v>10.7</v>
      </c>
      <c r="EU521" s="17">
        <v>10.68</v>
      </c>
      <c r="EV521" s="17">
        <v>10.69</v>
      </c>
      <c r="EW521" s="17">
        <v>10.65</v>
      </c>
      <c r="EX521" s="17">
        <v>10.69</v>
      </c>
      <c r="EY521" s="17">
        <v>10.68</v>
      </c>
      <c r="EZ521" s="17">
        <v>10.65</v>
      </c>
      <c r="FA521" s="17">
        <v>10.69</v>
      </c>
      <c r="FB521" s="17">
        <v>10.69</v>
      </c>
      <c r="FC521" s="17">
        <v>10.66</v>
      </c>
      <c r="FD521" s="17">
        <v>10.65</v>
      </c>
      <c r="FE521" s="17">
        <v>10.69</v>
      </c>
      <c r="FF521" s="17">
        <v>10.7</v>
      </c>
      <c r="FG521" s="17">
        <v>10.7</v>
      </c>
      <c r="FH521" s="17">
        <v>10.7</v>
      </c>
      <c r="FI521" s="17">
        <v>10.7</v>
      </c>
      <c r="FJ521" s="17">
        <v>10.7</v>
      </c>
      <c r="FK521" s="17">
        <v>10.7</v>
      </c>
      <c r="FL521" s="17">
        <v>10.69</v>
      </c>
      <c r="FM521" s="17">
        <v>10.71</v>
      </c>
      <c r="FN521" s="17">
        <v>10.68</v>
      </c>
      <c r="FO521" s="17">
        <v>10.7</v>
      </c>
      <c r="FP521" s="17">
        <v>10.7</v>
      </c>
      <c r="FQ521" s="17">
        <v>10.69</v>
      </c>
      <c r="FR521" s="17">
        <v>10.7</v>
      </c>
      <c r="FS521" s="17">
        <v>10.72</v>
      </c>
      <c r="FT521" s="17">
        <v>10.7</v>
      </c>
      <c r="FU521" s="17">
        <v>10.7</v>
      </c>
      <c r="FV521" s="17">
        <v>10.7</v>
      </c>
      <c r="FW521" s="17">
        <v>10.7</v>
      </c>
      <c r="FX521" s="17">
        <v>10.71</v>
      </c>
      <c r="FY521" s="17">
        <v>10.72</v>
      </c>
      <c r="FZ521" s="17">
        <v>10.72</v>
      </c>
      <c r="GA521" s="17">
        <v>10.72</v>
      </c>
      <c r="GB521" s="17">
        <v>10.71</v>
      </c>
      <c r="GC521" s="17">
        <v>10.71</v>
      </c>
      <c r="GD521" s="17">
        <v>10.71</v>
      </c>
      <c r="GE521" s="17">
        <v>10.69</v>
      </c>
      <c r="GF521" s="17">
        <v>10.67</v>
      </c>
      <c r="GG521" s="17">
        <v>10.67</v>
      </c>
      <c r="GH521" s="17">
        <v>10.67</v>
      </c>
      <c r="GI521" s="17">
        <v>10.7</v>
      </c>
      <c r="GJ521" s="17">
        <v>10.7</v>
      </c>
      <c r="GK521" s="17">
        <v>10.67</v>
      </c>
      <c r="GL521" s="17">
        <v>10.7</v>
      </c>
      <c r="GM521" s="17">
        <v>10.7</v>
      </c>
      <c r="GN521" s="17">
        <v>10.7</v>
      </c>
      <c r="GO521" s="17">
        <v>10.7</v>
      </c>
      <c r="GP521" s="17">
        <v>10.7</v>
      </c>
      <c r="GQ521" s="17">
        <v>10.7</v>
      </c>
      <c r="GR521" s="17">
        <v>10.7</v>
      </c>
      <c r="GS521" s="17">
        <v>10.7</v>
      </c>
      <c r="GT521" s="17">
        <v>10.7</v>
      </c>
      <c r="GU521" s="17">
        <v>10.71</v>
      </c>
      <c r="GV521" s="17">
        <v>10.7</v>
      </c>
      <c r="GW521" s="17">
        <v>10.7</v>
      </c>
      <c r="GX521" s="17">
        <v>10.7</v>
      </c>
      <c r="GY521" s="17">
        <v>10.7</v>
      </c>
      <c r="GZ521" s="17">
        <v>10.71</v>
      </c>
      <c r="HA521" s="17">
        <v>10.7</v>
      </c>
      <c r="HB521" s="17">
        <v>10.7</v>
      </c>
      <c r="HC521" s="17">
        <v>10.7</v>
      </c>
      <c r="HD521" s="17">
        <v>10.7</v>
      </c>
      <c r="HE521" s="17">
        <v>10.7</v>
      </c>
      <c r="HF521" s="17">
        <v>10.69</v>
      </c>
      <c r="HG521" s="17">
        <v>10.7</v>
      </c>
      <c r="HH521" s="17">
        <v>10.7</v>
      </c>
      <c r="HI521" s="17">
        <v>10.7</v>
      </c>
      <c r="HJ521" s="17">
        <v>10.7</v>
      </c>
      <c r="HK521" s="17">
        <v>10.7</v>
      </c>
      <c r="HL521" s="17">
        <v>10.7</v>
      </c>
      <c r="HM521" s="17">
        <v>10.7</v>
      </c>
      <c r="HN521" s="17">
        <v>10.7</v>
      </c>
      <c r="HO521" s="17">
        <v>10.7</v>
      </c>
      <c r="HP521" s="17">
        <v>10.69</v>
      </c>
      <c r="HQ521" s="17">
        <v>10.68</v>
      </c>
      <c r="HR521" s="17">
        <v>10.69</v>
      </c>
      <c r="HS521" s="17">
        <v>10.7</v>
      </c>
      <c r="HT521" s="17">
        <v>10.71</v>
      </c>
      <c r="HU521" s="17">
        <v>10.7</v>
      </c>
      <c r="HV521" s="17">
        <v>10.7</v>
      </c>
      <c r="HW521" s="17">
        <v>10.7</v>
      </c>
      <c r="HX521" s="17">
        <v>10.7</v>
      </c>
      <c r="HY521" s="17">
        <v>10.7</v>
      </c>
      <c r="HZ521" s="17">
        <v>10.71</v>
      </c>
      <c r="IA521" s="17">
        <v>10.69</v>
      </c>
      <c r="IB521" s="17">
        <v>10.69</v>
      </c>
      <c r="IC521" s="17">
        <v>10.71</v>
      </c>
      <c r="ID521" s="17">
        <v>10.71</v>
      </c>
      <c r="IE521" s="17">
        <v>10.7</v>
      </c>
      <c r="IF521" s="17">
        <v>10.7</v>
      </c>
      <c r="IG521" s="17">
        <v>10.71</v>
      </c>
      <c r="IH521" s="17">
        <v>10.68</v>
      </c>
      <c r="II521" s="17">
        <v>10.7</v>
      </c>
      <c r="IJ521" s="17">
        <v>10.69</v>
      </c>
      <c r="IK521" s="17">
        <v>10.68</v>
      </c>
      <c r="IL521" s="17">
        <v>10.67</v>
      </c>
      <c r="IM521" s="17">
        <v>10.68</v>
      </c>
      <c r="IN521" s="17">
        <v>10.7</v>
      </c>
      <c r="IO521" s="17">
        <v>10.7</v>
      </c>
      <c r="IP521" s="17">
        <v>10.7</v>
      </c>
      <c r="IQ521" s="17">
        <v>10.71</v>
      </c>
      <c r="IR521" s="17">
        <v>10.7</v>
      </c>
      <c r="IS521" s="17">
        <v>10.71</v>
      </c>
      <c r="IT521" s="17">
        <v>10.71</v>
      </c>
      <c r="IU521" s="17">
        <v>10.7</v>
      </c>
      <c r="IV521" s="17">
        <v>10.7</v>
      </c>
      <c r="IW521" s="17">
        <v>10.7</v>
      </c>
      <c r="IX521" s="17">
        <v>10.7</v>
      </c>
      <c r="IY521" s="17">
        <v>10.7</v>
      </c>
    </row>
    <row r="522" spans="1:259" x14ac:dyDescent="0.15">
      <c r="A522" s="17" t="s">
        <v>4611</v>
      </c>
      <c r="B522" s="17" t="s">
        <v>4798</v>
      </c>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c r="AA522" s="26"/>
      <c r="AB522" s="17"/>
      <c r="AC522" s="26"/>
      <c r="AD522" s="26"/>
      <c r="AE522" s="17"/>
      <c r="AF522" s="17"/>
      <c r="AG522" s="17"/>
      <c r="AH522" s="17"/>
      <c r="AI522" s="17"/>
      <c r="AJ522" s="17"/>
      <c r="AK522" s="17"/>
      <c r="AL522" s="17"/>
      <c r="AM522" s="17"/>
      <c r="AN522" s="17"/>
      <c r="AO522" s="17"/>
      <c r="AP522" s="17"/>
      <c r="AQ522" s="17"/>
      <c r="AR522" s="17"/>
      <c r="AS522" s="17"/>
      <c r="AT522" s="17"/>
      <c r="AU522" s="17"/>
      <c r="AV522" s="17"/>
      <c r="AW522" s="17"/>
      <c r="AX522" s="17"/>
      <c r="AY522" s="17"/>
      <c r="AZ522" s="17"/>
      <c r="BA522" s="17"/>
      <c r="BB522" s="17"/>
      <c r="BC522" s="17"/>
      <c r="BD522" s="17"/>
      <c r="BE522" s="17"/>
      <c r="BF522" s="17"/>
      <c r="BG522" s="17"/>
      <c r="BH522" s="17"/>
      <c r="BI522" s="17"/>
      <c r="BJ522" s="26"/>
      <c r="BK522" s="17"/>
      <c r="BL522" s="17"/>
      <c r="BM522" s="17"/>
      <c r="BN522" s="17"/>
      <c r="BO522" s="17"/>
      <c r="BP522" s="17"/>
      <c r="BQ522" s="17"/>
      <c r="BR522" s="17"/>
      <c r="BS522" s="17"/>
      <c r="BT522" s="17"/>
      <c r="BU522" s="17"/>
      <c r="BV522" s="17"/>
      <c r="BW522" s="17"/>
      <c r="BX522" s="26"/>
      <c r="BY522" s="26"/>
      <c r="BZ522" s="26"/>
      <c r="CA522" s="26"/>
      <c r="CB522" s="26"/>
      <c r="CC522" s="17"/>
      <c r="CD522" s="17"/>
      <c r="CE522" s="17"/>
      <c r="CF522" s="17"/>
      <c r="CG522" s="17"/>
      <c r="CH522" s="17"/>
      <c r="CI522" s="17"/>
      <c r="CJ522" s="26"/>
      <c r="CK522" s="17"/>
      <c r="CL522" s="17"/>
      <c r="CM522" s="17"/>
      <c r="CN522" s="17"/>
      <c r="CO522" s="17"/>
      <c r="CP522" s="17"/>
      <c r="CQ522" s="17"/>
      <c r="CR522" s="17"/>
      <c r="CS522" s="17"/>
      <c r="CT522" s="17"/>
      <c r="CU522" s="17"/>
      <c r="CV522" s="17"/>
      <c r="CW522" s="17"/>
      <c r="CX522" s="17"/>
      <c r="CY522" s="26"/>
      <c r="CZ522" s="26"/>
      <c r="DA522" s="26"/>
      <c r="DB522" s="17"/>
      <c r="DC522" s="17"/>
      <c r="DD522" s="17"/>
      <c r="DE522" s="17"/>
      <c r="DF522" s="17"/>
      <c r="DG522" s="17"/>
      <c r="DH522" s="26"/>
      <c r="DI522" s="17"/>
      <c r="DJ522" s="17"/>
      <c r="DK522" s="17"/>
      <c r="DL522" s="17"/>
      <c r="DM522" s="17">
        <v>16.97</v>
      </c>
      <c r="DN522" s="17">
        <v>16.98</v>
      </c>
      <c r="DO522" s="17">
        <v>16.97</v>
      </c>
      <c r="DP522" s="17">
        <v>16.98</v>
      </c>
      <c r="DQ522" s="17">
        <v>16.98</v>
      </c>
      <c r="DR522" s="17">
        <v>16.98</v>
      </c>
      <c r="DS522" s="17">
        <v>16.98</v>
      </c>
      <c r="DT522" s="17">
        <v>16.97</v>
      </c>
      <c r="DU522" s="17">
        <v>16.97</v>
      </c>
      <c r="DV522" s="17">
        <v>16.96</v>
      </c>
      <c r="DW522" s="17">
        <v>16.97</v>
      </c>
      <c r="DX522" s="17">
        <v>16.96</v>
      </c>
      <c r="DY522" s="17">
        <v>16.96</v>
      </c>
      <c r="DZ522" s="17">
        <v>16.96</v>
      </c>
      <c r="EA522" s="17">
        <v>16.97</v>
      </c>
      <c r="EB522" s="17">
        <v>16.96</v>
      </c>
      <c r="EC522" s="17">
        <v>16.96</v>
      </c>
      <c r="ED522" s="17">
        <v>16.96</v>
      </c>
      <c r="EE522" s="17">
        <v>16.96</v>
      </c>
      <c r="EF522" s="17">
        <v>16.96</v>
      </c>
      <c r="EG522" s="17">
        <v>16.95</v>
      </c>
      <c r="EH522" s="17">
        <v>16.95</v>
      </c>
      <c r="EI522" s="17">
        <v>16.940000000000001</v>
      </c>
      <c r="EJ522" s="17">
        <v>16.95</v>
      </c>
      <c r="EK522" s="17">
        <v>16.920000000000002</v>
      </c>
      <c r="EL522" s="17">
        <v>16.940000000000001</v>
      </c>
      <c r="EM522" s="17">
        <v>16.95</v>
      </c>
      <c r="EN522" s="17">
        <v>16.95</v>
      </c>
      <c r="EO522" s="17">
        <v>16.95</v>
      </c>
      <c r="EP522" s="17">
        <v>16.95</v>
      </c>
      <c r="EQ522" s="17">
        <v>16.940000000000001</v>
      </c>
      <c r="ER522" s="17">
        <v>16.93</v>
      </c>
      <c r="ES522" s="17">
        <v>16.93</v>
      </c>
      <c r="ET522" s="17">
        <v>16.93</v>
      </c>
      <c r="EU522" s="17">
        <v>16.920000000000002</v>
      </c>
      <c r="EV522" s="17">
        <v>16.93</v>
      </c>
      <c r="EW522" s="17">
        <v>16.920000000000002</v>
      </c>
      <c r="EX522" s="17">
        <v>16.95</v>
      </c>
      <c r="EY522" s="17">
        <v>16.91</v>
      </c>
      <c r="EZ522" s="17">
        <v>16.920000000000002</v>
      </c>
      <c r="FA522" s="17">
        <v>16.91</v>
      </c>
      <c r="FB522" s="17">
        <v>16.91</v>
      </c>
      <c r="FC522" s="17">
        <v>16.91</v>
      </c>
      <c r="FD522" s="17">
        <v>16.91</v>
      </c>
      <c r="FE522" s="17">
        <v>16.91</v>
      </c>
      <c r="FF522" s="17">
        <v>16.899999999999999</v>
      </c>
      <c r="FG522" s="17">
        <v>16.93</v>
      </c>
      <c r="FH522" s="17">
        <v>16.95</v>
      </c>
      <c r="FI522" s="17">
        <v>16.93</v>
      </c>
      <c r="FJ522" s="17">
        <v>16.920000000000002</v>
      </c>
      <c r="FK522" s="17">
        <v>16.91</v>
      </c>
      <c r="FL522" s="17">
        <v>16.899999999999999</v>
      </c>
      <c r="FM522" s="17">
        <v>16.89</v>
      </c>
      <c r="FN522" s="17">
        <v>16.899999999999999</v>
      </c>
      <c r="FO522" s="17">
        <v>16.91</v>
      </c>
      <c r="FP522" s="17">
        <v>16.899999999999999</v>
      </c>
      <c r="FQ522" s="17">
        <v>16.920000000000002</v>
      </c>
      <c r="FR522" s="17">
        <v>16.899999999999999</v>
      </c>
      <c r="FS522" s="17">
        <v>16.91</v>
      </c>
      <c r="FT522" s="17">
        <v>16.920000000000002</v>
      </c>
      <c r="FU522" s="17">
        <v>16.91</v>
      </c>
      <c r="FV522" s="17">
        <v>16.91</v>
      </c>
      <c r="FW522" s="17">
        <v>16.91</v>
      </c>
      <c r="FX522" s="17">
        <v>16.91</v>
      </c>
      <c r="FY522" s="17">
        <v>16.89</v>
      </c>
      <c r="FZ522" s="17">
        <v>16.91</v>
      </c>
      <c r="GA522" s="17">
        <v>16.899999999999999</v>
      </c>
      <c r="GB522" s="17">
        <v>16.88</v>
      </c>
      <c r="GC522" s="17">
        <v>16.87</v>
      </c>
      <c r="GD522" s="17">
        <v>16.87</v>
      </c>
      <c r="GE522" s="17">
        <v>16.86</v>
      </c>
      <c r="GF522" s="17">
        <v>16.87</v>
      </c>
      <c r="GG522" s="17">
        <v>16.88</v>
      </c>
      <c r="GH522" s="17">
        <v>16.96</v>
      </c>
      <c r="GI522" s="17">
        <v>16.95</v>
      </c>
      <c r="GJ522" s="17">
        <v>16.95</v>
      </c>
      <c r="GK522" s="17">
        <v>16.96</v>
      </c>
      <c r="GL522" s="17">
        <v>16.96</v>
      </c>
      <c r="GM522" s="17">
        <v>16.98</v>
      </c>
      <c r="GN522" s="17">
        <v>16.97</v>
      </c>
      <c r="GO522" s="17">
        <v>16.97</v>
      </c>
      <c r="GP522" s="17">
        <v>16.98</v>
      </c>
      <c r="GQ522" s="17">
        <v>16.93</v>
      </c>
      <c r="GR522" s="17">
        <v>16.940000000000001</v>
      </c>
      <c r="GS522" s="17">
        <v>16.96</v>
      </c>
      <c r="GT522" s="17">
        <v>16.95</v>
      </c>
      <c r="GU522" s="17">
        <v>16.95</v>
      </c>
      <c r="GV522" s="17">
        <v>16.95</v>
      </c>
      <c r="GW522" s="17">
        <v>16.940000000000001</v>
      </c>
      <c r="GX522" s="17">
        <v>16.93</v>
      </c>
      <c r="GY522" s="17">
        <v>16.940000000000001</v>
      </c>
      <c r="GZ522" s="17">
        <v>16.940000000000001</v>
      </c>
      <c r="HA522" s="17">
        <v>16.93</v>
      </c>
      <c r="HB522" s="17">
        <v>16.940000000000001</v>
      </c>
      <c r="HC522" s="17">
        <v>16.940000000000001</v>
      </c>
      <c r="HD522" s="17">
        <v>16.93</v>
      </c>
      <c r="HE522" s="17">
        <v>16.920000000000002</v>
      </c>
      <c r="HF522" s="17">
        <v>16.899999999999999</v>
      </c>
      <c r="HG522" s="17">
        <v>16.899999999999999</v>
      </c>
      <c r="HH522" s="17">
        <v>16.899999999999999</v>
      </c>
      <c r="HI522" s="17">
        <v>16.899999999999999</v>
      </c>
      <c r="HJ522" s="17">
        <v>16.920000000000002</v>
      </c>
      <c r="HK522" s="17">
        <v>16.920000000000002</v>
      </c>
      <c r="HL522" s="17">
        <v>16.920000000000002</v>
      </c>
      <c r="HM522" s="17">
        <v>16.91</v>
      </c>
      <c r="HN522" s="17">
        <v>16.899999999999999</v>
      </c>
      <c r="HO522" s="17">
        <v>16.91</v>
      </c>
      <c r="HP522" s="17">
        <v>16.91</v>
      </c>
      <c r="HQ522" s="17">
        <v>16.91</v>
      </c>
      <c r="HR522" s="17">
        <v>16.899999999999999</v>
      </c>
      <c r="HS522" s="17">
        <v>16.899999999999999</v>
      </c>
      <c r="HT522" s="17">
        <v>16.920000000000002</v>
      </c>
      <c r="HU522" s="17">
        <v>16.920000000000002</v>
      </c>
      <c r="HV522" s="17">
        <v>16.920000000000002</v>
      </c>
      <c r="HW522" s="17">
        <v>16.91</v>
      </c>
      <c r="HX522" s="17">
        <v>16.899999999999999</v>
      </c>
      <c r="HY522" s="17">
        <v>16.899999999999999</v>
      </c>
      <c r="HZ522" s="17">
        <v>16.899999999999999</v>
      </c>
      <c r="IA522" s="17">
        <v>16.899999999999999</v>
      </c>
      <c r="IB522" s="17">
        <v>16.899999999999999</v>
      </c>
      <c r="IC522" s="17">
        <v>16.91</v>
      </c>
      <c r="ID522" s="17">
        <v>16.91</v>
      </c>
      <c r="IE522" s="17">
        <v>16.91</v>
      </c>
      <c r="IF522" s="17">
        <v>16.91</v>
      </c>
      <c r="IG522" s="17">
        <v>16.91</v>
      </c>
      <c r="IH522" s="17">
        <v>16.899999999999999</v>
      </c>
      <c r="II522" s="17">
        <v>16.899999999999999</v>
      </c>
      <c r="IJ522" s="17">
        <v>16.920000000000002</v>
      </c>
      <c r="IK522" s="17">
        <v>16.920000000000002</v>
      </c>
      <c r="IL522" s="17">
        <v>16.899999999999999</v>
      </c>
      <c r="IM522" s="17">
        <v>16.899999999999999</v>
      </c>
      <c r="IN522" s="17">
        <v>16.899999999999999</v>
      </c>
      <c r="IO522" s="17">
        <v>16.899999999999999</v>
      </c>
      <c r="IP522" s="17">
        <v>16.899999999999999</v>
      </c>
      <c r="IQ522" s="17">
        <v>16.899999999999999</v>
      </c>
      <c r="IR522" s="17">
        <v>16.88</v>
      </c>
      <c r="IS522" s="17">
        <v>16.88</v>
      </c>
      <c r="IT522" s="17">
        <v>16.88</v>
      </c>
      <c r="IU522" s="17">
        <v>16.89</v>
      </c>
      <c r="IV522" s="17">
        <v>16.88</v>
      </c>
      <c r="IW522" s="17">
        <v>16.88</v>
      </c>
      <c r="IX522" s="17">
        <v>16.88</v>
      </c>
      <c r="IY522" s="17">
        <v>16.88</v>
      </c>
    </row>
    <row r="523" spans="1:259" x14ac:dyDescent="0.15">
      <c r="A523" s="17" t="s">
        <v>4627</v>
      </c>
      <c r="B523" s="17" t="s">
        <v>4799</v>
      </c>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c r="AA523" s="26"/>
      <c r="AB523" s="17"/>
      <c r="AC523" s="26"/>
      <c r="AD523" s="26"/>
      <c r="AE523" s="17"/>
      <c r="AF523" s="17"/>
      <c r="AG523" s="17"/>
      <c r="AH523" s="17"/>
      <c r="AI523" s="17"/>
      <c r="AJ523" s="17"/>
      <c r="AK523" s="17"/>
      <c r="AL523" s="17"/>
      <c r="AM523" s="17"/>
      <c r="AN523" s="17"/>
      <c r="AO523" s="17"/>
      <c r="AP523" s="17"/>
      <c r="AQ523" s="17"/>
      <c r="AR523" s="17"/>
      <c r="AS523" s="17"/>
      <c r="AT523" s="17"/>
      <c r="AU523" s="17"/>
      <c r="AV523" s="17"/>
      <c r="AW523" s="17"/>
      <c r="AX523" s="17"/>
      <c r="AY523" s="17"/>
      <c r="AZ523" s="17"/>
      <c r="BA523" s="17"/>
      <c r="BB523" s="17"/>
      <c r="BC523" s="17"/>
      <c r="BD523" s="17"/>
      <c r="BE523" s="17"/>
      <c r="BF523" s="17"/>
      <c r="BG523" s="17"/>
      <c r="BH523" s="17"/>
      <c r="BI523" s="17"/>
      <c r="BJ523" s="26"/>
      <c r="BK523" s="17"/>
      <c r="BL523" s="17"/>
      <c r="BM523" s="17"/>
      <c r="BN523" s="17"/>
      <c r="BO523" s="17"/>
      <c r="BP523" s="17"/>
      <c r="BQ523" s="17"/>
      <c r="BR523" s="17"/>
      <c r="BS523" s="17"/>
      <c r="BT523" s="17"/>
      <c r="BU523" s="17"/>
      <c r="BV523" s="17"/>
      <c r="BW523" s="17"/>
      <c r="BX523" s="26"/>
      <c r="BY523" s="26"/>
      <c r="BZ523" s="26"/>
      <c r="CA523" s="26"/>
      <c r="CB523" s="26"/>
      <c r="CC523" s="17"/>
      <c r="CD523" s="17"/>
      <c r="CE523" s="17"/>
      <c r="CF523" s="17"/>
      <c r="CG523" s="17"/>
      <c r="CH523" s="17"/>
      <c r="CI523" s="17"/>
      <c r="CJ523" s="26"/>
      <c r="CK523" s="17"/>
      <c r="CL523" s="17"/>
      <c r="CM523" s="17"/>
      <c r="CN523" s="17"/>
      <c r="CO523" s="17"/>
      <c r="CP523" s="17"/>
      <c r="CQ523" s="17"/>
      <c r="CR523" s="17"/>
      <c r="CS523" s="17"/>
      <c r="CT523" s="17"/>
      <c r="CU523" s="17"/>
      <c r="CV523" s="17"/>
      <c r="CW523" s="17"/>
      <c r="CX523" s="17"/>
      <c r="CY523" s="26"/>
      <c r="CZ523" s="26"/>
      <c r="DA523" s="26"/>
      <c r="DB523" s="17"/>
      <c r="DC523" s="17"/>
      <c r="DD523" s="17"/>
      <c r="DE523" s="17"/>
      <c r="DF523" s="17"/>
      <c r="DG523" s="17"/>
      <c r="DH523" s="26"/>
      <c r="DI523" s="17"/>
      <c r="DJ523" s="17"/>
      <c r="DK523" s="17"/>
      <c r="DL523" s="17"/>
      <c r="DM523" s="17">
        <v>8.73</v>
      </c>
      <c r="DN523" s="17">
        <v>8.74</v>
      </c>
      <c r="DO523" s="17">
        <v>8.74</v>
      </c>
      <c r="DP523" s="17">
        <v>8.75</v>
      </c>
      <c r="DQ523" s="17">
        <v>8.75</v>
      </c>
      <c r="DR523" s="17">
        <v>8.75</v>
      </c>
      <c r="DS523" s="17">
        <v>8.75</v>
      </c>
      <c r="DT523" s="17">
        <v>8.76</v>
      </c>
      <c r="DU523" s="17">
        <v>8.76</v>
      </c>
      <c r="DV523" s="17">
        <v>8.76</v>
      </c>
      <c r="DW523" s="17">
        <v>8.75</v>
      </c>
      <c r="DX523" s="17">
        <v>8.75</v>
      </c>
      <c r="DY523" s="17">
        <v>8.74</v>
      </c>
      <c r="DZ523" s="17">
        <v>8.74</v>
      </c>
      <c r="EA523" s="17">
        <v>8.74</v>
      </c>
      <c r="EB523" s="17">
        <v>8.73</v>
      </c>
      <c r="EC523" s="17">
        <v>8.7200000000000006</v>
      </c>
      <c r="ED523" s="17">
        <v>8.7200000000000006</v>
      </c>
      <c r="EE523" s="17">
        <v>8.7200000000000006</v>
      </c>
      <c r="EF523" s="17">
        <v>8.7200000000000006</v>
      </c>
      <c r="EG523" s="17">
        <v>8.73</v>
      </c>
      <c r="EH523" s="17">
        <v>8.73</v>
      </c>
      <c r="EI523" s="17">
        <v>8.74</v>
      </c>
      <c r="EJ523" s="17">
        <v>8.73</v>
      </c>
      <c r="EK523" s="17">
        <v>8.74</v>
      </c>
      <c r="EL523" s="17">
        <v>8.73</v>
      </c>
      <c r="EM523" s="17">
        <v>8.73</v>
      </c>
      <c r="EN523" s="17">
        <v>8.73</v>
      </c>
      <c r="EO523" s="17">
        <v>8.74</v>
      </c>
      <c r="EP523" s="17">
        <v>8.75</v>
      </c>
      <c r="EQ523" s="17">
        <v>8.8000000000000007</v>
      </c>
      <c r="ER523" s="17">
        <v>8.84</v>
      </c>
      <c r="ES523" s="17">
        <v>8.82</v>
      </c>
      <c r="ET523" s="17">
        <v>8.85</v>
      </c>
      <c r="EU523" s="17">
        <v>8.82</v>
      </c>
      <c r="EV523" s="17">
        <v>8.82</v>
      </c>
      <c r="EW523" s="17">
        <v>8.83</v>
      </c>
      <c r="EX523" s="17">
        <v>8.81</v>
      </c>
      <c r="EY523" s="17">
        <v>8.82</v>
      </c>
      <c r="EZ523" s="17">
        <v>8.85</v>
      </c>
      <c r="FA523" s="17">
        <v>8.8800000000000008</v>
      </c>
      <c r="FB523" s="17">
        <v>8.85</v>
      </c>
      <c r="FC523" s="17">
        <v>8.8699999999999992</v>
      </c>
      <c r="FD523" s="17">
        <v>8.86</v>
      </c>
      <c r="FE523" s="17">
        <v>8.86</v>
      </c>
      <c r="FF523" s="17">
        <v>8.84</v>
      </c>
      <c r="FG523" s="17">
        <v>8.83</v>
      </c>
      <c r="FH523" s="17">
        <v>8.84</v>
      </c>
      <c r="FI523" s="17">
        <v>8.84</v>
      </c>
      <c r="FJ523" s="17">
        <v>8.84</v>
      </c>
      <c r="FK523" s="17">
        <v>8.85</v>
      </c>
      <c r="FL523" s="17">
        <v>8.85</v>
      </c>
      <c r="FM523" s="17">
        <v>8.85</v>
      </c>
      <c r="FN523" s="17">
        <v>8.85</v>
      </c>
      <c r="FO523" s="17">
        <v>8.85</v>
      </c>
      <c r="FP523" s="17">
        <v>8.84</v>
      </c>
      <c r="FQ523" s="17">
        <v>8.84</v>
      </c>
      <c r="FR523" s="17">
        <v>8.84</v>
      </c>
      <c r="FS523" s="17">
        <v>8.83</v>
      </c>
      <c r="FT523" s="17">
        <v>8.82</v>
      </c>
      <c r="FU523" s="17">
        <v>8.83</v>
      </c>
      <c r="FV523" s="17">
        <v>8.81</v>
      </c>
      <c r="FW523" s="17">
        <v>8.82</v>
      </c>
      <c r="FX523" s="17">
        <v>8.81</v>
      </c>
      <c r="FY523" s="17">
        <v>8.82</v>
      </c>
      <c r="FZ523" s="17">
        <v>8.84</v>
      </c>
      <c r="GA523" s="17">
        <v>8.84</v>
      </c>
      <c r="GB523" s="17">
        <v>8.84</v>
      </c>
      <c r="GC523" s="17">
        <v>8.83</v>
      </c>
      <c r="GD523" s="17">
        <v>8.83</v>
      </c>
      <c r="GE523" s="17">
        <v>8.82</v>
      </c>
      <c r="GF523" s="17">
        <v>8.82</v>
      </c>
      <c r="GG523" s="17">
        <v>8.8000000000000007</v>
      </c>
      <c r="GH523" s="17">
        <v>8.7899999999999991</v>
      </c>
      <c r="GI523" s="17">
        <v>8.7799999999999994</v>
      </c>
      <c r="GJ523" s="17">
        <v>8.8000000000000007</v>
      </c>
      <c r="GK523" s="17">
        <v>8.82</v>
      </c>
      <c r="GL523" s="17">
        <v>8.81</v>
      </c>
      <c r="GM523" s="17">
        <v>8.81</v>
      </c>
      <c r="GN523" s="17">
        <v>8.8000000000000007</v>
      </c>
      <c r="GO523" s="17">
        <v>8.81</v>
      </c>
      <c r="GP523" s="17">
        <v>8.8000000000000007</v>
      </c>
      <c r="GQ523" s="17">
        <v>8.8000000000000007</v>
      </c>
      <c r="GR523" s="17">
        <v>8.8000000000000007</v>
      </c>
      <c r="GS523" s="17">
        <v>8.81</v>
      </c>
      <c r="GT523" s="17">
        <v>8.81</v>
      </c>
      <c r="GU523" s="17">
        <v>8.82</v>
      </c>
      <c r="GV523" s="17">
        <v>8.82</v>
      </c>
      <c r="GW523" s="17">
        <v>8.82</v>
      </c>
      <c r="GX523" s="17">
        <v>8.81</v>
      </c>
      <c r="GY523" s="17">
        <v>8.81</v>
      </c>
      <c r="GZ523" s="17">
        <v>8.8000000000000007</v>
      </c>
      <c r="HA523" s="17">
        <v>8.81</v>
      </c>
      <c r="HB523" s="17">
        <v>8.81</v>
      </c>
      <c r="HC523" s="17">
        <v>8.81</v>
      </c>
      <c r="HD523" s="17">
        <v>8.81</v>
      </c>
      <c r="HE523" s="17">
        <v>8.81</v>
      </c>
      <c r="HF523" s="17">
        <v>8.81</v>
      </c>
      <c r="HG523" s="17">
        <v>8.81</v>
      </c>
      <c r="HH523" s="17">
        <v>8.81</v>
      </c>
      <c r="HI523" s="17">
        <v>8.81</v>
      </c>
      <c r="HJ523" s="17">
        <v>8.8000000000000007</v>
      </c>
      <c r="HK523" s="17">
        <v>8.7899999999999991</v>
      </c>
      <c r="HL523" s="17">
        <v>8.77</v>
      </c>
      <c r="HM523" s="17">
        <v>8.76</v>
      </c>
      <c r="HN523" s="17">
        <v>8.76</v>
      </c>
      <c r="HO523" s="17">
        <v>8.8000000000000007</v>
      </c>
      <c r="HP523" s="17">
        <v>8.81</v>
      </c>
      <c r="HQ523" s="17">
        <v>8.7799999999999994</v>
      </c>
      <c r="HR523" s="17">
        <v>8.7799999999999994</v>
      </c>
      <c r="HS523" s="17">
        <v>8.7799999999999994</v>
      </c>
      <c r="HT523" s="17">
        <v>8.7799999999999994</v>
      </c>
      <c r="HU523" s="17">
        <v>8.7799999999999994</v>
      </c>
      <c r="HV523" s="17">
        <v>8.7799999999999994</v>
      </c>
      <c r="HW523" s="17">
        <v>8.7899999999999991</v>
      </c>
      <c r="HX523" s="17">
        <v>8.7799999999999994</v>
      </c>
      <c r="HY523" s="17">
        <v>8.7799999999999994</v>
      </c>
      <c r="HZ523" s="17">
        <v>8.7799999999999994</v>
      </c>
      <c r="IA523" s="17">
        <v>8.7899999999999991</v>
      </c>
      <c r="IB523" s="17">
        <v>8.77</v>
      </c>
      <c r="IC523" s="17">
        <v>8.77</v>
      </c>
      <c r="ID523" s="17">
        <v>8.76</v>
      </c>
      <c r="IE523" s="17">
        <v>8.75</v>
      </c>
      <c r="IF523" s="17">
        <v>8.74</v>
      </c>
      <c r="IG523" s="17">
        <v>8.73</v>
      </c>
      <c r="IH523" s="17">
        <v>8.73</v>
      </c>
      <c r="II523" s="17">
        <v>8.74</v>
      </c>
      <c r="IJ523" s="17">
        <v>8.73</v>
      </c>
      <c r="IK523" s="17">
        <v>8.7200000000000006</v>
      </c>
      <c r="IL523" s="17">
        <v>8.74</v>
      </c>
      <c r="IM523" s="17">
        <v>8.74</v>
      </c>
      <c r="IN523" s="17">
        <v>8.75</v>
      </c>
      <c r="IO523" s="17">
        <v>8.76</v>
      </c>
      <c r="IP523" s="17">
        <v>8.75</v>
      </c>
      <c r="IQ523" s="17">
        <v>8.75</v>
      </c>
      <c r="IR523" s="17">
        <v>8.75</v>
      </c>
      <c r="IS523" s="17">
        <v>8.74</v>
      </c>
      <c r="IT523" s="17">
        <v>8.74</v>
      </c>
      <c r="IU523" s="17">
        <v>8.74</v>
      </c>
      <c r="IV523" s="17">
        <v>8.74</v>
      </c>
      <c r="IW523" s="17">
        <v>8.77</v>
      </c>
      <c r="IX523" s="17">
        <v>8.77</v>
      </c>
      <c r="IY523" s="17">
        <v>8.77</v>
      </c>
    </row>
    <row r="524" spans="1:259" x14ac:dyDescent="0.15">
      <c r="A524" s="17" t="s">
        <v>786</v>
      </c>
      <c r="B524" s="17" t="s">
        <v>787</v>
      </c>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c r="AA524" s="26"/>
      <c r="AB524" s="17"/>
      <c r="AC524" s="26"/>
      <c r="AD524" s="26"/>
      <c r="AE524" s="17"/>
      <c r="AF524" s="17"/>
      <c r="AG524" s="17"/>
      <c r="AH524" s="17"/>
      <c r="AI524" s="17"/>
      <c r="AJ524" s="17"/>
      <c r="AK524" s="17"/>
      <c r="AL524" s="17"/>
      <c r="AM524" s="17"/>
      <c r="AN524" s="17"/>
      <c r="AO524" s="17"/>
      <c r="AP524" s="17"/>
      <c r="AQ524" s="17"/>
      <c r="AR524" s="17"/>
      <c r="AS524" s="17"/>
      <c r="AT524" s="17"/>
      <c r="AU524" s="17"/>
      <c r="AV524" s="17"/>
      <c r="AW524" s="17"/>
      <c r="AX524" s="17"/>
      <c r="AY524" s="17"/>
      <c r="AZ524" s="17"/>
      <c r="BA524" s="17"/>
      <c r="BB524" s="17"/>
      <c r="BC524" s="17"/>
      <c r="BD524" s="17"/>
      <c r="BE524" s="17"/>
      <c r="BF524" s="17"/>
      <c r="BG524" s="17"/>
      <c r="BH524" s="17"/>
      <c r="BI524" s="17"/>
      <c r="BJ524" s="26"/>
      <c r="BK524" s="17"/>
      <c r="BL524" s="17"/>
      <c r="BM524" s="17"/>
      <c r="BN524" s="17"/>
      <c r="BO524" s="17"/>
      <c r="BP524" s="17"/>
      <c r="BQ524" s="17"/>
      <c r="BR524" s="17"/>
      <c r="BS524" s="17"/>
      <c r="BT524" s="17"/>
      <c r="BU524" s="17"/>
      <c r="BV524" s="17"/>
      <c r="BW524" s="17"/>
      <c r="BX524" s="26"/>
      <c r="BY524" s="26"/>
      <c r="BZ524" s="26"/>
      <c r="CA524" s="26"/>
      <c r="CB524" s="26"/>
      <c r="CC524" s="17"/>
      <c r="CD524" s="17"/>
      <c r="CE524" s="17"/>
      <c r="CF524" s="17"/>
      <c r="CG524" s="17"/>
      <c r="CH524" s="17"/>
      <c r="CI524" s="17"/>
      <c r="CJ524" s="26"/>
      <c r="CK524" s="17"/>
      <c r="CL524" s="17"/>
      <c r="CM524" s="17"/>
      <c r="CN524" s="17"/>
      <c r="CO524" s="17"/>
      <c r="CP524" s="17"/>
      <c r="CQ524" s="17"/>
      <c r="CR524" s="17"/>
      <c r="CS524" s="17"/>
      <c r="CT524" s="17"/>
      <c r="CU524" s="17"/>
      <c r="CV524" s="17"/>
      <c r="CW524" s="17"/>
      <c r="CX524" s="17"/>
      <c r="CY524" s="26"/>
      <c r="CZ524" s="26"/>
      <c r="DA524" s="26"/>
      <c r="DB524" s="17"/>
      <c r="DC524" s="17"/>
      <c r="DD524" s="17"/>
      <c r="DE524" s="17"/>
      <c r="DF524" s="17"/>
      <c r="DG524" s="17"/>
      <c r="DH524" s="26"/>
      <c r="DI524" s="17"/>
      <c r="DJ524" s="17"/>
      <c r="DK524" s="17"/>
      <c r="DL524" s="17"/>
      <c r="DM524" s="17">
        <v>11.63</v>
      </c>
      <c r="DN524" s="17">
        <v>11.65</v>
      </c>
      <c r="DO524" s="17">
        <v>11.66</v>
      </c>
      <c r="DP524" s="17">
        <v>11.64</v>
      </c>
      <c r="DQ524" s="17">
        <v>11.65</v>
      </c>
      <c r="DR524" s="17">
        <v>11.65</v>
      </c>
      <c r="DS524" s="17">
        <v>11.67</v>
      </c>
      <c r="DT524" s="17">
        <v>11.65</v>
      </c>
      <c r="DU524" s="17">
        <v>11.65</v>
      </c>
      <c r="DV524" s="17">
        <v>11.65</v>
      </c>
      <c r="DW524" s="17">
        <v>11.64</v>
      </c>
      <c r="DX524" s="17">
        <v>11.63</v>
      </c>
      <c r="DY524" s="17">
        <v>11.62</v>
      </c>
      <c r="DZ524" s="17">
        <v>11.63</v>
      </c>
      <c r="EA524" s="17">
        <v>11.63</v>
      </c>
      <c r="EB524" s="17">
        <v>11.62</v>
      </c>
      <c r="EC524" s="17">
        <v>11.62</v>
      </c>
      <c r="ED524" s="17">
        <v>11.63</v>
      </c>
      <c r="EE524" s="17">
        <v>11.61</v>
      </c>
      <c r="EF524" s="17">
        <v>11.59</v>
      </c>
      <c r="EG524" s="17">
        <v>11.57</v>
      </c>
      <c r="EH524" s="17">
        <v>11.57</v>
      </c>
      <c r="EI524" s="17">
        <v>11.6</v>
      </c>
      <c r="EJ524" s="17">
        <v>11.62</v>
      </c>
      <c r="EK524" s="17">
        <v>11.63</v>
      </c>
      <c r="EL524" s="17">
        <v>11.59</v>
      </c>
      <c r="EM524" s="17">
        <v>11.57</v>
      </c>
      <c r="EN524" s="17">
        <v>11.56</v>
      </c>
      <c r="EO524" s="17">
        <v>11.62</v>
      </c>
      <c r="EP524" s="17">
        <v>11.61</v>
      </c>
      <c r="EQ524" s="17">
        <v>11.64</v>
      </c>
      <c r="ER524" s="17">
        <v>11.63</v>
      </c>
      <c r="ES524" s="17">
        <v>11.64</v>
      </c>
      <c r="ET524" s="17">
        <v>11.61</v>
      </c>
      <c r="EU524" s="17">
        <v>11.6</v>
      </c>
      <c r="EV524" s="17">
        <v>11.62</v>
      </c>
      <c r="EW524" s="17">
        <v>11.66</v>
      </c>
      <c r="EX524" s="17">
        <v>11.66</v>
      </c>
      <c r="EY524" s="17">
        <v>11.66</v>
      </c>
      <c r="EZ524" s="17">
        <v>11.65</v>
      </c>
      <c r="FA524" s="17">
        <v>11.66</v>
      </c>
      <c r="FB524" s="17">
        <v>11.65</v>
      </c>
      <c r="FC524" s="17">
        <v>11.67</v>
      </c>
      <c r="FD524" s="17">
        <v>11.75</v>
      </c>
      <c r="FE524" s="17">
        <v>11.71</v>
      </c>
      <c r="FF524" s="17">
        <v>11.74</v>
      </c>
      <c r="FG524" s="17">
        <v>11.76</v>
      </c>
      <c r="FH524" s="17">
        <v>11.75</v>
      </c>
      <c r="FI524" s="17">
        <v>11.79</v>
      </c>
      <c r="FJ524" s="17">
        <v>11.78</v>
      </c>
      <c r="FK524" s="17">
        <v>11.8</v>
      </c>
      <c r="FL524" s="17">
        <v>11.8</v>
      </c>
      <c r="FM524" s="17">
        <v>11.77</v>
      </c>
      <c r="FN524" s="17">
        <v>11.77</v>
      </c>
      <c r="FO524" s="17">
        <v>11.76</v>
      </c>
      <c r="FP524" s="17">
        <v>11.79</v>
      </c>
      <c r="FQ524" s="17">
        <v>11.74</v>
      </c>
      <c r="FR524" s="17">
        <v>11.75</v>
      </c>
      <c r="FS524" s="17">
        <v>11.73</v>
      </c>
      <c r="FT524" s="17">
        <v>11.69</v>
      </c>
      <c r="FU524" s="17">
        <v>11.67</v>
      </c>
      <c r="FV524" s="17">
        <v>11.68</v>
      </c>
      <c r="FW524" s="17">
        <v>11.69</v>
      </c>
      <c r="FX524" s="17">
        <v>11.68</v>
      </c>
      <c r="FY524" s="17">
        <v>11.72</v>
      </c>
      <c r="FZ524" s="17">
        <v>11.74</v>
      </c>
      <c r="GA524" s="17">
        <v>11.71</v>
      </c>
      <c r="GB524" s="17">
        <v>11.7</v>
      </c>
      <c r="GC524" s="17">
        <v>11.71</v>
      </c>
      <c r="GD524" s="17">
        <v>11.73</v>
      </c>
      <c r="GE524" s="17">
        <v>11.72</v>
      </c>
      <c r="GF524" s="17">
        <v>11.7</v>
      </c>
      <c r="GG524" s="17">
        <v>11.67</v>
      </c>
      <c r="GH524" s="17">
        <v>11.64</v>
      </c>
      <c r="GI524" s="17">
        <v>11.65</v>
      </c>
      <c r="GJ524" s="17">
        <v>11.69</v>
      </c>
      <c r="GK524" s="17">
        <v>11.65</v>
      </c>
      <c r="GL524" s="17">
        <v>11.66</v>
      </c>
      <c r="GM524" s="17">
        <v>11.64</v>
      </c>
      <c r="GN524" s="17">
        <v>11.57</v>
      </c>
      <c r="GO524" s="17">
        <v>11.58</v>
      </c>
      <c r="GP524" s="17">
        <v>11.63</v>
      </c>
      <c r="GQ524" s="17">
        <v>11.62</v>
      </c>
      <c r="GR524" s="17">
        <v>11.69</v>
      </c>
      <c r="GS524" s="17">
        <v>11.7</v>
      </c>
      <c r="GT524" s="17">
        <v>11.63</v>
      </c>
      <c r="GU524" s="17">
        <v>11.66</v>
      </c>
      <c r="GV524" s="17">
        <v>11.68</v>
      </c>
      <c r="GW524" s="17">
        <v>11.66</v>
      </c>
      <c r="GX524" s="17">
        <v>11.71</v>
      </c>
      <c r="GY524" s="17">
        <v>11.7</v>
      </c>
      <c r="GZ524" s="17">
        <v>11.74</v>
      </c>
      <c r="HA524" s="17">
        <v>11.8</v>
      </c>
      <c r="HB524" s="17">
        <v>11.78</v>
      </c>
      <c r="HC524" s="17">
        <v>11.72</v>
      </c>
      <c r="HD524" s="17">
        <v>11.75</v>
      </c>
      <c r="HE524" s="17">
        <v>11.75</v>
      </c>
      <c r="HF524" s="17">
        <v>11.75</v>
      </c>
      <c r="HG524" s="17">
        <v>11.74</v>
      </c>
      <c r="HH524" s="17">
        <v>11.69</v>
      </c>
      <c r="HI524" s="17">
        <v>11.71</v>
      </c>
      <c r="HJ524" s="17">
        <v>11.7</v>
      </c>
      <c r="HK524" s="17">
        <v>11.64</v>
      </c>
      <c r="HL524" s="17">
        <v>11.65</v>
      </c>
      <c r="HM524" s="17">
        <v>11.65</v>
      </c>
      <c r="HN524" s="17">
        <v>11.68</v>
      </c>
      <c r="HO524" s="17">
        <v>11.7</v>
      </c>
      <c r="HP524" s="17">
        <v>11.69</v>
      </c>
      <c r="HQ524" s="17">
        <v>11.72</v>
      </c>
      <c r="HR524" s="17">
        <v>11.69</v>
      </c>
      <c r="HS524" s="17">
        <v>11.69</v>
      </c>
      <c r="HT524" s="17">
        <v>11.73</v>
      </c>
      <c r="HU524" s="17">
        <v>11.76</v>
      </c>
      <c r="HV524" s="17">
        <v>11.75</v>
      </c>
      <c r="HW524" s="17">
        <v>11.77</v>
      </c>
      <c r="HX524" s="17">
        <v>11.79</v>
      </c>
      <c r="HY524" s="17">
        <v>11.79</v>
      </c>
      <c r="HZ524" s="17">
        <v>11.81</v>
      </c>
      <c r="IA524" s="17">
        <v>11.79</v>
      </c>
      <c r="IB524" s="17">
        <v>11.79</v>
      </c>
      <c r="IC524" s="17">
        <v>11.81</v>
      </c>
      <c r="ID524" s="17">
        <v>11.88</v>
      </c>
      <c r="IE524" s="17">
        <v>11.87</v>
      </c>
      <c r="IF524" s="17">
        <v>11.84</v>
      </c>
      <c r="IG524" s="17">
        <v>11.84</v>
      </c>
      <c r="IH524" s="17">
        <v>11.84</v>
      </c>
      <c r="II524" s="17">
        <v>11.79</v>
      </c>
      <c r="IJ524" s="17">
        <v>11.77</v>
      </c>
      <c r="IK524" s="17">
        <v>11.83</v>
      </c>
      <c r="IL524" s="17">
        <v>11.76</v>
      </c>
      <c r="IM524" s="17">
        <v>11.8</v>
      </c>
      <c r="IN524" s="17">
        <v>11.8</v>
      </c>
      <c r="IO524" s="17">
        <v>11.83</v>
      </c>
      <c r="IP524" s="17">
        <v>11.9</v>
      </c>
      <c r="IQ524" s="17">
        <v>11.88</v>
      </c>
      <c r="IR524" s="17">
        <v>11.85</v>
      </c>
      <c r="IS524" s="17">
        <v>11.86</v>
      </c>
      <c r="IT524" s="17">
        <v>11.92</v>
      </c>
      <c r="IU524" s="17">
        <v>11.95</v>
      </c>
      <c r="IV524" s="17">
        <v>11.97</v>
      </c>
      <c r="IW524" s="17">
        <v>11.9</v>
      </c>
      <c r="IX524" s="17">
        <v>11.87</v>
      </c>
      <c r="IY524" s="17">
        <v>11.88</v>
      </c>
    </row>
    <row r="525" spans="1:259" x14ac:dyDescent="0.15">
      <c r="A525" s="17" t="s">
        <v>2856</v>
      </c>
      <c r="B525" s="17" t="s">
        <v>2857</v>
      </c>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c r="AA525" s="26"/>
      <c r="AB525" s="17"/>
      <c r="AC525" s="26"/>
      <c r="AD525" s="26"/>
      <c r="AE525" s="17"/>
      <c r="AF525" s="17"/>
      <c r="AG525" s="17"/>
      <c r="AH525" s="17"/>
      <c r="AI525" s="17"/>
      <c r="AJ525" s="17"/>
      <c r="AK525" s="17"/>
      <c r="AL525" s="17"/>
      <c r="AM525" s="17"/>
      <c r="AN525" s="17"/>
      <c r="AO525" s="17"/>
      <c r="AP525" s="17"/>
      <c r="AQ525" s="17"/>
      <c r="AR525" s="17"/>
      <c r="AS525" s="17"/>
      <c r="AT525" s="17"/>
      <c r="AU525" s="17"/>
      <c r="AV525" s="17"/>
      <c r="AW525" s="17"/>
      <c r="AX525" s="17"/>
      <c r="AY525" s="17"/>
      <c r="AZ525" s="17"/>
      <c r="BA525" s="17"/>
      <c r="BB525" s="17"/>
      <c r="BC525" s="17"/>
      <c r="BD525" s="17"/>
      <c r="BE525" s="17"/>
      <c r="BF525" s="17"/>
      <c r="BG525" s="17"/>
      <c r="BH525" s="17"/>
      <c r="BI525" s="17"/>
      <c r="BJ525" s="26"/>
      <c r="BK525" s="17"/>
      <c r="BL525" s="17"/>
      <c r="BM525" s="17"/>
      <c r="BN525" s="17"/>
      <c r="BO525" s="17"/>
      <c r="BP525" s="17"/>
      <c r="BQ525" s="17"/>
      <c r="BR525" s="17"/>
      <c r="BS525" s="17"/>
      <c r="BT525" s="17"/>
      <c r="BU525" s="17"/>
      <c r="BV525" s="17"/>
      <c r="BW525" s="17"/>
      <c r="BX525" s="26"/>
      <c r="BY525" s="26"/>
      <c r="BZ525" s="26"/>
      <c r="CA525" s="26"/>
      <c r="CB525" s="26"/>
      <c r="CC525" s="17"/>
      <c r="CD525" s="17"/>
      <c r="CE525" s="17"/>
      <c r="CF525" s="17"/>
      <c r="CG525" s="17"/>
      <c r="CH525" s="17"/>
      <c r="CI525" s="17"/>
      <c r="CJ525" s="26"/>
      <c r="CK525" s="17"/>
      <c r="CL525" s="17"/>
      <c r="CM525" s="17"/>
      <c r="CN525" s="17"/>
      <c r="CO525" s="17"/>
      <c r="CP525" s="17"/>
      <c r="CQ525" s="17"/>
      <c r="CR525" s="17"/>
      <c r="CS525" s="17"/>
      <c r="CT525" s="17"/>
      <c r="CU525" s="17"/>
      <c r="CV525" s="17"/>
      <c r="CW525" s="17"/>
      <c r="CX525" s="17"/>
      <c r="CY525" s="26"/>
      <c r="CZ525" s="26"/>
      <c r="DA525" s="26"/>
      <c r="DB525" s="17"/>
      <c r="DC525" s="17"/>
      <c r="DD525" s="17"/>
      <c r="DE525" s="17"/>
      <c r="DF525" s="17"/>
      <c r="DG525" s="17"/>
      <c r="DH525" s="26"/>
      <c r="DI525" s="17"/>
      <c r="DJ525" s="17"/>
      <c r="DK525" s="17"/>
      <c r="DL525" s="17"/>
      <c r="DM525" s="17">
        <v>17.11</v>
      </c>
      <c r="DN525" s="17">
        <v>17.11</v>
      </c>
      <c r="DO525" s="17">
        <v>17.12</v>
      </c>
      <c r="DP525" s="17">
        <v>17.11</v>
      </c>
      <c r="DQ525" s="17">
        <v>17.12</v>
      </c>
      <c r="DR525" s="17">
        <v>17.12</v>
      </c>
      <c r="DS525" s="17">
        <v>17.13</v>
      </c>
      <c r="DT525" s="17">
        <v>17.12</v>
      </c>
      <c r="DU525" s="17">
        <v>17.12</v>
      </c>
      <c r="DV525" s="17">
        <v>17.12</v>
      </c>
      <c r="DW525" s="17">
        <v>17.11</v>
      </c>
      <c r="DX525" s="17">
        <v>17.12</v>
      </c>
      <c r="DY525" s="17">
        <v>17.12</v>
      </c>
      <c r="DZ525" s="17">
        <v>17.13</v>
      </c>
      <c r="EA525" s="17">
        <v>17.13</v>
      </c>
      <c r="EB525" s="17">
        <v>17.12</v>
      </c>
      <c r="EC525" s="17">
        <v>17.11</v>
      </c>
      <c r="ED525" s="17">
        <v>17.12</v>
      </c>
      <c r="EE525" s="17">
        <v>17.12</v>
      </c>
      <c r="EF525" s="17">
        <v>17.11</v>
      </c>
      <c r="EG525" s="17">
        <v>17.12</v>
      </c>
      <c r="EH525" s="17">
        <v>17.12</v>
      </c>
      <c r="EI525" s="17">
        <v>17.12</v>
      </c>
      <c r="EJ525" s="17">
        <v>17.12</v>
      </c>
      <c r="EK525" s="17">
        <v>17.12</v>
      </c>
      <c r="EL525" s="17">
        <v>17.13</v>
      </c>
      <c r="EM525" s="17">
        <v>17.13</v>
      </c>
      <c r="EN525" s="17">
        <v>17.13</v>
      </c>
      <c r="EO525" s="17">
        <v>17.13</v>
      </c>
      <c r="EP525" s="17">
        <v>17.13</v>
      </c>
      <c r="EQ525" s="17">
        <v>17.13</v>
      </c>
      <c r="ER525" s="17">
        <v>17.13</v>
      </c>
      <c r="ES525" s="17">
        <v>17.13</v>
      </c>
      <c r="ET525" s="17">
        <v>17.12</v>
      </c>
      <c r="EU525" s="17">
        <v>17.11</v>
      </c>
      <c r="EV525" s="17">
        <v>17.11</v>
      </c>
      <c r="EW525" s="17">
        <v>17.11</v>
      </c>
      <c r="EX525" s="17">
        <v>17.11</v>
      </c>
      <c r="EY525" s="17">
        <v>17.100000000000001</v>
      </c>
      <c r="EZ525" s="17">
        <v>17.100000000000001</v>
      </c>
      <c r="FA525" s="17">
        <v>17.11</v>
      </c>
      <c r="FB525" s="17">
        <v>17.11</v>
      </c>
      <c r="FC525" s="17">
        <v>17.09</v>
      </c>
      <c r="FD525" s="17">
        <v>17.09</v>
      </c>
      <c r="FE525" s="17">
        <v>17.09</v>
      </c>
      <c r="FF525" s="17">
        <v>17.100000000000001</v>
      </c>
      <c r="FG525" s="17">
        <v>17.09</v>
      </c>
      <c r="FH525" s="17">
        <v>17.09</v>
      </c>
      <c r="FI525" s="17">
        <v>17.079999999999998</v>
      </c>
      <c r="FJ525" s="17">
        <v>17.100000000000001</v>
      </c>
      <c r="FK525" s="17">
        <v>17.100000000000001</v>
      </c>
      <c r="FL525" s="17">
        <v>17.12</v>
      </c>
      <c r="FM525" s="17">
        <v>17.11</v>
      </c>
      <c r="FN525" s="17">
        <v>17.12</v>
      </c>
      <c r="FO525" s="17">
        <v>17.11</v>
      </c>
      <c r="FP525" s="17">
        <v>17.100000000000001</v>
      </c>
      <c r="FQ525" s="17">
        <v>17.09</v>
      </c>
      <c r="FR525" s="17">
        <v>17.079999999999998</v>
      </c>
      <c r="FS525" s="17">
        <v>17.079999999999998</v>
      </c>
      <c r="FT525" s="17">
        <v>17.07</v>
      </c>
      <c r="FU525" s="17">
        <v>17.079999999999998</v>
      </c>
      <c r="FV525" s="17">
        <v>17.079999999999998</v>
      </c>
      <c r="FW525" s="17">
        <v>17.079999999999998</v>
      </c>
      <c r="FX525" s="17">
        <v>17.09</v>
      </c>
      <c r="FY525" s="17">
        <v>17.09</v>
      </c>
      <c r="FZ525" s="17">
        <v>17.100000000000001</v>
      </c>
      <c r="GA525" s="17">
        <v>17.12</v>
      </c>
      <c r="GB525" s="17">
        <v>17.14</v>
      </c>
      <c r="GC525" s="17">
        <v>17.13</v>
      </c>
      <c r="GD525" s="17">
        <v>17.13</v>
      </c>
      <c r="GE525" s="17">
        <v>17.12</v>
      </c>
      <c r="GF525" s="17">
        <v>17.13</v>
      </c>
      <c r="GG525" s="17">
        <v>17.12</v>
      </c>
      <c r="GH525" s="17">
        <v>17.12</v>
      </c>
      <c r="GI525" s="17">
        <v>17.100000000000001</v>
      </c>
      <c r="GJ525" s="17">
        <v>17.12</v>
      </c>
      <c r="GK525" s="17">
        <v>17.11</v>
      </c>
      <c r="GL525" s="17">
        <v>17.13</v>
      </c>
      <c r="GM525" s="17">
        <v>17.13</v>
      </c>
      <c r="GN525" s="17">
        <v>17.12</v>
      </c>
      <c r="GO525" s="17">
        <v>17.11</v>
      </c>
      <c r="GP525" s="17">
        <v>17.14</v>
      </c>
      <c r="GQ525" s="17">
        <v>17.11</v>
      </c>
      <c r="GR525" s="17">
        <v>17.14</v>
      </c>
      <c r="GS525" s="17">
        <v>17.13</v>
      </c>
      <c r="GT525" s="17">
        <v>17.14</v>
      </c>
      <c r="GU525" s="17">
        <v>17.13</v>
      </c>
      <c r="GV525" s="17">
        <v>17.13</v>
      </c>
      <c r="GW525" s="17">
        <v>17.13</v>
      </c>
      <c r="GX525" s="17">
        <v>17.14</v>
      </c>
      <c r="GY525" s="17">
        <v>17.12</v>
      </c>
      <c r="GZ525" s="17">
        <v>17.14</v>
      </c>
      <c r="HA525" s="17">
        <v>17.12</v>
      </c>
      <c r="HB525" s="17">
        <v>17.12</v>
      </c>
      <c r="HC525" s="17">
        <v>17.14</v>
      </c>
      <c r="HD525" s="17">
        <v>17.14</v>
      </c>
      <c r="HE525" s="17">
        <v>17.13</v>
      </c>
      <c r="HF525" s="17">
        <v>17.14</v>
      </c>
      <c r="HG525" s="17">
        <v>17.14</v>
      </c>
      <c r="HH525" s="17">
        <v>17.12</v>
      </c>
      <c r="HI525" s="17">
        <v>17.12</v>
      </c>
      <c r="HJ525" s="17">
        <v>17.11</v>
      </c>
      <c r="HK525" s="17">
        <v>17.100000000000001</v>
      </c>
      <c r="HL525" s="17">
        <v>17.09</v>
      </c>
      <c r="HM525" s="17">
        <v>17.07</v>
      </c>
      <c r="HN525" s="17">
        <v>17.059999999999999</v>
      </c>
      <c r="HO525" s="17">
        <v>17.07</v>
      </c>
      <c r="HP525" s="17">
        <v>17.059999999999999</v>
      </c>
      <c r="HQ525" s="17">
        <v>17.059999999999999</v>
      </c>
      <c r="HR525" s="17">
        <v>17.059999999999999</v>
      </c>
      <c r="HS525" s="17">
        <v>17.059999999999999</v>
      </c>
      <c r="HT525" s="17">
        <v>17.059999999999999</v>
      </c>
      <c r="HU525" s="17">
        <v>17.04</v>
      </c>
      <c r="HV525" s="17">
        <v>17.05</v>
      </c>
      <c r="HW525" s="17">
        <v>17.05</v>
      </c>
      <c r="HX525" s="17">
        <v>17.04</v>
      </c>
      <c r="HY525" s="17">
        <v>17.04</v>
      </c>
      <c r="HZ525" s="17">
        <v>17.059999999999999</v>
      </c>
      <c r="IA525" s="17">
        <v>17.05</v>
      </c>
      <c r="IB525" s="17">
        <v>17.04</v>
      </c>
      <c r="IC525" s="17">
        <v>17.04</v>
      </c>
      <c r="ID525" s="17">
        <v>17.05</v>
      </c>
      <c r="IE525" s="17">
        <v>17.059999999999999</v>
      </c>
      <c r="IF525" s="17">
        <v>17.05</v>
      </c>
      <c r="IG525" s="17">
        <v>17.05</v>
      </c>
      <c r="IH525" s="17">
        <v>17.05</v>
      </c>
      <c r="II525" s="17">
        <v>17.05</v>
      </c>
      <c r="IJ525" s="17">
        <v>17.05</v>
      </c>
      <c r="IK525" s="17">
        <v>17.05</v>
      </c>
      <c r="IL525" s="17">
        <v>17.04</v>
      </c>
      <c r="IM525" s="17">
        <v>17.05</v>
      </c>
      <c r="IN525" s="17">
        <v>17.05</v>
      </c>
      <c r="IO525" s="17">
        <v>17.059999999999999</v>
      </c>
      <c r="IP525" s="17">
        <v>17.07</v>
      </c>
      <c r="IQ525" s="17">
        <v>17.079999999999998</v>
      </c>
      <c r="IR525" s="17">
        <v>17.079999999999998</v>
      </c>
      <c r="IS525" s="17">
        <v>17.079999999999998</v>
      </c>
      <c r="IT525" s="17">
        <v>17.079999999999998</v>
      </c>
      <c r="IU525" s="17">
        <v>17.079999999999998</v>
      </c>
      <c r="IV525" s="17">
        <v>17.079999999999998</v>
      </c>
      <c r="IW525" s="17">
        <v>17.079999999999998</v>
      </c>
      <c r="IX525" s="17">
        <v>17.09</v>
      </c>
      <c r="IY525" s="17">
        <v>17.09</v>
      </c>
    </row>
    <row r="526" spans="1:259" x14ac:dyDescent="0.15">
      <c r="A526" s="17" t="s">
        <v>910</v>
      </c>
      <c r="B526" s="17" t="s">
        <v>911</v>
      </c>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c r="AA526" s="26"/>
      <c r="AB526" s="17"/>
      <c r="AC526" s="26"/>
      <c r="AD526" s="26"/>
      <c r="AE526" s="17"/>
      <c r="AF526" s="17"/>
      <c r="AG526" s="17"/>
      <c r="AH526" s="17"/>
      <c r="AI526" s="17"/>
      <c r="AJ526" s="17"/>
      <c r="AK526" s="17"/>
      <c r="AL526" s="17"/>
      <c r="AM526" s="17"/>
      <c r="AN526" s="17"/>
      <c r="AO526" s="17"/>
      <c r="AP526" s="17"/>
      <c r="AQ526" s="17"/>
      <c r="AR526" s="17"/>
      <c r="AS526" s="17"/>
      <c r="AT526" s="17"/>
      <c r="AU526" s="17"/>
      <c r="AV526" s="17"/>
      <c r="AW526" s="17"/>
      <c r="AX526" s="17"/>
      <c r="AY526" s="17"/>
      <c r="AZ526" s="17"/>
      <c r="BA526" s="17"/>
      <c r="BB526" s="17"/>
      <c r="BC526" s="17"/>
      <c r="BD526" s="17"/>
      <c r="BE526" s="17"/>
      <c r="BF526" s="17"/>
      <c r="BG526" s="17"/>
      <c r="BH526" s="17"/>
      <c r="BI526" s="17"/>
      <c r="BJ526" s="26"/>
      <c r="BK526" s="17"/>
      <c r="BL526" s="17"/>
      <c r="BM526" s="17"/>
      <c r="BN526" s="17"/>
      <c r="BO526" s="17"/>
      <c r="BP526" s="17"/>
      <c r="BQ526" s="17"/>
      <c r="BR526" s="17"/>
      <c r="BS526" s="17"/>
      <c r="BT526" s="17"/>
      <c r="BU526" s="17"/>
      <c r="BV526" s="17"/>
      <c r="BW526" s="17"/>
      <c r="BX526" s="26"/>
      <c r="BY526" s="26"/>
      <c r="BZ526" s="26"/>
      <c r="CA526" s="26"/>
      <c r="CB526" s="26"/>
      <c r="CC526" s="17"/>
      <c r="CD526" s="17"/>
      <c r="CE526" s="17"/>
      <c r="CF526" s="17"/>
      <c r="CG526" s="17"/>
      <c r="CH526" s="17"/>
      <c r="CI526" s="17"/>
      <c r="CJ526" s="26"/>
      <c r="CK526" s="17"/>
      <c r="CL526" s="17"/>
      <c r="CM526" s="17"/>
      <c r="CN526" s="17"/>
      <c r="CO526" s="17"/>
      <c r="CP526" s="17"/>
      <c r="CQ526" s="17"/>
      <c r="CR526" s="17"/>
      <c r="CS526" s="17"/>
      <c r="CT526" s="17"/>
      <c r="CU526" s="17"/>
      <c r="CV526" s="17"/>
      <c r="CW526" s="17"/>
      <c r="CX526" s="17"/>
      <c r="CY526" s="26"/>
      <c r="CZ526" s="26"/>
      <c r="DA526" s="26"/>
      <c r="DB526" s="17"/>
      <c r="DC526" s="17"/>
      <c r="DD526" s="17"/>
      <c r="DE526" s="17"/>
      <c r="DF526" s="17"/>
      <c r="DG526" s="17"/>
      <c r="DH526" s="26"/>
      <c r="DI526" s="17"/>
      <c r="DJ526" s="17"/>
      <c r="DK526" s="17"/>
      <c r="DL526" s="17"/>
      <c r="DM526" s="17">
        <v>9.33</v>
      </c>
      <c r="DN526" s="17">
        <v>9.34</v>
      </c>
      <c r="DO526" s="17">
        <v>9.33</v>
      </c>
      <c r="DP526" s="17">
        <v>9.34</v>
      </c>
      <c r="DQ526" s="17">
        <v>9.33</v>
      </c>
      <c r="DR526" s="17">
        <v>9.34</v>
      </c>
      <c r="DS526" s="17">
        <v>9.34</v>
      </c>
      <c r="DT526" s="17">
        <v>9.34</v>
      </c>
      <c r="DU526" s="17">
        <v>9.34</v>
      </c>
      <c r="DV526" s="17">
        <v>9.34</v>
      </c>
      <c r="DW526" s="17">
        <v>9.33</v>
      </c>
      <c r="DX526" s="17">
        <v>9.34</v>
      </c>
      <c r="DY526" s="17">
        <v>9.34</v>
      </c>
      <c r="DZ526" s="17">
        <v>9.34</v>
      </c>
      <c r="EA526" s="17">
        <v>9.33</v>
      </c>
      <c r="EB526" s="17">
        <v>9.34</v>
      </c>
      <c r="EC526" s="17">
        <v>9.35</v>
      </c>
      <c r="ED526" s="17">
        <v>9.34</v>
      </c>
      <c r="EE526" s="17">
        <v>9.34</v>
      </c>
      <c r="EF526" s="17">
        <v>9.33</v>
      </c>
      <c r="EG526" s="17">
        <v>9.32</v>
      </c>
      <c r="EH526" s="17">
        <v>9.32</v>
      </c>
      <c r="EI526" s="17">
        <v>9.35</v>
      </c>
      <c r="EJ526" s="17">
        <v>9.32</v>
      </c>
      <c r="EK526" s="17">
        <v>9.33</v>
      </c>
      <c r="EL526" s="17">
        <v>9.3000000000000007</v>
      </c>
      <c r="EM526" s="17">
        <v>9.31</v>
      </c>
      <c r="EN526" s="17">
        <v>9.2899999999999991</v>
      </c>
      <c r="EO526" s="17">
        <v>9.2799999999999994</v>
      </c>
      <c r="EP526" s="17">
        <v>9.2899999999999991</v>
      </c>
      <c r="EQ526" s="17">
        <v>9.31</v>
      </c>
      <c r="ER526" s="17">
        <v>9.3000000000000007</v>
      </c>
      <c r="ES526" s="17">
        <v>9.31</v>
      </c>
      <c r="ET526" s="17">
        <v>9.31</v>
      </c>
      <c r="EU526" s="17">
        <v>9.31</v>
      </c>
      <c r="EV526" s="17">
        <v>9.3000000000000007</v>
      </c>
      <c r="EW526" s="17">
        <v>9.2899999999999991</v>
      </c>
      <c r="EX526" s="17">
        <v>9.31</v>
      </c>
      <c r="EY526" s="17">
        <v>9.3000000000000007</v>
      </c>
      <c r="EZ526" s="17">
        <v>9.3000000000000007</v>
      </c>
      <c r="FA526" s="17">
        <v>9.2899999999999991</v>
      </c>
      <c r="FB526" s="17">
        <v>9.2799999999999994</v>
      </c>
      <c r="FC526" s="17">
        <v>9.3000000000000007</v>
      </c>
      <c r="FD526" s="17">
        <v>9.2899999999999991</v>
      </c>
      <c r="FE526" s="17">
        <v>9.3000000000000007</v>
      </c>
      <c r="FF526" s="17">
        <v>9.3000000000000007</v>
      </c>
      <c r="FG526" s="17">
        <v>9.3000000000000007</v>
      </c>
      <c r="FH526" s="17">
        <v>9.31</v>
      </c>
      <c r="FI526" s="17">
        <v>9.31</v>
      </c>
      <c r="FJ526" s="17">
        <v>9.31</v>
      </c>
      <c r="FK526" s="17">
        <v>9.31</v>
      </c>
      <c r="FL526" s="17">
        <v>9.31</v>
      </c>
      <c r="FM526" s="17">
        <v>9.3000000000000007</v>
      </c>
      <c r="FN526" s="17">
        <v>9.31</v>
      </c>
      <c r="FO526" s="17">
        <v>9.3000000000000007</v>
      </c>
      <c r="FP526" s="17">
        <v>9.31</v>
      </c>
      <c r="FQ526" s="17">
        <v>9.31</v>
      </c>
      <c r="FR526" s="17">
        <v>9.31</v>
      </c>
      <c r="FS526" s="17">
        <v>9.32</v>
      </c>
      <c r="FT526" s="17">
        <v>9.32</v>
      </c>
      <c r="FU526" s="17">
        <v>9.31</v>
      </c>
      <c r="FV526" s="17">
        <v>9.32</v>
      </c>
      <c r="FW526" s="17">
        <v>9.32</v>
      </c>
      <c r="FX526" s="17">
        <v>9.32</v>
      </c>
      <c r="FY526" s="17">
        <v>9.33</v>
      </c>
      <c r="FZ526" s="17">
        <v>9.33</v>
      </c>
      <c r="GA526" s="17">
        <v>9.33</v>
      </c>
      <c r="GB526" s="17">
        <v>9.32</v>
      </c>
      <c r="GC526" s="17">
        <v>9.31</v>
      </c>
      <c r="GD526" s="17">
        <v>9.32</v>
      </c>
      <c r="GE526" s="17">
        <v>9.33</v>
      </c>
      <c r="GF526" s="17">
        <v>9.32</v>
      </c>
      <c r="GG526" s="17">
        <v>9.32</v>
      </c>
      <c r="GH526" s="17">
        <v>9.32</v>
      </c>
      <c r="GI526" s="17">
        <v>9.31</v>
      </c>
      <c r="GJ526" s="17">
        <v>9.3000000000000007</v>
      </c>
      <c r="GK526" s="17">
        <v>9.3000000000000007</v>
      </c>
      <c r="GL526" s="17">
        <v>9.3000000000000007</v>
      </c>
      <c r="GM526" s="17">
        <v>9.2899999999999991</v>
      </c>
      <c r="GN526" s="17">
        <v>9.3000000000000007</v>
      </c>
      <c r="GO526" s="17">
        <v>9.2899999999999991</v>
      </c>
      <c r="GP526" s="17">
        <v>9.2899999999999991</v>
      </c>
      <c r="GQ526" s="17">
        <v>9.2899999999999991</v>
      </c>
      <c r="GR526" s="17">
        <v>9.2899999999999991</v>
      </c>
      <c r="GS526" s="17">
        <v>9.2899999999999991</v>
      </c>
      <c r="GT526" s="17">
        <v>9.2899999999999991</v>
      </c>
      <c r="GU526" s="17">
        <v>9.3000000000000007</v>
      </c>
      <c r="GV526" s="17">
        <v>9.31</v>
      </c>
      <c r="GW526" s="17">
        <v>9.31</v>
      </c>
      <c r="GX526" s="17">
        <v>9.2899999999999991</v>
      </c>
      <c r="GY526" s="17">
        <v>9.2899999999999991</v>
      </c>
      <c r="GZ526" s="17">
        <v>9.3000000000000007</v>
      </c>
      <c r="HA526" s="17">
        <v>9.31</v>
      </c>
      <c r="HB526" s="17">
        <v>9.31</v>
      </c>
      <c r="HC526" s="17">
        <v>9.31</v>
      </c>
      <c r="HD526" s="17">
        <v>9.31</v>
      </c>
      <c r="HE526" s="17">
        <v>9.31</v>
      </c>
      <c r="HF526" s="17">
        <v>9.31</v>
      </c>
      <c r="HG526" s="17">
        <v>9.3000000000000007</v>
      </c>
      <c r="HH526" s="17">
        <v>9.3000000000000007</v>
      </c>
      <c r="HI526" s="17">
        <v>9.32</v>
      </c>
      <c r="HJ526" s="17">
        <v>9.31</v>
      </c>
      <c r="HK526" s="17">
        <v>9.3000000000000007</v>
      </c>
      <c r="HL526" s="17">
        <v>9.31</v>
      </c>
      <c r="HM526" s="17">
        <v>9.31</v>
      </c>
      <c r="HN526" s="17">
        <v>9.3000000000000007</v>
      </c>
      <c r="HO526" s="17">
        <v>9.3000000000000007</v>
      </c>
      <c r="HP526" s="17">
        <v>9.3000000000000007</v>
      </c>
      <c r="HQ526" s="17">
        <v>9.2899999999999991</v>
      </c>
      <c r="HR526" s="17">
        <v>9.2899999999999991</v>
      </c>
      <c r="HS526" s="17">
        <v>9.2899999999999991</v>
      </c>
      <c r="HT526" s="17">
        <v>9.3000000000000007</v>
      </c>
      <c r="HU526" s="17">
        <v>9.3000000000000007</v>
      </c>
      <c r="HV526" s="17">
        <v>9.3000000000000007</v>
      </c>
      <c r="HW526" s="17">
        <v>9.3000000000000007</v>
      </c>
      <c r="HX526" s="17">
        <v>9.31</v>
      </c>
      <c r="HY526" s="17">
        <v>9.32</v>
      </c>
      <c r="HZ526" s="17">
        <v>9.32</v>
      </c>
      <c r="IA526" s="17">
        <v>9.31</v>
      </c>
      <c r="IB526" s="17">
        <v>9.32</v>
      </c>
      <c r="IC526" s="17">
        <v>9.31</v>
      </c>
      <c r="ID526" s="17">
        <v>9.31</v>
      </c>
      <c r="IE526" s="17">
        <v>9.31</v>
      </c>
      <c r="IF526" s="17">
        <v>9.3000000000000007</v>
      </c>
      <c r="IG526" s="17">
        <v>9.31</v>
      </c>
      <c r="IH526" s="17">
        <v>9.3000000000000007</v>
      </c>
      <c r="II526" s="17">
        <v>9.3000000000000007</v>
      </c>
      <c r="IJ526" s="17">
        <v>9.3000000000000007</v>
      </c>
      <c r="IK526" s="17">
        <v>9.3000000000000007</v>
      </c>
      <c r="IL526" s="17">
        <v>9.2899999999999991</v>
      </c>
      <c r="IM526" s="17">
        <v>9.3000000000000007</v>
      </c>
      <c r="IN526" s="17">
        <v>9.2899999999999991</v>
      </c>
      <c r="IO526" s="17">
        <v>9.3000000000000007</v>
      </c>
      <c r="IP526" s="17">
        <v>9.3000000000000007</v>
      </c>
      <c r="IQ526" s="17">
        <v>9.3000000000000007</v>
      </c>
      <c r="IR526" s="17">
        <v>9.2899999999999991</v>
      </c>
      <c r="IS526" s="17">
        <v>9.3000000000000007</v>
      </c>
      <c r="IT526" s="17">
        <v>9.2899999999999991</v>
      </c>
      <c r="IU526" s="17">
        <v>9.31</v>
      </c>
      <c r="IV526" s="17">
        <v>9.3000000000000007</v>
      </c>
      <c r="IW526" s="17">
        <v>9.3000000000000007</v>
      </c>
      <c r="IX526" s="17">
        <v>9.2899999999999991</v>
      </c>
      <c r="IY526" s="17">
        <v>9.2899999999999991</v>
      </c>
    </row>
    <row r="527" spans="1:259" x14ac:dyDescent="0.15">
      <c r="A527" s="17" t="s">
        <v>102</v>
      </c>
      <c r="B527" s="17" t="s">
        <v>103</v>
      </c>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c r="AA527" s="26"/>
      <c r="AB527" s="17"/>
      <c r="AC527" s="26"/>
      <c r="AD527" s="26"/>
      <c r="AE527" s="17"/>
      <c r="AF527" s="17"/>
      <c r="AG527" s="17"/>
      <c r="AH527" s="17"/>
      <c r="AI527" s="17"/>
      <c r="AJ527" s="17"/>
      <c r="AK527" s="17"/>
      <c r="AL527" s="17"/>
      <c r="AM527" s="17"/>
      <c r="AN527" s="17"/>
      <c r="AO527" s="17"/>
      <c r="AP527" s="17"/>
      <c r="AQ527" s="17"/>
      <c r="AR527" s="17"/>
      <c r="AS527" s="17"/>
      <c r="AT527" s="17"/>
      <c r="AU527" s="17"/>
      <c r="AV527" s="17"/>
      <c r="AW527" s="17"/>
      <c r="AX527" s="17"/>
      <c r="AY527" s="17"/>
      <c r="AZ527" s="17"/>
      <c r="BA527" s="17"/>
      <c r="BB527" s="17"/>
      <c r="BC527" s="17"/>
      <c r="BD527" s="17"/>
      <c r="BE527" s="17"/>
      <c r="BF527" s="17"/>
      <c r="BG527" s="17"/>
      <c r="BH527" s="17"/>
      <c r="BI527" s="17"/>
      <c r="BJ527" s="26"/>
      <c r="BK527" s="17"/>
      <c r="BL527" s="17"/>
      <c r="BM527" s="17"/>
      <c r="BN527" s="17"/>
      <c r="BO527" s="17"/>
      <c r="BP527" s="17"/>
      <c r="BQ527" s="17"/>
      <c r="BR527" s="17"/>
      <c r="BS527" s="17"/>
      <c r="BT527" s="17"/>
      <c r="BU527" s="17"/>
      <c r="BV527" s="17"/>
      <c r="BW527" s="17"/>
      <c r="BX527" s="26"/>
      <c r="BY527" s="26"/>
      <c r="BZ527" s="26"/>
      <c r="CA527" s="26"/>
      <c r="CB527" s="26"/>
      <c r="CC527" s="17"/>
      <c r="CD527" s="17"/>
      <c r="CE527" s="17"/>
      <c r="CF527" s="17"/>
      <c r="CG527" s="17"/>
      <c r="CH527" s="17"/>
      <c r="CI527" s="17"/>
      <c r="CJ527" s="26"/>
      <c r="CK527" s="17"/>
      <c r="CL527" s="17"/>
      <c r="CM527" s="17"/>
      <c r="CN527" s="17"/>
      <c r="CO527" s="17"/>
      <c r="CP527" s="17"/>
      <c r="CQ527" s="17"/>
      <c r="CR527" s="17"/>
      <c r="CS527" s="17"/>
      <c r="CT527" s="17"/>
      <c r="CU527" s="17"/>
      <c r="CV527" s="17"/>
      <c r="CW527" s="17"/>
      <c r="CX527" s="17"/>
      <c r="CY527" s="26"/>
      <c r="CZ527" s="26"/>
      <c r="DA527" s="26"/>
      <c r="DB527" s="17"/>
      <c r="DC527" s="17"/>
      <c r="DD527" s="17"/>
      <c r="DE527" s="17"/>
      <c r="DF527" s="17"/>
      <c r="DG527" s="17"/>
      <c r="DH527" s="26"/>
      <c r="DI527" s="17"/>
      <c r="DJ527" s="17"/>
      <c r="DK527" s="17"/>
      <c r="DL527" s="17"/>
      <c r="DM527" s="17">
        <v>18.829999999999998</v>
      </c>
      <c r="DN527" s="17">
        <v>18.86</v>
      </c>
      <c r="DO527" s="17">
        <v>18.850000000000001</v>
      </c>
      <c r="DP527" s="17">
        <v>18.86</v>
      </c>
      <c r="DQ527" s="17">
        <v>18.850000000000001</v>
      </c>
      <c r="DR527" s="17">
        <v>18.84</v>
      </c>
      <c r="DS527" s="17">
        <v>18.850000000000001</v>
      </c>
      <c r="DT527" s="17">
        <v>18.87</v>
      </c>
      <c r="DU527" s="17">
        <v>18.850000000000001</v>
      </c>
      <c r="DV527" s="17">
        <v>18.850000000000001</v>
      </c>
      <c r="DW527" s="17">
        <v>18.850000000000001</v>
      </c>
      <c r="DX527" s="17">
        <v>18.850000000000001</v>
      </c>
      <c r="DY527" s="17">
        <v>18.850000000000001</v>
      </c>
      <c r="DZ527" s="17">
        <v>18.850000000000001</v>
      </c>
      <c r="EA527" s="17">
        <v>18.850000000000001</v>
      </c>
      <c r="EB527" s="17">
        <v>18.87</v>
      </c>
      <c r="EC527" s="17">
        <v>18.87</v>
      </c>
      <c r="ED527" s="17">
        <v>18.87</v>
      </c>
      <c r="EE527" s="17">
        <v>18.86</v>
      </c>
      <c r="EF527" s="17">
        <v>18.86</v>
      </c>
      <c r="EG527" s="17">
        <v>18.86</v>
      </c>
      <c r="EH527" s="17">
        <v>18.86</v>
      </c>
      <c r="EI527" s="17">
        <v>18.86</v>
      </c>
      <c r="EJ527" s="17">
        <v>18.87</v>
      </c>
      <c r="EK527" s="17">
        <v>18.87</v>
      </c>
      <c r="EL527" s="17">
        <v>18.87</v>
      </c>
      <c r="EM527" s="17">
        <v>18.899999999999999</v>
      </c>
      <c r="EN527" s="17">
        <v>18.89</v>
      </c>
      <c r="EO527" s="17">
        <v>18.88</v>
      </c>
      <c r="EP527" s="17">
        <v>18.89</v>
      </c>
      <c r="EQ527" s="17">
        <v>18.88</v>
      </c>
      <c r="ER527" s="17">
        <v>18.88</v>
      </c>
      <c r="ES527" s="17">
        <v>18.88</v>
      </c>
      <c r="ET527" s="17">
        <v>18.87</v>
      </c>
      <c r="EU527" s="17">
        <v>18.87</v>
      </c>
      <c r="EV527" s="17">
        <v>18.87</v>
      </c>
      <c r="EW527" s="17">
        <v>18.86</v>
      </c>
      <c r="EX527" s="17">
        <v>18.86</v>
      </c>
      <c r="EY527" s="17">
        <v>18.86</v>
      </c>
      <c r="EZ527" s="17">
        <v>18.89</v>
      </c>
      <c r="FA527" s="17">
        <v>18.89</v>
      </c>
      <c r="FB527" s="17">
        <v>18.87</v>
      </c>
      <c r="FC527" s="17">
        <v>18.86</v>
      </c>
      <c r="FD527" s="17">
        <v>18.86</v>
      </c>
      <c r="FE527" s="17">
        <v>18.88</v>
      </c>
      <c r="FF527" s="17">
        <v>18.89</v>
      </c>
      <c r="FG527" s="17">
        <v>18.88</v>
      </c>
      <c r="FH527" s="17">
        <v>18.89</v>
      </c>
      <c r="FI527" s="17">
        <v>18.899999999999999</v>
      </c>
      <c r="FJ527" s="17">
        <v>18.91</v>
      </c>
      <c r="FK527" s="17">
        <v>18.920000000000002</v>
      </c>
      <c r="FL527" s="17">
        <v>18.93</v>
      </c>
      <c r="FM527" s="17">
        <v>18.920000000000002</v>
      </c>
      <c r="FN527" s="17">
        <v>18.91</v>
      </c>
      <c r="FO527" s="17">
        <v>18.920000000000002</v>
      </c>
      <c r="FP527" s="17">
        <v>18.93</v>
      </c>
      <c r="FQ527" s="17">
        <v>18.91</v>
      </c>
      <c r="FR527" s="17">
        <v>18.89</v>
      </c>
      <c r="FS527" s="17">
        <v>18.87</v>
      </c>
      <c r="FT527" s="17">
        <v>18.88</v>
      </c>
      <c r="FU527" s="17">
        <v>18.87</v>
      </c>
      <c r="FV527" s="17">
        <v>18.87</v>
      </c>
      <c r="FW527" s="17">
        <v>18.86</v>
      </c>
      <c r="FX527" s="17">
        <v>18.87</v>
      </c>
      <c r="FY527" s="17">
        <v>18.87</v>
      </c>
      <c r="FZ527" s="17">
        <v>18.920000000000002</v>
      </c>
      <c r="GA527" s="17">
        <v>18.940000000000001</v>
      </c>
      <c r="GB527" s="17">
        <v>18.940000000000001</v>
      </c>
      <c r="GC527" s="17">
        <v>18.920000000000002</v>
      </c>
      <c r="GD527" s="17">
        <v>18.920000000000002</v>
      </c>
      <c r="GE527" s="17">
        <v>18.920000000000002</v>
      </c>
      <c r="GF527" s="17">
        <v>18.920000000000002</v>
      </c>
      <c r="GG527" s="17">
        <v>18.89</v>
      </c>
      <c r="GH527" s="17">
        <v>18.88</v>
      </c>
      <c r="GI527" s="17">
        <v>18.899999999999999</v>
      </c>
      <c r="GJ527" s="17">
        <v>18.88</v>
      </c>
      <c r="GK527" s="17">
        <v>18.87</v>
      </c>
      <c r="GL527" s="17">
        <v>18.87</v>
      </c>
      <c r="GM527" s="17">
        <v>18.88</v>
      </c>
      <c r="GN527" s="17">
        <v>18.87</v>
      </c>
      <c r="GO527" s="17">
        <v>18.88</v>
      </c>
      <c r="GP527" s="17">
        <v>18.89</v>
      </c>
      <c r="GQ527" s="17">
        <v>18.899999999999999</v>
      </c>
      <c r="GR527" s="17">
        <v>18.93</v>
      </c>
      <c r="GS527" s="17">
        <v>18.91</v>
      </c>
      <c r="GT527" s="17">
        <v>18.93</v>
      </c>
      <c r="GU527" s="17">
        <v>18.940000000000001</v>
      </c>
      <c r="GV527" s="17">
        <v>18.95</v>
      </c>
      <c r="GW527" s="17">
        <v>18.96</v>
      </c>
      <c r="GX527" s="17">
        <v>18.96</v>
      </c>
      <c r="GY527" s="17">
        <v>18.97</v>
      </c>
      <c r="GZ527" s="17">
        <v>18.97</v>
      </c>
      <c r="HA527" s="17">
        <v>18.96</v>
      </c>
      <c r="HB527" s="17">
        <v>18.97</v>
      </c>
      <c r="HC527" s="17">
        <v>18.96</v>
      </c>
      <c r="HD527" s="17">
        <v>18.97</v>
      </c>
      <c r="HE527" s="17">
        <v>18.98</v>
      </c>
      <c r="HF527" s="17">
        <v>19.03</v>
      </c>
      <c r="HG527" s="17">
        <v>19.03</v>
      </c>
      <c r="HH527" s="17">
        <v>19</v>
      </c>
      <c r="HI527" s="17">
        <v>19</v>
      </c>
      <c r="HJ527" s="17">
        <v>18.98</v>
      </c>
      <c r="HK527" s="17">
        <v>18.98</v>
      </c>
      <c r="HL527" s="17">
        <v>19</v>
      </c>
      <c r="HM527" s="17">
        <v>18.989999999999998</v>
      </c>
      <c r="HN527" s="17">
        <v>18.989999999999998</v>
      </c>
      <c r="HO527" s="17">
        <v>18.989999999999998</v>
      </c>
      <c r="HP527" s="17">
        <v>18.98</v>
      </c>
      <c r="HQ527" s="17">
        <v>18.97</v>
      </c>
      <c r="HR527" s="17">
        <v>18.96</v>
      </c>
      <c r="HS527" s="17">
        <v>18.96</v>
      </c>
      <c r="HT527" s="17">
        <v>18.95</v>
      </c>
      <c r="HU527" s="17">
        <v>18.97</v>
      </c>
      <c r="HV527" s="17">
        <v>18.98</v>
      </c>
      <c r="HW527" s="17">
        <v>19.010000000000002</v>
      </c>
      <c r="HX527" s="17">
        <v>19.059999999999999</v>
      </c>
      <c r="HY527" s="17">
        <v>19.13</v>
      </c>
      <c r="HZ527" s="17">
        <v>19.07</v>
      </c>
      <c r="IA527" s="17">
        <v>19.079999999999998</v>
      </c>
      <c r="IB527" s="17">
        <v>19.07</v>
      </c>
      <c r="IC527" s="17">
        <v>19.04</v>
      </c>
      <c r="ID527" s="17">
        <v>19.079999999999998</v>
      </c>
      <c r="IE527" s="17">
        <v>19.059999999999999</v>
      </c>
      <c r="IF527" s="17">
        <v>19.07</v>
      </c>
      <c r="IG527" s="17">
        <v>19.079999999999998</v>
      </c>
      <c r="IH527" s="17">
        <v>19.05</v>
      </c>
      <c r="II527" s="17">
        <v>19.03</v>
      </c>
      <c r="IJ527" s="17">
        <v>19.059999999999999</v>
      </c>
      <c r="IK527" s="17">
        <v>19.05</v>
      </c>
      <c r="IL527" s="17">
        <v>19.059999999999999</v>
      </c>
      <c r="IM527" s="17">
        <v>19.079999999999998</v>
      </c>
      <c r="IN527" s="17">
        <v>19.079999999999998</v>
      </c>
      <c r="IO527" s="17">
        <v>19.11</v>
      </c>
      <c r="IP527" s="17">
        <v>19.13</v>
      </c>
      <c r="IQ527" s="17">
        <v>19.16</v>
      </c>
      <c r="IR527" s="17">
        <v>19.13</v>
      </c>
      <c r="IS527" s="17">
        <v>19.14</v>
      </c>
      <c r="IT527" s="17">
        <v>19.13</v>
      </c>
      <c r="IU527" s="17">
        <v>19.12</v>
      </c>
      <c r="IV527" s="17">
        <v>19.09</v>
      </c>
      <c r="IW527" s="17">
        <v>19.100000000000001</v>
      </c>
      <c r="IX527" s="17">
        <v>19.11</v>
      </c>
      <c r="IY527" s="17">
        <v>19.11</v>
      </c>
    </row>
    <row r="528" spans="1:259" x14ac:dyDescent="0.15">
      <c r="A528" s="17" t="s">
        <v>3030</v>
      </c>
      <c r="B528" s="17" t="s">
        <v>3031</v>
      </c>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c r="AA528" s="26"/>
      <c r="AB528" s="17"/>
      <c r="AC528" s="26"/>
      <c r="AD528" s="26"/>
      <c r="AE528" s="17"/>
      <c r="AF528" s="17"/>
      <c r="AG528" s="17"/>
      <c r="AH528" s="17"/>
      <c r="AI528" s="17"/>
      <c r="AJ528" s="17"/>
      <c r="AK528" s="17"/>
      <c r="AL528" s="17"/>
      <c r="AM528" s="17"/>
      <c r="AN528" s="17"/>
      <c r="AO528" s="17"/>
      <c r="AP528" s="17"/>
      <c r="AQ528" s="17"/>
      <c r="AR528" s="17"/>
      <c r="AS528" s="17"/>
      <c r="AT528" s="17"/>
      <c r="AU528" s="17"/>
      <c r="AV528" s="17"/>
      <c r="AW528" s="17"/>
      <c r="AX528" s="17"/>
      <c r="AY528" s="17"/>
      <c r="AZ528" s="17"/>
      <c r="BA528" s="17"/>
      <c r="BB528" s="17"/>
      <c r="BC528" s="17"/>
      <c r="BD528" s="17"/>
      <c r="BE528" s="17"/>
      <c r="BF528" s="17"/>
      <c r="BG528" s="17"/>
      <c r="BH528" s="17"/>
      <c r="BI528" s="17"/>
      <c r="BJ528" s="26"/>
      <c r="BK528" s="17"/>
      <c r="BL528" s="17"/>
      <c r="BM528" s="17"/>
      <c r="BN528" s="17"/>
      <c r="BO528" s="17"/>
      <c r="BP528" s="17"/>
      <c r="BQ528" s="17"/>
      <c r="BR528" s="17"/>
      <c r="BS528" s="17"/>
      <c r="BT528" s="17"/>
      <c r="BU528" s="17"/>
      <c r="BV528" s="17"/>
      <c r="BW528" s="17"/>
      <c r="BX528" s="26"/>
      <c r="BY528" s="26"/>
      <c r="BZ528" s="26"/>
      <c r="CA528" s="26"/>
      <c r="CB528" s="26"/>
      <c r="CC528" s="17"/>
      <c r="CD528" s="17"/>
      <c r="CE528" s="17"/>
      <c r="CF528" s="17"/>
      <c r="CG528" s="17"/>
      <c r="CH528" s="17"/>
      <c r="CI528" s="17"/>
      <c r="CJ528" s="26"/>
      <c r="CK528" s="17"/>
      <c r="CL528" s="17"/>
      <c r="CM528" s="17"/>
      <c r="CN528" s="17"/>
      <c r="CO528" s="17"/>
      <c r="CP528" s="17"/>
      <c r="CQ528" s="17"/>
      <c r="CR528" s="17"/>
      <c r="CS528" s="17"/>
      <c r="CT528" s="17"/>
      <c r="CU528" s="17"/>
      <c r="CV528" s="17"/>
      <c r="CW528" s="17"/>
      <c r="CX528" s="17"/>
      <c r="CY528" s="26"/>
      <c r="CZ528" s="26"/>
      <c r="DA528" s="26"/>
      <c r="DB528" s="17"/>
      <c r="DC528" s="17"/>
      <c r="DD528" s="17"/>
      <c r="DE528" s="17"/>
      <c r="DF528" s="17"/>
      <c r="DG528" s="17"/>
      <c r="DH528" s="26"/>
      <c r="DI528" s="17"/>
      <c r="DJ528" s="17"/>
      <c r="DK528" s="17"/>
      <c r="DL528" s="17"/>
      <c r="DM528" s="17">
        <v>9.4</v>
      </c>
      <c r="DN528" s="17">
        <v>9.39</v>
      </c>
      <c r="DO528" s="17">
        <v>9.4</v>
      </c>
      <c r="DP528" s="17">
        <v>9.39</v>
      </c>
      <c r="DQ528" s="17">
        <v>9.4</v>
      </c>
      <c r="DR528" s="17">
        <v>9.4</v>
      </c>
      <c r="DS528" s="17">
        <v>9.39</v>
      </c>
      <c r="DT528" s="17">
        <v>9.3800000000000008</v>
      </c>
      <c r="DU528" s="17">
        <v>9.3800000000000008</v>
      </c>
      <c r="DV528" s="17">
        <v>9.3699999999999992</v>
      </c>
      <c r="DW528" s="17">
        <v>9.3699999999999992</v>
      </c>
      <c r="DX528" s="17">
        <v>9.36</v>
      </c>
      <c r="DY528" s="17">
        <v>9.36</v>
      </c>
      <c r="DZ528" s="17">
        <v>9.36</v>
      </c>
      <c r="EA528" s="17">
        <v>9.36</v>
      </c>
      <c r="EB528" s="17">
        <v>9.36</v>
      </c>
      <c r="EC528" s="17">
        <v>9.35</v>
      </c>
      <c r="ED528" s="17">
        <v>9.35</v>
      </c>
      <c r="EE528" s="17">
        <v>9.34</v>
      </c>
      <c r="EF528" s="17">
        <v>9.35</v>
      </c>
      <c r="EG528" s="17">
        <v>9.35</v>
      </c>
      <c r="EH528" s="17">
        <v>9.35</v>
      </c>
      <c r="EI528" s="17">
        <v>9.36</v>
      </c>
      <c r="EJ528" s="17">
        <v>9.35</v>
      </c>
      <c r="EK528" s="17">
        <v>9.36</v>
      </c>
      <c r="EL528" s="17">
        <v>9.36</v>
      </c>
      <c r="EM528" s="17">
        <v>9.3699999999999992</v>
      </c>
      <c r="EN528" s="17">
        <v>9.36</v>
      </c>
      <c r="EO528" s="17">
        <v>9.3800000000000008</v>
      </c>
      <c r="EP528" s="17">
        <v>9.3800000000000008</v>
      </c>
      <c r="EQ528" s="17">
        <v>9.3699999999999992</v>
      </c>
      <c r="ER528" s="17">
        <v>9.3699999999999992</v>
      </c>
      <c r="ES528" s="17">
        <v>9.3800000000000008</v>
      </c>
      <c r="ET528" s="17">
        <v>9.3699999999999992</v>
      </c>
      <c r="EU528" s="17">
        <v>9.3699999999999992</v>
      </c>
      <c r="EV528" s="17">
        <v>9.3800000000000008</v>
      </c>
      <c r="EW528" s="17">
        <v>9.3699999999999992</v>
      </c>
      <c r="EX528" s="17">
        <v>9.3699999999999992</v>
      </c>
      <c r="EY528" s="17">
        <v>9.36</v>
      </c>
      <c r="EZ528" s="17">
        <v>9.36</v>
      </c>
      <c r="FA528" s="17">
        <v>9.36</v>
      </c>
      <c r="FB528" s="17">
        <v>9.3699999999999992</v>
      </c>
      <c r="FC528" s="17">
        <v>9.36</v>
      </c>
      <c r="FD528" s="17">
        <v>9.35</v>
      </c>
      <c r="FE528" s="17">
        <v>9.35</v>
      </c>
      <c r="FF528" s="17">
        <v>9.35</v>
      </c>
      <c r="FG528" s="17">
        <v>9.34</v>
      </c>
      <c r="FH528" s="17">
        <v>9.34</v>
      </c>
      <c r="FI528" s="17">
        <v>9.36</v>
      </c>
      <c r="FJ528" s="17">
        <v>9.36</v>
      </c>
      <c r="FK528" s="17">
        <v>9.36</v>
      </c>
      <c r="FL528" s="17">
        <v>9.36</v>
      </c>
      <c r="FM528" s="17">
        <v>9.36</v>
      </c>
      <c r="FN528" s="17">
        <v>9.3800000000000008</v>
      </c>
      <c r="FO528" s="17">
        <v>9.3800000000000008</v>
      </c>
      <c r="FP528" s="17">
        <v>9.3699999999999992</v>
      </c>
      <c r="FQ528" s="17">
        <v>9.36</v>
      </c>
      <c r="FR528" s="17">
        <v>9.36</v>
      </c>
      <c r="FS528" s="17">
        <v>9.36</v>
      </c>
      <c r="FT528" s="17">
        <v>9.36</v>
      </c>
      <c r="FU528" s="17">
        <v>9.36</v>
      </c>
      <c r="FV528" s="17">
        <v>9.36</v>
      </c>
      <c r="FW528" s="17">
        <v>9.36</v>
      </c>
      <c r="FX528" s="17">
        <v>9.3699999999999992</v>
      </c>
      <c r="FY528" s="17">
        <v>9.3800000000000008</v>
      </c>
      <c r="FZ528" s="17">
        <v>9.3699999999999992</v>
      </c>
      <c r="GA528" s="17">
        <v>9.4</v>
      </c>
      <c r="GB528" s="17">
        <v>9.39</v>
      </c>
      <c r="GC528" s="17">
        <v>9.39</v>
      </c>
      <c r="GD528" s="17">
        <v>9.3800000000000008</v>
      </c>
      <c r="GE528" s="17">
        <v>9.3800000000000008</v>
      </c>
      <c r="GF528" s="17">
        <v>9.3699999999999992</v>
      </c>
      <c r="GG528" s="17">
        <v>9.3699999999999992</v>
      </c>
      <c r="GH528" s="17">
        <v>9.36</v>
      </c>
      <c r="GI528" s="17">
        <v>9.36</v>
      </c>
      <c r="GJ528" s="17">
        <v>9.36</v>
      </c>
      <c r="GK528" s="17">
        <v>9.3699999999999992</v>
      </c>
      <c r="GL528" s="17">
        <v>9.36</v>
      </c>
      <c r="GM528" s="17">
        <v>9.35</v>
      </c>
      <c r="GN528" s="17">
        <v>9.36</v>
      </c>
      <c r="GO528" s="17">
        <v>9.36</v>
      </c>
      <c r="GP528" s="17">
        <v>9.3699999999999992</v>
      </c>
      <c r="GQ528" s="17">
        <v>9.3699999999999992</v>
      </c>
      <c r="GR528" s="17">
        <v>9.3699999999999992</v>
      </c>
      <c r="GS528" s="17">
        <v>9.3800000000000008</v>
      </c>
      <c r="GT528" s="17">
        <v>9.3800000000000008</v>
      </c>
      <c r="GU528" s="17">
        <v>9.3800000000000008</v>
      </c>
      <c r="GV528" s="17">
        <v>9.3699999999999992</v>
      </c>
      <c r="GW528" s="17">
        <v>9.3800000000000008</v>
      </c>
      <c r="GX528" s="17">
        <v>9.3699999999999992</v>
      </c>
      <c r="GY528" s="17">
        <v>9.3800000000000008</v>
      </c>
      <c r="GZ528" s="17">
        <v>9.3800000000000008</v>
      </c>
      <c r="HA528" s="17">
        <v>9.3800000000000008</v>
      </c>
      <c r="HB528" s="17">
        <v>9.3800000000000008</v>
      </c>
      <c r="HC528" s="17">
        <v>9.3699999999999992</v>
      </c>
      <c r="HD528" s="17">
        <v>9.36</v>
      </c>
      <c r="HE528" s="17">
        <v>9.3800000000000008</v>
      </c>
      <c r="HF528" s="17">
        <v>9.39</v>
      </c>
      <c r="HG528" s="17">
        <v>9.3800000000000008</v>
      </c>
      <c r="HH528" s="17">
        <v>9.3699999999999992</v>
      </c>
      <c r="HI528" s="17">
        <v>9.3699999999999992</v>
      </c>
      <c r="HJ528" s="17">
        <v>9.41</v>
      </c>
      <c r="HK528" s="17">
        <v>9.43</v>
      </c>
      <c r="HL528" s="17">
        <v>9.41</v>
      </c>
      <c r="HM528" s="17">
        <v>9.42</v>
      </c>
      <c r="HN528" s="17">
        <v>9.4</v>
      </c>
      <c r="HO528" s="17">
        <v>9.39</v>
      </c>
      <c r="HP528" s="17">
        <v>9.39</v>
      </c>
      <c r="HQ528" s="17">
        <v>9.4</v>
      </c>
      <c r="HR528" s="17">
        <v>9.4</v>
      </c>
      <c r="HS528" s="17">
        <v>9.4</v>
      </c>
      <c r="HT528" s="17">
        <v>9.39</v>
      </c>
      <c r="HU528" s="17">
        <v>9.4</v>
      </c>
      <c r="HV528" s="17">
        <v>9.4</v>
      </c>
      <c r="HW528" s="17">
        <v>9.4</v>
      </c>
      <c r="HX528" s="17">
        <v>9.39</v>
      </c>
      <c r="HY528" s="17">
        <v>9.4</v>
      </c>
      <c r="HZ528" s="17">
        <v>9.4</v>
      </c>
      <c r="IA528" s="17">
        <v>9.39</v>
      </c>
      <c r="IB528" s="17">
        <v>9.4</v>
      </c>
      <c r="IC528" s="17">
        <v>9.4</v>
      </c>
      <c r="ID528" s="17">
        <v>9.4</v>
      </c>
      <c r="IE528" s="17">
        <v>9.4</v>
      </c>
      <c r="IF528" s="17">
        <v>9.39</v>
      </c>
      <c r="IG528" s="17">
        <v>9.3800000000000008</v>
      </c>
      <c r="IH528" s="17">
        <v>9.3800000000000008</v>
      </c>
      <c r="II528" s="17">
        <v>9.39</v>
      </c>
      <c r="IJ528" s="17">
        <v>9.39</v>
      </c>
      <c r="IK528" s="17">
        <v>9.39</v>
      </c>
      <c r="IL528" s="17">
        <v>9.4</v>
      </c>
      <c r="IM528" s="17">
        <v>9.4</v>
      </c>
      <c r="IN528" s="17">
        <v>9.41</v>
      </c>
      <c r="IO528" s="17">
        <v>9.41</v>
      </c>
      <c r="IP528" s="17">
        <v>9.41</v>
      </c>
      <c r="IQ528" s="17">
        <v>9.41</v>
      </c>
      <c r="IR528" s="17">
        <v>9.42</v>
      </c>
      <c r="IS528" s="17">
        <v>9.44</v>
      </c>
      <c r="IT528" s="17">
        <v>9.44</v>
      </c>
      <c r="IU528" s="17">
        <v>9.44</v>
      </c>
      <c r="IV528" s="17">
        <v>9.44</v>
      </c>
      <c r="IW528" s="17">
        <v>9.44</v>
      </c>
      <c r="IX528" s="17">
        <v>9.4499999999999993</v>
      </c>
      <c r="IY528" s="17">
        <v>9.4499999999999993</v>
      </c>
    </row>
    <row r="529" spans="1:259" x14ac:dyDescent="0.15">
      <c r="A529" s="17" t="s">
        <v>3210</v>
      </c>
      <c r="B529" s="17" t="s">
        <v>3211</v>
      </c>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c r="AA529" s="26"/>
      <c r="AB529" s="17"/>
      <c r="AC529" s="26"/>
      <c r="AD529" s="26"/>
      <c r="AE529" s="17"/>
      <c r="AF529" s="17"/>
      <c r="AG529" s="17"/>
      <c r="AH529" s="17"/>
      <c r="AI529" s="17"/>
      <c r="AJ529" s="17"/>
      <c r="AK529" s="17"/>
      <c r="AL529" s="17"/>
      <c r="AM529" s="17"/>
      <c r="AN529" s="17"/>
      <c r="AO529" s="17"/>
      <c r="AP529" s="17"/>
      <c r="AQ529" s="17"/>
      <c r="AR529" s="17"/>
      <c r="AS529" s="17"/>
      <c r="AT529" s="17"/>
      <c r="AU529" s="17"/>
      <c r="AV529" s="17"/>
      <c r="AW529" s="17"/>
      <c r="AX529" s="17"/>
      <c r="AY529" s="17"/>
      <c r="AZ529" s="17"/>
      <c r="BA529" s="17"/>
      <c r="BB529" s="17"/>
      <c r="BC529" s="17"/>
      <c r="BD529" s="17"/>
      <c r="BE529" s="17"/>
      <c r="BF529" s="17"/>
      <c r="BG529" s="17"/>
      <c r="BH529" s="17"/>
      <c r="BI529" s="17"/>
      <c r="BJ529" s="26"/>
      <c r="BK529" s="17"/>
      <c r="BL529" s="17"/>
      <c r="BM529" s="17"/>
      <c r="BN529" s="17"/>
      <c r="BO529" s="17"/>
      <c r="BP529" s="17"/>
      <c r="BQ529" s="17"/>
      <c r="BR529" s="17"/>
      <c r="BS529" s="17"/>
      <c r="BT529" s="17"/>
      <c r="BU529" s="17"/>
      <c r="BV529" s="17"/>
      <c r="BW529" s="17"/>
      <c r="BX529" s="26"/>
      <c r="BY529" s="26"/>
      <c r="BZ529" s="26"/>
      <c r="CA529" s="26"/>
      <c r="CB529" s="26"/>
      <c r="CC529" s="17"/>
      <c r="CD529" s="17"/>
      <c r="CE529" s="17"/>
      <c r="CF529" s="17"/>
      <c r="CG529" s="17"/>
      <c r="CH529" s="17"/>
      <c r="CI529" s="17"/>
      <c r="CJ529" s="26"/>
      <c r="CK529" s="17"/>
      <c r="CL529" s="17"/>
      <c r="CM529" s="17"/>
      <c r="CN529" s="17"/>
      <c r="CO529" s="17"/>
      <c r="CP529" s="17"/>
      <c r="CQ529" s="17"/>
      <c r="CR529" s="17"/>
      <c r="CS529" s="17"/>
      <c r="CT529" s="17"/>
      <c r="CU529" s="17"/>
      <c r="CV529" s="17"/>
      <c r="CW529" s="17"/>
      <c r="CX529" s="17"/>
      <c r="CY529" s="26"/>
      <c r="CZ529" s="26"/>
      <c r="DA529" s="26"/>
      <c r="DB529" s="17"/>
      <c r="DC529" s="17"/>
      <c r="DD529" s="17"/>
      <c r="DE529" s="17"/>
      <c r="DF529" s="17"/>
      <c r="DG529" s="17"/>
      <c r="DH529" s="26"/>
      <c r="DI529" s="17"/>
      <c r="DJ529" s="17"/>
      <c r="DK529" s="17"/>
      <c r="DL529" s="17"/>
      <c r="DM529" s="17">
        <v>6.86</v>
      </c>
      <c r="DN529" s="17">
        <v>6.87</v>
      </c>
      <c r="DO529" s="17">
        <v>6.88</v>
      </c>
      <c r="DP529" s="17">
        <v>6.87</v>
      </c>
      <c r="DQ529" s="17">
        <v>6.88</v>
      </c>
      <c r="DR529" s="17">
        <v>6.89</v>
      </c>
      <c r="DS529" s="17">
        <v>6.89</v>
      </c>
      <c r="DT529" s="17">
        <v>6.89</v>
      </c>
      <c r="DU529" s="17">
        <v>6.89</v>
      </c>
      <c r="DV529" s="17">
        <v>6.88</v>
      </c>
      <c r="DW529" s="17">
        <v>6.89</v>
      </c>
      <c r="DX529" s="17">
        <v>6.88</v>
      </c>
      <c r="DY529" s="17">
        <v>6.89</v>
      </c>
      <c r="DZ529" s="17">
        <v>6.88</v>
      </c>
      <c r="EA529" s="17">
        <v>6.87</v>
      </c>
      <c r="EB529" s="17">
        <v>6.87</v>
      </c>
      <c r="EC529" s="17">
        <v>6.87</v>
      </c>
      <c r="ED529" s="17">
        <v>6.88</v>
      </c>
      <c r="EE529" s="17">
        <v>6.86</v>
      </c>
      <c r="EF529" s="17">
        <v>6.87</v>
      </c>
      <c r="EG529" s="17">
        <v>6.86</v>
      </c>
      <c r="EH529" s="17">
        <v>6.86</v>
      </c>
      <c r="EI529" s="17">
        <v>6.87</v>
      </c>
      <c r="EJ529" s="17">
        <v>6.88</v>
      </c>
      <c r="EK529" s="17">
        <v>6.87</v>
      </c>
      <c r="EL529" s="17">
        <v>6.88</v>
      </c>
      <c r="EM529" s="17">
        <v>6.88</v>
      </c>
      <c r="EN529" s="17">
        <v>6.87</v>
      </c>
      <c r="EO529" s="17">
        <v>6.88</v>
      </c>
      <c r="EP529" s="17">
        <v>6.88</v>
      </c>
      <c r="EQ529" s="17">
        <v>6.88</v>
      </c>
      <c r="ER529" s="17">
        <v>6.88</v>
      </c>
      <c r="ES529" s="17">
        <v>6.88</v>
      </c>
      <c r="ET529" s="17">
        <v>6.88</v>
      </c>
      <c r="EU529" s="17">
        <v>6.87</v>
      </c>
      <c r="EV529" s="17">
        <v>6.87</v>
      </c>
      <c r="EW529" s="17">
        <v>6.88</v>
      </c>
      <c r="EX529" s="17">
        <v>6.89</v>
      </c>
      <c r="EY529" s="17">
        <v>6.89</v>
      </c>
      <c r="EZ529" s="17">
        <v>6.89</v>
      </c>
      <c r="FA529" s="17">
        <v>6.88</v>
      </c>
      <c r="FB529" s="17">
        <v>6.88</v>
      </c>
      <c r="FC529" s="17">
        <v>6.88</v>
      </c>
      <c r="FD529" s="17">
        <v>6.89</v>
      </c>
      <c r="FE529" s="17">
        <v>6.89</v>
      </c>
      <c r="FF529" s="17">
        <v>6.89</v>
      </c>
      <c r="FG529" s="17">
        <v>6.89</v>
      </c>
      <c r="FH529" s="17">
        <v>6.89</v>
      </c>
      <c r="FI529" s="17">
        <v>6.9</v>
      </c>
      <c r="FJ529" s="17">
        <v>6.91</v>
      </c>
      <c r="FK529" s="17">
        <v>6.92</v>
      </c>
      <c r="FL529" s="17">
        <v>6.93</v>
      </c>
      <c r="FM529" s="17">
        <v>6.95</v>
      </c>
      <c r="FN529" s="17">
        <v>6.96</v>
      </c>
      <c r="FO529" s="17">
        <v>6.94</v>
      </c>
      <c r="FP529" s="17">
        <v>6.95</v>
      </c>
      <c r="FQ529" s="17">
        <v>6.94</v>
      </c>
      <c r="FR529" s="17">
        <v>6.93</v>
      </c>
      <c r="FS529" s="17">
        <v>6.92</v>
      </c>
      <c r="FT529" s="17">
        <v>6.93</v>
      </c>
      <c r="FU529" s="17">
        <v>6.92</v>
      </c>
      <c r="FV529" s="17">
        <v>6.91</v>
      </c>
      <c r="FW529" s="17">
        <v>6.93</v>
      </c>
      <c r="FX529" s="17">
        <v>6.94</v>
      </c>
      <c r="FY529" s="17">
        <v>6.93</v>
      </c>
      <c r="FZ529" s="17">
        <v>6.94</v>
      </c>
      <c r="GA529" s="17">
        <v>6.95</v>
      </c>
      <c r="GB529" s="17">
        <v>6.94</v>
      </c>
      <c r="GC529" s="17">
        <v>6.95</v>
      </c>
      <c r="GD529" s="17">
        <v>6.94</v>
      </c>
      <c r="GE529" s="17">
        <v>6.93</v>
      </c>
      <c r="GF529" s="17">
        <v>6.93</v>
      </c>
      <c r="GG529" s="17">
        <v>6.93</v>
      </c>
      <c r="GH529" s="17">
        <v>6.92</v>
      </c>
      <c r="GI529" s="17">
        <v>6.91</v>
      </c>
      <c r="GJ529" s="17">
        <v>6.92</v>
      </c>
      <c r="GK529" s="17">
        <v>6.92</v>
      </c>
      <c r="GL529" s="17">
        <v>6.92</v>
      </c>
      <c r="GM529" s="17">
        <v>6.92</v>
      </c>
      <c r="GN529" s="17">
        <v>6.92</v>
      </c>
      <c r="GO529" s="17">
        <v>6.93</v>
      </c>
      <c r="GP529" s="17">
        <v>6.92</v>
      </c>
      <c r="GQ529" s="17">
        <v>6.91</v>
      </c>
      <c r="GR529" s="17">
        <v>6.91</v>
      </c>
      <c r="GS529" s="17">
        <v>6.93</v>
      </c>
      <c r="GT529" s="17">
        <v>6.9</v>
      </c>
      <c r="GU529" s="17">
        <v>6.91</v>
      </c>
      <c r="GV529" s="17">
        <v>6.9</v>
      </c>
      <c r="GW529" s="17">
        <v>6.91</v>
      </c>
      <c r="GX529" s="17">
        <v>6.92</v>
      </c>
      <c r="GY529" s="17">
        <v>6.91</v>
      </c>
      <c r="GZ529" s="17">
        <v>6.92</v>
      </c>
      <c r="HA529" s="17">
        <v>6.91</v>
      </c>
      <c r="HB529" s="17">
        <v>6.92</v>
      </c>
      <c r="HC529" s="17">
        <v>6.92</v>
      </c>
      <c r="HD529" s="17">
        <v>6.93</v>
      </c>
      <c r="HE529" s="17">
        <v>6.93</v>
      </c>
      <c r="HF529" s="17">
        <v>6.93</v>
      </c>
      <c r="HG529" s="17">
        <v>6.92</v>
      </c>
      <c r="HH529" s="17">
        <v>6.93</v>
      </c>
      <c r="HI529" s="17">
        <v>6.92</v>
      </c>
      <c r="HJ529" s="17">
        <v>6.93</v>
      </c>
      <c r="HK529" s="17">
        <v>6.92</v>
      </c>
      <c r="HL529" s="17">
        <v>6.92</v>
      </c>
      <c r="HM529" s="17">
        <v>6.93</v>
      </c>
      <c r="HN529" s="17">
        <v>6.92</v>
      </c>
      <c r="HO529" s="17">
        <v>6.91</v>
      </c>
      <c r="HP529" s="17">
        <v>6.91</v>
      </c>
      <c r="HQ529" s="17">
        <v>6.91</v>
      </c>
      <c r="HR529" s="17">
        <v>6.91</v>
      </c>
      <c r="HS529" s="17">
        <v>6.9</v>
      </c>
      <c r="HT529" s="17">
        <v>6.91</v>
      </c>
      <c r="HU529" s="17">
        <v>6.91</v>
      </c>
      <c r="HV529" s="17">
        <v>6.91</v>
      </c>
      <c r="HW529" s="17">
        <v>6.91</v>
      </c>
      <c r="HX529" s="17">
        <v>6.91</v>
      </c>
      <c r="HY529" s="17">
        <v>6.92</v>
      </c>
      <c r="HZ529" s="17">
        <v>6.91</v>
      </c>
      <c r="IA529" s="17">
        <v>6.91</v>
      </c>
      <c r="IB529" s="17">
        <v>6.92</v>
      </c>
      <c r="IC529" s="17">
        <v>6.92</v>
      </c>
      <c r="ID529" s="17">
        <v>6.92</v>
      </c>
      <c r="IE529" s="17">
        <v>6.92</v>
      </c>
      <c r="IF529" s="17">
        <v>6.91</v>
      </c>
      <c r="IG529" s="17">
        <v>6.91</v>
      </c>
      <c r="IH529" s="17">
        <v>6.91</v>
      </c>
      <c r="II529" s="17">
        <v>6.91</v>
      </c>
      <c r="IJ529" s="17">
        <v>6.91</v>
      </c>
      <c r="IK529" s="17">
        <v>6.92</v>
      </c>
      <c r="IL529" s="17">
        <v>6.93</v>
      </c>
      <c r="IM529" s="17">
        <v>6.92</v>
      </c>
      <c r="IN529" s="17">
        <v>6.92</v>
      </c>
      <c r="IO529" s="17">
        <v>6.92</v>
      </c>
      <c r="IP529" s="17">
        <v>6.93</v>
      </c>
      <c r="IQ529" s="17">
        <v>6.93</v>
      </c>
      <c r="IR529" s="17">
        <v>6.92</v>
      </c>
      <c r="IS529" s="17">
        <v>6.91</v>
      </c>
      <c r="IT529" s="17">
        <v>6.91</v>
      </c>
      <c r="IU529" s="17">
        <v>6.92</v>
      </c>
      <c r="IV529" s="17">
        <v>6.91</v>
      </c>
      <c r="IW529" s="17">
        <v>6.91</v>
      </c>
      <c r="IX529" s="17">
        <v>6.9</v>
      </c>
      <c r="IY529" s="17">
        <v>6.91</v>
      </c>
    </row>
    <row r="530" spans="1:259" x14ac:dyDescent="0.15">
      <c r="A530" s="17" t="s">
        <v>4654</v>
      </c>
      <c r="B530" s="17" t="s">
        <v>4800</v>
      </c>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c r="AA530" s="26"/>
      <c r="AB530" s="17"/>
      <c r="AC530" s="26"/>
      <c r="AD530" s="26"/>
      <c r="AE530" s="17"/>
      <c r="AF530" s="17"/>
      <c r="AG530" s="17"/>
      <c r="AH530" s="17"/>
      <c r="AI530" s="17"/>
      <c r="AJ530" s="17"/>
      <c r="AK530" s="17"/>
      <c r="AL530" s="17"/>
      <c r="AM530" s="17"/>
      <c r="AN530" s="17"/>
      <c r="AO530" s="17"/>
      <c r="AP530" s="17"/>
      <c r="AQ530" s="17"/>
      <c r="AR530" s="17"/>
      <c r="AS530" s="17"/>
      <c r="AT530" s="17"/>
      <c r="AU530" s="17"/>
      <c r="AV530" s="17"/>
      <c r="AW530" s="17"/>
      <c r="AX530" s="17"/>
      <c r="AY530" s="17"/>
      <c r="AZ530" s="17"/>
      <c r="BA530" s="17"/>
      <c r="BB530" s="17"/>
      <c r="BC530" s="17"/>
      <c r="BD530" s="17"/>
      <c r="BE530" s="17"/>
      <c r="BF530" s="17"/>
      <c r="BG530" s="17"/>
      <c r="BH530" s="17"/>
      <c r="BI530" s="17"/>
      <c r="BJ530" s="26"/>
      <c r="BK530" s="17"/>
      <c r="BL530" s="17"/>
      <c r="BM530" s="17"/>
      <c r="BN530" s="17"/>
      <c r="BO530" s="17"/>
      <c r="BP530" s="17"/>
      <c r="BQ530" s="17"/>
      <c r="BR530" s="17"/>
      <c r="BS530" s="17"/>
      <c r="BT530" s="17"/>
      <c r="BU530" s="17"/>
      <c r="BV530" s="17"/>
      <c r="BW530" s="17"/>
      <c r="BX530" s="26"/>
      <c r="BY530" s="26"/>
      <c r="BZ530" s="26"/>
      <c r="CA530" s="26"/>
      <c r="CB530" s="26"/>
      <c r="CC530" s="17"/>
      <c r="CD530" s="17"/>
      <c r="CE530" s="17"/>
      <c r="CF530" s="17"/>
      <c r="CG530" s="17"/>
      <c r="CH530" s="17"/>
      <c r="CI530" s="17"/>
      <c r="CJ530" s="26"/>
      <c r="CK530" s="17"/>
      <c r="CL530" s="17"/>
      <c r="CM530" s="17"/>
      <c r="CN530" s="17"/>
      <c r="CO530" s="17"/>
      <c r="CP530" s="17"/>
      <c r="CQ530" s="17"/>
      <c r="CR530" s="17"/>
      <c r="CS530" s="17"/>
      <c r="CT530" s="17"/>
      <c r="CU530" s="17"/>
      <c r="CV530" s="17"/>
      <c r="CW530" s="17"/>
      <c r="CX530" s="17"/>
      <c r="CY530" s="26"/>
      <c r="CZ530" s="26"/>
      <c r="DA530" s="26"/>
      <c r="DB530" s="17"/>
      <c r="DC530" s="17"/>
      <c r="DD530" s="17"/>
      <c r="DE530" s="17"/>
      <c r="DF530" s="17"/>
      <c r="DG530" s="17"/>
      <c r="DH530" s="26"/>
      <c r="DI530" s="17"/>
      <c r="DJ530" s="17"/>
      <c r="DK530" s="17"/>
      <c r="DL530" s="17"/>
      <c r="DM530" s="17">
        <v>8.2799999999999994</v>
      </c>
      <c r="DN530" s="17">
        <v>8.2799999999999994</v>
      </c>
      <c r="DO530" s="17">
        <v>8.2799999999999994</v>
      </c>
      <c r="DP530" s="17">
        <v>8.2899999999999991</v>
      </c>
      <c r="DQ530" s="17">
        <v>8.3000000000000007</v>
      </c>
      <c r="DR530" s="17">
        <v>8.3000000000000007</v>
      </c>
      <c r="DS530" s="17">
        <v>8.2799999999999994</v>
      </c>
      <c r="DT530" s="17">
        <v>8.2899999999999991</v>
      </c>
      <c r="DU530" s="17">
        <v>8.2899999999999991</v>
      </c>
      <c r="DV530" s="17">
        <v>8.2899999999999991</v>
      </c>
      <c r="DW530" s="17">
        <v>8.2899999999999991</v>
      </c>
      <c r="DX530" s="17">
        <v>8.2899999999999991</v>
      </c>
      <c r="DY530" s="17">
        <v>8.2799999999999994</v>
      </c>
      <c r="DZ530" s="17">
        <v>8.2899999999999991</v>
      </c>
      <c r="EA530" s="17">
        <v>8.27</v>
      </c>
      <c r="EB530" s="17">
        <v>8.27</v>
      </c>
      <c r="EC530" s="17">
        <v>8.27</v>
      </c>
      <c r="ED530" s="17">
        <v>8.2799999999999994</v>
      </c>
      <c r="EE530" s="17">
        <v>8.2799999999999994</v>
      </c>
      <c r="EF530" s="17">
        <v>8.2799999999999994</v>
      </c>
      <c r="EG530" s="17">
        <v>8.2899999999999991</v>
      </c>
      <c r="EH530" s="17">
        <v>8.2899999999999991</v>
      </c>
      <c r="EI530" s="17">
        <v>8.2799999999999994</v>
      </c>
      <c r="EJ530" s="17">
        <v>8.2799999999999994</v>
      </c>
      <c r="EK530" s="17">
        <v>8.2799999999999994</v>
      </c>
      <c r="EL530" s="17">
        <v>8.2799999999999994</v>
      </c>
      <c r="EM530" s="17">
        <v>8.2899999999999991</v>
      </c>
      <c r="EN530" s="17">
        <v>8.27</v>
      </c>
      <c r="EO530" s="17">
        <v>8.2899999999999991</v>
      </c>
      <c r="EP530" s="17">
        <v>8.2899999999999991</v>
      </c>
      <c r="EQ530" s="17">
        <v>8.2799999999999994</v>
      </c>
      <c r="ER530" s="17">
        <v>8.2799999999999994</v>
      </c>
      <c r="ES530" s="17">
        <v>8.2799999999999994</v>
      </c>
      <c r="ET530" s="17">
        <v>8.2799999999999994</v>
      </c>
      <c r="EU530" s="17">
        <v>8.2799999999999994</v>
      </c>
      <c r="EV530" s="17">
        <v>8.2899999999999991</v>
      </c>
      <c r="EW530" s="17">
        <v>8.2899999999999991</v>
      </c>
      <c r="EX530" s="17">
        <v>8.2899999999999991</v>
      </c>
      <c r="EY530" s="17">
        <v>8.2899999999999991</v>
      </c>
      <c r="EZ530" s="17">
        <v>8.2799999999999994</v>
      </c>
      <c r="FA530" s="17">
        <v>8.2799999999999994</v>
      </c>
      <c r="FB530" s="17">
        <v>8.2799999999999994</v>
      </c>
      <c r="FC530" s="17">
        <v>8.27</v>
      </c>
      <c r="FD530" s="17">
        <v>8.2799999999999994</v>
      </c>
      <c r="FE530" s="17">
        <v>8.2799999999999994</v>
      </c>
      <c r="FF530" s="17">
        <v>8.27</v>
      </c>
      <c r="FG530" s="17">
        <v>8.2899999999999991</v>
      </c>
      <c r="FH530" s="17">
        <v>8.2899999999999991</v>
      </c>
      <c r="FI530" s="17">
        <v>8.2799999999999994</v>
      </c>
      <c r="FJ530" s="17">
        <v>8.2899999999999991</v>
      </c>
      <c r="FK530" s="17">
        <v>8.2899999999999991</v>
      </c>
      <c r="FL530" s="17">
        <v>8.2899999999999991</v>
      </c>
      <c r="FM530" s="17">
        <v>8.2899999999999991</v>
      </c>
      <c r="FN530" s="17">
        <v>8.3000000000000007</v>
      </c>
      <c r="FO530" s="17">
        <v>8.2899999999999991</v>
      </c>
      <c r="FP530" s="17">
        <v>8.2899999999999991</v>
      </c>
      <c r="FQ530" s="17">
        <v>8.2799999999999994</v>
      </c>
      <c r="FR530" s="17">
        <v>8.2899999999999991</v>
      </c>
      <c r="FS530" s="17">
        <v>8.2799999999999994</v>
      </c>
      <c r="FT530" s="17">
        <v>8.3000000000000007</v>
      </c>
      <c r="FU530" s="17">
        <v>8.3000000000000007</v>
      </c>
      <c r="FV530" s="17">
        <v>8.2899999999999991</v>
      </c>
      <c r="FW530" s="17">
        <v>8.27</v>
      </c>
      <c r="FX530" s="17">
        <v>8.2899999999999991</v>
      </c>
      <c r="FY530" s="17">
        <v>8.3000000000000007</v>
      </c>
      <c r="FZ530" s="17">
        <v>8.2799999999999994</v>
      </c>
      <c r="GA530" s="17">
        <v>8.27</v>
      </c>
      <c r="GB530" s="17">
        <v>8.2899999999999991</v>
      </c>
      <c r="GC530" s="17">
        <v>8.2799999999999994</v>
      </c>
      <c r="GD530" s="17">
        <v>8.2899999999999991</v>
      </c>
      <c r="GE530" s="17">
        <v>8.2799999999999994</v>
      </c>
      <c r="GF530" s="17">
        <v>8.2799999999999994</v>
      </c>
      <c r="GG530" s="17">
        <v>8.2899999999999991</v>
      </c>
      <c r="GH530" s="17">
        <v>8.3000000000000007</v>
      </c>
      <c r="GI530" s="17">
        <v>8.3000000000000007</v>
      </c>
      <c r="GJ530" s="17">
        <v>8.2899999999999991</v>
      </c>
      <c r="GK530" s="17">
        <v>8.2899999999999991</v>
      </c>
      <c r="GL530" s="17">
        <v>8.2799999999999994</v>
      </c>
      <c r="GM530" s="17">
        <v>8.2799999999999994</v>
      </c>
      <c r="GN530" s="17">
        <v>8.2899999999999991</v>
      </c>
      <c r="GO530" s="17">
        <v>8.2799999999999994</v>
      </c>
      <c r="GP530" s="17">
        <v>8.2799999999999994</v>
      </c>
      <c r="GQ530" s="17">
        <v>8.2799999999999994</v>
      </c>
      <c r="GR530" s="17">
        <v>8.2899999999999991</v>
      </c>
      <c r="GS530" s="17">
        <v>8.2899999999999991</v>
      </c>
      <c r="GT530" s="17">
        <v>8.3000000000000007</v>
      </c>
      <c r="GU530" s="17">
        <v>8.3000000000000007</v>
      </c>
      <c r="GV530" s="17">
        <v>8.2799999999999994</v>
      </c>
      <c r="GW530" s="17">
        <v>8.2799999999999994</v>
      </c>
      <c r="GX530" s="17">
        <v>8.2899999999999991</v>
      </c>
      <c r="GY530" s="17">
        <v>8.2799999999999994</v>
      </c>
      <c r="GZ530" s="17">
        <v>8.2799999999999994</v>
      </c>
      <c r="HA530" s="17">
        <v>8.2799999999999994</v>
      </c>
      <c r="HB530" s="17">
        <v>8.2799999999999994</v>
      </c>
      <c r="HC530" s="17">
        <v>8.2799999999999994</v>
      </c>
      <c r="HD530" s="17">
        <v>8.27</v>
      </c>
      <c r="HE530" s="17">
        <v>8.27</v>
      </c>
      <c r="HF530" s="17">
        <v>8.27</v>
      </c>
      <c r="HG530" s="17">
        <v>8.24</v>
      </c>
      <c r="HH530" s="17">
        <v>8.24</v>
      </c>
      <c r="HI530" s="17">
        <v>8.24</v>
      </c>
      <c r="HJ530" s="17">
        <v>8.24</v>
      </c>
      <c r="HK530" s="17">
        <v>8.24</v>
      </c>
      <c r="HL530" s="17">
        <v>8.23</v>
      </c>
      <c r="HM530" s="17">
        <v>8.23</v>
      </c>
      <c r="HN530" s="17">
        <v>8.2200000000000006</v>
      </c>
      <c r="HO530" s="17">
        <v>8.2200000000000006</v>
      </c>
      <c r="HP530" s="17">
        <v>8.2200000000000006</v>
      </c>
      <c r="HQ530" s="17">
        <v>8.2200000000000006</v>
      </c>
      <c r="HR530" s="17">
        <v>8.2200000000000006</v>
      </c>
      <c r="HS530" s="17">
        <v>8.25</v>
      </c>
      <c r="HT530" s="17">
        <v>8.24</v>
      </c>
      <c r="HU530" s="17">
        <v>8.25</v>
      </c>
      <c r="HV530" s="17">
        <v>8.26</v>
      </c>
      <c r="HW530" s="17">
        <v>8.25</v>
      </c>
      <c r="HX530" s="17">
        <v>8.24</v>
      </c>
      <c r="HY530" s="17">
        <v>8.26</v>
      </c>
      <c r="HZ530" s="17">
        <v>8.24</v>
      </c>
      <c r="IA530" s="17">
        <v>8.24</v>
      </c>
      <c r="IB530" s="17">
        <v>8.23</v>
      </c>
      <c r="IC530" s="17">
        <v>8.24</v>
      </c>
      <c r="ID530" s="17">
        <v>8.24</v>
      </c>
      <c r="IE530" s="17">
        <v>8.24</v>
      </c>
      <c r="IF530" s="17">
        <v>8.23</v>
      </c>
      <c r="IG530" s="17">
        <v>8.24</v>
      </c>
      <c r="IH530" s="17">
        <v>8.23</v>
      </c>
      <c r="II530" s="17">
        <v>8.23</v>
      </c>
      <c r="IJ530" s="17">
        <v>8.23</v>
      </c>
      <c r="IK530" s="17">
        <v>8.24</v>
      </c>
      <c r="IL530" s="17">
        <v>8.23</v>
      </c>
      <c r="IM530" s="17">
        <v>8.24</v>
      </c>
      <c r="IN530" s="17">
        <v>8.24</v>
      </c>
      <c r="IO530" s="17">
        <v>8.23</v>
      </c>
      <c r="IP530" s="17">
        <v>8.23</v>
      </c>
      <c r="IQ530" s="17">
        <v>8.23</v>
      </c>
      <c r="IR530" s="17">
        <v>8.24</v>
      </c>
      <c r="IS530" s="17">
        <v>8.24</v>
      </c>
      <c r="IT530" s="17">
        <v>8.23</v>
      </c>
      <c r="IU530" s="17">
        <v>8.23</v>
      </c>
      <c r="IV530" s="17">
        <v>8.23</v>
      </c>
      <c r="IW530" s="17">
        <v>8.23</v>
      </c>
      <c r="IX530" s="17">
        <v>8.23</v>
      </c>
      <c r="IY530" s="17">
        <v>8.24</v>
      </c>
    </row>
    <row r="531" spans="1:259" x14ac:dyDescent="0.15">
      <c r="A531" s="17" t="s">
        <v>3284</v>
      </c>
      <c r="B531" s="17" t="s">
        <v>3285</v>
      </c>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c r="AA531" s="26"/>
      <c r="AB531" s="17"/>
      <c r="AC531" s="26"/>
      <c r="AD531" s="26"/>
      <c r="AE531" s="17"/>
      <c r="AF531" s="17"/>
      <c r="AG531" s="17"/>
      <c r="AH531" s="17"/>
      <c r="AI531" s="17"/>
      <c r="AJ531" s="17"/>
      <c r="AK531" s="17"/>
      <c r="AL531" s="17"/>
      <c r="AM531" s="17"/>
      <c r="AN531" s="17"/>
      <c r="AO531" s="17"/>
      <c r="AP531" s="17"/>
      <c r="AQ531" s="17"/>
      <c r="AR531" s="17"/>
      <c r="AS531" s="17"/>
      <c r="AT531" s="17"/>
      <c r="AU531" s="17"/>
      <c r="AV531" s="17"/>
      <c r="AW531" s="17"/>
      <c r="AX531" s="17"/>
      <c r="AY531" s="17"/>
      <c r="AZ531" s="17"/>
      <c r="BA531" s="17"/>
      <c r="BB531" s="17"/>
      <c r="BC531" s="17"/>
      <c r="BD531" s="17"/>
      <c r="BE531" s="17"/>
      <c r="BF531" s="17"/>
      <c r="BG531" s="17"/>
      <c r="BH531" s="17"/>
      <c r="BI531" s="17"/>
      <c r="BJ531" s="26"/>
      <c r="BK531" s="17"/>
      <c r="BL531" s="17"/>
      <c r="BM531" s="17"/>
      <c r="BN531" s="17"/>
      <c r="BO531" s="17"/>
      <c r="BP531" s="17"/>
      <c r="BQ531" s="17"/>
      <c r="BR531" s="17"/>
      <c r="BS531" s="17"/>
      <c r="BT531" s="17"/>
      <c r="BU531" s="17"/>
      <c r="BV531" s="17"/>
      <c r="BW531" s="17"/>
      <c r="BX531" s="26"/>
      <c r="BY531" s="26"/>
      <c r="BZ531" s="26"/>
      <c r="CA531" s="26"/>
      <c r="CB531" s="26"/>
      <c r="CC531" s="17"/>
      <c r="CD531" s="17"/>
      <c r="CE531" s="17"/>
      <c r="CF531" s="17"/>
      <c r="CG531" s="17"/>
      <c r="CH531" s="17"/>
      <c r="CI531" s="17"/>
      <c r="CJ531" s="26"/>
      <c r="CK531" s="17"/>
      <c r="CL531" s="17"/>
      <c r="CM531" s="17"/>
      <c r="CN531" s="17"/>
      <c r="CO531" s="17"/>
      <c r="CP531" s="17"/>
      <c r="CQ531" s="17"/>
      <c r="CR531" s="17"/>
      <c r="CS531" s="17"/>
      <c r="CT531" s="17"/>
      <c r="CU531" s="17"/>
      <c r="CV531" s="17"/>
      <c r="CW531" s="17"/>
      <c r="CX531" s="17"/>
      <c r="CY531" s="26"/>
      <c r="CZ531" s="26"/>
      <c r="DA531" s="26"/>
      <c r="DB531" s="17"/>
      <c r="DC531" s="17"/>
      <c r="DD531" s="17"/>
      <c r="DE531" s="17"/>
      <c r="DF531" s="17"/>
      <c r="DG531" s="17"/>
      <c r="DH531" s="26"/>
      <c r="DI531" s="17"/>
      <c r="DJ531" s="17"/>
      <c r="DK531" s="17"/>
      <c r="DL531" s="17"/>
      <c r="DM531" s="17">
        <v>14.47</v>
      </c>
      <c r="DN531" s="17">
        <v>14.47</v>
      </c>
      <c r="DO531" s="17">
        <v>14.46</v>
      </c>
      <c r="DP531" s="17">
        <v>14.45</v>
      </c>
      <c r="DQ531" s="17">
        <v>14.45</v>
      </c>
      <c r="DR531" s="17">
        <v>14.44</v>
      </c>
      <c r="DS531" s="17">
        <v>14.45</v>
      </c>
      <c r="DT531" s="17">
        <v>14.44</v>
      </c>
      <c r="DU531" s="17">
        <v>14.41</v>
      </c>
      <c r="DV531" s="17">
        <v>14.42</v>
      </c>
      <c r="DW531" s="17">
        <v>14.42</v>
      </c>
      <c r="DX531" s="17">
        <v>14.43</v>
      </c>
      <c r="DY531" s="17">
        <v>14.43</v>
      </c>
      <c r="DZ531" s="17">
        <v>14.45</v>
      </c>
      <c r="EA531" s="17">
        <v>14.45</v>
      </c>
      <c r="EB531" s="17">
        <v>14.46</v>
      </c>
      <c r="EC531" s="17">
        <v>14.49</v>
      </c>
      <c r="ED531" s="17">
        <v>14.51</v>
      </c>
      <c r="EE531" s="17">
        <v>14.53</v>
      </c>
      <c r="EF531" s="17">
        <v>14.54</v>
      </c>
      <c r="EG531" s="17">
        <v>14.55</v>
      </c>
      <c r="EH531" s="17">
        <v>14.55</v>
      </c>
      <c r="EI531" s="17">
        <v>14.62</v>
      </c>
      <c r="EJ531" s="17">
        <v>14.75</v>
      </c>
      <c r="EK531" s="17">
        <v>14.7</v>
      </c>
      <c r="EL531" s="17">
        <v>14.77</v>
      </c>
      <c r="EM531" s="17">
        <v>14.77</v>
      </c>
      <c r="EN531" s="17">
        <v>14.74</v>
      </c>
      <c r="EO531" s="17">
        <v>14.75</v>
      </c>
      <c r="EP531" s="17">
        <v>14.75</v>
      </c>
      <c r="EQ531" s="17">
        <v>14.78</v>
      </c>
      <c r="ER531" s="17">
        <v>14.79</v>
      </c>
      <c r="ES531" s="17">
        <v>14.81</v>
      </c>
      <c r="ET531" s="17">
        <v>14.8</v>
      </c>
      <c r="EU531" s="17">
        <v>14.77</v>
      </c>
      <c r="EV531" s="17">
        <v>14.75</v>
      </c>
      <c r="EW531" s="17">
        <v>14.73</v>
      </c>
      <c r="EX531" s="17">
        <v>14.71</v>
      </c>
      <c r="EY531" s="17">
        <v>14.7</v>
      </c>
      <c r="EZ531" s="17">
        <v>14.7</v>
      </c>
      <c r="FA531" s="17">
        <v>14.68</v>
      </c>
      <c r="FB531" s="17">
        <v>14.7</v>
      </c>
      <c r="FC531" s="17">
        <v>14.73</v>
      </c>
      <c r="FD531" s="17">
        <v>14.73</v>
      </c>
      <c r="FE531" s="17">
        <v>14.76</v>
      </c>
      <c r="FF531" s="17">
        <v>14.8</v>
      </c>
      <c r="FG531" s="17">
        <v>14.83</v>
      </c>
      <c r="FH531" s="17">
        <v>14.84</v>
      </c>
      <c r="FI531" s="17">
        <v>14.78</v>
      </c>
      <c r="FJ531" s="17">
        <v>14.75</v>
      </c>
      <c r="FK531" s="17">
        <v>14.8</v>
      </c>
      <c r="FL531" s="17">
        <v>14.81</v>
      </c>
      <c r="FM531" s="17">
        <v>14.79</v>
      </c>
      <c r="FN531" s="17">
        <v>14.75</v>
      </c>
      <c r="FO531" s="17">
        <v>14.76</v>
      </c>
      <c r="FP531" s="17">
        <v>14.75</v>
      </c>
      <c r="FQ531" s="17">
        <v>14.77</v>
      </c>
      <c r="FR531" s="17">
        <v>14.77</v>
      </c>
      <c r="FS531" s="17">
        <v>14.74</v>
      </c>
      <c r="FT531" s="17">
        <v>14.74</v>
      </c>
      <c r="FU531" s="17">
        <v>14.73</v>
      </c>
      <c r="FV531" s="17">
        <v>14.71</v>
      </c>
      <c r="FW531" s="17">
        <v>14.71</v>
      </c>
      <c r="FX531" s="17">
        <v>14.7</v>
      </c>
      <c r="FY531" s="17">
        <v>14.7</v>
      </c>
      <c r="FZ531" s="17">
        <v>14.7</v>
      </c>
      <c r="GA531" s="17">
        <v>14.7</v>
      </c>
      <c r="GB531" s="17">
        <v>14.69</v>
      </c>
      <c r="GC531" s="17">
        <v>14.7</v>
      </c>
      <c r="GD531" s="17">
        <v>14.7</v>
      </c>
      <c r="GE531" s="17">
        <v>14.71</v>
      </c>
      <c r="GF531" s="17">
        <v>14.71</v>
      </c>
      <c r="GG531" s="17">
        <v>14.71</v>
      </c>
      <c r="GH531" s="17">
        <v>14.67</v>
      </c>
      <c r="GI531" s="17">
        <v>14.63</v>
      </c>
      <c r="GJ531" s="17">
        <v>14.63</v>
      </c>
      <c r="GK531" s="17">
        <v>14.65</v>
      </c>
      <c r="GL531" s="17">
        <v>14.7</v>
      </c>
      <c r="GM531" s="17">
        <v>14.66</v>
      </c>
      <c r="GN531" s="17">
        <v>14.69</v>
      </c>
      <c r="GO531" s="17">
        <v>14.7</v>
      </c>
      <c r="GP531" s="17">
        <v>14.7</v>
      </c>
      <c r="GQ531" s="17">
        <v>14.69</v>
      </c>
      <c r="GR531" s="17">
        <v>14.69</v>
      </c>
      <c r="GS531" s="17">
        <v>14.69</v>
      </c>
      <c r="GT531" s="17">
        <v>14.69</v>
      </c>
      <c r="GU531" s="17">
        <v>14.71</v>
      </c>
      <c r="GV531" s="17">
        <v>14.73</v>
      </c>
      <c r="GW531" s="17">
        <v>14.78</v>
      </c>
      <c r="GX531" s="17">
        <v>14.82</v>
      </c>
      <c r="GY531" s="17">
        <v>14.87</v>
      </c>
      <c r="GZ531" s="17">
        <v>14.86</v>
      </c>
      <c r="HA531" s="17">
        <v>14.83</v>
      </c>
      <c r="HB531" s="17">
        <v>14.81</v>
      </c>
      <c r="HC531" s="17">
        <v>14.81</v>
      </c>
      <c r="HD531" s="17">
        <v>14.82</v>
      </c>
      <c r="HE531" s="17">
        <v>14.81</v>
      </c>
      <c r="HF531" s="17">
        <v>14.8</v>
      </c>
      <c r="HG531" s="17">
        <v>14.77</v>
      </c>
      <c r="HH531" s="17">
        <v>14.74</v>
      </c>
      <c r="HI531" s="17">
        <v>14.75</v>
      </c>
      <c r="HJ531" s="17">
        <v>14.74</v>
      </c>
      <c r="HK531" s="17">
        <v>14.74</v>
      </c>
      <c r="HL531" s="17">
        <v>14.72</v>
      </c>
      <c r="HM531" s="17">
        <v>14.71</v>
      </c>
      <c r="HN531" s="17">
        <v>14.72</v>
      </c>
      <c r="HO531" s="17">
        <v>14.72</v>
      </c>
      <c r="HP531" s="17">
        <v>14.71</v>
      </c>
      <c r="HQ531" s="17">
        <v>14.7</v>
      </c>
      <c r="HR531" s="17">
        <v>14.65</v>
      </c>
      <c r="HS531" s="17">
        <v>14.68</v>
      </c>
      <c r="HT531" s="17">
        <v>14.69</v>
      </c>
      <c r="HU531" s="17">
        <v>14.73</v>
      </c>
      <c r="HV531" s="17">
        <v>14.72</v>
      </c>
      <c r="HW531" s="17">
        <v>14.7</v>
      </c>
      <c r="HX531" s="17">
        <v>14.72</v>
      </c>
      <c r="HY531" s="17">
        <v>14.78</v>
      </c>
      <c r="HZ531" s="17">
        <v>14.76</v>
      </c>
      <c r="IA531" s="17">
        <v>14.71</v>
      </c>
      <c r="IB531" s="17">
        <v>14.72</v>
      </c>
      <c r="IC531" s="17">
        <v>14.69</v>
      </c>
      <c r="ID531" s="17">
        <v>14.68</v>
      </c>
      <c r="IE531" s="17">
        <v>14.67</v>
      </c>
      <c r="IF531" s="17">
        <v>14.68</v>
      </c>
      <c r="IG531" s="17">
        <v>14.67</v>
      </c>
      <c r="IH531" s="17">
        <v>14.69</v>
      </c>
      <c r="II531" s="17">
        <v>14.68</v>
      </c>
      <c r="IJ531" s="17">
        <v>14.66</v>
      </c>
      <c r="IK531" s="17">
        <v>14.67</v>
      </c>
      <c r="IL531" s="17">
        <v>14.66</v>
      </c>
      <c r="IM531" s="17">
        <v>14.6</v>
      </c>
      <c r="IN531" s="17">
        <v>14.5</v>
      </c>
      <c r="IO531" s="17">
        <v>14.54</v>
      </c>
      <c r="IP531" s="17">
        <v>14.57</v>
      </c>
      <c r="IQ531" s="17">
        <v>14.55</v>
      </c>
      <c r="IR531" s="17">
        <v>14.52</v>
      </c>
      <c r="IS531" s="17">
        <v>14.46</v>
      </c>
      <c r="IT531" s="17">
        <v>14.49</v>
      </c>
      <c r="IU531" s="17">
        <v>14.48</v>
      </c>
      <c r="IV531" s="17">
        <v>14.48</v>
      </c>
      <c r="IW531" s="17">
        <v>14.48</v>
      </c>
      <c r="IX531" s="17">
        <v>14.48</v>
      </c>
      <c r="IY531" s="17">
        <v>14.48</v>
      </c>
    </row>
    <row r="532" spans="1:259" x14ac:dyDescent="0.15">
      <c r="A532" s="17" t="s">
        <v>3268</v>
      </c>
      <c r="B532" s="17" t="s">
        <v>3269</v>
      </c>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c r="AA532" s="26"/>
      <c r="AB532" s="17"/>
      <c r="AC532" s="26"/>
      <c r="AD532" s="26"/>
      <c r="AE532" s="17"/>
      <c r="AF532" s="17"/>
      <c r="AG532" s="17"/>
      <c r="AH532" s="17"/>
      <c r="AI532" s="17"/>
      <c r="AJ532" s="17"/>
      <c r="AK532" s="17"/>
      <c r="AL532" s="17"/>
      <c r="AM532" s="17"/>
      <c r="AN532" s="17"/>
      <c r="AO532" s="17"/>
      <c r="AP532" s="17"/>
      <c r="AQ532" s="17"/>
      <c r="AR532" s="17"/>
      <c r="AS532" s="17"/>
      <c r="AT532" s="17"/>
      <c r="AU532" s="17"/>
      <c r="AV532" s="17"/>
      <c r="AW532" s="17"/>
      <c r="AX532" s="17"/>
      <c r="AY532" s="17"/>
      <c r="AZ532" s="17"/>
      <c r="BA532" s="17"/>
      <c r="BB532" s="17"/>
      <c r="BC532" s="17"/>
      <c r="BD532" s="17"/>
      <c r="BE532" s="17"/>
      <c r="BF532" s="17"/>
      <c r="BG532" s="17"/>
      <c r="BH532" s="17"/>
      <c r="BI532" s="17"/>
      <c r="BJ532" s="26"/>
      <c r="BK532" s="17"/>
      <c r="BL532" s="17"/>
      <c r="BM532" s="17"/>
      <c r="BN532" s="17"/>
      <c r="BO532" s="17"/>
      <c r="BP532" s="17"/>
      <c r="BQ532" s="17"/>
      <c r="BR532" s="17"/>
      <c r="BS532" s="17"/>
      <c r="BT532" s="17"/>
      <c r="BU532" s="17"/>
      <c r="BV532" s="17"/>
      <c r="BW532" s="17"/>
      <c r="BX532" s="26"/>
      <c r="BY532" s="26"/>
      <c r="BZ532" s="26"/>
      <c r="CA532" s="26"/>
      <c r="CB532" s="26"/>
      <c r="CC532" s="17"/>
      <c r="CD532" s="17"/>
      <c r="CE532" s="17"/>
      <c r="CF532" s="17"/>
      <c r="CG532" s="17"/>
      <c r="CH532" s="17"/>
      <c r="CI532" s="17"/>
      <c r="CJ532" s="26"/>
      <c r="CK532" s="17"/>
      <c r="CL532" s="17"/>
      <c r="CM532" s="17"/>
      <c r="CN532" s="17"/>
      <c r="CO532" s="17"/>
      <c r="CP532" s="17"/>
      <c r="CQ532" s="17"/>
      <c r="CR532" s="17"/>
      <c r="CS532" s="17"/>
      <c r="CT532" s="17"/>
      <c r="CU532" s="17"/>
      <c r="CV532" s="17"/>
      <c r="CW532" s="17"/>
      <c r="CX532" s="17"/>
      <c r="CY532" s="26"/>
      <c r="CZ532" s="26"/>
      <c r="DA532" s="26"/>
      <c r="DB532" s="17"/>
      <c r="DC532" s="17"/>
      <c r="DD532" s="17"/>
      <c r="DE532" s="17"/>
      <c r="DF532" s="17"/>
      <c r="DG532" s="17"/>
      <c r="DH532" s="26"/>
      <c r="DI532" s="17"/>
      <c r="DJ532" s="17"/>
      <c r="DK532" s="17"/>
      <c r="DL532" s="17"/>
      <c r="DM532" s="17">
        <v>10.51</v>
      </c>
      <c r="DN532" s="17">
        <v>10.52</v>
      </c>
      <c r="DO532" s="17">
        <v>10.5</v>
      </c>
      <c r="DP532" s="17">
        <v>10.51</v>
      </c>
      <c r="DQ532" s="17">
        <v>10.51</v>
      </c>
      <c r="DR532" s="17">
        <v>10.53</v>
      </c>
      <c r="DS532" s="17">
        <v>10.53</v>
      </c>
      <c r="DT532" s="17">
        <v>10.53</v>
      </c>
      <c r="DU532" s="17">
        <v>10.53</v>
      </c>
      <c r="DV532" s="17">
        <v>10.52</v>
      </c>
      <c r="DW532" s="17">
        <v>10.51</v>
      </c>
      <c r="DX532" s="17">
        <v>10.51</v>
      </c>
      <c r="DY532" s="17">
        <v>10.51</v>
      </c>
      <c r="DZ532" s="17">
        <v>10.51</v>
      </c>
      <c r="EA532" s="17">
        <v>10.52</v>
      </c>
      <c r="EB532" s="17">
        <v>10.5</v>
      </c>
      <c r="EC532" s="17">
        <v>10.51</v>
      </c>
      <c r="ED532" s="17">
        <v>10.51</v>
      </c>
      <c r="EE532" s="17">
        <v>10.51</v>
      </c>
      <c r="EF532" s="17">
        <v>10.52</v>
      </c>
      <c r="EG532" s="17">
        <v>10.53</v>
      </c>
      <c r="EH532" s="17">
        <v>10.53</v>
      </c>
      <c r="EI532" s="17">
        <v>10.53</v>
      </c>
      <c r="EJ532" s="17">
        <v>10.51</v>
      </c>
      <c r="EK532" s="17">
        <v>10.53</v>
      </c>
      <c r="EL532" s="17">
        <v>10.52</v>
      </c>
      <c r="EM532" s="17">
        <v>10.53</v>
      </c>
      <c r="EN532" s="17">
        <v>10.54</v>
      </c>
      <c r="EO532" s="17">
        <v>10.54</v>
      </c>
      <c r="EP532" s="17">
        <v>10.53</v>
      </c>
      <c r="EQ532" s="17">
        <v>10.54</v>
      </c>
      <c r="ER532" s="17">
        <v>10.54</v>
      </c>
      <c r="ES532" s="17">
        <v>10.54</v>
      </c>
      <c r="ET532" s="17">
        <v>10.56</v>
      </c>
      <c r="EU532" s="17">
        <v>10.56</v>
      </c>
      <c r="EV532" s="17">
        <v>10.56</v>
      </c>
      <c r="EW532" s="17">
        <v>10.54</v>
      </c>
      <c r="EX532" s="17">
        <v>10.55</v>
      </c>
      <c r="EY532" s="17">
        <v>10.54</v>
      </c>
      <c r="EZ532" s="17">
        <v>10.56</v>
      </c>
      <c r="FA532" s="17">
        <v>10.56</v>
      </c>
      <c r="FB532" s="17">
        <v>10.57</v>
      </c>
      <c r="FC532" s="17">
        <v>10.58</v>
      </c>
      <c r="FD532" s="17">
        <v>10.58</v>
      </c>
      <c r="FE532" s="17">
        <v>10.6</v>
      </c>
      <c r="FF532" s="17">
        <v>10.61</v>
      </c>
      <c r="FG532" s="17">
        <v>10.6</v>
      </c>
      <c r="FH532" s="17">
        <v>10.62</v>
      </c>
      <c r="FI532" s="17">
        <v>10.63</v>
      </c>
      <c r="FJ532" s="17">
        <v>10.62</v>
      </c>
      <c r="FK532" s="17">
        <v>10.61</v>
      </c>
      <c r="FL532" s="17">
        <v>10.59</v>
      </c>
      <c r="FM532" s="17">
        <v>10.61</v>
      </c>
      <c r="FN532" s="17">
        <v>10.62</v>
      </c>
      <c r="FO532" s="17">
        <v>10.61</v>
      </c>
      <c r="FP532" s="17">
        <v>10.61</v>
      </c>
      <c r="FQ532" s="17">
        <v>10.61</v>
      </c>
      <c r="FR532" s="17">
        <v>10.6</v>
      </c>
      <c r="FS532" s="17">
        <v>10.6</v>
      </c>
      <c r="FT532" s="17">
        <v>10.6</v>
      </c>
      <c r="FU532" s="17">
        <v>10.57</v>
      </c>
      <c r="FV532" s="17">
        <v>10.57</v>
      </c>
      <c r="FW532" s="17">
        <v>10.56</v>
      </c>
      <c r="FX532" s="17">
        <v>10.56</v>
      </c>
      <c r="FY532" s="17">
        <v>10.58</v>
      </c>
      <c r="FZ532" s="17">
        <v>10.57</v>
      </c>
      <c r="GA532" s="17">
        <v>10.58</v>
      </c>
      <c r="GB532" s="17">
        <v>10.6</v>
      </c>
      <c r="GC532" s="17">
        <v>10.6</v>
      </c>
      <c r="GD532" s="17">
        <v>10.59</v>
      </c>
      <c r="GE532" s="17">
        <v>10.6</v>
      </c>
      <c r="GF532" s="17">
        <v>10.58</v>
      </c>
      <c r="GG532" s="17">
        <v>10.57</v>
      </c>
      <c r="GH532" s="17">
        <v>10.57</v>
      </c>
      <c r="GI532" s="17">
        <v>10.58</v>
      </c>
      <c r="GJ532" s="17">
        <v>10.59</v>
      </c>
      <c r="GK532" s="17">
        <v>10.57</v>
      </c>
      <c r="GL532" s="17">
        <v>10.57</v>
      </c>
      <c r="GM532" s="17">
        <v>10.57</v>
      </c>
      <c r="GN532" s="17">
        <v>10.57</v>
      </c>
      <c r="GO532" s="17">
        <v>10.56</v>
      </c>
      <c r="GP532" s="17">
        <v>10.57</v>
      </c>
      <c r="GQ532" s="17">
        <v>10.57</v>
      </c>
      <c r="GR532" s="17">
        <v>10.55</v>
      </c>
      <c r="GS532" s="17">
        <v>10.55</v>
      </c>
      <c r="GT532" s="17">
        <v>10.54</v>
      </c>
      <c r="GU532" s="17">
        <v>10.55</v>
      </c>
      <c r="GV532" s="17">
        <v>10.54</v>
      </c>
      <c r="GW532" s="17">
        <v>10.54</v>
      </c>
      <c r="GX532" s="17">
        <v>10.54</v>
      </c>
      <c r="GY532" s="17">
        <v>10.55</v>
      </c>
      <c r="GZ532" s="17">
        <v>10.54</v>
      </c>
      <c r="HA532" s="17">
        <v>10.54</v>
      </c>
      <c r="HB532" s="17">
        <v>10.55</v>
      </c>
      <c r="HC532" s="17">
        <v>10.55</v>
      </c>
      <c r="HD532" s="17">
        <v>10.55</v>
      </c>
      <c r="HE532" s="17">
        <v>10.54</v>
      </c>
      <c r="HF532" s="17">
        <v>10.53</v>
      </c>
      <c r="HG532" s="17">
        <v>10.53</v>
      </c>
      <c r="HH532" s="17">
        <v>10.52</v>
      </c>
      <c r="HI532" s="17">
        <v>10.5</v>
      </c>
      <c r="HJ532" s="17">
        <v>10.52</v>
      </c>
      <c r="HK532" s="17">
        <v>10.51</v>
      </c>
      <c r="HL532" s="17">
        <v>10.51</v>
      </c>
      <c r="HM532" s="17">
        <v>10.51</v>
      </c>
      <c r="HN532" s="17">
        <v>10.52</v>
      </c>
      <c r="HO532" s="17">
        <v>10.51</v>
      </c>
      <c r="HP532" s="17">
        <v>10.5</v>
      </c>
      <c r="HQ532" s="17">
        <v>10.5</v>
      </c>
      <c r="HR532" s="17">
        <v>10.49</v>
      </c>
      <c r="HS532" s="17">
        <v>10.5</v>
      </c>
      <c r="HT532" s="17">
        <v>10.52</v>
      </c>
      <c r="HU532" s="17">
        <v>10.53</v>
      </c>
      <c r="HV532" s="17">
        <v>10.53</v>
      </c>
      <c r="HW532" s="17">
        <v>10.52</v>
      </c>
      <c r="HX532" s="17">
        <v>10.52</v>
      </c>
      <c r="HY532" s="17">
        <v>10.52</v>
      </c>
      <c r="HZ532" s="17">
        <v>10.52</v>
      </c>
      <c r="IA532" s="17">
        <v>10.52</v>
      </c>
      <c r="IB532" s="17">
        <v>10.51</v>
      </c>
      <c r="IC532" s="17">
        <v>10.51</v>
      </c>
      <c r="ID532" s="17">
        <v>10.5</v>
      </c>
      <c r="IE532" s="17">
        <v>10.5</v>
      </c>
      <c r="IF532" s="17">
        <v>10.51</v>
      </c>
      <c r="IG532" s="17">
        <v>10.5</v>
      </c>
      <c r="IH532" s="17">
        <v>10.49</v>
      </c>
      <c r="II532" s="17">
        <v>10.48</v>
      </c>
      <c r="IJ532" s="17">
        <v>10.46</v>
      </c>
      <c r="IK532" s="17">
        <v>10.47</v>
      </c>
      <c r="IL532" s="17">
        <v>10.48</v>
      </c>
      <c r="IM532" s="17">
        <v>10.5</v>
      </c>
      <c r="IN532" s="17">
        <v>10.52</v>
      </c>
      <c r="IO532" s="17">
        <v>10.58</v>
      </c>
      <c r="IP532" s="17">
        <v>10.56</v>
      </c>
      <c r="IQ532" s="17">
        <v>10.58</v>
      </c>
      <c r="IR532" s="17">
        <v>10.57</v>
      </c>
      <c r="IS532" s="17">
        <v>10.56</v>
      </c>
      <c r="IT532" s="17">
        <v>10.55</v>
      </c>
      <c r="IU532" s="17">
        <v>10.5</v>
      </c>
      <c r="IV532" s="17">
        <v>10.5</v>
      </c>
      <c r="IW532" s="17">
        <v>10.5</v>
      </c>
      <c r="IX532" s="17">
        <v>10.5</v>
      </c>
      <c r="IY532" s="17">
        <v>10.5</v>
      </c>
    </row>
    <row r="533" spans="1:259" x14ac:dyDescent="0.15">
      <c r="A533" s="17" t="s">
        <v>3092</v>
      </c>
      <c r="B533" s="17" t="s">
        <v>3093</v>
      </c>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c r="AA533" s="26"/>
      <c r="AB533" s="17"/>
      <c r="AC533" s="26"/>
      <c r="AD533" s="26"/>
      <c r="AE533" s="17"/>
      <c r="AF533" s="17"/>
      <c r="AG533" s="17"/>
      <c r="AH533" s="17"/>
      <c r="AI533" s="17"/>
      <c r="AJ533" s="17"/>
      <c r="AK533" s="17"/>
      <c r="AL533" s="17"/>
      <c r="AM533" s="17"/>
      <c r="AN533" s="17"/>
      <c r="AO533" s="17"/>
      <c r="AP533" s="17"/>
      <c r="AQ533" s="17"/>
      <c r="AR533" s="17"/>
      <c r="AS533" s="17"/>
      <c r="AT533" s="17"/>
      <c r="AU533" s="17"/>
      <c r="AV533" s="17"/>
      <c r="AW533" s="17"/>
      <c r="AX533" s="17"/>
      <c r="AY533" s="17"/>
      <c r="AZ533" s="17"/>
      <c r="BA533" s="17"/>
      <c r="BB533" s="17"/>
      <c r="BC533" s="17"/>
      <c r="BD533" s="17"/>
      <c r="BE533" s="17"/>
      <c r="BF533" s="17"/>
      <c r="BG533" s="17"/>
      <c r="BH533" s="17"/>
      <c r="BI533" s="17"/>
      <c r="BJ533" s="26"/>
      <c r="BK533" s="17"/>
      <c r="BL533" s="17"/>
      <c r="BM533" s="17"/>
      <c r="BN533" s="17"/>
      <c r="BO533" s="17"/>
      <c r="BP533" s="17"/>
      <c r="BQ533" s="17"/>
      <c r="BR533" s="17"/>
      <c r="BS533" s="17"/>
      <c r="BT533" s="17"/>
      <c r="BU533" s="17"/>
      <c r="BV533" s="17"/>
      <c r="BW533" s="17"/>
      <c r="BX533" s="26"/>
      <c r="BY533" s="26"/>
      <c r="BZ533" s="26"/>
      <c r="CA533" s="26"/>
      <c r="CB533" s="26"/>
      <c r="CC533" s="17"/>
      <c r="CD533" s="17"/>
      <c r="CE533" s="17"/>
      <c r="CF533" s="17"/>
      <c r="CG533" s="17"/>
      <c r="CH533" s="17"/>
      <c r="CI533" s="17"/>
      <c r="CJ533" s="26"/>
      <c r="CK533" s="17"/>
      <c r="CL533" s="17"/>
      <c r="CM533" s="17"/>
      <c r="CN533" s="17"/>
      <c r="CO533" s="17"/>
      <c r="CP533" s="17"/>
      <c r="CQ533" s="17"/>
      <c r="CR533" s="17"/>
      <c r="CS533" s="17"/>
      <c r="CT533" s="17"/>
      <c r="CU533" s="17"/>
      <c r="CV533" s="17"/>
      <c r="CW533" s="17"/>
      <c r="CX533" s="17"/>
      <c r="CY533" s="26"/>
      <c r="CZ533" s="26"/>
      <c r="DA533" s="26"/>
      <c r="DB533" s="17"/>
      <c r="DC533" s="17"/>
      <c r="DD533" s="17"/>
      <c r="DE533" s="17"/>
      <c r="DF533" s="17"/>
      <c r="DG533" s="17"/>
      <c r="DH533" s="26"/>
      <c r="DI533" s="17"/>
      <c r="DJ533" s="17"/>
      <c r="DK533" s="17"/>
      <c r="DL533" s="17"/>
      <c r="DM533" s="17">
        <v>12.18</v>
      </c>
      <c r="DN533" s="17">
        <v>12.18</v>
      </c>
      <c r="DO533" s="17">
        <v>12.19</v>
      </c>
      <c r="DP533" s="17">
        <v>12.2</v>
      </c>
      <c r="DQ533" s="17">
        <v>12.19</v>
      </c>
      <c r="DR533" s="17">
        <v>12.2</v>
      </c>
      <c r="DS533" s="17">
        <v>12.21</v>
      </c>
      <c r="DT533" s="17">
        <v>12.2</v>
      </c>
      <c r="DU533" s="17">
        <v>12.21</v>
      </c>
      <c r="DV533" s="17">
        <v>12.21</v>
      </c>
      <c r="DW533" s="17">
        <v>12.21</v>
      </c>
      <c r="DX533" s="17">
        <v>12.21</v>
      </c>
      <c r="DY533" s="17">
        <v>12.22</v>
      </c>
      <c r="DZ533" s="17">
        <v>12.2</v>
      </c>
      <c r="EA533" s="17">
        <v>12.21</v>
      </c>
      <c r="EB533" s="17">
        <v>12.2</v>
      </c>
      <c r="EC533" s="17">
        <v>12.2</v>
      </c>
      <c r="ED533" s="17">
        <v>12.19</v>
      </c>
      <c r="EE533" s="17">
        <v>12.18</v>
      </c>
      <c r="EF533" s="17">
        <v>12.19</v>
      </c>
      <c r="EG533" s="17">
        <v>12.18</v>
      </c>
      <c r="EH533" s="17">
        <v>12.18</v>
      </c>
      <c r="EI533" s="17">
        <v>12.18</v>
      </c>
      <c r="EJ533" s="17">
        <v>12.18</v>
      </c>
      <c r="EK533" s="17">
        <v>12.17</v>
      </c>
      <c r="EL533" s="17">
        <v>12.17</v>
      </c>
      <c r="EM533" s="17">
        <v>12.17</v>
      </c>
      <c r="EN533" s="17">
        <v>12.18</v>
      </c>
      <c r="EO533" s="17">
        <v>12.18</v>
      </c>
      <c r="EP533" s="17">
        <v>12.18</v>
      </c>
      <c r="EQ533" s="17">
        <v>12.18</v>
      </c>
      <c r="ER533" s="17">
        <v>12.18</v>
      </c>
      <c r="ES533" s="17">
        <v>12.19</v>
      </c>
      <c r="ET533" s="17">
        <v>12.21</v>
      </c>
      <c r="EU533" s="17">
        <v>12.21</v>
      </c>
      <c r="EV533" s="17">
        <v>12.2</v>
      </c>
      <c r="EW533" s="17">
        <v>12.2</v>
      </c>
      <c r="EX533" s="17">
        <v>12.2</v>
      </c>
      <c r="EY533" s="17">
        <v>12.2</v>
      </c>
      <c r="EZ533" s="17">
        <v>12.2</v>
      </c>
      <c r="FA533" s="17">
        <v>12.21</v>
      </c>
      <c r="FB533" s="17">
        <v>12.2</v>
      </c>
      <c r="FC533" s="17">
        <v>12.21</v>
      </c>
      <c r="FD533" s="17">
        <v>12.2</v>
      </c>
      <c r="FE533" s="17">
        <v>12.2</v>
      </c>
      <c r="FF533" s="17">
        <v>12.19</v>
      </c>
      <c r="FG533" s="17">
        <v>12.18</v>
      </c>
      <c r="FH533" s="17">
        <v>12.18</v>
      </c>
      <c r="FI533" s="17">
        <v>12.18</v>
      </c>
      <c r="FJ533" s="17">
        <v>12.21</v>
      </c>
      <c r="FK533" s="17">
        <v>12.2</v>
      </c>
      <c r="FL533" s="17">
        <v>12.2</v>
      </c>
      <c r="FM533" s="17">
        <v>12.18</v>
      </c>
      <c r="FN533" s="17">
        <v>12.19</v>
      </c>
      <c r="FO533" s="17">
        <v>12.19</v>
      </c>
      <c r="FP533" s="17">
        <v>12.2</v>
      </c>
      <c r="FQ533" s="17">
        <v>12.18</v>
      </c>
      <c r="FR533" s="17">
        <v>12.18</v>
      </c>
      <c r="FS533" s="17">
        <v>12.18</v>
      </c>
      <c r="FT533" s="17">
        <v>12.18</v>
      </c>
      <c r="FU533" s="17">
        <v>12.19</v>
      </c>
      <c r="FV533" s="17">
        <v>12.19</v>
      </c>
      <c r="FW533" s="17">
        <v>12.19</v>
      </c>
      <c r="FX533" s="17">
        <v>12.19</v>
      </c>
      <c r="FY533" s="17">
        <v>12.19</v>
      </c>
      <c r="FZ533" s="17">
        <v>12.21</v>
      </c>
      <c r="GA533" s="17">
        <v>12.2</v>
      </c>
      <c r="GB533" s="17">
        <v>12.21</v>
      </c>
      <c r="GC533" s="17">
        <v>12.2</v>
      </c>
      <c r="GD533" s="17">
        <v>12.21</v>
      </c>
      <c r="GE533" s="17">
        <v>12.2</v>
      </c>
      <c r="GF533" s="17">
        <v>12.19</v>
      </c>
      <c r="GG533" s="17">
        <v>12.19</v>
      </c>
      <c r="GH533" s="17">
        <v>12.2</v>
      </c>
      <c r="GI533" s="17">
        <v>12.19</v>
      </c>
      <c r="GJ533" s="17">
        <v>12.2</v>
      </c>
      <c r="GK533" s="17">
        <v>12.19</v>
      </c>
      <c r="GL533" s="17">
        <v>12.18</v>
      </c>
      <c r="GM533" s="17">
        <v>12.18</v>
      </c>
      <c r="GN533" s="17">
        <v>12.19</v>
      </c>
      <c r="GO533" s="17">
        <v>12.18</v>
      </c>
      <c r="GP533" s="17">
        <v>12.19</v>
      </c>
      <c r="GQ533" s="17">
        <v>12.18</v>
      </c>
      <c r="GR533" s="17">
        <v>12.19</v>
      </c>
      <c r="GS533" s="17">
        <v>12.18</v>
      </c>
      <c r="GT533" s="17">
        <v>12.18</v>
      </c>
      <c r="GU533" s="17">
        <v>12.18</v>
      </c>
      <c r="GV533" s="17">
        <v>12.18</v>
      </c>
      <c r="GW533" s="17">
        <v>12.18</v>
      </c>
      <c r="GX533" s="17">
        <v>12.18</v>
      </c>
      <c r="GY533" s="17">
        <v>12.18</v>
      </c>
      <c r="GZ533" s="17">
        <v>12.19</v>
      </c>
      <c r="HA533" s="17">
        <v>12.2</v>
      </c>
      <c r="HB533" s="17">
        <v>12.2</v>
      </c>
      <c r="HC533" s="17">
        <v>12.2</v>
      </c>
      <c r="HD533" s="17">
        <v>12.19</v>
      </c>
      <c r="HE533" s="17">
        <v>12.19</v>
      </c>
      <c r="HF533" s="17">
        <v>12.19</v>
      </c>
      <c r="HG533" s="17">
        <v>12.18</v>
      </c>
      <c r="HH533" s="17">
        <v>12.18</v>
      </c>
      <c r="HI533" s="17">
        <v>12.18</v>
      </c>
      <c r="HJ533" s="17">
        <v>12.19</v>
      </c>
      <c r="HK533" s="17">
        <v>12.17</v>
      </c>
      <c r="HL533" s="17">
        <v>12.16</v>
      </c>
      <c r="HM533" s="17">
        <v>12.16</v>
      </c>
      <c r="HN533" s="17">
        <v>12.14</v>
      </c>
      <c r="HO533" s="17">
        <v>12.15</v>
      </c>
      <c r="HP533" s="17">
        <v>12.14</v>
      </c>
      <c r="HQ533" s="17">
        <v>12.15</v>
      </c>
      <c r="HR533" s="17">
        <v>12.14</v>
      </c>
      <c r="HS533" s="17">
        <v>12.12</v>
      </c>
      <c r="HT533" s="17">
        <v>12.13</v>
      </c>
      <c r="HU533" s="17">
        <v>12.14</v>
      </c>
      <c r="HV533" s="17">
        <v>12.17</v>
      </c>
      <c r="HW533" s="17">
        <v>12.17</v>
      </c>
      <c r="HX533" s="17">
        <v>12.16</v>
      </c>
      <c r="HY533" s="17">
        <v>12.15</v>
      </c>
      <c r="HZ533" s="17">
        <v>12.15</v>
      </c>
      <c r="IA533" s="17">
        <v>12.16</v>
      </c>
      <c r="IB533" s="17">
        <v>12.15</v>
      </c>
      <c r="IC533" s="17">
        <v>12.15</v>
      </c>
      <c r="ID533" s="17">
        <v>12.16</v>
      </c>
      <c r="IE533" s="17">
        <v>12.16</v>
      </c>
      <c r="IF533" s="17">
        <v>12.17</v>
      </c>
      <c r="IG533" s="17">
        <v>12.16</v>
      </c>
      <c r="IH533" s="17">
        <v>12.15</v>
      </c>
      <c r="II533" s="17">
        <v>12.15</v>
      </c>
      <c r="IJ533" s="17">
        <v>12.16</v>
      </c>
      <c r="IK533" s="17">
        <v>12.15</v>
      </c>
      <c r="IL533" s="17">
        <v>12.16</v>
      </c>
      <c r="IM533" s="17">
        <v>12.17</v>
      </c>
      <c r="IN533" s="17">
        <v>12.16</v>
      </c>
      <c r="IO533" s="17">
        <v>12.16</v>
      </c>
      <c r="IP533" s="17">
        <v>12.16</v>
      </c>
      <c r="IQ533" s="17">
        <v>12.17</v>
      </c>
      <c r="IR533" s="17">
        <v>12.16</v>
      </c>
      <c r="IS533" s="17">
        <v>12.18</v>
      </c>
      <c r="IT533" s="17">
        <v>12.19</v>
      </c>
      <c r="IU533" s="17">
        <v>12.19</v>
      </c>
      <c r="IV533" s="17">
        <v>12.19</v>
      </c>
      <c r="IW533" s="17">
        <v>12.19</v>
      </c>
      <c r="IX533" s="17">
        <v>12.19</v>
      </c>
      <c r="IY533" s="17">
        <v>12.19</v>
      </c>
    </row>
    <row r="534" spans="1:259" x14ac:dyDescent="0.15">
      <c r="A534" s="17" t="s">
        <v>944</v>
      </c>
      <c r="B534" s="17" t="s">
        <v>945</v>
      </c>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c r="AA534" s="26"/>
      <c r="AB534" s="17"/>
      <c r="AC534" s="26"/>
      <c r="AD534" s="26"/>
      <c r="AE534" s="17"/>
      <c r="AF534" s="17"/>
      <c r="AG534" s="17"/>
      <c r="AH534" s="17"/>
      <c r="AI534" s="17"/>
      <c r="AJ534" s="17"/>
      <c r="AK534" s="17"/>
      <c r="AL534" s="17"/>
      <c r="AM534" s="17"/>
      <c r="AN534" s="17"/>
      <c r="AO534" s="17"/>
      <c r="AP534" s="17"/>
      <c r="AQ534" s="17"/>
      <c r="AR534" s="17"/>
      <c r="AS534" s="17"/>
      <c r="AT534" s="17"/>
      <c r="AU534" s="17"/>
      <c r="AV534" s="17"/>
      <c r="AW534" s="17"/>
      <c r="AX534" s="17"/>
      <c r="AY534" s="17"/>
      <c r="AZ534" s="17"/>
      <c r="BA534" s="17"/>
      <c r="BB534" s="17"/>
      <c r="BC534" s="17"/>
      <c r="BD534" s="17"/>
      <c r="BE534" s="17"/>
      <c r="BF534" s="17"/>
      <c r="BG534" s="17"/>
      <c r="BH534" s="17"/>
      <c r="BI534" s="17"/>
      <c r="BJ534" s="26"/>
      <c r="BK534" s="17"/>
      <c r="BL534" s="17"/>
      <c r="BM534" s="17"/>
      <c r="BN534" s="17"/>
      <c r="BO534" s="17"/>
      <c r="BP534" s="17"/>
      <c r="BQ534" s="17"/>
      <c r="BR534" s="17"/>
      <c r="BS534" s="17"/>
      <c r="BT534" s="17"/>
      <c r="BU534" s="17"/>
      <c r="BV534" s="17"/>
      <c r="BW534" s="17"/>
      <c r="BX534" s="26"/>
      <c r="BY534" s="26"/>
      <c r="BZ534" s="26"/>
      <c r="CA534" s="26"/>
      <c r="CB534" s="26"/>
      <c r="CC534" s="17"/>
      <c r="CD534" s="17"/>
      <c r="CE534" s="17"/>
      <c r="CF534" s="17"/>
      <c r="CG534" s="17"/>
      <c r="CH534" s="17"/>
      <c r="CI534" s="17"/>
      <c r="CJ534" s="26"/>
      <c r="CK534" s="17"/>
      <c r="CL534" s="17"/>
      <c r="CM534" s="17"/>
      <c r="CN534" s="17"/>
      <c r="CO534" s="17"/>
      <c r="CP534" s="17"/>
      <c r="CQ534" s="17"/>
      <c r="CR534" s="17"/>
      <c r="CS534" s="17"/>
      <c r="CT534" s="17"/>
      <c r="CU534" s="17"/>
      <c r="CV534" s="17"/>
      <c r="CW534" s="17"/>
      <c r="CX534" s="17"/>
      <c r="CY534" s="26"/>
      <c r="CZ534" s="26"/>
      <c r="DA534" s="26"/>
      <c r="DB534" s="17"/>
      <c r="DC534" s="17"/>
      <c r="DD534" s="17"/>
      <c r="DE534" s="17"/>
      <c r="DF534" s="17"/>
      <c r="DG534" s="17"/>
      <c r="DH534" s="26"/>
      <c r="DI534" s="17"/>
      <c r="DJ534" s="17"/>
      <c r="DK534" s="17"/>
      <c r="DL534" s="17"/>
      <c r="DM534" s="17">
        <v>14.15</v>
      </c>
      <c r="DN534" s="17">
        <v>14.13</v>
      </c>
      <c r="DO534" s="17">
        <v>14.14</v>
      </c>
      <c r="DP534" s="17">
        <v>14.12</v>
      </c>
      <c r="DQ534" s="17">
        <v>14.12</v>
      </c>
      <c r="DR534" s="17">
        <v>14.12</v>
      </c>
      <c r="DS534" s="17">
        <v>14.11</v>
      </c>
      <c r="DT534" s="17">
        <v>14.09</v>
      </c>
      <c r="DU534" s="17">
        <v>14.09</v>
      </c>
      <c r="DV534" s="17">
        <v>14.09</v>
      </c>
      <c r="DW534" s="17">
        <v>14.1</v>
      </c>
      <c r="DX534" s="17">
        <v>14.1</v>
      </c>
      <c r="DY534" s="17">
        <v>14.09</v>
      </c>
      <c r="DZ534" s="17">
        <v>14.08</v>
      </c>
      <c r="EA534" s="17">
        <v>14.07</v>
      </c>
      <c r="EB534" s="17">
        <v>14.07</v>
      </c>
      <c r="EC534" s="17">
        <v>14.06</v>
      </c>
      <c r="ED534" s="17">
        <v>14.06</v>
      </c>
      <c r="EE534" s="17">
        <v>14.06</v>
      </c>
      <c r="EF534" s="17">
        <v>14.06</v>
      </c>
      <c r="EG534" s="17">
        <v>14.03</v>
      </c>
      <c r="EH534" s="17">
        <v>14.03</v>
      </c>
      <c r="EI534" s="17">
        <v>14.09</v>
      </c>
      <c r="EJ534" s="17">
        <v>14.09</v>
      </c>
      <c r="EK534" s="17">
        <v>14.07</v>
      </c>
      <c r="EL534" s="17">
        <v>14.11</v>
      </c>
      <c r="EM534" s="17">
        <v>14.15</v>
      </c>
      <c r="EN534" s="17">
        <v>14.15</v>
      </c>
      <c r="EO534" s="17">
        <v>14.15</v>
      </c>
      <c r="EP534" s="17">
        <v>14.12</v>
      </c>
      <c r="EQ534" s="17">
        <v>14.12</v>
      </c>
      <c r="ER534" s="17">
        <v>14.14</v>
      </c>
      <c r="ES534" s="17">
        <v>14.08</v>
      </c>
      <c r="ET534" s="17">
        <v>14.1</v>
      </c>
      <c r="EU534" s="17">
        <v>14.08</v>
      </c>
      <c r="EV534" s="17">
        <v>14.08</v>
      </c>
      <c r="EW534" s="17">
        <v>14.12</v>
      </c>
      <c r="EX534" s="17">
        <v>14.08</v>
      </c>
      <c r="EY534" s="17">
        <v>14.08</v>
      </c>
      <c r="EZ534" s="17">
        <v>14.08</v>
      </c>
      <c r="FA534" s="17">
        <v>14.09</v>
      </c>
      <c r="FB534" s="17">
        <v>14.08</v>
      </c>
      <c r="FC534" s="17">
        <v>14.08</v>
      </c>
      <c r="FD534" s="17">
        <v>14.08</v>
      </c>
      <c r="FE534" s="17">
        <v>14.09</v>
      </c>
      <c r="FF534" s="17">
        <v>14.09</v>
      </c>
      <c r="FG534" s="17">
        <v>14.11</v>
      </c>
      <c r="FH534" s="17">
        <v>14.11</v>
      </c>
      <c r="FI534" s="17">
        <v>14.11</v>
      </c>
      <c r="FJ534" s="17">
        <v>14.12</v>
      </c>
      <c r="FK534" s="17">
        <v>14.1</v>
      </c>
      <c r="FL534" s="17">
        <v>14.12</v>
      </c>
      <c r="FM534" s="17">
        <v>14.12</v>
      </c>
      <c r="FN534" s="17">
        <v>14.1</v>
      </c>
      <c r="FO534" s="17">
        <v>14.11</v>
      </c>
      <c r="FP534" s="17">
        <v>14.1</v>
      </c>
      <c r="FQ534" s="17">
        <v>14.09</v>
      </c>
      <c r="FR534" s="17">
        <v>14.1</v>
      </c>
      <c r="FS534" s="17">
        <v>14.1</v>
      </c>
      <c r="FT534" s="17">
        <v>14.1</v>
      </c>
      <c r="FU534" s="17">
        <v>14.1</v>
      </c>
      <c r="FV534" s="17">
        <v>14.1</v>
      </c>
      <c r="FW534" s="17">
        <v>14.1</v>
      </c>
      <c r="FX534" s="17">
        <v>14.11</v>
      </c>
      <c r="FY534" s="17">
        <v>14.09</v>
      </c>
      <c r="FZ534" s="17">
        <v>14.1</v>
      </c>
      <c r="GA534" s="17">
        <v>14.1</v>
      </c>
      <c r="GB534" s="17">
        <v>14.11</v>
      </c>
      <c r="GC534" s="17">
        <v>14.12</v>
      </c>
      <c r="GD534" s="17">
        <v>14.11</v>
      </c>
      <c r="GE534" s="17">
        <v>14.11</v>
      </c>
      <c r="GF534" s="17">
        <v>14.1</v>
      </c>
      <c r="GG534" s="17">
        <v>14.09</v>
      </c>
      <c r="GH534" s="17">
        <v>14.08</v>
      </c>
      <c r="GI534" s="17">
        <v>14.08</v>
      </c>
      <c r="GJ534" s="17">
        <v>14.09</v>
      </c>
      <c r="GK534" s="17">
        <v>14.09</v>
      </c>
      <c r="GL534" s="17">
        <v>14.09</v>
      </c>
      <c r="GM534" s="17">
        <v>14.06</v>
      </c>
      <c r="GN534" s="17">
        <v>14.08</v>
      </c>
      <c r="GO534" s="17">
        <v>14.06</v>
      </c>
      <c r="GP534" s="17">
        <v>14.06</v>
      </c>
      <c r="GQ534" s="17">
        <v>14.03</v>
      </c>
      <c r="GR534" s="17">
        <v>14.08</v>
      </c>
      <c r="GS534" s="17">
        <v>14.03</v>
      </c>
      <c r="GT534" s="17">
        <v>14.03</v>
      </c>
      <c r="GU534" s="17">
        <v>14</v>
      </c>
      <c r="GV534" s="17">
        <v>14.04</v>
      </c>
      <c r="GW534" s="17">
        <v>14.06</v>
      </c>
      <c r="GX534" s="17">
        <v>14.05</v>
      </c>
      <c r="GY534" s="17">
        <v>14.05</v>
      </c>
      <c r="GZ534" s="17">
        <v>14.06</v>
      </c>
      <c r="HA534" s="17">
        <v>14.05</v>
      </c>
      <c r="HB534" s="17">
        <v>14.07</v>
      </c>
      <c r="HC534" s="17">
        <v>14.07</v>
      </c>
      <c r="HD534" s="17">
        <v>14.06</v>
      </c>
      <c r="HE534" s="17">
        <v>14.06</v>
      </c>
      <c r="HF534" s="17">
        <v>14.02</v>
      </c>
      <c r="HG534" s="17">
        <v>13.98</v>
      </c>
      <c r="HH534" s="17">
        <v>13.96</v>
      </c>
      <c r="HI534" s="17">
        <v>14.01</v>
      </c>
      <c r="HJ534" s="17">
        <v>14.01</v>
      </c>
      <c r="HK534" s="17">
        <v>14.01</v>
      </c>
      <c r="HL534" s="17">
        <v>14.02</v>
      </c>
      <c r="HM534" s="17">
        <v>14.01</v>
      </c>
      <c r="HN534" s="17">
        <v>14.02</v>
      </c>
      <c r="HO534" s="17">
        <v>14.08</v>
      </c>
      <c r="HP534" s="17">
        <v>14.07</v>
      </c>
      <c r="HQ534" s="17">
        <v>14.07</v>
      </c>
      <c r="HR534" s="17">
        <v>14.08</v>
      </c>
      <c r="HS534" s="17">
        <v>14.08</v>
      </c>
      <c r="HT534" s="17">
        <v>14.03</v>
      </c>
      <c r="HU534" s="17">
        <v>14.07</v>
      </c>
      <c r="HV534" s="17">
        <v>14.07</v>
      </c>
      <c r="HW534" s="17">
        <v>14.06</v>
      </c>
      <c r="HX534" s="17">
        <v>14.09</v>
      </c>
      <c r="HY534" s="17">
        <v>14.1</v>
      </c>
      <c r="HZ534" s="17">
        <v>14.1</v>
      </c>
      <c r="IA534" s="17">
        <v>14.11</v>
      </c>
      <c r="IB534" s="17">
        <v>14.1</v>
      </c>
      <c r="IC534" s="17">
        <v>14.1</v>
      </c>
      <c r="ID534" s="17">
        <v>14.11</v>
      </c>
      <c r="IE534" s="17">
        <v>14.12</v>
      </c>
      <c r="IF534" s="17">
        <v>14.12</v>
      </c>
      <c r="IG534" s="17">
        <v>14.13</v>
      </c>
      <c r="IH534" s="17">
        <v>14.14</v>
      </c>
      <c r="II534" s="17">
        <v>14.12</v>
      </c>
      <c r="IJ534" s="17">
        <v>14.12</v>
      </c>
      <c r="IK534" s="17">
        <v>14.11</v>
      </c>
      <c r="IL534" s="17">
        <v>14.12</v>
      </c>
      <c r="IM534" s="17">
        <v>14.12</v>
      </c>
      <c r="IN534" s="17">
        <v>14.08</v>
      </c>
      <c r="IO534" s="17">
        <v>14.08</v>
      </c>
      <c r="IP534" s="17">
        <v>14.08</v>
      </c>
      <c r="IQ534" s="17">
        <v>14.08</v>
      </c>
      <c r="IR534" s="17">
        <v>14.11</v>
      </c>
      <c r="IS534" s="17">
        <v>14.12</v>
      </c>
      <c r="IT534" s="17">
        <v>14.08</v>
      </c>
      <c r="IU534" s="17">
        <v>14.08</v>
      </c>
      <c r="IV534" s="17">
        <v>14.08</v>
      </c>
      <c r="IW534" s="17">
        <v>14.08</v>
      </c>
      <c r="IX534" s="17">
        <v>14.08</v>
      </c>
      <c r="IY534" s="17">
        <v>14.1</v>
      </c>
    </row>
    <row r="535" spans="1:259" x14ac:dyDescent="0.15">
      <c r="A535" s="17" t="s">
        <v>3478</v>
      </c>
      <c r="B535" s="17" t="s">
        <v>3479</v>
      </c>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c r="AA535" s="26"/>
      <c r="AB535" s="17"/>
      <c r="AC535" s="26"/>
      <c r="AD535" s="26"/>
      <c r="AE535" s="17"/>
      <c r="AF535" s="17"/>
      <c r="AG535" s="17"/>
      <c r="AH535" s="17"/>
      <c r="AI535" s="17"/>
      <c r="AJ535" s="17"/>
      <c r="AK535" s="17"/>
      <c r="AL535" s="17"/>
      <c r="AM535" s="17"/>
      <c r="AN535" s="17"/>
      <c r="AO535" s="17"/>
      <c r="AP535" s="17"/>
      <c r="AQ535" s="17"/>
      <c r="AR535" s="17"/>
      <c r="AS535" s="17"/>
      <c r="AT535" s="17"/>
      <c r="AU535" s="17"/>
      <c r="AV535" s="17"/>
      <c r="AW535" s="17"/>
      <c r="AX535" s="17"/>
      <c r="AY535" s="17"/>
      <c r="AZ535" s="17"/>
      <c r="BA535" s="17"/>
      <c r="BB535" s="17"/>
      <c r="BC535" s="17"/>
      <c r="BD535" s="17"/>
      <c r="BE535" s="17"/>
      <c r="BF535" s="17"/>
      <c r="BG535" s="17"/>
      <c r="BH535" s="17"/>
      <c r="BI535" s="17"/>
      <c r="BJ535" s="26"/>
      <c r="BK535" s="17"/>
      <c r="BL535" s="17"/>
      <c r="BM535" s="17"/>
      <c r="BN535" s="17"/>
      <c r="BO535" s="17"/>
      <c r="BP535" s="17"/>
      <c r="BQ535" s="17"/>
      <c r="BR535" s="17"/>
      <c r="BS535" s="17"/>
      <c r="BT535" s="17"/>
      <c r="BU535" s="17"/>
      <c r="BV535" s="17"/>
      <c r="BW535" s="17"/>
      <c r="BX535" s="26"/>
      <c r="BY535" s="26"/>
      <c r="BZ535" s="26"/>
      <c r="CA535" s="26"/>
      <c r="CB535" s="26"/>
      <c r="CC535" s="17"/>
      <c r="CD535" s="17"/>
      <c r="CE535" s="17"/>
      <c r="CF535" s="17"/>
      <c r="CG535" s="17"/>
      <c r="CH535" s="17"/>
      <c r="CI535" s="17"/>
      <c r="CJ535" s="26"/>
      <c r="CK535" s="17"/>
      <c r="CL535" s="17"/>
      <c r="CM535" s="17"/>
      <c r="CN535" s="17"/>
      <c r="CO535" s="17"/>
      <c r="CP535" s="17"/>
      <c r="CQ535" s="17"/>
      <c r="CR535" s="17"/>
      <c r="CS535" s="17"/>
      <c r="CT535" s="17"/>
      <c r="CU535" s="17"/>
      <c r="CV535" s="17"/>
      <c r="CW535" s="17"/>
      <c r="CX535" s="17"/>
      <c r="CY535" s="26"/>
      <c r="CZ535" s="26"/>
      <c r="DA535" s="26"/>
      <c r="DB535" s="17"/>
      <c r="DC535" s="17"/>
      <c r="DD535" s="17"/>
      <c r="DE535" s="17"/>
      <c r="DF535" s="17"/>
      <c r="DG535" s="17"/>
      <c r="DH535" s="26"/>
      <c r="DI535" s="17"/>
      <c r="DJ535" s="17"/>
      <c r="DK535" s="17"/>
      <c r="DL535" s="17"/>
      <c r="DM535" s="17">
        <v>12.92</v>
      </c>
      <c r="DN535" s="17">
        <v>12.95</v>
      </c>
      <c r="DO535" s="17">
        <v>12.95</v>
      </c>
      <c r="DP535" s="17">
        <v>12.95</v>
      </c>
      <c r="DQ535" s="17">
        <v>12.95</v>
      </c>
      <c r="DR535" s="17">
        <v>12.95</v>
      </c>
      <c r="DS535" s="17">
        <v>12.95</v>
      </c>
      <c r="DT535" s="17">
        <v>12.94</v>
      </c>
      <c r="DU535" s="17">
        <v>12.93</v>
      </c>
      <c r="DV535" s="17">
        <v>12.94</v>
      </c>
      <c r="DW535" s="17">
        <v>12.95</v>
      </c>
      <c r="DX535" s="17">
        <v>12.96</v>
      </c>
      <c r="DY535" s="17">
        <v>12.96</v>
      </c>
      <c r="DZ535" s="17">
        <v>12.96</v>
      </c>
      <c r="EA535" s="17">
        <v>12.93</v>
      </c>
      <c r="EB535" s="17">
        <v>12.95</v>
      </c>
      <c r="EC535" s="17">
        <v>12.95</v>
      </c>
      <c r="ED535" s="17">
        <v>12.94</v>
      </c>
      <c r="EE535" s="17">
        <v>12.93</v>
      </c>
      <c r="EF535" s="17">
        <v>12.93</v>
      </c>
      <c r="EG535" s="17">
        <v>12.94</v>
      </c>
      <c r="EH535" s="17">
        <v>12.94</v>
      </c>
      <c r="EI535" s="17">
        <v>12.94</v>
      </c>
      <c r="EJ535" s="17">
        <v>12.95</v>
      </c>
      <c r="EK535" s="17">
        <v>12.93</v>
      </c>
      <c r="EL535" s="17">
        <v>12.96</v>
      </c>
      <c r="EM535" s="17">
        <v>12.96</v>
      </c>
      <c r="EN535" s="17">
        <v>12.96</v>
      </c>
      <c r="EO535" s="17">
        <v>12.96</v>
      </c>
      <c r="EP535" s="17">
        <v>12.95</v>
      </c>
      <c r="EQ535" s="17">
        <v>12.95</v>
      </c>
      <c r="ER535" s="17">
        <v>12.97</v>
      </c>
      <c r="ES535" s="17">
        <v>12.95</v>
      </c>
      <c r="ET535" s="17">
        <v>12.97</v>
      </c>
      <c r="EU535" s="17">
        <v>12.98</v>
      </c>
      <c r="EV535" s="17">
        <v>12.98</v>
      </c>
      <c r="EW535" s="17">
        <v>12.98</v>
      </c>
      <c r="EX535" s="17">
        <v>12.97</v>
      </c>
      <c r="EY535" s="17">
        <v>12.98</v>
      </c>
      <c r="EZ535" s="17">
        <v>12.98</v>
      </c>
      <c r="FA535" s="17">
        <v>12.98</v>
      </c>
      <c r="FB535" s="17">
        <v>12.98</v>
      </c>
      <c r="FC535" s="17">
        <v>12.96</v>
      </c>
      <c r="FD535" s="17">
        <v>12.97</v>
      </c>
      <c r="FE535" s="17">
        <v>12.97</v>
      </c>
      <c r="FF535" s="17">
        <v>12.97</v>
      </c>
      <c r="FG535" s="17">
        <v>12.98</v>
      </c>
      <c r="FH535" s="17">
        <v>12.98</v>
      </c>
      <c r="FI535" s="17">
        <v>12.99</v>
      </c>
      <c r="FJ535" s="17">
        <v>13.03</v>
      </c>
      <c r="FK535" s="17">
        <v>13</v>
      </c>
      <c r="FL535" s="17">
        <v>13.03</v>
      </c>
      <c r="FM535" s="17">
        <v>13.04</v>
      </c>
      <c r="FN535" s="17">
        <v>13.04</v>
      </c>
      <c r="FO535" s="17">
        <v>13.03</v>
      </c>
      <c r="FP535" s="17">
        <v>13.04</v>
      </c>
      <c r="FQ535" s="17">
        <v>13.04</v>
      </c>
      <c r="FR535" s="17">
        <v>13</v>
      </c>
      <c r="FS535" s="17">
        <v>13</v>
      </c>
      <c r="FT535" s="17">
        <v>13.01</v>
      </c>
      <c r="FU535" s="17">
        <v>13.01</v>
      </c>
      <c r="FV535" s="17">
        <v>13.03</v>
      </c>
      <c r="FW535" s="17">
        <v>13</v>
      </c>
      <c r="FX535" s="17">
        <v>13</v>
      </c>
      <c r="FY535" s="17">
        <v>13.02</v>
      </c>
      <c r="FZ535" s="17">
        <v>13.04</v>
      </c>
      <c r="GA535" s="17">
        <v>13.05</v>
      </c>
      <c r="GB535" s="17">
        <v>13.03</v>
      </c>
      <c r="GC535" s="17">
        <v>13.03</v>
      </c>
      <c r="GD535" s="17">
        <v>13.03</v>
      </c>
      <c r="GE535" s="17">
        <v>13.03</v>
      </c>
      <c r="GF535" s="17">
        <v>13.01</v>
      </c>
      <c r="GG535" s="17">
        <v>12.99</v>
      </c>
      <c r="GH535" s="17">
        <v>13</v>
      </c>
      <c r="GI535" s="17">
        <v>13.01</v>
      </c>
      <c r="GJ535" s="17">
        <v>12.99</v>
      </c>
      <c r="GK535" s="17">
        <v>13</v>
      </c>
      <c r="GL535" s="17">
        <v>13</v>
      </c>
      <c r="GM535" s="17">
        <v>13</v>
      </c>
      <c r="GN535" s="17">
        <v>12.95</v>
      </c>
      <c r="GO535" s="17">
        <v>12.95</v>
      </c>
      <c r="GP535" s="17">
        <v>12.98</v>
      </c>
      <c r="GQ535" s="17">
        <v>12.99</v>
      </c>
      <c r="GR535" s="17">
        <v>12.99</v>
      </c>
      <c r="GS535" s="17">
        <v>12.96</v>
      </c>
      <c r="GT535" s="17">
        <v>12.96</v>
      </c>
      <c r="GU535" s="17">
        <v>12.9</v>
      </c>
      <c r="GV535" s="17">
        <v>12.9</v>
      </c>
      <c r="GW535" s="17">
        <v>12.95</v>
      </c>
      <c r="GX535" s="17">
        <v>12.9</v>
      </c>
      <c r="GY535" s="17">
        <v>12.9</v>
      </c>
      <c r="GZ535" s="17">
        <v>12.89</v>
      </c>
      <c r="HA535" s="17">
        <v>12.89</v>
      </c>
      <c r="HB535" s="17">
        <v>12.93</v>
      </c>
      <c r="HC535" s="17">
        <v>12.86</v>
      </c>
      <c r="HD535" s="17">
        <v>12.86</v>
      </c>
      <c r="HE535" s="17">
        <v>12.86</v>
      </c>
      <c r="HF535" s="17">
        <v>12.89</v>
      </c>
      <c r="HG535" s="17">
        <v>12.89</v>
      </c>
      <c r="HH535" s="17">
        <v>12.9</v>
      </c>
      <c r="HI535" s="17">
        <v>12.9</v>
      </c>
      <c r="HJ535" s="17">
        <v>12.9</v>
      </c>
      <c r="HK535" s="17">
        <v>12.9</v>
      </c>
      <c r="HL535" s="17">
        <v>12.91</v>
      </c>
      <c r="HM535" s="17">
        <v>12.89</v>
      </c>
      <c r="HN535" s="17">
        <v>12.88</v>
      </c>
      <c r="HO535" s="17">
        <v>12.87</v>
      </c>
      <c r="HP535" s="17">
        <v>12.85</v>
      </c>
      <c r="HQ535" s="17">
        <v>12.85</v>
      </c>
      <c r="HR535" s="17">
        <v>12.87</v>
      </c>
      <c r="HS535" s="17">
        <v>12.86</v>
      </c>
      <c r="HT535" s="17">
        <v>12.85</v>
      </c>
      <c r="HU535" s="17">
        <v>12.85</v>
      </c>
      <c r="HV535" s="17">
        <v>12.86</v>
      </c>
      <c r="HW535" s="17">
        <v>12.8</v>
      </c>
      <c r="HX535" s="17">
        <v>12.8</v>
      </c>
      <c r="HY535" s="17">
        <v>12.8</v>
      </c>
      <c r="HZ535" s="17">
        <v>12.84</v>
      </c>
      <c r="IA535" s="17">
        <v>12.81</v>
      </c>
      <c r="IB535" s="17">
        <v>12.78</v>
      </c>
      <c r="IC535" s="17">
        <v>12.8</v>
      </c>
      <c r="ID535" s="17">
        <v>12.79</v>
      </c>
      <c r="IE535" s="17">
        <v>12.81</v>
      </c>
      <c r="IF535" s="17">
        <v>12.82</v>
      </c>
      <c r="IG535" s="17">
        <v>12.82</v>
      </c>
      <c r="IH535" s="17">
        <v>12.81</v>
      </c>
      <c r="II535" s="17">
        <v>12.81</v>
      </c>
      <c r="IJ535" s="17">
        <v>12.82</v>
      </c>
      <c r="IK535" s="17">
        <v>12.82</v>
      </c>
      <c r="IL535" s="17">
        <v>12.83</v>
      </c>
      <c r="IM535" s="17">
        <v>12.84</v>
      </c>
      <c r="IN535" s="17">
        <v>12.79</v>
      </c>
      <c r="IO535" s="17">
        <v>12.8</v>
      </c>
      <c r="IP535" s="17">
        <v>12.8</v>
      </c>
      <c r="IQ535" s="17">
        <v>12.81</v>
      </c>
      <c r="IR535" s="17">
        <v>12.81</v>
      </c>
      <c r="IS535" s="17">
        <v>12.81</v>
      </c>
      <c r="IT535" s="17">
        <v>12.82</v>
      </c>
      <c r="IU535" s="17">
        <v>12.8</v>
      </c>
      <c r="IV535" s="17">
        <v>12.8</v>
      </c>
      <c r="IW535" s="17">
        <v>12.8</v>
      </c>
      <c r="IX535" s="17">
        <v>12.8</v>
      </c>
      <c r="IY535" s="17">
        <v>12.8</v>
      </c>
    </row>
    <row r="536" spans="1:259" x14ac:dyDescent="0.15">
      <c r="A536" s="17" t="s">
        <v>3510</v>
      </c>
      <c r="B536" s="17" t="s">
        <v>3511</v>
      </c>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c r="AA536" s="26"/>
      <c r="AB536" s="17"/>
      <c r="AC536" s="26"/>
      <c r="AD536" s="26"/>
      <c r="AE536" s="17"/>
      <c r="AF536" s="17"/>
      <c r="AG536" s="17"/>
      <c r="AH536" s="17"/>
      <c r="AI536" s="17"/>
      <c r="AJ536" s="17"/>
      <c r="AK536" s="17"/>
      <c r="AL536" s="17"/>
      <c r="AM536" s="17"/>
      <c r="AN536" s="17"/>
      <c r="AO536" s="17"/>
      <c r="AP536" s="17"/>
      <c r="AQ536" s="17"/>
      <c r="AR536" s="17"/>
      <c r="AS536" s="17"/>
      <c r="AT536" s="17"/>
      <c r="AU536" s="17"/>
      <c r="AV536" s="17"/>
      <c r="AW536" s="17"/>
      <c r="AX536" s="17"/>
      <c r="AY536" s="17"/>
      <c r="AZ536" s="17"/>
      <c r="BA536" s="17"/>
      <c r="BB536" s="17"/>
      <c r="BC536" s="17"/>
      <c r="BD536" s="17"/>
      <c r="BE536" s="17"/>
      <c r="BF536" s="17"/>
      <c r="BG536" s="17"/>
      <c r="BH536" s="17"/>
      <c r="BI536" s="17"/>
      <c r="BJ536" s="26"/>
      <c r="BK536" s="17"/>
      <c r="BL536" s="17"/>
      <c r="BM536" s="17"/>
      <c r="BN536" s="17"/>
      <c r="BO536" s="17"/>
      <c r="BP536" s="17"/>
      <c r="BQ536" s="17"/>
      <c r="BR536" s="17"/>
      <c r="BS536" s="17"/>
      <c r="BT536" s="17"/>
      <c r="BU536" s="17"/>
      <c r="BV536" s="17"/>
      <c r="BW536" s="17"/>
      <c r="BX536" s="26"/>
      <c r="BY536" s="26"/>
      <c r="BZ536" s="26"/>
      <c r="CA536" s="26"/>
      <c r="CB536" s="26"/>
      <c r="CC536" s="17"/>
      <c r="CD536" s="17"/>
      <c r="CE536" s="17"/>
      <c r="CF536" s="17"/>
      <c r="CG536" s="17"/>
      <c r="CH536" s="17"/>
      <c r="CI536" s="17"/>
      <c r="CJ536" s="26"/>
      <c r="CK536" s="17"/>
      <c r="CL536" s="17"/>
      <c r="CM536" s="17"/>
      <c r="CN536" s="17"/>
      <c r="CO536" s="17"/>
      <c r="CP536" s="17"/>
      <c r="CQ536" s="17"/>
      <c r="CR536" s="17"/>
      <c r="CS536" s="17"/>
      <c r="CT536" s="17"/>
      <c r="CU536" s="17"/>
      <c r="CV536" s="17"/>
      <c r="CW536" s="17"/>
      <c r="CX536" s="17"/>
      <c r="CY536" s="26"/>
      <c r="CZ536" s="26"/>
      <c r="DA536" s="26"/>
      <c r="DB536" s="17"/>
      <c r="DC536" s="17"/>
      <c r="DD536" s="17"/>
      <c r="DE536" s="17"/>
      <c r="DF536" s="17"/>
      <c r="DG536" s="17"/>
      <c r="DH536" s="26"/>
      <c r="DI536" s="17"/>
      <c r="DJ536" s="17"/>
      <c r="DK536" s="17"/>
      <c r="DL536" s="17"/>
      <c r="DM536" s="17">
        <v>41.69</v>
      </c>
      <c r="DN536" s="17">
        <v>41.7</v>
      </c>
      <c r="DO536" s="17">
        <v>41.7</v>
      </c>
      <c r="DP536" s="17">
        <v>41.79</v>
      </c>
      <c r="DQ536" s="17">
        <v>41.8</v>
      </c>
      <c r="DR536" s="17">
        <v>41.77</v>
      </c>
      <c r="DS536" s="17">
        <v>41.77</v>
      </c>
      <c r="DT536" s="17">
        <v>41.75</v>
      </c>
      <c r="DU536" s="17">
        <v>41.76</v>
      </c>
      <c r="DV536" s="17">
        <v>41.84</v>
      </c>
      <c r="DW536" s="17">
        <v>41.81</v>
      </c>
      <c r="DX536" s="17">
        <v>41.81</v>
      </c>
      <c r="DY536" s="17">
        <v>41.8</v>
      </c>
      <c r="DZ536" s="17">
        <v>41.79</v>
      </c>
      <c r="EA536" s="17">
        <v>41.72</v>
      </c>
      <c r="EB536" s="17">
        <v>41.69</v>
      </c>
      <c r="EC536" s="17">
        <v>41.74</v>
      </c>
      <c r="ED536" s="17">
        <v>41.68</v>
      </c>
      <c r="EE536" s="17">
        <v>41.69</v>
      </c>
      <c r="EF536" s="17">
        <v>41.69</v>
      </c>
      <c r="EG536" s="17">
        <v>41.69</v>
      </c>
      <c r="EH536" s="17">
        <v>41.68</v>
      </c>
      <c r="EI536" s="17">
        <v>41.73</v>
      </c>
      <c r="EJ536" s="17">
        <v>41.73</v>
      </c>
      <c r="EK536" s="17">
        <v>41.75</v>
      </c>
      <c r="EL536" s="17">
        <v>41.76</v>
      </c>
      <c r="EM536" s="17">
        <v>41.72</v>
      </c>
      <c r="EN536" s="17">
        <v>41.68</v>
      </c>
      <c r="EO536" s="17">
        <v>41.73</v>
      </c>
      <c r="EP536" s="17">
        <v>41.72</v>
      </c>
      <c r="EQ536" s="17">
        <v>41.71</v>
      </c>
      <c r="ER536" s="17">
        <v>41.73</v>
      </c>
      <c r="ES536" s="17">
        <v>41.74</v>
      </c>
      <c r="ET536" s="17">
        <v>41.71</v>
      </c>
      <c r="EU536" s="17">
        <v>41.72</v>
      </c>
      <c r="EV536" s="17">
        <v>41.72</v>
      </c>
      <c r="EW536" s="17">
        <v>41.72</v>
      </c>
      <c r="EX536" s="17">
        <v>41.7</v>
      </c>
      <c r="EY536" s="17">
        <v>41.7</v>
      </c>
      <c r="EZ536" s="17">
        <v>41.69</v>
      </c>
      <c r="FA536" s="17">
        <v>41.7</v>
      </c>
      <c r="FB536" s="17">
        <v>41.67</v>
      </c>
      <c r="FC536" s="17">
        <v>41.63</v>
      </c>
      <c r="FD536" s="17">
        <v>41.64</v>
      </c>
      <c r="FE536" s="17">
        <v>41.62</v>
      </c>
      <c r="FF536" s="17">
        <v>41.61</v>
      </c>
      <c r="FG536" s="17">
        <v>41.6</v>
      </c>
      <c r="FH536" s="17">
        <v>41.61</v>
      </c>
      <c r="FI536" s="17">
        <v>41.6</v>
      </c>
      <c r="FJ536" s="17">
        <v>41.61</v>
      </c>
      <c r="FK536" s="17">
        <v>41.61</v>
      </c>
      <c r="FL536" s="17">
        <v>41.61</v>
      </c>
      <c r="FM536" s="17">
        <v>41.64</v>
      </c>
      <c r="FN536" s="17">
        <v>41.62</v>
      </c>
      <c r="FO536" s="17">
        <v>41.64</v>
      </c>
      <c r="FP536" s="17">
        <v>41.65</v>
      </c>
      <c r="FQ536" s="17">
        <v>41.63</v>
      </c>
      <c r="FR536" s="17">
        <v>41.64</v>
      </c>
      <c r="FS536" s="17">
        <v>41.66</v>
      </c>
      <c r="FT536" s="17">
        <v>41.66</v>
      </c>
      <c r="FU536" s="17">
        <v>41.63</v>
      </c>
      <c r="FV536" s="17">
        <v>41.66</v>
      </c>
      <c r="FW536" s="17">
        <v>41.73</v>
      </c>
      <c r="FX536" s="17">
        <v>41.72</v>
      </c>
      <c r="FY536" s="17">
        <v>41.73</v>
      </c>
      <c r="FZ536" s="17">
        <v>41.79</v>
      </c>
      <c r="GA536" s="17">
        <v>41.77</v>
      </c>
      <c r="GB536" s="17">
        <v>41.83</v>
      </c>
      <c r="GC536" s="17">
        <v>41.79</v>
      </c>
      <c r="GD536" s="17">
        <v>41.81</v>
      </c>
      <c r="GE536" s="17">
        <v>41.82</v>
      </c>
      <c r="GF536" s="17">
        <v>41.8</v>
      </c>
      <c r="GG536" s="17">
        <v>41.7</v>
      </c>
      <c r="GH536" s="17">
        <v>41.73</v>
      </c>
      <c r="GI536" s="17">
        <v>41.69</v>
      </c>
      <c r="GJ536" s="17">
        <v>41.7</v>
      </c>
      <c r="GK536" s="17">
        <v>41.7</v>
      </c>
      <c r="GL536" s="17">
        <v>41.67</v>
      </c>
      <c r="GM536" s="17">
        <v>41.64</v>
      </c>
      <c r="GN536" s="17">
        <v>41.63</v>
      </c>
      <c r="GO536" s="17">
        <v>41.62</v>
      </c>
      <c r="GP536" s="17">
        <v>41.69</v>
      </c>
      <c r="GQ536" s="17">
        <v>41.67</v>
      </c>
      <c r="GR536" s="17">
        <v>41.67</v>
      </c>
      <c r="GS536" s="17">
        <v>41.68</v>
      </c>
      <c r="GT536" s="17">
        <v>41.71</v>
      </c>
      <c r="GU536" s="17">
        <v>41.72</v>
      </c>
      <c r="GV536" s="17">
        <v>41.7</v>
      </c>
      <c r="GW536" s="17">
        <v>41.68</v>
      </c>
      <c r="GX536" s="17">
        <v>41.7</v>
      </c>
      <c r="GY536" s="17">
        <v>41.69</v>
      </c>
      <c r="GZ536" s="17">
        <v>41.7</v>
      </c>
      <c r="HA536" s="17">
        <v>41.67</v>
      </c>
      <c r="HB536" s="17">
        <v>41.72</v>
      </c>
      <c r="HC536" s="17">
        <v>41.7</v>
      </c>
      <c r="HD536" s="17">
        <v>41.72</v>
      </c>
      <c r="HE536" s="17">
        <v>41.71</v>
      </c>
      <c r="HF536" s="17">
        <v>41.84</v>
      </c>
      <c r="HG536" s="17">
        <v>41.79</v>
      </c>
      <c r="HH536" s="17">
        <v>41.83</v>
      </c>
      <c r="HI536" s="17">
        <v>41.77</v>
      </c>
      <c r="HJ536" s="17">
        <v>41.75</v>
      </c>
      <c r="HK536" s="17">
        <v>41.76</v>
      </c>
      <c r="HL536" s="17">
        <v>41.75</v>
      </c>
      <c r="HM536" s="17">
        <v>41.71</v>
      </c>
      <c r="HN536" s="17">
        <v>41.74</v>
      </c>
      <c r="HO536" s="17">
        <v>41.7</v>
      </c>
      <c r="HP536" s="17">
        <v>41.71</v>
      </c>
      <c r="HQ536" s="17">
        <v>41.7</v>
      </c>
      <c r="HR536" s="17">
        <v>41.71</v>
      </c>
      <c r="HS536" s="17">
        <v>41.71</v>
      </c>
      <c r="HT536" s="17">
        <v>41.72</v>
      </c>
      <c r="HU536" s="17">
        <v>41.82</v>
      </c>
      <c r="HV536" s="17">
        <v>41.87</v>
      </c>
      <c r="HW536" s="17">
        <v>41.99</v>
      </c>
      <c r="HX536" s="17">
        <v>41.95</v>
      </c>
      <c r="HY536" s="17">
        <v>41.94</v>
      </c>
      <c r="HZ536" s="17">
        <v>41.93</v>
      </c>
      <c r="IA536" s="17">
        <v>42.01</v>
      </c>
      <c r="IB536" s="17">
        <v>41.94</v>
      </c>
      <c r="IC536" s="17">
        <v>41.98</v>
      </c>
      <c r="ID536" s="17">
        <v>42.03</v>
      </c>
      <c r="IE536" s="17">
        <v>42.09</v>
      </c>
      <c r="IF536" s="17">
        <v>42.08</v>
      </c>
      <c r="IG536" s="17">
        <v>42.05</v>
      </c>
      <c r="IH536" s="17">
        <v>42.01</v>
      </c>
      <c r="II536" s="17">
        <v>41.98</v>
      </c>
      <c r="IJ536" s="17">
        <v>41.99</v>
      </c>
      <c r="IK536" s="17">
        <v>42.08</v>
      </c>
      <c r="IL536" s="17">
        <v>42.1</v>
      </c>
      <c r="IM536" s="17">
        <v>42.18</v>
      </c>
      <c r="IN536" s="17">
        <v>42.28</v>
      </c>
      <c r="IO536" s="17">
        <v>42.3</v>
      </c>
      <c r="IP536" s="17">
        <v>42.21</v>
      </c>
      <c r="IQ536" s="17">
        <v>42.24</v>
      </c>
      <c r="IR536" s="17">
        <v>42.3</v>
      </c>
      <c r="IS536" s="17">
        <v>42.3</v>
      </c>
      <c r="IT536" s="17">
        <v>42.28</v>
      </c>
      <c r="IU536" s="17">
        <v>42.27</v>
      </c>
      <c r="IV536" s="17">
        <v>42.29</v>
      </c>
      <c r="IW536" s="17">
        <v>42.29</v>
      </c>
      <c r="IX536" s="17">
        <v>42.29</v>
      </c>
      <c r="IY536" s="17">
        <v>42.29</v>
      </c>
    </row>
    <row r="537" spans="1:259" x14ac:dyDescent="0.15">
      <c r="A537" s="17" t="s">
        <v>808</v>
      </c>
      <c r="B537" s="17" t="s">
        <v>809</v>
      </c>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c r="AA537" s="26"/>
      <c r="AB537" s="17"/>
      <c r="AC537" s="26"/>
      <c r="AD537" s="26"/>
      <c r="AE537" s="17"/>
      <c r="AF537" s="17"/>
      <c r="AG537" s="17"/>
      <c r="AH537" s="17"/>
      <c r="AI537" s="17"/>
      <c r="AJ537" s="17"/>
      <c r="AK537" s="17"/>
      <c r="AL537" s="17"/>
      <c r="AM537" s="17"/>
      <c r="AN537" s="17"/>
      <c r="AO537" s="17"/>
      <c r="AP537" s="17"/>
      <c r="AQ537" s="17"/>
      <c r="AR537" s="17"/>
      <c r="AS537" s="17"/>
      <c r="AT537" s="17"/>
      <c r="AU537" s="17"/>
      <c r="AV537" s="17"/>
      <c r="AW537" s="17"/>
      <c r="AX537" s="17"/>
      <c r="AY537" s="17"/>
      <c r="AZ537" s="17"/>
      <c r="BA537" s="17"/>
      <c r="BB537" s="17"/>
      <c r="BC537" s="17"/>
      <c r="BD537" s="17"/>
      <c r="BE537" s="17"/>
      <c r="BF537" s="17"/>
      <c r="BG537" s="17"/>
      <c r="BH537" s="17"/>
      <c r="BI537" s="17"/>
      <c r="BJ537" s="26"/>
      <c r="BK537" s="17"/>
      <c r="BL537" s="17"/>
      <c r="BM537" s="17"/>
      <c r="BN537" s="17"/>
      <c r="BO537" s="17"/>
      <c r="BP537" s="17"/>
      <c r="BQ537" s="17"/>
      <c r="BR537" s="17"/>
      <c r="BS537" s="17"/>
      <c r="BT537" s="17"/>
      <c r="BU537" s="17"/>
      <c r="BV537" s="17"/>
      <c r="BW537" s="17"/>
      <c r="BX537" s="26"/>
      <c r="BY537" s="26"/>
      <c r="BZ537" s="26"/>
      <c r="CA537" s="26"/>
      <c r="CB537" s="26"/>
      <c r="CC537" s="17"/>
      <c r="CD537" s="17"/>
      <c r="CE537" s="17"/>
      <c r="CF537" s="17"/>
      <c r="CG537" s="17"/>
      <c r="CH537" s="17"/>
      <c r="CI537" s="17"/>
      <c r="CJ537" s="26"/>
      <c r="CK537" s="17"/>
      <c r="CL537" s="17"/>
      <c r="CM537" s="17"/>
      <c r="CN537" s="17"/>
      <c r="CO537" s="17"/>
      <c r="CP537" s="17"/>
      <c r="CQ537" s="17"/>
      <c r="CR537" s="17"/>
      <c r="CS537" s="17"/>
      <c r="CT537" s="17"/>
      <c r="CU537" s="17"/>
      <c r="CV537" s="17"/>
      <c r="CW537" s="17"/>
      <c r="CX537" s="17"/>
      <c r="CY537" s="26"/>
      <c r="CZ537" s="26"/>
      <c r="DA537" s="26"/>
      <c r="DB537" s="17"/>
      <c r="DC537" s="17"/>
      <c r="DD537" s="17"/>
      <c r="DE537" s="17"/>
      <c r="DF537" s="17"/>
      <c r="DG537" s="17"/>
      <c r="DH537" s="26"/>
      <c r="DI537" s="17"/>
      <c r="DJ537" s="17"/>
      <c r="DK537" s="17"/>
      <c r="DL537" s="17"/>
      <c r="DM537" s="17">
        <v>10.33</v>
      </c>
      <c r="DN537" s="17">
        <v>10.33</v>
      </c>
      <c r="DO537" s="17">
        <v>10.33</v>
      </c>
      <c r="DP537" s="17">
        <v>10.33</v>
      </c>
      <c r="DQ537" s="17">
        <v>10.33</v>
      </c>
      <c r="DR537" s="17">
        <v>10.33</v>
      </c>
      <c r="DS537" s="17">
        <v>10.33</v>
      </c>
      <c r="DT537" s="17">
        <v>10.33</v>
      </c>
      <c r="DU537" s="17">
        <v>10.33</v>
      </c>
      <c r="DV537" s="17">
        <v>10.33</v>
      </c>
      <c r="DW537" s="17">
        <v>10.33</v>
      </c>
      <c r="DX537" s="17">
        <v>10.33</v>
      </c>
      <c r="DY537" s="17">
        <v>10.33</v>
      </c>
      <c r="DZ537" s="17">
        <v>10.33</v>
      </c>
      <c r="EA537" s="17">
        <v>10.33</v>
      </c>
      <c r="EB537" s="17">
        <v>10.33</v>
      </c>
      <c r="EC537" s="17">
        <v>10.33</v>
      </c>
      <c r="ED537" s="17">
        <v>10.33</v>
      </c>
      <c r="EE537" s="17">
        <v>10.33</v>
      </c>
      <c r="EF537" s="17">
        <v>10.33</v>
      </c>
      <c r="EG537" s="17">
        <v>10.33</v>
      </c>
      <c r="EH537" s="17">
        <v>10.33</v>
      </c>
      <c r="EI537" s="17">
        <v>10.33</v>
      </c>
      <c r="EJ537" s="17">
        <v>10.33</v>
      </c>
      <c r="EK537" s="17">
        <v>10.33</v>
      </c>
      <c r="EL537" s="17">
        <v>10.33</v>
      </c>
      <c r="EM537" s="17">
        <v>10.33</v>
      </c>
      <c r="EN537" s="17">
        <v>10.33</v>
      </c>
      <c r="EO537" s="17">
        <v>10.33</v>
      </c>
      <c r="EP537" s="17">
        <v>10.33</v>
      </c>
      <c r="EQ537" s="17">
        <v>10.33</v>
      </c>
      <c r="ER537" s="17">
        <v>10.33</v>
      </c>
      <c r="ES537" s="17">
        <v>10.33</v>
      </c>
      <c r="ET537" s="17">
        <v>10.33</v>
      </c>
      <c r="EU537" s="17">
        <v>10.33</v>
      </c>
      <c r="EV537" s="17">
        <v>10.33</v>
      </c>
      <c r="EW537" s="17">
        <v>10.33</v>
      </c>
      <c r="EX537" s="17">
        <v>10.33</v>
      </c>
      <c r="EY537" s="17">
        <v>10.33</v>
      </c>
      <c r="EZ537" s="17">
        <v>10.33</v>
      </c>
      <c r="FA537" s="17">
        <v>10.33</v>
      </c>
      <c r="FB537" s="17">
        <v>10.33</v>
      </c>
      <c r="FC537" s="17">
        <v>10.33</v>
      </c>
      <c r="FD537" s="17">
        <v>10.33</v>
      </c>
      <c r="FE537" s="17">
        <v>10.33</v>
      </c>
      <c r="FF537" s="17">
        <v>10.33</v>
      </c>
      <c r="FG537" s="17">
        <v>10.33</v>
      </c>
      <c r="FH537" s="17">
        <v>10.33</v>
      </c>
      <c r="FI537" s="17">
        <v>10.33</v>
      </c>
      <c r="FJ537" s="17">
        <v>10.33</v>
      </c>
      <c r="FK537" s="17">
        <v>10.33</v>
      </c>
      <c r="FL537" s="17">
        <v>10.33</v>
      </c>
      <c r="FM537" s="17">
        <v>10.33</v>
      </c>
      <c r="FN537" s="17">
        <v>10.33</v>
      </c>
      <c r="FO537" s="17">
        <v>10.33</v>
      </c>
      <c r="FP537" s="17">
        <v>10.33</v>
      </c>
      <c r="FQ537" s="17">
        <v>10.33</v>
      </c>
      <c r="FR537" s="17">
        <v>10.33</v>
      </c>
      <c r="FS537" s="17">
        <v>10.33</v>
      </c>
      <c r="FT537" s="17">
        <v>10.33</v>
      </c>
      <c r="FU537" s="17">
        <v>10.33</v>
      </c>
      <c r="FV537" s="17">
        <v>10.33</v>
      </c>
      <c r="FW537" s="17">
        <v>10.33</v>
      </c>
      <c r="FX537" s="17">
        <v>10.33</v>
      </c>
      <c r="FY537" s="17">
        <v>10.33</v>
      </c>
      <c r="FZ537" s="17">
        <v>10.33</v>
      </c>
      <c r="GA537" s="17">
        <v>10.33</v>
      </c>
      <c r="GB537" s="17">
        <v>10.33</v>
      </c>
      <c r="GC537" s="17">
        <v>10.33</v>
      </c>
      <c r="GD537" s="17">
        <v>10.33</v>
      </c>
      <c r="GE537" s="17">
        <v>10.33</v>
      </c>
      <c r="GF537" s="17">
        <v>10.33</v>
      </c>
      <c r="GG537" s="17">
        <v>10.33</v>
      </c>
      <c r="GH537" s="17">
        <v>10.33</v>
      </c>
      <c r="GI537" s="17">
        <v>10.33</v>
      </c>
      <c r="GJ537" s="17">
        <v>10.33</v>
      </c>
      <c r="GK537" s="17">
        <v>10.33</v>
      </c>
      <c r="GL537" s="17">
        <v>10.33</v>
      </c>
      <c r="GM537" s="17">
        <v>10.33</v>
      </c>
      <c r="GN537" s="17">
        <v>10.33</v>
      </c>
      <c r="GO537" s="17">
        <v>10.33</v>
      </c>
      <c r="GP537" s="17">
        <v>10.33</v>
      </c>
      <c r="GQ537" s="17">
        <v>10.33</v>
      </c>
      <c r="GR537" s="17">
        <v>10.33</v>
      </c>
      <c r="GS537" s="17">
        <v>10.33</v>
      </c>
      <c r="GT537" s="17">
        <v>10.33</v>
      </c>
      <c r="GU537" s="17">
        <v>10.33</v>
      </c>
      <c r="GV537" s="17">
        <v>10.33</v>
      </c>
      <c r="GW537" s="17">
        <v>10.33</v>
      </c>
      <c r="GX537" s="17">
        <v>10.33</v>
      </c>
      <c r="GY537" s="17">
        <v>10.33</v>
      </c>
      <c r="GZ537" s="17">
        <v>10.33</v>
      </c>
      <c r="HA537" s="17">
        <v>10.33</v>
      </c>
      <c r="HB537" s="17">
        <v>10.33</v>
      </c>
      <c r="HC537" s="17">
        <v>10.33</v>
      </c>
      <c r="HD537" s="17">
        <v>10.33</v>
      </c>
      <c r="HE537" s="17">
        <v>10.33</v>
      </c>
      <c r="HF537" s="17">
        <v>10.33</v>
      </c>
      <c r="HG537" s="17">
        <v>10.33</v>
      </c>
      <c r="HH537" s="17">
        <v>10.33</v>
      </c>
      <c r="HI537" s="17">
        <v>10.33</v>
      </c>
      <c r="HJ537" s="17">
        <v>10.33</v>
      </c>
      <c r="HK537" s="17">
        <v>10.33</v>
      </c>
      <c r="HL537" s="17">
        <v>10.33</v>
      </c>
      <c r="HM537" s="17">
        <v>10.33</v>
      </c>
      <c r="HN537" s="17">
        <v>10.33</v>
      </c>
      <c r="HO537" s="17">
        <v>10.33</v>
      </c>
      <c r="HP537" s="17">
        <v>10.33</v>
      </c>
      <c r="HQ537" s="17">
        <v>10.33</v>
      </c>
      <c r="HR537" s="17">
        <v>10.33</v>
      </c>
      <c r="HS537" s="17">
        <v>10.33</v>
      </c>
      <c r="HT537" s="17">
        <v>10.33</v>
      </c>
      <c r="HU537" s="17">
        <v>10.33</v>
      </c>
      <c r="HV537" s="17">
        <v>10.33</v>
      </c>
      <c r="HW537" s="17">
        <v>10.33</v>
      </c>
      <c r="HX537" s="17">
        <v>10.33</v>
      </c>
      <c r="HY537" s="17">
        <v>10.33</v>
      </c>
      <c r="HZ537" s="17">
        <v>10.33</v>
      </c>
      <c r="IA537" s="17">
        <v>10.33</v>
      </c>
      <c r="IB537" s="17">
        <v>10.33</v>
      </c>
      <c r="IC537" s="17">
        <v>10.33</v>
      </c>
      <c r="ID537" s="17">
        <v>10.33</v>
      </c>
      <c r="IE537" s="17">
        <v>10.33</v>
      </c>
      <c r="IF537" s="17">
        <v>10.33</v>
      </c>
      <c r="IG537" s="17">
        <v>10.33</v>
      </c>
      <c r="IH537" s="17">
        <v>10.33</v>
      </c>
      <c r="II537" s="17">
        <v>10.33</v>
      </c>
      <c r="IJ537" s="17">
        <v>10.33</v>
      </c>
      <c r="IK537" s="17">
        <v>10.33</v>
      </c>
      <c r="IL537" s="17">
        <v>10.33</v>
      </c>
      <c r="IM537" s="17">
        <v>10.33</v>
      </c>
      <c r="IN537" s="17">
        <v>10.33</v>
      </c>
      <c r="IO537" s="17">
        <v>10.33</v>
      </c>
      <c r="IP537" s="17">
        <v>10.33</v>
      </c>
      <c r="IQ537" s="17">
        <v>10.33</v>
      </c>
      <c r="IR537" s="17">
        <v>10.33</v>
      </c>
      <c r="IS537" s="17">
        <v>10.33</v>
      </c>
      <c r="IT537" s="17">
        <v>10.33</v>
      </c>
      <c r="IU537" s="17">
        <v>10.33</v>
      </c>
      <c r="IV537" s="17">
        <v>10.33</v>
      </c>
      <c r="IW537" s="17">
        <v>10.33</v>
      </c>
      <c r="IX537" s="17">
        <v>10.33</v>
      </c>
      <c r="IY537" s="17">
        <v>10.33</v>
      </c>
    </row>
    <row r="538" spans="1:259" x14ac:dyDescent="0.15">
      <c r="A538" s="17" t="s">
        <v>194</v>
      </c>
      <c r="B538" s="17" t="s">
        <v>195</v>
      </c>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c r="AA538" s="26"/>
      <c r="AB538" s="17"/>
      <c r="AC538" s="26"/>
      <c r="AD538" s="26"/>
      <c r="AE538" s="17"/>
      <c r="AF538" s="17"/>
      <c r="AG538" s="17"/>
      <c r="AH538" s="17"/>
      <c r="AI538" s="17"/>
      <c r="AJ538" s="17"/>
      <c r="AK538" s="17"/>
      <c r="AL538" s="17"/>
      <c r="AM538" s="17"/>
      <c r="AN538" s="17"/>
      <c r="AO538" s="17"/>
      <c r="AP538" s="17"/>
      <c r="AQ538" s="17"/>
      <c r="AR538" s="17"/>
      <c r="AS538" s="17"/>
      <c r="AT538" s="17"/>
      <c r="AU538" s="17"/>
      <c r="AV538" s="17"/>
      <c r="AW538" s="17"/>
      <c r="AX538" s="17"/>
      <c r="AY538" s="17"/>
      <c r="AZ538" s="17"/>
      <c r="BA538" s="17"/>
      <c r="BB538" s="17"/>
      <c r="BC538" s="17"/>
      <c r="BD538" s="17"/>
      <c r="BE538" s="17"/>
      <c r="BF538" s="17"/>
      <c r="BG538" s="17"/>
      <c r="BH538" s="17"/>
      <c r="BI538" s="17"/>
      <c r="BJ538" s="26"/>
      <c r="BK538" s="17"/>
      <c r="BL538" s="17"/>
      <c r="BM538" s="17"/>
      <c r="BN538" s="17"/>
      <c r="BO538" s="17"/>
      <c r="BP538" s="17"/>
      <c r="BQ538" s="17"/>
      <c r="BR538" s="17"/>
      <c r="BS538" s="17"/>
      <c r="BT538" s="17"/>
      <c r="BU538" s="17"/>
      <c r="BV538" s="17"/>
      <c r="BW538" s="17"/>
      <c r="BX538" s="26"/>
      <c r="BY538" s="26"/>
      <c r="BZ538" s="26"/>
      <c r="CA538" s="26"/>
      <c r="CB538" s="26"/>
      <c r="CC538" s="17"/>
      <c r="CD538" s="17"/>
      <c r="CE538" s="17"/>
      <c r="CF538" s="17"/>
      <c r="CG538" s="17"/>
      <c r="CH538" s="17"/>
      <c r="CI538" s="17"/>
      <c r="CJ538" s="26"/>
      <c r="CK538" s="17"/>
      <c r="CL538" s="17"/>
      <c r="CM538" s="17"/>
      <c r="CN538" s="17"/>
      <c r="CO538" s="17"/>
      <c r="CP538" s="17"/>
      <c r="CQ538" s="17"/>
      <c r="CR538" s="17"/>
      <c r="CS538" s="17"/>
      <c r="CT538" s="17"/>
      <c r="CU538" s="17"/>
      <c r="CV538" s="17"/>
      <c r="CW538" s="17"/>
      <c r="CX538" s="17"/>
      <c r="CY538" s="26"/>
      <c r="CZ538" s="26"/>
      <c r="DA538" s="26"/>
      <c r="DB538" s="17"/>
      <c r="DC538" s="17"/>
      <c r="DD538" s="17"/>
      <c r="DE538" s="17"/>
      <c r="DF538" s="17"/>
      <c r="DG538" s="17"/>
      <c r="DH538" s="26"/>
      <c r="DI538" s="17"/>
      <c r="DJ538" s="17"/>
      <c r="DK538" s="17"/>
      <c r="DL538" s="17"/>
      <c r="DM538" s="17">
        <v>10.07</v>
      </c>
      <c r="DN538" s="17">
        <v>10.050000000000001</v>
      </c>
      <c r="DO538" s="17">
        <v>10.07</v>
      </c>
      <c r="DP538" s="17">
        <v>10.06</v>
      </c>
      <c r="DQ538" s="17">
        <v>10.06</v>
      </c>
      <c r="DR538" s="17">
        <v>10.050000000000001</v>
      </c>
      <c r="DS538" s="17">
        <v>10.029999999999999</v>
      </c>
      <c r="DT538" s="17">
        <v>10.039999999999999</v>
      </c>
      <c r="DU538" s="17">
        <v>10.039999999999999</v>
      </c>
      <c r="DV538" s="17">
        <v>10.039999999999999</v>
      </c>
      <c r="DW538" s="17">
        <v>10.039999999999999</v>
      </c>
      <c r="DX538" s="17">
        <v>10.029999999999999</v>
      </c>
      <c r="DY538" s="17">
        <v>10.02</v>
      </c>
      <c r="DZ538" s="17">
        <v>10.02</v>
      </c>
      <c r="EA538" s="17">
        <v>10.01</v>
      </c>
      <c r="EB538" s="17">
        <v>10.02</v>
      </c>
      <c r="EC538" s="17">
        <v>10.029999999999999</v>
      </c>
      <c r="ED538" s="17">
        <v>10.029999999999999</v>
      </c>
      <c r="EE538" s="17">
        <v>10.039999999999999</v>
      </c>
      <c r="EF538" s="17">
        <v>10.050000000000001</v>
      </c>
      <c r="EG538" s="17">
        <v>10.039999999999999</v>
      </c>
      <c r="EH538" s="17">
        <v>10.039999999999999</v>
      </c>
      <c r="EI538" s="17">
        <v>10.039999999999999</v>
      </c>
      <c r="EJ538" s="17">
        <v>10.039999999999999</v>
      </c>
      <c r="EK538" s="17">
        <v>10.039999999999999</v>
      </c>
      <c r="EL538" s="17">
        <v>10.050000000000001</v>
      </c>
      <c r="EM538" s="17">
        <v>10.050000000000001</v>
      </c>
      <c r="EN538" s="17">
        <v>10.039999999999999</v>
      </c>
      <c r="EO538" s="17">
        <v>10.039999999999999</v>
      </c>
      <c r="EP538" s="17">
        <v>10.029999999999999</v>
      </c>
      <c r="EQ538" s="17">
        <v>10.029999999999999</v>
      </c>
      <c r="ER538" s="17">
        <v>10.029999999999999</v>
      </c>
      <c r="ES538" s="17">
        <v>10.029999999999999</v>
      </c>
      <c r="ET538" s="17">
        <v>10.029999999999999</v>
      </c>
      <c r="EU538" s="17">
        <v>10.02</v>
      </c>
      <c r="EV538" s="17">
        <v>10.02</v>
      </c>
      <c r="EW538" s="17">
        <v>10.02</v>
      </c>
      <c r="EX538" s="17">
        <v>10.029999999999999</v>
      </c>
      <c r="EY538" s="17">
        <v>10.029999999999999</v>
      </c>
      <c r="EZ538" s="17">
        <v>10.02</v>
      </c>
      <c r="FA538" s="17">
        <v>10.01</v>
      </c>
      <c r="FB538" s="17">
        <v>10.01</v>
      </c>
      <c r="FC538" s="17">
        <v>10.02</v>
      </c>
      <c r="FD538" s="17">
        <v>10.01</v>
      </c>
      <c r="FE538" s="17">
        <v>10.01</v>
      </c>
      <c r="FF538" s="17">
        <v>10.02</v>
      </c>
      <c r="FG538" s="17">
        <v>10.02</v>
      </c>
      <c r="FH538" s="17">
        <v>10.02</v>
      </c>
      <c r="FI538" s="17">
        <v>10.029999999999999</v>
      </c>
      <c r="FJ538" s="17">
        <v>10.029999999999999</v>
      </c>
      <c r="FK538" s="17">
        <v>10.029999999999999</v>
      </c>
      <c r="FL538" s="17">
        <v>10.029999999999999</v>
      </c>
      <c r="FM538" s="17">
        <v>10.029999999999999</v>
      </c>
      <c r="FN538" s="17">
        <v>10.029999999999999</v>
      </c>
      <c r="FO538" s="17">
        <v>10</v>
      </c>
      <c r="FP538" s="17">
        <v>10.01</v>
      </c>
      <c r="FQ538" s="17">
        <v>10</v>
      </c>
      <c r="FR538" s="17">
        <v>10.01</v>
      </c>
      <c r="FS538" s="17">
        <v>10.029999999999999</v>
      </c>
      <c r="FT538" s="17">
        <v>10.02</v>
      </c>
      <c r="FU538" s="17">
        <v>10.029999999999999</v>
      </c>
      <c r="FV538" s="17">
        <v>10.029999999999999</v>
      </c>
      <c r="FW538" s="17">
        <v>10</v>
      </c>
      <c r="FX538" s="17">
        <v>10.01</v>
      </c>
      <c r="FY538" s="17">
        <v>10.01</v>
      </c>
      <c r="FZ538" s="17">
        <v>10.02</v>
      </c>
      <c r="GA538" s="17">
        <v>10.029999999999999</v>
      </c>
      <c r="GB538" s="17">
        <v>10.029999999999999</v>
      </c>
      <c r="GC538" s="17">
        <v>10.02</v>
      </c>
      <c r="GD538" s="17">
        <v>9.99</v>
      </c>
      <c r="GE538" s="17">
        <v>10</v>
      </c>
      <c r="GF538" s="17">
        <v>9.98</v>
      </c>
      <c r="GG538" s="17">
        <v>9.9700000000000006</v>
      </c>
      <c r="GH538" s="17">
        <v>9.98</v>
      </c>
      <c r="GI538" s="17">
        <v>9.98</v>
      </c>
      <c r="GJ538" s="17">
        <v>9.98</v>
      </c>
      <c r="GK538" s="17">
        <v>9.9700000000000006</v>
      </c>
      <c r="GL538" s="17">
        <v>9.98</v>
      </c>
      <c r="GM538" s="17">
        <v>9.98</v>
      </c>
      <c r="GN538" s="17">
        <v>9.9700000000000006</v>
      </c>
      <c r="GO538" s="17">
        <v>9.98</v>
      </c>
      <c r="GP538" s="17">
        <v>9.99</v>
      </c>
      <c r="GQ538" s="17">
        <v>9.98</v>
      </c>
      <c r="GR538" s="17">
        <v>9.98</v>
      </c>
      <c r="GS538" s="17">
        <v>9.9700000000000006</v>
      </c>
      <c r="GT538" s="17">
        <v>9.98</v>
      </c>
      <c r="GU538" s="17">
        <v>9.98</v>
      </c>
      <c r="GV538" s="17">
        <v>9.98</v>
      </c>
      <c r="GW538" s="17">
        <v>9.98</v>
      </c>
      <c r="GX538" s="17">
        <v>9.9600000000000009</v>
      </c>
      <c r="GY538" s="17">
        <v>9.9700000000000006</v>
      </c>
      <c r="GZ538" s="17">
        <v>9.98</v>
      </c>
      <c r="HA538" s="17">
        <v>9.98</v>
      </c>
      <c r="HB538" s="17">
        <v>9.98</v>
      </c>
      <c r="HC538" s="17">
        <v>9.98</v>
      </c>
      <c r="HD538" s="17">
        <v>9.9700000000000006</v>
      </c>
      <c r="HE538" s="17">
        <v>9.98</v>
      </c>
      <c r="HF538" s="17">
        <v>9.9700000000000006</v>
      </c>
      <c r="HG538" s="17">
        <v>9.9600000000000009</v>
      </c>
      <c r="HH538" s="17">
        <v>9.9499999999999993</v>
      </c>
      <c r="HI538" s="17">
        <v>9.9600000000000009</v>
      </c>
      <c r="HJ538" s="17">
        <v>9.9499999999999993</v>
      </c>
      <c r="HK538" s="17">
        <v>9.94</v>
      </c>
      <c r="HL538" s="17">
        <v>9.94</v>
      </c>
      <c r="HM538" s="17">
        <v>9.93</v>
      </c>
      <c r="HN538" s="17">
        <v>9.94</v>
      </c>
      <c r="HO538" s="17">
        <v>9.93</v>
      </c>
      <c r="HP538" s="17">
        <v>9.93</v>
      </c>
      <c r="HQ538" s="17">
        <v>9.94</v>
      </c>
      <c r="HR538" s="17">
        <v>9.94</v>
      </c>
      <c r="HS538" s="17">
        <v>9.92</v>
      </c>
      <c r="HT538" s="17">
        <v>9.94</v>
      </c>
      <c r="HU538" s="17">
        <v>9.93</v>
      </c>
      <c r="HV538" s="17">
        <v>9.93</v>
      </c>
      <c r="HW538" s="17">
        <v>9.94</v>
      </c>
      <c r="HX538" s="17">
        <v>9.9499999999999993</v>
      </c>
      <c r="HY538" s="17">
        <v>9.9600000000000009</v>
      </c>
      <c r="HZ538" s="17">
        <v>9.9600000000000009</v>
      </c>
      <c r="IA538" s="17">
        <v>9.94</v>
      </c>
      <c r="IB538" s="17">
        <v>9.94</v>
      </c>
      <c r="IC538" s="17">
        <v>9.93</v>
      </c>
      <c r="ID538" s="17">
        <v>9.93</v>
      </c>
      <c r="IE538" s="17">
        <v>9.9</v>
      </c>
      <c r="IF538" s="17">
        <v>9.8699999999999992</v>
      </c>
      <c r="IG538" s="17">
        <v>9.85</v>
      </c>
      <c r="IH538" s="17">
        <v>9.8699999999999992</v>
      </c>
      <c r="II538" s="17">
        <v>9.89</v>
      </c>
      <c r="IJ538" s="17">
        <v>9.85</v>
      </c>
      <c r="IK538" s="17">
        <v>9.86</v>
      </c>
      <c r="IL538" s="17">
        <v>9.84</v>
      </c>
      <c r="IM538" s="17">
        <v>9.82</v>
      </c>
      <c r="IN538" s="17">
        <v>9.83</v>
      </c>
      <c r="IO538" s="17">
        <v>9.83</v>
      </c>
      <c r="IP538" s="17">
        <v>9.85</v>
      </c>
      <c r="IQ538" s="17">
        <v>9.86</v>
      </c>
      <c r="IR538" s="17">
        <v>9.8699999999999992</v>
      </c>
      <c r="IS538" s="17">
        <v>9.86</v>
      </c>
      <c r="IT538" s="17">
        <v>9.8800000000000008</v>
      </c>
      <c r="IU538" s="17">
        <v>9.85</v>
      </c>
      <c r="IV538" s="17">
        <v>9.85</v>
      </c>
      <c r="IW538" s="17">
        <v>9.85</v>
      </c>
      <c r="IX538" s="17">
        <v>9.85</v>
      </c>
      <c r="IY538" s="17">
        <v>9.86</v>
      </c>
    </row>
    <row r="539" spans="1:259" x14ac:dyDescent="0.15">
      <c r="A539" s="17" t="s">
        <v>3548</v>
      </c>
      <c r="B539" s="17" t="s">
        <v>3549</v>
      </c>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c r="AA539" s="26"/>
      <c r="AB539" s="17"/>
      <c r="AC539" s="26"/>
      <c r="AD539" s="26"/>
      <c r="AE539" s="17"/>
      <c r="AF539" s="17"/>
      <c r="AG539" s="17"/>
      <c r="AH539" s="17"/>
      <c r="AI539" s="17"/>
      <c r="AJ539" s="17"/>
      <c r="AK539" s="17"/>
      <c r="AL539" s="17"/>
      <c r="AM539" s="17"/>
      <c r="AN539" s="17"/>
      <c r="AO539" s="17"/>
      <c r="AP539" s="17"/>
      <c r="AQ539" s="17"/>
      <c r="AR539" s="17"/>
      <c r="AS539" s="17"/>
      <c r="AT539" s="17"/>
      <c r="AU539" s="17"/>
      <c r="AV539" s="17"/>
      <c r="AW539" s="17"/>
      <c r="AX539" s="17"/>
      <c r="AY539" s="17"/>
      <c r="AZ539" s="17"/>
      <c r="BA539" s="17"/>
      <c r="BB539" s="17"/>
      <c r="BC539" s="17"/>
      <c r="BD539" s="17"/>
      <c r="BE539" s="17"/>
      <c r="BF539" s="17"/>
      <c r="BG539" s="17"/>
      <c r="BH539" s="17"/>
      <c r="BI539" s="17"/>
      <c r="BJ539" s="26"/>
      <c r="BK539" s="17"/>
      <c r="BL539" s="17"/>
      <c r="BM539" s="17"/>
      <c r="BN539" s="17"/>
      <c r="BO539" s="17"/>
      <c r="BP539" s="17"/>
      <c r="BQ539" s="17"/>
      <c r="BR539" s="17"/>
      <c r="BS539" s="17"/>
      <c r="BT539" s="17"/>
      <c r="BU539" s="17"/>
      <c r="BV539" s="17"/>
      <c r="BW539" s="17"/>
      <c r="BX539" s="26"/>
      <c r="BY539" s="26"/>
      <c r="BZ539" s="26"/>
      <c r="CA539" s="26"/>
      <c r="CB539" s="26"/>
      <c r="CC539" s="17"/>
      <c r="CD539" s="17"/>
      <c r="CE539" s="17"/>
      <c r="CF539" s="17"/>
      <c r="CG539" s="17"/>
      <c r="CH539" s="17"/>
      <c r="CI539" s="17"/>
      <c r="CJ539" s="26"/>
      <c r="CK539" s="17"/>
      <c r="CL539" s="17"/>
      <c r="CM539" s="17"/>
      <c r="CN539" s="17"/>
      <c r="CO539" s="17"/>
      <c r="CP539" s="17"/>
      <c r="CQ539" s="17"/>
      <c r="CR539" s="17"/>
      <c r="CS539" s="17"/>
      <c r="CT539" s="17"/>
      <c r="CU539" s="17"/>
      <c r="CV539" s="17"/>
      <c r="CW539" s="17"/>
      <c r="CX539" s="17"/>
      <c r="CY539" s="26"/>
      <c r="CZ539" s="26"/>
      <c r="DA539" s="26"/>
      <c r="DB539" s="17"/>
      <c r="DC539" s="17"/>
      <c r="DD539" s="17"/>
      <c r="DE539" s="17"/>
      <c r="DF539" s="17"/>
      <c r="DG539" s="17"/>
      <c r="DH539" s="26"/>
      <c r="DI539" s="17"/>
      <c r="DJ539" s="17"/>
      <c r="DK539" s="17"/>
      <c r="DL539" s="17"/>
      <c r="DM539" s="17">
        <v>437.53</v>
      </c>
      <c r="DN539" s="17">
        <v>437.95</v>
      </c>
      <c r="DO539" s="17">
        <v>438.09</v>
      </c>
      <c r="DP539" s="17">
        <v>438.19</v>
      </c>
      <c r="DQ539" s="17">
        <v>437.61</v>
      </c>
      <c r="DR539" s="17">
        <v>437.57</v>
      </c>
      <c r="DS539" s="17">
        <v>437.79</v>
      </c>
      <c r="DT539" s="17">
        <v>437.79</v>
      </c>
      <c r="DU539" s="17">
        <v>437.82</v>
      </c>
      <c r="DV539" s="17">
        <v>437.8</v>
      </c>
      <c r="DW539" s="17">
        <v>437.61</v>
      </c>
      <c r="DX539" s="17">
        <v>437.45</v>
      </c>
      <c r="DY539" s="17">
        <v>436.73</v>
      </c>
      <c r="DZ539" s="17">
        <v>436.57</v>
      </c>
      <c r="EA539" s="17">
        <v>436.02</v>
      </c>
      <c r="EB539" s="17">
        <v>435.42</v>
      </c>
      <c r="EC539" s="17">
        <v>434.47</v>
      </c>
      <c r="ED539" s="17">
        <v>434.65</v>
      </c>
      <c r="EE539" s="17">
        <v>434.62</v>
      </c>
      <c r="EF539" s="17">
        <v>434.96</v>
      </c>
      <c r="EG539" s="17">
        <v>435.02</v>
      </c>
      <c r="EH539" s="17">
        <v>435.03</v>
      </c>
      <c r="EI539" s="17">
        <v>435.61</v>
      </c>
      <c r="EJ539" s="17">
        <v>435.68</v>
      </c>
      <c r="EK539" s="17">
        <v>435.77</v>
      </c>
      <c r="EL539" s="17">
        <v>435.91</v>
      </c>
      <c r="EM539" s="17">
        <v>436.06</v>
      </c>
      <c r="EN539" s="17">
        <v>435.88</v>
      </c>
      <c r="EO539" s="17">
        <v>435.75</v>
      </c>
      <c r="EP539" s="17">
        <v>436.1</v>
      </c>
      <c r="EQ539" s="17">
        <v>436.29</v>
      </c>
      <c r="ER539" s="17">
        <v>436.27</v>
      </c>
      <c r="ES539" s="17">
        <v>436.33</v>
      </c>
      <c r="ET539" s="17">
        <v>436.59</v>
      </c>
      <c r="EU539" s="17">
        <v>436.79</v>
      </c>
      <c r="EV539" s="17">
        <v>436.92</v>
      </c>
      <c r="EW539" s="17">
        <v>436.96</v>
      </c>
      <c r="EX539" s="17">
        <v>436.9</v>
      </c>
      <c r="EY539" s="17">
        <v>436.72</v>
      </c>
      <c r="EZ539" s="17">
        <v>436.34</v>
      </c>
      <c r="FA539" s="17">
        <v>436.12</v>
      </c>
      <c r="FB539" s="17">
        <v>436.06</v>
      </c>
      <c r="FC539" s="17">
        <v>436.11</v>
      </c>
      <c r="FD539" s="17">
        <v>436.42</v>
      </c>
      <c r="FE539" s="17">
        <v>436.65</v>
      </c>
      <c r="FF539" s="17">
        <v>436.85</v>
      </c>
      <c r="FG539" s="17">
        <v>437.46</v>
      </c>
      <c r="FH539" s="17">
        <v>437.85</v>
      </c>
      <c r="FI539" s="17">
        <v>438.09</v>
      </c>
      <c r="FJ539" s="17">
        <v>438.56</v>
      </c>
      <c r="FK539" s="17">
        <v>438.91</v>
      </c>
      <c r="FL539" s="17">
        <v>439.24</v>
      </c>
      <c r="FM539" s="17">
        <v>439.57</v>
      </c>
      <c r="FN539" s="17">
        <v>439.47</v>
      </c>
      <c r="FO539" s="17">
        <v>439.14</v>
      </c>
      <c r="FP539" s="17">
        <v>439.1</v>
      </c>
      <c r="FQ539" s="17">
        <v>438.77</v>
      </c>
      <c r="FR539" s="17">
        <v>438.42</v>
      </c>
      <c r="FS539" s="17">
        <v>438.31</v>
      </c>
      <c r="FT539" s="17">
        <v>437.95</v>
      </c>
      <c r="FU539" s="17">
        <v>437.62</v>
      </c>
      <c r="FV539" s="17">
        <v>437.14</v>
      </c>
      <c r="FW539" s="17">
        <v>436.7</v>
      </c>
      <c r="FX539" s="17">
        <v>436.64</v>
      </c>
      <c r="FY539" s="17">
        <v>437.28</v>
      </c>
      <c r="FZ539" s="17">
        <v>438.04</v>
      </c>
      <c r="GA539" s="17">
        <v>438.17</v>
      </c>
      <c r="GB539" s="17">
        <v>438.04</v>
      </c>
      <c r="GC539" s="17">
        <v>437.82</v>
      </c>
      <c r="GD539" s="17">
        <v>436.89</v>
      </c>
      <c r="GE539" s="17">
        <v>436.64</v>
      </c>
      <c r="GF539" s="17">
        <v>436.14</v>
      </c>
      <c r="GG539" s="17">
        <v>435.54</v>
      </c>
      <c r="GH539" s="17">
        <v>435.06</v>
      </c>
      <c r="GI539" s="17">
        <v>434.79</v>
      </c>
      <c r="GJ539" s="17">
        <v>435.2</v>
      </c>
      <c r="GK539" s="17">
        <v>435.41</v>
      </c>
      <c r="GL539" s="17">
        <v>434.94</v>
      </c>
      <c r="GM539" s="17">
        <v>434.44</v>
      </c>
      <c r="GN539" s="17">
        <v>434.1</v>
      </c>
      <c r="GO539" s="17">
        <v>434.21</v>
      </c>
      <c r="GP539" s="17">
        <v>434.43</v>
      </c>
      <c r="GQ539" s="17">
        <v>434.9</v>
      </c>
      <c r="GR539" s="17">
        <v>434.51</v>
      </c>
      <c r="GS539" s="17">
        <v>434.35</v>
      </c>
      <c r="GT539" s="17">
        <v>434.3</v>
      </c>
      <c r="GU539" s="17">
        <v>434.38</v>
      </c>
      <c r="GV539" s="17">
        <v>434.25</v>
      </c>
      <c r="GW539" s="17">
        <v>434.41</v>
      </c>
      <c r="GX539" s="17">
        <v>434.59</v>
      </c>
      <c r="GY539" s="17">
        <v>434.64</v>
      </c>
      <c r="GZ539" s="17">
        <v>434.76</v>
      </c>
      <c r="HA539" s="17">
        <v>434.85</v>
      </c>
      <c r="HB539" s="17">
        <v>435.1</v>
      </c>
      <c r="HC539" s="17">
        <v>434.8</v>
      </c>
      <c r="HD539" s="17">
        <v>434.67</v>
      </c>
      <c r="HE539" s="17">
        <v>434.29</v>
      </c>
      <c r="HF539" s="17">
        <v>434.26</v>
      </c>
      <c r="HG539" s="17">
        <v>434.21</v>
      </c>
      <c r="HH539" s="17">
        <v>433.96</v>
      </c>
      <c r="HI539" s="17">
        <v>433.96</v>
      </c>
      <c r="HJ539" s="17">
        <v>433.63</v>
      </c>
      <c r="HK539" s="17">
        <v>433.41</v>
      </c>
      <c r="HL539" s="17">
        <v>433.14</v>
      </c>
      <c r="HM539" s="17">
        <v>433.07</v>
      </c>
      <c r="HN539" s="17">
        <v>433.79</v>
      </c>
      <c r="HO539" s="17">
        <v>434.73</v>
      </c>
      <c r="HP539" s="17">
        <v>434.8</v>
      </c>
      <c r="HQ539" s="17">
        <v>434.91</v>
      </c>
      <c r="HR539" s="17">
        <v>435.37</v>
      </c>
      <c r="HS539" s="17">
        <v>436.88</v>
      </c>
      <c r="HT539" s="17">
        <v>437.25</v>
      </c>
      <c r="HU539" s="17">
        <v>436.63</v>
      </c>
      <c r="HV539" s="17">
        <v>436.26</v>
      </c>
      <c r="HW539" s="17">
        <v>436.64</v>
      </c>
      <c r="HX539" s="17">
        <v>437.03</v>
      </c>
      <c r="HY539" s="17">
        <v>436.73</v>
      </c>
      <c r="HZ539" s="17">
        <v>436.25</v>
      </c>
      <c r="IA539" s="17">
        <v>436.14</v>
      </c>
      <c r="IB539" s="17">
        <v>435.76</v>
      </c>
      <c r="IC539" s="17">
        <v>435.92</v>
      </c>
      <c r="ID539" s="17">
        <v>435.96</v>
      </c>
      <c r="IE539" s="17">
        <v>435.81</v>
      </c>
      <c r="IF539" s="17">
        <v>435.5</v>
      </c>
      <c r="IG539" s="17">
        <v>435.44</v>
      </c>
      <c r="IH539" s="17">
        <v>434.99</v>
      </c>
      <c r="II539" s="17">
        <v>434.49</v>
      </c>
      <c r="IJ539" s="17">
        <v>434.96</v>
      </c>
      <c r="IK539" s="17">
        <v>435</v>
      </c>
      <c r="IL539" s="17">
        <v>435.14</v>
      </c>
      <c r="IM539" s="17">
        <v>435.27</v>
      </c>
      <c r="IN539" s="17">
        <v>435.57</v>
      </c>
      <c r="IO539" s="17">
        <v>435.82</v>
      </c>
      <c r="IP539" s="17">
        <v>435.76</v>
      </c>
      <c r="IQ539" s="17">
        <v>435.48</v>
      </c>
      <c r="IR539" s="17">
        <v>434.96</v>
      </c>
      <c r="IS539" s="17">
        <v>434.6</v>
      </c>
      <c r="IT539" s="17">
        <v>434.82</v>
      </c>
      <c r="IU539" s="17">
        <v>435.14</v>
      </c>
      <c r="IV539" s="17">
        <v>435.42</v>
      </c>
      <c r="IW539" s="17">
        <v>435.6</v>
      </c>
      <c r="IX539" s="17">
        <v>435.64</v>
      </c>
      <c r="IY539" s="17">
        <v>435.6</v>
      </c>
    </row>
    <row r="540" spans="1:259" x14ac:dyDescent="0.15">
      <c r="A540" s="17" t="s">
        <v>309</v>
      </c>
      <c r="B540" s="17" t="s">
        <v>310</v>
      </c>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c r="AA540" s="26"/>
      <c r="AB540" s="17"/>
      <c r="AC540" s="26"/>
      <c r="AD540" s="26"/>
      <c r="AE540" s="17"/>
      <c r="AF540" s="17"/>
      <c r="AG540" s="17"/>
      <c r="AH540" s="17"/>
      <c r="AI540" s="17"/>
      <c r="AJ540" s="17"/>
      <c r="AK540" s="17"/>
      <c r="AL540" s="17"/>
      <c r="AM540" s="17"/>
      <c r="AN540" s="17"/>
      <c r="AO540" s="17"/>
      <c r="AP540" s="17"/>
      <c r="AQ540" s="17"/>
      <c r="AR540" s="17"/>
      <c r="AS540" s="17"/>
      <c r="AT540" s="17"/>
      <c r="AU540" s="17"/>
      <c r="AV540" s="17"/>
      <c r="AW540" s="17"/>
      <c r="AX540" s="17"/>
      <c r="AY540" s="17"/>
      <c r="AZ540" s="17"/>
      <c r="BA540" s="17"/>
      <c r="BB540" s="17"/>
      <c r="BC540" s="17"/>
      <c r="BD540" s="17"/>
      <c r="BE540" s="17"/>
      <c r="BF540" s="17"/>
      <c r="BG540" s="17"/>
      <c r="BH540" s="17"/>
      <c r="BI540" s="17"/>
      <c r="BJ540" s="26"/>
      <c r="BK540" s="17"/>
      <c r="BL540" s="17"/>
      <c r="BM540" s="17"/>
      <c r="BN540" s="17"/>
      <c r="BO540" s="17"/>
      <c r="BP540" s="17"/>
      <c r="BQ540" s="17"/>
      <c r="BR540" s="17"/>
      <c r="BS540" s="17"/>
      <c r="BT540" s="17"/>
      <c r="BU540" s="17"/>
      <c r="BV540" s="17"/>
      <c r="BW540" s="17"/>
      <c r="BX540" s="26"/>
      <c r="BY540" s="26"/>
      <c r="BZ540" s="26"/>
      <c r="CA540" s="26"/>
      <c r="CB540" s="26"/>
      <c r="CC540" s="17"/>
      <c r="CD540" s="17"/>
      <c r="CE540" s="17"/>
      <c r="CF540" s="17"/>
      <c r="CG540" s="17"/>
      <c r="CH540" s="17"/>
      <c r="CI540" s="17"/>
      <c r="CJ540" s="26"/>
      <c r="CK540" s="17"/>
      <c r="CL540" s="17"/>
      <c r="CM540" s="17"/>
      <c r="CN540" s="17"/>
      <c r="CO540" s="17"/>
      <c r="CP540" s="17"/>
      <c r="CQ540" s="17"/>
      <c r="CR540" s="17"/>
      <c r="CS540" s="17"/>
      <c r="CT540" s="17"/>
      <c r="CU540" s="17"/>
      <c r="CV540" s="17"/>
      <c r="CW540" s="17"/>
      <c r="CX540" s="17"/>
      <c r="CY540" s="26"/>
      <c r="CZ540" s="26"/>
      <c r="DA540" s="26"/>
      <c r="DB540" s="17"/>
      <c r="DC540" s="17"/>
      <c r="DD540" s="17"/>
      <c r="DE540" s="17"/>
      <c r="DF540" s="17"/>
      <c r="DG540" s="17"/>
      <c r="DH540" s="26"/>
      <c r="DI540" s="17"/>
      <c r="DJ540" s="17"/>
      <c r="DK540" s="17"/>
      <c r="DL540" s="17"/>
      <c r="DM540" s="17">
        <v>12.86</v>
      </c>
      <c r="DN540" s="17">
        <v>12.84</v>
      </c>
      <c r="DO540" s="17">
        <v>12.84</v>
      </c>
      <c r="DP540" s="17">
        <v>12.85</v>
      </c>
      <c r="DQ540" s="17">
        <v>12.86</v>
      </c>
      <c r="DR540" s="17">
        <v>12.84</v>
      </c>
      <c r="DS540" s="17">
        <v>12.85</v>
      </c>
      <c r="DT540" s="17">
        <v>12.84</v>
      </c>
      <c r="DU540" s="17">
        <v>12.83</v>
      </c>
      <c r="DV540" s="17">
        <v>12.83</v>
      </c>
      <c r="DW540" s="17">
        <v>12.82</v>
      </c>
      <c r="DX540" s="17">
        <v>12.81</v>
      </c>
      <c r="DY540" s="17">
        <v>12.82</v>
      </c>
      <c r="DZ540" s="17">
        <v>12.83</v>
      </c>
      <c r="EA540" s="17">
        <v>12.82</v>
      </c>
      <c r="EB540" s="17">
        <v>12.81</v>
      </c>
      <c r="EC540" s="17">
        <v>12.81</v>
      </c>
      <c r="ED540" s="17">
        <v>12.81</v>
      </c>
      <c r="EE540" s="17">
        <v>12.81</v>
      </c>
      <c r="EF540" s="17">
        <v>12.81</v>
      </c>
      <c r="EG540" s="17">
        <v>12.82</v>
      </c>
      <c r="EH540" s="17">
        <v>12.82</v>
      </c>
      <c r="EI540" s="17">
        <v>12.82</v>
      </c>
      <c r="EJ540" s="17">
        <v>12.8</v>
      </c>
      <c r="EK540" s="17">
        <v>12.81</v>
      </c>
      <c r="EL540" s="17">
        <v>12.81</v>
      </c>
      <c r="EM540" s="17">
        <v>12.81</v>
      </c>
      <c r="EN540" s="17">
        <v>12.8</v>
      </c>
      <c r="EO540" s="17">
        <v>12.82</v>
      </c>
      <c r="EP540" s="17">
        <v>12.82</v>
      </c>
      <c r="EQ540" s="17">
        <v>12.8</v>
      </c>
      <c r="ER540" s="17">
        <v>12.82</v>
      </c>
      <c r="ES540" s="17">
        <v>12.82</v>
      </c>
      <c r="ET540" s="17">
        <v>12.8</v>
      </c>
      <c r="EU540" s="17">
        <v>12.83</v>
      </c>
      <c r="EV540" s="17">
        <v>12.8</v>
      </c>
      <c r="EW540" s="17">
        <v>12.82</v>
      </c>
      <c r="EX540" s="17">
        <v>12.83</v>
      </c>
      <c r="EY540" s="17">
        <v>12.82</v>
      </c>
      <c r="EZ540" s="17">
        <v>12.8</v>
      </c>
      <c r="FA540" s="17">
        <v>12.8</v>
      </c>
      <c r="FB540" s="17">
        <v>12.81</v>
      </c>
      <c r="FC540" s="17">
        <v>12.8</v>
      </c>
      <c r="FD540" s="17">
        <v>12.82</v>
      </c>
      <c r="FE540" s="17">
        <v>12.82</v>
      </c>
      <c r="FF540" s="17">
        <v>12.8</v>
      </c>
      <c r="FG540" s="17">
        <v>12.8</v>
      </c>
      <c r="FH540" s="17">
        <v>12.8</v>
      </c>
      <c r="FI540" s="17">
        <v>12.79</v>
      </c>
      <c r="FJ540" s="17">
        <v>12.8</v>
      </c>
      <c r="FK540" s="17">
        <v>12.8</v>
      </c>
      <c r="FL540" s="17">
        <v>12.8</v>
      </c>
      <c r="FM540" s="17">
        <v>12.8</v>
      </c>
      <c r="FN540" s="17">
        <v>12.8</v>
      </c>
      <c r="FO540" s="17">
        <v>12.8</v>
      </c>
      <c r="FP540" s="17">
        <v>12.8</v>
      </c>
      <c r="FQ540" s="17">
        <v>12.79</v>
      </c>
      <c r="FR540" s="17">
        <v>12.79</v>
      </c>
      <c r="FS540" s="17">
        <v>12.8</v>
      </c>
      <c r="FT540" s="17">
        <v>12.79</v>
      </c>
      <c r="FU540" s="17">
        <v>12.79</v>
      </c>
      <c r="FV540" s="17">
        <v>12.79</v>
      </c>
      <c r="FW540" s="17">
        <v>12.8</v>
      </c>
      <c r="FX540" s="17">
        <v>12.8</v>
      </c>
      <c r="FY540" s="17">
        <v>12.8</v>
      </c>
      <c r="FZ540" s="17">
        <v>12.81</v>
      </c>
      <c r="GA540" s="17">
        <v>12.82</v>
      </c>
      <c r="GB540" s="17">
        <v>12.8</v>
      </c>
      <c r="GC540" s="17">
        <v>12.8</v>
      </c>
      <c r="GD540" s="17">
        <v>12.83</v>
      </c>
      <c r="GE540" s="17">
        <v>12.83</v>
      </c>
      <c r="GF540" s="17">
        <v>12.8</v>
      </c>
      <c r="GG540" s="17">
        <v>12.83</v>
      </c>
      <c r="GH540" s="17">
        <v>12.81</v>
      </c>
      <c r="GI540" s="17">
        <v>12.83</v>
      </c>
      <c r="GJ540" s="17">
        <v>12.8</v>
      </c>
      <c r="GK540" s="17">
        <v>12.81</v>
      </c>
      <c r="GL540" s="17">
        <v>12.82</v>
      </c>
      <c r="GM540" s="17">
        <v>12.82</v>
      </c>
      <c r="GN540" s="17">
        <v>12.81</v>
      </c>
      <c r="GO540" s="17">
        <v>12.81</v>
      </c>
      <c r="GP540" s="17">
        <v>12.81</v>
      </c>
      <c r="GQ540" s="17">
        <v>12.79</v>
      </c>
      <c r="GR540" s="17">
        <v>12.83</v>
      </c>
      <c r="GS540" s="17">
        <v>12.8</v>
      </c>
      <c r="GT540" s="17">
        <v>12.83</v>
      </c>
      <c r="GU540" s="17">
        <v>12.84</v>
      </c>
      <c r="GV540" s="17">
        <v>12.81</v>
      </c>
      <c r="GW540" s="17">
        <v>12.84</v>
      </c>
      <c r="GX540" s="17">
        <v>12.84</v>
      </c>
      <c r="GY540" s="17">
        <v>12.84</v>
      </c>
      <c r="GZ540" s="17">
        <v>12.81</v>
      </c>
      <c r="HA540" s="17">
        <v>12.82</v>
      </c>
      <c r="HB540" s="17">
        <v>12.82</v>
      </c>
      <c r="HC540" s="17">
        <v>12.81</v>
      </c>
      <c r="HD540" s="17">
        <v>12.83</v>
      </c>
      <c r="HE540" s="17">
        <v>12.84</v>
      </c>
      <c r="HF540" s="17">
        <v>12.85</v>
      </c>
      <c r="HG540" s="17">
        <v>12.86</v>
      </c>
      <c r="HH540" s="17">
        <v>12.86</v>
      </c>
      <c r="HI540" s="17">
        <v>12.87</v>
      </c>
      <c r="HJ540" s="17">
        <v>12.89</v>
      </c>
      <c r="HK540" s="17">
        <v>12.85</v>
      </c>
      <c r="HL540" s="17">
        <v>12.89</v>
      </c>
      <c r="HM540" s="17">
        <v>12.89</v>
      </c>
      <c r="HN540" s="17">
        <v>12.87</v>
      </c>
      <c r="HO540" s="17">
        <v>12.89</v>
      </c>
      <c r="HP540" s="17">
        <v>12.9</v>
      </c>
      <c r="HQ540" s="17">
        <v>12.88</v>
      </c>
      <c r="HR540" s="17">
        <v>12.9</v>
      </c>
      <c r="HS540" s="17">
        <v>12.9</v>
      </c>
      <c r="HT540" s="17">
        <v>12.89</v>
      </c>
      <c r="HU540" s="17">
        <v>12.89</v>
      </c>
      <c r="HV540" s="17">
        <v>12.9</v>
      </c>
      <c r="HW540" s="17">
        <v>12.88</v>
      </c>
      <c r="HX540" s="17">
        <v>12.9</v>
      </c>
      <c r="HY540" s="17">
        <v>12.93</v>
      </c>
      <c r="HZ540" s="17">
        <v>12.92</v>
      </c>
      <c r="IA540" s="17">
        <v>12.9</v>
      </c>
      <c r="IB540" s="17">
        <v>12.92</v>
      </c>
      <c r="IC540" s="17">
        <v>12.91</v>
      </c>
      <c r="ID540" s="17">
        <v>12.91</v>
      </c>
      <c r="IE540" s="17">
        <v>12.91</v>
      </c>
      <c r="IF540" s="17">
        <v>12.88</v>
      </c>
      <c r="IG540" s="17">
        <v>12.88</v>
      </c>
      <c r="IH540" s="17">
        <v>12.91</v>
      </c>
      <c r="II540" s="17">
        <v>12.88</v>
      </c>
      <c r="IJ540" s="17">
        <v>12.88</v>
      </c>
      <c r="IK540" s="17">
        <v>12.91</v>
      </c>
      <c r="IL540" s="17">
        <v>12.91</v>
      </c>
      <c r="IM540" s="17">
        <v>12.9</v>
      </c>
      <c r="IN540" s="17">
        <v>12.89</v>
      </c>
      <c r="IO540" s="17">
        <v>12.89</v>
      </c>
      <c r="IP540" s="17">
        <v>12.88</v>
      </c>
      <c r="IQ540" s="17">
        <v>12.87</v>
      </c>
      <c r="IR540" s="17">
        <v>12.89</v>
      </c>
      <c r="IS540" s="17">
        <v>12.89</v>
      </c>
      <c r="IT540" s="17">
        <v>12.88</v>
      </c>
      <c r="IU540" s="17">
        <v>12.88</v>
      </c>
      <c r="IV540" s="17">
        <v>12.88</v>
      </c>
      <c r="IW540" s="17">
        <v>12.88</v>
      </c>
      <c r="IX540" s="17">
        <v>12.88</v>
      </c>
      <c r="IY540" s="17">
        <v>12.87</v>
      </c>
    </row>
    <row r="541" spans="1:259" x14ac:dyDescent="0.15">
      <c r="A541" s="17" t="s">
        <v>3080</v>
      </c>
      <c r="B541" s="17" t="s">
        <v>3081</v>
      </c>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c r="AA541" s="26"/>
      <c r="AB541" s="17"/>
      <c r="AC541" s="26"/>
      <c r="AD541" s="26"/>
      <c r="AE541" s="17"/>
      <c r="AF541" s="17"/>
      <c r="AG541" s="17"/>
      <c r="AH541" s="17"/>
      <c r="AI541" s="17"/>
      <c r="AJ541" s="17"/>
      <c r="AK541" s="17"/>
      <c r="AL541" s="17"/>
      <c r="AM541" s="17"/>
      <c r="AN541" s="17"/>
      <c r="AO541" s="17"/>
      <c r="AP541" s="17"/>
      <c r="AQ541" s="17"/>
      <c r="AR541" s="17"/>
      <c r="AS541" s="17"/>
      <c r="AT541" s="17"/>
      <c r="AU541" s="17"/>
      <c r="AV541" s="17"/>
      <c r="AW541" s="17"/>
      <c r="AX541" s="17"/>
      <c r="AY541" s="17"/>
      <c r="AZ541" s="17"/>
      <c r="BA541" s="17"/>
      <c r="BB541" s="17"/>
      <c r="BC541" s="17"/>
      <c r="BD541" s="17"/>
      <c r="BE541" s="17"/>
      <c r="BF541" s="17"/>
      <c r="BG541" s="17"/>
      <c r="BH541" s="17"/>
      <c r="BI541" s="17"/>
      <c r="BJ541" s="26"/>
      <c r="BK541" s="17"/>
      <c r="BL541" s="17"/>
      <c r="BM541" s="17"/>
      <c r="BN541" s="17"/>
      <c r="BO541" s="17"/>
      <c r="BP541" s="17"/>
      <c r="BQ541" s="17"/>
      <c r="BR541" s="17"/>
      <c r="BS541" s="17"/>
      <c r="BT541" s="17"/>
      <c r="BU541" s="17"/>
      <c r="BV541" s="17"/>
      <c r="BW541" s="17"/>
      <c r="BX541" s="26"/>
      <c r="BY541" s="26"/>
      <c r="BZ541" s="26"/>
      <c r="CA541" s="26"/>
      <c r="CB541" s="26"/>
      <c r="CC541" s="17"/>
      <c r="CD541" s="17"/>
      <c r="CE541" s="17"/>
      <c r="CF541" s="17"/>
      <c r="CG541" s="17"/>
      <c r="CH541" s="17"/>
      <c r="CI541" s="17"/>
      <c r="CJ541" s="26"/>
      <c r="CK541" s="17"/>
      <c r="CL541" s="17"/>
      <c r="CM541" s="17"/>
      <c r="CN541" s="17"/>
      <c r="CO541" s="17"/>
      <c r="CP541" s="17"/>
      <c r="CQ541" s="17"/>
      <c r="CR541" s="17"/>
      <c r="CS541" s="17"/>
      <c r="CT541" s="17"/>
      <c r="CU541" s="17"/>
      <c r="CV541" s="17"/>
      <c r="CW541" s="17"/>
      <c r="CX541" s="17"/>
      <c r="CY541" s="26"/>
      <c r="CZ541" s="26"/>
      <c r="DA541" s="26"/>
      <c r="DB541" s="17"/>
      <c r="DC541" s="17"/>
      <c r="DD541" s="17"/>
      <c r="DE541" s="17"/>
      <c r="DF541" s="17"/>
      <c r="DG541" s="17"/>
      <c r="DH541" s="26"/>
      <c r="DI541" s="17"/>
      <c r="DJ541" s="17"/>
      <c r="DK541" s="17"/>
      <c r="DL541" s="17"/>
      <c r="DM541" s="17">
        <v>9.7100000000000009</v>
      </c>
      <c r="DN541" s="17">
        <v>9.7200000000000006</v>
      </c>
      <c r="DO541" s="17">
        <v>9.7200000000000006</v>
      </c>
      <c r="DP541" s="17">
        <v>9.7200000000000006</v>
      </c>
      <c r="DQ541" s="17">
        <v>9.7100000000000009</v>
      </c>
      <c r="DR541" s="17">
        <v>9.7200000000000006</v>
      </c>
      <c r="DS541" s="17">
        <v>9.74</v>
      </c>
      <c r="DT541" s="17">
        <v>9.73</v>
      </c>
      <c r="DU541" s="17">
        <v>9.7200000000000006</v>
      </c>
      <c r="DV541" s="17">
        <v>9.7200000000000006</v>
      </c>
      <c r="DW541" s="17">
        <v>9.7200000000000006</v>
      </c>
      <c r="DX541" s="17">
        <v>9.6999999999999993</v>
      </c>
      <c r="DY541" s="17">
        <v>9.6999999999999993</v>
      </c>
      <c r="DZ541" s="17">
        <v>9.6999999999999993</v>
      </c>
      <c r="EA541" s="17">
        <v>9.6999999999999993</v>
      </c>
      <c r="EB541" s="17">
        <v>9.68</v>
      </c>
      <c r="EC541" s="17">
        <v>9.67</v>
      </c>
      <c r="ED541" s="17">
        <v>9.68</v>
      </c>
      <c r="EE541" s="17">
        <v>9.67</v>
      </c>
      <c r="EF541" s="17">
        <v>9.69</v>
      </c>
      <c r="EG541" s="17">
        <v>9.69</v>
      </c>
      <c r="EH541" s="17">
        <v>9.69</v>
      </c>
      <c r="EI541" s="17">
        <v>9.7100000000000009</v>
      </c>
      <c r="EJ541" s="17">
        <v>9.7100000000000009</v>
      </c>
      <c r="EK541" s="17">
        <v>9.7100000000000009</v>
      </c>
      <c r="EL541" s="17">
        <v>9.7100000000000009</v>
      </c>
      <c r="EM541" s="17">
        <v>9.6999999999999993</v>
      </c>
      <c r="EN541" s="17">
        <v>9.6999999999999993</v>
      </c>
      <c r="EO541" s="17">
        <v>9.6999999999999993</v>
      </c>
      <c r="EP541" s="17">
        <v>9.69</v>
      </c>
      <c r="EQ541" s="17">
        <v>9.69</v>
      </c>
      <c r="ER541" s="17">
        <v>9.69</v>
      </c>
      <c r="ES541" s="17">
        <v>9.68</v>
      </c>
      <c r="ET541" s="17">
        <v>9.68</v>
      </c>
      <c r="EU541" s="17">
        <v>9.69</v>
      </c>
      <c r="EV541" s="17">
        <v>9.68</v>
      </c>
      <c r="EW541" s="17">
        <v>9.68</v>
      </c>
      <c r="EX541" s="17">
        <v>9.69</v>
      </c>
      <c r="EY541" s="17">
        <v>9.67</v>
      </c>
      <c r="EZ541" s="17">
        <v>9.67</v>
      </c>
      <c r="FA541" s="17">
        <v>9.68</v>
      </c>
      <c r="FB541" s="17">
        <v>9.67</v>
      </c>
      <c r="FC541" s="17">
        <v>9.67</v>
      </c>
      <c r="FD541" s="17">
        <v>9.67</v>
      </c>
      <c r="FE541" s="17">
        <v>9.68</v>
      </c>
      <c r="FF541" s="17">
        <v>9.68</v>
      </c>
      <c r="FG541" s="17">
        <v>9.68</v>
      </c>
      <c r="FH541" s="17">
        <v>9.69</v>
      </c>
      <c r="FI541" s="17">
        <v>9.6999999999999993</v>
      </c>
      <c r="FJ541" s="17">
        <v>9.6999999999999993</v>
      </c>
      <c r="FK541" s="17">
        <v>9.6999999999999993</v>
      </c>
      <c r="FL541" s="17">
        <v>9.6999999999999993</v>
      </c>
      <c r="FM541" s="17">
        <v>9.6999999999999993</v>
      </c>
      <c r="FN541" s="17">
        <v>9.69</v>
      </c>
      <c r="FO541" s="17">
        <v>9.69</v>
      </c>
      <c r="FP541" s="17">
        <v>9.6999999999999993</v>
      </c>
      <c r="FQ541" s="17">
        <v>9.6999999999999993</v>
      </c>
      <c r="FR541" s="17">
        <v>9.69</v>
      </c>
      <c r="FS541" s="17">
        <v>9.6999999999999993</v>
      </c>
      <c r="FT541" s="17">
        <v>9.7100000000000009</v>
      </c>
      <c r="FU541" s="17">
        <v>9.6999999999999993</v>
      </c>
      <c r="FV541" s="17">
        <v>9.69</v>
      </c>
      <c r="FW541" s="17">
        <v>9.69</v>
      </c>
      <c r="FX541" s="17">
        <v>9.69</v>
      </c>
      <c r="FY541" s="17">
        <v>9.69</v>
      </c>
      <c r="FZ541" s="17">
        <v>9.6999999999999993</v>
      </c>
      <c r="GA541" s="17">
        <v>9.7100000000000009</v>
      </c>
      <c r="GB541" s="17">
        <v>9.6999999999999993</v>
      </c>
      <c r="GC541" s="17">
        <v>9.6999999999999993</v>
      </c>
      <c r="GD541" s="17">
        <v>9.69</v>
      </c>
      <c r="GE541" s="17">
        <v>9.69</v>
      </c>
      <c r="GF541" s="17">
        <v>9.68</v>
      </c>
      <c r="GG541" s="17">
        <v>9.67</v>
      </c>
      <c r="GH541" s="17">
        <v>9.67</v>
      </c>
      <c r="GI541" s="17">
        <v>9.66</v>
      </c>
      <c r="GJ541" s="17">
        <v>9.65</v>
      </c>
      <c r="GK541" s="17">
        <v>9.6199999999999992</v>
      </c>
      <c r="GL541" s="17">
        <v>9.64</v>
      </c>
      <c r="GM541" s="17">
        <v>9.65</v>
      </c>
      <c r="GN541" s="17">
        <v>9.64</v>
      </c>
      <c r="GO541" s="17">
        <v>9.65</v>
      </c>
      <c r="GP541" s="17">
        <v>9.64</v>
      </c>
      <c r="GQ541" s="17">
        <v>9.6199999999999992</v>
      </c>
      <c r="GR541" s="17">
        <v>9.6300000000000008</v>
      </c>
      <c r="GS541" s="17">
        <v>9.64</v>
      </c>
      <c r="GT541" s="17">
        <v>9.64</v>
      </c>
      <c r="GU541" s="17">
        <v>9.64</v>
      </c>
      <c r="GV541" s="17">
        <v>9.6300000000000008</v>
      </c>
      <c r="GW541" s="17">
        <v>9.64</v>
      </c>
      <c r="GX541" s="17">
        <v>9.64</v>
      </c>
      <c r="GY541" s="17">
        <v>9.66</v>
      </c>
      <c r="GZ541" s="17">
        <v>9.64</v>
      </c>
      <c r="HA541" s="17">
        <v>9.66</v>
      </c>
      <c r="HB541" s="17">
        <v>9.67</v>
      </c>
      <c r="HC541" s="17">
        <v>9.67</v>
      </c>
      <c r="HD541" s="17">
        <v>9.66</v>
      </c>
      <c r="HE541" s="17">
        <v>9.66</v>
      </c>
      <c r="HF541" s="17">
        <v>9.65</v>
      </c>
      <c r="HG541" s="17">
        <v>9.65</v>
      </c>
      <c r="HH541" s="17">
        <v>9.6300000000000008</v>
      </c>
      <c r="HI541" s="17">
        <v>9.6300000000000008</v>
      </c>
      <c r="HJ541" s="17">
        <v>9.6199999999999992</v>
      </c>
      <c r="HK541" s="17">
        <v>9.6300000000000008</v>
      </c>
      <c r="HL541" s="17">
        <v>9.6300000000000008</v>
      </c>
      <c r="HM541" s="17">
        <v>9.6199999999999992</v>
      </c>
      <c r="HN541" s="17">
        <v>9.6199999999999992</v>
      </c>
      <c r="HO541" s="17">
        <v>9.6</v>
      </c>
      <c r="HP541" s="17">
        <v>9.59</v>
      </c>
      <c r="HQ541" s="17">
        <v>9.61</v>
      </c>
      <c r="HR541" s="17">
        <v>9.6</v>
      </c>
      <c r="HS541" s="17">
        <v>9.61</v>
      </c>
      <c r="HT541" s="17">
        <v>9.61</v>
      </c>
      <c r="HU541" s="17">
        <v>9.61</v>
      </c>
      <c r="HV541" s="17">
        <v>9.61</v>
      </c>
      <c r="HW541" s="17">
        <v>9.6199999999999992</v>
      </c>
      <c r="HX541" s="17">
        <v>9.6199999999999992</v>
      </c>
      <c r="HY541" s="17">
        <v>9.61</v>
      </c>
      <c r="HZ541" s="17">
        <v>9.61</v>
      </c>
      <c r="IA541" s="17">
        <v>9.6</v>
      </c>
      <c r="IB541" s="17">
        <v>9.61</v>
      </c>
      <c r="IC541" s="17">
        <v>9.6</v>
      </c>
      <c r="ID541" s="17">
        <v>9.59</v>
      </c>
      <c r="IE541" s="17">
        <v>9.58</v>
      </c>
      <c r="IF541" s="17">
        <v>9.58</v>
      </c>
      <c r="IG541" s="17">
        <v>9.59</v>
      </c>
      <c r="IH541" s="17">
        <v>9.57</v>
      </c>
      <c r="II541" s="17">
        <v>9.57</v>
      </c>
      <c r="IJ541" s="17">
        <v>9.5399999999999991</v>
      </c>
      <c r="IK541" s="17">
        <v>9.5500000000000007</v>
      </c>
      <c r="IL541" s="17">
        <v>9.57</v>
      </c>
      <c r="IM541" s="17">
        <v>9.57</v>
      </c>
      <c r="IN541" s="17">
        <v>9.58</v>
      </c>
      <c r="IO541" s="17">
        <v>9.58</v>
      </c>
      <c r="IP541" s="17">
        <v>9.56</v>
      </c>
      <c r="IQ541" s="17">
        <v>9.56</v>
      </c>
      <c r="IR541" s="17">
        <v>9.5399999999999991</v>
      </c>
      <c r="IS541" s="17">
        <v>9.52</v>
      </c>
      <c r="IT541" s="17">
        <v>9.5299999999999994</v>
      </c>
      <c r="IU541" s="17">
        <v>9.5399999999999991</v>
      </c>
      <c r="IV541" s="17">
        <v>9.5399999999999991</v>
      </c>
      <c r="IW541" s="17">
        <v>9.5399999999999991</v>
      </c>
      <c r="IX541" s="17">
        <v>9.5399999999999991</v>
      </c>
      <c r="IY541" s="17">
        <v>9.5500000000000007</v>
      </c>
    </row>
    <row r="542" spans="1:259" x14ac:dyDescent="0.15">
      <c r="A542" s="17" t="s">
        <v>4646</v>
      </c>
      <c r="B542" s="17" t="s">
        <v>4801</v>
      </c>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c r="AA542" s="26"/>
      <c r="AB542" s="17"/>
      <c r="AC542" s="26"/>
      <c r="AD542" s="26"/>
      <c r="AE542" s="17"/>
      <c r="AF542" s="17"/>
      <c r="AG542" s="17"/>
      <c r="AH542" s="17"/>
      <c r="AI542" s="17"/>
      <c r="AJ542" s="17"/>
      <c r="AK542" s="17"/>
      <c r="AL542" s="17"/>
      <c r="AM542" s="17"/>
      <c r="AN542" s="17"/>
      <c r="AO542" s="17"/>
      <c r="AP542" s="17"/>
      <c r="AQ542" s="17"/>
      <c r="AR542" s="17"/>
      <c r="AS542" s="17"/>
      <c r="AT542" s="17"/>
      <c r="AU542" s="17"/>
      <c r="AV542" s="17"/>
      <c r="AW542" s="17"/>
      <c r="AX542" s="17"/>
      <c r="AY542" s="17"/>
      <c r="AZ542" s="17"/>
      <c r="BA542" s="17"/>
      <c r="BB542" s="17"/>
      <c r="BC542" s="17"/>
      <c r="BD542" s="17"/>
      <c r="BE542" s="17"/>
      <c r="BF542" s="17"/>
      <c r="BG542" s="17"/>
      <c r="BH542" s="17"/>
      <c r="BI542" s="17"/>
      <c r="BJ542" s="26"/>
      <c r="BK542" s="17"/>
      <c r="BL542" s="17"/>
      <c r="BM542" s="17"/>
      <c r="BN542" s="17"/>
      <c r="BO542" s="17"/>
      <c r="BP542" s="17"/>
      <c r="BQ542" s="17"/>
      <c r="BR542" s="17"/>
      <c r="BS542" s="17"/>
      <c r="BT542" s="17"/>
      <c r="BU542" s="17"/>
      <c r="BV542" s="17"/>
      <c r="BW542" s="17"/>
      <c r="BX542" s="26"/>
      <c r="BY542" s="26"/>
      <c r="BZ542" s="26"/>
      <c r="CA542" s="26"/>
      <c r="CB542" s="26"/>
      <c r="CC542" s="17"/>
      <c r="CD542" s="17"/>
      <c r="CE542" s="17"/>
      <c r="CF542" s="17"/>
      <c r="CG542" s="17"/>
      <c r="CH542" s="17"/>
      <c r="CI542" s="17"/>
      <c r="CJ542" s="26"/>
      <c r="CK542" s="17"/>
      <c r="CL542" s="17"/>
      <c r="CM542" s="17"/>
      <c r="CN542" s="17"/>
      <c r="CO542" s="17"/>
      <c r="CP542" s="17"/>
      <c r="CQ542" s="17"/>
      <c r="CR542" s="17"/>
      <c r="CS542" s="17"/>
      <c r="CT542" s="17"/>
      <c r="CU542" s="17"/>
      <c r="CV542" s="17"/>
      <c r="CW542" s="17"/>
      <c r="CX542" s="17"/>
      <c r="CY542" s="26"/>
      <c r="CZ542" s="26"/>
      <c r="DA542" s="26"/>
      <c r="DB542" s="17"/>
      <c r="DC542" s="17"/>
      <c r="DD542" s="17"/>
      <c r="DE542" s="17"/>
      <c r="DF542" s="17"/>
      <c r="DG542" s="17"/>
      <c r="DH542" s="26"/>
      <c r="DI542" s="17"/>
      <c r="DJ542" s="17"/>
      <c r="DK542" s="17"/>
      <c r="DL542" s="17"/>
      <c r="DM542" s="17">
        <v>20.239999999999998</v>
      </c>
      <c r="DN542" s="17">
        <v>20.239999999999998</v>
      </c>
      <c r="DO542" s="17">
        <v>20.239999999999998</v>
      </c>
      <c r="DP542" s="17">
        <v>20.239999999999998</v>
      </c>
      <c r="DQ542" s="17">
        <v>20.239999999999998</v>
      </c>
      <c r="DR542" s="17">
        <v>20.239999999999998</v>
      </c>
      <c r="DS542" s="17">
        <v>20.239999999999998</v>
      </c>
      <c r="DT542" s="17">
        <v>20.239999999999998</v>
      </c>
      <c r="DU542" s="17">
        <v>20.239999999999998</v>
      </c>
      <c r="DV542" s="17">
        <v>20.239999999999998</v>
      </c>
      <c r="DW542" s="17">
        <v>20.239999999999998</v>
      </c>
      <c r="DX542" s="17">
        <v>20.239999999999998</v>
      </c>
      <c r="DY542" s="17">
        <v>20.239999999999998</v>
      </c>
      <c r="DZ542" s="17">
        <v>20.239999999999998</v>
      </c>
      <c r="EA542" s="17">
        <v>20.239999999999998</v>
      </c>
      <c r="EB542" s="17">
        <v>20.239999999999998</v>
      </c>
      <c r="EC542" s="17">
        <v>20.239999999999998</v>
      </c>
      <c r="ED542" s="17">
        <v>20.239999999999998</v>
      </c>
      <c r="EE542" s="17">
        <v>20.239999999999998</v>
      </c>
      <c r="EF542" s="17">
        <v>20.239999999999998</v>
      </c>
      <c r="EG542" s="17">
        <v>20.239999999999998</v>
      </c>
      <c r="EH542" s="17">
        <v>20.239999999999998</v>
      </c>
      <c r="EI542" s="17">
        <v>20.239999999999998</v>
      </c>
      <c r="EJ542" s="17">
        <v>20.239999999999998</v>
      </c>
      <c r="EK542" s="17">
        <v>20.239999999999998</v>
      </c>
      <c r="EL542" s="17">
        <v>20.239999999999998</v>
      </c>
      <c r="EM542" s="17">
        <v>20.239999999999998</v>
      </c>
      <c r="EN542" s="17">
        <v>20.239999999999998</v>
      </c>
      <c r="EO542" s="17">
        <v>20.239999999999998</v>
      </c>
      <c r="EP542" s="17">
        <v>20.239999999999998</v>
      </c>
      <c r="EQ542" s="17">
        <v>20.239999999999998</v>
      </c>
      <c r="ER542" s="17">
        <v>20.239999999999998</v>
      </c>
      <c r="ES542" s="17">
        <v>20.239999999999998</v>
      </c>
      <c r="ET542" s="17">
        <v>20.239999999999998</v>
      </c>
      <c r="EU542" s="17">
        <v>20.239999999999998</v>
      </c>
      <c r="EV542" s="17">
        <v>20.239999999999998</v>
      </c>
      <c r="EW542" s="17">
        <v>20.239999999999998</v>
      </c>
      <c r="EX542" s="17">
        <v>20.239999999999998</v>
      </c>
      <c r="EY542" s="17">
        <v>20.239999999999998</v>
      </c>
      <c r="EZ542" s="17">
        <v>20.239999999999998</v>
      </c>
      <c r="FA542" s="17">
        <v>20.239999999999998</v>
      </c>
      <c r="FB542" s="17">
        <v>20.239999999999998</v>
      </c>
      <c r="FC542" s="17">
        <v>20.239999999999998</v>
      </c>
      <c r="FD542" s="17">
        <v>20.239999999999998</v>
      </c>
      <c r="FE542" s="17">
        <v>20.239999999999998</v>
      </c>
      <c r="FF542" s="17">
        <v>20.239999999999998</v>
      </c>
      <c r="FG542" s="17">
        <v>20.239999999999998</v>
      </c>
      <c r="FH542" s="17">
        <v>20.239999999999998</v>
      </c>
      <c r="FI542" s="17">
        <v>20.239999999999998</v>
      </c>
      <c r="FJ542" s="17">
        <v>20.239999999999998</v>
      </c>
      <c r="FK542" s="17">
        <v>20.239999999999998</v>
      </c>
      <c r="FL542" s="17">
        <v>20.239999999999998</v>
      </c>
      <c r="FM542" s="17">
        <v>20.239999999999998</v>
      </c>
      <c r="FN542" s="17">
        <v>20.239999999999998</v>
      </c>
      <c r="FO542" s="17">
        <v>20.239999999999998</v>
      </c>
      <c r="FP542" s="17">
        <v>20.239999999999998</v>
      </c>
      <c r="FQ542" s="17">
        <v>20.239999999999998</v>
      </c>
      <c r="FR542" s="17">
        <v>20.239999999999998</v>
      </c>
      <c r="FS542" s="17">
        <v>20.239999999999998</v>
      </c>
      <c r="FT542" s="17">
        <v>20.239999999999998</v>
      </c>
      <c r="FU542" s="17">
        <v>20.239999999999998</v>
      </c>
      <c r="FV542" s="17">
        <v>20.239999999999998</v>
      </c>
      <c r="FW542" s="17">
        <v>20.239999999999998</v>
      </c>
      <c r="FX542" s="17">
        <v>20.239999999999998</v>
      </c>
      <c r="FY542" s="17">
        <v>20.239999999999998</v>
      </c>
      <c r="FZ542" s="17">
        <v>20.239999999999998</v>
      </c>
      <c r="GA542" s="17">
        <v>20.239999999999998</v>
      </c>
      <c r="GB542" s="17">
        <v>20.239999999999998</v>
      </c>
      <c r="GC542" s="17">
        <v>20.239999999999998</v>
      </c>
      <c r="GD542" s="17">
        <v>20.239999999999998</v>
      </c>
      <c r="GE542" s="17">
        <v>20.239999999999998</v>
      </c>
      <c r="GF542" s="17">
        <v>20.239999999999998</v>
      </c>
      <c r="GG542" s="17">
        <v>20.239999999999998</v>
      </c>
      <c r="GH542" s="17">
        <v>20.239999999999998</v>
      </c>
      <c r="GI542" s="17">
        <v>20.239999999999998</v>
      </c>
      <c r="GJ542" s="17">
        <v>20.239999999999998</v>
      </c>
      <c r="GK542" s="17">
        <v>20.239999999999998</v>
      </c>
      <c r="GL542" s="17">
        <v>20.239999999999998</v>
      </c>
      <c r="GM542" s="17">
        <v>20.239999999999998</v>
      </c>
      <c r="GN542" s="17">
        <v>20.239999999999998</v>
      </c>
      <c r="GO542" s="17">
        <v>20.239999999999998</v>
      </c>
      <c r="GP542" s="17">
        <v>20.239999999999998</v>
      </c>
      <c r="GQ542" s="17">
        <v>20.239999999999998</v>
      </c>
      <c r="GR542" s="17">
        <v>20.239999999999998</v>
      </c>
      <c r="GS542" s="17">
        <v>20.239999999999998</v>
      </c>
      <c r="GT542" s="17">
        <v>20.239999999999998</v>
      </c>
      <c r="GU542" s="17">
        <v>20.239999999999998</v>
      </c>
      <c r="GV542" s="17">
        <v>20.239999999999998</v>
      </c>
      <c r="GW542" s="17">
        <v>20.239999999999998</v>
      </c>
      <c r="GX542" s="17">
        <v>20.239999999999998</v>
      </c>
      <c r="GY542" s="17">
        <v>20.239999999999998</v>
      </c>
      <c r="GZ542" s="17">
        <v>20.239999999999998</v>
      </c>
      <c r="HA542" s="17">
        <v>20.239999999999998</v>
      </c>
      <c r="HB542" s="17">
        <v>20.239999999999998</v>
      </c>
      <c r="HC542" s="17">
        <v>20.239999999999998</v>
      </c>
      <c r="HD542" s="17">
        <v>20.239999999999998</v>
      </c>
      <c r="HE542" s="17">
        <v>20.239999999999998</v>
      </c>
      <c r="HF542" s="17">
        <v>20.239999999999998</v>
      </c>
      <c r="HG542" s="17">
        <v>20.239999999999998</v>
      </c>
      <c r="HH542" s="17">
        <v>20.239999999999998</v>
      </c>
      <c r="HI542" s="17">
        <v>20.239999999999998</v>
      </c>
      <c r="HJ542" s="17">
        <v>20.239999999999998</v>
      </c>
      <c r="HK542" s="17">
        <v>20.239999999999998</v>
      </c>
      <c r="HL542" s="17">
        <v>20.239999999999998</v>
      </c>
      <c r="HM542" s="17">
        <v>20.239999999999998</v>
      </c>
      <c r="HN542" s="17">
        <v>20.239999999999998</v>
      </c>
      <c r="HO542" s="17">
        <v>20.239999999999998</v>
      </c>
      <c r="HP542" s="17">
        <v>20.239999999999998</v>
      </c>
      <c r="HQ542" s="17">
        <v>20.239999999999998</v>
      </c>
      <c r="HR542" s="17">
        <v>20.239999999999998</v>
      </c>
      <c r="HS542" s="17">
        <v>20.239999999999998</v>
      </c>
      <c r="HT542" s="17">
        <v>20.239999999999998</v>
      </c>
      <c r="HU542" s="17">
        <v>20.239999999999998</v>
      </c>
      <c r="HV542" s="17">
        <v>20.239999999999998</v>
      </c>
      <c r="HW542" s="17">
        <v>20.239999999999998</v>
      </c>
      <c r="HX542" s="17">
        <v>20.239999999999998</v>
      </c>
      <c r="HY542" s="17">
        <v>20.239999999999998</v>
      </c>
      <c r="HZ542" s="17">
        <v>20.239999999999998</v>
      </c>
      <c r="IA542" s="17">
        <v>20.239999999999998</v>
      </c>
      <c r="IB542" s="17">
        <v>20.239999999999998</v>
      </c>
      <c r="IC542" s="17">
        <v>20.239999999999998</v>
      </c>
      <c r="ID542" s="17">
        <v>20.239999999999998</v>
      </c>
      <c r="IE542" s="17">
        <v>20.239999999999998</v>
      </c>
      <c r="IF542" s="17">
        <v>20.239999999999998</v>
      </c>
      <c r="IG542" s="17">
        <v>20.239999999999998</v>
      </c>
      <c r="IH542" s="17">
        <v>20.239999999999998</v>
      </c>
      <c r="II542" s="17">
        <v>20.239999999999998</v>
      </c>
      <c r="IJ542" s="17">
        <v>20.239999999999998</v>
      </c>
      <c r="IK542" s="17">
        <v>20.239999999999998</v>
      </c>
      <c r="IL542" s="17">
        <v>20.239999999999998</v>
      </c>
      <c r="IM542" s="17">
        <v>20.239999999999998</v>
      </c>
      <c r="IN542" s="17">
        <v>20.239999999999998</v>
      </c>
      <c r="IO542" s="17">
        <v>20.239999999999998</v>
      </c>
      <c r="IP542" s="17">
        <v>20.239999999999998</v>
      </c>
      <c r="IQ542" s="17">
        <v>20.239999999999998</v>
      </c>
      <c r="IR542" s="17">
        <v>20.239999999999998</v>
      </c>
      <c r="IS542" s="17">
        <v>20.239999999999998</v>
      </c>
      <c r="IT542" s="17">
        <v>20.239999999999998</v>
      </c>
      <c r="IU542" s="17">
        <v>20.239999999999998</v>
      </c>
      <c r="IV542" s="17">
        <v>20.239999999999998</v>
      </c>
      <c r="IW542" s="17">
        <v>20.239999999999998</v>
      </c>
      <c r="IX542" s="17">
        <v>20.239999999999998</v>
      </c>
      <c r="IY542" s="17">
        <v>20.239999999999998</v>
      </c>
    </row>
    <row r="543" spans="1:259" x14ac:dyDescent="0.15">
      <c r="A543" s="17" t="s">
        <v>4552</v>
      </c>
      <c r="B543" s="17" t="s">
        <v>4802</v>
      </c>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c r="AA543" s="26"/>
      <c r="AB543" s="17"/>
      <c r="AC543" s="26"/>
      <c r="AD543" s="26"/>
      <c r="AE543" s="17"/>
      <c r="AF543" s="17"/>
      <c r="AG543" s="17"/>
      <c r="AH543" s="17"/>
      <c r="AI543" s="17"/>
      <c r="AJ543" s="17"/>
      <c r="AK543" s="17"/>
      <c r="AL543" s="17"/>
      <c r="AM543" s="17"/>
      <c r="AN543" s="17"/>
      <c r="AO543" s="17"/>
      <c r="AP543" s="17"/>
      <c r="AQ543" s="17"/>
      <c r="AR543" s="17"/>
      <c r="AS543" s="17"/>
      <c r="AT543" s="17"/>
      <c r="AU543" s="17"/>
      <c r="AV543" s="17"/>
      <c r="AW543" s="17"/>
      <c r="AX543" s="17"/>
      <c r="AY543" s="17"/>
      <c r="AZ543" s="17"/>
      <c r="BA543" s="17"/>
      <c r="BB543" s="17"/>
      <c r="BC543" s="17"/>
      <c r="BD543" s="17"/>
      <c r="BE543" s="17"/>
      <c r="BF543" s="17"/>
      <c r="BG543" s="17"/>
      <c r="BH543" s="17"/>
      <c r="BI543" s="17"/>
      <c r="BJ543" s="26"/>
      <c r="BK543" s="17"/>
      <c r="BL543" s="17"/>
      <c r="BM543" s="17"/>
      <c r="BN543" s="17"/>
      <c r="BO543" s="17"/>
      <c r="BP543" s="17"/>
      <c r="BQ543" s="17"/>
      <c r="BR543" s="17"/>
      <c r="BS543" s="17"/>
      <c r="BT543" s="17"/>
      <c r="BU543" s="17"/>
      <c r="BV543" s="17"/>
      <c r="BW543" s="17"/>
      <c r="BX543" s="26"/>
      <c r="BY543" s="26"/>
      <c r="BZ543" s="26"/>
      <c r="CA543" s="26"/>
      <c r="CB543" s="26"/>
      <c r="CC543" s="17"/>
      <c r="CD543" s="17"/>
      <c r="CE543" s="17"/>
      <c r="CF543" s="17"/>
      <c r="CG543" s="17"/>
      <c r="CH543" s="17"/>
      <c r="CI543" s="17"/>
      <c r="CJ543" s="26"/>
      <c r="CK543" s="17"/>
      <c r="CL543" s="17"/>
      <c r="CM543" s="17"/>
      <c r="CN543" s="17"/>
      <c r="CO543" s="17"/>
      <c r="CP543" s="17"/>
      <c r="CQ543" s="17"/>
      <c r="CR543" s="17"/>
      <c r="CS543" s="17"/>
      <c r="CT543" s="17"/>
      <c r="CU543" s="17"/>
      <c r="CV543" s="17"/>
      <c r="CW543" s="17"/>
      <c r="CX543" s="17"/>
      <c r="CY543" s="26"/>
      <c r="CZ543" s="26"/>
      <c r="DA543" s="26"/>
      <c r="DB543" s="17"/>
      <c r="DC543" s="17"/>
      <c r="DD543" s="17"/>
      <c r="DE543" s="17"/>
      <c r="DF543" s="17"/>
      <c r="DG543" s="17"/>
      <c r="DH543" s="26"/>
      <c r="DI543" s="17"/>
      <c r="DJ543" s="17"/>
      <c r="DK543" s="17"/>
      <c r="DL543" s="17"/>
      <c r="DM543" s="17">
        <v>15.28</v>
      </c>
      <c r="DN543" s="17">
        <v>15.27</v>
      </c>
      <c r="DO543" s="17">
        <v>15.27</v>
      </c>
      <c r="DP543" s="17">
        <v>15.29</v>
      </c>
      <c r="DQ543" s="17">
        <v>15.3</v>
      </c>
      <c r="DR543" s="17">
        <v>15.3</v>
      </c>
      <c r="DS543" s="17">
        <v>15.29</v>
      </c>
      <c r="DT543" s="17">
        <v>15.28</v>
      </c>
      <c r="DU543" s="17">
        <v>15.28</v>
      </c>
      <c r="DV543" s="17">
        <v>15.28</v>
      </c>
      <c r="DW543" s="17">
        <v>15.29</v>
      </c>
      <c r="DX543" s="17">
        <v>15.29</v>
      </c>
      <c r="DY543" s="17">
        <v>15.29</v>
      </c>
      <c r="DZ543" s="17">
        <v>15.28</v>
      </c>
      <c r="EA543" s="17">
        <v>15.28</v>
      </c>
      <c r="EB543" s="17">
        <v>15.28</v>
      </c>
      <c r="EC543" s="17">
        <v>15.31</v>
      </c>
      <c r="ED543" s="17">
        <v>15.31</v>
      </c>
      <c r="EE543" s="17">
        <v>15.33</v>
      </c>
      <c r="EF543" s="17">
        <v>15.32</v>
      </c>
      <c r="EG543" s="17">
        <v>15.31</v>
      </c>
      <c r="EH543" s="17">
        <v>15.31</v>
      </c>
      <c r="EI543" s="17">
        <v>15.31</v>
      </c>
      <c r="EJ543" s="17">
        <v>15.31</v>
      </c>
      <c r="EK543" s="17">
        <v>15.31</v>
      </c>
      <c r="EL543" s="17">
        <v>15.31</v>
      </c>
      <c r="EM543" s="17">
        <v>15.31</v>
      </c>
      <c r="EN543" s="17">
        <v>15.32</v>
      </c>
      <c r="EO543" s="17">
        <v>15.32</v>
      </c>
      <c r="EP543" s="17">
        <v>15.34</v>
      </c>
      <c r="EQ543" s="17">
        <v>15.34</v>
      </c>
      <c r="ER543" s="17">
        <v>15.34</v>
      </c>
      <c r="ES543" s="17">
        <v>15.34</v>
      </c>
      <c r="ET543" s="17">
        <v>15.34</v>
      </c>
      <c r="EU543" s="17">
        <v>15.33</v>
      </c>
      <c r="EV543" s="17">
        <v>15.33</v>
      </c>
      <c r="EW543" s="17">
        <v>15.32</v>
      </c>
      <c r="EX543" s="17">
        <v>15.31</v>
      </c>
      <c r="EY543" s="17">
        <v>15.31</v>
      </c>
      <c r="EZ543" s="17">
        <v>15.31</v>
      </c>
      <c r="FA543" s="17">
        <v>15.31</v>
      </c>
      <c r="FB543" s="17">
        <v>15.3</v>
      </c>
      <c r="FC543" s="17">
        <v>15.3</v>
      </c>
      <c r="FD543" s="17">
        <v>15.3</v>
      </c>
      <c r="FE543" s="17">
        <v>15.31</v>
      </c>
      <c r="FF543" s="17">
        <v>15.31</v>
      </c>
      <c r="FG543" s="17">
        <v>15.31</v>
      </c>
      <c r="FH543" s="17">
        <v>15.29</v>
      </c>
      <c r="FI543" s="17">
        <v>15.29</v>
      </c>
      <c r="FJ543" s="17">
        <v>15.29</v>
      </c>
      <c r="FK543" s="17">
        <v>15.3</v>
      </c>
      <c r="FL543" s="17">
        <v>15.29</v>
      </c>
      <c r="FM543" s="17">
        <v>15.29</v>
      </c>
      <c r="FN543" s="17">
        <v>15.29</v>
      </c>
      <c r="FO543" s="17">
        <v>15.29</v>
      </c>
      <c r="FP543" s="17">
        <v>15.29</v>
      </c>
      <c r="FQ543" s="17">
        <v>15.26</v>
      </c>
      <c r="FR543" s="17">
        <v>15.26</v>
      </c>
      <c r="FS543" s="17">
        <v>15.3</v>
      </c>
      <c r="FT543" s="17">
        <v>15.3</v>
      </c>
      <c r="FU543" s="17">
        <v>15.27</v>
      </c>
      <c r="FV543" s="17">
        <v>15.27</v>
      </c>
      <c r="FW543" s="17">
        <v>15.3</v>
      </c>
      <c r="FX543" s="17">
        <v>15.3</v>
      </c>
      <c r="FY543" s="17">
        <v>15.3</v>
      </c>
      <c r="FZ543" s="17">
        <v>15.3</v>
      </c>
      <c r="GA543" s="17">
        <v>15.3</v>
      </c>
      <c r="GB543" s="17">
        <v>15.3</v>
      </c>
      <c r="GC543" s="17">
        <v>15.28</v>
      </c>
      <c r="GD543" s="17">
        <v>15.28</v>
      </c>
      <c r="GE543" s="17">
        <v>15.29</v>
      </c>
      <c r="GF543" s="17">
        <v>15.29</v>
      </c>
      <c r="GG543" s="17">
        <v>15.3</v>
      </c>
      <c r="GH543" s="17">
        <v>15.3</v>
      </c>
      <c r="GI543" s="17">
        <v>15.29</v>
      </c>
      <c r="GJ543" s="17">
        <v>15.28</v>
      </c>
      <c r="GK543" s="17">
        <v>15.28</v>
      </c>
      <c r="GL543" s="17">
        <v>15.28</v>
      </c>
      <c r="GM543" s="17">
        <v>15.28</v>
      </c>
      <c r="GN543" s="17">
        <v>15.29</v>
      </c>
      <c r="GO543" s="17">
        <v>15.29</v>
      </c>
      <c r="GP543" s="17">
        <v>15.29</v>
      </c>
      <c r="GQ543" s="17">
        <v>15.29</v>
      </c>
      <c r="GR543" s="17">
        <v>15.29</v>
      </c>
      <c r="GS543" s="17">
        <v>15.28</v>
      </c>
      <c r="GT543" s="17">
        <v>15.29</v>
      </c>
      <c r="GU543" s="17">
        <v>15.28</v>
      </c>
      <c r="GV543" s="17">
        <v>15.28</v>
      </c>
      <c r="GW543" s="17">
        <v>15.28</v>
      </c>
      <c r="GX543" s="17">
        <v>15.29</v>
      </c>
      <c r="GY543" s="17">
        <v>15.28</v>
      </c>
      <c r="GZ543" s="17">
        <v>15.29</v>
      </c>
      <c r="HA543" s="17">
        <v>15.28</v>
      </c>
      <c r="HB543" s="17">
        <v>15.28</v>
      </c>
      <c r="HC543" s="17">
        <v>15.27</v>
      </c>
      <c r="HD543" s="17">
        <v>15.28</v>
      </c>
      <c r="HE543" s="17">
        <v>15.28</v>
      </c>
      <c r="HF543" s="17">
        <v>15.28</v>
      </c>
      <c r="HG543" s="17">
        <v>15.29</v>
      </c>
      <c r="HH543" s="17">
        <v>15.29</v>
      </c>
      <c r="HI543" s="17">
        <v>15.28</v>
      </c>
      <c r="HJ543" s="17">
        <v>15.29</v>
      </c>
      <c r="HK543" s="17">
        <v>15.28</v>
      </c>
      <c r="HL543" s="17">
        <v>15.29</v>
      </c>
      <c r="HM543" s="17">
        <v>15.29</v>
      </c>
      <c r="HN543" s="17">
        <v>15.28</v>
      </c>
      <c r="HO543" s="17">
        <v>15.29</v>
      </c>
      <c r="HP543" s="17">
        <v>15.29</v>
      </c>
      <c r="HQ543" s="17">
        <v>15.28</v>
      </c>
      <c r="HR543" s="17">
        <v>15.28</v>
      </c>
      <c r="HS543" s="17">
        <v>15.27</v>
      </c>
      <c r="HT543" s="17">
        <v>15.27</v>
      </c>
      <c r="HU543" s="17">
        <v>15.27</v>
      </c>
      <c r="HV543" s="17">
        <v>15.28</v>
      </c>
      <c r="HW543" s="17">
        <v>15.27</v>
      </c>
      <c r="HX543" s="17">
        <v>15.27</v>
      </c>
      <c r="HY543" s="17">
        <v>15.27</v>
      </c>
      <c r="HZ543" s="17">
        <v>15.27</v>
      </c>
      <c r="IA543" s="17">
        <v>15.27</v>
      </c>
      <c r="IB543" s="17">
        <v>15.28</v>
      </c>
      <c r="IC543" s="17">
        <v>15.28</v>
      </c>
      <c r="ID543" s="17">
        <v>15.28</v>
      </c>
      <c r="IE543" s="17">
        <v>15.3</v>
      </c>
      <c r="IF543" s="17">
        <v>15.3</v>
      </c>
      <c r="IG543" s="17">
        <v>15.29</v>
      </c>
      <c r="IH543" s="17">
        <v>15.29</v>
      </c>
      <c r="II543" s="17">
        <v>15.28</v>
      </c>
      <c r="IJ543" s="17">
        <v>15.28</v>
      </c>
      <c r="IK543" s="17">
        <v>15.27</v>
      </c>
      <c r="IL543" s="17">
        <v>15.27</v>
      </c>
      <c r="IM543" s="17">
        <v>15.27</v>
      </c>
      <c r="IN543" s="17">
        <v>15.27</v>
      </c>
      <c r="IO543" s="17">
        <v>15.27</v>
      </c>
      <c r="IP543" s="17">
        <v>15.26</v>
      </c>
      <c r="IQ543" s="17">
        <v>15.27</v>
      </c>
      <c r="IR543" s="17">
        <v>15.28</v>
      </c>
      <c r="IS543" s="17">
        <v>15.27</v>
      </c>
      <c r="IT543" s="17">
        <v>15.27</v>
      </c>
      <c r="IU543" s="17">
        <v>15.26</v>
      </c>
      <c r="IV543" s="17">
        <v>15.26</v>
      </c>
      <c r="IW543" s="17">
        <v>15.26</v>
      </c>
      <c r="IX543" s="17">
        <v>15.26</v>
      </c>
      <c r="IY543" s="17">
        <v>15.26</v>
      </c>
    </row>
    <row r="544" spans="1:259" x14ac:dyDescent="0.15">
      <c r="A544" s="17" t="s">
        <v>495</v>
      </c>
      <c r="B544" s="17" t="s">
        <v>496</v>
      </c>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c r="AA544" s="26"/>
      <c r="AB544" s="17"/>
      <c r="AC544" s="26"/>
      <c r="AD544" s="26"/>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17"/>
      <c r="BB544" s="17"/>
      <c r="BC544" s="17"/>
      <c r="BD544" s="17"/>
      <c r="BE544" s="17"/>
      <c r="BF544" s="17"/>
      <c r="BG544" s="17"/>
      <c r="BH544" s="17"/>
      <c r="BI544" s="17"/>
      <c r="BJ544" s="26"/>
      <c r="BK544" s="17"/>
      <c r="BL544" s="17"/>
      <c r="BM544" s="17"/>
      <c r="BN544" s="17"/>
      <c r="BO544" s="17"/>
      <c r="BP544" s="17"/>
      <c r="BQ544" s="17"/>
      <c r="BR544" s="17"/>
      <c r="BS544" s="17"/>
      <c r="BT544" s="17"/>
      <c r="BU544" s="17"/>
      <c r="BV544" s="17"/>
      <c r="BW544" s="17"/>
      <c r="BX544" s="26"/>
      <c r="BY544" s="26"/>
      <c r="BZ544" s="26"/>
      <c r="CA544" s="26"/>
      <c r="CB544" s="26"/>
      <c r="CC544" s="17"/>
      <c r="CD544" s="17"/>
      <c r="CE544" s="17"/>
      <c r="CF544" s="17"/>
      <c r="CG544" s="17"/>
      <c r="CH544" s="17"/>
      <c r="CI544" s="17"/>
      <c r="CJ544" s="26"/>
      <c r="CK544" s="17"/>
      <c r="CL544" s="17"/>
      <c r="CM544" s="17"/>
      <c r="CN544" s="17"/>
      <c r="CO544" s="17"/>
      <c r="CP544" s="17"/>
      <c r="CQ544" s="17"/>
      <c r="CR544" s="17"/>
      <c r="CS544" s="17"/>
      <c r="CT544" s="17"/>
      <c r="CU544" s="17"/>
      <c r="CV544" s="17"/>
      <c r="CW544" s="17"/>
      <c r="CX544" s="17"/>
      <c r="CY544" s="26"/>
      <c r="CZ544" s="26"/>
      <c r="DA544" s="26"/>
      <c r="DB544" s="17"/>
      <c r="DC544" s="17"/>
      <c r="DD544" s="17"/>
      <c r="DE544" s="17"/>
      <c r="DF544" s="17"/>
      <c r="DG544" s="17"/>
      <c r="DH544" s="26"/>
      <c r="DI544" s="17"/>
      <c r="DJ544" s="17"/>
      <c r="DK544" s="17"/>
      <c r="DL544" s="17"/>
      <c r="DM544" s="17">
        <v>23.36</v>
      </c>
      <c r="DN544" s="17">
        <v>23.36</v>
      </c>
      <c r="DO544" s="17">
        <v>23.36</v>
      </c>
      <c r="DP544" s="17">
        <v>23.36</v>
      </c>
      <c r="DQ544" s="17">
        <v>23.36</v>
      </c>
      <c r="DR544" s="17">
        <v>23.36</v>
      </c>
      <c r="DS544" s="17">
        <v>23.36</v>
      </c>
      <c r="DT544" s="17">
        <v>23.36</v>
      </c>
      <c r="DU544" s="17">
        <v>23.36</v>
      </c>
      <c r="DV544" s="17">
        <v>23.36</v>
      </c>
      <c r="DW544" s="17">
        <v>23.36</v>
      </c>
      <c r="DX544" s="17">
        <v>23.36</v>
      </c>
      <c r="DY544" s="17">
        <v>23.36</v>
      </c>
      <c r="DZ544" s="17">
        <v>23.36</v>
      </c>
      <c r="EA544" s="17">
        <v>23.36</v>
      </c>
      <c r="EB544" s="17">
        <v>23.36</v>
      </c>
      <c r="EC544" s="17">
        <v>23.36</v>
      </c>
      <c r="ED544" s="17">
        <v>23.36</v>
      </c>
      <c r="EE544" s="17">
        <v>23.36</v>
      </c>
      <c r="EF544" s="17">
        <v>23.36</v>
      </c>
      <c r="EG544" s="17">
        <v>23.36</v>
      </c>
      <c r="EH544" s="17">
        <v>23.36</v>
      </c>
      <c r="EI544" s="17">
        <v>23.36</v>
      </c>
      <c r="EJ544" s="17">
        <v>23.36</v>
      </c>
      <c r="EK544" s="17">
        <v>23.36</v>
      </c>
      <c r="EL544" s="17">
        <v>23.36</v>
      </c>
      <c r="EM544" s="17">
        <v>23.36</v>
      </c>
      <c r="EN544" s="17">
        <v>23.36</v>
      </c>
      <c r="EO544" s="17">
        <v>23.36</v>
      </c>
      <c r="EP544" s="17">
        <v>23.36</v>
      </c>
      <c r="EQ544" s="17">
        <v>23.36</v>
      </c>
      <c r="ER544" s="17">
        <v>23.36</v>
      </c>
      <c r="ES544" s="17">
        <v>23.36</v>
      </c>
      <c r="ET544" s="17">
        <v>23.36</v>
      </c>
      <c r="EU544" s="17">
        <v>23.36</v>
      </c>
      <c r="EV544" s="17">
        <v>23.36</v>
      </c>
      <c r="EW544" s="17">
        <v>23.36</v>
      </c>
      <c r="EX544" s="17">
        <v>23.36</v>
      </c>
      <c r="EY544" s="17">
        <v>23.36</v>
      </c>
      <c r="EZ544" s="17">
        <v>23.36</v>
      </c>
      <c r="FA544" s="17">
        <v>23.36</v>
      </c>
      <c r="FB544" s="17">
        <v>23.36</v>
      </c>
      <c r="FC544" s="17">
        <v>23.36</v>
      </c>
      <c r="FD544" s="17">
        <v>23.36</v>
      </c>
      <c r="FE544" s="17">
        <v>23.36</v>
      </c>
      <c r="FF544" s="17">
        <v>23.36</v>
      </c>
      <c r="FG544" s="17">
        <v>23.36</v>
      </c>
      <c r="FH544" s="17">
        <v>23.36</v>
      </c>
      <c r="FI544" s="17">
        <v>23.36</v>
      </c>
      <c r="FJ544" s="17">
        <v>23.36</v>
      </c>
      <c r="FK544" s="17">
        <v>23.36</v>
      </c>
      <c r="FL544" s="17">
        <v>23.36</v>
      </c>
      <c r="FM544" s="17">
        <v>23.36</v>
      </c>
      <c r="FN544" s="17">
        <v>23.36</v>
      </c>
      <c r="FO544" s="17">
        <v>23.36</v>
      </c>
      <c r="FP544" s="17">
        <v>23.36</v>
      </c>
      <c r="FQ544" s="17">
        <v>23.36</v>
      </c>
      <c r="FR544" s="17">
        <v>23.36</v>
      </c>
      <c r="FS544" s="17">
        <v>23.36</v>
      </c>
      <c r="FT544" s="17">
        <v>23.36</v>
      </c>
      <c r="FU544" s="17">
        <v>23.36</v>
      </c>
      <c r="FV544" s="17">
        <v>23.36</v>
      </c>
      <c r="FW544" s="17">
        <v>23.36</v>
      </c>
      <c r="FX544" s="17">
        <v>23.36</v>
      </c>
      <c r="FY544" s="17">
        <v>23.36</v>
      </c>
      <c r="FZ544" s="17">
        <v>23.36</v>
      </c>
      <c r="GA544" s="17">
        <v>23.36</v>
      </c>
      <c r="GB544" s="17">
        <v>23.36</v>
      </c>
      <c r="GC544" s="17">
        <v>23.36</v>
      </c>
      <c r="GD544" s="17">
        <v>23.36</v>
      </c>
      <c r="GE544" s="17">
        <v>23.36</v>
      </c>
      <c r="GF544" s="17">
        <v>23.36</v>
      </c>
      <c r="GG544" s="17">
        <v>23.36</v>
      </c>
      <c r="GH544" s="17">
        <v>23.36</v>
      </c>
      <c r="GI544" s="17">
        <v>23.36</v>
      </c>
      <c r="GJ544" s="17">
        <v>23.36</v>
      </c>
      <c r="GK544" s="17">
        <v>23.36</v>
      </c>
      <c r="GL544" s="17">
        <v>23.36</v>
      </c>
      <c r="GM544" s="17">
        <v>23.36</v>
      </c>
      <c r="GN544" s="17">
        <v>23.36</v>
      </c>
      <c r="GO544" s="17">
        <v>23.36</v>
      </c>
      <c r="GP544" s="17">
        <v>23.36</v>
      </c>
      <c r="GQ544" s="17">
        <v>23.36</v>
      </c>
      <c r="GR544" s="17">
        <v>23.36</v>
      </c>
      <c r="GS544" s="17">
        <v>23.36</v>
      </c>
      <c r="GT544" s="17">
        <v>23.36</v>
      </c>
      <c r="GU544" s="17">
        <v>23.36</v>
      </c>
      <c r="GV544" s="17">
        <v>23.36</v>
      </c>
      <c r="GW544" s="17">
        <v>23.36</v>
      </c>
      <c r="GX544" s="17">
        <v>23.36</v>
      </c>
      <c r="GY544" s="17">
        <v>23.36</v>
      </c>
      <c r="GZ544" s="17">
        <v>23.36</v>
      </c>
      <c r="HA544" s="17">
        <v>23.36</v>
      </c>
      <c r="HB544" s="17">
        <v>23.36</v>
      </c>
      <c r="HC544" s="17">
        <v>23.36</v>
      </c>
      <c r="HD544" s="17">
        <v>23.36</v>
      </c>
      <c r="HE544" s="17">
        <v>23.36</v>
      </c>
      <c r="HF544" s="17">
        <v>23.36</v>
      </c>
      <c r="HG544" s="17">
        <v>23.36</v>
      </c>
      <c r="HH544" s="17">
        <v>23.36</v>
      </c>
      <c r="HI544" s="17">
        <v>23.36</v>
      </c>
      <c r="HJ544" s="17">
        <v>23.36</v>
      </c>
      <c r="HK544" s="17">
        <v>23.36</v>
      </c>
      <c r="HL544" s="17">
        <v>23.36</v>
      </c>
      <c r="HM544" s="17">
        <v>23.36</v>
      </c>
      <c r="HN544" s="17">
        <v>23.36</v>
      </c>
      <c r="HO544" s="17">
        <v>23.36</v>
      </c>
      <c r="HP544" s="17">
        <v>23.36</v>
      </c>
      <c r="HQ544" s="17">
        <v>23.36</v>
      </c>
      <c r="HR544" s="17">
        <v>23.36</v>
      </c>
      <c r="HS544" s="17">
        <v>23.36</v>
      </c>
      <c r="HT544" s="17">
        <v>23.36</v>
      </c>
      <c r="HU544" s="17">
        <v>23.36</v>
      </c>
      <c r="HV544" s="17">
        <v>23.36</v>
      </c>
      <c r="HW544" s="17">
        <v>23.36</v>
      </c>
      <c r="HX544" s="17">
        <v>23.36</v>
      </c>
      <c r="HY544" s="17">
        <v>23.36</v>
      </c>
      <c r="HZ544" s="17">
        <v>23.36</v>
      </c>
      <c r="IA544" s="17">
        <v>23.36</v>
      </c>
      <c r="IB544" s="17">
        <v>23.36</v>
      </c>
      <c r="IC544" s="17">
        <v>23.36</v>
      </c>
      <c r="ID544" s="17">
        <v>23.36</v>
      </c>
      <c r="IE544" s="17">
        <v>23.36</v>
      </c>
      <c r="IF544" s="17">
        <v>23.36</v>
      </c>
      <c r="IG544" s="17">
        <v>23.36</v>
      </c>
      <c r="IH544" s="17">
        <v>23.36</v>
      </c>
      <c r="II544" s="17">
        <v>23.36</v>
      </c>
      <c r="IJ544" s="17">
        <v>23.36</v>
      </c>
      <c r="IK544" s="17">
        <v>23.36</v>
      </c>
      <c r="IL544" s="17">
        <v>23.36</v>
      </c>
      <c r="IM544" s="17">
        <v>23.36</v>
      </c>
      <c r="IN544" s="17">
        <v>23.36</v>
      </c>
      <c r="IO544" s="17">
        <v>23.36</v>
      </c>
      <c r="IP544" s="17">
        <v>23.36</v>
      </c>
      <c r="IQ544" s="17">
        <v>23.36</v>
      </c>
      <c r="IR544" s="17">
        <v>23.36</v>
      </c>
      <c r="IS544" s="17">
        <v>23.36</v>
      </c>
      <c r="IT544" s="17">
        <v>23.36</v>
      </c>
      <c r="IU544" s="17">
        <v>23.36</v>
      </c>
      <c r="IV544" s="17">
        <v>23.36</v>
      </c>
      <c r="IW544" s="17">
        <v>23.36</v>
      </c>
      <c r="IX544" s="17">
        <v>23.36</v>
      </c>
      <c r="IY544" s="17">
        <v>23.36</v>
      </c>
    </row>
    <row r="545" spans="1:259" x14ac:dyDescent="0.15">
      <c r="A545" s="17" t="s">
        <v>2850</v>
      </c>
      <c r="B545" s="17" t="s">
        <v>2851</v>
      </c>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c r="AA545" s="26"/>
      <c r="AB545" s="17"/>
      <c r="AC545" s="26"/>
      <c r="AD545" s="26"/>
      <c r="AE545" s="17"/>
      <c r="AF545" s="17"/>
      <c r="AG545" s="17"/>
      <c r="AH545" s="17"/>
      <c r="AI545" s="17"/>
      <c r="AJ545" s="17"/>
      <c r="AK545" s="17"/>
      <c r="AL545" s="17"/>
      <c r="AM545" s="17"/>
      <c r="AN545" s="17"/>
      <c r="AO545" s="17"/>
      <c r="AP545" s="17"/>
      <c r="AQ545" s="17"/>
      <c r="AR545" s="17"/>
      <c r="AS545" s="17"/>
      <c r="AT545" s="17"/>
      <c r="AU545" s="17"/>
      <c r="AV545" s="17"/>
      <c r="AW545" s="17"/>
      <c r="AX545" s="17"/>
      <c r="AY545" s="17"/>
      <c r="AZ545" s="17"/>
      <c r="BA545" s="17"/>
      <c r="BB545" s="17"/>
      <c r="BC545" s="17"/>
      <c r="BD545" s="17"/>
      <c r="BE545" s="17"/>
      <c r="BF545" s="17"/>
      <c r="BG545" s="17"/>
      <c r="BH545" s="17"/>
      <c r="BI545" s="17"/>
      <c r="BJ545" s="26"/>
      <c r="BK545" s="17"/>
      <c r="BL545" s="17"/>
      <c r="BM545" s="17"/>
      <c r="BN545" s="17"/>
      <c r="BO545" s="17"/>
      <c r="BP545" s="17"/>
      <c r="BQ545" s="17"/>
      <c r="BR545" s="17"/>
      <c r="BS545" s="17"/>
      <c r="BT545" s="17"/>
      <c r="BU545" s="17"/>
      <c r="BV545" s="17"/>
      <c r="BW545" s="17"/>
      <c r="BX545" s="26"/>
      <c r="BY545" s="26"/>
      <c r="BZ545" s="26"/>
      <c r="CA545" s="26"/>
      <c r="CB545" s="26"/>
      <c r="CC545" s="17"/>
      <c r="CD545" s="17"/>
      <c r="CE545" s="17"/>
      <c r="CF545" s="17"/>
      <c r="CG545" s="17"/>
      <c r="CH545" s="17"/>
      <c r="CI545" s="17"/>
      <c r="CJ545" s="26"/>
      <c r="CK545" s="17"/>
      <c r="CL545" s="17"/>
      <c r="CM545" s="17"/>
      <c r="CN545" s="17"/>
      <c r="CO545" s="17"/>
      <c r="CP545" s="17"/>
      <c r="CQ545" s="17"/>
      <c r="CR545" s="17"/>
      <c r="CS545" s="17"/>
      <c r="CT545" s="17"/>
      <c r="CU545" s="17"/>
      <c r="CV545" s="17"/>
      <c r="CW545" s="17"/>
      <c r="CX545" s="17"/>
      <c r="CY545" s="26"/>
      <c r="CZ545" s="26"/>
      <c r="DA545" s="26"/>
      <c r="DB545" s="17"/>
      <c r="DC545" s="17"/>
      <c r="DD545" s="17"/>
      <c r="DE545" s="17"/>
      <c r="DF545" s="17"/>
      <c r="DG545" s="17"/>
      <c r="DH545" s="26"/>
      <c r="DI545" s="17"/>
      <c r="DJ545" s="17"/>
      <c r="DK545" s="17"/>
      <c r="DL545" s="17"/>
      <c r="DM545" s="17">
        <v>14.98</v>
      </c>
      <c r="DN545" s="17">
        <v>14.97</v>
      </c>
      <c r="DO545" s="17">
        <v>14.97</v>
      </c>
      <c r="DP545" s="17">
        <v>14.96</v>
      </c>
      <c r="DQ545" s="17">
        <v>14.96</v>
      </c>
      <c r="DR545" s="17">
        <v>14.97</v>
      </c>
      <c r="DS545" s="17">
        <v>14.98</v>
      </c>
      <c r="DT545" s="17">
        <v>14.98</v>
      </c>
      <c r="DU545" s="17">
        <v>14.98</v>
      </c>
      <c r="DV545" s="17">
        <v>14.97</v>
      </c>
      <c r="DW545" s="17">
        <v>14.97</v>
      </c>
      <c r="DX545" s="17">
        <v>14.95</v>
      </c>
      <c r="DY545" s="17">
        <v>14.95</v>
      </c>
      <c r="DZ545" s="17">
        <v>14.94</v>
      </c>
      <c r="EA545" s="17">
        <v>14.94</v>
      </c>
      <c r="EB545" s="17">
        <v>14.94</v>
      </c>
      <c r="EC545" s="17">
        <v>14.95</v>
      </c>
      <c r="ED545" s="17">
        <v>14.94</v>
      </c>
      <c r="EE545" s="17">
        <v>14.96</v>
      </c>
      <c r="EF545" s="17">
        <v>14.95</v>
      </c>
      <c r="EG545" s="17">
        <v>14.96</v>
      </c>
      <c r="EH545" s="17">
        <v>14.96</v>
      </c>
      <c r="EI545" s="17">
        <v>14.97</v>
      </c>
      <c r="EJ545" s="17">
        <v>14.97</v>
      </c>
      <c r="EK545" s="17">
        <v>14.96</v>
      </c>
      <c r="EL545" s="17">
        <v>14.97</v>
      </c>
      <c r="EM545" s="17">
        <v>14.96</v>
      </c>
      <c r="EN545" s="17">
        <v>14.96</v>
      </c>
      <c r="EO545" s="17">
        <v>14.96</v>
      </c>
      <c r="EP545" s="17">
        <v>14.96</v>
      </c>
      <c r="EQ545" s="17">
        <v>14.95</v>
      </c>
      <c r="ER545" s="17">
        <v>14.95</v>
      </c>
      <c r="ES545" s="17">
        <v>14.95</v>
      </c>
      <c r="ET545" s="17">
        <v>14.95</v>
      </c>
      <c r="EU545" s="17">
        <v>14.94</v>
      </c>
      <c r="EV545" s="17">
        <v>14.93</v>
      </c>
      <c r="EW545" s="17">
        <v>14.94</v>
      </c>
      <c r="EX545" s="17">
        <v>14.93</v>
      </c>
      <c r="EY545" s="17">
        <v>14.93</v>
      </c>
      <c r="EZ545" s="17">
        <v>14.94</v>
      </c>
      <c r="FA545" s="17">
        <v>14.93</v>
      </c>
      <c r="FB545" s="17">
        <v>14.92</v>
      </c>
      <c r="FC545" s="17">
        <v>14.92</v>
      </c>
      <c r="FD545" s="17">
        <v>14.92</v>
      </c>
      <c r="FE545" s="17">
        <v>14.93</v>
      </c>
      <c r="FF545" s="17">
        <v>14.92</v>
      </c>
      <c r="FG545" s="17">
        <v>14.92</v>
      </c>
      <c r="FH545" s="17">
        <v>14.93</v>
      </c>
      <c r="FI545" s="17">
        <v>14.93</v>
      </c>
      <c r="FJ545" s="17">
        <v>14.93</v>
      </c>
      <c r="FK545" s="17">
        <v>14.96</v>
      </c>
      <c r="FL545" s="17">
        <v>14.96</v>
      </c>
      <c r="FM545" s="17">
        <v>14.96</v>
      </c>
      <c r="FN545" s="17">
        <v>14.96</v>
      </c>
      <c r="FO545" s="17">
        <v>14.95</v>
      </c>
      <c r="FP545" s="17">
        <v>14.95</v>
      </c>
      <c r="FQ545" s="17">
        <v>14.94</v>
      </c>
      <c r="FR545" s="17">
        <v>14.94</v>
      </c>
      <c r="FS545" s="17">
        <v>14.95</v>
      </c>
      <c r="FT545" s="17">
        <v>14.93</v>
      </c>
      <c r="FU545" s="17">
        <v>14.93</v>
      </c>
      <c r="FV545" s="17">
        <v>14.93</v>
      </c>
      <c r="FW545" s="17">
        <v>14.94</v>
      </c>
      <c r="FX545" s="17">
        <v>14.96</v>
      </c>
      <c r="FY545" s="17">
        <v>14.97</v>
      </c>
      <c r="FZ545" s="17">
        <v>14.97</v>
      </c>
      <c r="GA545" s="17">
        <v>14.99</v>
      </c>
      <c r="GB545" s="17">
        <v>14.99</v>
      </c>
      <c r="GC545" s="17">
        <v>14.99</v>
      </c>
      <c r="GD545" s="17">
        <v>14.99</v>
      </c>
      <c r="GE545" s="17">
        <v>14.98</v>
      </c>
      <c r="GF545" s="17">
        <v>14.98</v>
      </c>
      <c r="GG545" s="17">
        <v>14.98</v>
      </c>
      <c r="GH545" s="17">
        <v>14.97</v>
      </c>
      <c r="GI545" s="17">
        <v>14.97</v>
      </c>
      <c r="GJ545" s="17">
        <v>14.97</v>
      </c>
      <c r="GK545" s="17">
        <v>14.98</v>
      </c>
      <c r="GL545" s="17">
        <v>14.97</v>
      </c>
      <c r="GM545" s="17">
        <v>14.97</v>
      </c>
      <c r="GN545" s="17">
        <v>14.99</v>
      </c>
      <c r="GO545" s="17">
        <v>15</v>
      </c>
      <c r="GP545" s="17">
        <v>14.99</v>
      </c>
      <c r="GQ545" s="17">
        <v>14.99</v>
      </c>
      <c r="GR545" s="17">
        <v>15.01</v>
      </c>
      <c r="GS545" s="17">
        <v>15.03</v>
      </c>
      <c r="GT545" s="17">
        <v>15.04</v>
      </c>
      <c r="GU545" s="17">
        <v>15.03</v>
      </c>
      <c r="GV545" s="17">
        <v>15.05</v>
      </c>
      <c r="GW545" s="17">
        <v>15.03</v>
      </c>
      <c r="GX545" s="17">
        <v>15.04</v>
      </c>
      <c r="GY545" s="17">
        <v>15.06</v>
      </c>
      <c r="GZ545" s="17">
        <v>15.07</v>
      </c>
      <c r="HA545" s="17">
        <v>15.07</v>
      </c>
      <c r="HB545" s="17">
        <v>15.04</v>
      </c>
      <c r="HC545" s="17">
        <v>15.04</v>
      </c>
      <c r="HD545" s="17">
        <v>15.02</v>
      </c>
      <c r="HE545" s="17">
        <v>15.03</v>
      </c>
      <c r="HF545" s="17">
        <v>15.03</v>
      </c>
      <c r="HG545" s="17">
        <v>15.03</v>
      </c>
      <c r="HH545" s="17">
        <v>15.03</v>
      </c>
      <c r="HI545" s="17">
        <v>15.02</v>
      </c>
      <c r="HJ545" s="17">
        <v>15.02</v>
      </c>
      <c r="HK545" s="17">
        <v>15.02</v>
      </c>
      <c r="HL545" s="17">
        <v>15.01</v>
      </c>
      <c r="HM545" s="17">
        <v>15.01</v>
      </c>
      <c r="HN545" s="17">
        <v>15.01</v>
      </c>
      <c r="HO545" s="17">
        <v>15</v>
      </c>
      <c r="HP545" s="17">
        <v>15</v>
      </c>
      <c r="HQ545" s="17">
        <v>15.01</v>
      </c>
      <c r="HR545" s="17">
        <v>15.02</v>
      </c>
      <c r="HS545" s="17">
        <v>15.01</v>
      </c>
      <c r="HT545" s="17">
        <v>15</v>
      </c>
      <c r="HU545" s="17">
        <v>15</v>
      </c>
      <c r="HV545" s="17">
        <v>15.01</v>
      </c>
      <c r="HW545" s="17">
        <v>15.02</v>
      </c>
      <c r="HX545" s="17">
        <v>15</v>
      </c>
      <c r="HY545" s="17">
        <v>15.01</v>
      </c>
      <c r="HZ545" s="17">
        <v>14.99</v>
      </c>
      <c r="IA545" s="17">
        <v>14.98</v>
      </c>
      <c r="IB545" s="17">
        <v>14.99</v>
      </c>
      <c r="IC545" s="17">
        <v>14.99</v>
      </c>
      <c r="ID545" s="17">
        <v>15</v>
      </c>
      <c r="IE545" s="17">
        <v>15.01</v>
      </c>
      <c r="IF545" s="17">
        <v>15.03</v>
      </c>
      <c r="IG545" s="17">
        <v>15.04</v>
      </c>
      <c r="IH545" s="17">
        <v>15.05</v>
      </c>
      <c r="II545" s="17">
        <v>15.06</v>
      </c>
      <c r="IJ545" s="17">
        <v>15.08</v>
      </c>
      <c r="IK545" s="17">
        <v>15.08</v>
      </c>
      <c r="IL545" s="17">
        <v>15.07</v>
      </c>
      <c r="IM545" s="17">
        <v>15.06</v>
      </c>
      <c r="IN545" s="17">
        <v>15.07</v>
      </c>
      <c r="IO545" s="17">
        <v>15.05</v>
      </c>
      <c r="IP545" s="17">
        <v>15.05</v>
      </c>
      <c r="IQ545" s="17">
        <v>15.05</v>
      </c>
      <c r="IR545" s="17">
        <v>15.05</v>
      </c>
      <c r="IS545" s="17">
        <v>15.06</v>
      </c>
      <c r="IT545" s="17">
        <v>15.06</v>
      </c>
      <c r="IU545" s="17">
        <v>15.07</v>
      </c>
      <c r="IV545" s="17">
        <v>15.08</v>
      </c>
      <c r="IW545" s="17">
        <v>15.09</v>
      </c>
      <c r="IX545" s="17">
        <v>15.09</v>
      </c>
      <c r="IY545" s="17">
        <v>15.1</v>
      </c>
    </row>
    <row r="546" spans="1:259" x14ac:dyDescent="0.15">
      <c r="A546" s="17" t="s">
        <v>3494</v>
      </c>
      <c r="B546" s="17" t="s">
        <v>3495</v>
      </c>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c r="AA546" s="26"/>
      <c r="AB546" s="17"/>
      <c r="AC546" s="26"/>
      <c r="AD546" s="26"/>
      <c r="AE546" s="17"/>
      <c r="AF546" s="17"/>
      <c r="AG546" s="17"/>
      <c r="AH546" s="17"/>
      <c r="AI546" s="17"/>
      <c r="AJ546" s="17"/>
      <c r="AK546" s="17"/>
      <c r="AL546" s="17"/>
      <c r="AM546" s="17"/>
      <c r="AN546" s="17"/>
      <c r="AO546" s="17"/>
      <c r="AP546" s="17"/>
      <c r="AQ546" s="17"/>
      <c r="AR546" s="17"/>
      <c r="AS546" s="17"/>
      <c r="AT546" s="17"/>
      <c r="AU546" s="17"/>
      <c r="AV546" s="17"/>
      <c r="AW546" s="17"/>
      <c r="AX546" s="17"/>
      <c r="AY546" s="17"/>
      <c r="AZ546" s="17"/>
      <c r="BA546" s="17"/>
      <c r="BB546" s="17"/>
      <c r="BC546" s="17"/>
      <c r="BD546" s="17"/>
      <c r="BE546" s="17"/>
      <c r="BF546" s="17"/>
      <c r="BG546" s="17"/>
      <c r="BH546" s="17"/>
      <c r="BI546" s="17"/>
      <c r="BJ546" s="26"/>
      <c r="BK546" s="17"/>
      <c r="BL546" s="17"/>
      <c r="BM546" s="17"/>
      <c r="BN546" s="17"/>
      <c r="BO546" s="17"/>
      <c r="BP546" s="17"/>
      <c r="BQ546" s="17"/>
      <c r="BR546" s="17"/>
      <c r="BS546" s="17"/>
      <c r="BT546" s="17"/>
      <c r="BU546" s="17"/>
      <c r="BV546" s="17"/>
      <c r="BW546" s="17"/>
      <c r="BX546" s="26"/>
      <c r="BY546" s="26"/>
      <c r="BZ546" s="26"/>
      <c r="CA546" s="26"/>
      <c r="CB546" s="26"/>
      <c r="CC546" s="17"/>
      <c r="CD546" s="17"/>
      <c r="CE546" s="17"/>
      <c r="CF546" s="17"/>
      <c r="CG546" s="17"/>
      <c r="CH546" s="17"/>
      <c r="CI546" s="17"/>
      <c r="CJ546" s="26"/>
      <c r="CK546" s="17"/>
      <c r="CL546" s="17"/>
      <c r="CM546" s="17"/>
      <c r="CN546" s="17"/>
      <c r="CO546" s="17"/>
      <c r="CP546" s="17"/>
      <c r="CQ546" s="17"/>
      <c r="CR546" s="17"/>
      <c r="CS546" s="17"/>
      <c r="CT546" s="17"/>
      <c r="CU546" s="17"/>
      <c r="CV546" s="17"/>
      <c r="CW546" s="17"/>
      <c r="CX546" s="17"/>
      <c r="CY546" s="26"/>
      <c r="CZ546" s="26"/>
      <c r="DA546" s="26"/>
      <c r="DB546" s="17"/>
      <c r="DC546" s="17"/>
      <c r="DD546" s="17"/>
      <c r="DE546" s="17"/>
      <c r="DF546" s="17"/>
      <c r="DG546" s="17"/>
      <c r="DH546" s="26"/>
      <c r="DI546" s="17"/>
      <c r="DJ546" s="17"/>
      <c r="DK546" s="17"/>
      <c r="DL546" s="17"/>
      <c r="DM546" s="17">
        <v>39.83</v>
      </c>
      <c r="DN546" s="17">
        <v>39.83</v>
      </c>
      <c r="DO546" s="17">
        <v>39.840000000000003</v>
      </c>
      <c r="DP546" s="17">
        <v>39.89</v>
      </c>
      <c r="DQ546" s="17">
        <v>39.86</v>
      </c>
      <c r="DR546" s="17">
        <v>39.869999999999997</v>
      </c>
      <c r="DS546" s="17">
        <v>39.840000000000003</v>
      </c>
      <c r="DT546" s="17">
        <v>39.799999999999997</v>
      </c>
      <c r="DU546" s="17">
        <v>39.79</v>
      </c>
      <c r="DV546" s="17">
        <v>39.76</v>
      </c>
      <c r="DW546" s="17">
        <v>39.81</v>
      </c>
      <c r="DX546" s="17">
        <v>39.81</v>
      </c>
      <c r="DY546" s="17">
        <v>39.880000000000003</v>
      </c>
      <c r="DZ546" s="17">
        <v>39.880000000000003</v>
      </c>
      <c r="EA546" s="17">
        <v>39.770000000000003</v>
      </c>
      <c r="EB546" s="17">
        <v>39.770000000000003</v>
      </c>
      <c r="EC546" s="17">
        <v>39.74</v>
      </c>
      <c r="ED546" s="17">
        <v>39.700000000000003</v>
      </c>
      <c r="EE546" s="17">
        <v>39.69</v>
      </c>
      <c r="EF546" s="17">
        <v>39.659999999999997</v>
      </c>
      <c r="EG546" s="17">
        <v>39.67</v>
      </c>
      <c r="EH546" s="17">
        <v>39.65</v>
      </c>
      <c r="EI546" s="17">
        <v>39.700000000000003</v>
      </c>
      <c r="EJ546" s="17">
        <v>39.619999999999997</v>
      </c>
      <c r="EK546" s="17">
        <v>39.64</v>
      </c>
      <c r="EL546" s="17">
        <v>39.619999999999997</v>
      </c>
      <c r="EM546" s="17">
        <v>39.64</v>
      </c>
      <c r="EN546" s="17">
        <v>39.65</v>
      </c>
      <c r="EO546" s="17">
        <v>39.69</v>
      </c>
      <c r="EP546" s="17">
        <v>39.700000000000003</v>
      </c>
      <c r="EQ546" s="17">
        <v>39.68</v>
      </c>
      <c r="ER546" s="17">
        <v>39.67</v>
      </c>
      <c r="ES546" s="17">
        <v>39.659999999999997</v>
      </c>
      <c r="ET546" s="17">
        <v>39.64</v>
      </c>
      <c r="EU546" s="17">
        <v>39.56</v>
      </c>
      <c r="EV546" s="17">
        <v>39.57</v>
      </c>
      <c r="EW546" s="17">
        <v>39.549999999999997</v>
      </c>
      <c r="EX546" s="17">
        <v>39.5</v>
      </c>
      <c r="EY546" s="17">
        <v>39.5</v>
      </c>
      <c r="EZ546" s="17">
        <v>39.58</v>
      </c>
      <c r="FA546" s="17">
        <v>39.56</v>
      </c>
      <c r="FB546" s="17">
        <v>39.5</v>
      </c>
      <c r="FC546" s="17">
        <v>39.46</v>
      </c>
      <c r="FD546" s="17">
        <v>39.42</v>
      </c>
      <c r="FE546" s="17">
        <v>39.49</v>
      </c>
      <c r="FF546" s="17">
        <v>39.47</v>
      </c>
      <c r="FG546" s="17">
        <v>39.549999999999997</v>
      </c>
      <c r="FH546" s="17">
        <v>39.630000000000003</v>
      </c>
      <c r="FI546" s="17">
        <v>39.65</v>
      </c>
      <c r="FJ546" s="17">
        <v>39.590000000000003</v>
      </c>
      <c r="FK546" s="17">
        <v>39.630000000000003</v>
      </c>
      <c r="FL546" s="17">
        <v>39.549999999999997</v>
      </c>
      <c r="FM546" s="17">
        <v>39.619999999999997</v>
      </c>
      <c r="FN546" s="17">
        <v>39.590000000000003</v>
      </c>
      <c r="FO546" s="17">
        <v>39.590000000000003</v>
      </c>
      <c r="FP546" s="17">
        <v>39.590000000000003</v>
      </c>
      <c r="FQ546" s="17">
        <v>39.590000000000003</v>
      </c>
      <c r="FR546" s="17">
        <v>39.57</v>
      </c>
      <c r="FS546" s="17">
        <v>39.6</v>
      </c>
      <c r="FT546" s="17">
        <v>39.64</v>
      </c>
      <c r="FU546" s="17">
        <v>39.67</v>
      </c>
      <c r="FV546" s="17">
        <v>39.68</v>
      </c>
      <c r="FW546" s="17">
        <v>39.67</v>
      </c>
      <c r="FX546" s="17">
        <v>39.61</v>
      </c>
      <c r="FY546" s="17">
        <v>39.6</v>
      </c>
      <c r="FZ546" s="17">
        <v>39.590000000000003</v>
      </c>
      <c r="GA546" s="17">
        <v>39.590000000000003</v>
      </c>
      <c r="GB546" s="17">
        <v>39.57</v>
      </c>
      <c r="GC546" s="17">
        <v>39.549999999999997</v>
      </c>
      <c r="GD546" s="17">
        <v>39.51</v>
      </c>
      <c r="GE546" s="17">
        <v>39.58</v>
      </c>
      <c r="GF546" s="17">
        <v>39.56</v>
      </c>
      <c r="GG546" s="17">
        <v>39.520000000000003</v>
      </c>
      <c r="GH546" s="17">
        <v>39.5</v>
      </c>
      <c r="GI546" s="17">
        <v>39.53</v>
      </c>
      <c r="GJ546" s="17">
        <v>39.630000000000003</v>
      </c>
      <c r="GK546" s="17">
        <v>39.67</v>
      </c>
      <c r="GL546" s="17">
        <v>39.64</v>
      </c>
      <c r="GM546" s="17">
        <v>39.56</v>
      </c>
      <c r="GN546" s="17">
        <v>39.54</v>
      </c>
      <c r="GO546" s="17">
        <v>39.520000000000003</v>
      </c>
      <c r="GP546" s="17">
        <v>39.6</v>
      </c>
      <c r="GQ546" s="17">
        <v>39.65</v>
      </c>
      <c r="GR546" s="17">
        <v>39.61</v>
      </c>
      <c r="GS546" s="17">
        <v>39.61</v>
      </c>
      <c r="GT546" s="17">
        <v>39.69</v>
      </c>
      <c r="GU546" s="17">
        <v>39.6</v>
      </c>
      <c r="GV546" s="17">
        <v>39.6</v>
      </c>
      <c r="GW546" s="17">
        <v>39.6</v>
      </c>
      <c r="GX546" s="17">
        <v>39.590000000000003</v>
      </c>
      <c r="GY546" s="17">
        <v>39.5</v>
      </c>
      <c r="GZ546" s="17">
        <v>39.49</v>
      </c>
      <c r="HA546" s="17">
        <v>39.5</v>
      </c>
      <c r="HB546" s="17">
        <v>39.5</v>
      </c>
      <c r="HC546" s="17">
        <v>39.49</v>
      </c>
      <c r="HD546" s="17">
        <v>39.47</v>
      </c>
      <c r="HE546" s="17">
        <v>39.520000000000003</v>
      </c>
      <c r="HF546" s="17">
        <v>39.44</v>
      </c>
      <c r="HG546" s="17">
        <v>39.39</v>
      </c>
      <c r="HH546" s="17">
        <v>39.340000000000003</v>
      </c>
      <c r="HI546" s="17">
        <v>39.36</v>
      </c>
      <c r="HJ546" s="17">
        <v>39.35</v>
      </c>
      <c r="HK546" s="17">
        <v>39.33</v>
      </c>
      <c r="HL546" s="17">
        <v>39.340000000000003</v>
      </c>
      <c r="HM546" s="17">
        <v>39.340000000000003</v>
      </c>
      <c r="HN546" s="17">
        <v>39.299999999999997</v>
      </c>
      <c r="HO546" s="17">
        <v>39.299999999999997</v>
      </c>
      <c r="HP546" s="17">
        <v>39.229999999999997</v>
      </c>
      <c r="HQ546" s="17">
        <v>39.15</v>
      </c>
      <c r="HR546" s="17">
        <v>39.08</v>
      </c>
      <c r="HS546" s="17">
        <v>39.18</v>
      </c>
      <c r="HT546" s="17">
        <v>39.26</v>
      </c>
      <c r="HU546" s="17">
        <v>39.35</v>
      </c>
      <c r="HV546" s="17">
        <v>39.299999999999997</v>
      </c>
      <c r="HW546" s="17">
        <v>39.229999999999997</v>
      </c>
      <c r="HX546" s="17">
        <v>39.1</v>
      </c>
      <c r="HY546" s="17">
        <v>39.11</v>
      </c>
      <c r="HZ546" s="17">
        <v>39.21</v>
      </c>
      <c r="IA546" s="17">
        <v>39.11</v>
      </c>
      <c r="IB546" s="17">
        <v>39.14</v>
      </c>
      <c r="IC546" s="17">
        <v>39.159999999999997</v>
      </c>
      <c r="ID546" s="17">
        <v>39.130000000000003</v>
      </c>
      <c r="IE546" s="17">
        <v>39.119999999999997</v>
      </c>
      <c r="IF546" s="17">
        <v>38.99</v>
      </c>
      <c r="IG546" s="17">
        <v>39</v>
      </c>
      <c r="IH546" s="17">
        <v>38.979999999999997</v>
      </c>
      <c r="II546" s="17">
        <v>38.99</v>
      </c>
      <c r="IJ546" s="17">
        <v>38.97</v>
      </c>
      <c r="IK546" s="17">
        <v>38.97</v>
      </c>
      <c r="IL546" s="17">
        <v>38.94</v>
      </c>
      <c r="IM546" s="17">
        <v>38.92</v>
      </c>
      <c r="IN546" s="17">
        <v>38.869999999999997</v>
      </c>
      <c r="IO546" s="17">
        <v>38.86</v>
      </c>
      <c r="IP546" s="17">
        <v>38.979999999999997</v>
      </c>
      <c r="IQ546" s="17">
        <v>38.9</v>
      </c>
      <c r="IR546" s="17">
        <v>38.869999999999997</v>
      </c>
      <c r="IS546" s="17">
        <v>38.89</v>
      </c>
      <c r="IT546" s="17">
        <v>38.93</v>
      </c>
      <c r="IU546" s="17">
        <v>38.950000000000003</v>
      </c>
      <c r="IV546" s="17">
        <v>38.909999999999997</v>
      </c>
      <c r="IW546" s="17">
        <v>38.909999999999997</v>
      </c>
      <c r="IX546" s="17">
        <v>38.909999999999997</v>
      </c>
      <c r="IY546" s="17">
        <v>39</v>
      </c>
    </row>
    <row r="547" spans="1:259" x14ac:dyDescent="0.15">
      <c r="A547" s="17" t="s">
        <v>84</v>
      </c>
      <c r="B547" s="17" t="s">
        <v>85</v>
      </c>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c r="AA547" s="26"/>
      <c r="AB547" s="17"/>
      <c r="AC547" s="26"/>
      <c r="AD547" s="26"/>
      <c r="AE547" s="17"/>
      <c r="AF547" s="17"/>
      <c r="AG547" s="17"/>
      <c r="AH547" s="17"/>
      <c r="AI547" s="17"/>
      <c r="AJ547" s="17"/>
      <c r="AK547" s="17"/>
      <c r="AL547" s="17"/>
      <c r="AM547" s="17"/>
      <c r="AN547" s="17"/>
      <c r="AO547" s="17"/>
      <c r="AP547" s="17"/>
      <c r="AQ547" s="17"/>
      <c r="AR547" s="17"/>
      <c r="AS547" s="17"/>
      <c r="AT547" s="17"/>
      <c r="AU547" s="17"/>
      <c r="AV547" s="17"/>
      <c r="AW547" s="17"/>
      <c r="AX547" s="17"/>
      <c r="AY547" s="17"/>
      <c r="AZ547" s="17"/>
      <c r="BA547" s="17"/>
      <c r="BB547" s="17"/>
      <c r="BC547" s="17"/>
      <c r="BD547" s="17"/>
      <c r="BE547" s="17"/>
      <c r="BF547" s="17"/>
      <c r="BG547" s="17"/>
      <c r="BH547" s="17"/>
      <c r="BI547" s="17"/>
      <c r="BJ547" s="26"/>
      <c r="BK547" s="17"/>
      <c r="BL547" s="17"/>
      <c r="BM547" s="17"/>
      <c r="BN547" s="17"/>
      <c r="BO547" s="17"/>
      <c r="BP547" s="17"/>
      <c r="BQ547" s="17"/>
      <c r="BR547" s="17"/>
      <c r="BS547" s="17"/>
      <c r="BT547" s="17"/>
      <c r="BU547" s="17"/>
      <c r="BV547" s="17"/>
      <c r="BW547" s="17"/>
      <c r="BX547" s="26"/>
      <c r="BY547" s="26"/>
      <c r="BZ547" s="26"/>
      <c r="CA547" s="26"/>
      <c r="CB547" s="26"/>
      <c r="CC547" s="17"/>
      <c r="CD547" s="17"/>
      <c r="CE547" s="17"/>
      <c r="CF547" s="17"/>
      <c r="CG547" s="17"/>
      <c r="CH547" s="17"/>
      <c r="CI547" s="17"/>
      <c r="CJ547" s="26"/>
      <c r="CK547" s="17"/>
      <c r="CL547" s="17"/>
      <c r="CM547" s="17"/>
      <c r="CN547" s="17"/>
      <c r="CO547" s="17"/>
      <c r="CP547" s="17"/>
      <c r="CQ547" s="17"/>
      <c r="CR547" s="17"/>
      <c r="CS547" s="17"/>
      <c r="CT547" s="17"/>
      <c r="CU547" s="17"/>
      <c r="CV547" s="17"/>
      <c r="CW547" s="17"/>
      <c r="CX547" s="17"/>
      <c r="CY547" s="26"/>
      <c r="CZ547" s="26"/>
      <c r="DA547" s="26"/>
      <c r="DB547" s="17"/>
      <c r="DC547" s="17"/>
      <c r="DD547" s="17"/>
      <c r="DE547" s="17"/>
      <c r="DF547" s="17"/>
      <c r="DG547" s="17"/>
      <c r="DH547" s="26"/>
      <c r="DI547" s="17"/>
      <c r="DJ547" s="17"/>
      <c r="DK547" s="17"/>
      <c r="DL547" s="17"/>
      <c r="DM547" s="17">
        <v>6.13</v>
      </c>
      <c r="DN547" s="17">
        <v>6.13</v>
      </c>
      <c r="DO547" s="17">
        <v>6.13</v>
      </c>
      <c r="DP547" s="17">
        <v>6.13</v>
      </c>
      <c r="DQ547" s="17">
        <v>6.13</v>
      </c>
      <c r="DR547" s="17">
        <v>6.14</v>
      </c>
      <c r="DS547" s="17">
        <v>6.13</v>
      </c>
      <c r="DT547" s="17">
        <v>6.14</v>
      </c>
      <c r="DU547" s="17">
        <v>6.14</v>
      </c>
      <c r="DV547" s="17">
        <v>6.14</v>
      </c>
      <c r="DW547" s="17">
        <v>6.14</v>
      </c>
      <c r="DX547" s="17">
        <v>6.14</v>
      </c>
      <c r="DY547" s="17">
        <v>6.14</v>
      </c>
      <c r="DZ547" s="17">
        <v>6.14</v>
      </c>
      <c r="EA547" s="17">
        <v>6.13</v>
      </c>
      <c r="EB547" s="17">
        <v>6.13</v>
      </c>
      <c r="EC547" s="17">
        <v>6.13</v>
      </c>
      <c r="ED547" s="17">
        <v>6.12</v>
      </c>
      <c r="EE547" s="17">
        <v>6.13</v>
      </c>
      <c r="EF547" s="17">
        <v>6.12</v>
      </c>
      <c r="EG547" s="17">
        <v>6.12</v>
      </c>
      <c r="EH547" s="17">
        <v>6.12</v>
      </c>
      <c r="EI547" s="17">
        <v>6.12</v>
      </c>
      <c r="EJ547" s="17">
        <v>6.11</v>
      </c>
      <c r="EK547" s="17">
        <v>6.11</v>
      </c>
      <c r="EL547" s="17">
        <v>6.11</v>
      </c>
      <c r="EM547" s="17">
        <v>6.11</v>
      </c>
      <c r="EN547" s="17">
        <v>6.12</v>
      </c>
      <c r="EO547" s="17">
        <v>6.11</v>
      </c>
      <c r="EP547" s="17">
        <v>6.11</v>
      </c>
      <c r="EQ547" s="17">
        <v>6.11</v>
      </c>
      <c r="ER547" s="17">
        <v>6.13</v>
      </c>
      <c r="ES547" s="17">
        <v>6.12</v>
      </c>
      <c r="ET547" s="17">
        <v>6.13</v>
      </c>
      <c r="EU547" s="17">
        <v>6.12</v>
      </c>
      <c r="EV547" s="17">
        <v>6.12</v>
      </c>
      <c r="EW547" s="17">
        <v>6.11</v>
      </c>
      <c r="EX547" s="17">
        <v>6.12</v>
      </c>
      <c r="EY547" s="17">
        <v>6.12</v>
      </c>
      <c r="EZ547" s="17">
        <v>6.11</v>
      </c>
      <c r="FA547" s="17">
        <v>6.11</v>
      </c>
      <c r="FB547" s="17">
        <v>6.12</v>
      </c>
      <c r="FC547" s="17">
        <v>6.12</v>
      </c>
      <c r="FD547" s="17">
        <v>6.12</v>
      </c>
      <c r="FE547" s="17">
        <v>6.12</v>
      </c>
      <c r="FF547" s="17">
        <v>6.12</v>
      </c>
      <c r="FG547" s="17">
        <v>6.13</v>
      </c>
      <c r="FH547" s="17">
        <v>6.13</v>
      </c>
      <c r="FI547" s="17">
        <v>6.13</v>
      </c>
      <c r="FJ547" s="17">
        <v>6.12</v>
      </c>
      <c r="FK547" s="17">
        <v>6.13</v>
      </c>
      <c r="FL547" s="17">
        <v>6.12</v>
      </c>
      <c r="FM547" s="17">
        <v>6.12</v>
      </c>
      <c r="FN547" s="17">
        <v>6.12</v>
      </c>
      <c r="FO547" s="17">
        <v>6.13</v>
      </c>
      <c r="FP547" s="17">
        <v>6.12</v>
      </c>
      <c r="FQ547" s="17">
        <v>6.12</v>
      </c>
      <c r="FR547" s="17">
        <v>6.12</v>
      </c>
      <c r="FS547" s="17">
        <v>6.13</v>
      </c>
      <c r="FT547" s="17">
        <v>6.13</v>
      </c>
      <c r="FU547" s="17">
        <v>6.12</v>
      </c>
      <c r="FV547" s="17">
        <v>6.12</v>
      </c>
      <c r="FW547" s="17">
        <v>6.12</v>
      </c>
      <c r="FX547" s="17">
        <v>6.12</v>
      </c>
      <c r="FY547" s="17">
        <v>6.12</v>
      </c>
      <c r="FZ547" s="17">
        <v>6.12</v>
      </c>
      <c r="GA547" s="17">
        <v>6.12</v>
      </c>
      <c r="GB547" s="17">
        <v>6.12</v>
      </c>
      <c r="GC547" s="17">
        <v>6.12</v>
      </c>
      <c r="GD547" s="17">
        <v>6.13</v>
      </c>
      <c r="GE547" s="17">
        <v>6.13</v>
      </c>
      <c r="GF547" s="17">
        <v>6.13</v>
      </c>
      <c r="GG547" s="17">
        <v>6.13</v>
      </c>
      <c r="GH547" s="17">
        <v>6.13</v>
      </c>
      <c r="GI547" s="17">
        <v>6.12</v>
      </c>
      <c r="GJ547" s="17">
        <v>6.11</v>
      </c>
      <c r="GK547" s="17">
        <v>6.11</v>
      </c>
      <c r="GL547" s="17">
        <v>6.1</v>
      </c>
      <c r="GM547" s="17">
        <v>6.09</v>
      </c>
      <c r="GN547" s="17">
        <v>6.09</v>
      </c>
      <c r="GO547" s="17">
        <v>6.1</v>
      </c>
      <c r="GP547" s="17">
        <v>6.1</v>
      </c>
      <c r="GQ547" s="17">
        <v>6.1</v>
      </c>
      <c r="GR547" s="17">
        <v>6.1</v>
      </c>
      <c r="GS547" s="17">
        <v>6.09</v>
      </c>
      <c r="GT547" s="17">
        <v>6.09</v>
      </c>
      <c r="GU547" s="17">
        <v>6.09</v>
      </c>
      <c r="GV547" s="17">
        <v>6.09</v>
      </c>
      <c r="GW547" s="17">
        <v>6.07</v>
      </c>
      <c r="GX547" s="17">
        <v>6.08</v>
      </c>
      <c r="GY547" s="17">
        <v>6.07</v>
      </c>
      <c r="GZ547" s="17">
        <v>6.08</v>
      </c>
      <c r="HA547" s="17">
        <v>6.08</v>
      </c>
      <c r="HB547" s="17">
        <v>6.08</v>
      </c>
      <c r="HC547" s="17">
        <v>6.09</v>
      </c>
      <c r="HD547" s="17">
        <v>6.08</v>
      </c>
      <c r="HE547" s="17">
        <v>6.08</v>
      </c>
      <c r="HF547" s="17">
        <v>6.08</v>
      </c>
      <c r="HG547" s="17">
        <v>6.08</v>
      </c>
      <c r="HH547" s="17">
        <v>6.08</v>
      </c>
      <c r="HI547" s="17">
        <v>6.08</v>
      </c>
      <c r="HJ547" s="17">
        <v>6.08</v>
      </c>
      <c r="HK547" s="17">
        <v>6.08</v>
      </c>
      <c r="HL547" s="17">
        <v>6.08</v>
      </c>
      <c r="HM547" s="17">
        <v>6.08</v>
      </c>
      <c r="HN547" s="17">
        <v>6.07</v>
      </c>
      <c r="HO547" s="17">
        <v>6.07</v>
      </c>
      <c r="HP547" s="17">
        <v>6.07</v>
      </c>
      <c r="HQ547" s="17">
        <v>6.07</v>
      </c>
      <c r="HR547" s="17">
        <v>6.06</v>
      </c>
      <c r="HS547" s="17">
        <v>6.06</v>
      </c>
      <c r="HT547" s="17">
        <v>6.06</v>
      </c>
      <c r="HU547" s="17">
        <v>6.07</v>
      </c>
      <c r="HV547" s="17">
        <v>6.07</v>
      </c>
      <c r="HW547" s="17">
        <v>6.07</v>
      </c>
      <c r="HX547" s="17">
        <v>6.08</v>
      </c>
      <c r="HY547" s="17">
        <v>6.08</v>
      </c>
      <c r="HZ547" s="17">
        <v>6.08</v>
      </c>
      <c r="IA547" s="17">
        <v>6.06</v>
      </c>
      <c r="IB547" s="17">
        <v>6.07</v>
      </c>
      <c r="IC547" s="17">
        <v>6.07</v>
      </c>
      <c r="ID547" s="17">
        <v>6.08</v>
      </c>
      <c r="IE547" s="17">
        <v>6.06</v>
      </c>
      <c r="IF547" s="17">
        <v>6.06</v>
      </c>
      <c r="IG547" s="17">
        <v>6.07</v>
      </c>
      <c r="IH547" s="17">
        <v>6.06</v>
      </c>
      <c r="II547" s="17">
        <v>6.06</v>
      </c>
      <c r="IJ547" s="17">
        <v>6.06</v>
      </c>
      <c r="IK547" s="17">
        <v>6.07</v>
      </c>
      <c r="IL547" s="17">
        <v>6.07</v>
      </c>
      <c r="IM547" s="17">
        <v>6.07</v>
      </c>
      <c r="IN547" s="17">
        <v>6.07</v>
      </c>
      <c r="IO547" s="17">
        <v>6.08</v>
      </c>
      <c r="IP547" s="17">
        <v>6.07</v>
      </c>
      <c r="IQ547" s="17">
        <v>6.08</v>
      </c>
      <c r="IR547" s="17">
        <v>6.09</v>
      </c>
      <c r="IS547" s="17">
        <v>6.09</v>
      </c>
      <c r="IT547" s="17">
        <v>6.09</v>
      </c>
      <c r="IU547" s="17">
        <v>6.1</v>
      </c>
      <c r="IV547" s="17">
        <v>6.1</v>
      </c>
      <c r="IW547" s="17">
        <v>6.1</v>
      </c>
      <c r="IX547" s="17">
        <v>6.1</v>
      </c>
      <c r="IY547" s="17">
        <v>6.09</v>
      </c>
    </row>
    <row r="548" spans="1:259" x14ac:dyDescent="0.15">
      <c r="A548" s="17" t="s">
        <v>4605</v>
      </c>
      <c r="B548" s="17" t="s">
        <v>4803</v>
      </c>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c r="AA548" s="26"/>
      <c r="AB548" s="17"/>
      <c r="AC548" s="26"/>
      <c r="AD548" s="26"/>
      <c r="AE548" s="17"/>
      <c r="AF548" s="17"/>
      <c r="AG548" s="17"/>
      <c r="AH548" s="17"/>
      <c r="AI548" s="17"/>
      <c r="AJ548" s="17"/>
      <c r="AK548" s="17"/>
      <c r="AL548" s="17"/>
      <c r="AM548" s="17"/>
      <c r="AN548" s="17"/>
      <c r="AO548" s="17"/>
      <c r="AP548" s="17"/>
      <c r="AQ548" s="17"/>
      <c r="AR548" s="17"/>
      <c r="AS548" s="17"/>
      <c r="AT548" s="17"/>
      <c r="AU548" s="17"/>
      <c r="AV548" s="17"/>
      <c r="AW548" s="17"/>
      <c r="AX548" s="17"/>
      <c r="AY548" s="17"/>
      <c r="AZ548" s="17"/>
      <c r="BA548" s="17"/>
      <c r="BB548" s="17"/>
      <c r="BC548" s="17"/>
      <c r="BD548" s="17"/>
      <c r="BE548" s="17"/>
      <c r="BF548" s="17"/>
      <c r="BG548" s="17"/>
      <c r="BH548" s="17"/>
      <c r="BI548" s="17"/>
      <c r="BJ548" s="26"/>
      <c r="BK548" s="17"/>
      <c r="BL548" s="17"/>
      <c r="BM548" s="17"/>
      <c r="BN548" s="17"/>
      <c r="BO548" s="17"/>
      <c r="BP548" s="17"/>
      <c r="BQ548" s="17"/>
      <c r="BR548" s="17"/>
      <c r="BS548" s="17"/>
      <c r="BT548" s="17"/>
      <c r="BU548" s="17"/>
      <c r="BV548" s="17"/>
      <c r="BW548" s="17"/>
      <c r="BX548" s="26"/>
      <c r="BY548" s="26"/>
      <c r="BZ548" s="26"/>
      <c r="CA548" s="26"/>
      <c r="CB548" s="26"/>
      <c r="CC548" s="17"/>
      <c r="CD548" s="17"/>
      <c r="CE548" s="17"/>
      <c r="CF548" s="17"/>
      <c r="CG548" s="17"/>
      <c r="CH548" s="17"/>
      <c r="CI548" s="17"/>
      <c r="CJ548" s="26"/>
      <c r="CK548" s="17"/>
      <c r="CL548" s="17"/>
      <c r="CM548" s="17"/>
      <c r="CN548" s="17"/>
      <c r="CO548" s="17"/>
      <c r="CP548" s="17"/>
      <c r="CQ548" s="17"/>
      <c r="CR548" s="17"/>
      <c r="CS548" s="17"/>
      <c r="CT548" s="17"/>
      <c r="CU548" s="17"/>
      <c r="CV548" s="17"/>
      <c r="CW548" s="17"/>
      <c r="CX548" s="17"/>
      <c r="CY548" s="26"/>
      <c r="CZ548" s="26"/>
      <c r="DA548" s="26"/>
      <c r="DB548" s="17"/>
      <c r="DC548" s="17"/>
      <c r="DD548" s="17"/>
      <c r="DE548" s="17"/>
      <c r="DF548" s="17"/>
      <c r="DG548" s="17"/>
      <c r="DH548" s="26"/>
      <c r="DI548" s="17"/>
      <c r="DJ548" s="17"/>
      <c r="DK548" s="17"/>
      <c r="DL548" s="17"/>
      <c r="DM548" s="17">
        <v>3.62</v>
      </c>
      <c r="DN548" s="17">
        <v>3.61</v>
      </c>
      <c r="DO548" s="17">
        <v>3.62</v>
      </c>
      <c r="DP548" s="17">
        <v>3.61</v>
      </c>
      <c r="DQ548" s="17">
        <v>3.61</v>
      </c>
      <c r="DR548" s="17">
        <v>3.62</v>
      </c>
      <c r="DS548" s="17">
        <v>3.61</v>
      </c>
      <c r="DT548" s="17">
        <v>3.61</v>
      </c>
      <c r="DU548" s="17">
        <v>3.61</v>
      </c>
      <c r="DV548" s="17">
        <v>3.61</v>
      </c>
      <c r="DW548" s="17">
        <v>3.61</v>
      </c>
      <c r="DX548" s="17">
        <v>3.61</v>
      </c>
      <c r="DY548" s="17">
        <v>3.61</v>
      </c>
      <c r="DZ548" s="17">
        <v>3.62</v>
      </c>
      <c r="EA548" s="17">
        <v>3.62</v>
      </c>
      <c r="EB548" s="17">
        <v>3.61</v>
      </c>
      <c r="EC548" s="17">
        <v>3.61</v>
      </c>
      <c r="ED548" s="17">
        <v>3.61</v>
      </c>
      <c r="EE548" s="17">
        <v>3.61</v>
      </c>
      <c r="EF548" s="17">
        <v>3.61</v>
      </c>
      <c r="EG548" s="17">
        <v>3.62</v>
      </c>
      <c r="EH548" s="17">
        <v>3.62</v>
      </c>
      <c r="EI548" s="17">
        <v>3.62</v>
      </c>
      <c r="EJ548" s="17">
        <v>3.61</v>
      </c>
      <c r="EK548" s="17">
        <v>3.62</v>
      </c>
      <c r="EL548" s="17">
        <v>3.61</v>
      </c>
      <c r="EM548" s="17">
        <v>3.62</v>
      </c>
      <c r="EN548" s="17">
        <v>3.62</v>
      </c>
      <c r="EO548" s="17">
        <v>3.62</v>
      </c>
      <c r="EP548" s="17">
        <v>3.61</v>
      </c>
      <c r="EQ548" s="17">
        <v>3.61</v>
      </c>
      <c r="ER548" s="17">
        <v>3.61</v>
      </c>
      <c r="ES548" s="17">
        <v>3.62</v>
      </c>
      <c r="ET548" s="17">
        <v>3.61</v>
      </c>
      <c r="EU548" s="17">
        <v>3.61</v>
      </c>
      <c r="EV548" s="17">
        <v>3.61</v>
      </c>
      <c r="EW548" s="17">
        <v>3.61</v>
      </c>
      <c r="EX548" s="17">
        <v>3.61</v>
      </c>
      <c r="EY548" s="17">
        <v>3.61</v>
      </c>
      <c r="EZ548" s="17">
        <v>3.61</v>
      </c>
      <c r="FA548" s="17">
        <v>3.61</v>
      </c>
      <c r="FB548" s="17">
        <v>3.61</v>
      </c>
      <c r="FC548" s="17">
        <v>3.61</v>
      </c>
      <c r="FD548" s="17">
        <v>3.6</v>
      </c>
      <c r="FE548" s="17">
        <v>3.6</v>
      </c>
      <c r="FF548" s="17">
        <v>3.6</v>
      </c>
      <c r="FG548" s="17">
        <v>3.61</v>
      </c>
      <c r="FH548" s="17">
        <v>3.61</v>
      </c>
      <c r="FI548" s="17">
        <v>3.61</v>
      </c>
      <c r="FJ548" s="17">
        <v>3.61</v>
      </c>
      <c r="FK548" s="17">
        <v>3.61</v>
      </c>
      <c r="FL548" s="17">
        <v>3.62</v>
      </c>
      <c r="FM548" s="17">
        <v>3.62</v>
      </c>
      <c r="FN548" s="17">
        <v>3.61</v>
      </c>
      <c r="FO548" s="17">
        <v>3.62</v>
      </c>
      <c r="FP548" s="17">
        <v>3.62</v>
      </c>
      <c r="FQ548" s="17">
        <v>3.62</v>
      </c>
      <c r="FR548" s="17">
        <v>3.62</v>
      </c>
      <c r="FS548" s="17">
        <v>3.61</v>
      </c>
      <c r="FT548" s="17">
        <v>3.61</v>
      </c>
      <c r="FU548" s="17">
        <v>3.61</v>
      </c>
      <c r="FV548" s="17">
        <v>3.62</v>
      </c>
      <c r="FW548" s="17">
        <v>3.6</v>
      </c>
      <c r="FX548" s="17">
        <v>3.61</v>
      </c>
      <c r="FY548" s="17">
        <v>3.61</v>
      </c>
      <c r="FZ548" s="17">
        <v>3.61</v>
      </c>
      <c r="GA548" s="17">
        <v>3.61</v>
      </c>
      <c r="GB548" s="17">
        <v>3.62</v>
      </c>
      <c r="GC548" s="17">
        <v>3.61</v>
      </c>
      <c r="GD548" s="17">
        <v>3.61</v>
      </c>
      <c r="GE548" s="17">
        <v>3.61</v>
      </c>
      <c r="GF548" s="17">
        <v>3.61</v>
      </c>
      <c r="GG548" s="17">
        <v>3.61</v>
      </c>
      <c r="GH548" s="17">
        <v>3.62</v>
      </c>
      <c r="GI548" s="17">
        <v>3.61</v>
      </c>
      <c r="GJ548" s="17">
        <v>3.61</v>
      </c>
      <c r="GK548" s="17">
        <v>3.6</v>
      </c>
      <c r="GL548" s="17">
        <v>3.61</v>
      </c>
      <c r="GM548" s="17">
        <v>3.6</v>
      </c>
      <c r="GN548" s="17">
        <v>3.61</v>
      </c>
      <c r="GO548" s="17">
        <v>3.6</v>
      </c>
      <c r="GP548" s="17">
        <v>3.6</v>
      </c>
      <c r="GQ548" s="17">
        <v>3.6</v>
      </c>
      <c r="GR548" s="17">
        <v>3.6</v>
      </c>
      <c r="GS548" s="17">
        <v>3.61</v>
      </c>
      <c r="GT548" s="17">
        <v>3.6</v>
      </c>
      <c r="GU548" s="17">
        <v>3.6</v>
      </c>
      <c r="GV548" s="17">
        <v>3.6</v>
      </c>
      <c r="GW548" s="17">
        <v>3.61</v>
      </c>
      <c r="GX548" s="17">
        <v>3.6</v>
      </c>
      <c r="GY548" s="17">
        <v>3.6</v>
      </c>
      <c r="GZ548" s="17">
        <v>3.6</v>
      </c>
      <c r="HA548" s="17">
        <v>3.61</v>
      </c>
      <c r="HB548" s="17">
        <v>3.6</v>
      </c>
      <c r="HC548" s="17">
        <v>3.6</v>
      </c>
      <c r="HD548" s="17">
        <v>3.6</v>
      </c>
      <c r="HE548" s="17">
        <v>3.6</v>
      </c>
      <c r="HF548" s="17">
        <v>3.6</v>
      </c>
      <c r="HG548" s="17">
        <v>3.61</v>
      </c>
      <c r="HH548" s="17">
        <v>3.6</v>
      </c>
      <c r="HI548" s="17">
        <v>3.6</v>
      </c>
      <c r="HJ548" s="17">
        <v>3.6</v>
      </c>
      <c r="HK548" s="17">
        <v>3.61</v>
      </c>
      <c r="HL548" s="17">
        <v>3.6</v>
      </c>
      <c r="HM548" s="17">
        <v>3.6</v>
      </c>
      <c r="HN548" s="17">
        <v>3.6</v>
      </c>
      <c r="HO548" s="17">
        <v>3.61</v>
      </c>
      <c r="HP548" s="17">
        <v>3.6</v>
      </c>
      <c r="HQ548" s="17">
        <v>3.6</v>
      </c>
      <c r="HR548" s="17">
        <v>3.6</v>
      </c>
      <c r="HS548" s="17">
        <v>3.6</v>
      </c>
      <c r="HT548" s="17">
        <v>3.6</v>
      </c>
      <c r="HU548" s="17">
        <v>3.61</v>
      </c>
      <c r="HV548" s="17">
        <v>3.6</v>
      </c>
      <c r="HW548" s="17">
        <v>3.6</v>
      </c>
      <c r="HX548" s="17">
        <v>3.6</v>
      </c>
      <c r="HY548" s="17">
        <v>3.6</v>
      </c>
      <c r="HZ548" s="17">
        <v>3.61</v>
      </c>
      <c r="IA548" s="17">
        <v>3.6</v>
      </c>
      <c r="IB548" s="17">
        <v>3.6</v>
      </c>
      <c r="IC548" s="17">
        <v>3.61</v>
      </c>
      <c r="ID548" s="17">
        <v>3.6</v>
      </c>
      <c r="IE548" s="17">
        <v>3.6</v>
      </c>
      <c r="IF548" s="17">
        <v>3.6</v>
      </c>
      <c r="IG548" s="17">
        <v>3.6</v>
      </c>
      <c r="IH548" s="17">
        <v>3.6</v>
      </c>
      <c r="II548" s="17">
        <v>3.6</v>
      </c>
      <c r="IJ548" s="17">
        <v>3.6</v>
      </c>
      <c r="IK548" s="17">
        <v>3.61</v>
      </c>
      <c r="IL548" s="17">
        <v>3.6</v>
      </c>
      <c r="IM548" s="17">
        <v>3.6</v>
      </c>
      <c r="IN548" s="17">
        <v>3.6</v>
      </c>
      <c r="IO548" s="17">
        <v>3.6</v>
      </c>
      <c r="IP548" s="17">
        <v>3.61</v>
      </c>
      <c r="IQ548" s="17">
        <v>3.61</v>
      </c>
      <c r="IR548" s="17">
        <v>3.61</v>
      </c>
      <c r="IS548" s="17">
        <v>3.6</v>
      </c>
      <c r="IT548" s="17">
        <v>3.6</v>
      </c>
      <c r="IU548" s="17">
        <v>3.6</v>
      </c>
      <c r="IV548" s="17">
        <v>3.6</v>
      </c>
      <c r="IW548" s="17">
        <v>3.6</v>
      </c>
      <c r="IX548" s="17">
        <v>3.6</v>
      </c>
      <c r="IY548" s="17">
        <v>3.6</v>
      </c>
    </row>
    <row r="549" spans="1:259" x14ac:dyDescent="0.15">
      <c r="A549" s="17" t="s">
        <v>4639</v>
      </c>
      <c r="B549" s="17" t="s">
        <v>4804</v>
      </c>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c r="AA549" s="26"/>
      <c r="AB549" s="17"/>
      <c r="AC549" s="26"/>
      <c r="AD549" s="26"/>
      <c r="AE549" s="17"/>
      <c r="AF549" s="17"/>
      <c r="AG549" s="17"/>
      <c r="AH549" s="17"/>
      <c r="AI549" s="17"/>
      <c r="AJ549" s="17"/>
      <c r="AK549" s="17"/>
      <c r="AL549" s="17"/>
      <c r="AM549" s="17"/>
      <c r="AN549" s="17"/>
      <c r="AO549" s="17"/>
      <c r="AP549" s="17"/>
      <c r="AQ549" s="17"/>
      <c r="AR549" s="17"/>
      <c r="AS549" s="17"/>
      <c r="AT549" s="17"/>
      <c r="AU549" s="17"/>
      <c r="AV549" s="17"/>
      <c r="AW549" s="17"/>
      <c r="AX549" s="17"/>
      <c r="AY549" s="17"/>
      <c r="AZ549" s="17"/>
      <c r="BA549" s="17"/>
      <c r="BB549" s="17"/>
      <c r="BC549" s="17"/>
      <c r="BD549" s="17"/>
      <c r="BE549" s="17"/>
      <c r="BF549" s="17"/>
      <c r="BG549" s="17"/>
      <c r="BH549" s="17"/>
      <c r="BI549" s="17"/>
      <c r="BJ549" s="26"/>
      <c r="BK549" s="17"/>
      <c r="BL549" s="17"/>
      <c r="BM549" s="17"/>
      <c r="BN549" s="17"/>
      <c r="BO549" s="17"/>
      <c r="BP549" s="17"/>
      <c r="BQ549" s="17"/>
      <c r="BR549" s="17"/>
      <c r="BS549" s="17"/>
      <c r="BT549" s="17"/>
      <c r="BU549" s="17"/>
      <c r="BV549" s="17"/>
      <c r="BW549" s="17"/>
      <c r="BX549" s="26"/>
      <c r="BY549" s="26"/>
      <c r="BZ549" s="26"/>
      <c r="CA549" s="26"/>
      <c r="CB549" s="26"/>
      <c r="CC549" s="17"/>
      <c r="CD549" s="17"/>
      <c r="CE549" s="17"/>
      <c r="CF549" s="17"/>
      <c r="CG549" s="17"/>
      <c r="CH549" s="17"/>
      <c r="CI549" s="17"/>
      <c r="CJ549" s="26"/>
      <c r="CK549" s="17"/>
      <c r="CL549" s="17"/>
      <c r="CM549" s="17"/>
      <c r="CN549" s="17"/>
      <c r="CO549" s="17"/>
      <c r="CP549" s="17"/>
      <c r="CQ549" s="17"/>
      <c r="CR549" s="17"/>
      <c r="CS549" s="17"/>
      <c r="CT549" s="17"/>
      <c r="CU549" s="17"/>
      <c r="CV549" s="17"/>
      <c r="CW549" s="17"/>
      <c r="CX549" s="17"/>
      <c r="CY549" s="26"/>
      <c r="CZ549" s="26"/>
      <c r="DA549" s="26"/>
      <c r="DB549" s="17"/>
      <c r="DC549" s="17"/>
      <c r="DD549" s="17"/>
      <c r="DE549" s="17"/>
      <c r="DF549" s="17"/>
      <c r="DG549" s="17"/>
      <c r="DH549" s="26"/>
      <c r="DI549" s="17"/>
      <c r="DJ549" s="17"/>
      <c r="DK549" s="17"/>
      <c r="DL549" s="17"/>
      <c r="DM549" s="17">
        <v>17.13</v>
      </c>
      <c r="DN549" s="17">
        <v>17.09</v>
      </c>
      <c r="DO549" s="17">
        <v>17.11</v>
      </c>
      <c r="DP549" s="17">
        <v>17.09</v>
      </c>
      <c r="DQ549" s="17">
        <v>17.079999999999998</v>
      </c>
      <c r="DR549" s="17">
        <v>17.059999999999999</v>
      </c>
      <c r="DS549" s="17">
        <v>17.07</v>
      </c>
      <c r="DT549" s="17">
        <v>17</v>
      </c>
      <c r="DU549" s="17">
        <v>17.03</v>
      </c>
      <c r="DV549" s="17">
        <v>17.04</v>
      </c>
      <c r="DW549" s="17">
        <v>17.04</v>
      </c>
      <c r="DX549" s="17">
        <v>17.03</v>
      </c>
      <c r="DY549" s="17">
        <v>17.05</v>
      </c>
      <c r="DZ549" s="17">
        <v>17.02</v>
      </c>
      <c r="EA549" s="17">
        <v>17.02</v>
      </c>
      <c r="EB549" s="17">
        <v>17.04</v>
      </c>
      <c r="EC549" s="17">
        <v>17.02</v>
      </c>
      <c r="ED549" s="17">
        <v>17.010000000000002</v>
      </c>
      <c r="EE549" s="17">
        <v>17.02</v>
      </c>
      <c r="EF549" s="17">
        <v>17</v>
      </c>
      <c r="EG549" s="17">
        <v>17.02</v>
      </c>
      <c r="EH549" s="17">
        <v>17.02</v>
      </c>
      <c r="EI549" s="17">
        <v>17.010000000000002</v>
      </c>
      <c r="EJ549" s="17">
        <v>17.02</v>
      </c>
      <c r="EK549" s="17">
        <v>17</v>
      </c>
      <c r="EL549" s="17">
        <v>17.04</v>
      </c>
      <c r="EM549" s="17">
        <v>17.059999999999999</v>
      </c>
      <c r="EN549" s="17">
        <v>17.079999999999998</v>
      </c>
      <c r="EO549" s="17">
        <v>17.079999999999998</v>
      </c>
      <c r="EP549" s="17">
        <v>17.059999999999999</v>
      </c>
      <c r="EQ549" s="17">
        <v>17.07</v>
      </c>
      <c r="ER549" s="17">
        <v>17.079999999999998</v>
      </c>
      <c r="ES549" s="17">
        <v>17.09</v>
      </c>
      <c r="ET549" s="17">
        <v>17.079999999999998</v>
      </c>
      <c r="EU549" s="17">
        <v>17.079999999999998</v>
      </c>
      <c r="EV549" s="17">
        <v>17.12</v>
      </c>
      <c r="EW549" s="17">
        <v>17.11</v>
      </c>
      <c r="EX549" s="17">
        <v>17.079999999999998</v>
      </c>
      <c r="EY549" s="17">
        <v>17.05</v>
      </c>
      <c r="EZ549" s="17">
        <v>17</v>
      </c>
      <c r="FA549" s="17">
        <v>16.989999999999998</v>
      </c>
      <c r="FB549" s="17">
        <v>16.98</v>
      </c>
      <c r="FC549" s="17">
        <v>16.989999999999998</v>
      </c>
      <c r="FD549" s="17">
        <v>16.989999999999998</v>
      </c>
      <c r="FE549" s="17">
        <v>16.95</v>
      </c>
      <c r="FF549" s="17">
        <v>16.940000000000001</v>
      </c>
      <c r="FG549" s="17">
        <v>16.95</v>
      </c>
      <c r="FH549" s="17">
        <v>16.95</v>
      </c>
      <c r="FI549" s="17">
        <v>16.96</v>
      </c>
      <c r="FJ549" s="17">
        <v>16.96</v>
      </c>
      <c r="FK549" s="17">
        <v>16.95</v>
      </c>
      <c r="FL549" s="17">
        <v>16.95</v>
      </c>
      <c r="FM549" s="17">
        <v>16.89</v>
      </c>
      <c r="FN549" s="17">
        <v>16.89</v>
      </c>
      <c r="FO549" s="17">
        <v>16.87</v>
      </c>
      <c r="FP549" s="17">
        <v>16.87</v>
      </c>
      <c r="FQ549" s="17">
        <v>16.87</v>
      </c>
      <c r="FR549" s="17">
        <v>16.86</v>
      </c>
      <c r="FS549" s="17">
        <v>16.88</v>
      </c>
      <c r="FT549" s="17">
        <v>16.88</v>
      </c>
      <c r="FU549" s="17">
        <v>16.920000000000002</v>
      </c>
      <c r="FV549" s="17">
        <v>16.97</v>
      </c>
      <c r="FW549" s="17">
        <v>16.97</v>
      </c>
      <c r="FX549" s="17">
        <v>16.95</v>
      </c>
      <c r="FY549" s="17">
        <v>16.95</v>
      </c>
      <c r="FZ549" s="17">
        <v>16.95</v>
      </c>
      <c r="GA549" s="17">
        <v>16.95</v>
      </c>
      <c r="GB549" s="17">
        <v>16.91</v>
      </c>
      <c r="GC549" s="17">
        <v>16.89</v>
      </c>
      <c r="GD549" s="17">
        <v>16.88</v>
      </c>
      <c r="GE549" s="17">
        <v>16.89</v>
      </c>
      <c r="GF549" s="17">
        <v>16.88</v>
      </c>
      <c r="GG549" s="17">
        <v>16.86</v>
      </c>
      <c r="GH549" s="17">
        <v>16.829999999999998</v>
      </c>
      <c r="GI549" s="17">
        <v>16.82</v>
      </c>
      <c r="GJ549" s="17">
        <v>16.8</v>
      </c>
      <c r="GK549" s="17">
        <v>16.75</v>
      </c>
      <c r="GL549" s="17">
        <v>16.739999999999998</v>
      </c>
      <c r="GM549" s="17">
        <v>16.760000000000002</v>
      </c>
      <c r="GN549" s="17">
        <v>16.78</v>
      </c>
      <c r="GO549" s="17">
        <v>16.809999999999999</v>
      </c>
      <c r="GP549" s="17">
        <v>16.77</v>
      </c>
      <c r="GQ549" s="17">
        <v>16.78</v>
      </c>
      <c r="GR549" s="17">
        <v>16.809999999999999</v>
      </c>
      <c r="GS549" s="17">
        <v>16.760000000000002</v>
      </c>
      <c r="GT549" s="17">
        <v>16.77</v>
      </c>
      <c r="GU549" s="17">
        <v>16.82</v>
      </c>
      <c r="GV549" s="17">
        <v>16.84</v>
      </c>
      <c r="GW549" s="17">
        <v>16.82</v>
      </c>
      <c r="GX549" s="17">
        <v>16.829999999999998</v>
      </c>
      <c r="GY549" s="17">
        <v>16.86</v>
      </c>
      <c r="GZ549" s="17">
        <v>16.87</v>
      </c>
      <c r="HA549" s="17">
        <v>16.89</v>
      </c>
      <c r="HB549" s="17">
        <v>16.87</v>
      </c>
      <c r="HC549" s="17">
        <v>16.84</v>
      </c>
      <c r="HD549" s="17">
        <v>16.84</v>
      </c>
      <c r="HE549" s="17">
        <v>16.86</v>
      </c>
      <c r="HF549" s="17">
        <v>16.850000000000001</v>
      </c>
      <c r="HG549" s="17">
        <v>16.86</v>
      </c>
      <c r="HH549" s="17">
        <v>16.84</v>
      </c>
      <c r="HI549" s="17">
        <v>16.829999999999998</v>
      </c>
      <c r="HJ549" s="17">
        <v>16.77</v>
      </c>
      <c r="HK549" s="17">
        <v>16.78</v>
      </c>
      <c r="HL549" s="17">
        <v>16.8</v>
      </c>
      <c r="HM549" s="17">
        <v>16.8</v>
      </c>
      <c r="HN549" s="17">
        <v>16.78</v>
      </c>
      <c r="HO549" s="17">
        <v>16.78</v>
      </c>
      <c r="HP549" s="17">
        <v>16.78</v>
      </c>
      <c r="HQ549" s="17">
        <v>16.77</v>
      </c>
      <c r="HR549" s="17">
        <v>16.82</v>
      </c>
      <c r="HS549" s="17">
        <v>16.82</v>
      </c>
      <c r="HT549" s="17">
        <v>16.8</v>
      </c>
      <c r="HU549" s="17">
        <v>16.78</v>
      </c>
      <c r="HV549" s="17">
        <v>16.78</v>
      </c>
      <c r="HW549" s="17">
        <v>16.79</v>
      </c>
      <c r="HX549" s="17">
        <v>16.78</v>
      </c>
      <c r="HY549" s="17">
        <v>16.77</v>
      </c>
      <c r="HZ549" s="17">
        <v>16.77</v>
      </c>
      <c r="IA549" s="17">
        <v>16.77</v>
      </c>
      <c r="IB549" s="17">
        <v>16.75</v>
      </c>
      <c r="IC549" s="17">
        <v>16.75</v>
      </c>
      <c r="ID549" s="17">
        <v>16.78</v>
      </c>
      <c r="IE549" s="17">
        <v>16.739999999999998</v>
      </c>
      <c r="IF549" s="17">
        <v>16.75</v>
      </c>
      <c r="IG549" s="17">
        <v>16.78</v>
      </c>
      <c r="IH549" s="17">
        <v>16.760000000000002</v>
      </c>
      <c r="II549" s="17">
        <v>16.78</v>
      </c>
      <c r="IJ549" s="17">
        <v>16.75</v>
      </c>
      <c r="IK549" s="17">
        <v>16.78</v>
      </c>
      <c r="IL549" s="17">
        <v>16.78</v>
      </c>
      <c r="IM549" s="17">
        <v>16.8</v>
      </c>
      <c r="IN549" s="17">
        <v>16.84</v>
      </c>
      <c r="IO549" s="17">
        <v>16.89</v>
      </c>
      <c r="IP549" s="17">
        <v>16.89</v>
      </c>
      <c r="IQ549" s="17">
        <v>16.87</v>
      </c>
      <c r="IR549" s="17">
        <v>16.87</v>
      </c>
      <c r="IS549" s="17">
        <v>16.87</v>
      </c>
      <c r="IT549" s="17">
        <v>16.87</v>
      </c>
      <c r="IU549" s="17">
        <v>16.87</v>
      </c>
      <c r="IV549" s="17">
        <v>16.86</v>
      </c>
      <c r="IW549" s="17">
        <v>16.86</v>
      </c>
      <c r="IX549" s="17">
        <v>16.86</v>
      </c>
      <c r="IY549" s="17">
        <v>16.850000000000001</v>
      </c>
    </row>
    <row r="550" spans="1:259" x14ac:dyDescent="0.15">
      <c r="A550" s="17" t="s">
        <v>644</v>
      </c>
      <c r="B550" s="17" t="s">
        <v>645</v>
      </c>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c r="AA550" s="26"/>
      <c r="AB550" s="17"/>
      <c r="AC550" s="26"/>
      <c r="AD550" s="26"/>
      <c r="AE550" s="17"/>
      <c r="AF550" s="17"/>
      <c r="AG550" s="17"/>
      <c r="AH550" s="17"/>
      <c r="AI550" s="17"/>
      <c r="AJ550" s="17"/>
      <c r="AK550" s="17"/>
      <c r="AL550" s="17"/>
      <c r="AM550" s="17"/>
      <c r="AN550" s="17"/>
      <c r="AO550" s="17"/>
      <c r="AP550" s="17"/>
      <c r="AQ550" s="17"/>
      <c r="AR550" s="17"/>
      <c r="AS550" s="17"/>
      <c r="AT550" s="17"/>
      <c r="AU550" s="17"/>
      <c r="AV550" s="17"/>
      <c r="AW550" s="17"/>
      <c r="AX550" s="17"/>
      <c r="AY550" s="17"/>
      <c r="AZ550" s="17"/>
      <c r="BA550" s="17"/>
      <c r="BB550" s="17"/>
      <c r="BC550" s="17"/>
      <c r="BD550" s="17"/>
      <c r="BE550" s="17"/>
      <c r="BF550" s="17"/>
      <c r="BG550" s="17"/>
      <c r="BH550" s="17"/>
      <c r="BI550" s="17"/>
      <c r="BJ550" s="26"/>
      <c r="BK550" s="17"/>
      <c r="BL550" s="17"/>
      <c r="BM550" s="17"/>
      <c r="BN550" s="17"/>
      <c r="BO550" s="17"/>
      <c r="BP550" s="17"/>
      <c r="BQ550" s="17"/>
      <c r="BR550" s="17"/>
      <c r="BS550" s="17"/>
      <c r="BT550" s="17"/>
      <c r="BU550" s="17"/>
      <c r="BV550" s="17"/>
      <c r="BW550" s="17"/>
      <c r="BX550" s="26"/>
      <c r="BY550" s="26"/>
      <c r="BZ550" s="26"/>
      <c r="CA550" s="26"/>
      <c r="CB550" s="26"/>
      <c r="CC550" s="17"/>
      <c r="CD550" s="17"/>
      <c r="CE550" s="17"/>
      <c r="CF550" s="17"/>
      <c r="CG550" s="17"/>
      <c r="CH550" s="17"/>
      <c r="CI550" s="17"/>
      <c r="CJ550" s="26"/>
      <c r="CK550" s="17"/>
      <c r="CL550" s="17"/>
      <c r="CM550" s="17"/>
      <c r="CN550" s="17"/>
      <c r="CO550" s="17"/>
      <c r="CP550" s="17"/>
      <c r="CQ550" s="17"/>
      <c r="CR550" s="17"/>
      <c r="CS550" s="17"/>
      <c r="CT550" s="17"/>
      <c r="CU550" s="17"/>
      <c r="CV550" s="17"/>
      <c r="CW550" s="17"/>
      <c r="CX550" s="17"/>
      <c r="CY550" s="26"/>
      <c r="CZ550" s="26"/>
      <c r="DA550" s="26"/>
      <c r="DB550" s="17"/>
      <c r="DC550" s="17"/>
      <c r="DD550" s="17"/>
      <c r="DE550" s="17"/>
      <c r="DF550" s="17"/>
      <c r="DG550" s="17"/>
      <c r="DH550" s="26"/>
      <c r="DI550" s="17"/>
      <c r="DJ550" s="17"/>
      <c r="DK550" s="17"/>
      <c r="DL550" s="17"/>
      <c r="DM550" s="17">
        <v>7.12</v>
      </c>
      <c r="DN550" s="17">
        <v>7.11</v>
      </c>
      <c r="DO550" s="17">
        <v>7.12</v>
      </c>
      <c r="DP550" s="17">
        <v>7.12</v>
      </c>
      <c r="DQ550" s="17">
        <v>7.12</v>
      </c>
      <c r="DR550" s="17">
        <v>7.11</v>
      </c>
      <c r="DS550" s="17">
        <v>7.11</v>
      </c>
      <c r="DT550" s="17">
        <v>7.11</v>
      </c>
      <c r="DU550" s="17">
        <v>7.12</v>
      </c>
      <c r="DV550" s="17">
        <v>7.11</v>
      </c>
      <c r="DW550" s="17">
        <v>7.1</v>
      </c>
      <c r="DX550" s="17">
        <v>7.09</v>
      </c>
      <c r="DY550" s="17">
        <v>7.09</v>
      </c>
      <c r="DZ550" s="17">
        <v>7.08</v>
      </c>
      <c r="EA550" s="17">
        <v>7.09</v>
      </c>
      <c r="EB550" s="17">
        <v>7.09</v>
      </c>
      <c r="EC550" s="17">
        <v>7.08</v>
      </c>
      <c r="ED550" s="17">
        <v>7.07</v>
      </c>
      <c r="EE550" s="17">
        <v>7.06</v>
      </c>
      <c r="EF550" s="17">
        <v>7.05</v>
      </c>
      <c r="EG550" s="17">
        <v>7.04</v>
      </c>
      <c r="EH550" s="17">
        <v>7.04</v>
      </c>
      <c r="EI550" s="17">
        <v>7.05</v>
      </c>
      <c r="EJ550" s="17">
        <v>7.06</v>
      </c>
      <c r="EK550" s="17">
        <v>7.06</v>
      </c>
      <c r="EL550" s="17">
        <v>7.07</v>
      </c>
      <c r="EM550" s="17">
        <v>7.06</v>
      </c>
      <c r="EN550" s="17">
        <v>7.05</v>
      </c>
      <c r="EO550" s="17">
        <v>7.01</v>
      </c>
      <c r="EP550" s="17">
        <v>7.02</v>
      </c>
      <c r="EQ550" s="17">
        <v>7.01</v>
      </c>
      <c r="ER550" s="17">
        <v>7.01</v>
      </c>
      <c r="ES550" s="17">
        <v>7.03</v>
      </c>
      <c r="ET550" s="17">
        <v>7.03</v>
      </c>
      <c r="EU550" s="17">
        <v>7.03</v>
      </c>
      <c r="EV550" s="17">
        <v>7.03</v>
      </c>
      <c r="EW550" s="17">
        <v>7.03</v>
      </c>
      <c r="EX550" s="17">
        <v>7.04</v>
      </c>
      <c r="EY550" s="17">
        <v>7.04</v>
      </c>
      <c r="EZ550" s="17">
        <v>7.03</v>
      </c>
      <c r="FA550" s="17">
        <v>7.04</v>
      </c>
      <c r="FB550" s="17">
        <v>7.03</v>
      </c>
      <c r="FC550" s="17">
        <v>7.03</v>
      </c>
      <c r="FD550" s="17">
        <v>7.02</v>
      </c>
      <c r="FE550" s="17">
        <v>7.03</v>
      </c>
      <c r="FF550" s="17">
        <v>7.04</v>
      </c>
      <c r="FG550" s="17">
        <v>7.03</v>
      </c>
      <c r="FH550" s="17">
        <v>7.03</v>
      </c>
      <c r="FI550" s="17">
        <v>7.03</v>
      </c>
      <c r="FJ550" s="17">
        <v>7.03</v>
      </c>
      <c r="FK550" s="17">
        <v>7.03</v>
      </c>
      <c r="FL550" s="17">
        <v>7.05</v>
      </c>
      <c r="FM550" s="17">
        <v>7.04</v>
      </c>
      <c r="FN550" s="17">
        <v>7.06</v>
      </c>
      <c r="FO550" s="17">
        <v>7.08</v>
      </c>
      <c r="FP550" s="17">
        <v>7.08</v>
      </c>
      <c r="FQ550" s="17">
        <v>7.07</v>
      </c>
      <c r="FR550" s="17">
        <v>7.06</v>
      </c>
      <c r="FS550" s="17">
        <v>7.06</v>
      </c>
      <c r="FT550" s="17">
        <v>7.06</v>
      </c>
      <c r="FU550" s="17">
        <v>7.05</v>
      </c>
      <c r="FV550" s="17">
        <v>7.05</v>
      </c>
      <c r="FW550" s="17">
        <v>7.05</v>
      </c>
      <c r="FX550" s="17">
        <v>7.05</v>
      </c>
      <c r="FY550" s="17">
        <v>7.06</v>
      </c>
      <c r="FZ550" s="17">
        <v>7.06</v>
      </c>
      <c r="GA550" s="17">
        <v>7.05</v>
      </c>
      <c r="GB550" s="17">
        <v>7.09</v>
      </c>
      <c r="GC550" s="17">
        <v>7.08</v>
      </c>
      <c r="GD550" s="17">
        <v>7.1</v>
      </c>
      <c r="GE550" s="17">
        <v>7.05</v>
      </c>
      <c r="GF550" s="17">
        <v>7.06</v>
      </c>
      <c r="GG550" s="17">
        <v>7.06</v>
      </c>
      <c r="GH550" s="17">
        <v>7.06</v>
      </c>
      <c r="GI550" s="17">
        <v>7.05</v>
      </c>
      <c r="GJ550" s="17">
        <v>7.05</v>
      </c>
      <c r="GK550" s="17">
        <v>7.04</v>
      </c>
      <c r="GL550" s="17">
        <v>7.04</v>
      </c>
      <c r="GM550" s="17">
        <v>7.01</v>
      </c>
      <c r="GN550" s="17">
        <v>7.02</v>
      </c>
      <c r="GO550" s="17">
        <v>7.04</v>
      </c>
      <c r="GP550" s="17">
        <v>7.02</v>
      </c>
      <c r="GQ550" s="17">
        <v>7.01</v>
      </c>
      <c r="GR550" s="17">
        <v>7.01</v>
      </c>
      <c r="GS550" s="17">
        <v>7.01</v>
      </c>
      <c r="GT550" s="17">
        <v>7</v>
      </c>
      <c r="GU550" s="17">
        <v>7</v>
      </c>
      <c r="GV550" s="17">
        <v>7.01</v>
      </c>
      <c r="GW550" s="17">
        <v>7.01</v>
      </c>
      <c r="GX550" s="17">
        <v>7.02</v>
      </c>
      <c r="GY550" s="17">
        <v>7.03</v>
      </c>
      <c r="GZ550" s="17">
        <v>7.02</v>
      </c>
      <c r="HA550" s="17">
        <v>7.03</v>
      </c>
      <c r="HB550" s="17">
        <v>7.02</v>
      </c>
      <c r="HC550" s="17">
        <v>7.03</v>
      </c>
      <c r="HD550" s="17">
        <v>7.02</v>
      </c>
      <c r="HE550" s="17">
        <v>7.03</v>
      </c>
      <c r="HF550" s="17">
        <v>7.03</v>
      </c>
      <c r="HG550" s="17">
        <v>6.99</v>
      </c>
      <c r="HH550" s="17">
        <v>7</v>
      </c>
      <c r="HI550" s="17">
        <v>6.99</v>
      </c>
      <c r="HJ550" s="17">
        <v>6.99</v>
      </c>
      <c r="HK550" s="17">
        <v>6.99</v>
      </c>
      <c r="HL550" s="17">
        <v>7</v>
      </c>
      <c r="HM550" s="17">
        <v>7</v>
      </c>
      <c r="HN550" s="17">
        <v>7.01</v>
      </c>
      <c r="HO550" s="17">
        <v>6.99</v>
      </c>
      <c r="HP550" s="17">
        <v>6.99</v>
      </c>
      <c r="HQ550" s="17">
        <v>7</v>
      </c>
      <c r="HR550" s="17">
        <v>6.96</v>
      </c>
      <c r="HS550" s="17">
        <v>6.97</v>
      </c>
      <c r="HT550" s="17">
        <v>6.98</v>
      </c>
      <c r="HU550" s="17">
        <v>6.97</v>
      </c>
      <c r="HV550" s="17">
        <v>6.97</v>
      </c>
      <c r="HW550" s="17">
        <v>6.98</v>
      </c>
      <c r="HX550" s="17">
        <v>6.99</v>
      </c>
      <c r="HY550" s="17">
        <v>6.99</v>
      </c>
      <c r="HZ550" s="17">
        <v>6.99</v>
      </c>
      <c r="IA550" s="17">
        <v>6.98</v>
      </c>
      <c r="IB550" s="17">
        <v>6.98</v>
      </c>
      <c r="IC550" s="17">
        <v>6.98</v>
      </c>
      <c r="ID550" s="17">
        <v>6.98</v>
      </c>
      <c r="IE550" s="17">
        <v>6.97</v>
      </c>
      <c r="IF550" s="17">
        <v>6.97</v>
      </c>
      <c r="IG550" s="17">
        <v>6.97</v>
      </c>
      <c r="IH550" s="17">
        <v>6.96</v>
      </c>
      <c r="II550" s="17">
        <v>6.97</v>
      </c>
      <c r="IJ550" s="17">
        <v>6.96</v>
      </c>
      <c r="IK550" s="17">
        <v>6.95</v>
      </c>
      <c r="IL550" s="17">
        <v>6.95</v>
      </c>
      <c r="IM550" s="17">
        <v>6.94</v>
      </c>
      <c r="IN550" s="17">
        <v>6.95</v>
      </c>
      <c r="IO550" s="17">
        <v>6.96</v>
      </c>
      <c r="IP550" s="17">
        <v>6.96</v>
      </c>
      <c r="IQ550" s="17">
        <v>6.95</v>
      </c>
      <c r="IR550" s="17">
        <v>6.95</v>
      </c>
      <c r="IS550" s="17">
        <v>6.96</v>
      </c>
      <c r="IT550" s="17">
        <v>6.96</v>
      </c>
      <c r="IU550" s="17">
        <v>6.95</v>
      </c>
      <c r="IV550" s="17">
        <v>6.95</v>
      </c>
      <c r="IW550" s="17">
        <v>6.95</v>
      </c>
      <c r="IX550" s="17">
        <v>6.95</v>
      </c>
      <c r="IY550" s="17">
        <v>6.96</v>
      </c>
    </row>
    <row r="551" spans="1:259" x14ac:dyDescent="0.15">
      <c r="A551" s="17" t="s">
        <v>740</v>
      </c>
      <c r="B551" s="17" t="s">
        <v>741</v>
      </c>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c r="AA551" s="26"/>
      <c r="AB551" s="17"/>
      <c r="AC551" s="26"/>
      <c r="AD551" s="26"/>
      <c r="AE551" s="17"/>
      <c r="AF551" s="17"/>
      <c r="AG551" s="17"/>
      <c r="AH551" s="17"/>
      <c r="AI551" s="17"/>
      <c r="AJ551" s="17"/>
      <c r="AK551" s="17"/>
      <c r="AL551" s="17"/>
      <c r="AM551" s="17"/>
      <c r="AN551" s="17"/>
      <c r="AO551" s="17"/>
      <c r="AP551" s="17"/>
      <c r="AQ551" s="17"/>
      <c r="AR551" s="17"/>
      <c r="AS551" s="17"/>
      <c r="AT551" s="17"/>
      <c r="AU551" s="17"/>
      <c r="AV551" s="17"/>
      <c r="AW551" s="17"/>
      <c r="AX551" s="17"/>
      <c r="AY551" s="17"/>
      <c r="AZ551" s="17"/>
      <c r="BA551" s="17"/>
      <c r="BB551" s="17"/>
      <c r="BC551" s="17"/>
      <c r="BD551" s="17"/>
      <c r="BE551" s="17"/>
      <c r="BF551" s="17"/>
      <c r="BG551" s="17"/>
      <c r="BH551" s="17"/>
      <c r="BI551" s="17"/>
      <c r="BJ551" s="26"/>
      <c r="BK551" s="17"/>
      <c r="BL551" s="17"/>
      <c r="BM551" s="17"/>
      <c r="BN551" s="17"/>
      <c r="BO551" s="17"/>
      <c r="BP551" s="17"/>
      <c r="BQ551" s="17"/>
      <c r="BR551" s="17"/>
      <c r="BS551" s="17"/>
      <c r="BT551" s="17"/>
      <c r="BU551" s="17"/>
      <c r="BV551" s="17"/>
      <c r="BW551" s="17"/>
      <c r="BX551" s="26"/>
      <c r="BY551" s="26"/>
      <c r="BZ551" s="26"/>
      <c r="CA551" s="26"/>
      <c r="CB551" s="26"/>
      <c r="CC551" s="17"/>
      <c r="CD551" s="17"/>
      <c r="CE551" s="17"/>
      <c r="CF551" s="17"/>
      <c r="CG551" s="17"/>
      <c r="CH551" s="17"/>
      <c r="CI551" s="17"/>
      <c r="CJ551" s="26"/>
      <c r="CK551" s="17"/>
      <c r="CL551" s="17"/>
      <c r="CM551" s="17"/>
      <c r="CN551" s="17"/>
      <c r="CO551" s="17"/>
      <c r="CP551" s="17"/>
      <c r="CQ551" s="17"/>
      <c r="CR551" s="17"/>
      <c r="CS551" s="17"/>
      <c r="CT551" s="17"/>
      <c r="CU551" s="17"/>
      <c r="CV551" s="17"/>
      <c r="CW551" s="17"/>
      <c r="CX551" s="17"/>
      <c r="CY551" s="26"/>
      <c r="CZ551" s="26"/>
      <c r="DA551" s="26"/>
      <c r="DB551" s="17"/>
      <c r="DC551" s="17"/>
      <c r="DD551" s="17"/>
      <c r="DE551" s="17"/>
      <c r="DF551" s="17"/>
      <c r="DG551" s="17"/>
      <c r="DH551" s="26"/>
      <c r="DI551" s="17"/>
      <c r="DJ551" s="17"/>
      <c r="DK551" s="17"/>
      <c r="DL551" s="17"/>
      <c r="DM551" s="17">
        <v>9.24</v>
      </c>
      <c r="DN551" s="17">
        <v>9.25</v>
      </c>
      <c r="DO551" s="17">
        <v>9.25</v>
      </c>
      <c r="DP551" s="17">
        <v>9.23</v>
      </c>
      <c r="DQ551" s="17">
        <v>9.2200000000000006</v>
      </c>
      <c r="DR551" s="17">
        <v>9.24</v>
      </c>
      <c r="DS551" s="17">
        <v>9.23</v>
      </c>
      <c r="DT551" s="17">
        <v>9.25</v>
      </c>
      <c r="DU551" s="17">
        <v>9.24</v>
      </c>
      <c r="DV551" s="17">
        <v>9.24</v>
      </c>
      <c r="DW551" s="17">
        <v>9.24</v>
      </c>
      <c r="DX551" s="17">
        <v>9.24</v>
      </c>
      <c r="DY551" s="17">
        <v>9.23</v>
      </c>
      <c r="DZ551" s="17">
        <v>9.23</v>
      </c>
      <c r="EA551" s="17">
        <v>9.23</v>
      </c>
      <c r="EB551" s="17">
        <v>9.23</v>
      </c>
      <c r="EC551" s="17">
        <v>9.23</v>
      </c>
      <c r="ED551" s="17">
        <v>9.23</v>
      </c>
      <c r="EE551" s="17">
        <v>9.23</v>
      </c>
      <c r="EF551" s="17">
        <v>9.2200000000000006</v>
      </c>
      <c r="EG551" s="17">
        <v>9.2200000000000006</v>
      </c>
      <c r="EH551" s="17">
        <v>9.2200000000000006</v>
      </c>
      <c r="EI551" s="17">
        <v>9.24</v>
      </c>
      <c r="EJ551" s="17">
        <v>9.24</v>
      </c>
      <c r="EK551" s="17">
        <v>9.24</v>
      </c>
      <c r="EL551" s="17">
        <v>9.23</v>
      </c>
      <c r="EM551" s="17">
        <v>9.23</v>
      </c>
      <c r="EN551" s="17">
        <v>9.24</v>
      </c>
      <c r="EO551" s="17">
        <v>9.23</v>
      </c>
      <c r="EP551" s="17">
        <v>9.23</v>
      </c>
      <c r="EQ551" s="17">
        <v>9.25</v>
      </c>
      <c r="ER551" s="17">
        <v>9.26</v>
      </c>
      <c r="ES551" s="17">
        <v>9.25</v>
      </c>
      <c r="ET551" s="17">
        <v>9.23</v>
      </c>
      <c r="EU551" s="17">
        <v>9.24</v>
      </c>
      <c r="EV551" s="17">
        <v>9.24</v>
      </c>
      <c r="EW551" s="17">
        <v>9.24</v>
      </c>
      <c r="EX551" s="17">
        <v>9.25</v>
      </c>
      <c r="EY551" s="17">
        <v>9.25</v>
      </c>
      <c r="EZ551" s="17">
        <v>9.25</v>
      </c>
      <c r="FA551" s="17">
        <v>9.25</v>
      </c>
      <c r="FB551" s="17">
        <v>9.24</v>
      </c>
      <c r="FC551" s="17">
        <v>9.24</v>
      </c>
      <c r="FD551" s="17">
        <v>9.24</v>
      </c>
      <c r="FE551" s="17">
        <v>9.24</v>
      </c>
      <c r="FF551" s="17">
        <v>9.23</v>
      </c>
      <c r="FG551" s="17">
        <v>9.23</v>
      </c>
      <c r="FH551" s="17">
        <v>9.24</v>
      </c>
      <c r="FI551" s="17">
        <v>9.24</v>
      </c>
      <c r="FJ551" s="17">
        <v>9.24</v>
      </c>
      <c r="FK551" s="17">
        <v>9.25</v>
      </c>
      <c r="FL551" s="17">
        <v>9.25</v>
      </c>
      <c r="FM551" s="17">
        <v>9.24</v>
      </c>
      <c r="FN551" s="17">
        <v>9.24</v>
      </c>
      <c r="FO551" s="17">
        <v>9.24</v>
      </c>
      <c r="FP551" s="17">
        <v>9.25</v>
      </c>
      <c r="FQ551" s="17">
        <v>9.24</v>
      </c>
      <c r="FR551" s="17">
        <v>9.24</v>
      </c>
      <c r="FS551" s="17">
        <v>9.24</v>
      </c>
      <c r="FT551" s="17">
        <v>9.23</v>
      </c>
      <c r="FU551" s="17">
        <v>9.24</v>
      </c>
      <c r="FV551" s="17">
        <v>9.24</v>
      </c>
      <c r="FW551" s="17">
        <v>9.23</v>
      </c>
      <c r="FX551" s="17">
        <v>9.24</v>
      </c>
      <c r="FY551" s="17">
        <v>9.23</v>
      </c>
      <c r="FZ551" s="17">
        <v>9.25</v>
      </c>
      <c r="GA551" s="17">
        <v>9.26</v>
      </c>
      <c r="GB551" s="17">
        <v>9.26</v>
      </c>
      <c r="GC551" s="17">
        <v>9.25</v>
      </c>
      <c r="GD551" s="17">
        <v>9.26</v>
      </c>
      <c r="GE551" s="17">
        <v>9.26</v>
      </c>
      <c r="GF551" s="17">
        <v>9.25</v>
      </c>
      <c r="GG551" s="17">
        <v>9.25</v>
      </c>
      <c r="GH551" s="17">
        <v>9.25</v>
      </c>
      <c r="GI551" s="17">
        <v>9.24</v>
      </c>
      <c r="GJ551" s="17">
        <v>9.24</v>
      </c>
      <c r="GK551" s="17">
        <v>9.23</v>
      </c>
      <c r="GL551" s="17">
        <v>9.24</v>
      </c>
      <c r="GM551" s="17">
        <v>9.24</v>
      </c>
      <c r="GN551" s="17">
        <v>9.23</v>
      </c>
      <c r="GO551" s="17">
        <v>9.23</v>
      </c>
      <c r="GP551" s="17">
        <v>9.24</v>
      </c>
      <c r="GQ551" s="17">
        <v>9.24</v>
      </c>
      <c r="GR551" s="17">
        <v>9.24</v>
      </c>
      <c r="GS551" s="17">
        <v>9.23</v>
      </c>
      <c r="GT551" s="17">
        <v>9.2200000000000006</v>
      </c>
      <c r="GU551" s="17">
        <v>9.23</v>
      </c>
      <c r="GV551" s="17">
        <v>9.23</v>
      </c>
      <c r="GW551" s="17">
        <v>9.23</v>
      </c>
      <c r="GX551" s="17">
        <v>9.23</v>
      </c>
      <c r="GY551" s="17">
        <v>9.23</v>
      </c>
      <c r="GZ551" s="17">
        <v>9.23</v>
      </c>
      <c r="HA551" s="17">
        <v>9.2200000000000006</v>
      </c>
      <c r="HB551" s="17">
        <v>9.2200000000000006</v>
      </c>
      <c r="HC551" s="17">
        <v>9.2100000000000009</v>
      </c>
      <c r="HD551" s="17">
        <v>9.2100000000000009</v>
      </c>
      <c r="HE551" s="17">
        <v>9.1999999999999993</v>
      </c>
      <c r="HF551" s="17">
        <v>9.1999999999999993</v>
      </c>
      <c r="HG551" s="17">
        <v>9.18</v>
      </c>
      <c r="HH551" s="17">
        <v>9.18</v>
      </c>
      <c r="HI551" s="17">
        <v>9.18</v>
      </c>
      <c r="HJ551" s="17">
        <v>9.19</v>
      </c>
      <c r="HK551" s="17">
        <v>9.19</v>
      </c>
      <c r="HL551" s="17">
        <v>9.18</v>
      </c>
      <c r="HM551" s="17">
        <v>9.19</v>
      </c>
      <c r="HN551" s="17">
        <v>9.18</v>
      </c>
      <c r="HO551" s="17">
        <v>9.18</v>
      </c>
      <c r="HP551" s="17">
        <v>9.19</v>
      </c>
      <c r="HQ551" s="17">
        <v>9.19</v>
      </c>
      <c r="HR551" s="17">
        <v>9.1999999999999993</v>
      </c>
      <c r="HS551" s="17">
        <v>9.19</v>
      </c>
      <c r="HT551" s="17">
        <v>9.19</v>
      </c>
      <c r="HU551" s="17">
        <v>9.1999999999999993</v>
      </c>
      <c r="HV551" s="17">
        <v>9.1999999999999993</v>
      </c>
      <c r="HW551" s="17">
        <v>9.2200000000000006</v>
      </c>
      <c r="HX551" s="17">
        <v>9.2200000000000006</v>
      </c>
      <c r="HY551" s="17">
        <v>9.23</v>
      </c>
      <c r="HZ551" s="17">
        <v>9.24</v>
      </c>
      <c r="IA551" s="17">
        <v>9.24</v>
      </c>
      <c r="IB551" s="17">
        <v>9.24</v>
      </c>
      <c r="IC551" s="17">
        <v>9.23</v>
      </c>
      <c r="ID551" s="17">
        <v>9.2200000000000006</v>
      </c>
      <c r="IE551" s="17">
        <v>9.2100000000000009</v>
      </c>
      <c r="IF551" s="17">
        <v>9.2200000000000006</v>
      </c>
      <c r="IG551" s="17">
        <v>9.2100000000000009</v>
      </c>
      <c r="IH551" s="17">
        <v>9.1999999999999993</v>
      </c>
      <c r="II551" s="17">
        <v>9.1999999999999993</v>
      </c>
      <c r="IJ551" s="17">
        <v>9.19</v>
      </c>
      <c r="IK551" s="17">
        <v>9.19</v>
      </c>
      <c r="IL551" s="17">
        <v>9.1999999999999993</v>
      </c>
      <c r="IM551" s="17">
        <v>9.1999999999999993</v>
      </c>
      <c r="IN551" s="17">
        <v>9.1999999999999993</v>
      </c>
      <c r="IO551" s="17">
        <v>9.2100000000000009</v>
      </c>
      <c r="IP551" s="17">
        <v>9.2100000000000009</v>
      </c>
      <c r="IQ551" s="17">
        <v>9.2200000000000006</v>
      </c>
      <c r="IR551" s="17">
        <v>9.2100000000000009</v>
      </c>
      <c r="IS551" s="17">
        <v>9.2200000000000006</v>
      </c>
      <c r="IT551" s="17">
        <v>9.2200000000000006</v>
      </c>
      <c r="IU551" s="17">
        <v>9.2200000000000006</v>
      </c>
      <c r="IV551" s="17">
        <v>9.23</v>
      </c>
      <c r="IW551" s="17">
        <v>9.23</v>
      </c>
      <c r="IX551" s="17">
        <v>9.23</v>
      </c>
      <c r="IY551" s="17">
        <v>9.23</v>
      </c>
    </row>
    <row r="552" spans="1:259" x14ac:dyDescent="0.15">
      <c r="A552" s="17" t="s">
        <v>3442</v>
      </c>
      <c r="B552" s="17" t="s">
        <v>3443</v>
      </c>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c r="AA552" s="26"/>
      <c r="AB552" s="17"/>
      <c r="AC552" s="26"/>
      <c r="AD552" s="26"/>
      <c r="AE552" s="17"/>
      <c r="AF552" s="17"/>
      <c r="AG552" s="17"/>
      <c r="AH552" s="17"/>
      <c r="AI552" s="17"/>
      <c r="AJ552" s="17"/>
      <c r="AK552" s="17"/>
      <c r="AL552" s="17"/>
      <c r="AM552" s="17"/>
      <c r="AN552" s="17"/>
      <c r="AO552" s="17"/>
      <c r="AP552" s="17"/>
      <c r="AQ552" s="17"/>
      <c r="AR552" s="17"/>
      <c r="AS552" s="17"/>
      <c r="AT552" s="17"/>
      <c r="AU552" s="17"/>
      <c r="AV552" s="17"/>
      <c r="AW552" s="17"/>
      <c r="AX552" s="17"/>
      <c r="AY552" s="17"/>
      <c r="AZ552" s="17"/>
      <c r="BA552" s="17"/>
      <c r="BB552" s="17"/>
      <c r="BC552" s="17"/>
      <c r="BD552" s="17"/>
      <c r="BE552" s="17"/>
      <c r="BF552" s="17"/>
      <c r="BG552" s="17"/>
      <c r="BH552" s="17"/>
      <c r="BI552" s="17"/>
      <c r="BJ552" s="26"/>
      <c r="BK552" s="17"/>
      <c r="BL552" s="17"/>
      <c r="BM552" s="17"/>
      <c r="BN552" s="17"/>
      <c r="BO552" s="17"/>
      <c r="BP552" s="17"/>
      <c r="BQ552" s="17"/>
      <c r="BR552" s="17"/>
      <c r="BS552" s="17"/>
      <c r="BT552" s="17"/>
      <c r="BU552" s="17"/>
      <c r="BV552" s="17"/>
      <c r="BW552" s="17"/>
      <c r="BX552" s="26"/>
      <c r="BY552" s="26"/>
      <c r="BZ552" s="26"/>
      <c r="CA552" s="26"/>
      <c r="CB552" s="26"/>
      <c r="CC552" s="17"/>
      <c r="CD552" s="17"/>
      <c r="CE552" s="17"/>
      <c r="CF552" s="17"/>
      <c r="CG552" s="17"/>
      <c r="CH552" s="17"/>
      <c r="CI552" s="17"/>
      <c r="CJ552" s="26"/>
      <c r="CK552" s="17"/>
      <c r="CL552" s="17"/>
      <c r="CM552" s="17"/>
      <c r="CN552" s="17"/>
      <c r="CO552" s="17"/>
      <c r="CP552" s="17"/>
      <c r="CQ552" s="17"/>
      <c r="CR552" s="17"/>
      <c r="CS552" s="17"/>
      <c r="CT552" s="17"/>
      <c r="CU552" s="17"/>
      <c r="CV552" s="17"/>
      <c r="CW552" s="17"/>
      <c r="CX552" s="17"/>
      <c r="CY552" s="26"/>
      <c r="CZ552" s="26"/>
      <c r="DA552" s="26"/>
      <c r="DB552" s="17"/>
      <c r="DC552" s="17"/>
      <c r="DD552" s="17"/>
      <c r="DE552" s="17"/>
      <c r="DF552" s="17"/>
      <c r="DG552" s="17"/>
      <c r="DH552" s="26"/>
      <c r="DI552" s="17"/>
      <c r="DJ552" s="17"/>
      <c r="DK552" s="17"/>
      <c r="DL552" s="17"/>
      <c r="DM552" s="17">
        <v>10.61</v>
      </c>
      <c r="DN552" s="17">
        <v>10.61</v>
      </c>
      <c r="DO552" s="17">
        <v>10.61</v>
      </c>
      <c r="DP552" s="17">
        <v>10.61</v>
      </c>
      <c r="DQ552" s="17">
        <v>10.59</v>
      </c>
      <c r="DR552" s="17">
        <v>10.59</v>
      </c>
      <c r="DS552" s="17">
        <v>10.58</v>
      </c>
      <c r="DT552" s="17">
        <v>10.6</v>
      </c>
      <c r="DU552" s="17">
        <v>10.59</v>
      </c>
      <c r="DV552" s="17">
        <v>10.59</v>
      </c>
      <c r="DW552" s="17">
        <v>10.6</v>
      </c>
      <c r="DX552" s="17">
        <v>10.59</v>
      </c>
      <c r="DY552" s="17">
        <v>10.58</v>
      </c>
      <c r="DZ552" s="17">
        <v>10.58</v>
      </c>
      <c r="EA552" s="17">
        <v>10.59</v>
      </c>
      <c r="EB552" s="17">
        <v>10.57</v>
      </c>
      <c r="EC552" s="17">
        <v>10.56</v>
      </c>
      <c r="ED552" s="17">
        <v>10.55</v>
      </c>
      <c r="EE552" s="17">
        <v>10.56</v>
      </c>
      <c r="EF552" s="17">
        <v>10.56</v>
      </c>
      <c r="EG552" s="17">
        <v>10.57</v>
      </c>
      <c r="EH552" s="17">
        <v>10.57</v>
      </c>
      <c r="EI552" s="17">
        <v>10.58</v>
      </c>
      <c r="EJ552" s="17">
        <v>10.58</v>
      </c>
      <c r="EK552" s="17">
        <v>10.58</v>
      </c>
      <c r="EL552" s="17">
        <v>10.58</v>
      </c>
      <c r="EM552" s="17">
        <v>10.58</v>
      </c>
      <c r="EN552" s="17">
        <v>10.56</v>
      </c>
      <c r="EO552" s="17">
        <v>10.55</v>
      </c>
      <c r="EP552" s="17">
        <v>10.55</v>
      </c>
      <c r="EQ552" s="17">
        <v>10.54</v>
      </c>
      <c r="ER552" s="17">
        <v>10.53</v>
      </c>
      <c r="ES552" s="17">
        <v>10.54</v>
      </c>
      <c r="ET552" s="17">
        <v>10.55</v>
      </c>
      <c r="EU552" s="17">
        <v>10.54</v>
      </c>
      <c r="EV552" s="17">
        <v>10.54</v>
      </c>
      <c r="EW552" s="17">
        <v>10.54</v>
      </c>
      <c r="EX552" s="17">
        <v>10.54</v>
      </c>
      <c r="EY552" s="17">
        <v>10.52</v>
      </c>
      <c r="EZ552" s="17">
        <v>10.53</v>
      </c>
      <c r="FA552" s="17">
        <v>10.54</v>
      </c>
      <c r="FB552" s="17">
        <v>10.54</v>
      </c>
      <c r="FC552" s="17">
        <v>10.53</v>
      </c>
      <c r="FD552" s="17">
        <v>10.53</v>
      </c>
      <c r="FE552" s="17">
        <v>10.53</v>
      </c>
      <c r="FF552" s="17">
        <v>10.53</v>
      </c>
      <c r="FG552" s="17">
        <v>10.53</v>
      </c>
      <c r="FH552" s="17">
        <v>10.53</v>
      </c>
      <c r="FI552" s="17">
        <v>10.53</v>
      </c>
      <c r="FJ552" s="17">
        <v>10.53</v>
      </c>
      <c r="FK552" s="17">
        <v>10.54</v>
      </c>
      <c r="FL552" s="17">
        <v>10.53</v>
      </c>
      <c r="FM552" s="17">
        <v>10.54</v>
      </c>
      <c r="FN552" s="17">
        <v>10.54</v>
      </c>
      <c r="FO552" s="17">
        <v>10.57</v>
      </c>
      <c r="FP552" s="17">
        <v>10.57</v>
      </c>
      <c r="FQ552" s="17">
        <v>10.56</v>
      </c>
      <c r="FR552" s="17">
        <v>10.56</v>
      </c>
      <c r="FS552" s="17">
        <v>10.53</v>
      </c>
      <c r="FT552" s="17">
        <v>10.53</v>
      </c>
      <c r="FU552" s="17">
        <v>10.53</v>
      </c>
      <c r="FV552" s="17">
        <v>10.52</v>
      </c>
      <c r="FW552" s="17">
        <v>10.54</v>
      </c>
      <c r="FX552" s="17">
        <v>10.54</v>
      </c>
      <c r="FY552" s="17">
        <v>10.55</v>
      </c>
      <c r="FZ552" s="17">
        <v>10.56</v>
      </c>
      <c r="GA552" s="17">
        <v>10.56</v>
      </c>
      <c r="GB552" s="17">
        <v>10.54</v>
      </c>
      <c r="GC552" s="17">
        <v>10.55</v>
      </c>
      <c r="GD552" s="17">
        <v>10.54</v>
      </c>
      <c r="GE552" s="17">
        <v>10.55</v>
      </c>
      <c r="GF552" s="17">
        <v>10.56</v>
      </c>
      <c r="GG552" s="17">
        <v>10.56</v>
      </c>
      <c r="GH552" s="17">
        <v>10.55</v>
      </c>
      <c r="GI552" s="17">
        <v>10.56</v>
      </c>
      <c r="GJ552" s="17">
        <v>10.56</v>
      </c>
      <c r="GK552" s="17">
        <v>10.55</v>
      </c>
      <c r="GL552" s="17">
        <v>10.54</v>
      </c>
      <c r="GM552" s="17">
        <v>10.55</v>
      </c>
      <c r="GN552" s="17">
        <v>10.54</v>
      </c>
      <c r="GO552" s="17">
        <v>10.54</v>
      </c>
      <c r="GP552" s="17">
        <v>10.54</v>
      </c>
      <c r="GQ552" s="17">
        <v>10.53</v>
      </c>
      <c r="GR552" s="17">
        <v>10.53</v>
      </c>
      <c r="GS552" s="17">
        <v>10.53</v>
      </c>
      <c r="GT552" s="17">
        <v>10.54</v>
      </c>
      <c r="GU552" s="17">
        <v>10.54</v>
      </c>
      <c r="GV552" s="17">
        <v>10.53</v>
      </c>
      <c r="GW552" s="17">
        <v>10.55</v>
      </c>
      <c r="GX552" s="17">
        <v>10.54</v>
      </c>
      <c r="GY552" s="17">
        <v>10.54</v>
      </c>
      <c r="GZ552" s="17">
        <v>10.56</v>
      </c>
      <c r="HA552" s="17">
        <v>10.55</v>
      </c>
      <c r="HB552" s="17">
        <v>10.55</v>
      </c>
      <c r="HC552" s="17">
        <v>10.55</v>
      </c>
      <c r="HD552" s="17">
        <v>10.54</v>
      </c>
      <c r="HE552" s="17">
        <v>10.54</v>
      </c>
      <c r="HF552" s="17">
        <v>10.54</v>
      </c>
      <c r="HG552" s="17">
        <v>10.54</v>
      </c>
      <c r="HH552" s="17">
        <v>10.54</v>
      </c>
      <c r="HI552" s="17">
        <v>10.53</v>
      </c>
      <c r="HJ552" s="17">
        <v>10.53</v>
      </c>
      <c r="HK552" s="17">
        <v>10.54</v>
      </c>
      <c r="HL552" s="17">
        <v>10.52</v>
      </c>
      <c r="HM552" s="17">
        <v>10.52</v>
      </c>
      <c r="HN552" s="17">
        <v>10.52</v>
      </c>
      <c r="HO552" s="17">
        <v>10.52</v>
      </c>
      <c r="HP552" s="17">
        <v>10.52</v>
      </c>
      <c r="HQ552" s="17">
        <v>10.52</v>
      </c>
      <c r="HR552" s="17">
        <v>10.52</v>
      </c>
      <c r="HS552" s="17">
        <v>10.52</v>
      </c>
      <c r="HT552" s="17">
        <v>10.52</v>
      </c>
      <c r="HU552" s="17">
        <v>10.51</v>
      </c>
      <c r="HV552" s="17">
        <v>10.51</v>
      </c>
      <c r="HW552" s="17">
        <v>10.52</v>
      </c>
      <c r="HX552" s="17">
        <v>10.52</v>
      </c>
      <c r="HY552" s="17">
        <v>10.52</v>
      </c>
      <c r="HZ552" s="17">
        <v>10.52</v>
      </c>
      <c r="IA552" s="17">
        <v>10.52</v>
      </c>
      <c r="IB552" s="17">
        <v>10.53</v>
      </c>
      <c r="IC552" s="17">
        <v>10.54</v>
      </c>
      <c r="ID552" s="17">
        <v>10.53</v>
      </c>
      <c r="IE552" s="17">
        <v>10.53</v>
      </c>
      <c r="IF552" s="17">
        <v>10.53</v>
      </c>
      <c r="IG552" s="17">
        <v>10.53</v>
      </c>
      <c r="IH552" s="17">
        <v>10.52</v>
      </c>
      <c r="II552" s="17">
        <v>10.52</v>
      </c>
      <c r="IJ552" s="17">
        <v>10.52</v>
      </c>
      <c r="IK552" s="17">
        <v>10.52</v>
      </c>
      <c r="IL552" s="17">
        <v>10.52</v>
      </c>
      <c r="IM552" s="17">
        <v>10.52</v>
      </c>
      <c r="IN552" s="17">
        <v>10.52</v>
      </c>
      <c r="IO552" s="17">
        <v>10.53</v>
      </c>
      <c r="IP552" s="17">
        <v>10.53</v>
      </c>
      <c r="IQ552" s="17">
        <v>10.54</v>
      </c>
      <c r="IR552" s="17">
        <v>10.54</v>
      </c>
      <c r="IS552" s="17">
        <v>10.54</v>
      </c>
      <c r="IT552" s="17">
        <v>10.54</v>
      </c>
      <c r="IU552" s="17">
        <v>10.55</v>
      </c>
      <c r="IV552" s="17">
        <v>10.54</v>
      </c>
      <c r="IW552" s="17">
        <v>10.54</v>
      </c>
      <c r="IX552" s="17">
        <v>10.54</v>
      </c>
      <c r="IY552" s="17">
        <v>10.54</v>
      </c>
    </row>
    <row r="553" spans="1:259" x14ac:dyDescent="0.15">
      <c r="A553" s="17" t="s">
        <v>650</v>
      </c>
      <c r="B553" s="17" t="s">
        <v>651</v>
      </c>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c r="AA553" s="26"/>
      <c r="AB553" s="17"/>
      <c r="AC553" s="26"/>
      <c r="AD553" s="26"/>
      <c r="AE553" s="17"/>
      <c r="AF553" s="17"/>
      <c r="AG553" s="17"/>
      <c r="AH553" s="17"/>
      <c r="AI553" s="17"/>
      <c r="AJ553" s="17"/>
      <c r="AK553" s="17"/>
      <c r="AL553" s="17"/>
      <c r="AM553" s="17"/>
      <c r="AN553" s="17"/>
      <c r="AO553" s="17"/>
      <c r="AP553" s="17"/>
      <c r="AQ553" s="17"/>
      <c r="AR553" s="17"/>
      <c r="AS553" s="17"/>
      <c r="AT553" s="17"/>
      <c r="AU553" s="17"/>
      <c r="AV553" s="17"/>
      <c r="AW553" s="17"/>
      <c r="AX553" s="17"/>
      <c r="AY553" s="17"/>
      <c r="AZ553" s="17"/>
      <c r="BA553" s="17"/>
      <c r="BB553" s="17"/>
      <c r="BC553" s="17"/>
      <c r="BD553" s="17"/>
      <c r="BE553" s="17"/>
      <c r="BF553" s="17"/>
      <c r="BG553" s="17"/>
      <c r="BH553" s="17"/>
      <c r="BI553" s="17"/>
      <c r="BJ553" s="26"/>
      <c r="BK553" s="17"/>
      <c r="BL553" s="17"/>
      <c r="BM553" s="17"/>
      <c r="BN553" s="17"/>
      <c r="BO553" s="17"/>
      <c r="BP553" s="17"/>
      <c r="BQ553" s="17"/>
      <c r="BR553" s="17"/>
      <c r="BS553" s="17"/>
      <c r="BT553" s="17"/>
      <c r="BU553" s="17"/>
      <c r="BV553" s="17"/>
      <c r="BW553" s="17"/>
      <c r="BX553" s="26"/>
      <c r="BY553" s="26"/>
      <c r="BZ553" s="26"/>
      <c r="CA553" s="26"/>
      <c r="CB553" s="26"/>
      <c r="CC553" s="17"/>
      <c r="CD553" s="17"/>
      <c r="CE553" s="17"/>
      <c r="CF553" s="17"/>
      <c r="CG553" s="17"/>
      <c r="CH553" s="17"/>
      <c r="CI553" s="17"/>
      <c r="CJ553" s="26"/>
      <c r="CK553" s="17"/>
      <c r="CL553" s="17"/>
      <c r="CM553" s="17"/>
      <c r="CN553" s="17"/>
      <c r="CO553" s="17"/>
      <c r="CP553" s="17"/>
      <c r="CQ553" s="17"/>
      <c r="CR553" s="17"/>
      <c r="CS553" s="17"/>
      <c r="CT553" s="17"/>
      <c r="CU553" s="17"/>
      <c r="CV553" s="17"/>
      <c r="CW553" s="17"/>
      <c r="CX553" s="17"/>
      <c r="CY553" s="26"/>
      <c r="CZ553" s="26"/>
      <c r="DA553" s="26"/>
      <c r="DB553" s="17"/>
      <c r="DC553" s="17"/>
      <c r="DD553" s="17"/>
      <c r="DE553" s="17"/>
      <c r="DF553" s="17"/>
      <c r="DG553" s="17"/>
      <c r="DH553" s="26"/>
      <c r="DI553" s="17"/>
      <c r="DJ553" s="17"/>
      <c r="DK553" s="17"/>
      <c r="DL553" s="17"/>
      <c r="DM553" s="17">
        <v>19.649999999999999</v>
      </c>
      <c r="DN553" s="17">
        <v>19.649999999999999</v>
      </c>
      <c r="DO553" s="17">
        <v>19.649999999999999</v>
      </c>
      <c r="DP553" s="17">
        <v>19.649999999999999</v>
      </c>
      <c r="DQ553" s="17">
        <v>19.649999999999999</v>
      </c>
      <c r="DR553" s="17">
        <v>19.670000000000002</v>
      </c>
      <c r="DS553" s="17">
        <v>19.66</v>
      </c>
      <c r="DT553" s="17">
        <v>19.649999999999999</v>
      </c>
      <c r="DU553" s="17">
        <v>19.649999999999999</v>
      </c>
      <c r="DV553" s="17">
        <v>19.649999999999999</v>
      </c>
      <c r="DW553" s="17">
        <v>19.63</v>
      </c>
      <c r="DX553" s="17">
        <v>19.63</v>
      </c>
      <c r="DY553" s="17">
        <v>19.62</v>
      </c>
      <c r="DZ553" s="17">
        <v>19.62</v>
      </c>
      <c r="EA553" s="17">
        <v>19.59</v>
      </c>
      <c r="EB553" s="17">
        <v>19.600000000000001</v>
      </c>
      <c r="EC553" s="17">
        <v>19.600000000000001</v>
      </c>
      <c r="ED553" s="17">
        <v>19.579999999999998</v>
      </c>
      <c r="EE553" s="17">
        <v>19.559999999999999</v>
      </c>
      <c r="EF553" s="17">
        <v>19.559999999999999</v>
      </c>
      <c r="EG553" s="17">
        <v>19.61</v>
      </c>
      <c r="EH553" s="17">
        <v>19.61</v>
      </c>
      <c r="EI553" s="17">
        <v>19.64</v>
      </c>
      <c r="EJ553" s="17">
        <v>19.62</v>
      </c>
      <c r="EK553" s="17">
        <v>19.64</v>
      </c>
      <c r="EL553" s="17">
        <v>19.61</v>
      </c>
      <c r="EM553" s="17">
        <v>19.61</v>
      </c>
      <c r="EN553" s="17">
        <v>19.600000000000001</v>
      </c>
      <c r="EO553" s="17">
        <v>19.600000000000001</v>
      </c>
      <c r="EP553" s="17">
        <v>19.600000000000001</v>
      </c>
      <c r="EQ553" s="17">
        <v>19.600000000000001</v>
      </c>
      <c r="ER553" s="17">
        <v>19.61</v>
      </c>
      <c r="ES553" s="17">
        <v>19.62</v>
      </c>
      <c r="ET553" s="17">
        <v>19.600000000000001</v>
      </c>
      <c r="EU553" s="17">
        <v>19.57</v>
      </c>
      <c r="EV553" s="17">
        <v>19.57</v>
      </c>
      <c r="EW553" s="17">
        <v>19.61</v>
      </c>
      <c r="EX553" s="17">
        <v>19.579999999999998</v>
      </c>
      <c r="EY553" s="17">
        <v>19.559999999999999</v>
      </c>
      <c r="EZ553" s="17">
        <v>19.559999999999999</v>
      </c>
      <c r="FA553" s="17">
        <v>19.559999999999999</v>
      </c>
      <c r="FB553" s="17">
        <v>19.54</v>
      </c>
      <c r="FC553" s="17">
        <v>19.52</v>
      </c>
      <c r="FD553" s="17">
        <v>19.510000000000002</v>
      </c>
      <c r="FE553" s="17">
        <v>19.52</v>
      </c>
      <c r="FF553" s="17">
        <v>19.5</v>
      </c>
      <c r="FG553" s="17">
        <v>19.5</v>
      </c>
      <c r="FH553" s="17">
        <v>19.45</v>
      </c>
      <c r="FI553" s="17">
        <v>19.48</v>
      </c>
      <c r="FJ553" s="17">
        <v>19.46</v>
      </c>
      <c r="FK553" s="17">
        <v>19.489999999999998</v>
      </c>
      <c r="FL553" s="17">
        <v>19.52</v>
      </c>
      <c r="FM553" s="17">
        <v>19.54</v>
      </c>
      <c r="FN553" s="17">
        <v>19.52</v>
      </c>
      <c r="FO553" s="17">
        <v>19.52</v>
      </c>
      <c r="FP553" s="17">
        <v>19.47</v>
      </c>
      <c r="FQ553" s="17">
        <v>19.46</v>
      </c>
      <c r="FR553" s="17">
        <v>19.46</v>
      </c>
      <c r="FS553" s="17">
        <v>19.46</v>
      </c>
      <c r="FT553" s="17">
        <v>19.47</v>
      </c>
      <c r="FU553" s="17">
        <v>19.510000000000002</v>
      </c>
      <c r="FV553" s="17">
        <v>19.46</v>
      </c>
      <c r="FW553" s="17">
        <v>19.510000000000002</v>
      </c>
      <c r="FX553" s="17">
        <v>19.46</v>
      </c>
      <c r="FY553" s="17">
        <v>19.52</v>
      </c>
      <c r="FZ553" s="17">
        <v>19.52</v>
      </c>
      <c r="GA553" s="17">
        <v>19.53</v>
      </c>
      <c r="GB553" s="17">
        <v>19.510000000000002</v>
      </c>
      <c r="GC553" s="17">
        <v>19.47</v>
      </c>
      <c r="GD553" s="17">
        <v>19.510000000000002</v>
      </c>
      <c r="GE553" s="17">
        <v>19.489999999999998</v>
      </c>
      <c r="GF553" s="17">
        <v>19.510000000000002</v>
      </c>
      <c r="GG553" s="17">
        <v>19.510000000000002</v>
      </c>
      <c r="GH553" s="17">
        <v>19.510000000000002</v>
      </c>
      <c r="GI553" s="17">
        <v>19.5</v>
      </c>
      <c r="GJ553" s="17">
        <v>19.47</v>
      </c>
      <c r="GK553" s="17">
        <v>19.47</v>
      </c>
      <c r="GL553" s="17">
        <v>19.46</v>
      </c>
      <c r="GM553" s="17">
        <v>19.440000000000001</v>
      </c>
      <c r="GN553" s="17">
        <v>19.440000000000001</v>
      </c>
      <c r="GO553" s="17">
        <v>19.43</v>
      </c>
      <c r="GP553" s="17">
        <v>19.43</v>
      </c>
      <c r="GQ553" s="17">
        <v>19.420000000000002</v>
      </c>
      <c r="GR553" s="17">
        <v>19.440000000000001</v>
      </c>
      <c r="GS553" s="17">
        <v>19.47</v>
      </c>
      <c r="GT553" s="17">
        <v>19.41</v>
      </c>
      <c r="GU553" s="17">
        <v>19.399999999999999</v>
      </c>
      <c r="GV553" s="17">
        <v>19.399999999999999</v>
      </c>
      <c r="GW553" s="17">
        <v>19.399999999999999</v>
      </c>
      <c r="GX553" s="17">
        <v>19.37</v>
      </c>
      <c r="GY553" s="17">
        <v>19.38</v>
      </c>
      <c r="GZ553" s="17">
        <v>19.399999999999999</v>
      </c>
      <c r="HA553" s="17">
        <v>19.420000000000002</v>
      </c>
      <c r="HB553" s="17">
        <v>19.399999999999999</v>
      </c>
      <c r="HC553" s="17">
        <v>19.37</v>
      </c>
      <c r="HD553" s="17">
        <v>19.37</v>
      </c>
      <c r="HE553" s="17">
        <v>19.37</v>
      </c>
      <c r="HF553" s="17">
        <v>19.32</v>
      </c>
      <c r="HG553" s="17">
        <v>19.32</v>
      </c>
      <c r="HH553" s="17">
        <v>19.309999999999999</v>
      </c>
      <c r="HI553" s="17">
        <v>19.3</v>
      </c>
      <c r="HJ553" s="17">
        <v>19.329999999999998</v>
      </c>
      <c r="HK553" s="17">
        <v>19.350000000000001</v>
      </c>
      <c r="HL553" s="17">
        <v>19.34</v>
      </c>
      <c r="HM553" s="17">
        <v>19.34</v>
      </c>
      <c r="HN553" s="17">
        <v>19.29</v>
      </c>
      <c r="HO553" s="17">
        <v>19.350000000000001</v>
      </c>
      <c r="HP553" s="17">
        <v>19.34</v>
      </c>
      <c r="HQ553" s="17">
        <v>19.309999999999999</v>
      </c>
      <c r="HR553" s="17">
        <v>19.3</v>
      </c>
      <c r="HS553" s="17">
        <v>19.329999999999998</v>
      </c>
      <c r="HT553" s="17">
        <v>19.32</v>
      </c>
      <c r="HU553" s="17">
        <v>19.37</v>
      </c>
      <c r="HV553" s="17">
        <v>19.399999999999999</v>
      </c>
      <c r="HW553" s="17">
        <v>19.36</v>
      </c>
      <c r="HX553" s="17">
        <v>19.37</v>
      </c>
      <c r="HY553" s="17">
        <v>19.38</v>
      </c>
      <c r="HZ553" s="17">
        <v>19.329999999999998</v>
      </c>
      <c r="IA553" s="17">
        <v>19.350000000000001</v>
      </c>
      <c r="IB553" s="17">
        <v>19.36</v>
      </c>
      <c r="IC553" s="17">
        <v>19.36</v>
      </c>
      <c r="ID553" s="17">
        <v>19.350000000000001</v>
      </c>
      <c r="IE553" s="17">
        <v>19.329999999999998</v>
      </c>
      <c r="IF553" s="17">
        <v>19.329999999999998</v>
      </c>
      <c r="IG553" s="17">
        <v>19.350000000000001</v>
      </c>
      <c r="IH553" s="17">
        <v>19.32</v>
      </c>
      <c r="II553" s="17">
        <v>19.32</v>
      </c>
      <c r="IJ553" s="17">
        <v>19.3</v>
      </c>
      <c r="IK553" s="17">
        <v>19.3</v>
      </c>
      <c r="IL553" s="17">
        <v>19.29</v>
      </c>
      <c r="IM553" s="17">
        <v>19.29</v>
      </c>
      <c r="IN553" s="17">
        <v>19.28</v>
      </c>
      <c r="IO553" s="17">
        <v>19.28</v>
      </c>
      <c r="IP553" s="17">
        <v>19.260000000000002</v>
      </c>
      <c r="IQ553" s="17">
        <v>19.260000000000002</v>
      </c>
      <c r="IR553" s="17">
        <v>19.27</v>
      </c>
      <c r="IS553" s="17">
        <v>19.25</v>
      </c>
      <c r="IT553" s="17">
        <v>19.25</v>
      </c>
      <c r="IU553" s="17">
        <v>19.29</v>
      </c>
      <c r="IV553" s="17">
        <v>19.3</v>
      </c>
      <c r="IW553" s="17">
        <v>19.3</v>
      </c>
      <c r="IX553" s="17">
        <v>19.3</v>
      </c>
      <c r="IY553" s="17">
        <v>19.28</v>
      </c>
    </row>
    <row r="554" spans="1:259" x14ac:dyDescent="0.15">
      <c r="A554" s="17" t="s">
        <v>4597</v>
      </c>
      <c r="B554" s="17" t="s">
        <v>4805</v>
      </c>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c r="AA554" s="26"/>
      <c r="AB554" s="17"/>
      <c r="AC554" s="26"/>
      <c r="AD554" s="26"/>
      <c r="AE554" s="17"/>
      <c r="AF554" s="17"/>
      <c r="AG554" s="17"/>
      <c r="AH554" s="17"/>
      <c r="AI554" s="17"/>
      <c r="AJ554" s="17"/>
      <c r="AK554" s="17"/>
      <c r="AL554" s="17"/>
      <c r="AM554" s="17"/>
      <c r="AN554" s="17"/>
      <c r="AO554" s="17"/>
      <c r="AP554" s="17"/>
      <c r="AQ554" s="17"/>
      <c r="AR554" s="17"/>
      <c r="AS554" s="17"/>
      <c r="AT554" s="17"/>
      <c r="AU554" s="17"/>
      <c r="AV554" s="17"/>
      <c r="AW554" s="17"/>
      <c r="AX554" s="17"/>
      <c r="AY554" s="17"/>
      <c r="AZ554" s="17"/>
      <c r="BA554" s="17"/>
      <c r="BB554" s="17"/>
      <c r="BC554" s="17"/>
      <c r="BD554" s="17"/>
      <c r="BE554" s="17"/>
      <c r="BF554" s="17"/>
      <c r="BG554" s="17"/>
      <c r="BH554" s="17"/>
      <c r="BI554" s="17"/>
      <c r="BJ554" s="26"/>
      <c r="BK554" s="17"/>
      <c r="BL554" s="17"/>
      <c r="BM554" s="17"/>
      <c r="BN554" s="17"/>
      <c r="BO554" s="17"/>
      <c r="BP554" s="17"/>
      <c r="BQ554" s="17"/>
      <c r="BR554" s="17"/>
      <c r="BS554" s="17"/>
      <c r="BT554" s="17"/>
      <c r="BU554" s="17"/>
      <c r="BV554" s="17"/>
      <c r="BW554" s="17"/>
      <c r="BX554" s="26"/>
      <c r="BY554" s="26"/>
      <c r="BZ554" s="26"/>
      <c r="CA554" s="26"/>
      <c r="CB554" s="26"/>
      <c r="CC554" s="17"/>
      <c r="CD554" s="17"/>
      <c r="CE554" s="17"/>
      <c r="CF554" s="17"/>
      <c r="CG554" s="17"/>
      <c r="CH554" s="17"/>
      <c r="CI554" s="17"/>
      <c r="CJ554" s="26"/>
      <c r="CK554" s="17"/>
      <c r="CL554" s="17"/>
      <c r="CM554" s="17"/>
      <c r="CN554" s="17"/>
      <c r="CO554" s="17"/>
      <c r="CP554" s="17"/>
      <c r="CQ554" s="17"/>
      <c r="CR554" s="17"/>
      <c r="CS554" s="17"/>
      <c r="CT554" s="17"/>
      <c r="CU554" s="17"/>
      <c r="CV554" s="17"/>
      <c r="CW554" s="17"/>
      <c r="CX554" s="17"/>
      <c r="CY554" s="26"/>
      <c r="CZ554" s="26"/>
      <c r="DA554" s="26"/>
      <c r="DB554" s="17"/>
      <c r="DC554" s="17"/>
      <c r="DD554" s="17"/>
      <c r="DE554" s="17"/>
      <c r="DF554" s="17"/>
      <c r="DG554" s="17"/>
      <c r="DH554" s="26"/>
      <c r="DI554" s="17"/>
      <c r="DJ554" s="17"/>
      <c r="DK554" s="17"/>
      <c r="DL554" s="17"/>
      <c r="DM554" s="17">
        <v>465.59</v>
      </c>
      <c r="DN554" s="17">
        <v>465.76</v>
      </c>
      <c r="DO554" s="17">
        <v>465.78</v>
      </c>
      <c r="DP554" s="17">
        <v>466.03</v>
      </c>
      <c r="DQ554" s="17">
        <v>466.14</v>
      </c>
      <c r="DR554" s="17">
        <v>465.76</v>
      </c>
      <c r="DS554" s="17">
        <v>465.9</v>
      </c>
      <c r="DT554" s="17">
        <v>465.75</v>
      </c>
      <c r="DU554" s="17">
        <v>465.83</v>
      </c>
      <c r="DV554" s="17">
        <v>465.8</v>
      </c>
      <c r="DW554" s="17">
        <v>465.76</v>
      </c>
      <c r="DX554" s="17">
        <v>465.72</v>
      </c>
      <c r="DY554" s="17">
        <v>465.66</v>
      </c>
      <c r="DZ554" s="17">
        <v>465.61</v>
      </c>
      <c r="EA554" s="17">
        <v>465.34</v>
      </c>
      <c r="EB554" s="17">
        <v>465.02</v>
      </c>
      <c r="EC554" s="17">
        <v>464.82</v>
      </c>
      <c r="ED554" s="17">
        <v>464.86</v>
      </c>
      <c r="EE554" s="17">
        <v>464.78</v>
      </c>
      <c r="EF554" s="17">
        <v>464.76</v>
      </c>
      <c r="EG554" s="17">
        <v>464.69</v>
      </c>
      <c r="EH554" s="17">
        <v>464.67</v>
      </c>
      <c r="EI554" s="17">
        <v>464.83</v>
      </c>
      <c r="EJ554" s="17">
        <v>464.81</v>
      </c>
      <c r="EK554" s="17">
        <v>464.96</v>
      </c>
      <c r="EL554" s="17">
        <v>464.94</v>
      </c>
      <c r="EM554" s="17">
        <v>465.11</v>
      </c>
      <c r="EN554" s="17">
        <v>465.08</v>
      </c>
      <c r="EO554" s="17">
        <v>464.94</v>
      </c>
      <c r="EP554" s="17">
        <v>464.89</v>
      </c>
      <c r="EQ554" s="17">
        <v>465.03</v>
      </c>
      <c r="ER554" s="17">
        <v>465.17</v>
      </c>
      <c r="ES554" s="17">
        <v>465.2</v>
      </c>
      <c r="ET554" s="17">
        <v>465.17</v>
      </c>
      <c r="EU554" s="17">
        <v>465.27</v>
      </c>
      <c r="EV554" s="17">
        <v>465.19</v>
      </c>
      <c r="EW554" s="17">
        <v>465.15</v>
      </c>
      <c r="EX554" s="17">
        <v>465.12</v>
      </c>
      <c r="EY554" s="17">
        <v>465.04</v>
      </c>
      <c r="EZ554" s="17">
        <v>464.72</v>
      </c>
      <c r="FA554" s="17">
        <v>464.51</v>
      </c>
      <c r="FB554" s="17">
        <v>464.43</v>
      </c>
      <c r="FC554" s="17">
        <v>464.35</v>
      </c>
      <c r="FD554" s="17">
        <v>464.35</v>
      </c>
      <c r="FE554" s="17">
        <v>464.27</v>
      </c>
      <c r="FF554" s="17">
        <v>464.42</v>
      </c>
      <c r="FG554" s="17">
        <v>464.33</v>
      </c>
      <c r="FH554" s="17">
        <v>464.41</v>
      </c>
      <c r="FI554" s="17">
        <v>464.55</v>
      </c>
      <c r="FJ554" s="17">
        <v>464.78</v>
      </c>
      <c r="FK554" s="17">
        <v>464.8</v>
      </c>
      <c r="FL554" s="17">
        <v>464.62</v>
      </c>
      <c r="FM554" s="17">
        <v>464.73</v>
      </c>
      <c r="FN554" s="17">
        <v>464.71</v>
      </c>
      <c r="FO554" s="17">
        <v>464.52</v>
      </c>
      <c r="FP554" s="17">
        <v>464.34</v>
      </c>
      <c r="FQ554" s="17">
        <v>464.35</v>
      </c>
      <c r="FR554" s="17">
        <v>464.13</v>
      </c>
      <c r="FS554" s="17">
        <v>464.09</v>
      </c>
      <c r="FT554" s="17">
        <v>464.17</v>
      </c>
      <c r="FU554" s="17">
        <v>464.28</v>
      </c>
      <c r="FV554" s="17">
        <v>463.98</v>
      </c>
      <c r="FW554" s="17">
        <v>464.09</v>
      </c>
      <c r="FX554" s="17">
        <v>463.96</v>
      </c>
      <c r="FY554" s="17">
        <v>464.14</v>
      </c>
      <c r="FZ554" s="17">
        <v>464.32</v>
      </c>
      <c r="GA554" s="17">
        <v>464.41</v>
      </c>
      <c r="GB554" s="17">
        <v>464.26</v>
      </c>
      <c r="GC554" s="17">
        <v>464.32</v>
      </c>
      <c r="GD554" s="17">
        <v>464.53</v>
      </c>
      <c r="GE554" s="17">
        <v>464.62</v>
      </c>
      <c r="GF554" s="17">
        <v>464.59</v>
      </c>
      <c r="GG554" s="17">
        <v>464.41</v>
      </c>
      <c r="GH554" s="17">
        <v>464.17</v>
      </c>
      <c r="GI554" s="17">
        <v>463.87</v>
      </c>
      <c r="GJ554" s="17">
        <v>463.7</v>
      </c>
      <c r="GK554" s="17">
        <v>463.52</v>
      </c>
      <c r="GL554" s="17">
        <v>463.57</v>
      </c>
      <c r="GM554" s="17">
        <v>463.42</v>
      </c>
      <c r="GN554" s="17">
        <v>463.24</v>
      </c>
      <c r="GO554" s="17">
        <v>463.27</v>
      </c>
      <c r="GP554" s="17">
        <v>463.39</v>
      </c>
      <c r="GQ554" s="17">
        <v>463.44</v>
      </c>
      <c r="GR554" s="17">
        <v>463.34</v>
      </c>
      <c r="GS554" s="17">
        <v>463.24</v>
      </c>
      <c r="GT554" s="17">
        <v>463.19</v>
      </c>
      <c r="GU554" s="17">
        <v>463.23</v>
      </c>
      <c r="GV554" s="17">
        <v>463.2</v>
      </c>
      <c r="GW554" s="17">
        <v>463.05</v>
      </c>
      <c r="GX554" s="17">
        <v>463.11</v>
      </c>
      <c r="GY554" s="17">
        <v>462.99</v>
      </c>
      <c r="GZ554" s="17">
        <v>463.17</v>
      </c>
      <c r="HA554" s="17">
        <v>463.24</v>
      </c>
      <c r="HB554" s="17">
        <v>463.22</v>
      </c>
      <c r="HC554" s="17">
        <v>463.11</v>
      </c>
      <c r="HD554" s="17">
        <v>463.1</v>
      </c>
      <c r="HE554" s="17">
        <v>463.12</v>
      </c>
      <c r="HF554" s="17">
        <v>462.77</v>
      </c>
      <c r="HG554" s="17">
        <v>462.43</v>
      </c>
      <c r="HH554" s="17">
        <v>462.26</v>
      </c>
      <c r="HI554" s="17">
        <v>462.02</v>
      </c>
      <c r="HJ554" s="17">
        <v>461.8</v>
      </c>
      <c r="HK554" s="17">
        <v>461.39</v>
      </c>
      <c r="HL554" s="17">
        <v>461.23</v>
      </c>
      <c r="HM554" s="17">
        <v>461.37</v>
      </c>
      <c r="HN554" s="17">
        <v>461.46</v>
      </c>
      <c r="HO554" s="17">
        <v>461.21</v>
      </c>
      <c r="HP554" s="17">
        <v>461.2</v>
      </c>
      <c r="HQ554" s="17">
        <v>461.3</v>
      </c>
      <c r="HR554" s="17">
        <v>461.42</v>
      </c>
      <c r="HS554" s="17">
        <v>461.54</v>
      </c>
      <c r="HT554" s="17">
        <v>461.79</v>
      </c>
      <c r="HU554" s="17">
        <v>461.89</v>
      </c>
      <c r="HV554" s="17">
        <v>461.86</v>
      </c>
      <c r="HW554" s="17">
        <v>461.93</v>
      </c>
      <c r="HX554" s="17">
        <v>461.84</v>
      </c>
      <c r="HY554" s="17">
        <v>461.78</v>
      </c>
      <c r="HZ554" s="17">
        <v>461.8</v>
      </c>
      <c r="IA554" s="17">
        <v>461.83</v>
      </c>
      <c r="IB554" s="17">
        <v>461.79</v>
      </c>
      <c r="IC554" s="17">
        <v>461.7</v>
      </c>
      <c r="ID554" s="17">
        <v>461.65</v>
      </c>
      <c r="IE554" s="17">
        <v>461.7</v>
      </c>
      <c r="IF554" s="17">
        <v>461.77</v>
      </c>
      <c r="IG554" s="17">
        <v>461.97</v>
      </c>
      <c r="IH554" s="17">
        <v>461.77</v>
      </c>
      <c r="II554" s="17">
        <v>461.74</v>
      </c>
      <c r="IJ554" s="17">
        <v>461.26</v>
      </c>
      <c r="IK554" s="17">
        <v>461.09</v>
      </c>
      <c r="IL554" s="17">
        <v>461.22</v>
      </c>
      <c r="IM554" s="17">
        <v>461.37</v>
      </c>
      <c r="IN554" s="17">
        <v>461.41</v>
      </c>
      <c r="IO554" s="17">
        <v>461.49</v>
      </c>
      <c r="IP554" s="17">
        <v>461.52</v>
      </c>
      <c r="IQ554" s="17">
        <v>461.53</v>
      </c>
      <c r="IR554" s="17">
        <v>461.45</v>
      </c>
      <c r="IS554" s="17">
        <v>461.16</v>
      </c>
      <c r="IT554" s="17">
        <v>461.09</v>
      </c>
      <c r="IU554" s="17">
        <v>461.16</v>
      </c>
      <c r="IV554" s="17">
        <v>461.18</v>
      </c>
      <c r="IW554" s="17">
        <v>461.25</v>
      </c>
      <c r="IX554" s="17">
        <v>461.28</v>
      </c>
      <c r="IY554" s="17">
        <v>461.1</v>
      </c>
    </row>
    <row r="555" spans="1:259" x14ac:dyDescent="0.15">
      <c r="A555" s="17" t="s">
        <v>2900</v>
      </c>
      <c r="B555" s="17" t="s">
        <v>2901</v>
      </c>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c r="AA555" s="26"/>
      <c r="AB555" s="17"/>
      <c r="AC555" s="26"/>
      <c r="AD555" s="26"/>
      <c r="AE555" s="17"/>
      <c r="AF555" s="17"/>
      <c r="AG555" s="17"/>
      <c r="AH555" s="17"/>
      <c r="AI555" s="17"/>
      <c r="AJ555" s="17"/>
      <c r="AK555" s="17"/>
      <c r="AL555" s="17"/>
      <c r="AM555" s="17"/>
      <c r="AN555" s="17"/>
      <c r="AO555" s="17"/>
      <c r="AP555" s="17"/>
      <c r="AQ555" s="17"/>
      <c r="AR555" s="17"/>
      <c r="AS555" s="17"/>
      <c r="AT555" s="17"/>
      <c r="AU555" s="17"/>
      <c r="AV555" s="17"/>
      <c r="AW555" s="17"/>
      <c r="AX555" s="17"/>
      <c r="AY555" s="17"/>
      <c r="AZ555" s="17"/>
      <c r="BA555" s="17"/>
      <c r="BB555" s="17"/>
      <c r="BC555" s="17"/>
      <c r="BD555" s="17"/>
      <c r="BE555" s="17"/>
      <c r="BF555" s="17"/>
      <c r="BG555" s="17"/>
      <c r="BH555" s="17"/>
      <c r="BI555" s="17"/>
      <c r="BJ555" s="26"/>
      <c r="BK555" s="17"/>
      <c r="BL555" s="17"/>
      <c r="BM555" s="17"/>
      <c r="BN555" s="17"/>
      <c r="BO555" s="17"/>
      <c r="BP555" s="17"/>
      <c r="BQ555" s="17"/>
      <c r="BR555" s="17"/>
      <c r="BS555" s="17"/>
      <c r="BT555" s="17"/>
      <c r="BU555" s="17"/>
      <c r="BV555" s="17"/>
      <c r="BW555" s="17"/>
      <c r="BX555" s="26"/>
      <c r="BY555" s="26"/>
      <c r="BZ555" s="26"/>
      <c r="CA555" s="26"/>
      <c r="CB555" s="26"/>
      <c r="CC555" s="17"/>
      <c r="CD555" s="17"/>
      <c r="CE555" s="17"/>
      <c r="CF555" s="17"/>
      <c r="CG555" s="17"/>
      <c r="CH555" s="17"/>
      <c r="CI555" s="17"/>
      <c r="CJ555" s="26"/>
      <c r="CK555" s="17"/>
      <c r="CL555" s="17"/>
      <c r="CM555" s="17"/>
      <c r="CN555" s="17"/>
      <c r="CO555" s="17"/>
      <c r="CP555" s="17"/>
      <c r="CQ555" s="17"/>
      <c r="CR555" s="17"/>
      <c r="CS555" s="17"/>
      <c r="CT555" s="17"/>
      <c r="CU555" s="17"/>
      <c r="CV555" s="17"/>
      <c r="CW555" s="17"/>
      <c r="CX555" s="17"/>
      <c r="CY555" s="26"/>
      <c r="CZ555" s="26"/>
      <c r="DA555" s="26"/>
      <c r="DB555" s="17"/>
      <c r="DC555" s="17"/>
      <c r="DD555" s="17"/>
      <c r="DE555" s="17"/>
      <c r="DF555" s="17"/>
      <c r="DG555" s="17"/>
      <c r="DH555" s="26"/>
      <c r="DI555" s="17"/>
      <c r="DJ555" s="17"/>
      <c r="DK555" s="17"/>
      <c r="DL555" s="17"/>
      <c r="DM555" s="17">
        <v>4.68</v>
      </c>
      <c r="DN555" s="17">
        <v>4.6900000000000004</v>
      </c>
      <c r="DO555" s="17">
        <v>4.68</v>
      </c>
      <c r="DP555" s="17">
        <v>4.68</v>
      </c>
      <c r="DQ555" s="17">
        <v>4.68</v>
      </c>
      <c r="DR555" s="17">
        <v>4.68</v>
      </c>
      <c r="DS555" s="17">
        <v>4.68</v>
      </c>
      <c r="DT555" s="17">
        <v>4.68</v>
      </c>
      <c r="DU555" s="17">
        <v>4.68</v>
      </c>
      <c r="DV555" s="17">
        <v>4.68</v>
      </c>
      <c r="DW555" s="17">
        <v>4.68</v>
      </c>
      <c r="DX555" s="17">
        <v>4.68</v>
      </c>
      <c r="DY555" s="17">
        <v>4.68</v>
      </c>
      <c r="DZ555" s="17">
        <v>4.68</v>
      </c>
      <c r="EA555" s="17">
        <v>4.67</v>
      </c>
      <c r="EB555" s="17">
        <v>4.67</v>
      </c>
      <c r="EC555" s="17">
        <v>4.68</v>
      </c>
      <c r="ED555" s="17">
        <v>4.67</v>
      </c>
      <c r="EE555" s="17">
        <v>4.67</v>
      </c>
      <c r="EF555" s="17">
        <v>4.67</v>
      </c>
      <c r="EG555" s="17">
        <v>4.67</v>
      </c>
      <c r="EH555" s="17">
        <v>4.67</v>
      </c>
      <c r="EI555" s="17">
        <v>4.68</v>
      </c>
      <c r="EJ555" s="17">
        <v>4.67</v>
      </c>
      <c r="EK555" s="17">
        <v>4.67</v>
      </c>
      <c r="EL555" s="17">
        <v>4.68</v>
      </c>
      <c r="EM555" s="17">
        <v>4.67</v>
      </c>
      <c r="EN555" s="17">
        <v>4.67</v>
      </c>
      <c r="EO555" s="17">
        <v>4.67</v>
      </c>
      <c r="EP555" s="17">
        <v>4.68</v>
      </c>
      <c r="EQ555" s="17">
        <v>4.68</v>
      </c>
      <c r="ER555" s="17">
        <v>4.68</v>
      </c>
      <c r="ES555" s="17">
        <v>4.68</v>
      </c>
      <c r="ET555" s="17">
        <v>4.66</v>
      </c>
      <c r="EU555" s="17">
        <v>4.67</v>
      </c>
      <c r="EV555" s="17">
        <v>4.67</v>
      </c>
      <c r="EW555" s="17">
        <v>4.67</v>
      </c>
      <c r="EX555" s="17">
        <v>4.66</v>
      </c>
      <c r="EY555" s="17">
        <v>4.67</v>
      </c>
      <c r="EZ555" s="17">
        <v>4.66</v>
      </c>
      <c r="FA555" s="17">
        <v>4.66</v>
      </c>
      <c r="FB555" s="17">
        <v>4.67</v>
      </c>
      <c r="FC555" s="17">
        <v>4.66</v>
      </c>
      <c r="FD555" s="17">
        <v>4.66</v>
      </c>
      <c r="FE555" s="17">
        <v>4.66</v>
      </c>
      <c r="FF555" s="17">
        <v>4.67</v>
      </c>
      <c r="FG555" s="17">
        <v>4.66</v>
      </c>
      <c r="FH555" s="17">
        <v>4.67</v>
      </c>
      <c r="FI555" s="17">
        <v>4.66</v>
      </c>
      <c r="FJ555" s="17">
        <v>4.66</v>
      </c>
      <c r="FK555" s="17">
        <v>4.67</v>
      </c>
      <c r="FL555" s="17">
        <v>4.66</v>
      </c>
      <c r="FM555" s="17">
        <v>4.67</v>
      </c>
      <c r="FN555" s="17">
        <v>4.67</v>
      </c>
      <c r="FO555" s="17">
        <v>4.66</v>
      </c>
      <c r="FP555" s="17">
        <v>4.66</v>
      </c>
      <c r="FQ555" s="17">
        <v>4.67</v>
      </c>
      <c r="FR555" s="17">
        <v>4.66</v>
      </c>
      <c r="FS555" s="17">
        <v>4.67</v>
      </c>
      <c r="FT555" s="17">
        <v>4.67</v>
      </c>
      <c r="FU555" s="17">
        <v>4.67</v>
      </c>
      <c r="FV555" s="17">
        <v>4.67</v>
      </c>
      <c r="FW555" s="17">
        <v>4.67</v>
      </c>
      <c r="FX555" s="17">
        <v>4.67</v>
      </c>
      <c r="FY555" s="17">
        <v>4.67</v>
      </c>
      <c r="FZ555" s="17">
        <v>4.67</v>
      </c>
      <c r="GA555" s="17">
        <v>4.67</v>
      </c>
      <c r="GB555" s="17">
        <v>4.66</v>
      </c>
      <c r="GC555" s="17">
        <v>4.66</v>
      </c>
      <c r="GD555" s="17">
        <v>4.68</v>
      </c>
      <c r="GE555" s="17">
        <v>4.68</v>
      </c>
      <c r="GF555" s="17">
        <v>4.67</v>
      </c>
      <c r="GG555" s="17">
        <v>4.67</v>
      </c>
      <c r="GH555" s="17">
        <v>4.67</v>
      </c>
      <c r="GI555" s="17">
        <v>4.68</v>
      </c>
      <c r="GJ555" s="17">
        <v>4.67</v>
      </c>
      <c r="GK555" s="17">
        <v>4.67</v>
      </c>
      <c r="GL555" s="17">
        <v>4.67</v>
      </c>
      <c r="GM555" s="17">
        <v>4.68</v>
      </c>
      <c r="GN555" s="17">
        <v>4.68</v>
      </c>
      <c r="GO555" s="17">
        <v>4.68</v>
      </c>
      <c r="GP555" s="17">
        <v>4.68</v>
      </c>
      <c r="GQ555" s="17">
        <v>4.68</v>
      </c>
      <c r="GR555" s="17">
        <v>4.68</v>
      </c>
      <c r="GS555" s="17">
        <v>4.68</v>
      </c>
      <c r="GT555" s="17">
        <v>4.68</v>
      </c>
      <c r="GU555" s="17">
        <v>4.68</v>
      </c>
      <c r="GV555" s="17">
        <v>4.68</v>
      </c>
      <c r="GW555" s="17">
        <v>4.68</v>
      </c>
      <c r="GX555" s="17">
        <v>4.68</v>
      </c>
      <c r="GY555" s="17">
        <v>4.68</v>
      </c>
      <c r="GZ555" s="17">
        <v>4.68</v>
      </c>
      <c r="HA555" s="17">
        <v>4.67</v>
      </c>
      <c r="HB555" s="17">
        <v>4.68</v>
      </c>
      <c r="HC555" s="17">
        <v>4.68</v>
      </c>
      <c r="HD555" s="17">
        <v>4.68</v>
      </c>
      <c r="HE555" s="17">
        <v>4.68</v>
      </c>
      <c r="HF555" s="17">
        <v>4.67</v>
      </c>
      <c r="HG555" s="17">
        <v>4.67</v>
      </c>
      <c r="HH555" s="17">
        <v>4.67</v>
      </c>
      <c r="HI555" s="17">
        <v>4.66</v>
      </c>
      <c r="HJ555" s="17">
        <v>4.68</v>
      </c>
      <c r="HK555" s="17">
        <v>4.67</v>
      </c>
      <c r="HL555" s="17">
        <v>4.67</v>
      </c>
      <c r="HM555" s="17">
        <v>4.66</v>
      </c>
      <c r="HN555" s="17">
        <v>4.67</v>
      </c>
      <c r="HO555" s="17">
        <v>4.66</v>
      </c>
      <c r="HP555" s="17">
        <v>4.67</v>
      </c>
      <c r="HQ555" s="17">
        <v>4.67</v>
      </c>
      <c r="HR555" s="17">
        <v>4.67</v>
      </c>
      <c r="HS555" s="17">
        <v>4.66</v>
      </c>
      <c r="HT555" s="17">
        <v>4.67</v>
      </c>
      <c r="HU555" s="17">
        <v>4.68</v>
      </c>
      <c r="HV555" s="17">
        <v>4.68</v>
      </c>
      <c r="HW555" s="17">
        <v>4.67</v>
      </c>
      <c r="HX555" s="17">
        <v>4.67</v>
      </c>
      <c r="HY555" s="17">
        <v>4.67</v>
      </c>
      <c r="HZ555" s="17">
        <v>4.67</v>
      </c>
      <c r="IA555" s="17">
        <v>4.66</v>
      </c>
      <c r="IB555" s="17">
        <v>4.67</v>
      </c>
      <c r="IC555" s="17">
        <v>4.67</v>
      </c>
      <c r="ID555" s="17">
        <v>4.66</v>
      </c>
      <c r="IE555" s="17">
        <v>4.67</v>
      </c>
      <c r="IF555" s="17">
        <v>4.67</v>
      </c>
      <c r="IG555" s="17">
        <v>4.68</v>
      </c>
      <c r="IH555" s="17">
        <v>4.68</v>
      </c>
      <c r="II555" s="17">
        <v>4.66</v>
      </c>
      <c r="IJ555" s="17">
        <v>4.66</v>
      </c>
      <c r="IK555" s="17">
        <v>4.66</v>
      </c>
      <c r="IL555" s="17">
        <v>4.67</v>
      </c>
      <c r="IM555" s="17">
        <v>4.67</v>
      </c>
      <c r="IN555" s="17">
        <v>4.67</v>
      </c>
      <c r="IO555" s="17">
        <v>4.66</v>
      </c>
      <c r="IP555" s="17">
        <v>4.66</v>
      </c>
      <c r="IQ555" s="17">
        <v>4.66</v>
      </c>
      <c r="IR555" s="17">
        <v>4.67</v>
      </c>
      <c r="IS555" s="17">
        <v>4.66</v>
      </c>
      <c r="IT555" s="17">
        <v>4.67</v>
      </c>
      <c r="IU555" s="17">
        <v>4.66</v>
      </c>
      <c r="IV555" s="17">
        <v>4.66</v>
      </c>
      <c r="IW555" s="17">
        <v>4.66</v>
      </c>
      <c r="IX555" s="17">
        <v>4.66</v>
      </c>
      <c r="IY555" s="17">
        <v>4.67</v>
      </c>
    </row>
    <row r="556" spans="1:259" x14ac:dyDescent="0.15">
      <c r="A556" s="17" t="s">
        <v>4489</v>
      </c>
      <c r="B556" s="17" t="s">
        <v>4806</v>
      </c>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c r="AA556" s="26"/>
      <c r="AB556" s="17"/>
      <c r="AC556" s="26"/>
      <c r="AD556" s="26"/>
      <c r="AE556" s="17"/>
      <c r="AF556" s="17"/>
      <c r="AG556" s="17"/>
      <c r="AH556" s="17"/>
      <c r="AI556" s="17"/>
      <c r="AJ556" s="17"/>
      <c r="AK556" s="17"/>
      <c r="AL556" s="17"/>
      <c r="AM556" s="17"/>
      <c r="AN556" s="17"/>
      <c r="AO556" s="17"/>
      <c r="AP556" s="17"/>
      <c r="AQ556" s="17"/>
      <c r="AR556" s="17"/>
      <c r="AS556" s="17"/>
      <c r="AT556" s="17"/>
      <c r="AU556" s="17"/>
      <c r="AV556" s="17"/>
      <c r="AW556" s="17"/>
      <c r="AX556" s="17"/>
      <c r="AY556" s="17"/>
      <c r="AZ556" s="17"/>
      <c r="BA556" s="17"/>
      <c r="BB556" s="17"/>
      <c r="BC556" s="17"/>
      <c r="BD556" s="17"/>
      <c r="BE556" s="17"/>
      <c r="BF556" s="17"/>
      <c r="BG556" s="17"/>
      <c r="BH556" s="17"/>
      <c r="BI556" s="17"/>
      <c r="BJ556" s="26"/>
      <c r="BK556" s="17"/>
      <c r="BL556" s="17"/>
      <c r="BM556" s="17"/>
      <c r="BN556" s="17"/>
      <c r="BO556" s="17"/>
      <c r="BP556" s="17"/>
      <c r="BQ556" s="17"/>
      <c r="BR556" s="17"/>
      <c r="BS556" s="17"/>
      <c r="BT556" s="17"/>
      <c r="BU556" s="17"/>
      <c r="BV556" s="17"/>
      <c r="BW556" s="17"/>
      <c r="BX556" s="26"/>
      <c r="BY556" s="26"/>
      <c r="BZ556" s="26"/>
      <c r="CA556" s="26"/>
      <c r="CB556" s="26"/>
      <c r="CC556" s="17"/>
      <c r="CD556" s="17"/>
      <c r="CE556" s="17"/>
      <c r="CF556" s="17"/>
      <c r="CG556" s="17"/>
      <c r="CH556" s="17"/>
      <c r="CI556" s="17"/>
      <c r="CJ556" s="26"/>
      <c r="CK556" s="17"/>
      <c r="CL556" s="17"/>
      <c r="CM556" s="17"/>
      <c r="CN556" s="17"/>
      <c r="CO556" s="17"/>
      <c r="CP556" s="17"/>
      <c r="CQ556" s="17"/>
      <c r="CR556" s="17"/>
      <c r="CS556" s="17"/>
      <c r="CT556" s="17"/>
      <c r="CU556" s="17"/>
      <c r="CV556" s="17"/>
      <c r="CW556" s="17"/>
      <c r="CX556" s="17"/>
      <c r="CY556" s="26"/>
      <c r="CZ556" s="26"/>
      <c r="DA556" s="26"/>
      <c r="DB556" s="17"/>
      <c r="DC556" s="17"/>
      <c r="DD556" s="17"/>
      <c r="DE556" s="17"/>
      <c r="DF556" s="17"/>
      <c r="DG556" s="17"/>
      <c r="DH556" s="26"/>
      <c r="DI556" s="17"/>
      <c r="DJ556" s="17"/>
      <c r="DK556" s="17"/>
      <c r="DL556" s="17"/>
      <c r="DM556" s="17">
        <v>25.14</v>
      </c>
      <c r="DN556" s="17">
        <v>25.15</v>
      </c>
      <c r="DO556" s="17">
        <v>25.14</v>
      </c>
      <c r="DP556" s="17">
        <v>25.1</v>
      </c>
      <c r="DQ556" s="17">
        <v>25.14</v>
      </c>
      <c r="DR556" s="17">
        <v>25.11</v>
      </c>
      <c r="DS556" s="17">
        <v>25.12</v>
      </c>
      <c r="DT556" s="17">
        <v>25.11</v>
      </c>
      <c r="DU556" s="17">
        <v>25.14</v>
      </c>
      <c r="DV556" s="17">
        <v>25.19</v>
      </c>
      <c r="DW556" s="17">
        <v>25.12</v>
      </c>
      <c r="DX556" s="17">
        <v>25.12</v>
      </c>
      <c r="DY556" s="17">
        <v>25.12</v>
      </c>
      <c r="DZ556" s="17">
        <v>25.08</v>
      </c>
      <c r="EA556" s="17">
        <v>25.09</v>
      </c>
      <c r="EB556" s="17">
        <v>25.09</v>
      </c>
      <c r="EC556" s="17">
        <v>25.09</v>
      </c>
      <c r="ED556" s="17">
        <v>25.09</v>
      </c>
      <c r="EE556" s="17">
        <v>25.09</v>
      </c>
      <c r="EF556" s="17">
        <v>25.1</v>
      </c>
      <c r="EG556" s="17">
        <v>25</v>
      </c>
      <c r="EH556" s="17">
        <v>24.97</v>
      </c>
      <c r="EI556" s="17">
        <v>25</v>
      </c>
      <c r="EJ556" s="17">
        <v>25</v>
      </c>
      <c r="EK556" s="17">
        <v>25</v>
      </c>
      <c r="EL556" s="17">
        <v>24.98</v>
      </c>
      <c r="EM556" s="17">
        <v>24.98</v>
      </c>
      <c r="EN556" s="17">
        <v>24.91</v>
      </c>
      <c r="EO556" s="17">
        <v>24.93</v>
      </c>
      <c r="EP556" s="17">
        <v>24.93</v>
      </c>
      <c r="EQ556" s="17">
        <v>24.97</v>
      </c>
      <c r="ER556" s="17">
        <v>24.94</v>
      </c>
      <c r="ES556" s="17">
        <v>24.96</v>
      </c>
      <c r="ET556" s="17">
        <v>24.96</v>
      </c>
      <c r="EU556" s="17">
        <v>24.95</v>
      </c>
      <c r="EV556" s="17">
        <v>24.96</v>
      </c>
      <c r="EW556" s="17">
        <v>24.96</v>
      </c>
      <c r="EX556" s="17">
        <v>24.92</v>
      </c>
      <c r="EY556" s="17">
        <v>24.91</v>
      </c>
      <c r="EZ556" s="17">
        <v>24.92</v>
      </c>
      <c r="FA556" s="17">
        <v>24.93</v>
      </c>
      <c r="FB556" s="17">
        <v>24.94</v>
      </c>
      <c r="FC556" s="17">
        <v>24.95</v>
      </c>
      <c r="FD556" s="17">
        <v>24.92</v>
      </c>
      <c r="FE556" s="17">
        <v>24.93</v>
      </c>
      <c r="FF556" s="17">
        <v>24.92</v>
      </c>
      <c r="FG556" s="17">
        <v>24.95</v>
      </c>
      <c r="FH556" s="17">
        <v>24.92</v>
      </c>
      <c r="FI556" s="17">
        <v>24.96</v>
      </c>
      <c r="FJ556" s="17">
        <v>24.96</v>
      </c>
      <c r="FK556" s="17">
        <v>24.96</v>
      </c>
      <c r="FL556" s="17">
        <v>24.9</v>
      </c>
      <c r="FM556" s="17">
        <v>24.89</v>
      </c>
      <c r="FN556" s="17">
        <v>24.9</v>
      </c>
      <c r="FO556" s="17">
        <v>24.87</v>
      </c>
      <c r="FP556" s="17">
        <v>24.88</v>
      </c>
      <c r="FQ556" s="17">
        <v>24.86</v>
      </c>
      <c r="FR556" s="17">
        <v>24.89</v>
      </c>
      <c r="FS556" s="17">
        <v>24.87</v>
      </c>
      <c r="FT556" s="17">
        <v>24.85</v>
      </c>
      <c r="FU556" s="17">
        <v>24.81</v>
      </c>
      <c r="FV556" s="17">
        <v>24.81</v>
      </c>
      <c r="FW556" s="17">
        <v>24.85</v>
      </c>
      <c r="FX556" s="17">
        <v>24.88</v>
      </c>
      <c r="FY556" s="17">
        <v>24.95</v>
      </c>
      <c r="FZ556" s="17">
        <v>24.93</v>
      </c>
      <c r="GA556" s="17">
        <v>24.91</v>
      </c>
      <c r="GB556" s="17">
        <v>24.93</v>
      </c>
      <c r="GC556" s="17">
        <v>24.91</v>
      </c>
      <c r="GD556" s="17">
        <v>24.94</v>
      </c>
      <c r="GE556" s="17">
        <v>24.94</v>
      </c>
      <c r="GF556" s="17">
        <v>24.93</v>
      </c>
      <c r="GG556" s="17">
        <v>24.93</v>
      </c>
      <c r="GH556" s="17">
        <v>24.92</v>
      </c>
      <c r="GI556" s="17">
        <v>24.9</v>
      </c>
      <c r="GJ556" s="17">
        <v>24.89</v>
      </c>
      <c r="GK556" s="17">
        <v>24.88</v>
      </c>
      <c r="GL556" s="17">
        <v>24.86</v>
      </c>
      <c r="GM556" s="17">
        <v>24.86</v>
      </c>
      <c r="GN556" s="17">
        <v>24.82</v>
      </c>
      <c r="GO556" s="17">
        <v>24.81</v>
      </c>
      <c r="GP556" s="17">
        <v>24.81</v>
      </c>
      <c r="GQ556" s="17">
        <v>24.8</v>
      </c>
      <c r="GR556" s="17">
        <v>24.78</v>
      </c>
      <c r="GS556" s="17">
        <v>24.75</v>
      </c>
      <c r="GT556" s="17">
        <v>24.79</v>
      </c>
      <c r="GU556" s="17">
        <v>24.75</v>
      </c>
      <c r="GV556" s="17">
        <v>24.79</v>
      </c>
      <c r="GW556" s="17">
        <v>24.8</v>
      </c>
      <c r="GX556" s="17">
        <v>24.78</v>
      </c>
      <c r="GY556" s="17">
        <v>24.8</v>
      </c>
      <c r="GZ556" s="17">
        <v>24.76</v>
      </c>
      <c r="HA556" s="17">
        <v>24.79</v>
      </c>
      <c r="HB556" s="17">
        <v>24.76</v>
      </c>
      <c r="HC556" s="17">
        <v>24.76</v>
      </c>
      <c r="HD556" s="17">
        <v>24.79</v>
      </c>
      <c r="HE556" s="17">
        <v>24.8</v>
      </c>
      <c r="HF556" s="17">
        <v>24.74</v>
      </c>
      <c r="HG556" s="17">
        <v>24.73</v>
      </c>
      <c r="HH556" s="17">
        <v>24.78</v>
      </c>
      <c r="HI556" s="17">
        <v>24.76</v>
      </c>
      <c r="HJ556" s="17">
        <v>24.76</v>
      </c>
      <c r="HK556" s="17">
        <v>24.78</v>
      </c>
      <c r="HL556" s="17">
        <v>24.78</v>
      </c>
      <c r="HM556" s="17">
        <v>24.77</v>
      </c>
      <c r="HN556" s="17">
        <v>24.76</v>
      </c>
      <c r="HO556" s="17">
        <v>24.79</v>
      </c>
      <c r="HP556" s="17">
        <v>24.8</v>
      </c>
      <c r="HQ556" s="17">
        <v>24.8</v>
      </c>
      <c r="HR556" s="17">
        <v>24.8</v>
      </c>
      <c r="HS556" s="17">
        <v>24.82</v>
      </c>
      <c r="HT556" s="17">
        <v>24.82</v>
      </c>
      <c r="HU556" s="17">
        <v>24.83</v>
      </c>
      <c r="HV556" s="17">
        <v>24.8</v>
      </c>
      <c r="HW556" s="17">
        <v>24.8</v>
      </c>
      <c r="HX556" s="17">
        <v>24.83</v>
      </c>
      <c r="HY556" s="17">
        <v>24.79</v>
      </c>
      <c r="HZ556" s="17">
        <v>24.77</v>
      </c>
      <c r="IA556" s="17">
        <v>24.76</v>
      </c>
      <c r="IB556" s="17">
        <v>24.77</v>
      </c>
      <c r="IC556" s="17">
        <v>24.76</v>
      </c>
      <c r="ID556" s="17">
        <v>24.76</v>
      </c>
      <c r="IE556" s="17">
        <v>24.76</v>
      </c>
      <c r="IF556" s="17">
        <v>24.75</v>
      </c>
      <c r="IG556" s="17">
        <v>24.76</v>
      </c>
      <c r="IH556" s="17">
        <v>24.75</v>
      </c>
      <c r="II556" s="17">
        <v>24.75</v>
      </c>
      <c r="IJ556" s="17">
        <v>24.76</v>
      </c>
      <c r="IK556" s="17">
        <v>24.75</v>
      </c>
      <c r="IL556" s="17">
        <v>24.76</v>
      </c>
      <c r="IM556" s="17">
        <v>24.76</v>
      </c>
      <c r="IN556" s="17">
        <v>24.77</v>
      </c>
      <c r="IO556" s="17">
        <v>24.77</v>
      </c>
      <c r="IP556" s="17">
        <v>24.77</v>
      </c>
      <c r="IQ556" s="17">
        <v>24.75</v>
      </c>
      <c r="IR556" s="17">
        <v>24.75</v>
      </c>
      <c r="IS556" s="17">
        <v>24.76</v>
      </c>
      <c r="IT556" s="17">
        <v>24.76</v>
      </c>
      <c r="IU556" s="17">
        <v>24.75</v>
      </c>
      <c r="IV556" s="17">
        <v>24.74</v>
      </c>
      <c r="IW556" s="17">
        <v>24.74</v>
      </c>
      <c r="IX556" s="17">
        <v>24.74</v>
      </c>
      <c r="IY556" s="17">
        <v>24.74</v>
      </c>
    </row>
    <row r="557" spans="1:259" x14ac:dyDescent="0.15">
      <c r="A557" s="17" t="s">
        <v>906</v>
      </c>
      <c r="B557" s="17" t="s">
        <v>907</v>
      </c>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c r="AA557" s="26"/>
      <c r="AB557" s="17"/>
      <c r="AC557" s="26"/>
      <c r="AD557" s="26"/>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17"/>
      <c r="BB557" s="17"/>
      <c r="BC557" s="17"/>
      <c r="BD557" s="17"/>
      <c r="BE557" s="17"/>
      <c r="BF557" s="17"/>
      <c r="BG557" s="17"/>
      <c r="BH557" s="17"/>
      <c r="BI557" s="17"/>
      <c r="BJ557" s="26"/>
      <c r="BK557" s="17"/>
      <c r="BL557" s="17"/>
      <c r="BM557" s="17"/>
      <c r="BN557" s="17"/>
      <c r="BO557" s="17"/>
      <c r="BP557" s="17"/>
      <c r="BQ557" s="17"/>
      <c r="BR557" s="17"/>
      <c r="BS557" s="17"/>
      <c r="BT557" s="17"/>
      <c r="BU557" s="17"/>
      <c r="BV557" s="17"/>
      <c r="BW557" s="17"/>
      <c r="BX557" s="26"/>
      <c r="BY557" s="26"/>
      <c r="BZ557" s="26"/>
      <c r="CA557" s="26"/>
      <c r="CB557" s="26"/>
      <c r="CC557" s="17"/>
      <c r="CD557" s="17"/>
      <c r="CE557" s="17"/>
      <c r="CF557" s="17"/>
      <c r="CG557" s="17"/>
      <c r="CH557" s="17"/>
      <c r="CI557" s="17"/>
      <c r="CJ557" s="26"/>
      <c r="CK557" s="17"/>
      <c r="CL557" s="17"/>
      <c r="CM557" s="17"/>
      <c r="CN557" s="17"/>
      <c r="CO557" s="17"/>
      <c r="CP557" s="17"/>
      <c r="CQ557" s="17"/>
      <c r="CR557" s="17"/>
      <c r="CS557" s="17"/>
      <c r="CT557" s="17"/>
      <c r="CU557" s="17"/>
      <c r="CV557" s="17"/>
      <c r="CW557" s="17"/>
      <c r="CX557" s="17"/>
      <c r="CY557" s="26"/>
      <c r="CZ557" s="26"/>
      <c r="DA557" s="26"/>
      <c r="DB557" s="17"/>
      <c r="DC557" s="17"/>
      <c r="DD557" s="17"/>
      <c r="DE557" s="17"/>
      <c r="DF557" s="17"/>
      <c r="DG557" s="17"/>
      <c r="DH557" s="26"/>
      <c r="DI557" s="17"/>
      <c r="DJ557" s="17"/>
      <c r="DK557" s="17"/>
      <c r="DL557" s="17"/>
      <c r="DM557" s="17">
        <v>16.62</v>
      </c>
      <c r="DN557" s="17">
        <v>16.63</v>
      </c>
      <c r="DO557" s="17">
        <v>16.63</v>
      </c>
      <c r="DP557" s="17">
        <v>16.63</v>
      </c>
      <c r="DQ557" s="17">
        <v>16.62</v>
      </c>
      <c r="DR557" s="17">
        <v>16.63</v>
      </c>
      <c r="DS557" s="17">
        <v>16.63</v>
      </c>
      <c r="DT557" s="17">
        <v>16.63</v>
      </c>
      <c r="DU557" s="17">
        <v>16.63</v>
      </c>
      <c r="DV557" s="17">
        <v>16.63</v>
      </c>
      <c r="DW557" s="17">
        <v>16.63</v>
      </c>
      <c r="DX557" s="17">
        <v>16.63</v>
      </c>
      <c r="DY557" s="17">
        <v>16.63</v>
      </c>
      <c r="DZ557" s="17">
        <v>16.63</v>
      </c>
      <c r="EA557" s="17">
        <v>16.62</v>
      </c>
      <c r="EB557" s="17">
        <v>16.62</v>
      </c>
      <c r="EC557" s="17">
        <v>16.61</v>
      </c>
      <c r="ED557" s="17">
        <v>16.59</v>
      </c>
      <c r="EE557" s="17">
        <v>16.59</v>
      </c>
      <c r="EF557" s="17">
        <v>16.57</v>
      </c>
      <c r="EG557" s="17">
        <v>16.579999999999998</v>
      </c>
      <c r="EH557" s="17">
        <v>16.559999999999999</v>
      </c>
      <c r="EI557" s="17">
        <v>16.59</v>
      </c>
      <c r="EJ557" s="17">
        <v>16.600000000000001</v>
      </c>
      <c r="EK557" s="17">
        <v>16.57</v>
      </c>
      <c r="EL557" s="17">
        <v>16.57</v>
      </c>
      <c r="EM557" s="17">
        <v>16.57</v>
      </c>
      <c r="EN557" s="17">
        <v>16.579999999999998</v>
      </c>
      <c r="EO557" s="17">
        <v>16.579999999999998</v>
      </c>
      <c r="EP557" s="17">
        <v>16.57</v>
      </c>
      <c r="EQ557" s="17">
        <v>16.579999999999998</v>
      </c>
      <c r="ER557" s="17">
        <v>16.579999999999998</v>
      </c>
      <c r="ES557" s="17">
        <v>16.579999999999998</v>
      </c>
      <c r="ET557" s="17">
        <v>16.579999999999998</v>
      </c>
      <c r="EU557" s="17">
        <v>16.579999999999998</v>
      </c>
      <c r="EV557" s="17">
        <v>16.600000000000001</v>
      </c>
      <c r="EW557" s="17">
        <v>16.600000000000001</v>
      </c>
      <c r="EX557" s="17">
        <v>16.600000000000001</v>
      </c>
      <c r="EY557" s="17">
        <v>16.579999999999998</v>
      </c>
      <c r="EZ557" s="17">
        <v>16.579999999999998</v>
      </c>
      <c r="FA557" s="17">
        <v>16.59</v>
      </c>
      <c r="FB557" s="17">
        <v>16.59</v>
      </c>
      <c r="FC557" s="17">
        <v>16.59</v>
      </c>
      <c r="FD557" s="17">
        <v>16.57</v>
      </c>
      <c r="FE557" s="17">
        <v>16.57</v>
      </c>
      <c r="FF557" s="17">
        <v>16.57</v>
      </c>
      <c r="FG557" s="17">
        <v>16.57</v>
      </c>
      <c r="FH557" s="17">
        <v>16.57</v>
      </c>
      <c r="FI557" s="17">
        <v>16.57</v>
      </c>
      <c r="FJ557" s="17">
        <v>16.57</v>
      </c>
      <c r="FK557" s="17">
        <v>16.57</v>
      </c>
      <c r="FL557" s="17">
        <v>16.57</v>
      </c>
      <c r="FM557" s="17">
        <v>16.57</v>
      </c>
      <c r="FN557" s="17">
        <v>16.579999999999998</v>
      </c>
      <c r="FO557" s="17">
        <v>16.579999999999998</v>
      </c>
      <c r="FP557" s="17">
        <v>16.57</v>
      </c>
      <c r="FQ557" s="17">
        <v>16.59</v>
      </c>
      <c r="FR557" s="17">
        <v>16.59</v>
      </c>
      <c r="FS557" s="17">
        <v>16.59</v>
      </c>
      <c r="FT557" s="17">
        <v>16.600000000000001</v>
      </c>
      <c r="FU557" s="17">
        <v>16.59</v>
      </c>
      <c r="FV557" s="17">
        <v>16.59</v>
      </c>
      <c r="FW557" s="17">
        <v>16.579999999999998</v>
      </c>
      <c r="FX557" s="17">
        <v>16.579999999999998</v>
      </c>
      <c r="FY557" s="17">
        <v>16.600000000000001</v>
      </c>
      <c r="FZ557" s="17">
        <v>16.600000000000001</v>
      </c>
      <c r="GA557" s="17">
        <v>16.61</v>
      </c>
      <c r="GB557" s="17">
        <v>16.559999999999999</v>
      </c>
      <c r="GC557" s="17">
        <v>16.57</v>
      </c>
      <c r="GD557" s="17">
        <v>16.600000000000001</v>
      </c>
      <c r="GE557" s="17">
        <v>16.59</v>
      </c>
      <c r="GF557" s="17">
        <v>16.510000000000002</v>
      </c>
      <c r="GG557" s="17">
        <v>16.57</v>
      </c>
      <c r="GH557" s="17">
        <v>16.559999999999999</v>
      </c>
      <c r="GI557" s="17">
        <v>16.52</v>
      </c>
      <c r="GJ557" s="17">
        <v>16.489999999999998</v>
      </c>
      <c r="GK557" s="17">
        <v>16.489999999999998</v>
      </c>
      <c r="GL557" s="17">
        <v>16.5</v>
      </c>
      <c r="GM557" s="17">
        <v>16.52</v>
      </c>
      <c r="GN557" s="17">
        <v>16.559999999999999</v>
      </c>
      <c r="GO557" s="17">
        <v>16.559999999999999</v>
      </c>
      <c r="GP557" s="17">
        <v>16.52</v>
      </c>
      <c r="GQ557" s="17">
        <v>16.52</v>
      </c>
      <c r="GR557" s="17">
        <v>16.510000000000002</v>
      </c>
      <c r="GS557" s="17">
        <v>16.53</v>
      </c>
      <c r="GT557" s="17">
        <v>16.53</v>
      </c>
      <c r="GU557" s="17">
        <v>16.53</v>
      </c>
      <c r="GV557" s="17">
        <v>16.53</v>
      </c>
      <c r="GW557" s="17">
        <v>16.53</v>
      </c>
      <c r="GX557" s="17">
        <v>16.559999999999999</v>
      </c>
      <c r="GY557" s="17">
        <v>16.53</v>
      </c>
      <c r="GZ557" s="17">
        <v>16.559999999999999</v>
      </c>
      <c r="HA557" s="17">
        <v>16.510000000000002</v>
      </c>
      <c r="HB557" s="17">
        <v>16.52</v>
      </c>
      <c r="HC557" s="17">
        <v>16.55</v>
      </c>
      <c r="HD557" s="17">
        <v>16.55</v>
      </c>
      <c r="HE557" s="17">
        <v>16.52</v>
      </c>
      <c r="HF557" s="17">
        <v>16.52</v>
      </c>
      <c r="HG557" s="17">
        <v>16.52</v>
      </c>
      <c r="HH557" s="17">
        <v>16.52</v>
      </c>
      <c r="HI557" s="17">
        <v>16.52</v>
      </c>
      <c r="HJ557" s="17">
        <v>16.510000000000002</v>
      </c>
      <c r="HK557" s="17">
        <v>16.510000000000002</v>
      </c>
      <c r="HL557" s="17">
        <v>16.510000000000002</v>
      </c>
      <c r="HM557" s="17">
        <v>16.5</v>
      </c>
      <c r="HN557" s="17">
        <v>16.5</v>
      </c>
      <c r="HO557" s="17">
        <v>16.5</v>
      </c>
      <c r="HP557" s="17">
        <v>16.510000000000002</v>
      </c>
      <c r="HQ557" s="17">
        <v>16.510000000000002</v>
      </c>
      <c r="HR557" s="17">
        <v>16.53</v>
      </c>
      <c r="HS557" s="17">
        <v>16.510000000000002</v>
      </c>
      <c r="HT557" s="17">
        <v>16.510000000000002</v>
      </c>
      <c r="HU557" s="17">
        <v>16.510000000000002</v>
      </c>
      <c r="HV557" s="17">
        <v>16.52</v>
      </c>
      <c r="HW557" s="17">
        <v>16.53</v>
      </c>
      <c r="HX557" s="17">
        <v>16.53</v>
      </c>
      <c r="HY557" s="17">
        <v>16.53</v>
      </c>
      <c r="HZ557" s="17">
        <v>16.53</v>
      </c>
      <c r="IA557" s="17">
        <v>16.53</v>
      </c>
      <c r="IB557" s="17">
        <v>16.52</v>
      </c>
      <c r="IC557" s="17">
        <v>16.52</v>
      </c>
      <c r="ID557" s="17">
        <v>16.53</v>
      </c>
      <c r="IE557" s="17">
        <v>16.52</v>
      </c>
      <c r="IF557" s="17">
        <v>16.52</v>
      </c>
      <c r="IG557" s="17">
        <v>16.52</v>
      </c>
      <c r="IH557" s="17">
        <v>16.510000000000002</v>
      </c>
      <c r="II557" s="17">
        <v>16.510000000000002</v>
      </c>
      <c r="IJ557" s="17">
        <v>16.510000000000002</v>
      </c>
      <c r="IK557" s="17">
        <v>16.5</v>
      </c>
      <c r="IL557" s="17">
        <v>16.5</v>
      </c>
      <c r="IM557" s="17">
        <v>16.5</v>
      </c>
      <c r="IN557" s="17">
        <v>16.5</v>
      </c>
      <c r="IO557" s="17">
        <v>16.489999999999998</v>
      </c>
      <c r="IP557" s="17">
        <v>16.489999999999998</v>
      </c>
      <c r="IQ557" s="17">
        <v>16.5</v>
      </c>
      <c r="IR557" s="17">
        <v>16.48</v>
      </c>
      <c r="IS557" s="17">
        <v>16.489999999999998</v>
      </c>
      <c r="IT557" s="17">
        <v>16.489999999999998</v>
      </c>
      <c r="IU557" s="17">
        <v>16.48</v>
      </c>
      <c r="IV557" s="17">
        <v>16.48</v>
      </c>
      <c r="IW557" s="17">
        <v>16.48</v>
      </c>
      <c r="IX557" s="17">
        <v>16.48</v>
      </c>
      <c r="IY557" s="17">
        <v>16.48</v>
      </c>
    </row>
    <row r="558" spans="1:259" x14ac:dyDescent="0.15">
      <c r="A558" s="17" t="s">
        <v>4553</v>
      </c>
      <c r="B558" s="17" t="s">
        <v>4807</v>
      </c>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c r="AA558" s="26"/>
      <c r="AB558" s="17"/>
      <c r="AC558" s="26"/>
      <c r="AD558" s="26"/>
      <c r="AE558" s="17"/>
      <c r="AF558" s="17"/>
      <c r="AG558" s="17"/>
      <c r="AH558" s="17"/>
      <c r="AI558" s="17"/>
      <c r="AJ558" s="17"/>
      <c r="AK558" s="17"/>
      <c r="AL558" s="17"/>
      <c r="AM558" s="17"/>
      <c r="AN558" s="17"/>
      <c r="AO558" s="17"/>
      <c r="AP558" s="17"/>
      <c r="AQ558" s="17"/>
      <c r="AR558" s="17"/>
      <c r="AS558" s="17"/>
      <c r="AT558" s="17"/>
      <c r="AU558" s="17"/>
      <c r="AV558" s="17"/>
      <c r="AW558" s="17"/>
      <c r="AX558" s="17"/>
      <c r="AY558" s="17"/>
      <c r="AZ558" s="17"/>
      <c r="BA558" s="17"/>
      <c r="BB558" s="17"/>
      <c r="BC558" s="17"/>
      <c r="BD558" s="17"/>
      <c r="BE558" s="17"/>
      <c r="BF558" s="17"/>
      <c r="BG558" s="17"/>
      <c r="BH558" s="17"/>
      <c r="BI558" s="17"/>
      <c r="BJ558" s="26"/>
      <c r="BK558" s="17"/>
      <c r="BL558" s="17"/>
      <c r="BM558" s="17"/>
      <c r="BN558" s="17"/>
      <c r="BO558" s="17"/>
      <c r="BP558" s="17"/>
      <c r="BQ558" s="17"/>
      <c r="BR558" s="17"/>
      <c r="BS558" s="17"/>
      <c r="BT558" s="17"/>
      <c r="BU558" s="17"/>
      <c r="BV558" s="17"/>
      <c r="BW558" s="17"/>
      <c r="BX558" s="26"/>
      <c r="BY558" s="26"/>
      <c r="BZ558" s="26"/>
      <c r="CA558" s="26"/>
      <c r="CB558" s="26"/>
      <c r="CC558" s="17"/>
      <c r="CD558" s="17"/>
      <c r="CE558" s="17"/>
      <c r="CF558" s="17"/>
      <c r="CG558" s="17"/>
      <c r="CH558" s="17"/>
      <c r="CI558" s="17"/>
      <c r="CJ558" s="26"/>
      <c r="CK558" s="17"/>
      <c r="CL558" s="17"/>
      <c r="CM558" s="17"/>
      <c r="CN558" s="17"/>
      <c r="CO558" s="17"/>
      <c r="CP558" s="17"/>
      <c r="CQ558" s="17"/>
      <c r="CR558" s="17"/>
      <c r="CS558" s="17"/>
      <c r="CT558" s="17"/>
      <c r="CU558" s="17"/>
      <c r="CV558" s="17"/>
      <c r="CW558" s="17"/>
      <c r="CX558" s="17"/>
      <c r="CY558" s="26"/>
      <c r="CZ558" s="26"/>
      <c r="DA558" s="26"/>
      <c r="DB558" s="17"/>
      <c r="DC558" s="17"/>
      <c r="DD558" s="17"/>
      <c r="DE558" s="17"/>
      <c r="DF558" s="17"/>
      <c r="DG558" s="17"/>
      <c r="DH558" s="26"/>
      <c r="DI558" s="17"/>
      <c r="DJ558" s="17"/>
      <c r="DK558" s="17"/>
      <c r="DL558" s="17"/>
      <c r="DM558" s="17">
        <v>15.97</v>
      </c>
      <c r="DN558" s="17">
        <v>15.97</v>
      </c>
      <c r="DO558" s="17">
        <v>15.97</v>
      </c>
      <c r="DP558" s="17">
        <v>15.97</v>
      </c>
      <c r="DQ558" s="17">
        <v>16</v>
      </c>
      <c r="DR558" s="17">
        <v>16</v>
      </c>
      <c r="DS558" s="17">
        <v>16</v>
      </c>
      <c r="DT558" s="17">
        <v>16.059999999999999</v>
      </c>
      <c r="DU558" s="17">
        <v>16</v>
      </c>
      <c r="DV558" s="17">
        <v>16</v>
      </c>
      <c r="DW558" s="17">
        <v>16</v>
      </c>
      <c r="DX558" s="17">
        <v>16</v>
      </c>
      <c r="DY558" s="17">
        <v>16.010000000000002</v>
      </c>
      <c r="DZ558" s="17">
        <v>16.010000000000002</v>
      </c>
      <c r="EA558" s="17">
        <v>16</v>
      </c>
      <c r="EB558" s="17">
        <v>15.98</v>
      </c>
      <c r="EC558" s="17">
        <v>15.98</v>
      </c>
      <c r="ED558" s="17">
        <v>15.98</v>
      </c>
      <c r="EE558" s="17">
        <v>16</v>
      </c>
      <c r="EF558" s="17">
        <v>16</v>
      </c>
      <c r="EG558" s="17">
        <v>15.99</v>
      </c>
      <c r="EH558" s="17">
        <v>15.99</v>
      </c>
      <c r="EI558" s="17">
        <v>16</v>
      </c>
      <c r="EJ558" s="17">
        <v>16</v>
      </c>
      <c r="EK558" s="17">
        <v>16</v>
      </c>
      <c r="EL558" s="17">
        <v>15.99</v>
      </c>
      <c r="EM558" s="17">
        <v>15.99</v>
      </c>
      <c r="EN558" s="17">
        <v>16</v>
      </c>
      <c r="EO558" s="17">
        <v>16</v>
      </c>
      <c r="EP558" s="17">
        <v>15.99</v>
      </c>
      <c r="EQ558" s="17">
        <v>15.99</v>
      </c>
      <c r="ER558" s="17">
        <v>15.99</v>
      </c>
      <c r="ES558" s="17">
        <v>15.99</v>
      </c>
      <c r="ET558" s="17">
        <v>15.99</v>
      </c>
      <c r="EU558" s="17">
        <v>15.99</v>
      </c>
      <c r="EV558" s="17">
        <v>15.96</v>
      </c>
      <c r="EW558" s="17">
        <v>15.99</v>
      </c>
      <c r="EX558" s="17">
        <v>15.99</v>
      </c>
      <c r="EY558" s="17">
        <v>15.99</v>
      </c>
      <c r="EZ558" s="17">
        <v>15.96</v>
      </c>
      <c r="FA558" s="17">
        <v>15.98</v>
      </c>
      <c r="FB558" s="17">
        <v>15.97</v>
      </c>
      <c r="FC558" s="17">
        <v>15.98</v>
      </c>
      <c r="FD558" s="17">
        <v>15.97</v>
      </c>
      <c r="FE558" s="17">
        <v>15.98</v>
      </c>
      <c r="FF558" s="17">
        <v>15.98</v>
      </c>
      <c r="FG558" s="17">
        <v>15.99</v>
      </c>
      <c r="FH558" s="17">
        <v>15.99</v>
      </c>
      <c r="FI558" s="17">
        <v>15.99</v>
      </c>
      <c r="FJ558" s="17">
        <v>16</v>
      </c>
      <c r="FK558" s="17">
        <v>16</v>
      </c>
      <c r="FL558" s="17">
        <v>15.98</v>
      </c>
      <c r="FM558" s="17">
        <v>16.02</v>
      </c>
      <c r="FN558" s="17">
        <v>16.04</v>
      </c>
      <c r="FO558" s="17">
        <v>16.059999999999999</v>
      </c>
      <c r="FP558" s="17">
        <v>16.05</v>
      </c>
      <c r="FQ558" s="17">
        <v>16.02</v>
      </c>
      <c r="FR558" s="17">
        <v>16.02</v>
      </c>
      <c r="FS558" s="17">
        <v>16.04</v>
      </c>
      <c r="FT558" s="17">
        <v>16.04</v>
      </c>
      <c r="FU558" s="17">
        <v>16.03</v>
      </c>
      <c r="FV558" s="17">
        <v>16.04</v>
      </c>
      <c r="FW558" s="17">
        <v>16.04</v>
      </c>
      <c r="FX558" s="17">
        <v>16.079999999999998</v>
      </c>
      <c r="FY558" s="17">
        <v>16.059999999999999</v>
      </c>
      <c r="FZ558" s="17">
        <v>16.059999999999999</v>
      </c>
      <c r="GA558" s="17">
        <v>16.059999999999999</v>
      </c>
      <c r="GB558" s="17">
        <v>16.05</v>
      </c>
      <c r="GC558" s="17">
        <v>16.059999999999999</v>
      </c>
      <c r="GD558" s="17">
        <v>16.05</v>
      </c>
      <c r="GE558" s="17">
        <v>16.05</v>
      </c>
      <c r="GF558" s="17">
        <v>16.05</v>
      </c>
      <c r="GG558" s="17">
        <v>16.059999999999999</v>
      </c>
      <c r="GH558" s="17">
        <v>16.05</v>
      </c>
      <c r="GI558" s="17">
        <v>16.05</v>
      </c>
      <c r="GJ558" s="17">
        <v>16.05</v>
      </c>
      <c r="GK558" s="17">
        <v>16.05</v>
      </c>
      <c r="GL558" s="17">
        <v>16.03</v>
      </c>
      <c r="GM558" s="17">
        <v>16.05</v>
      </c>
      <c r="GN558" s="17">
        <v>16.059999999999999</v>
      </c>
      <c r="GO558" s="17">
        <v>16.05</v>
      </c>
      <c r="GP558" s="17">
        <v>16.03</v>
      </c>
      <c r="GQ558" s="17">
        <v>16.05</v>
      </c>
      <c r="GR558" s="17">
        <v>16.04</v>
      </c>
      <c r="GS558" s="17">
        <v>16.02</v>
      </c>
      <c r="GT558" s="17">
        <v>16.02</v>
      </c>
      <c r="GU558" s="17">
        <v>16.010000000000002</v>
      </c>
      <c r="GV558" s="17">
        <v>15.99</v>
      </c>
      <c r="GW558" s="17">
        <v>15.98</v>
      </c>
      <c r="GX558" s="17">
        <v>15.99</v>
      </c>
      <c r="GY558" s="17">
        <v>15.99</v>
      </c>
      <c r="GZ558" s="17">
        <v>16.010000000000002</v>
      </c>
      <c r="HA558" s="17">
        <v>16.010000000000002</v>
      </c>
      <c r="HB558" s="17">
        <v>16.010000000000002</v>
      </c>
      <c r="HC558" s="17">
        <v>16.010000000000002</v>
      </c>
      <c r="HD558" s="17">
        <v>15.99</v>
      </c>
      <c r="HE558" s="17">
        <v>16.02</v>
      </c>
      <c r="HF558" s="17">
        <v>16.04</v>
      </c>
      <c r="HG558" s="17">
        <v>16.04</v>
      </c>
      <c r="HH558" s="17">
        <v>16.05</v>
      </c>
      <c r="HI558" s="17">
        <v>16.04</v>
      </c>
      <c r="HJ558" s="17">
        <v>16.04</v>
      </c>
      <c r="HK558" s="17">
        <v>16.04</v>
      </c>
      <c r="HL558" s="17">
        <v>16.03</v>
      </c>
      <c r="HM558" s="17">
        <v>16.02</v>
      </c>
      <c r="HN558" s="17">
        <v>16.04</v>
      </c>
      <c r="HO558" s="17">
        <v>16.04</v>
      </c>
      <c r="HP558" s="17">
        <v>16.04</v>
      </c>
      <c r="HQ558" s="17">
        <v>16.04</v>
      </c>
      <c r="HR558" s="17">
        <v>16.04</v>
      </c>
      <c r="HS558" s="17">
        <v>16.05</v>
      </c>
      <c r="HT558" s="17">
        <v>16.07</v>
      </c>
      <c r="HU558" s="17">
        <v>16.079999999999998</v>
      </c>
      <c r="HV558" s="17">
        <v>16.09</v>
      </c>
      <c r="HW558" s="17">
        <v>16.11</v>
      </c>
      <c r="HX558" s="17">
        <v>16.100000000000001</v>
      </c>
      <c r="HY558" s="17">
        <v>16.12</v>
      </c>
      <c r="HZ558" s="17">
        <v>16.11</v>
      </c>
      <c r="IA558" s="17">
        <v>16.11</v>
      </c>
      <c r="IB558" s="17">
        <v>16.100000000000001</v>
      </c>
      <c r="IC558" s="17">
        <v>16.12</v>
      </c>
      <c r="ID558" s="17">
        <v>16.13</v>
      </c>
      <c r="IE558" s="17">
        <v>16.13</v>
      </c>
      <c r="IF558" s="17">
        <v>16.12</v>
      </c>
      <c r="IG558" s="17">
        <v>16.11</v>
      </c>
      <c r="IH558" s="17">
        <v>16.12</v>
      </c>
      <c r="II558" s="17">
        <v>16.100000000000001</v>
      </c>
      <c r="IJ558" s="17">
        <v>16.13</v>
      </c>
      <c r="IK558" s="17">
        <v>16.13</v>
      </c>
      <c r="IL558" s="17">
        <v>16.14</v>
      </c>
      <c r="IM558" s="17">
        <v>16.14</v>
      </c>
      <c r="IN558" s="17">
        <v>16.16</v>
      </c>
      <c r="IO558" s="17">
        <v>16.16</v>
      </c>
      <c r="IP558" s="17">
        <v>16.16</v>
      </c>
      <c r="IQ558" s="17">
        <v>16.149999999999999</v>
      </c>
      <c r="IR558" s="17">
        <v>16.2</v>
      </c>
      <c r="IS558" s="17">
        <v>16.2</v>
      </c>
      <c r="IT558" s="17">
        <v>16.21</v>
      </c>
      <c r="IU558" s="17">
        <v>16.2</v>
      </c>
      <c r="IV558" s="17">
        <v>16.170000000000002</v>
      </c>
      <c r="IW558" s="17">
        <v>16.170000000000002</v>
      </c>
      <c r="IX558" s="17">
        <v>16.170000000000002</v>
      </c>
      <c r="IY558" s="17">
        <v>16.3</v>
      </c>
    </row>
    <row r="559" spans="1:259" x14ac:dyDescent="0.15">
      <c r="A559" s="17" t="s">
        <v>236</v>
      </c>
      <c r="B559" s="17" t="s">
        <v>4808</v>
      </c>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c r="AA559" s="26"/>
      <c r="AB559" s="17"/>
      <c r="AC559" s="26"/>
      <c r="AD559" s="26"/>
      <c r="AE559" s="17"/>
      <c r="AF559" s="17"/>
      <c r="AG559" s="17"/>
      <c r="AH559" s="17"/>
      <c r="AI559" s="17"/>
      <c r="AJ559" s="17"/>
      <c r="AK559" s="17"/>
      <c r="AL559" s="17"/>
      <c r="AM559" s="17"/>
      <c r="AN559" s="17"/>
      <c r="AO559" s="17"/>
      <c r="AP559" s="17"/>
      <c r="AQ559" s="17"/>
      <c r="AR559" s="17"/>
      <c r="AS559" s="17"/>
      <c r="AT559" s="17"/>
      <c r="AU559" s="17"/>
      <c r="AV559" s="17"/>
      <c r="AW559" s="17"/>
      <c r="AX559" s="17"/>
      <c r="AY559" s="17"/>
      <c r="AZ559" s="17"/>
      <c r="BA559" s="17"/>
      <c r="BB559" s="17"/>
      <c r="BC559" s="17"/>
      <c r="BD559" s="17"/>
      <c r="BE559" s="17"/>
      <c r="BF559" s="17"/>
      <c r="BG559" s="17"/>
      <c r="BH559" s="17"/>
      <c r="BI559" s="17"/>
      <c r="BJ559" s="26"/>
      <c r="BK559" s="17"/>
      <c r="BL559" s="17"/>
      <c r="BM559" s="17"/>
      <c r="BN559" s="17"/>
      <c r="BO559" s="17"/>
      <c r="BP559" s="17"/>
      <c r="BQ559" s="17"/>
      <c r="BR559" s="17"/>
      <c r="BS559" s="17"/>
      <c r="BT559" s="17"/>
      <c r="BU559" s="17"/>
      <c r="BV559" s="17"/>
      <c r="BW559" s="17"/>
      <c r="BX559" s="26"/>
      <c r="BY559" s="26"/>
      <c r="BZ559" s="26"/>
      <c r="CA559" s="26"/>
      <c r="CB559" s="26"/>
      <c r="CC559" s="17"/>
      <c r="CD559" s="17"/>
      <c r="CE559" s="17"/>
      <c r="CF559" s="17"/>
      <c r="CG559" s="17"/>
      <c r="CH559" s="17"/>
      <c r="CI559" s="17"/>
      <c r="CJ559" s="26"/>
      <c r="CK559" s="17"/>
      <c r="CL559" s="17"/>
      <c r="CM559" s="17"/>
      <c r="CN559" s="17"/>
      <c r="CO559" s="17"/>
      <c r="CP559" s="17"/>
      <c r="CQ559" s="17"/>
      <c r="CR559" s="17"/>
      <c r="CS559" s="17"/>
      <c r="CT559" s="17"/>
      <c r="CU559" s="17"/>
      <c r="CV559" s="17"/>
      <c r="CW559" s="17"/>
      <c r="CX559" s="17"/>
      <c r="CY559" s="26"/>
      <c r="CZ559" s="26"/>
      <c r="DA559" s="26"/>
      <c r="DB559" s="17"/>
      <c r="DC559" s="17"/>
      <c r="DD559" s="17"/>
      <c r="DE559" s="17"/>
      <c r="DF559" s="17"/>
      <c r="DG559" s="17"/>
      <c r="DH559" s="26"/>
      <c r="DI559" s="17"/>
      <c r="DJ559" s="17"/>
      <c r="DK559" s="17"/>
      <c r="DL559" s="17"/>
      <c r="DM559" s="17">
        <v>8.64</v>
      </c>
      <c r="DN559" s="17">
        <v>8.65</v>
      </c>
      <c r="DO559" s="17">
        <v>8.64</v>
      </c>
      <c r="DP559" s="17">
        <v>8.6300000000000008</v>
      </c>
      <c r="DQ559" s="17">
        <v>8.64</v>
      </c>
      <c r="DR559" s="17">
        <v>8.6300000000000008</v>
      </c>
      <c r="DS559" s="17">
        <v>8.64</v>
      </c>
      <c r="DT559" s="17">
        <v>8.6300000000000008</v>
      </c>
      <c r="DU559" s="17">
        <v>8.6199999999999992</v>
      </c>
      <c r="DV559" s="17">
        <v>8.6300000000000008</v>
      </c>
      <c r="DW559" s="17">
        <v>8.64</v>
      </c>
      <c r="DX559" s="17">
        <v>8.64</v>
      </c>
      <c r="DY559" s="17">
        <v>8.66</v>
      </c>
      <c r="DZ559" s="17">
        <v>8.6300000000000008</v>
      </c>
      <c r="EA559" s="17">
        <v>8.65</v>
      </c>
      <c r="EB559" s="17">
        <v>8.65</v>
      </c>
      <c r="EC559" s="17">
        <v>8.6300000000000008</v>
      </c>
      <c r="ED559" s="17">
        <v>8.6300000000000008</v>
      </c>
      <c r="EE559" s="17">
        <v>8.65</v>
      </c>
      <c r="EF559" s="17">
        <v>8.65</v>
      </c>
      <c r="EG559" s="17">
        <v>8.66</v>
      </c>
      <c r="EH559" s="17">
        <v>8.65</v>
      </c>
      <c r="EI559" s="17">
        <v>8.66</v>
      </c>
      <c r="EJ559" s="17">
        <v>8.6300000000000008</v>
      </c>
      <c r="EK559" s="17">
        <v>8.64</v>
      </c>
      <c r="EL559" s="17">
        <v>8.6199999999999992</v>
      </c>
      <c r="EM559" s="17">
        <v>8.6300000000000008</v>
      </c>
      <c r="EN559" s="17">
        <v>8.6300000000000008</v>
      </c>
      <c r="EO559" s="17">
        <v>8.61</v>
      </c>
      <c r="EP559" s="17">
        <v>8.6199999999999992</v>
      </c>
      <c r="EQ559" s="17">
        <v>8.6199999999999992</v>
      </c>
      <c r="ER559" s="17">
        <v>8.64</v>
      </c>
      <c r="ES559" s="17">
        <v>8.6199999999999992</v>
      </c>
      <c r="ET559" s="17">
        <v>8.61</v>
      </c>
      <c r="EU559" s="17">
        <v>8.59</v>
      </c>
      <c r="EV559" s="17">
        <v>8.6</v>
      </c>
      <c r="EW559" s="17">
        <v>8.59</v>
      </c>
      <c r="EX559" s="17">
        <v>8.6199999999999992</v>
      </c>
      <c r="EY559" s="17">
        <v>8.61</v>
      </c>
      <c r="EZ559" s="17">
        <v>8.59</v>
      </c>
      <c r="FA559" s="17">
        <v>8.59</v>
      </c>
      <c r="FB559" s="17">
        <v>8.61</v>
      </c>
      <c r="FC559" s="17">
        <v>8.61</v>
      </c>
      <c r="FD559" s="17">
        <v>8.61</v>
      </c>
      <c r="FE559" s="17">
        <v>8.6</v>
      </c>
      <c r="FF559" s="17">
        <v>8.6300000000000008</v>
      </c>
      <c r="FG559" s="17">
        <v>8.6</v>
      </c>
      <c r="FH559" s="17">
        <v>8.6</v>
      </c>
      <c r="FI559" s="17">
        <v>8.6</v>
      </c>
      <c r="FJ559" s="17">
        <v>8.61</v>
      </c>
      <c r="FK559" s="17">
        <v>8.61</v>
      </c>
      <c r="FL559" s="17">
        <v>8.61</v>
      </c>
      <c r="FM559" s="17">
        <v>8.6199999999999992</v>
      </c>
      <c r="FN559" s="17">
        <v>8.64</v>
      </c>
      <c r="FO559" s="17">
        <v>8.65</v>
      </c>
      <c r="FP559" s="17">
        <v>8.6199999999999992</v>
      </c>
      <c r="FQ559" s="17">
        <v>8.6300000000000008</v>
      </c>
      <c r="FR559" s="17">
        <v>8.65</v>
      </c>
      <c r="FS559" s="17">
        <v>8.58</v>
      </c>
      <c r="FT559" s="17">
        <v>8.64</v>
      </c>
      <c r="FU559" s="17">
        <v>8.6300000000000008</v>
      </c>
      <c r="FV559" s="17">
        <v>8.61</v>
      </c>
      <c r="FW559" s="17">
        <v>8.61</v>
      </c>
      <c r="FX559" s="17">
        <v>8.61</v>
      </c>
      <c r="FY559" s="17">
        <v>8.6300000000000008</v>
      </c>
      <c r="FZ559" s="17">
        <v>8.61</v>
      </c>
      <c r="GA559" s="17">
        <v>8.61</v>
      </c>
      <c r="GB559" s="17">
        <v>8.61</v>
      </c>
      <c r="GC559" s="17">
        <v>8.6199999999999992</v>
      </c>
      <c r="GD559" s="17">
        <v>8.6199999999999992</v>
      </c>
      <c r="GE559" s="17">
        <v>8.6</v>
      </c>
      <c r="GF559" s="17">
        <v>8.61</v>
      </c>
      <c r="GG559" s="17">
        <v>8.61</v>
      </c>
      <c r="GH559" s="17">
        <v>8.6</v>
      </c>
      <c r="GI559" s="17">
        <v>8.6</v>
      </c>
      <c r="GJ559" s="17">
        <v>8.6</v>
      </c>
      <c r="GK559" s="17">
        <v>8.61</v>
      </c>
      <c r="GL559" s="17">
        <v>8.59</v>
      </c>
      <c r="GM559" s="17">
        <v>8.6</v>
      </c>
      <c r="GN559" s="17">
        <v>8.6</v>
      </c>
      <c r="GO559" s="17">
        <v>8.6199999999999992</v>
      </c>
      <c r="GP559" s="17">
        <v>8.6300000000000008</v>
      </c>
      <c r="GQ559" s="17">
        <v>8.61</v>
      </c>
      <c r="GR559" s="17">
        <v>8.6</v>
      </c>
      <c r="GS559" s="17">
        <v>8.6300000000000008</v>
      </c>
      <c r="GT559" s="17">
        <v>8.61</v>
      </c>
      <c r="GU559" s="17">
        <v>8.61</v>
      </c>
      <c r="GV559" s="17">
        <v>8.6199999999999992</v>
      </c>
      <c r="GW559" s="17">
        <v>8.6300000000000008</v>
      </c>
      <c r="GX559" s="17">
        <v>8.6199999999999992</v>
      </c>
      <c r="GY559" s="17">
        <v>8.6</v>
      </c>
      <c r="GZ559" s="17">
        <v>8.6199999999999992</v>
      </c>
      <c r="HA559" s="17">
        <v>8.6</v>
      </c>
      <c r="HB559" s="17">
        <v>8.6</v>
      </c>
      <c r="HC559" s="17">
        <v>8.6</v>
      </c>
      <c r="HD559" s="17">
        <v>8.6300000000000008</v>
      </c>
      <c r="HE559" s="17">
        <v>8.65</v>
      </c>
      <c r="HF559" s="17">
        <v>8.68</v>
      </c>
      <c r="HG559" s="17">
        <v>8.68</v>
      </c>
      <c r="HH559" s="17">
        <v>8.67</v>
      </c>
      <c r="HI559" s="17">
        <v>8.64</v>
      </c>
      <c r="HJ559" s="17">
        <v>8.6300000000000008</v>
      </c>
      <c r="HK559" s="17">
        <v>8.64</v>
      </c>
      <c r="HL559" s="17">
        <v>8.6300000000000008</v>
      </c>
      <c r="HM559" s="17">
        <v>8.65</v>
      </c>
      <c r="HN559" s="17">
        <v>8.65</v>
      </c>
      <c r="HO559" s="17">
        <v>8.65</v>
      </c>
      <c r="HP559" s="17">
        <v>8.66</v>
      </c>
      <c r="HQ559" s="17">
        <v>8.68</v>
      </c>
      <c r="HR559" s="17">
        <v>8.69</v>
      </c>
      <c r="HS559" s="17">
        <v>8.67</v>
      </c>
      <c r="HT559" s="17">
        <v>8.6999999999999993</v>
      </c>
      <c r="HU559" s="17">
        <v>8.6999999999999993</v>
      </c>
      <c r="HV559" s="17">
        <v>8.7200000000000006</v>
      </c>
      <c r="HW559" s="17">
        <v>8.7100000000000009</v>
      </c>
      <c r="HX559" s="17">
        <v>8.69</v>
      </c>
      <c r="HY559" s="17">
        <v>8.6999999999999993</v>
      </c>
      <c r="HZ559" s="17">
        <v>8.7100000000000009</v>
      </c>
      <c r="IA559" s="17">
        <v>8.74</v>
      </c>
      <c r="IB559" s="17">
        <v>8.75</v>
      </c>
      <c r="IC559" s="17">
        <v>8.76</v>
      </c>
      <c r="ID559" s="17">
        <v>8.76</v>
      </c>
      <c r="IE559" s="17">
        <v>8.74</v>
      </c>
      <c r="IF559" s="17">
        <v>8.76</v>
      </c>
      <c r="IG559" s="17">
        <v>8.73</v>
      </c>
      <c r="IH559" s="17">
        <v>8.7100000000000009</v>
      </c>
      <c r="II559" s="17">
        <v>8.73</v>
      </c>
      <c r="IJ559" s="17">
        <v>8.7100000000000009</v>
      </c>
      <c r="IK559" s="17">
        <v>8.7200000000000006</v>
      </c>
      <c r="IL559" s="17">
        <v>8.7100000000000009</v>
      </c>
      <c r="IM559" s="17">
        <v>8.7200000000000006</v>
      </c>
      <c r="IN559" s="17">
        <v>8.7100000000000009</v>
      </c>
      <c r="IO559" s="17">
        <v>8.73</v>
      </c>
      <c r="IP559" s="17">
        <v>8.73</v>
      </c>
      <c r="IQ559" s="17">
        <v>8.7200000000000006</v>
      </c>
      <c r="IR559" s="17">
        <v>8.7100000000000009</v>
      </c>
      <c r="IS559" s="17">
        <v>8.7100000000000009</v>
      </c>
      <c r="IT559" s="17">
        <v>8.7100000000000009</v>
      </c>
      <c r="IU559" s="17">
        <v>8.7200000000000006</v>
      </c>
      <c r="IV559" s="17">
        <v>8.7200000000000006</v>
      </c>
      <c r="IW559" s="17">
        <v>8.7200000000000006</v>
      </c>
      <c r="IX559" s="17">
        <v>8.7200000000000006</v>
      </c>
      <c r="IY559" s="17">
        <v>8.7200000000000006</v>
      </c>
    </row>
    <row r="560" spans="1:259" x14ac:dyDescent="0.15">
      <c r="A560" s="17" t="s">
        <v>3026</v>
      </c>
      <c r="B560" s="17" t="s">
        <v>3027</v>
      </c>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c r="AA560" s="26"/>
      <c r="AB560" s="17"/>
      <c r="AC560" s="26"/>
      <c r="AD560" s="26"/>
      <c r="AE560" s="17"/>
      <c r="AF560" s="17"/>
      <c r="AG560" s="17"/>
      <c r="AH560" s="17"/>
      <c r="AI560" s="17"/>
      <c r="AJ560" s="17"/>
      <c r="AK560" s="17"/>
      <c r="AL560" s="17"/>
      <c r="AM560" s="17"/>
      <c r="AN560" s="17"/>
      <c r="AO560" s="17"/>
      <c r="AP560" s="17"/>
      <c r="AQ560" s="17"/>
      <c r="AR560" s="17"/>
      <c r="AS560" s="17"/>
      <c r="AT560" s="17"/>
      <c r="AU560" s="17"/>
      <c r="AV560" s="17"/>
      <c r="AW560" s="17"/>
      <c r="AX560" s="17"/>
      <c r="AY560" s="17"/>
      <c r="AZ560" s="17"/>
      <c r="BA560" s="17"/>
      <c r="BB560" s="17"/>
      <c r="BC560" s="17"/>
      <c r="BD560" s="17"/>
      <c r="BE560" s="17"/>
      <c r="BF560" s="17"/>
      <c r="BG560" s="17"/>
      <c r="BH560" s="17"/>
      <c r="BI560" s="17"/>
      <c r="BJ560" s="26"/>
      <c r="BK560" s="17"/>
      <c r="BL560" s="17"/>
      <c r="BM560" s="17"/>
      <c r="BN560" s="17"/>
      <c r="BO560" s="17"/>
      <c r="BP560" s="17"/>
      <c r="BQ560" s="17"/>
      <c r="BR560" s="17"/>
      <c r="BS560" s="17"/>
      <c r="BT560" s="17"/>
      <c r="BU560" s="17"/>
      <c r="BV560" s="17"/>
      <c r="BW560" s="17"/>
      <c r="BX560" s="26"/>
      <c r="BY560" s="26"/>
      <c r="BZ560" s="26"/>
      <c r="CA560" s="26"/>
      <c r="CB560" s="26"/>
      <c r="CC560" s="17"/>
      <c r="CD560" s="17"/>
      <c r="CE560" s="17"/>
      <c r="CF560" s="17"/>
      <c r="CG560" s="17"/>
      <c r="CH560" s="17"/>
      <c r="CI560" s="17"/>
      <c r="CJ560" s="26"/>
      <c r="CK560" s="17"/>
      <c r="CL560" s="17"/>
      <c r="CM560" s="17"/>
      <c r="CN560" s="17"/>
      <c r="CO560" s="17"/>
      <c r="CP560" s="17"/>
      <c r="CQ560" s="17"/>
      <c r="CR560" s="17"/>
      <c r="CS560" s="17"/>
      <c r="CT560" s="17"/>
      <c r="CU560" s="17"/>
      <c r="CV560" s="17"/>
      <c r="CW560" s="17"/>
      <c r="CX560" s="17"/>
      <c r="CY560" s="26"/>
      <c r="CZ560" s="26"/>
      <c r="DA560" s="26"/>
      <c r="DB560" s="17"/>
      <c r="DC560" s="17"/>
      <c r="DD560" s="17"/>
      <c r="DE560" s="17"/>
      <c r="DF560" s="17"/>
      <c r="DG560" s="17"/>
      <c r="DH560" s="26"/>
      <c r="DI560" s="17"/>
      <c r="DJ560" s="17"/>
      <c r="DK560" s="17"/>
      <c r="DL560" s="17"/>
      <c r="DM560" s="17">
        <v>3.72</v>
      </c>
      <c r="DN560" s="17">
        <v>3.71</v>
      </c>
      <c r="DO560" s="17">
        <v>3.72</v>
      </c>
      <c r="DP560" s="17">
        <v>3.71</v>
      </c>
      <c r="DQ560" s="17">
        <v>3.72</v>
      </c>
      <c r="DR560" s="17">
        <v>3.72</v>
      </c>
      <c r="DS560" s="17">
        <v>3.72</v>
      </c>
      <c r="DT560" s="17">
        <v>3.71</v>
      </c>
      <c r="DU560" s="17">
        <v>3.71</v>
      </c>
      <c r="DV560" s="17">
        <v>3.71</v>
      </c>
      <c r="DW560" s="17">
        <v>3.71</v>
      </c>
      <c r="DX560" s="17">
        <v>3.71</v>
      </c>
      <c r="DY560" s="17">
        <v>3.71</v>
      </c>
      <c r="DZ560" s="17">
        <v>3.72</v>
      </c>
      <c r="EA560" s="17">
        <v>3.71</v>
      </c>
      <c r="EB560" s="17">
        <v>3.71</v>
      </c>
      <c r="EC560" s="17">
        <v>3.72</v>
      </c>
      <c r="ED560" s="17">
        <v>3.71</v>
      </c>
      <c r="EE560" s="17">
        <v>3.71</v>
      </c>
      <c r="EF560" s="17">
        <v>3.71</v>
      </c>
      <c r="EG560" s="17">
        <v>3.7</v>
      </c>
      <c r="EH560" s="17">
        <v>3.7</v>
      </c>
      <c r="EI560" s="17">
        <v>3.7</v>
      </c>
      <c r="EJ560" s="17">
        <v>3.71</v>
      </c>
      <c r="EK560" s="17">
        <v>3.7</v>
      </c>
      <c r="EL560" s="17">
        <v>3.71</v>
      </c>
      <c r="EM560" s="17">
        <v>3.71</v>
      </c>
      <c r="EN560" s="17">
        <v>3.71</v>
      </c>
      <c r="EO560" s="17">
        <v>3.72</v>
      </c>
      <c r="EP560" s="17">
        <v>3.72</v>
      </c>
      <c r="EQ560" s="17">
        <v>3.71</v>
      </c>
      <c r="ER560" s="17">
        <v>3.72</v>
      </c>
      <c r="ES560" s="17">
        <v>3.72</v>
      </c>
      <c r="ET560" s="17">
        <v>3.72</v>
      </c>
      <c r="EU560" s="17">
        <v>3.72</v>
      </c>
      <c r="EV560" s="17">
        <v>3.71</v>
      </c>
      <c r="EW560" s="17">
        <v>3.72</v>
      </c>
      <c r="EX560" s="17">
        <v>3.72</v>
      </c>
      <c r="EY560" s="17">
        <v>3.71</v>
      </c>
      <c r="EZ560" s="17">
        <v>3.71</v>
      </c>
      <c r="FA560" s="17">
        <v>3.71</v>
      </c>
      <c r="FB560" s="17">
        <v>3.71</v>
      </c>
      <c r="FC560" s="17">
        <v>3.72</v>
      </c>
      <c r="FD560" s="17">
        <v>3.71</v>
      </c>
      <c r="FE560" s="17">
        <v>3.72</v>
      </c>
      <c r="FF560" s="17">
        <v>3.71</v>
      </c>
      <c r="FG560" s="17">
        <v>3.71</v>
      </c>
      <c r="FH560" s="17">
        <v>3.72</v>
      </c>
      <c r="FI560" s="17">
        <v>3.72</v>
      </c>
      <c r="FJ560" s="17">
        <v>3.71</v>
      </c>
      <c r="FK560" s="17">
        <v>3.71</v>
      </c>
      <c r="FL560" s="17">
        <v>3.71</v>
      </c>
      <c r="FM560" s="17">
        <v>3.71</v>
      </c>
      <c r="FN560" s="17">
        <v>3.72</v>
      </c>
      <c r="FO560" s="17">
        <v>3.71</v>
      </c>
      <c r="FP560" s="17">
        <v>3.71</v>
      </c>
      <c r="FQ560" s="17">
        <v>3.72</v>
      </c>
      <c r="FR560" s="17">
        <v>3.71</v>
      </c>
      <c r="FS560" s="17">
        <v>3.72</v>
      </c>
      <c r="FT560" s="17">
        <v>3.71</v>
      </c>
      <c r="FU560" s="17">
        <v>3.71</v>
      </c>
      <c r="FV560" s="17">
        <v>3.71</v>
      </c>
      <c r="FW560" s="17">
        <v>3.71</v>
      </c>
      <c r="FX560" s="17">
        <v>3.72</v>
      </c>
      <c r="FY560" s="17">
        <v>3.71</v>
      </c>
      <c r="FZ560" s="17">
        <v>3.71</v>
      </c>
      <c r="GA560" s="17">
        <v>3.71</v>
      </c>
      <c r="GB560" s="17">
        <v>3.71</v>
      </c>
      <c r="GC560" s="17">
        <v>3.71</v>
      </c>
      <c r="GD560" s="17">
        <v>3.71</v>
      </c>
      <c r="GE560" s="17">
        <v>3.71</v>
      </c>
      <c r="GF560" s="17">
        <v>3.71</v>
      </c>
      <c r="GG560" s="17">
        <v>3.71</v>
      </c>
      <c r="GH560" s="17">
        <v>3.72</v>
      </c>
      <c r="GI560" s="17">
        <v>3.71</v>
      </c>
      <c r="GJ560" s="17">
        <v>3.71</v>
      </c>
      <c r="GK560" s="17">
        <v>3.71</v>
      </c>
      <c r="GL560" s="17">
        <v>3.7</v>
      </c>
      <c r="GM560" s="17">
        <v>3.71</v>
      </c>
      <c r="GN560" s="17">
        <v>3.7</v>
      </c>
      <c r="GO560" s="17">
        <v>3.71</v>
      </c>
      <c r="GP560" s="17">
        <v>3.7</v>
      </c>
      <c r="GQ560" s="17">
        <v>3.7</v>
      </c>
      <c r="GR560" s="17">
        <v>3.7</v>
      </c>
      <c r="GS560" s="17">
        <v>3.71</v>
      </c>
      <c r="GT560" s="17">
        <v>3.71</v>
      </c>
      <c r="GU560" s="17">
        <v>3.71</v>
      </c>
      <c r="GV560" s="17">
        <v>3.7</v>
      </c>
      <c r="GW560" s="17">
        <v>3.71</v>
      </c>
      <c r="GX560" s="17">
        <v>3.7</v>
      </c>
      <c r="GY560" s="17">
        <v>3.71</v>
      </c>
      <c r="GZ560" s="17">
        <v>3.71</v>
      </c>
      <c r="HA560" s="17">
        <v>3.7</v>
      </c>
      <c r="HB560" s="17">
        <v>3.71</v>
      </c>
      <c r="HC560" s="17">
        <v>3.71</v>
      </c>
      <c r="HD560" s="17">
        <v>3.7</v>
      </c>
      <c r="HE560" s="17">
        <v>3.71</v>
      </c>
      <c r="HF560" s="17">
        <v>3.7</v>
      </c>
      <c r="HG560" s="17">
        <v>3.7</v>
      </c>
      <c r="HH560" s="17">
        <v>3.69</v>
      </c>
      <c r="HI560" s="17">
        <v>3.69</v>
      </c>
      <c r="HJ560" s="17">
        <v>3.69</v>
      </c>
      <c r="HK560" s="17">
        <v>3.69</v>
      </c>
      <c r="HL560" s="17">
        <v>3.69</v>
      </c>
      <c r="HM560" s="17">
        <v>3.69</v>
      </c>
      <c r="HN560" s="17">
        <v>3.68</v>
      </c>
      <c r="HO560" s="17">
        <v>3.69</v>
      </c>
      <c r="HP560" s="17">
        <v>3.69</v>
      </c>
      <c r="HQ560" s="17">
        <v>3.68</v>
      </c>
      <c r="HR560" s="17">
        <v>3.68</v>
      </c>
      <c r="HS560" s="17">
        <v>3.69</v>
      </c>
      <c r="HT560" s="17">
        <v>3.68</v>
      </c>
      <c r="HU560" s="17">
        <v>3.69</v>
      </c>
      <c r="HV560" s="17">
        <v>3.68</v>
      </c>
      <c r="HW560" s="17">
        <v>3.68</v>
      </c>
      <c r="HX560" s="17">
        <v>3.69</v>
      </c>
      <c r="HY560" s="17">
        <v>3.68</v>
      </c>
      <c r="HZ560" s="17">
        <v>3.68</v>
      </c>
      <c r="IA560" s="17">
        <v>3.68</v>
      </c>
      <c r="IB560" s="17">
        <v>3.68</v>
      </c>
      <c r="IC560" s="17">
        <v>3.69</v>
      </c>
      <c r="ID560" s="17">
        <v>3.68</v>
      </c>
      <c r="IE560" s="17">
        <v>3.68</v>
      </c>
      <c r="IF560" s="17">
        <v>3.7</v>
      </c>
      <c r="IG560" s="17">
        <v>3.68</v>
      </c>
      <c r="IH560" s="17">
        <v>3.68</v>
      </c>
      <c r="II560" s="17">
        <v>3.68</v>
      </c>
      <c r="IJ560" s="17">
        <v>3.68</v>
      </c>
      <c r="IK560" s="17">
        <v>3.67</v>
      </c>
      <c r="IL560" s="17">
        <v>3.68</v>
      </c>
      <c r="IM560" s="17">
        <v>3.68</v>
      </c>
      <c r="IN560" s="17">
        <v>3.68</v>
      </c>
      <c r="IO560" s="17">
        <v>3.67</v>
      </c>
      <c r="IP560" s="17">
        <v>3.67</v>
      </c>
      <c r="IQ560" s="17">
        <v>3.67</v>
      </c>
      <c r="IR560" s="17">
        <v>3.67</v>
      </c>
      <c r="IS560" s="17">
        <v>3.67</v>
      </c>
      <c r="IT560" s="17">
        <v>3.67</v>
      </c>
      <c r="IU560" s="17">
        <v>3.67</v>
      </c>
      <c r="IV560" s="17">
        <v>3.67</v>
      </c>
      <c r="IW560" s="17">
        <v>3.67</v>
      </c>
      <c r="IX560" s="17">
        <v>3.67</v>
      </c>
      <c r="IY560" s="17">
        <v>3.67</v>
      </c>
    </row>
    <row r="561" spans="1:259" x14ac:dyDescent="0.15">
      <c r="A561" s="17" t="s">
        <v>758</v>
      </c>
      <c r="B561" s="17" t="s">
        <v>759</v>
      </c>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c r="AA561" s="26"/>
      <c r="AB561" s="17"/>
      <c r="AC561" s="26"/>
      <c r="AD561" s="26"/>
      <c r="AE561" s="17"/>
      <c r="AF561" s="17"/>
      <c r="AG561" s="17"/>
      <c r="AH561" s="17"/>
      <c r="AI561" s="17"/>
      <c r="AJ561" s="17"/>
      <c r="AK561" s="17"/>
      <c r="AL561" s="17"/>
      <c r="AM561" s="17"/>
      <c r="AN561" s="17"/>
      <c r="AO561" s="17"/>
      <c r="AP561" s="17"/>
      <c r="AQ561" s="17"/>
      <c r="AR561" s="17"/>
      <c r="AS561" s="17"/>
      <c r="AT561" s="17"/>
      <c r="AU561" s="17"/>
      <c r="AV561" s="17"/>
      <c r="AW561" s="17"/>
      <c r="AX561" s="17"/>
      <c r="AY561" s="17"/>
      <c r="AZ561" s="17"/>
      <c r="BA561" s="17"/>
      <c r="BB561" s="17"/>
      <c r="BC561" s="17"/>
      <c r="BD561" s="17"/>
      <c r="BE561" s="17"/>
      <c r="BF561" s="17"/>
      <c r="BG561" s="17"/>
      <c r="BH561" s="17"/>
      <c r="BI561" s="17"/>
      <c r="BJ561" s="26"/>
      <c r="BK561" s="17"/>
      <c r="BL561" s="17"/>
      <c r="BM561" s="17"/>
      <c r="BN561" s="17"/>
      <c r="BO561" s="17"/>
      <c r="BP561" s="17"/>
      <c r="BQ561" s="17"/>
      <c r="BR561" s="17"/>
      <c r="BS561" s="17"/>
      <c r="BT561" s="17"/>
      <c r="BU561" s="17"/>
      <c r="BV561" s="17"/>
      <c r="BW561" s="17"/>
      <c r="BX561" s="26"/>
      <c r="BY561" s="26"/>
      <c r="BZ561" s="26"/>
      <c r="CA561" s="26"/>
      <c r="CB561" s="26"/>
      <c r="CC561" s="17"/>
      <c r="CD561" s="17"/>
      <c r="CE561" s="17"/>
      <c r="CF561" s="17"/>
      <c r="CG561" s="17"/>
      <c r="CH561" s="17"/>
      <c r="CI561" s="17"/>
      <c r="CJ561" s="26"/>
      <c r="CK561" s="17"/>
      <c r="CL561" s="17"/>
      <c r="CM561" s="17"/>
      <c r="CN561" s="17"/>
      <c r="CO561" s="17"/>
      <c r="CP561" s="17"/>
      <c r="CQ561" s="17"/>
      <c r="CR561" s="17"/>
      <c r="CS561" s="17"/>
      <c r="CT561" s="17"/>
      <c r="CU561" s="17"/>
      <c r="CV561" s="17"/>
      <c r="CW561" s="17"/>
      <c r="CX561" s="17"/>
      <c r="CY561" s="26"/>
      <c r="CZ561" s="26"/>
      <c r="DA561" s="26"/>
      <c r="DB561" s="17"/>
      <c r="DC561" s="17"/>
      <c r="DD561" s="17"/>
      <c r="DE561" s="17"/>
      <c r="DF561" s="17"/>
      <c r="DG561" s="17"/>
      <c r="DH561" s="26"/>
      <c r="DI561" s="17"/>
      <c r="DJ561" s="17"/>
      <c r="DK561" s="17"/>
      <c r="DL561" s="17"/>
      <c r="DM561" s="17">
        <v>9.0399999999999991</v>
      </c>
      <c r="DN561" s="17">
        <v>9.0500000000000007</v>
      </c>
      <c r="DO561" s="17">
        <v>9.06</v>
      </c>
      <c r="DP561" s="17">
        <v>9.06</v>
      </c>
      <c r="DQ561" s="17">
        <v>9.0500000000000007</v>
      </c>
      <c r="DR561" s="17">
        <v>9.06</v>
      </c>
      <c r="DS561" s="17">
        <v>9.0500000000000007</v>
      </c>
      <c r="DT561" s="17">
        <v>9.06</v>
      </c>
      <c r="DU561" s="17">
        <v>9.06</v>
      </c>
      <c r="DV561" s="17">
        <v>9.0500000000000007</v>
      </c>
      <c r="DW561" s="17">
        <v>9.0500000000000007</v>
      </c>
      <c r="DX561" s="17">
        <v>9.0500000000000007</v>
      </c>
      <c r="DY561" s="17">
        <v>9.07</v>
      </c>
      <c r="DZ561" s="17">
        <v>9.0399999999999991</v>
      </c>
      <c r="EA561" s="17">
        <v>9.0500000000000007</v>
      </c>
      <c r="EB561" s="17">
        <v>9.0399999999999991</v>
      </c>
      <c r="EC561" s="17">
        <v>9.0399999999999991</v>
      </c>
      <c r="ED561" s="17">
        <v>9.0299999999999994</v>
      </c>
      <c r="EE561" s="17">
        <v>9.0299999999999994</v>
      </c>
      <c r="EF561" s="17">
        <v>9.0299999999999994</v>
      </c>
      <c r="EG561" s="17">
        <v>9.0399999999999991</v>
      </c>
      <c r="EH561" s="17">
        <v>9.0399999999999991</v>
      </c>
      <c r="EI561" s="17">
        <v>9.0299999999999994</v>
      </c>
      <c r="EJ561" s="17">
        <v>9.0299999999999994</v>
      </c>
      <c r="EK561" s="17">
        <v>9.0399999999999991</v>
      </c>
      <c r="EL561" s="17">
        <v>9.0399999999999991</v>
      </c>
      <c r="EM561" s="17">
        <v>9.0299999999999994</v>
      </c>
      <c r="EN561" s="17">
        <v>9.0399999999999991</v>
      </c>
      <c r="EO561" s="17">
        <v>9.0500000000000007</v>
      </c>
      <c r="EP561" s="17">
        <v>9.0399999999999991</v>
      </c>
      <c r="EQ561" s="17">
        <v>9.0399999999999991</v>
      </c>
      <c r="ER561" s="17">
        <v>9.0399999999999991</v>
      </c>
      <c r="ES561" s="17">
        <v>9.0500000000000007</v>
      </c>
      <c r="ET561" s="17">
        <v>9.0500000000000007</v>
      </c>
      <c r="EU561" s="17">
        <v>9.0500000000000007</v>
      </c>
      <c r="EV561" s="17">
        <v>9.0399999999999991</v>
      </c>
      <c r="EW561" s="17">
        <v>9.0399999999999991</v>
      </c>
      <c r="EX561" s="17">
        <v>9.0399999999999991</v>
      </c>
      <c r="EY561" s="17">
        <v>9.0399999999999991</v>
      </c>
      <c r="EZ561" s="17">
        <v>9.0399999999999991</v>
      </c>
      <c r="FA561" s="17">
        <v>9.0299999999999994</v>
      </c>
      <c r="FB561" s="17">
        <v>9.0299999999999994</v>
      </c>
      <c r="FC561" s="17">
        <v>9.02</v>
      </c>
      <c r="FD561" s="17">
        <v>9.0299999999999994</v>
      </c>
      <c r="FE561" s="17">
        <v>9.02</v>
      </c>
      <c r="FF561" s="17">
        <v>9.02</v>
      </c>
      <c r="FG561" s="17">
        <v>9.01</v>
      </c>
      <c r="FH561" s="17">
        <v>9.01</v>
      </c>
      <c r="FI561" s="17">
        <v>9.01</v>
      </c>
      <c r="FJ561" s="17">
        <v>9</v>
      </c>
      <c r="FK561" s="17">
        <v>9.01</v>
      </c>
      <c r="FL561" s="17">
        <v>9.02</v>
      </c>
      <c r="FM561" s="17">
        <v>9.01</v>
      </c>
      <c r="FN561" s="17">
        <v>8.91</v>
      </c>
      <c r="FO561" s="17">
        <v>8.9600000000000009</v>
      </c>
      <c r="FP561" s="17">
        <v>9</v>
      </c>
      <c r="FQ561" s="17">
        <v>9</v>
      </c>
      <c r="FR561" s="17">
        <v>9</v>
      </c>
      <c r="FS561" s="17">
        <v>9.01</v>
      </c>
      <c r="FT561" s="17">
        <v>9</v>
      </c>
      <c r="FU561" s="17">
        <v>9.01</v>
      </c>
      <c r="FV561" s="17">
        <v>9.01</v>
      </c>
      <c r="FW561" s="17">
        <v>9.01</v>
      </c>
      <c r="FX561" s="17">
        <v>9</v>
      </c>
      <c r="FY561" s="17">
        <v>9</v>
      </c>
      <c r="FZ561" s="17">
        <v>9.02</v>
      </c>
      <c r="GA561" s="17">
        <v>9</v>
      </c>
      <c r="GB561" s="17">
        <v>9.02</v>
      </c>
      <c r="GC561" s="17">
        <v>9.02</v>
      </c>
      <c r="GD561" s="17">
        <v>9.02</v>
      </c>
      <c r="GE561" s="17">
        <v>9.0399999999999991</v>
      </c>
      <c r="GF561" s="17">
        <v>9.0399999999999991</v>
      </c>
      <c r="GG561" s="17">
        <v>9.06</v>
      </c>
      <c r="GH561" s="17">
        <v>9.0500000000000007</v>
      </c>
      <c r="GI561" s="17">
        <v>9.0500000000000007</v>
      </c>
      <c r="GJ561" s="17">
        <v>9.06</v>
      </c>
      <c r="GK561" s="17">
        <v>9.0399999999999991</v>
      </c>
      <c r="GL561" s="17">
        <v>9.0500000000000007</v>
      </c>
      <c r="GM561" s="17">
        <v>9.0500000000000007</v>
      </c>
      <c r="GN561" s="17">
        <v>9.0500000000000007</v>
      </c>
      <c r="GO561" s="17">
        <v>9.0500000000000007</v>
      </c>
      <c r="GP561" s="17">
        <v>9.0500000000000007</v>
      </c>
      <c r="GQ561" s="17">
        <v>9.06</v>
      </c>
      <c r="GR561" s="17">
        <v>9.0500000000000007</v>
      </c>
      <c r="GS561" s="17">
        <v>9.0500000000000007</v>
      </c>
      <c r="GT561" s="17">
        <v>9.06</v>
      </c>
      <c r="GU561" s="17">
        <v>9.07</v>
      </c>
      <c r="GV561" s="17">
        <v>9.06</v>
      </c>
      <c r="GW561" s="17">
        <v>9.08</v>
      </c>
      <c r="GX561" s="17">
        <v>9.09</v>
      </c>
      <c r="GY561" s="17">
        <v>9.07</v>
      </c>
      <c r="GZ561" s="17">
        <v>9.08</v>
      </c>
      <c r="HA561" s="17">
        <v>9.08</v>
      </c>
      <c r="HB561" s="17">
        <v>9.07</v>
      </c>
      <c r="HC561" s="17">
        <v>9.08</v>
      </c>
      <c r="HD561" s="17">
        <v>9.09</v>
      </c>
      <c r="HE561" s="17">
        <v>9.09</v>
      </c>
      <c r="HF561" s="17">
        <v>9.08</v>
      </c>
      <c r="HG561" s="17">
        <v>9.07</v>
      </c>
      <c r="HH561" s="17">
        <v>9.07</v>
      </c>
      <c r="HI561" s="17">
        <v>9.06</v>
      </c>
      <c r="HJ561" s="17">
        <v>9.06</v>
      </c>
      <c r="HK561" s="17">
        <v>9.06</v>
      </c>
      <c r="HL561" s="17">
        <v>9.08</v>
      </c>
      <c r="HM561" s="17">
        <v>9.06</v>
      </c>
      <c r="HN561" s="17">
        <v>9.07</v>
      </c>
      <c r="HO561" s="17">
        <v>9.07</v>
      </c>
      <c r="HP561" s="17">
        <v>9.07</v>
      </c>
      <c r="HQ561" s="17">
        <v>9.08</v>
      </c>
      <c r="HR561" s="17">
        <v>9.08</v>
      </c>
      <c r="HS561" s="17">
        <v>9.06</v>
      </c>
      <c r="HT561" s="17">
        <v>9.0500000000000007</v>
      </c>
      <c r="HU561" s="17">
        <v>9.07</v>
      </c>
      <c r="HV561" s="17">
        <v>9.08</v>
      </c>
      <c r="HW561" s="17">
        <v>9.09</v>
      </c>
      <c r="HX561" s="17">
        <v>9.08</v>
      </c>
      <c r="HY561" s="17">
        <v>9.09</v>
      </c>
      <c r="HZ561" s="17">
        <v>9.09</v>
      </c>
      <c r="IA561" s="17">
        <v>9.1</v>
      </c>
      <c r="IB561" s="17">
        <v>9.08</v>
      </c>
      <c r="IC561" s="17">
        <v>9.09</v>
      </c>
      <c r="ID561" s="17">
        <v>9.09</v>
      </c>
      <c r="IE561" s="17">
        <v>9.1</v>
      </c>
      <c r="IF561" s="17">
        <v>9.1</v>
      </c>
      <c r="IG561" s="17">
        <v>9.09</v>
      </c>
      <c r="IH561" s="17">
        <v>9.1</v>
      </c>
      <c r="II561" s="17">
        <v>9.08</v>
      </c>
      <c r="IJ561" s="17">
        <v>9.09</v>
      </c>
      <c r="IK561" s="17">
        <v>9.08</v>
      </c>
      <c r="IL561" s="17">
        <v>9.09</v>
      </c>
      <c r="IM561" s="17">
        <v>9.08</v>
      </c>
      <c r="IN561" s="17">
        <v>9.09</v>
      </c>
      <c r="IO561" s="17">
        <v>9.09</v>
      </c>
      <c r="IP561" s="17">
        <v>9.09</v>
      </c>
      <c r="IQ561" s="17">
        <v>9.08</v>
      </c>
      <c r="IR561" s="17">
        <v>9.07</v>
      </c>
      <c r="IS561" s="17">
        <v>9.07</v>
      </c>
      <c r="IT561" s="17">
        <v>9.07</v>
      </c>
      <c r="IU561" s="17">
        <v>9.08</v>
      </c>
      <c r="IV561" s="17">
        <v>9.08</v>
      </c>
      <c r="IW561" s="17">
        <v>9.08</v>
      </c>
      <c r="IX561" s="17">
        <v>9.08</v>
      </c>
      <c r="IY561" s="17">
        <v>9.08</v>
      </c>
    </row>
    <row r="562" spans="1:259" x14ac:dyDescent="0.15">
      <c r="A562" s="17" t="s">
        <v>746</v>
      </c>
      <c r="B562" s="17" t="s">
        <v>747</v>
      </c>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c r="AA562" s="26"/>
      <c r="AB562" s="17"/>
      <c r="AC562" s="26"/>
      <c r="AD562" s="26"/>
      <c r="AE562" s="17"/>
      <c r="AF562" s="17"/>
      <c r="AG562" s="17"/>
      <c r="AH562" s="17"/>
      <c r="AI562" s="17"/>
      <c r="AJ562" s="17"/>
      <c r="AK562" s="17"/>
      <c r="AL562" s="17"/>
      <c r="AM562" s="17"/>
      <c r="AN562" s="17"/>
      <c r="AO562" s="17"/>
      <c r="AP562" s="17"/>
      <c r="AQ562" s="17"/>
      <c r="AR562" s="17"/>
      <c r="AS562" s="17"/>
      <c r="AT562" s="17"/>
      <c r="AU562" s="17"/>
      <c r="AV562" s="17"/>
      <c r="AW562" s="17"/>
      <c r="AX562" s="17"/>
      <c r="AY562" s="17"/>
      <c r="AZ562" s="17"/>
      <c r="BA562" s="17"/>
      <c r="BB562" s="17"/>
      <c r="BC562" s="17"/>
      <c r="BD562" s="17"/>
      <c r="BE562" s="17"/>
      <c r="BF562" s="17"/>
      <c r="BG562" s="17"/>
      <c r="BH562" s="17"/>
      <c r="BI562" s="17"/>
      <c r="BJ562" s="26"/>
      <c r="BK562" s="17"/>
      <c r="BL562" s="17"/>
      <c r="BM562" s="17"/>
      <c r="BN562" s="17"/>
      <c r="BO562" s="17"/>
      <c r="BP562" s="17"/>
      <c r="BQ562" s="17"/>
      <c r="BR562" s="17"/>
      <c r="BS562" s="17"/>
      <c r="BT562" s="17"/>
      <c r="BU562" s="17"/>
      <c r="BV562" s="17"/>
      <c r="BW562" s="17"/>
      <c r="BX562" s="26"/>
      <c r="BY562" s="26"/>
      <c r="BZ562" s="26"/>
      <c r="CA562" s="26"/>
      <c r="CB562" s="26"/>
      <c r="CC562" s="17"/>
      <c r="CD562" s="17"/>
      <c r="CE562" s="17"/>
      <c r="CF562" s="17"/>
      <c r="CG562" s="17"/>
      <c r="CH562" s="17"/>
      <c r="CI562" s="17"/>
      <c r="CJ562" s="26"/>
      <c r="CK562" s="17"/>
      <c r="CL562" s="17"/>
      <c r="CM562" s="17"/>
      <c r="CN562" s="17"/>
      <c r="CO562" s="17"/>
      <c r="CP562" s="17"/>
      <c r="CQ562" s="17"/>
      <c r="CR562" s="17"/>
      <c r="CS562" s="17"/>
      <c r="CT562" s="17"/>
      <c r="CU562" s="17"/>
      <c r="CV562" s="17"/>
      <c r="CW562" s="17"/>
      <c r="CX562" s="17"/>
      <c r="CY562" s="26"/>
      <c r="CZ562" s="26"/>
      <c r="DA562" s="26"/>
      <c r="DB562" s="17"/>
      <c r="DC562" s="17"/>
      <c r="DD562" s="17"/>
      <c r="DE562" s="17"/>
      <c r="DF562" s="17"/>
      <c r="DG562" s="17"/>
      <c r="DH562" s="26"/>
      <c r="DI562" s="17"/>
      <c r="DJ562" s="17"/>
      <c r="DK562" s="17"/>
      <c r="DL562" s="17"/>
      <c r="DM562" s="17">
        <v>13.81</v>
      </c>
      <c r="DN562" s="17">
        <v>13.82</v>
      </c>
      <c r="DO562" s="17">
        <v>13.82</v>
      </c>
      <c r="DP562" s="17">
        <v>13.84</v>
      </c>
      <c r="DQ562" s="17">
        <v>13.82</v>
      </c>
      <c r="DR562" s="17">
        <v>13.83</v>
      </c>
      <c r="DS562" s="17">
        <v>13.81</v>
      </c>
      <c r="DT562" s="17">
        <v>13.81</v>
      </c>
      <c r="DU562" s="17">
        <v>13.81</v>
      </c>
      <c r="DV562" s="17">
        <v>13.83</v>
      </c>
      <c r="DW562" s="17">
        <v>13.83</v>
      </c>
      <c r="DX562" s="17">
        <v>13.81</v>
      </c>
      <c r="DY562" s="17">
        <v>13.82</v>
      </c>
      <c r="DZ562" s="17">
        <v>13.81</v>
      </c>
      <c r="EA562" s="17">
        <v>13.81</v>
      </c>
      <c r="EB562" s="17">
        <v>13.8</v>
      </c>
      <c r="EC562" s="17">
        <v>13.8</v>
      </c>
      <c r="ED562" s="17">
        <v>13.81</v>
      </c>
      <c r="EE562" s="17">
        <v>13.8</v>
      </c>
      <c r="EF562" s="17">
        <v>13.79</v>
      </c>
      <c r="EG562" s="17">
        <v>13.79</v>
      </c>
      <c r="EH562" s="17">
        <v>13.79</v>
      </c>
      <c r="EI562" s="17">
        <v>13.79</v>
      </c>
      <c r="EJ562" s="17">
        <v>13.79</v>
      </c>
      <c r="EK562" s="17">
        <v>13.79</v>
      </c>
      <c r="EL562" s="17">
        <v>13.79</v>
      </c>
      <c r="EM562" s="17">
        <v>13.78</v>
      </c>
      <c r="EN562" s="17">
        <v>13.81</v>
      </c>
      <c r="EO562" s="17">
        <v>13.78</v>
      </c>
      <c r="EP562" s="17">
        <v>13.79</v>
      </c>
      <c r="EQ562" s="17">
        <v>13.78</v>
      </c>
      <c r="ER562" s="17">
        <v>13.78</v>
      </c>
      <c r="ES562" s="17">
        <v>13.78</v>
      </c>
      <c r="ET562" s="17">
        <v>13.8</v>
      </c>
      <c r="EU562" s="17">
        <v>13.79</v>
      </c>
      <c r="EV562" s="17">
        <v>13.79</v>
      </c>
      <c r="EW562" s="17">
        <v>13.8</v>
      </c>
      <c r="EX562" s="17">
        <v>13.78</v>
      </c>
      <c r="EY562" s="17">
        <v>13.78</v>
      </c>
      <c r="EZ562" s="17">
        <v>13.78</v>
      </c>
      <c r="FA562" s="17">
        <v>13.77</v>
      </c>
      <c r="FB562" s="17">
        <v>13.76</v>
      </c>
      <c r="FC562" s="17">
        <v>13.76</v>
      </c>
      <c r="FD562" s="17">
        <v>13.76</v>
      </c>
      <c r="FE562" s="17">
        <v>13.79</v>
      </c>
      <c r="FF562" s="17">
        <v>13.76</v>
      </c>
      <c r="FG562" s="17">
        <v>13.77</v>
      </c>
      <c r="FH562" s="17">
        <v>13.8</v>
      </c>
      <c r="FI562" s="17">
        <v>13.78</v>
      </c>
      <c r="FJ562" s="17">
        <v>13.78</v>
      </c>
      <c r="FK562" s="17">
        <v>13.77</v>
      </c>
      <c r="FL562" s="17">
        <v>13.76</v>
      </c>
      <c r="FM562" s="17">
        <v>13.77</v>
      </c>
      <c r="FN562" s="17">
        <v>13.77</v>
      </c>
      <c r="FO562" s="17">
        <v>13.76</v>
      </c>
      <c r="FP562" s="17">
        <v>13.76</v>
      </c>
      <c r="FQ562" s="17">
        <v>13.78</v>
      </c>
      <c r="FR562" s="17">
        <v>13.78</v>
      </c>
      <c r="FS562" s="17">
        <v>13.77</v>
      </c>
      <c r="FT562" s="17">
        <v>13.77</v>
      </c>
      <c r="FU562" s="17">
        <v>13.78</v>
      </c>
      <c r="FV562" s="17">
        <v>13.77</v>
      </c>
      <c r="FW562" s="17">
        <v>13.78</v>
      </c>
      <c r="FX562" s="17">
        <v>13.78</v>
      </c>
      <c r="FY562" s="17">
        <v>13.78</v>
      </c>
      <c r="FZ562" s="17">
        <v>13.77</v>
      </c>
      <c r="GA562" s="17">
        <v>13.78</v>
      </c>
      <c r="GB562" s="17">
        <v>13.79</v>
      </c>
      <c r="GC562" s="17">
        <v>13.8</v>
      </c>
      <c r="GD562" s="17">
        <v>13.81</v>
      </c>
      <c r="GE562" s="17">
        <v>13.81</v>
      </c>
      <c r="GF562" s="17">
        <v>13.81</v>
      </c>
      <c r="GG562" s="17">
        <v>13.8</v>
      </c>
      <c r="GH562" s="17">
        <v>13.78</v>
      </c>
      <c r="GI562" s="17">
        <v>13.79</v>
      </c>
      <c r="GJ562" s="17">
        <v>13.79</v>
      </c>
      <c r="GK562" s="17">
        <v>13.79</v>
      </c>
      <c r="GL562" s="17">
        <v>13.77</v>
      </c>
      <c r="GM562" s="17">
        <v>13.78</v>
      </c>
      <c r="GN562" s="17">
        <v>13.77</v>
      </c>
      <c r="GO562" s="17">
        <v>13.78</v>
      </c>
      <c r="GP562" s="17">
        <v>13.79</v>
      </c>
      <c r="GQ562" s="17">
        <v>13.79</v>
      </c>
      <c r="GR562" s="17">
        <v>13.79</v>
      </c>
      <c r="GS562" s="17">
        <v>13.79</v>
      </c>
      <c r="GT562" s="17">
        <v>13.8</v>
      </c>
      <c r="GU562" s="17">
        <v>13.8</v>
      </c>
      <c r="GV562" s="17">
        <v>13.8</v>
      </c>
      <c r="GW562" s="17">
        <v>13.79</v>
      </c>
      <c r="GX562" s="17">
        <v>13.81</v>
      </c>
      <c r="GY562" s="17">
        <v>13.81</v>
      </c>
      <c r="GZ562" s="17">
        <v>13.8</v>
      </c>
      <c r="HA562" s="17">
        <v>13.79</v>
      </c>
      <c r="HB562" s="17">
        <v>13.8</v>
      </c>
      <c r="HC562" s="17">
        <v>13.82</v>
      </c>
      <c r="HD562" s="17">
        <v>13.82</v>
      </c>
      <c r="HE562" s="17">
        <v>13.79</v>
      </c>
      <c r="HF562" s="17">
        <v>13.79</v>
      </c>
      <c r="HG562" s="17">
        <v>13.77</v>
      </c>
      <c r="HH562" s="17">
        <v>13.73</v>
      </c>
      <c r="HI562" s="17">
        <v>13.76</v>
      </c>
      <c r="HJ562" s="17">
        <v>13.76</v>
      </c>
      <c r="HK562" s="17">
        <v>13.71</v>
      </c>
      <c r="HL562" s="17">
        <v>13.71</v>
      </c>
      <c r="HM562" s="17">
        <v>13.74</v>
      </c>
      <c r="HN562" s="17">
        <v>13.72</v>
      </c>
      <c r="HO562" s="17">
        <v>13.72</v>
      </c>
      <c r="HP562" s="17">
        <v>13.71</v>
      </c>
      <c r="HQ562" s="17">
        <v>13.74</v>
      </c>
      <c r="HR562" s="17">
        <v>13.74</v>
      </c>
      <c r="HS562" s="17">
        <v>13.75</v>
      </c>
      <c r="HT562" s="17">
        <v>13.74</v>
      </c>
      <c r="HU562" s="17">
        <v>13.74</v>
      </c>
      <c r="HV562" s="17">
        <v>13.74</v>
      </c>
      <c r="HW562" s="17">
        <v>13.74</v>
      </c>
      <c r="HX562" s="17">
        <v>13.72</v>
      </c>
      <c r="HY562" s="17">
        <v>13.73</v>
      </c>
      <c r="HZ562" s="17">
        <v>13.73</v>
      </c>
      <c r="IA562" s="17">
        <v>13.74</v>
      </c>
      <c r="IB562" s="17">
        <v>13.74</v>
      </c>
      <c r="IC562" s="17">
        <v>13.76</v>
      </c>
      <c r="ID562" s="17">
        <v>13.76</v>
      </c>
      <c r="IE562" s="17">
        <v>13.77</v>
      </c>
      <c r="IF562" s="17">
        <v>13.75</v>
      </c>
      <c r="IG562" s="17">
        <v>13.73</v>
      </c>
      <c r="IH562" s="17">
        <v>13.73</v>
      </c>
      <c r="II562" s="17">
        <v>13.73</v>
      </c>
      <c r="IJ562" s="17">
        <v>13.73</v>
      </c>
      <c r="IK562" s="17">
        <v>13.73</v>
      </c>
      <c r="IL562" s="17">
        <v>13.73</v>
      </c>
      <c r="IM562" s="17">
        <v>13.72</v>
      </c>
      <c r="IN562" s="17">
        <v>13.73</v>
      </c>
      <c r="IO562" s="17">
        <v>13.72</v>
      </c>
      <c r="IP562" s="17">
        <v>13.72</v>
      </c>
      <c r="IQ562" s="17">
        <v>13.74</v>
      </c>
      <c r="IR562" s="17">
        <v>13.75</v>
      </c>
      <c r="IS562" s="17">
        <v>13.74</v>
      </c>
      <c r="IT562" s="17">
        <v>13.74</v>
      </c>
      <c r="IU562" s="17">
        <v>13.72</v>
      </c>
      <c r="IV562" s="17">
        <v>13.72</v>
      </c>
      <c r="IW562" s="17">
        <v>13.72</v>
      </c>
      <c r="IX562" s="17">
        <v>13.72</v>
      </c>
      <c r="IY562" s="17">
        <v>13.73</v>
      </c>
    </row>
    <row r="563" spans="1:259" x14ac:dyDescent="0.15">
      <c r="A563" s="17" t="s">
        <v>2874</v>
      </c>
      <c r="B563" s="17" t="s">
        <v>2875</v>
      </c>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c r="AA563" s="26"/>
      <c r="AB563" s="17"/>
      <c r="AC563" s="26"/>
      <c r="AD563" s="26"/>
      <c r="AE563" s="17"/>
      <c r="AF563" s="17"/>
      <c r="AG563" s="17"/>
      <c r="AH563" s="17"/>
      <c r="AI563" s="17"/>
      <c r="AJ563" s="17"/>
      <c r="AK563" s="17"/>
      <c r="AL563" s="17"/>
      <c r="AM563" s="17"/>
      <c r="AN563" s="17"/>
      <c r="AO563" s="17"/>
      <c r="AP563" s="17"/>
      <c r="AQ563" s="17"/>
      <c r="AR563" s="17"/>
      <c r="AS563" s="17"/>
      <c r="AT563" s="17"/>
      <c r="AU563" s="17"/>
      <c r="AV563" s="17"/>
      <c r="AW563" s="17"/>
      <c r="AX563" s="17"/>
      <c r="AY563" s="17"/>
      <c r="AZ563" s="17"/>
      <c r="BA563" s="17"/>
      <c r="BB563" s="17"/>
      <c r="BC563" s="17"/>
      <c r="BD563" s="17"/>
      <c r="BE563" s="17"/>
      <c r="BF563" s="17"/>
      <c r="BG563" s="17"/>
      <c r="BH563" s="17"/>
      <c r="BI563" s="17"/>
      <c r="BJ563" s="26"/>
      <c r="BK563" s="17"/>
      <c r="BL563" s="17"/>
      <c r="BM563" s="17"/>
      <c r="BN563" s="17"/>
      <c r="BO563" s="17"/>
      <c r="BP563" s="17"/>
      <c r="BQ563" s="17"/>
      <c r="BR563" s="17"/>
      <c r="BS563" s="17"/>
      <c r="BT563" s="17"/>
      <c r="BU563" s="17"/>
      <c r="BV563" s="17"/>
      <c r="BW563" s="17"/>
      <c r="BX563" s="26"/>
      <c r="BY563" s="26"/>
      <c r="BZ563" s="26"/>
      <c r="CA563" s="26"/>
      <c r="CB563" s="26"/>
      <c r="CC563" s="17"/>
      <c r="CD563" s="17"/>
      <c r="CE563" s="17"/>
      <c r="CF563" s="17"/>
      <c r="CG563" s="17"/>
      <c r="CH563" s="17"/>
      <c r="CI563" s="17"/>
      <c r="CJ563" s="26"/>
      <c r="CK563" s="17"/>
      <c r="CL563" s="17"/>
      <c r="CM563" s="17"/>
      <c r="CN563" s="17"/>
      <c r="CO563" s="17"/>
      <c r="CP563" s="17"/>
      <c r="CQ563" s="17"/>
      <c r="CR563" s="17"/>
      <c r="CS563" s="17"/>
      <c r="CT563" s="17"/>
      <c r="CU563" s="17"/>
      <c r="CV563" s="17"/>
      <c r="CW563" s="17"/>
      <c r="CX563" s="17"/>
      <c r="CY563" s="26"/>
      <c r="CZ563" s="26"/>
      <c r="DA563" s="26"/>
      <c r="DB563" s="17"/>
      <c r="DC563" s="17"/>
      <c r="DD563" s="17"/>
      <c r="DE563" s="17"/>
      <c r="DF563" s="17"/>
      <c r="DG563" s="17"/>
      <c r="DH563" s="26"/>
      <c r="DI563" s="17"/>
      <c r="DJ563" s="17"/>
      <c r="DK563" s="17"/>
      <c r="DL563" s="17"/>
      <c r="DM563" s="17">
        <v>20.100000000000001</v>
      </c>
      <c r="DN563" s="17">
        <v>20.16</v>
      </c>
      <c r="DO563" s="17">
        <v>20.149999999999999</v>
      </c>
      <c r="DP563" s="17">
        <v>20.149999999999999</v>
      </c>
      <c r="DQ563" s="17">
        <v>20.21</v>
      </c>
      <c r="DR563" s="17">
        <v>20.22</v>
      </c>
      <c r="DS563" s="17">
        <v>20.2</v>
      </c>
      <c r="DT563" s="17">
        <v>20.21</v>
      </c>
      <c r="DU563" s="17">
        <v>20.2</v>
      </c>
      <c r="DV563" s="17">
        <v>20.190000000000001</v>
      </c>
      <c r="DW563" s="17">
        <v>20.190000000000001</v>
      </c>
      <c r="DX563" s="17">
        <v>20.16</v>
      </c>
      <c r="DY563" s="17">
        <v>20.11</v>
      </c>
      <c r="DZ563" s="17">
        <v>20.13</v>
      </c>
      <c r="EA563" s="17">
        <v>20.11</v>
      </c>
      <c r="EB563" s="17">
        <v>20.100000000000001</v>
      </c>
      <c r="EC563" s="17">
        <v>20.09</v>
      </c>
      <c r="ED563" s="17">
        <v>20.09</v>
      </c>
      <c r="EE563" s="17">
        <v>20.12</v>
      </c>
      <c r="EF563" s="17">
        <v>20.100000000000001</v>
      </c>
      <c r="EG563" s="17">
        <v>20.12</v>
      </c>
      <c r="EH563" s="17">
        <v>20.11</v>
      </c>
      <c r="EI563" s="17">
        <v>20.12</v>
      </c>
      <c r="EJ563" s="17">
        <v>20.100000000000001</v>
      </c>
      <c r="EK563" s="17">
        <v>20.09</v>
      </c>
      <c r="EL563" s="17">
        <v>20.079999999999998</v>
      </c>
      <c r="EM563" s="17">
        <v>20.079999999999998</v>
      </c>
      <c r="EN563" s="17">
        <v>20.07</v>
      </c>
      <c r="EO563" s="17">
        <v>20.05</v>
      </c>
      <c r="EP563" s="17">
        <v>20.04</v>
      </c>
      <c r="EQ563" s="17">
        <v>20.04</v>
      </c>
      <c r="ER563" s="17">
        <v>20.07</v>
      </c>
      <c r="ES563" s="17">
        <v>20.09</v>
      </c>
      <c r="ET563" s="17">
        <v>20.079999999999998</v>
      </c>
      <c r="EU563" s="17">
        <v>20.079999999999998</v>
      </c>
      <c r="EV563" s="17">
        <v>20.09</v>
      </c>
      <c r="EW563" s="17">
        <v>20.09</v>
      </c>
      <c r="EX563" s="17">
        <v>20.09</v>
      </c>
      <c r="EY563" s="17">
        <v>20.07</v>
      </c>
      <c r="EZ563" s="17">
        <v>20.07</v>
      </c>
      <c r="FA563" s="17">
        <v>20.07</v>
      </c>
      <c r="FB563" s="17">
        <v>20.059999999999999</v>
      </c>
      <c r="FC563" s="17">
        <v>20.05</v>
      </c>
      <c r="FD563" s="17">
        <v>20.05</v>
      </c>
      <c r="FE563" s="17">
        <v>20.05</v>
      </c>
      <c r="FF563" s="17">
        <v>20.03</v>
      </c>
      <c r="FG563" s="17">
        <v>20.010000000000002</v>
      </c>
      <c r="FH563" s="17">
        <v>20.010000000000002</v>
      </c>
      <c r="FI563" s="17">
        <v>20.010000000000002</v>
      </c>
      <c r="FJ563" s="17">
        <v>20.02</v>
      </c>
      <c r="FK563" s="17">
        <v>20.02</v>
      </c>
      <c r="FL563" s="17">
        <v>20.03</v>
      </c>
      <c r="FM563" s="17">
        <v>20.09</v>
      </c>
      <c r="FN563" s="17">
        <v>20.09</v>
      </c>
      <c r="FO563" s="17">
        <v>20.05</v>
      </c>
      <c r="FP563" s="17">
        <v>20.05</v>
      </c>
      <c r="FQ563" s="17">
        <v>20.07</v>
      </c>
      <c r="FR563" s="17">
        <v>20.07</v>
      </c>
      <c r="FS563" s="17">
        <v>20.07</v>
      </c>
      <c r="FT563" s="17">
        <v>20.05</v>
      </c>
      <c r="FU563" s="17">
        <v>20.03</v>
      </c>
      <c r="FV563" s="17">
        <v>20.03</v>
      </c>
      <c r="FW563" s="17">
        <v>20.03</v>
      </c>
      <c r="FX563" s="17">
        <v>20.02</v>
      </c>
      <c r="FY563" s="17">
        <v>20.02</v>
      </c>
      <c r="FZ563" s="17">
        <v>20.04</v>
      </c>
      <c r="GA563" s="17">
        <v>20.04</v>
      </c>
      <c r="GB563" s="17">
        <v>20.04</v>
      </c>
      <c r="GC563" s="17">
        <v>20.09</v>
      </c>
      <c r="GD563" s="17">
        <v>20.05</v>
      </c>
      <c r="GE563" s="17">
        <v>20.13</v>
      </c>
      <c r="GF563" s="17">
        <v>20.12</v>
      </c>
      <c r="GG563" s="17">
        <v>20.079999999999998</v>
      </c>
      <c r="GH563" s="17">
        <v>20.059999999999999</v>
      </c>
      <c r="GI563" s="17">
        <v>20.059999999999999</v>
      </c>
      <c r="GJ563" s="17">
        <v>20.059999999999999</v>
      </c>
      <c r="GK563" s="17">
        <v>20.04</v>
      </c>
      <c r="GL563" s="17">
        <v>20.079999999999998</v>
      </c>
      <c r="GM563" s="17">
        <v>20.079999999999998</v>
      </c>
      <c r="GN563" s="17">
        <v>20.05</v>
      </c>
      <c r="GO563" s="17">
        <v>20.04</v>
      </c>
      <c r="GP563" s="17">
        <v>20.02</v>
      </c>
      <c r="GQ563" s="17">
        <v>20.02</v>
      </c>
      <c r="GR563" s="17">
        <v>20.02</v>
      </c>
      <c r="GS563" s="17">
        <v>20.04</v>
      </c>
      <c r="GT563" s="17">
        <v>20.02</v>
      </c>
      <c r="GU563" s="17">
        <v>19.98</v>
      </c>
      <c r="GV563" s="17">
        <v>19.989999999999998</v>
      </c>
      <c r="GW563" s="17">
        <v>19.989999999999998</v>
      </c>
      <c r="GX563" s="17">
        <v>19.989999999999998</v>
      </c>
      <c r="GY563" s="17">
        <v>19.989999999999998</v>
      </c>
      <c r="GZ563" s="17">
        <v>19.989999999999998</v>
      </c>
      <c r="HA563" s="17">
        <v>19.97</v>
      </c>
      <c r="HB563" s="17">
        <v>19.98</v>
      </c>
      <c r="HC563" s="17">
        <v>19.989999999999998</v>
      </c>
      <c r="HD563" s="17">
        <v>20.02</v>
      </c>
      <c r="HE563" s="17">
        <v>20.079999999999998</v>
      </c>
      <c r="HF563" s="17">
        <v>20.059999999999999</v>
      </c>
      <c r="HG563" s="17">
        <v>20.03</v>
      </c>
      <c r="HH563" s="17">
        <v>20.03</v>
      </c>
      <c r="HI563" s="17">
        <v>20.010000000000002</v>
      </c>
      <c r="HJ563" s="17">
        <v>20</v>
      </c>
      <c r="HK563" s="17">
        <v>19.97</v>
      </c>
      <c r="HL563" s="17">
        <v>19.95</v>
      </c>
      <c r="HM563" s="17">
        <v>19.920000000000002</v>
      </c>
      <c r="HN563" s="17">
        <v>19.940000000000001</v>
      </c>
      <c r="HO563" s="17">
        <v>19.95</v>
      </c>
      <c r="HP563" s="17">
        <v>19.98</v>
      </c>
      <c r="HQ563" s="17">
        <v>19.96</v>
      </c>
      <c r="HR563" s="17">
        <v>19.95</v>
      </c>
      <c r="HS563" s="17">
        <v>19.95</v>
      </c>
      <c r="HT563" s="17">
        <v>19.940000000000001</v>
      </c>
      <c r="HU563" s="17">
        <v>19.97</v>
      </c>
      <c r="HV563" s="17">
        <v>19.95</v>
      </c>
      <c r="HW563" s="17">
        <v>19.98</v>
      </c>
      <c r="HX563" s="17">
        <v>19.91</v>
      </c>
      <c r="HY563" s="17">
        <v>19.98</v>
      </c>
      <c r="HZ563" s="17">
        <v>19.93</v>
      </c>
      <c r="IA563" s="17">
        <v>19.91</v>
      </c>
      <c r="IB563" s="17">
        <v>19.940000000000001</v>
      </c>
      <c r="IC563" s="17">
        <v>19.96</v>
      </c>
      <c r="ID563" s="17">
        <v>19.96</v>
      </c>
      <c r="IE563" s="17">
        <v>19.940000000000001</v>
      </c>
      <c r="IF563" s="17">
        <v>19.93</v>
      </c>
      <c r="IG563" s="17">
        <v>19.920000000000002</v>
      </c>
      <c r="IH563" s="17">
        <v>19.91</v>
      </c>
      <c r="II563" s="17">
        <v>19.91</v>
      </c>
      <c r="IJ563" s="17">
        <v>19.97</v>
      </c>
      <c r="IK563" s="17">
        <v>19.97</v>
      </c>
      <c r="IL563" s="17">
        <v>20</v>
      </c>
      <c r="IM563" s="17">
        <v>20.05</v>
      </c>
      <c r="IN563" s="17">
        <v>20.09</v>
      </c>
      <c r="IO563" s="17">
        <v>20.11</v>
      </c>
      <c r="IP563" s="17">
        <v>20.11</v>
      </c>
      <c r="IQ563" s="17">
        <v>20.100000000000001</v>
      </c>
      <c r="IR563" s="17">
        <v>20.079999999999998</v>
      </c>
      <c r="IS563" s="17">
        <v>19.989999999999998</v>
      </c>
      <c r="IT563" s="17">
        <v>20.059999999999999</v>
      </c>
      <c r="IU563" s="17">
        <v>20.04</v>
      </c>
      <c r="IV563" s="17">
        <v>20.04</v>
      </c>
      <c r="IW563" s="17">
        <v>20.04</v>
      </c>
      <c r="IX563" s="17">
        <v>20.04</v>
      </c>
      <c r="IY563" s="17">
        <v>20.05</v>
      </c>
    </row>
    <row r="564" spans="1:259" x14ac:dyDescent="0.15">
      <c r="A564" s="17" t="s">
        <v>3056</v>
      </c>
      <c r="B564" s="17" t="s">
        <v>3057</v>
      </c>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c r="AA564" s="26"/>
      <c r="AB564" s="17"/>
      <c r="AC564" s="26"/>
      <c r="AD564" s="26"/>
      <c r="AE564" s="17"/>
      <c r="AF564" s="17"/>
      <c r="AG564" s="17"/>
      <c r="AH564" s="17"/>
      <c r="AI564" s="17"/>
      <c r="AJ564" s="17"/>
      <c r="AK564" s="17"/>
      <c r="AL564" s="17"/>
      <c r="AM564" s="17"/>
      <c r="AN564" s="17"/>
      <c r="AO564" s="17"/>
      <c r="AP564" s="17"/>
      <c r="AQ564" s="17"/>
      <c r="AR564" s="17"/>
      <c r="AS564" s="17"/>
      <c r="AT564" s="17"/>
      <c r="AU564" s="17"/>
      <c r="AV564" s="17"/>
      <c r="AW564" s="17"/>
      <c r="AX564" s="17"/>
      <c r="AY564" s="17"/>
      <c r="AZ564" s="17"/>
      <c r="BA564" s="17"/>
      <c r="BB564" s="17"/>
      <c r="BC564" s="17"/>
      <c r="BD564" s="17"/>
      <c r="BE564" s="17"/>
      <c r="BF564" s="17"/>
      <c r="BG564" s="17"/>
      <c r="BH564" s="17"/>
      <c r="BI564" s="17"/>
      <c r="BJ564" s="26"/>
      <c r="BK564" s="17"/>
      <c r="BL564" s="17"/>
      <c r="BM564" s="17"/>
      <c r="BN564" s="17"/>
      <c r="BO564" s="17"/>
      <c r="BP564" s="17"/>
      <c r="BQ564" s="17"/>
      <c r="BR564" s="17"/>
      <c r="BS564" s="17"/>
      <c r="BT564" s="17"/>
      <c r="BU564" s="17"/>
      <c r="BV564" s="17"/>
      <c r="BW564" s="17"/>
      <c r="BX564" s="26"/>
      <c r="BY564" s="26"/>
      <c r="BZ564" s="26"/>
      <c r="CA564" s="26"/>
      <c r="CB564" s="26"/>
      <c r="CC564" s="17"/>
      <c r="CD564" s="17"/>
      <c r="CE564" s="17"/>
      <c r="CF564" s="17"/>
      <c r="CG564" s="17"/>
      <c r="CH564" s="17"/>
      <c r="CI564" s="17"/>
      <c r="CJ564" s="26"/>
      <c r="CK564" s="17"/>
      <c r="CL564" s="17"/>
      <c r="CM564" s="17"/>
      <c r="CN564" s="17"/>
      <c r="CO564" s="17"/>
      <c r="CP564" s="17"/>
      <c r="CQ564" s="17"/>
      <c r="CR564" s="17"/>
      <c r="CS564" s="17"/>
      <c r="CT564" s="17"/>
      <c r="CU564" s="17"/>
      <c r="CV564" s="17"/>
      <c r="CW564" s="17"/>
      <c r="CX564" s="17"/>
      <c r="CY564" s="26"/>
      <c r="CZ564" s="26"/>
      <c r="DA564" s="26"/>
      <c r="DB564" s="17"/>
      <c r="DC564" s="17"/>
      <c r="DD564" s="17"/>
      <c r="DE564" s="17"/>
      <c r="DF564" s="17"/>
      <c r="DG564" s="17"/>
      <c r="DH564" s="26"/>
      <c r="DI564" s="17"/>
      <c r="DJ564" s="17"/>
      <c r="DK564" s="17"/>
      <c r="DL564" s="17"/>
      <c r="DM564" s="17">
        <v>9.08</v>
      </c>
      <c r="DN564" s="17">
        <v>9.07</v>
      </c>
      <c r="DO564" s="17">
        <v>9.08</v>
      </c>
      <c r="DP564" s="17">
        <v>9.09</v>
      </c>
      <c r="DQ564" s="17">
        <v>9.09</v>
      </c>
      <c r="DR564" s="17">
        <v>9.08</v>
      </c>
      <c r="DS564" s="17">
        <v>9.09</v>
      </c>
      <c r="DT564" s="17">
        <v>9.08</v>
      </c>
      <c r="DU564" s="17">
        <v>9.08</v>
      </c>
      <c r="DV564" s="17">
        <v>9.08</v>
      </c>
      <c r="DW564" s="17">
        <v>9.08</v>
      </c>
      <c r="DX564" s="17">
        <v>9.07</v>
      </c>
      <c r="DY564" s="17">
        <v>9.08</v>
      </c>
      <c r="DZ564" s="17">
        <v>9.07</v>
      </c>
      <c r="EA564" s="17">
        <v>9.06</v>
      </c>
      <c r="EB564" s="17">
        <v>9.06</v>
      </c>
      <c r="EC564" s="17">
        <v>9.06</v>
      </c>
      <c r="ED564" s="17">
        <v>9.0500000000000007</v>
      </c>
      <c r="EE564" s="17">
        <v>9.0399999999999991</v>
      </c>
      <c r="EF564" s="17">
        <v>9.0399999999999991</v>
      </c>
      <c r="EG564" s="17">
        <v>9.0399999999999991</v>
      </c>
      <c r="EH564" s="17">
        <v>9.0399999999999991</v>
      </c>
      <c r="EI564" s="17">
        <v>9.0500000000000007</v>
      </c>
      <c r="EJ564" s="17">
        <v>9.0500000000000007</v>
      </c>
      <c r="EK564" s="17">
        <v>9.06</v>
      </c>
      <c r="EL564" s="17">
        <v>9.06</v>
      </c>
      <c r="EM564" s="17">
        <v>9.06</v>
      </c>
      <c r="EN564" s="17">
        <v>9.0500000000000007</v>
      </c>
      <c r="EO564" s="17">
        <v>9.0500000000000007</v>
      </c>
      <c r="EP564" s="17">
        <v>9.0500000000000007</v>
      </c>
      <c r="EQ564" s="17">
        <v>9.06</v>
      </c>
      <c r="ER564" s="17">
        <v>9.0500000000000007</v>
      </c>
      <c r="ES564" s="17">
        <v>9.07</v>
      </c>
      <c r="ET564" s="17">
        <v>9.08</v>
      </c>
      <c r="EU564" s="17">
        <v>9.08</v>
      </c>
      <c r="EV564" s="17">
        <v>9.09</v>
      </c>
      <c r="EW564" s="17">
        <v>9.1</v>
      </c>
      <c r="EX564" s="17">
        <v>9.09</v>
      </c>
      <c r="EY564" s="17">
        <v>9.09</v>
      </c>
      <c r="EZ564" s="17">
        <v>9.1</v>
      </c>
      <c r="FA564" s="17">
        <v>9.11</v>
      </c>
      <c r="FB564" s="17">
        <v>9.1</v>
      </c>
      <c r="FC564" s="17">
        <v>9.1</v>
      </c>
      <c r="FD564" s="17">
        <v>9.1</v>
      </c>
      <c r="FE564" s="17">
        <v>9.1</v>
      </c>
      <c r="FF564" s="17">
        <v>9.1</v>
      </c>
      <c r="FG564" s="17">
        <v>9.1</v>
      </c>
      <c r="FH564" s="17">
        <v>9.1</v>
      </c>
      <c r="FI564" s="17">
        <v>9.1</v>
      </c>
      <c r="FJ564" s="17">
        <v>9.1</v>
      </c>
      <c r="FK564" s="17">
        <v>9.1</v>
      </c>
      <c r="FL564" s="17">
        <v>9.09</v>
      </c>
      <c r="FM564" s="17">
        <v>9.09</v>
      </c>
      <c r="FN564" s="17">
        <v>9.09</v>
      </c>
      <c r="FO564" s="17">
        <v>9.09</v>
      </c>
      <c r="FP564" s="17">
        <v>9.1</v>
      </c>
      <c r="FQ564" s="17">
        <v>9.09</v>
      </c>
      <c r="FR564" s="17">
        <v>9.08</v>
      </c>
      <c r="FS564" s="17">
        <v>9.09</v>
      </c>
      <c r="FT564" s="17">
        <v>9.08</v>
      </c>
      <c r="FU564" s="17">
        <v>9.08</v>
      </c>
      <c r="FV564" s="17">
        <v>9.09</v>
      </c>
      <c r="FW564" s="17">
        <v>9.09</v>
      </c>
      <c r="FX564" s="17">
        <v>9.08</v>
      </c>
      <c r="FY564" s="17">
        <v>9.1</v>
      </c>
      <c r="FZ564" s="17">
        <v>9.08</v>
      </c>
      <c r="GA564" s="17">
        <v>9.1</v>
      </c>
      <c r="GB564" s="17">
        <v>9.1</v>
      </c>
      <c r="GC564" s="17">
        <v>9.09</v>
      </c>
      <c r="GD564" s="17">
        <v>9.09</v>
      </c>
      <c r="GE564" s="17">
        <v>9.09</v>
      </c>
      <c r="GF564" s="17">
        <v>9.09</v>
      </c>
      <c r="GG564" s="17">
        <v>9.08</v>
      </c>
      <c r="GH564" s="17">
        <v>9.08</v>
      </c>
      <c r="GI564" s="17">
        <v>9.08</v>
      </c>
      <c r="GJ564" s="17">
        <v>9.08</v>
      </c>
      <c r="GK564" s="17">
        <v>9.08</v>
      </c>
      <c r="GL564" s="17">
        <v>9.07</v>
      </c>
      <c r="GM564" s="17">
        <v>9.07</v>
      </c>
      <c r="GN564" s="17">
        <v>9.07</v>
      </c>
      <c r="GO564" s="17">
        <v>9.07</v>
      </c>
      <c r="GP564" s="17">
        <v>9.08</v>
      </c>
      <c r="GQ564" s="17">
        <v>9.07</v>
      </c>
      <c r="GR564" s="17">
        <v>9.07</v>
      </c>
      <c r="GS564" s="17">
        <v>9.08</v>
      </c>
      <c r="GT564" s="17">
        <v>9.07</v>
      </c>
      <c r="GU564" s="17">
        <v>9.07</v>
      </c>
      <c r="GV564" s="17">
        <v>9.06</v>
      </c>
      <c r="GW564" s="17">
        <v>9.08</v>
      </c>
      <c r="GX564" s="17">
        <v>9.06</v>
      </c>
      <c r="GY564" s="17">
        <v>9.09</v>
      </c>
      <c r="GZ564" s="17">
        <v>9.09</v>
      </c>
      <c r="HA564" s="17">
        <v>9.08</v>
      </c>
      <c r="HB564" s="17">
        <v>9.08</v>
      </c>
      <c r="HC564" s="17">
        <v>9.08</v>
      </c>
      <c r="HD564" s="17">
        <v>9.06</v>
      </c>
      <c r="HE564" s="17">
        <v>9.09</v>
      </c>
      <c r="HF564" s="17">
        <v>9.07</v>
      </c>
      <c r="HG564" s="17">
        <v>9.07</v>
      </c>
      <c r="HH564" s="17">
        <v>9.07</v>
      </c>
      <c r="HI564" s="17">
        <v>9.06</v>
      </c>
      <c r="HJ564" s="17">
        <v>9.06</v>
      </c>
      <c r="HK564" s="17">
        <v>9.06</v>
      </c>
      <c r="HL564" s="17">
        <v>9.06</v>
      </c>
      <c r="HM564" s="17">
        <v>9.0500000000000007</v>
      </c>
      <c r="HN564" s="17">
        <v>9.0500000000000007</v>
      </c>
      <c r="HO564" s="17">
        <v>9.0500000000000007</v>
      </c>
      <c r="HP564" s="17">
        <v>9.06</v>
      </c>
      <c r="HQ564" s="17">
        <v>9.0500000000000007</v>
      </c>
      <c r="HR564" s="17">
        <v>9.0500000000000007</v>
      </c>
      <c r="HS564" s="17">
        <v>9.06</v>
      </c>
      <c r="HT564" s="17">
        <v>9.0500000000000007</v>
      </c>
      <c r="HU564" s="17">
        <v>9.0500000000000007</v>
      </c>
      <c r="HV564" s="17">
        <v>9.06</v>
      </c>
      <c r="HW564" s="17">
        <v>9.06</v>
      </c>
      <c r="HX564" s="17">
        <v>9.06</v>
      </c>
      <c r="HY564" s="17">
        <v>9.09</v>
      </c>
      <c r="HZ564" s="17">
        <v>9.1</v>
      </c>
      <c r="IA564" s="17">
        <v>9.07</v>
      </c>
      <c r="IB564" s="17">
        <v>9.1</v>
      </c>
      <c r="IC564" s="17">
        <v>9.1</v>
      </c>
      <c r="ID564" s="17">
        <v>9.09</v>
      </c>
      <c r="IE564" s="17">
        <v>9.09</v>
      </c>
      <c r="IF564" s="17">
        <v>9.09</v>
      </c>
      <c r="IG564" s="17">
        <v>9.07</v>
      </c>
      <c r="IH564" s="17">
        <v>9.09</v>
      </c>
      <c r="II564" s="17">
        <v>9.09</v>
      </c>
      <c r="IJ564" s="17">
        <v>9.09</v>
      </c>
      <c r="IK564" s="17">
        <v>9.09</v>
      </c>
      <c r="IL564" s="17">
        <v>9.09</v>
      </c>
      <c r="IM564" s="17">
        <v>9.1</v>
      </c>
      <c r="IN564" s="17">
        <v>9.1</v>
      </c>
      <c r="IO564" s="17">
        <v>9.08</v>
      </c>
      <c r="IP564" s="17">
        <v>9.11</v>
      </c>
      <c r="IQ564" s="17">
        <v>9.1</v>
      </c>
      <c r="IR564" s="17">
        <v>9.11</v>
      </c>
      <c r="IS564" s="17">
        <v>9.1199999999999992</v>
      </c>
      <c r="IT564" s="17">
        <v>9.11</v>
      </c>
      <c r="IU564" s="17">
        <v>9.1199999999999992</v>
      </c>
      <c r="IV564" s="17">
        <v>9.11</v>
      </c>
      <c r="IW564" s="17">
        <v>9.1199999999999992</v>
      </c>
      <c r="IX564" s="17">
        <v>9.11</v>
      </c>
      <c r="IY564" s="17">
        <v>9.11</v>
      </c>
    </row>
    <row r="565" spans="1:259" x14ac:dyDescent="0.15">
      <c r="A565" s="17" t="s">
        <v>327</v>
      </c>
      <c r="B565" s="17" t="s">
        <v>328</v>
      </c>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c r="AA565" s="26"/>
      <c r="AB565" s="17"/>
      <c r="AC565" s="26"/>
      <c r="AD565" s="26"/>
      <c r="AE565" s="17"/>
      <c r="AF565" s="17"/>
      <c r="AG565" s="17"/>
      <c r="AH565" s="17"/>
      <c r="AI565" s="17"/>
      <c r="AJ565" s="17"/>
      <c r="AK565" s="17"/>
      <c r="AL565" s="17"/>
      <c r="AM565" s="17"/>
      <c r="AN565" s="17"/>
      <c r="AO565" s="17"/>
      <c r="AP565" s="17"/>
      <c r="AQ565" s="17"/>
      <c r="AR565" s="17"/>
      <c r="AS565" s="17"/>
      <c r="AT565" s="17"/>
      <c r="AU565" s="17"/>
      <c r="AV565" s="17"/>
      <c r="AW565" s="17"/>
      <c r="AX565" s="17"/>
      <c r="AY565" s="17"/>
      <c r="AZ565" s="17"/>
      <c r="BA565" s="17"/>
      <c r="BB565" s="17"/>
      <c r="BC565" s="17"/>
      <c r="BD565" s="17"/>
      <c r="BE565" s="17"/>
      <c r="BF565" s="17"/>
      <c r="BG565" s="17"/>
      <c r="BH565" s="17"/>
      <c r="BI565" s="17"/>
      <c r="BJ565" s="26"/>
      <c r="BK565" s="17"/>
      <c r="BL565" s="17"/>
      <c r="BM565" s="17"/>
      <c r="BN565" s="17"/>
      <c r="BO565" s="17"/>
      <c r="BP565" s="17"/>
      <c r="BQ565" s="17"/>
      <c r="BR565" s="17"/>
      <c r="BS565" s="17"/>
      <c r="BT565" s="17"/>
      <c r="BU565" s="17"/>
      <c r="BV565" s="17"/>
      <c r="BW565" s="17"/>
      <c r="BX565" s="26"/>
      <c r="BY565" s="26"/>
      <c r="BZ565" s="26"/>
      <c r="CA565" s="26"/>
      <c r="CB565" s="26"/>
      <c r="CC565" s="17"/>
      <c r="CD565" s="17"/>
      <c r="CE565" s="17"/>
      <c r="CF565" s="17"/>
      <c r="CG565" s="17"/>
      <c r="CH565" s="17"/>
      <c r="CI565" s="17"/>
      <c r="CJ565" s="26"/>
      <c r="CK565" s="17"/>
      <c r="CL565" s="17"/>
      <c r="CM565" s="17"/>
      <c r="CN565" s="17"/>
      <c r="CO565" s="17"/>
      <c r="CP565" s="17"/>
      <c r="CQ565" s="17"/>
      <c r="CR565" s="17"/>
      <c r="CS565" s="17"/>
      <c r="CT565" s="17"/>
      <c r="CU565" s="17"/>
      <c r="CV565" s="17"/>
      <c r="CW565" s="17"/>
      <c r="CX565" s="17"/>
      <c r="CY565" s="26"/>
      <c r="CZ565" s="26"/>
      <c r="DA565" s="26"/>
      <c r="DB565" s="17"/>
      <c r="DC565" s="17"/>
      <c r="DD565" s="17"/>
      <c r="DE565" s="17"/>
      <c r="DF565" s="17"/>
      <c r="DG565" s="17"/>
      <c r="DH565" s="26"/>
      <c r="DI565" s="17"/>
      <c r="DJ565" s="17"/>
      <c r="DK565" s="17"/>
      <c r="DL565" s="17"/>
      <c r="DM565" s="17">
        <v>9.43</v>
      </c>
      <c r="DN565" s="17">
        <v>9.42</v>
      </c>
      <c r="DO565" s="17">
        <v>9.43</v>
      </c>
      <c r="DP565" s="17">
        <v>9.43</v>
      </c>
      <c r="DQ565" s="17">
        <v>9.43</v>
      </c>
      <c r="DR565" s="17">
        <v>9.43</v>
      </c>
      <c r="DS565" s="17">
        <v>9.43</v>
      </c>
      <c r="DT565" s="17">
        <v>9.42</v>
      </c>
      <c r="DU565" s="17">
        <v>9.43</v>
      </c>
      <c r="DV565" s="17">
        <v>9.44</v>
      </c>
      <c r="DW565" s="17">
        <v>9.43</v>
      </c>
      <c r="DX565" s="17">
        <v>9.43</v>
      </c>
      <c r="DY565" s="17">
        <v>9.44</v>
      </c>
      <c r="DZ565" s="17">
        <v>9.43</v>
      </c>
      <c r="EA565" s="17">
        <v>9.42</v>
      </c>
      <c r="EB565" s="17">
        <v>9.41</v>
      </c>
      <c r="EC565" s="17">
        <v>9.41</v>
      </c>
      <c r="ED565" s="17">
        <v>9.41</v>
      </c>
      <c r="EE565" s="17">
        <v>9.42</v>
      </c>
      <c r="EF565" s="17">
        <v>9.42</v>
      </c>
      <c r="EG565" s="17">
        <v>9.42</v>
      </c>
      <c r="EH565" s="17">
        <v>9.42</v>
      </c>
      <c r="EI565" s="17">
        <v>9.42</v>
      </c>
      <c r="EJ565" s="17">
        <v>9.42</v>
      </c>
      <c r="EK565" s="17">
        <v>9.42</v>
      </c>
      <c r="EL565" s="17">
        <v>9.42</v>
      </c>
      <c r="EM565" s="17">
        <v>9.41</v>
      </c>
      <c r="EN565" s="17">
        <v>9.42</v>
      </c>
      <c r="EO565" s="17">
        <v>9.41</v>
      </c>
      <c r="EP565" s="17">
        <v>9.41</v>
      </c>
      <c r="EQ565" s="17">
        <v>9.42</v>
      </c>
      <c r="ER565" s="17">
        <v>9.43</v>
      </c>
      <c r="ES565" s="17">
        <v>9.43</v>
      </c>
      <c r="ET565" s="17">
        <v>9.41</v>
      </c>
      <c r="EU565" s="17">
        <v>9.41</v>
      </c>
      <c r="EV565" s="17">
        <v>9.41</v>
      </c>
      <c r="EW565" s="17">
        <v>9.43</v>
      </c>
      <c r="EX565" s="17">
        <v>9.43</v>
      </c>
      <c r="EY565" s="17">
        <v>9.41</v>
      </c>
      <c r="EZ565" s="17">
        <v>9.41</v>
      </c>
      <c r="FA565" s="17">
        <v>9.39</v>
      </c>
      <c r="FB565" s="17">
        <v>9.39</v>
      </c>
      <c r="FC565" s="17">
        <v>9.4</v>
      </c>
      <c r="FD565" s="17">
        <v>9.3800000000000008</v>
      </c>
      <c r="FE565" s="17">
        <v>9.3800000000000008</v>
      </c>
      <c r="FF565" s="17">
        <v>9.39</v>
      </c>
      <c r="FG565" s="17">
        <v>9.4</v>
      </c>
      <c r="FH565" s="17">
        <v>9.4</v>
      </c>
      <c r="FI565" s="17">
        <v>9.41</v>
      </c>
      <c r="FJ565" s="17">
        <v>9.4</v>
      </c>
      <c r="FK565" s="17">
        <v>9.4</v>
      </c>
      <c r="FL565" s="17">
        <v>9.41</v>
      </c>
      <c r="FM565" s="17">
        <v>9.4</v>
      </c>
      <c r="FN565" s="17">
        <v>9.3800000000000008</v>
      </c>
      <c r="FO565" s="17">
        <v>9.41</v>
      </c>
      <c r="FP565" s="17">
        <v>9.39</v>
      </c>
      <c r="FQ565" s="17">
        <v>9.39</v>
      </c>
      <c r="FR565" s="17">
        <v>9.39</v>
      </c>
      <c r="FS565" s="17">
        <v>9.4</v>
      </c>
      <c r="FT565" s="17">
        <v>9.39</v>
      </c>
      <c r="FU565" s="17">
        <v>9.3699999999999992</v>
      </c>
      <c r="FV565" s="17">
        <v>9.3699999999999992</v>
      </c>
      <c r="FW565" s="17">
        <v>9.36</v>
      </c>
      <c r="FX565" s="17">
        <v>9.3699999999999992</v>
      </c>
      <c r="FY565" s="17">
        <v>9.3800000000000008</v>
      </c>
      <c r="FZ565" s="17">
        <v>9.39</v>
      </c>
      <c r="GA565" s="17">
        <v>9.4</v>
      </c>
      <c r="GB565" s="17">
        <v>9.3800000000000008</v>
      </c>
      <c r="GC565" s="17">
        <v>9.4</v>
      </c>
      <c r="GD565" s="17">
        <v>9.4</v>
      </c>
      <c r="GE565" s="17">
        <v>9.4</v>
      </c>
      <c r="GF565" s="17">
        <v>9.39</v>
      </c>
      <c r="GG565" s="17">
        <v>9.4</v>
      </c>
      <c r="GH565" s="17">
        <v>9.3699999999999992</v>
      </c>
      <c r="GI565" s="17">
        <v>9.3699999999999992</v>
      </c>
      <c r="GJ565" s="17">
        <v>9.36</v>
      </c>
      <c r="GK565" s="17">
        <v>9.36</v>
      </c>
      <c r="GL565" s="17">
        <v>9.3699999999999992</v>
      </c>
      <c r="GM565" s="17">
        <v>9.3800000000000008</v>
      </c>
      <c r="GN565" s="17">
        <v>9.3699999999999992</v>
      </c>
      <c r="GO565" s="17">
        <v>9.3800000000000008</v>
      </c>
      <c r="GP565" s="17">
        <v>9.3800000000000008</v>
      </c>
      <c r="GQ565" s="17">
        <v>9.3800000000000008</v>
      </c>
      <c r="GR565" s="17">
        <v>9.3699999999999992</v>
      </c>
      <c r="GS565" s="17">
        <v>9.36</v>
      </c>
      <c r="GT565" s="17">
        <v>9.3699999999999992</v>
      </c>
      <c r="GU565" s="17">
        <v>9.3699999999999992</v>
      </c>
      <c r="GV565" s="17">
        <v>9.36</v>
      </c>
      <c r="GW565" s="17">
        <v>9.3699999999999992</v>
      </c>
      <c r="GX565" s="17">
        <v>9.3699999999999992</v>
      </c>
      <c r="GY565" s="17">
        <v>9.3800000000000008</v>
      </c>
      <c r="GZ565" s="17">
        <v>9.3800000000000008</v>
      </c>
      <c r="HA565" s="17">
        <v>9.3699999999999992</v>
      </c>
      <c r="HB565" s="17">
        <v>9.3699999999999992</v>
      </c>
      <c r="HC565" s="17">
        <v>9.3699999999999992</v>
      </c>
      <c r="HD565" s="17">
        <v>9.3699999999999992</v>
      </c>
      <c r="HE565" s="17">
        <v>9.36</v>
      </c>
      <c r="HF565" s="17">
        <v>9.36</v>
      </c>
      <c r="HG565" s="17">
        <v>9.36</v>
      </c>
      <c r="HH565" s="17">
        <v>9.36</v>
      </c>
      <c r="HI565" s="17">
        <v>9.35</v>
      </c>
      <c r="HJ565" s="17">
        <v>9.35</v>
      </c>
      <c r="HK565" s="17">
        <v>9.35</v>
      </c>
      <c r="HL565" s="17">
        <v>9.34</v>
      </c>
      <c r="HM565" s="17">
        <v>9.34</v>
      </c>
      <c r="HN565" s="17">
        <v>9.35</v>
      </c>
      <c r="HO565" s="17">
        <v>9.35</v>
      </c>
      <c r="HP565" s="17">
        <v>9.36</v>
      </c>
      <c r="HQ565" s="17">
        <v>9.35</v>
      </c>
      <c r="HR565" s="17">
        <v>9.35</v>
      </c>
      <c r="HS565" s="17">
        <v>9.35</v>
      </c>
      <c r="HT565" s="17">
        <v>9.36</v>
      </c>
      <c r="HU565" s="17">
        <v>9.35</v>
      </c>
      <c r="HV565" s="17">
        <v>9.35</v>
      </c>
      <c r="HW565" s="17">
        <v>9.36</v>
      </c>
      <c r="HX565" s="17">
        <v>9.35</v>
      </c>
      <c r="HY565" s="17">
        <v>9.36</v>
      </c>
      <c r="HZ565" s="17">
        <v>9.36</v>
      </c>
      <c r="IA565" s="17">
        <v>9.3800000000000008</v>
      </c>
      <c r="IB565" s="17">
        <v>9.41</v>
      </c>
      <c r="IC565" s="17">
        <v>9.39</v>
      </c>
      <c r="ID565" s="17">
        <v>9.3800000000000008</v>
      </c>
      <c r="IE565" s="17">
        <v>9.3699999999999992</v>
      </c>
      <c r="IF565" s="17">
        <v>9.3800000000000008</v>
      </c>
      <c r="IG565" s="17">
        <v>9.3800000000000008</v>
      </c>
      <c r="IH565" s="17">
        <v>9.3699999999999992</v>
      </c>
      <c r="II565" s="17">
        <v>9.3800000000000008</v>
      </c>
      <c r="IJ565" s="17">
        <v>9.36</v>
      </c>
      <c r="IK565" s="17">
        <v>9.36</v>
      </c>
      <c r="IL565" s="17">
        <v>9.35</v>
      </c>
      <c r="IM565" s="17">
        <v>9.34</v>
      </c>
      <c r="IN565" s="17">
        <v>9.35</v>
      </c>
      <c r="IO565" s="17">
        <v>9.36</v>
      </c>
      <c r="IP565" s="17">
        <v>9.36</v>
      </c>
      <c r="IQ565" s="17">
        <v>9.35</v>
      </c>
      <c r="IR565" s="17">
        <v>9.36</v>
      </c>
      <c r="IS565" s="17">
        <v>9.36</v>
      </c>
      <c r="IT565" s="17">
        <v>9.3699999999999992</v>
      </c>
      <c r="IU565" s="17">
        <v>9.36</v>
      </c>
      <c r="IV565" s="17">
        <v>9.36</v>
      </c>
      <c r="IW565" s="17">
        <v>9.36</v>
      </c>
      <c r="IX565" s="17">
        <v>9.36</v>
      </c>
      <c r="IY565" s="17">
        <v>9.3699999999999992</v>
      </c>
    </row>
    <row r="566" spans="1:259" x14ac:dyDescent="0.15">
      <c r="A566" s="17" t="s">
        <v>295</v>
      </c>
      <c r="B566" s="17" t="s">
        <v>296</v>
      </c>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c r="AA566" s="26"/>
      <c r="AB566" s="17"/>
      <c r="AC566" s="26"/>
      <c r="AD566" s="26"/>
      <c r="AE566" s="17"/>
      <c r="AF566" s="17"/>
      <c r="AG566" s="17"/>
      <c r="AH566" s="17"/>
      <c r="AI566" s="17"/>
      <c r="AJ566" s="17"/>
      <c r="AK566" s="17"/>
      <c r="AL566" s="17"/>
      <c r="AM566" s="17"/>
      <c r="AN566" s="17"/>
      <c r="AO566" s="17"/>
      <c r="AP566" s="17"/>
      <c r="AQ566" s="17"/>
      <c r="AR566" s="17"/>
      <c r="AS566" s="17"/>
      <c r="AT566" s="17"/>
      <c r="AU566" s="17"/>
      <c r="AV566" s="17"/>
      <c r="AW566" s="17"/>
      <c r="AX566" s="17"/>
      <c r="AY566" s="17"/>
      <c r="AZ566" s="17"/>
      <c r="BA566" s="17"/>
      <c r="BB566" s="17"/>
      <c r="BC566" s="17"/>
      <c r="BD566" s="17"/>
      <c r="BE566" s="17"/>
      <c r="BF566" s="17"/>
      <c r="BG566" s="17"/>
      <c r="BH566" s="17"/>
      <c r="BI566" s="17"/>
      <c r="BJ566" s="26"/>
      <c r="BK566" s="17"/>
      <c r="BL566" s="17"/>
      <c r="BM566" s="17"/>
      <c r="BN566" s="17"/>
      <c r="BO566" s="17"/>
      <c r="BP566" s="17"/>
      <c r="BQ566" s="17"/>
      <c r="BR566" s="17"/>
      <c r="BS566" s="17"/>
      <c r="BT566" s="17"/>
      <c r="BU566" s="17"/>
      <c r="BV566" s="17"/>
      <c r="BW566" s="17"/>
      <c r="BX566" s="26"/>
      <c r="BY566" s="26"/>
      <c r="BZ566" s="26"/>
      <c r="CA566" s="26"/>
      <c r="CB566" s="26"/>
      <c r="CC566" s="17"/>
      <c r="CD566" s="17"/>
      <c r="CE566" s="17"/>
      <c r="CF566" s="17"/>
      <c r="CG566" s="17"/>
      <c r="CH566" s="17"/>
      <c r="CI566" s="17"/>
      <c r="CJ566" s="26"/>
      <c r="CK566" s="17"/>
      <c r="CL566" s="17"/>
      <c r="CM566" s="17"/>
      <c r="CN566" s="17"/>
      <c r="CO566" s="17"/>
      <c r="CP566" s="17"/>
      <c r="CQ566" s="17"/>
      <c r="CR566" s="17"/>
      <c r="CS566" s="17"/>
      <c r="CT566" s="17"/>
      <c r="CU566" s="17"/>
      <c r="CV566" s="17"/>
      <c r="CW566" s="17"/>
      <c r="CX566" s="17"/>
      <c r="CY566" s="26"/>
      <c r="CZ566" s="26"/>
      <c r="DA566" s="26"/>
      <c r="DB566" s="17"/>
      <c r="DC566" s="17"/>
      <c r="DD566" s="17"/>
      <c r="DE566" s="17"/>
      <c r="DF566" s="17"/>
      <c r="DG566" s="17"/>
      <c r="DH566" s="26"/>
      <c r="DI566" s="17"/>
      <c r="DJ566" s="17"/>
      <c r="DK566" s="17"/>
      <c r="DL566" s="17"/>
      <c r="DM566" s="17">
        <v>11.65</v>
      </c>
      <c r="DN566" s="17">
        <v>11.65</v>
      </c>
      <c r="DO566" s="17">
        <v>11.65</v>
      </c>
      <c r="DP566" s="17">
        <v>11.66</v>
      </c>
      <c r="DQ566" s="17">
        <v>11.67</v>
      </c>
      <c r="DR566" s="17">
        <v>11.69</v>
      </c>
      <c r="DS566" s="17">
        <v>11.68</v>
      </c>
      <c r="DT566" s="17">
        <v>11.69</v>
      </c>
      <c r="DU566" s="17">
        <v>11.68</v>
      </c>
      <c r="DV566" s="17">
        <v>11.69</v>
      </c>
      <c r="DW566" s="17">
        <v>11.7</v>
      </c>
      <c r="DX566" s="17">
        <v>11.71</v>
      </c>
      <c r="DY566" s="17">
        <v>11.71</v>
      </c>
      <c r="DZ566" s="17">
        <v>11.69</v>
      </c>
      <c r="EA566" s="17">
        <v>11.69</v>
      </c>
      <c r="EB566" s="17">
        <v>11.69</v>
      </c>
      <c r="EC566" s="17">
        <v>11.67</v>
      </c>
      <c r="ED566" s="17">
        <v>11.66</v>
      </c>
      <c r="EE566" s="17">
        <v>11.67</v>
      </c>
      <c r="EF566" s="17">
        <v>11.66</v>
      </c>
      <c r="EG566" s="17">
        <v>11.66</v>
      </c>
      <c r="EH566" s="17">
        <v>11.66</v>
      </c>
      <c r="EI566" s="17">
        <v>11.65</v>
      </c>
      <c r="EJ566" s="17">
        <v>11.64</v>
      </c>
      <c r="EK566" s="17">
        <v>11.64</v>
      </c>
      <c r="EL566" s="17">
        <v>11.65</v>
      </c>
      <c r="EM566" s="17">
        <v>11.64</v>
      </c>
      <c r="EN566" s="17">
        <v>11.64</v>
      </c>
      <c r="EO566" s="17">
        <v>11.64</v>
      </c>
      <c r="EP566" s="17">
        <v>11.66</v>
      </c>
      <c r="EQ566" s="17">
        <v>11.65</v>
      </c>
      <c r="ER566" s="17">
        <v>11.64</v>
      </c>
      <c r="ES566" s="17">
        <v>11.65</v>
      </c>
      <c r="ET566" s="17">
        <v>11.64</v>
      </c>
      <c r="EU566" s="17">
        <v>11.64</v>
      </c>
      <c r="EV566" s="17">
        <v>11.65</v>
      </c>
      <c r="EW566" s="17">
        <v>11.66</v>
      </c>
      <c r="EX566" s="17">
        <v>11.65</v>
      </c>
      <c r="EY566" s="17">
        <v>11.65</v>
      </c>
      <c r="EZ566" s="17">
        <v>11.65</v>
      </c>
      <c r="FA566" s="17">
        <v>11.64</v>
      </c>
      <c r="FB566" s="17">
        <v>11.64</v>
      </c>
      <c r="FC566" s="17">
        <v>11.64</v>
      </c>
      <c r="FD566" s="17">
        <v>11.64</v>
      </c>
      <c r="FE566" s="17">
        <v>11.63</v>
      </c>
      <c r="FF566" s="17">
        <v>11.63</v>
      </c>
      <c r="FG566" s="17">
        <v>11.64</v>
      </c>
      <c r="FH566" s="17">
        <v>11.66</v>
      </c>
      <c r="FI566" s="17">
        <v>11.67</v>
      </c>
      <c r="FJ566" s="17">
        <v>11.66</v>
      </c>
      <c r="FK566" s="17">
        <v>11.66</v>
      </c>
      <c r="FL566" s="17">
        <v>11.67</v>
      </c>
      <c r="FM566" s="17">
        <v>11.66</v>
      </c>
      <c r="FN566" s="17">
        <v>11.65</v>
      </c>
      <c r="FO566" s="17">
        <v>11.66</v>
      </c>
      <c r="FP566" s="17">
        <v>11.66</v>
      </c>
      <c r="FQ566" s="17">
        <v>11.66</v>
      </c>
      <c r="FR566" s="17">
        <v>11.67</v>
      </c>
      <c r="FS566" s="17">
        <v>11.65</v>
      </c>
      <c r="FT566" s="17">
        <v>11.66</v>
      </c>
      <c r="FU566" s="17">
        <v>11.64</v>
      </c>
      <c r="FV566" s="17">
        <v>11.65</v>
      </c>
      <c r="FW566" s="17">
        <v>11.65</v>
      </c>
      <c r="FX566" s="17">
        <v>11.65</v>
      </c>
      <c r="FY566" s="17">
        <v>11.67</v>
      </c>
      <c r="FZ566" s="17">
        <v>11.67</v>
      </c>
      <c r="GA566" s="17">
        <v>11.67</v>
      </c>
      <c r="GB566" s="17">
        <v>11.68</v>
      </c>
      <c r="GC566" s="17">
        <v>11.68</v>
      </c>
      <c r="GD566" s="17">
        <v>11.68</v>
      </c>
      <c r="GE566" s="17">
        <v>11.67</v>
      </c>
      <c r="GF566" s="17">
        <v>11.66</v>
      </c>
      <c r="GG566" s="17">
        <v>11.67</v>
      </c>
      <c r="GH566" s="17">
        <v>11.66</v>
      </c>
      <c r="GI566" s="17">
        <v>11.65</v>
      </c>
      <c r="GJ566" s="17">
        <v>11.65</v>
      </c>
      <c r="GK566" s="17">
        <v>11.65</v>
      </c>
      <c r="GL566" s="17">
        <v>11.65</v>
      </c>
      <c r="GM566" s="17">
        <v>11.65</v>
      </c>
      <c r="GN566" s="17">
        <v>11.64</v>
      </c>
      <c r="GO566" s="17">
        <v>11.63</v>
      </c>
      <c r="GP566" s="17">
        <v>11.63</v>
      </c>
      <c r="GQ566" s="17">
        <v>11.64</v>
      </c>
      <c r="GR566" s="17">
        <v>11.64</v>
      </c>
      <c r="GS566" s="17">
        <v>11.64</v>
      </c>
      <c r="GT566" s="17">
        <v>11.64</v>
      </c>
      <c r="GU566" s="17">
        <v>11.63</v>
      </c>
      <c r="GV566" s="17">
        <v>11.64</v>
      </c>
      <c r="GW566" s="17">
        <v>11.64</v>
      </c>
      <c r="GX566" s="17">
        <v>11.63</v>
      </c>
      <c r="GY566" s="17">
        <v>11.63</v>
      </c>
      <c r="GZ566" s="17">
        <v>11.64</v>
      </c>
      <c r="HA566" s="17">
        <v>11.64</v>
      </c>
      <c r="HB566" s="17">
        <v>11.65</v>
      </c>
      <c r="HC566" s="17">
        <v>11.64</v>
      </c>
      <c r="HD566" s="17">
        <v>11.65</v>
      </c>
      <c r="HE566" s="17">
        <v>11.64</v>
      </c>
      <c r="HF566" s="17">
        <v>11.69</v>
      </c>
      <c r="HG566" s="17">
        <v>11.68</v>
      </c>
      <c r="HH566" s="17">
        <v>11.69</v>
      </c>
      <c r="HI566" s="17">
        <v>11.69</v>
      </c>
      <c r="HJ566" s="17">
        <v>11.69</v>
      </c>
      <c r="HK566" s="17">
        <v>11.68</v>
      </c>
      <c r="HL566" s="17">
        <v>11.67</v>
      </c>
      <c r="HM566" s="17">
        <v>11.66</v>
      </c>
      <c r="HN566" s="17">
        <v>11.67</v>
      </c>
      <c r="HO566" s="17">
        <v>11.66</v>
      </c>
      <c r="HP566" s="17">
        <v>11.66</v>
      </c>
      <c r="HQ566" s="17">
        <v>11.66</v>
      </c>
      <c r="HR566" s="17">
        <v>11.67</v>
      </c>
      <c r="HS566" s="17">
        <v>11.66</v>
      </c>
      <c r="HT566" s="17">
        <v>11.66</v>
      </c>
      <c r="HU566" s="17">
        <v>11.66</v>
      </c>
      <c r="HV566" s="17">
        <v>11.67</v>
      </c>
      <c r="HW566" s="17">
        <v>11.67</v>
      </c>
      <c r="HX566" s="17">
        <v>11.68</v>
      </c>
      <c r="HY566" s="17">
        <v>11.68</v>
      </c>
      <c r="HZ566" s="17">
        <v>11.66</v>
      </c>
      <c r="IA566" s="17">
        <v>11.67</v>
      </c>
      <c r="IB566" s="17">
        <v>11.67</v>
      </c>
      <c r="IC566" s="17">
        <v>11.67</v>
      </c>
      <c r="ID566" s="17">
        <v>11.67</v>
      </c>
      <c r="IE566" s="17">
        <v>11.67</v>
      </c>
      <c r="IF566" s="17">
        <v>11.66</v>
      </c>
      <c r="IG566" s="17">
        <v>11.65</v>
      </c>
      <c r="IH566" s="17">
        <v>11.64</v>
      </c>
      <c r="II566" s="17">
        <v>11.64</v>
      </c>
      <c r="IJ566" s="17">
        <v>11.65</v>
      </c>
      <c r="IK566" s="17">
        <v>11.64</v>
      </c>
      <c r="IL566" s="17">
        <v>11.62</v>
      </c>
      <c r="IM566" s="17">
        <v>11.63</v>
      </c>
      <c r="IN566" s="17">
        <v>11.64</v>
      </c>
      <c r="IO566" s="17">
        <v>11.63</v>
      </c>
      <c r="IP566" s="17">
        <v>11.63</v>
      </c>
      <c r="IQ566" s="17">
        <v>11.63</v>
      </c>
      <c r="IR566" s="17">
        <v>11.62</v>
      </c>
      <c r="IS566" s="17">
        <v>11.61</v>
      </c>
      <c r="IT566" s="17">
        <v>11.62</v>
      </c>
      <c r="IU566" s="17">
        <v>11.62</v>
      </c>
      <c r="IV566" s="17">
        <v>11.62</v>
      </c>
      <c r="IW566" s="17">
        <v>11.64</v>
      </c>
      <c r="IX566" s="17">
        <v>11.64</v>
      </c>
      <c r="IY566" s="17">
        <v>11.63</v>
      </c>
    </row>
    <row r="567" spans="1:259" x14ac:dyDescent="0.15">
      <c r="A567" s="17" t="s">
        <v>2978</v>
      </c>
      <c r="B567" s="17" t="s">
        <v>2979</v>
      </c>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c r="AA567" s="26"/>
      <c r="AB567" s="17"/>
      <c r="AC567" s="26"/>
      <c r="AD567" s="26"/>
      <c r="AE567" s="17"/>
      <c r="AF567" s="17"/>
      <c r="AG567" s="17"/>
      <c r="AH567" s="17"/>
      <c r="AI567" s="17"/>
      <c r="AJ567" s="17"/>
      <c r="AK567" s="17"/>
      <c r="AL567" s="17"/>
      <c r="AM567" s="17"/>
      <c r="AN567" s="17"/>
      <c r="AO567" s="17"/>
      <c r="AP567" s="17"/>
      <c r="AQ567" s="17"/>
      <c r="AR567" s="17"/>
      <c r="AS567" s="17"/>
      <c r="AT567" s="17"/>
      <c r="AU567" s="17"/>
      <c r="AV567" s="17"/>
      <c r="AW567" s="17"/>
      <c r="AX567" s="17"/>
      <c r="AY567" s="17"/>
      <c r="AZ567" s="17"/>
      <c r="BA567" s="17"/>
      <c r="BB567" s="17"/>
      <c r="BC567" s="17"/>
      <c r="BD567" s="17"/>
      <c r="BE567" s="17"/>
      <c r="BF567" s="17"/>
      <c r="BG567" s="17"/>
      <c r="BH567" s="17"/>
      <c r="BI567" s="17"/>
      <c r="BJ567" s="26"/>
      <c r="BK567" s="17"/>
      <c r="BL567" s="17"/>
      <c r="BM567" s="17"/>
      <c r="BN567" s="17"/>
      <c r="BO567" s="17"/>
      <c r="BP567" s="17"/>
      <c r="BQ567" s="17"/>
      <c r="BR567" s="17"/>
      <c r="BS567" s="17"/>
      <c r="BT567" s="17"/>
      <c r="BU567" s="17"/>
      <c r="BV567" s="17"/>
      <c r="BW567" s="17"/>
      <c r="BX567" s="26"/>
      <c r="BY567" s="26"/>
      <c r="BZ567" s="26"/>
      <c r="CA567" s="26"/>
      <c r="CB567" s="26"/>
      <c r="CC567" s="17"/>
      <c r="CD567" s="17"/>
      <c r="CE567" s="17"/>
      <c r="CF567" s="17"/>
      <c r="CG567" s="17"/>
      <c r="CH567" s="17"/>
      <c r="CI567" s="17"/>
      <c r="CJ567" s="26"/>
      <c r="CK567" s="17"/>
      <c r="CL567" s="17"/>
      <c r="CM567" s="17"/>
      <c r="CN567" s="17"/>
      <c r="CO567" s="17"/>
      <c r="CP567" s="17"/>
      <c r="CQ567" s="17"/>
      <c r="CR567" s="17"/>
      <c r="CS567" s="17"/>
      <c r="CT567" s="17"/>
      <c r="CU567" s="17"/>
      <c r="CV567" s="17"/>
      <c r="CW567" s="17"/>
      <c r="CX567" s="17"/>
      <c r="CY567" s="26"/>
      <c r="CZ567" s="26"/>
      <c r="DA567" s="26"/>
      <c r="DB567" s="17"/>
      <c r="DC567" s="17"/>
      <c r="DD567" s="17"/>
      <c r="DE567" s="17"/>
      <c r="DF567" s="17"/>
      <c r="DG567" s="17"/>
      <c r="DH567" s="26"/>
      <c r="DI567" s="17"/>
      <c r="DJ567" s="17"/>
      <c r="DK567" s="17"/>
      <c r="DL567" s="17"/>
      <c r="DM567" s="17">
        <v>11.61</v>
      </c>
      <c r="DN567" s="17">
        <v>11.63</v>
      </c>
      <c r="DO567" s="17">
        <v>11.62</v>
      </c>
      <c r="DP567" s="17">
        <v>11.61</v>
      </c>
      <c r="DQ567" s="17">
        <v>11.6</v>
      </c>
      <c r="DR567" s="17">
        <v>11.61</v>
      </c>
      <c r="DS567" s="17">
        <v>11.61</v>
      </c>
      <c r="DT567" s="17">
        <v>11.6</v>
      </c>
      <c r="DU567" s="17">
        <v>11.6</v>
      </c>
      <c r="DV567" s="17">
        <v>11.64</v>
      </c>
      <c r="DW567" s="17">
        <v>11.64</v>
      </c>
      <c r="DX567" s="17">
        <v>11.63</v>
      </c>
      <c r="DY567" s="17">
        <v>11.61</v>
      </c>
      <c r="DZ567" s="17">
        <v>11.62</v>
      </c>
      <c r="EA567" s="17">
        <v>11.6</v>
      </c>
      <c r="EB567" s="17">
        <v>11.59</v>
      </c>
      <c r="EC567" s="17">
        <v>11.6</v>
      </c>
      <c r="ED567" s="17">
        <v>11.6</v>
      </c>
      <c r="EE567" s="17">
        <v>11.59</v>
      </c>
      <c r="EF567" s="17">
        <v>11.58</v>
      </c>
      <c r="EG567" s="17">
        <v>11.61</v>
      </c>
      <c r="EH567" s="17">
        <v>11.6</v>
      </c>
      <c r="EI567" s="17">
        <v>11.59</v>
      </c>
      <c r="EJ567" s="17">
        <v>11.61</v>
      </c>
      <c r="EK567" s="17">
        <v>11.63</v>
      </c>
      <c r="EL567" s="17">
        <v>11.62</v>
      </c>
      <c r="EM567" s="17">
        <v>11.6</v>
      </c>
      <c r="EN567" s="17">
        <v>11.6</v>
      </c>
      <c r="EO567" s="17">
        <v>11.59</v>
      </c>
      <c r="EP567" s="17">
        <v>11.59</v>
      </c>
      <c r="EQ567" s="17">
        <v>11.6</v>
      </c>
      <c r="ER567" s="17">
        <v>11.62</v>
      </c>
      <c r="ES567" s="17">
        <v>11.6</v>
      </c>
      <c r="ET567" s="17">
        <v>11.61</v>
      </c>
      <c r="EU567" s="17">
        <v>11.61</v>
      </c>
      <c r="EV567" s="17">
        <v>11.6</v>
      </c>
      <c r="EW567" s="17">
        <v>11.6</v>
      </c>
      <c r="EX567" s="17">
        <v>11.6</v>
      </c>
      <c r="EY567" s="17">
        <v>11.61</v>
      </c>
      <c r="EZ567" s="17">
        <v>11.63</v>
      </c>
      <c r="FA567" s="17">
        <v>11.61</v>
      </c>
      <c r="FB567" s="17">
        <v>11.61</v>
      </c>
      <c r="FC567" s="17">
        <v>11.61</v>
      </c>
      <c r="FD567" s="17">
        <v>11.63</v>
      </c>
      <c r="FE567" s="17">
        <v>11.6</v>
      </c>
      <c r="FF567" s="17">
        <v>11.6</v>
      </c>
      <c r="FG567" s="17">
        <v>11.62</v>
      </c>
      <c r="FH567" s="17">
        <v>11.64</v>
      </c>
      <c r="FI567" s="17">
        <v>11.63</v>
      </c>
      <c r="FJ567" s="17">
        <v>11.62</v>
      </c>
      <c r="FK567" s="17">
        <v>11.63</v>
      </c>
      <c r="FL567" s="17">
        <v>11.65</v>
      </c>
      <c r="FM567" s="17">
        <v>11.67</v>
      </c>
      <c r="FN567" s="17">
        <v>11.65</v>
      </c>
      <c r="FO567" s="17">
        <v>11.65</v>
      </c>
      <c r="FP567" s="17">
        <v>11.67</v>
      </c>
      <c r="FQ567" s="17">
        <v>11.68</v>
      </c>
      <c r="FR567" s="17">
        <v>11.7</v>
      </c>
      <c r="FS567" s="17">
        <v>11.72</v>
      </c>
      <c r="FT567" s="17">
        <v>11.75</v>
      </c>
      <c r="FU567" s="17">
        <v>11.73</v>
      </c>
      <c r="FV567" s="17">
        <v>11.73</v>
      </c>
      <c r="FW567" s="17">
        <v>11.74</v>
      </c>
      <c r="FX567" s="17">
        <v>11.74</v>
      </c>
      <c r="FY567" s="17">
        <v>11.74</v>
      </c>
      <c r="FZ567" s="17">
        <v>11.72</v>
      </c>
      <c r="GA567" s="17">
        <v>11.73</v>
      </c>
      <c r="GB567" s="17">
        <v>11.73</v>
      </c>
      <c r="GC567" s="17">
        <v>11.72</v>
      </c>
      <c r="GD567" s="17">
        <v>11.71</v>
      </c>
      <c r="GE567" s="17">
        <v>11.72</v>
      </c>
      <c r="GF567" s="17">
        <v>11.69</v>
      </c>
      <c r="GG567" s="17">
        <v>11.68</v>
      </c>
      <c r="GH567" s="17">
        <v>11.68</v>
      </c>
      <c r="GI567" s="17">
        <v>11.68</v>
      </c>
      <c r="GJ567" s="17">
        <v>11.7</v>
      </c>
      <c r="GK567" s="17">
        <v>11.69</v>
      </c>
      <c r="GL567" s="17">
        <v>11.67</v>
      </c>
      <c r="GM567" s="17">
        <v>11.65</v>
      </c>
      <c r="GN567" s="17">
        <v>11.65</v>
      </c>
      <c r="GO567" s="17">
        <v>11.67</v>
      </c>
      <c r="GP567" s="17">
        <v>11.65</v>
      </c>
      <c r="GQ567" s="17">
        <v>11.68</v>
      </c>
      <c r="GR567" s="17">
        <v>11.68</v>
      </c>
      <c r="GS567" s="17">
        <v>11.67</v>
      </c>
      <c r="GT567" s="17">
        <v>11.68</v>
      </c>
      <c r="GU567" s="17">
        <v>11.67</v>
      </c>
      <c r="GV567" s="17">
        <v>11.68</v>
      </c>
      <c r="GW567" s="17">
        <v>11.68</v>
      </c>
      <c r="GX567" s="17">
        <v>11.69</v>
      </c>
      <c r="GY567" s="17">
        <v>11.7</v>
      </c>
      <c r="GZ567" s="17">
        <v>11.69</v>
      </c>
      <c r="HA567" s="17">
        <v>11.7</v>
      </c>
      <c r="HB567" s="17">
        <v>11.68</v>
      </c>
      <c r="HC567" s="17">
        <v>11.7</v>
      </c>
      <c r="HD567" s="17">
        <v>11.68</v>
      </c>
      <c r="HE567" s="17">
        <v>11.66</v>
      </c>
      <c r="HF567" s="17">
        <v>11.65</v>
      </c>
      <c r="HG567" s="17">
        <v>11.66</v>
      </c>
      <c r="HH567" s="17">
        <v>11.65</v>
      </c>
      <c r="HI567" s="17">
        <v>11.65</v>
      </c>
      <c r="HJ567" s="17">
        <v>11.64</v>
      </c>
      <c r="HK567" s="17">
        <v>11.63</v>
      </c>
      <c r="HL567" s="17">
        <v>11.61</v>
      </c>
      <c r="HM567" s="17">
        <v>11.63</v>
      </c>
      <c r="HN567" s="17">
        <v>11.63</v>
      </c>
      <c r="HO567" s="17">
        <v>11.61</v>
      </c>
      <c r="HP567" s="17">
        <v>11.61</v>
      </c>
      <c r="HQ567" s="17">
        <v>11.62</v>
      </c>
      <c r="HR567" s="17">
        <v>11.62</v>
      </c>
      <c r="HS567" s="17">
        <v>11.61</v>
      </c>
      <c r="HT567" s="17">
        <v>11.61</v>
      </c>
      <c r="HU567" s="17">
        <v>11.61</v>
      </c>
      <c r="HV567" s="17">
        <v>11.63</v>
      </c>
      <c r="HW567" s="17">
        <v>11.63</v>
      </c>
      <c r="HX567" s="17">
        <v>11.63</v>
      </c>
      <c r="HY567" s="17">
        <v>11.64</v>
      </c>
      <c r="HZ567" s="17">
        <v>11.62</v>
      </c>
      <c r="IA567" s="17">
        <v>11.63</v>
      </c>
      <c r="IB567" s="17">
        <v>11.59</v>
      </c>
      <c r="IC567" s="17">
        <v>11.57</v>
      </c>
      <c r="ID567" s="17">
        <v>11.58</v>
      </c>
      <c r="IE567" s="17">
        <v>11.59</v>
      </c>
      <c r="IF567" s="17">
        <v>11.59</v>
      </c>
      <c r="IG567" s="17">
        <v>11.59</v>
      </c>
      <c r="IH567" s="17">
        <v>11.57</v>
      </c>
      <c r="II567" s="17">
        <v>11.57</v>
      </c>
      <c r="IJ567" s="17">
        <v>11.56</v>
      </c>
      <c r="IK567" s="17">
        <v>11.57</v>
      </c>
      <c r="IL567" s="17">
        <v>11.55</v>
      </c>
      <c r="IM567" s="17">
        <v>11.56</v>
      </c>
      <c r="IN567" s="17">
        <v>11.57</v>
      </c>
      <c r="IO567" s="17">
        <v>11.56</v>
      </c>
      <c r="IP567" s="17">
        <v>11.56</v>
      </c>
      <c r="IQ567" s="17">
        <v>11.57</v>
      </c>
      <c r="IR567" s="17">
        <v>11.56</v>
      </c>
      <c r="IS567" s="17">
        <v>11.53</v>
      </c>
      <c r="IT567" s="17">
        <v>11.51</v>
      </c>
      <c r="IU567" s="17">
        <v>11.52</v>
      </c>
      <c r="IV567" s="17">
        <v>11.52</v>
      </c>
      <c r="IW567" s="17">
        <v>11.52</v>
      </c>
      <c r="IX567" s="17">
        <v>11.52</v>
      </c>
      <c r="IY567" s="17">
        <v>11.52</v>
      </c>
    </row>
    <row r="568" spans="1:259" x14ac:dyDescent="0.15">
      <c r="A568" s="17" t="s">
        <v>2820</v>
      </c>
      <c r="B568" s="17" t="s">
        <v>2821</v>
      </c>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c r="AA568" s="26"/>
      <c r="AB568" s="17"/>
      <c r="AC568" s="26"/>
      <c r="AD568" s="26"/>
      <c r="AE568" s="17"/>
      <c r="AF568" s="17"/>
      <c r="AG568" s="17"/>
      <c r="AH568" s="17"/>
      <c r="AI568" s="17"/>
      <c r="AJ568" s="17"/>
      <c r="AK568" s="17"/>
      <c r="AL568" s="17"/>
      <c r="AM568" s="17"/>
      <c r="AN568" s="17"/>
      <c r="AO568" s="17"/>
      <c r="AP568" s="17"/>
      <c r="AQ568" s="17"/>
      <c r="AR568" s="17"/>
      <c r="AS568" s="17"/>
      <c r="AT568" s="17"/>
      <c r="AU568" s="17"/>
      <c r="AV568" s="17"/>
      <c r="AW568" s="17"/>
      <c r="AX568" s="17"/>
      <c r="AY568" s="17"/>
      <c r="AZ568" s="17"/>
      <c r="BA568" s="17"/>
      <c r="BB568" s="17"/>
      <c r="BC568" s="17"/>
      <c r="BD568" s="17"/>
      <c r="BE568" s="17"/>
      <c r="BF568" s="17"/>
      <c r="BG568" s="17"/>
      <c r="BH568" s="17"/>
      <c r="BI568" s="17"/>
      <c r="BJ568" s="26"/>
      <c r="BK568" s="17"/>
      <c r="BL568" s="17"/>
      <c r="BM568" s="17"/>
      <c r="BN568" s="17"/>
      <c r="BO568" s="17"/>
      <c r="BP568" s="17"/>
      <c r="BQ568" s="17"/>
      <c r="BR568" s="17"/>
      <c r="BS568" s="17"/>
      <c r="BT568" s="17"/>
      <c r="BU568" s="17"/>
      <c r="BV568" s="17"/>
      <c r="BW568" s="17"/>
      <c r="BX568" s="26"/>
      <c r="BY568" s="26"/>
      <c r="BZ568" s="26"/>
      <c r="CA568" s="26"/>
      <c r="CB568" s="26"/>
      <c r="CC568" s="17"/>
      <c r="CD568" s="17"/>
      <c r="CE568" s="17"/>
      <c r="CF568" s="17"/>
      <c r="CG568" s="17"/>
      <c r="CH568" s="17"/>
      <c r="CI568" s="17"/>
      <c r="CJ568" s="26"/>
      <c r="CK568" s="17"/>
      <c r="CL568" s="17"/>
      <c r="CM568" s="17"/>
      <c r="CN568" s="17"/>
      <c r="CO568" s="17"/>
      <c r="CP568" s="17"/>
      <c r="CQ568" s="17"/>
      <c r="CR568" s="17"/>
      <c r="CS568" s="17"/>
      <c r="CT568" s="17"/>
      <c r="CU568" s="17"/>
      <c r="CV568" s="17"/>
      <c r="CW568" s="17"/>
      <c r="CX568" s="17"/>
      <c r="CY568" s="26"/>
      <c r="CZ568" s="26"/>
      <c r="DA568" s="26"/>
      <c r="DB568" s="17"/>
      <c r="DC568" s="17"/>
      <c r="DD568" s="17"/>
      <c r="DE568" s="17"/>
      <c r="DF568" s="17"/>
      <c r="DG568" s="17"/>
      <c r="DH568" s="26"/>
      <c r="DI568" s="17"/>
      <c r="DJ568" s="17"/>
      <c r="DK568" s="17"/>
      <c r="DL568" s="17"/>
      <c r="DM568" s="17">
        <v>17.62</v>
      </c>
      <c r="DN568" s="17">
        <v>17.62</v>
      </c>
      <c r="DO568" s="17">
        <v>17.61</v>
      </c>
      <c r="DP568" s="17">
        <v>17.62</v>
      </c>
      <c r="DQ568" s="17">
        <v>17.62</v>
      </c>
      <c r="DR568" s="17">
        <v>17.600000000000001</v>
      </c>
      <c r="DS568" s="17">
        <v>17.62</v>
      </c>
      <c r="DT568" s="17">
        <v>17.62</v>
      </c>
      <c r="DU568" s="17">
        <v>17.62</v>
      </c>
      <c r="DV568" s="17">
        <v>17.62</v>
      </c>
      <c r="DW568" s="17">
        <v>17.61</v>
      </c>
      <c r="DX568" s="17">
        <v>17.61</v>
      </c>
      <c r="DY568" s="17">
        <v>17.61</v>
      </c>
      <c r="DZ568" s="17">
        <v>17.600000000000001</v>
      </c>
      <c r="EA568" s="17">
        <v>17.59</v>
      </c>
      <c r="EB568" s="17">
        <v>17.579999999999998</v>
      </c>
      <c r="EC568" s="17">
        <v>17.579999999999998</v>
      </c>
      <c r="ED568" s="17">
        <v>17.579999999999998</v>
      </c>
      <c r="EE568" s="17">
        <v>17.59</v>
      </c>
      <c r="EF568" s="17">
        <v>17.59</v>
      </c>
      <c r="EG568" s="17">
        <v>17.59</v>
      </c>
      <c r="EH568" s="17">
        <v>17.59</v>
      </c>
      <c r="EI568" s="17">
        <v>17.600000000000001</v>
      </c>
      <c r="EJ568" s="17">
        <v>17.600000000000001</v>
      </c>
      <c r="EK568" s="17">
        <v>17.600000000000001</v>
      </c>
      <c r="EL568" s="17">
        <v>17.600000000000001</v>
      </c>
      <c r="EM568" s="17">
        <v>17.600000000000001</v>
      </c>
      <c r="EN568" s="17">
        <v>17.600000000000001</v>
      </c>
      <c r="EO568" s="17">
        <v>17.600000000000001</v>
      </c>
      <c r="EP568" s="17">
        <v>17.59</v>
      </c>
      <c r="EQ568" s="17">
        <v>17.59</v>
      </c>
      <c r="ER568" s="17">
        <v>17.600000000000001</v>
      </c>
      <c r="ES568" s="17">
        <v>17.61</v>
      </c>
      <c r="ET568" s="17">
        <v>17.600000000000001</v>
      </c>
      <c r="EU568" s="17">
        <v>17.600000000000001</v>
      </c>
      <c r="EV568" s="17">
        <v>17.600000000000001</v>
      </c>
      <c r="EW568" s="17">
        <v>17.68</v>
      </c>
      <c r="EX568" s="17">
        <v>17.760000000000002</v>
      </c>
      <c r="EY568" s="17">
        <v>17.79</v>
      </c>
      <c r="EZ568" s="17">
        <v>17.8</v>
      </c>
      <c r="FA568" s="17">
        <v>17.78</v>
      </c>
      <c r="FB568" s="17">
        <v>17.79</v>
      </c>
      <c r="FC568" s="17">
        <v>17.8</v>
      </c>
      <c r="FD568" s="17">
        <v>17.86</v>
      </c>
      <c r="FE568" s="17">
        <v>17.89</v>
      </c>
      <c r="FF568" s="17">
        <v>17.89</v>
      </c>
      <c r="FG568" s="17">
        <v>17.91</v>
      </c>
      <c r="FH568" s="17">
        <v>17.920000000000002</v>
      </c>
      <c r="FI568" s="17">
        <v>17.89</v>
      </c>
      <c r="FJ568" s="17">
        <v>17.89</v>
      </c>
      <c r="FK568" s="17">
        <v>17.88</v>
      </c>
      <c r="FL568" s="17">
        <v>17.87</v>
      </c>
      <c r="FM568" s="17">
        <v>17.87</v>
      </c>
      <c r="FN568" s="17">
        <v>17.88</v>
      </c>
      <c r="FO568" s="17">
        <v>17.899999999999999</v>
      </c>
      <c r="FP568" s="17">
        <v>17.89</v>
      </c>
      <c r="FQ568" s="17">
        <v>17.86</v>
      </c>
      <c r="FR568" s="17">
        <v>17.850000000000001</v>
      </c>
      <c r="FS568" s="17">
        <v>17.84</v>
      </c>
      <c r="FT568" s="17">
        <v>17.850000000000001</v>
      </c>
      <c r="FU568" s="17">
        <v>17.84</v>
      </c>
      <c r="FV568" s="17">
        <v>17.850000000000001</v>
      </c>
      <c r="FW568" s="17">
        <v>17.86</v>
      </c>
      <c r="FX568" s="17">
        <v>17.86</v>
      </c>
      <c r="FY568" s="17">
        <v>17.88</v>
      </c>
      <c r="FZ568" s="17">
        <v>17.899999999999999</v>
      </c>
      <c r="GA568" s="17">
        <v>17.91</v>
      </c>
      <c r="GB568" s="17">
        <v>17.920000000000002</v>
      </c>
      <c r="GC568" s="17">
        <v>17.899999999999999</v>
      </c>
      <c r="GD568" s="17">
        <v>17.89</v>
      </c>
      <c r="GE568" s="17">
        <v>17.899999999999999</v>
      </c>
      <c r="GF568" s="17">
        <v>17.899999999999999</v>
      </c>
      <c r="GG568" s="17">
        <v>17.899999999999999</v>
      </c>
      <c r="GH568" s="17">
        <v>17.89</v>
      </c>
      <c r="GI568" s="17">
        <v>17.88</v>
      </c>
      <c r="GJ568" s="17">
        <v>17.88</v>
      </c>
      <c r="GK568" s="17">
        <v>17.88</v>
      </c>
      <c r="GL568" s="17">
        <v>17.899999999999999</v>
      </c>
      <c r="GM568" s="17">
        <v>17.91</v>
      </c>
      <c r="GN568" s="17">
        <v>17.95</v>
      </c>
      <c r="GO568" s="17">
        <v>18.059999999999999</v>
      </c>
      <c r="GP568" s="17">
        <v>18.100000000000001</v>
      </c>
      <c r="GQ568" s="17">
        <v>18.14</v>
      </c>
      <c r="GR568" s="17">
        <v>18.09</v>
      </c>
      <c r="GS568" s="17">
        <v>18.09</v>
      </c>
      <c r="GT568" s="17">
        <v>18.09</v>
      </c>
      <c r="GU568" s="17">
        <v>18.04</v>
      </c>
      <c r="GV568" s="17">
        <v>18.05</v>
      </c>
      <c r="GW568" s="17">
        <v>18.05</v>
      </c>
      <c r="GX568" s="17">
        <v>18.059999999999999</v>
      </c>
      <c r="GY568" s="17">
        <v>18.07</v>
      </c>
      <c r="GZ568" s="17">
        <v>18.07</v>
      </c>
      <c r="HA568" s="17">
        <v>18.04</v>
      </c>
      <c r="HB568" s="17">
        <v>18.09</v>
      </c>
      <c r="HC568" s="17">
        <v>18.09</v>
      </c>
      <c r="HD568" s="17">
        <v>18.12</v>
      </c>
      <c r="HE568" s="17">
        <v>18.100000000000001</v>
      </c>
      <c r="HF568" s="17">
        <v>18.09</v>
      </c>
      <c r="HG568" s="17">
        <v>18.059999999999999</v>
      </c>
      <c r="HH568" s="17">
        <v>18.04</v>
      </c>
      <c r="HI568" s="17">
        <v>18.04</v>
      </c>
      <c r="HJ568" s="17">
        <v>18.03</v>
      </c>
      <c r="HK568" s="17">
        <v>18</v>
      </c>
      <c r="HL568" s="17">
        <v>17.989999999999998</v>
      </c>
      <c r="HM568" s="17">
        <v>17.98</v>
      </c>
      <c r="HN568" s="17">
        <v>17.98</v>
      </c>
      <c r="HO568" s="17">
        <v>17.98</v>
      </c>
      <c r="HP568" s="17">
        <v>17.989999999999998</v>
      </c>
      <c r="HQ568" s="17">
        <v>18</v>
      </c>
      <c r="HR568" s="17">
        <v>17.97</v>
      </c>
      <c r="HS568" s="17">
        <v>17.97</v>
      </c>
      <c r="HT568" s="17">
        <v>17.96</v>
      </c>
      <c r="HU568" s="17">
        <v>17.95</v>
      </c>
      <c r="HV568" s="17">
        <v>17.920000000000002</v>
      </c>
      <c r="HW568" s="17">
        <v>17.899999999999999</v>
      </c>
      <c r="HX568" s="17">
        <v>17.899999999999999</v>
      </c>
      <c r="HY568" s="17">
        <v>17.920000000000002</v>
      </c>
      <c r="HZ568" s="17">
        <v>17.920000000000002</v>
      </c>
      <c r="IA568" s="17">
        <v>17.91</v>
      </c>
      <c r="IB568" s="17">
        <v>17.899999999999999</v>
      </c>
      <c r="IC568" s="17">
        <v>17.87</v>
      </c>
      <c r="ID568" s="17">
        <v>17.88</v>
      </c>
      <c r="IE568" s="17">
        <v>17.88</v>
      </c>
      <c r="IF568" s="17">
        <v>17.87</v>
      </c>
      <c r="IG568" s="17">
        <v>17.87</v>
      </c>
      <c r="IH568" s="17">
        <v>17.87</v>
      </c>
      <c r="II568" s="17">
        <v>17.87</v>
      </c>
      <c r="IJ568" s="17">
        <v>17.87</v>
      </c>
      <c r="IK568" s="17">
        <v>17.87</v>
      </c>
      <c r="IL568" s="17">
        <v>17.88</v>
      </c>
      <c r="IM568" s="17">
        <v>17.89</v>
      </c>
      <c r="IN568" s="17">
        <v>17.899999999999999</v>
      </c>
      <c r="IO568" s="17">
        <v>17.89</v>
      </c>
      <c r="IP568" s="17">
        <v>17.89</v>
      </c>
      <c r="IQ568" s="17">
        <v>17.899999999999999</v>
      </c>
      <c r="IR568" s="17">
        <v>17.89</v>
      </c>
      <c r="IS568" s="17">
        <v>17.89</v>
      </c>
      <c r="IT568" s="17">
        <v>17.89</v>
      </c>
      <c r="IU568" s="17">
        <v>17.89</v>
      </c>
      <c r="IV568" s="17">
        <v>17.89</v>
      </c>
      <c r="IW568" s="17">
        <v>17.88</v>
      </c>
      <c r="IX568" s="17">
        <v>17.87</v>
      </c>
      <c r="IY568" s="17">
        <v>17.87</v>
      </c>
    </row>
    <row r="569" spans="1:259" x14ac:dyDescent="0.15">
      <c r="A569" s="17" t="s">
        <v>3102</v>
      </c>
      <c r="B569" s="17" t="s">
        <v>3103</v>
      </c>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c r="AA569" s="26"/>
      <c r="AB569" s="17"/>
      <c r="AC569" s="26"/>
      <c r="AD569" s="26"/>
      <c r="AE569" s="17"/>
      <c r="AF569" s="17"/>
      <c r="AG569" s="17"/>
      <c r="AH569" s="17"/>
      <c r="AI569" s="17"/>
      <c r="AJ569" s="17"/>
      <c r="AK569" s="17"/>
      <c r="AL569" s="17"/>
      <c r="AM569" s="17"/>
      <c r="AN569" s="17"/>
      <c r="AO569" s="17"/>
      <c r="AP569" s="17"/>
      <c r="AQ569" s="17"/>
      <c r="AR569" s="17"/>
      <c r="AS569" s="17"/>
      <c r="AT569" s="17"/>
      <c r="AU569" s="17"/>
      <c r="AV569" s="17"/>
      <c r="AW569" s="17"/>
      <c r="AX569" s="17"/>
      <c r="AY569" s="17"/>
      <c r="AZ569" s="17"/>
      <c r="BA569" s="17"/>
      <c r="BB569" s="17"/>
      <c r="BC569" s="17"/>
      <c r="BD569" s="17"/>
      <c r="BE569" s="17"/>
      <c r="BF569" s="17"/>
      <c r="BG569" s="17"/>
      <c r="BH569" s="17"/>
      <c r="BI569" s="17"/>
      <c r="BJ569" s="26"/>
      <c r="BK569" s="17"/>
      <c r="BL569" s="17"/>
      <c r="BM569" s="17"/>
      <c r="BN569" s="17"/>
      <c r="BO569" s="17"/>
      <c r="BP569" s="17"/>
      <c r="BQ569" s="17"/>
      <c r="BR569" s="17"/>
      <c r="BS569" s="17"/>
      <c r="BT569" s="17"/>
      <c r="BU569" s="17"/>
      <c r="BV569" s="17"/>
      <c r="BW569" s="17"/>
      <c r="BX569" s="26"/>
      <c r="BY569" s="26"/>
      <c r="BZ569" s="26"/>
      <c r="CA569" s="26"/>
      <c r="CB569" s="26"/>
      <c r="CC569" s="17"/>
      <c r="CD569" s="17"/>
      <c r="CE569" s="17"/>
      <c r="CF569" s="17"/>
      <c r="CG569" s="17"/>
      <c r="CH569" s="17"/>
      <c r="CI569" s="17"/>
      <c r="CJ569" s="26"/>
      <c r="CK569" s="17"/>
      <c r="CL569" s="17"/>
      <c r="CM569" s="17"/>
      <c r="CN569" s="17"/>
      <c r="CO569" s="17"/>
      <c r="CP569" s="17"/>
      <c r="CQ569" s="17"/>
      <c r="CR569" s="17"/>
      <c r="CS569" s="17"/>
      <c r="CT569" s="17"/>
      <c r="CU569" s="17"/>
      <c r="CV569" s="17"/>
      <c r="CW569" s="17"/>
      <c r="CX569" s="17"/>
      <c r="CY569" s="26"/>
      <c r="CZ569" s="26"/>
      <c r="DA569" s="26"/>
      <c r="DB569" s="17"/>
      <c r="DC569" s="17"/>
      <c r="DD569" s="17"/>
      <c r="DE569" s="17"/>
      <c r="DF569" s="17"/>
      <c r="DG569" s="17"/>
      <c r="DH569" s="26"/>
      <c r="DI569" s="17"/>
      <c r="DJ569" s="17"/>
      <c r="DK569" s="17"/>
      <c r="DL569" s="17"/>
      <c r="DM569" s="17">
        <v>94.72</v>
      </c>
      <c r="DN569" s="17">
        <v>94.76</v>
      </c>
      <c r="DO569" s="17">
        <v>94.75</v>
      </c>
      <c r="DP569" s="17">
        <v>94.75</v>
      </c>
      <c r="DQ569" s="17">
        <v>94.73</v>
      </c>
      <c r="DR569" s="17">
        <v>94.72</v>
      </c>
      <c r="DS569" s="17">
        <v>94.69</v>
      </c>
      <c r="DT569" s="17">
        <v>94.68</v>
      </c>
      <c r="DU569" s="17">
        <v>94.72</v>
      </c>
      <c r="DV569" s="17">
        <v>94.63</v>
      </c>
      <c r="DW569" s="17">
        <v>94.67</v>
      </c>
      <c r="DX569" s="17">
        <v>94.65</v>
      </c>
      <c r="DY569" s="17">
        <v>94.73</v>
      </c>
      <c r="DZ569" s="17">
        <v>94.73</v>
      </c>
      <c r="EA569" s="17">
        <v>94.68</v>
      </c>
      <c r="EB569" s="17">
        <v>94.65</v>
      </c>
      <c r="EC569" s="17">
        <v>94.64</v>
      </c>
      <c r="ED569" s="17">
        <v>94.61</v>
      </c>
      <c r="EE569" s="17">
        <v>94.51</v>
      </c>
      <c r="EF569" s="17">
        <v>94.52</v>
      </c>
      <c r="EG569" s="17">
        <v>94.54</v>
      </c>
      <c r="EH569" s="17">
        <v>94.53</v>
      </c>
      <c r="EI569" s="17">
        <v>94.58</v>
      </c>
      <c r="EJ569" s="17">
        <v>94.49</v>
      </c>
      <c r="EK569" s="17">
        <v>94.43</v>
      </c>
      <c r="EL569" s="17">
        <v>94.39</v>
      </c>
      <c r="EM569" s="17">
        <v>94.39</v>
      </c>
      <c r="EN569" s="17">
        <v>94.42</v>
      </c>
      <c r="EO569" s="17">
        <v>94.38</v>
      </c>
      <c r="EP569" s="17">
        <v>94.44</v>
      </c>
      <c r="EQ569" s="17">
        <v>94.55</v>
      </c>
      <c r="ER569" s="17">
        <v>94.58</v>
      </c>
      <c r="ES569" s="17">
        <v>94.57</v>
      </c>
      <c r="ET569" s="17">
        <v>94.51</v>
      </c>
      <c r="EU569" s="17">
        <v>94.58</v>
      </c>
      <c r="EV569" s="17">
        <v>94.6</v>
      </c>
      <c r="EW569" s="17">
        <v>94.55</v>
      </c>
      <c r="EX569" s="17">
        <v>94.58</v>
      </c>
      <c r="EY569" s="17">
        <v>94.66</v>
      </c>
      <c r="EZ569" s="17">
        <v>94.59</v>
      </c>
      <c r="FA569" s="17">
        <v>94.5</v>
      </c>
      <c r="FB569" s="17">
        <v>94.55</v>
      </c>
      <c r="FC569" s="17">
        <v>94.52</v>
      </c>
      <c r="FD569" s="17">
        <v>94.52</v>
      </c>
      <c r="FE569" s="17">
        <v>94.63</v>
      </c>
      <c r="FF569" s="17">
        <v>94.61</v>
      </c>
      <c r="FG569" s="17">
        <v>94.6</v>
      </c>
      <c r="FH569" s="17">
        <v>94.71</v>
      </c>
      <c r="FI569" s="17">
        <v>94.71</v>
      </c>
      <c r="FJ569" s="17">
        <v>94.72</v>
      </c>
      <c r="FK569" s="17">
        <v>94.74</v>
      </c>
      <c r="FL569" s="17">
        <v>94.76</v>
      </c>
      <c r="FM569" s="17">
        <v>94.8</v>
      </c>
      <c r="FN569" s="17">
        <v>94.87</v>
      </c>
      <c r="FO569" s="17">
        <v>94.8</v>
      </c>
      <c r="FP569" s="17">
        <v>94.83</v>
      </c>
      <c r="FQ569" s="17">
        <v>94.81</v>
      </c>
      <c r="FR569" s="17">
        <v>94.8</v>
      </c>
      <c r="FS569" s="17">
        <v>94.75</v>
      </c>
      <c r="FT569" s="17">
        <v>94.68</v>
      </c>
      <c r="FU569" s="17">
        <v>94.66</v>
      </c>
      <c r="FV569" s="17">
        <v>94.69</v>
      </c>
      <c r="FW569" s="17">
        <v>94.65</v>
      </c>
      <c r="FX569" s="17">
        <v>94.63</v>
      </c>
      <c r="FY569" s="17">
        <v>94.73</v>
      </c>
      <c r="FZ569" s="17">
        <v>94.68</v>
      </c>
      <c r="GA569" s="17">
        <v>94.76</v>
      </c>
      <c r="GB569" s="17">
        <v>94.7</v>
      </c>
      <c r="GC569" s="17">
        <v>94.64</v>
      </c>
      <c r="GD569" s="17">
        <v>94.69</v>
      </c>
      <c r="GE569" s="17">
        <v>94.63</v>
      </c>
      <c r="GF569" s="17">
        <v>94.59</v>
      </c>
      <c r="GG569" s="17">
        <v>94.54</v>
      </c>
      <c r="GH569" s="17">
        <v>94.5</v>
      </c>
      <c r="GI569" s="17">
        <v>94.44</v>
      </c>
      <c r="GJ569" s="17">
        <v>94.43</v>
      </c>
      <c r="GK569" s="17">
        <v>94.41</v>
      </c>
      <c r="GL569" s="17">
        <v>94.46</v>
      </c>
      <c r="GM569" s="17">
        <v>94.43</v>
      </c>
      <c r="GN569" s="17">
        <v>94.4</v>
      </c>
      <c r="GO569" s="17">
        <v>94.39</v>
      </c>
      <c r="GP569" s="17">
        <v>94.4</v>
      </c>
      <c r="GQ569" s="17">
        <v>94.39</v>
      </c>
      <c r="GR569" s="17">
        <v>94.36</v>
      </c>
      <c r="GS569" s="17">
        <v>94.39</v>
      </c>
      <c r="GT569" s="17">
        <v>94.41</v>
      </c>
      <c r="GU569" s="17">
        <v>94.4</v>
      </c>
      <c r="GV569" s="17">
        <v>94.42</v>
      </c>
      <c r="GW569" s="17">
        <v>94.47</v>
      </c>
      <c r="GX569" s="17">
        <v>94.49</v>
      </c>
      <c r="GY569" s="17">
        <v>94.52</v>
      </c>
      <c r="GZ569" s="17">
        <v>94.46</v>
      </c>
      <c r="HA569" s="17">
        <v>94.49</v>
      </c>
      <c r="HB569" s="17">
        <v>94.49</v>
      </c>
      <c r="HC569" s="17">
        <v>94.5</v>
      </c>
      <c r="HD569" s="17">
        <v>94.53</v>
      </c>
      <c r="HE569" s="17">
        <v>94.48</v>
      </c>
      <c r="HF569" s="17">
        <v>94.47</v>
      </c>
      <c r="HG569" s="17">
        <v>94.45</v>
      </c>
      <c r="HH569" s="17">
        <v>94.34</v>
      </c>
      <c r="HI569" s="17">
        <v>94.31</v>
      </c>
      <c r="HJ569" s="17">
        <v>94.23</v>
      </c>
      <c r="HK569" s="17">
        <v>94.23</v>
      </c>
      <c r="HL569" s="17">
        <v>94.24</v>
      </c>
      <c r="HM569" s="17">
        <v>94.22</v>
      </c>
      <c r="HN569" s="17">
        <v>94.23</v>
      </c>
      <c r="HO569" s="17">
        <v>94.23</v>
      </c>
      <c r="HP569" s="17">
        <v>94.22</v>
      </c>
      <c r="HQ569" s="17">
        <v>94.21</v>
      </c>
      <c r="HR569" s="17">
        <v>94.23</v>
      </c>
      <c r="HS569" s="17">
        <v>94.34</v>
      </c>
      <c r="HT569" s="17">
        <v>94.25</v>
      </c>
      <c r="HU569" s="17">
        <v>94.28</v>
      </c>
      <c r="HV569" s="17">
        <v>94.23</v>
      </c>
      <c r="HW569" s="17">
        <v>94.19</v>
      </c>
      <c r="HX569" s="17">
        <v>94.16</v>
      </c>
      <c r="HY569" s="17">
        <v>94.21</v>
      </c>
      <c r="HZ569" s="17">
        <v>94.19</v>
      </c>
      <c r="IA569" s="17">
        <v>94.19</v>
      </c>
      <c r="IB569" s="17">
        <v>94.24</v>
      </c>
      <c r="IC569" s="17">
        <v>94.27</v>
      </c>
      <c r="ID569" s="17">
        <v>94.32</v>
      </c>
      <c r="IE569" s="17">
        <v>94.29</v>
      </c>
      <c r="IF569" s="17">
        <v>94.23</v>
      </c>
      <c r="IG569" s="17">
        <v>94.16</v>
      </c>
      <c r="IH569" s="17">
        <v>94.19</v>
      </c>
      <c r="II569" s="17">
        <v>94.12</v>
      </c>
      <c r="IJ569" s="17">
        <v>94.13</v>
      </c>
      <c r="IK569" s="17">
        <v>94.05</v>
      </c>
      <c r="IL569" s="17">
        <v>94.05</v>
      </c>
      <c r="IM569" s="17">
        <v>94.03</v>
      </c>
      <c r="IN569" s="17">
        <v>94.04</v>
      </c>
      <c r="IO569" s="17">
        <v>94.12</v>
      </c>
      <c r="IP569" s="17">
        <v>94.1</v>
      </c>
      <c r="IQ569" s="17">
        <v>94.16</v>
      </c>
      <c r="IR569" s="17">
        <v>94.1</v>
      </c>
      <c r="IS569" s="17">
        <v>94.06</v>
      </c>
      <c r="IT569" s="17">
        <v>94.03</v>
      </c>
      <c r="IU569" s="17">
        <v>94.04</v>
      </c>
      <c r="IV569" s="17">
        <v>94.02</v>
      </c>
      <c r="IW569" s="17">
        <v>94.02</v>
      </c>
      <c r="IX569" s="17">
        <v>94.02</v>
      </c>
      <c r="IY569" s="17">
        <v>93.99</v>
      </c>
    </row>
    <row r="570" spans="1:259" x14ac:dyDescent="0.15">
      <c r="A570" s="17" t="s">
        <v>2912</v>
      </c>
      <c r="B570" s="17" t="s">
        <v>2913</v>
      </c>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c r="AA570" s="26"/>
      <c r="AB570" s="17"/>
      <c r="AC570" s="26"/>
      <c r="AD570" s="26"/>
      <c r="AE570" s="17"/>
      <c r="AF570" s="17"/>
      <c r="AG570" s="17"/>
      <c r="AH570" s="17"/>
      <c r="AI570" s="17"/>
      <c r="AJ570" s="17"/>
      <c r="AK570" s="17"/>
      <c r="AL570" s="17"/>
      <c r="AM570" s="17"/>
      <c r="AN570" s="17"/>
      <c r="AO570" s="17"/>
      <c r="AP570" s="17"/>
      <c r="AQ570" s="17"/>
      <c r="AR570" s="17"/>
      <c r="AS570" s="17"/>
      <c r="AT570" s="17"/>
      <c r="AU570" s="17"/>
      <c r="AV570" s="17"/>
      <c r="AW570" s="17"/>
      <c r="AX570" s="17"/>
      <c r="AY570" s="17"/>
      <c r="AZ570" s="17"/>
      <c r="BA570" s="17"/>
      <c r="BB570" s="17"/>
      <c r="BC570" s="17"/>
      <c r="BD570" s="17"/>
      <c r="BE570" s="17"/>
      <c r="BF570" s="17"/>
      <c r="BG570" s="17"/>
      <c r="BH570" s="17"/>
      <c r="BI570" s="17"/>
      <c r="BJ570" s="26"/>
      <c r="BK570" s="17"/>
      <c r="BL570" s="17"/>
      <c r="BM570" s="17"/>
      <c r="BN570" s="17"/>
      <c r="BO570" s="17"/>
      <c r="BP570" s="17"/>
      <c r="BQ570" s="17"/>
      <c r="BR570" s="17"/>
      <c r="BS570" s="17"/>
      <c r="BT570" s="17"/>
      <c r="BU570" s="17"/>
      <c r="BV570" s="17"/>
      <c r="BW570" s="17"/>
      <c r="BX570" s="26"/>
      <c r="BY570" s="26"/>
      <c r="BZ570" s="26"/>
      <c r="CA570" s="26"/>
      <c r="CB570" s="26"/>
      <c r="CC570" s="17"/>
      <c r="CD570" s="17"/>
      <c r="CE570" s="17"/>
      <c r="CF570" s="17"/>
      <c r="CG570" s="17"/>
      <c r="CH570" s="17"/>
      <c r="CI570" s="17"/>
      <c r="CJ570" s="26"/>
      <c r="CK570" s="17"/>
      <c r="CL570" s="17"/>
      <c r="CM570" s="17"/>
      <c r="CN570" s="17"/>
      <c r="CO570" s="17"/>
      <c r="CP570" s="17"/>
      <c r="CQ570" s="17"/>
      <c r="CR570" s="17"/>
      <c r="CS570" s="17"/>
      <c r="CT570" s="17"/>
      <c r="CU570" s="17"/>
      <c r="CV570" s="17"/>
      <c r="CW570" s="17"/>
      <c r="CX570" s="17"/>
      <c r="CY570" s="26"/>
      <c r="CZ570" s="26"/>
      <c r="DA570" s="26"/>
      <c r="DB570" s="17"/>
      <c r="DC570" s="17"/>
      <c r="DD570" s="17"/>
      <c r="DE570" s="17"/>
      <c r="DF570" s="17"/>
      <c r="DG570" s="17"/>
      <c r="DH570" s="26"/>
      <c r="DI570" s="17"/>
      <c r="DJ570" s="17"/>
      <c r="DK570" s="17"/>
      <c r="DL570" s="17"/>
      <c r="DM570" s="17">
        <v>21.51</v>
      </c>
      <c r="DN570" s="17">
        <v>21.53</v>
      </c>
      <c r="DO570" s="17">
        <v>21.51</v>
      </c>
      <c r="DP570" s="17">
        <v>21.51</v>
      </c>
      <c r="DQ570" s="17">
        <v>21.5</v>
      </c>
      <c r="DR570" s="17">
        <v>21.49</v>
      </c>
      <c r="DS570" s="17">
        <v>21.48</v>
      </c>
      <c r="DT570" s="17">
        <v>21.48</v>
      </c>
      <c r="DU570" s="17">
        <v>21.46</v>
      </c>
      <c r="DV570" s="17">
        <v>21.47</v>
      </c>
      <c r="DW570" s="17">
        <v>21.49</v>
      </c>
      <c r="DX570" s="17">
        <v>21.49</v>
      </c>
      <c r="DY570" s="17">
        <v>21.51</v>
      </c>
      <c r="DZ570" s="17">
        <v>21.5</v>
      </c>
      <c r="EA570" s="17">
        <v>21.49</v>
      </c>
      <c r="EB570" s="17">
        <v>21.48</v>
      </c>
      <c r="EC570" s="17">
        <v>21.45</v>
      </c>
      <c r="ED570" s="17">
        <v>21.47</v>
      </c>
      <c r="EE570" s="17">
        <v>21.44</v>
      </c>
      <c r="EF570" s="17">
        <v>21.44</v>
      </c>
      <c r="EG570" s="17">
        <v>21.45</v>
      </c>
      <c r="EH570" s="17">
        <v>21.45</v>
      </c>
      <c r="EI570" s="17">
        <v>21.48</v>
      </c>
      <c r="EJ570" s="17">
        <v>21.46</v>
      </c>
      <c r="EK570" s="17">
        <v>21.46</v>
      </c>
      <c r="EL570" s="17">
        <v>21.46</v>
      </c>
      <c r="EM570" s="17">
        <v>21.46</v>
      </c>
      <c r="EN570" s="17">
        <v>21.47</v>
      </c>
      <c r="EO570" s="17">
        <v>21.47</v>
      </c>
      <c r="EP570" s="17">
        <v>21.47</v>
      </c>
      <c r="EQ570" s="17">
        <v>21.48</v>
      </c>
      <c r="ER570" s="17">
        <v>21.48</v>
      </c>
      <c r="ES570" s="17">
        <v>21.44</v>
      </c>
      <c r="ET570" s="17">
        <v>21.45</v>
      </c>
      <c r="EU570" s="17">
        <v>21.44</v>
      </c>
      <c r="EV570" s="17">
        <v>21.43</v>
      </c>
      <c r="EW570" s="17">
        <v>21.45</v>
      </c>
      <c r="EX570" s="17">
        <v>21.45</v>
      </c>
      <c r="EY570" s="17">
        <v>21.46</v>
      </c>
      <c r="EZ570" s="17">
        <v>21.46</v>
      </c>
      <c r="FA570" s="17">
        <v>21.46</v>
      </c>
      <c r="FB570" s="17">
        <v>21.45</v>
      </c>
      <c r="FC570" s="17">
        <v>21.46</v>
      </c>
      <c r="FD570" s="17">
        <v>21.44</v>
      </c>
      <c r="FE570" s="17">
        <v>21.44</v>
      </c>
      <c r="FF570" s="17">
        <v>21.46</v>
      </c>
      <c r="FG570" s="17">
        <v>21.46</v>
      </c>
      <c r="FH570" s="17">
        <v>21.47</v>
      </c>
      <c r="FI570" s="17">
        <v>21.45</v>
      </c>
      <c r="FJ570" s="17">
        <v>21.48</v>
      </c>
      <c r="FK570" s="17">
        <v>21.47</v>
      </c>
      <c r="FL570" s="17">
        <v>21.49</v>
      </c>
      <c r="FM570" s="17">
        <v>21.51</v>
      </c>
      <c r="FN570" s="17">
        <v>21.53</v>
      </c>
      <c r="FO570" s="17">
        <v>21.55</v>
      </c>
      <c r="FP570" s="17">
        <v>21.54</v>
      </c>
      <c r="FQ570" s="17">
        <v>21.55</v>
      </c>
      <c r="FR570" s="17">
        <v>21.53</v>
      </c>
      <c r="FS570" s="17">
        <v>21.54</v>
      </c>
      <c r="FT570" s="17">
        <v>21.52</v>
      </c>
      <c r="FU570" s="17">
        <v>21.54</v>
      </c>
      <c r="FV570" s="17">
        <v>21.53</v>
      </c>
      <c r="FW570" s="17">
        <v>21.56</v>
      </c>
      <c r="FX570" s="17">
        <v>21.69</v>
      </c>
      <c r="FY570" s="17">
        <v>21.64</v>
      </c>
      <c r="FZ570" s="17">
        <v>21.56</v>
      </c>
      <c r="GA570" s="17">
        <v>21.59</v>
      </c>
      <c r="GB570" s="17">
        <v>21.59</v>
      </c>
      <c r="GC570" s="17">
        <v>21.59</v>
      </c>
      <c r="GD570" s="17">
        <v>21.62</v>
      </c>
      <c r="GE570" s="17">
        <v>21.6</v>
      </c>
      <c r="GF570" s="17">
        <v>21.6</v>
      </c>
      <c r="GG570" s="17">
        <v>21.55</v>
      </c>
      <c r="GH570" s="17">
        <v>21.54</v>
      </c>
      <c r="GI570" s="17">
        <v>21.53</v>
      </c>
      <c r="GJ570" s="17">
        <v>21.55</v>
      </c>
      <c r="GK570" s="17">
        <v>21.5</v>
      </c>
      <c r="GL570" s="17">
        <v>21.52</v>
      </c>
      <c r="GM570" s="17">
        <v>21.55</v>
      </c>
      <c r="GN570" s="17">
        <v>21.55</v>
      </c>
      <c r="GO570" s="17">
        <v>21.55</v>
      </c>
      <c r="GP570" s="17">
        <v>21.55</v>
      </c>
      <c r="GQ570" s="17">
        <v>21.57</v>
      </c>
      <c r="GR570" s="17">
        <v>21.57</v>
      </c>
      <c r="GS570" s="17">
        <v>21.6</v>
      </c>
      <c r="GT570" s="17">
        <v>21.57</v>
      </c>
      <c r="GU570" s="17">
        <v>21.59</v>
      </c>
      <c r="GV570" s="17">
        <v>21.58</v>
      </c>
      <c r="GW570" s="17">
        <v>21.56</v>
      </c>
      <c r="GX570" s="17">
        <v>21.55</v>
      </c>
      <c r="GY570" s="17">
        <v>21.54</v>
      </c>
      <c r="GZ570" s="17">
        <v>21.52</v>
      </c>
      <c r="HA570" s="17">
        <v>21.57</v>
      </c>
      <c r="HB570" s="17">
        <v>21.56</v>
      </c>
      <c r="HC570" s="17">
        <v>21.56</v>
      </c>
      <c r="HD570" s="17">
        <v>21.57</v>
      </c>
      <c r="HE570" s="17">
        <v>21.57</v>
      </c>
      <c r="HF570" s="17">
        <v>21.53</v>
      </c>
      <c r="HG570" s="17">
        <v>21.54</v>
      </c>
      <c r="HH570" s="17">
        <v>21.56</v>
      </c>
      <c r="HI570" s="17">
        <v>21.51</v>
      </c>
      <c r="HJ570" s="17">
        <v>21.51</v>
      </c>
      <c r="HK570" s="17">
        <v>21.5</v>
      </c>
      <c r="HL570" s="17">
        <v>21.52</v>
      </c>
      <c r="HM570" s="17">
        <v>21.52</v>
      </c>
      <c r="HN570" s="17">
        <v>21.52</v>
      </c>
      <c r="HO570" s="17">
        <v>21.51</v>
      </c>
      <c r="HP570" s="17">
        <v>21.52</v>
      </c>
      <c r="HQ570" s="17">
        <v>21.58</v>
      </c>
      <c r="HR570" s="17">
        <v>21.57</v>
      </c>
      <c r="HS570" s="17">
        <v>21.62</v>
      </c>
      <c r="HT570" s="17">
        <v>21.64</v>
      </c>
      <c r="HU570" s="17">
        <v>21.61</v>
      </c>
      <c r="HV570" s="17">
        <v>21.59</v>
      </c>
      <c r="HW570" s="17">
        <v>21.6</v>
      </c>
      <c r="HX570" s="17">
        <v>21.6</v>
      </c>
      <c r="HY570" s="17">
        <v>21.6</v>
      </c>
      <c r="HZ570" s="17">
        <v>21.59</v>
      </c>
      <c r="IA570" s="17">
        <v>21.57</v>
      </c>
      <c r="IB570" s="17">
        <v>21.6</v>
      </c>
      <c r="IC570" s="17">
        <v>21.62</v>
      </c>
      <c r="ID570" s="17">
        <v>21.62</v>
      </c>
      <c r="IE570" s="17">
        <v>21.69</v>
      </c>
      <c r="IF570" s="17">
        <v>21.65</v>
      </c>
      <c r="IG570" s="17">
        <v>21.64</v>
      </c>
      <c r="IH570" s="17">
        <v>21.65</v>
      </c>
      <c r="II570" s="17">
        <v>21.64</v>
      </c>
      <c r="IJ570" s="17">
        <v>21.64</v>
      </c>
      <c r="IK570" s="17">
        <v>21.65</v>
      </c>
      <c r="IL570" s="17">
        <v>21.64</v>
      </c>
      <c r="IM570" s="17">
        <v>21.65</v>
      </c>
      <c r="IN570" s="17">
        <v>21.66</v>
      </c>
      <c r="IO570" s="17">
        <v>21.67</v>
      </c>
      <c r="IP570" s="17">
        <v>21.64</v>
      </c>
      <c r="IQ570" s="17">
        <v>21.59</v>
      </c>
      <c r="IR570" s="17">
        <v>21.55</v>
      </c>
      <c r="IS570" s="17">
        <v>21.57</v>
      </c>
      <c r="IT570" s="17">
        <v>21.57</v>
      </c>
      <c r="IU570" s="17">
        <v>21.56</v>
      </c>
      <c r="IV570" s="17">
        <v>21.55</v>
      </c>
      <c r="IW570" s="17">
        <v>21.55</v>
      </c>
      <c r="IX570" s="17">
        <v>21.55</v>
      </c>
      <c r="IY570" s="17">
        <v>21.53</v>
      </c>
    </row>
    <row r="571" spans="1:259" x14ac:dyDescent="0.15">
      <c r="A571" s="17" t="s">
        <v>4713</v>
      </c>
      <c r="B571" s="17" t="s">
        <v>4809</v>
      </c>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c r="AA571" s="26"/>
      <c r="AB571" s="17"/>
      <c r="AC571" s="26"/>
      <c r="AD571" s="26"/>
      <c r="AE571" s="17"/>
      <c r="AF571" s="17"/>
      <c r="AG571" s="17"/>
      <c r="AH571" s="17"/>
      <c r="AI571" s="17"/>
      <c r="AJ571" s="17"/>
      <c r="AK571" s="17"/>
      <c r="AL571" s="17"/>
      <c r="AM571" s="17"/>
      <c r="AN571" s="17"/>
      <c r="AO571" s="17"/>
      <c r="AP571" s="17"/>
      <c r="AQ571" s="17"/>
      <c r="AR571" s="17"/>
      <c r="AS571" s="17"/>
      <c r="AT571" s="17"/>
      <c r="AU571" s="17"/>
      <c r="AV571" s="17"/>
      <c r="AW571" s="17"/>
      <c r="AX571" s="17"/>
      <c r="AY571" s="17"/>
      <c r="AZ571" s="17"/>
      <c r="BA571" s="17"/>
      <c r="BB571" s="17"/>
      <c r="BC571" s="17"/>
      <c r="BD571" s="17"/>
      <c r="BE571" s="17"/>
      <c r="BF571" s="17"/>
      <c r="BG571" s="17"/>
      <c r="BH571" s="17"/>
      <c r="BI571" s="17"/>
      <c r="BJ571" s="26"/>
      <c r="BK571" s="17"/>
      <c r="BL571" s="17"/>
      <c r="BM571" s="17"/>
      <c r="BN571" s="17"/>
      <c r="BO571" s="17"/>
      <c r="BP571" s="17"/>
      <c r="BQ571" s="17"/>
      <c r="BR571" s="17"/>
      <c r="BS571" s="17"/>
      <c r="BT571" s="17"/>
      <c r="BU571" s="17"/>
      <c r="BV571" s="17"/>
      <c r="BW571" s="17"/>
      <c r="BX571" s="26"/>
      <c r="BY571" s="26"/>
      <c r="BZ571" s="26"/>
      <c r="CA571" s="26"/>
      <c r="CB571" s="26"/>
      <c r="CC571" s="17"/>
      <c r="CD571" s="17"/>
      <c r="CE571" s="17"/>
      <c r="CF571" s="17"/>
      <c r="CG571" s="17"/>
      <c r="CH571" s="17"/>
      <c r="CI571" s="17"/>
      <c r="CJ571" s="26"/>
      <c r="CK571" s="17"/>
      <c r="CL571" s="17"/>
      <c r="CM571" s="17"/>
      <c r="CN571" s="17"/>
      <c r="CO571" s="17"/>
      <c r="CP571" s="17"/>
      <c r="CQ571" s="17"/>
      <c r="CR571" s="17"/>
      <c r="CS571" s="17"/>
      <c r="CT571" s="17"/>
      <c r="CU571" s="17"/>
      <c r="CV571" s="17"/>
      <c r="CW571" s="17"/>
      <c r="CX571" s="17"/>
      <c r="CY571" s="26"/>
      <c r="CZ571" s="26"/>
      <c r="DA571" s="26"/>
      <c r="DB571" s="17"/>
      <c r="DC571" s="17"/>
      <c r="DD571" s="17"/>
      <c r="DE571" s="17"/>
      <c r="DF571" s="17"/>
      <c r="DG571" s="17"/>
      <c r="DH571" s="26"/>
      <c r="DI571" s="17"/>
      <c r="DJ571" s="17"/>
      <c r="DK571" s="17"/>
      <c r="DL571" s="17"/>
      <c r="DM571" s="17">
        <v>20.29</v>
      </c>
      <c r="DN571" s="17">
        <v>20.309999999999999</v>
      </c>
      <c r="DO571" s="17">
        <v>20.329999999999998</v>
      </c>
      <c r="DP571" s="17">
        <v>20.329999999999998</v>
      </c>
      <c r="DQ571" s="17">
        <v>20.329999999999998</v>
      </c>
      <c r="DR571" s="17">
        <v>20.32</v>
      </c>
      <c r="DS571" s="17">
        <v>20.309999999999999</v>
      </c>
      <c r="DT571" s="17">
        <v>20.3</v>
      </c>
      <c r="DU571" s="17">
        <v>20.28</v>
      </c>
      <c r="DV571" s="17">
        <v>20.29</v>
      </c>
      <c r="DW571" s="17">
        <v>20.3</v>
      </c>
      <c r="DX571" s="17">
        <v>20.29</v>
      </c>
      <c r="DY571" s="17">
        <v>20.29</v>
      </c>
      <c r="DZ571" s="17">
        <v>20.27</v>
      </c>
      <c r="EA571" s="17">
        <v>20.23</v>
      </c>
      <c r="EB571" s="17">
        <v>20.22</v>
      </c>
      <c r="EC571" s="17">
        <v>20.21</v>
      </c>
      <c r="ED571" s="17">
        <v>20.18</v>
      </c>
      <c r="EE571" s="17">
        <v>20.190000000000001</v>
      </c>
      <c r="EF571" s="17">
        <v>20.18</v>
      </c>
      <c r="EG571" s="17">
        <v>20.18</v>
      </c>
      <c r="EH571" s="17">
        <v>20.18</v>
      </c>
      <c r="EI571" s="17">
        <v>20.21</v>
      </c>
      <c r="EJ571" s="17">
        <v>20.170000000000002</v>
      </c>
      <c r="EK571" s="17">
        <v>20.18</v>
      </c>
      <c r="EL571" s="17">
        <v>20.190000000000001</v>
      </c>
      <c r="EM571" s="17">
        <v>20.190000000000001</v>
      </c>
      <c r="EN571" s="17">
        <v>20.21</v>
      </c>
      <c r="EO571" s="17">
        <v>20.190000000000001</v>
      </c>
      <c r="EP571" s="17">
        <v>20.190000000000001</v>
      </c>
      <c r="EQ571" s="17">
        <v>20.18</v>
      </c>
      <c r="ER571" s="17">
        <v>20.2</v>
      </c>
      <c r="ES571" s="17">
        <v>20.22</v>
      </c>
      <c r="ET571" s="17">
        <v>20.239999999999998</v>
      </c>
      <c r="EU571" s="17">
        <v>20.2</v>
      </c>
      <c r="EV571" s="17">
        <v>20.22</v>
      </c>
      <c r="EW571" s="17">
        <v>20.23</v>
      </c>
      <c r="EX571" s="17">
        <v>20.25</v>
      </c>
      <c r="EY571" s="17">
        <v>20.239999999999998</v>
      </c>
      <c r="EZ571" s="17">
        <v>20.23</v>
      </c>
      <c r="FA571" s="17">
        <v>20.239999999999998</v>
      </c>
      <c r="FB571" s="17">
        <v>20.21</v>
      </c>
      <c r="FC571" s="17">
        <v>20.190000000000001</v>
      </c>
      <c r="FD571" s="17">
        <v>20.2</v>
      </c>
      <c r="FE571" s="17">
        <v>20.2</v>
      </c>
      <c r="FF571" s="17">
        <v>20.100000000000001</v>
      </c>
      <c r="FG571" s="17">
        <v>20.149999999999999</v>
      </c>
      <c r="FH571" s="17">
        <v>20.100000000000001</v>
      </c>
      <c r="FI571" s="17">
        <v>20.100000000000001</v>
      </c>
      <c r="FJ571" s="17">
        <v>20.13</v>
      </c>
      <c r="FK571" s="17">
        <v>20.14</v>
      </c>
      <c r="FL571" s="17">
        <v>20.149999999999999</v>
      </c>
      <c r="FM571" s="17">
        <v>20.18</v>
      </c>
      <c r="FN571" s="17">
        <v>20.14</v>
      </c>
      <c r="FO571" s="17">
        <v>20.13</v>
      </c>
      <c r="FP571" s="17">
        <v>20.13</v>
      </c>
      <c r="FQ571" s="17">
        <v>20.12</v>
      </c>
      <c r="FR571" s="17">
        <v>20.14</v>
      </c>
      <c r="FS571" s="17">
        <v>20.18</v>
      </c>
      <c r="FT571" s="17">
        <v>20.16</v>
      </c>
      <c r="FU571" s="17">
        <v>20.14</v>
      </c>
      <c r="FV571" s="17">
        <v>20.149999999999999</v>
      </c>
      <c r="FW571" s="17">
        <v>20.14</v>
      </c>
      <c r="FX571" s="17">
        <v>20.170000000000002</v>
      </c>
      <c r="FY571" s="17">
        <v>20.170000000000002</v>
      </c>
      <c r="FZ571" s="17">
        <v>20.170000000000002</v>
      </c>
      <c r="GA571" s="17">
        <v>20.18</v>
      </c>
      <c r="GB571" s="17">
        <v>20.170000000000002</v>
      </c>
      <c r="GC571" s="17">
        <v>20.18</v>
      </c>
      <c r="GD571" s="17">
        <v>20.190000000000001</v>
      </c>
      <c r="GE571" s="17">
        <v>20.190000000000001</v>
      </c>
      <c r="GF571" s="17">
        <v>20.14</v>
      </c>
      <c r="GG571" s="17">
        <v>20.16</v>
      </c>
      <c r="GH571" s="17">
        <v>20.16</v>
      </c>
      <c r="GI571" s="17">
        <v>20.14</v>
      </c>
      <c r="GJ571" s="17">
        <v>20.100000000000001</v>
      </c>
      <c r="GK571" s="17">
        <v>20.12</v>
      </c>
      <c r="GL571" s="17">
        <v>20.12</v>
      </c>
      <c r="GM571" s="17">
        <v>20.14</v>
      </c>
      <c r="GN571" s="17">
        <v>20.16</v>
      </c>
      <c r="GO571" s="17">
        <v>20.13</v>
      </c>
      <c r="GP571" s="17">
        <v>20.13</v>
      </c>
      <c r="GQ571" s="17">
        <v>20.12</v>
      </c>
      <c r="GR571" s="17">
        <v>20.13</v>
      </c>
      <c r="GS571" s="17">
        <v>20.14</v>
      </c>
      <c r="GT571" s="17">
        <v>20.14</v>
      </c>
      <c r="GU571" s="17">
        <v>20.14</v>
      </c>
      <c r="GV571" s="17">
        <v>20.13</v>
      </c>
      <c r="GW571" s="17">
        <v>20.12</v>
      </c>
      <c r="GX571" s="17">
        <v>20.13</v>
      </c>
      <c r="GY571" s="17">
        <v>20.13</v>
      </c>
      <c r="GZ571" s="17">
        <v>20.14</v>
      </c>
      <c r="HA571" s="17">
        <v>20.13</v>
      </c>
      <c r="HB571" s="17">
        <v>20.13</v>
      </c>
      <c r="HC571" s="17">
        <v>20.12</v>
      </c>
      <c r="HD571" s="17">
        <v>20.12</v>
      </c>
      <c r="HE571" s="17">
        <v>20.11</v>
      </c>
      <c r="HF571" s="17">
        <v>20.09</v>
      </c>
      <c r="HG571" s="17">
        <v>20.09</v>
      </c>
      <c r="HH571" s="17">
        <v>20.059999999999999</v>
      </c>
      <c r="HI571" s="17">
        <v>20.02</v>
      </c>
      <c r="HJ571" s="17">
        <v>20.05</v>
      </c>
      <c r="HK571" s="17">
        <v>20.05</v>
      </c>
      <c r="HL571" s="17">
        <v>20.03</v>
      </c>
      <c r="HM571" s="17">
        <v>20.02</v>
      </c>
      <c r="HN571" s="17">
        <v>20.04</v>
      </c>
      <c r="HO571" s="17">
        <v>20.03</v>
      </c>
      <c r="HP571" s="17">
        <v>20.04</v>
      </c>
      <c r="HQ571" s="17">
        <v>20.010000000000002</v>
      </c>
      <c r="HR571" s="17">
        <v>20.010000000000002</v>
      </c>
      <c r="HS571" s="17">
        <v>20</v>
      </c>
      <c r="HT571" s="17">
        <v>19.98</v>
      </c>
      <c r="HU571" s="17">
        <v>19.96</v>
      </c>
      <c r="HV571" s="17">
        <v>19.95</v>
      </c>
      <c r="HW571" s="17">
        <v>19.96</v>
      </c>
      <c r="HX571" s="17">
        <v>19.95</v>
      </c>
      <c r="HY571" s="17">
        <v>19.97</v>
      </c>
      <c r="HZ571" s="17">
        <v>20</v>
      </c>
      <c r="IA571" s="17">
        <v>20.02</v>
      </c>
      <c r="IB571" s="17">
        <v>20</v>
      </c>
      <c r="IC571" s="17">
        <v>19.989999999999998</v>
      </c>
      <c r="ID571" s="17">
        <v>19.95</v>
      </c>
      <c r="IE571" s="17">
        <v>19.940000000000001</v>
      </c>
      <c r="IF571" s="17">
        <v>19.95</v>
      </c>
      <c r="IG571" s="17">
        <v>19.96</v>
      </c>
      <c r="IH571" s="17">
        <v>19.96</v>
      </c>
      <c r="II571" s="17">
        <v>19.95</v>
      </c>
      <c r="IJ571" s="17">
        <v>19.95</v>
      </c>
      <c r="IK571" s="17">
        <v>19.93</v>
      </c>
      <c r="IL571" s="17">
        <v>19.98</v>
      </c>
      <c r="IM571" s="17">
        <v>20.03</v>
      </c>
      <c r="IN571" s="17">
        <v>20.07</v>
      </c>
      <c r="IO571" s="17">
        <v>20.059999999999999</v>
      </c>
      <c r="IP571" s="17">
        <v>20.07</v>
      </c>
      <c r="IQ571" s="17">
        <v>20.059999999999999</v>
      </c>
      <c r="IR571" s="17">
        <v>20.04</v>
      </c>
      <c r="IS571" s="17">
        <v>20.03</v>
      </c>
      <c r="IT571" s="17">
        <v>20.03</v>
      </c>
      <c r="IU571" s="17">
        <v>20.03</v>
      </c>
      <c r="IV571" s="17">
        <v>20.04</v>
      </c>
      <c r="IW571" s="17">
        <v>20.04</v>
      </c>
      <c r="IX571" s="17">
        <v>20.04</v>
      </c>
      <c r="IY571" s="17">
        <v>20.03</v>
      </c>
    </row>
    <row r="572" spans="1:259" x14ac:dyDescent="0.15">
      <c r="A572" s="17" t="s">
        <v>485</v>
      </c>
      <c r="B572" s="17" t="s">
        <v>486</v>
      </c>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c r="AA572" s="26"/>
      <c r="AB572" s="17"/>
      <c r="AC572" s="26"/>
      <c r="AD572" s="26"/>
      <c r="AE572" s="17"/>
      <c r="AF572" s="17"/>
      <c r="AG572" s="17"/>
      <c r="AH572" s="17"/>
      <c r="AI572" s="17"/>
      <c r="AJ572" s="17"/>
      <c r="AK572" s="17"/>
      <c r="AL572" s="17"/>
      <c r="AM572" s="17"/>
      <c r="AN572" s="17"/>
      <c r="AO572" s="17"/>
      <c r="AP572" s="17"/>
      <c r="AQ572" s="17"/>
      <c r="AR572" s="17"/>
      <c r="AS572" s="17"/>
      <c r="AT572" s="17"/>
      <c r="AU572" s="17"/>
      <c r="AV572" s="17"/>
      <c r="AW572" s="17"/>
      <c r="AX572" s="17"/>
      <c r="AY572" s="17"/>
      <c r="AZ572" s="17"/>
      <c r="BA572" s="17"/>
      <c r="BB572" s="17"/>
      <c r="BC572" s="17"/>
      <c r="BD572" s="17"/>
      <c r="BE572" s="17"/>
      <c r="BF572" s="17"/>
      <c r="BG572" s="17"/>
      <c r="BH572" s="17"/>
      <c r="BI572" s="17"/>
      <c r="BJ572" s="26"/>
      <c r="BK572" s="17"/>
      <c r="BL572" s="17"/>
      <c r="BM572" s="17"/>
      <c r="BN572" s="17"/>
      <c r="BO572" s="17"/>
      <c r="BP572" s="17"/>
      <c r="BQ572" s="17"/>
      <c r="BR572" s="17"/>
      <c r="BS572" s="17"/>
      <c r="BT572" s="17"/>
      <c r="BU572" s="17"/>
      <c r="BV572" s="17"/>
      <c r="BW572" s="17"/>
      <c r="BX572" s="26"/>
      <c r="BY572" s="26"/>
      <c r="BZ572" s="26"/>
      <c r="CA572" s="26"/>
      <c r="CB572" s="26"/>
      <c r="CC572" s="17"/>
      <c r="CD572" s="17"/>
      <c r="CE572" s="17"/>
      <c r="CF572" s="17"/>
      <c r="CG572" s="17"/>
      <c r="CH572" s="17"/>
      <c r="CI572" s="17"/>
      <c r="CJ572" s="26"/>
      <c r="CK572" s="17"/>
      <c r="CL572" s="17"/>
      <c r="CM572" s="17"/>
      <c r="CN572" s="17"/>
      <c r="CO572" s="17"/>
      <c r="CP572" s="17"/>
      <c r="CQ572" s="17"/>
      <c r="CR572" s="17"/>
      <c r="CS572" s="17"/>
      <c r="CT572" s="17"/>
      <c r="CU572" s="17"/>
      <c r="CV572" s="17"/>
      <c r="CW572" s="17"/>
      <c r="CX572" s="17"/>
      <c r="CY572" s="26"/>
      <c r="CZ572" s="26"/>
      <c r="DA572" s="26"/>
      <c r="DB572" s="17"/>
      <c r="DC572" s="17"/>
      <c r="DD572" s="17"/>
      <c r="DE572" s="17"/>
      <c r="DF572" s="17"/>
      <c r="DG572" s="17"/>
      <c r="DH572" s="26"/>
      <c r="DI572" s="17"/>
      <c r="DJ572" s="17"/>
      <c r="DK572" s="17"/>
      <c r="DL572" s="17"/>
      <c r="DM572" s="17">
        <v>36.880000000000003</v>
      </c>
      <c r="DN572" s="17">
        <v>36.83</v>
      </c>
      <c r="DO572" s="17">
        <v>36.9</v>
      </c>
      <c r="DP572" s="17">
        <v>36.86</v>
      </c>
      <c r="DQ572" s="17">
        <v>36.840000000000003</v>
      </c>
      <c r="DR572" s="17">
        <v>36.81</v>
      </c>
      <c r="DS572" s="17">
        <v>36.799999999999997</v>
      </c>
      <c r="DT572" s="17">
        <v>36.82</v>
      </c>
      <c r="DU572" s="17">
        <v>36.86</v>
      </c>
      <c r="DV572" s="17">
        <v>36.79</v>
      </c>
      <c r="DW572" s="17">
        <v>36.85</v>
      </c>
      <c r="DX572" s="17">
        <v>36.94</v>
      </c>
      <c r="DY572" s="17">
        <v>37.090000000000003</v>
      </c>
      <c r="DZ572" s="17">
        <v>37.08</v>
      </c>
      <c r="EA572" s="17">
        <v>37.06</v>
      </c>
      <c r="EB572" s="17">
        <v>37.130000000000003</v>
      </c>
      <c r="EC572" s="17">
        <v>37.049999999999997</v>
      </c>
      <c r="ED572" s="17">
        <v>37.049999999999997</v>
      </c>
      <c r="EE572" s="17">
        <v>36.880000000000003</v>
      </c>
      <c r="EF572" s="17">
        <v>36.99</v>
      </c>
      <c r="EG572" s="17">
        <v>36.99</v>
      </c>
      <c r="EH572" s="17">
        <v>36.99</v>
      </c>
      <c r="EI572" s="17">
        <v>36.979999999999997</v>
      </c>
      <c r="EJ572" s="17">
        <v>36.950000000000003</v>
      </c>
      <c r="EK572" s="17">
        <v>36.9</v>
      </c>
      <c r="EL572" s="17">
        <v>36.93</v>
      </c>
      <c r="EM572" s="17">
        <v>36.93</v>
      </c>
      <c r="EN572" s="17">
        <v>36.909999999999997</v>
      </c>
      <c r="EO572" s="17">
        <v>36.9</v>
      </c>
      <c r="EP572" s="17">
        <v>36.93</v>
      </c>
      <c r="EQ572" s="17">
        <v>37</v>
      </c>
      <c r="ER572" s="17">
        <v>37.090000000000003</v>
      </c>
      <c r="ES572" s="17">
        <v>37.15</v>
      </c>
      <c r="ET572" s="17">
        <v>37.1</v>
      </c>
      <c r="EU572" s="17">
        <v>37.270000000000003</v>
      </c>
      <c r="EV572" s="17">
        <v>37.28</v>
      </c>
      <c r="EW572" s="17">
        <v>37.270000000000003</v>
      </c>
      <c r="EX572" s="17">
        <v>37.159999999999997</v>
      </c>
      <c r="EY572" s="17">
        <v>37.22</v>
      </c>
      <c r="EZ572" s="17">
        <v>37.18</v>
      </c>
      <c r="FA572" s="17">
        <v>37.17</v>
      </c>
      <c r="FB572" s="17">
        <v>37.15</v>
      </c>
      <c r="FC572" s="17">
        <v>37.159999999999997</v>
      </c>
      <c r="FD572" s="17">
        <v>37.18</v>
      </c>
      <c r="FE572" s="17">
        <v>37.19</v>
      </c>
      <c r="FF572" s="17">
        <v>37.26</v>
      </c>
      <c r="FG572" s="17">
        <v>37.17</v>
      </c>
      <c r="FH572" s="17">
        <v>37.25</v>
      </c>
      <c r="FI572" s="17">
        <v>37.26</v>
      </c>
      <c r="FJ572" s="17">
        <v>37.24</v>
      </c>
      <c r="FK572" s="17">
        <v>37.22</v>
      </c>
      <c r="FL572" s="17">
        <v>37.229999999999997</v>
      </c>
      <c r="FM572" s="17">
        <v>37.229999999999997</v>
      </c>
      <c r="FN572" s="17">
        <v>37.21</v>
      </c>
      <c r="FO572" s="17">
        <v>37.24</v>
      </c>
      <c r="FP572" s="17">
        <v>37.22</v>
      </c>
      <c r="FQ572" s="17">
        <v>37.24</v>
      </c>
      <c r="FR572" s="17">
        <v>37.25</v>
      </c>
      <c r="FS572" s="17">
        <v>37.25</v>
      </c>
      <c r="FT572" s="17">
        <v>37.229999999999997</v>
      </c>
      <c r="FU572" s="17">
        <v>37.200000000000003</v>
      </c>
      <c r="FV572" s="17">
        <v>37.25</v>
      </c>
      <c r="FW572" s="17">
        <v>37.35</v>
      </c>
      <c r="FX572" s="17">
        <v>37.380000000000003</v>
      </c>
      <c r="FY572" s="17">
        <v>37.44</v>
      </c>
      <c r="FZ572" s="17">
        <v>37.49</v>
      </c>
      <c r="GA572" s="17">
        <v>37.479999999999997</v>
      </c>
      <c r="GB572" s="17">
        <v>37.479999999999997</v>
      </c>
      <c r="GC572" s="17">
        <v>37.479999999999997</v>
      </c>
      <c r="GD572" s="17">
        <v>37.450000000000003</v>
      </c>
      <c r="GE572" s="17">
        <v>37.44</v>
      </c>
      <c r="GF572" s="17">
        <v>37.409999999999997</v>
      </c>
      <c r="GG572" s="17">
        <v>37.4</v>
      </c>
      <c r="GH572" s="17">
        <v>37.4</v>
      </c>
      <c r="GI572" s="17">
        <v>37.4</v>
      </c>
      <c r="GJ572" s="17">
        <v>37.36</v>
      </c>
      <c r="GK572" s="17">
        <v>37.380000000000003</v>
      </c>
      <c r="GL572" s="17">
        <v>37.369999999999997</v>
      </c>
      <c r="GM572" s="17">
        <v>37.380000000000003</v>
      </c>
      <c r="GN572" s="17">
        <v>37.380000000000003</v>
      </c>
      <c r="GO572" s="17">
        <v>37.4</v>
      </c>
      <c r="GP572" s="17">
        <v>37.409999999999997</v>
      </c>
      <c r="GQ572" s="17">
        <v>37.42</v>
      </c>
      <c r="GR572" s="17">
        <v>37.409999999999997</v>
      </c>
      <c r="GS572" s="17">
        <v>37.42</v>
      </c>
      <c r="GT572" s="17">
        <v>37.36</v>
      </c>
      <c r="GU572" s="17">
        <v>37.4</v>
      </c>
      <c r="GV572" s="17">
        <v>37.4</v>
      </c>
      <c r="GW572" s="17">
        <v>37.42</v>
      </c>
      <c r="GX572" s="17">
        <v>37.340000000000003</v>
      </c>
      <c r="GY572" s="17">
        <v>37.4</v>
      </c>
      <c r="GZ572" s="17">
        <v>37.43</v>
      </c>
      <c r="HA572" s="17">
        <v>37.39</v>
      </c>
      <c r="HB572" s="17">
        <v>37.39</v>
      </c>
      <c r="HC572" s="17">
        <v>37.4</v>
      </c>
      <c r="HD572" s="17">
        <v>37.43</v>
      </c>
      <c r="HE572" s="17">
        <v>37.44</v>
      </c>
      <c r="HF572" s="17">
        <v>37.43</v>
      </c>
      <c r="HG572" s="17">
        <v>37.479999999999997</v>
      </c>
      <c r="HH572" s="17">
        <v>37.479999999999997</v>
      </c>
      <c r="HI572" s="17">
        <v>37.479999999999997</v>
      </c>
      <c r="HJ572" s="17">
        <v>37.630000000000003</v>
      </c>
      <c r="HK572" s="17">
        <v>37.64</v>
      </c>
      <c r="HL572" s="17">
        <v>37.630000000000003</v>
      </c>
      <c r="HM572" s="17">
        <v>37.61</v>
      </c>
      <c r="HN572" s="17">
        <v>37.56</v>
      </c>
      <c r="HO572" s="17">
        <v>37.6</v>
      </c>
      <c r="HP572" s="17">
        <v>37.57</v>
      </c>
      <c r="HQ572" s="17">
        <v>37.6</v>
      </c>
      <c r="HR572" s="17">
        <v>37.54</v>
      </c>
      <c r="HS572" s="17">
        <v>37.520000000000003</v>
      </c>
      <c r="HT572" s="17">
        <v>37.549999999999997</v>
      </c>
      <c r="HU572" s="17">
        <v>37.56</v>
      </c>
      <c r="HV572" s="17">
        <v>37.590000000000003</v>
      </c>
      <c r="HW572" s="17">
        <v>37.58</v>
      </c>
      <c r="HX572" s="17">
        <v>37.58</v>
      </c>
      <c r="HY572" s="17">
        <v>37.58</v>
      </c>
      <c r="HZ572" s="17">
        <v>37.56</v>
      </c>
      <c r="IA572" s="17">
        <v>37.58</v>
      </c>
      <c r="IB572" s="17">
        <v>37.6</v>
      </c>
      <c r="IC572" s="17">
        <v>37.619999999999997</v>
      </c>
      <c r="ID572" s="17">
        <v>37.65</v>
      </c>
      <c r="IE572" s="17">
        <v>37.729999999999997</v>
      </c>
      <c r="IF572" s="17">
        <v>37.799999999999997</v>
      </c>
      <c r="IG572" s="17">
        <v>37.869999999999997</v>
      </c>
      <c r="IH572" s="17">
        <v>38.049999999999997</v>
      </c>
      <c r="II572" s="17">
        <v>38.19</v>
      </c>
      <c r="IJ572" s="17">
        <v>38.130000000000003</v>
      </c>
      <c r="IK572" s="17">
        <v>38.06</v>
      </c>
      <c r="IL572" s="17">
        <v>38</v>
      </c>
      <c r="IM572" s="17">
        <v>37.909999999999997</v>
      </c>
      <c r="IN572" s="17">
        <v>37.93</v>
      </c>
      <c r="IO572" s="17">
        <v>37.93</v>
      </c>
      <c r="IP572" s="17">
        <v>37.950000000000003</v>
      </c>
      <c r="IQ572" s="17">
        <v>37.869999999999997</v>
      </c>
      <c r="IR572" s="17">
        <v>37.89</v>
      </c>
      <c r="IS572" s="17">
        <v>37.9</v>
      </c>
      <c r="IT572" s="17">
        <v>37.9</v>
      </c>
      <c r="IU572" s="17">
        <v>37.880000000000003</v>
      </c>
      <c r="IV572" s="17">
        <v>37.89</v>
      </c>
      <c r="IW572" s="17">
        <v>37.89</v>
      </c>
      <c r="IX572" s="17">
        <v>37.89</v>
      </c>
      <c r="IY572" s="17">
        <v>37.92</v>
      </c>
    </row>
    <row r="573" spans="1:259" x14ac:dyDescent="0.15">
      <c r="A573" s="17" t="s">
        <v>4592</v>
      </c>
      <c r="B573" s="17" t="s">
        <v>4810</v>
      </c>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c r="AA573" s="26"/>
      <c r="AB573" s="17"/>
      <c r="AC573" s="26"/>
      <c r="AD573" s="26"/>
      <c r="AE573" s="17"/>
      <c r="AF573" s="17"/>
      <c r="AG573" s="17"/>
      <c r="AH573" s="17"/>
      <c r="AI573" s="17"/>
      <c r="AJ573" s="17"/>
      <c r="AK573" s="17"/>
      <c r="AL573" s="17"/>
      <c r="AM573" s="17"/>
      <c r="AN573" s="17"/>
      <c r="AO573" s="17"/>
      <c r="AP573" s="17"/>
      <c r="AQ573" s="17"/>
      <c r="AR573" s="17"/>
      <c r="AS573" s="17"/>
      <c r="AT573" s="17"/>
      <c r="AU573" s="17"/>
      <c r="AV573" s="17"/>
      <c r="AW573" s="17"/>
      <c r="AX573" s="17"/>
      <c r="AY573" s="17"/>
      <c r="AZ573" s="17"/>
      <c r="BA573" s="17"/>
      <c r="BB573" s="17"/>
      <c r="BC573" s="17"/>
      <c r="BD573" s="17"/>
      <c r="BE573" s="17"/>
      <c r="BF573" s="17"/>
      <c r="BG573" s="17"/>
      <c r="BH573" s="17"/>
      <c r="BI573" s="17"/>
      <c r="BJ573" s="26"/>
      <c r="BK573" s="17"/>
      <c r="BL573" s="17"/>
      <c r="BM573" s="17"/>
      <c r="BN573" s="17"/>
      <c r="BO573" s="17"/>
      <c r="BP573" s="17"/>
      <c r="BQ573" s="17"/>
      <c r="BR573" s="17"/>
      <c r="BS573" s="17"/>
      <c r="BT573" s="17"/>
      <c r="BU573" s="17"/>
      <c r="BV573" s="17"/>
      <c r="BW573" s="17"/>
      <c r="BX573" s="26"/>
      <c r="BY573" s="26"/>
      <c r="BZ573" s="26"/>
      <c r="CA573" s="26"/>
      <c r="CB573" s="26"/>
      <c r="CC573" s="17"/>
      <c r="CD573" s="17"/>
      <c r="CE573" s="17"/>
      <c r="CF573" s="17"/>
      <c r="CG573" s="17"/>
      <c r="CH573" s="17"/>
      <c r="CI573" s="17"/>
      <c r="CJ573" s="26"/>
      <c r="CK573" s="17"/>
      <c r="CL573" s="17"/>
      <c r="CM573" s="17"/>
      <c r="CN573" s="17"/>
      <c r="CO573" s="17"/>
      <c r="CP573" s="17"/>
      <c r="CQ573" s="17"/>
      <c r="CR573" s="17"/>
      <c r="CS573" s="17"/>
      <c r="CT573" s="17"/>
      <c r="CU573" s="17"/>
      <c r="CV573" s="17"/>
      <c r="CW573" s="17"/>
      <c r="CX573" s="17"/>
      <c r="CY573" s="26"/>
      <c r="CZ573" s="26"/>
      <c r="DA573" s="26"/>
      <c r="DB573" s="17"/>
      <c r="DC573" s="17"/>
      <c r="DD573" s="17"/>
      <c r="DE573" s="17"/>
      <c r="DF573" s="17"/>
      <c r="DG573" s="17"/>
      <c r="DH573" s="26"/>
      <c r="DI573" s="17"/>
      <c r="DJ573" s="17"/>
      <c r="DK573" s="17"/>
      <c r="DL573" s="17"/>
      <c r="DM573" s="17">
        <v>6.17</v>
      </c>
      <c r="DN573" s="17">
        <v>6.17</v>
      </c>
      <c r="DO573" s="17">
        <v>6.16</v>
      </c>
      <c r="DP573" s="17">
        <v>6.17</v>
      </c>
      <c r="DQ573" s="17">
        <v>6.16</v>
      </c>
      <c r="DR573" s="17">
        <v>6.16</v>
      </c>
      <c r="DS573" s="17">
        <v>6.16</v>
      </c>
      <c r="DT573" s="17">
        <v>6.17</v>
      </c>
      <c r="DU573" s="17">
        <v>6.16</v>
      </c>
      <c r="DV573" s="17">
        <v>6.16</v>
      </c>
      <c r="DW573" s="17">
        <v>6.15</v>
      </c>
      <c r="DX573" s="17">
        <v>6.16</v>
      </c>
      <c r="DY573" s="17">
        <v>6.16</v>
      </c>
      <c r="DZ573" s="17">
        <v>6.16</v>
      </c>
      <c r="EA573" s="17">
        <v>6.15</v>
      </c>
      <c r="EB573" s="17">
        <v>6.15</v>
      </c>
      <c r="EC573" s="17">
        <v>6.16</v>
      </c>
      <c r="ED573" s="17">
        <v>6.15</v>
      </c>
      <c r="EE573" s="17">
        <v>6.15</v>
      </c>
      <c r="EF573" s="17">
        <v>6.16</v>
      </c>
      <c r="EG573" s="17">
        <v>6.15</v>
      </c>
      <c r="EH573" s="17">
        <v>6.15</v>
      </c>
      <c r="EI573" s="17">
        <v>6.15</v>
      </c>
      <c r="EJ573" s="17">
        <v>6.15</v>
      </c>
      <c r="EK573" s="17">
        <v>6.15</v>
      </c>
      <c r="EL573" s="17">
        <v>6.15</v>
      </c>
      <c r="EM573" s="17">
        <v>6.15</v>
      </c>
      <c r="EN573" s="17">
        <v>6.14</v>
      </c>
      <c r="EO573" s="17">
        <v>6.15</v>
      </c>
      <c r="EP573" s="17">
        <v>6.15</v>
      </c>
      <c r="EQ573" s="17">
        <v>6.15</v>
      </c>
      <c r="ER573" s="17">
        <v>6.15</v>
      </c>
      <c r="ES573" s="17">
        <v>6.16</v>
      </c>
      <c r="ET573" s="17">
        <v>6.15</v>
      </c>
      <c r="EU573" s="17">
        <v>6.16</v>
      </c>
      <c r="EV573" s="17">
        <v>6.16</v>
      </c>
      <c r="EW573" s="17">
        <v>6.15</v>
      </c>
      <c r="EX573" s="17">
        <v>6.16</v>
      </c>
      <c r="EY573" s="17">
        <v>6.15</v>
      </c>
      <c r="EZ573" s="17">
        <v>6.15</v>
      </c>
      <c r="FA573" s="17">
        <v>6.16</v>
      </c>
      <c r="FB573" s="17">
        <v>6.15</v>
      </c>
      <c r="FC573" s="17">
        <v>6.15</v>
      </c>
      <c r="FD573" s="17">
        <v>6.16</v>
      </c>
      <c r="FE573" s="17">
        <v>6.15</v>
      </c>
      <c r="FF573" s="17">
        <v>6.15</v>
      </c>
      <c r="FG573" s="17">
        <v>6.14</v>
      </c>
      <c r="FH573" s="17">
        <v>6.15</v>
      </c>
      <c r="FI573" s="17">
        <v>6.15</v>
      </c>
      <c r="FJ573" s="17">
        <v>6.16</v>
      </c>
      <c r="FK573" s="17">
        <v>6.15</v>
      </c>
      <c r="FL573" s="17">
        <v>6.15</v>
      </c>
      <c r="FM573" s="17">
        <v>6.15</v>
      </c>
      <c r="FN573" s="17">
        <v>6.16</v>
      </c>
      <c r="FO573" s="17">
        <v>6.15</v>
      </c>
      <c r="FP573" s="17">
        <v>6.16</v>
      </c>
      <c r="FQ573" s="17">
        <v>6.15</v>
      </c>
      <c r="FR573" s="17">
        <v>6.15</v>
      </c>
      <c r="FS573" s="17">
        <v>6.15</v>
      </c>
      <c r="FT573" s="17">
        <v>6.15</v>
      </c>
      <c r="FU573" s="17">
        <v>6.15</v>
      </c>
      <c r="FV573" s="17">
        <v>6.16</v>
      </c>
      <c r="FW573" s="17">
        <v>6.16</v>
      </c>
      <c r="FX573" s="17">
        <v>6.16</v>
      </c>
      <c r="FY573" s="17">
        <v>6.16</v>
      </c>
      <c r="FZ573" s="17">
        <v>6.15</v>
      </c>
      <c r="GA573" s="17">
        <v>6.15</v>
      </c>
      <c r="GB573" s="17">
        <v>6.15</v>
      </c>
      <c r="GC573" s="17">
        <v>6.15</v>
      </c>
      <c r="GD573" s="17">
        <v>6.17</v>
      </c>
      <c r="GE573" s="17">
        <v>6.16</v>
      </c>
      <c r="GF573" s="17">
        <v>6.16</v>
      </c>
      <c r="GG573" s="17">
        <v>6.15</v>
      </c>
      <c r="GH573" s="17">
        <v>6.17</v>
      </c>
      <c r="GI573" s="17">
        <v>6.17</v>
      </c>
      <c r="GJ573" s="17">
        <v>6.15</v>
      </c>
      <c r="GK573" s="17">
        <v>6.16</v>
      </c>
      <c r="GL573" s="17">
        <v>6.16</v>
      </c>
      <c r="GM573" s="17">
        <v>6.16</v>
      </c>
      <c r="GN573" s="17">
        <v>6.16</v>
      </c>
      <c r="GO573" s="17">
        <v>6.16</v>
      </c>
      <c r="GP573" s="17">
        <v>6.16</v>
      </c>
      <c r="GQ573" s="17">
        <v>6.16</v>
      </c>
      <c r="GR573" s="17">
        <v>6.17</v>
      </c>
      <c r="GS573" s="17">
        <v>6.16</v>
      </c>
      <c r="GT573" s="17">
        <v>6.16</v>
      </c>
      <c r="GU573" s="17">
        <v>6.16</v>
      </c>
      <c r="GV573" s="17">
        <v>6.16</v>
      </c>
      <c r="GW573" s="17">
        <v>6.16</v>
      </c>
      <c r="GX573" s="17">
        <v>6.16</v>
      </c>
      <c r="GY573" s="17">
        <v>6.16</v>
      </c>
      <c r="GZ573" s="17">
        <v>6.16</v>
      </c>
      <c r="HA573" s="17">
        <v>6.17</v>
      </c>
      <c r="HB573" s="17">
        <v>6.16</v>
      </c>
      <c r="HC573" s="17">
        <v>6.16</v>
      </c>
      <c r="HD573" s="17">
        <v>6.16</v>
      </c>
      <c r="HE573" s="17">
        <v>6.16</v>
      </c>
      <c r="HF573" s="17">
        <v>6.16</v>
      </c>
      <c r="HG573" s="17">
        <v>6.16</v>
      </c>
      <c r="HH573" s="17">
        <v>6.16</v>
      </c>
      <c r="HI573" s="17">
        <v>6.16</v>
      </c>
      <c r="HJ573" s="17">
        <v>6.17</v>
      </c>
      <c r="HK573" s="17">
        <v>6.17</v>
      </c>
      <c r="HL573" s="17">
        <v>6.16</v>
      </c>
      <c r="HM573" s="17">
        <v>6.16</v>
      </c>
      <c r="HN573" s="17">
        <v>6.15</v>
      </c>
      <c r="HO573" s="17">
        <v>6.16</v>
      </c>
      <c r="HP573" s="17">
        <v>6.15</v>
      </c>
      <c r="HQ573" s="17">
        <v>6.15</v>
      </c>
      <c r="HR573" s="17">
        <v>6.15</v>
      </c>
      <c r="HS573" s="17">
        <v>6.16</v>
      </c>
      <c r="HT573" s="17">
        <v>6.15</v>
      </c>
      <c r="HU573" s="17">
        <v>6.15</v>
      </c>
      <c r="HV573" s="17">
        <v>6.15</v>
      </c>
      <c r="HW573" s="17">
        <v>6.15</v>
      </c>
      <c r="HX573" s="17">
        <v>6.16</v>
      </c>
      <c r="HY573" s="17">
        <v>6.14</v>
      </c>
      <c r="HZ573" s="17">
        <v>6.14</v>
      </c>
      <c r="IA573" s="17">
        <v>6.13</v>
      </c>
      <c r="IB573" s="17">
        <v>6.14</v>
      </c>
      <c r="IC573" s="17">
        <v>6.15</v>
      </c>
      <c r="ID573" s="17">
        <v>6.14</v>
      </c>
      <c r="IE573" s="17">
        <v>6.14</v>
      </c>
      <c r="IF573" s="17">
        <v>6.14</v>
      </c>
      <c r="IG573" s="17">
        <v>6.13</v>
      </c>
      <c r="IH573" s="17">
        <v>6.13</v>
      </c>
      <c r="II573" s="17">
        <v>6.12</v>
      </c>
      <c r="IJ573" s="17">
        <v>6.13</v>
      </c>
      <c r="IK573" s="17">
        <v>6.13</v>
      </c>
      <c r="IL573" s="17">
        <v>6.12</v>
      </c>
      <c r="IM573" s="17">
        <v>6.13</v>
      </c>
      <c r="IN573" s="17">
        <v>6.13</v>
      </c>
      <c r="IO573" s="17">
        <v>6.14</v>
      </c>
      <c r="IP573" s="17">
        <v>6.14</v>
      </c>
      <c r="IQ573" s="17">
        <v>6.14</v>
      </c>
      <c r="IR573" s="17">
        <v>6.15</v>
      </c>
      <c r="IS573" s="17">
        <v>6.15</v>
      </c>
      <c r="IT573" s="17">
        <v>6.14</v>
      </c>
      <c r="IU573" s="17">
        <v>6.15</v>
      </c>
      <c r="IV573" s="17">
        <v>6.15</v>
      </c>
      <c r="IW573" s="17">
        <v>6.15</v>
      </c>
      <c r="IX573" s="17">
        <v>6.15</v>
      </c>
      <c r="IY573" s="17">
        <v>6.16</v>
      </c>
    </row>
    <row r="574" spans="1:259" x14ac:dyDescent="0.15">
      <c r="A574" s="17" t="s">
        <v>3528</v>
      </c>
      <c r="B574" s="17" t="s">
        <v>3529</v>
      </c>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c r="AA574" s="26"/>
      <c r="AB574" s="17"/>
      <c r="AC574" s="26"/>
      <c r="AD574" s="26"/>
      <c r="AE574" s="17"/>
      <c r="AF574" s="17"/>
      <c r="AG574" s="17"/>
      <c r="AH574" s="17"/>
      <c r="AI574" s="17"/>
      <c r="AJ574" s="17"/>
      <c r="AK574" s="17"/>
      <c r="AL574" s="17"/>
      <c r="AM574" s="17"/>
      <c r="AN574" s="17"/>
      <c r="AO574" s="17"/>
      <c r="AP574" s="17"/>
      <c r="AQ574" s="17"/>
      <c r="AR574" s="17"/>
      <c r="AS574" s="17"/>
      <c r="AT574" s="17"/>
      <c r="AU574" s="17"/>
      <c r="AV574" s="17"/>
      <c r="AW574" s="17"/>
      <c r="AX574" s="17"/>
      <c r="AY574" s="17"/>
      <c r="AZ574" s="17"/>
      <c r="BA574" s="17"/>
      <c r="BB574" s="17"/>
      <c r="BC574" s="17"/>
      <c r="BD574" s="17"/>
      <c r="BE574" s="17"/>
      <c r="BF574" s="17"/>
      <c r="BG574" s="17"/>
      <c r="BH574" s="17"/>
      <c r="BI574" s="17"/>
      <c r="BJ574" s="26"/>
      <c r="BK574" s="17"/>
      <c r="BL574" s="17"/>
      <c r="BM574" s="17"/>
      <c r="BN574" s="17"/>
      <c r="BO574" s="17"/>
      <c r="BP574" s="17"/>
      <c r="BQ574" s="17"/>
      <c r="BR574" s="17"/>
      <c r="BS574" s="17"/>
      <c r="BT574" s="17"/>
      <c r="BU574" s="17"/>
      <c r="BV574" s="17"/>
      <c r="BW574" s="17"/>
      <c r="BX574" s="26"/>
      <c r="BY574" s="26"/>
      <c r="BZ574" s="26"/>
      <c r="CA574" s="26"/>
      <c r="CB574" s="26"/>
      <c r="CC574" s="17"/>
      <c r="CD574" s="17"/>
      <c r="CE574" s="17"/>
      <c r="CF574" s="17"/>
      <c r="CG574" s="17"/>
      <c r="CH574" s="17"/>
      <c r="CI574" s="17"/>
      <c r="CJ574" s="26"/>
      <c r="CK574" s="17"/>
      <c r="CL574" s="17"/>
      <c r="CM574" s="17"/>
      <c r="CN574" s="17"/>
      <c r="CO574" s="17"/>
      <c r="CP574" s="17"/>
      <c r="CQ574" s="17"/>
      <c r="CR574" s="17"/>
      <c r="CS574" s="17"/>
      <c r="CT574" s="17"/>
      <c r="CU574" s="17"/>
      <c r="CV574" s="17"/>
      <c r="CW574" s="17"/>
      <c r="CX574" s="17"/>
      <c r="CY574" s="26"/>
      <c r="CZ574" s="26"/>
      <c r="DA574" s="26"/>
      <c r="DB574" s="17"/>
      <c r="DC574" s="17"/>
      <c r="DD574" s="17"/>
      <c r="DE574" s="17"/>
      <c r="DF574" s="17"/>
      <c r="DG574" s="17"/>
      <c r="DH574" s="26"/>
      <c r="DI574" s="17"/>
      <c r="DJ574" s="17"/>
      <c r="DK574" s="17"/>
      <c r="DL574" s="17"/>
      <c r="DM574" s="17">
        <v>9.6300000000000008</v>
      </c>
      <c r="DN574" s="17">
        <v>9.64</v>
      </c>
      <c r="DO574" s="17">
        <v>9.65</v>
      </c>
      <c r="DP574" s="17">
        <v>9.65</v>
      </c>
      <c r="DQ574" s="17">
        <v>9.65</v>
      </c>
      <c r="DR574" s="17">
        <v>9.66</v>
      </c>
      <c r="DS574" s="17">
        <v>9.64</v>
      </c>
      <c r="DT574" s="17">
        <v>9.64</v>
      </c>
      <c r="DU574" s="17">
        <v>9.65</v>
      </c>
      <c r="DV574" s="17">
        <v>9.66</v>
      </c>
      <c r="DW574" s="17">
        <v>9.66</v>
      </c>
      <c r="DX574" s="17">
        <v>9.66</v>
      </c>
      <c r="DY574" s="17">
        <v>9.66</v>
      </c>
      <c r="DZ574" s="17">
        <v>9.65</v>
      </c>
      <c r="EA574" s="17">
        <v>9.64</v>
      </c>
      <c r="EB574" s="17">
        <v>9.6300000000000008</v>
      </c>
      <c r="EC574" s="17">
        <v>9.64</v>
      </c>
      <c r="ED574" s="17">
        <v>9.64</v>
      </c>
      <c r="EE574" s="17">
        <v>9.6199999999999992</v>
      </c>
      <c r="EF574" s="17">
        <v>9.6199999999999992</v>
      </c>
      <c r="EG574" s="17">
        <v>9.6300000000000008</v>
      </c>
      <c r="EH574" s="17">
        <v>9.6300000000000008</v>
      </c>
      <c r="EI574" s="17">
        <v>9.6300000000000008</v>
      </c>
      <c r="EJ574" s="17">
        <v>9.64</v>
      </c>
      <c r="EK574" s="17">
        <v>9.65</v>
      </c>
      <c r="EL574" s="17">
        <v>9.65</v>
      </c>
      <c r="EM574" s="17">
        <v>9.66</v>
      </c>
      <c r="EN574" s="17">
        <v>9.66</v>
      </c>
      <c r="EO574" s="17">
        <v>9.65</v>
      </c>
      <c r="EP574" s="17">
        <v>9.6300000000000008</v>
      </c>
      <c r="EQ574" s="17">
        <v>9.6300000000000008</v>
      </c>
      <c r="ER574" s="17">
        <v>9.65</v>
      </c>
      <c r="ES574" s="17">
        <v>9.65</v>
      </c>
      <c r="ET574" s="17">
        <v>9.64</v>
      </c>
      <c r="EU574" s="17">
        <v>9.65</v>
      </c>
      <c r="EV574" s="17">
        <v>9.64</v>
      </c>
      <c r="EW574" s="17">
        <v>9.64</v>
      </c>
      <c r="EX574" s="17">
        <v>9.6300000000000008</v>
      </c>
      <c r="EY574" s="17">
        <v>9.6300000000000008</v>
      </c>
      <c r="EZ574" s="17">
        <v>9.65</v>
      </c>
      <c r="FA574" s="17">
        <v>9.64</v>
      </c>
      <c r="FB574" s="17">
        <v>9.64</v>
      </c>
      <c r="FC574" s="17">
        <v>9.64</v>
      </c>
      <c r="FD574" s="17">
        <v>9.6300000000000008</v>
      </c>
      <c r="FE574" s="17">
        <v>9.66</v>
      </c>
      <c r="FF574" s="17">
        <v>9.6300000000000008</v>
      </c>
      <c r="FG574" s="17">
        <v>9.65</v>
      </c>
      <c r="FH574" s="17">
        <v>9.65</v>
      </c>
      <c r="FI574" s="17">
        <v>9.64</v>
      </c>
      <c r="FJ574" s="17">
        <v>9.6300000000000008</v>
      </c>
      <c r="FK574" s="17">
        <v>9.64</v>
      </c>
      <c r="FL574" s="17">
        <v>9.6300000000000008</v>
      </c>
      <c r="FM574" s="17">
        <v>9.64</v>
      </c>
      <c r="FN574" s="17">
        <v>9.6300000000000008</v>
      </c>
      <c r="FO574" s="17">
        <v>9.6300000000000008</v>
      </c>
      <c r="FP574" s="17">
        <v>9.6199999999999992</v>
      </c>
      <c r="FQ574" s="17">
        <v>9.6300000000000008</v>
      </c>
      <c r="FR574" s="17">
        <v>9.6199999999999992</v>
      </c>
      <c r="FS574" s="17">
        <v>9.64</v>
      </c>
      <c r="FT574" s="17">
        <v>9.64</v>
      </c>
      <c r="FU574" s="17">
        <v>9.6199999999999992</v>
      </c>
      <c r="FV574" s="17">
        <v>9.6199999999999992</v>
      </c>
      <c r="FW574" s="17">
        <v>9.6300000000000008</v>
      </c>
      <c r="FX574" s="17">
        <v>9.6199999999999992</v>
      </c>
      <c r="FY574" s="17">
        <v>9.6300000000000008</v>
      </c>
      <c r="FZ574" s="17">
        <v>9.6300000000000008</v>
      </c>
      <c r="GA574" s="17">
        <v>9.65</v>
      </c>
      <c r="GB574" s="17">
        <v>9.65</v>
      </c>
      <c r="GC574" s="17">
        <v>9.64</v>
      </c>
      <c r="GD574" s="17">
        <v>9.65</v>
      </c>
      <c r="GE574" s="17">
        <v>9.65</v>
      </c>
      <c r="GF574" s="17">
        <v>9.6300000000000008</v>
      </c>
      <c r="GG574" s="17">
        <v>9.6300000000000008</v>
      </c>
      <c r="GH574" s="17">
        <v>9.6300000000000008</v>
      </c>
      <c r="GI574" s="17">
        <v>9.6199999999999992</v>
      </c>
      <c r="GJ574" s="17">
        <v>9.6199999999999992</v>
      </c>
      <c r="GK574" s="17">
        <v>9.6199999999999992</v>
      </c>
      <c r="GL574" s="17">
        <v>9.6300000000000008</v>
      </c>
      <c r="GM574" s="17">
        <v>9.6199999999999992</v>
      </c>
      <c r="GN574" s="17">
        <v>9.61</v>
      </c>
      <c r="GO574" s="17">
        <v>9.61</v>
      </c>
      <c r="GP574" s="17">
        <v>9.61</v>
      </c>
      <c r="GQ574" s="17">
        <v>9.61</v>
      </c>
      <c r="GR574" s="17">
        <v>9.61</v>
      </c>
      <c r="GS574" s="17">
        <v>9.6199999999999992</v>
      </c>
      <c r="GT574" s="17">
        <v>9.6</v>
      </c>
      <c r="GU574" s="17">
        <v>9.6</v>
      </c>
      <c r="GV574" s="17">
        <v>9.6</v>
      </c>
      <c r="GW574" s="17">
        <v>9.59</v>
      </c>
      <c r="GX574" s="17">
        <v>9.58</v>
      </c>
      <c r="GY574" s="17">
        <v>9.6</v>
      </c>
      <c r="GZ574" s="17">
        <v>9.59</v>
      </c>
      <c r="HA574" s="17">
        <v>9.61</v>
      </c>
      <c r="HB574" s="17">
        <v>9.6</v>
      </c>
      <c r="HC574" s="17">
        <v>9.59</v>
      </c>
      <c r="HD574" s="17">
        <v>9.59</v>
      </c>
      <c r="HE574" s="17">
        <v>9.6</v>
      </c>
      <c r="HF574" s="17">
        <v>9.6</v>
      </c>
      <c r="HG574" s="17">
        <v>9.59</v>
      </c>
      <c r="HH574" s="17">
        <v>9.58</v>
      </c>
      <c r="HI574" s="17">
        <v>9.58</v>
      </c>
      <c r="HJ574" s="17">
        <v>9.58</v>
      </c>
      <c r="HK574" s="17">
        <v>9.58</v>
      </c>
      <c r="HL574" s="17">
        <v>9.58</v>
      </c>
      <c r="HM574" s="17">
        <v>9.58</v>
      </c>
      <c r="HN574" s="17">
        <v>9.58</v>
      </c>
      <c r="HO574" s="17">
        <v>9.58</v>
      </c>
      <c r="HP574" s="17">
        <v>9.59</v>
      </c>
      <c r="HQ574" s="17">
        <v>9.58</v>
      </c>
      <c r="HR574" s="17">
        <v>9.58</v>
      </c>
      <c r="HS574" s="17">
        <v>9.59</v>
      </c>
      <c r="HT574" s="17">
        <v>9.58</v>
      </c>
      <c r="HU574" s="17">
        <v>9.58</v>
      </c>
      <c r="HV574" s="17">
        <v>9.58</v>
      </c>
      <c r="HW574" s="17">
        <v>9.58</v>
      </c>
      <c r="HX574" s="17">
        <v>9.59</v>
      </c>
      <c r="HY574" s="17">
        <v>9.58</v>
      </c>
      <c r="HZ574" s="17">
        <v>9.58</v>
      </c>
      <c r="IA574" s="17">
        <v>9.56</v>
      </c>
      <c r="IB574" s="17">
        <v>9.57</v>
      </c>
      <c r="IC574" s="17">
        <v>9.56</v>
      </c>
      <c r="ID574" s="17">
        <v>9.56</v>
      </c>
      <c r="IE574" s="17">
        <v>9.56</v>
      </c>
      <c r="IF574" s="17">
        <v>9.56</v>
      </c>
      <c r="IG574" s="17">
        <v>9.56</v>
      </c>
      <c r="IH574" s="17">
        <v>9.5500000000000007</v>
      </c>
      <c r="II574" s="17">
        <v>9.56</v>
      </c>
      <c r="IJ574" s="17">
        <v>9.56</v>
      </c>
      <c r="IK574" s="17">
        <v>9.56</v>
      </c>
      <c r="IL574" s="17">
        <v>9.56</v>
      </c>
      <c r="IM574" s="17">
        <v>9.56</v>
      </c>
      <c r="IN574" s="17">
        <v>9.58</v>
      </c>
      <c r="IO574" s="17">
        <v>9.57</v>
      </c>
      <c r="IP574" s="17">
        <v>9.58</v>
      </c>
      <c r="IQ574" s="17">
        <v>9.57</v>
      </c>
      <c r="IR574" s="17">
        <v>9.57</v>
      </c>
      <c r="IS574" s="17">
        <v>9.57</v>
      </c>
      <c r="IT574" s="17">
        <v>9.57</v>
      </c>
      <c r="IU574" s="17">
        <v>9.56</v>
      </c>
      <c r="IV574" s="17">
        <v>9.56</v>
      </c>
      <c r="IW574" s="17">
        <v>9.56</v>
      </c>
      <c r="IX574" s="17">
        <v>9.56</v>
      </c>
      <c r="IY574" s="17">
        <v>9.57</v>
      </c>
    </row>
    <row r="575" spans="1:259" x14ac:dyDescent="0.15">
      <c r="A575" s="17" t="s">
        <v>968</v>
      </c>
      <c r="B575" s="17" t="s">
        <v>2066</v>
      </c>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c r="AA575" s="26"/>
      <c r="AB575" s="17"/>
      <c r="AC575" s="26"/>
      <c r="AD575" s="26"/>
      <c r="AE575" s="17"/>
      <c r="AF575" s="17"/>
      <c r="AG575" s="17"/>
      <c r="AH575" s="17"/>
      <c r="AI575" s="17"/>
      <c r="AJ575" s="17"/>
      <c r="AK575" s="17"/>
      <c r="AL575" s="17"/>
      <c r="AM575" s="17"/>
      <c r="AN575" s="17"/>
      <c r="AO575" s="17"/>
      <c r="AP575" s="17"/>
      <c r="AQ575" s="17"/>
      <c r="AR575" s="17"/>
      <c r="AS575" s="17"/>
      <c r="AT575" s="17"/>
      <c r="AU575" s="17"/>
      <c r="AV575" s="17"/>
      <c r="AW575" s="17"/>
      <c r="AX575" s="17"/>
      <c r="AY575" s="17"/>
      <c r="AZ575" s="17"/>
      <c r="BA575" s="17"/>
      <c r="BB575" s="17"/>
      <c r="BC575" s="17"/>
      <c r="BD575" s="17"/>
      <c r="BE575" s="17"/>
      <c r="BF575" s="17"/>
      <c r="BG575" s="17"/>
      <c r="BH575" s="17"/>
      <c r="BI575" s="17"/>
      <c r="BJ575" s="26"/>
      <c r="BK575" s="17"/>
      <c r="BL575" s="17"/>
      <c r="BM575" s="17"/>
      <c r="BN575" s="17"/>
      <c r="BO575" s="17"/>
      <c r="BP575" s="17"/>
      <c r="BQ575" s="17"/>
      <c r="BR575" s="17"/>
      <c r="BS575" s="17"/>
      <c r="BT575" s="17"/>
      <c r="BU575" s="17"/>
      <c r="BV575" s="17"/>
      <c r="BW575" s="17"/>
      <c r="BX575" s="26"/>
      <c r="BY575" s="26"/>
      <c r="BZ575" s="26"/>
      <c r="CA575" s="26"/>
      <c r="CB575" s="26"/>
      <c r="CC575" s="17"/>
      <c r="CD575" s="17"/>
      <c r="CE575" s="17"/>
      <c r="CF575" s="17"/>
      <c r="CG575" s="17"/>
      <c r="CH575" s="17"/>
      <c r="CI575" s="17"/>
      <c r="CJ575" s="26"/>
      <c r="CK575" s="17"/>
      <c r="CL575" s="17"/>
      <c r="CM575" s="17"/>
      <c r="CN575" s="17"/>
      <c r="CO575" s="17"/>
      <c r="CP575" s="17"/>
      <c r="CQ575" s="17"/>
      <c r="CR575" s="17"/>
      <c r="CS575" s="17"/>
      <c r="CT575" s="17"/>
      <c r="CU575" s="17"/>
      <c r="CV575" s="17"/>
      <c r="CW575" s="17"/>
      <c r="CX575" s="17"/>
      <c r="CY575" s="26"/>
      <c r="CZ575" s="26"/>
      <c r="DA575" s="26"/>
      <c r="DB575" s="17"/>
      <c r="DC575" s="17"/>
      <c r="DD575" s="17"/>
      <c r="DE575" s="17"/>
      <c r="DF575" s="17"/>
      <c r="DG575" s="17"/>
      <c r="DH575" s="26"/>
      <c r="DI575" s="17"/>
      <c r="DJ575" s="17"/>
      <c r="DK575" s="17"/>
      <c r="DL575" s="17"/>
      <c r="DM575" s="17">
        <v>11.26</v>
      </c>
      <c r="DN575" s="17">
        <v>11.26</v>
      </c>
      <c r="DO575" s="17">
        <v>11.26</v>
      </c>
      <c r="DP575" s="17">
        <v>11.26</v>
      </c>
      <c r="DQ575" s="17">
        <v>11.26</v>
      </c>
      <c r="DR575" s="17">
        <v>11.26</v>
      </c>
      <c r="DS575" s="17">
        <v>11.26</v>
      </c>
      <c r="DT575" s="17">
        <v>11.26</v>
      </c>
      <c r="DU575" s="17">
        <v>11.26</v>
      </c>
      <c r="DV575" s="17">
        <v>11.26</v>
      </c>
      <c r="DW575" s="17">
        <v>11.26</v>
      </c>
      <c r="DX575" s="17">
        <v>11.26</v>
      </c>
      <c r="DY575" s="17">
        <v>11.26</v>
      </c>
      <c r="DZ575" s="17">
        <v>11.26</v>
      </c>
      <c r="EA575" s="17">
        <v>11.26</v>
      </c>
      <c r="EB575" s="17">
        <v>11.26</v>
      </c>
      <c r="EC575" s="17">
        <v>11.26</v>
      </c>
      <c r="ED575" s="17">
        <v>11.26</v>
      </c>
      <c r="EE575" s="17">
        <v>11.26</v>
      </c>
      <c r="EF575" s="17">
        <v>11.26</v>
      </c>
      <c r="EG575" s="17">
        <v>11.26</v>
      </c>
      <c r="EH575" s="17">
        <v>11.26</v>
      </c>
      <c r="EI575" s="17">
        <v>11.26</v>
      </c>
      <c r="EJ575" s="17">
        <v>11.26</v>
      </c>
      <c r="EK575" s="17">
        <v>11.26</v>
      </c>
      <c r="EL575" s="17">
        <v>11.26</v>
      </c>
      <c r="EM575" s="17">
        <v>11.26</v>
      </c>
      <c r="EN575" s="17">
        <v>11.26</v>
      </c>
      <c r="EO575" s="17">
        <v>11.26</v>
      </c>
      <c r="EP575" s="17">
        <v>11.26</v>
      </c>
      <c r="EQ575" s="17">
        <v>11.26</v>
      </c>
      <c r="ER575" s="17">
        <v>11.26</v>
      </c>
      <c r="ES575" s="17">
        <v>11.26</v>
      </c>
      <c r="ET575" s="17">
        <v>11.26</v>
      </c>
      <c r="EU575" s="17">
        <v>11.26</v>
      </c>
      <c r="EV575" s="17">
        <v>11.26</v>
      </c>
      <c r="EW575" s="17">
        <v>11.26</v>
      </c>
      <c r="EX575" s="17">
        <v>11.26</v>
      </c>
      <c r="EY575" s="17">
        <v>11.26</v>
      </c>
      <c r="EZ575" s="17">
        <v>11.26</v>
      </c>
      <c r="FA575" s="17">
        <v>11.26</v>
      </c>
      <c r="FB575" s="17">
        <v>11.26</v>
      </c>
      <c r="FC575" s="17">
        <v>11.26</v>
      </c>
      <c r="FD575" s="17">
        <v>11.26</v>
      </c>
      <c r="FE575" s="17">
        <v>11.26</v>
      </c>
      <c r="FF575" s="17">
        <v>11.26</v>
      </c>
      <c r="FG575" s="17">
        <v>11.26</v>
      </c>
      <c r="FH575" s="17">
        <v>11.26</v>
      </c>
      <c r="FI575" s="17">
        <v>11.26</v>
      </c>
      <c r="FJ575" s="17">
        <v>11.26</v>
      </c>
      <c r="FK575" s="17">
        <v>11.26</v>
      </c>
      <c r="FL575" s="17">
        <v>11.26</v>
      </c>
      <c r="FM575" s="17">
        <v>11.26</v>
      </c>
      <c r="FN575" s="17">
        <v>11.26</v>
      </c>
      <c r="FO575" s="17">
        <v>11.26</v>
      </c>
      <c r="FP575" s="17">
        <v>11.26</v>
      </c>
      <c r="FQ575" s="17">
        <v>11.26</v>
      </c>
      <c r="FR575" s="17">
        <v>11.26</v>
      </c>
      <c r="FS575" s="17">
        <v>11.26</v>
      </c>
      <c r="FT575" s="17">
        <v>11.26</v>
      </c>
      <c r="FU575" s="17">
        <v>11.26</v>
      </c>
      <c r="FV575" s="17">
        <v>11.26</v>
      </c>
      <c r="FW575" s="17">
        <v>11.26</v>
      </c>
      <c r="FX575" s="17">
        <v>11.26</v>
      </c>
      <c r="FY575" s="17">
        <v>11.26</v>
      </c>
      <c r="FZ575" s="17">
        <v>11.26</v>
      </c>
      <c r="GA575" s="17">
        <v>11.26</v>
      </c>
      <c r="GB575" s="17">
        <v>11.26</v>
      </c>
      <c r="GC575" s="17">
        <v>11.26</v>
      </c>
      <c r="GD575" s="17">
        <v>11.26</v>
      </c>
      <c r="GE575" s="17">
        <v>11.26</v>
      </c>
      <c r="GF575" s="17">
        <v>11.26</v>
      </c>
      <c r="GG575" s="17">
        <v>11.26</v>
      </c>
      <c r="GH575" s="17">
        <v>11.26</v>
      </c>
      <c r="GI575" s="17">
        <v>11.26</v>
      </c>
      <c r="GJ575" s="17">
        <v>11.26</v>
      </c>
      <c r="GK575" s="17">
        <v>11.26</v>
      </c>
      <c r="GL575" s="17">
        <v>11.26</v>
      </c>
      <c r="GM575" s="17">
        <v>11.26</v>
      </c>
      <c r="GN575" s="17">
        <v>11.26</v>
      </c>
      <c r="GO575" s="17">
        <v>11.26</v>
      </c>
      <c r="GP575" s="17">
        <v>11.26</v>
      </c>
      <c r="GQ575" s="17">
        <v>11.26</v>
      </c>
      <c r="GR575" s="17">
        <v>11.26</v>
      </c>
      <c r="GS575" s="17">
        <v>11.26</v>
      </c>
      <c r="GT575" s="17">
        <v>11.26</v>
      </c>
      <c r="GU575" s="17">
        <v>11.26</v>
      </c>
      <c r="GV575" s="17">
        <v>11.26</v>
      </c>
      <c r="GW575" s="17">
        <v>11.26</v>
      </c>
      <c r="GX575" s="17">
        <v>11.26</v>
      </c>
      <c r="GY575" s="17">
        <v>11.26</v>
      </c>
      <c r="GZ575" s="17">
        <v>11.26</v>
      </c>
      <c r="HA575" s="17">
        <v>11.26</v>
      </c>
      <c r="HB575" s="17">
        <v>11.26</v>
      </c>
      <c r="HC575" s="17">
        <v>11.26</v>
      </c>
      <c r="HD575" s="17">
        <v>11.26</v>
      </c>
      <c r="HE575" s="17">
        <v>11.26</v>
      </c>
      <c r="HF575" s="17">
        <v>11.26</v>
      </c>
      <c r="HG575" s="17">
        <v>11.26</v>
      </c>
      <c r="HH575" s="17">
        <v>11.26</v>
      </c>
      <c r="HI575" s="17">
        <v>11.26</v>
      </c>
      <c r="HJ575" s="17">
        <v>11.26</v>
      </c>
      <c r="HK575" s="17">
        <v>11.26</v>
      </c>
      <c r="HL575" s="17">
        <v>11.26</v>
      </c>
      <c r="HM575" s="17">
        <v>11.26</v>
      </c>
      <c r="HN575" s="17">
        <v>11.26</v>
      </c>
      <c r="HO575" s="17">
        <v>11.26</v>
      </c>
      <c r="HP575" s="17">
        <v>11.26</v>
      </c>
      <c r="HQ575" s="17">
        <v>11.26</v>
      </c>
      <c r="HR575" s="17">
        <v>11.26</v>
      </c>
      <c r="HS575" s="17">
        <v>11.26</v>
      </c>
      <c r="HT575" s="17">
        <v>11.26</v>
      </c>
      <c r="HU575" s="17">
        <v>11.26</v>
      </c>
      <c r="HV575" s="17">
        <v>11.26</v>
      </c>
      <c r="HW575" s="17">
        <v>11.26</v>
      </c>
      <c r="HX575" s="17">
        <v>11.26</v>
      </c>
      <c r="HY575" s="17">
        <v>11.26</v>
      </c>
      <c r="HZ575" s="17">
        <v>11.26</v>
      </c>
      <c r="IA575" s="17">
        <v>11.26</v>
      </c>
      <c r="IB575" s="17">
        <v>11.26</v>
      </c>
      <c r="IC575" s="17">
        <v>11.26</v>
      </c>
      <c r="ID575" s="17">
        <v>11.26</v>
      </c>
      <c r="IE575" s="17">
        <v>11.26</v>
      </c>
      <c r="IF575" s="17">
        <v>11.26</v>
      </c>
      <c r="IG575" s="17">
        <v>11.26</v>
      </c>
      <c r="IH575" s="17">
        <v>11.26</v>
      </c>
      <c r="II575" s="17">
        <v>11.26</v>
      </c>
      <c r="IJ575" s="17">
        <v>11.26</v>
      </c>
      <c r="IK575" s="17">
        <v>11.26</v>
      </c>
      <c r="IL575" s="17">
        <v>11.26</v>
      </c>
      <c r="IM575" s="17">
        <v>11.26</v>
      </c>
      <c r="IN575" s="17">
        <v>11.26</v>
      </c>
      <c r="IO575" s="17">
        <v>11.26</v>
      </c>
      <c r="IP575" s="17">
        <v>11.26</v>
      </c>
      <c r="IQ575" s="17">
        <v>11.26</v>
      </c>
      <c r="IR575" s="17">
        <v>11.26</v>
      </c>
      <c r="IS575" s="17">
        <v>11.26</v>
      </c>
      <c r="IT575" s="17">
        <v>11.26</v>
      </c>
      <c r="IU575" s="17">
        <v>11.26</v>
      </c>
      <c r="IV575" s="17">
        <v>11.26</v>
      </c>
      <c r="IW575" s="17">
        <v>11.26</v>
      </c>
      <c r="IX575" s="17">
        <v>11.26</v>
      </c>
      <c r="IY575" s="17">
        <v>11.26</v>
      </c>
    </row>
    <row r="576" spans="1:259" x14ac:dyDescent="0.15">
      <c r="A576" s="17" t="s">
        <v>4503</v>
      </c>
      <c r="B576" s="17" t="s">
        <v>4811</v>
      </c>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c r="AA576" s="26"/>
      <c r="AB576" s="17"/>
      <c r="AC576" s="26"/>
      <c r="AD576" s="26"/>
      <c r="AE576" s="17"/>
      <c r="AF576" s="17"/>
      <c r="AG576" s="17"/>
      <c r="AH576" s="17"/>
      <c r="AI576" s="17"/>
      <c r="AJ576" s="17"/>
      <c r="AK576" s="17"/>
      <c r="AL576" s="17"/>
      <c r="AM576" s="17"/>
      <c r="AN576" s="17"/>
      <c r="AO576" s="17"/>
      <c r="AP576" s="17"/>
      <c r="AQ576" s="17"/>
      <c r="AR576" s="17"/>
      <c r="AS576" s="17"/>
      <c r="AT576" s="17"/>
      <c r="AU576" s="17"/>
      <c r="AV576" s="17"/>
      <c r="AW576" s="17"/>
      <c r="AX576" s="17"/>
      <c r="AY576" s="17"/>
      <c r="AZ576" s="17"/>
      <c r="BA576" s="17"/>
      <c r="BB576" s="17"/>
      <c r="BC576" s="17"/>
      <c r="BD576" s="17"/>
      <c r="BE576" s="17"/>
      <c r="BF576" s="17"/>
      <c r="BG576" s="17"/>
      <c r="BH576" s="17"/>
      <c r="BI576" s="17"/>
      <c r="BJ576" s="26"/>
      <c r="BK576" s="17"/>
      <c r="BL576" s="17"/>
      <c r="BM576" s="17"/>
      <c r="BN576" s="17"/>
      <c r="BO576" s="17"/>
      <c r="BP576" s="17"/>
      <c r="BQ576" s="17"/>
      <c r="BR576" s="17"/>
      <c r="BS576" s="17"/>
      <c r="BT576" s="17"/>
      <c r="BU576" s="17"/>
      <c r="BV576" s="17"/>
      <c r="BW576" s="17"/>
      <c r="BX576" s="26"/>
      <c r="BY576" s="26"/>
      <c r="BZ576" s="26"/>
      <c r="CA576" s="26"/>
      <c r="CB576" s="26"/>
      <c r="CC576" s="17"/>
      <c r="CD576" s="17"/>
      <c r="CE576" s="17"/>
      <c r="CF576" s="17"/>
      <c r="CG576" s="17"/>
      <c r="CH576" s="17"/>
      <c r="CI576" s="17"/>
      <c r="CJ576" s="26"/>
      <c r="CK576" s="17"/>
      <c r="CL576" s="17"/>
      <c r="CM576" s="17"/>
      <c r="CN576" s="17"/>
      <c r="CO576" s="17"/>
      <c r="CP576" s="17"/>
      <c r="CQ576" s="17"/>
      <c r="CR576" s="17"/>
      <c r="CS576" s="17"/>
      <c r="CT576" s="17"/>
      <c r="CU576" s="17"/>
      <c r="CV576" s="17"/>
      <c r="CW576" s="17"/>
      <c r="CX576" s="17"/>
      <c r="CY576" s="26"/>
      <c r="CZ576" s="26"/>
      <c r="DA576" s="26"/>
      <c r="DB576" s="17"/>
      <c r="DC576" s="17"/>
      <c r="DD576" s="17"/>
      <c r="DE576" s="17"/>
      <c r="DF576" s="17"/>
      <c r="DG576" s="17"/>
      <c r="DH576" s="26"/>
      <c r="DI576" s="17"/>
      <c r="DJ576" s="17"/>
      <c r="DK576" s="17"/>
      <c r="DL576" s="17"/>
      <c r="DM576" s="17">
        <v>24.16</v>
      </c>
      <c r="DN576" s="17">
        <v>24.16</v>
      </c>
      <c r="DO576" s="17">
        <v>24.16</v>
      </c>
      <c r="DP576" s="17">
        <v>24.16</v>
      </c>
      <c r="DQ576" s="17">
        <v>24.16</v>
      </c>
      <c r="DR576" s="17">
        <v>24.16</v>
      </c>
      <c r="DS576" s="17">
        <v>24.16</v>
      </c>
      <c r="DT576" s="17">
        <v>24.16</v>
      </c>
      <c r="DU576" s="17">
        <v>24.16</v>
      </c>
      <c r="DV576" s="17">
        <v>24.16</v>
      </c>
      <c r="DW576" s="17">
        <v>24.16</v>
      </c>
      <c r="DX576" s="17">
        <v>24.16</v>
      </c>
      <c r="DY576" s="17">
        <v>24.16</v>
      </c>
      <c r="DZ576" s="17">
        <v>24.16</v>
      </c>
      <c r="EA576" s="17">
        <v>24.16</v>
      </c>
      <c r="EB576" s="17">
        <v>24.16</v>
      </c>
      <c r="EC576" s="17">
        <v>24.16</v>
      </c>
      <c r="ED576" s="17">
        <v>24.16</v>
      </c>
      <c r="EE576" s="17">
        <v>24.16</v>
      </c>
      <c r="EF576" s="17">
        <v>24.16</v>
      </c>
      <c r="EG576" s="17">
        <v>24.16</v>
      </c>
      <c r="EH576" s="17">
        <v>24.16</v>
      </c>
      <c r="EI576" s="17">
        <v>24.16</v>
      </c>
      <c r="EJ576" s="17">
        <v>24.16</v>
      </c>
      <c r="EK576" s="17">
        <v>24.16</v>
      </c>
      <c r="EL576" s="17">
        <v>24.16</v>
      </c>
      <c r="EM576" s="17">
        <v>24.16</v>
      </c>
      <c r="EN576" s="17">
        <v>24.16</v>
      </c>
      <c r="EO576" s="17">
        <v>24.16</v>
      </c>
      <c r="EP576" s="17">
        <v>24.16</v>
      </c>
      <c r="EQ576" s="17">
        <v>24.16</v>
      </c>
      <c r="ER576" s="17">
        <v>24.16</v>
      </c>
      <c r="ES576" s="17">
        <v>24.16</v>
      </c>
      <c r="ET576" s="17">
        <v>24.16</v>
      </c>
      <c r="EU576" s="17">
        <v>24.16</v>
      </c>
      <c r="EV576" s="17">
        <v>24.16</v>
      </c>
      <c r="EW576" s="17">
        <v>24.16</v>
      </c>
      <c r="EX576" s="17">
        <v>24.16</v>
      </c>
      <c r="EY576" s="17">
        <v>24.16</v>
      </c>
      <c r="EZ576" s="17">
        <v>24.16</v>
      </c>
      <c r="FA576" s="17">
        <v>24.16</v>
      </c>
      <c r="FB576" s="17">
        <v>24.16</v>
      </c>
      <c r="FC576" s="17">
        <v>24.16</v>
      </c>
      <c r="FD576" s="17">
        <v>24.16</v>
      </c>
      <c r="FE576" s="17">
        <v>24.16</v>
      </c>
      <c r="FF576" s="17">
        <v>24.16</v>
      </c>
      <c r="FG576" s="17">
        <v>24.16</v>
      </c>
      <c r="FH576" s="17">
        <v>24.16</v>
      </c>
      <c r="FI576" s="17">
        <v>24.16</v>
      </c>
      <c r="FJ576" s="17">
        <v>24.16</v>
      </c>
      <c r="FK576" s="17">
        <v>24.16</v>
      </c>
      <c r="FL576" s="17">
        <v>24.16</v>
      </c>
      <c r="FM576" s="17">
        <v>24.16</v>
      </c>
      <c r="FN576" s="17">
        <v>24.16</v>
      </c>
      <c r="FO576" s="17">
        <v>24.16</v>
      </c>
      <c r="FP576" s="17">
        <v>24.16</v>
      </c>
      <c r="FQ576" s="17">
        <v>24.16</v>
      </c>
      <c r="FR576" s="17">
        <v>24.16</v>
      </c>
      <c r="FS576" s="17">
        <v>24.16</v>
      </c>
      <c r="FT576" s="17">
        <v>24.16</v>
      </c>
      <c r="FU576" s="17">
        <v>24.16</v>
      </c>
      <c r="FV576" s="17">
        <v>24.16</v>
      </c>
      <c r="FW576" s="17">
        <v>24.16</v>
      </c>
      <c r="FX576" s="17">
        <v>24.16</v>
      </c>
      <c r="FY576" s="17">
        <v>24.16</v>
      </c>
      <c r="FZ576" s="17">
        <v>24.16</v>
      </c>
      <c r="GA576" s="17">
        <v>24.16</v>
      </c>
      <c r="GB576" s="17">
        <v>24.16</v>
      </c>
      <c r="GC576" s="17">
        <v>24.16</v>
      </c>
      <c r="GD576" s="17">
        <v>24.16</v>
      </c>
      <c r="GE576" s="17">
        <v>24.16</v>
      </c>
      <c r="GF576" s="17">
        <v>24.16</v>
      </c>
      <c r="GG576" s="17">
        <v>24.16</v>
      </c>
      <c r="GH576" s="17">
        <v>24.16</v>
      </c>
      <c r="GI576" s="17">
        <v>24.16</v>
      </c>
      <c r="GJ576" s="17">
        <v>24.16</v>
      </c>
      <c r="GK576" s="17">
        <v>24.16</v>
      </c>
      <c r="GL576" s="17">
        <v>24.16</v>
      </c>
      <c r="GM576" s="17">
        <v>24.16</v>
      </c>
      <c r="GN576" s="17">
        <v>24.16</v>
      </c>
      <c r="GO576" s="17">
        <v>24.16</v>
      </c>
      <c r="GP576" s="17">
        <v>24.16</v>
      </c>
      <c r="GQ576" s="17">
        <v>24.16</v>
      </c>
      <c r="GR576" s="17">
        <v>24.16</v>
      </c>
      <c r="GS576" s="17">
        <v>24.16</v>
      </c>
      <c r="GT576" s="17">
        <v>24.16</v>
      </c>
      <c r="GU576" s="17">
        <v>24.16</v>
      </c>
      <c r="GV576" s="17">
        <v>24.16</v>
      </c>
      <c r="GW576" s="17">
        <v>24.16</v>
      </c>
      <c r="GX576" s="17">
        <v>24.16</v>
      </c>
      <c r="GY576" s="17">
        <v>24.16</v>
      </c>
      <c r="GZ576" s="17">
        <v>24.16</v>
      </c>
      <c r="HA576" s="17">
        <v>24.16</v>
      </c>
      <c r="HB576" s="17">
        <v>24.16</v>
      </c>
      <c r="HC576" s="17">
        <v>24.16</v>
      </c>
      <c r="HD576" s="17">
        <v>24.16</v>
      </c>
      <c r="HE576" s="17">
        <v>24.16</v>
      </c>
      <c r="HF576" s="17">
        <v>24.16</v>
      </c>
      <c r="HG576" s="17">
        <v>24.16</v>
      </c>
      <c r="HH576" s="17">
        <v>24.16</v>
      </c>
      <c r="HI576" s="17">
        <v>24.16</v>
      </c>
      <c r="HJ576" s="17">
        <v>24.16</v>
      </c>
      <c r="HK576" s="17">
        <v>24.16</v>
      </c>
      <c r="HL576" s="17">
        <v>24.16</v>
      </c>
      <c r="HM576" s="17">
        <v>24.16</v>
      </c>
      <c r="HN576" s="17">
        <v>24.16</v>
      </c>
      <c r="HO576" s="17">
        <v>24.16</v>
      </c>
      <c r="HP576" s="17">
        <v>24.16</v>
      </c>
      <c r="HQ576" s="17">
        <v>24.16</v>
      </c>
      <c r="HR576" s="17">
        <v>24.16</v>
      </c>
      <c r="HS576" s="17">
        <v>24.16</v>
      </c>
      <c r="HT576" s="17">
        <v>24.16</v>
      </c>
      <c r="HU576" s="17">
        <v>24.16</v>
      </c>
      <c r="HV576" s="17">
        <v>24.16</v>
      </c>
      <c r="HW576" s="17">
        <v>24.16</v>
      </c>
      <c r="HX576" s="17">
        <v>24.16</v>
      </c>
      <c r="HY576" s="17">
        <v>24.16</v>
      </c>
      <c r="HZ576" s="17">
        <v>24.16</v>
      </c>
      <c r="IA576" s="17">
        <v>24.16</v>
      </c>
      <c r="IB576" s="17">
        <v>24.16</v>
      </c>
      <c r="IC576" s="17">
        <v>24.16</v>
      </c>
      <c r="ID576" s="17">
        <v>24.16</v>
      </c>
      <c r="IE576" s="17">
        <v>24.16</v>
      </c>
      <c r="IF576" s="17">
        <v>24.16</v>
      </c>
      <c r="IG576" s="17">
        <v>24.16</v>
      </c>
      <c r="IH576" s="17">
        <v>24.16</v>
      </c>
      <c r="II576" s="17">
        <v>24.16</v>
      </c>
      <c r="IJ576" s="17">
        <v>24.16</v>
      </c>
      <c r="IK576" s="17">
        <v>24.16</v>
      </c>
      <c r="IL576" s="17">
        <v>24.16</v>
      </c>
      <c r="IM576" s="17">
        <v>24.16</v>
      </c>
      <c r="IN576" s="17">
        <v>24.16</v>
      </c>
      <c r="IO576" s="17">
        <v>24.16</v>
      </c>
      <c r="IP576" s="17">
        <v>24.16</v>
      </c>
      <c r="IQ576" s="17">
        <v>24.16</v>
      </c>
      <c r="IR576" s="17">
        <v>24.16</v>
      </c>
      <c r="IS576" s="17">
        <v>24.16</v>
      </c>
      <c r="IT576" s="17">
        <v>24.16</v>
      </c>
      <c r="IU576" s="17">
        <v>24.16</v>
      </c>
      <c r="IV576" s="17">
        <v>24.16</v>
      </c>
      <c r="IW576" s="17">
        <v>24.16</v>
      </c>
      <c r="IX576" s="17">
        <v>24.16</v>
      </c>
      <c r="IY576" s="17">
        <v>24.16</v>
      </c>
    </row>
    <row r="577" spans="1:259" x14ac:dyDescent="0.15">
      <c r="A577" s="17" t="s">
        <v>100</v>
      </c>
      <c r="B577" s="17" t="s">
        <v>101</v>
      </c>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c r="AA577" s="26"/>
      <c r="AB577" s="17"/>
      <c r="AC577" s="26"/>
      <c r="AD577" s="26"/>
      <c r="AE577" s="17"/>
      <c r="AF577" s="17"/>
      <c r="AG577" s="17"/>
      <c r="AH577" s="17"/>
      <c r="AI577" s="17"/>
      <c r="AJ577" s="17"/>
      <c r="AK577" s="17"/>
      <c r="AL577" s="17"/>
      <c r="AM577" s="17"/>
      <c r="AN577" s="17"/>
      <c r="AO577" s="17"/>
      <c r="AP577" s="17"/>
      <c r="AQ577" s="17"/>
      <c r="AR577" s="17"/>
      <c r="AS577" s="17"/>
      <c r="AT577" s="17"/>
      <c r="AU577" s="17"/>
      <c r="AV577" s="17"/>
      <c r="AW577" s="17"/>
      <c r="AX577" s="17"/>
      <c r="AY577" s="17"/>
      <c r="AZ577" s="17"/>
      <c r="BA577" s="17"/>
      <c r="BB577" s="17"/>
      <c r="BC577" s="17"/>
      <c r="BD577" s="17"/>
      <c r="BE577" s="17"/>
      <c r="BF577" s="17"/>
      <c r="BG577" s="17"/>
      <c r="BH577" s="17"/>
      <c r="BI577" s="17"/>
      <c r="BJ577" s="26"/>
      <c r="BK577" s="17"/>
      <c r="BL577" s="17"/>
      <c r="BM577" s="17"/>
      <c r="BN577" s="17"/>
      <c r="BO577" s="17"/>
      <c r="BP577" s="17"/>
      <c r="BQ577" s="17"/>
      <c r="BR577" s="17"/>
      <c r="BS577" s="17"/>
      <c r="BT577" s="17"/>
      <c r="BU577" s="17"/>
      <c r="BV577" s="17"/>
      <c r="BW577" s="17"/>
      <c r="BX577" s="26"/>
      <c r="BY577" s="26"/>
      <c r="BZ577" s="26"/>
      <c r="CA577" s="26"/>
      <c r="CB577" s="26"/>
      <c r="CC577" s="17"/>
      <c r="CD577" s="17"/>
      <c r="CE577" s="17"/>
      <c r="CF577" s="17"/>
      <c r="CG577" s="17"/>
      <c r="CH577" s="17"/>
      <c r="CI577" s="17"/>
      <c r="CJ577" s="26"/>
      <c r="CK577" s="17"/>
      <c r="CL577" s="17"/>
      <c r="CM577" s="17"/>
      <c r="CN577" s="17"/>
      <c r="CO577" s="17"/>
      <c r="CP577" s="17"/>
      <c r="CQ577" s="17"/>
      <c r="CR577" s="17"/>
      <c r="CS577" s="17"/>
      <c r="CT577" s="17"/>
      <c r="CU577" s="17"/>
      <c r="CV577" s="17"/>
      <c r="CW577" s="17"/>
      <c r="CX577" s="17"/>
      <c r="CY577" s="26"/>
      <c r="CZ577" s="26"/>
      <c r="DA577" s="26"/>
      <c r="DB577" s="17"/>
      <c r="DC577" s="17"/>
      <c r="DD577" s="17"/>
      <c r="DE577" s="17"/>
      <c r="DF577" s="17"/>
      <c r="DG577" s="17"/>
      <c r="DH577" s="26"/>
      <c r="DI577" s="17"/>
      <c r="DJ577" s="17"/>
      <c r="DK577" s="17"/>
      <c r="DL577" s="17"/>
      <c r="DM577" s="17">
        <v>38.21</v>
      </c>
      <c r="DN577" s="17">
        <v>38.25</v>
      </c>
      <c r="DO577" s="17">
        <v>38.22</v>
      </c>
      <c r="DP577" s="17">
        <v>38.22</v>
      </c>
      <c r="DQ577" s="17">
        <v>38.19</v>
      </c>
      <c r="DR577" s="17">
        <v>38.119999999999997</v>
      </c>
      <c r="DS577" s="17">
        <v>38.119999999999997</v>
      </c>
      <c r="DT577" s="17">
        <v>38.24</v>
      </c>
      <c r="DU577" s="17">
        <v>38.090000000000003</v>
      </c>
      <c r="DV577" s="17">
        <v>38.18</v>
      </c>
      <c r="DW577" s="17">
        <v>38.21</v>
      </c>
      <c r="DX577" s="17">
        <v>38.229999999999997</v>
      </c>
      <c r="DY577" s="17">
        <v>38.24</v>
      </c>
      <c r="DZ577" s="17">
        <v>38.229999999999997</v>
      </c>
      <c r="EA577" s="17">
        <v>38.25</v>
      </c>
      <c r="EB577" s="17">
        <v>38.25</v>
      </c>
      <c r="EC577" s="17">
        <v>38.22</v>
      </c>
      <c r="ED577" s="17">
        <v>38.28</v>
      </c>
      <c r="EE577" s="17">
        <v>38.369999999999997</v>
      </c>
      <c r="EF577" s="17">
        <v>38.4</v>
      </c>
      <c r="EG577" s="17">
        <v>38.369999999999997</v>
      </c>
      <c r="EH577" s="17">
        <v>38.4</v>
      </c>
      <c r="EI577" s="17">
        <v>38.56</v>
      </c>
      <c r="EJ577" s="17">
        <v>38.46</v>
      </c>
      <c r="EK577" s="17">
        <v>38.43</v>
      </c>
      <c r="EL577" s="17">
        <v>38.43</v>
      </c>
      <c r="EM577" s="17">
        <v>38.54</v>
      </c>
      <c r="EN577" s="17">
        <v>38.520000000000003</v>
      </c>
      <c r="EO577" s="17">
        <v>38.51</v>
      </c>
      <c r="EP577" s="17">
        <v>38.44</v>
      </c>
      <c r="EQ577" s="17">
        <v>38.47</v>
      </c>
      <c r="ER577" s="17">
        <v>38.47</v>
      </c>
      <c r="ES577" s="17">
        <v>38.47</v>
      </c>
      <c r="ET577" s="17">
        <v>38.479999999999997</v>
      </c>
      <c r="EU577" s="17">
        <v>38.520000000000003</v>
      </c>
      <c r="EV577" s="17">
        <v>38.520000000000003</v>
      </c>
      <c r="EW577" s="17">
        <v>38.479999999999997</v>
      </c>
      <c r="EX577" s="17">
        <v>38.380000000000003</v>
      </c>
      <c r="EY577" s="17">
        <v>38.380000000000003</v>
      </c>
      <c r="EZ577" s="17">
        <v>38.46</v>
      </c>
      <c r="FA577" s="17">
        <v>38.43</v>
      </c>
      <c r="FB577" s="17">
        <v>38.46</v>
      </c>
      <c r="FC577" s="17">
        <v>38.51</v>
      </c>
      <c r="FD577" s="17">
        <v>38.49</v>
      </c>
      <c r="FE577" s="17">
        <v>38.49</v>
      </c>
      <c r="FF577" s="17">
        <v>38.49</v>
      </c>
      <c r="FG577" s="17">
        <v>38.51</v>
      </c>
      <c r="FH577" s="17">
        <v>38.51</v>
      </c>
      <c r="FI577" s="17">
        <v>38.520000000000003</v>
      </c>
      <c r="FJ577" s="17">
        <v>38.520000000000003</v>
      </c>
      <c r="FK577" s="17">
        <v>38.520000000000003</v>
      </c>
      <c r="FL577" s="17">
        <v>38.56</v>
      </c>
      <c r="FM577" s="17">
        <v>38.56</v>
      </c>
      <c r="FN577" s="17">
        <v>38.58</v>
      </c>
      <c r="FO577" s="17">
        <v>38.74</v>
      </c>
      <c r="FP577" s="17">
        <v>38.880000000000003</v>
      </c>
      <c r="FQ577" s="17">
        <v>38.869999999999997</v>
      </c>
      <c r="FR577" s="17">
        <v>38.86</v>
      </c>
      <c r="FS577" s="17">
        <v>38.83</v>
      </c>
      <c r="FT577" s="17">
        <v>38.78</v>
      </c>
      <c r="FU577" s="17">
        <v>38.83</v>
      </c>
      <c r="FV577" s="17">
        <v>38.78</v>
      </c>
      <c r="FW577" s="17">
        <v>38.72</v>
      </c>
      <c r="FX577" s="17">
        <v>38.65</v>
      </c>
      <c r="FY577" s="17">
        <v>38.81</v>
      </c>
      <c r="FZ577" s="17">
        <v>38.840000000000003</v>
      </c>
      <c r="GA577" s="17">
        <v>38.85</v>
      </c>
      <c r="GB577" s="17">
        <v>38.840000000000003</v>
      </c>
      <c r="GC577" s="17">
        <v>38.840000000000003</v>
      </c>
      <c r="GD577" s="17">
        <v>38.83</v>
      </c>
      <c r="GE577" s="17">
        <v>38.840000000000003</v>
      </c>
      <c r="GF577" s="17">
        <v>38.78</v>
      </c>
      <c r="GG577" s="17">
        <v>38.81</v>
      </c>
      <c r="GH577" s="17">
        <v>38.840000000000003</v>
      </c>
      <c r="GI577" s="17">
        <v>38.82</v>
      </c>
      <c r="GJ577" s="17">
        <v>38.82</v>
      </c>
      <c r="GK577" s="17">
        <v>38.76</v>
      </c>
      <c r="GL577" s="17">
        <v>38.79</v>
      </c>
      <c r="GM577" s="17">
        <v>38.869999999999997</v>
      </c>
      <c r="GN577" s="17">
        <v>38.99</v>
      </c>
      <c r="GO577" s="17">
        <v>39.1</v>
      </c>
      <c r="GP577" s="17">
        <v>39.380000000000003</v>
      </c>
      <c r="GQ577" s="17">
        <v>39.17</v>
      </c>
      <c r="GR577" s="17">
        <v>39.200000000000003</v>
      </c>
      <c r="GS577" s="17">
        <v>39.200000000000003</v>
      </c>
      <c r="GT577" s="17">
        <v>39.24</v>
      </c>
      <c r="GU577" s="17">
        <v>39.299999999999997</v>
      </c>
      <c r="GV577" s="17">
        <v>39.31</v>
      </c>
      <c r="GW577" s="17">
        <v>39.33</v>
      </c>
      <c r="GX577" s="17">
        <v>39.380000000000003</v>
      </c>
      <c r="GY577" s="17">
        <v>39.479999999999997</v>
      </c>
      <c r="GZ577" s="17">
        <v>39.380000000000003</v>
      </c>
      <c r="HA577" s="17">
        <v>39.36</v>
      </c>
      <c r="HB577" s="17">
        <v>39.44</v>
      </c>
      <c r="HC577" s="17">
        <v>39.369999999999997</v>
      </c>
      <c r="HD577" s="17">
        <v>39.409999999999997</v>
      </c>
      <c r="HE577" s="17">
        <v>39.450000000000003</v>
      </c>
      <c r="HF577" s="17">
        <v>39.39</v>
      </c>
      <c r="HG577" s="17">
        <v>39.369999999999997</v>
      </c>
      <c r="HH577" s="17">
        <v>39.299999999999997</v>
      </c>
      <c r="HI577" s="17">
        <v>39.299999999999997</v>
      </c>
      <c r="HJ577" s="17">
        <v>39.25</v>
      </c>
      <c r="HK577" s="17">
        <v>39.24</v>
      </c>
      <c r="HL577" s="17">
        <v>39.229999999999997</v>
      </c>
      <c r="HM577" s="17">
        <v>39.24</v>
      </c>
      <c r="HN577" s="17">
        <v>39.28</v>
      </c>
      <c r="HO577" s="17">
        <v>39.28</v>
      </c>
      <c r="HP577" s="17">
        <v>39.26</v>
      </c>
      <c r="HQ577" s="17">
        <v>39.270000000000003</v>
      </c>
      <c r="HR577" s="17">
        <v>39.33</v>
      </c>
      <c r="HS577" s="17">
        <v>39.369999999999997</v>
      </c>
      <c r="HT577" s="17">
        <v>39.369999999999997</v>
      </c>
      <c r="HU577" s="17">
        <v>39.369999999999997</v>
      </c>
      <c r="HV577" s="17">
        <v>39.270000000000003</v>
      </c>
      <c r="HW577" s="17">
        <v>39.36</v>
      </c>
      <c r="HX577" s="17">
        <v>39.450000000000003</v>
      </c>
      <c r="HY577" s="17">
        <v>39.46</v>
      </c>
      <c r="HZ577" s="17">
        <v>39.47</v>
      </c>
      <c r="IA577" s="17">
        <v>39.4</v>
      </c>
      <c r="IB577" s="17">
        <v>39.46</v>
      </c>
      <c r="IC577" s="17">
        <v>39.46</v>
      </c>
      <c r="ID577" s="17">
        <v>39.35</v>
      </c>
      <c r="IE577" s="17">
        <v>39.33</v>
      </c>
      <c r="IF577" s="17">
        <v>39.35</v>
      </c>
      <c r="IG577" s="17">
        <v>39.380000000000003</v>
      </c>
      <c r="IH577" s="17">
        <v>39.369999999999997</v>
      </c>
      <c r="II577" s="17">
        <v>39.380000000000003</v>
      </c>
      <c r="IJ577" s="17">
        <v>39.35</v>
      </c>
      <c r="IK577" s="17">
        <v>39.39</v>
      </c>
      <c r="IL577" s="17">
        <v>39.4</v>
      </c>
      <c r="IM577" s="17">
        <v>39.4</v>
      </c>
      <c r="IN577" s="17">
        <v>39.42</v>
      </c>
      <c r="IO577" s="17">
        <v>39.450000000000003</v>
      </c>
      <c r="IP577" s="17">
        <v>39.42</v>
      </c>
      <c r="IQ577" s="17">
        <v>39.479999999999997</v>
      </c>
      <c r="IR577" s="17">
        <v>39.5</v>
      </c>
      <c r="IS577" s="17">
        <v>39.43</v>
      </c>
      <c r="IT577" s="17">
        <v>39.47</v>
      </c>
      <c r="IU577" s="17">
        <v>39.51</v>
      </c>
      <c r="IV577" s="17">
        <v>39.51</v>
      </c>
      <c r="IW577" s="17">
        <v>39.51</v>
      </c>
      <c r="IX577" s="17">
        <v>39.51</v>
      </c>
      <c r="IY577" s="17">
        <v>39.51</v>
      </c>
    </row>
    <row r="578" spans="1:259" x14ac:dyDescent="0.15">
      <c r="A578" s="17" t="s">
        <v>4692</v>
      </c>
      <c r="B578" s="17" t="s">
        <v>4812</v>
      </c>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c r="AA578" s="26"/>
      <c r="AB578" s="17"/>
      <c r="AC578" s="26"/>
      <c r="AD578" s="26"/>
      <c r="AE578" s="17"/>
      <c r="AF578" s="17"/>
      <c r="AG578" s="17"/>
      <c r="AH578" s="17"/>
      <c r="AI578" s="17"/>
      <c r="AJ578" s="17"/>
      <c r="AK578" s="17"/>
      <c r="AL578" s="17"/>
      <c r="AM578" s="17"/>
      <c r="AN578" s="17"/>
      <c r="AO578" s="17"/>
      <c r="AP578" s="17"/>
      <c r="AQ578" s="17"/>
      <c r="AR578" s="17"/>
      <c r="AS578" s="17"/>
      <c r="AT578" s="17"/>
      <c r="AU578" s="17"/>
      <c r="AV578" s="17"/>
      <c r="AW578" s="17"/>
      <c r="AX578" s="17"/>
      <c r="AY578" s="17"/>
      <c r="AZ578" s="17"/>
      <c r="BA578" s="17"/>
      <c r="BB578" s="17"/>
      <c r="BC578" s="17"/>
      <c r="BD578" s="17"/>
      <c r="BE578" s="17"/>
      <c r="BF578" s="17"/>
      <c r="BG578" s="17"/>
      <c r="BH578" s="17"/>
      <c r="BI578" s="17"/>
      <c r="BJ578" s="26"/>
      <c r="BK578" s="17"/>
      <c r="BL578" s="17"/>
      <c r="BM578" s="17"/>
      <c r="BN578" s="17"/>
      <c r="BO578" s="17"/>
      <c r="BP578" s="17"/>
      <c r="BQ578" s="17"/>
      <c r="BR578" s="17"/>
      <c r="BS578" s="17"/>
      <c r="BT578" s="17"/>
      <c r="BU578" s="17"/>
      <c r="BV578" s="17"/>
      <c r="BW578" s="17"/>
      <c r="BX578" s="26"/>
      <c r="BY578" s="26"/>
      <c r="BZ578" s="26"/>
      <c r="CA578" s="26"/>
      <c r="CB578" s="26"/>
      <c r="CC578" s="17"/>
      <c r="CD578" s="17"/>
      <c r="CE578" s="17"/>
      <c r="CF578" s="17"/>
      <c r="CG578" s="17"/>
      <c r="CH578" s="17"/>
      <c r="CI578" s="17"/>
      <c r="CJ578" s="26"/>
      <c r="CK578" s="17"/>
      <c r="CL578" s="17"/>
      <c r="CM578" s="17"/>
      <c r="CN578" s="17"/>
      <c r="CO578" s="17"/>
      <c r="CP578" s="17"/>
      <c r="CQ578" s="17"/>
      <c r="CR578" s="17"/>
      <c r="CS578" s="17"/>
      <c r="CT578" s="17"/>
      <c r="CU578" s="17"/>
      <c r="CV578" s="17"/>
      <c r="CW578" s="17"/>
      <c r="CX578" s="17"/>
      <c r="CY578" s="26"/>
      <c r="CZ578" s="26"/>
      <c r="DA578" s="26"/>
      <c r="DB578" s="17"/>
      <c r="DC578" s="17"/>
      <c r="DD578" s="17"/>
      <c r="DE578" s="17"/>
      <c r="DF578" s="17"/>
      <c r="DG578" s="17"/>
      <c r="DH578" s="26"/>
      <c r="DI578" s="17"/>
      <c r="DJ578" s="17"/>
      <c r="DK578" s="17"/>
      <c r="DL578" s="17"/>
      <c r="DM578" s="17">
        <v>12.28</v>
      </c>
      <c r="DN578" s="17">
        <v>12.28</v>
      </c>
      <c r="DO578" s="17">
        <v>12.31</v>
      </c>
      <c r="DP578" s="17">
        <v>12.31</v>
      </c>
      <c r="DQ578" s="17">
        <v>12.29</v>
      </c>
      <c r="DR578" s="17">
        <v>12.29</v>
      </c>
      <c r="DS578" s="17">
        <v>12.29</v>
      </c>
      <c r="DT578" s="17">
        <v>12.29</v>
      </c>
      <c r="DU578" s="17">
        <v>12.31</v>
      </c>
      <c r="DV578" s="17">
        <v>12.31</v>
      </c>
      <c r="DW578" s="17">
        <v>12.3</v>
      </c>
      <c r="DX578" s="17">
        <v>12.3</v>
      </c>
      <c r="DY578" s="17">
        <v>12.3</v>
      </c>
      <c r="DZ578" s="17">
        <v>12.3</v>
      </c>
      <c r="EA578" s="17">
        <v>12.28</v>
      </c>
      <c r="EB578" s="17">
        <v>12.29</v>
      </c>
      <c r="EC578" s="17">
        <v>12.3</v>
      </c>
      <c r="ED578" s="17">
        <v>12.29</v>
      </c>
      <c r="EE578" s="17">
        <v>12.29</v>
      </c>
      <c r="EF578" s="17">
        <v>12.3</v>
      </c>
      <c r="EG578" s="17">
        <v>12.29</v>
      </c>
      <c r="EH578" s="17">
        <v>12.29</v>
      </c>
      <c r="EI578" s="17">
        <v>12.3</v>
      </c>
      <c r="EJ578" s="17">
        <v>12.29</v>
      </c>
      <c r="EK578" s="17">
        <v>12.28</v>
      </c>
      <c r="EL578" s="17">
        <v>12.28</v>
      </c>
      <c r="EM578" s="17">
        <v>12.29</v>
      </c>
      <c r="EN578" s="17">
        <v>12.28</v>
      </c>
      <c r="EO578" s="17">
        <v>12.28</v>
      </c>
      <c r="EP578" s="17">
        <v>12.24</v>
      </c>
      <c r="EQ578" s="17">
        <v>12.26</v>
      </c>
      <c r="ER578" s="17">
        <v>12.26</v>
      </c>
      <c r="ES578" s="17">
        <v>12.27</v>
      </c>
      <c r="ET578" s="17">
        <v>12.28</v>
      </c>
      <c r="EU578" s="17">
        <v>12.28</v>
      </c>
      <c r="EV578" s="17">
        <v>12.28</v>
      </c>
      <c r="EW578" s="17">
        <v>12.28</v>
      </c>
      <c r="EX578" s="17">
        <v>12.28</v>
      </c>
      <c r="EY578" s="17">
        <v>12.25</v>
      </c>
      <c r="EZ578" s="17">
        <v>12.26</v>
      </c>
      <c r="FA578" s="17">
        <v>12.26</v>
      </c>
      <c r="FB578" s="17">
        <v>12.25</v>
      </c>
      <c r="FC578" s="17">
        <v>12.24</v>
      </c>
      <c r="FD578" s="17">
        <v>12.23</v>
      </c>
      <c r="FE578" s="17">
        <v>12.28</v>
      </c>
      <c r="FF578" s="17">
        <v>12.24</v>
      </c>
      <c r="FG578" s="17">
        <v>12.24</v>
      </c>
      <c r="FH578" s="17">
        <v>12.25</v>
      </c>
      <c r="FI578" s="17">
        <v>12.29</v>
      </c>
      <c r="FJ578" s="17">
        <v>12.26</v>
      </c>
      <c r="FK578" s="17">
        <v>12.26</v>
      </c>
      <c r="FL578" s="17">
        <v>12.24</v>
      </c>
      <c r="FM578" s="17">
        <v>12.25</v>
      </c>
      <c r="FN578" s="17">
        <v>12.23</v>
      </c>
      <c r="FO578" s="17">
        <v>12.24</v>
      </c>
      <c r="FP578" s="17">
        <v>12.24</v>
      </c>
      <c r="FQ578" s="17">
        <v>12.23</v>
      </c>
      <c r="FR578" s="17">
        <v>12.23</v>
      </c>
      <c r="FS578" s="17">
        <v>12.24</v>
      </c>
      <c r="FT578" s="17">
        <v>12.25</v>
      </c>
      <c r="FU578" s="17">
        <v>12.24</v>
      </c>
      <c r="FV578" s="17">
        <v>12.25</v>
      </c>
      <c r="FW578" s="17">
        <v>12.25</v>
      </c>
      <c r="FX578" s="17">
        <v>12.24</v>
      </c>
      <c r="FY578" s="17">
        <v>12.25</v>
      </c>
      <c r="FZ578" s="17">
        <v>12.24</v>
      </c>
      <c r="GA578" s="17">
        <v>12.25</v>
      </c>
      <c r="GB578" s="17">
        <v>12.26</v>
      </c>
      <c r="GC578" s="17">
        <v>12.26</v>
      </c>
      <c r="GD578" s="17">
        <v>12.26</v>
      </c>
      <c r="GE578" s="17">
        <v>12.26</v>
      </c>
      <c r="GF578" s="17">
        <v>12.26</v>
      </c>
      <c r="GG578" s="17">
        <v>12.25</v>
      </c>
      <c r="GH578" s="17">
        <v>12.25</v>
      </c>
      <c r="GI578" s="17">
        <v>12.24</v>
      </c>
      <c r="GJ578" s="17">
        <v>12.25</v>
      </c>
      <c r="GK578" s="17">
        <v>12.24</v>
      </c>
      <c r="GL578" s="17">
        <v>12.24</v>
      </c>
      <c r="GM578" s="17">
        <v>12.25</v>
      </c>
      <c r="GN578" s="17">
        <v>12.26</v>
      </c>
      <c r="GO578" s="17">
        <v>12.26</v>
      </c>
      <c r="GP578" s="17">
        <v>12.24</v>
      </c>
      <c r="GQ578" s="17">
        <v>12.24</v>
      </c>
      <c r="GR578" s="17">
        <v>12.24</v>
      </c>
      <c r="GS578" s="17">
        <v>12.24</v>
      </c>
      <c r="GT578" s="17">
        <v>12.23</v>
      </c>
      <c r="GU578" s="17">
        <v>12.24</v>
      </c>
      <c r="GV578" s="17">
        <v>12.24</v>
      </c>
      <c r="GW578" s="17">
        <v>12.23</v>
      </c>
      <c r="GX578" s="17">
        <v>12.22</v>
      </c>
      <c r="GY578" s="17">
        <v>12.22</v>
      </c>
      <c r="GZ578" s="17">
        <v>12.23</v>
      </c>
      <c r="HA578" s="17">
        <v>12.24</v>
      </c>
      <c r="HB578" s="17">
        <v>12.23</v>
      </c>
      <c r="HC578" s="17">
        <v>12.22</v>
      </c>
      <c r="HD578" s="17">
        <v>12.24</v>
      </c>
      <c r="HE578" s="17">
        <v>12.24</v>
      </c>
      <c r="HF578" s="17">
        <v>12.24</v>
      </c>
      <c r="HG578" s="17">
        <v>12.22</v>
      </c>
      <c r="HH578" s="17">
        <v>12.2</v>
      </c>
      <c r="HI578" s="17">
        <v>12.2</v>
      </c>
      <c r="HJ578" s="17">
        <v>12.21</v>
      </c>
      <c r="HK578" s="17">
        <v>12.21</v>
      </c>
      <c r="HL578" s="17">
        <v>12.26</v>
      </c>
      <c r="HM578" s="17">
        <v>12.23</v>
      </c>
      <c r="HN578" s="17">
        <v>12.24</v>
      </c>
      <c r="HO578" s="17">
        <v>12.22</v>
      </c>
      <c r="HP578" s="17">
        <v>12.22</v>
      </c>
      <c r="HQ578" s="17">
        <v>12.21</v>
      </c>
      <c r="HR578" s="17">
        <v>12.2</v>
      </c>
      <c r="HS578" s="17">
        <v>12.2</v>
      </c>
      <c r="HT578" s="17">
        <v>12.21</v>
      </c>
      <c r="HU578" s="17">
        <v>12.22</v>
      </c>
      <c r="HV578" s="17">
        <v>12.21</v>
      </c>
      <c r="HW578" s="17">
        <v>12.21</v>
      </c>
      <c r="HX578" s="17">
        <v>12.17</v>
      </c>
      <c r="HY578" s="17">
        <v>12.17</v>
      </c>
      <c r="HZ578" s="17">
        <v>12.19</v>
      </c>
      <c r="IA578" s="17">
        <v>12.21</v>
      </c>
      <c r="IB578" s="17">
        <v>12.26</v>
      </c>
      <c r="IC578" s="17">
        <v>12.29</v>
      </c>
      <c r="ID578" s="17">
        <v>12.21</v>
      </c>
      <c r="IE578" s="17">
        <v>12.21</v>
      </c>
      <c r="IF578" s="17">
        <v>12.22</v>
      </c>
      <c r="IG578" s="17">
        <v>12.22</v>
      </c>
      <c r="IH578" s="17">
        <v>12.2</v>
      </c>
      <c r="II578" s="17">
        <v>12.21</v>
      </c>
      <c r="IJ578" s="17">
        <v>12.21</v>
      </c>
      <c r="IK578" s="17">
        <v>12.21</v>
      </c>
      <c r="IL578" s="17">
        <v>12.22</v>
      </c>
      <c r="IM578" s="17">
        <v>12.21</v>
      </c>
      <c r="IN578" s="17">
        <v>12.21</v>
      </c>
      <c r="IO578" s="17">
        <v>12.21</v>
      </c>
      <c r="IP578" s="17">
        <v>12.21</v>
      </c>
      <c r="IQ578" s="17">
        <v>12.24</v>
      </c>
      <c r="IR578" s="17">
        <v>12.2</v>
      </c>
      <c r="IS578" s="17">
        <v>12.22</v>
      </c>
      <c r="IT578" s="17">
        <v>12.22</v>
      </c>
      <c r="IU578" s="17">
        <v>12.27</v>
      </c>
      <c r="IV578" s="17">
        <v>12.27</v>
      </c>
      <c r="IW578" s="17">
        <v>12.27</v>
      </c>
      <c r="IX578" s="17">
        <v>12.27</v>
      </c>
      <c r="IY578" s="17">
        <v>12.27</v>
      </c>
    </row>
    <row r="579" spans="1:259" x14ac:dyDescent="0.15">
      <c r="A579" s="17" t="s">
        <v>421</v>
      </c>
      <c r="B579" s="17" t="s">
        <v>422</v>
      </c>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c r="AA579" s="26"/>
      <c r="AB579" s="17"/>
      <c r="AC579" s="26"/>
      <c r="AD579" s="26"/>
      <c r="AE579" s="17"/>
      <c r="AF579" s="17"/>
      <c r="AG579" s="17"/>
      <c r="AH579" s="17"/>
      <c r="AI579" s="17"/>
      <c r="AJ579" s="17"/>
      <c r="AK579" s="17"/>
      <c r="AL579" s="17"/>
      <c r="AM579" s="17"/>
      <c r="AN579" s="17"/>
      <c r="AO579" s="17"/>
      <c r="AP579" s="17"/>
      <c r="AQ579" s="17"/>
      <c r="AR579" s="17"/>
      <c r="AS579" s="17"/>
      <c r="AT579" s="17"/>
      <c r="AU579" s="17"/>
      <c r="AV579" s="17"/>
      <c r="AW579" s="17"/>
      <c r="AX579" s="17"/>
      <c r="AY579" s="17"/>
      <c r="AZ579" s="17"/>
      <c r="BA579" s="17"/>
      <c r="BB579" s="17"/>
      <c r="BC579" s="17"/>
      <c r="BD579" s="17"/>
      <c r="BE579" s="17"/>
      <c r="BF579" s="17"/>
      <c r="BG579" s="17"/>
      <c r="BH579" s="17"/>
      <c r="BI579" s="17"/>
      <c r="BJ579" s="26"/>
      <c r="BK579" s="17"/>
      <c r="BL579" s="17"/>
      <c r="BM579" s="17"/>
      <c r="BN579" s="17"/>
      <c r="BO579" s="17"/>
      <c r="BP579" s="17"/>
      <c r="BQ579" s="17"/>
      <c r="BR579" s="17"/>
      <c r="BS579" s="17"/>
      <c r="BT579" s="17"/>
      <c r="BU579" s="17"/>
      <c r="BV579" s="17"/>
      <c r="BW579" s="17"/>
      <c r="BX579" s="26"/>
      <c r="BY579" s="26"/>
      <c r="BZ579" s="26"/>
      <c r="CA579" s="26"/>
      <c r="CB579" s="26"/>
      <c r="CC579" s="17"/>
      <c r="CD579" s="17"/>
      <c r="CE579" s="17"/>
      <c r="CF579" s="17"/>
      <c r="CG579" s="17"/>
      <c r="CH579" s="17"/>
      <c r="CI579" s="17"/>
      <c r="CJ579" s="26"/>
      <c r="CK579" s="17"/>
      <c r="CL579" s="17"/>
      <c r="CM579" s="17"/>
      <c r="CN579" s="17"/>
      <c r="CO579" s="17"/>
      <c r="CP579" s="17"/>
      <c r="CQ579" s="17"/>
      <c r="CR579" s="17"/>
      <c r="CS579" s="17"/>
      <c r="CT579" s="17"/>
      <c r="CU579" s="17"/>
      <c r="CV579" s="17"/>
      <c r="CW579" s="17"/>
      <c r="CX579" s="17"/>
      <c r="CY579" s="26"/>
      <c r="CZ579" s="26"/>
      <c r="DA579" s="26"/>
      <c r="DB579" s="17"/>
      <c r="DC579" s="17"/>
      <c r="DD579" s="17"/>
      <c r="DE579" s="17"/>
      <c r="DF579" s="17"/>
      <c r="DG579" s="17"/>
      <c r="DH579" s="26"/>
      <c r="DI579" s="17"/>
      <c r="DJ579" s="17"/>
      <c r="DK579" s="17"/>
      <c r="DL579" s="17"/>
      <c r="DM579" s="17">
        <v>27.46</v>
      </c>
      <c r="DN579" s="17">
        <v>27.46</v>
      </c>
      <c r="DO579" s="17">
        <v>27.44</v>
      </c>
      <c r="DP579" s="17">
        <v>27.44</v>
      </c>
      <c r="DQ579" s="17">
        <v>27.44</v>
      </c>
      <c r="DR579" s="17">
        <v>27.42</v>
      </c>
      <c r="DS579" s="17">
        <v>27.41</v>
      </c>
      <c r="DT579" s="17">
        <v>27.48</v>
      </c>
      <c r="DU579" s="17">
        <v>27.37</v>
      </c>
      <c r="DV579" s="17">
        <v>27.38</v>
      </c>
      <c r="DW579" s="17">
        <v>27.4</v>
      </c>
      <c r="DX579" s="17">
        <v>27.4</v>
      </c>
      <c r="DY579" s="17">
        <v>27.43</v>
      </c>
      <c r="DZ579" s="17">
        <v>27.4</v>
      </c>
      <c r="EA579" s="17">
        <v>27.36</v>
      </c>
      <c r="EB579" s="17">
        <v>27.36</v>
      </c>
      <c r="EC579" s="17">
        <v>27.36</v>
      </c>
      <c r="ED579" s="17">
        <v>27.36</v>
      </c>
      <c r="EE579" s="17">
        <v>27.45</v>
      </c>
      <c r="EF579" s="17">
        <v>27.43</v>
      </c>
      <c r="EG579" s="17">
        <v>27.37</v>
      </c>
      <c r="EH579" s="17">
        <v>27.37</v>
      </c>
      <c r="EI579" s="17">
        <v>27.35</v>
      </c>
      <c r="EJ579" s="17">
        <v>27.35</v>
      </c>
      <c r="EK579" s="17">
        <v>27.32</v>
      </c>
      <c r="EL579" s="17">
        <v>27.31</v>
      </c>
      <c r="EM579" s="17">
        <v>27.33</v>
      </c>
      <c r="EN579" s="17">
        <v>27.34</v>
      </c>
      <c r="EO579" s="17">
        <v>27.36</v>
      </c>
      <c r="EP579" s="17">
        <v>27.34</v>
      </c>
      <c r="EQ579" s="17">
        <v>27.39</v>
      </c>
      <c r="ER579" s="17">
        <v>27.39</v>
      </c>
      <c r="ES579" s="17">
        <v>27.39</v>
      </c>
      <c r="ET579" s="17">
        <v>27.45</v>
      </c>
      <c r="EU579" s="17">
        <v>27.45</v>
      </c>
      <c r="EV579" s="17">
        <v>27.44</v>
      </c>
      <c r="EW579" s="17">
        <v>27.44</v>
      </c>
      <c r="EX579" s="17">
        <v>27.4</v>
      </c>
      <c r="EY579" s="17">
        <v>27.4</v>
      </c>
      <c r="EZ579" s="17">
        <v>27.43</v>
      </c>
      <c r="FA579" s="17">
        <v>27.4</v>
      </c>
      <c r="FB579" s="17">
        <v>27.36</v>
      </c>
      <c r="FC579" s="17">
        <v>27.35</v>
      </c>
      <c r="FD579" s="17">
        <v>27.36</v>
      </c>
      <c r="FE579" s="17">
        <v>27.35</v>
      </c>
      <c r="FF579" s="17">
        <v>27.3</v>
      </c>
      <c r="FG579" s="17">
        <v>27.24</v>
      </c>
      <c r="FH579" s="17">
        <v>27.18</v>
      </c>
      <c r="FI579" s="17">
        <v>27.19</v>
      </c>
      <c r="FJ579" s="17">
        <v>27.23</v>
      </c>
      <c r="FK579" s="17">
        <v>27.27</v>
      </c>
      <c r="FL579" s="17">
        <v>27.3</v>
      </c>
      <c r="FM579" s="17">
        <v>27.3</v>
      </c>
      <c r="FN579" s="17">
        <v>27.31</v>
      </c>
      <c r="FO579" s="17">
        <v>27.31</v>
      </c>
      <c r="FP579" s="17">
        <v>27.25</v>
      </c>
      <c r="FQ579" s="17">
        <v>27.22</v>
      </c>
      <c r="FR579" s="17">
        <v>27.2</v>
      </c>
      <c r="FS579" s="17">
        <v>27.2</v>
      </c>
      <c r="FT579" s="17">
        <v>27.14</v>
      </c>
      <c r="FU579" s="17">
        <v>27.15</v>
      </c>
      <c r="FV579" s="17">
        <v>27.18</v>
      </c>
      <c r="FW579" s="17">
        <v>27.16</v>
      </c>
      <c r="FX579" s="17">
        <v>27.15</v>
      </c>
      <c r="FY579" s="17">
        <v>27.18</v>
      </c>
      <c r="FZ579" s="17">
        <v>27.16</v>
      </c>
      <c r="GA579" s="17">
        <v>27.13</v>
      </c>
      <c r="GB579" s="17">
        <v>26.92</v>
      </c>
      <c r="GC579" s="17">
        <v>26.93</v>
      </c>
      <c r="GD579" s="17">
        <v>26.95</v>
      </c>
      <c r="GE579" s="17">
        <v>26.95</v>
      </c>
      <c r="GF579" s="17">
        <v>27.06</v>
      </c>
      <c r="GG579" s="17">
        <v>26.96</v>
      </c>
      <c r="GH579" s="17">
        <v>26.97</v>
      </c>
      <c r="GI579" s="17">
        <v>26.95</v>
      </c>
      <c r="GJ579" s="17">
        <v>26.93</v>
      </c>
      <c r="GK579" s="17">
        <v>26.95</v>
      </c>
      <c r="GL579" s="17">
        <v>26.91</v>
      </c>
      <c r="GM579" s="17">
        <v>26.92</v>
      </c>
      <c r="GN579" s="17">
        <v>26.92</v>
      </c>
      <c r="GO579" s="17">
        <v>26.88</v>
      </c>
      <c r="GP579" s="17">
        <v>26.88</v>
      </c>
      <c r="GQ579" s="17">
        <v>26.9</v>
      </c>
      <c r="GR579" s="17">
        <v>26.97</v>
      </c>
      <c r="GS579" s="17">
        <v>26.98</v>
      </c>
      <c r="GT579" s="17">
        <v>26.96</v>
      </c>
      <c r="GU579" s="17">
        <v>26.96</v>
      </c>
      <c r="GV579" s="17">
        <v>26.95</v>
      </c>
      <c r="GW579" s="17">
        <v>26.96</v>
      </c>
      <c r="GX579" s="17">
        <v>26.9</v>
      </c>
      <c r="GY579" s="17">
        <v>26.93</v>
      </c>
      <c r="GZ579" s="17">
        <v>26.97</v>
      </c>
      <c r="HA579" s="17">
        <v>26.98</v>
      </c>
      <c r="HB579" s="17">
        <v>27</v>
      </c>
      <c r="HC579" s="17">
        <v>27.01</v>
      </c>
      <c r="HD579" s="17">
        <v>27.04</v>
      </c>
      <c r="HE579" s="17">
        <v>27.06</v>
      </c>
      <c r="HF579" s="17">
        <v>27.13</v>
      </c>
      <c r="HG579" s="17">
        <v>27</v>
      </c>
      <c r="HH579" s="17">
        <v>27.03</v>
      </c>
      <c r="HI579" s="17">
        <v>27.11</v>
      </c>
      <c r="HJ579" s="17">
        <v>27</v>
      </c>
      <c r="HK579" s="17">
        <v>27</v>
      </c>
      <c r="HL579" s="17">
        <v>27.01</v>
      </c>
      <c r="HM579" s="17">
        <v>27</v>
      </c>
      <c r="HN579" s="17">
        <v>27</v>
      </c>
      <c r="HO579" s="17">
        <v>27</v>
      </c>
      <c r="HP579" s="17">
        <v>26.95</v>
      </c>
      <c r="HQ579" s="17">
        <v>26.96</v>
      </c>
      <c r="HR579" s="17">
        <v>26.9</v>
      </c>
      <c r="HS579" s="17">
        <v>26.95</v>
      </c>
      <c r="HT579" s="17">
        <v>26.92</v>
      </c>
      <c r="HU579" s="17">
        <v>26.88</v>
      </c>
      <c r="HV579" s="17">
        <v>26.91</v>
      </c>
      <c r="HW579" s="17">
        <v>26.94</v>
      </c>
      <c r="HX579" s="17">
        <v>26.9</v>
      </c>
      <c r="HY579" s="17">
        <v>26.87</v>
      </c>
      <c r="HZ579" s="17">
        <v>26.86</v>
      </c>
      <c r="IA579" s="17">
        <v>26.78</v>
      </c>
      <c r="IB579" s="17">
        <v>26.83</v>
      </c>
      <c r="IC579" s="17">
        <v>26.85</v>
      </c>
      <c r="ID579" s="17">
        <v>26.9</v>
      </c>
      <c r="IE579" s="17">
        <v>26.89</v>
      </c>
      <c r="IF579" s="17">
        <v>26.91</v>
      </c>
      <c r="IG579" s="17">
        <v>26.88</v>
      </c>
      <c r="IH579" s="17">
        <v>26.83</v>
      </c>
      <c r="II579" s="17">
        <v>26.82</v>
      </c>
      <c r="IJ579" s="17">
        <v>26.8</v>
      </c>
      <c r="IK579" s="17">
        <v>26.81</v>
      </c>
      <c r="IL579" s="17">
        <v>26.8</v>
      </c>
      <c r="IM579" s="17">
        <v>26.87</v>
      </c>
      <c r="IN579" s="17">
        <v>26.83</v>
      </c>
      <c r="IO579" s="17">
        <v>26.84</v>
      </c>
      <c r="IP579" s="17">
        <v>26.83</v>
      </c>
      <c r="IQ579" s="17">
        <v>26.77</v>
      </c>
      <c r="IR579" s="17">
        <v>26.8</v>
      </c>
      <c r="IS579" s="17">
        <v>26.75</v>
      </c>
      <c r="IT579" s="17">
        <v>26.78</v>
      </c>
      <c r="IU579" s="17">
        <v>26.78</v>
      </c>
      <c r="IV579" s="17">
        <v>26.78</v>
      </c>
      <c r="IW579" s="17">
        <v>26.78</v>
      </c>
      <c r="IX579" s="17">
        <v>26.78</v>
      </c>
      <c r="IY579" s="17">
        <v>26.78</v>
      </c>
    </row>
    <row r="580" spans="1:259" x14ac:dyDescent="0.15">
      <c r="A580" s="17" t="s">
        <v>4660</v>
      </c>
      <c r="B580" s="17" t="s">
        <v>4813</v>
      </c>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c r="AA580" s="26"/>
      <c r="AB580" s="17"/>
      <c r="AC580" s="26"/>
      <c r="AD580" s="26"/>
      <c r="AE580" s="17"/>
      <c r="AF580" s="17"/>
      <c r="AG580" s="17"/>
      <c r="AH580" s="17"/>
      <c r="AI580" s="17"/>
      <c r="AJ580" s="17"/>
      <c r="AK580" s="17"/>
      <c r="AL580" s="17"/>
      <c r="AM580" s="17"/>
      <c r="AN580" s="17"/>
      <c r="AO580" s="17"/>
      <c r="AP580" s="17"/>
      <c r="AQ580" s="17"/>
      <c r="AR580" s="17"/>
      <c r="AS580" s="17"/>
      <c r="AT580" s="17"/>
      <c r="AU580" s="17"/>
      <c r="AV580" s="17"/>
      <c r="AW580" s="17"/>
      <c r="AX580" s="17"/>
      <c r="AY580" s="17"/>
      <c r="AZ580" s="17"/>
      <c r="BA580" s="17"/>
      <c r="BB580" s="17"/>
      <c r="BC580" s="17"/>
      <c r="BD580" s="17"/>
      <c r="BE580" s="17"/>
      <c r="BF580" s="17"/>
      <c r="BG580" s="17"/>
      <c r="BH580" s="17"/>
      <c r="BI580" s="17"/>
      <c r="BJ580" s="26"/>
      <c r="BK580" s="17"/>
      <c r="BL580" s="17"/>
      <c r="BM580" s="17"/>
      <c r="BN580" s="17"/>
      <c r="BO580" s="17"/>
      <c r="BP580" s="17"/>
      <c r="BQ580" s="17"/>
      <c r="BR580" s="17"/>
      <c r="BS580" s="17"/>
      <c r="BT580" s="17"/>
      <c r="BU580" s="17"/>
      <c r="BV580" s="17"/>
      <c r="BW580" s="17"/>
      <c r="BX580" s="26"/>
      <c r="BY580" s="26"/>
      <c r="BZ580" s="26"/>
      <c r="CA580" s="26"/>
      <c r="CB580" s="26"/>
      <c r="CC580" s="17"/>
      <c r="CD580" s="17"/>
      <c r="CE580" s="17"/>
      <c r="CF580" s="17"/>
      <c r="CG580" s="17"/>
      <c r="CH580" s="17"/>
      <c r="CI580" s="17"/>
      <c r="CJ580" s="26"/>
      <c r="CK580" s="17"/>
      <c r="CL580" s="17"/>
      <c r="CM580" s="17"/>
      <c r="CN580" s="17"/>
      <c r="CO580" s="17"/>
      <c r="CP580" s="17"/>
      <c r="CQ580" s="17"/>
      <c r="CR580" s="17"/>
      <c r="CS580" s="17"/>
      <c r="CT580" s="17"/>
      <c r="CU580" s="17"/>
      <c r="CV580" s="17"/>
      <c r="CW580" s="17"/>
      <c r="CX580" s="17"/>
      <c r="CY580" s="26"/>
      <c r="CZ580" s="26"/>
      <c r="DA580" s="26"/>
      <c r="DB580" s="17"/>
      <c r="DC580" s="17"/>
      <c r="DD580" s="17"/>
      <c r="DE580" s="17"/>
      <c r="DF580" s="17"/>
      <c r="DG580" s="17"/>
      <c r="DH580" s="26"/>
      <c r="DI580" s="17"/>
      <c r="DJ580" s="17"/>
      <c r="DK580" s="17"/>
      <c r="DL580" s="17"/>
      <c r="DM580" s="17">
        <v>15.5</v>
      </c>
      <c r="DN580" s="17">
        <v>15.52</v>
      </c>
      <c r="DO580" s="17">
        <v>15.53</v>
      </c>
      <c r="DP580" s="17">
        <v>15.54</v>
      </c>
      <c r="DQ580" s="17">
        <v>15.52</v>
      </c>
      <c r="DR580" s="17">
        <v>15.53</v>
      </c>
      <c r="DS580" s="17">
        <v>15.53</v>
      </c>
      <c r="DT580" s="17">
        <v>15.54</v>
      </c>
      <c r="DU580" s="17">
        <v>15.52</v>
      </c>
      <c r="DV580" s="17">
        <v>15.52</v>
      </c>
      <c r="DW580" s="17">
        <v>15.52</v>
      </c>
      <c r="DX580" s="17">
        <v>15.52</v>
      </c>
      <c r="DY580" s="17">
        <v>15.51</v>
      </c>
      <c r="DZ580" s="17">
        <v>15.52</v>
      </c>
      <c r="EA580" s="17">
        <v>15.51</v>
      </c>
      <c r="EB580" s="17">
        <v>15.5</v>
      </c>
      <c r="EC580" s="17">
        <v>15.49</v>
      </c>
      <c r="ED580" s="17">
        <v>15.47</v>
      </c>
      <c r="EE580" s="17">
        <v>15.44</v>
      </c>
      <c r="EF580" s="17">
        <v>15.44</v>
      </c>
      <c r="EG580" s="17">
        <v>15.48</v>
      </c>
      <c r="EH580" s="17">
        <v>15.48</v>
      </c>
      <c r="EI580" s="17">
        <v>15.47</v>
      </c>
      <c r="EJ580" s="17">
        <v>15.47</v>
      </c>
      <c r="EK580" s="17">
        <v>15.46</v>
      </c>
      <c r="EL580" s="17">
        <v>15.47</v>
      </c>
      <c r="EM580" s="17">
        <v>15.47</v>
      </c>
      <c r="EN580" s="17">
        <v>15.46</v>
      </c>
      <c r="EO580" s="17">
        <v>15.46</v>
      </c>
      <c r="EP580" s="17">
        <v>15.46</v>
      </c>
      <c r="EQ580" s="17">
        <v>15.47</v>
      </c>
      <c r="ER580" s="17">
        <v>15.47</v>
      </c>
      <c r="ES580" s="17">
        <v>15.46</v>
      </c>
      <c r="ET580" s="17">
        <v>15.46</v>
      </c>
      <c r="EU580" s="17">
        <v>15.47</v>
      </c>
      <c r="EV580" s="17">
        <v>15.46</v>
      </c>
      <c r="EW580" s="17">
        <v>15.46</v>
      </c>
      <c r="EX580" s="17">
        <v>15.46</v>
      </c>
      <c r="EY580" s="17">
        <v>15.47</v>
      </c>
      <c r="EZ580" s="17">
        <v>15.46</v>
      </c>
      <c r="FA580" s="17">
        <v>15.46</v>
      </c>
      <c r="FB580" s="17">
        <v>15.46</v>
      </c>
      <c r="FC580" s="17">
        <v>15.45</v>
      </c>
      <c r="FD580" s="17">
        <v>15.45</v>
      </c>
      <c r="FE580" s="17">
        <v>15.45</v>
      </c>
      <c r="FF580" s="17">
        <v>15.44</v>
      </c>
      <c r="FG580" s="17">
        <v>15.45</v>
      </c>
      <c r="FH580" s="17">
        <v>15.44</v>
      </c>
      <c r="FI580" s="17">
        <v>15.45</v>
      </c>
      <c r="FJ580" s="17">
        <v>15.45</v>
      </c>
      <c r="FK580" s="17">
        <v>15.47</v>
      </c>
      <c r="FL580" s="17">
        <v>15.46</v>
      </c>
      <c r="FM580" s="17">
        <v>15.46</v>
      </c>
      <c r="FN580" s="17">
        <v>15.46</v>
      </c>
      <c r="FO580" s="17">
        <v>15.46</v>
      </c>
      <c r="FP580" s="17">
        <v>15.47</v>
      </c>
      <c r="FQ580" s="17">
        <v>15.46</v>
      </c>
      <c r="FR580" s="17">
        <v>15.46</v>
      </c>
      <c r="FS580" s="17">
        <v>15.47</v>
      </c>
      <c r="FT580" s="17">
        <v>15.48</v>
      </c>
      <c r="FU580" s="17">
        <v>15.48</v>
      </c>
      <c r="FV580" s="17">
        <v>15.47</v>
      </c>
      <c r="FW580" s="17">
        <v>15.48</v>
      </c>
      <c r="FX580" s="17">
        <v>15.48</v>
      </c>
      <c r="FY580" s="17">
        <v>15.5</v>
      </c>
      <c r="FZ580" s="17">
        <v>15.51</v>
      </c>
      <c r="GA580" s="17">
        <v>15.54</v>
      </c>
      <c r="GB580" s="17">
        <v>15.53</v>
      </c>
      <c r="GC580" s="17">
        <v>15.52</v>
      </c>
      <c r="GD580" s="17">
        <v>15.52</v>
      </c>
      <c r="GE580" s="17">
        <v>15.53</v>
      </c>
      <c r="GF580" s="17">
        <v>15.52</v>
      </c>
      <c r="GG580" s="17">
        <v>15.49</v>
      </c>
      <c r="GH580" s="17">
        <v>15.49</v>
      </c>
      <c r="GI580" s="17">
        <v>15.51</v>
      </c>
      <c r="GJ580" s="17">
        <v>15.49</v>
      </c>
      <c r="GK580" s="17">
        <v>15.48</v>
      </c>
      <c r="GL580" s="17">
        <v>15.48</v>
      </c>
      <c r="GM580" s="17">
        <v>15.47</v>
      </c>
      <c r="GN580" s="17">
        <v>15.47</v>
      </c>
      <c r="GO580" s="17">
        <v>15.48</v>
      </c>
      <c r="GP580" s="17">
        <v>15.49</v>
      </c>
      <c r="GQ580" s="17">
        <v>15.5</v>
      </c>
      <c r="GR580" s="17">
        <v>15.5</v>
      </c>
      <c r="GS580" s="17">
        <v>15.5</v>
      </c>
      <c r="GT580" s="17">
        <v>15.51</v>
      </c>
      <c r="GU580" s="17">
        <v>15.5</v>
      </c>
      <c r="GV580" s="17">
        <v>15.52</v>
      </c>
      <c r="GW580" s="17">
        <v>15.52</v>
      </c>
      <c r="GX580" s="17">
        <v>15.5</v>
      </c>
      <c r="GY580" s="17">
        <v>15.51</v>
      </c>
      <c r="GZ580" s="17">
        <v>15.51</v>
      </c>
      <c r="HA580" s="17">
        <v>15.52</v>
      </c>
      <c r="HB580" s="17">
        <v>15.53</v>
      </c>
      <c r="HC580" s="17">
        <v>15.53</v>
      </c>
      <c r="HD580" s="17">
        <v>15.5</v>
      </c>
      <c r="HE580" s="17">
        <v>15.51</v>
      </c>
      <c r="HF580" s="17">
        <v>15.5</v>
      </c>
      <c r="HG580" s="17">
        <v>15.51</v>
      </c>
      <c r="HH580" s="17">
        <v>15.5</v>
      </c>
      <c r="HI580" s="17">
        <v>15.5</v>
      </c>
      <c r="HJ580" s="17">
        <v>15.5</v>
      </c>
      <c r="HK580" s="17">
        <v>15.49</v>
      </c>
      <c r="HL580" s="17">
        <v>15.5</v>
      </c>
      <c r="HM580" s="17">
        <v>15.51</v>
      </c>
      <c r="HN580" s="17">
        <v>15.51</v>
      </c>
      <c r="HO580" s="17">
        <v>15.52</v>
      </c>
      <c r="HP580" s="17">
        <v>15.51</v>
      </c>
      <c r="HQ580" s="17">
        <v>15.51</v>
      </c>
      <c r="HR580" s="17">
        <v>15.51</v>
      </c>
      <c r="HS580" s="17">
        <v>15.51</v>
      </c>
      <c r="HT580" s="17">
        <v>15.52</v>
      </c>
      <c r="HU580" s="17">
        <v>15.52</v>
      </c>
      <c r="HV580" s="17">
        <v>15.51</v>
      </c>
      <c r="HW580" s="17">
        <v>15.53</v>
      </c>
      <c r="HX580" s="17">
        <v>15.52</v>
      </c>
      <c r="HY580" s="17">
        <v>15.53</v>
      </c>
      <c r="HZ580" s="17">
        <v>15.53</v>
      </c>
      <c r="IA580" s="17">
        <v>15.54</v>
      </c>
      <c r="IB580" s="17">
        <v>15.54</v>
      </c>
      <c r="IC580" s="17">
        <v>15.54</v>
      </c>
      <c r="ID580" s="17">
        <v>15.55</v>
      </c>
      <c r="IE580" s="17">
        <v>15.53</v>
      </c>
      <c r="IF580" s="17">
        <v>15.54</v>
      </c>
      <c r="IG580" s="17">
        <v>15.52</v>
      </c>
      <c r="IH580" s="17">
        <v>15.51</v>
      </c>
      <c r="II580" s="17">
        <v>15.5</v>
      </c>
      <c r="IJ580" s="17">
        <v>15.5</v>
      </c>
      <c r="IK580" s="17">
        <v>15.52</v>
      </c>
      <c r="IL580" s="17">
        <v>15.51</v>
      </c>
      <c r="IM580" s="17">
        <v>15.51</v>
      </c>
      <c r="IN580" s="17">
        <v>15.51</v>
      </c>
      <c r="IO580" s="17">
        <v>15.52</v>
      </c>
      <c r="IP580" s="17">
        <v>15.52</v>
      </c>
      <c r="IQ580" s="17">
        <v>15.49</v>
      </c>
      <c r="IR580" s="17">
        <v>15.49</v>
      </c>
      <c r="IS580" s="17">
        <v>15.49</v>
      </c>
      <c r="IT580" s="17">
        <v>15.48</v>
      </c>
      <c r="IU580" s="17">
        <v>15.49</v>
      </c>
      <c r="IV580" s="17">
        <v>15.49</v>
      </c>
      <c r="IW580" s="17">
        <v>15.49</v>
      </c>
      <c r="IX580" s="17">
        <v>15.49</v>
      </c>
      <c r="IY580" s="17">
        <v>15.49</v>
      </c>
    </row>
    <row r="581" spans="1:259" x14ac:dyDescent="0.15">
      <c r="A581" s="17" t="s">
        <v>355</v>
      </c>
      <c r="B581" s="17" t="s">
        <v>356</v>
      </c>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c r="AA581" s="26"/>
      <c r="AB581" s="17"/>
      <c r="AC581" s="26"/>
      <c r="AD581" s="26"/>
      <c r="AE581" s="17"/>
      <c r="AF581" s="17"/>
      <c r="AG581" s="17"/>
      <c r="AH581" s="17"/>
      <c r="AI581" s="17"/>
      <c r="AJ581" s="17"/>
      <c r="AK581" s="17"/>
      <c r="AL581" s="17"/>
      <c r="AM581" s="17"/>
      <c r="AN581" s="17"/>
      <c r="AO581" s="17"/>
      <c r="AP581" s="17"/>
      <c r="AQ581" s="17"/>
      <c r="AR581" s="17"/>
      <c r="AS581" s="17"/>
      <c r="AT581" s="17"/>
      <c r="AU581" s="17"/>
      <c r="AV581" s="17"/>
      <c r="AW581" s="17"/>
      <c r="AX581" s="17"/>
      <c r="AY581" s="17"/>
      <c r="AZ581" s="17"/>
      <c r="BA581" s="17"/>
      <c r="BB581" s="17"/>
      <c r="BC581" s="17"/>
      <c r="BD581" s="17"/>
      <c r="BE581" s="17"/>
      <c r="BF581" s="17"/>
      <c r="BG581" s="17"/>
      <c r="BH581" s="17"/>
      <c r="BI581" s="17"/>
      <c r="BJ581" s="26"/>
      <c r="BK581" s="17"/>
      <c r="BL581" s="17"/>
      <c r="BM581" s="17"/>
      <c r="BN581" s="17"/>
      <c r="BO581" s="17"/>
      <c r="BP581" s="17"/>
      <c r="BQ581" s="17"/>
      <c r="BR581" s="17"/>
      <c r="BS581" s="17"/>
      <c r="BT581" s="17"/>
      <c r="BU581" s="17"/>
      <c r="BV581" s="17"/>
      <c r="BW581" s="17"/>
      <c r="BX581" s="26"/>
      <c r="BY581" s="26"/>
      <c r="BZ581" s="26"/>
      <c r="CA581" s="26"/>
      <c r="CB581" s="26"/>
      <c r="CC581" s="17"/>
      <c r="CD581" s="17"/>
      <c r="CE581" s="17"/>
      <c r="CF581" s="17"/>
      <c r="CG581" s="17"/>
      <c r="CH581" s="17"/>
      <c r="CI581" s="17"/>
      <c r="CJ581" s="26"/>
      <c r="CK581" s="17"/>
      <c r="CL581" s="17"/>
      <c r="CM581" s="17"/>
      <c r="CN581" s="17"/>
      <c r="CO581" s="17"/>
      <c r="CP581" s="17"/>
      <c r="CQ581" s="17"/>
      <c r="CR581" s="17"/>
      <c r="CS581" s="17"/>
      <c r="CT581" s="17"/>
      <c r="CU581" s="17"/>
      <c r="CV581" s="17"/>
      <c r="CW581" s="17"/>
      <c r="CX581" s="17"/>
      <c r="CY581" s="26"/>
      <c r="CZ581" s="26"/>
      <c r="DA581" s="26"/>
      <c r="DB581" s="17"/>
      <c r="DC581" s="17"/>
      <c r="DD581" s="17"/>
      <c r="DE581" s="17"/>
      <c r="DF581" s="17"/>
      <c r="DG581" s="17"/>
      <c r="DH581" s="26"/>
      <c r="DI581" s="17"/>
      <c r="DJ581" s="17"/>
      <c r="DK581" s="17"/>
      <c r="DL581" s="17"/>
      <c r="DM581" s="17">
        <v>9.73</v>
      </c>
      <c r="DN581" s="17">
        <v>9.74</v>
      </c>
      <c r="DO581" s="17">
        <v>9.73</v>
      </c>
      <c r="DP581" s="17">
        <v>9.74</v>
      </c>
      <c r="DQ581" s="17">
        <v>9.73</v>
      </c>
      <c r="DR581" s="17">
        <v>9.74</v>
      </c>
      <c r="DS581" s="17">
        <v>9.74</v>
      </c>
      <c r="DT581" s="17">
        <v>9.75</v>
      </c>
      <c r="DU581" s="17">
        <v>9.75</v>
      </c>
      <c r="DV581" s="17">
        <v>9.75</v>
      </c>
      <c r="DW581" s="17">
        <v>9.74</v>
      </c>
      <c r="DX581" s="17">
        <v>9.74</v>
      </c>
      <c r="DY581" s="17">
        <v>9.74</v>
      </c>
      <c r="DZ581" s="17">
        <v>9.74</v>
      </c>
      <c r="EA581" s="17">
        <v>9.73</v>
      </c>
      <c r="EB581" s="17">
        <v>9.73</v>
      </c>
      <c r="EC581" s="17">
        <v>9.73</v>
      </c>
      <c r="ED581" s="17">
        <v>9.74</v>
      </c>
      <c r="EE581" s="17">
        <v>9.74</v>
      </c>
      <c r="EF581" s="17">
        <v>9.73</v>
      </c>
      <c r="EG581" s="17">
        <v>9.73</v>
      </c>
      <c r="EH581" s="17">
        <v>9.73</v>
      </c>
      <c r="EI581" s="17">
        <v>9.73</v>
      </c>
      <c r="EJ581" s="17">
        <v>9.7200000000000006</v>
      </c>
      <c r="EK581" s="17">
        <v>9.74</v>
      </c>
      <c r="EL581" s="17">
        <v>9.7200000000000006</v>
      </c>
      <c r="EM581" s="17">
        <v>9.7200000000000006</v>
      </c>
      <c r="EN581" s="17">
        <v>9.73</v>
      </c>
      <c r="EO581" s="17">
        <v>9.73</v>
      </c>
      <c r="EP581" s="17">
        <v>9.73</v>
      </c>
      <c r="EQ581" s="17">
        <v>9.73</v>
      </c>
      <c r="ER581" s="17">
        <v>9.7200000000000006</v>
      </c>
      <c r="ES581" s="17">
        <v>9.73</v>
      </c>
      <c r="ET581" s="17">
        <v>9.7200000000000006</v>
      </c>
      <c r="EU581" s="17">
        <v>9.7200000000000006</v>
      </c>
      <c r="EV581" s="17">
        <v>9.7200000000000006</v>
      </c>
      <c r="EW581" s="17">
        <v>9.7100000000000009</v>
      </c>
      <c r="EX581" s="17">
        <v>9.7200000000000006</v>
      </c>
      <c r="EY581" s="17">
        <v>9.7200000000000006</v>
      </c>
      <c r="EZ581" s="17">
        <v>9.7100000000000009</v>
      </c>
      <c r="FA581" s="17">
        <v>9.6999999999999993</v>
      </c>
      <c r="FB581" s="17">
        <v>9.6999999999999993</v>
      </c>
      <c r="FC581" s="17">
        <v>9.6999999999999993</v>
      </c>
      <c r="FD581" s="17">
        <v>9.6999999999999993</v>
      </c>
      <c r="FE581" s="17">
        <v>9.6999999999999993</v>
      </c>
      <c r="FF581" s="17">
        <v>9.69</v>
      </c>
      <c r="FG581" s="17">
        <v>9.7100000000000009</v>
      </c>
      <c r="FH581" s="17">
        <v>9.6999999999999993</v>
      </c>
      <c r="FI581" s="17">
        <v>9.6999999999999993</v>
      </c>
      <c r="FJ581" s="17">
        <v>9.6999999999999993</v>
      </c>
      <c r="FK581" s="17">
        <v>9.6999999999999993</v>
      </c>
      <c r="FL581" s="17">
        <v>9.7100000000000009</v>
      </c>
      <c r="FM581" s="17">
        <v>9.6999999999999993</v>
      </c>
      <c r="FN581" s="17">
        <v>9.7100000000000009</v>
      </c>
      <c r="FO581" s="17">
        <v>9.7100000000000009</v>
      </c>
      <c r="FP581" s="17">
        <v>9.7100000000000009</v>
      </c>
      <c r="FQ581" s="17">
        <v>9.7100000000000009</v>
      </c>
      <c r="FR581" s="17">
        <v>9.6999999999999993</v>
      </c>
      <c r="FS581" s="17">
        <v>9.7100000000000009</v>
      </c>
      <c r="FT581" s="17">
        <v>9.7100000000000009</v>
      </c>
      <c r="FU581" s="17">
        <v>9.7100000000000009</v>
      </c>
      <c r="FV581" s="17">
        <v>9.7200000000000006</v>
      </c>
      <c r="FW581" s="17">
        <v>9.7200000000000006</v>
      </c>
      <c r="FX581" s="17">
        <v>9.73</v>
      </c>
      <c r="FY581" s="17">
        <v>9.74</v>
      </c>
      <c r="FZ581" s="17">
        <v>9.73</v>
      </c>
      <c r="GA581" s="17">
        <v>9.74</v>
      </c>
      <c r="GB581" s="17">
        <v>9.75</v>
      </c>
      <c r="GC581" s="17">
        <v>9.73</v>
      </c>
      <c r="GD581" s="17">
        <v>9.73</v>
      </c>
      <c r="GE581" s="17">
        <v>9.73</v>
      </c>
      <c r="GF581" s="17">
        <v>9.7200000000000006</v>
      </c>
      <c r="GG581" s="17">
        <v>9.7200000000000006</v>
      </c>
      <c r="GH581" s="17">
        <v>9.73</v>
      </c>
      <c r="GI581" s="17">
        <v>9.7200000000000006</v>
      </c>
      <c r="GJ581" s="17">
        <v>9.7200000000000006</v>
      </c>
      <c r="GK581" s="17">
        <v>9.7200000000000006</v>
      </c>
      <c r="GL581" s="17">
        <v>9.73</v>
      </c>
      <c r="GM581" s="17">
        <v>9.73</v>
      </c>
      <c r="GN581" s="17">
        <v>9.7200000000000006</v>
      </c>
      <c r="GO581" s="17">
        <v>9.73</v>
      </c>
      <c r="GP581" s="17">
        <v>9.73</v>
      </c>
      <c r="GQ581" s="17">
        <v>9.73</v>
      </c>
      <c r="GR581" s="17">
        <v>9.74</v>
      </c>
      <c r="GS581" s="17">
        <v>9.74</v>
      </c>
      <c r="GT581" s="17">
        <v>9.74</v>
      </c>
      <c r="GU581" s="17">
        <v>9.73</v>
      </c>
      <c r="GV581" s="17">
        <v>9.7200000000000006</v>
      </c>
      <c r="GW581" s="17">
        <v>9.7200000000000006</v>
      </c>
      <c r="GX581" s="17">
        <v>9.73</v>
      </c>
      <c r="GY581" s="17">
        <v>9.73</v>
      </c>
      <c r="GZ581" s="17">
        <v>9.74</v>
      </c>
      <c r="HA581" s="17">
        <v>9.73</v>
      </c>
      <c r="HB581" s="17">
        <v>9.7200000000000006</v>
      </c>
      <c r="HC581" s="17">
        <v>9.7200000000000006</v>
      </c>
      <c r="HD581" s="17">
        <v>9.7200000000000006</v>
      </c>
      <c r="HE581" s="17">
        <v>9.6999999999999993</v>
      </c>
      <c r="HF581" s="17">
        <v>9.7200000000000006</v>
      </c>
      <c r="HG581" s="17">
        <v>9.7100000000000009</v>
      </c>
      <c r="HH581" s="17">
        <v>9.7100000000000009</v>
      </c>
      <c r="HI581" s="17">
        <v>9.7100000000000009</v>
      </c>
      <c r="HJ581" s="17">
        <v>9.7100000000000009</v>
      </c>
      <c r="HK581" s="17">
        <v>9.7100000000000009</v>
      </c>
      <c r="HL581" s="17">
        <v>9.6999999999999993</v>
      </c>
      <c r="HM581" s="17">
        <v>9.7200000000000006</v>
      </c>
      <c r="HN581" s="17">
        <v>9.73</v>
      </c>
      <c r="HO581" s="17">
        <v>9.73</v>
      </c>
      <c r="HP581" s="17">
        <v>9.74</v>
      </c>
      <c r="HQ581" s="17">
        <v>9.74</v>
      </c>
      <c r="HR581" s="17">
        <v>9.74</v>
      </c>
      <c r="HS581" s="17">
        <v>9.74</v>
      </c>
      <c r="HT581" s="17">
        <v>9.73</v>
      </c>
      <c r="HU581" s="17">
        <v>9.7200000000000006</v>
      </c>
      <c r="HV581" s="17">
        <v>9.73</v>
      </c>
      <c r="HW581" s="17">
        <v>9.74</v>
      </c>
      <c r="HX581" s="17">
        <v>9.76</v>
      </c>
      <c r="HY581" s="17">
        <v>9.75</v>
      </c>
      <c r="HZ581" s="17">
        <v>9.75</v>
      </c>
      <c r="IA581" s="17">
        <v>9.75</v>
      </c>
      <c r="IB581" s="17">
        <v>9.75</v>
      </c>
      <c r="IC581" s="17">
        <v>9.75</v>
      </c>
      <c r="ID581" s="17">
        <v>9.74</v>
      </c>
      <c r="IE581" s="17">
        <v>9.75</v>
      </c>
      <c r="IF581" s="17">
        <v>9.74</v>
      </c>
      <c r="IG581" s="17">
        <v>9.74</v>
      </c>
      <c r="IH581" s="17">
        <v>9.73</v>
      </c>
      <c r="II581" s="17">
        <v>9.73</v>
      </c>
      <c r="IJ581" s="17">
        <v>9.73</v>
      </c>
      <c r="IK581" s="17">
        <v>9.73</v>
      </c>
      <c r="IL581" s="17">
        <v>9.73</v>
      </c>
      <c r="IM581" s="17">
        <v>9.74</v>
      </c>
      <c r="IN581" s="17">
        <v>9.73</v>
      </c>
      <c r="IO581" s="17">
        <v>9.74</v>
      </c>
      <c r="IP581" s="17">
        <v>9.74</v>
      </c>
      <c r="IQ581" s="17">
        <v>9.74</v>
      </c>
      <c r="IR581" s="17">
        <v>9.74</v>
      </c>
      <c r="IS581" s="17">
        <v>9.75</v>
      </c>
      <c r="IT581" s="17">
        <v>9.74</v>
      </c>
      <c r="IU581" s="17">
        <v>9.74</v>
      </c>
      <c r="IV581" s="17">
        <v>9.74</v>
      </c>
      <c r="IW581" s="17">
        <v>9.75</v>
      </c>
      <c r="IX581" s="17">
        <v>9.76</v>
      </c>
      <c r="IY581" s="17">
        <v>9.76</v>
      </c>
    </row>
    <row r="582" spans="1:259" x14ac:dyDescent="0.15">
      <c r="A582" s="17" t="s">
        <v>174</v>
      </c>
      <c r="B582" s="17" t="s">
        <v>175</v>
      </c>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c r="AA582" s="26"/>
      <c r="AB582" s="17"/>
      <c r="AC582" s="26"/>
      <c r="AD582" s="26"/>
      <c r="AE582" s="17"/>
      <c r="AF582" s="17"/>
      <c r="AG582" s="17"/>
      <c r="AH582" s="17"/>
      <c r="AI582" s="17"/>
      <c r="AJ582" s="17"/>
      <c r="AK582" s="17"/>
      <c r="AL582" s="17"/>
      <c r="AM582" s="17"/>
      <c r="AN582" s="17"/>
      <c r="AO582" s="17"/>
      <c r="AP582" s="17"/>
      <c r="AQ582" s="17"/>
      <c r="AR582" s="17"/>
      <c r="AS582" s="17"/>
      <c r="AT582" s="17"/>
      <c r="AU582" s="17"/>
      <c r="AV582" s="17"/>
      <c r="AW582" s="17"/>
      <c r="AX582" s="17"/>
      <c r="AY582" s="17"/>
      <c r="AZ582" s="17"/>
      <c r="BA582" s="17"/>
      <c r="BB582" s="17"/>
      <c r="BC582" s="17"/>
      <c r="BD582" s="17"/>
      <c r="BE582" s="17"/>
      <c r="BF582" s="17"/>
      <c r="BG582" s="17"/>
      <c r="BH582" s="17"/>
      <c r="BI582" s="17"/>
      <c r="BJ582" s="26"/>
      <c r="BK582" s="17"/>
      <c r="BL582" s="17"/>
      <c r="BM582" s="17"/>
      <c r="BN582" s="17"/>
      <c r="BO582" s="17"/>
      <c r="BP582" s="17"/>
      <c r="BQ582" s="17"/>
      <c r="BR582" s="17"/>
      <c r="BS582" s="17"/>
      <c r="BT582" s="17"/>
      <c r="BU582" s="17"/>
      <c r="BV582" s="17"/>
      <c r="BW582" s="17"/>
      <c r="BX582" s="26"/>
      <c r="BY582" s="26"/>
      <c r="BZ582" s="26"/>
      <c r="CA582" s="26"/>
      <c r="CB582" s="26"/>
      <c r="CC582" s="17"/>
      <c r="CD582" s="17"/>
      <c r="CE582" s="17"/>
      <c r="CF582" s="17"/>
      <c r="CG582" s="17"/>
      <c r="CH582" s="17"/>
      <c r="CI582" s="17"/>
      <c r="CJ582" s="26"/>
      <c r="CK582" s="17"/>
      <c r="CL582" s="17"/>
      <c r="CM582" s="17"/>
      <c r="CN582" s="17"/>
      <c r="CO582" s="17"/>
      <c r="CP582" s="17"/>
      <c r="CQ582" s="17"/>
      <c r="CR582" s="17"/>
      <c r="CS582" s="17"/>
      <c r="CT582" s="17"/>
      <c r="CU582" s="17"/>
      <c r="CV582" s="17"/>
      <c r="CW582" s="17"/>
      <c r="CX582" s="17"/>
      <c r="CY582" s="26"/>
      <c r="CZ582" s="26"/>
      <c r="DA582" s="26"/>
      <c r="DB582" s="17"/>
      <c r="DC582" s="17"/>
      <c r="DD582" s="17"/>
      <c r="DE582" s="17"/>
      <c r="DF582" s="17"/>
      <c r="DG582" s="17"/>
      <c r="DH582" s="26"/>
      <c r="DI582" s="17"/>
      <c r="DJ582" s="17"/>
      <c r="DK582" s="17"/>
      <c r="DL582" s="17"/>
      <c r="DM582" s="17">
        <v>8.83</v>
      </c>
      <c r="DN582" s="17">
        <v>8.83</v>
      </c>
      <c r="DO582" s="17">
        <v>8.82</v>
      </c>
      <c r="DP582" s="17">
        <v>8.8000000000000007</v>
      </c>
      <c r="DQ582" s="17">
        <v>8.8000000000000007</v>
      </c>
      <c r="DR582" s="17">
        <v>8.81</v>
      </c>
      <c r="DS582" s="17">
        <v>8.81</v>
      </c>
      <c r="DT582" s="17">
        <v>8.81</v>
      </c>
      <c r="DU582" s="17">
        <v>8.81</v>
      </c>
      <c r="DV582" s="17">
        <v>8.8000000000000007</v>
      </c>
      <c r="DW582" s="17">
        <v>8.81</v>
      </c>
      <c r="DX582" s="17">
        <v>8.8000000000000007</v>
      </c>
      <c r="DY582" s="17">
        <v>8.7899999999999991</v>
      </c>
      <c r="DZ582" s="17">
        <v>8.7899999999999991</v>
      </c>
      <c r="EA582" s="17">
        <v>8.7899999999999991</v>
      </c>
      <c r="EB582" s="17">
        <v>8.7799999999999994</v>
      </c>
      <c r="EC582" s="17">
        <v>8.77</v>
      </c>
      <c r="ED582" s="17">
        <v>8.77</v>
      </c>
      <c r="EE582" s="17">
        <v>8.77</v>
      </c>
      <c r="EF582" s="17">
        <v>8.77</v>
      </c>
      <c r="EG582" s="17">
        <v>8.8000000000000007</v>
      </c>
      <c r="EH582" s="17">
        <v>8.7799999999999994</v>
      </c>
      <c r="EI582" s="17">
        <v>8.82</v>
      </c>
      <c r="EJ582" s="17">
        <v>8.8000000000000007</v>
      </c>
      <c r="EK582" s="17">
        <v>8.8000000000000007</v>
      </c>
      <c r="EL582" s="17">
        <v>8.7899999999999991</v>
      </c>
      <c r="EM582" s="17">
        <v>8.7799999999999994</v>
      </c>
      <c r="EN582" s="17">
        <v>8.7799999999999994</v>
      </c>
      <c r="EO582" s="17">
        <v>8.8000000000000007</v>
      </c>
      <c r="EP582" s="17">
        <v>8.82</v>
      </c>
      <c r="EQ582" s="17">
        <v>8.82</v>
      </c>
      <c r="ER582" s="17">
        <v>8.83</v>
      </c>
      <c r="ES582" s="17">
        <v>8.83</v>
      </c>
      <c r="ET582" s="17">
        <v>8.82</v>
      </c>
      <c r="EU582" s="17">
        <v>8.8000000000000007</v>
      </c>
      <c r="EV582" s="17">
        <v>8.81</v>
      </c>
      <c r="EW582" s="17">
        <v>8.81</v>
      </c>
      <c r="EX582" s="17">
        <v>8.81</v>
      </c>
      <c r="EY582" s="17">
        <v>8.8000000000000007</v>
      </c>
      <c r="EZ582" s="17">
        <v>8.7899999999999991</v>
      </c>
      <c r="FA582" s="17">
        <v>8.7799999999999994</v>
      </c>
      <c r="FB582" s="17">
        <v>8.7799999999999994</v>
      </c>
      <c r="FC582" s="17">
        <v>8.7799999999999994</v>
      </c>
      <c r="FD582" s="17">
        <v>8.7799999999999994</v>
      </c>
      <c r="FE582" s="17">
        <v>8.7899999999999991</v>
      </c>
      <c r="FF582" s="17">
        <v>8.7899999999999991</v>
      </c>
      <c r="FG582" s="17">
        <v>8.8000000000000007</v>
      </c>
      <c r="FH582" s="17">
        <v>8.8000000000000007</v>
      </c>
      <c r="FI582" s="17">
        <v>8.8000000000000007</v>
      </c>
      <c r="FJ582" s="17">
        <v>8.8000000000000007</v>
      </c>
      <c r="FK582" s="17">
        <v>8.7899999999999991</v>
      </c>
      <c r="FL582" s="17">
        <v>8.7899999999999991</v>
      </c>
      <c r="FM582" s="17">
        <v>8.8000000000000007</v>
      </c>
      <c r="FN582" s="17">
        <v>8.8000000000000007</v>
      </c>
      <c r="FO582" s="17">
        <v>8.7899999999999991</v>
      </c>
      <c r="FP582" s="17">
        <v>8.8000000000000007</v>
      </c>
      <c r="FQ582" s="17">
        <v>8.8000000000000007</v>
      </c>
      <c r="FR582" s="17">
        <v>8.7899999999999991</v>
      </c>
      <c r="FS582" s="17">
        <v>8.81</v>
      </c>
      <c r="FT582" s="17">
        <v>8.82</v>
      </c>
      <c r="FU582" s="17">
        <v>8.81</v>
      </c>
      <c r="FV582" s="17">
        <v>8.81</v>
      </c>
      <c r="FW582" s="17">
        <v>8.7899999999999991</v>
      </c>
      <c r="FX582" s="17">
        <v>8.8000000000000007</v>
      </c>
      <c r="FY582" s="17">
        <v>8.83</v>
      </c>
      <c r="FZ582" s="17">
        <v>8.82</v>
      </c>
      <c r="GA582" s="17">
        <v>8.82</v>
      </c>
      <c r="GB582" s="17">
        <v>8.81</v>
      </c>
      <c r="GC582" s="17">
        <v>8.81</v>
      </c>
      <c r="GD582" s="17">
        <v>8.8000000000000007</v>
      </c>
      <c r="GE582" s="17">
        <v>8.81</v>
      </c>
      <c r="GF582" s="17">
        <v>8.8000000000000007</v>
      </c>
      <c r="GG582" s="17">
        <v>8.8000000000000007</v>
      </c>
      <c r="GH582" s="17">
        <v>8.8000000000000007</v>
      </c>
      <c r="GI582" s="17">
        <v>8.7899999999999991</v>
      </c>
      <c r="GJ582" s="17">
        <v>8.8000000000000007</v>
      </c>
      <c r="GK582" s="17">
        <v>8.7799999999999994</v>
      </c>
      <c r="GL582" s="17">
        <v>8.7799999999999994</v>
      </c>
      <c r="GM582" s="17">
        <v>8.77</v>
      </c>
      <c r="GN582" s="17">
        <v>8.77</v>
      </c>
      <c r="GO582" s="17">
        <v>8.77</v>
      </c>
      <c r="GP582" s="17">
        <v>8.77</v>
      </c>
      <c r="GQ582" s="17">
        <v>8.7799999999999994</v>
      </c>
      <c r="GR582" s="17">
        <v>8.77</v>
      </c>
      <c r="GS582" s="17">
        <v>8.77</v>
      </c>
      <c r="GT582" s="17">
        <v>8.76</v>
      </c>
      <c r="GU582" s="17">
        <v>8.75</v>
      </c>
      <c r="GV582" s="17">
        <v>8.73</v>
      </c>
      <c r="GW582" s="17">
        <v>8.73</v>
      </c>
      <c r="GX582" s="17">
        <v>8.75</v>
      </c>
      <c r="GY582" s="17">
        <v>8.75</v>
      </c>
      <c r="GZ582" s="17">
        <v>8.76</v>
      </c>
      <c r="HA582" s="17">
        <v>8.75</v>
      </c>
      <c r="HB582" s="17">
        <v>8.75</v>
      </c>
      <c r="HC582" s="17">
        <v>8.75</v>
      </c>
      <c r="HD582" s="17">
        <v>8.74</v>
      </c>
      <c r="HE582" s="17">
        <v>8.75</v>
      </c>
      <c r="HF582" s="17">
        <v>8.74</v>
      </c>
      <c r="HG582" s="17">
        <v>8.73</v>
      </c>
      <c r="HH582" s="17">
        <v>8.73</v>
      </c>
      <c r="HI582" s="17">
        <v>8.7200000000000006</v>
      </c>
      <c r="HJ582" s="17">
        <v>8.7100000000000009</v>
      </c>
      <c r="HK582" s="17">
        <v>8.7100000000000009</v>
      </c>
      <c r="HL582" s="17">
        <v>8.69</v>
      </c>
      <c r="HM582" s="17">
        <v>8.68</v>
      </c>
      <c r="HN582" s="17">
        <v>8.6999999999999993</v>
      </c>
      <c r="HO582" s="17">
        <v>8.6999999999999993</v>
      </c>
      <c r="HP582" s="17">
        <v>8.6999999999999993</v>
      </c>
      <c r="HQ582" s="17">
        <v>8.69</v>
      </c>
      <c r="HR582" s="17">
        <v>8.7100000000000009</v>
      </c>
      <c r="HS582" s="17">
        <v>8.7200000000000006</v>
      </c>
      <c r="HT582" s="17">
        <v>8.7200000000000006</v>
      </c>
      <c r="HU582" s="17">
        <v>8.7200000000000006</v>
      </c>
      <c r="HV582" s="17">
        <v>8.7100000000000009</v>
      </c>
      <c r="HW582" s="17">
        <v>8.6999999999999993</v>
      </c>
      <c r="HX582" s="17">
        <v>8.7100000000000009</v>
      </c>
      <c r="HY582" s="17">
        <v>8.6999999999999993</v>
      </c>
      <c r="HZ582" s="17">
        <v>8.69</v>
      </c>
      <c r="IA582" s="17">
        <v>8.6999999999999993</v>
      </c>
      <c r="IB582" s="17">
        <v>8.69</v>
      </c>
      <c r="IC582" s="17">
        <v>8.69</v>
      </c>
      <c r="ID582" s="17">
        <v>8.68</v>
      </c>
      <c r="IE582" s="17">
        <v>8.69</v>
      </c>
      <c r="IF582" s="17">
        <v>8.69</v>
      </c>
      <c r="IG582" s="17">
        <v>8.69</v>
      </c>
      <c r="IH582" s="17">
        <v>8.68</v>
      </c>
      <c r="II582" s="17">
        <v>8.67</v>
      </c>
      <c r="IJ582" s="17">
        <v>8.67</v>
      </c>
      <c r="IK582" s="17">
        <v>8.66</v>
      </c>
      <c r="IL582" s="17">
        <v>8.66</v>
      </c>
      <c r="IM582" s="17">
        <v>8.68</v>
      </c>
      <c r="IN582" s="17">
        <v>8.68</v>
      </c>
      <c r="IO582" s="17">
        <v>8.69</v>
      </c>
      <c r="IP582" s="17">
        <v>8.69</v>
      </c>
      <c r="IQ582" s="17">
        <v>8.69</v>
      </c>
      <c r="IR582" s="17">
        <v>8.6999999999999993</v>
      </c>
      <c r="IS582" s="17">
        <v>8.7100000000000009</v>
      </c>
      <c r="IT582" s="17">
        <v>8.7100000000000009</v>
      </c>
      <c r="IU582" s="17">
        <v>8.6999999999999993</v>
      </c>
      <c r="IV582" s="17">
        <v>8.6999999999999993</v>
      </c>
      <c r="IW582" s="17">
        <v>8.6999999999999993</v>
      </c>
      <c r="IX582" s="17">
        <v>8.6999999999999993</v>
      </c>
      <c r="IY582" s="17">
        <v>8.6999999999999993</v>
      </c>
    </row>
    <row r="583" spans="1:259" x14ac:dyDescent="0.15">
      <c r="A583" s="17" t="s">
        <v>4506</v>
      </c>
      <c r="B583" s="17" t="s">
        <v>4814</v>
      </c>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c r="AA583" s="26"/>
      <c r="AB583" s="17"/>
      <c r="AC583" s="26"/>
      <c r="AD583" s="26"/>
      <c r="AE583" s="17"/>
      <c r="AF583" s="17"/>
      <c r="AG583" s="17"/>
      <c r="AH583" s="17"/>
      <c r="AI583" s="17"/>
      <c r="AJ583" s="17"/>
      <c r="AK583" s="17"/>
      <c r="AL583" s="17"/>
      <c r="AM583" s="17"/>
      <c r="AN583" s="17"/>
      <c r="AO583" s="17"/>
      <c r="AP583" s="17"/>
      <c r="AQ583" s="17"/>
      <c r="AR583" s="17"/>
      <c r="AS583" s="17"/>
      <c r="AT583" s="17"/>
      <c r="AU583" s="17"/>
      <c r="AV583" s="17"/>
      <c r="AW583" s="17"/>
      <c r="AX583" s="17"/>
      <c r="AY583" s="17"/>
      <c r="AZ583" s="17"/>
      <c r="BA583" s="17"/>
      <c r="BB583" s="17"/>
      <c r="BC583" s="17"/>
      <c r="BD583" s="17"/>
      <c r="BE583" s="17"/>
      <c r="BF583" s="17"/>
      <c r="BG583" s="17"/>
      <c r="BH583" s="17"/>
      <c r="BI583" s="17"/>
      <c r="BJ583" s="26"/>
      <c r="BK583" s="17"/>
      <c r="BL583" s="17"/>
      <c r="BM583" s="17"/>
      <c r="BN583" s="17"/>
      <c r="BO583" s="17"/>
      <c r="BP583" s="17"/>
      <c r="BQ583" s="17"/>
      <c r="BR583" s="17"/>
      <c r="BS583" s="17"/>
      <c r="BT583" s="17"/>
      <c r="BU583" s="17"/>
      <c r="BV583" s="17"/>
      <c r="BW583" s="17"/>
      <c r="BX583" s="26"/>
      <c r="BY583" s="26"/>
      <c r="BZ583" s="26"/>
      <c r="CA583" s="26"/>
      <c r="CB583" s="26"/>
      <c r="CC583" s="17"/>
      <c r="CD583" s="17"/>
      <c r="CE583" s="17"/>
      <c r="CF583" s="17"/>
      <c r="CG583" s="17"/>
      <c r="CH583" s="17"/>
      <c r="CI583" s="17"/>
      <c r="CJ583" s="26"/>
      <c r="CK583" s="17"/>
      <c r="CL583" s="17"/>
      <c r="CM583" s="17"/>
      <c r="CN583" s="17"/>
      <c r="CO583" s="17"/>
      <c r="CP583" s="17"/>
      <c r="CQ583" s="17"/>
      <c r="CR583" s="17"/>
      <c r="CS583" s="17"/>
      <c r="CT583" s="17"/>
      <c r="CU583" s="17"/>
      <c r="CV583" s="17"/>
      <c r="CW583" s="17"/>
      <c r="CX583" s="17"/>
      <c r="CY583" s="26"/>
      <c r="CZ583" s="26"/>
      <c r="DA583" s="26"/>
      <c r="DB583" s="17"/>
      <c r="DC583" s="17"/>
      <c r="DD583" s="17"/>
      <c r="DE583" s="17"/>
      <c r="DF583" s="17"/>
      <c r="DG583" s="17"/>
      <c r="DH583" s="26"/>
      <c r="DI583" s="17"/>
      <c r="DJ583" s="17"/>
      <c r="DK583" s="17"/>
      <c r="DL583" s="17"/>
      <c r="DM583" s="17">
        <v>19.2</v>
      </c>
      <c r="DN583" s="17">
        <v>19.22</v>
      </c>
      <c r="DO583" s="17">
        <v>19.22</v>
      </c>
      <c r="DP583" s="17">
        <v>19.22</v>
      </c>
      <c r="DQ583" s="17">
        <v>19.22</v>
      </c>
      <c r="DR583" s="17">
        <v>19.23</v>
      </c>
      <c r="DS583" s="17">
        <v>19.239999999999998</v>
      </c>
      <c r="DT583" s="17">
        <v>19.239999999999998</v>
      </c>
      <c r="DU583" s="17">
        <v>19.22</v>
      </c>
      <c r="DV583" s="17">
        <v>19.21</v>
      </c>
      <c r="DW583" s="17">
        <v>19.22</v>
      </c>
      <c r="DX583" s="17">
        <v>19.22</v>
      </c>
      <c r="DY583" s="17">
        <v>19.23</v>
      </c>
      <c r="DZ583" s="17">
        <v>19.23</v>
      </c>
      <c r="EA583" s="17">
        <v>19.21</v>
      </c>
      <c r="EB583" s="17">
        <v>19.21</v>
      </c>
      <c r="EC583" s="17">
        <v>19.22</v>
      </c>
      <c r="ED583" s="17">
        <v>19.21</v>
      </c>
      <c r="EE583" s="17">
        <v>19.21</v>
      </c>
      <c r="EF583" s="17">
        <v>19.2</v>
      </c>
      <c r="EG583" s="17">
        <v>19.190000000000001</v>
      </c>
      <c r="EH583" s="17">
        <v>19.190000000000001</v>
      </c>
      <c r="EI583" s="17">
        <v>19.22</v>
      </c>
      <c r="EJ583" s="17">
        <v>19.21</v>
      </c>
      <c r="EK583" s="17">
        <v>19.22</v>
      </c>
      <c r="EL583" s="17">
        <v>19.21</v>
      </c>
      <c r="EM583" s="17">
        <v>19.22</v>
      </c>
      <c r="EN583" s="17">
        <v>19.22</v>
      </c>
      <c r="EO583" s="17">
        <v>19.22</v>
      </c>
      <c r="EP583" s="17">
        <v>19.21</v>
      </c>
      <c r="EQ583" s="17">
        <v>19.21</v>
      </c>
      <c r="ER583" s="17">
        <v>19.22</v>
      </c>
      <c r="ES583" s="17">
        <v>19.23</v>
      </c>
      <c r="ET583" s="17">
        <v>19.239999999999998</v>
      </c>
      <c r="EU583" s="17">
        <v>19.23</v>
      </c>
      <c r="EV583" s="17">
        <v>19.239999999999998</v>
      </c>
      <c r="EW583" s="17">
        <v>19.25</v>
      </c>
      <c r="EX583" s="17">
        <v>19.28</v>
      </c>
      <c r="EY583" s="17">
        <v>19.28</v>
      </c>
      <c r="EZ583" s="17">
        <v>19.3</v>
      </c>
      <c r="FA583" s="17">
        <v>19.309999999999999</v>
      </c>
      <c r="FB583" s="17">
        <v>19.309999999999999</v>
      </c>
      <c r="FC583" s="17">
        <v>19.34</v>
      </c>
      <c r="FD583" s="17">
        <v>19.34</v>
      </c>
      <c r="FE583" s="17">
        <v>19.329999999999998</v>
      </c>
      <c r="FF583" s="17">
        <v>19.309999999999999</v>
      </c>
      <c r="FG583" s="17">
        <v>19.28</v>
      </c>
      <c r="FH583" s="17">
        <v>19.29</v>
      </c>
      <c r="FI583" s="17">
        <v>19.309999999999999</v>
      </c>
      <c r="FJ583" s="17">
        <v>19.309999999999999</v>
      </c>
      <c r="FK583" s="17">
        <v>19.329999999999998</v>
      </c>
      <c r="FL583" s="17">
        <v>19.309999999999999</v>
      </c>
      <c r="FM583" s="17">
        <v>19.3</v>
      </c>
      <c r="FN583" s="17">
        <v>19.28</v>
      </c>
      <c r="FO583" s="17">
        <v>19.329999999999998</v>
      </c>
      <c r="FP583" s="17">
        <v>19.329999999999998</v>
      </c>
      <c r="FQ583" s="17">
        <v>19.3</v>
      </c>
      <c r="FR583" s="17">
        <v>19.309999999999999</v>
      </c>
      <c r="FS583" s="17">
        <v>19.32</v>
      </c>
      <c r="FT583" s="17">
        <v>19.309999999999999</v>
      </c>
      <c r="FU583" s="17">
        <v>19.32</v>
      </c>
      <c r="FV583" s="17">
        <v>19.309999999999999</v>
      </c>
      <c r="FW583" s="17">
        <v>19.309999999999999</v>
      </c>
      <c r="FX583" s="17">
        <v>19.32</v>
      </c>
      <c r="FY583" s="17">
        <v>19.309999999999999</v>
      </c>
      <c r="FZ583" s="17">
        <v>19.309999999999999</v>
      </c>
      <c r="GA583" s="17">
        <v>19.329999999999998</v>
      </c>
      <c r="GB583" s="17">
        <v>19.350000000000001</v>
      </c>
      <c r="GC583" s="17">
        <v>19.34</v>
      </c>
      <c r="GD583" s="17">
        <v>19.350000000000001</v>
      </c>
      <c r="GE583" s="17">
        <v>19.350000000000001</v>
      </c>
      <c r="GF583" s="17">
        <v>19.350000000000001</v>
      </c>
      <c r="GG583" s="17">
        <v>19.34</v>
      </c>
      <c r="GH583" s="17">
        <v>19.3</v>
      </c>
      <c r="GI583" s="17">
        <v>19.3</v>
      </c>
      <c r="GJ583" s="17">
        <v>19.3</v>
      </c>
      <c r="GK583" s="17">
        <v>19.28</v>
      </c>
      <c r="GL583" s="17">
        <v>19.260000000000002</v>
      </c>
      <c r="GM583" s="17">
        <v>19.25</v>
      </c>
      <c r="GN583" s="17">
        <v>19.239999999999998</v>
      </c>
      <c r="GO583" s="17">
        <v>19.25</v>
      </c>
      <c r="GP583" s="17">
        <v>19.260000000000002</v>
      </c>
      <c r="GQ583" s="17">
        <v>19.27</v>
      </c>
      <c r="GR583" s="17">
        <v>19.28</v>
      </c>
      <c r="GS583" s="17">
        <v>19.260000000000002</v>
      </c>
      <c r="GT583" s="17">
        <v>19.260000000000002</v>
      </c>
      <c r="GU583" s="17">
        <v>19.25</v>
      </c>
      <c r="GV583" s="17">
        <v>19.28</v>
      </c>
      <c r="GW583" s="17">
        <v>19.28</v>
      </c>
      <c r="GX583" s="17">
        <v>19.29</v>
      </c>
      <c r="GY583" s="17">
        <v>19.309999999999999</v>
      </c>
      <c r="GZ583" s="17">
        <v>19.350000000000001</v>
      </c>
      <c r="HA583" s="17">
        <v>19.3</v>
      </c>
      <c r="HB583" s="17">
        <v>19.3</v>
      </c>
      <c r="HC583" s="17">
        <v>19.32</v>
      </c>
      <c r="HD583" s="17">
        <v>19.309999999999999</v>
      </c>
      <c r="HE583" s="17">
        <v>19.309999999999999</v>
      </c>
      <c r="HF583" s="17">
        <v>19.309999999999999</v>
      </c>
      <c r="HG583" s="17">
        <v>19.3</v>
      </c>
      <c r="HH583" s="17">
        <v>19.32</v>
      </c>
      <c r="HI583" s="17">
        <v>19.28</v>
      </c>
      <c r="HJ583" s="17">
        <v>19.260000000000002</v>
      </c>
      <c r="HK583" s="17">
        <v>19.25</v>
      </c>
      <c r="HL583" s="17">
        <v>19.260000000000002</v>
      </c>
      <c r="HM583" s="17">
        <v>19.260000000000002</v>
      </c>
      <c r="HN583" s="17">
        <v>19.27</v>
      </c>
      <c r="HO583" s="17">
        <v>19.27</v>
      </c>
      <c r="HP583" s="17">
        <v>19.260000000000002</v>
      </c>
      <c r="HQ583" s="17">
        <v>19.260000000000002</v>
      </c>
      <c r="HR583" s="17">
        <v>19.260000000000002</v>
      </c>
      <c r="HS583" s="17">
        <v>19.25</v>
      </c>
      <c r="HT583" s="17">
        <v>19.260000000000002</v>
      </c>
      <c r="HU583" s="17">
        <v>19.27</v>
      </c>
      <c r="HV583" s="17">
        <v>19.260000000000002</v>
      </c>
      <c r="HW583" s="17">
        <v>19.27</v>
      </c>
      <c r="HX583" s="17">
        <v>19.28</v>
      </c>
      <c r="HY583" s="17">
        <v>19.27</v>
      </c>
      <c r="HZ583" s="17">
        <v>19.260000000000002</v>
      </c>
      <c r="IA583" s="17">
        <v>19.29</v>
      </c>
      <c r="IB583" s="17">
        <v>19.309999999999999</v>
      </c>
      <c r="IC583" s="17">
        <v>19.3</v>
      </c>
      <c r="ID583" s="17">
        <v>19.32</v>
      </c>
      <c r="IE583" s="17">
        <v>19.29</v>
      </c>
      <c r="IF583" s="17">
        <v>19.3</v>
      </c>
      <c r="IG583" s="17">
        <v>19.3</v>
      </c>
      <c r="IH583" s="17">
        <v>19.3</v>
      </c>
      <c r="II583" s="17">
        <v>19.29</v>
      </c>
      <c r="IJ583" s="17">
        <v>19.3</v>
      </c>
      <c r="IK583" s="17">
        <v>19.309999999999999</v>
      </c>
      <c r="IL583" s="17">
        <v>19.3</v>
      </c>
      <c r="IM583" s="17">
        <v>19.309999999999999</v>
      </c>
      <c r="IN583" s="17">
        <v>19.34</v>
      </c>
      <c r="IO583" s="17">
        <v>19.350000000000001</v>
      </c>
      <c r="IP583" s="17">
        <v>19.350000000000001</v>
      </c>
      <c r="IQ583" s="17">
        <v>19.36</v>
      </c>
      <c r="IR583" s="17">
        <v>19.399999999999999</v>
      </c>
      <c r="IS583" s="17">
        <v>19.45</v>
      </c>
      <c r="IT583" s="17">
        <v>19.440000000000001</v>
      </c>
      <c r="IU583" s="17">
        <v>19.43</v>
      </c>
      <c r="IV583" s="17">
        <v>19.420000000000002</v>
      </c>
      <c r="IW583" s="17">
        <v>19.399999999999999</v>
      </c>
      <c r="IX583" s="17">
        <v>19.399999999999999</v>
      </c>
      <c r="IY583" s="17">
        <v>19.399999999999999</v>
      </c>
    </row>
    <row r="584" spans="1:259" x14ac:dyDescent="0.15">
      <c r="A584" s="17" t="s">
        <v>4648</v>
      </c>
      <c r="B584" s="17" t="s">
        <v>4815</v>
      </c>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c r="AA584" s="26"/>
      <c r="AB584" s="17"/>
      <c r="AC584" s="26"/>
      <c r="AD584" s="26"/>
      <c r="AE584" s="17"/>
      <c r="AF584" s="17"/>
      <c r="AG584" s="17"/>
      <c r="AH584" s="17"/>
      <c r="AI584" s="17"/>
      <c r="AJ584" s="17"/>
      <c r="AK584" s="17"/>
      <c r="AL584" s="17"/>
      <c r="AM584" s="17"/>
      <c r="AN584" s="17"/>
      <c r="AO584" s="17"/>
      <c r="AP584" s="17"/>
      <c r="AQ584" s="17"/>
      <c r="AR584" s="17"/>
      <c r="AS584" s="17"/>
      <c r="AT584" s="17"/>
      <c r="AU584" s="17"/>
      <c r="AV584" s="17"/>
      <c r="AW584" s="17"/>
      <c r="AX584" s="17"/>
      <c r="AY584" s="17"/>
      <c r="AZ584" s="17"/>
      <c r="BA584" s="17"/>
      <c r="BB584" s="17"/>
      <c r="BC584" s="17"/>
      <c r="BD584" s="17"/>
      <c r="BE584" s="17"/>
      <c r="BF584" s="17"/>
      <c r="BG584" s="17"/>
      <c r="BH584" s="17"/>
      <c r="BI584" s="17"/>
      <c r="BJ584" s="26"/>
      <c r="BK584" s="17"/>
      <c r="BL584" s="17"/>
      <c r="BM584" s="17"/>
      <c r="BN584" s="17"/>
      <c r="BO584" s="17"/>
      <c r="BP584" s="17"/>
      <c r="BQ584" s="17"/>
      <c r="BR584" s="17"/>
      <c r="BS584" s="17"/>
      <c r="BT584" s="17"/>
      <c r="BU584" s="17"/>
      <c r="BV584" s="17"/>
      <c r="BW584" s="17"/>
      <c r="BX584" s="26"/>
      <c r="BY584" s="26"/>
      <c r="BZ584" s="26"/>
      <c r="CA584" s="26"/>
      <c r="CB584" s="26"/>
      <c r="CC584" s="17"/>
      <c r="CD584" s="17"/>
      <c r="CE584" s="17"/>
      <c r="CF584" s="17"/>
      <c r="CG584" s="17"/>
      <c r="CH584" s="17"/>
      <c r="CI584" s="17"/>
      <c r="CJ584" s="26"/>
      <c r="CK584" s="17"/>
      <c r="CL584" s="17"/>
      <c r="CM584" s="17"/>
      <c r="CN584" s="17"/>
      <c r="CO584" s="17"/>
      <c r="CP584" s="17"/>
      <c r="CQ584" s="17"/>
      <c r="CR584" s="17"/>
      <c r="CS584" s="17"/>
      <c r="CT584" s="17"/>
      <c r="CU584" s="17"/>
      <c r="CV584" s="17"/>
      <c r="CW584" s="17"/>
      <c r="CX584" s="17"/>
      <c r="CY584" s="26"/>
      <c r="CZ584" s="26"/>
      <c r="DA584" s="26"/>
      <c r="DB584" s="17"/>
      <c r="DC584" s="17"/>
      <c r="DD584" s="17"/>
      <c r="DE584" s="17"/>
      <c r="DF584" s="17"/>
      <c r="DG584" s="17"/>
      <c r="DH584" s="26"/>
      <c r="DI584" s="17"/>
      <c r="DJ584" s="17"/>
      <c r="DK584" s="17"/>
      <c r="DL584" s="17"/>
      <c r="DM584" s="17">
        <v>12.87</v>
      </c>
      <c r="DN584" s="17">
        <v>12.88</v>
      </c>
      <c r="DO584" s="17">
        <v>12.9</v>
      </c>
      <c r="DP584" s="17">
        <v>12.89</v>
      </c>
      <c r="DQ584" s="17">
        <v>12.89</v>
      </c>
      <c r="DR584" s="17">
        <v>12.88</v>
      </c>
      <c r="DS584" s="17">
        <v>12.89</v>
      </c>
      <c r="DT584" s="17">
        <v>12.88</v>
      </c>
      <c r="DU584" s="17">
        <v>12.88</v>
      </c>
      <c r="DV584" s="17">
        <v>12.89</v>
      </c>
      <c r="DW584" s="17">
        <v>12.88</v>
      </c>
      <c r="DX584" s="17">
        <v>12.89</v>
      </c>
      <c r="DY584" s="17">
        <v>12.88</v>
      </c>
      <c r="DZ584" s="17">
        <v>12.88</v>
      </c>
      <c r="EA584" s="17">
        <v>12.88</v>
      </c>
      <c r="EB584" s="17">
        <v>12.87</v>
      </c>
      <c r="EC584" s="17">
        <v>12.84</v>
      </c>
      <c r="ED584" s="17">
        <v>12.88</v>
      </c>
      <c r="EE584" s="17">
        <v>12.84</v>
      </c>
      <c r="EF584" s="17">
        <v>12.88</v>
      </c>
      <c r="EG584" s="17">
        <v>12.88</v>
      </c>
      <c r="EH584" s="17">
        <v>12.88</v>
      </c>
      <c r="EI584" s="17">
        <v>12.88</v>
      </c>
      <c r="EJ584" s="17">
        <v>12.88</v>
      </c>
      <c r="EK584" s="17">
        <v>12.88</v>
      </c>
      <c r="EL584" s="17">
        <v>12.87</v>
      </c>
      <c r="EM584" s="17">
        <v>12.89</v>
      </c>
      <c r="EN584" s="17">
        <v>12.89</v>
      </c>
      <c r="EO584" s="17">
        <v>12.89</v>
      </c>
      <c r="EP584" s="17">
        <v>12.89</v>
      </c>
      <c r="EQ584" s="17">
        <v>12.9</v>
      </c>
      <c r="ER584" s="17">
        <v>12.89</v>
      </c>
      <c r="ES584" s="17">
        <v>12.89</v>
      </c>
      <c r="ET584" s="17">
        <v>12.89</v>
      </c>
      <c r="EU584" s="17">
        <v>12.89</v>
      </c>
      <c r="EV584" s="17">
        <v>12.9</v>
      </c>
      <c r="EW584" s="17">
        <v>12.9</v>
      </c>
      <c r="EX584" s="17">
        <v>12.89</v>
      </c>
      <c r="EY584" s="17">
        <v>12.89</v>
      </c>
      <c r="EZ584" s="17">
        <v>12.9</v>
      </c>
      <c r="FA584" s="17">
        <v>12.9</v>
      </c>
      <c r="FB584" s="17">
        <v>12.9</v>
      </c>
      <c r="FC584" s="17">
        <v>12.91</v>
      </c>
      <c r="FD584" s="17">
        <v>12.91</v>
      </c>
      <c r="FE584" s="17">
        <v>12.91</v>
      </c>
      <c r="FF584" s="17">
        <v>12.91</v>
      </c>
      <c r="FG584" s="17">
        <v>12.92</v>
      </c>
      <c r="FH584" s="17">
        <v>12.92</v>
      </c>
      <c r="FI584" s="17">
        <v>12.92</v>
      </c>
      <c r="FJ584" s="17">
        <v>12.93</v>
      </c>
      <c r="FK584" s="17">
        <v>12.93</v>
      </c>
      <c r="FL584" s="17">
        <v>12.94</v>
      </c>
      <c r="FM584" s="17">
        <v>12.94</v>
      </c>
      <c r="FN584" s="17">
        <v>12.94</v>
      </c>
      <c r="FO584" s="17">
        <v>12.94</v>
      </c>
      <c r="FP584" s="17">
        <v>12.94</v>
      </c>
      <c r="FQ584" s="17">
        <v>12.94</v>
      </c>
      <c r="FR584" s="17">
        <v>12.93</v>
      </c>
      <c r="FS584" s="17">
        <v>12.93</v>
      </c>
      <c r="FT584" s="17">
        <v>12.93</v>
      </c>
      <c r="FU584" s="17">
        <v>12.93</v>
      </c>
      <c r="FV584" s="17">
        <v>12.93</v>
      </c>
      <c r="FW584" s="17">
        <v>12.93</v>
      </c>
      <c r="FX584" s="17">
        <v>12.93</v>
      </c>
      <c r="FY584" s="17">
        <v>12.94</v>
      </c>
      <c r="FZ584" s="17">
        <v>12.91</v>
      </c>
      <c r="GA584" s="17">
        <v>12.93</v>
      </c>
      <c r="GB584" s="17">
        <v>12.91</v>
      </c>
      <c r="GC584" s="17">
        <v>12.91</v>
      </c>
      <c r="GD584" s="17">
        <v>12.93</v>
      </c>
      <c r="GE584" s="17">
        <v>12.92</v>
      </c>
      <c r="GF584" s="17">
        <v>12.93</v>
      </c>
      <c r="GG584" s="17">
        <v>12.94</v>
      </c>
      <c r="GH584" s="17">
        <v>12.93</v>
      </c>
      <c r="GI584" s="17">
        <v>12.93</v>
      </c>
      <c r="GJ584" s="17">
        <v>12.93</v>
      </c>
      <c r="GK584" s="17">
        <v>12.94</v>
      </c>
      <c r="GL584" s="17">
        <v>12.93</v>
      </c>
      <c r="GM584" s="17">
        <v>12.94</v>
      </c>
      <c r="GN584" s="17">
        <v>12.94</v>
      </c>
      <c r="GO584" s="17">
        <v>12.94</v>
      </c>
      <c r="GP584" s="17">
        <v>12.94</v>
      </c>
      <c r="GQ584" s="17">
        <v>12.94</v>
      </c>
      <c r="GR584" s="17">
        <v>12.94</v>
      </c>
      <c r="GS584" s="17">
        <v>12.95</v>
      </c>
      <c r="GT584" s="17">
        <v>12.95</v>
      </c>
      <c r="GU584" s="17">
        <v>12.95</v>
      </c>
      <c r="GV584" s="17">
        <v>12.94</v>
      </c>
      <c r="GW584" s="17">
        <v>12.94</v>
      </c>
      <c r="GX584" s="17">
        <v>12.94</v>
      </c>
      <c r="GY584" s="17">
        <v>12.95</v>
      </c>
      <c r="GZ584" s="17">
        <v>12.94</v>
      </c>
      <c r="HA584" s="17">
        <v>12.94</v>
      </c>
      <c r="HB584" s="17">
        <v>12.92</v>
      </c>
      <c r="HC584" s="17">
        <v>12.91</v>
      </c>
      <c r="HD584" s="17">
        <v>12.9</v>
      </c>
      <c r="HE584" s="17">
        <v>12.9</v>
      </c>
      <c r="HF584" s="17">
        <v>12.9</v>
      </c>
      <c r="HG584" s="17">
        <v>12.9</v>
      </c>
      <c r="HH584" s="17">
        <v>12.88</v>
      </c>
      <c r="HI584" s="17">
        <v>12.87</v>
      </c>
      <c r="HJ584" s="17">
        <v>12.86</v>
      </c>
      <c r="HK584" s="17">
        <v>12.87</v>
      </c>
      <c r="HL584" s="17">
        <v>12.89</v>
      </c>
      <c r="HM584" s="17">
        <v>12.89</v>
      </c>
      <c r="HN584" s="17">
        <v>12.9</v>
      </c>
      <c r="HO584" s="17">
        <v>12.88</v>
      </c>
      <c r="HP584" s="17">
        <v>12.88</v>
      </c>
      <c r="HQ584" s="17">
        <v>12.89</v>
      </c>
      <c r="HR584" s="17">
        <v>12.9</v>
      </c>
      <c r="HS584" s="17">
        <v>12.9</v>
      </c>
      <c r="HT584" s="17">
        <v>12.9</v>
      </c>
      <c r="HU584" s="17">
        <v>12.9</v>
      </c>
      <c r="HV584" s="17">
        <v>12.9</v>
      </c>
      <c r="HW584" s="17">
        <v>12.9</v>
      </c>
      <c r="HX584" s="17">
        <v>12.9</v>
      </c>
      <c r="HY584" s="17">
        <v>12.88</v>
      </c>
      <c r="HZ584" s="17">
        <v>12.89</v>
      </c>
      <c r="IA584" s="17">
        <v>12.9</v>
      </c>
      <c r="IB584" s="17">
        <v>12.88</v>
      </c>
      <c r="IC584" s="17">
        <v>12.89</v>
      </c>
      <c r="ID584" s="17">
        <v>12.9</v>
      </c>
      <c r="IE584" s="17">
        <v>12.88</v>
      </c>
      <c r="IF584" s="17">
        <v>12.88</v>
      </c>
      <c r="IG584" s="17">
        <v>12.86</v>
      </c>
      <c r="IH584" s="17">
        <v>12.85</v>
      </c>
      <c r="II584" s="17">
        <v>12.81</v>
      </c>
      <c r="IJ584" s="17">
        <v>12.8</v>
      </c>
      <c r="IK584" s="17">
        <v>12.8</v>
      </c>
      <c r="IL584" s="17">
        <v>12.78</v>
      </c>
      <c r="IM584" s="17">
        <v>12.78</v>
      </c>
      <c r="IN584" s="17">
        <v>12.8</v>
      </c>
      <c r="IO584" s="17">
        <v>12.79</v>
      </c>
      <c r="IP584" s="17">
        <v>12.75</v>
      </c>
      <c r="IQ584" s="17">
        <v>12.77</v>
      </c>
      <c r="IR584" s="17">
        <v>12.75</v>
      </c>
      <c r="IS584" s="17">
        <v>12.73</v>
      </c>
      <c r="IT584" s="17">
        <v>12.73</v>
      </c>
      <c r="IU584" s="17">
        <v>12.75</v>
      </c>
      <c r="IV584" s="17">
        <v>12.75</v>
      </c>
      <c r="IW584" s="17">
        <v>12.75</v>
      </c>
      <c r="IX584" s="17">
        <v>12.75</v>
      </c>
      <c r="IY584" s="17">
        <v>12.76</v>
      </c>
    </row>
    <row r="585" spans="1:259" x14ac:dyDescent="0.15">
      <c r="A585" s="17" t="s">
        <v>140</v>
      </c>
      <c r="B585" s="17" t="s">
        <v>141</v>
      </c>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c r="AA585" s="26"/>
      <c r="AB585" s="17"/>
      <c r="AC585" s="26"/>
      <c r="AD585" s="26"/>
      <c r="AE585" s="17"/>
      <c r="AF585" s="17"/>
      <c r="AG585" s="17"/>
      <c r="AH585" s="17"/>
      <c r="AI585" s="17"/>
      <c r="AJ585" s="17"/>
      <c r="AK585" s="17"/>
      <c r="AL585" s="17"/>
      <c r="AM585" s="17"/>
      <c r="AN585" s="17"/>
      <c r="AO585" s="17"/>
      <c r="AP585" s="17"/>
      <c r="AQ585" s="17"/>
      <c r="AR585" s="17"/>
      <c r="AS585" s="17"/>
      <c r="AT585" s="17"/>
      <c r="AU585" s="17"/>
      <c r="AV585" s="17"/>
      <c r="AW585" s="17"/>
      <c r="AX585" s="17"/>
      <c r="AY585" s="17"/>
      <c r="AZ585" s="17"/>
      <c r="BA585" s="17"/>
      <c r="BB585" s="17"/>
      <c r="BC585" s="17"/>
      <c r="BD585" s="17"/>
      <c r="BE585" s="17"/>
      <c r="BF585" s="17"/>
      <c r="BG585" s="17"/>
      <c r="BH585" s="17"/>
      <c r="BI585" s="17"/>
      <c r="BJ585" s="26"/>
      <c r="BK585" s="17"/>
      <c r="BL585" s="17"/>
      <c r="BM585" s="17"/>
      <c r="BN585" s="17"/>
      <c r="BO585" s="17"/>
      <c r="BP585" s="17"/>
      <c r="BQ585" s="17"/>
      <c r="BR585" s="17"/>
      <c r="BS585" s="17"/>
      <c r="BT585" s="17"/>
      <c r="BU585" s="17"/>
      <c r="BV585" s="17"/>
      <c r="BW585" s="17"/>
      <c r="BX585" s="26"/>
      <c r="BY585" s="26"/>
      <c r="BZ585" s="26"/>
      <c r="CA585" s="26"/>
      <c r="CB585" s="26"/>
      <c r="CC585" s="17"/>
      <c r="CD585" s="17"/>
      <c r="CE585" s="17"/>
      <c r="CF585" s="17"/>
      <c r="CG585" s="17"/>
      <c r="CH585" s="17"/>
      <c r="CI585" s="17"/>
      <c r="CJ585" s="26"/>
      <c r="CK585" s="17"/>
      <c r="CL585" s="17"/>
      <c r="CM585" s="17"/>
      <c r="CN585" s="17"/>
      <c r="CO585" s="17"/>
      <c r="CP585" s="17"/>
      <c r="CQ585" s="17"/>
      <c r="CR585" s="17"/>
      <c r="CS585" s="17"/>
      <c r="CT585" s="17"/>
      <c r="CU585" s="17"/>
      <c r="CV585" s="17"/>
      <c r="CW585" s="17"/>
      <c r="CX585" s="17"/>
      <c r="CY585" s="26"/>
      <c r="CZ585" s="26"/>
      <c r="DA585" s="26"/>
      <c r="DB585" s="17"/>
      <c r="DC585" s="17"/>
      <c r="DD585" s="17"/>
      <c r="DE585" s="17"/>
      <c r="DF585" s="17"/>
      <c r="DG585" s="17"/>
      <c r="DH585" s="26"/>
      <c r="DI585" s="17"/>
      <c r="DJ585" s="17"/>
      <c r="DK585" s="17"/>
      <c r="DL585" s="17"/>
      <c r="DM585" s="17">
        <v>11.64</v>
      </c>
      <c r="DN585" s="17">
        <v>11.63</v>
      </c>
      <c r="DO585" s="17">
        <v>11.64</v>
      </c>
      <c r="DP585" s="17">
        <v>11.63</v>
      </c>
      <c r="DQ585" s="17">
        <v>11.62</v>
      </c>
      <c r="DR585" s="17">
        <v>11.63</v>
      </c>
      <c r="DS585" s="17">
        <v>11.63</v>
      </c>
      <c r="DT585" s="17">
        <v>11.61</v>
      </c>
      <c r="DU585" s="17">
        <v>11.61</v>
      </c>
      <c r="DV585" s="17">
        <v>11.61</v>
      </c>
      <c r="DW585" s="17">
        <v>11.62</v>
      </c>
      <c r="DX585" s="17">
        <v>11.58</v>
      </c>
      <c r="DY585" s="17">
        <v>11.56</v>
      </c>
      <c r="DZ585" s="17">
        <v>11.56</v>
      </c>
      <c r="EA585" s="17">
        <v>11.55</v>
      </c>
      <c r="EB585" s="17">
        <v>11.53</v>
      </c>
      <c r="EC585" s="17">
        <v>11.56</v>
      </c>
      <c r="ED585" s="17">
        <v>11.57</v>
      </c>
      <c r="EE585" s="17">
        <v>11.54</v>
      </c>
      <c r="EF585" s="17">
        <v>11.55</v>
      </c>
      <c r="EG585" s="17">
        <v>11.55</v>
      </c>
      <c r="EH585" s="17">
        <v>11.55</v>
      </c>
      <c r="EI585" s="17">
        <v>11.57</v>
      </c>
      <c r="EJ585" s="17">
        <v>11.57</v>
      </c>
      <c r="EK585" s="17">
        <v>11.55</v>
      </c>
      <c r="EL585" s="17">
        <v>11.55</v>
      </c>
      <c r="EM585" s="17">
        <v>11.54</v>
      </c>
      <c r="EN585" s="17">
        <v>11.54</v>
      </c>
      <c r="EO585" s="17">
        <v>11.53</v>
      </c>
      <c r="EP585" s="17">
        <v>11.54</v>
      </c>
      <c r="EQ585" s="17">
        <v>11.54</v>
      </c>
      <c r="ER585" s="17">
        <v>11.53</v>
      </c>
      <c r="ES585" s="17">
        <v>11.52</v>
      </c>
      <c r="ET585" s="17">
        <v>11.53</v>
      </c>
      <c r="EU585" s="17">
        <v>11.51</v>
      </c>
      <c r="EV585" s="17">
        <v>11.51</v>
      </c>
      <c r="EW585" s="17">
        <v>11.5</v>
      </c>
      <c r="EX585" s="17">
        <v>11.47</v>
      </c>
      <c r="EY585" s="17">
        <v>11.49</v>
      </c>
      <c r="EZ585" s="17">
        <v>11.5</v>
      </c>
      <c r="FA585" s="17">
        <v>11.5</v>
      </c>
      <c r="FB585" s="17">
        <v>11.5</v>
      </c>
      <c r="FC585" s="17">
        <v>11.5</v>
      </c>
      <c r="FD585" s="17">
        <v>11.49</v>
      </c>
      <c r="FE585" s="17">
        <v>11.49</v>
      </c>
      <c r="FF585" s="17">
        <v>11.48</v>
      </c>
      <c r="FG585" s="17">
        <v>11.47</v>
      </c>
      <c r="FH585" s="17">
        <v>11.44</v>
      </c>
      <c r="FI585" s="17">
        <v>11.47</v>
      </c>
      <c r="FJ585" s="17">
        <v>11.45</v>
      </c>
      <c r="FK585" s="17">
        <v>11.49</v>
      </c>
      <c r="FL585" s="17">
        <v>11.49</v>
      </c>
      <c r="FM585" s="17">
        <v>11.48</v>
      </c>
      <c r="FN585" s="17">
        <v>11.47</v>
      </c>
      <c r="FO585" s="17">
        <v>11.47</v>
      </c>
      <c r="FP585" s="17">
        <v>11.47</v>
      </c>
      <c r="FQ585" s="17">
        <v>11.48</v>
      </c>
      <c r="FR585" s="17">
        <v>11.48</v>
      </c>
      <c r="FS585" s="17">
        <v>11.49</v>
      </c>
      <c r="FT585" s="17">
        <v>11.48</v>
      </c>
      <c r="FU585" s="17">
        <v>11.47</v>
      </c>
      <c r="FV585" s="17">
        <v>11.46</v>
      </c>
      <c r="FW585" s="17">
        <v>11.47</v>
      </c>
      <c r="FX585" s="17">
        <v>11.47</v>
      </c>
      <c r="FY585" s="17">
        <v>11.49</v>
      </c>
      <c r="FZ585" s="17">
        <v>11.52</v>
      </c>
      <c r="GA585" s="17">
        <v>11.51</v>
      </c>
      <c r="GB585" s="17">
        <v>11.5</v>
      </c>
      <c r="GC585" s="17">
        <v>11.5</v>
      </c>
      <c r="GD585" s="17">
        <v>11.49</v>
      </c>
      <c r="GE585" s="17">
        <v>11.49</v>
      </c>
      <c r="GF585" s="17">
        <v>11.49</v>
      </c>
      <c r="GG585" s="17">
        <v>11.47</v>
      </c>
      <c r="GH585" s="17">
        <v>11.48</v>
      </c>
      <c r="GI585" s="17">
        <v>11.47</v>
      </c>
      <c r="GJ585" s="17">
        <v>11.47</v>
      </c>
      <c r="GK585" s="17">
        <v>11.47</v>
      </c>
      <c r="GL585" s="17">
        <v>11.49</v>
      </c>
      <c r="GM585" s="17">
        <v>11.49</v>
      </c>
      <c r="GN585" s="17">
        <v>11.49</v>
      </c>
      <c r="GO585" s="17">
        <v>11.49</v>
      </c>
      <c r="GP585" s="17">
        <v>11.48</v>
      </c>
      <c r="GQ585" s="17">
        <v>11.49</v>
      </c>
      <c r="GR585" s="17">
        <v>11.52</v>
      </c>
      <c r="GS585" s="17">
        <v>11.52</v>
      </c>
      <c r="GT585" s="17">
        <v>11.51</v>
      </c>
      <c r="GU585" s="17">
        <v>11.52</v>
      </c>
      <c r="GV585" s="17">
        <v>11.52</v>
      </c>
      <c r="GW585" s="17">
        <v>11.52</v>
      </c>
      <c r="GX585" s="17">
        <v>11.53</v>
      </c>
      <c r="GY585" s="17">
        <v>11.51</v>
      </c>
      <c r="GZ585" s="17">
        <v>11.52</v>
      </c>
      <c r="HA585" s="17">
        <v>11.52</v>
      </c>
      <c r="HB585" s="17">
        <v>11.52</v>
      </c>
      <c r="HC585" s="17">
        <v>11.49</v>
      </c>
      <c r="HD585" s="17">
        <v>11.49</v>
      </c>
      <c r="HE585" s="17">
        <v>11.49</v>
      </c>
      <c r="HF585" s="17">
        <v>11.48</v>
      </c>
      <c r="HG585" s="17">
        <v>11.47</v>
      </c>
      <c r="HH585" s="17">
        <v>11.45</v>
      </c>
      <c r="HI585" s="17">
        <v>11.44</v>
      </c>
      <c r="HJ585" s="17">
        <v>11.45</v>
      </c>
      <c r="HK585" s="17">
        <v>11.45</v>
      </c>
      <c r="HL585" s="17">
        <v>11.46</v>
      </c>
      <c r="HM585" s="17">
        <v>11.47</v>
      </c>
      <c r="HN585" s="17">
        <v>11.47</v>
      </c>
      <c r="HO585" s="17">
        <v>11.46</v>
      </c>
      <c r="HP585" s="17">
        <v>11.46</v>
      </c>
      <c r="HQ585" s="17">
        <v>11.45</v>
      </c>
      <c r="HR585" s="17">
        <v>11.44</v>
      </c>
      <c r="HS585" s="17">
        <v>11.44</v>
      </c>
      <c r="HT585" s="17">
        <v>11.45</v>
      </c>
      <c r="HU585" s="17">
        <v>11.46</v>
      </c>
      <c r="HV585" s="17">
        <v>11.47</v>
      </c>
      <c r="HW585" s="17">
        <v>11.46</v>
      </c>
      <c r="HX585" s="17">
        <v>11.46</v>
      </c>
      <c r="HY585" s="17">
        <v>11.45</v>
      </c>
      <c r="HZ585" s="17">
        <v>11.45</v>
      </c>
      <c r="IA585" s="17">
        <v>11.44</v>
      </c>
      <c r="IB585" s="17">
        <v>11.45</v>
      </c>
      <c r="IC585" s="17">
        <v>11.44</v>
      </c>
      <c r="ID585" s="17">
        <v>11.44</v>
      </c>
      <c r="IE585" s="17">
        <v>11.45</v>
      </c>
      <c r="IF585" s="17">
        <v>11.45</v>
      </c>
      <c r="IG585" s="17">
        <v>11.45</v>
      </c>
      <c r="IH585" s="17">
        <v>11.45</v>
      </c>
      <c r="II585" s="17">
        <v>11.45</v>
      </c>
      <c r="IJ585" s="17">
        <v>11.43</v>
      </c>
      <c r="IK585" s="17">
        <v>11.42</v>
      </c>
      <c r="IL585" s="17">
        <v>11.41</v>
      </c>
      <c r="IM585" s="17">
        <v>11.42</v>
      </c>
      <c r="IN585" s="17">
        <v>11.42</v>
      </c>
      <c r="IO585" s="17">
        <v>11.42</v>
      </c>
      <c r="IP585" s="17">
        <v>11.39</v>
      </c>
      <c r="IQ585" s="17">
        <v>11.37</v>
      </c>
      <c r="IR585" s="17">
        <v>11.38</v>
      </c>
      <c r="IS585" s="17">
        <v>11.39</v>
      </c>
      <c r="IT585" s="17">
        <v>11.4</v>
      </c>
      <c r="IU585" s="17">
        <v>11.4</v>
      </c>
      <c r="IV585" s="17">
        <v>11.4</v>
      </c>
      <c r="IW585" s="17">
        <v>11.4</v>
      </c>
      <c r="IX585" s="17">
        <v>11.4</v>
      </c>
      <c r="IY585" s="17">
        <v>11.4</v>
      </c>
    </row>
    <row r="586" spans="1:259" x14ac:dyDescent="0.15">
      <c r="A586" s="17" t="s">
        <v>4549</v>
      </c>
      <c r="B586" s="17" t="s">
        <v>4816</v>
      </c>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c r="AA586" s="26"/>
      <c r="AB586" s="17"/>
      <c r="AC586" s="26"/>
      <c r="AD586" s="26"/>
      <c r="AE586" s="17"/>
      <c r="AF586" s="17"/>
      <c r="AG586" s="17"/>
      <c r="AH586" s="17"/>
      <c r="AI586" s="17"/>
      <c r="AJ586" s="17"/>
      <c r="AK586" s="17"/>
      <c r="AL586" s="17"/>
      <c r="AM586" s="17"/>
      <c r="AN586" s="17"/>
      <c r="AO586" s="17"/>
      <c r="AP586" s="17"/>
      <c r="AQ586" s="17"/>
      <c r="AR586" s="17"/>
      <c r="AS586" s="17"/>
      <c r="AT586" s="17"/>
      <c r="AU586" s="17"/>
      <c r="AV586" s="17"/>
      <c r="AW586" s="17"/>
      <c r="AX586" s="17"/>
      <c r="AY586" s="17"/>
      <c r="AZ586" s="17"/>
      <c r="BA586" s="17"/>
      <c r="BB586" s="17"/>
      <c r="BC586" s="17"/>
      <c r="BD586" s="17"/>
      <c r="BE586" s="17"/>
      <c r="BF586" s="17"/>
      <c r="BG586" s="17"/>
      <c r="BH586" s="17"/>
      <c r="BI586" s="17"/>
      <c r="BJ586" s="26"/>
      <c r="BK586" s="17"/>
      <c r="BL586" s="17"/>
      <c r="BM586" s="17"/>
      <c r="BN586" s="17"/>
      <c r="BO586" s="17"/>
      <c r="BP586" s="17"/>
      <c r="BQ586" s="17"/>
      <c r="BR586" s="17"/>
      <c r="BS586" s="17"/>
      <c r="BT586" s="17"/>
      <c r="BU586" s="17"/>
      <c r="BV586" s="17"/>
      <c r="BW586" s="17"/>
      <c r="BX586" s="26"/>
      <c r="BY586" s="26"/>
      <c r="BZ586" s="26"/>
      <c r="CA586" s="26"/>
      <c r="CB586" s="26"/>
      <c r="CC586" s="17"/>
      <c r="CD586" s="17"/>
      <c r="CE586" s="17"/>
      <c r="CF586" s="17"/>
      <c r="CG586" s="17"/>
      <c r="CH586" s="17"/>
      <c r="CI586" s="17"/>
      <c r="CJ586" s="26"/>
      <c r="CK586" s="17"/>
      <c r="CL586" s="17"/>
      <c r="CM586" s="17"/>
      <c r="CN586" s="17"/>
      <c r="CO586" s="17"/>
      <c r="CP586" s="17"/>
      <c r="CQ586" s="17"/>
      <c r="CR586" s="17"/>
      <c r="CS586" s="17"/>
      <c r="CT586" s="17"/>
      <c r="CU586" s="17"/>
      <c r="CV586" s="17"/>
      <c r="CW586" s="17"/>
      <c r="CX586" s="17"/>
      <c r="CY586" s="26"/>
      <c r="CZ586" s="26"/>
      <c r="DA586" s="26"/>
      <c r="DB586" s="17"/>
      <c r="DC586" s="17"/>
      <c r="DD586" s="17"/>
      <c r="DE586" s="17"/>
      <c r="DF586" s="17"/>
      <c r="DG586" s="17"/>
      <c r="DH586" s="26"/>
      <c r="DI586" s="17"/>
      <c r="DJ586" s="17"/>
      <c r="DK586" s="17"/>
      <c r="DL586" s="17"/>
      <c r="DM586" s="17">
        <v>18.239999999999998</v>
      </c>
      <c r="DN586" s="17">
        <v>18.25</v>
      </c>
      <c r="DO586" s="17">
        <v>18.27</v>
      </c>
      <c r="DP586" s="17">
        <v>18.260000000000002</v>
      </c>
      <c r="DQ586" s="17">
        <v>18.260000000000002</v>
      </c>
      <c r="DR586" s="17">
        <v>18.25</v>
      </c>
      <c r="DS586" s="17">
        <v>18.27</v>
      </c>
      <c r="DT586" s="17">
        <v>18.25</v>
      </c>
      <c r="DU586" s="17">
        <v>18.239999999999998</v>
      </c>
      <c r="DV586" s="17">
        <v>18.260000000000002</v>
      </c>
      <c r="DW586" s="17">
        <v>18.260000000000002</v>
      </c>
      <c r="DX586" s="17">
        <v>18.22</v>
      </c>
      <c r="DY586" s="17">
        <v>18.22</v>
      </c>
      <c r="DZ586" s="17">
        <v>18.23</v>
      </c>
      <c r="EA586" s="17">
        <v>18.23</v>
      </c>
      <c r="EB586" s="17">
        <v>18.23</v>
      </c>
      <c r="EC586" s="17">
        <v>18.22</v>
      </c>
      <c r="ED586" s="17">
        <v>18.22</v>
      </c>
      <c r="EE586" s="17">
        <v>18.23</v>
      </c>
      <c r="EF586" s="17">
        <v>18.2</v>
      </c>
      <c r="EG586" s="17">
        <v>18.23</v>
      </c>
      <c r="EH586" s="17">
        <v>18.23</v>
      </c>
      <c r="EI586" s="17">
        <v>18.260000000000002</v>
      </c>
      <c r="EJ586" s="17">
        <v>18.27</v>
      </c>
      <c r="EK586" s="17">
        <v>18.260000000000002</v>
      </c>
      <c r="EL586" s="17">
        <v>18.239999999999998</v>
      </c>
      <c r="EM586" s="17">
        <v>18.239999999999998</v>
      </c>
      <c r="EN586" s="17">
        <v>18.23</v>
      </c>
      <c r="EO586" s="17">
        <v>18.23</v>
      </c>
      <c r="EP586" s="17">
        <v>18.25</v>
      </c>
      <c r="EQ586" s="17">
        <v>18.25</v>
      </c>
      <c r="ER586" s="17">
        <v>18.260000000000002</v>
      </c>
      <c r="ES586" s="17">
        <v>18.27</v>
      </c>
      <c r="ET586" s="17">
        <v>18.27</v>
      </c>
      <c r="EU586" s="17">
        <v>18.27</v>
      </c>
      <c r="EV586" s="17">
        <v>18.260000000000002</v>
      </c>
      <c r="EW586" s="17">
        <v>18.25</v>
      </c>
      <c r="EX586" s="17">
        <v>18.260000000000002</v>
      </c>
      <c r="EY586" s="17">
        <v>18.260000000000002</v>
      </c>
      <c r="EZ586" s="17">
        <v>18.260000000000002</v>
      </c>
      <c r="FA586" s="17">
        <v>18.260000000000002</v>
      </c>
      <c r="FB586" s="17">
        <v>18.260000000000002</v>
      </c>
      <c r="FC586" s="17">
        <v>18.27</v>
      </c>
      <c r="FD586" s="17">
        <v>18.260000000000002</v>
      </c>
      <c r="FE586" s="17">
        <v>18.260000000000002</v>
      </c>
      <c r="FF586" s="17">
        <v>18.25</v>
      </c>
      <c r="FG586" s="17">
        <v>18.239999999999998</v>
      </c>
      <c r="FH586" s="17">
        <v>18.260000000000002</v>
      </c>
      <c r="FI586" s="17">
        <v>18.260000000000002</v>
      </c>
      <c r="FJ586" s="17">
        <v>18.260000000000002</v>
      </c>
      <c r="FK586" s="17">
        <v>18.260000000000002</v>
      </c>
      <c r="FL586" s="17">
        <v>18.239999999999998</v>
      </c>
      <c r="FM586" s="17">
        <v>18.25</v>
      </c>
      <c r="FN586" s="17">
        <v>18.25</v>
      </c>
      <c r="FO586" s="17">
        <v>18.239999999999998</v>
      </c>
      <c r="FP586" s="17">
        <v>18.239999999999998</v>
      </c>
      <c r="FQ586" s="17">
        <v>18.22</v>
      </c>
      <c r="FR586" s="17">
        <v>18.22</v>
      </c>
      <c r="FS586" s="17">
        <v>18.25</v>
      </c>
      <c r="FT586" s="17">
        <v>18.21</v>
      </c>
      <c r="FU586" s="17">
        <v>18.25</v>
      </c>
      <c r="FV586" s="17">
        <v>18.22</v>
      </c>
      <c r="FW586" s="17">
        <v>18.23</v>
      </c>
      <c r="FX586" s="17">
        <v>18.23</v>
      </c>
      <c r="FY586" s="17">
        <v>18.23</v>
      </c>
      <c r="FZ586" s="17">
        <v>18.239999999999998</v>
      </c>
      <c r="GA586" s="17">
        <v>18.260000000000002</v>
      </c>
      <c r="GB586" s="17">
        <v>18.260000000000002</v>
      </c>
      <c r="GC586" s="17">
        <v>18.27</v>
      </c>
      <c r="GD586" s="17">
        <v>18.29</v>
      </c>
      <c r="GE586" s="17">
        <v>18.28</v>
      </c>
      <c r="GF586" s="17">
        <v>18.22</v>
      </c>
      <c r="GG586" s="17">
        <v>18.27</v>
      </c>
      <c r="GH586" s="17">
        <v>18.28</v>
      </c>
      <c r="GI586" s="17">
        <v>18.28</v>
      </c>
      <c r="GJ586" s="17">
        <v>18.27</v>
      </c>
      <c r="GK586" s="17">
        <v>18.260000000000002</v>
      </c>
      <c r="GL586" s="17">
        <v>18.239999999999998</v>
      </c>
      <c r="GM586" s="17">
        <v>18.239999999999998</v>
      </c>
      <c r="GN586" s="17">
        <v>18.25</v>
      </c>
      <c r="GO586" s="17">
        <v>18.260000000000002</v>
      </c>
      <c r="GP586" s="17">
        <v>18.27</v>
      </c>
      <c r="GQ586" s="17">
        <v>18.260000000000002</v>
      </c>
      <c r="GR586" s="17">
        <v>18.260000000000002</v>
      </c>
      <c r="GS586" s="17">
        <v>18.25</v>
      </c>
      <c r="GT586" s="17">
        <v>18.260000000000002</v>
      </c>
      <c r="GU586" s="17">
        <v>18.260000000000002</v>
      </c>
      <c r="GV586" s="17">
        <v>18.260000000000002</v>
      </c>
      <c r="GW586" s="17">
        <v>18.260000000000002</v>
      </c>
      <c r="GX586" s="17">
        <v>18.260000000000002</v>
      </c>
      <c r="GY586" s="17">
        <v>18.260000000000002</v>
      </c>
      <c r="GZ586" s="17">
        <v>18.28</v>
      </c>
      <c r="HA586" s="17">
        <v>18.29</v>
      </c>
      <c r="HB586" s="17">
        <v>18.329999999999998</v>
      </c>
      <c r="HC586" s="17">
        <v>18.329999999999998</v>
      </c>
      <c r="HD586" s="17">
        <v>18.329999999999998</v>
      </c>
      <c r="HE586" s="17">
        <v>18.36</v>
      </c>
      <c r="HF586" s="17">
        <v>18.38</v>
      </c>
      <c r="HG586" s="17">
        <v>18.39</v>
      </c>
      <c r="HH586" s="17">
        <v>18.36</v>
      </c>
      <c r="HI586" s="17">
        <v>18.39</v>
      </c>
      <c r="HJ586" s="17">
        <v>18.37</v>
      </c>
      <c r="HK586" s="17">
        <v>18.37</v>
      </c>
      <c r="HL586" s="17">
        <v>18.36</v>
      </c>
      <c r="HM586" s="17">
        <v>18.34</v>
      </c>
      <c r="HN586" s="17">
        <v>18.34</v>
      </c>
      <c r="HO586" s="17">
        <v>18.350000000000001</v>
      </c>
      <c r="HP586" s="17">
        <v>18.3</v>
      </c>
      <c r="HQ586" s="17">
        <v>18.350000000000001</v>
      </c>
      <c r="HR586" s="17">
        <v>18.309999999999999</v>
      </c>
      <c r="HS586" s="17">
        <v>18.34</v>
      </c>
      <c r="HT586" s="17">
        <v>18.34</v>
      </c>
      <c r="HU586" s="17">
        <v>18.350000000000001</v>
      </c>
      <c r="HV586" s="17">
        <v>18.34</v>
      </c>
      <c r="HW586" s="17">
        <v>18.350000000000001</v>
      </c>
      <c r="HX586" s="17">
        <v>18.350000000000001</v>
      </c>
      <c r="HY586" s="17">
        <v>18.350000000000001</v>
      </c>
      <c r="HZ586" s="17">
        <v>18.34</v>
      </c>
      <c r="IA586" s="17">
        <v>18.34</v>
      </c>
      <c r="IB586" s="17">
        <v>18.350000000000001</v>
      </c>
      <c r="IC586" s="17">
        <v>18.350000000000001</v>
      </c>
      <c r="ID586" s="17">
        <v>18.350000000000001</v>
      </c>
      <c r="IE586" s="17">
        <v>18.37</v>
      </c>
      <c r="IF586" s="17">
        <v>18.37</v>
      </c>
      <c r="IG586" s="17">
        <v>18.36</v>
      </c>
      <c r="IH586" s="17">
        <v>18.34</v>
      </c>
      <c r="II586" s="17">
        <v>18.329999999999998</v>
      </c>
      <c r="IJ586" s="17">
        <v>18.34</v>
      </c>
      <c r="IK586" s="17">
        <v>18.34</v>
      </c>
      <c r="IL586" s="17">
        <v>18.350000000000001</v>
      </c>
      <c r="IM586" s="17">
        <v>18.37</v>
      </c>
      <c r="IN586" s="17">
        <v>18.38</v>
      </c>
      <c r="IO586" s="17">
        <v>18.43</v>
      </c>
      <c r="IP586" s="17">
        <v>18.420000000000002</v>
      </c>
      <c r="IQ586" s="17">
        <v>18.399999999999999</v>
      </c>
      <c r="IR586" s="17">
        <v>18.38</v>
      </c>
      <c r="IS586" s="17">
        <v>18.39</v>
      </c>
      <c r="IT586" s="17">
        <v>18.37</v>
      </c>
      <c r="IU586" s="17">
        <v>18.36</v>
      </c>
      <c r="IV586" s="17">
        <v>18.36</v>
      </c>
      <c r="IW586" s="17">
        <v>18.36</v>
      </c>
      <c r="IX586" s="17">
        <v>18.36</v>
      </c>
      <c r="IY586" s="17">
        <v>18.36</v>
      </c>
    </row>
    <row r="587" spans="1:259" x14ac:dyDescent="0.15">
      <c r="A587" s="17" t="s">
        <v>584</v>
      </c>
      <c r="B587" s="17" t="s">
        <v>585</v>
      </c>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c r="AA587" s="26"/>
      <c r="AB587" s="17"/>
      <c r="AC587" s="26"/>
      <c r="AD587" s="26"/>
      <c r="AE587" s="17"/>
      <c r="AF587" s="17"/>
      <c r="AG587" s="17"/>
      <c r="AH587" s="17"/>
      <c r="AI587" s="17"/>
      <c r="AJ587" s="17"/>
      <c r="AK587" s="17"/>
      <c r="AL587" s="17"/>
      <c r="AM587" s="17"/>
      <c r="AN587" s="17"/>
      <c r="AO587" s="17"/>
      <c r="AP587" s="17"/>
      <c r="AQ587" s="17"/>
      <c r="AR587" s="17"/>
      <c r="AS587" s="17"/>
      <c r="AT587" s="17"/>
      <c r="AU587" s="17"/>
      <c r="AV587" s="17"/>
      <c r="AW587" s="17"/>
      <c r="AX587" s="17"/>
      <c r="AY587" s="17"/>
      <c r="AZ587" s="17"/>
      <c r="BA587" s="17"/>
      <c r="BB587" s="17"/>
      <c r="BC587" s="17"/>
      <c r="BD587" s="17"/>
      <c r="BE587" s="17"/>
      <c r="BF587" s="17"/>
      <c r="BG587" s="17"/>
      <c r="BH587" s="17"/>
      <c r="BI587" s="17"/>
      <c r="BJ587" s="26"/>
      <c r="BK587" s="17"/>
      <c r="BL587" s="17"/>
      <c r="BM587" s="17"/>
      <c r="BN587" s="17"/>
      <c r="BO587" s="17"/>
      <c r="BP587" s="17"/>
      <c r="BQ587" s="17"/>
      <c r="BR587" s="17"/>
      <c r="BS587" s="17"/>
      <c r="BT587" s="17"/>
      <c r="BU587" s="17"/>
      <c r="BV587" s="17"/>
      <c r="BW587" s="17"/>
      <c r="BX587" s="26"/>
      <c r="BY587" s="26"/>
      <c r="BZ587" s="26"/>
      <c r="CA587" s="26"/>
      <c r="CB587" s="26"/>
      <c r="CC587" s="17"/>
      <c r="CD587" s="17"/>
      <c r="CE587" s="17"/>
      <c r="CF587" s="17"/>
      <c r="CG587" s="17"/>
      <c r="CH587" s="17"/>
      <c r="CI587" s="17"/>
      <c r="CJ587" s="26"/>
      <c r="CK587" s="17"/>
      <c r="CL587" s="17"/>
      <c r="CM587" s="17"/>
      <c r="CN587" s="17"/>
      <c r="CO587" s="17"/>
      <c r="CP587" s="17"/>
      <c r="CQ587" s="17"/>
      <c r="CR587" s="17"/>
      <c r="CS587" s="17"/>
      <c r="CT587" s="17"/>
      <c r="CU587" s="17"/>
      <c r="CV587" s="17"/>
      <c r="CW587" s="17"/>
      <c r="CX587" s="17"/>
      <c r="CY587" s="26"/>
      <c r="CZ587" s="26"/>
      <c r="DA587" s="26"/>
      <c r="DB587" s="17"/>
      <c r="DC587" s="17"/>
      <c r="DD587" s="17"/>
      <c r="DE587" s="17"/>
      <c r="DF587" s="17"/>
      <c r="DG587" s="17"/>
      <c r="DH587" s="26"/>
      <c r="DI587" s="17"/>
      <c r="DJ587" s="17"/>
      <c r="DK587" s="17"/>
      <c r="DL587" s="17"/>
      <c r="DM587" s="17">
        <v>19.63</v>
      </c>
      <c r="DN587" s="17">
        <v>19.61</v>
      </c>
      <c r="DO587" s="17">
        <v>19.61</v>
      </c>
      <c r="DP587" s="17">
        <v>19.62</v>
      </c>
      <c r="DQ587" s="17">
        <v>19.600000000000001</v>
      </c>
      <c r="DR587" s="17">
        <v>19.59</v>
      </c>
      <c r="DS587" s="17">
        <v>19.59</v>
      </c>
      <c r="DT587" s="17">
        <v>19.600000000000001</v>
      </c>
      <c r="DU587" s="17">
        <v>19.600000000000001</v>
      </c>
      <c r="DV587" s="17">
        <v>19.600000000000001</v>
      </c>
      <c r="DW587" s="17">
        <v>19.61</v>
      </c>
      <c r="DX587" s="17">
        <v>19.61</v>
      </c>
      <c r="DY587" s="17">
        <v>19.62</v>
      </c>
      <c r="DZ587" s="17">
        <v>19.579999999999998</v>
      </c>
      <c r="EA587" s="17">
        <v>19.600000000000001</v>
      </c>
      <c r="EB587" s="17">
        <v>19.579999999999998</v>
      </c>
      <c r="EC587" s="17">
        <v>19.579999999999998</v>
      </c>
      <c r="ED587" s="17">
        <v>19.59</v>
      </c>
      <c r="EE587" s="17">
        <v>19.579999999999998</v>
      </c>
      <c r="EF587" s="17">
        <v>19.579999999999998</v>
      </c>
      <c r="EG587" s="17">
        <v>19.579999999999998</v>
      </c>
      <c r="EH587" s="17">
        <v>19.579999999999998</v>
      </c>
      <c r="EI587" s="17">
        <v>19.59</v>
      </c>
      <c r="EJ587" s="17">
        <v>19.600000000000001</v>
      </c>
      <c r="EK587" s="17">
        <v>19.61</v>
      </c>
      <c r="EL587" s="17">
        <v>19.59</v>
      </c>
      <c r="EM587" s="17">
        <v>19.59</v>
      </c>
      <c r="EN587" s="17">
        <v>19.59</v>
      </c>
      <c r="EO587" s="17">
        <v>19.600000000000001</v>
      </c>
      <c r="EP587" s="17">
        <v>19.600000000000001</v>
      </c>
      <c r="EQ587" s="17">
        <v>19.61</v>
      </c>
      <c r="ER587" s="17">
        <v>19.600000000000001</v>
      </c>
      <c r="ES587" s="17">
        <v>19.59</v>
      </c>
      <c r="ET587" s="17">
        <v>19.57</v>
      </c>
      <c r="EU587" s="17">
        <v>19.59</v>
      </c>
      <c r="EV587" s="17">
        <v>19.559999999999999</v>
      </c>
      <c r="EW587" s="17">
        <v>19.59</v>
      </c>
      <c r="EX587" s="17">
        <v>19.59</v>
      </c>
      <c r="EY587" s="17">
        <v>19.59</v>
      </c>
      <c r="EZ587" s="17">
        <v>19.579999999999998</v>
      </c>
      <c r="FA587" s="17">
        <v>19.57</v>
      </c>
      <c r="FB587" s="17">
        <v>19.559999999999999</v>
      </c>
      <c r="FC587" s="17">
        <v>19.54</v>
      </c>
      <c r="FD587" s="17">
        <v>19.55</v>
      </c>
      <c r="FE587" s="17">
        <v>19.53</v>
      </c>
      <c r="FF587" s="17">
        <v>19.53</v>
      </c>
      <c r="FG587" s="17">
        <v>19.53</v>
      </c>
      <c r="FH587" s="17">
        <v>19.53</v>
      </c>
      <c r="FI587" s="17">
        <v>19.53</v>
      </c>
      <c r="FJ587" s="17">
        <v>19.52</v>
      </c>
      <c r="FK587" s="17">
        <v>19.5</v>
      </c>
      <c r="FL587" s="17">
        <v>19.5</v>
      </c>
      <c r="FM587" s="17">
        <v>19.5</v>
      </c>
      <c r="FN587" s="17">
        <v>19.43</v>
      </c>
      <c r="FO587" s="17">
        <v>19.440000000000001</v>
      </c>
      <c r="FP587" s="17">
        <v>19.46</v>
      </c>
      <c r="FQ587" s="17">
        <v>19.45</v>
      </c>
      <c r="FR587" s="17">
        <v>19.46</v>
      </c>
      <c r="FS587" s="17">
        <v>19.5</v>
      </c>
      <c r="FT587" s="17">
        <v>19.46</v>
      </c>
      <c r="FU587" s="17">
        <v>19.510000000000002</v>
      </c>
      <c r="FV587" s="17">
        <v>19.52</v>
      </c>
      <c r="FW587" s="17">
        <v>19.52</v>
      </c>
      <c r="FX587" s="17">
        <v>19.5</v>
      </c>
      <c r="FY587" s="17">
        <v>19.489999999999998</v>
      </c>
      <c r="FZ587" s="17">
        <v>19.48</v>
      </c>
      <c r="GA587" s="17">
        <v>19.47</v>
      </c>
      <c r="GB587" s="17">
        <v>19.489999999999998</v>
      </c>
      <c r="GC587" s="17">
        <v>19.5</v>
      </c>
      <c r="GD587" s="17">
        <v>19.47</v>
      </c>
      <c r="GE587" s="17">
        <v>19.47</v>
      </c>
      <c r="GF587" s="17">
        <v>19.48</v>
      </c>
      <c r="GG587" s="17">
        <v>19.47</v>
      </c>
      <c r="GH587" s="17">
        <v>19.46</v>
      </c>
      <c r="GI587" s="17">
        <v>19.47</v>
      </c>
      <c r="GJ587" s="17">
        <v>19.48</v>
      </c>
      <c r="GK587" s="17">
        <v>19.46</v>
      </c>
      <c r="GL587" s="17">
        <v>19.46</v>
      </c>
      <c r="GM587" s="17">
        <v>19.45</v>
      </c>
      <c r="GN587" s="17">
        <v>19.43</v>
      </c>
      <c r="GO587" s="17">
        <v>19.45</v>
      </c>
      <c r="GP587" s="17">
        <v>19.46</v>
      </c>
      <c r="GQ587" s="17">
        <v>19.440000000000001</v>
      </c>
      <c r="GR587" s="17">
        <v>19.46</v>
      </c>
      <c r="GS587" s="17">
        <v>19.440000000000001</v>
      </c>
      <c r="GT587" s="17">
        <v>19.46</v>
      </c>
      <c r="GU587" s="17">
        <v>19.45</v>
      </c>
      <c r="GV587" s="17">
        <v>19.440000000000001</v>
      </c>
      <c r="GW587" s="17">
        <v>19.43</v>
      </c>
      <c r="GX587" s="17">
        <v>19.45</v>
      </c>
      <c r="GY587" s="17">
        <v>19.46</v>
      </c>
      <c r="GZ587" s="17">
        <v>19.47</v>
      </c>
      <c r="HA587" s="17">
        <v>19.46</v>
      </c>
      <c r="HB587" s="17">
        <v>19.47</v>
      </c>
      <c r="HC587" s="17">
        <v>19.46</v>
      </c>
      <c r="HD587" s="17">
        <v>19.46</v>
      </c>
      <c r="HE587" s="17">
        <v>19.46</v>
      </c>
      <c r="HF587" s="17">
        <v>19.43</v>
      </c>
      <c r="HG587" s="17">
        <v>19.43</v>
      </c>
      <c r="HH587" s="17">
        <v>19.420000000000002</v>
      </c>
      <c r="HI587" s="17">
        <v>19.43</v>
      </c>
      <c r="HJ587" s="17">
        <v>19.41</v>
      </c>
      <c r="HK587" s="17">
        <v>19.399999999999999</v>
      </c>
      <c r="HL587" s="17">
        <v>19.399999999999999</v>
      </c>
      <c r="HM587" s="17">
        <v>19.399999999999999</v>
      </c>
      <c r="HN587" s="17">
        <v>19.420000000000002</v>
      </c>
      <c r="HO587" s="17">
        <v>19.41</v>
      </c>
      <c r="HP587" s="17">
        <v>19.38</v>
      </c>
      <c r="HQ587" s="17">
        <v>19.39</v>
      </c>
      <c r="HR587" s="17">
        <v>19.37</v>
      </c>
      <c r="HS587" s="17">
        <v>19.350000000000001</v>
      </c>
      <c r="HT587" s="17">
        <v>19.329999999999998</v>
      </c>
      <c r="HU587" s="17">
        <v>19.329999999999998</v>
      </c>
      <c r="HV587" s="17">
        <v>19.34</v>
      </c>
      <c r="HW587" s="17">
        <v>19.38</v>
      </c>
      <c r="HX587" s="17">
        <v>19.37</v>
      </c>
      <c r="HY587" s="17">
        <v>19.37</v>
      </c>
      <c r="HZ587" s="17">
        <v>19.350000000000001</v>
      </c>
      <c r="IA587" s="17">
        <v>19.350000000000001</v>
      </c>
      <c r="IB587" s="17">
        <v>19.36</v>
      </c>
      <c r="IC587" s="17">
        <v>19.350000000000001</v>
      </c>
      <c r="ID587" s="17">
        <v>19.34</v>
      </c>
      <c r="IE587" s="17">
        <v>19.329999999999998</v>
      </c>
      <c r="IF587" s="17">
        <v>19.329999999999998</v>
      </c>
      <c r="IG587" s="17">
        <v>19.309999999999999</v>
      </c>
      <c r="IH587" s="17">
        <v>19.32</v>
      </c>
      <c r="II587" s="17">
        <v>19.309999999999999</v>
      </c>
      <c r="IJ587" s="17">
        <v>19.32</v>
      </c>
      <c r="IK587" s="17">
        <v>19.32</v>
      </c>
      <c r="IL587" s="17">
        <v>19.32</v>
      </c>
      <c r="IM587" s="17">
        <v>19.309999999999999</v>
      </c>
      <c r="IN587" s="17">
        <v>19.329999999999998</v>
      </c>
      <c r="IO587" s="17">
        <v>19.329999999999998</v>
      </c>
      <c r="IP587" s="17">
        <v>19.32</v>
      </c>
      <c r="IQ587" s="17">
        <v>19.329999999999998</v>
      </c>
      <c r="IR587" s="17">
        <v>19.34</v>
      </c>
      <c r="IS587" s="17">
        <v>19.34</v>
      </c>
      <c r="IT587" s="17">
        <v>19.38</v>
      </c>
      <c r="IU587" s="17">
        <v>19.440000000000001</v>
      </c>
      <c r="IV587" s="17">
        <v>19.440000000000001</v>
      </c>
      <c r="IW587" s="17">
        <v>19.440000000000001</v>
      </c>
      <c r="IX587" s="17">
        <v>19.440000000000001</v>
      </c>
      <c r="IY587" s="17">
        <v>19.440000000000001</v>
      </c>
    </row>
    <row r="588" spans="1:259" x14ac:dyDescent="0.15">
      <c r="A588" s="17" t="s">
        <v>4466</v>
      </c>
      <c r="B588" s="17" t="s">
        <v>4817</v>
      </c>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c r="AA588" s="26"/>
      <c r="AB588" s="17"/>
      <c r="AC588" s="26"/>
      <c r="AD588" s="26"/>
      <c r="AE588" s="17"/>
      <c r="AF588" s="17"/>
      <c r="AG588" s="17"/>
      <c r="AH588" s="17"/>
      <c r="AI588" s="17"/>
      <c r="AJ588" s="17"/>
      <c r="AK588" s="17"/>
      <c r="AL588" s="17"/>
      <c r="AM588" s="17"/>
      <c r="AN588" s="17"/>
      <c r="AO588" s="17"/>
      <c r="AP588" s="17"/>
      <c r="AQ588" s="17"/>
      <c r="AR588" s="17"/>
      <c r="AS588" s="17"/>
      <c r="AT588" s="17"/>
      <c r="AU588" s="17"/>
      <c r="AV588" s="17"/>
      <c r="AW588" s="17"/>
      <c r="AX588" s="17"/>
      <c r="AY588" s="17"/>
      <c r="AZ588" s="17"/>
      <c r="BA588" s="17"/>
      <c r="BB588" s="17"/>
      <c r="BC588" s="17"/>
      <c r="BD588" s="17"/>
      <c r="BE588" s="17"/>
      <c r="BF588" s="17"/>
      <c r="BG588" s="17"/>
      <c r="BH588" s="17"/>
      <c r="BI588" s="17"/>
      <c r="BJ588" s="26"/>
      <c r="BK588" s="17"/>
      <c r="BL588" s="17"/>
      <c r="BM588" s="17"/>
      <c r="BN588" s="17"/>
      <c r="BO588" s="17"/>
      <c r="BP588" s="17"/>
      <c r="BQ588" s="17"/>
      <c r="BR588" s="17"/>
      <c r="BS588" s="17"/>
      <c r="BT588" s="17"/>
      <c r="BU588" s="17"/>
      <c r="BV588" s="17"/>
      <c r="BW588" s="17"/>
      <c r="BX588" s="26"/>
      <c r="BY588" s="26"/>
      <c r="BZ588" s="26"/>
      <c r="CA588" s="26"/>
      <c r="CB588" s="26"/>
      <c r="CC588" s="17"/>
      <c r="CD588" s="17"/>
      <c r="CE588" s="17"/>
      <c r="CF588" s="17"/>
      <c r="CG588" s="17"/>
      <c r="CH588" s="17"/>
      <c r="CI588" s="17"/>
      <c r="CJ588" s="26"/>
      <c r="CK588" s="17"/>
      <c r="CL588" s="17"/>
      <c r="CM588" s="17"/>
      <c r="CN588" s="17"/>
      <c r="CO588" s="17"/>
      <c r="CP588" s="17"/>
      <c r="CQ588" s="17"/>
      <c r="CR588" s="17"/>
      <c r="CS588" s="17"/>
      <c r="CT588" s="17"/>
      <c r="CU588" s="17"/>
      <c r="CV588" s="17"/>
      <c r="CW588" s="17"/>
      <c r="CX588" s="17"/>
      <c r="CY588" s="26"/>
      <c r="CZ588" s="26"/>
      <c r="DA588" s="26"/>
      <c r="DB588" s="17"/>
      <c r="DC588" s="17"/>
      <c r="DD588" s="17"/>
      <c r="DE588" s="17"/>
      <c r="DF588" s="17"/>
      <c r="DG588" s="17"/>
      <c r="DH588" s="26"/>
      <c r="DI588" s="17"/>
      <c r="DJ588" s="17"/>
      <c r="DK588" s="17"/>
      <c r="DL588" s="17"/>
      <c r="DM588" s="17">
        <v>15.95</v>
      </c>
      <c r="DN588" s="17">
        <v>15.95</v>
      </c>
      <c r="DO588" s="17">
        <v>15.95</v>
      </c>
      <c r="DP588" s="17">
        <v>15.94</v>
      </c>
      <c r="DQ588" s="17">
        <v>15.94</v>
      </c>
      <c r="DR588" s="17">
        <v>15.92</v>
      </c>
      <c r="DS588" s="17">
        <v>15.91</v>
      </c>
      <c r="DT588" s="17">
        <v>15.92</v>
      </c>
      <c r="DU588" s="17">
        <v>15.92</v>
      </c>
      <c r="DV588" s="17">
        <v>15.92</v>
      </c>
      <c r="DW588" s="17">
        <v>15.92</v>
      </c>
      <c r="DX588" s="17">
        <v>15.91</v>
      </c>
      <c r="DY588" s="17">
        <v>15.9</v>
      </c>
      <c r="DZ588" s="17">
        <v>15.9</v>
      </c>
      <c r="EA588" s="17">
        <v>15.89</v>
      </c>
      <c r="EB588" s="17">
        <v>15.89</v>
      </c>
      <c r="EC588" s="17">
        <v>15.88</v>
      </c>
      <c r="ED588" s="17">
        <v>15.88</v>
      </c>
      <c r="EE588" s="17">
        <v>15.88</v>
      </c>
      <c r="EF588" s="17">
        <v>15.88</v>
      </c>
      <c r="EG588" s="17">
        <v>15.89</v>
      </c>
      <c r="EH588" s="17">
        <v>15.89</v>
      </c>
      <c r="EI588" s="17">
        <v>15.88</v>
      </c>
      <c r="EJ588" s="17">
        <v>15.88</v>
      </c>
      <c r="EK588" s="17">
        <v>15.88</v>
      </c>
      <c r="EL588" s="17">
        <v>15.87</v>
      </c>
      <c r="EM588" s="17">
        <v>15.86</v>
      </c>
      <c r="EN588" s="17">
        <v>15.86</v>
      </c>
      <c r="EO588" s="17">
        <v>15.85</v>
      </c>
      <c r="EP588" s="17">
        <v>15.84</v>
      </c>
      <c r="EQ588" s="17">
        <v>15.81</v>
      </c>
      <c r="ER588" s="17">
        <v>15.8</v>
      </c>
      <c r="ES588" s="17">
        <v>15.85</v>
      </c>
      <c r="ET588" s="17">
        <v>15.83</v>
      </c>
      <c r="EU588" s="17">
        <v>15.85</v>
      </c>
      <c r="EV588" s="17">
        <v>15.85</v>
      </c>
      <c r="EW588" s="17">
        <v>15.86</v>
      </c>
      <c r="EX588" s="17">
        <v>15.82</v>
      </c>
      <c r="EY588" s="17">
        <v>15.82</v>
      </c>
      <c r="EZ588" s="17">
        <v>15.81</v>
      </c>
      <c r="FA588" s="17">
        <v>15.83</v>
      </c>
      <c r="FB588" s="17">
        <v>15.83</v>
      </c>
      <c r="FC588" s="17">
        <v>15.83</v>
      </c>
      <c r="FD588" s="17">
        <v>15.83</v>
      </c>
      <c r="FE588" s="17">
        <v>15.83</v>
      </c>
      <c r="FF588" s="17">
        <v>15.81</v>
      </c>
      <c r="FG588" s="17">
        <v>15.81</v>
      </c>
      <c r="FH588" s="17">
        <v>15.81</v>
      </c>
      <c r="FI588" s="17">
        <v>15.81</v>
      </c>
      <c r="FJ588" s="17">
        <v>15.83</v>
      </c>
      <c r="FK588" s="17">
        <v>15.82</v>
      </c>
      <c r="FL588" s="17">
        <v>15.82</v>
      </c>
      <c r="FM588" s="17">
        <v>15.83</v>
      </c>
      <c r="FN588" s="17">
        <v>15.85</v>
      </c>
      <c r="FO588" s="17">
        <v>15.88</v>
      </c>
      <c r="FP588" s="17">
        <v>15.87</v>
      </c>
      <c r="FQ588" s="17">
        <v>15.86</v>
      </c>
      <c r="FR588" s="17">
        <v>15.87</v>
      </c>
      <c r="FS588" s="17">
        <v>15.86</v>
      </c>
      <c r="FT588" s="17">
        <v>15.85</v>
      </c>
      <c r="FU588" s="17">
        <v>15.85</v>
      </c>
      <c r="FV588" s="17">
        <v>15.83</v>
      </c>
      <c r="FW588" s="17">
        <v>15.81</v>
      </c>
      <c r="FX588" s="17">
        <v>15.81</v>
      </c>
      <c r="FY588" s="17">
        <v>15.84</v>
      </c>
      <c r="FZ588" s="17">
        <v>15.84</v>
      </c>
      <c r="GA588" s="17">
        <v>15.82</v>
      </c>
      <c r="GB588" s="17">
        <v>15.82</v>
      </c>
      <c r="GC588" s="17">
        <v>15.83</v>
      </c>
      <c r="GD588" s="17">
        <v>15.83</v>
      </c>
      <c r="GE588" s="17">
        <v>15.81</v>
      </c>
      <c r="GF588" s="17">
        <v>15.81</v>
      </c>
      <c r="GG588" s="17">
        <v>15.81</v>
      </c>
      <c r="GH588" s="17">
        <v>15.81</v>
      </c>
      <c r="GI588" s="17">
        <v>15.8</v>
      </c>
      <c r="GJ588" s="17">
        <v>15.8</v>
      </c>
      <c r="GK588" s="17">
        <v>15.8</v>
      </c>
      <c r="GL588" s="17">
        <v>15.79</v>
      </c>
      <c r="GM588" s="17">
        <v>15.79</v>
      </c>
      <c r="GN588" s="17">
        <v>15.77</v>
      </c>
      <c r="GO588" s="17">
        <v>15.77</v>
      </c>
      <c r="GP588" s="17">
        <v>15.8</v>
      </c>
      <c r="GQ588" s="17">
        <v>15.8</v>
      </c>
      <c r="GR588" s="17">
        <v>15.8</v>
      </c>
      <c r="GS588" s="17">
        <v>15.79</v>
      </c>
      <c r="GT588" s="17">
        <v>15.79</v>
      </c>
      <c r="GU588" s="17">
        <v>15.8</v>
      </c>
      <c r="GV588" s="17">
        <v>15.8</v>
      </c>
      <c r="GW588" s="17">
        <v>15.8</v>
      </c>
      <c r="GX588" s="17">
        <v>15.87</v>
      </c>
      <c r="GY588" s="17">
        <v>15.85</v>
      </c>
      <c r="GZ588" s="17">
        <v>15.84</v>
      </c>
      <c r="HA588" s="17">
        <v>15.85</v>
      </c>
      <c r="HB588" s="17">
        <v>15.88</v>
      </c>
      <c r="HC588" s="17">
        <v>15.85</v>
      </c>
      <c r="HD588" s="17">
        <v>15.87</v>
      </c>
      <c r="HE588" s="17">
        <v>15.86</v>
      </c>
      <c r="HF588" s="17">
        <v>15.85</v>
      </c>
      <c r="HG588" s="17">
        <v>15.82</v>
      </c>
      <c r="HH588" s="17">
        <v>15.86</v>
      </c>
      <c r="HI588" s="17">
        <v>15.85</v>
      </c>
      <c r="HJ588" s="17">
        <v>15.82</v>
      </c>
      <c r="HK588" s="17">
        <v>15.82</v>
      </c>
      <c r="HL588" s="17">
        <v>15.81</v>
      </c>
      <c r="HM588" s="17">
        <v>15.81</v>
      </c>
      <c r="HN588" s="17">
        <v>15.81</v>
      </c>
      <c r="HO588" s="17">
        <v>15.81</v>
      </c>
      <c r="HP588" s="17">
        <v>15.78</v>
      </c>
      <c r="HQ588" s="17">
        <v>15.77</v>
      </c>
      <c r="HR588" s="17">
        <v>15.8</v>
      </c>
      <c r="HS588" s="17">
        <v>15.8</v>
      </c>
      <c r="HT588" s="17">
        <v>15.87</v>
      </c>
      <c r="HU588" s="17">
        <v>15.86</v>
      </c>
      <c r="HV588" s="17">
        <v>15.78</v>
      </c>
      <c r="HW588" s="17">
        <v>15.93</v>
      </c>
      <c r="HX588" s="17">
        <v>15.92</v>
      </c>
      <c r="HY588" s="17">
        <v>15.91</v>
      </c>
      <c r="HZ588" s="17">
        <v>15.93</v>
      </c>
      <c r="IA588" s="17">
        <v>15.93</v>
      </c>
      <c r="IB588" s="17">
        <v>15.94</v>
      </c>
      <c r="IC588" s="17">
        <v>15.92</v>
      </c>
      <c r="ID588" s="17">
        <v>15.93</v>
      </c>
      <c r="IE588" s="17">
        <v>15.84</v>
      </c>
      <c r="IF588" s="17">
        <v>15.84</v>
      </c>
      <c r="IG588" s="17">
        <v>15.85</v>
      </c>
      <c r="IH588" s="17">
        <v>15.86</v>
      </c>
      <c r="II588" s="17">
        <v>15.86</v>
      </c>
      <c r="IJ588" s="17">
        <v>15.84</v>
      </c>
      <c r="IK588" s="17">
        <v>15.82</v>
      </c>
      <c r="IL588" s="17">
        <v>15.83</v>
      </c>
      <c r="IM588" s="17">
        <v>15.83</v>
      </c>
      <c r="IN588" s="17">
        <v>15.83</v>
      </c>
      <c r="IO588" s="17">
        <v>15.83</v>
      </c>
      <c r="IP588" s="17">
        <v>15.83</v>
      </c>
      <c r="IQ588" s="17">
        <v>15.81</v>
      </c>
      <c r="IR588" s="17">
        <v>15.82</v>
      </c>
      <c r="IS588" s="17">
        <v>15.8</v>
      </c>
      <c r="IT588" s="17">
        <v>15.77</v>
      </c>
      <c r="IU588" s="17">
        <v>15.81</v>
      </c>
      <c r="IV588" s="17">
        <v>15.78</v>
      </c>
      <c r="IW588" s="17">
        <v>15.78</v>
      </c>
      <c r="IX588" s="17">
        <v>15.78</v>
      </c>
      <c r="IY588" s="17">
        <v>15.95</v>
      </c>
    </row>
    <row r="589" spans="1:259" x14ac:dyDescent="0.15">
      <c r="A589" s="17" t="s">
        <v>3198</v>
      </c>
      <c r="B589" s="17" t="s">
        <v>3199</v>
      </c>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c r="AA589" s="26"/>
      <c r="AB589" s="17"/>
      <c r="AC589" s="26"/>
      <c r="AD589" s="26"/>
      <c r="AE589" s="17"/>
      <c r="AF589" s="17"/>
      <c r="AG589" s="17"/>
      <c r="AH589" s="17"/>
      <c r="AI589" s="17"/>
      <c r="AJ589" s="17"/>
      <c r="AK589" s="17"/>
      <c r="AL589" s="17"/>
      <c r="AM589" s="17"/>
      <c r="AN589" s="17"/>
      <c r="AO589" s="17"/>
      <c r="AP589" s="17"/>
      <c r="AQ589" s="17"/>
      <c r="AR589" s="17"/>
      <c r="AS589" s="17"/>
      <c r="AT589" s="17"/>
      <c r="AU589" s="17"/>
      <c r="AV589" s="17"/>
      <c r="AW589" s="17"/>
      <c r="AX589" s="17"/>
      <c r="AY589" s="17"/>
      <c r="AZ589" s="17"/>
      <c r="BA589" s="17"/>
      <c r="BB589" s="17"/>
      <c r="BC589" s="17"/>
      <c r="BD589" s="17"/>
      <c r="BE589" s="17"/>
      <c r="BF589" s="17"/>
      <c r="BG589" s="17"/>
      <c r="BH589" s="17"/>
      <c r="BI589" s="17"/>
      <c r="BJ589" s="26"/>
      <c r="BK589" s="17"/>
      <c r="BL589" s="17"/>
      <c r="BM589" s="17"/>
      <c r="BN589" s="17"/>
      <c r="BO589" s="17"/>
      <c r="BP589" s="17"/>
      <c r="BQ589" s="17"/>
      <c r="BR589" s="17"/>
      <c r="BS589" s="17"/>
      <c r="BT589" s="17"/>
      <c r="BU589" s="17"/>
      <c r="BV589" s="17"/>
      <c r="BW589" s="17"/>
      <c r="BX589" s="26"/>
      <c r="BY589" s="26"/>
      <c r="BZ589" s="26"/>
      <c r="CA589" s="26"/>
      <c r="CB589" s="26"/>
      <c r="CC589" s="17"/>
      <c r="CD589" s="17"/>
      <c r="CE589" s="17"/>
      <c r="CF589" s="17"/>
      <c r="CG589" s="17"/>
      <c r="CH589" s="17"/>
      <c r="CI589" s="17"/>
      <c r="CJ589" s="26"/>
      <c r="CK589" s="17"/>
      <c r="CL589" s="17"/>
      <c r="CM589" s="17"/>
      <c r="CN589" s="17"/>
      <c r="CO589" s="17"/>
      <c r="CP589" s="17"/>
      <c r="CQ589" s="17"/>
      <c r="CR589" s="17"/>
      <c r="CS589" s="17"/>
      <c r="CT589" s="17"/>
      <c r="CU589" s="17"/>
      <c r="CV589" s="17"/>
      <c r="CW589" s="17"/>
      <c r="CX589" s="17"/>
      <c r="CY589" s="26"/>
      <c r="CZ589" s="26"/>
      <c r="DA589" s="26"/>
      <c r="DB589" s="17"/>
      <c r="DC589" s="17"/>
      <c r="DD589" s="17"/>
      <c r="DE589" s="17"/>
      <c r="DF589" s="17"/>
      <c r="DG589" s="17"/>
      <c r="DH589" s="26"/>
      <c r="DI589" s="17"/>
      <c r="DJ589" s="17"/>
      <c r="DK589" s="17"/>
      <c r="DL589" s="17"/>
      <c r="DM589" s="17">
        <v>12.71</v>
      </c>
      <c r="DN589" s="17">
        <v>12.72</v>
      </c>
      <c r="DO589" s="17">
        <v>12.72</v>
      </c>
      <c r="DP589" s="17">
        <v>12.72</v>
      </c>
      <c r="DQ589" s="17">
        <v>12.72</v>
      </c>
      <c r="DR589" s="17">
        <v>12.72</v>
      </c>
      <c r="DS589" s="17">
        <v>12.73</v>
      </c>
      <c r="DT589" s="17">
        <v>12.72</v>
      </c>
      <c r="DU589" s="17">
        <v>12.74</v>
      </c>
      <c r="DV589" s="17">
        <v>12.74</v>
      </c>
      <c r="DW589" s="17">
        <v>12.74</v>
      </c>
      <c r="DX589" s="17">
        <v>12.74</v>
      </c>
      <c r="DY589" s="17">
        <v>12.73</v>
      </c>
      <c r="DZ589" s="17">
        <v>12.72</v>
      </c>
      <c r="EA589" s="17">
        <v>12.72</v>
      </c>
      <c r="EB589" s="17">
        <v>12.71</v>
      </c>
      <c r="EC589" s="17">
        <v>12.69</v>
      </c>
      <c r="ED589" s="17">
        <v>12.68</v>
      </c>
      <c r="EE589" s="17">
        <v>12.68</v>
      </c>
      <c r="EF589" s="17">
        <v>12.66</v>
      </c>
      <c r="EG589" s="17">
        <v>12.66</v>
      </c>
      <c r="EH589" s="17">
        <v>12.66</v>
      </c>
      <c r="EI589" s="17">
        <v>12.66</v>
      </c>
      <c r="EJ589" s="17">
        <v>12.66</v>
      </c>
      <c r="EK589" s="17">
        <v>12.69</v>
      </c>
      <c r="EL589" s="17">
        <v>12.69</v>
      </c>
      <c r="EM589" s="17">
        <v>12.7</v>
      </c>
      <c r="EN589" s="17">
        <v>12.69</v>
      </c>
      <c r="EO589" s="17">
        <v>12.7</v>
      </c>
      <c r="EP589" s="17">
        <v>12.69</v>
      </c>
      <c r="EQ589" s="17">
        <v>12.69</v>
      </c>
      <c r="ER589" s="17">
        <v>12.67</v>
      </c>
      <c r="ES589" s="17">
        <v>12.67</v>
      </c>
      <c r="ET589" s="17">
        <v>12.66</v>
      </c>
      <c r="EU589" s="17">
        <v>12.68</v>
      </c>
      <c r="EV589" s="17">
        <v>12.67</v>
      </c>
      <c r="EW589" s="17">
        <v>12.67</v>
      </c>
      <c r="EX589" s="17">
        <v>12.67</v>
      </c>
      <c r="EY589" s="17">
        <v>12.65</v>
      </c>
      <c r="EZ589" s="17">
        <v>12.65</v>
      </c>
      <c r="FA589" s="17">
        <v>12.65</v>
      </c>
      <c r="FB589" s="17">
        <v>12.61</v>
      </c>
      <c r="FC589" s="17">
        <v>12.61</v>
      </c>
      <c r="FD589" s="17">
        <v>12.62</v>
      </c>
      <c r="FE589" s="17">
        <v>12.61</v>
      </c>
      <c r="FF589" s="17">
        <v>12.59</v>
      </c>
      <c r="FG589" s="17">
        <v>12.59</v>
      </c>
      <c r="FH589" s="17">
        <v>12.61</v>
      </c>
      <c r="FI589" s="17">
        <v>12.6</v>
      </c>
      <c r="FJ589" s="17">
        <v>12.63</v>
      </c>
      <c r="FK589" s="17">
        <v>12.63</v>
      </c>
      <c r="FL589" s="17">
        <v>12.62</v>
      </c>
      <c r="FM589" s="17">
        <v>12.64</v>
      </c>
      <c r="FN589" s="17">
        <v>12.61</v>
      </c>
      <c r="FO589" s="17">
        <v>12.62</v>
      </c>
      <c r="FP589" s="17">
        <v>12.63</v>
      </c>
      <c r="FQ589" s="17">
        <v>12.62</v>
      </c>
      <c r="FR589" s="17">
        <v>12.63</v>
      </c>
      <c r="FS589" s="17">
        <v>12.64</v>
      </c>
      <c r="FT589" s="17">
        <v>12.65</v>
      </c>
      <c r="FU589" s="17">
        <v>12.66</v>
      </c>
      <c r="FV589" s="17">
        <v>12.65</v>
      </c>
      <c r="FW589" s="17">
        <v>12.64</v>
      </c>
      <c r="FX589" s="17">
        <v>12.63</v>
      </c>
      <c r="FY589" s="17">
        <v>12.63</v>
      </c>
      <c r="FZ589" s="17">
        <v>12.65</v>
      </c>
      <c r="GA589" s="17">
        <v>12.66</v>
      </c>
      <c r="GB589" s="17">
        <v>12.66</v>
      </c>
      <c r="GC589" s="17">
        <v>12.66</v>
      </c>
      <c r="GD589" s="17">
        <v>12.65</v>
      </c>
      <c r="GE589" s="17">
        <v>12.64</v>
      </c>
      <c r="GF589" s="17">
        <v>12.63</v>
      </c>
      <c r="GG589" s="17">
        <v>12.64</v>
      </c>
      <c r="GH589" s="17">
        <v>12.62</v>
      </c>
      <c r="GI589" s="17">
        <v>12.62</v>
      </c>
      <c r="GJ589" s="17">
        <v>12.64</v>
      </c>
      <c r="GK589" s="17">
        <v>12.63</v>
      </c>
      <c r="GL589" s="17">
        <v>12.62</v>
      </c>
      <c r="GM589" s="17">
        <v>12.61</v>
      </c>
      <c r="GN589" s="17">
        <v>12.63</v>
      </c>
      <c r="GO589" s="17">
        <v>12.63</v>
      </c>
      <c r="GP589" s="17">
        <v>12.63</v>
      </c>
      <c r="GQ589" s="17">
        <v>12.61</v>
      </c>
      <c r="GR589" s="17">
        <v>12.6</v>
      </c>
      <c r="GS589" s="17">
        <v>12.6</v>
      </c>
      <c r="GT589" s="17">
        <v>12.59</v>
      </c>
      <c r="GU589" s="17">
        <v>12.59</v>
      </c>
      <c r="GV589" s="17">
        <v>12.6</v>
      </c>
      <c r="GW589" s="17">
        <v>12.6</v>
      </c>
      <c r="GX589" s="17">
        <v>12.59</v>
      </c>
      <c r="GY589" s="17">
        <v>12.59</v>
      </c>
      <c r="GZ589" s="17">
        <v>12.6</v>
      </c>
      <c r="HA589" s="17">
        <v>12.6</v>
      </c>
      <c r="HB589" s="17">
        <v>12.62</v>
      </c>
      <c r="HC589" s="17">
        <v>12.63</v>
      </c>
      <c r="HD589" s="17">
        <v>12.6</v>
      </c>
      <c r="HE589" s="17">
        <v>12.62</v>
      </c>
      <c r="HF589" s="17">
        <v>12.6</v>
      </c>
      <c r="HG589" s="17">
        <v>12.61</v>
      </c>
      <c r="HH589" s="17">
        <v>12.59</v>
      </c>
      <c r="HI589" s="17">
        <v>12.57</v>
      </c>
      <c r="HJ589" s="17">
        <v>12.58</v>
      </c>
      <c r="HK589" s="17">
        <v>12.56</v>
      </c>
      <c r="HL589" s="17">
        <v>12.57</v>
      </c>
      <c r="HM589" s="17">
        <v>12.55</v>
      </c>
      <c r="HN589" s="17">
        <v>12.54</v>
      </c>
      <c r="HO589" s="17">
        <v>12.5</v>
      </c>
      <c r="HP589" s="17">
        <v>12.51</v>
      </c>
      <c r="HQ589" s="17">
        <v>12.5</v>
      </c>
      <c r="HR589" s="17">
        <v>12.5</v>
      </c>
      <c r="HS589" s="17">
        <v>12.52</v>
      </c>
      <c r="HT589" s="17">
        <v>12.53</v>
      </c>
      <c r="HU589" s="17">
        <v>12.56</v>
      </c>
      <c r="HV589" s="17">
        <v>12.55</v>
      </c>
      <c r="HW589" s="17">
        <v>12.53</v>
      </c>
      <c r="HX589" s="17">
        <v>12.54</v>
      </c>
      <c r="HY589" s="17">
        <v>12.54</v>
      </c>
      <c r="HZ589" s="17">
        <v>12.52</v>
      </c>
      <c r="IA589" s="17">
        <v>12.52</v>
      </c>
      <c r="IB589" s="17">
        <v>12.5</v>
      </c>
      <c r="IC589" s="17">
        <v>12.5</v>
      </c>
      <c r="ID589" s="17">
        <v>12.5</v>
      </c>
      <c r="IE589" s="17">
        <v>12.54</v>
      </c>
      <c r="IF589" s="17">
        <v>12.54</v>
      </c>
      <c r="IG589" s="17">
        <v>12.53</v>
      </c>
      <c r="IH589" s="17">
        <v>12.51</v>
      </c>
      <c r="II589" s="17">
        <v>12.5</v>
      </c>
      <c r="IJ589" s="17">
        <v>12.52</v>
      </c>
      <c r="IK589" s="17">
        <v>12.51</v>
      </c>
      <c r="IL589" s="17">
        <v>12.5</v>
      </c>
      <c r="IM589" s="17">
        <v>12.5</v>
      </c>
      <c r="IN589" s="17">
        <v>12.48</v>
      </c>
      <c r="IO589" s="17">
        <v>12.46</v>
      </c>
      <c r="IP589" s="17">
        <v>12.44</v>
      </c>
      <c r="IQ589" s="17">
        <v>12.46</v>
      </c>
      <c r="IR589" s="17">
        <v>12.48</v>
      </c>
      <c r="IS589" s="17">
        <v>12.5</v>
      </c>
      <c r="IT589" s="17">
        <v>12.48</v>
      </c>
      <c r="IU589" s="17">
        <v>12.49</v>
      </c>
      <c r="IV589" s="17">
        <v>12.48</v>
      </c>
      <c r="IW589" s="17">
        <v>12.48</v>
      </c>
      <c r="IX589" s="17">
        <v>12.48</v>
      </c>
      <c r="IY589" s="17">
        <v>12.48</v>
      </c>
    </row>
    <row r="590" spans="1:259" x14ac:dyDescent="0.15">
      <c r="A590" s="17" t="s">
        <v>4612</v>
      </c>
      <c r="B590" s="17" t="s">
        <v>4818</v>
      </c>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c r="AA590" s="26"/>
      <c r="AB590" s="17"/>
      <c r="AC590" s="26"/>
      <c r="AD590" s="26"/>
      <c r="AE590" s="17"/>
      <c r="AF590" s="17"/>
      <c r="AG590" s="17"/>
      <c r="AH590" s="17"/>
      <c r="AI590" s="17"/>
      <c r="AJ590" s="17"/>
      <c r="AK590" s="17"/>
      <c r="AL590" s="17"/>
      <c r="AM590" s="17"/>
      <c r="AN590" s="17"/>
      <c r="AO590" s="17"/>
      <c r="AP590" s="17"/>
      <c r="AQ590" s="17"/>
      <c r="AR590" s="17"/>
      <c r="AS590" s="17"/>
      <c r="AT590" s="17"/>
      <c r="AU590" s="17"/>
      <c r="AV590" s="17"/>
      <c r="AW590" s="17"/>
      <c r="AX590" s="17"/>
      <c r="AY590" s="17"/>
      <c r="AZ590" s="17"/>
      <c r="BA590" s="17"/>
      <c r="BB590" s="17"/>
      <c r="BC590" s="17"/>
      <c r="BD590" s="17"/>
      <c r="BE590" s="17"/>
      <c r="BF590" s="17"/>
      <c r="BG590" s="17"/>
      <c r="BH590" s="17"/>
      <c r="BI590" s="17"/>
      <c r="BJ590" s="26"/>
      <c r="BK590" s="17"/>
      <c r="BL590" s="17"/>
      <c r="BM590" s="17"/>
      <c r="BN590" s="17"/>
      <c r="BO590" s="17"/>
      <c r="BP590" s="17"/>
      <c r="BQ590" s="17"/>
      <c r="BR590" s="17"/>
      <c r="BS590" s="17"/>
      <c r="BT590" s="17"/>
      <c r="BU590" s="17"/>
      <c r="BV590" s="17"/>
      <c r="BW590" s="17"/>
      <c r="BX590" s="26"/>
      <c r="BY590" s="26"/>
      <c r="BZ590" s="26"/>
      <c r="CA590" s="26"/>
      <c r="CB590" s="26"/>
      <c r="CC590" s="17"/>
      <c r="CD590" s="17"/>
      <c r="CE590" s="17"/>
      <c r="CF590" s="17"/>
      <c r="CG590" s="17"/>
      <c r="CH590" s="17"/>
      <c r="CI590" s="17"/>
      <c r="CJ590" s="26"/>
      <c r="CK590" s="17"/>
      <c r="CL590" s="17"/>
      <c r="CM590" s="17"/>
      <c r="CN590" s="17"/>
      <c r="CO590" s="17"/>
      <c r="CP590" s="17"/>
      <c r="CQ590" s="17"/>
      <c r="CR590" s="17"/>
      <c r="CS590" s="17"/>
      <c r="CT590" s="17"/>
      <c r="CU590" s="17"/>
      <c r="CV590" s="17"/>
      <c r="CW590" s="17"/>
      <c r="CX590" s="17"/>
      <c r="CY590" s="26"/>
      <c r="CZ590" s="26"/>
      <c r="DA590" s="26"/>
      <c r="DB590" s="17"/>
      <c r="DC590" s="17"/>
      <c r="DD590" s="17"/>
      <c r="DE590" s="17"/>
      <c r="DF590" s="17"/>
      <c r="DG590" s="17"/>
      <c r="DH590" s="26"/>
      <c r="DI590" s="17"/>
      <c r="DJ590" s="17"/>
      <c r="DK590" s="17"/>
      <c r="DL590" s="17"/>
      <c r="DM590" s="17">
        <v>8.35</v>
      </c>
      <c r="DN590" s="17">
        <v>8.36</v>
      </c>
      <c r="DO590" s="17">
        <v>8.35</v>
      </c>
      <c r="DP590" s="17">
        <v>8.33</v>
      </c>
      <c r="DQ590" s="17">
        <v>8.34</v>
      </c>
      <c r="DR590" s="17">
        <v>8.34</v>
      </c>
      <c r="DS590" s="17">
        <v>8.35</v>
      </c>
      <c r="DT590" s="17">
        <v>8.34</v>
      </c>
      <c r="DU590" s="17">
        <v>8.35</v>
      </c>
      <c r="DV590" s="17">
        <v>8.35</v>
      </c>
      <c r="DW590" s="17">
        <v>8.35</v>
      </c>
      <c r="DX590" s="17">
        <v>8.34</v>
      </c>
      <c r="DY590" s="17">
        <v>8.35</v>
      </c>
      <c r="DZ590" s="17">
        <v>8.34</v>
      </c>
      <c r="EA590" s="17">
        <v>8.35</v>
      </c>
      <c r="EB590" s="17">
        <v>8.34</v>
      </c>
      <c r="EC590" s="17">
        <v>8.34</v>
      </c>
      <c r="ED590" s="17">
        <v>8.35</v>
      </c>
      <c r="EE590" s="17">
        <v>8.35</v>
      </c>
      <c r="EF590" s="17">
        <v>8.35</v>
      </c>
      <c r="EG590" s="17">
        <v>8.3699999999999992</v>
      </c>
      <c r="EH590" s="17">
        <v>8.3699999999999992</v>
      </c>
      <c r="EI590" s="17">
        <v>8.42</v>
      </c>
      <c r="EJ590" s="17">
        <v>8.41</v>
      </c>
      <c r="EK590" s="17">
        <v>8.41</v>
      </c>
      <c r="EL590" s="17">
        <v>8.4499999999999993</v>
      </c>
      <c r="EM590" s="17">
        <v>8.4700000000000006</v>
      </c>
      <c r="EN590" s="17">
        <v>8.43</v>
      </c>
      <c r="EO590" s="17">
        <v>8.41</v>
      </c>
      <c r="EP590" s="17">
        <v>8.41</v>
      </c>
      <c r="EQ590" s="17">
        <v>8.49</v>
      </c>
      <c r="ER590" s="17">
        <v>8.5</v>
      </c>
      <c r="ES590" s="17">
        <v>8.5500000000000007</v>
      </c>
      <c r="ET590" s="17">
        <v>8.49</v>
      </c>
      <c r="EU590" s="17">
        <v>8.5500000000000007</v>
      </c>
      <c r="EV590" s="17">
        <v>8.5299999999999994</v>
      </c>
      <c r="EW590" s="17">
        <v>8.4700000000000006</v>
      </c>
      <c r="EX590" s="17">
        <v>8.4499999999999993</v>
      </c>
      <c r="EY590" s="17">
        <v>8.43</v>
      </c>
      <c r="EZ590" s="17">
        <v>8.44</v>
      </c>
      <c r="FA590" s="17">
        <v>8.4499999999999993</v>
      </c>
      <c r="FB590" s="17">
        <v>8.4700000000000006</v>
      </c>
      <c r="FC590" s="17">
        <v>8.51</v>
      </c>
      <c r="FD590" s="17">
        <v>8.51</v>
      </c>
      <c r="FE590" s="17">
        <v>8.49</v>
      </c>
      <c r="FF590" s="17">
        <v>8.49</v>
      </c>
      <c r="FG590" s="17">
        <v>8.5299999999999994</v>
      </c>
      <c r="FH590" s="17">
        <v>8.51</v>
      </c>
      <c r="FI590" s="17">
        <v>8.51</v>
      </c>
      <c r="FJ590" s="17">
        <v>8.5</v>
      </c>
      <c r="FK590" s="17">
        <v>8.5</v>
      </c>
      <c r="FL590" s="17">
        <v>8.5</v>
      </c>
      <c r="FM590" s="17">
        <v>8.5</v>
      </c>
      <c r="FN590" s="17">
        <v>8.5</v>
      </c>
      <c r="FO590" s="17">
        <v>8.5</v>
      </c>
      <c r="FP590" s="17">
        <v>8.5399999999999991</v>
      </c>
      <c r="FQ590" s="17">
        <v>8.5399999999999991</v>
      </c>
      <c r="FR590" s="17">
        <v>8.56</v>
      </c>
      <c r="FS590" s="17">
        <v>8.56</v>
      </c>
      <c r="FT590" s="17">
        <v>8.57</v>
      </c>
      <c r="FU590" s="17">
        <v>8.57</v>
      </c>
      <c r="FV590" s="17">
        <v>8.5399999999999991</v>
      </c>
      <c r="FW590" s="17">
        <v>8.5299999999999994</v>
      </c>
      <c r="FX590" s="17">
        <v>8.5299999999999994</v>
      </c>
      <c r="FY590" s="17">
        <v>8.5399999999999991</v>
      </c>
      <c r="FZ590" s="17">
        <v>8.5500000000000007</v>
      </c>
      <c r="GA590" s="17">
        <v>8.57</v>
      </c>
      <c r="GB590" s="17">
        <v>8.56</v>
      </c>
      <c r="GC590" s="17">
        <v>8.5500000000000007</v>
      </c>
      <c r="GD590" s="17">
        <v>8.56</v>
      </c>
      <c r="GE590" s="17">
        <v>8.5500000000000007</v>
      </c>
      <c r="GF590" s="17">
        <v>8.5500000000000007</v>
      </c>
      <c r="GG590" s="17">
        <v>8.5500000000000007</v>
      </c>
      <c r="GH590" s="17">
        <v>8.5299999999999994</v>
      </c>
      <c r="GI590" s="17">
        <v>8.5</v>
      </c>
      <c r="GJ590" s="17">
        <v>8.5</v>
      </c>
      <c r="GK590" s="17">
        <v>8.49</v>
      </c>
      <c r="GL590" s="17">
        <v>8.5</v>
      </c>
      <c r="GM590" s="17">
        <v>8.49</v>
      </c>
      <c r="GN590" s="17">
        <v>8.49</v>
      </c>
      <c r="GO590" s="17">
        <v>8.48</v>
      </c>
      <c r="GP590" s="17">
        <v>8.5</v>
      </c>
      <c r="GQ590" s="17">
        <v>8.48</v>
      </c>
      <c r="GR590" s="17">
        <v>8.49</v>
      </c>
      <c r="GS590" s="17">
        <v>8.49</v>
      </c>
      <c r="GT590" s="17">
        <v>8.4700000000000006</v>
      </c>
      <c r="GU590" s="17">
        <v>8.49</v>
      </c>
      <c r="GV590" s="17">
        <v>8.48</v>
      </c>
      <c r="GW590" s="17">
        <v>8.48</v>
      </c>
      <c r="GX590" s="17">
        <v>8.5</v>
      </c>
      <c r="GY590" s="17">
        <v>8.49</v>
      </c>
      <c r="GZ590" s="17">
        <v>8.5</v>
      </c>
      <c r="HA590" s="17">
        <v>8.5</v>
      </c>
      <c r="HB590" s="17">
        <v>8.5</v>
      </c>
      <c r="HC590" s="17">
        <v>8.52</v>
      </c>
      <c r="HD590" s="17">
        <v>8.52</v>
      </c>
      <c r="HE590" s="17">
        <v>8.52</v>
      </c>
      <c r="HF590" s="17">
        <v>8.52</v>
      </c>
      <c r="HG590" s="17">
        <v>8.5</v>
      </c>
      <c r="HH590" s="17">
        <v>8.5</v>
      </c>
      <c r="HI590" s="17">
        <v>8.5</v>
      </c>
      <c r="HJ590" s="17">
        <v>8.5</v>
      </c>
      <c r="HK590" s="17">
        <v>8.51</v>
      </c>
      <c r="HL590" s="17">
        <v>8.51</v>
      </c>
      <c r="HM590" s="17">
        <v>8.5</v>
      </c>
      <c r="HN590" s="17">
        <v>8.49</v>
      </c>
      <c r="HO590" s="17">
        <v>8.48</v>
      </c>
      <c r="HP590" s="17">
        <v>8.5</v>
      </c>
      <c r="HQ590" s="17">
        <v>8.49</v>
      </c>
      <c r="HR590" s="17">
        <v>8.5</v>
      </c>
      <c r="HS590" s="17">
        <v>8.48</v>
      </c>
      <c r="HT590" s="17">
        <v>8.48</v>
      </c>
      <c r="HU590" s="17">
        <v>8.48</v>
      </c>
      <c r="HV590" s="17">
        <v>8.44</v>
      </c>
      <c r="HW590" s="17">
        <v>8.41</v>
      </c>
      <c r="HX590" s="17">
        <v>8.4499999999999993</v>
      </c>
      <c r="HY590" s="17">
        <v>8.48</v>
      </c>
      <c r="HZ590" s="17">
        <v>8.4499999999999993</v>
      </c>
      <c r="IA590" s="17">
        <v>8.44</v>
      </c>
      <c r="IB590" s="17">
        <v>8.43</v>
      </c>
      <c r="IC590" s="17">
        <v>8.4700000000000006</v>
      </c>
      <c r="ID590" s="17">
        <v>8.4499999999999993</v>
      </c>
      <c r="IE590" s="17">
        <v>8.4499999999999993</v>
      </c>
      <c r="IF590" s="17">
        <v>8.4499999999999993</v>
      </c>
      <c r="IG590" s="17">
        <v>8.4499999999999993</v>
      </c>
      <c r="IH590" s="17">
        <v>8.44</v>
      </c>
      <c r="II590" s="17">
        <v>8.43</v>
      </c>
      <c r="IJ590" s="17">
        <v>8.44</v>
      </c>
      <c r="IK590" s="17">
        <v>8.4499999999999993</v>
      </c>
      <c r="IL590" s="17">
        <v>8.4600000000000009</v>
      </c>
      <c r="IM590" s="17">
        <v>8.4499999999999993</v>
      </c>
      <c r="IN590" s="17">
        <v>8.4499999999999993</v>
      </c>
      <c r="IO590" s="17">
        <v>8.4600000000000009</v>
      </c>
      <c r="IP590" s="17">
        <v>8.4600000000000009</v>
      </c>
      <c r="IQ590" s="17">
        <v>8.52</v>
      </c>
      <c r="IR590" s="17">
        <v>8.52</v>
      </c>
      <c r="IS590" s="17">
        <v>8.5</v>
      </c>
      <c r="IT590" s="17">
        <v>8.5</v>
      </c>
      <c r="IU590" s="17">
        <v>8.48</v>
      </c>
      <c r="IV590" s="17">
        <v>8.48</v>
      </c>
      <c r="IW590" s="17">
        <v>8.48</v>
      </c>
      <c r="IX590" s="17">
        <v>8.48</v>
      </c>
      <c r="IY590" s="17">
        <v>8.5</v>
      </c>
    </row>
    <row r="591" spans="1:259" x14ac:dyDescent="0.15">
      <c r="A591" s="17" t="s">
        <v>3040</v>
      </c>
      <c r="B591" s="17" t="s">
        <v>3041</v>
      </c>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c r="AA591" s="26"/>
      <c r="AB591" s="17"/>
      <c r="AC591" s="26"/>
      <c r="AD591" s="26"/>
      <c r="AE591" s="17"/>
      <c r="AF591" s="17"/>
      <c r="AG591" s="17"/>
      <c r="AH591" s="17"/>
      <c r="AI591" s="17"/>
      <c r="AJ591" s="17"/>
      <c r="AK591" s="17"/>
      <c r="AL591" s="17"/>
      <c r="AM591" s="17"/>
      <c r="AN591" s="17"/>
      <c r="AO591" s="17"/>
      <c r="AP591" s="17"/>
      <c r="AQ591" s="17"/>
      <c r="AR591" s="17"/>
      <c r="AS591" s="17"/>
      <c r="AT591" s="17"/>
      <c r="AU591" s="17"/>
      <c r="AV591" s="17"/>
      <c r="AW591" s="17"/>
      <c r="AX591" s="17"/>
      <c r="AY591" s="17"/>
      <c r="AZ591" s="17"/>
      <c r="BA591" s="17"/>
      <c r="BB591" s="17"/>
      <c r="BC591" s="17"/>
      <c r="BD591" s="17"/>
      <c r="BE591" s="17"/>
      <c r="BF591" s="17"/>
      <c r="BG591" s="17"/>
      <c r="BH591" s="17"/>
      <c r="BI591" s="17"/>
      <c r="BJ591" s="26"/>
      <c r="BK591" s="17"/>
      <c r="BL591" s="17"/>
      <c r="BM591" s="17"/>
      <c r="BN591" s="17"/>
      <c r="BO591" s="17"/>
      <c r="BP591" s="17"/>
      <c r="BQ591" s="17"/>
      <c r="BR591" s="17"/>
      <c r="BS591" s="17"/>
      <c r="BT591" s="17"/>
      <c r="BU591" s="17"/>
      <c r="BV591" s="17"/>
      <c r="BW591" s="17"/>
      <c r="BX591" s="26"/>
      <c r="BY591" s="26"/>
      <c r="BZ591" s="26"/>
      <c r="CA591" s="26"/>
      <c r="CB591" s="26"/>
      <c r="CC591" s="17"/>
      <c r="CD591" s="17"/>
      <c r="CE591" s="17"/>
      <c r="CF591" s="17"/>
      <c r="CG591" s="17"/>
      <c r="CH591" s="17"/>
      <c r="CI591" s="17"/>
      <c r="CJ591" s="26"/>
      <c r="CK591" s="17"/>
      <c r="CL591" s="17"/>
      <c r="CM591" s="17"/>
      <c r="CN591" s="17"/>
      <c r="CO591" s="17"/>
      <c r="CP591" s="17"/>
      <c r="CQ591" s="17"/>
      <c r="CR591" s="17"/>
      <c r="CS591" s="17"/>
      <c r="CT591" s="17"/>
      <c r="CU591" s="17"/>
      <c r="CV591" s="17"/>
      <c r="CW591" s="17"/>
      <c r="CX591" s="17"/>
      <c r="CY591" s="26"/>
      <c r="CZ591" s="26"/>
      <c r="DA591" s="26"/>
      <c r="DB591" s="17"/>
      <c r="DC591" s="17"/>
      <c r="DD591" s="17"/>
      <c r="DE591" s="17"/>
      <c r="DF591" s="17"/>
      <c r="DG591" s="17"/>
      <c r="DH591" s="26"/>
      <c r="DI591" s="17"/>
      <c r="DJ591" s="17"/>
      <c r="DK591" s="17"/>
      <c r="DL591" s="17"/>
      <c r="DM591" s="17">
        <v>24.4</v>
      </c>
      <c r="DN591" s="17">
        <v>24.38</v>
      </c>
      <c r="DO591" s="17">
        <v>24.38</v>
      </c>
      <c r="DP591" s="17">
        <v>24.44</v>
      </c>
      <c r="DQ591" s="17">
        <v>24.41</v>
      </c>
      <c r="DR591" s="17">
        <v>24.41</v>
      </c>
      <c r="DS591" s="17">
        <v>24.38</v>
      </c>
      <c r="DT591" s="17">
        <v>24.36</v>
      </c>
      <c r="DU591" s="17">
        <v>24.35</v>
      </c>
      <c r="DV591" s="17">
        <v>24.36</v>
      </c>
      <c r="DW591" s="17">
        <v>24.37</v>
      </c>
      <c r="DX591" s="17">
        <v>24.35</v>
      </c>
      <c r="DY591" s="17">
        <v>24.37</v>
      </c>
      <c r="DZ591" s="17">
        <v>24.35</v>
      </c>
      <c r="EA591" s="17">
        <v>24.32</v>
      </c>
      <c r="EB591" s="17">
        <v>24.3</v>
      </c>
      <c r="EC591" s="17">
        <v>24.29</v>
      </c>
      <c r="ED591" s="17">
        <v>24.29</v>
      </c>
      <c r="EE591" s="17">
        <v>24.29</v>
      </c>
      <c r="EF591" s="17">
        <v>24.28</v>
      </c>
      <c r="EG591" s="17">
        <v>24.29</v>
      </c>
      <c r="EH591" s="17">
        <v>24.29</v>
      </c>
      <c r="EI591" s="17">
        <v>24.3</v>
      </c>
      <c r="EJ591" s="17">
        <v>24.31</v>
      </c>
      <c r="EK591" s="17">
        <v>24.35</v>
      </c>
      <c r="EL591" s="17">
        <v>24.3</v>
      </c>
      <c r="EM591" s="17">
        <v>24.3</v>
      </c>
      <c r="EN591" s="17">
        <v>24.31</v>
      </c>
      <c r="EO591" s="17">
        <v>24.3</v>
      </c>
      <c r="EP591" s="17">
        <v>24.3</v>
      </c>
      <c r="EQ591" s="17">
        <v>24.31</v>
      </c>
      <c r="ER591" s="17">
        <v>24.3</v>
      </c>
      <c r="ES591" s="17">
        <v>24.32</v>
      </c>
      <c r="ET591" s="17">
        <v>24.32</v>
      </c>
      <c r="EU591" s="17">
        <v>24.31</v>
      </c>
      <c r="EV591" s="17">
        <v>24.31</v>
      </c>
      <c r="EW591" s="17">
        <v>24.31</v>
      </c>
      <c r="EX591" s="17">
        <v>24.31</v>
      </c>
      <c r="EY591" s="17">
        <v>24.28</v>
      </c>
      <c r="EZ591" s="17">
        <v>24.28</v>
      </c>
      <c r="FA591" s="17">
        <v>24.27</v>
      </c>
      <c r="FB591" s="17">
        <v>24.26</v>
      </c>
      <c r="FC591" s="17">
        <v>24.27</v>
      </c>
      <c r="FD591" s="17">
        <v>24.26</v>
      </c>
      <c r="FE591" s="17">
        <v>24.27</v>
      </c>
      <c r="FF591" s="17">
        <v>24.29</v>
      </c>
      <c r="FG591" s="17">
        <v>24.29</v>
      </c>
      <c r="FH591" s="17">
        <v>24.3</v>
      </c>
      <c r="FI591" s="17">
        <v>24.29</v>
      </c>
      <c r="FJ591" s="17">
        <v>24.3</v>
      </c>
      <c r="FK591" s="17">
        <v>24.29</v>
      </c>
      <c r="FL591" s="17">
        <v>24.28</v>
      </c>
      <c r="FM591" s="17">
        <v>24.29</v>
      </c>
      <c r="FN591" s="17">
        <v>24.27</v>
      </c>
      <c r="FO591" s="17">
        <v>24.28</v>
      </c>
      <c r="FP591" s="17">
        <v>24.26</v>
      </c>
      <c r="FQ591" s="17">
        <v>24.25</v>
      </c>
      <c r="FR591" s="17">
        <v>24.24</v>
      </c>
      <c r="FS591" s="17">
        <v>24.28</v>
      </c>
      <c r="FT591" s="17">
        <v>24.26</v>
      </c>
      <c r="FU591" s="17">
        <v>24.24</v>
      </c>
      <c r="FV591" s="17">
        <v>24.24</v>
      </c>
      <c r="FW591" s="17">
        <v>24.25</v>
      </c>
      <c r="FX591" s="17">
        <v>24.25</v>
      </c>
      <c r="FY591" s="17">
        <v>24.29</v>
      </c>
      <c r="FZ591" s="17">
        <v>24.43</v>
      </c>
      <c r="GA591" s="17">
        <v>24.39</v>
      </c>
      <c r="GB591" s="17">
        <v>24.5</v>
      </c>
      <c r="GC591" s="17">
        <v>24.48</v>
      </c>
      <c r="GD591" s="17">
        <v>24.58</v>
      </c>
      <c r="GE591" s="17">
        <v>24.6</v>
      </c>
      <c r="GF591" s="17">
        <v>24.64</v>
      </c>
      <c r="GG591" s="17">
        <v>24.6</v>
      </c>
      <c r="GH591" s="17">
        <v>24.5</v>
      </c>
      <c r="GI591" s="17">
        <v>24.51</v>
      </c>
      <c r="GJ591" s="17">
        <v>24.56</v>
      </c>
      <c r="GK591" s="17">
        <v>24.54</v>
      </c>
      <c r="GL591" s="17">
        <v>24.55</v>
      </c>
      <c r="GM591" s="17">
        <v>24.54</v>
      </c>
      <c r="GN591" s="17">
        <v>24.58</v>
      </c>
      <c r="GO591" s="17">
        <v>24.63</v>
      </c>
      <c r="GP591" s="17">
        <v>24.67</v>
      </c>
      <c r="GQ591" s="17">
        <v>24.81</v>
      </c>
      <c r="GR591" s="17">
        <v>24.72</v>
      </c>
      <c r="GS591" s="17">
        <v>24.75</v>
      </c>
      <c r="GT591" s="17">
        <v>24.74</v>
      </c>
      <c r="GU591" s="17">
        <v>24.74</v>
      </c>
      <c r="GV591" s="17">
        <v>24.75</v>
      </c>
      <c r="GW591" s="17">
        <v>24.78</v>
      </c>
      <c r="GX591" s="17">
        <v>24.75</v>
      </c>
      <c r="GY591" s="17">
        <v>24.75</v>
      </c>
      <c r="GZ591" s="17">
        <v>24.69</v>
      </c>
      <c r="HA591" s="17">
        <v>24.65</v>
      </c>
      <c r="HB591" s="17">
        <v>24.7</v>
      </c>
      <c r="HC591" s="17">
        <v>24.73</v>
      </c>
      <c r="HD591" s="17">
        <v>24.73</v>
      </c>
      <c r="HE591" s="17">
        <v>24.68</v>
      </c>
      <c r="HF591" s="17">
        <v>24.8</v>
      </c>
      <c r="HG591" s="17">
        <v>24.8</v>
      </c>
      <c r="HH591" s="17">
        <v>24.78</v>
      </c>
      <c r="HI591" s="17">
        <v>24.75</v>
      </c>
      <c r="HJ591" s="17">
        <v>24.8</v>
      </c>
      <c r="HK591" s="17">
        <v>24.82</v>
      </c>
      <c r="HL591" s="17">
        <v>24.81</v>
      </c>
      <c r="HM591" s="17">
        <v>24.8</v>
      </c>
      <c r="HN591" s="17">
        <v>24.76</v>
      </c>
      <c r="HO591" s="17">
        <v>24.75</v>
      </c>
      <c r="HP591" s="17">
        <v>24.76</v>
      </c>
      <c r="HQ591" s="17">
        <v>24.8</v>
      </c>
      <c r="HR591" s="17">
        <v>24.8</v>
      </c>
      <c r="HS591" s="17">
        <v>24.82</v>
      </c>
      <c r="HT591" s="17">
        <v>24.81</v>
      </c>
      <c r="HU591" s="17">
        <v>24.9</v>
      </c>
      <c r="HV591" s="17">
        <v>24.95</v>
      </c>
      <c r="HW591" s="17">
        <v>24.97</v>
      </c>
      <c r="HX591" s="17">
        <v>25.08</v>
      </c>
      <c r="HY591" s="17">
        <v>25.13</v>
      </c>
      <c r="HZ591" s="17">
        <v>25.02</v>
      </c>
      <c r="IA591" s="17">
        <v>25.12</v>
      </c>
      <c r="IB591" s="17">
        <v>25.08</v>
      </c>
      <c r="IC591" s="17">
        <v>25.03</v>
      </c>
      <c r="ID591" s="17">
        <v>25.04</v>
      </c>
      <c r="IE591" s="17">
        <v>25.03</v>
      </c>
      <c r="IF591" s="17">
        <v>24.99</v>
      </c>
      <c r="IG591" s="17">
        <v>24.97</v>
      </c>
      <c r="IH591" s="17">
        <v>24.99</v>
      </c>
      <c r="II591" s="17">
        <v>24.99</v>
      </c>
      <c r="IJ591" s="17">
        <v>24.98</v>
      </c>
      <c r="IK591" s="17">
        <v>24.95</v>
      </c>
      <c r="IL591" s="17">
        <v>25.03</v>
      </c>
      <c r="IM591" s="17">
        <v>25</v>
      </c>
      <c r="IN591" s="17">
        <v>24.98</v>
      </c>
      <c r="IO591" s="17">
        <v>25.02</v>
      </c>
      <c r="IP591" s="17">
        <v>25</v>
      </c>
      <c r="IQ591" s="17">
        <v>24.96</v>
      </c>
      <c r="IR591" s="17">
        <v>24.97</v>
      </c>
      <c r="IS591" s="17">
        <v>25.02</v>
      </c>
      <c r="IT591" s="17">
        <v>25.02</v>
      </c>
      <c r="IU591" s="17">
        <v>25.03</v>
      </c>
      <c r="IV591" s="17">
        <v>25.03</v>
      </c>
      <c r="IW591" s="17">
        <v>25.03</v>
      </c>
      <c r="IX591" s="17">
        <v>25.03</v>
      </c>
      <c r="IY591" s="17">
        <v>25.03</v>
      </c>
    </row>
    <row r="592" spans="1:259" x14ac:dyDescent="0.15">
      <c r="A592" s="17" t="s">
        <v>3036</v>
      </c>
      <c r="B592" s="17" t="s">
        <v>3037</v>
      </c>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c r="AA592" s="26"/>
      <c r="AB592" s="17"/>
      <c r="AC592" s="26"/>
      <c r="AD592" s="26"/>
      <c r="AE592" s="17"/>
      <c r="AF592" s="17"/>
      <c r="AG592" s="17"/>
      <c r="AH592" s="17"/>
      <c r="AI592" s="17"/>
      <c r="AJ592" s="17"/>
      <c r="AK592" s="17"/>
      <c r="AL592" s="17"/>
      <c r="AM592" s="17"/>
      <c r="AN592" s="17"/>
      <c r="AO592" s="17"/>
      <c r="AP592" s="17"/>
      <c r="AQ592" s="17"/>
      <c r="AR592" s="17"/>
      <c r="AS592" s="17"/>
      <c r="AT592" s="17"/>
      <c r="AU592" s="17"/>
      <c r="AV592" s="17"/>
      <c r="AW592" s="17"/>
      <c r="AX592" s="17"/>
      <c r="AY592" s="17"/>
      <c r="AZ592" s="17"/>
      <c r="BA592" s="17"/>
      <c r="BB592" s="17"/>
      <c r="BC592" s="17"/>
      <c r="BD592" s="17"/>
      <c r="BE592" s="17"/>
      <c r="BF592" s="17"/>
      <c r="BG592" s="17"/>
      <c r="BH592" s="17"/>
      <c r="BI592" s="17"/>
      <c r="BJ592" s="26"/>
      <c r="BK592" s="17"/>
      <c r="BL592" s="17"/>
      <c r="BM592" s="17"/>
      <c r="BN592" s="17"/>
      <c r="BO592" s="17"/>
      <c r="BP592" s="17"/>
      <c r="BQ592" s="17"/>
      <c r="BR592" s="17"/>
      <c r="BS592" s="17"/>
      <c r="BT592" s="17"/>
      <c r="BU592" s="17"/>
      <c r="BV592" s="17"/>
      <c r="BW592" s="17"/>
      <c r="BX592" s="26"/>
      <c r="BY592" s="26"/>
      <c r="BZ592" s="26"/>
      <c r="CA592" s="26"/>
      <c r="CB592" s="26"/>
      <c r="CC592" s="17"/>
      <c r="CD592" s="17"/>
      <c r="CE592" s="17"/>
      <c r="CF592" s="17"/>
      <c r="CG592" s="17"/>
      <c r="CH592" s="17"/>
      <c r="CI592" s="17"/>
      <c r="CJ592" s="26"/>
      <c r="CK592" s="17"/>
      <c r="CL592" s="17"/>
      <c r="CM592" s="17"/>
      <c r="CN592" s="17"/>
      <c r="CO592" s="17"/>
      <c r="CP592" s="17"/>
      <c r="CQ592" s="17"/>
      <c r="CR592" s="17"/>
      <c r="CS592" s="17"/>
      <c r="CT592" s="17"/>
      <c r="CU592" s="17"/>
      <c r="CV592" s="17"/>
      <c r="CW592" s="17"/>
      <c r="CX592" s="17"/>
      <c r="CY592" s="26"/>
      <c r="CZ592" s="26"/>
      <c r="DA592" s="26"/>
      <c r="DB592" s="17"/>
      <c r="DC592" s="17"/>
      <c r="DD592" s="17"/>
      <c r="DE592" s="17"/>
      <c r="DF592" s="17"/>
      <c r="DG592" s="17"/>
      <c r="DH592" s="26"/>
      <c r="DI592" s="17"/>
      <c r="DJ592" s="17"/>
      <c r="DK592" s="17"/>
      <c r="DL592" s="17"/>
      <c r="DM592" s="17">
        <v>9.5299999999999994</v>
      </c>
      <c r="DN592" s="17">
        <v>9.5299999999999994</v>
      </c>
      <c r="DO592" s="17">
        <v>9.5399999999999991</v>
      </c>
      <c r="DP592" s="17">
        <v>9.5299999999999994</v>
      </c>
      <c r="DQ592" s="17">
        <v>9.5399999999999991</v>
      </c>
      <c r="DR592" s="17">
        <v>9.5399999999999991</v>
      </c>
      <c r="DS592" s="17">
        <v>9.5399999999999991</v>
      </c>
      <c r="DT592" s="17">
        <v>9.5399999999999991</v>
      </c>
      <c r="DU592" s="17">
        <v>9.5299999999999994</v>
      </c>
      <c r="DV592" s="17">
        <v>9.5399999999999991</v>
      </c>
      <c r="DW592" s="17">
        <v>9.5399999999999991</v>
      </c>
      <c r="DX592" s="17">
        <v>9.5299999999999994</v>
      </c>
      <c r="DY592" s="17">
        <v>9.5399999999999991</v>
      </c>
      <c r="DZ592" s="17">
        <v>9.5299999999999994</v>
      </c>
      <c r="EA592" s="17">
        <v>9.52</v>
      </c>
      <c r="EB592" s="17">
        <v>9.5299999999999994</v>
      </c>
      <c r="EC592" s="17">
        <v>9.52</v>
      </c>
      <c r="ED592" s="17">
        <v>9.52</v>
      </c>
      <c r="EE592" s="17">
        <v>9.51</v>
      </c>
      <c r="EF592" s="17">
        <v>9.51</v>
      </c>
      <c r="EG592" s="17">
        <v>9.51</v>
      </c>
      <c r="EH592" s="17">
        <v>9.51</v>
      </c>
      <c r="EI592" s="17">
        <v>9.51</v>
      </c>
      <c r="EJ592" s="17">
        <v>9.51</v>
      </c>
      <c r="EK592" s="17">
        <v>9.51</v>
      </c>
      <c r="EL592" s="17">
        <v>9.5299999999999994</v>
      </c>
      <c r="EM592" s="17">
        <v>9.51</v>
      </c>
      <c r="EN592" s="17">
        <v>9.52</v>
      </c>
      <c r="EO592" s="17">
        <v>9.5299999999999994</v>
      </c>
      <c r="EP592" s="17">
        <v>9.51</v>
      </c>
      <c r="EQ592" s="17">
        <v>9.51</v>
      </c>
      <c r="ER592" s="17">
        <v>9.5299999999999994</v>
      </c>
      <c r="ES592" s="17">
        <v>9.52</v>
      </c>
      <c r="ET592" s="17">
        <v>9.51</v>
      </c>
      <c r="EU592" s="17">
        <v>9.51</v>
      </c>
      <c r="EV592" s="17">
        <v>9.52</v>
      </c>
      <c r="EW592" s="17">
        <v>9.51</v>
      </c>
      <c r="EX592" s="17">
        <v>9.51</v>
      </c>
      <c r="EY592" s="17">
        <v>9.52</v>
      </c>
      <c r="EZ592" s="17">
        <v>9.51</v>
      </c>
      <c r="FA592" s="17">
        <v>9.51</v>
      </c>
      <c r="FB592" s="17">
        <v>9.51</v>
      </c>
      <c r="FC592" s="17">
        <v>9.5</v>
      </c>
      <c r="FD592" s="17">
        <v>9.51</v>
      </c>
      <c r="FE592" s="17">
        <v>9.51</v>
      </c>
      <c r="FF592" s="17">
        <v>9.51</v>
      </c>
      <c r="FG592" s="17">
        <v>9.51</v>
      </c>
      <c r="FH592" s="17">
        <v>9.52</v>
      </c>
      <c r="FI592" s="17">
        <v>9.52</v>
      </c>
      <c r="FJ592" s="17">
        <v>9.51</v>
      </c>
      <c r="FK592" s="17">
        <v>9.51</v>
      </c>
      <c r="FL592" s="17">
        <v>9.51</v>
      </c>
      <c r="FM592" s="17">
        <v>9.51</v>
      </c>
      <c r="FN592" s="17">
        <v>9.51</v>
      </c>
      <c r="FO592" s="17">
        <v>9.52</v>
      </c>
      <c r="FP592" s="17">
        <v>9.52</v>
      </c>
      <c r="FQ592" s="17">
        <v>9.52</v>
      </c>
      <c r="FR592" s="17">
        <v>9.51</v>
      </c>
      <c r="FS592" s="17">
        <v>9.51</v>
      </c>
      <c r="FT592" s="17">
        <v>9.51</v>
      </c>
      <c r="FU592" s="17">
        <v>9.51</v>
      </c>
      <c r="FV592" s="17">
        <v>9.52</v>
      </c>
      <c r="FW592" s="17">
        <v>9.51</v>
      </c>
      <c r="FX592" s="17">
        <v>9.5</v>
      </c>
      <c r="FY592" s="17">
        <v>9.51</v>
      </c>
      <c r="FZ592" s="17">
        <v>9.51</v>
      </c>
      <c r="GA592" s="17">
        <v>9.5</v>
      </c>
      <c r="GB592" s="17">
        <v>9.5</v>
      </c>
      <c r="GC592" s="17">
        <v>9.5</v>
      </c>
      <c r="GD592" s="17">
        <v>9.49</v>
      </c>
      <c r="GE592" s="17">
        <v>9.49</v>
      </c>
      <c r="GF592" s="17">
        <v>9.48</v>
      </c>
      <c r="GG592" s="17">
        <v>9.48</v>
      </c>
      <c r="GH592" s="17">
        <v>9.48</v>
      </c>
      <c r="GI592" s="17">
        <v>9.48</v>
      </c>
      <c r="GJ592" s="17">
        <v>9.49</v>
      </c>
      <c r="GK592" s="17">
        <v>9.49</v>
      </c>
      <c r="GL592" s="17">
        <v>9.48</v>
      </c>
      <c r="GM592" s="17">
        <v>9.48</v>
      </c>
      <c r="GN592" s="17">
        <v>9.48</v>
      </c>
      <c r="GO592" s="17">
        <v>9.48</v>
      </c>
      <c r="GP592" s="17">
        <v>9.49</v>
      </c>
      <c r="GQ592" s="17">
        <v>9.5</v>
      </c>
      <c r="GR592" s="17">
        <v>9.49</v>
      </c>
      <c r="GS592" s="17">
        <v>9.49</v>
      </c>
      <c r="GT592" s="17">
        <v>9.49</v>
      </c>
      <c r="GU592" s="17">
        <v>9.49</v>
      </c>
      <c r="GV592" s="17">
        <v>9.49</v>
      </c>
      <c r="GW592" s="17">
        <v>9.49</v>
      </c>
      <c r="GX592" s="17">
        <v>9.49</v>
      </c>
      <c r="GY592" s="17">
        <v>9.49</v>
      </c>
      <c r="GZ592" s="17">
        <v>9.49</v>
      </c>
      <c r="HA592" s="17">
        <v>9.49</v>
      </c>
      <c r="HB592" s="17">
        <v>9.49</v>
      </c>
      <c r="HC592" s="17">
        <v>9.5</v>
      </c>
      <c r="HD592" s="17">
        <v>9.49</v>
      </c>
      <c r="HE592" s="17">
        <v>9.49</v>
      </c>
      <c r="HF592" s="17">
        <v>9.49</v>
      </c>
      <c r="HG592" s="17">
        <v>9.49</v>
      </c>
      <c r="HH592" s="17">
        <v>9.49</v>
      </c>
      <c r="HI592" s="17">
        <v>9.5</v>
      </c>
      <c r="HJ592" s="17">
        <v>9.5</v>
      </c>
      <c r="HK592" s="17">
        <v>9.5</v>
      </c>
      <c r="HL592" s="17">
        <v>9.48</v>
      </c>
      <c r="HM592" s="17">
        <v>9.4700000000000006</v>
      </c>
      <c r="HN592" s="17">
        <v>9.4700000000000006</v>
      </c>
      <c r="HO592" s="17">
        <v>9.48</v>
      </c>
      <c r="HP592" s="17">
        <v>9.4700000000000006</v>
      </c>
      <c r="HQ592" s="17">
        <v>9.4700000000000006</v>
      </c>
      <c r="HR592" s="17">
        <v>9.4700000000000006</v>
      </c>
      <c r="HS592" s="17">
        <v>9.48</v>
      </c>
      <c r="HT592" s="17">
        <v>9.48</v>
      </c>
      <c r="HU592" s="17">
        <v>9.48</v>
      </c>
      <c r="HV592" s="17">
        <v>9.48</v>
      </c>
      <c r="HW592" s="17">
        <v>9.48</v>
      </c>
      <c r="HX592" s="17">
        <v>9.48</v>
      </c>
      <c r="HY592" s="17">
        <v>9.49</v>
      </c>
      <c r="HZ592" s="17">
        <v>9.49</v>
      </c>
      <c r="IA592" s="17">
        <v>9.49</v>
      </c>
      <c r="IB592" s="17">
        <v>9.48</v>
      </c>
      <c r="IC592" s="17">
        <v>9.49</v>
      </c>
      <c r="ID592" s="17">
        <v>9.49</v>
      </c>
      <c r="IE592" s="17">
        <v>9.4700000000000006</v>
      </c>
      <c r="IF592" s="17">
        <v>9.4700000000000006</v>
      </c>
      <c r="IG592" s="17">
        <v>9.4700000000000006</v>
      </c>
      <c r="IH592" s="17">
        <v>9.4700000000000006</v>
      </c>
      <c r="II592" s="17">
        <v>9.4600000000000009</v>
      </c>
      <c r="IJ592" s="17">
        <v>9.4700000000000006</v>
      </c>
      <c r="IK592" s="17">
        <v>9.4700000000000006</v>
      </c>
      <c r="IL592" s="17">
        <v>9.4700000000000006</v>
      </c>
      <c r="IM592" s="17">
        <v>9.48</v>
      </c>
      <c r="IN592" s="17">
        <v>9.48</v>
      </c>
      <c r="IO592" s="17">
        <v>9.4700000000000006</v>
      </c>
      <c r="IP592" s="17">
        <v>9.48</v>
      </c>
      <c r="IQ592" s="17">
        <v>9.48</v>
      </c>
      <c r="IR592" s="17">
        <v>9.4700000000000006</v>
      </c>
      <c r="IS592" s="17">
        <v>9.4700000000000006</v>
      </c>
      <c r="IT592" s="17">
        <v>9.4700000000000006</v>
      </c>
      <c r="IU592" s="17">
        <v>9.4600000000000009</v>
      </c>
      <c r="IV592" s="17">
        <v>9.4600000000000009</v>
      </c>
      <c r="IW592" s="17">
        <v>9.4600000000000009</v>
      </c>
      <c r="IX592" s="17">
        <v>9.4600000000000009</v>
      </c>
      <c r="IY592" s="17">
        <v>9.48</v>
      </c>
    </row>
    <row r="593" spans="1:259" x14ac:dyDescent="0.15">
      <c r="A593" s="17" t="s">
        <v>2818</v>
      </c>
      <c r="B593" s="17" t="s">
        <v>2819</v>
      </c>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c r="AA593" s="26"/>
      <c r="AB593" s="17"/>
      <c r="AC593" s="26"/>
      <c r="AD593" s="26"/>
      <c r="AE593" s="17"/>
      <c r="AF593" s="17"/>
      <c r="AG593" s="17"/>
      <c r="AH593" s="17"/>
      <c r="AI593" s="17"/>
      <c r="AJ593" s="17"/>
      <c r="AK593" s="17"/>
      <c r="AL593" s="17"/>
      <c r="AM593" s="17"/>
      <c r="AN593" s="17"/>
      <c r="AO593" s="17"/>
      <c r="AP593" s="17"/>
      <c r="AQ593" s="17"/>
      <c r="AR593" s="17"/>
      <c r="AS593" s="17"/>
      <c r="AT593" s="17"/>
      <c r="AU593" s="17"/>
      <c r="AV593" s="17"/>
      <c r="AW593" s="17"/>
      <c r="AX593" s="17"/>
      <c r="AY593" s="17"/>
      <c r="AZ593" s="17"/>
      <c r="BA593" s="17"/>
      <c r="BB593" s="17"/>
      <c r="BC593" s="17"/>
      <c r="BD593" s="17"/>
      <c r="BE593" s="17"/>
      <c r="BF593" s="17"/>
      <c r="BG593" s="17"/>
      <c r="BH593" s="17"/>
      <c r="BI593" s="17"/>
      <c r="BJ593" s="26"/>
      <c r="BK593" s="17"/>
      <c r="BL593" s="17"/>
      <c r="BM593" s="17"/>
      <c r="BN593" s="17"/>
      <c r="BO593" s="17"/>
      <c r="BP593" s="17"/>
      <c r="BQ593" s="17"/>
      <c r="BR593" s="17"/>
      <c r="BS593" s="17"/>
      <c r="BT593" s="17"/>
      <c r="BU593" s="17"/>
      <c r="BV593" s="17"/>
      <c r="BW593" s="17"/>
      <c r="BX593" s="26"/>
      <c r="BY593" s="26"/>
      <c r="BZ593" s="26"/>
      <c r="CA593" s="26"/>
      <c r="CB593" s="26"/>
      <c r="CC593" s="17"/>
      <c r="CD593" s="17"/>
      <c r="CE593" s="17"/>
      <c r="CF593" s="17"/>
      <c r="CG593" s="17"/>
      <c r="CH593" s="17"/>
      <c r="CI593" s="17"/>
      <c r="CJ593" s="26"/>
      <c r="CK593" s="17"/>
      <c r="CL593" s="17"/>
      <c r="CM593" s="17"/>
      <c r="CN593" s="17"/>
      <c r="CO593" s="17"/>
      <c r="CP593" s="17"/>
      <c r="CQ593" s="17"/>
      <c r="CR593" s="17"/>
      <c r="CS593" s="17"/>
      <c r="CT593" s="17"/>
      <c r="CU593" s="17"/>
      <c r="CV593" s="17"/>
      <c r="CW593" s="17"/>
      <c r="CX593" s="17"/>
      <c r="CY593" s="26"/>
      <c r="CZ593" s="26"/>
      <c r="DA593" s="26"/>
      <c r="DB593" s="17"/>
      <c r="DC593" s="17"/>
      <c r="DD593" s="17"/>
      <c r="DE593" s="17"/>
      <c r="DF593" s="17"/>
      <c r="DG593" s="17"/>
      <c r="DH593" s="26"/>
      <c r="DI593" s="17"/>
      <c r="DJ593" s="17"/>
      <c r="DK593" s="17"/>
      <c r="DL593" s="17"/>
      <c r="DM593" s="17">
        <v>20.22</v>
      </c>
      <c r="DN593" s="17">
        <v>20.23</v>
      </c>
      <c r="DO593" s="17">
        <v>20.22</v>
      </c>
      <c r="DP593" s="17">
        <v>20.23</v>
      </c>
      <c r="DQ593" s="17">
        <v>20.25</v>
      </c>
      <c r="DR593" s="17">
        <v>20.29</v>
      </c>
      <c r="DS593" s="17">
        <v>20.29</v>
      </c>
      <c r="DT593" s="17">
        <v>20.3</v>
      </c>
      <c r="DU593" s="17">
        <v>20.27</v>
      </c>
      <c r="DV593" s="17">
        <v>20.260000000000002</v>
      </c>
      <c r="DW593" s="17">
        <v>20.23</v>
      </c>
      <c r="DX593" s="17">
        <v>20.22</v>
      </c>
      <c r="DY593" s="17">
        <v>20.23</v>
      </c>
      <c r="DZ593" s="17">
        <v>20.23</v>
      </c>
      <c r="EA593" s="17">
        <v>20.21</v>
      </c>
      <c r="EB593" s="17">
        <v>20.21</v>
      </c>
      <c r="EC593" s="17">
        <v>20.239999999999998</v>
      </c>
      <c r="ED593" s="17">
        <v>20.239999999999998</v>
      </c>
      <c r="EE593" s="17">
        <v>20.21</v>
      </c>
      <c r="EF593" s="17">
        <v>20.23</v>
      </c>
      <c r="EG593" s="17">
        <v>20.21</v>
      </c>
      <c r="EH593" s="17">
        <v>20.21</v>
      </c>
      <c r="EI593" s="17">
        <v>20.21</v>
      </c>
      <c r="EJ593" s="17">
        <v>20.2</v>
      </c>
      <c r="EK593" s="17">
        <v>20.190000000000001</v>
      </c>
      <c r="EL593" s="17">
        <v>20.18</v>
      </c>
      <c r="EM593" s="17">
        <v>20.190000000000001</v>
      </c>
      <c r="EN593" s="17">
        <v>20.22</v>
      </c>
      <c r="EO593" s="17">
        <v>20.190000000000001</v>
      </c>
      <c r="EP593" s="17">
        <v>20.190000000000001</v>
      </c>
      <c r="EQ593" s="17">
        <v>20.239999999999998</v>
      </c>
      <c r="ER593" s="17">
        <v>20.25</v>
      </c>
      <c r="ES593" s="17">
        <v>20.25</v>
      </c>
      <c r="ET593" s="17">
        <v>20.260000000000002</v>
      </c>
      <c r="EU593" s="17">
        <v>20.27</v>
      </c>
      <c r="EV593" s="17">
        <v>20.260000000000002</v>
      </c>
      <c r="EW593" s="17">
        <v>20.260000000000002</v>
      </c>
      <c r="EX593" s="17">
        <v>20.27</v>
      </c>
      <c r="EY593" s="17">
        <v>20.25</v>
      </c>
      <c r="EZ593" s="17">
        <v>20.25</v>
      </c>
      <c r="FA593" s="17">
        <v>20.260000000000002</v>
      </c>
      <c r="FB593" s="17">
        <v>20.27</v>
      </c>
      <c r="FC593" s="17">
        <v>20.27</v>
      </c>
      <c r="FD593" s="17">
        <v>20.29</v>
      </c>
      <c r="FE593" s="17">
        <v>20.29</v>
      </c>
      <c r="FF593" s="17">
        <v>20.29</v>
      </c>
      <c r="FG593" s="17">
        <v>20.29</v>
      </c>
      <c r="FH593" s="17">
        <v>20.3</v>
      </c>
      <c r="FI593" s="17">
        <v>20.3</v>
      </c>
      <c r="FJ593" s="17">
        <v>20.29</v>
      </c>
      <c r="FK593" s="17">
        <v>20.3</v>
      </c>
      <c r="FL593" s="17">
        <v>20.28</v>
      </c>
      <c r="FM593" s="17">
        <v>20.27</v>
      </c>
      <c r="FN593" s="17">
        <v>20.27</v>
      </c>
      <c r="FO593" s="17">
        <v>20.27</v>
      </c>
      <c r="FP593" s="17">
        <v>20.28</v>
      </c>
      <c r="FQ593" s="17">
        <v>20.29</v>
      </c>
      <c r="FR593" s="17">
        <v>20.28</v>
      </c>
      <c r="FS593" s="17">
        <v>20.29</v>
      </c>
      <c r="FT593" s="17">
        <v>20.29</v>
      </c>
      <c r="FU593" s="17">
        <v>20.29</v>
      </c>
      <c r="FV593" s="17">
        <v>20.29</v>
      </c>
      <c r="FW593" s="17">
        <v>20.28</v>
      </c>
      <c r="FX593" s="17">
        <v>20.260000000000002</v>
      </c>
      <c r="FY593" s="17">
        <v>20.28</v>
      </c>
      <c r="FZ593" s="17">
        <v>20.29</v>
      </c>
      <c r="GA593" s="17">
        <v>20.29</v>
      </c>
      <c r="GB593" s="17">
        <v>20.260000000000002</v>
      </c>
      <c r="GC593" s="17">
        <v>20.3</v>
      </c>
      <c r="GD593" s="17">
        <v>20.27</v>
      </c>
      <c r="GE593" s="17">
        <v>20.32</v>
      </c>
      <c r="GF593" s="17">
        <v>20.27</v>
      </c>
      <c r="GG593" s="17">
        <v>20.22</v>
      </c>
      <c r="GH593" s="17">
        <v>20.21</v>
      </c>
      <c r="GI593" s="17">
        <v>20.22</v>
      </c>
      <c r="GJ593" s="17">
        <v>20.2</v>
      </c>
      <c r="GK593" s="17">
        <v>20.23</v>
      </c>
      <c r="GL593" s="17">
        <v>20.21</v>
      </c>
      <c r="GM593" s="17">
        <v>20.190000000000001</v>
      </c>
      <c r="GN593" s="17">
        <v>20.190000000000001</v>
      </c>
      <c r="GO593" s="17">
        <v>20.23</v>
      </c>
      <c r="GP593" s="17">
        <v>20.18</v>
      </c>
      <c r="GQ593" s="17">
        <v>20.18</v>
      </c>
      <c r="GR593" s="17">
        <v>20.18</v>
      </c>
      <c r="GS593" s="17">
        <v>20.21</v>
      </c>
      <c r="GT593" s="17">
        <v>20.190000000000001</v>
      </c>
      <c r="GU593" s="17">
        <v>20.21</v>
      </c>
      <c r="GV593" s="17">
        <v>20.18</v>
      </c>
      <c r="GW593" s="17">
        <v>20.18</v>
      </c>
      <c r="GX593" s="17">
        <v>20.190000000000001</v>
      </c>
      <c r="GY593" s="17">
        <v>20.2</v>
      </c>
      <c r="GZ593" s="17">
        <v>20.170000000000002</v>
      </c>
      <c r="HA593" s="17">
        <v>20.18</v>
      </c>
      <c r="HB593" s="17">
        <v>20.190000000000001</v>
      </c>
      <c r="HC593" s="17">
        <v>20.2</v>
      </c>
      <c r="HD593" s="17">
        <v>20.2</v>
      </c>
      <c r="HE593" s="17">
        <v>20.2</v>
      </c>
      <c r="HF593" s="17">
        <v>20.2</v>
      </c>
      <c r="HG593" s="17">
        <v>20.190000000000001</v>
      </c>
      <c r="HH593" s="17">
        <v>20.18</v>
      </c>
      <c r="HI593" s="17">
        <v>20.23</v>
      </c>
      <c r="HJ593" s="17">
        <v>20.18</v>
      </c>
      <c r="HK593" s="17">
        <v>20.22</v>
      </c>
      <c r="HL593" s="17">
        <v>20.190000000000001</v>
      </c>
      <c r="HM593" s="17">
        <v>20.2</v>
      </c>
      <c r="HN593" s="17">
        <v>20.190000000000001</v>
      </c>
      <c r="HO593" s="17">
        <v>20.190000000000001</v>
      </c>
      <c r="HP593" s="17">
        <v>20.190000000000001</v>
      </c>
      <c r="HQ593" s="17">
        <v>20.190000000000001</v>
      </c>
      <c r="HR593" s="17">
        <v>20.22</v>
      </c>
      <c r="HS593" s="17">
        <v>20.239999999999998</v>
      </c>
      <c r="HT593" s="17">
        <v>20.22</v>
      </c>
      <c r="HU593" s="17">
        <v>20.190000000000001</v>
      </c>
      <c r="HV593" s="17">
        <v>20.21</v>
      </c>
      <c r="HW593" s="17">
        <v>20.190000000000001</v>
      </c>
      <c r="HX593" s="17">
        <v>20.190000000000001</v>
      </c>
      <c r="HY593" s="17">
        <v>20.11</v>
      </c>
      <c r="HZ593" s="17">
        <v>20.16</v>
      </c>
      <c r="IA593" s="17">
        <v>20.170000000000002</v>
      </c>
      <c r="IB593" s="17">
        <v>20.16</v>
      </c>
      <c r="IC593" s="17">
        <v>20.149999999999999</v>
      </c>
      <c r="ID593" s="17">
        <v>20.100000000000001</v>
      </c>
      <c r="IE593" s="17">
        <v>20.149999999999999</v>
      </c>
      <c r="IF593" s="17">
        <v>20.14</v>
      </c>
      <c r="IG593" s="17">
        <v>20.14</v>
      </c>
      <c r="IH593" s="17">
        <v>20.11</v>
      </c>
      <c r="II593" s="17">
        <v>20.100000000000001</v>
      </c>
      <c r="IJ593" s="17">
        <v>20.059999999999999</v>
      </c>
      <c r="IK593" s="17">
        <v>20.09</v>
      </c>
      <c r="IL593" s="17">
        <v>20.11</v>
      </c>
      <c r="IM593" s="17">
        <v>20.149999999999999</v>
      </c>
      <c r="IN593" s="17">
        <v>20.149999999999999</v>
      </c>
      <c r="IO593" s="17">
        <v>20.149999999999999</v>
      </c>
      <c r="IP593" s="17">
        <v>20.16</v>
      </c>
      <c r="IQ593" s="17">
        <v>20.16</v>
      </c>
      <c r="IR593" s="17">
        <v>20.149999999999999</v>
      </c>
      <c r="IS593" s="17">
        <v>20.14</v>
      </c>
      <c r="IT593" s="17">
        <v>20.13</v>
      </c>
      <c r="IU593" s="17">
        <v>20.18</v>
      </c>
      <c r="IV593" s="17">
        <v>20.18</v>
      </c>
      <c r="IW593" s="17">
        <v>20.18</v>
      </c>
      <c r="IX593" s="17">
        <v>20.18</v>
      </c>
      <c r="IY593" s="17">
        <v>20.190000000000001</v>
      </c>
    </row>
    <row r="594" spans="1:259" x14ac:dyDescent="0.15">
      <c r="A594" s="17" t="s">
        <v>914</v>
      </c>
      <c r="B594" s="17" t="s">
        <v>915</v>
      </c>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c r="AA594" s="26"/>
      <c r="AB594" s="17"/>
      <c r="AC594" s="26"/>
      <c r="AD594" s="26"/>
      <c r="AE594" s="17"/>
      <c r="AF594" s="17"/>
      <c r="AG594" s="17"/>
      <c r="AH594" s="17"/>
      <c r="AI594" s="17"/>
      <c r="AJ594" s="17"/>
      <c r="AK594" s="17"/>
      <c r="AL594" s="17"/>
      <c r="AM594" s="17"/>
      <c r="AN594" s="17"/>
      <c r="AO594" s="17"/>
      <c r="AP594" s="17"/>
      <c r="AQ594" s="17"/>
      <c r="AR594" s="17"/>
      <c r="AS594" s="17"/>
      <c r="AT594" s="17"/>
      <c r="AU594" s="17"/>
      <c r="AV594" s="17"/>
      <c r="AW594" s="17"/>
      <c r="AX594" s="17"/>
      <c r="AY594" s="17"/>
      <c r="AZ594" s="17"/>
      <c r="BA594" s="17"/>
      <c r="BB594" s="17"/>
      <c r="BC594" s="17"/>
      <c r="BD594" s="17"/>
      <c r="BE594" s="17"/>
      <c r="BF594" s="17"/>
      <c r="BG594" s="17"/>
      <c r="BH594" s="17"/>
      <c r="BI594" s="17"/>
      <c r="BJ594" s="26"/>
      <c r="BK594" s="17"/>
      <c r="BL594" s="17"/>
      <c r="BM594" s="17"/>
      <c r="BN594" s="17"/>
      <c r="BO594" s="17"/>
      <c r="BP594" s="17"/>
      <c r="BQ594" s="17"/>
      <c r="BR594" s="17"/>
      <c r="BS594" s="17"/>
      <c r="BT594" s="17"/>
      <c r="BU594" s="17"/>
      <c r="BV594" s="17"/>
      <c r="BW594" s="17"/>
      <c r="BX594" s="26"/>
      <c r="BY594" s="26"/>
      <c r="BZ594" s="26"/>
      <c r="CA594" s="26"/>
      <c r="CB594" s="26"/>
      <c r="CC594" s="17"/>
      <c r="CD594" s="17"/>
      <c r="CE594" s="17"/>
      <c r="CF594" s="17"/>
      <c r="CG594" s="17"/>
      <c r="CH594" s="17"/>
      <c r="CI594" s="17"/>
      <c r="CJ594" s="26"/>
      <c r="CK594" s="17"/>
      <c r="CL594" s="17"/>
      <c r="CM594" s="17"/>
      <c r="CN594" s="17"/>
      <c r="CO594" s="17"/>
      <c r="CP594" s="17"/>
      <c r="CQ594" s="17"/>
      <c r="CR594" s="17"/>
      <c r="CS594" s="17"/>
      <c r="CT594" s="17"/>
      <c r="CU594" s="17"/>
      <c r="CV594" s="17"/>
      <c r="CW594" s="17"/>
      <c r="CX594" s="17"/>
      <c r="CY594" s="26"/>
      <c r="CZ594" s="26"/>
      <c r="DA594" s="26"/>
      <c r="DB594" s="17"/>
      <c r="DC594" s="17"/>
      <c r="DD594" s="17"/>
      <c r="DE594" s="17"/>
      <c r="DF594" s="17"/>
      <c r="DG594" s="17"/>
      <c r="DH594" s="26"/>
      <c r="DI594" s="17"/>
      <c r="DJ594" s="17"/>
      <c r="DK594" s="17"/>
      <c r="DL594" s="17"/>
      <c r="DM594" s="17">
        <v>7.79</v>
      </c>
      <c r="DN594" s="17">
        <v>7.79</v>
      </c>
      <c r="DO594" s="17">
        <v>7.8</v>
      </c>
      <c r="DP594" s="17">
        <v>7.8</v>
      </c>
      <c r="DQ594" s="17">
        <v>7.8</v>
      </c>
      <c r="DR594" s="17">
        <v>7.81</v>
      </c>
      <c r="DS594" s="17">
        <v>7.8</v>
      </c>
      <c r="DT594" s="17">
        <v>7.8</v>
      </c>
      <c r="DU594" s="17">
        <v>7.8</v>
      </c>
      <c r="DV594" s="17">
        <v>7.8</v>
      </c>
      <c r="DW594" s="17">
        <v>7.79</v>
      </c>
      <c r="DX594" s="17">
        <v>7.8</v>
      </c>
      <c r="DY594" s="17">
        <v>7.8</v>
      </c>
      <c r="DZ594" s="17">
        <v>7.8</v>
      </c>
      <c r="EA594" s="17">
        <v>7.8</v>
      </c>
      <c r="EB594" s="17">
        <v>7.79</v>
      </c>
      <c r="EC594" s="17">
        <v>7.79</v>
      </c>
      <c r="ED594" s="17">
        <v>7.79</v>
      </c>
      <c r="EE594" s="17">
        <v>7.79</v>
      </c>
      <c r="EF594" s="17">
        <v>7.8</v>
      </c>
      <c r="EG594" s="17">
        <v>7.79</v>
      </c>
      <c r="EH594" s="17">
        <v>7.79</v>
      </c>
      <c r="EI594" s="17">
        <v>7.8</v>
      </c>
      <c r="EJ594" s="17">
        <v>7.79</v>
      </c>
      <c r="EK594" s="17">
        <v>7.8</v>
      </c>
      <c r="EL594" s="17">
        <v>7.79</v>
      </c>
      <c r="EM594" s="17">
        <v>7.8</v>
      </c>
      <c r="EN594" s="17">
        <v>7.79</v>
      </c>
      <c r="EO594" s="17">
        <v>7.79</v>
      </c>
      <c r="EP594" s="17">
        <v>7.8</v>
      </c>
      <c r="EQ594" s="17">
        <v>7.79</v>
      </c>
      <c r="ER594" s="17">
        <v>7.8</v>
      </c>
      <c r="ES594" s="17">
        <v>7.79</v>
      </c>
      <c r="ET594" s="17">
        <v>7.8</v>
      </c>
      <c r="EU594" s="17">
        <v>7.8</v>
      </c>
      <c r="EV594" s="17">
        <v>7.81</v>
      </c>
      <c r="EW594" s="17">
        <v>7.81</v>
      </c>
      <c r="EX594" s="17">
        <v>7.81</v>
      </c>
      <c r="EY594" s="17">
        <v>7.81</v>
      </c>
      <c r="EZ594" s="17">
        <v>7.81</v>
      </c>
      <c r="FA594" s="17">
        <v>7.8</v>
      </c>
      <c r="FB594" s="17">
        <v>7.8</v>
      </c>
      <c r="FC594" s="17">
        <v>7.8</v>
      </c>
      <c r="FD594" s="17">
        <v>7.79</v>
      </c>
      <c r="FE594" s="17">
        <v>7.79</v>
      </c>
      <c r="FF594" s="17">
        <v>7.8</v>
      </c>
      <c r="FG594" s="17">
        <v>7.8</v>
      </c>
      <c r="FH594" s="17">
        <v>7.81</v>
      </c>
      <c r="FI594" s="17">
        <v>7.8</v>
      </c>
      <c r="FJ594" s="17">
        <v>7.8</v>
      </c>
      <c r="FK594" s="17">
        <v>7.8</v>
      </c>
      <c r="FL594" s="17">
        <v>7.81</v>
      </c>
      <c r="FM594" s="17">
        <v>7.81</v>
      </c>
      <c r="FN594" s="17">
        <v>7.8</v>
      </c>
      <c r="FO594" s="17">
        <v>7.8</v>
      </c>
      <c r="FP594" s="17">
        <v>7.81</v>
      </c>
      <c r="FQ594" s="17">
        <v>7.8</v>
      </c>
      <c r="FR594" s="17">
        <v>7.8</v>
      </c>
      <c r="FS594" s="17">
        <v>7.8</v>
      </c>
      <c r="FT594" s="17">
        <v>7.8</v>
      </c>
      <c r="FU594" s="17">
        <v>7.8</v>
      </c>
      <c r="FV594" s="17">
        <v>7.8</v>
      </c>
      <c r="FW594" s="17">
        <v>7.8</v>
      </c>
      <c r="FX594" s="17">
        <v>7.8</v>
      </c>
      <c r="FY594" s="17">
        <v>7.8</v>
      </c>
      <c r="FZ594" s="17">
        <v>7.8</v>
      </c>
      <c r="GA594" s="17">
        <v>7.8</v>
      </c>
      <c r="GB594" s="17">
        <v>7.8</v>
      </c>
      <c r="GC594" s="17">
        <v>7.79</v>
      </c>
      <c r="GD594" s="17">
        <v>7.8</v>
      </c>
      <c r="GE594" s="17">
        <v>7.8</v>
      </c>
      <c r="GF594" s="17">
        <v>7.79</v>
      </c>
      <c r="GG594" s="17">
        <v>7.79</v>
      </c>
      <c r="GH594" s="17">
        <v>7.8</v>
      </c>
      <c r="GI594" s="17">
        <v>7.79</v>
      </c>
      <c r="GJ594" s="17">
        <v>7.79</v>
      </c>
      <c r="GK594" s="17">
        <v>7.79</v>
      </c>
      <c r="GL594" s="17">
        <v>7.79</v>
      </c>
      <c r="GM594" s="17">
        <v>7.79</v>
      </c>
      <c r="GN594" s="17">
        <v>7.79</v>
      </c>
      <c r="GO594" s="17">
        <v>7.79</v>
      </c>
      <c r="GP594" s="17">
        <v>7.79</v>
      </c>
      <c r="GQ594" s="17">
        <v>7.8</v>
      </c>
      <c r="GR594" s="17">
        <v>7.79</v>
      </c>
      <c r="GS594" s="17">
        <v>7.79</v>
      </c>
      <c r="GT594" s="17">
        <v>7.8</v>
      </c>
      <c r="GU594" s="17">
        <v>7.81</v>
      </c>
      <c r="GV594" s="17">
        <v>7.79</v>
      </c>
      <c r="GW594" s="17">
        <v>7.79</v>
      </c>
      <c r="GX594" s="17">
        <v>7.79</v>
      </c>
      <c r="GY594" s="17">
        <v>7.8</v>
      </c>
      <c r="GZ594" s="17">
        <v>7.79</v>
      </c>
      <c r="HA594" s="17">
        <v>7.8</v>
      </c>
      <c r="HB594" s="17">
        <v>7.79</v>
      </c>
      <c r="HC594" s="17">
        <v>7.8</v>
      </c>
      <c r="HD594" s="17">
        <v>7.79</v>
      </c>
      <c r="HE594" s="17">
        <v>7.8</v>
      </c>
      <c r="HF594" s="17">
        <v>7.8</v>
      </c>
      <c r="HG594" s="17">
        <v>7.8</v>
      </c>
      <c r="HH594" s="17">
        <v>7.81</v>
      </c>
      <c r="HI594" s="17">
        <v>7.8</v>
      </c>
      <c r="HJ594" s="17">
        <v>7.8</v>
      </c>
      <c r="HK594" s="17">
        <v>7.79</v>
      </c>
      <c r="HL594" s="17">
        <v>7.79</v>
      </c>
      <c r="HM594" s="17">
        <v>7.8</v>
      </c>
      <c r="HN594" s="17">
        <v>7.78</v>
      </c>
      <c r="HO594" s="17">
        <v>7.78</v>
      </c>
      <c r="HP594" s="17">
        <v>7.78</v>
      </c>
      <c r="HQ594" s="17">
        <v>7.78</v>
      </c>
      <c r="HR594" s="17">
        <v>7.78</v>
      </c>
      <c r="HS594" s="17">
        <v>7.78</v>
      </c>
      <c r="HT594" s="17">
        <v>7.79</v>
      </c>
      <c r="HU594" s="17">
        <v>7.78</v>
      </c>
      <c r="HV594" s="17">
        <v>7.8</v>
      </c>
      <c r="HW594" s="17">
        <v>7.79</v>
      </c>
      <c r="HX594" s="17">
        <v>7.79</v>
      </c>
      <c r="HY594" s="17">
        <v>7.79</v>
      </c>
      <c r="HZ594" s="17">
        <v>7.78</v>
      </c>
      <c r="IA594" s="17">
        <v>7.79</v>
      </c>
      <c r="IB594" s="17">
        <v>7.78</v>
      </c>
      <c r="IC594" s="17">
        <v>7.78</v>
      </c>
      <c r="ID594" s="17">
        <v>7.79</v>
      </c>
      <c r="IE594" s="17">
        <v>7.78</v>
      </c>
      <c r="IF594" s="17">
        <v>7.78</v>
      </c>
      <c r="IG594" s="17">
        <v>7.78</v>
      </c>
      <c r="IH594" s="17">
        <v>7.78</v>
      </c>
      <c r="II594" s="17">
        <v>7.78</v>
      </c>
      <c r="IJ594" s="17">
        <v>7.78</v>
      </c>
      <c r="IK594" s="17">
        <v>7.78</v>
      </c>
      <c r="IL594" s="17">
        <v>7.79</v>
      </c>
      <c r="IM594" s="17">
        <v>7.78</v>
      </c>
      <c r="IN594" s="17">
        <v>7.79</v>
      </c>
      <c r="IO594" s="17">
        <v>7.78</v>
      </c>
      <c r="IP594" s="17">
        <v>7.78</v>
      </c>
      <c r="IQ594" s="17">
        <v>7.78</v>
      </c>
      <c r="IR594" s="17">
        <v>7.77</v>
      </c>
      <c r="IS594" s="17">
        <v>7.77</v>
      </c>
      <c r="IT594" s="17">
        <v>7.78</v>
      </c>
      <c r="IU594" s="17">
        <v>7.77</v>
      </c>
      <c r="IV594" s="17">
        <v>7.77</v>
      </c>
      <c r="IW594" s="17">
        <v>7.77</v>
      </c>
      <c r="IX594" s="17">
        <v>7.77</v>
      </c>
      <c r="IY594" s="17">
        <v>7.77</v>
      </c>
    </row>
    <row r="595" spans="1:259" x14ac:dyDescent="0.15">
      <c r="A595" s="17" t="s">
        <v>267</v>
      </c>
      <c r="B595" s="17" t="s">
        <v>268</v>
      </c>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c r="AA595" s="26"/>
      <c r="AB595" s="17"/>
      <c r="AC595" s="26"/>
      <c r="AD595" s="26"/>
      <c r="AE595" s="17"/>
      <c r="AF595" s="17"/>
      <c r="AG595" s="17"/>
      <c r="AH595" s="17"/>
      <c r="AI595" s="17"/>
      <c r="AJ595" s="17"/>
      <c r="AK595" s="17"/>
      <c r="AL595" s="17"/>
      <c r="AM595" s="17"/>
      <c r="AN595" s="17"/>
      <c r="AO595" s="17"/>
      <c r="AP595" s="17"/>
      <c r="AQ595" s="17"/>
      <c r="AR595" s="17"/>
      <c r="AS595" s="17"/>
      <c r="AT595" s="17"/>
      <c r="AU595" s="17"/>
      <c r="AV595" s="17"/>
      <c r="AW595" s="17"/>
      <c r="AX595" s="17"/>
      <c r="AY595" s="17"/>
      <c r="AZ595" s="17"/>
      <c r="BA595" s="17"/>
      <c r="BB595" s="17"/>
      <c r="BC595" s="17"/>
      <c r="BD595" s="17"/>
      <c r="BE595" s="17"/>
      <c r="BF595" s="17"/>
      <c r="BG595" s="17"/>
      <c r="BH595" s="17"/>
      <c r="BI595" s="17"/>
      <c r="BJ595" s="26"/>
      <c r="BK595" s="17"/>
      <c r="BL595" s="17"/>
      <c r="BM595" s="17"/>
      <c r="BN595" s="17"/>
      <c r="BO595" s="17"/>
      <c r="BP595" s="17"/>
      <c r="BQ595" s="17"/>
      <c r="BR595" s="17"/>
      <c r="BS595" s="17"/>
      <c r="BT595" s="17"/>
      <c r="BU595" s="17"/>
      <c r="BV595" s="17"/>
      <c r="BW595" s="17"/>
      <c r="BX595" s="26"/>
      <c r="BY595" s="26"/>
      <c r="BZ595" s="26"/>
      <c r="CA595" s="26"/>
      <c r="CB595" s="26"/>
      <c r="CC595" s="17"/>
      <c r="CD595" s="17"/>
      <c r="CE595" s="17"/>
      <c r="CF595" s="17"/>
      <c r="CG595" s="17"/>
      <c r="CH595" s="17"/>
      <c r="CI595" s="17"/>
      <c r="CJ595" s="26"/>
      <c r="CK595" s="17"/>
      <c r="CL595" s="17"/>
      <c r="CM595" s="17"/>
      <c r="CN595" s="17"/>
      <c r="CO595" s="17"/>
      <c r="CP595" s="17"/>
      <c r="CQ595" s="17"/>
      <c r="CR595" s="17"/>
      <c r="CS595" s="17"/>
      <c r="CT595" s="17"/>
      <c r="CU595" s="17"/>
      <c r="CV595" s="17"/>
      <c r="CW595" s="17"/>
      <c r="CX595" s="17"/>
      <c r="CY595" s="26"/>
      <c r="CZ595" s="26"/>
      <c r="DA595" s="26"/>
      <c r="DB595" s="17"/>
      <c r="DC595" s="17"/>
      <c r="DD595" s="17"/>
      <c r="DE595" s="17"/>
      <c r="DF595" s="17"/>
      <c r="DG595" s="17"/>
      <c r="DH595" s="26"/>
      <c r="DI595" s="17"/>
      <c r="DJ595" s="17"/>
      <c r="DK595" s="17"/>
      <c r="DL595" s="17"/>
      <c r="DM595" s="17">
        <v>5.16</v>
      </c>
      <c r="DN595" s="17">
        <v>5.16</v>
      </c>
      <c r="DO595" s="17">
        <v>5.16</v>
      </c>
      <c r="DP595" s="17">
        <v>5.16</v>
      </c>
      <c r="DQ595" s="17">
        <v>5.16</v>
      </c>
      <c r="DR595" s="17">
        <v>5.16</v>
      </c>
      <c r="DS595" s="17">
        <v>5.16</v>
      </c>
      <c r="DT595" s="17">
        <v>5.16</v>
      </c>
      <c r="DU595" s="17">
        <v>5.16</v>
      </c>
      <c r="DV595" s="17">
        <v>5.16</v>
      </c>
      <c r="DW595" s="17">
        <v>5.16</v>
      </c>
      <c r="DX595" s="17">
        <v>5.16</v>
      </c>
      <c r="DY595" s="17">
        <v>5.16</v>
      </c>
      <c r="DZ595" s="17">
        <v>5.16</v>
      </c>
      <c r="EA595" s="17">
        <v>5.16</v>
      </c>
      <c r="EB595" s="17">
        <v>5.16</v>
      </c>
      <c r="EC595" s="17">
        <v>5.16</v>
      </c>
      <c r="ED595" s="17">
        <v>5.16</v>
      </c>
      <c r="EE595" s="17">
        <v>5.16</v>
      </c>
      <c r="EF595" s="17">
        <v>5.16</v>
      </c>
      <c r="EG595" s="17">
        <v>5.16</v>
      </c>
      <c r="EH595" s="17">
        <v>5.16</v>
      </c>
      <c r="EI595" s="17">
        <v>5.16</v>
      </c>
      <c r="EJ595" s="17">
        <v>5.16</v>
      </c>
      <c r="EK595" s="17">
        <v>5.16</v>
      </c>
      <c r="EL595" s="17">
        <v>5.16</v>
      </c>
      <c r="EM595" s="17">
        <v>5.16</v>
      </c>
      <c r="EN595" s="17">
        <v>5.16</v>
      </c>
      <c r="EO595" s="17">
        <v>5.16</v>
      </c>
      <c r="EP595" s="17">
        <v>5.16</v>
      </c>
      <c r="EQ595" s="17">
        <v>5.16</v>
      </c>
      <c r="ER595" s="17">
        <v>5.16</v>
      </c>
      <c r="ES595" s="17">
        <v>5.16</v>
      </c>
      <c r="ET595" s="17">
        <v>5.16</v>
      </c>
      <c r="EU595" s="17">
        <v>5.16</v>
      </c>
      <c r="EV595" s="17">
        <v>5.16</v>
      </c>
      <c r="EW595" s="17">
        <v>5.16</v>
      </c>
      <c r="EX595" s="17">
        <v>5.16</v>
      </c>
      <c r="EY595" s="17">
        <v>5.16</v>
      </c>
      <c r="EZ595" s="17">
        <v>5.16</v>
      </c>
      <c r="FA595" s="17">
        <v>5.16</v>
      </c>
      <c r="FB595" s="17">
        <v>5.16</v>
      </c>
      <c r="FC595" s="17">
        <v>5.16</v>
      </c>
      <c r="FD595" s="17">
        <v>5.16</v>
      </c>
      <c r="FE595" s="17">
        <v>5.16</v>
      </c>
      <c r="FF595" s="17">
        <v>5.16</v>
      </c>
      <c r="FG595" s="17">
        <v>5.16</v>
      </c>
      <c r="FH595" s="17">
        <v>5.16</v>
      </c>
      <c r="FI595" s="17">
        <v>5.16</v>
      </c>
      <c r="FJ595" s="17">
        <v>5.16</v>
      </c>
      <c r="FK595" s="17">
        <v>5.16</v>
      </c>
      <c r="FL595" s="17">
        <v>5.16</v>
      </c>
      <c r="FM595" s="17">
        <v>5.16</v>
      </c>
      <c r="FN595" s="17">
        <v>5.16</v>
      </c>
      <c r="FO595" s="17">
        <v>5.16</v>
      </c>
      <c r="FP595" s="17">
        <v>5.16</v>
      </c>
      <c r="FQ595" s="17">
        <v>5.16</v>
      </c>
      <c r="FR595" s="17">
        <v>5.16</v>
      </c>
      <c r="FS595" s="17">
        <v>5.16</v>
      </c>
      <c r="FT595" s="17">
        <v>5.16</v>
      </c>
      <c r="FU595" s="17">
        <v>5.16</v>
      </c>
      <c r="FV595" s="17">
        <v>5.16</v>
      </c>
      <c r="FW595" s="17">
        <v>5.16</v>
      </c>
      <c r="FX595" s="17">
        <v>5.16</v>
      </c>
      <c r="FY595" s="17">
        <v>5.16</v>
      </c>
      <c r="FZ595" s="17">
        <v>5.16</v>
      </c>
      <c r="GA595" s="17">
        <v>5.16</v>
      </c>
      <c r="GB595" s="17">
        <v>5.16</v>
      </c>
      <c r="GC595" s="17">
        <v>5.16</v>
      </c>
      <c r="GD595" s="17">
        <v>5.16</v>
      </c>
      <c r="GE595" s="17">
        <v>5.16</v>
      </c>
      <c r="GF595" s="17">
        <v>5.16</v>
      </c>
      <c r="GG595" s="17">
        <v>5.16</v>
      </c>
      <c r="GH595" s="17">
        <v>5.16</v>
      </c>
      <c r="GI595" s="17">
        <v>5.16</v>
      </c>
      <c r="GJ595" s="17">
        <v>5.16</v>
      </c>
      <c r="GK595" s="17">
        <v>5.16</v>
      </c>
      <c r="GL595" s="17">
        <v>5.16</v>
      </c>
      <c r="GM595" s="17">
        <v>5.16</v>
      </c>
      <c r="GN595" s="17">
        <v>5.16</v>
      </c>
      <c r="GO595" s="17">
        <v>5.16</v>
      </c>
      <c r="GP595" s="17">
        <v>5.16</v>
      </c>
      <c r="GQ595" s="17">
        <v>5.16</v>
      </c>
      <c r="GR595" s="17">
        <v>5.16</v>
      </c>
      <c r="GS595" s="17">
        <v>5.16</v>
      </c>
      <c r="GT595" s="17">
        <v>5.16</v>
      </c>
      <c r="GU595" s="17">
        <v>5.16</v>
      </c>
      <c r="GV595" s="17">
        <v>5.16</v>
      </c>
      <c r="GW595" s="17">
        <v>5.16</v>
      </c>
      <c r="GX595" s="17">
        <v>5.16</v>
      </c>
      <c r="GY595" s="17">
        <v>5.16</v>
      </c>
      <c r="GZ595" s="17">
        <v>5.16</v>
      </c>
      <c r="HA595" s="17">
        <v>5.16</v>
      </c>
      <c r="HB595" s="17">
        <v>5.16</v>
      </c>
      <c r="HC595" s="17">
        <v>5.16</v>
      </c>
      <c r="HD595" s="17">
        <v>5.16</v>
      </c>
      <c r="HE595" s="17">
        <v>5.16</v>
      </c>
      <c r="HF595" s="17">
        <v>5.16</v>
      </c>
      <c r="HG595" s="17">
        <v>5.16</v>
      </c>
      <c r="HH595" s="17">
        <v>5.16</v>
      </c>
      <c r="HI595" s="17">
        <v>5.16</v>
      </c>
      <c r="HJ595" s="17">
        <v>5.16</v>
      </c>
      <c r="HK595" s="17">
        <v>5.16</v>
      </c>
      <c r="HL595" s="17">
        <v>5.16</v>
      </c>
      <c r="HM595" s="17">
        <v>5.16</v>
      </c>
      <c r="HN595" s="17">
        <v>5.16</v>
      </c>
      <c r="HO595" s="17">
        <v>5.16</v>
      </c>
      <c r="HP595" s="17">
        <v>5.16</v>
      </c>
      <c r="HQ595" s="17">
        <v>5.16</v>
      </c>
      <c r="HR595" s="17">
        <v>5.16</v>
      </c>
      <c r="HS595" s="17">
        <v>5.16</v>
      </c>
      <c r="HT595" s="17">
        <v>5.16</v>
      </c>
      <c r="HU595" s="17">
        <v>5.16</v>
      </c>
      <c r="HV595" s="17">
        <v>5.16</v>
      </c>
      <c r="HW595" s="17">
        <v>5.16</v>
      </c>
      <c r="HX595" s="17">
        <v>5.16</v>
      </c>
      <c r="HY595" s="17">
        <v>5.16</v>
      </c>
      <c r="HZ595" s="17">
        <v>5.16</v>
      </c>
      <c r="IA595" s="17">
        <v>5.16</v>
      </c>
      <c r="IB595" s="17">
        <v>5.16</v>
      </c>
      <c r="IC595" s="17">
        <v>5.16</v>
      </c>
      <c r="ID595" s="17">
        <v>5.16</v>
      </c>
      <c r="IE595" s="17">
        <v>5.16</v>
      </c>
      <c r="IF595" s="17">
        <v>5.16</v>
      </c>
      <c r="IG595" s="17">
        <v>5.16</v>
      </c>
      <c r="IH595" s="17">
        <v>5.16</v>
      </c>
      <c r="II595" s="17">
        <v>5.16</v>
      </c>
      <c r="IJ595" s="17">
        <v>5.16</v>
      </c>
      <c r="IK595" s="17">
        <v>5.16</v>
      </c>
      <c r="IL595" s="17">
        <v>5.16</v>
      </c>
      <c r="IM595" s="17">
        <v>5.16</v>
      </c>
      <c r="IN595" s="17">
        <v>5.16</v>
      </c>
      <c r="IO595" s="17">
        <v>5.16</v>
      </c>
      <c r="IP595" s="17">
        <v>5.16</v>
      </c>
      <c r="IQ595" s="17">
        <v>5.16</v>
      </c>
      <c r="IR595" s="17">
        <v>5.16</v>
      </c>
      <c r="IS595" s="17">
        <v>5.16</v>
      </c>
      <c r="IT595" s="17">
        <v>5.16</v>
      </c>
      <c r="IU595" s="17">
        <v>5.16</v>
      </c>
      <c r="IV595" s="17">
        <v>5.16</v>
      </c>
      <c r="IW595" s="17">
        <v>5.16</v>
      </c>
      <c r="IX595" s="17">
        <v>5.16</v>
      </c>
      <c r="IY595" s="17">
        <v>5.16</v>
      </c>
    </row>
    <row r="596" spans="1:259" x14ac:dyDescent="0.15">
      <c r="A596" s="17" t="s">
        <v>4543</v>
      </c>
      <c r="B596" s="17" t="s">
        <v>4819</v>
      </c>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c r="AA596" s="26"/>
      <c r="AB596" s="17"/>
      <c r="AC596" s="26"/>
      <c r="AD596" s="26"/>
      <c r="AE596" s="17"/>
      <c r="AF596" s="17"/>
      <c r="AG596" s="17"/>
      <c r="AH596" s="17"/>
      <c r="AI596" s="17"/>
      <c r="AJ596" s="17"/>
      <c r="AK596" s="17"/>
      <c r="AL596" s="17"/>
      <c r="AM596" s="17"/>
      <c r="AN596" s="17"/>
      <c r="AO596" s="17"/>
      <c r="AP596" s="17"/>
      <c r="AQ596" s="17"/>
      <c r="AR596" s="17"/>
      <c r="AS596" s="17"/>
      <c r="AT596" s="17"/>
      <c r="AU596" s="17"/>
      <c r="AV596" s="17"/>
      <c r="AW596" s="17"/>
      <c r="AX596" s="17"/>
      <c r="AY596" s="17"/>
      <c r="AZ596" s="17"/>
      <c r="BA596" s="17"/>
      <c r="BB596" s="17"/>
      <c r="BC596" s="17"/>
      <c r="BD596" s="17"/>
      <c r="BE596" s="17"/>
      <c r="BF596" s="17"/>
      <c r="BG596" s="17"/>
      <c r="BH596" s="17"/>
      <c r="BI596" s="17"/>
      <c r="BJ596" s="26"/>
      <c r="BK596" s="17"/>
      <c r="BL596" s="17"/>
      <c r="BM596" s="17"/>
      <c r="BN596" s="17"/>
      <c r="BO596" s="17"/>
      <c r="BP596" s="17"/>
      <c r="BQ596" s="17"/>
      <c r="BR596" s="17"/>
      <c r="BS596" s="17"/>
      <c r="BT596" s="17"/>
      <c r="BU596" s="17"/>
      <c r="BV596" s="17"/>
      <c r="BW596" s="17"/>
      <c r="BX596" s="26"/>
      <c r="BY596" s="26"/>
      <c r="BZ596" s="26"/>
      <c r="CA596" s="26"/>
      <c r="CB596" s="26"/>
      <c r="CC596" s="17"/>
      <c r="CD596" s="17"/>
      <c r="CE596" s="17"/>
      <c r="CF596" s="17"/>
      <c r="CG596" s="17"/>
      <c r="CH596" s="17"/>
      <c r="CI596" s="17"/>
      <c r="CJ596" s="26"/>
      <c r="CK596" s="17"/>
      <c r="CL596" s="17"/>
      <c r="CM596" s="17"/>
      <c r="CN596" s="17"/>
      <c r="CO596" s="17"/>
      <c r="CP596" s="17"/>
      <c r="CQ596" s="17"/>
      <c r="CR596" s="17"/>
      <c r="CS596" s="17"/>
      <c r="CT596" s="17"/>
      <c r="CU596" s="17"/>
      <c r="CV596" s="17"/>
      <c r="CW596" s="17"/>
      <c r="CX596" s="17"/>
      <c r="CY596" s="26"/>
      <c r="CZ596" s="26"/>
      <c r="DA596" s="26"/>
      <c r="DB596" s="17"/>
      <c r="DC596" s="17"/>
      <c r="DD596" s="17"/>
      <c r="DE596" s="17"/>
      <c r="DF596" s="17"/>
      <c r="DG596" s="17"/>
      <c r="DH596" s="26"/>
      <c r="DI596" s="17"/>
      <c r="DJ596" s="17"/>
      <c r="DK596" s="17"/>
      <c r="DL596" s="17"/>
      <c r="DM596" s="17">
        <v>12.55</v>
      </c>
      <c r="DN596" s="17">
        <v>12.56</v>
      </c>
      <c r="DO596" s="17">
        <v>12.55</v>
      </c>
      <c r="DP596" s="17">
        <v>12.55</v>
      </c>
      <c r="DQ596" s="17">
        <v>12.56</v>
      </c>
      <c r="DR596" s="17">
        <v>12.55</v>
      </c>
      <c r="DS596" s="17">
        <v>12.55</v>
      </c>
      <c r="DT596" s="17">
        <v>12.55</v>
      </c>
      <c r="DU596" s="17">
        <v>12.56</v>
      </c>
      <c r="DV596" s="17">
        <v>12.55</v>
      </c>
      <c r="DW596" s="17">
        <v>12.55</v>
      </c>
      <c r="DX596" s="17">
        <v>12.54</v>
      </c>
      <c r="DY596" s="17">
        <v>12.55</v>
      </c>
      <c r="DZ596" s="17">
        <v>12.53</v>
      </c>
      <c r="EA596" s="17">
        <v>12.54</v>
      </c>
      <c r="EB596" s="17">
        <v>12.54</v>
      </c>
      <c r="EC596" s="17">
        <v>12.53</v>
      </c>
      <c r="ED596" s="17">
        <v>12.52</v>
      </c>
      <c r="EE596" s="17">
        <v>12.52</v>
      </c>
      <c r="EF596" s="17">
        <v>12.54</v>
      </c>
      <c r="EG596" s="17">
        <v>12.52</v>
      </c>
      <c r="EH596" s="17">
        <v>12.52</v>
      </c>
      <c r="EI596" s="17">
        <v>12.55</v>
      </c>
      <c r="EJ596" s="17">
        <v>12.54</v>
      </c>
      <c r="EK596" s="17">
        <v>12.54</v>
      </c>
      <c r="EL596" s="17">
        <v>12.54</v>
      </c>
      <c r="EM596" s="17">
        <v>12.54</v>
      </c>
      <c r="EN596" s="17">
        <v>12.52</v>
      </c>
      <c r="EO596" s="17">
        <v>12.53</v>
      </c>
      <c r="EP596" s="17">
        <v>12.54</v>
      </c>
      <c r="EQ596" s="17">
        <v>12.54</v>
      </c>
      <c r="ER596" s="17">
        <v>12.53</v>
      </c>
      <c r="ES596" s="17">
        <v>12.53</v>
      </c>
      <c r="ET596" s="17">
        <v>12.54</v>
      </c>
      <c r="EU596" s="17">
        <v>12.54</v>
      </c>
      <c r="EV596" s="17">
        <v>12.55</v>
      </c>
      <c r="EW596" s="17">
        <v>12.56</v>
      </c>
      <c r="EX596" s="17">
        <v>12.55</v>
      </c>
      <c r="EY596" s="17">
        <v>12.55</v>
      </c>
      <c r="EZ596" s="17">
        <v>12.54</v>
      </c>
      <c r="FA596" s="17">
        <v>12.55</v>
      </c>
      <c r="FB596" s="17">
        <v>12.53</v>
      </c>
      <c r="FC596" s="17">
        <v>12.53</v>
      </c>
      <c r="FD596" s="17">
        <v>12.54</v>
      </c>
      <c r="FE596" s="17">
        <v>12.54</v>
      </c>
      <c r="FF596" s="17">
        <v>12.54</v>
      </c>
      <c r="FG596" s="17">
        <v>12.54</v>
      </c>
      <c r="FH596" s="17">
        <v>12.55</v>
      </c>
      <c r="FI596" s="17">
        <v>12.54</v>
      </c>
      <c r="FJ596" s="17">
        <v>12.54</v>
      </c>
      <c r="FK596" s="17">
        <v>12.54</v>
      </c>
      <c r="FL596" s="17">
        <v>12.54</v>
      </c>
      <c r="FM596" s="17">
        <v>12.53</v>
      </c>
      <c r="FN596" s="17">
        <v>12.54</v>
      </c>
      <c r="FO596" s="17">
        <v>12.54</v>
      </c>
      <c r="FP596" s="17">
        <v>12.55</v>
      </c>
      <c r="FQ596" s="17">
        <v>12.54</v>
      </c>
      <c r="FR596" s="17">
        <v>12.55</v>
      </c>
      <c r="FS596" s="17">
        <v>12.55</v>
      </c>
      <c r="FT596" s="17">
        <v>12.54</v>
      </c>
      <c r="FU596" s="17">
        <v>12.54</v>
      </c>
      <c r="FV596" s="17">
        <v>12.55</v>
      </c>
      <c r="FW596" s="17">
        <v>12.54</v>
      </c>
      <c r="FX596" s="17">
        <v>12.55</v>
      </c>
      <c r="FY596" s="17">
        <v>12.55</v>
      </c>
      <c r="FZ596" s="17">
        <v>12.54</v>
      </c>
      <c r="GA596" s="17">
        <v>12.55</v>
      </c>
      <c r="GB596" s="17">
        <v>12.55</v>
      </c>
      <c r="GC596" s="17">
        <v>12.56</v>
      </c>
      <c r="GD596" s="17">
        <v>12.56</v>
      </c>
      <c r="GE596" s="17">
        <v>12.56</v>
      </c>
      <c r="GF596" s="17">
        <v>12.56</v>
      </c>
      <c r="GG596" s="17">
        <v>12.56</v>
      </c>
      <c r="GH596" s="17">
        <v>12.55</v>
      </c>
      <c r="GI596" s="17">
        <v>12.55</v>
      </c>
      <c r="GJ596" s="17">
        <v>12.55</v>
      </c>
      <c r="GK596" s="17">
        <v>12.55</v>
      </c>
      <c r="GL596" s="17">
        <v>12.55</v>
      </c>
      <c r="GM596" s="17">
        <v>12.56</v>
      </c>
      <c r="GN596" s="17">
        <v>12.6</v>
      </c>
      <c r="GO596" s="17">
        <v>12.6</v>
      </c>
      <c r="GP596" s="17">
        <v>12.61</v>
      </c>
      <c r="GQ596" s="17">
        <v>12.63</v>
      </c>
      <c r="GR596" s="17">
        <v>12.63</v>
      </c>
      <c r="GS596" s="17">
        <v>12.62</v>
      </c>
      <c r="GT596" s="17">
        <v>12.61</v>
      </c>
      <c r="GU596" s="17">
        <v>12.61</v>
      </c>
      <c r="GV596" s="17">
        <v>12.62</v>
      </c>
      <c r="GW596" s="17">
        <v>12.61</v>
      </c>
      <c r="GX596" s="17">
        <v>12.61</v>
      </c>
      <c r="GY596" s="17">
        <v>12.62</v>
      </c>
      <c r="GZ596" s="17">
        <v>12.61</v>
      </c>
      <c r="HA596" s="17">
        <v>12.61</v>
      </c>
      <c r="HB596" s="17">
        <v>12.6</v>
      </c>
      <c r="HC596" s="17">
        <v>12.62</v>
      </c>
      <c r="HD596" s="17">
        <v>12.62</v>
      </c>
      <c r="HE596" s="17">
        <v>12.62</v>
      </c>
      <c r="HF596" s="17">
        <v>12.63</v>
      </c>
      <c r="HG596" s="17">
        <v>12.63</v>
      </c>
      <c r="HH596" s="17">
        <v>12.64</v>
      </c>
      <c r="HI596" s="17">
        <v>12.64</v>
      </c>
      <c r="HJ596" s="17">
        <v>12.65</v>
      </c>
      <c r="HK596" s="17">
        <v>12.65</v>
      </c>
      <c r="HL596" s="17">
        <v>12.64</v>
      </c>
      <c r="HM596" s="17">
        <v>12.64</v>
      </c>
      <c r="HN596" s="17">
        <v>12.64</v>
      </c>
      <c r="HO596" s="17">
        <v>12.64</v>
      </c>
      <c r="HP596" s="17">
        <v>12.62</v>
      </c>
      <c r="HQ596" s="17">
        <v>12.62</v>
      </c>
      <c r="HR596" s="17">
        <v>12.62</v>
      </c>
      <c r="HS596" s="17">
        <v>12.63</v>
      </c>
      <c r="HT596" s="17">
        <v>12.63</v>
      </c>
      <c r="HU596" s="17">
        <v>12.62</v>
      </c>
      <c r="HV596" s="17">
        <v>12.62</v>
      </c>
      <c r="HW596" s="17">
        <v>12.63</v>
      </c>
      <c r="HX596" s="17">
        <v>12.62</v>
      </c>
      <c r="HY596" s="17">
        <v>12.63</v>
      </c>
      <c r="HZ596" s="17">
        <v>12.63</v>
      </c>
      <c r="IA596" s="17">
        <v>12.63</v>
      </c>
      <c r="IB596" s="17">
        <v>12.62</v>
      </c>
      <c r="IC596" s="17">
        <v>12.62</v>
      </c>
      <c r="ID596" s="17">
        <v>12.62</v>
      </c>
      <c r="IE596" s="17">
        <v>12.61</v>
      </c>
      <c r="IF596" s="17">
        <v>12.6</v>
      </c>
      <c r="IG596" s="17">
        <v>12.59</v>
      </c>
      <c r="IH596" s="17">
        <v>12.59</v>
      </c>
      <c r="II596" s="17">
        <v>12.6</v>
      </c>
      <c r="IJ596" s="17">
        <v>12.59</v>
      </c>
      <c r="IK596" s="17">
        <v>12.6</v>
      </c>
      <c r="IL596" s="17">
        <v>12.59</v>
      </c>
      <c r="IM596" s="17">
        <v>12.59</v>
      </c>
      <c r="IN596" s="17">
        <v>12.58</v>
      </c>
      <c r="IO596" s="17">
        <v>12.59</v>
      </c>
      <c r="IP596" s="17">
        <v>12.59</v>
      </c>
      <c r="IQ596" s="17">
        <v>12.58</v>
      </c>
      <c r="IR596" s="17">
        <v>12.59</v>
      </c>
      <c r="IS596" s="17">
        <v>12.59</v>
      </c>
      <c r="IT596" s="17">
        <v>12.59</v>
      </c>
      <c r="IU596" s="17">
        <v>12.59</v>
      </c>
      <c r="IV596" s="17">
        <v>12.6</v>
      </c>
      <c r="IW596" s="17">
        <v>12.59</v>
      </c>
      <c r="IX596" s="17">
        <v>12.59</v>
      </c>
      <c r="IY596" s="17">
        <v>12.59</v>
      </c>
    </row>
    <row r="597" spans="1:259" x14ac:dyDescent="0.15">
      <c r="A597" s="17" t="s">
        <v>4457</v>
      </c>
      <c r="B597" s="17" t="s">
        <v>4820</v>
      </c>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c r="AA597" s="26"/>
      <c r="AB597" s="17"/>
      <c r="AC597" s="26"/>
      <c r="AD597" s="26"/>
      <c r="AE597" s="17"/>
      <c r="AF597" s="17"/>
      <c r="AG597" s="17"/>
      <c r="AH597" s="17"/>
      <c r="AI597" s="17"/>
      <c r="AJ597" s="17"/>
      <c r="AK597" s="17"/>
      <c r="AL597" s="17"/>
      <c r="AM597" s="17"/>
      <c r="AN597" s="17"/>
      <c r="AO597" s="17"/>
      <c r="AP597" s="17"/>
      <c r="AQ597" s="17"/>
      <c r="AR597" s="17"/>
      <c r="AS597" s="17"/>
      <c r="AT597" s="17"/>
      <c r="AU597" s="17"/>
      <c r="AV597" s="17"/>
      <c r="AW597" s="17"/>
      <c r="AX597" s="17"/>
      <c r="AY597" s="17"/>
      <c r="AZ597" s="17"/>
      <c r="BA597" s="17"/>
      <c r="BB597" s="17"/>
      <c r="BC597" s="17"/>
      <c r="BD597" s="17"/>
      <c r="BE597" s="17"/>
      <c r="BF597" s="17"/>
      <c r="BG597" s="17"/>
      <c r="BH597" s="17"/>
      <c r="BI597" s="17"/>
      <c r="BJ597" s="26"/>
      <c r="BK597" s="17"/>
      <c r="BL597" s="17"/>
      <c r="BM597" s="17"/>
      <c r="BN597" s="17"/>
      <c r="BO597" s="17"/>
      <c r="BP597" s="17"/>
      <c r="BQ597" s="17"/>
      <c r="BR597" s="17"/>
      <c r="BS597" s="17"/>
      <c r="BT597" s="17"/>
      <c r="BU597" s="17"/>
      <c r="BV597" s="17"/>
      <c r="BW597" s="17"/>
      <c r="BX597" s="26"/>
      <c r="BY597" s="26"/>
      <c r="BZ597" s="26"/>
      <c r="CA597" s="26"/>
      <c r="CB597" s="26"/>
      <c r="CC597" s="17"/>
      <c r="CD597" s="17"/>
      <c r="CE597" s="17"/>
      <c r="CF597" s="17"/>
      <c r="CG597" s="17"/>
      <c r="CH597" s="17"/>
      <c r="CI597" s="17"/>
      <c r="CJ597" s="26"/>
      <c r="CK597" s="17"/>
      <c r="CL597" s="17"/>
      <c r="CM597" s="17"/>
      <c r="CN597" s="17"/>
      <c r="CO597" s="17"/>
      <c r="CP597" s="17"/>
      <c r="CQ597" s="17"/>
      <c r="CR597" s="17"/>
      <c r="CS597" s="17"/>
      <c r="CT597" s="17"/>
      <c r="CU597" s="17"/>
      <c r="CV597" s="17"/>
      <c r="CW597" s="17"/>
      <c r="CX597" s="17"/>
      <c r="CY597" s="26"/>
      <c r="CZ597" s="26"/>
      <c r="DA597" s="26"/>
      <c r="DB597" s="17"/>
      <c r="DC597" s="17"/>
      <c r="DD597" s="17"/>
      <c r="DE597" s="17"/>
      <c r="DF597" s="17"/>
      <c r="DG597" s="17"/>
      <c r="DH597" s="26"/>
      <c r="DI597" s="17"/>
      <c r="DJ597" s="17"/>
      <c r="DK597" s="17"/>
      <c r="DL597" s="17"/>
      <c r="DM597" s="17">
        <v>19.34</v>
      </c>
      <c r="DN597" s="17">
        <v>19.3</v>
      </c>
      <c r="DO597" s="17">
        <v>19.3</v>
      </c>
      <c r="DP597" s="17">
        <v>19.3</v>
      </c>
      <c r="DQ597" s="17">
        <v>19.29</v>
      </c>
      <c r="DR597" s="17">
        <v>19.29</v>
      </c>
      <c r="DS597" s="17">
        <v>19.3</v>
      </c>
      <c r="DT597" s="17">
        <v>19.3</v>
      </c>
      <c r="DU597" s="17">
        <v>19.3</v>
      </c>
      <c r="DV597" s="17">
        <v>19.3</v>
      </c>
      <c r="DW597" s="17">
        <v>19.3</v>
      </c>
      <c r="DX597" s="17">
        <v>19.309999999999999</v>
      </c>
      <c r="DY597" s="17">
        <v>19.309999999999999</v>
      </c>
      <c r="DZ597" s="17">
        <v>19.3</v>
      </c>
      <c r="EA597" s="17">
        <v>19.3</v>
      </c>
      <c r="EB597" s="17">
        <v>19.3</v>
      </c>
      <c r="EC597" s="17">
        <v>19.29</v>
      </c>
      <c r="ED597" s="17">
        <v>19.27</v>
      </c>
      <c r="EE597" s="17">
        <v>19.25</v>
      </c>
      <c r="EF597" s="17">
        <v>19.239999999999998</v>
      </c>
      <c r="EG597" s="17">
        <v>19.260000000000002</v>
      </c>
      <c r="EH597" s="17">
        <v>19.260000000000002</v>
      </c>
      <c r="EI597" s="17">
        <v>19.27</v>
      </c>
      <c r="EJ597" s="17">
        <v>19.27</v>
      </c>
      <c r="EK597" s="17">
        <v>19.28</v>
      </c>
      <c r="EL597" s="17">
        <v>19.27</v>
      </c>
      <c r="EM597" s="17">
        <v>19.3</v>
      </c>
      <c r="EN597" s="17">
        <v>19.3</v>
      </c>
      <c r="EO597" s="17">
        <v>19.29</v>
      </c>
      <c r="EP597" s="17">
        <v>19.27</v>
      </c>
      <c r="EQ597" s="17">
        <v>19.28</v>
      </c>
      <c r="ER597" s="17">
        <v>19.28</v>
      </c>
      <c r="ES597" s="17">
        <v>19.29</v>
      </c>
      <c r="ET597" s="17">
        <v>19.28</v>
      </c>
      <c r="EU597" s="17">
        <v>19.29</v>
      </c>
      <c r="EV597" s="17">
        <v>19.28</v>
      </c>
      <c r="EW597" s="17">
        <v>19.29</v>
      </c>
      <c r="EX597" s="17">
        <v>19.3</v>
      </c>
      <c r="EY597" s="17">
        <v>19.3</v>
      </c>
      <c r="EZ597" s="17">
        <v>19.3</v>
      </c>
      <c r="FA597" s="17">
        <v>19.29</v>
      </c>
      <c r="FB597" s="17">
        <v>19.27</v>
      </c>
      <c r="FC597" s="17">
        <v>19.27</v>
      </c>
      <c r="FD597" s="17">
        <v>19.25</v>
      </c>
      <c r="FE597" s="17">
        <v>19.27</v>
      </c>
      <c r="FF597" s="17">
        <v>19.260000000000002</v>
      </c>
      <c r="FG597" s="17">
        <v>19.25</v>
      </c>
      <c r="FH597" s="17">
        <v>19.27</v>
      </c>
      <c r="FI597" s="17">
        <v>19.29</v>
      </c>
      <c r="FJ597" s="17">
        <v>19.3</v>
      </c>
      <c r="FK597" s="17">
        <v>19.29</v>
      </c>
      <c r="FL597" s="17">
        <v>19.29</v>
      </c>
      <c r="FM597" s="17">
        <v>19.3</v>
      </c>
      <c r="FN597" s="17">
        <v>19.29</v>
      </c>
      <c r="FO597" s="17">
        <v>19.3</v>
      </c>
      <c r="FP597" s="17">
        <v>19.3</v>
      </c>
      <c r="FQ597" s="17">
        <v>19.32</v>
      </c>
      <c r="FR597" s="17">
        <v>19.3</v>
      </c>
      <c r="FS597" s="17">
        <v>19.309999999999999</v>
      </c>
      <c r="FT597" s="17">
        <v>19.32</v>
      </c>
      <c r="FU597" s="17">
        <v>19.34</v>
      </c>
      <c r="FV597" s="17">
        <v>19.34</v>
      </c>
      <c r="FW597" s="17">
        <v>19.34</v>
      </c>
      <c r="FX597" s="17">
        <v>19.3</v>
      </c>
      <c r="FY597" s="17">
        <v>19.329999999999998</v>
      </c>
      <c r="FZ597" s="17">
        <v>19.32</v>
      </c>
      <c r="GA597" s="17">
        <v>19.32</v>
      </c>
      <c r="GB597" s="17">
        <v>19.329999999999998</v>
      </c>
      <c r="GC597" s="17">
        <v>19.37</v>
      </c>
      <c r="GD597" s="17">
        <v>19.38</v>
      </c>
      <c r="GE597" s="17">
        <v>19.350000000000001</v>
      </c>
      <c r="GF597" s="17">
        <v>19.34</v>
      </c>
      <c r="GG597" s="17">
        <v>19.3</v>
      </c>
      <c r="GH597" s="17">
        <v>19.3</v>
      </c>
      <c r="GI597" s="17">
        <v>19.3</v>
      </c>
      <c r="GJ597" s="17">
        <v>19.28</v>
      </c>
      <c r="GK597" s="17">
        <v>19.29</v>
      </c>
      <c r="GL597" s="17">
        <v>19.29</v>
      </c>
      <c r="GM597" s="17">
        <v>19.29</v>
      </c>
      <c r="GN597" s="17">
        <v>19.29</v>
      </c>
      <c r="GO597" s="17">
        <v>19.29</v>
      </c>
      <c r="GP597" s="17">
        <v>19.28</v>
      </c>
      <c r="GQ597" s="17">
        <v>19.28</v>
      </c>
      <c r="GR597" s="17">
        <v>19.29</v>
      </c>
      <c r="GS597" s="17">
        <v>19.29</v>
      </c>
      <c r="GT597" s="17">
        <v>19.28</v>
      </c>
      <c r="GU597" s="17">
        <v>19.27</v>
      </c>
      <c r="GV597" s="17">
        <v>19.25</v>
      </c>
      <c r="GW597" s="17">
        <v>19.239999999999998</v>
      </c>
      <c r="GX597" s="17">
        <v>19.23</v>
      </c>
      <c r="GY597" s="17">
        <v>19.22</v>
      </c>
      <c r="GZ597" s="17">
        <v>19.239999999999998</v>
      </c>
      <c r="HA597" s="17">
        <v>19.239999999999998</v>
      </c>
      <c r="HB597" s="17">
        <v>19.239999999999998</v>
      </c>
      <c r="HC597" s="17">
        <v>19.260000000000002</v>
      </c>
      <c r="HD597" s="17">
        <v>19.29</v>
      </c>
      <c r="HE597" s="17">
        <v>19.260000000000002</v>
      </c>
      <c r="HF597" s="17">
        <v>19.260000000000002</v>
      </c>
      <c r="HG597" s="17">
        <v>19.239999999999998</v>
      </c>
      <c r="HH597" s="17">
        <v>19.25</v>
      </c>
      <c r="HI597" s="17">
        <v>19.239999999999998</v>
      </c>
      <c r="HJ597" s="17">
        <v>19.239999999999998</v>
      </c>
      <c r="HK597" s="17">
        <v>19.25</v>
      </c>
      <c r="HL597" s="17">
        <v>19.23</v>
      </c>
      <c r="HM597" s="17">
        <v>19.239999999999998</v>
      </c>
      <c r="HN597" s="17">
        <v>19.23</v>
      </c>
      <c r="HO597" s="17">
        <v>19.25</v>
      </c>
      <c r="HP597" s="17">
        <v>19.25</v>
      </c>
      <c r="HQ597" s="17">
        <v>19.25</v>
      </c>
      <c r="HR597" s="17">
        <v>19.25</v>
      </c>
      <c r="HS597" s="17">
        <v>19.239999999999998</v>
      </c>
      <c r="HT597" s="17">
        <v>19.25</v>
      </c>
      <c r="HU597" s="17">
        <v>19.260000000000002</v>
      </c>
      <c r="HV597" s="17">
        <v>19.25</v>
      </c>
      <c r="HW597" s="17">
        <v>19.25</v>
      </c>
      <c r="HX597" s="17">
        <v>19.260000000000002</v>
      </c>
      <c r="HY597" s="17">
        <v>19.260000000000002</v>
      </c>
      <c r="HZ597" s="17">
        <v>19.25</v>
      </c>
      <c r="IA597" s="17">
        <v>19.260000000000002</v>
      </c>
      <c r="IB597" s="17">
        <v>19.260000000000002</v>
      </c>
      <c r="IC597" s="17">
        <v>19.21</v>
      </c>
      <c r="ID597" s="17">
        <v>19.21</v>
      </c>
      <c r="IE597" s="17">
        <v>19.170000000000002</v>
      </c>
      <c r="IF597" s="17">
        <v>19.239999999999998</v>
      </c>
      <c r="IG597" s="17">
        <v>19.239999999999998</v>
      </c>
      <c r="IH597" s="17">
        <v>19.23</v>
      </c>
      <c r="II597" s="17">
        <v>19.22</v>
      </c>
      <c r="IJ597" s="17">
        <v>19.170000000000002</v>
      </c>
      <c r="IK597" s="17">
        <v>19.170000000000002</v>
      </c>
      <c r="IL597" s="17">
        <v>19.170000000000002</v>
      </c>
      <c r="IM597" s="17">
        <v>19.190000000000001</v>
      </c>
      <c r="IN597" s="17">
        <v>19.22</v>
      </c>
      <c r="IO597" s="17">
        <v>19.190000000000001</v>
      </c>
      <c r="IP597" s="17">
        <v>19.18</v>
      </c>
      <c r="IQ597" s="17">
        <v>19.18</v>
      </c>
      <c r="IR597" s="17">
        <v>19.190000000000001</v>
      </c>
      <c r="IS597" s="17">
        <v>19.190000000000001</v>
      </c>
      <c r="IT597" s="17">
        <v>19.190000000000001</v>
      </c>
      <c r="IU597" s="17">
        <v>19.18</v>
      </c>
      <c r="IV597" s="17">
        <v>19.18</v>
      </c>
      <c r="IW597" s="17">
        <v>19.21</v>
      </c>
      <c r="IX597" s="17">
        <v>19.21</v>
      </c>
      <c r="IY597" s="17">
        <v>19.21</v>
      </c>
    </row>
    <row r="598" spans="1:259" x14ac:dyDescent="0.15">
      <c r="A598" s="17" t="s">
        <v>532</v>
      </c>
      <c r="B598" s="17" t="s">
        <v>533</v>
      </c>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c r="AA598" s="26"/>
      <c r="AB598" s="17"/>
      <c r="AC598" s="26"/>
      <c r="AD598" s="26"/>
      <c r="AE598" s="17"/>
      <c r="AF598" s="17"/>
      <c r="AG598" s="17"/>
      <c r="AH598" s="17"/>
      <c r="AI598" s="17"/>
      <c r="AJ598" s="17"/>
      <c r="AK598" s="17"/>
      <c r="AL598" s="17"/>
      <c r="AM598" s="17"/>
      <c r="AN598" s="17"/>
      <c r="AO598" s="17"/>
      <c r="AP598" s="17"/>
      <c r="AQ598" s="17"/>
      <c r="AR598" s="17"/>
      <c r="AS598" s="17"/>
      <c r="AT598" s="17"/>
      <c r="AU598" s="17"/>
      <c r="AV598" s="17"/>
      <c r="AW598" s="17"/>
      <c r="AX598" s="17"/>
      <c r="AY598" s="17"/>
      <c r="AZ598" s="17"/>
      <c r="BA598" s="17"/>
      <c r="BB598" s="17"/>
      <c r="BC598" s="17"/>
      <c r="BD598" s="17"/>
      <c r="BE598" s="17"/>
      <c r="BF598" s="17"/>
      <c r="BG598" s="17"/>
      <c r="BH598" s="17"/>
      <c r="BI598" s="17"/>
      <c r="BJ598" s="26"/>
      <c r="BK598" s="17"/>
      <c r="BL598" s="17"/>
      <c r="BM598" s="17"/>
      <c r="BN598" s="17"/>
      <c r="BO598" s="17"/>
      <c r="BP598" s="17"/>
      <c r="BQ598" s="17"/>
      <c r="BR598" s="17"/>
      <c r="BS598" s="17"/>
      <c r="BT598" s="17"/>
      <c r="BU598" s="17"/>
      <c r="BV598" s="17"/>
      <c r="BW598" s="17"/>
      <c r="BX598" s="26"/>
      <c r="BY598" s="26"/>
      <c r="BZ598" s="26"/>
      <c r="CA598" s="26"/>
      <c r="CB598" s="26"/>
      <c r="CC598" s="17"/>
      <c r="CD598" s="17"/>
      <c r="CE598" s="17"/>
      <c r="CF598" s="17"/>
      <c r="CG598" s="17"/>
      <c r="CH598" s="17"/>
      <c r="CI598" s="17"/>
      <c r="CJ598" s="26"/>
      <c r="CK598" s="17"/>
      <c r="CL598" s="17"/>
      <c r="CM598" s="17"/>
      <c r="CN598" s="17"/>
      <c r="CO598" s="17"/>
      <c r="CP598" s="17"/>
      <c r="CQ598" s="17"/>
      <c r="CR598" s="17"/>
      <c r="CS598" s="17"/>
      <c r="CT598" s="17"/>
      <c r="CU598" s="17"/>
      <c r="CV598" s="17"/>
      <c r="CW598" s="17"/>
      <c r="CX598" s="17"/>
      <c r="CY598" s="26"/>
      <c r="CZ598" s="26"/>
      <c r="DA598" s="26"/>
      <c r="DB598" s="17"/>
      <c r="DC598" s="17"/>
      <c r="DD598" s="17"/>
      <c r="DE598" s="17"/>
      <c r="DF598" s="17"/>
      <c r="DG598" s="17"/>
      <c r="DH598" s="26"/>
      <c r="DI598" s="17"/>
      <c r="DJ598" s="17"/>
      <c r="DK598" s="17"/>
      <c r="DL598" s="17"/>
      <c r="DM598" s="17">
        <v>56.66</v>
      </c>
      <c r="DN598" s="17">
        <v>56.7</v>
      </c>
      <c r="DO598" s="17">
        <v>56.68</v>
      </c>
      <c r="DP598" s="17">
        <v>56.7</v>
      </c>
      <c r="DQ598" s="17">
        <v>56.66</v>
      </c>
      <c r="DR598" s="17">
        <v>56.6</v>
      </c>
      <c r="DS598" s="17">
        <v>56.56</v>
      </c>
      <c r="DT598" s="17">
        <v>56.5</v>
      </c>
      <c r="DU598" s="17">
        <v>56.5</v>
      </c>
      <c r="DV598" s="17">
        <v>56.5</v>
      </c>
      <c r="DW598" s="17">
        <v>56.51</v>
      </c>
      <c r="DX598" s="17">
        <v>56.5</v>
      </c>
      <c r="DY598" s="17">
        <v>56.52</v>
      </c>
      <c r="DZ598" s="17">
        <v>56.52</v>
      </c>
      <c r="EA598" s="17">
        <v>56.5</v>
      </c>
      <c r="EB598" s="17">
        <v>56.52</v>
      </c>
      <c r="EC598" s="17">
        <v>56.82</v>
      </c>
      <c r="ED598" s="17">
        <v>56.5</v>
      </c>
      <c r="EE598" s="17">
        <v>56.51</v>
      </c>
      <c r="EF598" s="17">
        <v>56.52</v>
      </c>
      <c r="EG598" s="17">
        <v>56.52</v>
      </c>
      <c r="EH598" s="17">
        <v>56.52</v>
      </c>
      <c r="EI598" s="17">
        <v>56.58</v>
      </c>
      <c r="EJ598" s="17">
        <v>56.52</v>
      </c>
      <c r="EK598" s="17">
        <v>56.52</v>
      </c>
      <c r="EL598" s="17">
        <v>56.53</v>
      </c>
      <c r="EM598" s="17">
        <v>56.56</v>
      </c>
      <c r="EN598" s="17">
        <v>56.51</v>
      </c>
      <c r="EO598" s="17">
        <v>56.57</v>
      </c>
      <c r="EP598" s="17">
        <v>56.78</v>
      </c>
      <c r="EQ598" s="17">
        <v>56.57</v>
      </c>
      <c r="ER598" s="17">
        <v>56.57</v>
      </c>
      <c r="ES598" s="17">
        <v>56.52</v>
      </c>
      <c r="ET598" s="17">
        <v>56.82</v>
      </c>
      <c r="EU598" s="17">
        <v>56.54</v>
      </c>
      <c r="EV598" s="17">
        <v>56.56</v>
      </c>
      <c r="EW598" s="17">
        <v>56.55</v>
      </c>
      <c r="EX598" s="17">
        <v>56.51</v>
      </c>
      <c r="EY598" s="17">
        <v>56.52</v>
      </c>
      <c r="EZ598" s="17">
        <v>56.55</v>
      </c>
      <c r="FA598" s="17">
        <v>56.5</v>
      </c>
      <c r="FB598" s="17">
        <v>56.45</v>
      </c>
      <c r="FC598" s="17">
        <v>56.44</v>
      </c>
      <c r="FD598" s="17">
        <v>56.43</v>
      </c>
      <c r="FE598" s="17">
        <v>56.44</v>
      </c>
      <c r="FF598" s="17">
        <v>56.48</v>
      </c>
      <c r="FG598" s="17">
        <v>56.49</v>
      </c>
      <c r="FH598" s="17">
        <v>56.48</v>
      </c>
      <c r="FI598" s="17">
        <v>56.48</v>
      </c>
      <c r="FJ598" s="17">
        <v>56.48</v>
      </c>
      <c r="FK598" s="17">
        <v>56.42</v>
      </c>
      <c r="FL598" s="17">
        <v>56.5</v>
      </c>
      <c r="FM598" s="17">
        <v>56.5</v>
      </c>
      <c r="FN598" s="17">
        <v>56.5</v>
      </c>
      <c r="FO598" s="17">
        <v>56.52</v>
      </c>
      <c r="FP598" s="17">
        <v>56.7</v>
      </c>
      <c r="FQ598" s="17">
        <v>56.7</v>
      </c>
      <c r="FR598" s="17">
        <v>56.66</v>
      </c>
      <c r="FS598" s="17">
        <v>56.65</v>
      </c>
      <c r="FT598" s="17">
        <v>56.7</v>
      </c>
      <c r="FU598" s="17">
        <v>56.57</v>
      </c>
      <c r="FV598" s="17">
        <v>56.58</v>
      </c>
      <c r="FW598" s="17">
        <v>56.59</v>
      </c>
      <c r="FX598" s="17">
        <v>56.6</v>
      </c>
      <c r="FY598" s="17">
        <v>56.6</v>
      </c>
      <c r="FZ598" s="17">
        <v>56.7</v>
      </c>
      <c r="GA598" s="17">
        <v>56.7</v>
      </c>
      <c r="GB598" s="17">
        <v>56.62</v>
      </c>
      <c r="GC598" s="17">
        <v>56.6</v>
      </c>
      <c r="GD598" s="17">
        <v>56.6</v>
      </c>
      <c r="GE598" s="17">
        <v>56.6</v>
      </c>
      <c r="GF598" s="17">
        <v>56.6</v>
      </c>
      <c r="GG598" s="17">
        <v>56.53</v>
      </c>
      <c r="GH598" s="17">
        <v>56.46</v>
      </c>
      <c r="GI598" s="17">
        <v>56.46</v>
      </c>
      <c r="GJ598" s="17">
        <v>56.42</v>
      </c>
      <c r="GK598" s="17">
        <v>56.41</v>
      </c>
      <c r="GL598" s="17">
        <v>56.38</v>
      </c>
      <c r="GM598" s="17">
        <v>56.37</v>
      </c>
      <c r="GN598" s="17">
        <v>56.37</v>
      </c>
      <c r="GO598" s="17">
        <v>56.41</v>
      </c>
      <c r="GP598" s="17">
        <v>56.4</v>
      </c>
      <c r="GQ598" s="17">
        <v>56.4</v>
      </c>
      <c r="GR598" s="17">
        <v>56.36</v>
      </c>
      <c r="GS598" s="17">
        <v>56.34</v>
      </c>
      <c r="GT598" s="17">
        <v>56.28</v>
      </c>
      <c r="GU598" s="17">
        <v>56.27</v>
      </c>
      <c r="GV598" s="17">
        <v>56.25</v>
      </c>
      <c r="GW598" s="17">
        <v>56.2</v>
      </c>
      <c r="GX598" s="17">
        <v>56.2</v>
      </c>
      <c r="GY598" s="17">
        <v>56.13</v>
      </c>
      <c r="GZ598" s="17">
        <v>56.08</v>
      </c>
      <c r="HA598" s="17">
        <v>56.04</v>
      </c>
      <c r="HB598" s="17">
        <v>56.04</v>
      </c>
      <c r="HC598" s="17">
        <v>56.08</v>
      </c>
      <c r="HD598" s="17">
        <v>56.16</v>
      </c>
      <c r="HE598" s="17">
        <v>56.2</v>
      </c>
      <c r="HF598" s="17">
        <v>56.16</v>
      </c>
      <c r="HG598" s="17">
        <v>56.13</v>
      </c>
      <c r="HH598" s="17">
        <v>56.13</v>
      </c>
      <c r="HI598" s="17">
        <v>56.13</v>
      </c>
      <c r="HJ598" s="17">
        <v>56.13</v>
      </c>
      <c r="HK598" s="17">
        <v>56.13</v>
      </c>
      <c r="HL598" s="17">
        <v>56.11</v>
      </c>
      <c r="HM598" s="17">
        <v>56.11</v>
      </c>
      <c r="HN598" s="17">
        <v>56.11</v>
      </c>
      <c r="HO598" s="17">
        <v>56.11</v>
      </c>
      <c r="HP598" s="17">
        <v>56.15</v>
      </c>
      <c r="HQ598" s="17">
        <v>56.16</v>
      </c>
      <c r="HR598" s="17">
        <v>56.17</v>
      </c>
      <c r="HS598" s="17">
        <v>56.2</v>
      </c>
      <c r="HT598" s="17">
        <v>56.2</v>
      </c>
      <c r="HU598" s="17">
        <v>56.12</v>
      </c>
      <c r="HV598" s="17">
        <v>56.11</v>
      </c>
      <c r="HW598" s="17">
        <v>56.11</v>
      </c>
      <c r="HX598" s="17">
        <v>56.13</v>
      </c>
      <c r="HY598" s="17">
        <v>56.12</v>
      </c>
      <c r="HZ598" s="17">
        <v>56.12</v>
      </c>
      <c r="IA598" s="17">
        <v>56.13</v>
      </c>
      <c r="IB598" s="17">
        <v>56.2</v>
      </c>
      <c r="IC598" s="17">
        <v>56.21</v>
      </c>
      <c r="ID598" s="17">
        <v>56.27</v>
      </c>
      <c r="IE598" s="17">
        <v>56.22</v>
      </c>
      <c r="IF598" s="17">
        <v>56.22</v>
      </c>
      <c r="IG598" s="17">
        <v>56.15</v>
      </c>
      <c r="IH598" s="17">
        <v>56.13</v>
      </c>
      <c r="II598" s="17">
        <v>56.08</v>
      </c>
      <c r="IJ598" s="17">
        <v>56.05</v>
      </c>
      <c r="IK598" s="17">
        <v>56.04</v>
      </c>
      <c r="IL598" s="17">
        <v>56.02</v>
      </c>
      <c r="IM598" s="17">
        <v>56.01</v>
      </c>
      <c r="IN598" s="17">
        <v>56</v>
      </c>
      <c r="IO598" s="17">
        <v>56.02</v>
      </c>
      <c r="IP598" s="17">
        <v>56.02</v>
      </c>
      <c r="IQ598" s="17">
        <v>56.02</v>
      </c>
      <c r="IR598" s="17">
        <v>56.02</v>
      </c>
      <c r="IS598" s="17">
        <v>55.92</v>
      </c>
      <c r="IT598" s="17">
        <v>55.87</v>
      </c>
      <c r="IU598" s="17">
        <v>55.82</v>
      </c>
      <c r="IV598" s="17">
        <v>55.92</v>
      </c>
      <c r="IW598" s="17">
        <v>56</v>
      </c>
      <c r="IX598" s="17">
        <v>56.01</v>
      </c>
      <c r="IY598" s="17">
        <v>55.99</v>
      </c>
    </row>
    <row r="599" spans="1:259" x14ac:dyDescent="0.15">
      <c r="A599" s="17" t="s">
        <v>4530</v>
      </c>
      <c r="B599" s="17" t="s">
        <v>4821</v>
      </c>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c r="AA599" s="26"/>
      <c r="AB599" s="17"/>
      <c r="AC599" s="26"/>
      <c r="AD599" s="26"/>
      <c r="AE599" s="17"/>
      <c r="AF599" s="17"/>
      <c r="AG599" s="17"/>
      <c r="AH599" s="17"/>
      <c r="AI599" s="17"/>
      <c r="AJ599" s="17"/>
      <c r="AK599" s="17"/>
      <c r="AL599" s="17"/>
      <c r="AM599" s="17"/>
      <c r="AN599" s="17"/>
      <c r="AO599" s="17"/>
      <c r="AP599" s="17"/>
      <c r="AQ599" s="17"/>
      <c r="AR599" s="17"/>
      <c r="AS599" s="17"/>
      <c r="AT599" s="17"/>
      <c r="AU599" s="17"/>
      <c r="AV599" s="17"/>
      <c r="AW599" s="17"/>
      <c r="AX599" s="17"/>
      <c r="AY599" s="17"/>
      <c r="AZ599" s="17"/>
      <c r="BA599" s="17"/>
      <c r="BB599" s="17"/>
      <c r="BC599" s="17"/>
      <c r="BD599" s="17"/>
      <c r="BE599" s="17"/>
      <c r="BF599" s="17"/>
      <c r="BG599" s="17"/>
      <c r="BH599" s="17"/>
      <c r="BI599" s="17"/>
      <c r="BJ599" s="26"/>
      <c r="BK599" s="17"/>
      <c r="BL599" s="17"/>
      <c r="BM599" s="17"/>
      <c r="BN599" s="17"/>
      <c r="BO599" s="17"/>
      <c r="BP599" s="17"/>
      <c r="BQ599" s="17"/>
      <c r="BR599" s="17"/>
      <c r="BS599" s="17"/>
      <c r="BT599" s="17"/>
      <c r="BU599" s="17"/>
      <c r="BV599" s="17"/>
      <c r="BW599" s="17"/>
      <c r="BX599" s="26"/>
      <c r="BY599" s="26"/>
      <c r="BZ599" s="26"/>
      <c r="CA599" s="26"/>
      <c r="CB599" s="26"/>
      <c r="CC599" s="17"/>
      <c r="CD599" s="17"/>
      <c r="CE599" s="17"/>
      <c r="CF599" s="17"/>
      <c r="CG599" s="17"/>
      <c r="CH599" s="17"/>
      <c r="CI599" s="17"/>
      <c r="CJ599" s="26"/>
      <c r="CK599" s="17"/>
      <c r="CL599" s="17"/>
      <c r="CM599" s="17"/>
      <c r="CN599" s="17"/>
      <c r="CO599" s="17"/>
      <c r="CP599" s="17"/>
      <c r="CQ599" s="17"/>
      <c r="CR599" s="17"/>
      <c r="CS599" s="17"/>
      <c r="CT599" s="17"/>
      <c r="CU599" s="17"/>
      <c r="CV599" s="17"/>
      <c r="CW599" s="17"/>
      <c r="CX599" s="17"/>
      <c r="CY599" s="26"/>
      <c r="CZ599" s="26"/>
      <c r="DA599" s="26"/>
      <c r="DB599" s="17"/>
      <c r="DC599" s="17"/>
      <c r="DD599" s="17"/>
      <c r="DE599" s="17"/>
      <c r="DF599" s="17"/>
      <c r="DG599" s="17"/>
      <c r="DH599" s="26"/>
      <c r="DI599" s="17"/>
      <c r="DJ599" s="17"/>
      <c r="DK599" s="17"/>
      <c r="DL599" s="17"/>
      <c r="DM599" s="17">
        <v>19.02</v>
      </c>
      <c r="DN599" s="17">
        <v>19.05</v>
      </c>
      <c r="DO599" s="17">
        <v>19.03</v>
      </c>
      <c r="DP599" s="17">
        <v>19.010000000000002</v>
      </c>
      <c r="DQ599" s="17">
        <v>19.02</v>
      </c>
      <c r="DR599" s="17">
        <v>19.010000000000002</v>
      </c>
      <c r="DS599" s="17">
        <v>19.010000000000002</v>
      </c>
      <c r="DT599" s="17">
        <v>18.989999999999998</v>
      </c>
      <c r="DU599" s="17">
        <v>18.96</v>
      </c>
      <c r="DV599" s="17">
        <v>18.96</v>
      </c>
      <c r="DW599" s="17">
        <v>18.96</v>
      </c>
      <c r="DX599" s="17">
        <v>18.97</v>
      </c>
      <c r="DY599" s="17">
        <v>18.95</v>
      </c>
      <c r="DZ599" s="17">
        <v>18.940000000000001</v>
      </c>
      <c r="EA599" s="17">
        <v>18.93</v>
      </c>
      <c r="EB599" s="17">
        <v>18.97</v>
      </c>
      <c r="EC599" s="17">
        <v>18.95</v>
      </c>
      <c r="ED599" s="17">
        <v>18.989999999999998</v>
      </c>
      <c r="EE599" s="17">
        <v>18.96</v>
      </c>
      <c r="EF599" s="17">
        <v>18.920000000000002</v>
      </c>
      <c r="EG599" s="17">
        <v>18.91</v>
      </c>
      <c r="EH599" s="17">
        <v>18.91</v>
      </c>
      <c r="EI599" s="17">
        <v>18.920000000000002</v>
      </c>
      <c r="EJ599" s="17">
        <v>18.91</v>
      </c>
      <c r="EK599" s="17">
        <v>18.88</v>
      </c>
      <c r="EL599" s="17">
        <v>18.899999999999999</v>
      </c>
      <c r="EM599" s="17">
        <v>18.88</v>
      </c>
      <c r="EN599" s="17">
        <v>18.920000000000002</v>
      </c>
      <c r="EO599" s="17">
        <v>18.91</v>
      </c>
      <c r="EP599" s="17">
        <v>18.899999999999999</v>
      </c>
      <c r="EQ599" s="17">
        <v>18.899999999999999</v>
      </c>
      <c r="ER599" s="17">
        <v>18.89</v>
      </c>
      <c r="ES599" s="17">
        <v>18.88</v>
      </c>
      <c r="ET599" s="17">
        <v>18.88</v>
      </c>
      <c r="EU599" s="17">
        <v>18.89</v>
      </c>
      <c r="EV599" s="17">
        <v>18.88</v>
      </c>
      <c r="EW599" s="17">
        <v>18.89</v>
      </c>
      <c r="EX599" s="17">
        <v>18.89</v>
      </c>
      <c r="EY599" s="17">
        <v>18.89</v>
      </c>
      <c r="EZ599" s="17">
        <v>18.88</v>
      </c>
      <c r="FA599" s="17">
        <v>18.850000000000001</v>
      </c>
      <c r="FB599" s="17">
        <v>18.850000000000001</v>
      </c>
      <c r="FC599" s="17">
        <v>18.850000000000001</v>
      </c>
      <c r="FD599" s="17">
        <v>18.84</v>
      </c>
      <c r="FE599" s="17">
        <v>18.84</v>
      </c>
      <c r="FF599" s="17">
        <v>18.850000000000001</v>
      </c>
      <c r="FG599" s="17">
        <v>18.88</v>
      </c>
      <c r="FH599" s="17">
        <v>18.87</v>
      </c>
      <c r="FI599" s="17">
        <v>18.88</v>
      </c>
      <c r="FJ599" s="17">
        <v>18.899999999999999</v>
      </c>
      <c r="FK599" s="17">
        <v>18.89</v>
      </c>
      <c r="FL599" s="17">
        <v>18.96</v>
      </c>
      <c r="FM599" s="17">
        <v>18.95</v>
      </c>
      <c r="FN599" s="17">
        <v>18.899999999999999</v>
      </c>
      <c r="FO599" s="17">
        <v>18.899999999999999</v>
      </c>
      <c r="FP599" s="17">
        <v>18.89</v>
      </c>
      <c r="FQ599" s="17">
        <v>18.899999999999999</v>
      </c>
      <c r="FR599" s="17">
        <v>18.88</v>
      </c>
      <c r="FS599" s="17">
        <v>18.89</v>
      </c>
      <c r="FT599" s="17">
        <v>18.899999999999999</v>
      </c>
      <c r="FU599" s="17">
        <v>18.89</v>
      </c>
      <c r="FV599" s="17">
        <v>18.89</v>
      </c>
      <c r="FW599" s="17">
        <v>18.899999999999999</v>
      </c>
      <c r="FX599" s="17">
        <v>18.89</v>
      </c>
      <c r="FY599" s="17">
        <v>18.920000000000002</v>
      </c>
      <c r="FZ599" s="17">
        <v>19.02</v>
      </c>
      <c r="GA599" s="17">
        <v>18.989999999999998</v>
      </c>
      <c r="GB599" s="17">
        <v>18.989999999999998</v>
      </c>
      <c r="GC599" s="17">
        <v>18.97</v>
      </c>
      <c r="GD599" s="17">
        <v>18.98</v>
      </c>
      <c r="GE599" s="17">
        <v>18.95</v>
      </c>
      <c r="GF599" s="17">
        <v>18.920000000000002</v>
      </c>
      <c r="GG599" s="17">
        <v>18.850000000000001</v>
      </c>
      <c r="GH599" s="17">
        <v>18.86</v>
      </c>
      <c r="GI599" s="17">
        <v>18.850000000000001</v>
      </c>
      <c r="GJ599" s="17">
        <v>18.87</v>
      </c>
      <c r="GK599" s="17">
        <v>18.86</v>
      </c>
      <c r="GL599" s="17">
        <v>18.850000000000001</v>
      </c>
      <c r="GM599" s="17">
        <v>18.86</v>
      </c>
      <c r="GN599" s="17">
        <v>18.850000000000001</v>
      </c>
      <c r="GO599" s="17">
        <v>18.88</v>
      </c>
      <c r="GP599" s="17">
        <v>18.899999999999999</v>
      </c>
      <c r="GQ599" s="17">
        <v>18.89</v>
      </c>
      <c r="GR599" s="17">
        <v>18.91</v>
      </c>
      <c r="GS599" s="17">
        <v>18.899999999999999</v>
      </c>
      <c r="GT599" s="17">
        <v>18.87</v>
      </c>
      <c r="GU599" s="17">
        <v>18.91</v>
      </c>
      <c r="GV599" s="17">
        <v>18.88</v>
      </c>
      <c r="GW599" s="17">
        <v>18.899999999999999</v>
      </c>
      <c r="GX599" s="17">
        <v>18.87</v>
      </c>
      <c r="GY599" s="17">
        <v>18.87</v>
      </c>
      <c r="GZ599" s="17">
        <v>18.87</v>
      </c>
      <c r="HA599" s="17">
        <v>18.88</v>
      </c>
      <c r="HB599" s="17">
        <v>18.87</v>
      </c>
      <c r="HC599" s="17">
        <v>18.89</v>
      </c>
      <c r="HD599" s="17">
        <v>18.89</v>
      </c>
      <c r="HE599" s="17">
        <v>18.89</v>
      </c>
      <c r="HF599" s="17">
        <v>18.87</v>
      </c>
      <c r="HG599" s="17">
        <v>18.86</v>
      </c>
      <c r="HH599" s="17">
        <v>18.8</v>
      </c>
      <c r="HI599" s="17">
        <v>18.78</v>
      </c>
      <c r="HJ599" s="17">
        <v>18.809999999999999</v>
      </c>
      <c r="HK599" s="17">
        <v>18.8</v>
      </c>
      <c r="HL599" s="17">
        <v>18.79</v>
      </c>
      <c r="HM599" s="17">
        <v>18.8</v>
      </c>
      <c r="HN599" s="17">
        <v>18.79</v>
      </c>
      <c r="HO599" s="17">
        <v>18.79</v>
      </c>
      <c r="HP599" s="17">
        <v>18.79</v>
      </c>
      <c r="HQ599" s="17">
        <v>18.78</v>
      </c>
      <c r="HR599" s="17">
        <v>18.78</v>
      </c>
      <c r="HS599" s="17">
        <v>18.79</v>
      </c>
      <c r="HT599" s="17">
        <v>18.809999999999999</v>
      </c>
      <c r="HU599" s="17">
        <v>18.809999999999999</v>
      </c>
      <c r="HV599" s="17">
        <v>18.84</v>
      </c>
      <c r="HW599" s="17">
        <v>18.84</v>
      </c>
      <c r="HX599" s="17">
        <v>18.809999999999999</v>
      </c>
      <c r="HY599" s="17">
        <v>18.809999999999999</v>
      </c>
      <c r="HZ599" s="17">
        <v>18.809999999999999</v>
      </c>
      <c r="IA599" s="17">
        <v>18.8</v>
      </c>
      <c r="IB599" s="17">
        <v>18.8</v>
      </c>
      <c r="IC599" s="17">
        <v>18.8</v>
      </c>
      <c r="ID599" s="17">
        <v>18.79</v>
      </c>
      <c r="IE599" s="17">
        <v>18.78</v>
      </c>
      <c r="IF599" s="17">
        <v>18.78</v>
      </c>
      <c r="IG599" s="17">
        <v>18.79</v>
      </c>
      <c r="IH599" s="17">
        <v>18.760000000000002</v>
      </c>
      <c r="II599" s="17">
        <v>18.77</v>
      </c>
      <c r="IJ599" s="17">
        <v>18.690000000000001</v>
      </c>
      <c r="IK599" s="17">
        <v>18.7</v>
      </c>
      <c r="IL599" s="17">
        <v>18.71</v>
      </c>
      <c r="IM599" s="17">
        <v>18.760000000000002</v>
      </c>
      <c r="IN599" s="17">
        <v>18.77</v>
      </c>
      <c r="IO599" s="17">
        <v>18.77</v>
      </c>
      <c r="IP599" s="17">
        <v>18.8</v>
      </c>
      <c r="IQ599" s="17">
        <v>18.899999999999999</v>
      </c>
      <c r="IR599" s="17">
        <v>18.86</v>
      </c>
      <c r="IS599" s="17">
        <v>18.850000000000001</v>
      </c>
      <c r="IT599" s="17">
        <v>18.850000000000001</v>
      </c>
      <c r="IU599" s="17">
        <v>18.829999999999998</v>
      </c>
      <c r="IV599" s="17">
        <v>18.829999999999998</v>
      </c>
      <c r="IW599" s="17">
        <v>18.829999999999998</v>
      </c>
      <c r="IX599" s="17">
        <v>18.829999999999998</v>
      </c>
      <c r="IY599" s="17">
        <v>18.829999999999998</v>
      </c>
    </row>
    <row r="600" spans="1:259" x14ac:dyDescent="0.15">
      <c r="A600" s="17" t="s">
        <v>2812</v>
      </c>
      <c r="B600" s="17" t="s">
        <v>2813</v>
      </c>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c r="AA600" s="26"/>
      <c r="AB600" s="17"/>
      <c r="AC600" s="26"/>
      <c r="AD600" s="26"/>
      <c r="AE600" s="17"/>
      <c r="AF600" s="17"/>
      <c r="AG600" s="17"/>
      <c r="AH600" s="17"/>
      <c r="AI600" s="17"/>
      <c r="AJ600" s="17"/>
      <c r="AK600" s="17"/>
      <c r="AL600" s="17"/>
      <c r="AM600" s="17"/>
      <c r="AN600" s="17"/>
      <c r="AO600" s="17"/>
      <c r="AP600" s="17"/>
      <c r="AQ600" s="17"/>
      <c r="AR600" s="17"/>
      <c r="AS600" s="17"/>
      <c r="AT600" s="17"/>
      <c r="AU600" s="17"/>
      <c r="AV600" s="17"/>
      <c r="AW600" s="17"/>
      <c r="AX600" s="17"/>
      <c r="AY600" s="17"/>
      <c r="AZ600" s="17"/>
      <c r="BA600" s="17"/>
      <c r="BB600" s="17"/>
      <c r="BC600" s="17"/>
      <c r="BD600" s="17"/>
      <c r="BE600" s="17"/>
      <c r="BF600" s="17"/>
      <c r="BG600" s="17"/>
      <c r="BH600" s="17"/>
      <c r="BI600" s="17"/>
      <c r="BJ600" s="26"/>
      <c r="BK600" s="17"/>
      <c r="BL600" s="17"/>
      <c r="BM600" s="17"/>
      <c r="BN600" s="17"/>
      <c r="BO600" s="17"/>
      <c r="BP600" s="17"/>
      <c r="BQ600" s="17"/>
      <c r="BR600" s="17"/>
      <c r="BS600" s="17"/>
      <c r="BT600" s="17"/>
      <c r="BU600" s="17"/>
      <c r="BV600" s="17"/>
      <c r="BW600" s="17"/>
      <c r="BX600" s="26"/>
      <c r="BY600" s="26"/>
      <c r="BZ600" s="26"/>
      <c r="CA600" s="26"/>
      <c r="CB600" s="26"/>
      <c r="CC600" s="17"/>
      <c r="CD600" s="17"/>
      <c r="CE600" s="17"/>
      <c r="CF600" s="17"/>
      <c r="CG600" s="17"/>
      <c r="CH600" s="17"/>
      <c r="CI600" s="17"/>
      <c r="CJ600" s="26"/>
      <c r="CK600" s="17"/>
      <c r="CL600" s="17"/>
      <c r="CM600" s="17"/>
      <c r="CN600" s="17"/>
      <c r="CO600" s="17"/>
      <c r="CP600" s="17"/>
      <c r="CQ600" s="17"/>
      <c r="CR600" s="17"/>
      <c r="CS600" s="17"/>
      <c r="CT600" s="17"/>
      <c r="CU600" s="17"/>
      <c r="CV600" s="17"/>
      <c r="CW600" s="17"/>
      <c r="CX600" s="17"/>
      <c r="CY600" s="26"/>
      <c r="CZ600" s="26"/>
      <c r="DA600" s="26"/>
      <c r="DB600" s="17"/>
      <c r="DC600" s="17"/>
      <c r="DD600" s="17"/>
      <c r="DE600" s="17"/>
      <c r="DF600" s="17"/>
      <c r="DG600" s="17"/>
      <c r="DH600" s="26"/>
      <c r="DI600" s="17"/>
      <c r="DJ600" s="17"/>
      <c r="DK600" s="17"/>
      <c r="DL600" s="17"/>
      <c r="DM600" s="17">
        <v>31.56</v>
      </c>
      <c r="DN600" s="17">
        <v>31.58</v>
      </c>
      <c r="DO600" s="17">
        <v>31.6</v>
      </c>
      <c r="DP600" s="17">
        <v>31.68</v>
      </c>
      <c r="DQ600" s="17">
        <v>31.7</v>
      </c>
      <c r="DR600" s="17">
        <v>31.7</v>
      </c>
      <c r="DS600" s="17">
        <v>31.7</v>
      </c>
      <c r="DT600" s="17">
        <v>31.72</v>
      </c>
      <c r="DU600" s="17">
        <v>31.75</v>
      </c>
      <c r="DV600" s="17">
        <v>31.73</v>
      </c>
      <c r="DW600" s="17">
        <v>31.71</v>
      </c>
      <c r="DX600" s="17">
        <v>31.66</v>
      </c>
      <c r="DY600" s="17">
        <v>31.62</v>
      </c>
      <c r="DZ600" s="17">
        <v>31.6</v>
      </c>
      <c r="EA600" s="17">
        <v>31.6</v>
      </c>
      <c r="EB600" s="17">
        <v>31.6</v>
      </c>
      <c r="EC600" s="17">
        <v>31.59</v>
      </c>
      <c r="ED600" s="17">
        <v>31.52</v>
      </c>
      <c r="EE600" s="17">
        <v>31.44</v>
      </c>
      <c r="EF600" s="17">
        <v>31.46</v>
      </c>
      <c r="EG600" s="17">
        <v>31.48</v>
      </c>
      <c r="EH600" s="17">
        <v>31.5</v>
      </c>
      <c r="EI600" s="17">
        <v>31.54</v>
      </c>
      <c r="EJ600" s="17">
        <v>31.55</v>
      </c>
      <c r="EK600" s="17">
        <v>31.55</v>
      </c>
      <c r="EL600" s="17">
        <v>31.56</v>
      </c>
      <c r="EM600" s="17">
        <v>31.57</v>
      </c>
      <c r="EN600" s="17">
        <v>31.58</v>
      </c>
      <c r="EO600" s="17">
        <v>31.59</v>
      </c>
      <c r="EP600" s="17">
        <v>31.7</v>
      </c>
      <c r="EQ600" s="17">
        <v>31.68</v>
      </c>
      <c r="ER600" s="17">
        <v>31.74</v>
      </c>
      <c r="ES600" s="17">
        <v>31.86</v>
      </c>
      <c r="ET600" s="17">
        <v>31.75</v>
      </c>
      <c r="EU600" s="17">
        <v>31.75</v>
      </c>
      <c r="EV600" s="17">
        <v>31.66</v>
      </c>
      <c r="EW600" s="17">
        <v>31.64</v>
      </c>
      <c r="EX600" s="17">
        <v>31.75</v>
      </c>
      <c r="EY600" s="17">
        <v>31.77</v>
      </c>
      <c r="EZ600" s="17">
        <v>31.77</v>
      </c>
      <c r="FA600" s="17">
        <v>31.79</v>
      </c>
      <c r="FB600" s="17">
        <v>31.76</v>
      </c>
      <c r="FC600" s="17">
        <v>31.7</v>
      </c>
      <c r="FD600" s="17">
        <v>31.73</v>
      </c>
      <c r="FE600" s="17">
        <v>31.71</v>
      </c>
      <c r="FF600" s="17">
        <v>31.72</v>
      </c>
      <c r="FG600" s="17">
        <v>31.73</v>
      </c>
      <c r="FH600" s="17">
        <v>31.79</v>
      </c>
      <c r="FI600" s="17">
        <v>31.8</v>
      </c>
      <c r="FJ600" s="17">
        <v>31.85</v>
      </c>
      <c r="FK600" s="17">
        <v>31.96</v>
      </c>
      <c r="FL600" s="17">
        <v>31.95</v>
      </c>
      <c r="FM600" s="17">
        <v>31.86</v>
      </c>
      <c r="FN600" s="17">
        <v>31.85</v>
      </c>
      <c r="FO600" s="17">
        <v>31.88</v>
      </c>
      <c r="FP600" s="17">
        <v>31.85</v>
      </c>
      <c r="FQ600" s="17">
        <v>31.83</v>
      </c>
      <c r="FR600" s="17">
        <v>31.82</v>
      </c>
      <c r="FS600" s="17">
        <v>31.8</v>
      </c>
      <c r="FT600" s="17">
        <v>31.8</v>
      </c>
      <c r="FU600" s="17">
        <v>31.82</v>
      </c>
      <c r="FV600" s="17">
        <v>31.85</v>
      </c>
      <c r="FW600" s="17">
        <v>31.87</v>
      </c>
      <c r="FX600" s="17">
        <v>31.82</v>
      </c>
      <c r="FY600" s="17">
        <v>31.89</v>
      </c>
      <c r="FZ600" s="17">
        <v>31.92</v>
      </c>
      <c r="GA600" s="17">
        <v>31.92</v>
      </c>
      <c r="GB600" s="17">
        <v>31.94</v>
      </c>
      <c r="GC600" s="17">
        <v>31.99</v>
      </c>
      <c r="GD600" s="17">
        <v>31.96</v>
      </c>
      <c r="GE600" s="17">
        <v>31.91</v>
      </c>
      <c r="GF600" s="17">
        <v>31.82</v>
      </c>
      <c r="GG600" s="17">
        <v>31.81</v>
      </c>
      <c r="GH600" s="17">
        <v>31.79</v>
      </c>
      <c r="GI600" s="17">
        <v>31.79</v>
      </c>
      <c r="GJ600" s="17">
        <v>31.78</v>
      </c>
      <c r="GK600" s="17">
        <v>31.81</v>
      </c>
      <c r="GL600" s="17">
        <v>31.77</v>
      </c>
      <c r="GM600" s="17">
        <v>31.76</v>
      </c>
      <c r="GN600" s="17">
        <v>31.82</v>
      </c>
      <c r="GO600" s="17">
        <v>31.88</v>
      </c>
      <c r="GP600" s="17">
        <v>31.93</v>
      </c>
      <c r="GQ600" s="17">
        <v>31.93</v>
      </c>
      <c r="GR600" s="17">
        <v>31.89</v>
      </c>
      <c r="GS600" s="17">
        <v>31.86</v>
      </c>
      <c r="GT600" s="17">
        <v>31.95</v>
      </c>
      <c r="GU600" s="17">
        <v>32.159999999999997</v>
      </c>
      <c r="GV600" s="17">
        <v>32.200000000000003</v>
      </c>
      <c r="GW600" s="17">
        <v>32.11</v>
      </c>
      <c r="GX600" s="17">
        <v>32.200000000000003</v>
      </c>
      <c r="GY600" s="17">
        <v>32.29</v>
      </c>
      <c r="GZ600" s="17">
        <v>32.24</v>
      </c>
      <c r="HA600" s="17">
        <v>32.19</v>
      </c>
      <c r="HB600" s="17">
        <v>32.15</v>
      </c>
      <c r="HC600" s="17">
        <v>32.15</v>
      </c>
      <c r="HD600" s="17">
        <v>32.159999999999997</v>
      </c>
      <c r="HE600" s="17">
        <v>32.229999999999997</v>
      </c>
      <c r="HF600" s="17">
        <v>32.14</v>
      </c>
      <c r="HG600" s="17">
        <v>32.200000000000003</v>
      </c>
      <c r="HH600" s="17">
        <v>32.200000000000003</v>
      </c>
      <c r="HI600" s="17">
        <v>32.22</v>
      </c>
      <c r="HJ600" s="17">
        <v>32.22</v>
      </c>
      <c r="HK600" s="17">
        <v>32.36</v>
      </c>
      <c r="HL600" s="17">
        <v>32.25</v>
      </c>
      <c r="HM600" s="17">
        <v>32.26</v>
      </c>
      <c r="HN600" s="17">
        <v>32.22</v>
      </c>
      <c r="HO600" s="17">
        <v>32.130000000000003</v>
      </c>
      <c r="HP600" s="17">
        <v>32.01</v>
      </c>
      <c r="HQ600" s="17">
        <v>32.03</v>
      </c>
      <c r="HR600" s="17">
        <v>32.1</v>
      </c>
      <c r="HS600" s="17">
        <v>32.130000000000003</v>
      </c>
      <c r="HT600" s="17">
        <v>32.06</v>
      </c>
      <c r="HU600" s="17">
        <v>31.99</v>
      </c>
      <c r="HV600" s="17">
        <v>31.92</v>
      </c>
      <c r="HW600" s="17">
        <v>31.92</v>
      </c>
      <c r="HX600" s="17">
        <v>32.03</v>
      </c>
      <c r="HY600" s="17">
        <v>32.08</v>
      </c>
      <c r="HZ600" s="17">
        <v>31.99</v>
      </c>
      <c r="IA600" s="17">
        <v>31.92</v>
      </c>
      <c r="IB600" s="17">
        <v>31.9</v>
      </c>
      <c r="IC600" s="17">
        <v>31.91</v>
      </c>
      <c r="ID600" s="17">
        <v>31.96</v>
      </c>
      <c r="IE600" s="17">
        <v>31.99</v>
      </c>
      <c r="IF600" s="17">
        <v>31.91</v>
      </c>
      <c r="IG600" s="17">
        <v>31.88</v>
      </c>
      <c r="IH600" s="17">
        <v>31.85</v>
      </c>
      <c r="II600" s="17">
        <v>31.86</v>
      </c>
      <c r="IJ600" s="17">
        <v>31.87</v>
      </c>
      <c r="IK600" s="17">
        <v>31.9</v>
      </c>
      <c r="IL600" s="17">
        <v>31.89</v>
      </c>
      <c r="IM600" s="17">
        <v>31.87</v>
      </c>
      <c r="IN600" s="17">
        <v>31.85</v>
      </c>
      <c r="IO600" s="17">
        <v>31.85</v>
      </c>
      <c r="IP600" s="17">
        <v>31.79</v>
      </c>
      <c r="IQ600" s="17">
        <v>31.8</v>
      </c>
      <c r="IR600" s="17">
        <v>31.81</v>
      </c>
      <c r="IS600" s="17">
        <v>31.81</v>
      </c>
      <c r="IT600" s="17">
        <v>31.83</v>
      </c>
      <c r="IU600" s="17">
        <v>31.87</v>
      </c>
      <c r="IV600" s="17">
        <v>31.8</v>
      </c>
      <c r="IW600" s="17">
        <v>31.8</v>
      </c>
      <c r="IX600" s="17">
        <v>31.81</v>
      </c>
      <c r="IY600" s="17">
        <v>31.8</v>
      </c>
    </row>
    <row r="601" spans="1:259" x14ac:dyDescent="0.15">
      <c r="A601" s="17" t="s">
        <v>455</v>
      </c>
      <c r="B601" s="17" t="s">
        <v>456</v>
      </c>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c r="AA601" s="26"/>
      <c r="AB601" s="17"/>
      <c r="AC601" s="26"/>
      <c r="AD601" s="26"/>
      <c r="AE601" s="17"/>
      <c r="AF601" s="17"/>
      <c r="AG601" s="17"/>
      <c r="AH601" s="17"/>
      <c r="AI601" s="17"/>
      <c r="AJ601" s="17"/>
      <c r="AK601" s="17"/>
      <c r="AL601" s="17"/>
      <c r="AM601" s="17"/>
      <c r="AN601" s="17"/>
      <c r="AO601" s="17"/>
      <c r="AP601" s="17"/>
      <c r="AQ601" s="17"/>
      <c r="AR601" s="17"/>
      <c r="AS601" s="17"/>
      <c r="AT601" s="17"/>
      <c r="AU601" s="17"/>
      <c r="AV601" s="17"/>
      <c r="AW601" s="17"/>
      <c r="AX601" s="17"/>
      <c r="AY601" s="17"/>
      <c r="AZ601" s="17"/>
      <c r="BA601" s="17"/>
      <c r="BB601" s="17"/>
      <c r="BC601" s="17"/>
      <c r="BD601" s="17"/>
      <c r="BE601" s="17"/>
      <c r="BF601" s="17"/>
      <c r="BG601" s="17"/>
      <c r="BH601" s="17"/>
      <c r="BI601" s="17"/>
      <c r="BJ601" s="26"/>
      <c r="BK601" s="17"/>
      <c r="BL601" s="17"/>
      <c r="BM601" s="17"/>
      <c r="BN601" s="17"/>
      <c r="BO601" s="17"/>
      <c r="BP601" s="17"/>
      <c r="BQ601" s="17"/>
      <c r="BR601" s="17"/>
      <c r="BS601" s="17"/>
      <c r="BT601" s="17"/>
      <c r="BU601" s="17"/>
      <c r="BV601" s="17"/>
      <c r="BW601" s="17"/>
      <c r="BX601" s="26"/>
      <c r="BY601" s="26"/>
      <c r="BZ601" s="26"/>
      <c r="CA601" s="26"/>
      <c r="CB601" s="26"/>
      <c r="CC601" s="17"/>
      <c r="CD601" s="17"/>
      <c r="CE601" s="17"/>
      <c r="CF601" s="17"/>
      <c r="CG601" s="17"/>
      <c r="CH601" s="17"/>
      <c r="CI601" s="17"/>
      <c r="CJ601" s="26"/>
      <c r="CK601" s="17"/>
      <c r="CL601" s="17"/>
      <c r="CM601" s="17"/>
      <c r="CN601" s="17"/>
      <c r="CO601" s="17"/>
      <c r="CP601" s="17"/>
      <c r="CQ601" s="17"/>
      <c r="CR601" s="17"/>
      <c r="CS601" s="17"/>
      <c r="CT601" s="17"/>
      <c r="CU601" s="17"/>
      <c r="CV601" s="17"/>
      <c r="CW601" s="17"/>
      <c r="CX601" s="17"/>
      <c r="CY601" s="26"/>
      <c r="CZ601" s="26"/>
      <c r="DA601" s="26"/>
      <c r="DB601" s="17"/>
      <c r="DC601" s="17"/>
      <c r="DD601" s="17"/>
      <c r="DE601" s="17"/>
      <c r="DF601" s="17"/>
      <c r="DG601" s="17"/>
      <c r="DH601" s="26"/>
      <c r="DI601" s="17"/>
      <c r="DJ601" s="17"/>
      <c r="DK601" s="17"/>
      <c r="DL601" s="17"/>
      <c r="DM601" s="17">
        <v>28.12</v>
      </c>
      <c r="DN601" s="17">
        <v>28.09</v>
      </c>
      <c r="DO601" s="17">
        <v>28.23</v>
      </c>
      <c r="DP601" s="17">
        <v>28.3</v>
      </c>
      <c r="DQ601" s="17">
        <v>28.24</v>
      </c>
      <c r="DR601" s="17">
        <v>28.18</v>
      </c>
      <c r="DS601" s="17">
        <v>28.24</v>
      </c>
      <c r="DT601" s="17">
        <v>28.11</v>
      </c>
      <c r="DU601" s="17">
        <v>28.17</v>
      </c>
      <c r="DV601" s="17">
        <v>28.14</v>
      </c>
      <c r="DW601" s="17">
        <v>28.17</v>
      </c>
      <c r="DX601" s="17">
        <v>28.2</v>
      </c>
      <c r="DY601" s="17">
        <v>28.01</v>
      </c>
      <c r="DZ601" s="17">
        <v>27.88</v>
      </c>
      <c r="EA601" s="17">
        <v>27.93</v>
      </c>
      <c r="EB601" s="17">
        <v>27.84</v>
      </c>
      <c r="EC601" s="17">
        <v>27.76</v>
      </c>
      <c r="ED601" s="17">
        <v>27.87</v>
      </c>
      <c r="EE601" s="17">
        <v>27.82</v>
      </c>
      <c r="EF601" s="17">
        <v>27.9</v>
      </c>
      <c r="EG601" s="17">
        <v>27.87</v>
      </c>
      <c r="EH601" s="17">
        <v>27.87</v>
      </c>
      <c r="EI601" s="17">
        <v>27.95</v>
      </c>
      <c r="EJ601" s="17">
        <v>27.96</v>
      </c>
      <c r="EK601" s="17">
        <v>27.96</v>
      </c>
      <c r="EL601" s="17">
        <v>27.98</v>
      </c>
      <c r="EM601" s="17">
        <v>28.08</v>
      </c>
      <c r="EN601" s="17">
        <v>28.03</v>
      </c>
      <c r="EO601" s="17">
        <v>27.98</v>
      </c>
      <c r="EP601" s="17">
        <v>28.06</v>
      </c>
      <c r="EQ601" s="17">
        <v>28.01</v>
      </c>
      <c r="ER601" s="17">
        <v>28.01</v>
      </c>
      <c r="ES601" s="17">
        <v>28.05</v>
      </c>
      <c r="ET601" s="17">
        <v>28.04</v>
      </c>
      <c r="EU601" s="17">
        <v>28.1</v>
      </c>
      <c r="EV601" s="17">
        <v>28.14</v>
      </c>
      <c r="EW601" s="17">
        <v>28.12</v>
      </c>
      <c r="EX601" s="17">
        <v>28.1</v>
      </c>
      <c r="EY601" s="17">
        <v>28.08</v>
      </c>
      <c r="EZ601" s="17">
        <v>28.05</v>
      </c>
      <c r="FA601" s="17">
        <v>28.02</v>
      </c>
      <c r="FB601" s="17">
        <v>28.02</v>
      </c>
      <c r="FC601" s="17">
        <v>28.03</v>
      </c>
      <c r="FD601" s="17">
        <v>28.09</v>
      </c>
      <c r="FE601" s="17">
        <v>28.17</v>
      </c>
      <c r="FF601" s="17">
        <v>28.19</v>
      </c>
      <c r="FG601" s="17">
        <v>28.24</v>
      </c>
      <c r="FH601" s="17">
        <v>28.16</v>
      </c>
      <c r="FI601" s="17">
        <v>28.22</v>
      </c>
      <c r="FJ601" s="17">
        <v>28.25</v>
      </c>
      <c r="FK601" s="17">
        <v>28.27</v>
      </c>
      <c r="FL601" s="17">
        <v>28.33</v>
      </c>
      <c r="FM601" s="17">
        <v>28.33</v>
      </c>
      <c r="FN601" s="17">
        <v>28.29</v>
      </c>
      <c r="FO601" s="17">
        <v>28.29</v>
      </c>
      <c r="FP601" s="17">
        <v>28.22</v>
      </c>
      <c r="FQ601" s="17">
        <v>28.19</v>
      </c>
      <c r="FR601" s="17">
        <v>28.15</v>
      </c>
      <c r="FS601" s="17">
        <v>28.16</v>
      </c>
      <c r="FT601" s="17">
        <v>28.05</v>
      </c>
      <c r="FU601" s="17">
        <v>28.03</v>
      </c>
      <c r="FV601" s="17">
        <v>28.03</v>
      </c>
      <c r="FW601" s="17">
        <v>27.99</v>
      </c>
      <c r="FX601" s="17">
        <v>27.97</v>
      </c>
      <c r="FY601" s="17">
        <v>28.05</v>
      </c>
      <c r="FZ601" s="17">
        <v>28.13</v>
      </c>
      <c r="GA601" s="17">
        <v>28.05</v>
      </c>
      <c r="GB601" s="17">
        <v>28.05</v>
      </c>
      <c r="GC601" s="17">
        <v>28</v>
      </c>
      <c r="GD601" s="17">
        <v>28</v>
      </c>
      <c r="GE601" s="17">
        <v>27.91</v>
      </c>
      <c r="GF601" s="17">
        <v>27.87</v>
      </c>
      <c r="GG601" s="17">
        <v>27.82</v>
      </c>
      <c r="GH601" s="17">
        <v>27.77</v>
      </c>
      <c r="GI601" s="17">
        <v>27.8</v>
      </c>
      <c r="GJ601" s="17">
        <v>28</v>
      </c>
      <c r="GK601" s="17">
        <v>27.9</v>
      </c>
      <c r="GL601" s="17">
        <v>27.82</v>
      </c>
      <c r="GM601" s="17">
        <v>27.81</v>
      </c>
      <c r="GN601" s="17">
        <v>27.81</v>
      </c>
      <c r="GO601" s="17">
        <v>27.76</v>
      </c>
      <c r="GP601" s="17">
        <v>27.74</v>
      </c>
      <c r="GQ601" s="17">
        <v>27.86</v>
      </c>
      <c r="GR601" s="17">
        <v>27.85</v>
      </c>
      <c r="GS601" s="17">
        <v>27.85</v>
      </c>
      <c r="GT601" s="17">
        <v>27.79</v>
      </c>
      <c r="GU601" s="17">
        <v>27.78</v>
      </c>
      <c r="GV601" s="17">
        <v>27.77</v>
      </c>
      <c r="GW601" s="17">
        <v>27.76</v>
      </c>
      <c r="GX601" s="17">
        <v>27.8</v>
      </c>
      <c r="GY601" s="17">
        <v>27.86</v>
      </c>
      <c r="GZ601" s="17">
        <v>27.87</v>
      </c>
      <c r="HA601" s="17">
        <v>27.8</v>
      </c>
      <c r="HB601" s="17">
        <v>27.72</v>
      </c>
      <c r="HC601" s="17">
        <v>27.7</v>
      </c>
      <c r="HD601" s="17">
        <v>27.67</v>
      </c>
      <c r="HE601" s="17">
        <v>27.62</v>
      </c>
      <c r="HF601" s="17">
        <v>27.61</v>
      </c>
      <c r="HG601" s="17">
        <v>27.65</v>
      </c>
      <c r="HH601" s="17">
        <v>27.66</v>
      </c>
      <c r="HI601" s="17">
        <v>27.68</v>
      </c>
      <c r="HJ601" s="17">
        <v>27.67</v>
      </c>
      <c r="HK601" s="17">
        <v>27.6</v>
      </c>
      <c r="HL601" s="17">
        <v>27.51</v>
      </c>
      <c r="HM601" s="17">
        <v>27.49</v>
      </c>
      <c r="HN601" s="17">
        <v>27.75</v>
      </c>
      <c r="HO601" s="17">
        <v>27.97</v>
      </c>
      <c r="HP601" s="17">
        <v>27.88</v>
      </c>
      <c r="HQ601" s="17">
        <v>27.92</v>
      </c>
      <c r="HR601" s="17">
        <v>27.98</v>
      </c>
      <c r="HS601" s="17">
        <v>28.26</v>
      </c>
      <c r="HT601" s="17">
        <v>28.25</v>
      </c>
      <c r="HU601" s="17">
        <v>28.2</v>
      </c>
      <c r="HV601" s="17">
        <v>28.21</v>
      </c>
      <c r="HW601" s="17">
        <v>28.17</v>
      </c>
      <c r="HX601" s="17">
        <v>28.18</v>
      </c>
      <c r="HY601" s="17">
        <v>28.21</v>
      </c>
      <c r="HZ601" s="17">
        <v>28.16</v>
      </c>
      <c r="IA601" s="17">
        <v>28.15</v>
      </c>
      <c r="IB601" s="17">
        <v>28</v>
      </c>
      <c r="IC601" s="17">
        <v>28</v>
      </c>
      <c r="ID601" s="17">
        <v>28.04</v>
      </c>
      <c r="IE601" s="17">
        <v>28.07</v>
      </c>
      <c r="IF601" s="17">
        <v>28.01</v>
      </c>
      <c r="IG601" s="17">
        <v>27.95</v>
      </c>
      <c r="IH601" s="17">
        <v>27.86</v>
      </c>
      <c r="II601" s="17">
        <v>27.84</v>
      </c>
      <c r="IJ601" s="17">
        <v>27.8</v>
      </c>
      <c r="IK601" s="17">
        <v>27.76</v>
      </c>
      <c r="IL601" s="17">
        <v>27.82</v>
      </c>
      <c r="IM601" s="17">
        <v>27.97</v>
      </c>
      <c r="IN601" s="17">
        <v>27.92</v>
      </c>
      <c r="IO601" s="17">
        <v>27.93</v>
      </c>
      <c r="IP601" s="17">
        <v>27.91</v>
      </c>
      <c r="IQ601" s="17">
        <v>27.85</v>
      </c>
      <c r="IR601" s="17">
        <v>27.83</v>
      </c>
      <c r="IS601" s="17">
        <v>27.78</v>
      </c>
      <c r="IT601" s="17">
        <v>27.77</v>
      </c>
      <c r="IU601" s="17">
        <v>27.76</v>
      </c>
      <c r="IV601" s="17">
        <v>27.76</v>
      </c>
      <c r="IW601" s="17">
        <v>27.79</v>
      </c>
      <c r="IX601" s="17">
        <v>27.83</v>
      </c>
      <c r="IY601" s="17">
        <v>27.8</v>
      </c>
    </row>
    <row r="602" spans="1:259" x14ac:dyDescent="0.15">
      <c r="A602" s="17" t="s">
        <v>2960</v>
      </c>
      <c r="B602" s="17" t="s">
        <v>2961</v>
      </c>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c r="AA602" s="26"/>
      <c r="AB602" s="17"/>
      <c r="AC602" s="26"/>
      <c r="AD602" s="26"/>
      <c r="AE602" s="17"/>
      <c r="AF602" s="17"/>
      <c r="AG602" s="17"/>
      <c r="AH602" s="17"/>
      <c r="AI602" s="17"/>
      <c r="AJ602" s="17"/>
      <c r="AK602" s="17"/>
      <c r="AL602" s="17"/>
      <c r="AM602" s="17"/>
      <c r="AN602" s="17"/>
      <c r="AO602" s="17"/>
      <c r="AP602" s="17"/>
      <c r="AQ602" s="17"/>
      <c r="AR602" s="17"/>
      <c r="AS602" s="17"/>
      <c r="AT602" s="17"/>
      <c r="AU602" s="17"/>
      <c r="AV602" s="17"/>
      <c r="AW602" s="17"/>
      <c r="AX602" s="17"/>
      <c r="AY602" s="17"/>
      <c r="AZ602" s="17"/>
      <c r="BA602" s="17"/>
      <c r="BB602" s="17"/>
      <c r="BC602" s="17"/>
      <c r="BD602" s="17"/>
      <c r="BE602" s="17"/>
      <c r="BF602" s="17"/>
      <c r="BG602" s="17"/>
      <c r="BH602" s="17"/>
      <c r="BI602" s="17"/>
      <c r="BJ602" s="26"/>
      <c r="BK602" s="17"/>
      <c r="BL602" s="17"/>
      <c r="BM602" s="17"/>
      <c r="BN602" s="17"/>
      <c r="BO602" s="17"/>
      <c r="BP602" s="17"/>
      <c r="BQ602" s="17"/>
      <c r="BR602" s="17"/>
      <c r="BS602" s="17"/>
      <c r="BT602" s="17"/>
      <c r="BU602" s="17"/>
      <c r="BV602" s="17"/>
      <c r="BW602" s="17"/>
      <c r="BX602" s="26"/>
      <c r="BY602" s="26"/>
      <c r="BZ602" s="26"/>
      <c r="CA602" s="26"/>
      <c r="CB602" s="26"/>
      <c r="CC602" s="17"/>
      <c r="CD602" s="17"/>
      <c r="CE602" s="17"/>
      <c r="CF602" s="17"/>
      <c r="CG602" s="17"/>
      <c r="CH602" s="17"/>
      <c r="CI602" s="17"/>
      <c r="CJ602" s="26"/>
      <c r="CK602" s="17"/>
      <c r="CL602" s="17"/>
      <c r="CM602" s="17"/>
      <c r="CN602" s="17"/>
      <c r="CO602" s="17"/>
      <c r="CP602" s="17"/>
      <c r="CQ602" s="17"/>
      <c r="CR602" s="17"/>
      <c r="CS602" s="17"/>
      <c r="CT602" s="17"/>
      <c r="CU602" s="17"/>
      <c r="CV602" s="17"/>
      <c r="CW602" s="17"/>
      <c r="CX602" s="17"/>
      <c r="CY602" s="26"/>
      <c r="CZ602" s="26"/>
      <c r="DA602" s="26"/>
      <c r="DB602" s="17"/>
      <c r="DC602" s="17"/>
      <c r="DD602" s="17"/>
      <c r="DE602" s="17"/>
      <c r="DF602" s="17"/>
      <c r="DG602" s="17"/>
      <c r="DH602" s="26"/>
      <c r="DI602" s="17"/>
      <c r="DJ602" s="17"/>
      <c r="DK602" s="17"/>
      <c r="DL602" s="17"/>
      <c r="DM602" s="17">
        <v>5.58</v>
      </c>
      <c r="DN602" s="17">
        <v>5.58</v>
      </c>
      <c r="DO602" s="17">
        <v>5.58</v>
      </c>
      <c r="DP602" s="17">
        <v>5.59</v>
      </c>
      <c r="DQ602" s="17">
        <v>5.6</v>
      </c>
      <c r="DR602" s="17">
        <v>5.6</v>
      </c>
      <c r="DS602" s="17">
        <v>5.6</v>
      </c>
      <c r="DT602" s="17">
        <v>5.6</v>
      </c>
      <c r="DU602" s="17">
        <v>5.61</v>
      </c>
      <c r="DV602" s="17">
        <v>5.61</v>
      </c>
      <c r="DW602" s="17">
        <v>5.61</v>
      </c>
      <c r="DX602" s="17">
        <v>5.6</v>
      </c>
      <c r="DY602" s="17">
        <v>5.6</v>
      </c>
      <c r="DZ602" s="17">
        <v>5.59</v>
      </c>
      <c r="EA602" s="17">
        <v>5.6</v>
      </c>
      <c r="EB602" s="17">
        <v>5.59</v>
      </c>
      <c r="EC602" s="17">
        <v>5.59</v>
      </c>
      <c r="ED602" s="17">
        <v>5.59</v>
      </c>
      <c r="EE602" s="17">
        <v>5.59</v>
      </c>
      <c r="EF602" s="17">
        <v>5.59</v>
      </c>
      <c r="EG602" s="17">
        <v>5.59</v>
      </c>
      <c r="EH602" s="17">
        <v>5.59</v>
      </c>
      <c r="EI602" s="17">
        <v>5.59</v>
      </c>
      <c r="EJ602" s="17">
        <v>5.59</v>
      </c>
      <c r="EK602" s="17">
        <v>5.59</v>
      </c>
      <c r="EL602" s="17">
        <v>5.59</v>
      </c>
      <c r="EM602" s="17">
        <v>5.58</v>
      </c>
      <c r="EN602" s="17">
        <v>5.59</v>
      </c>
      <c r="EO602" s="17">
        <v>5.59</v>
      </c>
      <c r="EP602" s="17">
        <v>5.58</v>
      </c>
      <c r="EQ602" s="17">
        <v>5.58</v>
      </c>
      <c r="ER602" s="17">
        <v>5.6</v>
      </c>
      <c r="ES602" s="17">
        <v>5.59</v>
      </c>
      <c r="ET602" s="17">
        <v>5.6</v>
      </c>
      <c r="EU602" s="17">
        <v>5.59</v>
      </c>
      <c r="EV602" s="17">
        <v>5.59</v>
      </c>
      <c r="EW602" s="17">
        <v>5.59</v>
      </c>
      <c r="EX602" s="17">
        <v>5.6</v>
      </c>
      <c r="EY602" s="17">
        <v>5.59</v>
      </c>
      <c r="EZ602" s="17">
        <v>5.6</v>
      </c>
      <c r="FA602" s="17">
        <v>5.57</v>
      </c>
      <c r="FB602" s="17">
        <v>5.58</v>
      </c>
      <c r="FC602" s="17">
        <v>5.58</v>
      </c>
      <c r="FD602" s="17">
        <v>5.58</v>
      </c>
      <c r="FE602" s="17">
        <v>5.58</v>
      </c>
      <c r="FF602" s="17">
        <v>5.6</v>
      </c>
      <c r="FG602" s="17">
        <v>5.59</v>
      </c>
      <c r="FH602" s="17">
        <v>5.6</v>
      </c>
      <c r="FI602" s="17">
        <v>5.63</v>
      </c>
      <c r="FJ602" s="17">
        <v>5.65</v>
      </c>
      <c r="FK602" s="17">
        <v>5.66</v>
      </c>
      <c r="FL602" s="17">
        <v>5.68</v>
      </c>
      <c r="FM602" s="17">
        <v>5.66</v>
      </c>
      <c r="FN602" s="17">
        <v>5.7</v>
      </c>
      <c r="FO602" s="17">
        <v>5.68</v>
      </c>
      <c r="FP602" s="17">
        <v>5.66</v>
      </c>
      <c r="FQ602" s="17">
        <v>5.66</v>
      </c>
      <c r="FR602" s="17">
        <v>5.7</v>
      </c>
      <c r="FS602" s="17">
        <v>5.71</v>
      </c>
      <c r="FT602" s="17">
        <v>5.72</v>
      </c>
      <c r="FU602" s="17">
        <v>5.7</v>
      </c>
      <c r="FV602" s="17">
        <v>5.69</v>
      </c>
      <c r="FW602" s="17">
        <v>5.7</v>
      </c>
      <c r="FX602" s="17">
        <v>5.7</v>
      </c>
      <c r="FY602" s="17">
        <v>5.69</v>
      </c>
      <c r="FZ602" s="17">
        <v>5.69</v>
      </c>
      <c r="GA602" s="17">
        <v>5.69</v>
      </c>
      <c r="GB602" s="17">
        <v>5.69</v>
      </c>
      <c r="GC602" s="17">
        <v>5.69</v>
      </c>
      <c r="GD602" s="17">
        <v>5.7</v>
      </c>
      <c r="GE602" s="17">
        <v>5.69</v>
      </c>
      <c r="GF602" s="17">
        <v>5.69</v>
      </c>
      <c r="GG602" s="17">
        <v>5.68</v>
      </c>
      <c r="GH602" s="17">
        <v>5.68</v>
      </c>
      <c r="GI602" s="17">
        <v>5.67</v>
      </c>
      <c r="GJ602" s="17">
        <v>5.68</v>
      </c>
      <c r="GK602" s="17">
        <v>5.68</v>
      </c>
      <c r="GL602" s="17">
        <v>5.67</v>
      </c>
      <c r="GM602" s="17">
        <v>5.67</v>
      </c>
      <c r="GN602" s="17">
        <v>5.67</v>
      </c>
      <c r="GO602" s="17">
        <v>5.67</v>
      </c>
      <c r="GP602" s="17">
        <v>5.67</v>
      </c>
      <c r="GQ602" s="17">
        <v>5.66</v>
      </c>
      <c r="GR602" s="17">
        <v>5.66</v>
      </c>
      <c r="GS602" s="17">
        <v>5.66</v>
      </c>
      <c r="GT602" s="17">
        <v>5.67</v>
      </c>
      <c r="GU602" s="17">
        <v>5.67</v>
      </c>
      <c r="GV602" s="17">
        <v>5.67</v>
      </c>
      <c r="GW602" s="17">
        <v>5.67</v>
      </c>
      <c r="GX602" s="17">
        <v>5.67</v>
      </c>
      <c r="GY602" s="17">
        <v>5.67</v>
      </c>
      <c r="GZ602" s="17">
        <v>5.68</v>
      </c>
      <c r="HA602" s="17">
        <v>5.67</v>
      </c>
      <c r="HB602" s="17">
        <v>5.68</v>
      </c>
      <c r="HC602" s="17">
        <v>5.67</v>
      </c>
      <c r="HD602" s="17">
        <v>5.66</v>
      </c>
      <c r="HE602" s="17">
        <v>5.66</v>
      </c>
      <c r="HF602" s="17">
        <v>5.66</v>
      </c>
      <c r="HG602" s="17">
        <v>5.66</v>
      </c>
      <c r="HH602" s="17">
        <v>5.67</v>
      </c>
      <c r="HI602" s="17">
        <v>5.66</v>
      </c>
      <c r="HJ602" s="17">
        <v>5.65</v>
      </c>
      <c r="HK602" s="17">
        <v>5.65</v>
      </c>
      <c r="HL602" s="17">
        <v>5.65</v>
      </c>
      <c r="HM602" s="17">
        <v>5.64</v>
      </c>
      <c r="HN602" s="17">
        <v>5.65</v>
      </c>
      <c r="HO602" s="17">
        <v>5.64</v>
      </c>
      <c r="HP602" s="17">
        <v>5.64</v>
      </c>
      <c r="HQ602" s="17">
        <v>5.64</v>
      </c>
      <c r="HR602" s="17">
        <v>5.65</v>
      </c>
      <c r="HS602" s="17">
        <v>5.64</v>
      </c>
      <c r="HT602" s="17">
        <v>5.64</v>
      </c>
      <c r="HU602" s="17">
        <v>5.65</v>
      </c>
      <c r="HV602" s="17">
        <v>5.66</v>
      </c>
      <c r="HW602" s="17">
        <v>5.66</v>
      </c>
      <c r="HX602" s="17">
        <v>5.66</v>
      </c>
      <c r="HY602" s="17">
        <v>5.66</v>
      </c>
      <c r="HZ602" s="17">
        <v>5.65</v>
      </c>
      <c r="IA602" s="17">
        <v>5.66</v>
      </c>
      <c r="IB602" s="17">
        <v>5.66</v>
      </c>
      <c r="IC602" s="17">
        <v>5.66</v>
      </c>
      <c r="ID602" s="17">
        <v>5.66</v>
      </c>
      <c r="IE602" s="17">
        <v>5.65</v>
      </c>
      <c r="IF602" s="17">
        <v>5.64</v>
      </c>
      <c r="IG602" s="17">
        <v>5.64</v>
      </c>
      <c r="IH602" s="17">
        <v>5.65</v>
      </c>
      <c r="II602" s="17">
        <v>5.63</v>
      </c>
      <c r="IJ602" s="17">
        <v>5.64</v>
      </c>
      <c r="IK602" s="17">
        <v>5.63</v>
      </c>
      <c r="IL602" s="17">
        <v>5.64</v>
      </c>
      <c r="IM602" s="17">
        <v>5.63</v>
      </c>
      <c r="IN602" s="17">
        <v>5.63</v>
      </c>
      <c r="IO602" s="17">
        <v>5.62</v>
      </c>
      <c r="IP602" s="17">
        <v>5.63</v>
      </c>
      <c r="IQ602" s="17">
        <v>5.62</v>
      </c>
      <c r="IR602" s="17">
        <v>5.63</v>
      </c>
      <c r="IS602" s="17">
        <v>5.61</v>
      </c>
      <c r="IT602" s="17">
        <v>5.62</v>
      </c>
      <c r="IU602" s="17">
        <v>5.61</v>
      </c>
      <c r="IV602" s="17">
        <v>5.62</v>
      </c>
      <c r="IW602" s="17">
        <v>5.62</v>
      </c>
      <c r="IX602" s="17">
        <v>5.62</v>
      </c>
      <c r="IY602" s="17">
        <v>5.62</v>
      </c>
    </row>
    <row r="603" spans="1:259" x14ac:dyDescent="0.15">
      <c r="A603" s="17" t="s">
        <v>4640</v>
      </c>
      <c r="B603" s="17" t="s">
        <v>4822</v>
      </c>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c r="AA603" s="26"/>
      <c r="AB603" s="17"/>
      <c r="AC603" s="26"/>
      <c r="AD603" s="26"/>
      <c r="AE603" s="17"/>
      <c r="AF603" s="17"/>
      <c r="AG603" s="17"/>
      <c r="AH603" s="17"/>
      <c r="AI603" s="17"/>
      <c r="AJ603" s="17"/>
      <c r="AK603" s="17"/>
      <c r="AL603" s="17"/>
      <c r="AM603" s="17"/>
      <c r="AN603" s="17"/>
      <c r="AO603" s="17"/>
      <c r="AP603" s="17"/>
      <c r="AQ603" s="17"/>
      <c r="AR603" s="17"/>
      <c r="AS603" s="17"/>
      <c r="AT603" s="17"/>
      <c r="AU603" s="17"/>
      <c r="AV603" s="17"/>
      <c r="AW603" s="17"/>
      <c r="AX603" s="17"/>
      <c r="AY603" s="17"/>
      <c r="AZ603" s="17"/>
      <c r="BA603" s="17"/>
      <c r="BB603" s="17"/>
      <c r="BC603" s="17"/>
      <c r="BD603" s="17"/>
      <c r="BE603" s="17"/>
      <c r="BF603" s="17"/>
      <c r="BG603" s="17"/>
      <c r="BH603" s="17"/>
      <c r="BI603" s="17"/>
      <c r="BJ603" s="26"/>
      <c r="BK603" s="17"/>
      <c r="BL603" s="17"/>
      <c r="BM603" s="17"/>
      <c r="BN603" s="17"/>
      <c r="BO603" s="17"/>
      <c r="BP603" s="17"/>
      <c r="BQ603" s="17"/>
      <c r="BR603" s="17"/>
      <c r="BS603" s="17"/>
      <c r="BT603" s="17"/>
      <c r="BU603" s="17"/>
      <c r="BV603" s="17"/>
      <c r="BW603" s="17"/>
      <c r="BX603" s="26"/>
      <c r="BY603" s="26"/>
      <c r="BZ603" s="26"/>
      <c r="CA603" s="26"/>
      <c r="CB603" s="26"/>
      <c r="CC603" s="17"/>
      <c r="CD603" s="17"/>
      <c r="CE603" s="17"/>
      <c r="CF603" s="17"/>
      <c r="CG603" s="17"/>
      <c r="CH603" s="17"/>
      <c r="CI603" s="17"/>
      <c r="CJ603" s="26"/>
      <c r="CK603" s="17"/>
      <c r="CL603" s="17"/>
      <c r="CM603" s="17"/>
      <c r="CN603" s="17"/>
      <c r="CO603" s="17"/>
      <c r="CP603" s="17"/>
      <c r="CQ603" s="17"/>
      <c r="CR603" s="17"/>
      <c r="CS603" s="17"/>
      <c r="CT603" s="17"/>
      <c r="CU603" s="17"/>
      <c r="CV603" s="17"/>
      <c r="CW603" s="17"/>
      <c r="CX603" s="17"/>
      <c r="CY603" s="26"/>
      <c r="CZ603" s="26"/>
      <c r="DA603" s="26"/>
      <c r="DB603" s="17"/>
      <c r="DC603" s="17"/>
      <c r="DD603" s="17"/>
      <c r="DE603" s="17"/>
      <c r="DF603" s="17"/>
      <c r="DG603" s="17"/>
      <c r="DH603" s="26"/>
      <c r="DI603" s="17"/>
      <c r="DJ603" s="17"/>
      <c r="DK603" s="17"/>
      <c r="DL603" s="17"/>
      <c r="DM603" s="17">
        <v>3.06</v>
      </c>
      <c r="DN603" s="17">
        <v>3.07</v>
      </c>
      <c r="DO603" s="17">
        <v>3.07</v>
      </c>
      <c r="DP603" s="17">
        <v>3.07</v>
      </c>
      <c r="DQ603" s="17">
        <v>3.07</v>
      </c>
      <c r="DR603" s="17">
        <v>3.07</v>
      </c>
      <c r="DS603" s="17">
        <v>3.07</v>
      </c>
      <c r="DT603" s="17">
        <v>3.06</v>
      </c>
      <c r="DU603" s="17">
        <v>3.07</v>
      </c>
      <c r="DV603" s="17">
        <v>3.06</v>
      </c>
      <c r="DW603" s="17">
        <v>3.07</v>
      </c>
      <c r="DX603" s="17">
        <v>3.06</v>
      </c>
      <c r="DY603" s="17">
        <v>3.07</v>
      </c>
      <c r="DZ603" s="17">
        <v>3.06</v>
      </c>
      <c r="EA603" s="17">
        <v>3.07</v>
      </c>
      <c r="EB603" s="17">
        <v>3.07</v>
      </c>
      <c r="EC603" s="17">
        <v>3.07</v>
      </c>
      <c r="ED603" s="17">
        <v>3.06</v>
      </c>
      <c r="EE603" s="17">
        <v>3.06</v>
      </c>
      <c r="EF603" s="17">
        <v>3.06</v>
      </c>
      <c r="EG603" s="17">
        <v>3.06</v>
      </c>
      <c r="EH603" s="17">
        <v>3.06</v>
      </c>
      <c r="EI603" s="17">
        <v>3.06</v>
      </c>
      <c r="EJ603" s="17">
        <v>3.05</v>
      </c>
      <c r="EK603" s="17">
        <v>3.06</v>
      </c>
      <c r="EL603" s="17">
        <v>3.06</v>
      </c>
      <c r="EM603" s="17">
        <v>3.05</v>
      </c>
      <c r="EN603" s="17">
        <v>3.05</v>
      </c>
      <c r="EO603" s="17">
        <v>3.05</v>
      </c>
      <c r="EP603" s="17">
        <v>3.06</v>
      </c>
      <c r="EQ603" s="17">
        <v>3.06</v>
      </c>
      <c r="ER603" s="17">
        <v>3.05</v>
      </c>
      <c r="ES603" s="17">
        <v>3.07</v>
      </c>
      <c r="ET603" s="17">
        <v>3.06</v>
      </c>
      <c r="EU603" s="17">
        <v>3.06</v>
      </c>
      <c r="EV603" s="17">
        <v>3.06</v>
      </c>
      <c r="EW603" s="17">
        <v>3.07</v>
      </c>
      <c r="EX603" s="17">
        <v>3.07</v>
      </c>
      <c r="EY603" s="17">
        <v>3.07</v>
      </c>
      <c r="EZ603" s="17">
        <v>3.06</v>
      </c>
      <c r="FA603" s="17">
        <v>3.07</v>
      </c>
      <c r="FB603" s="17">
        <v>3.07</v>
      </c>
      <c r="FC603" s="17">
        <v>3.06</v>
      </c>
      <c r="FD603" s="17">
        <v>3.06</v>
      </c>
      <c r="FE603" s="17">
        <v>3.07</v>
      </c>
      <c r="FF603" s="17">
        <v>3.08</v>
      </c>
      <c r="FG603" s="17">
        <v>3.08</v>
      </c>
      <c r="FH603" s="17">
        <v>3.08</v>
      </c>
      <c r="FI603" s="17">
        <v>3.08</v>
      </c>
      <c r="FJ603" s="17">
        <v>3.09</v>
      </c>
      <c r="FK603" s="17">
        <v>3.08</v>
      </c>
      <c r="FL603" s="17">
        <v>3.08</v>
      </c>
      <c r="FM603" s="17">
        <v>3.08</v>
      </c>
      <c r="FN603" s="17">
        <v>3.08</v>
      </c>
      <c r="FO603" s="17">
        <v>3.08</v>
      </c>
      <c r="FP603" s="17">
        <v>3.08</v>
      </c>
      <c r="FQ603" s="17">
        <v>3.07</v>
      </c>
      <c r="FR603" s="17">
        <v>3.07</v>
      </c>
      <c r="FS603" s="17">
        <v>3.07</v>
      </c>
      <c r="FT603" s="17">
        <v>3.08</v>
      </c>
      <c r="FU603" s="17">
        <v>3.07</v>
      </c>
      <c r="FV603" s="17">
        <v>3.07</v>
      </c>
      <c r="FW603" s="17">
        <v>3.07</v>
      </c>
      <c r="FX603" s="17">
        <v>3.07</v>
      </c>
      <c r="FY603" s="17">
        <v>3.07</v>
      </c>
      <c r="FZ603" s="17">
        <v>3.07</v>
      </c>
      <c r="GA603" s="17">
        <v>3.07</v>
      </c>
      <c r="GB603" s="17">
        <v>3.07</v>
      </c>
      <c r="GC603" s="17">
        <v>3.07</v>
      </c>
      <c r="GD603" s="17">
        <v>3.07</v>
      </c>
      <c r="GE603" s="17">
        <v>3.06</v>
      </c>
      <c r="GF603" s="17">
        <v>3.07</v>
      </c>
      <c r="GG603" s="17">
        <v>3.06</v>
      </c>
      <c r="GH603" s="17">
        <v>3.06</v>
      </c>
      <c r="GI603" s="17">
        <v>3.06</v>
      </c>
      <c r="GJ603" s="17">
        <v>3.06</v>
      </c>
      <c r="GK603" s="17">
        <v>3.06</v>
      </c>
      <c r="GL603" s="17">
        <v>3.06</v>
      </c>
      <c r="GM603" s="17">
        <v>3.06</v>
      </c>
      <c r="GN603" s="17">
        <v>3.06</v>
      </c>
      <c r="GO603" s="17">
        <v>3.06</v>
      </c>
      <c r="GP603" s="17">
        <v>3.06</v>
      </c>
      <c r="GQ603" s="17">
        <v>3.05</v>
      </c>
      <c r="GR603" s="17">
        <v>3.06</v>
      </c>
      <c r="GS603" s="17">
        <v>3.05</v>
      </c>
      <c r="GT603" s="17">
        <v>3.05</v>
      </c>
      <c r="GU603" s="17">
        <v>3.05</v>
      </c>
      <c r="GV603" s="17">
        <v>3.06</v>
      </c>
      <c r="GW603" s="17">
        <v>3.06</v>
      </c>
      <c r="GX603" s="17">
        <v>3.05</v>
      </c>
      <c r="GY603" s="17">
        <v>3.05</v>
      </c>
      <c r="GZ603" s="17">
        <v>3.05</v>
      </c>
      <c r="HA603" s="17">
        <v>3.06</v>
      </c>
      <c r="HB603" s="17">
        <v>3.05</v>
      </c>
      <c r="HC603" s="17">
        <v>3.05</v>
      </c>
      <c r="HD603" s="17">
        <v>3.05</v>
      </c>
      <c r="HE603" s="17">
        <v>3.05</v>
      </c>
      <c r="HF603" s="17">
        <v>3.05</v>
      </c>
      <c r="HG603" s="17">
        <v>3.06</v>
      </c>
      <c r="HH603" s="17">
        <v>3.05</v>
      </c>
      <c r="HI603" s="17">
        <v>3.05</v>
      </c>
      <c r="HJ603" s="17">
        <v>3.05</v>
      </c>
      <c r="HK603" s="17">
        <v>3.05</v>
      </c>
      <c r="HL603" s="17">
        <v>3.05</v>
      </c>
      <c r="HM603" s="17">
        <v>3.05</v>
      </c>
      <c r="HN603" s="17">
        <v>3.05</v>
      </c>
      <c r="HO603" s="17">
        <v>3.04</v>
      </c>
      <c r="HP603" s="17">
        <v>3.05</v>
      </c>
      <c r="HQ603" s="17">
        <v>3.04</v>
      </c>
      <c r="HR603" s="17">
        <v>3.05</v>
      </c>
      <c r="HS603" s="17">
        <v>3.05</v>
      </c>
      <c r="HT603" s="17">
        <v>3.05</v>
      </c>
      <c r="HU603" s="17">
        <v>3.04</v>
      </c>
      <c r="HV603" s="17">
        <v>3.04</v>
      </c>
      <c r="HW603" s="17">
        <v>3.05</v>
      </c>
      <c r="HX603" s="17">
        <v>3.05</v>
      </c>
      <c r="HY603" s="17">
        <v>3.05</v>
      </c>
      <c r="HZ603" s="17">
        <v>3.05</v>
      </c>
      <c r="IA603" s="17">
        <v>3.04</v>
      </c>
      <c r="IB603" s="17">
        <v>3.04</v>
      </c>
      <c r="IC603" s="17">
        <v>3.04</v>
      </c>
      <c r="ID603" s="17">
        <v>3.05</v>
      </c>
      <c r="IE603" s="17">
        <v>3.05</v>
      </c>
      <c r="IF603" s="17">
        <v>3.05</v>
      </c>
      <c r="IG603" s="17">
        <v>3.04</v>
      </c>
      <c r="IH603" s="17">
        <v>3.05</v>
      </c>
      <c r="II603" s="17">
        <v>3.04</v>
      </c>
      <c r="IJ603" s="17">
        <v>3.04</v>
      </c>
      <c r="IK603" s="17">
        <v>3.04</v>
      </c>
      <c r="IL603" s="17">
        <v>3.05</v>
      </c>
      <c r="IM603" s="17">
        <v>3.04</v>
      </c>
      <c r="IN603" s="17">
        <v>3.04</v>
      </c>
      <c r="IO603" s="17">
        <v>3.04</v>
      </c>
      <c r="IP603" s="17">
        <v>3.05</v>
      </c>
      <c r="IQ603" s="17">
        <v>3.05</v>
      </c>
      <c r="IR603" s="17">
        <v>3.05</v>
      </c>
      <c r="IS603" s="17">
        <v>3.05</v>
      </c>
      <c r="IT603" s="17">
        <v>3.05</v>
      </c>
      <c r="IU603" s="17">
        <v>3.06</v>
      </c>
      <c r="IV603" s="17">
        <v>3.06</v>
      </c>
      <c r="IW603" s="17">
        <v>3.06</v>
      </c>
      <c r="IX603" s="17">
        <v>3.06</v>
      </c>
      <c r="IY603" s="17">
        <v>3.06</v>
      </c>
    </row>
    <row r="604" spans="1:259" x14ac:dyDescent="0.15">
      <c r="A604" s="17" t="s">
        <v>766</v>
      </c>
      <c r="B604" s="17" t="s">
        <v>767</v>
      </c>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c r="AA604" s="26"/>
      <c r="AB604" s="17"/>
      <c r="AC604" s="26"/>
      <c r="AD604" s="26"/>
      <c r="AE604" s="17"/>
      <c r="AF604" s="17"/>
      <c r="AG604" s="17"/>
      <c r="AH604" s="17"/>
      <c r="AI604" s="17"/>
      <c r="AJ604" s="17"/>
      <c r="AK604" s="17"/>
      <c r="AL604" s="17"/>
      <c r="AM604" s="17"/>
      <c r="AN604" s="17"/>
      <c r="AO604" s="17"/>
      <c r="AP604" s="17"/>
      <c r="AQ604" s="17"/>
      <c r="AR604" s="17"/>
      <c r="AS604" s="17"/>
      <c r="AT604" s="17"/>
      <c r="AU604" s="17"/>
      <c r="AV604" s="17"/>
      <c r="AW604" s="17"/>
      <c r="AX604" s="17"/>
      <c r="AY604" s="17"/>
      <c r="AZ604" s="17"/>
      <c r="BA604" s="17"/>
      <c r="BB604" s="17"/>
      <c r="BC604" s="17"/>
      <c r="BD604" s="17"/>
      <c r="BE604" s="17"/>
      <c r="BF604" s="17"/>
      <c r="BG604" s="17"/>
      <c r="BH604" s="17"/>
      <c r="BI604" s="17"/>
      <c r="BJ604" s="26"/>
      <c r="BK604" s="17"/>
      <c r="BL604" s="17"/>
      <c r="BM604" s="17"/>
      <c r="BN604" s="17"/>
      <c r="BO604" s="17"/>
      <c r="BP604" s="17"/>
      <c r="BQ604" s="17"/>
      <c r="BR604" s="17"/>
      <c r="BS604" s="17"/>
      <c r="BT604" s="17"/>
      <c r="BU604" s="17"/>
      <c r="BV604" s="17"/>
      <c r="BW604" s="17"/>
      <c r="BX604" s="26"/>
      <c r="BY604" s="26"/>
      <c r="BZ604" s="26"/>
      <c r="CA604" s="26"/>
      <c r="CB604" s="26"/>
      <c r="CC604" s="17"/>
      <c r="CD604" s="17"/>
      <c r="CE604" s="17"/>
      <c r="CF604" s="17"/>
      <c r="CG604" s="17"/>
      <c r="CH604" s="17"/>
      <c r="CI604" s="17"/>
      <c r="CJ604" s="26"/>
      <c r="CK604" s="17"/>
      <c r="CL604" s="17"/>
      <c r="CM604" s="17"/>
      <c r="CN604" s="17"/>
      <c r="CO604" s="17"/>
      <c r="CP604" s="17"/>
      <c r="CQ604" s="17"/>
      <c r="CR604" s="17"/>
      <c r="CS604" s="17"/>
      <c r="CT604" s="17"/>
      <c r="CU604" s="17"/>
      <c r="CV604" s="17"/>
      <c r="CW604" s="17"/>
      <c r="CX604" s="17"/>
      <c r="CY604" s="26"/>
      <c r="CZ604" s="26"/>
      <c r="DA604" s="26"/>
      <c r="DB604" s="17"/>
      <c r="DC604" s="17"/>
      <c r="DD604" s="17"/>
      <c r="DE604" s="17"/>
      <c r="DF604" s="17"/>
      <c r="DG604" s="17"/>
      <c r="DH604" s="26"/>
      <c r="DI604" s="17"/>
      <c r="DJ604" s="17"/>
      <c r="DK604" s="17"/>
      <c r="DL604" s="17"/>
      <c r="DM604" s="17">
        <v>7.62</v>
      </c>
      <c r="DN604" s="17">
        <v>7.63</v>
      </c>
      <c r="DO604" s="17">
        <v>7.62</v>
      </c>
      <c r="DP604" s="17">
        <v>7.61</v>
      </c>
      <c r="DQ604" s="17">
        <v>7.6</v>
      </c>
      <c r="DR604" s="17">
        <v>7.61</v>
      </c>
      <c r="DS604" s="17">
        <v>7.61</v>
      </c>
      <c r="DT604" s="17">
        <v>7.62</v>
      </c>
      <c r="DU604" s="17">
        <v>7.6</v>
      </c>
      <c r="DV604" s="17">
        <v>7.6</v>
      </c>
      <c r="DW604" s="17">
        <v>7.61</v>
      </c>
      <c r="DX604" s="17">
        <v>7.6</v>
      </c>
      <c r="DY604" s="17">
        <v>7.6</v>
      </c>
      <c r="DZ604" s="17">
        <v>7.6</v>
      </c>
      <c r="EA604" s="17">
        <v>7.59</v>
      </c>
      <c r="EB604" s="17">
        <v>7.59</v>
      </c>
      <c r="EC604" s="17">
        <v>7.6</v>
      </c>
      <c r="ED604" s="17">
        <v>7.58</v>
      </c>
      <c r="EE604" s="17">
        <v>7.59</v>
      </c>
      <c r="EF604" s="17">
        <v>7.58</v>
      </c>
      <c r="EG604" s="17">
        <v>7.58</v>
      </c>
      <c r="EH604" s="17">
        <v>7.58</v>
      </c>
      <c r="EI604" s="17">
        <v>7.59</v>
      </c>
      <c r="EJ604" s="17">
        <v>7.59</v>
      </c>
      <c r="EK604" s="17">
        <v>7.57</v>
      </c>
      <c r="EL604" s="17">
        <v>7.58</v>
      </c>
      <c r="EM604" s="17">
        <v>7.58</v>
      </c>
      <c r="EN604" s="17">
        <v>7.57</v>
      </c>
      <c r="EO604" s="17">
        <v>7.58</v>
      </c>
      <c r="EP604" s="17">
        <v>7.56</v>
      </c>
      <c r="EQ604" s="17">
        <v>7.58</v>
      </c>
      <c r="ER604" s="17">
        <v>7.56</v>
      </c>
      <c r="ES604" s="17">
        <v>7.57</v>
      </c>
      <c r="ET604" s="17">
        <v>7.56</v>
      </c>
      <c r="EU604" s="17">
        <v>7.56</v>
      </c>
      <c r="EV604" s="17">
        <v>7.57</v>
      </c>
      <c r="EW604" s="17">
        <v>7.56</v>
      </c>
      <c r="EX604" s="17">
        <v>7.55</v>
      </c>
      <c r="EY604" s="17">
        <v>7.55</v>
      </c>
      <c r="EZ604" s="17">
        <v>7.55</v>
      </c>
      <c r="FA604" s="17">
        <v>7.56</v>
      </c>
      <c r="FB604" s="17">
        <v>7.55</v>
      </c>
      <c r="FC604" s="17">
        <v>7.55</v>
      </c>
      <c r="FD604" s="17">
        <v>7.55</v>
      </c>
      <c r="FE604" s="17">
        <v>7.56</v>
      </c>
      <c r="FF604" s="17">
        <v>7.56</v>
      </c>
      <c r="FG604" s="17">
        <v>7.56</v>
      </c>
      <c r="FH604" s="17">
        <v>7.56</v>
      </c>
      <c r="FI604" s="17">
        <v>7.57</v>
      </c>
      <c r="FJ604" s="17">
        <v>7.57</v>
      </c>
      <c r="FK604" s="17">
        <v>7.57</v>
      </c>
      <c r="FL604" s="17">
        <v>7.57</v>
      </c>
      <c r="FM604" s="17">
        <v>7.58</v>
      </c>
      <c r="FN604" s="17">
        <v>7.57</v>
      </c>
      <c r="FO604" s="17">
        <v>7.59</v>
      </c>
      <c r="FP604" s="17">
        <v>7.59</v>
      </c>
      <c r="FQ604" s="17">
        <v>7.59</v>
      </c>
      <c r="FR604" s="17">
        <v>7.59</v>
      </c>
      <c r="FS604" s="17">
        <v>7.59</v>
      </c>
      <c r="FT604" s="17">
        <v>7.58</v>
      </c>
      <c r="FU604" s="17">
        <v>7.59</v>
      </c>
      <c r="FV604" s="17">
        <v>7.6</v>
      </c>
      <c r="FW604" s="17">
        <v>7.61</v>
      </c>
      <c r="FX604" s="17">
        <v>7.62</v>
      </c>
      <c r="FY604" s="17">
        <v>7.62</v>
      </c>
      <c r="FZ604" s="17">
        <v>7.62</v>
      </c>
      <c r="GA604" s="17">
        <v>7.62</v>
      </c>
      <c r="GB604" s="17">
        <v>7.61</v>
      </c>
      <c r="GC604" s="17">
        <v>7.62</v>
      </c>
      <c r="GD604" s="17">
        <v>7.61</v>
      </c>
      <c r="GE604" s="17">
        <v>7.6</v>
      </c>
      <c r="GF604" s="17">
        <v>7.59</v>
      </c>
      <c r="GG604" s="17">
        <v>7.59</v>
      </c>
      <c r="GH604" s="17">
        <v>7.58</v>
      </c>
      <c r="GI604" s="17">
        <v>7.59</v>
      </c>
      <c r="GJ604" s="17">
        <v>7.56</v>
      </c>
      <c r="GK604" s="17">
        <v>7.58</v>
      </c>
      <c r="GL604" s="17">
        <v>7.59</v>
      </c>
      <c r="GM604" s="17">
        <v>7.59</v>
      </c>
      <c r="GN604" s="17">
        <v>7.55</v>
      </c>
      <c r="GO604" s="17">
        <v>7.59</v>
      </c>
      <c r="GP604" s="17">
        <v>7.57</v>
      </c>
      <c r="GQ604" s="17">
        <v>7.56</v>
      </c>
      <c r="GR604" s="17">
        <v>7.56</v>
      </c>
      <c r="GS604" s="17">
        <v>7.57</v>
      </c>
      <c r="GT604" s="17">
        <v>7.56</v>
      </c>
      <c r="GU604" s="17">
        <v>7.58</v>
      </c>
      <c r="GV604" s="17">
        <v>7.55</v>
      </c>
      <c r="GW604" s="17">
        <v>7.56</v>
      </c>
      <c r="GX604" s="17">
        <v>7.58</v>
      </c>
      <c r="GY604" s="17">
        <v>7.56</v>
      </c>
      <c r="GZ604" s="17">
        <v>7.56</v>
      </c>
      <c r="HA604" s="17">
        <v>7.58</v>
      </c>
      <c r="HB604" s="17">
        <v>7.58</v>
      </c>
      <c r="HC604" s="17">
        <v>7.56</v>
      </c>
      <c r="HD604" s="17">
        <v>7.58</v>
      </c>
      <c r="HE604" s="17">
        <v>7.55</v>
      </c>
      <c r="HF604" s="17">
        <v>7.56</v>
      </c>
      <c r="HG604" s="17">
        <v>7.58</v>
      </c>
      <c r="HH604" s="17">
        <v>7.56</v>
      </c>
      <c r="HI604" s="17">
        <v>7.58</v>
      </c>
      <c r="HJ604" s="17">
        <v>7.56</v>
      </c>
      <c r="HK604" s="17">
        <v>7.57</v>
      </c>
      <c r="HL604" s="17">
        <v>7.58</v>
      </c>
      <c r="HM604" s="17">
        <v>7.61</v>
      </c>
      <c r="HN604" s="17">
        <v>7.6</v>
      </c>
      <c r="HO604" s="17">
        <v>7.6</v>
      </c>
      <c r="HP604" s="17">
        <v>7.61</v>
      </c>
      <c r="HQ604" s="17">
        <v>7.61</v>
      </c>
      <c r="HR604" s="17">
        <v>7.6</v>
      </c>
      <c r="HS604" s="17">
        <v>7.59</v>
      </c>
      <c r="HT604" s="17">
        <v>7.6</v>
      </c>
      <c r="HU604" s="17">
        <v>7.59</v>
      </c>
      <c r="HV604" s="17">
        <v>7.59</v>
      </c>
      <c r="HW604" s="17">
        <v>7.59</v>
      </c>
      <c r="HX604" s="17">
        <v>7.6</v>
      </c>
      <c r="HY604" s="17">
        <v>7.6</v>
      </c>
      <c r="HZ604" s="17">
        <v>7.59</v>
      </c>
      <c r="IA604" s="17">
        <v>7.62</v>
      </c>
      <c r="IB604" s="17">
        <v>7.61</v>
      </c>
      <c r="IC604" s="17">
        <v>7.61</v>
      </c>
      <c r="ID604" s="17">
        <v>7.61</v>
      </c>
      <c r="IE604" s="17">
        <v>7.61</v>
      </c>
      <c r="IF604" s="17">
        <v>7.61</v>
      </c>
      <c r="IG604" s="17">
        <v>7.61</v>
      </c>
      <c r="IH604" s="17">
        <v>7.62</v>
      </c>
      <c r="II604" s="17">
        <v>7.6</v>
      </c>
      <c r="IJ604" s="17">
        <v>7.59</v>
      </c>
      <c r="IK604" s="17">
        <v>7.6</v>
      </c>
      <c r="IL604" s="17">
        <v>7.59</v>
      </c>
      <c r="IM604" s="17">
        <v>7.6</v>
      </c>
      <c r="IN604" s="17">
        <v>7.59</v>
      </c>
      <c r="IO604" s="17">
        <v>7.6</v>
      </c>
      <c r="IP604" s="17">
        <v>7.6</v>
      </c>
      <c r="IQ604" s="17">
        <v>7.6</v>
      </c>
      <c r="IR604" s="17">
        <v>7.59</v>
      </c>
      <c r="IS604" s="17">
        <v>7.58</v>
      </c>
      <c r="IT604" s="17">
        <v>7.59</v>
      </c>
      <c r="IU604" s="17">
        <v>7.59</v>
      </c>
      <c r="IV604" s="17">
        <v>7.59</v>
      </c>
      <c r="IW604" s="17">
        <v>7.59</v>
      </c>
      <c r="IX604" s="17">
        <v>7.59</v>
      </c>
      <c r="IY604" s="17">
        <v>7.6</v>
      </c>
    </row>
    <row r="605" spans="1:259" x14ac:dyDescent="0.15">
      <c r="A605" s="17" t="s">
        <v>264</v>
      </c>
      <c r="B605" s="17" t="s">
        <v>265</v>
      </c>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c r="AA605" s="26"/>
      <c r="AB605" s="17"/>
      <c r="AC605" s="26"/>
      <c r="AD605" s="26"/>
      <c r="AE605" s="17"/>
      <c r="AF605" s="17"/>
      <c r="AG605" s="17"/>
      <c r="AH605" s="17"/>
      <c r="AI605" s="17"/>
      <c r="AJ605" s="17"/>
      <c r="AK605" s="17"/>
      <c r="AL605" s="17"/>
      <c r="AM605" s="17"/>
      <c r="AN605" s="17"/>
      <c r="AO605" s="17"/>
      <c r="AP605" s="17"/>
      <c r="AQ605" s="17"/>
      <c r="AR605" s="17"/>
      <c r="AS605" s="17"/>
      <c r="AT605" s="17"/>
      <c r="AU605" s="17"/>
      <c r="AV605" s="17"/>
      <c r="AW605" s="17"/>
      <c r="AX605" s="17"/>
      <c r="AY605" s="17"/>
      <c r="AZ605" s="17"/>
      <c r="BA605" s="17"/>
      <c r="BB605" s="17"/>
      <c r="BC605" s="17"/>
      <c r="BD605" s="17"/>
      <c r="BE605" s="17"/>
      <c r="BF605" s="17"/>
      <c r="BG605" s="17"/>
      <c r="BH605" s="17"/>
      <c r="BI605" s="17"/>
      <c r="BJ605" s="26"/>
      <c r="BK605" s="17"/>
      <c r="BL605" s="17"/>
      <c r="BM605" s="17"/>
      <c r="BN605" s="17"/>
      <c r="BO605" s="17"/>
      <c r="BP605" s="17"/>
      <c r="BQ605" s="17"/>
      <c r="BR605" s="17"/>
      <c r="BS605" s="17"/>
      <c r="BT605" s="17"/>
      <c r="BU605" s="17"/>
      <c r="BV605" s="17"/>
      <c r="BW605" s="17"/>
      <c r="BX605" s="26"/>
      <c r="BY605" s="26"/>
      <c r="BZ605" s="26"/>
      <c r="CA605" s="26"/>
      <c r="CB605" s="26"/>
      <c r="CC605" s="17"/>
      <c r="CD605" s="17"/>
      <c r="CE605" s="17"/>
      <c r="CF605" s="17"/>
      <c r="CG605" s="17"/>
      <c r="CH605" s="17"/>
      <c r="CI605" s="17"/>
      <c r="CJ605" s="26"/>
      <c r="CK605" s="17"/>
      <c r="CL605" s="17"/>
      <c r="CM605" s="17"/>
      <c r="CN605" s="17"/>
      <c r="CO605" s="17"/>
      <c r="CP605" s="17"/>
      <c r="CQ605" s="17"/>
      <c r="CR605" s="17"/>
      <c r="CS605" s="17"/>
      <c r="CT605" s="17"/>
      <c r="CU605" s="17"/>
      <c r="CV605" s="17"/>
      <c r="CW605" s="17"/>
      <c r="CX605" s="17"/>
      <c r="CY605" s="26"/>
      <c r="CZ605" s="26"/>
      <c r="DA605" s="26"/>
      <c r="DB605" s="17"/>
      <c r="DC605" s="17"/>
      <c r="DD605" s="17"/>
      <c r="DE605" s="17"/>
      <c r="DF605" s="17"/>
      <c r="DG605" s="17"/>
      <c r="DH605" s="26"/>
      <c r="DI605" s="17"/>
      <c r="DJ605" s="17"/>
      <c r="DK605" s="17"/>
      <c r="DL605" s="17"/>
      <c r="DM605" s="17">
        <v>31.77</v>
      </c>
      <c r="DN605" s="17">
        <v>31.78</v>
      </c>
      <c r="DO605" s="17">
        <v>31.79</v>
      </c>
      <c r="DP605" s="17">
        <v>31.78</v>
      </c>
      <c r="DQ605" s="17">
        <v>31.79</v>
      </c>
      <c r="DR605" s="17">
        <v>31.79</v>
      </c>
      <c r="DS605" s="17">
        <v>31.8</v>
      </c>
      <c r="DT605" s="17">
        <v>31.83</v>
      </c>
      <c r="DU605" s="17">
        <v>31.87</v>
      </c>
      <c r="DV605" s="17">
        <v>31.89</v>
      </c>
      <c r="DW605" s="17">
        <v>31.91</v>
      </c>
      <c r="DX605" s="17">
        <v>31.9</v>
      </c>
      <c r="DY605" s="17">
        <v>31.91</v>
      </c>
      <c r="DZ605" s="17">
        <v>31.87</v>
      </c>
      <c r="EA605" s="17">
        <v>31.86</v>
      </c>
      <c r="EB605" s="17">
        <v>31.86</v>
      </c>
      <c r="EC605" s="17">
        <v>31.88</v>
      </c>
      <c r="ED605" s="17">
        <v>31.86</v>
      </c>
      <c r="EE605" s="17">
        <v>31.78</v>
      </c>
      <c r="EF605" s="17">
        <v>31.79</v>
      </c>
      <c r="EG605" s="17">
        <v>31.8</v>
      </c>
      <c r="EH605" s="17">
        <v>31.8</v>
      </c>
      <c r="EI605" s="17">
        <v>31.83</v>
      </c>
      <c r="EJ605" s="17">
        <v>31.83</v>
      </c>
      <c r="EK605" s="17">
        <v>31.81</v>
      </c>
      <c r="EL605" s="17">
        <v>31.82</v>
      </c>
      <c r="EM605" s="17">
        <v>31.82</v>
      </c>
      <c r="EN605" s="17">
        <v>31.81</v>
      </c>
      <c r="EO605" s="17">
        <v>31.79</v>
      </c>
      <c r="EP605" s="17">
        <v>31.78</v>
      </c>
      <c r="EQ605" s="17">
        <v>31.78</v>
      </c>
      <c r="ER605" s="17">
        <v>31.78</v>
      </c>
      <c r="ES605" s="17">
        <v>31.79</v>
      </c>
      <c r="ET605" s="17">
        <v>31.78</v>
      </c>
      <c r="EU605" s="17">
        <v>31.78</v>
      </c>
      <c r="EV605" s="17">
        <v>31.8</v>
      </c>
      <c r="EW605" s="17">
        <v>31.78</v>
      </c>
      <c r="EX605" s="17">
        <v>31.79</v>
      </c>
      <c r="EY605" s="17">
        <v>31.82</v>
      </c>
      <c r="EZ605" s="17">
        <v>31.83</v>
      </c>
      <c r="FA605" s="17">
        <v>31.83</v>
      </c>
      <c r="FB605" s="17">
        <v>31.82</v>
      </c>
      <c r="FC605" s="17">
        <v>31.83</v>
      </c>
      <c r="FD605" s="17">
        <v>31.82</v>
      </c>
      <c r="FE605" s="17">
        <v>31.84</v>
      </c>
      <c r="FF605" s="17">
        <v>31.87</v>
      </c>
      <c r="FG605" s="17">
        <v>31.86</v>
      </c>
      <c r="FH605" s="17">
        <v>31.88</v>
      </c>
      <c r="FI605" s="17">
        <v>31.92</v>
      </c>
      <c r="FJ605" s="17">
        <v>31.96</v>
      </c>
      <c r="FK605" s="17">
        <v>31.95</v>
      </c>
      <c r="FL605" s="17">
        <v>31.99</v>
      </c>
      <c r="FM605" s="17">
        <v>32</v>
      </c>
      <c r="FN605" s="17">
        <v>32</v>
      </c>
      <c r="FO605" s="17">
        <v>32.04</v>
      </c>
      <c r="FP605" s="17">
        <v>31.99</v>
      </c>
      <c r="FQ605" s="17">
        <v>31.92</v>
      </c>
      <c r="FR605" s="17">
        <v>31.89</v>
      </c>
      <c r="FS605" s="17">
        <v>31.95</v>
      </c>
      <c r="FT605" s="17">
        <v>31.88</v>
      </c>
      <c r="FU605" s="17">
        <v>31.9</v>
      </c>
      <c r="FV605" s="17">
        <v>31.9</v>
      </c>
      <c r="FW605" s="17">
        <v>31.9</v>
      </c>
      <c r="FX605" s="17">
        <v>31.89</v>
      </c>
      <c r="FY605" s="17">
        <v>31.89</v>
      </c>
      <c r="FZ605" s="17">
        <v>31.92</v>
      </c>
      <c r="GA605" s="17">
        <v>31.96</v>
      </c>
      <c r="GB605" s="17">
        <v>31.97</v>
      </c>
      <c r="GC605" s="17">
        <v>31.94</v>
      </c>
      <c r="GD605" s="17">
        <v>31.92</v>
      </c>
      <c r="GE605" s="17">
        <v>31.9</v>
      </c>
      <c r="GF605" s="17">
        <v>31.89</v>
      </c>
      <c r="GG605" s="17">
        <v>31.92</v>
      </c>
      <c r="GH605" s="17">
        <v>31.92</v>
      </c>
      <c r="GI605" s="17">
        <v>31.92</v>
      </c>
      <c r="GJ605" s="17">
        <v>31.9</v>
      </c>
      <c r="GK605" s="17">
        <v>31.86</v>
      </c>
      <c r="GL605" s="17">
        <v>31.8</v>
      </c>
      <c r="GM605" s="17">
        <v>31.83</v>
      </c>
      <c r="GN605" s="17">
        <v>31.82</v>
      </c>
      <c r="GO605" s="17">
        <v>31.81</v>
      </c>
      <c r="GP605" s="17">
        <v>31.81</v>
      </c>
      <c r="GQ605" s="17">
        <v>31.82</v>
      </c>
      <c r="GR605" s="17">
        <v>31.81</v>
      </c>
      <c r="GS605" s="17">
        <v>31.8</v>
      </c>
      <c r="GT605" s="17">
        <v>31.77</v>
      </c>
      <c r="GU605" s="17">
        <v>31.76</v>
      </c>
      <c r="GV605" s="17">
        <v>31.77</v>
      </c>
      <c r="GW605" s="17">
        <v>31.77</v>
      </c>
      <c r="GX605" s="17">
        <v>31.77</v>
      </c>
      <c r="GY605" s="17">
        <v>31.79</v>
      </c>
      <c r="GZ605" s="17">
        <v>31.79</v>
      </c>
      <c r="HA605" s="17">
        <v>31.81</v>
      </c>
      <c r="HB605" s="17">
        <v>31.81</v>
      </c>
      <c r="HC605" s="17">
        <v>31.79</v>
      </c>
      <c r="HD605" s="17">
        <v>31.78</v>
      </c>
      <c r="HE605" s="17">
        <v>31.77</v>
      </c>
      <c r="HF605" s="17">
        <v>31.78</v>
      </c>
      <c r="HG605" s="17">
        <v>31.78</v>
      </c>
      <c r="HH605" s="17">
        <v>31.78</v>
      </c>
      <c r="HI605" s="17">
        <v>31.78</v>
      </c>
      <c r="HJ605" s="17">
        <v>31.77</v>
      </c>
      <c r="HK605" s="17">
        <v>31.77</v>
      </c>
      <c r="HL605" s="17">
        <v>31.75</v>
      </c>
      <c r="HM605" s="17">
        <v>31.75</v>
      </c>
      <c r="HN605" s="17">
        <v>31.72</v>
      </c>
      <c r="HO605" s="17">
        <v>31.72</v>
      </c>
      <c r="HP605" s="17">
        <v>31.73</v>
      </c>
      <c r="HQ605" s="17">
        <v>31.73</v>
      </c>
      <c r="HR605" s="17">
        <v>31.74</v>
      </c>
      <c r="HS605" s="17">
        <v>31.78</v>
      </c>
      <c r="HT605" s="17">
        <v>31.79</v>
      </c>
      <c r="HU605" s="17">
        <v>31.82</v>
      </c>
      <c r="HV605" s="17">
        <v>31.8</v>
      </c>
      <c r="HW605" s="17">
        <v>31.77</v>
      </c>
      <c r="HX605" s="17">
        <v>31.76</v>
      </c>
      <c r="HY605" s="17">
        <v>31.79</v>
      </c>
      <c r="HZ605" s="17">
        <v>31.77</v>
      </c>
      <c r="IA605" s="17">
        <v>31.77</v>
      </c>
      <c r="IB605" s="17">
        <v>31.79</v>
      </c>
      <c r="IC605" s="17">
        <v>31.77</v>
      </c>
      <c r="ID605" s="17">
        <v>31.8</v>
      </c>
      <c r="IE605" s="17">
        <v>31.77</v>
      </c>
      <c r="IF605" s="17">
        <v>31.77</v>
      </c>
      <c r="IG605" s="17">
        <v>31.79</v>
      </c>
      <c r="IH605" s="17">
        <v>31.8</v>
      </c>
      <c r="II605" s="17">
        <v>31.79</v>
      </c>
      <c r="IJ605" s="17">
        <v>31.78</v>
      </c>
      <c r="IK605" s="17">
        <v>31.78</v>
      </c>
      <c r="IL605" s="17">
        <v>31.78</v>
      </c>
      <c r="IM605" s="17">
        <v>31.79</v>
      </c>
      <c r="IN605" s="17">
        <v>31.84</v>
      </c>
      <c r="IO605" s="17">
        <v>31.86</v>
      </c>
      <c r="IP605" s="17">
        <v>31.84</v>
      </c>
      <c r="IQ605" s="17">
        <v>31.81</v>
      </c>
      <c r="IR605" s="17">
        <v>31.82</v>
      </c>
      <c r="IS605" s="17">
        <v>31.82</v>
      </c>
      <c r="IT605" s="17">
        <v>31.82</v>
      </c>
      <c r="IU605" s="17">
        <v>31.83</v>
      </c>
      <c r="IV605" s="17">
        <v>31.84</v>
      </c>
      <c r="IW605" s="17">
        <v>31.84</v>
      </c>
      <c r="IX605" s="17">
        <v>31.84</v>
      </c>
      <c r="IY605" s="17">
        <v>31.84</v>
      </c>
    </row>
    <row r="606" spans="1:259" x14ac:dyDescent="0.15">
      <c r="A606" s="17" t="s">
        <v>2852</v>
      </c>
      <c r="B606" s="17" t="s">
        <v>2853</v>
      </c>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c r="AA606" s="26"/>
      <c r="AB606" s="17"/>
      <c r="AC606" s="26"/>
      <c r="AD606" s="26"/>
      <c r="AE606" s="17"/>
      <c r="AF606" s="17"/>
      <c r="AG606" s="17"/>
      <c r="AH606" s="17"/>
      <c r="AI606" s="17"/>
      <c r="AJ606" s="17"/>
      <c r="AK606" s="17"/>
      <c r="AL606" s="17"/>
      <c r="AM606" s="17"/>
      <c r="AN606" s="17"/>
      <c r="AO606" s="17"/>
      <c r="AP606" s="17"/>
      <c r="AQ606" s="17"/>
      <c r="AR606" s="17"/>
      <c r="AS606" s="17"/>
      <c r="AT606" s="17"/>
      <c r="AU606" s="17"/>
      <c r="AV606" s="17"/>
      <c r="AW606" s="17"/>
      <c r="AX606" s="17"/>
      <c r="AY606" s="17"/>
      <c r="AZ606" s="17"/>
      <c r="BA606" s="17"/>
      <c r="BB606" s="17"/>
      <c r="BC606" s="17"/>
      <c r="BD606" s="17"/>
      <c r="BE606" s="17"/>
      <c r="BF606" s="17"/>
      <c r="BG606" s="17"/>
      <c r="BH606" s="17"/>
      <c r="BI606" s="17"/>
      <c r="BJ606" s="26"/>
      <c r="BK606" s="17"/>
      <c r="BL606" s="17"/>
      <c r="BM606" s="17"/>
      <c r="BN606" s="17"/>
      <c r="BO606" s="17"/>
      <c r="BP606" s="17"/>
      <c r="BQ606" s="17"/>
      <c r="BR606" s="17"/>
      <c r="BS606" s="17"/>
      <c r="BT606" s="17"/>
      <c r="BU606" s="17"/>
      <c r="BV606" s="17"/>
      <c r="BW606" s="17"/>
      <c r="BX606" s="26"/>
      <c r="BY606" s="26"/>
      <c r="BZ606" s="26"/>
      <c r="CA606" s="26"/>
      <c r="CB606" s="26"/>
      <c r="CC606" s="17"/>
      <c r="CD606" s="17"/>
      <c r="CE606" s="17"/>
      <c r="CF606" s="17"/>
      <c r="CG606" s="17"/>
      <c r="CH606" s="17"/>
      <c r="CI606" s="17"/>
      <c r="CJ606" s="26"/>
      <c r="CK606" s="17"/>
      <c r="CL606" s="17"/>
      <c r="CM606" s="17"/>
      <c r="CN606" s="17"/>
      <c r="CO606" s="17"/>
      <c r="CP606" s="17"/>
      <c r="CQ606" s="17"/>
      <c r="CR606" s="17"/>
      <c r="CS606" s="17"/>
      <c r="CT606" s="17"/>
      <c r="CU606" s="17"/>
      <c r="CV606" s="17"/>
      <c r="CW606" s="17"/>
      <c r="CX606" s="17"/>
      <c r="CY606" s="26"/>
      <c r="CZ606" s="26"/>
      <c r="DA606" s="26"/>
      <c r="DB606" s="17"/>
      <c r="DC606" s="17"/>
      <c r="DD606" s="17"/>
      <c r="DE606" s="17"/>
      <c r="DF606" s="17"/>
      <c r="DG606" s="17"/>
      <c r="DH606" s="26"/>
      <c r="DI606" s="17"/>
      <c r="DJ606" s="17"/>
      <c r="DK606" s="17"/>
      <c r="DL606" s="17"/>
      <c r="DM606" s="17">
        <v>11.24</v>
      </c>
      <c r="DN606" s="17">
        <v>11.24</v>
      </c>
      <c r="DO606" s="17">
        <v>11.24</v>
      </c>
      <c r="DP606" s="17">
        <v>11.25</v>
      </c>
      <c r="DQ606" s="17">
        <v>11.25</v>
      </c>
      <c r="DR606" s="17">
        <v>11.24</v>
      </c>
      <c r="DS606" s="17">
        <v>11.25</v>
      </c>
      <c r="DT606" s="17">
        <v>11.27</v>
      </c>
      <c r="DU606" s="17">
        <v>11.27</v>
      </c>
      <c r="DV606" s="17">
        <v>11.26</v>
      </c>
      <c r="DW606" s="17">
        <v>11.26</v>
      </c>
      <c r="DX606" s="17">
        <v>11.26</v>
      </c>
      <c r="DY606" s="17">
        <v>11.25</v>
      </c>
      <c r="DZ606" s="17">
        <v>11.26</v>
      </c>
      <c r="EA606" s="17">
        <v>11.24</v>
      </c>
      <c r="EB606" s="17">
        <v>11.23</v>
      </c>
      <c r="EC606" s="17">
        <v>11.24</v>
      </c>
      <c r="ED606" s="17">
        <v>11.24</v>
      </c>
      <c r="EE606" s="17">
        <v>11.23</v>
      </c>
      <c r="EF606" s="17">
        <v>11.22</v>
      </c>
      <c r="EG606" s="17">
        <v>11.23</v>
      </c>
      <c r="EH606" s="17">
        <v>11.22</v>
      </c>
      <c r="EI606" s="17">
        <v>11.22</v>
      </c>
      <c r="EJ606" s="17">
        <v>11.24</v>
      </c>
      <c r="EK606" s="17">
        <v>11.24</v>
      </c>
      <c r="EL606" s="17">
        <v>11.24</v>
      </c>
      <c r="EM606" s="17">
        <v>11.26</v>
      </c>
      <c r="EN606" s="17">
        <v>11.25</v>
      </c>
      <c r="EO606" s="17">
        <v>11.24</v>
      </c>
      <c r="EP606" s="17">
        <v>11.26</v>
      </c>
      <c r="EQ606" s="17">
        <v>11.25</v>
      </c>
      <c r="ER606" s="17">
        <v>11.27</v>
      </c>
      <c r="ES606" s="17">
        <v>11.28</v>
      </c>
      <c r="ET606" s="17">
        <v>11.28</v>
      </c>
      <c r="EU606" s="17">
        <v>11.28</v>
      </c>
      <c r="EV606" s="17">
        <v>11.28</v>
      </c>
      <c r="EW606" s="17">
        <v>11.27</v>
      </c>
      <c r="EX606" s="17">
        <v>11.26</v>
      </c>
      <c r="EY606" s="17">
        <v>11.26</v>
      </c>
      <c r="EZ606" s="17">
        <v>11.26</v>
      </c>
      <c r="FA606" s="17">
        <v>11.24</v>
      </c>
      <c r="FB606" s="17">
        <v>11.26</v>
      </c>
      <c r="FC606" s="17">
        <v>11.26</v>
      </c>
      <c r="FD606" s="17">
        <v>11.24</v>
      </c>
      <c r="FE606" s="17">
        <v>11.25</v>
      </c>
      <c r="FF606" s="17">
        <v>11.26</v>
      </c>
      <c r="FG606" s="17">
        <v>11.26</v>
      </c>
      <c r="FH606" s="17">
        <v>11.26</v>
      </c>
      <c r="FI606" s="17">
        <v>11.27</v>
      </c>
      <c r="FJ606" s="17">
        <v>11.27</v>
      </c>
      <c r="FK606" s="17">
        <v>11.26</v>
      </c>
      <c r="FL606" s="17">
        <v>11.27</v>
      </c>
      <c r="FM606" s="17">
        <v>11.26</v>
      </c>
      <c r="FN606" s="17">
        <v>11.25</v>
      </c>
      <c r="FO606" s="17">
        <v>11.26</v>
      </c>
      <c r="FP606" s="17">
        <v>11.25</v>
      </c>
      <c r="FQ606" s="17">
        <v>11.23</v>
      </c>
      <c r="FR606" s="17">
        <v>11.23</v>
      </c>
      <c r="FS606" s="17">
        <v>11.23</v>
      </c>
      <c r="FT606" s="17">
        <v>11.22</v>
      </c>
      <c r="FU606" s="17">
        <v>11.22</v>
      </c>
      <c r="FV606" s="17">
        <v>11.22</v>
      </c>
      <c r="FW606" s="17">
        <v>11.23</v>
      </c>
      <c r="FX606" s="17">
        <v>11.22</v>
      </c>
      <c r="FY606" s="17">
        <v>11.22</v>
      </c>
      <c r="FZ606" s="17">
        <v>11.22</v>
      </c>
      <c r="GA606" s="17">
        <v>11.23</v>
      </c>
      <c r="GB606" s="17">
        <v>11.24</v>
      </c>
      <c r="GC606" s="17">
        <v>11.24</v>
      </c>
      <c r="GD606" s="17">
        <v>11.24</v>
      </c>
      <c r="GE606" s="17">
        <v>11.24</v>
      </c>
      <c r="GF606" s="17">
        <v>11.23</v>
      </c>
      <c r="GG606" s="17">
        <v>11.22</v>
      </c>
      <c r="GH606" s="17">
        <v>11.21</v>
      </c>
      <c r="GI606" s="17">
        <v>11.2</v>
      </c>
      <c r="GJ606" s="17">
        <v>11.17</v>
      </c>
      <c r="GK606" s="17">
        <v>11.18</v>
      </c>
      <c r="GL606" s="17">
        <v>11.19</v>
      </c>
      <c r="GM606" s="17">
        <v>11.2</v>
      </c>
      <c r="GN606" s="17">
        <v>11.18</v>
      </c>
      <c r="GO606" s="17">
        <v>11.17</v>
      </c>
      <c r="GP606" s="17">
        <v>11.17</v>
      </c>
      <c r="GQ606" s="17">
        <v>11.17</v>
      </c>
      <c r="GR606" s="17">
        <v>11.18</v>
      </c>
      <c r="GS606" s="17">
        <v>11.17</v>
      </c>
      <c r="GT606" s="17">
        <v>11.18</v>
      </c>
      <c r="GU606" s="17">
        <v>11.18</v>
      </c>
      <c r="GV606" s="17">
        <v>11.18</v>
      </c>
      <c r="GW606" s="17">
        <v>11.18</v>
      </c>
      <c r="GX606" s="17">
        <v>11.17</v>
      </c>
      <c r="GY606" s="17">
        <v>11.17</v>
      </c>
      <c r="GZ606" s="17">
        <v>11.16</v>
      </c>
      <c r="HA606" s="17">
        <v>11.16</v>
      </c>
      <c r="HB606" s="17">
        <v>11.16</v>
      </c>
      <c r="HC606" s="17">
        <v>11.17</v>
      </c>
      <c r="HD606" s="17">
        <v>11.16</v>
      </c>
      <c r="HE606" s="17">
        <v>11.15</v>
      </c>
      <c r="HF606" s="17">
        <v>11.14</v>
      </c>
      <c r="HG606" s="17">
        <v>11.12</v>
      </c>
      <c r="HH606" s="17">
        <v>11.11</v>
      </c>
      <c r="HI606" s="17">
        <v>11.1</v>
      </c>
      <c r="HJ606" s="17">
        <v>11.13</v>
      </c>
      <c r="HK606" s="17">
        <v>11.14</v>
      </c>
      <c r="HL606" s="17">
        <v>11.13</v>
      </c>
      <c r="HM606" s="17">
        <v>11.12</v>
      </c>
      <c r="HN606" s="17">
        <v>11.14</v>
      </c>
      <c r="HO606" s="17">
        <v>11.15</v>
      </c>
      <c r="HP606" s="17">
        <v>11.15</v>
      </c>
      <c r="HQ606" s="17">
        <v>11.14</v>
      </c>
      <c r="HR606" s="17">
        <v>11.12</v>
      </c>
      <c r="HS606" s="17">
        <v>11.12</v>
      </c>
      <c r="HT606" s="17">
        <v>11.12</v>
      </c>
      <c r="HU606" s="17">
        <v>11.14</v>
      </c>
      <c r="HV606" s="17">
        <v>11.16</v>
      </c>
      <c r="HW606" s="17">
        <v>11.14</v>
      </c>
      <c r="HX606" s="17">
        <v>11.15</v>
      </c>
      <c r="HY606" s="17">
        <v>11.14</v>
      </c>
      <c r="HZ606" s="17">
        <v>11.14</v>
      </c>
      <c r="IA606" s="17">
        <v>11.13</v>
      </c>
      <c r="IB606" s="17">
        <v>11.12</v>
      </c>
      <c r="IC606" s="17">
        <v>11.11</v>
      </c>
      <c r="ID606" s="17">
        <v>11.11</v>
      </c>
      <c r="IE606" s="17">
        <v>11.11</v>
      </c>
      <c r="IF606" s="17">
        <v>11.11</v>
      </c>
      <c r="IG606" s="17">
        <v>11.1</v>
      </c>
      <c r="IH606" s="17">
        <v>11.11</v>
      </c>
      <c r="II606" s="17">
        <v>11.12</v>
      </c>
      <c r="IJ606" s="17">
        <v>11.12</v>
      </c>
      <c r="IK606" s="17">
        <v>11.11</v>
      </c>
      <c r="IL606" s="17">
        <v>11.09</v>
      </c>
      <c r="IM606" s="17">
        <v>11.09</v>
      </c>
      <c r="IN606" s="17">
        <v>11.1</v>
      </c>
      <c r="IO606" s="17">
        <v>11.1</v>
      </c>
      <c r="IP606" s="17">
        <v>11.1</v>
      </c>
      <c r="IQ606" s="17">
        <v>11.1</v>
      </c>
      <c r="IR606" s="17">
        <v>11.08</v>
      </c>
      <c r="IS606" s="17">
        <v>11.09</v>
      </c>
      <c r="IT606" s="17">
        <v>11.1</v>
      </c>
      <c r="IU606" s="17">
        <v>11.1</v>
      </c>
      <c r="IV606" s="17">
        <v>11.1</v>
      </c>
      <c r="IW606" s="17">
        <v>11.1</v>
      </c>
      <c r="IX606" s="17">
        <v>11.13</v>
      </c>
      <c r="IY606" s="17">
        <v>11.11</v>
      </c>
    </row>
    <row r="607" spans="1:259" x14ac:dyDescent="0.15">
      <c r="A607" s="17" t="s">
        <v>4689</v>
      </c>
      <c r="B607" s="17" t="s">
        <v>4823</v>
      </c>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c r="AA607" s="26"/>
      <c r="AB607" s="17"/>
      <c r="AC607" s="26"/>
      <c r="AD607" s="26"/>
      <c r="AE607" s="17"/>
      <c r="AF607" s="17"/>
      <c r="AG607" s="17"/>
      <c r="AH607" s="17"/>
      <c r="AI607" s="17"/>
      <c r="AJ607" s="17"/>
      <c r="AK607" s="17"/>
      <c r="AL607" s="17"/>
      <c r="AM607" s="17"/>
      <c r="AN607" s="17"/>
      <c r="AO607" s="17"/>
      <c r="AP607" s="17"/>
      <c r="AQ607" s="17"/>
      <c r="AR607" s="17"/>
      <c r="AS607" s="17"/>
      <c r="AT607" s="17"/>
      <c r="AU607" s="17"/>
      <c r="AV607" s="17"/>
      <c r="AW607" s="17"/>
      <c r="AX607" s="17"/>
      <c r="AY607" s="17"/>
      <c r="AZ607" s="17"/>
      <c r="BA607" s="17"/>
      <c r="BB607" s="17"/>
      <c r="BC607" s="17"/>
      <c r="BD607" s="17"/>
      <c r="BE607" s="17"/>
      <c r="BF607" s="17"/>
      <c r="BG607" s="17"/>
      <c r="BH607" s="17"/>
      <c r="BI607" s="17"/>
      <c r="BJ607" s="26"/>
      <c r="BK607" s="17"/>
      <c r="BL607" s="17"/>
      <c r="BM607" s="17"/>
      <c r="BN607" s="17"/>
      <c r="BO607" s="17"/>
      <c r="BP607" s="17"/>
      <c r="BQ607" s="17"/>
      <c r="BR607" s="17"/>
      <c r="BS607" s="17"/>
      <c r="BT607" s="17"/>
      <c r="BU607" s="17"/>
      <c r="BV607" s="17"/>
      <c r="BW607" s="17"/>
      <c r="BX607" s="26"/>
      <c r="BY607" s="26"/>
      <c r="BZ607" s="26"/>
      <c r="CA607" s="26"/>
      <c r="CB607" s="26"/>
      <c r="CC607" s="17"/>
      <c r="CD607" s="17"/>
      <c r="CE607" s="17"/>
      <c r="CF607" s="17"/>
      <c r="CG607" s="17"/>
      <c r="CH607" s="17"/>
      <c r="CI607" s="17"/>
      <c r="CJ607" s="26"/>
      <c r="CK607" s="17"/>
      <c r="CL607" s="17"/>
      <c r="CM607" s="17"/>
      <c r="CN607" s="17"/>
      <c r="CO607" s="17"/>
      <c r="CP607" s="17"/>
      <c r="CQ607" s="17"/>
      <c r="CR607" s="17"/>
      <c r="CS607" s="17"/>
      <c r="CT607" s="17"/>
      <c r="CU607" s="17"/>
      <c r="CV607" s="17"/>
      <c r="CW607" s="17"/>
      <c r="CX607" s="17"/>
      <c r="CY607" s="26"/>
      <c r="CZ607" s="26"/>
      <c r="DA607" s="26"/>
      <c r="DB607" s="17"/>
      <c r="DC607" s="17"/>
      <c r="DD607" s="17"/>
      <c r="DE607" s="17"/>
      <c r="DF607" s="17"/>
      <c r="DG607" s="17"/>
      <c r="DH607" s="26"/>
      <c r="DI607" s="17"/>
      <c r="DJ607" s="17"/>
      <c r="DK607" s="17"/>
      <c r="DL607" s="17"/>
      <c r="DM607" s="17">
        <v>8.84</v>
      </c>
      <c r="DN607" s="17">
        <v>8.85</v>
      </c>
      <c r="DO607" s="17">
        <v>8.85</v>
      </c>
      <c r="DP607" s="17">
        <v>8.84</v>
      </c>
      <c r="DQ607" s="17">
        <v>8.84</v>
      </c>
      <c r="DR607" s="17">
        <v>8.83</v>
      </c>
      <c r="DS607" s="17">
        <v>8.83</v>
      </c>
      <c r="DT607" s="17">
        <v>8.84</v>
      </c>
      <c r="DU607" s="17">
        <v>8.82</v>
      </c>
      <c r="DV607" s="17">
        <v>8.82</v>
      </c>
      <c r="DW607" s="17">
        <v>8.81</v>
      </c>
      <c r="DX607" s="17">
        <v>8.81</v>
      </c>
      <c r="DY607" s="17">
        <v>8.7899999999999991</v>
      </c>
      <c r="DZ607" s="17">
        <v>8.7899999999999991</v>
      </c>
      <c r="EA607" s="17">
        <v>8.7899999999999991</v>
      </c>
      <c r="EB607" s="17">
        <v>8.7899999999999991</v>
      </c>
      <c r="EC607" s="17">
        <v>8.75</v>
      </c>
      <c r="ED607" s="17">
        <v>8.75</v>
      </c>
      <c r="EE607" s="17">
        <v>8.75</v>
      </c>
      <c r="EF607" s="17">
        <v>8.75</v>
      </c>
      <c r="EG607" s="17">
        <v>8.77</v>
      </c>
      <c r="EH607" s="17">
        <v>8.77</v>
      </c>
      <c r="EI607" s="17">
        <v>8.7799999999999994</v>
      </c>
      <c r="EJ607" s="17">
        <v>8.77</v>
      </c>
      <c r="EK607" s="17">
        <v>8.82</v>
      </c>
      <c r="EL607" s="17">
        <v>8.81</v>
      </c>
      <c r="EM607" s="17">
        <v>8.82</v>
      </c>
      <c r="EN607" s="17">
        <v>8.81</v>
      </c>
      <c r="EO607" s="17">
        <v>8.81</v>
      </c>
      <c r="EP607" s="17">
        <v>8.81</v>
      </c>
      <c r="EQ607" s="17">
        <v>8.82</v>
      </c>
      <c r="ER607" s="17">
        <v>8.81</v>
      </c>
      <c r="ES607" s="17">
        <v>8.8000000000000007</v>
      </c>
      <c r="ET607" s="17">
        <v>8.7899999999999991</v>
      </c>
      <c r="EU607" s="17">
        <v>8.7799999999999994</v>
      </c>
      <c r="EV607" s="17">
        <v>8.7899999999999991</v>
      </c>
      <c r="EW607" s="17">
        <v>8.8000000000000007</v>
      </c>
      <c r="EX607" s="17">
        <v>8.8000000000000007</v>
      </c>
      <c r="EY607" s="17">
        <v>8.8000000000000007</v>
      </c>
      <c r="EZ607" s="17">
        <v>8.7899999999999991</v>
      </c>
      <c r="FA607" s="17">
        <v>8.77</v>
      </c>
      <c r="FB607" s="17">
        <v>8.75</v>
      </c>
      <c r="FC607" s="17">
        <v>8.75</v>
      </c>
      <c r="FD607" s="17">
        <v>8.76</v>
      </c>
      <c r="FE607" s="17">
        <v>8.74</v>
      </c>
      <c r="FF607" s="17">
        <v>8.76</v>
      </c>
      <c r="FG607" s="17">
        <v>8.76</v>
      </c>
      <c r="FH607" s="17">
        <v>8.77</v>
      </c>
      <c r="FI607" s="17">
        <v>8.75</v>
      </c>
      <c r="FJ607" s="17">
        <v>8.74</v>
      </c>
      <c r="FK607" s="17">
        <v>8.74</v>
      </c>
      <c r="FL607" s="17">
        <v>8.76</v>
      </c>
      <c r="FM607" s="17">
        <v>8.76</v>
      </c>
      <c r="FN607" s="17">
        <v>8.7799999999999994</v>
      </c>
      <c r="FO607" s="17">
        <v>8.81</v>
      </c>
      <c r="FP607" s="17">
        <v>8.82</v>
      </c>
      <c r="FQ607" s="17">
        <v>8.86</v>
      </c>
      <c r="FR607" s="17">
        <v>8.84</v>
      </c>
      <c r="FS607" s="17">
        <v>8.84</v>
      </c>
      <c r="FT607" s="17">
        <v>8.83</v>
      </c>
      <c r="FU607" s="17">
        <v>8.83</v>
      </c>
      <c r="FV607" s="17">
        <v>8.82</v>
      </c>
      <c r="FW607" s="17">
        <v>8.81</v>
      </c>
      <c r="FX607" s="17">
        <v>8.82</v>
      </c>
      <c r="FY607" s="17">
        <v>8.8800000000000008</v>
      </c>
      <c r="FZ607" s="17">
        <v>8.9</v>
      </c>
      <c r="GA607" s="17">
        <v>8.9</v>
      </c>
      <c r="GB607" s="17">
        <v>8.9</v>
      </c>
      <c r="GC607" s="17">
        <v>8.89</v>
      </c>
      <c r="GD607" s="17">
        <v>8.8800000000000008</v>
      </c>
      <c r="GE607" s="17">
        <v>8.8699999999999992</v>
      </c>
      <c r="GF607" s="17">
        <v>8.89</v>
      </c>
      <c r="GG607" s="17">
        <v>8.8800000000000008</v>
      </c>
      <c r="GH607" s="17">
        <v>8.8800000000000008</v>
      </c>
      <c r="GI607" s="17">
        <v>8.91</v>
      </c>
      <c r="GJ607" s="17">
        <v>8.91</v>
      </c>
      <c r="GK607" s="17">
        <v>8.93</v>
      </c>
      <c r="GL607" s="17">
        <v>8.92</v>
      </c>
      <c r="GM607" s="17">
        <v>8.9</v>
      </c>
      <c r="GN607" s="17">
        <v>8.89</v>
      </c>
      <c r="GO607" s="17">
        <v>8.9</v>
      </c>
      <c r="GP607" s="17">
        <v>8.8800000000000008</v>
      </c>
      <c r="GQ607" s="17">
        <v>8.89</v>
      </c>
      <c r="GR607" s="17">
        <v>8.9</v>
      </c>
      <c r="GS607" s="17">
        <v>8.89</v>
      </c>
      <c r="GT607" s="17">
        <v>8.89</v>
      </c>
      <c r="GU607" s="17">
        <v>8.8800000000000008</v>
      </c>
      <c r="GV607" s="17">
        <v>8.89</v>
      </c>
      <c r="GW607" s="17">
        <v>8.8800000000000008</v>
      </c>
      <c r="GX607" s="17">
        <v>8.89</v>
      </c>
      <c r="GY607" s="17">
        <v>8.89</v>
      </c>
      <c r="GZ607" s="17">
        <v>8.9700000000000006</v>
      </c>
      <c r="HA607" s="17">
        <v>8.99</v>
      </c>
      <c r="HB607" s="17">
        <v>9.0299999999999994</v>
      </c>
      <c r="HC607" s="17">
        <v>9.0500000000000007</v>
      </c>
      <c r="HD607" s="17">
        <v>9.01</v>
      </c>
      <c r="HE607" s="17">
        <v>9</v>
      </c>
      <c r="HF607" s="17">
        <v>9.02</v>
      </c>
      <c r="HG607" s="17">
        <v>9.06</v>
      </c>
      <c r="HH607" s="17">
        <v>9.0399999999999991</v>
      </c>
      <c r="HI607" s="17">
        <v>9.01</v>
      </c>
      <c r="HJ607" s="17">
        <v>9.02</v>
      </c>
      <c r="HK607" s="17">
        <v>9.02</v>
      </c>
      <c r="HL607" s="17">
        <v>8.98</v>
      </c>
      <c r="HM607" s="17">
        <v>8.9499999999999993</v>
      </c>
      <c r="HN607" s="17">
        <v>8.98</v>
      </c>
      <c r="HO607" s="17">
        <v>8.99</v>
      </c>
      <c r="HP607" s="17">
        <v>8.98</v>
      </c>
      <c r="HQ607" s="17">
        <v>8.9700000000000006</v>
      </c>
      <c r="HR607" s="17">
        <v>8.9700000000000006</v>
      </c>
      <c r="HS607" s="17">
        <v>8.9600000000000009</v>
      </c>
      <c r="HT607" s="17">
        <v>8.9499999999999993</v>
      </c>
      <c r="HU607" s="17">
        <v>8.9499999999999993</v>
      </c>
      <c r="HV607" s="17">
        <v>8.9700000000000006</v>
      </c>
      <c r="HW607" s="17">
        <v>8.98</v>
      </c>
      <c r="HX607" s="17">
        <v>8.98</v>
      </c>
      <c r="HY607" s="17">
        <v>8.98</v>
      </c>
      <c r="HZ607" s="17">
        <v>8.9700000000000006</v>
      </c>
      <c r="IA607" s="17">
        <v>8.9600000000000009</v>
      </c>
      <c r="IB607" s="17">
        <v>8.98</v>
      </c>
      <c r="IC607" s="17">
        <v>8.9700000000000006</v>
      </c>
      <c r="ID607" s="17">
        <v>8.9600000000000009</v>
      </c>
      <c r="IE607" s="17">
        <v>8.9499999999999993</v>
      </c>
      <c r="IF607" s="17">
        <v>8.93</v>
      </c>
      <c r="IG607" s="17">
        <v>8.93</v>
      </c>
      <c r="IH607" s="17">
        <v>8.94</v>
      </c>
      <c r="II607" s="17">
        <v>8.94</v>
      </c>
      <c r="IJ607" s="17">
        <v>8.93</v>
      </c>
      <c r="IK607" s="17">
        <v>8.93</v>
      </c>
      <c r="IL607" s="17">
        <v>8.92</v>
      </c>
      <c r="IM607" s="17">
        <v>8.94</v>
      </c>
      <c r="IN607" s="17">
        <v>8.94</v>
      </c>
      <c r="IO607" s="17">
        <v>8.9499999999999993</v>
      </c>
      <c r="IP607" s="17">
        <v>8.9700000000000006</v>
      </c>
      <c r="IQ607" s="17">
        <v>8.99</v>
      </c>
      <c r="IR607" s="17">
        <v>8.99</v>
      </c>
      <c r="IS607" s="17">
        <v>8.98</v>
      </c>
      <c r="IT607" s="17">
        <v>8.99</v>
      </c>
      <c r="IU607" s="17">
        <v>8.99</v>
      </c>
      <c r="IV607" s="17">
        <v>9</v>
      </c>
      <c r="IW607" s="17">
        <v>9.01</v>
      </c>
      <c r="IX607" s="17">
        <v>9.02</v>
      </c>
      <c r="IY607" s="17">
        <v>9.01</v>
      </c>
    </row>
    <row r="608" spans="1:259" x14ac:dyDescent="0.15">
      <c r="A608" s="17" t="s">
        <v>441</v>
      </c>
      <c r="B608" s="17" t="s">
        <v>442</v>
      </c>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c r="AA608" s="26"/>
      <c r="AB608" s="17"/>
      <c r="AC608" s="26"/>
      <c r="AD608" s="26"/>
      <c r="AE608" s="17"/>
      <c r="AF608" s="17"/>
      <c r="AG608" s="17"/>
      <c r="AH608" s="17"/>
      <c r="AI608" s="17"/>
      <c r="AJ608" s="17"/>
      <c r="AK608" s="17"/>
      <c r="AL608" s="17"/>
      <c r="AM608" s="17"/>
      <c r="AN608" s="17"/>
      <c r="AO608" s="17"/>
      <c r="AP608" s="17"/>
      <c r="AQ608" s="17"/>
      <c r="AR608" s="17"/>
      <c r="AS608" s="17"/>
      <c r="AT608" s="17"/>
      <c r="AU608" s="17"/>
      <c r="AV608" s="17"/>
      <c r="AW608" s="17"/>
      <c r="AX608" s="17"/>
      <c r="AY608" s="17"/>
      <c r="AZ608" s="17"/>
      <c r="BA608" s="17"/>
      <c r="BB608" s="17"/>
      <c r="BC608" s="17"/>
      <c r="BD608" s="17"/>
      <c r="BE608" s="17"/>
      <c r="BF608" s="17"/>
      <c r="BG608" s="17"/>
      <c r="BH608" s="17"/>
      <c r="BI608" s="17"/>
      <c r="BJ608" s="26"/>
      <c r="BK608" s="17"/>
      <c r="BL608" s="17"/>
      <c r="BM608" s="17"/>
      <c r="BN608" s="17"/>
      <c r="BO608" s="17"/>
      <c r="BP608" s="17"/>
      <c r="BQ608" s="17"/>
      <c r="BR608" s="17"/>
      <c r="BS608" s="17"/>
      <c r="BT608" s="17"/>
      <c r="BU608" s="17"/>
      <c r="BV608" s="17"/>
      <c r="BW608" s="17"/>
      <c r="BX608" s="26"/>
      <c r="BY608" s="26"/>
      <c r="BZ608" s="26"/>
      <c r="CA608" s="26"/>
      <c r="CB608" s="26"/>
      <c r="CC608" s="17"/>
      <c r="CD608" s="17"/>
      <c r="CE608" s="17"/>
      <c r="CF608" s="17"/>
      <c r="CG608" s="17"/>
      <c r="CH608" s="17"/>
      <c r="CI608" s="17"/>
      <c r="CJ608" s="26"/>
      <c r="CK608" s="17"/>
      <c r="CL608" s="17"/>
      <c r="CM608" s="17"/>
      <c r="CN608" s="17"/>
      <c r="CO608" s="17"/>
      <c r="CP608" s="17"/>
      <c r="CQ608" s="17"/>
      <c r="CR608" s="17"/>
      <c r="CS608" s="17"/>
      <c r="CT608" s="17"/>
      <c r="CU608" s="17"/>
      <c r="CV608" s="17"/>
      <c r="CW608" s="17"/>
      <c r="CX608" s="17"/>
      <c r="CY608" s="26"/>
      <c r="CZ608" s="26"/>
      <c r="DA608" s="26"/>
      <c r="DB608" s="17"/>
      <c r="DC608" s="17"/>
      <c r="DD608" s="17"/>
      <c r="DE608" s="17"/>
      <c r="DF608" s="17"/>
      <c r="DG608" s="17"/>
      <c r="DH608" s="26"/>
      <c r="DI608" s="17"/>
      <c r="DJ608" s="17"/>
      <c r="DK608" s="17"/>
      <c r="DL608" s="17"/>
      <c r="DM608" s="17">
        <v>5.78</v>
      </c>
      <c r="DN608" s="17">
        <v>5.78</v>
      </c>
      <c r="DO608" s="17">
        <v>5.79</v>
      </c>
      <c r="DP608" s="17">
        <v>5.78</v>
      </c>
      <c r="DQ608" s="17">
        <v>5.78</v>
      </c>
      <c r="DR608" s="17">
        <v>5.8</v>
      </c>
      <c r="DS608" s="17">
        <v>5.78</v>
      </c>
      <c r="DT608" s="17">
        <v>5.8</v>
      </c>
      <c r="DU608" s="17">
        <v>5.78</v>
      </c>
      <c r="DV608" s="17">
        <v>5.78</v>
      </c>
      <c r="DW608" s="17">
        <v>5.78</v>
      </c>
      <c r="DX608" s="17">
        <v>5.78</v>
      </c>
      <c r="DY608" s="17">
        <v>5.77</v>
      </c>
      <c r="DZ608" s="17">
        <v>5.78</v>
      </c>
      <c r="EA608" s="17">
        <v>5.77</v>
      </c>
      <c r="EB608" s="17">
        <v>5.77</v>
      </c>
      <c r="EC608" s="17">
        <v>5.78</v>
      </c>
      <c r="ED608" s="17">
        <v>5.78</v>
      </c>
      <c r="EE608" s="17">
        <v>5.77</v>
      </c>
      <c r="EF608" s="17">
        <v>5.78</v>
      </c>
      <c r="EG608" s="17">
        <v>5.77</v>
      </c>
      <c r="EH608" s="17">
        <v>5.77</v>
      </c>
      <c r="EI608" s="17">
        <v>5.78</v>
      </c>
      <c r="EJ608" s="17">
        <v>5.78</v>
      </c>
      <c r="EK608" s="17">
        <v>5.78</v>
      </c>
      <c r="EL608" s="17">
        <v>5.77</v>
      </c>
      <c r="EM608" s="17">
        <v>5.78</v>
      </c>
      <c r="EN608" s="17">
        <v>5.77</v>
      </c>
      <c r="EO608" s="17">
        <v>5.78</v>
      </c>
      <c r="EP608" s="17">
        <v>5.77</v>
      </c>
      <c r="EQ608" s="17">
        <v>5.78</v>
      </c>
      <c r="ER608" s="17">
        <v>5.79</v>
      </c>
      <c r="ES608" s="17">
        <v>5.79</v>
      </c>
      <c r="ET608" s="17">
        <v>5.78</v>
      </c>
      <c r="EU608" s="17">
        <v>5.78</v>
      </c>
      <c r="EV608" s="17">
        <v>5.83</v>
      </c>
      <c r="EW608" s="17">
        <v>5.92</v>
      </c>
      <c r="EX608" s="17">
        <v>5.89</v>
      </c>
      <c r="EY608" s="17">
        <v>5.84</v>
      </c>
      <c r="EZ608" s="17">
        <v>5.86</v>
      </c>
      <c r="FA608" s="17">
        <v>5.84</v>
      </c>
      <c r="FB608" s="17">
        <v>5.86</v>
      </c>
      <c r="FC608" s="17">
        <v>5.86</v>
      </c>
      <c r="FD608" s="17">
        <v>5.85</v>
      </c>
      <c r="FE608" s="17">
        <v>5.85</v>
      </c>
      <c r="FF608" s="17">
        <v>5.84</v>
      </c>
      <c r="FG608" s="17">
        <v>5.83</v>
      </c>
      <c r="FH608" s="17">
        <v>5.8</v>
      </c>
      <c r="FI608" s="17">
        <v>5.8</v>
      </c>
      <c r="FJ608" s="17">
        <v>5.81</v>
      </c>
      <c r="FK608" s="17">
        <v>5.8</v>
      </c>
      <c r="FL608" s="17">
        <v>5.81</v>
      </c>
      <c r="FM608" s="17">
        <v>5.83</v>
      </c>
      <c r="FN608" s="17">
        <v>5.82</v>
      </c>
      <c r="FO608" s="17">
        <v>5.81</v>
      </c>
      <c r="FP608" s="17">
        <v>5.81</v>
      </c>
      <c r="FQ608" s="17">
        <v>5.8</v>
      </c>
      <c r="FR608" s="17">
        <v>5.81</v>
      </c>
      <c r="FS608" s="17">
        <v>5.8</v>
      </c>
      <c r="FT608" s="17">
        <v>5.82</v>
      </c>
      <c r="FU608" s="17">
        <v>5.8</v>
      </c>
      <c r="FV608" s="17">
        <v>5.8</v>
      </c>
      <c r="FW608" s="17">
        <v>5.77</v>
      </c>
      <c r="FX608" s="17">
        <v>5.77</v>
      </c>
      <c r="FY608" s="17">
        <v>5.78</v>
      </c>
      <c r="FZ608" s="17">
        <v>5.79</v>
      </c>
      <c r="GA608" s="17">
        <v>5.78</v>
      </c>
      <c r="GB608" s="17">
        <v>5.78</v>
      </c>
      <c r="GC608" s="17">
        <v>5.77</v>
      </c>
      <c r="GD608" s="17">
        <v>5.77</v>
      </c>
      <c r="GE608" s="17">
        <v>5.78</v>
      </c>
      <c r="GF608" s="17">
        <v>5.78</v>
      </c>
      <c r="GG608" s="17">
        <v>5.76</v>
      </c>
      <c r="GH608" s="17">
        <v>5.77</v>
      </c>
      <c r="GI608" s="17">
        <v>5.77</v>
      </c>
      <c r="GJ608" s="17">
        <v>5.77</v>
      </c>
      <c r="GK608" s="17">
        <v>5.77</v>
      </c>
      <c r="GL608" s="17">
        <v>5.77</v>
      </c>
      <c r="GM608" s="17">
        <v>5.77</v>
      </c>
      <c r="GN608" s="17">
        <v>5.77</v>
      </c>
      <c r="GO608" s="17">
        <v>5.76</v>
      </c>
      <c r="GP608" s="17">
        <v>5.76</v>
      </c>
      <c r="GQ608" s="17">
        <v>5.76</v>
      </c>
      <c r="GR608" s="17">
        <v>5.76</v>
      </c>
      <c r="GS608" s="17">
        <v>5.76</v>
      </c>
      <c r="GT608" s="17">
        <v>5.76</v>
      </c>
      <c r="GU608" s="17">
        <v>5.76</v>
      </c>
      <c r="GV608" s="17">
        <v>5.75</v>
      </c>
      <c r="GW608" s="17">
        <v>5.75</v>
      </c>
      <c r="GX608" s="17">
        <v>5.75</v>
      </c>
      <c r="GY608" s="17">
        <v>5.75</v>
      </c>
      <c r="GZ608" s="17">
        <v>5.75</v>
      </c>
      <c r="HA608" s="17">
        <v>5.75</v>
      </c>
      <c r="HB608" s="17">
        <v>5.75</v>
      </c>
      <c r="HC608" s="17">
        <v>5.75</v>
      </c>
      <c r="HD608" s="17">
        <v>5.75</v>
      </c>
      <c r="HE608" s="17">
        <v>5.74</v>
      </c>
      <c r="HF608" s="17">
        <v>5.75</v>
      </c>
      <c r="HG608" s="17">
        <v>5.74</v>
      </c>
      <c r="HH608" s="17">
        <v>5.74</v>
      </c>
      <c r="HI608" s="17">
        <v>5.74</v>
      </c>
      <c r="HJ608" s="17">
        <v>5.75</v>
      </c>
      <c r="HK608" s="17">
        <v>5.73</v>
      </c>
      <c r="HL608" s="17">
        <v>5.74</v>
      </c>
      <c r="HM608" s="17">
        <v>5.73</v>
      </c>
      <c r="HN608" s="17">
        <v>5.73</v>
      </c>
      <c r="HO608" s="17">
        <v>5.74</v>
      </c>
      <c r="HP608" s="17">
        <v>5.73</v>
      </c>
      <c r="HQ608" s="17">
        <v>5.73</v>
      </c>
      <c r="HR608" s="17">
        <v>5.72</v>
      </c>
      <c r="HS608" s="17">
        <v>5.72</v>
      </c>
      <c r="HT608" s="17">
        <v>5.72</v>
      </c>
      <c r="HU608" s="17">
        <v>5.73</v>
      </c>
      <c r="HV608" s="17">
        <v>5.73</v>
      </c>
      <c r="HW608" s="17">
        <v>5.72</v>
      </c>
      <c r="HX608" s="17">
        <v>5.72</v>
      </c>
      <c r="HY608" s="17">
        <v>5.72</v>
      </c>
      <c r="HZ608" s="17">
        <v>5.72</v>
      </c>
      <c r="IA608" s="17">
        <v>5.72</v>
      </c>
      <c r="IB608" s="17">
        <v>5.73</v>
      </c>
      <c r="IC608" s="17">
        <v>5.72</v>
      </c>
      <c r="ID608" s="17">
        <v>5.72</v>
      </c>
      <c r="IE608" s="17">
        <v>5.72</v>
      </c>
      <c r="IF608" s="17">
        <v>5.72</v>
      </c>
      <c r="IG608" s="17">
        <v>5.72</v>
      </c>
      <c r="IH608" s="17">
        <v>5.71</v>
      </c>
      <c r="II608" s="17">
        <v>5.72</v>
      </c>
      <c r="IJ608" s="17">
        <v>5.71</v>
      </c>
      <c r="IK608" s="17">
        <v>5.72</v>
      </c>
      <c r="IL608" s="17">
        <v>5.71</v>
      </c>
      <c r="IM608" s="17">
        <v>5.71</v>
      </c>
      <c r="IN608" s="17">
        <v>5.71</v>
      </c>
      <c r="IO608" s="17">
        <v>5.72</v>
      </c>
      <c r="IP608" s="17">
        <v>5.73</v>
      </c>
      <c r="IQ608" s="17">
        <v>5.71</v>
      </c>
      <c r="IR608" s="17">
        <v>5.71</v>
      </c>
      <c r="IS608" s="17">
        <v>5.72</v>
      </c>
      <c r="IT608" s="17">
        <v>5.72</v>
      </c>
      <c r="IU608" s="17">
        <v>5.72</v>
      </c>
      <c r="IV608" s="17">
        <v>5.73</v>
      </c>
      <c r="IW608" s="17">
        <v>5.74</v>
      </c>
      <c r="IX608" s="17">
        <v>5.79</v>
      </c>
      <c r="IY608" s="17">
        <v>5.76</v>
      </c>
    </row>
    <row r="609" spans="1:259" x14ac:dyDescent="0.15">
      <c r="A609" s="17" t="s">
        <v>3330</v>
      </c>
      <c r="B609" s="17" t="s">
        <v>3331</v>
      </c>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c r="AA609" s="26"/>
      <c r="AB609" s="17"/>
      <c r="AC609" s="26"/>
      <c r="AD609" s="26"/>
      <c r="AE609" s="17"/>
      <c r="AF609" s="17"/>
      <c r="AG609" s="17"/>
      <c r="AH609" s="17"/>
      <c r="AI609" s="17"/>
      <c r="AJ609" s="17"/>
      <c r="AK609" s="17"/>
      <c r="AL609" s="17"/>
      <c r="AM609" s="17"/>
      <c r="AN609" s="17"/>
      <c r="AO609" s="17"/>
      <c r="AP609" s="17"/>
      <c r="AQ609" s="17"/>
      <c r="AR609" s="17"/>
      <c r="AS609" s="17"/>
      <c r="AT609" s="17"/>
      <c r="AU609" s="17"/>
      <c r="AV609" s="17"/>
      <c r="AW609" s="17"/>
      <c r="AX609" s="17"/>
      <c r="AY609" s="17"/>
      <c r="AZ609" s="17"/>
      <c r="BA609" s="17"/>
      <c r="BB609" s="17"/>
      <c r="BC609" s="17"/>
      <c r="BD609" s="17"/>
      <c r="BE609" s="17"/>
      <c r="BF609" s="17"/>
      <c r="BG609" s="17"/>
      <c r="BH609" s="17"/>
      <c r="BI609" s="17"/>
      <c r="BJ609" s="26"/>
      <c r="BK609" s="17"/>
      <c r="BL609" s="17"/>
      <c r="BM609" s="17"/>
      <c r="BN609" s="17"/>
      <c r="BO609" s="17"/>
      <c r="BP609" s="17"/>
      <c r="BQ609" s="17"/>
      <c r="BR609" s="17"/>
      <c r="BS609" s="17"/>
      <c r="BT609" s="17"/>
      <c r="BU609" s="17"/>
      <c r="BV609" s="17"/>
      <c r="BW609" s="17"/>
      <c r="BX609" s="26"/>
      <c r="BY609" s="26"/>
      <c r="BZ609" s="26"/>
      <c r="CA609" s="26"/>
      <c r="CB609" s="26"/>
      <c r="CC609" s="17"/>
      <c r="CD609" s="17"/>
      <c r="CE609" s="17"/>
      <c r="CF609" s="17"/>
      <c r="CG609" s="17"/>
      <c r="CH609" s="17"/>
      <c r="CI609" s="17"/>
      <c r="CJ609" s="26"/>
      <c r="CK609" s="17"/>
      <c r="CL609" s="17"/>
      <c r="CM609" s="17"/>
      <c r="CN609" s="17"/>
      <c r="CO609" s="17"/>
      <c r="CP609" s="17"/>
      <c r="CQ609" s="17"/>
      <c r="CR609" s="17"/>
      <c r="CS609" s="17"/>
      <c r="CT609" s="17"/>
      <c r="CU609" s="17"/>
      <c r="CV609" s="17"/>
      <c r="CW609" s="17"/>
      <c r="CX609" s="17"/>
      <c r="CY609" s="26"/>
      <c r="CZ609" s="26"/>
      <c r="DA609" s="26"/>
      <c r="DB609" s="17"/>
      <c r="DC609" s="17"/>
      <c r="DD609" s="17"/>
      <c r="DE609" s="17"/>
      <c r="DF609" s="17"/>
      <c r="DG609" s="17"/>
      <c r="DH609" s="26"/>
      <c r="DI609" s="17"/>
      <c r="DJ609" s="17"/>
      <c r="DK609" s="17"/>
      <c r="DL609" s="17"/>
      <c r="DM609" s="17">
        <v>15.47</v>
      </c>
      <c r="DN609" s="17">
        <v>15.47</v>
      </c>
      <c r="DO609" s="17">
        <v>15.5</v>
      </c>
      <c r="DP609" s="17">
        <v>15.55</v>
      </c>
      <c r="DQ609" s="17">
        <v>15.54</v>
      </c>
      <c r="DR609" s="17">
        <v>15.55</v>
      </c>
      <c r="DS609" s="17">
        <v>15.54</v>
      </c>
      <c r="DT609" s="17">
        <v>15.51</v>
      </c>
      <c r="DU609" s="17">
        <v>15.51</v>
      </c>
      <c r="DV609" s="17">
        <v>15.53</v>
      </c>
      <c r="DW609" s="17">
        <v>15.5</v>
      </c>
      <c r="DX609" s="17">
        <v>15.49</v>
      </c>
      <c r="DY609" s="17">
        <v>15.48</v>
      </c>
      <c r="DZ609" s="17">
        <v>15.46</v>
      </c>
      <c r="EA609" s="17">
        <v>15.46</v>
      </c>
      <c r="EB609" s="17">
        <v>15.45</v>
      </c>
      <c r="EC609" s="17">
        <v>15.46</v>
      </c>
      <c r="ED609" s="17">
        <v>15.43</v>
      </c>
      <c r="EE609" s="17">
        <v>15.45</v>
      </c>
      <c r="EF609" s="17">
        <v>15.45</v>
      </c>
      <c r="EG609" s="17">
        <v>15.47</v>
      </c>
      <c r="EH609" s="17">
        <v>15.47</v>
      </c>
      <c r="EI609" s="17">
        <v>15.49</v>
      </c>
      <c r="EJ609" s="17">
        <v>15.49</v>
      </c>
      <c r="EK609" s="17">
        <v>15.49</v>
      </c>
      <c r="EL609" s="17">
        <v>15.49</v>
      </c>
      <c r="EM609" s="17">
        <v>15.45</v>
      </c>
      <c r="EN609" s="17">
        <v>15.45</v>
      </c>
      <c r="EO609" s="17">
        <v>15.47</v>
      </c>
      <c r="EP609" s="17">
        <v>15.47</v>
      </c>
      <c r="EQ609" s="17">
        <v>15.46</v>
      </c>
      <c r="ER609" s="17">
        <v>15.47</v>
      </c>
      <c r="ES609" s="17">
        <v>15.47</v>
      </c>
      <c r="ET609" s="17">
        <v>15.46</v>
      </c>
      <c r="EU609" s="17">
        <v>15.46</v>
      </c>
      <c r="EV609" s="17">
        <v>15.47</v>
      </c>
      <c r="EW609" s="17">
        <v>15.46</v>
      </c>
      <c r="EX609" s="17">
        <v>15.47</v>
      </c>
      <c r="EY609" s="17">
        <v>15.47</v>
      </c>
      <c r="EZ609" s="17">
        <v>15.45</v>
      </c>
      <c r="FA609" s="17">
        <v>15.46</v>
      </c>
      <c r="FB609" s="17">
        <v>15.45</v>
      </c>
      <c r="FC609" s="17">
        <v>15.44</v>
      </c>
      <c r="FD609" s="17">
        <v>15.43</v>
      </c>
      <c r="FE609" s="17">
        <v>15.43</v>
      </c>
      <c r="FF609" s="17">
        <v>15.41</v>
      </c>
      <c r="FG609" s="17">
        <v>15.4</v>
      </c>
      <c r="FH609" s="17">
        <v>15.39</v>
      </c>
      <c r="FI609" s="17">
        <v>15.4</v>
      </c>
      <c r="FJ609" s="17">
        <v>15.4</v>
      </c>
      <c r="FK609" s="17">
        <v>15.4</v>
      </c>
      <c r="FL609" s="17">
        <v>15.41</v>
      </c>
      <c r="FM609" s="17">
        <v>15.41</v>
      </c>
      <c r="FN609" s="17">
        <v>15.41</v>
      </c>
      <c r="FO609" s="17">
        <v>15.42</v>
      </c>
      <c r="FP609" s="17">
        <v>15.41</v>
      </c>
      <c r="FQ609" s="17">
        <v>15.4</v>
      </c>
      <c r="FR609" s="17">
        <v>15.4</v>
      </c>
      <c r="FS609" s="17">
        <v>15.42</v>
      </c>
      <c r="FT609" s="17">
        <v>15.42</v>
      </c>
      <c r="FU609" s="17">
        <v>15.41</v>
      </c>
      <c r="FV609" s="17">
        <v>15.43</v>
      </c>
      <c r="FW609" s="17">
        <v>15.49</v>
      </c>
      <c r="FX609" s="17">
        <v>15.49</v>
      </c>
      <c r="FY609" s="17">
        <v>15.49</v>
      </c>
      <c r="FZ609" s="17">
        <v>15.55</v>
      </c>
      <c r="GA609" s="17">
        <v>15.53</v>
      </c>
      <c r="GB609" s="17">
        <v>15.55</v>
      </c>
      <c r="GC609" s="17">
        <v>15.53</v>
      </c>
      <c r="GD609" s="17">
        <v>15.55</v>
      </c>
      <c r="GE609" s="17">
        <v>15.55</v>
      </c>
      <c r="GF609" s="17">
        <v>15.54</v>
      </c>
      <c r="GG609" s="17">
        <v>15.48</v>
      </c>
      <c r="GH609" s="17">
        <v>15.51</v>
      </c>
      <c r="GI609" s="17">
        <v>15.5</v>
      </c>
      <c r="GJ609" s="17">
        <v>15.5</v>
      </c>
      <c r="GK609" s="17">
        <v>15.5</v>
      </c>
      <c r="GL609" s="17">
        <v>15.49</v>
      </c>
      <c r="GM609" s="17">
        <v>15.47</v>
      </c>
      <c r="GN609" s="17">
        <v>15.47</v>
      </c>
      <c r="GO609" s="17">
        <v>15.44</v>
      </c>
      <c r="GP609" s="17">
        <v>15.5</v>
      </c>
      <c r="GQ609" s="17">
        <v>15.49</v>
      </c>
      <c r="GR609" s="17">
        <v>15.49</v>
      </c>
      <c r="GS609" s="17">
        <v>15.5</v>
      </c>
      <c r="GT609" s="17">
        <v>15.51</v>
      </c>
      <c r="GU609" s="17">
        <v>15.53</v>
      </c>
      <c r="GV609" s="17">
        <v>15.51</v>
      </c>
      <c r="GW609" s="17">
        <v>15.51</v>
      </c>
      <c r="GX609" s="17">
        <v>15.5</v>
      </c>
      <c r="GY609" s="17">
        <v>15.51</v>
      </c>
      <c r="GZ609" s="17">
        <v>15.5</v>
      </c>
      <c r="HA609" s="17">
        <v>15.5</v>
      </c>
      <c r="HB609" s="17">
        <v>15.51</v>
      </c>
      <c r="HC609" s="17">
        <v>15.51</v>
      </c>
      <c r="HD609" s="17">
        <v>15.53</v>
      </c>
      <c r="HE609" s="17">
        <v>15.54</v>
      </c>
      <c r="HF609" s="17">
        <v>15.7</v>
      </c>
      <c r="HG609" s="17">
        <v>15.66</v>
      </c>
      <c r="HH609" s="17">
        <v>15.67</v>
      </c>
      <c r="HI609" s="17">
        <v>15.64</v>
      </c>
      <c r="HJ609" s="17">
        <v>15.63</v>
      </c>
      <c r="HK609" s="17">
        <v>15.63</v>
      </c>
      <c r="HL609" s="17">
        <v>15.61</v>
      </c>
      <c r="HM609" s="17">
        <v>15.6</v>
      </c>
      <c r="HN609" s="17">
        <v>15.62</v>
      </c>
      <c r="HO609" s="17">
        <v>15.6</v>
      </c>
      <c r="HP609" s="17">
        <v>15.61</v>
      </c>
      <c r="HQ609" s="17">
        <v>15.61</v>
      </c>
      <c r="HR609" s="17">
        <v>15.6</v>
      </c>
      <c r="HS609" s="17">
        <v>15.6</v>
      </c>
      <c r="HT609" s="17">
        <v>15.62</v>
      </c>
      <c r="HU609" s="17">
        <v>15.71</v>
      </c>
      <c r="HV609" s="17">
        <v>15.76</v>
      </c>
      <c r="HW609" s="17">
        <v>15.86</v>
      </c>
      <c r="HX609" s="17">
        <v>15.83</v>
      </c>
      <c r="HY609" s="17">
        <v>15.82</v>
      </c>
      <c r="HZ609" s="17">
        <v>15.83</v>
      </c>
      <c r="IA609" s="17">
        <v>15.9</v>
      </c>
      <c r="IB609" s="17">
        <v>15.83</v>
      </c>
      <c r="IC609" s="17">
        <v>15.85</v>
      </c>
      <c r="ID609" s="17">
        <v>15.91</v>
      </c>
      <c r="IE609" s="17">
        <v>15.95</v>
      </c>
      <c r="IF609" s="17">
        <v>15.95</v>
      </c>
      <c r="IG609" s="17">
        <v>15.94</v>
      </c>
      <c r="IH609" s="17">
        <v>15.9</v>
      </c>
      <c r="II609" s="17">
        <v>15.88</v>
      </c>
      <c r="IJ609" s="17">
        <v>15.91</v>
      </c>
      <c r="IK609" s="17">
        <v>16</v>
      </c>
      <c r="IL609" s="17">
        <v>16.03</v>
      </c>
      <c r="IM609" s="17">
        <v>16.100000000000001</v>
      </c>
      <c r="IN609" s="17">
        <v>16.170000000000002</v>
      </c>
      <c r="IO609" s="17">
        <v>16.170000000000002</v>
      </c>
      <c r="IP609" s="17">
        <v>16.11</v>
      </c>
      <c r="IQ609" s="17">
        <v>16.13</v>
      </c>
      <c r="IR609" s="17">
        <v>16.18</v>
      </c>
      <c r="IS609" s="17">
        <v>16.2</v>
      </c>
      <c r="IT609" s="17">
        <v>16.149999999999999</v>
      </c>
      <c r="IU609" s="17">
        <v>16.16</v>
      </c>
      <c r="IV609" s="17">
        <v>16.170000000000002</v>
      </c>
      <c r="IW609" s="17">
        <v>16.149999999999999</v>
      </c>
      <c r="IX609" s="17">
        <v>16.16</v>
      </c>
      <c r="IY609" s="17">
        <v>16.16</v>
      </c>
    </row>
    <row r="610" spans="1:259" x14ac:dyDescent="0.15">
      <c r="A610" s="17" t="s">
        <v>78</v>
      </c>
      <c r="B610" s="17" t="s">
        <v>79</v>
      </c>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c r="AA610" s="26"/>
      <c r="AB610" s="17"/>
      <c r="AC610" s="26"/>
      <c r="AD610" s="26"/>
      <c r="AE610" s="17"/>
      <c r="AF610" s="17"/>
      <c r="AG610" s="17"/>
      <c r="AH610" s="17"/>
      <c r="AI610" s="17"/>
      <c r="AJ610" s="17"/>
      <c r="AK610" s="17"/>
      <c r="AL610" s="17"/>
      <c r="AM610" s="17"/>
      <c r="AN610" s="17"/>
      <c r="AO610" s="17"/>
      <c r="AP610" s="17"/>
      <c r="AQ610" s="17"/>
      <c r="AR610" s="17"/>
      <c r="AS610" s="17"/>
      <c r="AT610" s="17"/>
      <c r="AU610" s="17"/>
      <c r="AV610" s="17"/>
      <c r="AW610" s="17"/>
      <c r="AX610" s="17"/>
      <c r="AY610" s="17"/>
      <c r="AZ610" s="17"/>
      <c r="BA610" s="17"/>
      <c r="BB610" s="17"/>
      <c r="BC610" s="17"/>
      <c r="BD610" s="17"/>
      <c r="BE610" s="17"/>
      <c r="BF610" s="17"/>
      <c r="BG610" s="17"/>
      <c r="BH610" s="17"/>
      <c r="BI610" s="17"/>
      <c r="BJ610" s="26"/>
      <c r="BK610" s="17"/>
      <c r="BL610" s="17"/>
      <c r="BM610" s="17"/>
      <c r="BN610" s="17"/>
      <c r="BO610" s="17"/>
      <c r="BP610" s="17"/>
      <c r="BQ610" s="17"/>
      <c r="BR610" s="17"/>
      <c r="BS610" s="17"/>
      <c r="BT610" s="17"/>
      <c r="BU610" s="17"/>
      <c r="BV610" s="17"/>
      <c r="BW610" s="17"/>
      <c r="BX610" s="26"/>
      <c r="BY610" s="26"/>
      <c r="BZ610" s="26"/>
      <c r="CA610" s="26"/>
      <c r="CB610" s="26"/>
      <c r="CC610" s="17"/>
      <c r="CD610" s="17"/>
      <c r="CE610" s="17"/>
      <c r="CF610" s="17"/>
      <c r="CG610" s="17"/>
      <c r="CH610" s="17"/>
      <c r="CI610" s="17"/>
      <c r="CJ610" s="26"/>
      <c r="CK610" s="17"/>
      <c r="CL610" s="17"/>
      <c r="CM610" s="17"/>
      <c r="CN610" s="17"/>
      <c r="CO610" s="17"/>
      <c r="CP610" s="17"/>
      <c r="CQ610" s="17"/>
      <c r="CR610" s="17"/>
      <c r="CS610" s="17"/>
      <c r="CT610" s="17"/>
      <c r="CU610" s="17"/>
      <c r="CV610" s="17"/>
      <c r="CW610" s="17"/>
      <c r="CX610" s="17"/>
      <c r="CY610" s="26"/>
      <c r="CZ610" s="26"/>
      <c r="DA610" s="26"/>
      <c r="DB610" s="17"/>
      <c r="DC610" s="17"/>
      <c r="DD610" s="17"/>
      <c r="DE610" s="17"/>
      <c r="DF610" s="17"/>
      <c r="DG610" s="17"/>
      <c r="DH610" s="26"/>
      <c r="DI610" s="17"/>
      <c r="DJ610" s="17"/>
      <c r="DK610" s="17"/>
      <c r="DL610" s="17"/>
      <c r="DM610" s="17">
        <v>6.61</v>
      </c>
      <c r="DN610" s="17">
        <v>6.62</v>
      </c>
      <c r="DO610" s="17">
        <v>6.61</v>
      </c>
      <c r="DP610" s="17">
        <v>6.61</v>
      </c>
      <c r="DQ610" s="17">
        <v>6.62</v>
      </c>
      <c r="DR610" s="17">
        <v>6.62</v>
      </c>
      <c r="DS610" s="17">
        <v>6.61</v>
      </c>
      <c r="DT610" s="17">
        <v>6.61</v>
      </c>
      <c r="DU610" s="17">
        <v>6.61</v>
      </c>
      <c r="DV610" s="17">
        <v>6.61</v>
      </c>
      <c r="DW610" s="17">
        <v>6.62</v>
      </c>
      <c r="DX610" s="17">
        <v>6.62</v>
      </c>
      <c r="DY610" s="17">
        <v>6.63</v>
      </c>
      <c r="DZ610" s="17">
        <v>6.61</v>
      </c>
      <c r="EA610" s="17">
        <v>6.61</v>
      </c>
      <c r="EB610" s="17">
        <v>6.61</v>
      </c>
      <c r="EC610" s="17">
        <v>6.62</v>
      </c>
      <c r="ED610" s="17">
        <v>6.62</v>
      </c>
      <c r="EE610" s="17">
        <v>6.61</v>
      </c>
      <c r="EF610" s="17">
        <v>6.61</v>
      </c>
      <c r="EG610" s="17">
        <v>6.61</v>
      </c>
      <c r="EH610" s="17">
        <v>6.61</v>
      </c>
      <c r="EI610" s="17">
        <v>6.61</v>
      </c>
      <c r="EJ610" s="17">
        <v>6.61</v>
      </c>
      <c r="EK610" s="17">
        <v>6.61</v>
      </c>
      <c r="EL610" s="17">
        <v>6.61</v>
      </c>
      <c r="EM610" s="17">
        <v>6.61</v>
      </c>
      <c r="EN610" s="17">
        <v>6.61</v>
      </c>
      <c r="EO610" s="17">
        <v>6.61</v>
      </c>
      <c r="EP610" s="17">
        <v>6.6</v>
      </c>
      <c r="EQ610" s="17">
        <v>6.6</v>
      </c>
      <c r="ER610" s="17">
        <v>6.61</v>
      </c>
      <c r="ES610" s="17">
        <v>6.6</v>
      </c>
      <c r="ET610" s="17">
        <v>6.6</v>
      </c>
      <c r="EU610" s="17">
        <v>6.6</v>
      </c>
      <c r="EV610" s="17">
        <v>6.6</v>
      </c>
      <c r="EW610" s="17">
        <v>6.6</v>
      </c>
      <c r="EX610" s="17">
        <v>6.6</v>
      </c>
      <c r="EY610" s="17">
        <v>6.6</v>
      </c>
      <c r="EZ610" s="17">
        <v>6.6</v>
      </c>
      <c r="FA610" s="17">
        <v>6.6</v>
      </c>
      <c r="FB610" s="17">
        <v>6.59</v>
      </c>
      <c r="FC610" s="17">
        <v>6.59</v>
      </c>
      <c r="FD610" s="17">
        <v>6.59</v>
      </c>
      <c r="FE610" s="17">
        <v>6.59</v>
      </c>
      <c r="FF610" s="17">
        <v>6.6</v>
      </c>
      <c r="FG610" s="17">
        <v>6.59</v>
      </c>
      <c r="FH610" s="17">
        <v>6.6</v>
      </c>
      <c r="FI610" s="17">
        <v>6.59</v>
      </c>
      <c r="FJ610" s="17">
        <v>6.59</v>
      </c>
      <c r="FK610" s="17">
        <v>6.6</v>
      </c>
      <c r="FL610" s="17">
        <v>6.6</v>
      </c>
      <c r="FM610" s="17">
        <v>6.6</v>
      </c>
      <c r="FN610" s="17">
        <v>6.59</v>
      </c>
      <c r="FO610" s="17">
        <v>6.61</v>
      </c>
      <c r="FP610" s="17">
        <v>6.6</v>
      </c>
      <c r="FQ610" s="17">
        <v>6.59</v>
      </c>
      <c r="FR610" s="17">
        <v>6.6</v>
      </c>
      <c r="FS610" s="17">
        <v>6.6</v>
      </c>
      <c r="FT610" s="17">
        <v>6.6</v>
      </c>
      <c r="FU610" s="17">
        <v>6.6</v>
      </c>
      <c r="FV610" s="17">
        <v>6.6</v>
      </c>
      <c r="FW610" s="17">
        <v>6.6</v>
      </c>
      <c r="FX610" s="17">
        <v>6.6</v>
      </c>
      <c r="FY610" s="17">
        <v>6.6</v>
      </c>
      <c r="FZ610" s="17">
        <v>6.6</v>
      </c>
      <c r="GA610" s="17">
        <v>6.6</v>
      </c>
      <c r="GB610" s="17">
        <v>6.6</v>
      </c>
      <c r="GC610" s="17">
        <v>6.61</v>
      </c>
      <c r="GD610" s="17">
        <v>6.61</v>
      </c>
      <c r="GE610" s="17">
        <v>6.59</v>
      </c>
      <c r="GF610" s="17">
        <v>6.59</v>
      </c>
      <c r="GG610" s="17">
        <v>6.59</v>
      </c>
      <c r="GH610" s="17">
        <v>6.59</v>
      </c>
      <c r="GI610" s="17">
        <v>6.59</v>
      </c>
      <c r="GJ610" s="17">
        <v>6.59</v>
      </c>
      <c r="GK610" s="17">
        <v>6.59</v>
      </c>
      <c r="GL610" s="17">
        <v>6.59</v>
      </c>
      <c r="GM610" s="17">
        <v>6.58</v>
      </c>
      <c r="GN610" s="17">
        <v>6.59</v>
      </c>
      <c r="GO610" s="17">
        <v>6.58</v>
      </c>
      <c r="GP610" s="17">
        <v>6.58</v>
      </c>
      <c r="GQ610" s="17">
        <v>6.58</v>
      </c>
      <c r="GR610" s="17">
        <v>6.58</v>
      </c>
      <c r="GS610" s="17">
        <v>6.58</v>
      </c>
      <c r="GT610" s="17">
        <v>6.59</v>
      </c>
      <c r="GU610" s="17">
        <v>6.59</v>
      </c>
      <c r="GV610" s="17">
        <v>6.59</v>
      </c>
      <c r="GW610" s="17">
        <v>6.59</v>
      </c>
      <c r="GX610" s="17">
        <v>6.58</v>
      </c>
      <c r="GY610" s="17">
        <v>6.58</v>
      </c>
      <c r="GZ610" s="17">
        <v>6.58</v>
      </c>
      <c r="HA610" s="17">
        <v>6.59</v>
      </c>
      <c r="HB610" s="17">
        <v>6.59</v>
      </c>
      <c r="HC610" s="17">
        <v>6.6</v>
      </c>
      <c r="HD610" s="17">
        <v>6.59</v>
      </c>
      <c r="HE610" s="17">
        <v>6.59</v>
      </c>
      <c r="HF610" s="17">
        <v>6.59</v>
      </c>
      <c r="HG610" s="17">
        <v>6.58</v>
      </c>
      <c r="HH610" s="17">
        <v>6.59</v>
      </c>
      <c r="HI610" s="17">
        <v>6.58</v>
      </c>
      <c r="HJ610" s="17">
        <v>6.59</v>
      </c>
      <c r="HK610" s="17">
        <v>6.59</v>
      </c>
      <c r="HL610" s="17">
        <v>6.59</v>
      </c>
      <c r="HM610" s="17">
        <v>6.59</v>
      </c>
      <c r="HN610" s="17">
        <v>6.59</v>
      </c>
      <c r="HO610" s="17">
        <v>6.58</v>
      </c>
      <c r="HP610" s="17">
        <v>6.58</v>
      </c>
      <c r="HQ610" s="17">
        <v>6.58</v>
      </c>
      <c r="HR610" s="17">
        <v>6.58</v>
      </c>
      <c r="HS610" s="17">
        <v>6.58</v>
      </c>
      <c r="HT610" s="17">
        <v>6.58</v>
      </c>
      <c r="HU610" s="17">
        <v>6.59</v>
      </c>
      <c r="HV610" s="17">
        <v>6.59</v>
      </c>
      <c r="HW610" s="17">
        <v>6.59</v>
      </c>
      <c r="HX610" s="17">
        <v>6.58</v>
      </c>
      <c r="HY610" s="17">
        <v>6.58</v>
      </c>
      <c r="HZ610" s="17">
        <v>6.58</v>
      </c>
      <c r="IA610" s="17">
        <v>6.58</v>
      </c>
      <c r="IB610" s="17">
        <v>6.58</v>
      </c>
      <c r="IC610" s="17">
        <v>6.59</v>
      </c>
      <c r="ID610" s="17">
        <v>6.59</v>
      </c>
      <c r="IE610" s="17">
        <v>6.58</v>
      </c>
      <c r="IF610" s="17">
        <v>6.58</v>
      </c>
      <c r="IG610" s="17">
        <v>6.59</v>
      </c>
      <c r="IH610" s="17">
        <v>6.58</v>
      </c>
      <c r="II610" s="17">
        <v>6.58</v>
      </c>
      <c r="IJ610" s="17">
        <v>6.59</v>
      </c>
      <c r="IK610" s="17">
        <v>6.59</v>
      </c>
      <c r="IL610" s="17">
        <v>6.59</v>
      </c>
      <c r="IM610" s="17">
        <v>6.58</v>
      </c>
      <c r="IN610" s="17">
        <v>6.58</v>
      </c>
      <c r="IO610" s="17">
        <v>6.58</v>
      </c>
      <c r="IP610" s="17">
        <v>6.58</v>
      </c>
      <c r="IQ610" s="17">
        <v>6.59</v>
      </c>
      <c r="IR610" s="17">
        <v>6.58</v>
      </c>
      <c r="IS610" s="17">
        <v>6.59</v>
      </c>
      <c r="IT610" s="17">
        <v>6.59</v>
      </c>
      <c r="IU610" s="17">
        <v>6.59</v>
      </c>
      <c r="IV610" s="17">
        <v>6.6</v>
      </c>
      <c r="IW610" s="17">
        <v>6.59</v>
      </c>
      <c r="IX610" s="17">
        <v>6.59</v>
      </c>
      <c r="IY610" s="17">
        <v>6.59</v>
      </c>
    </row>
    <row r="611" spans="1:259" x14ac:dyDescent="0.15">
      <c r="A611" s="17" t="s">
        <v>826</v>
      </c>
      <c r="B611" s="17" t="s">
        <v>827</v>
      </c>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c r="AA611" s="26"/>
      <c r="AB611" s="17"/>
      <c r="AC611" s="26"/>
      <c r="AD611" s="26"/>
      <c r="AE611" s="17"/>
      <c r="AF611" s="17"/>
      <c r="AG611" s="17"/>
      <c r="AH611" s="17"/>
      <c r="AI611" s="17"/>
      <c r="AJ611" s="17"/>
      <c r="AK611" s="17"/>
      <c r="AL611" s="17"/>
      <c r="AM611" s="17"/>
      <c r="AN611" s="17"/>
      <c r="AO611" s="17"/>
      <c r="AP611" s="17"/>
      <c r="AQ611" s="17"/>
      <c r="AR611" s="17"/>
      <c r="AS611" s="17"/>
      <c r="AT611" s="17"/>
      <c r="AU611" s="17"/>
      <c r="AV611" s="17"/>
      <c r="AW611" s="17"/>
      <c r="AX611" s="17"/>
      <c r="AY611" s="17"/>
      <c r="AZ611" s="17"/>
      <c r="BA611" s="17"/>
      <c r="BB611" s="17"/>
      <c r="BC611" s="17"/>
      <c r="BD611" s="17"/>
      <c r="BE611" s="17"/>
      <c r="BF611" s="17"/>
      <c r="BG611" s="17"/>
      <c r="BH611" s="17"/>
      <c r="BI611" s="17"/>
      <c r="BJ611" s="26"/>
      <c r="BK611" s="17"/>
      <c r="BL611" s="17"/>
      <c r="BM611" s="17"/>
      <c r="BN611" s="17"/>
      <c r="BO611" s="17"/>
      <c r="BP611" s="17"/>
      <c r="BQ611" s="17"/>
      <c r="BR611" s="17"/>
      <c r="BS611" s="17"/>
      <c r="BT611" s="17"/>
      <c r="BU611" s="17"/>
      <c r="BV611" s="17"/>
      <c r="BW611" s="17"/>
      <c r="BX611" s="26"/>
      <c r="BY611" s="26"/>
      <c r="BZ611" s="26"/>
      <c r="CA611" s="26"/>
      <c r="CB611" s="26"/>
      <c r="CC611" s="17"/>
      <c r="CD611" s="17"/>
      <c r="CE611" s="17"/>
      <c r="CF611" s="17"/>
      <c r="CG611" s="17"/>
      <c r="CH611" s="17"/>
      <c r="CI611" s="17"/>
      <c r="CJ611" s="26"/>
      <c r="CK611" s="17"/>
      <c r="CL611" s="17"/>
      <c r="CM611" s="17"/>
      <c r="CN611" s="17"/>
      <c r="CO611" s="17"/>
      <c r="CP611" s="17"/>
      <c r="CQ611" s="17"/>
      <c r="CR611" s="17"/>
      <c r="CS611" s="17"/>
      <c r="CT611" s="17"/>
      <c r="CU611" s="17"/>
      <c r="CV611" s="17"/>
      <c r="CW611" s="17"/>
      <c r="CX611" s="17"/>
      <c r="CY611" s="26"/>
      <c r="CZ611" s="26"/>
      <c r="DA611" s="26"/>
      <c r="DB611" s="17"/>
      <c r="DC611" s="17"/>
      <c r="DD611" s="17"/>
      <c r="DE611" s="17"/>
      <c r="DF611" s="17"/>
      <c r="DG611" s="17"/>
      <c r="DH611" s="26"/>
      <c r="DI611" s="17"/>
      <c r="DJ611" s="17"/>
      <c r="DK611" s="17"/>
      <c r="DL611" s="17"/>
      <c r="DM611" s="17">
        <v>9.93</v>
      </c>
      <c r="DN611" s="17">
        <v>9.94</v>
      </c>
      <c r="DO611" s="17">
        <v>9.94</v>
      </c>
      <c r="DP611" s="17">
        <v>9.94</v>
      </c>
      <c r="DQ611" s="17">
        <v>9.93</v>
      </c>
      <c r="DR611" s="17">
        <v>9.94</v>
      </c>
      <c r="DS611" s="17">
        <v>9.93</v>
      </c>
      <c r="DT611" s="17">
        <v>9.94</v>
      </c>
      <c r="DU611" s="17">
        <v>9.94</v>
      </c>
      <c r="DV611" s="17">
        <v>9.94</v>
      </c>
      <c r="DW611" s="17">
        <v>9.94</v>
      </c>
      <c r="DX611" s="17">
        <v>9.9499999999999993</v>
      </c>
      <c r="DY611" s="17">
        <v>9.94</v>
      </c>
      <c r="DZ611" s="17">
        <v>9.94</v>
      </c>
      <c r="EA611" s="17">
        <v>9.93</v>
      </c>
      <c r="EB611" s="17">
        <v>9.92</v>
      </c>
      <c r="EC611" s="17">
        <v>9.91</v>
      </c>
      <c r="ED611" s="17">
        <v>9.8699999999999992</v>
      </c>
      <c r="EE611" s="17">
        <v>9.8800000000000008</v>
      </c>
      <c r="EF611" s="17">
        <v>9.8800000000000008</v>
      </c>
      <c r="EG611" s="17">
        <v>9.8699999999999992</v>
      </c>
      <c r="EH611" s="17">
        <v>9.8699999999999992</v>
      </c>
      <c r="EI611" s="17">
        <v>9.86</v>
      </c>
      <c r="EJ611" s="17">
        <v>9.86</v>
      </c>
      <c r="EK611" s="17">
        <v>9.8800000000000008</v>
      </c>
      <c r="EL611" s="17">
        <v>9.8800000000000008</v>
      </c>
      <c r="EM611" s="17">
        <v>9.8699999999999992</v>
      </c>
      <c r="EN611" s="17">
        <v>9.8699999999999992</v>
      </c>
      <c r="EO611" s="17">
        <v>9.86</v>
      </c>
      <c r="EP611" s="17">
        <v>9.8800000000000008</v>
      </c>
      <c r="EQ611" s="17">
        <v>9.8800000000000008</v>
      </c>
      <c r="ER611" s="17">
        <v>9.89</v>
      </c>
      <c r="ES611" s="17">
        <v>9.8800000000000008</v>
      </c>
      <c r="ET611" s="17">
        <v>9.89</v>
      </c>
      <c r="EU611" s="17">
        <v>9.9</v>
      </c>
      <c r="EV611" s="17">
        <v>9.9</v>
      </c>
      <c r="EW611" s="17">
        <v>9.89</v>
      </c>
      <c r="EX611" s="17">
        <v>9.89</v>
      </c>
      <c r="EY611" s="17">
        <v>9.8800000000000008</v>
      </c>
      <c r="EZ611" s="17">
        <v>9.8800000000000008</v>
      </c>
      <c r="FA611" s="17">
        <v>9.8800000000000008</v>
      </c>
      <c r="FB611" s="17">
        <v>9.8800000000000008</v>
      </c>
      <c r="FC611" s="17">
        <v>9.89</v>
      </c>
      <c r="FD611" s="17">
        <v>9.89</v>
      </c>
      <c r="FE611" s="17">
        <v>9.89</v>
      </c>
      <c r="FF611" s="17">
        <v>9.9</v>
      </c>
      <c r="FG611" s="17">
        <v>9.9</v>
      </c>
      <c r="FH611" s="17">
        <v>9.89</v>
      </c>
      <c r="FI611" s="17">
        <v>9.89</v>
      </c>
      <c r="FJ611" s="17">
        <v>9.89</v>
      </c>
      <c r="FK611" s="17">
        <v>9.89</v>
      </c>
      <c r="FL611" s="17">
        <v>9.89</v>
      </c>
      <c r="FM611" s="17">
        <v>9.9</v>
      </c>
      <c r="FN611" s="17">
        <v>9.89</v>
      </c>
      <c r="FO611" s="17">
        <v>9.89</v>
      </c>
      <c r="FP611" s="17">
        <v>9.89</v>
      </c>
      <c r="FQ611" s="17">
        <v>9.89</v>
      </c>
      <c r="FR611" s="17">
        <v>9.89</v>
      </c>
      <c r="FS611" s="17">
        <v>9.9</v>
      </c>
      <c r="FT611" s="17">
        <v>9.8800000000000008</v>
      </c>
      <c r="FU611" s="17">
        <v>9.8800000000000008</v>
      </c>
      <c r="FV611" s="17">
        <v>9.89</v>
      </c>
      <c r="FW611" s="17">
        <v>9.89</v>
      </c>
      <c r="FX611" s="17">
        <v>9.89</v>
      </c>
      <c r="FY611" s="17">
        <v>9.9</v>
      </c>
      <c r="FZ611" s="17">
        <v>9.89</v>
      </c>
      <c r="GA611" s="17">
        <v>9.93</v>
      </c>
      <c r="GB611" s="17">
        <v>9.93</v>
      </c>
      <c r="GC611" s="17">
        <v>9.93</v>
      </c>
      <c r="GD611" s="17">
        <v>9.93</v>
      </c>
      <c r="GE611" s="17">
        <v>9.93</v>
      </c>
      <c r="GF611" s="17">
        <v>9.93</v>
      </c>
      <c r="GG611" s="17">
        <v>9.92</v>
      </c>
      <c r="GH611" s="17">
        <v>9.92</v>
      </c>
      <c r="GI611" s="17">
        <v>9.92</v>
      </c>
      <c r="GJ611" s="17">
        <v>9.93</v>
      </c>
      <c r="GK611" s="17">
        <v>9.93</v>
      </c>
      <c r="GL611" s="17">
        <v>9.93</v>
      </c>
      <c r="GM611" s="17">
        <v>9.93</v>
      </c>
      <c r="GN611" s="17">
        <v>9.93</v>
      </c>
      <c r="GO611" s="17">
        <v>9.9600000000000009</v>
      </c>
      <c r="GP611" s="17">
        <v>9.9600000000000009</v>
      </c>
      <c r="GQ611" s="17">
        <v>9.9600000000000009</v>
      </c>
      <c r="GR611" s="17">
        <v>9.9600000000000009</v>
      </c>
      <c r="GS611" s="17">
        <v>9.9700000000000006</v>
      </c>
      <c r="GT611" s="17">
        <v>9.98</v>
      </c>
      <c r="GU611" s="17">
        <v>9.9700000000000006</v>
      </c>
      <c r="GV611" s="17">
        <v>9.9700000000000006</v>
      </c>
      <c r="GW611" s="17">
        <v>9.9600000000000009</v>
      </c>
      <c r="GX611" s="17">
        <v>9.9600000000000009</v>
      </c>
      <c r="GY611" s="17">
        <v>9.9600000000000009</v>
      </c>
      <c r="GZ611" s="17">
        <v>9.9</v>
      </c>
      <c r="HA611" s="17">
        <v>9.92</v>
      </c>
      <c r="HB611" s="17">
        <v>9.9499999999999993</v>
      </c>
      <c r="HC611" s="17">
        <v>9.9499999999999993</v>
      </c>
      <c r="HD611" s="17">
        <v>9.92</v>
      </c>
      <c r="HE611" s="17">
        <v>9.9499999999999993</v>
      </c>
      <c r="HF611" s="17">
        <v>9.92</v>
      </c>
      <c r="HG611" s="17">
        <v>9.93</v>
      </c>
      <c r="HH611" s="17">
        <v>9.9499999999999993</v>
      </c>
      <c r="HI611" s="17">
        <v>9.9600000000000009</v>
      </c>
      <c r="HJ611" s="17">
        <v>9.9499999999999993</v>
      </c>
      <c r="HK611" s="17">
        <v>9.93</v>
      </c>
      <c r="HL611" s="17">
        <v>9.94</v>
      </c>
      <c r="HM611" s="17">
        <v>9.94</v>
      </c>
      <c r="HN611" s="17">
        <v>9.93</v>
      </c>
      <c r="HO611" s="17">
        <v>9.94</v>
      </c>
      <c r="HP611" s="17">
        <v>9.94</v>
      </c>
      <c r="HQ611" s="17">
        <v>9.9499999999999993</v>
      </c>
      <c r="HR611" s="17">
        <v>9.98</v>
      </c>
      <c r="HS611" s="17">
        <v>9.9700000000000006</v>
      </c>
      <c r="HT611" s="17">
        <v>9.99</v>
      </c>
      <c r="HU611" s="17">
        <v>9.98</v>
      </c>
      <c r="HV611" s="17">
        <v>9.99</v>
      </c>
      <c r="HW611" s="17">
        <v>9.98</v>
      </c>
      <c r="HX611" s="17">
        <v>9.99</v>
      </c>
      <c r="HY611" s="17">
        <v>10.039999999999999</v>
      </c>
      <c r="HZ611" s="17">
        <v>10.06</v>
      </c>
      <c r="IA611" s="17">
        <v>10.050000000000001</v>
      </c>
      <c r="IB611" s="17">
        <v>10.039999999999999</v>
      </c>
      <c r="IC611" s="17">
        <v>10.06</v>
      </c>
      <c r="ID611" s="17">
        <v>10.07</v>
      </c>
      <c r="IE611" s="17">
        <v>10.1</v>
      </c>
      <c r="IF611" s="17">
        <v>10.09</v>
      </c>
      <c r="IG611" s="17">
        <v>10.07</v>
      </c>
      <c r="IH611" s="17">
        <v>10.07</v>
      </c>
      <c r="II611" s="17">
        <v>10.07</v>
      </c>
      <c r="IJ611" s="17">
        <v>10.06</v>
      </c>
      <c r="IK611" s="17">
        <v>10.1</v>
      </c>
      <c r="IL611" s="17">
        <v>10.09</v>
      </c>
      <c r="IM611" s="17">
        <v>10.09</v>
      </c>
      <c r="IN611" s="17">
        <v>10.119999999999999</v>
      </c>
      <c r="IO611" s="17">
        <v>10.14</v>
      </c>
      <c r="IP611" s="17">
        <v>10.14</v>
      </c>
      <c r="IQ611" s="17">
        <v>10.14</v>
      </c>
      <c r="IR611" s="17">
        <v>10.119999999999999</v>
      </c>
      <c r="IS611" s="17">
        <v>10.119999999999999</v>
      </c>
      <c r="IT611" s="17">
        <v>10.119999999999999</v>
      </c>
      <c r="IU611" s="17">
        <v>10.119999999999999</v>
      </c>
      <c r="IV611" s="17">
        <v>10.119999999999999</v>
      </c>
      <c r="IW611" s="17">
        <v>10.119999999999999</v>
      </c>
      <c r="IX611" s="17">
        <v>10.119999999999999</v>
      </c>
      <c r="IY611" s="17">
        <v>10.119999999999999</v>
      </c>
    </row>
    <row r="612" spans="1:259" x14ac:dyDescent="0.15">
      <c r="A612" s="17" t="s">
        <v>359</v>
      </c>
      <c r="B612" s="17" t="s">
        <v>360</v>
      </c>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c r="AA612" s="26"/>
      <c r="AB612" s="17"/>
      <c r="AC612" s="26"/>
      <c r="AD612" s="26"/>
      <c r="AE612" s="17"/>
      <c r="AF612" s="17"/>
      <c r="AG612" s="17"/>
      <c r="AH612" s="17"/>
      <c r="AI612" s="17"/>
      <c r="AJ612" s="17"/>
      <c r="AK612" s="17"/>
      <c r="AL612" s="17"/>
      <c r="AM612" s="17"/>
      <c r="AN612" s="17"/>
      <c r="AO612" s="17"/>
      <c r="AP612" s="17"/>
      <c r="AQ612" s="17"/>
      <c r="AR612" s="17"/>
      <c r="AS612" s="17"/>
      <c r="AT612" s="17"/>
      <c r="AU612" s="17"/>
      <c r="AV612" s="17"/>
      <c r="AW612" s="17"/>
      <c r="AX612" s="17"/>
      <c r="AY612" s="17"/>
      <c r="AZ612" s="17"/>
      <c r="BA612" s="17"/>
      <c r="BB612" s="17"/>
      <c r="BC612" s="17"/>
      <c r="BD612" s="17"/>
      <c r="BE612" s="17"/>
      <c r="BF612" s="17"/>
      <c r="BG612" s="17"/>
      <c r="BH612" s="17"/>
      <c r="BI612" s="17"/>
      <c r="BJ612" s="26"/>
      <c r="BK612" s="17"/>
      <c r="BL612" s="17"/>
      <c r="BM612" s="17"/>
      <c r="BN612" s="17"/>
      <c r="BO612" s="17"/>
      <c r="BP612" s="17"/>
      <c r="BQ612" s="17"/>
      <c r="BR612" s="17"/>
      <c r="BS612" s="17"/>
      <c r="BT612" s="17"/>
      <c r="BU612" s="17"/>
      <c r="BV612" s="17"/>
      <c r="BW612" s="17"/>
      <c r="BX612" s="26"/>
      <c r="BY612" s="26"/>
      <c r="BZ612" s="26"/>
      <c r="CA612" s="26"/>
      <c r="CB612" s="26"/>
      <c r="CC612" s="17"/>
      <c r="CD612" s="17"/>
      <c r="CE612" s="17"/>
      <c r="CF612" s="17"/>
      <c r="CG612" s="17"/>
      <c r="CH612" s="17"/>
      <c r="CI612" s="17"/>
      <c r="CJ612" s="26"/>
      <c r="CK612" s="17"/>
      <c r="CL612" s="17"/>
      <c r="CM612" s="17"/>
      <c r="CN612" s="17"/>
      <c r="CO612" s="17"/>
      <c r="CP612" s="17"/>
      <c r="CQ612" s="17"/>
      <c r="CR612" s="17"/>
      <c r="CS612" s="17"/>
      <c r="CT612" s="17"/>
      <c r="CU612" s="17"/>
      <c r="CV612" s="17"/>
      <c r="CW612" s="17"/>
      <c r="CX612" s="17"/>
      <c r="CY612" s="26"/>
      <c r="CZ612" s="26"/>
      <c r="DA612" s="26"/>
      <c r="DB612" s="17"/>
      <c r="DC612" s="17"/>
      <c r="DD612" s="17"/>
      <c r="DE612" s="17"/>
      <c r="DF612" s="17"/>
      <c r="DG612" s="17"/>
      <c r="DH612" s="26"/>
      <c r="DI612" s="17"/>
      <c r="DJ612" s="17"/>
      <c r="DK612" s="17"/>
      <c r="DL612" s="17"/>
      <c r="DM612" s="17">
        <v>28.93</v>
      </c>
      <c r="DN612" s="17">
        <v>28.94</v>
      </c>
      <c r="DO612" s="17">
        <v>28.97</v>
      </c>
      <c r="DP612" s="17">
        <v>28.99</v>
      </c>
      <c r="DQ612" s="17">
        <v>29</v>
      </c>
      <c r="DR612" s="17">
        <v>28.98</v>
      </c>
      <c r="DS612" s="17">
        <v>29</v>
      </c>
      <c r="DT612" s="17">
        <v>28.99</v>
      </c>
      <c r="DU612" s="17">
        <v>28.98</v>
      </c>
      <c r="DV612" s="17">
        <v>28.99</v>
      </c>
      <c r="DW612" s="17">
        <v>29.01</v>
      </c>
      <c r="DX612" s="17">
        <v>29.03</v>
      </c>
      <c r="DY612" s="17">
        <v>29.02</v>
      </c>
      <c r="DZ612" s="17">
        <v>28.98</v>
      </c>
      <c r="EA612" s="17">
        <v>29.02</v>
      </c>
      <c r="EB612" s="17">
        <v>28.98</v>
      </c>
      <c r="EC612" s="17">
        <v>28.98</v>
      </c>
      <c r="ED612" s="17">
        <v>29.01</v>
      </c>
      <c r="EE612" s="17">
        <v>28.98</v>
      </c>
      <c r="EF612" s="17">
        <v>29.01</v>
      </c>
      <c r="EG612" s="17">
        <v>29</v>
      </c>
      <c r="EH612" s="17">
        <v>29.01</v>
      </c>
      <c r="EI612" s="17">
        <v>29.01</v>
      </c>
      <c r="EJ612" s="17">
        <v>29</v>
      </c>
      <c r="EK612" s="17">
        <v>29.04</v>
      </c>
      <c r="EL612" s="17">
        <v>29.09</v>
      </c>
      <c r="EM612" s="17">
        <v>29.13</v>
      </c>
      <c r="EN612" s="17">
        <v>29.12</v>
      </c>
      <c r="EO612" s="17">
        <v>29.13</v>
      </c>
      <c r="EP612" s="17">
        <v>29.02</v>
      </c>
      <c r="EQ612" s="17">
        <v>29.04</v>
      </c>
      <c r="ER612" s="17">
        <v>29.05</v>
      </c>
      <c r="ES612" s="17">
        <v>29.06</v>
      </c>
      <c r="ET612" s="17">
        <v>29.04</v>
      </c>
      <c r="EU612" s="17">
        <v>29.03</v>
      </c>
      <c r="EV612" s="17">
        <v>29.02</v>
      </c>
      <c r="EW612" s="17">
        <v>29.03</v>
      </c>
      <c r="EX612" s="17">
        <v>29.03</v>
      </c>
      <c r="EY612" s="17">
        <v>29.05</v>
      </c>
      <c r="EZ612" s="17">
        <v>29</v>
      </c>
      <c r="FA612" s="17">
        <v>29</v>
      </c>
      <c r="FB612" s="17">
        <v>29.02</v>
      </c>
      <c r="FC612" s="17">
        <v>29</v>
      </c>
      <c r="FD612" s="17">
        <v>28.96</v>
      </c>
      <c r="FE612" s="17">
        <v>28.97</v>
      </c>
      <c r="FF612" s="17">
        <v>28.99</v>
      </c>
      <c r="FG612" s="17">
        <v>28.99</v>
      </c>
      <c r="FH612" s="17">
        <v>28.98</v>
      </c>
      <c r="FI612" s="17">
        <v>28.96</v>
      </c>
      <c r="FJ612" s="17">
        <v>28.97</v>
      </c>
      <c r="FK612" s="17">
        <v>28.99</v>
      </c>
      <c r="FL612" s="17">
        <v>28.93</v>
      </c>
      <c r="FM612" s="17">
        <v>29.03</v>
      </c>
      <c r="FN612" s="17">
        <v>28.99</v>
      </c>
      <c r="FO612" s="17">
        <v>28.96</v>
      </c>
      <c r="FP612" s="17">
        <v>28.98</v>
      </c>
      <c r="FQ612" s="17">
        <v>28.98</v>
      </c>
      <c r="FR612" s="17">
        <v>28.99</v>
      </c>
      <c r="FS612" s="17">
        <v>28.94</v>
      </c>
      <c r="FT612" s="17">
        <v>28.94</v>
      </c>
      <c r="FU612" s="17">
        <v>28.92</v>
      </c>
      <c r="FV612" s="17">
        <v>28.94</v>
      </c>
      <c r="FW612" s="17">
        <v>28.94</v>
      </c>
      <c r="FX612" s="17">
        <v>28.96</v>
      </c>
      <c r="FY612" s="17">
        <v>28.97</v>
      </c>
      <c r="FZ612" s="17">
        <v>28.97</v>
      </c>
      <c r="GA612" s="17">
        <v>29</v>
      </c>
      <c r="GB612" s="17">
        <v>29</v>
      </c>
      <c r="GC612" s="17">
        <v>28.95</v>
      </c>
      <c r="GD612" s="17">
        <v>28.97</v>
      </c>
      <c r="GE612" s="17">
        <v>28.99</v>
      </c>
      <c r="GF612" s="17">
        <v>28.98</v>
      </c>
      <c r="GG612" s="17">
        <v>28.98</v>
      </c>
      <c r="GH612" s="17">
        <v>28.97</v>
      </c>
      <c r="GI612" s="17">
        <v>28.99</v>
      </c>
      <c r="GJ612" s="17">
        <v>28.98</v>
      </c>
      <c r="GK612" s="17">
        <v>28.97</v>
      </c>
      <c r="GL612" s="17">
        <v>28.95</v>
      </c>
      <c r="GM612" s="17">
        <v>28.98</v>
      </c>
      <c r="GN612" s="17">
        <v>28.95</v>
      </c>
      <c r="GO612" s="17">
        <v>28.96</v>
      </c>
      <c r="GP612" s="17">
        <v>28.98</v>
      </c>
      <c r="GQ612" s="17">
        <v>28.98</v>
      </c>
      <c r="GR612" s="17">
        <v>28.96</v>
      </c>
      <c r="GS612" s="17">
        <v>28.98</v>
      </c>
      <c r="GT612" s="17">
        <v>29</v>
      </c>
      <c r="GU612" s="17">
        <v>29</v>
      </c>
      <c r="GV612" s="17">
        <v>28.99</v>
      </c>
      <c r="GW612" s="17">
        <v>28.98</v>
      </c>
      <c r="GX612" s="17">
        <v>28.98</v>
      </c>
      <c r="GY612" s="17">
        <v>29</v>
      </c>
      <c r="GZ612" s="17">
        <v>29</v>
      </c>
      <c r="HA612" s="17">
        <v>29</v>
      </c>
      <c r="HB612" s="17">
        <v>29.06</v>
      </c>
      <c r="HC612" s="17">
        <v>29.1</v>
      </c>
      <c r="HD612" s="17">
        <v>29.15</v>
      </c>
      <c r="HE612" s="17">
        <v>29.1</v>
      </c>
      <c r="HF612" s="17">
        <v>29.07</v>
      </c>
      <c r="HG612" s="17">
        <v>29.16</v>
      </c>
      <c r="HH612" s="17">
        <v>29.07</v>
      </c>
      <c r="HI612" s="17">
        <v>29.1</v>
      </c>
      <c r="HJ612" s="17">
        <v>29.08</v>
      </c>
      <c r="HK612" s="17">
        <v>29.09</v>
      </c>
      <c r="HL612" s="17">
        <v>29.05</v>
      </c>
      <c r="HM612" s="17">
        <v>29.03</v>
      </c>
      <c r="HN612" s="17">
        <v>29</v>
      </c>
      <c r="HO612" s="17">
        <v>29</v>
      </c>
      <c r="HP612" s="17">
        <v>29.03</v>
      </c>
      <c r="HQ612" s="17">
        <v>29.07</v>
      </c>
      <c r="HR612" s="17">
        <v>29.07</v>
      </c>
      <c r="HS612" s="17">
        <v>29.06</v>
      </c>
      <c r="HT612" s="17">
        <v>29.06</v>
      </c>
      <c r="HU612" s="17">
        <v>29.04</v>
      </c>
      <c r="HV612" s="17">
        <v>29.03</v>
      </c>
      <c r="HW612" s="17">
        <v>29.04</v>
      </c>
      <c r="HX612" s="17">
        <v>29.04</v>
      </c>
      <c r="HY612" s="17">
        <v>29.03</v>
      </c>
      <c r="HZ612" s="17">
        <v>29.04</v>
      </c>
      <c r="IA612" s="17">
        <v>29.02</v>
      </c>
      <c r="IB612" s="17">
        <v>29.03</v>
      </c>
      <c r="IC612" s="17">
        <v>29.08</v>
      </c>
      <c r="ID612" s="17">
        <v>29</v>
      </c>
      <c r="IE612" s="17">
        <v>29</v>
      </c>
      <c r="IF612" s="17">
        <v>29.01</v>
      </c>
      <c r="IG612" s="17">
        <v>29.05</v>
      </c>
      <c r="IH612" s="17">
        <v>29.06</v>
      </c>
      <c r="II612" s="17">
        <v>29.05</v>
      </c>
      <c r="IJ612" s="17">
        <v>29.06</v>
      </c>
      <c r="IK612" s="17">
        <v>29.05</v>
      </c>
      <c r="IL612" s="17">
        <v>29.05</v>
      </c>
      <c r="IM612" s="17">
        <v>29.05</v>
      </c>
      <c r="IN612" s="17">
        <v>29.05</v>
      </c>
      <c r="IO612" s="17">
        <v>29.07</v>
      </c>
      <c r="IP612" s="17">
        <v>29.09</v>
      </c>
      <c r="IQ612" s="17">
        <v>29.11</v>
      </c>
      <c r="IR612" s="17">
        <v>29.14</v>
      </c>
      <c r="IS612" s="17">
        <v>29.12</v>
      </c>
      <c r="IT612" s="17">
        <v>29.15</v>
      </c>
      <c r="IU612" s="17">
        <v>29.12</v>
      </c>
      <c r="IV612" s="17">
        <v>29.14</v>
      </c>
      <c r="IW612" s="17">
        <v>29.14</v>
      </c>
      <c r="IX612" s="17">
        <v>29.14</v>
      </c>
      <c r="IY612" s="17">
        <v>29.15</v>
      </c>
    </row>
    <row r="613" spans="1:259" x14ac:dyDescent="0.15">
      <c r="A613" s="17" t="s">
        <v>122</v>
      </c>
      <c r="B613" s="17" t="s">
        <v>123</v>
      </c>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c r="AA613" s="26"/>
      <c r="AB613" s="17"/>
      <c r="AC613" s="26"/>
      <c r="AD613" s="26"/>
      <c r="AE613" s="17"/>
      <c r="AF613" s="17"/>
      <c r="AG613" s="17"/>
      <c r="AH613" s="17"/>
      <c r="AI613" s="17"/>
      <c r="AJ613" s="17"/>
      <c r="AK613" s="17"/>
      <c r="AL613" s="17"/>
      <c r="AM613" s="17"/>
      <c r="AN613" s="17"/>
      <c r="AO613" s="17"/>
      <c r="AP613" s="17"/>
      <c r="AQ613" s="17"/>
      <c r="AR613" s="17"/>
      <c r="AS613" s="17"/>
      <c r="AT613" s="17"/>
      <c r="AU613" s="17"/>
      <c r="AV613" s="17"/>
      <c r="AW613" s="17"/>
      <c r="AX613" s="17"/>
      <c r="AY613" s="17"/>
      <c r="AZ613" s="17"/>
      <c r="BA613" s="17"/>
      <c r="BB613" s="17"/>
      <c r="BC613" s="17"/>
      <c r="BD613" s="17"/>
      <c r="BE613" s="17"/>
      <c r="BF613" s="17"/>
      <c r="BG613" s="17"/>
      <c r="BH613" s="17"/>
      <c r="BI613" s="17"/>
      <c r="BJ613" s="26"/>
      <c r="BK613" s="17"/>
      <c r="BL613" s="17"/>
      <c r="BM613" s="17"/>
      <c r="BN613" s="17"/>
      <c r="BO613" s="17"/>
      <c r="BP613" s="17"/>
      <c r="BQ613" s="17"/>
      <c r="BR613" s="17"/>
      <c r="BS613" s="17"/>
      <c r="BT613" s="17"/>
      <c r="BU613" s="17"/>
      <c r="BV613" s="17"/>
      <c r="BW613" s="17"/>
      <c r="BX613" s="26"/>
      <c r="BY613" s="26"/>
      <c r="BZ613" s="26"/>
      <c r="CA613" s="26"/>
      <c r="CB613" s="26"/>
      <c r="CC613" s="17"/>
      <c r="CD613" s="17"/>
      <c r="CE613" s="17"/>
      <c r="CF613" s="17"/>
      <c r="CG613" s="17"/>
      <c r="CH613" s="17"/>
      <c r="CI613" s="17"/>
      <c r="CJ613" s="26"/>
      <c r="CK613" s="17"/>
      <c r="CL613" s="17"/>
      <c r="CM613" s="17"/>
      <c r="CN613" s="17"/>
      <c r="CO613" s="17"/>
      <c r="CP613" s="17"/>
      <c r="CQ613" s="17"/>
      <c r="CR613" s="17"/>
      <c r="CS613" s="17"/>
      <c r="CT613" s="17"/>
      <c r="CU613" s="17"/>
      <c r="CV613" s="17"/>
      <c r="CW613" s="17"/>
      <c r="CX613" s="17"/>
      <c r="CY613" s="26"/>
      <c r="CZ613" s="26"/>
      <c r="DA613" s="26"/>
      <c r="DB613" s="17"/>
      <c r="DC613" s="17"/>
      <c r="DD613" s="17"/>
      <c r="DE613" s="17"/>
      <c r="DF613" s="17"/>
      <c r="DG613" s="17"/>
      <c r="DH613" s="26"/>
      <c r="DI613" s="17"/>
      <c r="DJ613" s="17"/>
      <c r="DK613" s="17"/>
      <c r="DL613" s="17"/>
      <c r="DM613" s="17">
        <v>6.18</v>
      </c>
      <c r="DN613" s="17">
        <v>6.18</v>
      </c>
      <c r="DO613" s="17">
        <v>6.18</v>
      </c>
      <c r="DP613" s="17">
        <v>6.19</v>
      </c>
      <c r="DQ613" s="17">
        <v>6.18</v>
      </c>
      <c r="DR613" s="17">
        <v>6.19</v>
      </c>
      <c r="DS613" s="17">
        <v>6.19</v>
      </c>
      <c r="DT613" s="17">
        <v>6.18</v>
      </c>
      <c r="DU613" s="17">
        <v>6.19</v>
      </c>
      <c r="DV613" s="17">
        <v>6.19</v>
      </c>
      <c r="DW613" s="17">
        <v>6.19</v>
      </c>
      <c r="DX613" s="17">
        <v>6.19</v>
      </c>
      <c r="DY613" s="17">
        <v>6.18</v>
      </c>
      <c r="DZ613" s="17">
        <v>6.18</v>
      </c>
      <c r="EA613" s="17">
        <v>6.19</v>
      </c>
      <c r="EB613" s="17">
        <v>6.18</v>
      </c>
      <c r="EC613" s="17">
        <v>6.18</v>
      </c>
      <c r="ED613" s="17">
        <v>6.18</v>
      </c>
      <c r="EE613" s="17">
        <v>6.18</v>
      </c>
      <c r="EF613" s="17">
        <v>6.18</v>
      </c>
      <c r="EG613" s="17">
        <v>6.19</v>
      </c>
      <c r="EH613" s="17">
        <v>6.19</v>
      </c>
      <c r="EI613" s="17">
        <v>6.17</v>
      </c>
      <c r="EJ613" s="17">
        <v>6.18</v>
      </c>
      <c r="EK613" s="17">
        <v>6.19</v>
      </c>
      <c r="EL613" s="17">
        <v>6.19</v>
      </c>
      <c r="EM613" s="17">
        <v>6.18</v>
      </c>
      <c r="EN613" s="17">
        <v>6.18</v>
      </c>
      <c r="EO613" s="17">
        <v>6.18</v>
      </c>
      <c r="EP613" s="17">
        <v>6.18</v>
      </c>
      <c r="EQ613" s="17">
        <v>6.16</v>
      </c>
      <c r="ER613" s="17">
        <v>6.17</v>
      </c>
      <c r="ES613" s="17">
        <v>6.17</v>
      </c>
      <c r="ET613" s="17">
        <v>6.17</v>
      </c>
      <c r="EU613" s="17">
        <v>6.18</v>
      </c>
      <c r="EV613" s="17">
        <v>6.17</v>
      </c>
      <c r="EW613" s="17">
        <v>6.18</v>
      </c>
      <c r="EX613" s="17">
        <v>6.18</v>
      </c>
      <c r="EY613" s="17">
        <v>6.17</v>
      </c>
      <c r="EZ613" s="17">
        <v>6.17</v>
      </c>
      <c r="FA613" s="17">
        <v>6.17</v>
      </c>
      <c r="FB613" s="17">
        <v>6.18</v>
      </c>
      <c r="FC613" s="17">
        <v>6.18</v>
      </c>
      <c r="FD613" s="17">
        <v>6.18</v>
      </c>
      <c r="FE613" s="17">
        <v>6.18</v>
      </c>
      <c r="FF613" s="17">
        <v>6.18</v>
      </c>
      <c r="FG613" s="17">
        <v>6.18</v>
      </c>
      <c r="FH613" s="17">
        <v>6.18</v>
      </c>
      <c r="FI613" s="17">
        <v>6.19</v>
      </c>
      <c r="FJ613" s="17">
        <v>6.21</v>
      </c>
      <c r="FK613" s="17">
        <v>6.23</v>
      </c>
      <c r="FL613" s="17">
        <v>6.25</v>
      </c>
      <c r="FM613" s="17">
        <v>6.26</v>
      </c>
      <c r="FN613" s="17">
        <v>6.29</v>
      </c>
      <c r="FO613" s="17">
        <v>6.27</v>
      </c>
      <c r="FP613" s="17">
        <v>6.27</v>
      </c>
      <c r="FQ613" s="17">
        <v>6.28</v>
      </c>
      <c r="FR613" s="17">
        <v>6.29</v>
      </c>
      <c r="FS613" s="17">
        <v>6.26</v>
      </c>
      <c r="FT613" s="17">
        <v>6.27</v>
      </c>
      <c r="FU613" s="17">
        <v>6.27</v>
      </c>
      <c r="FV613" s="17">
        <v>6.26</v>
      </c>
      <c r="FW613" s="17">
        <v>6.26</v>
      </c>
      <c r="FX613" s="17">
        <v>6.26</v>
      </c>
      <c r="FY613" s="17">
        <v>6.26</v>
      </c>
      <c r="FZ613" s="17">
        <v>6.26</v>
      </c>
      <c r="GA613" s="17">
        <v>6.26</v>
      </c>
      <c r="GB613" s="17">
        <v>6.26</v>
      </c>
      <c r="GC613" s="17">
        <v>6.26</v>
      </c>
      <c r="GD613" s="17">
        <v>6.27</v>
      </c>
      <c r="GE613" s="17">
        <v>6.26</v>
      </c>
      <c r="GF613" s="17">
        <v>6.25</v>
      </c>
      <c r="GG613" s="17">
        <v>6.25</v>
      </c>
      <c r="GH613" s="17">
        <v>6.26</v>
      </c>
      <c r="GI613" s="17">
        <v>6.25</v>
      </c>
      <c r="GJ613" s="17">
        <v>6.25</v>
      </c>
      <c r="GK613" s="17">
        <v>6.25</v>
      </c>
      <c r="GL613" s="17">
        <v>6.24</v>
      </c>
      <c r="GM613" s="17">
        <v>6.24</v>
      </c>
      <c r="GN613" s="17">
        <v>6.23</v>
      </c>
      <c r="GO613" s="17">
        <v>6.22</v>
      </c>
      <c r="GP613" s="17">
        <v>6.23</v>
      </c>
      <c r="GQ613" s="17">
        <v>6.23</v>
      </c>
      <c r="GR613" s="17">
        <v>6.24</v>
      </c>
      <c r="GS613" s="17">
        <v>6.23</v>
      </c>
      <c r="GT613" s="17">
        <v>6.25</v>
      </c>
      <c r="GU613" s="17">
        <v>6.24</v>
      </c>
      <c r="GV613" s="17">
        <v>6.25</v>
      </c>
      <c r="GW613" s="17">
        <v>6.24</v>
      </c>
      <c r="GX613" s="17">
        <v>6.24</v>
      </c>
      <c r="GY613" s="17">
        <v>6.25</v>
      </c>
      <c r="GZ613" s="17">
        <v>6.24</v>
      </c>
      <c r="HA613" s="17">
        <v>6.25</v>
      </c>
      <c r="HB613" s="17">
        <v>6.25</v>
      </c>
      <c r="HC613" s="17">
        <v>6.24</v>
      </c>
      <c r="HD613" s="17">
        <v>6.25</v>
      </c>
      <c r="HE613" s="17">
        <v>6.25</v>
      </c>
      <c r="HF613" s="17">
        <v>6.24</v>
      </c>
      <c r="HG613" s="17">
        <v>6.23</v>
      </c>
      <c r="HH613" s="17">
        <v>6.23</v>
      </c>
      <c r="HI613" s="17">
        <v>6.23</v>
      </c>
      <c r="HJ613" s="17">
        <v>6.23</v>
      </c>
      <c r="HK613" s="17">
        <v>6.23</v>
      </c>
      <c r="HL613" s="17">
        <v>6.23</v>
      </c>
      <c r="HM613" s="17">
        <v>6.23</v>
      </c>
      <c r="HN613" s="17">
        <v>6.24</v>
      </c>
      <c r="HO613" s="17">
        <v>6.24</v>
      </c>
      <c r="HP613" s="17">
        <v>6.24</v>
      </c>
      <c r="HQ613" s="17">
        <v>6.23</v>
      </c>
      <c r="HR613" s="17">
        <v>6.23</v>
      </c>
      <c r="HS613" s="17">
        <v>6.22</v>
      </c>
      <c r="HT613" s="17">
        <v>6.22</v>
      </c>
      <c r="HU613" s="17">
        <v>6.22</v>
      </c>
      <c r="HV613" s="17">
        <v>6.22</v>
      </c>
      <c r="HW613" s="17">
        <v>6.22</v>
      </c>
      <c r="HX613" s="17">
        <v>6.22</v>
      </c>
      <c r="HY613" s="17">
        <v>6.23</v>
      </c>
      <c r="HZ613" s="17">
        <v>6.23</v>
      </c>
      <c r="IA613" s="17">
        <v>6.23</v>
      </c>
      <c r="IB613" s="17">
        <v>6.23</v>
      </c>
      <c r="IC613" s="17">
        <v>6.23</v>
      </c>
      <c r="ID613" s="17">
        <v>6.23</v>
      </c>
      <c r="IE613" s="17">
        <v>6.22</v>
      </c>
      <c r="IF613" s="17">
        <v>6.23</v>
      </c>
      <c r="IG613" s="17">
        <v>6.23</v>
      </c>
      <c r="IH613" s="17">
        <v>6.23</v>
      </c>
      <c r="II613" s="17">
        <v>6.23</v>
      </c>
      <c r="IJ613" s="17">
        <v>6.23</v>
      </c>
      <c r="IK613" s="17">
        <v>6.23</v>
      </c>
      <c r="IL613" s="17">
        <v>6.23</v>
      </c>
      <c r="IM613" s="17">
        <v>6.24</v>
      </c>
      <c r="IN613" s="17">
        <v>6.23</v>
      </c>
      <c r="IO613" s="17">
        <v>6.24</v>
      </c>
      <c r="IP613" s="17">
        <v>6.23</v>
      </c>
      <c r="IQ613" s="17">
        <v>6.23</v>
      </c>
      <c r="IR613" s="17">
        <v>6.24</v>
      </c>
      <c r="IS613" s="17">
        <v>6.24</v>
      </c>
      <c r="IT613" s="17">
        <v>6.22</v>
      </c>
      <c r="IU613" s="17">
        <v>6.22</v>
      </c>
      <c r="IV613" s="17">
        <v>6.21</v>
      </c>
      <c r="IW613" s="17">
        <v>6.21</v>
      </c>
      <c r="IX613" s="17">
        <v>6.21</v>
      </c>
      <c r="IY613" s="17">
        <v>6.21</v>
      </c>
    </row>
    <row r="614" spans="1:259" x14ac:dyDescent="0.15">
      <c r="A614" s="17" t="s">
        <v>2976</v>
      </c>
      <c r="B614" s="17" t="s">
        <v>2977</v>
      </c>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c r="AA614" s="26"/>
      <c r="AB614" s="17"/>
      <c r="AC614" s="26"/>
      <c r="AD614" s="26"/>
      <c r="AE614" s="17"/>
      <c r="AF614" s="17"/>
      <c r="AG614" s="17"/>
      <c r="AH614" s="17"/>
      <c r="AI614" s="17"/>
      <c r="AJ614" s="17"/>
      <c r="AK614" s="17"/>
      <c r="AL614" s="17"/>
      <c r="AM614" s="17"/>
      <c r="AN614" s="17"/>
      <c r="AO614" s="17"/>
      <c r="AP614" s="17"/>
      <c r="AQ614" s="17"/>
      <c r="AR614" s="17"/>
      <c r="AS614" s="17"/>
      <c r="AT614" s="17"/>
      <c r="AU614" s="17"/>
      <c r="AV614" s="17"/>
      <c r="AW614" s="17"/>
      <c r="AX614" s="17"/>
      <c r="AY614" s="17"/>
      <c r="AZ614" s="17"/>
      <c r="BA614" s="17"/>
      <c r="BB614" s="17"/>
      <c r="BC614" s="17"/>
      <c r="BD614" s="17"/>
      <c r="BE614" s="17"/>
      <c r="BF614" s="17"/>
      <c r="BG614" s="17"/>
      <c r="BH614" s="17"/>
      <c r="BI614" s="17"/>
      <c r="BJ614" s="26"/>
      <c r="BK614" s="17"/>
      <c r="BL614" s="17"/>
      <c r="BM614" s="17"/>
      <c r="BN614" s="17"/>
      <c r="BO614" s="17"/>
      <c r="BP614" s="17"/>
      <c r="BQ614" s="17"/>
      <c r="BR614" s="17"/>
      <c r="BS614" s="17"/>
      <c r="BT614" s="17"/>
      <c r="BU614" s="17"/>
      <c r="BV614" s="17"/>
      <c r="BW614" s="17"/>
      <c r="BX614" s="26"/>
      <c r="BY614" s="26"/>
      <c r="BZ614" s="26"/>
      <c r="CA614" s="26"/>
      <c r="CB614" s="26"/>
      <c r="CC614" s="17"/>
      <c r="CD614" s="17"/>
      <c r="CE614" s="17"/>
      <c r="CF614" s="17"/>
      <c r="CG614" s="17"/>
      <c r="CH614" s="17"/>
      <c r="CI614" s="17"/>
      <c r="CJ614" s="26"/>
      <c r="CK614" s="17"/>
      <c r="CL614" s="17"/>
      <c r="CM614" s="17"/>
      <c r="CN614" s="17"/>
      <c r="CO614" s="17"/>
      <c r="CP614" s="17"/>
      <c r="CQ614" s="17"/>
      <c r="CR614" s="17"/>
      <c r="CS614" s="17"/>
      <c r="CT614" s="17"/>
      <c r="CU614" s="17"/>
      <c r="CV614" s="17"/>
      <c r="CW614" s="17"/>
      <c r="CX614" s="17"/>
      <c r="CY614" s="26"/>
      <c r="CZ614" s="26"/>
      <c r="DA614" s="26"/>
      <c r="DB614" s="17"/>
      <c r="DC614" s="17"/>
      <c r="DD614" s="17"/>
      <c r="DE614" s="17"/>
      <c r="DF614" s="17"/>
      <c r="DG614" s="17"/>
      <c r="DH614" s="26"/>
      <c r="DI614" s="17"/>
      <c r="DJ614" s="17"/>
      <c r="DK614" s="17"/>
      <c r="DL614" s="17"/>
      <c r="DM614" s="17">
        <v>15.54</v>
      </c>
      <c r="DN614" s="17">
        <v>15.55</v>
      </c>
      <c r="DO614" s="17">
        <v>15.54</v>
      </c>
      <c r="DP614" s="17">
        <v>15.54</v>
      </c>
      <c r="DQ614" s="17">
        <v>15.54</v>
      </c>
      <c r="DR614" s="17">
        <v>15.53</v>
      </c>
      <c r="DS614" s="17">
        <v>15.53</v>
      </c>
      <c r="DT614" s="17">
        <v>15.52</v>
      </c>
      <c r="DU614" s="17">
        <v>15.53</v>
      </c>
      <c r="DV614" s="17">
        <v>15.52</v>
      </c>
      <c r="DW614" s="17">
        <v>15.52</v>
      </c>
      <c r="DX614" s="17">
        <v>15.53</v>
      </c>
      <c r="DY614" s="17">
        <v>15.51</v>
      </c>
      <c r="DZ614" s="17">
        <v>15.51</v>
      </c>
      <c r="EA614" s="17">
        <v>15.5</v>
      </c>
      <c r="EB614" s="17">
        <v>15.56</v>
      </c>
      <c r="EC614" s="17">
        <v>15.51</v>
      </c>
      <c r="ED614" s="17">
        <v>15.52</v>
      </c>
      <c r="EE614" s="17">
        <v>15.52</v>
      </c>
      <c r="EF614" s="17">
        <v>15.53</v>
      </c>
      <c r="EG614" s="17">
        <v>15.52</v>
      </c>
      <c r="EH614" s="17">
        <v>15.53</v>
      </c>
      <c r="EI614" s="17">
        <v>15.54</v>
      </c>
      <c r="EJ614" s="17">
        <v>15.54</v>
      </c>
      <c r="EK614" s="17">
        <v>15.55</v>
      </c>
      <c r="EL614" s="17">
        <v>15.54</v>
      </c>
      <c r="EM614" s="17">
        <v>15.55</v>
      </c>
      <c r="EN614" s="17">
        <v>15.52</v>
      </c>
      <c r="EO614" s="17">
        <v>15.52</v>
      </c>
      <c r="EP614" s="17">
        <v>15.51</v>
      </c>
      <c r="EQ614" s="17">
        <v>15.52</v>
      </c>
      <c r="ER614" s="17">
        <v>15.53</v>
      </c>
      <c r="ES614" s="17">
        <v>15.53</v>
      </c>
      <c r="ET614" s="17">
        <v>15.53</v>
      </c>
      <c r="EU614" s="17">
        <v>15.53</v>
      </c>
      <c r="EV614" s="17">
        <v>15.52</v>
      </c>
      <c r="EW614" s="17">
        <v>15.51</v>
      </c>
      <c r="EX614" s="17">
        <v>15.51</v>
      </c>
      <c r="EY614" s="17">
        <v>15.51</v>
      </c>
      <c r="EZ614" s="17">
        <v>15.52</v>
      </c>
      <c r="FA614" s="17">
        <v>15.52</v>
      </c>
      <c r="FB614" s="17">
        <v>15.52</v>
      </c>
      <c r="FC614" s="17">
        <v>15.54</v>
      </c>
      <c r="FD614" s="17">
        <v>15.55</v>
      </c>
      <c r="FE614" s="17">
        <v>15.54</v>
      </c>
      <c r="FF614" s="17">
        <v>15.54</v>
      </c>
      <c r="FG614" s="17">
        <v>15.54</v>
      </c>
      <c r="FH614" s="17">
        <v>15.51</v>
      </c>
      <c r="FI614" s="17">
        <v>15.52</v>
      </c>
      <c r="FJ614" s="17">
        <v>15.52</v>
      </c>
      <c r="FK614" s="17">
        <v>15.53</v>
      </c>
      <c r="FL614" s="17">
        <v>15.53</v>
      </c>
      <c r="FM614" s="17">
        <v>15.54</v>
      </c>
      <c r="FN614" s="17">
        <v>15.55</v>
      </c>
      <c r="FO614" s="17">
        <v>15.55</v>
      </c>
      <c r="FP614" s="17">
        <v>15.56</v>
      </c>
      <c r="FQ614" s="17">
        <v>15.56</v>
      </c>
      <c r="FR614" s="17">
        <v>15.56</v>
      </c>
      <c r="FS614" s="17">
        <v>15.55</v>
      </c>
      <c r="FT614" s="17">
        <v>15.54</v>
      </c>
      <c r="FU614" s="17">
        <v>15.54</v>
      </c>
      <c r="FV614" s="17">
        <v>15.55</v>
      </c>
      <c r="FW614" s="17">
        <v>15.52</v>
      </c>
      <c r="FX614" s="17">
        <v>15.52</v>
      </c>
      <c r="FY614" s="17">
        <v>15.49</v>
      </c>
      <c r="FZ614" s="17">
        <v>15.51</v>
      </c>
      <c r="GA614" s="17">
        <v>15.53</v>
      </c>
      <c r="GB614" s="17">
        <v>15.54</v>
      </c>
      <c r="GC614" s="17">
        <v>15.52</v>
      </c>
      <c r="GD614" s="17">
        <v>15.53</v>
      </c>
      <c r="GE614" s="17">
        <v>15.52</v>
      </c>
      <c r="GF614" s="17">
        <v>15.5</v>
      </c>
      <c r="GG614" s="17">
        <v>15.49</v>
      </c>
      <c r="GH614" s="17">
        <v>15.49</v>
      </c>
      <c r="GI614" s="17">
        <v>15.5</v>
      </c>
      <c r="GJ614" s="17">
        <v>15.49</v>
      </c>
      <c r="GK614" s="17">
        <v>15.48</v>
      </c>
      <c r="GL614" s="17">
        <v>15.47</v>
      </c>
      <c r="GM614" s="17">
        <v>15.48</v>
      </c>
      <c r="GN614" s="17">
        <v>15.48</v>
      </c>
      <c r="GO614" s="17">
        <v>15.48</v>
      </c>
      <c r="GP614" s="17">
        <v>15.48</v>
      </c>
      <c r="GQ614" s="17">
        <v>15.48</v>
      </c>
      <c r="GR614" s="17">
        <v>15.49</v>
      </c>
      <c r="GS614" s="17">
        <v>15.49</v>
      </c>
      <c r="GT614" s="17">
        <v>15.5</v>
      </c>
      <c r="GU614" s="17">
        <v>15.48</v>
      </c>
      <c r="GV614" s="17">
        <v>15.47</v>
      </c>
      <c r="GW614" s="17">
        <v>15.47</v>
      </c>
      <c r="GX614" s="17">
        <v>15.48</v>
      </c>
      <c r="GY614" s="17">
        <v>15.47</v>
      </c>
      <c r="GZ614" s="17">
        <v>15.47</v>
      </c>
      <c r="HA614" s="17">
        <v>15.47</v>
      </c>
      <c r="HB614" s="17">
        <v>15.48</v>
      </c>
      <c r="HC614" s="17">
        <v>15.47</v>
      </c>
      <c r="HD614" s="17">
        <v>15.47</v>
      </c>
      <c r="HE614" s="17">
        <v>15.47</v>
      </c>
      <c r="HF614" s="17">
        <v>15.46</v>
      </c>
      <c r="HG614" s="17">
        <v>15.48</v>
      </c>
      <c r="HH614" s="17">
        <v>15.47</v>
      </c>
      <c r="HI614" s="17">
        <v>15.46</v>
      </c>
      <c r="HJ614" s="17">
        <v>15.46</v>
      </c>
      <c r="HK614" s="17">
        <v>15.45</v>
      </c>
      <c r="HL614" s="17">
        <v>15.46</v>
      </c>
      <c r="HM614" s="17">
        <v>15.46</v>
      </c>
      <c r="HN614" s="17">
        <v>15.43</v>
      </c>
      <c r="HO614" s="17">
        <v>15.43</v>
      </c>
      <c r="HP614" s="17">
        <v>15.4</v>
      </c>
      <c r="HQ614" s="17">
        <v>15.39</v>
      </c>
      <c r="HR614" s="17">
        <v>15.42</v>
      </c>
      <c r="HS614" s="17">
        <v>15.43</v>
      </c>
      <c r="HT614" s="17">
        <v>15.46</v>
      </c>
      <c r="HU614" s="17">
        <v>15.46</v>
      </c>
      <c r="HV614" s="17">
        <v>15.47</v>
      </c>
      <c r="HW614" s="17">
        <v>15.44</v>
      </c>
      <c r="HX614" s="17">
        <v>15.45</v>
      </c>
      <c r="HY614" s="17">
        <v>15.48</v>
      </c>
      <c r="HZ614" s="17">
        <v>15.5</v>
      </c>
      <c r="IA614" s="17">
        <v>15.48</v>
      </c>
      <c r="IB614" s="17">
        <v>15.54</v>
      </c>
      <c r="IC614" s="17">
        <v>15.53</v>
      </c>
      <c r="ID614" s="17">
        <v>15.54</v>
      </c>
      <c r="IE614" s="17">
        <v>15.57</v>
      </c>
      <c r="IF614" s="17">
        <v>15.57</v>
      </c>
      <c r="IG614" s="17">
        <v>15.57</v>
      </c>
      <c r="IH614" s="17">
        <v>15.58</v>
      </c>
      <c r="II614" s="17">
        <v>15.58</v>
      </c>
      <c r="IJ614" s="17">
        <v>15.58</v>
      </c>
      <c r="IK614" s="17">
        <v>15.58</v>
      </c>
      <c r="IL614" s="17">
        <v>15.59</v>
      </c>
      <c r="IM614" s="17">
        <v>15.63</v>
      </c>
      <c r="IN614" s="17">
        <v>15.62</v>
      </c>
      <c r="IO614" s="17">
        <v>15.62</v>
      </c>
      <c r="IP614" s="17">
        <v>15.62</v>
      </c>
      <c r="IQ614" s="17">
        <v>15.62</v>
      </c>
      <c r="IR614" s="17">
        <v>15.62</v>
      </c>
      <c r="IS614" s="17">
        <v>15.6</v>
      </c>
      <c r="IT614" s="17">
        <v>15.53</v>
      </c>
      <c r="IU614" s="17">
        <v>15.59</v>
      </c>
      <c r="IV614" s="17">
        <v>15.58</v>
      </c>
      <c r="IW614" s="17">
        <v>15.58</v>
      </c>
      <c r="IX614" s="17">
        <v>15.58</v>
      </c>
      <c r="IY614" s="17">
        <v>15.6</v>
      </c>
    </row>
    <row r="615" spans="1:259" x14ac:dyDescent="0.15">
      <c r="A615" s="17" t="s">
        <v>3258</v>
      </c>
      <c r="B615" s="17" t="s">
        <v>3259</v>
      </c>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c r="AA615" s="26"/>
      <c r="AB615" s="17"/>
      <c r="AC615" s="26"/>
      <c r="AD615" s="26"/>
      <c r="AE615" s="17"/>
      <c r="AF615" s="17"/>
      <c r="AG615" s="17"/>
      <c r="AH615" s="17"/>
      <c r="AI615" s="17"/>
      <c r="AJ615" s="17"/>
      <c r="AK615" s="17"/>
      <c r="AL615" s="17"/>
      <c r="AM615" s="17"/>
      <c r="AN615" s="17"/>
      <c r="AO615" s="17"/>
      <c r="AP615" s="17"/>
      <c r="AQ615" s="17"/>
      <c r="AR615" s="17"/>
      <c r="AS615" s="17"/>
      <c r="AT615" s="17"/>
      <c r="AU615" s="17"/>
      <c r="AV615" s="17"/>
      <c r="AW615" s="17"/>
      <c r="AX615" s="17"/>
      <c r="AY615" s="17"/>
      <c r="AZ615" s="17"/>
      <c r="BA615" s="17"/>
      <c r="BB615" s="17"/>
      <c r="BC615" s="17"/>
      <c r="BD615" s="17"/>
      <c r="BE615" s="17"/>
      <c r="BF615" s="17"/>
      <c r="BG615" s="17"/>
      <c r="BH615" s="17"/>
      <c r="BI615" s="17"/>
      <c r="BJ615" s="26"/>
      <c r="BK615" s="17"/>
      <c r="BL615" s="17"/>
      <c r="BM615" s="17"/>
      <c r="BN615" s="17"/>
      <c r="BO615" s="17"/>
      <c r="BP615" s="17"/>
      <c r="BQ615" s="17"/>
      <c r="BR615" s="17"/>
      <c r="BS615" s="17"/>
      <c r="BT615" s="17"/>
      <c r="BU615" s="17"/>
      <c r="BV615" s="17"/>
      <c r="BW615" s="17"/>
      <c r="BX615" s="26"/>
      <c r="BY615" s="26"/>
      <c r="BZ615" s="26"/>
      <c r="CA615" s="26"/>
      <c r="CB615" s="26"/>
      <c r="CC615" s="17"/>
      <c r="CD615" s="17"/>
      <c r="CE615" s="17"/>
      <c r="CF615" s="17"/>
      <c r="CG615" s="17"/>
      <c r="CH615" s="17"/>
      <c r="CI615" s="17"/>
      <c r="CJ615" s="26"/>
      <c r="CK615" s="17"/>
      <c r="CL615" s="17"/>
      <c r="CM615" s="17"/>
      <c r="CN615" s="17"/>
      <c r="CO615" s="17"/>
      <c r="CP615" s="17"/>
      <c r="CQ615" s="17"/>
      <c r="CR615" s="17"/>
      <c r="CS615" s="17"/>
      <c r="CT615" s="17"/>
      <c r="CU615" s="17"/>
      <c r="CV615" s="17"/>
      <c r="CW615" s="17"/>
      <c r="CX615" s="17"/>
      <c r="CY615" s="26"/>
      <c r="CZ615" s="26"/>
      <c r="DA615" s="26"/>
      <c r="DB615" s="17"/>
      <c r="DC615" s="17"/>
      <c r="DD615" s="17"/>
      <c r="DE615" s="17"/>
      <c r="DF615" s="17"/>
      <c r="DG615" s="17"/>
      <c r="DH615" s="26"/>
      <c r="DI615" s="17"/>
      <c r="DJ615" s="17"/>
      <c r="DK615" s="17"/>
      <c r="DL615" s="17"/>
      <c r="DM615" s="17">
        <v>15.27</v>
      </c>
      <c r="DN615" s="17">
        <v>15.29</v>
      </c>
      <c r="DO615" s="17">
        <v>15.3</v>
      </c>
      <c r="DP615" s="17">
        <v>15.29</v>
      </c>
      <c r="DQ615" s="17">
        <v>15.26</v>
      </c>
      <c r="DR615" s="17">
        <v>15.23</v>
      </c>
      <c r="DS615" s="17">
        <v>15.23</v>
      </c>
      <c r="DT615" s="17">
        <v>15.25</v>
      </c>
      <c r="DU615" s="17">
        <v>15.25</v>
      </c>
      <c r="DV615" s="17">
        <v>15.25</v>
      </c>
      <c r="DW615" s="17">
        <v>15.25</v>
      </c>
      <c r="DX615" s="17">
        <v>15.28</v>
      </c>
      <c r="DY615" s="17">
        <v>15.28</v>
      </c>
      <c r="DZ615" s="17">
        <v>15.27</v>
      </c>
      <c r="EA615" s="17">
        <v>15.25</v>
      </c>
      <c r="EB615" s="17">
        <v>15.19</v>
      </c>
      <c r="EC615" s="17">
        <v>15.19</v>
      </c>
      <c r="ED615" s="17">
        <v>15.18</v>
      </c>
      <c r="EE615" s="17">
        <v>15.17</v>
      </c>
      <c r="EF615" s="17">
        <v>15.19</v>
      </c>
      <c r="EG615" s="17">
        <v>15.22</v>
      </c>
      <c r="EH615" s="17">
        <v>15.22</v>
      </c>
      <c r="EI615" s="17">
        <v>15.26</v>
      </c>
      <c r="EJ615" s="17">
        <v>15.26</v>
      </c>
      <c r="EK615" s="17">
        <v>15.26</v>
      </c>
      <c r="EL615" s="17">
        <v>15.25</v>
      </c>
      <c r="EM615" s="17">
        <v>15.26</v>
      </c>
      <c r="EN615" s="17">
        <v>15.27</v>
      </c>
      <c r="EO615" s="17">
        <v>15.27</v>
      </c>
      <c r="EP615" s="17">
        <v>15.27</v>
      </c>
      <c r="EQ615" s="17">
        <v>15.29</v>
      </c>
      <c r="ER615" s="17">
        <v>15.28</v>
      </c>
      <c r="ES615" s="17">
        <v>15.3</v>
      </c>
      <c r="ET615" s="17">
        <v>15.29</v>
      </c>
      <c r="EU615" s="17">
        <v>15.29</v>
      </c>
      <c r="EV615" s="17">
        <v>15.29</v>
      </c>
      <c r="EW615" s="17">
        <v>15.28</v>
      </c>
      <c r="EX615" s="17">
        <v>15.26</v>
      </c>
      <c r="EY615" s="17">
        <v>15.23</v>
      </c>
      <c r="EZ615" s="17">
        <v>15.22</v>
      </c>
      <c r="FA615" s="17">
        <v>15.18</v>
      </c>
      <c r="FB615" s="17">
        <v>15.17</v>
      </c>
      <c r="FC615" s="17">
        <v>15.15</v>
      </c>
      <c r="FD615" s="17">
        <v>15.16</v>
      </c>
      <c r="FE615" s="17">
        <v>15.17</v>
      </c>
      <c r="FF615" s="17">
        <v>15.19</v>
      </c>
      <c r="FG615" s="17">
        <v>15.24</v>
      </c>
      <c r="FH615" s="17">
        <v>15.24</v>
      </c>
      <c r="FI615" s="17">
        <v>15.22</v>
      </c>
      <c r="FJ615" s="17">
        <v>15.22</v>
      </c>
      <c r="FK615" s="17">
        <v>15.24</v>
      </c>
      <c r="FL615" s="17">
        <v>15.32</v>
      </c>
      <c r="FM615" s="17">
        <v>15.33</v>
      </c>
      <c r="FN615" s="17">
        <v>15.29</v>
      </c>
      <c r="FO615" s="17">
        <v>15.27</v>
      </c>
      <c r="FP615" s="17">
        <v>15.28</v>
      </c>
      <c r="FQ615" s="17">
        <v>15.27</v>
      </c>
      <c r="FR615" s="17">
        <v>15.27</v>
      </c>
      <c r="FS615" s="17">
        <v>15.3</v>
      </c>
      <c r="FT615" s="17">
        <v>15.29</v>
      </c>
      <c r="FU615" s="17">
        <v>15.28</v>
      </c>
      <c r="FV615" s="17">
        <v>15.22</v>
      </c>
      <c r="FW615" s="17">
        <v>15.23</v>
      </c>
      <c r="FX615" s="17">
        <v>15.23</v>
      </c>
      <c r="FY615" s="17">
        <v>15.25</v>
      </c>
      <c r="FZ615" s="17">
        <v>15.26</v>
      </c>
      <c r="GA615" s="17">
        <v>15.27</v>
      </c>
      <c r="GB615" s="17">
        <v>15.29</v>
      </c>
      <c r="GC615" s="17">
        <v>15.33</v>
      </c>
      <c r="GD615" s="17">
        <v>15.29</v>
      </c>
      <c r="GE615" s="17">
        <v>15.28</v>
      </c>
      <c r="GF615" s="17">
        <v>15.24</v>
      </c>
      <c r="GG615" s="17">
        <v>15.21</v>
      </c>
      <c r="GH615" s="17">
        <v>15.2</v>
      </c>
      <c r="GI615" s="17">
        <v>15.14</v>
      </c>
      <c r="GJ615" s="17">
        <v>15.13</v>
      </c>
      <c r="GK615" s="17">
        <v>15.15</v>
      </c>
      <c r="GL615" s="17">
        <v>15.15</v>
      </c>
      <c r="GM615" s="17">
        <v>15.13</v>
      </c>
      <c r="GN615" s="17">
        <v>15.13</v>
      </c>
      <c r="GO615" s="17">
        <v>15.15</v>
      </c>
      <c r="GP615" s="17">
        <v>15.14</v>
      </c>
      <c r="GQ615" s="17">
        <v>15.13</v>
      </c>
      <c r="GR615" s="17">
        <v>15.07</v>
      </c>
      <c r="GS615" s="17">
        <v>15.06</v>
      </c>
      <c r="GT615" s="17">
        <v>15.11</v>
      </c>
      <c r="GU615" s="17">
        <v>15.1</v>
      </c>
      <c r="GV615" s="17">
        <v>15.09</v>
      </c>
      <c r="GW615" s="17">
        <v>15.06</v>
      </c>
      <c r="GX615" s="17">
        <v>15.03</v>
      </c>
      <c r="GY615" s="17">
        <v>15.06</v>
      </c>
      <c r="GZ615" s="17">
        <v>15.08</v>
      </c>
      <c r="HA615" s="17">
        <v>15.08</v>
      </c>
      <c r="HB615" s="17">
        <v>15.05</v>
      </c>
      <c r="HC615" s="17">
        <v>15.04</v>
      </c>
      <c r="HD615" s="17">
        <v>15.03</v>
      </c>
      <c r="HE615" s="17">
        <v>15.02</v>
      </c>
      <c r="HF615" s="17">
        <v>15.03</v>
      </c>
      <c r="HG615" s="17">
        <v>15.04</v>
      </c>
      <c r="HH615" s="17">
        <v>15.05</v>
      </c>
      <c r="HI615" s="17">
        <v>15.04</v>
      </c>
      <c r="HJ615" s="17">
        <v>15.03</v>
      </c>
      <c r="HK615" s="17">
        <v>15.05</v>
      </c>
      <c r="HL615" s="17">
        <v>15.03</v>
      </c>
      <c r="HM615" s="17">
        <v>15.05</v>
      </c>
      <c r="HN615" s="17">
        <v>15.05</v>
      </c>
      <c r="HO615" s="17">
        <v>15.07</v>
      </c>
      <c r="HP615" s="17">
        <v>15.08</v>
      </c>
      <c r="HQ615" s="17">
        <v>15.08</v>
      </c>
      <c r="HR615" s="17">
        <v>15.1</v>
      </c>
      <c r="HS615" s="17">
        <v>15.09</v>
      </c>
      <c r="HT615" s="17">
        <v>15.08</v>
      </c>
      <c r="HU615" s="17">
        <v>15.06</v>
      </c>
      <c r="HV615" s="17">
        <v>15.05</v>
      </c>
      <c r="HW615" s="17">
        <v>15.05</v>
      </c>
      <c r="HX615" s="17">
        <v>15.06</v>
      </c>
      <c r="HY615" s="17">
        <v>15.09</v>
      </c>
      <c r="HZ615" s="17">
        <v>15.08</v>
      </c>
      <c r="IA615" s="17">
        <v>15.06</v>
      </c>
      <c r="IB615" s="17">
        <v>15.05</v>
      </c>
      <c r="IC615" s="17">
        <v>15.05</v>
      </c>
      <c r="ID615" s="17">
        <v>15.06</v>
      </c>
      <c r="IE615" s="17">
        <v>15.04</v>
      </c>
      <c r="IF615" s="17">
        <v>15.04</v>
      </c>
      <c r="IG615" s="17">
        <v>15.04</v>
      </c>
      <c r="IH615" s="17">
        <v>15.01</v>
      </c>
      <c r="II615" s="17">
        <v>14.99</v>
      </c>
      <c r="IJ615" s="17">
        <v>14.95</v>
      </c>
      <c r="IK615" s="17">
        <v>14.93</v>
      </c>
      <c r="IL615" s="17">
        <v>14.97</v>
      </c>
      <c r="IM615" s="17">
        <v>15.03</v>
      </c>
      <c r="IN615" s="17">
        <v>15.01</v>
      </c>
      <c r="IO615" s="17">
        <v>15.02</v>
      </c>
      <c r="IP615" s="17">
        <v>15.02</v>
      </c>
      <c r="IQ615" s="17">
        <v>15.01</v>
      </c>
      <c r="IR615" s="17">
        <v>14.99</v>
      </c>
      <c r="IS615" s="17">
        <v>14.98</v>
      </c>
      <c r="IT615" s="17">
        <v>15.07</v>
      </c>
      <c r="IU615" s="17">
        <v>15.07</v>
      </c>
      <c r="IV615" s="17">
        <v>15.08</v>
      </c>
      <c r="IW615" s="17">
        <v>15.08</v>
      </c>
      <c r="IX615" s="17">
        <v>15.08</v>
      </c>
      <c r="IY615" s="17">
        <v>15.07</v>
      </c>
    </row>
    <row r="616" spans="1:259" x14ac:dyDescent="0.15">
      <c r="A616" s="17" t="s">
        <v>4708</v>
      </c>
      <c r="B616" s="17" t="s">
        <v>4824</v>
      </c>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c r="AA616" s="26"/>
      <c r="AB616" s="17"/>
      <c r="AC616" s="26"/>
      <c r="AD616" s="26"/>
      <c r="AE616" s="17"/>
      <c r="AF616" s="17"/>
      <c r="AG616" s="17"/>
      <c r="AH616" s="17"/>
      <c r="AI616" s="17"/>
      <c r="AJ616" s="17"/>
      <c r="AK616" s="17"/>
      <c r="AL616" s="17"/>
      <c r="AM616" s="17"/>
      <c r="AN616" s="17"/>
      <c r="AO616" s="17"/>
      <c r="AP616" s="17"/>
      <c r="AQ616" s="17"/>
      <c r="AR616" s="17"/>
      <c r="AS616" s="17"/>
      <c r="AT616" s="17"/>
      <c r="AU616" s="17"/>
      <c r="AV616" s="17"/>
      <c r="AW616" s="17"/>
      <c r="AX616" s="17"/>
      <c r="AY616" s="17"/>
      <c r="AZ616" s="17"/>
      <c r="BA616" s="17"/>
      <c r="BB616" s="17"/>
      <c r="BC616" s="17"/>
      <c r="BD616" s="17"/>
      <c r="BE616" s="17"/>
      <c r="BF616" s="17"/>
      <c r="BG616" s="17"/>
      <c r="BH616" s="17"/>
      <c r="BI616" s="17"/>
      <c r="BJ616" s="26"/>
      <c r="BK616" s="17"/>
      <c r="BL616" s="17"/>
      <c r="BM616" s="17"/>
      <c r="BN616" s="17"/>
      <c r="BO616" s="17"/>
      <c r="BP616" s="17"/>
      <c r="BQ616" s="17"/>
      <c r="BR616" s="17"/>
      <c r="BS616" s="17"/>
      <c r="BT616" s="17"/>
      <c r="BU616" s="17"/>
      <c r="BV616" s="17"/>
      <c r="BW616" s="17"/>
      <c r="BX616" s="26"/>
      <c r="BY616" s="26"/>
      <c r="BZ616" s="26"/>
      <c r="CA616" s="26"/>
      <c r="CB616" s="26"/>
      <c r="CC616" s="17"/>
      <c r="CD616" s="17"/>
      <c r="CE616" s="17"/>
      <c r="CF616" s="17"/>
      <c r="CG616" s="17"/>
      <c r="CH616" s="17"/>
      <c r="CI616" s="17"/>
      <c r="CJ616" s="26"/>
      <c r="CK616" s="17"/>
      <c r="CL616" s="17"/>
      <c r="CM616" s="17"/>
      <c r="CN616" s="17"/>
      <c r="CO616" s="17"/>
      <c r="CP616" s="17"/>
      <c r="CQ616" s="17"/>
      <c r="CR616" s="17"/>
      <c r="CS616" s="17"/>
      <c r="CT616" s="17"/>
      <c r="CU616" s="17"/>
      <c r="CV616" s="17"/>
      <c r="CW616" s="17"/>
      <c r="CX616" s="17"/>
      <c r="CY616" s="26"/>
      <c r="CZ616" s="26"/>
      <c r="DA616" s="26"/>
      <c r="DB616" s="17"/>
      <c r="DC616" s="17"/>
      <c r="DD616" s="17"/>
      <c r="DE616" s="17"/>
      <c r="DF616" s="17"/>
      <c r="DG616" s="17"/>
      <c r="DH616" s="26"/>
      <c r="DI616" s="17"/>
      <c r="DJ616" s="17"/>
      <c r="DK616" s="17"/>
      <c r="DL616" s="17"/>
      <c r="DM616" s="17">
        <v>7.61</v>
      </c>
      <c r="DN616" s="17">
        <v>7.6</v>
      </c>
      <c r="DO616" s="17">
        <v>7.62</v>
      </c>
      <c r="DP616" s="17">
        <v>7.64</v>
      </c>
      <c r="DQ616" s="17">
        <v>7.65</v>
      </c>
      <c r="DR616" s="17">
        <v>7.62</v>
      </c>
      <c r="DS616" s="17">
        <v>7.61</v>
      </c>
      <c r="DT616" s="17">
        <v>7.58</v>
      </c>
      <c r="DU616" s="17">
        <v>7.58</v>
      </c>
      <c r="DV616" s="17">
        <v>7.6</v>
      </c>
      <c r="DW616" s="17">
        <v>7.59</v>
      </c>
      <c r="DX616" s="17">
        <v>7.6</v>
      </c>
      <c r="DY616" s="17">
        <v>7.58</v>
      </c>
      <c r="DZ616" s="17">
        <v>7.59</v>
      </c>
      <c r="EA616" s="17">
        <v>7.58</v>
      </c>
      <c r="EB616" s="17">
        <v>7.55</v>
      </c>
      <c r="EC616" s="17">
        <v>7.55</v>
      </c>
      <c r="ED616" s="17">
        <v>7.56</v>
      </c>
      <c r="EE616" s="17">
        <v>7.56</v>
      </c>
      <c r="EF616" s="17">
        <v>7.56</v>
      </c>
      <c r="EG616" s="17">
        <v>7.56</v>
      </c>
      <c r="EH616" s="17">
        <v>7.56</v>
      </c>
      <c r="EI616" s="17">
        <v>7.58</v>
      </c>
      <c r="EJ616" s="17">
        <v>7.57</v>
      </c>
      <c r="EK616" s="17">
        <v>7.55</v>
      </c>
      <c r="EL616" s="17">
        <v>7.54</v>
      </c>
      <c r="EM616" s="17">
        <v>7.55</v>
      </c>
      <c r="EN616" s="17">
        <v>7.54</v>
      </c>
      <c r="EO616" s="17">
        <v>7.55</v>
      </c>
      <c r="EP616" s="17">
        <v>7.55</v>
      </c>
      <c r="EQ616" s="17">
        <v>7.54</v>
      </c>
      <c r="ER616" s="17">
        <v>7.55</v>
      </c>
      <c r="ES616" s="17">
        <v>7.57</v>
      </c>
      <c r="ET616" s="17">
        <v>7.58</v>
      </c>
      <c r="EU616" s="17">
        <v>7.58</v>
      </c>
      <c r="EV616" s="17">
        <v>7.6</v>
      </c>
      <c r="EW616" s="17">
        <v>7.6</v>
      </c>
      <c r="EX616" s="17">
        <v>7.59</v>
      </c>
      <c r="EY616" s="17">
        <v>7.6</v>
      </c>
      <c r="EZ616" s="17">
        <v>7.59</v>
      </c>
      <c r="FA616" s="17">
        <v>7.58</v>
      </c>
      <c r="FB616" s="17">
        <v>7.58</v>
      </c>
      <c r="FC616" s="17">
        <v>7.57</v>
      </c>
      <c r="FD616" s="17">
        <v>7.56</v>
      </c>
      <c r="FE616" s="17">
        <v>7.56</v>
      </c>
      <c r="FF616" s="17">
        <v>7.58</v>
      </c>
      <c r="FG616" s="17">
        <v>7.59</v>
      </c>
      <c r="FH616" s="17">
        <v>7.58</v>
      </c>
      <c r="FI616" s="17">
        <v>7.57</v>
      </c>
      <c r="FJ616" s="17">
        <v>7.56</v>
      </c>
      <c r="FK616" s="17">
        <v>7.56</v>
      </c>
      <c r="FL616" s="17">
        <v>7.59</v>
      </c>
      <c r="FM616" s="17">
        <v>7.59</v>
      </c>
      <c r="FN616" s="17">
        <v>7.58</v>
      </c>
      <c r="FO616" s="17">
        <v>7.58</v>
      </c>
      <c r="FP616" s="17">
        <v>7.57</v>
      </c>
      <c r="FQ616" s="17">
        <v>7.57</v>
      </c>
      <c r="FR616" s="17">
        <v>7.57</v>
      </c>
      <c r="FS616" s="17">
        <v>7.58</v>
      </c>
      <c r="FT616" s="17">
        <v>7.58</v>
      </c>
      <c r="FU616" s="17">
        <v>7.59</v>
      </c>
      <c r="FV616" s="17">
        <v>7.59</v>
      </c>
      <c r="FW616" s="17">
        <v>7.57</v>
      </c>
      <c r="FX616" s="17">
        <v>7.56</v>
      </c>
      <c r="FY616" s="17">
        <v>7.58</v>
      </c>
      <c r="FZ616" s="17">
        <v>7.58</v>
      </c>
      <c r="GA616" s="17">
        <v>7.59</v>
      </c>
      <c r="GB616" s="17">
        <v>7.59</v>
      </c>
      <c r="GC616" s="17">
        <v>7.59</v>
      </c>
      <c r="GD616" s="17">
        <v>7.56</v>
      </c>
      <c r="GE616" s="17">
        <v>7.56</v>
      </c>
      <c r="GF616" s="17">
        <v>7.56</v>
      </c>
      <c r="GG616" s="17">
        <v>7.54</v>
      </c>
      <c r="GH616" s="17">
        <v>7.53</v>
      </c>
      <c r="GI616" s="17">
        <v>7.54</v>
      </c>
      <c r="GJ616" s="17">
        <v>7.55</v>
      </c>
      <c r="GK616" s="17">
        <v>7.54</v>
      </c>
      <c r="GL616" s="17">
        <v>7.53</v>
      </c>
      <c r="GM616" s="17">
        <v>7.52</v>
      </c>
      <c r="GN616" s="17">
        <v>7.52</v>
      </c>
      <c r="GO616" s="17">
        <v>7.51</v>
      </c>
      <c r="GP616" s="17">
        <v>7.51</v>
      </c>
      <c r="GQ616" s="17">
        <v>7.5</v>
      </c>
      <c r="GR616" s="17">
        <v>7.53</v>
      </c>
      <c r="GS616" s="17">
        <v>7.57</v>
      </c>
      <c r="GT616" s="17">
        <v>7.56</v>
      </c>
      <c r="GU616" s="17">
        <v>7.57</v>
      </c>
      <c r="GV616" s="17">
        <v>7.62</v>
      </c>
      <c r="GW616" s="17">
        <v>7.62</v>
      </c>
      <c r="GX616" s="17">
        <v>7.59</v>
      </c>
      <c r="GY616" s="17">
        <v>7.57</v>
      </c>
      <c r="GZ616" s="17">
        <v>7.56</v>
      </c>
      <c r="HA616" s="17">
        <v>7.58</v>
      </c>
      <c r="HB616" s="17">
        <v>7.58</v>
      </c>
      <c r="HC616" s="17">
        <v>7.57</v>
      </c>
      <c r="HD616" s="17">
        <v>7.57</v>
      </c>
      <c r="HE616" s="17">
        <v>7.57</v>
      </c>
      <c r="HF616" s="17">
        <v>7.58</v>
      </c>
      <c r="HG616" s="17">
        <v>7.59</v>
      </c>
      <c r="HH616" s="17">
        <v>7.58</v>
      </c>
      <c r="HI616" s="17">
        <v>7.58</v>
      </c>
      <c r="HJ616" s="17">
        <v>7.56</v>
      </c>
      <c r="HK616" s="17">
        <v>7.54</v>
      </c>
      <c r="HL616" s="17">
        <v>7.52</v>
      </c>
      <c r="HM616" s="17">
        <v>7.52</v>
      </c>
      <c r="HN616" s="17">
        <v>7.53</v>
      </c>
      <c r="HO616" s="17">
        <v>7.54</v>
      </c>
      <c r="HP616" s="17">
        <v>7.54</v>
      </c>
      <c r="HQ616" s="17">
        <v>7.56</v>
      </c>
      <c r="HR616" s="17">
        <v>7.57</v>
      </c>
      <c r="HS616" s="17">
        <v>7.56</v>
      </c>
      <c r="HT616" s="17">
        <v>7.57</v>
      </c>
      <c r="HU616" s="17">
        <v>7.57</v>
      </c>
      <c r="HV616" s="17">
        <v>7.56</v>
      </c>
      <c r="HW616" s="17">
        <v>7.56</v>
      </c>
      <c r="HX616" s="17">
        <v>7.56</v>
      </c>
      <c r="HY616" s="17">
        <v>7.56</v>
      </c>
      <c r="HZ616" s="17">
        <v>7.56</v>
      </c>
      <c r="IA616" s="17">
        <v>7.55</v>
      </c>
      <c r="IB616" s="17">
        <v>7.52</v>
      </c>
      <c r="IC616" s="17">
        <v>7.53</v>
      </c>
      <c r="ID616" s="17">
        <v>7.53</v>
      </c>
      <c r="IE616" s="17">
        <v>7.54</v>
      </c>
      <c r="IF616" s="17">
        <v>7.56</v>
      </c>
      <c r="IG616" s="17">
        <v>7.56</v>
      </c>
      <c r="IH616" s="17">
        <v>7.54</v>
      </c>
      <c r="II616" s="17">
        <v>7.54</v>
      </c>
      <c r="IJ616" s="17">
        <v>7.54</v>
      </c>
      <c r="IK616" s="17">
        <v>7.53</v>
      </c>
      <c r="IL616" s="17">
        <v>7.53</v>
      </c>
      <c r="IM616" s="17">
        <v>7.53</v>
      </c>
      <c r="IN616" s="17">
        <v>7.53</v>
      </c>
      <c r="IO616" s="17">
        <v>7.53</v>
      </c>
      <c r="IP616" s="17">
        <v>7.53</v>
      </c>
      <c r="IQ616" s="17">
        <v>7.66</v>
      </c>
      <c r="IR616" s="17">
        <v>7.67</v>
      </c>
      <c r="IS616" s="17">
        <v>7.65</v>
      </c>
      <c r="IT616" s="17">
        <v>7.6</v>
      </c>
      <c r="IU616" s="17">
        <v>7.64</v>
      </c>
      <c r="IV616" s="17">
        <v>7.69</v>
      </c>
      <c r="IW616" s="17">
        <v>7.69</v>
      </c>
      <c r="IX616" s="17">
        <v>7.69</v>
      </c>
      <c r="IY616" s="17">
        <v>7.62</v>
      </c>
    </row>
    <row r="617" spans="1:259" x14ac:dyDescent="0.15">
      <c r="A617" s="17" t="s">
        <v>3184</v>
      </c>
      <c r="B617" s="17" t="s">
        <v>3185</v>
      </c>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c r="AA617" s="26"/>
      <c r="AB617" s="17"/>
      <c r="AC617" s="26"/>
      <c r="AD617" s="26"/>
      <c r="AE617" s="17"/>
      <c r="AF617" s="17"/>
      <c r="AG617" s="17"/>
      <c r="AH617" s="17"/>
      <c r="AI617" s="17"/>
      <c r="AJ617" s="17"/>
      <c r="AK617" s="17"/>
      <c r="AL617" s="17"/>
      <c r="AM617" s="17"/>
      <c r="AN617" s="17"/>
      <c r="AO617" s="17"/>
      <c r="AP617" s="17"/>
      <c r="AQ617" s="17"/>
      <c r="AR617" s="17"/>
      <c r="AS617" s="17"/>
      <c r="AT617" s="17"/>
      <c r="AU617" s="17"/>
      <c r="AV617" s="17"/>
      <c r="AW617" s="17"/>
      <c r="AX617" s="17"/>
      <c r="AY617" s="17"/>
      <c r="AZ617" s="17"/>
      <c r="BA617" s="17"/>
      <c r="BB617" s="17"/>
      <c r="BC617" s="17"/>
      <c r="BD617" s="17"/>
      <c r="BE617" s="17"/>
      <c r="BF617" s="17"/>
      <c r="BG617" s="17"/>
      <c r="BH617" s="17"/>
      <c r="BI617" s="17"/>
      <c r="BJ617" s="26"/>
      <c r="BK617" s="17"/>
      <c r="BL617" s="17"/>
      <c r="BM617" s="17"/>
      <c r="BN617" s="17"/>
      <c r="BO617" s="17"/>
      <c r="BP617" s="17"/>
      <c r="BQ617" s="17"/>
      <c r="BR617" s="17"/>
      <c r="BS617" s="17"/>
      <c r="BT617" s="17"/>
      <c r="BU617" s="17"/>
      <c r="BV617" s="17"/>
      <c r="BW617" s="17"/>
      <c r="BX617" s="26"/>
      <c r="BY617" s="26"/>
      <c r="BZ617" s="26"/>
      <c r="CA617" s="26"/>
      <c r="CB617" s="26"/>
      <c r="CC617" s="17"/>
      <c r="CD617" s="17"/>
      <c r="CE617" s="17"/>
      <c r="CF617" s="17"/>
      <c r="CG617" s="17"/>
      <c r="CH617" s="17"/>
      <c r="CI617" s="17"/>
      <c r="CJ617" s="26"/>
      <c r="CK617" s="17"/>
      <c r="CL617" s="17"/>
      <c r="CM617" s="17"/>
      <c r="CN617" s="17"/>
      <c r="CO617" s="17"/>
      <c r="CP617" s="17"/>
      <c r="CQ617" s="17"/>
      <c r="CR617" s="17"/>
      <c r="CS617" s="17"/>
      <c r="CT617" s="17"/>
      <c r="CU617" s="17"/>
      <c r="CV617" s="17"/>
      <c r="CW617" s="17"/>
      <c r="CX617" s="17"/>
      <c r="CY617" s="26"/>
      <c r="CZ617" s="26"/>
      <c r="DA617" s="26"/>
      <c r="DB617" s="17"/>
      <c r="DC617" s="17"/>
      <c r="DD617" s="17"/>
      <c r="DE617" s="17"/>
      <c r="DF617" s="17"/>
      <c r="DG617" s="17"/>
      <c r="DH617" s="26"/>
      <c r="DI617" s="17"/>
      <c r="DJ617" s="17"/>
      <c r="DK617" s="17"/>
      <c r="DL617" s="17"/>
      <c r="DM617" s="17">
        <v>47.45</v>
      </c>
      <c r="DN617" s="17">
        <v>47.45</v>
      </c>
      <c r="DO617" s="17">
        <v>47.44</v>
      </c>
      <c r="DP617" s="17">
        <v>47.41</v>
      </c>
      <c r="DQ617" s="17">
        <v>47.45</v>
      </c>
      <c r="DR617" s="17">
        <v>47.43</v>
      </c>
      <c r="DS617" s="17">
        <v>47.43</v>
      </c>
      <c r="DT617" s="17">
        <v>47.4</v>
      </c>
      <c r="DU617" s="17">
        <v>47.47</v>
      </c>
      <c r="DV617" s="17">
        <v>47.42</v>
      </c>
      <c r="DW617" s="17">
        <v>47.49</v>
      </c>
      <c r="DX617" s="17">
        <v>47.49</v>
      </c>
      <c r="DY617" s="17">
        <v>47.47</v>
      </c>
      <c r="DZ617" s="17">
        <v>47.45</v>
      </c>
      <c r="EA617" s="17">
        <v>47.43</v>
      </c>
      <c r="EB617" s="17">
        <v>47.35</v>
      </c>
      <c r="EC617" s="17">
        <v>47.35</v>
      </c>
      <c r="ED617" s="17">
        <v>47.36</v>
      </c>
      <c r="EE617" s="17">
        <v>47.36</v>
      </c>
      <c r="EF617" s="17">
        <v>47.43</v>
      </c>
      <c r="EG617" s="17">
        <v>47.3</v>
      </c>
      <c r="EH617" s="17">
        <v>47.3</v>
      </c>
      <c r="EI617" s="17">
        <v>47.44</v>
      </c>
      <c r="EJ617" s="17">
        <v>47.44</v>
      </c>
      <c r="EK617" s="17">
        <v>47.44</v>
      </c>
      <c r="EL617" s="17">
        <v>47.44</v>
      </c>
      <c r="EM617" s="17">
        <v>47.43</v>
      </c>
      <c r="EN617" s="17">
        <v>47.43</v>
      </c>
      <c r="EO617" s="17">
        <v>47.48</v>
      </c>
      <c r="EP617" s="17">
        <v>47.52</v>
      </c>
      <c r="EQ617" s="17">
        <v>47.55</v>
      </c>
      <c r="ER617" s="17">
        <v>47.55</v>
      </c>
      <c r="ES617" s="17">
        <v>47.55</v>
      </c>
      <c r="ET617" s="17">
        <v>47.59</v>
      </c>
      <c r="EU617" s="17">
        <v>47.62</v>
      </c>
      <c r="EV617" s="17">
        <v>47.65</v>
      </c>
      <c r="EW617" s="17">
        <v>47.64</v>
      </c>
      <c r="EX617" s="17">
        <v>47.64</v>
      </c>
      <c r="EY617" s="17">
        <v>47.54</v>
      </c>
      <c r="EZ617" s="17">
        <v>47.48</v>
      </c>
      <c r="FA617" s="17">
        <v>47.49</v>
      </c>
      <c r="FB617" s="17">
        <v>47.45</v>
      </c>
      <c r="FC617" s="17">
        <v>47.47</v>
      </c>
      <c r="FD617" s="17">
        <v>47.6</v>
      </c>
      <c r="FE617" s="17">
        <v>47.55</v>
      </c>
      <c r="FF617" s="17">
        <v>47.62</v>
      </c>
      <c r="FG617" s="17">
        <v>47.57</v>
      </c>
      <c r="FH617" s="17">
        <v>47.61</v>
      </c>
      <c r="FI617" s="17">
        <v>47.62</v>
      </c>
      <c r="FJ617" s="17">
        <v>47.59</v>
      </c>
      <c r="FK617" s="17">
        <v>47.58</v>
      </c>
      <c r="FL617" s="17">
        <v>47.56</v>
      </c>
      <c r="FM617" s="17">
        <v>47.59</v>
      </c>
      <c r="FN617" s="17">
        <v>47.56</v>
      </c>
      <c r="FO617" s="17">
        <v>47.6</v>
      </c>
      <c r="FP617" s="17">
        <v>47.65</v>
      </c>
      <c r="FQ617" s="17">
        <v>47.65</v>
      </c>
      <c r="FR617" s="17">
        <v>47.59</v>
      </c>
      <c r="FS617" s="17">
        <v>47.6</v>
      </c>
      <c r="FT617" s="17">
        <v>47.57</v>
      </c>
      <c r="FU617" s="17">
        <v>47.64</v>
      </c>
      <c r="FV617" s="17">
        <v>47.62</v>
      </c>
      <c r="FW617" s="17">
        <v>47.53</v>
      </c>
      <c r="FX617" s="17">
        <v>47.61</v>
      </c>
      <c r="FY617" s="17">
        <v>47.6</v>
      </c>
      <c r="FZ617" s="17">
        <v>47.56</v>
      </c>
      <c r="GA617" s="17">
        <v>47.61</v>
      </c>
      <c r="GB617" s="17">
        <v>47.57</v>
      </c>
      <c r="GC617" s="17">
        <v>47.6</v>
      </c>
      <c r="GD617" s="17">
        <v>47.58</v>
      </c>
      <c r="GE617" s="17">
        <v>47.63</v>
      </c>
      <c r="GF617" s="17">
        <v>47.54</v>
      </c>
      <c r="GG617" s="17">
        <v>47.54</v>
      </c>
      <c r="GH617" s="17">
        <v>47.54</v>
      </c>
      <c r="GI617" s="17">
        <v>47.48</v>
      </c>
      <c r="GJ617" s="17">
        <v>47.47</v>
      </c>
      <c r="GK617" s="17">
        <v>47.5</v>
      </c>
      <c r="GL617" s="17">
        <v>47.44</v>
      </c>
      <c r="GM617" s="17">
        <v>47.42</v>
      </c>
      <c r="GN617" s="17">
        <v>47.42</v>
      </c>
      <c r="GO617" s="17">
        <v>47.45</v>
      </c>
      <c r="GP617" s="17">
        <v>47.45</v>
      </c>
      <c r="GQ617" s="17">
        <v>47.46</v>
      </c>
      <c r="GR617" s="17">
        <v>47.4</v>
      </c>
      <c r="GS617" s="17">
        <v>47.4</v>
      </c>
      <c r="GT617" s="17">
        <v>47.43</v>
      </c>
      <c r="GU617" s="17">
        <v>47.4</v>
      </c>
      <c r="GV617" s="17">
        <v>47.4</v>
      </c>
      <c r="GW617" s="17">
        <v>47.41</v>
      </c>
      <c r="GX617" s="17">
        <v>47.37</v>
      </c>
      <c r="GY617" s="17">
        <v>47.5</v>
      </c>
      <c r="GZ617" s="17">
        <v>47.5</v>
      </c>
      <c r="HA617" s="17">
        <v>47.4</v>
      </c>
      <c r="HB617" s="17">
        <v>47.4</v>
      </c>
      <c r="HC617" s="17">
        <v>47.41</v>
      </c>
      <c r="HD617" s="17">
        <v>47.4</v>
      </c>
      <c r="HE617" s="17">
        <v>47.47</v>
      </c>
      <c r="HF617" s="17">
        <v>47.41</v>
      </c>
      <c r="HG617" s="17">
        <v>47.4</v>
      </c>
      <c r="HH617" s="17">
        <v>47.4</v>
      </c>
      <c r="HI617" s="17">
        <v>47.37</v>
      </c>
      <c r="HJ617" s="17">
        <v>47.36</v>
      </c>
      <c r="HK617" s="17">
        <v>47.31</v>
      </c>
      <c r="HL617" s="17">
        <v>47.31</v>
      </c>
      <c r="HM617" s="17">
        <v>47.33</v>
      </c>
      <c r="HN617" s="17">
        <v>47.4</v>
      </c>
      <c r="HO617" s="17">
        <v>47.39</v>
      </c>
      <c r="HP617" s="17">
        <v>47.3</v>
      </c>
      <c r="HQ617" s="17">
        <v>47.31</v>
      </c>
      <c r="HR617" s="17">
        <v>47.43</v>
      </c>
      <c r="HS617" s="17">
        <v>47.41</v>
      </c>
      <c r="HT617" s="17">
        <v>47.36</v>
      </c>
      <c r="HU617" s="17">
        <v>47.34</v>
      </c>
      <c r="HV617" s="17">
        <v>47.34</v>
      </c>
      <c r="HW617" s="17">
        <v>47.31</v>
      </c>
      <c r="HX617" s="17">
        <v>47.34</v>
      </c>
      <c r="HY617" s="17">
        <v>47.41</v>
      </c>
      <c r="HZ617" s="17">
        <v>47.53</v>
      </c>
      <c r="IA617" s="17">
        <v>47.49</v>
      </c>
      <c r="IB617" s="17">
        <v>47.37</v>
      </c>
      <c r="IC617" s="17">
        <v>47.4</v>
      </c>
      <c r="ID617" s="17">
        <v>47.45</v>
      </c>
      <c r="IE617" s="17">
        <v>47.4</v>
      </c>
      <c r="IF617" s="17">
        <v>47.39</v>
      </c>
      <c r="IG617" s="17">
        <v>47.4</v>
      </c>
      <c r="IH617" s="17">
        <v>47.39</v>
      </c>
      <c r="II617" s="17">
        <v>47.37</v>
      </c>
      <c r="IJ617" s="17">
        <v>47.36</v>
      </c>
      <c r="IK617" s="17">
        <v>47.39</v>
      </c>
      <c r="IL617" s="17">
        <v>47.4</v>
      </c>
      <c r="IM617" s="17">
        <v>47.42</v>
      </c>
      <c r="IN617" s="17">
        <v>47.41</v>
      </c>
      <c r="IO617" s="17">
        <v>47.41</v>
      </c>
      <c r="IP617" s="17">
        <v>47.43</v>
      </c>
      <c r="IQ617" s="17">
        <v>47.47</v>
      </c>
      <c r="IR617" s="17">
        <v>47.41</v>
      </c>
      <c r="IS617" s="17">
        <v>47.45</v>
      </c>
      <c r="IT617" s="17">
        <v>47.45</v>
      </c>
      <c r="IU617" s="17">
        <v>47.49</v>
      </c>
      <c r="IV617" s="17">
        <v>47.48</v>
      </c>
      <c r="IW617" s="17">
        <v>47.48</v>
      </c>
      <c r="IX617" s="17">
        <v>47.48</v>
      </c>
      <c r="IY617" s="17">
        <v>47.5</v>
      </c>
    </row>
    <row r="618" spans="1:259" x14ac:dyDescent="0.15">
      <c r="A618" s="17" t="s">
        <v>2804</v>
      </c>
      <c r="B618" s="17" t="s">
        <v>2805</v>
      </c>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c r="AA618" s="26"/>
      <c r="AB618" s="17"/>
      <c r="AC618" s="26"/>
      <c r="AD618" s="26"/>
      <c r="AE618" s="17"/>
      <c r="AF618" s="17"/>
      <c r="AG618" s="17"/>
      <c r="AH618" s="17"/>
      <c r="AI618" s="17"/>
      <c r="AJ618" s="17"/>
      <c r="AK618" s="17"/>
      <c r="AL618" s="17"/>
      <c r="AM618" s="17"/>
      <c r="AN618" s="17"/>
      <c r="AO618" s="17"/>
      <c r="AP618" s="17"/>
      <c r="AQ618" s="17"/>
      <c r="AR618" s="17"/>
      <c r="AS618" s="17"/>
      <c r="AT618" s="17"/>
      <c r="AU618" s="17"/>
      <c r="AV618" s="17"/>
      <c r="AW618" s="17"/>
      <c r="AX618" s="17"/>
      <c r="AY618" s="17"/>
      <c r="AZ618" s="17"/>
      <c r="BA618" s="17"/>
      <c r="BB618" s="17"/>
      <c r="BC618" s="17"/>
      <c r="BD618" s="17"/>
      <c r="BE618" s="17"/>
      <c r="BF618" s="17"/>
      <c r="BG618" s="17"/>
      <c r="BH618" s="17"/>
      <c r="BI618" s="17"/>
      <c r="BJ618" s="26"/>
      <c r="BK618" s="17"/>
      <c r="BL618" s="17"/>
      <c r="BM618" s="17"/>
      <c r="BN618" s="17"/>
      <c r="BO618" s="17"/>
      <c r="BP618" s="17"/>
      <c r="BQ618" s="17"/>
      <c r="BR618" s="17"/>
      <c r="BS618" s="17"/>
      <c r="BT618" s="17"/>
      <c r="BU618" s="17"/>
      <c r="BV618" s="17"/>
      <c r="BW618" s="17"/>
      <c r="BX618" s="26"/>
      <c r="BY618" s="26"/>
      <c r="BZ618" s="26"/>
      <c r="CA618" s="26"/>
      <c r="CB618" s="26"/>
      <c r="CC618" s="17"/>
      <c r="CD618" s="17"/>
      <c r="CE618" s="17"/>
      <c r="CF618" s="17"/>
      <c r="CG618" s="17"/>
      <c r="CH618" s="17"/>
      <c r="CI618" s="17"/>
      <c r="CJ618" s="26"/>
      <c r="CK618" s="17"/>
      <c r="CL618" s="17"/>
      <c r="CM618" s="17"/>
      <c r="CN618" s="17"/>
      <c r="CO618" s="17"/>
      <c r="CP618" s="17"/>
      <c r="CQ618" s="17"/>
      <c r="CR618" s="17"/>
      <c r="CS618" s="17"/>
      <c r="CT618" s="17"/>
      <c r="CU618" s="17"/>
      <c r="CV618" s="17"/>
      <c r="CW618" s="17"/>
      <c r="CX618" s="17"/>
      <c r="CY618" s="26"/>
      <c r="CZ618" s="26"/>
      <c r="DA618" s="26"/>
      <c r="DB618" s="17"/>
      <c r="DC618" s="17"/>
      <c r="DD618" s="17"/>
      <c r="DE618" s="17"/>
      <c r="DF618" s="17"/>
      <c r="DG618" s="17"/>
      <c r="DH618" s="26"/>
      <c r="DI618" s="17"/>
      <c r="DJ618" s="17"/>
      <c r="DK618" s="17"/>
      <c r="DL618" s="17"/>
      <c r="DM618" s="17">
        <v>9.26</v>
      </c>
      <c r="DN618" s="17">
        <v>9.2799999999999994</v>
      </c>
      <c r="DO618" s="17">
        <v>9.26</v>
      </c>
      <c r="DP618" s="17">
        <v>9.25</v>
      </c>
      <c r="DQ618" s="17">
        <v>9.26</v>
      </c>
      <c r="DR618" s="17">
        <v>9.26</v>
      </c>
      <c r="DS618" s="17">
        <v>9.26</v>
      </c>
      <c r="DT618" s="17">
        <v>9.27</v>
      </c>
      <c r="DU618" s="17">
        <v>9.27</v>
      </c>
      <c r="DV618" s="17">
        <v>9.27</v>
      </c>
      <c r="DW618" s="17">
        <v>9.27</v>
      </c>
      <c r="DX618" s="17">
        <v>9.27</v>
      </c>
      <c r="DY618" s="17">
        <v>9.27</v>
      </c>
      <c r="DZ618" s="17">
        <v>9.27</v>
      </c>
      <c r="EA618" s="17">
        <v>9.26</v>
      </c>
      <c r="EB618" s="17">
        <v>9.25</v>
      </c>
      <c r="EC618" s="17">
        <v>9.24</v>
      </c>
      <c r="ED618" s="17">
        <v>9.24</v>
      </c>
      <c r="EE618" s="17">
        <v>9.23</v>
      </c>
      <c r="EF618" s="17">
        <v>9.23</v>
      </c>
      <c r="EG618" s="17">
        <v>9.2100000000000009</v>
      </c>
      <c r="EH618" s="17">
        <v>9.2100000000000009</v>
      </c>
      <c r="EI618" s="17">
        <v>9.2100000000000009</v>
      </c>
      <c r="EJ618" s="17">
        <v>9.1999999999999993</v>
      </c>
      <c r="EK618" s="17">
        <v>9.1999999999999993</v>
      </c>
      <c r="EL618" s="17">
        <v>9.1999999999999993</v>
      </c>
      <c r="EM618" s="17">
        <v>9.2200000000000006</v>
      </c>
      <c r="EN618" s="17">
        <v>9.2200000000000006</v>
      </c>
      <c r="EO618" s="17">
        <v>9.2100000000000009</v>
      </c>
      <c r="EP618" s="17">
        <v>9.2100000000000009</v>
      </c>
      <c r="EQ618" s="17">
        <v>9.2200000000000006</v>
      </c>
      <c r="ER618" s="17">
        <v>9.2200000000000006</v>
      </c>
      <c r="ES618" s="17">
        <v>9.2200000000000006</v>
      </c>
      <c r="ET618" s="17">
        <v>9.24</v>
      </c>
      <c r="EU618" s="17">
        <v>9.25</v>
      </c>
      <c r="EV618" s="17">
        <v>9.25</v>
      </c>
      <c r="EW618" s="17">
        <v>9.24</v>
      </c>
      <c r="EX618" s="17">
        <v>9.24</v>
      </c>
      <c r="EY618" s="17">
        <v>9.24</v>
      </c>
      <c r="EZ618" s="17">
        <v>9.23</v>
      </c>
      <c r="FA618" s="17">
        <v>9.24</v>
      </c>
      <c r="FB618" s="17">
        <v>9.24</v>
      </c>
      <c r="FC618" s="17">
        <v>9.25</v>
      </c>
      <c r="FD618" s="17">
        <v>9.25</v>
      </c>
      <c r="FE618" s="17">
        <v>9.26</v>
      </c>
      <c r="FF618" s="17">
        <v>9.26</v>
      </c>
      <c r="FG618" s="17">
        <v>9.26</v>
      </c>
      <c r="FH618" s="17">
        <v>9.26</v>
      </c>
      <c r="FI618" s="17">
        <v>9.2899999999999991</v>
      </c>
      <c r="FJ618" s="17">
        <v>9.3000000000000007</v>
      </c>
      <c r="FK618" s="17">
        <v>9.3000000000000007</v>
      </c>
      <c r="FL618" s="17">
        <v>9.3000000000000007</v>
      </c>
      <c r="FM618" s="17">
        <v>9.2799999999999994</v>
      </c>
      <c r="FN618" s="17">
        <v>9.2899999999999991</v>
      </c>
      <c r="FO618" s="17">
        <v>9.2799999999999994</v>
      </c>
      <c r="FP618" s="17">
        <v>9.2899999999999991</v>
      </c>
      <c r="FQ618" s="17">
        <v>9.2799999999999994</v>
      </c>
      <c r="FR618" s="17">
        <v>9.31</v>
      </c>
      <c r="FS618" s="17">
        <v>9.2899999999999991</v>
      </c>
      <c r="FT618" s="17">
        <v>9.2799999999999994</v>
      </c>
      <c r="FU618" s="17">
        <v>9.27</v>
      </c>
      <c r="FV618" s="17">
        <v>9.25</v>
      </c>
      <c r="FW618" s="17">
        <v>9.25</v>
      </c>
      <c r="FX618" s="17">
        <v>9.27</v>
      </c>
      <c r="FY618" s="17">
        <v>9.2799999999999994</v>
      </c>
      <c r="FZ618" s="17">
        <v>9.27</v>
      </c>
      <c r="GA618" s="17">
        <v>9.27</v>
      </c>
      <c r="GB618" s="17">
        <v>9.26</v>
      </c>
      <c r="GC618" s="17">
        <v>9.25</v>
      </c>
      <c r="GD618" s="17">
        <v>9.26</v>
      </c>
      <c r="GE618" s="17">
        <v>9.25</v>
      </c>
      <c r="GF618" s="17">
        <v>9.2200000000000006</v>
      </c>
      <c r="GG618" s="17">
        <v>9.2200000000000006</v>
      </c>
      <c r="GH618" s="17">
        <v>9.2100000000000009</v>
      </c>
      <c r="GI618" s="17">
        <v>9.17</v>
      </c>
      <c r="GJ618" s="17">
        <v>9.16</v>
      </c>
      <c r="GK618" s="17">
        <v>9.18</v>
      </c>
      <c r="GL618" s="17">
        <v>9.19</v>
      </c>
      <c r="GM618" s="17">
        <v>9.19</v>
      </c>
      <c r="GN618" s="17">
        <v>9.18</v>
      </c>
      <c r="GO618" s="17">
        <v>9.17</v>
      </c>
      <c r="GP618" s="17">
        <v>9.18</v>
      </c>
      <c r="GQ618" s="17">
        <v>9.17</v>
      </c>
      <c r="GR618" s="17">
        <v>9.17</v>
      </c>
      <c r="GS618" s="17">
        <v>9.18</v>
      </c>
      <c r="GT618" s="17">
        <v>9.18</v>
      </c>
      <c r="GU618" s="17">
        <v>9.16</v>
      </c>
      <c r="GV618" s="17">
        <v>9.17</v>
      </c>
      <c r="GW618" s="17">
        <v>9.17</v>
      </c>
      <c r="GX618" s="17">
        <v>9.17</v>
      </c>
      <c r="GY618" s="17">
        <v>9.17</v>
      </c>
      <c r="GZ618" s="17">
        <v>9.16</v>
      </c>
      <c r="HA618" s="17">
        <v>9.15</v>
      </c>
      <c r="HB618" s="17">
        <v>9.16</v>
      </c>
      <c r="HC618" s="17">
        <v>9.15</v>
      </c>
      <c r="HD618" s="17">
        <v>9.16</v>
      </c>
      <c r="HE618" s="17">
        <v>9.14</v>
      </c>
      <c r="HF618" s="17">
        <v>9.14</v>
      </c>
      <c r="HG618" s="17">
        <v>9.1199999999999992</v>
      </c>
      <c r="HH618" s="17">
        <v>9.1199999999999992</v>
      </c>
      <c r="HI618" s="17">
        <v>9.1199999999999992</v>
      </c>
      <c r="HJ618" s="17">
        <v>9.11</v>
      </c>
      <c r="HK618" s="17">
        <v>9.1199999999999992</v>
      </c>
      <c r="HL618" s="17">
        <v>9.11</v>
      </c>
      <c r="HM618" s="17">
        <v>9.1199999999999992</v>
      </c>
      <c r="HN618" s="17">
        <v>9.14</v>
      </c>
      <c r="HO618" s="17">
        <v>9.1300000000000008</v>
      </c>
      <c r="HP618" s="17">
        <v>9.14</v>
      </c>
      <c r="HQ618" s="17">
        <v>9.14</v>
      </c>
      <c r="HR618" s="17">
        <v>9.15</v>
      </c>
      <c r="HS618" s="17">
        <v>9.24</v>
      </c>
      <c r="HT618" s="17">
        <v>9.2100000000000009</v>
      </c>
      <c r="HU618" s="17">
        <v>9.2200000000000006</v>
      </c>
      <c r="HV618" s="17">
        <v>9.1999999999999993</v>
      </c>
      <c r="HW618" s="17">
        <v>9.19</v>
      </c>
      <c r="HX618" s="17">
        <v>9.19</v>
      </c>
      <c r="HY618" s="17">
        <v>9.19</v>
      </c>
      <c r="HZ618" s="17">
        <v>9.1999999999999993</v>
      </c>
      <c r="IA618" s="17">
        <v>9.1999999999999993</v>
      </c>
      <c r="IB618" s="17">
        <v>9.2100000000000009</v>
      </c>
      <c r="IC618" s="17">
        <v>9.2200000000000006</v>
      </c>
      <c r="ID618" s="17">
        <v>9.2100000000000009</v>
      </c>
      <c r="IE618" s="17">
        <v>9.2100000000000009</v>
      </c>
      <c r="IF618" s="17">
        <v>9.1999999999999993</v>
      </c>
      <c r="IG618" s="17">
        <v>9.19</v>
      </c>
      <c r="IH618" s="17">
        <v>9.17</v>
      </c>
      <c r="II618" s="17">
        <v>9.18</v>
      </c>
      <c r="IJ618" s="17">
        <v>9.18</v>
      </c>
      <c r="IK618" s="17">
        <v>9.16</v>
      </c>
      <c r="IL618" s="17">
        <v>9.1300000000000008</v>
      </c>
      <c r="IM618" s="17">
        <v>9.14</v>
      </c>
      <c r="IN618" s="17">
        <v>9.15</v>
      </c>
      <c r="IO618" s="17">
        <v>9.15</v>
      </c>
      <c r="IP618" s="17">
        <v>9.15</v>
      </c>
      <c r="IQ618" s="17">
        <v>9.16</v>
      </c>
      <c r="IR618" s="17">
        <v>9.16</v>
      </c>
      <c r="IS618" s="17">
        <v>9.16</v>
      </c>
      <c r="IT618" s="17">
        <v>9.17</v>
      </c>
      <c r="IU618" s="17">
        <v>9.16</v>
      </c>
      <c r="IV618" s="17">
        <v>9.16</v>
      </c>
      <c r="IW618" s="17">
        <v>9.16</v>
      </c>
      <c r="IX618" s="17">
        <v>9.16</v>
      </c>
      <c r="IY618" s="17">
        <v>9.16</v>
      </c>
    </row>
    <row r="619" spans="1:259" x14ac:dyDescent="0.15">
      <c r="A619" s="17" t="s">
        <v>4714</v>
      </c>
      <c r="B619" s="17" t="s">
        <v>4825</v>
      </c>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c r="AA619" s="26"/>
      <c r="AB619" s="17"/>
      <c r="AC619" s="26"/>
      <c r="AD619" s="26"/>
      <c r="AE619" s="17"/>
      <c r="AF619" s="17"/>
      <c r="AG619" s="17"/>
      <c r="AH619" s="17"/>
      <c r="AI619" s="17"/>
      <c r="AJ619" s="17"/>
      <c r="AK619" s="17"/>
      <c r="AL619" s="17"/>
      <c r="AM619" s="17"/>
      <c r="AN619" s="17"/>
      <c r="AO619" s="17"/>
      <c r="AP619" s="17"/>
      <c r="AQ619" s="17"/>
      <c r="AR619" s="17"/>
      <c r="AS619" s="17"/>
      <c r="AT619" s="17"/>
      <c r="AU619" s="17"/>
      <c r="AV619" s="17"/>
      <c r="AW619" s="17"/>
      <c r="AX619" s="17"/>
      <c r="AY619" s="17"/>
      <c r="AZ619" s="17"/>
      <c r="BA619" s="17"/>
      <c r="BB619" s="17"/>
      <c r="BC619" s="17"/>
      <c r="BD619" s="17"/>
      <c r="BE619" s="17"/>
      <c r="BF619" s="17"/>
      <c r="BG619" s="17"/>
      <c r="BH619" s="17"/>
      <c r="BI619" s="17"/>
      <c r="BJ619" s="26"/>
      <c r="BK619" s="17"/>
      <c r="BL619" s="17"/>
      <c r="BM619" s="17"/>
      <c r="BN619" s="17"/>
      <c r="BO619" s="17"/>
      <c r="BP619" s="17"/>
      <c r="BQ619" s="17"/>
      <c r="BR619" s="17"/>
      <c r="BS619" s="17"/>
      <c r="BT619" s="17"/>
      <c r="BU619" s="17"/>
      <c r="BV619" s="17"/>
      <c r="BW619" s="17"/>
      <c r="BX619" s="26"/>
      <c r="BY619" s="26"/>
      <c r="BZ619" s="26"/>
      <c r="CA619" s="26"/>
      <c r="CB619" s="26"/>
      <c r="CC619" s="17"/>
      <c r="CD619" s="17"/>
      <c r="CE619" s="17"/>
      <c r="CF619" s="17"/>
      <c r="CG619" s="17"/>
      <c r="CH619" s="17"/>
      <c r="CI619" s="17"/>
      <c r="CJ619" s="26"/>
      <c r="CK619" s="17"/>
      <c r="CL619" s="17"/>
      <c r="CM619" s="17"/>
      <c r="CN619" s="17"/>
      <c r="CO619" s="17"/>
      <c r="CP619" s="17"/>
      <c r="CQ619" s="17"/>
      <c r="CR619" s="17"/>
      <c r="CS619" s="17"/>
      <c r="CT619" s="17"/>
      <c r="CU619" s="17"/>
      <c r="CV619" s="17"/>
      <c r="CW619" s="17"/>
      <c r="CX619" s="17"/>
      <c r="CY619" s="26"/>
      <c r="CZ619" s="26"/>
      <c r="DA619" s="26"/>
      <c r="DB619" s="17"/>
      <c r="DC619" s="17"/>
      <c r="DD619" s="17"/>
      <c r="DE619" s="17"/>
      <c r="DF619" s="17"/>
      <c r="DG619" s="17"/>
      <c r="DH619" s="26"/>
      <c r="DI619" s="17"/>
      <c r="DJ619" s="17"/>
      <c r="DK619" s="17"/>
      <c r="DL619" s="17"/>
      <c r="DM619" s="17">
        <v>2.76</v>
      </c>
      <c r="DN619" s="17">
        <v>2.76</v>
      </c>
      <c r="DO619" s="17">
        <v>2.76</v>
      </c>
      <c r="DP619" s="17">
        <v>2.76</v>
      </c>
      <c r="DQ619" s="17">
        <v>2.76</v>
      </c>
      <c r="DR619" s="17">
        <v>2.76</v>
      </c>
      <c r="DS619" s="17">
        <v>2.76</v>
      </c>
      <c r="DT619" s="17">
        <v>2.76</v>
      </c>
      <c r="DU619" s="17">
        <v>2.75</v>
      </c>
      <c r="DV619" s="17">
        <v>2.75</v>
      </c>
      <c r="DW619" s="17">
        <v>2.75</v>
      </c>
      <c r="DX619" s="17">
        <v>2.75</v>
      </c>
      <c r="DY619" s="17">
        <v>2.76</v>
      </c>
      <c r="DZ619" s="17">
        <v>2.75</v>
      </c>
      <c r="EA619" s="17">
        <v>2.75</v>
      </c>
      <c r="EB619" s="17">
        <v>2.76</v>
      </c>
      <c r="EC619" s="17">
        <v>2.75</v>
      </c>
      <c r="ED619" s="17">
        <v>2.75</v>
      </c>
      <c r="EE619" s="17">
        <v>2.76</v>
      </c>
      <c r="EF619" s="17">
        <v>2.76</v>
      </c>
      <c r="EG619" s="17">
        <v>2.75</v>
      </c>
      <c r="EH619" s="17">
        <v>2.75</v>
      </c>
      <c r="EI619" s="17">
        <v>2.75</v>
      </c>
      <c r="EJ619" s="17">
        <v>2.75</v>
      </c>
      <c r="EK619" s="17">
        <v>2.76</v>
      </c>
      <c r="EL619" s="17">
        <v>2.75</v>
      </c>
      <c r="EM619" s="17">
        <v>2.75</v>
      </c>
      <c r="EN619" s="17">
        <v>2.76</v>
      </c>
      <c r="EO619" s="17">
        <v>2.76</v>
      </c>
      <c r="EP619" s="17">
        <v>2.75</v>
      </c>
      <c r="EQ619" s="17">
        <v>2.75</v>
      </c>
      <c r="ER619" s="17">
        <v>2.75</v>
      </c>
      <c r="ES619" s="17">
        <v>2.75</v>
      </c>
      <c r="ET619" s="17">
        <v>2.76</v>
      </c>
      <c r="EU619" s="17">
        <v>2.76</v>
      </c>
      <c r="EV619" s="17">
        <v>2.75</v>
      </c>
      <c r="EW619" s="17">
        <v>2.75</v>
      </c>
      <c r="EX619" s="17">
        <v>2.76</v>
      </c>
      <c r="EY619" s="17">
        <v>2.75</v>
      </c>
      <c r="EZ619" s="17">
        <v>2.75</v>
      </c>
      <c r="FA619" s="17">
        <v>2.75</v>
      </c>
      <c r="FB619" s="17">
        <v>2.75</v>
      </c>
      <c r="FC619" s="17">
        <v>2.75</v>
      </c>
      <c r="FD619" s="17">
        <v>2.76</v>
      </c>
      <c r="FE619" s="17">
        <v>2.76</v>
      </c>
      <c r="FF619" s="17">
        <v>2.75</v>
      </c>
      <c r="FG619" s="17">
        <v>2.75</v>
      </c>
      <c r="FH619" s="17">
        <v>2.76</v>
      </c>
      <c r="FI619" s="17">
        <v>2.76</v>
      </c>
      <c r="FJ619" s="17">
        <v>2.75</v>
      </c>
      <c r="FK619" s="17">
        <v>2.75</v>
      </c>
      <c r="FL619" s="17">
        <v>2.76</v>
      </c>
      <c r="FM619" s="17">
        <v>2.75</v>
      </c>
      <c r="FN619" s="17">
        <v>2.76</v>
      </c>
      <c r="FO619" s="17">
        <v>2.76</v>
      </c>
      <c r="FP619" s="17">
        <v>2.76</v>
      </c>
      <c r="FQ619" s="17">
        <v>2.75</v>
      </c>
      <c r="FR619" s="17">
        <v>2.75</v>
      </c>
      <c r="FS619" s="17">
        <v>2.76</v>
      </c>
      <c r="FT619" s="17">
        <v>2.75</v>
      </c>
      <c r="FU619" s="17">
        <v>2.76</v>
      </c>
      <c r="FV619" s="17">
        <v>2.75</v>
      </c>
      <c r="FW619" s="17">
        <v>2.75</v>
      </c>
      <c r="FX619" s="17">
        <v>2.76</v>
      </c>
      <c r="FY619" s="17">
        <v>2.76</v>
      </c>
      <c r="FZ619" s="17">
        <v>2.76</v>
      </c>
      <c r="GA619" s="17">
        <v>2.76</v>
      </c>
      <c r="GB619" s="17">
        <v>2.76</v>
      </c>
      <c r="GC619" s="17">
        <v>2.76</v>
      </c>
      <c r="GD619" s="17">
        <v>2.76</v>
      </c>
      <c r="GE619" s="17">
        <v>2.77</v>
      </c>
      <c r="GF619" s="17">
        <v>2.76</v>
      </c>
      <c r="GG619" s="17">
        <v>2.76</v>
      </c>
      <c r="GH619" s="17">
        <v>2.75</v>
      </c>
      <c r="GI619" s="17">
        <v>2.76</v>
      </c>
      <c r="GJ619" s="17">
        <v>2.76</v>
      </c>
      <c r="GK619" s="17">
        <v>2.75</v>
      </c>
      <c r="GL619" s="17">
        <v>2.75</v>
      </c>
      <c r="GM619" s="17">
        <v>2.75</v>
      </c>
      <c r="GN619" s="17">
        <v>2.76</v>
      </c>
      <c r="GO619" s="17">
        <v>2.75</v>
      </c>
      <c r="GP619" s="17">
        <v>2.76</v>
      </c>
      <c r="GQ619" s="17">
        <v>2.75</v>
      </c>
      <c r="GR619" s="17">
        <v>2.76</v>
      </c>
      <c r="GS619" s="17">
        <v>2.75</v>
      </c>
      <c r="GT619" s="17">
        <v>2.75</v>
      </c>
      <c r="GU619" s="17">
        <v>2.75</v>
      </c>
      <c r="GV619" s="17">
        <v>2.75</v>
      </c>
      <c r="GW619" s="17">
        <v>2.75</v>
      </c>
      <c r="GX619" s="17">
        <v>2.76</v>
      </c>
      <c r="GY619" s="17">
        <v>2.76</v>
      </c>
      <c r="GZ619" s="17">
        <v>2.76</v>
      </c>
      <c r="HA619" s="17">
        <v>2.76</v>
      </c>
      <c r="HB619" s="17">
        <v>2.76</v>
      </c>
      <c r="HC619" s="17">
        <v>2.76</v>
      </c>
      <c r="HD619" s="17">
        <v>2.77</v>
      </c>
      <c r="HE619" s="17">
        <v>2.77</v>
      </c>
      <c r="HF619" s="17">
        <v>2.76</v>
      </c>
      <c r="HG619" s="17">
        <v>2.76</v>
      </c>
      <c r="HH619" s="17">
        <v>2.76</v>
      </c>
      <c r="HI619" s="17">
        <v>2.77</v>
      </c>
      <c r="HJ619" s="17">
        <v>2.76</v>
      </c>
      <c r="HK619" s="17">
        <v>2.76</v>
      </c>
      <c r="HL619" s="17">
        <v>2.77</v>
      </c>
      <c r="HM619" s="17">
        <v>2.76</v>
      </c>
      <c r="HN619" s="17">
        <v>2.76</v>
      </c>
      <c r="HO619" s="17">
        <v>2.77</v>
      </c>
      <c r="HP619" s="17">
        <v>2.77</v>
      </c>
      <c r="HQ619" s="17">
        <v>2.77</v>
      </c>
      <c r="HR619" s="17">
        <v>2.77</v>
      </c>
      <c r="HS619" s="17">
        <v>2.76</v>
      </c>
      <c r="HT619" s="17">
        <v>2.76</v>
      </c>
      <c r="HU619" s="17">
        <v>2.76</v>
      </c>
      <c r="HV619" s="17">
        <v>2.76</v>
      </c>
      <c r="HW619" s="17">
        <v>2.76</v>
      </c>
      <c r="HX619" s="17">
        <v>2.77</v>
      </c>
      <c r="HY619" s="17">
        <v>2.76</v>
      </c>
      <c r="HZ619" s="17">
        <v>2.77</v>
      </c>
      <c r="IA619" s="17">
        <v>2.76</v>
      </c>
      <c r="IB619" s="17">
        <v>2.76</v>
      </c>
      <c r="IC619" s="17">
        <v>2.77</v>
      </c>
      <c r="ID619" s="17">
        <v>2.76</v>
      </c>
      <c r="IE619" s="17">
        <v>2.76</v>
      </c>
      <c r="IF619" s="17">
        <v>2.76</v>
      </c>
      <c r="IG619" s="17">
        <v>2.76</v>
      </c>
      <c r="IH619" s="17">
        <v>2.76</v>
      </c>
      <c r="II619" s="17">
        <v>2.77</v>
      </c>
      <c r="IJ619" s="17">
        <v>2.77</v>
      </c>
      <c r="IK619" s="17">
        <v>2.76</v>
      </c>
      <c r="IL619" s="17">
        <v>2.77</v>
      </c>
      <c r="IM619" s="17">
        <v>2.76</v>
      </c>
      <c r="IN619" s="17">
        <v>2.76</v>
      </c>
      <c r="IO619" s="17">
        <v>2.77</v>
      </c>
      <c r="IP619" s="17">
        <v>2.76</v>
      </c>
      <c r="IQ619" s="17">
        <v>2.76</v>
      </c>
      <c r="IR619" s="17">
        <v>2.77</v>
      </c>
      <c r="IS619" s="17">
        <v>2.76</v>
      </c>
      <c r="IT619" s="17">
        <v>2.76</v>
      </c>
      <c r="IU619" s="17">
        <v>2.77</v>
      </c>
      <c r="IV619" s="17">
        <v>2.76</v>
      </c>
      <c r="IW619" s="17">
        <v>2.76</v>
      </c>
      <c r="IX619" s="17">
        <v>2.76</v>
      </c>
      <c r="IY619" s="17">
        <v>2.77</v>
      </c>
    </row>
    <row r="620" spans="1:259" x14ac:dyDescent="0.15">
      <c r="A620" s="17" t="s">
        <v>3534</v>
      </c>
      <c r="B620" s="17" t="s">
        <v>3535</v>
      </c>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c r="AA620" s="26"/>
      <c r="AB620" s="17"/>
      <c r="AC620" s="26"/>
      <c r="AD620" s="26"/>
      <c r="AE620" s="17"/>
      <c r="AF620" s="17"/>
      <c r="AG620" s="17"/>
      <c r="AH620" s="17"/>
      <c r="AI620" s="17"/>
      <c r="AJ620" s="17"/>
      <c r="AK620" s="17"/>
      <c r="AL620" s="17"/>
      <c r="AM620" s="17"/>
      <c r="AN620" s="17"/>
      <c r="AO620" s="17"/>
      <c r="AP620" s="17"/>
      <c r="AQ620" s="17"/>
      <c r="AR620" s="17"/>
      <c r="AS620" s="17"/>
      <c r="AT620" s="17"/>
      <c r="AU620" s="17"/>
      <c r="AV620" s="17"/>
      <c r="AW620" s="17"/>
      <c r="AX620" s="17"/>
      <c r="AY620" s="17"/>
      <c r="AZ620" s="17"/>
      <c r="BA620" s="17"/>
      <c r="BB620" s="17"/>
      <c r="BC620" s="17"/>
      <c r="BD620" s="17"/>
      <c r="BE620" s="17"/>
      <c r="BF620" s="17"/>
      <c r="BG620" s="17"/>
      <c r="BH620" s="17"/>
      <c r="BI620" s="17"/>
      <c r="BJ620" s="26"/>
      <c r="BK620" s="17"/>
      <c r="BL620" s="17"/>
      <c r="BM620" s="17"/>
      <c r="BN620" s="17"/>
      <c r="BO620" s="17"/>
      <c r="BP620" s="17"/>
      <c r="BQ620" s="17"/>
      <c r="BR620" s="17"/>
      <c r="BS620" s="17"/>
      <c r="BT620" s="17"/>
      <c r="BU620" s="17"/>
      <c r="BV620" s="17"/>
      <c r="BW620" s="17"/>
      <c r="BX620" s="26"/>
      <c r="BY620" s="26"/>
      <c r="BZ620" s="26"/>
      <c r="CA620" s="26"/>
      <c r="CB620" s="26"/>
      <c r="CC620" s="17"/>
      <c r="CD620" s="17"/>
      <c r="CE620" s="17"/>
      <c r="CF620" s="17"/>
      <c r="CG620" s="17"/>
      <c r="CH620" s="17"/>
      <c r="CI620" s="17"/>
      <c r="CJ620" s="26"/>
      <c r="CK620" s="17"/>
      <c r="CL620" s="17"/>
      <c r="CM620" s="17"/>
      <c r="CN620" s="17"/>
      <c r="CO620" s="17"/>
      <c r="CP620" s="17"/>
      <c r="CQ620" s="17"/>
      <c r="CR620" s="17"/>
      <c r="CS620" s="17"/>
      <c r="CT620" s="17"/>
      <c r="CU620" s="17"/>
      <c r="CV620" s="17"/>
      <c r="CW620" s="17"/>
      <c r="CX620" s="17"/>
      <c r="CY620" s="26"/>
      <c r="CZ620" s="26"/>
      <c r="DA620" s="26"/>
      <c r="DB620" s="17"/>
      <c r="DC620" s="17"/>
      <c r="DD620" s="17"/>
      <c r="DE620" s="17"/>
      <c r="DF620" s="17"/>
      <c r="DG620" s="17"/>
      <c r="DH620" s="26"/>
      <c r="DI620" s="17"/>
      <c r="DJ620" s="17"/>
      <c r="DK620" s="17"/>
      <c r="DL620" s="17"/>
      <c r="DM620" s="17">
        <v>11.65</v>
      </c>
      <c r="DN620" s="17">
        <v>11.65</v>
      </c>
      <c r="DO620" s="17">
        <v>11.65</v>
      </c>
      <c r="DP620" s="17">
        <v>11.65</v>
      </c>
      <c r="DQ620" s="17">
        <v>11.65</v>
      </c>
      <c r="DR620" s="17">
        <v>11.65</v>
      </c>
      <c r="DS620" s="17">
        <v>11.65</v>
      </c>
      <c r="DT620" s="17">
        <v>11.64</v>
      </c>
      <c r="DU620" s="17">
        <v>11.65</v>
      </c>
      <c r="DV620" s="17">
        <v>11.65</v>
      </c>
      <c r="DW620" s="17">
        <v>11.65</v>
      </c>
      <c r="DX620" s="17">
        <v>11.64</v>
      </c>
      <c r="DY620" s="17">
        <v>11.63</v>
      </c>
      <c r="DZ620" s="17">
        <v>11.62</v>
      </c>
      <c r="EA620" s="17">
        <v>11.62</v>
      </c>
      <c r="EB620" s="17">
        <v>11.63</v>
      </c>
      <c r="EC620" s="17">
        <v>11.64</v>
      </c>
      <c r="ED620" s="17">
        <v>11.64</v>
      </c>
      <c r="EE620" s="17">
        <v>11.63</v>
      </c>
      <c r="EF620" s="17">
        <v>11.63</v>
      </c>
      <c r="EG620" s="17">
        <v>11.64</v>
      </c>
      <c r="EH620" s="17">
        <v>11.64</v>
      </c>
      <c r="EI620" s="17">
        <v>11.64</v>
      </c>
      <c r="EJ620" s="17">
        <v>11.63</v>
      </c>
      <c r="EK620" s="17">
        <v>11.64</v>
      </c>
      <c r="EL620" s="17">
        <v>11.64</v>
      </c>
      <c r="EM620" s="17">
        <v>11.64</v>
      </c>
      <c r="EN620" s="17">
        <v>11.65</v>
      </c>
      <c r="EO620" s="17">
        <v>11.64</v>
      </c>
      <c r="EP620" s="17">
        <v>11.64</v>
      </c>
      <c r="EQ620" s="17">
        <v>11.64</v>
      </c>
      <c r="ER620" s="17">
        <v>11.64</v>
      </c>
      <c r="ES620" s="17">
        <v>11.64</v>
      </c>
      <c r="ET620" s="17">
        <v>11.64</v>
      </c>
      <c r="EU620" s="17">
        <v>11.64</v>
      </c>
      <c r="EV620" s="17">
        <v>11.63</v>
      </c>
      <c r="EW620" s="17">
        <v>11.65</v>
      </c>
      <c r="EX620" s="17">
        <v>11.64</v>
      </c>
      <c r="EY620" s="17">
        <v>11.64</v>
      </c>
      <c r="EZ620" s="17">
        <v>11.63</v>
      </c>
      <c r="FA620" s="17">
        <v>11.64</v>
      </c>
      <c r="FB620" s="17">
        <v>11.63</v>
      </c>
      <c r="FC620" s="17">
        <v>11.63</v>
      </c>
      <c r="FD620" s="17">
        <v>11.63</v>
      </c>
      <c r="FE620" s="17">
        <v>11.63</v>
      </c>
      <c r="FF620" s="17">
        <v>11.63</v>
      </c>
      <c r="FG620" s="17">
        <v>11.64</v>
      </c>
      <c r="FH620" s="17">
        <v>11.63</v>
      </c>
      <c r="FI620" s="17">
        <v>11.64</v>
      </c>
      <c r="FJ620" s="17">
        <v>11.64</v>
      </c>
      <c r="FK620" s="17">
        <v>11.64</v>
      </c>
      <c r="FL620" s="17">
        <v>11.65</v>
      </c>
      <c r="FM620" s="17">
        <v>11.65</v>
      </c>
      <c r="FN620" s="17">
        <v>11.65</v>
      </c>
      <c r="FO620" s="17">
        <v>11.64</v>
      </c>
      <c r="FP620" s="17">
        <v>11.64</v>
      </c>
      <c r="FQ620" s="17">
        <v>11.64</v>
      </c>
      <c r="FR620" s="17">
        <v>11.64</v>
      </c>
      <c r="FS620" s="17">
        <v>11.64</v>
      </c>
      <c r="FT620" s="17">
        <v>11.64</v>
      </c>
      <c r="FU620" s="17">
        <v>11.64</v>
      </c>
      <c r="FV620" s="17">
        <v>11.64</v>
      </c>
      <c r="FW620" s="17">
        <v>11.65</v>
      </c>
      <c r="FX620" s="17">
        <v>11.63</v>
      </c>
      <c r="FY620" s="17">
        <v>11.64</v>
      </c>
      <c r="FZ620" s="17">
        <v>11.64</v>
      </c>
      <c r="GA620" s="17">
        <v>11.64</v>
      </c>
      <c r="GB620" s="17">
        <v>11.64</v>
      </c>
      <c r="GC620" s="17">
        <v>11.64</v>
      </c>
      <c r="GD620" s="17">
        <v>11.65</v>
      </c>
      <c r="GE620" s="17">
        <v>11.64</v>
      </c>
      <c r="GF620" s="17">
        <v>11.63</v>
      </c>
      <c r="GG620" s="17">
        <v>11.64</v>
      </c>
      <c r="GH620" s="17">
        <v>11.64</v>
      </c>
      <c r="GI620" s="17">
        <v>11.64</v>
      </c>
      <c r="GJ620" s="17">
        <v>11.64</v>
      </c>
      <c r="GK620" s="17">
        <v>11.64</v>
      </c>
      <c r="GL620" s="17">
        <v>11.63</v>
      </c>
      <c r="GM620" s="17">
        <v>11.64</v>
      </c>
      <c r="GN620" s="17">
        <v>11.61</v>
      </c>
      <c r="GO620" s="17">
        <v>11.64</v>
      </c>
      <c r="GP620" s="17">
        <v>11.64</v>
      </c>
      <c r="GQ620" s="17">
        <v>11.61</v>
      </c>
      <c r="GR620" s="17">
        <v>11.62</v>
      </c>
      <c r="GS620" s="17">
        <v>11.62</v>
      </c>
      <c r="GT620" s="17">
        <v>11.61</v>
      </c>
      <c r="GU620" s="17">
        <v>11.62</v>
      </c>
      <c r="GV620" s="17">
        <v>11.62</v>
      </c>
      <c r="GW620" s="17">
        <v>11.62</v>
      </c>
      <c r="GX620" s="17">
        <v>11.61</v>
      </c>
      <c r="GY620" s="17">
        <v>11.61</v>
      </c>
      <c r="GZ620" s="17">
        <v>11.63</v>
      </c>
      <c r="HA620" s="17">
        <v>11.63</v>
      </c>
      <c r="HB620" s="17">
        <v>11.61</v>
      </c>
      <c r="HC620" s="17">
        <v>11.61</v>
      </c>
      <c r="HD620" s="17">
        <v>11.62</v>
      </c>
      <c r="HE620" s="17">
        <v>11.63</v>
      </c>
      <c r="HF620" s="17">
        <v>11.63</v>
      </c>
      <c r="HG620" s="17">
        <v>11.63</v>
      </c>
      <c r="HH620" s="17">
        <v>11.64</v>
      </c>
      <c r="HI620" s="17">
        <v>11.64</v>
      </c>
      <c r="HJ620" s="17">
        <v>11.65</v>
      </c>
      <c r="HK620" s="17">
        <v>11.64</v>
      </c>
      <c r="HL620" s="17">
        <v>11.64</v>
      </c>
      <c r="HM620" s="17">
        <v>11.64</v>
      </c>
      <c r="HN620" s="17">
        <v>11.64</v>
      </c>
      <c r="HO620" s="17">
        <v>11.64</v>
      </c>
      <c r="HP620" s="17">
        <v>11.64</v>
      </c>
      <c r="HQ620" s="17">
        <v>11.64</v>
      </c>
      <c r="HR620" s="17">
        <v>11.63</v>
      </c>
      <c r="HS620" s="17">
        <v>11.64</v>
      </c>
      <c r="HT620" s="17">
        <v>11.65</v>
      </c>
      <c r="HU620" s="17">
        <v>11.65</v>
      </c>
      <c r="HV620" s="17">
        <v>11.65</v>
      </c>
      <c r="HW620" s="17">
        <v>11.65</v>
      </c>
      <c r="HX620" s="17">
        <v>11.65</v>
      </c>
      <c r="HY620" s="17">
        <v>11.65</v>
      </c>
      <c r="HZ620" s="17">
        <v>11.65</v>
      </c>
      <c r="IA620" s="17">
        <v>11.64</v>
      </c>
      <c r="IB620" s="17">
        <v>11.63</v>
      </c>
      <c r="IC620" s="17">
        <v>11.63</v>
      </c>
      <c r="ID620" s="17">
        <v>11.63</v>
      </c>
      <c r="IE620" s="17">
        <v>11.64</v>
      </c>
      <c r="IF620" s="17">
        <v>11.64</v>
      </c>
      <c r="IG620" s="17">
        <v>11.64</v>
      </c>
      <c r="IH620" s="17">
        <v>11.65</v>
      </c>
      <c r="II620" s="17">
        <v>11.66</v>
      </c>
      <c r="IJ620" s="17">
        <v>11.66</v>
      </c>
      <c r="IK620" s="17">
        <v>11.67</v>
      </c>
      <c r="IL620" s="17">
        <v>11.68</v>
      </c>
      <c r="IM620" s="17">
        <v>11.71</v>
      </c>
      <c r="IN620" s="17">
        <v>11.7</v>
      </c>
      <c r="IO620" s="17">
        <v>11.7</v>
      </c>
      <c r="IP620" s="17">
        <v>11.7</v>
      </c>
      <c r="IQ620" s="17">
        <v>11.69</v>
      </c>
      <c r="IR620" s="17">
        <v>11.7</v>
      </c>
      <c r="IS620" s="17">
        <v>11.69</v>
      </c>
      <c r="IT620" s="17">
        <v>11.69</v>
      </c>
      <c r="IU620" s="17">
        <v>11.69</v>
      </c>
      <c r="IV620" s="17">
        <v>11.69</v>
      </c>
      <c r="IW620" s="17">
        <v>11.69</v>
      </c>
      <c r="IX620" s="17">
        <v>11.69</v>
      </c>
      <c r="IY620" s="17">
        <v>11.69</v>
      </c>
    </row>
    <row r="621" spans="1:259" x14ac:dyDescent="0.15">
      <c r="A621" s="17" t="s">
        <v>3488</v>
      </c>
      <c r="B621" s="17" t="s">
        <v>3489</v>
      </c>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c r="AA621" s="26"/>
      <c r="AB621" s="17"/>
      <c r="AC621" s="26"/>
      <c r="AD621" s="26"/>
      <c r="AE621" s="17"/>
      <c r="AF621" s="17"/>
      <c r="AG621" s="17"/>
      <c r="AH621" s="17"/>
      <c r="AI621" s="17"/>
      <c r="AJ621" s="17"/>
      <c r="AK621" s="17"/>
      <c r="AL621" s="17"/>
      <c r="AM621" s="17"/>
      <c r="AN621" s="17"/>
      <c r="AO621" s="17"/>
      <c r="AP621" s="17"/>
      <c r="AQ621" s="17"/>
      <c r="AR621" s="17"/>
      <c r="AS621" s="17"/>
      <c r="AT621" s="17"/>
      <c r="AU621" s="17"/>
      <c r="AV621" s="17"/>
      <c r="AW621" s="17"/>
      <c r="AX621" s="17"/>
      <c r="AY621" s="17"/>
      <c r="AZ621" s="17"/>
      <c r="BA621" s="17"/>
      <c r="BB621" s="17"/>
      <c r="BC621" s="17"/>
      <c r="BD621" s="17"/>
      <c r="BE621" s="17"/>
      <c r="BF621" s="17"/>
      <c r="BG621" s="17"/>
      <c r="BH621" s="17"/>
      <c r="BI621" s="17"/>
      <c r="BJ621" s="26"/>
      <c r="BK621" s="17"/>
      <c r="BL621" s="17"/>
      <c r="BM621" s="17"/>
      <c r="BN621" s="17"/>
      <c r="BO621" s="17"/>
      <c r="BP621" s="17"/>
      <c r="BQ621" s="17"/>
      <c r="BR621" s="17"/>
      <c r="BS621" s="17"/>
      <c r="BT621" s="17"/>
      <c r="BU621" s="17"/>
      <c r="BV621" s="17"/>
      <c r="BW621" s="17"/>
      <c r="BX621" s="26"/>
      <c r="BY621" s="26"/>
      <c r="BZ621" s="26"/>
      <c r="CA621" s="26"/>
      <c r="CB621" s="26"/>
      <c r="CC621" s="17"/>
      <c r="CD621" s="17"/>
      <c r="CE621" s="17"/>
      <c r="CF621" s="17"/>
      <c r="CG621" s="17"/>
      <c r="CH621" s="17"/>
      <c r="CI621" s="17"/>
      <c r="CJ621" s="26"/>
      <c r="CK621" s="17"/>
      <c r="CL621" s="17"/>
      <c r="CM621" s="17"/>
      <c r="CN621" s="17"/>
      <c r="CO621" s="17"/>
      <c r="CP621" s="17"/>
      <c r="CQ621" s="17"/>
      <c r="CR621" s="17"/>
      <c r="CS621" s="17"/>
      <c r="CT621" s="17"/>
      <c r="CU621" s="17"/>
      <c r="CV621" s="17"/>
      <c r="CW621" s="17"/>
      <c r="CX621" s="17"/>
      <c r="CY621" s="26"/>
      <c r="CZ621" s="26"/>
      <c r="DA621" s="26"/>
      <c r="DB621" s="17"/>
      <c r="DC621" s="17"/>
      <c r="DD621" s="17"/>
      <c r="DE621" s="17"/>
      <c r="DF621" s="17"/>
      <c r="DG621" s="17"/>
      <c r="DH621" s="26"/>
      <c r="DI621" s="17"/>
      <c r="DJ621" s="17"/>
      <c r="DK621" s="17"/>
      <c r="DL621" s="17"/>
      <c r="DM621" s="17">
        <v>4.0199999999999996</v>
      </c>
      <c r="DN621" s="17">
        <v>4.0199999999999996</v>
      </c>
      <c r="DO621" s="17">
        <v>4.0199999999999996</v>
      </c>
      <c r="DP621" s="17">
        <v>4.01</v>
      </c>
      <c r="DQ621" s="17">
        <v>4.0199999999999996</v>
      </c>
      <c r="DR621" s="17">
        <v>4.0199999999999996</v>
      </c>
      <c r="DS621" s="17">
        <v>4.01</v>
      </c>
      <c r="DT621" s="17">
        <v>4.0199999999999996</v>
      </c>
      <c r="DU621" s="17">
        <v>4.01</v>
      </c>
      <c r="DV621" s="17">
        <v>4.01</v>
      </c>
      <c r="DW621" s="17">
        <v>4.0199999999999996</v>
      </c>
      <c r="DX621" s="17">
        <v>4.01</v>
      </c>
      <c r="DY621" s="17">
        <v>4.01</v>
      </c>
      <c r="DZ621" s="17">
        <v>4.0199999999999996</v>
      </c>
      <c r="EA621" s="17">
        <v>4.01</v>
      </c>
      <c r="EB621" s="17">
        <v>4.01</v>
      </c>
      <c r="EC621" s="17">
        <v>4.01</v>
      </c>
      <c r="ED621" s="17">
        <v>4.01</v>
      </c>
      <c r="EE621" s="17">
        <v>4.01</v>
      </c>
      <c r="EF621" s="17">
        <v>4.01</v>
      </c>
      <c r="EG621" s="17">
        <v>4.0199999999999996</v>
      </c>
      <c r="EH621" s="17">
        <v>4.01</v>
      </c>
      <c r="EI621" s="17">
        <v>4.01</v>
      </c>
      <c r="EJ621" s="17">
        <v>4.0199999999999996</v>
      </c>
      <c r="EK621" s="17">
        <v>4.01</v>
      </c>
      <c r="EL621" s="17">
        <v>4.0199999999999996</v>
      </c>
      <c r="EM621" s="17">
        <v>4.01</v>
      </c>
      <c r="EN621" s="17">
        <v>4.01</v>
      </c>
      <c r="EO621" s="17">
        <v>4.0199999999999996</v>
      </c>
      <c r="EP621" s="17">
        <v>4.01</v>
      </c>
      <c r="EQ621" s="17">
        <v>4.0199999999999996</v>
      </c>
      <c r="ER621" s="17">
        <v>4.0199999999999996</v>
      </c>
      <c r="ES621" s="17">
        <v>4.0199999999999996</v>
      </c>
      <c r="ET621" s="17">
        <v>4.01</v>
      </c>
      <c r="EU621" s="17">
        <v>4.01</v>
      </c>
      <c r="EV621" s="17">
        <v>4.0199999999999996</v>
      </c>
      <c r="EW621" s="17">
        <v>4.0199999999999996</v>
      </c>
      <c r="EX621" s="17">
        <v>4.01</v>
      </c>
      <c r="EY621" s="17">
        <v>4.01</v>
      </c>
      <c r="EZ621" s="17">
        <v>4.01</v>
      </c>
      <c r="FA621" s="17">
        <v>4.0199999999999996</v>
      </c>
      <c r="FB621" s="17">
        <v>4.01</v>
      </c>
      <c r="FC621" s="17">
        <v>4.01</v>
      </c>
      <c r="FD621" s="17">
        <v>4.01</v>
      </c>
      <c r="FE621" s="17">
        <v>4.01</v>
      </c>
      <c r="FF621" s="17">
        <v>4</v>
      </c>
      <c r="FG621" s="17">
        <v>4</v>
      </c>
      <c r="FH621" s="17">
        <v>4.01</v>
      </c>
      <c r="FI621" s="17">
        <v>4</v>
      </c>
      <c r="FJ621" s="17">
        <v>4.01</v>
      </c>
      <c r="FK621" s="17">
        <v>4.01</v>
      </c>
      <c r="FL621" s="17">
        <v>4.01</v>
      </c>
      <c r="FM621" s="17">
        <v>4.01</v>
      </c>
      <c r="FN621" s="17">
        <v>4.01</v>
      </c>
      <c r="FO621" s="17">
        <v>4.01</v>
      </c>
      <c r="FP621" s="17">
        <v>4.01</v>
      </c>
      <c r="FQ621" s="17">
        <v>4.01</v>
      </c>
      <c r="FR621" s="17">
        <v>4.01</v>
      </c>
      <c r="FS621" s="17">
        <v>4.0199999999999996</v>
      </c>
      <c r="FT621" s="17">
        <v>4.01</v>
      </c>
      <c r="FU621" s="17">
        <v>4.01</v>
      </c>
      <c r="FV621" s="17">
        <v>4.0199999999999996</v>
      </c>
      <c r="FW621" s="17">
        <v>4.01</v>
      </c>
      <c r="FX621" s="17">
        <v>4.01</v>
      </c>
      <c r="FY621" s="17">
        <v>4.0199999999999996</v>
      </c>
      <c r="FZ621" s="17">
        <v>4.0199999999999996</v>
      </c>
      <c r="GA621" s="17">
        <v>4.01</v>
      </c>
      <c r="GB621" s="17">
        <v>4.0199999999999996</v>
      </c>
      <c r="GC621" s="17">
        <v>4.0199999999999996</v>
      </c>
      <c r="GD621" s="17">
        <v>4.0199999999999996</v>
      </c>
      <c r="GE621" s="17">
        <v>4.01</v>
      </c>
      <c r="GF621" s="17">
        <v>4.03</v>
      </c>
      <c r="GG621" s="17">
        <v>4.0199999999999996</v>
      </c>
      <c r="GH621" s="17">
        <v>4.0199999999999996</v>
      </c>
      <c r="GI621" s="17">
        <v>4.0199999999999996</v>
      </c>
      <c r="GJ621" s="17">
        <v>4.0199999999999996</v>
      </c>
      <c r="GK621" s="17">
        <v>4.04</v>
      </c>
      <c r="GL621" s="17">
        <v>4.03</v>
      </c>
      <c r="GM621" s="17">
        <v>4.03</v>
      </c>
      <c r="GN621" s="17">
        <v>4.0199999999999996</v>
      </c>
      <c r="GO621" s="17">
        <v>4.0199999999999996</v>
      </c>
      <c r="GP621" s="17">
        <v>4.03</v>
      </c>
      <c r="GQ621" s="17">
        <v>4.04</v>
      </c>
      <c r="GR621" s="17">
        <v>4.03</v>
      </c>
      <c r="GS621" s="17">
        <v>4.03</v>
      </c>
      <c r="GT621" s="17">
        <v>4.04</v>
      </c>
      <c r="GU621" s="17">
        <v>4.03</v>
      </c>
      <c r="GV621" s="17">
        <v>4.03</v>
      </c>
      <c r="GW621" s="17">
        <v>4.03</v>
      </c>
      <c r="GX621" s="17">
        <v>4.03</v>
      </c>
      <c r="GY621" s="17">
        <v>4.03</v>
      </c>
      <c r="GZ621" s="17">
        <v>4.0199999999999996</v>
      </c>
      <c r="HA621" s="17">
        <v>4.03</v>
      </c>
      <c r="HB621" s="17">
        <v>4.03</v>
      </c>
      <c r="HC621" s="17">
        <v>4.03</v>
      </c>
      <c r="HD621" s="17">
        <v>4.03</v>
      </c>
      <c r="HE621" s="17">
        <v>4.0199999999999996</v>
      </c>
      <c r="HF621" s="17">
        <v>4.0199999999999996</v>
      </c>
      <c r="HG621" s="17">
        <v>4.03</v>
      </c>
      <c r="HH621" s="17">
        <v>4.03</v>
      </c>
      <c r="HI621" s="17">
        <v>4.0199999999999996</v>
      </c>
      <c r="HJ621" s="17">
        <v>4.0199999999999996</v>
      </c>
      <c r="HK621" s="17">
        <v>4.0199999999999996</v>
      </c>
      <c r="HL621" s="17">
        <v>4.0199999999999996</v>
      </c>
      <c r="HM621" s="17">
        <v>4.0199999999999996</v>
      </c>
      <c r="HN621" s="17">
        <v>4.0199999999999996</v>
      </c>
      <c r="HO621" s="17">
        <v>4.0199999999999996</v>
      </c>
      <c r="HP621" s="17">
        <v>4.0199999999999996</v>
      </c>
      <c r="HQ621" s="17">
        <v>4.0199999999999996</v>
      </c>
      <c r="HR621" s="17">
        <v>4.0199999999999996</v>
      </c>
      <c r="HS621" s="17">
        <v>4.0199999999999996</v>
      </c>
      <c r="HT621" s="17">
        <v>4.03</v>
      </c>
      <c r="HU621" s="17">
        <v>4.0199999999999996</v>
      </c>
      <c r="HV621" s="17">
        <v>4.03</v>
      </c>
      <c r="HW621" s="17">
        <v>4.0199999999999996</v>
      </c>
      <c r="HX621" s="17">
        <v>4.0199999999999996</v>
      </c>
      <c r="HY621" s="17">
        <v>4.0199999999999996</v>
      </c>
      <c r="HZ621" s="17">
        <v>4.0199999999999996</v>
      </c>
      <c r="IA621" s="17">
        <v>4.03</v>
      </c>
      <c r="IB621" s="17">
        <v>4.0199999999999996</v>
      </c>
      <c r="IC621" s="17">
        <v>4.0199999999999996</v>
      </c>
      <c r="ID621" s="17">
        <v>4.0199999999999996</v>
      </c>
      <c r="IE621" s="17">
        <v>4.0199999999999996</v>
      </c>
      <c r="IF621" s="17">
        <v>4.0199999999999996</v>
      </c>
      <c r="IG621" s="17">
        <v>4.0199999999999996</v>
      </c>
      <c r="IH621" s="17">
        <v>4.03</v>
      </c>
      <c r="II621" s="17">
        <v>4.0199999999999996</v>
      </c>
      <c r="IJ621" s="17">
        <v>4.0199999999999996</v>
      </c>
      <c r="IK621" s="17">
        <v>4.0199999999999996</v>
      </c>
      <c r="IL621" s="17">
        <v>4.03</v>
      </c>
      <c r="IM621" s="17">
        <v>4.03</v>
      </c>
      <c r="IN621" s="17">
        <v>4.0199999999999996</v>
      </c>
      <c r="IO621" s="17">
        <v>4.0199999999999996</v>
      </c>
      <c r="IP621" s="17">
        <v>4.03</v>
      </c>
      <c r="IQ621" s="17">
        <v>4.0199999999999996</v>
      </c>
      <c r="IR621" s="17">
        <v>4.0199999999999996</v>
      </c>
      <c r="IS621" s="17">
        <v>4.0199999999999996</v>
      </c>
      <c r="IT621" s="17">
        <v>4.0199999999999996</v>
      </c>
      <c r="IU621" s="17">
        <v>4.03</v>
      </c>
      <c r="IV621" s="17">
        <v>4.0199999999999996</v>
      </c>
      <c r="IW621" s="17">
        <v>4.0199999999999996</v>
      </c>
      <c r="IX621" s="17">
        <v>4.0199999999999996</v>
      </c>
      <c r="IY621" s="17">
        <v>4.03</v>
      </c>
    </row>
    <row r="622" spans="1:259" x14ac:dyDescent="0.15">
      <c r="A622" s="17" t="s">
        <v>546</v>
      </c>
      <c r="B622" s="17" t="s">
        <v>547</v>
      </c>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c r="AA622" s="26"/>
      <c r="AB622" s="17"/>
      <c r="AC622" s="26"/>
      <c r="AD622" s="26"/>
      <c r="AE622" s="17"/>
      <c r="AF622" s="17"/>
      <c r="AG622" s="17"/>
      <c r="AH622" s="17"/>
      <c r="AI622" s="17"/>
      <c r="AJ622" s="17"/>
      <c r="AK622" s="17"/>
      <c r="AL622" s="17"/>
      <c r="AM622" s="17"/>
      <c r="AN622" s="17"/>
      <c r="AO622" s="17"/>
      <c r="AP622" s="17"/>
      <c r="AQ622" s="17"/>
      <c r="AR622" s="17"/>
      <c r="AS622" s="17"/>
      <c r="AT622" s="17"/>
      <c r="AU622" s="17"/>
      <c r="AV622" s="17"/>
      <c r="AW622" s="17"/>
      <c r="AX622" s="17"/>
      <c r="AY622" s="17"/>
      <c r="AZ622" s="17"/>
      <c r="BA622" s="17"/>
      <c r="BB622" s="17"/>
      <c r="BC622" s="17"/>
      <c r="BD622" s="17"/>
      <c r="BE622" s="17"/>
      <c r="BF622" s="17"/>
      <c r="BG622" s="17"/>
      <c r="BH622" s="17"/>
      <c r="BI622" s="17"/>
      <c r="BJ622" s="26"/>
      <c r="BK622" s="17"/>
      <c r="BL622" s="17"/>
      <c r="BM622" s="17"/>
      <c r="BN622" s="17"/>
      <c r="BO622" s="17"/>
      <c r="BP622" s="17"/>
      <c r="BQ622" s="17"/>
      <c r="BR622" s="17"/>
      <c r="BS622" s="17"/>
      <c r="BT622" s="17"/>
      <c r="BU622" s="17"/>
      <c r="BV622" s="17"/>
      <c r="BW622" s="17"/>
      <c r="BX622" s="26"/>
      <c r="BY622" s="26"/>
      <c r="BZ622" s="26"/>
      <c r="CA622" s="26"/>
      <c r="CB622" s="26"/>
      <c r="CC622" s="17"/>
      <c r="CD622" s="17"/>
      <c r="CE622" s="17"/>
      <c r="CF622" s="17"/>
      <c r="CG622" s="17"/>
      <c r="CH622" s="17"/>
      <c r="CI622" s="17"/>
      <c r="CJ622" s="26"/>
      <c r="CK622" s="17"/>
      <c r="CL622" s="17"/>
      <c r="CM622" s="17"/>
      <c r="CN622" s="17"/>
      <c r="CO622" s="17"/>
      <c r="CP622" s="17"/>
      <c r="CQ622" s="17"/>
      <c r="CR622" s="17"/>
      <c r="CS622" s="17"/>
      <c r="CT622" s="17"/>
      <c r="CU622" s="17"/>
      <c r="CV622" s="17"/>
      <c r="CW622" s="17"/>
      <c r="CX622" s="17"/>
      <c r="CY622" s="26"/>
      <c r="CZ622" s="26"/>
      <c r="DA622" s="26"/>
      <c r="DB622" s="17"/>
      <c r="DC622" s="17"/>
      <c r="DD622" s="17"/>
      <c r="DE622" s="17"/>
      <c r="DF622" s="17"/>
      <c r="DG622" s="17"/>
      <c r="DH622" s="26"/>
      <c r="DI622" s="17"/>
      <c r="DJ622" s="17"/>
      <c r="DK622" s="17"/>
      <c r="DL622" s="17"/>
      <c r="DM622" s="17">
        <v>6.31</v>
      </c>
      <c r="DN622" s="17">
        <v>6.31</v>
      </c>
      <c r="DO622" s="17">
        <v>6.31</v>
      </c>
      <c r="DP622" s="17">
        <v>6.31</v>
      </c>
      <c r="DQ622" s="17">
        <v>6.31</v>
      </c>
      <c r="DR622" s="17">
        <v>6.31</v>
      </c>
      <c r="DS622" s="17">
        <v>6.31</v>
      </c>
      <c r="DT622" s="17">
        <v>6.31</v>
      </c>
      <c r="DU622" s="17">
        <v>6.31</v>
      </c>
      <c r="DV622" s="17">
        <v>6.31</v>
      </c>
      <c r="DW622" s="17">
        <v>6.31</v>
      </c>
      <c r="DX622" s="17">
        <v>6.31</v>
      </c>
      <c r="DY622" s="17">
        <v>6.31</v>
      </c>
      <c r="DZ622" s="17">
        <v>6.31</v>
      </c>
      <c r="EA622" s="17">
        <v>6.31</v>
      </c>
      <c r="EB622" s="17">
        <v>6.31</v>
      </c>
      <c r="EC622" s="17">
        <v>6.31</v>
      </c>
      <c r="ED622" s="17">
        <v>6.31</v>
      </c>
      <c r="EE622" s="17">
        <v>6.31</v>
      </c>
      <c r="EF622" s="17">
        <v>6.3</v>
      </c>
      <c r="EG622" s="17">
        <v>6.31</v>
      </c>
      <c r="EH622" s="17">
        <v>6.31</v>
      </c>
      <c r="EI622" s="17">
        <v>6.31</v>
      </c>
      <c r="EJ622" s="17">
        <v>6.3</v>
      </c>
      <c r="EK622" s="17">
        <v>6.31</v>
      </c>
      <c r="EL622" s="17">
        <v>6.31</v>
      </c>
      <c r="EM622" s="17">
        <v>6.31</v>
      </c>
      <c r="EN622" s="17">
        <v>6.31</v>
      </c>
      <c r="EO622" s="17">
        <v>6.31</v>
      </c>
      <c r="EP622" s="17">
        <v>6.32</v>
      </c>
      <c r="EQ622" s="17">
        <v>6.32</v>
      </c>
      <c r="ER622" s="17">
        <v>6.32</v>
      </c>
      <c r="ES622" s="17">
        <v>6.33</v>
      </c>
      <c r="ET622" s="17">
        <v>6.33</v>
      </c>
      <c r="EU622" s="17">
        <v>6.33</v>
      </c>
      <c r="EV622" s="17">
        <v>6.33</v>
      </c>
      <c r="EW622" s="17">
        <v>6.33</v>
      </c>
      <c r="EX622" s="17">
        <v>6.33</v>
      </c>
      <c r="EY622" s="17">
        <v>6.33</v>
      </c>
      <c r="EZ622" s="17">
        <v>6.33</v>
      </c>
      <c r="FA622" s="17">
        <v>6.33</v>
      </c>
      <c r="FB622" s="17">
        <v>6.32</v>
      </c>
      <c r="FC622" s="17">
        <v>6.32</v>
      </c>
      <c r="FD622" s="17">
        <v>6.32</v>
      </c>
      <c r="FE622" s="17">
        <v>6.32</v>
      </c>
      <c r="FF622" s="17">
        <v>6.32</v>
      </c>
      <c r="FG622" s="17">
        <v>6.31</v>
      </c>
      <c r="FH622" s="17">
        <v>6.32</v>
      </c>
      <c r="FI622" s="17">
        <v>6.32</v>
      </c>
      <c r="FJ622" s="17">
        <v>6.31</v>
      </c>
      <c r="FK622" s="17">
        <v>6.32</v>
      </c>
      <c r="FL622" s="17">
        <v>6.32</v>
      </c>
      <c r="FM622" s="17">
        <v>6.32</v>
      </c>
      <c r="FN622" s="17">
        <v>6.32</v>
      </c>
      <c r="FO622" s="17">
        <v>6.32</v>
      </c>
      <c r="FP622" s="17">
        <v>6.33</v>
      </c>
      <c r="FQ622" s="17">
        <v>6.33</v>
      </c>
      <c r="FR622" s="17">
        <v>6.32</v>
      </c>
      <c r="FS622" s="17">
        <v>6.33</v>
      </c>
      <c r="FT622" s="17">
        <v>6.33</v>
      </c>
      <c r="FU622" s="17">
        <v>6.32</v>
      </c>
      <c r="FV622" s="17">
        <v>6.31</v>
      </c>
      <c r="FW622" s="17">
        <v>6.33</v>
      </c>
      <c r="FX622" s="17">
        <v>6.33</v>
      </c>
      <c r="FY622" s="17">
        <v>6.32</v>
      </c>
      <c r="FZ622" s="17">
        <v>6.32</v>
      </c>
      <c r="GA622" s="17">
        <v>6.32</v>
      </c>
      <c r="GB622" s="17">
        <v>6.31</v>
      </c>
      <c r="GC622" s="17">
        <v>6.31</v>
      </c>
      <c r="GD622" s="17">
        <v>6.32</v>
      </c>
      <c r="GE622" s="17">
        <v>6.31</v>
      </c>
      <c r="GF622" s="17">
        <v>6.31</v>
      </c>
      <c r="GG622" s="17">
        <v>6.31</v>
      </c>
      <c r="GH622" s="17">
        <v>6.3</v>
      </c>
      <c r="GI622" s="17">
        <v>6.31</v>
      </c>
      <c r="GJ622" s="17">
        <v>6.31</v>
      </c>
      <c r="GK622" s="17">
        <v>6.3</v>
      </c>
      <c r="GL622" s="17">
        <v>6.3</v>
      </c>
      <c r="GM622" s="17">
        <v>6.3</v>
      </c>
      <c r="GN622" s="17">
        <v>6.3</v>
      </c>
      <c r="GO622" s="17">
        <v>6.3</v>
      </c>
      <c r="GP622" s="17">
        <v>6.3</v>
      </c>
      <c r="GQ622" s="17">
        <v>6.31</v>
      </c>
      <c r="GR622" s="17">
        <v>6.3</v>
      </c>
      <c r="GS622" s="17">
        <v>6.31</v>
      </c>
      <c r="GT622" s="17">
        <v>6.3</v>
      </c>
      <c r="GU622" s="17">
        <v>6.3</v>
      </c>
      <c r="GV622" s="17">
        <v>6.3</v>
      </c>
      <c r="GW622" s="17">
        <v>6.3</v>
      </c>
      <c r="GX622" s="17">
        <v>6.3</v>
      </c>
      <c r="GY622" s="17">
        <v>6.31</v>
      </c>
      <c r="GZ622" s="17">
        <v>6.3</v>
      </c>
      <c r="HA622" s="17">
        <v>6.3</v>
      </c>
      <c r="HB622" s="17">
        <v>6.31</v>
      </c>
      <c r="HC622" s="17">
        <v>6.31</v>
      </c>
      <c r="HD622" s="17">
        <v>6.32</v>
      </c>
      <c r="HE622" s="17">
        <v>6.31</v>
      </c>
      <c r="HF622" s="17">
        <v>6.31</v>
      </c>
      <c r="HG622" s="17">
        <v>6.32</v>
      </c>
      <c r="HH622" s="17">
        <v>6.32</v>
      </c>
      <c r="HI622" s="17">
        <v>6.31</v>
      </c>
      <c r="HJ622" s="17">
        <v>6.31</v>
      </c>
      <c r="HK622" s="17">
        <v>6.31</v>
      </c>
      <c r="HL622" s="17">
        <v>6.31</v>
      </c>
      <c r="HM622" s="17">
        <v>6.3</v>
      </c>
      <c r="HN622" s="17">
        <v>6.3</v>
      </c>
      <c r="HO622" s="17">
        <v>6.31</v>
      </c>
      <c r="HP622" s="17">
        <v>6.3</v>
      </c>
      <c r="HQ622" s="17">
        <v>6.3</v>
      </c>
      <c r="HR622" s="17">
        <v>6.31</v>
      </c>
      <c r="HS622" s="17">
        <v>6.29</v>
      </c>
      <c r="HT622" s="17">
        <v>6.3</v>
      </c>
      <c r="HU622" s="17">
        <v>6.3</v>
      </c>
      <c r="HV622" s="17">
        <v>6.3</v>
      </c>
      <c r="HW622" s="17">
        <v>6.3</v>
      </c>
      <c r="HX622" s="17">
        <v>6.3</v>
      </c>
      <c r="HY622" s="17">
        <v>6.3</v>
      </c>
      <c r="HZ622" s="17">
        <v>6.3</v>
      </c>
      <c r="IA622" s="17">
        <v>6.29</v>
      </c>
      <c r="IB622" s="17">
        <v>6.29</v>
      </c>
      <c r="IC622" s="17">
        <v>6.3</v>
      </c>
      <c r="ID622" s="17">
        <v>6.3</v>
      </c>
      <c r="IE622" s="17">
        <v>6.3</v>
      </c>
      <c r="IF622" s="17">
        <v>6.31</v>
      </c>
      <c r="IG622" s="17">
        <v>6.31</v>
      </c>
      <c r="IH622" s="17">
        <v>6.3</v>
      </c>
      <c r="II622" s="17">
        <v>6.3</v>
      </c>
      <c r="IJ622" s="17">
        <v>6.3</v>
      </c>
      <c r="IK622" s="17">
        <v>6.3</v>
      </c>
      <c r="IL622" s="17">
        <v>6.3</v>
      </c>
      <c r="IM622" s="17">
        <v>6.3</v>
      </c>
      <c r="IN622" s="17">
        <v>6.3</v>
      </c>
      <c r="IO622" s="17">
        <v>6.3</v>
      </c>
      <c r="IP622" s="17">
        <v>6.3</v>
      </c>
      <c r="IQ622" s="17">
        <v>6.31</v>
      </c>
      <c r="IR622" s="17">
        <v>6.31</v>
      </c>
      <c r="IS622" s="17">
        <v>6.31</v>
      </c>
      <c r="IT622" s="17">
        <v>6.31</v>
      </c>
      <c r="IU622" s="17">
        <v>6.31</v>
      </c>
      <c r="IV622" s="17">
        <v>6.3</v>
      </c>
      <c r="IW622" s="17">
        <v>6.3</v>
      </c>
      <c r="IX622" s="17">
        <v>6.3</v>
      </c>
      <c r="IY622" s="17">
        <v>6.3</v>
      </c>
    </row>
    <row r="623" spans="1:259" x14ac:dyDescent="0.15">
      <c r="A623" s="17" t="s">
        <v>4460</v>
      </c>
      <c r="B623" s="17" t="s">
        <v>4826</v>
      </c>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c r="AA623" s="26"/>
      <c r="AB623" s="17"/>
      <c r="AC623" s="26"/>
      <c r="AD623" s="26"/>
      <c r="AE623" s="17"/>
      <c r="AF623" s="17"/>
      <c r="AG623" s="17"/>
      <c r="AH623" s="17"/>
      <c r="AI623" s="17"/>
      <c r="AJ623" s="17"/>
      <c r="AK623" s="17"/>
      <c r="AL623" s="17"/>
      <c r="AM623" s="17"/>
      <c r="AN623" s="17"/>
      <c r="AO623" s="17"/>
      <c r="AP623" s="17"/>
      <c r="AQ623" s="17"/>
      <c r="AR623" s="17"/>
      <c r="AS623" s="17"/>
      <c r="AT623" s="17"/>
      <c r="AU623" s="17"/>
      <c r="AV623" s="17"/>
      <c r="AW623" s="17"/>
      <c r="AX623" s="17"/>
      <c r="AY623" s="17"/>
      <c r="AZ623" s="17"/>
      <c r="BA623" s="17"/>
      <c r="BB623" s="17"/>
      <c r="BC623" s="17"/>
      <c r="BD623" s="17"/>
      <c r="BE623" s="17"/>
      <c r="BF623" s="17"/>
      <c r="BG623" s="17"/>
      <c r="BH623" s="17"/>
      <c r="BI623" s="17"/>
      <c r="BJ623" s="26"/>
      <c r="BK623" s="17"/>
      <c r="BL623" s="17"/>
      <c r="BM623" s="17"/>
      <c r="BN623" s="17"/>
      <c r="BO623" s="17"/>
      <c r="BP623" s="17"/>
      <c r="BQ623" s="17"/>
      <c r="BR623" s="17"/>
      <c r="BS623" s="17"/>
      <c r="BT623" s="17"/>
      <c r="BU623" s="17"/>
      <c r="BV623" s="17"/>
      <c r="BW623" s="17"/>
      <c r="BX623" s="26"/>
      <c r="BY623" s="26"/>
      <c r="BZ623" s="26"/>
      <c r="CA623" s="26"/>
      <c r="CB623" s="26"/>
      <c r="CC623" s="17"/>
      <c r="CD623" s="17"/>
      <c r="CE623" s="17"/>
      <c r="CF623" s="17"/>
      <c r="CG623" s="17"/>
      <c r="CH623" s="17"/>
      <c r="CI623" s="17"/>
      <c r="CJ623" s="26"/>
      <c r="CK623" s="17"/>
      <c r="CL623" s="17"/>
      <c r="CM623" s="17"/>
      <c r="CN623" s="17"/>
      <c r="CO623" s="17"/>
      <c r="CP623" s="17"/>
      <c r="CQ623" s="17"/>
      <c r="CR623" s="17"/>
      <c r="CS623" s="17"/>
      <c r="CT623" s="17"/>
      <c r="CU623" s="17"/>
      <c r="CV623" s="17"/>
      <c r="CW623" s="17"/>
      <c r="CX623" s="17"/>
      <c r="CY623" s="26"/>
      <c r="CZ623" s="26"/>
      <c r="DA623" s="26"/>
      <c r="DB623" s="17"/>
      <c r="DC623" s="17"/>
      <c r="DD623" s="17"/>
      <c r="DE623" s="17"/>
      <c r="DF623" s="17"/>
      <c r="DG623" s="17"/>
      <c r="DH623" s="26"/>
      <c r="DI623" s="17"/>
      <c r="DJ623" s="17"/>
      <c r="DK623" s="17"/>
      <c r="DL623" s="17"/>
      <c r="DM623" s="17">
        <v>13.33</v>
      </c>
      <c r="DN623" s="17">
        <v>13.35</v>
      </c>
      <c r="DO623" s="17">
        <v>13.33</v>
      </c>
      <c r="DP623" s="17">
        <v>13.33</v>
      </c>
      <c r="DQ623" s="17">
        <v>13.34</v>
      </c>
      <c r="DR623" s="17">
        <v>13.35</v>
      </c>
      <c r="DS623" s="17">
        <v>13.32</v>
      </c>
      <c r="DT623" s="17">
        <v>13.32</v>
      </c>
      <c r="DU623" s="17">
        <v>13.31</v>
      </c>
      <c r="DV623" s="17">
        <v>13.3</v>
      </c>
      <c r="DW623" s="17">
        <v>13.3</v>
      </c>
      <c r="DX623" s="17">
        <v>13.28</v>
      </c>
      <c r="DY623" s="17">
        <v>13.29</v>
      </c>
      <c r="DZ623" s="17">
        <v>13.29</v>
      </c>
      <c r="EA623" s="17">
        <v>13.28</v>
      </c>
      <c r="EB623" s="17">
        <v>13.26</v>
      </c>
      <c r="EC623" s="17">
        <v>13.27</v>
      </c>
      <c r="ED623" s="17">
        <v>13.27</v>
      </c>
      <c r="EE623" s="17">
        <v>13.28</v>
      </c>
      <c r="EF623" s="17">
        <v>13.27</v>
      </c>
      <c r="EG623" s="17">
        <v>13.28</v>
      </c>
      <c r="EH623" s="17">
        <v>13.27</v>
      </c>
      <c r="EI623" s="17">
        <v>13.28</v>
      </c>
      <c r="EJ623" s="17">
        <v>13.28</v>
      </c>
      <c r="EK623" s="17">
        <v>13.26</v>
      </c>
      <c r="EL623" s="17">
        <v>13.27</v>
      </c>
      <c r="EM623" s="17">
        <v>13.27</v>
      </c>
      <c r="EN623" s="17">
        <v>13.26</v>
      </c>
      <c r="EO623" s="17">
        <v>13.26</v>
      </c>
      <c r="EP623" s="17">
        <v>13.26</v>
      </c>
      <c r="EQ623" s="17">
        <v>13.28</v>
      </c>
      <c r="ER623" s="17">
        <v>13.28</v>
      </c>
      <c r="ES623" s="17">
        <v>13.29</v>
      </c>
      <c r="ET623" s="17">
        <v>13.28</v>
      </c>
      <c r="EU623" s="17">
        <v>13.29</v>
      </c>
      <c r="EV623" s="17">
        <v>13.3</v>
      </c>
      <c r="EW623" s="17">
        <v>13.3</v>
      </c>
      <c r="EX623" s="17">
        <v>13.29</v>
      </c>
      <c r="EY623" s="17">
        <v>13.28</v>
      </c>
      <c r="EZ623" s="17">
        <v>13.28</v>
      </c>
      <c r="FA623" s="17">
        <v>13.28</v>
      </c>
      <c r="FB623" s="17">
        <v>13.27</v>
      </c>
      <c r="FC623" s="17">
        <v>13.25</v>
      </c>
      <c r="FD623" s="17">
        <v>13.26</v>
      </c>
      <c r="FE623" s="17">
        <v>13.27</v>
      </c>
      <c r="FF623" s="17">
        <v>13.27</v>
      </c>
      <c r="FG623" s="17">
        <v>13.28</v>
      </c>
      <c r="FH623" s="17">
        <v>13.3</v>
      </c>
      <c r="FI623" s="17">
        <v>13.29</v>
      </c>
      <c r="FJ623" s="17">
        <v>13.3</v>
      </c>
      <c r="FK623" s="17">
        <v>13.35</v>
      </c>
      <c r="FL623" s="17">
        <v>13.36</v>
      </c>
      <c r="FM623" s="17">
        <v>13.33</v>
      </c>
      <c r="FN623" s="17">
        <v>13.36</v>
      </c>
      <c r="FO623" s="17">
        <v>13.37</v>
      </c>
      <c r="FP623" s="17">
        <v>13.35</v>
      </c>
      <c r="FQ623" s="17">
        <v>13.33</v>
      </c>
      <c r="FR623" s="17">
        <v>13.34</v>
      </c>
      <c r="FS623" s="17">
        <v>13.37</v>
      </c>
      <c r="FT623" s="17">
        <v>13.34</v>
      </c>
      <c r="FU623" s="17">
        <v>13.35</v>
      </c>
      <c r="FV623" s="17">
        <v>13.32</v>
      </c>
      <c r="FW623" s="17">
        <v>13.31</v>
      </c>
      <c r="FX623" s="17">
        <v>13.33</v>
      </c>
      <c r="FY623" s="17">
        <v>13.42</v>
      </c>
      <c r="FZ623" s="17">
        <v>13.47</v>
      </c>
      <c r="GA623" s="17">
        <v>13.44</v>
      </c>
      <c r="GB623" s="17">
        <v>13.45</v>
      </c>
      <c r="GC623" s="17">
        <v>13.43</v>
      </c>
      <c r="GD623" s="17">
        <v>13.49</v>
      </c>
      <c r="GE623" s="17">
        <v>13.47</v>
      </c>
      <c r="GF623" s="17">
        <v>13.45</v>
      </c>
      <c r="GG623" s="17">
        <v>13.45</v>
      </c>
      <c r="GH623" s="17">
        <v>13.4</v>
      </c>
      <c r="GI623" s="17">
        <v>13.39</v>
      </c>
      <c r="GJ623" s="17">
        <v>13.42</v>
      </c>
      <c r="GK623" s="17">
        <v>13.41</v>
      </c>
      <c r="GL623" s="17">
        <v>13.41</v>
      </c>
      <c r="GM623" s="17">
        <v>13.41</v>
      </c>
      <c r="GN623" s="17">
        <v>13.41</v>
      </c>
      <c r="GO623" s="17">
        <v>13.45</v>
      </c>
      <c r="GP623" s="17">
        <v>13.45</v>
      </c>
      <c r="GQ623" s="17">
        <v>13.47</v>
      </c>
      <c r="GR623" s="17">
        <v>13.44</v>
      </c>
      <c r="GS623" s="17">
        <v>13.44</v>
      </c>
      <c r="GT623" s="17">
        <v>13.44</v>
      </c>
      <c r="GU623" s="17">
        <v>13.46</v>
      </c>
      <c r="GV623" s="17">
        <v>13.45</v>
      </c>
      <c r="GW623" s="17">
        <v>13.44</v>
      </c>
      <c r="GX623" s="17">
        <v>13.44</v>
      </c>
      <c r="GY623" s="17">
        <v>13.44</v>
      </c>
      <c r="GZ623" s="17">
        <v>13.46</v>
      </c>
      <c r="HA623" s="17">
        <v>13.45</v>
      </c>
      <c r="HB623" s="17">
        <v>13.45</v>
      </c>
      <c r="HC623" s="17">
        <v>13.44</v>
      </c>
      <c r="HD623" s="17">
        <v>13.44</v>
      </c>
      <c r="HE623" s="17">
        <v>13.43</v>
      </c>
      <c r="HF623" s="17">
        <v>13.37</v>
      </c>
      <c r="HG623" s="17">
        <v>13.37</v>
      </c>
      <c r="HH623" s="17">
        <v>13.33</v>
      </c>
      <c r="HI623" s="17">
        <v>13.34</v>
      </c>
      <c r="HJ623" s="17">
        <v>13.32</v>
      </c>
      <c r="HK623" s="17">
        <v>13.32</v>
      </c>
      <c r="HL623" s="17">
        <v>13.28</v>
      </c>
      <c r="HM623" s="17">
        <v>13.34</v>
      </c>
      <c r="HN623" s="17">
        <v>13.32</v>
      </c>
      <c r="HO623" s="17">
        <v>13.3</v>
      </c>
      <c r="HP623" s="17">
        <v>13.3</v>
      </c>
      <c r="HQ623" s="17">
        <v>13.33</v>
      </c>
      <c r="HR623" s="17">
        <v>13.33</v>
      </c>
      <c r="HS623" s="17">
        <v>13.3</v>
      </c>
      <c r="HT623" s="17">
        <v>13.32</v>
      </c>
      <c r="HU623" s="17">
        <v>13.34</v>
      </c>
      <c r="HV623" s="17">
        <v>13.32</v>
      </c>
      <c r="HW623" s="17">
        <v>13.32</v>
      </c>
      <c r="HX623" s="17">
        <v>13.34</v>
      </c>
      <c r="HY623" s="17">
        <v>13.35</v>
      </c>
      <c r="HZ623" s="17">
        <v>13.35</v>
      </c>
      <c r="IA623" s="17">
        <v>13.32</v>
      </c>
      <c r="IB623" s="17">
        <v>13.32</v>
      </c>
      <c r="IC623" s="17">
        <v>13.32</v>
      </c>
      <c r="ID623" s="17">
        <v>13.33</v>
      </c>
      <c r="IE623" s="17">
        <v>13.34</v>
      </c>
      <c r="IF623" s="17">
        <v>13.32</v>
      </c>
      <c r="IG623" s="17">
        <v>13.32</v>
      </c>
      <c r="IH623" s="17">
        <v>13.32</v>
      </c>
      <c r="II623" s="17">
        <v>13.29</v>
      </c>
      <c r="IJ623" s="17">
        <v>13.27</v>
      </c>
      <c r="IK623" s="17">
        <v>13.31</v>
      </c>
      <c r="IL623" s="17">
        <v>13.29</v>
      </c>
      <c r="IM623" s="17">
        <v>13.3</v>
      </c>
      <c r="IN623" s="17">
        <v>13.32</v>
      </c>
      <c r="IO623" s="17">
        <v>13.34</v>
      </c>
      <c r="IP623" s="17">
        <v>13.34</v>
      </c>
      <c r="IQ623" s="17">
        <v>13.38</v>
      </c>
      <c r="IR623" s="17">
        <v>13.4</v>
      </c>
      <c r="IS623" s="17">
        <v>13.37</v>
      </c>
      <c r="IT623" s="17">
        <v>13.37</v>
      </c>
      <c r="IU623" s="17">
        <v>13.37</v>
      </c>
      <c r="IV623" s="17">
        <v>13.37</v>
      </c>
      <c r="IW623" s="17">
        <v>13.37</v>
      </c>
      <c r="IX623" s="17">
        <v>13.37</v>
      </c>
      <c r="IY623" s="17">
        <v>13.38</v>
      </c>
    </row>
    <row r="624" spans="1:259" x14ac:dyDescent="0.15">
      <c r="A624" s="17" t="s">
        <v>2988</v>
      </c>
      <c r="B624" s="17" t="s">
        <v>2989</v>
      </c>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c r="AA624" s="26"/>
      <c r="AB624" s="17"/>
      <c r="AC624" s="26"/>
      <c r="AD624" s="26"/>
      <c r="AE624" s="17"/>
      <c r="AF624" s="17"/>
      <c r="AG624" s="17"/>
      <c r="AH624" s="17"/>
      <c r="AI624" s="17"/>
      <c r="AJ624" s="17"/>
      <c r="AK624" s="17"/>
      <c r="AL624" s="17"/>
      <c r="AM624" s="17"/>
      <c r="AN624" s="17"/>
      <c r="AO624" s="17"/>
      <c r="AP624" s="17"/>
      <c r="AQ624" s="17"/>
      <c r="AR624" s="17"/>
      <c r="AS624" s="17"/>
      <c r="AT624" s="17"/>
      <c r="AU624" s="17"/>
      <c r="AV624" s="17"/>
      <c r="AW624" s="17"/>
      <c r="AX624" s="17"/>
      <c r="AY624" s="17"/>
      <c r="AZ624" s="17"/>
      <c r="BA624" s="17"/>
      <c r="BB624" s="17"/>
      <c r="BC624" s="17"/>
      <c r="BD624" s="17"/>
      <c r="BE624" s="17"/>
      <c r="BF624" s="17"/>
      <c r="BG624" s="17"/>
      <c r="BH624" s="17"/>
      <c r="BI624" s="17"/>
      <c r="BJ624" s="26"/>
      <c r="BK624" s="17"/>
      <c r="BL624" s="17"/>
      <c r="BM624" s="17"/>
      <c r="BN624" s="17"/>
      <c r="BO624" s="17"/>
      <c r="BP624" s="17"/>
      <c r="BQ624" s="17"/>
      <c r="BR624" s="17"/>
      <c r="BS624" s="17"/>
      <c r="BT624" s="17"/>
      <c r="BU624" s="17"/>
      <c r="BV624" s="17"/>
      <c r="BW624" s="17"/>
      <c r="BX624" s="26"/>
      <c r="BY624" s="26"/>
      <c r="BZ624" s="26"/>
      <c r="CA624" s="26"/>
      <c r="CB624" s="26"/>
      <c r="CC624" s="17"/>
      <c r="CD624" s="17"/>
      <c r="CE624" s="17"/>
      <c r="CF624" s="17"/>
      <c r="CG624" s="17"/>
      <c r="CH624" s="17"/>
      <c r="CI624" s="17"/>
      <c r="CJ624" s="26"/>
      <c r="CK624" s="17"/>
      <c r="CL624" s="17"/>
      <c r="CM624" s="17"/>
      <c r="CN624" s="17"/>
      <c r="CO624" s="17"/>
      <c r="CP624" s="17"/>
      <c r="CQ624" s="17"/>
      <c r="CR624" s="17"/>
      <c r="CS624" s="17"/>
      <c r="CT624" s="17"/>
      <c r="CU624" s="17"/>
      <c r="CV624" s="17"/>
      <c r="CW624" s="17"/>
      <c r="CX624" s="17"/>
      <c r="CY624" s="26"/>
      <c r="CZ624" s="26"/>
      <c r="DA624" s="26"/>
      <c r="DB624" s="17"/>
      <c r="DC624" s="17"/>
      <c r="DD624" s="17"/>
      <c r="DE624" s="17"/>
      <c r="DF624" s="17"/>
      <c r="DG624" s="17"/>
      <c r="DH624" s="26"/>
      <c r="DI624" s="17"/>
      <c r="DJ624" s="17"/>
      <c r="DK624" s="17"/>
      <c r="DL624" s="17"/>
      <c r="DM624" s="17">
        <v>3.44</v>
      </c>
      <c r="DN624" s="17">
        <v>3.45</v>
      </c>
      <c r="DO624" s="17">
        <v>3.45</v>
      </c>
      <c r="DP624" s="17">
        <v>3.45</v>
      </c>
      <c r="DQ624" s="17">
        <v>3.45</v>
      </c>
      <c r="DR624" s="17">
        <v>3.45</v>
      </c>
      <c r="DS624" s="17">
        <v>3.45</v>
      </c>
      <c r="DT624" s="17">
        <v>3.45</v>
      </c>
      <c r="DU624" s="17">
        <v>3.45</v>
      </c>
      <c r="DV624" s="17">
        <v>3.45</v>
      </c>
      <c r="DW624" s="17">
        <v>3.44</v>
      </c>
      <c r="DX624" s="17">
        <v>3.44</v>
      </c>
      <c r="DY624" s="17">
        <v>3.45</v>
      </c>
      <c r="DZ624" s="17">
        <v>3.44</v>
      </c>
      <c r="EA624" s="17">
        <v>3.45</v>
      </c>
      <c r="EB624" s="17">
        <v>3.44</v>
      </c>
      <c r="EC624" s="17">
        <v>3.44</v>
      </c>
      <c r="ED624" s="17">
        <v>3.44</v>
      </c>
      <c r="EE624" s="17">
        <v>3.44</v>
      </c>
      <c r="EF624" s="17">
        <v>3.44</v>
      </c>
      <c r="EG624" s="17">
        <v>3.44</v>
      </c>
      <c r="EH624" s="17">
        <v>3.45</v>
      </c>
      <c r="EI624" s="17">
        <v>3.44</v>
      </c>
      <c r="EJ624" s="17">
        <v>3.45</v>
      </c>
      <c r="EK624" s="17">
        <v>3.45</v>
      </c>
      <c r="EL624" s="17">
        <v>3.45</v>
      </c>
      <c r="EM624" s="17">
        <v>3.45</v>
      </c>
      <c r="EN624" s="17">
        <v>3.44</v>
      </c>
      <c r="EO624" s="17">
        <v>3.44</v>
      </c>
      <c r="EP624" s="17">
        <v>3.44</v>
      </c>
      <c r="EQ624" s="17">
        <v>3.45</v>
      </c>
      <c r="ER624" s="17">
        <v>3.45</v>
      </c>
      <c r="ES624" s="17">
        <v>3.45</v>
      </c>
      <c r="ET624" s="17">
        <v>3.45</v>
      </c>
      <c r="EU624" s="17">
        <v>3.45</v>
      </c>
      <c r="EV624" s="17">
        <v>3.45</v>
      </c>
      <c r="EW624" s="17">
        <v>3.44</v>
      </c>
      <c r="EX624" s="17">
        <v>3.45</v>
      </c>
      <c r="EY624" s="17">
        <v>3.45</v>
      </c>
      <c r="EZ624" s="17">
        <v>3.44</v>
      </c>
      <c r="FA624" s="17">
        <v>3.44</v>
      </c>
      <c r="FB624" s="17">
        <v>3.44</v>
      </c>
      <c r="FC624" s="17">
        <v>3.44</v>
      </c>
      <c r="FD624" s="17">
        <v>3.45</v>
      </c>
      <c r="FE624" s="17">
        <v>3.44</v>
      </c>
      <c r="FF624" s="17">
        <v>3.44</v>
      </c>
      <c r="FG624" s="17">
        <v>3.44</v>
      </c>
      <c r="FH624" s="17">
        <v>3.45</v>
      </c>
      <c r="FI624" s="17">
        <v>3.44</v>
      </c>
      <c r="FJ624" s="17">
        <v>3.44</v>
      </c>
      <c r="FK624" s="17">
        <v>3.45</v>
      </c>
      <c r="FL624" s="17">
        <v>3.44</v>
      </c>
      <c r="FM624" s="17">
        <v>3.44</v>
      </c>
      <c r="FN624" s="17">
        <v>3.44</v>
      </c>
      <c r="FO624" s="17">
        <v>3.45</v>
      </c>
      <c r="FP624" s="17">
        <v>3.44</v>
      </c>
      <c r="FQ624" s="17">
        <v>3.45</v>
      </c>
      <c r="FR624" s="17">
        <v>3.45</v>
      </c>
      <c r="FS624" s="17">
        <v>3.44</v>
      </c>
      <c r="FT624" s="17">
        <v>3.44</v>
      </c>
      <c r="FU624" s="17">
        <v>3.44</v>
      </c>
      <c r="FV624" s="17">
        <v>3.43</v>
      </c>
      <c r="FW624" s="17">
        <v>3.43</v>
      </c>
      <c r="FX624" s="17">
        <v>3.44</v>
      </c>
      <c r="FY624" s="17">
        <v>3.44</v>
      </c>
      <c r="FZ624" s="17">
        <v>3.44</v>
      </c>
      <c r="GA624" s="17">
        <v>3.44</v>
      </c>
      <c r="GB624" s="17">
        <v>3.44</v>
      </c>
      <c r="GC624" s="17">
        <v>3.45</v>
      </c>
      <c r="GD624" s="17">
        <v>3.44</v>
      </c>
      <c r="GE624" s="17">
        <v>3.45</v>
      </c>
      <c r="GF624" s="17">
        <v>3.44</v>
      </c>
      <c r="GG624" s="17">
        <v>3.44</v>
      </c>
      <c r="GH624" s="17">
        <v>3.44</v>
      </c>
      <c r="GI624" s="17">
        <v>3.44</v>
      </c>
      <c r="GJ624" s="17">
        <v>3.44</v>
      </c>
      <c r="GK624" s="17">
        <v>3.44</v>
      </c>
      <c r="GL624" s="17">
        <v>3.43</v>
      </c>
      <c r="GM624" s="17">
        <v>3.43</v>
      </c>
      <c r="GN624" s="17">
        <v>3.43</v>
      </c>
      <c r="GO624" s="17">
        <v>3.43</v>
      </c>
      <c r="GP624" s="17">
        <v>3.43</v>
      </c>
      <c r="GQ624" s="17">
        <v>3.44</v>
      </c>
      <c r="GR624" s="17">
        <v>3.44</v>
      </c>
      <c r="GS624" s="17">
        <v>3.43</v>
      </c>
      <c r="GT624" s="17">
        <v>3.43</v>
      </c>
      <c r="GU624" s="17">
        <v>3.43</v>
      </c>
      <c r="GV624" s="17">
        <v>3.44</v>
      </c>
      <c r="GW624" s="17">
        <v>3.43</v>
      </c>
      <c r="GX624" s="17">
        <v>3.44</v>
      </c>
      <c r="GY624" s="17">
        <v>3.43</v>
      </c>
      <c r="GZ624" s="17">
        <v>3.44</v>
      </c>
      <c r="HA624" s="17">
        <v>3.43</v>
      </c>
      <c r="HB624" s="17">
        <v>3.43</v>
      </c>
      <c r="HC624" s="17">
        <v>3.44</v>
      </c>
      <c r="HD624" s="17">
        <v>3.43</v>
      </c>
      <c r="HE624" s="17">
        <v>3.43</v>
      </c>
      <c r="HF624" s="17">
        <v>3.43</v>
      </c>
      <c r="HG624" s="17">
        <v>3.44</v>
      </c>
      <c r="HH624" s="17">
        <v>3.43</v>
      </c>
      <c r="HI624" s="17">
        <v>3.43</v>
      </c>
      <c r="HJ624" s="17">
        <v>3.44</v>
      </c>
      <c r="HK624" s="17">
        <v>3.43</v>
      </c>
      <c r="HL624" s="17">
        <v>3.43</v>
      </c>
      <c r="HM624" s="17">
        <v>3.43</v>
      </c>
      <c r="HN624" s="17">
        <v>3.43</v>
      </c>
      <c r="HO624" s="17">
        <v>3.43</v>
      </c>
      <c r="HP624" s="17">
        <v>3.43</v>
      </c>
      <c r="HQ624" s="17">
        <v>3.43</v>
      </c>
      <c r="HR624" s="17">
        <v>3.44</v>
      </c>
      <c r="HS624" s="17">
        <v>3.43</v>
      </c>
      <c r="HT624" s="17">
        <v>3.43</v>
      </c>
      <c r="HU624" s="17">
        <v>3.43</v>
      </c>
      <c r="HV624" s="17">
        <v>3.43</v>
      </c>
      <c r="HW624" s="17">
        <v>3.43</v>
      </c>
      <c r="HX624" s="17">
        <v>3.43</v>
      </c>
      <c r="HY624" s="17">
        <v>3.43</v>
      </c>
      <c r="HZ624" s="17">
        <v>3.43</v>
      </c>
      <c r="IA624" s="17">
        <v>3.43</v>
      </c>
      <c r="IB624" s="17">
        <v>3.44</v>
      </c>
      <c r="IC624" s="17">
        <v>3.44</v>
      </c>
      <c r="ID624" s="17">
        <v>3.44</v>
      </c>
      <c r="IE624" s="17">
        <v>3.44</v>
      </c>
      <c r="IF624" s="17">
        <v>3.43</v>
      </c>
      <c r="IG624" s="17">
        <v>3.43</v>
      </c>
      <c r="IH624" s="17">
        <v>3.43</v>
      </c>
      <c r="II624" s="17">
        <v>3.43</v>
      </c>
      <c r="IJ624" s="17">
        <v>3.43</v>
      </c>
      <c r="IK624" s="17">
        <v>3.43</v>
      </c>
      <c r="IL624" s="17">
        <v>3.44</v>
      </c>
      <c r="IM624" s="17">
        <v>3.43</v>
      </c>
      <c r="IN624" s="17">
        <v>3.44</v>
      </c>
      <c r="IO624" s="17">
        <v>3.44</v>
      </c>
      <c r="IP624" s="17">
        <v>3.43</v>
      </c>
      <c r="IQ624" s="17">
        <v>3.43</v>
      </c>
      <c r="IR624" s="17">
        <v>3.43</v>
      </c>
      <c r="IS624" s="17">
        <v>3.43</v>
      </c>
      <c r="IT624" s="17">
        <v>3.43</v>
      </c>
      <c r="IU624" s="17">
        <v>3.43</v>
      </c>
      <c r="IV624" s="17">
        <v>3.43</v>
      </c>
      <c r="IW624" s="17">
        <v>3.43</v>
      </c>
      <c r="IX624" s="17">
        <v>3.44</v>
      </c>
      <c r="IY624" s="17">
        <v>3.44</v>
      </c>
    </row>
    <row r="625" spans="1:259" x14ac:dyDescent="0.15">
      <c r="A625" s="17" t="s">
        <v>4501</v>
      </c>
      <c r="B625" s="17" t="s">
        <v>4827</v>
      </c>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c r="AA625" s="26"/>
      <c r="AB625" s="17"/>
      <c r="AC625" s="26"/>
      <c r="AD625" s="26"/>
      <c r="AE625" s="17"/>
      <c r="AF625" s="17"/>
      <c r="AG625" s="17"/>
      <c r="AH625" s="17"/>
      <c r="AI625" s="17"/>
      <c r="AJ625" s="17"/>
      <c r="AK625" s="17"/>
      <c r="AL625" s="17"/>
      <c r="AM625" s="17"/>
      <c r="AN625" s="17"/>
      <c r="AO625" s="17"/>
      <c r="AP625" s="17"/>
      <c r="AQ625" s="17"/>
      <c r="AR625" s="17"/>
      <c r="AS625" s="17"/>
      <c r="AT625" s="17"/>
      <c r="AU625" s="17"/>
      <c r="AV625" s="17"/>
      <c r="AW625" s="17"/>
      <c r="AX625" s="17"/>
      <c r="AY625" s="17"/>
      <c r="AZ625" s="17"/>
      <c r="BA625" s="17"/>
      <c r="BB625" s="17"/>
      <c r="BC625" s="17"/>
      <c r="BD625" s="17"/>
      <c r="BE625" s="17"/>
      <c r="BF625" s="17"/>
      <c r="BG625" s="17"/>
      <c r="BH625" s="17"/>
      <c r="BI625" s="17"/>
      <c r="BJ625" s="26"/>
      <c r="BK625" s="17"/>
      <c r="BL625" s="17"/>
      <c r="BM625" s="17"/>
      <c r="BN625" s="17"/>
      <c r="BO625" s="17"/>
      <c r="BP625" s="17"/>
      <c r="BQ625" s="17"/>
      <c r="BR625" s="17"/>
      <c r="BS625" s="17"/>
      <c r="BT625" s="17"/>
      <c r="BU625" s="17"/>
      <c r="BV625" s="17"/>
      <c r="BW625" s="17"/>
      <c r="BX625" s="26"/>
      <c r="BY625" s="26"/>
      <c r="BZ625" s="26"/>
      <c r="CA625" s="26"/>
      <c r="CB625" s="26"/>
      <c r="CC625" s="17"/>
      <c r="CD625" s="17"/>
      <c r="CE625" s="17"/>
      <c r="CF625" s="17"/>
      <c r="CG625" s="17"/>
      <c r="CH625" s="17"/>
      <c r="CI625" s="17"/>
      <c r="CJ625" s="26"/>
      <c r="CK625" s="17"/>
      <c r="CL625" s="17"/>
      <c r="CM625" s="17"/>
      <c r="CN625" s="17"/>
      <c r="CO625" s="17"/>
      <c r="CP625" s="17"/>
      <c r="CQ625" s="17"/>
      <c r="CR625" s="17"/>
      <c r="CS625" s="17"/>
      <c r="CT625" s="17"/>
      <c r="CU625" s="17"/>
      <c r="CV625" s="17"/>
      <c r="CW625" s="17"/>
      <c r="CX625" s="17"/>
      <c r="CY625" s="26"/>
      <c r="CZ625" s="26"/>
      <c r="DA625" s="26"/>
      <c r="DB625" s="17"/>
      <c r="DC625" s="17"/>
      <c r="DD625" s="17"/>
      <c r="DE625" s="17"/>
      <c r="DF625" s="17"/>
      <c r="DG625" s="17"/>
      <c r="DH625" s="26"/>
      <c r="DI625" s="17"/>
      <c r="DJ625" s="17"/>
      <c r="DK625" s="17"/>
      <c r="DL625" s="17"/>
      <c r="DM625" s="17">
        <v>15.7</v>
      </c>
      <c r="DN625" s="17">
        <v>15.69</v>
      </c>
      <c r="DO625" s="17">
        <v>15.7</v>
      </c>
      <c r="DP625" s="17">
        <v>15.71</v>
      </c>
      <c r="DQ625" s="17">
        <v>15.7</v>
      </c>
      <c r="DR625" s="17">
        <v>15.68</v>
      </c>
      <c r="DS625" s="17">
        <v>15.67</v>
      </c>
      <c r="DT625" s="17">
        <v>15.63</v>
      </c>
      <c r="DU625" s="17">
        <v>15.62</v>
      </c>
      <c r="DV625" s="17">
        <v>15.62</v>
      </c>
      <c r="DW625" s="17">
        <v>15.64</v>
      </c>
      <c r="DX625" s="17">
        <v>15.65</v>
      </c>
      <c r="DY625" s="17">
        <v>15.69</v>
      </c>
      <c r="DZ625" s="17">
        <v>15.66</v>
      </c>
      <c r="EA625" s="17">
        <v>15.66</v>
      </c>
      <c r="EB625" s="17">
        <v>15.65</v>
      </c>
      <c r="EC625" s="17">
        <v>15.65</v>
      </c>
      <c r="ED625" s="17">
        <v>15.69</v>
      </c>
      <c r="EE625" s="17">
        <v>15.72</v>
      </c>
      <c r="EF625" s="17">
        <v>15.7</v>
      </c>
      <c r="EG625" s="17">
        <v>15.69</v>
      </c>
      <c r="EH625" s="17">
        <v>15.69</v>
      </c>
      <c r="EI625" s="17">
        <v>15.69</v>
      </c>
      <c r="EJ625" s="17">
        <v>15.65</v>
      </c>
      <c r="EK625" s="17">
        <v>15.63</v>
      </c>
      <c r="EL625" s="17">
        <v>15.69</v>
      </c>
      <c r="EM625" s="17">
        <v>15.68</v>
      </c>
      <c r="EN625" s="17">
        <v>15.65</v>
      </c>
      <c r="EO625" s="17">
        <v>15.68</v>
      </c>
      <c r="EP625" s="17">
        <v>15.65</v>
      </c>
      <c r="EQ625" s="17">
        <v>15.67</v>
      </c>
      <c r="ER625" s="17">
        <v>15.65</v>
      </c>
      <c r="ES625" s="17">
        <v>15.65</v>
      </c>
      <c r="ET625" s="17">
        <v>15.68</v>
      </c>
      <c r="EU625" s="17">
        <v>15.69</v>
      </c>
      <c r="EV625" s="17">
        <v>15.69</v>
      </c>
      <c r="EW625" s="17">
        <v>15.66</v>
      </c>
      <c r="EX625" s="17">
        <v>15.65</v>
      </c>
      <c r="EY625" s="17">
        <v>15.65</v>
      </c>
      <c r="EZ625" s="17">
        <v>15.68</v>
      </c>
      <c r="FA625" s="17">
        <v>15.64</v>
      </c>
      <c r="FB625" s="17">
        <v>15.65</v>
      </c>
      <c r="FC625" s="17">
        <v>15.66</v>
      </c>
      <c r="FD625" s="17">
        <v>15.62</v>
      </c>
      <c r="FE625" s="17">
        <v>15.63</v>
      </c>
      <c r="FF625" s="17">
        <v>15.63</v>
      </c>
      <c r="FG625" s="17">
        <v>15.64</v>
      </c>
      <c r="FH625" s="17">
        <v>15.63</v>
      </c>
      <c r="FI625" s="17">
        <v>15.64</v>
      </c>
      <c r="FJ625" s="17">
        <v>15.6</v>
      </c>
      <c r="FK625" s="17">
        <v>15.6</v>
      </c>
      <c r="FL625" s="17">
        <v>15.63</v>
      </c>
      <c r="FM625" s="17">
        <v>15.62</v>
      </c>
      <c r="FN625" s="17">
        <v>15.62</v>
      </c>
      <c r="FO625" s="17">
        <v>15.62</v>
      </c>
      <c r="FP625" s="17">
        <v>15.62</v>
      </c>
      <c r="FQ625" s="17">
        <v>15.61</v>
      </c>
      <c r="FR625" s="17">
        <v>15.62</v>
      </c>
      <c r="FS625" s="17">
        <v>15.65</v>
      </c>
      <c r="FT625" s="17">
        <v>15.65</v>
      </c>
      <c r="FU625" s="17">
        <v>15.65</v>
      </c>
      <c r="FV625" s="17">
        <v>15.66</v>
      </c>
      <c r="FW625" s="17">
        <v>15.64</v>
      </c>
      <c r="FX625" s="17">
        <v>15.62</v>
      </c>
      <c r="FY625" s="17">
        <v>15.66</v>
      </c>
      <c r="FZ625" s="17">
        <v>15.65</v>
      </c>
      <c r="GA625" s="17">
        <v>15.63</v>
      </c>
      <c r="GB625" s="17">
        <v>15.64</v>
      </c>
      <c r="GC625" s="17">
        <v>15.63</v>
      </c>
      <c r="GD625" s="17">
        <v>15.62</v>
      </c>
      <c r="GE625" s="17">
        <v>15.62</v>
      </c>
      <c r="GF625" s="17">
        <v>15.62</v>
      </c>
      <c r="GG625" s="17">
        <v>15.61</v>
      </c>
      <c r="GH625" s="17">
        <v>15.61</v>
      </c>
      <c r="GI625" s="17">
        <v>15.59</v>
      </c>
      <c r="GJ625" s="17">
        <v>15.56</v>
      </c>
      <c r="GK625" s="17">
        <v>15.56</v>
      </c>
      <c r="GL625" s="17">
        <v>15.54</v>
      </c>
      <c r="GM625" s="17">
        <v>15.53</v>
      </c>
      <c r="GN625" s="17">
        <v>15.54</v>
      </c>
      <c r="GO625" s="17">
        <v>15.54</v>
      </c>
      <c r="GP625" s="17">
        <v>15.59</v>
      </c>
      <c r="GQ625" s="17">
        <v>15.56</v>
      </c>
      <c r="GR625" s="17">
        <v>15.55</v>
      </c>
      <c r="GS625" s="17">
        <v>15.58</v>
      </c>
      <c r="GT625" s="17">
        <v>15.59</v>
      </c>
      <c r="GU625" s="17">
        <v>15.59</v>
      </c>
      <c r="GV625" s="17">
        <v>15.55</v>
      </c>
      <c r="GW625" s="17">
        <v>15.57</v>
      </c>
      <c r="GX625" s="17">
        <v>15.55</v>
      </c>
      <c r="GY625" s="17">
        <v>15.58</v>
      </c>
      <c r="GZ625" s="17">
        <v>15.56</v>
      </c>
      <c r="HA625" s="17">
        <v>15.56</v>
      </c>
      <c r="HB625" s="17">
        <v>15.56</v>
      </c>
      <c r="HC625" s="17">
        <v>15.62</v>
      </c>
      <c r="HD625" s="17">
        <v>15.65</v>
      </c>
      <c r="HE625" s="17">
        <v>15.63</v>
      </c>
      <c r="HF625" s="17">
        <v>15.64</v>
      </c>
      <c r="HG625" s="17">
        <v>15.62</v>
      </c>
      <c r="HH625" s="17">
        <v>15.57</v>
      </c>
      <c r="HI625" s="17">
        <v>15.57</v>
      </c>
      <c r="HJ625" s="17">
        <v>15.56</v>
      </c>
      <c r="HK625" s="17">
        <v>15.54</v>
      </c>
      <c r="HL625" s="17">
        <v>15.55</v>
      </c>
      <c r="HM625" s="17">
        <v>15.56</v>
      </c>
      <c r="HN625" s="17">
        <v>15.6</v>
      </c>
      <c r="HO625" s="17">
        <v>15.6</v>
      </c>
      <c r="HP625" s="17">
        <v>15.6</v>
      </c>
      <c r="HQ625" s="17">
        <v>15.6</v>
      </c>
      <c r="HR625" s="17">
        <v>15.57</v>
      </c>
      <c r="HS625" s="17">
        <v>15.61</v>
      </c>
      <c r="HT625" s="17">
        <v>15.55</v>
      </c>
      <c r="HU625" s="17">
        <v>15.58</v>
      </c>
      <c r="HV625" s="17">
        <v>15.58</v>
      </c>
      <c r="HW625" s="17">
        <v>15.6</v>
      </c>
      <c r="HX625" s="17">
        <v>15.6</v>
      </c>
      <c r="HY625" s="17">
        <v>15.63</v>
      </c>
      <c r="HZ625" s="17">
        <v>15.62</v>
      </c>
      <c r="IA625" s="17">
        <v>15.62</v>
      </c>
      <c r="IB625" s="17">
        <v>15.58</v>
      </c>
      <c r="IC625" s="17">
        <v>15.58</v>
      </c>
      <c r="ID625" s="17">
        <v>15.55</v>
      </c>
      <c r="IE625" s="17">
        <v>15.58</v>
      </c>
      <c r="IF625" s="17">
        <v>15.57</v>
      </c>
      <c r="IG625" s="17">
        <v>15.57</v>
      </c>
      <c r="IH625" s="17">
        <v>15.57</v>
      </c>
      <c r="II625" s="17">
        <v>15.54</v>
      </c>
      <c r="IJ625" s="17">
        <v>15.53</v>
      </c>
      <c r="IK625" s="17">
        <v>15.5</v>
      </c>
      <c r="IL625" s="17">
        <v>15.51</v>
      </c>
      <c r="IM625" s="17">
        <v>15.53</v>
      </c>
      <c r="IN625" s="17">
        <v>15.53</v>
      </c>
      <c r="IO625" s="17">
        <v>15.53</v>
      </c>
      <c r="IP625" s="17">
        <v>15.55</v>
      </c>
      <c r="IQ625" s="17">
        <v>15.6</v>
      </c>
      <c r="IR625" s="17">
        <v>15.65</v>
      </c>
      <c r="IS625" s="17">
        <v>15.6</v>
      </c>
      <c r="IT625" s="17">
        <v>15.59</v>
      </c>
      <c r="IU625" s="17">
        <v>15.59</v>
      </c>
      <c r="IV625" s="17">
        <v>15.56</v>
      </c>
      <c r="IW625" s="17">
        <v>15.55</v>
      </c>
      <c r="IX625" s="17">
        <v>15.56</v>
      </c>
      <c r="IY625" s="17">
        <v>15.56</v>
      </c>
    </row>
    <row r="626" spans="1:259" x14ac:dyDescent="0.15">
      <c r="A626" s="17" t="s">
        <v>580</v>
      </c>
      <c r="B626" s="17" t="s">
        <v>581</v>
      </c>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c r="AA626" s="26"/>
      <c r="AB626" s="17"/>
      <c r="AC626" s="26"/>
      <c r="AD626" s="26"/>
      <c r="AE626" s="17"/>
      <c r="AF626" s="17"/>
      <c r="AG626" s="17"/>
      <c r="AH626" s="17"/>
      <c r="AI626" s="17"/>
      <c r="AJ626" s="17"/>
      <c r="AK626" s="17"/>
      <c r="AL626" s="17"/>
      <c r="AM626" s="17"/>
      <c r="AN626" s="17"/>
      <c r="AO626" s="17"/>
      <c r="AP626" s="17"/>
      <c r="AQ626" s="17"/>
      <c r="AR626" s="17"/>
      <c r="AS626" s="17"/>
      <c r="AT626" s="17"/>
      <c r="AU626" s="17"/>
      <c r="AV626" s="17"/>
      <c r="AW626" s="17"/>
      <c r="AX626" s="17"/>
      <c r="AY626" s="17"/>
      <c r="AZ626" s="17"/>
      <c r="BA626" s="17"/>
      <c r="BB626" s="17"/>
      <c r="BC626" s="17"/>
      <c r="BD626" s="17"/>
      <c r="BE626" s="17"/>
      <c r="BF626" s="17"/>
      <c r="BG626" s="17"/>
      <c r="BH626" s="17"/>
      <c r="BI626" s="17"/>
      <c r="BJ626" s="26"/>
      <c r="BK626" s="17"/>
      <c r="BL626" s="17"/>
      <c r="BM626" s="17"/>
      <c r="BN626" s="17"/>
      <c r="BO626" s="17"/>
      <c r="BP626" s="17"/>
      <c r="BQ626" s="17"/>
      <c r="BR626" s="17"/>
      <c r="BS626" s="17"/>
      <c r="BT626" s="17"/>
      <c r="BU626" s="17"/>
      <c r="BV626" s="17"/>
      <c r="BW626" s="17"/>
      <c r="BX626" s="26"/>
      <c r="BY626" s="26"/>
      <c r="BZ626" s="26"/>
      <c r="CA626" s="26"/>
      <c r="CB626" s="26"/>
      <c r="CC626" s="17"/>
      <c r="CD626" s="17"/>
      <c r="CE626" s="17"/>
      <c r="CF626" s="17"/>
      <c r="CG626" s="17"/>
      <c r="CH626" s="17"/>
      <c r="CI626" s="17"/>
      <c r="CJ626" s="26"/>
      <c r="CK626" s="17"/>
      <c r="CL626" s="17"/>
      <c r="CM626" s="17"/>
      <c r="CN626" s="17"/>
      <c r="CO626" s="17"/>
      <c r="CP626" s="17"/>
      <c r="CQ626" s="17"/>
      <c r="CR626" s="17"/>
      <c r="CS626" s="17"/>
      <c r="CT626" s="17"/>
      <c r="CU626" s="17"/>
      <c r="CV626" s="17"/>
      <c r="CW626" s="17"/>
      <c r="CX626" s="17"/>
      <c r="CY626" s="26"/>
      <c r="CZ626" s="26"/>
      <c r="DA626" s="26"/>
      <c r="DB626" s="17"/>
      <c r="DC626" s="17"/>
      <c r="DD626" s="17"/>
      <c r="DE626" s="17"/>
      <c r="DF626" s="17"/>
      <c r="DG626" s="17"/>
      <c r="DH626" s="26"/>
      <c r="DI626" s="17"/>
      <c r="DJ626" s="17"/>
      <c r="DK626" s="17"/>
      <c r="DL626" s="17"/>
      <c r="DM626" s="17">
        <v>16.399999999999999</v>
      </c>
      <c r="DN626" s="17">
        <v>16.37</v>
      </c>
      <c r="DO626" s="17">
        <v>16.38</v>
      </c>
      <c r="DP626" s="17">
        <v>16.38</v>
      </c>
      <c r="DQ626" s="17">
        <v>16.43</v>
      </c>
      <c r="DR626" s="17">
        <v>16.399999999999999</v>
      </c>
      <c r="DS626" s="17">
        <v>16.399999999999999</v>
      </c>
      <c r="DT626" s="17">
        <v>16.399999999999999</v>
      </c>
      <c r="DU626" s="17">
        <v>16.39</v>
      </c>
      <c r="DV626" s="17">
        <v>16.39</v>
      </c>
      <c r="DW626" s="17">
        <v>16.350000000000001</v>
      </c>
      <c r="DX626" s="17">
        <v>16.329999999999998</v>
      </c>
      <c r="DY626" s="17">
        <v>16.34</v>
      </c>
      <c r="DZ626" s="17">
        <v>16.420000000000002</v>
      </c>
      <c r="EA626" s="17">
        <v>16.350000000000001</v>
      </c>
      <c r="EB626" s="17">
        <v>16.36</v>
      </c>
      <c r="EC626" s="17">
        <v>16.36</v>
      </c>
      <c r="ED626" s="17">
        <v>16.36</v>
      </c>
      <c r="EE626" s="17">
        <v>16.37</v>
      </c>
      <c r="EF626" s="17">
        <v>16.39</v>
      </c>
      <c r="EG626" s="17">
        <v>16.399999999999999</v>
      </c>
      <c r="EH626" s="17">
        <v>16.399999999999999</v>
      </c>
      <c r="EI626" s="17">
        <v>16.399999999999999</v>
      </c>
      <c r="EJ626" s="17">
        <v>16.420000000000002</v>
      </c>
      <c r="EK626" s="17">
        <v>16.46</v>
      </c>
      <c r="EL626" s="17">
        <v>16.46</v>
      </c>
      <c r="EM626" s="17">
        <v>16.43</v>
      </c>
      <c r="EN626" s="17">
        <v>16.45</v>
      </c>
      <c r="EO626" s="17">
        <v>16.440000000000001</v>
      </c>
      <c r="EP626" s="17">
        <v>16.420000000000002</v>
      </c>
      <c r="EQ626" s="17">
        <v>16.420000000000002</v>
      </c>
      <c r="ER626" s="17">
        <v>16.420000000000002</v>
      </c>
      <c r="ES626" s="17">
        <v>16.420000000000002</v>
      </c>
      <c r="ET626" s="17">
        <v>16.420000000000002</v>
      </c>
      <c r="EU626" s="17">
        <v>16.43</v>
      </c>
      <c r="EV626" s="17">
        <v>16.440000000000001</v>
      </c>
      <c r="EW626" s="17">
        <v>16.43</v>
      </c>
      <c r="EX626" s="17">
        <v>16.43</v>
      </c>
      <c r="EY626" s="17">
        <v>16.43</v>
      </c>
      <c r="EZ626" s="17">
        <v>16.39</v>
      </c>
      <c r="FA626" s="17">
        <v>16.39</v>
      </c>
      <c r="FB626" s="17">
        <v>16.39</v>
      </c>
      <c r="FC626" s="17">
        <v>16.39</v>
      </c>
      <c r="FD626" s="17">
        <v>16.39</v>
      </c>
      <c r="FE626" s="17">
        <v>16.36</v>
      </c>
      <c r="FF626" s="17">
        <v>16.38</v>
      </c>
      <c r="FG626" s="17">
        <v>16.37</v>
      </c>
      <c r="FH626" s="17">
        <v>16.38</v>
      </c>
      <c r="FI626" s="17">
        <v>16.399999999999999</v>
      </c>
      <c r="FJ626" s="17">
        <v>16.399999999999999</v>
      </c>
      <c r="FK626" s="17">
        <v>16.440000000000001</v>
      </c>
      <c r="FL626" s="17">
        <v>16.45</v>
      </c>
      <c r="FM626" s="17">
        <v>16.45</v>
      </c>
      <c r="FN626" s="17">
        <v>16.45</v>
      </c>
      <c r="FO626" s="17">
        <v>16.45</v>
      </c>
      <c r="FP626" s="17">
        <v>16.43</v>
      </c>
      <c r="FQ626" s="17">
        <v>16.45</v>
      </c>
      <c r="FR626" s="17">
        <v>16.399999999999999</v>
      </c>
      <c r="FS626" s="17">
        <v>16.440000000000001</v>
      </c>
      <c r="FT626" s="17">
        <v>16.420000000000002</v>
      </c>
      <c r="FU626" s="17">
        <v>16.45</v>
      </c>
      <c r="FV626" s="17">
        <v>16.45</v>
      </c>
      <c r="FW626" s="17">
        <v>16.45</v>
      </c>
      <c r="FX626" s="17">
        <v>16.43</v>
      </c>
      <c r="FY626" s="17">
        <v>16.45</v>
      </c>
      <c r="FZ626" s="17">
        <v>16.45</v>
      </c>
      <c r="GA626" s="17">
        <v>16.399999999999999</v>
      </c>
      <c r="GB626" s="17">
        <v>16.41</v>
      </c>
      <c r="GC626" s="17">
        <v>16.41</v>
      </c>
      <c r="GD626" s="17">
        <v>16.440000000000001</v>
      </c>
      <c r="GE626" s="17">
        <v>16.41</v>
      </c>
      <c r="GF626" s="17">
        <v>16.41</v>
      </c>
      <c r="GG626" s="17">
        <v>16.41</v>
      </c>
      <c r="GH626" s="17">
        <v>16.41</v>
      </c>
      <c r="GI626" s="17">
        <v>16.41</v>
      </c>
      <c r="GJ626" s="17">
        <v>16.399999999999999</v>
      </c>
      <c r="GK626" s="17">
        <v>16.39</v>
      </c>
      <c r="GL626" s="17">
        <v>16.38</v>
      </c>
      <c r="GM626" s="17">
        <v>16.38</v>
      </c>
      <c r="GN626" s="17">
        <v>16.38</v>
      </c>
      <c r="GO626" s="17">
        <v>16.38</v>
      </c>
      <c r="GP626" s="17">
        <v>16.38</v>
      </c>
      <c r="GQ626" s="17">
        <v>16.399999999999999</v>
      </c>
      <c r="GR626" s="17">
        <v>16.38</v>
      </c>
      <c r="GS626" s="17">
        <v>16.399999999999999</v>
      </c>
      <c r="GT626" s="17">
        <v>16.38</v>
      </c>
      <c r="GU626" s="17">
        <v>16.37</v>
      </c>
      <c r="GV626" s="17">
        <v>16.36</v>
      </c>
      <c r="GW626" s="17">
        <v>16.36</v>
      </c>
      <c r="GX626" s="17">
        <v>16.36</v>
      </c>
      <c r="GY626" s="17">
        <v>16.37</v>
      </c>
      <c r="GZ626" s="17">
        <v>16.38</v>
      </c>
      <c r="HA626" s="17">
        <v>16.37</v>
      </c>
      <c r="HB626" s="17">
        <v>16.38</v>
      </c>
      <c r="HC626" s="17">
        <v>16.38</v>
      </c>
      <c r="HD626" s="17">
        <v>16.37</v>
      </c>
      <c r="HE626" s="17">
        <v>16.350000000000001</v>
      </c>
      <c r="HF626" s="17">
        <v>16.36</v>
      </c>
      <c r="HG626" s="17">
        <v>16.329999999999998</v>
      </c>
      <c r="HH626" s="17">
        <v>16.3</v>
      </c>
      <c r="HI626" s="17">
        <v>16.28</v>
      </c>
      <c r="HJ626" s="17">
        <v>16.22</v>
      </c>
      <c r="HK626" s="17">
        <v>16.29</v>
      </c>
      <c r="HL626" s="17">
        <v>16.29</v>
      </c>
      <c r="HM626" s="17">
        <v>16.29</v>
      </c>
      <c r="HN626" s="17">
        <v>16.27</v>
      </c>
      <c r="HO626" s="17">
        <v>16.28</v>
      </c>
      <c r="HP626" s="17">
        <v>16.22</v>
      </c>
      <c r="HQ626" s="17">
        <v>16.25</v>
      </c>
      <c r="HR626" s="17">
        <v>16.25</v>
      </c>
      <c r="HS626" s="17">
        <v>16.239999999999998</v>
      </c>
      <c r="HT626" s="17">
        <v>16.239999999999998</v>
      </c>
      <c r="HU626" s="17">
        <v>16.260000000000002</v>
      </c>
      <c r="HV626" s="17">
        <v>16.28</v>
      </c>
      <c r="HW626" s="17">
        <v>16.28</v>
      </c>
      <c r="HX626" s="17">
        <v>16.27</v>
      </c>
      <c r="HY626" s="17">
        <v>16.27</v>
      </c>
      <c r="HZ626" s="17">
        <v>16.260000000000002</v>
      </c>
      <c r="IA626" s="17">
        <v>16.29</v>
      </c>
      <c r="IB626" s="17">
        <v>16.27</v>
      </c>
      <c r="IC626" s="17">
        <v>16.23</v>
      </c>
      <c r="ID626" s="17">
        <v>16.22</v>
      </c>
      <c r="IE626" s="17">
        <v>16.239999999999998</v>
      </c>
      <c r="IF626" s="17">
        <v>16.239999999999998</v>
      </c>
      <c r="IG626" s="17">
        <v>16.23</v>
      </c>
      <c r="IH626" s="17">
        <v>16.28</v>
      </c>
      <c r="II626" s="17">
        <v>16.2</v>
      </c>
      <c r="IJ626" s="17">
        <v>16.23</v>
      </c>
      <c r="IK626" s="17">
        <v>16.190000000000001</v>
      </c>
      <c r="IL626" s="17">
        <v>16.190000000000001</v>
      </c>
      <c r="IM626" s="17">
        <v>16.170000000000002</v>
      </c>
      <c r="IN626" s="17">
        <v>16.190000000000001</v>
      </c>
      <c r="IO626" s="17">
        <v>16.190000000000001</v>
      </c>
      <c r="IP626" s="17">
        <v>16.190000000000001</v>
      </c>
      <c r="IQ626" s="17">
        <v>16.2</v>
      </c>
      <c r="IR626" s="17">
        <v>16.2</v>
      </c>
      <c r="IS626" s="17">
        <v>16.18</v>
      </c>
      <c r="IT626" s="17">
        <v>16.170000000000002</v>
      </c>
      <c r="IU626" s="17">
        <v>16.190000000000001</v>
      </c>
      <c r="IV626" s="17">
        <v>16.190000000000001</v>
      </c>
      <c r="IW626" s="17">
        <v>16.2</v>
      </c>
      <c r="IX626" s="17">
        <v>16.18</v>
      </c>
      <c r="IY626" s="17">
        <v>16.170000000000002</v>
      </c>
    </row>
    <row r="627" spans="1:259" x14ac:dyDescent="0.15">
      <c r="A627" s="17" t="s">
        <v>491</v>
      </c>
      <c r="B627" s="17" t="s">
        <v>492</v>
      </c>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c r="AA627" s="26"/>
      <c r="AB627" s="17"/>
      <c r="AC627" s="26"/>
      <c r="AD627" s="26"/>
      <c r="AE627" s="17"/>
      <c r="AF627" s="17"/>
      <c r="AG627" s="17"/>
      <c r="AH627" s="17"/>
      <c r="AI627" s="17"/>
      <c r="AJ627" s="17"/>
      <c r="AK627" s="17"/>
      <c r="AL627" s="17"/>
      <c r="AM627" s="17"/>
      <c r="AN627" s="17"/>
      <c r="AO627" s="17"/>
      <c r="AP627" s="17"/>
      <c r="AQ627" s="17"/>
      <c r="AR627" s="17"/>
      <c r="AS627" s="17"/>
      <c r="AT627" s="17"/>
      <c r="AU627" s="17"/>
      <c r="AV627" s="17"/>
      <c r="AW627" s="17"/>
      <c r="AX627" s="17"/>
      <c r="AY627" s="17"/>
      <c r="AZ627" s="17"/>
      <c r="BA627" s="17"/>
      <c r="BB627" s="17"/>
      <c r="BC627" s="17"/>
      <c r="BD627" s="17"/>
      <c r="BE627" s="17"/>
      <c r="BF627" s="17"/>
      <c r="BG627" s="17"/>
      <c r="BH627" s="17"/>
      <c r="BI627" s="17"/>
      <c r="BJ627" s="26"/>
      <c r="BK627" s="17"/>
      <c r="BL627" s="17"/>
      <c r="BM627" s="17"/>
      <c r="BN627" s="17"/>
      <c r="BO627" s="17"/>
      <c r="BP627" s="17"/>
      <c r="BQ627" s="17"/>
      <c r="BR627" s="17"/>
      <c r="BS627" s="17"/>
      <c r="BT627" s="17"/>
      <c r="BU627" s="17"/>
      <c r="BV627" s="17"/>
      <c r="BW627" s="17"/>
      <c r="BX627" s="26"/>
      <c r="BY627" s="26"/>
      <c r="BZ627" s="26"/>
      <c r="CA627" s="26"/>
      <c r="CB627" s="26"/>
      <c r="CC627" s="17"/>
      <c r="CD627" s="17"/>
      <c r="CE627" s="17"/>
      <c r="CF627" s="17"/>
      <c r="CG627" s="17"/>
      <c r="CH627" s="17"/>
      <c r="CI627" s="17"/>
      <c r="CJ627" s="26"/>
      <c r="CK627" s="17"/>
      <c r="CL627" s="17"/>
      <c r="CM627" s="17"/>
      <c r="CN627" s="17"/>
      <c r="CO627" s="17"/>
      <c r="CP627" s="17"/>
      <c r="CQ627" s="17"/>
      <c r="CR627" s="17"/>
      <c r="CS627" s="17"/>
      <c r="CT627" s="17"/>
      <c r="CU627" s="17"/>
      <c r="CV627" s="17"/>
      <c r="CW627" s="17"/>
      <c r="CX627" s="17"/>
      <c r="CY627" s="26"/>
      <c r="CZ627" s="26"/>
      <c r="DA627" s="26"/>
      <c r="DB627" s="17"/>
      <c r="DC627" s="17"/>
      <c r="DD627" s="17"/>
      <c r="DE627" s="17"/>
      <c r="DF627" s="17"/>
      <c r="DG627" s="17"/>
      <c r="DH627" s="26"/>
      <c r="DI627" s="17"/>
      <c r="DJ627" s="17"/>
      <c r="DK627" s="17"/>
      <c r="DL627" s="17"/>
      <c r="DM627" s="17">
        <v>30.94</v>
      </c>
      <c r="DN627" s="17">
        <v>30.96</v>
      </c>
      <c r="DO627" s="17">
        <v>30.98</v>
      </c>
      <c r="DP627" s="17">
        <v>30.98</v>
      </c>
      <c r="DQ627" s="17">
        <v>30.97</v>
      </c>
      <c r="DR627" s="17">
        <v>30.96</v>
      </c>
      <c r="DS627" s="17">
        <v>30.96</v>
      </c>
      <c r="DT627" s="17">
        <v>30.97</v>
      </c>
      <c r="DU627" s="17">
        <v>30.95</v>
      </c>
      <c r="DV627" s="17">
        <v>30.94</v>
      </c>
      <c r="DW627" s="17">
        <v>30.9</v>
      </c>
      <c r="DX627" s="17">
        <v>30.88</v>
      </c>
      <c r="DY627" s="17">
        <v>30.9</v>
      </c>
      <c r="DZ627" s="17">
        <v>30.9</v>
      </c>
      <c r="EA627" s="17">
        <v>30.85</v>
      </c>
      <c r="EB627" s="17">
        <v>30.84</v>
      </c>
      <c r="EC627" s="17">
        <v>30.85</v>
      </c>
      <c r="ED627" s="17">
        <v>30.99</v>
      </c>
      <c r="EE627" s="17">
        <v>31.01</v>
      </c>
      <c r="EF627" s="17">
        <v>31</v>
      </c>
      <c r="EG627" s="17">
        <v>31</v>
      </c>
      <c r="EH627" s="17">
        <v>31</v>
      </c>
      <c r="EI627" s="17">
        <v>30.93</v>
      </c>
      <c r="EJ627" s="17">
        <v>30.95</v>
      </c>
      <c r="EK627" s="17">
        <v>31</v>
      </c>
      <c r="EL627" s="17">
        <v>30.98</v>
      </c>
      <c r="EM627" s="17">
        <v>30.98</v>
      </c>
      <c r="EN627" s="17">
        <v>30.97</v>
      </c>
      <c r="EO627" s="17">
        <v>30.99</v>
      </c>
      <c r="EP627" s="17">
        <v>30.99</v>
      </c>
      <c r="EQ627" s="17">
        <v>30.99</v>
      </c>
      <c r="ER627" s="17">
        <v>31.03</v>
      </c>
      <c r="ES627" s="17">
        <v>31</v>
      </c>
      <c r="ET627" s="17">
        <v>31</v>
      </c>
      <c r="EU627" s="17">
        <v>31.02</v>
      </c>
      <c r="EV627" s="17">
        <v>31.03</v>
      </c>
      <c r="EW627" s="17">
        <v>31.03</v>
      </c>
      <c r="EX627" s="17">
        <v>31.03</v>
      </c>
      <c r="EY627" s="17">
        <v>31</v>
      </c>
      <c r="EZ627" s="17">
        <v>31.01</v>
      </c>
      <c r="FA627" s="17">
        <v>31.02</v>
      </c>
      <c r="FB627" s="17">
        <v>31.01</v>
      </c>
      <c r="FC627" s="17">
        <v>31.02</v>
      </c>
      <c r="FD627" s="17">
        <v>31</v>
      </c>
      <c r="FE627" s="17">
        <v>30.99</v>
      </c>
      <c r="FF627" s="17">
        <v>31.03</v>
      </c>
      <c r="FG627" s="17">
        <v>31.01</v>
      </c>
      <c r="FH627" s="17">
        <v>31.01</v>
      </c>
      <c r="FI627" s="17">
        <v>31</v>
      </c>
      <c r="FJ627" s="17">
        <v>31</v>
      </c>
      <c r="FK627" s="17">
        <v>31.04</v>
      </c>
      <c r="FL627" s="17">
        <v>31.08</v>
      </c>
      <c r="FM627" s="17">
        <v>31.08</v>
      </c>
      <c r="FN627" s="17">
        <v>31.06</v>
      </c>
      <c r="FO627" s="17">
        <v>31.08</v>
      </c>
      <c r="FP627" s="17">
        <v>31.1</v>
      </c>
      <c r="FQ627" s="17">
        <v>31.08</v>
      </c>
      <c r="FR627" s="17">
        <v>31.08</v>
      </c>
      <c r="FS627" s="17">
        <v>31.07</v>
      </c>
      <c r="FT627" s="17">
        <v>31.03</v>
      </c>
      <c r="FU627" s="17">
        <v>31.03</v>
      </c>
      <c r="FV627" s="17">
        <v>31.03</v>
      </c>
      <c r="FW627" s="17">
        <v>31.03</v>
      </c>
      <c r="FX627" s="17">
        <v>31.02</v>
      </c>
      <c r="FY627" s="17">
        <v>31.03</v>
      </c>
      <c r="FZ627" s="17">
        <v>31.04</v>
      </c>
      <c r="GA627" s="17">
        <v>31.08</v>
      </c>
      <c r="GB627" s="17">
        <v>31.08</v>
      </c>
      <c r="GC627" s="17">
        <v>31.09</v>
      </c>
      <c r="GD627" s="17">
        <v>31.08</v>
      </c>
      <c r="GE627" s="17">
        <v>31.08</v>
      </c>
      <c r="GF627" s="17">
        <v>31.05</v>
      </c>
      <c r="GG627" s="17">
        <v>31.04</v>
      </c>
      <c r="GH627" s="17">
        <v>30.96</v>
      </c>
      <c r="GI627" s="17">
        <v>30.95</v>
      </c>
      <c r="GJ627" s="17">
        <v>30.96</v>
      </c>
      <c r="GK627" s="17">
        <v>30.98</v>
      </c>
      <c r="GL627" s="17">
        <v>30.95</v>
      </c>
      <c r="GM627" s="17">
        <v>30.94</v>
      </c>
      <c r="GN627" s="17">
        <v>30.9</v>
      </c>
      <c r="GO627" s="17">
        <v>30.9</v>
      </c>
      <c r="GP627" s="17">
        <v>30.89</v>
      </c>
      <c r="GQ627" s="17">
        <v>30.94</v>
      </c>
      <c r="GR627" s="17">
        <v>30.98</v>
      </c>
      <c r="GS627" s="17">
        <v>31.01</v>
      </c>
      <c r="GT627" s="17">
        <v>30.98</v>
      </c>
      <c r="GU627" s="17">
        <v>30.93</v>
      </c>
      <c r="GV627" s="17">
        <v>30.96</v>
      </c>
      <c r="GW627" s="17">
        <v>30.96</v>
      </c>
      <c r="GX627" s="17">
        <v>30.95</v>
      </c>
      <c r="GY627" s="17">
        <v>30.95</v>
      </c>
      <c r="GZ627" s="17">
        <v>30.96</v>
      </c>
      <c r="HA627" s="17">
        <v>30.95</v>
      </c>
      <c r="HB627" s="17">
        <v>30.96</v>
      </c>
      <c r="HC627" s="17">
        <v>30.96</v>
      </c>
      <c r="HD627" s="17">
        <v>30.95</v>
      </c>
      <c r="HE627" s="17">
        <v>30.96</v>
      </c>
      <c r="HF627" s="17">
        <v>30.95</v>
      </c>
      <c r="HG627" s="17">
        <v>30.93</v>
      </c>
      <c r="HH627" s="17">
        <v>30.94</v>
      </c>
      <c r="HI627" s="17">
        <v>30.92</v>
      </c>
      <c r="HJ627" s="17">
        <v>30.94</v>
      </c>
      <c r="HK627" s="17">
        <v>30.94</v>
      </c>
      <c r="HL627" s="17">
        <v>30.93</v>
      </c>
      <c r="HM627" s="17">
        <v>30.91</v>
      </c>
      <c r="HN627" s="17">
        <v>30.91</v>
      </c>
      <c r="HO627" s="17">
        <v>30.93</v>
      </c>
      <c r="HP627" s="17">
        <v>30.91</v>
      </c>
      <c r="HQ627" s="17">
        <v>30.9</v>
      </c>
      <c r="HR627" s="17">
        <v>30.91</v>
      </c>
      <c r="HS627" s="17">
        <v>30.91</v>
      </c>
      <c r="HT627" s="17">
        <v>30.93</v>
      </c>
      <c r="HU627" s="17">
        <v>30.93</v>
      </c>
      <c r="HV627" s="17">
        <v>30.95</v>
      </c>
      <c r="HW627" s="17">
        <v>30.96</v>
      </c>
      <c r="HX627" s="17">
        <v>30.95</v>
      </c>
      <c r="HY627" s="17">
        <v>30.94</v>
      </c>
      <c r="HZ627" s="17">
        <v>30.94</v>
      </c>
      <c r="IA627" s="17">
        <v>30.95</v>
      </c>
      <c r="IB627" s="17">
        <v>30.94</v>
      </c>
      <c r="IC627" s="17">
        <v>30.93</v>
      </c>
      <c r="ID627" s="17">
        <v>30.93</v>
      </c>
      <c r="IE627" s="17">
        <v>30.94</v>
      </c>
      <c r="IF627" s="17">
        <v>30.94</v>
      </c>
      <c r="IG627" s="17">
        <v>30.93</v>
      </c>
      <c r="IH627" s="17">
        <v>30.95</v>
      </c>
      <c r="II627" s="17">
        <v>30.95</v>
      </c>
      <c r="IJ627" s="17">
        <v>30.94</v>
      </c>
      <c r="IK627" s="17">
        <v>30.93</v>
      </c>
      <c r="IL627" s="17">
        <v>30.95</v>
      </c>
      <c r="IM627" s="17">
        <v>30.95</v>
      </c>
      <c r="IN627" s="17">
        <v>30.96</v>
      </c>
      <c r="IO627" s="17">
        <v>30.97</v>
      </c>
      <c r="IP627" s="17">
        <v>30.98</v>
      </c>
      <c r="IQ627" s="17">
        <v>30.97</v>
      </c>
      <c r="IR627" s="17">
        <v>30.99</v>
      </c>
      <c r="IS627" s="17">
        <v>31</v>
      </c>
      <c r="IT627" s="17">
        <v>30.98</v>
      </c>
      <c r="IU627" s="17">
        <v>30.96</v>
      </c>
      <c r="IV627" s="17">
        <v>30.98</v>
      </c>
      <c r="IW627" s="17">
        <v>31.01</v>
      </c>
      <c r="IX627" s="17">
        <v>31</v>
      </c>
      <c r="IY627" s="17">
        <v>30.97</v>
      </c>
    </row>
    <row r="628" spans="1:259" x14ac:dyDescent="0.15">
      <c r="A628" s="17" t="s">
        <v>3542</v>
      </c>
      <c r="B628" s="17" t="s">
        <v>3543</v>
      </c>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c r="AA628" s="26"/>
      <c r="AB628" s="17"/>
      <c r="AC628" s="26"/>
      <c r="AD628" s="26"/>
      <c r="AE628" s="17"/>
      <c r="AF628" s="17"/>
      <c r="AG628" s="17"/>
      <c r="AH628" s="17"/>
      <c r="AI628" s="17"/>
      <c r="AJ628" s="17"/>
      <c r="AK628" s="17"/>
      <c r="AL628" s="17"/>
      <c r="AM628" s="17"/>
      <c r="AN628" s="17"/>
      <c r="AO628" s="17"/>
      <c r="AP628" s="17"/>
      <c r="AQ628" s="17"/>
      <c r="AR628" s="17"/>
      <c r="AS628" s="17"/>
      <c r="AT628" s="17"/>
      <c r="AU628" s="17"/>
      <c r="AV628" s="17"/>
      <c r="AW628" s="17"/>
      <c r="AX628" s="17"/>
      <c r="AY628" s="17"/>
      <c r="AZ628" s="17"/>
      <c r="BA628" s="17"/>
      <c r="BB628" s="17"/>
      <c r="BC628" s="17"/>
      <c r="BD628" s="17"/>
      <c r="BE628" s="17"/>
      <c r="BF628" s="17"/>
      <c r="BG628" s="17"/>
      <c r="BH628" s="17"/>
      <c r="BI628" s="17"/>
      <c r="BJ628" s="26"/>
      <c r="BK628" s="17"/>
      <c r="BL628" s="17"/>
      <c r="BM628" s="17"/>
      <c r="BN628" s="17"/>
      <c r="BO628" s="17"/>
      <c r="BP628" s="17"/>
      <c r="BQ628" s="17"/>
      <c r="BR628" s="17"/>
      <c r="BS628" s="17"/>
      <c r="BT628" s="17"/>
      <c r="BU628" s="17"/>
      <c r="BV628" s="17"/>
      <c r="BW628" s="17"/>
      <c r="BX628" s="26"/>
      <c r="BY628" s="26"/>
      <c r="BZ628" s="26"/>
      <c r="CA628" s="26"/>
      <c r="CB628" s="26"/>
      <c r="CC628" s="17"/>
      <c r="CD628" s="17"/>
      <c r="CE628" s="17"/>
      <c r="CF628" s="17"/>
      <c r="CG628" s="17"/>
      <c r="CH628" s="17"/>
      <c r="CI628" s="17"/>
      <c r="CJ628" s="26"/>
      <c r="CK628" s="17"/>
      <c r="CL628" s="17"/>
      <c r="CM628" s="17"/>
      <c r="CN628" s="17"/>
      <c r="CO628" s="17"/>
      <c r="CP628" s="17"/>
      <c r="CQ628" s="17"/>
      <c r="CR628" s="17"/>
      <c r="CS628" s="17"/>
      <c r="CT628" s="17"/>
      <c r="CU628" s="17"/>
      <c r="CV628" s="17"/>
      <c r="CW628" s="17"/>
      <c r="CX628" s="17"/>
      <c r="CY628" s="26"/>
      <c r="CZ628" s="26"/>
      <c r="DA628" s="26"/>
      <c r="DB628" s="17"/>
      <c r="DC628" s="17"/>
      <c r="DD628" s="17"/>
      <c r="DE628" s="17"/>
      <c r="DF628" s="17"/>
      <c r="DG628" s="17"/>
      <c r="DH628" s="26"/>
      <c r="DI628" s="17"/>
      <c r="DJ628" s="17"/>
      <c r="DK628" s="17"/>
      <c r="DL628" s="17"/>
      <c r="DM628" s="17">
        <v>13.6</v>
      </c>
      <c r="DN628" s="17">
        <v>13.61</v>
      </c>
      <c r="DO628" s="17">
        <v>13.61</v>
      </c>
      <c r="DP628" s="17">
        <v>13.61</v>
      </c>
      <c r="DQ628" s="17">
        <v>13.6</v>
      </c>
      <c r="DR628" s="17">
        <v>13.6</v>
      </c>
      <c r="DS628" s="17">
        <v>13.6</v>
      </c>
      <c r="DT628" s="17">
        <v>13.6</v>
      </c>
      <c r="DU628" s="17">
        <v>13.61</v>
      </c>
      <c r="DV628" s="17">
        <v>13.62</v>
      </c>
      <c r="DW628" s="17">
        <v>13.61</v>
      </c>
      <c r="DX628" s="17">
        <v>13.61</v>
      </c>
      <c r="DY628" s="17">
        <v>13.61</v>
      </c>
      <c r="DZ628" s="17">
        <v>13.6</v>
      </c>
      <c r="EA628" s="17">
        <v>13.6</v>
      </c>
      <c r="EB628" s="17">
        <v>13.59</v>
      </c>
      <c r="EC628" s="17">
        <v>13.6</v>
      </c>
      <c r="ED628" s="17">
        <v>13.59</v>
      </c>
      <c r="EE628" s="17">
        <v>13.6</v>
      </c>
      <c r="EF628" s="17">
        <v>13.56</v>
      </c>
      <c r="EG628" s="17">
        <v>13.57</v>
      </c>
      <c r="EH628" s="17">
        <v>13.57</v>
      </c>
      <c r="EI628" s="17">
        <v>13.57</v>
      </c>
      <c r="EJ628" s="17">
        <v>13.57</v>
      </c>
      <c r="EK628" s="17">
        <v>13.57</v>
      </c>
      <c r="EL628" s="17">
        <v>13.59</v>
      </c>
      <c r="EM628" s="17">
        <v>13.58</v>
      </c>
      <c r="EN628" s="17">
        <v>13.59</v>
      </c>
      <c r="EO628" s="17">
        <v>13.58</v>
      </c>
      <c r="EP628" s="17">
        <v>13.57</v>
      </c>
      <c r="EQ628" s="17">
        <v>13.56</v>
      </c>
      <c r="ER628" s="17">
        <v>13.57</v>
      </c>
      <c r="ES628" s="17">
        <v>13.58</v>
      </c>
      <c r="ET628" s="17">
        <v>13.57</v>
      </c>
      <c r="EU628" s="17">
        <v>13.58</v>
      </c>
      <c r="EV628" s="17">
        <v>13.58</v>
      </c>
      <c r="EW628" s="17">
        <v>13.56</v>
      </c>
      <c r="EX628" s="17">
        <v>13.58</v>
      </c>
      <c r="EY628" s="17">
        <v>13.58</v>
      </c>
      <c r="EZ628" s="17">
        <v>13.58</v>
      </c>
      <c r="FA628" s="17">
        <v>13.56</v>
      </c>
      <c r="FB628" s="17">
        <v>13.57</v>
      </c>
      <c r="FC628" s="17">
        <v>13.57</v>
      </c>
      <c r="FD628" s="17">
        <v>13.57</v>
      </c>
      <c r="FE628" s="17">
        <v>13.57</v>
      </c>
      <c r="FF628" s="17">
        <v>13.56</v>
      </c>
      <c r="FG628" s="17">
        <v>13.56</v>
      </c>
      <c r="FH628" s="17">
        <v>13.58</v>
      </c>
      <c r="FI628" s="17">
        <v>13.57</v>
      </c>
      <c r="FJ628" s="17">
        <v>13.57</v>
      </c>
      <c r="FK628" s="17">
        <v>13.57</v>
      </c>
      <c r="FL628" s="17">
        <v>13.57</v>
      </c>
      <c r="FM628" s="17">
        <v>13.58</v>
      </c>
      <c r="FN628" s="17">
        <v>13.59</v>
      </c>
      <c r="FO628" s="17">
        <v>13.59</v>
      </c>
      <c r="FP628" s="17">
        <v>13.58</v>
      </c>
      <c r="FQ628" s="17">
        <v>13.57</v>
      </c>
      <c r="FR628" s="17">
        <v>13.57</v>
      </c>
      <c r="FS628" s="17">
        <v>13.58</v>
      </c>
      <c r="FT628" s="17">
        <v>13.56</v>
      </c>
      <c r="FU628" s="17">
        <v>13.57</v>
      </c>
      <c r="FV628" s="17">
        <v>13.56</v>
      </c>
      <c r="FW628" s="17">
        <v>13.56</v>
      </c>
      <c r="FX628" s="17">
        <v>13.56</v>
      </c>
      <c r="FY628" s="17">
        <v>13.56</v>
      </c>
      <c r="FZ628" s="17">
        <v>13.57</v>
      </c>
      <c r="GA628" s="17">
        <v>13.59</v>
      </c>
      <c r="GB628" s="17">
        <v>13.57</v>
      </c>
      <c r="GC628" s="17">
        <v>13.57</v>
      </c>
      <c r="GD628" s="17">
        <v>13.57</v>
      </c>
      <c r="GE628" s="17">
        <v>13.58</v>
      </c>
      <c r="GF628" s="17">
        <v>13.58</v>
      </c>
      <c r="GG628" s="17">
        <v>13.56</v>
      </c>
      <c r="GH628" s="17">
        <v>13.57</v>
      </c>
      <c r="GI628" s="17">
        <v>13.56</v>
      </c>
      <c r="GJ628" s="17">
        <v>13.55</v>
      </c>
      <c r="GK628" s="17">
        <v>13.55</v>
      </c>
      <c r="GL628" s="17">
        <v>13.55</v>
      </c>
      <c r="GM628" s="17">
        <v>13.54</v>
      </c>
      <c r="GN628" s="17">
        <v>13.54</v>
      </c>
      <c r="GO628" s="17">
        <v>13.55</v>
      </c>
      <c r="GP628" s="17">
        <v>13.56</v>
      </c>
      <c r="GQ628" s="17">
        <v>13.56</v>
      </c>
      <c r="GR628" s="17">
        <v>13.56</v>
      </c>
      <c r="GS628" s="17">
        <v>13.55</v>
      </c>
      <c r="GT628" s="17">
        <v>13.55</v>
      </c>
      <c r="GU628" s="17">
        <v>13.53</v>
      </c>
      <c r="GV628" s="17">
        <v>13.54</v>
      </c>
      <c r="GW628" s="17">
        <v>13.54</v>
      </c>
      <c r="GX628" s="17">
        <v>13.53</v>
      </c>
      <c r="GY628" s="17">
        <v>13.54</v>
      </c>
      <c r="GZ628" s="17">
        <v>13.55</v>
      </c>
      <c r="HA628" s="17">
        <v>13.54</v>
      </c>
      <c r="HB628" s="17">
        <v>13.55</v>
      </c>
      <c r="HC628" s="17">
        <v>13.55</v>
      </c>
      <c r="HD628" s="17">
        <v>13.55</v>
      </c>
      <c r="HE628" s="17">
        <v>13.55</v>
      </c>
      <c r="HF628" s="17">
        <v>13.55</v>
      </c>
      <c r="HG628" s="17">
        <v>13.54</v>
      </c>
      <c r="HH628" s="17">
        <v>13.53</v>
      </c>
      <c r="HI628" s="17">
        <v>13.55</v>
      </c>
      <c r="HJ628" s="17">
        <v>13.54</v>
      </c>
      <c r="HK628" s="17">
        <v>13.55</v>
      </c>
      <c r="HL628" s="17">
        <v>13.55</v>
      </c>
      <c r="HM628" s="17">
        <v>13.54</v>
      </c>
      <c r="HN628" s="17">
        <v>13.54</v>
      </c>
      <c r="HO628" s="17">
        <v>13.54</v>
      </c>
      <c r="HP628" s="17">
        <v>13.53</v>
      </c>
      <c r="HQ628" s="17">
        <v>13.51</v>
      </c>
      <c r="HR628" s="17">
        <v>13.53</v>
      </c>
      <c r="HS628" s="17">
        <v>13.53</v>
      </c>
      <c r="HT628" s="17">
        <v>13.52</v>
      </c>
      <c r="HU628" s="17">
        <v>13.53</v>
      </c>
      <c r="HV628" s="17">
        <v>13.53</v>
      </c>
      <c r="HW628" s="17">
        <v>13.54</v>
      </c>
      <c r="HX628" s="17">
        <v>13.54</v>
      </c>
      <c r="HY628" s="17">
        <v>13.54</v>
      </c>
      <c r="HZ628" s="17">
        <v>13.54</v>
      </c>
      <c r="IA628" s="17">
        <v>13.53</v>
      </c>
      <c r="IB628" s="17">
        <v>13.53</v>
      </c>
      <c r="IC628" s="17">
        <v>13.52</v>
      </c>
      <c r="ID628" s="17">
        <v>13.53</v>
      </c>
      <c r="IE628" s="17">
        <v>13.54</v>
      </c>
      <c r="IF628" s="17">
        <v>13.53</v>
      </c>
      <c r="IG628" s="17">
        <v>13.55</v>
      </c>
      <c r="IH628" s="17">
        <v>13.53</v>
      </c>
      <c r="II628" s="17">
        <v>13.55</v>
      </c>
      <c r="IJ628" s="17">
        <v>13.54</v>
      </c>
      <c r="IK628" s="17">
        <v>13.54</v>
      </c>
      <c r="IL628" s="17">
        <v>13.55</v>
      </c>
      <c r="IM628" s="17">
        <v>13.55</v>
      </c>
      <c r="IN628" s="17">
        <v>13.56</v>
      </c>
      <c r="IO628" s="17">
        <v>13.55</v>
      </c>
      <c r="IP628" s="17">
        <v>13.55</v>
      </c>
      <c r="IQ628" s="17">
        <v>13.54</v>
      </c>
      <c r="IR628" s="17">
        <v>13.55</v>
      </c>
      <c r="IS628" s="17">
        <v>13.55</v>
      </c>
      <c r="IT628" s="17">
        <v>13.56</v>
      </c>
      <c r="IU628" s="17">
        <v>13.57</v>
      </c>
      <c r="IV628" s="17">
        <v>13.56</v>
      </c>
      <c r="IW628" s="17">
        <v>13.57</v>
      </c>
      <c r="IX628" s="17">
        <v>13.57</v>
      </c>
      <c r="IY628" s="17">
        <v>13.56</v>
      </c>
    </row>
    <row r="629" spans="1:259" x14ac:dyDescent="0.15">
      <c r="A629" s="17" t="s">
        <v>4541</v>
      </c>
      <c r="B629" s="17" t="s">
        <v>4828</v>
      </c>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c r="AA629" s="26"/>
      <c r="AB629" s="17"/>
      <c r="AC629" s="26"/>
      <c r="AD629" s="26"/>
      <c r="AE629" s="17"/>
      <c r="AF629" s="17"/>
      <c r="AG629" s="17"/>
      <c r="AH629" s="17"/>
      <c r="AI629" s="17"/>
      <c r="AJ629" s="17"/>
      <c r="AK629" s="17"/>
      <c r="AL629" s="17"/>
      <c r="AM629" s="17"/>
      <c r="AN629" s="17"/>
      <c r="AO629" s="17"/>
      <c r="AP629" s="17"/>
      <c r="AQ629" s="17"/>
      <c r="AR629" s="17"/>
      <c r="AS629" s="17"/>
      <c r="AT629" s="17"/>
      <c r="AU629" s="17"/>
      <c r="AV629" s="17"/>
      <c r="AW629" s="17"/>
      <c r="AX629" s="17"/>
      <c r="AY629" s="17"/>
      <c r="AZ629" s="17"/>
      <c r="BA629" s="17"/>
      <c r="BB629" s="17"/>
      <c r="BC629" s="17"/>
      <c r="BD629" s="17"/>
      <c r="BE629" s="17"/>
      <c r="BF629" s="17"/>
      <c r="BG629" s="17"/>
      <c r="BH629" s="17"/>
      <c r="BI629" s="17"/>
      <c r="BJ629" s="26"/>
      <c r="BK629" s="17"/>
      <c r="BL629" s="17"/>
      <c r="BM629" s="17"/>
      <c r="BN629" s="17"/>
      <c r="BO629" s="17"/>
      <c r="BP629" s="17"/>
      <c r="BQ629" s="17"/>
      <c r="BR629" s="17"/>
      <c r="BS629" s="17"/>
      <c r="BT629" s="17"/>
      <c r="BU629" s="17"/>
      <c r="BV629" s="17"/>
      <c r="BW629" s="17"/>
      <c r="BX629" s="26"/>
      <c r="BY629" s="26"/>
      <c r="BZ629" s="26"/>
      <c r="CA629" s="26"/>
      <c r="CB629" s="26"/>
      <c r="CC629" s="17"/>
      <c r="CD629" s="17"/>
      <c r="CE629" s="17"/>
      <c r="CF629" s="17"/>
      <c r="CG629" s="17"/>
      <c r="CH629" s="17"/>
      <c r="CI629" s="17"/>
      <c r="CJ629" s="26"/>
      <c r="CK629" s="17"/>
      <c r="CL629" s="17"/>
      <c r="CM629" s="17"/>
      <c r="CN629" s="17"/>
      <c r="CO629" s="17"/>
      <c r="CP629" s="17"/>
      <c r="CQ629" s="17"/>
      <c r="CR629" s="17"/>
      <c r="CS629" s="17"/>
      <c r="CT629" s="17"/>
      <c r="CU629" s="17"/>
      <c r="CV629" s="17"/>
      <c r="CW629" s="17"/>
      <c r="CX629" s="17"/>
      <c r="CY629" s="26"/>
      <c r="CZ629" s="26"/>
      <c r="DA629" s="26"/>
      <c r="DB629" s="17"/>
      <c r="DC629" s="17"/>
      <c r="DD629" s="17"/>
      <c r="DE629" s="17"/>
      <c r="DF629" s="17"/>
      <c r="DG629" s="17"/>
      <c r="DH629" s="26"/>
      <c r="DI629" s="17"/>
      <c r="DJ629" s="17"/>
      <c r="DK629" s="17"/>
      <c r="DL629" s="17"/>
      <c r="DM629" s="17">
        <v>3.49</v>
      </c>
      <c r="DN629" s="17">
        <v>3.49</v>
      </c>
      <c r="DO629" s="17">
        <v>3.49</v>
      </c>
      <c r="DP629" s="17">
        <v>3.49</v>
      </c>
      <c r="DQ629" s="17">
        <v>3.49</v>
      </c>
      <c r="DR629" s="17">
        <v>3.49</v>
      </c>
      <c r="DS629" s="17">
        <v>3.49</v>
      </c>
      <c r="DT629" s="17">
        <v>3.49</v>
      </c>
      <c r="DU629" s="17">
        <v>3.49</v>
      </c>
      <c r="DV629" s="17">
        <v>3.49</v>
      </c>
      <c r="DW629" s="17">
        <v>3.49</v>
      </c>
      <c r="DX629" s="17">
        <v>3.49</v>
      </c>
      <c r="DY629" s="17">
        <v>3.49</v>
      </c>
      <c r="DZ629" s="17">
        <v>3.49</v>
      </c>
      <c r="EA629" s="17">
        <v>3.49</v>
      </c>
      <c r="EB629" s="17">
        <v>3.49</v>
      </c>
      <c r="EC629" s="17">
        <v>3.49</v>
      </c>
      <c r="ED629" s="17">
        <v>3.49</v>
      </c>
      <c r="EE629" s="17">
        <v>3.49</v>
      </c>
      <c r="EF629" s="17">
        <v>3.49</v>
      </c>
      <c r="EG629" s="17">
        <v>3.49</v>
      </c>
      <c r="EH629" s="17">
        <v>3.49</v>
      </c>
      <c r="EI629" s="17">
        <v>3.49</v>
      </c>
      <c r="EJ629" s="17">
        <v>3.49</v>
      </c>
      <c r="EK629" s="17">
        <v>3.49</v>
      </c>
      <c r="EL629" s="17">
        <v>3.49</v>
      </c>
      <c r="EM629" s="17">
        <v>3.49</v>
      </c>
      <c r="EN629" s="17">
        <v>3.49</v>
      </c>
      <c r="EO629" s="17">
        <v>3.49</v>
      </c>
      <c r="EP629" s="17">
        <v>3.49</v>
      </c>
      <c r="EQ629" s="17">
        <v>3.49</v>
      </c>
      <c r="ER629" s="17">
        <v>3.49</v>
      </c>
      <c r="ES629" s="17">
        <v>3.49</v>
      </c>
      <c r="ET629" s="17">
        <v>3.49</v>
      </c>
      <c r="EU629" s="17">
        <v>3.49</v>
      </c>
      <c r="EV629" s="17">
        <v>3.49</v>
      </c>
      <c r="EW629" s="17">
        <v>3.49</v>
      </c>
      <c r="EX629" s="17">
        <v>3.49</v>
      </c>
      <c r="EY629" s="17">
        <v>3.49</v>
      </c>
      <c r="EZ629" s="17">
        <v>3.49</v>
      </c>
      <c r="FA629" s="17">
        <v>3.49</v>
      </c>
      <c r="FB629" s="17">
        <v>3.49</v>
      </c>
      <c r="FC629" s="17">
        <v>3.49</v>
      </c>
      <c r="FD629" s="17">
        <v>3.49</v>
      </c>
      <c r="FE629" s="17">
        <v>3.49</v>
      </c>
      <c r="FF629" s="17">
        <v>3.49</v>
      </c>
      <c r="FG629" s="17">
        <v>3.49</v>
      </c>
      <c r="FH629" s="17">
        <v>3.49</v>
      </c>
      <c r="FI629" s="17">
        <v>3.49</v>
      </c>
      <c r="FJ629" s="17">
        <v>3.49</v>
      </c>
      <c r="FK629" s="17">
        <v>3.49</v>
      </c>
      <c r="FL629" s="17">
        <v>3.49</v>
      </c>
      <c r="FM629" s="17">
        <v>3.49</v>
      </c>
      <c r="FN629" s="17">
        <v>3.49</v>
      </c>
      <c r="FO629" s="17">
        <v>3.49</v>
      </c>
      <c r="FP629" s="17">
        <v>3.49</v>
      </c>
      <c r="FQ629" s="17">
        <v>3.49</v>
      </c>
      <c r="FR629" s="17">
        <v>3.49</v>
      </c>
      <c r="FS629" s="17">
        <v>3.49</v>
      </c>
      <c r="FT629" s="17">
        <v>3.49</v>
      </c>
      <c r="FU629" s="17">
        <v>3.49</v>
      </c>
      <c r="FV629" s="17">
        <v>3.49</v>
      </c>
      <c r="FW629" s="17">
        <v>3.49</v>
      </c>
      <c r="FX629" s="17">
        <v>3.49</v>
      </c>
      <c r="FY629" s="17">
        <v>3.49</v>
      </c>
      <c r="FZ629" s="17">
        <v>3.49</v>
      </c>
      <c r="GA629" s="17">
        <v>3.49</v>
      </c>
      <c r="GB629" s="17">
        <v>3.49</v>
      </c>
      <c r="GC629" s="17">
        <v>3.49</v>
      </c>
      <c r="GD629" s="17">
        <v>3.49</v>
      </c>
      <c r="GE629" s="17">
        <v>3.49</v>
      </c>
      <c r="GF629" s="17">
        <v>3.49</v>
      </c>
      <c r="GG629" s="17">
        <v>3.49</v>
      </c>
      <c r="GH629" s="17">
        <v>3.49</v>
      </c>
      <c r="GI629" s="17">
        <v>3.49</v>
      </c>
      <c r="GJ629" s="17">
        <v>3.49</v>
      </c>
      <c r="GK629" s="17">
        <v>3.49</v>
      </c>
      <c r="GL629" s="17">
        <v>3.49</v>
      </c>
      <c r="GM629" s="17">
        <v>3.49</v>
      </c>
      <c r="GN629" s="17">
        <v>3.49</v>
      </c>
      <c r="GO629" s="17">
        <v>3.49</v>
      </c>
      <c r="GP629" s="17">
        <v>3.49</v>
      </c>
      <c r="GQ629" s="17">
        <v>3.49</v>
      </c>
      <c r="GR629" s="17">
        <v>3.49</v>
      </c>
      <c r="GS629" s="17">
        <v>3.49</v>
      </c>
      <c r="GT629" s="17">
        <v>3.49</v>
      </c>
      <c r="GU629" s="17">
        <v>3.49</v>
      </c>
      <c r="GV629" s="17">
        <v>3.49</v>
      </c>
      <c r="GW629" s="17">
        <v>3.49</v>
      </c>
      <c r="GX629" s="17">
        <v>3.49</v>
      </c>
      <c r="GY629" s="17">
        <v>3.49</v>
      </c>
      <c r="GZ629" s="17">
        <v>3.49</v>
      </c>
      <c r="HA629" s="17">
        <v>3.49</v>
      </c>
      <c r="HB629" s="17">
        <v>3.49</v>
      </c>
      <c r="HC629" s="17">
        <v>3.49</v>
      </c>
      <c r="HD629" s="17">
        <v>3.49</v>
      </c>
      <c r="HE629" s="17">
        <v>3.49</v>
      </c>
      <c r="HF629" s="17">
        <v>3.49</v>
      </c>
      <c r="HG629" s="17">
        <v>3.49</v>
      </c>
      <c r="HH629" s="17">
        <v>3.49</v>
      </c>
      <c r="HI629" s="17">
        <v>3.49</v>
      </c>
      <c r="HJ629" s="17">
        <v>3.49</v>
      </c>
      <c r="HK629" s="17">
        <v>3.49</v>
      </c>
      <c r="HL629" s="17">
        <v>3.49</v>
      </c>
      <c r="HM629" s="17">
        <v>3.49</v>
      </c>
      <c r="HN629" s="17">
        <v>3.49</v>
      </c>
      <c r="HO629" s="17">
        <v>3.49</v>
      </c>
      <c r="HP629" s="17">
        <v>3.49</v>
      </c>
      <c r="HQ629" s="17">
        <v>3.49</v>
      </c>
      <c r="HR629" s="17">
        <v>3.49</v>
      </c>
      <c r="HS629" s="17">
        <v>3.49</v>
      </c>
      <c r="HT629" s="17">
        <v>3.49</v>
      </c>
      <c r="HU629" s="17">
        <v>3.49</v>
      </c>
      <c r="HV629" s="17">
        <v>3.49</v>
      </c>
      <c r="HW629" s="17">
        <v>3.49</v>
      </c>
      <c r="HX629" s="17">
        <v>3.49</v>
      </c>
      <c r="HY629" s="17">
        <v>3.49</v>
      </c>
      <c r="HZ629" s="17">
        <v>3.49</v>
      </c>
      <c r="IA629" s="17">
        <v>3.49</v>
      </c>
      <c r="IB629" s="17">
        <v>3.49</v>
      </c>
      <c r="IC629" s="17">
        <v>3.49</v>
      </c>
      <c r="ID629" s="17">
        <v>3.49</v>
      </c>
      <c r="IE629" s="17">
        <v>3.49</v>
      </c>
      <c r="IF629" s="17">
        <v>3.49</v>
      </c>
      <c r="IG629" s="17">
        <v>3.49</v>
      </c>
      <c r="IH629" s="17">
        <v>3.49</v>
      </c>
      <c r="II629" s="17">
        <v>3.49</v>
      </c>
      <c r="IJ629" s="17">
        <v>3.49</v>
      </c>
      <c r="IK629" s="17">
        <v>3.49</v>
      </c>
      <c r="IL629" s="17">
        <v>3.49</v>
      </c>
      <c r="IM629" s="17">
        <v>3.49</v>
      </c>
      <c r="IN629" s="17">
        <v>3.49</v>
      </c>
      <c r="IO629" s="17">
        <v>3.49</v>
      </c>
      <c r="IP629" s="17">
        <v>3.49</v>
      </c>
      <c r="IQ629" s="17">
        <v>3.49</v>
      </c>
      <c r="IR629" s="17">
        <v>3.49</v>
      </c>
      <c r="IS629" s="17">
        <v>3.49</v>
      </c>
      <c r="IT629" s="17">
        <v>3.49</v>
      </c>
      <c r="IU629" s="17">
        <v>3.49</v>
      </c>
      <c r="IV629" s="17">
        <v>3.49</v>
      </c>
      <c r="IW629" s="17">
        <v>3.49</v>
      </c>
      <c r="IX629" s="17">
        <v>3.49</v>
      </c>
      <c r="IY629" s="17">
        <v>3.49</v>
      </c>
    </row>
    <row r="630" spans="1:259" x14ac:dyDescent="0.15">
      <c r="A630" s="17" t="s">
        <v>1022</v>
      </c>
      <c r="B630" s="17" t="s">
        <v>1023</v>
      </c>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c r="AA630" s="26"/>
      <c r="AB630" s="17"/>
      <c r="AC630" s="26"/>
      <c r="AD630" s="26"/>
      <c r="AE630" s="17"/>
      <c r="AF630" s="17"/>
      <c r="AG630" s="17"/>
      <c r="AH630" s="17"/>
      <c r="AI630" s="17"/>
      <c r="AJ630" s="17"/>
      <c r="AK630" s="17"/>
      <c r="AL630" s="17"/>
      <c r="AM630" s="17"/>
      <c r="AN630" s="17"/>
      <c r="AO630" s="17"/>
      <c r="AP630" s="17"/>
      <c r="AQ630" s="17"/>
      <c r="AR630" s="17"/>
      <c r="AS630" s="17"/>
      <c r="AT630" s="17"/>
      <c r="AU630" s="17"/>
      <c r="AV630" s="17"/>
      <c r="AW630" s="17"/>
      <c r="AX630" s="17"/>
      <c r="AY630" s="17"/>
      <c r="AZ630" s="17"/>
      <c r="BA630" s="17"/>
      <c r="BB630" s="17"/>
      <c r="BC630" s="17"/>
      <c r="BD630" s="17"/>
      <c r="BE630" s="17"/>
      <c r="BF630" s="17"/>
      <c r="BG630" s="17"/>
      <c r="BH630" s="17"/>
      <c r="BI630" s="17"/>
      <c r="BJ630" s="26"/>
      <c r="BK630" s="17"/>
      <c r="BL630" s="17"/>
      <c r="BM630" s="17"/>
      <c r="BN630" s="17"/>
      <c r="BO630" s="17"/>
      <c r="BP630" s="17"/>
      <c r="BQ630" s="17"/>
      <c r="BR630" s="17"/>
      <c r="BS630" s="17"/>
      <c r="BT630" s="17"/>
      <c r="BU630" s="17"/>
      <c r="BV630" s="17"/>
      <c r="BW630" s="17"/>
      <c r="BX630" s="26"/>
      <c r="BY630" s="26"/>
      <c r="BZ630" s="26"/>
      <c r="CA630" s="26"/>
      <c r="CB630" s="26"/>
      <c r="CC630" s="17"/>
      <c r="CD630" s="17"/>
      <c r="CE630" s="17"/>
      <c r="CF630" s="17"/>
      <c r="CG630" s="17"/>
      <c r="CH630" s="17"/>
      <c r="CI630" s="17"/>
      <c r="CJ630" s="26"/>
      <c r="CK630" s="17"/>
      <c r="CL630" s="17"/>
      <c r="CM630" s="17"/>
      <c r="CN630" s="17"/>
      <c r="CO630" s="17"/>
      <c r="CP630" s="17"/>
      <c r="CQ630" s="17"/>
      <c r="CR630" s="17"/>
      <c r="CS630" s="17"/>
      <c r="CT630" s="17"/>
      <c r="CU630" s="17"/>
      <c r="CV630" s="17"/>
      <c r="CW630" s="17"/>
      <c r="CX630" s="17"/>
      <c r="CY630" s="26"/>
      <c r="CZ630" s="26"/>
      <c r="DA630" s="26"/>
      <c r="DB630" s="17"/>
      <c r="DC630" s="17"/>
      <c r="DD630" s="17"/>
      <c r="DE630" s="17"/>
      <c r="DF630" s="17"/>
      <c r="DG630" s="17"/>
      <c r="DH630" s="26"/>
      <c r="DI630" s="17"/>
      <c r="DJ630" s="17"/>
      <c r="DK630" s="17"/>
      <c r="DL630" s="17"/>
      <c r="DM630" s="17">
        <v>2.99</v>
      </c>
      <c r="DN630" s="17">
        <v>3</v>
      </c>
      <c r="DO630" s="17">
        <v>2.99</v>
      </c>
      <c r="DP630" s="17">
        <v>2.99</v>
      </c>
      <c r="DQ630" s="17">
        <v>2.99</v>
      </c>
      <c r="DR630" s="17">
        <v>2.99</v>
      </c>
      <c r="DS630" s="17">
        <v>3</v>
      </c>
      <c r="DT630" s="17">
        <v>3</v>
      </c>
      <c r="DU630" s="17">
        <v>3</v>
      </c>
      <c r="DV630" s="17">
        <v>2.99</v>
      </c>
      <c r="DW630" s="17">
        <v>3</v>
      </c>
      <c r="DX630" s="17">
        <v>3</v>
      </c>
      <c r="DY630" s="17">
        <v>3</v>
      </c>
      <c r="DZ630" s="17">
        <v>2.99</v>
      </c>
      <c r="EA630" s="17">
        <v>2.99</v>
      </c>
      <c r="EB630" s="17">
        <v>2.99</v>
      </c>
      <c r="EC630" s="17">
        <v>2.99</v>
      </c>
      <c r="ED630" s="17">
        <v>2.99</v>
      </c>
      <c r="EE630" s="17">
        <v>2.99</v>
      </c>
      <c r="EF630" s="17">
        <v>2.98</v>
      </c>
      <c r="EG630" s="17">
        <v>2.98</v>
      </c>
      <c r="EH630" s="17">
        <v>2.99</v>
      </c>
      <c r="EI630" s="17">
        <v>2.99</v>
      </c>
      <c r="EJ630" s="17">
        <v>2.98</v>
      </c>
      <c r="EK630" s="17">
        <v>2.98</v>
      </c>
      <c r="EL630" s="17">
        <v>2.98</v>
      </c>
      <c r="EM630" s="17">
        <v>2.99</v>
      </c>
      <c r="EN630" s="17">
        <v>2.99</v>
      </c>
      <c r="EO630" s="17">
        <v>2.98</v>
      </c>
      <c r="EP630" s="17">
        <v>2.99</v>
      </c>
      <c r="EQ630" s="17">
        <v>2.98</v>
      </c>
      <c r="ER630" s="17">
        <v>2.99</v>
      </c>
      <c r="ES630" s="17">
        <v>2.98</v>
      </c>
      <c r="ET630" s="17">
        <v>2.98</v>
      </c>
      <c r="EU630" s="17">
        <v>2.98</v>
      </c>
      <c r="EV630" s="17">
        <v>2.98</v>
      </c>
      <c r="EW630" s="17">
        <v>2.99</v>
      </c>
      <c r="EX630" s="17">
        <v>2.99</v>
      </c>
      <c r="EY630" s="17">
        <v>2.98</v>
      </c>
      <c r="EZ630" s="17">
        <v>2.98</v>
      </c>
      <c r="FA630" s="17">
        <v>2.98</v>
      </c>
      <c r="FB630" s="17">
        <v>2.98</v>
      </c>
      <c r="FC630" s="17">
        <v>2.98</v>
      </c>
      <c r="FD630" s="17">
        <v>2.98</v>
      </c>
      <c r="FE630" s="17">
        <v>2.99</v>
      </c>
      <c r="FF630" s="17">
        <v>2.98</v>
      </c>
      <c r="FG630" s="17">
        <v>2.99</v>
      </c>
      <c r="FH630" s="17">
        <v>2.98</v>
      </c>
      <c r="FI630" s="17">
        <v>2.99</v>
      </c>
      <c r="FJ630" s="17">
        <v>2.98</v>
      </c>
      <c r="FK630" s="17">
        <v>2.98</v>
      </c>
      <c r="FL630" s="17">
        <v>2.99</v>
      </c>
      <c r="FM630" s="17">
        <v>2.99</v>
      </c>
      <c r="FN630" s="17">
        <v>2.99</v>
      </c>
      <c r="FO630" s="17">
        <v>2.98</v>
      </c>
      <c r="FP630" s="17">
        <v>2.99</v>
      </c>
      <c r="FQ630" s="17">
        <v>2.99</v>
      </c>
      <c r="FR630" s="17">
        <v>2.98</v>
      </c>
      <c r="FS630" s="17">
        <v>2.99</v>
      </c>
      <c r="FT630" s="17">
        <v>2.98</v>
      </c>
      <c r="FU630" s="17">
        <v>2.98</v>
      </c>
      <c r="FV630" s="17">
        <v>2.99</v>
      </c>
      <c r="FW630" s="17">
        <v>2.99</v>
      </c>
      <c r="FX630" s="17">
        <v>2.98</v>
      </c>
      <c r="FY630" s="17">
        <v>2.99</v>
      </c>
      <c r="FZ630" s="17">
        <v>2.99</v>
      </c>
      <c r="GA630" s="17">
        <v>2.98</v>
      </c>
      <c r="GB630" s="17">
        <v>2.99</v>
      </c>
      <c r="GC630" s="17">
        <v>2.99</v>
      </c>
      <c r="GD630" s="17">
        <v>2.99</v>
      </c>
      <c r="GE630" s="17">
        <v>2.98</v>
      </c>
      <c r="GF630" s="17">
        <v>2.99</v>
      </c>
      <c r="GG630" s="17">
        <v>2.99</v>
      </c>
      <c r="GH630" s="17">
        <v>2.98</v>
      </c>
      <c r="GI630" s="17">
        <v>2.98</v>
      </c>
      <c r="GJ630" s="17">
        <v>2.98</v>
      </c>
      <c r="GK630" s="17">
        <v>2.98</v>
      </c>
      <c r="GL630" s="17">
        <v>2.98</v>
      </c>
      <c r="GM630" s="17">
        <v>2.97</v>
      </c>
      <c r="GN630" s="17">
        <v>2.97</v>
      </c>
      <c r="GO630" s="17">
        <v>2.97</v>
      </c>
      <c r="GP630" s="17">
        <v>2.97</v>
      </c>
      <c r="GQ630" s="17">
        <v>2.98</v>
      </c>
      <c r="GR630" s="17">
        <v>2.97</v>
      </c>
      <c r="GS630" s="17">
        <v>2.98</v>
      </c>
      <c r="GT630" s="17">
        <v>2.98</v>
      </c>
      <c r="GU630" s="17">
        <v>2.97</v>
      </c>
      <c r="GV630" s="17">
        <v>2.98</v>
      </c>
      <c r="GW630" s="17">
        <v>2.98</v>
      </c>
      <c r="GX630" s="17">
        <v>2.98</v>
      </c>
      <c r="GY630" s="17">
        <v>2.98</v>
      </c>
      <c r="GZ630" s="17">
        <v>2.98</v>
      </c>
      <c r="HA630" s="17">
        <v>2.98</v>
      </c>
      <c r="HB630" s="17">
        <v>2.98</v>
      </c>
      <c r="HC630" s="17">
        <v>2.98</v>
      </c>
      <c r="HD630" s="17">
        <v>2.98</v>
      </c>
      <c r="HE630" s="17">
        <v>2.99</v>
      </c>
      <c r="HF630" s="17">
        <v>2.99</v>
      </c>
      <c r="HG630" s="17">
        <v>2.98</v>
      </c>
      <c r="HH630" s="17">
        <v>2.99</v>
      </c>
      <c r="HI630" s="17">
        <v>2.98</v>
      </c>
      <c r="HJ630" s="17">
        <v>2.98</v>
      </c>
      <c r="HK630" s="17">
        <v>2.98</v>
      </c>
      <c r="HL630" s="17">
        <v>2.98</v>
      </c>
      <c r="HM630" s="17">
        <v>2.98</v>
      </c>
      <c r="HN630" s="17">
        <v>2.98</v>
      </c>
      <c r="HO630" s="17">
        <v>2.99</v>
      </c>
      <c r="HP630" s="17">
        <v>2.98</v>
      </c>
      <c r="HQ630" s="17">
        <v>2.98</v>
      </c>
      <c r="HR630" s="17">
        <v>2.98</v>
      </c>
      <c r="HS630" s="17">
        <v>2.99</v>
      </c>
      <c r="HT630" s="17">
        <v>2.98</v>
      </c>
      <c r="HU630" s="17">
        <v>2.98</v>
      </c>
      <c r="HV630" s="17">
        <v>2.98</v>
      </c>
      <c r="HW630" s="17">
        <v>2.98</v>
      </c>
      <c r="HX630" s="17">
        <v>2.98</v>
      </c>
      <c r="HY630" s="17">
        <v>2.98</v>
      </c>
      <c r="HZ630" s="17">
        <v>2.98</v>
      </c>
      <c r="IA630" s="17">
        <v>2.98</v>
      </c>
      <c r="IB630" s="17">
        <v>2.98</v>
      </c>
      <c r="IC630" s="17">
        <v>2.98</v>
      </c>
      <c r="ID630" s="17">
        <v>2.98</v>
      </c>
      <c r="IE630" s="17">
        <v>2.98</v>
      </c>
      <c r="IF630" s="17">
        <v>2.98</v>
      </c>
      <c r="IG630" s="17">
        <v>2.98</v>
      </c>
      <c r="IH630" s="17">
        <v>2.98</v>
      </c>
      <c r="II630" s="17">
        <v>2.99</v>
      </c>
      <c r="IJ630" s="17">
        <v>2.98</v>
      </c>
      <c r="IK630" s="17">
        <v>2.98</v>
      </c>
      <c r="IL630" s="17">
        <v>2.98</v>
      </c>
      <c r="IM630" s="17">
        <v>2.98</v>
      </c>
      <c r="IN630" s="17">
        <v>2.97</v>
      </c>
      <c r="IO630" s="17">
        <v>2.98</v>
      </c>
      <c r="IP630" s="17">
        <v>2.98</v>
      </c>
      <c r="IQ630" s="17">
        <v>2.97</v>
      </c>
      <c r="IR630" s="17">
        <v>2.97</v>
      </c>
      <c r="IS630" s="17">
        <v>2.97</v>
      </c>
      <c r="IT630" s="17">
        <v>2.97</v>
      </c>
      <c r="IU630" s="17">
        <v>2.97</v>
      </c>
      <c r="IV630" s="17">
        <v>2.98</v>
      </c>
      <c r="IW630" s="17">
        <v>2.98</v>
      </c>
      <c r="IX630" s="17">
        <v>2.98</v>
      </c>
      <c r="IY630" s="17">
        <v>2.99</v>
      </c>
    </row>
    <row r="631" spans="1:259" x14ac:dyDescent="0.15">
      <c r="A631" s="17" t="s">
        <v>371</v>
      </c>
      <c r="B631" s="17" t="s">
        <v>372</v>
      </c>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c r="AA631" s="26"/>
      <c r="AB631" s="17"/>
      <c r="AC631" s="26"/>
      <c r="AD631" s="26"/>
      <c r="AE631" s="17"/>
      <c r="AF631" s="17"/>
      <c r="AG631" s="17"/>
      <c r="AH631" s="17"/>
      <c r="AI631" s="17"/>
      <c r="AJ631" s="17"/>
      <c r="AK631" s="17"/>
      <c r="AL631" s="17"/>
      <c r="AM631" s="17"/>
      <c r="AN631" s="17"/>
      <c r="AO631" s="17"/>
      <c r="AP631" s="17"/>
      <c r="AQ631" s="17"/>
      <c r="AR631" s="17"/>
      <c r="AS631" s="17"/>
      <c r="AT631" s="17"/>
      <c r="AU631" s="17"/>
      <c r="AV631" s="17"/>
      <c r="AW631" s="17"/>
      <c r="AX631" s="17"/>
      <c r="AY631" s="17"/>
      <c r="AZ631" s="17"/>
      <c r="BA631" s="17"/>
      <c r="BB631" s="17"/>
      <c r="BC631" s="17"/>
      <c r="BD631" s="17"/>
      <c r="BE631" s="17"/>
      <c r="BF631" s="17"/>
      <c r="BG631" s="17"/>
      <c r="BH631" s="17"/>
      <c r="BI631" s="17"/>
      <c r="BJ631" s="26"/>
      <c r="BK631" s="17"/>
      <c r="BL631" s="17"/>
      <c r="BM631" s="17"/>
      <c r="BN631" s="17"/>
      <c r="BO631" s="17"/>
      <c r="BP631" s="17"/>
      <c r="BQ631" s="17"/>
      <c r="BR631" s="17"/>
      <c r="BS631" s="17"/>
      <c r="BT631" s="17"/>
      <c r="BU631" s="17"/>
      <c r="BV631" s="17"/>
      <c r="BW631" s="17"/>
      <c r="BX631" s="26"/>
      <c r="BY631" s="26"/>
      <c r="BZ631" s="26"/>
      <c r="CA631" s="26"/>
      <c r="CB631" s="26"/>
      <c r="CC631" s="17"/>
      <c r="CD631" s="17"/>
      <c r="CE631" s="17"/>
      <c r="CF631" s="17"/>
      <c r="CG631" s="17"/>
      <c r="CH631" s="17"/>
      <c r="CI631" s="17"/>
      <c r="CJ631" s="26"/>
      <c r="CK631" s="17"/>
      <c r="CL631" s="17"/>
      <c r="CM631" s="17"/>
      <c r="CN631" s="17"/>
      <c r="CO631" s="17"/>
      <c r="CP631" s="17"/>
      <c r="CQ631" s="17"/>
      <c r="CR631" s="17"/>
      <c r="CS631" s="17"/>
      <c r="CT631" s="17"/>
      <c r="CU631" s="17"/>
      <c r="CV631" s="17"/>
      <c r="CW631" s="17"/>
      <c r="CX631" s="17"/>
      <c r="CY631" s="26"/>
      <c r="CZ631" s="26"/>
      <c r="DA631" s="26"/>
      <c r="DB631" s="17"/>
      <c r="DC631" s="17"/>
      <c r="DD631" s="17"/>
      <c r="DE631" s="17"/>
      <c r="DF631" s="17"/>
      <c r="DG631" s="17"/>
      <c r="DH631" s="26"/>
      <c r="DI631" s="17"/>
      <c r="DJ631" s="17"/>
      <c r="DK631" s="17"/>
      <c r="DL631" s="17"/>
      <c r="DM631" s="17">
        <v>15.2</v>
      </c>
      <c r="DN631" s="17">
        <v>15.25</v>
      </c>
      <c r="DO631" s="17">
        <v>15.23</v>
      </c>
      <c r="DP631" s="17">
        <v>15.22</v>
      </c>
      <c r="DQ631" s="17">
        <v>15.22</v>
      </c>
      <c r="DR631" s="17">
        <v>15.22</v>
      </c>
      <c r="DS631" s="17">
        <v>15.22</v>
      </c>
      <c r="DT631" s="17">
        <v>15.2</v>
      </c>
      <c r="DU631" s="17">
        <v>15.22</v>
      </c>
      <c r="DV631" s="17">
        <v>15.21</v>
      </c>
      <c r="DW631" s="17">
        <v>15.21</v>
      </c>
      <c r="DX631" s="17">
        <v>15.22</v>
      </c>
      <c r="DY631" s="17">
        <v>15.2</v>
      </c>
      <c r="DZ631" s="17">
        <v>15.19</v>
      </c>
      <c r="EA631" s="17">
        <v>15.19</v>
      </c>
      <c r="EB631" s="17">
        <v>15.18</v>
      </c>
      <c r="EC631" s="17">
        <v>15.16</v>
      </c>
      <c r="ED631" s="17">
        <v>15.15</v>
      </c>
      <c r="EE631" s="17">
        <v>15.17</v>
      </c>
      <c r="EF631" s="17">
        <v>15.16</v>
      </c>
      <c r="EG631" s="17">
        <v>15.16</v>
      </c>
      <c r="EH631" s="17">
        <v>15.16</v>
      </c>
      <c r="EI631" s="17">
        <v>15.18</v>
      </c>
      <c r="EJ631" s="17">
        <v>15.17</v>
      </c>
      <c r="EK631" s="17">
        <v>15.19</v>
      </c>
      <c r="EL631" s="17">
        <v>15.19</v>
      </c>
      <c r="EM631" s="17">
        <v>15.19</v>
      </c>
      <c r="EN631" s="17">
        <v>15.19</v>
      </c>
      <c r="EO631" s="17">
        <v>15.19</v>
      </c>
      <c r="EP631" s="17">
        <v>15.17</v>
      </c>
      <c r="EQ631" s="17">
        <v>15.16</v>
      </c>
      <c r="ER631" s="17">
        <v>15.16</v>
      </c>
      <c r="ES631" s="17">
        <v>15.19</v>
      </c>
      <c r="ET631" s="17">
        <v>15.2</v>
      </c>
      <c r="EU631" s="17">
        <v>15.19</v>
      </c>
      <c r="EV631" s="17">
        <v>15.18</v>
      </c>
      <c r="EW631" s="17">
        <v>15.2</v>
      </c>
      <c r="EX631" s="17">
        <v>15.2</v>
      </c>
      <c r="EY631" s="17">
        <v>15.18</v>
      </c>
      <c r="EZ631" s="17">
        <v>15.17</v>
      </c>
      <c r="FA631" s="17">
        <v>15.17</v>
      </c>
      <c r="FB631" s="17">
        <v>15.18</v>
      </c>
      <c r="FC631" s="17">
        <v>15.18</v>
      </c>
      <c r="FD631" s="17">
        <v>15.19</v>
      </c>
      <c r="FE631" s="17">
        <v>15.19</v>
      </c>
      <c r="FF631" s="17">
        <v>15.18</v>
      </c>
      <c r="FG631" s="17">
        <v>15.18</v>
      </c>
      <c r="FH631" s="17">
        <v>15.18</v>
      </c>
      <c r="FI631" s="17">
        <v>15.19</v>
      </c>
      <c r="FJ631" s="17">
        <v>15.19</v>
      </c>
      <c r="FK631" s="17">
        <v>15.19</v>
      </c>
      <c r="FL631" s="17">
        <v>15.18</v>
      </c>
      <c r="FM631" s="17">
        <v>15.2</v>
      </c>
      <c r="FN631" s="17">
        <v>15.18</v>
      </c>
      <c r="FO631" s="17">
        <v>15.18</v>
      </c>
      <c r="FP631" s="17">
        <v>15.19</v>
      </c>
      <c r="FQ631" s="17">
        <v>15.2</v>
      </c>
      <c r="FR631" s="17">
        <v>15.2</v>
      </c>
      <c r="FS631" s="17">
        <v>15.2</v>
      </c>
      <c r="FT631" s="17">
        <v>15.2</v>
      </c>
      <c r="FU631" s="17">
        <v>15.21</v>
      </c>
      <c r="FV631" s="17">
        <v>15.2</v>
      </c>
      <c r="FW631" s="17">
        <v>15.22</v>
      </c>
      <c r="FX631" s="17">
        <v>15.21</v>
      </c>
      <c r="FY631" s="17">
        <v>15.22</v>
      </c>
      <c r="FZ631" s="17">
        <v>15.2</v>
      </c>
      <c r="GA631" s="17">
        <v>15.22</v>
      </c>
      <c r="GB631" s="17">
        <v>15.22</v>
      </c>
      <c r="GC631" s="17">
        <v>15.25</v>
      </c>
      <c r="GD631" s="17">
        <v>15.23</v>
      </c>
      <c r="GE631" s="17">
        <v>15.25</v>
      </c>
      <c r="GF631" s="17">
        <v>15.22</v>
      </c>
      <c r="GG631" s="17">
        <v>15.19</v>
      </c>
      <c r="GH631" s="17">
        <v>15.22</v>
      </c>
      <c r="GI631" s="17">
        <v>15.18</v>
      </c>
      <c r="GJ631" s="17">
        <v>15.21</v>
      </c>
      <c r="GK631" s="17">
        <v>15.2</v>
      </c>
      <c r="GL631" s="17">
        <v>15.18</v>
      </c>
      <c r="GM631" s="17">
        <v>15.21</v>
      </c>
      <c r="GN631" s="17">
        <v>15.18</v>
      </c>
      <c r="GO631" s="17">
        <v>15.21</v>
      </c>
      <c r="GP631" s="17">
        <v>15.21</v>
      </c>
      <c r="GQ631" s="17">
        <v>15.2</v>
      </c>
      <c r="GR631" s="17">
        <v>15.18</v>
      </c>
      <c r="GS631" s="17">
        <v>15.18</v>
      </c>
      <c r="GT631" s="17">
        <v>15.21</v>
      </c>
      <c r="GU631" s="17">
        <v>15.18</v>
      </c>
      <c r="GV631" s="17">
        <v>15.18</v>
      </c>
      <c r="GW631" s="17">
        <v>15.18</v>
      </c>
      <c r="GX631" s="17">
        <v>15.18</v>
      </c>
      <c r="GY631" s="17">
        <v>15.2</v>
      </c>
      <c r="GZ631" s="17">
        <v>15.18</v>
      </c>
      <c r="HA631" s="17">
        <v>15.21</v>
      </c>
      <c r="HB631" s="17">
        <v>15.23</v>
      </c>
      <c r="HC631" s="17">
        <v>15.23</v>
      </c>
      <c r="HD631" s="17">
        <v>15.22</v>
      </c>
      <c r="HE631" s="17">
        <v>15.2</v>
      </c>
      <c r="HF631" s="17">
        <v>15.2</v>
      </c>
      <c r="HG631" s="17">
        <v>15.18</v>
      </c>
      <c r="HH631" s="17">
        <v>15.2</v>
      </c>
      <c r="HI631" s="17">
        <v>15.18</v>
      </c>
      <c r="HJ631" s="17">
        <v>15.18</v>
      </c>
      <c r="HK631" s="17">
        <v>15.22</v>
      </c>
      <c r="HL631" s="17">
        <v>15.16</v>
      </c>
      <c r="HM631" s="17">
        <v>15.21</v>
      </c>
      <c r="HN631" s="17">
        <v>15.2</v>
      </c>
      <c r="HO631" s="17">
        <v>15.21</v>
      </c>
      <c r="HP631" s="17">
        <v>15.21</v>
      </c>
      <c r="HQ631" s="17">
        <v>15.22</v>
      </c>
      <c r="HR631" s="17">
        <v>15.23</v>
      </c>
      <c r="HS631" s="17">
        <v>15.16</v>
      </c>
      <c r="HT631" s="17">
        <v>15.22</v>
      </c>
      <c r="HU631" s="17">
        <v>15.22</v>
      </c>
      <c r="HV631" s="17">
        <v>15.22</v>
      </c>
      <c r="HW631" s="17">
        <v>15.15</v>
      </c>
      <c r="HX631" s="17">
        <v>15.14</v>
      </c>
      <c r="HY631" s="17">
        <v>15.22</v>
      </c>
      <c r="HZ631" s="17">
        <v>15.21</v>
      </c>
      <c r="IA631" s="17">
        <v>15.14</v>
      </c>
      <c r="IB631" s="17">
        <v>15.2</v>
      </c>
      <c r="IC631" s="17">
        <v>15.21</v>
      </c>
      <c r="ID631" s="17">
        <v>15.2</v>
      </c>
      <c r="IE631" s="17">
        <v>15.19</v>
      </c>
      <c r="IF631" s="17">
        <v>15.19</v>
      </c>
      <c r="IG631" s="17">
        <v>15.15</v>
      </c>
      <c r="IH631" s="17">
        <v>15.18</v>
      </c>
      <c r="II631" s="17">
        <v>15.18</v>
      </c>
      <c r="IJ631" s="17">
        <v>15.17</v>
      </c>
      <c r="IK631" s="17">
        <v>15.17</v>
      </c>
      <c r="IL631" s="17">
        <v>15.19</v>
      </c>
      <c r="IM631" s="17">
        <v>15.19</v>
      </c>
      <c r="IN631" s="17">
        <v>15.19</v>
      </c>
      <c r="IO631" s="17">
        <v>15.19</v>
      </c>
      <c r="IP631" s="17">
        <v>15.19</v>
      </c>
      <c r="IQ631" s="17">
        <v>15.19</v>
      </c>
      <c r="IR631" s="17">
        <v>15.19</v>
      </c>
      <c r="IS631" s="17">
        <v>15.19</v>
      </c>
      <c r="IT631" s="17">
        <v>15.19</v>
      </c>
      <c r="IU631" s="17">
        <v>15.17</v>
      </c>
      <c r="IV631" s="17">
        <v>15.17</v>
      </c>
      <c r="IW631" s="17">
        <v>15.17</v>
      </c>
      <c r="IX631" s="17">
        <v>15.16</v>
      </c>
      <c r="IY631" s="17">
        <v>15.17</v>
      </c>
    </row>
    <row r="632" spans="1:259" x14ac:dyDescent="0.15">
      <c r="A632" s="17" t="s">
        <v>4578</v>
      </c>
      <c r="B632" s="17" t="s">
        <v>4829</v>
      </c>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c r="AA632" s="26"/>
      <c r="AB632" s="17"/>
      <c r="AC632" s="26"/>
      <c r="AD632" s="26"/>
      <c r="AE632" s="17"/>
      <c r="AF632" s="17"/>
      <c r="AG632" s="17"/>
      <c r="AH632" s="17"/>
      <c r="AI632" s="17"/>
      <c r="AJ632" s="17"/>
      <c r="AK632" s="17"/>
      <c r="AL632" s="17"/>
      <c r="AM632" s="17"/>
      <c r="AN632" s="17"/>
      <c r="AO632" s="17"/>
      <c r="AP632" s="17"/>
      <c r="AQ632" s="17"/>
      <c r="AR632" s="17"/>
      <c r="AS632" s="17"/>
      <c r="AT632" s="17"/>
      <c r="AU632" s="17"/>
      <c r="AV632" s="17"/>
      <c r="AW632" s="17"/>
      <c r="AX632" s="17"/>
      <c r="AY632" s="17"/>
      <c r="AZ632" s="17"/>
      <c r="BA632" s="17"/>
      <c r="BB632" s="17"/>
      <c r="BC632" s="17"/>
      <c r="BD632" s="17"/>
      <c r="BE632" s="17"/>
      <c r="BF632" s="17"/>
      <c r="BG632" s="17"/>
      <c r="BH632" s="17"/>
      <c r="BI632" s="17"/>
      <c r="BJ632" s="26"/>
      <c r="BK632" s="17"/>
      <c r="BL632" s="17"/>
      <c r="BM632" s="17"/>
      <c r="BN632" s="17"/>
      <c r="BO632" s="17"/>
      <c r="BP632" s="17"/>
      <c r="BQ632" s="17"/>
      <c r="BR632" s="17"/>
      <c r="BS632" s="17"/>
      <c r="BT632" s="17"/>
      <c r="BU632" s="17"/>
      <c r="BV632" s="17"/>
      <c r="BW632" s="17"/>
      <c r="BX632" s="26"/>
      <c r="BY632" s="26"/>
      <c r="BZ632" s="26"/>
      <c r="CA632" s="26"/>
      <c r="CB632" s="26"/>
      <c r="CC632" s="17"/>
      <c r="CD632" s="17"/>
      <c r="CE632" s="17"/>
      <c r="CF632" s="17"/>
      <c r="CG632" s="17"/>
      <c r="CH632" s="17"/>
      <c r="CI632" s="17"/>
      <c r="CJ632" s="26"/>
      <c r="CK632" s="17"/>
      <c r="CL632" s="17"/>
      <c r="CM632" s="17"/>
      <c r="CN632" s="17"/>
      <c r="CO632" s="17"/>
      <c r="CP632" s="17"/>
      <c r="CQ632" s="17"/>
      <c r="CR632" s="17"/>
      <c r="CS632" s="17"/>
      <c r="CT632" s="17"/>
      <c r="CU632" s="17"/>
      <c r="CV632" s="17"/>
      <c r="CW632" s="17"/>
      <c r="CX632" s="17"/>
      <c r="CY632" s="26"/>
      <c r="CZ632" s="26"/>
      <c r="DA632" s="26"/>
      <c r="DB632" s="17"/>
      <c r="DC632" s="17"/>
      <c r="DD632" s="17"/>
      <c r="DE632" s="17"/>
      <c r="DF632" s="17"/>
      <c r="DG632" s="17"/>
      <c r="DH632" s="26"/>
      <c r="DI632" s="17"/>
      <c r="DJ632" s="17"/>
      <c r="DK632" s="17"/>
      <c r="DL632" s="17"/>
      <c r="DM632" s="17">
        <v>6.46</v>
      </c>
      <c r="DN632" s="17">
        <v>6.44</v>
      </c>
      <c r="DO632" s="17">
        <v>6.45</v>
      </c>
      <c r="DP632" s="17">
        <v>6.45</v>
      </c>
      <c r="DQ632" s="17">
        <v>6.45</v>
      </c>
      <c r="DR632" s="17">
        <v>6.45</v>
      </c>
      <c r="DS632" s="17">
        <v>6.45</v>
      </c>
      <c r="DT632" s="17">
        <v>6.45</v>
      </c>
      <c r="DU632" s="17">
        <v>6.45</v>
      </c>
      <c r="DV632" s="17">
        <v>6.44</v>
      </c>
      <c r="DW632" s="17">
        <v>6.45</v>
      </c>
      <c r="DX632" s="17">
        <v>6.45</v>
      </c>
      <c r="DY632" s="17">
        <v>6.44</v>
      </c>
      <c r="DZ632" s="17">
        <v>6.45</v>
      </c>
      <c r="EA632" s="17">
        <v>6.44</v>
      </c>
      <c r="EB632" s="17">
        <v>6.43</v>
      </c>
      <c r="EC632" s="17">
        <v>6.43</v>
      </c>
      <c r="ED632" s="17">
        <v>6.43</v>
      </c>
      <c r="EE632" s="17">
        <v>6.43</v>
      </c>
      <c r="EF632" s="17">
        <v>6.42</v>
      </c>
      <c r="EG632" s="17">
        <v>6.43</v>
      </c>
      <c r="EH632" s="17">
        <v>6.43</v>
      </c>
      <c r="EI632" s="17">
        <v>6.43</v>
      </c>
      <c r="EJ632" s="17">
        <v>6.43</v>
      </c>
      <c r="EK632" s="17">
        <v>6.44</v>
      </c>
      <c r="EL632" s="17">
        <v>6.44</v>
      </c>
      <c r="EM632" s="17">
        <v>6.45</v>
      </c>
      <c r="EN632" s="17">
        <v>6.44</v>
      </c>
      <c r="EO632" s="17">
        <v>6.44</v>
      </c>
      <c r="EP632" s="17">
        <v>6.44</v>
      </c>
      <c r="EQ632" s="17">
        <v>6.44</v>
      </c>
      <c r="ER632" s="17">
        <v>6.43</v>
      </c>
      <c r="ES632" s="17">
        <v>6.43</v>
      </c>
      <c r="ET632" s="17">
        <v>6.42</v>
      </c>
      <c r="EU632" s="17">
        <v>6.43</v>
      </c>
      <c r="EV632" s="17">
        <v>6.44</v>
      </c>
      <c r="EW632" s="17">
        <v>6.45</v>
      </c>
      <c r="EX632" s="17">
        <v>6.45</v>
      </c>
      <c r="EY632" s="17">
        <v>6.46</v>
      </c>
      <c r="EZ632" s="17">
        <v>6.45</v>
      </c>
      <c r="FA632" s="17">
        <v>6.45</v>
      </c>
      <c r="FB632" s="17">
        <v>6.44</v>
      </c>
      <c r="FC632" s="17">
        <v>6.44</v>
      </c>
      <c r="FD632" s="17">
        <v>6.45</v>
      </c>
      <c r="FE632" s="17">
        <v>6.46</v>
      </c>
      <c r="FF632" s="17">
        <v>6.44</v>
      </c>
      <c r="FG632" s="17">
        <v>6.44</v>
      </c>
      <c r="FH632" s="17">
        <v>6.45</v>
      </c>
      <c r="FI632" s="17">
        <v>6.46</v>
      </c>
      <c r="FJ632" s="17">
        <v>6.44</v>
      </c>
      <c r="FK632" s="17">
        <v>6.46</v>
      </c>
      <c r="FL632" s="17">
        <v>6.46</v>
      </c>
      <c r="FM632" s="17">
        <v>6.47</v>
      </c>
      <c r="FN632" s="17">
        <v>6.48</v>
      </c>
      <c r="FO632" s="17">
        <v>6.48</v>
      </c>
      <c r="FP632" s="17">
        <v>6.47</v>
      </c>
      <c r="FQ632" s="17">
        <v>6.48</v>
      </c>
      <c r="FR632" s="17">
        <v>6.48</v>
      </c>
      <c r="FS632" s="17">
        <v>6.48</v>
      </c>
      <c r="FT632" s="17">
        <v>6.48</v>
      </c>
      <c r="FU632" s="17">
        <v>6.48</v>
      </c>
      <c r="FV632" s="17">
        <v>6.47</v>
      </c>
      <c r="FW632" s="17">
        <v>6.47</v>
      </c>
      <c r="FX632" s="17">
        <v>6.49</v>
      </c>
      <c r="FY632" s="17">
        <v>6.49</v>
      </c>
      <c r="FZ632" s="17">
        <v>6.5</v>
      </c>
      <c r="GA632" s="17">
        <v>6.5</v>
      </c>
      <c r="GB632" s="17">
        <v>6.5</v>
      </c>
      <c r="GC632" s="17">
        <v>6.5</v>
      </c>
      <c r="GD632" s="17">
        <v>6.48</v>
      </c>
      <c r="GE632" s="17">
        <v>6.48</v>
      </c>
      <c r="GF632" s="17">
        <v>6.47</v>
      </c>
      <c r="GG632" s="17">
        <v>6.46</v>
      </c>
      <c r="GH632" s="17">
        <v>6.46</v>
      </c>
      <c r="GI632" s="17">
        <v>6.48</v>
      </c>
      <c r="GJ632" s="17">
        <v>6.47</v>
      </c>
      <c r="GK632" s="17">
        <v>6.47</v>
      </c>
      <c r="GL632" s="17">
        <v>6.47</v>
      </c>
      <c r="GM632" s="17">
        <v>6.45</v>
      </c>
      <c r="GN632" s="17">
        <v>6.45</v>
      </c>
      <c r="GO632" s="17">
        <v>6.44</v>
      </c>
      <c r="GP632" s="17">
        <v>6.45</v>
      </c>
      <c r="GQ632" s="17">
        <v>6.46</v>
      </c>
      <c r="GR632" s="17">
        <v>6.45</v>
      </c>
      <c r="GS632" s="17">
        <v>6.45</v>
      </c>
      <c r="GT632" s="17">
        <v>6.45</v>
      </c>
      <c r="GU632" s="17">
        <v>6.46</v>
      </c>
      <c r="GV632" s="17">
        <v>6.46</v>
      </c>
      <c r="GW632" s="17">
        <v>6.45</v>
      </c>
      <c r="GX632" s="17">
        <v>6.45</v>
      </c>
      <c r="GY632" s="17">
        <v>6.46</v>
      </c>
      <c r="GZ632" s="17">
        <v>6.45</v>
      </c>
      <c r="HA632" s="17">
        <v>6.46</v>
      </c>
      <c r="HB632" s="17">
        <v>6.47</v>
      </c>
      <c r="HC632" s="17">
        <v>6.47</v>
      </c>
      <c r="HD632" s="17">
        <v>6.47</v>
      </c>
      <c r="HE632" s="17">
        <v>6.46</v>
      </c>
      <c r="HF632" s="17">
        <v>6.46</v>
      </c>
      <c r="HG632" s="17">
        <v>6.46</v>
      </c>
      <c r="HH632" s="17">
        <v>6.46</v>
      </c>
      <c r="HI632" s="17">
        <v>6.44</v>
      </c>
      <c r="HJ632" s="17">
        <v>6.43</v>
      </c>
      <c r="HK632" s="17">
        <v>6.43</v>
      </c>
      <c r="HL632" s="17">
        <v>6.43</v>
      </c>
      <c r="HM632" s="17">
        <v>6.43</v>
      </c>
      <c r="HN632" s="17">
        <v>6.43</v>
      </c>
      <c r="HO632" s="17">
        <v>6.42</v>
      </c>
      <c r="HP632" s="17">
        <v>6.42</v>
      </c>
      <c r="HQ632" s="17">
        <v>6.43</v>
      </c>
      <c r="HR632" s="17">
        <v>6.43</v>
      </c>
      <c r="HS632" s="17">
        <v>6.43</v>
      </c>
      <c r="HT632" s="17">
        <v>6.43</v>
      </c>
      <c r="HU632" s="17">
        <v>6.43</v>
      </c>
      <c r="HV632" s="17">
        <v>6.43</v>
      </c>
      <c r="HW632" s="17">
        <v>6.44</v>
      </c>
      <c r="HX632" s="17">
        <v>6.44</v>
      </c>
      <c r="HY632" s="17">
        <v>6.44</v>
      </c>
      <c r="HZ632" s="17">
        <v>6.45</v>
      </c>
      <c r="IA632" s="17">
        <v>6.43</v>
      </c>
      <c r="IB632" s="17">
        <v>6.44</v>
      </c>
      <c r="IC632" s="17">
        <v>6.43</v>
      </c>
      <c r="ID632" s="17">
        <v>6.44</v>
      </c>
      <c r="IE632" s="17">
        <v>6.44</v>
      </c>
      <c r="IF632" s="17">
        <v>6.45</v>
      </c>
      <c r="IG632" s="17">
        <v>6.45</v>
      </c>
      <c r="IH632" s="17">
        <v>6.44</v>
      </c>
      <c r="II632" s="17">
        <v>6.45</v>
      </c>
      <c r="IJ632" s="17">
        <v>6.45</v>
      </c>
      <c r="IK632" s="17">
        <v>6.45</v>
      </c>
      <c r="IL632" s="17">
        <v>6.45</v>
      </c>
      <c r="IM632" s="17">
        <v>6.46</v>
      </c>
      <c r="IN632" s="17">
        <v>6.45</v>
      </c>
      <c r="IO632" s="17">
        <v>6.46</v>
      </c>
      <c r="IP632" s="17">
        <v>6.46</v>
      </c>
      <c r="IQ632" s="17">
        <v>6.45</v>
      </c>
      <c r="IR632" s="17">
        <v>6.45</v>
      </c>
      <c r="IS632" s="17">
        <v>6.46</v>
      </c>
      <c r="IT632" s="17">
        <v>6.46</v>
      </c>
      <c r="IU632" s="17">
        <v>6.46</v>
      </c>
      <c r="IV632" s="17">
        <v>6.46</v>
      </c>
      <c r="IW632" s="17">
        <v>6.46</v>
      </c>
      <c r="IX632" s="17">
        <v>6.46</v>
      </c>
      <c r="IY632" s="17">
        <v>6.45</v>
      </c>
    </row>
    <row r="633" spans="1:259" x14ac:dyDescent="0.15">
      <c r="A633" s="17" t="s">
        <v>3208</v>
      </c>
      <c r="B633" s="17" t="s">
        <v>3209</v>
      </c>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c r="AA633" s="26"/>
      <c r="AB633" s="17"/>
      <c r="AC633" s="26"/>
      <c r="AD633" s="26"/>
      <c r="AE633" s="17"/>
      <c r="AF633" s="17"/>
      <c r="AG633" s="17"/>
      <c r="AH633" s="17"/>
      <c r="AI633" s="17"/>
      <c r="AJ633" s="17"/>
      <c r="AK633" s="17"/>
      <c r="AL633" s="17"/>
      <c r="AM633" s="17"/>
      <c r="AN633" s="17"/>
      <c r="AO633" s="17"/>
      <c r="AP633" s="17"/>
      <c r="AQ633" s="17"/>
      <c r="AR633" s="17"/>
      <c r="AS633" s="17"/>
      <c r="AT633" s="17"/>
      <c r="AU633" s="17"/>
      <c r="AV633" s="17"/>
      <c r="AW633" s="17"/>
      <c r="AX633" s="17"/>
      <c r="AY633" s="17"/>
      <c r="AZ633" s="17"/>
      <c r="BA633" s="17"/>
      <c r="BB633" s="17"/>
      <c r="BC633" s="17"/>
      <c r="BD633" s="17"/>
      <c r="BE633" s="17"/>
      <c r="BF633" s="17"/>
      <c r="BG633" s="17"/>
      <c r="BH633" s="17"/>
      <c r="BI633" s="17"/>
      <c r="BJ633" s="26"/>
      <c r="BK633" s="17"/>
      <c r="BL633" s="17"/>
      <c r="BM633" s="17"/>
      <c r="BN633" s="17"/>
      <c r="BO633" s="17"/>
      <c r="BP633" s="17"/>
      <c r="BQ633" s="17"/>
      <c r="BR633" s="17"/>
      <c r="BS633" s="17"/>
      <c r="BT633" s="17"/>
      <c r="BU633" s="17"/>
      <c r="BV633" s="17"/>
      <c r="BW633" s="17"/>
      <c r="BX633" s="26"/>
      <c r="BY633" s="26"/>
      <c r="BZ633" s="26"/>
      <c r="CA633" s="26"/>
      <c r="CB633" s="26"/>
      <c r="CC633" s="17"/>
      <c r="CD633" s="17"/>
      <c r="CE633" s="17"/>
      <c r="CF633" s="17"/>
      <c r="CG633" s="17"/>
      <c r="CH633" s="17"/>
      <c r="CI633" s="17"/>
      <c r="CJ633" s="26"/>
      <c r="CK633" s="17"/>
      <c r="CL633" s="17"/>
      <c r="CM633" s="17"/>
      <c r="CN633" s="17"/>
      <c r="CO633" s="17"/>
      <c r="CP633" s="17"/>
      <c r="CQ633" s="17"/>
      <c r="CR633" s="17"/>
      <c r="CS633" s="17"/>
      <c r="CT633" s="17"/>
      <c r="CU633" s="17"/>
      <c r="CV633" s="17"/>
      <c r="CW633" s="17"/>
      <c r="CX633" s="17"/>
      <c r="CY633" s="26"/>
      <c r="CZ633" s="26"/>
      <c r="DA633" s="26"/>
      <c r="DB633" s="17"/>
      <c r="DC633" s="17"/>
      <c r="DD633" s="17"/>
      <c r="DE633" s="17"/>
      <c r="DF633" s="17"/>
      <c r="DG633" s="17"/>
      <c r="DH633" s="26"/>
      <c r="DI633" s="17"/>
      <c r="DJ633" s="17"/>
      <c r="DK633" s="17"/>
      <c r="DL633" s="17"/>
      <c r="DM633" s="17">
        <v>3.62</v>
      </c>
      <c r="DN633" s="17">
        <v>3.63</v>
      </c>
      <c r="DO633" s="17">
        <v>3.63</v>
      </c>
      <c r="DP633" s="17">
        <v>3.63</v>
      </c>
      <c r="DQ633" s="17">
        <v>3.63</v>
      </c>
      <c r="DR633" s="17">
        <v>3.63</v>
      </c>
      <c r="DS633" s="17">
        <v>3.62</v>
      </c>
      <c r="DT633" s="17">
        <v>3.64</v>
      </c>
      <c r="DU633" s="17">
        <v>3.65</v>
      </c>
      <c r="DV633" s="17">
        <v>3.64</v>
      </c>
      <c r="DW633" s="17">
        <v>3.64</v>
      </c>
      <c r="DX633" s="17">
        <v>3.64</v>
      </c>
      <c r="DY633" s="17">
        <v>3.64</v>
      </c>
      <c r="DZ633" s="17">
        <v>3.65</v>
      </c>
      <c r="EA633" s="17">
        <v>3.64</v>
      </c>
      <c r="EB633" s="17">
        <v>3.64</v>
      </c>
      <c r="EC633" s="17">
        <v>3.63</v>
      </c>
      <c r="ED633" s="17">
        <v>3.63</v>
      </c>
      <c r="EE633" s="17">
        <v>3.62</v>
      </c>
      <c r="EF633" s="17">
        <v>3.63</v>
      </c>
      <c r="EG633" s="17">
        <v>3.63</v>
      </c>
      <c r="EH633" s="17">
        <v>3.62</v>
      </c>
      <c r="EI633" s="17">
        <v>3.62</v>
      </c>
      <c r="EJ633" s="17">
        <v>3.62</v>
      </c>
      <c r="EK633" s="17">
        <v>3.63</v>
      </c>
      <c r="EL633" s="17">
        <v>3.62</v>
      </c>
      <c r="EM633" s="17">
        <v>3.63</v>
      </c>
      <c r="EN633" s="17">
        <v>3.62</v>
      </c>
      <c r="EO633" s="17">
        <v>3.63</v>
      </c>
      <c r="EP633" s="17">
        <v>3.62</v>
      </c>
      <c r="EQ633" s="17">
        <v>3.62</v>
      </c>
      <c r="ER633" s="17">
        <v>3.62</v>
      </c>
      <c r="ES633" s="17">
        <v>3.62</v>
      </c>
      <c r="ET633" s="17">
        <v>3.61</v>
      </c>
      <c r="EU633" s="17">
        <v>3.62</v>
      </c>
      <c r="EV633" s="17">
        <v>3.62</v>
      </c>
      <c r="EW633" s="17">
        <v>3.62</v>
      </c>
      <c r="EX633" s="17">
        <v>3.62</v>
      </c>
      <c r="EY633" s="17">
        <v>3.62</v>
      </c>
      <c r="EZ633" s="17">
        <v>3.61</v>
      </c>
      <c r="FA633" s="17">
        <v>3.62</v>
      </c>
      <c r="FB633" s="17">
        <v>3.62</v>
      </c>
      <c r="FC633" s="17">
        <v>3.62</v>
      </c>
      <c r="FD633" s="17">
        <v>3.62</v>
      </c>
      <c r="FE633" s="17">
        <v>3.62</v>
      </c>
      <c r="FF633" s="17">
        <v>3.61</v>
      </c>
      <c r="FG633" s="17">
        <v>3.62</v>
      </c>
      <c r="FH633" s="17">
        <v>3.61</v>
      </c>
      <c r="FI633" s="17">
        <v>3.63</v>
      </c>
      <c r="FJ633" s="17">
        <v>3.62</v>
      </c>
      <c r="FK633" s="17">
        <v>3.63</v>
      </c>
      <c r="FL633" s="17">
        <v>3.63</v>
      </c>
      <c r="FM633" s="17">
        <v>3.62</v>
      </c>
      <c r="FN633" s="17">
        <v>3.63</v>
      </c>
      <c r="FO633" s="17">
        <v>3.62</v>
      </c>
      <c r="FP633" s="17">
        <v>3.64</v>
      </c>
      <c r="FQ633" s="17">
        <v>3.64</v>
      </c>
      <c r="FR633" s="17">
        <v>3.64</v>
      </c>
      <c r="FS633" s="17">
        <v>3.64</v>
      </c>
      <c r="FT633" s="17">
        <v>3.63</v>
      </c>
      <c r="FU633" s="17">
        <v>3.63</v>
      </c>
      <c r="FV633" s="17">
        <v>3.63</v>
      </c>
      <c r="FW633" s="17">
        <v>3.63</v>
      </c>
      <c r="FX633" s="17">
        <v>3.63</v>
      </c>
      <c r="FY633" s="17">
        <v>3.63</v>
      </c>
      <c r="FZ633" s="17">
        <v>3.62</v>
      </c>
      <c r="GA633" s="17">
        <v>3.62</v>
      </c>
      <c r="GB633" s="17">
        <v>3.63</v>
      </c>
      <c r="GC633" s="17">
        <v>3.62</v>
      </c>
      <c r="GD633" s="17">
        <v>3.63</v>
      </c>
      <c r="GE633" s="17">
        <v>3.62</v>
      </c>
      <c r="GF633" s="17">
        <v>3.63</v>
      </c>
      <c r="GG633" s="17">
        <v>3.62</v>
      </c>
      <c r="GH633" s="17">
        <v>3.61</v>
      </c>
      <c r="GI633" s="17">
        <v>3.62</v>
      </c>
      <c r="GJ633" s="17">
        <v>3.61</v>
      </c>
      <c r="GK633" s="17">
        <v>3.61</v>
      </c>
      <c r="GL633" s="17">
        <v>3.62</v>
      </c>
      <c r="GM633" s="17">
        <v>3.62</v>
      </c>
      <c r="GN633" s="17">
        <v>3.61</v>
      </c>
      <c r="GO633" s="17">
        <v>3.62</v>
      </c>
      <c r="GP633" s="17">
        <v>3.61</v>
      </c>
      <c r="GQ633" s="17">
        <v>3.62</v>
      </c>
      <c r="GR633" s="17">
        <v>3.61</v>
      </c>
      <c r="GS633" s="17">
        <v>3.6</v>
      </c>
      <c r="GT633" s="17">
        <v>3.61</v>
      </c>
      <c r="GU633" s="17">
        <v>3.61</v>
      </c>
      <c r="GV633" s="17">
        <v>3.61</v>
      </c>
      <c r="GW633" s="17">
        <v>3.61</v>
      </c>
      <c r="GX633" s="17">
        <v>3.62</v>
      </c>
      <c r="GY633" s="17">
        <v>3.62</v>
      </c>
      <c r="GZ633" s="17">
        <v>3.62</v>
      </c>
      <c r="HA633" s="17">
        <v>3.62</v>
      </c>
      <c r="HB633" s="17">
        <v>3.61</v>
      </c>
      <c r="HC633" s="17">
        <v>3.62</v>
      </c>
      <c r="HD633" s="17">
        <v>3.61</v>
      </c>
      <c r="HE633" s="17">
        <v>3.63</v>
      </c>
      <c r="HF633" s="17">
        <v>3.62</v>
      </c>
      <c r="HG633" s="17">
        <v>3.61</v>
      </c>
      <c r="HH633" s="17">
        <v>3.61</v>
      </c>
      <c r="HI633" s="17">
        <v>3.61</v>
      </c>
      <c r="HJ633" s="17">
        <v>3.62</v>
      </c>
      <c r="HK633" s="17">
        <v>3.6</v>
      </c>
      <c r="HL633" s="17">
        <v>3.6</v>
      </c>
      <c r="HM633" s="17">
        <v>3.61</v>
      </c>
      <c r="HN633" s="17">
        <v>3.61</v>
      </c>
      <c r="HO633" s="17">
        <v>3.6</v>
      </c>
      <c r="HP633" s="17">
        <v>3.61</v>
      </c>
      <c r="HQ633" s="17">
        <v>3.61</v>
      </c>
      <c r="HR633" s="17">
        <v>3.61</v>
      </c>
      <c r="HS633" s="17">
        <v>3.6</v>
      </c>
      <c r="HT633" s="17">
        <v>3.6</v>
      </c>
      <c r="HU633" s="17">
        <v>3.6</v>
      </c>
      <c r="HV633" s="17">
        <v>3.6</v>
      </c>
      <c r="HW633" s="17">
        <v>3.6</v>
      </c>
      <c r="HX633" s="17">
        <v>3.61</v>
      </c>
      <c r="HY633" s="17">
        <v>3.61</v>
      </c>
      <c r="HZ633" s="17">
        <v>3.61</v>
      </c>
      <c r="IA633" s="17">
        <v>3.6</v>
      </c>
      <c r="IB633" s="17">
        <v>3.6</v>
      </c>
      <c r="IC633" s="17">
        <v>3.61</v>
      </c>
      <c r="ID633" s="17">
        <v>3.6</v>
      </c>
      <c r="IE633" s="17">
        <v>3.6</v>
      </c>
      <c r="IF633" s="17">
        <v>3.6</v>
      </c>
      <c r="IG633" s="17">
        <v>3.6</v>
      </c>
      <c r="IH633" s="17">
        <v>3.59</v>
      </c>
      <c r="II633" s="17">
        <v>3.6</v>
      </c>
      <c r="IJ633" s="17">
        <v>3.6</v>
      </c>
      <c r="IK633" s="17">
        <v>3.59</v>
      </c>
      <c r="IL633" s="17">
        <v>3.59</v>
      </c>
      <c r="IM633" s="17">
        <v>3.59</v>
      </c>
      <c r="IN633" s="17">
        <v>3.59</v>
      </c>
      <c r="IO633" s="17">
        <v>3.6</v>
      </c>
      <c r="IP633" s="17">
        <v>3.59</v>
      </c>
      <c r="IQ633" s="17">
        <v>3.6</v>
      </c>
      <c r="IR633" s="17">
        <v>3.6</v>
      </c>
      <c r="IS633" s="17">
        <v>3.59</v>
      </c>
      <c r="IT633" s="17">
        <v>3.59</v>
      </c>
      <c r="IU633" s="17">
        <v>3.6</v>
      </c>
      <c r="IV633" s="17">
        <v>3.6</v>
      </c>
      <c r="IW633" s="17">
        <v>3.6</v>
      </c>
      <c r="IX633" s="17">
        <v>3.6</v>
      </c>
      <c r="IY633" s="17">
        <v>3.59</v>
      </c>
    </row>
    <row r="634" spans="1:259" x14ac:dyDescent="0.15">
      <c r="A634" s="17" t="s">
        <v>2762</v>
      </c>
      <c r="B634" s="17" t="s">
        <v>2763</v>
      </c>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c r="AA634" s="26"/>
      <c r="AB634" s="17"/>
      <c r="AC634" s="26"/>
      <c r="AD634" s="26"/>
      <c r="AE634" s="17"/>
      <c r="AF634" s="17"/>
      <c r="AG634" s="17"/>
      <c r="AH634" s="17"/>
      <c r="AI634" s="17"/>
      <c r="AJ634" s="17"/>
      <c r="AK634" s="17"/>
      <c r="AL634" s="17"/>
      <c r="AM634" s="17"/>
      <c r="AN634" s="17"/>
      <c r="AO634" s="17"/>
      <c r="AP634" s="17"/>
      <c r="AQ634" s="17"/>
      <c r="AR634" s="17"/>
      <c r="AS634" s="17"/>
      <c r="AT634" s="17"/>
      <c r="AU634" s="17"/>
      <c r="AV634" s="17"/>
      <c r="AW634" s="17"/>
      <c r="AX634" s="17"/>
      <c r="AY634" s="17"/>
      <c r="AZ634" s="17"/>
      <c r="BA634" s="17"/>
      <c r="BB634" s="17"/>
      <c r="BC634" s="17"/>
      <c r="BD634" s="17"/>
      <c r="BE634" s="17"/>
      <c r="BF634" s="17"/>
      <c r="BG634" s="17"/>
      <c r="BH634" s="17"/>
      <c r="BI634" s="17"/>
      <c r="BJ634" s="26"/>
      <c r="BK634" s="17"/>
      <c r="BL634" s="17"/>
      <c r="BM634" s="17"/>
      <c r="BN634" s="17"/>
      <c r="BO634" s="17"/>
      <c r="BP634" s="17"/>
      <c r="BQ634" s="17"/>
      <c r="BR634" s="17"/>
      <c r="BS634" s="17"/>
      <c r="BT634" s="17"/>
      <c r="BU634" s="17"/>
      <c r="BV634" s="17"/>
      <c r="BW634" s="17"/>
      <c r="BX634" s="26"/>
      <c r="BY634" s="26"/>
      <c r="BZ634" s="26"/>
      <c r="CA634" s="26"/>
      <c r="CB634" s="26"/>
      <c r="CC634" s="17"/>
      <c r="CD634" s="17"/>
      <c r="CE634" s="17"/>
      <c r="CF634" s="17"/>
      <c r="CG634" s="17"/>
      <c r="CH634" s="17"/>
      <c r="CI634" s="17"/>
      <c r="CJ634" s="26"/>
      <c r="CK634" s="17"/>
      <c r="CL634" s="17"/>
      <c r="CM634" s="17"/>
      <c r="CN634" s="17"/>
      <c r="CO634" s="17"/>
      <c r="CP634" s="17"/>
      <c r="CQ634" s="17"/>
      <c r="CR634" s="17"/>
      <c r="CS634" s="17"/>
      <c r="CT634" s="17"/>
      <c r="CU634" s="17"/>
      <c r="CV634" s="17"/>
      <c r="CW634" s="17"/>
      <c r="CX634" s="17"/>
      <c r="CY634" s="26"/>
      <c r="CZ634" s="26"/>
      <c r="DA634" s="26"/>
      <c r="DB634" s="17"/>
      <c r="DC634" s="17"/>
      <c r="DD634" s="17"/>
      <c r="DE634" s="17"/>
      <c r="DF634" s="17"/>
      <c r="DG634" s="17"/>
      <c r="DH634" s="26"/>
      <c r="DI634" s="17"/>
      <c r="DJ634" s="17"/>
      <c r="DK634" s="17"/>
      <c r="DL634" s="17"/>
      <c r="DM634" s="17">
        <v>18.71</v>
      </c>
      <c r="DN634" s="17">
        <v>18.71</v>
      </c>
      <c r="DO634" s="17">
        <v>18.72</v>
      </c>
      <c r="DP634" s="17">
        <v>18.73</v>
      </c>
      <c r="DQ634" s="17">
        <v>18.73</v>
      </c>
      <c r="DR634" s="17">
        <v>18.71</v>
      </c>
      <c r="DS634" s="17">
        <v>18.71</v>
      </c>
      <c r="DT634" s="17">
        <v>18.73</v>
      </c>
      <c r="DU634" s="17">
        <v>18.73</v>
      </c>
      <c r="DV634" s="17">
        <v>18.7</v>
      </c>
      <c r="DW634" s="17">
        <v>18.73</v>
      </c>
      <c r="DX634" s="17">
        <v>18.73</v>
      </c>
      <c r="DY634" s="17">
        <v>18.73</v>
      </c>
      <c r="DZ634" s="17">
        <v>18.72</v>
      </c>
      <c r="EA634" s="17">
        <v>18.690000000000001</v>
      </c>
      <c r="EB634" s="17">
        <v>18.7</v>
      </c>
      <c r="EC634" s="17">
        <v>18.71</v>
      </c>
      <c r="ED634" s="17">
        <v>18.7</v>
      </c>
      <c r="EE634" s="17">
        <v>18.690000000000001</v>
      </c>
      <c r="EF634" s="17">
        <v>18.68</v>
      </c>
      <c r="EG634" s="17">
        <v>18.68</v>
      </c>
      <c r="EH634" s="17">
        <v>18.68</v>
      </c>
      <c r="EI634" s="17">
        <v>18.66</v>
      </c>
      <c r="EJ634" s="17">
        <v>18.670000000000002</v>
      </c>
      <c r="EK634" s="17">
        <v>18.68</v>
      </c>
      <c r="EL634" s="17">
        <v>18.670000000000002</v>
      </c>
      <c r="EM634" s="17">
        <v>18.64</v>
      </c>
      <c r="EN634" s="17">
        <v>18.62</v>
      </c>
      <c r="EO634" s="17">
        <v>18.600000000000001</v>
      </c>
      <c r="EP634" s="17">
        <v>18.62</v>
      </c>
      <c r="EQ634" s="17">
        <v>18.64</v>
      </c>
      <c r="ER634" s="17">
        <v>18.63</v>
      </c>
      <c r="ES634" s="17">
        <v>18.649999999999999</v>
      </c>
      <c r="ET634" s="17">
        <v>18.66</v>
      </c>
      <c r="EU634" s="17">
        <v>18.649999999999999</v>
      </c>
      <c r="EV634" s="17">
        <v>18.64</v>
      </c>
      <c r="EW634" s="17">
        <v>18.61</v>
      </c>
      <c r="EX634" s="17">
        <v>18.62</v>
      </c>
      <c r="EY634" s="17">
        <v>18.579999999999998</v>
      </c>
      <c r="EZ634" s="17">
        <v>18.55</v>
      </c>
      <c r="FA634" s="17">
        <v>18.55</v>
      </c>
      <c r="FB634" s="17">
        <v>18.55</v>
      </c>
      <c r="FC634" s="17">
        <v>18.55</v>
      </c>
      <c r="FD634" s="17">
        <v>18.559999999999999</v>
      </c>
      <c r="FE634" s="17">
        <v>18.63</v>
      </c>
      <c r="FF634" s="17">
        <v>18.59</v>
      </c>
      <c r="FG634" s="17">
        <v>18.579999999999998</v>
      </c>
      <c r="FH634" s="17">
        <v>18.63</v>
      </c>
      <c r="FI634" s="17">
        <v>18.64</v>
      </c>
      <c r="FJ634" s="17">
        <v>18.62</v>
      </c>
      <c r="FK634" s="17">
        <v>18.63</v>
      </c>
      <c r="FL634" s="17">
        <v>18.64</v>
      </c>
      <c r="FM634" s="17">
        <v>18.64</v>
      </c>
      <c r="FN634" s="17">
        <v>18.62</v>
      </c>
      <c r="FO634" s="17">
        <v>18.600000000000001</v>
      </c>
      <c r="FP634" s="17">
        <v>18.579999999999998</v>
      </c>
      <c r="FQ634" s="17">
        <v>18.59</v>
      </c>
      <c r="FR634" s="17">
        <v>18.59</v>
      </c>
      <c r="FS634" s="17">
        <v>18.600000000000001</v>
      </c>
      <c r="FT634" s="17">
        <v>18.57</v>
      </c>
      <c r="FU634" s="17">
        <v>18.59</v>
      </c>
      <c r="FV634" s="17">
        <v>18.57</v>
      </c>
      <c r="FW634" s="17">
        <v>18.59</v>
      </c>
      <c r="FX634" s="17">
        <v>18.579999999999998</v>
      </c>
      <c r="FY634" s="17">
        <v>18.59</v>
      </c>
      <c r="FZ634" s="17">
        <v>18.61</v>
      </c>
      <c r="GA634" s="17">
        <v>18.63</v>
      </c>
      <c r="GB634" s="17">
        <v>18.64</v>
      </c>
      <c r="GC634" s="17">
        <v>18.61</v>
      </c>
      <c r="GD634" s="17">
        <v>18.600000000000001</v>
      </c>
      <c r="GE634" s="17">
        <v>18.61</v>
      </c>
      <c r="GF634" s="17">
        <v>18.61</v>
      </c>
      <c r="GG634" s="17">
        <v>18.600000000000001</v>
      </c>
      <c r="GH634" s="17">
        <v>18.600000000000001</v>
      </c>
      <c r="GI634" s="17">
        <v>18.59</v>
      </c>
      <c r="GJ634" s="17">
        <v>18.55</v>
      </c>
      <c r="GK634" s="17">
        <v>18.55</v>
      </c>
      <c r="GL634" s="17">
        <v>18.55</v>
      </c>
      <c r="GM634" s="17">
        <v>18.55</v>
      </c>
      <c r="GN634" s="17">
        <v>18.52</v>
      </c>
      <c r="GO634" s="17">
        <v>18.52</v>
      </c>
      <c r="GP634" s="17">
        <v>18.559999999999999</v>
      </c>
      <c r="GQ634" s="17">
        <v>18.54</v>
      </c>
      <c r="GR634" s="17">
        <v>18.54</v>
      </c>
      <c r="GS634" s="17">
        <v>18.52</v>
      </c>
      <c r="GT634" s="17">
        <v>18.5</v>
      </c>
      <c r="GU634" s="17">
        <v>18.489999999999998</v>
      </c>
      <c r="GV634" s="17">
        <v>18.489999999999998</v>
      </c>
      <c r="GW634" s="17">
        <v>18.52</v>
      </c>
      <c r="GX634" s="17">
        <v>18.53</v>
      </c>
      <c r="GY634" s="17">
        <v>18.54</v>
      </c>
      <c r="GZ634" s="17">
        <v>18.54</v>
      </c>
      <c r="HA634" s="17">
        <v>18.5</v>
      </c>
      <c r="HB634" s="17">
        <v>18.5</v>
      </c>
      <c r="HC634" s="17">
        <v>18.53</v>
      </c>
      <c r="HD634" s="17">
        <v>18.5</v>
      </c>
      <c r="HE634" s="17">
        <v>18.46</v>
      </c>
      <c r="HF634" s="17">
        <v>18.399999999999999</v>
      </c>
      <c r="HG634" s="17">
        <v>18.41</v>
      </c>
      <c r="HH634" s="17">
        <v>18.45</v>
      </c>
      <c r="HI634" s="17">
        <v>18.420000000000002</v>
      </c>
      <c r="HJ634" s="17">
        <v>18.399999999999999</v>
      </c>
      <c r="HK634" s="17">
        <v>18.38</v>
      </c>
      <c r="HL634" s="17">
        <v>18.38</v>
      </c>
      <c r="HM634" s="17">
        <v>18.37</v>
      </c>
      <c r="HN634" s="17">
        <v>18.39</v>
      </c>
      <c r="HO634" s="17">
        <v>18.43</v>
      </c>
      <c r="HP634" s="17">
        <v>18.39</v>
      </c>
      <c r="HQ634" s="17">
        <v>18.39</v>
      </c>
      <c r="HR634" s="17">
        <v>18.39</v>
      </c>
      <c r="HS634" s="17">
        <v>18.37</v>
      </c>
      <c r="HT634" s="17">
        <v>18.41</v>
      </c>
      <c r="HU634" s="17">
        <v>18.39</v>
      </c>
      <c r="HV634" s="17">
        <v>18.399999999999999</v>
      </c>
      <c r="HW634" s="17">
        <v>18.420000000000002</v>
      </c>
      <c r="HX634" s="17">
        <v>18.41</v>
      </c>
      <c r="HY634" s="17">
        <v>18.41</v>
      </c>
      <c r="HZ634" s="17">
        <v>18.39</v>
      </c>
      <c r="IA634" s="17">
        <v>18.36</v>
      </c>
      <c r="IB634" s="17">
        <v>18.32</v>
      </c>
      <c r="IC634" s="17">
        <v>18.34</v>
      </c>
      <c r="ID634" s="17">
        <v>18.34</v>
      </c>
      <c r="IE634" s="17">
        <v>18.350000000000001</v>
      </c>
      <c r="IF634" s="17">
        <v>18.39</v>
      </c>
      <c r="IG634" s="17">
        <v>18.38</v>
      </c>
      <c r="IH634" s="17">
        <v>18.350000000000001</v>
      </c>
      <c r="II634" s="17">
        <v>18.350000000000001</v>
      </c>
      <c r="IJ634" s="17">
        <v>18.34</v>
      </c>
      <c r="IK634" s="17">
        <v>18.34</v>
      </c>
      <c r="IL634" s="17">
        <v>18.34</v>
      </c>
      <c r="IM634" s="17">
        <v>18.34</v>
      </c>
      <c r="IN634" s="17">
        <v>18.350000000000001</v>
      </c>
      <c r="IO634" s="17">
        <v>18.39</v>
      </c>
      <c r="IP634" s="17">
        <v>18.39</v>
      </c>
      <c r="IQ634" s="17">
        <v>18.37</v>
      </c>
      <c r="IR634" s="17">
        <v>18.399999999999999</v>
      </c>
      <c r="IS634" s="17">
        <v>18.37</v>
      </c>
      <c r="IT634" s="17">
        <v>18.37</v>
      </c>
      <c r="IU634" s="17">
        <v>18.350000000000001</v>
      </c>
      <c r="IV634" s="17">
        <v>18.34</v>
      </c>
      <c r="IW634" s="17">
        <v>18.34</v>
      </c>
      <c r="IX634" s="17">
        <v>18.34</v>
      </c>
      <c r="IY634" s="17">
        <v>18.36</v>
      </c>
    </row>
    <row r="635" spans="1:259" x14ac:dyDescent="0.15">
      <c r="A635" s="17" t="s">
        <v>2774</v>
      </c>
      <c r="B635" s="17" t="s">
        <v>2775</v>
      </c>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c r="AA635" s="26"/>
      <c r="AB635" s="17"/>
      <c r="AC635" s="26"/>
      <c r="AD635" s="26"/>
      <c r="AE635" s="17"/>
      <c r="AF635" s="17"/>
      <c r="AG635" s="17"/>
      <c r="AH635" s="17"/>
      <c r="AI635" s="17"/>
      <c r="AJ635" s="17"/>
      <c r="AK635" s="17"/>
      <c r="AL635" s="17"/>
      <c r="AM635" s="17"/>
      <c r="AN635" s="17"/>
      <c r="AO635" s="17"/>
      <c r="AP635" s="17"/>
      <c r="AQ635" s="17"/>
      <c r="AR635" s="17"/>
      <c r="AS635" s="17"/>
      <c r="AT635" s="17"/>
      <c r="AU635" s="17"/>
      <c r="AV635" s="17"/>
      <c r="AW635" s="17"/>
      <c r="AX635" s="17"/>
      <c r="AY635" s="17"/>
      <c r="AZ635" s="17"/>
      <c r="BA635" s="17"/>
      <c r="BB635" s="17"/>
      <c r="BC635" s="17"/>
      <c r="BD635" s="17"/>
      <c r="BE635" s="17"/>
      <c r="BF635" s="17"/>
      <c r="BG635" s="17"/>
      <c r="BH635" s="17"/>
      <c r="BI635" s="17"/>
      <c r="BJ635" s="26"/>
      <c r="BK635" s="17"/>
      <c r="BL635" s="17"/>
      <c r="BM635" s="17"/>
      <c r="BN635" s="17"/>
      <c r="BO635" s="17"/>
      <c r="BP635" s="17"/>
      <c r="BQ635" s="17"/>
      <c r="BR635" s="17"/>
      <c r="BS635" s="17"/>
      <c r="BT635" s="17"/>
      <c r="BU635" s="17"/>
      <c r="BV635" s="17"/>
      <c r="BW635" s="17"/>
      <c r="BX635" s="26"/>
      <c r="BY635" s="26"/>
      <c r="BZ635" s="26"/>
      <c r="CA635" s="26"/>
      <c r="CB635" s="26"/>
      <c r="CC635" s="17"/>
      <c r="CD635" s="17"/>
      <c r="CE635" s="17"/>
      <c r="CF635" s="17"/>
      <c r="CG635" s="17"/>
      <c r="CH635" s="17"/>
      <c r="CI635" s="17"/>
      <c r="CJ635" s="26"/>
      <c r="CK635" s="17"/>
      <c r="CL635" s="17"/>
      <c r="CM635" s="17"/>
      <c r="CN635" s="17"/>
      <c r="CO635" s="17"/>
      <c r="CP635" s="17"/>
      <c r="CQ635" s="17"/>
      <c r="CR635" s="17"/>
      <c r="CS635" s="17"/>
      <c r="CT635" s="17"/>
      <c r="CU635" s="17"/>
      <c r="CV635" s="17"/>
      <c r="CW635" s="17"/>
      <c r="CX635" s="17"/>
      <c r="CY635" s="26"/>
      <c r="CZ635" s="26"/>
      <c r="DA635" s="26"/>
      <c r="DB635" s="17"/>
      <c r="DC635" s="17"/>
      <c r="DD635" s="17"/>
      <c r="DE635" s="17"/>
      <c r="DF635" s="17"/>
      <c r="DG635" s="17"/>
      <c r="DH635" s="26"/>
      <c r="DI635" s="17"/>
      <c r="DJ635" s="17"/>
      <c r="DK635" s="17"/>
      <c r="DL635" s="17"/>
      <c r="DM635" s="17">
        <v>33.44</v>
      </c>
      <c r="DN635" s="17">
        <v>33.4</v>
      </c>
      <c r="DO635" s="17">
        <v>33.33</v>
      </c>
      <c r="DP635" s="17">
        <v>33.340000000000003</v>
      </c>
      <c r="DQ635" s="17">
        <v>33.35</v>
      </c>
      <c r="DR635" s="17">
        <v>33.43</v>
      </c>
      <c r="DS635" s="17">
        <v>33.479999999999997</v>
      </c>
      <c r="DT635" s="17">
        <v>33.49</v>
      </c>
      <c r="DU635" s="17">
        <v>33.56</v>
      </c>
      <c r="DV635" s="17">
        <v>33.49</v>
      </c>
      <c r="DW635" s="17">
        <v>33.56</v>
      </c>
      <c r="DX635" s="17">
        <v>33.590000000000003</v>
      </c>
      <c r="DY635" s="17">
        <v>33.520000000000003</v>
      </c>
      <c r="DZ635" s="17">
        <v>33.57</v>
      </c>
      <c r="EA635" s="17">
        <v>33.43</v>
      </c>
      <c r="EB635" s="17">
        <v>33.47</v>
      </c>
      <c r="EC635" s="17">
        <v>33.53</v>
      </c>
      <c r="ED635" s="17">
        <v>33.619999999999997</v>
      </c>
      <c r="EE635" s="17">
        <v>33.619999999999997</v>
      </c>
      <c r="EF635" s="17">
        <v>33.619999999999997</v>
      </c>
      <c r="EG635" s="17">
        <v>33.56</v>
      </c>
      <c r="EH635" s="17">
        <v>33.56</v>
      </c>
      <c r="EI635" s="17">
        <v>33.619999999999997</v>
      </c>
      <c r="EJ635" s="17">
        <v>33.51</v>
      </c>
      <c r="EK635" s="17">
        <v>33.57</v>
      </c>
      <c r="EL635" s="17">
        <v>33.51</v>
      </c>
      <c r="EM635" s="17">
        <v>33.5</v>
      </c>
      <c r="EN635" s="17">
        <v>33.450000000000003</v>
      </c>
      <c r="EO635" s="17">
        <v>33.43</v>
      </c>
      <c r="EP635" s="17">
        <v>33.43</v>
      </c>
      <c r="EQ635" s="17">
        <v>33.43</v>
      </c>
      <c r="ER635" s="17">
        <v>33.43</v>
      </c>
      <c r="ES635" s="17">
        <v>33.44</v>
      </c>
      <c r="ET635" s="17">
        <v>33.369999999999997</v>
      </c>
      <c r="EU635" s="17">
        <v>33.36</v>
      </c>
      <c r="EV635" s="17">
        <v>33.32</v>
      </c>
      <c r="EW635" s="17">
        <v>33.28</v>
      </c>
      <c r="EX635" s="17">
        <v>33.24</v>
      </c>
      <c r="EY635" s="17">
        <v>33.21</v>
      </c>
      <c r="EZ635" s="17">
        <v>33.17</v>
      </c>
      <c r="FA635" s="17">
        <v>33.21</v>
      </c>
      <c r="FB635" s="17">
        <v>33.229999999999997</v>
      </c>
      <c r="FC635" s="17">
        <v>33.299999999999997</v>
      </c>
      <c r="FD635" s="17">
        <v>33.299999999999997</v>
      </c>
      <c r="FE635" s="17">
        <v>33.24</v>
      </c>
      <c r="FF635" s="17">
        <v>33.21</v>
      </c>
      <c r="FG635" s="17">
        <v>33.340000000000003</v>
      </c>
      <c r="FH635" s="17">
        <v>33.299999999999997</v>
      </c>
      <c r="FI635" s="17">
        <v>33.32</v>
      </c>
      <c r="FJ635" s="17">
        <v>33.299999999999997</v>
      </c>
      <c r="FK635" s="17">
        <v>33.299999999999997</v>
      </c>
      <c r="FL635" s="17">
        <v>33.22</v>
      </c>
      <c r="FM635" s="17">
        <v>33.28</v>
      </c>
      <c r="FN635" s="17">
        <v>33.22</v>
      </c>
      <c r="FO635" s="17">
        <v>33.200000000000003</v>
      </c>
      <c r="FP635" s="17">
        <v>33.18</v>
      </c>
      <c r="FQ635" s="17">
        <v>33.119999999999997</v>
      </c>
      <c r="FR635" s="17">
        <v>33.11</v>
      </c>
      <c r="FS635" s="17">
        <v>33.11</v>
      </c>
      <c r="FT635" s="17">
        <v>33.119999999999997</v>
      </c>
      <c r="FU635" s="17">
        <v>33.119999999999997</v>
      </c>
      <c r="FV635" s="17">
        <v>33.200000000000003</v>
      </c>
      <c r="FW635" s="17">
        <v>33.15</v>
      </c>
      <c r="FX635" s="17">
        <v>33.25</v>
      </c>
      <c r="FY635" s="17">
        <v>33.270000000000003</v>
      </c>
      <c r="FZ635" s="17">
        <v>33.25</v>
      </c>
      <c r="GA635" s="17">
        <v>33.200000000000003</v>
      </c>
      <c r="GB635" s="17">
        <v>33.26</v>
      </c>
      <c r="GC635" s="17">
        <v>33.24</v>
      </c>
      <c r="GD635" s="17">
        <v>33.21</v>
      </c>
      <c r="GE635" s="17">
        <v>33.28</v>
      </c>
      <c r="GF635" s="17">
        <v>33.28</v>
      </c>
      <c r="GG635" s="17">
        <v>33.270000000000003</v>
      </c>
      <c r="GH635" s="17">
        <v>33.22</v>
      </c>
      <c r="GI635" s="17">
        <v>33.21</v>
      </c>
      <c r="GJ635" s="17">
        <v>33.15</v>
      </c>
      <c r="GK635" s="17">
        <v>33.1</v>
      </c>
      <c r="GL635" s="17">
        <v>33.11</v>
      </c>
      <c r="GM635" s="17">
        <v>33.119999999999997</v>
      </c>
      <c r="GN635" s="17">
        <v>33.11</v>
      </c>
      <c r="GO635" s="17">
        <v>33.19</v>
      </c>
      <c r="GP635" s="17">
        <v>33.130000000000003</v>
      </c>
      <c r="GQ635" s="17">
        <v>33.15</v>
      </c>
      <c r="GR635" s="17">
        <v>33.14</v>
      </c>
      <c r="GS635" s="17">
        <v>33.14</v>
      </c>
      <c r="GT635" s="17">
        <v>33.15</v>
      </c>
      <c r="GU635" s="17">
        <v>33.18</v>
      </c>
      <c r="GV635" s="17">
        <v>33.15</v>
      </c>
      <c r="GW635" s="17">
        <v>33.049999999999997</v>
      </c>
      <c r="GX635" s="17">
        <v>33.020000000000003</v>
      </c>
      <c r="GY635" s="17">
        <v>33.04</v>
      </c>
      <c r="GZ635" s="17">
        <v>33.1</v>
      </c>
      <c r="HA635" s="17">
        <v>33.119999999999997</v>
      </c>
      <c r="HB635" s="17">
        <v>33.08</v>
      </c>
      <c r="HC635" s="17">
        <v>33</v>
      </c>
      <c r="HD635" s="17">
        <v>32.92</v>
      </c>
      <c r="HE635" s="17">
        <v>32.94</v>
      </c>
      <c r="HF635" s="17">
        <v>32.979999999999997</v>
      </c>
      <c r="HG635" s="17">
        <v>32.96</v>
      </c>
      <c r="HH635" s="17">
        <v>32.94</v>
      </c>
      <c r="HI635" s="17">
        <v>33</v>
      </c>
      <c r="HJ635" s="17">
        <v>32.93</v>
      </c>
      <c r="HK635" s="17">
        <v>32.909999999999997</v>
      </c>
      <c r="HL635" s="17">
        <v>33.049999999999997</v>
      </c>
      <c r="HM635" s="17">
        <v>33.1</v>
      </c>
      <c r="HN635" s="17">
        <v>33.119999999999997</v>
      </c>
      <c r="HO635" s="17">
        <v>33.049999999999997</v>
      </c>
      <c r="HP635" s="17">
        <v>33.15</v>
      </c>
      <c r="HQ635" s="17">
        <v>33.1</v>
      </c>
      <c r="HR635" s="17">
        <v>33.11</v>
      </c>
      <c r="HS635" s="17">
        <v>33.159999999999997</v>
      </c>
      <c r="HT635" s="17">
        <v>33.200000000000003</v>
      </c>
      <c r="HU635" s="17">
        <v>33.17</v>
      </c>
      <c r="HV635" s="17">
        <v>33.200000000000003</v>
      </c>
      <c r="HW635" s="17">
        <v>33.229999999999997</v>
      </c>
      <c r="HX635" s="17">
        <v>33.270000000000003</v>
      </c>
      <c r="HY635" s="17">
        <v>33.22</v>
      </c>
      <c r="HZ635" s="17">
        <v>33.200000000000003</v>
      </c>
      <c r="IA635" s="17">
        <v>33.22</v>
      </c>
      <c r="IB635" s="17">
        <v>33.19</v>
      </c>
      <c r="IC635" s="17">
        <v>33.18</v>
      </c>
      <c r="ID635" s="17">
        <v>33.18</v>
      </c>
      <c r="IE635" s="17">
        <v>33.08</v>
      </c>
      <c r="IF635" s="17">
        <v>33.17</v>
      </c>
      <c r="IG635" s="17">
        <v>33.08</v>
      </c>
      <c r="IH635" s="17">
        <v>33.04</v>
      </c>
      <c r="II635" s="17">
        <v>33.06</v>
      </c>
      <c r="IJ635" s="17">
        <v>33.18</v>
      </c>
      <c r="IK635" s="17">
        <v>33.17</v>
      </c>
      <c r="IL635" s="17">
        <v>33.090000000000003</v>
      </c>
      <c r="IM635" s="17">
        <v>33.130000000000003</v>
      </c>
      <c r="IN635" s="17">
        <v>33.229999999999997</v>
      </c>
      <c r="IO635" s="17">
        <v>33.26</v>
      </c>
      <c r="IP635" s="17">
        <v>33.24</v>
      </c>
      <c r="IQ635" s="17">
        <v>33.24</v>
      </c>
      <c r="IR635" s="17">
        <v>33.119999999999997</v>
      </c>
      <c r="IS635" s="17">
        <v>33.15</v>
      </c>
      <c r="IT635" s="17">
        <v>33.24</v>
      </c>
      <c r="IU635" s="17">
        <v>33.11</v>
      </c>
      <c r="IV635" s="17">
        <v>33.24</v>
      </c>
      <c r="IW635" s="17">
        <v>33.24</v>
      </c>
      <c r="IX635" s="17">
        <v>33.24</v>
      </c>
      <c r="IY635" s="17">
        <v>33.299999999999997</v>
      </c>
    </row>
    <row r="636" spans="1:259" x14ac:dyDescent="0.15">
      <c r="A636" s="17" t="s">
        <v>4547</v>
      </c>
      <c r="B636" s="17" t="s">
        <v>4830</v>
      </c>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c r="AA636" s="26"/>
      <c r="AB636" s="17"/>
      <c r="AC636" s="26"/>
      <c r="AD636" s="26"/>
      <c r="AE636" s="17"/>
      <c r="AF636" s="17"/>
      <c r="AG636" s="17"/>
      <c r="AH636" s="17"/>
      <c r="AI636" s="17"/>
      <c r="AJ636" s="17"/>
      <c r="AK636" s="17"/>
      <c r="AL636" s="17"/>
      <c r="AM636" s="17"/>
      <c r="AN636" s="17"/>
      <c r="AO636" s="17"/>
      <c r="AP636" s="17"/>
      <c r="AQ636" s="17"/>
      <c r="AR636" s="17"/>
      <c r="AS636" s="17"/>
      <c r="AT636" s="17"/>
      <c r="AU636" s="17"/>
      <c r="AV636" s="17"/>
      <c r="AW636" s="17"/>
      <c r="AX636" s="17"/>
      <c r="AY636" s="17"/>
      <c r="AZ636" s="17"/>
      <c r="BA636" s="17"/>
      <c r="BB636" s="17"/>
      <c r="BC636" s="17"/>
      <c r="BD636" s="17"/>
      <c r="BE636" s="17"/>
      <c r="BF636" s="17"/>
      <c r="BG636" s="17"/>
      <c r="BH636" s="17"/>
      <c r="BI636" s="17"/>
      <c r="BJ636" s="26"/>
      <c r="BK636" s="17"/>
      <c r="BL636" s="17"/>
      <c r="BM636" s="17"/>
      <c r="BN636" s="17"/>
      <c r="BO636" s="17"/>
      <c r="BP636" s="17"/>
      <c r="BQ636" s="17"/>
      <c r="BR636" s="17"/>
      <c r="BS636" s="17"/>
      <c r="BT636" s="17"/>
      <c r="BU636" s="17"/>
      <c r="BV636" s="17"/>
      <c r="BW636" s="17"/>
      <c r="BX636" s="26"/>
      <c r="BY636" s="26"/>
      <c r="BZ636" s="26"/>
      <c r="CA636" s="26"/>
      <c r="CB636" s="26"/>
      <c r="CC636" s="17"/>
      <c r="CD636" s="17"/>
      <c r="CE636" s="17"/>
      <c r="CF636" s="17"/>
      <c r="CG636" s="17"/>
      <c r="CH636" s="17"/>
      <c r="CI636" s="17"/>
      <c r="CJ636" s="26"/>
      <c r="CK636" s="17"/>
      <c r="CL636" s="17"/>
      <c r="CM636" s="17"/>
      <c r="CN636" s="17"/>
      <c r="CO636" s="17"/>
      <c r="CP636" s="17"/>
      <c r="CQ636" s="17"/>
      <c r="CR636" s="17"/>
      <c r="CS636" s="17"/>
      <c r="CT636" s="17"/>
      <c r="CU636" s="17"/>
      <c r="CV636" s="17"/>
      <c r="CW636" s="17"/>
      <c r="CX636" s="17"/>
      <c r="CY636" s="26"/>
      <c r="CZ636" s="26"/>
      <c r="DA636" s="26"/>
      <c r="DB636" s="17"/>
      <c r="DC636" s="17"/>
      <c r="DD636" s="17"/>
      <c r="DE636" s="17"/>
      <c r="DF636" s="17"/>
      <c r="DG636" s="17"/>
      <c r="DH636" s="26"/>
      <c r="DI636" s="17"/>
      <c r="DJ636" s="17"/>
      <c r="DK636" s="17"/>
      <c r="DL636" s="17"/>
      <c r="DM636" s="17">
        <v>15.85</v>
      </c>
      <c r="DN636" s="17">
        <v>15.87</v>
      </c>
      <c r="DO636" s="17">
        <v>15.85</v>
      </c>
      <c r="DP636" s="17">
        <v>15.85</v>
      </c>
      <c r="DQ636" s="17">
        <v>15.84</v>
      </c>
      <c r="DR636" s="17">
        <v>15.84</v>
      </c>
      <c r="DS636" s="17">
        <v>15.83</v>
      </c>
      <c r="DT636" s="17">
        <v>15.82</v>
      </c>
      <c r="DU636" s="17">
        <v>15.81</v>
      </c>
      <c r="DV636" s="17">
        <v>15.85</v>
      </c>
      <c r="DW636" s="17">
        <v>15.9</v>
      </c>
      <c r="DX636" s="17">
        <v>15.94</v>
      </c>
      <c r="DY636" s="17">
        <v>15.91</v>
      </c>
      <c r="DZ636" s="17">
        <v>15.9</v>
      </c>
      <c r="EA636" s="17">
        <v>15.89</v>
      </c>
      <c r="EB636" s="17">
        <v>15.77</v>
      </c>
      <c r="EC636" s="17">
        <v>15.84</v>
      </c>
      <c r="ED636" s="17">
        <v>15.74</v>
      </c>
      <c r="EE636" s="17">
        <v>15.78</v>
      </c>
      <c r="EF636" s="17">
        <v>15.75</v>
      </c>
      <c r="EG636" s="17">
        <v>15.8</v>
      </c>
      <c r="EH636" s="17">
        <v>15.82</v>
      </c>
      <c r="EI636" s="17">
        <v>15.85</v>
      </c>
      <c r="EJ636" s="17">
        <v>15.81</v>
      </c>
      <c r="EK636" s="17">
        <v>15.79</v>
      </c>
      <c r="EL636" s="17">
        <v>15.83</v>
      </c>
      <c r="EM636" s="17">
        <v>15.83</v>
      </c>
      <c r="EN636" s="17">
        <v>15.81</v>
      </c>
      <c r="EO636" s="17">
        <v>15.84</v>
      </c>
      <c r="EP636" s="17">
        <v>15.85</v>
      </c>
      <c r="EQ636" s="17">
        <v>15.9</v>
      </c>
      <c r="ER636" s="17">
        <v>15.91</v>
      </c>
      <c r="ES636" s="17">
        <v>15.89</v>
      </c>
      <c r="ET636" s="17">
        <v>15.9</v>
      </c>
      <c r="EU636" s="17">
        <v>15.91</v>
      </c>
      <c r="EV636" s="17">
        <v>15.88</v>
      </c>
      <c r="EW636" s="17">
        <v>15.87</v>
      </c>
      <c r="EX636" s="17">
        <v>15.91</v>
      </c>
      <c r="EY636" s="17">
        <v>15.92</v>
      </c>
      <c r="EZ636" s="17">
        <v>15.9</v>
      </c>
      <c r="FA636" s="17">
        <v>15.87</v>
      </c>
      <c r="FB636" s="17">
        <v>15.83</v>
      </c>
      <c r="FC636" s="17">
        <v>15.89</v>
      </c>
      <c r="FD636" s="17">
        <v>15.89</v>
      </c>
      <c r="FE636" s="17">
        <v>15.92</v>
      </c>
      <c r="FF636" s="17">
        <v>15.92</v>
      </c>
      <c r="FG636" s="17">
        <v>15.91</v>
      </c>
      <c r="FH636" s="17">
        <v>15.92</v>
      </c>
      <c r="FI636" s="17">
        <v>15.93</v>
      </c>
      <c r="FJ636" s="17">
        <v>15.94</v>
      </c>
      <c r="FK636" s="17">
        <v>16.03</v>
      </c>
      <c r="FL636" s="17">
        <v>16.05</v>
      </c>
      <c r="FM636" s="17">
        <v>15.97</v>
      </c>
      <c r="FN636" s="17">
        <v>16.079999999999998</v>
      </c>
      <c r="FO636" s="17">
        <v>16.04</v>
      </c>
      <c r="FP636" s="17">
        <v>16.02</v>
      </c>
      <c r="FQ636" s="17">
        <v>16</v>
      </c>
      <c r="FR636" s="17">
        <v>15.98</v>
      </c>
      <c r="FS636" s="17">
        <v>15.97</v>
      </c>
      <c r="FT636" s="17">
        <v>15.93</v>
      </c>
      <c r="FU636" s="17">
        <v>15.93</v>
      </c>
      <c r="FV636" s="17">
        <v>15.9</v>
      </c>
      <c r="FW636" s="17">
        <v>15.92</v>
      </c>
      <c r="FX636" s="17">
        <v>15.94</v>
      </c>
      <c r="FY636" s="17">
        <v>15.89</v>
      </c>
      <c r="FZ636" s="17">
        <v>15.9</v>
      </c>
      <c r="GA636" s="17">
        <v>15.92</v>
      </c>
      <c r="GB636" s="17">
        <v>15.89</v>
      </c>
      <c r="GC636" s="17">
        <v>15.86</v>
      </c>
      <c r="GD636" s="17">
        <v>15.83</v>
      </c>
      <c r="GE636" s="17">
        <v>15.81</v>
      </c>
      <c r="GF636" s="17">
        <v>15.82</v>
      </c>
      <c r="GG636" s="17">
        <v>15.8</v>
      </c>
      <c r="GH636" s="17">
        <v>15.78</v>
      </c>
      <c r="GI636" s="17">
        <v>15.77</v>
      </c>
      <c r="GJ636" s="17">
        <v>15.74</v>
      </c>
      <c r="GK636" s="17">
        <v>15.74</v>
      </c>
      <c r="GL636" s="17">
        <v>15.78</v>
      </c>
      <c r="GM636" s="17">
        <v>15.79</v>
      </c>
      <c r="GN636" s="17">
        <v>15.78</v>
      </c>
      <c r="GO636" s="17">
        <v>15.73</v>
      </c>
      <c r="GP636" s="17">
        <v>15.73</v>
      </c>
      <c r="GQ636" s="17">
        <v>15.75</v>
      </c>
      <c r="GR636" s="17">
        <v>15.7</v>
      </c>
      <c r="GS636" s="17">
        <v>15.72</v>
      </c>
      <c r="GT636" s="17">
        <v>15.72</v>
      </c>
      <c r="GU636" s="17">
        <v>15.67</v>
      </c>
      <c r="GV636" s="17">
        <v>15.69</v>
      </c>
      <c r="GW636" s="17">
        <v>15.7</v>
      </c>
      <c r="GX636" s="17">
        <v>15.72</v>
      </c>
      <c r="GY636" s="17">
        <v>15.74</v>
      </c>
      <c r="GZ636" s="17">
        <v>15.75</v>
      </c>
      <c r="HA636" s="17">
        <v>15.72</v>
      </c>
      <c r="HB636" s="17">
        <v>15.7</v>
      </c>
      <c r="HC636" s="17">
        <v>15.64</v>
      </c>
      <c r="HD636" s="17">
        <v>15.69</v>
      </c>
      <c r="HE636" s="17">
        <v>15.74</v>
      </c>
      <c r="HF636" s="17">
        <v>15.68</v>
      </c>
      <c r="HG636" s="17">
        <v>15.67</v>
      </c>
      <c r="HH636" s="17">
        <v>15.68</v>
      </c>
      <c r="HI636" s="17">
        <v>15.69</v>
      </c>
      <c r="HJ636" s="17">
        <v>15.69</v>
      </c>
      <c r="HK636" s="17">
        <v>15.68</v>
      </c>
      <c r="HL636" s="17">
        <v>15.69</v>
      </c>
      <c r="HM636" s="17">
        <v>15.68</v>
      </c>
      <c r="HN636" s="17">
        <v>15.74</v>
      </c>
      <c r="HO636" s="17">
        <v>15.78</v>
      </c>
      <c r="HP636" s="17">
        <v>15.73</v>
      </c>
      <c r="HQ636" s="17">
        <v>15.74</v>
      </c>
      <c r="HR636" s="17">
        <v>15.76</v>
      </c>
      <c r="HS636" s="17">
        <v>15.85</v>
      </c>
      <c r="HT636" s="17">
        <v>15.84</v>
      </c>
      <c r="HU636" s="17">
        <v>15.8</v>
      </c>
      <c r="HV636" s="17">
        <v>15.74</v>
      </c>
      <c r="HW636" s="17">
        <v>15.75</v>
      </c>
      <c r="HX636" s="17">
        <v>15.75</v>
      </c>
      <c r="HY636" s="17">
        <v>15.72</v>
      </c>
      <c r="HZ636" s="17">
        <v>15.7</v>
      </c>
      <c r="IA636" s="17">
        <v>15.68</v>
      </c>
      <c r="IB636" s="17">
        <v>15.69</v>
      </c>
      <c r="IC636" s="17">
        <v>15.73</v>
      </c>
      <c r="ID636" s="17">
        <v>15.74</v>
      </c>
      <c r="IE636" s="17">
        <v>15.71</v>
      </c>
      <c r="IF636" s="17">
        <v>15.69</v>
      </c>
      <c r="IG636" s="17">
        <v>15.69</v>
      </c>
      <c r="IH636" s="17">
        <v>15.69</v>
      </c>
      <c r="II636" s="17">
        <v>15.68</v>
      </c>
      <c r="IJ636" s="17">
        <v>15.7</v>
      </c>
      <c r="IK636" s="17">
        <v>15.7</v>
      </c>
      <c r="IL636" s="17">
        <v>15.7</v>
      </c>
      <c r="IM636" s="17">
        <v>15.73</v>
      </c>
      <c r="IN636" s="17">
        <v>15.72</v>
      </c>
      <c r="IO636" s="17">
        <v>15.71</v>
      </c>
      <c r="IP636" s="17">
        <v>15.73</v>
      </c>
      <c r="IQ636" s="17">
        <v>15.74</v>
      </c>
      <c r="IR636" s="17">
        <v>15.7</v>
      </c>
      <c r="IS636" s="17">
        <v>15.7</v>
      </c>
      <c r="IT636" s="17">
        <v>15.71</v>
      </c>
      <c r="IU636" s="17">
        <v>15.73</v>
      </c>
      <c r="IV636" s="17">
        <v>15.68</v>
      </c>
      <c r="IW636" s="17">
        <v>15.68</v>
      </c>
      <c r="IX636" s="17">
        <v>15.68</v>
      </c>
      <c r="IY636" s="17">
        <v>15.7</v>
      </c>
    </row>
    <row r="637" spans="1:259" x14ac:dyDescent="0.15">
      <c r="A637" s="17" t="s">
        <v>4449</v>
      </c>
      <c r="B637" s="17" t="s">
        <v>4831</v>
      </c>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c r="AA637" s="26"/>
      <c r="AB637" s="17"/>
      <c r="AC637" s="26"/>
      <c r="AD637" s="26"/>
      <c r="AE637" s="17"/>
      <c r="AF637" s="17"/>
      <c r="AG637" s="17"/>
      <c r="AH637" s="17"/>
      <c r="AI637" s="17"/>
      <c r="AJ637" s="17"/>
      <c r="AK637" s="17"/>
      <c r="AL637" s="17"/>
      <c r="AM637" s="17"/>
      <c r="AN637" s="17"/>
      <c r="AO637" s="17"/>
      <c r="AP637" s="17"/>
      <c r="AQ637" s="17"/>
      <c r="AR637" s="17"/>
      <c r="AS637" s="17"/>
      <c r="AT637" s="17"/>
      <c r="AU637" s="17"/>
      <c r="AV637" s="17"/>
      <c r="AW637" s="17"/>
      <c r="AX637" s="17"/>
      <c r="AY637" s="17"/>
      <c r="AZ637" s="17"/>
      <c r="BA637" s="17"/>
      <c r="BB637" s="17"/>
      <c r="BC637" s="17"/>
      <c r="BD637" s="17"/>
      <c r="BE637" s="17"/>
      <c r="BF637" s="17"/>
      <c r="BG637" s="17"/>
      <c r="BH637" s="17"/>
      <c r="BI637" s="17"/>
      <c r="BJ637" s="26"/>
      <c r="BK637" s="17"/>
      <c r="BL637" s="17"/>
      <c r="BM637" s="17"/>
      <c r="BN637" s="17"/>
      <c r="BO637" s="17"/>
      <c r="BP637" s="17"/>
      <c r="BQ637" s="17"/>
      <c r="BR637" s="17"/>
      <c r="BS637" s="17"/>
      <c r="BT637" s="17"/>
      <c r="BU637" s="17"/>
      <c r="BV637" s="17"/>
      <c r="BW637" s="17"/>
      <c r="BX637" s="26"/>
      <c r="BY637" s="26"/>
      <c r="BZ637" s="26"/>
      <c r="CA637" s="26"/>
      <c r="CB637" s="26"/>
      <c r="CC637" s="17"/>
      <c r="CD637" s="17"/>
      <c r="CE637" s="17"/>
      <c r="CF637" s="17"/>
      <c r="CG637" s="17"/>
      <c r="CH637" s="17"/>
      <c r="CI637" s="17"/>
      <c r="CJ637" s="26"/>
      <c r="CK637" s="17"/>
      <c r="CL637" s="17"/>
      <c r="CM637" s="17"/>
      <c r="CN637" s="17"/>
      <c r="CO637" s="17"/>
      <c r="CP637" s="17"/>
      <c r="CQ637" s="17"/>
      <c r="CR637" s="17"/>
      <c r="CS637" s="17"/>
      <c r="CT637" s="17"/>
      <c r="CU637" s="17"/>
      <c r="CV637" s="17"/>
      <c r="CW637" s="17"/>
      <c r="CX637" s="17"/>
      <c r="CY637" s="26"/>
      <c r="CZ637" s="26"/>
      <c r="DA637" s="26"/>
      <c r="DB637" s="17"/>
      <c r="DC637" s="17"/>
      <c r="DD637" s="17"/>
      <c r="DE637" s="17"/>
      <c r="DF637" s="17"/>
      <c r="DG637" s="17"/>
      <c r="DH637" s="26"/>
      <c r="DI637" s="17"/>
      <c r="DJ637" s="17"/>
      <c r="DK637" s="17"/>
      <c r="DL637" s="17"/>
      <c r="DM637" s="17">
        <v>11.61</v>
      </c>
      <c r="DN637" s="17">
        <v>11.59</v>
      </c>
      <c r="DO637" s="17">
        <v>11.59</v>
      </c>
      <c r="DP637" s="17">
        <v>11.59</v>
      </c>
      <c r="DQ637" s="17">
        <v>11.58</v>
      </c>
      <c r="DR637" s="17">
        <v>11.6</v>
      </c>
      <c r="DS637" s="17">
        <v>11.6</v>
      </c>
      <c r="DT637" s="17">
        <v>11.59</v>
      </c>
      <c r="DU637" s="17">
        <v>11.59</v>
      </c>
      <c r="DV637" s="17">
        <v>11.59</v>
      </c>
      <c r="DW637" s="17">
        <v>11.56</v>
      </c>
      <c r="DX637" s="17">
        <v>11.53</v>
      </c>
      <c r="DY637" s="17">
        <v>11.5</v>
      </c>
      <c r="DZ637" s="17">
        <v>11.51</v>
      </c>
      <c r="EA637" s="17">
        <v>11.5</v>
      </c>
      <c r="EB637" s="17">
        <v>11.5</v>
      </c>
      <c r="EC637" s="17">
        <v>11.47</v>
      </c>
      <c r="ED637" s="17">
        <v>11.45</v>
      </c>
      <c r="EE637" s="17">
        <v>11.48</v>
      </c>
      <c r="EF637" s="17">
        <v>11.48</v>
      </c>
      <c r="EG637" s="17">
        <v>11.5</v>
      </c>
      <c r="EH637" s="17">
        <v>11.5</v>
      </c>
      <c r="EI637" s="17">
        <v>11.51</v>
      </c>
      <c r="EJ637" s="17">
        <v>11.52</v>
      </c>
      <c r="EK637" s="17">
        <v>11.5</v>
      </c>
      <c r="EL637" s="17">
        <v>11.5</v>
      </c>
      <c r="EM637" s="17">
        <v>11.49</v>
      </c>
      <c r="EN637" s="17">
        <v>11.49</v>
      </c>
      <c r="EO637" s="17">
        <v>11.47</v>
      </c>
      <c r="EP637" s="17">
        <v>11.49</v>
      </c>
      <c r="EQ637" s="17">
        <v>11.49</v>
      </c>
      <c r="ER637" s="17">
        <v>11.5</v>
      </c>
      <c r="ES637" s="17">
        <v>11.51</v>
      </c>
      <c r="ET637" s="17">
        <v>11.52</v>
      </c>
      <c r="EU637" s="17">
        <v>11.54</v>
      </c>
      <c r="EV637" s="17">
        <v>11.55</v>
      </c>
      <c r="EW637" s="17">
        <v>11.54</v>
      </c>
      <c r="EX637" s="17">
        <v>11.53</v>
      </c>
      <c r="EY637" s="17">
        <v>11.5</v>
      </c>
      <c r="EZ637" s="17">
        <v>11.49</v>
      </c>
      <c r="FA637" s="17">
        <v>11.49</v>
      </c>
      <c r="FB637" s="17">
        <v>11.48</v>
      </c>
      <c r="FC637" s="17">
        <v>11.47</v>
      </c>
      <c r="FD637" s="17">
        <v>11.46</v>
      </c>
      <c r="FE637" s="17">
        <v>11.44</v>
      </c>
      <c r="FF637" s="17">
        <v>11.45</v>
      </c>
      <c r="FG637" s="17">
        <v>11.45</v>
      </c>
      <c r="FH637" s="17">
        <v>11.49</v>
      </c>
      <c r="FI637" s="17">
        <v>11.51</v>
      </c>
      <c r="FJ637" s="17">
        <v>11.52</v>
      </c>
      <c r="FK637" s="17">
        <v>11.51</v>
      </c>
      <c r="FL637" s="17">
        <v>11.5</v>
      </c>
      <c r="FM637" s="17">
        <v>11.5</v>
      </c>
      <c r="FN637" s="17">
        <v>11.5</v>
      </c>
      <c r="FO637" s="17">
        <v>11.5</v>
      </c>
      <c r="FP637" s="17">
        <v>11.5</v>
      </c>
      <c r="FQ637" s="17">
        <v>11.5</v>
      </c>
      <c r="FR637" s="17">
        <v>11.49</v>
      </c>
      <c r="FS637" s="17">
        <v>11.48</v>
      </c>
      <c r="FT637" s="17">
        <v>11.46</v>
      </c>
      <c r="FU637" s="17">
        <v>11.44</v>
      </c>
      <c r="FV637" s="17">
        <v>11.47</v>
      </c>
      <c r="FW637" s="17">
        <v>11.46</v>
      </c>
      <c r="FX637" s="17">
        <v>11.47</v>
      </c>
      <c r="FY637" s="17">
        <v>11.47</v>
      </c>
      <c r="FZ637" s="17">
        <v>11.5</v>
      </c>
      <c r="GA637" s="17">
        <v>11.5</v>
      </c>
      <c r="GB637" s="17">
        <v>11.51</v>
      </c>
      <c r="GC637" s="17">
        <v>11.47</v>
      </c>
      <c r="GD637" s="17">
        <v>11.47</v>
      </c>
      <c r="GE637" s="17">
        <v>11.47</v>
      </c>
      <c r="GF637" s="17">
        <v>11.46</v>
      </c>
      <c r="GG637" s="17">
        <v>11.44</v>
      </c>
      <c r="GH637" s="17">
        <v>11.42</v>
      </c>
      <c r="GI637" s="17">
        <v>11.43</v>
      </c>
      <c r="GJ637" s="17">
        <v>11.44</v>
      </c>
      <c r="GK637" s="17">
        <v>11.45</v>
      </c>
      <c r="GL637" s="17">
        <v>11.46</v>
      </c>
      <c r="GM637" s="17">
        <v>11.46</v>
      </c>
      <c r="GN637" s="17">
        <v>11.42</v>
      </c>
      <c r="GO637" s="17">
        <v>11.42</v>
      </c>
      <c r="GP637" s="17">
        <v>11.43</v>
      </c>
      <c r="GQ637" s="17">
        <v>11.43</v>
      </c>
      <c r="GR637" s="17">
        <v>11.4</v>
      </c>
      <c r="GS637" s="17">
        <v>11.38</v>
      </c>
      <c r="GT637" s="17">
        <v>11.38</v>
      </c>
      <c r="GU637" s="17">
        <v>11.37</v>
      </c>
      <c r="GV637" s="17">
        <v>11.37</v>
      </c>
      <c r="GW637" s="17">
        <v>11.37</v>
      </c>
      <c r="GX637" s="17">
        <v>11.4</v>
      </c>
      <c r="GY637" s="17">
        <v>11.4</v>
      </c>
      <c r="GZ637" s="17">
        <v>11.42</v>
      </c>
      <c r="HA637" s="17">
        <v>11.43</v>
      </c>
      <c r="HB637" s="17">
        <v>11.43</v>
      </c>
      <c r="HC637" s="17">
        <v>11.39</v>
      </c>
      <c r="HD637" s="17">
        <v>11.37</v>
      </c>
      <c r="HE637" s="17">
        <v>11.38</v>
      </c>
      <c r="HF637" s="17">
        <v>11.35</v>
      </c>
      <c r="HG637" s="17">
        <v>11.31</v>
      </c>
      <c r="HH637" s="17">
        <v>11.34</v>
      </c>
      <c r="HI637" s="17">
        <v>11.36</v>
      </c>
      <c r="HJ637" s="17">
        <v>11.34</v>
      </c>
      <c r="HK637" s="17">
        <v>11.35</v>
      </c>
      <c r="HL637" s="17">
        <v>11.34</v>
      </c>
      <c r="HM637" s="17">
        <v>11.32</v>
      </c>
      <c r="HN637" s="17">
        <v>11.32</v>
      </c>
      <c r="HO637" s="17">
        <v>11.33</v>
      </c>
      <c r="HP637" s="17">
        <v>11.34</v>
      </c>
      <c r="HQ637" s="17">
        <v>11.33</v>
      </c>
      <c r="HR637" s="17">
        <v>11.34</v>
      </c>
      <c r="HS637" s="17">
        <v>11.34</v>
      </c>
      <c r="HT637" s="17">
        <v>11.36</v>
      </c>
      <c r="HU637" s="17">
        <v>11.36</v>
      </c>
      <c r="HV637" s="17">
        <v>11.35</v>
      </c>
      <c r="HW637" s="17">
        <v>11.36</v>
      </c>
      <c r="HX637" s="17">
        <v>11.35</v>
      </c>
      <c r="HY637" s="17">
        <v>11.36</v>
      </c>
      <c r="HZ637" s="17">
        <v>11.36</v>
      </c>
      <c r="IA637" s="17">
        <v>11.36</v>
      </c>
      <c r="IB637" s="17">
        <v>11.35</v>
      </c>
      <c r="IC637" s="17">
        <v>11.35</v>
      </c>
      <c r="ID637" s="17">
        <v>11.35</v>
      </c>
      <c r="IE637" s="17">
        <v>11.32</v>
      </c>
      <c r="IF637" s="17">
        <v>11.31</v>
      </c>
      <c r="IG637" s="17">
        <v>11.27</v>
      </c>
      <c r="IH637" s="17">
        <v>11.25</v>
      </c>
      <c r="II637" s="17">
        <v>11.25</v>
      </c>
      <c r="IJ637" s="17">
        <v>11.29</v>
      </c>
      <c r="IK637" s="17">
        <v>11.32</v>
      </c>
      <c r="IL637" s="17">
        <v>11.32</v>
      </c>
      <c r="IM637" s="17">
        <v>11.31</v>
      </c>
      <c r="IN637" s="17">
        <v>11.3</v>
      </c>
      <c r="IO637" s="17">
        <v>11.29</v>
      </c>
      <c r="IP637" s="17">
        <v>11.28</v>
      </c>
      <c r="IQ637" s="17">
        <v>11.29</v>
      </c>
      <c r="IR637" s="17">
        <v>11.3</v>
      </c>
      <c r="IS637" s="17">
        <v>11.29</v>
      </c>
      <c r="IT637" s="17">
        <v>11.32</v>
      </c>
      <c r="IU637" s="17">
        <v>11.32</v>
      </c>
      <c r="IV637" s="17">
        <v>11.31</v>
      </c>
      <c r="IW637" s="17">
        <v>11.31</v>
      </c>
      <c r="IX637" s="17">
        <v>11.31</v>
      </c>
      <c r="IY637" s="17">
        <v>11.32</v>
      </c>
    </row>
    <row r="638" spans="1:259" x14ac:dyDescent="0.15">
      <c r="A638" s="17" t="s">
        <v>3484</v>
      </c>
      <c r="B638" s="17" t="s">
        <v>3485</v>
      </c>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c r="AA638" s="26"/>
      <c r="AB638" s="17"/>
      <c r="AC638" s="26"/>
      <c r="AD638" s="26"/>
      <c r="AE638" s="17"/>
      <c r="AF638" s="17"/>
      <c r="AG638" s="17"/>
      <c r="AH638" s="17"/>
      <c r="AI638" s="17"/>
      <c r="AJ638" s="17"/>
      <c r="AK638" s="17"/>
      <c r="AL638" s="17"/>
      <c r="AM638" s="17"/>
      <c r="AN638" s="17"/>
      <c r="AO638" s="17"/>
      <c r="AP638" s="17"/>
      <c r="AQ638" s="17"/>
      <c r="AR638" s="17"/>
      <c r="AS638" s="17"/>
      <c r="AT638" s="17"/>
      <c r="AU638" s="17"/>
      <c r="AV638" s="17"/>
      <c r="AW638" s="17"/>
      <c r="AX638" s="17"/>
      <c r="AY638" s="17"/>
      <c r="AZ638" s="17"/>
      <c r="BA638" s="17"/>
      <c r="BB638" s="17"/>
      <c r="BC638" s="17"/>
      <c r="BD638" s="17"/>
      <c r="BE638" s="17"/>
      <c r="BF638" s="17"/>
      <c r="BG638" s="17"/>
      <c r="BH638" s="17"/>
      <c r="BI638" s="17"/>
      <c r="BJ638" s="26"/>
      <c r="BK638" s="17"/>
      <c r="BL638" s="17"/>
      <c r="BM638" s="17"/>
      <c r="BN638" s="17"/>
      <c r="BO638" s="17"/>
      <c r="BP638" s="17"/>
      <c r="BQ638" s="17"/>
      <c r="BR638" s="17"/>
      <c r="BS638" s="17"/>
      <c r="BT638" s="17"/>
      <c r="BU638" s="17"/>
      <c r="BV638" s="17"/>
      <c r="BW638" s="17"/>
      <c r="BX638" s="26"/>
      <c r="BY638" s="26"/>
      <c r="BZ638" s="26"/>
      <c r="CA638" s="26"/>
      <c r="CB638" s="26"/>
      <c r="CC638" s="17"/>
      <c r="CD638" s="17"/>
      <c r="CE638" s="17"/>
      <c r="CF638" s="17"/>
      <c r="CG638" s="17"/>
      <c r="CH638" s="17"/>
      <c r="CI638" s="17"/>
      <c r="CJ638" s="26"/>
      <c r="CK638" s="17"/>
      <c r="CL638" s="17"/>
      <c r="CM638" s="17"/>
      <c r="CN638" s="17"/>
      <c r="CO638" s="17"/>
      <c r="CP638" s="17"/>
      <c r="CQ638" s="17"/>
      <c r="CR638" s="17"/>
      <c r="CS638" s="17"/>
      <c r="CT638" s="17"/>
      <c r="CU638" s="17"/>
      <c r="CV638" s="17"/>
      <c r="CW638" s="17"/>
      <c r="CX638" s="17"/>
      <c r="CY638" s="26"/>
      <c r="CZ638" s="26"/>
      <c r="DA638" s="26"/>
      <c r="DB638" s="17"/>
      <c r="DC638" s="17"/>
      <c r="DD638" s="17"/>
      <c r="DE638" s="17"/>
      <c r="DF638" s="17"/>
      <c r="DG638" s="17"/>
      <c r="DH638" s="26"/>
      <c r="DI638" s="17"/>
      <c r="DJ638" s="17"/>
      <c r="DK638" s="17"/>
      <c r="DL638" s="17"/>
      <c r="DM638" s="17">
        <v>13.09</v>
      </c>
      <c r="DN638" s="17">
        <v>13.08</v>
      </c>
      <c r="DO638" s="17">
        <v>13.1</v>
      </c>
      <c r="DP638" s="17">
        <v>13.1</v>
      </c>
      <c r="DQ638" s="17">
        <v>13.09</v>
      </c>
      <c r="DR638" s="17">
        <v>13.07</v>
      </c>
      <c r="DS638" s="17">
        <v>13.11</v>
      </c>
      <c r="DT638" s="17">
        <v>13.11</v>
      </c>
      <c r="DU638" s="17">
        <v>13.12</v>
      </c>
      <c r="DV638" s="17">
        <v>13.11</v>
      </c>
      <c r="DW638" s="17">
        <v>13.1</v>
      </c>
      <c r="DX638" s="17">
        <v>13.11</v>
      </c>
      <c r="DY638" s="17">
        <v>13.11</v>
      </c>
      <c r="DZ638" s="17">
        <v>13.09</v>
      </c>
      <c r="EA638" s="17">
        <v>13.08</v>
      </c>
      <c r="EB638" s="17">
        <v>13.08</v>
      </c>
      <c r="EC638" s="17">
        <v>13.08</v>
      </c>
      <c r="ED638" s="17">
        <v>13.06</v>
      </c>
      <c r="EE638" s="17">
        <v>13</v>
      </c>
      <c r="EF638" s="17">
        <v>13.02</v>
      </c>
      <c r="EG638" s="17">
        <v>13.02</v>
      </c>
      <c r="EH638" s="17">
        <v>13.02</v>
      </c>
      <c r="EI638" s="17">
        <v>13.07</v>
      </c>
      <c r="EJ638" s="17">
        <v>13.03</v>
      </c>
      <c r="EK638" s="17">
        <v>13.03</v>
      </c>
      <c r="EL638" s="17">
        <v>13.03</v>
      </c>
      <c r="EM638" s="17">
        <v>13.02</v>
      </c>
      <c r="EN638" s="17">
        <v>13.05</v>
      </c>
      <c r="EO638" s="17">
        <v>13.04</v>
      </c>
      <c r="EP638" s="17">
        <v>13.05</v>
      </c>
      <c r="EQ638" s="17">
        <v>13.05</v>
      </c>
      <c r="ER638" s="17">
        <v>13.03</v>
      </c>
      <c r="ES638" s="17">
        <v>13.03</v>
      </c>
      <c r="ET638" s="17">
        <v>13.02</v>
      </c>
      <c r="EU638" s="17">
        <v>13.03</v>
      </c>
      <c r="EV638" s="17">
        <v>13.04</v>
      </c>
      <c r="EW638" s="17">
        <v>13.05</v>
      </c>
      <c r="EX638" s="17">
        <v>13.03</v>
      </c>
      <c r="EY638" s="17">
        <v>13.04</v>
      </c>
      <c r="EZ638" s="17">
        <v>13</v>
      </c>
      <c r="FA638" s="17">
        <v>12.99</v>
      </c>
      <c r="FB638" s="17">
        <v>13</v>
      </c>
      <c r="FC638" s="17">
        <v>13</v>
      </c>
      <c r="FD638" s="17">
        <v>13.02</v>
      </c>
      <c r="FE638" s="17">
        <v>13</v>
      </c>
      <c r="FF638" s="17">
        <v>13.01</v>
      </c>
      <c r="FG638" s="17">
        <v>13.04</v>
      </c>
      <c r="FH638" s="17">
        <v>13.04</v>
      </c>
      <c r="FI638" s="17">
        <v>13.04</v>
      </c>
      <c r="FJ638" s="17">
        <v>13.06</v>
      </c>
      <c r="FK638" s="17">
        <v>13.04</v>
      </c>
      <c r="FL638" s="17">
        <v>13.03</v>
      </c>
      <c r="FM638" s="17">
        <v>13.02</v>
      </c>
      <c r="FN638" s="17">
        <v>13.02</v>
      </c>
      <c r="FO638" s="17">
        <v>13.02</v>
      </c>
      <c r="FP638" s="17">
        <v>13.02</v>
      </c>
      <c r="FQ638" s="17">
        <v>13.02</v>
      </c>
      <c r="FR638" s="17">
        <v>13.02</v>
      </c>
      <c r="FS638" s="17">
        <v>13.03</v>
      </c>
      <c r="FT638" s="17">
        <v>13.03</v>
      </c>
      <c r="FU638" s="17">
        <v>13.02</v>
      </c>
      <c r="FV638" s="17">
        <v>13.01</v>
      </c>
      <c r="FW638" s="17">
        <v>13.01</v>
      </c>
      <c r="FX638" s="17">
        <v>13.01</v>
      </c>
      <c r="FY638" s="17">
        <v>13.01</v>
      </c>
      <c r="FZ638" s="17">
        <v>13.03</v>
      </c>
      <c r="GA638" s="17">
        <v>13.04</v>
      </c>
      <c r="GB638" s="17">
        <v>13.02</v>
      </c>
      <c r="GC638" s="17">
        <v>13.02</v>
      </c>
      <c r="GD638" s="17">
        <v>13.04</v>
      </c>
      <c r="GE638" s="17">
        <v>13.05</v>
      </c>
      <c r="GF638" s="17">
        <v>13.04</v>
      </c>
      <c r="GG638" s="17">
        <v>13.02</v>
      </c>
      <c r="GH638" s="17">
        <v>13.03</v>
      </c>
      <c r="GI638" s="17">
        <v>13.01</v>
      </c>
      <c r="GJ638" s="17">
        <v>13</v>
      </c>
      <c r="GK638" s="17">
        <v>13</v>
      </c>
      <c r="GL638" s="17">
        <v>12.99</v>
      </c>
      <c r="GM638" s="17">
        <v>12.99</v>
      </c>
      <c r="GN638" s="17">
        <v>12.98</v>
      </c>
      <c r="GO638" s="17">
        <v>12.98</v>
      </c>
      <c r="GP638" s="17">
        <v>12.99</v>
      </c>
      <c r="GQ638" s="17">
        <v>13.01</v>
      </c>
      <c r="GR638" s="17">
        <v>12.98</v>
      </c>
      <c r="GS638" s="17">
        <v>12.98</v>
      </c>
      <c r="GT638" s="17">
        <v>12.99</v>
      </c>
      <c r="GU638" s="17">
        <v>13.01</v>
      </c>
      <c r="GV638" s="17">
        <v>12.99</v>
      </c>
      <c r="GW638" s="17">
        <v>12.99</v>
      </c>
      <c r="GX638" s="17">
        <v>13</v>
      </c>
      <c r="GY638" s="17">
        <v>13</v>
      </c>
      <c r="GZ638" s="17">
        <v>13.03</v>
      </c>
      <c r="HA638" s="17">
        <v>13.03</v>
      </c>
      <c r="HB638" s="17">
        <v>13.05</v>
      </c>
      <c r="HC638" s="17">
        <v>13.05</v>
      </c>
      <c r="HD638" s="17">
        <v>13.04</v>
      </c>
      <c r="HE638" s="17">
        <v>13.04</v>
      </c>
      <c r="HF638" s="17">
        <v>13.02</v>
      </c>
      <c r="HG638" s="17">
        <v>13.03</v>
      </c>
      <c r="HH638" s="17">
        <v>13.02</v>
      </c>
      <c r="HI638" s="17">
        <v>13</v>
      </c>
      <c r="HJ638" s="17">
        <v>12.99</v>
      </c>
      <c r="HK638" s="17">
        <v>12.98</v>
      </c>
      <c r="HL638" s="17">
        <v>12.97</v>
      </c>
      <c r="HM638" s="17">
        <v>12.99</v>
      </c>
      <c r="HN638" s="17">
        <v>12.96</v>
      </c>
      <c r="HO638" s="17">
        <v>12.95</v>
      </c>
      <c r="HP638" s="17">
        <v>12.93</v>
      </c>
      <c r="HQ638" s="17">
        <v>12.95</v>
      </c>
      <c r="HR638" s="17">
        <v>12.95</v>
      </c>
      <c r="HS638" s="17">
        <v>12.99</v>
      </c>
      <c r="HT638" s="17">
        <v>12.98</v>
      </c>
      <c r="HU638" s="17">
        <v>12.98</v>
      </c>
      <c r="HV638" s="17">
        <v>13</v>
      </c>
      <c r="HW638" s="17">
        <v>13</v>
      </c>
      <c r="HX638" s="17">
        <v>12.99</v>
      </c>
      <c r="HY638" s="17">
        <v>13</v>
      </c>
      <c r="HZ638" s="17">
        <v>12.99</v>
      </c>
      <c r="IA638" s="17">
        <v>12.99</v>
      </c>
      <c r="IB638" s="17">
        <v>12.99</v>
      </c>
      <c r="IC638" s="17">
        <v>12.99</v>
      </c>
      <c r="ID638" s="17">
        <v>12.99</v>
      </c>
      <c r="IE638" s="17">
        <v>12.99</v>
      </c>
      <c r="IF638" s="17">
        <v>12.98</v>
      </c>
      <c r="IG638" s="17">
        <v>12.96</v>
      </c>
      <c r="IH638" s="17">
        <v>12.98</v>
      </c>
      <c r="II638" s="17">
        <v>12.97</v>
      </c>
      <c r="IJ638" s="17">
        <v>12.96</v>
      </c>
      <c r="IK638" s="17">
        <v>12.96</v>
      </c>
      <c r="IL638" s="17">
        <v>12.97</v>
      </c>
      <c r="IM638" s="17">
        <v>12.94</v>
      </c>
      <c r="IN638" s="17">
        <v>12.95</v>
      </c>
      <c r="IO638" s="17">
        <v>12.94</v>
      </c>
      <c r="IP638" s="17">
        <v>12.94</v>
      </c>
      <c r="IQ638" s="17">
        <v>12.96</v>
      </c>
      <c r="IR638" s="17">
        <v>12.95</v>
      </c>
      <c r="IS638" s="17">
        <v>12.95</v>
      </c>
      <c r="IT638" s="17">
        <v>12.96</v>
      </c>
      <c r="IU638" s="17">
        <v>12.96</v>
      </c>
      <c r="IV638" s="17">
        <v>12.96</v>
      </c>
      <c r="IW638" s="17">
        <v>12.96</v>
      </c>
      <c r="IX638" s="17">
        <v>12.96</v>
      </c>
      <c r="IY638" s="17">
        <v>12.96</v>
      </c>
    </row>
    <row r="639" spans="1:259" x14ac:dyDescent="0.15">
      <c r="A639" s="17" t="s">
        <v>2968</v>
      </c>
      <c r="B639" s="17" t="s">
        <v>2969</v>
      </c>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c r="AA639" s="26"/>
      <c r="AB639" s="17"/>
      <c r="AC639" s="26"/>
      <c r="AD639" s="26"/>
      <c r="AE639" s="17"/>
      <c r="AF639" s="17"/>
      <c r="AG639" s="17"/>
      <c r="AH639" s="17"/>
      <c r="AI639" s="17"/>
      <c r="AJ639" s="17"/>
      <c r="AK639" s="17"/>
      <c r="AL639" s="17"/>
      <c r="AM639" s="17"/>
      <c r="AN639" s="17"/>
      <c r="AO639" s="17"/>
      <c r="AP639" s="17"/>
      <c r="AQ639" s="17"/>
      <c r="AR639" s="17"/>
      <c r="AS639" s="17"/>
      <c r="AT639" s="17"/>
      <c r="AU639" s="17"/>
      <c r="AV639" s="17"/>
      <c r="AW639" s="17"/>
      <c r="AX639" s="17"/>
      <c r="AY639" s="17"/>
      <c r="AZ639" s="17"/>
      <c r="BA639" s="17"/>
      <c r="BB639" s="17"/>
      <c r="BC639" s="17"/>
      <c r="BD639" s="17"/>
      <c r="BE639" s="17"/>
      <c r="BF639" s="17"/>
      <c r="BG639" s="17"/>
      <c r="BH639" s="17"/>
      <c r="BI639" s="17"/>
      <c r="BJ639" s="26"/>
      <c r="BK639" s="17"/>
      <c r="BL639" s="17"/>
      <c r="BM639" s="17"/>
      <c r="BN639" s="17"/>
      <c r="BO639" s="17"/>
      <c r="BP639" s="17"/>
      <c r="BQ639" s="17"/>
      <c r="BR639" s="17"/>
      <c r="BS639" s="17"/>
      <c r="BT639" s="17"/>
      <c r="BU639" s="17"/>
      <c r="BV639" s="17"/>
      <c r="BW639" s="17"/>
      <c r="BX639" s="26"/>
      <c r="BY639" s="26"/>
      <c r="BZ639" s="26"/>
      <c r="CA639" s="26"/>
      <c r="CB639" s="26"/>
      <c r="CC639" s="17"/>
      <c r="CD639" s="17"/>
      <c r="CE639" s="17"/>
      <c r="CF639" s="17"/>
      <c r="CG639" s="17"/>
      <c r="CH639" s="17"/>
      <c r="CI639" s="17"/>
      <c r="CJ639" s="26"/>
      <c r="CK639" s="17"/>
      <c r="CL639" s="17"/>
      <c r="CM639" s="17"/>
      <c r="CN639" s="17"/>
      <c r="CO639" s="17"/>
      <c r="CP639" s="17"/>
      <c r="CQ639" s="17"/>
      <c r="CR639" s="17"/>
      <c r="CS639" s="17"/>
      <c r="CT639" s="17"/>
      <c r="CU639" s="17"/>
      <c r="CV639" s="17"/>
      <c r="CW639" s="17"/>
      <c r="CX639" s="17"/>
      <c r="CY639" s="26"/>
      <c r="CZ639" s="26"/>
      <c r="DA639" s="26"/>
      <c r="DB639" s="17"/>
      <c r="DC639" s="17"/>
      <c r="DD639" s="17"/>
      <c r="DE639" s="17"/>
      <c r="DF639" s="17"/>
      <c r="DG639" s="17"/>
      <c r="DH639" s="26"/>
      <c r="DI639" s="17"/>
      <c r="DJ639" s="17"/>
      <c r="DK639" s="17"/>
      <c r="DL639" s="17"/>
      <c r="DM639" s="17">
        <v>16.29</v>
      </c>
      <c r="DN639" s="17">
        <v>16.3</v>
      </c>
      <c r="DO639" s="17">
        <v>16.27</v>
      </c>
      <c r="DP639" s="17">
        <v>16.260000000000002</v>
      </c>
      <c r="DQ639" s="17">
        <v>16.260000000000002</v>
      </c>
      <c r="DR639" s="17">
        <v>16.28</v>
      </c>
      <c r="DS639" s="17">
        <v>16.27</v>
      </c>
      <c r="DT639" s="17">
        <v>16.260000000000002</v>
      </c>
      <c r="DU639" s="17">
        <v>16.28</v>
      </c>
      <c r="DV639" s="17">
        <v>16.28</v>
      </c>
      <c r="DW639" s="17">
        <v>16.29</v>
      </c>
      <c r="DX639" s="17">
        <v>16.29</v>
      </c>
      <c r="DY639" s="17">
        <v>16.3</v>
      </c>
      <c r="DZ639" s="17">
        <v>16.260000000000002</v>
      </c>
      <c r="EA639" s="17">
        <v>16.239999999999998</v>
      </c>
      <c r="EB639" s="17">
        <v>16.239999999999998</v>
      </c>
      <c r="EC639" s="17">
        <v>16.25</v>
      </c>
      <c r="ED639" s="17">
        <v>16.25</v>
      </c>
      <c r="EE639" s="17">
        <v>16.239999999999998</v>
      </c>
      <c r="EF639" s="17">
        <v>16.23</v>
      </c>
      <c r="EG639" s="17">
        <v>16.23</v>
      </c>
      <c r="EH639" s="17">
        <v>16.23</v>
      </c>
      <c r="EI639" s="17">
        <v>16.22</v>
      </c>
      <c r="EJ639" s="17">
        <v>16.22</v>
      </c>
      <c r="EK639" s="17">
        <v>16.21</v>
      </c>
      <c r="EL639" s="17">
        <v>16.21</v>
      </c>
      <c r="EM639" s="17">
        <v>16.21</v>
      </c>
      <c r="EN639" s="17">
        <v>16.22</v>
      </c>
      <c r="EO639" s="17">
        <v>16.2</v>
      </c>
      <c r="EP639" s="17">
        <v>16.2</v>
      </c>
      <c r="EQ639" s="17">
        <v>16.190000000000001</v>
      </c>
      <c r="ER639" s="17">
        <v>16.190000000000001</v>
      </c>
      <c r="ES639" s="17">
        <v>16.170000000000002</v>
      </c>
      <c r="ET639" s="17">
        <v>16.22</v>
      </c>
      <c r="EU639" s="17">
        <v>16.2</v>
      </c>
      <c r="EV639" s="17">
        <v>16.18</v>
      </c>
      <c r="EW639" s="17">
        <v>16.21</v>
      </c>
      <c r="EX639" s="17">
        <v>16.18</v>
      </c>
      <c r="EY639" s="17">
        <v>16.18</v>
      </c>
      <c r="EZ639" s="17">
        <v>16.170000000000002</v>
      </c>
      <c r="FA639" s="17">
        <v>16.16</v>
      </c>
      <c r="FB639" s="17">
        <v>16.16</v>
      </c>
      <c r="FC639" s="17">
        <v>16.170000000000002</v>
      </c>
      <c r="FD639" s="17">
        <v>16.16</v>
      </c>
      <c r="FE639" s="17">
        <v>16.170000000000002</v>
      </c>
      <c r="FF639" s="17">
        <v>16.18</v>
      </c>
      <c r="FG639" s="17">
        <v>16.23</v>
      </c>
      <c r="FH639" s="17">
        <v>16.38</v>
      </c>
      <c r="FI639" s="17">
        <v>16.34</v>
      </c>
      <c r="FJ639" s="17">
        <v>16.34</v>
      </c>
      <c r="FK639" s="17">
        <v>16.36</v>
      </c>
      <c r="FL639" s="17">
        <v>16.39</v>
      </c>
      <c r="FM639" s="17">
        <v>16.43</v>
      </c>
      <c r="FN639" s="17">
        <v>16.440000000000001</v>
      </c>
      <c r="FO639" s="17">
        <v>16.440000000000001</v>
      </c>
      <c r="FP639" s="17">
        <v>16.47</v>
      </c>
      <c r="FQ639" s="17">
        <v>16.43</v>
      </c>
      <c r="FR639" s="17">
        <v>16.36</v>
      </c>
      <c r="FS639" s="17">
        <v>16.39</v>
      </c>
      <c r="FT639" s="17">
        <v>16.43</v>
      </c>
      <c r="FU639" s="17">
        <v>16.45</v>
      </c>
      <c r="FV639" s="17">
        <v>16.420000000000002</v>
      </c>
      <c r="FW639" s="17">
        <v>16.399999999999999</v>
      </c>
      <c r="FX639" s="17">
        <v>16.41</v>
      </c>
      <c r="FY639" s="17">
        <v>16.43</v>
      </c>
      <c r="FZ639" s="17">
        <v>16.47</v>
      </c>
      <c r="GA639" s="17">
        <v>16.45</v>
      </c>
      <c r="GB639" s="17">
        <v>16.43</v>
      </c>
      <c r="GC639" s="17">
        <v>16.41</v>
      </c>
      <c r="GD639" s="17">
        <v>16.43</v>
      </c>
      <c r="GE639" s="17">
        <v>16.46</v>
      </c>
      <c r="GF639" s="17">
        <v>16.399999999999999</v>
      </c>
      <c r="GG639" s="17">
        <v>16.440000000000001</v>
      </c>
      <c r="GH639" s="17">
        <v>16.43</v>
      </c>
      <c r="GI639" s="17">
        <v>16.41</v>
      </c>
      <c r="GJ639" s="17">
        <v>16.399999999999999</v>
      </c>
      <c r="GK639" s="17">
        <v>16.399999999999999</v>
      </c>
      <c r="GL639" s="17">
        <v>16.399999999999999</v>
      </c>
      <c r="GM639" s="17">
        <v>16.39</v>
      </c>
      <c r="GN639" s="17">
        <v>16.399999999999999</v>
      </c>
      <c r="GO639" s="17">
        <v>16.37</v>
      </c>
      <c r="GP639" s="17">
        <v>16.34</v>
      </c>
      <c r="GQ639" s="17">
        <v>16.29</v>
      </c>
      <c r="GR639" s="17">
        <v>16.32</v>
      </c>
      <c r="GS639" s="17">
        <v>16.32</v>
      </c>
      <c r="GT639" s="17">
        <v>16.309999999999999</v>
      </c>
      <c r="GU639" s="17">
        <v>16.329999999999998</v>
      </c>
      <c r="GV639" s="17">
        <v>16.34</v>
      </c>
      <c r="GW639" s="17">
        <v>16.329999999999998</v>
      </c>
      <c r="GX639" s="17">
        <v>16.350000000000001</v>
      </c>
      <c r="GY639" s="17">
        <v>16.350000000000001</v>
      </c>
      <c r="GZ639" s="17">
        <v>16.36</v>
      </c>
      <c r="HA639" s="17">
        <v>16.34</v>
      </c>
      <c r="HB639" s="17">
        <v>16.329999999999998</v>
      </c>
      <c r="HC639" s="17">
        <v>16.329999999999998</v>
      </c>
      <c r="HD639" s="17">
        <v>16.329999999999998</v>
      </c>
      <c r="HE639" s="17">
        <v>16.37</v>
      </c>
      <c r="HF639" s="17">
        <v>16.350000000000001</v>
      </c>
      <c r="HG639" s="17">
        <v>16.36</v>
      </c>
      <c r="HH639" s="17">
        <v>16.350000000000001</v>
      </c>
      <c r="HI639" s="17">
        <v>16.350000000000001</v>
      </c>
      <c r="HJ639" s="17">
        <v>16.36</v>
      </c>
      <c r="HK639" s="17">
        <v>16.36</v>
      </c>
      <c r="HL639" s="17">
        <v>16.36</v>
      </c>
      <c r="HM639" s="17">
        <v>16.34</v>
      </c>
      <c r="HN639" s="17">
        <v>16.3</v>
      </c>
      <c r="HO639" s="17">
        <v>16.32</v>
      </c>
      <c r="HP639" s="17">
        <v>16.309999999999999</v>
      </c>
      <c r="HQ639" s="17">
        <v>16.309999999999999</v>
      </c>
      <c r="HR639" s="17">
        <v>16.29</v>
      </c>
      <c r="HS639" s="17">
        <v>16.309999999999999</v>
      </c>
      <c r="HT639" s="17">
        <v>16.309999999999999</v>
      </c>
      <c r="HU639" s="17">
        <v>16.309999999999999</v>
      </c>
      <c r="HV639" s="17">
        <v>16.309999999999999</v>
      </c>
      <c r="HW639" s="17">
        <v>16.309999999999999</v>
      </c>
      <c r="HX639" s="17">
        <v>16.309999999999999</v>
      </c>
      <c r="HY639" s="17">
        <v>16.3</v>
      </c>
      <c r="HZ639" s="17">
        <v>16.309999999999999</v>
      </c>
      <c r="IA639" s="17">
        <v>16.32</v>
      </c>
      <c r="IB639" s="17">
        <v>16.34</v>
      </c>
      <c r="IC639" s="17">
        <v>16.329999999999998</v>
      </c>
      <c r="ID639" s="17">
        <v>16.32</v>
      </c>
      <c r="IE639" s="17">
        <v>16.34</v>
      </c>
      <c r="IF639" s="17">
        <v>16.32</v>
      </c>
      <c r="IG639" s="17">
        <v>16.32</v>
      </c>
      <c r="IH639" s="17">
        <v>16.34</v>
      </c>
      <c r="II639" s="17">
        <v>16.329999999999998</v>
      </c>
      <c r="IJ639" s="17">
        <v>16.329999999999998</v>
      </c>
      <c r="IK639" s="17">
        <v>16.329999999999998</v>
      </c>
      <c r="IL639" s="17">
        <v>16.34</v>
      </c>
      <c r="IM639" s="17">
        <v>16.329999999999998</v>
      </c>
      <c r="IN639" s="17">
        <v>16.32</v>
      </c>
      <c r="IO639" s="17">
        <v>16.350000000000001</v>
      </c>
      <c r="IP639" s="17">
        <v>16.34</v>
      </c>
      <c r="IQ639" s="17">
        <v>16.350000000000001</v>
      </c>
      <c r="IR639" s="17">
        <v>16.38</v>
      </c>
      <c r="IS639" s="17">
        <v>16.37</v>
      </c>
      <c r="IT639" s="17">
        <v>16.350000000000001</v>
      </c>
      <c r="IU639" s="17">
        <v>16.350000000000001</v>
      </c>
      <c r="IV639" s="17">
        <v>16.350000000000001</v>
      </c>
      <c r="IW639" s="17">
        <v>16.350000000000001</v>
      </c>
      <c r="IX639" s="17">
        <v>16.350000000000001</v>
      </c>
      <c r="IY639" s="17">
        <v>16.350000000000001</v>
      </c>
    </row>
    <row r="640" spans="1:259" x14ac:dyDescent="0.15">
      <c r="A640" s="17" t="s">
        <v>168</v>
      </c>
      <c r="B640" s="17" t="s">
        <v>169</v>
      </c>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c r="AA640" s="26"/>
      <c r="AB640" s="17"/>
      <c r="AC640" s="26"/>
      <c r="AD640" s="26"/>
      <c r="AE640" s="17"/>
      <c r="AF640" s="17"/>
      <c r="AG640" s="17"/>
      <c r="AH640" s="17"/>
      <c r="AI640" s="17"/>
      <c r="AJ640" s="17"/>
      <c r="AK640" s="17"/>
      <c r="AL640" s="17"/>
      <c r="AM640" s="17"/>
      <c r="AN640" s="17"/>
      <c r="AO640" s="17"/>
      <c r="AP640" s="17"/>
      <c r="AQ640" s="17"/>
      <c r="AR640" s="17"/>
      <c r="AS640" s="17"/>
      <c r="AT640" s="17"/>
      <c r="AU640" s="17"/>
      <c r="AV640" s="17"/>
      <c r="AW640" s="17"/>
      <c r="AX640" s="17"/>
      <c r="AY640" s="17"/>
      <c r="AZ640" s="17"/>
      <c r="BA640" s="17"/>
      <c r="BB640" s="17"/>
      <c r="BC640" s="17"/>
      <c r="BD640" s="17"/>
      <c r="BE640" s="17"/>
      <c r="BF640" s="17"/>
      <c r="BG640" s="17"/>
      <c r="BH640" s="17"/>
      <c r="BI640" s="17"/>
      <c r="BJ640" s="26"/>
      <c r="BK640" s="17"/>
      <c r="BL640" s="17"/>
      <c r="BM640" s="17"/>
      <c r="BN640" s="17"/>
      <c r="BO640" s="17"/>
      <c r="BP640" s="17"/>
      <c r="BQ640" s="17"/>
      <c r="BR640" s="17"/>
      <c r="BS640" s="17"/>
      <c r="BT640" s="17"/>
      <c r="BU640" s="17"/>
      <c r="BV640" s="17"/>
      <c r="BW640" s="17"/>
      <c r="BX640" s="26"/>
      <c r="BY640" s="26"/>
      <c r="BZ640" s="26"/>
      <c r="CA640" s="26"/>
      <c r="CB640" s="26"/>
      <c r="CC640" s="17"/>
      <c r="CD640" s="17"/>
      <c r="CE640" s="17"/>
      <c r="CF640" s="17"/>
      <c r="CG640" s="17"/>
      <c r="CH640" s="17"/>
      <c r="CI640" s="17"/>
      <c r="CJ640" s="26"/>
      <c r="CK640" s="17"/>
      <c r="CL640" s="17"/>
      <c r="CM640" s="17"/>
      <c r="CN640" s="17"/>
      <c r="CO640" s="17"/>
      <c r="CP640" s="17"/>
      <c r="CQ640" s="17"/>
      <c r="CR640" s="17"/>
      <c r="CS640" s="17"/>
      <c r="CT640" s="17"/>
      <c r="CU640" s="17"/>
      <c r="CV640" s="17"/>
      <c r="CW640" s="17"/>
      <c r="CX640" s="17"/>
      <c r="CY640" s="26"/>
      <c r="CZ640" s="26"/>
      <c r="DA640" s="26"/>
      <c r="DB640" s="17"/>
      <c r="DC640" s="17"/>
      <c r="DD640" s="17"/>
      <c r="DE640" s="17"/>
      <c r="DF640" s="17"/>
      <c r="DG640" s="17"/>
      <c r="DH640" s="26"/>
      <c r="DI640" s="17"/>
      <c r="DJ640" s="17"/>
      <c r="DK640" s="17"/>
      <c r="DL640" s="17"/>
      <c r="DM640" s="17">
        <v>7.68</v>
      </c>
      <c r="DN640" s="17">
        <v>7.7</v>
      </c>
      <c r="DO640" s="17">
        <v>7.7</v>
      </c>
      <c r="DP640" s="17">
        <v>7.71</v>
      </c>
      <c r="DQ640" s="17">
        <v>7.71</v>
      </c>
      <c r="DR640" s="17">
        <v>7.7</v>
      </c>
      <c r="DS640" s="17">
        <v>7.69</v>
      </c>
      <c r="DT640" s="17">
        <v>7.69</v>
      </c>
      <c r="DU640" s="17">
        <v>7.69</v>
      </c>
      <c r="DV640" s="17">
        <v>7.69</v>
      </c>
      <c r="DW640" s="17">
        <v>7.69</v>
      </c>
      <c r="DX640" s="17">
        <v>7.69</v>
      </c>
      <c r="DY640" s="17">
        <v>7.69</v>
      </c>
      <c r="DZ640" s="17">
        <v>7.69</v>
      </c>
      <c r="EA640" s="17">
        <v>7.68</v>
      </c>
      <c r="EB640" s="17">
        <v>7.67</v>
      </c>
      <c r="EC640" s="17">
        <v>7.67</v>
      </c>
      <c r="ED640" s="17">
        <v>7.66</v>
      </c>
      <c r="EE640" s="17">
        <v>7.65</v>
      </c>
      <c r="EF640" s="17">
        <v>7.66</v>
      </c>
      <c r="EG640" s="17">
        <v>7.66</v>
      </c>
      <c r="EH640" s="17">
        <v>7.66</v>
      </c>
      <c r="EI640" s="17">
        <v>7.68</v>
      </c>
      <c r="EJ640" s="17">
        <v>7.65</v>
      </c>
      <c r="EK640" s="17">
        <v>7.65</v>
      </c>
      <c r="EL640" s="17">
        <v>7.66</v>
      </c>
      <c r="EM640" s="17">
        <v>7.67</v>
      </c>
      <c r="EN640" s="17">
        <v>7.67</v>
      </c>
      <c r="EO640" s="17">
        <v>7.66</v>
      </c>
      <c r="EP640" s="17">
        <v>7.67</v>
      </c>
      <c r="EQ640" s="17">
        <v>7.68</v>
      </c>
      <c r="ER640" s="17">
        <v>7.66</v>
      </c>
      <c r="ES640" s="17">
        <v>7.67</v>
      </c>
      <c r="ET640" s="17">
        <v>7.68</v>
      </c>
      <c r="EU640" s="17">
        <v>7.67</v>
      </c>
      <c r="EV640" s="17">
        <v>7.68</v>
      </c>
      <c r="EW640" s="17">
        <v>7.67</v>
      </c>
      <c r="EX640" s="17">
        <v>7.67</v>
      </c>
      <c r="EY640" s="17">
        <v>7.67</v>
      </c>
      <c r="EZ640" s="17">
        <v>7.67</v>
      </c>
      <c r="FA640" s="17">
        <v>7.66</v>
      </c>
      <c r="FB640" s="17">
        <v>7.66</v>
      </c>
      <c r="FC640" s="17">
        <v>7.65</v>
      </c>
      <c r="FD640" s="17">
        <v>7.65</v>
      </c>
      <c r="FE640" s="17">
        <v>7.65</v>
      </c>
      <c r="FF640" s="17">
        <v>7.63</v>
      </c>
      <c r="FG640" s="17">
        <v>7.65</v>
      </c>
      <c r="FH640" s="17">
        <v>7.66</v>
      </c>
      <c r="FI640" s="17">
        <v>7.65</v>
      </c>
      <c r="FJ640" s="17">
        <v>7.66</v>
      </c>
      <c r="FK640" s="17">
        <v>7.67</v>
      </c>
      <c r="FL640" s="17">
        <v>7.67</v>
      </c>
      <c r="FM640" s="17">
        <v>7.66</v>
      </c>
      <c r="FN640" s="17">
        <v>7.67</v>
      </c>
      <c r="FO640" s="17">
        <v>7.68</v>
      </c>
      <c r="FP640" s="17">
        <v>7.67</v>
      </c>
      <c r="FQ640" s="17">
        <v>7.66</v>
      </c>
      <c r="FR640" s="17">
        <v>7.67</v>
      </c>
      <c r="FS640" s="17">
        <v>7.66</v>
      </c>
      <c r="FT640" s="17">
        <v>7.66</v>
      </c>
      <c r="FU640" s="17">
        <v>7.66</v>
      </c>
      <c r="FV640" s="17">
        <v>7.67</v>
      </c>
      <c r="FW640" s="17">
        <v>7.66</v>
      </c>
      <c r="FX640" s="17">
        <v>7.66</v>
      </c>
      <c r="FY640" s="17">
        <v>7.67</v>
      </c>
      <c r="FZ640" s="17">
        <v>7.66</v>
      </c>
      <c r="GA640" s="17">
        <v>7.67</v>
      </c>
      <c r="GB640" s="17">
        <v>7.66</v>
      </c>
      <c r="GC640" s="17">
        <v>7.66</v>
      </c>
      <c r="GD640" s="17">
        <v>7.65</v>
      </c>
      <c r="GE640" s="17">
        <v>7.65</v>
      </c>
      <c r="GF640" s="17">
        <v>7.64</v>
      </c>
      <c r="GG640" s="17">
        <v>7.65</v>
      </c>
      <c r="GH640" s="17">
        <v>7.63</v>
      </c>
      <c r="GI640" s="17">
        <v>7.62</v>
      </c>
      <c r="GJ640" s="17">
        <v>7.59</v>
      </c>
      <c r="GK640" s="17">
        <v>7.61</v>
      </c>
      <c r="GL640" s="17">
        <v>7.62</v>
      </c>
      <c r="GM640" s="17">
        <v>7.59</v>
      </c>
      <c r="GN640" s="17">
        <v>7.6</v>
      </c>
      <c r="GO640" s="17">
        <v>7.59</v>
      </c>
      <c r="GP640" s="17">
        <v>7.59</v>
      </c>
      <c r="GQ640" s="17">
        <v>7.6</v>
      </c>
      <c r="GR640" s="17">
        <v>7.59</v>
      </c>
      <c r="GS640" s="17">
        <v>7.59</v>
      </c>
      <c r="GT640" s="17">
        <v>7.58</v>
      </c>
      <c r="GU640" s="17">
        <v>7.62</v>
      </c>
      <c r="GV640" s="17">
        <v>7.65</v>
      </c>
      <c r="GW640" s="17">
        <v>7.62</v>
      </c>
      <c r="GX640" s="17">
        <v>7.63</v>
      </c>
      <c r="GY640" s="17">
        <v>7.64</v>
      </c>
      <c r="GZ640" s="17">
        <v>7.64</v>
      </c>
      <c r="HA640" s="17">
        <v>7.63</v>
      </c>
      <c r="HB640" s="17">
        <v>7.63</v>
      </c>
      <c r="HC640" s="17">
        <v>7.63</v>
      </c>
      <c r="HD640" s="17">
        <v>7.62</v>
      </c>
      <c r="HE640" s="17">
        <v>7.64</v>
      </c>
      <c r="HF640" s="17">
        <v>7.63</v>
      </c>
      <c r="HG640" s="17">
        <v>7.63</v>
      </c>
      <c r="HH640" s="17">
        <v>7.61</v>
      </c>
      <c r="HI640" s="17">
        <v>7.58</v>
      </c>
      <c r="HJ640" s="17">
        <v>7.56</v>
      </c>
      <c r="HK640" s="17">
        <v>7.58</v>
      </c>
      <c r="HL640" s="17">
        <v>7.59</v>
      </c>
      <c r="HM640" s="17">
        <v>7.59</v>
      </c>
      <c r="HN640" s="17">
        <v>7.59</v>
      </c>
      <c r="HO640" s="17">
        <v>7.59</v>
      </c>
      <c r="HP640" s="17">
        <v>7.58</v>
      </c>
      <c r="HQ640" s="17">
        <v>7.58</v>
      </c>
      <c r="HR640" s="17">
        <v>7.58</v>
      </c>
      <c r="HS640" s="17">
        <v>7.59</v>
      </c>
      <c r="HT640" s="17">
        <v>7.6</v>
      </c>
      <c r="HU640" s="17">
        <v>7.61</v>
      </c>
      <c r="HV640" s="17">
        <v>7.61</v>
      </c>
      <c r="HW640" s="17">
        <v>7.61</v>
      </c>
      <c r="HX640" s="17">
        <v>7.6</v>
      </c>
      <c r="HY640" s="17">
        <v>7.59</v>
      </c>
      <c r="HZ640" s="17">
        <v>7.59</v>
      </c>
      <c r="IA640" s="17">
        <v>7.59</v>
      </c>
      <c r="IB640" s="17">
        <v>7.59</v>
      </c>
      <c r="IC640" s="17">
        <v>7.59</v>
      </c>
      <c r="ID640" s="17">
        <v>7.59</v>
      </c>
      <c r="IE640" s="17">
        <v>7.58</v>
      </c>
      <c r="IF640" s="17">
        <v>7.58</v>
      </c>
      <c r="IG640" s="17">
        <v>7.59</v>
      </c>
      <c r="IH640" s="17">
        <v>7.57</v>
      </c>
      <c r="II640" s="17">
        <v>7.57</v>
      </c>
      <c r="IJ640" s="17">
        <v>7.57</v>
      </c>
      <c r="IK640" s="17">
        <v>7.58</v>
      </c>
      <c r="IL640" s="17">
        <v>7.59</v>
      </c>
      <c r="IM640" s="17">
        <v>7.58</v>
      </c>
      <c r="IN640" s="17">
        <v>7.58</v>
      </c>
      <c r="IO640" s="17">
        <v>7.59</v>
      </c>
      <c r="IP640" s="17">
        <v>7.61</v>
      </c>
      <c r="IQ640" s="17">
        <v>7.62</v>
      </c>
      <c r="IR640" s="17">
        <v>7.64</v>
      </c>
      <c r="IS640" s="17">
        <v>7.63</v>
      </c>
      <c r="IT640" s="17">
        <v>7.64</v>
      </c>
      <c r="IU640" s="17">
        <v>7.64</v>
      </c>
      <c r="IV640" s="17">
        <v>7.64</v>
      </c>
      <c r="IW640" s="17">
        <v>7.64</v>
      </c>
      <c r="IX640" s="17">
        <v>7.64</v>
      </c>
      <c r="IY640" s="17">
        <v>7.65</v>
      </c>
    </row>
    <row r="641" spans="1:259" x14ac:dyDescent="0.15">
      <c r="A641" s="17" t="s">
        <v>3502</v>
      </c>
      <c r="B641" s="17" t="s">
        <v>3503</v>
      </c>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c r="AA641" s="26"/>
      <c r="AB641" s="17"/>
      <c r="AC641" s="26"/>
      <c r="AD641" s="26"/>
      <c r="AE641" s="17"/>
      <c r="AF641" s="17"/>
      <c r="AG641" s="17"/>
      <c r="AH641" s="17"/>
      <c r="AI641" s="17"/>
      <c r="AJ641" s="17"/>
      <c r="AK641" s="17"/>
      <c r="AL641" s="17"/>
      <c r="AM641" s="17"/>
      <c r="AN641" s="17"/>
      <c r="AO641" s="17"/>
      <c r="AP641" s="17"/>
      <c r="AQ641" s="17"/>
      <c r="AR641" s="17"/>
      <c r="AS641" s="17"/>
      <c r="AT641" s="17"/>
      <c r="AU641" s="17"/>
      <c r="AV641" s="17"/>
      <c r="AW641" s="17"/>
      <c r="AX641" s="17"/>
      <c r="AY641" s="17"/>
      <c r="AZ641" s="17"/>
      <c r="BA641" s="17"/>
      <c r="BB641" s="17"/>
      <c r="BC641" s="17"/>
      <c r="BD641" s="17"/>
      <c r="BE641" s="17"/>
      <c r="BF641" s="17"/>
      <c r="BG641" s="17"/>
      <c r="BH641" s="17"/>
      <c r="BI641" s="17"/>
      <c r="BJ641" s="26"/>
      <c r="BK641" s="17"/>
      <c r="BL641" s="17"/>
      <c r="BM641" s="17"/>
      <c r="BN641" s="17"/>
      <c r="BO641" s="17"/>
      <c r="BP641" s="17"/>
      <c r="BQ641" s="17"/>
      <c r="BR641" s="17"/>
      <c r="BS641" s="17"/>
      <c r="BT641" s="17"/>
      <c r="BU641" s="17"/>
      <c r="BV641" s="17"/>
      <c r="BW641" s="17"/>
      <c r="BX641" s="26"/>
      <c r="BY641" s="26"/>
      <c r="BZ641" s="26"/>
      <c r="CA641" s="26"/>
      <c r="CB641" s="26"/>
      <c r="CC641" s="17"/>
      <c r="CD641" s="17"/>
      <c r="CE641" s="17"/>
      <c r="CF641" s="17"/>
      <c r="CG641" s="17"/>
      <c r="CH641" s="17"/>
      <c r="CI641" s="17"/>
      <c r="CJ641" s="26"/>
      <c r="CK641" s="17"/>
      <c r="CL641" s="17"/>
      <c r="CM641" s="17"/>
      <c r="CN641" s="17"/>
      <c r="CO641" s="17"/>
      <c r="CP641" s="17"/>
      <c r="CQ641" s="17"/>
      <c r="CR641" s="17"/>
      <c r="CS641" s="17"/>
      <c r="CT641" s="17"/>
      <c r="CU641" s="17"/>
      <c r="CV641" s="17"/>
      <c r="CW641" s="17"/>
      <c r="CX641" s="17"/>
      <c r="CY641" s="26"/>
      <c r="CZ641" s="26"/>
      <c r="DA641" s="26"/>
      <c r="DB641" s="17"/>
      <c r="DC641" s="17"/>
      <c r="DD641" s="17"/>
      <c r="DE641" s="17"/>
      <c r="DF641" s="17"/>
      <c r="DG641" s="17"/>
      <c r="DH641" s="26"/>
      <c r="DI641" s="17"/>
      <c r="DJ641" s="17"/>
      <c r="DK641" s="17"/>
      <c r="DL641" s="17"/>
      <c r="DM641" s="17">
        <v>18.739999999999998</v>
      </c>
      <c r="DN641" s="17">
        <v>18.75</v>
      </c>
      <c r="DO641" s="17">
        <v>18.739999999999998</v>
      </c>
      <c r="DP641" s="17">
        <v>18.73</v>
      </c>
      <c r="DQ641" s="17">
        <v>18.739999999999998</v>
      </c>
      <c r="DR641" s="17">
        <v>18.73</v>
      </c>
      <c r="DS641" s="17">
        <v>18.739999999999998</v>
      </c>
      <c r="DT641" s="17">
        <v>18.72</v>
      </c>
      <c r="DU641" s="17">
        <v>18.73</v>
      </c>
      <c r="DV641" s="17">
        <v>18.72</v>
      </c>
      <c r="DW641" s="17">
        <v>18.72</v>
      </c>
      <c r="DX641" s="17">
        <v>18.71</v>
      </c>
      <c r="DY641" s="17">
        <v>18.72</v>
      </c>
      <c r="DZ641" s="17">
        <v>18.71</v>
      </c>
      <c r="EA641" s="17">
        <v>18.7</v>
      </c>
      <c r="EB641" s="17">
        <v>18.690000000000001</v>
      </c>
      <c r="EC641" s="17">
        <v>18.690000000000001</v>
      </c>
      <c r="ED641" s="17">
        <v>18.690000000000001</v>
      </c>
      <c r="EE641" s="17">
        <v>18.68</v>
      </c>
      <c r="EF641" s="17">
        <v>18.68</v>
      </c>
      <c r="EG641" s="17">
        <v>18.690000000000001</v>
      </c>
      <c r="EH641" s="17">
        <v>18.690000000000001</v>
      </c>
      <c r="EI641" s="17">
        <v>18.690000000000001</v>
      </c>
      <c r="EJ641" s="17">
        <v>18.68</v>
      </c>
      <c r="EK641" s="17">
        <v>18.690000000000001</v>
      </c>
      <c r="EL641" s="17">
        <v>18.690000000000001</v>
      </c>
      <c r="EM641" s="17">
        <v>18.68</v>
      </c>
      <c r="EN641" s="17">
        <v>18.670000000000002</v>
      </c>
      <c r="EO641" s="17">
        <v>18.670000000000002</v>
      </c>
      <c r="EP641" s="17">
        <v>18.68</v>
      </c>
      <c r="EQ641" s="17">
        <v>18.68</v>
      </c>
      <c r="ER641" s="17">
        <v>18.68</v>
      </c>
      <c r="ES641" s="17">
        <v>18.7</v>
      </c>
      <c r="ET641" s="17">
        <v>18.71</v>
      </c>
      <c r="EU641" s="17">
        <v>18.71</v>
      </c>
      <c r="EV641" s="17">
        <v>18.7</v>
      </c>
      <c r="EW641" s="17">
        <v>18.690000000000001</v>
      </c>
      <c r="EX641" s="17">
        <v>18.71</v>
      </c>
      <c r="EY641" s="17">
        <v>18.690000000000001</v>
      </c>
      <c r="EZ641" s="17">
        <v>18.690000000000001</v>
      </c>
      <c r="FA641" s="17">
        <v>18.7</v>
      </c>
      <c r="FB641" s="17">
        <v>18.690000000000001</v>
      </c>
      <c r="FC641" s="17">
        <v>18.690000000000001</v>
      </c>
      <c r="FD641" s="17">
        <v>18.690000000000001</v>
      </c>
      <c r="FE641" s="17">
        <v>18.68</v>
      </c>
      <c r="FF641" s="17">
        <v>18.690000000000001</v>
      </c>
      <c r="FG641" s="17">
        <v>18.7</v>
      </c>
      <c r="FH641" s="17">
        <v>18.7</v>
      </c>
      <c r="FI641" s="17">
        <v>18.68</v>
      </c>
      <c r="FJ641" s="17">
        <v>18.68</v>
      </c>
      <c r="FK641" s="17">
        <v>18.68</v>
      </c>
      <c r="FL641" s="17">
        <v>18.7</v>
      </c>
      <c r="FM641" s="17">
        <v>18.7</v>
      </c>
      <c r="FN641" s="17">
        <v>18.690000000000001</v>
      </c>
      <c r="FO641" s="17">
        <v>18.68</v>
      </c>
      <c r="FP641" s="17">
        <v>18.690000000000001</v>
      </c>
      <c r="FQ641" s="17">
        <v>18.670000000000002</v>
      </c>
      <c r="FR641" s="17">
        <v>18.66</v>
      </c>
      <c r="FS641" s="17">
        <v>18.63</v>
      </c>
      <c r="FT641" s="17">
        <v>18.64</v>
      </c>
      <c r="FU641" s="17">
        <v>18.64</v>
      </c>
      <c r="FV641" s="17">
        <v>18.63</v>
      </c>
      <c r="FW641" s="17">
        <v>18.63</v>
      </c>
      <c r="FX641" s="17">
        <v>18.66</v>
      </c>
      <c r="FY641" s="17">
        <v>18.670000000000002</v>
      </c>
      <c r="FZ641" s="17">
        <v>18.66</v>
      </c>
      <c r="GA641" s="17">
        <v>18.66</v>
      </c>
      <c r="GB641" s="17">
        <v>18.66</v>
      </c>
      <c r="GC641" s="17">
        <v>18.649999999999999</v>
      </c>
      <c r="GD641" s="17">
        <v>18.649999999999999</v>
      </c>
      <c r="GE641" s="17">
        <v>18.63</v>
      </c>
      <c r="GF641" s="17">
        <v>18.63</v>
      </c>
      <c r="GG641" s="17">
        <v>18.62</v>
      </c>
      <c r="GH641" s="17">
        <v>18.61</v>
      </c>
      <c r="GI641" s="17">
        <v>18.61</v>
      </c>
      <c r="GJ641" s="17">
        <v>18.62</v>
      </c>
      <c r="GK641" s="17">
        <v>18.63</v>
      </c>
      <c r="GL641" s="17">
        <v>18.62</v>
      </c>
      <c r="GM641" s="17">
        <v>18.61</v>
      </c>
      <c r="GN641" s="17">
        <v>18.63</v>
      </c>
      <c r="GO641" s="17">
        <v>18.61</v>
      </c>
      <c r="GP641" s="17">
        <v>18.62</v>
      </c>
      <c r="GQ641" s="17">
        <v>18.62</v>
      </c>
      <c r="GR641" s="17">
        <v>18.61</v>
      </c>
      <c r="GS641" s="17">
        <v>18.62</v>
      </c>
      <c r="GT641" s="17">
        <v>18.62</v>
      </c>
      <c r="GU641" s="17">
        <v>18.61</v>
      </c>
      <c r="GV641" s="17">
        <v>18.61</v>
      </c>
      <c r="GW641" s="17">
        <v>18.61</v>
      </c>
      <c r="GX641" s="17">
        <v>18.62</v>
      </c>
      <c r="GY641" s="17">
        <v>18.62</v>
      </c>
      <c r="GZ641" s="17">
        <v>18.61</v>
      </c>
      <c r="HA641" s="17">
        <v>18.59</v>
      </c>
      <c r="HB641" s="17">
        <v>18.57</v>
      </c>
      <c r="HC641" s="17">
        <v>18.559999999999999</v>
      </c>
      <c r="HD641" s="17">
        <v>18.600000000000001</v>
      </c>
      <c r="HE641" s="17">
        <v>18.63</v>
      </c>
      <c r="HF641" s="17">
        <v>18.61</v>
      </c>
      <c r="HG641" s="17">
        <v>18.59</v>
      </c>
      <c r="HH641" s="17">
        <v>18.57</v>
      </c>
      <c r="HI641" s="17">
        <v>18.579999999999998</v>
      </c>
      <c r="HJ641" s="17">
        <v>18.59</v>
      </c>
      <c r="HK641" s="17">
        <v>18.579999999999998</v>
      </c>
      <c r="HL641" s="17">
        <v>18.579999999999998</v>
      </c>
      <c r="HM641" s="17">
        <v>18.579999999999998</v>
      </c>
      <c r="HN641" s="17">
        <v>18.59</v>
      </c>
      <c r="HO641" s="17">
        <v>18.57</v>
      </c>
      <c r="HP641" s="17">
        <v>18.559999999999999</v>
      </c>
      <c r="HQ641" s="17">
        <v>18.559999999999999</v>
      </c>
      <c r="HR641" s="17">
        <v>18.559999999999999</v>
      </c>
      <c r="HS641" s="17">
        <v>18.579999999999998</v>
      </c>
      <c r="HT641" s="17">
        <v>18.7</v>
      </c>
      <c r="HU641" s="17">
        <v>18.649999999999999</v>
      </c>
      <c r="HV641" s="17">
        <v>18.7</v>
      </c>
      <c r="HW641" s="17">
        <v>18.739999999999998</v>
      </c>
      <c r="HX641" s="17">
        <v>18.72</v>
      </c>
      <c r="HY641" s="17">
        <v>18.7</v>
      </c>
      <c r="HZ641" s="17">
        <v>18.66</v>
      </c>
      <c r="IA641" s="17">
        <v>18.690000000000001</v>
      </c>
      <c r="IB641" s="17">
        <v>18.670000000000002</v>
      </c>
      <c r="IC641" s="17">
        <v>18.649999999999999</v>
      </c>
      <c r="ID641" s="17">
        <v>18.63</v>
      </c>
      <c r="IE641" s="17">
        <v>18.63</v>
      </c>
      <c r="IF641" s="17">
        <v>18.600000000000001</v>
      </c>
      <c r="IG641" s="17">
        <v>18.600000000000001</v>
      </c>
      <c r="IH641" s="17">
        <v>18.59</v>
      </c>
      <c r="II641" s="17">
        <v>18.600000000000001</v>
      </c>
      <c r="IJ641" s="17">
        <v>18.600000000000001</v>
      </c>
      <c r="IK641" s="17">
        <v>18.61</v>
      </c>
      <c r="IL641" s="17">
        <v>18.600000000000001</v>
      </c>
      <c r="IM641" s="17">
        <v>18.59</v>
      </c>
      <c r="IN641" s="17">
        <v>18.600000000000001</v>
      </c>
      <c r="IO641" s="17">
        <v>18.63</v>
      </c>
      <c r="IP641" s="17">
        <v>18.63</v>
      </c>
      <c r="IQ641" s="17">
        <v>18.62</v>
      </c>
      <c r="IR641" s="17">
        <v>18.63</v>
      </c>
      <c r="IS641" s="17">
        <v>18.62</v>
      </c>
      <c r="IT641" s="17">
        <v>18.63</v>
      </c>
      <c r="IU641" s="17">
        <v>18.64</v>
      </c>
      <c r="IV641" s="17">
        <v>18.64</v>
      </c>
      <c r="IW641" s="17">
        <v>18.64</v>
      </c>
      <c r="IX641" s="17">
        <v>18.64</v>
      </c>
      <c r="IY641" s="17">
        <v>18.63</v>
      </c>
    </row>
    <row r="642" spans="1:259" x14ac:dyDescent="0.15">
      <c r="A642" s="17" t="s">
        <v>2746</v>
      </c>
      <c r="B642" s="17" t="s">
        <v>2747</v>
      </c>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c r="AA642" s="26"/>
      <c r="AB642" s="17"/>
      <c r="AC642" s="26"/>
      <c r="AD642" s="26"/>
      <c r="AE642" s="17"/>
      <c r="AF642" s="17"/>
      <c r="AG642" s="17"/>
      <c r="AH642" s="17"/>
      <c r="AI642" s="17"/>
      <c r="AJ642" s="17"/>
      <c r="AK642" s="17"/>
      <c r="AL642" s="17"/>
      <c r="AM642" s="17"/>
      <c r="AN642" s="17"/>
      <c r="AO642" s="17"/>
      <c r="AP642" s="17"/>
      <c r="AQ642" s="17"/>
      <c r="AR642" s="17"/>
      <c r="AS642" s="17"/>
      <c r="AT642" s="17"/>
      <c r="AU642" s="17"/>
      <c r="AV642" s="17"/>
      <c r="AW642" s="17"/>
      <c r="AX642" s="17"/>
      <c r="AY642" s="17"/>
      <c r="AZ642" s="17"/>
      <c r="BA642" s="17"/>
      <c r="BB642" s="17"/>
      <c r="BC642" s="17"/>
      <c r="BD642" s="17"/>
      <c r="BE642" s="17"/>
      <c r="BF642" s="17"/>
      <c r="BG642" s="17"/>
      <c r="BH642" s="17"/>
      <c r="BI642" s="17"/>
      <c r="BJ642" s="26"/>
      <c r="BK642" s="17"/>
      <c r="BL642" s="17"/>
      <c r="BM642" s="17"/>
      <c r="BN642" s="17"/>
      <c r="BO642" s="17"/>
      <c r="BP642" s="17"/>
      <c r="BQ642" s="17"/>
      <c r="BR642" s="17"/>
      <c r="BS642" s="17"/>
      <c r="BT642" s="17"/>
      <c r="BU642" s="17"/>
      <c r="BV642" s="17"/>
      <c r="BW642" s="17"/>
      <c r="BX642" s="26"/>
      <c r="BY642" s="26"/>
      <c r="BZ642" s="26"/>
      <c r="CA642" s="26"/>
      <c r="CB642" s="26"/>
      <c r="CC642" s="17"/>
      <c r="CD642" s="17"/>
      <c r="CE642" s="17"/>
      <c r="CF642" s="17"/>
      <c r="CG642" s="17"/>
      <c r="CH642" s="17"/>
      <c r="CI642" s="17"/>
      <c r="CJ642" s="26"/>
      <c r="CK642" s="17"/>
      <c r="CL642" s="17"/>
      <c r="CM642" s="17"/>
      <c r="CN642" s="17"/>
      <c r="CO642" s="17"/>
      <c r="CP642" s="17"/>
      <c r="CQ642" s="17"/>
      <c r="CR642" s="17"/>
      <c r="CS642" s="17"/>
      <c r="CT642" s="17"/>
      <c r="CU642" s="17"/>
      <c r="CV642" s="17"/>
      <c r="CW642" s="17"/>
      <c r="CX642" s="17"/>
      <c r="CY642" s="26"/>
      <c r="CZ642" s="26"/>
      <c r="DA642" s="26"/>
      <c r="DB642" s="17"/>
      <c r="DC642" s="17"/>
      <c r="DD642" s="17"/>
      <c r="DE642" s="17"/>
      <c r="DF642" s="17"/>
      <c r="DG642" s="17"/>
      <c r="DH642" s="26"/>
      <c r="DI642" s="17"/>
      <c r="DJ642" s="17"/>
      <c r="DK642" s="17"/>
      <c r="DL642" s="17"/>
      <c r="DM642" s="17">
        <v>1.98</v>
      </c>
      <c r="DN642" s="17">
        <v>1.99</v>
      </c>
      <c r="DO642" s="17">
        <v>1.99</v>
      </c>
      <c r="DP642" s="17">
        <v>1.98</v>
      </c>
      <c r="DQ642" s="17">
        <v>1.98</v>
      </c>
      <c r="DR642" s="17">
        <v>1.99</v>
      </c>
      <c r="DS642" s="17">
        <v>1.99</v>
      </c>
      <c r="DT642" s="17">
        <v>1.99</v>
      </c>
      <c r="DU642" s="17">
        <v>1.99</v>
      </c>
      <c r="DV642" s="17">
        <v>1.99</v>
      </c>
      <c r="DW642" s="17">
        <v>1.98</v>
      </c>
      <c r="DX642" s="17">
        <v>1.99</v>
      </c>
      <c r="DY642" s="17">
        <v>1.98</v>
      </c>
      <c r="DZ642" s="17">
        <v>1.99</v>
      </c>
      <c r="EA642" s="17">
        <v>1.99</v>
      </c>
      <c r="EB642" s="17">
        <v>1.98</v>
      </c>
      <c r="EC642" s="17">
        <v>1.99</v>
      </c>
      <c r="ED642" s="17">
        <v>1.99</v>
      </c>
      <c r="EE642" s="17">
        <v>1.99</v>
      </c>
      <c r="EF642" s="17">
        <v>1.98</v>
      </c>
      <c r="EG642" s="17">
        <v>1.98</v>
      </c>
      <c r="EH642" s="17">
        <v>1.98</v>
      </c>
      <c r="EI642" s="17">
        <v>1.98</v>
      </c>
      <c r="EJ642" s="17">
        <v>1.97</v>
      </c>
      <c r="EK642" s="17">
        <v>1.98</v>
      </c>
      <c r="EL642" s="17">
        <v>1.97</v>
      </c>
      <c r="EM642" s="17">
        <v>1.97</v>
      </c>
      <c r="EN642" s="17">
        <v>1.98</v>
      </c>
      <c r="EO642" s="17">
        <v>1.98</v>
      </c>
      <c r="EP642" s="17">
        <v>1.98</v>
      </c>
      <c r="EQ642" s="17">
        <v>1.97</v>
      </c>
      <c r="ER642" s="17">
        <v>1.98</v>
      </c>
      <c r="ES642" s="17">
        <v>1.98</v>
      </c>
      <c r="ET642" s="17">
        <v>1.97</v>
      </c>
      <c r="EU642" s="17">
        <v>1.98</v>
      </c>
      <c r="EV642" s="17">
        <v>1.98</v>
      </c>
      <c r="EW642" s="17">
        <v>1.98</v>
      </c>
      <c r="EX642" s="17">
        <v>1.98</v>
      </c>
      <c r="EY642" s="17">
        <v>1.97</v>
      </c>
      <c r="EZ642" s="17">
        <v>1.98</v>
      </c>
      <c r="FA642" s="17">
        <v>1.98</v>
      </c>
      <c r="FB642" s="17">
        <v>1.98</v>
      </c>
      <c r="FC642" s="17">
        <v>1.97</v>
      </c>
      <c r="FD642" s="17">
        <v>1.98</v>
      </c>
      <c r="FE642" s="17">
        <v>1.99</v>
      </c>
      <c r="FF642" s="17">
        <v>2</v>
      </c>
      <c r="FG642" s="17">
        <v>1.99</v>
      </c>
      <c r="FH642" s="17">
        <v>2</v>
      </c>
      <c r="FI642" s="17">
        <v>2</v>
      </c>
      <c r="FJ642" s="17">
        <v>2</v>
      </c>
      <c r="FK642" s="17">
        <v>2</v>
      </c>
      <c r="FL642" s="17">
        <v>1.99</v>
      </c>
      <c r="FM642" s="17">
        <v>1.99</v>
      </c>
      <c r="FN642" s="17">
        <v>2</v>
      </c>
      <c r="FO642" s="17">
        <v>1.99</v>
      </c>
      <c r="FP642" s="17">
        <v>2</v>
      </c>
      <c r="FQ642" s="17">
        <v>1.99</v>
      </c>
      <c r="FR642" s="17">
        <v>2</v>
      </c>
      <c r="FS642" s="17">
        <v>2</v>
      </c>
      <c r="FT642" s="17">
        <v>1.99</v>
      </c>
      <c r="FU642" s="17">
        <v>1.99</v>
      </c>
      <c r="FV642" s="17">
        <v>1.99</v>
      </c>
      <c r="FW642" s="17">
        <v>1.99</v>
      </c>
      <c r="FX642" s="17">
        <v>1.99</v>
      </c>
      <c r="FY642" s="17">
        <v>1.98</v>
      </c>
      <c r="FZ642" s="17">
        <v>1.99</v>
      </c>
      <c r="GA642" s="17">
        <v>1.98</v>
      </c>
      <c r="GB642" s="17">
        <v>1.98</v>
      </c>
      <c r="GC642" s="17">
        <v>1.99</v>
      </c>
      <c r="GD642" s="17">
        <v>1.99</v>
      </c>
      <c r="GE642" s="17">
        <v>1.99</v>
      </c>
      <c r="GF642" s="17">
        <v>1.99</v>
      </c>
      <c r="GG642" s="17">
        <v>1.99</v>
      </c>
      <c r="GH642" s="17">
        <v>1.99</v>
      </c>
      <c r="GI642" s="17">
        <v>1.99</v>
      </c>
      <c r="GJ642" s="17">
        <v>1.99</v>
      </c>
      <c r="GK642" s="17">
        <v>1.99</v>
      </c>
      <c r="GL642" s="17">
        <v>1.99</v>
      </c>
      <c r="GM642" s="17">
        <v>1.98</v>
      </c>
      <c r="GN642" s="17">
        <v>1.99</v>
      </c>
      <c r="GO642" s="17">
        <v>1.99</v>
      </c>
      <c r="GP642" s="17">
        <v>1.99</v>
      </c>
      <c r="GQ642" s="17">
        <v>1.99</v>
      </c>
      <c r="GR642" s="17">
        <v>1.99</v>
      </c>
      <c r="GS642" s="17">
        <v>1.99</v>
      </c>
      <c r="GT642" s="17">
        <v>1.98</v>
      </c>
      <c r="GU642" s="17">
        <v>1.99</v>
      </c>
      <c r="GV642" s="17">
        <v>1.99</v>
      </c>
      <c r="GW642" s="17">
        <v>1.98</v>
      </c>
      <c r="GX642" s="17">
        <v>1.99</v>
      </c>
      <c r="GY642" s="17">
        <v>1.99</v>
      </c>
      <c r="GZ642" s="17">
        <v>1.98</v>
      </c>
      <c r="HA642" s="17">
        <v>1.99</v>
      </c>
      <c r="HB642" s="17">
        <v>1.99</v>
      </c>
      <c r="HC642" s="17">
        <v>1.99</v>
      </c>
      <c r="HD642" s="17">
        <v>1.99</v>
      </c>
      <c r="HE642" s="17">
        <v>1.99</v>
      </c>
      <c r="HF642" s="17">
        <v>1.98</v>
      </c>
      <c r="HG642" s="17">
        <v>1.99</v>
      </c>
      <c r="HH642" s="17">
        <v>1.99</v>
      </c>
      <c r="HI642" s="17">
        <v>1.98</v>
      </c>
      <c r="HJ642" s="17">
        <v>1.99</v>
      </c>
      <c r="HK642" s="17">
        <v>1.99</v>
      </c>
      <c r="HL642" s="17">
        <v>1.98</v>
      </c>
      <c r="HM642" s="17">
        <v>1.98</v>
      </c>
      <c r="HN642" s="17">
        <v>1.98</v>
      </c>
      <c r="HO642" s="17">
        <v>1.98</v>
      </c>
      <c r="HP642" s="17">
        <v>1.98</v>
      </c>
      <c r="HQ642" s="17">
        <v>1.98</v>
      </c>
      <c r="HR642" s="17">
        <v>1.98</v>
      </c>
      <c r="HS642" s="17">
        <v>1.98</v>
      </c>
      <c r="HT642" s="17">
        <v>1.98</v>
      </c>
      <c r="HU642" s="17">
        <v>1.99</v>
      </c>
      <c r="HV642" s="17">
        <v>1.99</v>
      </c>
      <c r="HW642" s="17">
        <v>1.99</v>
      </c>
      <c r="HX642" s="17">
        <v>1.98</v>
      </c>
      <c r="HY642" s="17">
        <v>1.99</v>
      </c>
      <c r="HZ642" s="17">
        <v>1.99</v>
      </c>
      <c r="IA642" s="17">
        <v>1.98</v>
      </c>
      <c r="IB642" s="17">
        <v>1.98</v>
      </c>
      <c r="IC642" s="17">
        <v>1.98</v>
      </c>
      <c r="ID642" s="17">
        <v>1.98</v>
      </c>
      <c r="IE642" s="17">
        <v>1.98</v>
      </c>
      <c r="IF642" s="17">
        <v>1.99</v>
      </c>
      <c r="IG642" s="17">
        <v>1.98</v>
      </c>
      <c r="IH642" s="17">
        <v>1.99</v>
      </c>
      <c r="II642" s="17">
        <v>1.98</v>
      </c>
      <c r="IJ642" s="17">
        <v>1.99</v>
      </c>
      <c r="IK642" s="17">
        <v>1.98</v>
      </c>
      <c r="IL642" s="17">
        <v>1.99</v>
      </c>
      <c r="IM642" s="17">
        <v>1.98</v>
      </c>
      <c r="IN642" s="17">
        <v>1.98</v>
      </c>
      <c r="IO642" s="17">
        <v>1.97</v>
      </c>
      <c r="IP642" s="17">
        <v>1.98</v>
      </c>
      <c r="IQ642" s="17">
        <v>1.98</v>
      </c>
      <c r="IR642" s="17">
        <v>1.98</v>
      </c>
      <c r="IS642" s="17">
        <v>1.98</v>
      </c>
      <c r="IT642" s="17">
        <v>1.98</v>
      </c>
      <c r="IU642" s="17">
        <v>1.98</v>
      </c>
      <c r="IV642" s="17">
        <v>1.99</v>
      </c>
      <c r="IW642" s="17">
        <v>1.99</v>
      </c>
      <c r="IX642" s="17">
        <v>1.99</v>
      </c>
      <c r="IY642" s="17">
        <v>1.99</v>
      </c>
    </row>
    <row r="643" spans="1:259" x14ac:dyDescent="0.15">
      <c r="A643" s="17" t="s">
        <v>4613</v>
      </c>
      <c r="B643" s="17" t="s">
        <v>4832</v>
      </c>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c r="AA643" s="26"/>
      <c r="AB643" s="17"/>
      <c r="AC643" s="26"/>
      <c r="AD643" s="26"/>
      <c r="AE643" s="17"/>
      <c r="AF643" s="17"/>
      <c r="AG643" s="17"/>
      <c r="AH643" s="17"/>
      <c r="AI643" s="17"/>
      <c r="AJ643" s="17"/>
      <c r="AK643" s="17"/>
      <c r="AL643" s="17"/>
      <c r="AM643" s="17"/>
      <c r="AN643" s="17"/>
      <c r="AO643" s="17"/>
      <c r="AP643" s="17"/>
      <c r="AQ643" s="17"/>
      <c r="AR643" s="17"/>
      <c r="AS643" s="17"/>
      <c r="AT643" s="17"/>
      <c r="AU643" s="17"/>
      <c r="AV643" s="17"/>
      <c r="AW643" s="17"/>
      <c r="AX643" s="17"/>
      <c r="AY643" s="17"/>
      <c r="AZ643" s="17"/>
      <c r="BA643" s="17"/>
      <c r="BB643" s="17"/>
      <c r="BC643" s="17"/>
      <c r="BD643" s="17"/>
      <c r="BE643" s="17"/>
      <c r="BF643" s="17"/>
      <c r="BG643" s="17"/>
      <c r="BH643" s="17"/>
      <c r="BI643" s="17"/>
      <c r="BJ643" s="26"/>
      <c r="BK643" s="17"/>
      <c r="BL643" s="17"/>
      <c r="BM643" s="17"/>
      <c r="BN643" s="17"/>
      <c r="BO643" s="17"/>
      <c r="BP643" s="17"/>
      <c r="BQ643" s="17"/>
      <c r="BR643" s="17"/>
      <c r="BS643" s="17"/>
      <c r="BT643" s="17"/>
      <c r="BU643" s="17"/>
      <c r="BV643" s="17"/>
      <c r="BW643" s="17"/>
      <c r="BX643" s="26"/>
      <c r="BY643" s="26"/>
      <c r="BZ643" s="26"/>
      <c r="CA643" s="26"/>
      <c r="CB643" s="26"/>
      <c r="CC643" s="17"/>
      <c r="CD643" s="17"/>
      <c r="CE643" s="17"/>
      <c r="CF643" s="17"/>
      <c r="CG643" s="17"/>
      <c r="CH643" s="17"/>
      <c r="CI643" s="17"/>
      <c r="CJ643" s="26"/>
      <c r="CK643" s="17"/>
      <c r="CL643" s="17"/>
      <c r="CM643" s="17"/>
      <c r="CN643" s="17"/>
      <c r="CO643" s="17"/>
      <c r="CP643" s="17"/>
      <c r="CQ643" s="17"/>
      <c r="CR643" s="17"/>
      <c r="CS643" s="17"/>
      <c r="CT643" s="17"/>
      <c r="CU643" s="17"/>
      <c r="CV643" s="17"/>
      <c r="CW643" s="17"/>
      <c r="CX643" s="17"/>
      <c r="CY643" s="26"/>
      <c r="CZ643" s="26"/>
      <c r="DA643" s="26"/>
      <c r="DB643" s="17"/>
      <c r="DC643" s="17"/>
      <c r="DD643" s="17"/>
      <c r="DE643" s="17"/>
      <c r="DF643" s="17"/>
      <c r="DG643" s="17"/>
      <c r="DH643" s="26"/>
      <c r="DI643" s="17"/>
      <c r="DJ643" s="17"/>
      <c r="DK643" s="17"/>
      <c r="DL643" s="17"/>
      <c r="DM643" s="17">
        <v>16.54</v>
      </c>
      <c r="DN643" s="17">
        <v>16.54</v>
      </c>
      <c r="DO643" s="17">
        <v>16.54</v>
      </c>
      <c r="DP643" s="17">
        <v>16.54</v>
      </c>
      <c r="DQ643" s="17">
        <v>16.54</v>
      </c>
      <c r="DR643" s="17">
        <v>16.54</v>
      </c>
      <c r="DS643" s="17">
        <v>16.54</v>
      </c>
      <c r="DT643" s="17">
        <v>16.54</v>
      </c>
      <c r="DU643" s="17">
        <v>16.54</v>
      </c>
      <c r="DV643" s="17">
        <v>16.54</v>
      </c>
      <c r="DW643" s="17">
        <v>16.54</v>
      </c>
      <c r="DX643" s="17">
        <v>16.54</v>
      </c>
      <c r="DY643" s="17">
        <v>16.54</v>
      </c>
      <c r="DZ643" s="17">
        <v>16.54</v>
      </c>
      <c r="EA643" s="17">
        <v>16.54</v>
      </c>
      <c r="EB643" s="17">
        <v>16.54</v>
      </c>
      <c r="EC643" s="17">
        <v>16.54</v>
      </c>
      <c r="ED643" s="17">
        <v>16.54</v>
      </c>
      <c r="EE643" s="17">
        <v>16.54</v>
      </c>
      <c r="EF643" s="17">
        <v>16.54</v>
      </c>
      <c r="EG643" s="17">
        <v>16.54</v>
      </c>
      <c r="EH643" s="17">
        <v>16.54</v>
      </c>
      <c r="EI643" s="17">
        <v>16.54</v>
      </c>
      <c r="EJ643" s="17">
        <v>16.54</v>
      </c>
      <c r="EK643" s="17">
        <v>16.54</v>
      </c>
      <c r="EL643" s="17">
        <v>16.54</v>
      </c>
      <c r="EM643" s="17">
        <v>16.54</v>
      </c>
      <c r="EN643" s="17">
        <v>16.54</v>
      </c>
      <c r="EO643" s="17">
        <v>16.54</v>
      </c>
      <c r="EP643" s="17">
        <v>16.54</v>
      </c>
      <c r="EQ643" s="17">
        <v>16.54</v>
      </c>
      <c r="ER643" s="17">
        <v>16.54</v>
      </c>
      <c r="ES643" s="17">
        <v>16.54</v>
      </c>
      <c r="ET643" s="17">
        <v>16.54</v>
      </c>
      <c r="EU643" s="17">
        <v>16.54</v>
      </c>
      <c r="EV643" s="17">
        <v>16.54</v>
      </c>
      <c r="EW643" s="17">
        <v>16.54</v>
      </c>
      <c r="EX643" s="17">
        <v>16.54</v>
      </c>
      <c r="EY643" s="17">
        <v>16.54</v>
      </c>
      <c r="EZ643" s="17">
        <v>16.54</v>
      </c>
      <c r="FA643" s="17">
        <v>16.54</v>
      </c>
      <c r="FB643" s="17">
        <v>16.54</v>
      </c>
      <c r="FC643" s="17">
        <v>16.54</v>
      </c>
      <c r="FD643" s="17">
        <v>16.54</v>
      </c>
      <c r="FE643" s="17">
        <v>16.54</v>
      </c>
      <c r="FF643" s="17">
        <v>16.54</v>
      </c>
      <c r="FG643" s="17">
        <v>16.54</v>
      </c>
      <c r="FH643" s="17">
        <v>16.54</v>
      </c>
      <c r="FI643" s="17">
        <v>16.54</v>
      </c>
      <c r="FJ643" s="17">
        <v>16.54</v>
      </c>
      <c r="FK643" s="17">
        <v>16.54</v>
      </c>
      <c r="FL643" s="17">
        <v>16.54</v>
      </c>
      <c r="FM643" s="17">
        <v>16.54</v>
      </c>
      <c r="FN643" s="17">
        <v>16.54</v>
      </c>
      <c r="FO643" s="17">
        <v>16.54</v>
      </c>
      <c r="FP643" s="17">
        <v>16.54</v>
      </c>
      <c r="FQ643" s="17">
        <v>16.54</v>
      </c>
      <c r="FR643" s="17">
        <v>16.54</v>
      </c>
      <c r="FS643" s="17">
        <v>16.54</v>
      </c>
      <c r="FT643" s="17">
        <v>16.54</v>
      </c>
      <c r="FU643" s="17">
        <v>16.54</v>
      </c>
      <c r="FV643" s="17">
        <v>16.54</v>
      </c>
      <c r="FW643" s="17">
        <v>16.54</v>
      </c>
      <c r="FX643" s="17">
        <v>16.54</v>
      </c>
      <c r="FY643" s="17">
        <v>16.54</v>
      </c>
      <c r="FZ643" s="17">
        <v>16.54</v>
      </c>
      <c r="GA643" s="17">
        <v>16.54</v>
      </c>
      <c r="GB643" s="17">
        <v>16.54</v>
      </c>
      <c r="GC643" s="17">
        <v>16.54</v>
      </c>
      <c r="GD643" s="17">
        <v>16.54</v>
      </c>
      <c r="GE643" s="17">
        <v>16.54</v>
      </c>
      <c r="GF643" s="17">
        <v>16.54</v>
      </c>
      <c r="GG643" s="17">
        <v>16.54</v>
      </c>
      <c r="GH643" s="17">
        <v>16.54</v>
      </c>
      <c r="GI643" s="17">
        <v>16.54</v>
      </c>
      <c r="GJ643" s="17">
        <v>16.54</v>
      </c>
      <c r="GK643" s="17">
        <v>16.54</v>
      </c>
      <c r="GL643" s="17">
        <v>16.54</v>
      </c>
      <c r="GM643" s="17">
        <v>16.54</v>
      </c>
      <c r="GN643" s="17">
        <v>16.54</v>
      </c>
      <c r="GO643" s="17">
        <v>16.54</v>
      </c>
      <c r="GP643" s="17">
        <v>16.54</v>
      </c>
      <c r="GQ643" s="17">
        <v>16.54</v>
      </c>
      <c r="GR643" s="17">
        <v>16.54</v>
      </c>
      <c r="GS643" s="17">
        <v>16.54</v>
      </c>
      <c r="GT643" s="17">
        <v>16.54</v>
      </c>
      <c r="GU643" s="17">
        <v>16.54</v>
      </c>
      <c r="GV643" s="17">
        <v>16.54</v>
      </c>
      <c r="GW643" s="17">
        <v>16.54</v>
      </c>
      <c r="GX643" s="17">
        <v>16.54</v>
      </c>
      <c r="GY643" s="17">
        <v>16.54</v>
      </c>
      <c r="GZ643" s="17">
        <v>16.54</v>
      </c>
      <c r="HA643" s="17">
        <v>16.54</v>
      </c>
      <c r="HB643" s="17">
        <v>16.54</v>
      </c>
      <c r="HC643" s="17">
        <v>16.54</v>
      </c>
      <c r="HD643" s="17">
        <v>16.54</v>
      </c>
      <c r="HE643" s="17">
        <v>16.54</v>
      </c>
      <c r="HF643" s="17">
        <v>16.54</v>
      </c>
      <c r="HG643" s="17">
        <v>16.54</v>
      </c>
      <c r="HH643" s="17">
        <v>16.54</v>
      </c>
      <c r="HI643" s="17">
        <v>16.54</v>
      </c>
      <c r="HJ643" s="17">
        <v>16.54</v>
      </c>
      <c r="HK643" s="17">
        <v>16.54</v>
      </c>
      <c r="HL643" s="17">
        <v>16.54</v>
      </c>
      <c r="HM643" s="17">
        <v>16.54</v>
      </c>
      <c r="HN643" s="17">
        <v>16.54</v>
      </c>
      <c r="HO643" s="17">
        <v>16.54</v>
      </c>
      <c r="HP643" s="17">
        <v>16.54</v>
      </c>
      <c r="HQ643" s="17">
        <v>16.54</v>
      </c>
      <c r="HR643" s="17">
        <v>16.54</v>
      </c>
      <c r="HS643" s="17">
        <v>16.54</v>
      </c>
      <c r="HT643" s="17">
        <v>16.54</v>
      </c>
      <c r="HU643" s="17">
        <v>16.54</v>
      </c>
      <c r="HV643" s="17">
        <v>16.54</v>
      </c>
      <c r="HW643" s="17">
        <v>16.54</v>
      </c>
      <c r="HX643" s="17">
        <v>16.54</v>
      </c>
      <c r="HY643" s="17">
        <v>16.54</v>
      </c>
      <c r="HZ643" s="17">
        <v>16.54</v>
      </c>
      <c r="IA643" s="17">
        <v>16.54</v>
      </c>
      <c r="IB643" s="17">
        <v>16.54</v>
      </c>
      <c r="IC643" s="17">
        <v>16.54</v>
      </c>
      <c r="ID643" s="17">
        <v>16.54</v>
      </c>
      <c r="IE643" s="17">
        <v>16.54</v>
      </c>
      <c r="IF643" s="17">
        <v>16.54</v>
      </c>
      <c r="IG643" s="17">
        <v>16.54</v>
      </c>
      <c r="IH643" s="17">
        <v>16.54</v>
      </c>
      <c r="II643" s="17">
        <v>16.54</v>
      </c>
      <c r="IJ643" s="17">
        <v>16.54</v>
      </c>
      <c r="IK643" s="17">
        <v>16.54</v>
      </c>
      <c r="IL643" s="17">
        <v>16.54</v>
      </c>
      <c r="IM643" s="17">
        <v>16.54</v>
      </c>
      <c r="IN643" s="17">
        <v>16.54</v>
      </c>
      <c r="IO643" s="17">
        <v>16.54</v>
      </c>
      <c r="IP643" s="17">
        <v>16.54</v>
      </c>
      <c r="IQ643" s="17">
        <v>16.54</v>
      </c>
      <c r="IR643" s="17">
        <v>16.54</v>
      </c>
      <c r="IS643" s="17">
        <v>16.54</v>
      </c>
      <c r="IT643" s="17">
        <v>16.54</v>
      </c>
      <c r="IU643" s="17">
        <v>16.54</v>
      </c>
      <c r="IV643" s="17">
        <v>16.54</v>
      </c>
      <c r="IW643" s="17">
        <v>16.54</v>
      </c>
      <c r="IX643" s="17">
        <v>16.54</v>
      </c>
      <c r="IY643" s="17">
        <v>16.54</v>
      </c>
    </row>
    <row r="644" spans="1:259" x14ac:dyDescent="0.15">
      <c r="A644" s="17" t="s">
        <v>3408</v>
      </c>
      <c r="B644" s="17" t="s">
        <v>3409</v>
      </c>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c r="AA644" s="26"/>
      <c r="AB644" s="17"/>
      <c r="AC644" s="26"/>
      <c r="AD644" s="26"/>
      <c r="AE644" s="17"/>
      <c r="AF644" s="17"/>
      <c r="AG644" s="17"/>
      <c r="AH644" s="17"/>
      <c r="AI644" s="17"/>
      <c r="AJ644" s="17"/>
      <c r="AK644" s="17"/>
      <c r="AL644" s="17"/>
      <c r="AM644" s="17"/>
      <c r="AN644" s="17"/>
      <c r="AO644" s="17"/>
      <c r="AP644" s="17"/>
      <c r="AQ644" s="17"/>
      <c r="AR644" s="17"/>
      <c r="AS644" s="17"/>
      <c r="AT644" s="17"/>
      <c r="AU644" s="17"/>
      <c r="AV644" s="17"/>
      <c r="AW644" s="17"/>
      <c r="AX644" s="17"/>
      <c r="AY644" s="17"/>
      <c r="AZ644" s="17"/>
      <c r="BA644" s="17"/>
      <c r="BB644" s="17"/>
      <c r="BC644" s="17"/>
      <c r="BD644" s="17"/>
      <c r="BE644" s="17"/>
      <c r="BF644" s="17"/>
      <c r="BG644" s="17"/>
      <c r="BH644" s="17"/>
      <c r="BI644" s="17"/>
      <c r="BJ644" s="26"/>
      <c r="BK644" s="17"/>
      <c r="BL644" s="17"/>
      <c r="BM644" s="17"/>
      <c r="BN644" s="17"/>
      <c r="BO644" s="17"/>
      <c r="BP644" s="17"/>
      <c r="BQ644" s="17"/>
      <c r="BR644" s="17"/>
      <c r="BS644" s="17"/>
      <c r="BT644" s="17"/>
      <c r="BU644" s="17"/>
      <c r="BV644" s="17"/>
      <c r="BW644" s="17"/>
      <c r="BX644" s="26"/>
      <c r="BY644" s="26"/>
      <c r="BZ644" s="26"/>
      <c r="CA644" s="26"/>
      <c r="CB644" s="26"/>
      <c r="CC644" s="17"/>
      <c r="CD644" s="17"/>
      <c r="CE644" s="17"/>
      <c r="CF644" s="17"/>
      <c r="CG644" s="17"/>
      <c r="CH644" s="17"/>
      <c r="CI644" s="17"/>
      <c r="CJ644" s="26"/>
      <c r="CK644" s="17"/>
      <c r="CL644" s="17"/>
      <c r="CM644" s="17"/>
      <c r="CN644" s="17"/>
      <c r="CO644" s="17"/>
      <c r="CP644" s="17"/>
      <c r="CQ644" s="17"/>
      <c r="CR644" s="17"/>
      <c r="CS644" s="17"/>
      <c r="CT644" s="17"/>
      <c r="CU644" s="17"/>
      <c r="CV644" s="17"/>
      <c r="CW644" s="17"/>
      <c r="CX644" s="17"/>
      <c r="CY644" s="26"/>
      <c r="CZ644" s="26"/>
      <c r="DA644" s="26"/>
      <c r="DB644" s="17"/>
      <c r="DC644" s="17"/>
      <c r="DD644" s="17"/>
      <c r="DE644" s="17"/>
      <c r="DF644" s="17"/>
      <c r="DG644" s="17"/>
      <c r="DH644" s="26"/>
      <c r="DI644" s="17"/>
      <c r="DJ644" s="17"/>
      <c r="DK644" s="17"/>
      <c r="DL644" s="17"/>
      <c r="DM644" s="17">
        <v>17.25</v>
      </c>
      <c r="DN644" s="17">
        <v>17.27</v>
      </c>
      <c r="DO644" s="17">
        <v>17.260000000000002</v>
      </c>
      <c r="DP644" s="17">
        <v>17.260000000000002</v>
      </c>
      <c r="DQ644" s="17">
        <v>17.27</v>
      </c>
      <c r="DR644" s="17">
        <v>17.27</v>
      </c>
      <c r="DS644" s="17">
        <v>17.27</v>
      </c>
      <c r="DT644" s="17">
        <v>17.25</v>
      </c>
      <c r="DU644" s="17">
        <v>17.25</v>
      </c>
      <c r="DV644" s="17">
        <v>17.21</v>
      </c>
      <c r="DW644" s="17">
        <v>17.2</v>
      </c>
      <c r="DX644" s="17">
        <v>17.2</v>
      </c>
      <c r="DY644" s="17">
        <v>17.2</v>
      </c>
      <c r="DZ644" s="17">
        <v>17.21</v>
      </c>
      <c r="EA644" s="17">
        <v>17.21</v>
      </c>
      <c r="EB644" s="17">
        <v>17.18</v>
      </c>
      <c r="EC644" s="17">
        <v>17.18</v>
      </c>
      <c r="ED644" s="17">
        <v>17.18</v>
      </c>
      <c r="EE644" s="17">
        <v>17.170000000000002</v>
      </c>
      <c r="EF644" s="17">
        <v>17.13</v>
      </c>
      <c r="EG644" s="17">
        <v>17.100000000000001</v>
      </c>
      <c r="EH644" s="17">
        <v>17.100000000000001</v>
      </c>
      <c r="EI644" s="17">
        <v>17.12</v>
      </c>
      <c r="EJ644" s="17">
        <v>17.12</v>
      </c>
      <c r="EK644" s="17">
        <v>17.12</v>
      </c>
      <c r="EL644" s="17">
        <v>17.12</v>
      </c>
      <c r="EM644" s="17">
        <v>17.12</v>
      </c>
      <c r="EN644" s="17">
        <v>17.170000000000002</v>
      </c>
      <c r="EO644" s="17">
        <v>17.23</v>
      </c>
      <c r="EP644" s="17">
        <v>17.22</v>
      </c>
      <c r="EQ644" s="17">
        <v>17.22</v>
      </c>
      <c r="ER644" s="17">
        <v>17.239999999999998</v>
      </c>
      <c r="ES644" s="17">
        <v>17.2</v>
      </c>
      <c r="ET644" s="17">
        <v>17.25</v>
      </c>
      <c r="EU644" s="17">
        <v>17.25</v>
      </c>
      <c r="EV644" s="17">
        <v>17.23</v>
      </c>
      <c r="EW644" s="17">
        <v>17.23</v>
      </c>
      <c r="EX644" s="17">
        <v>17.23</v>
      </c>
      <c r="EY644" s="17">
        <v>17.239999999999998</v>
      </c>
      <c r="EZ644" s="17">
        <v>17.25</v>
      </c>
      <c r="FA644" s="17">
        <v>17.25</v>
      </c>
      <c r="FB644" s="17">
        <v>17.239999999999998</v>
      </c>
      <c r="FC644" s="17">
        <v>17.25</v>
      </c>
      <c r="FD644" s="17">
        <v>17.23</v>
      </c>
      <c r="FE644" s="17">
        <v>17.22</v>
      </c>
      <c r="FF644" s="17">
        <v>17.22</v>
      </c>
      <c r="FG644" s="17">
        <v>17.27</v>
      </c>
      <c r="FH644" s="17">
        <v>17.28</v>
      </c>
      <c r="FI644" s="17">
        <v>17.28</v>
      </c>
      <c r="FJ644" s="17">
        <v>17.27</v>
      </c>
      <c r="FK644" s="17">
        <v>17.27</v>
      </c>
      <c r="FL644" s="17">
        <v>17.27</v>
      </c>
      <c r="FM644" s="17">
        <v>17.27</v>
      </c>
      <c r="FN644" s="17">
        <v>17.28</v>
      </c>
      <c r="FO644" s="17">
        <v>17.28</v>
      </c>
      <c r="FP644" s="17">
        <v>17.23</v>
      </c>
      <c r="FQ644" s="17">
        <v>17.23</v>
      </c>
      <c r="FR644" s="17">
        <v>17.23</v>
      </c>
      <c r="FS644" s="17">
        <v>17.23</v>
      </c>
      <c r="FT644" s="17">
        <v>17.23</v>
      </c>
      <c r="FU644" s="17">
        <v>17.23</v>
      </c>
      <c r="FV644" s="17">
        <v>17.23</v>
      </c>
      <c r="FW644" s="17">
        <v>17.23</v>
      </c>
      <c r="FX644" s="17">
        <v>17.23</v>
      </c>
      <c r="FY644" s="17">
        <v>17.29</v>
      </c>
      <c r="FZ644" s="17">
        <v>17.29</v>
      </c>
      <c r="GA644" s="17">
        <v>17.309999999999999</v>
      </c>
      <c r="GB644" s="17">
        <v>17.25</v>
      </c>
      <c r="GC644" s="17">
        <v>17.25</v>
      </c>
      <c r="GD644" s="17">
        <v>17.25</v>
      </c>
      <c r="GE644" s="17">
        <v>17.25</v>
      </c>
      <c r="GF644" s="17">
        <v>17.239999999999998</v>
      </c>
      <c r="GG644" s="17">
        <v>17.260000000000002</v>
      </c>
      <c r="GH644" s="17">
        <v>17.25</v>
      </c>
      <c r="GI644" s="17">
        <v>17.239999999999998</v>
      </c>
      <c r="GJ644" s="17">
        <v>17.23</v>
      </c>
      <c r="GK644" s="17">
        <v>17.3</v>
      </c>
      <c r="GL644" s="17">
        <v>17.21</v>
      </c>
      <c r="GM644" s="17">
        <v>17.22</v>
      </c>
      <c r="GN644" s="17">
        <v>17.21</v>
      </c>
      <c r="GO644" s="17">
        <v>17.21</v>
      </c>
      <c r="GP644" s="17">
        <v>17.21</v>
      </c>
      <c r="GQ644" s="17">
        <v>17.21</v>
      </c>
      <c r="GR644" s="17">
        <v>17.22</v>
      </c>
      <c r="GS644" s="17">
        <v>17.23</v>
      </c>
      <c r="GT644" s="17">
        <v>17.23</v>
      </c>
      <c r="GU644" s="17">
        <v>17.22</v>
      </c>
      <c r="GV644" s="17">
        <v>17.21</v>
      </c>
      <c r="GW644" s="17">
        <v>17.21</v>
      </c>
      <c r="GX644" s="17">
        <v>17.23</v>
      </c>
      <c r="GY644" s="17">
        <v>17.2</v>
      </c>
      <c r="GZ644" s="17">
        <v>17.21</v>
      </c>
      <c r="HA644" s="17">
        <v>17.2</v>
      </c>
      <c r="HB644" s="17">
        <v>17.2</v>
      </c>
      <c r="HC644" s="17">
        <v>17.22</v>
      </c>
      <c r="HD644" s="17">
        <v>17.21</v>
      </c>
      <c r="HE644" s="17">
        <v>17.22</v>
      </c>
      <c r="HF644" s="17">
        <v>17.23</v>
      </c>
      <c r="HG644" s="17">
        <v>17.21</v>
      </c>
      <c r="HH644" s="17">
        <v>17.25</v>
      </c>
      <c r="HI644" s="17">
        <v>17.3</v>
      </c>
      <c r="HJ644" s="17">
        <v>17.23</v>
      </c>
      <c r="HK644" s="17">
        <v>17.239999999999998</v>
      </c>
      <c r="HL644" s="17">
        <v>17.3</v>
      </c>
      <c r="HM644" s="17">
        <v>17.239999999999998</v>
      </c>
      <c r="HN644" s="17">
        <v>17.3</v>
      </c>
      <c r="HO644" s="17">
        <v>17.239999999999998</v>
      </c>
      <c r="HP644" s="17">
        <v>17.25</v>
      </c>
      <c r="HQ644" s="17">
        <v>17.25</v>
      </c>
      <c r="HR644" s="17">
        <v>17.29</v>
      </c>
      <c r="HS644" s="17">
        <v>17.29</v>
      </c>
      <c r="HT644" s="17">
        <v>17.27</v>
      </c>
      <c r="HU644" s="17">
        <v>17.27</v>
      </c>
      <c r="HV644" s="17">
        <v>17.27</v>
      </c>
      <c r="HW644" s="17">
        <v>17.28</v>
      </c>
      <c r="HX644" s="17">
        <v>17.3</v>
      </c>
      <c r="HY644" s="17">
        <v>17.27</v>
      </c>
      <c r="HZ644" s="17">
        <v>17.27</v>
      </c>
      <c r="IA644" s="17">
        <v>17.27</v>
      </c>
      <c r="IB644" s="17">
        <v>17.239999999999998</v>
      </c>
      <c r="IC644" s="17">
        <v>17.3</v>
      </c>
      <c r="ID644" s="17">
        <v>17.260000000000002</v>
      </c>
      <c r="IE644" s="17">
        <v>17.32</v>
      </c>
      <c r="IF644" s="17">
        <v>17.260000000000002</v>
      </c>
      <c r="IG644" s="17">
        <v>17.22</v>
      </c>
      <c r="IH644" s="17">
        <v>17.22</v>
      </c>
      <c r="II644" s="17">
        <v>17.23</v>
      </c>
      <c r="IJ644" s="17">
        <v>17.32</v>
      </c>
      <c r="IK644" s="17">
        <v>17.260000000000002</v>
      </c>
      <c r="IL644" s="17">
        <v>17.25</v>
      </c>
      <c r="IM644" s="17">
        <v>17.23</v>
      </c>
      <c r="IN644" s="17">
        <v>17.309999999999999</v>
      </c>
      <c r="IO644" s="17">
        <v>17.25</v>
      </c>
      <c r="IP644" s="17">
        <v>17.440000000000001</v>
      </c>
      <c r="IQ644" s="17">
        <v>17.29</v>
      </c>
      <c r="IR644" s="17">
        <v>17.32</v>
      </c>
      <c r="IS644" s="17">
        <v>17.34</v>
      </c>
      <c r="IT644" s="17">
        <v>17.38</v>
      </c>
      <c r="IU644" s="17">
        <v>17.309999999999999</v>
      </c>
      <c r="IV644" s="17">
        <v>17.350000000000001</v>
      </c>
      <c r="IW644" s="17">
        <v>17.45</v>
      </c>
      <c r="IX644" s="17">
        <v>17.36</v>
      </c>
      <c r="IY644" s="17">
        <v>17.46</v>
      </c>
    </row>
    <row r="645" spans="1:259" x14ac:dyDescent="0.15">
      <c r="A645" s="17" t="s">
        <v>4685</v>
      </c>
      <c r="B645" s="17" t="s">
        <v>4833</v>
      </c>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c r="AA645" s="26"/>
      <c r="AB645" s="17"/>
      <c r="AC645" s="26"/>
      <c r="AD645" s="26"/>
      <c r="AE645" s="17"/>
      <c r="AF645" s="17"/>
      <c r="AG645" s="17"/>
      <c r="AH645" s="17"/>
      <c r="AI645" s="17"/>
      <c r="AJ645" s="17"/>
      <c r="AK645" s="17"/>
      <c r="AL645" s="17"/>
      <c r="AM645" s="17"/>
      <c r="AN645" s="17"/>
      <c r="AO645" s="17"/>
      <c r="AP645" s="17"/>
      <c r="AQ645" s="17"/>
      <c r="AR645" s="17"/>
      <c r="AS645" s="17"/>
      <c r="AT645" s="17"/>
      <c r="AU645" s="17"/>
      <c r="AV645" s="17"/>
      <c r="AW645" s="17"/>
      <c r="AX645" s="17"/>
      <c r="AY645" s="17"/>
      <c r="AZ645" s="17"/>
      <c r="BA645" s="17"/>
      <c r="BB645" s="17"/>
      <c r="BC645" s="17"/>
      <c r="BD645" s="17"/>
      <c r="BE645" s="17"/>
      <c r="BF645" s="17"/>
      <c r="BG645" s="17"/>
      <c r="BH645" s="17"/>
      <c r="BI645" s="17"/>
      <c r="BJ645" s="26"/>
      <c r="BK645" s="17"/>
      <c r="BL645" s="17"/>
      <c r="BM645" s="17"/>
      <c r="BN645" s="17"/>
      <c r="BO645" s="17"/>
      <c r="BP645" s="17"/>
      <c r="BQ645" s="17"/>
      <c r="BR645" s="17"/>
      <c r="BS645" s="17"/>
      <c r="BT645" s="17"/>
      <c r="BU645" s="17"/>
      <c r="BV645" s="17"/>
      <c r="BW645" s="17"/>
      <c r="BX645" s="26"/>
      <c r="BY645" s="26"/>
      <c r="BZ645" s="26"/>
      <c r="CA645" s="26"/>
      <c r="CB645" s="26"/>
      <c r="CC645" s="17"/>
      <c r="CD645" s="17"/>
      <c r="CE645" s="17"/>
      <c r="CF645" s="17"/>
      <c r="CG645" s="17"/>
      <c r="CH645" s="17"/>
      <c r="CI645" s="17"/>
      <c r="CJ645" s="26"/>
      <c r="CK645" s="17"/>
      <c r="CL645" s="17"/>
      <c r="CM645" s="17"/>
      <c r="CN645" s="17"/>
      <c r="CO645" s="17"/>
      <c r="CP645" s="17"/>
      <c r="CQ645" s="17"/>
      <c r="CR645" s="17"/>
      <c r="CS645" s="17"/>
      <c r="CT645" s="17"/>
      <c r="CU645" s="17"/>
      <c r="CV645" s="17"/>
      <c r="CW645" s="17"/>
      <c r="CX645" s="17"/>
      <c r="CY645" s="26"/>
      <c r="CZ645" s="26"/>
      <c r="DA645" s="26"/>
      <c r="DB645" s="17"/>
      <c r="DC645" s="17"/>
      <c r="DD645" s="17"/>
      <c r="DE645" s="17"/>
      <c r="DF645" s="17"/>
      <c r="DG645" s="17"/>
      <c r="DH645" s="26"/>
      <c r="DI645" s="17"/>
      <c r="DJ645" s="17"/>
      <c r="DK645" s="17"/>
      <c r="DL645" s="17"/>
      <c r="DM645" s="17">
        <v>62.22</v>
      </c>
      <c r="DN645" s="17">
        <v>62.29</v>
      </c>
      <c r="DO645" s="17">
        <v>62.29</v>
      </c>
      <c r="DP645" s="17">
        <v>62.24</v>
      </c>
      <c r="DQ645" s="17">
        <v>62.21</v>
      </c>
      <c r="DR645" s="17">
        <v>62.23</v>
      </c>
      <c r="DS645" s="17">
        <v>62.2</v>
      </c>
      <c r="DT645" s="17">
        <v>62.24</v>
      </c>
      <c r="DU645" s="17">
        <v>62.24</v>
      </c>
      <c r="DV645" s="17">
        <v>62.3</v>
      </c>
      <c r="DW645" s="17">
        <v>62.25</v>
      </c>
      <c r="DX645" s="17">
        <v>62.28</v>
      </c>
      <c r="DY645" s="17">
        <v>62.33</v>
      </c>
      <c r="DZ645" s="17">
        <v>62.28</v>
      </c>
      <c r="EA645" s="17">
        <v>62.25</v>
      </c>
      <c r="EB645" s="17">
        <v>62.22</v>
      </c>
      <c r="EC645" s="17">
        <v>62.23</v>
      </c>
      <c r="ED645" s="17">
        <v>62.24</v>
      </c>
      <c r="EE645" s="17">
        <v>62.23</v>
      </c>
      <c r="EF645" s="17">
        <v>62.22</v>
      </c>
      <c r="EG645" s="17">
        <v>62.2</v>
      </c>
      <c r="EH645" s="17">
        <v>62.19</v>
      </c>
      <c r="EI645" s="17">
        <v>62.14</v>
      </c>
      <c r="EJ645" s="17">
        <v>62.1</v>
      </c>
      <c r="EK645" s="17">
        <v>62.09</v>
      </c>
      <c r="EL645" s="17">
        <v>62.14</v>
      </c>
      <c r="EM645" s="17">
        <v>62.12</v>
      </c>
      <c r="EN645" s="17">
        <v>62.12</v>
      </c>
      <c r="EO645" s="17">
        <v>62.12</v>
      </c>
      <c r="EP645" s="17">
        <v>62.17</v>
      </c>
      <c r="EQ645" s="17">
        <v>62.18</v>
      </c>
      <c r="ER645" s="17">
        <v>62.14</v>
      </c>
      <c r="ES645" s="17">
        <v>62.18</v>
      </c>
      <c r="ET645" s="17">
        <v>62.17</v>
      </c>
      <c r="EU645" s="17">
        <v>62.19</v>
      </c>
      <c r="EV645" s="17">
        <v>62.12</v>
      </c>
      <c r="EW645" s="17">
        <v>62.1</v>
      </c>
      <c r="EX645" s="17">
        <v>62.14</v>
      </c>
      <c r="EY645" s="17">
        <v>62.18</v>
      </c>
      <c r="EZ645" s="17">
        <v>62.09</v>
      </c>
      <c r="FA645" s="17">
        <v>62.17</v>
      </c>
      <c r="FB645" s="17">
        <v>62.17</v>
      </c>
      <c r="FC645" s="17">
        <v>62.18</v>
      </c>
      <c r="FD645" s="17">
        <v>62.1</v>
      </c>
      <c r="FE645" s="17">
        <v>62.19</v>
      </c>
      <c r="FF645" s="17">
        <v>62.18</v>
      </c>
      <c r="FG645" s="17">
        <v>62.17</v>
      </c>
      <c r="FH645" s="17">
        <v>62.19</v>
      </c>
      <c r="FI645" s="17">
        <v>62.14</v>
      </c>
      <c r="FJ645" s="17">
        <v>62.14</v>
      </c>
      <c r="FK645" s="17">
        <v>62.24</v>
      </c>
      <c r="FL645" s="17">
        <v>62.22</v>
      </c>
      <c r="FM645" s="17">
        <v>62.28</v>
      </c>
      <c r="FN645" s="17">
        <v>62.27</v>
      </c>
      <c r="FO645" s="17">
        <v>62.25</v>
      </c>
      <c r="FP645" s="17">
        <v>62.25</v>
      </c>
      <c r="FQ645" s="17">
        <v>62.25</v>
      </c>
      <c r="FR645" s="17">
        <v>62.15</v>
      </c>
      <c r="FS645" s="17">
        <v>62.17</v>
      </c>
      <c r="FT645" s="17">
        <v>62.18</v>
      </c>
      <c r="FU645" s="17">
        <v>62.2</v>
      </c>
      <c r="FV645" s="17">
        <v>62.16</v>
      </c>
      <c r="FW645" s="17">
        <v>62.14</v>
      </c>
      <c r="FX645" s="17">
        <v>62.2</v>
      </c>
      <c r="FY645" s="17">
        <v>62.21</v>
      </c>
      <c r="FZ645" s="17">
        <v>62.21</v>
      </c>
      <c r="GA645" s="17">
        <v>62.2</v>
      </c>
      <c r="GB645" s="17">
        <v>62.18</v>
      </c>
      <c r="GC645" s="17">
        <v>62.21</v>
      </c>
      <c r="GD645" s="17">
        <v>62.21</v>
      </c>
      <c r="GE645" s="17">
        <v>62.22</v>
      </c>
      <c r="GF645" s="17">
        <v>62.15</v>
      </c>
      <c r="GG645" s="17">
        <v>62.14</v>
      </c>
      <c r="GH645" s="17">
        <v>62.14</v>
      </c>
      <c r="GI645" s="17">
        <v>62.16</v>
      </c>
      <c r="GJ645" s="17">
        <v>62.17</v>
      </c>
      <c r="GK645" s="17">
        <v>62.15</v>
      </c>
      <c r="GL645" s="17">
        <v>62.07</v>
      </c>
      <c r="GM645" s="17">
        <v>62.07</v>
      </c>
      <c r="GN645" s="17">
        <v>62.12</v>
      </c>
      <c r="GO645" s="17">
        <v>62.14</v>
      </c>
      <c r="GP645" s="17">
        <v>62.17</v>
      </c>
      <c r="GQ645" s="17">
        <v>62.13</v>
      </c>
      <c r="GR645" s="17">
        <v>62.12</v>
      </c>
      <c r="GS645" s="17">
        <v>62.05</v>
      </c>
      <c r="GT645" s="17">
        <v>62.13</v>
      </c>
      <c r="GU645" s="17">
        <v>62.09</v>
      </c>
      <c r="GV645" s="17">
        <v>62.13</v>
      </c>
      <c r="GW645" s="17">
        <v>62.09</v>
      </c>
      <c r="GX645" s="17">
        <v>62.08</v>
      </c>
      <c r="GY645" s="17">
        <v>62.09</v>
      </c>
      <c r="GZ645" s="17">
        <v>62.09</v>
      </c>
      <c r="HA645" s="17">
        <v>62.11</v>
      </c>
      <c r="HB645" s="17">
        <v>62.06</v>
      </c>
      <c r="HC645" s="17">
        <v>62.15</v>
      </c>
      <c r="HD645" s="17">
        <v>62.04</v>
      </c>
      <c r="HE645" s="17">
        <v>62.09</v>
      </c>
      <c r="HF645" s="17">
        <v>62.08</v>
      </c>
      <c r="HG645" s="17">
        <v>62.02</v>
      </c>
      <c r="HH645" s="17">
        <v>61.98</v>
      </c>
      <c r="HI645" s="17">
        <v>62.03</v>
      </c>
      <c r="HJ645" s="17">
        <v>61.97</v>
      </c>
      <c r="HK645" s="17">
        <v>61.91</v>
      </c>
      <c r="HL645" s="17">
        <v>61.91</v>
      </c>
      <c r="HM645" s="17">
        <v>61.96</v>
      </c>
      <c r="HN645" s="17">
        <v>61.93</v>
      </c>
      <c r="HO645" s="17">
        <v>61.9</v>
      </c>
      <c r="HP645" s="17">
        <v>61.88</v>
      </c>
      <c r="HQ645" s="17">
        <v>61.87</v>
      </c>
      <c r="HR645" s="17">
        <v>61.87</v>
      </c>
      <c r="HS645" s="17">
        <v>61.87</v>
      </c>
      <c r="HT645" s="17">
        <v>61.88</v>
      </c>
      <c r="HU645" s="17">
        <v>61.88</v>
      </c>
      <c r="HV645" s="17">
        <v>61.9</v>
      </c>
      <c r="HW645" s="17">
        <v>61.89</v>
      </c>
      <c r="HX645" s="17">
        <v>61.94</v>
      </c>
      <c r="HY645" s="17">
        <v>61.89</v>
      </c>
      <c r="HZ645" s="17">
        <v>61.93</v>
      </c>
      <c r="IA645" s="17">
        <v>61.92</v>
      </c>
      <c r="IB645" s="17">
        <v>61.9</v>
      </c>
      <c r="IC645" s="17">
        <v>61.93</v>
      </c>
      <c r="ID645" s="17">
        <v>61.93</v>
      </c>
      <c r="IE645" s="17">
        <v>61.93</v>
      </c>
      <c r="IF645" s="17">
        <v>61.91</v>
      </c>
      <c r="IG645" s="17">
        <v>61.98</v>
      </c>
      <c r="IH645" s="17">
        <v>62.01</v>
      </c>
      <c r="II645" s="17">
        <v>61.96</v>
      </c>
      <c r="IJ645" s="17">
        <v>61.94</v>
      </c>
      <c r="IK645" s="17">
        <v>62.02</v>
      </c>
      <c r="IL645" s="17">
        <v>62.05</v>
      </c>
      <c r="IM645" s="17">
        <v>62.08</v>
      </c>
      <c r="IN645" s="17">
        <v>62.05</v>
      </c>
      <c r="IO645" s="17">
        <v>62.06</v>
      </c>
      <c r="IP645" s="17">
        <v>62.08</v>
      </c>
      <c r="IQ645" s="17">
        <v>62.09</v>
      </c>
      <c r="IR645" s="17">
        <v>62.03</v>
      </c>
      <c r="IS645" s="17">
        <v>62.03</v>
      </c>
      <c r="IT645" s="17">
        <v>62.07</v>
      </c>
      <c r="IU645" s="17">
        <v>62.1</v>
      </c>
      <c r="IV645" s="17">
        <v>62.1</v>
      </c>
      <c r="IW645" s="17">
        <v>62.13</v>
      </c>
      <c r="IX645" s="17">
        <v>62.12</v>
      </c>
      <c r="IY645" s="17">
        <v>62.12</v>
      </c>
    </row>
    <row r="646" spans="1:259" x14ac:dyDescent="0.15">
      <c r="A646" s="17" t="s">
        <v>2990</v>
      </c>
      <c r="B646" s="17" t="s">
        <v>2991</v>
      </c>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c r="AA646" s="26"/>
      <c r="AB646" s="17"/>
      <c r="AC646" s="26"/>
      <c r="AD646" s="26"/>
      <c r="AE646" s="17"/>
      <c r="AF646" s="17"/>
      <c r="AG646" s="17"/>
      <c r="AH646" s="17"/>
      <c r="AI646" s="17"/>
      <c r="AJ646" s="17"/>
      <c r="AK646" s="17"/>
      <c r="AL646" s="17"/>
      <c r="AM646" s="17"/>
      <c r="AN646" s="17"/>
      <c r="AO646" s="17"/>
      <c r="AP646" s="17"/>
      <c r="AQ646" s="17"/>
      <c r="AR646" s="17"/>
      <c r="AS646" s="17"/>
      <c r="AT646" s="17"/>
      <c r="AU646" s="17"/>
      <c r="AV646" s="17"/>
      <c r="AW646" s="17"/>
      <c r="AX646" s="17"/>
      <c r="AY646" s="17"/>
      <c r="AZ646" s="17"/>
      <c r="BA646" s="17"/>
      <c r="BB646" s="17"/>
      <c r="BC646" s="17"/>
      <c r="BD646" s="17"/>
      <c r="BE646" s="17"/>
      <c r="BF646" s="17"/>
      <c r="BG646" s="17"/>
      <c r="BH646" s="17"/>
      <c r="BI646" s="17"/>
      <c r="BJ646" s="26"/>
      <c r="BK646" s="17"/>
      <c r="BL646" s="17"/>
      <c r="BM646" s="17"/>
      <c r="BN646" s="17"/>
      <c r="BO646" s="17"/>
      <c r="BP646" s="17"/>
      <c r="BQ646" s="17"/>
      <c r="BR646" s="17"/>
      <c r="BS646" s="17"/>
      <c r="BT646" s="17"/>
      <c r="BU646" s="17"/>
      <c r="BV646" s="17"/>
      <c r="BW646" s="17"/>
      <c r="BX646" s="26"/>
      <c r="BY646" s="26"/>
      <c r="BZ646" s="26"/>
      <c r="CA646" s="26"/>
      <c r="CB646" s="26"/>
      <c r="CC646" s="17"/>
      <c r="CD646" s="17"/>
      <c r="CE646" s="17"/>
      <c r="CF646" s="17"/>
      <c r="CG646" s="17"/>
      <c r="CH646" s="17"/>
      <c r="CI646" s="17"/>
      <c r="CJ646" s="26"/>
      <c r="CK646" s="17"/>
      <c r="CL646" s="17"/>
      <c r="CM646" s="17"/>
      <c r="CN646" s="17"/>
      <c r="CO646" s="17"/>
      <c r="CP646" s="17"/>
      <c r="CQ646" s="17"/>
      <c r="CR646" s="17"/>
      <c r="CS646" s="17"/>
      <c r="CT646" s="17"/>
      <c r="CU646" s="17"/>
      <c r="CV646" s="17"/>
      <c r="CW646" s="17"/>
      <c r="CX646" s="17"/>
      <c r="CY646" s="26"/>
      <c r="CZ646" s="26"/>
      <c r="DA646" s="26"/>
      <c r="DB646" s="17"/>
      <c r="DC646" s="17"/>
      <c r="DD646" s="17"/>
      <c r="DE646" s="17"/>
      <c r="DF646" s="17"/>
      <c r="DG646" s="17"/>
      <c r="DH646" s="26"/>
      <c r="DI646" s="17"/>
      <c r="DJ646" s="17"/>
      <c r="DK646" s="17"/>
      <c r="DL646" s="17"/>
      <c r="DM646" s="17">
        <v>8.06</v>
      </c>
      <c r="DN646" s="17">
        <v>8.06</v>
      </c>
      <c r="DO646" s="17">
        <v>8.06</v>
      </c>
      <c r="DP646" s="17">
        <v>8.0500000000000007</v>
      </c>
      <c r="DQ646" s="17">
        <v>8.06</v>
      </c>
      <c r="DR646" s="17">
        <v>8.07</v>
      </c>
      <c r="DS646" s="17">
        <v>8.07</v>
      </c>
      <c r="DT646" s="17">
        <v>8.07</v>
      </c>
      <c r="DU646" s="17">
        <v>8.07</v>
      </c>
      <c r="DV646" s="17">
        <v>8.07</v>
      </c>
      <c r="DW646" s="17">
        <v>8.07</v>
      </c>
      <c r="DX646" s="17">
        <v>8.07</v>
      </c>
      <c r="DY646" s="17">
        <v>8.06</v>
      </c>
      <c r="DZ646" s="17">
        <v>8.08</v>
      </c>
      <c r="EA646" s="17">
        <v>8.07</v>
      </c>
      <c r="EB646" s="17">
        <v>8.06</v>
      </c>
      <c r="EC646" s="17">
        <v>8.07</v>
      </c>
      <c r="ED646" s="17">
        <v>8.07</v>
      </c>
      <c r="EE646" s="17">
        <v>8.07</v>
      </c>
      <c r="EF646" s="17">
        <v>8.08</v>
      </c>
      <c r="EG646" s="17">
        <v>8.06</v>
      </c>
      <c r="EH646" s="17">
        <v>8.07</v>
      </c>
      <c r="EI646" s="17">
        <v>8.07</v>
      </c>
      <c r="EJ646" s="17">
        <v>8.07</v>
      </c>
      <c r="EK646" s="17">
        <v>8.07</v>
      </c>
      <c r="EL646" s="17">
        <v>8.06</v>
      </c>
      <c r="EM646" s="17">
        <v>8.07</v>
      </c>
      <c r="EN646" s="17">
        <v>8.07</v>
      </c>
      <c r="EO646" s="17">
        <v>8.08</v>
      </c>
      <c r="EP646" s="17">
        <v>8.08</v>
      </c>
      <c r="EQ646" s="17">
        <v>8.07</v>
      </c>
      <c r="ER646" s="17">
        <v>8.09</v>
      </c>
      <c r="ES646" s="17">
        <v>8.08</v>
      </c>
      <c r="ET646" s="17">
        <v>8.08</v>
      </c>
      <c r="EU646" s="17">
        <v>8.1</v>
      </c>
      <c r="EV646" s="17">
        <v>8.1</v>
      </c>
      <c r="EW646" s="17">
        <v>8.09</v>
      </c>
      <c r="EX646" s="17">
        <v>8.1</v>
      </c>
      <c r="EY646" s="17">
        <v>8.08</v>
      </c>
      <c r="EZ646" s="17">
        <v>8.08</v>
      </c>
      <c r="FA646" s="17">
        <v>8.09</v>
      </c>
      <c r="FB646" s="17">
        <v>8.08</v>
      </c>
      <c r="FC646" s="17">
        <v>8.08</v>
      </c>
      <c r="FD646" s="17">
        <v>8.08</v>
      </c>
      <c r="FE646" s="17">
        <v>8.14</v>
      </c>
      <c r="FF646" s="17">
        <v>8.14</v>
      </c>
      <c r="FG646" s="17">
        <v>8.16</v>
      </c>
      <c r="FH646" s="17">
        <v>8.15</v>
      </c>
      <c r="FI646" s="17">
        <v>8.16</v>
      </c>
      <c r="FJ646" s="17">
        <v>8.19</v>
      </c>
      <c r="FK646" s="17">
        <v>8.2100000000000009</v>
      </c>
      <c r="FL646" s="17">
        <v>8.2100000000000009</v>
      </c>
      <c r="FM646" s="17">
        <v>8.2200000000000006</v>
      </c>
      <c r="FN646" s="17">
        <v>8.2200000000000006</v>
      </c>
      <c r="FO646" s="17">
        <v>8.24</v>
      </c>
      <c r="FP646" s="17">
        <v>8.1999999999999993</v>
      </c>
      <c r="FQ646" s="17">
        <v>8.1999999999999993</v>
      </c>
      <c r="FR646" s="17">
        <v>8.1999999999999993</v>
      </c>
      <c r="FS646" s="17">
        <v>8.19</v>
      </c>
      <c r="FT646" s="17">
        <v>8.19</v>
      </c>
      <c r="FU646" s="17">
        <v>8.19</v>
      </c>
      <c r="FV646" s="17">
        <v>8.18</v>
      </c>
      <c r="FW646" s="17">
        <v>8.19</v>
      </c>
      <c r="FX646" s="17">
        <v>8.19</v>
      </c>
      <c r="FY646" s="17">
        <v>8.18</v>
      </c>
      <c r="FZ646" s="17">
        <v>8.19</v>
      </c>
      <c r="GA646" s="17">
        <v>8.19</v>
      </c>
      <c r="GB646" s="17">
        <v>8.1999999999999993</v>
      </c>
      <c r="GC646" s="17">
        <v>8.1999999999999993</v>
      </c>
      <c r="GD646" s="17">
        <v>8.18</v>
      </c>
      <c r="GE646" s="17">
        <v>8.17</v>
      </c>
      <c r="GF646" s="17">
        <v>8.17</v>
      </c>
      <c r="GG646" s="17">
        <v>8.17</v>
      </c>
      <c r="GH646" s="17">
        <v>8.17</v>
      </c>
      <c r="GI646" s="17">
        <v>8.14</v>
      </c>
      <c r="GJ646" s="17">
        <v>8.15</v>
      </c>
      <c r="GK646" s="17">
        <v>8.15</v>
      </c>
      <c r="GL646" s="17">
        <v>8.17</v>
      </c>
      <c r="GM646" s="17">
        <v>8.17</v>
      </c>
      <c r="GN646" s="17">
        <v>8.18</v>
      </c>
      <c r="GO646" s="17">
        <v>8.18</v>
      </c>
      <c r="GP646" s="17">
        <v>8.18</v>
      </c>
      <c r="GQ646" s="17">
        <v>8.17</v>
      </c>
      <c r="GR646" s="17">
        <v>8.15</v>
      </c>
      <c r="GS646" s="17">
        <v>8.14</v>
      </c>
      <c r="GT646" s="17">
        <v>8.14</v>
      </c>
      <c r="GU646" s="17">
        <v>8.15</v>
      </c>
      <c r="GV646" s="17">
        <v>8.15</v>
      </c>
      <c r="GW646" s="17">
        <v>8.15</v>
      </c>
      <c r="GX646" s="17">
        <v>8.15</v>
      </c>
      <c r="GY646" s="17">
        <v>8.14</v>
      </c>
      <c r="GZ646" s="17">
        <v>8.17</v>
      </c>
      <c r="HA646" s="17">
        <v>8.17</v>
      </c>
      <c r="HB646" s="17">
        <v>8.19</v>
      </c>
      <c r="HC646" s="17">
        <v>8.19</v>
      </c>
      <c r="HD646" s="17">
        <v>8.1999999999999993</v>
      </c>
      <c r="HE646" s="17">
        <v>8.18</v>
      </c>
      <c r="HF646" s="17">
        <v>8.18</v>
      </c>
      <c r="HG646" s="17">
        <v>8.18</v>
      </c>
      <c r="HH646" s="17">
        <v>8.18</v>
      </c>
      <c r="HI646" s="17">
        <v>8.17</v>
      </c>
      <c r="HJ646" s="17">
        <v>8.17</v>
      </c>
      <c r="HK646" s="17">
        <v>8.18</v>
      </c>
      <c r="HL646" s="17">
        <v>8.17</v>
      </c>
      <c r="HM646" s="17">
        <v>8.17</v>
      </c>
      <c r="HN646" s="17">
        <v>8.18</v>
      </c>
      <c r="HO646" s="17">
        <v>8.18</v>
      </c>
      <c r="HP646" s="17">
        <v>8.18</v>
      </c>
      <c r="HQ646" s="17">
        <v>8.17</v>
      </c>
      <c r="HR646" s="17">
        <v>8.18</v>
      </c>
      <c r="HS646" s="17">
        <v>8.19</v>
      </c>
      <c r="HT646" s="17">
        <v>8.19</v>
      </c>
      <c r="HU646" s="17">
        <v>8.19</v>
      </c>
      <c r="HV646" s="17">
        <v>8.1999999999999993</v>
      </c>
      <c r="HW646" s="17">
        <v>8.1999999999999993</v>
      </c>
      <c r="HX646" s="17">
        <v>8.1999999999999993</v>
      </c>
      <c r="HY646" s="17">
        <v>8.1999999999999993</v>
      </c>
      <c r="HZ646" s="17">
        <v>8.1999999999999993</v>
      </c>
      <c r="IA646" s="17">
        <v>8.1999999999999993</v>
      </c>
      <c r="IB646" s="17">
        <v>8.19</v>
      </c>
      <c r="IC646" s="17">
        <v>8.19</v>
      </c>
      <c r="ID646" s="17">
        <v>8.18</v>
      </c>
      <c r="IE646" s="17">
        <v>8.17</v>
      </c>
      <c r="IF646" s="17">
        <v>8.18</v>
      </c>
      <c r="IG646" s="17">
        <v>8.19</v>
      </c>
      <c r="IH646" s="17">
        <v>8.19</v>
      </c>
      <c r="II646" s="17">
        <v>8.18</v>
      </c>
      <c r="IJ646" s="17">
        <v>8.17</v>
      </c>
      <c r="IK646" s="17">
        <v>8.18</v>
      </c>
      <c r="IL646" s="17">
        <v>8.17</v>
      </c>
      <c r="IM646" s="17">
        <v>8.18</v>
      </c>
      <c r="IN646" s="17">
        <v>8.17</v>
      </c>
      <c r="IO646" s="17">
        <v>8.18</v>
      </c>
      <c r="IP646" s="17">
        <v>8.17</v>
      </c>
      <c r="IQ646" s="17">
        <v>8.17</v>
      </c>
      <c r="IR646" s="17">
        <v>8.17</v>
      </c>
      <c r="IS646" s="17">
        <v>8.17</v>
      </c>
      <c r="IT646" s="17">
        <v>8.16</v>
      </c>
      <c r="IU646" s="17">
        <v>8.16</v>
      </c>
      <c r="IV646" s="17">
        <v>8.16</v>
      </c>
      <c r="IW646" s="17">
        <v>8.16</v>
      </c>
      <c r="IX646" s="17">
        <v>8.16</v>
      </c>
      <c r="IY646" s="17">
        <v>8.16</v>
      </c>
    </row>
    <row r="647" spans="1:259" x14ac:dyDescent="0.15">
      <c r="A647" s="17" t="s">
        <v>2866</v>
      </c>
      <c r="B647" s="17" t="s">
        <v>2867</v>
      </c>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c r="AA647" s="26"/>
      <c r="AB647" s="17"/>
      <c r="AC647" s="26"/>
      <c r="AD647" s="26"/>
      <c r="AE647" s="17"/>
      <c r="AF647" s="17"/>
      <c r="AG647" s="17"/>
      <c r="AH647" s="17"/>
      <c r="AI647" s="17"/>
      <c r="AJ647" s="17"/>
      <c r="AK647" s="17"/>
      <c r="AL647" s="17"/>
      <c r="AM647" s="17"/>
      <c r="AN647" s="17"/>
      <c r="AO647" s="17"/>
      <c r="AP647" s="17"/>
      <c r="AQ647" s="17"/>
      <c r="AR647" s="17"/>
      <c r="AS647" s="17"/>
      <c r="AT647" s="17"/>
      <c r="AU647" s="17"/>
      <c r="AV647" s="17"/>
      <c r="AW647" s="17"/>
      <c r="AX647" s="17"/>
      <c r="AY647" s="17"/>
      <c r="AZ647" s="17"/>
      <c r="BA647" s="17"/>
      <c r="BB647" s="17"/>
      <c r="BC647" s="17"/>
      <c r="BD647" s="17"/>
      <c r="BE647" s="17"/>
      <c r="BF647" s="17"/>
      <c r="BG647" s="17"/>
      <c r="BH647" s="17"/>
      <c r="BI647" s="17"/>
      <c r="BJ647" s="26"/>
      <c r="BK647" s="17"/>
      <c r="BL647" s="17"/>
      <c r="BM647" s="17"/>
      <c r="BN647" s="17"/>
      <c r="BO647" s="17"/>
      <c r="BP647" s="17"/>
      <c r="BQ647" s="17"/>
      <c r="BR647" s="17"/>
      <c r="BS647" s="17"/>
      <c r="BT647" s="17"/>
      <c r="BU647" s="17"/>
      <c r="BV647" s="17"/>
      <c r="BW647" s="17"/>
      <c r="BX647" s="26"/>
      <c r="BY647" s="26"/>
      <c r="BZ647" s="26"/>
      <c r="CA647" s="26"/>
      <c r="CB647" s="26"/>
      <c r="CC647" s="17"/>
      <c r="CD647" s="17"/>
      <c r="CE647" s="17"/>
      <c r="CF647" s="17"/>
      <c r="CG647" s="17"/>
      <c r="CH647" s="17"/>
      <c r="CI647" s="17"/>
      <c r="CJ647" s="26"/>
      <c r="CK647" s="17"/>
      <c r="CL647" s="17"/>
      <c r="CM647" s="17"/>
      <c r="CN647" s="17"/>
      <c r="CO647" s="17"/>
      <c r="CP647" s="17"/>
      <c r="CQ647" s="17"/>
      <c r="CR647" s="17"/>
      <c r="CS647" s="17"/>
      <c r="CT647" s="17"/>
      <c r="CU647" s="17"/>
      <c r="CV647" s="17"/>
      <c r="CW647" s="17"/>
      <c r="CX647" s="17"/>
      <c r="CY647" s="26"/>
      <c r="CZ647" s="26"/>
      <c r="DA647" s="26"/>
      <c r="DB647" s="17"/>
      <c r="DC647" s="17"/>
      <c r="DD647" s="17"/>
      <c r="DE647" s="17"/>
      <c r="DF647" s="17"/>
      <c r="DG647" s="17"/>
      <c r="DH647" s="26"/>
      <c r="DI647" s="17"/>
      <c r="DJ647" s="17"/>
      <c r="DK647" s="17"/>
      <c r="DL647" s="17"/>
      <c r="DM647" s="17">
        <v>35.299999999999997</v>
      </c>
      <c r="DN647" s="17">
        <v>35.29</v>
      </c>
      <c r="DO647" s="17">
        <v>35.299999999999997</v>
      </c>
      <c r="DP647" s="17">
        <v>35.299999999999997</v>
      </c>
      <c r="DQ647" s="17">
        <v>35.43</v>
      </c>
      <c r="DR647" s="17">
        <v>35.43</v>
      </c>
      <c r="DS647" s="17">
        <v>35.32</v>
      </c>
      <c r="DT647" s="17">
        <v>35.44</v>
      </c>
      <c r="DU647" s="17">
        <v>35.33</v>
      </c>
      <c r="DV647" s="17">
        <v>35.44</v>
      </c>
      <c r="DW647" s="17">
        <v>35.299999999999997</v>
      </c>
      <c r="DX647" s="17">
        <v>35.299999999999997</v>
      </c>
      <c r="DY647" s="17">
        <v>35.4</v>
      </c>
      <c r="DZ647" s="17">
        <v>35.32</v>
      </c>
      <c r="EA647" s="17">
        <v>35.4</v>
      </c>
      <c r="EB647" s="17">
        <v>35.28</v>
      </c>
      <c r="EC647" s="17">
        <v>35.29</v>
      </c>
      <c r="ED647" s="17">
        <v>35.39</v>
      </c>
      <c r="EE647" s="17">
        <v>35.26</v>
      </c>
      <c r="EF647" s="17">
        <v>35.4</v>
      </c>
      <c r="EG647" s="17">
        <v>35.35</v>
      </c>
      <c r="EH647" s="17">
        <v>35.25</v>
      </c>
      <c r="EI647" s="17">
        <v>35.29</v>
      </c>
      <c r="EJ647" s="17">
        <v>35.36</v>
      </c>
      <c r="EK647" s="17">
        <v>35.36</v>
      </c>
      <c r="EL647" s="17">
        <v>35.36</v>
      </c>
      <c r="EM647" s="17">
        <v>35.299999999999997</v>
      </c>
      <c r="EN647" s="17">
        <v>35.35</v>
      </c>
      <c r="EO647" s="17">
        <v>35.35</v>
      </c>
      <c r="EP647" s="17">
        <v>35.35</v>
      </c>
      <c r="EQ647" s="17">
        <v>35.33</v>
      </c>
      <c r="ER647" s="17">
        <v>35.35</v>
      </c>
      <c r="ES647" s="17">
        <v>35.33</v>
      </c>
      <c r="ET647" s="17">
        <v>35.33</v>
      </c>
      <c r="EU647" s="17">
        <v>35.33</v>
      </c>
      <c r="EV647" s="17">
        <v>35.31</v>
      </c>
      <c r="EW647" s="17">
        <v>35.31</v>
      </c>
      <c r="EX647" s="17">
        <v>35.29</v>
      </c>
      <c r="EY647" s="17">
        <v>35.29</v>
      </c>
      <c r="EZ647" s="17">
        <v>35.29</v>
      </c>
      <c r="FA647" s="17">
        <v>35.299999999999997</v>
      </c>
      <c r="FB647" s="17">
        <v>35.32</v>
      </c>
      <c r="FC647" s="17">
        <v>35.299999999999997</v>
      </c>
      <c r="FD647" s="17">
        <v>35.299999999999997</v>
      </c>
      <c r="FE647" s="17">
        <v>35.29</v>
      </c>
      <c r="FF647" s="17">
        <v>35.299999999999997</v>
      </c>
      <c r="FG647" s="17">
        <v>35.33</v>
      </c>
      <c r="FH647" s="17">
        <v>35.31</v>
      </c>
      <c r="FI647" s="17">
        <v>35.380000000000003</v>
      </c>
      <c r="FJ647" s="17">
        <v>35.32</v>
      </c>
      <c r="FK647" s="17">
        <v>35.33</v>
      </c>
      <c r="FL647" s="17">
        <v>35.39</v>
      </c>
      <c r="FM647" s="17">
        <v>35.299999999999997</v>
      </c>
      <c r="FN647" s="17">
        <v>35.4</v>
      </c>
      <c r="FO647" s="17">
        <v>35.4</v>
      </c>
      <c r="FP647" s="17">
        <v>35.4</v>
      </c>
      <c r="FQ647" s="17">
        <v>35.35</v>
      </c>
      <c r="FR647" s="17">
        <v>35.33</v>
      </c>
      <c r="FS647" s="17">
        <v>35.33</v>
      </c>
      <c r="FT647" s="17">
        <v>35.33</v>
      </c>
      <c r="FU647" s="17">
        <v>35.340000000000003</v>
      </c>
      <c r="FV647" s="17">
        <v>35.4</v>
      </c>
      <c r="FW647" s="17">
        <v>35.4</v>
      </c>
      <c r="FX647" s="17">
        <v>35.43</v>
      </c>
      <c r="FY647" s="17">
        <v>35.44</v>
      </c>
      <c r="FZ647" s="17">
        <v>35.47</v>
      </c>
      <c r="GA647" s="17">
        <v>35.479999999999997</v>
      </c>
      <c r="GB647" s="17">
        <v>35.42</v>
      </c>
      <c r="GC647" s="17">
        <v>35.4</v>
      </c>
      <c r="GD647" s="17">
        <v>35.4</v>
      </c>
      <c r="GE647" s="17">
        <v>35.4</v>
      </c>
      <c r="GF647" s="17">
        <v>35.4</v>
      </c>
      <c r="GG647" s="17">
        <v>35.4</v>
      </c>
      <c r="GH647" s="17">
        <v>35.44</v>
      </c>
      <c r="GI647" s="17">
        <v>35.450000000000003</v>
      </c>
      <c r="GJ647" s="17">
        <v>35.44</v>
      </c>
      <c r="GK647" s="17">
        <v>35.44</v>
      </c>
      <c r="GL647" s="17">
        <v>35.43</v>
      </c>
      <c r="GM647" s="17">
        <v>35.43</v>
      </c>
      <c r="GN647" s="17">
        <v>35.380000000000003</v>
      </c>
      <c r="GO647" s="17">
        <v>35.409999999999997</v>
      </c>
      <c r="GP647" s="17">
        <v>35.4</v>
      </c>
      <c r="GQ647" s="17">
        <v>35.340000000000003</v>
      </c>
      <c r="GR647" s="17">
        <v>35.409999999999997</v>
      </c>
      <c r="GS647" s="17">
        <v>35.43</v>
      </c>
      <c r="GT647" s="17">
        <v>35.35</v>
      </c>
      <c r="GU647" s="17">
        <v>35.409999999999997</v>
      </c>
      <c r="GV647" s="17">
        <v>35.39</v>
      </c>
      <c r="GW647" s="17">
        <v>35.409999999999997</v>
      </c>
      <c r="GX647" s="17">
        <v>35.43</v>
      </c>
      <c r="GY647" s="17">
        <v>35.43</v>
      </c>
      <c r="GZ647" s="17">
        <v>35.409999999999997</v>
      </c>
      <c r="HA647" s="17">
        <v>35.43</v>
      </c>
      <c r="HB647" s="17">
        <v>35.44</v>
      </c>
      <c r="HC647" s="17">
        <v>35.43</v>
      </c>
      <c r="HD647" s="17">
        <v>35.43</v>
      </c>
      <c r="HE647" s="17">
        <v>35.44</v>
      </c>
      <c r="HF647" s="17">
        <v>35.44</v>
      </c>
      <c r="HG647" s="17">
        <v>35.44</v>
      </c>
      <c r="HH647" s="17">
        <v>35.43</v>
      </c>
      <c r="HI647" s="17">
        <v>35.5</v>
      </c>
      <c r="HJ647" s="17">
        <v>35.520000000000003</v>
      </c>
      <c r="HK647" s="17">
        <v>35.520000000000003</v>
      </c>
      <c r="HL647" s="17">
        <v>35.520000000000003</v>
      </c>
      <c r="HM647" s="17">
        <v>35.51</v>
      </c>
      <c r="HN647" s="17">
        <v>35.51</v>
      </c>
      <c r="HO647" s="17">
        <v>35.5</v>
      </c>
      <c r="HP647" s="17">
        <v>35.5</v>
      </c>
      <c r="HQ647" s="17">
        <v>35.43</v>
      </c>
      <c r="HR647" s="17">
        <v>35.42</v>
      </c>
      <c r="HS647" s="17">
        <v>35.42</v>
      </c>
      <c r="HT647" s="17">
        <v>35.42</v>
      </c>
      <c r="HU647" s="17">
        <v>35.49</v>
      </c>
      <c r="HV647" s="17">
        <v>35.43</v>
      </c>
      <c r="HW647" s="17">
        <v>35.49</v>
      </c>
      <c r="HX647" s="17">
        <v>35.49</v>
      </c>
      <c r="HY647" s="17">
        <v>35.44</v>
      </c>
      <c r="HZ647" s="17">
        <v>35.44</v>
      </c>
      <c r="IA647" s="17">
        <v>35.450000000000003</v>
      </c>
      <c r="IB647" s="17">
        <v>35.479999999999997</v>
      </c>
      <c r="IC647" s="17">
        <v>35.44</v>
      </c>
      <c r="ID647" s="17">
        <v>35.42</v>
      </c>
      <c r="IE647" s="17">
        <v>35.42</v>
      </c>
      <c r="IF647" s="17">
        <v>35.42</v>
      </c>
      <c r="IG647" s="17">
        <v>35.409999999999997</v>
      </c>
      <c r="IH647" s="17">
        <v>35.4</v>
      </c>
      <c r="II647" s="17">
        <v>35.36</v>
      </c>
      <c r="IJ647" s="17">
        <v>35.340000000000003</v>
      </c>
      <c r="IK647" s="17">
        <v>35.340000000000003</v>
      </c>
      <c r="IL647" s="17">
        <v>35.33</v>
      </c>
      <c r="IM647" s="17">
        <v>35.53</v>
      </c>
      <c r="IN647" s="17">
        <v>35.380000000000003</v>
      </c>
      <c r="IO647" s="17">
        <v>35.49</v>
      </c>
      <c r="IP647" s="17">
        <v>35.5</v>
      </c>
      <c r="IQ647" s="17">
        <v>35.49</v>
      </c>
      <c r="IR647" s="17">
        <v>35.49</v>
      </c>
      <c r="IS647" s="17">
        <v>35.49</v>
      </c>
      <c r="IT647" s="17">
        <v>35.520000000000003</v>
      </c>
      <c r="IU647" s="17">
        <v>35.5</v>
      </c>
      <c r="IV647" s="17">
        <v>35.450000000000003</v>
      </c>
      <c r="IW647" s="17">
        <v>35.5</v>
      </c>
      <c r="IX647" s="17">
        <v>35.409999999999997</v>
      </c>
      <c r="IY647" s="17">
        <v>35.46</v>
      </c>
    </row>
    <row r="648" spans="1:259" x14ac:dyDescent="0.15">
      <c r="A648" s="17" t="s">
        <v>4599</v>
      </c>
      <c r="B648" s="17" t="s">
        <v>4834</v>
      </c>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c r="AA648" s="26"/>
      <c r="AB648" s="17"/>
      <c r="AC648" s="26"/>
      <c r="AD648" s="26"/>
      <c r="AE648" s="17"/>
      <c r="AF648" s="17"/>
      <c r="AG648" s="17"/>
      <c r="AH648" s="17"/>
      <c r="AI648" s="17"/>
      <c r="AJ648" s="17"/>
      <c r="AK648" s="17"/>
      <c r="AL648" s="17"/>
      <c r="AM648" s="17"/>
      <c r="AN648" s="17"/>
      <c r="AO648" s="17"/>
      <c r="AP648" s="17"/>
      <c r="AQ648" s="17"/>
      <c r="AR648" s="17"/>
      <c r="AS648" s="17"/>
      <c r="AT648" s="17"/>
      <c r="AU648" s="17"/>
      <c r="AV648" s="17"/>
      <c r="AW648" s="17"/>
      <c r="AX648" s="17"/>
      <c r="AY648" s="17"/>
      <c r="AZ648" s="17"/>
      <c r="BA648" s="17"/>
      <c r="BB648" s="17"/>
      <c r="BC648" s="17"/>
      <c r="BD648" s="17"/>
      <c r="BE648" s="17"/>
      <c r="BF648" s="17"/>
      <c r="BG648" s="17"/>
      <c r="BH648" s="17"/>
      <c r="BI648" s="17"/>
      <c r="BJ648" s="26"/>
      <c r="BK648" s="17"/>
      <c r="BL648" s="17"/>
      <c r="BM648" s="17"/>
      <c r="BN648" s="17"/>
      <c r="BO648" s="17"/>
      <c r="BP648" s="17"/>
      <c r="BQ648" s="17"/>
      <c r="BR648" s="17"/>
      <c r="BS648" s="17"/>
      <c r="BT648" s="17"/>
      <c r="BU648" s="17"/>
      <c r="BV648" s="17"/>
      <c r="BW648" s="17"/>
      <c r="BX648" s="26"/>
      <c r="BY648" s="26"/>
      <c r="BZ648" s="26"/>
      <c r="CA648" s="26"/>
      <c r="CB648" s="26"/>
      <c r="CC648" s="17"/>
      <c r="CD648" s="17"/>
      <c r="CE648" s="17"/>
      <c r="CF648" s="17"/>
      <c r="CG648" s="17"/>
      <c r="CH648" s="17"/>
      <c r="CI648" s="17"/>
      <c r="CJ648" s="26"/>
      <c r="CK648" s="17"/>
      <c r="CL648" s="17"/>
      <c r="CM648" s="17"/>
      <c r="CN648" s="17"/>
      <c r="CO648" s="17"/>
      <c r="CP648" s="17"/>
      <c r="CQ648" s="17"/>
      <c r="CR648" s="17"/>
      <c r="CS648" s="17"/>
      <c r="CT648" s="17"/>
      <c r="CU648" s="17"/>
      <c r="CV648" s="17"/>
      <c r="CW648" s="17"/>
      <c r="CX648" s="17"/>
      <c r="CY648" s="26"/>
      <c r="CZ648" s="26"/>
      <c r="DA648" s="26"/>
      <c r="DB648" s="17"/>
      <c r="DC648" s="17"/>
      <c r="DD648" s="17"/>
      <c r="DE648" s="17"/>
      <c r="DF648" s="17"/>
      <c r="DG648" s="17"/>
      <c r="DH648" s="26"/>
      <c r="DI648" s="17"/>
      <c r="DJ648" s="17"/>
      <c r="DK648" s="17"/>
      <c r="DL648" s="17"/>
      <c r="DM648" s="17">
        <v>5.31</v>
      </c>
      <c r="DN648" s="17">
        <v>5.31</v>
      </c>
      <c r="DO648" s="17">
        <v>5.31</v>
      </c>
      <c r="DP648" s="17">
        <v>5.31</v>
      </c>
      <c r="DQ648" s="17">
        <v>5.31</v>
      </c>
      <c r="DR648" s="17">
        <v>5.31</v>
      </c>
      <c r="DS648" s="17">
        <v>5.31</v>
      </c>
      <c r="DT648" s="17">
        <v>5.31</v>
      </c>
      <c r="DU648" s="17">
        <v>5.31</v>
      </c>
      <c r="DV648" s="17">
        <v>5.32</v>
      </c>
      <c r="DW648" s="17">
        <v>5.31</v>
      </c>
      <c r="DX648" s="17">
        <v>5.31</v>
      </c>
      <c r="DY648" s="17">
        <v>5.31</v>
      </c>
      <c r="DZ648" s="17">
        <v>5.3</v>
      </c>
      <c r="EA648" s="17">
        <v>5.3</v>
      </c>
      <c r="EB648" s="17">
        <v>5.3</v>
      </c>
      <c r="EC648" s="17">
        <v>5.31</v>
      </c>
      <c r="ED648" s="17">
        <v>5.3</v>
      </c>
      <c r="EE648" s="17">
        <v>5.3</v>
      </c>
      <c r="EF648" s="17">
        <v>5.3</v>
      </c>
      <c r="EG648" s="17">
        <v>5.31</v>
      </c>
      <c r="EH648" s="17">
        <v>5.31</v>
      </c>
      <c r="EI648" s="17">
        <v>5.31</v>
      </c>
      <c r="EJ648" s="17">
        <v>5.3</v>
      </c>
      <c r="EK648" s="17">
        <v>5.3</v>
      </c>
      <c r="EL648" s="17">
        <v>5.3</v>
      </c>
      <c r="EM648" s="17">
        <v>5.3</v>
      </c>
      <c r="EN648" s="17">
        <v>5.31</v>
      </c>
      <c r="EO648" s="17">
        <v>5.3</v>
      </c>
      <c r="EP648" s="17">
        <v>5.3</v>
      </c>
      <c r="EQ648" s="17">
        <v>5.31</v>
      </c>
      <c r="ER648" s="17">
        <v>5.31</v>
      </c>
      <c r="ES648" s="17">
        <v>5.3</v>
      </c>
      <c r="ET648" s="17">
        <v>5.3</v>
      </c>
      <c r="EU648" s="17">
        <v>5.3</v>
      </c>
      <c r="EV648" s="17">
        <v>5.3</v>
      </c>
      <c r="EW648" s="17">
        <v>5.31</v>
      </c>
      <c r="EX648" s="17">
        <v>5.3</v>
      </c>
      <c r="EY648" s="17">
        <v>5.3</v>
      </c>
      <c r="EZ648" s="17">
        <v>5.3</v>
      </c>
      <c r="FA648" s="17">
        <v>5.31</v>
      </c>
      <c r="FB648" s="17">
        <v>5.3</v>
      </c>
      <c r="FC648" s="17">
        <v>5.3</v>
      </c>
      <c r="FD648" s="17">
        <v>5.31</v>
      </c>
      <c r="FE648" s="17">
        <v>5.3</v>
      </c>
      <c r="FF648" s="17">
        <v>5.31</v>
      </c>
      <c r="FG648" s="17">
        <v>5.31</v>
      </c>
      <c r="FH648" s="17">
        <v>5.31</v>
      </c>
      <c r="FI648" s="17">
        <v>5.32</v>
      </c>
      <c r="FJ648" s="17">
        <v>5.33</v>
      </c>
      <c r="FK648" s="17">
        <v>5.33</v>
      </c>
      <c r="FL648" s="17">
        <v>5.33</v>
      </c>
      <c r="FM648" s="17">
        <v>5.35</v>
      </c>
      <c r="FN648" s="17">
        <v>5.34</v>
      </c>
      <c r="FO648" s="17">
        <v>5.33</v>
      </c>
      <c r="FP648" s="17">
        <v>5.35</v>
      </c>
      <c r="FQ648" s="17">
        <v>5.35</v>
      </c>
      <c r="FR648" s="17">
        <v>5.35</v>
      </c>
      <c r="FS648" s="17">
        <v>5.36</v>
      </c>
      <c r="FT648" s="17">
        <v>5.35</v>
      </c>
      <c r="FU648" s="17">
        <v>5.35</v>
      </c>
      <c r="FV648" s="17">
        <v>5.36</v>
      </c>
      <c r="FW648" s="17">
        <v>5.37</v>
      </c>
      <c r="FX648" s="17">
        <v>5.36</v>
      </c>
      <c r="FY648" s="17">
        <v>5.37</v>
      </c>
      <c r="FZ648" s="17">
        <v>5.36</v>
      </c>
      <c r="GA648" s="17">
        <v>5.36</v>
      </c>
      <c r="GB648" s="17">
        <v>5.36</v>
      </c>
      <c r="GC648" s="17">
        <v>5.35</v>
      </c>
      <c r="GD648" s="17">
        <v>5.35</v>
      </c>
      <c r="GE648" s="17">
        <v>5.34</v>
      </c>
      <c r="GF648" s="17">
        <v>5.34</v>
      </c>
      <c r="GG648" s="17">
        <v>5.34</v>
      </c>
      <c r="GH648" s="17">
        <v>5.35</v>
      </c>
      <c r="GI648" s="17">
        <v>5.35</v>
      </c>
      <c r="GJ648" s="17">
        <v>5.34</v>
      </c>
      <c r="GK648" s="17">
        <v>5.34</v>
      </c>
      <c r="GL648" s="17">
        <v>5.34</v>
      </c>
      <c r="GM648" s="17">
        <v>5.34</v>
      </c>
      <c r="GN648" s="17">
        <v>5.34</v>
      </c>
      <c r="GO648" s="17">
        <v>5.34</v>
      </c>
      <c r="GP648" s="17">
        <v>5.34</v>
      </c>
      <c r="GQ648" s="17">
        <v>5.34</v>
      </c>
      <c r="GR648" s="17">
        <v>5.33</v>
      </c>
      <c r="GS648" s="17">
        <v>5.33</v>
      </c>
      <c r="GT648" s="17">
        <v>5.34</v>
      </c>
      <c r="GU648" s="17">
        <v>5.33</v>
      </c>
      <c r="GV648" s="17">
        <v>5.35</v>
      </c>
      <c r="GW648" s="17">
        <v>5.34</v>
      </c>
      <c r="GX648" s="17">
        <v>5.34</v>
      </c>
      <c r="GY648" s="17">
        <v>5.34</v>
      </c>
      <c r="GZ648" s="17">
        <v>5.34</v>
      </c>
      <c r="HA648" s="17">
        <v>5.34</v>
      </c>
      <c r="HB648" s="17">
        <v>5.34</v>
      </c>
      <c r="HC648" s="17">
        <v>5.34</v>
      </c>
      <c r="HD648" s="17">
        <v>5.34</v>
      </c>
      <c r="HE648" s="17">
        <v>5.34</v>
      </c>
      <c r="HF648" s="17">
        <v>5.34</v>
      </c>
      <c r="HG648" s="17">
        <v>5.33</v>
      </c>
      <c r="HH648" s="17">
        <v>5.34</v>
      </c>
      <c r="HI648" s="17">
        <v>5.33</v>
      </c>
      <c r="HJ648" s="17">
        <v>5.33</v>
      </c>
      <c r="HK648" s="17">
        <v>5.34</v>
      </c>
      <c r="HL648" s="17">
        <v>5.33</v>
      </c>
      <c r="HM648" s="17">
        <v>5.32</v>
      </c>
      <c r="HN648" s="17">
        <v>5.32</v>
      </c>
      <c r="HO648" s="17">
        <v>5.33</v>
      </c>
      <c r="HP648" s="17">
        <v>5.32</v>
      </c>
      <c r="HQ648" s="17">
        <v>5.33</v>
      </c>
      <c r="HR648" s="17">
        <v>5.33</v>
      </c>
      <c r="HS648" s="17">
        <v>5.33</v>
      </c>
      <c r="HT648" s="17">
        <v>5.32</v>
      </c>
      <c r="HU648" s="17">
        <v>5.32</v>
      </c>
      <c r="HV648" s="17">
        <v>5.32</v>
      </c>
      <c r="HW648" s="17">
        <v>5.32</v>
      </c>
      <c r="HX648" s="17">
        <v>5.33</v>
      </c>
      <c r="HY648" s="17">
        <v>5.33</v>
      </c>
      <c r="HZ648" s="17">
        <v>5.32</v>
      </c>
      <c r="IA648" s="17">
        <v>5.33</v>
      </c>
      <c r="IB648" s="17">
        <v>5.32</v>
      </c>
      <c r="IC648" s="17">
        <v>5.32</v>
      </c>
      <c r="ID648" s="17">
        <v>5.32</v>
      </c>
      <c r="IE648" s="17">
        <v>5.32</v>
      </c>
      <c r="IF648" s="17">
        <v>5.32</v>
      </c>
      <c r="IG648" s="17">
        <v>5.32</v>
      </c>
      <c r="IH648" s="17">
        <v>5.31</v>
      </c>
      <c r="II648" s="17">
        <v>5.31</v>
      </c>
      <c r="IJ648" s="17">
        <v>5.31</v>
      </c>
      <c r="IK648" s="17">
        <v>5.31</v>
      </c>
      <c r="IL648" s="17">
        <v>5.32</v>
      </c>
      <c r="IM648" s="17">
        <v>5.32</v>
      </c>
      <c r="IN648" s="17">
        <v>5.32</v>
      </c>
      <c r="IO648" s="17">
        <v>5.31</v>
      </c>
      <c r="IP648" s="17">
        <v>5.31</v>
      </c>
      <c r="IQ648" s="17">
        <v>5.32</v>
      </c>
      <c r="IR648" s="17">
        <v>5.32</v>
      </c>
      <c r="IS648" s="17">
        <v>5.32</v>
      </c>
      <c r="IT648" s="17">
        <v>5.32</v>
      </c>
      <c r="IU648" s="17">
        <v>5.32</v>
      </c>
      <c r="IV648" s="17">
        <v>5.32</v>
      </c>
      <c r="IW648" s="17">
        <v>5.32</v>
      </c>
      <c r="IX648" s="17">
        <v>5.31</v>
      </c>
      <c r="IY648" s="17">
        <v>5.33</v>
      </c>
    </row>
    <row r="649" spans="1:259" x14ac:dyDescent="0.15">
      <c r="A649" s="17" t="s">
        <v>2822</v>
      </c>
      <c r="B649" s="17" t="s">
        <v>2823</v>
      </c>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c r="AA649" s="26"/>
      <c r="AB649" s="17"/>
      <c r="AC649" s="26"/>
      <c r="AD649" s="26"/>
      <c r="AE649" s="17"/>
      <c r="AF649" s="17"/>
      <c r="AG649" s="17"/>
      <c r="AH649" s="17"/>
      <c r="AI649" s="17"/>
      <c r="AJ649" s="17"/>
      <c r="AK649" s="17"/>
      <c r="AL649" s="17"/>
      <c r="AM649" s="17"/>
      <c r="AN649" s="17"/>
      <c r="AO649" s="17"/>
      <c r="AP649" s="17"/>
      <c r="AQ649" s="17"/>
      <c r="AR649" s="17"/>
      <c r="AS649" s="17"/>
      <c r="AT649" s="17"/>
      <c r="AU649" s="17"/>
      <c r="AV649" s="17"/>
      <c r="AW649" s="17"/>
      <c r="AX649" s="17"/>
      <c r="AY649" s="17"/>
      <c r="AZ649" s="17"/>
      <c r="BA649" s="17"/>
      <c r="BB649" s="17"/>
      <c r="BC649" s="17"/>
      <c r="BD649" s="17"/>
      <c r="BE649" s="17"/>
      <c r="BF649" s="17"/>
      <c r="BG649" s="17"/>
      <c r="BH649" s="17"/>
      <c r="BI649" s="17"/>
      <c r="BJ649" s="26"/>
      <c r="BK649" s="17"/>
      <c r="BL649" s="17"/>
      <c r="BM649" s="17"/>
      <c r="BN649" s="17"/>
      <c r="BO649" s="17"/>
      <c r="BP649" s="17"/>
      <c r="BQ649" s="17"/>
      <c r="BR649" s="17"/>
      <c r="BS649" s="17"/>
      <c r="BT649" s="17"/>
      <c r="BU649" s="17"/>
      <c r="BV649" s="17"/>
      <c r="BW649" s="17"/>
      <c r="BX649" s="26"/>
      <c r="BY649" s="26"/>
      <c r="BZ649" s="26"/>
      <c r="CA649" s="26"/>
      <c r="CB649" s="26"/>
      <c r="CC649" s="17"/>
      <c r="CD649" s="17"/>
      <c r="CE649" s="17"/>
      <c r="CF649" s="17"/>
      <c r="CG649" s="17"/>
      <c r="CH649" s="17"/>
      <c r="CI649" s="17"/>
      <c r="CJ649" s="26"/>
      <c r="CK649" s="17"/>
      <c r="CL649" s="17"/>
      <c r="CM649" s="17"/>
      <c r="CN649" s="17"/>
      <c r="CO649" s="17"/>
      <c r="CP649" s="17"/>
      <c r="CQ649" s="17"/>
      <c r="CR649" s="17"/>
      <c r="CS649" s="17"/>
      <c r="CT649" s="17"/>
      <c r="CU649" s="17"/>
      <c r="CV649" s="17"/>
      <c r="CW649" s="17"/>
      <c r="CX649" s="17"/>
      <c r="CY649" s="26"/>
      <c r="CZ649" s="26"/>
      <c r="DA649" s="26"/>
      <c r="DB649" s="17"/>
      <c r="DC649" s="17"/>
      <c r="DD649" s="17"/>
      <c r="DE649" s="17"/>
      <c r="DF649" s="17"/>
      <c r="DG649" s="17"/>
      <c r="DH649" s="26"/>
      <c r="DI649" s="17"/>
      <c r="DJ649" s="17"/>
      <c r="DK649" s="17"/>
      <c r="DL649" s="17"/>
      <c r="DM649" s="17">
        <v>49.97</v>
      </c>
      <c r="DN649" s="17">
        <v>49.96</v>
      </c>
      <c r="DO649" s="17">
        <v>50.06</v>
      </c>
      <c r="DP649" s="17">
        <v>50.06</v>
      </c>
      <c r="DQ649" s="17">
        <v>50.1</v>
      </c>
      <c r="DR649" s="17">
        <v>50.15</v>
      </c>
      <c r="DS649" s="17">
        <v>50.28</v>
      </c>
      <c r="DT649" s="17">
        <v>50.38</v>
      </c>
      <c r="DU649" s="17">
        <v>50.39</v>
      </c>
      <c r="DV649" s="17">
        <v>50.33</v>
      </c>
      <c r="DW649" s="17">
        <v>50.3</v>
      </c>
      <c r="DX649" s="17">
        <v>50.34</v>
      </c>
      <c r="DY649" s="17">
        <v>50.34</v>
      </c>
      <c r="DZ649" s="17">
        <v>50.18</v>
      </c>
      <c r="EA649" s="17">
        <v>50.17</v>
      </c>
      <c r="EB649" s="17">
        <v>50.2</v>
      </c>
      <c r="EC649" s="17">
        <v>50.37</v>
      </c>
      <c r="ED649" s="17">
        <v>50.37</v>
      </c>
      <c r="EE649" s="17">
        <v>50.39</v>
      </c>
      <c r="EF649" s="17">
        <v>50.45</v>
      </c>
      <c r="EG649" s="17">
        <v>50.45</v>
      </c>
      <c r="EH649" s="17">
        <v>50.45</v>
      </c>
      <c r="EI649" s="17">
        <v>50.67</v>
      </c>
      <c r="EJ649" s="17">
        <v>50.5</v>
      </c>
      <c r="EK649" s="17">
        <v>50.67</v>
      </c>
      <c r="EL649" s="17">
        <v>50.68</v>
      </c>
      <c r="EM649" s="17">
        <v>50.7</v>
      </c>
      <c r="EN649" s="17">
        <v>50.7</v>
      </c>
      <c r="EO649" s="17">
        <v>50.67</v>
      </c>
      <c r="EP649" s="17">
        <v>50.68</v>
      </c>
      <c r="EQ649" s="17">
        <v>50.66</v>
      </c>
      <c r="ER649" s="17">
        <v>50.68</v>
      </c>
      <c r="ES649" s="17">
        <v>50.7</v>
      </c>
      <c r="ET649" s="17">
        <v>50.69</v>
      </c>
      <c r="EU649" s="17">
        <v>50.69</v>
      </c>
      <c r="EV649" s="17">
        <v>50.68</v>
      </c>
      <c r="EW649" s="17">
        <v>50.6</v>
      </c>
      <c r="EX649" s="17">
        <v>50.67</v>
      </c>
      <c r="EY649" s="17">
        <v>50.67</v>
      </c>
      <c r="EZ649" s="17">
        <v>50.68</v>
      </c>
      <c r="FA649" s="17">
        <v>50.68</v>
      </c>
      <c r="FB649" s="17">
        <v>50.69</v>
      </c>
      <c r="FC649" s="17">
        <v>50.6</v>
      </c>
      <c r="FD649" s="17">
        <v>50.55</v>
      </c>
      <c r="FE649" s="17">
        <v>50.55</v>
      </c>
      <c r="FF649" s="17">
        <v>50.56</v>
      </c>
      <c r="FG649" s="17">
        <v>50.55</v>
      </c>
      <c r="FH649" s="17">
        <v>50.6</v>
      </c>
      <c r="FI649" s="17">
        <v>50.66</v>
      </c>
      <c r="FJ649" s="17">
        <v>50.66</v>
      </c>
      <c r="FK649" s="17">
        <v>50.82</v>
      </c>
      <c r="FL649" s="17">
        <v>50.85</v>
      </c>
      <c r="FM649" s="17">
        <v>50.58</v>
      </c>
      <c r="FN649" s="17">
        <v>50.58</v>
      </c>
      <c r="FO649" s="17">
        <v>50.93</v>
      </c>
      <c r="FP649" s="17">
        <v>50.91</v>
      </c>
      <c r="FQ649" s="17">
        <v>50.9</v>
      </c>
      <c r="FR649" s="17">
        <v>50.92</v>
      </c>
      <c r="FS649" s="17">
        <v>51.02</v>
      </c>
      <c r="FT649" s="17">
        <v>51.03</v>
      </c>
      <c r="FU649" s="17">
        <v>51.14</v>
      </c>
      <c r="FV649" s="17">
        <v>51.18</v>
      </c>
      <c r="FW649" s="17">
        <v>51.2</v>
      </c>
      <c r="FX649" s="17">
        <v>51.25</v>
      </c>
      <c r="FY649" s="17">
        <v>51.29</v>
      </c>
      <c r="FZ649" s="17">
        <v>51.31</v>
      </c>
      <c r="GA649" s="17">
        <v>51.35</v>
      </c>
      <c r="GB649" s="17">
        <v>51.35</v>
      </c>
      <c r="GC649" s="17">
        <v>51.38</v>
      </c>
      <c r="GD649" s="17">
        <v>51.41</v>
      </c>
      <c r="GE649" s="17">
        <v>51.55</v>
      </c>
      <c r="GF649" s="17">
        <v>51.58</v>
      </c>
      <c r="GG649" s="17">
        <v>51.5</v>
      </c>
      <c r="GH649" s="17">
        <v>51.36</v>
      </c>
      <c r="GI649" s="17">
        <v>51.49</v>
      </c>
      <c r="GJ649" s="17">
        <v>51.5</v>
      </c>
      <c r="GK649" s="17">
        <v>51.6</v>
      </c>
      <c r="GL649" s="17">
        <v>51.6</v>
      </c>
      <c r="GM649" s="17">
        <v>51.5</v>
      </c>
      <c r="GN649" s="17">
        <v>51.58</v>
      </c>
      <c r="GO649" s="17">
        <v>51.57</v>
      </c>
      <c r="GP649" s="17">
        <v>51.58</v>
      </c>
      <c r="GQ649" s="17">
        <v>51.58</v>
      </c>
      <c r="GR649" s="17">
        <v>51.6</v>
      </c>
      <c r="GS649" s="17">
        <v>51.67</v>
      </c>
      <c r="GT649" s="17">
        <v>51.7</v>
      </c>
      <c r="GU649" s="17">
        <v>51.78</v>
      </c>
      <c r="GV649" s="17">
        <v>51.99</v>
      </c>
      <c r="GW649" s="17">
        <v>51.9</v>
      </c>
      <c r="GX649" s="17">
        <v>51.84</v>
      </c>
      <c r="GY649" s="17">
        <v>51.94</v>
      </c>
      <c r="GZ649" s="17">
        <v>51.87</v>
      </c>
      <c r="HA649" s="17">
        <v>51.89</v>
      </c>
      <c r="HB649" s="17">
        <v>51.94</v>
      </c>
      <c r="HC649" s="17">
        <v>51.96</v>
      </c>
      <c r="HD649" s="17">
        <v>51.89</v>
      </c>
      <c r="HE649" s="17">
        <v>51.88</v>
      </c>
      <c r="HF649" s="17">
        <v>51.84</v>
      </c>
      <c r="HG649" s="17">
        <v>51.78</v>
      </c>
      <c r="HH649" s="17">
        <v>51.73</v>
      </c>
      <c r="HI649" s="17">
        <v>51.68</v>
      </c>
      <c r="HJ649" s="17">
        <v>51.65</v>
      </c>
      <c r="HK649" s="17">
        <v>51.57</v>
      </c>
      <c r="HL649" s="17">
        <v>51.57</v>
      </c>
      <c r="HM649" s="17">
        <v>51.5</v>
      </c>
      <c r="HN649" s="17">
        <v>51.49</v>
      </c>
      <c r="HO649" s="17">
        <v>51.5</v>
      </c>
      <c r="HP649" s="17">
        <v>51.52</v>
      </c>
      <c r="HQ649" s="17">
        <v>51.7</v>
      </c>
      <c r="HR649" s="17">
        <v>51.57</v>
      </c>
      <c r="HS649" s="17">
        <v>51.65</v>
      </c>
      <c r="HT649" s="17">
        <v>51.65</v>
      </c>
      <c r="HU649" s="17">
        <v>51.59</v>
      </c>
      <c r="HV649" s="17">
        <v>51.8</v>
      </c>
      <c r="HW649" s="17">
        <v>51.86</v>
      </c>
      <c r="HX649" s="17">
        <v>51.85</v>
      </c>
      <c r="HY649" s="17">
        <v>51.85</v>
      </c>
      <c r="HZ649" s="17">
        <v>51.8</v>
      </c>
      <c r="IA649" s="17">
        <v>51.94</v>
      </c>
      <c r="IB649" s="17">
        <v>52</v>
      </c>
      <c r="IC649" s="17">
        <v>52.05</v>
      </c>
      <c r="ID649" s="17">
        <v>52.01</v>
      </c>
      <c r="IE649" s="17">
        <v>52.03</v>
      </c>
      <c r="IF649" s="17">
        <v>52.06</v>
      </c>
      <c r="IG649" s="17">
        <v>52.16</v>
      </c>
      <c r="IH649" s="17">
        <v>52.34</v>
      </c>
      <c r="II649" s="17">
        <v>52.57</v>
      </c>
      <c r="IJ649" s="17">
        <v>52.88</v>
      </c>
      <c r="IK649" s="17">
        <v>52.97</v>
      </c>
      <c r="IL649" s="17">
        <v>53.05</v>
      </c>
      <c r="IM649" s="17">
        <v>53.39</v>
      </c>
      <c r="IN649" s="17">
        <v>53.89</v>
      </c>
      <c r="IO649" s="17">
        <v>53.96</v>
      </c>
      <c r="IP649" s="17">
        <v>53.91</v>
      </c>
      <c r="IQ649" s="17">
        <v>53.81</v>
      </c>
      <c r="IR649" s="17">
        <v>53.78</v>
      </c>
      <c r="IS649" s="17">
        <v>53.61</v>
      </c>
      <c r="IT649" s="17">
        <v>53.59</v>
      </c>
      <c r="IU649" s="17">
        <v>53.5</v>
      </c>
      <c r="IV649" s="17">
        <v>53.56</v>
      </c>
      <c r="IW649" s="17">
        <v>53.48</v>
      </c>
      <c r="IX649" s="17">
        <v>53.49</v>
      </c>
      <c r="IY649" s="17">
        <v>53.5</v>
      </c>
    </row>
    <row r="650" spans="1:259" x14ac:dyDescent="0.15">
      <c r="A650" s="17" t="s">
        <v>4491</v>
      </c>
      <c r="B650" s="17" t="s">
        <v>4835</v>
      </c>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c r="AA650" s="26"/>
      <c r="AB650" s="17"/>
      <c r="AC650" s="26"/>
      <c r="AD650" s="26"/>
      <c r="AE650" s="17"/>
      <c r="AF650" s="17"/>
      <c r="AG650" s="17"/>
      <c r="AH650" s="17"/>
      <c r="AI650" s="17"/>
      <c r="AJ650" s="17"/>
      <c r="AK650" s="17"/>
      <c r="AL650" s="17"/>
      <c r="AM650" s="17"/>
      <c r="AN650" s="17"/>
      <c r="AO650" s="17"/>
      <c r="AP650" s="17"/>
      <c r="AQ650" s="17"/>
      <c r="AR650" s="17"/>
      <c r="AS650" s="17"/>
      <c r="AT650" s="17"/>
      <c r="AU650" s="17"/>
      <c r="AV650" s="17"/>
      <c r="AW650" s="17"/>
      <c r="AX650" s="17"/>
      <c r="AY650" s="17"/>
      <c r="AZ650" s="17"/>
      <c r="BA650" s="17"/>
      <c r="BB650" s="17"/>
      <c r="BC650" s="17"/>
      <c r="BD650" s="17"/>
      <c r="BE650" s="17"/>
      <c r="BF650" s="17"/>
      <c r="BG650" s="17"/>
      <c r="BH650" s="17"/>
      <c r="BI650" s="17"/>
      <c r="BJ650" s="26"/>
      <c r="BK650" s="17"/>
      <c r="BL650" s="17"/>
      <c r="BM650" s="17"/>
      <c r="BN650" s="17"/>
      <c r="BO650" s="17"/>
      <c r="BP650" s="17"/>
      <c r="BQ650" s="17"/>
      <c r="BR650" s="17"/>
      <c r="BS650" s="17"/>
      <c r="BT650" s="17"/>
      <c r="BU650" s="17"/>
      <c r="BV650" s="17"/>
      <c r="BW650" s="17"/>
      <c r="BX650" s="26"/>
      <c r="BY650" s="26"/>
      <c r="BZ650" s="26"/>
      <c r="CA650" s="26"/>
      <c r="CB650" s="26"/>
      <c r="CC650" s="17"/>
      <c r="CD650" s="17"/>
      <c r="CE650" s="17"/>
      <c r="CF650" s="17"/>
      <c r="CG650" s="17"/>
      <c r="CH650" s="17"/>
      <c r="CI650" s="17"/>
      <c r="CJ650" s="26"/>
      <c r="CK650" s="17"/>
      <c r="CL650" s="17"/>
      <c r="CM650" s="17"/>
      <c r="CN650" s="17"/>
      <c r="CO650" s="17"/>
      <c r="CP650" s="17"/>
      <c r="CQ650" s="17"/>
      <c r="CR650" s="17"/>
      <c r="CS650" s="17"/>
      <c r="CT650" s="17"/>
      <c r="CU650" s="17"/>
      <c r="CV650" s="17"/>
      <c r="CW650" s="17"/>
      <c r="CX650" s="17"/>
      <c r="CY650" s="26"/>
      <c r="CZ650" s="26"/>
      <c r="DA650" s="26"/>
      <c r="DB650" s="17"/>
      <c r="DC650" s="17"/>
      <c r="DD650" s="17"/>
      <c r="DE650" s="17"/>
      <c r="DF650" s="17"/>
      <c r="DG650" s="17"/>
      <c r="DH650" s="26"/>
      <c r="DI650" s="17"/>
      <c r="DJ650" s="17"/>
      <c r="DK650" s="17"/>
      <c r="DL650" s="17"/>
      <c r="DM650" s="17">
        <v>5.48</v>
      </c>
      <c r="DN650" s="17">
        <v>5.48</v>
      </c>
      <c r="DO650" s="17">
        <v>5.48</v>
      </c>
      <c r="DP650" s="17">
        <v>5.48</v>
      </c>
      <c r="DQ650" s="17">
        <v>5.48</v>
      </c>
      <c r="DR650" s="17">
        <v>5.48</v>
      </c>
      <c r="DS650" s="17">
        <v>5.48</v>
      </c>
      <c r="DT650" s="17">
        <v>5.47</v>
      </c>
      <c r="DU650" s="17">
        <v>5.47</v>
      </c>
      <c r="DV650" s="17">
        <v>5.48</v>
      </c>
      <c r="DW650" s="17">
        <v>5.48</v>
      </c>
      <c r="DX650" s="17">
        <v>5.48</v>
      </c>
      <c r="DY650" s="17">
        <v>5.48</v>
      </c>
      <c r="DZ650" s="17">
        <v>5.48</v>
      </c>
      <c r="EA650" s="17">
        <v>5.48</v>
      </c>
      <c r="EB650" s="17">
        <v>5.48</v>
      </c>
      <c r="EC650" s="17">
        <v>5.47</v>
      </c>
      <c r="ED650" s="17">
        <v>5.48</v>
      </c>
      <c r="EE650" s="17">
        <v>5.48</v>
      </c>
      <c r="EF650" s="17">
        <v>5.48</v>
      </c>
      <c r="EG650" s="17">
        <v>5.49</v>
      </c>
      <c r="EH650" s="17">
        <v>5.49</v>
      </c>
      <c r="EI650" s="17">
        <v>5.49</v>
      </c>
      <c r="EJ650" s="17">
        <v>5.49</v>
      </c>
      <c r="EK650" s="17">
        <v>5.49</v>
      </c>
      <c r="EL650" s="17">
        <v>5.48</v>
      </c>
      <c r="EM650" s="17">
        <v>5.48</v>
      </c>
      <c r="EN650" s="17">
        <v>5.48</v>
      </c>
      <c r="EO650" s="17">
        <v>5.48</v>
      </c>
      <c r="EP650" s="17">
        <v>5.49</v>
      </c>
      <c r="EQ650" s="17">
        <v>5.49</v>
      </c>
      <c r="ER650" s="17">
        <v>5.49</v>
      </c>
      <c r="ES650" s="17">
        <v>5.49</v>
      </c>
      <c r="ET650" s="17">
        <v>5.49</v>
      </c>
      <c r="EU650" s="17">
        <v>5.48</v>
      </c>
      <c r="EV650" s="17">
        <v>5.49</v>
      </c>
      <c r="EW650" s="17">
        <v>5.49</v>
      </c>
      <c r="EX650" s="17">
        <v>5.48</v>
      </c>
      <c r="EY650" s="17">
        <v>5.5</v>
      </c>
      <c r="EZ650" s="17">
        <v>5.49</v>
      </c>
      <c r="FA650" s="17">
        <v>5.49</v>
      </c>
      <c r="FB650" s="17">
        <v>5.49</v>
      </c>
      <c r="FC650" s="17">
        <v>5.49</v>
      </c>
      <c r="FD650" s="17">
        <v>5.49</v>
      </c>
      <c r="FE650" s="17">
        <v>5.5</v>
      </c>
      <c r="FF650" s="17">
        <v>5.5</v>
      </c>
      <c r="FG650" s="17">
        <v>5.49</v>
      </c>
      <c r="FH650" s="17">
        <v>5.5</v>
      </c>
      <c r="FI650" s="17">
        <v>5.49</v>
      </c>
      <c r="FJ650" s="17">
        <v>5.51</v>
      </c>
      <c r="FK650" s="17">
        <v>5.5</v>
      </c>
      <c r="FL650" s="17">
        <v>5.5</v>
      </c>
      <c r="FM650" s="17">
        <v>5.51</v>
      </c>
      <c r="FN650" s="17">
        <v>5.51</v>
      </c>
      <c r="FO650" s="17">
        <v>5.52</v>
      </c>
      <c r="FP650" s="17">
        <v>5.52</v>
      </c>
      <c r="FQ650" s="17">
        <v>5.51</v>
      </c>
      <c r="FR650" s="17">
        <v>5.52</v>
      </c>
      <c r="FS650" s="17">
        <v>5.52</v>
      </c>
      <c r="FT650" s="17">
        <v>5.52</v>
      </c>
      <c r="FU650" s="17">
        <v>5.52</v>
      </c>
      <c r="FV650" s="17">
        <v>5.52</v>
      </c>
      <c r="FW650" s="17">
        <v>5.52</v>
      </c>
      <c r="FX650" s="17">
        <v>5.53</v>
      </c>
      <c r="FY650" s="17">
        <v>5.52</v>
      </c>
      <c r="FZ650" s="17">
        <v>5.52</v>
      </c>
      <c r="GA650" s="17">
        <v>5.52</v>
      </c>
      <c r="GB650" s="17">
        <v>5.5</v>
      </c>
      <c r="GC650" s="17">
        <v>5.5</v>
      </c>
      <c r="GD650" s="17">
        <v>5.51</v>
      </c>
      <c r="GE650" s="17">
        <v>5.51</v>
      </c>
      <c r="GF650" s="17">
        <v>5.5</v>
      </c>
      <c r="GG650" s="17">
        <v>5.51</v>
      </c>
      <c r="GH650" s="17">
        <v>5.5</v>
      </c>
      <c r="GI650" s="17">
        <v>5.5</v>
      </c>
      <c r="GJ650" s="17">
        <v>5.49</v>
      </c>
      <c r="GK650" s="17">
        <v>5.49</v>
      </c>
      <c r="GL650" s="17">
        <v>5.49</v>
      </c>
      <c r="GM650" s="17">
        <v>5.48</v>
      </c>
      <c r="GN650" s="17">
        <v>5.49</v>
      </c>
      <c r="GO650" s="17">
        <v>5.5</v>
      </c>
      <c r="GP650" s="17">
        <v>5.48</v>
      </c>
      <c r="GQ650" s="17">
        <v>5.49</v>
      </c>
      <c r="GR650" s="17">
        <v>5.48</v>
      </c>
      <c r="GS650" s="17">
        <v>5.49</v>
      </c>
      <c r="GT650" s="17">
        <v>5.49</v>
      </c>
      <c r="GU650" s="17">
        <v>5.49</v>
      </c>
      <c r="GV650" s="17">
        <v>5.48</v>
      </c>
      <c r="GW650" s="17">
        <v>5.48</v>
      </c>
      <c r="GX650" s="17">
        <v>5.49</v>
      </c>
      <c r="GY650" s="17">
        <v>5.49</v>
      </c>
      <c r="GZ650" s="17">
        <v>5.49</v>
      </c>
      <c r="HA650" s="17">
        <v>5.48</v>
      </c>
      <c r="HB650" s="17">
        <v>5.48</v>
      </c>
      <c r="HC650" s="17">
        <v>5.49</v>
      </c>
      <c r="HD650" s="17">
        <v>5.49</v>
      </c>
      <c r="HE650" s="17">
        <v>5.49</v>
      </c>
      <c r="HF650" s="17">
        <v>5.49</v>
      </c>
      <c r="HG650" s="17">
        <v>5.49</v>
      </c>
      <c r="HH650" s="17">
        <v>5.49</v>
      </c>
      <c r="HI650" s="17">
        <v>5.48</v>
      </c>
      <c r="HJ650" s="17">
        <v>5.48</v>
      </c>
      <c r="HK650" s="17">
        <v>5.47</v>
      </c>
      <c r="HL650" s="17">
        <v>5.47</v>
      </c>
      <c r="HM650" s="17">
        <v>5.47</v>
      </c>
      <c r="HN650" s="17">
        <v>5.47</v>
      </c>
      <c r="HO650" s="17">
        <v>5.47</v>
      </c>
      <c r="HP650" s="17">
        <v>5.48</v>
      </c>
      <c r="HQ650" s="17">
        <v>5.48</v>
      </c>
      <c r="HR650" s="17">
        <v>5.47</v>
      </c>
      <c r="HS650" s="17">
        <v>5.47</v>
      </c>
      <c r="HT650" s="17">
        <v>5.47</v>
      </c>
      <c r="HU650" s="17">
        <v>5.47</v>
      </c>
      <c r="HV650" s="17">
        <v>5.48</v>
      </c>
      <c r="HW650" s="17">
        <v>5.47</v>
      </c>
      <c r="HX650" s="17">
        <v>5.47</v>
      </c>
      <c r="HY650" s="17">
        <v>5.47</v>
      </c>
      <c r="HZ650" s="17">
        <v>5.47</v>
      </c>
      <c r="IA650" s="17">
        <v>5.46</v>
      </c>
      <c r="IB650" s="17">
        <v>5.48</v>
      </c>
      <c r="IC650" s="17">
        <v>5.47</v>
      </c>
      <c r="ID650" s="17">
        <v>5.48</v>
      </c>
      <c r="IE650" s="17">
        <v>5.46</v>
      </c>
      <c r="IF650" s="17">
        <v>5.47</v>
      </c>
      <c r="IG650" s="17">
        <v>5.47</v>
      </c>
      <c r="IH650" s="17">
        <v>5.47</v>
      </c>
      <c r="II650" s="17">
        <v>5.46</v>
      </c>
      <c r="IJ650" s="17">
        <v>5.46</v>
      </c>
      <c r="IK650" s="17">
        <v>5.46</v>
      </c>
      <c r="IL650" s="17">
        <v>5.47</v>
      </c>
      <c r="IM650" s="17">
        <v>5.46</v>
      </c>
      <c r="IN650" s="17">
        <v>5.47</v>
      </c>
      <c r="IO650" s="17">
        <v>5.47</v>
      </c>
      <c r="IP650" s="17">
        <v>5.47</v>
      </c>
      <c r="IQ650" s="17">
        <v>5.47</v>
      </c>
      <c r="IR650" s="17">
        <v>5.47</v>
      </c>
      <c r="IS650" s="17">
        <v>5.47</v>
      </c>
      <c r="IT650" s="17">
        <v>5.48</v>
      </c>
      <c r="IU650" s="17">
        <v>5.47</v>
      </c>
      <c r="IV650" s="17">
        <v>5.47</v>
      </c>
      <c r="IW650" s="17">
        <v>5.47</v>
      </c>
      <c r="IX650" s="17">
        <v>5.47</v>
      </c>
      <c r="IY650" s="17">
        <v>5.47</v>
      </c>
    </row>
    <row r="651" spans="1:259" x14ac:dyDescent="0.15">
      <c r="A651" s="17" t="s">
        <v>4548</v>
      </c>
      <c r="B651" s="17" t="s">
        <v>4836</v>
      </c>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c r="AA651" s="26"/>
      <c r="AB651" s="17"/>
      <c r="AC651" s="26"/>
      <c r="AD651" s="26"/>
      <c r="AE651" s="17"/>
      <c r="AF651" s="17"/>
      <c r="AG651" s="17"/>
      <c r="AH651" s="17"/>
      <c r="AI651" s="17"/>
      <c r="AJ651" s="17"/>
      <c r="AK651" s="17"/>
      <c r="AL651" s="17"/>
      <c r="AM651" s="17"/>
      <c r="AN651" s="17"/>
      <c r="AO651" s="17"/>
      <c r="AP651" s="17"/>
      <c r="AQ651" s="17"/>
      <c r="AR651" s="17"/>
      <c r="AS651" s="17"/>
      <c r="AT651" s="17"/>
      <c r="AU651" s="17"/>
      <c r="AV651" s="17"/>
      <c r="AW651" s="17"/>
      <c r="AX651" s="17"/>
      <c r="AY651" s="17"/>
      <c r="AZ651" s="17"/>
      <c r="BA651" s="17"/>
      <c r="BB651" s="17"/>
      <c r="BC651" s="17"/>
      <c r="BD651" s="17"/>
      <c r="BE651" s="17"/>
      <c r="BF651" s="17"/>
      <c r="BG651" s="17"/>
      <c r="BH651" s="17"/>
      <c r="BI651" s="17"/>
      <c r="BJ651" s="26"/>
      <c r="BK651" s="17"/>
      <c r="BL651" s="17"/>
      <c r="BM651" s="17"/>
      <c r="BN651" s="17"/>
      <c r="BO651" s="17"/>
      <c r="BP651" s="17"/>
      <c r="BQ651" s="17"/>
      <c r="BR651" s="17"/>
      <c r="BS651" s="17"/>
      <c r="BT651" s="17"/>
      <c r="BU651" s="17"/>
      <c r="BV651" s="17"/>
      <c r="BW651" s="17"/>
      <c r="BX651" s="26"/>
      <c r="BY651" s="26"/>
      <c r="BZ651" s="26"/>
      <c r="CA651" s="26"/>
      <c r="CB651" s="26"/>
      <c r="CC651" s="17"/>
      <c r="CD651" s="17"/>
      <c r="CE651" s="17"/>
      <c r="CF651" s="17"/>
      <c r="CG651" s="17"/>
      <c r="CH651" s="17"/>
      <c r="CI651" s="17"/>
      <c r="CJ651" s="26"/>
      <c r="CK651" s="17"/>
      <c r="CL651" s="17"/>
      <c r="CM651" s="17"/>
      <c r="CN651" s="17"/>
      <c r="CO651" s="17"/>
      <c r="CP651" s="17"/>
      <c r="CQ651" s="17"/>
      <c r="CR651" s="17"/>
      <c r="CS651" s="17"/>
      <c r="CT651" s="17"/>
      <c r="CU651" s="17"/>
      <c r="CV651" s="17"/>
      <c r="CW651" s="17"/>
      <c r="CX651" s="17"/>
      <c r="CY651" s="26"/>
      <c r="CZ651" s="26"/>
      <c r="DA651" s="26"/>
      <c r="DB651" s="17"/>
      <c r="DC651" s="17"/>
      <c r="DD651" s="17"/>
      <c r="DE651" s="17"/>
      <c r="DF651" s="17"/>
      <c r="DG651" s="17"/>
      <c r="DH651" s="26"/>
      <c r="DI651" s="17"/>
      <c r="DJ651" s="17"/>
      <c r="DK651" s="17"/>
      <c r="DL651" s="17"/>
      <c r="DM651" s="17">
        <v>6.7</v>
      </c>
      <c r="DN651" s="17">
        <v>6.71</v>
      </c>
      <c r="DO651" s="17">
        <v>6.71</v>
      </c>
      <c r="DP651" s="17">
        <v>6.72</v>
      </c>
      <c r="DQ651" s="17">
        <v>6.72</v>
      </c>
      <c r="DR651" s="17">
        <v>6.72</v>
      </c>
      <c r="DS651" s="17">
        <v>6.72</v>
      </c>
      <c r="DT651" s="17">
        <v>6.72</v>
      </c>
      <c r="DU651" s="17">
        <v>6.72</v>
      </c>
      <c r="DV651" s="17">
        <v>6.72</v>
      </c>
      <c r="DW651" s="17">
        <v>6.71</v>
      </c>
      <c r="DX651" s="17">
        <v>6.71</v>
      </c>
      <c r="DY651" s="17">
        <v>6.73</v>
      </c>
      <c r="DZ651" s="17">
        <v>6.72</v>
      </c>
      <c r="EA651" s="17">
        <v>6.72</v>
      </c>
      <c r="EB651" s="17">
        <v>6.73</v>
      </c>
      <c r="EC651" s="17">
        <v>6.72</v>
      </c>
      <c r="ED651" s="17">
        <v>6.72</v>
      </c>
      <c r="EE651" s="17">
        <v>6.71</v>
      </c>
      <c r="EF651" s="17">
        <v>6.72</v>
      </c>
      <c r="EG651" s="17">
        <v>6.71</v>
      </c>
      <c r="EH651" s="17">
        <v>6.71</v>
      </c>
      <c r="EI651" s="17">
        <v>6.72</v>
      </c>
      <c r="EJ651" s="17">
        <v>6.71</v>
      </c>
      <c r="EK651" s="17">
        <v>6.72</v>
      </c>
      <c r="EL651" s="17">
        <v>6.71</v>
      </c>
      <c r="EM651" s="17">
        <v>6.71</v>
      </c>
      <c r="EN651" s="17">
        <v>6.71</v>
      </c>
      <c r="EO651" s="17">
        <v>6.71</v>
      </c>
      <c r="EP651" s="17">
        <v>6.71</v>
      </c>
      <c r="EQ651" s="17">
        <v>6.72</v>
      </c>
      <c r="ER651" s="17">
        <v>6.72</v>
      </c>
      <c r="ES651" s="17">
        <v>6.71</v>
      </c>
      <c r="ET651" s="17">
        <v>6.72</v>
      </c>
      <c r="EU651" s="17">
        <v>6.72</v>
      </c>
      <c r="EV651" s="17">
        <v>6.71</v>
      </c>
      <c r="EW651" s="17">
        <v>6.71</v>
      </c>
      <c r="EX651" s="17">
        <v>6.72</v>
      </c>
      <c r="EY651" s="17">
        <v>6.71</v>
      </c>
      <c r="EZ651" s="17">
        <v>6.7</v>
      </c>
      <c r="FA651" s="17">
        <v>6.7</v>
      </c>
      <c r="FB651" s="17">
        <v>6.7</v>
      </c>
      <c r="FC651" s="17">
        <v>6.7</v>
      </c>
      <c r="FD651" s="17">
        <v>6.71</v>
      </c>
      <c r="FE651" s="17">
        <v>6.71</v>
      </c>
      <c r="FF651" s="17">
        <v>6.71</v>
      </c>
      <c r="FG651" s="17">
        <v>6.7</v>
      </c>
      <c r="FH651" s="17">
        <v>6.7</v>
      </c>
      <c r="FI651" s="17">
        <v>6.71</v>
      </c>
      <c r="FJ651" s="17">
        <v>6.7</v>
      </c>
      <c r="FK651" s="17">
        <v>6.71</v>
      </c>
      <c r="FL651" s="17">
        <v>6.7</v>
      </c>
      <c r="FM651" s="17">
        <v>6.7</v>
      </c>
      <c r="FN651" s="17">
        <v>6.7</v>
      </c>
      <c r="FO651" s="17">
        <v>6.71</v>
      </c>
      <c r="FP651" s="17">
        <v>6.7</v>
      </c>
      <c r="FQ651" s="17">
        <v>6.7</v>
      </c>
      <c r="FR651" s="17">
        <v>6.69</v>
      </c>
      <c r="FS651" s="17">
        <v>6.7</v>
      </c>
      <c r="FT651" s="17">
        <v>6.7</v>
      </c>
      <c r="FU651" s="17">
        <v>6.7</v>
      </c>
      <c r="FV651" s="17">
        <v>6.7</v>
      </c>
      <c r="FW651" s="17">
        <v>6.7</v>
      </c>
      <c r="FX651" s="17">
        <v>6.71</v>
      </c>
      <c r="FY651" s="17">
        <v>6.71</v>
      </c>
      <c r="FZ651" s="17">
        <v>6.71</v>
      </c>
      <c r="GA651" s="17">
        <v>6.7</v>
      </c>
      <c r="GB651" s="17">
        <v>6.7</v>
      </c>
      <c r="GC651" s="17">
        <v>6.7</v>
      </c>
      <c r="GD651" s="17">
        <v>6.71</v>
      </c>
      <c r="GE651" s="17">
        <v>6.7</v>
      </c>
      <c r="GF651" s="17">
        <v>6.7</v>
      </c>
      <c r="GG651" s="17">
        <v>6.7</v>
      </c>
      <c r="GH651" s="17">
        <v>6.7</v>
      </c>
      <c r="GI651" s="17">
        <v>6.7</v>
      </c>
      <c r="GJ651" s="17">
        <v>6.7</v>
      </c>
      <c r="GK651" s="17">
        <v>6.71</v>
      </c>
      <c r="GL651" s="17">
        <v>6.71</v>
      </c>
      <c r="GM651" s="17">
        <v>6.7</v>
      </c>
      <c r="GN651" s="17">
        <v>6.7</v>
      </c>
      <c r="GO651" s="17">
        <v>6.7</v>
      </c>
      <c r="GP651" s="17">
        <v>6.7</v>
      </c>
      <c r="GQ651" s="17">
        <v>6.71</v>
      </c>
      <c r="GR651" s="17">
        <v>6.7</v>
      </c>
      <c r="GS651" s="17">
        <v>6.7</v>
      </c>
      <c r="GT651" s="17">
        <v>6.69</v>
      </c>
      <c r="GU651" s="17">
        <v>6.7</v>
      </c>
      <c r="GV651" s="17">
        <v>6.7</v>
      </c>
      <c r="GW651" s="17">
        <v>6.7</v>
      </c>
      <c r="GX651" s="17">
        <v>6.7</v>
      </c>
      <c r="GY651" s="17">
        <v>6.7</v>
      </c>
      <c r="GZ651" s="17">
        <v>6.69</v>
      </c>
      <c r="HA651" s="17">
        <v>6.69</v>
      </c>
      <c r="HB651" s="17">
        <v>6.7</v>
      </c>
      <c r="HC651" s="17">
        <v>6.7</v>
      </c>
      <c r="HD651" s="17">
        <v>6.69</v>
      </c>
      <c r="HE651" s="17">
        <v>6.69</v>
      </c>
      <c r="HF651" s="17">
        <v>6.7</v>
      </c>
      <c r="HG651" s="17">
        <v>6.69</v>
      </c>
      <c r="HH651" s="17">
        <v>6.69</v>
      </c>
      <c r="HI651" s="17">
        <v>6.7</v>
      </c>
      <c r="HJ651" s="17">
        <v>6.71</v>
      </c>
      <c r="HK651" s="17">
        <v>6.71</v>
      </c>
      <c r="HL651" s="17">
        <v>6.71</v>
      </c>
      <c r="HM651" s="17">
        <v>6.7</v>
      </c>
      <c r="HN651" s="17">
        <v>6.7</v>
      </c>
      <c r="HO651" s="17">
        <v>6.7</v>
      </c>
      <c r="HP651" s="17">
        <v>6.7</v>
      </c>
      <c r="HQ651" s="17">
        <v>6.7</v>
      </c>
      <c r="HR651" s="17">
        <v>6.7</v>
      </c>
      <c r="HS651" s="17">
        <v>6.69</v>
      </c>
      <c r="HT651" s="17">
        <v>6.69</v>
      </c>
      <c r="HU651" s="17">
        <v>6.7</v>
      </c>
      <c r="HV651" s="17">
        <v>6.7</v>
      </c>
      <c r="HW651" s="17">
        <v>6.7</v>
      </c>
      <c r="HX651" s="17">
        <v>6.7</v>
      </c>
      <c r="HY651" s="17">
        <v>6.71</v>
      </c>
      <c r="HZ651" s="17">
        <v>6.71</v>
      </c>
      <c r="IA651" s="17">
        <v>6.71</v>
      </c>
      <c r="IB651" s="17">
        <v>6.7</v>
      </c>
      <c r="IC651" s="17">
        <v>6.71</v>
      </c>
      <c r="ID651" s="17">
        <v>6.71</v>
      </c>
      <c r="IE651" s="17">
        <v>6.7</v>
      </c>
      <c r="IF651" s="17">
        <v>6.7</v>
      </c>
      <c r="IG651" s="17">
        <v>6.7</v>
      </c>
      <c r="IH651" s="17">
        <v>6.7</v>
      </c>
      <c r="II651" s="17">
        <v>6.69</v>
      </c>
      <c r="IJ651" s="17">
        <v>6.7</v>
      </c>
      <c r="IK651" s="17">
        <v>6.69</v>
      </c>
      <c r="IL651" s="17">
        <v>6.7</v>
      </c>
      <c r="IM651" s="17">
        <v>6.7</v>
      </c>
      <c r="IN651" s="17">
        <v>6.69</v>
      </c>
      <c r="IO651" s="17">
        <v>6.7</v>
      </c>
      <c r="IP651" s="17">
        <v>6.7</v>
      </c>
      <c r="IQ651" s="17">
        <v>6.7</v>
      </c>
      <c r="IR651" s="17">
        <v>6.69</v>
      </c>
      <c r="IS651" s="17">
        <v>6.7</v>
      </c>
      <c r="IT651" s="17">
        <v>6.69</v>
      </c>
      <c r="IU651" s="17">
        <v>6.7</v>
      </c>
      <c r="IV651" s="17">
        <v>6.7</v>
      </c>
      <c r="IW651" s="17">
        <v>6.7</v>
      </c>
      <c r="IX651" s="17">
        <v>6.7</v>
      </c>
      <c r="IY651" s="17">
        <v>6.7</v>
      </c>
    </row>
    <row r="652" spans="1:259" x14ac:dyDescent="0.15">
      <c r="A652" s="17" t="s">
        <v>1010</v>
      </c>
      <c r="B652" s="17" t="s">
        <v>1011</v>
      </c>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c r="AA652" s="26"/>
      <c r="AB652" s="17"/>
      <c r="AC652" s="26"/>
      <c r="AD652" s="26"/>
      <c r="AE652" s="17"/>
      <c r="AF652" s="17"/>
      <c r="AG652" s="17"/>
      <c r="AH652" s="17"/>
      <c r="AI652" s="17"/>
      <c r="AJ652" s="17"/>
      <c r="AK652" s="17"/>
      <c r="AL652" s="17"/>
      <c r="AM652" s="17"/>
      <c r="AN652" s="17"/>
      <c r="AO652" s="17"/>
      <c r="AP652" s="17"/>
      <c r="AQ652" s="17"/>
      <c r="AR652" s="17"/>
      <c r="AS652" s="17"/>
      <c r="AT652" s="17"/>
      <c r="AU652" s="17"/>
      <c r="AV652" s="17"/>
      <c r="AW652" s="17"/>
      <c r="AX652" s="17"/>
      <c r="AY652" s="17"/>
      <c r="AZ652" s="17"/>
      <c r="BA652" s="17"/>
      <c r="BB652" s="17"/>
      <c r="BC652" s="17"/>
      <c r="BD652" s="17"/>
      <c r="BE652" s="17"/>
      <c r="BF652" s="17"/>
      <c r="BG652" s="17"/>
      <c r="BH652" s="17"/>
      <c r="BI652" s="17"/>
      <c r="BJ652" s="26"/>
      <c r="BK652" s="17"/>
      <c r="BL652" s="17"/>
      <c r="BM652" s="17"/>
      <c r="BN652" s="17"/>
      <c r="BO652" s="17"/>
      <c r="BP652" s="17"/>
      <c r="BQ652" s="17"/>
      <c r="BR652" s="17"/>
      <c r="BS652" s="17"/>
      <c r="BT652" s="17"/>
      <c r="BU652" s="17"/>
      <c r="BV652" s="17"/>
      <c r="BW652" s="17"/>
      <c r="BX652" s="26"/>
      <c r="BY652" s="26"/>
      <c r="BZ652" s="26"/>
      <c r="CA652" s="26"/>
      <c r="CB652" s="26"/>
      <c r="CC652" s="17"/>
      <c r="CD652" s="17"/>
      <c r="CE652" s="17"/>
      <c r="CF652" s="17"/>
      <c r="CG652" s="17"/>
      <c r="CH652" s="17"/>
      <c r="CI652" s="17"/>
      <c r="CJ652" s="26"/>
      <c r="CK652" s="17"/>
      <c r="CL652" s="17"/>
      <c r="CM652" s="17"/>
      <c r="CN652" s="17"/>
      <c r="CO652" s="17"/>
      <c r="CP652" s="17"/>
      <c r="CQ652" s="17"/>
      <c r="CR652" s="17"/>
      <c r="CS652" s="17"/>
      <c r="CT652" s="17"/>
      <c r="CU652" s="17"/>
      <c r="CV652" s="17"/>
      <c r="CW652" s="17"/>
      <c r="CX652" s="17"/>
      <c r="CY652" s="26"/>
      <c r="CZ652" s="26"/>
      <c r="DA652" s="26"/>
      <c r="DB652" s="17"/>
      <c r="DC652" s="17"/>
      <c r="DD652" s="17"/>
      <c r="DE652" s="17"/>
      <c r="DF652" s="17"/>
      <c r="DG652" s="17"/>
      <c r="DH652" s="26"/>
      <c r="DI652" s="17"/>
      <c r="DJ652" s="17"/>
      <c r="DK652" s="17"/>
      <c r="DL652" s="17"/>
      <c r="DM652" s="17">
        <v>39.99</v>
      </c>
      <c r="DN652" s="17">
        <v>39.99</v>
      </c>
      <c r="DO652" s="17">
        <v>39.97</v>
      </c>
      <c r="DP652" s="17">
        <v>39.979999999999997</v>
      </c>
      <c r="DQ652" s="17">
        <v>39.99</v>
      </c>
      <c r="DR652" s="17">
        <v>40.01</v>
      </c>
      <c r="DS652" s="17">
        <v>40</v>
      </c>
      <c r="DT652" s="17">
        <v>39.99</v>
      </c>
      <c r="DU652" s="17">
        <v>39.99</v>
      </c>
      <c r="DV652" s="17">
        <v>40</v>
      </c>
      <c r="DW652" s="17">
        <v>40</v>
      </c>
      <c r="DX652" s="17">
        <v>40</v>
      </c>
      <c r="DY652" s="17">
        <v>39.99</v>
      </c>
      <c r="DZ652" s="17">
        <v>39.99</v>
      </c>
      <c r="EA652" s="17">
        <v>39.96</v>
      </c>
      <c r="EB652" s="17">
        <v>39.9</v>
      </c>
      <c r="EC652" s="17">
        <v>39.909999999999997</v>
      </c>
      <c r="ED652" s="17">
        <v>39.869999999999997</v>
      </c>
      <c r="EE652" s="17">
        <v>39.799999999999997</v>
      </c>
      <c r="EF652" s="17">
        <v>39.729999999999997</v>
      </c>
      <c r="EG652" s="17">
        <v>39.72</v>
      </c>
      <c r="EH652" s="17">
        <v>39.72</v>
      </c>
      <c r="EI652" s="17">
        <v>39.770000000000003</v>
      </c>
      <c r="EJ652" s="17">
        <v>39.75</v>
      </c>
      <c r="EK652" s="17">
        <v>39.799999999999997</v>
      </c>
      <c r="EL652" s="17">
        <v>39.79</v>
      </c>
      <c r="EM652" s="17">
        <v>39.79</v>
      </c>
      <c r="EN652" s="17">
        <v>39.75</v>
      </c>
      <c r="EO652" s="17">
        <v>39.770000000000003</v>
      </c>
      <c r="EP652" s="17">
        <v>39.770000000000003</v>
      </c>
      <c r="EQ652" s="17">
        <v>39.75</v>
      </c>
      <c r="ER652" s="17">
        <v>39.74</v>
      </c>
      <c r="ES652" s="17">
        <v>39.729999999999997</v>
      </c>
      <c r="ET652" s="17">
        <v>39.74</v>
      </c>
      <c r="EU652" s="17">
        <v>39.74</v>
      </c>
      <c r="EV652" s="17">
        <v>39.79</v>
      </c>
      <c r="EW652" s="17">
        <v>39.799999999999997</v>
      </c>
      <c r="EX652" s="17">
        <v>39.799999999999997</v>
      </c>
      <c r="EY652" s="17">
        <v>39.74</v>
      </c>
      <c r="EZ652" s="17">
        <v>39.71</v>
      </c>
      <c r="FA652" s="17">
        <v>39.700000000000003</v>
      </c>
      <c r="FB652" s="17">
        <v>39.700000000000003</v>
      </c>
      <c r="FC652" s="17">
        <v>39.700000000000003</v>
      </c>
      <c r="FD652" s="17">
        <v>39.630000000000003</v>
      </c>
      <c r="FE652" s="17">
        <v>39.64</v>
      </c>
      <c r="FF652" s="17">
        <v>39.6</v>
      </c>
      <c r="FG652" s="17">
        <v>39.58</v>
      </c>
      <c r="FH652" s="17">
        <v>39.630000000000003</v>
      </c>
      <c r="FI652" s="17">
        <v>39.67</v>
      </c>
      <c r="FJ652" s="17">
        <v>39.67</v>
      </c>
      <c r="FK652" s="17">
        <v>39.72</v>
      </c>
      <c r="FL652" s="17">
        <v>39.74</v>
      </c>
      <c r="FM652" s="17">
        <v>39.729999999999997</v>
      </c>
      <c r="FN652" s="17">
        <v>39.700000000000003</v>
      </c>
      <c r="FO652" s="17">
        <v>39.659999999999997</v>
      </c>
      <c r="FP652" s="17">
        <v>39.65</v>
      </c>
      <c r="FQ652" s="17">
        <v>39.619999999999997</v>
      </c>
      <c r="FR652" s="17">
        <v>39.619999999999997</v>
      </c>
      <c r="FS652" s="17">
        <v>39.630000000000003</v>
      </c>
      <c r="FT652" s="17">
        <v>39.64</v>
      </c>
      <c r="FU652" s="17">
        <v>39.64</v>
      </c>
      <c r="FV652" s="17">
        <v>39.64</v>
      </c>
      <c r="FW652" s="17">
        <v>39.65</v>
      </c>
      <c r="FX652" s="17">
        <v>39.659999999999997</v>
      </c>
      <c r="FY652" s="17">
        <v>39.67</v>
      </c>
      <c r="FZ652" s="17">
        <v>39.75</v>
      </c>
      <c r="GA652" s="17">
        <v>39.75</v>
      </c>
      <c r="GB652" s="17">
        <v>39.729999999999997</v>
      </c>
      <c r="GC652" s="17">
        <v>39.75</v>
      </c>
      <c r="GD652" s="17">
        <v>39.700000000000003</v>
      </c>
      <c r="GE652" s="17">
        <v>39.69</v>
      </c>
      <c r="GF652" s="17">
        <v>39.630000000000003</v>
      </c>
      <c r="GG652" s="17">
        <v>39.619999999999997</v>
      </c>
      <c r="GH652" s="17">
        <v>39.619999999999997</v>
      </c>
      <c r="GI652" s="17">
        <v>39.58</v>
      </c>
      <c r="GJ652" s="17">
        <v>39.479999999999997</v>
      </c>
      <c r="GK652" s="17">
        <v>39.43</v>
      </c>
      <c r="GL652" s="17">
        <v>39.42</v>
      </c>
      <c r="GM652" s="17">
        <v>39.4</v>
      </c>
      <c r="GN652" s="17">
        <v>39.44</v>
      </c>
      <c r="GO652" s="17">
        <v>39.49</v>
      </c>
      <c r="GP652" s="17">
        <v>39.51</v>
      </c>
      <c r="GQ652" s="17">
        <v>39.54</v>
      </c>
      <c r="GR652" s="17">
        <v>39.49</v>
      </c>
      <c r="GS652" s="17">
        <v>39.43</v>
      </c>
      <c r="GT652" s="17">
        <v>39.450000000000003</v>
      </c>
      <c r="GU652" s="17">
        <v>39.46</v>
      </c>
      <c r="GV652" s="17">
        <v>39.47</v>
      </c>
      <c r="GW652" s="17">
        <v>39.49</v>
      </c>
      <c r="GX652" s="17">
        <v>39.5</v>
      </c>
      <c r="GY652" s="17">
        <v>39.58</v>
      </c>
      <c r="GZ652" s="17">
        <v>39.58</v>
      </c>
      <c r="HA652" s="17">
        <v>39.58</v>
      </c>
      <c r="HB652" s="17">
        <v>39.67</v>
      </c>
      <c r="HC652" s="17">
        <v>39.64</v>
      </c>
      <c r="HD652" s="17">
        <v>39.58</v>
      </c>
      <c r="HE652" s="17">
        <v>39.590000000000003</v>
      </c>
      <c r="HF652" s="17">
        <v>39.56</v>
      </c>
      <c r="HG652" s="17">
        <v>39.56</v>
      </c>
      <c r="HH652" s="17">
        <v>39.58</v>
      </c>
      <c r="HI652" s="17">
        <v>39.51</v>
      </c>
      <c r="HJ652" s="17">
        <v>39.479999999999997</v>
      </c>
      <c r="HK652" s="17">
        <v>39.44</v>
      </c>
      <c r="HL652" s="17">
        <v>39.43</v>
      </c>
      <c r="HM652" s="17">
        <v>39.49</v>
      </c>
      <c r="HN652" s="17">
        <v>39.450000000000003</v>
      </c>
      <c r="HO652" s="17">
        <v>39.49</v>
      </c>
      <c r="HP652" s="17">
        <v>39.450000000000003</v>
      </c>
      <c r="HQ652" s="17">
        <v>39.450000000000003</v>
      </c>
      <c r="HR652" s="17">
        <v>39.46</v>
      </c>
      <c r="HS652" s="17">
        <v>39.43</v>
      </c>
      <c r="HT652" s="17">
        <v>39.42</v>
      </c>
      <c r="HU652" s="17">
        <v>39.46</v>
      </c>
      <c r="HV652" s="17">
        <v>39.49</v>
      </c>
      <c r="HW652" s="17">
        <v>39.53</v>
      </c>
      <c r="HX652" s="17">
        <v>39.549999999999997</v>
      </c>
      <c r="HY652" s="17">
        <v>39.49</v>
      </c>
      <c r="HZ652" s="17">
        <v>39.46</v>
      </c>
      <c r="IA652" s="17">
        <v>39.39</v>
      </c>
      <c r="IB652" s="17">
        <v>39.299999999999997</v>
      </c>
      <c r="IC652" s="17">
        <v>39.32</v>
      </c>
      <c r="ID652" s="17">
        <v>39.409999999999997</v>
      </c>
      <c r="IE652" s="17">
        <v>39.51</v>
      </c>
      <c r="IF652" s="17">
        <v>39.35</v>
      </c>
      <c r="IG652" s="17">
        <v>39.369999999999997</v>
      </c>
      <c r="IH652" s="17">
        <v>39.409999999999997</v>
      </c>
      <c r="II652" s="17">
        <v>39.380000000000003</v>
      </c>
      <c r="IJ652" s="17">
        <v>39.29</v>
      </c>
      <c r="IK652" s="17">
        <v>39.200000000000003</v>
      </c>
      <c r="IL652" s="17">
        <v>39.25</v>
      </c>
      <c r="IM652" s="17">
        <v>39.28</v>
      </c>
      <c r="IN652" s="17">
        <v>39.270000000000003</v>
      </c>
      <c r="IO652" s="17">
        <v>39.25</v>
      </c>
      <c r="IP652" s="17">
        <v>39.29</v>
      </c>
      <c r="IQ652" s="17">
        <v>39.25</v>
      </c>
      <c r="IR652" s="17">
        <v>39.26</v>
      </c>
      <c r="IS652" s="17">
        <v>39.24</v>
      </c>
      <c r="IT652" s="17">
        <v>39.24</v>
      </c>
      <c r="IU652" s="17">
        <v>39.22</v>
      </c>
      <c r="IV652" s="17">
        <v>39.22</v>
      </c>
      <c r="IW652" s="17">
        <v>39.24</v>
      </c>
      <c r="IX652" s="17">
        <v>39.24</v>
      </c>
      <c r="IY652" s="17">
        <v>39.229999999999997</v>
      </c>
    </row>
    <row r="653" spans="1:259" x14ac:dyDescent="0.15">
      <c r="A653" s="17" t="s">
        <v>281</v>
      </c>
      <c r="B653" s="17" t="s">
        <v>282</v>
      </c>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c r="AA653" s="26"/>
      <c r="AB653" s="17"/>
      <c r="AC653" s="26"/>
      <c r="AD653" s="26"/>
      <c r="AE653" s="17"/>
      <c r="AF653" s="17"/>
      <c r="AG653" s="17"/>
      <c r="AH653" s="17"/>
      <c r="AI653" s="17"/>
      <c r="AJ653" s="17"/>
      <c r="AK653" s="17"/>
      <c r="AL653" s="17"/>
      <c r="AM653" s="17"/>
      <c r="AN653" s="17"/>
      <c r="AO653" s="17"/>
      <c r="AP653" s="17"/>
      <c r="AQ653" s="17"/>
      <c r="AR653" s="17"/>
      <c r="AS653" s="17"/>
      <c r="AT653" s="17"/>
      <c r="AU653" s="17"/>
      <c r="AV653" s="17"/>
      <c r="AW653" s="17"/>
      <c r="AX653" s="17"/>
      <c r="AY653" s="17"/>
      <c r="AZ653" s="17"/>
      <c r="BA653" s="17"/>
      <c r="BB653" s="17"/>
      <c r="BC653" s="17"/>
      <c r="BD653" s="17"/>
      <c r="BE653" s="17"/>
      <c r="BF653" s="17"/>
      <c r="BG653" s="17"/>
      <c r="BH653" s="17"/>
      <c r="BI653" s="17"/>
      <c r="BJ653" s="26"/>
      <c r="BK653" s="17"/>
      <c r="BL653" s="17"/>
      <c r="BM653" s="17"/>
      <c r="BN653" s="17"/>
      <c r="BO653" s="17"/>
      <c r="BP653" s="17"/>
      <c r="BQ653" s="17"/>
      <c r="BR653" s="17"/>
      <c r="BS653" s="17"/>
      <c r="BT653" s="17"/>
      <c r="BU653" s="17"/>
      <c r="BV653" s="17"/>
      <c r="BW653" s="17"/>
      <c r="BX653" s="26"/>
      <c r="BY653" s="26"/>
      <c r="BZ653" s="26"/>
      <c r="CA653" s="26"/>
      <c r="CB653" s="26"/>
      <c r="CC653" s="17"/>
      <c r="CD653" s="17"/>
      <c r="CE653" s="17"/>
      <c r="CF653" s="17"/>
      <c r="CG653" s="17"/>
      <c r="CH653" s="17"/>
      <c r="CI653" s="17"/>
      <c r="CJ653" s="26"/>
      <c r="CK653" s="17"/>
      <c r="CL653" s="17"/>
      <c r="CM653" s="17"/>
      <c r="CN653" s="17"/>
      <c r="CO653" s="17"/>
      <c r="CP653" s="17"/>
      <c r="CQ653" s="17"/>
      <c r="CR653" s="17"/>
      <c r="CS653" s="17"/>
      <c r="CT653" s="17"/>
      <c r="CU653" s="17"/>
      <c r="CV653" s="17"/>
      <c r="CW653" s="17"/>
      <c r="CX653" s="17"/>
      <c r="CY653" s="26"/>
      <c r="CZ653" s="26"/>
      <c r="DA653" s="26"/>
      <c r="DB653" s="17"/>
      <c r="DC653" s="17"/>
      <c r="DD653" s="17"/>
      <c r="DE653" s="17"/>
      <c r="DF653" s="17"/>
      <c r="DG653" s="17"/>
      <c r="DH653" s="26"/>
      <c r="DI653" s="17"/>
      <c r="DJ653" s="17"/>
      <c r="DK653" s="17"/>
      <c r="DL653" s="17"/>
      <c r="DM653" s="17">
        <v>10.54</v>
      </c>
      <c r="DN653" s="17">
        <v>10.54</v>
      </c>
      <c r="DO653" s="17">
        <v>10.56</v>
      </c>
      <c r="DP653" s="17">
        <v>10.55</v>
      </c>
      <c r="DQ653" s="17">
        <v>10.56</v>
      </c>
      <c r="DR653" s="17">
        <v>10.54</v>
      </c>
      <c r="DS653" s="17">
        <v>10.54</v>
      </c>
      <c r="DT653" s="17">
        <v>10.53</v>
      </c>
      <c r="DU653" s="17">
        <v>10.54</v>
      </c>
      <c r="DV653" s="17">
        <v>10.52</v>
      </c>
      <c r="DW653" s="17">
        <v>10.51</v>
      </c>
      <c r="DX653" s="17">
        <v>10.49</v>
      </c>
      <c r="DY653" s="17">
        <v>10.5</v>
      </c>
      <c r="DZ653" s="17">
        <v>10.5</v>
      </c>
      <c r="EA653" s="17">
        <v>10.48</v>
      </c>
      <c r="EB653" s="17">
        <v>10.48</v>
      </c>
      <c r="EC653" s="17">
        <v>10.47</v>
      </c>
      <c r="ED653" s="17">
        <v>10.45</v>
      </c>
      <c r="EE653" s="17">
        <v>10.45</v>
      </c>
      <c r="EF653" s="17">
        <v>10.48</v>
      </c>
      <c r="EG653" s="17">
        <v>10.47</v>
      </c>
      <c r="EH653" s="17">
        <v>10.47</v>
      </c>
      <c r="EI653" s="17">
        <v>10.46</v>
      </c>
      <c r="EJ653" s="17">
        <v>10.45</v>
      </c>
      <c r="EK653" s="17">
        <v>10.45</v>
      </c>
      <c r="EL653" s="17">
        <v>10.45</v>
      </c>
      <c r="EM653" s="17">
        <v>10.45</v>
      </c>
      <c r="EN653" s="17">
        <v>10.46</v>
      </c>
      <c r="EO653" s="17">
        <v>10.46</v>
      </c>
      <c r="EP653" s="17">
        <v>10.48</v>
      </c>
      <c r="EQ653" s="17">
        <v>10.48</v>
      </c>
      <c r="ER653" s="17">
        <v>10.48</v>
      </c>
      <c r="ES653" s="17">
        <v>10.46</v>
      </c>
      <c r="ET653" s="17">
        <v>10.48</v>
      </c>
      <c r="EU653" s="17">
        <v>10.47</v>
      </c>
      <c r="EV653" s="17">
        <v>10.48</v>
      </c>
      <c r="EW653" s="17">
        <v>10.48</v>
      </c>
      <c r="EX653" s="17">
        <v>10.46</v>
      </c>
      <c r="EY653" s="17">
        <v>10.45</v>
      </c>
      <c r="EZ653" s="17">
        <v>10.45</v>
      </c>
      <c r="FA653" s="17">
        <v>10.44</v>
      </c>
      <c r="FB653" s="17">
        <v>10.45</v>
      </c>
      <c r="FC653" s="17">
        <v>10.44</v>
      </c>
      <c r="FD653" s="17">
        <v>10.45</v>
      </c>
      <c r="FE653" s="17">
        <v>10.45</v>
      </c>
      <c r="FF653" s="17">
        <v>10.45</v>
      </c>
      <c r="FG653" s="17">
        <v>10.46</v>
      </c>
      <c r="FH653" s="17">
        <v>10.46</v>
      </c>
      <c r="FI653" s="17">
        <v>10.46</v>
      </c>
      <c r="FJ653" s="17">
        <v>10.47</v>
      </c>
      <c r="FK653" s="17">
        <v>10.47</v>
      </c>
      <c r="FL653" s="17">
        <v>10.48</v>
      </c>
      <c r="FM653" s="17">
        <v>10.49</v>
      </c>
      <c r="FN653" s="17">
        <v>10.49</v>
      </c>
      <c r="FO653" s="17">
        <v>10.49</v>
      </c>
      <c r="FP653" s="17">
        <v>10.48</v>
      </c>
      <c r="FQ653" s="17">
        <v>10.48</v>
      </c>
      <c r="FR653" s="17">
        <v>10.47</v>
      </c>
      <c r="FS653" s="17">
        <v>10.48</v>
      </c>
      <c r="FT653" s="17">
        <v>10.47</v>
      </c>
      <c r="FU653" s="17">
        <v>10.46</v>
      </c>
      <c r="FV653" s="17">
        <v>10.46</v>
      </c>
      <c r="FW653" s="17">
        <v>10.46</v>
      </c>
      <c r="FX653" s="17">
        <v>10.46</v>
      </c>
      <c r="FY653" s="17">
        <v>10.48</v>
      </c>
      <c r="FZ653" s="17">
        <v>10.49</v>
      </c>
      <c r="GA653" s="17">
        <v>10.5</v>
      </c>
      <c r="GB653" s="17">
        <v>10.49</v>
      </c>
      <c r="GC653" s="17">
        <v>10.51</v>
      </c>
      <c r="GD653" s="17">
        <v>10.5</v>
      </c>
      <c r="GE653" s="17">
        <v>10.5</v>
      </c>
      <c r="GF653" s="17">
        <v>10.49</v>
      </c>
      <c r="GG653" s="17">
        <v>10.49</v>
      </c>
      <c r="GH653" s="17">
        <v>10.47</v>
      </c>
      <c r="GI653" s="17">
        <v>10.45</v>
      </c>
      <c r="GJ653" s="17">
        <v>10.44</v>
      </c>
      <c r="GK653" s="17">
        <v>10.46</v>
      </c>
      <c r="GL653" s="17">
        <v>10.45</v>
      </c>
      <c r="GM653" s="17">
        <v>10.44</v>
      </c>
      <c r="GN653" s="17">
        <v>10.45</v>
      </c>
      <c r="GO653" s="17">
        <v>10.46</v>
      </c>
      <c r="GP653" s="17">
        <v>10.47</v>
      </c>
      <c r="GQ653" s="17">
        <v>10.46</v>
      </c>
      <c r="GR653" s="17">
        <v>10.47</v>
      </c>
      <c r="GS653" s="17">
        <v>10.45</v>
      </c>
      <c r="GT653" s="17">
        <v>10.46</v>
      </c>
      <c r="GU653" s="17">
        <v>10.46</v>
      </c>
      <c r="GV653" s="17">
        <v>10.46</v>
      </c>
      <c r="GW653" s="17">
        <v>10.46</v>
      </c>
      <c r="GX653" s="17">
        <v>10.46</v>
      </c>
      <c r="GY653" s="17">
        <v>10.45</v>
      </c>
      <c r="GZ653" s="17">
        <v>10.44</v>
      </c>
      <c r="HA653" s="17">
        <v>10.44</v>
      </c>
      <c r="HB653" s="17">
        <v>10.45</v>
      </c>
      <c r="HC653" s="17">
        <v>10.47</v>
      </c>
      <c r="HD653" s="17">
        <v>10.46</v>
      </c>
      <c r="HE653" s="17">
        <v>10.45</v>
      </c>
      <c r="HF653" s="17">
        <v>10.44</v>
      </c>
      <c r="HG653" s="17">
        <v>10.44</v>
      </c>
      <c r="HH653" s="17">
        <v>10.42</v>
      </c>
      <c r="HI653" s="17">
        <v>10.42</v>
      </c>
      <c r="HJ653" s="17">
        <v>10.4</v>
      </c>
      <c r="HK653" s="17">
        <v>10.4</v>
      </c>
      <c r="HL653" s="17">
        <v>10.39</v>
      </c>
      <c r="HM653" s="17">
        <v>10.39</v>
      </c>
      <c r="HN653" s="17">
        <v>10.4</v>
      </c>
      <c r="HO653" s="17">
        <v>10.42</v>
      </c>
      <c r="HP653" s="17">
        <v>10.4</v>
      </c>
      <c r="HQ653" s="17">
        <v>10.39</v>
      </c>
      <c r="HR653" s="17">
        <v>10.4</v>
      </c>
      <c r="HS653" s="17">
        <v>10.4</v>
      </c>
      <c r="HT653" s="17">
        <v>10.4</v>
      </c>
      <c r="HU653" s="17">
        <v>10.42</v>
      </c>
      <c r="HV653" s="17">
        <v>10.43</v>
      </c>
      <c r="HW653" s="17">
        <v>10.43</v>
      </c>
      <c r="HX653" s="17">
        <v>10.46</v>
      </c>
      <c r="HY653" s="17">
        <v>10.44</v>
      </c>
      <c r="HZ653" s="17">
        <v>10.44</v>
      </c>
      <c r="IA653" s="17">
        <v>10.43</v>
      </c>
      <c r="IB653" s="17">
        <v>10.43</v>
      </c>
      <c r="IC653" s="17">
        <v>10.43</v>
      </c>
      <c r="ID653" s="17">
        <v>10.43</v>
      </c>
      <c r="IE653" s="17">
        <v>10.42</v>
      </c>
      <c r="IF653" s="17">
        <v>10.43</v>
      </c>
      <c r="IG653" s="17">
        <v>10.43</v>
      </c>
      <c r="IH653" s="17">
        <v>10.43</v>
      </c>
      <c r="II653" s="17">
        <v>10.42</v>
      </c>
      <c r="IJ653" s="17">
        <v>10.41</v>
      </c>
      <c r="IK653" s="17">
        <v>10.42</v>
      </c>
      <c r="IL653" s="17">
        <v>10.42</v>
      </c>
      <c r="IM653" s="17">
        <v>10.42</v>
      </c>
      <c r="IN653" s="17">
        <v>10.43</v>
      </c>
      <c r="IO653" s="17">
        <v>10.44</v>
      </c>
      <c r="IP653" s="17">
        <v>10.43</v>
      </c>
      <c r="IQ653" s="17">
        <v>10.43</v>
      </c>
      <c r="IR653" s="17">
        <v>10.44</v>
      </c>
      <c r="IS653" s="17">
        <v>10.42</v>
      </c>
      <c r="IT653" s="17">
        <v>10.43</v>
      </c>
      <c r="IU653" s="17">
        <v>10.43</v>
      </c>
      <c r="IV653" s="17">
        <v>10.43</v>
      </c>
      <c r="IW653" s="17">
        <v>10.44</v>
      </c>
      <c r="IX653" s="17">
        <v>10.44</v>
      </c>
      <c r="IY653" s="17">
        <v>10.45</v>
      </c>
    </row>
    <row r="654" spans="1:259" x14ac:dyDescent="0.15">
      <c r="A654" s="17" t="s">
        <v>2916</v>
      </c>
      <c r="B654" s="17" t="s">
        <v>2917</v>
      </c>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c r="AA654" s="26"/>
      <c r="AB654" s="17"/>
      <c r="AC654" s="26"/>
      <c r="AD654" s="26"/>
      <c r="AE654" s="17"/>
      <c r="AF654" s="17"/>
      <c r="AG654" s="17"/>
      <c r="AH654" s="17"/>
      <c r="AI654" s="17"/>
      <c r="AJ654" s="17"/>
      <c r="AK654" s="17"/>
      <c r="AL654" s="17"/>
      <c r="AM654" s="17"/>
      <c r="AN654" s="17"/>
      <c r="AO654" s="17"/>
      <c r="AP654" s="17"/>
      <c r="AQ654" s="17"/>
      <c r="AR654" s="17"/>
      <c r="AS654" s="17"/>
      <c r="AT654" s="17"/>
      <c r="AU654" s="17"/>
      <c r="AV654" s="17"/>
      <c r="AW654" s="17"/>
      <c r="AX654" s="17"/>
      <c r="AY654" s="17"/>
      <c r="AZ654" s="17"/>
      <c r="BA654" s="17"/>
      <c r="BB654" s="17"/>
      <c r="BC654" s="17"/>
      <c r="BD654" s="17"/>
      <c r="BE654" s="17"/>
      <c r="BF654" s="17"/>
      <c r="BG654" s="17"/>
      <c r="BH654" s="17"/>
      <c r="BI654" s="17"/>
      <c r="BJ654" s="26"/>
      <c r="BK654" s="17"/>
      <c r="BL654" s="17"/>
      <c r="BM654" s="17"/>
      <c r="BN654" s="17"/>
      <c r="BO654" s="17"/>
      <c r="BP654" s="17"/>
      <c r="BQ654" s="17"/>
      <c r="BR654" s="17"/>
      <c r="BS654" s="17"/>
      <c r="BT654" s="17"/>
      <c r="BU654" s="17"/>
      <c r="BV654" s="17"/>
      <c r="BW654" s="17"/>
      <c r="BX654" s="26"/>
      <c r="BY654" s="26"/>
      <c r="BZ654" s="26"/>
      <c r="CA654" s="26"/>
      <c r="CB654" s="26"/>
      <c r="CC654" s="17"/>
      <c r="CD654" s="17"/>
      <c r="CE654" s="17"/>
      <c r="CF654" s="17"/>
      <c r="CG654" s="17"/>
      <c r="CH654" s="17"/>
      <c r="CI654" s="17"/>
      <c r="CJ654" s="26"/>
      <c r="CK654" s="17"/>
      <c r="CL654" s="17"/>
      <c r="CM654" s="17"/>
      <c r="CN654" s="17"/>
      <c r="CO654" s="17"/>
      <c r="CP654" s="17"/>
      <c r="CQ654" s="17"/>
      <c r="CR654" s="17"/>
      <c r="CS654" s="17"/>
      <c r="CT654" s="17"/>
      <c r="CU654" s="17"/>
      <c r="CV654" s="17"/>
      <c r="CW654" s="17"/>
      <c r="CX654" s="17"/>
      <c r="CY654" s="26"/>
      <c r="CZ654" s="26"/>
      <c r="DA654" s="26"/>
      <c r="DB654" s="17"/>
      <c r="DC654" s="17"/>
      <c r="DD654" s="17"/>
      <c r="DE654" s="17"/>
      <c r="DF654" s="17"/>
      <c r="DG654" s="17"/>
      <c r="DH654" s="26"/>
      <c r="DI654" s="17"/>
      <c r="DJ654" s="17"/>
      <c r="DK654" s="17"/>
      <c r="DL654" s="17"/>
      <c r="DM654" s="17">
        <v>8.3699999999999992</v>
      </c>
      <c r="DN654" s="17">
        <v>8.36</v>
      </c>
      <c r="DO654" s="17">
        <v>8.36</v>
      </c>
      <c r="DP654" s="17">
        <v>8.36</v>
      </c>
      <c r="DQ654" s="17">
        <v>8.36</v>
      </c>
      <c r="DR654" s="17">
        <v>8.36</v>
      </c>
      <c r="DS654" s="17">
        <v>8.36</v>
      </c>
      <c r="DT654" s="17">
        <v>8.36</v>
      </c>
      <c r="DU654" s="17">
        <v>8.36</v>
      </c>
      <c r="DV654" s="17">
        <v>8.36</v>
      </c>
      <c r="DW654" s="17">
        <v>8.35</v>
      </c>
      <c r="DX654" s="17">
        <v>8.36</v>
      </c>
      <c r="DY654" s="17">
        <v>8.35</v>
      </c>
      <c r="DZ654" s="17">
        <v>8.36</v>
      </c>
      <c r="EA654" s="17">
        <v>8.35</v>
      </c>
      <c r="EB654" s="17">
        <v>8.35</v>
      </c>
      <c r="EC654" s="17">
        <v>8.35</v>
      </c>
      <c r="ED654" s="17">
        <v>8.35</v>
      </c>
      <c r="EE654" s="17">
        <v>8.35</v>
      </c>
      <c r="EF654" s="17">
        <v>8.35</v>
      </c>
      <c r="EG654" s="17">
        <v>8.36</v>
      </c>
      <c r="EH654" s="17">
        <v>8.35</v>
      </c>
      <c r="EI654" s="17">
        <v>8.35</v>
      </c>
      <c r="EJ654" s="17">
        <v>8.35</v>
      </c>
      <c r="EK654" s="17">
        <v>8.34</v>
      </c>
      <c r="EL654" s="17">
        <v>8.34</v>
      </c>
      <c r="EM654" s="17">
        <v>8.34</v>
      </c>
      <c r="EN654" s="17">
        <v>8.35</v>
      </c>
      <c r="EO654" s="17">
        <v>8.35</v>
      </c>
      <c r="EP654" s="17">
        <v>8.35</v>
      </c>
      <c r="EQ654" s="17">
        <v>8.35</v>
      </c>
      <c r="ER654" s="17">
        <v>8.35</v>
      </c>
      <c r="ES654" s="17">
        <v>8.35</v>
      </c>
      <c r="ET654" s="17">
        <v>8.35</v>
      </c>
      <c r="EU654" s="17">
        <v>8.36</v>
      </c>
      <c r="EV654" s="17">
        <v>8.35</v>
      </c>
      <c r="EW654" s="17">
        <v>8.36</v>
      </c>
      <c r="EX654" s="17">
        <v>8.36</v>
      </c>
      <c r="EY654" s="17">
        <v>8.35</v>
      </c>
      <c r="EZ654" s="17">
        <v>8.35</v>
      </c>
      <c r="FA654" s="17">
        <v>8.36</v>
      </c>
      <c r="FB654" s="17">
        <v>8.36</v>
      </c>
      <c r="FC654" s="17">
        <v>8.36</v>
      </c>
      <c r="FD654" s="17">
        <v>8.36</v>
      </c>
      <c r="FE654" s="17">
        <v>8.35</v>
      </c>
      <c r="FF654" s="17">
        <v>8.36</v>
      </c>
      <c r="FG654" s="17">
        <v>8.3699999999999992</v>
      </c>
      <c r="FH654" s="17">
        <v>8.36</v>
      </c>
      <c r="FI654" s="17">
        <v>8.3699999999999992</v>
      </c>
      <c r="FJ654" s="17">
        <v>8.36</v>
      </c>
      <c r="FK654" s="17">
        <v>8.36</v>
      </c>
      <c r="FL654" s="17">
        <v>8.36</v>
      </c>
      <c r="FM654" s="17">
        <v>8.36</v>
      </c>
      <c r="FN654" s="17">
        <v>8.36</v>
      </c>
      <c r="FO654" s="17">
        <v>8.3699999999999992</v>
      </c>
      <c r="FP654" s="17">
        <v>8.36</v>
      </c>
      <c r="FQ654" s="17">
        <v>8.35</v>
      </c>
      <c r="FR654" s="17">
        <v>8.36</v>
      </c>
      <c r="FS654" s="17">
        <v>8.35</v>
      </c>
      <c r="FT654" s="17">
        <v>8.35</v>
      </c>
      <c r="FU654" s="17">
        <v>8.35</v>
      </c>
      <c r="FV654" s="17">
        <v>8.36</v>
      </c>
      <c r="FW654" s="17">
        <v>8.36</v>
      </c>
      <c r="FX654" s="17">
        <v>8.36</v>
      </c>
      <c r="FY654" s="17">
        <v>8.36</v>
      </c>
      <c r="FZ654" s="17">
        <v>8.36</v>
      </c>
      <c r="GA654" s="17">
        <v>8.36</v>
      </c>
      <c r="GB654" s="17">
        <v>8.36</v>
      </c>
      <c r="GC654" s="17">
        <v>8.3699999999999992</v>
      </c>
      <c r="GD654" s="17">
        <v>8.36</v>
      </c>
      <c r="GE654" s="17">
        <v>8.36</v>
      </c>
      <c r="GF654" s="17">
        <v>8.36</v>
      </c>
      <c r="GG654" s="17">
        <v>8.36</v>
      </c>
      <c r="GH654" s="17">
        <v>8.36</v>
      </c>
      <c r="GI654" s="17">
        <v>8.36</v>
      </c>
      <c r="GJ654" s="17">
        <v>8.35</v>
      </c>
      <c r="GK654" s="17">
        <v>8.35</v>
      </c>
      <c r="GL654" s="17">
        <v>8.35</v>
      </c>
      <c r="GM654" s="17">
        <v>8.35</v>
      </c>
      <c r="GN654" s="17">
        <v>8.35</v>
      </c>
      <c r="GO654" s="17">
        <v>8.35</v>
      </c>
      <c r="GP654" s="17">
        <v>8.35</v>
      </c>
      <c r="GQ654" s="17">
        <v>8.35</v>
      </c>
      <c r="GR654" s="17">
        <v>8.34</v>
      </c>
      <c r="GS654" s="17">
        <v>8.35</v>
      </c>
      <c r="GT654" s="17">
        <v>8.35</v>
      </c>
      <c r="GU654" s="17">
        <v>8.35</v>
      </c>
      <c r="GV654" s="17">
        <v>8.35</v>
      </c>
      <c r="GW654" s="17">
        <v>8.35</v>
      </c>
      <c r="GX654" s="17">
        <v>8.36</v>
      </c>
      <c r="GY654" s="17">
        <v>8.35</v>
      </c>
      <c r="GZ654" s="17">
        <v>8.35</v>
      </c>
      <c r="HA654" s="17">
        <v>8.35</v>
      </c>
      <c r="HB654" s="17">
        <v>8.36</v>
      </c>
      <c r="HC654" s="17">
        <v>8.36</v>
      </c>
      <c r="HD654" s="17">
        <v>8.36</v>
      </c>
      <c r="HE654" s="17">
        <v>8.36</v>
      </c>
      <c r="HF654" s="17">
        <v>8.36</v>
      </c>
      <c r="HG654" s="17">
        <v>8.35</v>
      </c>
      <c r="HH654" s="17">
        <v>8.35</v>
      </c>
      <c r="HI654" s="17">
        <v>8.35</v>
      </c>
      <c r="HJ654" s="17">
        <v>8.34</v>
      </c>
      <c r="HK654" s="17">
        <v>8.34</v>
      </c>
      <c r="HL654" s="17">
        <v>8.34</v>
      </c>
      <c r="HM654" s="17">
        <v>8.34</v>
      </c>
      <c r="HN654" s="17">
        <v>8.35</v>
      </c>
      <c r="HO654" s="17">
        <v>8.34</v>
      </c>
      <c r="HP654" s="17">
        <v>8.34</v>
      </c>
      <c r="HQ654" s="17">
        <v>8.35</v>
      </c>
      <c r="HR654" s="17">
        <v>8.36</v>
      </c>
      <c r="HS654" s="17">
        <v>8.35</v>
      </c>
      <c r="HT654" s="17">
        <v>8.35</v>
      </c>
      <c r="HU654" s="17">
        <v>8.35</v>
      </c>
      <c r="HV654" s="17">
        <v>8.36</v>
      </c>
      <c r="HW654" s="17">
        <v>8.36</v>
      </c>
      <c r="HX654" s="17">
        <v>8.36</v>
      </c>
      <c r="HY654" s="17">
        <v>8.3699999999999992</v>
      </c>
      <c r="HZ654" s="17">
        <v>8.36</v>
      </c>
      <c r="IA654" s="17">
        <v>8.35</v>
      </c>
      <c r="IB654" s="17">
        <v>8.35</v>
      </c>
      <c r="IC654" s="17">
        <v>8.35</v>
      </c>
      <c r="ID654" s="17">
        <v>8.35</v>
      </c>
      <c r="IE654" s="17">
        <v>8.36</v>
      </c>
      <c r="IF654" s="17">
        <v>8.36</v>
      </c>
      <c r="IG654" s="17">
        <v>8.35</v>
      </c>
      <c r="IH654" s="17">
        <v>8.35</v>
      </c>
      <c r="II654" s="17">
        <v>8.35</v>
      </c>
      <c r="IJ654" s="17">
        <v>8.35</v>
      </c>
      <c r="IK654" s="17">
        <v>8.34</v>
      </c>
      <c r="IL654" s="17">
        <v>8.35</v>
      </c>
      <c r="IM654" s="17">
        <v>8.35</v>
      </c>
      <c r="IN654" s="17">
        <v>8.35</v>
      </c>
      <c r="IO654" s="17">
        <v>8.35</v>
      </c>
      <c r="IP654" s="17">
        <v>8.35</v>
      </c>
      <c r="IQ654" s="17">
        <v>8.34</v>
      </c>
      <c r="IR654" s="17">
        <v>8.35</v>
      </c>
      <c r="IS654" s="17">
        <v>8.35</v>
      </c>
      <c r="IT654" s="17">
        <v>8.35</v>
      </c>
      <c r="IU654" s="17">
        <v>8.34</v>
      </c>
      <c r="IV654" s="17">
        <v>8.34</v>
      </c>
      <c r="IW654" s="17">
        <v>8.35</v>
      </c>
      <c r="IX654" s="17">
        <v>8.35</v>
      </c>
      <c r="IY654" s="17">
        <v>8.35</v>
      </c>
    </row>
    <row r="655" spans="1:259" x14ac:dyDescent="0.15">
      <c r="A655" s="17" t="s">
        <v>3294</v>
      </c>
      <c r="B655" s="17" t="s">
        <v>3295</v>
      </c>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c r="AA655" s="26"/>
      <c r="AB655" s="17"/>
      <c r="AC655" s="26"/>
      <c r="AD655" s="26"/>
      <c r="AE655" s="17"/>
      <c r="AF655" s="17"/>
      <c r="AG655" s="17"/>
      <c r="AH655" s="17"/>
      <c r="AI655" s="17"/>
      <c r="AJ655" s="17"/>
      <c r="AK655" s="17"/>
      <c r="AL655" s="17"/>
      <c r="AM655" s="17"/>
      <c r="AN655" s="17"/>
      <c r="AO655" s="17"/>
      <c r="AP655" s="17"/>
      <c r="AQ655" s="17"/>
      <c r="AR655" s="17"/>
      <c r="AS655" s="17"/>
      <c r="AT655" s="17"/>
      <c r="AU655" s="17"/>
      <c r="AV655" s="17"/>
      <c r="AW655" s="17"/>
      <c r="AX655" s="17"/>
      <c r="AY655" s="17"/>
      <c r="AZ655" s="17"/>
      <c r="BA655" s="17"/>
      <c r="BB655" s="17"/>
      <c r="BC655" s="17"/>
      <c r="BD655" s="17"/>
      <c r="BE655" s="17"/>
      <c r="BF655" s="17"/>
      <c r="BG655" s="17"/>
      <c r="BH655" s="17"/>
      <c r="BI655" s="17"/>
      <c r="BJ655" s="26"/>
      <c r="BK655" s="17"/>
      <c r="BL655" s="17"/>
      <c r="BM655" s="17"/>
      <c r="BN655" s="17"/>
      <c r="BO655" s="17"/>
      <c r="BP655" s="17"/>
      <c r="BQ655" s="17"/>
      <c r="BR655" s="17"/>
      <c r="BS655" s="17"/>
      <c r="BT655" s="17"/>
      <c r="BU655" s="17"/>
      <c r="BV655" s="17"/>
      <c r="BW655" s="17"/>
      <c r="BX655" s="26"/>
      <c r="BY655" s="26"/>
      <c r="BZ655" s="26"/>
      <c r="CA655" s="26"/>
      <c r="CB655" s="26"/>
      <c r="CC655" s="17"/>
      <c r="CD655" s="17"/>
      <c r="CE655" s="17"/>
      <c r="CF655" s="17"/>
      <c r="CG655" s="17"/>
      <c r="CH655" s="17"/>
      <c r="CI655" s="17"/>
      <c r="CJ655" s="26"/>
      <c r="CK655" s="17"/>
      <c r="CL655" s="17"/>
      <c r="CM655" s="17"/>
      <c r="CN655" s="17"/>
      <c r="CO655" s="17"/>
      <c r="CP655" s="17"/>
      <c r="CQ655" s="17"/>
      <c r="CR655" s="17"/>
      <c r="CS655" s="17"/>
      <c r="CT655" s="17"/>
      <c r="CU655" s="17"/>
      <c r="CV655" s="17"/>
      <c r="CW655" s="17"/>
      <c r="CX655" s="17"/>
      <c r="CY655" s="26"/>
      <c r="CZ655" s="26"/>
      <c r="DA655" s="26"/>
      <c r="DB655" s="17"/>
      <c r="DC655" s="17"/>
      <c r="DD655" s="17"/>
      <c r="DE655" s="17"/>
      <c r="DF655" s="17"/>
      <c r="DG655" s="17"/>
      <c r="DH655" s="26"/>
      <c r="DI655" s="17"/>
      <c r="DJ655" s="17"/>
      <c r="DK655" s="17"/>
      <c r="DL655" s="17"/>
      <c r="DM655" s="17">
        <v>30.68</v>
      </c>
      <c r="DN655" s="17">
        <v>30.68</v>
      </c>
      <c r="DO655" s="17">
        <v>30.68</v>
      </c>
      <c r="DP655" s="17">
        <v>30.68</v>
      </c>
      <c r="DQ655" s="17">
        <v>30.68</v>
      </c>
      <c r="DR655" s="17">
        <v>30.68</v>
      </c>
      <c r="DS655" s="17">
        <v>30.68</v>
      </c>
      <c r="DT655" s="17">
        <v>30.68</v>
      </c>
      <c r="DU655" s="17">
        <v>30.68</v>
      </c>
      <c r="DV655" s="17">
        <v>30.68</v>
      </c>
      <c r="DW655" s="17">
        <v>30.68</v>
      </c>
      <c r="DX655" s="17">
        <v>30.68</v>
      </c>
      <c r="DY655" s="17">
        <v>30.68</v>
      </c>
      <c r="DZ655" s="17">
        <v>30.68</v>
      </c>
      <c r="EA655" s="17">
        <v>30.68</v>
      </c>
      <c r="EB655" s="17">
        <v>30.68</v>
      </c>
      <c r="EC655" s="17">
        <v>30.68</v>
      </c>
      <c r="ED655" s="17">
        <v>30.68</v>
      </c>
      <c r="EE655" s="17">
        <v>30.68</v>
      </c>
      <c r="EF655" s="17">
        <v>30.68</v>
      </c>
      <c r="EG655" s="17">
        <v>30.68</v>
      </c>
      <c r="EH655" s="17">
        <v>30.68</v>
      </c>
      <c r="EI655" s="17">
        <v>30.68</v>
      </c>
      <c r="EJ655" s="17">
        <v>30.68</v>
      </c>
      <c r="EK655" s="17">
        <v>30.68</v>
      </c>
      <c r="EL655" s="17">
        <v>30.68</v>
      </c>
      <c r="EM655" s="17">
        <v>30.68</v>
      </c>
      <c r="EN655" s="17">
        <v>30.68</v>
      </c>
      <c r="EO655" s="17">
        <v>30.68</v>
      </c>
      <c r="EP655" s="17">
        <v>30.68</v>
      </c>
      <c r="EQ655" s="17">
        <v>30.68</v>
      </c>
      <c r="ER655" s="17">
        <v>30.68</v>
      </c>
      <c r="ES655" s="17">
        <v>30.68</v>
      </c>
      <c r="ET655" s="17">
        <v>30.68</v>
      </c>
      <c r="EU655" s="17">
        <v>30.68</v>
      </c>
      <c r="EV655" s="17">
        <v>30.68</v>
      </c>
      <c r="EW655" s="17">
        <v>30.68</v>
      </c>
      <c r="EX655" s="17">
        <v>30.68</v>
      </c>
      <c r="EY655" s="17">
        <v>30.68</v>
      </c>
      <c r="EZ655" s="17">
        <v>30.68</v>
      </c>
      <c r="FA655" s="17">
        <v>30.68</v>
      </c>
      <c r="FB655" s="17">
        <v>30.68</v>
      </c>
      <c r="FC655" s="17">
        <v>30.68</v>
      </c>
      <c r="FD655" s="17">
        <v>30.68</v>
      </c>
      <c r="FE655" s="17">
        <v>30.68</v>
      </c>
      <c r="FF655" s="17">
        <v>30.68</v>
      </c>
      <c r="FG655" s="17">
        <v>30.68</v>
      </c>
      <c r="FH655" s="17">
        <v>30.68</v>
      </c>
      <c r="FI655" s="17">
        <v>30.68</v>
      </c>
      <c r="FJ655" s="17">
        <v>30.68</v>
      </c>
      <c r="FK655" s="17">
        <v>30.68</v>
      </c>
      <c r="FL655" s="17">
        <v>30.68</v>
      </c>
      <c r="FM655" s="17">
        <v>30.68</v>
      </c>
      <c r="FN655" s="17">
        <v>30.68</v>
      </c>
      <c r="FO655" s="17">
        <v>30.68</v>
      </c>
      <c r="FP655" s="17">
        <v>30.68</v>
      </c>
      <c r="FQ655" s="17">
        <v>30.68</v>
      </c>
      <c r="FR655" s="17">
        <v>30.68</v>
      </c>
      <c r="FS655" s="17">
        <v>30.68</v>
      </c>
      <c r="FT655" s="17">
        <v>30.68</v>
      </c>
      <c r="FU655" s="17">
        <v>30.68</v>
      </c>
      <c r="FV655" s="17">
        <v>30.68</v>
      </c>
      <c r="FW655" s="17">
        <v>30.68</v>
      </c>
      <c r="FX655" s="17">
        <v>30.68</v>
      </c>
      <c r="FY655" s="17">
        <v>30.68</v>
      </c>
      <c r="FZ655" s="17">
        <v>30.68</v>
      </c>
      <c r="GA655" s="17">
        <v>30.68</v>
      </c>
      <c r="GB655" s="17">
        <v>30.68</v>
      </c>
      <c r="GC655" s="17">
        <v>30.68</v>
      </c>
      <c r="GD655" s="17">
        <v>30.68</v>
      </c>
      <c r="GE655" s="17">
        <v>30.68</v>
      </c>
      <c r="GF655" s="17">
        <v>30.68</v>
      </c>
      <c r="GG655" s="17">
        <v>30.68</v>
      </c>
      <c r="GH655" s="17">
        <v>30.68</v>
      </c>
      <c r="GI655" s="17">
        <v>30.68</v>
      </c>
      <c r="GJ655" s="17">
        <v>30.68</v>
      </c>
      <c r="GK655" s="17">
        <v>30.68</v>
      </c>
      <c r="GL655" s="17">
        <v>30.68</v>
      </c>
      <c r="GM655" s="17">
        <v>30.68</v>
      </c>
      <c r="GN655" s="17">
        <v>30.68</v>
      </c>
      <c r="GO655" s="17">
        <v>30.68</v>
      </c>
      <c r="GP655" s="17">
        <v>30.68</v>
      </c>
      <c r="GQ655" s="17">
        <v>30.68</v>
      </c>
      <c r="GR655" s="17">
        <v>30.68</v>
      </c>
      <c r="GS655" s="17">
        <v>30.68</v>
      </c>
      <c r="GT655" s="17">
        <v>30.68</v>
      </c>
      <c r="GU655" s="17">
        <v>30.68</v>
      </c>
      <c r="GV655" s="17">
        <v>30.68</v>
      </c>
      <c r="GW655" s="17">
        <v>30.68</v>
      </c>
      <c r="GX655" s="17">
        <v>30.68</v>
      </c>
      <c r="GY655" s="17">
        <v>30.68</v>
      </c>
      <c r="GZ655" s="17">
        <v>30.68</v>
      </c>
      <c r="HA655" s="17">
        <v>30.68</v>
      </c>
      <c r="HB655" s="17">
        <v>30.68</v>
      </c>
      <c r="HC655" s="17">
        <v>30.68</v>
      </c>
      <c r="HD655" s="17">
        <v>30.68</v>
      </c>
      <c r="HE655" s="17">
        <v>30.68</v>
      </c>
      <c r="HF655" s="17">
        <v>30.68</v>
      </c>
      <c r="HG655" s="17">
        <v>30.68</v>
      </c>
      <c r="HH655" s="17">
        <v>30.68</v>
      </c>
      <c r="HI655" s="17">
        <v>30.68</v>
      </c>
      <c r="HJ655" s="17">
        <v>30.68</v>
      </c>
      <c r="HK655" s="17">
        <v>30.68</v>
      </c>
      <c r="HL655" s="17">
        <v>30.68</v>
      </c>
      <c r="HM655" s="17">
        <v>30.68</v>
      </c>
      <c r="HN655" s="17">
        <v>30.68</v>
      </c>
      <c r="HO655" s="17">
        <v>30.68</v>
      </c>
      <c r="HP655" s="17">
        <v>30.68</v>
      </c>
      <c r="HQ655" s="17">
        <v>30.68</v>
      </c>
      <c r="HR655" s="17">
        <v>30.68</v>
      </c>
      <c r="HS655" s="17">
        <v>30.68</v>
      </c>
      <c r="HT655" s="17">
        <v>30.68</v>
      </c>
      <c r="HU655" s="17">
        <v>30.68</v>
      </c>
      <c r="HV655" s="17">
        <v>30.68</v>
      </c>
      <c r="HW655" s="17">
        <v>30.68</v>
      </c>
      <c r="HX655" s="17">
        <v>30.68</v>
      </c>
      <c r="HY655" s="17">
        <v>30.68</v>
      </c>
      <c r="HZ655" s="17">
        <v>30.68</v>
      </c>
      <c r="IA655" s="17">
        <v>30.68</v>
      </c>
      <c r="IB655" s="17">
        <v>30.68</v>
      </c>
      <c r="IC655" s="17">
        <v>30.68</v>
      </c>
      <c r="ID655" s="17">
        <v>30.68</v>
      </c>
      <c r="IE655" s="17">
        <v>30.68</v>
      </c>
      <c r="IF655" s="17">
        <v>30.68</v>
      </c>
      <c r="IG655" s="17">
        <v>30.68</v>
      </c>
      <c r="IH655" s="17">
        <v>30.68</v>
      </c>
      <c r="II655" s="17">
        <v>30.68</v>
      </c>
      <c r="IJ655" s="17">
        <v>30.68</v>
      </c>
      <c r="IK655" s="17">
        <v>30.68</v>
      </c>
      <c r="IL655" s="17">
        <v>30.68</v>
      </c>
      <c r="IM655" s="17">
        <v>30.68</v>
      </c>
      <c r="IN655" s="17">
        <v>30.68</v>
      </c>
      <c r="IO655" s="17">
        <v>30.68</v>
      </c>
      <c r="IP655" s="17">
        <v>30.68</v>
      </c>
      <c r="IQ655" s="17">
        <v>30.68</v>
      </c>
      <c r="IR655" s="17">
        <v>30.68</v>
      </c>
      <c r="IS655" s="17">
        <v>30.68</v>
      </c>
      <c r="IT655" s="17">
        <v>30.68</v>
      </c>
      <c r="IU655" s="17">
        <v>30.68</v>
      </c>
      <c r="IV655" s="17">
        <v>30.68</v>
      </c>
      <c r="IW655" s="17">
        <v>30.68</v>
      </c>
      <c r="IX655" s="17">
        <v>30.68</v>
      </c>
      <c r="IY655" s="17">
        <v>30.68</v>
      </c>
    </row>
    <row r="656" spans="1:259" x14ac:dyDescent="0.15">
      <c r="A656" s="17" t="s">
        <v>4518</v>
      </c>
      <c r="B656" s="17" t="s">
        <v>4837</v>
      </c>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c r="AA656" s="26"/>
      <c r="AB656" s="17"/>
      <c r="AC656" s="26"/>
      <c r="AD656" s="26"/>
      <c r="AE656" s="17"/>
      <c r="AF656" s="17"/>
      <c r="AG656" s="17"/>
      <c r="AH656" s="17"/>
      <c r="AI656" s="17"/>
      <c r="AJ656" s="17"/>
      <c r="AK656" s="17"/>
      <c r="AL656" s="17"/>
      <c r="AM656" s="17"/>
      <c r="AN656" s="17"/>
      <c r="AO656" s="17"/>
      <c r="AP656" s="17"/>
      <c r="AQ656" s="17"/>
      <c r="AR656" s="17"/>
      <c r="AS656" s="17"/>
      <c r="AT656" s="17"/>
      <c r="AU656" s="17"/>
      <c r="AV656" s="17"/>
      <c r="AW656" s="17"/>
      <c r="AX656" s="17"/>
      <c r="AY656" s="17"/>
      <c r="AZ656" s="17"/>
      <c r="BA656" s="17"/>
      <c r="BB656" s="17"/>
      <c r="BC656" s="17"/>
      <c r="BD656" s="17"/>
      <c r="BE656" s="17"/>
      <c r="BF656" s="17"/>
      <c r="BG656" s="17"/>
      <c r="BH656" s="17"/>
      <c r="BI656" s="17"/>
      <c r="BJ656" s="26"/>
      <c r="BK656" s="17"/>
      <c r="BL656" s="17"/>
      <c r="BM656" s="17"/>
      <c r="BN656" s="17"/>
      <c r="BO656" s="17"/>
      <c r="BP656" s="17"/>
      <c r="BQ656" s="17"/>
      <c r="BR656" s="17"/>
      <c r="BS656" s="17"/>
      <c r="BT656" s="17"/>
      <c r="BU656" s="17"/>
      <c r="BV656" s="17"/>
      <c r="BW656" s="17"/>
      <c r="BX656" s="26"/>
      <c r="BY656" s="26"/>
      <c r="BZ656" s="26"/>
      <c r="CA656" s="26"/>
      <c r="CB656" s="26"/>
      <c r="CC656" s="17"/>
      <c r="CD656" s="17"/>
      <c r="CE656" s="17"/>
      <c r="CF656" s="17"/>
      <c r="CG656" s="17"/>
      <c r="CH656" s="17"/>
      <c r="CI656" s="17"/>
      <c r="CJ656" s="26"/>
      <c r="CK656" s="17"/>
      <c r="CL656" s="17"/>
      <c r="CM656" s="17"/>
      <c r="CN656" s="17"/>
      <c r="CO656" s="17"/>
      <c r="CP656" s="17"/>
      <c r="CQ656" s="17"/>
      <c r="CR656" s="17"/>
      <c r="CS656" s="17"/>
      <c r="CT656" s="17"/>
      <c r="CU656" s="17"/>
      <c r="CV656" s="17"/>
      <c r="CW656" s="17"/>
      <c r="CX656" s="17"/>
      <c r="CY656" s="26"/>
      <c r="CZ656" s="26"/>
      <c r="DA656" s="26"/>
      <c r="DB656" s="17"/>
      <c r="DC656" s="17"/>
      <c r="DD656" s="17"/>
      <c r="DE656" s="17"/>
      <c r="DF656" s="17"/>
      <c r="DG656" s="17"/>
      <c r="DH656" s="26"/>
      <c r="DI656" s="17"/>
      <c r="DJ656" s="17"/>
      <c r="DK656" s="17"/>
      <c r="DL656" s="17"/>
      <c r="DM656" s="17">
        <v>10.6</v>
      </c>
      <c r="DN656" s="17">
        <v>10.6</v>
      </c>
      <c r="DO656" s="17">
        <v>10.57</v>
      </c>
      <c r="DP656" s="17">
        <v>10.6</v>
      </c>
      <c r="DQ656" s="17">
        <v>10.61</v>
      </c>
      <c r="DR656" s="17">
        <v>10.64</v>
      </c>
      <c r="DS656" s="17">
        <v>10.63</v>
      </c>
      <c r="DT656" s="17">
        <v>10.62</v>
      </c>
      <c r="DU656" s="17">
        <v>10.62</v>
      </c>
      <c r="DV656" s="17">
        <v>10.61</v>
      </c>
      <c r="DW656" s="17">
        <v>10.61</v>
      </c>
      <c r="DX656" s="17">
        <v>10.61</v>
      </c>
      <c r="DY656" s="17">
        <v>10.61</v>
      </c>
      <c r="DZ656" s="17">
        <v>10.59</v>
      </c>
      <c r="EA656" s="17">
        <v>10.57</v>
      </c>
      <c r="EB656" s="17">
        <v>10.58</v>
      </c>
      <c r="EC656" s="17">
        <v>10.58</v>
      </c>
      <c r="ED656" s="17">
        <v>10.59</v>
      </c>
      <c r="EE656" s="17">
        <v>10.55</v>
      </c>
      <c r="EF656" s="17">
        <v>10.55</v>
      </c>
      <c r="EG656" s="17">
        <v>10.58</v>
      </c>
      <c r="EH656" s="17">
        <v>10.58</v>
      </c>
      <c r="EI656" s="17">
        <v>10.61</v>
      </c>
      <c r="EJ656" s="17">
        <v>10.61</v>
      </c>
      <c r="EK656" s="17">
        <v>10.61</v>
      </c>
      <c r="EL656" s="17">
        <v>10.59</v>
      </c>
      <c r="EM656" s="17">
        <v>10.59</v>
      </c>
      <c r="EN656" s="17">
        <v>10.59</v>
      </c>
      <c r="EO656" s="17">
        <v>10.6</v>
      </c>
      <c r="EP656" s="17">
        <v>10.61</v>
      </c>
      <c r="EQ656" s="17">
        <v>10.64</v>
      </c>
      <c r="ER656" s="17">
        <v>10.62</v>
      </c>
      <c r="ES656" s="17">
        <v>10.62</v>
      </c>
      <c r="ET656" s="17">
        <v>10.61</v>
      </c>
      <c r="EU656" s="17">
        <v>10.62</v>
      </c>
      <c r="EV656" s="17">
        <v>10.61</v>
      </c>
      <c r="EW656" s="17">
        <v>10.61</v>
      </c>
      <c r="EX656" s="17">
        <v>10.62</v>
      </c>
      <c r="EY656" s="17">
        <v>10.61</v>
      </c>
      <c r="EZ656" s="17">
        <v>10.59</v>
      </c>
      <c r="FA656" s="17">
        <v>10.58</v>
      </c>
      <c r="FB656" s="17">
        <v>10.6</v>
      </c>
      <c r="FC656" s="17">
        <v>10.58</v>
      </c>
      <c r="FD656" s="17">
        <v>10.59</v>
      </c>
      <c r="FE656" s="17">
        <v>10.61</v>
      </c>
      <c r="FF656" s="17">
        <v>10.6</v>
      </c>
      <c r="FG656" s="17">
        <v>10.61</v>
      </c>
      <c r="FH656" s="17">
        <v>10.6</v>
      </c>
      <c r="FI656" s="17">
        <v>10.62</v>
      </c>
      <c r="FJ656" s="17">
        <v>10.61</v>
      </c>
      <c r="FK656" s="17">
        <v>10.63</v>
      </c>
      <c r="FL656" s="17">
        <v>10.64</v>
      </c>
      <c r="FM656" s="17">
        <v>10.64</v>
      </c>
      <c r="FN656" s="17">
        <v>10.65</v>
      </c>
      <c r="FO656" s="17">
        <v>10.64</v>
      </c>
      <c r="FP656" s="17">
        <v>10.64</v>
      </c>
      <c r="FQ656" s="17">
        <v>10.69</v>
      </c>
      <c r="FR656" s="17">
        <v>10.72</v>
      </c>
      <c r="FS656" s="17">
        <v>10.69</v>
      </c>
      <c r="FT656" s="17">
        <v>10.7</v>
      </c>
      <c r="FU656" s="17">
        <v>10.69</v>
      </c>
      <c r="FV656" s="17">
        <v>10.65</v>
      </c>
      <c r="FW656" s="17">
        <v>10.64</v>
      </c>
      <c r="FX656" s="17">
        <v>10.68</v>
      </c>
      <c r="FY656" s="17">
        <v>10.67</v>
      </c>
      <c r="FZ656" s="17">
        <v>10.67</v>
      </c>
      <c r="GA656" s="17">
        <v>10.68</v>
      </c>
      <c r="GB656" s="17">
        <v>10.66</v>
      </c>
      <c r="GC656" s="17">
        <v>10.67</v>
      </c>
      <c r="GD656" s="17">
        <v>10.66</v>
      </c>
      <c r="GE656" s="17">
        <v>10.63</v>
      </c>
      <c r="GF656" s="17">
        <v>10.6</v>
      </c>
      <c r="GG656" s="17">
        <v>10.62</v>
      </c>
      <c r="GH656" s="17">
        <v>10.63</v>
      </c>
      <c r="GI656" s="17">
        <v>10.6</v>
      </c>
      <c r="GJ656" s="17">
        <v>10.58</v>
      </c>
      <c r="GK656" s="17">
        <v>10.58</v>
      </c>
      <c r="GL656" s="17">
        <v>10.61</v>
      </c>
      <c r="GM656" s="17">
        <v>10.61</v>
      </c>
      <c r="GN656" s="17">
        <v>10.62</v>
      </c>
      <c r="GO656" s="17">
        <v>10.6</v>
      </c>
      <c r="GP656" s="17">
        <v>10.62</v>
      </c>
      <c r="GQ656" s="17">
        <v>10.63</v>
      </c>
      <c r="GR656" s="17">
        <v>10.64</v>
      </c>
      <c r="GS656" s="17">
        <v>10.66</v>
      </c>
      <c r="GT656" s="17">
        <v>10.65</v>
      </c>
      <c r="GU656" s="17">
        <v>10.62</v>
      </c>
      <c r="GV656" s="17">
        <v>10.61</v>
      </c>
      <c r="GW656" s="17">
        <v>10.6</v>
      </c>
      <c r="GX656" s="17">
        <v>10.61</v>
      </c>
      <c r="GY656" s="17">
        <v>10.62</v>
      </c>
      <c r="GZ656" s="17">
        <v>10.63</v>
      </c>
      <c r="HA656" s="17">
        <v>10.62</v>
      </c>
      <c r="HB656" s="17">
        <v>10.64</v>
      </c>
      <c r="HC656" s="17">
        <v>10.63</v>
      </c>
      <c r="HD656" s="17">
        <v>10.64</v>
      </c>
      <c r="HE656" s="17">
        <v>10.63</v>
      </c>
      <c r="HF656" s="17">
        <v>10.6</v>
      </c>
      <c r="HG656" s="17">
        <v>10.6</v>
      </c>
      <c r="HH656" s="17">
        <v>10.6</v>
      </c>
      <c r="HI656" s="17">
        <v>10.54</v>
      </c>
      <c r="HJ656" s="17">
        <v>10.51</v>
      </c>
      <c r="HK656" s="17">
        <v>10.5</v>
      </c>
      <c r="HL656" s="17">
        <v>10.52</v>
      </c>
      <c r="HM656" s="17">
        <v>10.52</v>
      </c>
      <c r="HN656" s="17">
        <v>10.49</v>
      </c>
      <c r="HO656" s="17">
        <v>10.47</v>
      </c>
      <c r="HP656" s="17">
        <v>10.5</v>
      </c>
      <c r="HQ656" s="17">
        <v>10.5</v>
      </c>
      <c r="HR656" s="17">
        <v>10.5</v>
      </c>
      <c r="HS656" s="17">
        <v>10.49</v>
      </c>
      <c r="HT656" s="17">
        <v>10.51</v>
      </c>
      <c r="HU656" s="17">
        <v>10.49</v>
      </c>
      <c r="HV656" s="17">
        <v>10.49</v>
      </c>
      <c r="HW656" s="17">
        <v>10.5</v>
      </c>
      <c r="HX656" s="17">
        <v>10.51</v>
      </c>
      <c r="HY656" s="17">
        <v>10.52</v>
      </c>
      <c r="HZ656" s="17">
        <v>10.54</v>
      </c>
      <c r="IA656" s="17">
        <v>10.55</v>
      </c>
      <c r="IB656" s="17">
        <v>10.56</v>
      </c>
      <c r="IC656" s="17">
        <v>10.57</v>
      </c>
      <c r="ID656" s="17">
        <v>10.6</v>
      </c>
      <c r="IE656" s="17">
        <v>10.58</v>
      </c>
      <c r="IF656" s="17">
        <v>10.51</v>
      </c>
      <c r="IG656" s="17">
        <v>10.56</v>
      </c>
      <c r="IH656" s="17">
        <v>10.59</v>
      </c>
      <c r="II656" s="17">
        <v>10.57</v>
      </c>
      <c r="IJ656" s="17">
        <v>10.56</v>
      </c>
      <c r="IK656" s="17">
        <v>10.56</v>
      </c>
      <c r="IL656" s="17">
        <v>10.56</v>
      </c>
      <c r="IM656" s="17">
        <v>10.58</v>
      </c>
      <c r="IN656" s="17">
        <v>10.57</v>
      </c>
      <c r="IO656" s="17">
        <v>10.55</v>
      </c>
      <c r="IP656" s="17">
        <v>10.51</v>
      </c>
      <c r="IQ656" s="17">
        <v>10.54</v>
      </c>
      <c r="IR656" s="17">
        <v>10.54</v>
      </c>
      <c r="IS656" s="17">
        <v>10.56</v>
      </c>
      <c r="IT656" s="17">
        <v>10.55</v>
      </c>
      <c r="IU656" s="17">
        <v>10.55</v>
      </c>
      <c r="IV656" s="17">
        <v>10.55</v>
      </c>
      <c r="IW656" s="17">
        <v>10.55</v>
      </c>
      <c r="IX656" s="17">
        <v>10.55</v>
      </c>
      <c r="IY656" s="17">
        <v>10.58</v>
      </c>
    </row>
    <row r="657" spans="1:259" x14ac:dyDescent="0.15">
      <c r="A657" s="17" t="s">
        <v>431</v>
      </c>
      <c r="B657" s="17" t="s">
        <v>432</v>
      </c>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c r="AA657" s="26"/>
      <c r="AB657" s="17"/>
      <c r="AC657" s="26"/>
      <c r="AD657" s="26"/>
      <c r="AE657" s="17"/>
      <c r="AF657" s="17"/>
      <c r="AG657" s="17"/>
      <c r="AH657" s="17"/>
      <c r="AI657" s="17"/>
      <c r="AJ657" s="17"/>
      <c r="AK657" s="17"/>
      <c r="AL657" s="17"/>
      <c r="AM657" s="17"/>
      <c r="AN657" s="17"/>
      <c r="AO657" s="17"/>
      <c r="AP657" s="17"/>
      <c r="AQ657" s="17"/>
      <c r="AR657" s="17"/>
      <c r="AS657" s="17"/>
      <c r="AT657" s="17"/>
      <c r="AU657" s="17"/>
      <c r="AV657" s="17"/>
      <c r="AW657" s="17"/>
      <c r="AX657" s="17"/>
      <c r="AY657" s="17"/>
      <c r="AZ657" s="17"/>
      <c r="BA657" s="17"/>
      <c r="BB657" s="17"/>
      <c r="BC657" s="17"/>
      <c r="BD657" s="17"/>
      <c r="BE657" s="17"/>
      <c r="BF657" s="17"/>
      <c r="BG657" s="17"/>
      <c r="BH657" s="17"/>
      <c r="BI657" s="17"/>
      <c r="BJ657" s="26"/>
      <c r="BK657" s="17"/>
      <c r="BL657" s="17"/>
      <c r="BM657" s="17"/>
      <c r="BN657" s="17"/>
      <c r="BO657" s="17"/>
      <c r="BP657" s="17"/>
      <c r="BQ657" s="17"/>
      <c r="BR657" s="17"/>
      <c r="BS657" s="17"/>
      <c r="BT657" s="17"/>
      <c r="BU657" s="17"/>
      <c r="BV657" s="17"/>
      <c r="BW657" s="17"/>
      <c r="BX657" s="26"/>
      <c r="BY657" s="26"/>
      <c r="BZ657" s="26"/>
      <c r="CA657" s="26"/>
      <c r="CB657" s="26"/>
      <c r="CC657" s="17"/>
      <c r="CD657" s="17"/>
      <c r="CE657" s="17"/>
      <c r="CF657" s="17"/>
      <c r="CG657" s="17"/>
      <c r="CH657" s="17"/>
      <c r="CI657" s="17"/>
      <c r="CJ657" s="26"/>
      <c r="CK657" s="17"/>
      <c r="CL657" s="17"/>
      <c r="CM657" s="17"/>
      <c r="CN657" s="17"/>
      <c r="CO657" s="17"/>
      <c r="CP657" s="17"/>
      <c r="CQ657" s="17"/>
      <c r="CR657" s="17"/>
      <c r="CS657" s="17"/>
      <c r="CT657" s="17"/>
      <c r="CU657" s="17"/>
      <c r="CV657" s="17"/>
      <c r="CW657" s="17"/>
      <c r="CX657" s="17"/>
      <c r="CY657" s="26"/>
      <c r="CZ657" s="26"/>
      <c r="DA657" s="26"/>
      <c r="DB657" s="17"/>
      <c r="DC657" s="17"/>
      <c r="DD657" s="17"/>
      <c r="DE657" s="17"/>
      <c r="DF657" s="17"/>
      <c r="DG657" s="17"/>
      <c r="DH657" s="26"/>
      <c r="DI657" s="17"/>
      <c r="DJ657" s="17"/>
      <c r="DK657" s="17"/>
      <c r="DL657" s="17"/>
      <c r="DM657" s="17">
        <v>9.7100000000000009</v>
      </c>
      <c r="DN657" s="17">
        <v>9.7100000000000009</v>
      </c>
      <c r="DO657" s="17">
        <v>9.7100000000000009</v>
      </c>
      <c r="DP657" s="17">
        <v>9.7100000000000009</v>
      </c>
      <c r="DQ657" s="17">
        <v>9.7100000000000009</v>
      </c>
      <c r="DR657" s="17">
        <v>9.7100000000000009</v>
      </c>
      <c r="DS657" s="17">
        <v>9.7200000000000006</v>
      </c>
      <c r="DT657" s="17">
        <v>9.7100000000000009</v>
      </c>
      <c r="DU657" s="17">
        <v>9.7100000000000009</v>
      </c>
      <c r="DV657" s="17">
        <v>9.7100000000000009</v>
      </c>
      <c r="DW657" s="17">
        <v>9.7100000000000009</v>
      </c>
      <c r="DX657" s="17">
        <v>9.7100000000000009</v>
      </c>
      <c r="DY657" s="17">
        <v>9.7100000000000009</v>
      </c>
      <c r="DZ657" s="17">
        <v>9.6999999999999993</v>
      </c>
      <c r="EA657" s="17">
        <v>9.6999999999999993</v>
      </c>
      <c r="EB657" s="17">
        <v>9.6999999999999993</v>
      </c>
      <c r="EC657" s="17">
        <v>9.69</v>
      </c>
      <c r="ED657" s="17">
        <v>9.69</v>
      </c>
      <c r="EE657" s="17">
        <v>9.69</v>
      </c>
      <c r="EF657" s="17">
        <v>9.68</v>
      </c>
      <c r="EG657" s="17">
        <v>9.67</v>
      </c>
      <c r="EH657" s="17">
        <v>9.67</v>
      </c>
      <c r="EI657" s="17">
        <v>9.67</v>
      </c>
      <c r="EJ657" s="17">
        <v>9.67</v>
      </c>
      <c r="EK657" s="17">
        <v>9.68</v>
      </c>
      <c r="EL657" s="17">
        <v>9.68</v>
      </c>
      <c r="EM657" s="17">
        <v>9.68</v>
      </c>
      <c r="EN657" s="17">
        <v>9.68</v>
      </c>
      <c r="EO657" s="17">
        <v>9.68</v>
      </c>
      <c r="EP657" s="17">
        <v>9.68</v>
      </c>
      <c r="EQ657" s="17">
        <v>9.67</v>
      </c>
      <c r="ER657" s="17">
        <v>9.67</v>
      </c>
      <c r="ES657" s="17">
        <v>9.67</v>
      </c>
      <c r="ET657" s="17">
        <v>9.67</v>
      </c>
      <c r="EU657" s="17">
        <v>9.68</v>
      </c>
      <c r="EV657" s="17">
        <v>9.68</v>
      </c>
      <c r="EW657" s="17">
        <v>9.68</v>
      </c>
      <c r="EX657" s="17">
        <v>9.68</v>
      </c>
      <c r="EY657" s="17">
        <v>9.68</v>
      </c>
      <c r="EZ657" s="17">
        <v>9.68</v>
      </c>
      <c r="FA657" s="17">
        <v>9.68</v>
      </c>
      <c r="FB657" s="17">
        <v>9.68</v>
      </c>
      <c r="FC657" s="17">
        <v>9.68</v>
      </c>
      <c r="FD657" s="17">
        <v>9.67</v>
      </c>
      <c r="FE657" s="17">
        <v>9.66</v>
      </c>
      <c r="FF657" s="17">
        <v>9.67</v>
      </c>
      <c r="FG657" s="17">
        <v>9.67</v>
      </c>
      <c r="FH657" s="17">
        <v>9.67</v>
      </c>
      <c r="FI657" s="17">
        <v>9.69</v>
      </c>
      <c r="FJ657" s="17">
        <v>9.67</v>
      </c>
      <c r="FK657" s="17">
        <v>9.67</v>
      </c>
      <c r="FL657" s="17">
        <v>9.67</v>
      </c>
      <c r="FM657" s="17">
        <v>9.67</v>
      </c>
      <c r="FN657" s="17">
        <v>9.69</v>
      </c>
      <c r="FO657" s="17">
        <v>9.69</v>
      </c>
      <c r="FP657" s="17">
        <v>9.68</v>
      </c>
      <c r="FQ657" s="17">
        <v>9.69</v>
      </c>
      <c r="FR657" s="17">
        <v>9.68</v>
      </c>
      <c r="FS657" s="17">
        <v>9.68</v>
      </c>
      <c r="FT657" s="17">
        <v>9.69</v>
      </c>
      <c r="FU657" s="17">
        <v>9.69</v>
      </c>
      <c r="FV657" s="17">
        <v>9.69</v>
      </c>
      <c r="FW657" s="17">
        <v>9.69</v>
      </c>
      <c r="FX657" s="17">
        <v>9.68</v>
      </c>
      <c r="FY657" s="17">
        <v>9.68</v>
      </c>
      <c r="FZ657" s="17">
        <v>9.68</v>
      </c>
      <c r="GA657" s="17">
        <v>9.68</v>
      </c>
      <c r="GB657" s="17">
        <v>9.68</v>
      </c>
      <c r="GC657" s="17">
        <v>9.68</v>
      </c>
      <c r="GD657" s="17">
        <v>9.68</v>
      </c>
      <c r="GE657" s="17">
        <v>9.69</v>
      </c>
      <c r="GF657" s="17">
        <v>9.69</v>
      </c>
      <c r="GG657" s="17">
        <v>9.69</v>
      </c>
      <c r="GH657" s="17">
        <v>9.69</v>
      </c>
      <c r="GI657" s="17">
        <v>9.6999999999999993</v>
      </c>
      <c r="GJ657" s="17">
        <v>9.7100000000000009</v>
      </c>
      <c r="GK657" s="17">
        <v>9.7100000000000009</v>
      </c>
      <c r="GL657" s="17">
        <v>9.7100000000000009</v>
      </c>
      <c r="GM657" s="17">
        <v>9.7100000000000009</v>
      </c>
      <c r="GN657" s="17">
        <v>9.6999999999999993</v>
      </c>
      <c r="GO657" s="17">
        <v>9.69</v>
      </c>
      <c r="GP657" s="17">
        <v>9.69</v>
      </c>
      <c r="GQ657" s="17">
        <v>9.68</v>
      </c>
      <c r="GR657" s="17">
        <v>9.69</v>
      </c>
      <c r="GS657" s="17">
        <v>9.69</v>
      </c>
      <c r="GT657" s="17">
        <v>9.69</v>
      </c>
      <c r="GU657" s="17">
        <v>9.69</v>
      </c>
      <c r="GV657" s="17">
        <v>9.69</v>
      </c>
      <c r="GW657" s="17">
        <v>9.7100000000000009</v>
      </c>
      <c r="GX657" s="17">
        <v>9.7100000000000009</v>
      </c>
      <c r="GY657" s="17">
        <v>9.68</v>
      </c>
      <c r="GZ657" s="17">
        <v>9.69</v>
      </c>
      <c r="HA657" s="17">
        <v>9.69</v>
      </c>
      <c r="HB657" s="17">
        <v>9.69</v>
      </c>
      <c r="HC657" s="17">
        <v>9.68</v>
      </c>
      <c r="HD657" s="17">
        <v>9.68</v>
      </c>
      <c r="HE657" s="17">
        <v>9.68</v>
      </c>
      <c r="HF657" s="17">
        <v>9.68</v>
      </c>
      <c r="HG657" s="17">
        <v>9.67</v>
      </c>
      <c r="HH657" s="17">
        <v>9.67</v>
      </c>
      <c r="HI657" s="17">
        <v>9.68</v>
      </c>
      <c r="HJ657" s="17">
        <v>9.67</v>
      </c>
      <c r="HK657" s="17">
        <v>9.67</v>
      </c>
      <c r="HL657" s="17">
        <v>9.67</v>
      </c>
      <c r="HM657" s="17">
        <v>9.68</v>
      </c>
      <c r="HN657" s="17">
        <v>9.67</v>
      </c>
      <c r="HO657" s="17">
        <v>9.67</v>
      </c>
      <c r="HP657" s="17">
        <v>9.67</v>
      </c>
      <c r="HQ657" s="17">
        <v>9.66</v>
      </c>
      <c r="HR657" s="17">
        <v>9.66</v>
      </c>
      <c r="HS657" s="17">
        <v>9.66</v>
      </c>
      <c r="HT657" s="17">
        <v>9.67</v>
      </c>
      <c r="HU657" s="17">
        <v>9.67</v>
      </c>
      <c r="HV657" s="17">
        <v>9.67</v>
      </c>
      <c r="HW657" s="17">
        <v>9.67</v>
      </c>
      <c r="HX657" s="17">
        <v>9.66</v>
      </c>
      <c r="HY657" s="17">
        <v>9.66</v>
      </c>
      <c r="HZ657" s="17">
        <v>9.67</v>
      </c>
      <c r="IA657" s="17">
        <v>9.66</v>
      </c>
      <c r="IB657" s="17">
        <v>9.66</v>
      </c>
      <c r="IC657" s="17">
        <v>9.65</v>
      </c>
      <c r="ID657" s="17">
        <v>9.66</v>
      </c>
      <c r="IE657" s="17">
        <v>9.66</v>
      </c>
      <c r="IF657" s="17">
        <v>9.67</v>
      </c>
      <c r="IG657" s="17">
        <v>9.64</v>
      </c>
      <c r="IH657" s="17">
        <v>9.64</v>
      </c>
      <c r="II657" s="17">
        <v>9.7100000000000009</v>
      </c>
      <c r="IJ657" s="17">
        <v>9.6999999999999993</v>
      </c>
      <c r="IK657" s="17">
        <v>9.7200000000000006</v>
      </c>
      <c r="IL657" s="17">
        <v>9.6999999999999993</v>
      </c>
      <c r="IM657" s="17">
        <v>9.6999999999999993</v>
      </c>
      <c r="IN657" s="17">
        <v>9.69</v>
      </c>
      <c r="IO657" s="17">
        <v>9.74</v>
      </c>
      <c r="IP657" s="17">
        <v>9.74</v>
      </c>
      <c r="IQ657" s="17">
        <v>9.7100000000000009</v>
      </c>
      <c r="IR657" s="17">
        <v>9.74</v>
      </c>
      <c r="IS657" s="17">
        <v>9.74</v>
      </c>
      <c r="IT657" s="17">
        <v>9.74</v>
      </c>
      <c r="IU657" s="17">
        <v>9.74</v>
      </c>
      <c r="IV657" s="17">
        <v>9.74</v>
      </c>
      <c r="IW657" s="17">
        <v>9.74</v>
      </c>
      <c r="IX657" s="17">
        <v>9.74</v>
      </c>
      <c r="IY657" s="17">
        <v>9.74</v>
      </c>
    </row>
    <row r="658" spans="1:259" x14ac:dyDescent="0.15">
      <c r="A658" s="17" t="s">
        <v>3418</v>
      </c>
      <c r="B658" s="17" t="s">
        <v>3419</v>
      </c>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c r="AA658" s="26"/>
      <c r="AB658" s="17"/>
      <c r="AC658" s="26"/>
      <c r="AD658" s="26"/>
      <c r="AE658" s="17"/>
      <c r="AF658" s="17"/>
      <c r="AG658" s="17"/>
      <c r="AH658" s="17"/>
      <c r="AI658" s="17"/>
      <c r="AJ658" s="17"/>
      <c r="AK658" s="17"/>
      <c r="AL658" s="17"/>
      <c r="AM658" s="17"/>
      <c r="AN658" s="17"/>
      <c r="AO658" s="17"/>
      <c r="AP658" s="17"/>
      <c r="AQ658" s="17"/>
      <c r="AR658" s="17"/>
      <c r="AS658" s="17"/>
      <c r="AT658" s="17"/>
      <c r="AU658" s="17"/>
      <c r="AV658" s="17"/>
      <c r="AW658" s="17"/>
      <c r="AX658" s="17"/>
      <c r="AY658" s="17"/>
      <c r="AZ658" s="17"/>
      <c r="BA658" s="17"/>
      <c r="BB658" s="17"/>
      <c r="BC658" s="17"/>
      <c r="BD658" s="17"/>
      <c r="BE658" s="17"/>
      <c r="BF658" s="17"/>
      <c r="BG658" s="17"/>
      <c r="BH658" s="17"/>
      <c r="BI658" s="17"/>
      <c r="BJ658" s="26"/>
      <c r="BK658" s="17"/>
      <c r="BL658" s="17"/>
      <c r="BM658" s="17"/>
      <c r="BN658" s="17"/>
      <c r="BO658" s="17"/>
      <c r="BP658" s="17"/>
      <c r="BQ658" s="17"/>
      <c r="BR658" s="17"/>
      <c r="BS658" s="17"/>
      <c r="BT658" s="17"/>
      <c r="BU658" s="17"/>
      <c r="BV658" s="17"/>
      <c r="BW658" s="17"/>
      <c r="BX658" s="26"/>
      <c r="BY658" s="26"/>
      <c r="BZ658" s="26"/>
      <c r="CA658" s="26"/>
      <c r="CB658" s="26"/>
      <c r="CC658" s="17"/>
      <c r="CD658" s="17"/>
      <c r="CE658" s="17"/>
      <c r="CF658" s="17"/>
      <c r="CG658" s="17"/>
      <c r="CH658" s="17"/>
      <c r="CI658" s="17"/>
      <c r="CJ658" s="26"/>
      <c r="CK658" s="17"/>
      <c r="CL658" s="17"/>
      <c r="CM658" s="17"/>
      <c r="CN658" s="17"/>
      <c r="CO658" s="17"/>
      <c r="CP658" s="17"/>
      <c r="CQ658" s="17"/>
      <c r="CR658" s="17"/>
      <c r="CS658" s="17"/>
      <c r="CT658" s="17"/>
      <c r="CU658" s="17"/>
      <c r="CV658" s="17"/>
      <c r="CW658" s="17"/>
      <c r="CX658" s="17"/>
      <c r="CY658" s="26"/>
      <c r="CZ658" s="26"/>
      <c r="DA658" s="26"/>
      <c r="DB658" s="17"/>
      <c r="DC658" s="17"/>
      <c r="DD658" s="17"/>
      <c r="DE658" s="17"/>
      <c r="DF658" s="17"/>
      <c r="DG658" s="17"/>
      <c r="DH658" s="26"/>
      <c r="DI658" s="17"/>
      <c r="DJ658" s="17"/>
      <c r="DK658" s="17"/>
      <c r="DL658" s="17"/>
      <c r="DM658" s="17">
        <v>24.93</v>
      </c>
      <c r="DN658" s="17">
        <v>24.93</v>
      </c>
      <c r="DO658" s="17">
        <v>24.93</v>
      </c>
      <c r="DP658" s="17">
        <v>24.93</v>
      </c>
      <c r="DQ658" s="17">
        <v>24.93</v>
      </c>
      <c r="DR658" s="17">
        <v>24.93</v>
      </c>
      <c r="DS658" s="17">
        <v>24.93</v>
      </c>
      <c r="DT658" s="17">
        <v>24.93</v>
      </c>
      <c r="DU658" s="17">
        <v>24.93</v>
      </c>
      <c r="DV658" s="17">
        <v>24.93</v>
      </c>
      <c r="DW658" s="17">
        <v>24.93</v>
      </c>
      <c r="DX658" s="17">
        <v>24.93</v>
      </c>
      <c r="DY658" s="17">
        <v>24.93</v>
      </c>
      <c r="DZ658" s="17">
        <v>24.93</v>
      </c>
      <c r="EA658" s="17">
        <v>24.93</v>
      </c>
      <c r="EB658" s="17">
        <v>24.93</v>
      </c>
      <c r="EC658" s="17">
        <v>24.93</v>
      </c>
      <c r="ED658" s="17">
        <v>24.93</v>
      </c>
      <c r="EE658" s="17">
        <v>24.93</v>
      </c>
      <c r="EF658" s="17">
        <v>24.93</v>
      </c>
      <c r="EG658" s="17">
        <v>24.93</v>
      </c>
      <c r="EH658" s="17">
        <v>24.93</v>
      </c>
      <c r="EI658" s="17">
        <v>24.93</v>
      </c>
      <c r="EJ658" s="17">
        <v>24.93</v>
      </c>
      <c r="EK658" s="17">
        <v>24.93</v>
      </c>
      <c r="EL658" s="17">
        <v>24.93</v>
      </c>
      <c r="EM658" s="17">
        <v>24.93</v>
      </c>
      <c r="EN658" s="17">
        <v>24.93</v>
      </c>
      <c r="EO658" s="17">
        <v>24.93</v>
      </c>
      <c r="EP658" s="17">
        <v>24.93</v>
      </c>
      <c r="EQ658" s="17">
        <v>24.93</v>
      </c>
      <c r="ER658" s="17">
        <v>24.93</v>
      </c>
      <c r="ES658" s="17">
        <v>24.93</v>
      </c>
      <c r="ET658" s="17">
        <v>24.93</v>
      </c>
      <c r="EU658" s="17">
        <v>24.93</v>
      </c>
      <c r="EV658" s="17">
        <v>24.93</v>
      </c>
      <c r="EW658" s="17">
        <v>24.93</v>
      </c>
      <c r="EX658" s="17">
        <v>24.93</v>
      </c>
      <c r="EY658" s="17">
        <v>24.93</v>
      </c>
      <c r="EZ658" s="17">
        <v>24.93</v>
      </c>
      <c r="FA658" s="17">
        <v>24.93</v>
      </c>
      <c r="FB658" s="17">
        <v>24.93</v>
      </c>
      <c r="FC658" s="17">
        <v>24.93</v>
      </c>
      <c r="FD658" s="17">
        <v>24.93</v>
      </c>
      <c r="FE658" s="17">
        <v>24.93</v>
      </c>
      <c r="FF658" s="17">
        <v>24.93</v>
      </c>
      <c r="FG658" s="17">
        <v>24.93</v>
      </c>
      <c r="FH658" s="17">
        <v>24.93</v>
      </c>
      <c r="FI658" s="17">
        <v>24.93</v>
      </c>
      <c r="FJ658" s="17">
        <v>24.93</v>
      </c>
      <c r="FK658" s="17">
        <v>24.93</v>
      </c>
      <c r="FL658" s="17">
        <v>24.93</v>
      </c>
      <c r="FM658" s="17">
        <v>24.93</v>
      </c>
      <c r="FN658" s="17">
        <v>24.93</v>
      </c>
      <c r="FO658" s="17">
        <v>24.93</v>
      </c>
      <c r="FP658" s="17">
        <v>24.93</v>
      </c>
      <c r="FQ658" s="17">
        <v>24.93</v>
      </c>
      <c r="FR658" s="17">
        <v>24.93</v>
      </c>
      <c r="FS658" s="17">
        <v>24.93</v>
      </c>
      <c r="FT658" s="17">
        <v>24.93</v>
      </c>
      <c r="FU658" s="17">
        <v>24.93</v>
      </c>
      <c r="FV658" s="17">
        <v>24.93</v>
      </c>
      <c r="FW658" s="17">
        <v>24.93</v>
      </c>
      <c r="FX658" s="17">
        <v>24.93</v>
      </c>
      <c r="FY658" s="17">
        <v>24.93</v>
      </c>
      <c r="FZ658" s="17">
        <v>24.93</v>
      </c>
      <c r="GA658" s="17">
        <v>24.93</v>
      </c>
      <c r="GB658" s="17">
        <v>24.93</v>
      </c>
      <c r="GC658" s="17">
        <v>24.93</v>
      </c>
      <c r="GD658" s="17">
        <v>24.93</v>
      </c>
      <c r="GE658" s="17">
        <v>24.93</v>
      </c>
      <c r="GF658" s="17">
        <v>24.93</v>
      </c>
      <c r="GG658" s="17">
        <v>24.93</v>
      </c>
      <c r="GH658" s="17">
        <v>24.93</v>
      </c>
      <c r="GI658" s="17">
        <v>24.93</v>
      </c>
      <c r="GJ658" s="17">
        <v>24.93</v>
      </c>
      <c r="GK658" s="17">
        <v>24.93</v>
      </c>
      <c r="GL658" s="17">
        <v>24.93</v>
      </c>
      <c r="GM658" s="17">
        <v>24.93</v>
      </c>
      <c r="GN658" s="17">
        <v>24.93</v>
      </c>
      <c r="GO658" s="17">
        <v>24.93</v>
      </c>
      <c r="GP658" s="17">
        <v>24.93</v>
      </c>
      <c r="GQ658" s="17">
        <v>24.93</v>
      </c>
      <c r="GR658" s="17">
        <v>24.93</v>
      </c>
      <c r="GS658" s="17">
        <v>24.93</v>
      </c>
      <c r="GT658" s="17">
        <v>24.93</v>
      </c>
      <c r="GU658" s="17">
        <v>24.93</v>
      </c>
      <c r="GV658" s="17">
        <v>24.93</v>
      </c>
      <c r="GW658" s="17">
        <v>24.93</v>
      </c>
      <c r="GX658" s="17">
        <v>24.93</v>
      </c>
      <c r="GY658" s="17">
        <v>24.93</v>
      </c>
      <c r="GZ658" s="17">
        <v>24.93</v>
      </c>
      <c r="HA658" s="17">
        <v>24.93</v>
      </c>
      <c r="HB658" s="17">
        <v>24.93</v>
      </c>
      <c r="HC658" s="17">
        <v>24.93</v>
      </c>
      <c r="HD658" s="17">
        <v>24.93</v>
      </c>
      <c r="HE658" s="17">
        <v>24.93</v>
      </c>
      <c r="HF658" s="17">
        <v>24.93</v>
      </c>
      <c r="HG658" s="17">
        <v>24.93</v>
      </c>
      <c r="HH658" s="17">
        <v>24.93</v>
      </c>
      <c r="HI658" s="17">
        <v>24.93</v>
      </c>
      <c r="HJ658" s="17">
        <v>24.93</v>
      </c>
      <c r="HK658" s="17">
        <v>24.93</v>
      </c>
      <c r="HL658" s="17">
        <v>24.93</v>
      </c>
      <c r="HM658" s="17">
        <v>24.93</v>
      </c>
      <c r="HN658" s="17">
        <v>24.93</v>
      </c>
      <c r="HO658" s="17">
        <v>24.93</v>
      </c>
      <c r="HP658" s="17">
        <v>24.93</v>
      </c>
      <c r="HQ658" s="17">
        <v>24.93</v>
      </c>
      <c r="HR658" s="17">
        <v>24.93</v>
      </c>
      <c r="HS658" s="17">
        <v>24.93</v>
      </c>
      <c r="HT658" s="17">
        <v>24.93</v>
      </c>
      <c r="HU658" s="17">
        <v>24.93</v>
      </c>
      <c r="HV658" s="17">
        <v>24.93</v>
      </c>
      <c r="HW658" s="17">
        <v>24.93</v>
      </c>
      <c r="HX658" s="17">
        <v>24.93</v>
      </c>
      <c r="HY658" s="17">
        <v>24.93</v>
      </c>
      <c r="HZ658" s="17">
        <v>24.93</v>
      </c>
      <c r="IA658" s="17">
        <v>24.93</v>
      </c>
      <c r="IB658" s="17">
        <v>24.93</v>
      </c>
      <c r="IC658" s="17">
        <v>24.93</v>
      </c>
      <c r="ID658" s="17">
        <v>24.93</v>
      </c>
      <c r="IE658" s="17">
        <v>24.93</v>
      </c>
      <c r="IF658" s="17">
        <v>24.93</v>
      </c>
      <c r="IG658" s="17">
        <v>24.93</v>
      </c>
      <c r="IH658" s="17">
        <v>24.93</v>
      </c>
      <c r="II658" s="17">
        <v>24.93</v>
      </c>
      <c r="IJ658" s="17">
        <v>24.93</v>
      </c>
      <c r="IK658" s="17">
        <v>24.93</v>
      </c>
      <c r="IL658" s="17">
        <v>24.93</v>
      </c>
      <c r="IM658" s="17">
        <v>24.93</v>
      </c>
      <c r="IN658" s="17">
        <v>24.93</v>
      </c>
      <c r="IO658" s="17">
        <v>24.93</v>
      </c>
      <c r="IP658" s="17">
        <v>24.93</v>
      </c>
      <c r="IQ658" s="17">
        <v>24.93</v>
      </c>
      <c r="IR658" s="17">
        <v>24.93</v>
      </c>
      <c r="IS658" s="17">
        <v>24.93</v>
      </c>
      <c r="IT658" s="17">
        <v>24.93</v>
      </c>
      <c r="IU658" s="17">
        <v>24.93</v>
      </c>
      <c r="IV658" s="17">
        <v>24.93</v>
      </c>
      <c r="IW658" s="17">
        <v>24.93</v>
      </c>
      <c r="IX658" s="17">
        <v>24.93</v>
      </c>
      <c r="IY658" s="17">
        <v>24.93</v>
      </c>
    </row>
    <row r="659" spans="1:259" x14ac:dyDescent="0.15">
      <c r="A659" s="17" t="s">
        <v>3516</v>
      </c>
      <c r="B659" s="17" t="s">
        <v>3517</v>
      </c>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c r="AA659" s="26"/>
      <c r="AB659" s="17"/>
      <c r="AC659" s="26"/>
      <c r="AD659" s="26"/>
      <c r="AE659" s="17"/>
      <c r="AF659" s="17"/>
      <c r="AG659" s="17"/>
      <c r="AH659" s="17"/>
      <c r="AI659" s="17"/>
      <c r="AJ659" s="17"/>
      <c r="AK659" s="17"/>
      <c r="AL659" s="17"/>
      <c r="AM659" s="17"/>
      <c r="AN659" s="17"/>
      <c r="AO659" s="17"/>
      <c r="AP659" s="17"/>
      <c r="AQ659" s="17"/>
      <c r="AR659" s="17"/>
      <c r="AS659" s="17"/>
      <c r="AT659" s="17"/>
      <c r="AU659" s="17"/>
      <c r="AV659" s="17"/>
      <c r="AW659" s="17"/>
      <c r="AX659" s="17"/>
      <c r="AY659" s="17"/>
      <c r="AZ659" s="17"/>
      <c r="BA659" s="17"/>
      <c r="BB659" s="17"/>
      <c r="BC659" s="17"/>
      <c r="BD659" s="17"/>
      <c r="BE659" s="17"/>
      <c r="BF659" s="17"/>
      <c r="BG659" s="17"/>
      <c r="BH659" s="17"/>
      <c r="BI659" s="17"/>
      <c r="BJ659" s="26"/>
      <c r="BK659" s="17"/>
      <c r="BL659" s="17"/>
      <c r="BM659" s="17"/>
      <c r="BN659" s="17"/>
      <c r="BO659" s="17"/>
      <c r="BP659" s="17"/>
      <c r="BQ659" s="17"/>
      <c r="BR659" s="17"/>
      <c r="BS659" s="17"/>
      <c r="BT659" s="17"/>
      <c r="BU659" s="17"/>
      <c r="BV659" s="17"/>
      <c r="BW659" s="17"/>
      <c r="BX659" s="26"/>
      <c r="BY659" s="26"/>
      <c r="BZ659" s="26"/>
      <c r="CA659" s="26"/>
      <c r="CB659" s="26"/>
      <c r="CC659" s="17"/>
      <c r="CD659" s="17"/>
      <c r="CE659" s="17"/>
      <c r="CF659" s="17"/>
      <c r="CG659" s="17"/>
      <c r="CH659" s="17"/>
      <c r="CI659" s="17"/>
      <c r="CJ659" s="26"/>
      <c r="CK659" s="17"/>
      <c r="CL659" s="17"/>
      <c r="CM659" s="17"/>
      <c r="CN659" s="17"/>
      <c r="CO659" s="17"/>
      <c r="CP659" s="17"/>
      <c r="CQ659" s="17"/>
      <c r="CR659" s="17"/>
      <c r="CS659" s="17"/>
      <c r="CT659" s="17"/>
      <c r="CU659" s="17"/>
      <c r="CV659" s="17"/>
      <c r="CW659" s="17"/>
      <c r="CX659" s="17"/>
      <c r="CY659" s="26"/>
      <c r="CZ659" s="26"/>
      <c r="DA659" s="26"/>
      <c r="DB659" s="17"/>
      <c r="DC659" s="17"/>
      <c r="DD659" s="17"/>
      <c r="DE659" s="17"/>
      <c r="DF659" s="17"/>
      <c r="DG659" s="17"/>
      <c r="DH659" s="26"/>
      <c r="DI659" s="17"/>
      <c r="DJ659" s="17"/>
      <c r="DK659" s="17"/>
      <c r="DL659" s="17"/>
      <c r="DM659" s="17">
        <v>12.89</v>
      </c>
      <c r="DN659" s="17">
        <v>12.89</v>
      </c>
      <c r="DO659" s="17">
        <v>12.89</v>
      </c>
      <c r="DP659" s="17">
        <v>12.89</v>
      </c>
      <c r="DQ659" s="17">
        <v>12.89</v>
      </c>
      <c r="DR659" s="17">
        <v>12.89</v>
      </c>
      <c r="DS659" s="17">
        <v>12.89</v>
      </c>
      <c r="DT659" s="17">
        <v>12.89</v>
      </c>
      <c r="DU659" s="17">
        <v>12.89</v>
      </c>
      <c r="DV659" s="17">
        <v>12.89</v>
      </c>
      <c r="DW659" s="17">
        <v>12.89</v>
      </c>
      <c r="DX659" s="17">
        <v>12.89</v>
      </c>
      <c r="DY659" s="17">
        <v>12.89</v>
      </c>
      <c r="DZ659" s="17">
        <v>12.89</v>
      </c>
      <c r="EA659" s="17">
        <v>12.89</v>
      </c>
      <c r="EB659" s="17">
        <v>12.89</v>
      </c>
      <c r="EC659" s="17">
        <v>12.89</v>
      </c>
      <c r="ED659" s="17">
        <v>12.89</v>
      </c>
      <c r="EE659" s="17">
        <v>12.89</v>
      </c>
      <c r="EF659" s="17">
        <v>12.89</v>
      </c>
      <c r="EG659" s="17">
        <v>12.89</v>
      </c>
      <c r="EH659" s="17">
        <v>12.89</v>
      </c>
      <c r="EI659" s="17">
        <v>12.89</v>
      </c>
      <c r="EJ659" s="17">
        <v>12.89</v>
      </c>
      <c r="EK659" s="17">
        <v>12.89</v>
      </c>
      <c r="EL659" s="17">
        <v>12.89</v>
      </c>
      <c r="EM659" s="17">
        <v>12.89</v>
      </c>
      <c r="EN659" s="17">
        <v>12.89</v>
      </c>
      <c r="EO659" s="17">
        <v>12.89</v>
      </c>
      <c r="EP659" s="17">
        <v>12.89</v>
      </c>
      <c r="EQ659" s="17">
        <v>12.89</v>
      </c>
      <c r="ER659" s="17">
        <v>12.89</v>
      </c>
      <c r="ES659" s="17">
        <v>12.89</v>
      </c>
      <c r="ET659" s="17">
        <v>12.89</v>
      </c>
      <c r="EU659" s="17">
        <v>12.89</v>
      </c>
      <c r="EV659" s="17">
        <v>12.89</v>
      </c>
      <c r="EW659" s="17">
        <v>12.89</v>
      </c>
      <c r="EX659" s="17">
        <v>12.89</v>
      </c>
      <c r="EY659" s="17">
        <v>12.89</v>
      </c>
      <c r="EZ659" s="17">
        <v>12.89</v>
      </c>
      <c r="FA659" s="17">
        <v>12.89</v>
      </c>
      <c r="FB659" s="17">
        <v>12.89</v>
      </c>
      <c r="FC659" s="17">
        <v>12.89</v>
      </c>
      <c r="FD659" s="17">
        <v>12.89</v>
      </c>
      <c r="FE659" s="17">
        <v>12.89</v>
      </c>
      <c r="FF659" s="17">
        <v>12.89</v>
      </c>
      <c r="FG659" s="17">
        <v>12.89</v>
      </c>
      <c r="FH659" s="17">
        <v>12.89</v>
      </c>
      <c r="FI659" s="17">
        <v>12.89</v>
      </c>
      <c r="FJ659" s="17">
        <v>12.89</v>
      </c>
      <c r="FK659" s="17">
        <v>12.89</v>
      </c>
      <c r="FL659" s="17">
        <v>12.89</v>
      </c>
      <c r="FM659" s="17">
        <v>12.89</v>
      </c>
      <c r="FN659" s="17">
        <v>12.89</v>
      </c>
      <c r="FO659" s="17">
        <v>12.89</v>
      </c>
      <c r="FP659" s="17">
        <v>12.89</v>
      </c>
      <c r="FQ659" s="17">
        <v>12.89</v>
      </c>
      <c r="FR659" s="17">
        <v>12.89</v>
      </c>
      <c r="FS659" s="17">
        <v>12.89</v>
      </c>
      <c r="FT659" s="17">
        <v>12.89</v>
      </c>
      <c r="FU659" s="17">
        <v>12.89</v>
      </c>
      <c r="FV659" s="17">
        <v>12.89</v>
      </c>
      <c r="FW659" s="17">
        <v>12.89</v>
      </c>
      <c r="FX659" s="17">
        <v>12.89</v>
      </c>
      <c r="FY659" s="17">
        <v>12.89</v>
      </c>
      <c r="FZ659" s="17">
        <v>12.89</v>
      </c>
      <c r="GA659" s="17">
        <v>12.89</v>
      </c>
      <c r="GB659" s="17">
        <v>12.89</v>
      </c>
      <c r="GC659" s="17">
        <v>12.89</v>
      </c>
      <c r="GD659" s="17">
        <v>12.89</v>
      </c>
      <c r="GE659" s="17">
        <v>12.89</v>
      </c>
      <c r="GF659" s="17">
        <v>12.89</v>
      </c>
      <c r="GG659" s="17">
        <v>12.89</v>
      </c>
      <c r="GH659" s="17">
        <v>12.89</v>
      </c>
      <c r="GI659" s="17">
        <v>12.89</v>
      </c>
      <c r="GJ659" s="17">
        <v>12.89</v>
      </c>
      <c r="GK659" s="17">
        <v>12.89</v>
      </c>
      <c r="GL659" s="17">
        <v>12.89</v>
      </c>
      <c r="GM659" s="17">
        <v>12.89</v>
      </c>
      <c r="GN659" s="17">
        <v>12.89</v>
      </c>
      <c r="GO659" s="17">
        <v>12.89</v>
      </c>
      <c r="GP659" s="17">
        <v>12.89</v>
      </c>
      <c r="GQ659" s="17">
        <v>12.89</v>
      </c>
      <c r="GR659" s="17">
        <v>12.89</v>
      </c>
      <c r="GS659" s="17">
        <v>12.89</v>
      </c>
      <c r="GT659" s="17">
        <v>12.89</v>
      </c>
      <c r="GU659" s="17">
        <v>12.89</v>
      </c>
      <c r="GV659" s="17">
        <v>12.89</v>
      </c>
      <c r="GW659" s="17">
        <v>12.89</v>
      </c>
      <c r="GX659" s="17">
        <v>12.89</v>
      </c>
      <c r="GY659" s="17">
        <v>12.89</v>
      </c>
      <c r="GZ659" s="17">
        <v>12.89</v>
      </c>
      <c r="HA659" s="17">
        <v>12.89</v>
      </c>
      <c r="HB659" s="17">
        <v>12.89</v>
      </c>
      <c r="HC659" s="17">
        <v>12.89</v>
      </c>
      <c r="HD659" s="17">
        <v>12.89</v>
      </c>
      <c r="HE659" s="17">
        <v>12.89</v>
      </c>
      <c r="HF659" s="17">
        <v>12.89</v>
      </c>
      <c r="HG659" s="17">
        <v>12.89</v>
      </c>
      <c r="HH659" s="17">
        <v>12.89</v>
      </c>
      <c r="HI659" s="17">
        <v>12.89</v>
      </c>
      <c r="HJ659" s="17">
        <v>12.89</v>
      </c>
      <c r="HK659" s="17">
        <v>12.89</v>
      </c>
      <c r="HL659" s="17">
        <v>12.89</v>
      </c>
      <c r="HM659" s="17">
        <v>12.89</v>
      </c>
      <c r="HN659" s="17">
        <v>12.89</v>
      </c>
      <c r="HO659" s="17">
        <v>12.89</v>
      </c>
      <c r="HP659" s="17">
        <v>12.89</v>
      </c>
      <c r="HQ659" s="17">
        <v>12.89</v>
      </c>
      <c r="HR659" s="17">
        <v>12.89</v>
      </c>
      <c r="HS659" s="17">
        <v>12.89</v>
      </c>
      <c r="HT659" s="17">
        <v>12.89</v>
      </c>
      <c r="HU659" s="17">
        <v>12.89</v>
      </c>
      <c r="HV659" s="17">
        <v>12.89</v>
      </c>
      <c r="HW659" s="17">
        <v>12.89</v>
      </c>
      <c r="HX659" s="17">
        <v>12.89</v>
      </c>
      <c r="HY659" s="17">
        <v>12.89</v>
      </c>
      <c r="HZ659" s="17">
        <v>12.89</v>
      </c>
      <c r="IA659" s="17">
        <v>12.89</v>
      </c>
      <c r="IB659" s="17">
        <v>12.89</v>
      </c>
      <c r="IC659" s="17">
        <v>12.89</v>
      </c>
      <c r="ID659" s="17">
        <v>12.89</v>
      </c>
      <c r="IE659" s="17">
        <v>12.89</v>
      </c>
      <c r="IF659" s="17">
        <v>12.89</v>
      </c>
      <c r="IG659" s="17">
        <v>12.89</v>
      </c>
      <c r="IH659" s="17">
        <v>12.89</v>
      </c>
      <c r="II659" s="17">
        <v>12.89</v>
      </c>
      <c r="IJ659" s="17">
        <v>12.89</v>
      </c>
      <c r="IK659" s="17">
        <v>12.89</v>
      </c>
      <c r="IL659" s="17">
        <v>12.89</v>
      </c>
      <c r="IM659" s="17">
        <v>12.89</v>
      </c>
      <c r="IN659" s="17">
        <v>12.89</v>
      </c>
      <c r="IO659" s="17">
        <v>12.89</v>
      </c>
      <c r="IP659" s="17">
        <v>12.89</v>
      </c>
      <c r="IQ659" s="17">
        <v>12.89</v>
      </c>
      <c r="IR659" s="17">
        <v>12.89</v>
      </c>
      <c r="IS659" s="17">
        <v>12.89</v>
      </c>
      <c r="IT659" s="17">
        <v>12.89</v>
      </c>
      <c r="IU659" s="17">
        <v>12.89</v>
      </c>
      <c r="IV659" s="17">
        <v>12.89</v>
      </c>
      <c r="IW659" s="17">
        <v>12.89</v>
      </c>
      <c r="IX659" s="17">
        <v>12.89</v>
      </c>
      <c r="IY659" s="17">
        <v>12.89</v>
      </c>
    </row>
    <row r="660" spans="1:259" x14ac:dyDescent="0.15">
      <c r="A660" s="17" t="s">
        <v>3310</v>
      </c>
      <c r="B660" s="17" t="s">
        <v>3311</v>
      </c>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c r="AA660" s="26"/>
      <c r="AB660" s="17"/>
      <c r="AC660" s="26"/>
      <c r="AD660" s="26"/>
      <c r="AE660" s="17"/>
      <c r="AF660" s="17"/>
      <c r="AG660" s="17"/>
      <c r="AH660" s="17"/>
      <c r="AI660" s="17"/>
      <c r="AJ660" s="17"/>
      <c r="AK660" s="17"/>
      <c r="AL660" s="17"/>
      <c r="AM660" s="17"/>
      <c r="AN660" s="17"/>
      <c r="AO660" s="17"/>
      <c r="AP660" s="17"/>
      <c r="AQ660" s="17"/>
      <c r="AR660" s="17"/>
      <c r="AS660" s="17"/>
      <c r="AT660" s="17"/>
      <c r="AU660" s="17"/>
      <c r="AV660" s="17"/>
      <c r="AW660" s="17"/>
      <c r="AX660" s="17"/>
      <c r="AY660" s="17"/>
      <c r="AZ660" s="17"/>
      <c r="BA660" s="17"/>
      <c r="BB660" s="17"/>
      <c r="BC660" s="17"/>
      <c r="BD660" s="17"/>
      <c r="BE660" s="17"/>
      <c r="BF660" s="17"/>
      <c r="BG660" s="17"/>
      <c r="BH660" s="17"/>
      <c r="BI660" s="17"/>
      <c r="BJ660" s="26"/>
      <c r="BK660" s="17"/>
      <c r="BL660" s="17"/>
      <c r="BM660" s="17"/>
      <c r="BN660" s="17"/>
      <c r="BO660" s="17"/>
      <c r="BP660" s="17"/>
      <c r="BQ660" s="17"/>
      <c r="BR660" s="17"/>
      <c r="BS660" s="17"/>
      <c r="BT660" s="17"/>
      <c r="BU660" s="17"/>
      <c r="BV660" s="17"/>
      <c r="BW660" s="17"/>
      <c r="BX660" s="26"/>
      <c r="BY660" s="26"/>
      <c r="BZ660" s="26"/>
      <c r="CA660" s="26"/>
      <c r="CB660" s="26"/>
      <c r="CC660" s="17"/>
      <c r="CD660" s="17"/>
      <c r="CE660" s="17"/>
      <c r="CF660" s="17"/>
      <c r="CG660" s="17"/>
      <c r="CH660" s="17"/>
      <c r="CI660" s="17"/>
      <c r="CJ660" s="26"/>
      <c r="CK660" s="17"/>
      <c r="CL660" s="17"/>
      <c r="CM660" s="17"/>
      <c r="CN660" s="17"/>
      <c r="CO660" s="17"/>
      <c r="CP660" s="17"/>
      <c r="CQ660" s="17"/>
      <c r="CR660" s="17"/>
      <c r="CS660" s="17"/>
      <c r="CT660" s="17"/>
      <c r="CU660" s="17"/>
      <c r="CV660" s="17"/>
      <c r="CW660" s="17"/>
      <c r="CX660" s="17"/>
      <c r="CY660" s="26"/>
      <c r="CZ660" s="26"/>
      <c r="DA660" s="26"/>
      <c r="DB660" s="17"/>
      <c r="DC660" s="17"/>
      <c r="DD660" s="17"/>
      <c r="DE660" s="17"/>
      <c r="DF660" s="17"/>
      <c r="DG660" s="17"/>
      <c r="DH660" s="26"/>
      <c r="DI660" s="17"/>
      <c r="DJ660" s="17"/>
      <c r="DK660" s="17"/>
      <c r="DL660" s="17"/>
      <c r="DM660" s="17">
        <v>17.03</v>
      </c>
      <c r="DN660" s="17">
        <v>17.03</v>
      </c>
      <c r="DO660" s="17">
        <v>17.04</v>
      </c>
      <c r="DP660" s="17">
        <v>17.04</v>
      </c>
      <c r="DQ660" s="17">
        <v>17.03</v>
      </c>
      <c r="DR660" s="17">
        <v>17.03</v>
      </c>
      <c r="DS660" s="17">
        <v>17.05</v>
      </c>
      <c r="DT660" s="17">
        <v>17.04</v>
      </c>
      <c r="DU660" s="17">
        <v>17.03</v>
      </c>
      <c r="DV660" s="17">
        <v>17.05</v>
      </c>
      <c r="DW660" s="17">
        <v>17.07</v>
      </c>
      <c r="DX660" s="17">
        <v>17.059999999999999</v>
      </c>
      <c r="DY660" s="17">
        <v>17.04</v>
      </c>
      <c r="DZ660" s="17">
        <v>17.03</v>
      </c>
      <c r="EA660" s="17">
        <v>17.02</v>
      </c>
      <c r="EB660" s="17">
        <v>17.02</v>
      </c>
      <c r="EC660" s="17">
        <v>17.010000000000002</v>
      </c>
      <c r="ED660" s="17">
        <v>16.97</v>
      </c>
      <c r="EE660" s="17">
        <v>16.989999999999998</v>
      </c>
      <c r="EF660" s="17">
        <v>16.96</v>
      </c>
      <c r="EG660" s="17">
        <v>16.95</v>
      </c>
      <c r="EH660" s="17">
        <v>16.95</v>
      </c>
      <c r="EI660" s="17">
        <v>17</v>
      </c>
      <c r="EJ660" s="17">
        <v>16.989999999999998</v>
      </c>
      <c r="EK660" s="17">
        <v>16.96</v>
      </c>
      <c r="EL660" s="17">
        <v>16.96</v>
      </c>
      <c r="EM660" s="17">
        <v>16.940000000000001</v>
      </c>
      <c r="EN660" s="17">
        <v>16.920000000000002</v>
      </c>
      <c r="EO660" s="17">
        <v>16.93</v>
      </c>
      <c r="EP660" s="17">
        <v>16.95</v>
      </c>
      <c r="EQ660" s="17">
        <v>16.95</v>
      </c>
      <c r="ER660" s="17">
        <v>16.96</v>
      </c>
      <c r="ES660" s="17">
        <v>16.96</v>
      </c>
      <c r="ET660" s="17">
        <v>16.97</v>
      </c>
      <c r="EU660" s="17">
        <v>16.940000000000001</v>
      </c>
      <c r="EV660" s="17">
        <v>16.940000000000001</v>
      </c>
      <c r="EW660" s="17">
        <v>16.93</v>
      </c>
      <c r="EX660" s="17">
        <v>16.920000000000002</v>
      </c>
      <c r="EY660" s="17">
        <v>16.899999999999999</v>
      </c>
      <c r="EZ660" s="17">
        <v>16.88</v>
      </c>
      <c r="FA660" s="17">
        <v>16.88</v>
      </c>
      <c r="FB660" s="17">
        <v>16.920000000000002</v>
      </c>
      <c r="FC660" s="17">
        <v>16.91</v>
      </c>
      <c r="FD660" s="17">
        <v>16.920000000000002</v>
      </c>
      <c r="FE660" s="17">
        <v>16.91</v>
      </c>
      <c r="FF660" s="17">
        <v>16.899999999999999</v>
      </c>
      <c r="FG660" s="17">
        <v>16.920000000000002</v>
      </c>
      <c r="FH660" s="17">
        <v>16.920000000000002</v>
      </c>
      <c r="FI660" s="17">
        <v>16.88</v>
      </c>
      <c r="FJ660" s="17">
        <v>16.899999999999999</v>
      </c>
      <c r="FK660" s="17">
        <v>16.920000000000002</v>
      </c>
      <c r="FL660" s="17">
        <v>16.91</v>
      </c>
      <c r="FM660" s="17">
        <v>16.899999999999999</v>
      </c>
      <c r="FN660" s="17">
        <v>16.93</v>
      </c>
      <c r="FO660" s="17">
        <v>16.899999999999999</v>
      </c>
      <c r="FP660" s="17">
        <v>16.86</v>
      </c>
      <c r="FQ660" s="17">
        <v>16.86</v>
      </c>
      <c r="FR660" s="17">
        <v>16.89</v>
      </c>
      <c r="FS660" s="17">
        <v>16.86</v>
      </c>
      <c r="FT660" s="17">
        <v>16.850000000000001</v>
      </c>
      <c r="FU660" s="17">
        <v>16.899999999999999</v>
      </c>
      <c r="FV660" s="17">
        <v>16.89</v>
      </c>
      <c r="FW660" s="17">
        <v>16.88</v>
      </c>
      <c r="FX660" s="17">
        <v>16.87</v>
      </c>
      <c r="FY660" s="17">
        <v>16.86</v>
      </c>
      <c r="FZ660" s="17">
        <v>16.88</v>
      </c>
      <c r="GA660" s="17">
        <v>16.899999999999999</v>
      </c>
      <c r="GB660" s="17">
        <v>16.920000000000002</v>
      </c>
      <c r="GC660" s="17">
        <v>16.93</v>
      </c>
      <c r="GD660" s="17">
        <v>16.91</v>
      </c>
      <c r="GE660" s="17">
        <v>16.899999999999999</v>
      </c>
      <c r="GF660" s="17">
        <v>16.899999999999999</v>
      </c>
      <c r="GG660" s="17">
        <v>16.88</v>
      </c>
      <c r="GH660" s="17">
        <v>16.87</v>
      </c>
      <c r="GI660" s="17">
        <v>16.87</v>
      </c>
      <c r="GJ660" s="17">
        <v>16.84</v>
      </c>
      <c r="GK660" s="17">
        <v>16.87</v>
      </c>
      <c r="GL660" s="17">
        <v>16.87</v>
      </c>
      <c r="GM660" s="17">
        <v>16.88</v>
      </c>
      <c r="GN660" s="17">
        <v>16.829999999999998</v>
      </c>
      <c r="GO660" s="17">
        <v>16.84</v>
      </c>
      <c r="GP660" s="17">
        <v>16.88</v>
      </c>
      <c r="GQ660" s="17">
        <v>16.88</v>
      </c>
      <c r="GR660" s="17">
        <v>16.88</v>
      </c>
      <c r="GS660" s="17">
        <v>16.87</v>
      </c>
      <c r="GT660" s="17">
        <v>16.88</v>
      </c>
      <c r="GU660" s="17">
        <v>16.88</v>
      </c>
      <c r="GV660" s="17">
        <v>16.87</v>
      </c>
      <c r="GW660" s="17">
        <v>16.850000000000001</v>
      </c>
      <c r="GX660" s="17">
        <v>16.84</v>
      </c>
      <c r="GY660" s="17">
        <v>16.84</v>
      </c>
      <c r="GZ660" s="17">
        <v>16.88</v>
      </c>
      <c r="HA660" s="17">
        <v>16.829999999999998</v>
      </c>
      <c r="HB660" s="17">
        <v>16.829999999999998</v>
      </c>
      <c r="HC660" s="17">
        <v>16.84</v>
      </c>
      <c r="HD660" s="17">
        <v>16.84</v>
      </c>
      <c r="HE660" s="17">
        <v>16.809999999999999</v>
      </c>
      <c r="HF660" s="17">
        <v>16.84</v>
      </c>
      <c r="HG660" s="17">
        <v>16.82</v>
      </c>
      <c r="HH660" s="17">
        <v>16.809999999999999</v>
      </c>
      <c r="HI660" s="17">
        <v>16.79</v>
      </c>
      <c r="HJ660" s="17">
        <v>16.760000000000002</v>
      </c>
      <c r="HK660" s="17">
        <v>16.79</v>
      </c>
      <c r="HL660" s="17">
        <v>16.739999999999998</v>
      </c>
      <c r="HM660" s="17">
        <v>16.78</v>
      </c>
      <c r="HN660" s="17">
        <v>16.8</v>
      </c>
      <c r="HO660" s="17">
        <v>16.8</v>
      </c>
      <c r="HP660" s="17">
        <v>16.79</v>
      </c>
      <c r="HQ660" s="17">
        <v>16.760000000000002</v>
      </c>
      <c r="HR660" s="17">
        <v>16.760000000000002</v>
      </c>
      <c r="HS660" s="17">
        <v>16.78</v>
      </c>
      <c r="HT660" s="17">
        <v>16.82</v>
      </c>
      <c r="HU660" s="17">
        <v>16.84</v>
      </c>
      <c r="HV660" s="17">
        <v>16.86</v>
      </c>
      <c r="HW660" s="17">
        <v>16.87</v>
      </c>
      <c r="HX660" s="17">
        <v>16.850000000000001</v>
      </c>
      <c r="HY660" s="17">
        <v>16.82</v>
      </c>
      <c r="HZ660" s="17">
        <v>16.82</v>
      </c>
      <c r="IA660" s="17">
        <v>16.8</v>
      </c>
      <c r="IB660" s="17">
        <v>16.86</v>
      </c>
      <c r="IC660" s="17">
        <v>16.87</v>
      </c>
      <c r="ID660" s="17">
        <v>16.84</v>
      </c>
      <c r="IE660" s="17">
        <v>16.850000000000001</v>
      </c>
      <c r="IF660" s="17">
        <v>16.829999999999998</v>
      </c>
      <c r="IG660" s="17">
        <v>16.829999999999998</v>
      </c>
      <c r="IH660" s="17">
        <v>16.829999999999998</v>
      </c>
      <c r="II660" s="17">
        <v>16.829999999999998</v>
      </c>
      <c r="IJ660" s="17">
        <v>16.82</v>
      </c>
      <c r="IK660" s="17">
        <v>16.79</v>
      </c>
      <c r="IL660" s="17">
        <v>16.79</v>
      </c>
      <c r="IM660" s="17">
        <v>16.88</v>
      </c>
      <c r="IN660" s="17">
        <v>16.82</v>
      </c>
      <c r="IO660" s="17">
        <v>16.88</v>
      </c>
      <c r="IP660" s="17">
        <v>16.829999999999998</v>
      </c>
      <c r="IQ660" s="17">
        <v>16.829999999999998</v>
      </c>
      <c r="IR660" s="17">
        <v>16.829999999999998</v>
      </c>
      <c r="IS660" s="17">
        <v>16.82</v>
      </c>
      <c r="IT660" s="17">
        <v>16.82</v>
      </c>
      <c r="IU660" s="17">
        <v>16.96</v>
      </c>
      <c r="IV660" s="17">
        <v>16.97</v>
      </c>
      <c r="IW660" s="17">
        <v>16.97</v>
      </c>
      <c r="IX660" s="17">
        <v>16.97</v>
      </c>
      <c r="IY660" s="17">
        <v>16.940000000000001</v>
      </c>
    </row>
    <row r="661" spans="1:259" x14ac:dyDescent="0.15">
      <c r="A661" s="17" t="s">
        <v>4652</v>
      </c>
      <c r="B661" s="17" t="s">
        <v>4838</v>
      </c>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c r="AA661" s="26"/>
      <c r="AB661" s="17"/>
      <c r="AC661" s="26"/>
      <c r="AD661" s="26"/>
      <c r="AE661" s="17"/>
      <c r="AF661" s="17"/>
      <c r="AG661" s="17"/>
      <c r="AH661" s="17"/>
      <c r="AI661" s="17"/>
      <c r="AJ661" s="17"/>
      <c r="AK661" s="17"/>
      <c r="AL661" s="17"/>
      <c r="AM661" s="17"/>
      <c r="AN661" s="17"/>
      <c r="AO661" s="17"/>
      <c r="AP661" s="17"/>
      <c r="AQ661" s="17"/>
      <c r="AR661" s="17"/>
      <c r="AS661" s="17"/>
      <c r="AT661" s="17"/>
      <c r="AU661" s="17"/>
      <c r="AV661" s="17"/>
      <c r="AW661" s="17"/>
      <c r="AX661" s="17"/>
      <c r="AY661" s="17"/>
      <c r="AZ661" s="17"/>
      <c r="BA661" s="17"/>
      <c r="BB661" s="17"/>
      <c r="BC661" s="17"/>
      <c r="BD661" s="17"/>
      <c r="BE661" s="17"/>
      <c r="BF661" s="17"/>
      <c r="BG661" s="17"/>
      <c r="BH661" s="17"/>
      <c r="BI661" s="17"/>
      <c r="BJ661" s="26"/>
      <c r="BK661" s="17"/>
      <c r="BL661" s="17"/>
      <c r="BM661" s="17"/>
      <c r="BN661" s="17"/>
      <c r="BO661" s="17"/>
      <c r="BP661" s="17"/>
      <c r="BQ661" s="17"/>
      <c r="BR661" s="17"/>
      <c r="BS661" s="17"/>
      <c r="BT661" s="17"/>
      <c r="BU661" s="17"/>
      <c r="BV661" s="17"/>
      <c r="BW661" s="17"/>
      <c r="BX661" s="26"/>
      <c r="BY661" s="26"/>
      <c r="BZ661" s="26"/>
      <c r="CA661" s="26"/>
      <c r="CB661" s="26"/>
      <c r="CC661" s="17"/>
      <c r="CD661" s="17"/>
      <c r="CE661" s="17"/>
      <c r="CF661" s="17"/>
      <c r="CG661" s="17"/>
      <c r="CH661" s="17"/>
      <c r="CI661" s="17"/>
      <c r="CJ661" s="26"/>
      <c r="CK661" s="17"/>
      <c r="CL661" s="17"/>
      <c r="CM661" s="17"/>
      <c r="CN661" s="17"/>
      <c r="CO661" s="17"/>
      <c r="CP661" s="17"/>
      <c r="CQ661" s="17"/>
      <c r="CR661" s="17"/>
      <c r="CS661" s="17"/>
      <c r="CT661" s="17"/>
      <c r="CU661" s="17"/>
      <c r="CV661" s="17"/>
      <c r="CW661" s="17"/>
      <c r="CX661" s="17"/>
      <c r="CY661" s="26"/>
      <c r="CZ661" s="26"/>
      <c r="DA661" s="26"/>
      <c r="DB661" s="17"/>
      <c r="DC661" s="17"/>
      <c r="DD661" s="17"/>
      <c r="DE661" s="17"/>
      <c r="DF661" s="17"/>
      <c r="DG661" s="17"/>
      <c r="DH661" s="26"/>
      <c r="DI661" s="17"/>
      <c r="DJ661" s="17"/>
      <c r="DK661" s="17"/>
      <c r="DL661" s="17"/>
      <c r="DM661" s="17">
        <v>18.61</v>
      </c>
      <c r="DN661" s="17">
        <v>18.61</v>
      </c>
      <c r="DO661" s="17">
        <v>18.61</v>
      </c>
      <c r="DP661" s="17">
        <v>18.61</v>
      </c>
      <c r="DQ661" s="17">
        <v>18.59</v>
      </c>
      <c r="DR661" s="17">
        <v>18.59</v>
      </c>
      <c r="DS661" s="17">
        <v>18.59</v>
      </c>
      <c r="DT661" s="17">
        <v>18.559999999999999</v>
      </c>
      <c r="DU661" s="17">
        <v>18.54</v>
      </c>
      <c r="DV661" s="17">
        <v>18.55</v>
      </c>
      <c r="DW661" s="17">
        <v>18.55</v>
      </c>
      <c r="DX661" s="17">
        <v>18.55</v>
      </c>
      <c r="DY661" s="17">
        <v>18.54</v>
      </c>
      <c r="DZ661" s="17">
        <v>18.55</v>
      </c>
      <c r="EA661" s="17">
        <v>18.55</v>
      </c>
      <c r="EB661" s="17">
        <v>18.55</v>
      </c>
      <c r="EC661" s="17">
        <v>18.559999999999999</v>
      </c>
      <c r="ED661" s="17">
        <v>18.559999999999999</v>
      </c>
      <c r="EE661" s="17">
        <v>18.559999999999999</v>
      </c>
      <c r="EF661" s="17">
        <v>18.559999999999999</v>
      </c>
      <c r="EG661" s="17">
        <v>18.579999999999998</v>
      </c>
      <c r="EH661" s="17">
        <v>18.579999999999998</v>
      </c>
      <c r="EI661" s="17">
        <v>18.559999999999999</v>
      </c>
      <c r="EJ661" s="17">
        <v>18.579999999999998</v>
      </c>
      <c r="EK661" s="17">
        <v>18.600000000000001</v>
      </c>
      <c r="EL661" s="17">
        <v>18.600000000000001</v>
      </c>
      <c r="EM661" s="17">
        <v>18.600000000000001</v>
      </c>
      <c r="EN661" s="17">
        <v>18.63</v>
      </c>
      <c r="EO661" s="17">
        <v>18.61</v>
      </c>
      <c r="EP661" s="17">
        <v>18.61</v>
      </c>
      <c r="EQ661" s="17">
        <v>18.61</v>
      </c>
      <c r="ER661" s="17">
        <v>18.61</v>
      </c>
      <c r="ES661" s="17">
        <v>18.600000000000001</v>
      </c>
      <c r="ET661" s="17">
        <v>18.600000000000001</v>
      </c>
      <c r="EU661" s="17">
        <v>18.600000000000001</v>
      </c>
      <c r="EV661" s="17">
        <v>18.600000000000001</v>
      </c>
      <c r="EW661" s="17">
        <v>18.600000000000001</v>
      </c>
      <c r="EX661" s="17">
        <v>18.600000000000001</v>
      </c>
      <c r="EY661" s="17">
        <v>18.600000000000001</v>
      </c>
      <c r="EZ661" s="17">
        <v>18.600000000000001</v>
      </c>
      <c r="FA661" s="17">
        <v>18.61</v>
      </c>
      <c r="FB661" s="17">
        <v>18.61</v>
      </c>
      <c r="FC661" s="17">
        <v>18.61</v>
      </c>
      <c r="FD661" s="17">
        <v>18.61</v>
      </c>
      <c r="FE661" s="17">
        <v>18.61</v>
      </c>
      <c r="FF661" s="17">
        <v>18.62</v>
      </c>
      <c r="FG661" s="17">
        <v>18.66</v>
      </c>
      <c r="FH661" s="17">
        <v>18.66</v>
      </c>
      <c r="FI661" s="17">
        <v>18.66</v>
      </c>
      <c r="FJ661" s="17">
        <v>18.66</v>
      </c>
      <c r="FK661" s="17">
        <v>18.649999999999999</v>
      </c>
      <c r="FL661" s="17">
        <v>18.66</v>
      </c>
      <c r="FM661" s="17">
        <v>18.649999999999999</v>
      </c>
      <c r="FN661" s="17">
        <v>18.66</v>
      </c>
      <c r="FO661" s="17">
        <v>18.66</v>
      </c>
      <c r="FP661" s="17">
        <v>18.66</v>
      </c>
      <c r="FQ661" s="17">
        <v>18.66</v>
      </c>
      <c r="FR661" s="17">
        <v>18.670000000000002</v>
      </c>
      <c r="FS661" s="17">
        <v>18.66</v>
      </c>
      <c r="FT661" s="17">
        <v>18.670000000000002</v>
      </c>
      <c r="FU661" s="17">
        <v>18.68</v>
      </c>
      <c r="FV661" s="17">
        <v>18.68</v>
      </c>
      <c r="FW661" s="17">
        <v>18.68</v>
      </c>
      <c r="FX661" s="17">
        <v>18.670000000000002</v>
      </c>
      <c r="FY661" s="17">
        <v>18.670000000000002</v>
      </c>
      <c r="FZ661" s="17">
        <v>18.7</v>
      </c>
      <c r="GA661" s="17">
        <v>18.7</v>
      </c>
      <c r="GB661" s="17">
        <v>18.7</v>
      </c>
      <c r="GC661" s="17">
        <v>18.7</v>
      </c>
      <c r="GD661" s="17">
        <v>18.7</v>
      </c>
      <c r="GE661" s="17">
        <v>18.7</v>
      </c>
      <c r="GF661" s="17">
        <v>18.690000000000001</v>
      </c>
      <c r="GG661" s="17">
        <v>18.670000000000002</v>
      </c>
      <c r="GH661" s="17">
        <v>18.670000000000002</v>
      </c>
      <c r="GI661" s="17">
        <v>18.690000000000001</v>
      </c>
      <c r="GJ661" s="17">
        <v>18.690000000000001</v>
      </c>
      <c r="GK661" s="17">
        <v>18.670000000000002</v>
      </c>
      <c r="GL661" s="17">
        <v>18.690000000000001</v>
      </c>
      <c r="GM661" s="17">
        <v>18.690000000000001</v>
      </c>
      <c r="GN661" s="17">
        <v>18.670000000000002</v>
      </c>
      <c r="GO661" s="17">
        <v>18.670000000000002</v>
      </c>
      <c r="GP661" s="17">
        <v>18.670000000000002</v>
      </c>
      <c r="GQ661" s="17">
        <v>18.670000000000002</v>
      </c>
      <c r="GR661" s="17">
        <v>18.670000000000002</v>
      </c>
      <c r="GS661" s="17">
        <v>18.670000000000002</v>
      </c>
      <c r="GT661" s="17">
        <v>18.670000000000002</v>
      </c>
      <c r="GU661" s="17">
        <v>18.66</v>
      </c>
      <c r="GV661" s="17">
        <v>18.649999999999999</v>
      </c>
      <c r="GW661" s="17">
        <v>18.64</v>
      </c>
      <c r="GX661" s="17">
        <v>18.63</v>
      </c>
      <c r="GY661" s="17">
        <v>18.63</v>
      </c>
      <c r="GZ661" s="17">
        <v>18.63</v>
      </c>
      <c r="HA661" s="17">
        <v>18.63</v>
      </c>
      <c r="HB661" s="17">
        <v>18.63</v>
      </c>
      <c r="HC661" s="17">
        <v>18.63</v>
      </c>
      <c r="HD661" s="17">
        <v>18.62</v>
      </c>
      <c r="HE661" s="17">
        <v>18.63</v>
      </c>
      <c r="HF661" s="17">
        <v>18.63</v>
      </c>
      <c r="HG661" s="17">
        <v>18.62</v>
      </c>
      <c r="HH661" s="17">
        <v>18.63</v>
      </c>
      <c r="HI661" s="17">
        <v>18.62</v>
      </c>
      <c r="HJ661" s="17">
        <v>18.62</v>
      </c>
      <c r="HK661" s="17">
        <v>18.62</v>
      </c>
      <c r="HL661" s="17">
        <v>18.61</v>
      </c>
      <c r="HM661" s="17">
        <v>18.62</v>
      </c>
      <c r="HN661" s="17">
        <v>18.62</v>
      </c>
      <c r="HO661" s="17">
        <v>18.63</v>
      </c>
      <c r="HP661" s="17">
        <v>18.600000000000001</v>
      </c>
      <c r="HQ661" s="17">
        <v>18.59</v>
      </c>
      <c r="HR661" s="17">
        <v>18.59</v>
      </c>
      <c r="HS661" s="17">
        <v>18.59</v>
      </c>
      <c r="HT661" s="17">
        <v>18.57</v>
      </c>
      <c r="HU661" s="17">
        <v>18.57</v>
      </c>
      <c r="HV661" s="17">
        <v>18.62</v>
      </c>
      <c r="HW661" s="17">
        <v>18.63</v>
      </c>
      <c r="HX661" s="17">
        <v>18.63</v>
      </c>
      <c r="HY661" s="17">
        <v>18.62</v>
      </c>
      <c r="HZ661" s="17">
        <v>18.63</v>
      </c>
      <c r="IA661" s="17">
        <v>18.63</v>
      </c>
      <c r="IB661" s="17">
        <v>18.63</v>
      </c>
      <c r="IC661" s="17">
        <v>18.63</v>
      </c>
      <c r="ID661" s="17">
        <v>18.62</v>
      </c>
      <c r="IE661" s="17">
        <v>18.62</v>
      </c>
      <c r="IF661" s="17">
        <v>18.600000000000001</v>
      </c>
      <c r="IG661" s="17">
        <v>18.61</v>
      </c>
      <c r="IH661" s="17">
        <v>18.600000000000001</v>
      </c>
      <c r="II661" s="17">
        <v>18.600000000000001</v>
      </c>
      <c r="IJ661" s="17">
        <v>18.59</v>
      </c>
      <c r="IK661" s="17">
        <v>18.579999999999998</v>
      </c>
      <c r="IL661" s="17">
        <v>18.59</v>
      </c>
      <c r="IM661" s="17">
        <v>18.600000000000001</v>
      </c>
      <c r="IN661" s="17">
        <v>18.600000000000001</v>
      </c>
      <c r="IO661" s="17">
        <v>18.59</v>
      </c>
      <c r="IP661" s="17">
        <v>18.59</v>
      </c>
      <c r="IQ661" s="17">
        <v>18.600000000000001</v>
      </c>
      <c r="IR661" s="17">
        <v>18.579999999999998</v>
      </c>
      <c r="IS661" s="17">
        <v>18.579999999999998</v>
      </c>
      <c r="IT661" s="17">
        <v>18.600000000000001</v>
      </c>
      <c r="IU661" s="17">
        <v>18.62</v>
      </c>
      <c r="IV661" s="17">
        <v>18.62</v>
      </c>
      <c r="IW661" s="17">
        <v>18.62</v>
      </c>
      <c r="IX661" s="17">
        <v>18.62</v>
      </c>
      <c r="IY661" s="17">
        <v>18.63</v>
      </c>
    </row>
    <row r="662" spans="1:259" x14ac:dyDescent="0.15">
      <c r="A662" s="17" t="s">
        <v>4470</v>
      </c>
      <c r="B662" s="17" t="s">
        <v>4839</v>
      </c>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c r="AA662" s="26"/>
      <c r="AB662" s="17"/>
      <c r="AC662" s="26"/>
      <c r="AD662" s="26"/>
      <c r="AE662" s="17"/>
      <c r="AF662" s="17"/>
      <c r="AG662" s="17"/>
      <c r="AH662" s="17"/>
      <c r="AI662" s="17"/>
      <c r="AJ662" s="17"/>
      <c r="AK662" s="17"/>
      <c r="AL662" s="17"/>
      <c r="AM662" s="17"/>
      <c r="AN662" s="17"/>
      <c r="AO662" s="17"/>
      <c r="AP662" s="17"/>
      <c r="AQ662" s="17"/>
      <c r="AR662" s="17"/>
      <c r="AS662" s="17"/>
      <c r="AT662" s="17"/>
      <c r="AU662" s="17"/>
      <c r="AV662" s="17"/>
      <c r="AW662" s="17"/>
      <c r="AX662" s="17"/>
      <c r="AY662" s="17"/>
      <c r="AZ662" s="17"/>
      <c r="BA662" s="17"/>
      <c r="BB662" s="17"/>
      <c r="BC662" s="17"/>
      <c r="BD662" s="17"/>
      <c r="BE662" s="17"/>
      <c r="BF662" s="17"/>
      <c r="BG662" s="17"/>
      <c r="BH662" s="17"/>
      <c r="BI662" s="17"/>
      <c r="BJ662" s="26"/>
      <c r="BK662" s="17"/>
      <c r="BL662" s="17"/>
      <c r="BM662" s="17"/>
      <c r="BN662" s="17"/>
      <c r="BO662" s="17"/>
      <c r="BP662" s="17"/>
      <c r="BQ662" s="17"/>
      <c r="BR662" s="17"/>
      <c r="BS662" s="17"/>
      <c r="BT662" s="17"/>
      <c r="BU662" s="17"/>
      <c r="BV662" s="17"/>
      <c r="BW662" s="17"/>
      <c r="BX662" s="26"/>
      <c r="BY662" s="26"/>
      <c r="BZ662" s="26"/>
      <c r="CA662" s="26"/>
      <c r="CB662" s="26"/>
      <c r="CC662" s="17"/>
      <c r="CD662" s="17"/>
      <c r="CE662" s="17"/>
      <c r="CF662" s="17"/>
      <c r="CG662" s="17"/>
      <c r="CH662" s="17"/>
      <c r="CI662" s="17"/>
      <c r="CJ662" s="26"/>
      <c r="CK662" s="17"/>
      <c r="CL662" s="17"/>
      <c r="CM662" s="17"/>
      <c r="CN662" s="17"/>
      <c r="CO662" s="17"/>
      <c r="CP662" s="17"/>
      <c r="CQ662" s="17"/>
      <c r="CR662" s="17"/>
      <c r="CS662" s="17"/>
      <c r="CT662" s="17"/>
      <c r="CU662" s="17"/>
      <c r="CV662" s="17"/>
      <c r="CW662" s="17"/>
      <c r="CX662" s="17"/>
      <c r="CY662" s="26"/>
      <c r="CZ662" s="26"/>
      <c r="DA662" s="26"/>
      <c r="DB662" s="17"/>
      <c r="DC662" s="17"/>
      <c r="DD662" s="17"/>
      <c r="DE662" s="17"/>
      <c r="DF662" s="17"/>
      <c r="DG662" s="17"/>
      <c r="DH662" s="26"/>
      <c r="DI662" s="17"/>
      <c r="DJ662" s="17"/>
      <c r="DK662" s="17"/>
      <c r="DL662" s="17"/>
      <c r="DM662" s="17">
        <v>14.73</v>
      </c>
      <c r="DN662" s="17">
        <v>14.74</v>
      </c>
      <c r="DO662" s="17">
        <v>14.73</v>
      </c>
      <c r="DP662" s="17">
        <v>14.74</v>
      </c>
      <c r="DQ662" s="17">
        <v>14.74</v>
      </c>
      <c r="DR662" s="17">
        <v>14.74</v>
      </c>
      <c r="DS662" s="17">
        <v>14.74</v>
      </c>
      <c r="DT662" s="17">
        <v>14.72</v>
      </c>
      <c r="DU662" s="17">
        <v>14.73</v>
      </c>
      <c r="DV662" s="17">
        <v>14.73</v>
      </c>
      <c r="DW662" s="17">
        <v>14.73</v>
      </c>
      <c r="DX662" s="17">
        <v>14.73</v>
      </c>
      <c r="DY662" s="17">
        <v>14.73</v>
      </c>
      <c r="DZ662" s="17">
        <v>14.72</v>
      </c>
      <c r="EA662" s="17">
        <v>14.71</v>
      </c>
      <c r="EB662" s="17">
        <v>14.71</v>
      </c>
      <c r="EC662" s="17">
        <v>14.71</v>
      </c>
      <c r="ED662" s="17">
        <v>14.68</v>
      </c>
      <c r="EE662" s="17">
        <v>14.69</v>
      </c>
      <c r="EF662" s="17">
        <v>14.7</v>
      </c>
      <c r="EG662" s="17">
        <v>14.69</v>
      </c>
      <c r="EH662" s="17">
        <v>14.69</v>
      </c>
      <c r="EI662" s="17">
        <v>14.69</v>
      </c>
      <c r="EJ662" s="17">
        <v>14.69</v>
      </c>
      <c r="EK662" s="17">
        <v>14.71</v>
      </c>
      <c r="EL662" s="17">
        <v>14.71</v>
      </c>
      <c r="EM662" s="17">
        <v>14.71</v>
      </c>
      <c r="EN662" s="17">
        <v>14.7</v>
      </c>
      <c r="EO662" s="17">
        <v>14.7</v>
      </c>
      <c r="EP662" s="17">
        <v>14.7</v>
      </c>
      <c r="EQ662" s="17">
        <v>14.69</v>
      </c>
      <c r="ER662" s="17">
        <v>14.7</v>
      </c>
      <c r="ES662" s="17">
        <v>14.7</v>
      </c>
      <c r="ET662" s="17">
        <v>14.7</v>
      </c>
      <c r="EU662" s="17">
        <v>14.69</v>
      </c>
      <c r="EV662" s="17">
        <v>14.68</v>
      </c>
      <c r="EW662" s="17">
        <v>14.69</v>
      </c>
      <c r="EX662" s="17">
        <v>14.67</v>
      </c>
      <c r="EY662" s="17">
        <v>14.68</v>
      </c>
      <c r="EZ662" s="17">
        <v>14.67</v>
      </c>
      <c r="FA662" s="17">
        <v>14.67</v>
      </c>
      <c r="FB662" s="17">
        <v>14.67</v>
      </c>
      <c r="FC662" s="17">
        <v>14.66</v>
      </c>
      <c r="FD662" s="17">
        <v>14.66</v>
      </c>
      <c r="FE662" s="17">
        <v>14.66</v>
      </c>
      <c r="FF662" s="17">
        <v>14.66</v>
      </c>
      <c r="FG662" s="17">
        <v>14.66</v>
      </c>
      <c r="FH662" s="17">
        <v>14.66</v>
      </c>
      <c r="FI662" s="17">
        <v>14.65</v>
      </c>
      <c r="FJ662" s="17">
        <v>14.65</v>
      </c>
      <c r="FK662" s="17">
        <v>14.65</v>
      </c>
      <c r="FL662" s="17">
        <v>14.65</v>
      </c>
      <c r="FM662" s="17">
        <v>14.67</v>
      </c>
      <c r="FN662" s="17">
        <v>14.67</v>
      </c>
      <c r="FO662" s="17">
        <v>14.66</v>
      </c>
      <c r="FP662" s="17">
        <v>14.67</v>
      </c>
      <c r="FQ662" s="17">
        <v>14.65</v>
      </c>
      <c r="FR662" s="17">
        <v>14.65</v>
      </c>
      <c r="FS662" s="17">
        <v>14.65</v>
      </c>
      <c r="FT662" s="17">
        <v>14.65</v>
      </c>
      <c r="FU662" s="17">
        <v>14.65</v>
      </c>
      <c r="FV662" s="17">
        <v>14.65</v>
      </c>
      <c r="FW662" s="17">
        <v>14.66</v>
      </c>
      <c r="FX662" s="17">
        <v>14.65</v>
      </c>
      <c r="FY662" s="17">
        <v>14.66</v>
      </c>
      <c r="FZ662" s="17">
        <v>14.68</v>
      </c>
      <c r="GA662" s="17">
        <v>14.68</v>
      </c>
      <c r="GB662" s="17">
        <v>14.68</v>
      </c>
      <c r="GC662" s="17">
        <v>14.67</v>
      </c>
      <c r="GD662" s="17">
        <v>14.67</v>
      </c>
      <c r="GE662" s="17">
        <v>14.68</v>
      </c>
      <c r="GF662" s="17">
        <v>14.67</v>
      </c>
      <c r="GG662" s="17">
        <v>14.67</v>
      </c>
      <c r="GH662" s="17">
        <v>14.66</v>
      </c>
      <c r="GI662" s="17">
        <v>14.65</v>
      </c>
      <c r="GJ662" s="17">
        <v>14.66</v>
      </c>
      <c r="GK662" s="17">
        <v>14.65</v>
      </c>
      <c r="GL662" s="17">
        <v>14.64</v>
      </c>
      <c r="GM662" s="17">
        <v>14.64</v>
      </c>
      <c r="GN662" s="17">
        <v>14.64</v>
      </c>
      <c r="GO662" s="17">
        <v>14.64</v>
      </c>
      <c r="GP662" s="17">
        <v>14.64</v>
      </c>
      <c r="GQ662" s="17">
        <v>14.64</v>
      </c>
      <c r="GR662" s="17">
        <v>14.64</v>
      </c>
      <c r="GS662" s="17">
        <v>14.64</v>
      </c>
      <c r="GT662" s="17">
        <v>14.63</v>
      </c>
      <c r="GU662" s="17">
        <v>14.62</v>
      </c>
      <c r="GV662" s="17">
        <v>14.62</v>
      </c>
      <c r="GW662" s="17">
        <v>14.63</v>
      </c>
      <c r="GX662" s="17">
        <v>14.62</v>
      </c>
      <c r="GY662" s="17">
        <v>14.62</v>
      </c>
      <c r="GZ662" s="17">
        <v>14.63</v>
      </c>
      <c r="HA662" s="17">
        <v>14.62</v>
      </c>
      <c r="HB662" s="17">
        <v>14.62</v>
      </c>
      <c r="HC662" s="17">
        <v>14.62</v>
      </c>
      <c r="HD662" s="17">
        <v>14.62</v>
      </c>
      <c r="HE662" s="17">
        <v>14.61</v>
      </c>
      <c r="HF662" s="17">
        <v>14.61</v>
      </c>
      <c r="HG662" s="17">
        <v>14.6</v>
      </c>
      <c r="HH662" s="17">
        <v>14.6</v>
      </c>
      <c r="HI662" s="17">
        <v>14.59</v>
      </c>
      <c r="HJ662" s="17">
        <v>14.59</v>
      </c>
      <c r="HK662" s="17">
        <v>14.59</v>
      </c>
      <c r="HL662" s="17">
        <v>14.6</v>
      </c>
      <c r="HM662" s="17">
        <v>14.6</v>
      </c>
      <c r="HN662" s="17">
        <v>14.59</v>
      </c>
      <c r="HO662" s="17">
        <v>14.58</v>
      </c>
      <c r="HP662" s="17">
        <v>14.57</v>
      </c>
      <c r="HQ662" s="17">
        <v>14.59</v>
      </c>
      <c r="HR662" s="17">
        <v>14.59</v>
      </c>
      <c r="HS662" s="17">
        <v>14.59</v>
      </c>
      <c r="HT662" s="17">
        <v>14.6</v>
      </c>
      <c r="HU662" s="17">
        <v>14.6</v>
      </c>
      <c r="HV662" s="17">
        <v>14.6</v>
      </c>
      <c r="HW662" s="17">
        <v>14.6</v>
      </c>
      <c r="HX662" s="17">
        <v>14.59</v>
      </c>
      <c r="HY662" s="17">
        <v>14.58</v>
      </c>
      <c r="HZ662" s="17">
        <v>14.6</v>
      </c>
      <c r="IA662" s="17">
        <v>14.61</v>
      </c>
      <c r="IB662" s="17">
        <v>14.59</v>
      </c>
      <c r="IC662" s="17">
        <v>14.59</v>
      </c>
      <c r="ID662" s="17">
        <v>14.58</v>
      </c>
      <c r="IE662" s="17">
        <v>14.59</v>
      </c>
      <c r="IF662" s="17">
        <v>14.58</v>
      </c>
      <c r="IG662" s="17">
        <v>14.57</v>
      </c>
      <c r="IH662" s="17">
        <v>14.57</v>
      </c>
      <c r="II662" s="17">
        <v>14.57</v>
      </c>
      <c r="IJ662" s="17">
        <v>14.56</v>
      </c>
      <c r="IK662" s="17">
        <v>14.54</v>
      </c>
      <c r="IL662" s="17">
        <v>14.52</v>
      </c>
      <c r="IM662" s="17">
        <v>14.54</v>
      </c>
      <c r="IN662" s="17">
        <v>14.56</v>
      </c>
      <c r="IO662" s="17">
        <v>14.56</v>
      </c>
      <c r="IP662" s="17">
        <v>14.52</v>
      </c>
      <c r="IQ662" s="17">
        <v>14.53</v>
      </c>
      <c r="IR662" s="17">
        <v>14.53</v>
      </c>
      <c r="IS662" s="17">
        <v>14.53</v>
      </c>
      <c r="IT662" s="17">
        <v>14.54</v>
      </c>
      <c r="IU662" s="17">
        <v>14.54</v>
      </c>
      <c r="IV662" s="17">
        <v>14.54</v>
      </c>
      <c r="IW662" s="17">
        <v>14.54</v>
      </c>
      <c r="IX662" s="17">
        <v>14.54</v>
      </c>
      <c r="IY662" s="17">
        <v>14.54</v>
      </c>
    </row>
    <row r="663" spans="1:259" x14ac:dyDescent="0.15">
      <c r="A663" s="17" t="s">
        <v>4507</v>
      </c>
      <c r="B663" s="17" t="s">
        <v>4840</v>
      </c>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c r="AA663" s="26"/>
      <c r="AB663" s="17"/>
      <c r="AC663" s="26"/>
      <c r="AD663" s="26"/>
      <c r="AE663" s="17"/>
      <c r="AF663" s="17"/>
      <c r="AG663" s="17"/>
      <c r="AH663" s="17"/>
      <c r="AI663" s="17"/>
      <c r="AJ663" s="17"/>
      <c r="AK663" s="17"/>
      <c r="AL663" s="17"/>
      <c r="AM663" s="17"/>
      <c r="AN663" s="17"/>
      <c r="AO663" s="17"/>
      <c r="AP663" s="17"/>
      <c r="AQ663" s="17"/>
      <c r="AR663" s="17"/>
      <c r="AS663" s="17"/>
      <c r="AT663" s="17"/>
      <c r="AU663" s="17"/>
      <c r="AV663" s="17"/>
      <c r="AW663" s="17"/>
      <c r="AX663" s="17"/>
      <c r="AY663" s="17"/>
      <c r="AZ663" s="17"/>
      <c r="BA663" s="17"/>
      <c r="BB663" s="17"/>
      <c r="BC663" s="17"/>
      <c r="BD663" s="17"/>
      <c r="BE663" s="17"/>
      <c r="BF663" s="17"/>
      <c r="BG663" s="17"/>
      <c r="BH663" s="17"/>
      <c r="BI663" s="17"/>
      <c r="BJ663" s="26"/>
      <c r="BK663" s="17"/>
      <c r="BL663" s="17"/>
      <c r="BM663" s="17"/>
      <c r="BN663" s="17"/>
      <c r="BO663" s="17"/>
      <c r="BP663" s="17"/>
      <c r="BQ663" s="17"/>
      <c r="BR663" s="17"/>
      <c r="BS663" s="17"/>
      <c r="BT663" s="17"/>
      <c r="BU663" s="17"/>
      <c r="BV663" s="17"/>
      <c r="BW663" s="17"/>
      <c r="BX663" s="26"/>
      <c r="BY663" s="26"/>
      <c r="BZ663" s="26"/>
      <c r="CA663" s="26"/>
      <c r="CB663" s="26"/>
      <c r="CC663" s="17"/>
      <c r="CD663" s="17"/>
      <c r="CE663" s="17"/>
      <c r="CF663" s="17"/>
      <c r="CG663" s="17"/>
      <c r="CH663" s="17"/>
      <c r="CI663" s="17"/>
      <c r="CJ663" s="26"/>
      <c r="CK663" s="17"/>
      <c r="CL663" s="17"/>
      <c r="CM663" s="17"/>
      <c r="CN663" s="17"/>
      <c r="CO663" s="17"/>
      <c r="CP663" s="17"/>
      <c r="CQ663" s="17"/>
      <c r="CR663" s="17"/>
      <c r="CS663" s="17"/>
      <c r="CT663" s="17"/>
      <c r="CU663" s="17"/>
      <c r="CV663" s="17"/>
      <c r="CW663" s="17"/>
      <c r="CX663" s="17"/>
      <c r="CY663" s="26"/>
      <c r="CZ663" s="26"/>
      <c r="DA663" s="26"/>
      <c r="DB663" s="17"/>
      <c r="DC663" s="17"/>
      <c r="DD663" s="17"/>
      <c r="DE663" s="17"/>
      <c r="DF663" s="17"/>
      <c r="DG663" s="17"/>
      <c r="DH663" s="26"/>
      <c r="DI663" s="17"/>
      <c r="DJ663" s="17"/>
      <c r="DK663" s="17"/>
      <c r="DL663" s="17"/>
      <c r="DM663" s="17">
        <v>664.27</v>
      </c>
      <c r="DN663" s="17">
        <v>664.42</v>
      </c>
      <c r="DO663" s="17">
        <v>664.75</v>
      </c>
      <c r="DP663" s="17">
        <v>664.59</v>
      </c>
      <c r="DQ663" s="17">
        <v>664.57</v>
      </c>
      <c r="DR663" s="17">
        <v>664.55</v>
      </c>
      <c r="DS663" s="17">
        <v>664.53</v>
      </c>
      <c r="DT663" s="17">
        <v>664.97</v>
      </c>
      <c r="DU663" s="17">
        <v>664.7</v>
      </c>
      <c r="DV663" s="17">
        <v>664.74</v>
      </c>
      <c r="DW663" s="17">
        <v>664.75</v>
      </c>
      <c r="DX663" s="17">
        <v>664.61</v>
      </c>
      <c r="DY663" s="17">
        <v>664.17</v>
      </c>
      <c r="DZ663" s="17">
        <v>663.71</v>
      </c>
      <c r="EA663" s="17">
        <v>663.49</v>
      </c>
      <c r="EB663" s="17">
        <v>663.08</v>
      </c>
      <c r="EC663" s="17">
        <v>662.97</v>
      </c>
      <c r="ED663" s="17">
        <v>662.85</v>
      </c>
      <c r="EE663" s="17">
        <v>662.68</v>
      </c>
      <c r="EF663" s="17">
        <v>662.46</v>
      </c>
      <c r="EG663" s="17">
        <v>662.54</v>
      </c>
      <c r="EH663" s="17">
        <v>662.51</v>
      </c>
      <c r="EI663" s="17">
        <v>662.99</v>
      </c>
      <c r="EJ663" s="17">
        <v>662.89</v>
      </c>
      <c r="EK663" s="17">
        <v>662.76</v>
      </c>
      <c r="EL663" s="17">
        <v>662.59</v>
      </c>
      <c r="EM663" s="17">
        <v>662.61</v>
      </c>
      <c r="EN663" s="17">
        <v>662.67</v>
      </c>
      <c r="EO663" s="17">
        <v>662.4</v>
      </c>
      <c r="EP663" s="17">
        <v>662.63</v>
      </c>
      <c r="EQ663" s="17">
        <v>662.45</v>
      </c>
      <c r="ER663" s="17">
        <v>662.51</v>
      </c>
      <c r="ES663" s="17">
        <v>662.47</v>
      </c>
      <c r="ET663" s="17">
        <v>662.49</v>
      </c>
      <c r="EU663" s="17">
        <v>662.61</v>
      </c>
      <c r="EV663" s="17">
        <v>662.66</v>
      </c>
      <c r="EW663" s="17">
        <v>662.63</v>
      </c>
      <c r="EX663" s="17">
        <v>662.48</v>
      </c>
      <c r="EY663" s="17">
        <v>661.87</v>
      </c>
      <c r="EZ663" s="17">
        <v>661.69</v>
      </c>
      <c r="FA663" s="17">
        <v>661.61</v>
      </c>
      <c r="FB663" s="17">
        <v>661.53</v>
      </c>
      <c r="FC663" s="17">
        <v>661.64</v>
      </c>
      <c r="FD663" s="17">
        <v>661.8</v>
      </c>
      <c r="FE663" s="17">
        <v>661.68</v>
      </c>
      <c r="FF663" s="17">
        <v>661.76</v>
      </c>
      <c r="FG663" s="17">
        <v>661.69</v>
      </c>
      <c r="FH663" s="17">
        <v>661.55</v>
      </c>
      <c r="FI663" s="17">
        <v>661.61</v>
      </c>
      <c r="FJ663" s="17">
        <v>661.8</v>
      </c>
      <c r="FK663" s="17">
        <v>661.94</v>
      </c>
      <c r="FL663" s="17">
        <v>661.98</v>
      </c>
      <c r="FM663" s="17">
        <v>661.96</v>
      </c>
      <c r="FN663" s="17">
        <v>661.94</v>
      </c>
      <c r="FO663" s="17">
        <v>661.92</v>
      </c>
      <c r="FP663" s="17">
        <v>662.03</v>
      </c>
      <c r="FQ663" s="17">
        <v>661.93</v>
      </c>
      <c r="FR663" s="17">
        <v>661.93</v>
      </c>
      <c r="FS663" s="17">
        <v>661.98</v>
      </c>
      <c r="FT663" s="17">
        <v>661.78</v>
      </c>
      <c r="FU663" s="17">
        <v>661.53</v>
      </c>
      <c r="FV663" s="17">
        <v>661.35</v>
      </c>
      <c r="FW663" s="17">
        <v>661.58</v>
      </c>
      <c r="FX663" s="17">
        <v>661.58</v>
      </c>
      <c r="FY663" s="17">
        <v>661.87</v>
      </c>
      <c r="FZ663" s="17">
        <v>662.25</v>
      </c>
      <c r="GA663" s="17">
        <v>662.27</v>
      </c>
      <c r="GB663" s="17">
        <v>662.27</v>
      </c>
      <c r="GC663" s="17">
        <v>662.01</v>
      </c>
      <c r="GD663" s="17">
        <v>662.11</v>
      </c>
      <c r="GE663" s="17">
        <v>661.94</v>
      </c>
      <c r="GF663" s="17">
        <v>661.45</v>
      </c>
      <c r="GG663" s="17">
        <v>661.26</v>
      </c>
      <c r="GH663" s="17">
        <v>661.02</v>
      </c>
      <c r="GI663" s="17">
        <v>660.66</v>
      </c>
      <c r="GJ663" s="17">
        <v>660.37</v>
      </c>
      <c r="GK663" s="17">
        <v>660.15</v>
      </c>
      <c r="GL663" s="17">
        <v>659.89</v>
      </c>
      <c r="GM663" s="17">
        <v>659.7</v>
      </c>
      <c r="GN663" s="17">
        <v>659.77</v>
      </c>
      <c r="GO663" s="17">
        <v>660.09</v>
      </c>
      <c r="GP663" s="17">
        <v>660.25</v>
      </c>
      <c r="GQ663" s="17">
        <v>660.5</v>
      </c>
      <c r="GR663" s="17">
        <v>660.68</v>
      </c>
      <c r="GS663" s="17">
        <v>660.47</v>
      </c>
      <c r="GT663" s="17">
        <v>660.44</v>
      </c>
      <c r="GU663" s="17">
        <v>660.38</v>
      </c>
      <c r="GV663" s="17">
        <v>660.3</v>
      </c>
      <c r="GW663" s="17">
        <v>660.37</v>
      </c>
      <c r="GX663" s="17">
        <v>660.44</v>
      </c>
      <c r="GY663" s="17">
        <v>660.5</v>
      </c>
      <c r="GZ663" s="17">
        <v>660.47</v>
      </c>
      <c r="HA663" s="17">
        <v>660.4</v>
      </c>
      <c r="HB663" s="17">
        <v>660.4</v>
      </c>
      <c r="HC663" s="17">
        <v>660.47</v>
      </c>
      <c r="HD663" s="17">
        <v>660.39</v>
      </c>
      <c r="HE663" s="17">
        <v>660.22</v>
      </c>
      <c r="HF663" s="17">
        <v>659.78</v>
      </c>
      <c r="HG663" s="17">
        <v>659.48</v>
      </c>
      <c r="HH663" s="17">
        <v>659.36</v>
      </c>
      <c r="HI663" s="17">
        <v>659.55</v>
      </c>
      <c r="HJ663" s="17">
        <v>659.44</v>
      </c>
      <c r="HK663" s="17">
        <v>659.33</v>
      </c>
      <c r="HL663" s="17">
        <v>658.95</v>
      </c>
      <c r="HM663" s="17">
        <v>658.97</v>
      </c>
      <c r="HN663" s="17">
        <v>658.86</v>
      </c>
      <c r="HO663" s="17">
        <v>659.27</v>
      </c>
      <c r="HP663" s="17">
        <v>659.19</v>
      </c>
      <c r="HQ663" s="17">
        <v>659.38</v>
      </c>
      <c r="HR663" s="17">
        <v>659.53</v>
      </c>
      <c r="HS663" s="17">
        <v>659.86</v>
      </c>
      <c r="HT663" s="17">
        <v>659.97</v>
      </c>
      <c r="HU663" s="17">
        <v>659.81</v>
      </c>
      <c r="HV663" s="17">
        <v>660</v>
      </c>
      <c r="HW663" s="17">
        <v>660.33</v>
      </c>
      <c r="HX663" s="17">
        <v>660.41</v>
      </c>
      <c r="HY663" s="17">
        <v>660.22</v>
      </c>
      <c r="HZ663" s="17">
        <v>660.17</v>
      </c>
      <c r="IA663" s="17">
        <v>660.09</v>
      </c>
      <c r="IB663" s="17">
        <v>659.98</v>
      </c>
      <c r="IC663" s="17">
        <v>660.44</v>
      </c>
      <c r="ID663" s="17">
        <v>660.57</v>
      </c>
      <c r="IE663" s="17">
        <v>660.93</v>
      </c>
      <c r="IF663" s="17">
        <v>660.8</v>
      </c>
      <c r="IG663" s="17">
        <v>660.32</v>
      </c>
      <c r="IH663" s="17">
        <v>660.33</v>
      </c>
      <c r="II663" s="17">
        <v>659.96</v>
      </c>
      <c r="IJ663" s="17">
        <v>659.82</v>
      </c>
      <c r="IK663" s="17">
        <v>659.51</v>
      </c>
      <c r="IL663" s="17">
        <v>659.95</v>
      </c>
      <c r="IM663" s="17">
        <v>660.54</v>
      </c>
      <c r="IN663" s="17">
        <v>660.27</v>
      </c>
      <c r="IO663" s="17">
        <v>660.19</v>
      </c>
      <c r="IP663" s="17">
        <v>660.22</v>
      </c>
      <c r="IQ663" s="17">
        <v>660.07</v>
      </c>
      <c r="IR663" s="17">
        <v>659.93</v>
      </c>
      <c r="IS663" s="17">
        <v>659.9</v>
      </c>
      <c r="IT663" s="17">
        <v>659.96</v>
      </c>
      <c r="IU663" s="17">
        <v>659.8</v>
      </c>
      <c r="IV663" s="17">
        <v>659.78</v>
      </c>
      <c r="IW663" s="17">
        <v>659.83</v>
      </c>
      <c r="IX663" s="17">
        <v>659.83</v>
      </c>
      <c r="IY663" s="17">
        <v>660.08</v>
      </c>
    </row>
    <row r="664" spans="1:259" x14ac:dyDescent="0.15">
      <c r="A664" s="17" t="s">
        <v>3400</v>
      </c>
      <c r="B664" s="17" t="s">
        <v>3401</v>
      </c>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c r="AA664" s="26"/>
      <c r="AB664" s="17"/>
      <c r="AC664" s="26"/>
      <c r="AD664" s="26"/>
      <c r="AE664" s="17"/>
      <c r="AF664" s="17"/>
      <c r="AG664" s="17"/>
      <c r="AH664" s="17"/>
      <c r="AI664" s="17"/>
      <c r="AJ664" s="17"/>
      <c r="AK664" s="17"/>
      <c r="AL664" s="17"/>
      <c r="AM664" s="17"/>
      <c r="AN664" s="17"/>
      <c r="AO664" s="17"/>
      <c r="AP664" s="17"/>
      <c r="AQ664" s="17"/>
      <c r="AR664" s="17"/>
      <c r="AS664" s="17"/>
      <c r="AT664" s="17"/>
      <c r="AU664" s="17"/>
      <c r="AV664" s="17"/>
      <c r="AW664" s="17"/>
      <c r="AX664" s="17"/>
      <c r="AY664" s="17"/>
      <c r="AZ664" s="17"/>
      <c r="BA664" s="17"/>
      <c r="BB664" s="17"/>
      <c r="BC664" s="17"/>
      <c r="BD664" s="17"/>
      <c r="BE664" s="17"/>
      <c r="BF664" s="17"/>
      <c r="BG664" s="17"/>
      <c r="BH664" s="17"/>
      <c r="BI664" s="17"/>
      <c r="BJ664" s="26"/>
      <c r="BK664" s="17"/>
      <c r="BL664" s="17"/>
      <c r="BM664" s="17"/>
      <c r="BN664" s="17"/>
      <c r="BO664" s="17"/>
      <c r="BP664" s="17"/>
      <c r="BQ664" s="17"/>
      <c r="BR664" s="17"/>
      <c r="BS664" s="17"/>
      <c r="BT664" s="17"/>
      <c r="BU664" s="17"/>
      <c r="BV664" s="17"/>
      <c r="BW664" s="17"/>
      <c r="BX664" s="26"/>
      <c r="BY664" s="26"/>
      <c r="BZ664" s="26"/>
      <c r="CA664" s="26"/>
      <c r="CB664" s="26"/>
      <c r="CC664" s="17"/>
      <c r="CD664" s="17"/>
      <c r="CE664" s="17"/>
      <c r="CF664" s="17"/>
      <c r="CG664" s="17"/>
      <c r="CH664" s="17"/>
      <c r="CI664" s="17"/>
      <c r="CJ664" s="26"/>
      <c r="CK664" s="17"/>
      <c r="CL664" s="17"/>
      <c r="CM664" s="17"/>
      <c r="CN664" s="17"/>
      <c r="CO664" s="17"/>
      <c r="CP664" s="17"/>
      <c r="CQ664" s="17"/>
      <c r="CR664" s="17"/>
      <c r="CS664" s="17"/>
      <c r="CT664" s="17"/>
      <c r="CU664" s="17"/>
      <c r="CV664" s="17"/>
      <c r="CW664" s="17"/>
      <c r="CX664" s="17"/>
      <c r="CY664" s="26"/>
      <c r="CZ664" s="26"/>
      <c r="DA664" s="26"/>
      <c r="DB664" s="17"/>
      <c r="DC664" s="17"/>
      <c r="DD664" s="17"/>
      <c r="DE664" s="17"/>
      <c r="DF664" s="17"/>
      <c r="DG664" s="17"/>
      <c r="DH664" s="26"/>
      <c r="DI664" s="17"/>
      <c r="DJ664" s="17"/>
      <c r="DK664" s="17"/>
      <c r="DL664" s="17"/>
      <c r="DM664" s="17">
        <v>40.450000000000003</v>
      </c>
      <c r="DN664" s="17">
        <v>40.46</v>
      </c>
      <c r="DO664" s="17">
        <v>40.35</v>
      </c>
      <c r="DP664" s="17">
        <v>40.4</v>
      </c>
      <c r="DQ664" s="17">
        <v>40.450000000000003</v>
      </c>
      <c r="DR664" s="17">
        <v>40.5</v>
      </c>
      <c r="DS664" s="17">
        <v>40.51</v>
      </c>
      <c r="DT664" s="17">
        <v>40.479999999999997</v>
      </c>
      <c r="DU664" s="17">
        <v>40.43</v>
      </c>
      <c r="DV664" s="17">
        <v>40.32</v>
      </c>
      <c r="DW664" s="17">
        <v>40.36</v>
      </c>
      <c r="DX664" s="17">
        <v>40.450000000000003</v>
      </c>
      <c r="DY664" s="17">
        <v>40.49</v>
      </c>
      <c r="DZ664" s="17">
        <v>40.479999999999997</v>
      </c>
      <c r="EA664" s="17">
        <v>40.409999999999997</v>
      </c>
      <c r="EB664" s="17">
        <v>40.340000000000003</v>
      </c>
      <c r="EC664" s="17">
        <v>40.32</v>
      </c>
      <c r="ED664" s="17">
        <v>40.299999999999997</v>
      </c>
      <c r="EE664" s="17">
        <v>40.200000000000003</v>
      </c>
      <c r="EF664" s="17">
        <v>40.25</v>
      </c>
      <c r="EG664" s="17">
        <v>40.25</v>
      </c>
      <c r="EH664" s="17">
        <v>40.229999999999997</v>
      </c>
      <c r="EI664" s="17">
        <v>40.25</v>
      </c>
      <c r="EJ664" s="17">
        <v>40.25</v>
      </c>
      <c r="EK664" s="17">
        <v>40.24</v>
      </c>
      <c r="EL664" s="17">
        <v>40.22</v>
      </c>
      <c r="EM664" s="17">
        <v>40.24</v>
      </c>
      <c r="EN664" s="17">
        <v>40.21</v>
      </c>
      <c r="EO664" s="17">
        <v>40.21</v>
      </c>
      <c r="EP664" s="17">
        <v>40.229999999999997</v>
      </c>
      <c r="EQ664" s="17">
        <v>40.24</v>
      </c>
      <c r="ER664" s="17">
        <v>40.21</v>
      </c>
      <c r="ES664" s="17">
        <v>40.299999999999997</v>
      </c>
      <c r="ET664" s="17">
        <v>40.33</v>
      </c>
      <c r="EU664" s="17">
        <v>40.450000000000003</v>
      </c>
      <c r="EV664" s="17">
        <v>40.5</v>
      </c>
      <c r="EW664" s="17">
        <v>40.42</v>
      </c>
      <c r="EX664" s="17">
        <v>40.46</v>
      </c>
      <c r="EY664" s="17">
        <v>40.380000000000003</v>
      </c>
      <c r="EZ664" s="17">
        <v>40.4</v>
      </c>
      <c r="FA664" s="17">
        <v>40.4</v>
      </c>
      <c r="FB664" s="17">
        <v>40.4</v>
      </c>
      <c r="FC664" s="17">
        <v>40.36</v>
      </c>
      <c r="FD664" s="17">
        <v>40.42</v>
      </c>
      <c r="FE664" s="17">
        <v>40.409999999999997</v>
      </c>
      <c r="FF664" s="17">
        <v>40.369999999999997</v>
      </c>
      <c r="FG664" s="17">
        <v>40.44</v>
      </c>
      <c r="FH664" s="17">
        <v>40.5</v>
      </c>
      <c r="FI664" s="17">
        <v>40.5</v>
      </c>
      <c r="FJ664" s="17">
        <v>40.479999999999997</v>
      </c>
      <c r="FK664" s="17">
        <v>40.479999999999997</v>
      </c>
      <c r="FL664" s="17">
        <v>40.46</v>
      </c>
      <c r="FM664" s="17">
        <v>40.53</v>
      </c>
      <c r="FN664" s="17">
        <v>40.57</v>
      </c>
      <c r="FO664" s="17">
        <v>40.549999999999997</v>
      </c>
      <c r="FP664" s="17">
        <v>40.67</v>
      </c>
      <c r="FQ664" s="17">
        <v>40.799999999999997</v>
      </c>
      <c r="FR664" s="17">
        <v>40.71</v>
      </c>
      <c r="FS664" s="17">
        <v>40.729999999999997</v>
      </c>
      <c r="FT664" s="17">
        <v>40.72</v>
      </c>
      <c r="FU664" s="17">
        <v>40.64</v>
      </c>
      <c r="FV664" s="17">
        <v>40.549999999999997</v>
      </c>
      <c r="FW664" s="17">
        <v>40.549999999999997</v>
      </c>
      <c r="FX664" s="17">
        <v>40.54</v>
      </c>
      <c r="FY664" s="17">
        <v>40.549999999999997</v>
      </c>
      <c r="FZ664" s="17">
        <v>40.6</v>
      </c>
      <c r="GA664" s="17">
        <v>40.6</v>
      </c>
      <c r="GB664" s="17">
        <v>40.57</v>
      </c>
      <c r="GC664" s="17">
        <v>40.51</v>
      </c>
      <c r="GD664" s="17">
        <v>40.46</v>
      </c>
      <c r="GE664" s="17">
        <v>40.409999999999997</v>
      </c>
      <c r="GF664" s="17">
        <v>40.33</v>
      </c>
      <c r="GG664" s="17">
        <v>40.33</v>
      </c>
      <c r="GH664" s="17">
        <v>40.32</v>
      </c>
      <c r="GI664" s="17">
        <v>40.33</v>
      </c>
      <c r="GJ664" s="17">
        <v>40.36</v>
      </c>
      <c r="GK664" s="17">
        <v>40.369999999999997</v>
      </c>
      <c r="GL664" s="17">
        <v>40.340000000000003</v>
      </c>
      <c r="GM664" s="17">
        <v>40.33</v>
      </c>
      <c r="GN664" s="17">
        <v>40.33</v>
      </c>
      <c r="GO664" s="17">
        <v>40.31</v>
      </c>
      <c r="GP664" s="17">
        <v>40.32</v>
      </c>
      <c r="GQ664" s="17">
        <v>40.39</v>
      </c>
      <c r="GR664" s="17">
        <v>40.35</v>
      </c>
      <c r="GS664" s="17">
        <v>40.299999999999997</v>
      </c>
      <c r="GT664" s="17">
        <v>40.28</v>
      </c>
      <c r="GU664" s="17">
        <v>40.299999999999997</v>
      </c>
      <c r="GV664" s="17">
        <v>40.31</v>
      </c>
      <c r="GW664" s="17">
        <v>40.299999999999997</v>
      </c>
      <c r="GX664" s="17">
        <v>40.31</v>
      </c>
      <c r="GY664" s="17">
        <v>40.33</v>
      </c>
      <c r="GZ664" s="17">
        <v>40.32</v>
      </c>
      <c r="HA664" s="17">
        <v>40.31</v>
      </c>
      <c r="HB664" s="17">
        <v>40.33</v>
      </c>
      <c r="HC664" s="17">
        <v>40.32</v>
      </c>
      <c r="HD664" s="17">
        <v>40.32</v>
      </c>
      <c r="HE664" s="17">
        <v>40.33</v>
      </c>
      <c r="HF664" s="17">
        <v>40.31</v>
      </c>
      <c r="HG664" s="17">
        <v>40.299999999999997</v>
      </c>
      <c r="HH664" s="17">
        <v>40.299999999999997</v>
      </c>
      <c r="HI664" s="17">
        <v>40.299999999999997</v>
      </c>
      <c r="HJ664" s="17">
        <v>40.299999999999997</v>
      </c>
      <c r="HK664" s="17">
        <v>40.299999999999997</v>
      </c>
      <c r="HL664" s="17">
        <v>40.299999999999997</v>
      </c>
      <c r="HM664" s="17">
        <v>40.299999999999997</v>
      </c>
      <c r="HN664" s="17">
        <v>40.299999999999997</v>
      </c>
      <c r="HO664" s="17">
        <v>40.31</v>
      </c>
      <c r="HP664" s="17">
        <v>40.299999999999997</v>
      </c>
      <c r="HQ664" s="17">
        <v>40.31</v>
      </c>
      <c r="HR664" s="17">
        <v>40.299999999999997</v>
      </c>
      <c r="HS664" s="17">
        <v>40.270000000000003</v>
      </c>
      <c r="HT664" s="17">
        <v>40.29</v>
      </c>
      <c r="HU664" s="17">
        <v>40.25</v>
      </c>
      <c r="HV664" s="17">
        <v>40.28</v>
      </c>
      <c r="HW664" s="17">
        <v>40.28</v>
      </c>
      <c r="HX664" s="17">
        <v>40.29</v>
      </c>
      <c r="HY664" s="17">
        <v>40.29</v>
      </c>
      <c r="HZ664" s="17">
        <v>40.28</v>
      </c>
      <c r="IA664" s="17">
        <v>40.28</v>
      </c>
      <c r="IB664" s="17">
        <v>40.26</v>
      </c>
      <c r="IC664" s="17">
        <v>40.26</v>
      </c>
      <c r="ID664" s="17">
        <v>40.26</v>
      </c>
      <c r="IE664" s="17">
        <v>40.26</v>
      </c>
      <c r="IF664" s="17">
        <v>40.26</v>
      </c>
      <c r="IG664" s="17">
        <v>40.270000000000003</v>
      </c>
      <c r="IH664" s="17">
        <v>40.28</v>
      </c>
      <c r="II664" s="17">
        <v>40.26</v>
      </c>
      <c r="IJ664" s="17">
        <v>40.25</v>
      </c>
      <c r="IK664" s="17">
        <v>40.26</v>
      </c>
      <c r="IL664" s="17">
        <v>40.29</v>
      </c>
      <c r="IM664" s="17">
        <v>40.28</v>
      </c>
      <c r="IN664" s="17">
        <v>40.28</v>
      </c>
      <c r="IO664" s="17">
        <v>40.299999999999997</v>
      </c>
      <c r="IP664" s="17">
        <v>40.32</v>
      </c>
      <c r="IQ664" s="17">
        <v>40.4</v>
      </c>
      <c r="IR664" s="17">
        <v>40.4</v>
      </c>
      <c r="IS664" s="17">
        <v>40.43</v>
      </c>
      <c r="IT664" s="17">
        <v>40.42</v>
      </c>
      <c r="IU664" s="17">
        <v>40.4</v>
      </c>
      <c r="IV664" s="17">
        <v>40.44</v>
      </c>
      <c r="IW664" s="17">
        <v>40.479999999999997</v>
      </c>
      <c r="IX664" s="17">
        <v>40.43</v>
      </c>
      <c r="IY664" s="17">
        <v>40.46</v>
      </c>
    </row>
    <row r="665" spans="1:259" x14ac:dyDescent="0.15">
      <c r="A665" s="17" t="s">
        <v>4533</v>
      </c>
      <c r="B665" s="17" t="s">
        <v>4841</v>
      </c>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c r="AA665" s="26"/>
      <c r="AB665" s="17"/>
      <c r="AC665" s="26"/>
      <c r="AD665" s="26"/>
      <c r="AE665" s="17"/>
      <c r="AF665" s="17"/>
      <c r="AG665" s="17"/>
      <c r="AH665" s="17"/>
      <c r="AI665" s="17"/>
      <c r="AJ665" s="17"/>
      <c r="AK665" s="17"/>
      <c r="AL665" s="17"/>
      <c r="AM665" s="17"/>
      <c r="AN665" s="17"/>
      <c r="AO665" s="17"/>
      <c r="AP665" s="17"/>
      <c r="AQ665" s="17"/>
      <c r="AR665" s="17"/>
      <c r="AS665" s="17"/>
      <c r="AT665" s="17"/>
      <c r="AU665" s="17"/>
      <c r="AV665" s="17"/>
      <c r="AW665" s="17"/>
      <c r="AX665" s="17"/>
      <c r="AY665" s="17"/>
      <c r="AZ665" s="17"/>
      <c r="BA665" s="17"/>
      <c r="BB665" s="17"/>
      <c r="BC665" s="17"/>
      <c r="BD665" s="17"/>
      <c r="BE665" s="17"/>
      <c r="BF665" s="17"/>
      <c r="BG665" s="17"/>
      <c r="BH665" s="17"/>
      <c r="BI665" s="17"/>
      <c r="BJ665" s="26"/>
      <c r="BK665" s="17"/>
      <c r="BL665" s="17"/>
      <c r="BM665" s="17"/>
      <c r="BN665" s="17"/>
      <c r="BO665" s="17"/>
      <c r="BP665" s="17"/>
      <c r="BQ665" s="17"/>
      <c r="BR665" s="17"/>
      <c r="BS665" s="17"/>
      <c r="BT665" s="17"/>
      <c r="BU665" s="17"/>
      <c r="BV665" s="17"/>
      <c r="BW665" s="17"/>
      <c r="BX665" s="26"/>
      <c r="BY665" s="26"/>
      <c r="BZ665" s="26"/>
      <c r="CA665" s="26"/>
      <c r="CB665" s="26"/>
      <c r="CC665" s="17"/>
      <c r="CD665" s="17"/>
      <c r="CE665" s="17"/>
      <c r="CF665" s="17"/>
      <c r="CG665" s="17"/>
      <c r="CH665" s="17"/>
      <c r="CI665" s="17"/>
      <c r="CJ665" s="26"/>
      <c r="CK665" s="17"/>
      <c r="CL665" s="17"/>
      <c r="CM665" s="17"/>
      <c r="CN665" s="17"/>
      <c r="CO665" s="17"/>
      <c r="CP665" s="17"/>
      <c r="CQ665" s="17"/>
      <c r="CR665" s="17"/>
      <c r="CS665" s="17"/>
      <c r="CT665" s="17"/>
      <c r="CU665" s="17"/>
      <c r="CV665" s="17"/>
      <c r="CW665" s="17"/>
      <c r="CX665" s="17"/>
      <c r="CY665" s="26"/>
      <c r="CZ665" s="26"/>
      <c r="DA665" s="26"/>
      <c r="DB665" s="17"/>
      <c r="DC665" s="17"/>
      <c r="DD665" s="17"/>
      <c r="DE665" s="17"/>
      <c r="DF665" s="17"/>
      <c r="DG665" s="17"/>
      <c r="DH665" s="26"/>
      <c r="DI665" s="17"/>
      <c r="DJ665" s="17"/>
      <c r="DK665" s="17"/>
      <c r="DL665" s="17"/>
      <c r="DM665" s="17">
        <v>4.3499999999999996</v>
      </c>
      <c r="DN665" s="17">
        <v>4.3499999999999996</v>
      </c>
      <c r="DO665" s="17">
        <v>4.3499999999999996</v>
      </c>
      <c r="DP665" s="17">
        <v>4.3499999999999996</v>
      </c>
      <c r="DQ665" s="17">
        <v>4.3600000000000003</v>
      </c>
      <c r="DR665" s="17">
        <v>4.3499999999999996</v>
      </c>
      <c r="DS665" s="17">
        <v>4.3499999999999996</v>
      </c>
      <c r="DT665" s="17">
        <v>4.3499999999999996</v>
      </c>
      <c r="DU665" s="17">
        <v>4.3600000000000003</v>
      </c>
      <c r="DV665" s="17">
        <v>4.3499999999999996</v>
      </c>
      <c r="DW665" s="17">
        <v>4.3499999999999996</v>
      </c>
      <c r="DX665" s="17">
        <v>4.3499999999999996</v>
      </c>
      <c r="DY665" s="17">
        <v>4.3600000000000003</v>
      </c>
      <c r="DZ665" s="17">
        <v>4.3499999999999996</v>
      </c>
      <c r="EA665" s="17">
        <v>4.3499999999999996</v>
      </c>
      <c r="EB665" s="17">
        <v>4.3499999999999996</v>
      </c>
      <c r="EC665" s="17">
        <v>4.3499999999999996</v>
      </c>
      <c r="ED665" s="17">
        <v>4.3600000000000003</v>
      </c>
      <c r="EE665" s="17">
        <v>4.3499999999999996</v>
      </c>
      <c r="EF665" s="17">
        <v>4.3499999999999996</v>
      </c>
      <c r="EG665" s="17">
        <v>4.3600000000000003</v>
      </c>
      <c r="EH665" s="17">
        <v>4.3600000000000003</v>
      </c>
      <c r="EI665" s="17">
        <v>4.3499999999999996</v>
      </c>
      <c r="EJ665" s="17">
        <v>4.3600000000000003</v>
      </c>
      <c r="EK665" s="17">
        <v>4.3600000000000003</v>
      </c>
      <c r="EL665" s="17">
        <v>4.3600000000000003</v>
      </c>
      <c r="EM665" s="17">
        <v>4.3600000000000003</v>
      </c>
      <c r="EN665" s="17">
        <v>4.3600000000000003</v>
      </c>
      <c r="EO665" s="17">
        <v>4.3600000000000003</v>
      </c>
      <c r="EP665" s="17">
        <v>4.3600000000000003</v>
      </c>
      <c r="EQ665" s="17">
        <v>4.3600000000000003</v>
      </c>
      <c r="ER665" s="17">
        <v>4.3600000000000003</v>
      </c>
      <c r="ES665" s="17">
        <v>4.3600000000000003</v>
      </c>
      <c r="ET665" s="17">
        <v>4.3600000000000003</v>
      </c>
      <c r="EU665" s="17">
        <v>4.37</v>
      </c>
      <c r="EV665" s="17">
        <v>4.3600000000000003</v>
      </c>
      <c r="EW665" s="17">
        <v>4.3600000000000003</v>
      </c>
      <c r="EX665" s="17">
        <v>4.3600000000000003</v>
      </c>
      <c r="EY665" s="17">
        <v>4.37</v>
      </c>
      <c r="EZ665" s="17">
        <v>4.37</v>
      </c>
      <c r="FA665" s="17">
        <v>4.3600000000000003</v>
      </c>
      <c r="FB665" s="17">
        <v>4.3600000000000003</v>
      </c>
      <c r="FC665" s="17">
        <v>4.37</v>
      </c>
      <c r="FD665" s="17">
        <v>4.3600000000000003</v>
      </c>
      <c r="FE665" s="17">
        <v>4.3600000000000003</v>
      </c>
      <c r="FF665" s="17">
        <v>4.3600000000000003</v>
      </c>
      <c r="FG665" s="17">
        <v>4.3600000000000003</v>
      </c>
      <c r="FH665" s="17">
        <v>4.3600000000000003</v>
      </c>
      <c r="FI665" s="17">
        <v>4.3600000000000003</v>
      </c>
      <c r="FJ665" s="17">
        <v>4.3600000000000003</v>
      </c>
      <c r="FK665" s="17">
        <v>4.37</v>
      </c>
      <c r="FL665" s="17">
        <v>4.37</v>
      </c>
      <c r="FM665" s="17">
        <v>4.3600000000000003</v>
      </c>
      <c r="FN665" s="17">
        <v>4.3600000000000003</v>
      </c>
      <c r="FO665" s="17">
        <v>4.3600000000000003</v>
      </c>
      <c r="FP665" s="17">
        <v>4.37</v>
      </c>
      <c r="FQ665" s="17">
        <v>4.3600000000000003</v>
      </c>
      <c r="FR665" s="17">
        <v>4.37</v>
      </c>
      <c r="FS665" s="17">
        <v>4.37</v>
      </c>
      <c r="FT665" s="17">
        <v>4.3600000000000003</v>
      </c>
      <c r="FU665" s="17">
        <v>4.3600000000000003</v>
      </c>
      <c r="FV665" s="17">
        <v>4.3600000000000003</v>
      </c>
      <c r="FW665" s="17">
        <v>4.3600000000000003</v>
      </c>
      <c r="FX665" s="17">
        <v>4.37</v>
      </c>
      <c r="FY665" s="17">
        <v>4.37</v>
      </c>
      <c r="FZ665" s="17">
        <v>4.37</v>
      </c>
      <c r="GA665" s="17">
        <v>4.37</v>
      </c>
      <c r="GB665" s="17">
        <v>4.3499999999999996</v>
      </c>
      <c r="GC665" s="17">
        <v>4.3600000000000003</v>
      </c>
      <c r="GD665" s="17">
        <v>4.3600000000000003</v>
      </c>
      <c r="GE665" s="17">
        <v>4.3499999999999996</v>
      </c>
      <c r="GF665" s="17">
        <v>4.3499999999999996</v>
      </c>
      <c r="GG665" s="17">
        <v>4.3499999999999996</v>
      </c>
      <c r="GH665" s="17">
        <v>4.3499999999999996</v>
      </c>
      <c r="GI665" s="17">
        <v>4.3499999999999996</v>
      </c>
      <c r="GJ665" s="17">
        <v>4.3499999999999996</v>
      </c>
      <c r="GK665" s="17">
        <v>4.3499999999999996</v>
      </c>
      <c r="GL665" s="17">
        <v>4.3600000000000003</v>
      </c>
      <c r="GM665" s="17">
        <v>4.3600000000000003</v>
      </c>
      <c r="GN665" s="17">
        <v>4.3600000000000003</v>
      </c>
      <c r="GO665" s="17">
        <v>4.38</v>
      </c>
      <c r="GP665" s="17">
        <v>4.4000000000000004</v>
      </c>
      <c r="GQ665" s="17">
        <v>4.4000000000000004</v>
      </c>
      <c r="GR665" s="17">
        <v>4.4000000000000004</v>
      </c>
      <c r="GS665" s="17">
        <v>4.4000000000000004</v>
      </c>
      <c r="GT665" s="17">
        <v>4.4000000000000004</v>
      </c>
      <c r="GU665" s="17">
        <v>4.4000000000000004</v>
      </c>
      <c r="GV665" s="17">
        <v>4.3899999999999997</v>
      </c>
      <c r="GW665" s="17">
        <v>4.4000000000000004</v>
      </c>
      <c r="GX665" s="17">
        <v>4.4000000000000004</v>
      </c>
      <c r="GY665" s="17">
        <v>4.41</v>
      </c>
      <c r="GZ665" s="17">
        <v>4.41</v>
      </c>
      <c r="HA665" s="17">
        <v>4.41</v>
      </c>
      <c r="HB665" s="17">
        <v>4.45</v>
      </c>
      <c r="HC665" s="17">
        <v>4.45</v>
      </c>
      <c r="HD665" s="17">
        <v>4.45</v>
      </c>
      <c r="HE665" s="17">
        <v>4.43</v>
      </c>
      <c r="HF665" s="17">
        <v>4.43</v>
      </c>
      <c r="HG665" s="17">
        <v>4.43</v>
      </c>
      <c r="HH665" s="17">
        <v>4.43</v>
      </c>
      <c r="HI665" s="17">
        <v>4.43</v>
      </c>
      <c r="HJ665" s="17">
        <v>4.43</v>
      </c>
      <c r="HK665" s="17">
        <v>4.42</v>
      </c>
      <c r="HL665" s="17">
        <v>4.42</v>
      </c>
      <c r="HM665" s="17">
        <v>4.42</v>
      </c>
      <c r="HN665" s="17">
        <v>4.42</v>
      </c>
      <c r="HO665" s="17">
        <v>4.42</v>
      </c>
      <c r="HP665" s="17">
        <v>4.43</v>
      </c>
      <c r="HQ665" s="17">
        <v>4.42</v>
      </c>
      <c r="HR665" s="17">
        <v>4.42</v>
      </c>
      <c r="HS665" s="17">
        <v>4.42</v>
      </c>
      <c r="HT665" s="17">
        <v>4.42</v>
      </c>
      <c r="HU665" s="17">
        <v>4.43</v>
      </c>
      <c r="HV665" s="17">
        <v>4.42</v>
      </c>
      <c r="HW665" s="17">
        <v>4.43</v>
      </c>
      <c r="HX665" s="17">
        <v>4.43</v>
      </c>
      <c r="HY665" s="17">
        <v>4.43</v>
      </c>
      <c r="HZ665" s="17">
        <v>4.43</v>
      </c>
      <c r="IA665" s="17">
        <v>4.43</v>
      </c>
      <c r="IB665" s="17">
        <v>4.42</v>
      </c>
      <c r="IC665" s="17">
        <v>4.43</v>
      </c>
      <c r="ID665" s="17">
        <v>4.43</v>
      </c>
      <c r="IE665" s="17">
        <v>4.43</v>
      </c>
      <c r="IF665" s="17">
        <v>4.41</v>
      </c>
      <c r="IG665" s="17">
        <v>4.41</v>
      </c>
      <c r="IH665" s="17">
        <v>4.4000000000000004</v>
      </c>
      <c r="II665" s="17">
        <v>4.4000000000000004</v>
      </c>
      <c r="IJ665" s="17">
        <v>4.4000000000000004</v>
      </c>
      <c r="IK665" s="17">
        <v>4.4000000000000004</v>
      </c>
      <c r="IL665" s="17">
        <v>4.41</v>
      </c>
      <c r="IM665" s="17">
        <v>4.4000000000000004</v>
      </c>
      <c r="IN665" s="17">
        <v>4.4000000000000004</v>
      </c>
      <c r="IO665" s="17">
        <v>4.41</v>
      </c>
      <c r="IP665" s="17">
        <v>4.42</v>
      </c>
      <c r="IQ665" s="17">
        <v>4.41</v>
      </c>
      <c r="IR665" s="17">
        <v>4.41</v>
      </c>
      <c r="IS665" s="17">
        <v>4.42</v>
      </c>
      <c r="IT665" s="17">
        <v>4.42</v>
      </c>
      <c r="IU665" s="17">
        <v>4.42</v>
      </c>
      <c r="IV665" s="17">
        <v>4.43</v>
      </c>
      <c r="IW665" s="17">
        <v>4.43</v>
      </c>
      <c r="IX665" s="17">
        <v>4.4400000000000004</v>
      </c>
      <c r="IY665" s="17">
        <v>4.4400000000000004</v>
      </c>
    </row>
    <row r="666" spans="1:259" x14ac:dyDescent="0.15">
      <c r="A666" s="17" t="s">
        <v>383</v>
      </c>
      <c r="B666" s="17" t="s">
        <v>384</v>
      </c>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c r="AA666" s="26"/>
      <c r="AB666" s="17"/>
      <c r="AC666" s="26"/>
      <c r="AD666" s="26"/>
      <c r="AE666" s="17"/>
      <c r="AF666" s="17"/>
      <c r="AG666" s="17"/>
      <c r="AH666" s="17"/>
      <c r="AI666" s="17"/>
      <c r="AJ666" s="17"/>
      <c r="AK666" s="17"/>
      <c r="AL666" s="17"/>
      <c r="AM666" s="17"/>
      <c r="AN666" s="17"/>
      <c r="AO666" s="17"/>
      <c r="AP666" s="17"/>
      <c r="AQ666" s="17"/>
      <c r="AR666" s="17"/>
      <c r="AS666" s="17"/>
      <c r="AT666" s="17"/>
      <c r="AU666" s="17"/>
      <c r="AV666" s="17"/>
      <c r="AW666" s="17"/>
      <c r="AX666" s="17"/>
      <c r="AY666" s="17"/>
      <c r="AZ666" s="17"/>
      <c r="BA666" s="17"/>
      <c r="BB666" s="17"/>
      <c r="BC666" s="17"/>
      <c r="BD666" s="17"/>
      <c r="BE666" s="17"/>
      <c r="BF666" s="17"/>
      <c r="BG666" s="17"/>
      <c r="BH666" s="17"/>
      <c r="BI666" s="17"/>
      <c r="BJ666" s="26"/>
      <c r="BK666" s="17"/>
      <c r="BL666" s="17"/>
      <c r="BM666" s="17"/>
      <c r="BN666" s="17"/>
      <c r="BO666" s="17"/>
      <c r="BP666" s="17"/>
      <c r="BQ666" s="17"/>
      <c r="BR666" s="17"/>
      <c r="BS666" s="17"/>
      <c r="BT666" s="17"/>
      <c r="BU666" s="17"/>
      <c r="BV666" s="17"/>
      <c r="BW666" s="17"/>
      <c r="BX666" s="26"/>
      <c r="BY666" s="26"/>
      <c r="BZ666" s="26"/>
      <c r="CA666" s="26"/>
      <c r="CB666" s="26"/>
      <c r="CC666" s="17"/>
      <c r="CD666" s="17"/>
      <c r="CE666" s="17"/>
      <c r="CF666" s="17"/>
      <c r="CG666" s="17"/>
      <c r="CH666" s="17"/>
      <c r="CI666" s="17"/>
      <c r="CJ666" s="26"/>
      <c r="CK666" s="17"/>
      <c r="CL666" s="17"/>
      <c r="CM666" s="17"/>
      <c r="CN666" s="17"/>
      <c r="CO666" s="17"/>
      <c r="CP666" s="17"/>
      <c r="CQ666" s="17"/>
      <c r="CR666" s="17"/>
      <c r="CS666" s="17"/>
      <c r="CT666" s="17"/>
      <c r="CU666" s="17"/>
      <c r="CV666" s="17"/>
      <c r="CW666" s="17"/>
      <c r="CX666" s="17"/>
      <c r="CY666" s="26"/>
      <c r="CZ666" s="26"/>
      <c r="DA666" s="26"/>
      <c r="DB666" s="17"/>
      <c r="DC666" s="17"/>
      <c r="DD666" s="17"/>
      <c r="DE666" s="17"/>
      <c r="DF666" s="17"/>
      <c r="DG666" s="17"/>
      <c r="DH666" s="26"/>
      <c r="DI666" s="17"/>
      <c r="DJ666" s="17"/>
      <c r="DK666" s="17"/>
      <c r="DL666" s="17"/>
      <c r="DM666" s="17">
        <v>10.93</v>
      </c>
      <c r="DN666" s="17">
        <v>10.94</v>
      </c>
      <c r="DO666" s="17">
        <v>10.94</v>
      </c>
      <c r="DP666" s="17">
        <v>10.95</v>
      </c>
      <c r="DQ666" s="17">
        <v>10.95</v>
      </c>
      <c r="DR666" s="17">
        <v>10.96</v>
      </c>
      <c r="DS666" s="17">
        <v>10.96</v>
      </c>
      <c r="DT666" s="17">
        <v>10.95</v>
      </c>
      <c r="DU666" s="17">
        <v>10.95</v>
      </c>
      <c r="DV666" s="17">
        <v>10.95</v>
      </c>
      <c r="DW666" s="17">
        <v>10.98</v>
      </c>
      <c r="DX666" s="17">
        <v>10.99</v>
      </c>
      <c r="DY666" s="17">
        <v>10.99</v>
      </c>
      <c r="DZ666" s="17">
        <v>10.99</v>
      </c>
      <c r="EA666" s="17">
        <v>11</v>
      </c>
      <c r="EB666" s="17">
        <v>10.98</v>
      </c>
      <c r="EC666" s="17">
        <v>10.98</v>
      </c>
      <c r="ED666" s="17">
        <v>10.98</v>
      </c>
      <c r="EE666" s="17">
        <v>10.97</v>
      </c>
      <c r="EF666" s="17">
        <v>10.98</v>
      </c>
      <c r="EG666" s="17">
        <v>10.98</v>
      </c>
      <c r="EH666" s="17">
        <v>10.98</v>
      </c>
      <c r="EI666" s="17">
        <v>10.98</v>
      </c>
      <c r="EJ666" s="17">
        <v>11</v>
      </c>
      <c r="EK666" s="17">
        <v>11</v>
      </c>
      <c r="EL666" s="17">
        <v>10.99</v>
      </c>
      <c r="EM666" s="17">
        <v>10.98</v>
      </c>
      <c r="EN666" s="17">
        <v>10.99</v>
      </c>
      <c r="EO666" s="17">
        <v>10.98</v>
      </c>
      <c r="EP666" s="17">
        <v>10.96</v>
      </c>
      <c r="EQ666" s="17">
        <v>10.95</v>
      </c>
      <c r="ER666" s="17">
        <v>10.95</v>
      </c>
      <c r="ES666" s="17">
        <v>10.95</v>
      </c>
      <c r="ET666" s="17">
        <v>10.98</v>
      </c>
      <c r="EU666" s="17">
        <v>10.99</v>
      </c>
      <c r="EV666" s="17">
        <v>10.99</v>
      </c>
      <c r="EW666" s="17">
        <v>10.99</v>
      </c>
      <c r="EX666" s="17">
        <v>11</v>
      </c>
      <c r="EY666" s="17">
        <v>11</v>
      </c>
      <c r="EZ666" s="17">
        <v>11.03</v>
      </c>
      <c r="FA666" s="17">
        <v>11.02</v>
      </c>
      <c r="FB666" s="17">
        <v>10.99</v>
      </c>
      <c r="FC666" s="17">
        <v>10.95</v>
      </c>
      <c r="FD666" s="17">
        <v>10.97</v>
      </c>
      <c r="FE666" s="17">
        <v>10.95</v>
      </c>
      <c r="FF666" s="17">
        <v>10.93</v>
      </c>
      <c r="FG666" s="17">
        <v>10.94</v>
      </c>
      <c r="FH666" s="17">
        <v>10.92</v>
      </c>
      <c r="FI666" s="17">
        <v>10.93</v>
      </c>
      <c r="FJ666" s="17">
        <v>10.93</v>
      </c>
      <c r="FK666" s="17">
        <v>10.91</v>
      </c>
      <c r="FL666" s="17">
        <v>10.91</v>
      </c>
      <c r="FM666" s="17">
        <v>10.92</v>
      </c>
      <c r="FN666" s="17">
        <v>10.92</v>
      </c>
      <c r="FO666" s="17">
        <v>10.91</v>
      </c>
      <c r="FP666" s="17">
        <v>10.9</v>
      </c>
      <c r="FQ666" s="17">
        <v>10.9</v>
      </c>
      <c r="FR666" s="17">
        <v>10.89</v>
      </c>
      <c r="FS666" s="17">
        <v>10.89</v>
      </c>
      <c r="FT666" s="17">
        <v>10.9</v>
      </c>
      <c r="FU666" s="17">
        <v>10.89</v>
      </c>
      <c r="FV666" s="17">
        <v>10.89</v>
      </c>
      <c r="FW666" s="17">
        <v>10.88</v>
      </c>
      <c r="FX666" s="17">
        <v>10.88</v>
      </c>
      <c r="FY666" s="17">
        <v>10.88</v>
      </c>
      <c r="FZ666" s="17">
        <v>10.89</v>
      </c>
      <c r="GA666" s="17">
        <v>10.91</v>
      </c>
      <c r="GB666" s="17">
        <v>10.9</v>
      </c>
      <c r="GC666" s="17">
        <v>10.91</v>
      </c>
      <c r="GD666" s="17">
        <v>10.96</v>
      </c>
      <c r="GE666" s="17">
        <v>10.93</v>
      </c>
      <c r="GF666" s="17">
        <v>10.89</v>
      </c>
      <c r="GG666" s="17">
        <v>10.9</v>
      </c>
      <c r="GH666" s="17">
        <v>10.9</v>
      </c>
      <c r="GI666" s="17">
        <v>10.89</v>
      </c>
      <c r="GJ666" s="17">
        <v>10.89</v>
      </c>
      <c r="GK666" s="17">
        <v>10.89</v>
      </c>
      <c r="GL666" s="17">
        <v>10.88</v>
      </c>
      <c r="GM666" s="17">
        <v>10.89</v>
      </c>
      <c r="GN666" s="17">
        <v>10.87</v>
      </c>
      <c r="GO666" s="17">
        <v>10.87</v>
      </c>
      <c r="GP666" s="17">
        <v>10.88</v>
      </c>
      <c r="GQ666" s="17">
        <v>10.88</v>
      </c>
      <c r="GR666" s="17">
        <v>10.88</v>
      </c>
      <c r="GS666" s="17">
        <v>10.9</v>
      </c>
      <c r="GT666" s="17">
        <v>10.89</v>
      </c>
      <c r="GU666" s="17">
        <v>10.89</v>
      </c>
      <c r="GV666" s="17">
        <v>10.89</v>
      </c>
      <c r="GW666" s="17">
        <v>10.9</v>
      </c>
      <c r="GX666" s="17">
        <v>10.9</v>
      </c>
      <c r="GY666" s="17">
        <v>10.91</v>
      </c>
      <c r="GZ666" s="17">
        <v>10.89</v>
      </c>
      <c r="HA666" s="17">
        <v>10.89</v>
      </c>
      <c r="HB666" s="17">
        <v>10.89</v>
      </c>
      <c r="HC666" s="17">
        <v>10.89</v>
      </c>
      <c r="HD666" s="17">
        <v>10.88</v>
      </c>
      <c r="HE666" s="17">
        <v>10.88</v>
      </c>
      <c r="HF666" s="17">
        <v>10.89</v>
      </c>
      <c r="HG666" s="17">
        <v>10.91</v>
      </c>
      <c r="HH666" s="17">
        <v>10.94</v>
      </c>
      <c r="HI666" s="17">
        <v>10.91</v>
      </c>
      <c r="HJ666" s="17">
        <v>10.9</v>
      </c>
      <c r="HK666" s="17">
        <v>10.91</v>
      </c>
      <c r="HL666" s="17">
        <v>10.94</v>
      </c>
      <c r="HM666" s="17">
        <v>10.91</v>
      </c>
      <c r="HN666" s="17">
        <v>10.93</v>
      </c>
      <c r="HO666" s="17">
        <v>10.91</v>
      </c>
      <c r="HP666" s="17">
        <v>10.9</v>
      </c>
      <c r="HQ666" s="17">
        <v>10.91</v>
      </c>
      <c r="HR666" s="17">
        <v>10.9</v>
      </c>
      <c r="HS666" s="17">
        <v>10.94</v>
      </c>
      <c r="HT666" s="17">
        <v>10.94</v>
      </c>
      <c r="HU666" s="17">
        <v>10.95</v>
      </c>
      <c r="HV666" s="17">
        <v>10.97</v>
      </c>
      <c r="HW666" s="17">
        <v>10.96</v>
      </c>
      <c r="HX666" s="17">
        <v>10.95</v>
      </c>
      <c r="HY666" s="17">
        <v>10.95</v>
      </c>
      <c r="HZ666" s="17">
        <v>10.93</v>
      </c>
      <c r="IA666" s="17">
        <v>10.93</v>
      </c>
      <c r="IB666" s="17">
        <v>10.93</v>
      </c>
      <c r="IC666" s="17">
        <v>10.94</v>
      </c>
      <c r="ID666" s="17">
        <v>10.95</v>
      </c>
      <c r="IE666" s="17">
        <v>10.93</v>
      </c>
      <c r="IF666" s="17">
        <v>10.93</v>
      </c>
      <c r="IG666" s="17">
        <v>10.92</v>
      </c>
      <c r="IH666" s="17">
        <v>10.91</v>
      </c>
      <c r="II666" s="17">
        <v>10.9</v>
      </c>
      <c r="IJ666" s="17">
        <v>10.91</v>
      </c>
      <c r="IK666" s="17">
        <v>10.92</v>
      </c>
      <c r="IL666" s="17">
        <v>10.91</v>
      </c>
      <c r="IM666" s="17">
        <v>10.92</v>
      </c>
      <c r="IN666" s="17">
        <v>10.9</v>
      </c>
      <c r="IO666" s="17">
        <v>10.91</v>
      </c>
      <c r="IP666" s="17">
        <v>10.92</v>
      </c>
      <c r="IQ666" s="17">
        <v>10.91</v>
      </c>
      <c r="IR666" s="17">
        <v>10.98</v>
      </c>
      <c r="IS666" s="17">
        <v>10.98</v>
      </c>
      <c r="IT666" s="17">
        <v>10.98</v>
      </c>
      <c r="IU666" s="17">
        <v>10.97</v>
      </c>
      <c r="IV666" s="17">
        <v>10.98</v>
      </c>
      <c r="IW666" s="17">
        <v>10.96</v>
      </c>
      <c r="IX666" s="17">
        <v>10.96</v>
      </c>
      <c r="IY666" s="17">
        <v>10.96</v>
      </c>
    </row>
    <row r="667" spans="1:259" x14ac:dyDescent="0.15">
      <c r="A667" s="17" t="s">
        <v>4479</v>
      </c>
      <c r="B667" s="17" t="s">
        <v>4842</v>
      </c>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c r="AA667" s="26"/>
      <c r="AB667" s="17"/>
      <c r="AC667" s="26"/>
      <c r="AD667" s="26"/>
      <c r="AE667" s="17"/>
      <c r="AF667" s="17"/>
      <c r="AG667" s="17"/>
      <c r="AH667" s="17"/>
      <c r="AI667" s="17"/>
      <c r="AJ667" s="17"/>
      <c r="AK667" s="17"/>
      <c r="AL667" s="17"/>
      <c r="AM667" s="17"/>
      <c r="AN667" s="17"/>
      <c r="AO667" s="17"/>
      <c r="AP667" s="17"/>
      <c r="AQ667" s="17"/>
      <c r="AR667" s="17"/>
      <c r="AS667" s="17"/>
      <c r="AT667" s="17"/>
      <c r="AU667" s="17"/>
      <c r="AV667" s="17"/>
      <c r="AW667" s="17"/>
      <c r="AX667" s="17"/>
      <c r="AY667" s="17"/>
      <c r="AZ667" s="17"/>
      <c r="BA667" s="17"/>
      <c r="BB667" s="17"/>
      <c r="BC667" s="17"/>
      <c r="BD667" s="17"/>
      <c r="BE667" s="17"/>
      <c r="BF667" s="17"/>
      <c r="BG667" s="17"/>
      <c r="BH667" s="17"/>
      <c r="BI667" s="17"/>
      <c r="BJ667" s="26"/>
      <c r="BK667" s="17"/>
      <c r="BL667" s="17"/>
      <c r="BM667" s="17"/>
      <c r="BN667" s="17"/>
      <c r="BO667" s="17"/>
      <c r="BP667" s="17"/>
      <c r="BQ667" s="17"/>
      <c r="BR667" s="17"/>
      <c r="BS667" s="17"/>
      <c r="BT667" s="17"/>
      <c r="BU667" s="17"/>
      <c r="BV667" s="17"/>
      <c r="BW667" s="17"/>
      <c r="BX667" s="26"/>
      <c r="BY667" s="26"/>
      <c r="BZ667" s="26"/>
      <c r="CA667" s="26"/>
      <c r="CB667" s="26"/>
      <c r="CC667" s="17"/>
      <c r="CD667" s="17"/>
      <c r="CE667" s="17"/>
      <c r="CF667" s="17"/>
      <c r="CG667" s="17"/>
      <c r="CH667" s="17"/>
      <c r="CI667" s="17"/>
      <c r="CJ667" s="26"/>
      <c r="CK667" s="17"/>
      <c r="CL667" s="17"/>
      <c r="CM667" s="17"/>
      <c r="CN667" s="17"/>
      <c r="CO667" s="17"/>
      <c r="CP667" s="17"/>
      <c r="CQ667" s="17"/>
      <c r="CR667" s="17"/>
      <c r="CS667" s="17"/>
      <c r="CT667" s="17"/>
      <c r="CU667" s="17"/>
      <c r="CV667" s="17"/>
      <c r="CW667" s="17"/>
      <c r="CX667" s="17"/>
      <c r="CY667" s="26"/>
      <c r="CZ667" s="26"/>
      <c r="DA667" s="26"/>
      <c r="DB667" s="17"/>
      <c r="DC667" s="17"/>
      <c r="DD667" s="17"/>
      <c r="DE667" s="17"/>
      <c r="DF667" s="17"/>
      <c r="DG667" s="17"/>
      <c r="DH667" s="26"/>
      <c r="DI667" s="17"/>
      <c r="DJ667" s="17"/>
      <c r="DK667" s="17"/>
      <c r="DL667" s="17"/>
      <c r="DM667" s="17">
        <v>4.0199999999999996</v>
      </c>
      <c r="DN667" s="17">
        <v>4.0199999999999996</v>
      </c>
      <c r="DO667" s="17">
        <v>4.0199999999999996</v>
      </c>
      <c r="DP667" s="17">
        <v>4.0199999999999996</v>
      </c>
      <c r="DQ667" s="17">
        <v>4.03</v>
      </c>
      <c r="DR667" s="17">
        <v>4.03</v>
      </c>
      <c r="DS667" s="17">
        <v>4.0199999999999996</v>
      </c>
      <c r="DT667" s="17">
        <v>4.0199999999999996</v>
      </c>
      <c r="DU667" s="17">
        <v>4.0199999999999996</v>
      </c>
      <c r="DV667" s="17">
        <v>4.0199999999999996</v>
      </c>
      <c r="DW667" s="17">
        <v>4.0199999999999996</v>
      </c>
      <c r="DX667" s="17">
        <v>4.0199999999999996</v>
      </c>
      <c r="DY667" s="17">
        <v>4.0199999999999996</v>
      </c>
      <c r="DZ667" s="17">
        <v>4.03</v>
      </c>
      <c r="EA667" s="17">
        <v>4.0199999999999996</v>
      </c>
      <c r="EB667" s="17">
        <v>4.0199999999999996</v>
      </c>
      <c r="EC667" s="17">
        <v>4.0199999999999996</v>
      </c>
      <c r="ED667" s="17">
        <v>4.01</v>
      </c>
      <c r="EE667" s="17">
        <v>4.01</v>
      </c>
      <c r="EF667" s="17">
        <v>4.01</v>
      </c>
      <c r="EG667" s="17">
        <v>4.01</v>
      </c>
      <c r="EH667" s="17">
        <v>4.01</v>
      </c>
      <c r="EI667" s="17">
        <v>4.0199999999999996</v>
      </c>
      <c r="EJ667" s="17">
        <v>4.0199999999999996</v>
      </c>
      <c r="EK667" s="17">
        <v>4.0199999999999996</v>
      </c>
      <c r="EL667" s="17">
        <v>4.0199999999999996</v>
      </c>
      <c r="EM667" s="17">
        <v>4.0199999999999996</v>
      </c>
      <c r="EN667" s="17">
        <v>4.0199999999999996</v>
      </c>
      <c r="EO667" s="17">
        <v>4.01</v>
      </c>
      <c r="EP667" s="17">
        <v>4.0199999999999996</v>
      </c>
      <c r="EQ667" s="17">
        <v>4.01</v>
      </c>
      <c r="ER667" s="17">
        <v>4.01</v>
      </c>
      <c r="ES667" s="17">
        <v>4.01</v>
      </c>
      <c r="ET667" s="17">
        <v>4.01</v>
      </c>
      <c r="EU667" s="17">
        <v>4.01</v>
      </c>
      <c r="EV667" s="17">
        <v>4.01</v>
      </c>
      <c r="EW667" s="17">
        <v>4.0199999999999996</v>
      </c>
      <c r="EX667" s="17">
        <v>4.01</v>
      </c>
      <c r="EY667" s="17">
        <v>4.01</v>
      </c>
      <c r="EZ667" s="17">
        <v>4.01</v>
      </c>
      <c r="FA667" s="17">
        <v>4.01</v>
      </c>
      <c r="FB667" s="17">
        <v>4.01</v>
      </c>
      <c r="FC667" s="17">
        <v>4.01</v>
      </c>
      <c r="FD667" s="17">
        <v>4.01</v>
      </c>
      <c r="FE667" s="17">
        <v>4.0199999999999996</v>
      </c>
      <c r="FF667" s="17">
        <v>4.01</v>
      </c>
      <c r="FG667" s="17">
        <v>4.01</v>
      </c>
      <c r="FH667" s="17">
        <v>4.01</v>
      </c>
      <c r="FI667" s="17">
        <v>4.01</v>
      </c>
      <c r="FJ667" s="17">
        <v>4.01</v>
      </c>
      <c r="FK667" s="17">
        <v>4.01</v>
      </c>
      <c r="FL667" s="17">
        <v>4.01</v>
      </c>
      <c r="FM667" s="17">
        <v>4.01</v>
      </c>
      <c r="FN667" s="17">
        <v>4.01</v>
      </c>
      <c r="FO667" s="17">
        <v>4.01</v>
      </c>
      <c r="FP667" s="17">
        <v>4.0199999999999996</v>
      </c>
      <c r="FQ667" s="17">
        <v>4.01</v>
      </c>
      <c r="FR667" s="17">
        <v>4.01</v>
      </c>
      <c r="FS667" s="17">
        <v>4.0199999999999996</v>
      </c>
      <c r="FT667" s="17">
        <v>4.01</v>
      </c>
      <c r="FU667" s="17">
        <v>4.01</v>
      </c>
      <c r="FV667" s="17">
        <v>4.0199999999999996</v>
      </c>
      <c r="FW667" s="17">
        <v>4.01</v>
      </c>
      <c r="FX667" s="17">
        <v>4.01</v>
      </c>
      <c r="FY667" s="17">
        <v>4.01</v>
      </c>
      <c r="FZ667" s="17">
        <v>4.01</v>
      </c>
      <c r="GA667" s="17">
        <v>4.01</v>
      </c>
      <c r="GB667" s="17">
        <v>4.01</v>
      </c>
      <c r="GC667" s="17">
        <v>4.01</v>
      </c>
      <c r="GD667" s="17">
        <v>4.01</v>
      </c>
      <c r="GE667" s="17">
        <v>4.01</v>
      </c>
      <c r="GF667" s="17">
        <v>4.01</v>
      </c>
      <c r="GG667" s="17">
        <v>4.0199999999999996</v>
      </c>
      <c r="GH667" s="17">
        <v>4.0199999999999996</v>
      </c>
      <c r="GI667" s="17">
        <v>4.01</v>
      </c>
      <c r="GJ667" s="17">
        <v>4.01</v>
      </c>
      <c r="GK667" s="17">
        <v>4</v>
      </c>
      <c r="GL667" s="17">
        <v>4</v>
      </c>
      <c r="GM667" s="17">
        <v>4</v>
      </c>
      <c r="GN667" s="17">
        <v>4.01</v>
      </c>
      <c r="GO667" s="17">
        <v>4</v>
      </c>
      <c r="GP667" s="17">
        <v>4</v>
      </c>
      <c r="GQ667" s="17">
        <v>4.01</v>
      </c>
      <c r="GR667" s="17">
        <v>4</v>
      </c>
      <c r="GS667" s="17">
        <v>4.01</v>
      </c>
      <c r="GT667" s="17">
        <v>4.01</v>
      </c>
      <c r="GU667" s="17">
        <v>4.01</v>
      </c>
      <c r="GV667" s="17">
        <v>4.01</v>
      </c>
      <c r="GW667" s="17">
        <v>4.01</v>
      </c>
      <c r="GX667" s="17">
        <v>4</v>
      </c>
      <c r="GY667" s="17">
        <v>4</v>
      </c>
      <c r="GZ667" s="17">
        <v>4</v>
      </c>
      <c r="HA667" s="17">
        <v>4</v>
      </c>
      <c r="HB667" s="17">
        <v>4</v>
      </c>
      <c r="HC667" s="17">
        <v>4</v>
      </c>
      <c r="HD667" s="17">
        <v>4</v>
      </c>
      <c r="HE667" s="17">
        <v>4</v>
      </c>
      <c r="HF667" s="17">
        <v>4.01</v>
      </c>
      <c r="HG667" s="17">
        <v>4</v>
      </c>
      <c r="HH667" s="17">
        <v>4.01</v>
      </c>
      <c r="HI667" s="17">
        <v>4.01</v>
      </c>
      <c r="HJ667" s="17">
        <v>4.01</v>
      </c>
      <c r="HK667" s="17">
        <v>4.01</v>
      </c>
      <c r="HL667" s="17">
        <v>4</v>
      </c>
      <c r="HM667" s="17">
        <v>4</v>
      </c>
      <c r="HN667" s="17">
        <v>4</v>
      </c>
      <c r="HO667" s="17">
        <v>4</v>
      </c>
      <c r="HP667" s="17">
        <v>4</v>
      </c>
      <c r="HQ667" s="17">
        <v>4</v>
      </c>
      <c r="HR667" s="17">
        <v>4</v>
      </c>
      <c r="HS667" s="17">
        <v>4</v>
      </c>
      <c r="HT667" s="17">
        <v>4</v>
      </c>
      <c r="HU667" s="17">
        <v>4</v>
      </c>
      <c r="HV667" s="17">
        <v>4.01</v>
      </c>
      <c r="HW667" s="17">
        <v>4.01</v>
      </c>
      <c r="HX667" s="17">
        <v>4</v>
      </c>
      <c r="HY667" s="17">
        <v>4.01</v>
      </c>
      <c r="HZ667" s="17">
        <v>4</v>
      </c>
      <c r="IA667" s="17">
        <v>4</v>
      </c>
      <c r="IB667" s="17">
        <v>4</v>
      </c>
      <c r="IC667" s="17">
        <v>4.01</v>
      </c>
      <c r="ID667" s="17">
        <v>4</v>
      </c>
      <c r="IE667" s="17">
        <v>4</v>
      </c>
      <c r="IF667" s="17">
        <v>4</v>
      </c>
      <c r="IG667" s="17">
        <v>3.99</v>
      </c>
      <c r="IH667" s="17">
        <v>4</v>
      </c>
      <c r="II667" s="17">
        <v>4</v>
      </c>
      <c r="IJ667" s="17">
        <v>4.01</v>
      </c>
      <c r="IK667" s="17">
        <v>4</v>
      </c>
      <c r="IL667" s="17">
        <v>4</v>
      </c>
      <c r="IM667" s="17">
        <v>4</v>
      </c>
      <c r="IN667" s="17">
        <v>4</v>
      </c>
      <c r="IO667" s="17">
        <v>3.99</v>
      </c>
      <c r="IP667" s="17">
        <v>3.99</v>
      </c>
      <c r="IQ667" s="17">
        <v>4</v>
      </c>
      <c r="IR667" s="17">
        <v>4</v>
      </c>
      <c r="IS667" s="17">
        <v>3.99</v>
      </c>
      <c r="IT667" s="17">
        <v>3.99</v>
      </c>
      <c r="IU667" s="17">
        <v>4</v>
      </c>
      <c r="IV667" s="17">
        <v>3.99</v>
      </c>
      <c r="IW667" s="17">
        <v>4</v>
      </c>
      <c r="IX667" s="17">
        <v>4</v>
      </c>
      <c r="IY667" s="17">
        <v>4</v>
      </c>
    </row>
    <row r="668" spans="1:259" x14ac:dyDescent="0.15">
      <c r="A668" s="17" t="s">
        <v>4635</v>
      </c>
      <c r="B668" s="17" t="s">
        <v>4843</v>
      </c>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c r="AA668" s="26"/>
      <c r="AB668" s="17"/>
      <c r="AC668" s="26"/>
      <c r="AD668" s="26"/>
      <c r="AE668" s="17"/>
      <c r="AF668" s="17"/>
      <c r="AG668" s="17"/>
      <c r="AH668" s="17"/>
      <c r="AI668" s="17"/>
      <c r="AJ668" s="17"/>
      <c r="AK668" s="17"/>
      <c r="AL668" s="17"/>
      <c r="AM668" s="17"/>
      <c r="AN668" s="17"/>
      <c r="AO668" s="17"/>
      <c r="AP668" s="17"/>
      <c r="AQ668" s="17"/>
      <c r="AR668" s="17"/>
      <c r="AS668" s="17"/>
      <c r="AT668" s="17"/>
      <c r="AU668" s="17"/>
      <c r="AV668" s="17"/>
      <c r="AW668" s="17"/>
      <c r="AX668" s="17"/>
      <c r="AY668" s="17"/>
      <c r="AZ668" s="17"/>
      <c r="BA668" s="17"/>
      <c r="BB668" s="17"/>
      <c r="BC668" s="17"/>
      <c r="BD668" s="17"/>
      <c r="BE668" s="17"/>
      <c r="BF668" s="17"/>
      <c r="BG668" s="17"/>
      <c r="BH668" s="17"/>
      <c r="BI668" s="17"/>
      <c r="BJ668" s="26"/>
      <c r="BK668" s="17"/>
      <c r="BL668" s="17"/>
      <c r="BM668" s="17"/>
      <c r="BN668" s="17"/>
      <c r="BO668" s="17"/>
      <c r="BP668" s="17"/>
      <c r="BQ668" s="17"/>
      <c r="BR668" s="17"/>
      <c r="BS668" s="17"/>
      <c r="BT668" s="17"/>
      <c r="BU668" s="17"/>
      <c r="BV668" s="17"/>
      <c r="BW668" s="17"/>
      <c r="BX668" s="26"/>
      <c r="BY668" s="26"/>
      <c r="BZ668" s="26"/>
      <c r="CA668" s="26"/>
      <c r="CB668" s="26"/>
      <c r="CC668" s="17"/>
      <c r="CD668" s="17"/>
      <c r="CE668" s="17"/>
      <c r="CF668" s="17"/>
      <c r="CG668" s="17"/>
      <c r="CH668" s="17"/>
      <c r="CI668" s="17"/>
      <c r="CJ668" s="26"/>
      <c r="CK668" s="17"/>
      <c r="CL668" s="17"/>
      <c r="CM668" s="17"/>
      <c r="CN668" s="17"/>
      <c r="CO668" s="17"/>
      <c r="CP668" s="17"/>
      <c r="CQ668" s="17"/>
      <c r="CR668" s="17"/>
      <c r="CS668" s="17"/>
      <c r="CT668" s="17"/>
      <c r="CU668" s="17"/>
      <c r="CV668" s="17"/>
      <c r="CW668" s="17"/>
      <c r="CX668" s="17"/>
      <c r="CY668" s="26"/>
      <c r="CZ668" s="26"/>
      <c r="DA668" s="26"/>
      <c r="DB668" s="17"/>
      <c r="DC668" s="17"/>
      <c r="DD668" s="17"/>
      <c r="DE668" s="17"/>
      <c r="DF668" s="17"/>
      <c r="DG668" s="17"/>
      <c r="DH668" s="26"/>
      <c r="DI668" s="17"/>
      <c r="DJ668" s="17"/>
      <c r="DK668" s="17"/>
      <c r="DL668" s="17"/>
      <c r="DM668" s="17">
        <v>26.9</v>
      </c>
      <c r="DN668" s="17">
        <v>26.91</v>
      </c>
      <c r="DO668" s="17">
        <v>26.93</v>
      </c>
      <c r="DP668" s="17">
        <v>26.94</v>
      </c>
      <c r="DQ668" s="17">
        <v>26.95</v>
      </c>
      <c r="DR668" s="17">
        <v>26.95</v>
      </c>
      <c r="DS668" s="17">
        <v>26.97</v>
      </c>
      <c r="DT668" s="17">
        <v>26.97</v>
      </c>
      <c r="DU668" s="17">
        <v>26.96</v>
      </c>
      <c r="DV668" s="17">
        <v>26.95</v>
      </c>
      <c r="DW668" s="17">
        <v>26.95</v>
      </c>
      <c r="DX668" s="17">
        <v>26.94</v>
      </c>
      <c r="DY668" s="17">
        <v>26.92</v>
      </c>
      <c r="DZ668" s="17">
        <v>26.92</v>
      </c>
      <c r="EA668" s="17">
        <v>26.92</v>
      </c>
      <c r="EB668" s="17">
        <v>26.91</v>
      </c>
      <c r="EC668" s="17">
        <v>26.9</v>
      </c>
      <c r="ED668" s="17">
        <v>26.91</v>
      </c>
      <c r="EE668" s="17">
        <v>26.91</v>
      </c>
      <c r="EF668" s="17">
        <v>26.89</v>
      </c>
      <c r="EG668" s="17">
        <v>26.89</v>
      </c>
      <c r="EH668" s="17">
        <v>26.89</v>
      </c>
      <c r="EI668" s="17">
        <v>26.96</v>
      </c>
      <c r="EJ668" s="17">
        <v>26.94</v>
      </c>
      <c r="EK668" s="17">
        <v>26.92</v>
      </c>
      <c r="EL668" s="17">
        <v>26.89</v>
      </c>
      <c r="EM668" s="17">
        <v>26.9</v>
      </c>
      <c r="EN668" s="17">
        <v>26.93</v>
      </c>
      <c r="EO668" s="17">
        <v>26.97</v>
      </c>
      <c r="EP668" s="17">
        <v>26.97</v>
      </c>
      <c r="EQ668" s="17">
        <v>26.96</v>
      </c>
      <c r="ER668" s="17">
        <v>26.93</v>
      </c>
      <c r="ES668" s="17">
        <v>26.93</v>
      </c>
      <c r="ET668" s="17">
        <v>26.92</v>
      </c>
      <c r="EU668" s="17">
        <v>26.99</v>
      </c>
      <c r="EV668" s="17">
        <v>26.98</v>
      </c>
      <c r="EW668" s="17">
        <v>26.97</v>
      </c>
      <c r="EX668" s="17">
        <v>26.98</v>
      </c>
      <c r="EY668" s="17">
        <v>26.99</v>
      </c>
      <c r="EZ668" s="17">
        <v>26.98</v>
      </c>
      <c r="FA668" s="17">
        <v>26.99</v>
      </c>
      <c r="FB668" s="17">
        <v>27.02</v>
      </c>
      <c r="FC668" s="17">
        <v>27.03</v>
      </c>
      <c r="FD668" s="17">
        <v>27.07</v>
      </c>
      <c r="FE668" s="17">
        <v>27.07</v>
      </c>
      <c r="FF668" s="17">
        <v>27.08</v>
      </c>
      <c r="FG668" s="17">
        <v>27.06</v>
      </c>
      <c r="FH668" s="17">
        <v>27.03</v>
      </c>
      <c r="FI668" s="17">
        <v>27.06</v>
      </c>
      <c r="FJ668" s="17">
        <v>27.06</v>
      </c>
      <c r="FK668" s="17">
        <v>27.06</v>
      </c>
      <c r="FL668" s="17">
        <v>27.06</v>
      </c>
      <c r="FM668" s="17">
        <v>27.03</v>
      </c>
      <c r="FN668" s="17">
        <v>27.03</v>
      </c>
      <c r="FO668" s="17">
        <v>27.02</v>
      </c>
      <c r="FP668" s="17">
        <v>27</v>
      </c>
      <c r="FQ668" s="17">
        <v>26.98</v>
      </c>
      <c r="FR668" s="17">
        <v>26.98</v>
      </c>
      <c r="FS668" s="17">
        <v>26.96</v>
      </c>
      <c r="FT668" s="17">
        <v>26.96</v>
      </c>
      <c r="FU668" s="17">
        <v>26.95</v>
      </c>
      <c r="FV668" s="17">
        <v>26.96</v>
      </c>
      <c r="FW668" s="17">
        <v>26.99</v>
      </c>
      <c r="FX668" s="17">
        <v>27</v>
      </c>
      <c r="FY668" s="17">
        <v>27.02</v>
      </c>
      <c r="FZ668" s="17">
        <v>27.03</v>
      </c>
      <c r="GA668" s="17">
        <v>27</v>
      </c>
      <c r="GB668" s="17">
        <v>26.99</v>
      </c>
      <c r="GC668" s="17">
        <v>26.99</v>
      </c>
      <c r="GD668" s="17">
        <v>26.98</v>
      </c>
      <c r="GE668" s="17">
        <v>26.99</v>
      </c>
      <c r="GF668" s="17">
        <v>26.99</v>
      </c>
      <c r="GG668" s="17">
        <v>26.98</v>
      </c>
      <c r="GH668" s="17">
        <v>26.98</v>
      </c>
      <c r="GI668" s="17">
        <v>26.98</v>
      </c>
      <c r="GJ668" s="17">
        <v>26.96</v>
      </c>
      <c r="GK668" s="17">
        <v>26.94</v>
      </c>
      <c r="GL668" s="17">
        <v>26.98</v>
      </c>
      <c r="GM668" s="17">
        <v>26.95</v>
      </c>
      <c r="GN668" s="17">
        <v>26.97</v>
      </c>
      <c r="GO668" s="17">
        <v>26.99</v>
      </c>
      <c r="GP668" s="17">
        <v>27</v>
      </c>
      <c r="GQ668" s="17">
        <v>26.99</v>
      </c>
      <c r="GR668" s="17">
        <v>27.03</v>
      </c>
      <c r="GS668" s="17">
        <v>27.01</v>
      </c>
      <c r="GT668" s="17">
        <v>27.02</v>
      </c>
      <c r="GU668" s="17">
        <v>27.02</v>
      </c>
      <c r="GV668" s="17">
        <v>26.99</v>
      </c>
      <c r="GW668" s="17">
        <v>27</v>
      </c>
      <c r="GX668" s="17">
        <v>27.03</v>
      </c>
      <c r="GY668" s="17">
        <v>27.06</v>
      </c>
      <c r="GZ668" s="17">
        <v>27.05</v>
      </c>
      <c r="HA668" s="17">
        <v>27.05</v>
      </c>
      <c r="HB668" s="17">
        <v>27.02</v>
      </c>
      <c r="HC668" s="17">
        <v>27.06</v>
      </c>
      <c r="HD668" s="17">
        <v>27.07</v>
      </c>
      <c r="HE668" s="17">
        <v>27.05</v>
      </c>
      <c r="HF668" s="17">
        <v>27.04</v>
      </c>
      <c r="HG668" s="17">
        <v>27.03</v>
      </c>
      <c r="HH668" s="17">
        <v>27.04</v>
      </c>
      <c r="HI668" s="17">
        <v>27.07</v>
      </c>
      <c r="HJ668" s="17">
        <v>27.01</v>
      </c>
      <c r="HK668" s="17">
        <v>27.01</v>
      </c>
      <c r="HL668" s="17">
        <v>27.01</v>
      </c>
      <c r="HM668" s="17">
        <v>26.99</v>
      </c>
      <c r="HN668" s="17">
        <v>26.99</v>
      </c>
      <c r="HO668" s="17">
        <v>27.02</v>
      </c>
      <c r="HP668" s="17">
        <v>27.01</v>
      </c>
      <c r="HQ668" s="17">
        <v>27.02</v>
      </c>
      <c r="HR668" s="17">
        <v>27.04</v>
      </c>
      <c r="HS668" s="17">
        <v>27.06</v>
      </c>
      <c r="HT668" s="17">
        <v>27.07</v>
      </c>
      <c r="HU668" s="17">
        <v>27.1</v>
      </c>
      <c r="HV668" s="17">
        <v>27.23</v>
      </c>
      <c r="HW668" s="17">
        <v>27.2</v>
      </c>
      <c r="HX668" s="17">
        <v>27.16</v>
      </c>
      <c r="HY668" s="17">
        <v>27.18</v>
      </c>
      <c r="HZ668" s="17">
        <v>27.21</v>
      </c>
      <c r="IA668" s="17">
        <v>27.2</v>
      </c>
      <c r="IB668" s="17">
        <v>27.19</v>
      </c>
      <c r="IC668" s="17">
        <v>27.16</v>
      </c>
      <c r="ID668" s="17">
        <v>27.16</v>
      </c>
      <c r="IE668" s="17">
        <v>27.22</v>
      </c>
      <c r="IF668" s="17">
        <v>27.23</v>
      </c>
      <c r="IG668" s="17">
        <v>27.26</v>
      </c>
      <c r="IH668" s="17">
        <v>27.25</v>
      </c>
      <c r="II668" s="17">
        <v>27.23</v>
      </c>
      <c r="IJ668" s="17">
        <v>27.2</v>
      </c>
      <c r="IK668" s="17">
        <v>27.18</v>
      </c>
      <c r="IL668" s="17">
        <v>27.2</v>
      </c>
      <c r="IM668" s="17">
        <v>27.22</v>
      </c>
      <c r="IN668" s="17">
        <v>27.22</v>
      </c>
      <c r="IO668" s="17">
        <v>27.21</v>
      </c>
      <c r="IP668" s="17">
        <v>27.21</v>
      </c>
      <c r="IQ668" s="17">
        <v>27.23</v>
      </c>
      <c r="IR668" s="17">
        <v>27.23</v>
      </c>
      <c r="IS668" s="17">
        <v>27.25</v>
      </c>
      <c r="IT668" s="17">
        <v>27.27</v>
      </c>
      <c r="IU668" s="17">
        <v>27.3</v>
      </c>
      <c r="IV668" s="17">
        <v>27.29</v>
      </c>
      <c r="IW668" s="17">
        <v>27.28</v>
      </c>
      <c r="IX668" s="17">
        <v>27.3</v>
      </c>
      <c r="IY668" s="17">
        <v>27.29</v>
      </c>
    </row>
    <row r="669" spans="1:259" x14ac:dyDescent="0.15">
      <c r="A669" s="17" t="s">
        <v>4715</v>
      </c>
      <c r="B669" s="17" t="s">
        <v>4844</v>
      </c>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c r="AA669" s="26"/>
      <c r="AB669" s="17"/>
      <c r="AC669" s="26"/>
      <c r="AD669" s="26"/>
      <c r="AE669" s="17"/>
      <c r="AF669" s="17"/>
      <c r="AG669" s="17"/>
      <c r="AH669" s="17"/>
      <c r="AI669" s="17"/>
      <c r="AJ669" s="17"/>
      <c r="AK669" s="17"/>
      <c r="AL669" s="17"/>
      <c r="AM669" s="17"/>
      <c r="AN669" s="17"/>
      <c r="AO669" s="17"/>
      <c r="AP669" s="17"/>
      <c r="AQ669" s="17"/>
      <c r="AR669" s="17"/>
      <c r="AS669" s="17"/>
      <c r="AT669" s="17"/>
      <c r="AU669" s="17"/>
      <c r="AV669" s="17"/>
      <c r="AW669" s="17"/>
      <c r="AX669" s="17"/>
      <c r="AY669" s="17"/>
      <c r="AZ669" s="17"/>
      <c r="BA669" s="17"/>
      <c r="BB669" s="17"/>
      <c r="BC669" s="17"/>
      <c r="BD669" s="17"/>
      <c r="BE669" s="17"/>
      <c r="BF669" s="17"/>
      <c r="BG669" s="17"/>
      <c r="BH669" s="17"/>
      <c r="BI669" s="17"/>
      <c r="BJ669" s="26"/>
      <c r="BK669" s="17"/>
      <c r="BL669" s="17"/>
      <c r="BM669" s="17"/>
      <c r="BN669" s="17"/>
      <c r="BO669" s="17"/>
      <c r="BP669" s="17"/>
      <c r="BQ669" s="17"/>
      <c r="BR669" s="17"/>
      <c r="BS669" s="17"/>
      <c r="BT669" s="17"/>
      <c r="BU669" s="17"/>
      <c r="BV669" s="17"/>
      <c r="BW669" s="17"/>
      <c r="BX669" s="26"/>
      <c r="BY669" s="26"/>
      <c r="BZ669" s="26"/>
      <c r="CA669" s="26"/>
      <c r="CB669" s="26"/>
      <c r="CC669" s="17"/>
      <c r="CD669" s="17"/>
      <c r="CE669" s="17"/>
      <c r="CF669" s="17"/>
      <c r="CG669" s="17"/>
      <c r="CH669" s="17"/>
      <c r="CI669" s="17"/>
      <c r="CJ669" s="26"/>
      <c r="CK669" s="17"/>
      <c r="CL669" s="17"/>
      <c r="CM669" s="17"/>
      <c r="CN669" s="17"/>
      <c r="CO669" s="17"/>
      <c r="CP669" s="17"/>
      <c r="CQ669" s="17"/>
      <c r="CR669" s="17"/>
      <c r="CS669" s="17"/>
      <c r="CT669" s="17"/>
      <c r="CU669" s="17"/>
      <c r="CV669" s="17"/>
      <c r="CW669" s="17"/>
      <c r="CX669" s="17"/>
      <c r="CY669" s="26"/>
      <c r="CZ669" s="26"/>
      <c r="DA669" s="26"/>
      <c r="DB669" s="17"/>
      <c r="DC669" s="17"/>
      <c r="DD669" s="17"/>
      <c r="DE669" s="17"/>
      <c r="DF669" s="17"/>
      <c r="DG669" s="17"/>
      <c r="DH669" s="26"/>
      <c r="DI669" s="17"/>
      <c r="DJ669" s="17"/>
      <c r="DK669" s="17"/>
      <c r="DL669" s="17"/>
      <c r="DM669" s="17">
        <v>228.14</v>
      </c>
      <c r="DN669" s="17">
        <v>228.17</v>
      </c>
      <c r="DO669" s="17">
        <v>228.23</v>
      </c>
      <c r="DP669" s="17">
        <v>228.27</v>
      </c>
      <c r="DQ669" s="17">
        <v>228.34</v>
      </c>
      <c r="DR669" s="17">
        <v>228.37</v>
      </c>
      <c r="DS669" s="17">
        <v>228.35</v>
      </c>
      <c r="DT669" s="17">
        <v>228.15</v>
      </c>
      <c r="DU669" s="17">
        <v>228.18</v>
      </c>
      <c r="DV669" s="17">
        <v>228.21</v>
      </c>
      <c r="DW669" s="17">
        <v>228.24</v>
      </c>
      <c r="DX669" s="17">
        <v>228.29</v>
      </c>
      <c r="DY669" s="17">
        <v>228.24</v>
      </c>
      <c r="DZ669" s="17">
        <v>227.99</v>
      </c>
      <c r="EA669" s="17">
        <v>227.91</v>
      </c>
      <c r="EB669" s="17">
        <v>227.83</v>
      </c>
      <c r="EC669" s="17">
        <v>227.76</v>
      </c>
      <c r="ED669" s="17">
        <v>227.87</v>
      </c>
      <c r="EE669" s="17">
        <v>227.86</v>
      </c>
      <c r="EF669" s="17">
        <v>227.93</v>
      </c>
      <c r="EG669" s="17">
        <v>227.95</v>
      </c>
      <c r="EH669" s="17">
        <v>227.94</v>
      </c>
      <c r="EI669" s="17">
        <v>227.98</v>
      </c>
      <c r="EJ669" s="17">
        <v>227.98</v>
      </c>
      <c r="EK669" s="17">
        <v>227.98</v>
      </c>
      <c r="EL669" s="17">
        <v>228.04</v>
      </c>
      <c r="EM669" s="17">
        <v>228.03</v>
      </c>
      <c r="EN669" s="17">
        <v>228</v>
      </c>
      <c r="EO669" s="17">
        <v>228.05</v>
      </c>
      <c r="EP669" s="17">
        <v>228.01</v>
      </c>
      <c r="EQ669" s="17">
        <v>228</v>
      </c>
      <c r="ER669" s="17">
        <v>227.89</v>
      </c>
      <c r="ES669" s="17">
        <v>228.1</v>
      </c>
      <c r="ET669" s="17">
        <v>228.13</v>
      </c>
      <c r="EU669" s="17">
        <v>228.15</v>
      </c>
      <c r="EV669" s="17">
        <v>228.07</v>
      </c>
      <c r="EW669" s="17">
        <v>228.02</v>
      </c>
      <c r="EX669" s="17">
        <v>228.07</v>
      </c>
      <c r="EY669" s="17">
        <v>228.02</v>
      </c>
      <c r="EZ669" s="17">
        <v>228.02</v>
      </c>
      <c r="FA669" s="17">
        <v>228</v>
      </c>
      <c r="FB669" s="17">
        <v>227.91</v>
      </c>
      <c r="FC669" s="17">
        <v>227.86</v>
      </c>
      <c r="FD669" s="17">
        <v>227.79</v>
      </c>
      <c r="FE669" s="17">
        <v>227.76</v>
      </c>
      <c r="FF669" s="17">
        <v>227.78</v>
      </c>
      <c r="FG669" s="17">
        <v>227.85</v>
      </c>
      <c r="FH669" s="17">
        <v>227.78</v>
      </c>
      <c r="FI669" s="17">
        <v>227.8</v>
      </c>
      <c r="FJ669" s="17">
        <v>227.82</v>
      </c>
      <c r="FK669" s="17">
        <v>227.86</v>
      </c>
      <c r="FL669" s="17">
        <v>227.94</v>
      </c>
      <c r="FM669" s="17">
        <v>227.93</v>
      </c>
      <c r="FN669" s="17">
        <v>227.89</v>
      </c>
      <c r="FO669" s="17">
        <v>227.87</v>
      </c>
      <c r="FP669" s="17">
        <v>227.91</v>
      </c>
      <c r="FQ669" s="17">
        <v>227.9</v>
      </c>
      <c r="FR669" s="17">
        <v>227.9</v>
      </c>
      <c r="FS669" s="17">
        <v>227.92</v>
      </c>
      <c r="FT669" s="17">
        <v>228.01</v>
      </c>
      <c r="FU669" s="17">
        <v>227.88</v>
      </c>
      <c r="FV669" s="17">
        <v>228.03</v>
      </c>
      <c r="FW669" s="17">
        <v>227.95</v>
      </c>
      <c r="FX669" s="17">
        <v>228.04</v>
      </c>
      <c r="FY669" s="17">
        <v>228.26</v>
      </c>
      <c r="FZ669" s="17">
        <v>228.34</v>
      </c>
      <c r="GA669" s="17">
        <v>228.24</v>
      </c>
      <c r="GB669" s="17">
        <v>228.19</v>
      </c>
      <c r="GC669" s="17">
        <v>228.1</v>
      </c>
      <c r="GD669" s="17">
        <v>228.05</v>
      </c>
      <c r="GE669" s="17">
        <v>228.02</v>
      </c>
      <c r="GF669" s="17">
        <v>227.99</v>
      </c>
      <c r="GG669" s="17">
        <v>227.84</v>
      </c>
      <c r="GH669" s="17">
        <v>227.76</v>
      </c>
      <c r="GI669" s="17">
        <v>227.61</v>
      </c>
      <c r="GJ669" s="17">
        <v>227.48</v>
      </c>
      <c r="GK669" s="17">
        <v>227.42</v>
      </c>
      <c r="GL669" s="17">
        <v>227.35</v>
      </c>
      <c r="GM669" s="17">
        <v>227.35</v>
      </c>
      <c r="GN669" s="17">
        <v>227.34</v>
      </c>
      <c r="GO669" s="17">
        <v>227.26</v>
      </c>
      <c r="GP669" s="17">
        <v>227.37</v>
      </c>
      <c r="GQ669" s="17">
        <v>227.36</v>
      </c>
      <c r="GR669" s="17">
        <v>227.22</v>
      </c>
      <c r="GS669" s="17">
        <v>227.15</v>
      </c>
      <c r="GT669" s="17">
        <v>227.16</v>
      </c>
      <c r="GU669" s="17">
        <v>227.12</v>
      </c>
      <c r="GV669" s="17">
        <v>227.08</v>
      </c>
      <c r="GW669" s="17">
        <v>227.15</v>
      </c>
      <c r="GX669" s="17">
        <v>227.17</v>
      </c>
      <c r="GY669" s="17">
        <v>227.21</v>
      </c>
      <c r="GZ669" s="17">
        <v>227.17</v>
      </c>
      <c r="HA669" s="17">
        <v>227.13</v>
      </c>
      <c r="HB669" s="17">
        <v>227.13</v>
      </c>
      <c r="HC669" s="17">
        <v>227.2</v>
      </c>
      <c r="HD669" s="17">
        <v>227.44</v>
      </c>
      <c r="HE669" s="17">
        <v>227.53</v>
      </c>
      <c r="HF669" s="17">
        <v>227.39</v>
      </c>
      <c r="HG669" s="17">
        <v>227.39</v>
      </c>
      <c r="HH669" s="17">
        <v>227.27</v>
      </c>
      <c r="HI669" s="17">
        <v>227.2</v>
      </c>
      <c r="HJ669" s="17">
        <v>227.14</v>
      </c>
      <c r="HK669" s="17">
        <v>226.92</v>
      </c>
      <c r="HL669" s="17">
        <v>226.96</v>
      </c>
      <c r="HM669" s="17">
        <v>226.87</v>
      </c>
      <c r="HN669" s="17">
        <v>226.87</v>
      </c>
      <c r="HO669" s="17">
        <v>226.78</v>
      </c>
      <c r="HP669" s="17">
        <v>226.78</v>
      </c>
      <c r="HQ669" s="17">
        <v>226.79</v>
      </c>
      <c r="HR669" s="17">
        <v>226.71</v>
      </c>
      <c r="HS669" s="17">
        <v>226.82</v>
      </c>
      <c r="HT669" s="17">
        <v>226.82</v>
      </c>
      <c r="HU669" s="17">
        <v>226.94</v>
      </c>
      <c r="HV669" s="17">
        <v>226.92</v>
      </c>
      <c r="HW669" s="17">
        <v>227.03</v>
      </c>
      <c r="HX669" s="17">
        <v>227</v>
      </c>
      <c r="HY669" s="17">
        <v>227.04</v>
      </c>
      <c r="HZ669" s="17">
        <v>226.92</v>
      </c>
      <c r="IA669" s="17">
        <v>226.85</v>
      </c>
      <c r="IB669" s="17">
        <v>226.76</v>
      </c>
      <c r="IC669" s="17">
        <v>226.77</v>
      </c>
      <c r="ID669" s="17">
        <v>226.64</v>
      </c>
      <c r="IE669" s="17">
        <v>226.52</v>
      </c>
      <c r="IF669" s="17">
        <v>226.34</v>
      </c>
      <c r="IG669" s="17">
        <v>226.32</v>
      </c>
      <c r="IH669" s="17">
        <v>226.31</v>
      </c>
      <c r="II669" s="17">
        <v>226.24</v>
      </c>
      <c r="IJ669" s="17">
        <v>226.17</v>
      </c>
      <c r="IK669" s="17">
        <v>226.21</v>
      </c>
      <c r="IL669" s="17">
        <v>226.25</v>
      </c>
      <c r="IM669" s="17">
        <v>226.21</v>
      </c>
      <c r="IN669" s="17">
        <v>226.15</v>
      </c>
      <c r="IO669" s="17">
        <v>226.27</v>
      </c>
      <c r="IP669" s="17">
        <v>226.5</v>
      </c>
      <c r="IQ669" s="17">
        <v>226.52</v>
      </c>
      <c r="IR669" s="17">
        <v>226.59</v>
      </c>
      <c r="IS669" s="17">
        <v>226.47</v>
      </c>
      <c r="IT669" s="17">
        <v>226.53</v>
      </c>
      <c r="IU669" s="17">
        <v>226.57</v>
      </c>
      <c r="IV669" s="17">
        <v>226.58</v>
      </c>
      <c r="IW669" s="17">
        <v>226.63</v>
      </c>
      <c r="IX669" s="17">
        <v>226.68</v>
      </c>
      <c r="IY669" s="17">
        <v>226.63</v>
      </c>
    </row>
    <row r="670" spans="1:259" x14ac:dyDescent="0.15">
      <c r="A670" s="17" t="s">
        <v>4657</v>
      </c>
      <c r="B670" s="17" t="s">
        <v>4845</v>
      </c>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c r="AA670" s="26"/>
      <c r="AB670" s="17"/>
      <c r="AC670" s="26"/>
      <c r="AD670" s="26"/>
      <c r="AE670" s="17"/>
      <c r="AF670" s="17"/>
      <c r="AG670" s="17"/>
      <c r="AH670" s="17"/>
      <c r="AI670" s="17"/>
      <c r="AJ670" s="17"/>
      <c r="AK670" s="17"/>
      <c r="AL670" s="17"/>
      <c r="AM670" s="17"/>
      <c r="AN670" s="17"/>
      <c r="AO670" s="17"/>
      <c r="AP670" s="17"/>
      <c r="AQ670" s="17"/>
      <c r="AR670" s="17"/>
      <c r="AS670" s="17"/>
      <c r="AT670" s="17"/>
      <c r="AU670" s="17"/>
      <c r="AV670" s="17"/>
      <c r="AW670" s="17"/>
      <c r="AX670" s="17"/>
      <c r="AY670" s="17"/>
      <c r="AZ670" s="17"/>
      <c r="BA670" s="17"/>
      <c r="BB670" s="17"/>
      <c r="BC670" s="17"/>
      <c r="BD670" s="17"/>
      <c r="BE670" s="17"/>
      <c r="BF670" s="17"/>
      <c r="BG670" s="17"/>
      <c r="BH670" s="17"/>
      <c r="BI670" s="17"/>
      <c r="BJ670" s="26"/>
      <c r="BK670" s="17"/>
      <c r="BL670" s="17"/>
      <c r="BM670" s="17"/>
      <c r="BN670" s="17"/>
      <c r="BO670" s="17"/>
      <c r="BP670" s="17"/>
      <c r="BQ670" s="17"/>
      <c r="BR670" s="17"/>
      <c r="BS670" s="17"/>
      <c r="BT670" s="17"/>
      <c r="BU670" s="17"/>
      <c r="BV670" s="17"/>
      <c r="BW670" s="17"/>
      <c r="BX670" s="26"/>
      <c r="BY670" s="26"/>
      <c r="BZ670" s="26"/>
      <c r="CA670" s="26"/>
      <c r="CB670" s="26"/>
      <c r="CC670" s="17"/>
      <c r="CD670" s="17"/>
      <c r="CE670" s="17"/>
      <c r="CF670" s="17"/>
      <c r="CG670" s="17"/>
      <c r="CH670" s="17"/>
      <c r="CI670" s="17"/>
      <c r="CJ670" s="26"/>
      <c r="CK670" s="17"/>
      <c r="CL670" s="17"/>
      <c r="CM670" s="17"/>
      <c r="CN670" s="17"/>
      <c r="CO670" s="17"/>
      <c r="CP670" s="17"/>
      <c r="CQ670" s="17"/>
      <c r="CR670" s="17"/>
      <c r="CS670" s="17"/>
      <c r="CT670" s="17"/>
      <c r="CU670" s="17"/>
      <c r="CV670" s="17"/>
      <c r="CW670" s="17"/>
      <c r="CX670" s="17"/>
      <c r="CY670" s="26"/>
      <c r="CZ670" s="26"/>
      <c r="DA670" s="26"/>
      <c r="DB670" s="17"/>
      <c r="DC670" s="17"/>
      <c r="DD670" s="17"/>
      <c r="DE670" s="17"/>
      <c r="DF670" s="17"/>
      <c r="DG670" s="17"/>
      <c r="DH670" s="26"/>
      <c r="DI670" s="17"/>
      <c r="DJ670" s="17"/>
      <c r="DK670" s="17"/>
      <c r="DL670" s="17"/>
      <c r="DM670" s="17">
        <v>7.05</v>
      </c>
      <c r="DN670" s="17">
        <v>7.05</v>
      </c>
      <c r="DO670" s="17">
        <v>7.05</v>
      </c>
      <c r="DP670" s="17">
        <v>7.05</v>
      </c>
      <c r="DQ670" s="17">
        <v>7.05</v>
      </c>
      <c r="DR670" s="17">
        <v>7.05</v>
      </c>
      <c r="DS670" s="17">
        <v>7.05</v>
      </c>
      <c r="DT670" s="17">
        <v>7.05</v>
      </c>
      <c r="DU670" s="17">
        <v>7.05</v>
      </c>
      <c r="DV670" s="17">
        <v>7.05</v>
      </c>
      <c r="DW670" s="17">
        <v>7.05</v>
      </c>
      <c r="DX670" s="17">
        <v>7.05</v>
      </c>
      <c r="DY670" s="17">
        <v>7.05</v>
      </c>
      <c r="DZ670" s="17">
        <v>7.05</v>
      </c>
      <c r="EA670" s="17">
        <v>7.04</v>
      </c>
      <c r="EB670" s="17">
        <v>7.04</v>
      </c>
      <c r="EC670" s="17">
        <v>7.04</v>
      </c>
      <c r="ED670" s="17">
        <v>7.04</v>
      </c>
      <c r="EE670" s="17">
        <v>7.04</v>
      </c>
      <c r="EF670" s="17">
        <v>7.03</v>
      </c>
      <c r="EG670" s="17">
        <v>7.03</v>
      </c>
      <c r="EH670" s="17">
        <v>7.03</v>
      </c>
      <c r="EI670" s="17">
        <v>7.04</v>
      </c>
      <c r="EJ670" s="17">
        <v>7.05</v>
      </c>
      <c r="EK670" s="17">
        <v>7.05</v>
      </c>
      <c r="EL670" s="17">
        <v>7.04</v>
      </c>
      <c r="EM670" s="17">
        <v>7.04</v>
      </c>
      <c r="EN670" s="17">
        <v>7.04</v>
      </c>
      <c r="EO670" s="17">
        <v>7.04</v>
      </c>
      <c r="EP670" s="17">
        <v>7.04</v>
      </c>
      <c r="EQ670" s="17">
        <v>7.04</v>
      </c>
      <c r="ER670" s="17">
        <v>7.04</v>
      </c>
      <c r="ES670" s="17">
        <v>7.04</v>
      </c>
      <c r="ET670" s="17">
        <v>7.04</v>
      </c>
      <c r="EU670" s="17">
        <v>7.04</v>
      </c>
      <c r="EV670" s="17">
        <v>7.05</v>
      </c>
      <c r="EW670" s="17">
        <v>7.04</v>
      </c>
      <c r="EX670" s="17">
        <v>7.04</v>
      </c>
      <c r="EY670" s="17">
        <v>7.04</v>
      </c>
      <c r="EZ670" s="17">
        <v>7.04</v>
      </c>
      <c r="FA670" s="17">
        <v>7.03</v>
      </c>
      <c r="FB670" s="17">
        <v>7.04</v>
      </c>
      <c r="FC670" s="17">
        <v>7.04</v>
      </c>
      <c r="FD670" s="17">
        <v>7.04</v>
      </c>
      <c r="FE670" s="17">
        <v>7.04</v>
      </c>
      <c r="FF670" s="17">
        <v>7.03</v>
      </c>
      <c r="FG670" s="17">
        <v>7.05</v>
      </c>
      <c r="FH670" s="17">
        <v>7.03</v>
      </c>
      <c r="FI670" s="17">
        <v>7.03</v>
      </c>
      <c r="FJ670" s="17">
        <v>7.05</v>
      </c>
      <c r="FK670" s="17">
        <v>7.05</v>
      </c>
      <c r="FL670" s="17">
        <v>7.06</v>
      </c>
      <c r="FM670" s="17">
        <v>7.06</v>
      </c>
      <c r="FN670" s="17">
        <v>7.03</v>
      </c>
      <c r="FO670" s="17">
        <v>7.04</v>
      </c>
      <c r="FP670" s="17">
        <v>7.04</v>
      </c>
      <c r="FQ670" s="17">
        <v>7.04</v>
      </c>
      <c r="FR670" s="17">
        <v>7.04</v>
      </c>
      <c r="FS670" s="17">
        <v>7.04</v>
      </c>
      <c r="FT670" s="17">
        <v>7.03</v>
      </c>
      <c r="FU670" s="17">
        <v>7.03</v>
      </c>
      <c r="FV670" s="17">
        <v>7.03</v>
      </c>
      <c r="FW670" s="17">
        <v>7.03</v>
      </c>
      <c r="FX670" s="17">
        <v>7.03</v>
      </c>
      <c r="FY670" s="17">
        <v>7.06</v>
      </c>
      <c r="FZ670" s="17">
        <v>7.05</v>
      </c>
      <c r="GA670" s="17">
        <v>7.06</v>
      </c>
      <c r="GB670" s="17">
        <v>7.05</v>
      </c>
      <c r="GC670" s="17">
        <v>7.05</v>
      </c>
      <c r="GD670" s="17">
        <v>7.04</v>
      </c>
      <c r="GE670" s="17">
        <v>7.04</v>
      </c>
      <c r="GF670" s="17">
        <v>7.04</v>
      </c>
      <c r="GG670" s="17">
        <v>7.04</v>
      </c>
      <c r="GH670" s="17">
        <v>7.04</v>
      </c>
      <c r="GI670" s="17">
        <v>7.04</v>
      </c>
      <c r="GJ670" s="17">
        <v>7.04</v>
      </c>
      <c r="GK670" s="17">
        <v>7.04</v>
      </c>
      <c r="GL670" s="17">
        <v>7.05</v>
      </c>
      <c r="GM670" s="17">
        <v>7.04</v>
      </c>
      <c r="GN670" s="17">
        <v>7.05</v>
      </c>
      <c r="GO670" s="17">
        <v>7.05</v>
      </c>
      <c r="GP670" s="17">
        <v>7.05</v>
      </c>
      <c r="GQ670" s="17">
        <v>7.05</v>
      </c>
      <c r="GR670" s="17">
        <v>7.06</v>
      </c>
      <c r="GS670" s="17">
        <v>7.07</v>
      </c>
      <c r="GT670" s="17">
        <v>7.06</v>
      </c>
      <c r="GU670" s="17">
        <v>7.05</v>
      </c>
      <c r="GV670" s="17">
        <v>7.05</v>
      </c>
      <c r="GW670" s="17">
        <v>7.05</v>
      </c>
      <c r="GX670" s="17">
        <v>7.06</v>
      </c>
      <c r="GY670" s="17">
        <v>7.05</v>
      </c>
      <c r="GZ670" s="17">
        <v>7.05</v>
      </c>
      <c r="HA670" s="17">
        <v>7.04</v>
      </c>
      <c r="HB670" s="17">
        <v>7.04</v>
      </c>
      <c r="HC670" s="17">
        <v>7.04</v>
      </c>
      <c r="HD670" s="17">
        <v>7.05</v>
      </c>
      <c r="HE670" s="17">
        <v>7.05</v>
      </c>
      <c r="HF670" s="17">
        <v>7.05</v>
      </c>
      <c r="HG670" s="17">
        <v>7.05</v>
      </c>
      <c r="HH670" s="17">
        <v>7.05</v>
      </c>
      <c r="HI670" s="17">
        <v>7.04</v>
      </c>
      <c r="HJ670" s="17">
        <v>7.04</v>
      </c>
      <c r="HK670" s="17">
        <v>7.03</v>
      </c>
      <c r="HL670" s="17">
        <v>7.03</v>
      </c>
      <c r="HM670" s="17">
        <v>7.03</v>
      </c>
      <c r="HN670" s="17">
        <v>7.03</v>
      </c>
      <c r="HO670" s="17">
        <v>7.02</v>
      </c>
      <c r="HP670" s="17">
        <v>7.03</v>
      </c>
      <c r="HQ670" s="17">
        <v>7.02</v>
      </c>
      <c r="HR670" s="17">
        <v>7.02</v>
      </c>
      <c r="HS670" s="17">
        <v>7.02</v>
      </c>
      <c r="HT670" s="17">
        <v>7.02</v>
      </c>
      <c r="HU670" s="17">
        <v>7.02</v>
      </c>
      <c r="HV670" s="17">
        <v>7.03</v>
      </c>
      <c r="HW670" s="17">
        <v>7.04</v>
      </c>
      <c r="HX670" s="17">
        <v>7.03</v>
      </c>
      <c r="HY670" s="17">
        <v>7.03</v>
      </c>
      <c r="HZ670" s="17">
        <v>7.04</v>
      </c>
      <c r="IA670" s="17">
        <v>7.02</v>
      </c>
      <c r="IB670" s="17">
        <v>7.03</v>
      </c>
      <c r="IC670" s="17">
        <v>7.02</v>
      </c>
      <c r="ID670" s="17">
        <v>7.02</v>
      </c>
      <c r="IE670" s="17">
        <v>7.02</v>
      </c>
      <c r="IF670" s="17">
        <v>7.01</v>
      </c>
      <c r="IG670" s="17">
        <v>7.02</v>
      </c>
      <c r="IH670" s="17">
        <v>7.02</v>
      </c>
      <c r="II670" s="17">
        <v>7.01</v>
      </c>
      <c r="IJ670" s="17">
        <v>7.01</v>
      </c>
      <c r="IK670" s="17">
        <v>7.02</v>
      </c>
      <c r="IL670" s="17">
        <v>7.02</v>
      </c>
      <c r="IM670" s="17">
        <v>7.01</v>
      </c>
      <c r="IN670" s="17">
        <v>7.01</v>
      </c>
      <c r="IO670" s="17">
        <v>7.03</v>
      </c>
      <c r="IP670" s="17">
        <v>7.03</v>
      </c>
      <c r="IQ670" s="17">
        <v>7.01</v>
      </c>
      <c r="IR670" s="17">
        <v>7.01</v>
      </c>
      <c r="IS670" s="17">
        <v>7.01</v>
      </c>
      <c r="IT670" s="17">
        <v>7.01</v>
      </c>
      <c r="IU670" s="17">
        <v>7.01</v>
      </c>
      <c r="IV670" s="17">
        <v>7.01</v>
      </c>
      <c r="IW670" s="17">
        <v>7.01</v>
      </c>
      <c r="IX670" s="17">
        <v>7.03</v>
      </c>
      <c r="IY670" s="17">
        <v>7.02</v>
      </c>
    </row>
    <row r="671" spans="1:259" x14ac:dyDescent="0.15">
      <c r="A671" s="17" t="s">
        <v>4642</v>
      </c>
      <c r="B671" s="17" t="s">
        <v>4846</v>
      </c>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c r="AA671" s="26"/>
      <c r="AB671" s="17"/>
      <c r="AC671" s="26"/>
      <c r="AD671" s="26"/>
      <c r="AE671" s="17"/>
      <c r="AF671" s="17"/>
      <c r="AG671" s="17"/>
      <c r="AH671" s="17"/>
      <c r="AI671" s="17"/>
      <c r="AJ671" s="17"/>
      <c r="AK671" s="17"/>
      <c r="AL671" s="17"/>
      <c r="AM671" s="17"/>
      <c r="AN671" s="17"/>
      <c r="AO671" s="17"/>
      <c r="AP671" s="17"/>
      <c r="AQ671" s="17"/>
      <c r="AR671" s="17"/>
      <c r="AS671" s="17"/>
      <c r="AT671" s="17"/>
      <c r="AU671" s="17"/>
      <c r="AV671" s="17"/>
      <c r="AW671" s="17"/>
      <c r="AX671" s="17"/>
      <c r="AY671" s="17"/>
      <c r="AZ671" s="17"/>
      <c r="BA671" s="17"/>
      <c r="BB671" s="17"/>
      <c r="BC671" s="17"/>
      <c r="BD671" s="17"/>
      <c r="BE671" s="17"/>
      <c r="BF671" s="17"/>
      <c r="BG671" s="17"/>
      <c r="BH671" s="17"/>
      <c r="BI671" s="17"/>
      <c r="BJ671" s="26"/>
      <c r="BK671" s="17"/>
      <c r="BL671" s="17"/>
      <c r="BM671" s="17"/>
      <c r="BN671" s="17"/>
      <c r="BO671" s="17"/>
      <c r="BP671" s="17"/>
      <c r="BQ671" s="17"/>
      <c r="BR671" s="17"/>
      <c r="BS671" s="17"/>
      <c r="BT671" s="17"/>
      <c r="BU671" s="17"/>
      <c r="BV671" s="17"/>
      <c r="BW671" s="17"/>
      <c r="BX671" s="26"/>
      <c r="BY671" s="26"/>
      <c r="BZ671" s="26"/>
      <c r="CA671" s="26"/>
      <c r="CB671" s="26"/>
      <c r="CC671" s="17"/>
      <c r="CD671" s="17"/>
      <c r="CE671" s="17"/>
      <c r="CF671" s="17"/>
      <c r="CG671" s="17"/>
      <c r="CH671" s="17"/>
      <c r="CI671" s="17"/>
      <c r="CJ671" s="26"/>
      <c r="CK671" s="17"/>
      <c r="CL671" s="17"/>
      <c r="CM671" s="17"/>
      <c r="CN671" s="17"/>
      <c r="CO671" s="17"/>
      <c r="CP671" s="17"/>
      <c r="CQ671" s="17"/>
      <c r="CR671" s="17"/>
      <c r="CS671" s="17"/>
      <c r="CT671" s="17"/>
      <c r="CU671" s="17"/>
      <c r="CV671" s="17"/>
      <c r="CW671" s="17"/>
      <c r="CX671" s="17"/>
      <c r="CY671" s="26"/>
      <c r="CZ671" s="26"/>
      <c r="DA671" s="26"/>
      <c r="DB671" s="17"/>
      <c r="DC671" s="17"/>
      <c r="DD671" s="17"/>
      <c r="DE671" s="17"/>
      <c r="DF671" s="17"/>
      <c r="DG671" s="17"/>
      <c r="DH671" s="26"/>
      <c r="DI671" s="17"/>
      <c r="DJ671" s="17"/>
      <c r="DK671" s="17"/>
      <c r="DL671" s="17"/>
      <c r="DM671" s="17">
        <v>515.41</v>
      </c>
      <c r="DN671" s="17">
        <v>515.66</v>
      </c>
      <c r="DO671" s="17">
        <v>515.66999999999996</v>
      </c>
      <c r="DP671" s="17">
        <v>515.67999999999995</v>
      </c>
      <c r="DQ671" s="17">
        <v>515.76</v>
      </c>
      <c r="DR671" s="17">
        <v>515.82000000000005</v>
      </c>
      <c r="DS671" s="17">
        <v>515.84</v>
      </c>
      <c r="DT671" s="17">
        <v>515.66</v>
      </c>
      <c r="DU671" s="17">
        <v>515.54</v>
      </c>
      <c r="DV671" s="17">
        <v>515.16</v>
      </c>
      <c r="DW671" s="17">
        <v>515.30999999999995</v>
      </c>
      <c r="DX671" s="17">
        <v>515.14</v>
      </c>
      <c r="DY671" s="17">
        <v>514.85</v>
      </c>
      <c r="DZ671" s="17">
        <v>514.46</v>
      </c>
      <c r="EA671" s="17">
        <v>514.17999999999995</v>
      </c>
      <c r="EB671" s="17">
        <v>514.07000000000005</v>
      </c>
      <c r="EC671" s="17">
        <v>513.95000000000005</v>
      </c>
      <c r="ED671" s="17">
        <v>513.82000000000005</v>
      </c>
      <c r="EE671" s="17">
        <v>513.76</v>
      </c>
      <c r="EF671" s="17">
        <v>513.87</v>
      </c>
      <c r="EG671" s="17">
        <v>513.91</v>
      </c>
      <c r="EH671" s="17">
        <v>513.95000000000005</v>
      </c>
      <c r="EI671" s="17">
        <v>514.35</v>
      </c>
      <c r="EJ671" s="17">
        <v>514.36</v>
      </c>
      <c r="EK671" s="17">
        <v>514.33000000000004</v>
      </c>
      <c r="EL671" s="17">
        <v>514.39</v>
      </c>
      <c r="EM671" s="17">
        <v>514.54999999999995</v>
      </c>
      <c r="EN671" s="17">
        <v>514.49</v>
      </c>
      <c r="EO671" s="17">
        <v>514.6</v>
      </c>
      <c r="EP671" s="17">
        <v>514.64</v>
      </c>
      <c r="EQ671" s="17">
        <v>514.82000000000005</v>
      </c>
      <c r="ER671" s="17">
        <v>515.01</v>
      </c>
      <c r="ES671" s="17">
        <v>515.15</v>
      </c>
      <c r="ET671" s="17">
        <v>515.24</v>
      </c>
      <c r="EU671" s="17">
        <v>515.84</v>
      </c>
      <c r="EV671" s="17">
        <v>515.83000000000004</v>
      </c>
      <c r="EW671" s="17">
        <v>515.87</v>
      </c>
      <c r="EX671" s="17">
        <v>515.87</v>
      </c>
      <c r="EY671" s="17">
        <v>515.66999999999996</v>
      </c>
      <c r="EZ671" s="17">
        <v>515.64</v>
      </c>
      <c r="FA671" s="17">
        <v>515.58000000000004</v>
      </c>
      <c r="FB671" s="17">
        <v>515.51</v>
      </c>
      <c r="FC671" s="17">
        <v>515.66999999999996</v>
      </c>
      <c r="FD671" s="17">
        <v>515.74</v>
      </c>
      <c r="FE671" s="17">
        <v>515.73</v>
      </c>
      <c r="FF671" s="17">
        <v>515.54999999999995</v>
      </c>
      <c r="FG671" s="17">
        <v>515.66999999999996</v>
      </c>
      <c r="FH671" s="17">
        <v>515.86</v>
      </c>
      <c r="FI671" s="17">
        <v>515.73</v>
      </c>
      <c r="FJ671" s="17">
        <v>515.9</v>
      </c>
      <c r="FK671" s="17">
        <v>516.4</v>
      </c>
      <c r="FL671" s="17">
        <v>516.52</v>
      </c>
      <c r="FM671" s="17">
        <v>516.41999999999996</v>
      </c>
      <c r="FN671" s="17">
        <v>516.30999999999995</v>
      </c>
      <c r="FO671" s="17">
        <v>516.16999999999996</v>
      </c>
      <c r="FP671" s="17">
        <v>515.96</v>
      </c>
      <c r="FQ671" s="17">
        <v>515.71</v>
      </c>
      <c r="FR671" s="17">
        <v>515.49</v>
      </c>
      <c r="FS671" s="17">
        <v>515.34</v>
      </c>
      <c r="FT671" s="17">
        <v>515.29</v>
      </c>
      <c r="FU671" s="17">
        <v>515.08000000000004</v>
      </c>
      <c r="FV671" s="17">
        <v>514.99</v>
      </c>
      <c r="FW671" s="17">
        <v>514.69000000000005</v>
      </c>
      <c r="FX671" s="17">
        <v>514.69000000000005</v>
      </c>
      <c r="FY671" s="17">
        <v>515.33000000000004</v>
      </c>
      <c r="FZ671" s="17">
        <v>515.61</v>
      </c>
      <c r="GA671" s="17">
        <v>515.66</v>
      </c>
      <c r="GB671" s="17">
        <v>515.9</v>
      </c>
      <c r="GC671" s="17">
        <v>515.76</v>
      </c>
      <c r="GD671" s="17">
        <v>515.78</v>
      </c>
      <c r="GE671" s="17">
        <v>515.59</v>
      </c>
      <c r="GF671" s="17">
        <v>515.02</v>
      </c>
      <c r="GG671" s="17">
        <v>514.86</v>
      </c>
      <c r="GH671" s="17">
        <v>514.4</v>
      </c>
      <c r="GI671" s="17">
        <v>513.88</v>
      </c>
      <c r="GJ671" s="17">
        <v>514.04999999999995</v>
      </c>
      <c r="GK671" s="17">
        <v>514.09</v>
      </c>
      <c r="GL671" s="17">
        <v>513.79</v>
      </c>
      <c r="GM671" s="17">
        <v>513.97</v>
      </c>
      <c r="GN671" s="17">
        <v>514.17999999999995</v>
      </c>
      <c r="GO671" s="17">
        <v>514.29999999999995</v>
      </c>
      <c r="GP671" s="17">
        <v>514.34</v>
      </c>
      <c r="GQ671" s="17">
        <v>514.27</v>
      </c>
      <c r="GR671" s="17">
        <v>514.54999999999995</v>
      </c>
      <c r="GS671" s="17">
        <v>514.20000000000005</v>
      </c>
      <c r="GT671" s="17">
        <v>514.22</v>
      </c>
      <c r="GU671" s="17">
        <v>514.26</v>
      </c>
      <c r="GV671" s="17">
        <v>514.30999999999995</v>
      </c>
      <c r="GW671" s="17">
        <v>514.33000000000004</v>
      </c>
      <c r="GX671" s="17">
        <v>514.55999999999995</v>
      </c>
      <c r="GY671" s="17">
        <v>514.72</v>
      </c>
      <c r="GZ671" s="17">
        <v>514.89</v>
      </c>
      <c r="HA671" s="17">
        <v>515.25</v>
      </c>
      <c r="HB671" s="17">
        <v>515.87</v>
      </c>
      <c r="HC671" s="17">
        <v>516.29</v>
      </c>
      <c r="HD671" s="17">
        <v>516.05999999999995</v>
      </c>
      <c r="HE671" s="17">
        <v>516.01</v>
      </c>
      <c r="HF671" s="17">
        <v>515.63</v>
      </c>
      <c r="HG671" s="17">
        <v>515.21</v>
      </c>
      <c r="HH671" s="17">
        <v>515.09</v>
      </c>
      <c r="HI671" s="17">
        <v>515.08000000000004</v>
      </c>
      <c r="HJ671" s="17">
        <v>515.09</v>
      </c>
      <c r="HK671" s="17">
        <v>514.72</v>
      </c>
      <c r="HL671" s="17">
        <v>514.01</v>
      </c>
      <c r="HM671" s="17">
        <v>514.12</v>
      </c>
      <c r="HN671" s="17">
        <v>513.84</v>
      </c>
      <c r="HO671" s="17">
        <v>513.69000000000005</v>
      </c>
      <c r="HP671" s="17">
        <v>513.9</v>
      </c>
      <c r="HQ671" s="17">
        <v>513.98</v>
      </c>
      <c r="HR671" s="17">
        <v>513.96</v>
      </c>
      <c r="HS671" s="17">
        <v>514.16999999999996</v>
      </c>
      <c r="HT671" s="17">
        <v>514.09</v>
      </c>
      <c r="HU671" s="17">
        <v>514.16</v>
      </c>
      <c r="HV671" s="17">
        <v>514.41999999999996</v>
      </c>
      <c r="HW671" s="17">
        <v>514.6</v>
      </c>
      <c r="HX671" s="17">
        <v>514.72</v>
      </c>
      <c r="HY671" s="17">
        <v>514.79</v>
      </c>
      <c r="HZ671" s="17">
        <v>514.66999999999996</v>
      </c>
      <c r="IA671" s="17">
        <v>514.5</v>
      </c>
      <c r="IB671" s="17">
        <v>514.27</v>
      </c>
      <c r="IC671" s="17">
        <v>514.04999999999995</v>
      </c>
      <c r="ID671" s="17">
        <v>514.09</v>
      </c>
      <c r="IE671" s="17">
        <v>514.20000000000005</v>
      </c>
      <c r="IF671" s="17">
        <v>514.02</v>
      </c>
      <c r="IG671" s="17">
        <v>513.86</v>
      </c>
      <c r="IH671" s="17">
        <v>513.62</v>
      </c>
      <c r="II671" s="17">
        <v>513.02</v>
      </c>
      <c r="IJ671" s="17">
        <v>513.11</v>
      </c>
      <c r="IK671" s="17">
        <v>513.16</v>
      </c>
      <c r="IL671" s="17">
        <v>513.13</v>
      </c>
      <c r="IM671" s="17">
        <v>513.30999999999995</v>
      </c>
      <c r="IN671" s="17">
        <v>513.58000000000004</v>
      </c>
      <c r="IO671" s="17">
        <v>513.62</v>
      </c>
      <c r="IP671" s="17">
        <v>513.53</v>
      </c>
      <c r="IQ671" s="17">
        <v>513.42999999999995</v>
      </c>
      <c r="IR671" s="17">
        <v>513.41</v>
      </c>
      <c r="IS671" s="17">
        <v>513.29999999999995</v>
      </c>
      <c r="IT671" s="17">
        <v>513.11</v>
      </c>
      <c r="IU671" s="17">
        <v>513.23</v>
      </c>
      <c r="IV671" s="17">
        <v>513.24</v>
      </c>
      <c r="IW671" s="17">
        <v>513.35</v>
      </c>
      <c r="IX671" s="17">
        <v>513.38</v>
      </c>
      <c r="IY671" s="17">
        <v>513.53</v>
      </c>
    </row>
    <row r="672" spans="1:259" x14ac:dyDescent="0.15">
      <c r="A672" s="17" t="s">
        <v>3082</v>
      </c>
      <c r="B672" s="17" t="s">
        <v>3083</v>
      </c>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c r="AA672" s="26"/>
      <c r="AB672" s="17"/>
      <c r="AC672" s="26"/>
      <c r="AD672" s="26"/>
      <c r="AE672" s="17"/>
      <c r="AF672" s="17"/>
      <c r="AG672" s="17"/>
      <c r="AH672" s="17"/>
      <c r="AI672" s="17"/>
      <c r="AJ672" s="17"/>
      <c r="AK672" s="17"/>
      <c r="AL672" s="17"/>
      <c r="AM672" s="17"/>
      <c r="AN672" s="17"/>
      <c r="AO672" s="17"/>
      <c r="AP672" s="17"/>
      <c r="AQ672" s="17"/>
      <c r="AR672" s="17"/>
      <c r="AS672" s="17"/>
      <c r="AT672" s="17"/>
      <c r="AU672" s="17"/>
      <c r="AV672" s="17"/>
      <c r="AW672" s="17"/>
      <c r="AX672" s="17"/>
      <c r="AY672" s="17"/>
      <c r="AZ672" s="17"/>
      <c r="BA672" s="17"/>
      <c r="BB672" s="17"/>
      <c r="BC672" s="17"/>
      <c r="BD672" s="17"/>
      <c r="BE672" s="17"/>
      <c r="BF672" s="17"/>
      <c r="BG672" s="17"/>
      <c r="BH672" s="17"/>
      <c r="BI672" s="17"/>
      <c r="BJ672" s="26"/>
      <c r="BK672" s="17"/>
      <c r="BL672" s="17"/>
      <c r="BM672" s="17"/>
      <c r="BN672" s="17"/>
      <c r="BO672" s="17"/>
      <c r="BP672" s="17"/>
      <c r="BQ672" s="17"/>
      <c r="BR672" s="17"/>
      <c r="BS672" s="17"/>
      <c r="BT672" s="17"/>
      <c r="BU672" s="17"/>
      <c r="BV672" s="17"/>
      <c r="BW672" s="17"/>
      <c r="BX672" s="26"/>
      <c r="BY672" s="26"/>
      <c r="BZ672" s="26"/>
      <c r="CA672" s="26"/>
      <c r="CB672" s="26"/>
      <c r="CC672" s="17"/>
      <c r="CD672" s="17"/>
      <c r="CE672" s="17"/>
      <c r="CF672" s="17"/>
      <c r="CG672" s="17"/>
      <c r="CH672" s="17"/>
      <c r="CI672" s="17"/>
      <c r="CJ672" s="26"/>
      <c r="CK672" s="17"/>
      <c r="CL672" s="17"/>
      <c r="CM672" s="17"/>
      <c r="CN672" s="17"/>
      <c r="CO672" s="17"/>
      <c r="CP672" s="17"/>
      <c r="CQ672" s="17"/>
      <c r="CR672" s="17"/>
      <c r="CS672" s="17"/>
      <c r="CT672" s="17"/>
      <c r="CU672" s="17"/>
      <c r="CV672" s="17"/>
      <c r="CW672" s="17"/>
      <c r="CX672" s="17"/>
      <c r="CY672" s="26"/>
      <c r="CZ672" s="26"/>
      <c r="DA672" s="26"/>
      <c r="DB672" s="17"/>
      <c r="DC672" s="17"/>
      <c r="DD672" s="17"/>
      <c r="DE672" s="17"/>
      <c r="DF672" s="17"/>
      <c r="DG672" s="17"/>
      <c r="DH672" s="26"/>
      <c r="DI672" s="17"/>
      <c r="DJ672" s="17"/>
      <c r="DK672" s="17"/>
      <c r="DL672" s="17"/>
      <c r="DM672" s="17">
        <v>10.220000000000001</v>
      </c>
      <c r="DN672" s="17">
        <v>10.210000000000001</v>
      </c>
      <c r="DO672" s="17">
        <v>10.220000000000001</v>
      </c>
      <c r="DP672" s="17">
        <v>10.220000000000001</v>
      </c>
      <c r="DQ672" s="17">
        <v>10.220000000000001</v>
      </c>
      <c r="DR672" s="17">
        <v>10.220000000000001</v>
      </c>
      <c r="DS672" s="17">
        <v>10.220000000000001</v>
      </c>
      <c r="DT672" s="17">
        <v>10.220000000000001</v>
      </c>
      <c r="DU672" s="17">
        <v>10.220000000000001</v>
      </c>
      <c r="DV672" s="17">
        <v>10.220000000000001</v>
      </c>
      <c r="DW672" s="17">
        <v>10.23</v>
      </c>
      <c r="DX672" s="17">
        <v>10.220000000000001</v>
      </c>
      <c r="DY672" s="17">
        <v>10.220000000000001</v>
      </c>
      <c r="DZ672" s="17">
        <v>10.220000000000001</v>
      </c>
      <c r="EA672" s="17">
        <v>10.220000000000001</v>
      </c>
      <c r="EB672" s="17">
        <v>10.210000000000001</v>
      </c>
      <c r="EC672" s="17">
        <v>10.199999999999999</v>
      </c>
      <c r="ED672" s="17">
        <v>10.199999999999999</v>
      </c>
      <c r="EE672" s="17">
        <v>10.199999999999999</v>
      </c>
      <c r="EF672" s="17">
        <v>10.199999999999999</v>
      </c>
      <c r="EG672" s="17">
        <v>10.199999999999999</v>
      </c>
      <c r="EH672" s="17">
        <v>10.199999999999999</v>
      </c>
      <c r="EI672" s="17">
        <v>10.210000000000001</v>
      </c>
      <c r="EJ672" s="17">
        <v>10.210000000000001</v>
      </c>
      <c r="EK672" s="17">
        <v>10.199999999999999</v>
      </c>
      <c r="EL672" s="17">
        <v>10.199999999999999</v>
      </c>
      <c r="EM672" s="17">
        <v>10.199999999999999</v>
      </c>
      <c r="EN672" s="17">
        <v>10.19</v>
      </c>
      <c r="EO672" s="17">
        <v>10.19</v>
      </c>
      <c r="EP672" s="17">
        <v>10.19</v>
      </c>
      <c r="EQ672" s="17">
        <v>10.19</v>
      </c>
      <c r="ER672" s="17">
        <v>10.199999999999999</v>
      </c>
      <c r="ES672" s="17">
        <v>10.199999999999999</v>
      </c>
      <c r="ET672" s="17">
        <v>10.199999999999999</v>
      </c>
      <c r="EU672" s="17">
        <v>10.199999999999999</v>
      </c>
      <c r="EV672" s="17">
        <v>10.19</v>
      </c>
      <c r="EW672" s="17">
        <v>10.199999999999999</v>
      </c>
      <c r="EX672" s="17">
        <v>10.210000000000001</v>
      </c>
      <c r="EY672" s="17">
        <v>10.210000000000001</v>
      </c>
      <c r="EZ672" s="17">
        <v>10.199999999999999</v>
      </c>
      <c r="FA672" s="17">
        <v>10.199999999999999</v>
      </c>
      <c r="FB672" s="17">
        <v>10.199999999999999</v>
      </c>
      <c r="FC672" s="17">
        <v>10.199999999999999</v>
      </c>
      <c r="FD672" s="17">
        <v>10.199999999999999</v>
      </c>
      <c r="FE672" s="17">
        <v>10.199999999999999</v>
      </c>
      <c r="FF672" s="17">
        <v>10.199999999999999</v>
      </c>
      <c r="FG672" s="17">
        <v>10.199999999999999</v>
      </c>
      <c r="FH672" s="17">
        <v>10.199999999999999</v>
      </c>
      <c r="FI672" s="17">
        <v>10.199999999999999</v>
      </c>
      <c r="FJ672" s="17">
        <v>10.19</v>
      </c>
      <c r="FK672" s="17">
        <v>10.199999999999999</v>
      </c>
      <c r="FL672" s="17">
        <v>10.210000000000001</v>
      </c>
      <c r="FM672" s="17">
        <v>10.210000000000001</v>
      </c>
      <c r="FN672" s="17">
        <v>10.210000000000001</v>
      </c>
      <c r="FO672" s="17">
        <v>10.210000000000001</v>
      </c>
      <c r="FP672" s="17">
        <v>10.210000000000001</v>
      </c>
      <c r="FQ672" s="17">
        <v>10.210000000000001</v>
      </c>
      <c r="FR672" s="17">
        <v>10.210000000000001</v>
      </c>
      <c r="FS672" s="17">
        <v>10.199999999999999</v>
      </c>
      <c r="FT672" s="17">
        <v>10.199999999999999</v>
      </c>
      <c r="FU672" s="17">
        <v>10.199999999999999</v>
      </c>
      <c r="FV672" s="17">
        <v>10.199999999999999</v>
      </c>
      <c r="FW672" s="17">
        <v>10.19</v>
      </c>
      <c r="FX672" s="17">
        <v>10.199999999999999</v>
      </c>
      <c r="FY672" s="17">
        <v>10.210000000000001</v>
      </c>
      <c r="FZ672" s="17">
        <v>10.210000000000001</v>
      </c>
      <c r="GA672" s="17">
        <v>10.199999999999999</v>
      </c>
      <c r="GB672" s="17">
        <v>10.199999999999999</v>
      </c>
      <c r="GC672" s="17">
        <v>10.199999999999999</v>
      </c>
      <c r="GD672" s="17">
        <v>10.220000000000001</v>
      </c>
      <c r="GE672" s="17">
        <v>10.220000000000001</v>
      </c>
      <c r="GF672" s="17">
        <v>10.23</v>
      </c>
      <c r="GG672" s="17">
        <v>10.23</v>
      </c>
      <c r="GH672" s="17">
        <v>10.23</v>
      </c>
      <c r="GI672" s="17">
        <v>10.23</v>
      </c>
      <c r="GJ672" s="17">
        <v>10.220000000000001</v>
      </c>
      <c r="GK672" s="17">
        <v>10.210000000000001</v>
      </c>
      <c r="GL672" s="17">
        <v>10.23</v>
      </c>
      <c r="GM672" s="17">
        <v>10.220000000000001</v>
      </c>
      <c r="GN672" s="17">
        <v>10.220000000000001</v>
      </c>
      <c r="GO672" s="17">
        <v>10.220000000000001</v>
      </c>
      <c r="GP672" s="17">
        <v>10.220000000000001</v>
      </c>
      <c r="GQ672" s="17">
        <v>10.23</v>
      </c>
      <c r="GR672" s="17">
        <v>10.220000000000001</v>
      </c>
      <c r="GS672" s="17">
        <v>10.210000000000001</v>
      </c>
      <c r="GT672" s="17">
        <v>10.199999999999999</v>
      </c>
      <c r="GU672" s="17">
        <v>10.199999999999999</v>
      </c>
      <c r="GV672" s="17">
        <v>10.210000000000001</v>
      </c>
      <c r="GW672" s="17">
        <v>10.210000000000001</v>
      </c>
      <c r="GX672" s="17">
        <v>10.199999999999999</v>
      </c>
      <c r="GY672" s="17">
        <v>10.199999999999999</v>
      </c>
      <c r="GZ672" s="17">
        <v>10.210000000000001</v>
      </c>
      <c r="HA672" s="17">
        <v>10.23</v>
      </c>
      <c r="HB672" s="17">
        <v>10.25</v>
      </c>
      <c r="HC672" s="17">
        <v>10.24</v>
      </c>
      <c r="HD672" s="17">
        <v>10.23</v>
      </c>
      <c r="HE672" s="17">
        <v>10.220000000000001</v>
      </c>
      <c r="HF672" s="17">
        <v>10.23</v>
      </c>
      <c r="HG672" s="17">
        <v>10.210000000000001</v>
      </c>
      <c r="HH672" s="17">
        <v>10.199999999999999</v>
      </c>
      <c r="HI672" s="17">
        <v>10.199999999999999</v>
      </c>
      <c r="HJ672" s="17">
        <v>10.19</v>
      </c>
      <c r="HK672" s="17">
        <v>10.199999999999999</v>
      </c>
      <c r="HL672" s="17">
        <v>10.19</v>
      </c>
      <c r="HM672" s="17">
        <v>10.18</v>
      </c>
      <c r="HN672" s="17">
        <v>10.17</v>
      </c>
      <c r="HO672" s="17">
        <v>10.17</v>
      </c>
      <c r="HP672" s="17">
        <v>10.18</v>
      </c>
      <c r="HQ672" s="17">
        <v>10.18</v>
      </c>
      <c r="HR672" s="17">
        <v>10.18</v>
      </c>
      <c r="HS672" s="17">
        <v>10.18</v>
      </c>
      <c r="HT672" s="17">
        <v>10.18</v>
      </c>
      <c r="HU672" s="17">
        <v>10.18</v>
      </c>
      <c r="HV672" s="17">
        <v>10.18</v>
      </c>
      <c r="HW672" s="17">
        <v>10.18</v>
      </c>
      <c r="HX672" s="17">
        <v>10.19</v>
      </c>
      <c r="HY672" s="17">
        <v>10.18</v>
      </c>
      <c r="HZ672" s="17">
        <v>10.19</v>
      </c>
      <c r="IA672" s="17">
        <v>10.210000000000001</v>
      </c>
      <c r="IB672" s="17">
        <v>10.19</v>
      </c>
      <c r="IC672" s="17">
        <v>10.199999999999999</v>
      </c>
      <c r="ID672" s="17">
        <v>10.19</v>
      </c>
      <c r="IE672" s="17">
        <v>10.19</v>
      </c>
      <c r="IF672" s="17">
        <v>10.19</v>
      </c>
      <c r="IG672" s="17">
        <v>10.199999999999999</v>
      </c>
      <c r="IH672" s="17">
        <v>10.19</v>
      </c>
      <c r="II672" s="17">
        <v>10.18</v>
      </c>
      <c r="IJ672" s="17">
        <v>10.18</v>
      </c>
      <c r="IK672" s="17">
        <v>10.18</v>
      </c>
      <c r="IL672" s="17">
        <v>10.19</v>
      </c>
      <c r="IM672" s="17">
        <v>10.18</v>
      </c>
      <c r="IN672" s="17">
        <v>10.18</v>
      </c>
      <c r="IO672" s="17">
        <v>10.18</v>
      </c>
      <c r="IP672" s="17">
        <v>10.19</v>
      </c>
      <c r="IQ672" s="17">
        <v>10.18</v>
      </c>
      <c r="IR672" s="17">
        <v>10.19</v>
      </c>
      <c r="IS672" s="17">
        <v>10.18</v>
      </c>
      <c r="IT672" s="17">
        <v>10.18</v>
      </c>
      <c r="IU672" s="17">
        <v>10.19</v>
      </c>
      <c r="IV672" s="17">
        <v>10.19</v>
      </c>
      <c r="IW672" s="17">
        <v>10.19</v>
      </c>
      <c r="IX672" s="17">
        <v>10.19</v>
      </c>
      <c r="IY672" s="17">
        <v>10.19</v>
      </c>
    </row>
    <row r="673" spans="1:259" x14ac:dyDescent="0.15">
      <c r="A673" s="17" t="s">
        <v>4556</v>
      </c>
      <c r="B673" s="17" t="s">
        <v>4847</v>
      </c>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c r="AA673" s="26"/>
      <c r="AB673" s="17"/>
      <c r="AC673" s="26"/>
      <c r="AD673" s="26"/>
      <c r="AE673" s="17"/>
      <c r="AF673" s="17"/>
      <c r="AG673" s="17"/>
      <c r="AH673" s="17"/>
      <c r="AI673" s="17"/>
      <c r="AJ673" s="17"/>
      <c r="AK673" s="17"/>
      <c r="AL673" s="17"/>
      <c r="AM673" s="17"/>
      <c r="AN673" s="17"/>
      <c r="AO673" s="17"/>
      <c r="AP673" s="17"/>
      <c r="AQ673" s="17"/>
      <c r="AR673" s="17"/>
      <c r="AS673" s="17"/>
      <c r="AT673" s="17"/>
      <c r="AU673" s="17"/>
      <c r="AV673" s="17"/>
      <c r="AW673" s="17"/>
      <c r="AX673" s="17"/>
      <c r="AY673" s="17"/>
      <c r="AZ673" s="17"/>
      <c r="BA673" s="17"/>
      <c r="BB673" s="17"/>
      <c r="BC673" s="17"/>
      <c r="BD673" s="17"/>
      <c r="BE673" s="17"/>
      <c r="BF673" s="17"/>
      <c r="BG673" s="17"/>
      <c r="BH673" s="17"/>
      <c r="BI673" s="17"/>
      <c r="BJ673" s="26"/>
      <c r="BK673" s="17"/>
      <c r="BL673" s="17"/>
      <c r="BM673" s="17"/>
      <c r="BN673" s="17"/>
      <c r="BO673" s="17"/>
      <c r="BP673" s="17"/>
      <c r="BQ673" s="17"/>
      <c r="BR673" s="17"/>
      <c r="BS673" s="17"/>
      <c r="BT673" s="17"/>
      <c r="BU673" s="17"/>
      <c r="BV673" s="17"/>
      <c r="BW673" s="17"/>
      <c r="BX673" s="26"/>
      <c r="BY673" s="26"/>
      <c r="BZ673" s="26"/>
      <c r="CA673" s="26"/>
      <c r="CB673" s="26"/>
      <c r="CC673" s="17"/>
      <c r="CD673" s="17"/>
      <c r="CE673" s="17"/>
      <c r="CF673" s="17"/>
      <c r="CG673" s="17"/>
      <c r="CH673" s="17"/>
      <c r="CI673" s="17"/>
      <c r="CJ673" s="26"/>
      <c r="CK673" s="17"/>
      <c r="CL673" s="17"/>
      <c r="CM673" s="17"/>
      <c r="CN673" s="17"/>
      <c r="CO673" s="17"/>
      <c r="CP673" s="17"/>
      <c r="CQ673" s="17"/>
      <c r="CR673" s="17"/>
      <c r="CS673" s="17"/>
      <c r="CT673" s="17"/>
      <c r="CU673" s="17"/>
      <c r="CV673" s="17"/>
      <c r="CW673" s="17"/>
      <c r="CX673" s="17"/>
      <c r="CY673" s="26"/>
      <c r="CZ673" s="26"/>
      <c r="DA673" s="26"/>
      <c r="DB673" s="17"/>
      <c r="DC673" s="17"/>
      <c r="DD673" s="17"/>
      <c r="DE673" s="17"/>
      <c r="DF673" s="17"/>
      <c r="DG673" s="17"/>
      <c r="DH673" s="26"/>
      <c r="DI673" s="17"/>
      <c r="DJ673" s="17"/>
      <c r="DK673" s="17"/>
      <c r="DL673" s="17"/>
      <c r="DM673" s="17">
        <v>7.1</v>
      </c>
      <c r="DN673" s="17">
        <v>7.11</v>
      </c>
      <c r="DO673" s="17">
        <v>7.1</v>
      </c>
      <c r="DP673" s="17">
        <v>7.1</v>
      </c>
      <c r="DQ673" s="17">
        <v>7.1</v>
      </c>
      <c r="DR673" s="17">
        <v>7.1</v>
      </c>
      <c r="DS673" s="17">
        <v>7.13</v>
      </c>
      <c r="DT673" s="17">
        <v>7.11</v>
      </c>
      <c r="DU673" s="17">
        <v>7.1</v>
      </c>
      <c r="DV673" s="17">
        <v>7.11</v>
      </c>
      <c r="DW673" s="17">
        <v>7.12</v>
      </c>
      <c r="DX673" s="17">
        <v>7.11</v>
      </c>
      <c r="DY673" s="17">
        <v>7.1</v>
      </c>
      <c r="DZ673" s="17">
        <v>7.1</v>
      </c>
      <c r="EA673" s="17">
        <v>7.1</v>
      </c>
      <c r="EB673" s="17">
        <v>7.09</v>
      </c>
      <c r="EC673" s="17">
        <v>7.08</v>
      </c>
      <c r="ED673" s="17">
        <v>7.09</v>
      </c>
      <c r="EE673" s="17">
        <v>7.06</v>
      </c>
      <c r="EF673" s="17">
        <v>7.08</v>
      </c>
      <c r="EG673" s="17">
        <v>7.09</v>
      </c>
      <c r="EH673" s="17">
        <v>7.08</v>
      </c>
      <c r="EI673" s="17">
        <v>7.1</v>
      </c>
      <c r="EJ673" s="17">
        <v>7.09</v>
      </c>
      <c r="EK673" s="17">
        <v>7.09</v>
      </c>
      <c r="EL673" s="17">
        <v>7.09</v>
      </c>
      <c r="EM673" s="17">
        <v>7.09</v>
      </c>
      <c r="EN673" s="17">
        <v>7.1</v>
      </c>
      <c r="EO673" s="17">
        <v>7.09</v>
      </c>
      <c r="EP673" s="17">
        <v>7.09</v>
      </c>
      <c r="EQ673" s="17">
        <v>7.1</v>
      </c>
      <c r="ER673" s="17">
        <v>7.09</v>
      </c>
      <c r="ES673" s="17">
        <v>7.08</v>
      </c>
      <c r="ET673" s="17">
        <v>7.07</v>
      </c>
      <c r="EU673" s="17">
        <v>7.09</v>
      </c>
      <c r="EV673" s="17">
        <v>7.07</v>
      </c>
      <c r="EW673" s="17">
        <v>7.08</v>
      </c>
      <c r="EX673" s="17">
        <v>7.07</v>
      </c>
      <c r="EY673" s="17">
        <v>7.08</v>
      </c>
      <c r="EZ673" s="17">
        <v>7.07</v>
      </c>
      <c r="FA673" s="17">
        <v>7.08</v>
      </c>
      <c r="FB673" s="17">
        <v>7.08</v>
      </c>
      <c r="FC673" s="17">
        <v>7.08</v>
      </c>
      <c r="FD673" s="17">
        <v>7.08</v>
      </c>
      <c r="FE673" s="17">
        <v>7.09</v>
      </c>
      <c r="FF673" s="17">
        <v>7.09</v>
      </c>
      <c r="FG673" s="17">
        <v>7.1</v>
      </c>
      <c r="FH673" s="17">
        <v>7.11</v>
      </c>
      <c r="FI673" s="17">
        <v>7.14</v>
      </c>
      <c r="FJ673" s="17">
        <v>7.17</v>
      </c>
      <c r="FK673" s="17">
        <v>7.17</v>
      </c>
      <c r="FL673" s="17">
        <v>7.18</v>
      </c>
      <c r="FM673" s="17">
        <v>7.16</v>
      </c>
      <c r="FN673" s="17">
        <v>7.16</v>
      </c>
      <c r="FO673" s="17">
        <v>7.16</v>
      </c>
      <c r="FP673" s="17">
        <v>7.18</v>
      </c>
      <c r="FQ673" s="17">
        <v>7.17</v>
      </c>
      <c r="FR673" s="17">
        <v>7.17</v>
      </c>
      <c r="FS673" s="17">
        <v>7.17</v>
      </c>
      <c r="FT673" s="17">
        <v>7.14</v>
      </c>
      <c r="FU673" s="17">
        <v>7.14</v>
      </c>
      <c r="FV673" s="17">
        <v>7.14</v>
      </c>
      <c r="FW673" s="17">
        <v>7.15</v>
      </c>
      <c r="FX673" s="17">
        <v>7.16</v>
      </c>
      <c r="FY673" s="17">
        <v>7.18</v>
      </c>
      <c r="FZ673" s="17">
        <v>7.18</v>
      </c>
      <c r="GA673" s="17">
        <v>7.19</v>
      </c>
      <c r="GB673" s="17">
        <v>7.22</v>
      </c>
      <c r="GC673" s="17">
        <v>7.2</v>
      </c>
      <c r="GD673" s="17">
        <v>7.21</v>
      </c>
      <c r="GE673" s="17">
        <v>7.17</v>
      </c>
      <c r="GF673" s="17">
        <v>7.17</v>
      </c>
      <c r="GG673" s="17">
        <v>7.18</v>
      </c>
      <c r="GH673" s="17">
        <v>7.17</v>
      </c>
      <c r="GI673" s="17">
        <v>7.19</v>
      </c>
      <c r="GJ673" s="17">
        <v>7.2</v>
      </c>
      <c r="GK673" s="17">
        <v>7.21</v>
      </c>
      <c r="GL673" s="17">
        <v>7.21</v>
      </c>
      <c r="GM673" s="17">
        <v>7.2</v>
      </c>
      <c r="GN673" s="17">
        <v>7.21</v>
      </c>
      <c r="GO673" s="17">
        <v>7.22</v>
      </c>
      <c r="GP673" s="17">
        <v>7.21</v>
      </c>
      <c r="GQ673" s="17">
        <v>7.24</v>
      </c>
      <c r="GR673" s="17">
        <v>7.24</v>
      </c>
      <c r="GS673" s="17">
        <v>7.24</v>
      </c>
      <c r="GT673" s="17">
        <v>7.23</v>
      </c>
      <c r="GU673" s="17">
        <v>7.22</v>
      </c>
      <c r="GV673" s="17">
        <v>7.21</v>
      </c>
      <c r="GW673" s="17">
        <v>7.2</v>
      </c>
      <c r="GX673" s="17">
        <v>7.2</v>
      </c>
      <c r="GY673" s="17">
        <v>7.21</v>
      </c>
      <c r="GZ673" s="17">
        <v>7.21</v>
      </c>
      <c r="HA673" s="17">
        <v>7.2</v>
      </c>
      <c r="HB673" s="17">
        <v>7.21</v>
      </c>
      <c r="HC673" s="17">
        <v>7.2</v>
      </c>
      <c r="HD673" s="17">
        <v>7.2</v>
      </c>
      <c r="HE673" s="17">
        <v>7.18</v>
      </c>
      <c r="HF673" s="17">
        <v>7.18</v>
      </c>
      <c r="HG673" s="17">
        <v>7.2</v>
      </c>
      <c r="HH673" s="17">
        <v>7.2</v>
      </c>
      <c r="HI673" s="17">
        <v>7.18</v>
      </c>
      <c r="HJ673" s="17">
        <v>7.2</v>
      </c>
      <c r="HK673" s="17">
        <v>7.2</v>
      </c>
      <c r="HL673" s="17">
        <v>7.18</v>
      </c>
      <c r="HM673" s="17">
        <v>7.19</v>
      </c>
      <c r="HN673" s="17">
        <v>7.19</v>
      </c>
      <c r="HO673" s="17">
        <v>7.19</v>
      </c>
      <c r="HP673" s="17">
        <v>7.2</v>
      </c>
      <c r="HQ673" s="17">
        <v>7.19</v>
      </c>
      <c r="HR673" s="17">
        <v>7.2</v>
      </c>
      <c r="HS673" s="17">
        <v>7.22</v>
      </c>
      <c r="HT673" s="17">
        <v>7.21</v>
      </c>
      <c r="HU673" s="17">
        <v>7.21</v>
      </c>
      <c r="HV673" s="17">
        <v>7.22</v>
      </c>
      <c r="HW673" s="17">
        <v>7.21</v>
      </c>
      <c r="HX673" s="17">
        <v>7.21</v>
      </c>
      <c r="HY673" s="17">
        <v>7.21</v>
      </c>
      <c r="HZ673" s="17">
        <v>7.22</v>
      </c>
      <c r="IA673" s="17">
        <v>7.22</v>
      </c>
      <c r="IB673" s="17">
        <v>7.21</v>
      </c>
      <c r="IC673" s="17">
        <v>7.21</v>
      </c>
      <c r="ID673" s="17">
        <v>7.21</v>
      </c>
      <c r="IE673" s="17">
        <v>7.2</v>
      </c>
      <c r="IF673" s="17">
        <v>7.2</v>
      </c>
      <c r="IG673" s="17">
        <v>7.2</v>
      </c>
      <c r="IH673" s="17">
        <v>7.2</v>
      </c>
      <c r="II673" s="17">
        <v>7.19</v>
      </c>
      <c r="IJ673" s="17">
        <v>7.21</v>
      </c>
      <c r="IK673" s="17">
        <v>7.17</v>
      </c>
      <c r="IL673" s="17">
        <v>7.17</v>
      </c>
      <c r="IM673" s="17">
        <v>7.2</v>
      </c>
      <c r="IN673" s="17">
        <v>7.16</v>
      </c>
      <c r="IO673" s="17">
        <v>7.18</v>
      </c>
      <c r="IP673" s="17">
        <v>7.17</v>
      </c>
      <c r="IQ673" s="17">
        <v>7.16</v>
      </c>
      <c r="IR673" s="17">
        <v>7.15</v>
      </c>
      <c r="IS673" s="17">
        <v>7.18</v>
      </c>
      <c r="IT673" s="17">
        <v>7.15</v>
      </c>
      <c r="IU673" s="17">
        <v>7.15</v>
      </c>
      <c r="IV673" s="17">
        <v>7.17</v>
      </c>
      <c r="IW673" s="17">
        <v>7.17</v>
      </c>
      <c r="IX673" s="17">
        <v>7.17</v>
      </c>
      <c r="IY673" s="17">
        <v>7.16</v>
      </c>
    </row>
    <row r="674" spans="1:259" x14ac:dyDescent="0.15">
      <c r="A674" s="17" t="s">
        <v>4616</v>
      </c>
      <c r="B674" s="17" t="s">
        <v>4848</v>
      </c>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c r="AA674" s="26"/>
      <c r="AB674" s="17"/>
      <c r="AC674" s="26"/>
      <c r="AD674" s="26"/>
      <c r="AE674" s="17"/>
      <c r="AF674" s="17"/>
      <c r="AG674" s="17"/>
      <c r="AH674" s="17"/>
      <c r="AI674" s="17"/>
      <c r="AJ674" s="17"/>
      <c r="AK674" s="17"/>
      <c r="AL674" s="17"/>
      <c r="AM674" s="17"/>
      <c r="AN674" s="17"/>
      <c r="AO674" s="17"/>
      <c r="AP674" s="17"/>
      <c r="AQ674" s="17"/>
      <c r="AR674" s="17"/>
      <c r="AS674" s="17"/>
      <c r="AT674" s="17"/>
      <c r="AU674" s="17"/>
      <c r="AV674" s="17"/>
      <c r="AW674" s="17"/>
      <c r="AX674" s="17"/>
      <c r="AY674" s="17"/>
      <c r="AZ674" s="17"/>
      <c r="BA674" s="17"/>
      <c r="BB674" s="17"/>
      <c r="BC674" s="17"/>
      <c r="BD674" s="17"/>
      <c r="BE674" s="17"/>
      <c r="BF674" s="17"/>
      <c r="BG674" s="17"/>
      <c r="BH674" s="17"/>
      <c r="BI674" s="17"/>
      <c r="BJ674" s="26"/>
      <c r="BK674" s="17"/>
      <c r="BL674" s="17"/>
      <c r="BM674" s="17"/>
      <c r="BN674" s="17"/>
      <c r="BO674" s="17"/>
      <c r="BP674" s="17"/>
      <c r="BQ674" s="17"/>
      <c r="BR674" s="17"/>
      <c r="BS674" s="17"/>
      <c r="BT674" s="17"/>
      <c r="BU674" s="17"/>
      <c r="BV674" s="17"/>
      <c r="BW674" s="17"/>
      <c r="BX674" s="26"/>
      <c r="BY674" s="26"/>
      <c r="BZ674" s="26"/>
      <c r="CA674" s="26"/>
      <c r="CB674" s="26"/>
      <c r="CC674" s="17"/>
      <c r="CD674" s="17"/>
      <c r="CE674" s="17"/>
      <c r="CF674" s="17"/>
      <c r="CG674" s="17"/>
      <c r="CH674" s="17"/>
      <c r="CI674" s="17"/>
      <c r="CJ674" s="26"/>
      <c r="CK674" s="17"/>
      <c r="CL674" s="17"/>
      <c r="CM674" s="17"/>
      <c r="CN674" s="17"/>
      <c r="CO674" s="17"/>
      <c r="CP674" s="17"/>
      <c r="CQ674" s="17"/>
      <c r="CR674" s="17"/>
      <c r="CS674" s="17"/>
      <c r="CT674" s="17"/>
      <c r="CU674" s="17"/>
      <c r="CV674" s="17"/>
      <c r="CW674" s="17"/>
      <c r="CX674" s="17"/>
      <c r="CY674" s="26"/>
      <c r="CZ674" s="26"/>
      <c r="DA674" s="26"/>
      <c r="DB674" s="17"/>
      <c r="DC674" s="17"/>
      <c r="DD674" s="17"/>
      <c r="DE674" s="17"/>
      <c r="DF674" s="17"/>
      <c r="DG674" s="17"/>
      <c r="DH674" s="26"/>
      <c r="DI674" s="17"/>
      <c r="DJ674" s="17"/>
      <c r="DK674" s="17"/>
      <c r="DL674" s="17"/>
      <c r="DM674" s="17">
        <v>7.19</v>
      </c>
      <c r="DN674" s="17">
        <v>7.19</v>
      </c>
      <c r="DO674" s="17">
        <v>7.19</v>
      </c>
      <c r="DP674" s="17">
        <v>7.19</v>
      </c>
      <c r="DQ674" s="17">
        <v>7.19</v>
      </c>
      <c r="DR674" s="17">
        <v>7.19</v>
      </c>
      <c r="DS674" s="17">
        <v>7.19</v>
      </c>
      <c r="DT674" s="17">
        <v>7.19</v>
      </c>
      <c r="DU674" s="17">
        <v>7.19</v>
      </c>
      <c r="DV674" s="17">
        <v>7.19</v>
      </c>
      <c r="DW674" s="17">
        <v>7.19</v>
      </c>
      <c r="DX674" s="17">
        <v>7.19</v>
      </c>
      <c r="DY674" s="17">
        <v>7.19</v>
      </c>
      <c r="DZ674" s="17">
        <v>7.19</v>
      </c>
      <c r="EA674" s="17">
        <v>7.19</v>
      </c>
      <c r="EB674" s="17">
        <v>7.19</v>
      </c>
      <c r="EC674" s="17">
        <v>7.19</v>
      </c>
      <c r="ED674" s="17">
        <v>7.19</v>
      </c>
      <c r="EE674" s="17">
        <v>7.19</v>
      </c>
      <c r="EF674" s="17">
        <v>7.19</v>
      </c>
      <c r="EG674" s="17">
        <v>7.19</v>
      </c>
      <c r="EH674" s="17">
        <v>7.19</v>
      </c>
      <c r="EI674" s="17">
        <v>7.19</v>
      </c>
      <c r="EJ674" s="17">
        <v>7.19</v>
      </c>
      <c r="EK674" s="17">
        <v>7.19</v>
      </c>
      <c r="EL674" s="17">
        <v>7.19</v>
      </c>
      <c r="EM674" s="17">
        <v>7.19</v>
      </c>
      <c r="EN674" s="17">
        <v>7.19</v>
      </c>
      <c r="EO674" s="17">
        <v>7.19</v>
      </c>
      <c r="EP674" s="17">
        <v>7.19</v>
      </c>
      <c r="EQ674" s="17">
        <v>7.19</v>
      </c>
      <c r="ER674" s="17">
        <v>7.19</v>
      </c>
      <c r="ES674" s="17">
        <v>7.19</v>
      </c>
      <c r="ET674" s="17">
        <v>7.19</v>
      </c>
      <c r="EU674" s="17">
        <v>7.19</v>
      </c>
      <c r="EV674" s="17">
        <v>7.19</v>
      </c>
      <c r="EW674" s="17">
        <v>7.19</v>
      </c>
      <c r="EX674" s="17">
        <v>7.19</v>
      </c>
      <c r="EY674" s="17">
        <v>7.19</v>
      </c>
      <c r="EZ674" s="17">
        <v>7.19</v>
      </c>
      <c r="FA674" s="17">
        <v>7.19</v>
      </c>
      <c r="FB674" s="17">
        <v>7.19</v>
      </c>
      <c r="FC674" s="17">
        <v>7.19</v>
      </c>
      <c r="FD674" s="17">
        <v>7.19</v>
      </c>
      <c r="FE674" s="17">
        <v>7.19</v>
      </c>
      <c r="FF674" s="17">
        <v>7.19</v>
      </c>
      <c r="FG674" s="17">
        <v>7.19</v>
      </c>
      <c r="FH674" s="17">
        <v>7.19</v>
      </c>
      <c r="FI674" s="17">
        <v>7.19</v>
      </c>
      <c r="FJ674" s="17">
        <v>7.19</v>
      </c>
      <c r="FK674" s="17">
        <v>7.19</v>
      </c>
      <c r="FL674" s="17">
        <v>7.19</v>
      </c>
      <c r="FM674" s="17">
        <v>7.19</v>
      </c>
      <c r="FN674" s="17">
        <v>7.19</v>
      </c>
      <c r="FO674" s="17">
        <v>7.19</v>
      </c>
      <c r="FP674" s="17">
        <v>7.19</v>
      </c>
      <c r="FQ674" s="17">
        <v>7.19</v>
      </c>
      <c r="FR674" s="17">
        <v>7.19</v>
      </c>
      <c r="FS674" s="17">
        <v>7.19</v>
      </c>
      <c r="FT674" s="17">
        <v>7.19</v>
      </c>
      <c r="FU674" s="17">
        <v>7.19</v>
      </c>
      <c r="FV674" s="17">
        <v>7.19</v>
      </c>
      <c r="FW674" s="17">
        <v>7.19</v>
      </c>
      <c r="FX674" s="17">
        <v>7.19</v>
      </c>
      <c r="FY674" s="17">
        <v>7.19</v>
      </c>
      <c r="FZ674" s="17">
        <v>7.19</v>
      </c>
      <c r="GA674" s="17">
        <v>7.19</v>
      </c>
      <c r="GB674" s="17">
        <v>7.19</v>
      </c>
      <c r="GC674" s="17">
        <v>7.19</v>
      </c>
      <c r="GD674" s="17">
        <v>7.19</v>
      </c>
      <c r="GE674" s="17">
        <v>7.19</v>
      </c>
      <c r="GF674" s="17">
        <v>7.19</v>
      </c>
      <c r="GG674" s="17">
        <v>7.19</v>
      </c>
      <c r="GH674" s="17">
        <v>7.19</v>
      </c>
      <c r="GI674" s="17">
        <v>7.19</v>
      </c>
      <c r="GJ674" s="17">
        <v>7.19</v>
      </c>
      <c r="GK674" s="17">
        <v>7.19</v>
      </c>
      <c r="GL674" s="17">
        <v>7.19</v>
      </c>
      <c r="GM674" s="17">
        <v>7.19</v>
      </c>
      <c r="GN674" s="17">
        <v>7.19</v>
      </c>
      <c r="GO674" s="17">
        <v>7.19</v>
      </c>
      <c r="GP674" s="17">
        <v>7.19</v>
      </c>
      <c r="GQ674" s="17">
        <v>7.19</v>
      </c>
      <c r="GR674" s="17">
        <v>7.19</v>
      </c>
      <c r="GS674" s="17">
        <v>7.19</v>
      </c>
      <c r="GT674" s="17">
        <v>7.19</v>
      </c>
      <c r="GU674" s="17">
        <v>7.19</v>
      </c>
      <c r="GV674" s="17">
        <v>7.19</v>
      </c>
      <c r="GW674" s="17">
        <v>7.19</v>
      </c>
      <c r="GX674" s="17">
        <v>7.19</v>
      </c>
      <c r="GY674" s="17">
        <v>7.19</v>
      </c>
      <c r="GZ674" s="17">
        <v>7.19</v>
      </c>
      <c r="HA674" s="17">
        <v>7.19</v>
      </c>
      <c r="HB674" s="17">
        <v>7.19</v>
      </c>
      <c r="HC674" s="17">
        <v>7.19</v>
      </c>
      <c r="HD674" s="17">
        <v>7.19</v>
      </c>
      <c r="HE674" s="17">
        <v>7.19</v>
      </c>
      <c r="HF674" s="17">
        <v>7.19</v>
      </c>
      <c r="HG674" s="17">
        <v>7.19</v>
      </c>
      <c r="HH674" s="17">
        <v>7.19</v>
      </c>
      <c r="HI674" s="17">
        <v>7.19</v>
      </c>
      <c r="HJ674" s="17">
        <v>7.19</v>
      </c>
      <c r="HK674" s="17">
        <v>7.19</v>
      </c>
      <c r="HL674" s="17">
        <v>7.19</v>
      </c>
      <c r="HM674" s="17">
        <v>7.19</v>
      </c>
      <c r="HN674" s="17">
        <v>7.19</v>
      </c>
      <c r="HO674" s="17">
        <v>7.19</v>
      </c>
      <c r="HP674" s="17">
        <v>7.19</v>
      </c>
      <c r="HQ674" s="17">
        <v>7.19</v>
      </c>
      <c r="HR674" s="17">
        <v>7.19</v>
      </c>
      <c r="HS674" s="17">
        <v>7.19</v>
      </c>
      <c r="HT674" s="17">
        <v>7.19</v>
      </c>
      <c r="HU674" s="17">
        <v>7.19</v>
      </c>
      <c r="HV674" s="17">
        <v>7.19</v>
      </c>
      <c r="HW674" s="17">
        <v>7.19</v>
      </c>
      <c r="HX674" s="17">
        <v>7.19</v>
      </c>
      <c r="HY674" s="17">
        <v>7.19</v>
      </c>
      <c r="HZ674" s="17">
        <v>7.19</v>
      </c>
      <c r="IA674" s="17">
        <v>7.19</v>
      </c>
      <c r="IB674" s="17">
        <v>7.19</v>
      </c>
      <c r="IC674" s="17">
        <v>7.19</v>
      </c>
      <c r="ID674" s="17">
        <v>7.19</v>
      </c>
      <c r="IE674" s="17">
        <v>7.19</v>
      </c>
      <c r="IF674" s="17">
        <v>7.19</v>
      </c>
      <c r="IG674" s="17">
        <v>7.19</v>
      </c>
      <c r="IH674" s="17">
        <v>7.19</v>
      </c>
      <c r="II674" s="17">
        <v>7.19</v>
      </c>
      <c r="IJ674" s="17">
        <v>7.19</v>
      </c>
      <c r="IK674" s="17">
        <v>7.19</v>
      </c>
      <c r="IL674" s="17">
        <v>7.19</v>
      </c>
      <c r="IM674" s="17">
        <v>7.19</v>
      </c>
      <c r="IN674" s="17">
        <v>7.19</v>
      </c>
      <c r="IO674" s="17">
        <v>7.19</v>
      </c>
      <c r="IP674" s="17">
        <v>7.19</v>
      </c>
      <c r="IQ674" s="17">
        <v>7.19</v>
      </c>
      <c r="IR674" s="17">
        <v>7.19</v>
      </c>
      <c r="IS674" s="17">
        <v>7.19</v>
      </c>
      <c r="IT674" s="17">
        <v>7.19</v>
      </c>
      <c r="IU674" s="17">
        <v>7.19</v>
      </c>
      <c r="IV674" s="17">
        <v>7.19</v>
      </c>
      <c r="IW674" s="17">
        <v>7.19</v>
      </c>
      <c r="IX674" s="17">
        <v>7.19</v>
      </c>
      <c r="IY674" s="17">
        <v>7.19</v>
      </c>
    </row>
    <row r="675" spans="1:259" x14ac:dyDescent="0.15">
      <c r="A675" s="17" t="s">
        <v>3540</v>
      </c>
      <c r="B675" s="17" t="s">
        <v>3541</v>
      </c>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c r="AA675" s="26"/>
      <c r="AB675" s="17"/>
      <c r="AC675" s="26"/>
      <c r="AD675" s="26"/>
      <c r="AE675" s="17"/>
      <c r="AF675" s="17"/>
      <c r="AG675" s="17"/>
      <c r="AH675" s="17"/>
      <c r="AI675" s="17"/>
      <c r="AJ675" s="17"/>
      <c r="AK675" s="17"/>
      <c r="AL675" s="17"/>
      <c r="AM675" s="17"/>
      <c r="AN675" s="17"/>
      <c r="AO675" s="17"/>
      <c r="AP675" s="17"/>
      <c r="AQ675" s="17"/>
      <c r="AR675" s="17"/>
      <c r="AS675" s="17"/>
      <c r="AT675" s="17"/>
      <c r="AU675" s="17"/>
      <c r="AV675" s="17"/>
      <c r="AW675" s="17"/>
      <c r="AX675" s="17"/>
      <c r="AY675" s="17"/>
      <c r="AZ675" s="17"/>
      <c r="BA675" s="17"/>
      <c r="BB675" s="17"/>
      <c r="BC675" s="17"/>
      <c r="BD675" s="17"/>
      <c r="BE675" s="17"/>
      <c r="BF675" s="17"/>
      <c r="BG675" s="17"/>
      <c r="BH675" s="17"/>
      <c r="BI675" s="17"/>
      <c r="BJ675" s="26"/>
      <c r="BK675" s="17"/>
      <c r="BL675" s="17"/>
      <c r="BM675" s="17"/>
      <c r="BN675" s="17"/>
      <c r="BO675" s="17"/>
      <c r="BP675" s="17"/>
      <c r="BQ675" s="17"/>
      <c r="BR675" s="17"/>
      <c r="BS675" s="17"/>
      <c r="BT675" s="17"/>
      <c r="BU675" s="17"/>
      <c r="BV675" s="17"/>
      <c r="BW675" s="17"/>
      <c r="BX675" s="26"/>
      <c r="BY675" s="26"/>
      <c r="BZ675" s="26"/>
      <c r="CA675" s="26"/>
      <c r="CB675" s="26"/>
      <c r="CC675" s="17"/>
      <c r="CD675" s="17"/>
      <c r="CE675" s="17"/>
      <c r="CF675" s="17"/>
      <c r="CG675" s="17"/>
      <c r="CH675" s="17"/>
      <c r="CI675" s="17"/>
      <c r="CJ675" s="26"/>
      <c r="CK675" s="17"/>
      <c r="CL675" s="17"/>
      <c r="CM675" s="17"/>
      <c r="CN675" s="17"/>
      <c r="CO675" s="17"/>
      <c r="CP675" s="17"/>
      <c r="CQ675" s="17"/>
      <c r="CR675" s="17"/>
      <c r="CS675" s="17"/>
      <c r="CT675" s="17"/>
      <c r="CU675" s="17"/>
      <c r="CV675" s="17"/>
      <c r="CW675" s="17"/>
      <c r="CX675" s="17"/>
      <c r="CY675" s="26"/>
      <c r="CZ675" s="26"/>
      <c r="DA675" s="26"/>
      <c r="DB675" s="17"/>
      <c r="DC675" s="17"/>
      <c r="DD675" s="17"/>
      <c r="DE675" s="17"/>
      <c r="DF675" s="17"/>
      <c r="DG675" s="17"/>
      <c r="DH675" s="26"/>
      <c r="DI675" s="17"/>
      <c r="DJ675" s="17"/>
      <c r="DK675" s="17"/>
      <c r="DL675" s="17"/>
      <c r="DM675" s="17">
        <v>302.87</v>
      </c>
      <c r="DN675" s="17">
        <v>302.88</v>
      </c>
      <c r="DO675" s="17">
        <v>303.02999999999997</v>
      </c>
      <c r="DP675" s="17">
        <v>303.12</v>
      </c>
      <c r="DQ675" s="17">
        <v>303.13</v>
      </c>
      <c r="DR675" s="17">
        <v>303.08999999999997</v>
      </c>
      <c r="DS675" s="17">
        <v>303.26</v>
      </c>
      <c r="DT675" s="17">
        <v>303.23</v>
      </c>
      <c r="DU675" s="17">
        <v>303.19</v>
      </c>
      <c r="DV675" s="17">
        <v>303.17</v>
      </c>
      <c r="DW675" s="17">
        <v>303.16000000000003</v>
      </c>
      <c r="DX675" s="17">
        <v>303.3</v>
      </c>
      <c r="DY675" s="17">
        <v>303.36</v>
      </c>
      <c r="DZ675" s="17">
        <v>303.10000000000002</v>
      </c>
      <c r="EA675" s="17">
        <v>303.02999999999997</v>
      </c>
      <c r="EB675" s="17">
        <v>302.75</v>
      </c>
      <c r="EC675" s="17">
        <v>302.68</v>
      </c>
      <c r="ED675" s="17">
        <v>302.86</v>
      </c>
      <c r="EE675" s="17">
        <v>302.81</v>
      </c>
      <c r="EF675" s="17">
        <v>302.74</v>
      </c>
      <c r="EG675" s="17">
        <v>302.70999999999998</v>
      </c>
      <c r="EH675" s="17">
        <v>302.70999999999998</v>
      </c>
      <c r="EI675" s="17">
        <v>302.77</v>
      </c>
      <c r="EJ675" s="17">
        <v>302.75</v>
      </c>
      <c r="EK675" s="17">
        <v>302.89</v>
      </c>
      <c r="EL675" s="17">
        <v>302.89</v>
      </c>
      <c r="EM675" s="17">
        <v>302.97000000000003</v>
      </c>
      <c r="EN675" s="17">
        <v>302.91000000000003</v>
      </c>
      <c r="EO675" s="17">
        <v>302.91000000000003</v>
      </c>
      <c r="EP675" s="17">
        <v>302.83999999999997</v>
      </c>
      <c r="EQ675" s="17">
        <v>302.94</v>
      </c>
      <c r="ER675" s="17">
        <v>302.98</v>
      </c>
      <c r="ES675" s="17">
        <v>303.22000000000003</v>
      </c>
      <c r="ET675" s="17">
        <v>303.14</v>
      </c>
      <c r="EU675" s="17">
        <v>303.11</v>
      </c>
      <c r="EV675" s="17">
        <v>303.06</v>
      </c>
      <c r="EW675" s="17">
        <v>303.10000000000002</v>
      </c>
      <c r="EX675" s="17">
        <v>303.18</v>
      </c>
      <c r="EY675" s="17">
        <v>303.20999999999998</v>
      </c>
      <c r="EZ675" s="17">
        <v>303.14</v>
      </c>
      <c r="FA675" s="17">
        <v>303.06</v>
      </c>
      <c r="FB675" s="17">
        <v>302.85000000000002</v>
      </c>
      <c r="FC675" s="17">
        <v>302.83999999999997</v>
      </c>
      <c r="FD675" s="17">
        <v>302.83</v>
      </c>
      <c r="FE675" s="17">
        <v>302.95</v>
      </c>
      <c r="FF675" s="17">
        <v>302.97000000000003</v>
      </c>
      <c r="FG675" s="17">
        <v>302.95</v>
      </c>
      <c r="FH675" s="17">
        <v>303.02</v>
      </c>
      <c r="FI675" s="17">
        <v>303.13</v>
      </c>
      <c r="FJ675" s="17">
        <v>303.12</v>
      </c>
      <c r="FK675" s="17">
        <v>303.16000000000003</v>
      </c>
      <c r="FL675" s="17">
        <v>303.07</v>
      </c>
      <c r="FM675" s="17">
        <v>303.17</v>
      </c>
      <c r="FN675" s="17">
        <v>303.14</v>
      </c>
      <c r="FO675" s="17">
        <v>303.16000000000003</v>
      </c>
      <c r="FP675" s="17">
        <v>303.13</v>
      </c>
      <c r="FQ675" s="17">
        <v>303.16000000000003</v>
      </c>
      <c r="FR675" s="17">
        <v>303.07</v>
      </c>
      <c r="FS675" s="17">
        <v>303.14</v>
      </c>
      <c r="FT675" s="17">
        <v>303.08</v>
      </c>
      <c r="FU675" s="17">
        <v>303</v>
      </c>
      <c r="FV675" s="17">
        <v>303.05</v>
      </c>
      <c r="FW675" s="17">
        <v>302.91000000000003</v>
      </c>
      <c r="FX675" s="17">
        <v>303.05</v>
      </c>
      <c r="FY675" s="17">
        <v>303.12</v>
      </c>
      <c r="FZ675" s="17">
        <v>303.22000000000003</v>
      </c>
      <c r="GA675" s="17">
        <v>303.39999999999998</v>
      </c>
      <c r="GB675" s="17">
        <v>303.45999999999998</v>
      </c>
      <c r="GC675" s="17">
        <v>303.35000000000002</v>
      </c>
      <c r="GD675" s="17">
        <v>303.27999999999997</v>
      </c>
      <c r="GE675" s="17">
        <v>303.43</v>
      </c>
      <c r="GF675" s="17">
        <v>303.27999999999997</v>
      </c>
      <c r="GG675" s="17">
        <v>303.06</v>
      </c>
      <c r="GH675" s="17">
        <v>302.97000000000003</v>
      </c>
      <c r="GI675" s="17">
        <v>302.92</v>
      </c>
      <c r="GJ675" s="17">
        <v>302.95</v>
      </c>
      <c r="GK675" s="17">
        <v>302.93</v>
      </c>
      <c r="GL675" s="17">
        <v>302.89999999999998</v>
      </c>
      <c r="GM675" s="17">
        <v>302.99</v>
      </c>
      <c r="GN675" s="17">
        <v>303.02</v>
      </c>
      <c r="GO675" s="17">
        <v>303.05</v>
      </c>
      <c r="GP675" s="17">
        <v>303.12</v>
      </c>
      <c r="GQ675" s="17">
        <v>303.14999999999998</v>
      </c>
      <c r="GR675" s="17">
        <v>303.18</v>
      </c>
      <c r="GS675" s="17">
        <v>303.20999999999998</v>
      </c>
      <c r="GT675" s="17">
        <v>303.25</v>
      </c>
      <c r="GU675" s="17">
        <v>303.27</v>
      </c>
      <c r="GV675" s="17">
        <v>303.24</v>
      </c>
      <c r="GW675" s="17">
        <v>303.19</v>
      </c>
      <c r="GX675" s="17">
        <v>303.19</v>
      </c>
      <c r="GY675" s="17">
        <v>303.2</v>
      </c>
      <c r="GZ675" s="17">
        <v>303.04000000000002</v>
      </c>
      <c r="HA675" s="17">
        <v>303.16000000000003</v>
      </c>
      <c r="HB675" s="17">
        <v>303.26</v>
      </c>
      <c r="HC675" s="17">
        <v>303.23</v>
      </c>
      <c r="HD675" s="17">
        <v>303.27999999999997</v>
      </c>
      <c r="HE675" s="17">
        <v>303.27</v>
      </c>
      <c r="HF675" s="17">
        <v>303.27</v>
      </c>
      <c r="HG675" s="17">
        <v>303.2</v>
      </c>
      <c r="HH675" s="17">
        <v>303.22000000000003</v>
      </c>
      <c r="HI675" s="17">
        <v>303.06</v>
      </c>
      <c r="HJ675" s="17">
        <v>303.02</v>
      </c>
      <c r="HK675" s="17">
        <v>302.88</v>
      </c>
      <c r="HL675" s="17">
        <v>302.79000000000002</v>
      </c>
      <c r="HM675" s="17">
        <v>302.76</v>
      </c>
      <c r="HN675" s="17">
        <v>302.81</v>
      </c>
      <c r="HO675" s="17">
        <v>302.79000000000002</v>
      </c>
      <c r="HP675" s="17">
        <v>302.73</v>
      </c>
      <c r="HQ675" s="17">
        <v>302.57</v>
      </c>
      <c r="HR675" s="17">
        <v>302.64</v>
      </c>
      <c r="HS675" s="17">
        <v>302.81</v>
      </c>
      <c r="HT675" s="17">
        <v>302.76</v>
      </c>
      <c r="HU675" s="17">
        <v>302.82</v>
      </c>
      <c r="HV675" s="17">
        <v>302.83</v>
      </c>
      <c r="HW675" s="17">
        <v>302.97000000000003</v>
      </c>
      <c r="HX675" s="17">
        <v>302.98</v>
      </c>
      <c r="HY675" s="17">
        <v>303.10000000000002</v>
      </c>
      <c r="HZ675" s="17">
        <v>303.08</v>
      </c>
      <c r="IA675" s="17">
        <v>303.04000000000002</v>
      </c>
      <c r="IB675" s="17">
        <v>303.23</v>
      </c>
      <c r="IC675" s="17">
        <v>303.11</v>
      </c>
      <c r="ID675" s="17">
        <v>303.07</v>
      </c>
      <c r="IE675" s="17">
        <v>303.01</v>
      </c>
      <c r="IF675" s="17">
        <v>302.98</v>
      </c>
      <c r="IG675" s="17">
        <v>302.88</v>
      </c>
      <c r="IH675" s="17">
        <v>302.77999999999997</v>
      </c>
      <c r="II675" s="17">
        <v>302.64999999999998</v>
      </c>
      <c r="IJ675" s="17">
        <v>302.54000000000002</v>
      </c>
      <c r="IK675" s="17">
        <v>302.54000000000002</v>
      </c>
      <c r="IL675" s="17">
        <v>302.57</v>
      </c>
      <c r="IM675" s="17">
        <v>302.64999999999998</v>
      </c>
      <c r="IN675" s="17">
        <v>302.7</v>
      </c>
      <c r="IO675" s="17">
        <v>302.75</v>
      </c>
      <c r="IP675" s="17">
        <v>302.83999999999997</v>
      </c>
      <c r="IQ675" s="17">
        <v>302.81</v>
      </c>
      <c r="IR675" s="17">
        <v>302.83999999999997</v>
      </c>
      <c r="IS675" s="17">
        <v>302.82</v>
      </c>
      <c r="IT675" s="17">
        <v>302.8</v>
      </c>
      <c r="IU675" s="17">
        <v>302.8</v>
      </c>
      <c r="IV675" s="17">
        <v>302.76</v>
      </c>
      <c r="IW675" s="17">
        <v>302.86</v>
      </c>
      <c r="IX675" s="17">
        <v>302.83999999999997</v>
      </c>
      <c r="IY675" s="17">
        <v>303</v>
      </c>
    </row>
    <row r="676" spans="1:259" x14ac:dyDescent="0.15">
      <c r="A676" s="17" t="s">
        <v>3138</v>
      </c>
      <c r="B676" s="17" t="s">
        <v>3139</v>
      </c>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c r="AA676" s="26"/>
      <c r="AB676" s="17"/>
      <c r="AC676" s="26"/>
      <c r="AD676" s="26"/>
      <c r="AE676" s="17"/>
      <c r="AF676" s="17"/>
      <c r="AG676" s="17"/>
      <c r="AH676" s="17"/>
      <c r="AI676" s="17"/>
      <c r="AJ676" s="17"/>
      <c r="AK676" s="17"/>
      <c r="AL676" s="17"/>
      <c r="AM676" s="17"/>
      <c r="AN676" s="17"/>
      <c r="AO676" s="17"/>
      <c r="AP676" s="17"/>
      <c r="AQ676" s="17"/>
      <c r="AR676" s="17"/>
      <c r="AS676" s="17"/>
      <c r="AT676" s="17"/>
      <c r="AU676" s="17"/>
      <c r="AV676" s="17"/>
      <c r="AW676" s="17"/>
      <c r="AX676" s="17"/>
      <c r="AY676" s="17"/>
      <c r="AZ676" s="17"/>
      <c r="BA676" s="17"/>
      <c r="BB676" s="17"/>
      <c r="BC676" s="17"/>
      <c r="BD676" s="17"/>
      <c r="BE676" s="17"/>
      <c r="BF676" s="17"/>
      <c r="BG676" s="17"/>
      <c r="BH676" s="17"/>
      <c r="BI676" s="17"/>
      <c r="BJ676" s="26"/>
      <c r="BK676" s="17"/>
      <c r="BL676" s="17"/>
      <c r="BM676" s="17"/>
      <c r="BN676" s="17"/>
      <c r="BO676" s="17"/>
      <c r="BP676" s="17"/>
      <c r="BQ676" s="17"/>
      <c r="BR676" s="17"/>
      <c r="BS676" s="17"/>
      <c r="BT676" s="17"/>
      <c r="BU676" s="17"/>
      <c r="BV676" s="17"/>
      <c r="BW676" s="17"/>
      <c r="BX676" s="26"/>
      <c r="BY676" s="26"/>
      <c r="BZ676" s="26"/>
      <c r="CA676" s="26"/>
      <c r="CB676" s="26"/>
      <c r="CC676" s="17"/>
      <c r="CD676" s="17"/>
      <c r="CE676" s="17"/>
      <c r="CF676" s="17"/>
      <c r="CG676" s="17"/>
      <c r="CH676" s="17"/>
      <c r="CI676" s="17"/>
      <c r="CJ676" s="26"/>
      <c r="CK676" s="17"/>
      <c r="CL676" s="17"/>
      <c r="CM676" s="17"/>
      <c r="CN676" s="17"/>
      <c r="CO676" s="17"/>
      <c r="CP676" s="17"/>
      <c r="CQ676" s="17"/>
      <c r="CR676" s="17"/>
      <c r="CS676" s="17"/>
      <c r="CT676" s="17"/>
      <c r="CU676" s="17"/>
      <c r="CV676" s="17"/>
      <c r="CW676" s="17"/>
      <c r="CX676" s="17"/>
      <c r="CY676" s="26"/>
      <c r="CZ676" s="26"/>
      <c r="DA676" s="26"/>
      <c r="DB676" s="17"/>
      <c r="DC676" s="17"/>
      <c r="DD676" s="17"/>
      <c r="DE676" s="17"/>
      <c r="DF676" s="17"/>
      <c r="DG676" s="17"/>
      <c r="DH676" s="26"/>
      <c r="DI676" s="17"/>
      <c r="DJ676" s="17"/>
      <c r="DK676" s="17"/>
      <c r="DL676" s="17"/>
      <c r="DM676" s="17">
        <v>4</v>
      </c>
      <c r="DN676" s="17">
        <v>4.01</v>
      </c>
      <c r="DO676" s="17">
        <v>4.01</v>
      </c>
      <c r="DP676" s="17">
        <v>4.01</v>
      </c>
      <c r="DQ676" s="17">
        <v>4.01</v>
      </c>
      <c r="DR676" s="17">
        <v>4.01</v>
      </c>
      <c r="DS676" s="17">
        <v>4.01</v>
      </c>
      <c r="DT676" s="17">
        <v>4.01</v>
      </c>
      <c r="DU676" s="17">
        <v>4.0199999999999996</v>
      </c>
      <c r="DV676" s="17">
        <v>4.01</v>
      </c>
      <c r="DW676" s="17">
        <v>4.0199999999999996</v>
      </c>
      <c r="DX676" s="17">
        <v>4.0199999999999996</v>
      </c>
      <c r="DY676" s="17">
        <v>4.0199999999999996</v>
      </c>
      <c r="DZ676" s="17">
        <v>4.0199999999999996</v>
      </c>
      <c r="EA676" s="17">
        <v>4.0199999999999996</v>
      </c>
      <c r="EB676" s="17">
        <v>4.01</v>
      </c>
      <c r="EC676" s="17">
        <v>4.0199999999999996</v>
      </c>
      <c r="ED676" s="17">
        <v>4.01</v>
      </c>
      <c r="EE676" s="17">
        <v>4.0199999999999996</v>
      </c>
      <c r="EF676" s="17">
        <v>4.0199999999999996</v>
      </c>
      <c r="EG676" s="17">
        <v>4.01</v>
      </c>
      <c r="EH676" s="17">
        <v>4.01</v>
      </c>
      <c r="EI676" s="17">
        <v>4.0199999999999996</v>
      </c>
      <c r="EJ676" s="17">
        <v>4</v>
      </c>
      <c r="EK676" s="17">
        <v>4</v>
      </c>
      <c r="EL676" s="17">
        <v>4.0199999999999996</v>
      </c>
      <c r="EM676" s="17">
        <v>4.0199999999999996</v>
      </c>
      <c r="EN676" s="17">
        <v>4</v>
      </c>
      <c r="EO676" s="17">
        <v>4</v>
      </c>
      <c r="EP676" s="17">
        <v>4.01</v>
      </c>
      <c r="EQ676" s="17">
        <v>4.01</v>
      </c>
      <c r="ER676" s="17">
        <v>4.01</v>
      </c>
      <c r="ES676" s="17">
        <v>4</v>
      </c>
      <c r="ET676" s="17">
        <v>4</v>
      </c>
      <c r="EU676" s="17">
        <v>4</v>
      </c>
      <c r="EV676" s="17">
        <v>4.0199999999999996</v>
      </c>
      <c r="EW676" s="17">
        <v>4</v>
      </c>
      <c r="EX676" s="17">
        <v>4.01</v>
      </c>
      <c r="EY676" s="17">
        <v>4</v>
      </c>
      <c r="EZ676" s="17">
        <v>4.01</v>
      </c>
      <c r="FA676" s="17">
        <v>4.01</v>
      </c>
      <c r="FB676" s="17">
        <v>4.01</v>
      </c>
      <c r="FC676" s="17">
        <v>4.01</v>
      </c>
      <c r="FD676" s="17">
        <v>4.01</v>
      </c>
      <c r="FE676" s="17">
        <v>4.0199999999999996</v>
      </c>
      <c r="FF676" s="17">
        <v>4.03</v>
      </c>
      <c r="FG676" s="17">
        <v>4.05</v>
      </c>
      <c r="FH676" s="17">
        <v>4.0599999999999996</v>
      </c>
      <c r="FI676" s="17">
        <v>4.0599999999999996</v>
      </c>
      <c r="FJ676" s="17">
        <v>4.07</v>
      </c>
      <c r="FK676" s="17">
        <v>4.0599999999999996</v>
      </c>
      <c r="FL676" s="17">
        <v>4.07</v>
      </c>
      <c r="FM676" s="17">
        <v>4.08</v>
      </c>
      <c r="FN676" s="17">
        <v>4.09</v>
      </c>
      <c r="FO676" s="17">
        <v>4.09</v>
      </c>
      <c r="FP676" s="17">
        <v>4.09</v>
      </c>
      <c r="FQ676" s="17">
        <v>4.08</v>
      </c>
      <c r="FR676" s="17">
        <v>4.07</v>
      </c>
      <c r="FS676" s="17">
        <v>4.07</v>
      </c>
      <c r="FT676" s="17">
        <v>4.07</v>
      </c>
      <c r="FU676" s="17">
        <v>4.0599999999999996</v>
      </c>
      <c r="FV676" s="17">
        <v>4.07</v>
      </c>
      <c r="FW676" s="17">
        <v>4.07</v>
      </c>
      <c r="FX676" s="17">
        <v>4.07</v>
      </c>
      <c r="FY676" s="17">
        <v>4.08</v>
      </c>
      <c r="FZ676" s="17">
        <v>4.08</v>
      </c>
      <c r="GA676" s="17">
        <v>4.07</v>
      </c>
      <c r="GB676" s="17">
        <v>4.07</v>
      </c>
      <c r="GC676" s="17">
        <v>4.07</v>
      </c>
      <c r="GD676" s="17">
        <v>4.08</v>
      </c>
      <c r="GE676" s="17">
        <v>4.07</v>
      </c>
      <c r="GF676" s="17">
        <v>4.0599999999999996</v>
      </c>
      <c r="GG676" s="17">
        <v>4.0599999999999996</v>
      </c>
      <c r="GH676" s="17">
        <v>4.0599999999999996</v>
      </c>
      <c r="GI676" s="17">
        <v>4.07</v>
      </c>
      <c r="GJ676" s="17">
        <v>4.0599999999999996</v>
      </c>
      <c r="GK676" s="17">
        <v>4.0599999999999996</v>
      </c>
      <c r="GL676" s="17">
        <v>4.0599999999999996</v>
      </c>
      <c r="GM676" s="17">
        <v>4.07</v>
      </c>
      <c r="GN676" s="17">
        <v>4.0599999999999996</v>
      </c>
      <c r="GO676" s="17">
        <v>4.0599999999999996</v>
      </c>
      <c r="GP676" s="17">
        <v>4.07</v>
      </c>
      <c r="GQ676" s="17">
        <v>4.07</v>
      </c>
      <c r="GR676" s="17">
        <v>4.0599999999999996</v>
      </c>
      <c r="GS676" s="17">
        <v>4.07</v>
      </c>
      <c r="GT676" s="17">
        <v>4.07</v>
      </c>
      <c r="GU676" s="17">
        <v>4.07</v>
      </c>
      <c r="GV676" s="17">
        <v>4.0599999999999996</v>
      </c>
      <c r="GW676" s="17">
        <v>4.0599999999999996</v>
      </c>
      <c r="GX676" s="17">
        <v>4.0599999999999996</v>
      </c>
      <c r="GY676" s="17">
        <v>4.0599999999999996</v>
      </c>
      <c r="GZ676" s="17">
        <v>4.0599999999999996</v>
      </c>
      <c r="HA676" s="17">
        <v>4.07</v>
      </c>
      <c r="HB676" s="17">
        <v>4.07</v>
      </c>
      <c r="HC676" s="17">
        <v>4.07</v>
      </c>
      <c r="HD676" s="17">
        <v>4.08</v>
      </c>
      <c r="HE676" s="17">
        <v>4.09</v>
      </c>
      <c r="HF676" s="17">
        <v>4.08</v>
      </c>
      <c r="HG676" s="17">
        <v>4.08</v>
      </c>
      <c r="HH676" s="17">
        <v>4.08</v>
      </c>
      <c r="HI676" s="17">
        <v>4.07</v>
      </c>
      <c r="HJ676" s="17">
        <v>4.07</v>
      </c>
      <c r="HK676" s="17">
        <v>4.07</v>
      </c>
      <c r="HL676" s="17">
        <v>4.07</v>
      </c>
      <c r="HM676" s="17">
        <v>4.07</v>
      </c>
      <c r="HN676" s="17">
        <v>4.0599999999999996</v>
      </c>
      <c r="HO676" s="17">
        <v>4.0599999999999996</v>
      </c>
      <c r="HP676" s="17">
        <v>4.0599999999999996</v>
      </c>
      <c r="HQ676" s="17">
        <v>4.07</v>
      </c>
      <c r="HR676" s="17">
        <v>4.07</v>
      </c>
      <c r="HS676" s="17">
        <v>4.07</v>
      </c>
      <c r="HT676" s="17">
        <v>4.0599999999999996</v>
      </c>
      <c r="HU676" s="17">
        <v>4.0599999999999996</v>
      </c>
      <c r="HV676" s="17">
        <v>4.0599999999999996</v>
      </c>
      <c r="HW676" s="17">
        <v>4.07</v>
      </c>
      <c r="HX676" s="17">
        <v>4.0599999999999996</v>
      </c>
      <c r="HY676" s="17">
        <v>4.07</v>
      </c>
      <c r="HZ676" s="17">
        <v>4.07</v>
      </c>
      <c r="IA676" s="17">
        <v>4.07</v>
      </c>
      <c r="IB676" s="17">
        <v>4.0599999999999996</v>
      </c>
      <c r="IC676" s="17">
        <v>4.0599999999999996</v>
      </c>
      <c r="ID676" s="17">
        <v>4.0599999999999996</v>
      </c>
      <c r="IE676" s="17">
        <v>4.07</v>
      </c>
      <c r="IF676" s="17">
        <v>4.0599999999999996</v>
      </c>
      <c r="IG676" s="17">
        <v>4.05</v>
      </c>
      <c r="IH676" s="17">
        <v>4.0599999999999996</v>
      </c>
      <c r="II676" s="17">
        <v>4.05</v>
      </c>
      <c r="IJ676" s="17">
        <v>4.05</v>
      </c>
      <c r="IK676" s="17">
        <v>4.05</v>
      </c>
      <c r="IL676" s="17">
        <v>4.05</v>
      </c>
      <c r="IM676" s="17">
        <v>4.0599999999999996</v>
      </c>
      <c r="IN676" s="17">
        <v>4.0599999999999996</v>
      </c>
      <c r="IO676" s="17">
        <v>4.07</v>
      </c>
      <c r="IP676" s="17">
        <v>4.07</v>
      </c>
      <c r="IQ676" s="17">
        <v>4.0599999999999996</v>
      </c>
      <c r="IR676" s="17">
        <v>4.0599999999999996</v>
      </c>
      <c r="IS676" s="17">
        <v>4.07</v>
      </c>
      <c r="IT676" s="17">
        <v>4.0599999999999996</v>
      </c>
      <c r="IU676" s="17">
        <v>4.0599999999999996</v>
      </c>
      <c r="IV676" s="17">
        <v>4.0599999999999996</v>
      </c>
      <c r="IW676" s="17">
        <v>4.07</v>
      </c>
      <c r="IX676" s="17">
        <v>4.0599999999999996</v>
      </c>
      <c r="IY676" s="17">
        <v>4.0599999999999996</v>
      </c>
    </row>
    <row r="677" spans="1:259" x14ac:dyDescent="0.15">
      <c r="A677" s="17" t="s">
        <v>4581</v>
      </c>
      <c r="B677" s="17" t="s">
        <v>4849</v>
      </c>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c r="AA677" s="26"/>
      <c r="AB677" s="17"/>
      <c r="AC677" s="26"/>
      <c r="AD677" s="26"/>
      <c r="AE677" s="17"/>
      <c r="AF677" s="17"/>
      <c r="AG677" s="17"/>
      <c r="AH677" s="17"/>
      <c r="AI677" s="17"/>
      <c r="AJ677" s="17"/>
      <c r="AK677" s="17"/>
      <c r="AL677" s="17"/>
      <c r="AM677" s="17"/>
      <c r="AN677" s="17"/>
      <c r="AO677" s="17"/>
      <c r="AP677" s="17"/>
      <c r="AQ677" s="17"/>
      <c r="AR677" s="17"/>
      <c r="AS677" s="17"/>
      <c r="AT677" s="17"/>
      <c r="AU677" s="17"/>
      <c r="AV677" s="17"/>
      <c r="AW677" s="17"/>
      <c r="AX677" s="17"/>
      <c r="AY677" s="17"/>
      <c r="AZ677" s="17"/>
      <c r="BA677" s="17"/>
      <c r="BB677" s="17"/>
      <c r="BC677" s="17"/>
      <c r="BD677" s="17"/>
      <c r="BE677" s="17"/>
      <c r="BF677" s="17"/>
      <c r="BG677" s="17"/>
      <c r="BH677" s="17"/>
      <c r="BI677" s="17"/>
      <c r="BJ677" s="26"/>
      <c r="BK677" s="17"/>
      <c r="BL677" s="17"/>
      <c r="BM677" s="17"/>
      <c r="BN677" s="17"/>
      <c r="BO677" s="17"/>
      <c r="BP677" s="17"/>
      <c r="BQ677" s="17"/>
      <c r="BR677" s="17"/>
      <c r="BS677" s="17"/>
      <c r="BT677" s="17"/>
      <c r="BU677" s="17"/>
      <c r="BV677" s="17"/>
      <c r="BW677" s="17"/>
      <c r="BX677" s="26"/>
      <c r="BY677" s="26"/>
      <c r="BZ677" s="26"/>
      <c r="CA677" s="26"/>
      <c r="CB677" s="26"/>
      <c r="CC677" s="17"/>
      <c r="CD677" s="17"/>
      <c r="CE677" s="17"/>
      <c r="CF677" s="17"/>
      <c r="CG677" s="17"/>
      <c r="CH677" s="17"/>
      <c r="CI677" s="17"/>
      <c r="CJ677" s="26"/>
      <c r="CK677" s="17"/>
      <c r="CL677" s="17"/>
      <c r="CM677" s="17"/>
      <c r="CN677" s="17"/>
      <c r="CO677" s="17"/>
      <c r="CP677" s="17"/>
      <c r="CQ677" s="17"/>
      <c r="CR677" s="17"/>
      <c r="CS677" s="17"/>
      <c r="CT677" s="17"/>
      <c r="CU677" s="17"/>
      <c r="CV677" s="17"/>
      <c r="CW677" s="17"/>
      <c r="CX677" s="17"/>
      <c r="CY677" s="26"/>
      <c r="CZ677" s="26"/>
      <c r="DA677" s="26"/>
      <c r="DB677" s="17"/>
      <c r="DC677" s="17"/>
      <c r="DD677" s="17"/>
      <c r="DE677" s="17"/>
      <c r="DF677" s="17"/>
      <c r="DG677" s="17"/>
      <c r="DH677" s="26"/>
      <c r="DI677" s="17"/>
      <c r="DJ677" s="17"/>
      <c r="DK677" s="17"/>
      <c r="DL677" s="17"/>
      <c r="DM677" s="17">
        <v>10.61</v>
      </c>
      <c r="DN677" s="17">
        <v>10.61</v>
      </c>
      <c r="DO677" s="17">
        <v>10.61</v>
      </c>
      <c r="DP677" s="17">
        <v>10.63</v>
      </c>
      <c r="DQ677" s="17">
        <v>10.63</v>
      </c>
      <c r="DR677" s="17">
        <v>10.62</v>
      </c>
      <c r="DS677" s="17">
        <v>10.62</v>
      </c>
      <c r="DT677" s="17">
        <v>10.62</v>
      </c>
      <c r="DU677" s="17">
        <v>10.61</v>
      </c>
      <c r="DV677" s="17">
        <v>10.62</v>
      </c>
      <c r="DW677" s="17">
        <v>10.61</v>
      </c>
      <c r="DX677" s="17">
        <v>10.6</v>
      </c>
      <c r="DY677" s="17">
        <v>10.6</v>
      </c>
      <c r="DZ677" s="17">
        <v>10.62</v>
      </c>
      <c r="EA677" s="17">
        <v>10.61</v>
      </c>
      <c r="EB677" s="17">
        <v>10.59</v>
      </c>
      <c r="EC677" s="17">
        <v>10.57</v>
      </c>
      <c r="ED677" s="17">
        <v>10.54</v>
      </c>
      <c r="EE677" s="17">
        <v>10.54</v>
      </c>
      <c r="EF677" s="17">
        <v>10.58</v>
      </c>
      <c r="EG677" s="17">
        <v>10.55</v>
      </c>
      <c r="EH677" s="17">
        <v>10.55</v>
      </c>
      <c r="EI677" s="17">
        <v>10.55</v>
      </c>
      <c r="EJ677" s="17">
        <v>10.55</v>
      </c>
      <c r="EK677" s="17">
        <v>10.54</v>
      </c>
      <c r="EL677" s="17">
        <v>10.53</v>
      </c>
      <c r="EM677" s="17">
        <v>10.53</v>
      </c>
      <c r="EN677" s="17">
        <v>10.52</v>
      </c>
      <c r="EO677" s="17">
        <v>10.53</v>
      </c>
      <c r="EP677" s="17">
        <v>10.54</v>
      </c>
      <c r="EQ677" s="17">
        <v>10.56</v>
      </c>
      <c r="ER677" s="17">
        <v>10.56</v>
      </c>
      <c r="ES677" s="17">
        <v>10.54</v>
      </c>
      <c r="ET677" s="17">
        <v>10.55</v>
      </c>
      <c r="EU677" s="17">
        <v>10.54</v>
      </c>
      <c r="EV677" s="17">
        <v>10.54</v>
      </c>
      <c r="EW677" s="17">
        <v>10.55</v>
      </c>
      <c r="EX677" s="17">
        <v>10.54</v>
      </c>
      <c r="EY677" s="17">
        <v>10.55</v>
      </c>
      <c r="EZ677" s="17">
        <v>10.53</v>
      </c>
      <c r="FA677" s="17">
        <v>10.52</v>
      </c>
      <c r="FB677" s="17">
        <v>10.51</v>
      </c>
      <c r="FC677" s="17">
        <v>10.51</v>
      </c>
      <c r="FD677" s="17">
        <v>10.51</v>
      </c>
      <c r="FE677" s="17">
        <v>10.52</v>
      </c>
      <c r="FF677" s="17">
        <v>10.53</v>
      </c>
      <c r="FG677" s="17">
        <v>10.53</v>
      </c>
      <c r="FH677" s="17">
        <v>10.53</v>
      </c>
      <c r="FI677" s="17">
        <v>10.51</v>
      </c>
      <c r="FJ677" s="17">
        <v>10.5</v>
      </c>
      <c r="FK677" s="17">
        <v>10.5</v>
      </c>
      <c r="FL677" s="17">
        <v>10.49</v>
      </c>
      <c r="FM677" s="17">
        <v>10.5</v>
      </c>
      <c r="FN677" s="17">
        <v>10.51</v>
      </c>
      <c r="FO677" s="17">
        <v>10.49</v>
      </c>
      <c r="FP677" s="17">
        <v>10.49</v>
      </c>
      <c r="FQ677" s="17">
        <v>10.48</v>
      </c>
      <c r="FR677" s="17">
        <v>10.5</v>
      </c>
      <c r="FS677" s="17">
        <v>10.5</v>
      </c>
      <c r="FT677" s="17">
        <v>10.49</v>
      </c>
      <c r="FU677" s="17">
        <v>10.48</v>
      </c>
      <c r="FV677" s="17">
        <v>10.48</v>
      </c>
      <c r="FW677" s="17">
        <v>10.48</v>
      </c>
      <c r="FX677" s="17">
        <v>10.47</v>
      </c>
      <c r="FY677" s="17">
        <v>10.49</v>
      </c>
      <c r="FZ677" s="17">
        <v>10.5</v>
      </c>
      <c r="GA677" s="17">
        <v>10.5</v>
      </c>
      <c r="GB677" s="17">
        <v>10.52</v>
      </c>
      <c r="GC677" s="17">
        <v>10.5</v>
      </c>
      <c r="GD677" s="17">
        <v>10.45</v>
      </c>
      <c r="GE677" s="17">
        <v>10.44</v>
      </c>
      <c r="GF677" s="17">
        <v>10.44</v>
      </c>
      <c r="GG677" s="17">
        <v>10.42</v>
      </c>
      <c r="GH677" s="17">
        <v>10.42</v>
      </c>
      <c r="GI677" s="17">
        <v>10.42</v>
      </c>
      <c r="GJ677" s="17">
        <v>10.41</v>
      </c>
      <c r="GK677" s="17">
        <v>10.39</v>
      </c>
      <c r="GL677" s="17">
        <v>10.4</v>
      </c>
      <c r="GM677" s="17">
        <v>10.42</v>
      </c>
      <c r="GN677" s="17">
        <v>10.41</v>
      </c>
      <c r="GO677" s="17">
        <v>10.42</v>
      </c>
      <c r="GP677" s="17">
        <v>10.43</v>
      </c>
      <c r="GQ677" s="17">
        <v>10.44</v>
      </c>
      <c r="GR677" s="17">
        <v>10.43</v>
      </c>
      <c r="GS677" s="17">
        <v>10.43</v>
      </c>
      <c r="GT677" s="17">
        <v>10.43</v>
      </c>
      <c r="GU677" s="17">
        <v>10.43</v>
      </c>
      <c r="GV677" s="17">
        <v>10.44</v>
      </c>
      <c r="GW677" s="17">
        <v>10.45</v>
      </c>
      <c r="GX677" s="17">
        <v>10.45</v>
      </c>
      <c r="GY677" s="17">
        <v>10.46</v>
      </c>
      <c r="GZ677" s="17">
        <v>10.46</v>
      </c>
      <c r="HA677" s="17">
        <v>10.5</v>
      </c>
      <c r="HB677" s="17">
        <v>10.5</v>
      </c>
      <c r="HC677" s="17">
        <v>10.51</v>
      </c>
      <c r="HD677" s="17">
        <v>10.49</v>
      </c>
      <c r="HE677" s="17">
        <v>10.47</v>
      </c>
      <c r="HF677" s="17">
        <v>10.47</v>
      </c>
      <c r="HG677" s="17">
        <v>10.49</v>
      </c>
      <c r="HH677" s="17">
        <v>10.48</v>
      </c>
      <c r="HI677" s="17">
        <v>10.47</v>
      </c>
      <c r="HJ677" s="17">
        <v>10.47</v>
      </c>
      <c r="HK677" s="17">
        <v>10.46</v>
      </c>
      <c r="HL677" s="17">
        <v>10.46</v>
      </c>
      <c r="HM677" s="17">
        <v>10.47</v>
      </c>
      <c r="HN677" s="17">
        <v>10.5</v>
      </c>
      <c r="HO677" s="17">
        <v>10.49</v>
      </c>
      <c r="HP677" s="17">
        <v>10.48</v>
      </c>
      <c r="HQ677" s="17">
        <v>10.48</v>
      </c>
      <c r="HR677" s="17">
        <v>10.46</v>
      </c>
      <c r="HS677" s="17">
        <v>10.46</v>
      </c>
      <c r="HT677" s="17">
        <v>10.45</v>
      </c>
      <c r="HU677" s="17">
        <v>10.46</v>
      </c>
      <c r="HV677" s="17">
        <v>10.46</v>
      </c>
      <c r="HW677" s="17">
        <v>10.46</v>
      </c>
      <c r="HX677" s="17">
        <v>10.47</v>
      </c>
      <c r="HY677" s="17">
        <v>10.46</v>
      </c>
      <c r="HZ677" s="17">
        <v>10.48</v>
      </c>
      <c r="IA677" s="17">
        <v>10.48</v>
      </c>
      <c r="IB677" s="17">
        <v>10.48</v>
      </c>
      <c r="IC677" s="17">
        <v>10.48</v>
      </c>
      <c r="ID677" s="17">
        <v>10.46</v>
      </c>
      <c r="IE677" s="17">
        <v>10.47</v>
      </c>
      <c r="IF677" s="17">
        <v>10.48</v>
      </c>
      <c r="IG677" s="17">
        <v>10.47</v>
      </c>
      <c r="IH677" s="17">
        <v>10.48</v>
      </c>
      <c r="II677" s="17">
        <v>10.47</v>
      </c>
      <c r="IJ677" s="17">
        <v>10.47</v>
      </c>
      <c r="IK677" s="17">
        <v>10.47</v>
      </c>
      <c r="IL677" s="17">
        <v>10.47</v>
      </c>
      <c r="IM677" s="17">
        <v>10.47</v>
      </c>
      <c r="IN677" s="17">
        <v>10.49</v>
      </c>
      <c r="IO677" s="17">
        <v>10.51</v>
      </c>
      <c r="IP677" s="17">
        <v>10.53</v>
      </c>
      <c r="IQ677" s="17">
        <v>10.52</v>
      </c>
      <c r="IR677" s="17">
        <v>10.52</v>
      </c>
      <c r="IS677" s="17">
        <v>10.51</v>
      </c>
      <c r="IT677" s="17">
        <v>10.51</v>
      </c>
      <c r="IU677" s="17">
        <v>10.52</v>
      </c>
      <c r="IV677" s="17">
        <v>10.52</v>
      </c>
      <c r="IW677" s="17">
        <v>10.52</v>
      </c>
      <c r="IX677" s="17">
        <v>10.51</v>
      </c>
      <c r="IY677" s="17">
        <v>10.51</v>
      </c>
    </row>
    <row r="678" spans="1:259" x14ac:dyDescent="0.15">
      <c r="A678" s="17" t="s">
        <v>4617</v>
      </c>
      <c r="B678" s="17" t="s">
        <v>4850</v>
      </c>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c r="AA678" s="26"/>
      <c r="AB678" s="17"/>
      <c r="AC678" s="26"/>
      <c r="AD678" s="26"/>
      <c r="AE678" s="17"/>
      <c r="AF678" s="17"/>
      <c r="AG678" s="17"/>
      <c r="AH678" s="17"/>
      <c r="AI678" s="17"/>
      <c r="AJ678" s="17"/>
      <c r="AK678" s="17"/>
      <c r="AL678" s="17"/>
      <c r="AM678" s="17"/>
      <c r="AN678" s="17"/>
      <c r="AO678" s="17"/>
      <c r="AP678" s="17"/>
      <c r="AQ678" s="17"/>
      <c r="AR678" s="17"/>
      <c r="AS678" s="17"/>
      <c r="AT678" s="17"/>
      <c r="AU678" s="17"/>
      <c r="AV678" s="17"/>
      <c r="AW678" s="17"/>
      <c r="AX678" s="17"/>
      <c r="AY678" s="17"/>
      <c r="AZ678" s="17"/>
      <c r="BA678" s="17"/>
      <c r="BB678" s="17"/>
      <c r="BC678" s="17"/>
      <c r="BD678" s="17"/>
      <c r="BE678" s="17"/>
      <c r="BF678" s="17"/>
      <c r="BG678" s="17"/>
      <c r="BH678" s="17"/>
      <c r="BI678" s="17"/>
      <c r="BJ678" s="26"/>
      <c r="BK678" s="17"/>
      <c r="BL678" s="17"/>
      <c r="BM678" s="17"/>
      <c r="BN678" s="17"/>
      <c r="BO678" s="17"/>
      <c r="BP678" s="17"/>
      <c r="BQ678" s="17"/>
      <c r="BR678" s="17"/>
      <c r="BS678" s="17"/>
      <c r="BT678" s="17"/>
      <c r="BU678" s="17"/>
      <c r="BV678" s="17"/>
      <c r="BW678" s="17"/>
      <c r="BX678" s="26"/>
      <c r="BY678" s="26"/>
      <c r="BZ678" s="26"/>
      <c r="CA678" s="26"/>
      <c r="CB678" s="26"/>
      <c r="CC678" s="17"/>
      <c r="CD678" s="17"/>
      <c r="CE678" s="17"/>
      <c r="CF678" s="17"/>
      <c r="CG678" s="17"/>
      <c r="CH678" s="17"/>
      <c r="CI678" s="17"/>
      <c r="CJ678" s="26"/>
      <c r="CK678" s="17"/>
      <c r="CL678" s="17"/>
      <c r="CM678" s="17"/>
      <c r="CN678" s="17"/>
      <c r="CO678" s="17"/>
      <c r="CP678" s="17"/>
      <c r="CQ678" s="17"/>
      <c r="CR678" s="17"/>
      <c r="CS678" s="17"/>
      <c r="CT678" s="17"/>
      <c r="CU678" s="17"/>
      <c r="CV678" s="17"/>
      <c r="CW678" s="17"/>
      <c r="CX678" s="17"/>
      <c r="CY678" s="26"/>
      <c r="CZ678" s="26"/>
      <c r="DA678" s="26"/>
      <c r="DB678" s="17"/>
      <c r="DC678" s="17"/>
      <c r="DD678" s="17"/>
      <c r="DE678" s="17"/>
      <c r="DF678" s="17"/>
      <c r="DG678" s="17"/>
      <c r="DH678" s="26"/>
      <c r="DI678" s="17"/>
      <c r="DJ678" s="17"/>
      <c r="DK678" s="17"/>
      <c r="DL678" s="17"/>
      <c r="DM678" s="17">
        <v>10.51</v>
      </c>
      <c r="DN678" s="17">
        <v>10.51</v>
      </c>
      <c r="DO678" s="17">
        <v>10.51</v>
      </c>
      <c r="DP678" s="17">
        <v>10.51</v>
      </c>
      <c r="DQ678" s="17">
        <v>10.51</v>
      </c>
      <c r="DR678" s="17">
        <v>10.51</v>
      </c>
      <c r="DS678" s="17">
        <v>10.51</v>
      </c>
      <c r="DT678" s="17">
        <v>10.51</v>
      </c>
      <c r="DU678" s="17">
        <v>10.52</v>
      </c>
      <c r="DV678" s="17">
        <v>10.52</v>
      </c>
      <c r="DW678" s="17">
        <v>10.52</v>
      </c>
      <c r="DX678" s="17">
        <v>10.52</v>
      </c>
      <c r="DY678" s="17">
        <v>10.51</v>
      </c>
      <c r="DZ678" s="17">
        <v>10.51</v>
      </c>
      <c r="EA678" s="17">
        <v>10.52</v>
      </c>
      <c r="EB678" s="17">
        <v>10.5</v>
      </c>
      <c r="EC678" s="17">
        <v>10.5</v>
      </c>
      <c r="ED678" s="17">
        <v>10.49</v>
      </c>
      <c r="EE678" s="17">
        <v>10.48</v>
      </c>
      <c r="EF678" s="17">
        <v>10.47</v>
      </c>
      <c r="EG678" s="17">
        <v>10.48</v>
      </c>
      <c r="EH678" s="17">
        <v>10.48</v>
      </c>
      <c r="EI678" s="17">
        <v>10.47</v>
      </c>
      <c r="EJ678" s="17">
        <v>10.47</v>
      </c>
      <c r="EK678" s="17">
        <v>10.48</v>
      </c>
      <c r="EL678" s="17">
        <v>10.51</v>
      </c>
      <c r="EM678" s="17">
        <v>10.47</v>
      </c>
      <c r="EN678" s="17">
        <v>10.48</v>
      </c>
      <c r="EO678" s="17">
        <v>10.49</v>
      </c>
      <c r="EP678" s="17">
        <v>10.51</v>
      </c>
      <c r="EQ678" s="17">
        <v>10.5</v>
      </c>
      <c r="ER678" s="17">
        <v>10.5</v>
      </c>
      <c r="ES678" s="17">
        <v>10.51</v>
      </c>
      <c r="ET678" s="17">
        <v>10.49</v>
      </c>
      <c r="EU678" s="17">
        <v>10.49</v>
      </c>
      <c r="EV678" s="17">
        <v>10.5</v>
      </c>
      <c r="EW678" s="17">
        <v>10.5</v>
      </c>
      <c r="EX678" s="17">
        <v>10.5</v>
      </c>
      <c r="EY678" s="17">
        <v>10.49</v>
      </c>
      <c r="EZ678" s="17">
        <v>10.49</v>
      </c>
      <c r="FA678" s="17">
        <v>10.49</v>
      </c>
      <c r="FB678" s="17">
        <v>10.5</v>
      </c>
      <c r="FC678" s="17">
        <v>10.49</v>
      </c>
      <c r="FD678" s="17">
        <v>10.49</v>
      </c>
      <c r="FE678" s="17">
        <v>10.49</v>
      </c>
      <c r="FF678" s="17">
        <v>10.49</v>
      </c>
      <c r="FG678" s="17">
        <v>10.49</v>
      </c>
      <c r="FH678" s="17">
        <v>10.47</v>
      </c>
      <c r="FI678" s="17">
        <v>10.47</v>
      </c>
      <c r="FJ678" s="17">
        <v>10.48</v>
      </c>
      <c r="FK678" s="17">
        <v>10.47</v>
      </c>
      <c r="FL678" s="17">
        <v>10.46</v>
      </c>
      <c r="FM678" s="17">
        <v>10.47</v>
      </c>
      <c r="FN678" s="17">
        <v>10.47</v>
      </c>
      <c r="FO678" s="17">
        <v>10.47</v>
      </c>
      <c r="FP678" s="17">
        <v>10.47</v>
      </c>
      <c r="FQ678" s="17">
        <v>10.47</v>
      </c>
      <c r="FR678" s="17">
        <v>10.47</v>
      </c>
      <c r="FS678" s="17">
        <v>10.48</v>
      </c>
      <c r="FT678" s="17">
        <v>10.47</v>
      </c>
      <c r="FU678" s="17">
        <v>10.47</v>
      </c>
      <c r="FV678" s="17">
        <v>10.49</v>
      </c>
      <c r="FW678" s="17">
        <v>10.47</v>
      </c>
      <c r="FX678" s="17">
        <v>10.46</v>
      </c>
      <c r="FY678" s="17">
        <v>10.47</v>
      </c>
      <c r="FZ678" s="17">
        <v>10.48</v>
      </c>
      <c r="GA678" s="17">
        <v>10.47</v>
      </c>
      <c r="GB678" s="17">
        <v>10.47</v>
      </c>
      <c r="GC678" s="17">
        <v>10.51</v>
      </c>
      <c r="GD678" s="17">
        <v>10.47</v>
      </c>
      <c r="GE678" s="17">
        <v>10.49</v>
      </c>
      <c r="GF678" s="17">
        <v>10.47</v>
      </c>
      <c r="GG678" s="17">
        <v>10.49</v>
      </c>
      <c r="GH678" s="17">
        <v>10.48</v>
      </c>
      <c r="GI678" s="17">
        <v>10.47</v>
      </c>
      <c r="GJ678" s="17">
        <v>10.47</v>
      </c>
      <c r="GK678" s="17">
        <v>10.47</v>
      </c>
      <c r="GL678" s="17">
        <v>10.46</v>
      </c>
      <c r="GM678" s="17">
        <v>10.46</v>
      </c>
      <c r="GN678" s="17">
        <v>10.46</v>
      </c>
      <c r="GO678" s="17">
        <v>10.47</v>
      </c>
      <c r="GP678" s="17">
        <v>10.46</v>
      </c>
      <c r="GQ678" s="17">
        <v>10.47</v>
      </c>
      <c r="GR678" s="17">
        <v>10.46</v>
      </c>
      <c r="GS678" s="17">
        <v>10.47</v>
      </c>
      <c r="GT678" s="17">
        <v>10.47</v>
      </c>
      <c r="GU678" s="17">
        <v>10.47</v>
      </c>
      <c r="GV678" s="17">
        <v>10.47</v>
      </c>
      <c r="GW678" s="17">
        <v>10.47</v>
      </c>
      <c r="GX678" s="17">
        <v>10.47</v>
      </c>
      <c r="GY678" s="17">
        <v>10.46</v>
      </c>
      <c r="GZ678" s="17">
        <v>10.47</v>
      </c>
      <c r="HA678" s="17">
        <v>10.47</v>
      </c>
      <c r="HB678" s="17">
        <v>10.46</v>
      </c>
      <c r="HC678" s="17">
        <v>10.47</v>
      </c>
      <c r="HD678" s="17">
        <v>10.47</v>
      </c>
      <c r="HE678" s="17">
        <v>10.46</v>
      </c>
      <c r="HF678" s="17">
        <v>10.46</v>
      </c>
      <c r="HG678" s="17">
        <v>10.47</v>
      </c>
      <c r="HH678" s="17">
        <v>10.46</v>
      </c>
      <c r="HI678" s="17">
        <v>10.47</v>
      </c>
      <c r="HJ678" s="17">
        <v>10.46</v>
      </c>
      <c r="HK678" s="17">
        <v>10.46</v>
      </c>
      <c r="HL678" s="17">
        <v>10.46</v>
      </c>
      <c r="HM678" s="17">
        <v>10.45</v>
      </c>
      <c r="HN678" s="17">
        <v>10.45</v>
      </c>
      <c r="HO678" s="17">
        <v>10.46</v>
      </c>
      <c r="HP678" s="17">
        <v>10.45</v>
      </c>
      <c r="HQ678" s="17">
        <v>10.45</v>
      </c>
      <c r="HR678" s="17">
        <v>10.46</v>
      </c>
      <c r="HS678" s="17">
        <v>10.46</v>
      </c>
      <c r="HT678" s="17">
        <v>10.46</v>
      </c>
      <c r="HU678" s="17">
        <v>10.46</v>
      </c>
      <c r="HV678" s="17">
        <v>10.46</v>
      </c>
      <c r="HW678" s="17">
        <v>10.46</v>
      </c>
      <c r="HX678" s="17">
        <v>10.47</v>
      </c>
      <c r="HY678" s="17">
        <v>10.48</v>
      </c>
      <c r="HZ678" s="17">
        <v>10.47</v>
      </c>
      <c r="IA678" s="17">
        <v>10.47</v>
      </c>
      <c r="IB678" s="17">
        <v>10.47</v>
      </c>
      <c r="IC678" s="17">
        <v>10.47</v>
      </c>
      <c r="ID678" s="17">
        <v>10.47</v>
      </c>
      <c r="IE678" s="17">
        <v>10.47</v>
      </c>
      <c r="IF678" s="17">
        <v>10.47</v>
      </c>
      <c r="IG678" s="17">
        <v>10.47</v>
      </c>
      <c r="IH678" s="17">
        <v>10.47</v>
      </c>
      <c r="II678" s="17">
        <v>10.47</v>
      </c>
      <c r="IJ678" s="17">
        <v>10.46</v>
      </c>
      <c r="IK678" s="17">
        <v>10.47</v>
      </c>
      <c r="IL678" s="17">
        <v>10.47</v>
      </c>
      <c r="IM678" s="17">
        <v>10.47</v>
      </c>
      <c r="IN678" s="17">
        <v>10.48</v>
      </c>
      <c r="IO678" s="17">
        <v>10.5</v>
      </c>
      <c r="IP678" s="17">
        <v>10.5</v>
      </c>
      <c r="IQ678" s="17">
        <v>10.5</v>
      </c>
      <c r="IR678" s="17">
        <v>10.5</v>
      </c>
      <c r="IS678" s="17">
        <v>10.49</v>
      </c>
      <c r="IT678" s="17">
        <v>10.49</v>
      </c>
      <c r="IU678" s="17">
        <v>10.49</v>
      </c>
      <c r="IV678" s="17">
        <v>10.49</v>
      </c>
      <c r="IW678" s="17">
        <v>10.49</v>
      </c>
      <c r="IX678" s="17">
        <v>10.49</v>
      </c>
      <c r="IY678" s="17">
        <v>10.5</v>
      </c>
    </row>
    <row r="679" spans="1:259" x14ac:dyDescent="0.15">
      <c r="A679" s="17" t="s">
        <v>4451</v>
      </c>
      <c r="B679" s="17" t="s">
        <v>4851</v>
      </c>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c r="AA679" s="26"/>
      <c r="AB679" s="17"/>
      <c r="AC679" s="26"/>
      <c r="AD679" s="26"/>
      <c r="AE679" s="17"/>
      <c r="AF679" s="17"/>
      <c r="AG679" s="17"/>
      <c r="AH679" s="17"/>
      <c r="AI679" s="17"/>
      <c r="AJ679" s="17"/>
      <c r="AK679" s="17"/>
      <c r="AL679" s="17"/>
      <c r="AM679" s="17"/>
      <c r="AN679" s="17"/>
      <c r="AO679" s="17"/>
      <c r="AP679" s="17"/>
      <c r="AQ679" s="17"/>
      <c r="AR679" s="17"/>
      <c r="AS679" s="17"/>
      <c r="AT679" s="17"/>
      <c r="AU679" s="17"/>
      <c r="AV679" s="17"/>
      <c r="AW679" s="17"/>
      <c r="AX679" s="17"/>
      <c r="AY679" s="17"/>
      <c r="AZ679" s="17"/>
      <c r="BA679" s="17"/>
      <c r="BB679" s="17"/>
      <c r="BC679" s="17"/>
      <c r="BD679" s="17"/>
      <c r="BE679" s="17"/>
      <c r="BF679" s="17"/>
      <c r="BG679" s="17"/>
      <c r="BH679" s="17"/>
      <c r="BI679" s="17"/>
      <c r="BJ679" s="26"/>
      <c r="BK679" s="17"/>
      <c r="BL679" s="17"/>
      <c r="BM679" s="17"/>
      <c r="BN679" s="17"/>
      <c r="BO679" s="17"/>
      <c r="BP679" s="17"/>
      <c r="BQ679" s="17"/>
      <c r="BR679" s="17"/>
      <c r="BS679" s="17"/>
      <c r="BT679" s="17"/>
      <c r="BU679" s="17"/>
      <c r="BV679" s="17"/>
      <c r="BW679" s="17"/>
      <c r="BX679" s="26"/>
      <c r="BY679" s="26"/>
      <c r="BZ679" s="26"/>
      <c r="CA679" s="26"/>
      <c r="CB679" s="26"/>
      <c r="CC679" s="17"/>
      <c r="CD679" s="17"/>
      <c r="CE679" s="17"/>
      <c r="CF679" s="17"/>
      <c r="CG679" s="17"/>
      <c r="CH679" s="17"/>
      <c r="CI679" s="17"/>
      <c r="CJ679" s="26"/>
      <c r="CK679" s="17"/>
      <c r="CL679" s="17"/>
      <c r="CM679" s="17"/>
      <c r="CN679" s="17"/>
      <c r="CO679" s="17"/>
      <c r="CP679" s="17"/>
      <c r="CQ679" s="17"/>
      <c r="CR679" s="17"/>
      <c r="CS679" s="17"/>
      <c r="CT679" s="17"/>
      <c r="CU679" s="17"/>
      <c r="CV679" s="17"/>
      <c r="CW679" s="17"/>
      <c r="CX679" s="17"/>
      <c r="CY679" s="26"/>
      <c r="CZ679" s="26"/>
      <c r="DA679" s="26"/>
      <c r="DB679" s="17"/>
      <c r="DC679" s="17"/>
      <c r="DD679" s="17"/>
      <c r="DE679" s="17"/>
      <c r="DF679" s="17"/>
      <c r="DG679" s="17"/>
      <c r="DH679" s="26"/>
      <c r="DI679" s="17"/>
      <c r="DJ679" s="17"/>
      <c r="DK679" s="17"/>
      <c r="DL679" s="17"/>
      <c r="DM679" s="17">
        <v>22.19</v>
      </c>
      <c r="DN679" s="17">
        <v>22.2</v>
      </c>
      <c r="DO679" s="17">
        <v>22.22</v>
      </c>
      <c r="DP679" s="17">
        <v>22.25</v>
      </c>
      <c r="DQ679" s="17">
        <v>22.27</v>
      </c>
      <c r="DR679" s="17">
        <v>22.3</v>
      </c>
      <c r="DS679" s="17">
        <v>22.32</v>
      </c>
      <c r="DT679" s="17">
        <v>22.3</v>
      </c>
      <c r="DU679" s="17">
        <v>22.31</v>
      </c>
      <c r="DV679" s="17">
        <v>22.31</v>
      </c>
      <c r="DW679" s="17">
        <v>22.31</v>
      </c>
      <c r="DX679" s="17">
        <v>22.32</v>
      </c>
      <c r="DY679" s="17">
        <v>22.3</v>
      </c>
      <c r="DZ679" s="17">
        <v>22.32</v>
      </c>
      <c r="EA679" s="17">
        <v>22.31</v>
      </c>
      <c r="EB679" s="17">
        <v>22.35</v>
      </c>
      <c r="EC679" s="17">
        <v>22.34</v>
      </c>
      <c r="ED679" s="17">
        <v>22.34</v>
      </c>
      <c r="EE679" s="17">
        <v>22.34</v>
      </c>
      <c r="EF679" s="17">
        <v>22.33</v>
      </c>
      <c r="EG679" s="17">
        <v>22.35</v>
      </c>
      <c r="EH679" s="17">
        <v>22.35</v>
      </c>
      <c r="EI679" s="17">
        <v>22.35</v>
      </c>
      <c r="EJ679" s="17">
        <v>22.35</v>
      </c>
      <c r="EK679" s="17">
        <v>22.33</v>
      </c>
      <c r="EL679" s="17">
        <v>22.31</v>
      </c>
      <c r="EM679" s="17">
        <v>22.3</v>
      </c>
      <c r="EN679" s="17">
        <v>22.29</v>
      </c>
      <c r="EO679" s="17">
        <v>22.28</v>
      </c>
      <c r="EP679" s="17">
        <v>22.28</v>
      </c>
      <c r="EQ679" s="17">
        <v>22.24</v>
      </c>
      <c r="ER679" s="17">
        <v>22.29</v>
      </c>
      <c r="ES679" s="17">
        <v>22.32</v>
      </c>
      <c r="ET679" s="17">
        <v>22.34</v>
      </c>
      <c r="EU679" s="17">
        <v>22.34</v>
      </c>
      <c r="EV679" s="17">
        <v>22.33</v>
      </c>
      <c r="EW679" s="17">
        <v>22.33</v>
      </c>
      <c r="EX679" s="17">
        <v>22.32</v>
      </c>
      <c r="EY679" s="17">
        <v>22.31</v>
      </c>
      <c r="EZ679" s="17">
        <v>22.29</v>
      </c>
      <c r="FA679" s="17">
        <v>22.29</v>
      </c>
      <c r="FB679" s="17">
        <v>22.28</v>
      </c>
      <c r="FC679" s="17">
        <v>22.28</v>
      </c>
      <c r="FD679" s="17">
        <v>22.3</v>
      </c>
      <c r="FE679" s="17">
        <v>22.26</v>
      </c>
      <c r="FF679" s="17">
        <v>22.25</v>
      </c>
      <c r="FG679" s="17">
        <v>22.27</v>
      </c>
      <c r="FH679" s="17">
        <v>22.27</v>
      </c>
      <c r="FI679" s="17">
        <v>22.25</v>
      </c>
      <c r="FJ679" s="17">
        <v>22.25</v>
      </c>
      <c r="FK679" s="17">
        <v>22.27</v>
      </c>
      <c r="FL679" s="17">
        <v>22.28</v>
      </c>
      <c r="FM679" s="17">
        <v>22.32</v>
      </c>
      <c r="FN679" s="17">
        <v>22.33</v>
      </c>
      <c r="FO679" s="17">
        <v>22.32</v>
      </c>
      <c r="FP679" s="17">
        <v>22.29</v>
      </c>
      <c r="FQ679" s="17">
        <v>22.32</v>
      </c>
      <c r="FR679" s="17">
        <v>22.32</v>
      </c>
      <c r="FS679" s="17">
        <v>22.33</v>
      </c>
      <c r="FT679" s="17">
        <v>22.27</v>
      </c>
      <c r="FU679" s="17">
        <v>22.24</v>
      </c>
      <c r="FV679" s="17">
        <v>22.3</v>
      </c>
      <c r="FW679" s="17">
        <v>22.25</v>
      </c>
      <c r="FX679" s="17">
        <v>22.3</v>
      </c>
      <c r="FY679" s="17">
        <v>22.3</v>
      </c>
      <c r="FZ679" s="17">
        <v>22.31</v>
      </c>
      <c r="GA679" s="17">
        <v>22.31</v>
      </c>
      <c r="GB679" s="17">
        <v>22.31</v>
      </c>
      <c r="GC679" s="17">
        <v>22.3</v>
      </c>
      <c r="GD679" s="17">
        <v>22.26</v>
      </c>
      <c r="GE679" s="17">
        <v>22.26</v>
      </c>
      <c r="GF679" s="17">
        <v>22.26</v>
      </c>
      <c r="GG679" s="17">
        <v>22.27</v>
      </c>
      <c r="GH679" s="17">
        <v>22.26</v>
      </c>
      <c r="GI679" s="17">
        <v>22.28</v>
      </c>
      <c r="GJ679" s="17">
        <v>22.25</v>
      </c>
      <c r="GK679" s="17">
        <v>22.25</v>
      </c>
      <c r="GL679" s="17">
        <v>22.25</v>
      </c>
      <c r="GM679" s="17">
        <v>22.24</v>
      </c>
      <c r="GN679" s="17">
        <v>22.25</v>
      </c>
      <c r="GO679" s="17">
        <v>22.24</v>
      </c>
      <c r="GP679" s="17">
        <v>22.24</v>
      </c>
      <c r="GQ679" s="17">
        <v>22.25</v>
      </c>
      <c r="GR679" s="17">
        <v>22.24</v>
      </c>
      <c r="GS679" s="17">
        <v>22.26</v>
      </c>
      <c r="GT679" s="17">
        <v>22.26</v>
      </c>
      <c r="GU679" s="17">
        <v>22.25</v>
      </c>
      <c r="GV679" s="17">
        <v>22.25</v>
      </c>
      <c r="GW679" s="17">
        <v>22.23</v>
      </c>
      <c r="GX679" s="17">
        <v>22.25</v>
      </c>
      <c r="GY679" s="17">
        <v>22.25</v>
      </c>
      <c r="GZ679" s="17">
        <v>22.24</v>
      </c>
      <c r="HA679" s="17">
        <v>22.26</v>
      </c>
      <c r="HB679" s="17">
        <v>22.25</v>
      </c>
      <c r="HC679" s="17">
        <v>22.26</v>
      </c>
      <c r="HD679" s="17">
        <v>22.25</v>
      </c>
      <c r="HE679" s="17">
        <v>22.29</v>
      </c>
      <c r="HF679" s="17">
        <v>22.24</v>
      </c>
      <c r="HG679" s="17">
        <v>22.23</v>
      </c>
      <c r="HH679" s="17">
        <v>22.24</v>
      </c>
      <c r="HI679" s="17">
        <v>22.25</v>
      </c>
      <c r="HJ679" s="17">
        <v>22.25</v>
      </c>
      <c r="HK679" s="17">
        <v>22.22</v>
      </c>
      <c r="HL679" s="17">
        <v>22.22</v>
      </c>
      <c r="HM679" s="17">
        <v>22.27</v>
      </c>
      <c r="HN679" s="17">
        <v>22.27</v>
      </c>
      <c r="HO679" s="17">
        <v>22.26</v>
      </c>
      <c r="HP679" s="17">
        <v>22.27</v>
      </c>
      <c r="HQ679" s="17">
        <v>22.23</v>
      </c>
      <c r="HR679" s="17">
        <v>22.25</v>
      </c>
      <c r="HS679" s="17">
        <v>22.28</v>
      </c>
      <c r="HT679" s="17">
        <v>22.28</v>
      </c>
      <c r="HU679" s="17">
        <v>22.29</v>
      </c>
      <c r="HV679" s="17">
        <v>22.28</v>
      </c>
      <c r="HW679" s="17">
        <v>22.3</v>
      </c>
      <c r="HX679" s="17">
        <v>22.28</v>
      </c>
      <c r="HY679" s="17">
        <v>22.28</v>
      </c>
      <c r="HZ679" s="17">
        <v>22.3</v>
      </c>
      <c r="IA679" s="17">
        <v>22.29</v>
      </c>
      <c r="IB679" s="17">
        <v>22.28</v>
      </c>
      <c r="IC679" s="17">
        <v>22.29</v>
      </c>
      <c r="ID679" s="17">
        <v>22.28</v>
      </c>
      <c r="IE679" s="17">
        <v>22.29</v>
      </c>
      <c r="IF679" s="17">
        <v>22.29</v>
      </c>
      <c r="IG679" s="17">
        <v>22.3</v>
      </c>
      <c r="IH679" s="17">
        <v>22.29</v>
      </c>
      <c r="II679" s="17">
        <v>22.31</v>
      </c>
      <c r="IJ679" s="17">
        <v>22.31</v>
      </c>
      <c r="IK679" s="17">
        <v>22.31</v>
      </c>
      <c r="IL679" s="17">
        <v>22.31</v>
      </c>
      <c r="IM679" s="17">
        <v>22.31</v>
      </c>
      <c r="IN679" s="17">
        <v>22.32</v>
      </c>
      <c r="IO679" s="17">
        <v>22.3</v>
      </c>
      <c r="IP679" s="17">
        <v>22.31</v>
      </c>
      <c r="IQ679" s="17">
        <v>22.29</v>
      </c>
      <c r="IR679" s="17">
        <v>22.29</v>
      </c>
      <c r="IS679" s="17">
        <v>22.28</v>
      </c>
      <c r="IT679" s="17">
        <v>22.27</v>
      </c>
      <c r="IU679" s="17">
        <v>22.27</v>
      </c>
      <c r="IV679" s="17">
        <v>22.27</v>
      </c>
      <c r="IW679" s="17">
        <v>22.28</v>
      </c>
      <c r="IX679" s="17">
        <v>22.29</v>
      </c>
      <c r="IY679" s="17">
        <v>22.28</v>
      </c>
    </row>
    <row r="680" spans="1:259" x14ac:dyDescent="0.15">
      <c r="A680" s="17" t="s">
        <v>4675</v>
      </c>
      <c r="B680" s="17" t="s">
        <v>4852</v>
      </c>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c r="AA680" s="26"/>
      <c r="AB680" s="17"/>
      <c r="AC680" s="26"/>
      <c r="AD680" s="26"/>
      <c r="AE680" s="17"/>
      <c r="AF680" s="17"/>
      <c r="AG680" s="17"/>
      <c r="AH680" s="17"/>
      <c r="AI680" s="17"/>
      <c r="AJ680" s="17"/>
      <c r="AK680" s="17"/>
      <c r="AL680" s="17"/>
      <c r="AM680" s="17"/>
      <c r="AN680" s="17"/>
      <c r="AO680" s="17"/>
      <c r="AP680" s="17"/>
      <c r="AQ680" s="17"/>
      <c r="AR680" s="17"/>
      <c r="AS680" s="17"/>
      <c r="AT680" s="17"/>
      <c r="AU680" s="17"/>
      <c r="AV680" s="17"/>
      <c r="AW680" s="17"/>
      <c r="AX680" s="17"/>
      <c r="AY680" s="17"/>
      <c r="AZ680" s="17"/>
      <c r="BA680" s="17"/>
      <c r="BB680" s="17"/>
      <c r="BC680" s="17"/>
      <c r="BD680" s="17"/>
      <c r="BE680" s="17"/>
      <c r="BF680" s="17"/>
      <c r="BG680" s="17"/>
      <c r="BH680" s="17"/>
      <c r="BI680" s="17"/>
      <c r="BJ680" s="26"/>
      <c r="BK680" s="17"/>
      <c r="BL680" s="17"/>
      <c r="BM680" s="17"/>
      <c r="BN680" s="17"/>
      <c r="BO680" s="17"/>
      <c r="BP680" s="17"/>
      <c r="BQ680" s="17"/>
      <c r="BR680" s="17"/>
      <c r="BS680" s="17"/>
      <c r="BT680" s="17"/>
      <c r="BU680" s="17"/>
      <c r="BV680" s="17"/>
      <c r="BW680" s="17"/>
      <c r="BX680" s="26"/>
      <c r="BY680" s="26"/>
      <c r="BZ680" s="26"/>
      <c r="CA680" s="26"/>
      <c r="CB680" s="26"/>
      <c r="CC680" s="17"/>
      <c r="CD680" s="17"/>
      <c r="CE680" s="17"/>
      <c r="CF680" s="17"/>
      <c r="CG680" s="17"/>
      <c r="CH680" s="17"/>
      <c r="CI680" s="17"/>
      <c r="CJ680" s="26"/>
      <c r="CK680" s="17"/>
      <c r="CL680" s="17"/>
      <c r="CM680" s="17"/>
      <c r="CN680" s="17"/>
      <c r="CO680" s="17"/>
      <c r="CP680" s="17"/>
      <c r="CQ680" s="17"/>
      <c r="CR680" s="17"/>
      <c r="CS680" s="17"/>
      <c r="CT680" s="17"/>
      <c r="CU680" s="17"/>
      <c r="CV680" s="17"/>
      <c r="CW680" s="17"/>
      <c r="CX680" s="17"/>
      <c r="CY680" s="26"/>
      <c r="CZ680" s="26"/>
      <c r="DA680" s="26"/>
      <c r="DB680" s="17"/>
      <c r="DC680" s="17"/>
      <c r="DD680" s="17"/>
      <c r="DE680" s="17"/>
      <c r="DF680" s="17"/>
      <c r="DG680" s="17"/>
      <c r="DH680" s="26"/>
      <c r="DI680" s="17"/>
      <c r="DJ680" s="17"/>
      <c r="DK680" s="17"/>
      <c r="DL680" s="17"/>
      <c r="DM680" s="17">
        <v>21.12</v>
      </c>
      <c r="DN680" s="17">
        <v>21.12</v>
      </c>
      <c r="DO680" s="17">
        <v>21.12</v>
      </c>
      <c r="DP680" s="17">
        <v>21.12</v>
      </c>
      <c r="DQ680" s="17">
        <v>21.13</v>
      </c>
      <c r="DR680" s="17">
        <v>21.13</v>
      </c>
      <c r="DS680" s="17">
        <v>21.13</v>
      </c>
      <c r="DT680" s="17">
        <v>21.1</v>
      </c>
      <c r="DU680" s="17">
        <v>21.12</v>
      </c>
      <c r="DV680" s="17">
        <v>21.1</v>
      </c>
      <c r="DW680" s="17">
        <v>21.11</v>
      </c>
      <c r="DX680" s="17">
        <v>21.11</v>
      </c>
      <c r="DY680" s="17">
        <v>21.08</v>
      </c>
      <c r="DZ680" s="17">
        <v>21.08</v>
      </c>
      <c r="EA680" s="17">
        <v>21.07</v>
      </c>
      <c r="EB680" s="17">
        <v>21.06</v>
      </c>
      <c r="EC680" s="17">
        <v>21.06</v>
      </c>
      <c r="ED680" s="17">
        <v>21.06</v>
      </c>
      <c r="EE680" s="17">
        <v>21.04</v>
      </c>
      <c r="EF680" s="17">
        <v>21.05</v>
      </c>
      <c r="EG680" s="17">
        <v>21.06</v>
      </c>
      <c r="EH680" s="17">
        <v>21.06</v>
      </c>
      <c r="EI680" s="17">
        <v>21.07</v>
      </c>
      <c r="EJ680" s="17">
        <v>21.1</v>
      </c>
      <c r="EK680" s="17">
        <v>21.11</v>
      </c>
      <c r="EL680" s="17">
        <v>21.14</v>
      </c>
      <c r="EM680" s="17">
        <v>21.15</v>
      </c>
      <c r="EN680" s="17">
        <v>21.12</v>
      </c>
      <c r="EO680" s="17">
        <v>21.12</v>
      </c>
      <c r="EP680" s="17">
        <v>21.15</v>
      </c>
      <c r="EQ680" s="17">
        <v>21.14</v>
      </c>
      <c r="ER680" s="17">
        <v>21.13</v>
      </c>
      <c r="ES680" s="17">
        <v>21.06</v>
      </c>
      <c r="ET680" s="17">
        <v>21.12</v>
      </c>
      <c r="EU680" s="17">
        <v>21.09</v>
      </c>
      <c r="EV680" s="17">
        <v>21.09</v>
      </c>
      <c r="EW680" s="17">
        <v>21.1</v>
      </c>
      <c r="EX680" s="17">
        <v>21.12</v>
      </c>
      <c r="EY680" s="17">
        <v>21.1</v>
      </c>
      <c r="EZ680" s="17">
        <v>21.11</v>
      </c>
      <c r="FA680" s="17">
        <v>21.11</v>
      </c>
      <c r="FB680" s="17">
        <v>21.1</v>
      </c>
      <c r="FC680" s="17">
        <v>21.09</v>
      </c>
      <c r="FD680" s="17">
        <v>21.1</v>
      </c>
      <c r="FE680" s="17">
        <v>21.09</v>
      </c>
      <c r="FF680" s="17">
        <v>21.11</v>
      </c>
      <c r="FG680" s="17">
        <v>21.1</v>
      </c>
      <c r="FH680" s="17">
        <v>21.11</v>
      </c>
      <c r="FI680" s="17">
        <v>21.11</v>
      </c>
      <c r="FJ680" s="17">
        <v>21.1</v>
      </c>
      <c r="FK680" s="17">
        <v>21.11</v>
      </c>
      <c r="FL680" s="17">
        <v>21.15</v>
      </c>
      <c r="FM680" s="17">
        <v>21.2</v>
      </c>
      <c r="FN680" s="17">
        <v>21.25</v>
      </c>
      <c r="FO680" s="17">
        <v>21.21</v>
      </c>
      <c r="FP680" s="17">
        <v>21.2</v>
      </c>
      <c r="FQ680" s="17">
        <v>21.23</v>
      </c>
      <c r="FR680" s="17">
        <v>21.22</v>
      </c>
      <c r="FS680" s="17">
        <v>21.19</v>
      </c>
      <c r="FT680" s="17">
        <v>21.17</v>
      </c>
      <c r="FU680" s="17">
        <v>21.17</v>
      </c>
      <c r="FV680" s="17">
        <v>21.17</v>
      </c>
      <c r="FW680" s="17">
        <v>21.16</v>
      </c>
      <c r="FX680" s="17">
        <v>21.16</v>
      </c>
      <c r="FY680" s="17">
        <v>21.17</v>
      </c>
      <c r="FZ680" s="17">
        <v>21.18</v>
      </c>
      <c r="GA680" s="17">
        <v>21.15</v>
      </c>
      <c r="GB680" s="17">
        <v>21.14</v>
      </c>
      <c r="GC680" s="17">
        <v>21.15</v>
      </c>
      <c r="GD680" s="17">
        <v>21.15</v>
      </c>
      <c r="GE680" s="17">
        <v>21.15</v>
      </c>
      <c r="GF680" s="17">
        <v>21.12</v>
      </c>
      <c r="GG680" s="17">
        <v>21.13</v>
      </c>
      <c r="GH680" s="17">
        <v>21.14</v>
      </c>
      <c r="GI680" s="17">
        <v>21.14</v>
      </c>
      <c r="GJ680" s="17">
        <v>21.12</v>
      </c>
      <c r="GK680" s="17">
        <v>21.12</v>
      </c>
      <c r="GL680" s="17">
        <v>21.12</v>
      </c>
      <c r="GM680" s="17">
        <v>21.14</v>
      </c>
      <c r="GN680" s="17">
        <v>21.14</v>
      </c>
      <c r="GO680" s="17">
        <v>21.14</v>
      </c>
      <c r="GP680" s="17">
        <v>21.14</v>
      </c>
      <c r="GQ680" s="17">
        <v>21.14</v>
      </c>
      <c r="GR680" s="17">
        <v>21.14</v>
      </c>
      <c r="GS680" s="17">
        <v>21.15</v>
      </c>
      <c r="GT680" s="17">
        <v>21.15</v>
      </c>
      <c r="GU680" s="17">
        <v>21.15</v>
      </c>
      <c r="GV680" s="17">
        <v>21.15</v>
      </c>
      <c r="GW680" s="17">
        <v>21.17</v>
      </c>
      <c r="GX680" s="17">
        <v>21.16</v>
      </c>
      <c r="GY680" s="17">
        <v>21.16</v>
      </c>
      <c r="GZ680" s="17">
        <v>21.16</v>
      </c>
      <c r="HA680" s="17">
        <v>21.18</v>
      </c>
      <c r="HB680" s="17">
        <v>21.19</v>
      </c>
      <c r="HC680" s="17">
        <v>21.2</v>
      </c>
      <c r="HD680" s="17">
        <v>21.2</v>
      </c>
      <c r="HE680" s="17">
        <v>21.22</v>
      </c>
      <c r="HF680" s="17">
        <v>21.21</v>
      </c>
      <c r="HG680" s="17">
        <v>21.19</v>
      </c>
      <c r="HH680" s="17">
        <v>21.19</v>
      </c>
      <c r="HI680" s="17">
        <v>21.2</v>
      </c>
      <c r="HJ680" s="17">
        <v>21.21</v>
      </c>
      <c r="HK680" s="17">
        <v>21.15</v>
      </c>
      <c r="HL680" s="17">
        <v>21.18</v>
      </c>
      <c r="HM680" s="17">
        <v>21.16</v>
      </c>
      <c r="HN680" s="17">
        <v>21.17</v>
      </c>
      <c r="HO680" s="17">
        <v>21.17</v>
      </c>
      <c r="HP680" s="17">
        <v>21.16</v>
      </c>
      <c r="HQ680" s="17">
        <v>21.15</v>
      </c>
      <c r="HR680" s="17">
        <v>21.14</v>
      </c>
      <c r="HS680" s="17">
        <v>21.14</v>
      </c>
      <c r="HT680" s="17">
        <v>21.13</v>
      </c>
      <c r="HU680" s="17">
        <v>21.13</v>
      </c>
      <c r="HV680" s="17">
        <v>21.14</v>
      </c>
      <c r="HW680" s="17">
        <v>21.15</v>
      </c>
      <c r="HX680" s="17">
        <v>21.16</v>
      </c>
      <c r="HY680" s="17">
        <v>21.15</v>
      </c>
      <c r="HZ680" s="17">
        <v>21.19</v>
      </c>
      <c r="IA680" s="17">
        <v>21.19</v>
      </c>
      <c r="IB680" s="17">
        <v>21.16</v>
      </c>
      <c r="IC680" s="17">
        <v>21.17</v>
      </c>
      <c r="ID680" s="17">
        <v>21.17</v>
      </c>
      <c r="IE680" s="17">
        <v>21.15</v>
      </c>
      <c r="IF680" s="17">
        <v>21.13</v>
      </c>
      <c r="IG680" s="17">
        <v>21.15</v>
      </c>
      <c r="IH680" s="17">
        <v>21.13</v>
      </c>
      <c r="II680" s="17">
        <v>21.1</v>
      </c>
      <c r="IJ680" s="17">
        <v>21.07</v>
      </c>
      <c r="IK680" s="17">
        <v>21.1</v>
      </c>
      <c r="IL680" s="17">
        <v>21.08</v>
      </c>
      <c r="IM680" s="17">
        <v>21.08</v>
      </c>
      <c r="IN680" s="17">
        <v>21.09</v>
      </c>
      <c r="IO680" s="17">
        <v>21.09</v>
      </c>
      <c r="IP680" s="17">
        <v>21.13</v>
      </c>
      <c r="IQ680" s="17">
        <v>21.1</v>
      </c>
      <c r="IR680" s="17">
        <v>21.11</v>
      </c>
      <c r="IS680" s="17">
        <v>21.12</v>
      </c>
      <c r="IT680" s="17">
        <v>21.11</v>
      </c>
      <c r="IU680" s="17">
        <v>21.1</v>
      </c>
      <c r="IV680" s="17">
        <v>21.11</v>
      </c>
      <c r="IW680" s="17">
        <v>21.13</v>
      </c>
      <c r="IX680" s="17">
        <v>21.13</v>
      </c>
      <c r="IY680" s="17">
        <v>21.12</v>
      </c>
    </row>
    <row r="681" spans="1:259" x14ac:dyDescent="0.15">
      <c r="A681" s="17" t="s">
        <v>3034</v>
      </c>
      <c r="B681" s="17" t="s">
        <v>3035</v>
      </c>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c r="AA681" s="26"/>
      <c r="AB681" s="17"/>
      <c r="AC681" s="26"/>
      <c r="AD681" s="26"/>
      <c r="AE681" s="17"/>
      <c r="AF681" s="17"/>
      <c r="AG681" s="17"/>
      <c r="AH681" s="17"/>
      <c r="AI681" s="17"/>
      <c r="AJ681" s="17"/>
      <c r="AK681" s="17"/>
      <c r="AL681" s="17"/>
      <c r="AM681" s="17"/>
      <c r="AN681" s="17"/>
      <c r="AO681" s="17"/>
      <c r="AP681" s="17"/>
      <c r="AQ681" s="17"/>
      <c r="AR681" s="17"/>
      <c r="AS681" s="17"/>
      <c r="AT681" s="17"/>
      <c r="AU681" s="17"/>
      <c r="AV681" s="17"/>
      <c r="AW681" s="17"/>
      <c r="AX681" s="17"/>
      <c r="AY681" s="17"/>
      <c r="AZ681" s="17"/>
      <c r="BA681" s="17"/>
      <c r="BB681" s="17"/>
      <c r="BC681" s="17"/>
      <c r="BD681" s="17"/>
      <c r="BE681" s="17"/>
      <c r="BF681" s="17"/>
      <c r="BG681" s="17"/>
      <c r="BH681" s="17"/>
      <c r="BI681" s="17"/>
      <c r="BJ681" s="26"/>
      <c r="BK681" s="17"/>
      <c r="BL681" s="17"/>
      <c r="BM681" s="17"/>
      <c r="BN681" s="17"/>
      <c r="BO681" s="17"/>
      <c r="BP681" s="17"/>
      <c r="BQ681" s="17"/>
      <c r="BR681" s="17"/>
      <c r="BS681" s="17"/>
      <c r="BT681" s="17"/>
      <c r="BU681" s="17"/>
      <c r="BV681" s="17"/>
      <c r="BW681" s="17"/>
      <c r="BX681" s="26"/>
      <c r="BY681" s="26"/>
      <c r="BZ681" s="26"/>
      <c r="CA681" s="26"/>
      <c r="CB681" s="26"/>
      <c r="CC681" s="17"/>
      <c r="CD681" s="17"/>
      <c r="CE681" s="17"/>
      <c r="CF681" s="17"/>
      <c r="CG681" s="17"/>
      <c r="CH681" s="17"/>
      <c r="CI681" s="17"/>
      <c r="CJ681" s="26"/>
      <c r="CK681" s="17"/>
      <c r="CL681" s="17"/>
      <c r="CM681" s="17"/>
      <c r="CN681" s="17"/>
      <c r="CO681" s="17"/>
      <c r="CP681" s="17"/>
      <c r="CQ681" s="17"/>
      <c r="CR681" s="17"/>
      <c r="CS681" s="17"/>
      <c r="CT681" s="17"/>
      <c r="CU681" s="17"/>
      <c r="CV681" s="17"/>
      <c r="CW681" s="17"/>
      <c r="CX681" s="17"/>
      <c r="CY681" s="26"/>
      <c r="CZ681" s="26"/>
      <c r="DA681" s="26"/>
      <c r="DB681" s="17"/>
      <c r="DC681" s="17"/>
      <c r="DD681" s="17"/>
      <c r="DE681" s="17"/>
      <c r="DF681" s="17"/>
      <c r="DG681" s="17"/>
      <c r="DH681" s="26"/>
      <c r="DI681" s="17"/>
      <c r="DJ681" s="17"/>
      <c r="DK681" s="17"/>
      <c r="DL681" s="17"/>
      <c r="DM681" s="17">
        <v>5.61</v>
      </c>
      <c r="DN681" s="17">
        <v>5.61</v>
      </c>
      <c r="DO681" s="17">
        <v>5.61</v>
      </c>
      <c r="DP681" s="17">
        <v>5.61</v>
      </c>
      <c r="DQ681" s="17">
        <v>5.62</v>
      </c>
      <c r="DR681" s="17">
        <v>5.62</v>
      </c>
      <c r="DS681" s="17">
        <v>5.62</v>
      </c>
      <c r="DT681" s="17">
        <v>5.61</v>
      </c>
      <c r="DU681" s="17">
        <v>5.61</v>
      </c>
      <c r="DV681" s="17">
        <v>5.61</v>
      </c>
      <c r="DW681" s="17">
        <v>5.61</v>
      </c>
      <c r="DX681" s="17">
        <v>5.61</v>
      </c>
      <c r="DY681" s="17">
        <v>5.61</v>
      </c>
      <c r="DZ681" s="17">
        <v>5.61</v>
      </c>
      <c r="EA681" s="17">
        <v>5.6</v>
      </c>
      <c r="EB681" s="17">
        <v>5.6</v>
      </c>
      <c r="EC681" s="17">
        <v>5.59</v>
      </c>
      <c r="ED681" s="17">
        <v>5.58</v>
      </c>
      <c r="EE681" s="17">
        <v>5.58</v>
      </c>
      <c r="EF681" s="17">
        <v>5.58</v>
      </c>
      <c r="EG681" s="17">
        <v>5.58</v>
      </c>
      <c r="EH681" s="17">
        <v>5.58</v>
      </c>
      <c r="EI681" s="17">
        <v>5.58</v>
      </c>
      <c r="EJ681" s="17">
        <v>5.58</v>
      </c>
      <c r="EK681" s="17">
        <v>5.58</v>
      </c>
      <c r="EL681" s="17">
        <v>5.58</v>
      </c>
      <c r="EM681" s="17">
        <v>5.58</v>
      </c>
      <c r="EN681" s="17">
        <v>5.58</v>
      </c>
      <c r="EO681" s="17">
        <v>5.57</v>
      </c>
      <c r="EP681" s="17">
        <v>5.57</v>
      </c>
      <c r="EQ681" s="17">
        <v>5.57</v>
      </c>
      <c r="ER681" s="17">
        <v>5.57</v>
      </c>
      <c r="ES681" s="17">
        <v>5.58</v>
      </c>
      <c r="ET681" s="17">
        <v>5.58</v>
      </c>
      <c r="EU681" s="17">
        <v>5.58</v>
      </c>
      <c r="EV681" s="17">
        <v>5.58</v>
      </c>
      <c r="EW681" s="17">
        <v>5.58</v>
      </c>
      <c r="EX681" s="17">
        <v>5.57</v>
      </c>
      <c r="EY681" s="17">
        <v>5.58</v>
      </c>
      <c r="EZ681" s="17">
        <v>5.58</v>
      </c>
      <c r="FA681" s="17">
        <v>5.58</v>
      </c>
      <c r="FB681" s="17">
        <v>5.58</v>
      </c>
      <c r="FC681" s="17">
        <v>5.58</v>
      </c>
      <c r="FD681" s="17">
        <v>5.58</v>
      </c>
      <c r="FE681" s="17">
        <v>5.58</v>
      </c>
      <c r="FF681" s="17">
        <v>5.57</v>
      </c>
      <c r="FG681" s="17">
        <v>5.58</v>
      </c>
      <c r="FH681" s="17">
        <v>5.58</v>
      </c>
      <c r="FI681" s="17">
        <v>5.58</v>
      </c>
      <c r="FJ681" s="17">
        <v>5.58</v>
      </c>
      <c r="FK681" s="17">
        <v>5.59</v>
      </c>
      <c r="FL681" s="17">
        <v>5.59</v>
      </c>
      <c r="FM681" s="17">
        <v>5.59</v>
      </c>
      <c r="FN681" s="17">
        <v>5.6</v>
      </c>
      <c r="FO681" s="17">
        <v>5.59</v>
      </c>
      <c r="FP681" s="17">
        <v>5.6</v>
      </c>
      <c r="FQ681" s="17">
        <v>5.59</v>
      </c>
      <c r="FR681" s="17">
        <v>5.6</v>
      </c>
      <c r="FS681" s="17">
        <v>5.61</v>
      </c>
      <c r="FT681" s="17">
        <v>5.61</v>
      </c>
      <c r="FU681" s="17">
        <v>5.59</v>
      </c>
      <c r="FV681" s="17">
        <v>5.61</v>
      </c>
      <c r="FW681" s="17">
        <v>5.6</v>
      </c>
      <c r="FX681" s="17">
        <v>5.6</v>
      </c>
      <c r="FY681" s="17">
        <v>5.59</v>
      </c>
      <c r="FZ681" s="17">
        <v>5.6</v>
      </c>
      <c r="GA681" s="17">
        <v>5.59</v>
      </c>
      <c r="GB681" s="17">
        <v>5.59</v>
      </c>
      <c r="GC681" s="17">
        <v>5.59</v>
      </c>
      <c r="GD681" s="17">
        <v>5.6</v>
      </c>
      <c r="GE681" s="17">
        <v>5.59</v>
      </c>
      <c r="GF681" s="17">
        <v>5.59</v>
      </c>
      <c r="GG681" s="17">
        <v>5.59</v>
      </c>
      <c r="GH681" s="17">
        <v>5.59</v>
      </c>
      <c r="GI681" s="17">
        <v>5.58</v>
      </c>
      <c r="GJ681" s="17">
        <v>5.58</v>
      </c>
      <c r="GK681" s="17">
        <v>5.59</v>
      </c>
      <c r="GL681" s="17">
        <v>5.58</v>
      </c>
      <c r="GM681" s="17">
        <v>5.59</v>
      </c>
      <c r="GN681" s="17">
        <v>5.58</v>
      </c>
      <c r="GO681" s="17">
        <v>5.58</v>
      </c>
      <c r="GP681" s="17">
        <v>5.58</v>
      </c>
      <c r="GQ681" s="17">
        <v>5.59</v>
      </c>
      <c r="GR681" s="17">
        <v>5.58</v>
      </c>
      <c r="GS681" s="17">
        <v>5.59</v>
      </c>
      <c r="GT681" s="17">
        <v>5.59</v>
      </c>
      <c r="GU681" s="17">
        <v>5.59</v>
      </c>
      <c r="GV681" s="17">
        <v>5.59</v>
      </c>
      <c r="GW681" s="17">
        <v>5.59</v>
      </c>
      <c r="GX681" s="17">
        <v>5.6</v>
      </c>
      <c r="GY681" s="17">
        <v>5.59</v>
      </c>
      <c r="GZ681" s="17">
        <v>5.59</v>
      </c>
      <c r="HA681" s="17">
        <v>5.59</v>
      </c>
      <c r="HB681" s="17">
        <v>5.59</v>
      </c>
      <c r="HC681" s="17">
        <v>5.59</v>
      </c>
      <c r="HD681" s="17">
        <v>5.59</v>
      </c>
      <c r="HE681" s="17">
        <v>5.59</v>
      </c>
      <c r="HF681" s="17">
        <v>5.58</v>
      </c>
      <c r="HG681" s="17">
        <v>5.58</v>
      </c>
      <c r="HH681" s="17">
        <v>5.58</v>
      </c>
      <c r="HI681" s="17">
        <v>5.57</v>
      </c>
      <c r="HJ681" s="17">
        <v>5.56</v>
      </c>
      <c r="HK681" s="17">
        <v>5.57</v>
      </c>
      <c r="HL681" s="17">
        <v>5.57</v>
      </c>
      <c r="HM681" s="17">
        <v>5.57</v>
      </c>
      <c r="HN681" s="17">
        <v>5.57</v>
      </c>
      <c r="HO681" s="17">
        <v>5.57</v>
      </c>
      <c r="HP681" s="17">
        <v>5.58</v>
      </c>
      <c r="HQ681" s="17">
        <v>5.57</v>
      </c>
      <c r="HR681" s="17">
        <v>5.56</v>
      </c>
      <c r="HS681" s="17">
        <v>5.57</v>
      </c>
      <c r="HT681" s="17">
        <v>5.57</v>
      </c>
      <c r="HU681" s="17">
        <v>5.56</v>
      </c>
      <c r="HV681" s="17">
        <v>5.57</v>
      </c>
      <c r="HW681" s="17">
        <v>5.58</v>
      </c>
      <c r="HX681" s="17">
        <v>5.58</v>
      </c>
      <c r="HY681" s="17">
        <v>5.59</v>
      </c>
      <c r="HZ681" s="17">
        <v>5.58</v>
      </c>
      <c r="IA681" s="17">
        <v>5.6</v>
      </c>
      <c r="IB681" s="17">
        <v>5.59</v>
      </c>
      <c r="IC681" s="17">
        <v>5.6</v>
      </c>
      <c r="ID681" s="17">
        <v>5.6</v>
      </c>
      <c r="IE681" s="17">
        <v>5.6</v>
      </c>
      <c r="IF681" s="17">
        <v>5.59</v>
      </c>
      <c r="IG681" s="17">
        <v>5.59</v>
      </c>
      <c r="IH681" s="17">
        <v>5.61</v>
      </c>
      <c r="II681" s="17">
        <v>5.6</v>
      </c>
      <c r="IJ681" s="17">
        <v>5.62</v>
      </c>
      <c r="IK681" s="17">
        <v>5.65</v>
      </c>
      <c r="IL681" s="17">
        <v>5.65</v>
      </c>
      <c r="IM681" s="17">
        <v>5.64</v>
      </c>
      <c r="IN681" s="17">
        <v>5.65</v>
      </c>
      <c r="IO681" s="17">
        <v>5.64</v>
      </c>
      <c r="IP681" s="17">
        <v>5.65</v>
      </c>
      <c r="IQ681" s="17">
        <v>5.65</v>
      </c>
      <c r="IR681" s="17">
        <v>5.64</v>
      </c>
      <c r="IS681" s="17">
        <v>5.63</v>
      </c>
      <c r="IT681" s="17">
        <v>5.63</v>
      </c>
      <c r="IU681" s="17">
        <v>5.63</v>
      </c>
      <c r="IV681" s="17">
        <v>5.63</v>
      </c>
      <c r="IW681" s="17">
        <v>5.63</v>
      </c>
      <c r="IX681" s="17">
        <v>5.63</v>
      </c>
      <c r="IY681" s="17">
        <v>5.62</v>
      </c>
    </row>
    <row r="682" spans="1:259" x14ac:dyDescent="0.15">
      <c r="A682" s="17" t="s">
        <v>764</v>
      </c>
      <c r="B682" s="17" t="s">
        <v>765</v>
      </c>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c r="AA682" s="26"/>
      <c r="AB682" s="17"/>
      <c r="AC682" s="26"/>
      <c r="AD682" s="26"/>
      <c r="AE682" s="17"/>
      <c r="AF682" s="17"/>
      <c r="AG682" s="17"/>
      <c r="AH682" s="17"/>
      <c r="AI682" s="17"/>
      <c r="AJ682" s="17"/>
      <c r="AK682" s="17"/>
      <c r="AL682" s="17"/>
      <c r="AM682" s="17"/>
      <c r="AN682" s="17"/>
      <c r="AO682" s="17"/>
      <c r="AP682" s="17"/>
      <c r="AQ682" s="17"/>
      <c r="AR682" s="17"/>
      <c r="AS682" s="17"/>
      <c r="AT682" s="17"/>
      <c r="AU682" s="17"/>
      <c r="AV682" s="17"/>
      <c r="AW682" s="17"/>
      <c r="AX682" s="17"/>
      <c r="AY682" s="17"/>
      <c r="AZ682" s="17"/>
      <c r="BA682" s="17"/>
      <c r="BB682" s="17"/>
      <c r="BC682" s="17"/>
      <c r="BD682" s="17"/>
      <c r="BE682" s="17"/>
      <c r="BF682" s="17"/>
      <c r="BG682" s="17"/>
      <c r="BH682" s="17"/>
      <c r="BI682" s="17"/>
      <c r="BJ682" s="26"/>
      <c r="BK682" s="17"/>
      <c r="BL682" s="17"/>
      <c r="BM682" s="17"/>
      <c r="BN682" s="17"/>
      <c r="BO682" s="17"/>
      <c r="BP682" s="17"/>
      <c r="BQ682" s="17"/>
      <c r="BR682" s="17"/>
      <c r="BS682" s="17"/>
      <c r="BT682" s="17"/>
      <c r="BU682" s="17"/>
      <c r="BV682" s="17"/>
      <c r="BW682" s="17"/>
      <c r="BX682" s="26"/>
      <c r="BY682" s="26"/>
      <c r="BZ682" s="26"/>
      <c r="CA682" s="26"/>
      <c r="CB682" s="26"/>
      <c r="CC682" s="17"/>
      <c r="CD682" s="17"/>
      <c r="CE682" s="17"/>
      <c r="CF682" s="17"/>
      <c r="CG682" s="17"/>
      <c r="CH682" s="17"/>
      <c r="CI682" s="17"/>
      <c r="CJ682" s="26"/>
      <c r="CK682" s="17"/>
      <c r="CL682" s="17"/>
      <c r="CM682" s="17"/>
      <c r="CN682" s="17"/>
      <c r="CO682" s="17"/>
      <c r="CP682" s="17"/>
      <c r="CQ682" s="17"/>
      <c r="CR682" s="17"/>
      <c r="CS682" s="17"/>
      <c r="CT682" s="17"/>
      <c r="CU682" s="17"/>
      <c r="CV682" s="17"/>
      <c r="CW682" s="17"/>
      <c r="CX682" s="17"/>
      <c r="CY682" s="26"/>
      <c r="CZ682" s="26"/>
      <c r="DA682" s="26"/>
      <c r="DB682" s="17"/>
      <c r="DC682" s="17"/>
      <c r="DD682" s="17"/>
      <c r="DE682" s="17"/>
      <c r="DF682" s="17"/>
      <c r="DG682" s="17"/>
      <c r="DH682" s="26"/>
      <c r="DI682" s="17"/>
      <c r="DJ682" s="17"/>
      <c r="DK682" s="17"/>
      <c r="DL682" s="17"/>
      <c r="DM682" s="17">
        <v>35.15</v>
      </c>
      <c r="DN682" s="17">
        <v>35.18</v>
      </c>
      <c r="DO682" s="17">
        <v>35.18</v>
      </c>
      <c r="DP682" s="17">
        <v>35.17</v>
      </c>
      <c r="DQ682" s="17">
        <v>35.17</v>
      </c>
      <c r="DR682" s="17">
        <v>35.14</v>
      </c>
      <c r="DS682" s="17">
        <v>35.14</v>
      </c>
      <c r="DT682" s="17">
        <v>35.15</v>
      </c>
      <c r="DU682" s="17">
        <v>35.119999999999997</v>
      </c>
      <c r="DV682" s="17">
        <v>35.15</v>
      </c>
      <c r="DW682" s="17">
        <v>35.119999999999997</v>
      </c>
      <c r="DX682" s="17">
        <v>35.1</v>
      </c>
      <c r="DY682" s="17">
        <v>35.11</v>
      </c>
      <c r="DZ682" s="17">
        <v>35.1</v>
      </c>
      <c r="EA682" s="17">
        <v>35.1</v>
      </c>
      <c r="EB682" s="17">
        <v>35.090000000000003</v>
      </c>
      <c r="EC682" s="17">
        <v>35.1</v>
      </c>
      <c r="ED682" s="17">
        <v>35.08</v>
      </c>
      <c r="EE682" s="17">
        <v>35.1</v>
      </c>
      <c r="EF682" s="17">
        <v>35.159999999999997</v>
      </c>
      <c r="EG682" s="17">
        <v>35.159999999999997</v>
      </c>
      <c r="EH682" s="17">
        <v>35.159999999999997</v>
      </c>
      <c r="EI682" s="17">
        <v>35.1</v>
      </c>
      <c r="EJ682" s="17">
        <v>35.119999999999997</v>
      </c>
      <c r="EK682" s="17">
        <v>35.06</v>
      </c>
      <c r="EL682" s="17">
        <v>35</v>
      </c>
      <c r="EM682" s="17">
        <v>35.01</v>
      </c>
      <c r="EN682" s="17">
        <v>35.01</v>
      </c>
      <c r="EO682" s="17">
        <v>34.979999999999997</v>
      </c>
      <c r="EP682" s="17">
        <v>34.950000000000003</v>
      </c>
      <c r="EQ682" s="17">
        <v>34.96</v>
      </c>
      <c r="ER682" s="17">
        <v>35.03</v>
      </c>
      <c r="ES682" s="17">
        <v>35.04</v>
      </c>
      <c r="ET682" s="17">
        <v>35.020000000000003</v>
      </c>
      <c r="EU682" s="17">
        <v>35</v>
      </c>
      <c r="EV682" s="17">
        <v>35</v>
      </c>
      <c r="EW682" s="17">
        <v>35.020000000000003</v>
      </c>
      <c r="EX682" s="17">
        <v>35</v>
      </c>
      <c r="EY682" s="17">
        <v>35.020000000000003</v>
      </c>
      <c r="EZ682" s="17">
        <v>34.96</v>
      </c>
      <c r="FA682" s="17">
        <v>34.94</v>
      </c>
      <c r="FB682" s="17">
        <v>34.94</v>
      </c>
      <c r="FC682" s="17">
        <v>34.93</v>
      </c>
      <c r="FD682" s="17">
        <v>34.92</v>
      </c>
      <c r="FE682" s="17">
        <v>34.909999999999997</v>
      </c>
      <c r="FF682" s="17">
        <v>34.89</v>
      </c>
      <c r="FG682" s="17">
        <v>34.909999999999997</v>
      </c>
      <c r="FH682" s="17">
        <v>34.93</v>
      </c>
      <c r="FI682" s="17">
        <v>34.97</v>
      </c>
      <c r="FJ682" s="17">
        <v>34.99</v>
      </c>
      <c r="FK682" s="17">
        <v>35.049999999999997</v>
      </c>
      <c r="FL682" s="17">
        <v>35.04</v>
      </c>
      <c r="FM682" s="17">
        <v>35.049999999999997</v>
      </c>
      <c r="FN682" s="17">
        <v>35</v>
      </c>
      <c r="FO682" s="17">
        <v>34.979999999999997</v>
      </c>
      <c r="FP682" s="17">
        <v>34.97</v>
      </c>
      <c r="FQ682" s="17">
        <v>34.94</v>
      </c>
      <c r="FR682" s="17">
        <v>34.94</v>
      </c>
      <c r="FS682" s="17">
        <v>34.950000000000003</v>
      </c>
      <c r="FT682" s="17">
        <v>34.950000000000003</v>
      </c>
      <c r="FU682" s="17">
        <v>34.950000000000003</v>
      </c>
      <c r="FV682" s="17">
        <v>35</v>
      </c>
      <c r="FW682" s="17">
        <v>35.049999999999997</v>
      </c>
      <c r="FX682" s="17">
        <v>35.049999999999997</v>
      </c>
      <c r="FY682" s="17">
        <v>35.229999999999997</v>
      </c>
      <c r="FZ682" s="17">
        <v>35.15</v>
      </c>
      <c r="GA682" s="17">
        <v>35.200000000000003</v>
      </c>
      <c r="GB682" s="17">
        <v>35.19</v>
      </c>
      <c r="GC682" s="17">
        <v>35.200000000000003</v>
      </c>
      <c r="GD682" s="17">
        <v>35.299999999999997</v>
      </c>
      <c r="GE682" s="17">
        <v>35.299999999999997</v>
      </c>
      <c r="GF682" s="17">
        <v>35.29</v>
      </c>
      <c r="GG682" s="17">
        <v>35.32</v>
      </c>
      <c r="GH682" s="17">
        <v>35.24</v>
      </c>
      <c r="GI682" s="17">
        <v>35.25</v>
      </c>
      <c r="GJ682" s="17">
        <v>35.26</v>
      </c>
      <c r="GK682" s="17">
        <v>35.26</v>
      </c>
      <c r="GL682" s="17">
        <v>35.36</v>
      </c>
      <c r="GM682" s="17">
        <v>35.4</v>
      </c>
      <c r="GN682" s="17">
        <v>35.43</v>
      </c>
      <c r="GO682" s="17">
        <v>35.450000000000003</v>
      </c>
      <c r="GP682" s="17">
        <v>35.6</v>
      </c>
      <c r="GQ682" s="17">
        <v>35.6</v>
      </c>
      <c r="GR682" s="17">
        <v>35.58</v>
      </c>
      <c r="GS682" s="17">
        <v>35.5</v>
      </c>
      <c r="GT682" s="17">
        <v>35.549999999999997</v>
      </c>
      <c r="GU682" s="17">
        <v>35.56</v>
      </c>
      <c r="GV682" s="17">
        <v>35.549999999999997</v>
      </c>
      <c r="GW682" s="17">
        <v>35.57</v>
      </c>
      <c r="GX682" s="17">
        <v>35.6</v>
      </c>
      <c r="GY682" s="17">
        <v>35.6</v>
      </c>
      <c r="GZ682" s="17">
        <v>35.58</v>
      </c>
      <c r="HA682" s="17">
        <v>35.630000000000003</v>
      </c>
      <c r="HB682" s="17">
        <v>35.6</v>
      </c>
      <c r="HC682" s="17">
        <v>35.57</v>
      </c>
      <c r="HD682" s="17">
        <v>35.57</v>
      </c>
      <c r="HE682" s="17">
        <v>35.57</v>
      </c>
      <c r="HF682" s="17">
        <v>35.549999999999997</v>
      </c>
      <c r="HG682" s="17">
        <v>35.5</v>
      </c>
      <c r="HH682" s="17">
        <v>35.46</v>
      </c>
      <c r="HI682" s="17">
        <v>35.47</v>
      </c>
      <c r="HJ682" s="17">
        <v>35.47</v>
      </c>
      <c r="HK682" s="17">
        <v>35.5</v>
      </c>
      <c r="HL682" s="17">
        <v>35.49</v>
      </c>
      <c r="HM682" s="17">
        <v>35.450000000000003</v>
      </c>
      <c r="HN682" s="17">
        <v>35.46</v>
      </c>
      <c r="HO682" s="17">
        <v>35.46</v>
      </c>
      <c r="HP682" s="17">
        <v>35.47</v>
      </c>
      <c r="HQ682" s="17">
        <v>35.44</v>
      </c>
      <c r="HR682" s="17">
        <v>35.409999999999997</v>
      </c>
      <c r="HS682" s="17">
        <v>35.450000000000003</v>
      </c>
      <c r="HT682" s="17">
        <v>35.43</v>
      </c>
      <c r="HU682" s="17">
        <v>35.43</v>
      </c>
      <c r="HV682" s="17">
        <v>35.42</v>
      </c>
      <c r="HW682" s="17">
        <v>35.409999999999997</v>
      </c>
      <c r="HX682" s="17">
        <v>35.43</v>
      </c>
      <c r="HY682" s="17">
        <v>35.43</v>
      </c>
      <c r="HZ682" s="17">
        <v>35.450000000000003</v>
      </c>
      <c r="IA682" s="17">
        <v>35.450000000000003</v>
      </c>
      <c r="IB682" s="17">
        <v>35.44</v>
      </c>
      <c r="IC682" s="17">
        <v>35.409999999999997</v>
      </c>
      <c r="ID682" s="17">
        <v>35.380000000000003</v>
      </c>
      <c r="IE682" s="17">
        <v>35.340000000000003</v>
      </c>
      <c r="IF682" s="17">
        <v>35.33</v>
      </c>
      <c r="IG682" s="17">
        <v>35.42</v>
      </c>
      <c r="IH682" s="17">
        <v>35.42</v>
      </c>
      <c r="II682" s="17">
        <v>35.369999999999997</v>
      </c>
      <c r="IJ682" s="17">
        <v>35.369999999999997</v>
      </c>
      <c r="IK682" s="17">
        <v>35.4</v>
      </c>
      <c r="IL682" s="17">
        <v>35.44</v>
      </c>
      <c r="IM682" s="17">
        <v>35.5</v>
      </c>
      <c r="IN682" s="17">
        <v>35.53</v>
      </c>
      <c r="IO682" s="17">
        <v>35.5</v>
      </c>
      <c r="IP682" s="17">
        <v>35.47</v>
      </c>
      <c r="IQ682" s="17">
        <v>35.47</v>
      </c>
      <c r="IR682" s="17">
        <v>35.43</v>
      </c>
      <c r="IS682" s="17">
        <v>35.409999999999997</v>
      </c>
      <c r="IT682" s="17">
        <v>35.42</v>
      </c>
      <c r="IU682" s="17">
        <v>35.409999999999997</v>
      </c>
      <c r="IV682" s="17">
        <v>35.369999999999997</v>
      </c>
      <c r="IW682" s="17">
        <v>35.380000000000003</v>
      </c>
      <c r="IX682" s="17">
        <v>35.200000000000003</v>
      </c>
      <c r="IY682" s="17">
        <v>35.340000000000003</v>
      </c>
    </row>
    <row r="683" spans="1:259" x14ac:dyDescent="0.15">
      <c r="A683" s="17" t="s">
        <v>694</v>
      </c>
      <c r="B683" s="17" t="s">
        <v>695</v>
      </c>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c r="AA683" s="26"/>
      <c r="AB683" s="17"/>
      <c r="AC683" s="26"/>
      <c r="AD683" s="26"/>
      <c r="AE683" s="17"/>
      <c r="AF683" s="17"/>
      <c r="AG683" s="17"/>
      <c r="AH683" s="17"/>
      <c r="AI683" s="17"/>
      <c r="AJ683" s="17"/>
      <c r="AK683" s="17"/>
      <c r="AL683" s="17"/>
      <c r="AM683" s="17"/>
      <c r="AN683" s="17"/>
      <c r="AO683" s="17"/>
      <c r="AP683" s="17"/>
      <c r="AQ683" s="17"/>
      <c r="AR683" s="17"/>
      <c r="AS683" s="17"/>
      <c r="AT683" s="17"/>
      <c r="AU683" s="17"/>
      <c r="AV683" s="17"/>
      <c r="AW683" s="17"/>
      <c r="AX683" s="17"/>
      <c r="AY683" s="17"/>
      <c r="AZ683" s="17"/>
      <c r="BA683" s="17"/>
      <c r="BB683" s="17"/>
      <c r="BC683" s="17"/>
      <c r="BD683" s="17"/>
      <c r="BE683" s="17"/>
      <c r="BF683" s="17"/>
      <c r="BG683" s="17"/>
      <c r="BH683" s="17"/>
      <c r="BI683" s="17"/>
      <c r="BJ683" s="26"/>
      <c r="BK683" s="17"/>
      <c r="BL683" s="17"/>
      <c r="BM683" s="17"/>
      <c r="BN683" s="17"/>
      <c r="BO683" s="17"/>
      <c r="BP683" s="17"/>
      <c r="BQ683" s="17"/>
      <c r="BR683" s="17"/>
      <c r="BS683" s="17"/>
      <c r="BT683" s="17"/>
      <c r="BU683" s="17"/>
      <c r="BV683" s="17"/>
      <c r="BW683" s="17"/>
      <c r="BX683" s="26"/>
      <c r="BY683" s="26"/>
      <c r="BZ683" s="26"/>
      <c r="CA683" s="26"/>
      <c r="CB683" s="26"/>
      <c r="CC683" s="17"/>
      <c r="CD683" s="17"/>
      <c r="CE683" s="17"/>
      <c r="CF683" s="17"/>
      <c r="CG683" s="17"/>
      <c r="CH683" s="17"/>
      <c r="CI683" s="17"/>
      <c r="CJ683" s="26"/>
      <c r="CK683" s="17"/>
      <c r="CL683" s="17"/>
      <c r="CM683" s="17"/>
      <c r="CN683" s="17"/>
      <c r="CO683" s="17"/>
      <c r="CP683" s="17"/>
      <c r="CQ683" s="17"/>
      <c r="CR683" s="17"/>
      <c r="CS683" s="17"/>
      <c r="CT683" s="17"/>
      <c r="CU683" s="17"/>
      <c r="CV683" s="17"/>
      <c r="CW683" s="17"/>
      <c r="CX683" s="17"/>
      <c r="CY683" s="26"/>
      <c r="CZ683" s="26"/>
      <c r="DA683" s="26"/>
      <c r="DB683" s="17"/>
      <c r="DC683" s="17"/>
      <c r="DD683" s="17"/>
      <c r="DE683" s="17"/>
      <c r="DF683" s="17"/>
      <c r="DG683" s="17"/>
      <c r="DH683" s="26"/>
      <c r="DI683" s="17"/>
      <c r="DJ683" s="17"/>
      <c r="DK683" s="17"/>
      <c r="DL683" s="17"/>
      <c r="DM683" s="17">
        <v>24.85</v>
      </c>
      <c r="DN683" s="17">
        <v>24.86</v>
      </c>
      <c r="DO683" s="17">
        <v>24.87</v>
      </c>
      <c r="DP683" s="17">
        <v>24.87</v>
      </c>
      <c r="DQ683" s="17">
        <v>24.86</v>
      </c>
      <c r="DR683" s="17">
        <v>24.86</v>
      </c>
      <c r="DS683" s="17">
        <v>24.86</v>
      </c>
      <c r="DT683" s="17">
        <v>24.87</v>
      </c>
      <c r="DU683" s="17">
        <v>24.84</v>
      </c>
      <c r="DV683" s="17">
        <v>24.84</v>
      </c>
      <c r="DW683" s="17">
        <v>24.83</v>
      </c>
      <c r="DX683" s="17">
        <v>24.83</v>
      </c>
      <c r="DY683" s="17">
        <v>24.86</v>
      </c>
      <c r="DZ683" s="17">
        <v>24.86</v>
      </c>
      <c r="EA683" s="17">
        <v>24.84</v>
      </c>
      <c r="EB683" s="17">
        <v>24.84</v>
      </c>
      <c r="EC683" s="17">
        <v>24.83</v>
      </c>
      <c r="ED683" s="17">
        <v>24.83</v>
      </c>
      <c r="EE683" s="17">
        <v>24.83</v>
      </c>
      <c r="EF683" s="17">
        <v>24.82</v>
      </c>
      <c r="EG683" s="17">
        <v>24.81</v>
      </c>
      <c r="EH683" s="17">
        <v>24.82</v>
      </c>
      <c r="EI683" s="17">
        <v>24.81</v>
      </c>
      <c r="EJ683" s="17">
        <v>24.82</v>
      </c>
      <c r="EK683" s="17">
        <v>24.84</v>
      </c>
      <c r="EL683" s="17">
        <v>24.84</v>
      </c>
      <c r="EM683" s="17">
        <v>24.83</v>
      </c>
      <c r="EN683" s="17">
        <v>24.83</v>
      </c>
      <c r="EO683" s="17">
        <v>24.8</v>
      </c>
      <c r="EP683" s="17">
        <v>24.82</v>
      </c>
      <c r="EQ683" s="17">
        <v>24.8</v>
      </c>
      <c r="ER683" s="17">
        <v>24.81</v>
      </c>
      <c r="ES683" s="17">
        <v>24.82</v>
      </c>
      <c r="ET683" s="17">
        <v>24.82</v>
      </c>
      <c r="EU683" s="17">
        <v>24.84</v>
      </c>
      <c r="EV683" s="17">
        <v>24.86</v>
      </c>
      <c r="EW683" s="17">
        <v>24.85</v>
      </c>
      <c r="EX683" s="17">
        <v>24.84</v>
      </c>
      <c r="EY683" s="17">
        <v>24.84</v>
      </c>
      <c r="EZ683" s="17">
        <v>24.84</v>
      </c>
      <c r="FA683" s="17">
        <v>24.83</v>
      </c>
      <c r="FB683" s="17">
        <v>24.82</v>
      </c>
      <c r="FC683" s="17">
        <v>24.85</v>
      </c>
      <c r="FD683" s="17">
        <v>24.87</v>
      </c>
      <c r="FE683" s="17">
        <v>24.85</v>
      </c>
      <c r="FF683" s="17">
        <v>24.85</v>
      </c>
      <c r="FG683" s="17">
        <v>24.85</v>
      </c>
      <c r="FH683" s="17">
        <v>24.85</v>
      </c>
      <c r="FI683" s="17">
        <v>24.83</v>
      </c>
      <c r="FJ683" s="17">
        <v>24.84</v>
      </c>
      <c r="FK683" s="17">
        <v>24.83</v>
      </c>
      <c r="FL683" s="17">
        <v>24.84</v>
      </c>
      <c r="FM683" s="17">
        <v>24.82</v>
      </c>
      <c r="FN683" s="17">
        <v>24.84</v>
      </c>
      <c r="FO683" s="17">
        <v>24.86</v>
      </c>
      <c r="FP683" s="17">
        <v>24.86</v>
      </c>
      <c r="FQ683" s="17">
        <v>24.85</v>
      </c>
      <c r="FR683" s="17">
        <v>24.84</v>
      </c>
      <c r="FS683" s="17">
        <v>24.84</v>
      </c>
      <c r="FT683" s="17">
        <v>24.84</v>
      </c>
      <c r="FU683" s="17">
        <v>24.84</v>
      </c>
      <c r="FV683" s="17">
        <v>24.84</v>
      </c>
      <c r="FW683" s="17">
        <v>24.82</v>
      </c>
      <c r="FX683" s="17">
        <v>24.83</v>
      </c>
      <c r="FY683" s="17">
        <v>24.85</v>
      </c>
      <c r="FZ683" s="17">
        <v>24.87</v>
      </c>
      <c r="GA683" s="17">
        <v>24.85</v>
      </c>
      <c r="GB683" s="17">
        <v>24.85</v>
      </c>
      <c r="GC683" s="17">
        <v>24.85</v>
      </c>
      <c r="GD683" s="17">
        <v>24.84</v>
      </c>
      <c r="GE683" s="17">
        <v>24.85</v>
      </c>
      <c r="GF683" s="17">
        <v>24.85</v>
      </c>
      <c r="GG683" s="17">
        <v>24.87</v>
      </c>
      <c r="GH683" s="17">
        <v>24.86</v>
      </c>
      <c r="GI683" s="17">
        <v>24.86</v>
      </c>
      <c r="GJ683" s="17">
        <v>24.84</v>
      </c>
      <c r="GK683" s="17">
        <v>24.85</v>
      </c>
      <c r="GL683" s="17">
        <v>24.85</v>
      </c>
      <c r="GM683" s="17">
        <v>24.83</v>
      </c>
      <c r="GN683" s="17">
        <v>24.84</v>
      </c>
      <c r="GO683" s="17">
        <v>24.85</v>
      </c>
      <c r="GP683" s="17">
        <v>24.84</v>
      </c>
      <c r="GQ683" s="17">
        <v>24.84</v>
      </c>
      <c r="GR683" s="17">
        <v>24.84</v>
      </c>
      <c r="GS683" s="17">
        <v>24.83</v>
      </c>
      <c r="GT683" s="17">
        <v>24.85</v>
      </c>
      <c r="GU683" s="17">
        <v>24.83</v>
      </c>
      <c r="GV683" s="17">
        <v>24.83</v>
      </c>
      <c r="GW683" s="17">
        <v>24.82</v>
      </c>
      <c r="GX683" s="17">
        <v>24.83</v>
      </c>
      <c r="GY683" s="17">
        <v>24.83</v>
      </c>
      <c r="GZ683" s="17">
        <v>24.83</v>
      </c>
      <c r="HA683" s="17">
        <v>24.84</v>
      </c>
      <c r="HB683" s="17">
        <v>24.85</v>
      </c>
      <c r="HC683" s="17">
        <v>24.85</v>
      </c>
      <c r="HD683" s="17">
        <v>24.84</v>
      </c>
      <c r="HE683" s="17">
        <v>24.85</v>
      </c>
      <c r="HF683" s="17">
        <v>24.84</v>
      </c>
      <c r="HG683" s="17">
        <v>24.82</v>
      </c>
      <c r="HH683" s="17">
        <v>24.82</v>
      </c>
      <c r="HI683" s="17">
        <v>24.81</v>
      </c>
      <c r="HJ683" s="17">
        <v>24.8</v>
      </c>
      <c r="HK683" s="17">
        <v>24.81</v>
      </c>
      <c r="HL683" s="17">
        <v>24.8</v>
      </c>
      <c r="HM683" s="17">
        <v>24.81</v>
      </c>
      <c r="HN683" s="17">
        <v>24.8</v>
      </c>
      <c r="HO683" s="17">
        <v>24.8</v>
      </c>
      <c r="HP683" s="17">
        <v>24.81</v>
      </c>
      <c r="HQ683" s="17">
        <v>24.81</v>
      </c>
      <c r="HR683" s="17">
        <v>24.82</v>
      </c>
      <c r="HS683" s="17">
        <v>24.82</v>
      </c>
      <c r="HT683" s="17">
        <v>24.83</v>
      </c>
      <c r="HU683" s="17">
        <v>24.87</v>
      </c>
      <c r="HV683" s="17">
        <v>24.87</v>
      </c>
      <c r="HW683" s="17">
        <v>24.89</v>
      </c>
      <c r="HX683" s="17">
        <v>24.88</v>
      </c>
      <c r="HY683" s="17">
        <v>24.87</v>
      </c>
      <c r="HZ683" s="17">
        <v>24.87</v>
      </c>
      <c r="IA683" s="17">
        <v>24.85</v>
      </c>
      <c r="IB683" s="17">
        <v>24.88</v>
      </c>
      <c r="IC683" s="17">
        <v>24.88</v>
      </c>
      <c r="ID683" s="17">
        <v>24.87</v>
      </c>
      <c r="IE683" s="17">
        <v>24.86</v>
      </c>
      <c r="IF683" s="17">
        <v>24.89</v>
      </c>
      <c r="IG683" s="17">
        <v>24.91</v>
      </c>
      <c r="IH683" s="17">
        <v>24.89</v>
      </c>
      <c r="II683" s="17">
        <v>24.92</v>
      </c>
      <c r="IJ683" s="17">
        <v>24.9</v>
      </c>
      <c r="IK683" s="17">
        <v>24.89</v>
      </c>
      <c r="IL683" s="17">
        <v>24.92</v>
      </c>
      <c r="IM683" s="17">
        <v>24.92</v>
      </c>
      <c r="IN683" s="17">
        <v>24.94</v>
      </c>
      <c r="IO683" s="17">
        <v>24.92</v>
      </c>
      <c r="IP683" s="17">
        <v>24.92</v>
      </c>
      <c r="IQ683" s="17">
        <v>24.9</v>
      </c>
      <c r="IR683" s="17">
        <v>24.92</v>
      </c>
      <c r="IS683" s="17">
        <v>24.94</v>
      </c>
      <c r="IT683" s="17">
        <v>24.94</v>
      </c>
      <c r="IU683" s="17">
        <v>24.94</v>
      </c>
      <c r="IV683" s="17">
        <v>24.94</v>
      </c>
      <c r="IW683" s="17">
        <v>24.94</v>
      </c>
      <c r="IX683" s="17">
        <v>24.94</v>
      </c>
      <c r="IY683" s="17">
        <v>24.95</v>
      </c>
    </row>
    <row r="684" spans="1:259" x14ac:dyDescent="0.15">
      <c r="A684" s="17" t="s">
        <v>4529</v>
      </c>
      <c r="B684" s="17" t="s">
        <v>4853</v>
      </c>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c r="AA684" s="26"/>
      <c r="AB684" s="17"/>
      <c r="AC684" s="26"/>
      <c r="AD684" s="26"/>
      <c r="AE684" s="17"/>
      <c r="AF684" s="17"/>
      <c r="AG684" s="17"/>
      <c r="AH684" s="17"/>
      <c r="AI684" s="17"/>
      <c r="AJ684" s="17"/>
      <c r="AK684" s="17"/>
      <c r="AL684" s="17"/>
      <c r="AM684" s="17"/>
      <c r="AN684" s="17"/>
      <c r="AO684" s="17"/>
      <c r="AP684" s="17"/>
      <c r="AQ684" s="17"/>
      <c r="AR684" s="17"/>
      <c r="AS684" s="17"/>
      <c r="AT684" s="17"/>
      <c r="AU684" s="17"/>
      <c r="AV684" s="17"/>
      <c r="AW684" s="17"/>
      <c r="AX684" s="17"/>
      <c r="AY684" s="17"/>
      <c r="AZ684" s="17"/>
      <c r="BA684" s="17"/>
      <c r="BB684" s="17"/>
      <c r="BC684" s="17"/>
      <c r="BD684" s="17"/>
      <c r="BE684" s="17"/>
      <c r="BF684" s="17"/>
      <c r="BG684" s="17"/>
      <c r="BH684" s="17"/>
      <c r="BI684" s="17"/>
      <c r="BJ684" s="26"/>
      <c r="BK684" s="17"/>
      <c r="BL684" s="17"/>
      <c r="BM684" s="17"/>
      <c r="BN684" s="17"/>
      <c r="BO684" s="17"/>
      <c r="BP684" s="17"/>
      <c r="BQ684" s="17"/>
      <c r="BR684" s="17"/>
      <c r="BS684" s="17"/>
      <c r="BT684" s="17"/>
      <c r="BU684" s="17"/>
      <c r="BV684" s="17"/>
      <c r="BW684" s="17"/>
      <c r="BX684" s="26"/>
      <c r="BY684" s="26"/>
      <c r="BZ684" s="26"/>
      <c r="CA684" s="26"/>
      <c r="CB684" s="26"/>
      <c r="CC684" s="17"/>
      <c r="CD684" s="17"/>
      <c r="CE684" s="17"/>
      <c r="CF684" s="17"/>
      <c r="CG684" s="17"/>
      <c r="CH684" s="17"/>
      <c r="CI684" s="17"/>
      <c r="CJ684" s="26"/>
      <c r="CK684" s="17"/>
      <c r="CL684" s="17"/>
      <c r="CM684" s="17"/>
      <c r="CN684" s="17"/>
      <c r="CO684" s="17"/>
      <c r="CP684" s="17"/>
      <c r="CQ684" s="17"/>
      <c r="CR684" s="17"/>
      <c r="CS684" s="17"/>
      <c r="CT684" s="17"/>
      <c r="CU684" s="17"/>
      <c r="CV684" s="17"/>
      <c r="CW684" s="17"/>
      <c r="CX684" s="17"/>
      <c r="CY684" s="26"/>
      <c r="CZ684" s="26"/>
      <c r="DA684" s="26"/>
      <c r="DB684" s="17"/>
      <c r="DC684" s="17"/>
      <c r="DD684" s="17"/>
      <c r="DE684" s="17"/>
      <c r="DF684" s="17"/>
      <c r="DG684" s="17"/>
      <c r="DH684" s="26"/>
      <c r="DI684" s="17"/>
      <c r="DJ684" s="17"/>
      <c r="DK684" s="17"/>
      <c r="DL684" s="17"/>
      <c r="DM684" s="17">
        <v>19.8</v>
      </c>
      <c r="DN684" s="17">
        <v>19.78</v>
      </c>
      <c r="DO684" s="17">
        <v>19.88</v>
      </c>
      <c r="DP684" s="17">
        <v>19.78</v>
      </c>
      <c r="DQ684" s="17">
        <v>19.79</v>
      </c>
      <c r="DR684" s="17">
        <v>19.8</v>
      </c>
      <c r="DS684" s="17">
        <v>19.8</v>
      </c>
      <c r="DT684" s="17">
        <v>19.850000000000001</v>
      </c>
      <c r="DU684" s="17">
        <v>19.829999999999998</v>
      </c>
      <c r="DV684" s="17">
        <v>19.8</v>
      </c>
      <c r="DW684" s="17">
        <v>19.78</v>
      </c>
      <c r="DX684" s="17">
        <v>19.79</v>
      </c>
      <c r="DY684" s="17">
        <v>19.8</v>
      </c>
      <c r="DZ684" s="17">
        <v>19.809999999999999</v>
      </c>
      <c r="EA684" s="17">
        <v>19.79</v>
      </c>
      <c r="EB684" s="17">
        <v>19.75</v>
      </c>
      <c r="EC684" s="17">
        <v>19.739999999999998</v>
      </c>
      <c r="ED684" s="17">
        <v>19.73</v>
      </c>
      <c r="EE684" s="17">
        <v>19.739999999999998</v>
      </c>
      <c r="EF684" s="17">
        <v>19.73</v>
      </c>
      <c r="EG684" s="17">
        <v>19.61</v>
      </c>
      <c r="EH684" s="17">
        <v>19.61</v>
      </c>
      <c r="EI684" s="17">
        <v>19.63</v>
      </c>
      <c r="EJ684" s="17">
        <v>19.690000000000001</v>
      </c>
      <c r="EK684" s="17">
        <v>19.64</v>
      </c>
      <c r="EL684" s="17">
        <v>19.670000000000002</v>
      </c>
      <c r="EM684" s="17">
        <v>19.68</v>
      </c>
      <c r="EN684" s="17">
        <v>19.63</v>
      </c>
      <c r="EO684" s="17">
        <v>19.61</v>
      </c>
      <c r="EP684" s="17">
        <v>19.64</v>
      </c>
      <c r="EQ684" s="17">
        <v>19.63</v>
      </c>
      <c r="ER684" s="17">
        <v>19.690000000000001</v>
      </c>
      <c r="ES684" s="17">
        <v>19.63</v>
      </c>
      <c r="ET684" s="17">
        <v>19.649999999999999</v>
      </c>
      <c r="EU684" s="17">
        <v>19.649999999999999</v>
      </c>
      <c r="EV684" s="17">
        <v>19.64</v>
      </c>
      <c r="EW684" s="17">
        <v>19.63</v>
      </c>
      <c r="EX684" s="17">
        <v>19.690000000000001</v>
      </c>
      <c r="EY684" s="17">
        <v>19.7</v>
      </c>
      <c r="EZ684" s="17">
        <v>19.649999999999999</v>
      </c>
      <c r="FA684" s="17">
        <v>19.63</v>
      </c>
      <c r="FB684" s="17">
        <v>19.64</v>
      </c>
      <c r="FC684" s="17">
        <v>19.670000000000002</v>
      </c>
      <c r="FD684" s="17">
        <v>19.690000000000001</v>
      </c>
      <c r="FE684" s="17">
        <v>19.68</v>
      </c>
      <c r="FF684" s="17">
        <v>19.690000000000001</v>
      </c>
      <c r="FG684" s="17">
        <v>19.7</v>
      </c>
      <c r="FH684" s="17">
        <v>19.7</v>
      </c>
      <c r="FI684" s="17">
        <v>19.7</v>
      </c>
      <c r="FJ684" s="17">
        <v>19.71</v>
      </c>
      <c r="FK684" s="17">
        <v>19.7</v>
      </c>
      <c r="FL684" s="17">
        <v>19.739999999999998</v>
      </c>
      <c r="FM684" s="17">
        <v>19.7</v>
      </c>
      <c r="FN684" s="17">
        <v>19.7</v>
      </c>
      <c r="FO684" s="17">
        <v>19.7</v>
      </c>
      <c r="FP684" s="17">
        <v>19.7</v>
      </c>
      <c r="FQ684" s="17">
        <v>19.7</v>
      </c>
      <c r="FR684" s="17">
        <v>19.7</v>
      </c>
      <c r="FS684" s="17">
        <v>19.7</v>
      </c>
      <c r="FT684" s="17">
        <v>19.7</v>
      </c>
      <c r="FU684" s="17">
        <v>19.72</v>
      </c>
      <c r="FV684" s="17">
        <v>19.670000000000002</v>
      </c>
      <c r="FW684" s="17">
        <v>19.66</v>
      </c>
      <c r="FX684" s="17">
        <v>19.68</v>
      </c>
      <c r="FY684" s="17">
        <v>19.690000000000001</v>
      </c>
      <c r="FZ684" s="17">
        <v>19.73</v>
      </c>
      <c r="GA684" s="17">
        <v>19.82</v>
      </c>
      <c r="GB684" s="17">
        <v>19.71</v>
      </c>
      <c r="GC684" s="17">
        <v>19.73</v>
      </c>
      <c r="GD684" s="17">
        <v>19.739999999999998</v>
      </c>
      <c r="GE684" s="17">
        <v>19.77</v>
      </c>
      <c r="GF684" s="17">
        <v>19.739999999999998</v>
      </c>
      <c r="GG684" s="17">
        <v>19.73</v>
      </c>
      <c r="GH684" s="17">
        <v>19.75</v>
      </c>
      <c r="GI684" s="17">
        <v>19.75</v>
      </c>
      <c r="GJ684" s="17">
        <v>19.75</v>
      </c>
      <c r="GK684" s="17">
        <v>19.75</v>
      </c>
      <c r="GL684" s="17">
        <v>19.75</v>
      </c>
      <c r="GM684" s="17">
        <v>19.739999999999998</v>
      </c>
      <c r="GN684" s="17">
        <v>19.75</v>
      </c>
      <c r="GO684" s="17">
        <v>19.75</v>
      </c>
      <c r="GP684" s="17">
        <v>19.78</v>
      </c>
      <c r="GQ684" s="17">
        <v>19.760000000000002</v>
      </c>
      <c r="GR684" s="17">
        <v>19.75</v>
      </c>
      <c r="GS684" s="17">
        <v>19.760000000000002</v>
      </c>
      <c r="GT684" s="17">
        <v>19.760000000000002</v>
      </c>
      <c r="GU684" s="17">
        <v>19.77</v>
      </c>
      <c r="GV684" s="17">
        <v>19.77</v>
      </c>
      <c r="GW684" s="17">
        <v>19.760000000000002</v>
      </c>
      <c r="GX684" s="17">
        <v>19.8</v>
      </c>
      <c r="GY684" s="17">
        <v>19.850000000000001</v>
      </c>
      <c r="GZ684" s="17">
        <v>19.84</v>
      </c>
      <c r="HA684" s="17">
        <v>19.809999999999999</v>
      </c>
      <c r="HB684" s="17">
        <v>19.809999999999999</v>
      </c>
      <c r="HC684" s="17">
        <v>19.75</v>
      </c>
      <c r="HD684" s="17">
        <v>19.760000000000002</v>
      </c>
      <c r="HE684" s="17">
        <v>19.760000000000002</v>
      </c>
      <c r="HF684" s="17">
        <v>19.75</v>
      </c>
      <c r="HG684" s="17">
        <v>19.75</v>
      </c>
      <c r="HH684" s="17">
        <v>19.75</v>
      </c>
      <c r="HI684" s="17">
        <v>19.760000000000002</v>
      </c>
      <c r="HJ684" s="17">
        <v>19.75</v>
      </c>
      <c r="HK684" s="17">
        <v>19.760000000000002</v>
      </c>
      <c r="HL684" s="17">
        <v>19.75</v>
      </c>
      <c r="HM684" s="17">
        <v>19.75</v>
      </c>
      <c r="HN684" s="17">
        <v>19.73</v>
      </c>
      <c r="HO684" s="17">
        <v>19.73</v>
      </c>
      <c r="HP684" s="17">
        <v>19.72</v>
      </c>
      <c r="HQ684" s="17">
        <v>19.72</v>
      </c>
      <c r="HR684" s="17">
        <v>19.739999999999998</v>
      </c>
      <c r="HS684" s="17">
        <v>19.75</v>
      </c>
      <c r="HT684" s="17">
        <v>19.88</v>
      </c>
      <c r="HU684" s="17">
        <v>19.89</v>
      </c>
      <c r="HV684" s="17">
        <v>19.91</v>
      </c>
      <c r="HW684" s="17">
        <v>19.8</v>
      </c>
      <c r="HX684" s="17">
        <v>19.809999999999999</v>
      </c>
      <c r="HY684" s="17">
        <v>19.91</v>
      </c>
      <c r="HZ684" s="17">
        <v>19.829999999999998</v>
      </c>
      <c r="IA684" s="17">
        <v>19.8</v>
      </c>
      <c r="IB684" s="17">
        <v>19.77</v>
      </c>
      <c r="IC684" s="17">
        <v>19.809999999999999</v>
      </c>
      <c r="ID684" s="17">
        <v>19.829999999999998</v>
      </c>
      <c r="IE684" s="17">
        <v>19.96</v>
      </c>
      <c r="IF684" s="17">
        <v>19.899999999999999</v>
      </c>
      <c r="IG684" s="17">
        <v>19.899999999999999</v>
      </c>
      <c r="IH684" s="17">
        <v>19.93</v>
      </c>
      <c r="II684" s="17">
        <v>19.91</v>
      </c>
      <c r="IJ684" s="17">
        <v>19.899999999999999</v>
      </c>
      <c r="IK684" s="17">
        <v>19.89</v>
      </c>
      <c r="IL684" s="17">
        <v>19.93</v>
      </c>
      <c r="IM684" s="17">
        <v>19.940000000000001</v>
      </c>
      <c r="IN684" s="17">
        <v>20</v>
      </c>
      <c r="IO684" s="17">
        <v>20</v>
      </c>
      <c r="IP684" s="17">
        <v>20.010000000000002</v>
      </c>
      <c r="IQ684" s="17">
        <v>20</v>
      </c>
      <c r="IR684" s="17">
        <v>20</v>
      </c>
      <c r="IS684" s="17">
        <v>20.010000000000002</v>
      </c>
      <c r="IT684" s="17">
        <v>20.010000000000002</v>
      </c>
      <c r="IU684" s="17">
        <v>20.02</v>
      </c>
      <c r="IV684" s="17">
        <v>20.02</v>
      </c>
      <c r="IW684" s="17">
        <v>20.03</v>
      </c>
      <c r="IX684" s="17">
        <v>20.059999999999999</v>
      </c>
      <c r="IY684" s="17">
        <v>20.05</v>
      </c>
    </row>
    <row r="685" spans="1:259" x14ac:dyDescent="0.15">
      <c r="A685" s="17" t="s">
        <v>3454</v>
      </c>
      <c r="B685" s="17" t="s">
        <v>3455</v>
      </c>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c r="AA685" s="26"/>
      <c r="AB685" s="17"/>
      <c r="AC685" s="26"/>
      <c r="AD685" s="26"/>
      <c r="AE685" s="17"/>
      <c r="AF685" s="17"/>
      <c r="AG685" s="17"/>
      <c r="AH685" s="17"/>
      <c r="AI685" s="17"/>
      <c r="AJ685" s="17"/>
      <c r="AK685" s="17"/>
      <c r="AL685" s="17"/>
      <c r="AM685" s="17"/>
      <c r="AN685" s="17"/>
      <c r="AO685" s="17"/>
      <c r="AP685" s="17"/>
      <c r="AQ685" s="17"/>
      <c r="AR685" s="17"/>
      <c r="AS685" s="17"/>
      <c r="AT685" s="17"/>
      <c r="AU685" s="17"/>
      <c r="AV685" s="17"/>
      <c r="AW685" s="17"/>
      <c r="AX685" s="17"/>
      <c r="AY685" s="17"/>
      <c r="AZ685" s="17"/>
      <c r="BA685" s="17"/>
      <c r="BB685" s="17"/>
      <c r="BC685" s="17"/>
      <c r="BD685" s="17"/>
      <c r="BE685" s="17"/>
      <c r="BF685" s="17"/>
      <c r="BG685" s="17"/>
      <c r="BH685" s="17"/>
      <c r="BI685" s="17"/>
      <c r="BJ685" s="26"/>
      <c r="BK685" s="17"/>
      <c r="BL685" s="17"/>
      <c r="BM685" s="17"/>
      <c r="BN685" s="17"/>
      <c r="BO685" s="17"/>
      <c r="BP685" s="17"/>
      <c r="BQ685" s="17"/>
      <c r="BR685" s="17"/>
      <c r="BS685" s="17"/>
      <c r="BT685" s="17"/>
      <c r="BU685" s="17"/>
      <c r="BV685" s="17"/>
      <c r="BW685" s="17"/>
      <c r="BX685" s="26"/>
      <c r="BY685" s="26"/>
      <c r="BZ685" s="26"/>
      <c r="CA685" s="26"/>
      <c r="CB685" s="26"/>
      <c r="CC685" s="17"/>
      <c r="CD685" s="17"/>
      <c r="CE685" s="17"/>
      <c r="CF685" s="17"/>
      <c r="CG685" s="17"/>
      <c r="CH685" s="17"/>
      <c r="CI685" s="17"/>
      <c r="CJ685" s="26"/>
      <c r="CK685" s="17"/>
      <c r="CL685" s="17"/>
      <c r="CM685" s="17"/>
      <c r="CN685" s="17"/>
      <c r="CO685" s="17"/>
      <c r="CP685" s="17"/>
      <c r="CQ685" s="17"/>
      <c r="CR685" s="17"/>
      <c r="CS685" s="17"/>
      <c r="CT685" s="17"/>
      <c r="CU685" s="17"/>
      <c r="CV685" s="17"/>
      <c r="CW685" s="17"/>
      <c r="CX685" s="17"/>
      <c r="CY685" s="26"/>
      <c r="CZ685" s="26"/>
      <c r="DA685" s="26"/>
      <c r="DB685" s="17"/>
      <c r="DC685" s="17"/>
      <c r="DD685" s="17"/>
      <c r="DE685" s="17"/>
      <c r="DF685" s="17"/>
      <c r="DG685" s="17"/>
      <c r="DH685" s="26"/>
      <c r="DI685" s="17"/>
      <c r="DJ685" s="17"/>
      <c r="DK685" s="17"/>
      <c r="DL685" s="17"/>
      <c r="DM685" s="17">
        <v>18</v>
      </c>
      <c r="DN685" s="17">
        <v>18.010000000000002</v>
      </c>
      <c r="DO685" s="17">
        <v>18.04</v>
      </c>
      <c r="DP685" s="17">
        <v>18.05</v>
      </c>
      <c r="DQ685" s="17">
        <v>18.059999999999999</v>
      </c>
      <c r="DR685" s="17">
        <v>18.059999999999999</v>
      </c>
      <c r="DS685" s="17">
        <v>18.07</v>
      </c>
      <c r="DT685" s="17">
        <v>18.05</v>
      </c>
      <c r="DU685" s="17">
        <v>18.059999999999999</v>
      </c>
      <c r="DV685" s="17">
        <v>18.05</v>
      </c>
      <c r="DW685" s="17">
        <v>18.05</v>
      </c>
      <c r="DX685" s="17">
        <v>18.05</v>
      </c>
      <c r="DY685" s="17">
        <v>18.059999999999999</v>
      </c>
      <c r="DZ685" s="17">
        <v>18.05</v>
      </c>
      <c r="EA685" s="17">
        <v>18.03</v>
      </c>
      <c r="EB685" s="17">
        <v>18.02</v>
      </c>
      <c r="EC685" s="17">
        <v>18.010000000000002</v>
      </c>
      <c r="ED685" s="17">
        <v>17.989999999999998</v>
      </c>
      <c r="EE685" s="17">
        <v>18.02</v>
      </c>
      <c r="EF685" s="17">
        <v>18</v>
      </c>
      <c r="EG685" s="17">
        <v>18</v>
      </c>
      <c r="EH685" s="17">
        <v>18</v>
      </c>
      <c r="EI685" s="17">
        <v>18.010000000000002</v>
      </c>
      <c r="EJ685" s="17">
        <v>18.010000000000002</v>
      </c>
      <c r="EK685" s="17">
        <v>18</v>
      </c>
      <c r="EL685" s="17">
        <v>17.989999999999998</v>
      </c>
      <c r="EM685" s="17">
        <v>18</v>
      </c>
      <c r="EN685" s="17">
        <v>17.989999999999998</v>
      </c>
      <c r="EO685" s="17">
        <v>18</v>
      </c>
      <c r="EP685" s="17">
        <v>18.07</v>
      </c>
      <c r="EQ685" s="17">
        <v>18.03</v>
      </c>
      <c r="ER685" s="17">
        <v>18.04</v>
      </c>
      <c r="ES685" s="17">
        <v>18.05</v>
      </c>
      <c r="ET685" s="17">
        <v>18.05</v>
      </c>
      <c r="EU685" s="17">
        <v>18.03</v>
      </c>
      <c r="EV685" s="17">
        <v>18.02</v>
      </c>
      <c r="EW685" s="17">
        <v>18.02</v>
      </c>
      <c r="EX685" s="17">
        <v>18.05</v>
      </c>
      <c r="EY685" s="17">
        <v>18.05</v>
      </c>
      <c r="EZ685" s="17">
        <v>18.02</v>
      </c>
      <c r="FA685" s="17">
        <v>18</v>
      </c>
      <c r="FB685" s="17">
        <v>18.010000000000002</v>
      </c>
      <c r="FC685" s="17">
        <v>18</v>
      </c>
      <c r="FD685" s="17">
        <v>18</v>
      </c>
      <c r="FE685" s="17">
        <v>18.010000000000002</v>
      </c>
      <c r="FF685" s="17">
        <v>18.010000000000002</v>
      </c>
      <c r="FG685" s="17">
        <v>18.010000000000002</v>
      </c>
      <c r="FH685" s="17">
        <v>18.03</v>
      </c>
      <c r="FI685" s="17">
        <v>18.05</v>
      </c>
      <c r="FJ685" s="17">
        <v>18.05</v>
      </c>
      <c r="FK685" s="17">
        <v>18.05</v>
      </c>
      <c r="FL685" s="17">
        <v>18.059999999999999</v>
      </c>
      <c r="FM685" s="17">
        <v>18.07</v>
      </c>
      <c r="FN685" s="17">
        <v>18.09</v>
      </c>
      <c r="FO685" s="17">
        <v>18.11</v>
      </c>
      <c r="FP685" s="17">
        <v>18.07</v>
      </c>
      <c r="FQ685" s="17">
        <v>18.07</v>
      </c>
      <c r="FR685" s="17">
        <v>18.079999999999998</v>
      </c>
      <c r="FS685" s="17">
        <v>18.059999999999999</v>
      </c>
      <c r="FT685" s="17">
        <v>18.05</v>
      </c>
      <c r="FU685" s="17">
        <v>18.05</v>
      </c>
      <c r="FV685" s="17">
        <v>18.04</v>
      </c>
      <c r="FW685" s="17">
        <v>18.059999999999999</v>
      </c>
      <c r="FX685" s="17">
        <v>18.05</v>
      </c>
      <c r="FY685" s="17">
        <v>18.09</v>
      </c>
      <c r="FZ685" s="17">
        <v>18.16</v>
      </c>
      <c r="GA685" s="17">
        <v>18.149999999999999</v>
      </c>
      <c r="GB685" s="17">
        <v>18.13</v>
      </c>
      <c r="GC685" s="17">
        <v>18.149999999999999</v>
      </c>
      <c r="GD685" s="17">
        <v>18.149999999999999</v>
      </c>
      <c r="GE685" s="17">
        <v>18.14</v>
      </c>
      <c r="GF685" s="17">
        <v>18.14</v>
      </c>
      <c r="GG685" s="17">
        <v>18.11</v>
      </c>
      <c r="GH685" s="17">
        <v>18.059999999999999</v>
      </c>
      <c r="GI685" s="17">
        <v>18.09</v>
      </c>
      <c r="GJ685" s="17">
        <v>18.09</v>
      </c>
      <c r="GK685" s="17">
        <v>18.059999999999999</v>
      </c>
      <c r="GL685" s="17">
        <v>18.059999999999999</v>
      </c>
      <c r="GM685" s="17">
        <v>18.09</v>
      </c>
      <c r="GN685" s="17">
        <v>18.05</v>
      </c>
      <c r="GO685" s="17">
        <v>18.03</v>
      </c>
      <c r="GP685" s="17">
        <v>18.04</v>
      </c>
      <c r="GQ685" s="17">
        <v>18.05</v>
      </c>
      <c r="GR685" s="17">
        <v>18.04</v>
      </c>
      <c r="GS685" s="17">
        <v>18.03</v>
      </c>
      <c r="GT685" s="17">
        <v>18.04</v>
      </c>
      <c r="GU685" s="17">
        <v>18.02</v>
      </c>
      <c r="GV685" s="17">
        <v>18.010000000000002</v>
      </c>
      <c r="GW685" s="17">
        <v>18.03</v>
      </c>
      <c r="GX685" s="17">
        <v>18.059999999999999</v>
      </c>
      <c r="GY685" s="17">
        <v>18.09</v>
      </c>
      <c r="GZ685" s="17">
        <v>18.09</v>
      </c>
      <c r="HA685" s="17">
        <v>18.079999999999998</v>
      </c>
      <c r="HB685" s="17">
        <v>18.07</v>
      </c>
      <c r="HC685" s="17">
        <v>18.05</v>
      </c>
      <c r="HD685" s="17">
        <v>18.05</v>
      </c>
      <c r="HE685" s="17">
        <v>18.05</v>
      </c>
      <c r="HF685" s="17">
        <v>18.05</v>
      </c>
      <c r="HG685" s="17">
        <v>18.079999999999998</v>
      </c>
      <c r="HH685" s="17">
        <v>18.059999999999999</v>
      </c>
      <c r="HI685" s="17">
        <v>18.03</v>
      </c>
      <c r="HJ685" s="17">
        <v>18.02</v>
      </c>
      <c r="HK685" s="17">
        <v>18</v>
      </c>
      <c r="HL685" s="17">
        <v>18.02</v>
      </c>
      <c r="HM685" s="17">
        <v>18.010000000000002</v>
      </c>
      <c r="HN685" s="17">
        <v>18.010000000000002</v>
      </c>
      <c r="HO685" s="17">
        <v>18</v>
      </c>
      <c r="HP685" s="17">
        <v>18.03</v>
      </c>
      <c r="HQ685" s="17">
        <v>18.04</v>
      </c>
      <c r="HR685" s="17">
        <v>18.02</v>
      </c>
      <c r="HS685" s="17">
        <v>18.04</v>
      </c>
      <c r="HT685" s="17">
        <v>18.059999999999999</v>
      </c>
      <c r="HU685" s="17">
        <v>18.059999999999999</v>
      </c>
      <c r="HV685" s="17">
        <v>18.09</v>
      </c>
      <c r="HW685" s="17">
        <v>18.100000000000001</v>
      </c>
      <c r="HX685" s="17">
        <v>18.11</v>
      </c>
      <c r="HY685" s="17">
        <v>18.09</v>
      </c>
      <c r="HZ685" s="17">
        <v>18.079999999999998</v>
      </c>
      <c r="IA685" s="17">
        <v>18.05</v>
      </c>
      <c r="IB685" s="17">
        <v>18.059999999999999</v>
      </c>
      <c r="IC685" s="17">
        <v>18.07</v>
      </c>
      <c r="ID685" s="17">
        <v>18.079999999999998</v>
      </c>
      <c r="IE685" s="17">
        <v>18.079999999999998</v>
      </c>
      <c r="IF685" s="17">
        <v>18.04</v>
      </c>
      <c r="IG685" s="17">
        <v>18.04</v>
      </c>
      <c r="IH685" s="17">
        <v>18.03</v>
      </c>
      <c r="II685" s="17">
        <v>18.03</v>
      </c>
      <c r="IJ685" s="17">
        <v>18.02</v>
      </c>
      <c r="IK685" s="17">
        <v>18.04</v>
      </c>
      <c r="IL685" s="17">
        <v>18.010000000000002</v>
      </c>
      <c r="IM685" s="17">
        <v>18.04</v>
      </c>
      <c r="IN685" s="17">
        <v>18.05</v>
      </c>
      <c r="IO685" s="17">
        <v>18.09</v>
      </c>
      <c r="IP685" s="17">
        <v>18.09</v>
      </c>
      <c r="IQ685" s="17">
        <v>18.09</v>
      </c>
      <c r="IR685" s="17">
        <v>18.079999999999998</v>
      </c>
      <c r="IS685" s="17">
        <v>18.09</v>
      </c>
      <c r="IT685" s="17">
        <v>18.079999999999998</v>
      </c>
      <c r="IU685" s="17">
        <v>18.11</v>
      </c>
      <c r="IV685" s="17">
        <v>18.100000000000001</v>
      </c>
      <c r="IW685" s="17">
        <v>18.09</v>
      </c>
      <c r="IX685" s="17">
        <v>18.09</v>
      </c>
      <c r="IY685" s="17">
        <v>18.100000000000001</v>
      </c>
    </row>
    <row r="686" spans="1:259" x14ac:dyDescent="0.15">
      <c r="A686" s="17" t="s">
        <v>1008</v>
      </c>
      <c r="B686" s="17" t="s">
        <v>1009</v>
      </c>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c r="AA686" s="26"/>
      <c r="AB686" s="17"/>
      <c r="AC686" s="26"/>
      <c r="AD686" s="26"/>
      <c r="AE686" s="17"/>
      <c r="AF686" s="17"/>
      <c r="AG686" s="17"/>
      <c r="AH686" s="17"/>
      <c r="AI686" s="17"/>
      <c r="AJ686" s="17"/>
      <c r="AK686" s="17"/>
      <c r="AL686" s="17"/>
      <c r="AM686" s="17"/>
      <c r="AN686" s="17"/>
      <c r="AO686" s="17"/>
      <c r="AP686" s="17"/>
      <c r="AQ686" s="17"/>
      <c r="AR686" s="17"/>
      <c r="AS686" s="17"/>
      <c r="AT686" s="17"/>
      <c r="AU686" s="17"/>
      <c r="AV686" s="17"/>
      <c r="AW686" s="17"/>
      <c r="AX686" s="17"/>
      <c r="AY686" s="17"/>
      <c r="AZ686" s="17"/>
      <c r="BA686" s="17"/>
      <c r="BB686" s="17"/>
      <c r="BC686" s="17"/>
      <c r="BD686" s="17"/>
      <c r="BE686" s="17"/>
      <c r="BF686" s="17"/>
      <c r="BG686" s="17"/>
      <c r="BH686" s="17"/>
      <c r="BI686" s="17"/>
      <c r="BJ686" s="26"/>
      <c r="BK686" s="17"/>
      <c r="BL686" s="17"/>
      <c r="BM686" s="17"/>
      <c r="BN686" s="17"/>
      <c r="BO686" s="17"/>
      <c r="BP686" s="17"/>
      <c r="BQ686" s="17"/>
      <c r="BR686" s="17"/>
      <c r="BS686" s="17"/>
      <c r="BT686" s="17"/>
      <c r="BU686" s="17"/>
      <c r="BV686" s="17"/>
      <c r="BW686" s="17"/>
      <c r="BX686" s="26"/>
      <c r="BY686" s="26"/>
      <c r="BZ686" s="26"/>
      <c r="CA686" s="26"/>
      <c r="CB686" s="26"/>
      <c r="CC686" s="17"/>
      <c r="CD686" s="17"/>
      <c r="CE686" s="17"/>
      <c r="CF686" s="17"/>
      <c r="CG686" s="17"/>
      <c r="CH686" s="17"/>
      <c r="CI686" s="17"/>
      <c r="CJ686" s="26"/>
      <c r="CK686" s="17"/>
      <c r="CL686" s="17"/>
      <c r="CM686" s="17"/>
      <c r="CN686" s="17"/>
      <c r="CO686" s="17"/>
      <c r="CP686" s="17"/>
      <c r="CQ686" s="17"/>
      <c r="CR686" s="17"/>
      <c r="CS686" s="17"/>
      <c r="CT686" s="17"/>
      <c r="CU686" s="17"/>
      <c r="CV686" s="17"/>
      <c r="CW686" s="17"/>
      <c r="CX686" s="17"/>
      <c r="CY686" s="26"/>
      <c r="CZ686" s="26"/>
      <c r="DA686" s="26"/>
      <c r="DB686" s="17"/>
      <c r="DC686" s="17"/>
      <c r="DD686" s="17"/>
      <c r="DE686" s="17"/>
      <c r="DF686" s="17"/>
      <c r="DG686" s="17"/>
      <c r="DH686" s="26"/>
      <c r="DI686" s="17"/>
      <c r="DJ686" s="17"/>
      <c r="DK686" s="17"/>
      <c r="DL686" s="17"/>
      <c r="DM686" s="17">
        <v>27.1</v>
      </c>
      <c r="DN686" s="17">
        <v>27.14</v>
      </c>
      <c r="DO686" s="17">
        <v>27.15</v>
      </c>
      <c r="DP686" s="17">
        <v>27.16</v>
      </c>
      <c r="DQ686" s="17">
        <v>27.13</v>
      </c>
      <c r="DR686" s="17">
        <v>27.06</v>
      </c>
      <c r="DS686" s="17">
        <v>27.06</v>
      </c>
      <c r="DT686" s="17">
        <v>27.06</v>
      </c>
      <c r="DU686" s="17">
        <v>27.08</v>
      </c>
      <c r="DV686" s="17">
        <v>27.05</v>
      </c>
      <c r="DW686" s="17">
        <v>27.04</v>
      </c>
      <c r="DX686" s="17">
        <v>27.04</v>
      </c>
      <c r="DY686" s="17">
        <v>27.03</v>
      </c>
      <c r="DZ686" s="17">
        <v>27.05</v>
      </c>
      <c r="EA686" s="17">
        <v>27.02</v>
      </c>
      <c r="EB686" s="17">
        <v>27</v>
      </c>
      <c r="EC686" s="17">
        <v>27</v>
      </c>
      <c r="ED686" s="17">
        <v>26.96</v>
      </c>
      <c r="EE686" s="17">
        <v>26.93</v>
      </c>
      <c r="EF686" s="17">
        <v>26.96</v>
      </c>
      <c r="EG686" s="17">
        <v>26.99</v>
      </c>
      <c r="EH686" s="17">
        <v>26.99</v>
      </c>
      <c r="EI686" s="17">
        <v>27.01</v>
      </c>
      <c r="EJ686" s="17">
        <v>27.07</v>
      </c>
      <c r="EK686" s="17">
        <v>27.03</v>
      </c>
      <c r="EL686" s="17">
        <v>27.1</v>
      </c>
      <c r="EM686" s="17">
        <v>27.09</v>
      </c>
      <c r="EN686" s="17">
        <v>27.08</v>
      </c>
      <c r="EO686" s="17">
        <v>27.07</v>
      </c>
      <c r="EP686" s="17">
        <v>27.06</v>
      </c>
      <c r="EQ686" s="17">
        <v>27.05</v>
      </c>
      <c r="ER686" s="17">
        <v>27.06</v>
      </c>
      <c r="ES686" s="17">
        <v>27.04</v>
      </c>
      <c r="ET686" s="17">
        <v>27.01</v>
      </c>
      <c r="EU686" s="17">
        <v>27.01</v>
      </c>
      <c r="EV686" s="17">
        <v>27</v>
      </c>
      <c r="EW686" s="17">
        <v>26.98</v>
      </c>
      <c r="EX686" s="17">
        <v>27</v>
      </c>
      <c r="EY686" s="17">
        <v>27</v>
      </c>
      <c r="EZ686" s="17">
        <v>26.99</v>
      </c>
      <c r="FA686" s="17">
        <v>26.98</v>
      </c>
      <c r="FB686" s="17">
        <v>26.98</v>
      </c>
      <c r="FC686" s="17">
        <v>26.98</v>
      </c>
      <c r="FD686" s="17">
        <v>26.99</v>
      </c>
      <c r="FE686" s="17">
        <v>27.02</v>
      </c>
      <c r="FF686" s="17">
        <v>27</v>
      </c>
      <c r="FG686" s="17">
        <v>26.99</v>
      </c>
      <c r="FH686" s="17">
        <v>27</v>
      </c>
      <c r="FI686" s="17">
        <v>27.01</v>
      </c>
      <c r="FJ686" s="17">
        <v>27.02</v>
      </c>
      <c r="FK686" s="17">
        <v>27.02</v>
      </c>
      <c r="FL686" s="17">
        <v>27.05</v>
      </c>
      <c r="FM686" s="17">
        <v>27.09</v>
      </c>
      <c r="FN686" s="17">
        <v>27.08</v>
      </c>
      <c r="FO686" s="17">
        <v>27.07</v>
      </c>
      <c r="FP686" s="17">
        <v>27.02</v>
      </c>
      <c r="FQ686" s="17">
        <v>27.01</v>
      </c>
      <c r="FR686" s="17">
        <v>27.05</v>
      </c>
      <c r="FS686" s="17">
        <v>27.07</v>
      </c>
      <c r="FT686" s="17">
        <v>27.07</v>
      </c>
      <c r="FU686" s="17">
        <v>27.08</v>
      </c>
      <c r="FV686" s="17">
        <v>27.09</v>
      </c>
      <c r="FW686" s="17">
        <v>27.09</v>
      </c>
      <c r="FX686" s="17">
        <v>27.03</v>
      </c>
      <c r="FY686" s="17">
        <v>27.09</v>
      </c>
      <c r="FZ686" s="17">
        <v>27.07</v>
      </c>
      <c r="GA686" s="17">
        <v>27.09</v>
      </c>
      <c r="GB686" s="17">
        <v>27.1</v>
      </c>
      <c r="GC686" s="17">
        <v>27.07</v>
      </c>
      <c r="GD686" s="17">
        <v>27.07</v>
      </c>
      <c r="GE686" s="17">
        <v>27.08</v>
      </c>
      <c r="GF686" s="17">
        <v>27.08</v>
      </c>
      <c r="GG686" s="17">
        <v>27.08</v>
      </c>
      <c r="GH686" s="17">
        <v>27.1</v>
      </c>
      <c r="GI686" s="17">
        <v>27.08</v>
      </c>
      <c r="GJ686" s="17">
        <v>27.08</v>
      </c>
      <c r="GK686" s="17">
        <v>27.09</v>
      </c>
      <c r="GL686" s="17">
        <v>27.09</v>
      </c>
      <c r="GM686" s="17">
        <v>27.09</v>
      </c>
      <c r="GN686" s="17">
        <v>27.09</v>
      </c>
      <c r="GO686" s="17">
        <v>27.09</v>
      </c>
      <c r="GP686" s="17">
        <v>27.1</v>
      </c>
      <c r="GQ686" s="17">
        <v>27.1</v>
      </c>
      <c r="GR686" s="17">
        <v>27.12</v>
      </c>
      <c r="GS686" s="17">
        <v>27.11</v>
      </c>
      <c r="GT686" s="17">
        <v>27.14</v>
      </c>
      <c r="GU686" s="17">
        <v>27.14</v>
      </c>
      <c r="GV686" s="17">
        <v>27.13</v>
      </c>
      <c r="GW686" s="17">
        <v>27.11</v>
      </c>
      <c r="GX686" s="17">
        <v>27.1</v>
      </c>
      <c r="GY686" s="17">
        <v>27.1</v>
      </c>
      <c r="GZ686" s="17">
        <v>27.1</v>
      </c>
      <c r="HA686" s="17">
        <v>27.09</v>
      </c>
      <c r="HB686" s="17">
        <v>27.1</v>
      </c>
      <c r="HC686" s="17">
        <v>27.1</v>
      </c>
      <c r="HD686" s="17">
        <v>27.1</v>
      </c>
      <c r="HE686" s="17">
        <v>27.12</v>
      </c>
      <c r="HF686" s="17">
        <v>27.03</v>
      </c>
      <c r="HG686" s="17">
        <v>27.06</v>
      </c>
      <c r="HH686" s="17">
        <v>27.07</v>
      </c>
      <c r="HI686" s="17">
        <v>27.1</v>
      </c>
      <c r="HJ686" s="17">
        <v>27.12</v>
      </c>
      <c r="HK686" s="17">
        <v>27.12</v>
      </c>
      <c r="HL686" s="17">
        <v>27.11</v>
      </c>
      <c r="HM686" s="17">
        <v>27.11</v>
      </c>
      <c r="HN686" s="17">
        <v>27.1</v>
      </c>
      <c r="HO686" s="17">
        <v>27.12</v>
      </c>
      <c r="HP686" s="17">
        <v>27.11</v>
      </c>
      <c r="HQ686" s="17">
        <v>27.14</v>
      </c>
      <c r="HR686" s="17">
        <v>27.11</v>
      </c>
      <c r="HS686" s="17">
        <v>27.11</v>
      </c>
      <c r="HT686" s="17">
        <v>27.11</v>
      </c>
      <c r="HU686" s="17">
        <v>27.12</v>
      </c>
      <c r="HV686" s="17">
        <v>27.1</v>
      </c>
      <c r="HW686" s="17">
        <v>27.11</v>
      </c>
      <c r="HX686" s="17">
        <v>27.11</v>
      </c>
      <c r="HY686" s="17">
        <v>27.13</v>
      </c>
      <c r="HZ686" s="17">
        <v>27.12</v>
      </c>
      <c r="IA686" s="17">
        <v>27.12</v>
      </c>
      <c r="IB686" s="17">
        <v>27.12</v>
      </c>
      <c r="IC686" s="17">
        <v>27.11</v>
      </c>
      <c r="ID686" s="17">
        <v>27.11</v>
      </c>
      <c r="IE686" s="17">
        <v>27.1</v>
      </c>
      <c r="IF686" s="17">
        <v>27.08</v>
      </c>
      <c r="IG686" s="17">
        <v>27.09</v>
      </c>
      <c r="IH686" s="17">
        <v>27.1</v>
      </c>
      <c r="II686" s="17">
        <v>27.1</v>
      </c>
      <c r="IJ686" s="17">
        <v>27.11</v>
      </c>
      <c r="IK686" s="17">
        <v>27.11</v>
      </c>
      <c r="IL686" s="17">
        <v>27.11</v>
      </c>
      <c r="IM686" s="17">
        <v>27.09</v>
      </c>
      <c r="IN686" s="17">
        <v>27.08</v>
      </c>
      <c r="IO686" s="17">
        <v>27.06</v>
      </c>
      <c r="IP686" s="17">
        <v>27.07</v>
      </c>
      <c r="IQ686" s="17">
        <v>27.08</v>
      </c>
      <c r="IR686" s="17">
        <v>27.09</v>
      </c>
      <c r="IS686" s="17">
        <v>27.07</v>
      </c>
      <c r="IT686" s="17">
        <v>27.06</v>
      </c>
      <c r="IU686" s="17">
        <v>27.07</v>
      </c>
      <c r="IV686" s="17">
        <v>27.05</v>
      </c>
      <c r="IW686" s="17">
        <v>27.04</v>
      </c>
      <c r="IX686" s="17">
        <v>27.05</v>
      </c>
      <c r="IY686" s="17">
        <v>27.05</v>
      </c>
    </row>
    <row r="687" spans="1:259" x14ac:dyDescent="0.15">
      <c r="A687" s="17" t="s">
        <v>4522</v>
      </c>
      <c r="B687" s="17" t="s">
        <v>4854</v>
      </c>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c r="AA687" s="26"/>
      <c r="AB687" s="17"/>
      <c r="AC687" s="26"/>
      <c r="AD687" s="26"/>
      <c r="AE687" s="17"/>
      <c r="AF687" s="17"/>
      <c r="AG687" s="17"/>
      <c r="AH687" s="17"/>
      <c r="AI687" s="17"/>
      <c r="AJ687" s="17"/>
      <c r="AK687" s="17"/>
      <c r="AL687" s="17"/>
      <c r="AM687" s="17"/>
      <c r="AN687" s="17"/>
      <c r="AO687" s="17"/>
      <c r="AP687" s="17"/>
      <c r="AQ687" s="17"/>
      <c r="AR687" s="17"/>
      <c r="AS687" s="17"/>
      <c r="AT687" s="17"/>
      <c r="AU687" s="17"/>
      <c r="AV687" s="17"/>
      <c r="AW687" s="17"/>
      <c r="AX687" s="17"/>
      <c r="AY687" s="17"/>
      <c r="AZ687" s="17"/>
      <c r="BA687" s="17"/>
      <c r="BB687" s="17"/>
      <c r="BC687" s="17"/>
      <c r="BD687" s="17"/>
      <c r="BE687" s="17"/>
      <c r="BF687" s="17"/>
      <c r="BG687" s="17"/>
      <c r="BH687" s="17"/>
      <c r="BI687" s="17"/>
      <c r="BJ687" s="26"/>
      <c r="BK687" s="17"/>
      <c r="BL687" s="17"/>
      <c r="BM687" s="17"/>
      <c r="BN687" s="17"/>
      <c r="BO687" s="17"/>
      <c r="BP687" s="17"/>
      <c r="BQ687" s="17"/>
      <c r="BR687" s="17"/>
      <c r="BS687" s="17"/>
      <c r="BT687" s="17"/>
      <c r="BU687" s="17"/>
      <c r="BV687" s="17"/>
      <c r="BW687" s="17"/>
      <c r="BX687" s="26"/>
      <c r="BY687" s="26"/>
      <c r="BZ687" s="26"/>
      <c r="CA687" s="26"/>
      <c r="CB687" s="26"/>
      <c r="CC687" s="17"/>
      <c r="CD687" s="17"/>
      <c r="CE687" s="17"/>
      <c r="CF687" s="17"/>
      <c r="CG687" s="17"/>
      <c r="CH687" s="17"/>
      <c r="CI687" s="17"/>
      <c r="CJ687" s="26"/>
      <c r="CK687" s="17"/>
      <c r="CL687" s="17"/>
      <c r="CM687" s="17"/>
      <c r="CN687" s="17"/>
      <c r="CO687" s="17"/>
      <c r="CP687" s="17"/>
      <c r="CQ687" s="17"/>
      <c r="CR687" s="17"/>
      <c r="CS687" s="17"/>
      <c r="CT687" s="17"/>
      <c r="CU687" s="17"/>
      <c r="CV687" s="17"/>
      <c r="CW687" s="17"/>
      <c r="CX687" s="17"/>
      <c r="CY687" s="26"/>
      <c r="CZ687" s="26"/>
      <c r="DA687" s="26"/>
      <c r="DB687" s="17"/>
      <c r="DC687" s="17"/>
      <c r="DD687" s="17"/>
      <c r="DE687" s="17"/>
      <c r="DF687" s="17"/>
      <c r="DG687" s="17"/>
      <c r="DH687" s="26"/>
      <c r="DI687" s="17"/>
      <c r="DJ687" s="17"/>
      <c r="DK687" s="17"/>
      <c r="DL687" s="17"/>
      <c r="DM687" s="17">
        <v>5.54</v>
      </c>
      <c r="DN687" s="17">
        <v>5.54</v>
      </c>
      <c r="DO687" s="17">
        <v>5.54</v>
      </c>
      <c r="DP687" s="17">
        <v>5.54</v>
      </c>
      <c r="DQ687" s="17">
        <v>5.54</v>
      </c>
      <c r="DR687" s="17">
        <v>5.54</v>
      </c>
      <c r="DS687" s="17">
        <v>5.54</v>
      </c>
      <c r="DT687" s="17">
        <v>5.54</v>
      </c>
      <c r="DU687" s="17">
        <v>5.54</v>
      </c>
      <c r="DV687" s="17">
        <v>5.54</v>
      </c>
      <c r="DW687" s="17">
        <v>5.54</v>
      </c>
      <c r="DX687" s="17">
        <v>5.54</v>
      </c>
      <c r="DY687" s="17">
        <v>5.54</v>
      </c>
      <c r="DZ687" s="17">
        <v>5.54</v>
      </c>
      <c r="EA687" s="17">
        <v>5.54</v>
      </c>
      <c r="EB687" s="17">
        <v>5.54</v>
      </c>
      <c r="EC687" s="17">
        <v>5.54</v>
      </c>
      <c r="ED687" s="17">
        <v>5.54</v>
      </c>
      <c r="EE687" s="17">
        <v>5.54</v>
      </c>
      <c r="EF687" s="17">
        <v>5.54</v>
      </c>
      <c r="EG687" s="17">
        <v>5.54</v>
      </c>
      <c r="EH687" s="17">
        <v>5.54</v>
      </c>
      <c r="EI687" s="17">
        <v>5.54</v>
      </c>
      <c r="EJ687" s="17">
        <v>5.54</v>
      </c>
      <c r="EK687" s="17">
        <v>5.54</v>
      </c>
      <c r="EL687" s="17">
        <v>5.54</v>
      </c>
      <c r="EM687" s="17">
        <v>5.54</v>
      </c>
      <c r="EN687" s="17">
        <v>5.54</v>
      </c>
      <c r="EO687" s="17">
        <v>5.54</v>
      </c>
      <c r="EP687" s="17">
        <v>5.54</v>
      </c>
      <c r="EQ687" s="17">
        <v>5.54</v>
      </c>
      <c r="ER687" s="17">
        <v>5.54</v>
      </c>
      <c r="ES687" s="17">
        <v>5.54</v>
      </c>
      <c r="ET687" s="17">
        <v>5.54</v>
      </c>
      <c r="EU687" s="17">
        <v>5.54</v>
      </c>
      <c r="EV687" s="17">
        <v>5.54</v>
      </c>
      <c r="EW687" s="17">
        <v>5.54</v>
      </c>
      <c r="EX687" s="17">
        <v>5.54</v>
      </c>
      <c r="EY687" s="17">
        <v>5.54</v>
      </c>
      <c r="EZ687" s="17">
        <v>5.54</v>
      </c>
      <c r="FA687" s="17">
        <v>5.54</v>
      </c>
      <c r="FB687" s="17">
        <v>5.54</v>
      </c>
      <c r="FC687" s="17">
        <v>5.54</v>
      </c>
      <c r="FD687" s="17">
        <v>5.54</v>
      </c>
      <c r="FE687" s="17">
        <v>5.54</v>
      </c>
      <c r="FF687" s="17">
        <v>5.54</v>
      </c>
      <c r="FG687" s="17">
        <v>5.54</v>
      </c>
      <c r="FH687" s="17">
        <v>5.54</v>
      </c>
      <c r="FI687" s="17">
        <v>5.54</v>
      </c>
      <c r="FJ687" s="17">
        <v>5.54</v>
      </c>
      <c r="FK687" s="17">
        <v>5.54</v>
      </c>
      <c r="FL687" s="17">
        <v>5.54</v>
      </c>
      <c r="FM687" s="17">
        <v>5.54</v>
      </c>
      <c r="FN687" s="17">
        <v>5.54</v>
      </c>
      <c r="FO687" s="17">
        <v>5.54</v>
      </c>
      <c r="FP687" s="17">
        <v>5.54</v>
      </c>
      <c r="FQ687" s="17">
        <v>5.54</v>
      </c>
      <c r="FR687" s="17">
        <v>5.54</v>
      </c>
      <c r="FS687" s="17">
        <v>5.54</v>
      </c>
      <c r="FT687" s="17">
        <v>5.54</v>
      </c>
      <c r="FU687" s="17">
        <v>5.54</v>
      </c>
      <c r="FV687" s="17">
        <v>5.54</v>
      </c>
      <c r="FW687" s="17">
        <v>5.54</v>
      </c>
      <c r="FX687" s="17">
        <v>5.54</v>
      </c>
      <c r="FY687" s="17">
        <v>5.54</v>
      </c>
      <c r="FZ687" s="17">
        <v>5.54</v>
      </c>
      <c r="GA687" s="17">
        <v>5.54</v>
      </c>
      <c r="GB687" s="17">
        <v>5.54</v>
      </c>
      <c r="GC687" s="17">
        <v>5.54</v>
      </c>
      <c r="GD687" s="17">
        <v>5.54</v>
      </c>
      <c r="GE687" s="17">
        <v>5.54</v>
      </c>
      <c r="GF687" s="17">
        <v>5.54</v>
      </c>
      <c r="GG687" s="17">
        <v>5.54</v>
      </c>
      <c r="GH687" s="17">
        <v>5.54</v>
      </c>
      <c r="GI687" s="17">
        <v>5.54</v>
      </c>
      <c r="GJ687" s="17">
        <v>5.54</v>
      </c>
      <c r="GK687" s="17">
        <v>5.54</v>
      </c>
      <c r="GL687" s="17">
        <v>5.54</v>
      </c>
      <c r="GM687" s="17">
        <v>5.54</v>
      </c>
      <c r="GN687" s="17">
        <v>5.54</v>
      </c>
      <c r="GO687" s="17">
        <v>5.54</v>
      </c>
      <c r="GP687" s="17">
        <v>5.54</v>
      </c>
      <c r="GQ687" s="17">
        <v>5.54</v>
      </c>
      <c r="GR687" s="17">
        <v>5.54</v>
      </c>
      <c r="GS687" s="17">
        <v>5.54</v>
      </c>
      <c r="GT687" s="17">
        <v>5.54</v>
      </c>
      <c r="GU687" s="17">
        <v>5.54</v>
      </c>
      <c r="GV687" s="17">
        <v>5.54</v>
      </c>
      <c r="GW687" s="17">
        <v>5.54</v>
      </c>
      <c r="GX687" s="17">
        <v>5.54</v>
      </c>
      <c r="GY687" s="17">
        <v>5.54</v>
      </c>
      <c r="GZ687" s="17">
        <v>5.54</v>
      </c>
      <c r="HA687" s="17">
        <v>5.54</v>
      </c>
      <c r="HB687" s="17">
        <v>5.54</v>
      </c>
      <c r="HC687" s="17">
        <v>5.54</v>
      </c>
      <c r="HD687" s="17">
        <v>5.54</v>
      </c>
      <c r="HE687" s="17">
        <v>5.54</v>
      </c>
      <c r="HF687" s="17">
        <v>5.54</v>
      </c>
      <c r="HG687" s="17">
        <v>5.54</v>
      </c>
      <c r="HH687" s="17">
        <v>5.54</v>
      </c>
      <c r="HI687" s="17">
        <v>5.54</v>
      </c>
      <c r="HJ687" s="17">
        <v>5.54</v>
      </c>
      <c r="HK687" s="17">
        <v>5.54</v>
      </c>
      <c r="HL687" s="17">
        <v>5.54</v>
      </c>
      <c r="HM687" s="17">
        <v>5.54</v>
      </c>
      <c r="HN687" s="17">
        <v>5.54</v>
      </c>
      <c r="HO687" s="17">
        <v>5.54</v>
      </c>
      <c r="HP687" s="17">
        <v>5.54</v>
      </c>
      <c r="HQ687" s="17">
        <v>5.54</v>
      </c>
      <c r="HR687" s="17">
        <v>5.54</v>
      </c>
      <c r="HS687" s="17">
        <v>5.54</v>
      </c>
      <c r="HT687" s="17">
        <v>5.54</v>
      </c>
      <c r="HU687" s="17">
        <v>5.54</v>
      </c>
      <c r="HV687" s="17">
        <v>5.54</v>
      </c>
      <c r="HW687" s="17">
        <v>5.54</v>
      </c>
      <c r="HX687" s="17">
        <v>5.54</v>
      </c>
      <c r="HY687" s="17">
        <v>5.54</v>
      </c>
      <c r="HZ687" s="17">
        <v>5.54</v>
      </c>
      <c r="IA687" s="17">
        <v>5.54</v>
      </c>
      <c r="IB687" s="17">
        <v>5.54</v>
      </c>
      <c r="IC687" s="17">
        <v>5.54</v>
      </c>
      <c r="ID687" s="17">
        <v>5.54</v>
      </c>
      <c r="IE687" s="17">
        <v>5.54</v>
      </c>
      <c r="IF687" s="17">
        <v>5.54</v>
      </c>
      <c r="IG687" s="17">
        <v>5.54</v>
      </c>
      <c r="IH687" s="17">
        <v>5.54</v>
      </c>
      <c r="II687" s="17">
        <v>5.54</v>
      </c>
      <c r="IJ687" s="17">
        <v>5.54</v>
      </c>
      <c r="IK687" s="17">
        <v>5.54</v>
      </c>
      <c r="IL687" s="17">
        <v>5.54</v>
      </c>
      <c r="IM687" s="17">
        <v>5.54</v>
      </c>
      <c r="IN687" s="17">
        <v>5.54</v>
      </c>
      <c r="IO687" s="17">
        <v>5.54</v>
      </c>
      <c r="IP687" s="17">
        <v>5.54</v>
      </c>
      <c r="IQ687" s="17">
        <v>5.54</v>
      </c>
      <c r="IR687" s="17">
        <v>5.54</v>
      </c>
      <c r="IS687" s="17">
        <v>5.54</v>
      </c>
      <c r="IT687" s="17">
        <v>5.54</v>
      </c>
      <c r="IU687" s="17">
        <v>5.54</v>
      </c>
      <c r="IV687" s="17">
        <v>5.54</v>
      </c>
      <c r="IW687" s="17">
        <v>5.54</v>
      </c>
      <c r="IX687" s="17">
        <v>5.54</v>
      </c>
      <c r="IY687" s="17">
        <v>5.54</v>
      </c>
    </row>
    <row r="688" spans="1:259" x14ac:dyDescent="0.15">
      <c r="A688" s="17" t="s">
        <v>4596</v>
      </c>
      <c r="B688" s="17" t="s">
        <v>4855</v>
      </c>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c r="AA688" s="26"/>
      <c r="AB688" s="17"/>
      <c r="AC688" s="26"/>
      <c r="AD688" s="26"/>
      <c r="AE688" s="17"/>
      <c r="AF688" s="17"/>
      <c r="AG688" s="17"/>
      <c r="AH688" s="17"/>
      <c r="AI688" s="17"/>
      <c r="AJ688" s="17"/>
      <c r="AK688" s="17"/>
      <c r="AL688" s="17"/>
      <c r="AM688" s="17"/>
      <c r="AN688" s="17"/>
      <c r="AO688" s="17"/>
      <c r="AP688" s="17"/>
      <c r="AQ688" s="17"/>
      <c r="AR688" s="17"/>
      <c r="AS688" s="17"/>
      <c r="AT688" s="17"/>
      <c r="AU688" s="17"/>
      <c r="AV688" s="17"/>
      <c r="AW688" s="17"/>
      <c r="AX688" s="17"/>
      <c r="AY688" s="17"/>
      <c r="AZ688" s="17"/>
      <c r="BA688" s="17"/>
      <c r="BB688" s="17"/>
      <c r="BC688" s="17"/>
      <c r="BD688" s="17"/>
      <c r="BE688" s="17"/>
      <c r="BF688" s="17"/>
      <c r="BG688" s="17"/>
      <c r="BH688" s="17"/>
      <c r="BI688" s="17"/>
      <c r="BJ688" s="26"/>
      <c r="BK688" s="17"/>
      <c r="BL688" s="17"/>
      <c r="BM688" s="17"/>
      <c r="BN688" s="17"/>
      <c r="BO688" s="17"/>
      <c r="BP688" s="17"/>
      <c r="BQ688" s="17"/>
      <c r="BR688" s="17"/>
      <c r="BS688" s="17"/>
      <c r="BT688" s="17"/>
      <c r="BU688" s="17"/>
      <c r="BV688" s="17"/>
      <c r="BW688" s="17"/>
      <c r="BX688" s="26"/>
      <c r="BY688" s="26"/>
      <c r="BZ688" s="26"/>
      <c r="CA688" s="26"/>
      <c r="CB688" s="26"/>
      <c r="CC688" s="17"/>
      <c r="CD688" s="17"/>
      <c r="CE688" s="17"/>
      <c r="CF688" s="17"/>
      <c r="CG688" s="17"/>
      <c r="CH688" s="17"/>
      <c r="CI688" s="17"/>
      <c r="CJ688" s="26"/>
      <c r="CK688" s="17"/>
      <c r="CL688" s="17"/>
      <c r="CM688" s="17"/>
      <c r="CN688" s="17"/>
      <c r="CO688" s="17"/>
      <c r="CP688" s="17"/>
      <c r="CQ688" s="17"/>
      <c r="CR688" s="17"/>
      <c r="CS688" s="17"/>
      <c r="CT688" s="17"/>
      <c r="CU688" s="17"/>
      <c r="CV688" s="17"/>
      <c r="CW688" s="17"/>
      <c r="CX688" s="17"/>
      <c r="CY688" s="26"/>
      <c r="CZ688" s="26"/>
      <c r="DA688" s="26"/>
      <c r="DB688" s="17"/>
      <c r="DC688" s="17"/>
      <c r="DD688" s="17"/>
      <c r="DE688" s="17"/>
      <c r="DF688" s="17"/>
      <c r="DG688" s="17"/>
      <c r="DH688" s="26"/>
      <c r="DI688" s="17"/>
      <c r="DJ688" s="17"/>
      <c r="DK688" s="17"/>
      <c r="DL688" s="17"/>
      <c r="DM688" s="17">
        <v>27.72</v>
      </c>
      <c r="DN688" s="17">
        <v>27.72</v>
      </c>
      <c r="DO688" s="17">
        <v>27.72</v>
      </c>
      <c r="DP688" s="17">
        <v>27.72</v>
      </c>
      <c r="DQ688" s="17">
        <v>27.72</v>
      </c>
      <c r="DR688" s="17">
        <v>27.79</v>
      </c>
      <c r="DS688" s="17">
        <v>27.8</v>
      </c>
      <c r="DT688" s="17">
        <v>27.8</v>
      </c>
      <c r="DU688" s="17">
        <v>27.8</v>
      </c>
      <c r="DV688" s="17">
        <v>27.8</v>
      </c>
      <c r="DW688" s="17">
        <v>27.81</v>
      </c>
      <c r="DX688" s="17">
        <v>27.8</v>
      </c>
      <c r="DY688" s="17">
        <v>27.79</v>
      </c>
      <c r="DZ688" s="17">
        <v>27.71</v>
      </c>
      <c r="EA688" s="17">
        <v>27.71</v>
      </c>
      <c r="EB688" s="17">
        <v>27.71</v>
      </c>
      <c r="EC688" s="17">
        <v>27.72</v>
      </c>
      <c r="ED688" s="17">
        <v>27.71</v>
      </c>
      <c r="EE688" s="17">
        <v>27.7</v>
      </c>
      <c r="EF688" s="17">
        <v>27.69</v>
      </c>
      <c r="EG688" s="17">
        <v>27.69</v>
      </c>
      <c r="EH688" s="17">
        <v>27.69</v>
      </c>
      <c r="EI688" s="17">
        <v>27.69</v>
      </c>
      <c r="EJ688" s="17">
        <v>27.69</v>
      </c>
      <c r="EK688" s="17">
        <v>27.68</v>
      </c>
      <c r="EL688" s="17">
        <v>27.66</v>
      </c>
      <c r="EM688" s="17">
        <v>27.66</v>
      </c>
      <c r="EN688" s="17">
        <v>27.67</v>
      </c>
      <c r="EO688" s="17">
        <v>27.67</v>
      </c>
      <c r="EP688" s="17">
        <v>27.67</v>
      </c>
      <c r="EQ688" s="17">
        <v>27.66</v>
      </c>
      <c r="ER688" s="17">
        <v>27.68</v>
      </c>
      <c r="ES688" s="17">
        <v>27.68</v>
      </c>
      <c r="ET688" s="17">
        <v>27.67</v>
      </c>
      <c r="EU688" s="17">
        <v>27.75</v>
      </c>
      <c r="EV688" s="17">
        <v>27.75</v>
      </c>
      <c r="EW688" s="17">
        <v>27.75</v>
      </c>
      <c r="EX688" s="17">
        <v>27.78</v>
      </c>
      <c r="EY688" s="17">
        <v>27.78</v>
      </c>
      <c r="EZ688" s="17">
        <v>27.78</v>
      </c>
      <c r="FA688" s="17">
        <v>27.79</v>
      </c>
      <c r="FB688" s="17">
        <v>27.78</v>
      </c>
      <c r="FC688" s="17">
        <v>27.78</v>
      </c>
      <c r="FD688" s="17">
        <v>27.78</v>
      </c>
      <c r="FE688" s="17">
        <v>27.78</v>
      </c>
      <c r="FF688" s="17">
        <v>27.78</v>
      </c>
      <c r="FG688" s="17">
        <v>27.78</v>
      </c>
      <c r="FH688" s="17">
        <v>27.78</v>
      </c>
      <c r="FI688" s="17">
        <v>27.75</v>
      </c>
      <c r="FJ688" s="17">
        <v>27.68</v>
      </c>
      <c r="FK688" s="17">
        <v>27.68</v>
      </c>
      <c r="FL688" s="17">
        <v>27.68</v>
      </c>
      <c r="FM688" s="17">
        <v>27.68</v>
      </c>
      <c r="FN688" s="17">
        <v>27.69</v>
      </c>
      <c r="FO688" s="17">
        <v>27.69</v>
      </c>
      <c r="FP688" s="17">
        <v>27.69</v>
      </c>
      <c r="FQ688" s="17">
        <v>27.69</v>
      </c>
      <c r="FR688" s="17">
        <v>27.69</v>
      </c>
      <c r="FS688" s="17">
        <v>27.67</v>
      </c>
      <c r="FT688" s="17">
        <v>27.66</v>
      </c>
      <c r="FU688" s="17">
        <v>27.67</v>
      </c>
      <c r="FV688" s="17">
        <v>27.63</v>
      </c>
      <c r="FW688" s="17">
        <v>27.63</v>
      </c>
      <c r="FX688" s="17">
        <v>27.62</v>
      </c>
      <c r="FY688" s="17">
        <v>27.62</v>
      </c>
      <c r="FZ688" s="17">
        <v>27.65</v>
      </c>
      <c r="GA688" s="17">
        <v>27.65</v>
      </c>
      <c r="GB688" s="17">
        <v>27.68</v>
      </c>
      <c r="GC688" s="17">
        <v>27.74</v>
      </c>
      <c r="GD688" s="17">
        <v>27.72</v>
      </c>
      <c r="GE688" s="17">
        <v>27.72</v>
      </c>
      <c r="GF688" s="17">
        <v>27.72</v>
      </c>
      <c r="GG688" s="17">
        <v>27.68</v>
      </c>
      <c r="GH688" s="17">
        <v>27.68</v>
      </c>
      <c r="GI688" s="17">
        <v>27.68</v>
      </c>
      <c r="GJ688" s="17">
        <v>27.68</v>
      </c>
      <c r="GK688" s="17">
        <v>27.64</v>
      </c>
      <c r="GL688" s="17">
        <v>27.6</v>
      </c>
      <c r="GM688" s="17">
        <v>27.6</v>
      </c>
      <c r="GN688" s="17">
        <v>27.58</v>
      </c>
      <c r="GO688" s="17">
        <v>27.58</v>
      </c>
      <c r="GP688" s="17">
        <v>27.51</v>
      </c>
      <c r="GQ688" s="17">
        <v>27.5</v>
      </c>
      <c r="GR688" s="17">
        <v>27.5</v>
      </c>
      <c r="GS688" s="17">
        <v>27.5</v>
      </c>
      <c r="GT688" s="17">
        <v>27.51</v>
      </c>
      <c r="GU688" s="17">
        <v>27.51</v>
      </c>
      <c r="GV688" s="17">
        <v>27.5</v>
      </c>
      <c r="GW688" s="17">
        <v>27.5</v>
      </c>
      <c r="GX688" s="17">
        <v>27.5</v>
      </c>
      <c r="GY688" s="17">
        <v>27.51</v>
      </c>
      <c r="GZ688" s="17">
        <v>27.51</v>
      </c>
      <c r="HA688" s="17">
        <v>27.51</v>
      </c>
      <c r="HB688" s="17">
        <v>27.51</v>
      </c>
      <c r="HC688" s="17">
        <v>27.51</v>
      </c>
      <c r="HD688" s="17">
        <v>27.51</v>
      </c>
      <c r="HE688" s="17">
        <v>27.48</v>
      </c>
      <c r="HF688" s="17">
        <v>27.45</v>
      </c>
      <c r="HG688" s="17">
        <v>27.45</v>
      </c>
      <c r="HH688" s="17">
        <v>27.44</v>
      </c>
      <c r="HI688" s="17">
        <v>27.43</v>
      </c>
      <c r="HJ688" s="17">
        <v>27.43</v>
      </c>
      <c r="HK688" s="17">
        <v>27.39</v>
      </c>
      <c r="HL688" s="17">
        <v>27.33</v>
      </c>
      <c r="HM688" s="17">
        <v>27.37</v>
      </c>
      <c r="HN688" s="17">
        <v>27.37</v>
      </c>
      <c r="HO688" s="17">
        <v>27.37</v>
      </c>
      <c r="HP688" s="17">
        <v>27.36</v>
      </c>
      <c r="HQ688" s="17">
        <v>27.36</v>
      </c>
      <c r="HR688" s="17">
        <v>27.37</v>
      </c>
      <c r="HS688" s="17">
        <v>27.4</v>
      </c>
      <c r="HT688" s="17">
        <v>27.45</v>
      </c>
      <c r="HU688" s="17">
        <v>27.44</v>
      </c>
      <c r="HV688" s="17">
        <v>27.46</v>
      </c>
      <c r="HW688" s="17">
        <v>27.46</v>
      </c>
      <c r="HX688" s="17">
        <v>27.46</v>
      </c>
      <c r="HY688" s="17">
        <v>27.46</v>
      </c>
      <c r="HZ688" s="17">
        <v>27.46</v>
      </c>
      <c r="IA688" s="17">
        <v>27.49</v>
      </c>
      <c r="IB688" s="17">
        <v>27.49</v>
      </c>
      <c r="IC688" s="17">
        <v>27.42</v>
      </c>
      <c r="ID688" s="17">
        <v>27.42</v>
      </c>
      <c r="IE688" s="17">
        <v>27.41</v>
      </c>
      <c r="IF688" s="17">
        <v>27.4</v>
      </c>
      <c r="IG688" s="17">
        <v>27.37</v>
      </c>
      <c r="IH688" s="17">
        <v>27.35</v>
      </c>
      <c r="II688" s="17">
        <v>27.32</v>
      </c>
      <c r="IJ688" s="17">
        <v>27.29</v>
      </c>
      <c r="IK688" s="17">
        <v>27.25</v>
      </c>
      <c r="IL688" s="17">
        <v>27.23</v>
      </c>
      <c r="IM688" s="17">
        <v>27.24</v>
      </c>
      <c r="IN688" s="17">
        <v>27.3</v>
      </c>
      <c r="IO688" s="17">
        <v>27.3</v>
      </c>
      <c r="IP688" s="17">
        <v>27.35</v>
      </c>
      <c r="IQ688" s="17">
        <v>27.33</v>
      </c>
      <c r="IR688" s="17">
        <v>27.25</v>
      </c>
      <c r="IS688" s="17">
        <v>27.2</v>
      </c>
      <c r="IT688" s="17">
        <v>27.02</v>
      </c>
      <c r="IU688" s="17">
        <v>27.02</v>
      </c>
      <c r="IV688" s="17">
        <v>27.02</v>
      </c>
      <c r="IW688" s="17">
        <v>27.02</v>
      </c>
      <c r="IX688" s="17">
        <v>27.02</v>
      </c>
      <c r="IY688" s="17">
        <v>27.03</v>
      </c>
    </row>
    <row r="689" spans="1:259" x14ac:dyDescent="0.15">
      <c r="A689" s="17" t="s">
        <v>3424</v>
      </c>
      <c r="B689" s="17" t="s">
        <v>3425</v>
      </c>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c r="AA689" s="26"/>
      <c r="AB689" s="17"/>
      <c r="AC689" s="26"/>
      <c r="AD689" s="26"/>
      <c r="AE689" s="17"/>
      <c r="AF689" s="17"/>
      <c r="AG689" s="17"/>
      <c r="AH689" s="17"/>
      <c r="AI689" s="17"/>
      <c r="AJ689" s="17"/>
      <c r="AK689" s="17"/>
      <c r="AL689" s="17"/>
      <c r="AM689" s="17"/>
      <c r="AN689" s="17"/>
      <c r="AO689" s="17"/>
      <c r="AP689" s="17"/>
      <c r="AQ689" s="17"/>
      <c r="AR689" s="17"/>
      <c r="AS689" s="17"/>
      <c r="AT689" s="17"/>
      <c r="AU689" s="17"/>
      <c r="AV689" s="17"/>
      <c r="AW689" s="17"/>
      <c r="AX689" s="17"/>
      <c r="AY689" s="17"/>
      <c r="AZ689" s="17"/>
      <c r="BA689" s="17"/>
      <c r="BB689" s="17"/>
      <c r="BC689" s="17"/>
      <c r="BD689" s="17"/>
      <c r="BE689" s="17"/>
      <c r="BF689" s="17"/>
      <c r="BG689" s="17"/>
      <c r="BH689" s="17"/>
      <c r="BI689" s="17"/>
      <c r="BJ689" s="26"/>
      <c r="BK689" s="17"/>
      <c r="BL689" s="17"/>
      <c r="BM689" s="17"/>
      <c r="BN689" s="17"/>
      <c r="BO689" s="17"/>
      <c r="BP689" s="17"/>
      <c r="BQ689" s="17"/>
      <c r="BR689" s="17"/>
      <c r="BS689" s="17"/>
      <c r="BT689" s="17"/>
      <c r="BU689" s="17"/>
      <c r="BV689" s="17"/>
      <c r="BW689" s="17"/>
      <c r="BX689" s="26"/>
      <c r="BY689" s="26"/>
      <c r="BZ689" s="26"/>
      <c r="CA689" s="26"/>
      <c r="CB689" s="26"/>
      <c r="CC689" s="17"/>
      <c r="CD689" s="17"/>
      <c r="CE689" s="17"/>
      <c r="CF689" s="17"/>
      <c r="CG689" s="17"/>
      <c r="CH689" s="17"/>
      <c r="CI689" s="17"/>
      <c r="CJ689" s="26"/>
      <c r="CK689" s="17"/>
      <c r="CL689" s="17"/>
      <c r="CM689" s="17"/>
      <c r="CN689" s="17"/>
      <c r="CO689" s="17"/>
      <c r="CP689" s="17"/>
      <c r="CQ689" s="17"/>
      <c r="CR689" s="17"/>
      <c r="CS689" s="17"/>
      <c r="CT689" s="17"/>
      <c r="CU689" s="17"/>
      <c r="CV689" s="17"/>
      <c r="CW689" s="17"/>
      <c r="CX689" s="17"/>
      <c r="CY689" s="26"/>
      <c r="CZ689" s="26"/>
      <c r="DA689" s="26"/>
      <c r="DB689" s="17"/>
      <c r="DC689" s="17"/>
      <c r="DD689" s="17"/>
      <c r="DE689" s="17"/>
      <c r="DF689" s="17"/>
      <c r="DG689" s="17"/>
      <c r="DH689" s="26"/>
      <c r="DI689" s="17"/>
      <c r="DJ689" s="17"/>
      <c r="DK689" s="17"/>
      <c r="DL689" s="17"/>
      <c r="DM689" s="17">
        <v>462.99</v>
      </c>
      <c r="DN689" s="17">
        <v>463.15</v>
      </c>
      <c r="DO689" s="17">
        <v>463.68</v>
      </c>
      <c r="DP689" s="17">
        <v>463.85</v>
      </c>
      <c r="DQ689" s="17">
        <v>463.74</v>
      </c>
      <c r="DR689" s="17">
        <v>463.4</v>
      </c>
      <c r="DS689" s="17">
        <v>463.4</v>
      </c>
      <c r="DT689" s="17">
        <v>463.6</v>
      </c>
      <c r="DU689" s="17">
        <v>463.77</v>
      </c>
      <c r="DV689" s="17">
        <v>463.86</v>
      </c>
      <c r="DW689" s="17">
        <v>463.84</v>
      </c>
      <c r="DX689" s="17">
        <v>464</v>
      </c>
      <c r="DY689" s="17">
        <v>464.5</v>
      </c>
      <c r="DZ689" s="17">
        <v>464.53</v>
      </c>
      <c r="EA689" s="17">
        <v>464</v>
      </c>
      <c r="EB689" s="17">
        <v>463.9</v>
      </c>
      <c r="EC689" s="17">
        <v>464.1</v>
      </c>
      <c r="ED689" s="17">
        <v>464.01</v>
      </c>
      <c r="EE689" s="17">
        <v>464.1</v>
      </c>
      <c r="EF689" s="17">
        <v>464.01</v>
      </c>
      <c r="EG689" s="17">
        <v>464.37</v>
      </c>
      <c r="EH689" s="17">
        <v>464.37</v>
      </c>
      <c r="EI689" s="17">
        <v>464.6</v>
      </c>
      <c r="EJ689" s="17">
        <v>464.83</v>
      </c>
      <c r="EK689" s="17">
        <v>464.99</v>
      </c>
      <c r="EL689" s="17">
        <v>465.09</v>
      </c>
      <c r="EM689" s="17">
        <v>465.2</v>
      </c>
      <c r="EN689" s="17">
        <v>465.38</v>
      </c>
      <c r="EO689" s="17">
        <v>465.49</v>
      </c>
      <c r="EP689" s="17">
        <v>465.48</v>
      </c>
      <c r="EQ689" s="17">
        <v>465.6</v>
      </c>
      <c r="ER689" s="17">
        <v>465.42</v>
      </c>
      <c r="ES689" s="17">
        <v>465.1</v>
      </c>
      <c r="ET689" s="17">
        <v>464.9</v>
      </c>
      <c r="EU689" s="17">
        <v>464.66</v>
      </c>
      <c r="EV689" s="17">
        <v>464.66</v>
      </c>
      <c r="EW689" s="17">
        <v>464.77</v>
      </c>
      <c r="EX689" s="17">
        <v>464.71</v>
      </c>
      <c r="EY689" s="17">
        <v>464.6</v>
      </c>
      <c r="EZ689" s="17">
        <v>464.6</v>
      </c>
      <c r="FA689" s="17">
        <v>464.63</v>
      </c>
      <c r="FB689" s="17">
        <v>464.51</v>
      </c>
      <c r="FC689" s="17">
        <v>464.38</v>
      </c>
      <c r="FD689" s="17">
        <v>464.29</v>
      </c>
      <c r="FE689" s="17">
        <v>464.27</v>
      </c>
      <c r="FF689" s="17">
        <v>464.26</v>
      </c>
      <c r="FG689" s="17">
        <v>464.29</v>
      </c>
      <c r="FH689" s="17">
        <v>464.3</v>
      </c>
      <c r="FI689" s="17">
        <v>464.36</v>
      </c>
      <c r="FJ689" s="17">
        <v>464.39</v>
      </c>
      <c r="FK689" s="17">
        <v>464.5</v>
      </c>
      <c r="FL689" s="17">
        <v>464.51</v>
      </c>
      <c r="FM689" s="17">
        <v>464.55</v>
      </c>
      <c r="FN689" s="17">
        <v>464.49</v>
      </c>
      <c r="FO689" s="17">
        <v>464.53</v>
      </c>
      <c r="FP689" s="17">
        <v>464.59</v>
      </c>
      <c r="FQ689" s="17">
        <v>464.59</v>
      </c>
      <c r="FR689" s="17">
        <v>464.61</v>
      </c>
      <c r="FS689" s="17">
        <v>464.63</v>
      </c>
      <c r="FT689" s="17">
        <v>464.73</v>
      </c>
      <c r="FU689" s="17">
        <v>464.83</v>
      </c>
      <c r="FV689" s="17">
        <v>464.87</v>
      </c>
      <c r="FW689" s="17">
        <v>464.93</v>
      </c>
      <c r="FX689" s="17">
        <v>464.93</v>
      </c>
      <c r="FY689" s="17">
        <v>464.9</v>
      </c>
      <c r="FZ689" s="17">
        <v>464.97</v>
      </c>
      <c r="GA689" s="17">
        <v>465.02</v>
      </c>
      <c r="GB689" s="17">
        <v>465</v>
      </c>
      <c r="GC689" s="17">
        <v>465.01</v>
      </c>
      <c r="GD689" s="17">
        <v>465.01</v>
      </c>
      <c r="GE689" s="17">
        <v>465</v>
      </c>
      <c r="GF689" s="17">
        <v>464.96</v>
      </c>
      <c r="GG689" s="17">
        <v>464.63</v>
      </c>
      <c r="GH689" s="17">
        <v>464.67</v>
      </c>
      <c r="GI689" s="17">
        <v>464.42</v>
      </c>
      <c r="GJ689" s="17">
        <v>464.27</v>
      </c>
      <c r="GK689" s="17">
        <v>464.27</v>
      </c>
      <c r="GL689" s="17">
        <v>464.23</v>
      </c>
      <c r="GM689" s="17">
        <v>464.2</v>
      </c>
      <c r="GN689" s="17">
        <v>464.01</v>
      </c>
      <c r="GO689" s="17">
        <v>464.25</v>
      </c>
      <c r="GP689" s="17">
        <v>464.21</v>
      </c>
      <c r="GQ689" s="17">
        <v>464.06</v>
      </c>
      <c r="GR689" s="17">
        <v>464.06</v>
      </c>
      <c r="GS689" s="17">
        <v>464.01</v>
      </c>
      <c r="GT689" s="17">
        <v>464</v>
      </c>
      <c r="GU689" s="17">
        <v>464</v>
      </c>
      <c r="GV689" s="17">
        <v>463.84</v>
      </c>
      <c r="GW689" s="17">
        <v>463.66</v>
      </c>
      <c r="GX689" s="17">
        <v>463.5</v>
      </c>
      <c r="GY689" s="17">
        <v>463.37</v>
      </c>
      <c r="GZ689" s="17">
        <v>463.39</v>
      </c>
      <c r="HA689" s="17">
        <v>463.7</v>
      </c>
      <c r="HB689" s="17">
        <v>464</v>
      </c>
      <c r="HC689" s="17">
        <v>464.09</v>
      </c>
      <c r="HD689" s="17">
        <v>464.22</v>
      </c>
      <c r="HE689" s="17">
        <v>464.25</v>
      </c>
      <c r="HF689" s="17">
        <v>464.33</v>
      </c>
      <c r="HG689" s="17">
        <v>464.33</v>
      </c>
      <c r="HH689" s="17">
        <v>464.21</v>
      </c>
      <c r="HI689" s="17">
        <v>464</v>
      </c>
      <c r="HJ689" s="17">
        <v>463.92</v>
      </c>
      <c r="HK689" s="17">
        <v>464.01</v>
      </c>
      <c r="HL689" s="17">
        <v>464.11</v>
      </c>
      <c r="HM689" s="17">
        <v>464.21</v>
      </c>
      <c r="HN689" s="17">
        <v>464.11</v>
      </c>
      <c r="HO689" s="17">
        <v>464.09</v>
      </c>
      <c r="HP689" s="17">
        <v>464.14</v>
      </c>
      <c r="HQ689" s="17">
        <v>464.15</v>
      </c>
      <c r="HR689" s="17">
        <v>464.24</v>
      </c>
      <c r="HS689" s="17">
        <v>465.03</v>
      </c>
      <c r="HT689" s="17">
        <v>465.65</v>
      </c>
      <c r="HU689" s="17">
        <v>465.7</v>
      </c>
      <c r="HV689" s="17">
        <v>465.6</v>
      </c>
      <c r="HW689" s="17">
        <v>465.65</v>
      </c>
      <c r="HX689" s="17">
        <v>465.59</v>
      </c>
      <c r="HY689" s="17">
        <v>465.51</v>
      </c>
      <c r="HZ689" s="17">
        <v>465.69</v>
      </c>
      <c r="IA689" s="17">
        <v>465.88</v>
      </c>
      <c r="IB689" s="17">
        <v>465.93</v>
      </c>
      <c r="IC689" s="17">
        <v>465.92</v>
      </c>
      <c r="ID689" s="17">
        <v>465.8</v>
      </c>
      <c r="IE689" s="17">
        <v>465.74</v>
      </c>
      <c r="IF689" s="17">
        <v>465.86</v>
      </c>
      <c r="IG689" s="17">
        <v>465.96</v>
      </c>
      <c r="IH689" s="17">
        <v>466.51</v>
      </c>
      <c r="II689" s="17">
        <v>466.8</v>
      </c>
      <c r="IJ689" s="17">
        <v>466.68</v>
      </c>
      <c r="IK689" s="17">
        <v>466.71</v>
      </c>
      <c r="IL689" s="17">
        <v>466.65</v>
      </c>
      <c r="IM689" s="17">
        <v>466.51</v>
      </c>
      <c r="IN689" s="17">
        <v>466.5</v>
      </c>
      <c r="IO689" s="17">
        <v>466.29</v>
      </c>
      <c r="IP689" s="17">
        <v>465.98</v>
      </c>
      <c r="IQ689" s="17">
        <v>465.73</v>
      </c>
      <c r="IR689" s="17">
        <v>465.76</v>
      </c>
      <c r="IS689" s="17">
        <v>465.98</v>
      </c>
      <c r="IT689" s="17">
        <v>465.9</v>
      </c>
      <c r="IU689" s="17">
        <v>466</v>
      </c>
      <c r="IV689" s="17">
        <v>466.23</v>
      </c>
      <c r="IW689" s="17">
        <v>466.45</v>
      </c>
      <c r="IX689" s="17">
        <v>466.48</v>
      </c>
      <c r="IY689" s="17">
        <v>466.47</v>
      </c>
    </row>
    <row r="690" spans="1:259" x14ac:dyDescent="0.15">
      <c r="A690" s="17" t="s">
        <v>3524</v>
      </c>
      <c r="B690" s="17" t="s">
        <v>3525</v>
      </c>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c r="AA690" s="26"/>
      <c r="AB690" s="17"/>
      <c r="AC690" s="26"/>
      <c r="AD690" s="26"/>
      <c r="AE690" s="17"/>
      <c r="AF690" s="17"/>
      <c r="AG690" s="17"/>
      <c r="AH690" s="17"/>
      <c r="AI690" s="17"/>
      <c r="AJ690" s="17"/>
      <c r="AK690" s="17"/>
      <c r="AL690" s="17"/>
      <c r="AM690" s="17"/>
      <c r="AN690" s="17"/>
      <c r="AO690" s="17"/>
      <c r="AP690" s="17"/>
      <c r="AQ690" s="17"/>
      <c r="AR690" s="17"/>
      <c r="AS690" s="17"/>
      <c r="AT690" s="17"/>
      <c r="AU690" s="17"/>
      <c r="AV690" s="17"/>
      <c r="AW690" s="17"/>
      <c r="AX690" s="17"/>
      <c r="AY690" s="17"/>
      <c r="AZ690" s="17"/>
      <c r="BA690" s="17"/>
      <c r="BB690" s="17"/>
      <c r="BC690" s="17"/>
      <c r="BD690" s="17"/>
      <c r="BE690" s="17"/>
      <c r="BF690" s="17"/>
      <c r="BG690" s="17"/>
      <c r="BH690" s="17"/>
      <c r="BI690" s="17"/>
      <c r="BJ690" s="26"/>
      <c r="BK690" s="17"/>
      <c r="BL690" s="17"/>
      <c r="BM690" s="17"/>
      <c r="BN690" s="17"/>
      <c r="BO690" s="17"/>
      <c r="BP690" s="17"/>
      <c r="BQ690" s="17"/>
      <c r="BR690" s="17"/>
      <c r="BS690" s="17"/>
      <c r="BT690" s="17"/>
      <c r="BU690" s="17"/>
      <c r="BV690" s="17"/>
      <c r="BW690" s="17"/>
      <c r="BX690" s="26"/>
      <c r="BY690" s="26"/>
      <c r="BZ690" s="26"/>
      <c r="CA690" s="26"/>
      <c r="CB690" s="26"/>
      <c r="CC690" s="17"/>
      <c r="CD690" s="17"/>
      <c r="CE690" s="17"/>
      <c r="CF690" s="17"/>
      <c r="CG690" s="17"/>
      <c r="CH690" s="17"/>
      <c r="CI690" s="17"/>
      <c r="CJ690" s="26"/>
      <c r="CK690" s="17"/>
      <c r="CL690" s="17"/>
      <c r="CM690" s="17"/>
      <c r="CN690" s="17"/>
      <c r="CO690" s="17"/>
      <c r="CP690" s="17"/>
      <c r="CQ690" s="17"/>
      <c r="CR690" s="17"/>
      <c r="CS690" s="17"/>
      <c r="CT690" s="17"/>
      <c r="CU690" s="17"/>
      <c r="CV690" s="17"/>
      <c r="CW690" s="17"/>
      <c r="CX690" s="17"/>
      <c r="CY690" s="26"/>
      <c r="CZ690" s="26"/>
      <c r="DA690" s="26"/>
      <c r="DB690" s="17"/>
      <c r="DC690" s="17"/>
      <c r="DD690" s="17"/>
      <c r="DE690" s="17"/>
      <c r="DF690" s="17"/>
      <c r="DG690" s="17"/>
      <c r="DH690" s="26"/>
      <c r="DI690" s="17"/>
      <c r="DJ690" s="17"/>
      <c r="DK690" s="17"/>
      <c r="DL690" s="17"/>
      <c r="DM690" s="17">
        <v>20.5</v>
      </c>
      <c r="DN690" s="17">
        <v>20.51</v>
      </c>
      <c r="DO690" s="17">
        <v>20.51</v>
      </c>
      <c r="DP690" s="17">
        <v>20.52</v>
      </c>
      <c r="DQ690" s="17">
        <v>20.5</v>
      </c>
      <c r="DR690" s="17">
        <v>20.51</v>
      </c>
      <c r="DS690" s="17">
        <v>20.51</v>
      </c>
      <c r="DT690" s="17">
        <v>20.5</v>
      </c>
      <c r="DU690" s="17">
        <v>20.49</v>
      </c>
      <c r="DV690" s="17">
        <v>20.5</v>
      </c>
      <c r="DW690" s="17">
        <v>20.49</v>
      </c>
      <c r="DX690" s="17">
        <v>20.49</v>
      </c>
      <c r="DY690" s="17">
        <v>20.5</v>
      </c>
      <c r="DZ690" s="17">
        <v>20.49</v>
      </c>
      <c r="EA690" s="17">
        <v>20.5</v>
      </c>
      <c r="EB690" s="17">
        <v>20.48</v>
      </c>
      <c r="EC690" s="17">
        <v>20.48</v>
      </c>
      <c r="ED690" s="17">
        <v>20.46</v>
      </c>
      <c r="EE690" s="17">
        <v>20.5</v>
      </c>
      <c r="EF690" s="17">
        <v>20.48</v>
      </c>
      <c r="EG690" s="17">
        <v>20.47</v>
      </c>
      <c r="EH690" s="17">
        <v>20.47</v>
      </c>
      <c r="EI690" s="17">
        <v>20.46</v>
      </c>
      <c r="EJ690" s="17">
        <v>20.46</v>
      </c>
      <c r="EK690" s="17">
        <v>20.45</v>
      </c>
      <c r="EL690" s="17">
        <v>20.47</v>
      </c>
      <c r="EM690" s="17">
        <v>20.46</v>
      </c>
      <c r="EN690" s="17">
        <v>20.46</v>
      </c>
      <c r="EO690" s="17">
        <v>20.46</v>
      </c>
      <c r="EP690" s="17">
        <v>20.47</v>
      </c>
      <c r="EQ690" s="17">
        <v>20.47</v>
      </c>
      <c r="ER690" s="17">
        <v>20.47</v>
      </c>
      <c r="ES690" s="17">
        <v>20.47</v>
      </c>
      <c r="ET690" s="17">
        <v>20.48</v>
      </c>
      <c r="EU690" s="17">
        <v>20.47</v>
      </c>
      <c r="EV690" s="17">
        <v>20.47</v>
      </c>
      <c r="EW690" s="17">
        <v>20.46</v>
      </c>
      <c r="EX690" s="17">
        <v>20.43</v>
      </c>
      <c r="EY690" s="17">
        <v>20.420000000000002</v>
      </c>
      <c r="EZ690" s="17">
        <v>20.399999999999999</v>
      </c>
      <c r="FA690" s="17">
        <v>20.39</v>
      </c>
      <c r="FB690" s="17">
        <v>20.38</v>
      </c>
      <c r="FC690" s="17">
        <v>20.399999999999999</v>
      </c>
      <c r="FD690" s="17">
        <v>20.420000000000002</v>
      </c>
      <c r="FE690" s="17">
        <v>20.420000000000002</v>
      </c>
      <c r="FF690" s="17">
        <v>20.420000000000002</v>
      </c>
      <c r="FG690" s="17">
        <v>20.43</v>
      </c>
      <c r="FH690" s="17">
        <v>20.420000000000002</v>
      </c>
      <c r="FI690" s="17">
        <v>20.420000000000002</v>
      </c>
      <c r="FJ690" s="17">
        <v>20.440000000000001</v>
      </c>
      <c r="FK690" s="17">
        <v>20.45</v>
      </c>
      <c r="FL690" s="17">
        <v>20.46</v>
      </c>
      <c r="FM690" s="17">
        <v>20.46</v>
      </c>
      <c r="FN690" s="17">
        <v>20.46</v>
      </c>
      <c r="FO690" s="17">
        <v>20.45</v>
      </c>
      <c r="FP690" s="17">
        <v>20.45</v>
      </c>
      <c r="FQ690" s="17">
        <v>20.440000000000001</v>
      </c>
      <c r="FR690" s="17">
        <v>20.440000000000001</v>
      </c>
      <c r="FS690" s="17">
        <v>20.43</v>
      </c>
      <c r="FT690" s="17">
        <v>20.399999999999999</v>
      </c>
      <c r="FU690" s="17">
        <v>20.399999999999999</v>
      </c>
      <c r="FV690" s="17">
        <v>20.420000000000002</v>
      </c>
      <c r="FW690" s="17">
        <v>20.41</v>
      </c>
      <c r="FX690" s="17">
        <v>20.41</v>
      </c>
      <c r="FY690" s="17">
        <v>20.45</v>
      </c>
      <c r="FZ690" s="17">
        <v>20.440000000000001</v>
      </c>
      <c r="GA690" s="17">
        <v>20.440000000000001</v>
      </c>
      <c r="GB690" s="17">
        <v>20.420000000000002</v>
      </c>
      <c r="GC690" s="17">
        <v>20.420000000000002</v>
      </c>
      <c r="GD690" s="17">
        <v>20.420000000000002</v>
      </c>
      <c r="GE690" s="17">
        <v>20.420000000000002</v>
      </c>
      <c r="GF690" s="17">
        <v>20.41</v>
      </c>
      <c r="GG690" s="17">
        <v>20.41</v>
      </c>
      <c r="GH690" s="17">
        <v>20.41</v>
      </c>
      <c r="GI690" s="17">
        <v>20.41</v>
      </c>
      <c r="GJ690" s="17">
        <v>20.41</v>
      </c>
      <c r="GK690" s="17">
        <v>20.41</v>
      </c>
      <c r="GL690" s="17">
        <v>20.420000000000002</v>
      </c>
      <c r="GM690" s="17">
        <v>20.41</v>
      </c>
      <c r="GN690" s="17">
        <v>20.420000000000002</v>
      </c>
      <c r="GO690" s="17">
        <v>20.420000000000002</v>
      </c>
      <c r="GP690" s="17">
        <v>20.41</v>
      </c>
      <c r="GQ690" s="17">
        <v>20.420000000000002</v>
      </c>
      <c r="GR690" s="17">
        <v>20.43</v>
      </c>
      <c r="GS690" s="17">
        <v>20.420000000000002</v>
      </c>
      <c r="GT690" s="17">
        <v>20.45</v>
      </c>
      <c r="GU690" s="17">
        <v>20.45</v>
      </c>
      <c r="GV690" s="17">
        <v>20.440000000000001</v>
      </c>
      <c r="GW690" s="17">
        <v>20.43</v>
      </c>
      <c r="GX690" s="17">
        <v>20.43</v>
      </c>
      <c r="GY690" s="17">
        <v>20.420000000000002</v>
      </c>
      <c r="GZ690" s="17">
        <v>20.420000000000002</v>
      </c>
      <c r="HA690" s="17">
        <v>20.399999999999999</v>
      </c>
      <c r="HB690" s="17">
        <v>20.420000000000002</v>
      </c>
      <c r="HC690" s="17">
        <v>20.420000000000002</v>
      </c>
      <c r="HD690" s="17">
        <v>20.420000000000002</v>
      </c>
      <c r="HE690" s="17">
        <v>20.41</v>
      </c>
      <c r="HF690" s="17">
        <v>20.420000000000002</v>
      </c>
      <c r="HG690" s="17">
        <v>20.420000000000002</v>
      </c>
      <c r="HH690" s="17">
        <v>20.41</v>
      </c>
      <c r="HI690" s="17">
        <v>20.41</v>
      </c>
      <c r="HJ690" s="17">
        <v>20.41</v>
      </c>
      <c r="HK690" s="17">
        <v>20.41</v>
      </c>
      <c r="HL690" s="17">
        <v>20.399999999999999</v>
      </c>
      <c r="HM690" s="17">
        <v>20.399999999999999</v>
      </c>
      <c r="HN690" s="17">
        <v>20.399999999999999</v>
      </c>
      <c r="HO690" s="17">
        <v>20.399999999999999</v>
      </c>
      <c r="HP690" s="17">
        <v>20.41</v>
      </c>
      <c r="HQ690" s="17">
        <v>20.399999999999999</v>
      </c>
      <c r="HR690" s="17">
        <v>20.399999999999999</v>
      </c>
      <c r="HS690" s="17">
        <v>20.420000000000002</v>
      </c>
      <c r="HT690" s="17">
        <v>20.420000000000002</v>
      </c>
      <c r="HU690" s="17">
        <v>20.41</v>
      </c>
      <c r="HV690" s="17">
        <v>20.420000000000002</v>
      </c>
      <c r="HW690" s="17">
        <v>20.41</v>
      </c>
      <c r="HX690" s="17">
        <v>20.41</v>
      </c>
      <c r="HY690" s="17">
        <v>20.41</v>
      </c>
      <c r="HZ690" s="17">
        <v>20.420000000000002</v>
      </c>
      <c r="IA690" s="17">
        <v>20.41</v>
      </c>
      <c r="IB690" s="17">
        <v>20.399999999999999</v>
      </c>
      <c r="IC690" s="17">
        <v>20.399999999999999</v>
      </c>
      <c r="ID690" s="17">
        <v>20.41</v>
      </c>
      <c r="IE690" s="17">
        <v>20.420000000000002</v>
      </c>
      <c r="IF690" s="17">
        <v>20.420000000000002</v>
      </c>
      <c r="IG690" s="17">
        <v>20.440000000000001</v>
      </c>
      <c r="IH690" s="17">
        <v>20.45</v>
      </c>
      <c r="II690" s="17">
        <v>20.399999999999999</v>
      </c>
      <c r="IJ690" s="17">
        <v>20.47</v>
      </c>
      <c r="IK690" s="17">
        <v>20.48</v>
      </c>
      <c r="IL690" s="17">
        <v>20.5</v>
      </c>
      <c r="IM690" s="17">
        <v>20.5</v>
      </c>
      <c r="IN690" s="17">
        <v>20.51</v>
      </c>
      <c r="IO690" s="17">
        <v>20.52</v>
      </c>
      <c r="IP690" s="17">
        <v>20.5</v>
      </c>
      <c r="IQ690" s="17">
        <v>20.48</v>
      </c>
      <c r="IR690" s="17">
        <v>20.45</v>
      </c>
      <c r="IS690" s="17">
        <v>20.48</v>
      </c>
      <c r="IT690" s="17">
        <v>20.47</v>
      </c>
      <c r="IU690" s="17">
        <v>20.48</v>
      </c>
      <c r="IV690" s="17">
        <v>20.48</v>
      </c>
      <c r="IW690" s="17">
        <v>20.5</v>
      </c>
      <c r="IX690" s="17">
        <v>20.5</v>
      </c>
      <c r="IY690" s="17">
        <v>20.5</v>
      </c>
    </row>
    <row r="691" spans="1:259" x14ac:dyDescent="0.15">
      <c r="A691" s="17" t="s">
        <v>4604</v>
      </c>
      <c r="B691" s="17" t="s">
        <v>4856</v>
      </c>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c r="AA691" s="26"/>
      <c r="AB691" s="17"/>
      <c r="AC691" s="26"/>
      <c r="AD691" s="26"/>
      <c r="AE691" s="17"/>
      <c r="AF691" s="17"/>
      <c r="AG691" s="17"/>
      <c r="AH691" s="17"/>
      <c r="AI691" s="17"/>
      <c r="AJ691" s="17"/>
      <c r="AK691" s="17"/>
      <c r="AL691" s="17"/>
      <c r="AM691" s="17"/>
      <c r="AN691" s="17"/>
      <c r="AO691" s="17"/>
      <c r="AP691" s="17"/>
      <c r="AQ691" s="17"/>
      <c r="AR691" s="17"/>
      <c r="AS691" s="17"/>
      <c r="AT691" s="17"/>
      <c r="AU691" s="17"/>
      <c r="AV691" s="17"/>
      <c r="AW691" s="17"/>
      <c r="AX691" s="17"/>
      <c r="AY691" s="17"/>
      <c r="AZ691" s="17"/>
      <c r="BA691" s="17"/>
      <c r="BB691" s="17"/>
      <c r="BC691" s="17"/>
      <c r="BD691" s="17"/>
      <c r="BE691" s="17"/>
      <c r="BF691" s="17"/>
      <c r="BG691" s="17"/>
      <c r="BH691" s="17"/>
      <c r="BI691" s="17"/>
      <c r="BJ691" s="26"/>
      <c r="BK691" s="17"/>
      <c r="BL691" s="17"/>
      <c r="BM691" s="17"/>
      <c r="BN691" s="17"/>
      <c r="BO691" s="17"/>
      <c r="BP691" s="17"/>
      <c r="BQ691" s="17"/>
      <c r="BR691" s="17"/>
      <c r="BS691" s="17"/>
      <c r="BT691" s="17"/>
      <c r="BU691" s="17"/>
      <c r="BV691" s="17"/>
      <c r="BW691" s="17"/>
      <c r="BX691" s="26"/>
      <c r="BY691" s="26"/>
      <c r="BZ691" s="26"/>
      <c r="CA691" s="26"/>
      <c r="CB691" s="26"/>
      <c r="CC691" s="17"/>
      <c r="CD691" s="17"/>
      <c r="CE691" s="17"/>
      <c r="CF691" s="17"/>
      <c r="CG691" s="17"/>
      <c r="CH691" s="17"/>
      <c r="CI691" s="17"/>
      <c r="CJ691" s="26"/>
      <c r="CK691" s="17"/>
      <c r="CL691" s="17"/>
      <c r="CM691" s="17"/>
      <c r="CN691" s="17"/>
      <c r="CO691" s="17"/>
      <c r="CP691" s="17"/>
      <c r="CQ691" s="17"/>
      <c r="CR691" s="17"/>
      <c r="CS691" s="17"/>
      <c r="CT691" s="17"/>
      <c r="CU691" s="17"/>
      <c r="CV691" s="17"/>
      <c r="CW691" s="17"/>
      <c r="CX691" s="17"/>
      <c r="CY691" s="26"/>
      <c r="CZ691" s="26"/>
      <c r="DA691" s="26"/>
      <c r="DB691" s="17"/>
      <c r="DC691" s="17"/>
      <c r="DD691" s="17"/>
      <c r="DE691" s="17"/>
      <c r="DF691" s="17"/>
      <c r="DG691" s="17"/>
      <c r="DH691" s="26"/>
      <c r="DI691" s="17"/>
      <c r="DJ691" s="17"/>
      <c r="DK691" s="17"/>
      <c r="DL691" s="17"/>
      <c r="DM691" s="17">
        <v>6.87</v>
      </c>
      <c r="DN691" s="17">
        <v>6.88</v>
      </c>
      <c r="DO691" s="17">
        <v>6.87</v>
      </c>
      <c r="DP691" s="17">
        <v>6.88</v>
      </c>
      <c r="DQ691" s="17">
        <v>6.88</v>
      </c>
      <c r="DR691" s="17">
        <v>6.88</v>
      </c>
      <c r="DS691" s="17">
        <v>6.88</v>
      </c>
      <c r="DT691" s="17">
        <v>6.87</v>
      </c>
      <c r="DU691" s="17">
        <v>6.88</v>
      </c>
      <c r="DV691" s="17">
        <v>6.87</v>
      </c>
      <c r="DW691" s="17">
        <v>6.87</v>
      </c>
      <c r="DX691" s="17">
        <v>6.87</v>
      </c>
      <c r="DY691" s="17">
        <v>6.88</v>
      </c>
      <c r="DZ691" s="17">
        <v>6.87</v>
      </c>
      <c r="EA691" s="17">
        <v>6.87</v>
      </c>
      <c r="EB691" s="17">
        <v>6.88</v>
      </c>
      <c r="EC691" s="17">
        <v>6.87</v>
      </c>
      <c r="ED691" s="17">
        <v>6.87</v>
      </c>
      <c r="EE691" s="17">
        <v>6.86</v>
      </c>
      <c r="EF691" s="17">
        <v>6.87</v>
      </c>
      <c r="EG691" s="17">
        <v>6.87</v>
      </c>
      <c r="EH691" s="17">
        <v>6.87</v>
      </c>
      <c r="EI691" s="17">
        <v>6.87</v>
      </c>
      <c r="EJ691" s="17">
        <v>6.87</v>
      </c>
      <c r="EK691" s="17">
        <v>6.88</v>
      </c>
      <c r="EL691" s="17">
        <v>6.87</v>
      </c>
      <c r="EM691" s="17">
        <v>6.88</v>
      </c>
      <c r="EN691" s="17">
        <v>6.87</v>
      </c>
      <c r="EO691" s="17">
        <v>6.87</v>
      </c>
      <c r="EP691" s="17">
        <v>6.87</v>
      </c>
      <c r="EQ691" s="17">
        <v>6.86</v>
      </c>
      <c r="ER691" s="17">
        <v>6.87</v>
      </c>
      <c r="ES691" s="17">
        <v>6.87</v>
      </c>
      <c r="ET691" s="17">
        <v>6.86</v>
      </c>
      <c r="EU691" s="17">
        <v>6.87</v>
      </c>
      <c r="EV691" s="17">
        <v>6.87</v>
      </c>
      <c r="EW691" s="17">
        <v>6.87</v>
      </c>
      <c r="EX691" s="17">
        <v>6.87</v>
      </c>
      <c r="EY691" s="17">
        <v>6.87</v>
      </c>
      <c r="EZ691" s="17">
        <v>6.87</v>
      </c>
      <c r="FA691" s="17">
        <v>6.87</v>
      </c>
      <c r="FB691" s="17">
        <v>6.87</v>
      </c>
      <c r="FC691" s="17">
        <v>6.87</v>
      </c>
      <c r="FD691" s="17">
        <v>6.87</v>
      </c>
      <c r="FE691" s="17">
        <v>6.86</v>
      </c>
      <c r="FF691" s="17">
        <v>6.87</v>
      </c>
      <c r="FG691" s="17">
        <v>6.87</v>
      </c>
      <c r="FH691" s="17">
        <v>6.88</v>
      </c>
      <c r="FI691" s="17">
        <v>6.88</v>
      </c>
      <c r="FJ691" s="17">
        <v>6.88</v>
      </c>
      <c r="FK691" s="17">
        <v>6.88</v>
      </c>
      <c r="FL691" s="17">
        <v>6.87</v>
      </c>
      <c r="FM691" s="17">
        <v>6.87</v>
      </c>
      <c r="FN691" s="17">
        <v>6.88</v>
      </c>
      <c r="FO691" s="17">
        <v>6.88</v>
      </c>
      <c r="FP691" s="17">
        <v>6.88</v>
      </c>
      <c r="FQ691" s="17">
        <v>6.88</v>
      </c>
      <c r="FR691" s="17">
        <v>6.86</v>
      </c>
      <c r="FS691" s="17">
        <v>6.87</v>
      </c>
      <c r="FT691" s="17">
        <v>6.86</v>
      </c>
      <c r="FU691" s="17">
        <v>6.86</v>
      </c>
      <c r="FV691" s="17">
        <v>6.86</v>
      </c>
      <c r="FW691" s="17">
        <v>6.86</v>
      </c>
      <c r="FX691" s="17">
        <v>6.87</v>
      </c>
      <c r="FY691" s="17">
        <v>6.87</v>
      </c>
      <c r="FZ691" s="17">
        <v>6.87</v>
      </c>
      <c r="GA691" s="17">
        <v>6.87</v>
      </c>
      <c r="GB691" s="17">
        <v>6.87</v>
      </c>
      <c r="GC691" s="17">
        <v>6.86</v>
      </c>
      <c r="GD691" s="17">
        <v>6.86</v>
      </c>
      <c r="GE691" s="17">
        <v>6.86</v>
      </c>
      <c r="GF691" s="17">
        <v>6.86</v>
      </c>
      <c r="GG691" s="17">
        <v>6.86</v>
      </c>
      <c r="GH691" s="17">
        <v>6.87</v>
      </c>
      <c r="GI691" s="17">
        <v>6.86</v>
      </c>
      <c r="GJ691" s="17">
        <v>6.86</v>
      </c>
      <c r="GK691" s="17">
        <v>6.86</v>
      </c>
      <c r="GL691" s="17">
        <v>6.86</v>
      </c>
      <c r="GM691" s="17">
        <v>6.86</v>
      </c>
      <c r="GN691" s="17">
        <v>6.86</v>
      </c>
      <c r="GO691" s="17">
        <v>6.85</v>
      </c>
      <c r="GP691" s="17">
        <v>6.86</v>
      </c>
      <c r="GQ691" s="17">
        <v>6.85</v>
      </c>
      <c r="GR691" s="17">
        <v>6.85</v>
      </c>
      <c r="GS691" s="17">
        <v>6.85</v>
      </c>
      <c r="GT691" s="17">
        <v>6.86</v>
      </c>
      <c r="GU691" s="17">
        <v>6.85</v>
      </c>
      <c r="GV691" s="17">
        <v>6.85</v>
      </c>
      <c r="GW691" s="17">
        <v>6.86</v>
      </c>
      <c r="GX691" s="17">
        <v>6.86</v>
      </c>
      <c r="GY691" s="17">
        <v>6.86</v>
      </c>
      <c r="GZ691" s="17">
        <v>6.85</v>
      </c>
      <c r="HA691" s="17">
        <v>6.86</v>
      </c>
      <c r="HB691" s="17">
        <v>6.87</v>
      </c>
      <c r="HC691" s="17">
        <v>6.87</v>
      </c>
      <c r="HD691" s="17">
        <v>6.87</v>
      </c>
      <c r="HE691" s="17">
        <v>6.87</v>
      </c>
      <c r="HF691" s="17">
        <v>6.86</v>
      </c>
      <c r="HG691" s="17">
        <v>6.86</v>
      </c>
      <c r="HH691" s="17">
        <v>6.86</v>
      </c>
      <c r="HI691" s="17">
        <v>6.86</v>
      </c>
      <c r="HJ691" s="17">
        <v>6.86</v>
      </c>
      <c r="HK691" s="17">
        <v>6.87</v>
      </c>
      <c r="HL691" s="17">
        <v>6.87</v>
      </c>
      <c r="HM691" s="17">
        <v>6.86</v>
      </c>
      <c r="HN691" s="17">
        <v>6.86</v>
      </c>
      <c r="HO691" s="17">
        <v>6.85</v>
      </c>
      <c r="HP691" s="17">
        <v>6.86</v>
      </c>
      <c r="HQ691" s="17">
        <v>6.86</v>
      </c>
      <c r="HR691" s="17">
        <v>6.86</v>
      </c>
      <c r="HS691" s="17">
        <v>6.86</v>
      </c>
      <c r="HT691" s="17">
        <v>6.85</v>
      </c>
      <c r="HU691" s="17">
        <v>6.86</v>
      </c>
      <c r="HV691" s="17">
        <v>6.86</v>
      </c>
      <c r="HW691" s="17">
        <v>6.86</v>
      </c>
      <c r="HX691" s="17">
        <v>6.87</v>
      </c>
      <c r="HY691" s="17">
        <v>6.87</v>
      </c>
      <c r="HZ691" s="17">
        <v>6.86</v>
      </c>
      <c r="IA691" s="17">
        <v>6.86</v>
      </c>
      <c r="IB691" s="17">
        <v>6.86</v>
      </c>
      <c r="IC691" s="17">
        <v>6.86</v>
      </c>
      <c r="ID691" s="17">
        <v>6.85</v>
      </c>
      <c r="IE691" s="17">
        <v>6.86</v>
      </c>
      <c r="IF691" s="17">
        <v>6.86</v>
      </c>
      <c r="IG691" s="17">
        <v>6.86</v>
      </c>
      <c r="IH691" s="17">
        <v>6.86</v>
      </c>
      <c r="II691" s="17">
        <v>6.86</v>
      </c>
      <c r="IJ691" s="17">
        <v>6.86</v>
      </c>
      <c r="IK691" s="17">
        <v>6.86</v>
      </c>
      <c r="IL691" s="17">
        <v>6.86</v>
      </c>
      <c r="IM691" s="17">
        <v>6.86</v>
      </c>
      <c r="IN691" s="17">
        <v>6.86</v>
      </c>
      <c r="IO691" s="17">
        <v>6.86</v>
      </c>
      <c r="IP691" s="17">
        <v>6.86</v>
      </c>
      <c r="IQ691" s="17">
        <v>6.86</v>
      </c>
      <c r="IR691" s="17">
        <v>6.86</v>
      </c>
      <c r="IS691" s="17">
        <v>6.86</v>
      </c>
      <c r="IT691" s="17">
        <v>6.85</v>
      </c>
      <c r="IU691" s="17">
        <v>6.86</v>
      </c>
      <c r="IV691" s="17">
        <v>6.86</v>
      </c>
      <c r="IW691" s="17">
        <v>6.86</v>
      </c>
      <c r="IX691" s="17">
        <v>6.86</v>
      </c>
      <c r="IY691" s="17">
        <v>6.86</v>
      </c>
    </row>
    <row r="692" spans="1:259" x14ac:dyDescent="0.15">
      <c r="A692" s="17" t="s">
        <v>4676</v>
      </c>
      <c r="B692" s="17" t="s">
        <v>4857</v>
      </c>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c r="AA692" s="26"/>
      <c r="AB692" s="17"/>
      <c r="AC692" s="26"/>
      <c r="AD692" s="26"/>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17"/>
      <c r="BB692" s="17"/>
      <c r="BC692" s="17"/>
      <c r="BD692" s="17"/>
      <c r="BE692" s="17"/>
      <c r="BF692" s="17"/>
      <c r="BG692" s="17"/>
      <c r="BH692" s="17"/>
      <c r="BI692" s="17"/>
      <c r="BJ692" s="26"/>
      <c r="BK692" s="17"/>
      <c r="BL692" s="17"/>
      <c r="BM692" s="17"/>
      <c r="BN692" s="17"/>
      <c r="BO692" s="17"/>
      <c r="BP692" s="17"/>
      <c r="BQ692" s="17"/>
      <c r="BR692" s="17"/>
      <c r="BS692" s="17"/>
      <c r="BT692" s="17"/>
      <c r="BU692" s="17"/>
      <c r="BV692" s="17"/>
      <c r="BW692" s="17"/>
      <c r="BX692" s="26"/>
      <c r="BY692" s="26"/>
      <c r="BZ692" s="26"/>
      <c r="CA692" s="26"/>
      <c r="CB692" s="26"/>
      <c r="CC692" s="17"/>
      <c r="CD692" s="17"/>
      <c r="CE692" s="17"/>
      <c r="CF692" s="17"/>
      <c r="CG692" s="17"/>
      <c r="CH692" s="17"/>
      <c r="CI692" s="17"/>
      <c r="CJ692" s="26"/>
      <c r="CK692" s="17"/>
      <c r="CL692" s="17"/>
      <c r="CM692" s="17"/>
      <c r="CN692" s="17"/>
      <c r="CO692" s="17"/>
      <c r="CP692" s="17"/>
      <c r="CQ692" s="17"/>
      <c r="CR692" s="17"/>
      <c r="CS692" s="17"/>
      <c r="CT692" s="17"/>
      <c r="CU692" s="17"/>
      <c r="CV692" s="17"/>
      <c r="CW692" s="17"/>
      <c r="CX692" s="17"/>
      <c r="CY692" s="26"/>
      <c r="CZ692" s="26"/>
      <c r="DA692" s="26"/>
      <c r="DB692" s="17"/>
      <c r="DC692" s="17"/>
      <c r="DD692" s="17"/>
      <c r="DE692" s="17"/>
      <c r="DF692" s="17"/>
      <c r="DG692" s="17"/>
      <c r="DH692" s="26"/>
      <c r="DI692" s="17"/>
      <c r="DJ692" s="17"/>
      <c r="DK692" s="17"/>
      <c r="DL692" s="17"/>
      <c r="DM692" s="17">
        <v>5.25</v>
      </c>
      <c r="DN692" s="17">
        <v>5.25</v>
      </c>
      <c r="DO692" s="17">
        <v>5.25</v>
      </c>
      <c r="DP692" s="17">
        <v>5.25</v>
      </c>
      <c r="DQ692" s="17">
        <v>5.26</v>
      </c>
      <c r="DR692" s="17">
        <v>5.25</v>
      </c>
      <c r="DS692" s="17">
        <v>5.25</v>
      </c>
      <c r="DT692" s="17">
        <v>5.24</v>
      </c>
      <c r="DU692" s="17">
        <v>5.26</v>
      </c>
      <c r="DV692" s="17">
        <v>5.26</v>
      </c>
      <c r="DW692" s="17">
        <v>5.26</v>
      </c>
      <c r="DX692" s="17">
        <v>5.25</v>
      </c>
      <c r="DY692" s="17">
        <v>5.25</v>
      </c>
      <c r="DZ692" s="17">
        <v>5.25</v>
      </c>
      <c r="EA692" s="17">
        <v>5.24</v>
      </c>
      <c r="EB692" s="17">
        <v>5.23</v>
      </c>
      <c r="EC692" s="17">
        <v>5.24</v>
      </c>
      <c r="ED692" s="17">
        <v>5.24</v>
      </c>
      <c r="EE692" s="17">
        <v>5.25</v>
      </c>
      <c r="EF692" s="17">
        <v>5.24</v>
      </c>
      <c r="EG692" s="17">
        <v>5.24</v>
      </c>
      <c r="EH692" s="17">
        <v>5.24</v>
      </c>
      <c r="EI692" s="17">
        <v>5.24</v>
      </c>
      <c r="EJ692" s="17">
        <v>5.25</v>
      </c>
      <c r="EK692" s="17">
        <v>5.25</v>
      </c>
      <c r="EL692" s="17">
        <v>5.25</v>
      </c>
      <c r="EM692" s="17">
        <v>5.25</v>
      </c>
      <c r="EN692" s="17">
        <v>5.25</v>
      </c>
      <c r="EO692" s="17">
        <v>5.24</v>
      </c>
      <c r="EP692" s="17">
        <v>5.24</v>
      </c>
      <c r="EQ692" s="17">
        <v>5.24</v>
      </c>
      <c r="ER692" s="17">
        <v>5.24</v>
      </c>
      <c r="ES692" s="17">
        <v>5.24</v>
      </c>
      <c r="ET692" s="17">
        <v>5.24</v>
      </c>
      <c r="EU692" s="17">
        <v>5.25</v>
      </c>
      <c r="EV692" s="17">
        <v>5.24</v>
      </c>
      <c r="EW692" s="17">
        <v>5.25</v>
      </c>
      <c r="EX692" s="17">
        <v>5.24</v>
      </c>
      <c r="EY692" s="17">
        <v>5.24</v>
      </c>
      <c r="EZ692" s="17">
        <v>5.23</v>
      </c>
      <c r="FA692" s="17">
        <v>5.21</v>
      </c>
      <c r="FB692" s="17">
        <v>5.21</v>
      </c>
      <c r="FC692" s="17">
        <v>5.22</v>
      </c>
      <c r="FD692" s="17">
        <v>5.22</v>
      </c>
      <c r="FE692" s="17">
        <v>5.21</v>
      </c>
      <c r="FF692" s="17">
        <v>5.22</v>
      </c>
      <c r="FG692" s="17">
        <v>5.22</v>
      </c>
      <c r="FH692" s="17">
        <v>5.23</v>
      </c>
      <c r="FI692" s="17">
        <v>5.22</v>
      </c>
      <c r="FJ692" s="17">
        <v>5.22</v>
      </c>
      <c r="FK692" s="17">
        <v>5.22</v>
      </c>
      <c r="FL692" s="17">
        <v>5.23</v>
      </c>
      <c r="FM692" s="17">
        <v>5.22</v>
      </c>
      <c r="FN692" s="17">
        <v>5.23</v>
      </c>
      <c r="FO692" s="17">
        <v>5.22</v>
      </c>
      <c r="FP692" s="17">
        <v>5.23</v>
      </c>
      <c r="FQ692" s="17">
        <v>5.22</v>
      </c>
      <c r="FR692" s="17">
        <v>5.22</v>
      </c>
      <c r="FS692" s="17">
        <v>5.23</v>
      </c>
      <c r="FT692" s="17">
        <v>5.22</v>
      </c>
      <c r="FU692" s="17">
        <v>5.23</v>
      </c>
      <c r="FV692" s="17">
        <v>5.21</v>
      </c>
      <c r="FW692" s="17">
        <v>5.22</v>
      </c>
      <c r="FX692" s="17">
        <v>5.22</v>
      </c>
      <c r="FY692" s="17">
        <v>5.23</v>
      </c>
      <c r="FZ692" s="17">
        <v>5.23</v>
      </c>
      <c r="GA692" s="17">
        <v>5.23</v>
      </c>
      <c r="GB692" s="17">
        <v>5.23</v>
      </c>
      <c r="GC692" s="17">
        <v>5.22</v>
      </c>
      <c r="GD692" s="17">
        <v>5.23</v>
      </c>
      <c r="GE692" s="17">
        <v>5.23</v>
      </c>
      <c r="GF692" s="17">
        <v>5.22</v>
      </c>
      <c r="GG692" s="17">
        <v>5.23</v>
      </c>
      <c r="GH692" s="17">
        <v>5.22</v>
      </c>
      <c r="GI692" s="17">
        <v>5.22</v>
      </c>
      <c r="GJ692" s="17">
        <v>5.23</v>
      </c>
      <c r="GK692" s="17">
        <v>5.22</v>
      </c>
      <c r="GL692" s="17">
        <v>5.23</v>
      </c>
      <c r="GM692" s="17">
        <v>5.23</v>
      </c>
      <c r="GN692" s="17">
        <v>5.22</v>
      </c>
      <c r="GO692" s="17">
        <v>5.23</v>
      </c>
      <c r="GP692" s="17">
        <v>5.22</v>
      </c>
      <c r="GQ692" s="17">
        <v>5.23</v>
      </c>
      <c r="GR692" s="17">
        <v>5.23</v>
      </c>
      <c r="GS692" s="17">
        <v>5.23</v>
      </c>
      <c r="GT692" s="17">
        <v>5.23</v>
      </c>
      <c r="GU692" s="17">
        <v>5.22</v>
      </c>
      <c r="GV692" s="17">
        <v>5.22</v>
      </c>
      <c r="GW692" s="17">
        <v>5.23</v>
      </c>
      <c r="GX692" s="17">
        <v>5.23</v>
      </c>
      <c r="GY692" s="17">
        <v>5.23</v>
      </c>
      <c r="GZ692" s="17">
        <v>5.23</v>
      </c>
      <c r="HA692" s="17">
        <v>5.23</v>
      </c>
      <c r="HB692" s="17">
        <v>5.23</v>
      </c>
      <c r="HC692" s="17">
        <v>5.23</v>
      </c>
      <c r="HD692" s="17">
        <v>5.24</v>
      </c>
      <c r="HE692" s="17">
        <v>5.23</v>
      </c>
      <c r="HF692" s="17">
        <v>5.24</v>
      </c>
      <c r="HG692" s="17">
        <v>5.24</v>
      </c>
      <c r="HH692" s="17">
        <v>5.22</v>
      </c>
      <c r="HI692" s="17">
        <v>5.22</v>
      </c>
      <c r="HJ692" s="17">
        <v>5.21</v>
      </c>
      <c r="HK692" s="17">
        <v>5.21</v>
      </c>
      <c r="HL692" s="17">
        <v>5.21</v>
      </c>
      <c r="HM692" s="17">
        <v>5.22</v>
      </c>
      <c r="HN692" s="17">
        <v>5.22</v>
      </c>
      <c r="HO692" s="17">
        <v>5.21</v>
      </c>
      <c r="HP692" s="17">
        <v>5.21</v>
      </c>
      <c r="HQ692" s="17">
        <v>5.21</v>
      </c>
      <c r="HR692" s="17">
        <v>5.21</v>
      </c>
      <c r="HS692" s="17">
        <v>5.22</v>
      </c>
      <c r="HT692" s="17">
        <v>5.21</v>
      </c>
      <c r="HU692" s="17">
        <v>5.2</v>
      </c>
      <c r="HV692" s="17">
        <v>5.21</v>
      </c>
      <c r="HW692" s="17">
        <v>5.21</v>
      </c>
      <c r="HX692" s="17">
        <v>5.21</v>
      </c>
      <c r="HY692" s="17">
        <v>5.21</v>
      </c>
      <c r="HZ692" s="17">
        <v>5.21</v>
      </c>
      <c r="IA692" s="17">
        <v>5.21</v>
      </c>
      <c r="IB692" s="17">
        <v>5.21</v>
      </c>
      <c r="IC692" s="17">
        <v>5.22</v>
      </c>
      <c r="ID692" s="17">
        <v>5.22</v>
      </c>
      <c r="IE692" s="17">
        <v>5.21</v>
      </c>
      <c r="IF692" s="17">
        <v>5.22</v>
      </c>
      <c r="IG692" s="17">
        <v>5.21</v>
      </c>
      <c r="IH692" s="17">
        <v>5.22</v>
      </c>
      <c r="II692" s="17">
        <v>5.21</v>
      </c>
      <c r="IJ692" s="17">
        <v>5.21</v>
      </c>
      <c r="IK692" s="17">
        <v>5.21</v>
      </c>
      <c r="IL692" s="17">
        <v>5.21</v>
      </c>
      <c r="IM692" s="17">
        <v>5.2</v>
      </c>
      <c r="IN692" s="17">
        <v>5.21</v>
      </c>
      <c r="IO692" s="17">
        <v>5.21</v>
      </c>
      <c r="IP692" s="17">
        <v>5.2</v>
      </c>
      <c r="IQ692" s="17">
        <v>5.21</v>
      </c>
      <c r="IR692" s="17">
        <v>5.21</v>
      </c>
      <c r="IS692" s="17">
        <v>5.21</v>
      </c>
      <c r="IT692" s="17">
        <v>5.21</v>
      </c>
      <c r="IU692" s="17">
        <v>5.21</v>
      </c>
      <c r="IV692" s="17">
        <v>5.21</v>
      </c>
      <c r="IW692" s="17">
        <v>5.21</v>
      </c>
      <c r="IX692" s="17">
        <v>5.21</v>
      </c>
      <c r="IY692" s="17">
        <v>5.22</v>
      </c>
    </row>
    <row r="693" spans="1:259" x14ac:dyDescent="0.15">
      <c r="A693" s="17" t="s">
        <v>4490</v>
      </c>
      <c r="B693" s="17" t="s">
        <v>4858</v>
      </c>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c r="AA693" s="26"/>
      <c r="AB693" s="17"/>
      <c r="AC693" s="26"/>
      <c r="AD693" s="26"/>
      <c r="AE693" s="17"/>
      <c r="AF693" s="17"/>
      <c r="AG693" s="17"/>
      <c r="AH693" s="17"/>
      <c r="AI693" s="17"/>
      <c r="AJ693" s="17"/>
      <c r="AK693" s="17"/>
      <c r="AL693" s="17"/>
      <c r="AM693" s="17"/>
      <c r="AN693" s="17"/>
      <c r="AO693" s="17"/>
      <c r="AP693" s="17"/>
      <c r="AQ693" s="17"/>
      <c r="AR693" s="17"/>
      <c r="AS693" s="17"/>
      <c r="AT693" s="17"/>
      <c r="AU693" s="17"/>
      <c r="AV693" s="17"/>
      <c r="AW693" s="17"/>
      <c r="AX693" s="17"/>
      <c r="AY693" s="17"/>
      <c r="AZ693" s="17"/>
      <c r="BA693" s="17"/>
      <c r="BB693" s="17"/>
      <c r="BC693" s="17"/>
      <c r="BD693" s="17"/>
      <c r="BE693" s="17"/>
      <c r="BF693" s="17"/>
      <c r="BG693" s="17"/>
      <c r="BH693" s="17"/>
      <c r="BI693" s="17"/>
      <c r="BJ693" s="26"/>
      <c r="BK693" s="17"/>
      <c r="BL693" s="17"/>
      <c r="BM693" s="17"/>
      <c r="BN693" s="17"/>
      <c r="BO693" s="17"/>
      <c r="BP693" s="17"/>
      <c r="BQ693" s="17"/>
      <c r="BR693" s="17"/>
      <c r="BS693" s="17"/>
      <c r="BT693" s="17"/>
      <c r="BU693" s="17"/>
      <c r="BV693" s="17"/>
      <c r="BW693" s="17"/>
      <c r="BX693" s="26"/>
      <c r="BY693" s="26"/>
      <c r="BZ693" s="26"/>
      <c r="CA693" s="26"/>
      <c r="CB693" s="26"/>
      <c r="CC693" s="17"/>
      <c r="CD693" s="17"/>
      <c r="CE693" s="17"/>
      <c r="CF693" s="17"/>
      <c r="CG693" s="17"/>
      <c r="CH693" s="17"/>
      <c r="CI693" s="17"/>
      <c r="CJ693" s="26"/>
      <c r="CK693" s="17"/>
      <c r="CL693" s="17"/>
      <c r="CM693" s="17"/>
      <c r="CN693" s="17"/>
      <c r="CO693" s="17"/>
      <c r="CP693" s="17"/>
      <c r="CQ693" s="17"/>
      <c r="CR693" s="17"/>
      <c r="CS693" s="17"/>
      <c r="CT693" s="17"/>
      <c r="CU693" s="17"/>
      <c r="CV693" s="17"/>
      <c r="CW693" s="17"/>
      <c r="CX693" s="17"/>
      <c r="CY693" s="26"/>
      <c r="CZ693" s="26"/>
      <c r="DA693" s="26"/>
      <c r="DB693" s="17"/>
      <c r="DC693" s="17"/>
      <c r="DD693" s="17"/>
      <c r="DE693" s="17"/>
      <c r="DF693" s="17"/>
      <c r="DG693" s="17"/>
      <c r="DH693" s="26"/>
      <c r="DI693" s="17"/>
      <c r="DJ693" s="17"/>
      <c r="DK693" s="17"/>
      <c r="DL693" s="17"/>
      <c r="DM693" s="17">
        <v>10.99</v>
      </c>
      <c r="DN693" s="17">
        <v>10.94</v>
      </c>
      <c r="DO693" s="17">
        <v>10.95</v>
      </c>
      <c r="DP693" s="17">
        <v>10.91</v>
      </c>
      <c r="DQ693" s="17">
        <v>10.94</v>
      </c>
      <c r="DR693" s="17">
        <v>10.97</v>
      </c>
      <c r="DS693" s="17">
        <v>10.97</v>
      </c>
      <c r="DT693" s="17">
        <v>10.92</v>
      </c>
      <c r="DU693" s="17">
        <v>10.95</v>
      </c>
      <c r="DV693" s="17">
        <v>10.95</v>
      </c>
      <c r="DW693" s="17">
        <v>10.94</v>
      </c>
      <c r="DX693" s="17">
        <v>10.93</v>
      </c>
      <c r="DY693" s="17">
        <v>10.92</v>
      </c>
      <c r="DZ693" s="17">
        <v>10.91</v>
      </c>
      <c r="EA693" s="17">
        <v>10.9</v>
      </c>
      <c r="EB693" s="17">
        <v>10.89</v>
      </c>
      <c r="EC693" s="17">
        <v>10.85</v>
      </c>
      <c r="ED693" s="17">
        <v>10.87</v>
      </c>
      <c r="EE693" s="17">
        <v>10.87</v>
      </c>
      <c r="EF693" s="17">
        <v>10.88</v>
      </c>
      <c r="EG693" s="17">
        <v>10.88</v>
      </c>
      <c r="EH693" s="17">
        <v>10.88</v>
      </c>
      <c r="EI693" s="17">
        <v>10.9</v>
      </c>
      <c r="EJ693" s="17">
        <v>10.92</v>
      </c>
      <c r="EK693" s="17">
        <v>10.9</v>
      </c>
      <c r="EL693" s="17">
        <v>10.91</v>
      </c>
      <c r="EM693" s="17">
        <v>10.9</v>
      </c>
      <c r="EN693" s="17">
        <v>10.9</v>
      </c>
      <c r="EO693" s="17">
        <v>10.9</v>
      </c>
      <c r="EP693" s="17">
        <v>10.9</v>
      </c>
      <c r="EQ693" s="17">
        <v>10.89</v>
      </c>
      <c r="ER693" s="17">
        <v>10.91</v>
      </c>
      <c r="ES693" s="17">
        <v>10.92</v>
      </c>
      <c r="ET693" s="17">
        <v>10.91</v>
      </c>
      <c r="EU693" s="17">
        <v>10.92</v>
      </c>
      <c r="EV693" s="17">
        <v>10.93</v>
      </c>
      <c r="EW693" s="17">
        <v>10.92</v>
      </c>
      <c r="EX693" s="17">
        <v>10.92</v>
      </c>
      <c r="EY693" s="17">
        <v>10.91</v>
      </c>
      <c r="EZ693" s="17">
        <v>10.91</v>
      </c>
      <c r="FA693" s="17">
        <v>10.91</v>
      </c>
      <c r="FB693" s="17">
        <v>10.89</v>
      </c>
      <c r="FC693" s="17">
        <v>10.88</v>
      </c>
      <c r="FD693" s="17">
        <v>10.88</v>
      </c>
      <c r="FE693" s="17">
        <v>10.86</v>
      </c>
      <c r="FF693" s="17">
        <v>10.83</v>
      </c>
      <c r="FG693" s="17">
        <v>10.87</v>
      </c>
      <c r="FH693" s="17">
        <v>10.87</v>
      </c>
      <c r="FI693" s="17">
        <v>10.87</v>
      </c>
      <c r="FJ693" s="17">
        <v>10.88</v>
      </c>
      <c r="FK693" s="17">
        <v>10.91</v>
      </c>
      <c r="FL693" s="17">
        <v>10.93</v>
      </c>
      <c r="FM693" s="17">
        <v>10.95</v>
      </c>
      <c r="FN693" s="17">
        <v>10.93</v>
      </c>
      <c r="FO693" s="17">
        <v>10.92</v>
      </c>
      <c r="FP693" s="17">
        <v>10.9</v>
      </c>
      <c r="FQ693" s="17">
        <v>10.91</v>
      </c>
      <c r="FR693" s="17">
        <v>10.91</v>
      </c>
      <c r="FS693" s="17">
        <v>10.91</v>
      </c>
      <c r="FT693" s="17">
        <v>10.91</v>
      </c>
      <c r="FU693" s="17">
        <v>10.9</v>
      </c>
      <c r="FV693" s="17">
        <v>10.89</v>
      </c>
      <c r="FW693" s="17">
        <v>10.9</v>
      </c>
      <c r="FX693" s="17">
        <v>10.9</v>
      </c>
      <c r="FY693" s="17">
        <v>10.91</v>
      </c>
      <c r="FZ693" s="17">
        <v>10.94</v>
      </c>
      <c r="GA693" s="17">
        <v>10.97</v>
      </c>
      <c r="GB693" s="17">
        <v>10.96</v>
      </c>
      <c r="GC693" s="17">
        <v>10.93</v>
      </c>
      <c r="GD693" s="17">
        <v>10.93</v>
      </c>
      <c r="GE693" s="17">
        <v>10.94</v>
      </c>
      <c r="GF693" s="17">
        <v>10.93</v>
      </c>
      <c r="GG693" s="17">
        <v>10.92</v>
      </c>
      <c r="GH693" s="17">
        <v>10.91</v>
      </c>
      <c r="GI693" s="17">
        <v>10.89</v>
      </c>
      <c r="GJ693" s="17">
        <v>10.91</v>
      </c>
      <c r="GK693" s="17">
        <v>10.92</v>
      </c>
      <c r="GL693" s="17">
        <v>10.89</v>
      </c>
      <c r="GM693" s="17">
        <v>10.89</v>
      </c>
      <c r="GN693" s="17">
        <v>10.88</v>
      </c>
      <c r="GO693" s="17">
        <v>10.88</v>
      </c>
      <c r="GP693" s="17">
        <v>10.88</v>
      </c>
      <c r="GQ693" s="17">
        <v>10.88</v>
      </c>
      <c r="GR693" s="17">
        <v>10.89</v>
      </c>
      <c r="GS693" s="17">
        <v>10.91</v>
      </c>
      <c r="GT693" s="17">
        <v>10.93</v>
      </c>
      <c r="GU693" s="17">
        <v>10.91</v>
      </c>
      <c r="GV693" s="17">
        <v>10.9</v>
      </c>
      <c r="GW693" s="17">
        <v>10.9</v>
      </c>
      <c r="GX693" s="17">
        <v>10.91</v>
      </c>
      <c r="GY693" s="17">
        <v>10.9</v>
      </c>
      <c r="GZ693" s="17">
        <v>10.91</v>
      </c>
      <c r="HA693" s="17">
        <v>10.9</v>
      </c>
      <c r="HB693" s="17">
        <v>10.91</v>
      </c>
      <c r="HC693" s="17">
        <v>10.92</v>
      </c>
      <c r="HD693" s="17">
        <v>10.94</v>
      </c>
      <c r="HE693" s="17">
        <v>10.93</v>
      </c>
      <c r="HF693" s="17">
        <v>10.92</v>
      </c>
      <c r="HG693" s="17">
        <v>10.92</v>
      </c>
      <c r="HH693" s="17">
        <v>10.91</v>
      </c>
      <c r="HI693" s="17">
        <v>10.9</v>
      </c>
      <c r="HJ693" s="17">
        <v>10.89</v>
      </c>
      <c r="HK693" s="17">
        <v>10.9</v>
      </c>
      <c r="HL693" s="17">
        <v>10.9</v>
      </c>
      <c r="HM693" s="17">
        <v>10.9</v>
      </c>
      <c r="HN693" s="17">
        <v>10.89</v>
      </c>
      <c r="HO693" s="17">
        <v>10.89</v>
      </c>
      <c r="HP693" s="17">
        <v>10.89</v>
      </c>
      <c r="HQ693" s="17">
        <v>10.91</v>
      </c>
      <c r="HR693" s="17">
        <v>10.9</v>
      </c>
      <c r="HS693" s="17">
        <v>10.9</v>
      </c>
      <c r="HT693" s="17">
        <v>10.9</v>
      </c>
      <c r="HU693" s="17">
        <v>10.91</v>
      </c>
      <c r="HV693" s="17">
        <v>10.93</v>
      </c>
      <c r="HW693" s="17">
        <v>10.94</v>
      </c>
      <c r="HX693" s="17">
        <v>10.93</v>
      </c>
      <c r="HY693" s="17">
        <v>10.92</v>
      </c>
      <c r="HZ693" s="17">
        <v>10.92</v>
      </c>
      <c r="IA693" s="17">
        <v>10.91</v>
      </c>
      <c r="IB693" s="17">
        <v>10.9</v>
      </c>
      <c r="IC693" s="17">
        <v>10.91</v>
      </c>
      <c r="ID693" s="17">
        <v>10.92</v>
      </c>
      <c r="IE693" s="17">
        <v>10.92</v>
      </c>
      <c r="IF693" s="17">
        <v>10.92</v>
      </c>
      <c r="IG693" s="17">
        <v>10.94</v>
      </c>
      <c r="IH693" s="17">
        <v>10.97</v>
      </c>
      <c r="II693" s="17">
        <v>10.96</v>
      </c>
      <c r="IJ693" s="17">
        <v>10.96</v>
      </c>
      <c r="IK693" s="17">
        <v>10.95</v>
      </c>
      <c r="IL693" s="17">
        <v>10.93</v>
      </c>
      <c r="IM693" s="17">
        <v>10.93</v>
      </c>
      <c r="IN693" s="17">
        <v>10.93</v>
      </c>
      <c r="IO693" s="17">
        <v>10.93</v>
      </c>
      <c r="IP693" s="17">
        <v>10.93</v>
      </c>
      <c r="IQ693" s="17">
        <v>10.91</v>
      </c>
      <c r="IR693" s="17">
        <v>10.91</v>
      </c>
      <c r="IS693" s="17">
        <v>10.92</v>
      </c>
      <c r="IT693" s="17">
        <v>10.92</v>
      </c>
      <c r="IU693" s="17">
        <v>10.91</v>
      </c>
      <c r="IV693" s="17">
        <v>10.92</v>
      </c>
      <c r="IW693" s="17">
        <v>10.93</v>
      </c>
      <c r="IX693" s="17">
        <v>10.94</v>
      </c>
      <c r="IY693" s="17">
        <v>10.94</v>
      </c>
    </row>
    <row r="694" spans="1:259" x14ac:dyDescent="0.15">
      <c r="A694" s="17" t="s">
        <v>232</v>
      </c>
      <c r="B694" s="17" t="s">
        <v>233</v>
      </c>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c r="AA694" s="26"/>
      <c r="AB694" s="17"/>
      <c r="AC694" s="26"/>
      <c r="AD694" s="26"/>
      <c r="AE694" s="17"/>
      <c r="AF694" s="17"/>
      <c r="AG694" s="17"/>
      <c r="AH694" s="17"/>
      <c r="AI694" s="17"/>
      <c r="AJ694" s="17"/>
      <c r="AK694" s="17"/>
      <c r="AL694" s="17"/>
      <c r="AM694" s="17"/>
      <c r="AN694" s="17"/>
      <c r="AO694" s="17"/>
      <c r="AP694" s="17"/>
      <c r="AQ694" s="17"/>
      <c r="AR694" s="17"/>
      <c r="AS694" s="17"/>
      <c r="AT694" s="17"/>
      <c r="AU694" s="17"/>
      <c r="AV694" s="17"/>
      <c r="AW694" s="17"/>
      <c r="AX694" s="17"/>
      <c r="AY694" s="17"/>
      <c r="AZ694" s="17"/>
      <c r="BA694" s="17"/>
      <c r="BB694" s="17"/>
      <c r="BC694" s="17"/>
      <c r="BD694" s="17"/>
      <c r="BE694" s="17"/>
      <c r="BF694" s="17"/>
      <c r="BG694" s="17"/>
      <c r="BH694" s="17"/>
      <c r="BI694" s="17"/>
      <c r="BJ694" s="26"/>
      <c r="BK694" s="17"/>
      <c r="BL694" s="17"/>
      <c r="BM694" s="17"/>
      <c r="BN694" s="17"/>
      <c r="BO694" s="17"/>
      <c r="BP694" s="17"/>
      <c r="BQ694" s="17"/>
      <c r="BR694" s="17"/>
      <c r="BS694" s="17"/>
      <c r="BT694" s="17"/>
      <c r="BU694" s="17"/>
      <c r="BV694" s="17"/>
      <c r="BW694" s="17"/>
      <c r="BX694" s="26"/>
      <c r="BY694" s="26"/>
      <c r="BZ694" s="26"/>
      <c r="CA694" s="26"/>
      <c r="CB694" s="26"/>
      <c r="CC694" s="17"/>
      <c r="CD694" s="17"/>
      <c r="CE694" s="17"/>
      <c r="CF694" s="17"/>
      <c r="CG694" s="17"/>
      <c r="CH694" s="17"/>
      <c r="CI694" s="17"/>
      <c r="CJ694" s="26"/>
      <c r="CK694" s="17"/>
      <c r="CL694" s="17"/>
      <c r="CM694" s="17"/>
      <c r="CN694" s="17"/>
      <c r="CO694" s="17"/>
      <c r="CP694" s="17"/>
      <c r="CQ694" s="17"/>
      <c r="CR694" s="17"/>
      <c r="CS694" s="17"/>
      <c r="CT694" s="17"/>
      <c r="CU694" s="17"/>
      <c r="CV694" s="17"/>
      <c r="CW694" s="17"/>
      <c r="CX694" s="17"/>
      <c r="CY694" s="26"/>
      <c r="CZ694" s="26"/>
      <c r="DA694" s="26"/>
      <c r="DB694" s="17"/>
      <c r="DC694" s="17"/>
      <c r="DD694" s="17"/>
      <c r="DE694" s="17"/>
      <c r="DF694" s="17"/>
      <c r="DG694" s="17"/>
      <c r="DH694" s="26"/>
      <c r="DI694" s="17"/>
      <c r="DJ694" s="17"/>
      <c r="DK694" s="17"/>
      <c r="DL694" s="17"/>
      <c r="DM694" s="17">
        <v>24.17</v>
      </c>
      <c r="DN694" s="17">
        <v>24.3</v>
      </c>
      <c r="DO694" s="17">
        <v>24.29</v>
      </c>
      <c r="DP694" s="17">
        <v>24.3</v>
      </c>
      <c r="DQ694" s="17">
        <v>24.19</v>
      </c>
      <c r="DR694" s="17">
        <v>24.1</v>
      </c>
      <c r="DS694" s="17">
        <v>24.1</v>
      </c>
      <c r="DT694" s="17">
        <v>24.09</v>
      </c>
      <c r="DU694" s="17">
        <v>24.07</v>
      </c>
      <c r="DV694" s="17">
        <v>24.07</v>
      </c>
      <c r="DW694" s="17">
        <v>24.05</v>
      </c>
      <c r="DX694" s="17">
        <v>23.9</v>
      </c>
      <c r="DY694" s="17">
        <v>23.97</v>
      </c>
      <c r="DZ694" s="17">
        <v>24.05</v>
      </c>
      <c r="EA694" s="17">
        <v>24.02</v>
      </c>
      <c r="EB694" s="17">
        <v>23.98</v>
      </c>
      <c r="EC694" s="17">
        <v>24.02</v>
      </c>
      <c r="ED694" s="17">
        <v>24.03</v>
      </c>
      <c r="EE694" s="17">
        <v>23.98</v>
      </c>
      <c r="EF694" s="17">
        <v>23.92</v>
      </c>
      <c r="EG694" s="17">
        <v>23.88</v>
      </c>
      <c r="EH694" s="17">
        <v>23.87</v>
      </c>
      <c r="EI694" s="17">
        <v>23.99</v>
      </c>
      <c r="EJ694" s="17">
        <v>23.96</v>
      </c>
      <c r="EK694" s="17">
        <v>23.94</v>
      </c>
      <c r="EL694" s="17">
        <v>24.05</v>
      </c>
      <c r="EM694" s="17">
        <v>24.24</v>
      </c>
      <c r="EN694" s="17">
        <v>24.22</v>
      </c>
      <c r="EO694" s="17">
        <v>24.3</v>
      </c>
      <c r="EP694" s="17">
        <v>24.38</v>
      </c>
      <c r="EQ694" s="17">
        <v>24.25</v>
      </c>
      <c r="ER694" s="17">
        <v>24.21</v>
      </c>
      <c r="ES694" s="17">
        <v>24.45</v>
      </c>
      <c r="ET694" s="17">
        <v>24.58</v>
      </c>
      <c r="EU694" s="17">
        <v>24.6</v>
      </c>
      <c r="EV694" s="17">
        <v>24.6</v>
      </c>
      <c r="EW694" s="17">
        <v>24.54</v>
      </c>
      <c r="EX694" s="17">
        <v>24.81</v>
      </c>
      <c r="EY694" s="17">
        <v>24.65</v>
      </c>
      <c r="EZ694" s="17">
        <v>24.59</v>
      </c>
      <c r="FA694" s="17">
        <v>24.59</v>
      </c>
      <c r="FB694" s="17">
        <v>24.52</v>
      </c>
      <c r="FC694" s="17">
        <v>24.45</v>
      </c>
      <c r="FD694" s="17">
        <v>24.57</v>
      </c>
      <c r="FE694" s="17">
        <v>24.6</v>
      </c>
      <c r="FF694" s="17">
        <v>24.72</v>
      </c>
      <c r="FG694" s="17">
        <v>24.62</v>
      </c>
      <c r="FH694" s="17">
        <v>24.56</v>
      </c>
      <c r="FI694" s="17">
        <v>24.59</v>
      </c>
      <c r="FJ694" s="17">
        <v>24.48</v>
      </c>
      <c r="FK694" s="17">
        <v>24.38</v>
      </c>
      <c r="FL694" s="17">
        <v>24.49</v>
      </c>
      <c r="FM694" s="17">
        <v>24.48</v>
      </c>
      <c r="FN694" s="17">
        <v>24.37</v>
      </c>
      <c r="FO694" s="17">
        <v>24.44</v>
      </c>
      <c r="FP694" s="17">
        <v>24.43</v>
      </c>
      <c r="FQ694" s="17">
        <v>24.46</v>
      </c>
      <c r="FR694" s="17">
        <v>24.38</v>
      </c>
      <c r="FS694" s="17">
        <v>24.03</v>
      </c>
      <c r="FT694" s="17">
        <v>23.95</v>
      </c>
      <c r="FU694" s="17">
        <v>24.07</v>
      </c>
      <c r="FV694" s="17">
        <v>23.93</v>
      </c>
      <c r="FW694" s="17">
        <v>23.99</v>
      </c>
      <c r="FX694" s="17">
        <v>24.1</v>
      </c>
      <c r="FY694" s="17">
        <v>24.04</v>
      </c>
      <c r="FZ694" s="17">
        <v>24.03</v>
      </c>
      <c r="GA694" s="17">
        <v>24.13</v>
      </c>
      <c r="GB694" s="17">
        <v>24.09</v>
      </c>
      <c r="GC694" s="17">
        <v>23.9</v>
      </c>
      <c r="GD694" s="17">
        <v>23.76</v>
      </c>
      <c r="GE694" s="17">
        <v>23.82</v>
      </c>
      <c r="GF694" s="17">
        <v>23.79</v>
      </c>
      <c r="GG694" s="17">
        <v>23.52</v>
      </c>
      <c r="GH694" s="17">
        <v>23.51</v>
      </c>
      <c r="GI694" s="17">
        <v>23.55</v>
      </c>
      <c r="GJ694" s="17">
        <v>23.63</v>
      </c>
      <c r="GK694" s="17">
        <v>23.55</v>
      </c>
      <c r="GL694" s="17">
        <v>23.4</v>
      </c>
      <c r="GM694" s="17">
        <v>23.47</v>
      </c>
      <c r="GN694" s="17">
        <v>23.53</v>
      </c>
      <c r="GO694" s="17">
        <v>23.63</v>
      </c>
      <c r="GP694" s="17">
        <v>23.76</v>
      </c>
      <c r="GQ694" s="17">
        <v>23.84</v>
      </c>
      <c r="GR694" s="17">
        <v>23.67</v>
      </c>
      <c r="GS694" s="17">
        <v>23.6</v>
      </c>
      <c r="GT694" s="17">
        <v>23.75</v>
      </c>
      <c r="GU694" s="17">
        <v>23.87</v>
      </c>
      <c r="GV694" s="17">
        <v>23.98</v>
      </c>
      <c r="GW694" s="17">
        <v>23.86</v>
      </c>
      <c r="GX694" s="17">
        <v>23.78</v>
      </c>
      <c r="GY694" s="17">
        <v>23.92</v>
      </c>
      <c r="GZ694" s="17">
        <v>23.95</v>
      </c>
      <c r="HA694" s="17">
        <v>23.93</v>
      </c>
      <c r="HB694" s="17">
        <v>23.87</v>
      </c>
      <c r="HC694" s="17">
        <v>23.81</v>
      </c>
      <c r="HD694" s="17">
        <v>23.73</v>
      </c>
      <c r="HE694" s="17">
        <v>23.65</v>
      </c>
      <c r="HF694" s="17">
        <v>23.74</v>
      </c>
      <c r="HG694" s="17">
        <v>23.65</v>
      </c>
      <c r="HH694" s="17">
        <v>23.5</v>
      </c>
      <c r="HI694" s="17">
        <v>23.61</v>
      </c>
      <c r="HJ694" s="17">
        <v>23.7</v>
      </c>
      <c r="HK694" s="17">
        <v>23.6</v>
      </c>
      <c r="HL694" s="17">
        <v>23.55</v>
      </c>
      <c r="HM694" s="17">
        <v>23.7</v>
      </c>
      <c r="HN694" s="17">
        <v>23.8</v>
      </c>
      <c r="HO694" s="17">
        <v>23.74</v>
      </c>
      <c r="HP694" s="17">
        <v>23.68</v>
      </c>
      <c r="HQ694" s="17">
        <v>23.75</v>
      </c>
      <c r="HR694" s="17">
        <v>23.72</v>
      </c>
      <c r="HS694" s="17">
        <v>23.75</v>
      </c>
      <c r="HT694" s="17">
        <v>23.88</v>
      </c>
      <c r="HU694" s="17">
        <v>23.92</v>
      </c>
      <c r="HV694" s="17">
        <v>23.87</v>
      </c>
      <c r="HW694" s="17">
        <v>23.83</v>
      </c>
      <c r="HX694" s="17">
        <v>23.8</v>
      </c>
      <c r="HY694" s="17">
        <v>23.71</v>
      </c>
      <c r="HZ694" s="17">
        <v>23.66</v>
      </c>
      <c r="IA694" s="17">
        <v>23.66</v>
      </c>
      <c r="IB694" s="17">
        <v>23.74</v>
      </c>
      <c r="IC694" s="17">
        <v>23.79</v>
      </c>
      <c r="ID694" s="17">
        <v>23.73</v>
      </c>
      <c r="IE694" s="17">
        <v>23.66</v>
      </c>
      <c r="IF694" s="17">
        <v>23.53</v>
      </c>
      <c r="IG694" s="17">
        <v>23.42</v>
      </c>
      <c r="IH694" s="17">
        <v>23.52</v>
      </c>
      <c r="II694" s="17">
        <v>23.58</v>
      </c>
      <c r="IJ694" s="17">
        <v>23.47</v>
      </c>
      <c r="IK694" s="17">
        <v>23.45</v>
      </c>
      <c r="IL694" s="17">
        <v>23.6</v>
      </c>
      <c r="IM694" s="17">
        <v>23.65</v>
      </c>
      <c r="IN694" s="17">
        <v>23.61</v>
      </c>
      <c r="IO694" s="17">
        <v>23.6</v>
      </c>
      <c r="IP694" s="17">
        <v>23.75</v>
      </c>
      <c r="IQ694" s="17">
        <v>23.87</v>
      </c>
      <c r="IR694" s="17">
        <v>23.81</v>
      </c>
      <c r="IS694" s="17">
        <v>23.72</v>
      </c>
      <c r="IT694" s="17">
        <v>23.66</v>
      </c>
      <c r="IU694" s="17">
        <v>23.75</v>
      </c>
      <c r="IV694" s="17">
        <v>23.8</v>
      </c>
      <c r="IW694" s="17">
        <v>23.84</v>
      </c>
      <c r="IX694" s="17">
        <v>23.8</v>
      </c>
      <c r="IY694" s="17">
        <v>23.8</v>
      </c>
    </row>
    <row r="695" spans="1:259" x14ac:dyDescent="0.15">
      <c r="A695" s="17" t="s">
        <v>4606</v>
      </c>
      <c r="B695" s="17" t="s">
        <v>4859</v>
      </c>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c r="AA695" s="26"/>
      <c r="AB695" s="17"/>
      <c r="AC695" s="26"/>
      <c r="AD695" s="26"/>
      <c r="AE695" s="17"/>
      <c r="AF695" s="17"/>
      <c r="AG695" s="17"/>
      <c r="AH695" s="17"/>
      <c r="AI695" s="17"/>
      <c r="AJ695" s="17"/>
      <c r="AK695" s="17"/>
      <c r="AL695" s="17"/>
      <c r="AM695" s="17"/>
      <c r="AN695" s="17"/>
      <c r="AO695" s="17"/>
      <c r="AP695" s="17"/>
      <c r="AQ695" s="17"/>
      <c r="AR695" s="17"/>
      <c r="AS695" s="17"/>
      <c r="AT695" s="17"/>
      <c r="AU695" s="17"/>
      <c r="AV695" s="17"/>
      <c r="AW695" s="17"/>
      <c r="AX695" s="17"/>
      <c r="AY695" s="17"/>
      <c r="AZ695" s="17"/>
      <c r="BA695" s="17"/>
      <c r="BB695" s="17"/>
      <c r="BC695" s="17"/>
      <c r="BD695" s="17"/>
      <c r="BE695" s="17"/>
      <c r="BF695" s="17"/>
      <c r="BG695" s="17"/>
      <c r="BH695" s="17"/>
      <c r="BI695" s="17"/>
      <c r="BJ695" s="26"/>
      <c r="BK695" s="17"/>
      <c r="BL695" s="17"/>
      <c r="BM695" s="17"/>
      <c r="BN695" s="17"/>
      <c r="BO695" s="17"/>
      <c r="BP695" s="17"/>
      <c r="BQ695" s="17"/>
      <c r="BR695" s="17"/>
      <c r="BS695" s="17"/>
      <c r="BT695" s="17"/>
      <c r="BU695" s="17"/>
      <c r="BV695" s="17"/>
      <c r="BW695" s="17"/>
      <c r="BX695" s="26"/>
      <c r="BY695" s="26"/>
      <c r="BZ695" s="26"/>
      <c r="CA695" s="26"/>
      <c r="CB695" s="26"/>
      <c r="CC695" s="17"/>
      <c r="CD695" s="17"/>
      <c r="CE695" s="17"/>
      <c r="CF695" s="17"/>
      <c r="CG695" s="17"/>
      <c r="CH695" s="17"/>
      <c r="CI695" s="17"/>
      <c r="CJ695" s="26"/>
      <c r="CK695" s="17"/>
      <c r="CL695" s="17"/>
      <c r="CM695" s="17"/>
      <c r="CN695" s="17"/>
      <c r="CO695" s="17"/>
      <c r="CP695" s="17"/>
      <c r="CQ695" s="17"/>
      <c r="CR695" s="17"/>
      <c r="CS695" s="17"/>
      <c r="CT695" s="17"/>
      <c r="CU695" s="17"/>
      <c r="CV695" s="17"/>
      <c r="CW695" s="17"/>
      <c r="CX695" s="17"/>
      <c r="CY695" s="26"/>
      <c r="CZ695" s="26"/>
      <c r="DA695" s="26"/>
      <c r="DB695" s="17"/>
      <c r="DC695" s="17"/>
      <c r="DD695" s="17"/>
      <c r="DE695" s="17"/>
      <c r="DF695" s="17"/>
      <c r="DG695" s="17"/>
      <c r="DH695" s="26"/>
      <c r="DI695" s="17"/>
      <c r="DJ695" s="17"/>
      <c r="DK695" s="17"/>
      <c r="DL695" s="17"/>
      <c r="DM695" s="17">
        <v>9.8699999999999992</v>
      </c>
      <c r="DN695" s="17">
        <v>9.86</v>
      </c>
      <c r="DO695" s="17">
        <v>9.8800000000000008</v>
      </c>
      <c r="DP695" s="17">
        <v>9.9</v>
      </c>
      <c r="DQ695" s="17">
        <v>9.9</v>
      </c>
      <c r="DR695" s="17">
        <v>9.89</v>
      </c>
      <c r="DS695" s="17">
        <v>9.89</v>
      </c>
      <c r="DT695" s="17">
        <v>9.89</v>
      </c>
      <c r="DU695" s="17">
        <v>9.89</v>
      </c>
      <c r="DV695" s="17">
        <v>9.8800000000000008</v>
      </c>
      <c r="DW695" s="17">
        <v>9.8800000000000008</v>
      </c>
      <c r="DX695" s="17">
        <v>9.8800000000000008</v>
      </c>
      <c r="DY695" s="17">
        <v>9.8800000000000008</v>
      </c>
      <c r="DZ695" s="17">
        <v>9.8800000000000008</v>
      </c>
      <c r="EA695" s="17">
        <v>9.8800000000000008</v>
      </c>
      <c r="EB695" s="17">
        <v>9.8800000000000008</v>
      </c>
      <c r="EC695" s="17">
        <v>9.8800000000000008</v>
      </c>
      <c r="ED695" s="17">
        <v>9.8699999999999992</v>
      </c>
      <c r="EE695" s="17">
        <v>9.8699999999999992</v>
      </c>
      <c r="EF695" s="17">
        <v>9.8800000000000008</v>
      </c>
      <c r="EG695" s="17">
        <v>9.8800000000000008</v>
      </c>
      <c r="EH695" s="17">
        <v>9.8800000000000008</v>
      </c>
      <c r="EI695" s="17">
        <v>9.8699999999999992</v>
      </c>
      <c r="EJ695" s="17">
        <v>9.8699999999999992</v>
      </c>
      <c r="EK695" s="17">
        <v>9.8699999999999992</v>
      </c>
      <c r="EL695" s="17">
        <v>9.8699999999999992</v>
      </c>
      <c r="EM695" s="17">
        <v>9.8800000000000008</v>
      </c>
      <c r="EN695" s="17">
        <v>9.85</v>
      </c>
      <c r="EO695" s="17">
        <v>9.85</v>
      </c>
      <c r="EP695" s="17">
        <v>9.85</v>
      </c>
      <c r="EQ695" s="17">
        <v>9.85</v>
      </c>
      <c r="ER695" s="17">
        <v>9.86</v>
      </c>
      <c r="ES695" s="17">
        <v>9.86</v>
      </c>
      <c r="ET695" s="17">
        <v>9.8699999999999992</v>
      </c>
      <c r="EU695" s="17">
        <v>9.8699999999999992</v>
      </c>
      <c r="EV695" s="17">
        <v>9.85</v>
      </c>
      <c r="EW695" s="17">
        <v>9.85</v>
      </c>
      <c r="EX695" s="17">
        <v>9.85</v>
      </c>
      <c r="EY695" s="17">
        <v>9.84</v>
      </c>
      <c r="EZ695" s="17">
        <v>9.86</v>
      </c>
      <c r="FA695" s="17">
        <v>9.84</v>
      </c>
      <c r="FB695" s="17">
        <v>9.84</v>
      </c>
      <c r="FC695" s="17">
        <v>9.84</v>
      </c>
      <c r="FD695" s="17">
        <v>9.85</v>
      </c>
      <c r="FE695" s="17">
        <v>9.85</v>
      </c>
      <c r="FF695" s="17">
        <v>9.85</v>
      </c>
      <c r="FG695" s="17">
        <v>9.85</v>
      </c>
      <c r="FH695" s="17">
        <v>9.8000000000000007</v>
      </c>
      <c r="FI695" s="17">
        <v>9.84</v>
      </c>
      <c r="FJ695" s="17">
        <v>9.9600000000000009</v>
      </c>
      <c r="FK695" s="17">
        <v>9.8800000000000008</v>
      </c>
      <c r="FL695" s="17">
        <v>9.92</v>
      </c>
      <c r="FM695" s="17">
        <v>9.92</v>
      </c>
      <c r="FN695" s="17">
        <v>9.9499999999999993</v>
      </c>
      <c r="FO695" s="17">
        <v>9.9600000000000009</v>
      </c>
      <c r="FP695" s="17">
        <v>9.9600000000000009</v>
      </c>
      <c r="FQ695" s="17">
        <v>9.9600000000000009</v>
      </c>
      <c r="FR695" s="17">
        <v>9.9499999999999993</v>
      </c>
      <c r="FS695" s="17">
        <v>9.9600000000000009</v>
      </c>
      <c r="FT695" s="17">
        <v>9.93</v>
      </c>
      <c r="FU695" s="17">
        <v>9.93</v>
      </c>
      <c r="FV695" s="17">
        <v>9.93</v>
      </c>
      <c r="FW695" s="17">
        <v>9.93</v>
      </c>
      <c r="FX695" s="17">
        <v>9.92</v>
      </c>
      <c r="FY695" s="17">
        <v>9.93</v>
      </c>
      <c r="FZ695" s="17">
        <v>9.93</v>
      </c>
      <c r="GA695" s="17">
        <v>9.9499999999999993</v>
      </c>
      <c r="GB695" s="17">
        <v>9.94</v>
      </c>
      <c r="GC695" s="17">
        <v>9.9499999999999993</v>
      </c>
      <c r="GD695" s="17">
        <v>9.9499999999999993</v>
      </c>
      <c r="GE695" s="17">
        <v>9.9600000000000009</v>
      </c>
      <c r="GF695" s="17">
        <v>9.9499999999999993</v>
      </c>
      <c r="GG695" s="17">
        <v>9.9499999999999993</v>
      </c>
      <c r="GH695" s="17">
        <v>9.93</v>
      </c>
      <c r="GI695" s="17">
        <v>9.93</v>
      </c>
      <c r="GJ695" s="17">
        <v>9.92</v>
      </c>
      <c r="GK695" s="17">
        <v>9.92</v>
      </c>
      <c r="GL695" s="17">
        <v>9.92</v>
      </c>
      <c r="GM695" s="17">
        <v>9.94</v>
      </c>
      <c r="GN695" s="17">
        <v>9.93</v>
      </c>
      <c r="GO695" s="17">
        <v>9.8800000000000008</v>
      </c>
      <c r="GP695" s="17">
        <v>9.8800000000000008</v>
      </c>
      <c r="GQ695" s="17">
        <v>9.9</v>
      </c>
      <c r="GR695" s="17">
        <v>9.8699999999999992</v>
      </c>
      <c r="GS695" s="17">
        <v>9.8699999999999992</v>
      </c>
      <c r="GT695" s="17">
        <v>9.8699999999999992</v>
      </c>
      <c r="GU695" s="17">
        <v>9.8699999999999992</v>
      </c>
      <c r="GV695" s="17">
        <v>9.8699999999999992</v>
      </c>
      <c r="GW695" s="17">
        <v>9.8800000000000008</v>
      </c>
      <c r="GX695" s="17">
        <v>9.8800000000000008</v>
      </c>
      <c r="GY695" s="17">
        <v>9.8800000000000008</v>
      </c>
      <c r="GZ695" s="17">
        <v>9.89</v>
      </c>
      <c r="HA695" s="17">
        <v>9.89</v>
      </c>
      <c r="HB695" s="17">
        <v>9.89</v>
      </c>
      <c r="HC695" s="17">
        <v>9.89</v>
      </c>
      <c r="HD695" s="17">
        <v>9.8800000000000008</v>
      </c>
      <c r="HE695" s="17">
        <v>9.8800000000000008</v>
      </c>
      <c r="HF695" s="17">
        <v>9.89</v>
      </c>
      <c r="HG695" s="17">
        <v>9.9</v>
      </c>
      <c r="HH695" s="17">
        <v>9.8800000000000008</v>
      </c>
      <c r="HI695" s="17">
        <v>9.8800000000000008</v>
      </c>
      <c r="HJ695" s="17">
        <v>9.8699999999999992</v>
      </c>
      <c r="HK695" s="17">
        <v>9.8699999999999992</v>
      </c>
      <c r="HL695" s="17">
        <v>9.8699999999999992</v>
      </c>
      <c r="HM695" s="17">
        <v>9.8699999999999992</v>
      </c>
      <c r="HN695" s="17">
        <v>9.86</v>
      </c>
      <c r="HO695" s="17">
        <v>9.86</v>
      </c>
      <c r="HP695" s="17">
        <v>9.86</v>
      </c>
      <c r="HQ695" s="17">
        <v>9.8699999999999992</v>
      </c>
      <c r="HR695" s="17">
        <v>9.8699999999999992</v>
      </c>
      <c r="HS695" s="17">
        <v>9.8800000000000008</v>
      </c>
      <c r="HT695" s="17">
        <v>9.8699999999999992</v>
      </c>
      <c r="HU695" s="17">
        <v>9.8699999999999992</v>
      </c>
      <c r="HV695" s="17">
        <v>9.8800000000000008</v>
      </c>
      <c r="HW695" s="17">
        <v>9.8800000000000008</v>
      </c>
      <c r="HX695" s="17">
        <v>9.8800000000000008</v>
      </c>
      <c r="HY695" s="17">
        <v>9.8699999999999992</v>
      </c>
      <c r="HZ695" s="17">
        <v>9.8699999999999992</v>
      </c>
      <c r="IA695" s="17">
        <v>9.8699999999999992</v>
      </c>
      <c r="IB695" s="17">
        <v>9.86</v>
      </c>
      <c r="IC695" s="17">
        <v>9.8699999999999992</v>
      </c>
      <c r="ID695" s="17">
        <v>9.8800000000000008</v>
      </c>
      <c r="IE695" s="17">
        <v>9.8800000000000008</v>
      </c>
      <c r="IF695" s="17">
        <v>9.8800000000000008</v>
      </c>
      <c r="IG695" s="17">
        <v>9.8800000000000008</v>
      </c>
      <c r="IH695" s="17">
        <v>9.8800000000000008</v>
      </c>
      <c r="II695" s="17">
        <v>9.85</v>
      </c>
      <c r="IJ695" s="17">
        <v>9.9</v>
      </c>
      <c r="IK695" s="17">
        <v>9.9</v>
      </c>
      <c r="IL695" s="17">
        <v>9.91</v>
      </c>
      <c r="IM695" s="17">
        <v>9.91</v>
      </c>
      <c r="IN695" s="17">
        <v>9.8699999999999992</v>
      </c>
      <c r="IO695" s="17">
        <v>9.98</v>
      </c>
      <c r="IP695" s="17">
        <v>9.92</v>
      </c>
      <c r="IQ695" s="17">
        <v>9.9</v>
      </c>
      <c r="IR695" s="17">
        <v>9.9</v>
      </c>
      <c r="IS695" s="17">
        <v>9.89</v>
      </c>
      <c r="IT695" s="17">
        <v>9.91</v>
      </c>
      <c r="IU695" s="17">
        <v>9.91</v>
      </c>
      <c r="IV695" s="17">
        <v>9.91</v>
      </c>
      <c r="IW695" s="17">
        <v>9.9</v>
      </c>
      <c r="IX695" s="17">
        <v>9.8699999999999992</v>
      </c>
      <c r="IY695" s="17">
        <v>9.89</v>
      </c>
    </row>
    <row r="696" spans="1:259" x14ac:dyDescent="0.15">
      <c r="A696" s="17" t="s">
        <v>180</v>
      </c>
      <c r="B696" s="17" t="s">
        <v>181</v>
      </c>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c r="AA696" s="26"/>
      <c r="AB696" s="17"/>
      <c r="AC696" s="26"/>
      <c r="AD696" s="26"/>
      <c r="AE696" s="17"/>
      <c r="AF696" s="17"/>
      <c r="AG696" s="17"/>
      <c r="AH696" s="17"/>
      <c r="AI696" s="17"/>
      <c r="AJ696" s="17"/>
      <c r="AK696" s="17"/>
      <c r="AL696" s="17"/>
      <c r="AM696" s="17"/>
      <c r="AN696" s="17"/>
      <c r="AO696" s="17"/>
      <c r="AP696" s="17"/>
      <c r="AQ696" s="17"/>
      <c r="AR696" s="17"/>
      <c r="AS696" s="17"/>
      <c r="AT696" s="17"/>
      <c r="AU696" s="17"/>
      <c r="AV696" s="17"/>
      <c r="AW696" s="17"/>
      <c r="AX696" s="17"/>
      <c r="AY696" s="17"/>
      <c r="AZ696" s="17"/>
      <c r="BA696" s="17"/>
      <c r="BB696" s="17"/>
      <c r="BC696" s="17"/>
      <c r="BD696" s="17"/>
      <c r="BE696" s="17"/>
      <c r="BF696" s="17"/>
      <c r="BG696" s="17"/>
      <c r="BH696" s="17"/>
      <c r="BI696" s="17"/>
      <c r="BJ696" s="26"/>
      <c r="BK696" s="17"/>
      <c r="BL696" s="17"/>
      <c r="BM696" s="17"/>
      <c r="BN696" s="17"/>
      <c r="BO696" s="17"/>
      <c r="BP696" s="17"/>
      <c r="BQ696" s="17"/>
      <c r="BR696" s="17"/>
      <c r="BS696" s="17"/>
      <c r="BT696" s="17"/>
      <c r="BU696" s="17"/>
      <c r="BV696" s="17"/>
      <c r="BW696" s="17"/>
      <c r="BX696" s="26"/>
      <c r="BY696" s="26"/>
      <c r="BZ696" s="26"/>
      <c r="CA696" s="26"/>
      <c r="CB696" s="26"/>
      <c r="CC696" s="17"/>
      <c r="CD696" s="17"/>
      <c r="CE696" s="17"/>
      <c r="CF696" s="17"/>
      <c r="CG696" s="17"/>
      <c r="CH696" s="17"/>
      <c r="CI696" s="17"/>
      <c r="CJ696" s="26"/>
      <c r="CK696" s="17"/>
      <c r="CL696" s="17"/>
      <c r="CM696" s="17"/>
      <c r="CN696" s="17"/>
      <c r="CO696" s="17"/>
      <c r="CP696" s="17"/>
      <c r="CQ696" s="17"/>
      <c r="CR696" s="17"/>
      <c r="CS696" s="17"/>
      <c r="CT696" s="17"/>
      <c r="CU696" s="17"/>
      <c r="CV696" s="17"/>
      <c r="CW696" s="17"/>
      <c r="CX696" s="17"/>
      <c r="CY696" s="26"/>
      <c r="CZ696" s="26"/>
      <c r="DA696" s="26"/>
      <c r="DB696" s="17"/>
      <c r="DC696" s="17"/>
      <c r="DD696" s="17"/>
      <c r="DE696" s="17"/>
      <c r="DF696" s="17"/>
      <c r="DG696" s="17"/>
      <c r="DH696" s="26"/>
      <c r="DI696" s="17"/>
      <c r="DJ696" s="17"/>
      <c r="DK696" s="17"/>
      <c r="DL696" s="17"/>
      <c r="DM696" s="17">
        <v>12.35</v>
      </c>
      <c r="DN696" s="17">
        <v>12.36</v>
      </c>
      <c r="DO696" s="17">
        <v>12.37</v>
      </c>
      <c r="DP696" s="17">
        <v>12.36</v>
      </c>
      <c r="DQ696" s="17">
        <v>12.36</v>
      </c>
      <c r="DR696" s="17">
        <v>12.36</v>
      </c>
      <c r="DS696" s="17">
        <v>12.36</v>
      </c>
      <c r="DT696" s="17">
        <v>12.36</v>
      </c>
      <c r="DU696" s="17">
        <v>12.37</v>
      </c>
      <c r="DV696" s="17">
        <v>12.36</v>
      </c>
      <c r="DW696" s="17">
        <v>12.37</v>
      </c>
      <c r="DX696" s="17">
        <v>12.37</v>
      </c>
      <c r="DY696" s="17">
        <v>12.36</v>
      </c>
      <c r="DZ696" s="17">
        <v>12.37</v>
      </c>
      <c r="EA696" s="17">
        <v>12.35</v>
      </c>
      <c r="EB696" s="17">
        <v>12.35</v>
      </c>
      <c r="EC696" s="17">
        <v>12.35</v>
      </c>
      <c r="ED696" s="17">
        <v>12.36</v>
      </c>
      <c r="EE696" s="17">
        <v>12.35</v>
      </c>
      <c r="EF696" s="17">
        <v>12.35</v>
      </c>
      <c r="EG696" s="17">
        <v>12.36</v>
      </c>
      <c r="EH696" s="17">
        <v>12.36</v>
      </c>
      <c r="EI696" s="17">
        <v>12.37</v>
      </c>
      <c r="EJ696" s="17">
        <v>12.37</v>
      </c>
      <c r="EK696" s="17">
        <v>12.37</v>
      </c>
      <c r="EL696" s="17">
        <v>12.36</v>
      </c>
      <c r="EM696" s="17">
        <v>12.37</v>
      </c>
      <c r="EN696" s="17">
        <v>12.37</v>
      </c>
      <c r="EO696" s="17">
        <v>12.37</v>
      </c>
      <c r="EP696" s="17">
        <v>12.36</v>
      </c>
      <c r="EQ696" s="17">
        <v>12.37</v>
      </c>
      <c r="ER696" s="17">
        <v>12.37</v>
      </c>
      <c r="ES696" s="17">
        <v>12.36</v>
      </c>
      <c r="ET696" s="17">
        <v>12.36</v>
      </c>
      <c r="EU696" s="17">
        <v>12.36</v>
      </c>
      <c r="EV696" s="17">
        <v>12.36</v>
      </c>
      <c r="EW696" s="17">
        <v>12.35</v>
      </c>
      <c r="EX696" s="17">
        <v>12.36</v>
      </c>
      <c r="EY696" s="17">
        <v>12.36</v>
      </c>
      <c r="EZ696" s="17">
        <v>12.35</v>
      </c>
      <c r="FA696" s="17">
        <v>12.35</v>
      </c>
      <c r="FB696" s="17">
        <v>12.35</v>
      </c>
      <c r="FC696" s="17">
        <v>12.36</v>
      </c>
      <c r="FD696" s="17">
        <v>12.36</v>
      </c>
      <c r="FE696" s="17">
        <v>12.36</v>
      </c>
      <c r="FF696" s="17">
        <v>12.36</v>
      </c>
      <c r="FG696" s="17">
        <v>12.37</v>
      </c>
      <c r="FH696" s="17">
        <v>12.37</v>
      </c>
      <c r="FI696" s="17">
        <v>12.39</v>
      </c>
      <c r="FJ696" s="17">
        <v>12.42</v>
      </c>
      <c r="FK696" s="17">
        <v>12.44</v>
      </c>
      <c r="FL696" s="17">
        <v>12.46</v>
      </c>
      <c r="FM696" s="17">
        <v>12.47</v>
      </c>
      <c r="FN696" s="17">
        <v>12.49</v>
      </c>
      <c r="FO696" s="17">
        <v>12.47</v>
      </c>
      <c r="FP696" s="17">
        <v>12.47</v>
      </c>
      <c r="FQ696" s="17">
        <v>12.48</v>
      </c>
      <c r="FR696" s="17">
        <v>12.46</v>
      </c>
      <c r="FS696" s="17">
        <v>12.47</v>
      </c>
      <c r="FT696" s="17">
        <v>12.47</v>
      </c>
      <c r="FU696" s="17">
        <v>12.54</v>
      </c>
      <c r="FV696" s="17">
        <v>12.54</v>
      </c>
      <c r="FW696" s="17">
        <v>12.53</v>
      </c>
      <c r="FX696" s="17">
        <v>12.54</v>
      </c>
      <c r="FY696" s="17">
        <v>12.54</v>
      </c>
      <c r="FZ696" s="17">
        <v>12.56</v>
      </c>
      <c r="GA696" s="17">
        <v>12.56</v>
      </c>
      <c r="GB696" s="17">
        <v>12.53</v>
      </c>
      <c r="GC696" s="17">
        <v>12.53</v>
      </c>
      <c r="GD696" s="17">
        <v>12.52</v>
      </c>
      <c r="GE696" s="17">
        <v>12.49</v>
      </c>
      <c r="GF696" s="17">
        <v>12.51</v>
      </c>
      <c r="GG696" s="17">
        <v>12.52</v>
      </c>
      <c r="GH696" s="17">
        <v>12.5</v>
      </c>
      <c r="GI696" s="17">
        <v>12.5</v>
      </c>
      <c r="GJ696" s="17">
        <v>12.5</v>
      </c>
      <c r="GK696" s="17">
        <v>12.51</v>
      </c>
      <c r="GL696" s="17">
        <v>12.53</v>
      </c>
      <c r="GM696" s="17">
        <v>12.53</v>
      </c>
      <c r="GN696" s="17">
        <v>12.54</v>
      </c>
      <c r="GO696" s="17">
        <v>12.53</v>
      </c>
      <c r="GP696" s="17">
        <v>12.54</v>
      </c>
      <c r="GQ696" s="17">
        <v>12.54</v>
      </c>
      <c r="GR696" s="17">
        <v>12.55</v>
      </c>
      <c r="GS696" s="17">
        <v>12.55</v>
      </c>
      <c r="GT696" s="17">
        <v>12.55</v>
      </c>
      <c r="GU696" s="17">
        <v>12.56</v>
      </c>
      <c r="GV696" s="17">
        <v>12.57</v>
      </c>
      <c r="GW696" s="17">
        <v>12.58</v>
      </c>
      <c r="GX696" s="17">
        <v>12.57</v>
      </c>
      <c r="GY696" s="17">
        <v>12.58</v>
      </c>
      <c r="GZ696" s="17">
        <v>12.57</v>
      </c>
      <c r="HA696" s="17">
        <v>12.57</v>
      </c>
      <c r="HB696" s="17">
        <v>12.55</v>
      </c>
      <c r="HC696" s="17">
        <v>12.55</v>
      </c>
      <c r="HD696" s="17">
        <v>12.56</v>
      </c>
      <c r="HE696" s="17">
        <v>12.55</v>
      </c>
      <c r="HF696" s="17">
        <v>12.55</v>
      </c>
      <c r="HG696" s="17">
        <v>12.55</v>
      </c>
      <c r="HH696" s="17">
        <v>12.53</v>
      </c>
      <c r="HI696" s="17">
        <v>12.55</v>
      </c>
      <c r="HJ696" s="17">
        <v>12.55</v>
      </c>
      <c r="HK696" s="17">
        <v>12.54</v>
      </c>
      <c r="HL696" s="17">
        <v>12.53</v>
      </c>
      <c r="HM696" s="17">
        <v>12.54</v>
      </c>
      <c r="HN696" s="17">
        <v>12.54</v>
      </c>
      <c r="HO696" s="17">
        <v>12.54</v>
      </c>
      <c r="HP696" s="17">
        <v>12.54</v>
      </c>
      <c r="HQ696" s="17">
        <v>12.53</v>
      </c>
      <c r="HR696" s="17">
        <v>12.51</v>
      </c>
      <c r="HS696" s="17">
        <v>12.49</v>
      </c>
      <c r="HT696" s="17">
        <v>12.51</v>
      </c>
      <c r="HU696" s="17">
        <v>12.52</v>
      </c>
      <c r="HV696" s="17">
        <v>12.52</v>
      </c>
      <c r="HW696" s="17">
        <v>12.51</v>
      </c>
      <c r="HX696" s="17">
        <v>12.51</v>
      </c>
      <c r="HY696" s="17">
        <v>12.51</v>
      </c>
      <c r="HZ696" s="17">
        <v>12.51</v>
      </c>
      <c r="IA696" s="17">
        <v>12.52</v>
      </c>
      <c r="IB696" s="17">
        <v>12.53</v>
      </c>
      <c r="IC696" s="17">
        <v>12.54</v>
      </c>
      <c r="ID696" s="17">
        <v>12.55</v>
      </c>
      <c r="IE696" s="17">
        <v>12.56</v>
      </c>
      <c r="IF696" s="17">
        <v>12.58</v>
      </c>
      <c r="IG696" s="17">
        <v>12.57</v>
      </c>
      <c r="IH696" s="17">
        <v>12.57</v>
      </c>
      <c r="II696" s="17">
        <v>12.56</v>
      </c>
      <c r="IJ696" s="17">
        <v>12.56</v>
      </c>
      <c r="IK696" s="17">
        <v>12.56</v>
      </c>
      <c r="IL696" s="17">
        <v>12.56</v>
      </c>
      <c r="IM696" s="17">
        <v>12.59</v>
      </c>
      <c r="IN696" s="17">
        <v>12.62</v>
      </c>
      <c r="IO696" s="17">
        <v>12.63</v>
      </c>
      <c r="IP696" s="17">
        <v>12.63</v>
      </c>
      <c r="IQ696" s="17">
        <v>12.64</v>
      </c>
      <c r="IR696" s="17">
        <v>12.63</v>
      </c>
      <c r="IS696" s="17">
        <v>12.63</v>
      </c>
      <c r="IT696" s="17">
        <v>12.62</v>
      </c>
      <c r="IU696" s="17">
        <v>12.62</v>
      </c>
      <c r="IV696" s="17">
        <v>12.62</v>
      </c>
      <c r="IW696" s="17">
        <v>12.62</v>
      </c>
      <c r="IX696" s="17">
        <v>12.62</v>
      </c>
      <c r="IY696" s="17">
        <v>12.61</v>
      </c>
    </row>
    <row r="697" spans="1:259" x14ac:dyDescent="0.15">
      <c r="A697" s="17" t="s">
        <v>804</v>
      </c>
      <c r="B697" s="17" t="s">
        <v>805</v>
      </c>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c r="AA697" s="26"/>
      <c r="AB697" s="17"/>
      <c r="AC697" s="26"/>
      <c r="AD697" s="26"/>
      <c r="AE697" s="17"/>
      <c r="AF697" s="17"/>
      <c r="AG697" s="17"/>
      <c r="AH697" s="17"/>
      <c r="AI697" s="17"/>
      <c r="AJ697" s="17"/>
      <c r="AK697" s="17"/>
      <c r="AL697" s="17"/>
      <c r="AM697" s="17"/>
      <c r="AN697" s="17"/>
      <c r="AO697" s="17"/>
      <c r="AP697" s="17"/>
      <c r="AQ697" s="17"/>
      <c r="AR697" s="17"/>
      <c r="AS697" s="17"/>
      <c r="AT697" s="17"/>
      <c r="AU697" s="17"/>
      <c r="AV697" s="17"/>
      <c r="AW697" s="17"/>
      <c r="AX697" s="17"/>
      <c r="AY697" s="17"/>
      <c r="AZ697" s="17"/>
      <c r="BA697" s="17"/>
      <c r="BB697" s="17"/>
      <c r="BC697" s="17"/>
      <c r="BD697" s="17"/>
      <c r="BE697" s="17"/>
      <c r="BF697" s="17"/>
      <c r="BG697" s="17"/>
      <c r="BH697" s="17"/>
      <c r="BI697" s="17"/>
      <c r="BJ697" s="26"/>
      <c r="BK697" s="17"/>
      <c r="BL697" s="17"/>
      <c r="BM697" s="17"/>
      <c r="BN697" s="17"/>
      <c r="BO697" s="17"/>
      <c r="BP697" s="17"/>
      <c r="BQ697" s="17"/>
      <c r="BR697" s="17"/>
      <c r="BS697" s="17"/>
      <c r="BT697" s="17"/>
      <c r="BU697" s="17"/>
      <c r="BV697" s="17"/>
      <c r="BW697" s="17"/>
      <c r="BX697" s="26"/>
      <c r="BY697" s="26"/>
      <c r="BZ697" s="26"/>
      <c r="CA697" s="26"/>
      <c r="CB697" s="26"/>
      <c r="CC697" s="17"/>
      <c r="CD697" s="17"/>
      <c r="CE697" s="17"/>
      <c r="CF697" s="17"/>
      <c r="CG697" s="17"/>
      <c r="CH697" s="17"/>
      <c r="CI697" s="17"/>
      <c r="CJ697" s="26"/>
      <c r="CK697" s="17"/>
      <c r="CL697" s="17"/>
      <c r="CM697" s="17"/>
      <c r="CN697" s="17"/>
      <c r="CO697" s="17"/>
      <c r="CP697" s="17"/>
      <c r="CQ697" s="17"/>
      <c r="CR697" s="17"/>
      <c r="CS697" s="17"/>
      <c r="CT697" s="17"/>
      <c r="CU697" s="17"/>
      <c r="CV697" s="17"/>
      <c r="CW697" s="17"/>
      <c r="CX697" s="17"/>
      <c r="CY697" s="26"/>
      <c r="CZ697" s="26"/>
      <c r="DA697" s="26"/>
      <c r="DB697" s="17"/>
      <c r="DC697" s="17"/>
      <c r="DD697" s="17"/>
      <c r="DE697" s="17"/>
      <c r="DF697" s="17"/>
      <c r="DG697" s="17"/>
      <c r="DH697" s="26"/>
      <c r="DI697" s="17"/>
      <c r="DJ697" s="17"/>
      <c r="DK697" s="17"/>
      <c r="DL697" s="17"/>
      <c r="DM697" s="17">
        <v>7.17</v>
      </c>
      <c r="DN697" s="17">
        <v>7.17</v>
      </c>
      <c r="DO697" s="17">
        <v>7.17</v>
      </c>
      <c r="DP697" s="17">
        <v>7.17</v>
      </c>
      <c r="DQ697" s="17">
        <v>7.19</v>
      </c>
      <c r="DR697" s="17">
        <v>7.18</v>
      </c>
      <c r="DS697" s="17">
        <v>7.18</v>
      </c>
      <c r="DT697" s="17">
        <v>7.19</v>
      </c>
      <c r="DU697" s="17">
        <v>7.19</v>
      </c>
      <c r="DV697" s="17">
        <v>7.18</v>
      </c>
      <c r="DW697" s="17">
        <v>7.18</v>
      </c>
      <c r="DX697" s="17">
        <v>7.18</v>
      </c>
      <c r="DY697" s="17">
        <v>7.18</v>
      </c>
      <c r="DZ697" s="17">
        <v>7.18</v>
      </c>
      <c r="EA697" s="17">
        <v>7.18</v>
      </c>
      <c r="EB697" s="17">
        <v>7.17</v>
      </c>
      <c r="EC697" s="17">
        <v>7.17</v>
      </c>
      <c r="ED697" s="17">
        <v>7.18</v>
      </c>
      <c r="EE697" s="17">
        <v>7.17</v>
      </c>
      <c r="EF697" s="17">
        <v>7.16</v>
      </c>
      <c r="EG697" s="17">
        <v>7.16</v>
      </c>
      <c r="EH697" s="17">
        <v>7.16</v>
      </c>
      <c r="EI697" s="17">
        <v>7.16</v>
      </c>
      <c r="EJ697" s="17">
        <v>7.16</v>
      </c>
      <c r="EK697" s="17">
        <v>7.16</v>
      </c>
      <c r="EL697" s="17">
        <v>7.16</v>
      </c>
      <c r="EM697" s="17">
        <v>7.17</v>
      </c>
      <c r="EN697" s="17">
        <v>7.17</v>
      </c>
      <c r="EO697" s="17">
        <v>7.17</v>
      </c>
      <c r="EP697" s="17">
        <v>7.18</v>
      </c>
      <c r="EQ697" s="17">
        <v>7.18</v>
      </c>
      <c r="ER697" s="17">
        <v>7.18</v>
      </c>
      <c r="ES697" s="17">
        <v>7.18</v>
      </c>
      <c r="ET697" s="17">
        <v>7.18</v>
      </c>
      <c r="EU697" s="17">
        <v>7.17</v>
      </c>
      <c r="EV697" s="17">
        <v>7.17</v>
      </c>
      <c r="EW697" s="17">
        <v>7.17</v>
      </c>
      <c r="EX697" s="17">
        <v>7.17</v>
      </c>
      <c r="EY697" s="17">
        <v>7.17</v>
      </c>
      <c r="EZ697" s="17">
        <v>7.17</v>
      </c>
      <c r="FA697" s="17">
        <v>7.17</v>
      </c>
      <c r="FB697" s="17">
        <v>7.17</v>
      </c>
      <c r="FC697" s="17">
        <v>7.17</v>
      </c>
      <c r="FD697" s="17">
        <v>7.16</v>
      </c>
      <c r="FE697" s="17">
        <v>7.17</v>
      </c>
      <c r="FF697" s="17">
        <v>7.17</v>
      </c>
      <c r="FG697" s="17">
        <v>7.17</v>
      </c>
      <c r="FH697" s="17">
        <v>7.16</v>
      </c>
      <c r="FI697" s="17">
        <v>7.16</v>
      </c>
      <c r="FJ697" s="17">
        <v>7.17</v>
      </c>
      <c r="FK697" s="17">
        <v>7.17</v>
      </c>
      <c r="FL697" s="17">
        <v>7.18</v>
      </c>
      <c r="FM697" s="17">
        <v>7.18</v>
      </c>
      <c r="FN697" s="17">
        <v>7.18</v>
      </c>
      <c r="FO697" s="17">
        <v>7.19</v>
      </c>
      <c r="FP697" s="17">
        <v>7.18</v>
      </c>
      <c r="FQ697" s="17">
        <v>7.18</v>
      </c>
      <c r="FR697" s="17">
        <v>7.18</v>
      </c>
      <c r="FS697" s="17">
        <v>7.18</v>
      </c>
      <c r="FT697" s="17">
        <v>7.18</v>
      </c>
      <c r="FU697" s="17">
        <v>7.18</v>
      </c>
      <c r="FV697" s="17">
        <v>7.17</v>
      </c>
      <c r="FW697" s="17">
        <v>7.17</v>
      </c>
      <c r="FX697" s="17">
        <v>7.17</v>
      </c>
      <c r="FY697" s="17">
        <v>7.17</v>
      </c>
      <c r="FZ697" s="17">
        <v>7.18</v>
      </c>
      <c r="GA697" s="17">
        <v>7.18</v>
      </c>
      <c r="GB697" s="17">
        <v>7.18</v>
      </c>
      <c r="GC697" s="17">
        <v>7.18</v>
      </c>
      <c r="GD697" s="17">
        <v>7.18</v>
      </c>
      <c r="GE697" s="17">
        <v>7.18</v>
      </c>
      <c r="GF697" s="17">
        <v>7.18</v>
      </c>
      <c r="GG697" s="17">
        <v>7.17</v>
      </c>
      <c r="GH697" s="17">
        <v>7.17</v>
      </c>
      <c r="GI697" s="17">
        <v>7.16</v>
      </c>
      <c r="GJ697" s="17">
        <v>7.17</v>
      </c>
      <c r="GK697" s="17">
        <v>7.16</v>
      </c>
      <c r="GL697" s="17">
        <v>7.16</v>
      </c>
      <c r="GM697" s="17">
        <v>7.16</v>
      </c>
      <c r="GN697" s="17">
        <v>7.17</v>
      </c>
      <c r="GO697" s="17">
        <v>7.17</v>
      </c>
      <c r="GP697" s="17">
        <v>7.17</v>
      </c>
      <c r="GQ697" s="17">
        <v>7.16</v>
      </c>
      <c r="GR697" s="17">
        <v>7.17</v>
      </c>
      <c r="GS697" s="17">
        <v>7.17</v>
      </c>
      <c r="GT697" s="17">
        <v>7.16</v>
      </c>
      <c r="GU697" s="17">
        <v>7.16</v>
      </c>
      <c r="GV697" s="17">
        <v>7.16</v>
      </c>
      <c r="GW697" s="17">
        <v>7.17</v>
      </c>
      <c r="GX697" s="17">
        <v>7.18</v>
      </c>
      <c r="GY697" s="17">
        <v>7.17</v>
      </c>
      <c r="GZ697" s="17">
        <v>7.18</v>
      </c>
      <c r="HA697" s="17">
        <v>7.18</v>
      </c>
      <c r="HB697" s="17">
        <v>7.18</v>
      </c>
      <c r="HC697" s="17">
        <v>7.18</v>
      </c>
      <c r="HD697" s="17">
        <v>7.18</v>
      </c>
      <c r="HE697" s="17">
        <v>7.18</v>
      </c>
      <c r="HF697" s="17">
        <v>7.16</v>
      </c>
      <c r="HG697" s="17">
        <v>7.16</v>
      </c>
      <c r="HH697" s="17">
        <v>7.17</v>
      </c>
      <c r="HI697" s="17">
        <v>7.16</v>
      </c>
      <c r="HJ697" s="17">
        <v>7.17</v>
      </c>
      <c r="HK697" s="17">
        <v>7.17</v>
      </c>
      <c r="HL697" s="17">
        <v>7.17</v>
      </c>
      <c r="HM697" s="17">
        <v>7.16</v>
      </c>
      <c r="HN697" s="17">
        <v>7.17</v>
      </c>
      <c r="HO697" s="17">
        <v>7.17</v>
      </c>
      <c r="HP697" s="17">
        <v>7.17</v>
      </c>
      <c r="HQ697" s="17">
        <v>7.17</v>
      </c>
      <c r="HR697" s="17">
        <v>7.17</v>
      </c>
      <c r="HS697" s="17">
        <v>7.18</v>
      </c>
      <c r="HT697" s="17">
        <v>7.17</v>
      </c>
      <c r="HU697" s="17">
        <v>7.17</v>
      </c>
      <c r="HV697" s="17">
        <v>7.16</v>
      </c>
      <c r="HW697" s="17">
        <v>7.16</v>
      </c>
      <c r="HX697" s="17">
        <v>7.17</v>
      </c>
      <c r="HY697" s="17">
        <v>7.17</v>
      </c>
      <c r="HZ697" s="17">
        <v>7.19</v>
      </c>
      <c r="IA697" s="17">
        <v>7.18</v>
      </c>
      <c r="IB697" s="17">
        <v>7.19</v>
      </c>
      <c r="IC697" s="17">
        <v>7.18</v>
      </c>
      <c r="ID697" s="17">
        <v>7.18</v>
      </c>
      <c r="IE697" s="17">
        <v>7.18</v>
      </c>
      <c r="IF697" s="17">
        <v>7.17</v>
      </c>
      <c r="IG697" s="17">
        <v>7.18</v>
      </c>
      <c r="IH697" s="17">
        <v>7.18</v>
      </c>
      <c r="II697" s="17">
        <v>7.18</v>
      </c>
      <c r="IJ697" s="17">
        <v>7.17</v>
      </c>
      <c r="IK697" s="17">
        <v>7.17</v>
      </c>
      <c r="IL697" s="17">
        <v>7.18</v>
      </c>
      <c r="IM697" s="17">
        <v>7.17</v>
      </c>
      <c r="IN697" s="17">
        <v>7.17</v>
      </c>
      <c r="IO697" s="17">
        <v>7.16</v>
      </c>
      <c r="IP697" s="17">
        <v>7.17</v>
      </c>
      <c r="IQ697" s="17">
        <v>7.16</v>
      </c>
      <c r="IR697" s="17">
        <v>7.16</v>
      </c>
      <c r="IS697" s="17">
        <v>7.17</v>
      </c>
      <c r="IT697" s="17">
        <v>7.16</v>
      </c>
      <c r="IU697" s="17">
        <v>7.16</v>
      </c>
      <c r="IV697" s="17">
        <v>7.16</v>
      </c>
      <c r="IW697" s="17">
        <v>7.17</v>
      </c>
      <c r="IX697" s="17">
        <v>7.16</v>
      </c>
      <c r="IY697" s="17">
        <v>7.16</v>
      </c>
    </row>
    <row r="698" spans="1:259" x14ac:dyDescent="0.15">
      <c r="A698" s="17" t="s">
        <v>812</v>
      </c>
      <c r="B698" s="17" t="s">
        <v>813</v>
      </c>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c r="AA698" s="26"/>
      <c r="AB698" s="17"/>
      <c r="AC698" s="26"/>
      <c r="AD698" s="26"/>
      <c r="AE698" s="17"/>
      <c r="AF698" s="17"/>
      <c r="AG698" s="17"/>
      <c r="AH698" s="17"/>
      <c r="AI698" s="17"/>
      <c r="AJ698" s="17"/>
      <c r="AK698" s="17"/>
      <c r="AL698" s="17"/>
      <c r="AM698" s="17"/>
      <c r="AN698" s="17"/>
      <c r="AO698" s="17"/>
      <c r="AP698" s="17"/>
      <c r="AQ698" s="17"/>
      <c r="AR698" s="17"/>
      <c r="AS698" s="17"/>
      <c r="AT698" s="17"/>
      <c r="AU698" s="17"/>
      <c r="AV698" s="17"/>
      <c r="AW698" s="17"/>
      <c r="AX698" s="17"/>
      <c r="AY698" s="17"/>
      <c r="AZ698" s="17"/>
      <c r="BA698" s="17"/>
      <c r="BB698" s="17"/>
      <c r="BC698" s="17"/>
      <c r="BD698" s="17"/>
      <c r="BE698" s="17"/>
      <c r="BF698" s="17"/>
      <c r="BG698" s="17"/>
      <c r="BH698" s="17"/>
      <c r="BI698" s="17"/>
      <c r="BJ698" s="26"/>
      <c r="BK698" s="17"/>
      <c r="BL698" s="17"/>
      <c r="BM698" s="17"/>
      <c r="BN698" s="17"/>
      <c r="BO698" s="17"/>
      <c r="BP698" s="17"/>
      <c r="BQ698" s="17"/>
      <c r="BR698" s="17"/>
      <c r="BS698" s="17"/>
      <c r="BT698" s="17"/>
      <c r="BU698" s="17"/>
      <c r="BV698" s="17"/>
      <c r="BW698" s="17"/>
      <c r="BX698" s="26"/>
      <c r="BY698" s="26"/>
      <c r="BZ698" s="26"/>
      <c r="CA698" s="26"/>
      <c r="CB698" s="26"/>
      <c r="CC698" s="17"/>
      <c r="CD698" s="17"/>
      <c r="CE698" s="17"/>
      <c r="CF698" s="17"/>
      <c r="CG698" s="17"/>
      <c r="CH698" s="17"/>
      <c r="CI698" s="17"/>
      <c r="CJ698" s="26"/>
      <c r="CK698" s="17"/>
      <c r="CL698" s="17"/>
      <c r="CM698" s="17"/>
      <c r="CN698" s="17"/>
      <c r="CO698" s="17"/>
      <c r="CP698" s="17"/>
      <c r="CQ698" s="17"/>
      <c r="CR698" s="17"/>
      <c r="CS698" s="17"/>
      <c r="CT698" s="17"/>
      <c r="CU698" s="17"/>
      <c r="CV698" s="17"/>
      <c r="CW698" s="17"/>
      <c r="CX698" s="17"/>
      <c r="CY698" s="26"/>
      <c r="CZ698" s="26"/>
      <c r="DA698" s="26"/>
      <c r="DB698" s="17"/>
      <c r="DC698" s="17"/>
      <c r="DD698" s="17"/>
      <c r="DE698" s="17"/>
      <c r="DF698" s="17"/>
      <c r="DG698" s="17"/>
      <c r="DH698" s="26"/>
      <c r="DI698" s="17"/>
      <c r="DJ698" s="17"/>
      <c r="DK698" s="17"/>
      <c r="DL698" s="17"/>
      <c r="DM698" s="17">
        <v>8.4</v>
      </c>
      <c r="DN698" s="17">
        <v>8.4</v>
      </c>
      <c r="DO698" s="17">
        <v>8.41</v>
      </c>
      <c r="DP698" s="17">
        <v>8.4</v>
      </c>
      <c r="DQ698" s="17">
        <v>8.41</v>
      </c>
      <c r="DR698" s="17">
        <v>8.4</v>
      </c>
      <c r="DS698" s="17">
        <v>8.41</v>
      </c>
      <c r="DT698" s="17">
        <v>8.4</v>
      </c>
      <c r="DU698" s="17">
        <v>8.41</v>
      </c>
      <c r="DV698" s="17">
        <v>8.4</v>
      </c>
      <c r="DW698" s="17">
        <v>8.4</v>
      </c>
      <c r="DX698" s="17">
        <v>8.4</v>
      </c>
      <c r="DY698" s="17">
        <v>8.4</v>
      </c>
      <c r="DZ698" s="17">
        <v>8.4</v>
      </c>
      <c r="EA698" s="17">
        <v>8.4</v>
      </c>
      <c r="EB698" s="17">
        <v>8.4</v>
      </c>
      <c r="EC698" s="17">
        <v>8.4</v>
      </c>
      <c r="ED698" s="17">
        <v>8.4</v>
      </c>
      <c r="EE698" s="17">
        <v>8.4</v>
      </c>
      <c r="EF698" s="17">
        <v>8.4</v>
      </c>
      <c r="EG698" s="17">
        <v>8.4</v>
      </c>
      <c r="EH698" s="17">
        <v>8.4</v>
      </c>
      <c r="EI698" s="17">
        <v>8.4</v>
      </c>
      <c r="EJ698" s="17">
        <v>8.39</v>
      </c>
      <c r="EK698" s="17">
        <v>8.41</v>
      </c>
      <c r="EL698" s="17">
        <v>8.39</v>
      </c>
      <c r="EM698" s="17">
        <v>8.39</v>
      </c>
      <c r="EN698" s="17">
        <v>8.39</v>
      </c>
      <c r="EO698" s="17">
        <v>8.39</v>
      </c>
      <c r="EP698" s="17">
        <v>8.39</v>
      </c>
      <c r="EQ698" s="17">
        <v>8.39</v>
      </c>
      <c r="ER698" s="17">
        <v>8.39</v>
      </c>
      <c r="ES698" s="17">
        <v>8.39</v>
      </c>
      <c r="ET698" s="17">
        <v>8.4</v>
      </c>
      <c r="EU698" s="17">
        <v>8.39</v>
      </c>
      <c r="EV698" s="17">
        <v>8.4</v>
      </c>
      <c r="EW698" s="17">
        <v>8.39</v>
      </c>
      <c r="EX698" s="17">
        <v>8.39</v>
      </c>
      <c r="EY698" s="17">
        <v>8.3800000000000008</v>
      </c>
      <c r="EZ698" s="17">
        <v>8.3800000000000008</v>
      </c>
      <c r="FA698" s="17">
        <v>8.39</v>
      </c>
      <c r="FB698" s="17">
        <v>8.3800000000000008</v>
      </c>
      <c r="FC698" s="17">
        <v>8.3800000000000008</v>
      </c>
      <c r="FD698" s="17">
        <v>8.3699999999999992</v>
      </c>
      <c r="FE698" s="17">
        <v>8.3800000000000008</v>
      </c>
      <c r="FF698" s="17">
        <v>8.3800000000000008</v>
      </c>
      <c r="FG698" s="17">
        <v>8.3699999999999992</v>
      </c>
      <c r="FH698" s="17">
        <v>8.3800000000000008</v>
      </c>
      <c r="FI698" s="17">
        <v>8.3800000000000008</v>
      </c>
      <c r="FJ698" s="17">
        <v>8.39</v>
      </c>
      <c r="FK698" s="17">
        <v>8.3800000000000008</v>
      </c>
      <c r="FL698" s="17">
        <v>8.4</v>
      </c>
      <c r="FM698" s="17">
        <v>8.4</v>
      </c>
      <c r="FN698" s="17">
        <v>8.39</v>
      </c>
      <c r="FO698" s="17">
        <v>8.39</v>
      </c>
      <c r="FP698" s="17">
        <v>8.39</v>
      </c>
      <c r="FQ698" s="17">
        <v>8.4</v>
      </c>
      <c r="FR698" s="17">
        <v>8.3800000000000008</v>
      </c>
      <c r="FS698" s="17">
        <v>8.3800000000000008</v>
      </c>
      <c r="FT698" s="17">
        <v>8.39</v>
      </c>
      <c r="FU698" s="17">
        <v>8.39</v>
      </c>
      <c r="FV698" s="17">
        <v>8.39</v>
      </c>
      <c r="FW698" s="17">
        <v>8.39</v>
      </c>
      <c r="FX698" s="17">
        <v>8.3800000000000008</v>
      </c>
      <c r="FY698" s="17">
        <v>8.41</v>
      </c>
      <c r="FZ698" s="17">
        <v>8.48</v>
      </c>
      <c r="GA698" s="17">
        <v>8.5500000000000007</v>
      </c>
      <c r="GB698" s="17">
        <v>8.52</v>
      </c>
      <c r="GC698" s="17">
        <v>8.5</v>
      </c>
      <c r="GD698" s="17">
        <v>8.51</v>
      </c>
      <c r="GE698" s="17">
        <v>8.5</v>
      </c>
      <c r="GF698" s="17">
        <v>8.5</v>
      </c>
      <c r="GG698" s="17">
        <v>8.48</v>
      </c>
      <c r="GH698" s="17">
        <v>8.49</v>
      </c>
      <c r="GI698" s="17">
        <v>8.48</v>
      </c>
      <c r="GJ698" s="17">
        <v>8.49</v>
      </c>
      <c r="GK698" s="17">
        <v>8.49</v>
      </c>
      <c r="GL698" s="17">
        <v>8.48</v>
      </c>
      <c r="GM698" s="17">
        <v>8.4700000000000006</v>
      </c>
      <c r="GN698" s="17">
        <v>8.48</v>
      </c>
      <c r="GO698" s="17">
        <v>8.48</v>
      </c>
      <c r="GP698" s="17">
        <v>8.48</v>
      </c>
      <c r="GQ698" s="17">
        <v>8.48</v>
      </c>
      <c r="GR698" s="17">
        <v>8.5</v>
      </c>
      <c r="GS698" s="17">
        <v>8.5</v>
      </c>
      <c r="GT698" s="17">
        <v>8.5</v>
      </c>
      <c r="GU698" s="17">
        <v>8.49</v>
      </c>
      <c r="GV698" s="17">
        <v>8.49</v>
      </c>
      <c r="GW698" s="17">
        <v>8.48</v>
      </c>
      <c r="GX698" s="17">
        <v>8.49</v>
      </c>
      <c r="GY698" s="17">
        <v>8.49</v>
      </c>
      <c r="GZ698" s="17">
        <v>8.5</v>
      </c>
      <c r="HA698" s="17">
        <v>8.49</v>
      </c>
      <c r="HB698" s="17">
        <v>8.49</v>
      </c>
      <c r="HC698" s="17">
        <v>8.49</v>
      </c>
      <c r="HD698" s="17">
        <v>8.49</v>
      </c>
      <c r="HE698" s="17">
        <v>8.48</v>
      </c>
      <c r="HF698" s="17">
        <v>8.49</v>
      </c>
      <c r="HG698" s="17">
        <v>8.48</v>
      </c>
      <c r="HH698" s="17">
        <v>8.48</v>
      </c>
      <c r="HI698" s="17">
        <v>8.4700000000000006</v>
      </c>
      <c r="HJ698" s="17">
        <v>8.48</v>
      </c>
      <c r="HK698" s="17">
        <v>8.4600000000000009</v>
      </c>
      <c r="HL698" s="17">
        <v>8.48</v>
      </c>
      <c r="HM698" s="17">
        <v>8.48</v>
      </c>
      <c r="HN698" s="17">
        <v>8.4700000000000006</v>
      </c>
      <c r="HO698" s="17">
        <v>8.4700000000000006</v>
      </c>
      <c r="HP698" s="17">
        <v>8.4600000000000009</v>
      </c>
      <c r="HQ698" s="17">
        <v>8.4600000000000009</v>
      </c>
      <c r="HR698" s="17">
        <v>8.4700000000000006</v>
      </c>
      <c r="HS698" s="17">
        <v>8.4600000000000009</v>
      </c>
      <c r="HT698" s="17">
        <v>8.4700000000000006</v>
      </c>
      <c r="HU698" s="17">
        <v>8.4600000000000009</v>
      </c>
      <c r="HV698" s="17">
        <v>8.4600000000000009</v>
      </c>
      <c r="HW698" s="17">
        <v>8.4600000000000009</v>
      </c>
      <c r="HX698" s="17">
        <v>8.4600000000000009</v>
      </c>
      <c r="HY698" s="17">
        <v>8.4600000000000009</v>
      </c>
      <c r="HZ698" s="17">
        <v>8.4700000000000006</v>
      </c>
      <c r="IA698" s="17">
        <v>8.4700000000000006</v>
      </c>
      <c r="IB698" s="17">
        <v>8.4700000000000006</v>
      </c>
      <c r="IC698" s="17">
        <v>8.48</v>
      </c>
      <c r="ID698" s="17">
        <v>8.4700000000000006</v>
      </c>
      <c r="IE698" s="17">
        <v>8.4700000000000006</v>
      </c>
      <c r="IF698" s="17">
        <v>8.4700000000000006</v>
      </c>
      <c r="IG698" s="17">
        <v>8.4700000000000006</v>
      </c>
      <c r="IH698" s="17">
        <v>8.4700000000000006</v>
      </c>
      <c r="II698" s="17">
        <v>8.4600000000000009</v>
      </c>
      <c r="IJ698" s="17">
        <v>8.4700000000000006</v>
      </c>
      <c r="IK698" s="17">
        <v>8.4700000000000006</v>
      </c>
      <c r="IL698" s="17">
        <v>8.4600000000000009</v>
      </c>
      <c r="IM698" s="17">
        <v>8.4600000000000009</v>
      </c>
      <c r="IN698" s="17">
        <v>8.4600000000000009</v>
      </c>
      <c r="IO698" s="17">
        <v>8.4600000000000009</v>
      </c>
      <c r="IP698" s="17">
        <v>8.4700000000000006</v>
      </c>
      <c r="IQ698" s="17">
        <v>8.4600000000000009</v>
      </c>
      <c r="IR698" s="17">
        <v>8.4600000000000009</v>
      </c>
      <c r="IS698" s="17">
        <v>8.4600000000000009</v>
      </c>
      <c r="IT698" s="17">
        <v>8.4600000000000009</v>
      </c>
      <c r="IU698" s="17">
        <v>8.4600000000000009</v>
      </c>
      <c r="IV698" s="17">
        <v>8.4600000000000009</v>
      </c>
      <c r="IW698" s="17">
        <v>8.4700000000000006</v>
      </c>
      <c r="IX698" s="17">
        <v>8.4600000000000009</v>
      </c>
      <c r="IY698" s="17">
        <v>8.4600000000000009</v>
      </c>
    </row>
    <row r="699" spans="1:259" x14ac:dyDescent="0.15">
      <c r="A699" s="17" t="s">
        <v>4595</v>
      </c>
      <c r="B699" s="17" t="s">
        <v>4860</v>
      </c>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c r="AA699" s="26"/>
      <c r="AB699" s="17"/>
      <c r="AC699" s="26"/>
      <c r="AD699" s="26"/>
      <c r="AE699" s="17"/>
      <c r="AF699" s="17"/>
      <c r="AG699" s="17"/>
      <c r="AH699" s="17"/>
      <c r="AI699" s="17"/>
      <c r="AJ699" s="17"/>
      <c r="AK699" s="17"/>
      <c r="AL699" s="17"/>
      <c r="AM699" s="17"/>
      <c r="AN699" s="17"/>
      <c r="AO699" s="17"/>
      <c r="AP699" s="17"/>
      <c r="AQ699" s="17"/>
      <c r="AR699" s="17"/>
      <c r="AS699" s="17"/>
      <c r="AT699" s="17"/>
      <c r="AU699" s="17"/>
      <c r="AV699" s="17"/>
      <c r="AW699" s="17"/>
      <c r="AX699" s="17"/>
      <c r="AY699" s="17"/>
      <c r="AZ699" s="17"/>
      <c r="BA699" s="17"/>
      <c r="BB699" s="17"/>
      <c r="BC699" s="17"/>
      <c r="BD699" s="17"/>
      <c r="BE699" s="17"/>
      <c r="BF699" s="17"/>
      <c r="BG699" s="17"/>
      <c r="BH699" s="17"/>
      <c r="BI699" s="17"/>
      <c r="BJ699" s="26"/>
      <c r="BK699" s="17"/>
      <c r="BL699" s="17"/>
      <c r="BM699" s="17"/>
      <c r="BN699" s="17"/>
      <c r="BO699" s="17"/>
      <c r="BP699" s="17"/>
      <c r="BQ699" s="17"/>
      <c r="BR699" s="17"/>
      <c r="BS699" s="17"/>
      <c r="BT699" s="17"/>
      <c r="BU699" s="17"/>
      <c r="BV699" s="17"/>
      <c r="BW699" s="17"/>
      <c r="BX699" s="26"/>
      <c r="BY699" s="26"/>
      <c r="BZ699" s="26"/>
      <c r="CA699" s="26"/>
      <c r="CB699" s="26"/>
      <c r="CC699" s="17"/>
      <c r="CD699" s="17"/>
      <c r="CE699" s="17"/>
      <c r="CF699" s="17"/>
      <c r="CG699" s="17"/>
      <c r="CH699" s="17"/>
      <c r="CI699" s="17"/>
      <c r="CJ699" s="26"/>
      <c r="CK699" s="17"/>
      <c r="CL699" s="17"/>
      <c r="CM699" s="17"/>
      <c r="CN699" s="17"/>
      <c r="CO699" s="17"/>
      <c r="CP699" s="17"/>
      <c r="CQ699" s="17"/>
      <c r="CR699" s="17"/>
      <c r="CS699" s="17"/>
      <c r="CT699" s="17"/>
      <c r="CU699" s="17"/>
      <c r="CV699" s="17"/>
      <c r="CW699" s="17"/>
      <c r="CX699" s="17"/>
      <c r="CY699" s="26"/>
      <c r="CZ699" s="26"/>
      <c r="DA699" s="26"/>
      <c r="DB699" s="17"/>
      <c r="DC699" s="17"/>
      <c r="DD699" s="17"/>
      <c r="DE699" s="17"/>
      <c r="DF699" s="17"/>
      <c r="DG699" s="17"/>
      <c r="DH699" s="26"/>
      <c r="DI699" s="17"/>
      <c r="DJ699" s="17"/>
      <c r="DK699" s="17"/>
      <c r="DL699" s="17"/>
      <c r="DM699" s="17">
        <v>26.22</v>
      </c>
      <c r="DN699" s="17">
        <v>26.24</v>
      </c>
      <c r="DO699" s="17">
        <v>26.24</v>
      </c>
      <c r="DP699" s="17">
        <v>26.24</v>
      </c>
      <c r="DQ699" s="17">
        <v>26.22</v>
      </c>
      <c r="DR699" s="17">
        <v>26.24</v>
      </c>
      <c r="DS699" s="17">
        <v>26.24</v>
      </c>
      <c r="DT699" s="17">
        <v>26.24</v>
      </c>
      <c r="DU699" s="17">
        <v>26.22</v>
      </c>
      <c r="DV699" s="17">
        <v>26.25</v>
      </c>
      <c r="DW699" s="17">
        <v>26.26</v>
      </c>
      <c r="DX699" s="17">
        <v>26.25</v>
      </c>
      <c r="DY699" s="17">
        <v>26.26</v>
      </c>
      <c r="DZ699" s="17">
        <v>26.25</v>
      </c>
      <c r="EA699" s="17">
        <v>26.2</v>
      </c>
      <c r="EB699" s="17">
        <v>26.21</v>
      </c>
      <c r="EC699" s="17">
        <v>26.21</v>
      </c>
      <c r="ED699" s="17">
        <v>26.2</v>
      </c>
      <c r="EE699" s="17">
        <v>26.23</v>
      </c>
      <c r="EF699" s="17">
        <v>26.2</v>
      </c>
      <c r="EG699" s="17">
        <v>26.23</v>
      </c>
      <c r="EH699" s="17">
        <v>26.23</v>
      </c>
      <c r="EI699" s="17">
        <v>26.25</v>
      </c>
      <c r="EJ699" s="17">
        <v>26.23</v>
      </c>
      <c r="EK699" s="17">
        <v>26.2</v>
      </c>
      <c r="EL699" s="17">
        <v>26.23</v>
      </c>
      <c r="EM699" s="17">
        <v>26.15</v>
      </c>
      <c r="EN699" s="17">
        <v>26.22</v>
      </c>
      <c r="EO699" s="17">
        <v>26.22</v>
      </c>
      <c r="EP699" s="17">
        <v>26.21</v>
      </c>
      <c r="EQ699" s="17">
        <v>26.2</v>
      </c>
      <c r="ER699" s="17">
        <v>26.14</v>
      </c>
      <c r="ES699" s="17">
        <v>26.13</v>
      </c>
      <c r="ET699" s="17">
        <v>26.1</v>
      </c>
      <c r="EU699" s="17">
        <v>26.11</v>
      </c>
      <c r="EV699" s="17">
        <v>26.11</v>
      </c>
      <c r="EW699" s="17">
        <v>26.09</v>
      </c>
      <c r="EX699" s="17">
        <v>26.09</v>
      </c>
      <c r="EY699" s="17">
        <v>26.12</v>
      </c>
      <c r="EZ699" s="17">
        <v>26.12</v>
      </c>
      <c r="FA699" s="17">
        <v>26.12</v>
      </c>
      <c r="FB699" s="17">
        <v>26.13</v>
      </c>
      <c r="FC699" s="17">
        <v>26.12</v>
      </c>
      <c r="FD699" s="17">
        <v>26.12</v>
      </c>
      <c r="FE699" s="17">
        <v>26.13</v>
      </c>
      <c r="FF699" s="17">
        <v>26.2</v>
      </c>
      <c r="FG699" s="17">
        <v>26.21</v>
      </c>
      <c r="FH699" s="17">
        <v>26.25</v>
      </c>
      <c r="FI699" s="17">
        <v>26.19</v>
      </c>
      <c r="FJ699" s="17">
        <v>26.2</v>
      </c>
      <c r="FK699" s="17">
        <v>26.23</v>
      </c>
      <c r="FL699" s="17">
        <v>26.23</v>
      </c>
      <c r="FM699" s="17">
        <v>26.25</v>
      </c>
      <c r="FN699" s="17">
        <v>26.26</v>
      </c>
      <c r="FO699" s="17">
        <v>26.25</v>
      </c>
      <c r="FP699" s="17">
        <v>26.26</v>
      </c>
      <c r="FQ699" s="17">
        <v>26.26</v>
      </c>
      <c r="FR699" s="17">
        <v>26.27</v>
      </c>
      <c r="FS699" s="17">
        <v>26.3</v>
      </c>
      <c r="FT699" s="17">
        <v>26.3</v>
      </c>
      <c r="FU699" s="17">
        <v>26.3</v>
      </c>
      <c r="FV699" s="17">
        <v>26.31</v>
      </c>
      <c r="FW699" s="17">
        <v>26.3</v>
      </c>
      <c r="FX699" s="17">
        <v>26.25</v>
      </c>
      <c r="FY699" s="17">
        <v>26.29</v>
      </c>
      <c r="FZ699" s="17">
        <v>26.27</v>
      </c>
      <c r="GA699" s="17">
        <v>26.27</v>
      </c>
      <c r="GB699" s="17">
        <v>26.26</v>
      </c>
      <c r="GC699" s="17">
        <v>26.3</v>
      </c>
      <c r="GD699" s="17">
        <v>26.29</v>
      </c>
      <c r="GE699" s="17">
        <v>26.29</v>
      </c>
      <c r="GF699" s="17">
        <v>26.29</v>
      </c>
      <c r="GG699" s="17">
        <v>26.31</v>
      </c>
      <c r="GH699" s="17">
        <v>26.34</v>
      </c>
      <c r="GI699" s="17">
        <v>26.38</v>
      </c>
      <c r="GJ699" s="17">
        <v>26.37</v>
      </c>
      <c r="GK699" s="17">
        <v>26.38</v>
      </c>
      <c r="GL699" s="17">
        <v>26.35</v>
      </c>
      <c r="GM699" s="17">
        <v>26.35</v>
      </c>
      <c r="GN699" s="17">
        <v>26.31</v>
      </c>
      <c r="GO699" s="17">
        <v>26.31</v>
      </c>
      <c r="GP699" s="17">
        <v>26.36</v>
      </c>
      <c r="GQ699" s="17">
        <v>26.32</v>
      </c>
      <c r="GR699" s="17">
        <v>26.32</v>
      </c>
      <c r="GS699" s="17">
        <v>26.34</v>
      </c>
      <c r="GT699" s="17">
        <v>26.32</v>
      </c>
      <c r="GU699" s="17">
        <v>26.32</v>
      </c>
      <c r="GV699" s="17">
        <v>26.32</v>
      </c>
      <c r="GW699" s="17">
        <v>26.34</v>
      </c>
      <c r="GX699" s="17">
        <v>26.32</v>
      </c>
      <c r="GY699" s="17">
        <v>26.31</v>
      </c>
      <c r="GZ699" s="17">
        <v>26.31</v>
      </c>
      <c r="HA699" s="17">
        <v>26.35</v>
      </c>
      <c r="HB699" s="17">
        <v>26.32</v>
      </c>
      <c r="HC699" s="17">
        <v>26.32</v>
      </c>
      <c r="HD699" s="17">
        <v>26.33</v>
      </c>
      <c r="HE699" s="17">
        <v>26.34</v>
      </c>
      <c r="HF699" s="17">
        <v>26.31</v>
      </c>
      <c r="HG699" s="17">
        <v>26.3</v>
      </c>
      <c r="HH699" s="17">
        <v>26.3</v>
      </c>
      <c r="HI699" s="17">
        <v>26.32</v>
      </c>
      <c r="HJ699" s="17">
        <v>26.26</v>
      </c>
      <c r="HK699" s="17">
        <v>26.3</v>
      </c>
      <c r="HL699" s="17">
        <v>26.3</v>
      </c>
      <c r="HM699" s="17">
        <v>26.26</v>
      </c>
      <c r="HN699" s="17">
        <v>26.27</v>
      </c>
      <c r="HO699" s="17">
        <v>26.28</v>
      </c>
      <c r="HP699" s="17">
        <v>26.25</v>
      </c>
      <c r="HQ699" s="17">
        <v>26.26</v>
      </c>
      <c r="HR699" s="17">
        <v>26.27</v>
      </c>
      <c r="HS699" s="17">
        <v>26.27</v>
      </c>
      <c r="HT699" s="17">
        <v>26.27</v>
      </c>
      <c r="HU699" s="17">
        <v>26.27</v>
      </c>
      <c r="HV699" s="17">
        <v>26.29</v>
      </c>
      <c r="HW699" s="17">
        <v>26.29</v>
      </c>
      <c r="HX699" s="17">
        <v>26.29</v>
      </c>
      <c r="HY699" s="17">
        <v>26.31</v>
      </c>
      <c r="HZ699" s="17">
        <v>26.31</v>
      </c>
      <c r="IA699" s="17">
        <v>26.3</v>
      </c>
      <c r="IB699" s="17">
        <v>26.28</v>
      </c>
      <c r="IC699" s="17">
        <v>26.3</v>
      </c>
      <c r="ID699" s="17">
        <v>26.3</v>
      </c>
      <c r="IE699" s="17">
        <v>26.31</v>
      </c>
      <c r="IF699" s="17">
        <v>26.28</v>
      </c>
      <c r="IG699" s="17">
        <v>26.26</v>
      </c>
      <c r="IH699" s="17">
        <v>26.25</v>
      </c>
      <c r="II699" s="17">
        <v>26.3</v>
      </c>
      <c r="IJ699" s="17">
        <v>26.25</v>
      </c>
      <c r="IK699" s="17">
        <v>26.27</v>
      </c>
      <c r="IL699" s="17">
        <v>26.29</v>
      </c>
      <c r="IM699" s="17">
        <v>26.28</v>
      </c>
      <c r="IN699" s="17">
        <v>26.27</v>
      </c>
      <c r="IO699" s="17">
        <v>26.27</v>
      </c>
      <c r="IP699" s="17">
        <v>26.28</v>
      </c>
      <c r="IQ699" s="17">
        <v>26.29</v>
      </c>
      <c r="IR699" s="17">
        <v>26.26</v>
      </c>
      <c r="IS699" s="17">
        <v>26.25</v>
      </c>
      <c r="IT699" s="17">
        <v>26.22</v>
      </c>
      <c r="IU699" s="17">
        <v>26.22</v>
      </c>
      <c r="IV699" s="17">
        <v>26.22</v>
      </c>
      <c r="IW699" s="17">
        <v>26.21</v>
      </c>
      <c r="IX699" s="17">
        <v>26.18</v>
      </c>
      <c r="IY699" s="17">
        <v>26.2</v>
      </c>
    </row>
    <row r="700" spans="1:259" x14ac:dyDescent="0.15">
      <c r="A700" s="17" t="s">
        <v>4618</v>
      </c>
      <c r="B700" s="17" t="s">
        <v>4861</v>
      </c>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c r="AA700" s="26"/>
      <c r="AB700" s="17"/>
      <c r="AC700" s="26"/>
      <c r="AD700" s="26"/>
      <c r="AE700" s="17"/>
      <c r="AF700" s="17"/>
      <c r="AG700" s="17"/>
      <c r="AH700" s="17"/>
      <c r="AI700" s="17"/>
      <c r="AJ700" s="17"/>
      <c r="AK700" s="17"/>
      <c r="AL700" s="17"/>
      <c r="AM700" s="17"/>
      <c r="AN700" s="17"/>
      <c r="AO700" s="17"/>
      <c r="AP700" s="17"/>
      <c r="AQ700" s="17"/>
      <c r="AR700" s="17"/>
      <c r="AS700" s="17"/>
      <c r="AT700" s="17"/>
      <c r="AU700" s="17"/>
      <c r="AV700" s="17"/>
      <c r="AW700" s="17"/>
      <c r="AX700" s="17"/>
      <c r="AY700" s="17"/>
      <c r="AZ700" s="17"/>
      <c r="BA700" s="17"/>
      <c r="BB700" s="17"/>
      <c r="BC700" s="17"/>
      <c r="BD700" s="17"/>
      <c r="BE700" s="17"/>
      <c r="BF700" s="17"/>
      <c r="BG700" s="17"/>
      <c r="BH700" s="17"/>
      <c r="BI700" s="17"/>
      <c r="BJ700" s="26"/>
      <c r="BK700" s="17"/>
      <c r="BL700" s="17"/>
      <c r="BM700" s="17"/>
      <c r="BN700" s="17"/>
      <c r="BO700" s="17"/>
      <c r="BP700" s="17"/>
      <c r="BQ700" s="17"/>
      <c r="BR700" s="17"/>
      <c r="BS700" s="17"/>
      <c r="BT700" s="17"/>
      <c r="BU700" s="17"/>
      <c r="BV700" s="17"/>
      <c r="BW700" s="17"/>
      <c r="BX700" s="26"/>
      <c r="BY700" s="26"/>
      <c r="BZ700" s="26"/>
      <c r="CA700" s="26"/>
      <c r="CB700" s="26"/>
      <c r="CC700" s="17"/>
      <c r="CD700" s="17"/>
      <c r="CE700" s="17"/>
      <c r="CF700" s="17"/>
      <c r="CG700" s="17"/>
      <c r="CH700" s="17"/>
      <c r="CI700" s="17"/>
      <c r="CJ700" s="26"/>
      <c r="CK700" s="17"/>
      <c r="CL700" s="17"/>
      <c r="CM700" s="17"/>
      <c r="CN700" s="17"/>
      <c r="CO700" s="17"/>
      <c r="CP700" s="17"/>
      <c r="CQ700" s="17"/>
      <c r="CR700" s="17"/>
      <c r="CS700" s="17"/>
      <c r="CT700" s="17"/>
      <c r="CU700" s="17"/>
      <c r="CV700" s="17"/>
      <c r="CW700" s="17"/>
      <c r="CX700" s="17"/>
      <c r="CY700" s="26"/>
      <c r="CZ700" s="26"/>
      <c r="DA700" s="26"/>
      <c r="DB700" s="17"/>
      <c r="DC700" s="17"/>
      <c r="DD700" s="17"/>
      <c r="DE700" s="17"/>
      <c r="DF700" s="17"/>
      <c r="DG700" s="17"/>
      <c r="DH700" s="26"/>
      <c r="DI700" s="17"/>
      <c r="DJ700" s="17"/>
      <c r="DK700" s="17"/>
      <c r="DL700" s="17"/>
      <c r="DM700" s="17">
        <v>31.5</v>
      </c>
      <c r="DN700" s="17">
        <v>31.5</v>
      </c>
      <c r="DO700" s="17">
        <v>31.5</v>
      </c>
      <c r="DP700" s="17">
        <v>31.5</v>
      </c>
      <c r="DQ700" s="17">
        <v>31.5</v>
      </c>
      <c r="DR700" s="17">
        <v>31.5</v>
      </c>
      <c r="DS700" s="17">
        <v>31.5</v>
      </c>
      <c r="DT700" s="17">
        <v>31.5</v>
      </c>
      <c r="DU700" s="17">
        <v>31.5</v>
      </c>
      <c r="DV700" s="17">
        <v>31.45</v>
      </c>
      <c r="DW700" s="17">
        <v>31.46</v>
      </c>
      <c r="DX700" s="17">
        <v>31.46</v>
      </c>
      <c r="DY700" s="17">
        <v>31.48</v>
      </c>
      <c r="DZ700" s="17">
        <v>31.48</v>
      </c>
      <c r="EA700" s="17">
        <v>31.48</v>
      </c>
      <c r="EB700" s="17">
        <v>31.47</v>
      </c>
      <c r="EC700" s="17">
        <v>31.47</v>
      </c>
      <c r="ED700" s="17">
        <v>31.47</v>
      </c>
      <c r="EE700" s="17">
        <v>31.47</v>
      </c>
      <c r="EF700" s="17">
        <v>31.49</v>
      </c>
      <c r="EG700" s="17">
        <v>31.47</v>
      </c>
      <c r="EH700" s="17">
        <v>31.47</v>
      </c>
      <c r="EI700" s="17">
        <v>31.45</v>
      </c>
      <c r="EJ700" s="17">
        <v>31.47</v>
      </c>
      <c r="EK700" s="17">
        <v>31.47</v>
      </c>
      <c r="EL700" s="17">
        <v>31.48</v>
      </c>
      <c r="EM700" s="17">
        <v>31.48</v>
      </c>
      <c r="EN700" s="17">
        <v>31.46</v>
      </c>
      <c r="EO700" s="17">
        <v>31.47</v>
      </c>
      <c r="EP700" s="17">
        <v>31.47</v>
      </c>
      <c r="EQ700" s="17">
        <v>31.47</v>
      </c>
      <c r="ER700" s="17">
        <v>31.47</v>
      </c>
      <c r="ES700" s="17">
        <v>31.4</v>
      </c>
      <c r="ET700" s="17">
        <v>31.44</v>
      </c>
      <c r="EU700" s="17">
        <v>31.44</v>
      </c>
      <c r="EV700" s="17">
        <v>31.47</v>
      </c>
      <c r="EW700" s="17">
        <v>31.47</v>
      </c>
      <c r="EX700" s="17">
        <v>31.48</v>
      </c>
      <c r="EY700" s="17">
        <v>31.47</v>
      </c>
      <c r="EZ700" s="17">
        <v>31.47</v>
      </c>
      <c r="FA700" s="17">
        <v>31.48</v>
      </c>
      <c r="FB700" s="17">
        <v>31.48</v>
      </c>
      <c r="FC700" s="17">
        <v>31.48</v>
      </c>
      <c r="FD700" s="17">
        <v>31.49</v>
      </c>
      <c r="FE700" s="17">
        <v>31.49</v>
      </c>
      <c r="FF700" s="17">
        <v>31.49</v>
      </c>
      <c r="FG700" s="17">
        <v>31.48</v>
      </c>
      <c r="FH700" s="17">
        <v>31.48</v>
      </c>
      <c r="FI700" s="17">
        <v>31.48</v>
      </c>
      <c r="FJ700" s="17">
        <v>31.49</v>
      </c>
      <c r="FK700" s="17">
        <v>31.49</v>
      </c>
      <c r="FL700" s="17">
        <v>31.49</v>
      </c>
      <c r="FM700" s="17">
        <v>31.49</v>
      </c>
      <c r="FN700" s="17">
        <v>31.47</v>
      </c>
      <c r="FO700" s="17">
        <v>31.49</v>
      </c>
      <c r="FP700" s="17">
        <v>31.46</v>
      </c>
      <c r="FQ700" s="17">
        <v>31.48</v>
      </c>
      <c r="FR700" s="17">
        <v>31.47</v>
      </c>
      <c r="FS700" s="17">
        <v>31.48</v>
      </c>
      <c r="FT700" s="17">
        <v>31.49</v>
      </c>
      <c r="FU700" s="17">
        <v>31.49</v>
      </c>
      <c r="FV700" s="17">
        <v>31.5</v>
      </c>
      <c r="FW700" s="17">
        <v>31.54</v>
      </c>
      <c r="FX700" s="17">
        <v>31.52</v>
      </c>
      <c r="FY700" s="17">
        <v>31.5</v>
      </c>
      <c r="FZ700" s="17">
        <v>31.52</v>
      </c>
      <c r="GA700" s="17">
        <v>31.51</v>
      </c>
      <c r="GB700" s="17">
        <v>31.52</v>
      </c>
      <c r="GC700" s="17">
        <v>31.5</v>
      </c>
      <c r="GD700" s="17">
        <v>31.5</v>
      </c>
      <c r="GE700" s="17">
        <v>31.51</v>
      </c>
      <c r="GF700" s="17">
        <v>31.5</v>
      </c>
      <c r="GG700" s="17">
        <v>31.49</v>
      </c>
      <c r="GH700" s="17">
        <v>31.5</v>
      </c>
      <c r="GI700" s="17">
        <v>31.49</v>
      </c>
      <c r="GJ700" s="17">
        <v>31.48</v>
      </c>
      <c r="GK700" s="17">
        <v>31.47</v>
      </c>
      <c r="GL700" s="17">
        <v>31.48</v>
      </c>
      <c r="GM700" s="17">
        <v>31.49</v>
      </c>
      <c r="GN700" s="17">
        <v>31.48</v>
      </c>
      <c r="GO700" s="17">
        <v>31.49</v>
      </c>
      <c r="GP700" s="17">
        <v>31.47</v>
      </c>
      <c r="GQ700" s="17">
        <v>31.45</v>
      </c>
      <c r="GR700" s="17">
        <v>31.44</v>
      </c>
      <c r="GS700" s="17">
        <v>31.45</v>
      </c>
      <c r="GT700" s="17">
        <v>31.44</v>
      </c>
      <c r="GU700" s="17">
        <v>31.45</v>
      </c>
      <c r="GV700" s="17">
        <v>31.44</v>
      </c>
      <c r="GW700" s="17">
        <v>31.45</v>
      </c>
      <c r="GX700" s="17">
        <v>31.45</v>
      </c>
      <c r="GY700" s="17">
        <v>31.49</v>
      </c>
      <c r="GZ700" s="17">
        <v>31.48</v>
      </c>
      <c r="HA700" s="17">
        <v>31.49</v>
      </c>
      <c r="HB700" s="17">
        <v>31.47</v>
      </c>
      <c r="HC700" s="17">
        <v>31.49</v>
      </c>
      <c r="HD700" s="17">
        <v>31.49</v>
      </c>
      <c r="HE700" s="17">
        <v>31.5</v>
      </c>
      <c r="HF700" s="17">
        <v>31.48</v>
      </c>
      <c r="HG700" s="17">
        <v>31.46</v>
      </c>
      <c r="HH700" s="17">
        <v>31.46</v>
      </c>
      <c r="HI700" s="17">
        <v>31.46</v>
      </c>
      <c r="HJ700" s="17">
        <v>31.46</v>
      </c>
      <c r="HK700" s="17">
        <v>31.46</v>
      </c>
      <c r="HL700" s="17">
        <v>31.43</v>
      </c>
      <c r="HM700" s="17">
        <v>31.42</v>
      </c>
      <c r="HN700" s="17">
        <v>31.42</v>
      </c>
      <c r="HO700" s="17">
        <v>31.44</v>
      </c>
      <c r="HP700" s="17">
        <v>31.42</v>
      </c>
      <c r="HQ700" s="17">
        <v>31.43</v>
      </c>
      <c r="HR700" s="17">
        <v>31.43</v>
      </c>
      <c r="HS700" s="17">
        <v>31.44</v>
      </c>
      <c r="HT700" s="17">
        <v>31.42</v>
      </c>
      <c r="HU700" s="17">
        <v>31.43</v>
      </c>
      <c r="HV700" s="17">
        <v>31.42</v>
      </c>
      <c r="HW700" s="17">
        <v>31.42</v>
      </c>
      <c r="HX700" s="17">
        <v>31.45</v>
      </c>
      <c r="HY700" s="17">
        <v>31.45</v>
      </c>
      <c r="HZ700" s="17">
        <v>31.48</v>
      </c>
      <c r="IA700" s="17">
        <v>31.46</v>
      </c>
      <c r="IB700" s="17">
        <v>31.47</v>
      </c>
      <c r="IC700" s="17">
        <v>31.47</v>
      </c>
      <c r="ID700" s="17">
        <v>31.46</v>
      </c>
      <c r="IE700" s="17">
        <v>31.48</v>
      </c>
      <c r="IF700" s="17">
        <v>31.48</v>
      </c>
      <c r="IG700" s="17">
        <v>31.48</v>
      </c>
      <c r="IH700" s="17">
        <v>31.47</v>
      </c>
      <c r="II700" s="17">
        <v>31.47</v>
      </c>
      <c r="IJ700" s="17">
        <v>31.47</v>
      </c>
      <c r="IK700" s="17">
        <v>31.45</v>
      </c>
      <c r="IL700" s="17">
        <v>31.44</v>
      </c>
      <c r="IM700" s="17">
        <v>31.44</v>
      </c>
      <c r="IN700" s="17">
        <v>31.46</v>
      </c>
      <c r="IO700" s="17">
        <v>31.46</v>
      </c>
      <c r="IP700" s="17">
        <v>31.46</v>
      </c>
      <c r="IQ700" s="17">
        <v>31.47</v>
      </c>
      <c r="IR700" s="17">
        <v>31.5</v>
      </c>
      <c r="IS700" s="17">
        <v>31.47</v>
      </c>
      <c r="IT700" s="17">
        <v>31.5</v>
      </c>
      <c r="IU700" s="17">
        <v>31.5</v>
      </c>
      <c r="IV700" s="17">
        <v>31.5</v>
      </c>
      <c r="IW700" s="17">
        <v>31.49</v>
      </c>
      <c r="IX700" s="17">
        <v>31.48</v>
      </c>
      <c r="IY700" s="17">
        <v>31.48</v>
      </c>
    </row>
    <row r="701" spans="1:259" x14ac:dyDescent="0.15">
      <c r="A701" s="17" t="s">
        <v>220</v>
      </c>
      <c r="B701" s="17" t="s">
        <v>221</v>
      </c>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c r="AA701" s="26"/>
      <c r="AB701" s="17"/>
      <c r="AC701" s="26"/>
      <c r="AD701" s="26"/>
      <c r="AE701" s="17"/>
      <c r="AF701" s="17"/>
      <c r="AG701" s="17"/>
      <c r="AH701" s="17"/>
      <c r="AI701" s="17"/>
      <c r="AJ701" s="17"/>
      <c r="AK701" s="17"/>
      <c r="AL701" s="17"/>
      <c r="AM701" s="17"/>
      <c r="AN701" s="17"/>
      <c r="AO701" s="17"/>
      <c r="AP701" s="17"/>
      <c r="AQ701" s="17"/>
      <c r="AR701" s="17"/>
      <c r="AS701" s="17"/>
      <c r="AT701" s="17"/>
      <c r="AU701" s="17"/>
      <c r="AV701" s="17"/>
      <c r="AW701" s="17"/>
      <c r="AX701" s="17"/>
      <c r="AY701" s="17"/>
      <c r="AZ701" s="17"/>
      <c r="BA701" s="17"/>
      <c r="BB701" s="17"/>
      <c r="BC701" s="17"/>
      <c r="BD701" s="17"/>
      <c r="BE701" s="17"/>
      <c r="BF701" s="17"/>
      <c r="BG701" s="17"/>
      <c r="BH701" s="17"/>
      <c r="BI701" s="17"/>
      <c r="BJ701" s="26"/>
      <c r="BK701" s="17"/>
      <c r="BL701" s="17"/>
      <c r="BM701" s="17"/>
      <c r="BN701" s="17"/>
      <c r="BO701" s="17"/>
      <c r="BP701" s="17"/>
      <c r="BQ701" s="17"/>
      <c r="BR701" s="17"/>
      <c r="BS701" s="17"/>
      <c r="BT701" s="17"/>
      <c r="BU701" s="17"/>
      <c r="BV701" s="17"/>
      <c r="BW701" s="17"/>
      <c r="BX701" s="26"/>
      <c r="BY701" s="26"/>
      <c r="BZ701" s="26"/>
      <c r="CA701" s="26"/>
      <c r="CB701" s="26"/>
      <c r="CC701" s="17"/>
      <c r="CD701" s="17"/>
      <c r="CE701" s="17"/>
      <c r="CF701" s="17"/>
      <c r="CG701" s="17"/>
      <c r="CH701" s="17"/>
      <c r="CI701" s="17"/>
      <c r="CJ701" s="26"/>
      <c r="CK701" s="17"/>
      <c r="CL701" s="17"/>
      <c r="CM701" s="17"/>
      <c r="CN701" s="17"/>
      <c r="CO701" s="17"/>
      <c r="CP701" s="17"/>
      <c r="CQ701" s="17"/>
      <c r="CR701" s="17"/>
      <c r="CS701" s="17"/>
      <c r="CT701" s="17"/>
      <c r="CU701" s="17"/>
      <c r="CV701" s="17"/>
      <c r="CW701" s="17"/>
      <c r="CX701" s="17"/>
      <c r="CY701" s="26"/>
      <c r="CZ701" s="26"/>
      <c r="DA701" s="26"/>
      <c r="DB701" s="17"/>
      <c r="DC701" s="17"/>
      <c r="DD701" s="17"/>
      <c r="DE701" s="17"/>
      <c r="DF701" s="17"/>
      <c r="DG701" s="17"/>
      <c r="DH701" s="26"/>
      <c r="DI701" s="17"/>
      <c r="DJ701" s="17"/>
      <c r="DK701" s="17"/>
      <c r="DL701" s="17"/>
      <c r="DM701" s="17">
        <v>6.11</v>
      </c>
      <c r="DN701" s="17">
        <v>6.12</v>
      </c>
      <c r="DO701" s="17">
        <v>6.11</v>
      </c>
      <c r="DP701" s="17">
        <v>6.12</v>
      </c>
      <c r="DQ701" s="17">
        <v>6.11</v>
      </c>
      <c r="DR701" s="17">
        <v>6.11</v>
      </c>
      <c r="DS701" s="17">
        <v>6.11</v>
      </c>
      <c r="DT701" s="17">
        <v>6.1</v>
      </c>
      <c r="DU701" s="17">
        <v>6.1</v>
      </c>
      <c r="DV701" s="17">
        <v>6.1</v>
      </c>
      <c r="DW701" s="17">
        <v>6.1</v>
      </c>
      <c r="DX701" s="17">
        <v>6.11</v>
      </c>
      <c r="DY701" s="17">
        <v>6.1</v>
      </c>
      <c r="DZ701" s="17">
        <v>6.1</v>
      </c>
      <c r="EA701" s="17">
        <v>6.1</v>
      </c>
      <c r="EB701" s="17">
        <v>6.09</v>
      </c>
      <c r="EC701" s="17">
        <v>6.09</v>
      </c>
      <c r="ED701" s="17">
        <v>6.08</v>
      </c>
      <c r="EE701" s="17">
        <v>6.09</v>
      </c>
      <c r="EF701" s="17">
        <v>6.09</v>
      </c>
      <c r="EG701" s="17">
        <v>6.1</v>
      </c>
      <c r="EH701" s="17">
        <v>6.1</v>
      </c>
      <c r="EI701" s="17">
        <v>6.1</v>
      </c>
      <c r="EJ701" s="17">
        <v>6.09</v>
      </c>
      <c r="EK701" s="17">
        <v>6.07</v>
      </c>
      <c r="EL701" s="17">
        <v>6.08</v>
      </c>
      <c r="EM701" s="17">
        <v>6.08</v>
      </c>
      <c r="EN701" s="17">
        <v>6.09</v>
      </c>
      <c r="EO701" s="17">
        <v>6.08</v>
      </c>
      <c r="EP701" s="17">
        <v>6.08</v>
      </c>
      <c r="EQ701" s="17">
        <v>6.08</v>
      </c>
      <c r="ER701" s="17">
        <v>6.08</v>
      </c>
      <c r="ES701" s="17">
        <v>6.08</v>
      </c>
      <c r="ET701" s="17">
        <v>6.08</v>
      </c>
      <c r="EU701" s="17">
        <v>6.08</v>
      </c>
      <c r="EV701" s="17">
        <v>6.07</v>
      </c>
      <c r="EW701" s="17">
        <v>6.08</v>
      </c>
      <c r="EX701" s="17">
        <v>6.07</v>
      </c>
      <c r="EY701" s="17">
        <v>6.07</v>
      </c>
      <c r="EZ701" s="17">
        <v>6.07</v>
      </c>
      <c r="FA701" s="17">
        <v>6.07</v>
      </c>
      <c r="FB701" s="17">
        <v>6.07</v>
      </c>
      <c r="FC701" s="17">
        <v>6.06</v>
      </c>
      <c r="FD701" s="17">
        <v>6.06</v>
      </c>
      <c r="FE701" s="17">
        <v>6.05</v>
      </c>
      <c r="FF701" s="17">
        <v>6.05</v>
      </c>
      <c r="FG701" s="17">
        <v>6.05</v>
      </c>
      <c r="FH701" s="17">
        <v>6.06</v>
      </c>
      <c r="FI701" s="17">
        <v>6.06</v>
      </c>
      <c r="FJ701" s="17">
        <v>6.07</v>
      </c>
      <c r="FK701" s="17">
        <v>6.09</v>
      </c>
      <c r="FL701" s="17">
        <v>6.1</v>
      </c>
      <c r="FM701" s="17">
        <v>6.1</v>
      </c>
      <c r="FN701" s="17">
        <v>6.1</v>
      </c>
      <c r="FO701" s="17">
        <v>6.09</v>
      </c>
      <c r="FP701" s="17">
        <v>6.09</v>
      </c>
      <c r="FQ701" s="17">
        <v>6.1</v>
      </c>
      <c r="FR701" s="17">
        <v>6.09</v>
      </c>
      <c r="FS701" s="17">
        <v>6.08</v>
      </c>
      <c r="FT701" s="17">
        <v>6.07</v>
      </c>
      <c r="FU701" s="17">
        <v>6.07</v>
      </c>
      <c r="FV701" s="17">
        <v>6.07</v>
      </c>
      <c r="FW701" s="17">
        <v>6.07</v>
      </c>
      <c r="FX701" s="17">
        <v>6.07</v>
      </c>
      <c r="FY701" s="17">
        <v>6.09</v>
      </c>
      <c r="FZ701" s="17">
        <v>6.11</v>
      </c>
      <c r="GA701" s="17">
        <v>6.1</v>
      </c>
      <c r="GB701" s="17">
        <v>6.09</v>
      </c>
      <c r="GC701" s="17">
        <v>6.08</v>
      </c>
      <c r="GD701" s="17">
        <v>6.07</v>
      </c>
      <c r="GE701" s="17">
        <v>6.09</v>
      </c>
      <c r="GF701" s="17">
        <v>6.08</v>
      </c>
      <c r="GG701" s="17">
        <v>6.08</v>
      </c>
      <c r="GH701" s="17">
        <v>6.08</v>
      </c>
      <c r="GI701" s="17">
        <v>6.08</v>
      </c>
      <c r="GJ701" s="17">
        <v>6.08</v>
      </c>
      <c r="GK701" s="17">
        <v>6.08</v>
      </c>
      <c r="GL701" s="17">
        <v>6.08</v>
      </c>
      <c r="GM701" s="17">
        <v>6.06</v>
      </c>
      <c r="GN701" s="17">
        <v>6.06</v>
      </c>
      <c r="GO701" s="17">
        <v>6.06</v>
      </c>
      <c r="GP701" s="17">
        <v>6.06</v>
      </c>
      <c r="GQ701" s="17">
        <v>6.06</v>
      </c>
      <c r="GR701" s="17">
        <v>6.06</v>
      </c>
      <c r="GS701" s="17">
        <v>6.06</v>
      </c>
      <c r="GT701" s="17">
        <v>6.06</v>
      </c>
      <c r="GU701" s="17">
        <v>6.05</v>
      </c>
      <c r="GV701" s="17">
        <v>6.05</v>
      </c>
      <c r="GW701" s="17">
        <v>6.05</v>
      </c>
      <c r="GX701" s="17">
        <v>6.05</v>
      </c>
      <c r="GY701" s="17">
        <v>6.05</v>
      </c>
      <c r="GZ701" s="17">
        <v>6.05</v>
      </c>
      <c r="HA701" s="17">
        <v>6.05</v>
      </c>
      <c r="HB701" s="17">
        <v>6.05</v>
      </c>
      <c r="HC701" s="17">
        <v>6.05</v>
      </c>
      <c r="HD701" s="17">
        <v>6.06</v>
      </c>
      <c r="HE701" s="17">
        <v>6.07</v>
      </c>
      <c r="HF701" s="17">
        <v>6.08</v>
      </c>
      <c r="HG701" s="17">
        <v>6.09</v>
      </c>
      <c r="HH701" s="17">
        <v>6.09</v>
      </c>
      <c r="HI701" s="17">
        <v>6.08</v>
      </c>
      <c r="HJ701" s="17">
        <v>6.09</v>
      </c>
      <c r="HK701" s="17">
        <v>6.07</v>
      </c>
      <c r="HL701" s="17">
        <v>6.07</v>
      </c>
      <c r="HM701" s="17">
        <v>6.07</v>
      </c>
      <c r="HN701" s="17">
        <v>6.08</v>
      </c>
      <c r="HO701" s="17">
        <v>6.08</v>
      </c>
      <c r="HP701" s="17">
        <v>6.07</v>
      </c>
      <c r="HQ701" s="17">
        <v>6.06</v>
      </c>
      <c r="HR701" s="17">
        <v>6.06</v>
      </c>
      <c r="HS701" s="17">
        <v>6.06</v>
      </c>
      <c r="HT701" s="17">
        <v>6.06</v>
      </c>
      <c r="HU701" s="17">
        <v>6.07</v>
      </c>
      <c r="HV701" s="17">
        <v>6.07</v>
      </c>
      <c r="HW701" s="17">
        <v>6.08</v>
      </c>
      <c r="HX701" s="17">
        <v>6.08</v>
      </c>
      <c r="HY701" s="17">
        <v>6.08</v>
      </c>
      <c r="HZ701" s="17">
        <v>6.09</v>
      </c>
      <c r="IA701" s="17">
        <v>6.09</v>
      </c>
      <c r="IB701" s="17">
        <v>6.08</v>
      </c>
      <c r="IC701" s="17">
        <v>6.08</v>
      </c>
      <c r="ID701" s="17">
        <v>6.08</v>
      </c>
      <c r="IE701" s="17">
        <v>6.08</v>
      </c>
      <c r="IF701" s="17">
        <v>6.08</v>
      </c>
      <c r="IG701" s="17">
        <v>6.07</v>
      </c>
      <c r="IH701" s="17">
        <v>6.07</v>
      </c>
      <c r="II701" s="17">
        <v>6.06</v>
      </c>
      <c r="IJ701" s="17">
        <v>6.06</v>
      </c>
      <c r="IK701" s="17">
        <v>6.07</v>
      </c>
      <c r="IL701" s="17">
        <v>6.08</v>
      </c>
      <c r="IM701" s="17">
        <v>6.07</v>
      </c>
      <c r="IN701" s="17">
        <v>6.08</v>
      </c>
      <c r="IO701" s="17">
        <v>6.08</v>
      </c>
      <c r="IP701" s="17">
        <v>6.09</v>
      </c>
      <c r="IQ701" s="17">
        <v>6.08</v>
      </c>
      <c r="IR701" s="17">
        <v>6.08</v>
      </c>
      <c r="IS701" s="17">
        <v>6.07</v>
      </c>
      <c r="IT701" s="17">
        <v>6.07</v>
      </c>
      <c r="IU701" s="17">
        <v>6.08</v>
      </c>
      <c r="IV701" s="17">
        <v>6.08</v>
      </c>
      <c r="IW701" s="17">
        <v>6.09</v>
      </c>
      <c r="IX701" s="17">
        <v>6.08</v>
      </c>
      <c r="IY701" s="17">
        <v>6.08</v>
      </c>
    </row>
    <row r="702" spans="1:259" x14ac:dyDescent="0.15">
      <c r="A702" s="17" t="s">
        <v>254</v>
      </c>
      <c r="B702" s="17" t="s">
        <v>255</v>
      </c>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c r="AA702" s="26"/>
      <c r="AB702" s="17"/>
      <c r="AC702" s="26"/>
      <c r="AD702" s="26"/>
      <c r="AE702" s="17"/>
      <c r="AF702" s="17"/>
      <c r="AG702" s="17"/>
      <c r="AH702" s="17"/>
      <c r="AI702" s="17"/>
      <c r="AJ702" s="17"/>
      <c r="AK702" s="17"/>
      <c r="AL702" s="17"/>
      <c r="AM702" s="17"/>
      <c r="AN702" s="17"/>
      <c r="AO702" s="17"/>
      <c r="AP702" s="17"/>
      <c r="AQ702" s="17"/>
      <c r="AR702" s="17"/>
      <c r="AS702" s="17"/>
      <c r="AT702" s="17"/>
      <c r="AU702" s="17"/>
      <c r="AV702" s="17"/>
      <c r="AW702" s="17"/>
      <c r="AX702" s="17"/>
      <c r="AY702" s="17"/>
      <c r="AZ702" s="17"/>
      <c r="BA702" s="17"/>
      <c r="BB702" s="17"/>
      <c r="BC702" s="17"/>
      <c r="BD702" s="17"/>
      <c r="BE702" s="17"/>
      <c r="BF702" s="17"/>
      <c r="BG702" s="17"/>
      <c r="BH702" s="17"/>
      <c r="BI702" s="17"/>
      <c r="BJ702" s="26"/>
      <c r="BK702" s="17"/>
      <c r="BL702" s="17"/>
      <c r="BM702" s="17"/>
      <c r="BN702" s="17"/>
      <c r="BO702" s="17"/>
      <c r="BP702" s="17"/>
      <c r="BQ702" s="17"/>
      <c r="BR702" s="17"/>
      <c r="BS702" s="17"/>
      <c r="BT702" s="17"/>
      <c r="BU702" s="17"/>
      <c r="BV702" s="17"/>
      <c r="BW702" s="17"/>
      <c r="BX702" s="26"/>
      <c r="BY702" s="26"/>
      <c r="BZ702" s="26"/>
      <c r="CA702" s="26"/>
      <c r="CB702" s="26"/>
      <c r="CC702" s="17"/>
      <c r="CD702" s="17"/>
      <c r="CE702" s="17"/>
      <c r="CF702" s="17"/>
      <c r="CG702" s="17"/>
      <c r="CH702" s="17"/>
      <c r="CI702" s="17"/>
      <c r="CJ702" s="26"/>
      <c r="CK702" s="17"/>
      <c r="CL702" s="17"/>
      <c r="CM702" s="17"/>
      <c r="CN702" s="17"/>
      <c r="CO702" s="17"/>
      <c r="CP702" s="17"/>
      <c r="CQ702" s="17"/>
      <c r="CR702" s="17"/>
      <c r="CS702" s="17"/>
      <c r="CT702" s="17"/>
      <c r="CU702" s="17"/>
      <c r="CV702" s="17"/>
      <c r="CW702" s="17"/>
      <c r="CX702" s="17"/>
      <c r="CY702" s="26"/>
      <c r="CZ702" s="26"/>
      <c r="DA702" s="26"/>
      <c r="DB702" s="17"/>
      <c r="DC702" s="17"/>
      <c r="DD702" s="17"/>
      <c r="DE702" s="17"/>
      <c r="DF702" s="17"/>
      <c r="DG702" s="17"/>
      <c r="DH702" s="26"/>
      <c r="DI702" s="17"/>
      <c r="DJ702" s="17"/>
      <c r="DK702" s="17"/>
      <c r="DL702" s="17"/>
      <c r="DM702" s="17">
        <v>184.62</v>
      </c>
      <c r="DN702" s="17">
        <v>184.65</v>
      </c>
      <c r="DO702" s="17">
        <v>184.67</v>
      </c>
      <c r="DP702" s="17">
        <v>184.66</v>
      </c>
      <c r="DQ702" s="17">
        <v>184.66</v>
      </c>
      <c r="DR702" s="17">
        <v>184.63</v>
      </c>
      <c r="DS702" s="17">
        <v>184.65</v>
      </c>
      <c r="DT702" s="17">
        <v>184.62</v>
      </c>
      <c r="DU702" s="17">
        <v>184.58</v>
      </c>
      <c r="DV702" s="17">
        <v>184.59</v>
      </c>
      <c r="DW702" s="17">
        <v>184.59</v>
      </c>
      <c r="DX702" s="17">
        <v>184.56</v>
      </c>
      <c r="DY702" s="17">
        <v>184.62</v>
      </c>
      <c r="DZ702" s="17">
        <v>184.58</v>
      </c>
      <c r="EA702" s="17">
        <v>184.42</v>
      </c>
      <c r="EB702" s="17">
        <v>184.5</v>
      </c>
      <c r="EC702" s="17">
        <v>184.4</v>
      </c>
      <c r="ED702" s="17">
        <v>184.36</v>
      </c>
      <c r="EE702" s="17">
        <v>184.3</v>
      </c>
      <c r="EF702" s="17">
        <v>184.22</v>
      </c>
      <c r="EG702" s="17">
        <v>184.28</v>
      </c>
      <c r="EH702" s="17">
        <v>184.22</v>
      </c>
      <c r="EI702" s="17">
        <v>184.24</v>
      </c>
      <c r="EJ702" s="17">
        <v>184.21</v>
      </c>
      <c r="EK702" s="17">
        <v>184.25</v>
      </c>
      <c r="EL702" s="17">
        <v>184.25</v>
      </c>
      <c r="EM702" s="17">
        <v>184.27</v>
      </c>
      <c r="EN702" s="17">
        <v>184.32</v>
      </c>
      <c r="EO702" s="17">
        <v>184.35</v>
      </c>
      <c r="EP702" s="17">
        <v>184.4</v>
      </c>
      <c r="EQ702" s="17">
        <v>184.37</v>
      </c>
      <c r="ER702" s="17">
        <v>184.45</v>
      </c>
      <c r="ES702" s="17">
        <v>184.41</v>
      </c>
      <c r="ET702" s="17">
        <v>184.48</v>
      </c>
      <c r="EU702" s="17">
        <v>184.46</v>
      </c>
      <c r="EV702" s="17">
        <v>184.54</v>
      </c>
      <c r="EW702" s="17">
        <v>184.59</v>
      </c>
      <c r="EX702" s="17">
        <v>184.54</v>
      </c>
      <c r="EY702" s="17">
        <v>184.44</v>
      </c>
      <c r="EZ702" s="17">
        <v>184.42</v>
      </c>
      <c r="FA702" s="17">
        <v>184.36</v>
      </c>
      <c r="FB702" s="17">
        <v>184.35</v>
      </c>
      <c r="FC702" s="17">
        <v>184.38</v>
      </c>
      <c r="FD702" s="17">
        <v>184.38</v>
      </c>
      <c r="FE702" s="17">
        <v>184.34</v>
      </c>
      <c r="FF702" s="17">
        <v>184.33</v>
      </c>
      <c r="FG702" s="17">
        <v>184.42</v>
      </c>
      <c r="FH702" s="17">
        <v>184.46</v>
      </c>
      <c r="FI702" s="17">
        <v>184.52</v>
      </c>
      <c r="FJ702" s="17">
        <v>184.52</v>
      </c>
      <c r="FK702" s="17">
        <v>184.52</v>
      </c>
      <c r="FL702" s="17">
        <v>184.51</v>
      </c>
      <c r="FM702" s="17">
        <v>184.58</v>
      </c>
      <c r="FN702" s="17">
        <v>184.5</v>
      </c>
      <c r="FO702" s="17">
        <v>184.59</v>
      </c>
      <c r="FP702" s="17">
        <v>184.66</v>
      </c>
      <c r="FQ702" s="17">
        <v>184.62</v>
      </c>
      <c r="FR702" s="17">
        <v>184.64</v>
      </c>
      <c r="FS702" s="17">
        <v>184.63</v>
      </c>
      <c r="FT702" s="17">
        <v>184.6</v>
      </c>
      <c r="FU702" s="17">
        <v>184.55</v>
      </c>
      <c r="FV702" s="17">
        <v>184.54</v>
      </c>
      <c r="FW702" s="17">
        <v>184.56</v>
      </c>
      <c r="FX702" s="17">
        <v>184.54</v>
      </c>
      <c r="FY702" s="17">
        <v>184.64</v>
      </c>
      <c r="FZ702" s="17">
        <v>184.69</v>
      </c>
      <c r="GA702" s="17">
        <v>184.83</v>
      </c>
      <c r="GB702" s="17">
        <v>184.85</v>
      </c>
      <c r="GC702" s="17">
        <v>184.92</v>
      </c>
      <c r="GD702" s="17">
        <v>184.79</v>
      </c>
      <c r="GE702" s="17">
        <v>184.82</v>
      </c>
      <c r="GF702" s="17">
        <v>184.78</v>
      </c>
      <c r="GG702" s="17">
        <v>184.66</v>
      </c>
      <c r="GH702" s="17">
        <v>184.57</v>
      </c>
      <c r="GI702" s="17">
        <v>184.4</v>
      </c>
      <c r="GJ702" s="17">
        <v>184.37</v>
      </c>
      <c r="GK702" s="17">
        <v>184.27</v>
      </c>
      <c r="GL702" s="17">
        <v>184.21</v>
      </c>
      <c r="GM702" s="17">
        <v>184.18</v>
      </c>
      <c r="GN702" s="17">
        <v>184.17</v>
      </c>
      <c r="GO702" s="17">
        <v>184.24</v>
      </c>
      <c r="GP702" s="17">
        <v>184.26</v>
      </c>
      <c r="GQ702" s="17">
        <v>184.28</v>
      </c>
      <c r="GR702" s="17">
        <v>184.29</v>
      </c>
      <c r="GS702" s="17">
        <v>184.22</v>
      </c>
      <c r="GT702" s="17">
        <v>184.26</v>
      </c>
      <c r="GU702" s="17">
        <v>184.28</v>
      </c>
      <c r="GV702" s="17">
        <v>184.32</v>
      </c>
      <c r="GW702" s="17">
        <v>184.32</v>
      </c>
      <c r="GX702" s="17">
        <v>184.42</v>
      </c>
      <c r="GY702" s="17">
        <v>184.43</v>
      </c>
      <c r="GZ702" s="17">
        <v>184.39</v>
      </c>
      <c r="HA702" s="17">
        <v>184.36</v>
      </c>
      <c r="HB702" s="17">
        <v>184.38</v>
      </c>
      <c r="HC702" s="17">
        <v>184.39</v>
      </c>
      <c r="HD702" s="17">
        <v>184.4</v>
      </c>
      <c r="HE702" s="17">
        <v>184.51</v>
      </c>
      <c r="HF702" s="17">
        <v>184.45</v>
      </c>
      <c r="HG702" s="17">
        <v>184.47</v>
      </c>
      <c r="HH702" s="17">
        <v>184.37</v>
      </c>
      <c r="HI702" s="17">
        <v>184.28</v>
      </c>
      <c r="HJ702" s="17">
        <v>184.23</v>
      </c>
      <c r="HK702" s="17">
        <v>184.18</v>
      </c>
      <c r="HL702" s="17">
        <v>184.09</v>
      </c>
      <c r="HM702" s="17">
        <v>184.02</v>
      </c>
      <c r="HN702" s="17">
        <v>184.11</v>
      </c>
      <c r="HO702" s="17">
        <v>184.14</v>
      </c>
      <c r="HP702" s="17">
        <v>184.09</v>
      </c>
      <c r="HQ702" s="17">
        <v>184.16</v>
      </c>
      <c r="HR702" s="17">
        <v>184.23</v>
      </c>
      <c r="HS702" s="17">
        <v>184.19</v>
      </c>
      <c r="HT702" s="17">
        <v>184.19</v>
      </c>
      <c r="HU702" s="17">
        <v>184.45</v>
      </c>
      <c r="HV702" s="17">
        <v>184.54</v>
      </c>
      <c r="HW702" s="17">
        <v>184.7</v>
      </c>
      <c r="HX702" s="17">
        <v>184.68</v>
      </c>
      <c r="HY702" s="17">
        <v>184.66</v>
      </c>
      <c r="HZ702" s="17">
        <v>184.68</v>
      </c>
      <c r="IA702" s="17">
        <v>184.65</v>
      </c>
      <c r="IB702" s="17">
        <v>184.61</v>
      </c>
      <c r="IC702" s="17">
        <v>184.54</v>
      </c>
      <c r="ID702" s="17">
        <v>184.46</v>
      </c>
      <c r="IE702" s="17">
        <v>184.43</v>
      </c>
      <c r="IF702" s="17">
        <v>184.39</v>
      </c>
      <c r="IG702" s="17">
        <v>184.38</v>
      </c>
      <c r="IH702" s="17">
        <v>184.36</v>
      </c>
      <c r="II702" s="17">
        <v>184.38</v>
      </c>
      <c r="IJ702" s="17">
        <v>184.21</v>
      </c>
      <c r="IK702" s="17">
        <v>184.23</v>
      </c>
      <c r="IL702" s="17">
        <v>184.23</v>
      </c>
      <c r="IM702" s="17">
        <v>184.26</v>
      </c>
      <c r="IN702" s="17">
        <v>184.35</v>
      </c>
      <c r="IO702" s="17">
        <v>184.41</v>
      </c>
      <c r="IP702" s="17">
        <v>184.27</v>
      </c>
      <c r="IQ702" s="17">
        <v>184.23</v>
      </c>
      <c r="IR702" s="17">
        <v>184.17</v>
      </c>
      <c r="IS702" s="17">
        <v>184.13</v>
      </c>
      <c r="IT702" s="17">
        <v>184.08</v>
      </c>
      <c r="IU702" s="17">
        <v>184.09</v>
      </c>
      <c r="IV702" s="17">
        <v>184.05</v>
      </c>
      <c r="IW702" s="17">
        <v>184.12</v>
      </c>
      <c r="IX702" s="17">
        <v>184.19</v>
      </c>
      <c r="IY702" s="17">
        <v>184.17</v>
      </c>
    </row>
    <row r="703" spans="1:259" x14ac:dyDescent="0.15">
      <c r="A703" s="17" t="s">
        <v>4462</v>
      </c>
      <c r="B703" s="17" t="s">
        <v>4862</v>
      </c>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c r="AA703" s="26"/>
      <c r="AB703" s="17"/>
      <c r="AC703" s="26"/>
      <c r="AD703" s="26"/>
      <c r="AE703" s="17"/>
      <c r="AF703" s="17"/>
      <c r="AG703" s="17"/>
      <c r="AH703" s="17"/>
      <c r="AI703" s="17"/>
      <c r="AJ703" s="17"/>
      <c r="AK703" s="17"/>
      <c r="AL703" s="17"/>
      <c r="AM703" s="17"/>
      <c r="AN703" s="17"/>
      <c r="AO703" s="17"/>
      <c r="AP703" s="17"/>
      <c r="AQ703" s="17"/>
      <c r="AR703" s="17"/>
      <c r="AS703" s="17"/>
      <c r="AT703" s="17"/>
      <c r="AU703" s="17"/>
      <c r="AV703" s="17"/>
      <c r="AW703" s="17"/>
      <c r="AX703" s="17"/>
      <c r="AY703" s="17"/>
      <c r="AZ703" s="17"/>
      <c r="BA703" s="17"/>
      <c r="BB703" s="17"/>
      <c r="BC703" s="17"/>
      <c r="BD703" s="17"/>
      <c r="BE703" s="17"/>
      <c r="BF703" s="17"/>
      <c r="BG703" s="17"/>
      <c r="BH703" s="17"/>
      <c r="BI703" s="17"/>
      <c r="BJ703" s="26"/>
      <c r="BK703" s="17"/>
      <c r="BL703" s="17"/>
      <c r="BM703" s="17"/>
      <c r="BN703" s="17"/>
      <c r="BO703" s="17"/>
      <c r="BP703" s="17"/>
      <c r="BQ703" s="17"/>
      <c r="BR703" s="17"/>
      <c r="BS703" s="17"/>
      <c r="BT703" s="17"/>
      <c r="BU703" s="17"/>
      <c r="BV703" s="17"/>
      <c r="BW703" s="17"/>
      <c r="BX703" s="26"/>
      <c r="BY703" s="26"/>
      <c r="BZ703" s="26"/>
      <c r="CA703" s="26"/>
      <c r="CB703" s="26"/>
      <c r="CC703" s="17"/>
      <c r="CD703" s="17"/>
      <c r="CE703" s="17"/>
      <c r="CF703" s="17"/>
      <c r="CG703" s="17"/>
      <c r="CH703" s="17"/>
      <c r="CI703" s="17"/>
      <c r="CJ703" s="26"/>
      <c r="CK703" s="17"/>
      <c r="CL703" s="17"/>
      <c r="CM703" s="17"/>
      <c r="CN703" s="17"/>
      <c r="CO703" s="17"/>
      <c r="CP703" s="17"/>
      <c r="CQ703" s="17"/>
      <c r="CR703" s="17"/>
      <c r="CS703" s="17"/>
      <c r="CT703" s="17"/>
      <c r="CU703" s="17"/>
      <c r="CV703" s="17"/>
      <c r="CW703" s="17"/>
      <c r="CX703" s="17"/>
      <c r="CY703" s="26"/>
      <c r="CZ703" s="26"/>
      <c r="DA703" s="26"/>
      <c r="DB703" s="17"/>
      <c r="DC703" s="17"/>
      <c r="DD703" s="17"/>
      <c r="DE703" s="17"/>
      <c r="DF703" s="17"/>
      <c r="DG703" s="17"/>
      <c r="DH703" s="26"/>
      <c r="DI703" s="17"/>
      <c r="DJ703" s="17"/>
      <c r="DK703" s="17"/>
      <c r="DL703" s="17"/>
      <c r="DM703" s="17">
        <v>30.65</v>
      </c>
      <c r="DN703" s="17">
        <v>30.64</v>
      </c>
      <c r="DO703" s="17">
        <v>30.65</v>
      </c>
      <c r="DP703" s="17">
        <v>30.64</v>
      </c>
      <c r="DQ703" s="17">
        <v>30.61</v>
      </c>
      <c r="DR703" s="17">
        <v>30.63</v>
      </c>
      <c r="DS703" s="17">
        <v>30.63</v>
      </c>
      <c r="DT703" s="17">
        <v>30.61</v>
      </c>
      <c r="DU703" s="17">
        <v>30.58</v>
      </c>
      <c r="DV703" s="17">
        <v>30.56</v>
      </c>
      <c r="DW703" s="17">
        <v>30.54</v>
      </c>
      <c r="DX703" s="17">
        <v>30.55</v>
      </c>
      <c r="DY703" s="17">
        <v>30.59</v>
      </c>
      <c r="DZ703" s="17">
        <v>30.59</v>
      </c>
      <c r="EA703" s="17">
        <v>30.58</v>
      </c>
      <c r="EB703" s="17">
        <v>30.58</v>
      </c>
      <c r="EC703" s="17">
        <v>30.59</v>
      </c>
      <c r="ED703" s="17">
        <v>30.6</v>
      </c>
      <c r="EE703" s="17">
        <v>30.58</v>
      </c>
      <c r="EF703" s="17">
        <v>30.59</v>
      </c>
      <c r="EG703" s="17">
        <v>30.6</v>
      </c>
      <c r="EH703" s="17">
        <v>30.6</v>
      </c>
      <c r="EI703" s="17">
        <v>30.6</v>
      </c>
      <c r="EJ703" s="17">
        <v>30.64</v>
      </c>
      <c r="EK703" s="17">
        <v>30.65</v>
      </c>
      <c r="EL703" s="17">
        <v>30.64</v>
      </c>
      <c r="EM703" s="17">
        <v>30.65</v>
      </c>
      <c r="EN703" s="17">
        <v>30.6</v>
      </c>
      <c r="EO703" s="17">
        <v>30.65</v>
      </c>
      <c r="EP703" s="17">
        <v>30.65</v>
      </c>
      <c r="EQ703" s="17">
        <v>30.65</v>
      </c>
      <c r="ER703" s="17">
        <v>30.64</v>
      </c>
      <c r="ES703" s="17">
        <v>30.64</v>
      </c>
      <c r="ET703" s="17">
        <v>30.63</v>
      </c>
      <c r="EU703" s="17">
        <v>30.64</v>
      </c>
      <c r="EV703" s="17">
        <v>30.64</v>
      </c>
      <c r="EW703" s="17">
        <v>30.64</v>
      </c>
      <c r="EX703" s="17">
        <v>30.63</v>
      </c>
      <c r="EY703" s="17">
        <v>30.63</v>
      </c>
      <c r="EZ703" s="17">
        <v>30.63</v>
      </c>
      <c r="FA703" s="17">
        <v>30.63</v>
      </c>
      <c r="FB703" s="17">
        <v>30.64</v>
      </c>
      <c r="FC703" s="17">
        <v>30.64</v>
      </c>
      <c r="FD703" s="17">
        <v>30.65</v>
      </c>
      <c r="FE703" s="17">
        <v>30.63</v>
      </c>
      <c r="FF703" s="17">
        <v>30.64</v>
      </c>
      <c r="FG703" s="17">
        <v>30.63</v>
      </c>
      <c r="FH703" s="17">
        <v>30.63</v>
      </c>
      <c r="FI703" s="17">
        <v>30.63</v>
      </c>
      <c r="FJ703" s="17">
        <v>30.63</v>
      </c>
      <c r="FK703" s="17">
        <v>30.63</v>
      </c>
      <c r="FL703" s="17">
        <v>30.62</v>
      </c>
      <c r="FM703" s="17">
        <v>30.63</v>
      </c>
      <c r="FN703" s="17">
        <v>30.63</v>
      </c>
      <c r="FO703" s="17">
        <v>30.63</v>
      </c>
      <c r="FP703" s="17">
        <v>30.65</v>
      </c>
      <c r="FQ703" s="17">
        <v>30.65</v>
      </c>
      <c r="FR703" s="17">
        <v>30.65</v>
      </c>
      <c r="FS703" s="17">
        <v>30.67</v>
      </c>
      <c r="FT703" s="17">
        <v>30.65</v>
      </c>
      <c r="FU703" s="17">
        <v>30.65</v>
      </c>
      <c r="FV703" s="17">
        <v>30.65</v>
      </c>
      <c r="FW703" s="17">
        <v>30.65</v>
      </c>
      <c r="FX703" s="17">
        <v>30.64</v>
      </c>
      <c r="FY703" s="17">
        <v>30.68</v>
      </c>
      <c r="FZ703" s="17">
        <v>30.7</v>
      </c>
      <c r="GA703" s="17">
        <v>30.74</v>
      </c>
      <c r="GB703" s="17">
        <v>30.75</v>
      </c>
      <c r="GC703" s="17">
        <v>30.71</v>
      </c>
      <c r="GD703" s="17">
        <v>30.73</v>
      </c>
      <c r="GE703" s="17">
        <v>30.74</v>
      </c>
      <c r="GF703" s="17">
        <v>30.73</v>
      </c>
      <c r="GG703" s="17">
        <v>30.72</v>
      </c>
      <c r="GH703" s="17">
        <v>30.72</v>
      </c>
      <c r="GI703" s="17">
        <v>30.7</v>
      </c>
      <c r="GJ703" s="17">
        <v>30.7</v>
      </c>
      <c r="GK703" s="17">
        <v>30.68</v>
      </c>
      <c r="GL703" s="17">
        <v>30.68</v>
      </c>
      <c r="GM703" s="17">
        <v>30.68</v>
      </c>
      <c r="GN703" s="17">
        <v>30.7</v>
      </c>
      <c r="GO703" s="17">
        <v>30.7</v>
      </c>
      <c r="GP703" s="17">
        <v>30.73</v>
      </c>
      <c r="GQ703" s="17">
        <v>30.75</v>
      </c>
      <c r="GR703" s="17">
        <v>30.75</v>
      </c>
      <c r="GS703" s="17">
        <v>30.8</v>
      </c>
      <c r="GT703" s="17">
        <v>30.85</v>
      </c>
      <c r="GU703" s="17">
        <v>30.83</v>
      </c>
      <c r="GV703" s="17">
        <v>30.8</v>
      </c>
      <c r="GW703" s="17">
        <v>30.78</v>
      </c>
      <c r="GX703" s="17">
        <v>30.8</v>
      </c>
      <c r="GY703" s="17">
        <v>30.83</v>
      </c>
      <c r="GZ703" s="17">
        <v>30.83</v>
      </c>
      <c r="HA703" s="17">
        <v>30.81</v>
      </c>
      <c r="HB703" s="17">
        <v>30.79</v>
      </c>
      <c r="HC703" s="17">
        <v>30.8</v>
      </c>
      <c r="HD703" s="17">
        <v>30.8</v>
      </c>
      <c r="HE703" s="17">
        <v>30.79</v>
      </c>
      <c r="HF703" s="17">
        <v>30.74</v>
      </c>
      <c r="HG703" s="17">
        <v>30.81</v>
      </c>
      <c r="HH703" s="17">
        <v>30.81</v>
      </c>
      <c r="HI703" s="17">
        <v>30.86</v>
      </c>
      <c r="HJ703" s="17">
        <v>30.83</v>
      </c>
      <c r="HK703" s="17">
        <v>30.89</v>
      </c>
      <c r="HL703" s="17">
        <v>30.94</v>
      </c>
      <c r="HM703" s="17">
        <v>30.93</v>
      </c>
      <c r="HN703" s="17">
        <v>30.95</v>
      </c>
      <c r="HO703" s="17">
        <v>30.96</v>
      </c>
      <c r="HP703" s="17">
        <v>30.94</v>
      </c>
      <c r="HQ703" s="17">
        <v>30.95</v>
      </c>
      <c r="HR703" s="17">
        <v>30.93</v>
      </c>
      <c r="HS703" s="17">
        <v>30.96</v>
      </c>
      <c r="HT703" s="17">
        <v>30.96</v>
      </c>
      <c r="HU703" s="17">
        <v>30.95</v>
      </c>
      <c r="HV703" s="17">
        <v>30.96</v>
      </c>
      <c r="HW703" s="17">
        <v>30.96</v>
      </c>
      <c r="HX703" s="17">
        <v>30.96</v>
      </c>
      <c r="HY703" s="17">
        <v>30.96</v>
      </c>
      <c r="HZ703" s="17">
        <v>30.97</v>
      </c>
      <c r="IA703" s="17">
        <v>31.07</v>
      </c>
      <c r="IB703" s="17">
        <v>31.13</v>
      </c>
      <c r="IC703" s="17">
        <v>31.15</v>
      </c>
      <c r="ID703" s="17">
        <v>31.16</v>
      </c>
      <c r="IE703" s="17">
        <v>31.18</v>
      </c>
      <c r="IF703" s="17">
        <v>31.18</v>
      </c>
      <c r="IG703" s="17">
        <v>31.12</v>
      </c>
      <c r="IH703" s="17">
        <v>31.15</v>
      </c>
      <c r="II703" s="17">
        <v>31.14</v>
      </c>
      <c r="IJ703" s="17">
        <v>31.14</v>
      </c>
      <c r="IK703" s="17">
        <v>31.14</v>
      </c>
      <c r="IL703" s="17">
        <v>31.12</v>
      </c>
      <c r="IM703" s="17">
        <v>31.12</v>
      </c>
      <c r="IN703" s="17">
        <v>31.14</v>
      </c>
      <c r="IO703" s="17">
        <v>31.15</v>
      </c>
      <c r="IP703" s="17">
        <v>31.14</v>
      </c>
      <c r="IQ703" s="17">
        <v>31.14</v>
      </c>
      <c r="IR703" s="17">
        <v>31.15</v>
      </c>
      <c r="IS703" s="17">
        <v>31.1</v>
      </c>
      <c r="IT703" s="17">
        <v>31.1</v>
      </c>
      <c r="IU703" s="17">
        <v>31.15</v>
      </c>
      <c r="IV703" s="17">
        <v>31.14</v>
      </c>
      <c r="IW703" s="17">
        <v>31.17</v>
      </c>
      <c r="IX703" s="17">
        <v>31.15</v>
      </c>
      <c r="IY703" s="17">
        <v>31.15</v>
      </c>
    </row>
    <row r="704" spans="1:259" x14ac:dyDescent="0.15">
      <c r="A704" s="17" t="s">
        <v>4684</v>
      </c>
      <c r="B704" s="17" t="s">
        <v>4863</v>
      </c>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c r="AA704" s="26"/>
      <c r="AB704" s="17"/>
      <c r="AC704" s="26"/>
      <c r="AD704" s="26"/>
      <c r="AE704" s="17"/>
      <c r="AF704" s="17"/>
      <c r="AG704" s="17"/>
      <c r="AH704" s="17"/>
      <c r="AI704" s="17"/>
      <c r="AJ704" s="17"/>
      <c r="AK704" s="17"/>
      <c r="AL704" s="17"/>
      <c r="AM704" s="17"/>
      <c r="AN704" s="17"/>
      <c r="AO704" s="17"/>
      <c r="AP704" s="17"/>
      <c r="AQ704" s="17"/>
      <c r="AR704" s="17"/>
      <c r="AS704" s="17"/>
      <c r="AT704" s="17"/>
      <c r="AU704" s="17"/>
      <c r="AV704" s="17"/>
      <c r="AW704" s="17"/>
      <c r="AX704" s="17"/>
      <c r="AY704" s="17"/>
      <c r="AZ704" s="17"/>
      <c r="BA704" s="17"/>
      <c r="BB704" s="17"/>
      <c r="BC704" s="17"/>
      <c r="BD704" s="17"/>
      <c r="BE704" s="17"/>
      <c r="BF704" s="17"/>
      <c r="BG704" s="17"/>
      <c r="BH704" s="17"/>
      <c r="BI704" s="17"/>
      <c r="BJ704" s="26"/>
      <c r="BK704" s="17"/>
      <c r="BL704" s="17"/>
      <c r="BM704" s="17"/>
      <c r="BN704" s="17"/>
      <c r="BO704" s="17"/>
      <c r="BP704" s="17"/>
      <c r="BQ704" s="17"/>
      <c r="BR704" s="17"/>
      <c r="BS704" s="17"/>
      <c r="BT704" s="17"/>
      <c r="BU704" s="17"/>
      <c r="BV704" s="17"/>
      <c r="BW704" s="17"/>
      <c r="BX704" s="26"/>
      <c r="BY704" s="26"/>
      <c r="BZ704" s="26"/>
      <c r="CA704" s="26"/>
      <c r="CB704" s="26"/>
      <c r="CC704" s="17"/>
      <c r="CD704" s="17"/>
      <c r="CE704" s="17"/>
      <c r="CF704" s="17"/>
      <c r="CG704" s="17"/>
      <c r="CH704" s="17"/>
      <c r="CI704" s="17"/>
      <c r="CJ704" s="26"/>
      <c r="CK704" s="17"/>
      <c r="CL704" s="17"/>
      <c r="CM704" s="17"/>
      <c r="CN704" s="17"/>
      <c r="CO704" s="17"/>
      <c r="CP704" s="17"/>
      <c r="CQ704" s="17"/>
      <c r="CR704" s="17"/>
      <c r="CS704" s="17"/>
      <c r="CT704" s="17"/>
      <c r="CU704" s="17"/>
      <c r="CV704" s="17"/>
      <c r="CW704" s="17"/>
      <c r="CX704" s="17"/>
      <c r="CY704" s="26"/>
      <c r="CZ704" s="26"/>
      <c r="DA704" s="26"/>
      <c r="DB704" s="17"/>
      <c r="DC704" s="17"/>
      <c r="DD704" s="17"/>
      <c r="DE704" s="17"/>
      <c r="DF704" s="17"/>
      <c r="DG704" s="17"/>
      <c r="DH704" s="26"/>
      <c r="DI704" s="17"/>
      <c r="DJ704" s="17"/>
      <c r="DK704" s="17"/>
      <c r="DL704" s="17"/>
      <c r="DM704" s="17">
        <v>11.33</v>
      </c>
      <c r="DN704" s="17">
        <v>11.34</v>
      </c>
      <c r="DO704" s="17">
        <v>11.33</v>
      </c>
      <c r="DP704" s="17">
        <v>11.33</v>
      </c>
      <c r="DQ704" s="17">
        <v>11.32</v>
      </c>
      <c r="DR704" s="17">
        <v>11.32</v>
      </c>
      <c r="DS704" s="17">
        <v>11.32</v>
      </c>
      <c r="DT704" s="17">
        <v>11.32</v>
      </c>
      <c r="DU704" s="17">
        <v>11.32</v>
      </c>
      <c r="DV704" s="17">
        <v>11.32</v>
      </c>
      <c r="DW704" s="17">
        <v>11.32</v>
      </c>
      <c r="DX704" s="17">
        <v>11.31</v>
      </c>
      <c r="DY704" s="17">
        <v>11.31</v>
      </c>
      <c r="DZ704" s="17">
        <v>11.31</v>
      </c>
      <c r="EA704" s="17">
        <v>11.31</v>
      </c>
      <c r="EB704" s="17">
        <v>11.31</v>
      </c>
      <c r="EC704" s="17">
        <v>11.29</v>
      </c>
      <c r="ED704" s="17">
        <v>11.3</v>
      </c>
      <c r="EE704" s="17">
        <v>11.3</v>
      </c>
      <c r="EF704" s="17">
        <v>11.29</v>
      </c>
      <c r="EG704" s="17">
        <v>11.29</v>
      </c>
      <c r="EH704" s="17">
        <v>11.29</v>
      </c>
      <c r="EI704" s="17">
        <v>11.33</v>
      </c>
      <c r="EJ704" s="17">
        <v>11.3</v>
      </c>
      <c r="EK704" s="17">
        <v>11.3</v>
      </c>
      <c r="EL704" s="17">
        <v>11.31</v>
      </c>
      <c r="EM704" s="17">
        <v>11.32</v>
      </c>
      <c r="EN704" s="17">
        <v>11.32</v>
      </c>
      <c r="EO704" s="17">
        <v>11.31</v>
      </c>
      <c r="EP704" s="17">
        <v>11.32</v>
      </c>
      <c r="EQ704" s="17">
        <v>11.3</v>
      </c>
      <c r="ER704" s="17">
        <v>11.31</v>
      </c>
      <c r="ES704" s="17">
        <v>11.3</v>
      </c>
      <c r="ET704" s="17">
        <v>11.3</v>
      </c>
      <c r="EU704" s="17">
        <v>11.31</v>
      </c>
      <c r="EV704" s="17">
        <v>11.32</v>
      </c>
      <c r="EW704" s="17">
        <v>11.31</v>
      </c>
      <c r="EX704" s="17">
        <v>11.31</v>
      </c>
      <c r="EY704" s="17">
        <v>11.32</v>
      </c>
      <c r="EZ704" s="17">
        <v>11.3</v>
      </c>
      <c r="FA704" s="17">
        <v>11.29</v>
      </c>
      <c r="FB704" s="17">
        <v>11.29</v>
      </c>
      <c r="FC704" s="17">
        <v>11.31</v>
      </c>
      <c r="FD704" s="17">
        <v>11.29</v>
      </c>
      <c r="FE704" s="17">
        <v>11.29</v>
      </c>
      <c r="FF704" s="17">
        <v>11.29</v>
      </c>
      <c r="FG704" s="17">
        <v>11.29</v>
      </c>
      <c r="FH704" s="17">
        <v>11.28</v>
      </c>
      <c r="FI704" s="17">
        <v>11.28</v>
      </c>
      <c r="FJ704" s="17">
        <v>11.28</v>
      </c>
      <c r="FK704" s="17">
        <v>11.28</v>
      </c>
      <c r="FL704" s="17">
        <v>11.28</v>
      </c>
      <c r="FM704" s="17">
        <v>11.27</v>
      </c>
      <c r="FN704" s="17">
        <v>11.28</v>
      </c>
      <c r="FO704" s="17">
        <v>11.27</v>
      </c>
      <c r="FP704" s="17">
        <v>11.29</v>
      </c>
      <c r="FQ704" s="17">
        <v>11.29</v>
      </c>
      <c r="FR704" s="17">
        <v>11.29</v>
      </c>
      <c r="FS704" s="17">
        <v>11.29</v>
      </c>
      <c r="FT704" s="17">
        <v>11.27</v>
      </c>
      <c r="FU704" s="17">
        <v>11.27</v>
      </c>
      <c r="FV704" s="17">
        <v>11.28</v>
      </c>
      <c r="FW704" s="17">
        <v>11.28</v>
      </c>
      <c r="FX704" s="17">
        <v>11.28</v>
      </c>
      <c r="FY704" s="17">
        <v>11.29</v>
      </c>
      <c r="FZ704" s="17">
        <v>11.3</v>
      </c>
      <c r="GA704" s="17">
        <v>11.32</v>
      </c>
      <c r="GB704" s="17">
        <v>11.31</v>
      </c>
      <c r="GC704" s="17">
        <v>11.31</v>
      </c>
      <c r="GD704" s="17">
        <v>11.3</v>
      </c>
      <c r="GE704" s="17">
        <v>11.31</v>
      </c>
      <c r="GF704" s="17">
        <v>11.32</v>
      </c>
      <c r="GG704" s="17">
        <v>11.32</v>
      </c>
      <c r="GH704" s="17">
        <v>11.3</v>
      </c>
      <c r="GI704" s="17">
        <v>11.29</v>
      </c>
      <c r="GJ704" s="17">
        <v>11.29</v>
      </c>
      <c r="GK704" s="17">
        <v>11.29</v>
      </c>
      <c r="GL704" s="17">
        <v>11.3</v>
      </c>
      <c r="GM704" s="17">
        <v>11.29</v>
      </c>
      <c r="GN704" s="17">
        <v>11.28</v>
      </c>
      <c r="GO704" s="17">
        <v>11.28</v>
      </c>
      <c r="GP704" s="17">
        <v>11.29</v>
      </c>
      <c r="GQ704" s="17">
        <v>11.27</v>
      </c>
      <c r="GR704" s="17">
        <v>11.28</v>
      </c>
      <c r="GS704" s="17">
        <v>11.28</v>
      </c>
      <c r="GT704" s="17">
        <v>11.28</v>
      </c>
      <c r="GU704" s="17">
        <v>11.28</v>
      </c>
      <c r="GV704" s="17">
        <v>11.29</v>
      </c>
      <c r="GW704" s="17">
        <v>11.28</v>
      </c>
      <c r="GX704" s="17">
        <v>11.29</v>
      </c>
      <c r="GY704" s="17">
        <v>11.28</v>
      </c>
      <c r="GZ704" s="17">
        <v>11.28</v>
      </c>
      <c r="HA704" s="17">
        <v>11.28</v>
      </c>
      <c r="HB704" s="17">
        <v>11.29</v>
      </c>
      <c r="HC704" s="17">
        <v>11.29</v>
      </c>
      <c r="HD704" s="17">
        <v>11.29</v>
      </c>
      <c r="HE704" s="17">
        <v>11.3</v>
      </c>
      <c r="HF704" s="17">
        <v>11.29</v>
      </c>
      <c r="HG704" s="17">
        <v>11.29</v>
      </c>
      <c r="HH704" s="17">
        <v>11.28</v>
      </c>
      <c r="HI704" s="17">
        <v>11.28</v>
      </c>
      <c r="HJ704" s="17">
        <v>11.28</v>
      </c>
      <c r="HK704" s="17">
        <v>11.27</v>
      </c>
      <c r="HL704" s="17">
        <v>11.27</v>
      </c>
      <c r="HM704" s="17">
        <v>11.26</v>
      </c>
      <c r="HN704" s="17">
        <v>11.26</v>
      </c>
      <c r="HO704" s="17">
        <v>11.26</v>
      </c>
      <c r="HP704" s="17">
        <v>11.25</v>
      </c>
      <c r="HQ704" s="17">
        <v>11.26</v>
      </c>
      <c r="HR704" s="17">
        <v>11.26</v>
      </c>
      <c r="HS704" s="17">
        <v>11.25</v>
      </c>
      <c r="HT704" s="17">
        <v>11.26</v>
      </c>
      <c r="HU704" s="17">
        <v>11.26</v>
      </c>
      <c r="HV704" s="17">
        <v>11.27</v>
      </c>
      <c r="HW704" s="17">
        <v>11.28</v>
      </c>
      <c r="HX704" s="17">
        <v>11.27</v>
      </c>
      <c r="HY704" s="17">
        <v>11.25</v>
      </c>
      <c r="HZ704" s="17">
        <v>11.25</v>
      </c>
      <c r="IA704" s="17">
        <v>11.24</v>
      </c>
      <c r="IB704" s="17">
        <v>11.23</v>
      </c>
      <c r="IC704" s="17">
        <v>11.23</v>
      </c>
      <c r="ID704" s="17">
        <v>11.22</v>
      </c>
      <c r="IE704" s="17">
        <v>11.22</v>
      </c>
      <c r="IF704" s="17">
        <v>11.23</v>
      </c>
      <c r="IG704" s="17">
        <v>11.23</v>
      </c>
      <c r="IH704" s="17">
        <v>11.22</v>
      </c>
      <c r="II704" s="17">
        <v>11.22</v>
      </c>
      <c r="IJ704" s="17">
        <v>11.22</v>
      </c>
      <c r="IK704" s="17">
        <v>11.21</v>
      </c>
      <c r="IL704" s="17">
        <v>11.21</v>
      </c>
      <c r="IM704" s="17">
        <v>11.2</v>
      </c>
      <c r="IN704" s="17">
        <v>11.21</v>
      </c>
      <c r="IO704" s="17">
        <v>11.21</v>
      </c>
      <c r="IP704" s="17">
        <v>11.21</v>
      </c>
      <c r="IQ704" s="17">
        <v>11.21</v>
      </c>
      <c r="IR704" s="17">
        <v>11.21</v>
      </c>
      <c r="IS704" s="17">
        <v>11.21</v>
      </c>
      <c r="IT704" s="17">
        <v>11.21</v>
      </c>
      <c r="IU704" s="17">
        <v>11.21</v>
      </c>
      <c r="IV704" s="17">
        <v>11.2</v>
      </c>
      <c r="IW704" s="17">
        <v>11.22</v>
      </c>
      <c r="IX704" s="17">
        <v>11.23</v>
      </c>
      <c r="IY704" s="17">
        <v>11.22</v>
      </c>
    </row>
    <row r="705" spans="1:259" x14ac:dyDescent="0.15">
      <c r="A705" s="17" t="s">
        <v>2786</v>
      </c>
      <c r="B705" s="17" t="s">
        <v>2787</v>
      </c>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c r="AA705" s="26"/>
      <c r="AB705" s="17"/>
      <c r="AC705" s="26"/>
      <c r="AD705" s="26"/>
      <c r="AE705" s="17"/>
      <c r="AF705" s="17"/>
      <c r="AG705" s="17"/>
      <c r="AH705" s="17"/>
      <c r="AI705" s="17"/>
      <c r="AJ705" s="17"/>
      <c r="AK705" s="17"/>
      <c r="AL705" s="17"/>
      <c r="AM705" s="17"/>
      <c r="AN705" s="17"/>
      <c r="AO705" s="17"/>
      <c r="AP705" s="17"/>
      <c r="AQ705" s="17"/>
      <c r="AR705" s="17"/>
      <c r="AS705" s="17"/>
      <c r="AT705" s="17"/>
      <c r="AU705" s="17"/>
      <c r="AV705" s="17"/>
      <c r="AW705" s="17"/>
      <c r="AX705" s="17"/>
      <c r="AY705" s="17"/>
      <c r="AZ705" s="17"/>
      <c r="BA705" s="17"/>
      <c r="BB705" s="17"/>
      <c r="BC705" s="17"/>
      <c r="BD705" s="17"/>
      <c r="BE705" s="17"/>
      <c r="BF705" s="17"/>
      <c r="BG705" s="17"/>
      <c r="BH705" s="17"/>
      <c r="BI705" s="17"/>
      <c r="BJ705" s="26"/>
      <c r="BK705" s="17"/>
      <c r="BL705" s="17"/>
      <c r="BM705" s="17"/>
      <c r="BN705" s="17"/>
      <c r="BO705" s="17"/>
      <c r="BP705" s="17"/>
      <c r="BQ705" s="17"/>
      <c r="BR705" s="17"/>
      <c r="BS705" s="17"/>
      <c r="BT705" s="17"/>
      <c r="BU705" s="17"/>
      <c r="BV705" s="17"/>
      <c r="BW705" s="17"/>
      <c r="BX705" s="26"/>
      <c r="BY705" s="26"/>
      <c r="BZ705" s="26"/>
      <c r="CA705" s="26"/>
      <c r="CB705" s="26"/>
      <c r="CC705" s="17"/>
      <c r="CD705" s="17"/>
      <c r="CE705" s="17"/>
      <c r="CF705" s="17"/>
      <c r="CG705" s="17"/>
      <c r="CH705" s="17"/>
      <c r="CI705" s="17"/>
      <c r="CJ705" s="26"/>
      <c r="CK705" s="17"/>
      <c r="CL705" s="17"/>
      <c r="CM705" s="17"/>
      <c r="CN705" s="17"/>
      <c r="CO705" s="17"/>
      <c r="CP705" s="17"/>
      <c r="CQ705" s="17"/>
      <c r="CR705" s="17"/>
      <c r="CS705" s="17"/>
      <c r="CT705" s="17"/>
      <c r="CU705" s="17"/>
      <c r="CV705" s="17"/>
      <c r="CW705" s="17"/>
      <c r="CX705" s="17"/>
      <c r="CY705" s="26"/>
      <c r="CZ705" s="26"/>
      <c r="DA705" s="26"/>
      <c r="DB705" s="17"/>
      <c r="DC705" s="17"/>
      <c r="DD705" s="17"/>
      <c r="DE705" s="17"/>
      <c r="DF705" s="17"/>
      <c r="DG705" s="17"/>
      <c r="DH705" s="26"/>
      <c r="DI705" s="17"/>
      <c r="DJ705" s="17"/>
      <c r="DK705" s="17"/>
      <c r="DL705" s="17"/>
      <c r="DM705" s="17">
        <v>8.1</v>
      </c>
      <c r="DN705" s="17">
        <v>8.1</v>
      </c>
      <c r="DO705" s="17">
        <v>8.1</v>
      </c>
      <c r="DP705" s="17">
        <v>8.1</v>
      </c>
      <c r="DQ705" s="17">
        <v>8.1</v>
      </c>
      <c r="DR705" s="17">
        <v>8.09</v>
      </c>
      <c r="DS705" s="17">
        <v>8.09</v>
      </c>
      <c r="DT705" s="17">
        <v>8.09</v>
      </c>
      <c r="DU705" s="17">
        <v>8.09</v>
      </c>
      <c r="DV705" s="17">
        <v>8.09</v>
      </c>
      <c r="DW705" s="17">
        <v>8.08</v>
      </c>
      <c r="DX705" s="17">
        <v>8.09</v>
      </c>
      <c r="DY705" s="17">
        <v>8.09</v>
      </c>
      <c r="DZ705" s="17">
        <v>8.09</v>
      </c>
      <c r="EA705" s="17">
        <v>8.09</v>
      </c>
      <c r="EB705" s="17">
        <v>8.1</v>
      </c>
      <c r="EC705" s="17">
        <v>8.09</v>
      </c>
      <c r="ED705" s="17">
        <v>8.09</v>
      </c>
      <c r="EE705" s="17">
        <v>8.1</v>
      </c>
      <c r="EF705" s="17">
        <v>8.1</v>
      </c>
      <c r="EG705" s="17">
        <v>8.09</v>
      </c>
      <c r="EH705" s="17">
        <v>8.09</v>
      </c>
      <c r="EI705" s="17">
        <v>8.09</v>
      </c>
      <c r="EJ705" s="17">
        <v>8.09</v>
      </c>
      <c r="EK705" s="17">
        <v>8.09</v>
      </c>
      <c r="EL705" s="17">
        <v>8.09</v>
      </c>
      <c r="EM705" s="17">
        <v>8.09</v>
      </c>
      <c r="EN705" s="17">
        <v>8.09</v>
      </c>
      <c r="EO705" s="17">
        <v>8.09</v>
      </c>
      <c r="EP705" s="17">
        <v>8.1</v>
      </c>
      <c r="EQ705" s="17">
        <v>8.09</v>
      </c>
      <c r="ER705" s="17">
        <v>8.09</v>
      </c>
      <c r="ES705" s="17">
        <v>8.1</v>
      </c>
      <c r="ET705" s="17">
        <v>8.09</v>
      </c>
      <c r="EU705" s="17">
        <v>8.1</v>
      </c>
      <c r="EV705" s="17">
        <v>8.09</v>
      </c>
      <c r="EW705" s="17">
        <v>8.09</v>
      </c>
      <c r="EX705" s="17">
        <v>8.1</v>
      </c>
      <c r="EY705" s="17">
        <v>8.09</v>
      </c>
      <c r="EZ705" s="17">
        <v>8.09</v>
      </c>
      <c r="FA705" s="17">
        <v>8.09</v>
      </c>
      <c r="FB705" s="17">
        <v>8.09</v>
      </c>
      <c r="FC705" s="17">
        <v>8.09</v>
      </c>
      <c r="FD705" s="17">
        <v>8.09</v>
      </c>
      <c r="FE705" s="17">
        <v>8.09</v>
      </c>
      <c r="FF705" s="17">
        <v>8.08</v>
      </c>
      <c r="FG705" s="17">
        <v>8.09</v>
      </c>
      <c r="FH705" s="17">
        <v>8.08</v>
      </c>
      <c r="FI705" s="17">
        <v>8.08</v>
      </c>
      <c r="FJ705" s="17">
        <v>8.08</v>
      </c>
      <c r="FK705" s="17">
        <v>8.08</v>
      </c>
      <c r="FL705" s="17">
        <v>8.08</v>
      </c>
      <c r="FM705" s="17">
        <v>8.08</v>
      </c>
      <c r="FN705" s="17">
        <v>8.08</v>
      </c>
      <c r="FO705" s="17">
        <v>8.09</v>
      </c>
      <c r="FP705" s="17">
        <v>8.08</v>
      </c>
      <c r="FQ705" s="17">
        <v>8.09</v>
      </c>
      <c r="FR705" s="17">
        <v>8.1</v>
      </c>
      <c r="FS705" s="17">
        <v>8.09</v>
      </c>
      <c r="FT705" s="17">
        <v>8.09</v>
      </c>
      <c r="FU705" s="17">
        <v>8.09</v>
      </c>
      <c r="FV705" s="17">
        <v>8.1</v>
      </c>
      <c r="FW705" s="17">
        <v>8.09</v>
      </c>
      <c r="FX705" s="17">
        <v>8.11</v>
      </c>
      <c r="FY705" s="17">
        <v>8.11</v>
      </c>
      <c r="FZ705" s="17">
        <v>8.11</v>
      </c>
      <c r="GA705" s="17">
        <v>8.1</v>
      </c>
      <c r="GB705" s="17">
        <v>8.1</v>
      </c>
      <c r="GC705" s="17">
        <v>8.11</v>
      </c>
      <c r="GD705" s="17">
        <v>8.1</v>
      </c>
      <c r="GE705" s="17">
        <v>8.1</v>
      </c>
      <c r="GF705" s="17">
        <v>8.11</v>
      </c>
      <c r="GG705" s="17">
        <v>8.11</v>
      </c>
      <c r="GH705" s="17">
        <v>8.11</v>
      </c>
      <c r="GI705" s="17">
        <v>8.1</v>
      </c>
      <c r="GJ705" s="17">
        <v>8.09</v>
      </c>
      <c r="GK705" s="17">
        <v>8.1</v>
      </c>
      <c r="GL705" s="17">
        <v>8.1</v>
      </c>
      <c r="GM705" s="17">
        <v>8.09</v>
      </c>
      <c r="GN705" s="17">
        <v>8.09</v>
      </c>
      <c r="GO705" s="17">
        <v>8.09</v>
      </c>
      <c r="GP705" s="17">
        <v>8.09</v>
      </c>
      <c r="GQ705" s="17">
        <v>8.09</v>
      </c>
      <c r="GR705" s="17">
        <v>8.09</v>
      </c>
      <c r="GS705" s="17">
        <v>8.09</v>
      </c>
      <c r="GT705" s="17">
        <v>8.1</v>
      </c>
      <c r="GU705" s="17">
        <v>8.1</v>
      </c>
      <c r="GV705" s="17">
        <v>8.1199999999999992</v>
      </c>
      <c r="GW705" s="17">
        <v>8.1199999999999992</v>
      </c>
      <c r="GX705" s="17">
        <v>8.1199999999999992</v>
      </c>
      <c r="GY705" s="17">
        <v>8.1199999999999992</v>
      </c>
      <c r="GZ705" s="17">
        <v>8.1199999999999992</v>
      </c>
      <c r="HA705" s="17">
        <v>8.11</v>
      </c>
      <c r="HB705" s="17">
        <v>8.1199999999999992</v>
      </c>
      <c r="HC705" s="17">
        <v>8.11</v>
      </c>
      <c r="HD705" s="17">
        <v>8.11</v>
      </c>
      <c r="HE705" s="17">
        <v>8.1199999999999992</v>
      </c>
      <c r="HF705" s="17">
        <v>8.11</v>
      </c>
      <c r="HG705" s="17">
        <v>8.11</v>
      </c>
      <c r="HH705" s="17">
        <v>8.1</v>
      </c>
      <c r="HI705" s="17">
        <v>8.11</v>
      </c>
      <c r="HJ705" s="17">
        <v>8.1</v>
      </c>
      <c r="HK705" s="17">
        <v>8.1</v>
      </c>
      <c r="HL705" s="17">
        <v>8.1</v>
      </c>
      <c r="HM705" s="17">
        <v>8.1</v>
      </c>
      <c r="HN705" s="17">
        <v>8.09</v>
      </c>
      <c r="HO705" s="17">
        <v>8.09</v>
      </c>
      <c r="HP705" s="17">
        <v>8.09</v>
      </c>
      <c r="HQ705" s="17">
        <v>8.1</v>
      </c>
      <c r="HR705" s="17">
        <v>8.1</v>
      </c>
      <c r="HS705" s="17">
        <v>8.1</v>
      </c>
      <c r="HT705" s="17">
        <v>8.1</v>
      </c>
      <c r="HU705" s="17">
        <v>8.1</v>
      </c>
      <c r="HV705" s="17">
        <v>8.1</v>
      </c>
      <c r="HW705" s="17">
        <v>8.11</v>
      </c>
      <c r="HX705" s="17">
        <v>8.1</v>
      </c>
      <c r="HY705" s="17">
        <v>8.1</v>
      </c>
      <c r="HZ705" s="17">
        <v>8.11</v>
      </c>
      <c r="IA705" s="17">
        <v>8.11</v>
      </c>
      <c r="IB705" s="17">
        <v>8.1</v>
      </c>
      <c r="IC705" s="17">
        <v>8.11</v>
      </c>
      <c r="ID705" s="17">
        <v>8.1</v>
      </c>
      <c r="IE705" s="17">
        <v>8.11</v>
      </c>
      <c r="IF705" s="17">
        <v>8.1</v>
      </c>
      <c r="IG705" s="17">
        <v>8.1</v>
      </c>
      <c r="IH705" s="17">
        <v>8.11</v>
      </c>
      <c r="II705" s="17">
        <v>8.1</v>
      </c>
      <c r="IJ705" s="17">
        <v>8.1</v>
      </c>
      <c r="IK705" s="17">
        <v>8.1</v>
      </c>
      <c r="IL705" s="17">
        <v>8.1</v>
      </c>
      <c r="IM705" s="17">
        <v>8.1</v>
      </c>
      <c r="IN705" s="17">
        <v>8.1</v>
      </c>
      <c r="IO705" s="17">
        <v>8.1</v>
      </c>
      <c r="IP705" s="17">
        <v>8.09</v>
      </c>
      <c r="IQ705" s="17">
        <v>8.1</v>
      </c>
      <c r="IR705" s="17">
        <v>8.09</v>
      </c>
      <c r="IS705" s="17">
        <v>8.1</v>
      </c>
      <c r="IT705" s="17">
        <v>8.09</v>
      </c>
      <c r="IU705" s="17">
        <v>8.1</v>
      </c>
      <c r="IV705" s="17">
        <v>8.1</v>
      </c>
      <c r="IW705" s="17">
        <v>8.11</v>
      </c>
      <c r="IX705" s="17">
        <v>8.11</v>
      </c>
      <c r="IY705" s="17">
        <v>8.11</v>
      </c>
    </row>
    <row r="706" spans="1:259" x14ac:dyDescent="0.15">
      <c r="A706" s="17" t="s">
        <v>4602</v>
      </c>
      <c r="B706" s="17" t="s">
        <v>4864</v>
      </c>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c r="AA706" s="26"/>
      <c r="AB706" s="17"/>
      <c r="AC706" s="26"/>
      <c r="AD706" s="26"/>
      <c r="AE706" s="17"/>
      <c r="AF706" s="17"/>
      <c r="AG706" s="17"/>
      <c r="AH706" s="17"/>
      <c r="AI706" s="17"/>
      <c r="AJ706" s="17"/>
      <c r="AK706" s="17"/>
      <c r="AL706" s="17"/>
      <c r="AM706" s="17"/>
      <c r="AN706" s="17"/>
      <c r="AO706" s="17"/>
      <c r="AP706" s="17"/>
      <c r="AQ706" s="17"/>
      <c r="AR706" s="17"/>
      <c r="AS706" s="17"/>
      <c r="AT706" s="17"/>
      <c r="AU706" s="17"/>
      <c r="AV706" s="17"/>
      <c r="AW706" s="17"/>
      <c r="AX706" s="17"/>
      <c r="AY706" s="17"/>
      <c r="AZ706" s="17"/>
      <c r="BA706" s="17"/>
      <c r="BB706" s="17"/>
      <c r="BC706" s="17"/>
      <c r="BD706" s="17"/>
      <c r="BE706" s="17"/>
      <c r="BF706" s="17"/>
      <c r="BG706" s="17"/>
      <c r="BH706" s="17"/>
      <c r="BI706" s="17"/>
      <c r="BJ706" s="26"/>
      <c r="BK706" s="17"/>
      <c r="BL706" s="17"/>
      <c r="BM706" s="17"/>
      <c r="BN706" s="17"/>
      <c r="BO706" s="17"/>
      <c r="BP706" s="17"/>
      <c r="BQ706" s="17"/>
      <c r="BR706" s="17"/>
      <c r="BS706" s="17"/>
      <c r="BT706" s="17"/>
      <c r="BU706" s="17"/>
      <c r="BV706" s="17"/>
      <c r="BW706" s="17"/>
      <c r="BX706" s="26"/>
      <c r="BY706" s="26"/>
      <c r="BZ706" s="26"/>
      <c r="CA706" s="26"/>
      <c r="CB706" s="26"/>
      <c r="CC706" s="17"/>
      <c r="CD706" s="17"/>
      <c r="CE706" s="17"/>
      <c r="CF706" s="17"/>
      <c r="CG706" s="17"/>
      <c r="CH706" s="17"/>
      <c r="CI706" s="17"/>
      <c r="CJ706" s="26"/>
      <c r="CK706" s="17"/>
      <c r="CL706" s="17"/>
      <c r="CM706" s="17"/>
      <c r="CN706" s="17"/>
      <c r="CO706" s="17"/>
      <c r="CP706" s="17"/>
      <c r="CQ706" s="17"/>
      <c r="CR706" s="17"/>
      <c r="CS706" s="17"/>
      <c r="CT706" s="17"/>
      <c r="CU706" s="17"/>
      <c r="CV706" s="17"/>
      <c r="CW706" s="17"/>
      <c r="CX706" s="17"/>
      <c r="CY706" s="26"/>
      <c r="CZ706" s="26"/>
      <c r="DA706" s="26"/>
      <c r="DB706" s="17"/>
      <c r="DC706" s="17"/>
      <c r="DD706" s="17"/>
      <c r="DE706" s="17"/>
      <c r="DF706" s="17"/>
      <c r="DG706" s="17"/>
      <c r="DH706" s="26"/>
      <c r="DI706" s="17"/>
      <c r="DJ706" s="17"/>
      <c r="DK706" s="17"/>
      <c r="DL706" s="17"/>
      <c r="DM706" s="17">
        <v>7.18</v>
      </c>
      <c r="DN706" s="17">
        <v>7.17</v>
      </c>
      <c r="DO706" s="17">
        <v>7.17</v>
      </c>
      <c r="DP706" s="17">
        <v>7.17</v>
      </c>
      <c r="DQ706" s="17">
        <v>7.17</v>
      </c>
      <c r="DR706" s="17">
        <v>7.18</v>
      </c>
      <c r="DS706" s="17">
        <v>7.17</v>
      </c>
      <c r="DT706" s="17">
        <v>7.17</v>
      </c>
      <c r="DU706" s="17">
        <v>7.18</v>
      </c>
      <c r="DV706" s="17">
        <v>7.18</v>
      </c>
      <c r="DW706" s="17">
        <v>7.16</v>
      </c>
      <c r="DX706" s="17">
        <v>7.16</v>
      </c>
      <c r="DY706" s="17">
        <v>7.17</v>
      </c>
      <c r="DZ706" s="17">
        <v>7.17</v>
      </c>
      <c r="EA706" s="17">
        <v>7.16</v>
      </c>
      <c r="EB706" s="17">
        <v>7.16</v>
      </c>
      <c r="EC706" s="17">
        <v>7.15</v>
      </c>
      <c r="ED706" s="17">
        <v>7.16</v>
      </c>
      <c r="EE706" s="17">
        <v>7.16</v>
      </c>
      <c r="EF706" s="17">
        <v>7.17</v>
      </c>
      <c r="EG706" s="17">
        <v>7.17</v>
      </c>
      <c r="EH706" s="17">
        <v>7.17</v>
      </c>
      <c r="EI706" s="17">
        <v>7.15</v>
      </c>
      <c r="EJ706" s="17">
        <v>7.16</v>
      </c>
      <c r="EK706" s="17">
        <v>7.16</v>
      </c>
      <c r="EL706" s="17">
        <v>7.16</v>
      </c>
      <c r="EM706" s="17">
        <v>7.15</v>
      </c>
      <c r="EN706" s="17">
        <v>7.16</v>
      </c>
      <c r="EO706" s="17">
        <v>7.16</v>
      </c>
      <c r="EP706" s="17">
        <v>7.15</v>
      </c>
      <c r="EQ706" s="17">
        <v>7.16</v>
      </c>
      <c r="ER706" s="17">
        <v>7.17</v>
      </c>
      <c r="ES706" s="17">
        <v>7.16</v>
      </c>
      <c r="ET706" s="17">
        <v>7.16</v>
      </c>
      <c r="EU706" s="17">
        <v>7.17</v>
      </c>
      <c r="EV706" s="17">
        <v>7.16</v>
      </c>
      <c r="EW706" s="17">
        <v>7.16</v>
      </c>
      <c r="EX706" s="17">
        <v>7.15</v>
      </c>
      <c r="EY706" s="17">
        <v>7.16</v>
      </c>
      <c r="EZ706" s="17">
        <v>7.15</v>
      </c>
      <c r="FA706" s="17">
        <v>7.15</v>
      </c>
      <c r="FB706" s="17">
        <v>7.15</v>
      </c>
      <c r="FC706" s="17">
        <v>7.16</v>
      </c>
      <c r="FD706" s="17">
        <v>7.16</v>
      </c>
      <c r="FE706" s="17">
        <v>7.16</v>
      </c>
      <c r="FF706" s="17">
        <v>7.15</v>
      </c>
      <c r="FG706" s="17">
        <v>7.15</v>
      </c>
      <c r="FH706" s="17">
        <v>7.16</v>
      </c>
      <c r="FI706" s="17">
        <v>7.14</v>
      </c>
      <c r="FJ706" s="17">
        <v>7.15</v>
      </c>
      <c r="FK706" s="17">
        <v>7.16</v>
      </c>
      <c r="FL706" s="17">
        <v>7.16</v>
      </c>
      <c r="FM706" s="17">
        <v>7.16</v>
      </c>
      <c r="FN706" s="17">
        <v>7.15</v>
      </c>
      <c r="FO706" s="17">
        <v>7.16</v>
      </c>
      <c r="FP706" s="17">
        <v>7.16</v>
      </c>
      <c r="FQ706" s="17">
        <v>7.16</v>
      </c>
      <c r="FR706" s="17">
        <v>7.15</v>
      </c>
      <c r="FS706" s="17">
        <v>7.18</v>
      </c>
      <c r="FT706" s="17">
        <v>7.19</v>
      </c>
      <c r="FU706" s="17">
        <v>7.18</v>
      </c>
      <c r="FV706" s="17">
        <v>7.18</v>
      </c>
      <c r="FW706" s="17">
        <v>7.18</v>
      </c>
      <c r="FX706" s="17">
        <v>7.17</v>
      </c>
      <c r="FY706" s="17">
        <v>7.16</v>
      </c>
      <c r="FZ706" s="17">
        <v>7.16</v>
      </c>
      <c r="GA706" s="17">
        <v>7.17</v>
      </c>
      <c r="GB706" s="17">
        <v>7.16</v>
      </c>
      <c r="GC706" s="17">
        <v>7.15</v>
      </c>
      <c r="GD706" s="17">
        <v>7.15</v>
      </c>
      <c r="GE706" s="17">
        <v>7.16</v>
      </c>
      <c r="GF706" s="17">
        <v>7.16</v>
      </c>
      <c r="GG706" s="17">
        <v>7.15</v>
      </c>
      <c r="GH706" s="17">
        <v>7.15</v>
      </c>
      <c r="GI706" s="17">
        <v>7.15</v>
      </c>
      <c r="GJ706" s="17">
        <v>7.15</v>
      </c>
      <c r="GK706" s="17">
        <v>7.15</v>
      </c>
      <c r="GL706" s="17">
        <v>7.14</v>
      </c>
      <c r="GM706" s="17">
        <v>7.15</v>
      </c>
      <c r="GN706" s="17">
        <v>7.15</v>
      </c>
      <c r="GO706" s="17">
        <v>7.15</v>
      </c>
      <c r="GP706" s="17">
        <v>7.14</v>
      </c>
      <c r="GQ706" s="17">
        <v>7.14</v>
      </c>
      <c r="GR706" s="17">
        <v>7.13</v>
      </c>
      <c r="GS706" s="17">
        <v>7.13</v>
      </c>
      <c r="GT706" s="17">
        <v>7.14</v>
      </c>
      <c r="GU706" s="17">
        <v>7.14</v>
      </c>
      <c r="GV706" s="17">
        <v>7.14</v>
      </c>
      <c r="GW706" s="17">
        <v>7.14</v>
      </c>
      <c r="GX706" s="17">
        <v>7.14</v>
      </c>
      <c r="GY706" s="17">
        <v>7.13</v>
      </c>
      <c r="GZ706" s="17">
        <v>7.14</v>
      </c>
      <c r="HA706" s="17">
        <v>7.15</v>
      </c>
      <c r="HB706" s="17">
        <v>7.14</v>
      </c>
      <c r="HC706" s="17">
        <v>7.13</v>
      </c>
      <c r="HD706" s="17">
        <v>7.14</v>
      </c>
      <c r="HE706" s="17">
        <v>7.13</v>
      </c>
      <c r="HF706" s="17">
        <v>7.13</v>
      </c>
      <c r="HG706" s="17">
        <v>7.12</v>
      </c>
      <c r="HH706" s="17">
        <v>7.12</v>
      </c>
      <c r="HI706" s="17">
        <v>7.12</v>
      </c>
      <c r="HJ706" s="17">
        <v>7.12</v>
      </c>
      <c r="HK706" s="17">
        <v>7.11</v>
      </c>
      <c r="HL706" s="17">
        <v>7.11</v>
      </c>
      <c r="HM706" s="17">
        <v>7.11</v>
      </c>
      <c r="HN706" s="17">
        <v>7.11</v>
      </c>
      <c r="HO706" s="17">
        <v>7.1</v>
      </c>
      <c r="HP706" s="17">
        <v>7.09</v>
      </c>
      <c r="HQ706" s="17">
        <v>7.1</v>
      </c>
      <c r="HR706" s="17">
        <v>7.1</v>
      </c>
      <c r="HS706" s="17">
        <v>7.1</v>
      </c>
      <c r="HT706" s="17">
        <v>7.1</v>
      </c>
      <c r="HU706" s="17">
        <v>7.11</v>
      </c>
      <c r="HV706" s="17">
        <v>7.12</v>
      </c>
      <c r="HW706" s="17">
        <v>7.13</v>
      </c>
      <c r="HX706" s="17">
        <v>7.12</v>
      </c>
      <c r="HY706" s="17">
        <v>7.11</v>
      </c>
      <c r="HZ706" s="17">
        <v>7.13</v>
      </c>
      <c r="IA706" s="17">
        <v>7.11</v>
      </c>
      <c r="IB706" s="17">
        <v>7.11</v>
      </c>
      <c r="IC706" s="17">
        <v>7.11</v>
      </c>
      <c r="ID706" s="17">
        <v>7.11</v>
      </c>
      <c r="IE706" s="17">
        <v>7.1</v>
      </c>
      <c r="IF706" s="17">
        <v>7.08</v>
      </c>
      <c r="IG706" s="17">
        <v>7.09</v>
      </c>
      <c r="IH706" s="17">
        <v>7.07</v>
      </c>
      <c r="II706" s="17">
        <v>7.06</v>
      </c>
      <c r="IJ706" s="17">
        <v>7.08</v>
      </c>
      <c r="IK706" s="17">
        <v>7.08</v>
      </c>
      <c r="IL706" s="17">
        <v>7.07</v>
      </c>
      <c r="IM706" s="17">
        <v>7.05</v>
      </c>
      <c r="IN706" s="17">
        <v>7.05</v>
      </c>
      <c r="IO706" s="17">
        <v>7.06</v>
      </c>
      <c r="IP706" s="17">
        <v>7.08</v>
      </c>
      <c r="IQ706" s="17">
        <v>7.07</v>
      </c>
      <c r="IR706" s="17">
        <v>7.08</v>
      </c>
      <c r="IS706" s="17">
        <v>7.08</v>
      </c>
      <c r="IT706" s="17">
        <v>7.07</v>
      </c>
      <c r="IU706" s="17">
        <v>7.08</v>
      </c>
      <c r="IV706" s="17">
        <v>7.07</v>
      </c>
      <c r="IW706" s="17">
        <v>7.07</v>
      </c>
      <c r="IX706" s="17">
        <v>7.07</v>
      </c>
      <c r="IY706" s="17">
        <v>7.07</v>
      </c>
    </row>
    <row r="707" spans="1:259" x14ac:dyDescent="0.15">
      <c r="A707" s="17" t="s">
        <v>3430</v>
      </c>
      <c r="B707" s="17" t="s">
        <v>3431</v>
      </c>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c r="AA707" s="26"/>
      <c r="AB707" s="17"/>
      <c r="AC707" s="26"/>
      <c r="AD707" s="26"/>
      <c r="AE707" s="17"/>
      <c r="AF707" s="17"/>
      <c r="AG707" s="17"/>
      <c r="AH707" s="17"/>
      <c r="AI707" s="17"/>
      <c r="AJ707" s="17"/>
      <c r="AK707" s="17"/>
      <c r="AL707" s="17"/>
      <c r="AM707" s="17"/>
      <c r="AN707" s="17"/>
      <c r="AO707" s="17"/>
      <c r="AP707" s="17"/>
      <c r="AQ707" s="17"/>
      <c r="AR707" s="17"/>
      <c r="AS707" s="17"/>
      <c r="AT707" s="17"/>
      <c r="AU707" s="17"/>
      <c r="AV707" s="17"/>
      <c r="AW707" s="17"/>
      <c r="AX707" s="17"/>
      <c r="AY707" s="17"/>
      <c r="AZ707" s="17"/>
      <c r="BA707" s="17"/>
      <c r="BB707" s="17"/>
      <c r="BC707" s="17"/>
      <c r="BD707" s="17"/>
      <c r="BE707" s="17"/>
      <c r="BF707" s="17"/>
      <c r="BG707" s="17"/>
      <c r="BH707" s="17"/>
      <c r="BI707" s="17"/>
      <c r="BJ707" s="26"/>
      <c r="BK707" s="17"/>
      <c r="BL707" s="17"/>
      <c r="BM707" s="17"/>
      <c r="BN707" s="17"/>
      <c r="BO707" s="17"/>
      <c r="BP707" s="17"/>
      <c r="BQ707" s="17"/>
      <c r="BR707" s="17"/>
      <c r="BS707" s="17"/>
      <c r="BT707" s="17"/>
      <c r="BU707" s="17"/>
      <c r="BV707" s="17"/>
      <c r="BW707" s="17"/>
      <c r="BX707" s="26"/>
      <c r="BY707" s="26"/>
      <c r="BZ707" s="26"/>
      <c r="CA707" s="26"/>
      <c r="CB707" s="26"/>
      <c r="CC707" s="17"/>
      <c r="CD707" s="17"/>
      <c r="CE707" s="17"/>
      <c r="CF707" s="17"/>
      <c r="CG707" s="17"/>
      <c r="CH707" s="17"/>
      <c r="CI707" s="17"/>
      <c r="CJ707" s="26"/>
      <c r="CK707" s="17"/>
      <c r="CL707" s="17"/>
      <c r="CM707" s="17"/>
      <c r="CN707" s="17"/>
      <c r="CO707" s="17"/>
      <c r="CP707" s="17"/>
      <c r="CQ707" s="17"/>
      <c r="CR707" s="17"/>
      <c r="CS707" s="17"/>
      <c r="CT707" s="17"/>
      <c r="CU707" s="17"/>
      <c r="CV707" s="17"/>
      <c r="CW707" s="17"/>
      <c r="CX707" s="17"/>
      <c r="CY707" s="26"/>
      <c r="CZ707" s="26"/>
      <c r="DA707" s="26"/>
      <c r="DB707" s="17"/>
      <c r="DC707" s="17"/>
      <c r="DD707" s="17"/>
      <c r="DE707" s="17"/>
      <c r="DF707" s="17"/>
      <c r="DG707" s="17"/>
      <c r="DH707" s="26"/>
      <c r="DI707" s="17"/>
      <c r="DJ707" s="17"/>
      <c r="DK707" s="17"/>
      <c r="DL707" s="17"/>
      <c r="DM707" s="17">
        <v>5.23</v>
      </c>
      <c r="DN707" s="17">
        <v>5.23</v>
      </c>
      <c r="DO707" s="17">
        <v>5.23</v>
      </c>
      <c r="DP707" s="17">
        <v>5.24</v>
      </c>
      <c r="DQ707" s="17">
        <v>5.24</v>
      </c>
      <c r="DR707" s="17">
        <v>5.23</v>
      </c>
      <c r="DS707" s="17">
        <v>5.23</v>
      </c>
      <c r="DT707" s="17">
        <v>5.23</v>
      </c>
      <c r="DU707" s="17">
        <v>5.23</v>
      </c>
      <c r="DV707" s="17">
        <v>5.23</v>
      </c>
      <c r="DW707" s="17">
        <v>5.24</v>
      </c>
      <c r="DX707" s="17">
        <v>5.24</v>
      </c>
      <c r="DY707" s="17">
        <v>5.23</v>
      </c>
      <c r="DZ707" s="17">
        <v>5.23</v>
      </c>
      <c r="EA707" s="17">
        <v>5.23</v>
      </c>
      <c r="EB707" s="17">
        <v>5.22</v>
      </c>
      <c r="EC707" s="17">
        <v>5.22</v>
      </c>
      <c r="ED707" s="17">
        <v>5.22</v>
      </c>
      <c r="EE707" s="17">
        <v>5.22</v>
      </c>
      <c r="EF707" s="17">
        <v>5.22</v>
      </c>
      <c r="EG707" s="17">
        <v>5.23</v>
      </c>
      <c r="EH707" s="17">
        <v>5.22</v>
      </c>
      <c r="EI707" s="17">
        <v>5.22</v>
      </c>
      <c r="EJ707" s="17">
        <v>5.22</v>
      </c>
      <c r="EK707" s="17">
        <v>5.23</v>
      </c>
      <c r="EL707" s="17">
        <v>5.23</v>
      </c>
      <c r="EM707" s="17">
        <v>5.22</v>
      </c>
      <c r="EN707" s="17">
        <v>5.23</v>
      </c>
      <c r="EO707" s="17">
        <v>5.23</v>
      </c>
      <c r="EP707" s="17">
        <v>5.23</v>
      </c>
      <c r="EQ707" s="17">
        <v>5.22</v>
      </c>
      <c r="ER707" s="17">
        <v>5.22</v>
      </c>
      <c r="ES707" s="17">
        <v>5.22</v>
      </c>
      <c r="ET707" s="17">
        <v>5.22</v>
      </c>
      <c r="EU707" s="17">
        <v>5.22</v>
      </c>
      <c r="EV707" s="17">
        <v>5.22</v>
      </c>
      <c r="EW707" s="17">
        <v>5.23</v>
      </c>
      <c r="EX707" s="17">
        <v>5.22</v>
      </c>
      <c r="EY707" s="17">
        <v>5.22</v>
      </c>
      <c r="EZ707" s="17">
        <v>5.22</v>
      </c>
      <c r="FA707" s="17">
        <v>5.23</v>
      </c>
      <c r="FB707" s="17">
        <v>5.22</v>
      </c>
      <c r="FC707" s="17">
        <v>5.22</v>
      </c>
      <c r="FD707" s="17">
        <v>5.21</v>
      </c>
      <c r="FE707" s="17">
        <v>5.22</v>
      </c>
      <c r="FF707" s="17">
        <v>5.22</v>
      </c>
      <c r="FG707" s="17">
        <v>5.21</v>
      </c>
      <c r="FH707" s="17">
        <v>5.22</v>
      </c>
      <c r="FI707" s="17">
        <v>5.22</v>
      </c>
      <c r="FJ707" s="17">
        <v>5.22</v>
      </c>
      <c r="FK707" s="17">
        <v>5.22</v>
      </c>
      <c r="FL707" s="17">
        <v>5.22</v>
      </c>
      <c r="FM707" s="17">
        <v>5.23</v>
      </c>
      <c r="FN707" s="17">
        <v>5.22</v>
      </c>
      <c r="FO707" s="17">
        <v>5.22</v>
      </c>
      <c r="FP707" s="17">
        <v>5.22</v>
      </c>
      <c r="FQ707" s="17">
        <v>5.22</v>
      </c>
      <c r="FR707" s="17">
        <v>5.23</v>
      </c>
      <c r="FS707" s="17">
        <v>5.22</v>
      </c>
      <c r="FT707" s="17">
        <v>5.22</v>
      </c>
      <c r="FU707" s="17">
        <v>5.22</v>
      </c>
      <c r="FV707" s="17">
        <v>5.22</v>
      </c>
      <c r="FW707" s="17">
        <v>5.22</v>
      </c>
      <c r="FX707" s="17">
        <v>5.22</v>
      </c>
      <c r="FY707" s="17">
        <v>5.23</v>
      </c>
      <c r="FZ707" s="17">
        <v>5.22</v>
      </c>
      <c r="GA707" s="17">
        <v>5.23</v>
      </c>
      <c r="GB707" s="17">
        <v>5.23</v>
      </c>
      <c r="GC707" s="17">
        <v>5.23</v>
      </c>
      <c r="GD707" s="17">
        <v>5.23</v>
      </c>
      <c r="GE707" s="17">
        <v>5.23</v>
      </c>
      <c r="GF707" s="17">
        <v>5.24</v>
      </c>
      <c r="GG707" s="17">
        <v>5.23</v>
      </c>
      <c r="GH707" s="17">
        <v>5.23</v>
      </c>
      <c r="GI707" s="17">
        <v>5.22</v>
      </c>
      <c r="GJ707" s="17">
        <v>5.22</v>
      </c>
      <c r="GK707" s="17">
        <v>5.22</v>
      </c>
      <c r="GL707" s="17">
        <v>5.22</v>
      </c>
      <c r="GM707" s="17">
        <v>5.22</v>
      </c>
      <c r="GN707" s="17">
        <v>5.22</v>
      </c>
      <c r="GO707" s="17">
        <v>5.22</v>
      </c>
      <c r="GP707" s="17">
        <v>5.22</v>
      </c>
      <c r="GQ707" s="17">
        <v>5.22</v>
      </c>
      <c r="GR707" s="17">
        <v>5.22</v>
      </c>
      <c r="GS707" s="17">
        <v>5.22</v>
      </c>
      <c r="GT707" s="17">
        <v>5.22</v>
      </c>
      <c r="GU707" s="17">
        <v>5.22</v>
      </c>
      <c r="GV707" s="17">
        <v>5.22</v>
      </c>
      <c r="GW707" s="17">
        <v>5.22</v>
      </c>
      <c r="GX707" s="17">
        <v>5.22</v>
      </c>
      <c r="GY707" s="17">
        <v>5.23</v>
      </c>
      <c r="GZ707" s="17">
        <v>5.22</v>
      </c>
      <c r="HA707" s="17">
        <v>5.22</v>
      </c>
      <c r="HB707" s="17">
        <v>5.22</v>
      </c>
      <c r="HC707" s="17">
        <v>5.22</v>
      </c>
      <c r="HD707" s="17">
        <v>5.22</v>
      </c>
      <c r="HE707" s="17">
        <v>5.22</v>
      </c>
      <c r="HF707" s="17">
        <v>5.22</v>
      </c>
      <c r="HG707" s="17">
        <v>5.21</v>
      </c>
      <c r="HH707" s="17">
        <v>5.21</v>
      </c>
      <c r="HI707" s="17">
        <v>5.21</v>
      </c>
      <c r="HJ707" s="17">
        <v>5.21</v>
      </c>
      <c r="HK707" s="17">
        <v>5.21</v>
      </c>
      <c r="HL707" s="17">
        <v>5.21</v>
      </c>
      <c r="HM707" s="17">
        <v>5.21</v>
      </c>
      <c r="HN707" s="17">
        <v>5.22</v>
      </c>
      <c r="HO707" s="17">
        <v>5.21</v>
      </c>
      <c r="HP707" s="17">
        <v>5.2</v>
      </c>
      <c r="HQ707" s="17">
        <v>5.2</v>
      </c>
      <c r="HR707" s="17">
        <v>5.2</v>
      </c>
      <c r="HS707" s="17">
        <v>5.21</v>
      </c>
      <c r="HT707" s="17">
        <v>5.21</v>
      </c>
      <c r="HU707" s="17">
        <v>5.22</v>
      </c>
      <c r="HV707" s="17">
        <v>5.21</v>
      </c>
      <c r="HW707" s="17">
        <v>5.22</v>
      </c>
      <c r="HX707" s="17">
        <v>5.22</v>
      </c>
      <c r="HY707" s="17">
        <v>5.21</v>
      </c>
      <c r="HZ707" s="17">
        <v>5.21</v>
      </c>
      <c r="IA707" s="17">
        <v>5.21</v>
      </c>
      <c r="IB707" s="17">
        <v>5.21</v>
      </c>
      <c r="IC707" s="17">
        <v>5.21</v>
      </c>
      <c r="ID707" s="17">
        <v>5.21</v>
      </c>
      <c r="IE707" s="17">
        <v>5.21</v>
      </c>
      <c r="IF707" s="17">
        <v>5.21</v>
      </c>
      <c r="IG707" s="17">
        <v>5.21</v>
      </c>
      <c r="IH707" s="17">
        <v>5.2</v>
      </c>
      <c r="II707" s="17">
        <v>5.2</v>
      </c>
      <c r="IJ707" s="17">
        <v>5.2</v>
      </c>
      <c r="IK707" s="17">
        <v>5.21</v>
      </c>
      <c r="IL707" s="17">
        <v>5.2</v>
      </c>
      <c r="IM707" s="17">
        <v>5.2</v>
      </c>
      <c r="IN707" s="17">
        <v>5.2</v>
      </c>
      <c r="IO707" s="17">
        <v>5.2</v>
      </c>
      <c r="IP707" s="17">
        <v>5.2</v>
      </c>
      <c r="IQ707" s="17">
        <v>5.2</v>
      </c>
      <c r="IR707" s="17">
        <v>5.2</v>
      </c>
      <c r="IS707" s="17">
        <v>5.19</v>
      </c>
      <c r="IT707" s="17">
        <v>5.2</v>
      </c>
      <c r="IU707" s="17">
        <v>5.2</v>
      </c>
      <c r="IV707" s="17">
        <v>5.2</v>
      </c>
      <c r="IW707" s="17">
        <v>5.22</v>
      </c>
      <c r="IX707" s="17">
        <v>5.21</v>
      </c>
      <c r="IY707" s="17">
        <v>5.21</v>
      </c>
    </row>
    <row r="708" spans="1:259" x14ac:dyDescent="0.15">
      <c r="A708" s="17" t="s">
        <v>4637</v>
      </c>
      <c r="B708" s="17" t="s">
        <v>4865</v>
      </c>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c r="AA708" s="26"/>
      <c r="AB708" s="17"/>
      <c r="AC708" s="26"/>
      <c r="AD708" s="26"/>
      <c r="AE708" s="17"/>
      <c r="AF708" s="17"/>
      <c r="AG708" s="17"/>
      <c r="AH708" s="17"/>
      <c r="AI708" s="17"/>
      <c r="AJ708" s="17"/>
      <c r="AK708" s="17"/>
      <c r="AL708" s="17"/>
      <c r="AM708" s="17"/>
      <c r="AN708" s="17"/>
      <c r="AO708" s="17"/>
      <c r="AP708" s="17"/>
      <c r="AQ708" s="17"/>
      <c r="AR708" s="17"/>
      <c r="AS708" s="17"/>
      <c r="AT708" s="17"/>
      <c r="AU708" s="17"/>
      <c r="AV708" s="17"/>
      <c r="AW708" s="17"/>
      <c r="AX708" s="17"/>
      <c r="AY708" s="17"/>
      <c r="AZ708" s="17"/>
      <c r="BA708" s="17"/>
      <c r="BB708" s="17"/>
      <c r="BC708" s="17"/>
      <c r="BD708" s="17"/>
      <c r="BE708" s="17"/>
      <c r="BF708" s="17"/>
      <c r="BG708" s="17"/>
      <c r="BH708" s="17"/>
      <c r="BI708" s="17"/>
      <c r="BJ708" s="26"/>
      <c r="BK708" s="17"/>
      <c r="BL708" s="17"/>
      <c r="BM708" s="17"/>
      <c r="BN708" s="17"/>
      <c r="BO708" s="17"/>
      <c r="BP708" s="17"/>
      <c r="BQ708" s="17"/>
      <c r="BR708" s="17"/>
      <c r="BS708" s="17"/>
      <c r="BT708" s="17"/>
      <c r="BU708" s="17"/>
      <c r="BV708" s="17"/>
      <c r="BW708" s="17"/>
      <c r="BX708" s="26"/>
      <c r="BY708" s="26"/>
      <c r="BZ708" s="26"/>
      <c r="CA708" s="26"/>
      <c r="CB708" s="26"/>
      <c r="CC708" s="17"/>
      <c r="CD708" s="17"/>
      <c r="CE708" s="17"/>
      <c r="CF708" s="17"/>
      <c r="CG708" s="17"/>
      <c r="CH708" s="17"/>
      <c r="CI708" s="17"/>
      <c r="CJ708" s="26"/>
      <c r="CK708" s="17"/>
      <c r="CL708" s="17"/>
      <c r="CM708" s="17"/>
      <c r="CN708" s="17"/>
      <c r="CO708" s="17"/>
      <c r="CP708" s="17"/>
      <c r="CQ708" s="17"/>
      <c r="CR708" s="17"/>
      <c r="CS708" s="17"/>
      <c r="CT708" s="17"/>
      <c r="CU708" s="17"/>
      <c r="CV708" s="17"/>
      <c r="CW708" s="17"/>
      <c r="CX708" s="17"/>
      <c r="CY708" s="26"/>
      <c r="CZ708" s="26"/>
      <c r="DA708" s="26"/>
      <c r="DB708" s="17"/>
      <c r="DC708" s="17"/>
      <c r="DD708" s="17"/>
      <c r="DE708" s="17"/>
      <c r="DF708" s="17"/>
      <c r="DG708" s="17"/>
      <c r="DH708" s="26"/>
      <c r="DI708" s="17"/>
      <c r="DJ708" s="17"/>
      <c r="DK708" s="17"/>
      <c r="DL708" s="17"/>
      <c r="DM708" s="17">
        <v>7.07</v>
      </c>
      <c r="DN708" s="17">
        <v>7.07</v>
      </c>
      <c r="DO708" s="17">
        <v>7.07</v>
      </c>
      <c r="DP708" s="17">
        <v>7.08</v>
      </c>
      <c r="DQ708" s="17">
        <v>7.08</v>
      </c>
      <c r="DR708" s="17">
        <v>7.07</v>
      </c>
      <c r="DS708" s="17">
        <v>7.07</v>
      </c>
      <c r="DT708" s="17">
        <v>7.07</v>
      </c>
      <c r="DU708" s="17">
        <v>7.08</v>
      </c>
      <c r="DV708" s="17">
        <v>7.08</v>
      </c>
      <c r="DW708" s="17">
        <v>7.08</v>
      </c>
      <c r="DX708" s="17">
        <v>7.07</v>
      </c>
      <c r="DY708" s="17">
        <v>7.07</v>
      </c>
      <c r="DZ708" s="17">
        <v>7.08</v>
      </c>
      <c r="EA708" s="17">
        <v>7.08</v>
      </c>
      <c r="EB708" s="17">
        <v>7.08</v>
      </c>
      <c r="EC708" s="17">
        <v>7.07</v>
      </c>
      <c r="ED708" s="17">
        <v>7.07</v>
      </c>
      <c r="EE708" s="17">
        <v>7.06</v>
      </c>
      <c r="EF708" s="17">
        <v>7.06</v>
      </c>
      <c r="EG708" s="17">
        <v>7.06</v>
      </c>
      <c r="EH708" s="17">
        <v>7.05</v>
      </c>
      <c r="EI708" s="17">
        <v>7.07</v>
      </c>
      <c r="EJ708" s="17">
        <v>7.06</v>
      </c>
      <c r="EK708" s="17">
        <v>7.06</v>
      </c>
      <c r="EL708" s="17">
        <v>7.08</v>
      </c>
      <c r="EM708" s="17">
        <v>7.08</v>
      </c>
      <c r="EN708" s="17">
        <v>7.07</v>
      </c>
      <c r="EO708" s="17">
        <v>7.07</v>
      </c>
      <c r="EP708" s="17">
        <v>7.07</v>
      </c>
      <c r="EQ708" s="17">
        <v>7.07</v>
      </c>
      <c r="ER708" s="17">
        <v>7.06</v>
      </c>
      <c r="ES708" s="17">
        <v>7.07</v>
      </c>
      <c r="ET708" s="17">
        <v>7.07</v>
      </c>
      <c r="EU708" s="17">
        <v>7.07</v>
      </c>
      <c r="EV708" s="17">
        <v>7.07</v>
      </c>
      <c r="EW708" s="17">
        <v>7.06</v>
      </c>
      <c r="EX708" s="17">
        <v>7.05</v>
      </c>
      <c r="EY708" s="17">
        <v>7.05</v>
      </c>
      <c r="EZ708" s="17">
        <v>7.06</v>
      </c>
      <c r="FA708" s="17">
        <v>7.07</v>
      </c>
      <c r="FB708" s="17">
        <v>7.06</v>
      </c>
      <c r="FC708" s="17">
        <v>7.07</v>
      </c>
      <c r="FD708" s="17">
        <v>7.07</v>
      </c>
      <c r="FE708" s="17">
        <v>7.06</v>
      </c>
      <c r="FF708" s="17">
        <v>7.07</v>
      </c>
      <c r="FG708" s="17">
        <v>7.07</v>
      </c>
      <c r="FH708" s="17">
        <v>7.07</v>
      </c>
      <c r="FI708" s="17">
        <v>7.07</v>
      </c>
      <c r="FJ708" s="17">
        <v>7.07</v>
      </c>
      <c r="FK708" s="17">
        <v>7.07</v>
      </c>
      <c r="FL708" s="17">
        <v>7.07</v>
      </c>
      <c r="FM708" s="17">
        <v>7.08</v>
      </c>
      <c r="FN708" s="17">
        <v>7.08</v>
      </c>
      <c r="FO708" s="17">
        <v>7.07</v>
      </c>
      <c r="FP708" s="17">
        <v>7.07</v>
      </c>
      <c r="FQ708" s="17">
        <v>7.08</v>
      </c>
      <c r="FR708" s="17">
        <v>7.08</v>
      </c>
      <c r="FS708" s="17">
        <v>7.07</v>
      </c>
      <c r="FT708" s="17">
        <v>7.08</v>
      </c>
      <c r="FU708" s="17">
        <v>7.08</v>
      </c>
      <c r="FV708" s="17">
        <v>7.07</v>
      </c>
      <c r="FW708" s="17">
        <v>7.08</v>
      </c>
      <c r="FX708" s="17">
        <v>7.07</v>
      </c>
      <c r="FY708" s="17">
        <v>7.07</v>
      </c>
      <c r="FZ708" s="17">
        <v>7.07</v>
      </c>
      <c r="GA708" s="17">
        <v>7.07</v>
      </c>
      <c r="GB708" s="17">
        <v>7.08</v>
      </c>
      <c r="GC708" s="17">
        <v>7.08</v>
      </c>
      <c r="GD708" s="17">
        <v>7.08</v>
      </c>
      <c r="GE708" s="17">
        <v>7.07</v>
      </c>
      <c r="GF708" s="17">
        <v>7.07</v>
      </c>
      <c r="GG708" s="17">
        <v>7.07</v>
      </c>
      <c r="GH708" s="17">
        <v>7.07</v>
      </c>
      <c r="GI708" s="17">
        <v>7.07</v>
      </c>
      <c r="GJ708" s="17">
        <v>7.06</v>
      </c>
      <c r="GK708" s="17">
        <v>7.06</v>
      </c>
      <c r="GL708" s="17">
        <v>7.07</v>
      </c>
      <c r="GM708" s="17">
        <v>7.07</v>
      </c>
      <c r="GN708" s="17">
        <v>7.08</v>
      </c>
      <c r="GO708" s="17">
        <v>7.08</v>
      </c>
      <c r="GP708" s="17">
        <v>7.07</v>
      </c>
      <c r="GQ708" s="17">
        <v>7.08</v>
      </c>
      <c r="GR708" s="17">
        <v>7.07</v>
      </c>
      <c r="GS708" s="17">
        <v>7.08</v>
      </c>
      <c r="GT708" s="17">
        <v>7.08</v>
      </c>
      <c r="GU708" s="17">
        <v>7.08</v>
      </c>
      <c r="GV708" s="17">
        <v>7.07</v>
      </c>
      <c r="GW708" s="17">
        <v>7.07</v>
      </c>
      <c r="GX708" s="17">
        <v>7.08</v>
      </c>
      <c r="GY708" s="17">
        <v>7.07</v>
      </c>
      <c r="GZ708" s="17">
        <v>7.07</v>
      </c>
      <c r="HA708" s="17">
        <v>7.08</v>
      </c>
      <c r="HB708" s="17">
        <v>7.08</v>
      </c>
      <c r="HC708" s="17">
        <v>7.08</v>
      </c>
      <c r="HD708" s="17">
        <v>7.08</v>
      </c>
      <c r="HE708" s="17">
        <v>7.09</v>
      </c>
      <c r="HF708" s="17">
        <v>7.09</v>
      </c>
      <c r="HG708" s="17">
        <v>7.09</v>
      </c>
      <c r="HH708" s="17">
        <v>7.08</v>
      </c>
      <c r="HI708" s="17">
        <v>7.08</v>
      </c>
      <c r="HJ708" s="17">
        <v>7.08</v>
      </c>
      <c r="HK708" s="17">
        <v>7.07</v>
      </c>
      <c r="HL708" s="17">
        <v>7.07</v>
      </c>
      <c r="HM708" s="17">
        <v>7.07</v>
      </c>
      <c r="HN708" s="17">
        <v>7.07</v>
      </c>
      <c r="HO708" s="17">
        <v>7.07</v>
      </c>
      <c r="HP708" s="17">
        <v>7.07</v>
      </c>
      <c r="HQ708" s="17">
        <v>7.06</v>
      </c>
      <c r="HR708" s="17">
        <v>7.07</v>
      </c>
      <c r="HS708" s="17">
        <v>7.07</v>
      </c>
      <c r="HT708" s="17">
        <v>7.07</v>
      </c>
      <c r="HU708" s="17">
        <v>7.07</v>
      </c>
      <c r="HV708" s="17">
        <v>7.06</v>
      </c>
      <c r="HW708" s="17">
        <v>7.07</v>
      </c>
      <c r="HX708" s="17">
        <v>7.07</v>
      </c>
      <c r="HY708" s="17">
        <v>7.06</v>
      </c>
      <c r="HZ708" s="17">
        <v>7.06</v>
      </c>
      <c r="IA708" s="17">
        <v>7.07</v>
      </c>
      <c r="IB708" s="17">
        <v>7.06</v>
      </c>
      <c r="IC708" s="17">
        <v>7.06</v>
      </c>
      <c r="ID708" s="17">
        <v>7.07</v>
      </c>
      <c r="IE708" s="17">
        <v>7.07</v>
      </c>
      <c r="IF708" s="17">
        <v>7.06</v>
      </c>
      <c r="IG708" s="17">
        <v>7.06</v>
      </c>
      <c r="IH708" s="17">
        <v>7.06</v>
      </c>
      <c r="II708" s="17">
        <v>7.06</v>
      </c>
      <c r="IJ708" s="17">
        <v>7.06</v>
      </c>
      <c r="IK708" s="17">
        <v>7.06</v>
      </c>
      <c r="IL708" s="17">
        <v>7.07</v>
      </c>
      <c r="IM708" s="17">
        <v>7.06</v>
      </c>
      <c r="IN708" s="17">
        <v>7.06</v>
      </c>
      <c r="IO708" s="17">
        <v>7.07</v>
      </c>
      <c r="IP708" s="17">
        <v>7.06</v>
      </c>
      <c r="IQ708" s="17">
        <v>7.06</v>
      </c>
      <c r="IR708" s="17">
        <v>7.06</v>
      </c>
      <c r="IS708" s="17">
        <v>7.07</v>
      </c>
      <c r="IT708" s="17">
        <v>7.07</v>
      </c>
      <c r="IU708" s="17">
        <v>7.06</v>
      </c>
      <c r="IV708" s="17">
        <v>7.07</v>
      </c>
      <c r="IW708" s="17">
        <v>7.07</v>
      </c>
      <c r="IX708" s="17">
        <v>7.07</v>
      </c>
      <c r="IY708" s="17">
        <v>7.08</v>
      </c>
    </row>
    <row r="709" spans="1:259" x14ac:dyDescent="0.15">
      <c r="A709" s="17" t="s">
        <v>4591</v>
      </c>
      <c r="B709" s="17" t="s">
        <v>4866</v>
      </c>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c r="AA709" s="26"/>
      <c r="AB709" s="17"/>
      <c r="AC709" s="26"/>
      <c r="AD709" s="26"/>
      <c r="AE709" s="17"/>
      <c r="AF709" s="17"/>
      <c r="AG709" s="17"/>
      <c r="AH709" s="17"/>
      <c r="AI709" s="17"/>
      <c r="AJ709" s="17"/>
      <c r="AK709" s="17"/>
      <c r="AL709" s="17"/>
      <c r="AM709" s="17"/>
      <c r="AN709" s="17"/>
      <c r="AO709" s="17"/>
      <c r="AP709" s="17"/>
      <c r="AQ709" s="17"/>
      <c r="AR709" s="17"/>
      <c r="AS709" s="17"/>
      <c r="AT709" s="17"/>
      <c r="AU709" s="17"/>
      <c r="AV709" s="17"/>
      <c r="AW709" s="17"/>
      <c r="AX709" s="17"/>
      <c r="AY709" s="17"/>
      <c r="AZ709" s="17"/>
      <c r="BA709" s="17"/>
      <c r="BB709" s="17"/>
      <c r="BC709" s="17"/>
      <c r="BD709" s="17"/>
      <c r="BE709" s="17"/>
      <c r="BF709" s="17"/>
      <c r="BG709" s="17"/>
      <c r="BH709" s="17"/>
      <c r="BI709" s="17"/>
      <c r="BJ709" s="26"/>
      <c r="BK709" s="17"/>
      <c r="BL709" s="17"/>
      <c r="BM709" s="17"/>
      <c r="BN709" s="17"/>
      <c r="BO709" s="17"/>
      <c r="BP709" s="17"/>
      <c r="BQ709" s="17"/>
      <c r="BR709" s="17"/>
      <c r="BS709" s="17"/>
      <c r="BT709" s="17"/>
      <c r="BU709" s="17"/>
      <c r="BV709" s="17"/>
      <c r="BW709" s="17"/>
      <c r="BX709" s="26"/>
      <c r="BY709" s="26"/>
      <c r="BZ709" s="26"/>
      <c r="CA709" s="26"/>
      <c r="CB709" s="26"/>
      <c r="CC709" s="17"/>
      <c r="CD709" s="17"/>
      <c r="CE709" s="17"/>
      <c r="CF709" s="17"/>
      <c r="CG709" s="17"/>
      <c r="CH709" s="17"/>
      <c r="CI709" s="17"/>
      <c r="CJ709" s="26"/>
      <c r="CK709" s="17"/>
      <c r="CL709" s="17"/>
      <c r="CM709" s="17"/>
      <c r="CN709" s="17"/>
      <c r="CO709" s="17"/>
      <c r="CP709" s="17"/>
      <c r="CQ709" s="17"/>
      <c r="CR709" s="17"/>
      <c r="CS709" s="17"/>
      <c r="CT709" s="17"/>
      <c r="CU709" s="17"/>
      <c r="CV709" s="17"/>
      <c r="CW709" s="17"/>
      <c r="CX709" s="17"/>
      <c r="CY709" s="26"/>
      <c r="CZ709" s="26"/>
      <c r="DA709" s="26"/>
      <c r="DB709" s="17"/>
      <c r="DC709" s="17"/>
      <c r="DD709" s="17"/>
      <c r="DE709" s="17"/>
      <c r="DF709" s="17"/>
      <c r="DG709" s="17"/>
      <c r="DH709" s="26"/>
      <c r="DI709" s="17"/>
      <c r="DJ709" s="17"/>
      <c r="DK709" s="17"/>
      <c r="DL709" s="17"/>
      <c r="DM709" s="17">
        <v>11.05</v>
      </c>
      <c r="DN709" s="17">
        <v>11.04</v>
      </c>
      <c r="DO709" s="17">
        <v>11.04</v>
      </c>
      <c r="DP709" s="17">
        <v>11.01</v>
      </c>
      <c r="DQ709" s="17">
        <v>11.03</v>
      </c>
      <c r="DR709" s="17">
        <v>11.03</v>
      </c>
      <c r="DS709" s="17">
        <v>11.01</v>
      </c>
      <c r="DT709" s="17">
        <v>11.02</v>
      </c>
      <c r="DU709" s="17">
        <v>11.02</v>
      </c>
      <c r="DV709" s="17">
        <v>11.01</v>
      </c>
      <c r="DW709" s="17">
        <v>11.01</v>
      </c>
      <c r="DX709" s="17">
        <v>11.02</v>
      </c>
      <c r="DY709" s="17">
        <v>10.99</v>
      </c>
      <c r="DZ709" s="17">
        <v>11.01</v>
      </c>
      <c r="EA709" s="17">
        <v>11</v>
      </c>
      <c r="EB709" s="17">
        <v>10.98</v>
      </c>
      <c r="EC709" s="17">
        <v>10.96</v>
      </c>
      <c r="ED709" s="17">
        <v>10.96</v>
      </c>
      <c r="EE709" s="17">
        <v>10.96</v>
      </c>
      <c r="EF709" s="17">
        <v>10.97</v>
      </c>
      <c r="EG709" s="17">
        <v>10.97</v>
      </c>
      <c r="EH709" s="17">
        <v>10.97</v>
      </c>
      <c r="EI709" s="17">
        <v>10.99</v>
      </c>
      <c r="EJ709" s="17">
        <v>10.98</v>
      </c>
      <c r="EK709" s="17">
        <v>10.97</v>
      </c>
      <c r="EL709" s="17">
        <v>10.96</v>
      </c>
      <c r="EM709" s="17">
        <v>10.96</v>
      </c>
      <c r="EN709" s="17">
        <v>10.98</v>
      </c>
      <c r="EO709" s="17">
        <v>10.98</v>
      </c>
      <c r="EP709" s="17">
        <v>10.97</v>
      </c>
      <c r="EQ709" s="17">
        <v>10.97</v>
      </c>
      <c r="ER709" s="17">
        <v>10.97</v>
      </c>
      <c r="ES709" s="17">
        <v>10.98</v>
      </c>
      <c r="ET709" s="17">
        <v>10.97</v>
      </c>
      <c r="EU709" s="17">
        <v>10.97</v>
      </c>
      <c r="EV709" s="17">
        <v>10.98</v>
      </c>
      <c r="EW709" s="17">
        <v>10.98</v>
      </c>
      <c r="EX709" s="17">
        <v>10.98</v>
      </c>
      <c r="EY709" s="17">
        <v>10.97</v>
      </c>
      <c r="EZ709" s="17">
        <v>10.97</v>
      </c>
      <c r="FA709" s="17">
        <v>10.96</v>
      </c>
      <c r="FB709" s="17">
        <v>10.95</v>
      </c>
      <c r="FC709" s="17">
        <v>10.95</v>
      </c>
      <c r="FD709" s="17">
        <v>10.96</v>
      </c>
      <c r="FE709" s="17">
        <v>10.96</v>
      </c>
      <c r="FF709" s="17">
        <v>10.97</v>
      </c>
      <c r="FG709" s="17">
        <v>10.96</v>
      </c>
      <c r="FH709" s="17">
        <v>10.96</v>
      </c>
      <c r="FI709" s="17">
        <v>10.96</v>
      </c>
      <c r="FJ709" s="17">
        <v>10.96</v>
      </c>
      <c r="FK709" s="17">
        <v>10.97</v>
      </c>
      <c r="FL709" s="17">
        <v>11</v>
      </c>
      <c r="FM709" s="17">
        <v>11</v>
      </c>
      <c r="FN709" s="17">
        <v>11</v>
      </c>
      <c r="FO709" s="17">
        <v>10.99</v>
      </c>
      <c r="FP709" s="17">
        <v>11</v>
      </c>
      <c r="FQ709" s="17">
        <v>10.98</v>
      </c>
      <c r="FR709" s="17">
        <v>10.98</v>
      </c>
      <c r="FS709" s="17">
        <v>10.99</v>
      </c>
      <c r="FT709" s="17">
        <v>10.99</v>
      </c>
      <c r="FU709" s="17">
        <v>10.99</v>
      </c>
      <c r="FV709" s="17">
        <v>10.99</v>
      </c>
      <c r="FW709" s="17">
        <v>11</v>
      </c>
      <c r="FX709" s="17">
        <v>10.99</v>
      </c>
      <c r="FY709" s="17">
        <v>11.01</v>
      </c>
      <c r="FZ709" s="17">
        <v>11.01</v>
      </c>
      <c r="GA709" s="17">
        <v>11</v>
      </c>
      <c r="GB709" s="17">
        <v>11</v>
      </c>
      <c r="GC709" s="17">
        <v>11</v>
      </c>
      <c r="GD709" s="17">
        <v>11</v>
      </c>
      <c r="GE709" s="17">
        <v>10.99</v>
      </c>
      <c r="GF709" s="17">
        <v>10.98</v>
      </c>
      <c r="GG709" s="17">
        <v>10.98</v>
      </c>
      <c r="GH709" s="17">
        <v>10.97</v>
      </c>
      <c r="GI709" s="17">
        <v>10.97</v>
      </c>
      <c r="GJ709" s="17">
        <v>10.97</v>
      </c>
      <c r="GK709" s="17">
        <v>10.96</v>
      </c>
      <c r="GL709" s="17">
        <v>10.96</v>
      </c>
      <c r="GM709" s="17">
        <v>10.96</v>
      </c>
      <c r="GN709" s="17">
        <v>10.96</v>
      </c>
      <c r="GO709" s="17">
        <v>10.98</v>
      </c>
      <c r="GP709" s="17">
        <v>10.98</v>
      </c>
      <c r="GQ709" s="17">
        <v>10.99</v>
      </c>
      <c r="GR709" s="17">
        <v>10.98</v>
      </c>
      <c r="GS709" s="17">
        <v>10.97</v>
      </c>
      <c r="GT709" s="17">
        <v>10.97</v>
      </c>
      <c r="GU709" s="17">
        <v>10.98</v>
      </c>
      <c r="GV709" s="17">
        <v>10.98</v>
      </c>
      <c r="GW709" s="17">
        <v>10.98</v>
      </c>
      <c r="GX709" s="17">
        <v>10.98</v>
      </c>
      <c r="GY709" s="17">
        <v>10.99</v>
      </c>
      <c r="GZ709" s="17">
        <v>11</v>
      </c>
      <c r="HA709" s="17">
        <v>10.99</v>
      </c>
      <c r="HB709" s="17">
        <v>11.01</v>
      </c>
      <c r="HC709" s="17">
        <v>11.02</v>
      </c>
      <c r="HD709" s="17">
        <v>11.01</v>
      </c>
      <c r="HE709" s="17">
        <v>11.01</v>
      </c>
      <c r="HF709" s="17">
        <v>11</v>
      </c>
      <c r="HG709" s="17">
        <v>11.01</v>
      </c>
      <c r="HH709" s="17">
        <v>11.02</v>
      </c>
      <c r="HI709" s="17">
        <v>11.05</v>
      </c>
      <c r="HJ709" s="17">
        <v>11.09</v>
      </c>
      <c r="HK709" s="17">
        <v>11.07</v>
      </c>
      <c r="HL709" s="17">
        <v>11.07</v>
      </c>
      <c r="HM709" s="17">
        <v>11.05</v>
      </c>
      <c r="HN709" s="17">
        <v>11.02</v>
      </c>
      <c r="HO709" s="17">
        <v>11.05</v>
      </c>
      <c r="HP709" s="17">
        <v>11.04</v>
      </c>
      <c r="HQ709" s="17">
        <v>11.04</v>
      </c>
      <c r="HR709" s="17">
        <v>11.03</v>
      </c>
      <c r="HS709" s="17">
        <v>11.03</v>
      </c>
      <c r="HT709" s="17">
        <v>11.04</v>
      </c>
      <c r="HU709" s="17">
        <v>11.04</v>
      </c>
      <c r="HV709" s="17">
        <v>11.02</v>
      </c>
      <c r="HW709" s="17">
        <v>11.02</v>
      </c>
      <c r="HX709" s="17">
        <v>11.03</v>
      </c>
      <c r="HY709" s="17">
        <v>11.03</v>
      </c>
      <c r="HZ709" s="17">
        <v>11.03</v>
      </c>
      <c r="IA709" s="17">
        <v>11.03</v>
      </c>
      <c r="IB709" s="17">
        <v>11.03</v>
      </c>
      <c r="IC709" s="17">
        <v>11.03</v>
      </c>
      <c r="ID709" s="17">
        <v>11.03</v>
      </c>
      <c r="IE709" s="17">
        <v>11.03</v>
      </c>
      <c r="IF709" s="17">
        <v>11.03</v>
      </c>
      <c r="IG709" s="17">
        <v>11.03</v>
      </c>
      <c r="IH709" s="17">
        <v>11.04</v>
      </c>
      <c r="II709" s="17">
        <v>11.03</v>
      </c>
      <c r="IJ709" s="17">
        <v>11.02</v>
      </c>
      <c r="IK709" s="17">
        <v>11.01</v>
      </c>
      <c r="IL709" s="17">
        <v>11</v>
      </c>
      <c r="IM709" s="17">
        <v>11</v>
      </c>
      <c r="IN709" s="17">
        <v>11.02</v>
      </c>
      <c r="IO709" s="17">
        <v>11.04</v>
      </c>
      <c r="IP709" s="17">
        <v>11.04</v>
      </c>
      <c r="IQ709" s="17">
        <v>11.03</v>
      </c>
      <c r="IR709" s="17">
        <v>11.04</v>
      </c>
      <c r="IS709" s="17">
        <v>11.03</v>
      </c>
      <c r="IT709" s="17">
        <v>11.03</v>
      </c>
      <c r="IU709" s="17">
        <v>11.03</v>
      </c>
      <c r="IV709" s="17">
        <v>11.04</v>
      </c>
      <c r="IW709" s="17">
        <v>11.04</v>
      </c>
      <c r="IX709" s="17">
        <v>11.04</v>
      </c>
      <c r="IY709" s="17">
        <v>11.05</v>
      </c>
    </row>
    <row r="710" spans="1:259" x14ac:dyDescent="0.15">
      <c r="A710" s="17" t="s">
        <v>3274</v>
      </c>
      <c r="B710" s="17" t="s">
        <v>3275</v>
      </c>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c r="AA710" s="26"/>
      <c r="AB710" s="17"/>
      <c r="AC710" s="26"/>
      <c r="AD710" s="26"/>
      <c r="AE710" s="17"/>
      <c r="AF710" s="17"/>
      <c r="AG710" s="17"/>
      <c r="AH710" s="17"/>
      <c r="AI710" s="17"/>
      <c r="AJ710" s="17"/>
      <c r="AK710" s="17"/>
      <c r="AL710" s="17"/>
      <c r="AM710" s="17"/>
      <c r="AN710" s="17"/>
      <c r="AO710" s="17"/>
      <c r="AP710" s="17"/>
      <c r="AQ710" s="17"/>
      <c r="AR710" s="17"/>
      <c r="AS710" s="17"/>
      <c r="AT710" s="17"/>
      <c r="AU710" s="17"/>
      <c r="AV710" s="17"/>
      <c r="AW710" s="17"/>
      <c r="AX710" s="17"/>
      <c r="AY710" s="17"/>
      <c r="AZ710" s="17"/>
      <c r="BA710" s="17"/>
      <c r="BB710" s="17"/>
      <c r="BC710" s="17"/>
      <c r="BD710" s="17"/>
      <c r="BE710" s="17"/>
      <c r="BF710" s="17"/>
      <c r="BG710" s="17"/>
      <c r="BH710" s="17"/>
      <c r="BI710" s="17"/>
      <c r="BJ710" s="26"/>
      <c r="BK710" s="17"/>
      <c r="BL710" s="17"/>
      <c r="BM710" s="17"/>
      <c r="BN710" s="17"/>
      <c r="BO710" s="17"/>
      <c r="BP710" s="17"/>
      <c r="BQ710" s="17"/>
      <c r="BR710" s="17"/>
      <c r="BS710" s="17"/>
      <c r="BT710" s="17"/>
      <c r="BU710" s="17"/>
      <c r="BV710" s="17"/>
      <c r="BW710" s="17"/>
      <c r="BX710" s="26"/>
      <c r="BY710" s="26"/>
      <c r="BZ710" s="26"/>
      <c r="CA710" s="26"/>
      <c r="CB710" s="26"/>
      <c r="CC710" s="17"/>
      <c r="CD710" s="17"/>
      <c r="CE710" s="17"/>
      <c r="CF710" s="17"/>
      <c r="CG710" s="17"/>
      <c r="CH710" s="17"/>
      <c r="CI710" s="17"/>
      <c r="CJ710" s="26"/>
      <c r="CK710" s="17"/>
      <c r="CL710" s="17"/>
      <c r="CM710" s="17"/>
      <c r="CN710" s="17"/>
      <c r="CO710" s="17"/>
      <c r="CP710" s="17"/>
      <c r="CQ710" s="17"/>
      <c r="CR710" s="17"/>
      <c r="CS710" s="17"/>
      <c r="CT710" s="17"/>
      <c r="CU710" s="17"/>
      <c r="CV710" s="17"/>
      <c r="CW710" s="17"/>
      <c r="CX710" s="17"/>
      <c r="CY710" s="26"/>
      <c r="CZ710" s="26"/>
      <c r="DA710" s="26"/>
      <c r="DB710" s="17"/>
      <c r="DC710" s="17"/>
      <c r="DD710" s="17"/>
      <c r="DE710" s="17"/>
      <c r="DF710" s="17"/>
      <c r="DG710" s="17"/>
      <c r="DH710" s="26"/>
      <c r="DI710" s="17"/>
      <c r="DJ710" s="17"/>
      <c r="DK710" s="17"/>
      <c r="DL710" s="17"/>
      <c r="DM710" s="17">
        <v>32.35</v>
      </c>
      <c r="DN710" s="17">
        <v>32.369999999999997</v>
      </c>
      <c r="DO710" s="17">
        <v>32.380000000000003</v>
      </c>
      <c r="DP710" s="17">
        <v>32.39</v>
      </c>
      <c r="DQ710" s="17">
        <v>32.380000000000003</v>
      </c>
      <c r="DR710" s="17">
        <v>32.369999999999997</v>
      </c>
      <c r="DS710" s="17">
        <v>32.39</v>
      </c>
      <c r="DT710" s="17">
        <v>32.4</v>
      </c>
      <c r="DU710" s="17">
        <v>32.380000000000003</v>
      </c>
      <c r="DV710" s="17">
        <v>32.369999999999997</v>
      </c>
      <c r="DW710" s="17">
        <v>32.36</v>
      </c>
      <c r="DX710" s="17">
        <v>32.36</v>
      </c>
      <c r="DY710" s="17">
        <v>32.36</v>
      </c>
      <c r="DZ710" s="17">
        <v>32.35</v>
      </c>
      <c r="EA710" s="17">
        <v>32.340000000000003</v>
      </c>
      <c r="EB710" s="17">
        <v>32.35</v>
      </c>
      <c r="EC710" s="17">
        <v>32.32</v>
      </c>
      <c r="ED710" s="17">
        <v>32.31</v>
      </c>
      <c r="EE710" s="17">
        <v>32.32</v>
      </c>
      <c r="EF710" s="17">
        <v>32.28</v>
      </c>
      <c r="EG710" s="17">
        <v>32.29</v>
      </c>
      <c r="EH710" s="17">
        <v>32.28</v>
      </c>
      <c r="EI710" s="17">
        <v>32.26</v>
      </c>
      <c r="EJ710" s="17">
        <v>32.26</v>
      </c>
      <c r="EK710" s="17">
        <v>32.270000000000003</v>
      </c>
      <c r="EL710" s="17">
        <v>32.28</v>
      </c>
      <c r="EM710" s="17">
        <v>32.31</v>
      </c>
      <c r="EN710" s="17">
        <v>32.270000000000003</v>
      </c>
      <c r="EO710" s="17">
        <v>32.28</v>
      </c>
      <c r="EP710" s="17">
        <v>32.299999999999997</v>
      </c>
      <c r="EQ710" s="17">
        <v>32.29</v>
      </c>
      <c r="ER710" s="17">
        <v>32.29</v>
      </c>
      <c r="ES710" s="17">
        <v>32.28</v>
      </c>
      <c r="ET710" s="17">
        <v>32.29</v>
      </c>
      <c r="EU710" s="17">
        <v>32.29</v>
      </c>
      <c r="EV710" s="17">
        <v>32.29</v>
      </c>
      <c r="EW710" s="17">
        <v>32.29</v>
      </c>
      <c r="EX710" s="17">
        <v>32.31</v>
      </c>
      <c r="EY710" s="17">
        <v>32.32</v>
      </c>
      <c r="EZ710" s="17">
        <v>32.340000000000003</v>
      </c>
      <c r="FA710" s="17">
        <v>32.31</v>
      </c>
      <c r="FB710" s="17">
        <v>32.299999999999997</v>
      </c>
      <c r="FC710" s="17">
        <v>32.31</v>
      </c>
      <c r="FD710" s="17">
        <v>32.31</v>
      </c>
      <c r="FE710" s="17">
        <v>32.29</v>
      </c>
      <c r="FF710" s="17">
        <v>32.31</v>
      </c>
      <c r="FG710" s="17">
        <v>32.28</v>
      </c>
      <c r="FH710" s="17">
        <v>32.29</v>
      </c>
      <c r="FI710" s="17">
        <v>32.29</v>
      </c>
      <c r="FJ710" s="17">
        <v>32.29</v>
      </c>
      <c r="FK710" s="17">
        <v>32.33</v>
      </c>
      <c r="FL710" s="17">
        <v>32.340000000000003</v>
      </c>
      <c r="FM710" s="17">
        <v>32.33</v>
      </c>
      <c r="FN710" s="17">
        <v>32.32</v>
      </c>
      <c r="FO710" s="17">
        <v>32.31</v>
      </c>
      <c r="FP710" s="17">
        <v>32.28</v>
      </c>
      <c r="FQ710" s="17">
        <v>32.270000000000003</v>
      </c>
      <c r="FR710" s="17">
        <v>32.25</v>
      </c>
      <c r="FS710" s="17">
        <v>32.24</v>
      </c>
      <c r="FT710" s="17">
        <v>32.229999999999997</v>
      </c>
      <c r="FU710" s="17">
        <v>32.229999999999997</v>
      </c>
      <c r="FV710" s="17">
        <v>32.229999999999997</v>
      </c>
      <c r="FW710" s="17">
        <v>32.299999999999997</v>
      </c>
      <c r="FX710" s="17">
        <v>32.33</v>
      </c>
      <c r="FY710" s="17">
        <v>32.36</v>
      </c>
      <c r="FZ710" s="17">
        <v>32.409999999999997</v>
      </c>
      <c r="GA710" s="17">
        <v>32.44</v>
      </c>
      <c r="GB710" s="17">
        <v>32.43</v>
      </c>
      <c r="GC710" s="17">
        <v>32.4</v>
      </c>
      <c r="GD710" s="17">
        <v>32.39</v>
      </c>
      <c r="GE710" s="17">
        <v>32.35</v>
      </c>
      <c r="GF710" s="17">
        <v>32.340000000000003</v>
      </c>
      <c r="GG710" s="17">
        <v>32.369999999999997</v>
      </c>
      <c r="GH710" s="17">
        <v>32.33</v>
      </c>
      <c r="GI710" s="17">
        <v>32.31</v>
      </c>
      <c r="GJ710" s="17">
        <v>32.299999999999997</v>
      </c>
      <c r="GK710" s="17">
        <v>32.29</v>
      </c>
      <c r="GL710" s="17">
        <v>32.28</v>
      </c>
      <c r="GM710" s="17">
        <v>32.32</v>
      </c>
      <c r="GN710" s="17">
        <v>32.32</v>
      </c>
      <c r="GO710" s="17">
        <v>32.29</v>
      </c>
      <c r="GP710" s="17">
        <v>32.299999999999997</v>
      </c>
      <c r="GQ710" s="17">
        <v>32.29</v>
      </c>
      <c r="GR710" s="17">
        <v>32.29</v>
      </c>
      <c r="GS710" s="17">
        <v>32.24</v>
      </c>
      <c r="GT710" s="17">
        <v>32.28</v>
      </c>
      <c r="GU710" s="17">
        <v>32.270000000000003</v>
      </c>
      <c r="GV710" s="17">
        <v>32.25</v>
      </c>
      <c r="GW710" s="17">
        <v>32.270000000000003</v>
      </c>
      <c r="GX710" s="17">
        <v>32.270000000000003</v>
      </c>
      <c r="GY710" s="17">
        <v>32.26</v>
      </c>
      <c r="GZ710" s="17">
        <v>32.28</v>
      </c>
      <c r="HA710" s="17">
        <v>32.299999999999997</v>
      </c>
      <c r="HB710" s="17">
        <v>32.29</v>
      </c>
      <c r="HC710" s="17">
        <v>32.29</v>
      </c>
      <c r="HD710" s="17">
        <v>32.26</v>
      </c>
      <c r="HE710" s="17">
        <v>32.25</v>
      </c>
      <c r="HF710" s="17">
        <v>32.229999999999997</v>
      </c>
      <c r="HG710" s="17">
        <v>32.25</v>
      </c>
      <c r="HH710" s="17">
        <v>32.19</v>
      </c>
      <c r="HI710" s="17">
        <v>32.19</v>
      </c>
      <c r="HJ710" s="17">
        <v>32.19</v>
      </c>
      <c r="HK710" s="17">
        <v>32.200000000000003</v>
      </c>
      <c r="HL710" s="17">
        <v>32.21</v>
      </c>
      <c r="HM710" s="17">
        <v>32.15</v>
      </c>
      <c r="HN710" s="17">
        <v>32.15</v>
      </c>
      <c r="HO710" s="17">
        <v>32.14</v>
      </c>
      <c r="HP710" s="17">
        <v>32.17</v>
      </c>
      <c r="HQ710" s="17">
        <v>32.15</v>
      </c>
      <c r="HR710" s="17">
        <v>32.159999999999997</v>
      </c>
      <c r="HS710" s="17">
        <v>32.17</v>
      </c>
      <c r="HT710" s="17">
        <v>32.17</v>
      </c>
      <c r="HU710" s="17">
        <v>32.19</v>
      </c>
      <c r="HV710" s="17">
        <v>32.17</v>
      </c>
      <c r="HW710" s="17">
        <v>32.18</v>
      </c>
      <c r="HX710" s="17">
        <v>32.18</v>
      </c>
      <c r="HY710" s="17">
        <v>32.200000000000003</v>
      </c>
      <c r="HZ710" s="17">
        <v>32.19</v>
      </c>
      <c r="IA710" s="17">
        <v>32.21</v>
      </c>
      <c r="IB710" s="17">
        <v>32.200000000000003</v>
      </c>
      <c r="IC710" s="17">
        <v>32.21</v>
      </c>
      <c r="ID710" s="17">
        <v>32.200000000000003</v>
      </c>
      <c r="IE710" s="17">
        <v>32.17</v>
      </c>
      <c r="IF710" s="17">
        <v>32.159999999999997</v>
      </c>
      <c r="IG710" s="17">
        <v>32.14</v>
      </c>
      <c r="IH710" s="17">
        <v>32.14</v>
      </c>
      <c r="II710" s="17">
        <v>32.14</v>
      </c>
      <c r="IJ710" s="17">
        <v>32.14</v>
      </c>
      <c r="IK710" s="17">
        <v>32.130000000000003</v>
      </c>
      <c r="IL710" s="17">
        <v>32.119999999999997</v>
      </c>
      <c r="IM710" s="17">
        <v>32.130000000000003</v>
      </c>
      <c r="IN710" s="17">
        <v>32.14</v>
      </c>
      <c r="IO710" s="17">
        <v>32.14</v>
      </c>
      <c r="IP710" s="17">
        <v>32.14</v>
      </c>
      <c r="IQ710" s="17">
        <v>32.130000000000003</v>
      </c>
      <c r="IR710" s="17">
        <v>32.119999999999997</v>
      </c>
      <c r="IS710" s="17">
        <v>32.130000000000003</v>
      </c>
      <c r="IT710" s="17">
        <v>32.11</v>
      </c>
      <c r="IU710" s="17">
        <v>32.07</v>
      </c>
      <c r="IV710" s="17">
        <v>32.06</v>
      </c>
      <c r="IW710" s="17">
        <v>32.090000000000003</v>
      </c>
      <c r="IX710" s="17">
        <v>32.1</v>
      </c>
      <c r="IY710" s="17">
        <v>32.08</v>
      </c>
    </row>
    <row r="711" spans="1:259" x14ac:dyDescent="0.15">
      <c r="A711" s="17" t="s">
        <v>3170</v>
      </c>
      <c r="B711" s="17" t="s">
        <v>3171</v>
      </c>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c r="AA711" s="26"/>
      <c r="AB711" s="17"/>
      <c r="AC711" s="26"/>
      <c r="AD711" s="26"/>
      <c r="AE711" s="17"/>
      <c r="AF711" s="17"/>
      <c r="AG711" s="17"/>
      <c r="AH711" s="17"/>
      <c r="AI711" s="17"/>
      <c r="AJ711" s="17"/>
      <c r="AK711" s="17"/>
      <c r="AL711" s="17"/>
      <c r="AM711" s="17"/>
      <c r="AN711" s="17"/>
      <c r="AO711" s="17"/>
      <c r="AP711" s="17"/>
      <c r="AQ711" s="17"/>
      <c r="AR711" s="17"/>
      <c r="AS711" s="17"/>
      <c r="AT711" s="17"/>
      <c r="AU711" s="17"/>
      <c r="AV711" s="17"/>
      <c r="AW711" s="17"/>
      <c r="AX711" s="17"/>
      <c r="AY711" s="17"/>
      <c r="AZ711" s="17"/>
      <c r="BA711" s="17"/>
      <c r="BB711" s="17"/>
      <c r="BC711" s="17"/>
      <c r="BD711" s="17"/>
      <c r="BE711" s="17"/>
      <c r="BF711" s="17"/>
      <c r="BG711" s="17"/>
      <c r="BH711" s="17"/>
      <c r="BI711" s="17"/>
      <c r="BJ711" s="26"/>
      <c r="BK711" s="17"/>
      <c r="BL711" s="17"/>
      <c r="BM711" s="17"/>
      <c r="BN711" s="17"/>
      <c r="BO711" s="17"/>
      <c r="BP711" s="17"/>
      <c r="BQ711" s="17"/>
      <c r="BR711" s="17"/>
      <c r="BS711" s="17"/>
      <c r="BT711" s="17"/>
      <c r="BU711" s="17"/>
      <c r="BV711" s="17"/>
      <c r="BW711" s="17"/>
      <c r="BX711" s="26"/>
      <c r="BY711" s="26"/>
      <c r="BZ711" s="26"/>
      <c r="CA711" s="26"/>
      <c r="CB711" s="26"/>
      <c r="CC711" s="17"/>
      <c r="CD711" s="17"/>
      <c r="CE711" s="17"/>
      <c r="CF711" s="17"/>
      <c r="CG711" s="17"/>
      <c r="CH711" s="17"/>
      <c r="CI711" s="17"/>
      <c r="CJ711" s="26"/>
      <c r="CK711" s="17"/>
      <c r="CL711" s="17"/>
      <c r="CM711" s="17"/>
      <c r="CN711" s="17"/>
      <c r="CO711" s="17"/>
      <c r="CP711" s="17"/>
      <c r="CQ711" s="17"/>
      <c r="CR711" s="17"/>
      <c r="CS711" s="17"/>
      <c r="CT711" s="17"/>
      <c r="CU711" s="17"/>
      <c r="CV711" s="17"/>
      <c r="CW711" s="17"/>
      <c r="CX711" s="17"/>
      <c r="CY711" s="26"/>
      <c r="CZ711" s="26"/>
      <c r="DA711" s="26"/>
      <c r="DB711" s="17"/>
      <c r="DC711" s="17"/>
      <c r="DD711" s="17"/>
      <c r="DE711" s="17"/>
      <c r="DF711" s="17"/>
      <c r="DG711" s="17"/>
      <c r="DH711" s="26"/>
      <c r="DI711" s="17"/>
      <c r="DJ711" s="17"/>
      <c r="DK711" s="17"/>
      <c r="DL711" s="17"/>
      <c r="DM711" s="17">
        <v>23.06</v>
      </c>
      <c r="DN711" s="17">
        <v>23.06</v>
      </c>
      <c r="DO711" s="17">
        <v>23.06</v>
      </c>
      <c r="DP711" s="17">
        <v>23.06</v>
      </c>
      <c r="DQ711" s="17">
        <v>23.06</v>
      </c>
      <c r="DR711" s="17">
        <v>23.06</v>
      </c>
      <c r="DS711" s="17">
        <v>23.06</v>
      </c>
      <c r="DT711" s="17">
        <v>23.06</v>
      </c>
      <c r="DU711" s="17">
        <v>23.06</v>
      </c>
      <c r="DV711" s="17">
        <v>23.06</v>
      </c>
      <c r="DW711" s="17">
        <v>23.06</v>
      </c>
      <c r="DX711" s="17">
        <v>23.06</v>
      </c>
      <c r="DY711" s="17">
        <v>23.06</v>
      </c>
      <c r="DZ711" s="17">
        <v>23.06</v>
      </c>
      <c r="EA711" s="17">
        <v>23.06</v>
      </c>
      <c r="EB711" s="17">
        <v>23.06</v>
      </c>
      <c r="EC711" s="17">
        <v>23.06</v>
      </c>
      <c r="ED711" s="17">
        <v>23.06</v>
      </c>
      <c r="EE711" s="17">
        <v>23.06</v>
      </c>
      <c r="EF711" s="17">
        <v>23.06</v>
      </c>
      <c r="EG711" s="17">
        <v>23.06</v>
      </c>
      <c r="EH711" s="17">
        <v>23.06</v>
      </c>
      <c r="EI711" s="17">
        <v>23.06</v>
      </c>
      <c r="EJ711" s="17">
        <v>23.06</v>
      </c>
      <c r="EK711" s="17">
        <v>23.06</v>
      </c>
      <c r="EL711" s="17">
        <v>23.06</v>
      </c>
      <c r="EM711" s="17">
        <v>23.06</v>
      </c>
      <c r="EN711" s="17">
        <v>23.06</v>
      </c>
      <c r="EO711" s="17">
        <v>23.06</v>
      </c>
      <c r="EP711" s="17">
        <v>23.06</v>
      </c>
      <c r="EQ711" s="17">
        <v>23.06</v>
      </c>
      <c r="ER711" s="17">
        <v>23.06</v>
      </c>
      <c r="ES711" s="17">
        <v>23.06</v>
      </c>
      <c r="ET711" s="17">
        <v>23.06</v>
      </c>
      <c r="EU711" s="17">
        <v>23.06</v>
      </c>
      <c r="EV711" s="17">
        <v>23.06</v>
      </c>
      <c r="EW711" s="17">
        <v>23.06</v>
      </c>
      <c r="EX711" s="17">
        <v>23.06</v>
      </c>
      <c r="EY711" s="17">
        <v>23.06</v>
      </c>
      <c r="EZ711" s="17">
        <v>23.06</v>
      </c>
      <c r="FA711" s="17">
        <v>23.06</v>
      </c>
      <c r="FB711" s="17">
        <v>23.06</v>
      </c>
      <c r="FC711" s="17">
        <v>23.06</v>
      </c>
      <c r="FD711" s="17">
        <v>23.06</v>
      </c>
      <c r="FE711" s="17">
        <v>23.06</v>
      </c>
      <c r="FF711" s="17">
        <v>23.06</v>
      </c>
      <c r="FG711" s="17">
        <v>23.06</v>
      </c>
      <c r="FH711" s="17">
        <v>23.06</v>
      </c>
      <c r="FI711" s="17">
        <v>23.06</v>
      </c>
      <c r="FJ711" s="17">
        <v>23.06</v>
      </c>
      <c r="FK711" s="17">
        <v>23.06</v>
      </c>
      <c r="FL711" s="17">
        <v>23.06</v>
      </c>
      <c r="FM711" s="17">
        <v>23.06</v>
      </c>
      <c r="FN711" s="17">
        <v>23.06</v>
      </c>
      <c r="FO711" s="17">
        <v>23.06</v>
      </c>
      <c r="FP711" s="17">
        <v>23.06</v>
      </c>
      <c r="FQ711" s="17">
        <v>23.06</v>
      </c>
      <c r="FR711" s="17">
        <v>23.06</v>
      </c>
      <c r="FS711" s="17">
        <v>23.06</v>
      </c>
      <c r="FT711" s="17">
        <v>23.06</v>
      </c>
      <c r="FU711" s="17">
        <v>23.06</v>
      </c>
      <c r="FV711" s="17">
        <v>23.06</v>
      </c>
      <c r="FW711" s="17">
        <v>23.06</v>
      </c>
      <c r="FX711" s="17">
        <v>23.06</v>
      </c>
      <c r="FY711" s="17">
        <v>23.06</v>
      </c>
      <c r="FZ711" s="17">
        <v>23.06</v>
      </c>
      <c r="GA711" s="17">
        <v>23.06</v>
      </c>
      <c r="GB711" s="17">
        <v>23.06</v>
      </c>
      <c r="GC711" s="17">
        <v>23.06</v>
      </c>
      <c r="GD711" s="17">
        <v>23.06</v>
      </c>
      <c r="GE711" s="17">
        <v>23.06</v>
      </c>
      <c r="GF711" s="17">
        <v>23.06</v>
      </c>
      <c r="GG711" s="17">
        <v>23.06</v>
      </c>
      <c r="GH711" s="17">
        <v>23.06</v>
      </c>
      <c r="GI711" s="17">
        <v>23.06</v>
      </c>
      <c r="GJ711" s="17">
        <v>23.06</v>
      </c>
      <c r="GK711" s="17">
        <v>23.06</v>
      </c>
      <c r="GL711" s="17">
        <v>23.06</v>
      </c>
      <c r="GM711" s="17">
        <v>23.06</v>
      </c>
      <c r="GN711" s="17">
        <v>23.06</v>
      </c>
      <c r="GO711" s="17">
        <v>23.06</v>
      </c>
      <c r="GP711" s="17">
        <v>23.06</v>
      </c>
      <c r="GQ711" s="17">
        <v>23.06</v>
      </c>
      <c r="GR711" s="17">
        <v>23.06</v>
      </c>
      <c r="GS711" s="17">
        <v>23.06</v>
      </c>
      <c r="GT711" s="17">
        <v>23.06</v>
      </c>
      <c r="GU711" s="17">
        <v>23.06</v>
      </c>
      <c r="GV711" s="17">
        <v>23.06</v>
      </c>
      <c r="GW711" s="17">
        <v>23.06</v>
      </c>
      <c r="GX711" s="17">
        <v>23.06</v>
      </c>
      <c r="GY711" s="17">
        <v>23.06</v>
      </c>
      <c r="GZ711" s="17">
        <v>23.06</v>
      </c>
      <c r="HA711" s="17">
        <v>23.06</v>
      </c>
      <c r="HB711" s="17">
        <v>23.06</v>
      </c>
      <c r="HC711" s="17">
        <v>23.06</v>
      </c>
      <c r="HD711" s="17">
        <v>23.06</v>
      </c>
      <c r="HE711" s="17">
        <v>23.06</v>
      </c>
      <c r="HF711" s="17">
        <v>23.06</v>
      </c>
      <c r="HG711" s="17">
        <v>23.06</v>
      </c>
      <c r="HH711" s="17">
        <v>23.06</v>
      </c>
      <c r="HI711" s="17">
        <v>23.06</v>
      </c>
      <c r="HJ711" s="17">
        <v>23.06</v>
      </c>
      <c r="HK711" s="17">
        <v>23.06</v>
      </c>
      <c r="HL711" s="17">
        <v>23.06</v>
      </c>
      <c r="HM711" s="17">
        <v>23.06</v>
      </c>
      <c r="HN711" s="17">
        <v>23.06</v>
      </c>
      <c r="HO711" s="17">
        <v>23.06</v>
      </c>
      <c r="HP711" s="17">
        <v>23.06</v>
      </c>
      <c r="HQ711" s="17">
        <v>23.06</v>
      </c>
      <c r="HR711" s="17">
        <v>23.06</v>
      </c>
      <c r="HS711" s="17">
        <v>23.06</v>
      </c>
      <c r="HT711" s="17">
        <v>23.06</v>
      </c>
      <c r="HU711" s="17">
        <v>23.06</v>
      </c>
      <c r="HV711" s="17">
        <v>23.06</v>
      </c>
      <c r="HW711" s="17">
        <v>23.06</v>
      </c>
      <c r="HX711" s="17">
        <v>23.06</v>
      </c>
      <c r="HY711" s="17">
        <v>23.06</v>
      </c>
      <c r="HZ711" s="17">
        <v>23.06</v>
      </c>
      <c r="IA711" s="17">
        <v>23.06</v>
      </c>
      <c r="IB711" s="17">
        <v>23.06</v>
      </c>
      <c r="IC711" s="17">
        <v>23.06</v>
      </c>
      <c r="ID711" s="17">
        <v>23.06</v>
      </c>
      <c r="IE711" s="17">
        <v>23.06</v>
      </c>
      <c r="IF711" s="17">
        <v>23.06</v>
      </c>
      <c r="IG711" s="17">
        <v>23.06</v>
      </c>
      <c r="IH711" s="17">
        <v>23.06</v>
      </c>
      <c r="II711" s="17">
        <v>23.06</v>
      </c>
      <c r="IJ711" s="17">
        <v>23.06</v>
      </c>
      <c r="IK711" s="17">
        <v>23.06</v>
      </c>
      <c r="IL711" s="17">
        <v>23.06</v>
      </c>
      <c r="IM711" s="17">
        <v>23.06</v>
      </c>
      <c r="IN711" s="17">
        <v>23.06</v>
      </c>
      <c r="IO711" s="17">
        <v>23.06</v>
      </c>
      <c r="IP711" s="17">
        <v>23.06</v>
      </c>
      <c r="IQ711" s="17">
        <v>23.06</v>
      </c>
      <c r="IR711" s="17">
        <v>23.06</v>
      </c>
      <c r="IS711" s="17">
        <v>23.06</v>
      </c>
      <c r="IT711" s="17">
        <v>23.06</v>
      </c>
      <c r="IU711" s="17">
        <v>23.06</v>
      </c>
      <c r="IV711" s="17">
        <v>23.06</v>
      </c>
      <c r="IW711" s="17">
        <v>23.06</v>
      </c>
      <c r="IX711" s="17">
        <v>23.06</v>
      </c>
      <c r="IY711" s="17">
        <v>23.06</v>
      </c>
    </row>
    <row r="712" spans="1:259" x14ac:dyDescent="0.15">
      <c r="A712" s="17" t="s">
        <v>4631</v>
      </c>
      <c r="B712" s="17" t="s">
        <v>4867</v>
      </c>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c r="AA712" s="26"/>
      <c r="AB712" s="17"/>
      <c r="AC712" s="26"/>
      <c r="AD712" s="26"/>
      <c r="AE712" s="17"/>
      <c r="AF712" s="17"/>
      <c r="AG712" s="17"/>
      <c r="AH712" s="17"/>
      <c r="AI712" s="17"/>
      <c r="AJ712" s="17"/>
      <c r="AK712" s="17"/>
      <c r="AL712" s="17"/>
      <c r="AM712" s="17"/>
      <c r="AN712" s="17"/>
      <c r="AO712" s="17"/>
      <c r="AP712" s="17"/>
      <c r="AQ712" s="17"/>
      <c r="AR712" s="17"/>
      <c r="AS712" s="17"/>
      <c r="AT712" s="17"/>
      <c r="AU712" s="17"/>
      <c r="AV712" s="17"/>
      <c r="AW712" s="17"/>
      <c r="AX712" s="17"/>
      <c r="AY712" s="17"/>
      <c r="AZ712" s="17"/>
      <c r="BA712" s="17"/>
      <c r="BB712" s="17"/>
      <c r="BC712" s="17"/>
      <c r="BD712" s="17"/>
      <c r="BE712" s="17"/>
      <c r="BF712" s="17"/>
      <c r="BG712" s="17"/>
      <c r="BH712" s="17"/>
      <c r="BI712" s="17"/>
      <c r="BJ712" s="26"/>
      <c r="BK712" s="17"/>
      <c r="BL712" s="17"/>
      <c r="BM712" s="17"/>
      <c r="BN712" s="17"/>
      <c r="BO712" s="17"/>
      <c r="BP712" s="17"/>
      <c r="BQ712" s="17"/>
      <c r="BR712" s="17"/>
      <c r="BS712" s="17"/>
      <c r="BT712" s="17"/>
      <c r="BU712" s="17"/>
      <c r="BV712" s="17"/>
      <c r="BW712" s="17"/>
      <c r="BX712" s="26"/>
      <c r="BY712" s="26"/>
      <c r="BZ712" s="26"/>
      <c r="CA712" s="26"/>
      <c r="CB712" s="26"/>
      <c r="CC712" s="17"/>
      <c r="CD712" s="17"/>
      <c r="CE712" s="17"/>
      <c r="CF712" s="17"/>
      <c r="CG712" s="17"/>
      <c r="CH712" s="17"/>
      <c r="CI712" s="17"/>
      <c r="CJ712" s="26"/>
      <c r="CK712" s="17"/>
      <c r="CL712" s="17"/>
      <c r="CM712" s="17"/>
      <c r="CN712" s="17"/>
      <c r="CO712" s="17"/>
      <c r="CP712" s="17"/>
      <c r="CQ712" s="17"/>
      <c r="CR712" s="17"/>
      <c r="CS712" s="17"/>
      <c r="CT712" s="17"/>
      <c r="CU712" s="17"/>
      <c r="CV712" s="17"/>
      <c r="CW712" s="17"/>
      <c r="CX712" s="17"/>
      <c r="CY712" s="26"/>
      <c r="CZ712" s="26"/>
      <c r="DA712" s="26"/>
      <c r="DB712" s="17"/>
      <c r="DC712" s="17"/>
      <c r="DD712" s="17"/>
      <c r="DE712" s="17"/>
      <c r="DF712" s="17"/>
      <c r="DG712" s="17"/>
      <c r="DH712" s="26"/>
      <c r="DI712" s="17"/>
      <c r="DJ712" s="17"/>
      <c r="DK712" s="17"/>
      <c r="DL712" s="17"/>
      <c r="DM712" s="17">
        <v>5.24</v>
      </c>
      <c r="DN712" s="17">
        <v>5.23</v>
      </c>
      <c r="DO712" s="17">
        <v>5.23</v>
      </c>
      <c r="DP712" s="17">
        <v>5.24</v>
      </c>
      <c r="DQ712" s="17">
        <v>5.23</v>
      </c>
      <c r="DR712" s="17">
        <v>5.23</v>
      </c>
      <c r="DS712" s="17">
        <v>5.24</v>
      </c>
      <c r="DT712" s="17">
        <v>5.23</v>
      </c>
      <c r="DU712" s="17">
        <v>5.24</v>
      </c>
      <c r="DV712" s="17">
        <v>5.23</v>
      </c>
      <c r="DW712" s="17">
        <v>5.23</v>
      </c>
      <c r="DX712" s="17">
        <v>5.24</v>
      </c>
      <c r="DY712" s="17">
        <v>5.24</v>
      </c>
      <c r="DZ712" s="17">
        <v>5.24</v>
      </c>
      <c r="EA712" s="17">
        <v>5.23</v>
      </c>
      <c r="EB712" s="17">
        <v>5.25</v>
      </c>
      <c r="EC712" s="17">
        <v>5.28</v>
      </c>
      <c r="ED712" s="17">
        <v>5.3</v>
      </c>
      <c r="EE712" s="17">
        <v>5.33</v>
      </c>
      <c r="EF712" s="17">
        <v>5.29</v>
      </c>
      <c r="EG712" s="17">
        <v>5.29</v>
      </c>
      <c r="EH712" s="17">
        <v>5.29</v>
      </c>
      <c r="EI712" s="17">
        <v>5.29</v>
      </c>
      <c r="EJ712" s="17">
        <v>5.28</v>
      </c>
      <c r="EK712" s="17">
        <v>5.29</v>
      </c>
      <c r="EL712" s="17">
        <v>5.28</v>
      </c>
      <c r="EM712" s="17">
        <v>5.29</v>
      </c>
      <c r="EN712" s="17">
        <v>5.29</v>
      </c>
      <c r="EO712" s="17">
        <v>5.28</v>
      </c>
      <c r="EP712" s="17">
        <v>5.28</v>
      </c>
      <c r="EQ712" s="17">
        <v>5.27</v>
      </c>
      <c r="ER712" s="17">
        <v>5.27</v>
      </c>
      <c r="ES712" s="17">
        <v>5.27</v>
      </c>
      <c r="ET712" s="17">
        <v>5.27</v>
      </c>
      <c r="EU712" s="17">
        <v>5.27</v>
      </c>
      <c r="EV712" s="17">
        <v>5.27</v>
      </c>
      <c r="EW712" s="17">
        <v>5.27</v>
      </c>
      <c r="EX712" s="17">
        <v>5.26</v>
      </c>
      <c r="EY712" s="17">
        <v>5.27</v>
      </c>
      <c r="EZ712" s="17">
        <v>5.27</v>
      </c>
      <c r="FA712" s="17">
        <v>5.27</v>
      </c>
      <c r="FB712" s="17">
        <v>5.27</v>
      </c>
      <c r="FC712" s="17">
        <v>5.26</v>
      </c>
      <c r="FD712" s="17">
        <v>5.27</v>
      </c>
      <c r="FE712" s="17">
        <v>5.27</v>
      </c>
      <c r="FF712" s="17">
        <v>5.27</v>
      </c>
      <c r="FG712" s="17">
        <v>5.27</v>
      </c>
      <c r="FH712" s="17">
        <v>5.27</v>
      </c>
      <c r="FI712" s="17">
        <v>5.26</v>
      </c>
      <c r="FJ712" s="17">
        <v>5.27</v>
      </c>
      <c r="FK712" s="17">
        <v>5.27</v>
      </c>
      <c r="FL712" s="17">
        <v>5.27</v>
      </c>
      <c r="FM712" s="17">
        <v>5.27</v>
      </c>
      <c r="FN712" s="17">
        <v>5.27</v>
      </c>
      <c r="FO712" s="17">
        <v>5.27</v>
      </c>
      <c r="FP712" s="17">
        <v>5.27</v>
      </c>
      <c r="FQ712" s="17">
        <v>5.26</v>
      </c>
      <c r="FR712" s="17">
        <v>5.27</v>
      </c>
      <c r="FS712" s="17">
        <v>5.27</v>
      </c>
      <c r="FT712" s="17">
        <v>5.26</v>
      </c>
      <c r="FU712" s="17">
        <v>5.27</v>
      </c>
      <c r="FV712" s="17">
        <v>5.27</v>
      </c>
      <c r="FW712" s="17">
        <v>5.27</v>
      </c>
      <c r="FX712" s="17">
        <v>5.26</v>
      </c>
      <c r="FY712" s="17">
        <v>5.26</v>
      </c>
      <c r="FZ712" s="17">
        <v>5.27</v>
      </c>
      <c r="GA712" s="17">
        <v>5.26</v>
      </c>
      <c r="GB712" s="17">
        <v>5.26</v>
      </c>
      <c r="GC712" s="17">
        <v>5.26</v>
      </c>
      <c r="GD712" s="17">
        <v>5.26</v>
      </c>
      <c r="GE712" s="17">
        <v>5.26</v>
      </c>
      <c r="GF712" s="17">
        <v>5.26</v>
      </c>
      <c r="GG712" s="17">
        <v>5.26</v>
      </c>
      <c r="GH712" s="17">
        <v>5.26</v>
      </c>
      <c r="GI712" s="17">
        <v>5.26</v>
      </c>
      <c r="GJ712" s="17">
        <v>5.25</v>
      </c>
      <c r="GK712" s="17">
        <v>5.25</v>
      </c>
      <c r="GL712" s="17">
        <v>5.25</v>
      </c>
      <c r="GM712" s="17">
        <v>5.24</v>
      </c>
      <c r="GN712" s="17">
        <v>5.25</v>
      </c>
      <c r="GO712" s="17">
        <v>5.25</v>
      </c>
      <c r="GP712" s="17">
        <v>5.25</v>
      </c>
      <c r="GQ712" s="17">
        <v>5.26</v>
      </c>
      <c r="GR712" s="17">
        <v>5.26</v>
      </c>
      <c r="GS712" s="17">
        <v>5.25</v>
      </c>
      <c r="GT712" s="17">
        <v>5.26</v>
      </c>
      <c r="GU712" s="17">
        <v>5.27</v>
      </c>
      <c r="GV712" s="17">
        <v>5.28</v>
      </c>
      <c r="GW712" s="17">
        <v>5.28</v>
      </c>
      <c r="GX712" s="17">
        <v>5.29</v>
      </c>
      <c r="GY712" s="17">
        <v>5.3</v>
      </c>
      <c r="GZ712" s="17">
        <v>5.29</v>
      </c>
      <c r="HA712" s="17">
        <v>5.28</v>
      </c>
      <c r="HB712" s="17">
        <v>5.27</v>
      </c>
      <c r="HC712" s="17">
        <v>5.28</v>
      </c>
      <c r="HD712" s="17">
        <v>5.27</v>
      </c>
      <c r="HE712" s="17">
        <v>5.28</v>
      </c>
      <c r="HF712" s="17">
        <v>5.28</v>
      </c>
      <c r="HG712" s="17">
        <v>5.28</v>
      </c>
      <c r="HH712" s="17">
        <v>5.29</v>
      </c>
      <c r="HI712" s="17">
        <v>5.27</v>
      </c>
      <c r="HJ712" s="17">
        <v>5.28</v>
      </c>
      <c r="HK712" s="17">
        <v>5.28</v>
      </c>
      <c r="HL712" s="17">
        <v>5.28</v>
      </c>
      <c r="HM712" s="17">
        <v>5.28</v>
      </c>
      <c r="HN712" s="17">
        <v>5.27</v>
      </c>
      <c r="HO712" s="17">
        <v>5.27</v>
      </c>
      <c r="HP712" s="17">
        <v>5.26</v>
      </c>
      <c r="HQ712" s="17">
        <v>5.26</v>
      </c>
      <c r="HR712" s="17">
        <v>5.25</v>
      </c>
      <c r="HS712" s="17">
        <v>5.25</v>
      </c>
      <c r="HT712" s="17">
        <v>5.25</v>
      </c>
      <c r="HU712" s="17">
        <v>5.25</v>
      </c>
      <c r="HV712" s="17">
        <v>5.26</v>
      </c>
      <c r="HW712" s="17">
        <v>5.26</v>
      </c>
      <c r="HX712" s="17">
        <v>5.26</v>
      </c>
      <c r="HY712" s="17">
        <v>5.25</v>
      </c>
      <c r="HZ712" s="17">
        <v>5.26</v>
      </c>
      <c r="IA712" s="17">
        <v>5.25</v>
      </c>
      <c r="IB712" s="17">
        <v>5.26</v>
      </c>
      <c r="IC712" s="17">
        <v>5.25</v>
      </c>
      <c r="ID712" s="17">
        <v>5.25</v>
      </c>
      <c r="IE712" s="17">
        <v>5.25</v>
      </c>
      <c r="IF712" s="17">
        <v>5.25</v>
      </c>
      <c r="IG712" s="17">
        <v>5.26</v>
      </c>
      <c r="IH712" s="17">
        <v>5.26</v>
      </c>
      <c r="II712" s="17">
        <v>5.25</v>
      </c>
      <c r="IJ712" s="17">
        <v>5.25</v>
      </c>
      <c r="IK712" s="17">
        <v>5.25</v>
      </c>
      <c r="IL712" s="17">
        <v>5.25</v>
      </c>
      <c r="IM712" s="17">
        <v>5.24</v>
      </c>
      <c r="IN712" s="17">
        <v>5.24</v>
      </c>
      <c r="IO712" s="17">
        <v>5.24</v>
      </c>
      <c r="IP712" s="17">
        <v>5.24</v>
      </c>
      <c r="IQ712" s="17">
        <v>5.25</v>
      </c>
      <c r="IR712" s="17">
        <v>5.24</v>
      </c>
      <c r="IS712" s="17">
        <v>5.24</v>
      </c>
      <c r="IT712" s="17">
        <v>5.24</v>
      </c>
      <c r="IU712" s="17">
        <v>5.29</v>
      </c>
      <c r="IV712" s="17">
        <v>5.29</v>
      </c>
      <c r="IW712" s="17">
        <v>5.29</v>
      </c>
      <c r="IX712" s="17">
        <v>5.29</v>
      </c>
      <c r="IY712" s="17">
        <v>5.3</v>
      </c>
    </row>
    <row r="713" spans="1:259" x14ac:dyDescent="0.15">
      <c r="A713" s="17" t="s">
        <v>4574</v>
      </c>
      <c r="B713" s="17" t="s">
        <v>4868</v>
      </c>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c r="AA713" s="26"/>
      <c r="AB713" s="17"/>
      <c r="AC713" s="26"/>
      <c r="AD713" s="26"/>
      <c r="AE713" s="17"/>
      <c r="AF713" s="17"/>
      <c r="AG713" s="17"/>
      <c r="AH713" s="17"/>
      <c r="AI713" s="17"/>
      <c r="AJ713" s="17"/>
      <c r="AK713" s="17"/>
      <c r="AL713" s="17"/>
      <c r="AM713" s="17"/>
      <c r="AN713" s="17"/>
      <c r="AO713" s="17"/>
      <c r="AP713" s="17"/>
      <c r="AQ713" s="17"/>
      <c r="AR713" s="17"/>
      <c r="AS713" s="17"/>
      <c r="AT713" s="17"/>
      <c r="AU713" s="17"/>
      <c r="AV713" s="17"/>
      <c r="AW713" s="17"/>
      <c r="AX713" s="17"/>
      <c r="AY713" s="17"/>
      <c r="AZ713" s="17"/>
      <c r="BA713" s="17"/>
      <c r="BB713" s="17"/>
      <c r="BC713" s="17"/>
      <c r="BD713" s="17"/>
      <c r="BE713" s="17"/>
      <c r="BF713" s="17"/>
      <c r="BG713" s="17"/>
      <c r="BH713" s="17"/>
      <c r="BI713" s="17"/>
      <c r="BJ713" s="26"/>
      <c r="BK713" s="17"/>
      <c r="BL713" s="17"/>
      <c r="BM713" s="17"/>
      <c r="BN713" s="17"/>
      <c r="BO713" s="17"/>
      <c r="BP713" s="17"/>
      <c r="BQ713" s="17"/>
      <c r="BR713" s="17"/>
      <c r="BS713" s="17"/>
      <c r="BT713" s="17"/>
      <c r="BU713" s="17"/>
      <c r="BV713" s="17"/>
      <c r="BW713" s="17"/>
      <c r="BX713" s="26"/>
      <c r="BY713" s="26"/>
      <c r="BZ713" s="26"/>
      <c r="CA713" s="26"/>
      <c r="CB713" s="26"/>
      <c r="CC713" s="17"/>
      <c r="CD713" s="17"/>
      <c r="CE713" s="17"/>
      <c r="CF713" s="17"/>
      <c r="CG713" s="17"/>
      <c r="CH713" s="17"/>
      <c r="CI713" s="17"/>
      <c r="CJ713" s="26"/>
      <c r="CK713" s="17"/>
      <c r="CL713" s="17"/>
      <c r="CM713" s="17"/>
      <c r="CN713" s="17"/>
      <c r="CO713" s="17"/>
      <c r="CP713" s="17"/>
      <c r="CQ713" s="17"/>
      <c r="CR713" s="17"/>
      <c r="CS713" s="17"/>
      <c r="CT713" s="17"/>
      <c r="CU713" s="17"/>
      <c r="CV713" s="17"/>
      <c r="CW713" s="17"/>
      <c r="CX713" s="17"/>
      <c r="CY713" s="26"/>
      <c r="CZ713" s="26"/>
      <c r="DA713" s="26"/>
      <c r="DB713" s="17"/>
      <c r="DC713" s="17"/>
      <c r="DD713" s="17"/>
      <c r="DE713" s="17"/>
      <c r="DF713" s="17"/>
      <c r="DG713" s="17"/>
      <c r="DH713" s="26"/>
      <c r="DI713" s="17"/>
      <c r="DJ713" s="17"/>
      <c r="DK713" s="17"/>
      <c r="DL713" s="17"/>
      <c r="DM713" s="17">
        <v>15.22</v>
      </c>
      <c r="DN713" s="17">
        <v>15.22</v>
      </c>
      <c r="DO713" s="17">
        <v>15.25</v>
      </c>
      <c r="DP713" s="17">
        <v>15.26</v>
      </c>
      <c r="DQ713" s="17">
        <v>15.22</v>
      </c>
      <c r="DR713" s="17">
        <v>15.24</v>
      </c>
      <c r="DS713" s="17">
        <v>15.23</v>
      </c>
      <c r="DT713" s="17">
        <v>15.23</v>
      </c>
      <c r="DU713" s="17">
        <v>15.2</v>
      </c>
      <c r="DV713" s="17">
        <v>15.21</v>
      </c>
      <c r="DW713" s="17">
        <v>15.21</v>
      </c>
      <c r="DX713" s="17">
        <v>15.21</v>
      </c>
      <c r="DY713" s="17">
        <v>15.21</v>
      </c>
      <c r="DZ713" s="17">
        <v>15.21</v>
      </c>
      <c r="EA713" s="17">
        <v>15.21</v>
      </c>
      <c r="EB713" s="17">
        <v>15.21</v>
      </c>
      <c r="EC713" s="17">
        <v>15.21</v>
      </c>
      <c r="ED713" s="17">
        <v>15.2</v>
      </c>
      <c r="EE713" s="17">
        <v>15.17</v>
      </c>
      <c r="EF713" s="17">
        <v>15.16</v>
      </c>
      <c r="EG713" s="17">
        <v>15.17</v>
      </c>
      <c r="EH713" s="17">
        <v>15.17</v>
      </c>
      <c r="EI713" s="17">
        <v>15.19</v>
      </c>
      <c r="EJ713" s="17">
        <v>15.19</v>
      </c>
      <c r="EK713" s="17">
        <v>15.19</v>
      </c>
      <c r="EL713" s="17">
        <v>15.19</v>
      </c>
      <c r="EM713" s="17">
        <v>15.19</v>
      </c>
      <c r="EN713" s="17">
        <v>15.2</v>
      </c>
      <c r="EO713" s="17">
        <v>15.19</v>
      </c>
      <c r="EP713" s="17">
        <v>15.19</v>
      </c>
      <c r="EQ713" s="17">
        <v>15.18</v>
      </c>
      <c r="ER713" s="17">
        <v>15.2</v>
      </c>
      <c r="ES713" s="17">
        <v>15.2</v>
      </c>
      <c r="ET713" s="17">
        <v>15.23</v>
      </c>
      <c r="EU713" s="17">
        <v>15.23</v>
      </c>
      <c r="EV713" s="17">
        <v>15.24</v>
      </c>
      <c r="EW713" s="17">
        <v>15.26</v>
      </c>
      <c r="EX713" s="17">
        <v>15.25</v>
      </c>
      <c r="EY713" s="17">
        <v>15.22</v>
      </c>
      <c r="EZ713" s="17">
        <v>15.22</v>
      </c>
      <c r="FA713" s="17">
        <v>15.2</v>
      </c>
      <c r="FB713" s="17">
        <v>15.19</v>
      </c>
      <c r="FC713" s="17">
        <v>15.21</v>
      </c>
      <c r="FD713" s="17">
        <v>15.22</v>
      </c>
      <c r="FE713" s="17">
        <v>15.21</v>
      </c>
      <c r="FF713" s="17">
        <v>15.22</v>
      </c>
      <c r="FG713" s="17">
        <v>15.22</v>
      </c>
      <c r="FH713" s="17">
        <v>15.2</v>
      </c>
      <c r="FI713" s="17">
        <v>15.2</v>
      </c>
      <c r="FJ713" s="17">
        <v>15.21</v>
      </c>
      <c r="FK713" s="17">
        <v>15.23</v>
      </c>
      <c r="FL713" s="17">
        <v>15.25</v>
      </c>
      <c r="FM713" s="17">
        <v>15.24</v>
      </c>
      <c r="FN713" s="17">
        <v>15.23</v>
      </c>
      <c r="FO713" s="17">
        <v>15.21</v>
      </c>
      <c r="FP713" s="17">
        <v>15.22</v>
      </c>
      <c r="FQ713" s="17">
        <v>15.22</v>
      </c>
      <c r="FR713" s="17">
        <v>15.24</v>
      </c>
      <c r="FS713" s="17">
        <v>15.22</v>
      </c>
      <c r="FT713" s="17">
        <v>15.21</v>
      </c>
      <c r="FU713" s="17">
        <v>15.21</v>
      </c>
      <c r="FV713" s="17">
        <v>15.22</v>
      </c>
      <c r="FW713" s="17">
        <v>15.23</v>
      </c>
      <c r="FX713" s="17">
        <v>15.22</v>
      </c>
      <c r="FY713" s="17">
        <v>15.22</v>
      </c>
      <c r="FZ713" s="17">
        <v>15.25</v>
      </c>
      <c r="GA713" s="17">
        <v>15.23</v>
      </c>
      <c r="GB713" s="17">
        <v>15.29</v>
      </c>
      <c r="GC713" s="17">
        <v>15.29</v>
      </c>
      <c r="GD713" s="17">
        <v>15.25</v>
      </c>
      <c r="GE713" s="17">
        <v>15.26</v>
      </c>
      <c r="GF713" s="17">
        <v>15.27</v>
      </c>
      <c r="GG713" s="17">
        <v>15.24</v>
      </c>
      <c r="GH713" s="17">
        <v>15.26</v>
      </c>
      <c r="GI713" s="17">
        <v>15.24</v>
      </c>
      <c r="GJ713" s="17">
        <v>15.25</v>
      </c>
      <c r="GK713" s="17">
        <v>15.21</v>
      </c>
      <c r="GL713" s="17">
        <v>15.2</v>
      </c>
      <c r="GM713" s="17">
        <v>15.2</v>
      </c>
      <c r="GN713" s="17">
        <v>15.2</v>
      </c>
      <c r="GO713" s="17">
        <v>15.21</v>
      </c>
      <c r="GP713" s="17">
        <v>15.21</v>
      </c>
      <c r="GQ713" s="17">
        <v>15.23</v>
      </c>
      <c r="GR713" s="17">
        <v>15.24</v>
      </c>
      <c r="GS713" s="17">
        <v>15.2</v>
      </c>
      <c r="GT713" s="17">
        <v>15.23</v>
      </c>
      <c r="GU713" s="17">
        <v>15.23</v>
      </c>
      <c r="GV713" s="17">
        <v>15.22</v>
      </c>
      <c r="GW713" s="17">
        <v>15.2</v>
      </c>
      <c r="GX713" s="17">
        <v>15.2</v>
      </c>
      <c r="GY713" s="17">
        <v>15.2</v>
      </c>
      <c r="GZ713" s="17">
        <v>15.2</v>
      </c>
      <c r="HA713" s="17">
        <v>15.21</v>
      </c>
      <c r="HB713" s="17">
        <v>15.21</v>
      </c>
      <c r="HC713" s="17">
        <v>15.21</v>
      </c>
      <c r="HD713" s="17">
        <v>15.21</v>
      </c>
      <c r="HE713" s="17">
        <v>15.25</v>
      </c>
      <c r="HF713" s="17">
        <v>15.26</v>
      </c>
      <c r="HG713" s="17">
        <v>15.26</v>
      </c>
      <c r="HH713" s="17">
        <v>15.25</v>
      </c>
      <c r="HI713" s="17">
        <v>15.25</v>
      </c>
      <c r="HJ713" s="17">
        <v>15.23</v>
      </c>
      <c r="HK713" s="17">
        <v>15.24</v>
      </c>
      <c r="HL713" s="17">
        <v>15.23</v>
      </c>
      <c r="HM713" s="17">
        <v>15.2</v>
      </c>
      <c r="HN713" s="17">
        <v>15.2</v>
      </c>
      <c r="HO713" s="17">
        <v>15.19</v>
      </c>
      <c r="HP713" s="17">
        <v>15.19</v>
      </c>
      <c r="HQ713" s="17">
        <v>15.21</v>
      </c>
      <c r="HR713" s="17">
        <v>15.2</v>
      </c>
      <c r="HS713" s="17">
        <v>15.19</v>
      </c>
      <c r="HT713" s="17">
        <v>15.19</v>
      </c>
      <c r="HU713" s="17">
        <v>15.18</v>
      </c>
      <c r="HV713" s="17">
        <v>15.19</v>
      </c>
      <c r="HW713" s="17">
        <v>15.17</v>
      </c>
      <c r="HX713" s="17">
        <v>15.19</v>
      </c>
      <c r="HY713" s="17">
        <v>15.19</v>
      </c>
      <c r="HZ713" s="17">
        <v>15.21</v>
      </c>
      <c r="IA713" s="17">
        <v>15.23</v>
      </c>
      <c r="IB713" s="17">
        <v>15.26</v>
      </c>
      <c r="IC713" s="17">
        <v>15.23</v>
      </c>
      <c r="ID713" s="17">
        <v>15.2</v>
      </c>
      <c r="IE713" s="17">
        <v>15.19</v>
      </c>
      <c r="IF713" s="17">
        <v>15.18</v>
      </c>
      <c r="IG713" s="17">
        <v>15.2</v>
      </c>
      <c r="IH713" s="17">
        <v>15.18</v>
      </c>
      <c r="II713" s="17">
        <v>15.17</v>
      </c>
      <c r="IJ713" s="17">
        <v>15.17</v>
      </c>
      <c r="IK713" s="17">
        <v>15.17</v>
      </c>
      <c r="IL713" s="17">
        <v>15.17</v>
      </c>
      <c r="IM713" s="17">
        <v>15.17</v>
      </c>
      <c r="IN713" s="17">
        <v>15.17</v>
      </c>
      <c r="IO713" s="17">
        <v>15.19</v>
      </c>
      <c r="IP713" s="17">
        <v>15.19</v>
      </c>
      <c r="IQ713" s="17">
        <v>15.19</v>
      </c>
      <c r="IR713" s="17">
        <v>15.17</v>
      </c>
      <c r="IS713" s="17">
        <v>15.17</v>
      </c>
      <c r="IT713" s="17">
        <v>15.17</v>
      </c>
      <c r="IU713" s="17">
        <v>15.17</v>
      </c>
      <c r="IV713" s="17">
        <v>15.17</v>
      </c>
      <c r="IW713" s="17">
        <v>15.18</v>
      </c>
      <c r="IX713" s="17">
        <v>15.18</v>
      </c>
      <c r="IY713" s="17">
        <v>15.18</v>
      </c>
    </row>
    <row r="714" spans="1:259" x14ac:dyDescent="0.15">
      <c r="A714" s="17" t="s">
        <v>3072</v>
      </c>
      <c r="B714" s="17" t="s">
        <v>3073</v>
      </c>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c r="AA714" s="26"/>
      <c r="AB714" s="17"/>
      <c r="AC714" s="26"/>
      <c r="AD714" s="26"/>
      <c r="AE714" s="17"/>
      <c r="AF714" s="17"/>
      <c r="AG714" s="17"/>
      <c r="AH714" s="17"/>
      <c r="AI714" s="17"/>
      <c r="AJ714" s="17"/>
      <c r="AK714" s="17"/>
      <c r="AL714" s="17"/>
      <c r="AM714" s="17"/>
      <c r="AN714" s="17"/>
      <c r="AO714" s="17"/>
      <c r="AP714" s="17"/>
      <c r="AQ714" s="17"/>
      <c r="AR714" s="17"/>
      <c r="AS714" s="17"/>
      <c r="AT714" s="17"/>
      <c r="AU714" s="17"/>
      <c r="AV714" s="17"/>
      <c r="AW714" s="17"/>
      <c r="AX714" s="17"/>
      <c r="AY714" s="17"/>
      <c r="AZ714" s="17"/>
      <c r="BA714" s="17"/>
      <c r="BB714" s="17"/>
      <c r="BC714" s="17"/>
      <c r="BD714" s="17"/>
      <c r="BE714" s="17"/>
      <c r="BF714" s="17"/>
      <c r="BG714" s="17"/>
      <c r="BH714" s="17"/>
      <c r="BI714" s="17"/>
      <c r="BJ714" s="26"/>
      <c r="BK714" s="17"/>
      <c r="BL714" s="17"/>
      <c r="BM714" s="17"/>
      <c r="BN714" s="17"/>
      <c r="BO714" s="17"/>
      <c r="BP714" s="17"/>
      <c r="BQ714" s="17"/>
      <c r="BR714" s="17"/>
      <c r="BS714" s="17"/>
      <c r="BT714" s="17"/>
      <c r="BU714" s="17"/>
      <c r="BV714" s="17"/>
      <c r="BW714" s="17"/>
      <c r="BX714" s="26"/>
      <c r="BY714" s="26"/>
      <c r="BZ714" s="26"/>
      <c r="CA714" s="26"/>
      <c r="CB714" s="26"/>
      <c r="CC714" s="17"/>
      <c r="CD714" s="17"/>
      <c r="CE714" s="17"/>
      <c r="CF714" s="17"/>
      <c r="CG714" s="17"/>
      <c r="CH714" s="17"/>
      <c r="CI714" s="17"/>
      <c r="CJ714" s="26"/>
      <c r="CK714" s="17"/>
      <c r="CL714" s="17"/>
      <c r="CM714" s="17"/>
      <c r="CN714" s="17"/>
      <c r="CO714" s="17"/>
      <c r="CP714" s="17"/>
      <c r="CQ714" s="17"/>
      <c r="CR714" s="17"/>
      <c r="CS714" s="17"/>
      <c r="CT714" s="17"/>
      <c r="CU714" s="17"/>
      <c r="CV714" s="17"/>
      <c r="CW714" s="17"/>
      <c r="CX714" s="17"/>
      <c r="CY714" s="26"/>
      <c r="CZ714" s="26"/>
      <c r="DA714" s="26"/>
      <c r="DB714" s="17"/>
      <c r="DC714" s="17"/>
      <c r="DD714" s="17"/>
      <c r="DE714" s="17"/>
      <c r="DF714" s="17"/>
      <c r="DG714" s="17"/>
      <c r="DH714" s="26"/>
      <c r="DI714" s="17"/>
      <c r="DJ714" s="17"/>
      <c r="DK714" s="17"/>
      <c r="DL714" s="17"/>
      <c r="DM714" s="17">
        <v>55.77</v>
      </c>
      <c r="DN714" s="17">
        <v>55.75</v>
      </c>
      <c r="DO714" s="17">
        <v>55.75</v>
      </c>
      <c r="DP714" s="17">
        <v>55.77</v>
      </c>
      <c r="DQ714" s="17">
        <v>55.77</v>
      </c>
      <c r="DR714" s="17">
        <v>55.72</v>
      </c>
      <c r="DS714" s="17">
        <v>55.7</v>
      </c>
      <c r="DT714" s="17">
        <v>55.69</v>
      </c>
      <c r="DU714" s="17">
        <v>55.69</v>
      </c>
      <c r="DV714" s="17">
        <v>55.67</v>
      </c>
      <c r="DW714" s="17">
        <v>55.66</v>
      </c>
      <c r="DX714" s="17">
        <v>55.66</v>
      </c>
      <c r="DY714" s="17">
        <v>55.68</v>
      </c>
      <c r="DZ714" s="17">
        <v>55.66</v>
      </c>
      <c r="EA714" s="17">
        <v>55.65</v>
      </c>
      <c r="EB714" s="17">
        <v>55.6</v>
      </c>
      <c r="EC714" s="17">
        <v>55.51</v>
      </c>
      <c r="ED714" s="17">
        <v>55.5</v>
      </c>
      <c r="EE714" s="17">
        <v>55.48</v>
      </c>
      <c r="EF714" s="17">
        <v>55.46</v>
      </c>
      <c r="EG714" s="17">
        <v>55.4</v>
      </c>
      <c r="EH714" s="17">
        <v>55.4</v>
      </c>
      <c r="EI714" s="17">
        <v>55.38</v>
      </c>
      <c r="EJ714" s="17">
        <v>55.38</v>
      </c>
      <c r="EK714" s="17">
        <v>55.38</v>
      </c>
      <c r="EL714" s="17">
        <v>55.38</v>
      </c>
      <c r="EM714" s="17">
        <v>55.4</v>
      </c>
      <c r="EN714" s="17">
        <v>55.44</v>
      </c>
      <c r="EO714" s="17">
        <v>55.43</v>
      </c>
      <c r="EP714" s="17">
        <v>55.4</v>
      </c>
      <c r="EQ714" s="17">
        <v>55.43</v>
      </c>
      <c r="ER714" s="17">
        <v>55.48</v>
      </c>
      <c r="ES714" s="17">
        <v>55.5</v>
      </c>
      <c r="ET714" s="17">
        <v>55.5</v>
      </c>
      <c r="EU714" s="17">
        <v>55.46</v>
      </c>
      <c r="EV714" s="17">
        <v>55.4</v>
      </c>
      <c r="EW714" s="17">
        <v>55.37</v>
      </c>
      <c r="EX714" s="17">
        <v>55.31</v>
      </c>
      <c r="EY714" s="17">
        <v>55.32</v>
      </c>
      <c r="EZ714" s="17">
        <v>55.33</v>
      </c>
      <c r="FA714" s="17">
        <v>55.3</v>
      </c>
      <c r="FB714" s="17">
        <v>55.27</v>
      </c>
      <c r="FC714" s="17">
        <v>55.19</v>
      </c>
      <c r="FD714" s="17">
        <v>55.1</v>
      </c>
      <c r="FE714" s="17">
        <v>55.09</v>
      </c>
      <c r="FF714" s="17">
        <v>55.13</v>
      </c>
      <c r="FG714" s="17">
        <v>55.14</v>
      </c>
      <c r="FH714" s="17">
        <v>55.15</v>
      </c>
      <c r="FI714" s="17">
        <v>55.12</v>
      </c>
      <c r="FJ714" s="17">
        <v>55.12</v>
      </c>
      <c r="FK714" s="17">
        <v>55.14</v>
      </c>
      <c r="FL714" s="17">
        <v>55.14</v>
      </c>
      <c r="FM714" s="17">
        <v>55.14</v>
      </c>
      <c r="FN714" s="17">
        <v>55.14</v>
      </c>
      <c r="FO714" s="17">
        <v>55.14</v>
      </c>
      <c r="FP714" s="17">
        <v>55.04</v>
      </c>
      <c r="FQ714" s="17">
        <v>54.91</v>
      </c>
      <c r="FR714" s="17">
        <v>54.87</v>
      </c>
      <c r="FS714" s="17">
        <v>54.85</v>
      </c>
      <c r="FT714" s="17">
        <v>54.9</v>
      </c>
      <c r="FU714" s="17">
        <v>55.04</v>
      </c>
      <c r="FV714" s="17">
        <v>54.92</v>
      </c>
      <c r="FW714" s="17">
        <v>55</v>
      </c>
      <c r="FX714" s="17">
        <v>54.98</v>
      </c>
      <c r="FY714" s="17">
        <v>54.99</v>
      </c>
      <c r="FZ714" s="17">
        <v>54.99</v>
      </c>
      <c r="GA714" s="17">
        <v>54.97</v>
      </c>
      <c r="GB714" s="17">
        <v>54.9</v>
      </c>
      <c r="GC714" s="17">
        <v>54.9</v>
      </c>
      <c r="GD714" s="17">
        <v>54.99</v>
      </c>
      <c r="GE714" s="17">
        <v>54.98</v>
      </c>
      <c r="GF714" s="17">
        <v>54.98</v>
      </c>
      <c r="GG714" s="17">
        <v>54.93</v>
      </c>
      <c r="GH714" s="17">
        <v>54.89</v>
      </c>
      <c r="GI714" s="17">
        <v>54.8</v>
      </c>
      <c r="GJ714" s="17">
        <v>54.78</v>
      </c>
      <c r="GK714" s="17">
        <v>54.73</v>
      </c>
      <c r="GL714" s="17">
        <v>54.75</v>
      </c>
      <c r="GM714" s="17">
        <v>54.63</v>
      </c>
      <c r="GN714" s="17">
        <v>54.57</v>
      </c>
      <c r="GO714" s="17">
        <v>54.62</v>
      </c>
      <c r="GP714" s="17">
        <v>54.65</v>
      </c>
      <c r="GQ714" s="17">
        <v>54.66</v>
      </c>
      <c r="GR714" s="17">
        <v>54.64</v>
      </c>
      <c r="GS714" s="17">
        <v>54.6</v>
      </c>
      <c r="GT714" s="17">
        <v>54.63</v>
      </c>
      <c r="GU714" s="17">
        <v>54.64</v>
      </c>
      <c r="GV714" s="17">
        <v>54.64</v>
      </c>
      <c r="GW714" s="17">
        <v>54.59</v>
      </c>
      <c r="GX714" s="17">
        <v>54.6</v>
      </c>
      <c r="GY714" s="17">
        <v>54.58</v>
      </c>
      <c r="GZ714" s="17">
        <v>54.58</v>
      </c>
      <c r="HA714" s="17">
        <v>54.6</v>
      </c>
      <c r="HB714" s="17">
        <v>54.61</v>
      </c>
      <c r="HC714" s="17">
        <v>54.58</v>
      </c>
      <c r="HD714" s="17">
        <v>54.59</v>
      </c>
      <c r="HE714" s="17">
        <v>54.57</v>
      </c>
      <c r="HF714" s="17">
        <v>54.56</v>
      </c>
      <c r="HG714" s="17">
        <v>54.56</v>
      </c>
      <c r="HH714" s="17">
        <v>54.57</v>
      </c>
      <c r="HI714" s="17">
        <v>54.57</v>
      </c>
      <c r="HJ714" s="17">
        <v>54.49</v>
      </c>
      <c r="HK714" s="17">
        <v>54</v>
      </c>
      <c r="HL714" s="17">
        <v>53.9</v>
      </c>
      <c r="HM714" s="17">
        <v>54</v>
      </c>
      <c r="HN714" s="17">
        <v>54.1</v>
      </c>
      <c r="HO714" s="17">
        <v>54</v>
      </c>
      <c r="HP714" s="17">
        <v>53.97</v>
      </c>
      <c r="HQ714" s="17">
        <v>53.93</v>
      </c>
      <c r="HR714" s="17">
        <v>54.02</v>
      </c>
      <c r="HS714" s="17">
        <v>54</v>
      </c>
      <c r="HT714" s="17">
        <v>54.03</v>
      </c>
      <c r="HU714" s="17">
        <v>53.99</v>
      </c>
      <c r="HV714" s="17">
        <v>53.98</v>
      </c>
      <c r="HW714" s="17">
        <v>53.99</v>
      </c>
      <c r="HX714" s="17">
        <v>54</v>
      </c>
      <c r="HY714" s="17">
        <v>54</v>
      </c>
      <c r="HZ714" s="17">
        <v>53.99</v>
      </c>
      <c r="IA714" s="17">
        <v>53.99</v>
      </c>
      <c r="IB714" s="17">
        <v>54</v>
      </c>
      <c r="IC714" s="17">
        <v>54</v>
      </c>
      <c r="ID714" s="17">
        <v>53.99</v>
      </c>
      <c r="IE714" s="17">
        <v>53.97</v>
      </c>
      <c r="IF714" s="17">
        <v>54.05</v>
      </c>
      <c r="IG714" s="17">
        <v>54.35</v>
      </c>
      <c r="IH714" s="17">
        <v>54.34</v>
      </c>
      <c r="II714" s="17">
        <v>54.2</v>
      </c>
      <c r="IJ714" s="17">
        <v>54.15</v>
      </c>
      <c r="IK714" s="17">
        <v>53.95</v>
      </c>
      <c r="IL714" s="17">
        <v>54</v>
      </c>
      <c r="IM714" s="17">
        <v>54.15</v>
      </c>
      <c r="IN714" s="17">
        <v>54.05</v>
      </c>
      <c r="IO714" s="17">
        <v>54</v>
      </c>
      <c r="IP714" s="17">
        <v>54.01</v>
      </c>
      <c r="IQ714" s="17">
        <v>54.09</v>
      </c>
      <c r="IR714" s="17">
        <v>54.07</v>
      </c>
      <c r="IS714" s="17">
        <v>53.97</v>
      </c>
      <c r="IT714" s="17">
        <v>53.94</v>
      </c>
      <c r="IU714" s="17">
        <v>53.9</v>
      </c>
      <c r="IV714" s="17">
        <v>53.93</v>
      </c>
      <c r="IW714" s="17">
        <v>53.93</v>
      </c>
      <c r="IX714" s="17">
        <v>53.93</v>
      </c>
      <c r="IY714" s="17">
        <v>53.93</v>
      </c>
    </row>
    <row r="715" spans="1:259" x14ac:dyDescent="0.15">
      <c r="A715" s="17" t="s">
        <v>3222</v>
      </c>
      <c r="B715" s="17" t="s">
        <v>3223</v>
      </c>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c r="AA715" s="26"/>
      <c r="AB715" s="17"/>
      <c r="AC715" s="26"/>
      <c r="AD715" s="26"/>
      <c r="AE715" s="17"/>
      <c r="AF715" s="17"/>
      <c r="AG715" s="17"/>
      <c r="AH715" s="17"/>
      <c r="AI715" s="17"/>
      <c r="AJ715" s="17"/>
      <c r="AK715" s="17"/>
      <c r="AL715" s="17"/>
      <c r="AM715" s="17"/>
      <c r="AN715" s="17"/>
      <c r="AO715" s="17"/>
      <c r="AP715" s="17"/>
      <c r="AQ715" s="17"/>
      <c r="AR715" s="17"/>
      <c r="AS715" s="17"/>
      <c r="AT715" s="17"/>
      <c r="AU715" s="17"/>
      <c r="AV715" s="17"/>
      <c r="AW715" s="17"/>
      <c r="AX715" s="17"/>
      <c r="AY715" s="17"/>
      <c r="AZ715" s="17"/>
      <c r="BA715" s="17"/>
      <c r="BB715" s="17"/>
      <c r="BC715" s="17"/>
      <c r="BD715" s="17"/>
      <c r="BE715" s="17"/>
      <c r="BF715" s="17"/>
      <c r="BG715" s="17"/>
      <c r="BH715" s="17"/>
      <c r="BI715" s="17"/>
      <c r="BJ715" s="26"/>
      <c r="BK715" s="17"/>
      <c r="BL715" s="17"/>
      <c r="BM715" s="17"/>
      <c r="BN715" s="17"/>
      <c r="BO715" s="17"/>
      <c r="BP715" s="17"/>
      <c r="BQ715" s="17"/>
      <c r="BR715" s="17"/>
      <c r="BS715" s="17"/>
      <c r="BT715" s="17"/>
      <c r="BU715" s="17"/>
      <c r="BV715" s="17"/>
      <c r="BW715" s="17"/>
      <c r="BX715" s="26"/>
      <c r="BY715" s="26"/>
      <c r="BZ715" s="26"/>
      <c r="CA715" s="26"/>
      <c r="CB715" s="26"/>
      <c r="CC715" s="17"/>
      <c r="CD715" s="17"/>
      <c r="CE715" s="17"/>
      <c r="CF715" s="17"/>
      <c r="CG715" s="17"/>
      <c r="CH715" s="17"/>
      <c r="CI715" s="17"/>
      <c r="CJ715" s="26"/>
      <c r="CK715" s="17"/>
      <c r="CL715" s="17"/>
      <c r="CM715" s="17"/>
      <c r="CN715" s="17"/>
      <c r="CO715" s="17"/>
      <c r="CP715" s="17"/>
      <c r="CQ715" s="17"/>
      <c r="CR715" s="17"/>
      <c r="CS715" s="17"/>
      <c r="CT715" s="17"/>
      <c r="CU715" s="17"/>
      <c r="CV715" s="17"/>
      <c r="CW715" s="17"/>
      <c r="CX715" s="17"/>
      <c r="CY715" s="26"/>
      <c r="CZ715" s="26"/>
      <c r="DA715" s="26"/>
      <c r="DB715" s="17"/>
      <c r="DC715" s="17"/>
      <c r="DD715" s="17"/>
      <c r="DE715" s="17"/>
      <c r="DF715" s="17"/>
      <c r="DG715" s="17"/>
      <c r="DH715" s="26"/>
      <c r="DI715" s="17"/>
      <c r="DJ715" s="17"/>
      <c r="DK715" s="17"/>
      <c r="DL715" s="17"/>
      <c r="DM715" s="17">
        <v>7.27</v>
      </c>
      <c r="DN715" s="17">
        <v>7.27</v>
      </c>
      <c r="DO715" s="17">
        <v>7.28</v>
      </c>
      <c r="DP715" s="17">
        <v>7.32</v>
      </c>
      <c r="DQ715" s="17">
        <v>7.31</v>
      </c>
      <c r="DR715" s="17">
        <v>7.3</v>
      </c>
      <c r="DS715" s="17">
        <v>7.31</v>
      </c>
      <c r="DT715" s="17">
        <v>7.3</v>
      </c>
      <c r="DU715" s="17">
        <v>7.31</v>
      </c>
      <c r="DV715" s="17">
        <v>7.3</v>
      </c>
      <c r="DW715" s="17">
        <v>7.29</v>
      </c>
      <c r="DX715" s="17">
        <v>7.29</v>
      </c>
      <c r="DY715" s="17">
        <v>7.29</v>
      </c>
      <c r="DZ715" s="17">
        <v>7.29</v>
      </c>
      <c r="EA715" s="17">
        <v>7.29</v>
      </c>
      <c r="EB715" s="17">
        <v>7.28</v>
      </c>
      <c r="EC715" s="17">
        <v>7.27</v>
      </c>
      <c r="ED715" s="17">
        <v>7.27</v>
      </c>
      <c r="EE715" s="17">
        <v>7.26</v>
      </c>
      <c r="EF715" s="17">
        <v>7.27</v>
      </c>
      <c r="EG715" s="17">
        <v>7.28</v>
      </c>
      <c r="EH715" s="17">
        <v>7.27</v>
      </c>
      <c r="EI715" s="17">
        <v>7.29</v>
      </c>
      <c r="EJ715" s="17">
        <v>7.28</v>
      </c>
      <c r="EK715" s="17">
        <v>7.28</v>
      </c>
      <c r="EL715" s="17">
        <v>7.28</v>
      </c>
      <c r="EM715" s="17">
        <v>7.27</v>
      </c>
      <c r="EN715" s="17">
        <v>7.28</v>
      </c>
      <c r="EO715" s="17">
        <v>7.28</v>
      </c>
      <c r="EP715" s="17">
        <v>7.28</v>
      </c>
      <c r="EQ715" s="17">
        <v>7.3</v>
      </c>
      <c r="ER715" s="17">
        <v>7.3</v>
      </c>
      <c r="ES715" s="17">
        <v>7.29</v>
      </c>
      <c r="ET715" s="17">
        <v>7.29</v>
      </c>
      <c r="EU715" s="17">
        <v>7.28</v>
      </c>
      <c r="EV715" s="17">
        <v>7.29</v>
      </c>
      <c r="EW715" s="17">
        <v>7.29</v>
      </c>
      <c r="EX715" s="17">
        <v>7.29</v>
      </c>
      <c r="EY715" s="17">
        <v>7.29</v>
      </c>
      <c r="EZ715" s="17">
        <v>7.29</v>
      </c>
      <c r="FA715" s="17">
        <v>7.28</v>
      </c>
      <c r="FB715" s="17">
        <v>7.28</v>
      </c>
      <c r="FC715" s="17">
        <v>7.27</v>
      </c>
      <c r="FD715" s="17">
        <v>7.25</v>
      </c>
      <c r="FE715" s="17">
        <v>7.27</v>
      </c>
      <c r="FF715" s="17">
        <v>7.27</v>
      </c>
      <c r="FG715" s="17">
        <v>7.27</v>
      </c>
      <c r="FH715" s="17">
        <v>7.28</v>
      </c>
      <c r="FI715" s="17">
        <v>7.28</v>
      </c>
      <c r="FJ715" s="17">
        <v>7.27</v>
      </c>
      <c r="FK715" s="17">
        <v>7.29</v>
      </c>
      <c r="FL715" s="17">
        <v>7.29</v>
      </c>
      <c r="FM715" s="17">
        <v>7.29</v>
      </c>
      <c r="FN715" s="17">
        <v>7.28</v>
      </c>
      <c r="FO715" s="17">
        <v>7.3</v>
      </c>
      <c r="FP715" s="17">
        <v>7.29</v>
      </c>
      <c r="FQ715" s="17">
        <v>7.3</v>
      </c>
      <c r="FR715" s="17">
        <v>7.3</v>
      </c>
      <c r="FS715" s="17">
        <v>7.3</v>
      </c>
      <c r="FT715" s="17">
        <v>7.29</v>
      </c>
      <c r="FU715" s="17">
        <v>7.3</v>
      </c>
      <c r="FV715" s="17">
        <v>7.28</v>
      </c>
      <c r="FW715" s="17">
        <v>7.29</v>
      </c>
      <c r="FX715" s="17">
        <v>7.3</v>
      </c>
      <c r="FY715" s="17">
        <v>7.3</v>
      </c>
      <c r="FZ715" s="17">
        <v>7.31</v>
      </c>
      <c r="GA715" s="17">
        <v>7.31</v>
      </c>
      <c r="GB715" s="17">
        <v>7.31</v>
      </c>
      <c r="GC715" s="17">
        <v>7.31</v>
      </c>
      <c r="GD715" s="17">
        <v>7.3</v>
      </c>
      <c r="GE715" s="17">
        <v>7.28</v>
      </c>
      <c r="GF715" s="17">
        <v>7.29</v>
      </c>
      <c r="GG715" s="17">
        <v>7.28</v>
      </c>
      <c r="GH715" s="17">
        <v>7.29</v>
      </c>
      <c r="GI715" s="17">
        <v>7.27</v>
      </c>
      <c r="GJ715" s="17">
        <v>7.27</v>
      </c>
      <c r="GK715" s="17">
        <v>7.27</v>
      </c>
      <c r="GL715" s="17">
        <v>7.28</v>
      </c>
      <c r="GM715" s="17">
        <v>7.28</v>
      </c>
      <c r="GN715" s="17">
        <v>7.28</v>
      </c>
      <c r="GO715" s="17">
        <v>7.26</v>
      </c>
      <c r="GP715" s="17">
        <v>7.25</v>
      </c>
      <c r="GQ715" s="17">
        <v>7.26</v>
      </c>
      <c r="GR715" s="17">
        <v>7.28</v>
      </c>
      <c r="GS715" s="17">
        <v>7.27</v>
      </c>
      <c r="GT715" s="17">
        <v>7.27</v>
      </c>
      <c r="GU715" s="17">
        <v>7.28</v>
      </c>
      <c r="GV715" s="17">
        <v>7.28</v>
      </c>
      <c r="GW715" s="17">
        <v>7.28</v>
      </c>
      <c r="GX715" s="17">
        <v>7.28</v>
      </c>
      <c r="GY715" s="17">
        <v>7.28</v>
      </c>
      <c r="GZ715" s="17">
        <v>7.27</v>
      </c>
      <c r="HA715" s="17">
        <v>7.27</v>
      </c>
      <c r="HB715" s="17">
        <v>7.28</v>
      </c>
      <c r="HC715" s="17">
        <v>7.27</v>
      </c>
      <c r="HD715" s="17">
        <v>7.28</v>
      </c>
      <c r="HE715" s="17">
        <v>7.27</v>
      </c>
      <c r="HF715" s="17">
        <v>7.27</v>
      </c>
      <c r="HG715" s="17">
        <v>7.26</v>
      </c>
      <c r="HH715" s="17">
        <v>7.25</v>
      </c>
      <c r="HI715" s="17">
        <v>7.23</v>
      </c>
      <c r="HJ715" s="17">
        <v>7.24</v>
      </c>
      <c r="HK715" s="17">
        <v>7.24</v>
      </c>
      <c r="HL715" s="17">
        <v>7.22</v>
      </c>
      <c r="HM715" s="17">
        <v>7.22</v>
      </c>
      <c r="HN715" s="17">
        <v>7.22</v>
      </c>
      <c r="HO715" s="17">
        <v>7.22</v>
      </c>
      <c r="HP715" s="17">
        <v>7.21</v>
      </c>
      <c r="HQ715" s="17">
        <v>7.21</v>
      </c>
      <c r="HR715" s="17">
        <v>7.23</v>
      </c>
      <c r="HS715" s="17">
        <v>7.23</v>
      </c>
      <c r="HT715" s="17">
        <v>7.22</v>
      </c>
      <c r="HU715" s="17">
        <v>7.22</v>
      </c>
      <c r="HV715" s="17">
        <v>7.22</v>
      </c>
      <c r="HW715" s="17">
        <v>7.23</v>
      </c>
      <c r="HX715" s="17">
        <v>7.23</v>
      </c>
      <c r="HY715" s="17">
        <v>7.23</v>
      </c>
      <c r="HZ715" s="17">
        <v>7.25</v>
      </c>
      <c r="IA715" s="17">
        <v>7.26</v>
      </c>
      <c r="IB715" s="17">
        <v>7.25</v>
      </c>
      <c r="IC715" s="17">
        <v>7.25</v>
      </c>
      <c r="ID715" s="17">
        <v>7.26</v>
      </c>
      <c r="IE715" s="17">
        <v>7.25</v>
      </c>
      <c r="IF715" s="17">
        <v>7.26</v>
      </c>
      <c r="IG715" s="17">
        <v>7.25</v>
      </c>
      <c r="IH715" s="17">
        <v>7.27</v>
      </c>
      <c r="II715" s="17">
        <v>7.25</v>
      </c>
      <c r="IJ715" s="17">
        <v>7.25</v>
      </c>
      <c r="IK715" s="17">
        <v>7.25</v>
      </c>
      <c r="IL715" s="17">
        <v>7.24</v>
      </c>
      <c r="IM715" s="17">
        <v>7.24</v>
      </c>
      <c r="IN715" s="17">
        <v>7.24</v>
      </c>
      <c r="IO715" s="17">
        <v>7.24</v>
      </c>
      <c r="IP715" s="17">
        <v>7.24</v>
      </c>
      <c r="IQ715" s="17">
        <v>7.23</v>
      </c>
      <c r="IR715" s="17">
        <v>7.22</v>
      </c>
      <c r="IS715" s="17">
        <v>7.23</v>
      </c>
      <c r="IT715" s="17">
        <v>7.24</v>
      </c>
      <c r="IU715" s="17">
        <v>7.24</v>
      </c>
      <c r="IV715" s="17">
        <v>7.24</v>
      </c>
      <c r="IW715" s="17">
        <v>7.24</v>
      </c>
      <c r="IX715" s="17">
        <v>7.24</v>
      </c>
      <c r="IY715" s="17">
        <v>7.26</v>
      </c>
    </row>
    <row r="716" spans="1:259" x14ac:dyDescent="0.15">
      <c r="A716" s="17" t="s">
        <v>3464</v>
      </c>
      <c r="B716" s="17" t="s">
        <v>3465</v>
      </c>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c r="AA716" s="26"/>
      <c r="AB716" s="17"/>
      <c r="AC716" s="26"/>
      <c r="AD716" s="26"/>
      <c r="AE716" s="17"/>
      <c r="AF716" s="17"/>
      <c r="AG716" s="17"/>
      <c r="AH716" s="17"/>
      <c r="AI716" s="17"/>
      <c r="AJ716" s="17"/>
      <c r="AK716" s="17"/>
      <c r="AL716" s="17"/>
      <c r="AM716" s="17"/>
      <c r="AN716" s="17"/>
      <c r="AO716" s="17"/>
      <c r="AP716" s="17"/>
      <c r="AQ716" s="17"/>
      <c r="AR716" s="17"/>
      <c r="AS716" s="17"/>
      <c r="AT716" s="17"/>
      <c r="AU716" s="17"/>
      <c r="AV716" s="17"/>
      <c r="AW716" s="17"/>
      <c r="AX716" s="17"/>
      <c r="AY716" s="17"/>
      <c r="AZ716" s="17"/>
      <c r="BA716" s="17"/>
      <c r="BB716" s="17"/>
      <c r="BC716" s="17"/>
      <c r="BD716" s="17"/>
      <c r="BE716" s="17"/>
      <c r="BF716" s="17"/>
      <c r="BG716" s="17"/>
      <c r="BH716" s="17"/>
      <c r="BI716" s="17"/>
      <c r="BJ716" s="26"/>
      <c r="BK716" s="17"/>
      <c r="BL716" s="17"/>
      <c r="BM716" s="17"/>
      <c r="BN716" s="17"/>
      <c r="BO716" s="17"/>
      <c r="BP716" s="17"/>
      <c r="BQ716" s="17"/>
      <c r="BR716" s="17"/>
      <c r="BS716" s="17"/>
      <c r="BT716" s="17"/>
      <c r="BU716" s="17"/>
      <c r="BV716" s="17"/>
      <c r="BW716" s="17"/>
      <c r="BX716" s="26"/>
      <c r="BY716" s="26"/>
      <c r="BZ716" s="26"/>
      <c r="CA716" s="26"/>
      <c r="CB716" s="26"/>
      <c r="CC716" s="17"/>
      <c r="CD716" s="17"/>
      <c r="CE716" s="17"/>
      <c r="CF716" s="17"/>
      <c r="CG716" s="17"/>
      <c r="CH716" s="17"/>
      <c r="CI716" s="17"/>
      <c r="CJ716" s="26"/>
      <c r="CK716" s="17"/>
      <c r="CL716" s="17"/>
      <c r="CM716" s="17"/>
      <c r="CN716" s="17"/>
      <c r="CO716" s="17"/>
      <c r="CP716" s="17"/>
      <c r="CQ716" s="17"/>
      <c r="CR716" s="17"/>
      <c r="CS716" s="17"/>
      <c r="CT716" s="17"/>
      <c r="CU716" s="17"/>
      <c r="CV716" s="17"/>
      <c r="CW716" s="17"/>
      <c r="CX716" s="17"/>
      <c r="CY716" s="26"/>
      <c r="CZ716" s="26"/>
      <c r="DA716" s="26"/>
      <c r="DB716" s="17"/>
      <c r="DC716" s="17"/>
      <c r="DD716" s="17"/>
      <c r="DE716" s="17"/>
      <c r="DF716" s="17"/>
      <c r="DG716" s="17"/>
      <c r="DH716" s="26"/>
      <c r="DI716" s="17"/>
      <c r="DJ716" s="17"/>
      <c r="DK716" s="17"/>
      <c r="DL716" s="17"/>
      <c r="DM716" s="17">
        <v>15.17</v>
      </c>
      <c r="DN716" s="17">
        <v>15.17</v>
      </c>
      <c r="DO716" s="17">
        <v>15.15</v>
      </c>
      <c r="DP716" s="17">
        <v>15.13</v>
      </c>
      <c r="DQ716" s="17">
        <v>15.16</v>
      </c>
      <c r="DR716" s="17">
        <v>15.19</v>
      </c>
      <c r="DS716" s="17">
        <v>15.22</v>
      </c>
      <c r="DT716" s="17">
        <v>15.19</v>
      </c>
      <c r="DU716" s="17">
        <v>15.19</v>
      </c>
      <c r="DV716" s="17">
        <v>15.22</v>
      </c>
      <c r="DW716" s="17">
        <v>15.22</v>
      </c>
      <c r="DX716" s="17">
        <v>15.19</v>
      </c>
      <c r="DY716" s="17">
        <v>15.18</v>
      </c>
      <c r="DZ716" s="17">
        <v>15.18</v>
      </c>
      <c r="EA716" s="17">
        <v>15.15</v>
      </c>
      <c r="EB716" s="17">
        <v>15.14</v>
      </c>
      <c r="EC716" s="17">
        <v>15.14</v>
      </c>
      <c r="ED716" s="17">
        <v>15.13</v>
      </c>
      <c r="EE716" s="17">
        <v>15.12</v>
      </c>
      <c r="EF716" s="17">
        <v>15.13</v>
      </c>
      <c r="EG716" s="17">
        <v>15.13</v>
      </c>
      <c r="EH716" s="17">
        <v>15.13</v>
      </c>
      <c r="EI716" s="17">
        <v>15.18</v>
      </c>
      <c r="EJ716" s="17">
        <v>15.13</v>
      </c>
      <c r="EK716" s="17">
        <v>15.14</v>
      </c>
      <c r="EL716" s="17">
        <v>15.13</v>
      </c>
      <c r="EM716" s="17">
        <v>15.11</v>
      </c>
      <c r="EN716" s="17">
        <v>15.12</v>
      </c>
      <c r="EO716" s="17">
        <v>15.11</v>
      </c>
      <c r="EP716" s="17">
        <v>15.1</v>
      </c>
      <c r="EQ716" s="17">
        <v>15.21</v>
      </c>
      <c r="ER716" s="17">
        <v>15.14</v>
      </c>
      <c r="ES716" s="17">
        <v>15.18</v>
      </c>
      <c r="ET716" s="17">
        <v>15.22</v>
      </c>
      <c r="EU716" s="17">
        <v>15.23</v>
      </c>
      <c r="EV716" s="17">
        <v>15.22</v>
      </c>
      <c r="EW716" s="17">
        <v>15.18</v>
      </c>
      <c r="EX716" s="17">
        <v>15.17</v>
      </c>
      <c r="EY716" s="17">
        <v>15.19</v>
      </c>
      <c r="EZ716" s="17">
        <v>15.18</v>
      </c>
      <c r="FA716" s="17">
        <v>15.18</v>
      </c>
      <c r="FB716" s="17">
        <v>15.2</v>
      </c>
      <c r="FC716" s="17">
        <v>15.18</v>
      </c>
      <c r="FD716" s="17">
        <v>15.22</v>
      </c>
      <c r="FE716" s="17">
        <v>15.23</v>
      </c>
      <c r="FF716" s="17">
        <v>15.24</v>
      </c>
      <c r="FG716" s="17">
        <v>15.22</v>
      </c>
      <c r="FH716" s="17">
        <v>15.22</v>
      </c>
      <c r="FI716" s="17">
        <v>15.22</v>
      </c>
      <c r="FJ716" s="17">
        <v>15.21</v>
      </c>
      <c r="FK716" s="17">
        <v>15.22</v>
      </c>
      <c r="FL716" s="17">
        <v>15.22</v>
      </c>
      <c r="FM716" s="17">
        <v>15.22</v>
      </c>
      <c r="FN716" s="17">
        <v>15.21</v>
      </c>
      <c r="FO716" s="17">
        <v>15.22</v>
      </c>
      <c r="FP716" s="17">
        <v>15.2</v>
      </c>
      <c r="FQ716" s="17">
        <v>15.2</v>
      </c>
      <c r="FR716" s="17">
        <v>15.21</v>
      </c>
      <c r="FS716" s="17">
        <v>15.19</v>
      </c>
      <c r="FT716" s="17">
        <v>15.18</v>
      </c>
      <c r="FU716" s="17">
        <v>15.18</v>
      </c>
      <c r="FV716" s="17">
        <v>15.18</v>
      </c>
      <c r="FW716" s="17">
        <v>15.18</v>
      </c>
      <c r="FX716" s="17">
        <v>15.19</v>
      </c>
      <c r="FY716" s="17">
        <v>15.18</v>
      </c>
      <c r="FZ716" s="17">
        <v>15.21</v>
      </c>
      <c r="GA716" s="17">
        <v>15.21</v>
      </c>
      <c r="GB716" s="17">
        <v>15.2</v>
      </c>
      <c r="GC716" s="17">
        <v>15.19</v>
      </c>
      <c r="GD716" s="17">
        <v>15.19</v>
      </c>
      <c r="GE716" s="17">
        <v>15.19</v>
      </c>
      <c r="GF716" s="17">
        <v>15.19</v>
      </c>
      <c r="GG716" s="17">
        <v>15.16</v>
      </c>
      <c r="GH716" s="17">
        <v>15.16</v>
      </c>
      <c r="GI716" s="17">
        <v>15.13</v>
      </c>
      <c r="GJ716" s="17">
        <v>15.15</v>
      </c>
      <c r="GK716" s="17">
        <v>15.15</v>
      </c>
      <c r="GL716" s="17">
        <v>15.13</v>
      </c>
      <c r="GM716" s="17">
        <v>15.13</v>
      </c>
      <c r="GN716" s="17">
        <v>15.12</v>
      </c>
      <c r="GO716" s="17">
        <v>15.13</v>
      </c>
      <c r="GP716" s="17">
        <v>15.12</v>
      </c>
      <c r="GQ716" s="17">
        <v>15.12</v>
      </c>
      <c r="GR716" s="17">
        <v>15.09</v>
      </c>
      <c r="GS716" s="17">
        <v>15.06</v>
      </c>
      <c r="GT716" s="17">
        <v>15.02</v>
      </c>
      <c r="GU716" s="17">
        <v>15.03</v>
      </c>
      <c r="GV716" s="17">
        <v>15.04</v>
      </c>
      <c r="GW716" s="17">
        <v>15.05</v>
      </c>
      <c r="GX716" s="17">
        <v>15.06</v>
      </c>
      <c r="GY716" s="17">
        <v>15.03</v>
      </c>
      <c r="GZ716" s="17">
        <v>15</v>
      </c>
      <c r="HA716" s="17">
        <v>15.01</v>
      </c>
      <c r="HB716" s="17">
        <v>15.02</v>
      </c>
      <c r="HC716" s="17">
        <v>15.03</v>
      </c>
      <c r="HD716" s="17">
        <v>15.1</v>
      </c>
      <c r="HE716" s="17">
        <v>15.05</v>
      </c>
      <c r="HF716" s="17">
        <v>15.04</v>
      </c>
      <c r="HG716" s="17">
        <v>15.01</v>
      </c>
      <c r="HH716" s="17">
        <v>15.02</v>
      </c>
      <c r="HI716" s="17">
        <v>15.03</v>
      </c>
      <c r="HJ716" s="17">
        <v>15.01</v>
      </c>
      <c r="HK716" s="17">
        <v>15</v>
      </c>
      <c r="HL716" s="17">
        <v>15.05</v>
      </c>
      <c r="HM716" s="17">
        <v>15.05</v>
      </c>
      <c r="HN716" s="17">
        <v>15.03</v>
      </c>
      <c r="HO716" s="17">
        <v>15</v>
      </c>
      <c r="HP716" s="17">
        <v>15</v>
      </c>
      <c r="HQ716" s="17">
        <v>14.99</v>
      </c>
      <c r="HR716" s="17">
        <v>14.93</v>
      </c>
      <c r="HS716" s="17">
        <v>14.93</v>
      </c>
      <c r="HT716" s="17">
        <v>14.93</v>
      </c>
      <c r="HU716" s="17">
        <v>14.98</v>
      </c>
      <c r="HV716" s="17">
        <v>14.97</v>
      </c>
      <c r="HW716" s="17">
        <v>14.99</v>
      </c>
      <c r="HX716" s="17">
        <v>14.98</v>
      </c>
      <c r="HY716" s="17">
        <v>14.97</v>
      </c>
      <c r="HZ716" s="17">
        <v>14.97</v>
      </c>
      <c r="IA716" s="17">
        <v>14.97</v>
      </c>
      <c r="IB716" s="17">
        <v>14.97</v>
      </c>
      <c r="IC716" s="17">
        <v>14.98</v>
      </c>
      <c r="ID716" s="17">
        <v>14.99</v>
      </c>
      <c r="IE716" s="17">
        <v>14.98</v>
      </c>
      <c r="IF716" s="17">
        <v>14.98</v>
      </c>
      <c r="IG716" s="17">
        <v>14.98</v>
      </c>
      <c r="IH716" s="17">
        <v>14.96</v>
      </c>
      <c r="II716" s="17">
        <v>14.92</v>
      </c>
      <c r="IJ716" s="17">
        <v>14.91</v>
      </c>
      <c r="IK716" s="17">
        <v>14.91</v>
      </c>
      <c r="IL716" s="17">
        <v>14.9</v>
      </c>
      <c r="IM716" s="17">
        <v>14.89</v>
      </c>
      <c r="IN716" s="17">
        <v>14.82</v>
      </c>
      <c r="IO716" s="17">
        <v>14.86</v>
      </c>
      <c r="IP716" s="17">
        <v>14.92</v>
      </c>
      <c r="IQ716" s="17">
        <v>14.92</v>
      </c>
      <c r="IR716" s="17">
        <v>14.9</v>
      </c>
      <c r="IS716" s="17">
        <v>14.89</v>
      </c>
      <c r="IT716" s="17">
        <v>14.89</v>
      </c>
      <c r="IU716" s="17">
        <v>14.89</v>
      </c>
      <c r="IV716" s="17">
        <v>14.89</v>
      </c>
      <c r="IW716" s="17">
        <v>14.9</v>
      </c>
      <c r="IX716" s="17">
        <v>14.82</v>
      </c>
      <c r="IY716" s="17">
        <v>14.86</v>
      </c>
    </row>
    <row r="717" spans="1:259" x14ac:dyDescent="0.15">
      <c r="A717" s="17" t="s">
        <v>240</v>
      </c>
      <c r="B717" s="17" t="s">
        <v>241</v>
      </c>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c r="AA717" s="26"/>
      <c r="AB717" s="17"/>
      <c r="AC717" s="26"/>
      <c r="AD717" s="26"/>
      <c r="AE717" s="17"/>
      <c r="AF717" s="17"/>
      <c r="AG717" s="17"/>
      <c r="AH717" s="17"/>
      <c r="AI717" s="17"/>
      <c r="AJ717" s="17"/>
      <c r="AK717" s="17"/>
      <c r="AL717" s="17"/>
      <c r="AM717" s="17"/>
      <c r="AN717" s="17"/>
      <c r="AO717" s="17"/>
      <c r="AP717" s="17"/>
      <c r="AQ717" s="17"/>
      <c r="AR717" s="17"/>
      <c r="AS717" s="17"/>
      <c r="AT717" s="17"/>
      <c r="AU717" s="17"/>
      <c r="AV717" s="17"/>
      <c r="AW717" s="17"/>
      <c r="AX717" s="17"/>
      <c r="AY717" s="17"/>
      <c r="AZ717" s="17"/>
      <c r="BA717" s="17"/>
      <c r="BB717" s="17"/>
      <c r="BC717" s="17"/>
      <c r="BD717" s="17"/>
      <c r="BE717" s="17"/>
      <c r="BF717" s="17"/>
      <c r="BG717" s="17"/>
      <c r="BH717" s="17"/>
      <c r="BI717" s="17"/>
      <c r="BJ717" s="26"/>
      <c r="BK717" s="17"/>
      <c r="BL717" s="17"/>
      <c r="BM717" s="17"/>
      <c r="BN717" s="17"/>
      <c r="BO717" s="17"/>
      <c r="BP717" s="17"/>
      <c r="BQ717" s="17"/>
      <c r="BR717" s="17"/>
      <c r="BS717" s="17"/>
      <c r="BT717" s="17"/>
      <c r="BU717" s="17"/>
      <c r="BV717" s="17"/>
      <c r="BW717" s="17"/>
      <c r="BX717" s="26"/>
      <c r="BY717" s="26"/>
      <c r="BZ717" s="26"/>
      <c r="CA717" s="26"/>
      <c r="CB717" s="26"/>
      <c r="CC717" s="17"/>
      <c r="CD717" s="17"/>
      <c r="CE717" s="17"/>
      <c r="CF717" s="17"/>
      <c r="CG717" s="17"/>
      <c r="CH717" s="17"/>
      <c r="CI717" s="17"/>
      <c r="CJ717" s="26"/>
      <c r="CK717" s="17"/>
      <c r="CL717" s="17"/>
      <c r="CM717" s="17"/>
      <c r="CN717" s="17"/>
      <c r="CO717" s="17"/>
      <c r="CP717" s="17"/>
      <c r="CQ717" s="17"/>
      <c r="CR717" s="17"/>
      <c r="CS717" s="17"/>
      <c r="CT717" s="17"/>
      <c r="CU717" s="17"/>
      <c r="CV717" s="17"/>
      <c r="CW717" s="17"/>
      <c r="CX717" s="17"/>
      <c r="CY717" s="26"/>
      <c r="CZ717" s="26"/>
      <c r="DA717" s="26"/>
      <c r="DB717" s="17"/>
      <c r="DC717" s="17"/>
      <c r="DD717" s="17"/>
      <c r="DE717" s="17"/>
      <c r="DF717" s="17"/>
      <c r="DG717" s="17"/>
      <c r="DH717" s="26"/>
      <c r="DI717" s="17"/>
      <c r="DJ717" s="17"/>
      <c r="DK717" s="17"/>
      <c r="DL717" s="17"/>
      <c r="DM717" s="17">
        <v>13.58</v>
      </c>
      <c r="DN717" s="17">
        <v>13.6</v>
      </c>
      <c r="DO717" s="17">
        <v>13.62</v>
      </c>
      <c r="DP717" s="17">
        <v>13.62</v>
      </c>
      <c r="DQ717" s="17">
        <v>13.62</v>
      </c>
      <c r="DR717" s="17">
        <v>13.6</v>
      </c>
      <c r="DS717" s="17">
        <v>13.6</v>
      </c>
      <c r="DT717" s="17">
        <v>13.6</v>
      </c>
      <c r="DU717" s="17">
        <v>13.6</v>
      </c>
      <c r="DV717" s="17">
        <v>13.59</v>
      </c>
      <c r="DW717" s="17">
        <v>13.58</v>
      </c>
      <c r="DX717" s="17">
        <v>13.58</v>
      </c>
      <c r="DY717" s="17">
        <v>13.57</v>
      </c>
      <c r="DZ717" s="17">
        <v>13.57</v>
      </c>
      <c r="EA717" s="17">
        <v>13.56</v>
      </c>
      <c r="EB717" s="17">
        <v>13.6</v>
      </c>
      <c r="EC717" s="17">
        <v>13.59</v>
      </c>
      <c r="ED717" s="17">
        <v>13.58</v>
      </c>
      <c r="EE717" s="17">
        <v>13.57</v>
      </c>
      <c r="EF717" s="17">
        <v>13.59</v>
      </c>
      <c r="EG717" s="17">
        <v>13.59</v>
      </c>
      <c r="EH717" s="17">
        <v>13.59</v>
      </c>
      <c r="EI717" s="17">
        <v>13.6</v>
      </c>
      <c r="EJ717" s="17">
        <v>13.58</v>
      </c>
      <c r="EK717" s="17">
        <v>13.59</v>
      </c>
      <c r="EL717" s="17">
        <v>13.6</v>
      </c>
      <c r="EM717" s="17">
        <v>13.58</v>
      </c>
      <c r="EN717" s="17">
        <v>13.57</v>
      </c>
      <c r="EO717" s="17">
        <v>13.56</v>
      </c>
      <c r="EP717" s="17">
        <v>13.57</v>
      </c>
      <c r="EQ717" s="17">
        <v>13.56</v>
      </c>
      <c r="ER717" s="17">
        <v>13.57</v>
      </c>
      <c r="ES717" s="17">
        <v>13.58</v>
      </c>
      <c r="ET717" s="17">
        <v>13.59</v>
      </c>
      <c r="EU717" s="17">
        <v>13.59</v>
      </c>
      <c r="EV717" s="17">
        <v>13.59</v>
      </c>
      <c r="EW717" s="17">
        <v>13.59</v>
      </c>
      <c r="EX717" s="17">
        <v>13.57</v>
      </c>
      <c r="EY717" s="17">
        <v>13.58</v>
      </c>
      <c r="EZ717" s="17">
        <v>13.57</v>
      </c>
      <c r="FA717" s="17">
        <v>13.57</v>
      </c>
      <c r="FB717" s="17">
        <v>13.56</v>
      </c>
      <c r="FC717" s="17">
        <v>13.57</v>
      </c>
      <c r="FD717" s="17">
        <v>13.56</v>
      </c>
      <c r="FE717" s="17">
        <v>13.56</v>
      </c>
      <c r="FF717" s="17">
        <v>13.56</v>
      </c>
      <c r="FG717" s="17">
        <v>13.57</v>
      </c>
      <c r="FH717" s="17">
        <v>13.56</v>
      </c>
      <c r="FI717" s="17">
        <v>13.57</v>
      </c>
      <c r="FJ717" s="17">
        <v>13.57</v>
      </c>
      <c r="FK717" s="17">
        <v>13.57</v>
      </c>
      <c r="FL717" s="17">
        <v>13.58</v>
      </c>
      <c r="FM717" s="17">
        <v>13.58</v>
      </c>
      <c r="FN717" s="17">
        <v>13.56</v>
      </c>
      <c r="FO717" s="17">
        <v>13.57</v>
      </c>
      <c r="FP717" s="17">
        <v>13.57</v>
      </c>
      <c r="FQ717" s="17">
        <v>13.57</v>
      </c>
      <c r="FR717" s="17">
        <v>13.56</v>
      </c>
      <c r="FS717" s="17">
        <v>13.58</v>
      </c>
      <c r="FT717" s="17">
        <v>13.57</v>
      </c>
      <c r="FU717" s="17">
        <v>13.58</v>
      </c>
      <c r="FV717" s="17">
        <v>13.58</v>
      </c>
      <c r="FW717" s="17">
        <v>13.6</v>
      </c>
      <c r="FX717" s="17">
        <v>13.59</v>
      </c>
      <c r="FY717" s="17">
        <v>13.62</v>
      </c>
      <c r="FZ717" s="17">
        <v>13.62</v>
      </c>
      <c r="GA717" s="17">
        <v>13.6</v>
      </c>
      <c r="GB717" s="17">
        <v>13.6</v>
      </c>
      <c r="GC717" s="17">
        <v>13.58</v>
      </c>
      <c r="GD717" s="17">
        <v>13.59</v>
      </c>
      <c r="GE717" s="17">
        <v>13.58</v>
      </c>
      <c r="GF717" s="17">
        <v>13.57</v>
      </c>
      <c r="GG717" s="17">
        <v>13.58</v>
      </c>
      <c r="GH717" s="17">
        <v>13.57</v>
      </c>
      <c r="GI717" s="17">
        <v>13.56</v>
      </c>
      <c r="GJ717" s="17">
        <v>13.55</v>
      </c>
      <c r="GK717" s="17">
        <v>13.54</v>
      </c>
      <c r="GL717" s="17">
        <v>13.52</v>
      </c>
      <c r="GM717" s="17">
        <v>13.53</v>
      </c>
      <c r="GN717" s="17">
        <v>13.52</v>
      </c>
      <c r="GO717" s="17">
        <v>13.53</v>
      </c>
      <c r="GP717" s="17">
        <v>13.52</v>
      </c>
      <c r="GQ717" s="17">
        <v>13.52</v>
      </c>
      <c r="GR717" s="17">
        <v>13.52</v>
      </c>
      <c r="GS717" s="17">
        <v>13.5</v>
      </c>
      <c r="GT717" s="17">
        <v>13.49</v>
      </c>
      <c r="GU717" s="17">
        <v>13.51</v>
      </c>
      <c r="GV717" s="17">
        <v>13.51</v>
      </c>
      <c r="GW717" s="17">
        <v>13.52</v>
      </c>
      <c r="GX717" s="17">
        <v>13.5</v>
      </c>
      <c r="GY717" s="17">
        <v>13.52</v>
      </c>
      <c r="GZ717" s="17">
        <v>13.51</v>
      </c>
      <c r="HA717" s="17">
        <v>13.51</v>
      </c>
      <c r="HB717" s="17">
        <v>13.52</v>
      </c>
      <c r="HC717" s="17">
        <v>13.51</v>
      </c>
      <c r="HD717" s="17">
        <v>13.53</v>
      </c>
      <c r="HE717" s="17">
        <v>13.55</v>
      </c>
      <c r="HF717" s="17">
        <v>13.55</v>
      </c>
      <c r="HG717" s="17">
        <v>13.54</v>
      </c>
      <c r="HH717" s="17">
        <v>13.55</v>
      </c>
      <c r="HI717" s="17">
        <v>13.54</v>
      </c>
      <c r="HJ717" s="17">
        <v>13.54</v>
      </c>
      <c r="HK717" s="17">
        <v>13.52</v>
      </c>
      <c r="HL717" s="17">
        <v>13.51</v>
      </c>
      <c r="HM717" s="17">
        <v>13.51</v>
      </c>
      <c r="HN717" s="17">
        <v>13.52</v>
      </c>
      <c r="HO717" s="17">
        <v>13.52</v>
      </c>
      <c r="HP717" s="17">
        <v>13.5</v>
      </c>
      <c r="HQ717" s="17">
        <v>13.5</v>
      </c>
      <c r="HR717" s="17">
        <v>13.51</v>
      </c>
      <c r="HS717" s="17">
        <v>13.51</v>
      </c>
      <c r="HT717" s="17">
        <v>13.5</v>
      </c>
      <c r="HU717" s="17">
        <v>13.52</v>
      </c>
      <c r="HV717" s="17">
        <v>13.5</v>
      </c>
      <c r="HW717" s="17">
        <v>13.51</v>
      </c>
      <c r="HX717" s="17">
        <v>13.53</v>
      </c>
      <c r="HY717" s="17">
        <v>13.52</v>
      </c>
      <c r="HZ717" s="17">
        <v>13.54</v>
      </c>
      <c r="IA717" s="17">
        <v>13.54</v>
      </c>
      <c r="IB717" s="17">
        <v>13.53</v>
      </c>
      <c r="IC717" s="17">
        <v>13.52</v>
      </c>
      <c r="ID717" s="17">
        <v>13.52</v>
      </c>
      <c r="IE717" s="17">
        <v>13.52</v>
      </c>
      <c r="IF717" s="17">
        <v>13.48</v>
      </c>
      <c r="IG717" s="17">
        <v>13.46</v>
      </c>
      <c r="IH717" s="17">
        <v>13.47</v>
      </c>
      <c r="II717" s="17">
        <v>13.47</v>
      </c>
      <c r="IJ717" s="17">
        <v>13.48</v>
      </c>
      <c r="IK717" s="17">
        <v>13.48</v>
      </c>
      <c r="IL717" s="17">
        <v>13.49</v>
      </c>
      <c r="IM717" s="17">
        <v>13.48</v>
      </c>
      <c r="IN717" s="17">
        <v>13.48</v>
      </c>
      <c r="IO717" s="17">
        <v>13.48</v>
      </c>
      <c r="IP717" s="17">
        <v>13.49</v>
      </c>
      <c r="IQ717" s="17">
        <v>13.48</v>
      </c>
      <c r="IR717" s="17">
        <v>13.49</v>
      </c>
      <c r="IS717" s="17">
        <v>13.48</v>
      </c>
      <c r="IT717" s="17">
        <v>13.48</v>
      </c>
      <c r="IU717" s="17">
        <v>13.47</v>
      </c>
      <c r="IV717" s="17">
        <v>13.48</v>
      </c>
      <c r="IW717" s="17">
        <v>13.49</v>
      </c>
      <c r="IX717" s="17">
        <v>13.5</v>
      </c>
      <c r="IY717" s="17">
        <v>13.49</v>
      </c>
    </row>
    <row r="718" spans="1:259" x14ac:dyDescent="0.15">
      <c r="A718" s="17" t="s">
        <v>2794</v>
      </c>
      <c r="B718" s="17" t="s">
        <v>2795</v>
      </c>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c r="AA718" s="26"/>
      <c r="AB718" s="17"/>
      <c r="AC718" s="26"/>
      <c r="AD718" s="26"/>
      <c r="AE718" s="17"/>
      <c r="AF718" s="17"/>
      <c r="AG718" s="17"/>
      <c r="AH718" s="17"/>
      <c r="AI718" s="17"/>
      <c r="AJ718" s="17"/>
      <c r="AK718" s="17"/>
      <c r="AL718" s="17"/>
      <c r="AM718" s="17"/>
      <c r="AN718" s="17"/>
      <c r="AO718" s="17"/>
      <c r="AP718" s="17"/>
      <c r="AQ718" s="17"/>
      <c r="AR718" s="17"/>
      <c r="AS718" s="17"/>
      <c r="AT718" s="17"/>
      <c r="AU718" s="17"/>
      <c r="AV718" s="17"/>
      <c r="AW718" s="17"/>
      <c r="AX718" s="17"/>
      <c r="AY718" s="17"/>
      <c r="AZ718" s="17"/>
      <c r="BA718" s="17"/>
      <c r="BB718" s="17"/>
      <c r="BC718" s="17"/>
      <c r="BD718" s="17"/>
      <c r="BE718" s="17"/>
      <c r="BF718" s="17"/>
      <c r="BG718" s="17"/>
      <c r="BH718" s="17"/>
      <c r="BI718" s="17"/>
      <c r="BJ718" s="26"/>
      <c r="BK718" s="17"/>
      <c r="BL718" s="17"/>
      <c r="BM718" s="17"/>
      <c r="BN718" s="17"/>
      <c r="BO718" s="17"/>
      <c r="BP718" s="17"/>
      <c r="BQ718" s="17"/>
      <c r="BR718" s="17"/>
      <c r="BS718" s="17"/>
      <c r="BT718" s="17"/>
      <c r="BU718" s="17"/>
      <c r="BV718" s="17"/>
      <c r="BW718" s="17"/>
      <c r="BX718" s="26"/>
      <c r="BY718" s="26"/>
      <c r="BZ718" s="26"/>
      <c r="CA718" s="26"/>
      <c r="CB718" s="26"/>
      <c r="CC718" s="17"/>
      <c r="CD718" s="17"/>
      <c r="CE718" s="17"/>
      <c r="CF718" s="17"/>
      <c r="CG718" s="17"/>
      <c r="CH718" s="17"/>
      <c r="CI718" s="17"/>
      <c r="CJ718" s="26"/>
      <c r="CK718" s="17"/>
      <c r="CL718" s="17"/>
      <c r="CM718" s="17"/>
      <c r="CN718" s="17"/>
      <c r="CO718" s="17"/>
      <c r="CP718" s="17"/>
      <c r="CQ718" s="17"/>
      <c r="CR718" s="17"/>
      <c r="CS718" s="17"/>
      <c r="CT718" s="17"/>
      <c r="CU718" s="17"/>
      <c r="CV718" s="17"/>
      <c r="CW718" s="17"/>
      <c r="CX718" s="17"/>
      <c r="CY718" s="26"/>
      <c r="CZ718" s="26"/>
      <c r="DA718" s="26"/>
      <c r="DB718" s="17"/>
      <c r="DC718" s="17"/>
      <c r="DD718" s="17"/>
      <c r="DE718" s="17"/>
      <c r="DF718" s="17"/>
      <c r="DG718" s="17"/>
      <c r="DH718" s="26"/>
      <c r="DI718" s="17"/>
      <c r="DJ718" s="17"/>
      <c r="DK718" s="17"/>
      <c r="DL718" s="17"/>
      <c r="DM718" s="17">
        <v>11.46</v>
      </c>
      <c r="DN718" s="17">
        <v>11.46</v>
      </c>
      <c r="DO718" s="17">
        <v>11.46</v>
      </c>
      <c r="DP718" s="17">
        <v>11.45</v>
      </c>
      <c r="DQ718" s="17">
        <v>11.46</v>
      </c>
      <c r="DR718" s="17">
        <v>11.45</v>
      </c>
      <c r="DS718" s="17">
        <v>11.45</v>
      </c>
      <c r="DT718" s="17">
        <v>11.46</v>
      </c>
      <c r="DU718" s="17">
        <v>11.47</v>
      </c>
      <c r="DV718" s="17">
        <v>11.47</v>
      </c>
      <c r="DW718" s="17">
        <v>11.46</v>
      </c>
      <c r="DX718" s="17">
        <v>11.46</v>
      </c>
      <c r="DY718" s="17">
        <v>11.46</v>
      </c>
      <c r="DZ718" s="17">
        <v>11.45</v>
      </c>
      <c r="EA718" s="17">
        <v>11.44</v>
      </c>
      <c r="EB718" s="17">
        <v>11.43</v>
      </c>
      <c r="EC718" s="17">
        <v>11.43</v>
      </c>
      <c r="ED718" s="17">
        <v>11.44</v>
      </c>
      <c r="EE718" s="17">
        <v>11.44</v>
      </c>
      <c r="EF718" s="17">
        <v>11.44</v>
      </c>
      <c r="EG718" s="17">
        <v>11.43</v>
      </c>
      <c r="EH718" s="17">
        <v>11.43</v>
      </c>
      <c r="EI718" s="17">
        <v>11.43</v>
      </c>
      <c r="EJ718" s="17">
        <v>11.43</v>
      </c>
      <c r="EK718" s="17">
        <v>11.44</v>
      </c>
      <c r="EL718" s="17">
        <v>11.43</v>
      </c>
      <c r="EM718" s="17">
        <v>11.43</v>
      </c>
      <c r="EN718" s="17">
        <v>11.42</v>
      </c>
      <c r="EO718" s="17">
        <v>11.42</v>
      </c>
      <c r="EP718" s="17">
        <v>11.43</v>
      </c>
      <c r="EQ718" s="17">
        <v>11.44</v>
      </c>
      <c r="ER718" s="17">
        <v>11.43</v>
      </c>
      <c r="ES718" s="17">
        <v>11.42</v>
      </c>
      <c r="ET718" s="17">
        <v>11.43</v>
      </c>
      <c r="EU718" s="17">
        <v>11.43</v>
      </c>
      <c r="EV718" s="17">
        <v>11.43</v>
      </c>
      <c r="EW718" s="17">
        <v>11.43</v>
      </c>
      <c r="EX718" s="17">
        <v>11.42</v>
      </c>
      <c r="EY718" s="17">
        <v>11.42</v>
      </c>
      <c r="EZ718" s="17">
        <v>11.43</v>
      </c>
      <c r="FA718" s="17">
        <v>11.43</v>
      </c>
      <c r="FB718" s="17">
        <v>11.42</v>
      </c>
      <c r="FC718" s="17">
        <v>11.42</v>
      </c>
      <c r="FD718" s="17">
        <v>11.43</v>
      </c>
      <c r="FE718" s="17">
        <v>11.42</v>
      </c>
      <c r="FF718" s="17">
        <v>11.41</v>
      </c>
      <c r="FG718" s="17">
        <v>11.41</v>
      </c>
      <c r="FH718" s="17">
        <v>11.42</v>
      </c>
      <c r="FI718" s="17">
        <v>11.43</v>
      </c>
      <c r="FJ718" s="17">
        <v>11.43</v>
      </c>
      <c r="FK718" s="17">
        <v>11.43</v>
      </c>
      <c r="FL718" s="17">
        <v>11.42</v>
      </c>
      <c r="FM718" s="17">
        <v>11.42</v>
      </c>
      <c r="FN718" s="17">
        <v>11.42</v>
      </c>
      <c r="FO718" s="17">
        <v>11.42</v>
      </c>
      <c r="FP718" s="17">
        <v>11.42</v>
      </c>
      <c r="FQ718" s="17">
        <v>11.42</v>
      </c>
      <c r="FR718" s="17">
        <v>11.42</v>
      </c>
      <c r="FS718" s="17">
        <v>11.43</v>
      </c>
      <c r="FT718" s="17">
        <v>11.42</v>
      </c>
      <c r="FU718" s="17">
        <v>11.43</v>
      </c>
      <c r="FV718" s="17">
        <v>11.43</v>
      </c>
      <c r="FW718" s="17">
        <v>11.44</v>
      </c>
      <c r="FX718" s="17">
        <v>11.42</v>
      </c>
      <c r="FY718" s="17">
        <v>11.43</v>
      </c>
      <c r="FZ718" s="17">
        <v>11.43</v>
      </c>
      <c r="GA718" s="17">
        <v>11.44</v>
      </c>
      <c r="GB718" s="17">
        <v>11.43</v>
      </c>
      <c r="GC718" s="17">
        <v>11.43</v>
      </c>
      <c r="GD718" s="17">
        <v>11.44</v>
      </c>
      <c r="GE718" s="17">
        <v>11.44</v>
      </c>
      <c r="GF718" s="17">
        <v>11.43</v>
      </c>
      <c r="GG718" s="17">
        <v>11.44</v>
      </c>
      <c r="GH718" s="17">
        <v>11.43</v>
      </c>
      <c r="GI718" s="17">
        <v>11.42</v>
      </c>
      <c r="GJ718" s="17">
        <v>11.41</v>
      </c>
      <c r="GK718" s="17">
        <v>11.41</v>
      </c>
      <c r="GL718" s="17">
        <v>11.39</v>
      </c>
      <c r="GM718" s="17">
        <v>11.39</v>
      </c>
      <c r="GN718" s="17">
        <v>11.39</v>
      </c>
      <c r="GO718" s="17">
        <v>11.38</v>
      </c>
      <c r="GP718" s="17">
        <v>11.39</v>
      </c>
      <c r="GQ718" s="17">
        <v>11.38</v>
      </c>
      <c r="GR718" s="17">
        <v>11.39</v>
      </c>
      <c r="GS718" s="17">
        <v>11.39</v>
      </c>
      <c r="GT718" s="17">
        <v>11.4</v>
      </c>
      <c r="GU718" s="17">
        <v>11.39</v>
      </c>
      <c r="GV718" s="17">
        <v>11.4</v>
      </c>
      <c r="GW718" s="17">
        <v>11.39</v>
      </c>
      <c r="GX718" s="17">
        <v>11.38</v>
      </c>
      <c r="GY718" s="17">
        <v>11.39</v>
      </c>
      <c r="GZ718" s="17">
        <v>11.39</v>
      </c>
      <c r="HA718" s="17">
        <v>11.38</v>
      </c>
      <c r="HB718" s="17">
        <v>11.39</v>
      </c>
      <c r="HC718" s="17">
        <v>11.39</v>
      </c>
      <c r="HD718" s="17">
        <v>11.4</v>
      </c>
      <c r="HE718" s="17">
        <v>11.39</v>
      </c>
      <c r="HF718" s="17">
        <v>11.39</v>
      </c>
      <c r="HG718" s="17">
        <v>11.39</v>
      </c>
      <c r="HH718" s="17">
        <v>11.39</v>
      </c>
      <c r="HI718" s="17">
        <v>11.39</v>
      </c>
      <c r="HJ718" s="17">
        <v>11.38</v>
      </c>
      <c r="HK718" s="17">
        <v>11.38</v>
      </c>
      <c r="HL718" s="17">
        <v>11.38</v>
      </c>
      <c r="HM718" s="17">
        <v>11.37</v>
      </c>
      <c r="HN718" s="17">
        <v>11.37</v>
      </c>
      <c r="HO718" s="17">
        <v>11.37</v>
      </c>
      <c r="HP718" s="17">
        <v>11.37</v>
      </c>
      <c r="HQ718" s="17">
        <v>11.36</v>
      </c>
      <c r="HR718" s="17">
        <v>11.36</v>
      </c>
      <c r="HS718" s="17">
        <v>11.36</v>
      </c>
      <c r="HT718" s="17">
        <v>11.37</v>
      </c>
      <c r="HU718" s="17">
        <v>11.36</v>
      </c>
      <c r="HV718" s="17">
        <v>11.35</v>
      </c>
      <c r="HW718" s="17">
        <v>11.35</v>
      </c>
      <c r="HX718" s="17">
        <v>11.34</v>
      </c>
      <c r="HY718" s="17">
        <v>11.33</v>
      </c>
      <c r="HZ718" s="17">
        <v>11.34</v>
      </c>
      <c r="IA718" s="17">
        <v>11.35</v>
      </c>
      <c r="IB718" s="17">
        <v>11.35</v>
      </c>
      <c r="IC718" s="17">
        <v>11.35</v>
      </c>
      <c r="ID718" s="17">
        <v>11.36</v>
      </c>
      <c r="IE718" s="17">
        <v>11.35</v>
      </c>
      <c r="IF718" s="17">
        <v>11.35</v>
      </c>
      <c r="IG718" s="17">
        <v>11.34</v>
      </c>
      <c r="IH718" s="17">
        <v>11.33</v>
      </c>
      <c r="II718" s="17">
        <v>11.31</v>
      </c>
      <c r="IJ718" s="17">
        <v>11.32</v>
      </c>
      <c r="IK718" s="17">
        <v>11.3</v>
      </c>
      <c r="IL718" s="17">
        <v>11.32</v>
      </c>
      <c r="IM718" s="17">
        <v>11.3</v>
      </c>
      <c r="IN718" s="17">
        <v>11.32</v>
      </c>
      <c r="IO718" s="17">
        <v>11.32</v>
      </c>
      <c r="IP718" s="17">
        <v>11.32</v>
      </c>
      <c r="IQ718" s="17">
        <v>11.33</v>
      </c>
      <c r="IR718" s="17">
        <v>11.32</v>
      </c>
      <c r="IS718" s="17">
        <v>11.32</v>
      </c>
      <c r="IT718" s="17">
        <v>11.31</v>
      </c>
      <c r="IU718" s="17">
        <v>11.31</v>
      </c>
      <c r="IV718" s="17">
        <v>11.32</v>
      </c>
      <c r="IW718" s="17">
        <v>11.31</v>
      </c>
      <c r="IX718" s="17">
        <v>11.29</v>
      </c>
      <c r="IY718" s="17">
        <v>11.3</v>
      </c>
    </row>
    <row r="719" spans="1:259" x14ac:dyDescent="0.15">
      <c r="A719" s="17" t="s">
        <v>3168</v>
      </c>
      <c r="B719" s="17" t="s">
        <v>3169</v>
      </c>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c r="AA719" s="26"/>
      <c r="AB719" s="17"/>
      <c r="AC719" s="26"/>
      <c r="AD719" s="26"/>
      <c r="AE719" s="17"/>
      <c r="AF719" s="17"/>
      <c r="AG719" s="17"/>
      <c r="AH719" s="17"/>
      <c r="AI719" s="17"/>
      <c r="AJ719" s="17"/>
      <c r="AK719" s="17"/>
      <c r="AL719" s="17"/>
      <c r="AM719" s="17"/>
      <c r="AN719" s="17"/>
      <c r="AO719" s="17"/>
      <c r="AP719" s="17"/>
      <c r="AQ719" s="17"/>
      <c r="AR719" s="17"/>
      <c r="AS719" s="17"/>
      <c r="AT719" s="17"/>
      <c r="AU719" s="17"/>
      <c r="AV719" s="17"/>
      <c r="AW719" s="17"/>
      <c r="AX719" s="17"/>
      <c r="AY719" s="17"/>
      <c r="AZ719" s="17"/>
      <c r="BA719" s="17"/>
      <c r="BB719" s="17"/>
      <c r="BC719" s="17"/>
      <c r="BD719" s="17"/>
      <c r="BE719" s="17"/>
      <c r="BF719" s="17"/>
      <c r="BG719" s="17"/>
      <c r="BH719" s="17"/>
      <c r="BI719" s="17"/>
      <c r="BJ719" s="26"/>
      <c r="BK719" s="17"/>
      <c r="BL719" s="17"/>
      <c r="BM719" s="17"/>
      <c r="BN719" s="17"/>
      <c r="BO719" s="17"/>
      <c r="BP719" s="17"/>
      <c r="BQ719" s="17"/>
      <c r="BR719" s="17"/>
      <c r="BS719" s="17"/>
      <c r="BT719" s="17"/>
      <c r="BU719" s="17"/>
      <c r="BV719" s="17"/>
      <c r="BW719" s="17"/>
      <c r="BX719" s="26"/>
      <c r="BY719" s="26"/>
      <c r="BZ719" s="26"/>
      <c r="CA719" s="26"/>
      <c r="CB719" s="26"/>
      <c r="CC719" s="17"/>
      <c r="CD719" s="17"/>
      <c r="CE719" s="17"/>
      <c r="CF719" s="17"/>
      <c r="CG719" s="17"/>
      <c r="CH719" s="17"/>
      <c r="CI719" s="17"/>
      <c r="CJ719" s="26"/>
      <c r="CK719" s="17"/>
      <c r="CL719" s="17"/>
      <c r="CM719" s="17"/>
      <c r="CN719" s="17"/>
      <c r="CO719" s="17"/>
      <c r="CP719" s="17"/>
      <c r="CQ719" s="17"/>
      <c r="CR719" s="17"/>
      <c r="CS719" s="17"/>
      <c r="CT719" s="17"/>
      <c r="CU719" s="17"/>
      <c r="CV719" s="17"/>
      <c r="CW719" s="17"/>
      <c r="CX719" s="17"/>
      <c r="CY719" s="26"/>
      <c r="CZ719" s="26"/>
      <c r="DA719" s="26"/>
      <c r="DB719" s="17"/>
      <c r="DC719" s="17"/>
      <c r="DD719" s="17"/>
      <c r="DE719" s="17"/>
      <c r="DF719" s="17"/>
      <c r="DG719" s="17"/>
      <c r="DH719" s="26"/>
      <c r="DI719" s="17"/>
      <c r="DJ719" s="17"/>
      <c r="DK719" s="17"/>
      <c r="DL719" s="17"/>
      <c r="DM719" s="17">
        <v>20.14</v>
      </c>
      <c r="DN719" s="17">
        <v>20.14</v>
      </c>
      <c r="DO719" s="17">
        <v>20.14</v>
      </c>
      <c r="DP719" s="17">
        <v>20.12</v>
      </c>
      <c r="DQ719" s="17">
        <v>20.149999999999999</v>
      </c>
      <c r="DR719" s="17">
        <v>20.12</v>
      </c>
      <c r="DS719" s="17">
        <v>20.13</v>
      </c>
      <c r="DT719" s="17">
        <v>20.13</v>
      </c>
      <c r="DU719" s="17">
        <v>20.12</v>
      </c>
      <c r="DV719" s="17">
        <v>20.09</v>
      </c>
      <c r="DW719" s="17">
        <v>20.079999999999998</v>
      </c>
      <c r="DX719" s="17">
        <v>20.079999999999998</v>
      </c>
      <c r="DY719" s="17">
        <v>20.079999999999998</v>
      </c>
      <c r="DZ719" s="17">
        <v>20.07</v>
      </c>
      <c r="EA719" s="17">
        <v>20.09</v>
      </c>
      <c r="EB719" s="17">
        <v>20.09</v>
      </c>
      <c r="EC719" s="17">
        <v>20.079999999999998</v>
      </c>
      <c r="ED719" s="17">
        <v>20.09</v>
      </c>
      <c r="EE719" s="17">
        <v>20.09</v>
      </c>
      <c r="EF719" s="17">
        <v>20.079999999999998</v>
      </c>
      <c r="EG719" s="17">
        <v>20.09</v>
      </c>
      <c r="EH719" s="17">
        <v>20.09</v>
      </c>
      <c r="EI719" s="17">
        <v>20.100000000000001</v>
      </c>
      <c r="EJ719" s="17">
        <v>20.079999999999998</v>
      </c>
      <c r="EK719" s="17">
        <v>20.100000000000001</v>
      </c>
      <c r="EL719" s="17">
        <v>20.09</v>
      </c>
      <c r="EM719" s="17">
        <v>20.079999999999998</v>
      </c>
      <c r="EN719" s="17">
        <v>20.079999999999998</v>
      </c>
      <c r="EO719" s="17">
        <v>20.07</v>
      </c>
      <c r="EP719" s="17">
        <v>20.07</v>
      </c>
      <c r="EQ719" s="17">
        <v>20.09</v>
      </c>
      <c r="ER719" s="17">
        <v>20.100000000000001</v>
      </c>
      <c r="ES719" s="17">
        <v>20.13</v>
      </c>
      <c r="ET719" s="17">
        <v>20.12</v>
      </c>
      <c r="EU719" s="17">
        <v>20.100000000000001</v>
      </c>
      <c r="EV719" s="17">
        <v>20.11</v>
      </c>
      <c r="EW719" s="17">
        <v>20.12</v>
      </c>
      <c r="EX719" s="17">
        <v>20.11</v>
      </c>
      <c r="EY719" s="17">
        <v>20.079999999999998</v>
      </c>
      <c r="EZ719" s="17">
        <v>20.079999999999998</v>
      </c>
      <c r="FA719" s="17">
        <v>20.09</v>
      </c>
      <c r="FB719" s="17">
        <v>20.100000000000001</v>
      </c>
      <c r="FC719" s="17">
        <v>20.12</v>
      </c>
      <c r="FD719" s="17">
        <v>20.11</v>
      </c>
      <c r="FE719" s="17">
        <v>20.100000000000001</v>
      </c>
      <c r="FF719" s="17">
        <v>20.100000000000001</v>
      </c>
      <c r="FG719" s="17">
        <v>20.079999999999998</v>
      </c>
      <c r="FH719" s="17">
        <v>20.03</v>
      </c>
      <c r="FI719" s="17">
        <v>20.04</v>
      </c>
      <c r="FJ719" s="17">
        <v>20.079999999999998</v>
      </c>
      <c r="FK719" s="17">
        <v>20.079999999999998</v>
      </c>
      <c r="FL719" s="17">
        <v>20.059999999999999</v>
      </c>
      <c r="FM719" s="17">
        <v>20.079999999999998</v>
      </c>
      <c r="FN719" s="17">
        <v>20.059999999999999</v>
      </c>
      <c r="FO719" s="17">
        <v>20.079999999999998</v>
      </c>
      <c r="FP719" s="17">
        <v>20.100000000000001</v>
      </c>
      <c r="FQ719" s="17">
        <v>20.09</v>
      </c>
      <c r="FR719" s="17">
        <v>20.079999999999998</v>
      </c>
      <c r="FS719" s="17">
        <v>20.079999999999998</v>
      </c>
      <c r="FT719" s="17">
        <v>20.11</v>
      </c>
      <c r="FU719" s="17">
        <v>20.11</v>
      </c>
      <c r="FV719" s="17">
        <v>20.11</v>
      </c>
      <c r="FW719" s="17">
        <v>20.100000000000001</v>
      </c>
      <c r="FX719" s="17">
        <v>20.100000000000001</v>
      </c>
      <c r="FY719" s="17">
        <v>20.13</v>
      </c>
      <c r="FZ719" s="17">
        <v>20.149999999999999</v>
      </c>
      <c r="GA719" s="17">
        <v>20.12</v>
      </c>
      <c r="GB719" s="17">
        <v>20.149999999999999</v>
      </c>
      <c r="GC719" s="17">
        <v>20.100000000000001</v>
      </c>
      <c r="GD719" s="17">
        <v>20.11</v>
      </c>
      <c r="GE719" s="17">
        <v>20.170000000000002</v>
      </c>
      <c r="GF719" s="17">
        <v>20.11</v>
      </c>
      <c r="GG719" s="17">
        <v>20.149999999999999</v>
      </c>
      <c r="GH719" s="17">
        <v>20.11</v>
      </c>
      <c r="GI719" s="17">
        <v>20.12</v>
      </c>
      <c r="GJ719" s="17">
        <v>20.170000000000002</v>
      </c>
      <c r="GK719" s="17">
        <v>20.13</v>
      </c>
      <c r="GL719" s="17">
        <v>20.170000000000002</v>
      </c>
      <c r="GM719" s="17">
        <v>20.18</v>
      </c>
      <c r="GN719" s="17">
        <v>20.13</v>
      </c>
      <c r="GO719" s="17">
        <v>20.170000000000002</v>
      </c>
      <c r="GP719" s="17">
        <v>20.18</v>
      </c>
      <c r="GQ719" s="17">
        <v>20.18</v>
      </c>
      <c r="GR719" s="17">
        <v>20.170000000000002</v>
      </c>
      <c r="GS719" s="17">
        <v>20.170000000000002</v>
      </c>
      <c r="GT719" s="17">
        <v>20.16</v>
      </c>
      <c r="GU719" s="17">
        <v>20.149999999999999</v>
      </c>
      <c r="GV719" s="17">
        <v>20.13</v>
      </c>
      <c r="GW719" s="17">
        <v>20.13</v>
      </c>
      <c r="GX719" s="17">
        <v>20.12</v>
      </c>
      <c r="GY719" s="17">
        <v>20.11</v>
      </c>
      <c r="GZ719" s="17">
        <v>20.12</v>
      </c>
      <c r="HA719" s="17">
        <v>20.100000000000001</v>
      </c>
      <c r="HB719" s="17">
        <v>20.11</v>
      </c>
      <c r="HC719" s="17">
        <v>20.09</v>
      </c>
      <c r="HD719" s="17">
        <v>20.100000000000001</v>
      </c>
      <c r="HE719" s="17">
        <v>20.11</v>
      </c>
      <c r="HF719" s="17">
        <v>20.100000000000001</v>
      </c>
      <c r="HG719" s="17">
        <v>20.079999999999998</v>
      </c>
      <c r="HH719" s="17">
        <v>20.09</v>
      </c>
      <c r="HI719" s="17">
        <v>20.079999999999998</v>
      </c>
      <c r="HJ719" s="17">
        <v>20.07</v>
      </c>
      <c r="HK719" s="17">
        <v>20.059999999999999</v>
      </c>
      <c r="HL719" s="17">
        <v>20.079999999999998</v>
      </c>
      <c r="HM719" s="17">
        <v>20.07</v>
      </c>
      <c r="HN719" s="17">
        <v>20.07</v>
      </c>
      <c r="HO719" s="17">
        <v>20.07</v>
      </c>
      <c r="HP719" s="17">
        <v>20.07</v>
      </c>
      <c r="HQ719" s="17">
        <v>20.05</v>
      </c>
      <c r="HR719" s="17">
        <v>20.05</v>
      </c>
      <c r="HS719" s="17">
        <v>20.059999999999999</v>
      </c>
      <c r="HT719" s="17">
        <v>20.07</v>
      </c>
      <c r="HU719" s="17">
        <v>20.079999999999998</v>
      </c>
      <c r="HV719" s="17">
        <v>20.07</v>
      </c>
      <c r="HW719" s="17">
        <v>20.079999999999998</v>
      </c>
      <c r="HX719" s="17">
        <v>20.079999999999998</v>
      </c>
      <c r="HY719" s="17">
        <v>20.079999999999998</v>
      </c>
      <c r="HZ719" s="17">
        <v>20.079999999999998</v>
      </c>
      <c r="IA719" s="17">
        <v>20.09</v>
      </c>
      <c r="IB719" s="17">
        <v>20.079999999999998</v>
      </c>
      <c r="IC719" s="17">
        <v>20.07</v>
      </c>
      <c r="ID719" s="17">
        <v>20.09</v>
      </c>
      <c r="IE719" s="17">
        <v>20.079999999999998</v>
      </c>
      <c r="IF719" s="17">
        <v>20.079999999999998</v>
      </c>
      <c r="IG719" s="17">
        <v>20.079999999999998</v>
      </c>
      <c r="IH719" s="17">
        <v>20.07</v>
      </c>
      <c r="II719" s="17">
        <v>20.079999999999998</v>
      </c>
      <c r="IJ719" s="17">
        <v>20.07</v>
      </c>
      <c r="IK719" s="17">
        <v>20.079999999999998</v>
      </c>
      <c r="IL719" s="17">
        <v>20.079999999999998</v>
      </c>
      <c r="IM719" s="17">
        <v>20.079999999999998</v>
      </c>
      <c r="IN719" s="17">
        <v>20.100000000000001</v>
      </c>
      <c r="IO719" s="17">
        <v>20.100000000000001</v>
      </c>
      <c r="IP719" s="17">
        <v>20.09</v>
      </c>
      <c r="IQ719" s="17">
        <v>20.09</v>
      </c>
      <c r="IR719" s="17">
        <v>20.07</v>
      </c>
      <c r="IS719" s="17">
        <v>20.04</v>
      </c>
      <c r="IT719" s="17">
        <v>20.05</v>
      </c>
      <c r="IU719" s="17">
        <v>20.07</v>
      </c>
      <c r="IV719" s="17">
        <v>20.05</v>
      </c>
      <c r="IW719" s="17">
        <v>20.05</v>
      </c>
      <c r="IX719" s="17">
        <v>20.059999999999999</v>
      </c>
      <c r="IY719" s="17">
        <v>20.05</v>
      </c>
    </row>
    <row r="720" spans="1:259" x14ac:dyDescent="0.15">
      <c r="A720" s="17" t="s">
        <v>4572</v>
      </c>
      <c r="B720" s="17" t="s">
        <v>4869</v>
      </c>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c r="AA720" s="26"/>
      <c r="AB720" s="17"/>
      <c r="AC720" s="26"/>
      <c r="AD720" s="26"/>
      <c r="AE720" s="17"/>
      <c r="AF720" s="17"/>
      <c r="AG720" s="17"/>
      <c r="AH720" s="17"/>
      <c r="AI720" s="17"/>
      <c r="AJ720" s="17"/>
      <c r="AK720" s="17"/>
      <c r="AL720" s="17"/>
      <c r="AM720" s="17"/>
      <c r="AN720" s="17"/>
      <c r="AO720" s="17"/>
      <c r="AP720" s="17"/>
      <c r="AQ720" s="17"/>
      <c r="AR720" s="17"/>
      <c r="AS720" s="17"/>
      <c r="AT720" s="17"/>
      <c r="AU720" s="17"/>
      <c r="AV720" s="17"/>
      <c r="AW720" s="17"/>
      <c r="AX720" s="17"/>
      <c r="AY720" s="17"/>
      <c r="AZ720" s="17"/>
      <c r="BA720" s="17"/>
      <c r="BB720" s="17"/>
      <c r="BC720" s="17"/>
      <c r="BD720" s="17"/>
      <c r="BE720" s="17"/>
      <c r="BF720" s="17"/>
      <c r="BG720" s="17"/>
      <c r="BH720" s="17"/>
      <c r="BI720" s="17"/>
      <c r="BJ720" s="26"/>
      <c r="BK720" s="17"/>
      <c r="BL720" s="17"/>
      <c r="BM720" s="17"/>
      <c r="BN720" s="17"/>
      <c r="BO720" s="17"/>
      <c r="BP720" s="17"/>
      <c r="BQ720" s="17"/>
      <c r="BR720" s="17"/>
      <c r="BS720" s="17"/>
      <c r="BT720" s="17"/>
      <c r="BU720" s="17"/>
      <c r="BV720" s="17"/>
      <c r="BW720" s="17"/>
      <c r="BX720" s="26"/>
      <c r="BY720" s="26"/>
      <c r="BZ720" s="26"/>
      <c r="CA720" s="26"/>
      <c r="CB720" s="26"/>
      <c r="CC720" s="17"/>
      <c r="CD720" s="17"/>
      <c r="CE720" s="17"/>
      <c r="CF720" s="17"/>
      <c r="CG720" s="17"/>
      <c r="CH720" s="17"/>
      <c r="CI720" s="17"/>
      <c r="CJ720" s="26"/>
      <c r="CK720" s="17"/>
      <c r="CL720" s="17"/>
      <c r="CM720" s="17"/>
      <c r="CN720" s="17"/>
      <c r="CO720" s="17"/>
      <c r="CP720" s="17"/>
      <c r="CQ720" s="17"/>
      <c r="CR720" s="17"/>
      <c r="CS720" s="17"/>
      <c r="CT720" s="17"/>
      <c r="CU720" s="17"/>
      <c r="CV720" s="17"/>
      <c r="CW720" s="17"/>
      <c r="CX720" s="17"/>
      <c r="CY720" s="26"/>
      <c r="CZ720" s="26"/>
      <c r="DA720" s="26"/>
      <c r="DB720" s="17"/>
      <c r="DC720" s="17"/>
      <c r="DD720" s="17"/>
      <c r="DE720" s="17"/>
      <c r="DF720" s="17"/>
      <c r="DG720" s="17"/>
      <c r="DH720" s="26"/>
      <c r="DI720" s="17"/>
      <c r="DJ720" s="17"/>
      <c r="DK720" s="17"/>
      <c r="DL720" s="17"/>
      <c r="DM720" s="17">
        <v>7.09</v>
      </c>
      <c r="DN720" s="17">
        <v>7.09</v>
      </c>
      <c r="DO720" s="17">
        <v>7.08</v>
      </c>
      <c r="DP720" s="17">
        <v>7.08</v>
      </c>
      <c r="DQ720" s="17">
        <v>7.1</v>
      </c>
      <c r="DR720" s="17">
        <v>7.09</v>
      </c>
      <c r="DS720" s="17">
        <v>7.09</v>
      </c>
      <c r="DT720" s="17">
        <v>7.09</v>
      </c>
      <c r="DU720" s="17">
        <v>7.09</v>
      </c>
      <c r="DV720" s="17">
        <v>7.1</v>
      </c>
      <c r="DW720" s="17">
        <v>7.09</v>
      </c>
      <c r="DX720" s="17">
        <v>7.09</v>
      </c>
      <c r="DY720" s="17">
        <v>7.1</v>
      </c>
      <c r="DZ720" s="17">
        <v>7.1</v>
      </c>
      <c r="EA720" s="17">
        <v>7.09</v>
      </c>
      <c r="EB720" s="17">
        <v>7.09</v>
      </c>
      <c r="EC720" s="17">
        <v>7.1</v>
      </c>
      <c r="ED720" s="17">
        <v>7.09</v>
      </c>
      <c r="EE720" s="17">
        <v>7.1</v>
      </c>
      <c r="EF720" s="17">
        <v>7.1</v>
      </c>
      <c r="EG720" s="17">
        <v>7.09</v>
      </c>
      <c r="EH720" s="17">
        <v>7.09</v>
      </c>
      <c r="EI720" s="17">
        <v>7.08</v>
      </c>
      <c r="EJ720" s="17">
        <v>7.07</v>
      </c>
      <c r="EK720" s="17">
        <v>7.08</v>
      </c>
      <c r="EL720" s="17">
        <v>7.08</v>
      </c>
      <c r="EM720" s="17">
        <v>7.08</v>
      </c>
      <c r="EN720" s="17">
        <v>7.08</v>
      </c>
      <c r="EO720" s="17">
        <v>7.08</v>
      </c>
      <c r="EP720" s="17">
        <v>7.08</v>
      </c>
      <c r="EQ720" s="17">
        <v>7.07</v>
      </c>
      <c r="ER720" s="17">
        <v>7.07</v>
      </c>
      <c r="ES720" s="17">
        <v>7.08</v>
      </c>
      <c r="ET720" s="17">
        <v>7.07</v>
      </c>
      <c r="EU720" s="17">
        <v>7.07</v>
      </c>
      <c r="EV720" s="17">
        <v>7.07</v>
      </c>
      <c r="EW720" s="17">
        <v>7.08</v>
      </c>
      <c r="EX720" s="17">
        <v>7.07</v>
      </c>
      <c r="EY720" s="17">
        <v>7.07</v>
      </c>
      <c r="EZ720" s="17">
        <v>7.07</v>
      </c>
      <c r="FA720" s="17">
        <v>7.06</v>
      </c>
      <c r="FB720" s="17">
        <v>7.06</v>
      </c>
      <c r="FC720" s="17">
        <v>7.07</v>
      </c>
      <c r="FD720" s="17">
        <v>7.07</v>
      </c>
      <c r="FE720" s="17">
        <v>7.06</v>
      </c>
      <c r="FF720" s="17">
        <v>7.07</v>
      </c>
      <c r="FG720" s="17">
        <v>7.06</v>
      </c>
      <c r="FH720" s="17">
        <v>7.07</v>
      </c>
      <c r="FI720" s="17">
        <v>7.06</v>
      </c>
      <c r="FJ720" s="17">
        <v>7.06</v>
      </c>
      <c r="FK720" s="17">
        <v>7.06</v>
      </c>
      <c r="FL720" s="17">
        <v>7.05</v>
      </c>
      <c r="FM720" s="17">
        <v>7.06</v>
      </c>
      <c r="FN720" s="17">
        <v>7.06</v>
      </c>
      <c r="FO720" s="17">
        <v>7.06</v>
      </c>
      <c r="FP720" s="17">
        <v>7.07</v>
      </c>
      <c r="FQ720" s="17">
        <v>7.07</v>
      </c>
      <c r="FR720" s="17">
        <v>7.07</v>
      </c>
      <c r="FS720" s="17">
        <v>7.06</v>
      </c>
      <c r="FT720" s="17">
        <v>7.06</v>
      </c>
      <c r="FU720" s="17">
        <v>7.05</v>
      </c>
      <c r="FV720" s="17">
        <v>7.06</v>
      </c>
      <c r="FW720" s="17">
        <v>7.05</v>
      </c>
      <c r="FX720" s="17">
        <v>7.05</v>
      </c>
      <c r="FY720" s="17">
        <v>7.07</v>
      </c>
      <c r="FZ720" s="17">
        <v>7.06</v>
      </c>
      <c r="GA720" s="17">
        <v>7.07</v>
      </c>
      <c r="GB720" s="17">
        <v>7.11</v>
      </c>
      <c r="GC720" s="17">
        <v>7.08</v>
      </c>
      <c r="GD720" s="17">
        <v>7.08</v>
      </c>
      <c r="GE720" s="17">
        <v>7.08</v>
      </c>
      <c r="GF720" s="17">
        <v>7.09</v>
      </c>
      <c r="GG720" s="17">
        <v>7.07</v>
      </c>
      <c r="GH720" s="17">
        <v>7.07</v>
      </c>
      <c r="GI720" s="17">
        <v>7.06</v>
      </c>
      <c r="GJ720" s="17">
        <v>7.07</v>
      </c>
      <c r="GK720" s="17">
        <v>7.06</v>
      </c>
      <c r="GL720" s="17">
        <v>7.07</v>
      </c>
      <c r="GM720" s="17">
        <v>7.06</v>
      </c>
      <c r="GN720" s="17">
        <v>7.05</v>
      </c>
      <c r="GO720" s="17">
        <v>7.06</v>
      </c>
      <c r="GP720" s="17">
        <v>7.07</v>
      </c>
      <c r="GQ720" s="17">
        <v>7.07</v>
      </c>
      <c r="GR720" s="17">
        <v>7.06</v>
      </c>
      <c r="GS720" s="17">
        <v>7.07</v>
      </c>
      <c r="GT720" s="17">
        <v>7.08</v>
      </c>
      <c r="GU720" s="17">
        <v>7.08</v>
      </c>
      <c r="GV720" s="17">
        <v>7.08</v>
      </c>
      <c r="GW720" s="17">
        <v>7.08</v>
      </c>
      <c r="GX720" s="17">
        <v>7.08</v>
      </c>
      <c r="GY720" s="17">
        <v>7.07</v>
      </c>
      <c r="GZ720" s="17">
        <v>7.08</v>
      </c>
      <c r="HA720" s="17">
        <v>7.07</v>
      </c>
      <c r="HB720" s="17">
        <v>7.08</v>
      </c>
      <c r="HC720" s="17">
        <v>7.07</v>
      </c>
      <c r="HD720" s="17">
        <v>7.07</v>
      </c>
      <c r="HE720" s="17">
        <v>7.07</v>
      </c>
      <c r="HF720" s="17">
        <v>7.07</v>
      </c>
      <c r="HG720" s="17">
        <v>7.06</v>
      </c>
      <c r="HH720" s="17">
        <v>7.07</v>
      </c>
      <c r="HI720" s="17">
        <v>7.05</v>
      </c>
      <c r="HJ720" s="17">
        <v>7.05</v>
      </c>
      <c r="HK720" s="17">
        <v>7.05</v>
      </c>
      <c r="HL720" s="17">
        <v>7.06</v>
      </c>
      <c r="HM720" s="17">
        <v>7.05</v>
      </c>
      <c r="HN720" s="17">
        <v>7.05</v>
      </c>
      <c r="HO720" s="17">
        <v>7.05</v>
      </c>
      <c r="HP720" s="17">
        <v>7.04</v>
      </c>
      <c r="HQ720" s="17">
        <v>7.04</v>
      </c>
      <c r="HR720" s="17">
        <v>7.05</v>
      </c>
      <c r="HS720" s="17">
        <v>7.05</v>
      </c>
      <c r="HT720" s="17">
        <v>7.05</v>
      </c>
      <c r="HU720" s="17">
        <v>7.06</v>
      </c>
      <c r="HV720" s="17">
        <v>7.05</v>
      </c>
      <c r="HW720" s="17">
        <v>7.06</v>
      </c>
      <c r="HX720" s="17">
        <v>7.05</v>
      </c>
      <c r="HY720" s="17">
        <v>7.05</v>
      </c>
      <c r="HZ720" s="17">
        <v>7.05</v>
      </c>
      <c r="IA720" s="17">
        <v>7.05</v>
      </c>
      <c r="IB720" s="17">
        <v>7.05</v>
      </c>
      <c r="IC720" s="17">
        <v>7.06</v>
      </c>
      <c r="ID720" s="17">
        <v>7.06</v>
      </c>
      <c r="IE720" s="17">
        <v>7.06</v>
      </c>
      <c r="IF720" s="17">
        <v>7.06</v>
      </c>
      <c r="IG720" s="17">
        <v>7.05</v>
      </c>
      <c r="IH720" s="17">
        <v>7.06</v>
      </c>
      <c r="II720" s="17">
        <v>7.03</v>
      </c>
      <c r="IJ720" s="17">
        <v>7.02</v>
      </c>
      <c r="IK720" s="17">
        <v>7.03</v>
      </c>
      <c r="IL720" s="17">
        <v>7.03</v>
      </c>
      <c r="IM720" s="17">
        <v>7.04</v>
      </c>
      <c r="IN720" s="17">
        <v>7.04</v>
      </c>
      <c r="IO720" s="17">
        <v>7.05</v>
      </c>
      <c r="IP720" s="17">
        <v>7.04</v>
      </c>
      <c r="IQ720" s="17">
        <v>7.04</v>
      </c>
      <c r="IR720" s="17">
        <v>7.04</v>
      </c>
      <c r="IS720" s="17">
        <v>7.04</v>
      </c>
      <c r="IT720" s="17">
        <v>7.05</v>
      </c>
      <c r="IU720" s="17">
        <v>7.04</v>
      </c>
      <c r="IV720" s="17">
        <v>7.03</v>
      </c>
      <c r="IW720" s="17">
        <v>7.05</v>
      </c>
      <c r="IX720" s="17">
        <v>7.04</v>
      </c>
      <c r="IY720" s="17">
        <v>7.04</v>
      </c>
    </row>
    <row r="721" spans="1:259" x14ac:dyDescent="0.15">
      <c r="A721" s="17" t="s">
        <v>4643</v>
      </c>
      <c r="B721" s="17" t="s">
        <v>4870</v>
      </c>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c r="AA721" s="26"/>
      <c r="AB721" s="17"/>
      <c r="AC721" s="26"/>
      <c r="AD721" s="26"/>
      <c r="AE721" s="17"/>
      <c r="AF721" s="17"/>
      <c r="AG721" s="17"/>
      <c r="AH721" s="17"/>
      <c r="AI721" s="17"/>
      <c r="AJ721" s="17"/>
      <c r="AK721" s="17"/>
      <c r="AL721" s="17"/>
      <c r="AM721" s="17"/>
      <c r="AN721" s="17"/>
      <c r="AO721" s="17"/>
      <c r="AP721" s="17"/>
      <c r="AQ721" s="17"/>
      <c r="AR721" s="17"/>
      <c r="AS721" s="17"/>
      <c r="AT721" s="17"/>
      <c r="AU721" s="17"/>
      <c r="AV721" s="17"/>
      <c r="AW721" s="17"/>
      <c r="AX721" s="17"/>
      <c r="AY721" s="17"/>
      <c r="AZ721" s="17"/>
      <c r="BA721" s="17"/>
      <c r="BB721" s="17"/>
      <c r="BC721" s="17"/>
      <c r="BD721" s="17"/>
      <c r="BE721" s="17"/>
      <c r="BF721" s="17"/>
      <c r="BG721" s="17"/>
      <c r="BH721" s="17"/>
      <c r="BI721" s="17"/>
      <c r="BJ721" s="26"/>
      <c r="BK721" s="17"/>
      <c r="BL721" s="17"/>
      <c r="BM721" s="17"/>
      <c r="BN721" s="17"/>
      <c r="BO721" s="17"/>
      <c r="BP721" s="17"/>
      <c r="BQ721" s="17"/>
      <c r="BR721" s="17"/>
      <c r="BS721" s="17"/>
      <c r="BT721" s="17"/>
      <c r="BU721" s="17"/>
      <c r="BV721" s="17"/>
      <c r="BW721" s="17"/>
      <c r="BX721" s="26"/>
      <c r="BY721" s="26"/>
      <c r="BZ721" s="26"/>
      <c r="CA721" s="26"/>
      <c r="CB721" s="26"/>
      <c r="CC721" s="17"/>
      <c r="CD721" s="17"/>
      <c r="CE721" s="17"/>
      <c r="CF721" s="17"/>
      <c r="CG721" s="17"/>
      <c r="CH721" s="17"/>
      <c r="CI721" s="17"/>
      <c r="CJ721" s="26"/>
      <c r="CK721" s="17"/>
      <c r="CL721" s="17"/>
      <c r="CM721" s="17"/>
      <c r="CN721" s="17"/>
      <c r="CO721" s="17"/>
      <c r="CP721" s="17"/>
      <c r="CQ721" s="17"/>
      <c r="CR721" s="17"/>
      <c r="CS721" s="17"/>
      <c r="CT721" s="17"/>
      <c r="CU721" s="17"/>
      <c r="CV721" s="17"/>
      <c r="CW721" s="17"/>
      <c r="CX721" s="17"/>
      <c r="CY721" s="26"/>
      <c r="CZ721" s="26"/>
      <c r="DA721" s="26"/>
      <c r="DB721" s="17"/>
      <c r="DC721" s="17"/>
      <c r="DD721" s="17"/>
      <c r="DE721" s="17"/>
      <c r="DF721" s="17"/>
      <c r="DG721" s="17"/>
      <c r="DH721" s="26"/>
      <c r="DI721" s="17"/>
      <c r="DJ721" s="17"/>
      <c r="DK721" s="17"/>
      <c r="DL721" s="17"/>
      <c r="DM721" s="17">
        <v>3.74</v>
      </c>
      <c r="DN721" s="17">
        <v>3.74</v>
      </c>
      <c r="DO721" s="17">
        <v>3.74</v>
      </c>
      <c r="DP721" s="17">
        <v>3.74</v>
      </c>
      <c r="DQ721" s="17">
        <v>3.74</v>
      </c>
      <c r="DR721" s="17">
        <v>3.74</v>
      </c>
      <c r="DS721" s="17">
        <v>3.74</v>
      </c>
      <c r="DT721" s="17">
        <v>3.74</v>
      </c>
      <c r="DU721" s="17">
        <v>3.75</v>
      </c>
      <c r="DV721" s="17">
        <v>3.74</v>
      </c>
      <c r="DW721" s="17">
        <v>3.75</v>
      </c>
      <c r="DX721" s="17">
        <v>3.73</v>
      </c>
      <c r="DY721" s="17">
        <v>3.73</v>
      </c>
      <c r="DZ721" s="17">
        <v>3.73</v>
      </c>
      <c r="EA721" s="17">
        <v>3.74</v>
      </c>
      <c r="EB721" s="17">
        <v>3.73</v>
      </c>
      <c r="EC721" s="17">
        <v>3.74</v>
      </c>
      <c r="ED721" s="17">
        <v>3.73</v>
      </c>
      <c r="EE721" s="17">
        <v>3.73</v>
      </c>
      <c r="EF721" s="17">
        <v>3.73</v>
      </c>
      <c r="EG721" s="17">
        <v>3.73</v>
      </c>
      <c r="EH721" s="17">
        <v>3.73</v>
      </c>
      <c r="EI721" s="17">
        <v>3.73</v>
      </c>
      <c r="EJ721" s="17">
        <v>3.73</v>
      </c>
      <c r="EK721" s="17">
        <v>3.73</v>
      </c>
      <c r="EL721" s="17">
        <v>3.74</v>
      </c>
      <c r="EM721" s="17">
        <v>3.73</v>
      </c>
      <c r="EN721" s="17">
        <v>3.73</v>
      </c>
      <c r="EO721" s="17">
        <v>3.72</v>
      </c>
      <c r="EP721" s="17">
        <v>3.72</v>
      </c>
      <c r="EQ721" s="17">
        <v>3.73</v>
      </c>
      <c r="ER721" s="17">
        <v>3.74</v>
      </c>
      <c r="ES721" s="17">
        <v>3.73</v>
      </c>
      <c r="ET721" s="17">
        <v>3.73</v>
      </c>
      <c r="EU721" s="17">
        <v>3.74</v>
      </c>
      <c r="EV721" s="17">
        <v>3.74</v>
      </c>
      <c r="EW721" s="17">
        <v>3.73</v>
      </c>
      <c r="EX721" s="17">
        <v>3.73</v>
      </c>
      <c r="EY721" s="17">
        <v>3.73</v>
      </c>
      <c r="EZ721" s="17">
        <v>3.73</v>
      </c>
      <c r="FA721" s="17">
        <v>3.73</v>
      </c>
      <c r="FB721" s="17">
        <v>3.73</v>
      </c>
      <c r="FC721" s="17">
        <v>3.73</v>
      </c>
      <c r="FD721" s="17">
        <v>3.74</v>
      </c>
      <c r="FE721" s="17">
        <v>3.73</v>
      </c>
      <c r="FF721" s="17">
        <v>3.73</v>
      </c>
      <c r="FG721" s="17">
        <v>3.74</v>
      </c>
      <c r="FH721" s="17">
        <v>3.73</v>
      </c>
      <c r="FI721" s="17">
        <v>3.74</v>
      </c>
      <c r="FJ721" s="17">
        <v>3.73</v>
      </c>
      <c r="FK721" s="17">
        <v>3.73</v>
      </c>
      <c r="FL721" s="17">
        <v>3.74</v>
      </c>
      <c r="FM721" s="17">
        <v>3.75</v>
      </c>
      <c r="FN721" s="17">
        <v>3.75</v>
      </c>
      <c r="FO721" s="17">
        <v>3.74</v>
      </c>
      <c r="FP721" s="17">
        <v>3.75</v>
      </c>
      <c r="FQ721" s="17">
        <v>3.74</v>
      </c>
      <c r="FR721" s="17">
        <v>3.74</v>
      </c>
      <c r="FS721" s="17">
        <v>3.74</v>
      </c>
      <c r="FT721" s="17">
        <v>3.73</v>
      </c>
      <c r="FU721" s="17">
        <v>3.74</v>
      </c>
      <c r="FV721" s="17">
        <v>3.73</v>
      </c>
      <c r="FW721" s="17">
        <v>3.73</v>
      </c>
      <c r="FX721" s="17">
        <v>3.74</v>
      </c>
      <c r="FY721" s="17">
        <v>3.74</v>
      </c>
      <c r="FZ721" s="17">
        <v>3.74</v>
      </c>
      <c r="GA721" s="17">
        <v>3.73</v>
      </c>
      <c r="GB721" s="17">
        <v>3.73</v>
      </c>
      <c r="GC721" s="17">
        <v>3.73</v>
      </c>
      <c r="GD721" s="17">
        <v>3.73</v>
      </c>
      <c r="GE721" s="17">
        <v>3.73</v>
      </c>
      <c r="GF721" s="17">
        <v>3.73</v>
      </c>
      <c r="GG721" s="17">
        <v>3.74</v>
      </c>
      <c r="GH721" s="17">
        <v>3.73</v>
      </c>
      <c r="GI721" s="17">
        <v>3.73</v>
      </c>
      <c r="GJ721" s="17">
        <v>3.74</v>
      </c>
      <c r="GK721" s="17">
        <v>3.73</v>
      </c>
      <c r="GL721" s="17">
        <v>3.74</v>
      </c>
      <c r="GM721" s="17">
        <v>3.73</v>
      </c>
      <c r="GN721" s="17">
        <v>3.73</v>
      </c>
      <c r="GO721" s="17">
        <v>3.72</v>
      </c>
      <c r="GP721" s="17">
        <v>3.72</v>
      </c>
      <c r="GQ721" s="17">
        <v>3.73</v>
      </c>
      <c r="GR721" s="17">
        <v>3.73</v>
      </c>
      <c r="GS721" s="17">
        <v>3.72</v>
      </c>
      <c r="GT721" s="17">
        <v>3.72</v>
      </c>
      <c r="GU721" s="17">
        <v>3.72</v>
      </c>
      <c r="GV721" s="17">
        <v>3.73</v>
      </c>
      <c r="GW721" s="17">
        <v>3.72</v>
      </c>
      <c r="GX721" s="17">
        <v>3.72</v>
      </c>
      <c r="GY721" s="17">
        <v>3.73</v>
      </c>
      <c r="GZ721" s="17">
        <v>3.72</v>
      </c>
      <c r="HA721" s="17">
        <v>3.72</v>
      </c>
      <c r="HB721" s="17">
        <v>3.73</v>
      </c>
      <c r="HC721" s="17">
        <v>3.73</v>
      </c>
      <c r="HD721" s="17">
        <v>3.72</v>
      </c>
      <c r="HE721" s="17">
        <v>3.73</v>
      </c>
      <c r="HF721" s="17">
        <v>3.73</v>
      </c>
      <c r="HG721" s="17">
        <v>3.72</v>
      </c>
      <c r="HH721" s="17">
        <v>3.72</v>
      </c>
      <c r="HI721" s="17">
        <v>3.72</v>
      </c>
      <c r="HJ721" s="17">
        <v>3.72</v>
      </c>
      <c r="HK721" s="17">
        <v>3.72</v>
      </c>
      <c r="HL721" s="17">
        <v>3.72</v>
      </c>
      <c r="HM721" s="17">
        <v>3.72</v>
      </c>
      <c r="HN721" s="17">
        <v>3.72</v>
      </c>
      <c r="HO721" s="17">
        <v>3.73</v>
      </c>
      <c r="HP721" s="17">
        <v>3.72</v>
      </c>
      <c r="HQ721" s="17">
        <v>3.72</v>
      </c>
      <c r="HR721" s="17">
        <v>3.73</v>
      </c>
      <c r="HS721" s="17">
        <v>3.72</v>
      </c>
      <c r="HT721" s="17">
        <v>3.73</v>
      </c>
      <c r="HU721" s="17">
        <v>3.72</v>
      </c>
      <c r="HV721" s="17">
        <v>3.72</v>
      </c>
      <c r="HW721" s="17">
        <v>3.73</v>
      </c>
      <c r="HX721" s="17">
        <v>3.73</v>
      </c>
      <c r="HY721" s="17">
        <v>3.73</v>
      </c>
      <c r="HZ721" s="17">
        <v>3.74</v>
      </c>
      <c r="IA721" s="17">
        <v>3.74</v>
      </c>
      <c r="IB721" s="17">
        <v>3.73</v>
      </c>
      <c r="IC721" s="17">
        <v>3.73</v>
      </c>
      <c r="ID721" s="17">
        <v>3.73</v>
      </c>
      <c r="IE721" s="17">
        <v>3.72</v>
      </c>
      <c r="IF721" s="17">
        <v>3.73</v>
      </c>
      <c r="IG721" s="17">
        <v>3.72</v>
      </c>
      <c r="IH721" s="17">
        <v>3.72</v>
      </c>
      <c r="II721" s="17">
        <v>3.72</v>
      </c>
      <c r="IJ721" s="17">
        <v>3.73</v>
      </c>
      <c r="IK721" s="17">
        <v>3.72</v>
      </c>
      <c r="IL721" s="17">
        <v>3.72</v>
      </c>
      <c r="IM721" s="17">
        <v>3.73</v>
      </c>
      <c r="IN721" s="17">
        <v>3.73</v>
      </c>
      <c r="IO721" s="17">
        <v>3.72</v>
      </c>
      <c r="IP721" s="17">
        <v>3.72</v>
      </c>
      <c r="IQ721" s="17">
        <v>3.72</v>
      </c>
      <c r="IR721" s="17">
        <v>3.73</v>
      </c>
      <c r="IS721" s="17">
        <v>3.73</v>
      </c>
      <c r="IT721" s="17">
        <v>3.72</v>
      </c>
      <c r="IU721" s="17">
        <v>3.73</v>
      </c>
      <c r="IV721" s="17">
        <v>3.72</v>
      </c>
      <c r="IW721" s="17">
        <v>3.73</v>
      </c>
      <c r="IX721" s="17">
        <v>3.73</v>
      </c>
      <c r="IY721" s="17">
        <v>3.73</v>
      </c>
    </row>
    <row r="722" spans="1:259" x14ac:dyDescent="0.15">
      <c r="A722" s="17" t="s">
        <v>598</v>
      </c>
      <c r="B722" s="17" t="s">
        <v>599</v>
      </c>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c r="AA722" s="26"/>
      <c r="AB722" s="17"/>
      <c r="AC722" s="26"/>
      <c r="AD722" s="26"/>
      <c r="AE722" s="17"/>
      <c r="AF722" s="17"/>
      <c r="AG722" s="17"/>
      <c r="AH722" s="17"/>
      <c r="AI722" s="17"/>
      <c r="AJ722" s="17"/>
      <c r="AK722" s="17"/>
      <c r="AL722" s="17"/>
      <c r="AM722" s="17"/>
      <c r="AN722" s="17"/>
      <c r="AO722" s="17"/>
      <c r="AP722" s="17"/>
      <c r="AQ722" s="17"/>
      <c r="AR722" s="17"/>
      <c r="AS722" s="17"/>
      <c r="AT722" s="17"/>
      <c r="AU722" s="17"/>
      <c r="AV722" s="17"/>
      <c r="AW722" s="17"/>
      <c r="AX722" s="17"/>
      <c r="AY722" s="17"/>
      <c r="AZ722" s="17"/>
      <c r="BA722" s="17"/>
      <c r="BB722" s="17"/>
      <c r="BC722" s="17"/>
      <c r="BD722" s="17"/>
      <c r="BE722" s="17"/>
      <c r="BF722" s="17"/>
      <c r="BG722" s="17"/>
      <c r="BH722" s="17"/>
      <c r="BI722" s="17"/>
      <c r="BJ722" s="26"/>
      <c r="BK722" s="17"/>
      <c r="BL722" s="17"/>
      <c r="BM722" s="17"/>
      <c r="BN722" s="17"/>
      <c r="BO722" s="17"/>
      <c r="BP722" s="17"/>
      <c r="BQ722" s="17"/>
      <c r="BR722" s="17"/>
      <c r="BS722" s="17"/>
      <c r="BT722" s="17"/>
      <c r="BU722" s="17"/>
      <c r="BV722" s="17"/>
      <c r="BW722" s="17"/>
      <c r="BX722" s="26"/>
      <c r="BY722" s="26"/>
      <c r="BZ722" s="26"/>
      <c r="CA722" s="26"/>
      <c r="CB722" s="26"/>
      <c r="CC722" s="17"/>
      <c r="CD722" s="17"/>
      <c r="CE722" s="17"/>
      <c r="CF722" s="17"/>
      <c r="CG722" s="17"/>
      <c r="CH722" s="17"/>
      <c r="CI722" s="17"/>
      <c r="CJ722" s="26"/>
      <c r="CK722" s="17"/>
      <c r="CL722" s="17"/>
      <c r="CM722" s="17"/>
      <c r="CN722" s="17"/>
      <c r="CO722" s="17"/>
      <c r="CP722" s="17"/>
      <c r="CQ722" s="17"/>
      <c r="CR722" s="17"/>
      <c r="CS722" s="17"/>
      <c r="CT722" s="17"/>
      <c r="CU722" s="17"/>
      <c r="CV722" s="17"/>
      <c r="CW722" s="17"/>
      <c r="CX722" s="17"/>
      <c r="CY722" s="26"/>
      <c r="CZ722" s="26"/>
      <c r="DA722" s="26"/>
      <c r="DB722" s="17"/>
      <c r="DC722" s="17"/>
      <c r="DD722" s="17"/>
      <c r="DE722" s="17"/>
      <c r="DF722" s="17"/>
      <c r="DG722" s="17"/>
      <c r="DH722" s="26"/>
      <c r="DI722" s="17"/>
      <c r="DJ722" s="17"/>
      <c r="DK722" s="17"/>
      <c r="DL722" s="17"/>
      <c r="DM722" s="17">
        <v>29.04</v>
      </c>
      <c r="DN722" s="17">
        <v>29.07</v>
      </c>
      <c r="DO722" s="17">
        <v>29.04</v>
      </c>
      <c r="DP722" s="17">
        <v>28.98</v>
      </c>
      <c r="DQ722" s="17">
        <v>28.98</v>
      </c>
      <c r="DR722" s="17">
        <v>28.99</v>
      </c>
      <c r="DS722" s="17">
        <v>28.99</v>
      </c>
      <c r="DT722" s="17">
        <v>28.96</v>
      </c>
      <c r="DU722" s="17">
        <v>28.95</v>
      </c>
      <c r="DV722" s="17">
        <v>28.93</v>
      </c>
      <c r="DW722" s="17">
        <v>28.96</v>
      </c>
      <c r="DX722" s="17">
        <v>28.96</v>
      </c>
      <c r="DY722" s="17">
        <v>28.9</v>
      </c>
      <c r="DZ722" s="17">
        <v>28.9</v>
      </c>
      <c r="EA722" s="17">
        <v>28.89</v>
      </c>
      <c r="EB722" s="17">
        <v>28.89</v>
      </c>
      <c r="EC722" s="17">
        <v>28.92</v>
      </c>
      <c r="ED722" s="17">
        <v>28.92</v>
      </c>
      <c r="EE722" s="17">
        <v>28.95</v>
      </c>
      <c r="EF722" s="17">
        <v>28.93</v>
      </c>
      <c r="EG722" s="17">
        <v>29</v>
      </c>
      <c r="EH722" s="17">
        <v>29</v>
      </c>
      <c r="EI722" s="17">
        <v>29.01</v>
      </c>
      <c r="EJ722" s="17">
        <v>28.99</v>
      </c>
      <c r="EK722" s="17">
        <v>28.94</v>
      </c>
      <c r="EL722" s="17">
        <v>28.95</v>
      </c>
      <c r="EM722" s="17">
        <v>28.98</v>
      </c>
      <c r="EN722" s="17">
        <v>28.99</v>
      </c>
      <c r="EO722" s="17">
        <v>28.98</v>
      </c>
      <c r="EP722" s="17">
        <v>28.96</v>
      </c>
      <c r="EQ722" s="17">
        <v>29.01</v>
      </c>
      <c r="ER722" s="17">
        <v>29.02</v>
      </c>
      <c r="ES722" s="17">
        <v>29.02</v>
      </c>
      <c r="ET722" s="17">
        <v>29.08</v>
      </c>
      <c r="EU722" s="17">
        <v>29.05</v>
      </c>
      <c r="EV722" s="17">
        <v>29.01</v>
      </c>
      <c r="EW722" s="17">
        <v>29.03</v>
      </c>
      <c r="EX722" s="17">
        <v>29.03</v>
      </c>
      <c r="EY722" s="17">
        <v>29.03</v>
      </c>
      <c r="EZ722" s="17">
        <v>28.97</v>
      </c>
      <c r="FA722" s="17">
        <v>28.96</v>
      </c>
      <c r="FB722" s="17">
        <v>28.94</v>
      </c>
      <c r="FC722" s="17">
        <v>28.97</v>
      </c>
      <c r="FD722" s="17">
        <v>28.93</v>
      </c>
      <c r="FE722" s="17">
        <v>28.97</v>
      </c>
      <c r="FF722" s="17">
        <v>28.95</v>
      </c>
      <c r="FG722" s="17">
        <v>28.95</v>
      </c>
      <c r="FH722" s="17">
        <v>28.97</v>
      </c>
      <c r="FI722" s="17">
        <v>28.95</v>
      </c>
      <c r="FJ722" s="17">
        <v>28.97</v>
      </c>
      <c r="FK722" s="17">
        <v>28.97</v>
      </c>
      <c r="FL722" s="17">
        <v>28.98</v>
      </c>
      <c r="FM722" s="17">
        <v>28.99</v>
      </c>
      <c r="FN722" s="17">
        <v>28.99</v>
      </c>
      <c r="FO722" s="17">
        <v>28.97</v>
      </c>
      <c r="FP722" s="17">
        <v>28.97</v>
      </c>
      <c r="FQ722" s="17">
        <v>28.98</v>
      </c>
      <c r="FR722" s="17">
        <v>28.99</v>
      </c>
      <c r="FS722" s="17">
        <v>28.98</v>
      </c>
      <c r="FT722" s="17">
        <v>28.99</v>
      </c>
      <c r="FU722" s="17">
        <v>29.04</v>
      </c>
      <c r="FV722" s="17">
        <v>29.1</v>
      </c>
      <c r="FW722" s="17">
        <v>29.14</v>
      </c>
      <c r="FX722" s="17">
        <v>29.13</v>
      </c>
      <c r="FY722" s="17">
        <v>29.15</v>
      </c>
      <c r="FZ722" s="17">
        <v>29.17</v>
      </c>
      <c r="GA722" s="17">
        <v>29.14</v>
      </c>
      <c r="GB722" s="17">
        <v>29.15</v>
      </c>
      <c r="GC722" s="17">
        <v>29.24</v>
      </c>
      <c r="GD722" s="17">
        <v>29.17</v>
      </c>
      <c r="GE722" s="17">
        <v>29.24</v>
      </c>
      <c r="GF722" s="17">
        <v>29.18</v>
      </c>
      <c r="GG722" s="17">
        <v>29.16</v>
      </c>
      <c r="GH722" s="17">
        <v>29.13</v>
      </c>
      <c r="GI722" s="17">
        <v>29.17</v>
      </c>
      <c r="GJ722" s="17">
        <v>29.21</v>
      </c>
      <c r="GK722" s="17">
        <v>29.21</v>
      </c>
      <c r="GL722" s="17">
        <v>29.2</v>
      </c>
      <c r="GM722" s="17">
        <v>29.23</v>
      </c>
      <c r="GN722" s="17">
        <v>29.27</v>
      </c>
      <c r="GO722" s="17">
        <v>29.35</v>
      </c>
      <c r="GP722" s="17">
        <v>29.43</v>
      </c>
      <c r="GQ722" s="17">
        <v>29.37</v>
      </c>
      <c r="GR722" s="17">
        <v>29.36</v>
      </c>
      <c r="GS722" s="17">
        <v>29.4</v>
      </c>
      <c r="GT722" s="17">
        <v>29.35</v>
      </c>
      <c r="GU722" s="17">
        <v>29.38</v>
      </c>
      <c r="GV722" s="17">
        <v>29.38</v>
      </c>
      <c r="GW722" s="17">
        <v>29.42</v>
      </c>
      <c r="GX722" s="17">
        <v>29.44</v>
      </c>
      <c r="GY722" s="17">
        <v>29.47</v>
      </c>
      <c r="GZ722" s="17">
        <v>29.5</v>
      </c>
      <c r="HA722" s="17">
        <v>29.5</v>
      </c>
      <c r="HB722" s="17">
        <v>29.53</v>
      </c>
      <c r="HC722" s="17">
        <v>29.47</v>
      </c>
      <c r="HD722" s="17">
        <v>29.4</v>
      </c>
      <c r="HE722" s="17">
        <v>29.42</v>
      </c>
      <c r="HF722" s="17">
        <v>29.4</v>
      </c>
      <c r="HG722" s="17">
        <v>29.31</v>
      </c>
      <c r="HH722" s="17">
        <v>29.28</v>
      </c>
      <c r="HI722" s="17">
        <v>29.29</v>
      </c>
      <c r="HJ722" s="17">
        <v>29.25</v>
      </c>
      <c r="HK722" s="17">
        <v>29.22</v>
      </c>
      <c r="HL722" s="17">
        <v>29.26</v>
      </c>
      <c r="HM722" s="17">
        <v>29.25</v>
      </c>
      <c r="HN722" s="17">
        <v>29.21</v>
      </c>
      <c r="HO722" s="17">
        <v>29.17</v>
      </c>
      <c r="HP722" s="17">
        <v>29.19</v>
      </c>
      <c r="HQ722" s="17">
        <v>29.25</v>
      </c>
      <c r="HR722" s="17">
        <v>29.24</v>
      </c>
      <c r="HS722" s="17">
        <v>29.27</v>
      </c>
      <c r="HT722" s="17">
        <v>29.25</v>
      </c>
      <c r="HU722" s="17">
        <v>29.23</v>
      </c>
      <c r="HV722" s="17">
        <v>29.2</v>
      </c>
      <c r="HW722" s="17">
        <v>29.22</v>
      </c>
      <c r="HX722" s="17">
        <v>29.27</v>
      </c>
      <c r="HY722" s="17">
        <v>29.27</v>
      </c>
      <c r="HZ722" s="17">
        <v>29.3</v>
      </c>
      <c r="IA722" s="17">
        <v>29.29</v>
      </c>
      <c r="IB722" s="17">
        <v>29.26</v>
      </c>
      <c r="IC722" s="17">
        <v>29.24</v>
      </c>
      <c r="ID722" s="17">
        <v>29.26</v>
      </c>
      <c r="IE722" s="17">
        <v>29.24</v>
      </c>
      <c r="IF722" s="17">
        <v>29.22</v>
      </c>
      <c r="IG722" s="17">
        <v>29.25</v>
      </c>
      <c r="IH722" s="17">
        <v>29.22</v>
      </c>
      <c r="II722" s="17">
        <v>29.2</v>
      </c>
      <c r="IJ722" s="17">
        <v>29.19</v>
      </c>
      <c r="IK722" s="17">
        <v>29.16</v>
      </c>
      <c r="IL722" s="17">
        <v>29.2</v>
      </c>
      <c r="IM722" s="17">
        <v>29.26</v>
      </c>
      <c r="IN722" s="17">
        <v>29.3</v>
      </c>
      <c r="IO722" s="17">
        <v>29.3</v>
      </c>
      <c r="IP722" s="17">
        <v>29.26</v>
      </c>
      <c r="IQ722" s="17">
        <v>29.23</v>
      </c>
      <c r="IR722" s="17">
        <v>29.25</v>
      </c>
      <c r="IS722" s="17">
        <v>29.25</v>
      </c>
      <c r="IT722" s="17">
        <v>29.24</v>
      </c>
      <c r="IU722" s="17">
        <v>29.28</v>
      </c>
      <c r="IV722" s="17">
        <v>29.3</v>
      </c>
      <c r="IW722" s="17">
        <v>29.3</v>
      </c>
      <c r="IX722" s="17">
        <v>29.29</v>
      </c>
      <c r="IY722" s="17">
        <v>29.29</v>
      </c>
    </row>
    <row r="723" spans="1:259" x14ac:dyDescent="0.15">
      <c r="A723" s="17" t="s">
        <v>3410</v>
      </c>
      <c r="B723" s="17" t="s">
        <v>3411</v>
      </c>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c r="AA723" s="26"/>
      <c r="AB723" s="17"/>
      <c r="AC723" s="26"/>
      <c r="AD723" s="26"/>
      <c r="AE723" s="17"/>
      <c r="AF723" s="17"/>
      <c r="AG723" s="17"/>
      <c r="AH723" s="17"/>
      <c r="AI723" s="17"/>
      <c r="AJ723" s="17"/>
      <c r="AK723" s="17"/>
      <c r="AL723" s="17"/>
      <c r="AM723" s="17"/>
      <c r="AN723" s="17"/>
      <c r="AO723" s="17"/>
      <c r="AP723" s="17"/>
      <c r="AQ723" s="17"/>
      <c r="AR723" s="17"/>
      <c r="AS723" s="17"/>
      <c r="AT723" s="17"/>
      <c r="AU723" s="17"/>
      <c r="AV723" s="17"/>
      <c r="AW723" s="17"/>
      <c r="AX723" s="17"/>
      <c r="AY723" s="17"/>
      <c r="AZ723" s="17"/>
      <c r="BA723" s="17"/>
      <c r="BB723" s="17"/>
      <c r="BC723" s="17"/>
      <c r="BD723" s="17"/>
      <c r="BE723" s="17"/>
      <c r="BF723" s="17"/>
      <c r="BG723" s="17"/>
      <c r="BH723" s="17"/>
      <c r="BI723" s="17"/>
      <c r="BJ723" s="26"/>
      <c r="BK723" s="17"/>
      <c r="BL723" s="17"/>
      <c r="BM723" s="17"/>
      <c r="BN723" s="17"/>
      <c r="BO723" s="17"/>
      <c r="BP723" s="17"/>
      <c r="BQ723" s="17"/>
      <c r="BR723" s="17"/>
      <c r="BS723" s="17"/>
      <c r="BT723" s="17"/>
      <c r="BU723" s="17"/>
      <c r="BV723" s="17"/>
      <c r="BW723" s="17"/>
      <c r="BX723" s="26"/>
      <c r="BY723" s="26"/>
      <c r="BZ723" s="26"/>
      <c r="CA723" s="26"/>
      <c r="CB723" s="26"/>
      <c r="CC723" s="17"/>
      <c r="CD723" s="17"/>
      <c r="CE723" s="17"/>
      <c r="CF723" s="17"/>
      <c r="CG723" s="17"/>
      <c r="CH723" s="17"/>
      <c r="CI723" s="17"/>
      <c r="CJ723" s="26"/>
      <c r="CK723" s="17"/>
      <c r="CL723" s="17"/>
      <c r="CM723" s="17"/>
      <c r="CN723" s="17"/>
      <c r="CO723" s="17"/>
      <c r="CP723" s="17"/>
      <c r="CQ723" s="17"/>
      <c r="CR723" s="17"/>
      <c r="CS723" s="17"/>
      <c r="CT723" s="17"/>
      <c r="CU723" s="17"/>
      <c r="CV723" s="17"/>
      <c r="CW723" s="17"/>
      <c r="CX723" s="17"/>
      <c r="CY723" s="26"/>
      <c r="CZ723" s="26"/>
      <c r="DA723" s="26"/>
      <c r="DB723" s="17"/>
      <c r="DC723" s="17"/>
      <c r="DD723" s="17"/>
      <c r="DE723" s="17"/>
      <c r="DF723" s="17"/>
      <c r="DG723" s="17"/>
      <c r="DH723" s="26"/>
      <c r="DI723" s="17"/>
      <c r="DJ723" s="17"/>
      <c r="DK723" s="17"/>
      <c r="DL723" s="17"/>
      <c r="DM723" s="17">
        <v>29.58</v>
      </c>
      <c r="DN723" s="17">
        <v>29.74</v>
      </c>
      <c r="DO723" s="17">
        <v>29.73</v>
      </c>
      <c r="DP723" s="17">
        <v>29.66</v>
      </c>
      <c r="DQ723" s="17">
        <v>29.71</v>
      </c>
      <c r="DR723" s="17">
        <v>29.58</v>
      </c>
      <c r="DS723" s="17">
        <v>29.6</v>
      </c>
      <c r="DT723" s="17">
        <v>29.71</v>
      </c>
      <c r="DU723" s="17">
        <v>29.71</v>
      </c>
      <c r="DV723" s="17">
        <v>29.61</v>
      </c>
      <c r="DW723" s="17">
        <v>29.69</v>
      </c>
      <c r="DX723" s="17">
        <v>29.61</v>
      </c>
      <c r="DY723" s="17">
        <v>29.61</v>
      </c>
      <c r="DZ723" s="17">
        <v>29.6</v>
      </c>
      <c r="EA723" s="17">
        <v>29.6</v>
      </c>
      <c r="EB723" s="17">
        <v>29.6</v>
      </c>
      <c r="EC723" s="17">
        <v>29.59</v>
      </c>
      <c r="ED723" s="17">
        <v>29.59</v>
      </c>
      <c r="EE723" s="17">
        <v>29.59</v>
      </c>
      <c r="EF723" s="17">
        <v>29.59</v>
      </c>
      <c r="EG723" s="17">
        <v>29.59</v>
      </c>
      <c r="EH723" s="17">
        <v>29.59</v>
      </c>
      <c r="EI723" s="17">
        <v>29.63</v>
      </c>
      <c r="EJ723" s="17">
        <v>29.62</v>
      </c>
      <c r="EK723" s="17">
        <v>29.59</v>
      </c>
      <c r="EL723" s="17">
        <v>29.59</v>
      </c>
      <c r="EM723" s="17">
        <v>29.6</v>
      </c>
      <c r="EN723" s="17">
        <v>29.68</v>
      </c>
      <c r="EO723" s="17">
        <v>29.66</v>
      </c>
      <c r="EP723" s="17">
        <v>29.59</v>
      </c>
      <c r="EQ723" s="17">
        <v>29.6</v>
      </c>
      <c r="ER723" s="17">
        <v>29.6</v>
      </c>
      <c r="ES723" s="17">
        <v>29.6</v>
      </c>
      <c r="ET723" s="17">
        <v>29.68</v>
      </c>
      <c r="EU723" s="17">
        <v>29.68</v>
      </c>
      <c r="EV723" s="17">
        <v>29.68</v>
      </c>
      <c r="EW723" s="17">
        <v>29.68</v>
      </c>
      <c r="EX723" s="17">
        <v>29.68</v>
      </c>
      <c r="EY723" s="17">
        <v>29.6</v>
      </c>
      <c r="EZ723" s="17">
        <v>29.67</v>
      </c>
      <c r="FA723" s="17">
        <v>29.68</v>
      </c>
      <c r="FB723" s="17">
        <v>29.65</v>
      </c>
      <c r="FC723" s="17">
        <v>29.68</v>
      </c>
      <c r="FD723" s="17">
        <v>29.68</v>
      </c>
      <c r="FE723" s="17">
        <v>29.69</v>
      </c>
      <c r="FF723" s="17">
        <v>29.68</v>
      </c>
      <c r="FG723" s="17">
        <v>29.68</v>
      </c>
      <c r="FH723" s="17">
        <v>29.7</v>
      </c>
      <c r="FI723" s="17">
        <v>29.63</v>
      </c>
      <c r="FJ723" s="17">
        <v>29.61</v>
      </c>
      <c r="FK723" s="17">
        <v>29.63</v>
      </c>
      <c r="FL723" s="17">
        <v>29.63</v>
      </c>
      <c r="FM723" s="17">
        <v>29.55</v>
      </c>
      <c r="FN723" s="17">
        <v>29.56</v>
      </c>
      <c r="FO723" s="17">
        <v>29.59</v>
      </c>
      <c r="FP723" s="17">
        <v>29.59</v>
      </c>
      <c r="FQ723" s="17">
        <v>29.57</v>
      </c>
      <c r="FR723" s="17">
        <v>29.57</v>
      </c>
      <c r="FS723" s="17">
        <v>29.57</v>
      </c>
      <c r="FT723" s="17">
        <v>29.61</v>
      </c>
      <c r="FU723" s="17">
        <v>29.61</v>
      </c>
      <c r="FV723" s="17">
        <v>29.61</v>
      </c>
      <c r="FW723" s="17">
        <v>29.61</v>
      </c>
      <c r="FX723" s="17">
        <v>29.62</v>
      </c>
      <c r="FY723" s="17">
        <v>29.62</v>
      </c>
      <c r="FZ723" s="17">
        <v>29.65</v>
      </c>
      <c r="GA723" s="17">
        <v>29.69</v>
      </c>
      <c r="GB723" s="17">
        <v>29.56</v>
      </c>
      <c r="GC723" s="17">
        <v>29.59</v>
      </c>
      <c r="GD723" s="17">
        <v>29.69</v>
      </c>
      <c r="GE723" s="17">
        <v>29.67</v>
      </c>
      <c r="GF723" s="17">
        <v>29.58</v>
      </c>
      <c r="GG723" s="17">
        <v>29.67</v>
      </c>
      <c r="GH723" s="17">
        <v>29.67</v>
      </c>
      <c r="GI723" s="17">
        <v>29.65</v>
      </c>
      <c r="GJ723" s="17">
        <v>29.65</v>
      </c>
      <c r="GK723" s="17">
        <v>29.57</v>
      </c>
      <c r="GL723" s="17">
        <v>29.56</v>
      </c>
      <c r="GM723" s="17">
        <v>29.56</v>
      </c>
      <c r="GN723" s="17">
        <v>29.62</v>
      </c>
      <c r="GO723" s="17">
        <v>29.56</v>
      </c>
      <c r="GP723" s="17">
        <v>29.62</v>
      </c>
      <c r="GQ723" s="17">
        <v>29.63</v>
      </c>
      <c r="GR723" s="17">
        <v>29.59</v>
      </c>
      <c r="GS723" s="17">
        <v>29.63</v>
      </c>
      <c r="GT723" s="17">
        <v>29.62</v>
      </c>
      <c r="GU723" s="17">
        <v>29.59</v>
      </c>
      <c r="GV723" s="17">
        <v>29.57</v>
      </c>
      <c r="GW723" s="17">
        <v>29.58</v>
      </c>
      <c r="GX723" s="17">
        <v>29.58</v>
      </c>
      <c r="GY723" s="17">
        <v>29.58</v>
      </c>
      <c r="GZ723" s="17">
        <v>29.58</v>
      </c>
      <c r="HA723" s="17">
        <v>29.58</v>
      </c>
      <c r="HB723" s="17">
        <v>29.58</v>
      </c>
      <c r="HC723" s="17">
        <v>29.58</v>
      </c>
      <c r="HD723" s="17">
        <v>29.57</v>
      </c>
      <c r="HE723" s="17">
        <v>29.58</v>
      </c>
      <c r="HF723" s="17">
        <v>29.57</v>
      </c>
      <c r="HG723" s="17">
        <v>29.56</v>
      </c>
      <c r="HH723" s="17">
        <v>29.56</v>
      </c>
      <c r="HI723" s="17">
        <v>29.55</v>
      </c>
      <c r="HJ723" s="17">
        <v>29.55</v>
      </c>
      <c r="HK723" s="17">
        <v>29.55</v>
      </c>
      <c r="HL723" s="17">
        <v>29.52</v>
      </c>
      <c r="HM723" s="17">
        <v>29.52</v>
      </c>
      <c r="HN723" s="17">
        <v>29.53</v>
      </c>
      <c r="HO723" s="17">
        <v>29.51</v>
      </c>
      <c r="HP723" s="17">
        <v>29.51</v>
      </c>
      <c r="HQ723" s="17">
        <v>29.53</v>
      </c>
      <c r="HR723" s="17">
        <v>29.5</v>
      </c>
      <c r="HS723" s="17">
        <v>29.51</v>
      </c>
      <c r="HT723" s="17">
        <v>29.54</v>
      </c>
      <c r="HU723" s="17">
        <v>29.5</v>
      </c>
      <c r="HV723" s="17">
        <v>29.53</v>
      </c>
      <c r="HW723" s="17">
        <v>29.54</v>
      </c>
      <c r="HX723" s="17">
        <v>29.58</v>
      </c>
      <c r="HY723" s="17">
        <v>29.6</v>
      </c>
      <c r="HZ723" s="17">
        <v>29.63</v>
      </c>
      <c r="IA723" s="17">
        <v>29.61</v>
      </c>
      <c r="IB723" s="17">
        <v>29.63</v>
      </c>
      <c r="IC723" s="17">
        <v>29.63</v>
      </c>
      <c r="ID723" s="17">
        <v>29.61</v>
      </c>
      <c r="IE723" s="17">
        <v>29.6</v>
      </c>
      <c r="IF723" s="17">
        <v>29.51</v>
      </c>
      <c r="IG723" s="17">
        <v>29.59</v>
      </c>
      <c r="IH723" s="17">
        <v>29.59</v>
      </c>
      <c r="II723" s="17">
        <v>29.59</v>
      </c>
      <c r="IJ723" s="17">
        <v>29.59</v>
      </c>
      <c r="IK723" s="17">
        <v>29.52</v>
      </c>
      <c r="IL723" s="17">
        <v>29.56</v>
      </c>
      <c r="IM723" s="17">
        <v>29.57</v>
      </c>
      <c r="IN723" s="17">
        <v>29.57</v>
      </c>
      <c r="IO723" s="17">
        <v>29.56</v>
      </c>
      <c r="IP723" s="17">
        <v>29.58</v>
      </c>
      <c r="IQ723" s="17">
        <v>29.53</v>
      </c>
      <c r="IR723" s="17">
        <v>29.52</v>
      </c>
      <c r="IS723" s="17">
        <v>29.53</v>
      </c>
      <c r="IT723" s="17">
        <v>29.52</v>
      </c>
      <c r="IU723" s="17">
        <v>29.55</v>
      </c>
      <c r="IV723" s="17">
        <v>29.51</v>
      </c>
      <c r="IW723" s="17">
        <v>29.5</v>
      </c>
      <c r="IX723" s="17">
        <v>29.48</v>
      </c>
      <c r="IY723" s="17">
        <v>29.49</v>
      </c>
    </row>
    <row r="724" spans="1:259" x14ac:dyDescent="0.15">
      <c r="A724" s="17" t="s">
        <v>3538</v>
      </c>
      <c r="B724" s="17" t="s">
        <v>3539</v>
      </c>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c r="AA724" s="26"/>
      <c r="AB724" s="17"/>
      <c r="AC724" s="26"/>
      <c r="AD724" s="26"/>
      <c r="AE724" s="17"/>
      <c r="AF724" s="17"/>
      <c r="AG724" s="17"/>
      <c r="AH724" s="17"/>
      <c r="AI724" s="17"/>
      <c r="AJ724" s="17"/>
      <c r="AK724" s="17"/>
      <c r="AL724" s="17"/>
      <c r="AM724" s="17"/>
      <c r="AN724" s="17"/>
      <c r="AO724" s="17"/>
      <c r="AP724" s="17"/>
      <c r="AQ724" s="17"/>
      <c r="AR724" s="17"/>
      <c r="AS724" s="17"/>
      <c r="AT724" s="17"/>
      <c r="AU724" s="17"/>
      <c r="AV724" s="17"/>
      <c r="AW724" s="17"/>
      <c r="AX724" s="17"/>
      <c r="AY724" s="17"/>
      <c r="AZ724" s="17"/>
      <c r="BA724" s="17"/>
      <c r="BB724" s="17"/>
      <c r="BC724" s="17"/>
      <c r="BD724" s="17"/>
      <c r="BE724" s="17"/>
      <c r="BF724" s="17"/>
      <c r="BG724" s="17"/>
      <c r="BH724" s="17"/>
      <c r="BI724" s="17"/>
      <c r="BJ724" s="26"/>
      <c r="BK724" s="17"/>
      <c r="BL724" s="17"/>
      <c r="BM724" s="17"/>
      <c r="BN724" s="17"/>
      <c r="BO724" s="17"/>
      <c r="BP724" s="17"/>
      <c r="BQ724" s="17"/>
      <c r="BR724" s="17"/>
      <c r="BS724" s="17"/>
      <c r="BT724" s="17"/>
      <c r="BU724" s="17"/>
      <c r="BV724" s="17"/>
      <c r="BW724" s="17"/>
      <c r="BX724" s="26"/>
      <c r="BY724" s="26"/>
      <c r="BZ724" s="26"/>
      <c r="CA724" s="26"/>
      <c r="CB724" s="26"/>
      <c r="CC724" s="17"/>
      <c r="CD724" s="17"/>
      <c r="CE724" s="17"/>
      <c r="CF724" s="17"/>
      <c r="CG724" s="17"/>
      <c r="CH724" s="17"/>
      <c r="CI724" s="17"/>
      <c r="CJ724" s="26"/>
      <c r="CK724" s="17"/>
      <c r="CL724" s="17"/>
      <c r="CM724" s="17"/>
      <c r="CN724" s="17"/>
      <c r="CO724" s="17"/>
      <c r="CP724" s="17"/>
      <c r="CQ724" s="17"/>
      <c r="CR724" s="17"/>
      <c r="CS724" s="17"/>
      <c r="CT724" s="17"/>
      <c r="CU724" s="17"/>
      <c r="CV724" s="17"/>
      <c r="CW724" s="17"/>
      <c r="CX724" s="17"/>
      <c r="CY724" s="26"/>
      <c r="CZ724" s="26"/>
      <c r="DA724" s="26"/>
      <c r="DB724" s="17"/>
      <c r="DC724" s="17"/>
      <c r="DD724" s="17"/>
      <c r="DE724" s="17"/>
      <c r="DF724" s="17"/>
      <c r="DG724" s="17"/>
      <c r="DH724" s="26"/>
      <c r="DI724" s="17"/>
      <c r="DJ724" s="17"/>
      <c r="DK724" s="17"/>
      <c r="DL724" s="17"/>
      <c r="DM724" s="17">
        <v>16.84</v>
      </c>
      <c r="DN724" s="17">
        <v>16.850000000000001</v>
      </c>
      <c r="DO724" s="17">
        <v>16.87</v>
      </c>
      <c r="DP724" s="17">
        <v>16.87</v>
      </c>
      <c r="DQ724" s="17">
        <v>16.87</v>
      </c>
      <c r="DR724" s="17">
        <v>16.87</v>
      </c>
      <c r="DS724" s="17">
        <v>16.86</v>
      </c>
      <c r="DT724" s="17">
        <v>16.850000000000001</v>
      </c>
      <c r="DU724" s="17">
        <v>16.850000000000001</v>
      </c>
      <c r="DV724" s="17">
        <v>16.84</v>
      </c>
      <c r="DW724" s="17">
        <v>16.84</v>
      </c>
      <c r="DX724" s="17">
        <v>16.86</v>
      </c>
      <c r="DY724" s="17">
        <v>16.850000000000001</v>
      </c>
      <c r="DZ724" s="17">
        <v>16.86</v>
      </c>
      <c r="EA724" s="17">
        <v>16.86</v>
      </c>
      <c r="EB724" s="17">
        <v>16.87</v>
      </c>
      <c r="EC724" s="17">
        <v>16.87</v>
      </c>
      <c r="ED724" s="17">
        <v>16.88</v>
      </c>
      <c r="EE724" s="17">
        <v>16.88</v>
      </c>
      <c r="EF724" s="17">
        <v>16.88</v>
      </c>
      <c r="EG724" s="17">
        <v>16.88</v>
      </c>
      <c r="EH724" s="17">
        <v>16.899999999999999</v>
      </c>
      <c r="EI724" s="17">
        <v>16.899999999999999</v>
      </c>
      <c r="EJ724" s="17">
        <v>16.899999999999999</v>
      </c>
      <c r="EK724" s="17">
        <v>16.87</v>
      </c>
      <c r="EL724" s="17">
        <v>16.850000000000001</v>
      </c>
      <c r="EM724" s="17">
        <v>16.829999999999998</v>
      </c>
      <c r="EN724" s="17">
        <v>16.850000000000001</v>
      </c>
      <c r="EO724" s="17">
        <v>16.84</v>
      </c>
      <c r="EP724" s="17">
        <v>16.84</v>
      </c>
      <c r="EQ724" s="17">
        <v>16.84</v>
      </c>
      <c r="ER724" s="17">
        <v>16.84</v>
      </c>
      <c r="ES724" s="17">
        <v>16.86</v>
      </c>
      <c r="ET724" s="17">
        <v>16.850000000000001</v>
      </c>
      <c r="EU724" s="17">
        <v>16.88</v>
      </c>
      <c r="EV724" s="17">
        <v>16.91</v>
      </c>
      <c r="EW724" s="17">
        <v>16.899999999999999</v>
      </c>
      <c r="EX724" s="17">
        <v>16.93</v>
      </c>
      <c r="EY724" s="17">
        <v>16.899999999999999</v>
      </c>
      <c r="EZ724" s="17">
        <v>16.91</v>
      </c>
      <c r="FA724" s="17">
        <v>16.88</v>
      </c>
      <c r="FB724" s="17">
        <v>16.88</v>
      </c>
      <c r="FC724" s="17">
        <v>16.89</v>
      </c>
      <c r="FD724" s="17">
        <v>16.899999999999999</v>
      </c>
      <c r="FE724" s="17">
        <v>16.899999999999999</v>
      </c>
      <c r="FF724" s="17">
        <v>16.899999999999999</v>
      </c>
      <c r="FG724" s="17">
        <v>16.89</v>
      </c>
      <c r="FH724" s="17">
        <v>16.899999999999999</v>
      </c>
      <c r="FI724" s="17">
        <v>16.89</v>
      </c>
      <c r="FJ724" s="17">
        <v>16.899999999999999</v>
      </c>
      <c r="FK724" s="17">
        <v>16.89</v>
      </c>
      <c r="FL724" s="17">
        <v>16.88</v>
      </c>
      <c r="FM724" s="17">
        <v>16.89</v>
      </c>
      <c r="FN724" s="17">
        <v>16.899999999999999</v>
      </c>
      <c r="FO724" s="17">
        <v>16.899999999999999</v>
      </c>
      <c r="FP724" s="17">
        <v>16.899999999999999</v>
      </c>
      <c r="FQ724" s="17">
        <v>16.899999999999999</v>
      </c>
      <c r="FR724" s="17">
        <v>16.89</v>
      </c>
      <c r="FS724" s="17">
        <v>16.899999999999999</v>
      </c>
      <c r="FT724" s="17">
        <v>16.899999999999999</v>
      </c>
      <c r="FU724" s="17">
        <v>16.89</v>
      </c>
      <c r="FV724" s="17">
        <v>16.88</v>
      </c>
      <c r="FW724" s="17">
        <v>16.86</v>
      </c>
      <c r="FX724" s="17">
        <v>16.87</v>
      </c>
      <c r="FY724" s="17">
        <v>16.920000000000002</v>
      </c>
      <c r="FZ724" s="17">
        <v>16.920000000000002</v>
      </c>
      <c r="GA724" s="17">
        <v>16.89</v>
      </c>
      <c r="GB724" s="17">
        <v>16.899999999999999</v>
      </c>
      <c r="GC724" s="17">
        <v>16.920000000000002</v>
      </c>
      <c r="GD724" s="17">
        <v>16.920000000000002</v>
      </c>
      <c r="GE724" s="17">
        <v>16.899999999999999</v>
      </c>
      <c r="GF724" s="17">
        <v>16.88</v>
      </c>
      <c r="GG724" s="17">
        <v>16.88</v>
      </c>
      <c r="GH724" s="17">
        <v>16.87</v>
      </c>
      <c r="GI724" s="17">
        <v>16.850000000000001</v>
      </c>
      <c r="GJ724" s="17">
        <v>16.86</v>
      </c>
      <c r="GK724" s="17">
        <v>16.850000000000001</v>
      </c>
      <c r="GL724" s="17">
        <v>16.89</v>
      </c>
      <c r="GM724" s="17">
        <v>16.89</v>
      </c>
      <c r="GN724" s="17">
        <v>16.899999999999999</v>
      </c>
      <c r="GO724" s="17">
        <v>16.89</v>
      </c>
      <c r="GP724" s="17">
        <v>16.89</v>
      </c>
      <c r="GQ724" s="17">
        <v>16.88</v>
      </c>
      <c r="GR724" s="17">
        <v>16.88</v>
      </c>
      <c r="GS724" s="17">
        <v>16.89</v>
      </c>
      <c r="GT724" s="17">
        <v>16.88</v>
      </c>
      <c r="GU724" s="17">
        <v>16.87</v>
      </c>
      <c r="GV724" s="17">
        <v>16.87</v>
      </c>
      <c r="GW724" s="17">
        <v>16.86</v>
      </c>
      <c r="GX724" s="17">
        <v>16.87</v>
      </c>
      <c r="GY724" s="17">
        <v>16.88</v>
      </c>
      <c r="GZ724" s="17">
        <v>16.87</v>
      </c>
      <c r="HA724" s="17">
        <v>16.88</v>
      </c>
      <c r="HB724" s="17">
        <v>16.87</v>
      </c>
      <c r="HC724" s="17">
        <v>16.87</v>
      </c>
      <c r="HD724" s="17">
        <v>16.89</v>
      </c>
      <c r="HE724" s="17">
        <v>16.89</v>
      </c>
      <c r="HF724" s="17">
        <v>16.899999999999999</v>
      </c>
      <c r="HG724" s="17">
        <v>16.89</v>
      </c>
      <c r="HH724" s="17">
        <v>16.89</v>
      </c>
      <c r="HI724" s="17">
        <v>16.89</v>
      </c>
      <c r="HJ724" s="17">
        <v>16.88</v>
      </c>
      <c r="HK724" s="17">
        <v>16.89</v>
      </c>
      <c r="HL724" s="17">
        <v>16.88</v>
      </c>
      <c r="HM724" s="17">
        <v>16.89</v>
      </c>
      <c r="HN724" s="17">
        <v>16.899999999999999</v>
      </c>
      <c r="HO724" s="17">
        <v>16.899999999999999</v>
      </c>
      <c r="HP724" s="17">
        <v>16.93</v>
      </c>
      <c r="HQ724" s="17">
        <v>16.93</v>
      </c>
      <c r="HR724" s="17">
        <v>16.93</v>
      </c>
      <c r="HS724" s="17">
        <v>16.91</v>
      </c>
      <c r="HT724" s="17">
        <v>16.91</v>
      </c>
      <c r="HU724" s="17">
        <v>16.91</v>
      </c>
      <c r="HV724" s="17">
        <v>16.940000000000001</v>
      </c>
      <c r="HW724" s="17">
        <v>16.940000000000001</v>
      </c>
      <c r="HX724" s="17">
        <v>16.93</v>
      </c>
      <c r="HY724" s="17">
        <v>16.93</v>
      </c>
      <c r="HZ724" s="17">
        <v>16.940000000000001</v>
      </c>
      <c r="IA724" s="17">
        <v>16.93</v>
      </c>
      <c r="IB724" s="17">
        <v>16.940000000000001</v>
      </c>
      <c r="IC724" s="17">
        <v>16.96</v>
      </c>
      <c r="ID724" s="17">
        <v>16.98</v>
      </c>
      <c r="IE724" s="17">
        <v>17</v>
      </c>
      <c r="IF724" s="17">
        <v>17.05</v>
      </c>
      <c r="IG724" s="17">
        <v>17.04</v>
      </c>
      <c r="IH724" s="17">
        <v>17</v>
      </c>
      <c r="II724" s="17">
        <v>16.95</v>
      </c>
      <c r="IJ724" s="17">
        <v>16.989999999999998</v>
      </c>
      <c r="IK724" s="17">
        <v>16.97</v>
      </c>
      <c r="IL724" s="17">
        <v>16.97</v>
      </c>
      <c r="IM724" s="17">
        <v>16.940000000000001</v>
      </c>
      <c r="IN724" s="17">
        <v>16.940000000000001</v>
      </c>
      <c r="IO724" s="17">
        <v>16.95</v>
      </c>
      <c r="IP724" s="17">
        <v>16.940000000000001</v>
      </c>
      <c r="IQ724" s="17">
        <v>16.899999999999999</v>
      </c>
      <c r="IR724" s="17">
        <v>16.89</v>
      </c>
      <c r="IS724" s="17">
        <v>16.899999999999999</v>
      </c>
      <c r="IT724" s="17">
        <v>16.899999999999999</v>
      </c>
      <c r="IU724" s="17">
        <v>16.88</v>
      </c>
      <c r="IV724" s="17">
        <v>16.899999999999999</v>
      </c>
      <c r="IW724" s="17">
        <v>16.899999999999999</v>
      </c>
      <c r="IX724" s="17">
        <v>16.899999999999999</v>
      </c>
      <c r="IY724" s="17">
        <v>16.88</v>
      </c>
    </row>
    <row r="725" spans="1:259" x14ac:dyDescent="0.15">
      <c r="A725" s="17" t="s">
        <v>3514</v>
      </c>
      <c r="B725" s="17" t="s">
        <v>4871</v>
      </c>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c r="AA725" s="26"/>
      <c r="AB725" s="17"/>
      <c r="AC725" s="26"/>
      <c r="AD725" s="26"/>
      <c r="AE725" s="17"/>
      <c r="AF725" s="17"/>
      <c r="AG725" s="17"/>
      <c r="AH725" s="17"/>
      <c r="AI725" s="17"/>
      <c r="AJ725" s="17"/>
      <c r="AK725" s="17"/>
      <c r="AL725" s="17"/>
      <c r="AM725" s="17"/>
      <c r="AN725" s="17"/>
      <c r="AO725" s="17"/>
      <c r="AP725" s="17"/>
      <c r="AQ725" s="17"/>
      <c r="AR725" s="17"/>
      <c r="AS725" s="17"/>
      <c r="AT725" s="17"/>
      <c r="AU725" s="17"/>
      <c r="AV725" s="17"/>
      <c r="AW725" s="17"/>
      <c r="AX725" s="17"/>
      <c r="AY725" s="17"/>
      <c r="AZ725" s="17"/>
      <c r="BA725" s="17"/>
      <c r="BB725" s="17"/>
      <c r="BC725" s="17"/>
      <c r="BD725" s="17"/>
      <c r="BE725" s="17"/>
      <c r="BF725" s="17"/>
      <c r="BG725" s="17"/>
      <c r="BH725" s="17"/>
      <c r="BI725" s="17"/>
      <c r="BJ725" s="26"/>
      <c r="BK725" s="17"/>
      <c r="BL725" s="17"/>
      <c r="BM725" s="17"/>
      <c r="BN725" s="17"/>
      <c r="BO725" s="17"/>
      <c r="BP725" s="17"/>
      <c r="BQ725" s="17"/>
      <c r="BR725" s="17"/>
      <c r="BS725" s="17"/>
      <c r="BT725" s="17"/>
      <c r="BU725" s="17"/>
      <c r="BV725" s="17"/>
      <c r="BW725" s="17"/>
      <c r="BX725" s="26"/>
      <c r="BY725" s="26"/>
      <c r="BZ725" s="26"/>
      <c r="CA725" s="26"/>
      <c r="CB725" s="26"/>
      <c r="CC725" s="17"/>
      <c r="CD725" s="17"/>
      <c r="CE725" s="17"/>
      <c r="CF725" s="17"/>
      <c r="CG725" s="17"/>
      <c r="CH725" s="17"/>
      <c r="CI725" s="17"/>
      <c r="CJ725" s="26"/>
      <c r="CK725" s="17"/>
      <c r="CL725" s="17"/>
      <c r="CM725" s="17"/>
      <c r="CN725" s="17"/>
      <c r="CO725" s="17"/>
      <c r="CP725" s="17"/>
      <c r="CQ725" s="17"/>
      <c r="CR725" s="17"/>
      <c r="CS725" s="17"/>
      <c r="CT725" s="17"/>
      <c r="CU725" s="17"/>
      <c r="CV725" s="17"/>
      <c r="CW725" s="17"/>
      <c r="CX725" s="17"/>
      <c r="CY725" s="26"/>
      <c r="CZ725" s="26"/>
      <c r="DA725" s="26"/>
      <c r="DB725" s="17"/>
      <c r="DC725" s="17"/>
      <c r="DD725" s="17"/>
      <c r="DE725" s="17"/>
      <c r="DF725" s="17"/>
      <c r="DG725" s="17"/>
      <c r="DH725" s="26"/>
      <c r="DI725" s="17"/>
      <c r="DJ725" s="17"/>
      <c r="DK725" s="17"/>
      <c r="DL725" s="17"/>
      <c r="DM725" s="17">
        <v>4.51</v>
      </c>
      <c r="DN725" s="17">
        <v>4.5199999999999996</v>
      </c>
      <c r="DO725" s="17">
        <v>4.51</v>
      </c>
      <c r="DP725" s="17">
        <v>4.5199999999999996</v>
      </c>
      <c r="DQ725" s="17">
        <v>4.5199999999999996</v>
      </c>
      <c r="DR725" s="17">
        <v>4.5199999999999996</v>
      </c>
      <c r="DS725" s="17">
        <v>4.53</v>
      </c>
      <c r="DT725" s="17">
        <v>4.53</v>
      </c>
      <c r="DU725" s="17">
        <v>4.53</v>
      </c>
      <c r="DV725" s="17">
        <v>4.53</v>
      </c>
      <c r="DW725" s="17">
        <v>4.54</v>
      </c>
      <c r="DX725" s="17">
        <v>4.54</v>
      </c>
      <c r="DY725" s="17">
        <v>4.54</v>
      </c>
      <c r="DZ725" s="17">
        <v>4.5199999999999996</v>
      </c>
      <c r="EA725" s="17">
        <v>4.5199999999999996</v>
      </c>
      <c r="EB725" s="17">
        <v>4.5199999999999996</v>
      </c>
      <c r="EC725" s="17">
        <v>4.51</v>
      </c>
      <c r="ED725" s="17">
        <v>4.51</v>
      </c>
      <c r="EE725" s="17">
        <v>4.5199999999999996</v>
      </c>
      <c r="EF725" s="17">
        <v>4.51</v>
      </c>
      <c r="EG725" s="17">
        <v>4.5199999999999996</v>
      </c>
      <c r="EH725" s="17">
        <v>4.5199999999999996</v>
      </c>
      <c r="EI725" s="17">
        <v>4.5199999999999996</v>
      </c>
      <c r="EJ725" s="17">
        <v>4.5199999999999996</v>
      </c>
      <c r="EK725" s="17">
        <v>4.5199999999999996</v>
      </c>
      <c r="EL725" s="17">
        <v>4.53</v>
      </c>
      <c r="EM725" s="17">
        <v>4.5199999999999996</v>
      </c>
      <c r="EN725" s="17">
        <v>4.5199999999999996</v>
      </c>
      <c r="EO725" s="17">
        <v>4.53</v>
      </c>
      <c r="EP725" s="17">
        <v>4.53</v>
      </c>
      <c r="EQ725" s="17">
        <v>4.53</v>
      </c>
      <c r="ER725" s="17">
        <v>4.53</v>
      </c>
      <c r="ES725" s="17">
        <v>4.53</v>
      </c>
      <c r="ET725" s="17">
        <v>4.5199999999999996</v>
      </c>
      <c r="EU725" s="17">
        <v>4.5199999999999996</v>
      </c>
      <c r="EV725" s="17">
        <v>4.5199999999999996</v>
      </c>
      <c r="EW725" s="17">
        <v>4.5199999999999996</v>
      </c>
      <c r="EX725" s="17">
        <v>4.53</v>
      </c>
      <c r="EY725" s="17">
        <v>4.53</v>
      </c>
      <c r="EZ725" s="17">
        <v>4.53</v>
      </c>
      <c r="FA725" s="17">
        <v>4.53</v>
      </c>
      <c r="FB725" s="17">
        <v>4.5199999999999996</v>
      </c>
      <c r="FC725" s="17">
        <v>4.5199999999999996</v>
      </c>
      <c r="FD725" s="17">
        <v>4.51</v>
      </c>
      <c r="FE725" s="17">
        <v>4.5199999999999996</v>
      </c>
      <c r="FF725" s="17">
        <v>4.51</v>
      </c>
      <c r="FG725" s="17">
        <v>4.53</v>
      </c>
      <c r="FH725" s="17">
        <v>4.53</v>
      </c>
      <c r="FI725" s="17">
        <v>4.53</v>
      </c>
      <c r="FJ725" s="17">
        <v>4.53</v>
      </c>
      <c r="FK725" s="17">
        <v>4.5199999999999996</v>
      </c>
      <c r="FL725" s="17">
        <v>4.53</v>
      </c>
      <c r="FM725" s="17">
        <v>4.53</v>
      </c>
      <c r="FN725" s="17">
        <v>4.54</v>
      </c>
      <c r="FO725" s="17">
        <v>4.5599999999999996</v>
      </c>
      <c r="FP725" s="17">
        <v>4.5599999999999996</v>
      </c>
      <c r="FQ725" s="17">
        <v>4.5599999999999996</v>
      </c>
      <c r="FR725" s="17">
        <v>4.5599999999999996</v>
      </c>
      <c r="FS725" s="17">
        <v>4.55</v>
      </c>
      <c r="FT725" s="17">
        <v>4.55</v>
      </c>
      <c r="FU725" s="17">
        <v>4.55</v>
      </c>
      <c r="FV725" s="17">
        <v>4.5599999999999996</v>
      </c>
      <c r="FW725" s="17">
        <v>4.55</v>
      </c>
      <c r="FX725" s="17">
        <v>4.55</v>
      </c>
      <c r="FY725" s="17">
        <v>4.55</v>
      </c>
      <c r="FZ725" s="17">
        <v>4.55</v>
      </c>
      <c r="GA725" s="17">
        <v>4.55</v>
      </c>
      <c r="GB725" s="17">
        <v>4.55</v>
      </c>
      <c r="GC725" s="17">
        <v>4.54</v>
      </c>
      <c r="GD725" s="17">
        <v>4.54</v>
      </c>
      <c r="GE725" s="17">
        <v>4.54</v>
      </c>
      <c r="GF725" s="17">
        <v>4.53</v>
      </c>
      <c r="GG725" s="17">
        <v>4.54</v>
      </c>
      <c r="GH725" s="17">
        <v>4.53</v>
      </c>
      <c r="GI725" s="17">
        <v>4.5199999999999996</v>
      </c>
      <c r="GJ725" s="17">
        <v>4.5199999999999996</v>
      </c>
      <c r="GK725" s="17">
        <v>4.53</v>
      </c>
      <c r="GL725" s="17">
        <v>4.5199999999999996</v>
      </c>
      <c r="GM725" s="17">
        <v>4.51</v>
      </c>
      <c r="GN725" s="17">
        <v>4.51</v>
      </c>
      <c r="GO725" s="17">
        <v>4.5199999999999996</v>
      </c>
      <c r="GP725" s="17">
        <v>4.51</v>
      </c>
      <c r="GQ725" s="17">
        <v>4.5199999999999996</v>
      </c>
      <c r="GR725" s="17">
        <v>4.5</v>
      </c>
      <c r="GS725" s="17">
        <v>4.5</v>
      </c>
      <c r="GT725" s="17">
        <v>4.51</v>
      </c>
      <c r="GU725" s="17">
        <v>4.5</v>
      </c>
      <c r="GV725" s="17">
        <v>4.5</v>
      </c>
      <c r="GW725" s="17">
        <v>4.51</v>
      </c>
      <c r="GX725" s="17">
        <v>4.5</v>
      </c>
      <c r="GY725" s="17">
        <v>4.51</v>
      </c>
      <c r="GZ725" s="17">
        <v>4.51</v>
      </c>
      <c r="HA725" s="17">
        <v>4.5</v>
      </c>
      <c r="HB725" s="17">
        <v>4.51</v>
      </c>
      <c r="HC725" s="17">
        <v>4.51</v>
      </c>
      <c r="HD725" s="17">
        <v>4.53</v>
      </c>
      <c r="HE725" s="17">
        <v>4.5199999999999996</v>
      </c>
      <c r="HF725" s="17">
        <v>4.5199999999999996</v>
      </c>
      <c r="HG725" s="17">
        <v>4.51</v>
      </c>
      <c r="HH725" s="17">
        <v>4.5</v>
      </c>
      <c r="HI725" s="17">
        <v>4.49</v>
      </c>
      <c r="HJ725" s="17">
        <v>4.5</v>
      </c>
      <c r="HK725" s="17">
        <v>4.49</v>
      </c>
      <c r="HL725" s="17">
        <v>4.5</v>
      </c>
      <c r="HM725" s="17">
        <v>4.5</v>
      </c>
      <c r="HN725" s="17">
        <v>4.5</v>
      </c>
      <c r="HO725" s="17">
        <v>4.49</v>
      </c>
      <c r="HP725" s="17">
        <v>4.5</v>
      </c>
      <c r="HQ725" s="17">
        <v>4.51</v>
      </c>
      <c r="HR725" s="17">
        <v>4.5</v>
      </c>
      <c r="HS725" s="17">
        <v>4.5</v>
      </c>
      <c r="HT725" s="17">
        <v>4.49</v>
      </c>
      <c r="HU725" s="17">
        <v>4.51</v>
      </c>
      <c r="HV725" s="17">
        <v>4.5199999999999996</v>
      </c>
      <c r="HW725" s="17">
        <v>4.5199999999999996</v>
      </c>
      <c r="HX725" s="17">
        <v>4.51</v>
      </c>
      <c r="HY725" s="17">
        <v>4.51</v>
      </c>
      <c r="HZ725" s="17">
        <v>4.51</v>
      </c>
      <c r="IA725" s="17">
        <v>4.51</v>
      </c>
      <c r="IB725" s="17">
        <v>4.51</v>
      </c>
      <c r="IC725" s="17">
        <v>4.5</v>
      </c>
      <c r="ID725" s="17">
        <v>4.51</v>
      </c>
      <c r="IE725" s="17">
        <v>4.5199999999999996</v>
      </c>
      <c r="IF725" s="17">
        <v>4.51</v>
      </c>
      <c r="IG725" s="17">
        <v>4.51</v>
      </c>
      <c r="IH725" s="17">
        <v>4.5</v>
      </c>
      <c r="II725" s="17">
        <v>4.5</v>
      </c>
      <c r="IJ725" s="17">
        <v>4.5</v>
      </c>
      <c r="IK725" s="17">
        <v>4.5</v>
      </c>
      <c r="IL725" s="17">
        <v>4.5</v>
      </c>
      <c r="IM725" s="17">
        <v>4.51</v>
      </c>
      <c r="IN725" s="17">
        <v>4.51</v>
      </c>
      <c r="IO725" s="17">
        <v>4.5</v>
      </c>
      <c r="IP725" s="17">
        <v>4.5</v>
      </c>
      <c r="IQ725" s="17">
        <v>4.5</v>
      </c>
      <c r="IR725" s="17">
        <v>4.51</v>
      </c>
      <c r="IS725" s="17">
        <v>4.5</v>
      </c>
      <c r="IT725" s="17">
        <v>4.5</v>
      </c>
      <c r="IU725" s="17">
        <v>4.5</v>
      </c>
      <c r="IV725" s="17">
        <v>4.51</v>
      </c>
      <c r="IW725" s="17">
        <v>4.51</v>
      </c>
      <c r="IX725" s="17">
        <v>4.51</v>
      </c>
      <c r="IY725" s="17">
        <v>4.51</v>
      </c>
    </row>
    <row r="726" spans="1:259" x14ac:dyDescent="0.15">
      <c r="A726" s="17" t="s">
        <v>3058</v>
      </c>
      <c r="B726" s="17" t="s">
        <v>3059</v>
      </c>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c r="AA726" s="26"/>
      <c r="AB726" s="17"/>
      <c r="AC726" s="26"/>
      <c r="AD726" s="26"/>
      <c r="AE726" s="17"/>
      <c r="AF726" s="17"/>
      <c r="AG726" s="17"/>
      <c r="AH726" s="17"/>
      <c r="AI726" s="17"/>
      <c r="AJ726" s="17"/>
      <c r="AK726" s="17"/>
      <c r="AL726" s="17"/>
      <c r="AM726" s="17"/>
      <c r="AN726" s="17"/>
      <c r="AO726" s="17"/>
      <c r="AP726" s="17"/>
      <c r="AQ726" s="17"/>
      <c r="AR726" s="17"/>
      <c r="AS726" s="17"/>
      <c r="AT726" s="17"/>
      <c r="AU726" s="17"/>
      <c r="AV726" s="17"/>
      <c r="AW726" s="17"/>
      <c r="AX726" s="17"/>
      <c r="AY726" s="17"/>
      <c r="AZ726" s="17"/>
      <c r="BA726" s="17"/>
      <c r="BB726" s="17"/>
      <c r="BC726" s="17"/>
      <c r="BD726" s="17"/>
      <c r="BE726" s="17"/>
      <c r="BF726" s="17"/>
      <c r="BG726" s="17"/>
      <c r="BH726" s="17"/>
      <c r="BI726" s="17"/>
      <c r="BJ726" s="26"/>
      <c r="BK726" s="17"/>
      <c r="BL726" s="17"/>
      <c r="BM726" s="17"/>
      <c r="BN726" s="17"/>
      <c r="BO726" s="17"/>
      <c r="BP726" s="17"/>
      <c r="BQ726" s="17"/>
      <c r="BR726" s="17"/>
      <c r="BS726" s="17"/>
      <c r="BT726" s="17"/>
      <c r="BU726" s="17"/>
      <c r="BV726" s="17"/>
      <c r="BW726" s="17"/>
      <c r="BX726" s="26"/>
      <c r="BY726" s="26"/>
      <c r="BZ726" s="26"/>
      <c r="CA726" s="26"/>
      <c r="CB726" s="26"/>
      <c r="CC726" s="17"/>
      <c r="CD726" s="17"/>
      <c r="CE726" s="17"/>
      <c r="CF726" s="17"/>
      <c r="CG726" s="17"/>
      <c r="CH726" s="17"/>
      <c r="CI726" s="17"/>
      <c r="CJ726" s="26"/>
      <c r="CK726" s="17"/>
      <c r="CL726" s="17"/>
      <c r="CM726" s="17"/>
      <c r="CN726" s="17"/>
      <c r="CO726" s="17"/>
      <c r="CP726" s="17"/>
      <c r="CQ726" s="17"/>
      <c r="CR726" s="17"/>
      <c r="CS726" s="17"/>
      <c r="CT726" s="17"/>
      <c r="CU726" s="17"/>
      <c r="CV726" s="17"/>
      <c r="CW726" s="17"/>
      <c r="CX726" s="17"/>
      <c r="CY726" s="26"/>
      <c r="CZ726" s="26"/>
      <c r="DA726" s="26"/>
      <c r="DB726" s="17"/>
      <c r="DC726" s="17"/>
      <c r="DD726" s="17"/>
      <c r="DE726" s="17"/>
      <c r="DF726" s="17"/>
      <c r="DG726" s="17"/>
      <c r="DH726" s="26"/>
      <c r="DI726" s="17"/>
      <c r="DJ726" s="17"/>
      <c r="DK726" s="17"/>
      <c r="DL726" s="17"/>
      <c r="DM726" s="17">
        <v>4.67</v>
      </c>
      <c r="DN726" s="17">
        <v>4.67</v>
      </c>
      <c r="DO726" s="17">
        <v>4.67</v>
      </c>
      <c r="DP726" s="17">
        <v>4.67</v>
      </c>
      <c r="DQ726" s="17">
        <v>4.67</v>
      </c>
      <c r="DR726" s="17">
        <v>4.68</v>
      </c>
      <c r="DS726" s="17">
        <v>4.68</v>
      </c>
      <c r="DT726" s="17">
        <v>4.68</v>
      </c>
      <c r="DU726" s="17">
        <v>4.68</v>
      </c>
      <c r="DV726" s="17">
        <v>4.67</v>
      </c>
      <c r="DW726" s="17">
        <v>4.68</v>
      </c>
      <c r="DX726" s="17">
        <v>4.67</v>
      </c>
      <c r="DY726" s="17">
        <v>4.68</v>
      </c>
      <c r="DZ726" s="17">
        <v>4.68</v>
      </c>
      <c r="EA726" s="17">
        <v>4.67</v>
      </c>
      <c r="EB726" s="17">
        <v>4.67</v>
      </c>
      <c r="EC726" s="17">
        <v>4.68</v>
      </c>
      <c r="ED726" s="17">
        <v>4.67</v>
      </c>
      <c r="EE726" s="17">
        <v>4.67</v>
      </c>
      <c r="EF726" s="17">
        <v>4.67</v>
      </c>
      <c r="EG726" s="17">
        <v>4.67</v>
      </c>
      <c r="EH726" s="17">
        <v>4.67</v>
      </c>
      <c r="EI726" s="17">
        <v>4.67</v>
      </c>
      <c r="EJ726" s="17">
        <v>4.67</v>
      </c>
      <c r="EK726" s="17">
        <v>4.67</v>
      </c>
      <c r="EL726" s="17">
        <v>4.67</v>
      </c>
      <c r="EM726" s="17">
        <v>4.67</v>
      </c>
      <c r="EN726" s="17">
        <v>4.68</v>
      </c>
      <c r="EO726" s="17">
        <v>4.67</v>
      </c>
      <c r="EP726" s="17">
        <v>4.67</v>
      </c>
      <c r="EQ726" s="17">
        <v>4.67</v>
      </c>
      <c r="ER726" s="17">
        <v>4.67</v>
      </c>
      <c r="ES726" s="17">
        <v>4.67</v>
      </c>
      <c r="ET726" s="17">
        <v>4.68</v>
      </c>
      <c r="EU726" s="17">
        <v>4.68</v>
      </c>
      <c r="EV726" s="17">
        <v>4.67</v>
      </c>
      <c r="EW726" s="17">
        <v>4.68</v>
      </c>
      <c r="EX726" s="17">
        <v>4.68</v>
      </c>
      <c r="EY726" s="17">
        <v>4.67</v>
      </c>
      <c r="EZ726" s="17">
        <v>4.67</v>
      </c>
      <c r="FA726" s="17">
        <v>4.68</v>
      </c>
      <c r="FB726" s="17">
        <v>4.68</v>
      </c>
      <c r="FC726" s="17">
        <v>4.67</v>
      </c>
      <c r="FD726" s="17">
        <v>4.68</v>
      </c>
      <c r="FE726" s="17">
        <v>4.67</v>
      </c>
      <c r="FF726" s="17">
        <v>4.67</v>
      </c>
      <c r="FG726" s="17">
        <v>4.67</v>
      </c>
      <c r="FH726" s="17">
        <v>4.67</v>
      </c>
      <c r="FI726" s="17">
        <v>4.67</v>
      </c>
      <c r="FJ726" s="17">
        <v>4.68</v>
      </c>
      <c r="FK726" s="17">
        <v>4.67</v>
      </c>
      <c r="FL726" s="17">
        <v>4.68</v>
      </c>
      <c r="FM726" s="17">
        <v>4.68</v>
      </c>
      <c r="FN726" s="17">
        <v>4.68</v>
      </c>
      <c r="FO726" s="17">
        <v>4.68</v>
      </c>
      <c r="FP726" s="17">
        <v>4.6900000000000004</v>
      </c>
      <c r="FQ726" s="17">
        <v>4.68</v>
      </c>
      <c r="FR726" s="17">
        <v>4.68</v>
      </c>
      <c r="FS726" s="17">
        <v>4.68</v>
      </c>
      <c r="FT726" s="17">
        <v>4.68</v>
      </c>
      <c r="FU726" s="17">
        <v>4.68</v>
      </c>
      <c r="FV726" s="17">
        <v>4.68</v>
      </c>
      <c r="FW726" s="17">
        <v>4.68</v>
      </c>
      <c r="FX726" s="17">
        <v>4.68</v>
      </c>
      <c r="FY726" s="17">
        <v>4.6900000000000004</v>
      </c>
      <c r="FZ726" s="17">
        <v>4.6900000000000004</v>
      </c>
      <c r="GA726" s="17">
        <v>4.68</v>
      </c>
      <c r="GB726" s="17">
        <v>4.67</v>
      </c>
      <c r="GC726" s="17">
        <v>4.67</v>
      </c>
      <c r="GD726" s="17">
        <v>4.68</v>
      </c>
      <c r="GE726" s="17">
        <v>4.68</v>
      </c>
      <c r="GF726" s="17">
        <v>4.67</v>
      </c>
      <c r="GG726" s="17">
        <v>4.67</v>
      </c>
      <c r="GH726" s="17">
        <v>4.68</v>
      </c>
      <c r="GI726" s="17">
        <v>4.68</v>
      </c>
      <c r="GJ726" s="17">
        <v>4.67</v>
      </c>
      <c r="GK726" s="17">
        <v>4.68</v>
      </c>
      <c r="GL726" s="17">
        <v>4.68</v>
      </c>
      <c r="GM726" s="17">
        <v>4.68</v>
      </c>
      <c r="GN726" s="17">
        <v>4.68</v>
      </c>
      <c r="GO726" s="17">
        <v>4.68</v>
      </c>
      <c r="GP726" s="17">
        <v>4.68</v>
      </c>
      <c r="GQ726" s="17">
        <v>4.68</v>
      </c>
      <c r="GR726" s="17">
        <v>4.68</v>
      </c>
      <c r="GS726" s="17">
        <v>4.68</v>
      </c>
      <c r="GT726" s="17">
        <v>4.6900000000000004</v>
      </c>
      <c r="GU726" s="17">
        <v>4.6900000000000004</v>
      </c>
      <c r="GV726" s="17">
        <v>4.68</v>
      </c>
      <c r="GW726" s="17">
        <v>4.68</v>
      </c>
      <c r="GX726" s="17">
        <v>4.6900000000000004</v>
      </c>
      <c r="GY726" s="17">
        <v>4.68</v>
      </c>
      <c r="GZ726" s="17">
        <v>4.6900000000000004</v>
      </c>
      <c r="HA726" s="17">
        <v>4.68</v>
      </c>
      <c r="HB726" s="17">
        <v>4.68</v>
      </c>
      <c r="HC726" s="17">
        <v>4.6900000000000004</v>
      </c>
      <c r="HD726" s="17">
        <v>4.6900000000000004</v>
      </c>
      <c r="HE726" s="17">
        <v>4.6900000000000004</v>
      </c>
      <c r="HF726" s="17">
        <v>4.6900000000000004</v>
      </c>
      <c r="HG726" s="17">
        <v>4.6900000000000004</v>
      </c>
      <c r="HH726" s="17">
        <v>4.6900000000000004</v>
      </c>
      <c r="HI726" s="17">
        <v>4.68</v>
      </c>
      <c r="HJ726" s="17">
        <v>4.6900000000000004</v>
      </c>
      <c r="HK726" s="17">
        <v>4.68</v>
      </c>
      <c r="HL726" s="17">
        <v>4.68</v>
      </c>
      <c r="HM726" s="17">
        <v>4.68</v>
      </c>
      <c r="HN726" s="17">
        <v>4.68</v>
      </c>
      <c r="HO726" s="17">
        <v>4.68</v>
      </c>
      <c r="HP726" s="17">
        <v>4.6900000000000004</v>
      </c>
      <c r="HQ726" s="17">
        <v>4.68</v>
      </c>
      <c r="HR726" s="17">
        <v>4.68</v>
      </c>
      <c r="HS726" s="17">
        <v>4.68</v>
      </c>
      <c r="HT726" s="17">
        <v>4.6900000000000004</v>
      </c>
      <c r="HU726" s="17">
        <v>4.68</v>
      </c>
      <c r="HV726" s="17">
        <v>4.6900000000000004</v>
      </c>
      <c r="HW726" s="17">
        <v>4.6900000000000004</v>
      </c>
      <c r="HX726" s="17">
        <v>4.6900000000000004</v>
      </c>
      <c r="HY726" s="17">
        <v>4.6900000000000004</v>
      </c>
      <c r="HZ726" s="17">
        <v>4.6900000000000004</v>
      </c>
      <c r="IA726" s="17">
        <v>4.6900000000000004</v>
      </c>
      <c r="IB726" s="17">
        <v>4.6900000000000004</v>
      </c>
      <c r="IC726" s="17">
        <v>4.6900000000000004</v>
      </c>
      <c r="ID726" s="17">
        <v>4.6900000000000004</v>
      </c>
      <c r="IE726" s="17">
        <v>4.68</v>
      </c>
      <c r="IF726" s="17">
        <v>4.6900000000000004</v>
      </c>
      <c r="IG726" s="17">
        <v>4.68</v>
      </c>
      <c r="IH726" s="17">
        <v>4.68</v>
      </c>
      <c r="II726" s="17">
        <v>4.67</v>
      </c>
      <c r="IJ726" s="17">
        <v>4.6500000000000004</v>
      </c>
      <c r="IK726" s="17">
        <v>4.67</v>
      </c>
      <c r="IL726" s="17">
        <v>4.68</v>
      </c>
      <c r="IM726" s="17">
        <v>4.67</v>
      </c>
      <c r="IN726" s="17">
        <v>4.67</v>
      </c>
      <c r="IO726" s="17">
        <v>4.68</v>
      </c>
      <c r="IP726" s="17">
        <v>4.67</v>
      </c>
      <c r="IQ726" s="17">
        <v>4.68</v>
      </c>
      <c r="IR726" s="17">
        <v>4.6900000000000004</v>
      </c>
      <c r="IS726" s="17">
        <v>4.68</v>
      </c>
      <c r="IT726" s="17">
        <v>4.6900000000000004</v>
      </c>
      <c r="IU726" s="17">
        <v>4.6900000000000004</v>
      </c>
      <c r="IV726" s="17">
        <v>4.6900000000000004</v>
      </c>
      <c r="IW726" s="17">
        <v>4.6900000000000004</v>
      </c>
      <c r="IX726" s="17">
        <v>4.6900000000000004</v>
      </c>
      <c r="IY726" s="17">
        <v>4.7</v>
      </c>
    </row>
    <row r="727" spans="1:259" x14ac:dyDescent="0.15">
      <c r="A727" s="17" t="s">
        <v>4480</v>
      </c>
      <c r="B727" s="17" t="s">
        <v>4872</v>
      </c>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c r="AA727" s="26"/>
      <c r="AB727" s="17"/>
      <c r="AC727" s="26"/>
      <c r="AD727" s="26"/>
      <c r="AE727" s="17"/>
      <c r="AF727" s="17"/>
      <c r="AG727" s="17"/>
      <c r="AH727" s="17"/>
      <c r="AI727" s="17"/>
      <c r="AJ727" s="17"/>
      <c r="AK727" s="17"/>
      <c r="AL727" s="17"/>
      <c r="AM727" s="17"/>
      <c r="AN727" s="17"/>
      <c r="AO727" s="17"/>
      <c r="AP727" s="17"/>
      <c r="AQ727" s="17"/>
      <c r="AR727" s="17"/>
      <c r="AS727" s="17"/>
      <c r="AT727" s="17"/>
      <c r="AU727" s="17"/>
      <c r="AV727" s="17"/>
      <c r="AW727" s="17"/>
      <c r="AX727" s="17"/>
      <c r="AY727" s="17"/>
      <c r="AZ727" s="17"/>
      <c r="BA727" s="17"/>
      <c r="BB727" s="17"/>
      <c r="BC727" s="17"/>
      <c r="BD727" s="17"/>
      <c r="BE727" s="17"/>
      <c r="BF727" s="17"/>
      <c r="BG727" s="17"/>
      <c r="BH727" s="17"/>
      <c r="BI727" s="17"/>
      <c r="BJ727" s="26"/>
      <c r="BK727" s="17"/>
      <c r="BL727" s="17"/>
      <c r="BM727" s="17"/>
      <c r="BN727" s="17"/>
      <c r="BO727" s="17"/>
      <c r="BP727" s="17"/>
      <c r="BQ727" s="17"/>
      <c r="BR727" s="17"/>
      <c r="BS727" s="17"/>
      <c r="BT727" s="17"/>
      <c r="BU727" s="17"/>
      <c r="BV727" s="17"/>
      <c r="BW727" s="17"/>
      <c r="BX727" s="26"/>
      <c r="BY727" s="26"/>
      <c r="BZ727" s="26"/>
      <c r="CA727" s="26"/>
      <c r="CB727" s="26"/>
      <c r="CC727" s="17"/>
      <c r="CD727" s="17"/>
      <c r="CE727" s="17"/>
      <c r="CF727" s="17"/>
      <c r="CG727" s="17"/>
      <c r="CH727" s="17"/>
      <c r="CI727" s="17"/>
      <c r="CJ727" s="26"/>
      <c r="CK727" s="17"/>
      <c r="CL727" s="17"/>
      <c r="CM727" s="17"/>
      <c r="CN727" s="17"/>
      <c r="CO727" s="17"/>
      <c r="CP727" s="17"/>
      <c r="CQ727" s="17"/>
      <c r="CR727" s="17"/>
      <c r="CS727" s="17"/>
      <c r="CT727" s="17"/>
      <c r="CU727" s="17"/>
      <c r="CV727" s="17"/>
      <c r="CW727" s="17"/>
      <c r="CX727" s="17"/>
      <c r="CY727" s="26"/>
      <c r="CZ727" s="26"/>
      <c r="DA727" s="26"/>
      <c r="DB727" s="17"/>
      <c r="DC727" s="17"/>
      <c r="DD727" s="17"/>
      <c r="DE727" s="17"/>
      <c r="DF727" s="17"/>
      <c r="DG727" s="17"/>
      <c r="DH727" s="26"/>
      <c r="DI727" s="17"/>
      <c r="DJ727" s="17"/>
      <c r="DK727" s="17"/>
      <c r="DL727" s="17"/>
      <c r="DM727" s="17">
        <v>17.16</v>
      </c>
      <c r="DN727" s="17">
        <v>17.170000000000002</v>
      </c>
      <c r="DO727" s="17">
        <v>17.16</v>
      </c>
      <c r="DP727" s="17">
        <v>17.16</v>
      </c>
      <c r="DQ727" s="17">
        <v>17.16</v>
      </c>
      <c r="DR727" s="17">
        <v>17.16</v>
      </c>
      <c r="DS727" s="17">
        <v>17.16</v>
      </c>
      <c r="DT727" s="17">
        <v>17.13</v>
      </c>
      <c r="DU727" s="17">
        <v>17.14</v>
      </c>
      <c r="DV727" s="17">
        <v>17.14</v>
      </c>
      <c r="DW727" s="17">
        <v>17.16</v>
      </c>
      <c r="DX727" s="17">
        <v>17.16</v>
      </c>
      <c r="DY727" s="17">
        <v>17.149999999999999</v>
      </c>
      <c r="DZ727" s="17">
        <v>17.16</v>
      </c>
      <c r="EA727" s="17">
        <v>17.14</v>
      </c>
      <c r="EB727" s="17">
        <v>17.11</v>
      </c>
      <c r="EC727" s="17">
        <v>17.11</v>
      </c>
      <c r="ED727" s="17">
        <v>17.12</v>
      </c>
      <c r="EE727" s="17">
        <v>17.12</v>
      </c>
      <c r="EF727" s="17">
        <v>17.14</v>
      </c>
      <c r="EG727" s="17">
        <v>17.14</v>
      </c>
      <c r="EH727" s="17">
        <v>17.14</v>
      </c>
      <c r="EI727" s="17">
        <v>17.149999999999999</v>
      </c>
      <c r="EJ727" s="17">
        <v>17.14</v>
      </c>
      <c r="EK727" s="17">
        <v>17.14</v>
      </c>
      <c r="EL727" s="17">
        <v>17.149999999999999</v>
      </c>
      <c r="EM727" s="17">
        <v>17.14</v>
      </c>
      <c r="EN727" s="17">
        <v>17.13</v>
      </c>
      <c r="EO727" s="17">
        <v>17.13</v>
      </c>
      <c r="EP727" s="17">
        <v>17.14</v>
      </c>
      <c r="EQ727" s="17">
        <v>17.12</v>
      </c>
      <c r="ER727" s="17">
        <v>17.12</v>
      </c>
      <c r="ES727" s="17">
        <v>17.149999999999999</v>
      </c>
      <c r="ET727" s="17">
        <v>17.149999999999999</v>
      </c>
      <c r="EU727" s="17">
        <v>17.149999999999999</v>
      </c>
      <c r="EV727" s="17">
        <v>17.149999999999999</v>
      </c>
      <c r="EW727" s="17">
        <v>17.149999999999999</v>
      </c>
      <c r="EX727" s="17">
        <v>17.16</v>
      </c>
      <c r="EY727" s="17">
        <v>17.12</v>
      </c>
      <c r="EZ727" s="17">
        <v>17.12</v>
      </c>
      <c r="FA727" s="17">
        <v>17.13</v>
      </c>
      <c r="FB727" s="17">
        <v>17.12</v>
      </c>
      <c r="FC727" s="17">
        <v>17.13</v>
      </c>
      <c r="FD727" s="17">
        <v>17.12</v>
      </c>
      <c r="FE727" s="17">
        <v>17.12</v>
      </c>
      <c r="FF727" s="17">
        <v>17.11</v>
      </c>
      <c r="FG727" s="17">
        <v>17.09</v>
      </c>
      <c r="FH727" s="17">
        <v>17.09</v>
      </c>
      <c r="FI727" s="17">
        <v>17.09</v>
      </c>
      <c r="FJ727" s="17">
        <v>17.09</v>
      </c>
      <c r="FK727" s="17">
        <v>17.100000000000001</v>
      </c>
      <c r="FL727" s="17">
        <v>17.11</v>
      </c>
      <c r="FM727" s="17">
        <v>17.11</v>
      </c>
      <c r="FN727" s="17">
        <v>17.11</v>
      </c>
      <c r="FO727" s="17">
        <v>17.100000000000001</v>
      </c>
      <c r="FP727" s="17">
        <v>17.12</v>
      </c>
      <c r="FQ727" s="17">
        <v>17.11</v>
      </c>
      <c r="FR727" s="17">
        <v>17.100000000000001</v>
      </c>
      <c r="FS727" s="17">
        <v>17.11</v>
      </c>
      <c r="FT727" s="17">
        <v>17.100000000000001</v>
      </c>
      <c r="FU727" s="17">
        <v>17.11</v>
      </c>
      <c r="FV727" s="17">
        <v>17.100000000000001</v>
      </c>
      <c r="FW727" s="17">
        <v>17.100000000000001</v>
      </c>
      <c r="FX727" s="17">
        <v>17.100000000000001</v>
      </c>
      <c r="FY727" s="17">
        <v>17.12</v>
      </c>
      <c r="FZ727" s="17">
        <v>17.12</v>
      </c>
      <c r="GA727" s="17">
        <v>17.13</v>
      </c>
      <c r="GB727" s="17">
        <v>17.13</v>
      </c>
      <c r="GC727" s="17">
        <v>17.12</v>
      </c>
      <c r="GD727" s="17">
        <v>17.12</v>
      </c>
      <c r="GE727" s="17">
        <v>17.12</v>
      </c>
      <c r="GF727" s="17">
        <v>17.11</v>
      </c>
      <c r="GG727" s="17">
        <v>17.11</v>
      </c>
      <c r="GH727" s="17">
        <v>17.11</v>
      </c>
      <c r="GI727" s="17">
        <v>17.11</v>
      </c>
      <c r="GJ727" s="17">
        <v>17.09</v>
      </c>
      <c r="GK727" s="17">
        <v>17.079999999999998</v>
      </c>
      <c r="GL727" s="17">
        <v>17.079999999999998</v>
      </c>
      <c r="GM727" s="17">
        <v>17.079999999999998</v>
      </c>
      <c r="GN727" s="17">
        <v>17.079999999999998</v>
      </c>
      <c r="GO727" s="17">
        <v>17.07</v>
      </c>
      <c r="GP727" s="17">
        <v>17.059999999999999</v>
      </c>
      <c r="GQ727" s="17">
        <v>17.079999999999998</v>
      </c>
      <c r="GR727" s="17">
        <v>17.079999999999998</v>
      </c>
      <c r="GS727" s="17">
        <v>17.100000000000001</v>
      </c>
      <c r="GT727" s="17">
        <v>17.09</v>
      </c>
      <c r="GU727" s="17">
        <v>17.12</v>
      </c>
      <c r="GV727" s="17">
        <v>17.11</v>
      </c>
      <c r="GW727" s="17">
        <v>17.12</v>
      </c>
      <c r="GX727" s="17">
        <v>17.11</v>
      </c>
      <c r="GY727" s="17">
        <v>17.12</v>
      </c>
      <c r="GZ727" s="17">
        <v>17.12</v>
      </c>
      <c r="HA727" s="17">
        <v>17.12</v>
      </c>
      <c r="HB727" s="17">
        <v>17.12</v>
      </c>
      <c r="HC727" s="17">
        <v>17.11</v>
      </c>
      <c r="HD727" s="17">
        <v>17.11</v>
      </c>
      <c r="HE727" s="17">
        <v>17.12</v>
      </c>
      <c r="HF727" s="17">
        <v>17.11</v>
      </c>
      <c r="HG727" s="17">
        <v>17.100000000000001</v>
      </c>
      <c r="HH727" s="17">
        <v>17.100000000000001</v>
      </c>
      <c r="HI727" s="17">
        <v>17.100000000000001</v>
      </c>
      <c r="HJ727" s="17">
        <v>17.079999999999998</v>
      </c>
      <c r="HK727" s="17">
        <v>17.07</v>
      </c>
      <c r="HL727" s="17">
        <v>17.079999999999998</v>
      </c>
      <c r="HM727" s="17">
        <v>17.059999999999999</v>
      </c>
      <c r="HN727" s="17">
        <v>17.05</v>
      </c>
      <c r="HO727" s="17">
        <v>17.04</v>
      </c>
      <c r="HP727" s="17">
        <v>17.05</v>
      </c>
      <c r="HQ727" s="17">
        <v>17.059999999999999</v>
      </c>
      <c r="HR727" s="17">
        <v>17.07</v>
      </c>
      <c r="HS727" s="17">
        <v>17.079999999999998</v>
      </c>
      <c r="HT727" s="17">
        <v>17.09</v>
      </c>
      <c r="HU727" s="17">
        <v>17.079999999999998</v>
      </c>
      <c r="HV727" s="17">
        <v>17.09</v>
      </c>
      <c r="HW727" s="17">
        <v>17.100000000000001</v>
      </c>
      <c r="HX727" s="17">
        <v>17.100000000000001</v>
      </c>
      <c r="HY727" s="17">
        <v>17.100000000000001</v>
      </c>
      <c r="HZ727" s="17">
        <v>17.100000000000001</v>
      </c>
      <c r="IA727" s="17">
        <v>17.09</v>
      </c>
      <c r="IB727" s="17">
        <v>17.100000000000001</v>
      </c>
      <c r="IC727" s="17">
        <v>17.09</v>
      </c>
      <c r="ID727" s="17">
        <v>17.09</v>
      </c>
      <c r="IE727" s="17">
        <v>17.09</v>
      </c>
      <c r="IF727" s="17">
        <v>17.09</v>
      </c>
      <c r="IG727" s="17">
        <v>17.09</v>
      </c>
      <c r="IH727" s="17">
        <v>17.079999999999998</v>
      </c>
      <c r="II727" s="17">
        <v>17.07</v>
      </c>
      <c r="IJ727" s="17">
        <v>17.059999999999999</v>
      </c>
      <c r="IK727" s="17">
        <v>17.059999999999999</v>
      </c>
      <c r="IL727" s="17">
        <v>17.059999999999999</v>
      </c>
      <c r="IM727" s="17">
        <v>17.059999999999999</v>
      </c>
      <c r="IN727" s="17">
        <v>17.07</v>
      </c>
      <c r="IO727" s="17">
        <v>17.059999999999999</v>
      </c>
      <c r="IP727" s="17">
        <v>17.05</v>
      </c>
      <c r="IQ727" s="17">
        <v>17.05</v>
      </c>
      <c r="IR727" s="17">
        <v>17.05</v>
      </c>
      <c r="IS727" s="17">
        <v>17.059999999999999</v>
      </c>
      <c r="IT727" s="17">
        <v>17.07</v>
      </c>
      <c r="IU727" s="17">
        <v>17.07</v>
      </c>
      <c r="IV727" s="17">
        <v>17.07</v>
      </c>
      <c r="IW727" s="17">
        <v>17.09</v>
      </c>
      <c r="IX727" s="17">
        <v>17.09</v>
      </c>
      <c r="IY727" s="17">
        <v>17.09</v>
      </c>
    </row>
    <row r="728" spans="1:259" x14ac:dyDescent="0.15">
      <c r="A728" s="17" t="s">
        <v>3364</v>
      </c>
      <c r="B728" s="17" t="s">
        <v>3365</v>
      </c>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c r="AA728" s="26"/>
      <c r="AB728" s="17"/>
      <c r="AC728" s="26"/>
      <c r="AD728" s="26"/>
      <c r="AE728" s="17"/>
      <c r="AF728" s="17"/>
      <c r="AG728" s="17"/>
      <c r="AH728" s="17"/>
      <c r="AI728" s="17"/>
      <c r="AJ728" s="17"/>
      <c r="AK728" s="17"/>
      <c r="AL728" s="17"/>
      <c r="AM728" s="17"/>
      <c r="AN728" s="17"/>
      <c r="AO728" s="17"/>
      <c r="AP728" s="17"/>
      <c r="AQ728" s="17"/>
      <c r="AR728" s="17"/>
      <c r="AS728" s="17"/>
      <c r="AT728" s="17"/>
      <c r="AU728" s="17"/>
      <c r="AV728" s="17"/>
      <c r="AW728" s="17"/>
      <c r="AX728" s="17"/>
      <c r="AY728" s="17"/>
      <c r="AZ728" s="17"/>
      <c r="BA728" s="17"/>
      <c r="BB728" s="17"/>
      <c r="BC728" s="17"/>
      <c r="BD728" s="17"/>
      <c r="BE728" s="17"/>
      <c r="BF728" s="17"/>
      <c r="BG728" s="17"/>
      <c r="BH728" s="17"/>
      <c r="BI728" s="17"/>
      <c r="BJ728" s="26"/>
      <c r="BK728" s="17"/>
      <c r="BL728" s="17"/>
      <c r="BM728" s="17"/>
      <c r="BN728" s="17"/>
      <c r="BO728" s="17"/>
      <c r="BP728" s="17"/>
      <c r="BQ728" s="17"/>
      <c r="BR728" s="17"/>
      <c r="BS728" s="17"/>
      <c r="BT728" s="17"/>
      <c r="BU728" s="17"/>
      <c r="BV728" s="17"/>
      <c r="BW728" s="17"/>
      <c r="BX728" s="26"/>
      <c r="BY728" s="26"/>
      <c r="BZ728" s="26"/>
      <c r="CA728" s="26"/>
      <c r="CB728" s="26"/>
      <c r="CC728" s="17"/>
      <c r="CD728" s="17"/>
      <c r="CE728" s="17"/>
      <c r="CF728" s="17"/>
      <c r="CG728" s="17"/>
      <c r="CH728" s="17"/>
      <c r="CI728" s="17"/>
      <c r="CJ728" s="26"/>
      <c r="CK728" s="17"/>
      <c r="CL728" s="17"/>
      <c r="CM728" s="17"/>
      <c r="CN728" s="17"/>
      <c r="CO728" s="17"/>
      <c r="CP728" s="17"/>
      <c r="CQ728" s="17"/>
      <c r="CR728" s="17"/>
      <c r="CS728" s="17"/>
      <c r="CT728" s="17"/>
      <c r="CU728" s="17"/>
      <c r="CV728" s="17"/>
      <c r="CW728" s="17"/>
      <c r="CX728" s="17"/>
      <c r="CY728" s="26"/>
      <c r="CZ728" s="26"/>
      <c r="DA728" s="26"/>
      <c r="DB728" s="17"/>
      <c r="DC728" s="17"/>
      <c r="DD728" s="17"/>
      <c r="DE728" s="17"/>
      <c r="DF728" s="17"/>
      <c r="DG728" s="17"/>
      <c r="DH728" s="26"/>
      <c r="DI728" s="17"/>
      <c r="DJ728" s="17"/>
      <c r="DK728" s="17"/>
      <c r="DL728" s="17"/>
      <c r="DM728" s="17">
        <v>38.21</v>
      </c>
      <c r="DN728" s="17">
        <v>38.21</v>
      </c>
      <c r="DO728" s="17">
        <v>38.21</v>
      </c>
      <c r="DP728" s="17">
        <v>38.22</v>
      </c>
      <c r="DQ728" s="17">
        <v>38.229999999999997</v>
      </c>
      <c r="DR728" s="17">
        <v>38.21</v>
      </c>
      <c r="DS728" s="17">
        <v>38.21</v>
      </c>
      <c r="DT728" s="17">
        <v>38.21</v>
      </c>
      <c r="DU728" s="17">
        <v>38.200000000000003</v>
      </c>
      <c r="DV728" s="17">
        <v>38.21</v>
      </c>
      <c r="DW728" s="17">
        <v>38.200000000000003</v>
      </c>
      <c r="DX728" s="17">
        <v>38.21</v>
      </c>
      <c r="DY728" s="17">
        <v>38.22</v>
      </c>
      <c r="DZ728" s="17">
        <v>38.200000000000003</v>
      </c>
      <c r="EA728" s="17">
        <v>38.19</v>
      </c>
      <c r="EB728" s="17">
        <v>38.19</v>
      </c>
      <c r="EC728" s="17">
        <v>38.19</v>
      </c>
      <c r="ED728" s="17">
        <v>38.18</v>
      </c>
      <c r="EE728" s="17">
        <v>38.18</v>
      </c>
      <c r="EF728" s="17">
        <v>38.159999999999997</v>
      </c>
      <c r="EG728" s="17">
        <v>38.15</v>
      </c>
      <c r="EH728" s="17">
        <v>38.15</v>
      </c>
      <c r="EI728" s="17">
        <v>38.18</v>
      </c>
      <c r="EJ728" s="17">
        <v>38.200000000000003</v>
      </c>
      <c r="EK728" s="17">
        <v>38.159999999999997</v>
      </c>
      <c r="EL728" s="17">
        <v>38.159999999999997</v>
      </c>
      <c r="EM728" s="17">
        <v>38.119999999999997</v>
      </c>
      <c r="EN728" s="17">
        <v>38.15</v>
      </c>
      <c r="EO728" s="17">
        <v>38.11</v>
      </c>
      <c r="EP728" s="17">
        <v>38.130000000000003</v>
      </c>
      <c r="EQ728" s="17">
        <v>38.119999999999997</v>
      </c>
      <c r="ER728" s="17">
        <v>38.130000000000003</v>
      </c>
      <c r="ES728" s="17">
        <v>38.119999999999997</v>
      </c>
      <c r="ET728" s="17">
        <v>38.130000000000003</v>
      </c>
      <c r="EU728" s="17">
        <v>38.130000000000003</v>
      </c>
      <c r="EV728" s="17">
        <v>38.15</v>
      </c>
      <c r="EW728" s="17">
        <v>38.159999999999997</v>
      </c>
      <c r="EX728" s="17">
        <v>38.159999999999997</v>
      </c>
      <c r="EY728" s="17">
        <v>38.159999999999997</v>
      </c>
      <c r="EZ728" s="17">
        <v>38.159999999999997</v>
      </c>
      <c r="FA728" s="17">
        <v>38.130000000000003</v>
      </c>
      <c r="FB728" s="17">
        <v>38.14</v>
      </c>
      <c r="FC728" s="17">
        <v>38.119999999999997</v>
      </c>
      <c r="FD728" s="17">
        <v>38.130000000000003</v>
      </c>
      <c r="FE728" s="17">
        <v>38.14</v>
      </c>
      <c r="FF728" s="17">
        <v>38.14</v>
      </c>
      <c r="FG728" s="17">
        <v>38.130000000000003</v>
      </c>
      <c r="FH728" s="17">
        <v>38.14</v>
      </c>
      <c r="FI728" s="17">
        <v>38.14</v>
      </c>
      <c r="FJ728" s="17">
        <v>38.130000000000003</v>
      </c>
      <c r="FK728" s="17">
        <v>38.14</v>
      </c>
      <c r="FL728" s="17">
        <v>38.130000000000003</v>
      </c>
      <c r="FM728" s="17">
        <v>38.14</v>
      </c>
      <c r="FN728" s="17">
        <v>38.14</v>
      </c>
      <c r="FO728" s="17">
        <v>38.130000000000003</v>
      </c>
      <c r="FP728" s="17">
        <v>38.159999999999997</v>
      </c>
      <c r="FQ728" s="17">
        <v>38.15</v>
      </c>
      <c r="FR728" s="17">
        <v>38.14</v>
      </c>
      <c r="FS728" s="17">
        <v>38.14</v>
      </c>
      <c r="FT728" s="17">
        <v>38.14</v>
      </c>
      <c r="FU728" s="17">
        <v>38.14</v>
      </c>
      <c r="FV728" s="17">
        <v>38.130000000000003</v>
      </c>
      <c r="FW728" s="17">
        <v>38.14</v>
      </c>
      <c r="FX728" s="17">
        <v>38.159999999999997</v>
      </c>
      <c r="FY728" s="17">
        <v>38.15</v>
      </c>
      <c r="FZ728" s="17">
        <v>38.15</v>
      </c>
      <c r="GA728" s="17">
        <v>38.15</v>
      </c>
      <c r="GB728" s="17">
        <v>38.14</v>
      </c>
      <c r="GC728" s="17">
        <v>38.15</v>
      </c>
      <c r="GD728" s="17">
        <v>38.15</v>
      </c>
      <c r="GE728" s="17">
        <v>38.14</v>
      </c>
      <c r="GF728" s="17">
        <v>38.14</v>
      </c>
      <c r="GG728" s="17">
        <v>38.15</v>
      </c>
      <c r="GH728" s="17">
        <v>38.15</v>
      </c>
      <c r="GI728" s="17">
        <v>38.15</v>
      </c>
      <c r="GJ728" s="17">
        <v>38.15</v>
      </c>
      <c r="GK728" s="17">
        <v>38.15</v>
      </c>
      <c r="GL728" s="17">
        <v>38.15</v>
      </c>
      <c r="GM728" s="17">
        <v>38.15</v>
      </c>
      <c r="GN728" s="17">
        <v>38.15</v>
      </c>
      <c r="GO728" s="17">
        <v>38.15</v>
      </c>
      <c r="GP728" s="17">
        <v>38.159999999999997</v>
      </c>
      <c r="GQ728" s="17">
        <v>38.14</v>
      </c>
      <c r="GR728" s="17">
        <v>38.14</v>
      </c>
      <c r="GS728" s="17">
        <v>38.15</v>
      </c>
      <c r="GT728" s="17">
        <v>38.14</v>
      </c>
      <c r="GU728" s="17">
        <v>38.130000000000003</v>
      </c>
      <c r="GV728" s="17">
        <v>38.130000000000003</v>
      </c>
      <c r="GW728" s="17">
        <v>38.130000000000003</v>
      </c>
      <c r="GX728" s="17">
        <v>38.14</v>
      </c>
      <c r="GY728" s="17">
        <v>38.18</v>
      </c>
      <c r="GZ728" s="17">
        <v>38.24</v>
      </c>
      <c r="HA728" s="17">
        <v>38.25</v>
      </c>
      <c r="HB728" s="17">
        <v>38.4</v>
      </c>
      <c r="HC728" s="17">
        <v>38.450000000000003</v>
      </c>
      <c r="HD728" s="17">
        <v>38.51</v>
      </c>
      <c r="HE728" s="17">
        <v>38.49</v>
      </c>
      <c r="HF728" s="17">
        <v>38.47</v>
      </c>
      <c r="HG728" s="17">
        <v>38.5</v>
      </c>
      <c r="HH728" s="17">
        <v>38.49</v>
      </c>
      <c r="HI728" s="17">
        <v>38.49</v>
      </c>
      <c r="HJ728" s="17">
        <v>38.46</v>
      </c>
      <c r="HK728" s="17">
        <v>38.450000000000003</v>
      </c>
      <c r="HL728" s="17">
        <v>38.47</v>
      </c>
      <c r="HM728" s="17">
        <v>38.44</v>
      </c>
      <c r="HN728" s="17">
        <v>38.369999999999997</v>
      </c>
      <c r="HO728" s="17">
        <v>38.4</v>
      </c>
      <c r="HP728" s="17">
        <v>38.39</v>
      </c>
      <c r="HQ728" s="17">
        <v>38.36</v>
      </c>
      <c r="HR728" s="17">
        <v>38.299999999999997</v>
      </c>
      <c r="HS728" s="17">
        <v>38.31</v>
      </c>
      <c r="HT728" s="17">
        <v>38.340000000000003</v>
      </c>
      <c r="HU728" s="17">
        <v>38.35</v>
      </c>
      <c r="HV728" s="17">
        <v>38.369999999999997</v>
      </c>
      <c r="HW728" s="17">
        <v>38.380000000000003</v>
      </c>
      <c r="HX728" s="17">
        <v>38.39</v>
      </c>
      <c r="HY728" s="17">
        <v>38.380000000000003</v>
      </c>
      <c r="HZ728" s="17">
        <v>38.340000000000003</v>
      </c>
      <c r="IA728" s="17">
        <v>38.33</v>
      </c>
      <c r="IB728" s="17">
        <v>38.299999999999997</v>
      </c>
      <c r="IC728" s="17">
        <v>38.28</v>
      </c>
      <c r="ID728" s="17">
        <v>38.200000000000003</v>
      </c>
      <c r="IE728" s="17">
        <v>38.14</v>
      </c>
      <c r="IF728" s="17">
        <v>38.159999999999997</v>
      </c>
      <c r="IG728" s="17">
        <v>38.17</v>
      </c>
      <c r="IH728" s="17">
        <v>38.19</v>
      </c>
      <c r="II728" s="17">
        <v>38.19</v>
      </c>
      <c r="IJ728" s="17">
        <v>38.200000000000003</v>
      </c>
      <c r="IK728" s="17">
        <v>38.200000000000003</v>
      </c>
      <c r="IL728" s="17">
        <v>38.299999999999997</v>
      </c>
      <c r="IM728" s="17">
        <v>38.270000000000003</v>
      </c>
      <c r="IN728" s="17">
        <v>38.22</v>
      </c>
      <c r="IO728" s="17">
        <v>38.22</v>
      </c>
      <c r="IP728" s="17">
        <v>38.229999999999997</v>
      </c>
      <c r="IQ728" s="17">
        <v>38.18</v>
      </c>
      <c r="IR728" s="17">
        <v>38.18</v>
      </c>
      <c r="IS728" s="17">
        <v>38.24</v>
      </c>
      <c r="IT728" s="17">
        <v>38.26</v>
      </c>
      <c r="IU728" s="17">
        <v>38.26</v>
      </c>
      <c r="IV728" s="17">
        <v>38.26</v>
      </c>
      <c r="IW728" s="17">
        <v>38.28</v>
      </c>
      <c r="IX728" s="17">
        <v>38.29</v>
      </c>
      <c r="IY728" s="17">
        <v>38.28</v>
      </c>
    </row>
    <row r="729" spans="1:259" x14ac:dyDescent="0.15">
      <c r="A729" s="17" t="s">
        <v>4456</v>
      </c>
      <c r="B729" s="17" t="s">
        <v>4873</v>
      </c>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c r="AA729" s="26"/>
      <c r="AB729" s="17"/>
      <c r="AC729" s="26"/>
      <c r="AD729" s="26"/>
      <c r="AE729" s="17"/>
      <c r="AF729" s="17"/>
      <c r="AG729" s="17"/>
      <c r="AH729" s="17"/>
      <c r="AI729" s="17"/>
      <c r="AJ729" s="17"/>
      <c r="AK729" s="17"/>
      <c r="AL729" s="17"/>
      <c r="AM729" s="17"/>
      <c r="AN729" s="17"/>
      <c r="AO729" s="17"/>
      <c r="AP729" s="17"/>
      <c r="AQ729" s="17"/>
      <c r="AR729" s="17"/>
      <c r="AS729" s="17"/>
      <c r="AT729" s="17"/>
      <c r="AU729" s="17"/>
      <c r="AV729" s="17"/>
      <c r="AW729" s="17"/>
      <c r="AX729" s="17"/>
      <c r="AY729" s="17"/>
      <c r="AZ729" s="17"/>
      <c r="BA729" s="17"/>
      <c r="BB729" s="17"/>
      <c r="BC729" s="17"/>
      <c r="BD729" s="17"/>
      <c r="BE729" s="17"/>
      <c r="BF729" s="17"/>
      <c r="BG729" s="17"/>
      <c r="BH729" s="17"/>
      <c r="BI729" s="17"/>
      <c r="BJ729" s="26"/>
      <c r="BK729" s="17"/>
      <c r="BL729" s="17"/>
      <c r="BM729" s="17"/>
      <c r="BN729" s="17"/>
      <c r="BO729" s="17"/>
      <c r="BP729" s="17"/>
      <c r="BQ729" s="17"/>
      <c r="BR729" s="17"/>
      <c r="BS729" s="17"/>
      <c r="BT729" s="17"/>
      <c r="BU729" s="17"/>
      <c r="BV729" s="17"/>
      <c r="BW729" s="17"/>
      <c r="BX729" s="26"/>
      <c r="BY729" s="26"/>
      <c r="BZ729" s="26"/>
      <c r="CA729" s="26"/>
      <c r="CB729" s="26"/>
      <c r="CC729" s="17"/>
      <c r="CD729" s="17"/>
      <c r="CE729" s="17"/>
      <c r="CF729" s="17"/>
      <c r="CG729" s="17"/>
      <c r="CH729" s="17"/>
      <c r="CI729" s="17"/>
      <c r="CJ729" s="26"/>
      <c r="CK729" s="17"/>
      <c r="CL729" s="17"/>
      <c r="CM729" s="17"/>
      <c r="CN729" s="17"/>
      <c r="CO729" s="17"/>
      <c r="CP729" s="17"/>
      <c r="CQ729" s="17"/>
      <c r="CR729" s="17"/>
      <c r="CS729" s="17"/>
      <c r="CT729" s="17"/>
      <c r="CU729" s="17"/>
      <c r="CV729" s="17"/>
      <c r="CW729" s="17"/>
      <c r="CX729" s="17"/>
      <c r="CY729" s="26"/>
      <c r="CZ729" s="26"/>
      <c r="DA729" s="26"/>
      <c r="DB729" s="17"/>
      <c r="DC729" s="17"/>
      <c r="DD729" s="17"/>
      <c r="DE729" s="17"/>
      <c r="DF729" s="17"/>
      <c r="DG729" s="17"/>
      <c r="DH729" s="26"/>
      <c r="DI729" s="17"/>
      <c r="DJ729" s="17"/>
      <c r="DK729" s="17"/>
      <c r="DL729" s="17"/>
      <c r="DM729" s="17">
        <v>6.45</v>
      </c>
      <c r="DN729" s="17">
        <v>6.45</v>
      </c>
      <c r="DO729" s="17">
        <v>6.45</v>
      </c>
      <c r="DP729" s="17">
        <v>6.44</v>
      </c>
      <c r="DQ729" s="17">
        <v>6.45</v>
      </c>
      <c r="DR729" s="17">
        <v>6.45</v>
      </c>
      <c r="DS729" s="17">
        <v>6.45</v>
      </c>
      <c r="DT729" s="17">
        <v>6.45</v>
      </c>
      <c r="DU729" s="17">
        <v>6.45</v>
      </c>
      <c r="DV729" s="17">
        <v>6.45</v>
      </c>
      <c r="DW729" s="17">
        <v>6.45</v>
      </c>
      <c r="DX729" s="17">
        <v>6.45</v>
      </c>
      <c r="DY729" s="17">
        <v>6.46</v>
      </c>
      <c r="DZ729" s="17">
        <v>6.45</v>
      </c>
      <c r="EA729" s="17">
        <v>6.44</v>
      </c>
      <c r="EB729" s="17">
        <v>6.44</v>
      </c>
      <c r="EC729" s="17">
        <v>6.44</v>
      </c>
      <c r="ED729" s="17">
        <v>6.44</v>
      </c>
      <c r="EE729" s="17">
        <v>6.44</v>
      </c>
      <c r="EF729" s="17">
        <v>6.44</v>
      </c>
      <c r="EG729" s="17">
        <v>6.44</v>
      </c>
      <c r="EH729" s="17">
        <v>6.44</v>
      </c>
      <c r="EI729" s="17">
        <v>6.44</v>
      </c>
      <c r="EJ729" s="17">
        <v>6.44</v>
      </c>
      <c r="EK729" s="17">
        <v>6.45</v>
      </c>
      <c r="EL729" s="17">
        <v>6.45</v>
      </c>
      <c r="EM729" s="17">
        <v>6.45</v>
      </c>
      <c r="EN729" s="17">
        <v>6.45</v>
      </c>
      <c r="EO729" s="17">
        <v>6.44</v>
      </c>
      <c r="EP729" s="17">
        <v>6.44</v>
      </c>
      <c r="EQ729" s="17">
        <v>6.45</v>
      </c>
      <c r="ER729" s="17">
        <v>6.44</v>
      </c>
      <c r="ES729" s="17">
        <v>6.44</v>
      </c>
      <c r="ET729" s="17">
        <v>6.45</v>
      </c>
      <c r="EU729" s="17">
        <v>6.45</v>
      </c>
      <c r="EV729" s="17">
        <v>6.45</v>
      </c>
      <c r="EW729" s="17">
        <v>6.44</v>
      </c>
      <c r="EX729" s="17">
        <v>6.44</v>
      </c>
      <c r="EY729" s="17">
        <v>6.44</v>
      </c>
      <c r="EZ729" s="17">
        <v>6.44</v>
      </c>
      <c r="FA729" s="17">
        <v>6.44</v>
      </c>
      <c r="FB729" s="17">
        <v>6.44</v>
      </c>
      <c r="FC729" s="17">
        <v>6.44</v>
      </c>
      <c r="FD729" s="17">
        <v>6.45</v>
      </c>
      <c r="FE729" s="17">
        <v>6.45</v>
      </c>
      <c r="FF729" s="17">
        <v>6.45</v>
      </c>
      <c r="FG729" s="17">
        <v>6.45</v>
      </c>
      <c r="FH729" s="17">
        <v>6.44</v>
      </c>
      <c r="FI729" s="17">
        <v>6.44</v>
      </c>
      <c r="FJ729" s="17">
        <v>6.44</v>
      </c>
      <c r="FK729" s="17">
        <v>6.44</v>
      </c>
      <c r="FL729" s="17">
        <v>6.44</v>
      </c>
      <c r="FM729" s="17">
        <v>6.45</v>
      </c>
      <c r="FN729" s="17">
        <v>6.45</v>
      </c>
      <c r="FO729" s="17">
        <v>6.44</v>
      </c>
      <c r="FP729" s="17">
        <v>6.44</v>
      </c>
      <c r="FQ729" s="17">
        <v>6.44</v>
      </c>
      <c r="FR729" s="17">
        <v>6.44</v>
      </c>
      <c r="FS729" s="17">
        <v>6.45</v>
      </c>
      <c r="FT729" s="17">
        <v>6.45</v>
      </c>
      <c r="FU729" s="17">
        <v>6.44</v>
      </c>
      <c r="FV729" s="17">
        <v>6.46</v>
      </c>
      <c r="FW729" s="17">
        <v>6.45</v>
      </c>
      <c r="FX729" s="17">
        <v>6.45</v>
      </c>
      <c r="FY729" s="17">
        <v>6.45</v>
      </c>
      <c r="FZ729" s="17">
        <v>6.45</v>
      </c>
      <c r="GA729" s="17">
        <v>6.46</v>
      </c>
      <c r="GB729" s="17">
        <v>6.45</v>
      </c>
      <c r="GC729" s="17">
        <v>6.44</v>
      </c>
      <c r="GD729" s="17">
        <v>6.45</v>
      </c>
      <c r="GE729" s="17">
        <v>6.46</v>
      </c>
      <c r="GF729" s="17">
        <v>6.44</v>
      </c>
      <c r="GG729" s="17">
        <v>6.45</v>
      </c>
      <c r="GH729" s="17">
        <v>6.45</v>
      </c>
      <c r="GI729" s="17">
        <v>6.44</v>
      </c>
      <c r="GJ729" s="17">
        <v>6.44</v>
      </c>
      <c r="GK729" s="17">
        <v>6.44</v>
      </c>
      <c r="GL729" s="17">
        <v>6.44</v>
      </c>
      <c r="GM729" s="17">
        <v>6.45</v>
      </c>
      <c r="GN729" s="17">
        <v>6.45</v>
      </c>
      <c r="GO729" s="17">
        <v>6.44</v>
      </c>
      <c r="GP729" s="17">
        <v>6.44</v>
      </c>
      <c r="GQ729" s="17">
        <v>6.44</v>
      </c>
      <c r="GR729" s="17">
        <v>6.44</v>
      </c>
      <c r="GS729" s="17">
        <v>6.45</v>
      </c>
      <c r="GT729" s="17">
        <v>6.44</v>
      </c>
      <c r="GU729" s="17">
        <v>6.43</v>
      </c>
      <c r="GV729" s="17">
        <v>6.43</v>
      </c>
      <c r="GW729" s="17">
        <v>6.43</v>
      </c>
      <c r="GX729" s="17">
        <v>6.44</v>
      </c>
      <c r="GY729" s="17">
        <v>6.44</v>
      </c>
      <c r="GZ729" s="17">
        <v>6.44</v>
      </c>
      <c r="HA729" s="17">
        <v>6.44</v>
      </c>
      <c r="HB729" s="17">
        <v>6.44</v>
      </c>
      <c r="HC729" s="17">
        <v>6.44</v>
      </c>
      <c r="HD729" s="17">
        <v>6.44</v>
      </c>
      <c r="HE729" s="17">
        <v>6.44</v>
      </c>
      <c r="HF729" s="17">
        <v>6.43</v>
      </c>
      <c r="HG729" s="17">
        <v>6.43</v>
      </c>
      <c r="HH729" s="17">
        <v>6.43</v>
      </c>
      <c r="HI729" s="17">
        <v>6.42</v>
      </c>
      <c r="HJ729" s="17">
        <v>6.42</v>
      </c>
      <c r="HK729" s="17">
        <v>6.43</v>
      </c>
      <c r="HL729" s="17">
        <v>6.42</v>
      </c>
      <c r="HM729" s="17">
        <v>6.41</v>
      </c>
      <c r="HN729" s="17">
        <v>6.41</v>
      </c>
      <c r="HO729" s="17">
        <v>6.41</v>
      </c>
      <c r="HP729" s="17">
        <v>6.41</v>
      </c>
      <c r="HQ729" s="17">
        <v>6.4</v>
      </c>
      <c r="HR729" s="17">
        <v>6.4</v>
      </c>
      <c r="HS729" s="17">
        <v>6.39</v>
      </c>
      <c r="HT729" s="17">
        <v>6.39</v>
      </c>
      <c r="HU729" s="17">
        <v>6.4</v>
      </c>
      <c r="HV729" s="17">
        <v>6.41</v>
      </c>
      <c r="HW729" s="17">
        <v>6.42</v>
      </c>
      <c r="HX729" s="17">
        <v>6.42</v>
      </c>
      <c r="HY729" s="17">
        <v>6.41</v>
      </c>
      <c r="HZ729" s="17">
        <v>6.42</v>
      </c>
      <c r="IA729" s="17">
        <v>6.42</v>
      </c>
      <c r="IB729" s="17">
        <v>6.41</v>
      </c>
      <c r="IC729" s="17">
        <v>6.41</v>
      </c>
      <c r="ID729" s="17">
        <v>6.41</v>
      </c>
      <c r="IE729" s="17">
        <v>6.41</v>
      </c>
      <c r="IF729" s="17">
        <v>6.41</v>
      </c>
      <c r="IG729" s="17">
        <v>6.4</v>
      </c>
      <c r="IH729" s="17">
        <v>6.41</v>
      </c>
      <c r="II729" s="17">
        <v>6.4</v>
      </c>
      <c r="IJ729" s="17">
        <v>6.4</v>
      </c>
      <c r="IK729" s="17">
        <v>6.4</v>
      </c>
      <c r="IL729" s="17">
        <v>6.4</v>
      </c>
      <c r="IM729" s="17">
        <v>6.4</v>
      </c>
      <c r="IN729" s="17">
        <v>6.4</v>
      </c>
      <c r="IO729" s="17">
        <v>6.4</v>
      </c>
      <c r="IP729" s="17">
        <v>6.41</v>
      </c>
      <c r="IQ729" s="17">
        <v>6.4</v>
      </c>
      <c r="IR729" s="17">
        <v>6.4</v>
      </c>
      <c r="IS729" s="17">
        <v>6.4</v>
      </c>
      <c r="IT729" s="17">
        <v>6.4</v>
      </c>
      <c r="IU729" s="17">
        <v>6.4</v>
      </c>
      <c r="IV729" s="17">
        <v>6.4</v>
      </c>
      <c r="IW729" s="17">
        <v>6.4</v>
      </c>
      <c r="IX729" s="17">
        <v>6.4</v>
      </c>
      <c r="IY729" s="17">
        <v>6.4</v>
      </c>
    </row>
    <row r="730" spans="1:259" x14ac:dyDescent="0.15">
      <c r="A730" s="17" t="s">
        <v>4698</v>
      </c>
      <c r="B730" s="17" t="s">
        <v>4874</v>
      </c>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c r="AA730" s="26"/>
      <c r="AB730" s="17"/>
      <c r="AC730" s="26"/>
      <c r="AD730" s="26"/>
      <c r="AE730" s="17"/>
      <c r="AF730" s="17"/>
      <c r="AG730" s="17"/>
      <c r="AH730" s="17"/>
      <c r="AI730" s="17"/>
      <c r="AJ730" s="17"/>
      <c r="AK730" s="17"/>
      <c r="AL730" s="17"/>
      <c r="AM730" s="17"/>
      <c r="AN730" s="17"/>
      <c r="AO730" s="17"/>
      <c r="AP730" s="17"/>
      <c r="AQ730" s="17"/>
      <c r="AR730" s="17"/>
      <c r="AS730" s="17"/>
      <c r="AT730" s="17"/>
      <c r="AU730" s="17"/>
      <c r="AV730" s="17"/>
      <c r="AW730" s="17"/>
      <c r="AX730" s="17"/>
      <c r="AY730" s="17"/>
      <c r="AZ730" s="17"/>
      <c r="BA730" s="17"/>
      <c r="BB730" s="17"/>
      <c r="BC730" s="17"/>
      <c r="BD730" s="17"/>
      <c r="BE730" s="17"/>
      <c r="BF730" s="17"/>
      <c r="BG730" s="17"/>
      <c r="BH730" s="17"/>
      <c r="BI730" s="17"/>
      <c r="BJ730" s="26"/>
      <c r="BK730" s="17"/>
      <c r="BL730" s="17"/>
      <c r="BM730" s="17"/>
      <c r="BN730" s="17"/>
      <c r="BO730" s="17"/>
      <c r="BP730" s="17"/>
      <c r="BQ730" s="17"/>
      <c r="BR730" s="17"/>
      <c r="BS730" s="17"/>
      <c r="BT730" s="17"/>
      <c r="BU730" s="17"/>
      <c r="BV730" s="17"/>
      <c r="BW730" s="17"/>
      <c r="BX730" s="26"/>
      <c r="BY730" s="26"/>
      <c r="BZ730" s="26"/>
      <c r="CA730" s="26"/>
      <c r="CB730" s="26"/>
      <c r="CC730" s="17"/>
      <c r="CD730" s="17"/>
      <c r="CE730" s="17"/>
      <c r="CF730" s="17"/>
      <c r="CG730" s="17"/>
      <c r="CH730" s="17"/>
      <c r="CI730" s="17"/>
      <c r="CJ730" s="26"/>
      <c r="CK730" s="17"/>
      <c r="CL730" s="17"/>
      <c r="CM730" s="17"/>
      <c r="CN730" s="17"/>
      <c r="CO730" s="17"/>
      <c r="CP730" s="17"/>
      <c r="CQ730" s="17"/>
      <c r="CR730" s="17"/>
      <c r="CS730" s="17"/>
      <c r="CT730" s="17"/>
      <c r="CU730" s="17"/>
      <c r="CV730" s="17"/>
      <c r="CW730" s="17"/>
      <c r="CX730" s="17"/>
      <c r="CY730" s="26"/>
      <c r="CZ730" s="26"/>
      <c r="DA730" s="26"/>
      <c r="DB730" s="17"/>
      <c r="DC730" s="17"/>
      <c r="DD730" s="17"/>
      <c r="DE730" s="17"/>
      <c r="DF730" s="17"/>
      <c r="DG730" s="17"/>
      <c r="DH730" s="26"/>
      <c r="DI730" s="17"/>
      <c r="DJ730" s="17"/>
      <c r="DK730" s="17"/>
      <c r="DL730" s="17"/>
      <c r="DM730" s="17">
        <v>13.18</v>
      </c>
      <c r="DN730" s="17">
        <v>13.17</v>
      </c>
      <c r="DO730" s="17">
        <v>13.19</v>
      </c>
      <c r="DP730" s="17">
        <v>13.19</v>
      </c>
      <c r="DQ730" s="17">
        <v>13.19</v>
      </c>
      <c r="DR730" s="17">
        <v>13.14</v>
      </c>
      <c r="DS730" s="17">
        <v>13.14</v>
      </c>
      <c r="DT730" s="17">
        <v>13.14</v>
      </c>
      <c r="DU730" s="17">
        <v>13.15</v>
      </c>
      <c r="DV730" s="17">
        <v>13.16</v>
      </c>
      <c r="DW730" s="17">
        <v>13.15</v>
      </c>
      <c r="DX730" s="17">
        <v>13.14</v>
      </c>
      <c r="DY730" s="17">
        <v>13.14</v>
      </c>
      <c r="DZ730" s="17">
        <v>13.14</v>
      </c>
      <c r="EA730" s="17">
        <v>13.15</v>
      </c>
      <c r="EB730" s="17">
        <v>13.07</v>
      </c>
      <c r="EC730" s="17">
        <v>13.02</v>
      </c>
      <c r="ED730" s="17">
        <v>12.98</v>
      </c>
      <c r="EE730" s="17">
        <v>12.98</v>
      </c>
      <c r="EF730" s="17">
        <v>13.03</v>
      </c>
      <c r="EG730" s="17">
        <v>13.02</v>
      </c>
      <c r="EH730" s="17">
        <v>13.02</v>
      </c>
      <c r="EI730" s="17">
        <v>13.05</v>
      </c>
      <c r="EJ730" s="17">
        <v>13.07</v>
      </c>
      <c r="EK730" s="17">
        <v>13.05</v>
      </c>
      <c r="EL730" s="17">
        <v>13.02</v>
      </c>
      <c r="EM730" s="17">
        <v>13.02</v>
      </c>
      <c r="EN730" s="17">
        <v>13.05</v>
      </c>
      <c r="EO730" s="17">
        <v>13.05</v>
      </c>
      <c r="EP730" s="17">
        <v>13.08</v>
      </c>
      <c r="EQ730" s="17">
        <v>13.11</v>
      </c>
      <c r="ER730" s="17">
        <v>13.15</v>
      </c>
      <c r="ES730" s="17">
        <v>13.16</v>
      </c>
      <c r="ET730" s="17">
        <v>13.13</v>
      </c>
      <c r="EU730" s="17">
        <v>13.13</v>
      </c>
      <c r="EV730" s="17">
        <v>13.13</v>
      </c>
      <c r="EW730" s="17">
        <v>13.08</v>
      </c>
      <c r="EX730" s="17">
        <v>13.05</v>
      </c>
      <c r="EY730" s="17">
        <v>13.05</v>
      </c>
      <c r="EZ730" s="17">
        <v>13.09</v>
      </c>
      <c r="FA730" s="17">
        <v>13.09</v>
      </c>
      <c r="FB730" s="17">
        <v>13.07</v>
      </c>
      <c r="FC730" s="17">
        <v>13.08</v>
      </c>
      <c r="FD730" s="17">
        <v>13.1</v>
      </c>
      <c r="FE730" s="17">
        <v>13.07</v>
      </c>
      <c r="FF730" s="17">
        <v>13.05</v>
      </c>
      <c r="FG730" s="17">
        <v>13.06</v>
      </c>
      <c r="FH730" s="17">
        <v>13.04</v>
      </c>
      <c r="FI730" s="17">
        <v>13.04</v>
      </c>
      <c r="FJ730" s="17">
        <v>13.05</v>
      </c>
      <c r="FK730" s="17">
        <v>13.08</v>
      </c>
      <c r="FL730" s="17">
        <v>13.08</v>
      </c>
      <c r="FM730" s="17">
        <v>13.09</v>
      </c>
      <c r="FN730" s="17">
        <v>13.09</v>
      </c>
      <c r="FO730" s="17">
        <v>13.07</v>
      </c>
      <c r="FP730" s="17">
        <v>13.06</v>
      </c>
      <c r="FQ730" s="17">
        <v>13.06</v>
      </c>
      <c r="FR730" s="17">
        <v>13.06</v>
      </c>
      <c r="FS730" s="17">
        <v>13.08</v>
      </c>
      <c r="FT730" s="17">
        <v>13.1</v>
      </c>
      <c r="FU730" s="17">
        <v>13.11</v>
      </c>
      <c r="FV730" s="17">
        <v>13.13</v>
      </c>
      <c r="FW730" s="17">
        <v>13.11</v>
      </c>
      <c r="FX730" s="17">
        <v>13.1</v>
      </c>
      <c r="FY730" s="17">
        <v>13.11</v>
      </c>
      <c r="FZ730" s="17">
        <v>13.15</v>
      </c>
      <c r="GA730" s="17">
        <v>13.17</v>
      </c>
      <c r="GB730" s="17">
        <v>13.17</v>
      </c>
      <c r="GC730" s="17">
        <v>13.16</v>
      </c>
      <c r="GD730" s="17">
        <v>13.17</v>
      </c>
      <c r="GE730" s="17">
        <v>13.18</v>
      </c>
      <c r="GF730" s="17">
        <v>13.16</v>
      </c>
      <c r="GG730" s="17">
        <v>13.1</v>
      </c>
      <c r="GH730" s="17">
        <v>13.05</v>
      </c>
      <c r="GI730" s="17">
        <v>13.09</v>
      </c>
      <c r="GJ730" s="17">
        <v>13.05</v>
      </c>
      <c r="GK730" s="17">
        <v>13.06</v>
      </c>
      <c r="GL730" s="17">
        <v>13.06</v>
      </c>
      <c r="GM730" s="17">
        <v>13.07</v>
      </c>
      <c r="GN730" s="17">
        <v>13.05</v>
      </c>
      <c r="GO730" s="17">
        <v>13</v>
      </c>
      <c r="GP730" s="17">
        <v>13.01</v>
      </c>
      <c r="GQ730" s="17">
        <v>13.03</v>
      </c>
      <c r="GR730" s="17">
        <v>13.05</v>
      </c>
      <c r="GS730" s="17">
        <v>13.01</v>
      </c>
      <c r="GT730" s="17">
        <v>13.05</v>
      </c>
      <c r="GU730" s="17">
        <v>12.99</v>
      </c>
      <c r="GV730" s="17">
        <v>12.99</v>
      </c>
      <c r="GW730" s="17">
        <v>12.98</v>
      </c>
      <c r="GX730" s="17">
        <v>13.02</v>
      </c>
      <c r="GY730" s="17">
        <v>13.04</v>
      </c>
      <c r="GZ730" s="17">
        <v>13.01</v>
      </c>
      <c r="HA730" s="17">
        <v>12.94</v>
      </c>
      <c r="HB730" s="17">
        <v>12.95</v>
      </c>
      <c r="HC730" s="17">
        <v>12.93</v>
      </c>
      <c r="HD730" s="17">
        <v>12.93</v>
      </c>
      <c r="HE730" s="17">
        <v>12.9</v>
      </c>
      <c r="HF730" s="17">
        <v>12.87</v>
      </c>
      <c r="HG730" s="17">
        <v>12.83</v>
      </c>
      <c r="HH730" s="17">
        <v>12.83</v>
      </c>
      <c r="HI730" s="17">
        <v>12.89</v>
      </c>
      <c r="HJ730" s="17">
        <v>12.93</v>
      </c>
      <c r="HK730" s="17">
        <v>12.95</v>
      </c>
      <c r="HL730" s="17">
        <v>12.87</v>
      </c>
      <c r="HM730" s="17">
        <v>12.87</v>
      </c>
      <c r="HN730" s="17">
        <v>12.9</v>
      </c>
      <c r="HO730" s="17">
        <v>12.92</v>
      </c>
      <c r="HP730" s="17">
        <v>12.9</v>
      </c>
      <c r="HQ730" s="17">
        <v>12.9</v>
      </c>
      <c r="HR730" s="17">
        <v>12.91</v>
      </c>
      <c r="HS730" s="17">
        <v>12.89</v>
      </c>
      <c r="HT730" s="17">
        <v>12.87</v>
      </c>
      <c r="HU730" s="17">
        <v>12.94</v>
      </c>
      <c r="HV730" s="17">
        <v>12.98</v>
      </c>
      <c r="HW730" s="17">
        <v>12.99</v>
      </c>
      <c r="HX730" s="17">
        <v>12.97</v>
      </c>
      <c r="HY730" s="17">
        <v>12.95</v>
      </c>
      <c r="HZ730" s="17">
        <v>12.95</v>
      </c>
      <c r="IA730" s="17">
        <v>12.92</v>
      </c>
      <c r="IB730" s="17">
        <v>12.93</v>
      </c>
      <c r="IC730" s="17">
        <v>12.92</v>
      </c>
      <c r="ID730" s="17">
        <v>12.91</v>
      </c>
      <c r="IE730" s="17">
        <v>12.93</v>
      </c>
      <c r="IF730" s="17">
        <v>12.94</v>
      </c>
      <c r="IG730" s="17">
        <v>12.93</v>
      </c>
      <c r="IH730" s="17">
        <v>12.93</v>
      </c>
      <c r="II730" s="17">
        <v>12.91</v>
      </c>
      <c r="IJ730" s="17">
        <v>12.91</v>
      </c>
      <c r="IK730" s="17">
        <v>12.85</v>
      </c>
      <c r="IL730" s="17">
        <v>12.85</v>
      </c>
      <c r="IM730" s="17">
        <v>12.86</v>
      </c>
      <c r="IN730" s="17">
        <v>12.86</v>
      </c>
      <c r="IO730" s="17">
        <v>12.9</v>
      </c>
      <c r="IP730" s="17">
        <v>12.91</v>
      </c>
      <c r="IQ730" s="17">
        <v>12.88</v>
      </c>
      <c r="IR730" s="17">
        <v>12.85</v>
      </c>
      <c r="IS730" s="17">
        <v>12.84</v>
      </c>
      <c r="IT730" s="17">
        <v>12.81</v>
      </c>
      <c r="IU730" s="17">
        <v>12.83</v>
      </c>
      <c r="IV730" s="17">
        <v>12.85</v>
      </c>
      <c r="IW730" s="17">
        <v>12.86</v>
      </c>
      <c r="IX730" s="17">
        <v>12.86</v>
      </c>
      <c r="IY730" s="17">
        <v>12.86</v>
      </c>
    </row>
    <row r="731" spans="1:259" x14ac:dyDescent="0.15">
      <c r="A731" s="17" t="s">
        <v>4455</v>
      </c>
      <c r="B731" s="17" t="s">
        <v>4875</v>
      </c>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c r="AA731" s="26"/>
      <c r="AB731" s="17"/>
      <c r="AC731" s="26"/>
      <c r="AD731" s="26"/>
      <c r="AE731" s="17"/>
      <c r="AF731" s="17"/>
      <c r="AG731" s="17"/>
      <c r="AH731" s="17"/>
      <c r="AI731" s="17"/>
      <c r="AJ731" s="17"/>
      <c r="AK731" s="17"/>
      <c r="AL731" s="17"/>
      <c r="AM731" s="17"/>
      <c r="AN731" s="17"/>
      <c r="AO731" s="17"/>
      <c r="AP731" s="17"/>
      <c r="AQ731" s="17"/>
      <c r="AR731" s="17"/>
      <c r="AS731" s="17"/>
      <c r="AT731" s="17"/>
      <c r="AU731" s="17"/>
      <c r="AV731" s="17"/>
      <c r="AW731" s="17"/>
      <c r="AX731" s="17"/>
      <c r="AY731" s="17"/>
      <c r="AZ731" s="17"/>
      <c r="BA731" s="17"/>
      <c r="BB731" s="17"/>
      <c r="BC731" s="17"/>
      <c r="BD731" s="17"/>
      <c r="BE731" s="17"/>
      <c r="BF731" s="17"/>
      <c r="BG731" s="17"/>
      <c r="BH731" s="17"/>
      <c r="BI731" s="17"/>
      <c r="BJ731" s="26"/>
      <c r="BK731" s="17"/>
      <c r="BL731" s="17"/>
      <c r="BM731" s="17"/>
      <c r="BN731" s="17"/>
      <c r="BO731" s="17"/>
      <c r="BP731" s="17"/>
      <c r="BQ731" s="17"/>
      <c r="BR731" s="17"/>
      <c r="BS731" s="17"/>
      <c r="BT731" s="17"/>
      <c r="BU731" s="17"/>
      <c r="BV731" s="17"/>
      <c r="BW731" s="17"/>
      <c r="BX731" s="26"/>
      <c r="BY731" s="26"/>
      <c r="BZ731" s="26"/>
      <c r="CA731" s="26"/>
      <c r="CB731" s="26"/>
      <c r="CC731" s="17"/>
      <c r="CD731" s="17"/>
      <c r="CE731" s="17"/>
      <c r="CF731" s="17"/>
      <c r="CG731" s="17"/>
      <c r="CH731" s="17"/>
      <c r="CI731" s="17"/>
      <c r="CJ731" s="26"/>
      <c r="CK731" s="17"/>
      <c r="CL731" s="17"/>
      <c r="CM731" s="17"/>
      <c r="CN731" s="17"/>
      <c r="CO731" s="17"/>
      <c r="CP731" s="17"/>
      <c r="CQ731" s="17"/>
      <c r="CR731" s="17"/>
      <c r="CS731" s="17"/>
      <c r="CT731" s="17"/>
      <c r="CU731" s="17"/>
      <c r="CV731" s="17"/>
      <c r="CW731" s="17"/>
      <c r="CX731" s="17"/>
      <c r="CY731" s="26"/>
      <c r="CZ731" s="26"/>
      <c r="DA731" s="26"/>
      <c r="DB731" s="17"/>
      <c r="DC731" s="17"/>
      <c r="DD731" s="17"/>
      <c r="DE731" s="17"/>
      <c r="DF731" s="17"/>
      <c r="DG731" s="17"/>
      <c r="DH731" s="26"/>
      <c r="DI731" s="17"/>
      <c r="DJ731" s="17"/>
      <c r="DK731" s="17"/>
      <c r="DL731" s="17"/>
      <c r="DM731" s="17">
        <v>2.25</v>
      </c>
      <c r="DN731" s="17">
        <v>2.25</v>
      </c>
      <c r="DO731" s="17">
        <v>2.25</v>
      </c>
      <c r="DP731" s="17">
        <v>2.25</v>
      </c>
      <c r="DQ731" s="17">
        <v>2.25</v>
      </c>
      <c r="DR731" s="17">
        <v>2.2599999999999998</v>
      </c>
      <c r="DS731" s="17">
        <v>2.25</v>
      </c>
      <c r="DT731" s="17">
        <v>2.25</v>
      </c>
      <c r="DU731" s="17">
        <v>2.25</v>
      </c>
      <c r="DV731" s="17">
        <v>2.25</v>
      </c>
      <c r="DW731" s="17">
        <v>2.25</v>
      </c>
      <c r="DX731" s="17">
        <v>2.25</v>
      </c>
      <c r="DY731" s="17">
        <v>2.2599999999999998</v>
      </c>
      <c r="DZ731" s="17">
        <v>2.25</v>
      </c>
      <c r="EA731" s="17">
        <v>2.2599999999999998</v>
      </c>
      <c r="EB731" s="17">
        <v>2.2599999999999998</v>
      </c>
      <c r="EC731" s="17">
        <v>2.25</v>
      </c>
      <c r="ED731" s="17">
        <v>2.25</v>
      </c>
      <c r="EE731" s="17">
        <v>2.25</v>
      </c>
      <c r="EF731" s="17">
        <v>2.2599999999999998</v>
      </c>
      <c r="EG731" s="17">
        <v>2.25</v>
      </c>
      <c r="EH731" s="17">
        <v>2.25</v>
      </c>
      <c r="EI731" s="17">
        <v>2.25</v>
      </c>
      <c r="EJ731" s="17">
        <v>2.25</v>
      </c>
      <c r="EK731" s="17">
        <v>2.25</v>
      </c>
      <c r="EL731" s="17">
        <v>2.25</v>
      </c>
      <c r="EM731" s="17">
        <v>2.2599999999999998</v>
      </c>
      <c r="EN731" s="17">
        <v>2.2599999999999998</v>
      </c>
      <c r="EO731" s="17">
        <v>2.25</v>
      </c>
      <c r="EP731" s="17">
        <v>2.25</v>
      </c>
      <c r="EQ731" s="17">
        <v>2.25</v>
      </c>
      <c r="ER731" s="17">
        <v>2.25</v>
      </c>
      <c r="ES731" s="17">
        <v>2.2599999999999998</v>
      </c>
      <c r="ET731" s="17">
        <v>2.2599999999999998</v>
      </c>
      <c r="EU731" s="17">
        <v>2.2599999999999998</v>
      </c>
      <c r="EV731" s="17">
        <v>2.25</v>
      </c>
      <c r="EW731" s="17">
        <v>2.25</v>
      </c>
      <c r="EX731" s="17">
        <v>2.2599999999999998</v>
      </c>
      <c r="EY731" s="17">
        <v>2.25</v>
      </c>
      <c r="EZ731" s="17">
        <v>2.25</v>
      </c>
      <c r="FA731" s="17">
        <v>2.25</v>
      </c>
      <c r="FB731" s="17">
        <v>2.25</v>
      </c>
      <c r="FC731" s="17">
        <v>2.2400000000000002</v>
      </c>
      <c r="FD731" s="17">
        <v>2.2400000000000002</v>
      </c>
      <c r="FE731" s="17">
        <v>2.25</v>
      </c>
      <c r="FF731" s="17">
        <v>2.25</v>
      </c>
      <c r="FG731" s="17">
        <v>2.25</v>
      </c>
      <c r="FH731" s="17">
        <v>2.25</v>
      </c>
      <c r="FI731" s="17">
        <v>2.25</v>
      </c>
      <c r="FJ731" s="17">
        <v>2.2599999999999998</v>
      </c>
      <c r="FK731" s="17">
        <v>2.25</v>
      </c>
      <c r="FL731" s="17">
        <v>2.2599999999999998</v>
      </c>
      <c r="FM731" s="17">
        <v>2.25</v>
      </c>
      <c r="FN731" s="17">
        <v>2.2599999999999998</v>
      </c>
      <c r="FO731" s="17">
        <v>2.25</v>
      </c>
      <c r="FP731" s="17">
        <v>2.25</v>
      </c>
      <c r="FQ731" s="17">
        <v>2.2599999999999998</v>
      </c>
      <c r="FR731" s="17">
        <v>2.25</v>
      </c>
      <c r="FS731" s="17">
        <v>2.2599999999999998</v>
      </c>
      <c r="FT731" s="17">
        <v>2.25</v>
      </c>
      <c r="FU731" s="17">
        <v>2.25</v>
      </c>
      <c r="FV731" s="17">
        <v>2.25</v>
      </c>
      <c r="FW731" s="17">
        <v>2.25</v>
      </c>
      <c r="FX731" s="17">
        <v>2.25</v>
      </c>
      <c r="FY731" s="17">
        <v>2.25</v>
      </c>
      <c r="FZ731" s="17">
        <v>2.25</v>
      </c>
      <c r="GA731" s="17">
        <v>2.2599999999999998</v>
      </c>
      <c r="GB731" s="17">
        <v>2.2599999999999998</v>
      </c>
      <c r="GC731" s="17">
        <v>2.2599999999999998</v>
      </c>
      <c r="GD731" s="17">
        <v>2.25</v>
      </c>
      <c r="GE731" s="17">
        <v>2.25</v>
      </c>
      <c r="GF731" s="17">
        <v>2.25</v>
      </c>
      <c r="GG731" s="17">
        <v>2.25</v>
      </c>
      <c r="GH731" s="17">
        <v>2.25</v>
      </c>
      <c r="GI731" s="17">
        <v>2.25</v>
      </c>
      <c r="GJ731" s="17">
        <v>2.2599999999999998</v>
      </c>
      <c r="GK731" s="17">
        <v>2.25</v>
      </c>
      <c r="GL731" s="17">
        <v>2.25</v>
      </c>
      <c r="GM731" s="17">
        <v>2.25</v>
      </c>
      <c r="GN731" s="17">
        <v>2.25</v>
      </c>
      <c r="GO731" s="17">
        <v>2.25</v>
      </c>
      <c r="GP731" s="17">
        <v>2.2400000000000002</v>
      </c>
      <c r="GQ731" s="17">
        <v>2.2400000000000002</v>
      </c>
      <c r="GR731" s="17">
        <v>2.25</v>
      </c>
      <c r="GS731" s="17">
        <v>2.25</v>
      </c>
      <c r="GT731" s="17">
        <v>2.2400000000000002</v>
      </c>
      <c r="GU731" s="17">
        <v>2.25</v>
      </c>
      <c r="GV731" s="17">
        <v>2.25</v>
      </c>
      <c r="GW731" s="17">
        <v>2.25</v>
      </c>
      <c r="GX731" s="17">
        <v>2.2400000000000002</v>
      </c>
      <c r="GY731" s="17">
        <v>2.2400000000000002</v>
      </c>
      <c r="GZ731" s="17">
        <v>2.2400000000000002</v>
      </c>
      <c r="HA731" s="17">
        <v>2.25</v>
      </c>
      <c r="HB731" s="17">
        <v>2.2400000000000002</v>
      </c>
      <c r="HC731" s="17">
        <v>2.25</v>
      </c>
      <c r="HD731" s="17">
        <v>2.25</v>
      </c>
      <c r="HE731" s="17">
        <v>2.2400000000000002</v>
      </c>
      <c r="HF731" s="17">
        <v>2.2400000000000002</v>
      </c>
      <c r="HG731" s="17">
        <v>2.2400000000000002</v>
      </c>
      <c r="HH731" s="17">
        <v>2.25</v>
      </c>
      <c r="HI731" s="17">
        <v>2.2400000000000002</v>
      </c>
      <c r="HJ731" s="17">
        <v>2.2400000000000002</v>
      </c>
      <c r="HK731" s="17">
        <v>2.25</v>
      </c>
      <c r="HL731" s="17">
        <v>2.2400000000000002</v>
      </c>
      <c r="HM731" s="17">
        <v>2.2400000000000002</v>
      </c>
      <c r="HN731" s="17">
        <v>2.25</v>
      </c>
      <c r="HO731" s="17">
        <v>2.2400000000000002</v>
      </c>
      <c r="HP731" s="17">
        <v>2.2400000000000002</v>
      </c>
      <c r="HQ731" s="17">
        <v>2.2400000000000002</v>
      </c>
      <c r="HR731" s="17">
        <v>2.2400000000000002</v>
      </c>
      <c r="HS731" s="17">
        <v>2.2400000000000002</v>
      </c>
      <c r="HT731" s="17">
        <v>2.2400000000000002</v>
      </c>
      <c r="HU731" s="17">
        <v>2.2400000000000002</v>
      </c>
      <c r="HV731" s="17">
        <v>2.2400000000000002</v>
      </c>
      <c r="HW731" s="17">
        <v>2.2400000000000002</v>
      </c>
      <c r="HX731" s="17">
        <v>2.25</v>
      </c>
      <c r="HY731" s="17">
        <v>2.2400000000000002</v>
      </c>
      <c r="HZ731" s="17">
        <v>2.2400000000000002</v>
      </c>
      <c r="IA731" s="17">
        <v>2.2400000000000002</v>
      </c>
      <c r="IB731" s="17">
        <v>2.25</v>
      </c>
      <c r="IC731" s="17">
        <v>2.2400000000000002</v>
      </c>
      <c r="ID731" s="17">
        <v>2.25</v>
      </c>
      <c r="IE731" s="17">
        <v>2.2400000000000002</v>
      </c>
      <c r="IF731" s="17">
        <v>2.2400000000000002</v>
      </c>
      <c r="IG731" s="17">
        <v>2.2400000000000002</v>
      </c>
      <c r="IH731" s="17">
        <v>2.2400000000000002</v>
      </c>
      <c r="II731" s="17">
        <v>2.2400000000000002</v>
      </c>
      <c r="IJ731" s="17">
        <v>2.23</v>
      </c>
      <c r="IK731" s="17">
        <v>2.2400000000000002</v>
      </c>
      <c r="IL731" s="17">
        <v>2.2400000000000002</v>
      </c>
      <c r="IM731" s="17">
        <v>2.2400000000000002</v>
      </c>
      <c r="IN731" s="17">
        <v>2.2400000000000002</v>
      </c>
      <c r="IO731" s="17">
        <v>2.2400000000000002</v>
      </c>
      <c r="IP731" s="17">
        <v>2.2400000000000002</v>
      </c>
      <c r="IQ731" s="17">
        <v>2.25</v>
      </c>
      <c r="IR731" s="17">
        <v>2.25</v>
      </c>
      <c r="IS731" s="17">
        <v>2.2400000000000002</v>
      </c>
      <c r="IT731" s="17">
        <v>2.2400000000000002</v>
      </c>
      <c r="IU731" s="17">
        <v>2.2400000000000002</v>
      </c>
      <c r="IV731" s="17">
        <v>2.2400000000000002</v>
      </c>
      <c r="IW731" s="17">
        <v>2.2400000000000002</v>
      </c>
      <c r="IX731" s="17">
        <v>2.25</v>
      </c>
      <c r="IY731" s="17">
        <v>2.2400000000000002</v>
      </c>
    </row>
    <row r="732" spans="1:259" x14ac:dyDescent="0.15">
      <c r="A732" s="17" t="s">
        <v>4504</v>
      </c>
      <c r="B732" s="17" t="s">
        <v>4876</v>
      </c>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c r="AA732" s="26"/>
      <c r="AB732" s="17"/>
      <c r="AC732" s="26"/>
      <c r="AD732" s="26"/>
      <c r="AE732" s="17"/>
      <c r="AF732" s="17"/>
      <c r="AG732" s="17"/>
      <c r="AH732" s="17"/>
      <c r="AI732" s="17"/>
      <c r="AJ732" s="17"/>
      <c r="AK732" s="17"/>
      <c r="AL732" s="17"/>
      <c r="AM732" s="17"/>
      <c r="AN732" s="17"/>
      <c r="AO732" s="17"/>
      <c r="AP732" s="17"/>
      <c r="AQ732" s="17"/>
      <c r="AR732" s="17"/>
      <c r="AS732" s="17"/>
      <c r="AT732" s="17"/>
      <c r="AU732" s="17"/>
      <c r="AV732" s="17"/>
      <c r="AW732" s="17"/>
      <c r="AX732" s="17"/>
      <c r="AY732" s="17"/>
      <c r="AZ732" s="17"/>
      <c r="BA732" s="17"/>
      <c r="BB732" s="17"/>
      <c r="BC732" s="17"/>
      <c r="BD732" s="17"/>
      <c r="BE732" s="17"/>
      <c r="BF732" s="17"/>
      <c r="BG732" s="17"/>
      <c r="BH732" s="17"/>
      <c r="BI732" s="17"/>
      <c r="BJ732" s="26"/>
      <c r="BK732" s="17"/>
      <c r="BL732" s="17"/>
      <c r="BM732" s="17"/>
      <c r="BN732" s="17"/>
      <c r="BO732" s="17"/>
      <c r="BP732" s="17"/>
      <c r="BQ732" s="17"/>
      <c r="BR732" s="17"/>
      <c r="BS732" s="17"/>
      <c r="BT732" s="17"/>
      <c r="BU732" s="17"/>
      <c r="BV732" s="17"/>
      <c r="BW732" s="17"/>
      <c r="BX732" s="26"/>
      <c r="BY732" s="26"/>
      <c r="BZ732" s="26"/>
      <c r="CA732" s="26"/>
      <c r="CB732" s="26"/>
      <c r="CC732" s="17"/>
      <c r="CD732" s="17"/>
      <c r="CE732" s="17"/>
      <c r="CF732" s="17"/>
      <c r="CG732" s="17"/>
      <c r="CH732" s="17"/>
      <c r="CI732" s="17"/>
      <c r="CJ732" s="26"/>
      <c r="CK732" s="17"/>
      <c r="CL732" s="17"/>
      <c r="CM732" s="17"/>
      <c r="CN732" s="17"/>
      <c r="CO732" s="17"/>
      <c r="CP732" s="17"/>
      <c r="CQ732" s="17"/>
      <c r="CR732" s="17"/>
      <c r="CS732" s="17"/>
      <c r="CT732" s="17"/>
      <c r="CU732" s="17"/>
      <c r="CV732" s="17"/>
      <c r="CW732" s="17"/>
      <c r="CX732" s="17"/>
      <c r="CY732" s="26"/>
      <c r="CZ732" s="26"/>
      <c r="DA732" s="26"/>
      <c r="DB732" s="17"/>
      <c r="DC732" s="17"/>
      <c r="DD732" s="17"/>
      <c r="DE732" s="17"/>
      <c r="DF732" s="17"/>
      <c r="DG732" s="17"/>
      <c r="DH732" s="26"/>
      <c r="DI732" s="17"/>
      <c r="DJ732" s="17"/>
      <c r="DK732" s="17"/>
      <c r="DL732" s="17"/>
      <c r="DM732" s="17">
        <v>11.57</v>
      </c>
      <c r="DN732" s="17">
        <v>11.57</v>
      </c>
      <c r="DO732" s="17">
        <v>11.55</v>
      </c>
      <c r="DP732" s="17">
        <v>11.55</v>
      </c>
      <c r="DQ732" s="17">
        <v>11.54</v>
      </c>
      <c r="DR732" s="17">
        <v>11.53</v>
      </c>
      <c r="DS732" s="17">
        <v>11.55</v>
      </c>
      <c r="DT732" s="17">
        <v>11.53</v>
      </c>
      <c r="DU732" s="17">
        <v>11.55</v>
      </c>
      <c r="DV732" s="17">
        <v>11.55</v>
      </c>
      <c r="DW732" s="17">
        <v>11.56</v>
      </c>
      <c r="DX732" s="17">
        <v>11.55</v>
      </c>
      <c r="DY732" s="17">
        <v>11.56</v>
      </c>
      <c r="DZ732" s="17">
        <v>11.55</v>
      </c>
      <c r="EA732" s="17">
        <v>11.53</v>
      </c>
      <c r="EB732" s="17">
        <v>11.54</v>
      </c>
      <c r="EC732" s="17">
        <v>11.55</v>
      </c>
      <c r="ED732" s="17">
        <v>11.55</v>
      </c>
      <c r="EE732" s="17">
        <v>11.54</v>
      </c>
      <c r="EF732" s="17">
        <v>11.53</v>
      </c>
      <c r="EG732" s="17">
        <v>11.53</v>
      </c>
      <c r="EH732" s="17">
        <v>11.54</v>
      </c>
      <c r="EI732" s="17">
        <v>11.54</v>
      </c>
      <c r="EJ732" s="17">
        <v>11.55</v>
      </c>
      <c r="EK732" s="17">
        <v>11.55</v>
      </c>
      <c r="EL732" s="17">
        <v>11.55</v>
      </c>
      <c r="EM732" s="17">
        <v>11.55</v>
      </c>
      <c r="EN732" s="17">
        <v>11.55</v>
      </c>
      <c r="EO732" s="17">
        <v>11.54</v>
      </c>
      <c r="EP732" s="17">
        <v>11.54</v>
      </c>
      <c r="EQ732" s="17">
        <v>11.54</v>
      </c>
      <c r="ER732" s="17">
        <v>11.55</v>
      </c>
      <c r="ES732" s="17">
        <v>11.54</v>
      </c>
      <c r="ET732" s="17">
        <v>11.54</v>
      </c>
      <c r="EU732" s="17">
        <v>11.54</v>
      </c>
      <c r="EV732" s="17">
        <v>11.54</v>
      </c>
      <c r="EW732" s="17">
        <v>11.53</v>
      </c>
      <c r="EX732" s="17">
        <v>11.53</v>
      </c>
      <c r="EY732" s="17">
        <v>11.54</v>
      </c>
      <c r="EZ732" s="17">
        <v>11.53</v>
      </c>
      <c r="FA732" s="17">
        <v>11.53</v>
      </c>
      <c r="FB732" s="17">
        <v>11.52</v>
      </c>
      <c r="FC732" s="17">
        <v>11.52</v>
      </c>
      <c r="FD732" s="17">
        <v>11.53</v>
      </c>
      <c r="FE732" s="17">
        <v>11.53</v>
      </c>
      <c r="FF732" s="17">
        <v>11.53</v>
      </c>
      <c r="FG732" s="17">
        <v>11.54</v>
      </c>
      <c r="FH732" s="17">
        <v>11.55</v>
      </c>
      <c r="FI732" s="17">
        <v>11.55</v>
      </c>
      <c r="FJ732" s="17">
        <v>11.53</v>
      </c>
      <c r="FK732" s="17">
        <v>11.53</v>
      </c>
      <c r="FL732" s="17">
        <v>11.54</v>
      </c>
      <c r="FM732" s="17">
        <v>11.53</v>
      </c>
      <c r="FN732" s="17">
        <v>11.54</v>
      </c>
      <c r="FO732" s="17">
        <v>11.53</v>
      </c>
      <c r="FP732" s="17">
        <v>11.54</v>
      </c>
      <c r="FQ732" s="17">
        <v>11.54</v>
      </c>
      <c r="FR732" s="17">
        <v>11.54</v>
      </c>
      <c r="FS732" s="17">
        <v>11.53</v>
      </c>
      <c r="FT732" s="17">
        <v>11.54</v>
      </c>
      <c r="FU732" s="17">
        <v>11.55</v>
      </c>
      <c r="FV732" s="17">
        <v>11.54</v>
      </c>
      <c r="FW732" s="17">
        <v>11.55</v>
      </c>
      <c r="FX732" s="17">
        <v>11.54</v>
      </c>
      <c r="FY732" s="17">
        <v>11.55</v>
      </c>
      <c r="FZ732" s="17">
        <v>11.55</v>
      </c>
      <c r="GA732" s="17">
        <v>11.55</v>
      </c>
      <c r="GB732" s="17">
        <v>11.55</v>
      </c>
      <c r="GC732" s="17">
        <v>11.55</v>
      </c>
      <c r="GD732" s="17">
        <v>11.55</v>
      </c>
      <c r="GE732" s="17">
        <v>11.55</v>
      </c>
      <c r="GF732" s="17">
        <v>11.55</v>
      </c>
      <c r="GG732" s="17">
        <v>11.56</v>
      </c>
      <c r="GH732" s="17">
        <v>11.56</v>
      </c>
      <c r="GI732" s="17">
        <v>11.56</v>
      </c>
      <c r="GJ732" s="17">
        <v>11.55</v>
      </c>
      <c r="GK732" s="17">
        <v>11.6</v>
      </c>
      <c r="GL732" s="17">
        <v>11.61</v>
      </c>
      <c r="GM732" s="17">
        <v>11.58</v>
      </c>
      <c r="GN732" s="17">
        <v>11.62</v>
      </c>
      <c r="GO732" s="17">
        <v>11.7</v>
      </c>
      <c r="GP732" s="17">
        <v>11.71</v>
      </c>
      <c r="GQ732" s="17">
        <v>11.7</v>
      </c>
      <c r="GR732" s="17">
        <v>11.7</v>
      </c>
      <c r="GS732" s="17">
        <v>11.69</v>
      </c>
      <c r="GT732" s="17">
        <v>11.68</v>
      </c>
      <c r="GU732" s="17">
        <v>11.68</v>
      </c>
      <c r="GV732" s="17">
        <v>11.7</v>
      </c>
      <c r="GW732" s="17">
        <v>11.69</v>
      </c>
      <c r="GX732" s="17">
        <v>11.7</v>
      </c>
      <c r="GY732" s="17">
        <v>11.71</v>
      </c>
      <c r="GZ732" s="17">
        <v>11.72</v>
      </c>
      <c r="HA732" s="17">
        <v>11.73</v>
      </c>
      <c r="HB732" s="17">
        <v>11.73</v>
      </c>
      <c r="HC732" s="17">
        <v>11.74</v>
      </c>
      <c r="HD732" s="17">
        <v>11.73</v>
      </c>
      <c r="HE732" s="17">
        <v>11.71</v>
      </c>
      <c r="HF732" s="17">
        <v>11.71</v>
      </c>
      <c r="HG732" s="17">
        <v>11.7</v>
      </c>
      <c r="HH732" s="17">
        <v>11.68</v>
      </c>
      <c r="HI732" s="17">
        <v>11.67</v>
      </c>
      <c r="HJ732" s="17">
        <v>11.67</v>
      </c>
      <c r="HK732" s="17">
        <v>11.68</v>
      </c>
      <c r="HL732" s="17">
        <v>11.69</v>
      </c>
      <c r="HM732" s="17">
        <v>11.7</v>
      </c>
      <c r="HN732" s="17">
        <v>11.68</v>
      </c>
      <c r="HO732" s="17">
        <v>11.68</v>
      </c>
      <c r="HP732" s="17">
        <v>11.7</v>
      </c>
      <c r="HQ732" s="17">
        <v>11.68</v>
      </c>
      <c r="HR732" s="17">
        <v>11.68</v>
      </c>
      <c r="HS732" s="17">
        <v>11.68</v>
      </c>
      <c r="HT732" s="17">
        <v>11.69</v>
      </c>
      <c r="HU732" s="17">
        <v>11.69</v>
      </c>
      <c r="HV732" s="17">
        <v>11.69</v>
      </c>
      <c r="HW732" s="17">
        <v>11.69</v>
      </c>
      <c r="HX732" s="17">
        <v>11.68</v>
      </c>
      <c r="HY732" s="17">
        <v>11.69</v>
      </c>
      <c r="HZ732" s="17">
        <v>11.68</v>
      </c>
      <c r="IA732" s="17">
        <v>11.68</v>
      </c>
      <c r="IB732" s="17">
        <v>11.68</v>
      </c>
      <c r="IC732" s="17">
        <v>11.68</v>
      </c>
      <c r="ID732" s="17">
        <v>11.69</v>
      </c>
      <c r="IE732" s="17">
        <v>11.69</v>
      </c>
      <c r="IF732" s="17">
        <v>11.69</v>
      </c>
      <c r="IG732" s="17">
        <v>11.67</v>
      </c>
      <c r="IH732" s="17">
        <v>11.68</v>
      </c>
      <c r="II732" s="17">
        <v>11.69</v>
      </c>
      <c r="IJ732" s="17">
        <v>11.66</v>
      </c>
      <c r="IK732" s="17">
        <v>11.65</v>
      </c>
      <c r="IL732" s="17">
        <v>11.64</v>
      </c>
      <c r="IM732" s="17">
        <v>11.62</v>
      </c>
      <c r="IN732" s="17">
        <v>11.63</v>
      </c>
      <c r="IO732" s="17">
        <v>11.65</v>
      </c>
      <c r="IP732" s="17">
        <v>11.65</v>
      </c>
      <c r="IQ732" s="17">
        <v>11.65</v>
      </c>
      <c r="IR732" s="17">
        <v>11.66</v>
      </c>
      <c r="IS732" s="17">
        <v>11.64</v>
      </c>
      <c r="IT732" s="17">
        <v>11.64</v>
      </c>
      <c r="IU732" s="17">
        <v>11.64</v>
      </c>
      <c r="IV732" s="17">
        <v>11.63</v>
      </c>
      <c r="IW732" s="17">
        <v>11.66</v>
      </c>
      <c r="IX732" s="17">
        <v>11.65</v>
      </c>
      <c r="IY732" s="17">
        <v>11.66</v>
      </c>
    </row>
    <row r="733" spans="1:259" x14ac:dyDescent="0.15">
      <c r="A733" s="17" t="s">
        <v>780</v>
      </c>
      <c r="B733" s="17" t="s">
        <v>781</v>
      </c>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c r="AA733" s="26"/>
      <c r="AB733" s="17"/>
      <c r="AC733" s="26"/>
      <c r="AD733" s="26"/>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17"/>
      <c r="BB733" s="17"/>
      <c r="BC733" s="17"/>
      <c r="BD733" s="17"/>
      <c r="BE733" s="17"/>
      <c r="BF733" s="17"/>
      <c r="BG733" s="17"/>
      <c r="BH733" s="17"/>
      <c r="BI733" s="17"/>
      <c r="BJ733" s="26"/>
      <c r="BK733" s="17"/>
      <c r="BL733" s="17"/>
      <c r="BM733" s="17"/>
      <c r="BN733" s="17"/>
      <c r="BO733" s="17"/>
      <c r="BP733" s="17"/>
      <c r="BQ733" s="17"/>
      <c r="BR733" s="17"/>
      <c r="BS733" s="17"/>
      <c r="BT733" s="17"/>
      <c r="BU733" s="17"/>
      <c r="BV733" s="17"/>
      <c r="BW733" s="17"/>
      <c r="BX733" s="26"/>
      <c r="BY733" s="26"/>
      <c r="BZ733" s="26"/>
      <c r="CA733" s="26"/>
      <c r="CB733" s="26"/>
      <c r="CC733" s="17"/>
      <c r="CD733" s="17"/>
      <c r="CE733" s="17"/>
      <c r="CF733" s="17"/>
      <c r="CG733" s="17"/>
      <c r="CH733" s="17"/>
      <c r="CI733" s="17"/>
      <c r="CJ733" s="26"/>
      <c r="CK733" s="17"/>
      <c r="CL733" s="17"/>
      <c r="CM733" s="17"/>
      <c r="CN733" s="17"/>
      <c r="CO733" s="17"/>
      <c r="CP733" s="17"/>
      <c r="CQ733" s="17"/>
      <c r="CR733" s="17"/>
      <c r="CS733" s="17"/>
      <c r="CT733" s="17"/>
      <c r="CU733" s="17"/>
      <c r="CV733" s="17"/>
      <c r="CW733" s="17"/>
      <c r="CX733" s="17"/>
      <c r="CY733" s="26"/>
      <c r="CZ733" s="26"/>
      <c r="DA733" s="26"/>
      <c r="DB733" s="17"/>
      <c r="DC733" s="17"/>
      <c r="DD733" s="17"/>
      <c r="DE733" s="17"/>
      <c r="DF733" s="17"/>
      <c r="DG733" s="17"/>
      <c r="DH733" s="26"/>
      <c r="DI733" s="17"/>
      <c r="DJ733" s="17"/>
      <c r="DK733" s="17"/>
      <c r="DL733" s="17"/>
      <c r="DM733" s="17">
        <v>10.39</v>
      </c>
      <c r="DN733" s="17">
        <v>10.39</v>
      </c>
      <c r="DO733" s="17">
        <v>10.42</v>
      </c>
      <c r="DP733" s="17">
        <v>10.45</v>
      </c>
      <c r="DQ733" s="17">
        <v>10.44</v>
      </c>
      <c r="DR733" s="17">
        <v>10.48</v>
      </c>
      <c r="DS733" s="17">
        <v>10.48</v>
      </c>
      <c r="DT733" s="17">
        <v>10.46</v>
      </c>
      <c r="DU733" s="17">
        <v>10.48</v>
      </c>
      <c r="DV733" s="17">
        <v>10.46</v>
      </c>
      <c r="DW733" s="17">
        <v>10.46</v>
      </c>
      <c r="DX733" s="17">
        <v>10.46</v>
      </c>
      <c r="DY733" s="17">
        <v>10.47</v>
      </c>
      <c r="DZ733" s="17">
        <v>10.48</v>
      </c>
      <c r="EA733" s="17">
        <v>10.45</v>
      </c>
      <c r="EB733" s="17">
        <v>10.44</v>
      </c>
      <c r="EC733" s="17">
        <v>10.43</v>
      </c>
      <c r="ED733" s="17">
        <v>10.41</v>
      </c>
      <c r="EE733" s="17">
        <v>10.41</v>
      </c>
      <c r="EF733" s="17">
        <v>10.41</v>
      </c>
      <c r="EG733" s="17">
        <v>10.4</v>
      </c>
      <c r="EH733" s="17">
        <v>10.4</v>
      </c>
      <c r="EI733" s="17">
        <v>10.42</v>
      </c>
      <c r="EJ733" s="17">
        <v>10.4</v>
      </c>
      <c r="EK733" s="17">
        <v>10.38</v>
      </c>
      <c r="EL733" s="17">
        <v>10.38</v>
      </c>
      <c r="EM733" s="17">
        <v>10.38</v>
      </c>
      <c r="EN733" s="17">
        <v>10.36</v>
      </c>
      <c r="EO733" s="17">
        <v>10.35</v>
      </c>
      <c r="EP733" s="17">
        <v>10.37</v>
      </c>
      <c r="EQ733" s="17">
        <v>10.37</v>
      </c>
      <c r="ER733" s="17">
        <v>10.36</v>
      </c>
      <c r="ES733" s="17">
        <v>10.35</v>
      </c>
      <c r="ET733" s="17">
        <v>10.34</v>
      </c>
      <c r="EU733" s="17">
        <v>10.34</v>
      </c>
      <c r="EV733" s="17">
        <v>10.33</v>
      </c>
      <c r="EW733" s="17">
        <v>10.32</v>
      </c>
      <c r="EX733" s="17">
        <v>10.31</v>
      </c>
      <c r="EY733" s="17">
        <v>10.31</v>
      </c>
      <c r="EZ733" s="17">
        <v>10.31</v>
      </c>
      <c r="FA733" s="17">
        <v>10.35</v>
      </c>
      <c r="FB733" s="17">
        <v>10.33</v>
      </c>
      <c r="FC733" s="17">
        <v>10.34</v>
      </c>
      <c r="FD733" s="17">
        <v>10.32</v>
      </c>
      <c r="FE733" s="17">
        <v>10.31</v>
      </c>
      <c r="FF733" s="17">
        <v>10.31</v>
      </c>
      <c r="FG733" s="17">
        <v>10.32</v>
      </c>
      <c r="FH733" s="17">
        <v>10.31</v>
      </c>
      <c r="FI733" s="17">
        <v>10.31</v>
      </c>
      <c r="FJ733" s="17">
        <v>10.32</v>
      </c>
      <c r="FK733" s="17">
        <v>10.32</v>
      </c>
      <c r="FL733" s="17">
        <v>10.31</v>
      </c>
      <c r="FM733" s="17">
        <v>10.31</v>
      </c>
      <c r="FN733" s="17">
        <v>10.33</v>
      </c>
      <c r="FO733" s="17">
        <v>10.33</v>
      </c>
      <c r="FP733" s="17">
        <v>10.32</v>
      </c>
      <c r="FQ733" s="17">
        <v>10.32</v>
      </c>
      <c r="FR733" s="17">
        <v>10.31</v>
      </c>
      <c r="FS733" s="17">
        <v>10.32</v>
      </c>
      <c r="FT733" s="17">
        <v>10.32</v>
      </c>
      <c r="FU733" s="17">
        <v>10.32</v>
      </c>
      <c r="FV733" s="17">
        <v>10.31</v>
      </c>
      <c r="FW733" s="17">
        <v>10.31</v>
      </c>
      <c r="FX733" s="17">
        <v>10.3</v>
      </c>
      <c r="FY733" s="17">
        <v>10.35</v>
      </c>
      <c r="FZ733" s="17">
        <v>10.37</v>
      </c>
      <c r="GA733" s="17">
        <v>10.34</v>
      </c>
      <c r="GB733" s="17">
        <v>10.34</v>
      </c>
      <c r="GC733" s="17">
        <v>10.34</v>
      </c>
      <c r="GD733" s="17">
        <v>10.34</v>
      </c>
      <c r="GE733" s="17">
        <v>10.33</v>
      </c>
      <c r="GF733" s="17">
        <v>10.33</v>
      </c>
      <c r="GG733" s="17">
        <v>10.32</v>
      </c>
      <c r="GH733" s="17">
        <v>10.31</v>
      </c>
      <c r="GI733" s="17">
        <v>10.31</v>
      </c>
      <c r="GJ733" s="17">
        <v>10.33</v>
      </c>
      <c r="GK733" s="17">
        <v>10.33</v>
      </c>
      <c r="GL733" s="17">
        <v>10.33</v>
      </c>
      <c r="GM733" s="17">
        <v>10.35</v>
      </c>
      <c r="GN733" s="17">
        <v>10.34</v>
      </c>
      <c r="GO733" s="17">
        <v>10.35</v>
      </c>
      <c r="GP733" s="17">
        <v>10.36</v>
      </c>
      <c r="GQ733" s="17">
        <v>10.37</v>
      </c>
      <c r="GR733" s="17">
        <v>10.38</v>
      </c>
      <c r="GS733" s="17">
        <v>10.37</v>
      </c>
      <c r="GT733" s="17">
        <v>10.37</v>
      </c>
      <c r="GU733" s="17">
        <v>10.33</v>
      </c>
      <c r="GV733" s="17">
        <v>10.34</v>
      </c>
      <c r="GW733" s="17">
        <v>10.34</v>
      </c>
      <c r="GX733" s="17">
        <v>10.34</v>
      </c>
      <c r="GY733" s="17">
        <v>10.34</v>
      </c>
      <c r="GZ733" s="17">
        <v>10.35</v>
      </c>
      <c r="HA733" s="17">
        <v>10.35</v>
      </c>
      <c r="HB733" s="17">
        <v>10.36</v>
      </c>
      <c r="HC733" s="17">
        <v>10.37</v>
      </c>
      <c r="HD733" s="17">
        <v>10.38</v>
      </c>
      <c r="HE733" s="17">
        <v>10.41</v>
      </c>
      <c r="HF733" s="17">
        <v>10.43</v>
      </c>
      <c r="HG733" s="17">
        <v>10.39</v>
      </c>
      <c r="HH733" s="17">
        <v>10.41</v>
      </c>
      <c r="HI733" s="17">
        <v>10.4</v>
      </c>
      <c r="HJ733" s="17">
        <v>10.38</v>
      </c>
      <c r="HK733" s="17">
        <v>10.39</v>
      </c>
      <c r="HL733" s="17">
        <v>10.42</v>
      </c>
      <c r="HM733" s="17">
        <v>10.53</v>
      </c>
      <c r="HN733" s="17">
        <v>10.51</v>
      </c>
      <c r="HO733" s="17">
        <v>10.5</v>
      </c>
      <c r="HP733" s="17">
        <v>10.61</v>
      </c>
      <c r="HQ733" s="17">
        <v>10.65</v>
      </c>
      <c r="HR733" s="17">
        <v>10.6</v>
      </c>
      <c r="HS733" s="17">
        <v>10.8</v>
      </c>
      <c r="HT733" s="17">
        <v>10.73</v>
      </c>
      <c r="HU733" s="17">
        <v>10.67</v>
      </c>
      <c r="HV733" s="17">
        <v>10.77</v>
      </c>
      <c r="HW733" s="17">
        <v>10.77</v>
      </c>
      <c r="HX733" s="17">
        <v>10.75</v>
      </c>
      <c r="HY733" s="17">
        <v>10.72</v>
      </c>
      <c r="HZ733" s="17">
        <v>10.7</v>
      </c>
      <c r="IA733" s="17">
        <v>10.72</v>
      </c>
      <c r="IB733" s="17">
        <v>10.7</v>
      </c>
      <c r="IC733" s="17">
        <v>10.66</v>
      </c>
      <c r="ID733" s="17">
        <v>10.68</v>
      </c>
      <c r="IE733" s="17">
        <v>10.7</v>
      </c>
      <c r="IF733" s="17">
        <v>10.7</v>
      </c>
      <c r="IG733" s="17">
        <v>10.73</v>
      </c>
      <c r="IH733" s="17">
        <v>10.69</v>
      </c>
      <c r="II733" s="17">
        <v>10.67</v>
      </c>
      <c r="IJ733" s="17">
        <v>10.67</v>
      </c>
      <c r="IK733" s="17">
        <v>10.7</v>
      </c>
      <c r="IL733" s="17">
        <v>10.69</v>
      </c>
      <c r="IM733" s="17">
        <v>10.7</v>
      </c>
      <c r="IN733" s="17">
        <v>10.69</v>
      </c>
      <c r="IO733" s="17">
        <v>10.65</v>
      </c>
      <c r="IP733" s="17">
        <v>10.65</v>
      </c>
      <c r="IQ733" s="17">
        <v>10.63</v>
      </c>
      <c r="IR733" s="17">
        <v>10.62</v>
      </c>
      <c r="IS733" s="17">
        <v>10.64</v>
      </c>
      <c r="IT733" s="17">
        <v>10.61</v>
      </c>
      <c r="IU733" s="17">
        <v>10.58</v>
      </c>
      <c r="IV733" s="17">
        <v>10.58</v>
      </c>
      <c r="IW733" s="17">
        <v>10.58</v>
      </c>
      <c r="IX733" s="17">
        <v>10.58</v>
      </c>
      <c r="IY733" s="17">
        <v>10.6</v>
      </c>
    </row>
    <row r="734" spans="1:259" x14ac:dyDescent="0.15">
      <c r="A734" s="17" t="s">
        <v>4672</v>
      </c>
      <c r="B734" s="17" t="s">
        <v>4877</v>
      </c>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c r="AA734" s="26"/>
      <c r="AB734" s="17"/>
      <c r="AC734" s="26"/>
      <c r="AD734" s="26"/>
      <c r="AE734" s="17"/>
      <c r="AF734" s="17"/>
      <c r="AG734" s="17"/>
      <c r="AH734" s="17"/>
      <c r="AI734" s="17"/>
      <c r="AJ734" s="17"/>
      <c r="AK734" s="17"/>
      <c r="AL734" s="17"/>
      <c r="AM734" s="17"/>
      <c r="AN734" s="17"/>
      <c r="AO734" s="17"/>
      <c r="AP734" s="17"/>
      <c r="AQ734" s="17"/>
      <c r="AR734" s="17"/>
      <c r="AS734" s="17"/>
      <c r="AT734" s="17"/>
      <c r="AU734" s="17"/>
      <c r="AV734" s="17"/>
      <c r="AW734" s="17"/>
      <c r="AX734" s="17"/>
      <c r="AY734" s="17"/>
      <c r="AZ734" s="17"/>
      <c r="BA734" s="17"/>
      <c r="BB734" s="17"/>
      <c r="BC734" s="17"/>
      <c r="BD734" s="17"/>
      <c r="BE734" s="17"/>
      <c r="BF734" s="17"/>
      <c r="BG734" s="17"/>
      <c r="BH734" s="17"/>
      <c r="BI734" s="17"/>
      <c r="BJ734" s="26"/>
      <c r="BK734" s="17"/>
      <c r="BL734" s="17"/>
      <c r="BM734" s="17"/>
      <c r="BN734" s="17"/>
      <c r="BO734" s="17"/>
      <c r="BP734" s="17"/>
      <c r="BQ734" s="17"/>
      <c r="BR734" s="17"/>
      <c r="BS734" s="17"/>
      <c r="BT734" s="17"/>
      <c r="BU734" s="17"/>
      <c r="BV734" s="17"/>
      <c r="BW734" s="17"/>
      <c r="BX734" s="26"/>
      <c r="BY734" s="26"/>
      <c r="BZ734" s="26"/>
      <c r="CA734" s="26"/>
      <c r="CB734" s="26"/>
      <c r="CC734" s="17"/>
      <c r="CD734" s="17"/>
      <c r="CE734" s="17"/>
      <c r="CF734" s="17"/>
      <c r="CG734" s="17"/>
      <c r="CH734" s="17"/>
      <c r="CI734" s="17"/>
      <c r="CJ734" s="26"/>
      <c r="CK734" s="17"/>
      <c r="CL734" s="17"/>
      <c r="CM734" s="17"/>
      <c r="CN734" s="17"/>
      <c r="CO734" s="17"/>
      <c r="CP734" s="17"/>
      <c r="CQ734" s="17"/>
      <c r="CR734" s="17"/>
      <c r="CS734" s="17"/>
      <c r="CT734" s="17"/>
      <c r="CU734" s="17"/>
      <c r="CV734" s="17"/>
      <c r="CW734" s="17"/>
      <c r="CX734" s="17"/>
      <c r="CY734" s="26"/>
      <c r="CZ734" s="26"/>
      <c r="DA734" s="26"/>
      <c r="DB734" s="17"/>
      <c r="DC734" s="17"/>
      <c r="DD734" s="17"/>
      <c r="DE734" s="17"/>
      <c r="DF734" s="17"/>
      <c r="DG734" s="17"/>
      <c r="DH734" s="26"/>
      <c r="DI734" s="17"/>
      <c r="DJ734" s="17"/>
      <c r="DK734" s="17"/>
      <c r="DL734" s="17"/>
      <c r="DM734" s="17">
        <v>21.56</v>
      </c>
      <c r="DN734" s="17">
        <v>21.55</v>
      </c>
      <c r="DO734" s="17">
        <v>21.55</v>
      </c>
      <c r="DP734" s="17">
        <v>21.55</v>
      </c>
      <c r="DQ734" s="17">
        <v>21.55</v>
      </c>
      <c r="DR734" s="17">
        <v>21.56</v>
      </c>
      <c r="DS734" s="17">
        <v>21.55</v>
      </c>
      <c r="DT734" s="17">
        <v>21.55</v>
      </c>
      <c r="DU734" s="17">
        <v>21.55</v>
      </c>
      <c r="DV734" s="17">
        <v>21.55</v>
      </c>
      <c r="DW734" s="17">
        <v>21.55</v>
      </c>
      <c r="DX734" s="17">
        <v>21.56</v>
      </c>
      <c r="DY734" s="17">
        <v>21.56</v>
      </c>
      <c r="DZ734" s="17">
        <v>21.56</v>
      </c>
      <c r="EA734" s="17">
        <v>21.56</v>
      </c>
      <c r="EB734" s="17">
        <v>21.55</v>
      </c>
      <c r="EC734" s="17">
        <v>21.56</v>
      </c>
      <c r="ED734" s="17">
        <v>21.55</v>
      </c>
      <c r="EE734" s="17">
        <v>21.56</v>
      </c>
      <c r="EF734" s="17">
        <v>21.57</v>
      </c>
      <c r="EG734" s="17">
        <v>21.55</v>
      </c>
      <c r="EH734" s="17">
        <v>21.56</v>
      </c>
      <c r="EI734" s="17">
        <v>21.55</v>
      </c>
      <c r="EJ734" s="17">
        <v>21.56</v>
      </c>
      <c r="EK734" s="17">
        <v>21.56</v>
      </c>
      <c r="EL734" s="17">
        <v>21.56</v>
      </c>
      <c r="EM734" s="17">
        <v>21.57</v>
      </c>
      <c r="EN734" s="17">
        <v>21.56</v>
      </c>
      <c r="EO734" s="17">
        <v>21.56</v>
      </c>
      <c r="EP734" s="17">
        <v>21.57</v>
      </c>
      <c r="EQ734" s="17">
        <v>21.57</v>
      </c>
      <c r="ER734" s="17">
        <v>21.57</v>
      </c>
      <c r="ES734" s="17">
        <v>21.56</v>
      </c>
      <c r="ET734" s="17">
        <v>21.56</v>
      </c>
      <c r="EU734" s="17">
        <v>21.56</v>
      </c>
      <c r="EV734" s="17">
        <v>21.56</v>
      </c>
      <c r="EW734" s="17">
        <v>21.57</v>
      </c>
      <c r="EX734" s="17">
        <v>21.58</v>
      </c>
      <c r="EY734" s="17">
        <v>21.58</v>
      </c>
      <c r="EZ734" s="17">
        <v>21.58</v>
      </c>
      <c r="FA734" s="17">
        <v>21.63</v>
      </c>
      <c r="FB734" s="17">
        <v>21.65</v>
      </c>
      <c r="FC734" s="17">
        <v>21.65</v>
      </c>
      <c r="FD734" s="17">
        <v>21.63</v>
      </c>
      <c r="FE734" s="17">
        <v>21.61</v>
      </c>
      <c r="FF734" s="17">
        <v>21.61</v>
      </c>
      <c r="FG734" s="17">
        <v>21.6</v>
      </c>
      <c r="FH734" s="17">
        <v>21.6</v>
      </c>
      <c r="FI734" s="17">
        <v>21.6</v>
      </c>
      <c r="FJ734" s="17">
        <v>21.61</v>
      </c>
      <c r="FK734" s="17">
        <v>21.61</v>
      </c>
      <c r="FL734" s="17">
        <v>21.63</v>
      </c>
      <c r="FM734" s="17">
        <v>21.65</v>
      </c>
      <c r="FN734" s="17">
        <v>21.63</v>
      </c>
      <c r="FO734" s="17">
        <v>21.64</v>
      </c>
      <c r="FP734" s="17">
        <v>21.62</v>
      </c>
      <c r="FQ734" s="17">
        <v>21.64</v>
      </c>
      <c r="FR734" s="17">
        <v>21.62</v>
      </c>
      <c r="FS734" s="17">
        <v>21.62</v>
      </c>
      <c r="FT734" s="17">
        <v>21.53</v>
      </c>
      <c r="FU734" s="17">
        <v>21.59</v>
      </c>
      <c r="FV734" s="17">
        <v>21.58</v>
      </c>
      <c r="FW734" s="17">
        <v>21.55</v>
      </c>
      <c r="FX734" s="17">
        <v>21.56</v>
      </c>
      <c r="FY734" s="17">
        <v>21.57</v>
      </c>
      <c r="FZ734" s="17">
        <v>21.59</v>
      </c>
      <c r="GA734" s="17">
        <v>21.58</v>
      </c>
      <c r="GB734" s="17">
        <v>21.59</v>
      </c>
      <c r="GC734" s="17">
        <v>21.59</v>
      </c>
      <c r="GD734" s="17">
        <v>21.59</v>
      </c>
      <c r="GE734" s="17">
        <v>21.59</v>
      </c>
      <c r="GF734" s="17">
        <v>21.6</v>
      </c>
      <c r="GG734" s="17">
        <v>21.6</v>
      </c>
      <c r="GH734" s="17">
        <v>21.59</v>
      </c>
      <c r="GI734" s="17">
        <v>21.6</v>
      </c>
      <c r="GJ734" s="17">
        <v>21.59</v>
      </c>
      <c r="GK734" s="17">
        <v>21.58</v>
      </c>
      <c r="GL734" s="17">
        <v>21.58</v>
      </c>
      <c r="GM734" s="17">
        <v>21.57</v>
      </c>
      <c r="GN734" s="17">
        <v>21.57</v>
      </c>
      <c r="GO734" s="17">
        <v>21.57</v>
      </c>
      <c r="GP734" s="17">
        <v>21.59</v>
      </c>
      <c r="GQ734" s="17">
        <v>21.57</v>
      </c>
      <c r="GR734" s="17">
        <v>21.57</v>
      </c>
      <c r="GS734" s="17">
        <v>21.57</v>
      </c>
      <c r="GT734" s="17">
        <v>21.58</v>
      </c>
      <c r="GU734" s="17">
        <v>21.57</v>
      </c>
      <c r="GV734" s="17">
        <v>21.57</v>
      </c>
      <c r="GW734" s="17">
        <v>21.56</v>
      </c>
      <c r="GX734" s="17">
        <v>21.57</v>
      </c>
      <c r="GY734" s="17">
        <v>21.56</v>
      </c>
      <c r="GZ734" s="17">
        <v>21.56</v>
      </c>
      <c r="HA734" s="17">
        <v>21.57</v>
      </c>
      <c r="HB734" s="17">
        <v>21.53</v>
      </c>
      <c r="HC734" s="17">
        <v>21.55</v>
      </c>
      <c r="HD734" s="17">
        <v>21.56</v>
      </c>
      <c r="HE734" s="17">
        <v>21.56</v>
      </c>
      <c r="HF734" s="17">
        <v>21.56</v>
      </c>
      <c r="HG734" s="17">
        <v>21.56</v>
      </c>
      <c r="HH734" s="17">
        <v>21.56</v>
      </c>
      <c r="HI734" s="17">
        <v>21.56</v>
      </c>
      <c r="HJ734" s="17">
        <v>21.56</v>
      </c>
      <c r="HK734" s="17">
        <v>21.56</v>
      </c>
      <c r="HL734" s="17">
        <v>21.57</v>
      </c>
      <c r="HM734" s="17">
        <v>21.56</v>
      </c>
      <c r="HN734" s="17">
        <v>21.56</v>
      </c>
      <c r="HO734" s="17">
        <v>21.56</v>
      </c>
      <c r="HP734" s="17">
        <v>21.56</v>
      </c>
      <c r="HQ734" s="17">
        <v>21.55</v>
      </c>
      <c r="HR734" s="17">
        <v>21.56</v>
      </c>
      <c r="HS734" s="17">
        <v>21.55</v>
      </c>
      <c r="HT734" s="17">
        <v>21.56</v>
      </c>
      <c r="HU734" s="17">
        <v>21.56</v>
      </c>
      <c r="HV734" s="17">
        <v>21.57</v>
      </c>
      <c r="HW734" s="17">
        <v>21.58</v>
      </c>
      <c r="HX734" s="17">
        <v>21.57</v>
      </c>
      <c r="HY734" s="17">
        <v>21.58</v>
      </c>
      <c r="HZ734" s="17">
        <v>21.59</v>
      </c>
      <c r="IA734" s="17">
        <v>21.59</v>
      </c>
      <c r="IB734" s="17">
        <v>21.63</v>
      </c>
      <c r="IC734" s="17">
        <v>21.63</v>
      </c>
      <c r="ID734" s="17">
        <v>21.63</v>
      </c>
      <c r="IE734" s="17">
        <v>21.63</v>
      </c>
      <c r="IF734" s="17">
        <v>21.63</v>
      </c>
      <c r="IG734" s="17">
        <v>21.6</v>
      </c>
      <c r="IH734" s="17">
        <v>21.59</v>
      </c>
      <c r="II734" s="17">
        <v>21.59</v>
      </c>
      <c r="IJ734" s="17">
        <v>21.59</v>
      </c>
      <c r="IK734" s="17">
        <v>21.61</v>
      </c>
      <c r="IL734" s="17">
        <v>21.65</v>
      </c>
      <c r="IM734" s="17">
        <v>21.7</v>
      </c>
      <c r="IN734" s="17">
        <v>21.75</v>
      </c>
      <c r="IO734" s="17">
        <v>21.75</v>
      </c>
      <c r="IP734" s="17">
        <v>21.73</v>
      </c>
      <c r="IQ734" s="17">
        <v>21.69</v>
      </c>
      <c r="IR734" s="17">
        <v>21.68</v>
      </c>
      <c r="IS734" s="17">
        <v>21.72</v>
      </c>
      <c r="IT734" s="17">
        <v>21.73</v>
      </c>
      <c r="IU734" s="17">
        <v>21.74</v>
      </c>
      <c r="IV734" s="17">
        <v>21.75</v>
      </c>
      <c r="IW734" s="17">
        <v>21.75</v>
      </c>
      <c r="IX734" s="17">
        <v>21.75</v>
      </c>
      <c r="IY734" s="17">
        <v>21.75</v>
      </c>
    </row>
    <row r="735" spans="1:259" x14ac:dyDescent="0.15">
      <c r="A735" s="17" t="s">
        <v>4663</v>
      </c>
      <c r="B735" s="17" t="s">
        <v>4878</v>
      </c>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c r="AA735" s="26"/>
      <c r="AB735" s="17"/>
      <c r="AC735" s="26"/>
      <c r="AD735" s="26"/>
      <c r="AE735" s="17"/>
      <c r="AF735" s="17"/>
      <c r="AG735" s="17"/>
      <c r="AH735" s="17"/>
      <c r="AI735" s="17"/>
      <c r="AJ735" s="17"/>
      <c r="AK735" s="17"/>
      <c r="AL735" s="17"/>
      <c r="AM735" s="17"/>
      <c r="AN735" s="17"/>
      <c r="AO735" s="17"/>
      <c r="AP735" s="17"/>
      <c r="AQ735" s="17"/>
      <c r="AR735" s="17"/>
      <c r="AS735" s="17"/>
      <c r="AT735" s="17"/>
      <c r="AU735" s="17"/>
      <c r="AV735" s="17"/>
      <c r="AW735" s="17"/>
      <c r="AX735" s="17"/>
      <c r="AY735" s="17"/>
      <c r="AZ735" s="17"/>
      <c r="BA735" s="17"/>
      <c r="BB735" s="17"/>
      <c r="BC735" s="17"/>
      <c r="BD735" s="17"/>
      <c r="BE735" s="17"/>
      <c r="BF735" s="17"/>
      <c r="BG735" s="17"/>
      <c r="BH735" s="17"/>
      <c r="BI735" s="17"/>
      <c r="BJ735" s="26"/>
      <c r="BK735" s="17"/>
      <c r="BL735" s="17"/>
      <c r="BM735" s="17"/>
      <c r="BN735" s="17"/>
      <c r="BO735" s="17"/>
      <c r="BP735" s="17"/>
      <c r="BQ735" s="17"/>
      <c r="BR735" s="17"/>
      <c r="BS735" s="17"/>
      <c r="BT735" s="17"/>
      <c r="BU735" s="17"/>
      <c r="BV735" s="17"/>
      <c r="BW735" s="17"/>
      <c r="BX735" s="26"/>
      <c r="BY735" s="26"/>
      <c r="BZ735" s="26"/>
      <c r="CA735" s="26"/>
      <c r="CB735" s="26"/>
      <c r="CC735" s="17"/>
      <c r="CD735" s="17"/>
      <c r="CE735" s="17"/>
      <c r="CF735" s="17"/>
      <c r="CG735" s="17"/>
      <c r="CH735" s="17"/>
      <c r="CI735" s="17"/>
      <c r="CJ735" s="26"/>
      <c r="CK735" s="17"/>
      <c r="CL735" s="17"/>
      <c r="CM735" s="17"/>
      <c r="CN735" s="17"/>
      <c r="CO735" s="17"/>
      <c r="CP735" s="17"/>
      <c r="CQ735" s="17"/>
      <c r="CR735" s="17"/>
      <c r="CS735" s="17"/>
      <c r="CT735" s="17"/>
      <c r="CU735" s="17"/>
      <c r="CV735" s="17"/>
      <c r="CW735" s="17"/>
      <c r="CX735" s="17"/>
      <c r="CY735" s="26"/>
      <c r="CZ735" s="26"/>
      <c r="DA735" s="26"/>
      <c r="DB735" s="17"/>
      <c r="DC735" s="17"/>
      <c r="DD735" s="17"/>
      <c r="DE735" s="17"/>
      <c r="DF735" s="17"/>
      <c r="DG735" s="17"/>
      <c r="DH735" s="26"/>
      <c r="DI735" s="17"/>
      <c r="DJ735" s="17"/>
      <c r="DK735" s="17"/>
      <c r="DL735" s="17"/>
      <c r="DM735" s="17">
        <v>27.25</v>
      </c>
      <c r="DN735" s="17">
        <v>27.26</v>
      </c>
      <c r="DO735" s="17">
        <v>27.25</v>
      </c>
      <c r="DP735" s="17">
        <v>27.22</v>
      </c>
      <c r="DQ735" s="17">
        <v>27.24</v>
      </c>
      <c r="DR735" s="17">
        <v>27.23</v>
      </c>
      <c r="DS735" s="17">
        <v>27.21</v>
      </c>
      <c r="DT735" s="17">
        <v>27.22</v>
      </c>
      <c r="DU735" s="17">
        <v>27.22</v>
      </c>
      <c r="DV735" s="17">
        <v>27.24</v>
      </c>
      <c r="DW735" s="17">
        <v>27.25</v>
      </c>
      <c r="DX735" s="17">
        <v>27.24</v>
      </c>
      <c r="DY735" s="17">
        <v>27.23</v>
      </c>
      <c r="DZ735" s="17">
        <v>27.21</v>
      </c>
      <c r="EA735" s="17">
        <v>27.16</v>
      </c>
      <c r="EB735" s="17">
        <v>27.18</v>
      </c>
      <c r="EC735" s="17">
        <v>27.16</v>
      </c>
      <c r="ED735" s="17">
        <v>27.17</v>
      </c>
      <c r="EE735" s="17">
        <v>27.13</v>
      </c>
      <c r="EF735" s="17">
        <v>27.1</v>
      </c>
      <c r="EG735" s="17">
        <v>27.11</v>
      </c>
      <c r="EH735" s="17">
        <v>27.11</v>
      </c>
      <c r="EI735" s="17">
        <v>27.18</v>
      </c>
      <c r="EJ735" s="17">
        <v>27.18</v>
      </c>
      <c r="EK735" s="17">
        <v>27.19</v>
      </c>
      <c r="EL735" s="17">
        <v>27.23</v>
      </c>
      <c r="EM735" s="17">
        <v>27.23</v>
      </c>
      <c r="EN735" s="17">
        <v>27.2</v>
      </c>
      <c r="EO735" s="17">
        <v>27.2</v>
      </c>
      <c r="EP735" s="17">
        <v>27.23</v>
      </c>
      <c r="EQ735" s="17">
        <v>27.26</v>
      </c>
      <c r="ER735" s="17">
        <v>27.28</v>
      </c>
      <c r="ES735" s="17">
        <v>27.28</v>
      </c>
      <c r="ET735" s="17">
        <v>27.29</v>
      </c>
      <c r="EU735" s="17">
        <v>27.27</v>
      </c>
      <c r="EV735" s="17">
        <v>27.25</v>
      </c>
      <c r="EW735" s="17">
        <v>27.25</v>
      </c>
      <c r="EX735" s="17">
        <v>27.27</v>
      </c>
      <c r="EY735" s="17">
        <v>27.25</v>
      </c>
      <c r="EZ735" s="17">
        <v>27.21</v>
      </c>
      <c r="FA735" s="17">
        <v>27.22</v>
      </c>
      <c r="FB735" s="17">
        <v>27.22</v>
      </c>
      <c r="FC735" s="17">
        <v>27.21</v>
      </c>
      <c r="FD735" s="17">
        <v>27.22</v>
      </c>
      <c r="FE735" s="17">
        <v>27.26</v>
      </c>
      <c r="FF735" s="17">
        <v>27.27</v>
      </c>
      <c r="FG735" s="17">
        <v>27.27</v>
      </c>
      <c r="FH735" s="17">
        <v>27.29</v>
      </c>
      <c r="FI735" s="17">
        <v>27.3</v>
      </c>
      <c r="FJ735" s="17">
        <v>27.29</v>
      </c>
      <c r="FK735" s="17">
        <v>27.29</v>
      </c>
      <c r="FL735" s="17">
        <v>27.31</v>
      </c>
      <c r="FM735" s="17">
        <v>27.32</v>
      </c>
      <c r="FN735" s="17">
        <v>27.33</v>
      </c>
      <c r="FO735" s="17">
        <v>27.31</v>
      </c>
      <c r="FP735" s="17">
        <v>27.3</v>
      </c>
      <c r="FQ735" s="17">
        <v>27.27</v>
      </c>
      <c r="FR735" s="17">
        <v>27.25</v>
      </c>
      <c r="FS735" s="17">
        <v>27.21</v>
      </c>
      <c r="FT735" s="17">
        <v>27.22</v>
      </c>
      <c r="FU735" s="17">
        <v>27.25</v>
      </c>
      <c r="FV735" s="17">
        <v>27.25</v>
      </c>
      <c r="FW735" s="17">
        <v>27.24</v>
      </c>
      <c r="FX735" s="17">
        <v>27.22</v>
      </c>
      <c r="FY735" s="17">
        <v>27.26</v>
      </c>
      <c r="FZ735" s="17">
        <v>27.26</v>
      </c>
      <c r="GA735" s="17">
        <v>27.27</v>
      </c>
      <c r="GB735" s="17">
        <v>27.25</v>
      </c>
      <c r="GC735" s="17">
        <v>27.19</v>
      </c>
      <c r="GD735" s="17">
        <v>27.18</v>
      </c>
      <c r="GE735" s="17">
        <v>27.18</v>
      </c>
      <c r="GF735" s="17">
        <v>27.16</v>
      </c>
      <c r="GG735" s="17">
        <v>27.17</v>
      </c>
      <c r="GH735" s="17">
        <v>27.17</v>
      </c>
      <c r="GI735" s="17">
        <v>27.18</v>
      </c>
      <c r="GJ735" s="17">
        <v>27.19</v>
      </c>
      <c r="GK735" s="17">
        <v>27.21</v>
      </c>
      <c r="GL735" s="17">
        <v>27.23</v>
      </c>
      <c r="GM735" s="17">
        <v>27.24</v>
      </c>
      <c r="GN735" s="17">
        <v>27.21</v>
      </c>
      <c r="GO735" s="17">
        <v>27.2</v>
      </c>
      <c r="GP735" s="17">
        <v>27.24</v>
      </c>
      <c r="GQ735" s="17">
        <v>27.22</v>
      </c>
      <c r="GR735" s="17">
        <v>27.25</v>
      </c>
      <c r="GS735" s="17">
        <v>27.25</v>
      </c>
      <c r="GT735" s="17">
        <v>27.3</v>
      </c>
      <c r="GU735" s="17">
        <v>27.28</v>
      </c>
      <c r="GV735" s="17">
        <v>27.29</v>
      </c>
      <c r="GW735" s="17">
        <v>27.28</v>
      </c>
      <c r="GX735" s="17">
        <v>27.28</v>
      </c>
      <c r="GY735" s="17">
        <v>27.28</v>
      </c>
      <c r="GZ735" s="17">
        <v>27.29</v>
      </c>
      <c r="HA735" s="17">
        <v>27.28</v>
      </c>
      <c r="HB735" s="17">
        <v>27.3</v>
      </c>
      <c r="HC735" s="17">
        <v>27.32</v>
      </c>
      <c r="HD735" s="17">
        <v>27.34</v>
      </c>
      <c r="HE735" s="17">
        <v>27.32</v>
      </c>
      <c r="HF735" s="17">
        <v>27.34</v>
      </c>
      <c r="HG735" s="17">
        <v>27.31</v>
      </c>
      <c r="HH735" s="17">
        <v>27.3</v>
      </c>
      <c r="HI735" s="17">
        <v>27.31</v>
      </c>
      <c r="HJ735" s="17">
        <v>27.3</v>
      </c>
      <c r="HK735" s="17">
        <v>27.3</v>
      </c>
      <c r="HL735" s="17">
        <v>27.3</v>
      </c>
      <c r="HM735" s="17">
        <v>27.3</v>
      </c>
      <c r="HN735" s="17">
        <v>27.25</v>
      </c>
      <c r="HO735" s="17">
        <v>27.3</v>
      </c>
      <c r="HP735" s="17">
        <v>27.31</v>
      </c>
      <c r="HQ735" s="17">
        <v>27.31</v>
      </c>
      <c r="HR735" s="17">
        <v>27.31</v>
      </c>
      <c r="HS735" s="17">
        <v>27.29</v>
      </c>
      <c r="HT735" s="17">
        <v>27.29</v>
      </c>
      <c r="HU735" s="17">
        <v>27.3</v>
      </c>
      <c r="HV735" s="17">
        <v>27.31</v>
      </c>
      <c r="HW735" s="17">
        <v>27.33</v>
      </c>
      <c r="HX735" s="17">
        <v>27.34</v>
      </c>
      <c r="HY735" s="17">
        <v>27.34</v>
      </c>
      <c r="HZ735" s="17">
        <v>27.33</v>
      </c>
      <c r="IA735" s="17">
        <v>27.31</v>
      </c>
      <c r="IB735" s="17">
        <v>27.3</v>
      </c>
      <c r="IC735" s="17">
        <v>27.32</v>
      </c>
      <c r="ID735" s="17">
        <v>27.33</v>
      </c>
      <c r="IE735" s="17">
        <v>27.28</v>
      </c>
      <c r="IF735" s="17">
        <v>27.3</v>
      </c>
      <c r="IG735" s="17">
        <v>27.28</v>
      </c>
      <c r="IH735" s="17">
        <v>27.29</v>
      </c>
      <c r="II735" s="17">
        <v>27.3</v>
      </c>
      <c r="IJ735" s="17">
        <v>27.29</v>
      </c>
      <c r="IK735" s="17">
        <v>27.33</v>
      </c>
      <c r="IL735" s="17">
        <v>27.35</v>
      </c>
      <c r="IM735" s="17">
        <v>27.39</v>
      </c>
      <c r="IN735" s="17">
        <v>27.46</v>
      </c>
      <c r="IO735" s="17">
        <v>27.46</v>
      </c>
      <c r="IP735" s="17">
        <v>27.45</v>
      </c>
      <c r="IQ735" s="17">
        <v>27.43</v>
      </c>
      <c r="IR735" s="17">
        <v>27.35</v>
      </c>
      <c r="IS735" s="17">
        <v>27.38</v>
      </c>
      <c r="IT735" s="17">
        <v>27.42</v>
      </c>
      <c r="IU735" s="17">
        <v>27.42</v>
      </c>
      <c r="IV735" s="17">
        <v>27.4</v>
      </c>
      <c r="IW735" s="17">
        <v>27.38</v>
      </c>
      <c r="IX735" s="17">
        <v>27.37</v>
      </c>
      <c r="IY735" s="17">
        <v>27.38</v>
      </c>
    </row>
    <row r="736" spans="1:259" x14ac:dyDescent="0.15">
      <c r="A736" s="17" t="s">
        <v>387</v>
      </c>
      <c r="B736" s="17" t="s">
        <v>388</v>
      </c>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c r="AA736" s="26"/>
      <c r="AB736" s="17"/>
      <c r="AC736" s="26"/>
      <c r="AD736" s="26"/>
      <c r="AE736" s="17"/>
      <c r="AF736" s="17"/>
      <c r="AG736" s="17"/>
      <c r="AH736" s="17"/>
      <c r="AI736" s="17"/>
      <c r="AJ736" s="17"/>
      <c r="AK736" s="17"/>
      <c r="AL736" s="17"/>
      <c r="AM736" s="17"/>
      <c r="AN736" s="17"/>
      <c r="AO736" s="17"/>
      <c r="AP736" s="17"/>
      <c r="AQ736" s="17"/>
      <c r="AR736" s="17"/>
      <c r="AS736" s="17"/>
      <c r="AT736" s="17"/>
      <c r="AU736" s="17"/>
      <c r="AV736" s="17"/>
      <c r="AW736" s="17"/>
      <c r="AX736" s="17"/>
      <c r="AY736" s="17"/>
      <c r="AZ736" s="17"/>
      <c r="BA736" s="17"/>
      <c r="BB736" s="17"/>
      <c r="BC736" s="17"/>
      <c r="BD736" s="17"/>
      <c r="BE736" s="17"/>
      <c r="BF736" s="17"/>
      <c r="BG736" s="17"/>
      <c r="BH736" s="17"/>
      <c r="BI736" s="17"/>
      <c r="BJ736" s="26"/>
      <c r="BK736" s="17"/>
      <c r="BL736" s="17"/>
      <c r="BM736" s="17"/>
      <c r="BN736" s="17"/>
      <c r="BO736" s="17"/>
      <c r="BP736" s="17"/>
      <c r="BQ736" s="17"/>
      <c r="BR736" s="17"/>
      <c r="BS736" s="17"/>
      <c r="BT736" s="17"/>
      <c r="BU736" s="17"/>
      <c r="BV736" s="17"/>
      <c r="BW736" s="17"/>
      <c r="BX736" s="26"/>
      <c r="BY736" s="26"/>
      <c r="BZ736" s="26"/>
      <c r="CA736" s="26"/>
      <c r="CB736" s="26"/>
      <c r="CC736" s="17"/>
      <c r="CD736" s="17"/>
      <c r="CE736" s="17"/>
      <c r="CF736" s="17"/>
      <c r="CG736" s="17"/>
      <c r="CH736" s="17"/>
      <c r="CI736" s="17"/>
      <c r="CJ736" s="26"/>
      <c r="CK736" s="17"/>
      <c r="CL736" s="17"/>
      <c r="CM736" s="17"/>
      <c r="CN736" s="17"/>
      <c r="CO736" s="17"/>
      <c r="CP736" s="17"/>
      <c r="CQ736" s="17"/>
      <c r="CR736" s="17"/>
      <c r="CS736" s="17"/>
      <c r="CT736" s="17"/>
      <c r="CU736" s="17"/>
      <c r="CV736" s="17"/>
      <c r="CW736" s="17"/>
      <c r="CX736" s="17"/>
      <c r="CY736" s="26"/>
      <c r="CZ736" s="26"/>
      <c r="DA736" s="26"/>
      <c r="DB736" s="17"/>
      <c r="DC736" s="17"/>
      <c r="DD736" s="17"/>
      <c r="DE736" s="17"/>
      <c r="DF736" s="17"/>
      <c r="DG736" s="17"/>
      <c r="DH736" s="26"/>
      <c r="DI736" s="17"/>
      <c r="DJ736" s="17"/>
      <c r="DK736" s="17"/>
      <c r="DL736" s="17"/>
      <c r="DM736" s="17">
        <v>7.96</v>
      </c>
      <c r="DN736" s="17">
        <v>7.95</v>
      </c>
      <c r="DO736" s="17">
        <v>7.95</v>
      </c>
      <c r="DP736" s="17">
        <v>7.94</v>
      </c>
      <c r="DQ736" s="17">
        <v>7.94</v>
      </c>
      <c r="DR736" s="17">
        <v>7.93</v>
      </c>
      <c r="DS736" s="17">
        <v>7.94</v>
      </c>
      <c r="DT736" s="17">
        <v>7.93</v>
      </c>
      <c r="DU736" s="17">
        <v>7.94</v>
      </c>
      <c r="DV736" s="17">
        <v>7.94</v>
      </c>
      <c r="DW736" s="17">
        <v>7.94</v>
      </c>
      <c r="DX736" s="17">
        <v>7.95</v>
      </c>
      <c r="DY736" s="17">
        <v>7.96</v>
      </c>
      <c r="DZ736" s="17">
        <v>7.96</v>
      </c>
      <c r="EA736" s="17">
        <v>7.96</v>
      </c>
      <c r="EB736" s="17">
        <v>7.96</v>
      </c>
      <c r="EC736" s="17">
        <v>7.95</v>
      </c>
      <c r="ED736" s="17">
        <v>7.95</v>
      </c>
      <c r="EE736" s="17">
        <v>7.95</v>
      </c>
      <c r="EF736" s="17">
        <v>7.97</v>
      </c>
      <c r="EG736" s="17">
        <v>7.97</v>
      </c>
      <c r="EH736" s="17">
        <v>7.97</v>
      </c>
      <c r="EI736" s="17">
        <v>7.96</v>
      </c>
      <c r="EJ736" s="17">
        <v>7.96</v>
      </c>
      <c r="EK736" s="17">
        <v>7.98</v>
      </c>
      <c r="EL736" s="17">
        <v>7.97</v>
      </c>
      <c r="EM736" s="17">
        <v>7.96</v>
      </c>
      <c r="EN736" s="17">
        <v>7.94</v>
      </c>
      <c r="EO736" s="17">
        <v>7.95</v>
      </c>
      <c r="EP736" s="17">
        <v>7.95</v>
      </c>
      <c r="EQ736" s="17">
        <v>7.98</v>
      </c>
      <c r="ER736" s="17">
        <v>7.98</v>
      </c>
      <c r="ES736" s="17">
        <v>7.99</v>
      </c>
      <c r="ET736" s="17">
        <v>8</v>
      </c>
      <c r="EU736" s="17">
        <v>8.01</v>
      </c>
      <c r="EV736" s="17">
        <v>8.01</v>
      </c>
      <c r="EW736" s="17">
        <v>8</v>
      </c>
      <c r="EX736" s="17">
        <v>8</v>
      </c>
      <c r="EY736" s="17">
        <v>7.99</v>
      </c>
      <c r="EZ736" s="17">
        <v>8</v>
      </c>
      <c r="FA736" s="17">
        <v>7.99</v>
      </c>
      <c r="FB736" s="17">
        <v>7.99</v>
      </c>
      <c r="FC736" s="17">
        <v>7.99</v>
      </c>
      <c r="FD736" s="17">
        <v>7.99</v>
      </c>
      <c r="FE736" s="17">
        <v>7.99</v>
      </c>
      <c r="FF736" s="17">
        <v>7.99</v>
      </c>
      <c r="FG736" s="17">
        <v>7.99</v>
      </c>
      <c r="FH736" s="17">
        <v>8</v>
      </c>
      <c r="FI736" s="17">
        <v>8.01</v>
      </c>
      <c r="FJ736" s="17">
        <v>8.01</v>
      </c>
      <c r="FK736" s="17">
        <v>7.99</v>
      </c>
      <c r="FL736" s="17">
        <v>8</v>
      </c>
      <c r="FM736" s="17">
        <v>8.02</v>
      </c>
      <c r="FN736" s="17">
        <v>8.02</v>
      </c>
      <c r="FO736" s="17">
        <v>8.02</v>
      </c>
      <c r="FP736" s="17">
        <v>8.02</v>
      </c>
      <c r="FQ736" s="17">
        <v>8.01</v>
      </c>
      <c r="FR736" s="17">
        <v>8.02</v>
      </c>
      <c r="FS736" s="17">
        <v>8</v>
      </c>
      <c r="FT736" s="17">
        <v>8.01</v>
      </c>
      <c r="FU736" s="17">
        <v>8.01</v>
      </c>
      <c r="FV736" s="17">
        <v>8.01</v>
      </c>
      <c r="FW736" s="17">
        <v>7.99</v>
      </c>
      <c r="FX736" s="17">
        <v>8</v>
      </c>
      <c r="FY736" s="17">
        <v>8</v>
      </c>
      <c r="FZ736" s="17">
        <v>8.01</v>
      </c>
      <c r="GA736" s="17">
        <v>8.01</v>
      </c>
      <c r="GB736" s="17">
        <v>7.99</v>
      </c>
      <c r="GC736" s="17">
        <v>8</v>
      </c>
      <c r="GD736" s="17">
        <v>8</v>
      </c>
      <c r="GE736" s="17">
        <v>8</v>
      </c>
      <c r="GF736" s="17">
        <v>8.01</v>
      </c>
      <c r="GG736" s="17">
        <v>8.01</v>
      </c>
      <c r="GH736" s="17">
        <v>8.01</v>
      </c>
      <c r="GI736" s="17">
        <v>8</v>
      </c>
      <c r="GJ736" s="17">
        <v>7.99</v>
      </c>
      <c r="GK736" s="17">
        <v>7.98</v>
      </c>
      <c r="GL736" s="17">
        <v>7.97</v>
      </c>
      <c r="GM736" s="17">
        <v>7.97</v>
      </c>
      <c r="GN736" s="17">
        <v>7.98</v>
      </c>
      <c r="GO736" s="17">
        <v>7.97</v>
      </c>
      <c r="GP736" s="17">
        <v>7.98</v>
      </c>
      <c r="GQ736" s="17">
        <v>7.98</v>
      </c>
      <c r="GR736" s="17">
        <v>7.98</v>
      </c>
      <c r="GS736" s="17">
        <v>7.97</v>
      </c>
      <c r="GT736" s="17">
        <v>7.98</v>
      </c>
      <c r="GU736" s="17">
        <v>7.98</v>
      </c>
      <c r="GV736" s="17">
        <v>7.99</v>
      </c>
      <c r="GW736" s="17">
        <v>8</v>
      </c>
      <c r="GX736" s="17">
        <v>8</v>
      </c>
      <c r="GY736" s="17">
        <v>8.01</v>
      </c>
      <c r="GZ736" s="17">
        <v>8</v>
      </c>
      <c r="HA736" s="17">
        <v>7.99</v>
      </c>
      <c r="HB736" s="17">
        <v>7.99</v>
      </c>
      <c r="HC736" s="17">
        <v>7.98</v>
      </c>
      <c r="HD736" s="17">
        <v>8</v>
      </c>
      <c r="HE736" s="17">
        <v>8</v>
      </c>
      <c r="HF736" s="17">
        <v>8</v>
      </c>
      <c r="HG736" s="17">
        <v>7.99</v>
      </c>
      <c r="HH736" s="17">
        <v>7.99</v>
      </c>
      <c r="HI736" s="17">
        <v>7.98</v>
      </c>
      <c r="HJ736" s="17">
        <v>8</v>
      </c>
      <c r="HK736" s="17">
        <v>8.01</v>
      </c>
      <c r="HL736" s="17">
        <v>8.02</v>
      </c>
      <c r="HM736" s="17">
        <v>8.01</v>
      </c>
      <c r="HN736" s="17">
        <v>8.02</v>
      </c>
      <c r="HO736" s="17">
        <v>8.02</v>
      </c>
      <c r="HP736" s="17">
        <v>8.02</v>
      </c>
      <c r="HQ736" s="17">
        <v>8.01</v>
      </c>
      <c r="HR736" s="17">
        <v>8.02</v>
      </c>
      <c r="HS736" s="17">
        <v>8.02</v>
      </c>
      <c r="HT736" s="17">
        <v>8.02</v>
      </c>
      <c r="HU736" s="17">
        <v>8.0299999999999994</v>
      </c>
      <c r="HV736" s="17">
        <v>8.0500000000000007</v>
      </c>
      <c r="HW736" s="17">
        <v>8.1</v>
      </c>
      <c r="HX736" s="17">
        <v>8.1</v>
      </c>
      <c r="HY736" s="17">
        <v>8.11</v>
      </c>
      <c r="HZ736" s="17">
        <v>8.14</v>
      </c>
      <c r="IA736" s="17">
        <v>8.1199999999999992</v>
      </c>
      <c r="IB736" s="17">
        <v>8.1300000000000008</v>
      </c>
      <c r="IC736" s="17">
        <v>8.1199999999999992</v>
      </c>
      <c r="ID736" s="17">
        <v>8.1</v>
      </c>
      <c r="IE736" s="17">
        <v>8.09</v>
      </c>
      <c r="IF736" s="17">
        <v>8.08</v>
      </c>
      <c r="IG736" s="17">
        <v>8.08</v>
      </c>
      <c r="IH736" s="17">
        <v>8.07</v>
      </c>
      <c r="II736" s="17">
        <v>8.07</v>
      </c>
      <c r="IJ736" s="17">
        <v>8.06</v>
      </c>
      <c r="IK736" s="17">
        <v>8.0500000000000007</v>
      </c>
      <c r="IL736" s="17">
        <v>8.06</v>
      </c>
      <c r="IM736" s="17">
        <v>8.08</v>
      </c>
      <c r="IN736" s="17">
        <v>8.09</v>
      </c>
      <c r="IO736" s="17">
        <v>8.09</v>
      </c>
      <c r="IP736" s="17">
        <v>8.09</v>
      </c>
      <c r="IQ736" s="17">
        <v>8.08</v>
      </c>
      <c r="IR736" s="17">
        <v>8.08</v>
      </c>
      <c r="IS736" s="17">
        <v>8.09</v>
      </c>
      <c r="IT736" s="17">
        <v>8.09</v>
      </c>
      <c r="IU736" s="17">
        <v>8.1</v>
      </c>
      <c r="IV736" s="17">
        <v>8.1</v>
      </c>
      <c r="IW736" s="17">
        <v>8.1</v>
      </c>
      <c r="IX736" s="17">
        <v>8.11</v>
      </c>
      <c r="IY736" s="17">
        <v>8.1199999999999992</v>
      </c>
    </row>
    <row r="737" spans="1:259" x14ac:dyDescent="0.15">
      <c r="A737" s="17" t="s">
        <v>3122</v>
      </c>
      <c r="B737" s="17" t="s">
        <v>3123</v>
      </c>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c r="AA737" s="26"/>
      <c r="AB737" s="17"/>
      <c r="AC737" s="26"/>
      <c r="AD737" s="26"/>
      <c r="AE737" s="17"/>
      <c r="AF737" s="17"/>
      <c r="AG737" s="17"/>
      <c r="AH737" s="17"/>
      <c r="AI737" s="17"/>
      <c r="AJ737" s="17"/>
      <c r="AK737" s="17"/>
      <c r="AL737" s="17"/>
      <c r="AM737" s="17"/>
      <c r="AN737" s="17"/>
      <c r="AO737" s="17"/>
      <c r="AP737" s="17"/>
      <c r="AQ737" s="17"/>
      <c r="AR737" s="17"/>
      <c r="AS737" s="17"/>
      <c r="AT737" s="17"/>
      <c r="AU737" s="17"/>
      <c r="AV737" s="17"/>
      <c r="AW737" s="17"/>
      <c r="AX737" s="17"/>
      <c r="AY737" s="17"/>
      <c r="AZ737" s="17"/>
      <c r="BA737" s="17"/>
      <c r="BB737" s="17"/>
      <c r="BC737" s="17"/>
      <c r="BD737" s="17"/>
      <c r="BE737" s="17"/>
      <c r="BF737" s="17"/>
      <c r="BG737" s="17"/>
      <c r="BH737" s="17"/>
      <c r="BI737" s="17"/>
      <c r="BJ737" s="26"/>
      <c r="BK737" s="17"/>
      <c r="BL737" s="17"/>
      <c r="BM737" s="17"/>
      <c r="BN737" s="17"/>
      <c r="BO737" s="17"/>
      <c r="BP737" s="17"/>
      <c r="BQ737" s="17"/>
      <c r="BR737" s="17"/>
      <c r="BS737" s="17"/>
      <c r="BT737" s="17"/>
      <c r="BU737" s="17"/>
      <c r="BV737" s="17"/>
      <c r="BW737" s="17"/>
      <c r="BX737" s="26"/>
      <c r="BY737" s="26"/>
      <c r="BZ737" s="26"/>
      <c r="CA737" s="26"/>
      <c r="CB737" s="26"/>
      <c r="CC737" s="17"/>
      <c r="CD737" s="17"/>
      <c r="CE737" s="17"/>
      <c r="CF737" s="17"/>
      <c r="CG737" s="17"/>
      <c r="CH737" s="17"/>
      <c r="CI737" s="17"/>
      <c r="CJ737" s="26"/>
      <c r="CK737" s="17"/>
      <c r="CL737" s="17"/>
      <c r="CM737" s="17"/>
      <c r="CN737" s="17"/>
      <c r="CO737" s="17"/>
      <c r="CP737" s="17"/>
      <c r="CQ737" s="17"/>
      <c r="CR737" s="17"/>
      <c r="CS737" s="17"/>
      <c r="CT737" s="17"/>
      <c r="CU737" s="17"/>
      <c r="CV737" s="17"/>
      <c r="CW737" s="17"/>
      <c r="CX737" s="17"/>
      <c r="CY737" s="26"/>
      <c r="CZ737" s="26"/>
      <c r="DA737" s="26"/>
      <c r="DB737" s="17"/>
      <c r="DC737" s="17"/>
      <c r="DD737" s="17"/>
      <c r="DE737" s="17"/>
      <c r="DF737" s="17"/>
      <c r="DG737" s="17"/>
      <c r="DH737" s="26"/>
      <c r="DI737" s="17"/>
      <c r="DJ737" s="17"/>
      <c r="DK737" s="17"/>
      <c r="DL737" s="17"/>
      <c r="DM737" s="17">
        <v>6.34</v>
      </c>
      <c r="DN737" s="17">
        <v>6.33</v>
      </c>
      <c r="DO737" s="17">
        <v>6.34</v>
      </c>
      <c r="DP737" s="17">
        <v>6.34</v>
      </c>
      <c r="DQ737" s="17">
        <v>6.34</v>
      </c>
      <c r="DR737" s="17">
        <v>6.34</v>
      </c>
      <c r="DS737" s="17">
        <v>6.35</v>
      </c>
      <c r="DT737" s="17">
        <v>6.34</v>
      </c>
      <c r="DU737" s="17">
        <v>6.34</v>
      </c>
      <c r="DV737" s="17">
        <v>6.34</v>
      </c>
      <c r="DW737" s="17">
        <v>6.35</v>
      </c>
      <c r="DX737" s="17">
        <v>6.34</v>
      </c>
      <c r="DY737" s="17">
        <v>6.35</v>
      </c>
      <c r="DZ737" s="17">
        <v>6.35</v>
      </c>
      <c r="EA737" s="17">
        <v>6.36</v>
      </c>
      <c r="EB737" s="17">
        <v>6.36</v>
      </c>
      <c r="EC737" s="17">
        <v>6.35</v>
      </c>
      <c r="ED737" s="17">
        <v>6.39</v>
      </c>
      <c r="EE737" s="17">
        <v>6.43</v>
      </c>
      <c r="EF737" s="17">
        <v>6.44</v>
      </c>
      <c r="EG737" s="17">
        <v>6.42</v>
      </c>
      <c r="EH737" s="17">
        <v>6.43</v>
      </c>
      <c r="EI737" s="17">
        <v>6.44</v>
      </c>
      <c r="EJ737" s="17">
        <v>6.44</v>
      </c>
      <c r="EK737" s="17">
        <v>6.42</v>
      </c>
      <c r="EL737" s="17">
        <v>6.42</v>
      </c>
      <c r="EM737" s="17">
        <v>6.41</v>
      </c>
      <c r="EN737" s="17">
        <v>6.41</v>
      </c>
      <c r="EO737" s="17">
        <v>6.42</v>
      </c>
      <c r="EP737" s="17">
        <v>6.42</v>
      </c>
      <c r="EQ737" s="17">
        <v>6.43</v>
      </c>
      <c r="ER737" s="17">
        <v>6.42</v>
      </c>
      <c r="ES737" s="17">
        <v>6.42</v>
      </c>
      <c r="ET737" s="17">
        <v>6.43</v>
      </c>
      <c r="EU737" s="17">
        <v>6.42</v>
      </c>
      <c r="EV737" s="17">
        <v>6.4</v>
      </c>
      <c r="EW737" s="17">
        <v>6.39</v>
      </c>
      <c r="EX737" s="17">
        <v>6.39</v>
      </c>
      <c r="EY737" s="17">
        <v>6.39</v>
      </c>
      <c r="EZ737" s="17">
        <v>6.4</v>
      </c>
      <c r="FA737" s="17">
        <v>6.4</v>
      </c>
      <c r="FB737" s="17">
        <v>6.41</v>
      </c>
      <c r="FC737" s="17">
        <v>6.41</v>
      </c>
      <c r="FD737" s="17">
        <v>6.42</v>
      </c>
      <c r="FE737" s="17">
        <v>6.43</v>
      </c>
      <c r="FF737" s="17">
        <v>6.43</v>
      </c>
      <c r="FG737" s="17">
        <v>6.43</v>
      </c>
      <c r="FH737" s="17">
        <v>6.44</v>
      </c>
      <c r="FI737" s="17">
        <v>6.42</v>
      </c>
      <c r="FJ737" s="17">
        <v>6.43</v>
      </c>
      <c r="FK737" s="17">
        <v>6.42</v>
      </c>
      <c r="FL737" s="17">
        <v>6.43</v>
      </c>
      <c r="FM737" s="17">
        <v>6.41</v>
      </c>
      <c r="FN737" s="17">
        <v>6.42</v>
      </c>
      <c r="FO737" s="17">
        <v>6.4</v>
      </c>
      <c r="FP737" s="17">
        <v>6.41</v>
      </c>
      <c r="FQ737" s="17">
        <v>6.4</v>
      </c>
      <c r="FR737" s="17">
        <v>6.41</v>
      </c>
      <c r="FS737" s="17">
        <v>6.4</v>
      </c>
      <c r="FT737" s="17">
        <v>6.39</v>
      </c>
      <c r="FU737" s="17">
        <v>6.39</v>
      </c>
      <c r="FV737" s="17">
        <v>6.39</v>
      </c>
      <c r="FW737" s="17">
        <v>6.39</v>
      </c>
      <c r="FX737" s="17">
        <v>6.39</v>
      </c>
      <c r="FY737" s="17">
        <v>6.4</v>
      </c>
      <c r="FZ737" s="17">
        <v>6.39</v>
      </c>
      <c r="GA737" s="17">
        <v>6.41</v>
      </c>
      <c r="GB737" s="17">
        <v>6.4</v>
      </c>
      <c r="GC737" s="17">
        <v>6.39</v>
      </c>
      <c r="GD737" s="17">
        <v>6.39</v>
      </c>
      <c r="GE737" s="17">
        <v>6.39</v>
      </c>
      <c r="GF737" s="17">
        <v>6.39</v>
      </c>
      <c r="GG737" s="17">
        <v>6.38</v>
      </c>
      <c r="GH737" s="17">
        <v>6.37</v>
      </c>
      <c r="GI737" s="17">
        <v>6.36</v>
      </c>
      <c r="GJ737" s="17">
        <v>6.35</v>
      </c>
      <c r="GK737" s="17">
        <v>6.34</v>
      </c>
      <c r="GL737" s="17">
        <v>6.34</v>
      </c>
      <c r="GM737" s="17">
        <v>6.36</v>
      </c>
      <c r="GN737" s="17">
        <v>6.37</v>
      </c>
      <c r="GO737" s="17">
        <v>6.36</v>
      </c>
      <c r="GP737" s="17">
        <v>6.37</v>
      </c>
      <c r="GQ737" s="17">
        <v>6.37</v>
      </c>
      <c r="GR737" s="17">
        <v>6.36</v>
      </c>
      <c r="GS737" s="17">
        <v>6.36</v>
      </c>
      <c r="GT737" s="17">
        <v>6.36</v>
      </c>
      <c r="GU737" s="17">
        <v>6.36</v>
      </c>
      <c r="GV737" s="17">
        <v>6.35</v>
      </c>
      <c r="GW737" s="17">
        <v>6.34</v>
      </c>
      <c r="GX737" s="17">
        <v>6.35</v>
      </c>
      <c r="GY737" s="17">
        <v>6.35</v>
      </c>
      <c r="GZ737" s="17">
        <v>6.36</v>
      </c>
      <c r="HA737" s="17">
        <v>6.35</v>
      </c>
      <c r="HB737" s="17">
        <v>6.37</v>
      </c>
      <c r="HC737" s="17">
        <v>6.36</v>
      </c>
      <c r="HD737" s="17">
        <v>6.37</v>
      </c>
      <c r="HE737" s="17">
        <v>6.39</v>
      </c>
      <c r="HF737" s="17">
        <v>6.37</v>
      </c>
      <c r="HG737" s="17">
        <v>6.38</v>
      </c>
      <c r="HH737" s="17">
        <v>6.37</v>
      </c>
      <c r="HI737" s="17">
        <v>6.36</v>
      </c>
      <c r="HJ737" s="17">
        <v>6.35</v>
      </c>
      <c r="HK737" s="17">
        <v>6.36</v>
      </c>
      <c r="HL737" s="17">
        <v>6.35</v>
      </c>
      <c r="HM737" s="17">
        <v>6.35</v>
      </c>
      <c r="HN737" s="17">
        <v>6.35</v>
      </c>
      <c r="HO737" s="17">
        <v>6.35</v>
      </c>
      <c r="HP737" s="17">
        <v>6.34</v>
      </c>
      <c r="HQ737" s="17">
        <v>6.34</v>
      </c>
      <c r="HR737" s="17">
        <v>6.34</v>
      </c>
      <c r="HS737" s="17">
        <v>6.34</v>
      </c>
      <c r="HT737" s="17">
        <v>6.33</v>
      </c>
      <c r="HU737" s="17">
        <v>6.34</v>
      </c>
      <c r="HV737" s="17">
        <v>6.33</v>
      </c>
      <c r="HW737" s="17">
        <v>6.34</v>
      </c>
      <c r="HX737" s="17">
        <v>6.34</v>
      </c>
      <c r="HY737" s="17">
        <v>6.34</v>
      </c>
      <c r="HZ737" s="17">
        <v>6.34</v>
      </c>
      <c r="IA737" s="17">
        <v>6.34</v>
      </c>
      <c r="IB737" s="17">
        <v>6.35</v>
      </c>
      <c r="IC737" s="17">
        <v>6.34</v>
      </c>
      <c r="ID737" s="17">
        <v>6.33</v>
      </c>
      <c r="IE737" s="17">
        <v>6.34</v>
      </c>
      <c r="IF737" s="17">
        <v>6.33</v>
      </c>
      <c r="IG737" s="17">
        <v>6.33</v>
      </c>
      <c r="IH737" s="17">
        <v>6.33</v>
      </c>
      <c r="II737" s="17">
        <v>6.32</v>
      </c>
      <c r="IJ737" s="17">
        <v>6.3</v>
      </c>
      <c r="IK737" s="17">
        <v>6.29</v>
      </c>
      <c r="IL737" s="17">
        <v>6.29</v>
      </c>
      <c r="IM737" s="17">
        <v>6.3</v>
      </c>
      <c r="IN737" s="17">
        <v>6.29</v>
      </c>
      <c r="IO737" s="17">
        <v>6.28</v>
      </c>
      <c r="IP737" s="17">
        <v>6.29</v>
      </c>
      <c r="IQ737" s="17">
        <v>6.29</v>
      </c>
      <c r="IR737" s="17">
        <v>6.3</v>
      </c>
      <c r="IS737" s="17">
        <v>6.29</v>
      </c>
      <c r="IT737" s="17">
        <v>6.29</v>
      </c>
      <c r="IU737" s="17">
        <v>6.3</v>
      </c>
      <c r="IV737" s="17">
        <v>6.29</v>
      </c>
      <c r="IW737" s="17">
        <v>6.29</v>
      </c>
      <c r="IX737" s="17">
        <v>6.3</v>
      </c>
      <c r="IY737" s="17">
        <v>6.29</v>
      </c>
    </row>
    <row r="738" spans="1:259" x14ac:dyDescent="0.15">
      <c r="A738" s="17" t="s">
        <v>3296</v>
      </c>
      <c r="B738" s="17" t="s">
        <v>3297</v>
      </c>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c r="AA738" s="26"/>
      <c r="AB738" s="17"/>
      <c r="AC738" s="26"/>
      <c r="AD738" s="26"/>
      <c r="AE738" s="17"/>
      <c r="AF738" s="17"/>
      <c r="AG738" s="17"/>
      <c r="AH738" s="17"/>
      <c r="AI738" s="17"/>
      <c r="AJ738" s="17"/>
      <c r="AK738" s="17"/>
      <c r="AL738" s="17"/>
      <c r="AM738" s="17"/>
      <c r="AN738" s="17"/>
      <c r="AO738" s="17"/>
      <c r="AP738" s="17"/>
      <c r="AQ738" s="17"/>
      <c r="AR738" s="17"/>
      <c r="AS738" s="17"/>
      <c r="AT738" s="17"/>
      <c r="AU738" s="17"/>
      <c r="AV738" s="17"/>
      <c r="AW738" s="17"/>
      <c r="AX738" s="17"/>
      <c r="AY738" s="17"/>
      <c r="AZ738" s="17"/>
      <c r="BA738" s="17"/>
      <c r="BB738" s="17"/>
      <c r="BC738" s="17"/>
      <c r="BD738" s="17"/>
      <c r="BE738" s="17"/>
      <c r="BF738" s="17"/>
      <c r="BG738" s="17"/>
      <c r="BH738" s="17"/>
      <c r="BI738" s="17"/>
      <c r="BJ738" s="26"/>
      <c r="BK738" s="17"/>
      <c r="BL738" s="17"/>
      <c r="BM738" s="17"/>
      <c r="BN738" s="17"/>
      <c r="BO738" s="17"/>
      <c r="BP738" s="17"/>
      <c r="BQ738" s="17"/>
      <c r="BR738" s="17"/>
      <c r="BS738" s="17"/>
      <c r="BT738" s="17"/>
      <c r="BU738" s="17"/>
      <c r="BV738" s="17"/>
      <c r="BW738" s="17"/>
      <c r="BX738" s="26"/>
      <c r="BY738" s="26"/>
      <c r="BZ738" s="26"/>
      <c r="CA738" s="26"/>
      <c r="CB738" s="26"/>
      <c r="CC738" s="17"/>
      <c r="CD738" s="17"/>
      <c r="CE738" s="17"/>
      <c r="CF738" s="17"/>
      <c r="CG738" s="17"/>
      <c r="CH738" s="17"/>
      <c r="CI738" s="17"/>
      <c r="CJ738" s="26"/>
      <c r="CK738" s="17"/>
      <c r="CL738" s="17"/>
      <c r="CM738" s="17"/>
      <c r="CN738" s="17"/>
      <c r="CO738" s="17"/>
      <c r="CP738" s="17"/>
      <c r="CQ738" s="17"/>
      <c r="CR738" s="17"/>
      <c r="CS738" s="17"/>
      <c r="CT738" s="17"/>
      <c r="CU738" s="17"/>
      <c r="CV738" s="17"/>
      <c r="CW738" s="17"/>
      <c r="CX738" s="17"/>
      <c r="CY738" s="26"/>
      <c r="CZ738" s="26"/>
      <c r="DA738" s="26"/>
      <c r="DB738" s="17"/>
      <c r="DC738" s="17"/>
      <c r="DD738" s="17"/>
      <c r="DE738" s="17"/>
      <c r="DF738" s="17"/>
      <c r="DG738" s="17"/>
      <c r="DH738" s="26"/>
      <c r="DI738" s="17"/>
      <c r="DJ738" s="17"/>
      <c r="DK738" s="17"/>
      <c r="DL738" s="17"/>
      <c r="DM738" s="17">
        <v>3.97</v>
      </c>
      <c r="DN738" s="17">
        <v>3.97</v>
      </c>
      <c r="DO738" s="17">
        <v>3.97</v>
      </c>
      <c r="DP738" s="17">
        <v>3.98</v>
      </c>
      <c r="DQ738" s="17">
        <v>3.97</v>
      </c>
      <c r="DR738" s="17">
        <v>3.97</v>
      </c>
      <c r="DS738" s="17">
        <v>3.98</v>
      </c>
      <c r="DT738" s="17">
        <v>3.97</v>
      </c>
      <c r="DU738" s="17">
        <v>3.97</v>
      </c>
      <c r="DV738" s="17">
        <v>3.96</v>
      </c>
      <c r="DW738" s="17">
        <v>3.97</v>
      </c>
      <c r="DX738" s="17">
        <v>3.97</v>
      </c>
      <c r="DY738" s="17">
        <v>3.96</v>
      </c>
      <c r="DZ738" s="17">
        <v>3.97</v>
      </c>
      <c r="EA738" s="17">
        <v>3.97</v>
      </c>
      <c r="EB738" s="17">
        <v>3.96</v>
      </c>
      <c r="EC738" s="17">
        <v>3.96</v>
      </c>
      <c r="ED738" s="17">
        <v>3.96</v>
      </c>
      <c r="EE738" s="17">
        <v>3.95</v>
      </c>
      <c r="EF738" s="17">
        <v>3.95</v>
      </c>
      <c r="EG738" s="17">
        <v>3.95</v>
      </c>
      <c r="EH738" s="17">
        <v>3.95</v>
      </c>
      <c r="EI738" s="17">
        <v>3.95</v>
      </c>
      <c r="EJ738" s="17">
        <v>3.95</v>
      </c>
      <c r="EK738" s="17">
        <v>3.95</v>
      </c>
      <c r="EL738" s="17">
        <v>3.95</v>
      </c>
      <c r="EM738" s="17">
        <v>3.95</v>
      </c>
      <c r="EN738" s="17">
        <v>3.96</v>
      </c>
      <c r="EO738" s="17">
        <v>3.96</v>
      </c>
      <c r="EP738" s="17">
        <v>3.96</v>
      </c>
      <c r="EQ738" s="17">
        <v>3.95</v>
      </c>
      <c r="ER738" s="17">
        <v>3.96</v>
      </c>
      <c r="ES738" s="17">
        <v>3.95</v>
      </c>
      <c r="ET738" s="17">
        <v>3.96</v>
      </c>
      <c r="EU738" s="17">
        <v>3.95</v>
      </c>
      <c r="EV738" s="17">
        <v>3.95</v>
      </c>
      <c r="EW738" s="17">
        <v>3.95</v>
      </c>
      <c r="EX738" s="17">
        <v>3.95</v>
      </c>
      <c r="EY738" s="17">
        <v>3.95</v>
      </c>
      <c r="EZ738" s="17">
        <v>3.95</v>
      </c>
      <c r="FA738" s="17">
        <v>3.96</v>
      </c>
      <c r="FB738" s="17">
        <v>3.95</v>
      </c>
      <c r="FC738" s="17">
        <v>3.95</v>
      </c>
      <c r="FD738" s="17">
        <v>3.96</v>
      </c>
      <c r="FE738" s="17">
        <v>3.95</v>
      </c>
      <c r="FF738" s="17">
        <v>3.96</v>
      </c>
      <c r="FG738" s="17">
        <v>3.96</v>
      </c>
      <c r="FH738" s="17">
        <v>3.96</v>
      </c>
      <c r="FI738" s="17">
        <v>3.96</v>
      </c>
      <c r="FJ738" s="17">
        <v>3.96</v>
      </c>
      <c r="FK738" s="17">
        <v>3.96</v>
      </c>
      <c r="FL738" s="17">
        <v>3.96</v>
      </c>
      <c r="FM738" s="17">
        <v>3.95</v>
      </c>
      <c r="FN738" s="17">
        <v>3.96</v>
      </c>
      <c r="FO738" s="17">
        <v>3.96</v>
      </c>
      <c r="FP738" s="17">
        <v>3.96</v>
      </c>
      <c r="FQ738" s="17">
        <v>3.97</v>
      </c>
      <c r="FR738" s="17">
        <v>3.98</v>
      </c>
      <c r="FS738" s="17">
        <v>3.97</v>
      </c>
      <c r="FT738" s="17">
        <v>3.98</v>
      </c>
      <c r="FU738" s="17">
        <v>3.97</v>
      </c>
      <c r="FV738" s="17">
        <v>3.98</v>
      </c>
      <c r="FW738" s="17">
        <v>3.97</v>
      </c>
      <c r="FX738" s="17">
        <v>3.98</v>
      </c>
      <c r="FY738" s="17">
        <v>3.97</v>
      </c>
      <c r="FZ738" s="17">
        <v>3.97</v>
      </c>
      <c r="GA738" s="17">
        <v>3.98</v>
      </c>
      <c r="GB738" s="17">
        <v>3.97</v>
      </c>
      <c r="GC738" s="17">
        <v>3.97</v>
      </c>
      <c r="GD738" s="17">
        <v>3.98</v>
      </c>
      <c r="GE738" s="17">
        <v>3.97</v>
      </c>
      <c r="GF738" s="17">
        <v>3.97</v>
      </c>
      <c r="GG738" s="17">
        <v>3.97</v>
      </c>
      <c r="GH738" s="17">
        <v>3.97</v>
      </c>
      <c r="GI738" s="17">
        <v>3.96</v>
      </c>
      <c r="GJ738" s="17">
        <v>3.95</v>
      </c>
      <c r="GK738" s="17">
        <v>3.95</v>
      </c>
      <c r="GL738" s="17">
        <v>3.95</v>
      </c>
      <c r="GM738" s="17">
        <v>3.95</v>
      </c>
      <c r="GN738" s="17">
        <v>3.95</v>
      </c>
      <c r="GO738" s="17">
        <v>3.95</v>
      </c>
      <c r="GP738" s="17">
        <v>3.95</v>
      </c>
      <c r="GQ738" s="17">
        <v>3.96</v>
      </c>
      <c r="GR738" s="17">
        <v>3.96</v>
      </c>
      <c r="GS738" s="17">
        <v>3.96</v>
      </c>
      <c r="GT738" s="17">
        <v>3.97</v>
      </c>
      <c r="GU738" s="17">
        <v>3.96</v>
      </c>
      <c r="GV738" s="17">
        <v>3.97</v>
      </c>
      <c r="GW738" s="17">
        <v>3.96</v>
      </c>
      <c r="GX738" s="17">
        <v>3.96</v>
      </c>
      <c r="GY738" s="17">
        <v>3.97</v>
      </c>
      <c r="GZ738" s="17">
        <v>3.97</v>
      </c>
      <c r="HA738" s="17">
        <v>3.97</v>
      </c>
      <c r="HB738" s="17">
        <v>3.98</v>
      </c>
      <c r="HC738" s="17">
        <v>3.98</v>
      </c>
      <c r="HD738" s="17">
        <v>3.97</v>
      </c>
      <c r="HE738" s="17">
        <v>3.97</v>
      </c>
      <c r="HF738" s="17">
        <v>3.96</v>
      </c>
      <c r="HG738" s="17">
        <v>3.97</v>
      </c>
      <c r="HH738" s="17">
        <v>3.97</v>
      </c>
      <c r="HI738" s="17">
        <v>3.96</v>
      </c>
      <c r="HJ738" s="17">
        <v>3.95</v>
      </c>
      <c r="HK738" s="17">
        <v>3.95</v>
      </c>
      <c r="HL738" s="17">
        <v>3.96</v>
      </c>
      <c r="HM738" s="17">
        <v>3.96</v>
      </c>
      <c r="HN738" s="17">
        <v>3.96</v>
      </c>
      <c r="HO738" s="17">
        <v>3.95</v>
      </c>
      <c r="HP738" s="17">
        <v>3.95</v>
      </c>
      <c r="HQ738" s="17">
        <v>3.95</v>
      </c>
      <c r="HR738" s="17">
        <v>3.95</v>
      </c>
      <c r="HS738" s="17">
        <v>3.95</v>
      </c>
      <c r="HT738" s="17">
        <v>3.96</v>
      </c>
      <c r="HU738" s="17">
        <v>3.95</v>
      </c>
      <c r="HV738" s="17">
        <v>3.95</v>
      </c>
      <c r="HW738" s="17">
        <v>3.95</v>
      </c>
      <c r="HX738" s="17">
        <v>3.96</v>
      </c>
      <c r="HY738" s="17">
        <v>3.95</v>
      </c>
      <c r="HZ738" s="17">
        <v>3.95</v>
      </c>
      <c r="IA738" s="17">
        <v>3.95</v>
      </c>
      <c r="IB738" s="17">
        <v>3.96</v>
      </c>
      <c r="IC738" s="17">
        <v>3.95</v>
      </c>
      <c r="ID738" s="17">
        <v>3.96</v>
      </c>
      <c r="IE738" s="17">
        <v>3.95</v>
      </c>
      <c r="IF738" s="17">
        <v>3.95</v>
      </c>
      <c r="IG738" s="17">
        <v>3.95</v>
      </c>
      <c r="IH738" s="17">
        <v>3.94</v>
      </c>
      <c r="II738" s="17">
        <v>3.95</v>
      </c>
      <c r="IJ738" s="17">
        <v>3.95</v>
      </c>
      <c r="IK738" s="17">
        <v>3.95</v>
      </c>
      <c r="IL738" s="17">
        <v>3.95</v>
      </c>
      <c r="IM738" s="17">
        <v>3.95</v>
      </c>
      <c r="IN738" s="17">
        <v>3.96</v>
      </c>
      <c r="IO738" s="17">
        <v>3.95</v>
      </c>
      <c r="IP738" s="17">
        <v>3.95</v>
      </c>
      <c r="IQ738" s="17">
        <v>3.96</v>
      </c>
      <c r="IR738" s="17">
        <v>3.95</v>
      </c>
      <c r="IS738" s="17">
        <v>3.95</v>
      </c>
      <c r="IT738" s="17">
        <v>3.95</v>
      </c>
      <c r="IU738" s="17">
        <v>3.95</v>
      </c>
      <c r="IV738" s="17">
        <v>3.94</v>
      </c>
      <c r="IW738" s="17">
        <v>3.94</v>
      </c>
      <c r="IX738" s="17">
        <v>3.94</v>
      </c>
      <c r="IY738" s="17">
        <v>3.96</v>
      </c>
    </row>
    <row r="739" spans="1:259" x14ac:dyDescent="0.15">
      <c r="A739" s="17" t="s">
        <v>4481</v>
      </c>
      <c r="B739" s="17" t="s">
        <v>4879</v>
      </c>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c r="AA739" s="26"/>
      <c r="AB739" s="17"/>
      <c r="AC739" s="26"/>
      <c r="AD739" s="26"/>
      <c r="AE739" s="17"/>
      <c r="AF739" s="17"/>
      <c r="AG739" s="17"/>
      <c r="AH739" s="17"/>
      <c r="AI739" s="17"/>
      <c r="AJ739" s="17"/>
      <c r="AK739" s="17"/>
      <c r="AL739" s="17"/>
      <c r="AM739" s="17"/>
      <c r="AN739" s="17"/>
      <c r="AO739" s="17"/>
      <c r="AP739" s="17"/>
      <c r="AQ739" s="17"/>
      <c r="AR739" s="17"/>
      <c r="AS739" s="17"/>
      <c r="AT739" s="17"/>
      <c r="AU739" s="17"/>
      <c r="AV739" s="17"/>
      <c r="AW739" s="17"/>
      <c r="AX739" s="17"/>
      <c r="AY739" s="17"/>
      <c r="AZ739" s="17"/>
      <c r="BA739" s="17"/>
      <c r="BB739" s="17"/>
      <c r="BC739" s="17"/>
      <c r="BD739" s="17"/>
      <c r="BE739" s="17"/>
      <c r="BF739" s="17"/>
      <c r="BG739" s="17"/>
      <c r="BH739" s="17"/>
      <c r="BI739" s="17"/>
      <c r="BJ739" s="26"/>
      <c r="BK739" s="17"/>
      <c r="BL739" s="17"/>
      <c r="BM739" s="17"/>
      <c r="BN739" s="17"/>
      <c r="BO739" s="17"/>
      <c r="BP739" s="17"/>
      <c r="BQ739" s="17"/>
      <c r="BR739" s="17"/>
      <c r="BS739" s="17"/>
      <c r="BT739" s="17"/>
      <c r="BU739" s="17"/>
      <c r="BV739" s="17"/>
      <c r="BW739" s="17"/>
      <c r="BX739" s="26"/>
      <c r="BY739" s="26"/>
      <c r="BZ739" s="26"/>
      <c r="CA739" s="26"/>
      <c r="CB739" s="26"/>
      <c r="CC739" s="17"/>
      <c r="CD739" s="17"/>
      <c r="CE739" s="17"/>
      <c r="CF739" s="17"/>
      <c r="CG739" s="17"/>
      <c r="CH739" s="17"/>
      <c r="CI739" s="17"/>
      <c r="CJ739" s="26"/>
      <c r="CK739" s="17"/>
      <c r="CL739" s="17"/>
      <c r="CM739" s="17"/>
      <c r="CN739" s="17"/>
      <c r="CO739" s="17"/>
      <c r="CP739" s="17"/>
      <c r="CQ739" s="17"/>
      <c r="CR739" s="17"/>
      <c r="CS739" s="17"/>
      <c r="CT739" s="17"/>
      <c r="CU739" s="17"/>
      <c r="CV739" s="17"/>
      <c r="CW739" s="17"/>
      <c r="CX739" s="17"/>
      <c r="CY739" s="26"/>
      <c r="CZ739" s="26"/>
      <c r="DA739" s="26"/>
      <c r="DB739" s="17"/>
      <c r="DC739" s="17"/>
      <c r="DD739" s="17"/>
      <c r="DE739" s="17"/>
      <c r="DF739" s="17"/>
      <c r="DG739" s="17"/>
      <c r="DH739" s="26"/>
      <c r="DI739" s="17"/>
      <c r="DJ739" s="17"/>
      <c r="DK739" s="17"/>
      <c r="DL739" s="17"/>
      <c r="DM739" s="17">
        <v>10.33</v>
      </c>
      <c r="DN739" s="17">
        <v>10.33</v>
      </c>
      <c r="DO739" s="17">
        <v>10.34</v>
      </c>
      <c r="DP739" s="17">
        <v>10.34</v>
      </c>
      <c r="DQ739" s="17">
        <v>10.34</v>
      </c>
      <c r="DR739" s="17">
        <v>10.34</v>
      </c>
      <c r="DS739" s="17">
        <v>10.34</v>
      </c>
      <c r="DT739" s="17">
        <v>10.34</v>
      </c>
      <c r="DU739" s="17">
        <v>10.34</v>
      </c>
      <c r="DV739" s="17">
        <v>10.34</v>
      </c>
      <c r="DW739" s="17">
        <v>10.33</v>
      </c>
      <c r="DX739" s="17">
        <v>10.33</v>
      </c>
      <c r="DY739" s="17">
        <v>10.33</v>
      </c>
      <c r="DZ739" s="17">
        <v>10.33</v>
      </c>
      <c r="EA739" s="17">
        <v>10.33</v>
      </c>
      <c r="EB739" s="17">
        <v>10.32</v>
      </c>
      <c r="EC739" s="17">
        <v>10.34</v>
      </c>
      <c r="ED739" s="17">
        <v>10.34</v>
      </c>
      <c r="EE739" s="17">
        <v>10.34</v>
      </c>
      <c r="EF739" s="17">
        <v>10.33</v>
      </c>
      <c r="EG739" s="17">
        <v>10.35</v>
      </c>
      <c r="EH739" s="17">
        <v>10.35</v>
      </c>
      <c r="EI739" s="17">
        <v>10.33</v>
      </c>
      <c r="EJ739" s="17">
        <v>10.33</v>
      </c>
      <c r="EK739" s="17">
        <v>10.33</v>
      </c>
      <c r="EL739" s="17">
        <v>10.33</v>
      </c>
      <c r="EM739" s="17">
        <v>10.33</v>
      </c>
      <c r="EN739" s="17">
        <v>10.34</v>
      </c>
      <c r="EO739" s="17">
        <v>10.33</v>
      </c>
      <c r="EP739" s="17">
        <v>10.34</v>
      </c>
      <c r="EQ739" s="17">
        <v>10.34</v>
      </c>
      <c r="ER739" s="17">
        <v>10.35</v>
      </c>
      <c r="ES739" s="17">
        <v>10.34</v>
      </c>
      <c r="ET739" s="17">
        <v>10.35</v>
      </c>
      <c r="EU739" s="17">
        <v>10.35</v>
      </c>
      <c r="EV739" s="17">
        <v>10.35</v>
      </c>
      <c r="EW739" s="17">
        <v>10.34</v>
      </c>
      <c r="EX739" s="17">
        <v>10.35</v>
      </c>
      <c r="EY739" s="17">
        <v>10.35</v>
      </c>
      <c r="EZ739" s="17">
        <v>10.34</v>
      </c>
      <c r="FA739" s="17">
        <v>10.35</v>
      </c>
      <c r="FB739" s="17">
        <v>10.35</v>
      </c>
      <c r="FC739" s="17">
        <v>10.36</v>
      </c>
      <c r="FD739" s="17">
        <v>10.34</v>
      </c>
      <c r="FE739" s="17">
        <v>10.35</v>
      </c>
      <c r="FF739" s="17">
        <v>10.34</v>
      </c>
      <c r="FG739" s="17">
        <v>10.34</v>
      </c>
      <c r="FH739" s="17">
        <v>10.35</v>
      </c>
      <c r="FI739" s="17">
        <v>10.34</v>
      </c>
      <c r="FJ739" s="17">
        <v>10.34</v>
      </c>
      <c r="FK739" s="17">
        <v>10.34</v>
      </c>
      <c r="FL739" s="17">
        <v>10.34</v>
      </c>
      <c r="FM739" s="17">
        <v>10.32</v>
      </c>
      <c r="FN739" s="17">
        <v>10.33</v>
      </c>
      <c r="FO739" s="17">
        <v>10.32</v>
      </c>
      <c r="FP739" s="17">
        <v>10.33</v>
      </c>
      <c r="FQ739" s="17">
        <v>10.33</v>
      </c>
      <c r="FR739" s="17">
        <v>10.33</v>
      </c>
      <c r="FS739" s="17">
        <v>10.34</v>
      </c>
      <c r="FT739" s="17">
        <v>10.33</v>
      </c>
      <c r="FU739" s="17">
        <v>10.33</v>
      </c>
      <c r="FV739" s="17">
        <v>10.33</v>
      </c>
      <c r="FW739" s="17">
        <v>10.32</v>
      </c>
      <c r="FX739" s="17">
        <v>10.33</v>
      </c>
      <c r="FY739" s="17">
        <v>10.34</v>
      </c>
      <c r="FZ739" s="17">
        <v>10.35</v>
      </c>
      <c r="GA739" s="17">
        <v>10.35</v>
      </c>
      <c r="GB739" s="17">
        <v>10.35</v>
      </c>
      <c r="GC739" s="17">
        <v>10.36</v>
      </c>
      <c r="GD739" s="17">
        <v>10.35</v>
      </c>
      <c r="GE739" s="17">
        <v>10.35</v>
      </c>
      <c r="GF739" s="17">
        <v>10.35</v>
      </c>
      <c r="GG739" s="17">
        <v>10.35</v>
      </c>
      <c r="GH739" s="17">
        <v>10.35</v>
      </c>
      <c r="GI739" s="17">
        <v>10.34</v>
      </c>
      <c r="GJ739" s="17">
        <v>10.35</v>
      </c>
      <c r="GK739" s="17">
        <v>10.34</v>
      </c>
      <c r="GL739" s="17">
        <v>10.34</v>
      </c>
      <c r="GM739" s="17">
        <v>10.34</v>
      </c>
      <c r="GN739" s="17">
        <v>10.35</v>
      </c>
      <c r="GO739" s="17">
        <v>10.35</v>
      </c>
      <c r="GP739" s="17">
        <v>10.34</v>
      </c>
      <c r="GQ739" s="17">
        <v>10.34</v>
      </c>
      <c r="GR739" s="17">
        <v>10.33</v>
      </c>
      <c r="GS739" s="17">
        <v>10.33</v>
      </c>
      <c r="GT739" s="17">
        <v>10.33</v>
      </c>
      <c r="GU739" s="17">
        <v>10.33</v>
      </c>
      <c r="GV739" s="17">
        <v>10.34</v>
      </c>
      <c r="GW739" s="17">
        <v>10.33</v>
      </c>
      <c r="GX739" s="17">
        <v>10.34</v>
      </c>
      <c r="GY739" s="17">
        <v>10.35</v>
      </c>
      <c r="GZ739" s="17">
        <v>10.35</v>
      </c>
      <c r="HA739" s="17">
        <v>10.34</v>
      </c>
      <c r="HB739" s="17">
        <v>10.33</v>
      </c>
      <c r="HC739" s="17">
        <v>10.34</v>
      </c>
      <c r="HD739" s="17">
        <v>10.34</v>
      </c>
      <c r="HE739" s="17">
        <v>10.34</v>
      </c>
      <c r="HF739" s="17">
        <v>10.34</v>
      </c>
      <c r="HG739" s="17">
        <v>10.34</v>
      </c>
      <c r="HH739" s="17">
        <v>10.34</v>
      </c>
      <c r="HI739" s="17">
        <v>10.34</v>
      </c>
      <c r="HJ739" s="17">
        <v>10.34</v>
      </c>
      <c r="HK739" s="17">
        <v>10.34</v>
      </c>
      <c r="HL739" s="17">
        <v>10.33</v>
      </c>
      <c r="HM739" s="17">
        <v>10.33</v>
      </c>
      <c r="HN739" s="17">
        <v>10.32</v>
      </c>
      <c r="HO739" s="17">
        <v>10.33</v>
      </c>
      <c r="HP739" s="17">
        <v>10.33</v>
      </c>
      <c r="HQ739" s="17">
        <v>10.33</v>
      </c>
      <c r="HR739" s="17">
        <v>10.32</v>
      </c>
      <c r="HS739" s="17">
        <v>10.32</v>
      </c>
      <c r="HT739" s="17">
        <v>10.32</v>
      </c>
      <c r="HU739" s="17">
        <v>10.32</v>
      </c>
      <c r="HV739" s="17">
        <v>10.33</v>
      </c>
      <c r="HW739" s="17">
        <v>10.32</v>
      </c>
      <c r="HX739" s="17">
        <v>10.32</v>
      </c>
      <c r="HY739" s="17">
        <v>10.32</v>
      </c>
      <c r="HZ739" s="17">
        <v>10.32</v>
      </c>
      <c r="IA739" s="17">
        <v>10.32</v>
      </c>
      <c r="IB739" s="17">
        <v>10.33</v>
      </c>
      <c r="IC739" s="17">
        <v>10.34</v>
      </c>
      <c r="ID739" s="17">
        <v>10.33</v>
      </c>
      <c r="IE739" s="17">
        <v>10.33</v>
      </c>
      <c r="IF739" s="17">
        <v>10.33</v>
      </c>
      <c r="IG739" s="17">
        <v>10.33</v>
      </c>
      <c r="IH739" s="17">
        <v>10.33</v>
      </c>
      <c r="II739" s="17">
        <v>10.34</v>
      </c>
      <c r="IJ739" s="17">
        <v>10.33</v>
      </c>
      <c r="IK739" s="17">
        <v>10.33</v>
      </c>
      <c r="IL739" s="17">
        <v>10.32</v>
      </c>
      <c r="IM739" s="17">
        <v>10.34</v>
      </c>
      <c r="IN739" s="17">
        <v>10.35</v>
      </c>
      <c r="IO739" s="17">
        <v>10.34</v>
      </c>
      <c r="IP739" s="17">
        <v>10.35</v>
      </c>
      <c r="IQ739" s="17">
        <v>10.34</v>
      </c>
      <c r="IR739" s="17">
        <v>10.33</v>
      </c>
      <c r="IS739" s="17">
        <v>10.34</v>
      </c>
      <c r="IT739" s="17">
        <v>10.34</v>
      </c>
      <c r="IU739" s="17">
        <v>10.34</v>
      </c>
      <c r="IV739" s="17">
        <v>10.34</v>
      </c>
      <c r="IW739" s="17">
        <v>10.34</v>
      </c>
      <c r="IX739" s="17">
        <v>10.34</v>
      </c>
      <c r="IY739" s="17">
        <v>10.34</v>
      </c>
    </row>
    <row r="740" spans="1:259" x14ac:dyDescent="0.15">
      <c r="A740" s="17" t="s">
        <v>3392</v>
      </c>
      <c r="B740" s="17" t="s">
        <v>3393</v>
      </c>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c r="AA740" s="26"/>
      <c r="AB740" s="17"/>
      <c r="AC740" s="26"/>
      <c r="AD740" s="26"/>
      <c r="AE740" s="17"/>
      <c r="AF740" s="17"/>
      <c r="AG740" s="17"/>
      <c r="AH740" s="17"/>
      <c r="AI740" s="17"/>
      <c r="AJ740" s="17"/>
      <c r="AK740" s="17"/>
      <c r="AL740" s="17"/>
      <c r="AM740" s="17"/>
      <c r="AN740" s="17"/>
      <c r="AO740" s="17"/>
      <c r="AP740" s="17"/>
      <c r="AQ740" s="17"/>
      <c r="AR740" s="17"/>
      <c r="AS740" s="17"/>
      <c r="AT740" s="17"/>
      <c r="AU740" s="17"/>
      <c r="AV740" s="17"/>
      <c r="AW740" s="17"/>
      <c r="AX740" s="17"/>
      <c r="AY740" s="17"/>
      <c r="AZ740" s="17"/>
      <c r="BA740" s="17"/>
      <c r="BB740" s="17"/>
      <c r="BC740" s="17"/>
      <c r="BD740" s="17"/>
      <c r="BE740" s="17"/>
      <c r="BF740" s="17"/>
      <c r="BG740" s="17"/>
      <c r="BH740" s="17"/>
      <c r="BI740" s="17"/>
      <c r="BJ740" s="26"/>
      <c r="BK740" s="17"/>
      <c r="BL740" s="17"/>
      <c r="BM740" s="17"/>
      <c r="BN740" s="17"/>
      <c r="BO740" s="17"/>
      <c r="BP740" s="17"/>
      <c r="BQ740" s="17"/>
      <c r="BR740" s="17"/>
      <c r="BS740" s="17"/>
      <c r="BT740" s="17"/>
      <c r="BU740" s="17"/>
      <c r="BV740" s="17"/>
      <c r="BW740" s="17"/>
      <c r="BX740" s="26"/>
      <c r="BY740" s="26"/>
      <c r="BZ740" s="26"/>
      <c r="CA740" s="26"/>
      <c r="CB740" s="26"/>
      <c r="CC740" s="17"/>
      <c r="CD740" s="17"/>
      <c r="CE740" s="17"/>
      <c r="CF740" s="17"/>
      <c r="CG740" s="17"/>
      <c r="CH740" s="17"/>
      <c r="CI740" s="17"/>
      <c r="CJ740" s="26"/>
      <c r="CK740" s="17"/>
      <c r="CL740" s="17"/>
      <c r="CM740" s="17"/>
      <c r="CN740" s="17"/>
      <c r="CO740" s="17"/>
      <c r="CP740" s="17"/>
      <c r="CQ740" s="17"/>
      <c r="CR740" s="17"/>
      <c r="CS740" s="17"/>
      <c r="CT740" s="17"/>
      <c r="CU740" s="17"/>
      <c r="CV740" s="17"/>
      <c r="CW740" s="17"/>
      <c r="CX740" s="17"/>
      <c r="CY740" s="26"/>
      <c r="CZ740" s="26"/>
      <c r="DA740" s="26"/>
      <c r="DB740" s="17"/>
      <c r="DC740" s="17"/>
      <c r="DD740" s="17"/>
      <c r="DE740" s="17"/>
      <c r="DF740" s="17"/>
      <c r="DG740" s="17"/>
      <c r="DH740" s="26"/>
      <c r="DI740" s="17"/>
      <c r="DJ740" s="17"/>
      <c r="DK740" s="17"/>
      <c r="DL740" s="17"/>
      <c r="DM740" s="17">
        <v>14.35</v>
      </c>
      <c r="DN740" s="17">
        <v>14.36</v>
      </c>
      <c r="DO740" s="17">
        <v>14.39</v>
      </c>
      <c r="DP740" s="17">
        <v>14.39</v>
      </c>
      <c r="DQ740" s="17">
        <v>14.39</v>
      </c>
      <c r="DR740" s="17">
        <v>14.38</v>
      </c>
      <c r="DS740" s="17">
        <v>14.37</v>
      </c>
      <c r="DT740" s="17">
        <v>14.38</v>
      </c>
      <c r="DU740" s="17">
        <v>14.38</v>
      </c>
      <c r="DV740" s="17">
        <v>14.38</v>
      </c>
      <c r="DW740" s="17">
        <v>14.36</v>
      </c>
      <c r="DX740" s="17">
        <v>14.36</v>
      </c>
      <c r="DY740" s="17">
        <v>14.37</v>
      </c>
      <c r="DZ740" s="17">
        <v>14.37</v>
      </c>
      <c r="EA740" s="17">
        <v>14.34</v>
      </c>
      <c r="EB740" s="17">
        <v>14.34</v>
      </c>
      <c r="EC740" s="17">
        <v>14.34</v>
      </c>
      <c r="ED740" s="17">
        <v>14.35</v>
      </c>
      <c r="EE740" s="17">
        <v>14.33</v>
      </c>
      <c r="EF740" s="17">
        <v>14.26</v>
      </c>
      <c r="EG740" s="17">
        <v>14.24</v>
      </c>
      <c r="EH740" s="17">
        <v>14.24</v>
      </c>
      <c r="EI740" s="17">
        <v>14.29</v>
      </c>
      <c r="EJ740" s="17">
        <v>14.31</v>
      </c>
      <c r="EK740" s="17">
        <v>14.3</v>
      </c>
      <c r="EL740" s="17">
        <v>14.31</v>
      </c>
      <c r="EM740" s="17">
        <v>14.31</v>
      </c>
      <c r="EN740" s="17">
        <v>14.3</v>
      </c>
      <c r="EO740" s="17">
        <v>14.29</v>
      </c>
      <c r="EP740" s="17">
        <v>14.28</v>
      </c>
      <c r="EQ740" s="17">
        <v>14.29</v>
      </c>
      <c r="ER740" s="17">
        <v>14.29</v>
      </c>
      <c r="ES740" s="17">
        <v>14.29</v>
      </c>
      <c r="ET740" s="17">
        <v>14.3</v>
      </c>
      <c r="EU740" s="17">
        <v>14.31</v>
      </c>
      <c r="EV740" s="17">
        <v>14.31</v>
      </c>
      <c r="EW740" s="17">
        <v>14.33</v>
      </c>
      <c r="EX740" s="17">
        <v>14.32</v>
      </c>
      <c r="EY740" s="17">
        <v>14.3</v>
      </c>
      <c r="EZ740" s="17">
        <v>14.3</v>
      </c>
      <c r="FA740" s="17">
        <v>14.27</v>
      </c>
      <c r="FB740" s="17">
        <v>14.29</v>
      </c>
      <c r="FC740" s="17">
        <v>14.28</v>
      </c>
      <c r="FD740" s="17">
        <v>14.3</v>
      </c>
      <c r="FE740" s="17">
        <v>14.31</v>
      </c>
      <c r="FF740" s="17">
        <v>14.31</v>
      </c>
      <c r="FG740" s="17">
        <v>14.3</v>
      </c>
      <c r="FH740" s="17">
        <v>14.3</v>
      </c>
      <c r="FI740" s="17">
        <v>14.31</v>
      </c>
      <c r="FJ740" s="17">
        <v>14.34</v>
      </c>
      <c r="FK740" s="17">
        <v>14.36</v>
      </c>
      <c r="FL740" s="17">
        <v>14.38</v>
      </c>
      <c r="FM740" s="17">
        <v>14.34</v>
      </c>
      <c r="FN740" s="17">
        <v>14.36</v>
      </c>
      <c r="FO740" s="17">
        <v>14.34</v>
      </c>
      <c r="FP740" s="17">
        <v>14.35</v>
      </c>
      <c r="FQ740" s="17">
        <v>14.36</v>
      </c>
      <c r="FR740" s="17">
        <v>14.36</v>
      </c>
      <c r="FS740" s="17">
        <v>14.37</v>
      </c>
      <c r="FT740" s="17">
        <v>14.37</v>
      </c>
      <c r="FU740" s="17">
        <v>14.36</v>
      </c>
      <c r="FV740" s="17">
        <v>14.34</v>
      </c>
      <c r="FW740" s="17">
        <v>14.33</v>
      </c>
      <c r="FX740" s="17">
        <v>14.29</v>
      </c>
      <c r="FY740" s="17">
        <v>14.39</v>
      </c>
      <c r="FZ740" s="17">
        <v>14.45</v>
      </c>
      <c r="GA740" s="17">
        <v>14.48</v>
      </c>
      <c r="GB740" s="17">
        <v>14.42</v>
      </c>
      <c r="GC740" s="17">
        <v>14.41</v>
      </c>
      <c r="GD740" s="17">
        <v>14.41</v>
      </c>
      <c r="GE740" s="17">
        <v>14.43</v>
      </c>
      <c r="GF740" s="17">
        <v>14.4</v>
      </c>
      <c r="GG740" s="17">
        <v>14.36</v>
      </c>
      <c r="GH740" s="17">
        <v>14.33</v>
      </c>
      <c r="GI740" s="17">
        <v>14.34</v>
      </c>
      <c r="GJ740" s="17">
        <v>14.35</v>
      </c>
      <c r="GK740" s="17">
        <v>14.35</v>
      </c>
      <c r="GL740" s="17">
        <v>14.35</v>
      </c>
      <c r="GM740" s="17">
        <v>14.33</v>
      </c>
      <c r="GN740" s="17">
        <v>14.3</v>
      </c>
      <c r="GO740" s="17">
        <v>14.31</v>
      </c>
      <c r="GP740" s="17">
        <v>14.33</v>
      </c>
      <c r="GQ740" s="17">
        <v>14.33</v>
      </c>
      <c r="GR740" s="17">
        <v>14.35</v>
      </c>
      <c r="GS740" s="17">
        <v>14.35</v>
      </c>
      <c r="GT740" s="17">
        <v>14.33</v>
      </c>
      <c r="GU740" s="17">
        <v>14.33</v>
      </c>
      <c r="GV740" s="17">
        <v>14.34</v>
      </c>
      <c r="GW740" s="17">
        <v>14.32</v>
      </c>
      <c r="GX740" s="17">
        <v>14.33</v>
      </c>
      <c r="GY740" s="17">
        <v>14.33</v>
      </c>
      <c r="GZ740" s="17">
        <v>14.33</v>
      </c>
      <c r="HA740" s="17">
        <v>14.32</v>
      </c>
      <c r="HB740" s="17">
        <v>14.33</v>
      </c>
      <c r="HC740" s="17">
        <v>14.3</v>
      </c>
      <c r="HD740" s="17">
        <v>14.3</v>
      </c>
      <c r="HE740" s="17">
        <v>14.3</v>
      </c>
      <c r="HF740" s="17">
        <v>14.3</v>
      </c>
      <c r="HG740" s="17">
        <v>14.29</v>
      </c>
      <c r="HH740" s="17">
        <v>14.26</v>
      </c>
      <c r="HI740" s="17">
        <v>14.28</v>
      </c>
      <c r="HJ740" s="17">
        <v>14.28</v>
      </c>
      <c r="HK740" s="17">
        <v>14.26</v>
      </c>
      <c r="HL740" s="17">
        <v>14.28</v>
      </c>
      <c r="HM740" s="17">
        <v>14.27</v>
      </c>
      <c r="HN740" s="17">
        <v>14.3</v>
      </c>
      <c r="HO740" s="17">
        <v>14.29</v>
      </c>
      <c r="HP740" s="17">
        <v>14.29</v>
      </c>
      <c r="HQ740" s="17">
        <v>14.29</v>
      </c>
      <c r="HR740" s="17">
        <v>14.31</v>
      </c>
      <c r="HS740" s="17">
        <v>14.3</v>
      </c>
      <c r="HT740" s="17">
        <v>14.29</v>
      </c>
      <c r="HU740" s="17">
        <v>14.3</v>
      </c>
      <c r="HV740" s="17">
        <v>14.28</v>
      </c>
      <c r="HW740" s="17">
        <v>14.29</v>
      </c>
      <c r="HX740" s="17">
        <v>14.3</v>
      </c>
      <c r="HY740" s="17">
        <v>14.32</v>
      </c>
      <c r="HZ740" s="17">
        <v>14.32</v>
      </c>
      <c r="IA740" s="17">
        <v>14.36</v>
      </c>
      <c r="IB740" s="17">
        <v>14.4</v>
      </c>
      <c r="IC740" s="17">
        <v>14.36</v>
      </c>
      <c r="ID740" s="17">
        <v>14.35</v>
      </c>
      <c r="IE740" s="17">
        <v>14.37</v>
      </c>
      <c r="IF740" s="17">
        <v>14.34</v>
      </c>
      <c r="IG740" s="17">
        <v>14.34</v>
      </c>
      <c r="IH740" s="17">
        <v>14.29</v>
      </c>
      <c r="II740" s="17">
        <v>14.3</v>
      </c>
      <c r="IJ740" s="17">
        <v>14.32</v>
      </c>
      <c r="IK740" s="17">
        <v>14.3</v>
      </c>
      <c r="IL740" s="17">
        <v>14.31</v>
      </c>
      <c r="IM740" s="17">
        <v>14.32</v>
      </c>
      <c r="IN740" s="17">
        <v>14.34</v>
      </c>
      <c r="IO740" s="17">
        <v>14.34</v>
      </c>
      <c r="IP740" s="17">
        <v>14.35</v>
      </c>
      <c r="IQ740" s="17">
        <v>14.34</v>
      </c>
      <c r="IR740" s="17">
        <v>14.36</v>
      </c>
      <c r="IS740" s="17">
        <v>14.36</v>
      </c>
      <c r="IT740" s="17">
        <v>14.38</v>
      </c>
      <c r="IU740" s="17">
        <v>14.4</v>
      </c>
      <c r="IV740" s="17">
        <v>14.4</v>
      </c>
      <c r="IW740" s="17">
        <v>14.4</v>
      </c>
      <c r="IX740" s="17">
        <v>14.4</v>
      </c>
      <c r="IY740" s="17">
        <v>14.4</v>
      </c>
    </row>
    <row r="741" spans="1:259" x14ac:dyDescent="0.15">
      <c r="A741" s="17" t="s">
        <v>4478</v>
      </c>
      <c r="B741" s="17" t="s">
        <v>4880</v>
      </c>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c r="AA741" s="26"/>
      <c r="AB741" s="17"/>
      <c r="AC741" s="26"/>
      <c r="AD741" s="26"/>
      <c r="AE741" s="17"/>
      <c r="AF741" s="17"/>
      <c r="AG741" s="17"/>
      <c r="AH741" s="17"/>
      <c r="AI741" s="17"/>
      <c r="AJ741" s="17"/>
      <c r="AK741" s="17"/>
      <c r="AL741" s="17"/>
      <c r="AM741" s="17"/>
      <c r="AN741" s="17"/>
      <c r="AO741" s="17"/>
      <c r="AP741" s="17"/>
      <c r="AQ741" s="17"/>
      <c r="AR741" s="17"/>
      <c r="AS741" s="17"/>
      <c r="AT741" s="17"/>
      <c r="AU741" s="17"/>
      <c r="AV741" s="17"/>
      <c r="AW741" s="17"/>
      <c r="AX741" s="17"/>
      <c r="AY741" s="17"/>
      <c r="AZ741" s="17"/>
      <c r="BA741" s="17"/>
      <c r="BB741" s="17"/>
      <c r="BC741" s="17"/>
      <c r="BD741" s="17"/>
      <c r="BE741" s="17"/>
      <c r="BF741" s="17"/>
      <c r="BG741" s="17"/>
      <c r="BH741" s="17"/>
      <c r="BI741" s="17"/>
      <c r="BJ741" s="26"/>
      <c r="BK741" s="17"/>
      <c r="BL741" s="17"/>
      <c r="BM741" s="17"/>
      <c r="BN741" s="17"/>
      <c r="BO741" s="17"/>
      <c r="BP741" s="17"/>
      <c r="BQ741" s="17"/>
      <c r="BR741" s="17"/>
      <c r="BS741" s="17"/>
      <c r="BT741" s="17"/>
      <c r="BU741" s="17"/>
      <c r="BV741" s="17"/>
      <c r="BW741" s="17"/>
      <c r="BX741" s="26"/>
      <c r="BY741" s="26"/>
      <c r="BZ741" s="26"/>
      <c r="CA741" s="26"/>
      <c r="CB741" s="26"/>
      <c r="CC741" s="17"/>
      <c r="CD741" s="17"/>
      <c r="CE741" s="17"/>
      <c r="CF741" s="17"/>
      <c r="CG741" s="17"/>
      <c r="CH741" s="17"/>
      <c r="CI741" s="17"/>
      <c r="CJ741" s="26"/>
      <c r="CK741" s="17"/>
      <c r="CL741" s="17"/>
      <c r="CM741" s="17"/>
      <c r="CN741" s="17"/>
      <c r="CO741" s="17"/>
      <c r="CP741" s="17"/>
      <c r="CQ741" s="17"/>
      <c r="CR741" s="17"/>
      <c r="CS741" s="17"/>
      <c r="CT741" s="17"/>
      <c r="CU741" s="17"/>
      <c r="CV741" s="17"/>
      <c r="CW741" s="17"/>
      <c r="CX741" s="17"/>
      <c r="CY741" s="26"/>
      <c r="CZ741" s="26"/>
      <c r="DA741" s="26"/>
      <c r="DB741" s="17"/>
      <c r="DC741" s="17"/>
      <c r="DD741" s="17"/>
      <c r="DE741" s="17"/>
      <c r="DF741" s="17"/>
      <c r="DG741" s="17"/>
      <c r="DH741" s="26"/>
      <c r="DI741" s="17"/>
      <c r="DJ741" s="17"/>
      <c r="DK741" s="17"/>
      <c r="DL741" s="17"/>
      <c r="DM741" s="17">
        <v>16.73</v>
      </c>
      <c r="DN741" s="17">
        <v>16.73</v>
      </c>
      <c r="DO741" s="17">
        <v>16.73</v>
      </c>
      <c r="DP741" s="17">
        <v>16.73</v>
      </c>
      <c r="DQ741" s="17">
        <v>16.73</v>
      </c>
      <c r="DR741" s="17">
        <v>16.73</v>
      </c>
      <c r="DS741" s="17">
        <v>16.73</v>
      </c>
      <c r="DT741" s="17">
        <v>16.73</v>
      </c>
      <c r="DU741" s="17">
        <v>16.73</v>
      </c>
      <c r="DV741" s="17">
        <v>16.73</v>
      </c>
      <c r="DW741" s="17">
        <v>16.73</v>
      </c>
      <c r="DX741" s="17">
        <v>16.73</v>
      </c>
      <c r="DY741" s="17">
        <v>16.73</v>
      </c>
      <c r="DZ741" s="17">
        <v>16.73</v>
      </c>
      <c r="EA741" s="17">
        <v>16.73</v>
      </c>
      <c r="EB741" s="17">
        <v>16.73</v>
      </c>
      <c r="EC741" s="17">
        <v>16.73</v>
      </c>
      <c r="ED741" s="17">
        <v>16.73</v>
      </c>
      <c r="EE741" s="17">
        <v>16.73</v>
      </c>
      <c r="EF741" s="17">
        <v>16.73</v>
      </c>
      <c r="EG741" s="17">
        <v>16.73</v>
      </c>
      <c r="EH741" s="17">
        <v>16.73</v>
      </c>
      <c r="EI741" s="17">
        <v>16.73</v>
      </c>
      <c r="EJ741" s="17">
        <v>16.73</v>
      </c>
      <c r="EK741" s="17">
        <v>16.73</v>
      </c>
      <c r="EL741" s="17">
        <v>16.73</v>
      </c>
      <c r="EM741" s="17">
        <v>16.73</v>
      </c>
      <c r="EN741" s="17">
        <v>16.73</v>
      </c>
      <c r="EO741" s="17">
        <v>16.73</v>
      </c>
      <c r="EP741" s="17">
        <v>16.73</v>
      </c>
      <c r="EQ741" s="17">
        <v>16.73</v>
      </c>
      <c r="ER741" s="17">
        <v>16.73</v>
      </c>
      <c r="ES741" s="17">
        <v>16.73</v>
      </c>
      <c r="ET741" s="17">
        <v>16.73</v>
      </c>
      <c r="EU741" s="17">
        <v>16.73</v>
      </c>
      <c r="EV741" s="17">
        <v>16.73</v>
      </c>
      <c r="EW741" s="17">
        <v>16.73</v>
      </c>
      <c r="EX741" s="17">
        <v>16.73</v>
      </c>
      <c r="EY741" s="17">
        <v>16.73</v>
      </c>
      <c r="EZ741" s="17">
        <v>16.73</v>
      </c>
      <c r="FA741" s="17">
        <v>16.73</v>
      </c>
      <c r="FB741" s="17">
        <v>16.73</v>
      </c>
      <c r="FC741" s="17">
        <v>16.73</v>
      </c>
      <c r="FD741" s="17">
        <v>16.73</v>
      </c>
      <c r="FE741" s="17">
        <v>16.73</v>
      </c>
      <c r="FF741" s="17">
        <v>16.73</v>
      </c>
      <c r="FG741" s="17">
        <v>16.73</v>
      </c>
      <c r="FH741" s="17">
        <v>16.73</v>
      </c>
      <c r="FI741" s="17">
        <v>16.73</v>
      </c>
      <c r="FJ741" s="17">
        <v>16.73</v>
      </c>
      <c r="FK741" s="17">
        <v>16.73</v>
      </c>
      <c r="FL741" s="17">
        <v>16.73</v>
      </c>
      <c r="FM741" s="17">
        <v>16.73</v>
      </c>
      <c r="FN741" s="17">
        <v>16.73</v>
      </c>
      <c r="FO741" s="17">
        <v>16.73</v>
      </c>
      <c r="FP741" s="17">
        <v>16.73</v>
      </c>
      <c r="FQ741" s="17">
        <v>16.73</v>
      </c>
      <c r="FR741" s="17">
        <v>16.73</v>
      </c>
      <c r="FS741" s="17">
        <v>16.73</v>
      </c>
      <c r="FT741" s="17">
        <v>16.73</v>
      </c>
      <c r="FU741" s="17">
        <v>16.73</v>
      </c>
      <c r="FV741" s="17">
        <v>16.73</v>
      </c>
      <c r="FW741" s="17">
        <v>16.73</v>
      </c>
      <c r="FX741" s="17">
        <v>16.73</v>
      </c>
      <c r="FY741" s="17">
        <v>16.73</v>
      </c>
      <c r="FZ741" s="17">
        <v>16.73</v>
      </c>
      <c r="GA741" s="17">
        <v>16.73</v>
      </c>
      <c r="GB741" s="17">
        <v>16.73</v>
      </c>
      <c r="GC741" s="17">
        <v>16.73</v>
      </c>
      <c r="GD741" s="17">
        <v>16.73</v>
      </c>
      <c r="GE741" s="17">
        <v>16.73</v>
      </c>
      <c r="GF741" s="17">
        <v>16.73</v>
      </c>
      <c r="GG741" s="17">
        <v>16.73</v>
      </c>
      <c r="GH741" s="17">
        <v>16.73</v>
      </c>
      <c r="GI741" s="17">
        <v>16.73</v>
      </c>
      <c r="GJ741" s="17">
        <v>16.73</v>
      </c>
      <c r="GK741" s="17">
        <v>16.73</v>
      </c>
      <c r="GL741" s="17">
        <v>16.73</v>
      </c>
      <c r="GM741" s="17">
        <v>16.73</v>
      </c>
      <c r="GN741" s="17">
        <v>16.73</v>
      </c>
      <c r="GO741" s="17">
        <v>16.73</v>
      </c>
      <c r="GP741" s="17">
        <v>16.73</v>
      </c>
      <c r="GQ741" s="17">
        <v>16.73</v>
      </c>
      <c r="GR741" s="17">
        <v>16.73</v>
      </c>
      <c r="GS741" s="17">
        <v>16.73</v>
      </c>
      <c r="GT741" s="17">
        <v>16.73</v>
      </c>
      <c r="GU741" s="17">
        <v>16.73</v>
      </c>
      <c r="GV741" s="17">
        <v>16.73</v>
      </c>
      <c r="GW741" s="17">
        <v>16.73</v>
      </c>
      <c r="GX741" s="17">
        <v>16.73</v>
      </c>
      <c r="GY741" s="17">
        <v>16.73</v>
      </c>
      <c r="GZ741" s="17">
        <v>16.73</v>
      </c>
      <c r="HA741" s="17">
        <v>16.73</v>
      </c>
      <c r="HB741" s="17">
        <v>16.73</v>
      </c>
      <c r="HC741" s="17">
        <v>16.73</v>
      </c>
      <c r="HD741" s="17">
        <v>16.73</v>
      </c>
      <c r="HE741" s="17">
        <v>16.73</v>
      </c>
      <c r="HF741" s="17">
        <v>16.73</v>
      </c>
      <c r="HG741" s="17">
        <v>16.73</v>
      </c>
      <c r="HH741" s="17">
        <v>16.73</v>
      </c>
      <c r="HI741" s="17">
        <v>16.73</v>
      </c>
      <c r="HJ741" s="17">
        <v>16.73</v>
      </c>
      <c r="HK741" s="17">
        <v>16.73</v>
      </c>
      <c r="HL741" s="17">
        <v>16.73</v>
      </c>
      <c r="HM741" s="17">
        <v>16.73</v>
      </c>
      <c r="HN741" s="17">
        <v>16.73</v>
      </c>
      <c r="HO741" s="17">
        <v>16.73</v>
      </c>
      <c r="HP741" s="17">
        <v>16.73</v>
      </c>
      <c r="HQ741" s="17">
        <v>16.73</v>
      </c>
      <c r="HR741" s="17">
        <v>16.73</v>
      </c>
      <c r="HS741" s="17">
        <v>16.73</v>
      </c>
      <c r="HT741" s="17">
        <v>16.73</v>
      </c>
      <c r="HU741" s="17">
        <v>16.73</v>
      </c>
      <c r="HV741" s="17">
        <v>16.73</v>
      </c>
      <c r="HW741" s="17">
        <v>16.73</v>
      </c>
      <c r="HX741" s="17">
        <v>16.73</v>
      </c>
      <c r="HY741" s="17">
        <v>16.73</v>
      </c>
      <c r="HZ741" s="17">
        <v>16.73</v>
      </c>
      <c r="IA741" s="17">
        <v>16.73</v>
      </c>
      <c r="IB741" s="17">
        <v>16.73</v>
      </c>
      <c r="IC741" s="17">
        <v>16.73</v>
      </c>
      <c r="ID741" s="17">
        <v>16.73</v>
      </c>
      <c r="IE741" s="17">
        <v>16.73</v>
      </c>
      <c r="IF741" s="17">
        <v>16.73</v>
      </c>
      <c r="IG741" s="17">
        <v>16.73</v>
      </c>
      <c r="IH741" s="17">
        <v>16.73</v>
      </c>
      <c r="II741" s="17">
        <v>16.73</v>
      </c>
      <c r="IJ741" s="17">
        <v>16.73</v>
      </c>
      <c r="IK741" s="17">
        <v>16.73</v>
      </c>
      <c r="IL741" s="17">
        <v>16.73</v>
      </c>
      <c r="IM741" s="17">
        <v>16.73</v>
      </c>
      <c r="IN741" s="17">
        <v>16.73</v>
      </c>
      <c r="IO741" s="17">
        <v>16.73</v>
      </c>
      <c r="IP741" s="17">
        <v>16.73</v>
      </c>
      <c r="IQ741" s="17">
        <v>16.73</v>
      </c>
      <c r="IR741" s="17">
        <v>16.73</v>
      </c>
      <c r="IS741" s="17">
        <v>16.73</v>
      </c>
      <c r="IT741" s="17">
        <v>16.73</v>
      </c>
      <c r="IU741" s="17">
        <v>16.73</v>
      </c>
      <c r="IV741" s="17">
        <v>16.73</v>
      </c>
      <c r="IW741" s="17">
        <v>16.73</v>
      </c>
      <c r="IX741" s="17">
        <v>16.73</v>
      </c>
      <c r="IY741" s="17">
        <v>16.73</v>
      </c>
    </row>
    <row r="742" spans="1:259" x14ac:dyDescent="0.15">
      <c r="A742" s="17" t="s">
        <v>3312</v>
      </c>
      <c r="B742" s="17" t="s">
        <v>3313</v>
      </c>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c r="AA742" s="26"/>
      <c r="AB742" s="17"/>
      <c r="AC742" s="26"/>
      <c r="AD742" s="26"/>
      <c r="AE742" s="17"/>
      <c r="AF742" s="17"/>
      <c r="AG742" s="17"/>
      <c r="AH742" s="17"/>
      <c r="AI742" s="17"/>
      <c r="AJ742" s="17"/>
      <c r="AK742" s="17"/>
      <c r="AL742" s="17"/>
      <c r="AM742" s="17"/>
      <c r="AN742" s="17"/>
      <c r="AO742" s="17"/>
      <c r="AP742" s="17"/>
      <c r="AQ742" s="17"/>
      <c r="AR742" s="17"/>
      <c r="AS742" s="17"/>
      <c r="AT742" s="17"/>
      <c r="AU742" s="17"/>
      <c r="AV742" s="17"/>
      <c r="AW742" s="17"/>
      <c r="AX742" s="17"/>
      <c r="AY742" s="17"/>
      <c r="AZ742" s="17"/>
      <c r="BA742" s="17"/>
      <c r="BB742" s="17"/>
      <c r="BC742" s="17"/>
      <c r="BD742" s="17"/>
      <c r="BE742" s="17"/>
      <c r="BF742" s="17"/>
      <c r="BG742" s="17"/>
      <c r="BH742" s="17"/>
      <c r="BI742" s="17"/>
      <c r="BJ742" s="26"/>
      <c r="BK742" s="17"/>
      <c r="BL742" s="17"/>
      <c r="BM742" s="17"/>
      <c r="BN742" s="17"/>
      <c r="BO742" s="17"/>
      <c r="BP742" s="17"/>
      <c r="BQ742" s="17"/>
      <c r="BR742" s="17"/>
      <c r="BS742" s="17"/>
      <c r="BT742" s="17"/>
      <c r="BU742" s="17"/>
      <c r="BV742" s="17"/>
      <c r="BW742" s="17"/>
      <c r="BX742" s="26"/>
      <c r="BY742" s="26"/>
      <c r="BZ742" s="26"/>
      <c r="CA742" s="26"/>
      <c r="CB742" s="26"/>
      <c r="CC742" s="17"/>
      <c r="CD742" s="17"/>
      <c r="CE742" s="17"/>
      <c r="CF742" s="17"/>
      <c r="CG742" s="17"/>
      <c r="CH742" s="17"/>
      <c r="CI742" s="17"/>
      <c r="CJ742" s="26"/>
      <c r="CK742" s="17"/>
      <c r="CL742" s="17"/>
      <c r="CM742" s="17"/>
      <c r="CN742" s="17"/>
      <c r="CO742" s="17"/>
      <c r="CP742" s="17"/>
      <c r="CQ742" s="17"/>
      <c r="CR742" s="17"/>
      <c r="CS742" s="17"/>
      <c r="CT742" s="17"/>
      <c r="CU742" s="17"/>
      <c r="CV742" s="17"/>
      <c r="CW742" s="17"/>
      <c r="CX742" s="17"/>
      <c r="CY742" s="26"/>
      <c r="CZ742" s="26"/>
      <c r="DA742" s="26"/>
      <c r="DB742" s="17"/>
      <c r="DC742" s="17"/>
      <c r="DD742" s="17"/>
      <c r="DE742" s="17"/>
      <c r="DF742" s="17"/>
      <c r="DG742" s="17"/>
      <c r="DH742" s="26"/>
      <c r="DI742" s="17"/>
      <c r="DJ742" s="17"/>
      <c r="DK742" s="17"/>
      <c r="DL742" s="17"/>
      <c r="DM742" s="17">
        <v>52.04</v>
      </c>
      <c r="DN742" s="17">
        <v>52.04</v>
      </c>
      <c r="DO742" s="17">
        <v>52.04</v>
      </c>
      <c r="DP742" s="17">
        <v>52.04</v>
      </c>
      <c r="DQ742" s="17">
        <v>52.04</v>
      </c>
      <c r="DR742" s="17">
        <v>52.04</v>
      </c>
      <c r="DS742" s="17">
        <v>52.04</v>
      </c>
      <c r="DT742" s="17">
        <v>52.04</v>
      </c>
      <c r="DU742" s="17">
        <v>52.04</v>
      </c>
      <c r="DV742" s="17">
        <v>52.04</v>
      </c>
      <c r="DW742" s="17">
        <v>52.04</v>
      </c>
      <c r="DX742" s="17">
        <v>52.04</v>
      </c>
      <c r="DY742" s="17">
        <v>52.04</v>
      </c>
      <c r="DZ742" s="17">
        <v>52.04</v>
      </c>
      <c r="EA742" s="17">
        <v>52.04</v>
      </c>
      <c r="EB742" s="17">
        <v>52.04</v>
      </c>
      <c r="EC742" s="17">
        <v>52.04</v>
      </c>
      <c r="ED742" s="17">
        <v>52.04</v>
      </c>
      <c r="EE742" s="17">
        <v>52.04</v>
      </c>
      <c r="EF742" s="17">
        <v>52.04</v>
      </c>
      <c r="EG742" s="17">
        <v>52.04</v>
      </c>
      <c r="EH742" s="17">
        <v>52.04</v>
      </c>
      <c r="EI742" s="17">
        <v>52.04</v>
      </c>
      <c r="EJ742" s="17">
        <v>52.04</v>
      </c>
      <c r="EK742" s="17">
        <v>52.04</v>
      </c>
      <c r="EL742" s="17">
        <v>52.04</v>
      </c>
      <c r="EM742" s="17">
        <v>52.04</v>
      </c>
      <c r="EN742" s="17">
        <v>52.04</v>
      </c>
      <c r="EO742" s="17">
        <v>52.04</v>
      </c>
      <c r="EP742" s="17">
        <v>52.04</v>
      </c>
      <c r="EQ742" s="17">
        <v>52.04</v>
      </c>
      <c r="ER742" s="17">
        <v>52.04</v>
      </c>
      <c r="ES742" s="17">
        <v>52.04</v>
      </c>
      <c r="ET742" s="17">
        <v>52.04</v>
      </c>
      <c r="EU742" s="17">
        <v>52.04</v>
      </c>
      <c r="EV742" s="17">
        <v>52.04</v>
      </c>
      <c r="EW742" s="17">
        <v>52.04</v>
      </c>
      <c r="EX742" s="17">
        <v>52.04</v>
      </c>
      <c r="EY742" s="17">
        <v>52.04</v>
      </c>
      <c r="EZ742" s="17">
        <v>52.04</v>
      </c>
      <c r="FA742" s="17">
        <v>52.04</v>
      </c>
      <c r="FB742" s="17">
        <v>52.04</v>
      </c>
      <c r="FC742" s="17">
        <v>52.04</v>
      </c>
      <c r="FD742" s="17">
        <v>52.04</v>
      </c>
      <c r="FE742" s="17">
        <v>52.04</v>
      </c>
      <c r="FF742" s="17">
        <v>52.04</v>
      </c>
      <c r="FG742" s="17">
        <v>52.04</v>
      </c>
      <c r="FH742" s="17">
        <v>52.04</v>
      </c>
      <c r="FI742" s="17">
        <v>52.04</v>
      </c>
      <c r="FJ742" s="17">
        <v>52.04</v>
      </c>
      <c r="FK742" s="17">
        <v>52.04</v>
      </c>
      <c r="FL742" s="17">
        <v>52.04</v>
      </c>
      <c r="FM742" s="17">
        <v>52.04</v>
      </c>
      <c r="FN742" s="17">
        <v>52.04</v>
      </c>
      <c r="FO742" s="17">
        <v>52.04</v>
      </c>
      <c r="FP742" s="17">
        <v>52.04</v>
      </c>
      <c r="FQ742" s="17">
        <v>52.04</v>
      </c>
      <c r="FR742" s="17">
        <v>52.04</v>
      </c>
      <c r="FS742" s="17">
        <v>52.04</v>
      </c>
      <c r="FT742" s="17">
        <v>52.04</v>
      </c>
      <c r="FU742" s="17">
        <v>52.04</v>
      </c>
      <c r="FV742" s="17">
        <v>52.04</v>
      </c>
      <c r="FW742" s="17">
        <v>52.04</v>
      </c>
      <c r="FX742" s="17">
        <v>52.04</v>
      </c>
      <c r="FY742" s="17">
        <v>52.04</v>
      </c>
      <c r="FZ742" s="17">
        <v>52.04</v>
      </c>
      <c r="GA742" s="17">
        <v>52.04</v>
      </c>
      <c r="GB742" s="17">
        <v>52.04</v>
      </c>
      <c r="GC742" s="17">
        <v>52.04</v>
      </c>
      <c r="GD742" s="17">
        <v>52.04</v>
      </c>
      <c r="GE742" s="17">
        <v>52.04</v>
      </c>
      <c r="GF742" s="17">
        <v>52.04</v>
      </c>
      <c r="GG742" s="17">
        <v>52.04</v>
      </c>
      <c r="GH742" s="17">
        <v>52.04</v>
      </c>
      <c r="GI742" s="17">
        <v>52.04</v>
      </c>
      <c r="GJ742" s="17">
        <v>52.04</v>
      </c>
      <c r="GK742" s="17">
        <v>52.04</v>
      </c>
      <c r="GL742" s="17">
        <v>52.04</v>
      </c>
      <c r="GM742" s="17">
        <v>52.04</v>
      </c>
      <c r="GN742" s="17">
        <v>52.04</v>
      </c>
      <c r="GO742" s="17">
        <v>52.04</v>
      </c>
      <c r="GP742" s="17">
        <v>52.04</v>
      </c>
      <c r="GQ742" s="17">
        <v>52.04</v>
      </c>
      <c r="GR742" s="17">
        <v>52.04</v>
      </c>
      <c r="GS742" s="17">
        <v>52.04</v>
      </c>
      <c r="GT742" s="17">
        <v>52.04</v>
      </c>
      <c r="GU742" s="17">
        <v>52.04</v>
      </c>
      <c r="GV742" s="17">
        <v>52.04</v>
      </c>
      <c r="GW742" s="17">
        <v>52.04</v>
      </c>
      <c r="GX742" s="17">
        <v>52.04</v>
      </c>
      <c r="GY742" s="17">
        <v>52.04</v>
      </c>
      <c r="GZ742" s="17">
        <v>52.04</v>
      </c>
      <c r="HA742" s="17">
        <v>52.04</v>
      </c>
      <c r="HB742" s="17">
        <v>52.04</v>
      </c>
      <c r="HC742" s="17">
        <v>52.04</v>
      </c>
      <c r="HD742" s="17">
        <v>52.04</v>
      </c>
      <c r="HE742" s="17">
        <v>52.04</v>
      </c>
      <c r="HF742" s="17">
        <v>52.04</v>
      </c>
      <c r="HG742" s="17">
        <v>52.04</v>
      </c>
      <c r="HH742" s="17">
        <v>52.04</v>
      </c>
      <c r="HI742" s="17">
        <v>52.04</v>
      </c>
      <c r="HJ742" s="17">
        <v>52.04</v>
      </c>
      <c r="HK742" s="17">
        <v>52.04</v>
      </c>
      <c r="HL742" s="17">
        <v>52.04</v>
      </c>
      <c r="HM742" s="17">
        <v>52.04</v>
      </c>
      <c r="HN742" s="17">
        <v>52.04</v>
      </c>
      <c r="HO742" s="17">
        <v>52.04</v>
      </c>
      <c r="HP742" s="17">
        <v>52.04</v>
      </c>
      <c r="HQ742" s="17">
        <v>52.04</v>
      </c>
      <c r="HR742" s="17">
        <v>52.04</v>
      </c>
      <c r="HS742" s="17">
        <v>52.04</v>
      </c>
      <c r="HT742" s="17">
        <v>52.04</v>
      </c>
      <c r="HU742" s="17">
        <v>52.04</v>
      </c>
      <c r="HV742" s="17">
        <v>52.04</v>
      </c>
      <c r="HW742" s="17">
        <v>52.04</v>
      </c>
      <c r="HX742" s="17">
        <v>52.04</v>
      </c>
      <c r="HY742" s="17">
        <v>52.04</v>
      </c>
      <c r="HZ742" s="17">
        <v>52.04</v>
      </c>
      <c r="IA742" s="17">
        <v>52.04</v>
      </c>
      <c r="IB742" s="17">
        <v>52.04</v>
      </c>
      <c r="IC742" s="17">
        <v>52.04</v>
      </c>
      <c r="ID742" s="17">
        <v>52.04</v>
      </c>
      <c r="IE742" s="17">
        <v>52.04</v>
      </c>
      <c r="IF742" s="17">
        <v>52.04</v>
      </c>
      <c r="IG742" s="17">
        <v>52.04</v>
      </c>
      <c r="IH742" s="17">
        <v>52.04</v>
      </c>
      <c r="II742" s="17">
        <v>52.04</v>
      </c>
      <c r="IJ742" s="17">
        <v>52.04</v>
      </c>
      <c r="IK742" s="17">
        <v>52.04</v>
      </c>
      <c r="IL742" s="17">
        <v>52.04</v>
      </c>
      <c r="IM742" s="17">
        <v>52.04</v>
      </c>
      <c r="IN742" s="17">
        <v>52.04</v>
      </c>
      <c r="IO742" s="17">
        <v>52.04</v>
      </c>
      <c r="IP742" s="17">
        <v>52.04</v>
      </c>
      <c r="IQ742" s="17">
        <v>52.04</v>
      </c>
      <c r="IR742" s="17">
        <v>52.04</v>
      </c>
      <c r="IS742" s="17">
        <v>52.04</v>
      </c>
      <c r="IT742" s="17">
        <v>52.04</v>
      </c>
      <c r="IU742" s="17">
        <v>52.04</v>
      </c>
      <c r="IV742" s="17">
        <v>52.04</v>
      </c>
      <c r="IW742" s="17">
        <v>52.04</v>
      </c>
      <c r="IX742" s="17">
        <v>52.04</v>
      </c>
      <c r="IY742" s="17">
        <v>52.04</v>
      </c>
    </row>
    <row r="743" spans="1:259" x14ac:dyDescent="0.15">
      <c r="A743" s="17" t="s">
        <v>3156</v>
      </c>
      <c r="B743" s="17" t="s">
        <v>3157</v>
      </c>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c r="AA743" s="26"/>
      <c r="AB743" s="17"/>
      <c r="AC743" s="26"/>
      <c r="AD743" s="26"/>
      <c r="AE743" s="17"/>
      <c r="AF743" s="17"/>
      <c r="AG743" s="17"/>
      <c r="AH743" s="17"/>
      <c r="AI743" s="17"/>
      <c r="AJ743" s="17"/>
      <c r="AK743" s="17"/>
      <c r="AL743" s="17"/>
      <c r="AM743" s="17"/>
      <c r="AN743" s="17"/>
      <c r="AO743" s="17"/>
      <c r="AP743" s="17"/>
      <c r="AQ743" s="17"/>
      <c r="AR743" s="17"/>
      <c r="AS743" s="17"/>
      <c r="AT743" s="17"/>
      <c r="AU743" s="17"/>
      <c r="AV743" s="17"/>
      <c r="AW743" s="17"/>
      <c r="AX743" s="17"/>
      <c r="AY743" s="17"/>
      <c r="AZ743" s="17"/>
      <c r="BA743" s="17"/>
      <c r="BB743" s="17"/>
      <c r="BC743" s="17"/>
      <c r="BD743" s="17"/>
      <c r="BE743" s="17"/>
      <c r="BF743" s="17"/>
      <c r="BG743" s="17"/>
      <c r="BH743" s="17"/>
      <c r="BI743" s="17"/>
      <c r="BJ743" s="26"/>
      <c r="BK743" s="17"/>
      <c r="BL743" s="17"/>
      <c r="BM743" s="17"/>
      <c r="BN743" s="17"/>
      <c r="BO743" s="17"/>
      <c r="BP743" s="17"/>
      <c r="BQ743" s="17"/>
      <c r="BR743" s="17"/>
      <c r="BS743" s="17"/>
      <c r="BT743" s="17"/>
      <c r="BU743" s="17"/>
      <c r="BV743" s="17"/>
      <c r="BW743" s="17"/>
      <c r="BX743" s="26"/>
      <c r="BY743" s="26"/>
      <c r="BZ743" s="26"/>
      <c r="CA743" s="26"/>
      <c r="CB743" s="26"/>
      <c r="CC743" s="17"/>
      <c r="CD743" s="17"/>
      <c r="CE743" s="17"/>
      <c r="CF743" s="17"/>
      <c r="CG743" s="17"/>
      <c r="CH743" s="17"/>
      <c r="CI743" s="17"/>
      <c r="CJ743" s="26"/>
      <c r="CK743" s="17"/>
      <c r="CL743" s="17"/>
      <c r="CM743" s="17"/>
      <c r="CN743" s="17"/>
      <c r="CO743" s="17"/>
      <c r="CP743" s="17"/>
      <c r="CQ743" s="17"/>
      <c r="CR743" s="17"/>
      <c r="CS743" s="17"/>
      <c r="CT743" s="17"/>
      <c r="CU743" s="17"/>
      <c r="CV743" s="17"/>
      <c r="CW743" s="17"/>
      <c r="CX743" s="17"/>
      <c r="CY743" s="26"/>
      <c r="CZ743" s="26"/>
      <c r="DA743" s="26"/>
      <c r="DB743" s="17"/>
      <c r="DC743" s="17"/>
      <c r="DD743" s="17"/>
      <c r="DE743" s="17"/>
      <c r="DF743" s="17"/>
      <c r="DG743" s="17"/>
      <c r="DH743" s="26"/>
      <c r="DI743" s="17"/>
      <c r="DJ743" s="17"/>
      <c r="DK743" s="17"/>
      <c r="DL743" s="17"/>
      <c r="DM743" s="17">
        <v>10.119999999999999</v>
      </c>
      <c r="DN743" s="17">
        <v>10.119999999999999</v>
      </c>
      <c r="DO743" s="17">
        <v>10.119999999999999</v>
      </c>
      <c r="DP743" s="17">
        <v>10.130000000000001</v>
      </c>
      <c r="DQ743" s="17">
        <v>10.130000000000001</v>
      </c>
      <c r="DR743" s="17">
        <v>10.130000000000001</v>
      </c>
      <c r="DS743" s="17">
        <v>10.119999999999999</v>
      </c>
      <c r="DT743" s="17">
        <v>10.119999999999999</v>
      </c>
      <c r="DU743" s="17">
        <v>10.119999999999999</v>
      </c>
      <c r="DV743" s="17">
        <v>10.119999999999999</v>
      </c>
      <c r="DW743" s="17">
        <v>10.130000000000001</v>
      </c>
      <c r="DX743" s="17">
        <v>10.11</v>
      </c>
      <c r="DY743" s="17">
        <v>10.08</v>
      </c>
      <c r="DZ743" s="17">
        <v>10.08</v>
      </c>
      <c r="EA743" s="17">
        <v>10.09</v>
      </c>
      <c r="EB743" s="17">
        <v>10.09</v>
      </c>
      <c r="EC743" s="17">
        <v>10.1</v>
      </c>
      <c r="ED743" s="17">
        <v>10.09</v>
      </c>
      <c r="EE743" s="17">
        <v>10.09</v>
      </c>
      <c r="EF743" s="17">
        <v>10.09</v>
      </c>
      <c r="EG743" s="17">
        <v>10.1</v>
      </c>
      <c r="EH743" s="17">
        <v>10.1</v>
      </c>
      <c r="EI743" s="17">
        <v>10.11</v>
      </c>
      <c r="EJ743" s="17">
        <v>10.119999999999999</v>
      </c>
      <c r="EK743" s="17">
        <v>10.1</v>
      </c>
      <c r="EL743" s="17">
        <v>10.1</v>
      </c>
      <c r="EM743" s="17">
        <v>10.11</v>
      </c>
      <c r="EN743" s="17">
        <v>10.1</v>
      </c>
      <c r="EO743" s="17">
        <v>10.1</v>
      </c>
      <c r="EP743" s="17">
        <v>10.08</v>
      </c>
      <c r="EQ743" s="17">
        <v>10.09</v>
      </c>
      <c r="ER743" s="17">
        <v>10.09</v>
      </c>
      <c r="ES743" s="17">
        <v>10.09</v>
      </c>
      <c r="ET743" s="17">
        <v>10.08</v>
      </c>
      <c r="EU743" s="17">
        <v>10.09</v>
      </c>
      <c r="EV743" s="17">
        <v>10.08</v>
      </c>
      <c r="EW743" s="17">
        <v>10.1</v>
      </c>
      <c r="EX743" s="17">
        <v>10.09</v>
      </c>
      <c r="EY743" s="17">
        <v>10.09</v>
      </c>
      <c r="EZ743" s="17">
        <v>10.09</v>
      </c>
      <c r="FA743" s="17">
        <v>10.08</v>
      </c>
      <c r="FB743" s="17">
        <v>10.07</v>
      </c>
      <c r="FC743" s="17">
        <v>10.07</v>
      </c>
      <c r="FD743" s="17">
        <v>10.06</v>
      </c>
      <c r="FE743" s="17">
        <v>10.07</v>
      </c>
      <c r="FF743" s="17">
        <v>10.08</v>
      </c>
      <c r="FG743" s="17">
        <v>10.09</v>
      </c>
      <c r="FH743" s="17">
        <v>10.09</v>
      </c>
      <c r="FI743" s="17">
        <v>10.09</v>
      </c>
      <c r="FJ743" s="17">
        <v>10.1</v>
      </c>
      <c r="FK743" s="17">
        <v>10.1</v>
      </c>
      <c r="FL743" s="17">
        <v>10.09</v>
      </c>
      <c r="FM743" s="17">
        <v>10.1</v>
      </c>
      <c r="FN743" s="17">
        <v>10.119999999999999</v>
      </c>
      <c r="FO743" s="17">
        <v>10.130000000000001</v>
      </c>
      <c r="FP743" s="17">
        <v>10.130000000000001</v>
      </c>
      <c r="FQ743" s="17">
        <v>10.11</v>
      </c>
      <c r="FR743" s="17">
        <v>10.119999999999999</v>
      </c>
      <c r="FS743" s="17">
        <v>10.119999999999999</v>
      </c>
      <c r="FT743" s="17">
        <v>10.119999999999999</v>
      </c>
      <c r="FU743" s="17">
        <v>10.1</v>
      </c>
      <c r="FV743" s="17">
        <v>10.11</v>
      </c>
      <c r="FW743" s="17">
        <v>10.11</v>
      </c>
      <c r="FX743" s="17">
        <v>10.119999999999999</v>
      </c>
      <c r="FY743" s="17">
        <v>10.130000000000001</v>
      </c>
      <c r="FZ743" s="17">
        <v>10.119999999999999</v>
      </c>
      <c r="GA743" s="17">
        <v>10.119999999999999</v>
      </c>
      <c r="GB743" s="17">
        <v>10.119999999999999</v>
      </c>
      <c r="GC743" s="17">
        <v>10.15</v>
      </c>
      <c r="GD743" s="17">
        <v>10.17</v>
      </c>
      <c r="GE743" s="17">
        <v>10.15</v>
      </c>
      <c r="GF743" s="17">
        <v>10.14</v>
      </c>
      <c r="GG743" s="17">
        <v>10.14</v>
      </c>
      <c r="GH743" s="17">
        <v>10.11</v>
      </c>
      <c r="GI743" s="17">
        <v>10.11</v>
      </c>
      <c r="GJ743" s="17">
        <v>10.11</v>
      </c>
      <c r="GK743" s="17">
        <v>10.1</v>
      </c>
      <c r="GL743" s="17">
        <v>10.11</v>
      </c>
      <c r="GM743" s="17">
        <v>10.11</v>
      </c>
      <c r="GN743" s="17">
        <v>10.11</v>
      </c>
      <c r="GO743" s="17">
        <v>10.119999999999999</v>
      </c>
      <c r="GP743" s="17">
        <v>10.11</v>
      </c>
      <c r="GQ743" s="17">
        <v>10.1</v>
      </c>
      <c r="GR743" s="17">
        <v>10.1</v>
      </c>
      <c r="GS743" s="17">
        <v>10.09</v>
      </c>
      <c r="GT743" s="17">
        <v>10.09</v>
      </c>
      <c r="GU743" s="17">
        <v>10.09</v>
      </c>
      <c r="GV743" s="17">
        <v>10.09</v>
      </c>
      <c r="GW743" s="17">
        <v>10.1</v>
      </c>
      <c r="GX743" s="17">
        <v>10.1</v>
      </c>
      <c r="GY743" s="17">
        <v>10.1</v>
      </c>
      <c r="GZ743" s="17">
        <v>10.11</v>
      </c>
      <c r="HA743" s="17">
        <v>10.11</v>
      </c>
      <c r="HB743" s="17">
        <v>10.119999999999999</v>
      </c>
      <c r="HC743" s="17">
        <v>10.119999999999999</v>
      </c>
      <c r="HD743" s="17">
        <v>10.130000000000001</v>
      </c>
      <c r="HE743" s="17">
        <v>10.14</v>
      </c>
      <c r="HF743" s="17">
        <v>10.16</v>
      </c>
      <c r="HG743" s="17">
        <v>10.16</v>
      </c>
      <c r="HH743" s="17">
        <v>10.130000000000001</v>
      </c>
      <c r="HI743" s="17">
        <v>10.15</v>
      </c>
      <c r="HJ743" s="17">
        <v>10.130000000000001</v>
      </c>
      <c r="HK743" s="17">
        <v>10.119999999999999</v>
      </c>
      <c r="HL743" s="17">
        <v>10.130000000000001</v>
      </c>
      <c r="HM743" s="17">
        <v>10.11</v>
      </c>
      <c r="HN743" s="17">
        <v>10.1</v>
      </c>
      <c r="HO743" s="17">
        <v>10.11</v>
      </c>
      <c r="HP743" s="17">
        <v>10.1</v>
      </c>
      <c r="HQ743" s="17">
        <v>10.1</v>
      </c>
      <c r="HR743" s="17">
        <v>10.09</v>
      </c>
      <c r="HS743" s="17">
        <v>10.1</v>
      </c>
      <c r="HT743" s="17">
        <v>10.1</v>
      </c>
      <c r="HU743" s="17">
        <v>10.1</v>
      </c>
      <c r="HV743" s="17">
        <v>10.11</v>
      </c>
      <c r="HW743" s="17">
        <v>10.1</v>
      </c>
      <c r="HX743" s="17">
        <v>10.11</v>
      </c>
      <c r="HY743" s="17">
        <v>10.1</v>
      </c>
      <c r="HZ743" s="17">
        <v>10.1</v>
      </c>
      <c r="IA743" s="17">
        <v>10.1</v>
      </c>
      <c r="IB743" s="17">
        <v>10.1</v>
      </c>
      <c r="IC743" s="17">
        <v>10.1</v>
      </c>
      <c r="ID743" s="17">
        <v>10.1</v>
      </c>
      <c r="IE743" s="17">
        <v>10.09</v>
      </c>
      <c r="IF743" s="17">
        <v>10.09</v>
      </c>
      <c r="IG743" s="17">
        <v>10.09</v>
      </c>
      <c r="IH743" s="17">
        <v>10.08</v>
      </c>
      <c r="II743" s="17">
        <v>10.09</v>
      </c>
      <c r="IJ743" s="17">
        <v>10.08</v>
      </c>
      <c r="IK743" s="17">
        <v>10.09</v>
      </c>
      <c r="IL743" s="17">
        <v>10.08</v>
      </c>
      <c r="IM743" s="17">
        <v>10.07</v>
      </c>
      <c r="IN743" s="17">
        <v>10.06</v>
      </c>
      <c r="IO743" s="17">
        <v>10.07</v>
      </c>
      <c r="IP743" s="17">
        <v>10.06</v>
      </c>
      <c r="IQ743" s="17">
        <v>10.06</v>
      </c>
      <c r="IR743" s="17">
        <v>10.06</v>
      </c>
      <c r="IS743" s="17">
        <v>10.06</v>
      </c>
      <c r="IT743" s="17">
        <v>10.06</v>
      </c>
      <c r="IU743" s="17">
        <v>10.050000000000001</v>
      </c>
      <c r="IV743" s="17">
        <v>10.050000000000001</v>
      </c>
      <c r="IW743" s="17">
        <v>10.050000000000001</v>
      </c>
      <c r="IX743" s="17">
        <v>10.050000000000001</v>
      </c>
      <c r="IY743" s="17">
        <v>10.050000000000001</v>
      </c>
    </row>
    <row r="744" spans="1:259" x14ac:dyDescent="0.15">
      <c r="A744" s="17" t="s">
        <v>880</v>
      </c>
      <c r="B744" s="17" t="s">
        <v>881</v>
      </c>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c r="AA744" s="26"/>
      <c r="AB744" s="17"/>
      <c r="AC744" s="26"/>
      <c r="AD744" s="26"/>
      <c r="AE744" s="17"/>
      <c r="AF744" s="17"/>
      <c r="AG744" s="17"/>
      <c r="AH744" s="17"/>
      <c r="AI744" s="17"/>
      <c r="AJ744" s="17"/>
      <c r="AK744" s="17"/>
      <c r="AL744" s="17"/>
      <c r="AM744" s="17"/>
      <c r="AN744" s="17"/>
      <c r="AO744" s="17"/>
      <c r="AP744" s="17"/>
      <c r="AQ744" s="17"/>
      <c r="AR744" s="17"/>
      <c r="AS744" s="17"/>
      <c r="AT744" s="17"/>
      <c r="AU744" s="17"/>
      <c r="AV744" s="17"/>
      <c r="AW744" s="17"/>
      <c r="AX744" s="17"/>
      <c r="AY744" s="17"/>
      <c r="AZ744" s="17"/>
      <c r="BA744" s="17"/>
      <c r="BB744" s="17"/>
      <c r="BC744" s="17"/>
      <c r="BD744" s="17"/>
      <c r="BE744" s="17"/>
      <c r="BF744" s="17"/>
      <c r="BG744" s="17"/>
      <c r="BH744" s="17"/>
      <c r="BI744" s="17"/>
      <c r="BJ744" s="26"/>
      <c r="BK744" s="17"/>
      <c r="BL744" s="17"/>
      <c r="BM744" s="17"/>
      <c r="BN744" s="17"/>
      <c r="BO744" s="17"/>
      <c r="BP744" s="17"/>
      <c r="BQ744" s="17"/>
      <c r="BR744" s="17"/>
      <c r="BS744" s="17"/>
      <c r="BT744" s="17"/>
      <c r="BU744" s="17"/>
      <c r="BV744" s="17"/>
      <c r="BW744" s="17"/>
      <c r="BX744" s="26"/>
      <c r="BY744" s="26"/>
      <c r="BZ744" s="26"/>
      <c r="CA744" s="26"/>
      <c r="CB744" s="26"/>
      <c r="CC744" s="17"/>
      <c r="CD744" s="17"/>
      <c r="CE744" s="17"/>
      <c r="CF744" s="17"/>
      <c r="CG744" s="17"/>
      <c r="CH744" s="17"/>
      <c r="CI744" s="17"/>
      <c r="CJ744" s="26"/>
      <c r="CK744" s="17"/>
      <c r="CL744" s="17"/>
      <c r="CM744" s="17"/>
      <c r="CN744" s="17"/>
      <c r="CO744" s="17"/>
      <c r="CP744" s="17"/>
      <c r="CQ744" s="17"/>
      <c r="CR744" s="17"/>
      <c r="CS744" s="17"/>
      <c r="CT744" s="17"/>
      <c r="CU744" s="17"/>
      <c r="CV744" s="17"/>
      <c r="CW744" s="17"/>
      <c r="CX744" s="17"/>
      <c r="CY744" s="26"/>
      <c r="CZ744" s="26"/>
      <c r="DA744" s="26"/>
      <c r="DB744" s="17"/>
      <c r="DC744" s="17"/>
      <c r="DD744" s="17"/>
      <c r="DE744" s="17"/>
      <c r="DF744" s="17"/>
      <c r="DG744" s="17"/>
      <c r="DH744" s="26"/>
      <c r="DI744" s="17"/>
      <c r="DJ744" s="17"/>
      <c r="DK744" s="17"/>
      <c r="DL744" s="17"/>
      <c r="DM744" s="17">
        <v>8.59</v>
      </c>
      <c r="DN744" s="17">
        <v>8.58</v>
      </c>
      <c r="DO744" s="17">
        <v>8.59</v>
      </c>
      <c r="DP744" s="17">
        <v>8.58</v>
      </c>
      <c r="DQ744" s="17">
        <v>8.57</v>
      </c>
      <c r="DR744" s="17">
        <v>8.58</v>
      </c>
      <c r="DS744" s="17">
        <v>8.58</v>
      </c>
      <c r="DT744" s="17">
        <v>8.58</v>
      </c>
      <c r="DU744" s="17">
        <v>8.58</v>
      </c>
      <c r="DV744" s="17">
        <v>8.58</v>
      </c>
      <c r="DW744" s="17">
        <v>8.57</v>
      </c>
      <c r="DX744" s="17">
        <v>8.57</v>
      </c>
      <c r="DY744" s="17">
        <v>8.56</v>
      </c>
      <c r="DZ744" s="17">
        <v>8.5500000000000007</v>
      </c>
      <c r="EA744" s="17">
        <v>8.56</v>
      </c>
      <c r="EB744" s="17">
        <v>8.5299999999999994</v>
      </c>
      <c r="EC744" s="17">
        <v>8.5299999999999994</v>
      </c>
      <c r="ED744" s="17">
        <v>8.52</v>
      </c>
      <c r="EE744" s="17">
        <v>8.5299999999999994</v>
      </c>
      <c r="EF744" s="17">
        <v>8.5299999999999994</v>
      </c>
      <c r="EG744" s="17">
        <v>8.5299999999999994</v>
      </c>
      <c r="EH744" s="17">
        <v>8.5299999999999994</v>
      </c>
      <c r="EI744" s="17">
        <v>8.5299999999999994</v>
      </c>
      <c r="EJ744" s="17">
        <v>8.52</v>
      </c>
      <c r="EK744" s="17">
        <v>8.5299999999999994</v>
      </c>
      <c r="EL744" s="17">
        <v>8.5299999999999994</v>
      </c>
      <c r="EM744" s="17">
        <v>8.5299999999999994</v>
      </c>
      <c r="EN744" s="17">
        <v>8.51</v>
      </c>
      <c r="EO744" s="17">
        <v>8.51</v>
      </c>
      <c r="EP744" s="17">
        <v>8.52</v>
      </c>
      <c r="EQ744" s="17">
        <v>8.5</v>
      </c>
      <c r="ER744" s="17">
        <v>8.51</v>
      </c>
      <c r="ES744" s="17">
        <v>8.51</v>
      </c>
      <c r="ET744" s="17">
        <v>8.52</v>
      </c>
      <c r="EU744" s="17">
        <v>8.51</v>
      </c>
      <c r="EV744" s="17">
        <v>8.52</v>
      </c>
      <c r="EW744" s="17">
        <v>8.52</v>
      </c>
      <c r="EX744" s="17">
        <v>8.51</v>
      </c>
      <c r="EY744" s="17">
        <v>8.52</v>
      </c>
      <c r="EZ744" s="17">
        <v>8.51</v>
      </c>
      <c r="FA744" s="17">
        <v>8.51</v>
      </c>
      <c r="FB744" s="17">
        <v>8.5</v>
      </c>
      <c r="FC744" s="17">
        <v>8.51</v>
      </c>
      <c r="FD744" s="17">
        <v>8.5</v>
      </c>
      <c r="FE744" s="17">
        <v>8.5</v>
      </c>
      <c r="FF744" s="17">
        <v>8.5</v>
      </c>
      <c r="FG744" s="17">
        <v>8.49</v>
      </c>
      <c r="FH744" s="17">
        <v>8.5</v>
      </c>
      <c r="FI744" s="17">
        <v>8.5</v>
      </c>
      <c r="FJ744" s="17">
        <v>8.5</v>
      </c>
      <c r="FK744" s="17">
        <v>8.51</v>
      </c>
      <c r="FL744" s="17">
        <v>8.52</v>
      </c>
      <c r="FM744" s="17">
        <v>8.52</v>
      </c>
      <c r="FN744" s="17">
        <v>8.5399999999999991</v>
      </c>
      <c r="FO744" s="17">
        <v>8.5299999999999994</v>
      </c>
      <c r="FP744" s="17">
        <v>8.5299999999999994</v>
      </c>
      <c r="FQ744" s="17">
        <v>8.5299999999999994</v>
      </c>
      <c r="FR744" s="17">
        <v>8.5299999999999994</v>
      </c>
      <c r="FS744" s="17">
        <v>8.52</v>
      </c>
      <c r="FT744" s="17">
        <v>8.51</v>
      </c>
      <c r="FU744" s="17">
        <v>8.51</v>
      </c>
      <c r="FV744" s="17">
        <v>8.51</v>
      </c>
      <c r="FW744" s="17">
        <v>8.51</v>
      </c>
      <c r="FX744" s="17">
        <v>8.52</v>
      </c>
      <c r="FY744" s="17">
        <v>8.5299999999999994</v>
      </c>
      <c r="FZ744" s="17">
        <v>8.5399999999999991</v>
      </c>
      <c r="GA744" s="17">
        <v>8.5399999999999991</v>
      </c>
      <c r="GB744" s="17">
        <v>8.5399999999999991</v>
      </c>
      <c r="GC744" s="17">
        <v>8.5299999999999994</v>
      </c>
      <c r="GD744" s="17">
        <v>8.5399999999999991</v>
      </c>
      <c r="GE744" s="17">
        <v>8.5399999999999991</v>
      </c>
      <c r="GF744" s="17">
        <v>8.5399999999999991</v>
      </c>
      <c r="GG744" s="17">
        <v>8.5299999999999994</v>
      </c>
      <c r="GH744" s="17">
        <v>8.5299999999999994</v>
      </c>
      <c r="GI744" s="17">
        <v>8.5399999999999991</v>
      </c>
      <c r="GJ744" s="17">
        <v>8.5299999999999994</v>
      </c>
      <c r="GK744" s="17">
        <v>8.5399999999999991</v>
      </c>
      <c r="GL744" s="17">
        <v>8.5299999999999994</v>
      </c>
      <c r="GM744" s="17">
        <v>8.5299999999999994</v>
      </c>
      <c r="GN744" s="17">
        <v>8.5299999999999994</v>
      </c>
      <c r="GO744" s="17">
        <v>8.52</v>
      </c>
      <c r="GP744" s="17">
        <v>8.5299999999999994</v>
      </c>
      <c r="GQ744" s="17">
        <v>8.5299999999999994</v>
      </c>
      <c r="GR744" s="17">
        <v>8.52</v>
      </c>
      <c r="GS744" s="17">
        <v>8.5299999999999994</v>
      </c>
      <c r="GT744" s="17">
        <v>8.5299999999999994</v>
      </c>
      <c r="GU744" s="17">
        <v>8.52</v>
      </c>
      <c r="GV744" s="17">
        <v>8.5299999999999994</v>
      </c>
      <c r="GW744" s="17">
        <v>8.5299999999999994</v>
      </c>
      <c r="GX744" s="17">
        <v>8.5399999999999991</v>
      </c>
      <c r="GY744" s="17">
        <v>8.5399999999999991</v>
      </c>
      <c r="GZ744" s="17">
        <v>8.5399999999999991</v>
      </c>
      <c r="HA744" s="17">
        <v>8.5299999999999994</v>
      </c>
      <c r="HB744" s="17">
        <v>8.5299999999999994</v>
      </c>
      <c r="HC744" s="17">
        <v>8.5299999999999994</v>
      </c>
      <c r="HD744" s="17">
        <v>8.5299999999999994</v>
      </c>
      <c r="HE744" s="17">
        <v>8.5399999999999991</v>
      </c>
      <c r="HF744" s="17">
        <v>8.5399999999999991</v>
      </c>
      <c r="HG744" s="17">
        <v>8.5399999999999991</v>
      </c>
      <c r="HH744" s="17">
        <v>8.5399999999999991</v>
      </c>
      <c r="HI744" s="17">
        <v>8.5299999999999994</v>
      </c>
      <c r="HJ744" s="17">
        <v>8.5399999999999991</v>
      </c>
      <c r="HK744" s="17">
        <v>8.5399999999999991</v>
      </c>
      <c r="HL744" s="17">
        <v>8.5299999999999994</v>
      </c>
      <c r="HM744" s="17">
        <v>8.56</v>
      </c>
      <c r="HN744" s="17">
        <v>8.57</v>
      </c>
      <c r="HO744" s="17">
        <v>8.5500000000000007</v>
      </c>
      <c r="HP744" s="17">
        <v>8.5500000000000007</v>
      </c>
      <c r="HQ744" s="17">
        <v>8.5500000000000007</v>
      </c>
      <c r="HR744" s="17">
        <v>8.5299999999999994</v>
      </c>
      <c r="HS744" s="17">
        <v>8.5299999999999994</v>
      </c>
      <c r="HT744" s="17">
        <v>8.5399999999999991</v>
      </c>
      <c r="HU744" s="17">
        <v>8.5500000000000007</v>
      </c>
      <c r="HV744" s="17">
        <v>8.5399999999999991</v>
      </c>
      <c r="HW744" s="17">
        <v>8.5399999999999991</v>
      </c>
      <c r="HX744" s="17">
        <v>8.5299999999999994</v>
      </c>
      <c r="HY744" s="17">
        <v>8.5399999999999991</v>
      </c>
      <c r="HZ744" s="17">
        <v>8.5500000000000007</v>
      </c>
      <c r="IA744" s="17">
        <v>8.5399999999999991</v>
      </c>
      <c r="IB744" s="17">
        <v>8.5399999999999991</v>
      </c>
      <c r="IC744" s="17">
        <v>8.5399999999999991</v>
      </c>
      <c r="ID744" s="17">
        <v>8.5399999999999991</v>
      </c>
      <c r="IE744" s="17">
        <v>8.5299999999999994</v>
      </c>
      <c r="IF744" s="17">
        <v>8.5299999999999994</v>
      </c>
      <c r="IG744" s="17">
        <v>8.5299999999999994</v>
      </c>
      <c r="IH744" s="17">
        <v>8.5299999999999994</v>
      </c>
      <c r="II744" s="17">
        <v>8.52</v>
      </c>
      <c r="IJ744" s="17">
        <v>8.52</v>
      </c>
      <c r="IK744" s="17">
        <v>8.52</v>
      </c>
      <c r="IL744" s="17">
        <v>8.5299999999999994</v>
      </c>
      <c r="IM744" s="17">
        <v>8.5299999999999994</v>
      </c>
      <c r="IN744" s="17">
        <v>8.5299999999999994</v>
      </c>
      <c r="IO744" s="17">
        <v>8.5399999999999991</v>
      </c>
      <c r="IP744" s="17">
        <v>8.5399999999999991</v>
      </c>
      <c r="IQ744" s="17">
        <v>8.5299999999999994</v>
      </c>
      <c r="IR744" s="17">
        <v>8.5399999999999991</v>
      </c>
      <c r="IS744" s="17">
        <v>8.5399999999999991</v>
      </c>
      <c r="IT744" s="17">
        <v>8.5399999999999991</v>
      </c>
      <c r="IU744" s="17">
        <v>8.5299999999999994</v>
      </c>
      <c r="IV744" s="17">
        <v>8.5299999999999994</v>
      </c>
      <c r="IW744" s="17">
        <v>8.5399999999999991</v>
      </c>
      <c r="IX744" s="17">
        <v>8.5299999999999994</v>
      </c>
      <c r="IY744" s="17">
        <v>8.5299999999999994</v>
      </c>
    </row>
    <row r="745" spans="1:259" x14ac:dyDescent="0.15">
      <c r="A745" s="17" t="s">
        <v>4615</v>
      </c>
      <c r="B745" s="17" t="s">
        <v>4881</v>
      </c>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c r="AA745" s="26"/>
      <c r="AB745" s="17"/>
      <c r="AC745" s="26"/>
      <c r="AD745" s="26"/>
      <c r="AE745" s="17"/>
      <c r="AF745" s="17"/>
      <c r="AG745" s="17"/>
      <c r="AH745" s="17"/>
      <c r="AI745" s="17"/>
      <c r="AJ745" s="17"/>
      <c r="AK745" s="17"/>
      <c r="AL745" s="17"/>
      <c r="AM745" s="17"/>
      <c r="AN745" s="17"/>
      <c r="AO745" s="17"/>
      <c r="AP745" s="17"/>
      <c r="AQ745" s="17"/>
      <c r="AR745" s="17"/>
      <c r="AS745" s="17"/>
      <c r="AT745" s="17"/>
      <c r="AU745" s="17"/>
      <c r="AV745" s="17"/>
      <c r="AW745" s="17"/>
      <c r="AX745" s="17"/>
      <c r="AY745" s="17"/>
      <c r="AZ745" s="17"/>
      <c r="BA745" s="17"/>
      <c r="BB745" s="17"/>
      <c r="BC745" s="17"/>
      <c r="BD745" s="17"/>
      <c r="BE745" s="17"/>
      <c r="BF745" s="17"/>
      <c r="BG745" s="17"/>
      <c r="BH745" s="17"/>
      <c r="BI745" s="17"/>
      <c r="BJ745" s="26"/>
      <c r="BK745" s="17"/>
      <c r="BL745" s="17"/>
      <c r="BM745" s="17"/>
      <c r="BN745" s="17"/>
      <c r="BO745" s="17"/>
      <c r="BP745" s="17"/>
      <c r="BQ745" s="17"/>
      <c r="BR745" s="17"/>
      <c r="BS745" s="17"/>
      <c r="BT745" s="17"/>
      <c r="BU745" s="17"/>
      <c r="BV745" s="17"/>
      <c r="BW745" s="17"/>
      <c r="BX745" s="26"/>
      <c r="BY745" s="26"/>
      <c r="BZ745" s="26"/>
      <c r="CA745" s="26"/>
      <c r="CB745" s="26"/>
      <c r="CC745" s="17"/>
      <c r="CD745" s="17"/>
      <c r="CE745" s="17"/>
      <c r="CF745" s="17"/>
      <c r="CG745" s="17"/>
      <c r="CH745" s="17"/>
      <c r="CI745" s="17"/>
      <c r="CJ745" s="26"/>
      <c r="CK745" s="17"/>
      <c r="CL745" s="17"/>
      <c r="CM745" s="17"/>
      <c r="CN745" s="17"/>
      <c r="CO745" s="17"/>
      <c r="CP745" s="17"/>
      <c r="CQ745" s="17"/>
      <c r="CR745" s="17"/>
      <c r="CS745" s="17"/>
      <c r="CT745" s="17"/>
      <c r="CU745" s="17"/>
      <c r="CV745" s="17"/>
      <c r="CW745" s="17"/>
      <c r="CX745" s="17"/>
      <c r="CY745" s="26"/>
      <c r="CZ745" s="26"/>
      <c r="DA745" s="26"/>
      <c r="DB745" s="17"/>
      <c r="DC745" s="17"/>
      <c r="DD745" s="17"/>
      <c r="DE745" s="17"/>
      <c r="DF745" s="17"/>
      <c r="DG745" s="17"/>
      <c r="DH745" s="26"/>
      <c r="DI745" s="17"/>
      <c r="DJ745" s="17"/>
      <c r="DK745" s="17"/>
      <c r="DL745" s="17"/>
      <c r="DM745" s="17">
        <v>6.14</v>
      </c>
      <c r="DN745" s="17">
        <v>6.13</v>
      </c>
      <c r="DO745" s="17">
        <v>6.13</v>
      </c>
      <c r="DP745" s="17">
        <v>6.14</v>
      </c>
      <c r="DQ745" s="17">
        <v>6.14</v>
      </c>
      <c r="DR745" s="17">
        <v>6.14</v>
      </c>
      <c r="DS745" s="17">
        <v>6.14</v>
      </c>
      <c r="DT745" s="17">
        <v>6.14</v>
      </c>
      <c r="DU745" s="17">
        <v>6.16</v>
      </c>
      <c r="DV745" s="17">
        <v>6.16</v>
      </c>
      <c r="DW745" s="17">
        <v>6.16</v>
      </c>
      <c r="DX745" s="17">
        <v>6.17</v>
      </c>
      <c r="DY745" s="17">
        <v>6.16</v>
      </c>
      <c r="DZ745" s="17">
        <v>6.16</v>
      </c>
      <c r="EA745" s="17">
        <v>6.16</v>
      </c>
      <c r="EB745" s="17">
        <v>6.16</v>
      </c>
      <c r="EC745" s="17">
        <v>6.17</v>
      </c>
      <c r="ED745" s="17">
        <v>6.17</v>
      </c>
      <c r="EE745" s="17">
        <v>6.16</v>
      </c>
      <c r="EF745" s="17">
        <v>6.17</v>
      </c>
      <c r="EG745" s="17">
        <v>6.16</v>
      </c>
      <c r="EH745" s="17">
        <v>6.16</v>
      </c>
      <c r="EI745" s="17">
        <v>6.17</v>
      </c>
      <c r="EJ745" s="17">
        <v>6.16</v>
      </c>
      <c r="EK745" s="17">
        <v>6.16</v>
      </c>
      <c r="EL745" s="17">
        <v>6.16</v>
      </c>
      <c r="EM745" s="17">
        <v>6.17</v>
      </c>
      <c r="EN745" s="17">
        <v>6.16</v>
      </c>
      <c r="EO745" s="17">
        <v>6.16</v>
      </c>
      <c r="EP745" s="17">
        <v>6.16</v>
      </c>
      <c r="EQ745" s="17">
        <v>6.15</v>
      </c>
      <c r="ER745" s="17">
        <v>6.16</v>
      </c>
      <c r="ES745" s="17">
        <v>6.15</v>
      </c>
      <c r="ET745" s="17">
        <v>6.15</v>
      </c>
      <c r="EU745" s="17">
        <v>6.15</v>
      </c>
      <c r="EV745" s="17">
        <v>6.16</v>
      </c>
      <c r="EW745" s="17">
        <v>6.16</v>
      </c>
      <c r="EX745" s="17">
        <v>6.16</v>
      </c>
      <c r="EY745" s="17">
        <v>6.16</v>
      </c>
      <c r="EZ745" s="17">
        <v>6.16</v>
      </c>
      <c r="FA745" s="17">
        <v>6.16</v>
      </c>
      <c r="FB745" s="17">
        <v>6.17</v>
      </c>
      <c r="FC745" s="17">
        <v>6.16</v>
      </c>
      <c r="FD745" s="17">
        <v>6.16</v>
      </c>
      <c r="FE745" s="17">
        <v>6.16</v>
      </c>
      <c r="FF745" s="17">
        <v>6.15</v>
      </c>
      <c r="FG745" s="17">
        <v>6.16</v>
      </c>
      <c r="FH745" s="17">
        <v>6.16</v>
      </c>
      <c r="FI745" s="17">
        <v>6.15</v>
      </c>
      <c r="FJ745" s="17">
        <v>6.15</v>
      </c>
      <c r="FK745" s="17">
        <v>6.16</v>
      </c>
      <c r="FL745" s="17">
        <v>6.16</v>
      </c>
      <c r="FM745" s="17">
        <v>6.15</v>
      </c>
      <c r="FN745" s="17">
        <v>6.16</v>
      </c>
      <c r="FO745" s="17">
        <v>6.15</v>
      </c>
      <c r="FP745" s="17">
        <v>6.15</v>
      </c>
      <c r="FQ745" s="17">
        <v>6.15</v>
      </c>
      <c r="FR745" s="17">
        <v>6.15</v>
      </c>
      <c r="FS745" s="17">
        <v>6.15</v>
      </c>
      <c r="FT745" s="17">
        <v>6.15</v>
      </c>
      <c r="FU745" s="17">
        <v>6.15</v>
      </c>
      <c r="FV745" s="17">
        <v>6.16</v>
      </c>
      <c r="FW745" s="17">
        <v>6.16</v>
      </c>
      <c r="FX745" s="17">
        <v>6.17</v>
      </c>
      <c r="FY745" s="17">
        <v>6.17</v>
      </c>
      <c r="FZ745" s="17">
        <v>6.16</v>
      </c>
      <c r="GA745" s="17">
        <v>6.18</v>
      </c>
      <c r="GB745" s="17">
        <v>6.18</v>
      </c>
      <c r="GC745" s="17">
        <v>6.18</v>
      </c>
      <c r="GD745" s="17">
        <v>6.18</v>
      </c>
      <c r="GE745" s="17">
        <v>6.18</v>
      </c>
      <c r="GF745" s="17">
        <v>6.18</v>
      </c>
      <c r="GG745" s="17">
        <v>6.18</v>
      </c>
      <c r="GH745" s="17">
        <v>6.18</v>
      </c>
      <c r="GI745" s="17">
        <v>6.17</v>
      </c>
      <c r="GJ745" s="17">
        <v>6.17</v>
      </c>
      <c r="GK745" s="17">
        <v>6.17</v>
      </c>
      <c r="GL745" s="17">
        <v>6.16</v>
      </c>
      <c r="GM745" s="17">
        <v>6.17</v>
      </c>
      <c r="GN745" s="17">
        <v>6.17</v>
      </c>
      <c r="GO745" s="17">
        <v>6.16</v>
      </c>
      <c r="GP745" s="17">
        <v>6.16</v>
      </c>
      <c r="GQ745" s="17">
        <v>6.16</v>
      </c>
      <c r="GR745" s="17">
        <v>6.17</v>
      </c>
      <c r="GS745" s="17">
        <v>6.16</v>
      </c>
      <c r="GT745" s="17">
        <v>6.16</v>
      </c>
      <c r="GU745" s="17">
        <v>6.17</v>
      </c>
      <c r="GV745" s="17">
        <v>6.17</v>
      </c>
      <c r="GW745" s="17">
        <v>6.17</v>
      </c>
      <c r="GX745" s="17">
        <v>6.17</v>
      </c>
      <c r="GY745" s="17">
        <v>6.16</v>
      </c>
      <c r="GZ745" s="17">
        <v>6.16</v>
      </c>
      <c r="HA745" s="17">
        <v>6.16</v>
      </c>
      <c r="HB745" s="17">
        <v>6.16</v>
      </c>
      <c r="HC745" s="17">
        <v>6.16</v>
      </c>
      <c r="HD745" s="17">
        <v>6.17</v>
      </c>
      <c r="HE745" s="17">
        <v>6.18</v>
      </c>
      <c r="HF745" s="17">
        <v>6.17</v>
      </c>
      <c r="HG745" s="17">
        <v>6.17</v>
      </c>
      <c r="HH745" s="17">
        <v>6.17</v>
      </c>
      <c r="HI745" s="17">
        <v>6.18</v>
      </c>
      <c r="HJ745" s="17">
        <v>6.18</v>
      </c>
      <c r="HK745" s="17">
        <v>6.17</v>
      </c>
      <c r="HL745" s="17">
        <v>6.16</v>
      </c>
      <c r="HM745" s="17">
        <v>6.17</v>
      </c>
      <c r="HN745" s="17">
        <v>6.16</v>
      </c>
      <c r="HO745" s="17">
        <v>6.16</v>
      </c>
      <c r="HP745" s="17">
        <v>6.16</v>
      </c>
      <c r="HQ745" s="17">
        <v>6.17</v>
      </c>
      <c r="HR745" s="17">
        <v>6.16</v>
      </c>
      <c r="HS745" s="17">
        <v>6.16</v>
      </c>
      <c r="HT745" s="17">
        <v>6.16</v>
      </c>
      <c r="HU745" s="17">
        <v>6.16</v>
      </c>
      <c r="HV745" s="17">
        <v>6.16</v>
      </c>
      <c r="HW745" s="17">
        <v>6.16</v>
      </c>
      <c r="HX745" s="17">
        <v>6.16</v>
      </c>
      <c r="HY745" s="17">
        <v>6.16</v>
      </c>
      <c r="HZ745" s="17">
        <v>6.16</v>
      </c>
      <c r="IA745" s="17">
        <v>6.17</v>
      </c>
      <c r="IB745" s="17">
        <v>6.16</v>
      </c>
      <c r="IC745" s="17">
        <v>6.17</v>
      </c>
      <c r="ID745" s="17">
        <v>6.16</v>
      </c>
      <c r="IE745" s="17">
        <v>6.16</v>
      </c>
      <c r="IF745" s="17">
        <v>6.17</v>
      </c>
      <c r="IG745" s="17">
        <v>6.15</v>
      </c>
      <c r="IH745" s="17">
        <v>6.15</v>
      </c>
      <c r="II745" s="17">
        <v>6.15</v>
      </c>
      <c r="IJ745" s="17">
        <v>6.15</v>
      </c>
      <c r="IK745" s="17">
        <v>6.15</v>
      </c>
      <c r="IL745" s="17">
        <v>6.15</v>
      </c>
      <c r="IM745" s="17">
        <v>6.15</v>
      </c>
      <c r="IN745" s="17">
        <v>6.15</v>
      </c>
      <c r="IO745" s="17">
        <v>6.16</v>
      </c>
      <c r="IP745" s="17">
        <v>6.16</v>
      </c>
      <c r="IQ745" s="17">
        <v>6.16</v>
      </c>
      <c r="IR745" s="17">
        <v>6.16</v>
      </c>
      <c r="IS745" s="17">
        <v>6.16</v>
      </c>
      <c r="IT745" s="17">
        <v>6.18</v>
      </c>
      <c r="IU745" s="17">
        <v>6.17</v>
      </c>
      <c r="IV745" s="17">
        <v>6.17</v>
      </c>
      <c r="IW745" s="17">
        <v>6.18</v>
      </c>
      <c r="IX745" s="17">
        <v>6.2</v>
      </c>
      <c r="IY745" s="17">
        <v>6.19</v>
      </c>
    </row>
    <row r="746" spans="1:259" x14ac:dyDescent="0.15">
      <c r="A746" s="17" t="s">
        <v>2970</v>
      </c>
      <c r="B746" s="17" t="s">
        <v>2971</v>
      </c>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c r="AA746" s="26"/>
      <c r="AB746" s="17"/>
      <c r="AC746" s="26"/>
      <c r="AD746" s="26"/>
      <c r="AE746" s="17"/>
      <c r="AF746" s="17"/>
      <c r="AG746" s="17"/>
      <c r="AH746" s="17"/>
      <c r="AI746" s="17"/>
      <c r="AJ746" s="17"/>
      <c r="AK746" s="17"/>
      <c r="AL746" s="17"/>
      <c r="AM746" s="17"/>
      <c r="AN746" s="17"/>
      <c r="AO746" s="17"/>
      <c r="AP746" s="17"/>
      <c r="AQ746" s="17"/>
      <c r="AR746" s="17"/>
      <c r="AS746" s="17"/>
      <c r="AT746" s="17"/>
      <c r="AU746" s="17"/>
      <c r="AV746" s="17"/>
      <c r="AW746" s="17"/>
      <c r="AX746" s="17"/>
      <c r="AY746" s="17"/>
      <c r="AZ746" s="17"/>
      <c r="BA746" s="17"/>
      <c r="BB746" s="17"/>
      <c r="BC746" s="17"/>
      <c r="BD746" s="17"/>
      <c r="BE746" s="17"/>
      <c r="BF746" s="17"/>
      <c r="BG746" s="17"/>
      <c r="BH746" s="17"/>
      <c r="BI746" s="17"/>
      <c r="BJ746" s="26"/>
      <c r="BK746" s="17"/>
      <c r="BL746" s="17"/>
      <c r="BM746" s="17"/>
      <c r="BN746" s="17"/>
      <c r="BO746" s="17"/>
      <c r="BP746" s="17"/>
      <c r="BQ746" s="17"/>
      <c r="BR746" s="17"/>
      <c r="BS746" s="17"/>
      <c r="BT746" s="17"/>
      <c r="BU746" s="17"/>
      <c r="BV746" s="17"/>
      <c r="BW746" s="17"/>
      <c r="BX746" s="26"/>
      <c r="BY746" s="26"/>
      <c r="BZ746" s="26"/>
      <c r="CA746" s="26"/>
      <c r="CB746" s="26"/>
      <c r="CC746" s="17"/>
      <c r="CD746" s="17"/>
      <c r="CE746" s="17"/>
      <c r="CF746" s="17"/>
      <c r="CG746" s="17"/>
      <c r="CH746" s="17"/>
      <c r="CI746" s="17"/>
      <c r="CJ746" s="26"/>
      <c r="CK746" s="17"/>
      <c r="CL746" s="17"/>
      <c r="CM746" s="17"/>
      <c r="CN746" s="17"/>
      <c r="CO746" s="17"/>
      <c r="CP746" s="17"/>
      <c r="CQ746" s="17"/>
      <c r="CR746" s="17"/>
      <c r="CS746" s="17"/>
      <c r="CT746" s="17"/>
      <c r="CU746" s="17"/>
      <c r="CV746" s="17"/>
      <c r="CW746" s="17"/>
      <c r="CX746" s="17"/>
      <c r="CY746" s="26"/>
      <c r="CZ746" s="26"/>
      <c r="DA746" s="26"/>
      <c r="DB746" s="17"/>
      <c r="DC746" s="17"/>
      <c r="DD746" s="17"/>
      <c r="DE746" s="17"/>
      <c r="DF746" s="17"/>
      <c r="DG746" s="17"/>
      <c r="DH746" s="26"/>
      <c r="DI746" s="17"/>
      <c r="DJ746" s="17"/>
      <c r="DK746" s="17"/>
      <c r="DL746" s="17"/>
      <c r="DM746" s="17">
        <v>4.68</v>
      </c>
      <c r="DN746" s="17">
        <v>4.68</v>
      </c>
      <c r="DO746" s="17">
        <v>4.68</v>
      </c>
      <c r="DP746" s="17">
        <v>4.68</v>
      </c>
      <c r="DQ746" s="17">
        <v>4.68</v>
      </c>
      <c r="DR746" s="17">
        <v>4.68</v>
      </c>
      <c r="DS746" s="17">
        <v>4.68</v>
      </c>
      <c r="DT746" s="17">
        <v>4.68</v>
      </c>
      <c r="DU746" s="17">
        <v>4.68</v>
      </c>
      <c r="DV746" s="17">
        <v>4.6900000000000004</v>
      </c>
      <c r="DW746" s="17">
        <v>4.6900000000000004</v>
      </c>
      <c r="DX746" s="17">
        <v>4.6900000000000004</v>
      </c>
      <c r="DY746" s="17">
        <v>4.6900000000000004</v>
      </c>
      <c r="DZ746" s="17">
        <v>4.6900000000000004</v>
      </c>
      <c r="EA746" s="17">
        <v>4.68</v>
      </c>
      <c r="EB746" s="17">
        <v>4.68</v>
      </c>
      <c r="EC746" s="17">
        <v>4.68</v>
      </c>
      <c r="ED746" s="17">
        <v>4.68</v>
      </c>
      <c r="EE746" s="17">
        <v>4.68</v>
      </c>
      <c r="EF746" s="17">
        <v>4.68</v>
      </c>
      <c r="EG746" s="17">
        <v>4.68</v>
      </c>
      <c r="EH746" s="17">
        <v>4.68</v>
      </c>
      <c r="EI746" s="17">
        <v>4.67</v>
      </c>
      <c r="EJ746" s="17">
        <v>4.68</v>
      </c>
      <c r="EK746" s="17">
        <v>4.67</v>
      </c>
      <c r="EL746" s="17">
        <v>4.67</v>
      </c>
      <c r="EM746" s="17">
        <v>4.67</v>
      </c>
      <c r="EN746" s="17">
        <v>4.67</v>
      </c>
      <c r="EO746" s="17">
        <v>4.68</v>
      </c>
      <c r="EP746" s="17">
        <v>4.67</v>
      </c>
      <c r="EQ746" s="17">
        <v>4.68</v>
      </c>
      <c r="ER746" s="17">
        <v>4.67</v>
      </c>
      <c r="ES746" s="17">
        <v>4.68</v>
      </c>
      <c r="ET746" s="17">
        <v>4.67</v>
      </c>
      <c r="EU746" s="17">
        <v>4.67</v>
      </c>
      <c r="EV746" s="17">
        <v>4.67</v>
      </c>
      <c r="EW746" s="17">
        <v>4.67</v>
      </c>
      <c r="EX746" s="17">
        <v>4.68</v>
      </c>
      <c r="EY746" s="17">
        <v>4.67</v>
      </c>
      <c r="EZ746" s="17">
        <v>4.67</v>
      </c>
      <c r="FA746" s="17">
        <v>4.68</v>
      </c>
      <c r="FB746" s="17">
        <v>4.68</v>
      </c>
      <c r="FC746" s="17">
        <v>4.67</v>
      </c>
      <c r="FD746" s="17">
        <v>4.67</v>
      </c>
      <c r="FE746" s="17">
        <v>4.68</v>
      </c>
      <c r="FF746" s="17">
        <v>4.67</v>
      </c>
      <c r="FG746" s="17">
        <v>4.68</v>
      </c>
      <c r="FH746" s="17">
        <v>4.67</v>
      </c>
      <c r="FI746" s="17">
        <v>4.68</v>
      </c>
      <c r="FJ746" s="17">
        <v>4.68</v>
      </c>
      <c r="FK746" s="17">
        <v>4.6900000000000004</v>
      </c>
      <c r="FL746" s="17">
        <v>4.68</v>
      </c>
      <c r="FM746" s="17">
        <v>4.68</v>
      </c>
      <c r="FN746" s="17">
        <v>4.6900000000000004</v>
      </c>
      <c r="FO746" s="17">
        <v>4.68</v>
      </c>
      <c r="FP746" s="17">
        <v>4.68</v>
      </c>
      <c r="FQ746" s="17">
        <v>4.68</v>
      </c>
      <c r="FR746" s="17">
        <v>4.68</v>
      </c>
      <c r="FS746" s="17">
        <v>4.68</v>
      </c>
      <c r="FT746" s="17">
        <v>4.68</v>
      </c>
      <c r="FU746" s="17">
        <v>4.68</v>
      </c>
      <c r="FV746" s="17">
        <v>4.68</v>
      </c>
      <c r="FW746" s="17">
        <v>4.6900000000000004</v>
      </c>
      <c r="FX746" s="17">
        <v>4.68</v>
      </c>
      <c r="FY746" s="17">
        <v>4.6900000000000004</v>
      </c>
      <c r="FZ746" s="17">
        <v>4.68</v>
      </c>
      <c r="GA746" s="17">
        <v>4.6900000000000004</v>
      </c>
      <c r="GB746" s="17">
        <v>4.68</v>
      </c>
      <c r="GC746" s="17">
        <v>4.68</v>
      </c>
      <c r="GD746" s="17">
        <v>4.68</v>
      </c>
      <c r="GE746" s="17">
        <v>4.68</v>
      </c>
      <c r="GF746" s="17">
        <v>4.6900000000000004</v>
      </c>
      <c r="GG746" s="17">
        <v>4.68</v>
      </c>
      <c r="GH746" s="17">
        <v>4.6900000000000004</v>
      </c>
      <c r="GI746" s="17">
        <v>4.6900000000000004</v>
      </c>
      <c r="GJ746" s="17">
        <v>4.68</v>
      </c>
      <c r="GK746" s="17">
        <v>4.68</v>
      </c>
      <c r="GL746" s="17">
        <v>4.6900000000000004</v>
      </c>
      <c r="GM746" s="17">
        <v>4.6900000000000004</v>
      </c>
      <c r="GN746" s="17">
        <v>4.6900000000000004</v>
      </c>
      <c r="GO746" s="17">
        <v>4.71</v>
      </c>
      <c r="GP746" s="17">
        <v>4.7300000000000004</v>
      </c>
      <c r="GQ746" s="17">
        <v>4.72</v>
      </c>
      <c r="GR746" s="17">
        <v>4.7300000000000004</v>
      </c>
      <c r="GS746" s="17">
        <v>4.72</v>
      </c>
      <c r="GT746" s="17">
        <v>4.7300000000000004</v>
      </c>
      <c r="GU746" s="17">
        <v>4.72</v>
      </c>
      <c r="GV746" s="17">
        <v>4.7300000000000004</v>
      </c>
      <c r="GW746" s="17">
        <v>4.7300000000000004</v>
      </c>
      <c r="GX746" s="17">
        <v>4.74</v>
      </c>
      <c r="GY746" s="17">
        <v>4.74</v>
      </c>
      <c r="GZ746" s="17">
        <v>4.74</v>
      </c>
      <c r="HA746" s="17">
        <v>4.74</v>
      </c>
      <c r="HB746" s="17">
        <v>4.7300000000000004</v>
      </c>
      <c r="HC746" s="17">
        <v>4.74</v>
      </c>
      <c r="HD746" s="17">
        <v>4.7300000000000004</v>
      </c>
      <c r="HE746" s="17">
        <v>4.7300000000000004</v>
      </c>
      <c r="HF746" s="17">
        <v>4.72</v>
      </c>
      <c r="HG746" s="17">
        <v>4.72</v>
      </c>
      <c r="HH746" s="17">
        <v>4.7300000000000004</v>
      </c>
      <c r="HI746" s="17">
        <v>4.72</v>
      </c>
      <c r="HJ746" s="17">
        <v>4.72</v>
      </c>
      <c r="HK746" s="17">
        <v>4.7300000000000004</v>
      </c>
      <c r="HL746" s="17">
        <v>4.7300000000000004</v>
      </c>
      <c r="HM746" s="17">
        <v>4.72</v>
      </c>
      <c r="HN746" s="17">
        <v>4.71</v>
      </c>
      <c r="HO746" s="17">
        <v>4.71</v>
      </c>
      <c r="HP746" s="17">
        <v>4.71</v>
      </c>
      <c r="HQ746" s="17">
        <v>4.71</v>
      </c>
      <c r="HR746" s="17">
        <v>4.72</v>
      </c>
      <c r="HS746" s="17">
        <v>4.71</v>
      </c>
      <c r="HT746" s="17">
        <v>4.71</v>
      </c>
      <c r="HU746" s="17">
        <v>4.71</v>
      </c>
      <c r="HV746" s="17">
        <v>4.71</v>
      </c>
      <c r="HW746" s="17">
        <v>4.71</v>
      </c>
      <c r="HX746" s="17">
        <v>4.71</v>
      </c>
      <c r="HY746" s="17">
        <v>4.72</v>
      </c>
      <c r="HZ746" s="17">
        <v>4.72</v>
      </c>
      <c r="IA746" s="17">
        <v>4.71</v>
      </c>
      <c r="IB746" s="17">
        <v>4.71</v>
      </c>
      <c r="IC746" s="17">
        <v>4.71</v>
      </c>
      <c r="ID746" s="17">
        <v>4.71</v>
      </c>
      <c r="IE746" s="17">
        <v>4.71</v>
      </c>
      <c r="IF746" s="17">
        <v>4.71</v>
      </c>
      <c r="IG746" s="17">
        <v>4.71</v>
      </c>
      <c r="IH746" s="17">
        <v>4.71</v>
      </c>
      <c r="II746" s="17">
        <v>4.71</v>
      </c>
      <c r="IJ746" s="17">
        <v>4.71</v>
      </c>
      <c r="IK746" s="17">
        <v>4.71</v>
      </c>
      <c r="IL746" s="17">
        <v>4.71</v>
      </c>
      <c r="IM746" s="17">
        <v>4.71</v>
      </c>
      <c r="IN746" s="17">
        <v>4.71</v>
      </c>
      <c r="IO746" s="17">
        <v>4.72</v>
      </c>
      <c r="IP746" s="17">
        <v>4.71</v>
      </c>
      <c r="IQ746" s="17">
        <v>4.71</v>
      </c>
      <c r="IR746" s="17">
        <v>4.71</v>
      </c>
      <c r="IS746" s="17">
        <v>4.71</v>
      </c>
      <c r="IT746" s="17">
        <v>4.72</v>
      </c>
      <c r="IU746" s="17">
        <v>4.72</v>
      </c>
      <c r="IV746" s="17">
        <v>4.71</v>
      </c>
      <c r="IW746" s="17">
        <v>4.72</v>
      </c>
      <c r="IX746" s="17">
        <v>4.72</v>
      </c>
      <c r="IY746" s="17">
        <v>4.71</v>
      </c>
    </row>
    <row r="747" spans="1:259" x14ac:dyDescent="0.15">
      <c r="A747" s="17" t="s">
        <v>3354</v>
      </c>
      <c r="B747" s="17" t="s">
        <v>3355</v>
      </c>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c r="AA747" s="26"/>
      <c r="AB747" s="17"/>
      <c r="AC747" s="26"/>
      <c r="AD747" s="26"/>
      <c r="AE747" s="17"/>
      <c r="AF747" s="17"/>
      <c r="AG747" s="17"/>
      <c r="AH747" s="17"/>
      <c r="AI747" s="17"/>
      <c r="AJ747" s="17"/>
      <c r="AK747" s="17"/>
      <c r="AL747" s="17"/>
      <c r="AM747" s="17"/>
      <c r="AN747" s="17"/>
      <c r="AO747" s="17"/>
      <c r="AP747" s="17"/>
      <c r="AQ747" s="17"/>
      <c r="AR747" s="17"/>
      <c r="AS747" s="17"/>
      <c r="AT747" s="17"/>
      <c r="AU747" s="17"/>
      <c r="AV747" s="17"/>
      <c r="AW747" s="17"/>
      <c r="AX747" s="17"/>
      <c r="AY747" s="17"/>
      <c r="AZ747" s="17"/>
      <c r="BA747" s="17"/>
      <c r="BB747" s="17"/>
      <c r="BC747" s="17"/>
      <c r="BD747" s="17"/>
      <c r="BE747" s="17"/>
      <c r="BF747" s="17"/>
      <c r="BG747" s="17"/>
      <c r="BH747" s="17"/>
      <c r="BI747" s="17"/>
      <c r="BJ747" s="26"/>
      <c r="BK747" s="17"/>
      <c r="BL747" s="17"/>
      <c r="BM747" s="17"/>
      <c r="BN747" s="17"/>
      <c r="BO747" s="17"/>
      <c r="BP747" s="17"/>
      <c r="BQ747" s="17"/>
      <c r="BR747" s="17"/>
      <c r="BS747" s="17"/>
      <c r="BT747" s="17"/>
      <c r="BU747" s="17"/>
      <c r="BV747" s="17"/>
      <c r="BW747" s="17"/>
      <c r="BX747" s="26"/>
      <c r="BY747" s="26"/>
      <c r="BZ747" s="26"/>
      <c r="CA747" s="26"/>
      <c r="CB747" s="26"/>
      <c r="CC747" s="17"/>
      <c r="CD747" s="17"/>
      <c r="CE747" s="17"/>
      <c r="CF747" s="17"/>
      <c r="CG747" s="17"/>
      <c r="CH747" s="17"/>
      <c r="CI747" s="17"/>
      <c r="CJ747" s="26"/>
      <c r="CK747" s="17"/>
      <c r="CL747" s="17"/>
      <c r="CM747" s="17"/>
      <c r="CN747" s="17"/>
      <c r="CO747" s="17"/>
      <c r="CP747" s="17"/>
      <c r="CQ747" s="17"/>
      <c r="CR747" s="17"/>
      <c r="CS747" s="17"/>
      <c r="CT747" s="17"/>
      <c r="CU747" s="17"/>
      <c r="CV747" s="17"/>
      <c r="CW747" s="17"/>
      <c r="CX747" s="17"/>
      <c r="CY747" s="26"/>
      <c r="CZ747" s="26"/>
      <c r="DA747" s="26"/>
      <c r="DB747" s="17"/>
      <c r="DC747" s="17"/>
      <c r="DD747" s="17"/>
      <c r="DE747" s="17"/>
      <c r="DF747" s="17"/>
      <c r="DG747" s="17"/>
      <c r="DH747" s="26"/>
      <c r="DI747" s="17"/>
      <c r="DJ747" s="17"/>
      <c r="DK747" s="17"/>
      <c r="DL747" s="17"/>
      <c r="DM747" s="17">
        <v>6.6</v>
      </c>
      <c r="DN747" s="17">
        <v>6.6</v>
      </c>
      <c r="DO747" s="17">
        <v>6.6</v>
      </c>
      <c r="DP747" s="17">
        <v>6.61</v>
      </c>
      <c r="DQ747" s="17">
        <v>6.61</v>
      </c>
      <c r="DR747" s="17">
        <v>6.62</v>
      </c>
      <c r="DS747" s="17">
        <v>6.61</v>
      </c>
      <c r="DT747" s="17">
        <v>6.62</v>
      </c>
      <c r="DU747" s="17">
        <v>6.62</v>
      </c>
      <c r="DV747" s="17">
        <v>6.61</v>
      </c>
      <c r="DW747" s="17">
        <v>6.62</v>
      </c>
      <c r="DX747" s="17">
        <v>6.61</v>
      </c>
      <c r="DY747" s="17">
        <v>6.61</v>
      </c>
      <c r="DZ747" s="17">
        <v>6.61</v>
      </c>
      <c r="EA747" s="17">
        <v>6.61</v>
      </c>
      <c r="EB747" s="17">
        <v>6.61</v>
      </c>
      <c r="EC747" s="17">
        <v>6.61</v>
      </c>
      <c r="ED747" s="17">
        <v>6.61</v>
      </c>
      <c r="EE747" s="17">
        <v>6.59</v>
      </c>
      <c r="EF747" s="17">
        <v>6.59</v>
      </c>
      <c r="EG747" s="17">
        <v>6.59</v>
      </c>
      <c r="EH747" s="17">
        <v>6.6</v>
      </c>
      <c r="EI747" s="17">
        <v>6.6</v>
      </c>
      <c r="EJ747" s="17">
        <v>6.59</v>
      </c>
      <c r="EK747" s="17">
        <v>6.59</v>
      </c>
      <c r="EL747" s="17">
        <v>6.59</v>
      </c>
      <c r="EM747" s="17">
        <v>6.6</v>
      </c>
      <c r="EN747" s="17">
        <v>6.59</v>
      </c>
      <c r="EO747" s="17">
        <v>6.59</v>
      </c>
      <c r="EP747" s="17">
        <v>6.59</v>
      </c>
      <c r="EQ747" s="17">
        <v>6.59</v>
      </c>
      <c r="ER747" s="17">
        <v>6.59</v>
      </c>
      <c r="ES747" s="17">
        <v>6.6</v>
      </c>
      <c r="ET747" s="17">
        <v>6.59</v>
      </c>
      <c r="EU747" s="17">
        <v>6.6</v>
      </c>
      <c r="EV747" s="17">
        <v>6.59</v>
      </c>
      <c r="EW747" s="17">
        <v>6.6</v>
      </c>
      <c r="EX747" s="17">
        <v>6.6</v>
      </c>
      <c r="EY747" s="17">
        <v>6.6</v>
      </c>
      <c r="EZ747" s="17">
        <v>6.59</v>
      </c>
      <c r="FA747" s="17">
        <v>6.6</v>
      </c>
      <c r="FB747" s="17">
        <v>6.59</v>
      </c>
      <c r="FC747" s="17">
        <v>6.59</v>
      </c>
      <c r="FD747" s="17">
        <v>6.59</v>
      </c>
      <c r="FE747" s="17">
        <v>6.59</v>
      </c>
      <c r="FF747" s="17">
        <v>6.58</v>
      </c>
      <c r="FG747" s="17">
        <v>6.59</v>
      </c>
      <c r="FH747" s="17">
        <v>6.59</v>
      </c>
      <c r="FI747" s="17">
        <v>6.6</v>
      </c>
      <c r="FJ747" s="17">
        <v>6.59</v>
      </c>
      <c r="FK747" s="17">
        <v>6.59</v>
      </c>
      <c r="FL747" s="17">
        <v>6.59</v>
      </c>
      <c r="FM747" s="17">
        <v>6.6</v>
      </c>
      <c r="FN747" s="17">
        <v>6.59</v>
      </c>
      <c r="FO747" s="17">
        <v>6.6</v>
      </c>
      <c r="FP747" s="17">
        <v>6.6</v>
      </c>
      <c r="FQ747" s="17">
        <v>6.6</v>
      </c>
      <c r="FR747" s="17">
        <v>6.61</v>
      </c>
      <c r="FS747" s="17">
        <v>6.61</v>
      </c>
      <c r="FT747" s="17">
        <v>6.61</v>
      </c>
      <c r="FU747" s="17">
        <v>6.6</v>
      </c>
      <c r="FV747" s="17">
        <v>6.6</v>
      </c>
      <c r="FW747" s="17">
        <v>6.6</v>
      </c>
      <c r="FX747" s="17">
        <v>6.6</v>
      </c>
      <c r="FY747" s="17">
        <v>6.62</v>
      </c>
      <c r="FZ747" s="17">
        <v>6.62</v>
      </c>
      <c r="GA747" s="17">
        <v>6.61</v>
      </c>
      <c r="GB747" s="17">
        <v>6.61</v>
      </c>
      <c r="GC747" s="17">
        <v>6.61</v>
      </c>
      <c r="GD747" s="17">
        <v>6.61</v>
      </c>
      <c r="GE747" s="17">
        <v>6.62</v>
      </c>
      <c r="GF747" s="17">
        <v>6.61</v>
      </c>
      <c r="GG747" s="17">
        <v>6.61</v>
      </c>
      <c r="GH747" s="17">
        <v>6.61</v>
      </c>
      <c r="GI747" s="17">
        <v>6.6</v>
      </c>
      <c r="GJ747" s="17">
        <v>6.6</v>
      </c>
      <c r="GK747" s="17">
        <v>6.6</v>
      </c>
      <c r="GL747" s="17">
        <v>6.6</v>
      </c>
      <c r="GM747" s="17">
        <v>6.59</v>
      </c>
      <c r="GN747" s="17">
        <v>6.59</v>
      </c>
      <c r="GO747" s="17">
        <v>6.59</v>
      </c>
      <c r="GP747" s="17">
        <v>6.6</v>
      </c>
      <c r="GQ747" s="17">
        <v>6.59</v>
      </c>
      <c r="GR747" s="17">
        <v>6.59</v>
      </c>
      <c r="GS747" s="17">
        <v>6.6</v>
      </c>
      <c r="GT747" s="17">
        <v>6.59</v>
      </c>
      <c r="GU747" s="17">
        <v>6.59</v>
      </c>
      <c r="GV747" s="17">
        <v>6.6</v>
      </c>
      <c r="GW747" s="17">
        <v>6.59</v>
      </c>
      <c r="GX747" s="17">
        <v>6.59</v>
      </c>
      <c r="GY747" s="17">
        <v>6.59</v>
      </c>
      <c r="GZ747" s="17">
        <v>6.59</v>
      </c>
      <c r="HA747" s="17">
        <v>6.59</v>
      </c>
      <c r="HB747" s="17">
        <v>6.59</v>
      </c>
      <c r="HC747" s="17">
        <v>6.59</v>
      </c>
      <c r="HD747" s="17">
        <v>6.6</v>
      </c>
      <c r="HE747" s="17">
        <v>6.6</v>
      </c>
      <c r="HF747" s="17">
        <v>6.6</v>
      </c>
      <c r="HG747" s="17">
        <v>6.6</v>
      </c>
      <c r="HH747" s="17">
        <v>6.6</v>
      </c>
      <c r="HI747" s="17">
        <v>6.6</v>
      </c>
      <c r="HJ747" s="17">
        <v>6.6</v>
      </c>
      <c r="HK747" s="17">
        <v>6.6</v>
      </c>
      <c r="HL747" s="17">
        <v>6.59</v>
      </c>
      <c r="HM747" s="17">
        <v>6.62</v>
      </c>
      <c r="HN747" s="17">
        <v>6.62</v>
      </c>
      <c r="HO747" s="17">
        <v>6.62</v>
      </c>
      <c r="HP747" s="17">
        <v>6.62</v>
      </c>
      <c r="HQ747" s="17">
        <v>6.61</v>
      </c>
      <c r="HR747" s="17">
        <v>6.62</v>
      </c>
      <c r="HS747" s="17">
        <v>6.61</v>
      </c>
      <c r="HT747" s="17">
        <v>6.63</v>
      </c>
      <c r="HU747" s="17">
        <v>6.62</v>
      </c>
      <c r="HV747" s="17">
        <v>6.61</v>
      </c>
      <c r="HW747" s="17">
        <v>6.61</v>
      </c>
      <c r="HX747" s="17">
        <v>6.61</v>
      </c>
      <c r="HY747" s="17">
        <v>6.62</v>
      </c>
      <c r="HZ747" s="17">
        <v>6.61</v>
      </c>
      <c r="IA747" s="17">
        <v>6.62</v>
      </c>
      <c r="IB747" s="17">
        <v>6.61</v>
      </c>
      <c r="IC747" s="17">
        <v>6.61</v>
      </c>
      <c r="ID747" s="17">
        <v>6.6</v>
      </c>
      <c r="IE747" s="17">
        <v>6.6</v>
      </c>
      <c r="IF747" s="17">
        <v>6.6</v>
      </c>
      <c r="IG747" s="17">
        <v>6.6</v>
      </c>
      <c r="IH747" s="17">
        <v>6.6</v>
      </c>
      <c r="II747" s="17">
        <v>6.59</v>
      </c>
      <c r="IJ747" s="17">
        <v>6.58</v>
      </c>
      <c r="IK747" s="17">
        <v>6.59</v>
      </c>
      <c r="IL747" s="17">
        <v>6.59</v>
      </c>
      <c r="IM747" s="17">
        <v>6.59</v>
      </c>
      <c r="IN747" s="17">
        <v>6.58</v>
      </c>
      <c r="IO747" s="17">
        <v>6.58</v>
      </c>
      <c r="IP747" s="17">
        <v>6.58</v>
      </c>
      <c r="IQ747" s="17">
        <v>6.58</v>
      </c>
      <c r="IR747" s="17">
        <v>6.59</v>
      </c>
      <c r="IS747" s="17">
        <v>6.58</v>
      </c>
      <c r="IT747" s="17">
        <v>6.59</v>
      </c>
      <c r="IU747" s="17">
        <v>6.58</v>
      </c>
      <c r="IV747" s="17">
        <v>6.58</v>
      </c>
      <c r="IW747" s="17">
        <v>6.59</v>
      </c>
      <c r="IX747" s="17">
        <v>6.59</v>
      </c>
      <c r="IY747" s="17">
        <v>6.59</v>
      </c>
    </row>
    <row r="748" spans="1:259" x14ac:dyDescent="0.15">
      <c r="A748" s="17" t="s">
        <v>4630</v>
      </c>
      <c r="B748" s="17" t="s">
        <v>4882</v>
      </c>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c r="AA748" s="26"/>
      <c r="AB748" s="17"/>
      <c r="AC748" s="26"/>
      <c r="AD748" s="26"/>
      <c r="AE748" s="17"/>
      <c r="AF748" s="17"/>
      <c r="AG748" s="17"/>
      <c r="AH748" s="17"/>
      <c r="AI748" s="17"/>
      <c r="AJ748" s="17"/>
      <c r="AK748" s="17"/>
      <c r="AL748" s="17"/>
      <c r="AM748" s="17"/>
      <c r="AN748" s="17"/>
      <c r="AO748" s="17"/>
      <c r="AP748" s="17"/>
      <c r="AQ748" s="17"/>
      <c r="AR748" s="17"/>
      <c r="AS748" s="17"/>
      <c r="AT748" s="17"/>
      <c r="AU748" s="17"/>
      <c r="AV748" s="17"/>
      <c r="AW748" s="17"/>
      <c r="AX748" s="17"/>
      <c r="AY748" s="17"/>
      <c r="AZ748" s="17"/>
      <c r="BA748" s="17"/>
      <c r="BB748" s="17"/>
      <c r="BC748" s="17"/>
      <c r="BD748" s="17"/>
      <c r="BE748" s="17"/>
      <c r="BF748" s="17"/>
      <c r="BG748" s="17"/>
      <c r="BH748" s="17"/>
      <c r="BI748" s="17"/>
      <c r="BJ748" s="26"/>
      <c r="BK748" s="17"/>
      <c r="BL748" s="17"/>
      <c r="BM748" s="17"/>
      <c r="BN748" s="17"/>
      <c r="BO748" s="17"/>
      <c r="BP748" s="17"/>
      <c r="BQ748" s="17"/>
      <c r="BR748" s="17"/>
      <c r="BS748" s="17"/>
      <c r="BT748" s="17"/>
      <c r="BU748" s="17"/>
      <c r="BV748" s="17"/>
      <c r="BW748" s="17"/>
      <c r="BX748" s="26"/>
      <c r="BY748" s="26"/>
      <c r="BZ748" s="26"/>
      <c r="CA748" s="26"/>
      <c r="CB748" s="26"/>
      <c r="CC748" s="17"/>
      <c r="CD748" s="17"/>
      <c r="CE748" s="17"/>
      <c r="CF748" s="17"/>
      <c r="CG748" s="17"/>
      <c r="CH748" s="17"/>
      <c r="CI748" s="17"/>
      <c r="CJ748" s="26"/>
      <c r="CK748" s="17"/>
      <c r="CL748" s="17"/>
      <c r="CM748" s="17"/>
      <c r="CN748" s="17"/>
      <c r="CO748" s="17"/>
      <c r="CP748" s="17"/>
      <c r="CQ748" s="17"/>
      <c r="CR748" s="17"/>
      <c r="CS748" s="17"/>
      <c r="CT748" s="17"/>
      <c r="CU748" s="17"/>
      <c r="CV748" s="17"/>
      <c r="CW748" s="17"/>
      <c r="CX748" s="17"/>
      <c r="CY748" s="26"/>
      <c r="CZ748" s="26"/>
      <c r="DA748" s="26"/>
      <c r="DB748" s="17"/>
      <c r="DC748" s="17"/>
      <c r="DD748" s="17"/>
      <c r="DE748" s="17"/>
      <c r="DF748" s="17"/>
      <c r="DG748" s="17"/>
      <c r="DH748" s="26"/>
      <c r="DI748" s="17"/>
      <c r="DJ748" s="17"/>
      <c r="DK748" s="17"/>
      <c r="DL748" s="17"/>
      <c r="DM748" s="17">
        <v>12.17</v>
      </c>
      <c r="DN748" s="17">
        <v>12.15</v>
      </c>
      <c r="DO748" s="17">
        <v>12.15</v>
      </c>
      <c r="DP748" s="17">
        <v>12.16</v>
      </c>
      <c r="DQ748" s="17">
        <v>12.17</v>
      </c>
      <c r="DR748" s="17">
        <v>12.17</v>
      </c>
      <c r="DS748" s="17">
        <v>12.16</v>
      </c>
      <c r="DT748" s="17">
        <v>12.16</v>
      </c>
      <c r="DU748" s="17">
        <v>12.18</v>
      </c>
      <c r="DV748" s="17">
        <v>12.18</v>
      </c>
      <c r="DW748" s="17">
        <v>12.18</v>
      </c>
      <c r="DX748" s="17">
        <v>12.18</v>
      </c>
      <c r="DY748" s="17">
        <v>12.17</v>
      </c>
      <c r="DZ748" s="17">
        <v>12.17</v>
      </c>
      <c r="EA748" s="17">
        <v>12.17</v>
      </c>
      <c r="EB748" s="17">
        <v>12.16</v>
      </c>
      <c r="EC748" s="17">
        <v>12.16</v>
      </c>
      <c r="ED748" s="17">
        <v>12.15</v>
      </c>
      <c r="EE748" s="17">
        <v>12.12</v>
      </c>
      <c r="EF748" s="17">
        <v>12.12</v>
      </c>
      <c r="EG748" s="17">
        <v>12.13</v>
      </c>
      <c r="EH748" s="17">
        <v>12.13</v>
      </c>
      <c r="EI748" s="17">
        <v>12.13</v>
      </c>
      <c r="EJ748" s="17">
        <v>12.12</v>
      </c>
      <c r="EK748" s="17">
        <v>12.14</v>
      </c>
      <c r="EL748" s="17">
        <v>12.13</v>
      </c>
      <c r="EM748" s="17">
        <v>12.13</v>
      </c>
      <c r="EN748" s="17">
        <v>12.16</v>
      </c>
      <c r="EO748" s="17">
        <v>12.15</v>
      </c>
      <c r="EP748" s="17">
        <v>12.15</v>
      </c>
      <c r="EQ748" s="17">
        <v>12.13</v>
      </c>
      <c r="ER748" s="17">
        <v>12.14</v>
      </c>
      <c r="ES748" s="17">
        <v>12.14</v>
      </c>
      <c r="ET748" s="17">
        <v>12.14</v>
      </c>
      <c r="EU748" s="17">
        <v>12.16</v>
      </c>
      <c r="EV748" s="17">
        <v>12.16</v>
      </c>
      <c r="EW748" s="17">
        <v>12.16</v>
      </c>
      <c r="EX748" s="17">
        <v>12.14</v>
      </c>
      <c r="EY748" s="17">
        <v>12.14</v>
      </c>
      <c r="EZ748" s="17">
        <v>12.13</v>
      </c>
      <c r="FA748" s="17">
        <v>12.14</v>
      </c>
      <c r="FB748" s="17">
        <v>12.13</v>
      </c>
      <c r="FC748" s="17">
        <v>12.13</v>
      </c>
      <c r="FD748" s="17">
        <v>12.12</v>
      </c>
      <c r="FE748" s="17">
        <v>12.13</v>
      </c>
      <c r="FF748" s="17">
        <v>12.12</v>
      </c>
      <c r="FG748" s="17">
        <v>12.13</v>
      </c>
      <c r="FH748" s="17">
        <v>12.13</v>
      </c>
      <c r="FI748" s="17">
        <v>12.12</v>
      </c>
      <c r="FJ748" s="17">
        <v>12.12</v>
      </c>
      <c r="FK748" s="17">
        <v>12.12</v>
      </c>
      <c r="FL748" s="17">
        <v>12.12</v>
      </c>
      <c r="FM748" s="17">
        <v>12.14</v>
      </c>
      <c r="FN748" s="17">
        <v>12.14</v>
      </c>
      <c r="FO748" s="17">
        <v>12.15</v>
      </c>
      <c r="FP748" s="17">
        <v>12.14</v>
      </c>
      <c r="FQ748" s="17">
        <v>12.13</v>
      </c>
      <c r="FR748" s="17">
        <v>12.14</v>
      </c>
      <c r="FS748" s="17">
        <v>12.14</v>
      </c>
      <c r="FT748" s="17">
        <v>12.13</v>
      </c>
      <c r="FU748" s="17">
        <v>12.12</v>
      </c>
      <c r="FV748" s="17">
        <v>12.12</v>
      </c>
      <c r="FW748" s="17">
        <v>12.13</v>
      </c>
      <c r="FX748" s="17">
        <v>12.13</v>
      </c>
      <c r="FY748" s="17">
        <v>12.12</v>
      </c>
      <c r="FZ748" s="17">
        <v>12.13</v>
      </c>
      <c r="GA748" s="17">
        <v>12.13</v>
      </c>
      <c r="GB748" s="17">
        <v>12.13</v>
      </c>
      <c r="GC748" s="17">
        <v>12.12</v>
      </c>
      <c r="GD748" s="17">
        <v>12.12</v>
      </c>
      <c r="GE748" s="17">
        <v>12.12</v>
      </c>
      <c r="GF748" s="17">
        <v>12.12</v>
      </c>
      <c r="GG748" s="17">
        <v>12.11</v>
      </c>
      <c r="GH748" s="17">
        <v>12.11</v>
      </c>
      <c r="GI748" s="17">
        <v>12.11</v>
      </c>
      <c r="GJ748" s="17">
        <v>12.11</v>
      </c>
      <c r="GK748" s="17">
        <v>12.11</v>
      </c>
      <c r="GL748" s="17">
        <v>12.12</v>
      </c>
      <c r="GM748" s="17">
        <v>12.13</v>
      </c>
      <c r="GN748" s="17">
        <v>12.11</v>
      </c>
      <c r="GO748" s="17">
        <v>12.11</v>
      </c>
      <c r="GP748" s="17">
        <v>12.12</v>
      </c>
      <c r="GQ748" s="17">
        <v>12.11</v>
      </c>
      <c r="GR748" s="17">
        <v>12.1</v>
      </c>
      <c r="GS748" s="17">
        <v>12.11</v>
      </c>
      <c r="GT748" s="17">
        <v>12.1</v>
      </c>
      <c r="GU748" s="17">
        <v>12.11</v>
      </c>
      <c r="GV748" s="17">
        <v>12.1</v>
      </c>
      <c r="GW748" s="17">
        <v>12.1</v>
      </c>
      <c r="GX748" s="17">
        <v>12.11</v>
      </c>
      <c r="GY748" s="17">
        <v>12.09</v>
      </c>
      <c r="GZ748" s="17">
        <v>12.08</v>
      </c>
      <c r="HA748" s="17">
        <v>12.08</v>
      </c>
      <c r="HB748" s="17">
        <v>12.08</v>
      </c>
      <c r="HC748" s="17">
        <v>12.09</v>
      </c>
      <c r="HD748" s="17">
        <v>12.1</v>
      </c>
      <c r="HE748" s="17">
        <v>12.11</v>
      </c>
      <c r="HF748" s="17">
        <v>12.1</v>
      </c>
      <c r="HG748" s="17">
        <v>12.09</v>
      </c>
      <c r="HH748" s="17">
        <v>12.09</v>
      </c>
      <c r="HI748" s="17">
        <v>12.1</v>
      </c>
      <c r="HJ748" s="17">
        <v>12.1</v>
      </c>
      <c r="HK748" s="17">
        <v>12.1</v>
      </c>
      <c r="HL748" s="17">
        <v>12.1</v>
      </c>
      <c r="HM748" s="17">
        <v>12.1</v>
      </c>
      <c r="HN748" s="17">
        <v>12.1</v>
      </c>
      <c r="HO748" s="17">
        <v>12.09</v>
      </c>
      <c r="HP748" s="17">
        <v>12.1</v>
      </c>
      <c r="HQ748" s="17">
        <v>12.09</v>
      </c>
      <c r="HR748" s="17">
        <v>12.09</v>
      </c>
      <c r="HS748" s="17">
        <v>12.1</v>
      </c>
      <c r="HT748" s="17">
        <v>12.09</v>
      </c>
      <c r="HU748" s="17">
        <v>12.08</v>
      </c>
      <c r="HV748" s="17">
        <v>12.09</v>
      </c>
      <c r="HW748" s="17">
        <v>12.1</v>
      </c>
      <c r="HX748" s="17">
        <v>12.11</v>
      </c>
      <c r="HY748" s="17">
        <v>12.14</v>
      </c>
      <c r="HZ748" s="17">
        <v>12.16</v>
      </c>
      <c r="IA748" s="17">
        <v>12.14</v>
      </c>
      <c r="IB748" s="17">
        <v>12.12</v>
      </c>
      <c r="IC748" s="17">
        <v>12.12</v>
      </c>
      <c r="ID748" s="17">
        <v>12.12</v>
      </c>
      <c r="IE748" s="17">
        <v>12.12</v>
      </c>
      <c r="IF748" s="17">
        <v>12.12</v>
      </c>
      <c r="IG748" s="17">
        <v>12.12</v>
      </c>
      <c r="IH748" s="17">
        <v>12.12</v>
      </c>
      <c r="II748" s="17">
        <v>12.13</v>
      </c>
      <c r="IJ748" s="17">
        <v>12.15</v>
      </c>
      <c r="IK748" s="17">
        <v>12.12</v>
      </c>
      <c r="IL748" s="17">
        <v>12.15</v>
      </c>
      <c r="IM748" s="17">
        <v>12.11</v>
      </c>
      <c r="IN748" s="17">
        <v>12.12</v>
      </c>
      <c r="IO748" s="17">
        <v>12.11</v>
      </c>
      <c r="IP748" s="17">
        <v>12.12</v>
      </c>
      <c r="IQ748" s="17">
        <v>12.12</v>
      </c>
      <c r="IR748" s="17">
        <v>12.12</v>
      </c>
      <c r="IS748" s="17">
        <v>12.14</v>
      </c>
      <c r="IT748" s="17">
        <v>12.14</v>
      </c>
      <c r="IU748" s="17">
        <v>12.16</v>
      </c>
      <c r="IV748" s="17">
        <v>12.13</v>
      </c>
      <c r="IW748" s="17">
        <v>12.15</v>
      </c>
      <c r="IX748" s="17">
        <v>12.15</v>
      </c>
      <c r="IY748" s="17">
        <v>12.14</v>
      </c>
    </row>
    <row r="749" spans="1:259" x14ac:dyDescent="0.15">
      <c r="A749" s="17" t="s">
        <v>3010</v>
      </c>
      <c r="B749" s="17" t="s">
        <v>3011</v>
      </c>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c r="AA749" s="26"/>
      <c r="AB749" s="17"/>
      <c r="AC749" s="26"/>
      <c r="AD749" s="26"/>
      <c r="AE749" s="17"/>
      <c r="AF749" s="17"/>
      <c r="AG749" s="17"/>
      <c r="AH749" s="17"/>
      <c r="AI749" s="17"/>
      <c r="AJ749" s="17"/>
      <c r="AK749" s="17"/>
      <c r="AL749" s="17"/>
      <c r="AM749" s="17"/>
      <c r="AN749" s="17"/>
      <c r="AO749" s="17"/>
      <c r="AP749" s="17"/>
      <c r="AQ749" s="17"/>
      <c r="AR749" s="17"/>
      <c r="AS749" s="17"/>
      <c r="AT749" s="17"/>
      <c r="AU749" s="17"/>
      <c r="AV749" s="17"/>
      <c r="AW749" s="17"/>
      <c r="AX749" s="17"/>
      <c r="AY749" s="17"/>
      <c r="AZ749" s="17"/>
      <c r="BA749" s="17"/>
      <c r="BB749" s="17"/>
      <c r="BC749" s="17"/>
      <c r="BD749" s="17"/>
      <c r="BE749" s="17"/>
      <c r="BF749" s="17"/>
      <c r="BG749" s="17"/>
      <c r="BH749" s="17"/>
      <c r="BI749" s="17"/>
      <c r="BJ749" s="26"/>
      <c r="BK749" s="17"/>
      <c r="BL749" s="17"/>
      <c r="BM749" s="17"/>
      <c r="BN749" s="17"/>
      <c r="BO749" s="17"/>
      <c r="BP749" s="17"/>
      <c r="BQ749" s="17"/>
      <c r="BR749" s="17"/>
      <c r="BS749" s="17"/>
      <c r="BT749" s="17"/>
      <c r="BU749" s="17"/>
      <c r="BV749" s="17"/>
      <c r="BW749" s="17"/>
      <c r="BX749" s="26"/>
      <c r="BY749" s="26"/>
      <c r="BZ749" s="26"/>
      <c r="CA749" s="26"/>
      <c r="CB749" s="26"/>
      <c r="CC749" s="17"/>
      <c r="CD749" s="17"/>
      <c r="CE749" s="17"/>
      <c r="CF749" s="17"/>
      <c r="CG749" s="17"/>
      <c r="CH749" s="17"/>
      <c r="CI749" s="17"/>
      <c r="CJ749" s="26"/>
      <c r="CK749" s="17"/>
      <c r="CL749" s="17"/>
      <c r="CM749" s="17"/>
      <c r="CN749" s="17"/>
      <c r="CO749" s="17"/>
      <c r="CP749" s="17"/>
      <c r="CQ749" s="17"/>
      <c r="CR749" s="17"/>
      <c r="CS749" s="17"/>
      <c r="CT749" s="17"/>
      <c r="CU749" s="17"/>
      <c r="CV749" s="17"/>
      <c r="CW749" s="17"/>
      <c r="CX749" s="17"/>
      <c r="CY749" s="26"/>
      <c r="CZ749" s="26"/>
      <c r="DA749" s="26"/>
      <c r="DB749" s="17"/>
      <c r="DC749" s="17"/>
      <c r="DD749" s="17"/>
      <c r="DE749" s="17"/>
      <c r="DF749" s="17"/>
      <c r="DG749" s="17"/>
      <c r="DH749" s="26"/>
      <c r="DI749" s="17"/>
      <c r="DJ749" s="17"/>
      <c r="DK749" s="17"/>
      <c r="DL749" s="17"/>
      <c r="DM749" s="17">
        <v>14.12</v>
      </c>
      <c r="DN749" s="17">
        <v>14.12</v>
      </c>
      <c r="DO749" s="17">
        <v>14.12</v>
      </c>
      <c r="DP749" s="17">
        <v>14.12</v>
      </c>
      <c r="DQ749" s="17">
        <v>14.12</v>
      </c>
      <c r="DR749" s="17">
        <v>14.12</v>
      </c>
      <c r="DS749" s="17">
        <v>14.12</v>
      </c>
      <c r="DT749" s="17">
        <v>14.11</v>
      </c>
      <c r="DU749" s="17">
        <v>14.13</v>
      </c>
      <c r="DV749" s="17">
        <v>14.11</v>
      </c>
      <c r="DW749" s="17">
        <v>14.12</v>
      </c>
      <c r="DX749" s="17">
        <v>14.12</v>
      </c>
      <c r="DY749" s="17">
        <v>14.11</v>
      </c>
      <c r="DZ749" s="17">
        <v>14.11</v>
      </c>
      <c r="EA749" s="17">
        <v>14.1</v>
      </c>
      <c r="EB749" s="17">
        <v>14.11</v>
      </c>
      <c r="EC749" s="17">
        <v>14.1</v>
      </c>
      <c r="ED749" s="17">
        <v>14.1</v>
      </c>
      <c r="EE749" s="17">
        <v>14.08</v>
      </c>
      <c r="EF749" s="17">
        <v>14.08</v>
      </c>
      <c r="EG749" s="17">
        <v>14.09</v>
      </c>
      <c r="EH749" s="17">
        <v>14.09</v>
      </c>
      <c r="EI749" s="17">
        <v>14.09</v>
      </c>
      <c r="EJ749" s="17">
        <v>14.1</v>
      </c>
      <c r="EK749" s="17">
        <v>14.09</v>
      </c>
      <c r="EL749" s="17">
        <v>14.09</v>
      </c>
      <c r="EM749" s="17">
        <v>14.08</v>
      </c>
      <c r="EN749" s="17">
        <v>14.11</v>
      </c>
      <c r="EO749" s="17">
        <v>14.09</v>
      </c>
      <c r="EP749" s="17">
        <v>14.09</v>
      </c>
      <c r="EQ749" s="17">
        <v>14.08</v>
      </c>
      <c r="ER749" s="17">
        <v>14.07</v>
      </c>
      <c r="ES749" s="17">
        <v>14.07</v>
      </c>
      <c r="ET749" s="17">
        <v>14.06</v>
      </c>
      <c r="EU749" s="17">
        <v>14.05</v>
      </c>
      <c r="EV749" s="17">
        <v>14.03</v>
      </c>
      <c r="EW749" s="17">
        <v>14.04</v>
      </c>
      <c r="EX749" s="17">
        <v>14.03</v>
      </c>
      <c r="EY749" s="17">
        <v>14.03</v>
      </c>
      <c r="EZ749" s="17">
        <v>14.02</v>
      </c>
      <c r="FA749" s="17">
        <v>14.02</v>
      </c>
      <c r="FB749" s="17">
        <v>13.99</v>
      </c>
      <c r="FC749" s="17">
        <v>13.98</v>
      </c>
      <c r="FD749" s="17">
        <v>13.97</v>
      </c>
      <c r="FE749" s="17">
        <v>13.98</v>
      </c>
      <c r="FF749" s="17">
        <v>13.99</v>
      </c>
      <c r="FG749" s="17">
        <v>14.02</v>
      </c>
      <c r="FH749" s="17">
        <v>14.06</v>
      </c>
      <c r="FI749" s="17">
        <v>14.09</v>
      </c>
      <c r="FJ749" s="17">
        <v>14.09</v>
      </c>
      <c r="FK749" s="17">
        <v>14.09</v>
      </c>
      <c r="FL749" s="17">
        <v>14.08</v>
      </c>
      <c r="FM749" s="17">
        <v>14.12</v>
      </c>
      <c r="FN749" s="17">
        <v>14.13</v>
      </c>
      <c r="FO749" s="17">
        <v>14.13</v>
      </c>
      <c r="FP749" s="17">
        <v>14.13</v>
      </c>
      <c r="FQ749" s="17">
        <v>14.12</v>
      </c>
      <c r="FR749" s="17">
        <v>14.09</v>
      </c>
      <c r="FS749" s="17">
        <v>14.08</v>
      </c>
      <c r="FT749" s="17">
        <v>14.09</v>
      </c>
      <c r="FU749" s="17">
        <v>14.08</v>
      </c>
      <c r="FV749" s="17">
        <v>14.09</v>
      </c>
      <c r="FW749" s="17">
        <v>14.08</v>
      </c>
      <c r="FX749" s="17">
        <v>14.09</v>
      </c>
      <c r="FY749" s="17">
        <v>14.16</v>
      </c>
      <c r="FZ749" s="17">
        <v>14.14</v>
      </c>
      <c r="GA749" s="17">
        <v>14.16</v>
      </c>
      <c r="GB749" s="17">
        <v>14.12</v>
      </c>
      <c r="GC749" s="17">
        <v>14.12</v>
      </c>
      <c r="GD749" s="17">
        <v>14.11</v>
      </c>
      <c r="GE749" s="17">
        <v>14.12</v>
      </c>
      <c r="GF749" s="17">
        <v>14.14</v>
      </c>
      <c r="GG749" s="17">
        <v>14.13</v>
      </c>
      <c r="GH749" s="17">
        <v>14.09</v>
      </c>
      <c r="GI749" s="17">
        <v>14.07</v>
      </c>
      <c r="GJ749" s="17">
        <v>14.03</v>
      </c>
      <c r="GK749" s="17">
        <v>14.04</v>
      </c>
      <c r="GL749" s="17">
        <v>14.01</v>
      </c>
      <c r="GM749" s="17">
        <v>14.03</v>
      </c>
      <c r="GN749" s="17">
        <v>14.06</v>
      </c>
      <c r="GO749" s="17">
        <v>14.06</v>
      </c>
      <c r="GP749" s="17">
        <v>14.06</v>
      </c>
      <c r="GQ749" s="17">
        <v>14.08</v>
      </c>
      <c r="GR749" s="17">
        <v>14.08</v>
      </c>
      <c r="GS749" s="17">
        <v>14.1</v>
      </c>
      <c r="GT749" s="17">
        <v>14.09</v>
      </c>
      <c r="GU749" s="17">
        <v>14.08</v>
      </c>
      <c r="GV749" s="17">
        <v>14.07</v>
      </c>
      <c r="GW749" s="17">
        <v>14.06</v>
      </c>
      <c r="GX749" s="17">
        <v>14.07</v>
      </c>
      <c r="GY749" s="17">
        <v>14.07</v>
      </c>
      <c r="GZ749" s="17">
        <v>14.08</v>
      </c>
      <c r="HA749" s="17">
        <v>14.08</v>
      </c>
      <c r="HB749" s="17">
        <v>14.08</v>
      </c>
      <c r="HC749" s="17">
        <v>14.07</v>
      </c>
      <c r="HD749" s="17">
        <v>14.06</v>
      </c>
      <c r="HE749" s="17">
        <v>14.1</v>
      </c>
      <c r="HF749" s="17">
        <v>14.1</v>
      </c>
      <c r="HG749" s="17">
        <v>14.1</v>
      </c>
      <c r="HH749" s="17">
        <v>14.09</v>
      </c>
      <c r="HI749" s="17">
        <v>14.08</v>
      </c>
      <c r="HJ749" s="17">
        <v>14.07</v>
      </c>
      <c r="HK749" s="17">
        <v>14.11</v>
      </c>
      <c r="HL749" s="17">
        <v>14.1</v>
      </c>
      <c r="HM749" s="17">
        <v>14.08</v>
      </c>
      <c r="HN749" s="17">
        <v>14.07</v>
      </c>
      <c r="HO749" s="17">
        <v>14.1</v>
      </c>
      <c r="HP749" s="17">
        <v>14.1</v>
      </c>
      <c r="HQ749" s="17">
        <v>14.06</v>
      </c>
      <c r="HR749" s="17">
        <v>14.07</v>
      </c>
      <c r="HS749" s="17">
        <v>14.07</v>
      </c>
      <c r="HT749" s="17">
        <v>14.09</v>
      </c>
      <c r="HU749" s="17">
        <v>14.1</v>
      </c>
      <c r="HV749" s="17">
        <v>14.09</v>
      </c>
      <c r="HW749" s="17">
        <v>14.1</v>
      </c>
      <c r="HX749" s="17">
        <v>14.11</v>
      </c>
      <c r="HY749" s="17">
        <v>14.11</v>
      </c>
      <c r="HZ749" s="17">
        <v>14.1</v>
      </c>
      <c r="IA749" s="17">
        <v>14.1</v>
      </c>
      <c r="IB749" s="17">
        <v>14.09</v>
      </c>
      <c r="IC749" s="17">
        <v>14.1</v>
      </c>
      <c r="ID749" s="17">
        <v>14.1</v>
      </c>
      <c r="IE749" s="17">
        <v>14.12</v>
      </c>
      <c r="IF749" s="17">
        <v>14.13</v>
      </c>
      <c r="IG749" s="17">
        <v>14.12</v>
      </c>
      <c r="IH749" s="17">
        <v>14.12</v>
      </c>
      <c r="II749" s="17">
        <v>14.1</v>
      </c>
      <c r="IJ749" s="17">
        <v>14.09</v>
      </c>
      <c r="IK749" s="17">
        <v>14.07</v>
      </c>
      <c r="IL749" s="17">
        <v>14.1</v>
      </c>
      <c r="IM749" s="17">
        <v>14.11</v>
      </c>
      <c r="IN749" s="17">
        <v>14.1</v>
      </c>
      <c r="IO749" s="17">
        <v>14.1</v>
      </c>
      <c r="IP749" s="17">
        <v>14.1</v>
      </c>
      <c r="IQ749" s="17">
        <v>14.1</v>
      </c>
      <c r="IR749" s="17">
        <v>14.1</v>
      </c>
      <c r="IS749" s="17">
        <v>14.1</v>
      </c>
      <c r="IT749" s="17">
        <v>14.1</v>
      </c>
      <c r="IU749" s="17">
        <v>14.09</v>
      </c>
      <c r="IV749" s="17">
        <v>14.09</v>
      </c>
      <c r="IW749" s="17">
        <v>14.09</v>
      </c>
      <c r="IX749" s="17">
        <v>14.1</v>
      </c>
      <c r="IY749" s="17">
        <v>14.1</v>
      </c>
    </row>
    <row r="750" spans="1:259" x14ac:dyDescent="0.15">
      <c r="A750" s="17" t="s">
        <v>618</v>
      </c>
      <c r="B750" s="17" t="s">
        <v>619</v>
      </c>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c r="AA750" s="26"/>
      <c r="AB750" s="17"/>
      <c r="AC750" s="26"/>
      <c r="AD750" s="26"/>
      <c r="AE750" s="17"/>
      <c r="AF750" s="17"/>
      <c r="AG750" s="17"/>
      <c r="AH750" s="17"/>
      <c r="AI750" s="17"/>
      <c r="AJ750" s="17"/>
      <c r="AK750" s="17"/>
      <c r="AL750" s="17"/>
      <c r="AM750" s="17"/>
      <c r="AN750" s="17"/>
      <c r="AO750" s="17"/>
      <c r="AP750" s="17"/>
      <c r="AQ750" s="17"/>
      <c r="AR750" s="17"/>
      <c r="AS750" s="17"/>
      <c r="AT750" s="17"/>
      <c r="AU750" s="17"/>
      <c r="AV750" s="17"/>
      <c r="AW750" s="17"/>
      <c r="AX750" s="17"/>
      <c r="AY750" s="17"/>
      <c r="AZ750" s="17"/>
      <c r="BA750" s="17"/>
      <c r="BB750" s="17"/>
      <c r="BC750" s="17"/>
      <c r="BD750" s="17"/>
      <c r="BE750" s="17"/>
      <c r="BF750" s="17"/>
      <c r="BG750" s="17"/>
      <c r="BH750" s="17"/>
      <c r="BI750" s="17"/>
      <c r="BJ750" s="26"/>
      <c r="BK750" s="17"/>
      <c r="BL750" s="17"/>
      <c r="BM750" s="17"/>
      <c r="BN750" s="17"/>
      <c r="BO750" s="17"/>
      <c r="BP750" s="17"/>
      <c r="BQ750" s="17"/>
      <c r="BR750" s="17"/>
      <c r="BS750" s="17"/>
      <c r="BT750" s="17"/>
      <c r="BU750" s="17"/>
      <c r="BV750" s="17"/>
      <c r="BW750" s="17"/>
      <c r="BX750" s="26"/>
      <c r="BY750" s="26"/>
      <c r="BZ750" s="26"/>
      <c r="CA750" s="26"/>
      <c r="CB750" s="26"/>
      <c r="CC750" s="17"/>
      <c r="CD750" s="17"/>
      <c r="CE750" s="17"/>
      <c r="CF750" s="17"/>
      <c r="CG750" s="17"/>
      <c r="CH750" s="17"/>
      <c r="CI750" s="17"/>
      <c r="CJ750" s="26"/>
      <c r="CK750" s="17"/>
      <c r="CL750" s="17"/>
      <c r="CM750" s="17"/>
      <c r="CN750" s="17"/>
      <c r="CO750" s="17"/>
      <c r="CP750" s="17"/>
      <c r="CQ750" s="17"/>
      <c r="CR750" s="17"/>
      <c r="CS750" s="17"/>
      <c r="CT750" s="17"/>
      <c r="CU750" s="17"/>
      <c r="CV750" s="17"/>
      <c r="CW750" s="17"/>
      <c r="CX750" s="17"/>
      <c r="CY750" s="26"/>
      <c r="CZ750" s="26"/>
      <c r="DA750" s="26"/>
      <c r="DB750" s="17"/>
      <c r="DC750" s="17"/>
      <c r="DD750" s="17"/>
      <c r="DE750" s="17"/>
      <c r="DF750" s="17"/>
      <c r="DG750" s="17"/>
      <c r="DH750" s="26"/>
      <c r="DI750" s="17"/>
      <c r="DJ750" s="17"/>
      <c r="DK750" s="17"/>
      <c r="DL750" s="17"/>
      <c r="DM750" s="17">
        <v>9.26</v>
      </c>
      <c r="DN750" s="17">
        <v>9.25</v>
      </c>
      <c r="DO750" s="17">
        <v>9.26</v>
      </c>
      <c r="DP750" s="17">
        <v>9.24</v>
      </c>
      <c r="DQ750" s="17">
        <v>9.26</v>
      </c>
      <c r="DR750" s="17">
        <v>9.25</v>
      </c>
      <c r="DS750" s="17">
        <v>9.24</v>
      </c>
      <c r="DT750" s="17">
        <v>9.23</v>
      </c>
      <c r="DU750" s="17">
        <v>9.24</v>
      </c>
      <c r="DV750" s="17">
        <v>9.24</v>
      </c>
      <c r="DW750" s="17">
        <v>9.24</v>
      </c>
      <c r="DX750" s="17">
        <v>9.23</v>
      </c>
      <c r="DY750" s="17">
        <v>9.23</v>
      </c>
      <c r="DZ750" s="17">
        <v>9.2200000000000006</v>
      </c>
      <c r="EA750" s="17">
        <v>9.2200000000000006</v>
      </c>
      <c r="EB750" s="17">
        <v>9.2200000000000006</v>
      </c>
      <c r="EC750" s="17">
        <v>9.2100000000000009</v>
      </c>
      <c r="ED750" s="17">
        <v>9.1999999999999993</v>
      </c>
      <c r="EE750" s="17">
        <v>9.1999999999999993</v>
      </c>
      <c r="EF750" s="17">
        <v>9.19</v>
      </c>
      <c r="EG750" s="17">
        <v>9.2100000000000009</v>
      </c>
      <c r="EH750" s="17">
        <v>9.2100000000000009</v>
      </c>
      <c r="EI750" s="17">
        <v>9.19</v>
      </c>
      <c r="EJ750" s="17">
        <v>9.19</v>
      </c>
      <c r="EK750" s="17">
        <v>9.18</v>
      </c>
      <c r="EL750" s="17">
        <v>9.18</v>
      </c>
      <c r="EM750" s="17">
        <v>9.17</v>
      </c>
      <c r="EN750" s="17">
        <v>9.17</v>
      </c>
      <c r="EO750" s="17">
        <v>9.17</v>
      </c>
      <c r="EP750" s="17">
        <v>9.17</v>
      </c>
      <c r="EQ750" s="17">
        <v>9.18</v>
      </c>
      <c r="ER750" s="17">
        <v>9.19</v>
      </c>
      <c r="ES750" s="17">
        <v>9.19</v>
      </c>
      <c r="ET750" s="17">
        <v>9.17</v>
      </c>
      <c r="EU750" s="17">
        <v>9.17</v>
      </c>
      <c r="EV750" s="17">
        <v>9.17</v>
      </c>
      <c r="EW750" s="17">
        <v>9.18</v>
      </c>
      <c r="EX750" s="17">
        <v>9.18</v>
      </c>
      <c r="EY750" s="17">
        <v>9.18</v>
      </c>
      <c r="EZ750" s="17">
        <v>9.18</v>
      </c>
      <c r="FA750" s="17">
        <v>9.19</v>
      </c>
      <c r="FB750" s="17">
        <v>9.15</v>
      </c>
      <c r="FC750" s="17">
        <v>9.16</v>
      </c>
      <c r="FD750" s="17">
        <v>9.16</v>
      </c>
      <c r="FE750" s="17">
        <v>9.17</v>
      </c>
      <c r="FF750" s="17">
        <v>9.18</v>
      </c>
      <c r="FG750" s="17">
        <v>9.19</v>
      </c>
      <c r="FH750" s="17">
        <v>9.18</v>
      </c>
      <c r="FI750" s="17">
        <v>9.19</v>
      </c>
      <c r="FJ750" s="17">
        <v>9.19</v>
      </c>
      <c r="FK750" s="17">
        <v>9.19</v>
      </c>
      <c r="FL750" s="17">
        <v>9.1999999999999993</v>
      </c>
      <c r="FM750" s="17">
        <v>9.18</v>
      </c>
      <c r="FN750" s="17">
        <v>9.19</v>
      </c>
      <c r="FO750" s="17">
        <v>9.19</v>
      </c>
      <c r="FP750" s="17">
        <v>9.18</v>
      </c>
      <c r="FQ750" s="17">
        <v>9.18</v>
      </c>
      <c r="FR750" s="17">
        <v>9.19</v>
      </c>
      <c r="FS750" s="17">
        <v>9.1999999999999993</v>
      </c>
      <c r="FT750" s="17">
        <v>9.19</v>
      </c>
      <c r="FU750" s="17">
        <v>9.19</v>
      </c>
      <c r="FV750" s="17">
        <v>9.2100000000000009</v>
      </c>
      <c r="FW750" s="17">
        <v>9.1999999999999993</v>
      </c>
      <c r="FX750" s="17">
        <v>9.1999999999999993</v>
      </c>
      <c r="FY750" s="17">
        <v>9.19</v>
      </c>
      <c r="FZ750" s="17">
        <v>9.2100000000000009</v>
      </c>
      <c r="GA750" s="17">
        <v>9.2200000000000006</v>
      </c>
      <c r="GB750" s="17">
        <v>9.23</v>
      </c>
      <c r="GC750" s="17">
        <v>9.24</v>
      </c>
      <c r="GD750" s="17">
        <v>9.24</v>
      </c>
      <c r="GE750" s="17">
        <v>9.23</v>
      </c>
      <c r="GF750" s="17">
        <v>9.23</v>
      </c>
      <c r="GG750" s="17">
        <v>9.23</v>
      </c>
      <c r="GH750" s="17">
        <v>9.2200000000000006</v>
      </c>
      <c r="GI750" s="17">
        <v>9.2200000000000006</v>
      </c>
      <c r="GJ750" s="17">
        <v>9.23</v>
      </c>
      <c r="GK750" s="17">
        <v>9.2200000000000006</v>
      </c>
      <c r="GL750" s="17">
        <v>9.2100000000000009</v>
      </c>
      <c r="GM750" s="17">
        <v>9.2200000000000006</v>
      </c>
      <c r="GN750" s="17">
        <v>9.2100000000000009</v>
      </c>
      <c r="GO750" s="17">
        <v>9.2100000000000009</v>
      </c>
      <c r="GP750" s="17">
        <v>9.2100000000000009</v>
      </c>
      <c r="GQ750" s="17">
        <v>9.2100000000000009</v>
      </c>
      <c r="GR750" s="17">
        <v>9.2200000000000006</v>
      </c>
      <c r="GS750" s="17">
        <v>9.23</v>
      </c>
      <c r="GT750" s="17">
        <v>9.24</v>
      </c>
      <c r="GU750" s="17">
        <v>9.23</v>
      </c>
      <c r="GV750" s="17">
        <v>9.24</v>
      </c>
      <c r="GW750" s="17">
        <v>9.24</v>
      </c>
      <c r="GX750" s="17">
        <v>9.24</v>
      </c>
      <c r="GY750" s="17">
        <v>9.24</v>
      </c>
      <c r="GZ750" s="17">
        <v>9.23</v>
      </c>
      <c r="HA750" s="17">
        <v>9.23</v>
      </c>
      <c r="HB750" s="17">
        <v>9.24</v>
      </c>
      <c r="HC750" s="17">
        <v>9.24</v>
      </c>
      <c r="HD750" s="17">
        <v>9.23</v>
      </c>
      <c r="HE750" s="17">
        <v>9.23</v>
      </c>
      <c r="HF750" s="17">
        <v>9.24</v>
      </c>
      <c r="HG750" s="17">
        <v>9.23</v>
      </c>
      <c r="HH750" s="17">
        <v>9.24</v>
      </c>
      <c r="HI750" s="17">
        <v>9.23</v>
      </c>
      <c r="HJ750" s="17">
        <v>9.2200000000000006</v>
      </c>
      <c r="HK750" s="17">
        <v>9.2200000000000006</v>
      </c>
      <c r="HL750" s="17">
        <v>9.2200000000000006</v>
      </c>
      <c r="HM750" s="17">
        <v>9.2100000000000009</v>
      </c>
      <c r="HN750" s="17">
        <v>9.1999999999999993</v>
      </c>
      <c r="HO750" s="17">
        <v>9.19</v>
      </c>
      <c r="HP750" s="17">
        <v>9.18</v>
      </c>
      <c r="HQ750" s="17">
        <v>9.19</v>
      </c>
      <c r="HR750" s="17">
        <v>9.19</v>
      </c>
      <c r="HS750" s="17">
        <v>9.1999999999999993</v>
      </c>
      <c r="HT750" s="17">
        <v>9.1999999999999993</v>
      </c>
      <c r="HU750" s="17">
        <v>9.1999999999999993</v>
      </c>
      <c r="HV750" s="17">
        <v>9.18</v>
      </c>
      <c r="HW750" s="17">
        <v>9.18</v>
      </c>
      <c r="HX750" s="17">
        <v>9.18</v>
      </c>
      <c r="HY750" s="17">
        <v>9.19</v>
      </c>
      <c r="HZ750" s="17">
        <v>9.18</v>
      </c>
      <c r="IA750" s="17">
        <v>9.19</v>
      </c>
      <c r="IB750" s="17">
        <v>9.19</v>
      </c>
      <c r="IC750" s="17">
        <v>9.19</v>
      </c>
      <c r="ID750" s="17">
        <v>9.19</v>
      </c>
      <c r="IE750" s="17">
        <v>9.18</v>
      </c>
      <c r="IF750" s="17">
        <v>9.18</v>
      </c>
      <c r="IG750" s="17">
        <v>9.19</v>
      </c>
      <c r="IH750" s="17">
        <v>9.19</v>
      </c>
      <c r="II750" s="17">
        <v>9.19</v>
      </c>
      <c r="IJ750" s="17">
        <v>9.19</v>
      </c>
      <c r="IK750" s="17">
        <v>9.15</v>
      </c>
      <c r="IL750" s="17">
        <v>9.14</v>
      </c>
      <c r="IM750" s="17">
        <v>9.16</v>
      </c>
      <c r="IN750" s="17">
        <v>9.17</v>
      </c>
      <c r="IO750" s="17">
        <v>9.18</v>
      </c>
      <c r="IP750" s="17">
        <v>9.18</v>
      </c>
      <c r="IQ750" s="17">
        <v>9.19</v>
      </c>
      <c r="IR750" s="17">
        <v>9.19</v>
      </c>
      <c r="IS750" s="17">
        <v>9.18</v>
      </c>
      <c r="IT750" s="17">
        <v>9.19</v>
      </c>
      <c r="IU750" s="17">
        <v>9.19</v>
      </c>
      <c r="IV750" s="17">
        <v>9.19</v>
      </c>
      <c r="IW750" s="17">
        <v>9.19</v>
      </c>
      <c r="IX750" s="17">
        <v>9.19</v>
      </c>
      <c r="IY750" s="17">
        <v>9.19</v>
      </c>
    </row>
    <row r="751" spans="1:259" x14ac:dyDescent="0.15">
      <c r="A751" s="17" t="s">
        <v>2772</v>
      </c>
      <c r="B751" s="17" t="s">
        <v>2773</v>
      </c>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c r="AA751" s="26"/>
      <c r="AB751" s="17"/>
      <c r="AC751" s="26"/>
      <c r="AD751" s="26"/>
      <c r="AE751" s="17"/>
      <c r="AF751" s="17"/>
      <c r="AG751" s="17"/>
      <c r="AH751" s="17"/>
      <c r="AI751" s="17"/>
      <c r="AJ751" s="17"/>
      <c r="AK751" s="17"/>
      <c r="AL751" s="17"/>
      <c r="AM751" s="17"/>
      <c r="AN751" s="17"/>
      <c r="AO751" s="17"/>
      <c r="AP751" s="17"/>
      <c r="AQ751" s="17"/>
      <c r="AR751" s="17"/>
      <c r="AS751" s="17"/>
      <c r="AT751" s="17"/>
      <c r="AU751" s="17"/>
      <c r="AV751" s="17"/>
      <c r="AW751" s="17"/>
      <c r="AX751" s="17"/>
      <c r="AY751" s="17"/>
      <c r="AZ751" s="17"/>
      <c r="BA751" s="17"/>
      <c r="BB751" s="17"/>
      <c r="BC751" s="17"/>
      <c r="BD751" s="17"/>
      <c r="BE751" s="17"/>
      <c r="BF751" s="17"/>
      <c r="BG751" s="17"/>
      <c r="BH751" s="17"/>
      <c r="BI751" s="17"/>
      <c r="BJ751" s="26"/>
      <c r="BK751" s="17"/>
      <c r="BL751" s="17"/>
      <c r="BM751" s="17"/>
      <c r="BN751" s="17"/>
      <c r="BO751" s="17"/>
      <c r="BP751" s="17"/>
      <c r="BQ751" s="17"/>
      <c r="BR751" s="17"/>
      <c r="BS751" s="17"/>
      <c r="BT751" s="17"/>
      <c r="BU751" s="17"/>
      <c r="BV751" s="17"/>
      <c r="BW751" s="17"/>
      <c r="BX751" s="26"/>
      <c r="BY751" s="26"/>
      <c r="BZ751" s="26"/>
      <c r="CA751" s="26"/>
      <c r="CB751" s="26"/>
      <c r="CC751" s="17"/>
      <c r="CD751" s="17"/>
      <c r="CE751" s="17"/>
      <c r="CF751" s="17"/>
      <c r="CG751" s="17"/>
      <c r="CH751" s="17"/>
      <c r="CI751" s="17"/>
      <c r="CJ751" s="26"/>
      <c r="CK751" s="17"/>
      <c r="CL751" s="17"/>
      <c r="CM751" s="17"/>
      <c r="CN751" s="17"/>
      <c r="CO751" s="17"/>
      <c r="CP751" s="17"/>
      <c r="CQ751" s="17"/>
      <c r="CR751" s="17"/>
      <c r="CS751" s="17"/>
      <c r="CT751" s="17"/>
      <c r="CU751" s="17"/>
      <c r="CV751" s="17"/>
      <c r="CW751" s="17"/>
      <c r="CX751" s="17"/>
      <c r="CY751" s="26"/>
      <c r="CZ751" s="26"/>
      <c r="DA751" s="26"/>
      <c r="DB751" s="17"/>
      <c r="DC751" s="17"/>
      <c r="DD751" s="17"/>
      <c r="DE751" s="17"/>
      <c r="DF751" s="17"/>
      <c r="DG751" s="17"/>
      <c r="DH751" s="26"/>
      <c r="DI751" s="17"/>
      <c r="DJ751" s="17"/>
      <c r="DK751" s="17"/>
      <c r="DL751" s="17"/>
      <c r="DM751" s="17">
        <v>5.52</v>
      </c>
      <c r="DN751" s="17">
        <v>5.51</v>
      </c>
      <c r="DO751" s="17">
        <v>5.52</v>
      </c>
      <c r="DP751" s="17">
        <v>5.52</v>
      </c>
      <c r="DQ751" s="17">
        <v>5.52</v>
      </c>
      <c r="DR751" s="17">
        <v>5.52</v>
      </c>
      <c r="DS751" s="17">
        <v>5.51</v>
      </c>
      <c r="DT751" s="17">
        <v>5.52</v>
      </c>
      <c r="DU751" s="17">
        <v>5.52</v>
      </c>
      <c r="DV751" s="17">
        <v>5.51</v>
      </c>
      <c r="DW751" s="17">
        <v>5.52</v>
      </c>
      <c r="DX751" s="17">
        <v>5.51</v>
      </c>
      <c r="DY751" s="17">
        <v>5.51</v>
      </c>
      <c r="DZ751" s="17">
        <v>5.51</v>
      </c>
      <c r="EA751" s="17">
        <v>5.52</v>
      </c>
      <c r="EB751" s="17">
        <v>5.51</v>
      </c>
      <c r="EC751" s="17">
        <v>5.52</v>
      </c>
      <c r="ED751" s="17">
        <v>5.51</v>
      </c>
      <c r="EE751" s="17">
        <v>5.51</v>
      </c>
      <c r="EF751" s="17">
        <v>5.51</v>
      </c>
      <c r="EG751" s="17">
        <v>5.51</v>
      </c>
      <c r="EH751" s="17">
        <v>5.51</v>
      </c>
      <c r="EI751" s="17">
        <v>5.5</v>
      </c>
      <c r="EJ751" s="17">
        <v>5.5</v>
      </c>
      <c r="EK751" s="17">
        <v>5.51</v>
      </c>
      <c r="EL751" s="17">
        <v>5.5</v>
      </c>
      <c r="EM751" s="17">
        <v>5.5</v>
      </c>
      <c r="EN751" s="17">
        <v>5.51</v>
      </c>
      <c r="EO751" s="17">
        <v>5.52</v>
      </c>
      <c r="EP751" s="17">
        <v>5.51</v>
      </c>
      <c r="EQ751" s="17">
        <v>5.51</v>
      </c>
      <c r="ER751" s="17">
        <v>5.52</v>
      </c>
      <c r="ES751" s="17">
        <v>5.52</v>
      </c>
      <c r="ET751" s="17">
        <v>5.52</v>
      </c>
      <c r="EU751" s="17">
        <v>5.52</v>
      </c>
      <c r="EV751" s="17">
        <v>5.52</v>
      </c>
      <c r="EW751" s="17">
        <v>5.52</v>
      </c>
      <c r="EX751" s="17">
        <v>5.52</v>
      </c>
      <c r="EY751" s="17">
        <v>5.52</v>
      </c>
      <c r="EZ751" s="17">
        <v>5.52</v>
      </c>
      <c r="FA751" s="17">
        <v>5.52</v>
      </c>
      <c r="FB751" s="17">
        <v>5.52</v>
      </c>
      <c r="FC751" s="17">
        <v>5.52</v>
      </c>
      <c r="FD751" s="17">
        <v>5.52</v>
      </c>
      <c r="FE751" s="17">
        <v>5.52</v>
      </c>
      <c r="FF751" s="17">
        <v>5.52</v>
      </c>
      <c r="FG751" s="17">
        <v>5.52</v>
      </c>
      <c r="FH751" s="17">
        <v>5.51</v>
      </c>
      <c r="FI751" s="17">
        <v>5.52</v>
      </c>
      <c r="FJ751" s="17">
        <v>5.52</v>
      </c>
      <c r="FK751" s="17">
        <v>5.52</v>
      </c>
      <c r="FL751" s="17">
        <v>5.52</v>
      </c>
      <c r="FM751" s="17">
        <v>5.52</v>
      </c>
      <c r="FN751" s="17">
        <v>5.52</v>
      </c>
      <c r="FO751" s="17">
        <v>5.52</v>
      </c>
      <c r="FP751" s="17">
        <v>5.52</v>
      </c>
      <c r="FQ751" s="17">
        <v>5.52</v>
      </c>
      <c r="FR751" s="17">
        <v>5.51</v>
      </c>
      <c r="FS751" s="17">
        <v>5.52</v>
      </c>
      <c r="FT751" s="17">
        <v>5.52</v>
      </c>
      <c r="FU751" s="17">
        <v>5.51</v>
      </c>
      <c r="FV751" s="17">
        <v>5.52</v>
      </c>
      <c r="FW751" s="17">
        <v>5.52</v>
      </c>
      <c r="FX751" s="17">
        <v>5.51</v>
      </c>
      <c r="FY751" s="17">
        <v>5.52</v>
      </c>
      <c r="FZ751" s="17">
        <v>5.52</v>
      </c>
      <c r="GA751" s="17">
        <v>5.52</v>
      </c>
      <c r="GB751" s="17">
        <v>5.52</v>
      </c>
      <c r="GC751" s="17">
        <v>5.52</v>
      </c>
      <c r="GD751" s="17">
        <v>5.52</v>
      </c>
      <c r="GE751" s="17">
        <v>5.51</v>
      </c>
      <c r="GF751" s="17">
        <v>5.52</v>
      </c>
      <c r="GG751" s="17">
        <v>5.53</v>
      </c>
      <c r="GH751" s="17">
        <v>5.53</v>
      </c>
      <c r="GI751" s="17">
        <v>5.53</v>
      </c>
      <c r="GJ751" s="17">
        <v>5.53</v>
      </c>
      <c r="GK751" s="17">
        <v>5.53</v>
      </c>
      <c r="GL751" s="17">
        <v>5.54</v>
      </c>
      <c r="GM751" s="17">
        <v>5.54</v>
      </c>
      <c r="GN751" s="17">
        <v>5.54</v>
      </c>
      <c r="GO751" s="17">
        <v>5.58</v>
      </c>
      <c r="GP751" s="17">
        <v>5.57</v>
      </c>
      <c r="GQ751" s="17">
        <v>5.57</v>
      </c>
      <c r="GR751" s="17">
        <v>5.56</v>
      </c>
      <c r="GS751" s="17">
        <v>5.56</v>
      </c>
      <c r="GT751" s="17">
        <v>5.57</v>
      </c>
      <c r="GU751" s="17">
        <v>5.57</v>
      </c>
      <c r="GV751" s="17">
        <v>5.56</v>
      </c>
      <c r="GW751" s="17">
        <v>5.55</v>
      </c>
      <c r="GX751" s="17">
        <v>5.56</v>
      </c>
      <c r="GY751" s="17">
        <v>5.55</v>
      </c>
      <c r="GZ751" s="17">
        <v>5.55</v>
      </c>
      <c r="HA751" s="17">
        <v>5.55</v>
      </c>
      <c r="HB751" s="17">
        <v>5.55</v>
      </c>
      <c r="HC751" s="17">
        <v>5.55</v>
      </c>
      <c r="HD751" s="17">
        <v>5.56</v>
      </c>
      <c r="HE751" s="17">
        <v>5.58</v>
      </c>
      <c r="HF751" s="17">
        <v>5.58</v>
      </c>
      <c r="HG751" s="17">
        <v>5.58</v>
      </c>
      <c r="HH751" s="17">
        <v>5.58</v>
      </c>
      <c r="HI751" s="17">
        <v>5.58</v>
      </c>
      <c r="HJ751" s="17">
        <v>5.58</v>
      </c>
      <c r="HK751" s="17">
        <v>5.58</v>
      </c>
      <c r="HL751" s="17">
        <v>5.58</v>
      </c>
      <c r="HM751" s="17">
        <v>5.57</v>
      </c>
      <c r="HN751" s="17">
        <v>5.58</v>
      </c>
      <c r="HO751" s="17">
        <v>5.56</v>
      </c>
      <c r="HP751" s="17">
        <v>5.57</v>
      </c>
      <c r="HQ751" s="17">
        <v>5.58</v>
      </c>
      <c r="HR751" s="17">
        <v>5.57</v>
      </c>
      <c r="HS751" s="17">
        <v>5.57</v>
      </c>
      <c r="HT751" s="17">
        <v>5.57</v>
      </c>
      <c r="HU751" s="17">
        <v>5.58</v>
      </c>
      <c r="HV751" s="17">
        <v>5.57</v>
      </c>
      <c r="HW751" s="17">
        <v>5.57</v>
      </c>
      <c r="HX751" s="17">
        <v>5.58</v>
      </c>
      <c r="HY751" s="17">
        <v>5.59</v>
      </c>
      <c r="HZ751" s="17">
        <v>5.59</v>
      </c>
      <c r="IA751" s="17">
        <v>5.58</v>
      </c>
      <c r="IB751" s="17">
        <v>5.59</v>
      </c>
      <c r="IC751" s="17">
        <v>5.58</v>
      </c>
      <c r="ID751" s="17">
        <v>5.58</v>
      </c>
      <c r="IE751" s="17">
        <v>5.58</v>
      </c>
      <c r="IF751" s="17">
        <v>5.59</v>
      </c>
      <c r="IG751" s="17">
        <v>5.59</v>
      </c>
      <c r="IH751" s="17">
        <v>5.59</v>
      </c>
      <c r="II751" s="17">
        <v>5.59</v>
      </c>
      <c r="IJ751" s="17">
        <v>5.58</v>
      </c>
      <c r="IK751" s="17">
        <v>5.58</v>
      </c>
      <c r="IL751" s="17">
        <v>5.58</v>
      </c>
      <c r="IM751" s="17">
        <v>5.59</v>
      </c>
      <c r="IN751" s="17">
        <v>5.6</v>
      </c>
      <c r="IO751" s="17">
        <v>5.6</v>
      </c>
      <c r="IP751" s="17">
        <v>5.6</v>
      </c>
      <c r="IQ751" s="17">
        <v>5.6</v>
      </c>
      <c r="IR751" s="17">
        <v>5.6</v>
      </c>
      <c r="IS751" s="17">
        <v>5.6</v>
      </c>
      <c r="IT751" s="17">
        <v>5.59</v>
      </c>
      <c r="IU751" s="17">
        <v>5.59</v>
      </c>
      <c r="IV751" s="17">
        <v>5.59</v>
      </c>
      <c r="IW751" s="17">
        <v>5.59</v>
      </c>
      <c r="IX751" s="17">
        <v>5.59</v>
      </c>
      <c r="IY751" s="17">
        <v>5.58</v>
      </c>
    </row>
    <row r="752" spans="1:259" x14ac:dyDescent="0.15">
      <c r="A752" s="17" t="s">
        <v>2832</v>
      </c>
      <c r="B752" s="17" t="s">
        <v>2833</v>
      </c>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c r="AA752" s="26"/>
      <c r="AB752" s="17"/>
      <c r="AC752" s="26"/>
      <c r="AD752" s="26"/>
      <c r="AE752" s="17"/>
      <c r="AF752" s="17"/>
      <c r="AG752" s="17"/>
      <c r="AH752" s="17"/>
      <c r="AI752" s="17"/>
      <c r="AJ752" s="17"/>
      <c r="AK752" s="17"/>
      <c r="AL752" s="17"/>
      <c r="AM752" s="17"/>
      <c r="AN752" s="17"/>
      <c r="AO752" s="17"/>
      <c r="AP752" s="17"/>
      <c r="AQ752" s="17"/>
      <c r="AR752" s="17"/>
      <c r="AS752" s="17"/>
      <c r="AT752" s="17"/>
      <c r="AU752" s="17"/>
      <c r="AV752" s="17"/>
      <c r="AW752" s="17"/>
      <c r="AX752" s="17"/>
      <c r="AY752" s="17"/>
      <c r="AZ752" s="17"/>
      <c r="BA752" s="17"/>
      <c r="BB752" s="17"/>
      <c r="BC752" s="17"/>
      <c r="BD752" s="17"/>
      <c r="BE752" s="17"/>
      <c r="BF752" s="17"/>
      <c r="BG752" s="17"/>
      <c r="BH752" s="17"/>
      <c r="BI752" s="17"/>
      <c r="BJ752" s="26"/>
      <c r="BK752" s="17"/>
      <c r="BL752" s="17"/>
      <c r="BM752" s="17"/>
      <c r="BN752" s="17"/>
      <c r="BO752" s="17"/>
      <c r="BP752" s="17"/>
      <c r="BQ752" s="17"/>
      <c r="BR752" s="17"/>
      <c r="BS752" s="17"/>
      <c r="BT752" s="17"/>
      <c r="BU752" s="17"/>
      <c r="BV752" s="17"/>
      <c r="BW752" s="17"/>
      <c r="BX752" s="26"/>
      <c r="BY752" s="26"/>
      <c r="BZ752" s="26"/>
      <c r="CA752" s="26"/>
      <c r="CB752" s="26"/>
      <c r="CC752" s="17"/>
      <c r="CD752" s="17"/>
      <c r="CE752" s="17"/>
      <c r="CF752" s="17"/>
      <c r="CG752" s="17"/>
      <c r="CH752" s="17"/>
      <c r="CI752" s="17"/>
      <c r="CJ752" s="26"/>
      <c r="CK752" s="17"/>
      <c r="CL752" s="17"/>
      <c r="CM752" s="17"/>
      <c r="CN752" s="17"/>
      <c r="CO752" s="17"/>
      <c r="CP752" s="17"/>
      <c r="CQ752" s="17"/>
      <c r="CR752" s="17"/>
      <c r="CS752" s="17"/>
      <c r="CT752" s="17"/>
      <c r="CU752" s="17"/>
      <c r="CV752" s="17"/>
      <c r="CW752" s="17"/>
      <c r="CX752" s="17"/>
      <c r="CY752" s="26"/>
      <c r="CZ752" s="26"/>
      <c r="DA752" s="26"/>
      <c r="DB752" s="17"/>
      <c r="DC752" s="17"/>
      <c r="DD752" s="17"/>
      <c r="DE752" s="17"/>
      <c r="DF752" s="17"/>
      <c r="DG752" s="17"/>
      <c r="DH752" s="26"/>
      <c r="DI752" s="17"/>
      <c r="DJ752" s="17"/>
      <c r="DK752" s="17"/>
      <c r="DL752" s="17"/>
      <c r="DM752" s="17">
        <v>8.39</v>
      </c>
      <c r="DN752" s="17">
        <v>8.39</v>
      </c>
      <c r="DO752" s="17">
        <v>8.41</v>
      </c>
      <c r="DP752" s="17">
        <v>8.42</v>
      </c>
      <c r="DQ752" s="17">
        <v>8.41</v>
      </c>
      <c r="DR752" s="17">
        <v>8.42</v>
      </c>
      <c r="DS752" s="17">
        <v>8.42</v>
      </c>
      <c r="DT752" s="17">
        <v>8.42</v>
      </c>
      <c r="DU752" s="17">
        <v>8.4</v>
      </c>
      <c r="DV752" s="17">
        <v>8.41</v>
      </c>
      <c r="DW752" s="17">
        <v>8.42</v>
      </c>
      <c r="DX752" s="17">
        <v>8.41</v>
      </c>
      <c r="DY752" s="17">
        <v>8.43</v>
      </c>
      <c r="DZ752" s="17">
        <v>8.42</v>
      </c>
      <c r="EA752" s="17">
        <v>8.42</v>
      </c>
      <c r="EB752" s="17">
        <v>8.41</v>
      </c>
      <c r="EC752" s="17">
        <v>8.4</v>
      </c>
      <c r="ED752" s="17">
        <v>8.4</v>
      </c>
      <c r="EE752" s="17">
        <v>8.4</v>
      </c>
      <c r="EF752" s="17">
        <v>8.39</v>
      </c>
      <c r="EG752" s="17">
        <v>8.3800000000000008</v>
      </c>
      <c r="EH752" s="17">
        <v>8.39</v>
      </c>
      <c r="EI752" s="17">
        <v>8.3699999999999992</v>
      </c>
      <c r="EJ752" s="17">
        <v>8.39</v>
      </c>
      <c r="EK752" s="17">
        <v>8.3800000000000008</v>
      </c>
      <c r="EL752" s="17">
        <v>8.3699999999999992</v>
      </c>
      <c r="EM752" s="17">
        <v>8.3699999999999992</v>
      </c>
      <c r="EN752" s="17">
        <v>8.3699999999999992</v>
      </c>
      <c r="EO752" s="17">
        <v>8.3800000000000008</v>
      </c>
      <c r="EP752" s="17">
        <v>8.39</v>
      </c>
      <c r="EQ752" s="17">
        <v>8.39</v>
      </c>
      <c r="ER752" s="17">
        <v>8.39</v>
      </c>
      <c r="ES752" s="17">
        <v>8.4</v>
      </c>
      <c r="ET752" s="17">
        <v>8.39</v>
      </c>
      <c r="EU752" s="17">
        <v>8.3800000000000008</v>
      </c>
      <c r="EV752" s="17">
        <v>8.39</v>
      </c>
      <c r="EW752" s="17">
        <v>8.39</v>
      </c>
      <c r="EX752" s="17">
        <v>8.39</v>
      </c>
      <c r="EY752" s="17">
        <v>8.39</v>
      </c>
      <c r="EZ752" s="17">
        <v>8.39</v>
      </c>
      <c r="FA752" s="17">
        <v>8.39</v>
      </c>
      <c r="FB752" s="17">
        <v>8.39</v>
      </c>
      <c r="FC752" s="17">
        <v>8.3800000000000008</v>
      </c>
      <c r="FD752" s="17">
        <v>8.39</v>
      </c>
      <c r="FE752" s="17">
        <v>8.39</v>
      </c>
      <c r="FF752" s="17">
        <v>8.41</v>
      </c>
      <c r="FG752" s="17">
        <v>8.41</v>
      </c>
      <c r="FH752" s="17">
        <v>8.43</v>
      </c>
      <c r="FI752" s="17">
        <v>8.4499999999999993</v>
      </c>
      <c r="FJ752" s="17">
        <v>8.44</v>
      </c>
      <c r="FK752" s="17">
        <v>8.43</v>
      </c>
      <c r="FL752" s="17">
        <v>8.41</v>
      </c>
      <c r="FM752" s="17">
        <v>8.43</v>
      </c>
      <c r="FN752" s="17">
        <v>8.44</v>
      </c>
      <c r="FO752" s="17">
        <v>8.44</v>
      </c>
      <c r="FP752" s="17">
        <v>8.43</v>
      </c>
      <c r="FQ752" s="17">
        <v>8.42</v>
      </c>
      <c r="FR752" s="17">
        <v>8.42</v>
      </c>
      <c r="FS752" s="17">
        <v>8.4</v>
      </c>
      <c r="FT752" s="17">
        <v>8.4</v>
      </c>
      <c r="FU752" s="17">
        <v>8.4</v>
      </c>
      <c r="FV752" s="17">
        <v>8.4</v>
      </c>
      <c r="FW752" s="17">
        <v>8.4</v>
      </c>
      <c r="FX752" s="17">
        <v>8.41</v>
      </c>
      <c r="FY752" s="17">
        <v>8.42</v>
      </c>
      <c r="FZ752" s="17">
        <v>8.42</v>
      </c>
      <c r="GA752" s="17">
        <v>8.42</v>
      </c>
      <c r="GB752" s="17">
        <v>8.43</v>
      </c>
      <c r="GC752" s="17">
        <v>8.42</v>
      </c>
      <c r="GD752" s="17">
        <v>8.41</v>
      </c>
      <c r="GE752" s="17">
        <v>8.41</v>
      </c>
      <c r="GF752" s="17">
        <v>8.4</v>
      </c>
      <c r="GG752" s="17">
        <v>8.4</v>
      </c>
      <c r="GH752" s="17">
        <v>8.4</v>
      </c>
      <c r="GI752" s="17">
        <v>8.4</v>
      </c>
      <c r="GJ752" s="17">
        <v>8.4</v>
      </c>
      <c r="GK752" s="17">
        <v>8.4</v>
      </c>
      <c r="GL752" s="17">
        <v>8.4</v>
      </c>
      <c r="GM752" s="17">
        <v>8.4</v>
      </c>
      <c r="GN752" s="17">
        <v>8.4</v>
      </c>
      <c r="GO752" s="17">
        <v>8.4</v>
      </c>
      <c r="GP752" s="17">
        <v>8.41</v>
      </c>
      <c r="GQ752" s="17">
        <v>8.39</v>
      </c>
      <c r="GR752" s="17">
        <v>8.4</v>
      </c>
      <c r="GS752" s="17">
        <v>8.4</v>
      </c>
      <c r="GT752" s="17">
        <v>8.4</v>
      </c>
      <c r="GU752" s="17">
        <v>8.4</v>
      </c>
      <c r="GV752" s="17">
        <v>8.4</v>
      </c>
      <c r="GW752" s="17">
        <v>8.39</v>
      </c>
      <c r="GX752" s="17">
        <v>8.41</v>
      </c>
      <c r="GY752" s="17">
        <v>8.42</v>
      </c>
      <c r="GZ752" s="17">
        <v>8.41</v>
      </c>
      <c r="HA752" s="17">
        <v>8.4</v>
      </c>
      <c r="HB752" s="17">
        <v>8.41</v>
      </c>
      <c r="HC752" s="17">
        <v>8.4</v>
      </c>
      <c r="HD752" s="17">
        <v>8.4</v>
      </c>
      <c r="HE752" s="17">
        <v>8.4</v>
      </c>
      <c r="HF752" s="17">
        <v>8.4</v>
      </c>
      <c r="HG752" s="17">
        <v>8.41</v>
      </c>
      <c r="HH752" s="17">
        <v>8.41</v>
      </c>
      <c r="HI752" s="17">
        <v>8.41</v>
      </c>
      <c r="HJ752" s="17">
        <v>8.4</v>
      </c>
      <c r="HK752" s="17">
        <v>8.4</v>
      </c>
      <c r="HL752" s="17">
        <v>8.39</v>
      </c>
      <c r="HM752" s="17">
        <v>8.39</v>
      </c>
      <c r="HN752" s="17">
        <v>8.39</v>
      </c>
      <c r="HO752" s="17">
        <v>8.3800000000000008</v>
      </c>
      <c r="HP752" s="17">
        <v>8.3800000000000008</v>
      </c>
      <c r="HQ752" s="17">
        <v>8.3800000000000008</v>
      </c>
      <c r="HR752" s="17">
        <v>8.3800000000000008</v>
      </c>
      <c r="HS752" s="17">
        <v>8.3800000000000008</v>
      </c>
      <c r="HT752" s="17">
        <v>8.3800000000000008</v>
      </c>
      <c r="HU752" s="17">
        <v>8.4</v>
      </c>
      <c r="HV752" s="17">
        <v>8.39</v>
      </c>
      <c r="HW752" s="17">
        <v>8.39</v>
      </c>
      <c r="HX752" s="17">
        <v>8.39</v>
      </c>
      <c r="HY752" s="17">
        <v>8.39</v>
      </c>
      <c r="HZ752" s="17">
        <v>8.39</v>
      </c>
      <c r="IA752" s="17">
        <v>8.39</v>
      </c>
      <c r="IB752" s="17">
        <v>8.39</v>
      </c>
      <c r="IC752" s="17">
        <v>8.3800000000000008</v>
      </c>
      <c r="ID752" s="17">
        <v>8.3699999999999992</v>
      </c>
      <c r="IE752" s="17">
        <v>8.36</v>
      </c>
      <c r="IF752" s="17">
        <v>8.35</v>
      </c>
      <c r="IG752" s="17">
        <v>8.34</v>
      </c>
      <c r="IH752" s="17">
        <v>8.33</v>
      </c>
      <c r="II752" s="17">
        <v>8.34</v>
      </c>
      <c r="IJ752" s="17">
        <v>8.34</v>
      </c>
      <c r="IK752" s="17">
        <v>8.36</v>
      </c>
      <c r="IL752" s="17">
        <v>8.35</v>
      </c>
      <c r="IM752" s="17">
        <v>8.35</v>
      </c>
      <c r="IN752" s="17">
        <v>8.34</v>
      </c>
      <c r="IO752" s="17">
        <v>8.35</v>
      </c>
      <c r="IP752" s="17">
        <v>8.36</v>
      </c>
      <c r="IQ752" s="17">
        <v>8.3699999999999992</v>
      </c>
      <c r="IR752" s="17">
        <v>8.3800000000000008</v>
      </c>
      <c r="IS752" s="17">
        <v>8.3800000000000008</v>
      </c>
      <c r="IT752" s="17">
        <v>8.3699999999999992</v>
      </c>
      <c r="IU752" s="17">
        <v>8.3800000000000008</v>
      </c>
      <c r="IV752" s="17">
        <v>8.3800000000000008</v>
      </c>
      <c r="IW752" s="17">
        <v>8.3699999999999992</v>
      </c>
      <c r="IX752" s="17">
        <v>8.3800000000000008</v>
      </c>
      <c r="IY752" s="17">
        <v>8.3699999999999992</v>
      </c>
    </row>
    <row r="753" spans="1:259" x14ac:dyDescent="0.15">
      <c r="A753" s="17" t="s">
        <v>4680</v>
      </c>
      <c r="B753" s="17" t="s">
        <v>4883</v>
      </c>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c r="AA753" s="26"/>
      <c r="AB753" s="17"/>
      <c r="AC753" s="26"/>
      <c r="AD753" s="26"/>
      <c r="AE753" s="17"/>
      <c r="AF753" s="17"/>
      <c r="AG753" s="17"/>
      <c r="AH753" s="17"/>
      <c r="AI753" s="17"/>
      <c r="AJ753" s="17"/>
      <c r="AK753" s="17"/>
      <c r="AL753" s="17"/>
      <c r="AM753" s="17"/>
      <c r="AN753" s="17"/>
      <c r="AO753" s="17"/>
      <c r="AP753" s="17"/>
      <c r="AQ753" s="17"/>
      <c r="AR753" s="17"/>
      <c r="AS753" s="17"/>
      <c r="AT753" s="17"/>
      <c r="AU753" s="17"/>
      <c r="AV753" s="17"/>
      <c r="AW753" s="17"/>
      <c r="AX753" s="17"/>
      <c r="AY753" s="17"/>
      <c r="AZ753" s="17"/>
      <c r="BA753" s="17"/>
      <c r="BB753" s="17"/>
      <c r="BC753" s="17"/>
      <c r="BD753" s="17"/>
      <c r="BE753" s="17"/>
      <c r="BF753" s="17"/>
      <c r="BG753" s="17"/>
      <c r="BH753" s="17"/>
      <c r="BI753" s="17"/>
      <c r="BJ753" s="26"/>
      <c r="BK753" s="17"/>
      <c r="BL753" s="17"/>
      <c r="BM753" s="17"/>
      <c r="BN753" s="17"/>
      <c r="BO753" s="17"/>
      <c r="BP753" s="17"/>
      <c r="BQ753" s="17"/>
      <c r="BR753" s="17"/>
      <c r="BS753" s="17"/>
      <c r="BT753" s="17"/>
      <c r="BU753" s="17"/>
      <c r="BV753" s="17"/>
      <c r="BW753" s="17"/>
      <c r="BX753" s="26"/>
      <c r="BY753" s="26"/>
      <c r="BZ753" s="26"/>
      <c r="CA753" s="26"/>
      <c r="CB753" s="26"/>
      <c r="CC753" s="17"/>
      <c r="CD753" s="17"/>
      <c r="CE753" s="17"/>
      <c r="CF753" s="17"/>
      <c r="CG753" s="17"/>
      <c r="CH753" s="17"/>
      <c r="CI753" s="17"/>
      <c r="CJ753" s="26"/>
      <c r="CK753" s="17"/>
      <c r="CL753" s="17"/>
      <c r="CM753" s="17"/>
      <c r="CN753" s="17"/>
      <c r="CO753" s="17"/>
      <c r="CP753" s="17"/>
      <c r="CQ753" s="17"/>
      <c r="CR753" s="17"/>
      <c r="CS753" s="17"/>
      <c r="CT753" s="17"/>
      <c r="CU753" s="17"/>
      <c r="CV753" s="17"/>
      <c r="CW753" s="17"/>
      <c r="CX753" s="17"/>
      <c r="CY753" s="26"/>
      <c r="CZ753" s="26"/>
      <c r="DA753" s="26"/>
      <c r="DB753" s="17"/>
      <c r="DC753" s="17"/>
      <c r="DD753" s="17"/>
      <c r="DE753" s="17"/>
      <c r="DF753" s="17"/>
      <c r="DG753" s="17"/>
      <c r="DH753" s="26"/>
      <c r="DI753" s="17"/>
      <c r="DJ753" s="17"/>
      <c r="DK753" s="17"/>
      <c r="DL753" s="17"/>
      <c r="DM753" s="17">
        <v>17.61</v>
      </c>
      <c r="DN753" s="17">
        <v>17.61</v>
      </c>
      <c r="DO753" s="17">
        <v>17.62</v>
      </c>
      <c r="DP753" s="17">
        <v>17.61</v>
      </c>
      <c r="DQ753" s="17">
        <v>17.62</v>
      </c>
      <c r="DR753" s="17">
        <v>17.63</v>
      </c>
      <c r="DS753" s="17">
        <v>17.600000000000001</v>
      </c>
      <c r="DT753" s="17">
        <v>17.61</v>
      </c>
      <c r="DU753" s="17">
        <v>17.59</v>
      </c>
      <c r="DV753" s="17">
        <v>17.579999999999998</v>
      </c>
      <c r="DW753" s="17">
        <v>17.600000000000001</v>
      </c>
      <c r="DX753" s="17">
        <v>17.61</v>
      </c>
      <c r="DY753" s="17">
        <v>17.61</v>
      </c>
      <c r="DZ753" s="17">
        <v>17.61</v>
      </c>
      <c r="EA753" s="17">
        <v>17.61</v>
      </c>
      <c r="EB753" s="17">
        <v>17.59</v>
      </c>
      <c r="EC753" s="17">
        <v>17.579999999999998</v>
      </c>
      <c r="ED753" s="17">
        <v>17.57</v>
      </c>
      <c r="EE753" s="17">
        <v>17.559999999999999</v>
      </c>
      <c r="EF753" s="17">
        <v>17.57</v>
      </c>
      <c r="EG753" s="17">
        <v>17.57</v>
      </c>
      <c r="EH753" s="17">
        <v>17.57</v>
      </c>
      <c r="EI753" s="17">
        <v>17.59</v>
      </c>
      <c r="EJ753" s="17">
        <v>17.61</v>
      </c>
      <c r="EK753" s="17">
        <v>17.579999999999998</v>
      </c>
      <c r="EL753" s="17">
        <v>17.57</v>
      </c>
      <c r="EM753" s="17">
        <v>17.579999999999998</v>
      </c>
      <c r="EN753" s="17">
        <v>17.579999999999998</v>
      </c>
      <c r="EO753" s="17">
        <v>17.559999999999999</v>
      </c>
      <c r="EP753" s="17">
        <v>17.579999999999998</v>
      </c>
      <c r="EQ753" s="17">
        <v>17.57</v>
      </c>
      <c r="ER753" s="17">
        <v>17.600000000000001</v>
      </c>
      <c r="ES753" s="17">
        <v>17.59</v>
      </c>
      <c r="ET753" s="17">
        <v>17.579999999999998</v>
      </c>
      <c r="EU753" s="17">
        <v>17.59</v>
      </c>
      <c r="EV753" s="17">
        <v>17.57</v>
      </c>
      <c r="EW753" s="17">
        <v>17.59</v>
      </c>
      <c r="EX753" s="17">
        <v>17.600000000000001</v>
      </c>
      <c r="EY753" s="17">
        <v>17.62</v>
      </c>
      <c r="EZ753" s="17">
        <v>17.61</v>
      </c>
      <c r="FA753" s="17">
        <v>17.61</v>
      </c>
      <c r="FB753" s="17">
        <v>17.59</v>
      </c>
      <c r="FC753" s="17">
        <v>17.600000000000001</v>
      </c>
      <c r="FD753" s="17">
        <v>17.600000000000001</v>
      </c>
      <c r="FE753" s="17">
        <v>17.59</v>
      </c>
      <c r="FF753" s="17">
        <v>17.600000000000001</v>
      </c>
      <c r="FG753" s="17">
        <v>17.600000000000001</v>
      </c>
      <c r="FH753" s="17">
        <v>17.61</v>
      </c>
      <c r="FI753" s="17">
        <v>17.64</v>
      </c>
      <c r="FJ753" s="17">
        <v>17.649999999999999</v>
      </c>
      <c r="FK753" s="17">
        <v>17.649999999999999</v>
      </c>
      <c r="FL753" s="17">
        <v>17.64</v>
      </c>
      <c r="FM753" s="17">
        <v>17.66</v>
      </c>
      <c r="FN753" s="17">
        <v>17.670000000000002</v>
      </c>
      <c r="FO753" s="17">
        <v>17.68</v>
      </c>
      <c r="FP753" s="17">
        <v>17.670000000000002</v>
      </c>
      <c r="FQ753" s="17">
        <v>17.63</v>
      </c>
      <c r="FR753" s="17">
        <v>17.66</v>
      </c>
      <c r="FS753" s="17">
        <v>17.64</v>
      </c>
      <c r="FT753" s="17">
        <v>17.63</v>
      </c>
      <c r="FU753" s="17">
        <v>17.63</v>
      </c>
      <c r="FV753" s="17">
        <v>17.649999999999999</v>
      </c>
      <c r="FW753" s="17">
        <v>17.649999999999999</v>
      </c>
      <c r="FX753" s="17">
        <v>17.64</v>
      </c>
      <c r="FY753" s="17">
        <v>17.690000000000001</v>
      </c>
      <c r="FZ753" s="17">
        <v>17.739999999999998</v>
      </c>
      <c r="GA753" s="17">
        <v>17.72</v>
      </c>
      <c r="GB753" s="17">
        <v>17.71</v>
      </c>
      <c r="GC753" s="17">
        <v>17.7</v>
      </c>
      <c r="GD753" s="17">
        <v>17.71</v>
      </c>
      <c r="GE753" s="17">
        <v>17.7</v>
      </c>
      <c r="GF753" s="17">
        <v>17.670000000000002</v>
      </c>
      <c r="GG753" s="17">
        <v>17.61</v>
      </c>
      <c r="GH753" s="17">
        <v>17.63</v>
      </c>
      <c r="GI753" s="17">
        <v>17.62</v>
      </c>
      <c r="GJ753" s="17">
        <v>17.600000000000001</v>
      </c>
      <c r="GK753" s="17">
        <v>17.600000000000001</v>
      </c>
      <c r="GL753" s="17">
        <v>17.61</v>
      </c>
      <c r="GM753" s="17">
        <v>17.61</v>
      </c>
      <c r="GN753" s="17">
        <v>17.61</v>
      </c>
      <c r="GO753" s="17">
        <v>17.61</v>
      </c>
      <c r="GP753" s="17">
        <v>17.61</v>
      </c>
      <c r="GQ753" s="17">
        <v>17.600000000000001</v>
      </c>
      <c r="GR753" s="17">
        <v>17.62</v>
      </c>
      <c r="GS753" s="17">
        <v>17.62</v>
      </c>
      <c r="GT753" s="17">
        <v>17.61</v>
      </c>
      <c r="GU753" s="17">
        <v>17.61</v>
      </c>
      <c r="GV753" s="17">
        <v>17.579999999999998</v>
      </c>
      <c r="GW753" s="17">
        <v>17.59</v>
      </c>
      <c r="GX753" s="17">
        <v>17.600000000000001</v>
      </c>
      <c r="GY753" s="17">
        <v>17.64</v>
      </c>
      <c r="GZ753" s="17">
        <v>17.64</v>
      </c>
      <c r="HA753" s="17">
        <v>17.62</v>
      </c>
      <c r="HB753" s="17">
        <v>17.62</v>
      </c>
      <c r="HC753" s="17">
        <v>17.61</v>
      </c>
      <c r="HD753" s="17">
        <v>17.649999999999999</v>
      </c>
      <c r="HE753" s="17">
        <v>17.64</v>
      </c>
      <c r="HF753" s="17">
        <v>17.61</v>
      </c>
      <c r="HG753" s="17">
        <v>17.61</v>
      </c>
      <c r="HH753" s="17">
        <v>17.59</v>
      </c>
      <c r="HI753" s="17">
        <v>17.579999999999998</v>
      </c>
      <c r="HJ753" s="17">
        <v>17.59</v>
      </c>
      <c r="HK753" s="17">
        <v>17.57</v>
      </c>
      <c r="HL753" s="17">
        <v>17.579999999999998</v>
      </c>
      <c r="HM753" s="17">
        <v>17.54</v>
      </c>
      <c r="HN753" s="17">
        <v>17.55</v>
      </c>
      <c r="HO753" s="17">
        <v>17.54</v>
      </c>
      <c r="HP753" s="17">
        <v>17.53</v>
      </c>
      <c r="HQ753" s="17">
        <v>17.54</v>
      </c>
      <c r="HR753" s="17">
        <v>17.55</v>
      </c>
      <c r="HS753" s="17">
        <v>17.55</v>
      </c>
      <c r="HT753" s="17">
        <v>17.55</v>
      </c>
      <c r="HU753" s="17">
        <v>17.579999999999998</v>
      </c>
      <c r="HV753" s="17">
        <v>17.59</v>
      </c>
      <c r="HW753" s="17">
        <v>17.57</v>
      </c>
      <c r="HX753" s="17">
        <v>17.579999999999998</v>
      </c>
      <c r="HY753" s="17">
        <v>17.62</v>
      </c>
      <c r="HZ753" s="17">
        <v>17.579999999999998</v>
      </c>
      <c r="IA753" s="17">
        <v>17.559999999999999</v>
      </c>
      <c r="IB753" s="17">
        <v>17.54</v>
      </c>
      <c r="IC753" s="17">
        <v>17.53</v>
      </c>
      <c r="ID753" s="17">
        <v>17.55</v>
      </c>
      <c r="IE753" s="17">
        <v>17.55</v>
      </c>
      <c r="IF753" s="17">
        <v>17.57</v>
      </c>
      <c r="IG753" s="17">
        <v>17.55</v>
      </c>
      <c r="IH753" s="17">
        <v>17.53</v>
      </c>
      <c r="II753" s="17">
        <v>17.510000000000002</v>
      </c>
      <c r="IJ753" s="17">
        <v>17.52</v>
      </c>
      <c r="IK753" s="17">
        <v>17.489999999999998</v>
      </c>
      <c r="IL753" s="17">
        <v>17.52</v>
      </c>
      <c r="IM753" s="17">
        <v>17.54</v>
      </c>
      <c r="IN753" s="17">
        <v>17.559999999999999</v>
      </c>
      <c r="IO753" s="17">
        <v>17.559999999999999</v>
      </c>
      <c r="IP753" s="17">
        <v>17.54</v>
      </c>
      <c r="IQ753" s="17">
        <v>17.559999999999999</v>
      </c>
      <c r="IR753" s="17">
        <v>17.53</v>
      </c>
      <c r="IS753" s="17">
        <v>17.55</v>
      </c>
      <c r="IT753" s="17">
        <v>17.59</v>
      </c>
      <c r="IU753" s="17">
        <v>17.61</v>
      </c>
      <c r="IV753" s="17">
        <v>17.600000000000001</v>
      </c>
      <c r="IW753" s="17">
        <v>17.61</v>
      </c>
      <c r="IX753" s="17">
        <v>17.61</v>
      </c>
      <c r="IY753" s="17">
        <v>17.61</v>
      </c>
    </row>
    <row r="754" spans="1:259" x14ac:dyDescent="0.15">
      <c r="A754" s="17" t="s">
        <v>4519</v>
      </c>
      <c r="B754" s="17" t="s">
        <v>4884</v>
      </c>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c r="AA754" s="26"/>
      <c r="AB754" s="17"/>
      <c r="AC754" s="26"/>
      <c r="AD754" s="26"/>
      <c r="AE754" s="17"/>
      <c r="AF754" s="17"/>
      <c r="AG754" s="17"/>
      <c r="AH754" s="17"/>
      <c r="AI754" s="17"/>
      <c r="AJ754" s="17"/>
      <c r="AK754" s="17"/>
      <c r="AL754" s="17"/>
      <c r="AM754" s="17"/>
      <c r="AN754" s="17"/>
      <c r="AO754" s="17"/>
      <c r="AP754" s="17"/>
      <c r="AQ754" s="17"/>
      <c r="AR754" s="17"/>
      <c r="AS754" s="17"/>
      <c r="AT754" s="17"/>
      <c r="AU754" s="17"/>
      <c r="AV754" s="17"/>
      <c r="AW754" s="17"/>
      <c r="AX754" s="17"/>
      <c r="AY754" s="17"/>
      <c r="AZ754" s="17"/>
      <c r="BA754" s="17"/>
      <c r="BB754" s="17"/>
      <c r="BC754" s="17"/>
      <c r="BD754" s="17"/>
      <c r="BE754" s="17"/>
      <c r="BF754" s="17"/>
      <c r="BG754" s="17"/>
      <c r="BH754" s="17"/>
      <c r="BI754" s="17"/>
      <c r="BJ754" s="26"/>
      <c r="BK754" s="17"/>
      <c r="BL754" s="17"/>
      <c r="BM754" s="17"/>
      <c r="BN754" s="17"/>
      <c r="BO754" s="17"/>
      <c r="BP754" s="17"/>
      <c r="BQ754" s="17"/>
      <c r="BR754" s="17"/>
      <c r="BS754" s="17"/>
      <c r="BT754" s="17"/>
      <c r="BU754" s="17"/>
      <c r="BV754" s="17"/>
      <c r="BW754" s="17"/>
      <c r="BX754" s="26"/>
      <c r="BY754" s="26"/>
      <c r="BZ754" s="26"/>
      <c r="CA754" s="26"/>
      <c r="CB754" s="26"/>
      <c r="CC754" s="17"/>
      <c r="CD754" s="17"/>
      <c r="CE754" s="17"/>
      <c r="CF754" s="17"/>
      <c r="CG754" s="17"/>
      <c r="CH754" s="17"/>
      <c r="CI754" s="17"/>
      <c r="CJ754" s="26"/>
      <c r="CK754" s="17"/>
      <c r="CL754" s="17"/>
      <c r="CM754" s="17"/>
      <c r="CN754" s="17"/>
      <c r="CO754" s="17"/>
      <c r="CP754" s="17"/>
      <c r="CQ754" s="17"/>
      <c r="CR754" s="17"/>
      <c r="CS754" s="17"/>
      <c r="CT754" s="17"/>
      <c r="CU754" s="17"/>
      <c r="CV754" s="17"/>
      <c r="CW754" s="17"/>
      <c r="CX754" s="17"/>
      <c r="CY754" s="26"/>
      <c r="CZ754" s="26"/>
      <c r="DA754" s="26"/>
      <c r="DB754" s="17"/>
      <c r="DC754" s="17"/>
      <c r="DD754" s="17"/>
      <c r="DE754" s="17"/>
      <c r="DF754" s="17"/>
      <c r="DG754" s="17"/>
      <c r="DH754" s="26"/>
      <c r="DI754" s="17"/>
      <c r="DJ754" s="17"/>
      <c r="DK754" s="17"/>
      <c r="DL754" s="17"/>
      <c r="DM754" s="17">
        <v>19.22</v>
      </c>
      <c r="DN754" s="17">
        <v>19.22</v>
      </c>
      <c r="DO754" s="17">
        <v>19.22</v>
      </c>
      <c r="DP754" s="17">
        <v>19.239999999999998</v>
      </c>
      <c r="DQ754" s="17">
        <v>19.23</v>
      </c>
      <c r="DR754" s="17">
        <v>19.23</v>
      </c>
      <c r="DS754" s="17">
        <v>19.21</v>
      </c>
      <c r="DT754" s="17">
        <v>19.22</v>
      </c>
      <c r="DU754" s="17">
        <v>19.21</v>
      </c>
      <c r="DV754" s="17">
        <v>19.23</v>
      </c>
      <c r="DW754" s="17">
        <v>19.23</v>
      </c>
      <c r="DX754" s="17">
        <v>19.22</v>
      </c>
      <c r="DY754" s="17">
        <v>19.23</v>
      </c>
      <c r="DZ754" s="17">
        <v>19.239999999999998</v>
      </c>
      <c r="EA754" s="17">
        <v>19.23</v>
      </c>
      <c r="EB754" s="17">
        <v>19.22</v>
      </c>
      <c r="EC754" s="17">
        <v>19.2</v>
      </c>
      <c r="ED754" s="17">
        <v>19.2</v>
      </c>
      <c r="EE754" s="17">
        <v>19.190000000000001</v>
      </c>
      <c r="EF754" s="17">
        <v>19.2</v>
      </c>
      <c r="EG754" s="17">
        <v>19.2</v>
      </c>
      <c r="EH754" s="17">
        <v>19.2</v>
      </c>
      <c r="EI754" s="17">
        <v>19.21</v>
      </c>
      <c r="EJ754" s="17">
        <v>19.190000000000001</v>
      </c>
      <c r="EK754" s="17">
        <v>19.18</v>
      </c>
      <c r="EL754" s="17">
        <v>19.18</v>
      </c>
      <c r="EM754" s="17">
        <v>19.170000000000002</v>
      </c>
      <c r="EN754" s="17">
        <v>19.18</v>
      </c>
      <c r="EO754" s="17">
        <v>19.170000000000002</v>
      </c>
      <c r="EP754" s="17">
        <v>19.170000000000002</v>
      </c>
      <c r="EQ754" s="17">
        <v>19.170000000000002</v>
      </c>
      <c r="ER754" s="17">
        <v>19.170000000000002</v>
      </c>
      <c r="ES754" s="17">
        <v>19.170000000000002</v>
      </c>
      <c r="ET754" s="17">
        <v>19.14</v>
      </c>
      <c r="EU754" s="17">
        <v>19.149999999999999</v>
      </c>
      <c r="EV754" s="17">
        <v>19.149999999999999</v>
      </c>
      <c r="EW754" s="17">
        <v>19.14</v>
      </c>
      <c r="EX754" s="17">
        <v>19.13</v>
      </c>
      <c r="EY754" s="17">
        <v>19.13</v>
      </c>
      <c r="EZ754" s="17">
        <v>19.13</v>
      </c>
      <c r="FA754" s="17">
        <v>19.13</v>
      </c>
      <c r="FB754" s="17">
        <v>19.12</v>
      </c>
      <c r="FC754" s="17">
        <v>19.12</v>
      </c>
      <c r="FD754" s="17">
        <v>19.12</v>
      </c>
      <c r="FE754" s="17">
        <v>19.12</v>
      </c>
      <c r="FF754" s="17">
        <v>19.12</v>
      </c>
      <c r="FG754" s="17">
        <v>19.11</v>
      </c>
      <c r="FH754" s="17">
        <v>19.13</v>
      </c>
      <c r="FI754" s="17">
        <v>19.13</v>
      </c>
      <c r="FJ754" s="17">
        <v>19.13</v>
      </c>
      <c r="FK754" s="17">
        <v>19.12</v>
      </c>
      <c r="FL754" s="17">
        <v>19.11</v>
      </c>
      <c r="FM754" s="17">
        <v>19.11</v>
      </c>
      <c r="FN754" s="17">
        <v>19.11</v>
      </c>
      <c r="FO754" s="17">
        <v>19.11</v>
      </c>
      <c r="FP754" s="17">
        <v>19.12</v>
      </c>
      <c r="FQ754" s="17">
        <v>19.13</v>
      </c>
      <c r="FR754" s="17">
        <v>19.149999999999999</v>
      </c>
      <c r="FS754" s="17">
        <v>19.149999999999999</v>
      </c>
      <c r="FT754" s="17">
        <v>19.13</v>
      </c>
      <c r="FU754" s="17">
        <v>19.13</v>
      </c>
      <c r="FV754" s="17">
        <v>19.149999999999999</v>
      </c>
      <c r="FW754" s="17">
        <v>19.149999999999999</v>
      </c>
      <c r="FX754" s="17">
        <v>19.170000000000002</v>
      </c>
      <c r="FY754" s="17">
        <v>19.16</v>
      </c>
      <c r="FZ754" s="17">
        <v>19.149999999999999</v>
      </c>
      <c r="GA754" s="17">
        <v>19.14</v>
      </c>
      <c r="GB754" s="17">
        <v>19.149999999999999</v>
      </c>
      <c r="GC754" s="17">
        <v>19.13</v>
      </c>
      <c r="GD754" s="17">
        <v>19.149999999999999</v>
      </c>
      <c r="GE754" s="17">
        <v>19.16</v>
      </c>
      <c r="GF754" s="17">
        <v>19.14</v>
      </c>
      <c r="GG754" s="17">
        <v>19.14</v>
      </c>
      <c r="GH754" s="17">
        <v>19.14</v>
      </c>
      <c r="GI754" s="17">
        <v>19.14</v>
      </c>
      <c r="GJ754" s="17">
        <v>19.13</v>
      </c>
      <c r="GK754" s="17">
        <v>19.100000000000001</v>
      </c>
      <c r="GL754" s="17">
        <v>19.07</v>
      </c>
      <c r="GM754" s="17">
        <v>19.07</v>
      </c>
      <c r="GN754" s="17">
        <v>19.079999999999998</v>
      </c>
      <c r="GO754" s="17">
        <v>19.100000000000001</v>
      </c>
      <c r="GP754" s="17">
        <v>19.100000000000001</v>
      </c>
      <c r="GQ754" s="17">
        <v>19.079999999999998</v>
      </c>
      <c r="GR754" s="17">
        <v>19.09</v>
      </c>
      <c r="GS754" s="17">
        <v>19.100000000000001</v>
      </c>
      <c r="GT754" s="17">
        <v>19.09</v>
      </c>
      <c r="GU754" s="17">
        <v>19.079999999999998</v>
      </c>
      <c r="GV754" s="17">
        <v>19.07</v>
      </c>
      <c r="GW754" s="17">
        <v>19.07</v>
      </c>
      <c r="GX754" s="17">
        <v>19.07</v>
      </c>
      <c r="GY754" s="17">
        <v>19.05</v>
      </c>
      <c r="GZ754" s="17">
        <v>19.059999999999999</v>
      </c>
      <c r="HA754" s="17">
        <v>19.059999999999999</v>
      </c>
      <c r="HB754" s="17">
        <v>19.07</v>
      </c>
      <c r="HC754" s="17">
        <v>19.059999999999999</v>
      </c>
      <c r="HD754" s="17">
        <v>19.07</v>
      </c>
      <c r="HE754" s="17">
        <v>19.07</v>
      </c>
      <c r="HF754" s="17">
        <v>19.059999999999999</v>
      </c>
      <c r="HG754" s="17">
        <v>19.059999999999999</v>
      </c>
      <c r="HH754" s="17">
        <v>19.059999999999999</v>
      </c>
      <c r="HI754" s="17">
        <v>19.059999999999999</v>
      </c>
      <c r="HJ754" s="17">
        <v>19.05</v>
      </c>
      <c r="HK754" s="17">
        <v>19.059999999999999</v>
      </c>
      <c r="HL754" s="17">
        <v>19.05</v>
      </c>
      <c r="HM754" s="17">
        <v>19.04</v>
      </c>
      <c r="HN754" s="17">
        <v>19.04</v>
      </c>
      <c r="HO754" s="17">
        <v>19.04</v>
      </c>
      <c r="HP754" s="17">
        <v>19.03</v>
      </c>
      <c r="HQ754" s="17">
        <v>19.03</v>
      </c>
      <c r="HR754" s="17">
        <v>19.04</v>
      </c>
      <c r="HS754" s="17">
        <v>19.059999999999999</v>
      </c>
      <c r="HT754" s="17">
        <v>19.079999999999998</v>
      </c>
      <c r="HU754" s="17">
        <v>19.079999999999998</v>
      </c>
      <c r="HV754" s="17">
        <v>19.100000000000001</v>
      </c>
      <c r="HW754" s="17">
        <v>19.09</v>
      </c>
      <c r="HX754" s="17">
        <v>19.09</v>
      </c>
      <c r="HY754" s="17">
        <v>19.07</v>
      </c>
      <c r="HZ754" s="17">
        <v>19.07</v>
      </c>
      <c r="IA754" s="17">
        <v>19.079999999999998</v>
      </c>
      <c r="IB754" s="17">
        <v>19.09</v>
      </c>
      <c r="IC754" s="17">
        <v>19.079999999999998</v>
      </c>
      <c r="ID754" s="17">
        <v>19.09</v>
      </c>
      <c r="IE754" s="17">
        <v>19.100000000000001</v>
      </c>
      <c r="IF754" s="17">
        <v>19.079999999999998</v>
      </c>
      <c r="IG754" s="17">
        <v>19.07</v>
      </c>
      <c r="IH754" s="17">
        <v>19.05</v>
      </c>
      <c r="II754" s="17">
        <v>19.05</v>
      </c>
      <c r="IJ754" s="17">
        <v>19.059999999999999</v>
      </c>
      <c r="IK754" s="17">
        <v>19.05</v>
      </c>
      <c r="IL754" s="17">
        <v>19.05</v>
      </c>
      <c r="IM754" s="17">
        <v>19.059999999999999</v>
      </c>
      <c r="IN754" s="17">
        <v>19.059999999999999</v>
      </c>
      <c r="IO754" s="17">
        <v>19.059999999999999</v>
      </c>
      <c r="IP754" s="17">
        <v>19.07</v>
      </c>
      <c r="IQ754" s="17">
        <v>19.079999999999998</v>
      </c>
      <c r="IR754" s="17">
        <v>19.09</v>
      </c>
      <c r="IS754" s="17">
        <v>19.09</v>
      </c>
      <c r="IT754" s="17">
        <v>19.09</v>
      </c>
      <c r="IU754" s="17">
        <v>19.100000000000001</v>
      </c>
      <c r="IV754" s="17">
        <v>19.149999999999999</v>
      </c>
      <c r="IW754" s="17">
        <v>19.16</v>
      </c>
      <c r="IX754" s="17">
        <v>19.170000000000002</v>
      </c>
      <c r="IY754" s="17">
        <v>19.170000000000002</v>
      </c>
    </row>
    <row r="755" spans="1:259" x14ac:dyDescent="0.15">
      <c r="A755" s="17" t="s">
        <v>3348</v>
      </c>
      <c r="B755" s="17" t="s">
        <v>3349</v>
      </c>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c r="AA755" s="26"/>
      <c r="AB755" s="17"/>
      <c r="AC755" s="26"/>
      <c r="AD755" s="26"/>
      <c r="AE755" s="17"/>
      <c r="AF755" s="17"/>
      <c r="AG755" s="17"/>
      <c r="AH755" s="17"/>
      <c r="AI755" s="17"/>
      <c r="AJ755" s="17"/>
      <c r="AK755" s="17"/>
      <c r="AL755" s="17"/>
      <c r="AM755" s="17"/>
      <c r="AN755" s="17"/>
      <c r="AO755" s="17"/>
      <c r="AP755" s="17"/>
      <c r="AQ755" s="17"/>
      <c r="AR755" s="17"/>
      <c r="AS755" s="17"/>
      <c r="AT755" s="17"/>
      <c r="AU755" s="17"/>
      <c r="AV755" s="17"/>
      <c r="AW755" s="17"/>
      <c r="AX755" s="17"/>
      <c r="AY755" s="17"/>
      <c r="AZ755" s="17"/>
      <c r="BA755" s="17"/>
      <c r="BB755" s="17"/>
      <c r="BC755" s="17"/>
      <c r="BD755" s="17"/>
      <c r="BE755" s="17"/>
      <c r="BF755" s="17"/>
      <c r="BG755" s="17"/>
      <c r="BH755" s="17"/>
      <c r="BI755" s="17"/>
      <c r="BJ755" s="26"/>
      <c r="BK755" s="17"/>
      <c r="BL755" s="17"/>
      <c r="BM755" s="17"/>
      <c r="BN755" s="17"/>
      <c r="BO755" s="17"/>
      <c r="BP755" s="17"/>
      <c r="BQ755" s="17"/>
      <c r="BR755" s="17"/>
      <c r="BS755" s="17"/>
      <c r="BT755" s="17"/>
      <c r="BU755" s="17"/>
      <c r="BV755" s="17"/>
      <c r="BW755" s="17"/>
      <c r="BX755" s="26"/>
      <c r="BY755" s="26"/>
      <c r="BZ755" s="26"/>
      <c r="CA755" s="26"/>
      <c r="CB755" s="26"/>
      <c r="CC755" s="17"/>
      <c r="CD755" s="17"/>
      <c r="CE755" s="17"/>
      <c r="CF755" s="17"/>
      <c r="CG755" s="17"/>
      <c r="CH755" s="17"/>
      <c r="CI755" s="17"/>
      <c r="CJ755" s="26"/>
      <c r="CK755" s="17"/>
      <c r="CL755" s="17"/>
      <c r="CM755" s="17"/>
      <c r="CN755" s="17"/>
      <c r="CO755" s="17"/>
      <c r="CP755" s="17"/>
      <c r="CQ755" s="17"/>
      <c r="CR755" s="17"/>
      <c r="CS755" s="17"/>
      <c r="CT755" s="17"/>
      <c r="CU755" s="17"/>
      <c r="CV755" s="17"/>
      <c r="CW755" s="17"/>
      <c r="CX755" s="17"/>
      <c r="CY755" s="26"/>
      <c r="CZ755" s="26"/>
      <c r="DA755" s="26"/>
      <c r="DB755" s="17"/>
      <c r="DC755" s="17"/>
      <c r="DD755" s="17"/>
      <c r="DE755" s="17"/>
      <c r="DF755" s="17"/>
      <c r="DG755" s="17"/>
      <c r="DH755" s="26"/>
      <c r="DI755" s="17"/>
      <c r="DJ755" s="17"/>
      <c r="DK755" s="17"/>
      <c r="DL755" s="17"/>
      <c r="DM755" s="17">
        <v>20.63</v>
      </c>
      <c r="DN755" s="17">
        <v>20.65</v>
      </c>
      <c r="DO755" s="17">
        <v>20.63</v>
      </c>
      <c r="DP755" s="17">
        <v>20.63</v>
      </c>
      <c r="DQ755" s="17">
        <v>20.62</v>
      </c>
      <c r="DR755" s="17">
        <v>20.58</v>
      </c>
      <c r="DS755" s="17">
        <v>20.64</v>
      </c>
      <c r="DT755" s="17">
        <v>20.67</v>
      </c>
      <c r="DU755" s="17">
        <v>20.71</v>
      </c>
      <c r="DV755" s="17">
        <v>20.74</v>
      </c>
      <c r="DW755" s="17">
        <v>20.71</v>
      </c>
      <c r="DX755" s="17">
        <v>20.66</v>
      </c>
      <c r="DY755" s="17">
        <v>20.68</v>
      </c>
      <c r="DZ755" s="17">
        <v>20.69</v>
      </c>
      <c r="EA755" s="17">
        <v>20.67</v>
      </c>
      <c r="EB755" s="17">
        <v>20.65</v>
      </c>
      <c r="EC755" s="17">
        <v>20.65</v>
      </c>
      <c r="ED755" s="17">
        <v>20.67</v>
      </c>
      <c r="EE755" s="17">
        <v>20.68</v>
      </c>
      <c r="EF755" s="17">
        <v>20.68</v>
      </c>
      <c r="EG755" s="17">
        <v>20.67</v>
      </c>
      <c r="EH755" s="17">
        <v>20.67</v>
      </c>
      <c r="EI755" s="17">
        <v>20.7</v>
      </c>
      <c r="EJ755" s="17">
        <v>20.72</v>
      </c>
      <c r="EK755" s="17">
        <v>20.73</v>
      </c>
      <c r="EL755" s="17">
        <v>20.7</v>
      </c>
      <c r="EM755" s="17">
        <v>20.7</v>
      </c>
      <c r="EN755" s="17">
        <v>20.71</v>
      </c>
      <c r="EO755" s="17">
        <v>20.72</v>
      </c>
      <c r="EP755" s="17">
        <v>20.73</v>
      </c>
      <c r="EQ755" s="17">
        <v>20.76</v>
      </c>
      <c r="ER755" s="17">
        <v>20.82</v>
      </c>
      <c r="ES755" s="17">
        <v>20.91</v>
      </c>
      <c r="ET755" s="17">
        <v>20.84</v>
      </c>
      <c r="EU755" s="17">
        <v>20.87</v>
      </c>
      <c r="EV755" s="17">
        <v>20.89</v>
      </c>
      <c r="EW755" s="17">
        <v>20.9</v>
      </c>
      <c r="EX755" s="17">
        <v>20.82</v>
      </c>
      <c r="EY755" s="17">
        <v>20.81</v>
      </c>
      <c r="EZ755" s="17">
        <v>20.81</v>
      </c>
      <c r="FA755" s="17">
        <v>20.84</v>
      </c>
      <c r="FB755" s="17">
        <v>20.88</v>
      </c>
      <c r="FC755" s="17">
        <v>20.81</v>
      </c>
      <c r="FD755" s="17">
        <v>20.74</v>
      </c>
      <c r="FE755" s="17">
        <v>20.8</v>
      </c>
      <c r="FF755" s="17">
        <v>20.83</v>
      </c>
      <c r="FG755" s="17">
        <v>20.84</v>
      </c>
      <c r="FH755" s="17">
        <v>20.85</v>
      </c>
      <c r="FI755" s="17">
        <v>20.84</v>
      </c>
      <c r="FJ755" s="17">
        <v>20.83</v>
      </c>
      <c r="FK755" s="17">
        <v>20.8</v>
      </c>
      <c r="FL755" s="17">
        <v>20.83</v>
      </c>
      <c r="FM755" s="17">
        <v>20.81</v>
      </c>
      <c r="FN755" s="17">
        <v>20.81</v>
      </c>
      <c r="FO755" s="17">
        <v>20.82</v>
      </c>
      <c r="FP755" s="17">
        <v>20.81</v>
      </c>
      <c r="FQ755" s="17">
        <v>20.78</v>
      </c>
      <c r="FR755" s="17">
        <v>20.78</v>
      </c>
      <c r="FS755" s="17">
        <v>20.68</v>
      </c>
      <c r="FT755" s="17">
        <v>20.7</v>
      </c>
      <c r="FU755" s="17">
        <v>20.68</v>
      </c>
      <c r="FV755" s="17">
        <v>20.67</v>
      </c>
      <c r="FW755" s="17">
        <v>20.6</v>
      </c>
      <c r="FX755" s="17">
        <v>20.62</v>
      </c>
      <c r="FY755" s="17">
        <v>20.62</v>
      </c>
      <c r="FZ755" s="17">
        <v>20.63</v>
      </c>
      <c r="GA755" s="17">
        <v>20.64</v>
      </c>
      <c r="GB755" s="17">
        <v>20.62</v>
      </c>
      <c r="GC755" s="17">
        <v>20.61</v>
      </c>
      <c r="GD755" s="17">
        <v>20.59</v>
      </c>
      <c r="GE755" s="17">
        <v>20.6</v>
      </c>
      <c r="GF755" s="17">
        <v>20.52</v>
      </c>
      <c r="GG755" s="17">
        <v>20.5</v>
      </c>
      <c r="GH755" s="17">
        <v>20.51</v>
      </c>
      <c r="GI755" s="17">
        <v>20.59</v>
      </c>
      <c r="GJ755" s="17">
        <v>20.48</v>
      </c>
      <c r="GK755" s="17">
        <v>20.440000000000001</v>
      </c>
      <c r="GL755" s="17">
        <v>20.46</v>
      </c>
      <c r="GM755" s="17">
        <v>20.440000000000001</v>
      </c>
      <c r="GN755" s="17">
        <v>20.49</v>
      </c>
      <c r="GO755" s="17">
        <v>20.5</v>
      </c>
      <c r="GP755" s="17">
        <v>20.5</v>
      </c>
      <c r="GQ755" s="17">
        <v>20.5</v>
      </c>
      <c r="GR755" s="17">
        <v>20.45</v>
      </c>
      <c r="GS755" s="17">
        <v>20.440000000000001</v>
      </c>
      <c r="GT755" s="17">
        <v>20.43</v>
      </c>
      <c r="GU755" s="17">
        <v>20.45</v>
      </c>
      <c r="GV755" s="17">
        <v>20.34</v>
      </c>
      <c r="GW755" s="17">
        <v>20.39</v>
      </c>
      <c r="GX755" s="17">
        <v>20.37</v>
      </c>
      <c r="GY755" s="17">
        <v>20.37</v>
      </c>
      <c r="GZ755" s="17">
        <v>20.37</v>
      </c>
      <c r="HA755" s="17">
        <v>20.39</v>
      </c>
      <c r="HB755" s="17">
        <v>20.39</v>
      </c>
      <c r="HC755" s="17">
        <v>20.399999999999999</v>
      </c>
      <c r="HD755" s="17">
        <v>20.399999999999999</v>
      </c>
      <c r="HE755" s="17">
        <v>20.399999999999999</v>
      </c>
      <c r="HF755" s="17">
        <v>20.36</v>
      </c>
      <c r="HG755" s="17">
        <v>20.350000000000001</v>
      </c>
      <c r="HH755" s="17">
        <v>20.329999999999998</v>
      </c>
      <c r="HI755" s="17">
        <v>20.34</v>
      </c>
      <c r="HJ755" s="17">
        <v>20.350000000000001</v>
      </c>
      <c r="HK755" s="17">
        <v>20.350000000000001</v>
      </c>
      <c r="HL755" s="17">
        <v>20.34</v>
      </c>
      <c r="HM755" s="17">
        <v>20.329999999999998</v>
      </c>
      <c r="HN755" s="17">
        <v>20.350000000000001</v>
      </c>
      <c r="HO755" s="17">
        <v>20.36</v>
      </c>
      <c r="HP755" s="17">
        <v>20.399999999999999</v>
      </c>
      <c r="HQ755" s="17">
        <v>20.43</v>
      </c>
      <c r="HR755" s="17">
        <v>20.45</v>
      </c>
      <c r="HS755" s="17">
        <v>20.41</v>
      </c>
      <c r="HT755" s="17">
        <v>20.41</v>
      </c>
      <c r="HU755" s="17">
        <v>20.399999999999999</v>
      </c>
      <c r="HV755" s="17">
        <v>20.350000000000001</v>
      </c>
      <c r="HW755" s="17">
        <v>20.329999999999998</v>
      </c>
      <c r="HX755" s="17">
        <v>20.34</v>
      </c>
      <c r="HY755" s="17">
        <v>20.29</v>
      </c>
      <c r="HZ755" s="17">
        <v>20.28</v>
      </c>
      <c r="IA755" s="17">
        <v>20.309999999999999</v>
      </c>
      <c r="IB755" s="17">
        <v>20.29</v>
      </c>
      <c r="IC755" s="17">
        <v>20.29</v>
      </c>
      <c r="ID755" s="17">
        <v>20.27</v>
      </c>
      <c r="IE755" s="17">
        <v>20.25</v>
      </c>
      <c r="IF755" s="17">
        <v>20.23</v>
      </c>
      <c r="IG755" s="17">
        <v>20.22</v>
      </c>
      <c r="IH755" s="17">
        <v>20.25</v>
      </c>
      <c r="II755" s="17">
        <v>20.27</v>
      </c>
      <c r="IJ755" s="17">
        <v>20.29</v>
      </c>
      <c r="IK755" s="17">
        <v>20.309999999999999</v>
      </c>
      <c r="IL755" s="17">
        <v>20.309999999999999</v>
      </c>
      <c r="IM755" s="17">
        <v>20.34</v>
      </c>
      <c r="IN755" s="17">
        <v>20.32</v>
      </c>
      <c r="IO755" s="17">
        <v>20.3</v>
      </c>
      <c r="IP755" s="17">
        <v>20.28</v>
      </c>
      <c r="IQ755" s="17">
        <v>20.260000000000002</v>
      </c>
      <c r="IR755" s="17">
        <v>20.28</v>
      </c>
      <c r="IS755" s="17">
        <v>20.28</v>
      </c>
      <c r="IT755" s="17">
        <v>20.3</v>
      </c>
      <c r="IU755" s="17">
        <v>20.29</v>
      </c>
      <c r="IV755" s="17">
        <v>20.29</v>
      </c>
      <c r="IW755" s="17">
        <v>20.23</v>
      </c>
      <c r="IX755" s="17">
        <v>20.2</v>
      </c>
      <c r="IY755" s="17">
        <v>20.2</v>
      </c>
    </row>
    <row r="756" spans="1:259" x14ac:dyDescent="0.15">
      <c r="A756" s="17" t="s">
        <v>4703</v>
      </c>
      <c r="B756" s="17" t="s">
        <v>4885</v>
      </c>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c r="AA756" s="26"/>
      <c r="AB756" s="17"/>
      <c r="AC756" s="26"/>
      <c r="AD756" s="26"/>
      <c r="AE756" s="17"/>
      <c r="AF756" s="17"/>
      <c r="AG756" s="17"/>
      <c r="AH756" s="17"/>
      <c r="AI756" s="17"/>
      <c r="AJ756" s="17"/>
      <c r="AK756" s="17"/>
      <c r="AL756" s="17"/>
      <c r="AM756" s="17"/>
      <c r="AN756" s="17"/>
      <c r="AO756" s="17"/>
      <c r="AP756" s="17"/>
      <c r="AQ756" s="17"/>
      <c r="AR756" s="17"/>
      <c r="AS756" s="17"/>
      <c r="AT756" s="17"/>
      <c r="AU756" s="17"/>
      <c r="AV756" s="17"/>
      <c r="AW756" s="17"/>
      <c r="AX756" s="17"/>
      <c r="AY756" s="17"/>
      <c r="AZ756" s="17"/>
      <c r="BA756" s="17"/>
      <c r="BB756" s="17"/>
      <c r="BC756" s="17"/>
      <c r="BD756" s="17"/>
      <c r="BE756" s="17"/>
      <c r="BF756" s="17"/>
      <c r="BG756" s="17"/>
      <c r="BH756" s="17"/>
      <c r="BI756" s="17"/>
      <c r="BJ756" s="26"/>
      <c r="BK756" s="17"/>
      <c r="BL756" s="17"/>
      <c r="BM756" s="17"/>
      <c r="BN756" s="17"/>
      <c r="BO756" s="17"/>
      <c r="BP756" s="17"/>
      <c r="BQ756" s="17"/>
      <c r="BR756" s="17"/>
      <c r="BS756" s="17"/>
      <c r="BT756" s="17"/>
      <c r="BU756" s="17"/>
      <c r="BV756" s="17"/>
      <c r="BW756" s="17"/>
      <c r="BX756" s="26"/>
      <c r="BY756" s="26"/>
      <c r="BZ756" s="26"/>
      <c r="CA756" s="26"/>
      <c r="CB756" s="26"/>
      <c r="CC756" s="17"/>
      <c r="CD756" s="17"/>
      <c r="CE756" s="17"/>
      <c r="CF756" s="17"/>
      <c r="CG756" s="17"/>
      <c r="CH756" s="17"/>
      <c r="CI756" s="17"/>
      <c r="CJ756" s="26"/>
      <c r="CK756" s="17"/>
      <c r="CL756" s="17"/>
      <c r="CM756" s="17"/>
      <c r="CN756" s="17"/>
      <c r="CO756" s="17"/>
      <c r="CP756" s="17"/>
      <c r="CQ756" s="17"/>
      <c r="CR756" s="17"/>
      <c r="CS756" s="17"/>
      <c r="CT756" s="17"/>
      <c r="CU756" s="17"/>
      <c r="CV756" s="17"/>
      <c r="CW756" s="17"/>
      <c r="CX756" s="17"/>
      <c r="CY756" s="26"/>
      <c r="CZ756" s="26"/>
      <c r="DA756" s="26"/>
      <c r="DB756" s="17"/>
      <c r="DC756" s="17"/>
      <c r="DD756" s="17"/>
      <c r="DE756" s="17"/>
      <c r="DF756" s="17"/>
      <c r="DG756" s="17"/>
      <c r="DH756" s="26"/>
      <c r="DI756" s="17"/>
      <c r="DJ756" s="17"/>
      <c r="DK756" s="17"/>
      <c r="DL756" s="17"/>
      <c r="DM756" s="17">
        <v>10.72</v>
      </c>
      <c r="DN756" s="17">
        <v>10.72</v>
      </c>
      <c r="DO756" s="17">
        <v>10.73</v>
      </c>
      <c r="DP756" s="17">
        <v>10.74</v>
      </c>
      <c r="DQ756" s="17">
        <v>10.75</v>
      </c>
      <c r="DR756" s="17">
        <v>10.75</v>
      </c>
      <c r="DS756" s="17">
        <v>10.74</v>
      </c>
      <c r="DT756" s="17">
        <v>10.74</v>
      </c>
      <c r="DU756" s="17">
        <v>10.75</v>
      </c>
      <c r="DV756" s="17">
        <v>10.74</v>
      </c>
      <c r="DW756" s="17">
        <v>10.75</v>
      </c>
      <c r="DX756" s="17">
        <v>10.74</v>
      </c>
      <c r="DY756" s="17">
        <v>10.74</v>
      </c>
      <c r="DZ756" s="17">
        <v>10.74</v>
      </c>
      <c r="EA756" s="17">
        <v>10.74</v>
      </c>
      <c r="EB756" s="17">
        <v>10.73</v>
      </c>
      <c r="EC756" s="17">
        <v>10.73</v>
      </c>
      <c r="ED756" s="17">
        <v>10.72</v>
      </c>
      <c r="EE756" s="17">
        <v>10.7</v>
      </c>
      <c r="EF756" s="17">
        <v>10.69</v>
      </c>
      <c r="EG756" s="17">
        <v>10.69</v>
      </c>
      <c r="EH756" s="17">
        <v>10.69</v>
      </c>
      <c r="EI756" s="17">
        <v>10.69</v>
      </c>
      <c r="EJ756" s="17">
        <v>10.69</v>
      </c>
      <c r="EK756" s="17">
        <v>10.7</v>
      </c>
      <c r="EL756" s="17">
        <v>10.7</v>
      </c>
      <c r="EM756" s="17">
        <v>10.71</v>
      </c>
      <c r="EN756" s="17">
        <v>10.71</v>
      </c>
      <c r="EO756" s="17">
        <v>10.69</v>
      </c>
      <c r="EP756" s="17">
        <v>10.7</v>
      </c>
      <c r="EQ756" s="17">
        <v>10.7</v>
      </c>
      <c r="ER756" s="17">
        <v>10.68</v>
      </c>
      <c r="ES756" s="17">
        <v>10.68</v>
      </c>
      <c r="ET756" s="17">
        <v>10.68</v>
      </c>
      <c r="EU756" s="17">
        <v>10.68</v>
      </c>
      <c r="EV756" s="17">
        <v>10.69</v>
      </c>
      <c r="EW756" s="17">
        <v>10.69</v>
      </c>
      <c r="EX756" s="17">
        <v>10.68</v>
      </c>
      <c r="EY756" s="17">
        <v>10.7</v>
      </c>
      <c r="EZ756" s="17">
        <v>10.7</v>
      </c>
      <c r="FA756" s="17">
        <v>10.69</v>
      </c>
      <c r="FB756" s="17">
        <v>10.69</v>
      </c>
      <c r="FC756" s="17">
        <v>10.7</v>
      </c>
      <c r="FD756" s="17">
        <v>10.69</v>
      </c>
      <c r="FE756" s="17">
        <v>10.69</v>
      </c>
      <c r="FF756" s="17">
        <v>10.68</v>
      </c>
      <c r="FG756" s="17">
        <v>10.68</v>
      </c>
      <c r="FH756" s="17">
        <v>10.69</v>
      </c>
      <c r="FI756" s="17">
        <v>10.69</v>
      </c>
      <c r="FJ756" s="17">
        <v>10.7</v>
      </c>
      <c r="FK756" s="17">
        <v>10.69</v>
      </c>
      <c r="FL756" s="17">
        <v>10.69</v>
      </c>
      <c r="FM756" s="17">
        <v>10.69</v>
      </c>
      <c r="FN756" s="17">
        <v>10.69</v>
      </c>
      <c r="FO756" s="17">
        <v>10.68</v>
      </c>
      <c r="FP756" s="17">
        <v>10.68</v>
      </c>
      <c r="FQ756" s="17">
        <v>10.69</v>
      </c>
      <c r="FR756" s="17">
        <v>10.68</v>
      </c>
      <c r="FS756" s="17">
        <v>10.67</v>
      </c>
      <c r="FT756" s="17">
        <v>10.67</v>
      </c>
      <c r="FU756" s="17">
        <v>10.67</v>
      </c>
      <c r="FV756" s="17">
        <v>10.67</v>
      </c>
      <c r="FW756" s="17">
        <v>10.67</v>
      </c>
      <c r="FX756" s="17">
        <v>10.68</v>
      </c>
      <c r="FY756" s="17">
        <v>10.69</v>
      </c>
      <c r="FZ756" s="17">
        <v>10.68</v>
      </c>
      <c r="GA756" s="17">
        <v>10.69</v>
      </c>
      <c r="GB756" s="17">
        <v>10.69</v>
      </c>
      <c r="GC756" s="17">
        <v>10.68</v>
      </c>
      <c r="GD756" s="17">
        <v>10.68</v>
      </c>
      <c r="GE756" s="17">
        <v>10.7</v>
      </c>
      <c r="GF756" s="17">
        <v>10.69</v>
      </c>
      <c r="GG756" s="17">
        <v>10.69</v>
      </c>
      <c r="GH756" s="17">
        <v>10.68</v>
      </c>
      <c r="GI756" s="17">
        <v>10.67</v>
      </c>
      <c r="GJ756" s="17">
        <v>10.67</v>
      </c>
      <c r="GK756" s="17">
        <v>10.67</v>
      </c>
      <c r="GL756" s="17">
        <v>10.67</v>
      </c>
      <c r="GM756" s="17">
        <v>10.67</v>
      </c>
      <c r="GN756" s="17">
        <v>10.67</v>
      </c>
      <c r="GO756" s="17">
        <v>10.68</v>
      </c>
      <c r="GP756" s="17">
        <v>10.67</v>
      </c>
      <c r="GQ756" s="17">
        <v>10.67</v>
      </c>
      <c r="GR756" s="17">
        <v>10.66</v>
      </c>
      <c r="GS756" s="17">
        <v>10.66</v>
      </c>
      <c r="GT756" s="17">
        <v>10.66</v>
      </c>
      <c r="GU756" s="17">
        <v>10.67</v>
      </c>
      <c r="GV756" s="17">
        <v>10.67</v>
      </c>
      <c r="GW756" s="17">
        <v>10.67</v>
      </c>
      <c r="GX756" s="17">
        <v>10.67</v>
      </c>
      <c r="GY756" s="17">
        <v>10.66</v>
      </c>
      <c r="GZ756" s="17">
        <v>10.67</v>
      </c>
      <c r="HA756" s="17">
        <v>10.68</v>
      </c>
      <c r="HB756" s="17">
        <v>10.67</v>
      </c>
      <c r="HC756" s="17">
        <v>10.68</v>
      </c>
      <c r="HD756" s="17">
        <v>10.69</v>
      </c>
      <c r="HE756" s="17">
        <v>10.68</v>
      </c>
      <c r="HF756" s="17">
        <v>10.69</v>
      </c>
      <c r="HG756" s="17">
        <v>10.69</v>
      </c>
      <c r="HH756" s="17">
        <v>10.7</v>
      </c>
      <c r="HI756" s="17">
        <v>10.69</v>
      </c>
      <c r="HJ756" s="17">
        <v>10.68</v>
      </c>
      <c r="HK756" s="17">
        <v>10.67</v>
      </c>
      <c r="HL756" s="17">
        <v>10.66</v>
      </c>
      <c r="HM756" s="17">
        <v>10.67</v>
      </c>
      <c r="HN756" s="17">
        <v>10.66</v>
      </c>
      <c r="HO756" s="17">
        <v>10.65</v>
      </c>
      <c r="HP756" s="17">
        <v>10.66</v>
      </c>
      <c r="HQ756" s="17">
        <v>10.65</v>
      </c>
      <c r="HR756" s="17">
        <v>10.64</v>
      </c>
      <c r="HS756" s="17">
        <v>10.64</v>
      </c>
      <c r="HT756" s="17">
        <v>10.63</v>
      </c>
      <c r="HU756" s="17">
        <v>10.64</v>
      </c>
      <c r="HV756" s="17">
        <v>10.65</v>
      </c>
      <c r="HW756" s="17">
        <v>10.65</v>
      </c>
      <c r="HX756" s="17">
        <v>10.65</v>
      </c>
      <c r="HY756" s="17">
        <v>10.64</v>
      </c>
      <c r="HZ756" s="17">
        <v>10.64</v>
      </c>
      <c r="IA756" s="17">
        <v>10.64</v>
      </c>
      <c r="IB756" s="17">
        <v>10.65</v>
      </c>
      <c r="IC756" s="17">
        <v>10.66</v>
      </c>
      <c r="ID756" s="17">
        <v>10.68</v>
      </c>
      <c r="IE756" s="17">
        <v>10.69</v>
      </c>
      <c r="IF756" s="17">
        <v>10.69</v>
      </c>
      <c r="IG756" s="17">
        <v>10.68</v>
      </c>
      <c r="IH756" s="17">
        <v>10.65</v>
      </c>
      <c r="II756" s="17">
        <v>10.65</v>
      </c>
      <c r="IJ756" s="17">
        <v>10.7</v>
      </c>
      <c r="IK756" s="17">
        <v>10.7</v>
      </c>
      <c r="IL756" s="17">
        <v>10.7</v>
      </c>
      <c r="IM756" s="17">
        <v>10.72</v>
      </c>
      <c r="IN756" s="17">
        <v>10.72</v>
      </c>
      <c r="IO756" s="17">
        <v>10.71</v>
      </c>
      <c r="IP756" s="17">
        <v>10.71</v>
      </c>
      <c r="IQ756" s="17">
        <v>10.69</v>
      </c>
      <c r="IR756" s="17">
        <v>10.69</v>
      </c>
      <c r="IS756" s="17">
        <v>10.7</v>
      </c>
      <c r="IT756" s="17">
        <v>10.72</v>
      </c>
      <c r="IU756" s="17">
        <v>10.72</v>
      </c>
      <c r="IV756" s="17">
        <v>10.74</v>
      </c>
      <c r="IW756" s="17">
        <v>10.74</v>
      </c>
      <c r="IX756" s="17">
        <v>10.75</v>
      </c>
      <c r="IY756" s="17">
        <v>10.74</v>
      </c>
    </row>
    <row r="757" spans="1:259" x14ac:dyDescent="0.15">
      <c r="A757" s="17" t="s">
        <v>4645</v>
      </c>
      <c r="B757" s="17" t="s">
        <v>4886</v>
      </c>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c r="AA757" s="26"/>
      <c r="AB757" s="17"/>
      <c r="AC757" s="26"/>
      <c r="AD757" s="26"/>
      <c r="AE757" s="17"/>
      <c r="AF757" s="17"/>
      <c r="AG757" s="17"/>
      <c r="AH757" s="17"/>
      <c r="AI757" s="17"/>
      <c r="AJ757" s="17"/>
      <c r="AK757" s="17"/>
      <c r="AL757" s="17"/>
      <c r="AM757" s="17"/>
      <c r="AN757" s="17"/>
      <c r="AO757" s="17"/>
      <c r="AP757" s="17"/>
      <c r="AQ757" s="17"/>
      <c r="AR757" s="17"/>
      <c r="AS757" s="17"/>
      <c r="AT757" s="17"/>
      <c r="AU757" s="17"/>
      <c r="AV757" s="17"/>
      <c r="AW757" s="17"/>
      <c r="AX757" s="17"/>
      <c r="AY757" s="17"/>
      <c r="AZ757" s="17"/>
      <c r="BA757" s="17"/>
      <c r="BB757" s="17"/>
      <c r="BC757" s="17"/>
      <c r="BD757" s="17"/>
      <c r="BE757" s="17"/>
      <c r="BF757" s="17"/>
      <c r="BG757" s="17"/>
      <c r="BH757" s="17"/>
      <c r="BI757" s="17"/>
      <c r="BJ757" s="26"/>
      <c r="BK757" s="17"/>
      <c r="BL757" s="17"/>
      <c r="BM757" s="17"/>
      <c r="BN757" s="17"/>
      <c r="BO757" s="17"/>
      <c r="BP757" s="17"/>
      <c r="BQ757" s="17"/>
      <c r="BR757" s="17"/>
      <c r="BS757" s="17"/>
      <c r="BT757" s="17"/>
      <c r="BU757" s="17"/>
      <c r="BV757" s="17"/>
      <c r="BW757" s="17"/>
      <c r="BX757" s="26"/>
      <c r="BY757" s="26"/>
      <c r="BZ757" s="26"/>
      <c r="CA757" s="26"/>
      <c r="CB757" s="26"/>
      <c r="CC757" s="17"/>
      <c r="CD757" s="17"/>
      <c r="CE757" s="17"/>
      <c r="CF757" s="17"/>
      <c r="CG757" s="17"/>
      <c r="CH757" s="17"/>
      <c r="CI757" s="17"/>
      <c r="CJ757" s="26"/>
      <c r="CK757" s="17"/>
      <c r="CL757" s="17"/>
      <c r="CM757" s="17"/>
      <c r="CN757" s="17"/>
      <c r="CO757" s="17"/>
      <c r="CP757" s="17"/>
      <c r="CQ757" s="17"/>
      <c r="CR757" s="17"/>
      <c r="CS757" s="17"/>
      <c r="CT757" s="17"/>
      <c r="CU757" s="17"/>
      <c r="CV757" s="17"/>
      <c r="CW757" s="17"/>
      <c r="CX757" s="17"/>
      <c r="CY757" s="26"/>
      <c r="CZ757" s="26"/>
      <c r="DA757" s="26"/>
      <c r="DB757" s="17"/>
      <c r="DC757" s="17"/>
      <c r="DD757" s="17"/>
      <c r="DE757" s="17"/>
      <c r="DF757" s="17"/>
      <c r="DG757" s="17"/>
      <c r="DH757" s="26"/>
      <c r="DI757" s="17"/>
      <c r="DJ757" s="17"/>
      <c r="DK757" s="17"/>
      <c r="DL757" s="17"/>
      <c r="DM757" s="17">
        <v>17.68</v>
      </c>
      <c r="DN757" s="17">
        <v>17.66</v>
      </c>
      <c r="DO757" s="17">
        <v>17.66</v>
      </c>
      <c r="DP757" s="17">
        <v>17.670000000000002</v>
      </c>
      <c r="DQ757" s="17">
        <v>17.670000000000002</v>
      </c>
      <c r="DR757" s="17">
        <v>17.68</v>
      </c>
      <c r="DS757" s="17">
        <v>17.690000000000001</v>
      </c>
      <c r="DT757" s="17">
        <v>17.66</v>
      </c>
      <c r="DU757" s="17">
        <v>17.66</v>
      </c>
      <c r="DV757" s="17">
        <v>17.670000000000002</v>
      </c>
      <c r="DW757" s="17">
        <v>17.670000000000002</v>
      </c>
      <c r="DX757" s="17">
        <v>17.66</v>
      </c>
      <c r="DY757" s="17">
        <v>17.66</v>
      </c>
      <c r="DZ757" s="17">
        <v>17.63</v>
      </c>
      <c r="EA757" s="17">
        <v>17.649999999999999</v>
      </c>
      <c r="EB757" s="17">
        <v>17.63</v>
      </c>
      <c r="EC757" s="17">
        <v>17.61</v>
      </c>
      <c r="ED757" s="17">
        <v>17.61</v>
      </c>
      <c r="EE757" s="17">
        <v>17.61</v>
      </c>
      <c r="EF757" s="17">
        <v>17.600000000000001</v>
      </c>
      <c r="EG757" s="17">
        <v>17.600000000000001</v>
      </c>
      <c r="EH757" s="17">
        <v>17.600000000000001</v>
      </c>
      <c r="EI757" s="17">
        <v>17.66</v>
      </c>
      <c r="EJ757" s="17">
        <v>17.670000000000002</v>
      </c>
      <c r="EK757" s="17">
        <v>17.68</v>
      </c>
      <c r="EL757" s="17">
        <v>17.68</v>
      </c>
      <c r="EM757" s="17">
        <v>17.670000000000002</v>
      </c>
      <c r="EN757" s="17">
        <v>17.71</v>
      </c>
      <c r="EO757" s="17">
        <v>17.68</v>
      </c>
      <c r="EP757" s="17">
        <v>17.690000000000001</v>
      </c>
      <c r="EQ757" s="17">
        <v>17.690000000000001</v>
      </c>
      <c r="ER757" s="17">
        <v>17.68</v>
      </c>
      <c r="ES757" s="17">
        <v>17.7</v>
      </c>
      <c r="ET757" s="17">
        <v>17.690000000000001</v>
      </c>
      <c r="EU757" s="17">
        <v>17.68</v>
      </c>
      <c r="EV757" s="17">
        <v>17.670000000000002</v>
      </c>
      <c r="EW757" s="17">
        <v>17.66</v>
      </c>
      <c r="EX757" s="17">
        <v>17.68</v>
      </c>
      <c r="EY757" s="17">
        <v>17.68</v>
      </c>
      <c r="EZ757" s="17">
        <v>17.66</v>
      </c>
      <c r="FA757" s="17">
        <v>17.66</v>
      </c>
      <c r="FB757" s="17">
        <v>17.68</v>
      </c>
      <c r="FC757" s="17">
        <v>17.68</v>
      </c>
      <c r="FD757" s="17">
        <v>17.7</v>
      </c>
      <c r="FE757" s="17">
        <v>17.690000000000001</v>
      </c>
      <c r="FF757" s="17">
        <v>17.7</v>
      </c>
      <c r="FG757" s="17">
        <v>17.7</v>
      </c>
      <c r="FH757" s="17">
        <v>17.71</v>
      </c>
      <c r="FI757" s="17">
        <v>17.690000000000001</v>
      </c>
      <c r="FJ757" s="17">
        <v>17.7</v>
      </c>
      <c r="FK757" s="17">
        <v>17.7</v>
      </c>
      <c r="FL757" s="17">
        <v>17.68</v>
      </c>
      <c r="FM757" s="17">
        <v>17.7</v>
      </c>
      <c r="FN757" s="17">
        <v>17.7</v>
      </c>
      <c r="FO757" s="17">
        <v>17.7</v>
      </c>
      <c r="FP757" s="17">
        <v>17.690000000000001</v>
      </c>
      <c r="FQ757" s="17">
        <v>17.690000000000001</v>
      </c>
      <c r="FR757" s="17">
        <v>17.670000000000002</v>
      </c>
      <c r="FS757" s="17">
        <v>17.68</v>
      </c>
      <c r="FT757" s="17">
        <v>17.690000000000001</v>
      </c>
      <c r="FU757" s="17">
        <v>17.68</v>
      </c>
      <c r="FV757" s="17">
        <v>17.68</v>
      </c>
      <c r="FW757" s="17">
        <v>17.690000000000001</v>
      </c>
      <c r="FX757" s="17">
        <v>17.690000000000001</v>
      </c>
      <c r="FY757" s="17">
        <v>17.690000000000001</v>
      </c>
      <c r="FZ757" s="17">
        <v>17.73</v>
      </c>
      <c r="GA757" s="17">
        <v>17.7</v>
      </c>
      <c r="GB757" s="17">
        <v>17.71</v>
      </c>
      <c r="GC757" s="17">
        <v>17.7</v>
      </c>
      <c r="GD757" s="17">
        <v>17.72</v>
      </c>
      <c r="GE757" s="17">
        <v>17.72</v>
      </c>
      <c r="GF757" s="17">
        <v>17.690000000000001</v>
      </c>
      <c r="GG757" s="17">
        <v>17.670000000000002</v>
      </c>
      <c r="GH757" s="17">
        <v>17.68</v>
      </c>
      <c r="GI757" s="17">
        <v>17.649999999999999</v>
      </c>
      <c r="GJ757" s="17">
        <v>17.64</v>
      </c>
      <c r="GK757" s="17">
        <v>17.68</v>
      </c>
      <c r="GL757" s="17">
        <v>17.68</v>
      </c>
      <c r="GM757" s="17">
        <v>17.66</v>
      </c>
      <c r="GN757" s="17">
        <v>17.670000000000002</v>
      </c>
      <c r="GO757" s="17">
        <v>17.690000000000001</v>
      </c>
      <c r="GP757" s="17">
        <v>17.68</v>
      </c>
      <c r="GQ757" s="17">
        <v>17.690000000000001</v>
      </c>
      <c r="GR757" s="17">
        <v>17.690000000000001</v>
      </c>
      <c r="GS757" s="17">
        <v>17.690000000000001</v>
      </c>
      <c r="GT757" s="17">
        <v>17.690000000000001</v>
      </c>
      <c r="GU757" s="17">
        <v>17.68</v>
      </c>
      <c r="GV757" s="17">
        <v>17.68</v>
      </c>
      <c r="GW757" s="17">
        <v>17.649999999999999</v>
      </c>
      <c r="GX757" s="17">
        <v>17.68</v>
      </c>
      <c r="GY757" s="17">
        <v>17.68</v>
      </c>
      <c r="GZ757" s="17">
        <v>17.68</v>
      </c>
      <c r="HA757" s="17">
        <v>17.670000000000002</v>
      </c>
      <c r="HB757" s="17">
        <v>17.690000000000001</v>
      </c>
      <c r="HC757" s="17">
        <v>17.68</v>
      </c>
      <c r="HD757" s="17">
        <v>17.68</v>
      </c>
      <c r="HE757" s="17">
        <v>17.68</v>
      </c>
      <c r="HF757" s="17">
        <v>17.66</v>
      </c>
      <c r="HG757" s="17">
        <v>17.63</v>
      </c>
      <c r="HH757" s="17">
        <v>17.649999999999999</v>
      </c>
      <c r="HI757" s="17">
        <v>17.64</v>
      </c>
      <c r="HJ757" s="17">
        <v>17.63</v>
      </c>
      <c r="HK757" s="17">
        <v>17.649999999999999</v>
      </c>
      <c r="HL757" s="17">
        <v>17.68</v>
      </c>
      <c r="HM757" s="17">
        <v>17.66</v>
      </c>
      <c r="HN757" s="17">
        <v>17.670000000000002</v>
      </c>
      <c r="HO757" s="17">
        <v>17.670000000000002</v>
      </c>
      <c r="HP757" s="17">
        <v>17.68</v>
      </c>
      <c r="HQ757" s="17">
        <v>17.690000000000001</v>
      </c>
      <c r="HR757" s="17">
        <v>17.68</v>
      </c>
      <c r="HS757" s="17">
        <v>17.690000000000001</v>
      </c>
      <c r="HT757" s="17">
        <v>17.690000000000001</v>
      </c>
      <c r="HU757" s="17">
        <v>17.68</v>
      </c>
      <c r="HV757" s="17">
        <v>17.690000000000001</v>
      </c>
      <c r="HW757" s="17">
        <v>17.7</v>
      </c>
      <c r="HX757" s="17">
        <v>17.690000000000001</v>
      </c>
      <c r="HY757" s="17">
        <v>17.71</v>
      </c>
      <c r="HZ757" s="17">
        <v>17.71</v>
      </c>
      <c r="IA757" s="17">
        <v>17.690000000000001</v>
      </c>
      <c r="IB757" s="17">
        <v>17.7</v>
      </c>
      <c r="IC757" s="17">
        <v>17.7</v>
      </c>
      <c r="ID757" s="17">
        <v>17.68</v>
      </c>
      <c r="IE757" s="17">
        <v>17.7</v>
      </c>
      <c r="IF757" s="17">
        <v>17.690000000000001</v>
      </c>
      <c r="IG757" s="17">
        <v>17.690000000000001</v>
      </c>
      <c r="IH757" s="17">
        <v>17.7</v>
      </c>
      <c r="II757" s="17">
        <v>17.690000000000001</v>
      </c>
      <c r="IJ757" s="17">
        <v>17.690000000000001</v>
      </c>
      <c r="IK757" s="17">
        <v>17.690000000000001</v>
      </c>
      <c r="IL757" s="17">
        <v>17.68</v>
      </c>
      <c r="IM757" s="17">
        <v>17.690000000000001</v>
      </c>
      <c r="IN757" s="17">
        <v>17.68</v>
      </c>
      <c r="IO757" s="17">
        <v>17.670000000000002</v>
      </c>
      <c r="IP757" s="17">
        <v>17.7</v>
      </c>
      <c r="IQ757" s="17">
        <v>17.71</v>
      </c>
      <c r="IR757" s="17">
        <v>17.71</v>
      </c>
      <c r="IS757" s="17">
        <v>17.71</v>
      </c>
      <c r="IT757" s="17">
        <v>17.7</v>
      </c>
      <c r="IU757" s="17">
        <v>17.690000000000001</v>
      </c>
      <c r="IV757" s="17">
        <v>17.7</v>
      </c>
      <c r="IW757" s="17">
        <v>17.71</v>
      </c>
      <c r="IX757" s="17">
        <v>17.73</v>
      </c>
      <c r="IY757" s="17">
        <v>17.72</v>
      </c>
    </row>
    <row r="758" spans="1:259" x14ac:dyDescent="0.15">
      <c r="A758" s="17" t="s">
        <v>4587</v>
      </c>
      <c r="B758" s="17" t="s">
        <v>4887</v>
      </c>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c r="AA758" s="26"/>
      <c r="AB758" s="17"/>
      <c r="AC758" s="26"/>
      <c r="AD758" s="26"/>
      <c r="AE758" s="17"/>
      <c r="AF758" s="17"/>
      <c r="AG758" s="17"/>
      <c r="AH758" s="17"/>
      <c r="AI758" s="17"/>
      <c r="AJ758" s="17"/>
      <c r="AK758" s="17"/>
      <c r="AL758" s="17"/>
      <c r="AM758" s="17"/>
      <c r="AN758" s="17"/>
      <c r="AO758" s="17"/>
      <c r="AP758" s="17"/>
      <c r="AQ758" s="17"/>
      <c r="AR758" s="17"/>
      <c r="AS758" s="17"/>
      <c r="AT758" s="17"/>
      <c r="AU758" s="17"/>
      <c r="AV758" s="17"/>
      <c r="AW758" s="17"/>
      <c r="AX758" s="17"/>
      <c r="AY758" s="17"/>
      <c r="AZ758" s="17"/>
      <c r="BA758" s="17"/>
      <c r="BB758" s="17"/>
      <c r="BC758" s="17"/>
      <c r="BD758" s="17"/>
      <c r="BE758" s="17"/>
      <c r="BF758" s="17"/>
      <c r="BG758" s="17"/>
      <c r="BH758" s="17"/>
      <c r="BI758" s="17"/>
      <c r="BJ758" s="26"/>
      <c r="BK758" s="17"/>
      <c r="BL758" s="17"/>
      <c r="BM758" s="17"/>
      <c r="BN758" s="17"/>
      <c r="BO758" s="17"/>
      <c r="BP758" s="17"/>
      <c r="BQ758" s="17"/>
      <c r="BR758" s="17"/>
      <c r="BS758" s="17"/>
      <c r="BT758" s="17"/>
      <c r="BU758" s="17"/>
      <c r="BV758" s="17"/>
      <c r="BW758" s="17"/>
      <c r="BX758" s="26"/>
      <c r="BY758" s="26"/>
      <c r="BZ758" s="26"/>
      <c r="CA758" s="26"/>
      <c r="CB758" s="26"/>
      <c r="CC758" s="17"/>
      <c r="CD758" s="17"/>
      <c r="CE758" s="17"/>
      <c r="CF758" s="17"/>
      <c r="CG758" s="17"/>
      <c r="CH758" s="17"/>
      <c r="CI758" s="17"/>
      <c r="CJ758" s="26"/>
      <c r="CK758" s="17"/>
      <c r="CL758" s="17"/>
      <c r="CM758" s="17"/>
      <c r="CN758" s="17"/>
      <c r="CO758" s="17"/>
      <c r="CP758" s="17"/>
      <c r="CQ758" s="17"/>
      <c r="CR758" s="17"/>
      <c r="CS758" s="17"/>
      <c r="CT758" s="17"/>
      <c r="CU758" s="17"/>
      <c r="CV758" s="17"/>
      <c r="CW758" s="17"/>
      <c r="CX758" s="17"/>
      <c r="CY758" s="26"/>
      <c r="CZ758" s="26"/>
      <c r="DA758" s="26"/>
      <c r="DB758" s="17"/>
      <c r="DC758" s="17"/>
      <c r="DD758" s="17"/>
      <c r="DE758" s="17"/>
      <c r="DF758" s="17"/>
      <c r="DG758" s="17"/>
      <c r="DH758" s="26"/>
      <c r="DI758" s="17"/>
      <c r="DJ758" s="17"/>
      <c r="DK758" s="17"/>
      <c r="DL758" s="17"/>
      <c r="DM758" s="17">
        <v>7.07</v>
      </c>
      <c r="DN758" s="17">
        <v>7.06</v>
      </c>
      <c r="DO758" s="17">
        <v>7.07</v>
      </c>
      <c r="DP758" s="17">
        <v>7.08</v>
      </c>
      <c r="DQ758" s="17">
        <v>7.07</v>
      </c>
      <c r="DR758" s="17">
        <v>7.07</v>
      </c>
      <c r="DS758" s="17">
        <v>7.07</v>
      </c>
      <c r="DT758" s="17">
        <v>7.06</v>
      </c>
      <c r="DU758" s="17">
        <v>7.06</v>
      </c>
      <c r="DV758" s="17">
        <v>7.06</v>
      </c>
      <c r="DW758" s="17">
        <v>7.07</v>
      </c>
      <c r="DX758" s="17">
        <v>7.07</v>
      </c>
      <c r="DY758" s="17">
        <v>7.06</v>
      </c>
      <c r="DZ758" s="17">
        <v>7.07</v>
      </c>
      <c r="EA758" s="17">
        <v>7.07</v>
      </c>
      <c r="EB758" s="17">
        <v>7.08</v>
      </c>
      <c r="EC758" s="17">
        <v>7.07</v>
      </c>
      <c r="ED758" s="17">
        <v>7.08</v>
      </c>
      <c r="EE758" s="17">
        <v>7.07</v>
      </c>
      <c r="EF758" s="17">
        <v>7.07</v>
      </c>
      <c r="EG758" s="17">
        <v>7.07</v>
      </c>
      <c r="EH758" s="17">
        <v>7.07</v>
      </c>
      <c r="EI758" s="17">
        <v>7.08</v>
      </c>
      <c r="EJ758" s="17">
        <v>7.08</v>
      </c>
      <c r="EK758" s="17">
        <v>7.08</v>
      </c>
      <c r="EL758" s="17">
        <v>7.08</v>
      </c>
      <c r="EM758" s="17">
        <v>7.07</v>
      </c>
      <c r="EN758" s="17">
        <v>7.08</v>
      </c>
      <c r="EO758" s="17">
        <v>7.08</v>
      </c>
      <c r="EP758" s="17">
        <v>7.08</v>
      </c>
      <c r="EQ758" s="17">
        <v>7.07</v>
      </c>
      <c r="ER758" s="17">
        <v>7.07</v>
      </c>
      <c r="ES758" s="17">
        <v>7.07</v>
      </c>
      <c r="ET758" s="17">
        <v>7.07</v>
      </c>
      <c r="EU758" s="17">
        <v>7.07</v>
      </c>
      <c r="EV758" s="17">
        <v>7.06</v>
      </c>
      <c r="EW758" s="17">
        <v>7.06</v>
      </c>
      <c r="EX758" s="17">
        <v>7.06</v>
      </c>
      <c r="EY758" s="17">
        <v>7.07</v>
      </c>
      <c r="EZ758" s="17">
        <v>7.07</v>
      </c>
      <c r="FA758" s="17">
        <v>7.06</v>
      </c>
      <c r="FB758" s="17">
        <v>7.06</v>
      </c>
      <c r="FC758" s="17">
        <v>7.07</v>
      </c>
      <c r="FD758" s="17">
        <v>7.06</v>
      </c>
      <c r="FE758" s="17">
        <v>7.06</v>
      </c>
      <c r="FF758" s="17">
        <v>7.06</v>
      </c>
      <c r="FG758" s="17">
        <v>7.05</v>
      </c>
      <c r="FH758" s="17">
        <v>7.06</v>
      </c>
      <c r="FI758" s="17">
        <v>7.06</v>
      </c>
      <c r="FJ758" s="17">
        <v>7.05</v>
      </c>
      <c r="FK758" s="17">
        <v>7.06</v>
      </c>
      <c r="FL758" s="17">
        <v>7.05</v>
      </c>
      <c r="FM758" s="17">
        <v>7.04</v>
      </c>
      <c r="FN758" s="17">
        <v>7.04</v>
      </c>
      <c r="FO758" s="17">
        <v>7.04</v>
      </c>
      <c r="FP758" s="17">
        <v>7.04</v>
      </c>
      <c r="FQ758" s="17">
        <v>7.04</v>
      </c>
      <c r="FR758" s="17">
        <v>7.04</v>
      </c>
      <c r="FS758" s="17">
        <v>7.04</v>
      </c>
      <c r="FT758" s="17">
        <v>7.04</v>
      </c>
      <c r="FU758" s="17">
        <v>7.05</v>
      </c>
      <c r="FV758" s="17">
        <v>7.05</v>
      </c>
      <c r="FW758" s="17">
        <v>7.05</v>
      </c>
      <c r="FX758" s="17">
        <v>7.05</v>
      </c>
      <c r="FY758" s="17">
        <v>7.05</v>
      </c>
      <c r="FZ758" s="17">
        <v>7.05</v>
      </c>
      <c r="GA758" s="17">
        <v>7.06</v>
      </c>
      <c r="GB758" s="17">
        <v>7.06</v>
      </c>
      <c r="GC758" s="17">
        <v>7.06</v>
      </c>
      <c r="GD758" s="17">
        <v>7.06</v>
      </c>
      <c r="GE758" s="17">
        <v>7.06</v>
      </c>
      <c r="GF758" s="17">
        <v>7.06</v>
      </c>
      <c r="GG758" s="17">
        <v>7.05</v>
      </c>
      <c r="GH758" s="17">
        <v>7.05</v>
      </c>
      <c r="GI758" s="17">
        <v>7.05</v>
      </c>
      <c r="GJ758" s="17">
        <v>7.05</v>
      </c>
      <c r="GK758" s="17">
        <v>7.05</v>
      </c>
      <c r="GL758" s="17">
        <v>7.05</v>
      </c>
      <c r="GM758" s="17">
        <v>7.05</v>
      </c>
      <c r="GN758" s="17">
        <v>7.06</v>
      </c>
      <c r="GO758" s="17">
        <v>7.05</v>
      </c>
      <c r="GP758" s="17">
        <v>7.05</v>
      </c>
      <c r="GQ758" s="17">
        <v>7.05</v>
      </c>
      <c r="GR758" s="17">
        <v>7.05</v>
      </c>
      <c r="GS758" s="17">
        <v>7.04</v>
      </c>
      <c r="GT758" s="17">
        <v>7.04</v>
      </c>
      <c r="GU758" s="17">
        <v>7.04</v>
      </c>
      <c r="GV758" s="17">
        <v>7.04</v>
      </c>
      <c r="GW758" s="17">
        <v>7.03</v>
      </c>
      <c r="GX758" s="17">
        <v>7.03</v>
      </c>
      <c r="GY758" s="17">
        <v>7.03</v>
      </c>
      <c r="GZ758" s="17">
        <v>7.04</v>
      </c>
      <c r="HA758" s="17">
        <v>7.04</v>
      </c>
      <c r="HB758" s="17">
        <v>7.04</v>
      </c>
      <c r="HC758" s="17">
        <v>7.03</v>
      </c>
      <c r="HD758" s="17">
        <v>7.05</v>
      </c>
      <c r="HE758" s="17">
        <v>7.04</v>
      </c>
      <c r="HF758" s="17">
        <v>7.04</v>
      </c>
      <c r="HG758" s="17">
        <v>7.04</v>
      </c>
      <c r="HH758" s="17">
        <v>7.04</v>
      </c>
      <c r="HI758" s="17">
        <v>7.04</v>
      </c>
      <c r="HJ758" s="17">
        <v>7.04</v>
      </c>
      <c r="HK758" s="17">
        <v>7.03</v>
      </c>
      <c r="HL758" s="17">
        <v>7.04</v>
      </c>
      <c r="HM758" s="17">
        <v>7.04</v>
      </c>
      <c r="HN758" s="17">
        <v>7.03</v>
      </c>
      <c r="HO758" s="17">
        <v>7.02</v>
      </c>
      <c r="HP758" s="17">
        <v>7.01</v>
      </c>
      <c r="HQ758" s="17">
        <v>7.01</v>
      </c>
      <c r="HR758" s="17">
        <v>7.01</v>
      </c>
      <c r="HS758" s="17">
        <v>7.02</v>
      </c>
      <c r="HT758" s="17">
        <v>7.01</v>
      </c>
      <c r="HU758" s="17">
        <v>7.01</v>
      </c>
      <c r="HV758" s="17">
        <v>7.01</v>
      </c>
      <c r="HW758" s="17">
        <v>7.02</v>
      </c>
      <c r="HX758" s="17">
        <v>7.02</v>
      </c>
      <c r="HY758" s="17">
        <v>7</v>
      </c>
      <c r="HZ758" s="17">
        <v>7.01</v>
      </c>
      <c r="IA758" s="17">
        <v>7.01</v>
      </c>
      <c r="IB758" s="17">
        <v>7.01</v>
      </c>
      <c r="IC758" s="17">
        <v>7</v>
      </c>
      <c r="ID758" s="17">
        <v>7</v>
      </c>
      <c r="IE758" s="17">
        <v>7.01</v>
      </c>
      <c r="IF758" s="17">
        <v>7.01</v>
      </c>
      <c r="IG758" s="17">
        <v>7.01</v>
      </c>
      <c r="IH758" s="17">
        <v>7</v>
      </c>
      <c r="II758" s="17">
        <v>7.01</v>
      </c>
      <c r="IJ758" s="17">
        <v>7.01</v>
      </c>
      <c r="IK758" s="17">
        <v>7.01</v>
      </c>
      <c r="IL758" s="17">
        <v>7.01</v>
      </c>
      <c r="IM758" s="17">
        <v>7.09</v>
      </c>
      <c r="IN758" s="17">
        <v>7.06</v>
      </c>
      <c r="IO758" s="17">
        <v>7.08</v>
      </c>
      <c r="IP758" s="17">
        <v>7.1</v>
      </c>
      <c r="IQ758" s="17">
        <v>7.11</v>
      </c>
      <c r="IR758" s="17">
        <v>7.1</v>
      </c>
      <c r="IS758" s="17">
        <v>7.11</v>
      </c>
      <c r="IT758" s="17">
        <v>7.12</v>
      </c>
      <c r="IU758" s="17">
        <v>7.1</v>
      </c>
      <c r="IV758" s="17">
        <v>7.1</v>
      </c>
      <c r="IW758" s="17">
        <v>7.1</v>
      </c>
      <c r="IX758" s="17">
        <v>7.1</v>
      </c>
      <c r="IY758" s="17">
        <v>7.1</v>
      </c>
    </row>
    <row r="759" spans="1:259" x14ac:dyDescent="0.15">
      <c r="A759" s="17" t="s">
        <v>4560</v>
      </c>
      <c r="B759" s="17" t="s">
        <v>4888</v>
      </c>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c r="AA759" s="26"/>
      <c r="AB759" s="17"/>
      <c r="AC759" s="26"/>
      <c r="AD759" s="26"/>
      <c r="AE759" s="17"/>
      <c r="AF759" s="17"/>
      <c r="AG759" s="17"/>
      <c r="AH759" s="17"/>
      <c r="AI759" s="17"/>
      <c r="AJ759" s="17"/>
      <c r="AK759" s="17"/>
      <c r="AL759" s="17"/>
      <c r="AM759" s="17"/>
      <c r="AN759" s="17"/>
      <c r="AO759" s="17"/>
      <c r="AP759" s="17"/>
      <c r="AQ759" s="17"/>
      <c r="AR759" s="17"/>
      <c r="AS759" s="17"/>
      <c r="AT759" s="17"/>
      <c r="AU759" s="17"/>
      <c r="AV759" s="17"/>
      <c r="AW759" s="17"/>
      <c r="AX759" s="17"/>
      <c r="AY759" s="17"/>
      <c r="AZ759" s="17"/>
      <c r="BA759" s="17"/>
      <c r="BB759" s="17"/>
      <c r="BC759" s="17"/>
      <c r="BD759" s="17"/>
      <c r="BE759" s="17"/>
      <c r="BF759" s="17"/>
      <c r="BG759" s="17"/>
      <c r="BH759" s="17"/>
      <c r="BI759" s="17"/>
      <c r="BJ759" s="26"/>
      <c r="BK759" s="17"/>
      <c r="BL759" s="17"/>
      <c r="BM759" s="17"/>
      <c r="BN759" s="17"/>
      <c r="BO759" s="17"/>
      <c r="BP759" s="17"/>
      <c r="BQ759" s="17"/>
      <c r="BR759" s="17"/>
      <c r="BS759" s="17"/>
      <c r="BT759" s="17"/>
      <c r="BU759" s="17"/>
      <c r="BV759" s="17"/>
      <c r="BW759" s="17"/>
      <c r="BX759" s="26"/>
      <c r="BY759" s="26"/>
      <c r="BZ759" s="26"/>
      <c r="CA759" s="26"/>
      <c r="CB759" s="26"/>
      <c r="CC759" s="17"/>
      <c r="CD759" s="17"/>
      <c r="CE759" s="17"/>
      <c r="CF759" s="17"/>
      <c r="CG759" s="17"/>
      <c r="CH759" s="17"/>
      <c r="CI759" s="17"/>
      <c r="CJ759" s="26"/>
      <c r="CK759" s="17"/>
      <c r="CL759" s="17"/>
      <c r="CM759" s="17"/>
      <c r="CN759" s="17"/>
      <c r="CO759" s="17"/>
      <c r="CP759" s="17"/>
      <c r="CQ759" s="17"/>
      <c r="CR759" s="17"/>
      <c r="CS759" s="17"/>
      <c r="CT759" s="17"/>
      <c r="CU759" s="17"/>
      <c r="CV759" s="17"/>
      <c r="CW759" s="17"/>
      <c r="CX759" s="17"/>
      <c r="CY759" s="26"/>
      <c r="CZ759" s="26"/>
      <c r="DA759" s="26"/>
      <c r="DB759" s="17"/>
      <c r="DC759" s="17"/>
      <c r="DD759" s="17"/>
      <c r="DE759" s="17"/>
      <c r="DF759" s="17"/>
      <c r="DG759" s="17"/>
      <c r="DH759" s="26"/>
      <c r="DI759" s="17"/>
      <c r="DJ759" s="17"/>
      <c r="DK759" s="17"/>
      <c r="DL759" s="17"/>
      <c r="DM759" s="17">
        <v>11.48</v>
      </c>
      <c r="DN759" s="17">
        <v>11.51</v>
      </c>
      <c r="DO759" s="17">
        <v>11.54</v>
      </c>
      <c r="DP759" s="17">
        <v>11.54</v>
      </c>
      <c r="DQ759" s="17">
        <v>11.53</v>
      </c>
      <c r="DR759" s="17">
        <v>11.54</v>
      </c>
      <c r="DS759" s="17">
        <v>11.51</v>
      </c>
      <c r="DT759" s="17">
        <v>11.51</v>
      </c>
      <c r="DU759" s="17">
        <v>11.51</v>
      </c>
      <c r="DV759" s="17">
        <v>11.53</v>
      </c>
      <c r="DW759" s="17">
        <v>11.52</v>
      </c>
      <c r="DX759" s="17">
        <v>11.53</v>
      </c>
      <c r="DY759" s="17">
        <v>11.52</v>
      </c>
      <c r="DZ759" s="17">
        <v>11.48</v>
      </c>
      <c r="EA759" s="17">
        <v>11.47</v>
      </c>
      <c r="EB759" s="17">
        <v>11.45</v>
      </c>
      <c r="EC759" s="17">
        <v>11.46</v>
      </c>
      <c r="ED759" s="17">
        <v>11.48</v>
      </c>
      <c r="EE759" s="17">
        <v>11.47</v>
      </c>
      <c r="EF759" s="17">
        <v>11.47</v>
      </c>
      <c r="EG759" s="17">
        <v>11.46</v>
      </c>
      <c r="EH759" s="17">
        <v>11.46</v>
      </c>
      <c r="EI759" s="17">
        <v>11.46</v>
      </c>
      <c r="EJ759" s="17">
        <v>11.47</v>
      </c>
      <c r="EK759" s="17">
        <v>11.48</v>
      </c>
      <c r="EL759" s="17">
        <v>11.5</v>
      </c>
      <c r="EM759" s="17">
        <v>11.48</v>
      </c>
      <c r="EN759" s="17">
        <v>11.48</v>
      </c>
      <c r="EO759" s="17">
        <v>11.48</v>
      </c>
      <c r="EP759" s="17">
        <v>11.49</v>
      </c>
      <c r="EQ759" s="17">
        <v>11.47</v>
      </c>
      <c r="ER759" s="17">
        <v>11.47</v>
      </c>
      <c r="ES759" s="17">
        <v>11.48</v>
      </c>
      <c r="ET759" s="17">
        <v>11.48</v>
      </c>
      <c r="EU759" s="17">
        <v>11.48</v>
      </c>
      <c r="EV759" s="17">
        <v>11.5</v>
      </c>
      <c r="EW759" s="17">
        <v>11.52</v>
      </c>
      <c r="EX759" s="17">
        <v>11.52</v>
      </c>
      <c r="EY759" s="17">
        <v>11.5</v>
      </c>
      <c r="EZ759" s="17">
        <v>11.48</v>
      </c>
      <c r="FA759" s="17">
        <v>11.47</v>
      </c>
      <c r="FB759" s="17">
        <v>11.48</v>
      </c>
      <c r="FC759" s="17">
        <v>11.48</v>
      </c>
      <c r="FD759" s="17">
        <v>11.48</v>
      </c>
      <c r="FE759" s="17">
        <v>11.47</v>
      </c>
      <c r="FF759" s="17">
        <v>11.48</v>
      </c>
      <c r="FG759" s="17">
        <v>11.5</v>
      </c>
      <c r="FH759" s="17">
        <v>11.52</v>
      </c>
      <c r="FI759" s="17">
        <v>11.53</v>
      </c>
      <c r="FJ759" s="17">
        <v>11.53</v>
      </c>
      <c r="FK759" s="17">
        <v>11.52</v>
      </c>
      <c r="FL759" s="17">
        <v>11.54</v>
      </c>
      <c r="FM759" s="17">
        <v>11.55</v>
      </c>
      <c r="FN759" s="17">
        <v>11.54</v>
      </c>
      <c r="FO759" s="17">
        <v>11.54</v>
      </c>
      <c r="FP759" s="17">
        <v>11.55</v>
      </c>
      <c r="FQ759" s="17">
        <v>11.57</v>
      </c>
      <c r="FR759" s="17">
        <v>11.6</v>
      </c>
      <c r="FS759" s="17">
        <v>11.56</v>
      </c>
      <c r="FT759" s="17">
        <v>11.56</v>
      </c>
      <c r="FU759" s="17">
        <v>11.55</v>
      </c>
      <c r="FV759" s="17">
        <v>11.56</v>
      </c>
      <c r="FW759" s="17">
        <v>11.55</v>
      </c>
      <c r="FX759" s="17">
        <v>11.53</v>
      </c>
      <c r="FY759" s="17">
        <v>11.65</v>
      </c>
      <c r="FZ759" s="17">
        <v>11.65</v>
      </c>
      <c r="GA759" s="17">
        <v>11.65</v>
      </c>
      <c r="GB759" s="17">
        <v>11.64</v>
      </c>
      <c r="GC759" s="17">
        <v>11.64</v>
      </c>
      <c r="GD759" s="17">
        <v>11.7</v>
      </c>
      <c r="GE759" s="17">
        <v>11.69</v>
      </c>
      <c r="GF759" s="17">
        <v>11.64</v>
      </c>
      <c r="GG759" s="17">
        <v>11.63</v>
      </c>
      <c r="GH759" s="17">
        <v>11.63</v>
      </c>
      <c r="GI759" s="17">
        <v>11.58</v>
      </c>
      <c r="GJ759" s="17">
        <v>11.6</v>
      </c>
      <c r="GK759" s="17">
        <v>11.57</v>
      </c>
      <c r="GL759" s="17">
        <v>11.57</v>
      </c>
      <c r="GM759" s="17">
        <v>11.59</v>
      </c>
      <c r="GN759" s="17">
        <v>11.59</v>
      </c>
      <c r="GO759" s="17">
        <v>11.58</v>
      </c>
      <c r="GP759" s="17">
        <v>11.59</v>
      </c>
      <c r="GQ759" s="17">
        <v>11.63</v>
      </c>
      <c r="GR759" s="17">
        <v>11.63</v>
      </c>
      <c r="GS759" s="17">
        <v>11.6</v>
      </c>
      <c r="GT759" s="17">
        <v>11.59</v>
      </c>
      <c r="GU759" s="17">
        <v>11.59</v>
      </c>
      <c r="GV759" s="17">
        <v>11.61</v>
      </c>
      <c r="GW759" s="17">
        <v>11.59</v>
      </c>
      <c r="GX759" s="17">
        <v>11.6</v>
      </c>
      <c r="GY759" s="17">
        <v>11.59</v>
      </c>
      <c r="GZ759" s="17">
        <v>11.6</v>
      </c>
      <c r="HA759" s="17">
        <v>11.6</v>
      </c>
      <c r="HB759" s="17">
        <v>11.53</v>
      </c>
      <c r="HC759" s="17">
        <v>11.53</v>
      </c>
      <c r="HD759" s="17">
        <v>11.54</v>
      </c>
      <c r="HE759" s="17">
        <v>11.44</v>
      </c>
      <c r="HF759" s="17">
        <v>11.48</v>
      </c>
      <c r="HG759" s="17">
        <v>11.45</v>
      </c>
      <c r="HH759" s="17">
        <v>11.41</v>
      </c>
      <c r="HI759" s="17">
        <v>11.43</v>
      </c>
      <c r="HJ759" s="17">
        <v>11.41</v>
      </c>
      <c r="HK759" s="17">
        <v>11.44</v>
      </c>
      <c r="HL759" s="17">
        <v>11.43</v>
      </c>
      <c r="HM759" s="17">
        <v>11.43</v>
      </c>
      <c r="HN759" s="17">
        <v>11.41</v>
      </c>
      <c r="HO759" s="17">
        <v>11.41</v>
      </c>
      <c r="HP759" s="17">
        <v>11.39</v>
      </c>
      <c r="HQ759" s="17">
        <v>11.42</v>
      </c>
      <c r="HR759" s="17">
        <v>11.43</v>
      </c>
      <c r="HS759" s="17">
        <v>11.43</v>
      </c>
      <c r="HT759" s="17">
        <v>11.41</v>
      </c>
      <c r="HU759" s="17">
        <v>11.42</v>
      </c>
      <c r="HV759" s="17">
        <v>11.42</v>
      </c>
      <c r="HW759" s="17">
        <v>11.44</v>
      </c>
      <c r="HX759" s="17">
        <v>11.44</v>
      </c>
      <c r="HY759" s="17">
        <v>11.48</v>
      </c>
      <c r="HZ759" s="17">
        <v>11.54</v>
      </c>
      <c r="IA759" s="17">
        <v>11.44</v>
      </c>
      <c r="IB759" s="17">
        <v>11.5</v>
      </c>
      <c r="IC759" s="17">
        <v>11.44</v>
      </c>
      <c r="ID759" s="17">
        <v>11.45</v>
      </c>
      <c r="IE759" s="17">
        <v>11.42</v>
      </c>
      <c r="IF759" s="17">
        <v>11.42</v>
      </c>
      <c r="IG759" s="17">
        <v>11.42</v>
      </c>
      <c r="IH759" s="17">
        <v>11.41</v>
      </c>
      <c r="II759" s="17">
        <v>11.38</v>
      </c>
      <c r="IJ759" s="17">
        <v>11.39</v>
      </c>
      <c r="IK759" s="17">
        <v>11.39</v>
      </c>
      <c r="IL759" s="17">
        <v>11.38</v>
      </c>
      <c r="IM759" s="17">
        <v>11.42</v>
      </c>
      <c r="IN759" s="17">
        <v>11.45</v>
      </c>
      <c r="IO759" s="17">
        <v>11.43</v>
      </c>
      <c r="IP759" s="17">
        <v>11.43</v>
      </c>
      <c r="IQ759" s="17">
        <v>11.43</v>
      </c>
      <c r="IR759" s="17">
        <v>11.42</v>
      </c>
      <c r="IS759" s="17">
        <v>11.41</v>
      </c>
      <c r="IT759" s="17">
        <v>11.41</v>
      </c>
      <c r="IU759" s="17">
        <v>11.42</v>
      </c>
      <c r="IV759" s="17">
        <v>11.42</v>
      </c>
      <c r="IW759" s="17">
        <v>11.42</v>
      </c>
      <c r="IX759" s="17">
        <v>11.42</v>
      </c>
      <c r="IY759" s="17">
        <v>11.44</v>
      </c>
    </row>
    <row r="760" spans="1:259" x14ac:dyDescent="0.15">
      <c r="A760" s="17" t="s">
        <v>4707</v>
      </c>
      <c r="B760" s="17" t="s">
        <v>4889</v>
      </c>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c r="AA760" s="26"/>
      <c r="AB760" s="17"/>
      <c r="AC760" s="26"/>
      <c r="AD760" s="26"/>
      <c r="AE760" s="17"/>
      <c r="AF760" s="17"/>
      <c r="AG760" s="17"/>
      <c r="AH760" s="17"/>
      <c r="AI760" s="17"/>
      <c r="AJ760" s="17"/>
      <c r="AK760" s="17"/>
      <c r="AL760" s="17"/>
      <c r="AM760" s="17"/>
      <c r="AN760" s="17"/>
      <c r="AO760" s="17"/>
      <c r="AP760" s="17"/>
      <c r="AQ760" s="17"/>
      <c r="AR760" s="17"/>
      <c r="AS760" s="17"/>
      <c r="AT760" s="17"/>
      <c r="AU760" s="17"/>
      <c r="AV760" s="17"/>
      <c r="AW760" s="17"/>
      <c r="AX760" s="17"/>
      <c r="AY760" s="17"/>
      <c r="AZ760" s="17"/>
      <c r="BA760" s="17"/>
      <c r="BB760" s="17"/>
      <c r="BC760" s="17"/>
      <c r="BD760" s="17"/>
      <c r="BE760" s="17"/>
      <c r="BF760" s="17"/>
      <c r="BG760" s="17"/>
      <c r="BH760" s="17"/>
      <c r="BI760" s="17"/>
      <c r="BJ760" s="26"/>
      <c r="BK760" s="17"/>
      <c r="BL760" s="17"/>
      <c r="BM760" s="17"/>
      <c r="BN760" s="17"/>
      <c r="BO760" s="17"/>
      <c r="BP760" s="17"/>
      <c r="BQ760" s="17"/>
      <c r="BR760" s="17"/>
      <c r="BS760" s="17"/>
      <c r="BT760" s="17"/>
      <c r="BU760" s="17"/>
      <c r="BV760" s="17"/>
      <c r="BW760" s="17"/>
      <c r="BX760" s="26"/>
      <c r="BY760" s="26"/>
      <c r="BZ760" s="26"/>
      <c r="CA760" s="26"/>
      <c r="CB760" s="26"/>
      <c r="CC760" s="17"/>
      <c r="CD760" s="17"/>
      <c r="CE760" s="17"/>
      <c r="CF760" s="17"/>
      <c r="CG760" s="17"/>
      <c r="CH760" s="17"/>
      <c r="CI760" s="17"/>
      <c r="CJ760" s="26"/>
      <c r="CK760" s="17"/>
      <c r="CL760" s="17"/>
      <c r="CM760" s="17"/>
      <c r="CN760" s="17"/>
      <c r="CO760" s="17"/>
      <c r="CP760" s="17"/>
      <c r="CQ760" s="17"/>
      <c r="CR760" s="17"/>
      <c r="CS760" s="17"/>
      <c r="CT760" s="17"/>
      <c r="CU760" s="17"/>
      <c r="CV760" s="17"/>
      <c r="CW760" s="17"/>
      <c r="CX760" s="17"/>
      <c r="CY760" s="26"/>
      <c r="CZ760" s="26"/>
      <c r="DA760" s="26"/>
      <c r="DB760" s="17"/>
      <c r="DC760" s="17"/>
      <c r="DD760" s="17"/>
      <c r="DE760" s="17"/>
      <c r="DF760" s="17"/>
      <c r="DG760" s="17"/>
      <c r="DH760" s="26"/>
      <c r="DI760" s="17"/>
      <c r="DJ760" s="17"/>
      <c r="DK760" s="17"/>
      <c r="DL760" s="17"/>
      <c r="DM760" s="17">
        <v>5.86</v>
      </c>
      <c r="DN760" s="17">
        <v>5.87</v>
      </c>
      <c r="DO760" s="17">
        <v>5.87</v>
      </c>
      <c r="DP760" s="17">
        <v>5.87</v>
      </c>
      <c r="DQ760" s="17">
        <v>5.86</v>
      </c>
      <c r="DR760" s="17">
        <v>5.87</v>
      </c>
      <c r="DS760" s="17">
        <v>5.86</v>
      </c>
      <c r="DT760" s="17">
        <v>5.86</v>
      </c>
      <c r="DU760" s="17">
        <v>5.87</v>
      </c>
      <c r="DV760" s="17">
        <v>5.87</v>
      </c>
      <c r="DW760" s="17">
        <v>5.86</v>
      </c>
      <c r="DX760" s="17">
        <v>5.86</v>
      </c>
      <c r="DY760" s="17">
        <v>5.87</v>
      </c>
      <c r="DZ760" s="17">
        <v>5.86</v>
      </c>
      <c r="EA760" s="17">
        <v>5.86</v>
      </c>
      <c r="EB760" s="17">
        <v>5.85</v>
      </c>
      <c r="EC760" s="17">
        <v>5.84</v>
      </c>
      <c r="ED760" s="17">
        <v>5.84</v>
      </c>
      <c r="EE760" s="17">
        <v>5.85</v>
      </c>
      <c r="EF760" s="17">
        <v>5.84</v>
      </c>
      <c r="EG760" s="17">
        <v>5.84</v>
      </c>
      <c r="EH760" s="17">
        <v>5.84</v>
      </c>
      <c r="EI760" s="17">
        <v>5.85</v>
      </c>
      <c r="EJ760" s="17">
        <v>5.85</v>
      </c>
      <c r="EK760" s="17">
        <v>5.86</v>
      </c>
      <c r="EL760" s="17">
        <v>5.85</v>
      </c>
      <c r="EM760" s="17">
        <v>5.86</v>
      </c>
      <c r="EN760" s="17">
        <v>5.86</v>
      </c>
      <c r="EO760" s="17">
        <v>5.85</v>
      </c>
      <c r="EP760" s="17">
        <v>5.85</v>
      </c>
      <c r="EQ760" s="17">
        <v>5.86</v>
      </c>
      <c r="ER760" s="17">
        <v>5.86</v>
      </c>
      <c r="ES760" s="17">
        <v>5.87</v>
      </c>
      <c r="ET760" s="17">
        <v>5.86</v>
      </c>
      <c r="EU760" s="17">
        <v>5.86</v>
      </c>
      <c r="EV760" s="17">
        <v>5.87</v>
      </c>
      <c r="EW760" s="17">
        <v>5.87</v>
      </c>
      <c r="EX760" s="17">
        <v>5.86</v>
      </c>
      <c r="EY760" s="17">
        <v>5.87</v>
      </c>
      <c r="EZ760" s="17">
        <v>5.85</v>
      </c>
      <c r="FA760" s="17">
        <v>5.85</v>
      </c>
      <c r="FB760" s="17">
        <v>5.84</v>
      </c>
      <c r="FC760" s="17">
        <v>5.85</v>
      </c>
      <c r="FD760" s="17">
        <v>5.84</v>
      </c>
      <c r="FE760" s="17">
        <v>5.84</v>
      </c>
      <c r="FF760" s="17">
        <v>5.84</v>
      </c>
      <c r="FG760" s="17">
        <v>5.83</v>
      </c>
      <c r="FH760" s="17">
        <v>5.84</v>
      </c>
      <c r="FI760" s="17">
        <v>5.84</v>
      </c>
      <c r="FJ760" s="17">
        <v>5.85</v>
      </c>
      <c r="FK760" s="17">
        <v>5.85</v>
      </c>
      <c r="FL760" s="17">
        <v>5.85</v>
      </c>
      <c r="FM760" s="17">
        <v>5.85</v>
      </c>
      <c r="FN760" s="17">
        <v>5.85</v>
      </c>
      <c r="FO760" s="17">
        <v>5.85</v>
      </c>
      <c r="FP760" s="17">
        <v>5.83</v>
      </c>
      <c r="FQ760" s="17">
        <v>5.82</v>
      </c>
      <c r="FR760" s="17">
        <v>5.84</v>
      </c>
      <c r="FS760" s="17">
        <v>5.84</v>
      </c>
      <c r="FT760" s="17">
        <v>5.84</v>
      </c>
      <c r="FU760" s="17">
        <v>5.83</v>
      </c>
      <c r="FV760" s="17">
        <v>5.83</v>
      </c>
      <c r="FW760" s="17">
        <v>5.83</v>
      </c>
      <c r="FX760" s="17">
        <v>5.83</v>
      </c>
      <c r="FY760" s="17">
        <v>5.86</v>
      </c>
      <c r="FZ760" s="17">
        <v>5.9</v>
      </c>
      <c r="GA760" s="17">
        <v>5.9</v>
      </c>
      <c r="GB760" s="17">
        <v>5.93</v>
      </c>
      <c r="GC760" s="17">
        <v>5.92</v>
      </c>
      <c r="GD760" s="17">
        <v>5.91</v>
      </c>
      <c r="GE760" s="17">
        <v>5.91</v>
      </c>
      <c r="GF760" s="17">
        <v>5.89</v>
      </c>
      <c r="GG760" s="17">
        <v>5.89</v>
      </c>
      <c r="GH760" s="17">
        <v>5.89</v>
      </c>
      <c r="GI760" s="17">
        <v>5.9</v>
      </c>
      <c r="GJ760" s="17">
        <v>5.88</v>
      </c>
      <c r="GK760" s="17">
        <v>5.88</v>
      </c>
      <c r="GL760" s="17">
        <v>5.89</v>
      </c>
      <c r="GM760" s="17">
        <v>5.89</v>
      </c>
      <c r="GN760" s="17">
        <v>5.88</v>
      </c>
      <c r="GO760" s="17">
        <v>5.9</v>
      </c>
      <c r="GP760" s="17">
        <v>5.92</v>
      </c>
      <c r="GQ760" s="17">
        <v>5.91</v>
      </c>
      <c r="GR760" s="17">
        <v>5.93</v>
      </c>
      <c r="GS760" s="17">
        <v>5.91</v>
      </c>
      <c r="GT760" s="17">
        <v>5.92</v>
      </c>
      <c r="GU760" s="17">
        <v>5.91</v>
      </c>
      <c r="GV760" s="17">
        <v>5.9</v>
      </c>
      <c r="GW760" s="17">
        <v>5.91</v>
      </c>
      <c r="GX760" s="17">
        <v>5.93</v>
      </c>
      <c r="GY760" s="17">
        <v>5.93</v>
      </c>
      <c r="GZ760" s="17">
        <v>5.97</v>
      </c>
      <c r="HA760" s="17">
        <v>5.96</v>
      </c>
      <c r="HB760" s="17">
        <v>5.96</v>
      </c>
      <c r="HC760" s="17">
        <v>5.98</v>
      </c>
      <c r="HD760" s="17">
        <v>6.04</v>
      </c>
      <c r="HE760" s="17">
        <v>6.07</v>
      </c>
      <c r="HF760" s="17">
        <v>6.03</v>
      </c>
      <c r="HG760" s="17">
        <v>6.1</v>
      </c>
      <c r="HH760" s="17">
        <v>6.06</v>
      </c>
      <c r="HI760" s="17">
        <v>6.05</v>
      </c>
      <c r="HJ760" s="17">
        <v>6.06</v>
      </c>
      <c r="HK760" s="17">
        <v>6.05</v>
      </c>
      <c r="HL760" s="17">
        <v>6.03</v>
      </c>
      <c r="HM760" s="17">
        <v>6</v>
      </c>
      <c r="HN760" s="17">
        <v>6.03</v>
      </c>
      <c r="HO760" s="17">
        <v>6.05</v>
      </c>
      <c r="HP760" s="17">
        <v>6.03</v>
      </c>
      <c r="HQ760" s="17">
        <v>6.02</v>
      </c>
      <c r="HR760" s="17">
        <v>6.02</v>
      </c>
      <c r="HS760" s="17">
        <v>6.02</v>
      </c>
      <c r="HT760" s="17">
        <v>6.01</v>
      </c>
      <c r="HU760" s="17">
        <v>6.01</v>
      </c>
      <c r="HV760" s="17">
        <v>6</v>
      </c>
      <c r="HW760" s="17">
        <v>6</v>
      </c>
      <c r="HX760" s="17">
        <v>6.02</v>
      </c>
      <c r="HY760" s="17">
        <v>6.02</v>
      </c>
      <c r="HZ760" s="17">
        <v>6.03</v>
      </c>
      <c r="IA760" s="17">
        <v>6.01</v>
      </c>
      <c r="IB760" s="17">
        <v>6.01</v>
      </c>
      <c r="IC760" s="17">
        <v>6.01</v>
      </c>
      <c r="ID760" s="17">
        <v>6</v>
      </c>
      <c r="IE760" s="17">
        <v>5.98</v>
      </c>
      <c r="IF760" s="17">
        <v>5.96</v>
      </c>
      <c r="IG760" s="17">
        <v>5.99</v>
      </c>
      <c r="IH760" s="17">
        <v>5.99</v>
      </c>
      <c r="II760" s="17">
        <v>5.98</v>
      </c>
      <c r="IJ760" s="17">
        <v>5.97</v>
      </c>
      <c r="IK760" s="17">
        <v>5.98</v>
      </c>
      <c r="IL760" s="17">
        <v>5.97</v>
      </c>
      <c r="IM760" s="17">
        <v>5.99</v>
      </c>
      <c r="IN760" s="17">
        <v>6</v>
      </c>
      <c r="IO760" s="17">
        <v>6</v>
      </c>
      <c r="IP760" s="17">
        <v>6</v>
      </c>
      <c r="IQ760" s="17">
        <v>5.99</v>
      </c>
      <c r="IR760" s="17">
        <v>5.97</v>
      </c>
      <c r="IS760" s="17">
        <v>5.95</v>
      </c>
      <c r="IT760" s="17">
        <v>5.96</v>
      </c>
      <c r="IU760" s="17">
        <v>5.96</v>
      </c>
      <c r="IV760" s="17">
        <v>5.96</v>
      </c>
      <c r="IW760" s="17">
        <v>5.96</v>
      </c>
      <c r="IX760" s="17">
        <v>5.96</v>
      </c>
      <c r="IY760" s="17">
        <v>5.95</v>
      </c>
    </row>
    <row r="761" spans="1:259" x14ac:dyDescent="0.15">
      <c r="A761" s="17" t="s">
        <v>4666</v>
      </c>
      <c r="B761" s="17" t="s">
        <v>4890</v>
      </c>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c r="AA761" s="26"/>
      <c r="AB761" s="17"/>
      <c r="AC761" s="26"/>
      <c r="AD761" s="26"/>
      <c r="AE761" s="17"/>
      <c r="AF761" s="17"/>
      <c r="AG761" s="17"/>
      <c r="AH761" s="17"/>
      <c r="AI761" s="17"/>
      <c r="AJ761" s="17"/>
      <c r="AK761" s="17"/>
      <c r="AL761" s="17"/>
      <c r="AM761" s="17"/>
      <c r="AN761" s="17"/>
      <c r="AO761" s="17"/>
      <c r="AP761" s="17"/>
      <c r="AQ761" s="17"/>
      <c r="AR761" s="17"/>
      <c r="AS761" s="17"/>
      <c r="AT761" s="17"/>
      <c r="AU761" s="17"/>
      <c r="AV761" s="17"/>
      <c r="AW761" s="17"/>
      <c r="AX761" s="17"/>
      <c r="AY761" s="17"/>
      <c r="AZ761" s="17"/>
      <c r="BA761" s="17"/>
      <c r="BB761" s="17"/>
      <c r="BC761" s="17"/>
      <c r="BD761" s="17"/>
      <c r="BE761" s="17"/>
      <c r="BF761" s="17"/>
      <c r="BG761" s="17"/>
      <c r="BH761" s="17"/>
      <c r="BI761" s="17"/>
      <c r="BJ761" s="26"/>
      <c r="BK761" s="17"/>
      <c r="BL761" s="17"/>
      <c r="BM761" s="17"/>
      <c r="BN761" s="17"/>
      <c r="BO761" s="17"/>
      <c r="BP761" s="17"/>
      <c r="BQ761" s="17"/>
      <c r="BR761" s="17"/>
      <c r="BS761" s="17"/>
      <c r="BT761" s="17"/>
      <c r="BU761" s="17"/>
      <c r="BV761" s="17"/>
      <c r="BW761" s="17"/>
      <c r="BX761" s="26"/>
      <c r="BY761" s="26"/>
      <c r="BZ761" s="26"/>
      <c r="CA761" s="26"/>
      <c r="CB761" s="26"/>
      <c r="CC761" s="17"/>
      <c r="CD761" s="17"/>
      <c r="CE761" s="17"/>
      <c r="CF761" s="17"/>
      <c r="CG761" s="17"/>
      <c r="CH761" s="17"/>
      <c r="CI761" s="17"/>
      <c r="CJ761" s="26"/>
      <c r="CK761" s="17"/>
      <c r="CL761" s="17"/>
      <c r="CM761" s="17"/>
      <c r="CN761" s="17"/>
      <c r="CO761" s="17"/>
      <c r="CP761" s="17"/>
      <c r="CQ761" s="17"/>
      <c r="CR761" s="17"/>
      <c r="CS761" s="17"/>
      <c r="CT761" s="17"/>
      <c r="CU761" s="17"/>
      <c r="CV761" s="17"/>
      <c r="CW761" s="17"/>
      <c r="CX761" s="17"/>
      <c r="CY761" s="26"/>
      <c r="CZ761" s="26"/>
      <c r="DA761" s="26"/>
      <c r="DB761" s="17"/>
      <c r="DC761" s="17"/>
      <c r="DD761" s="17"/>
      <c r="DE761" s="17"/>
      <c r="DF761" s="17"/>
      <c r="DG761" s="17"/>
      <c r="DH761" s="26"/>
      <c r="DI761" s="17"/>
      <c r="DJ761" s="17"/>
      <c r="DK761" s="17"/>
      <c r="DL761" s="17"/>
      <c r="DM761" s="17">
        <v>3.5</v>
      </c>
      <c r="DN761" s="17">
        <v>3.5</v>
      </c>
      <c r="DO761" s="17">
        <v>3.5</v>
      </c>
      <c r="DP761" s="17">
        <v>3.5</v>
      </c>
      <c r="DQ761" s="17">
        <v>3.5</v>
      </c>
      <c r="DR761" s="17">
        <v>3.5</v>
      </c>
      <c r="DS761" s="17">
        <v>3.5</v>
      </c>
      <c r="DT761" s="17">
        <v>3.5</v>
      </c>
      <c r="DU761" s="17">
        <v>3.5</v>
      </c>
      <c r="DV761" s="17">
        <v>3.5</v>
      </c>
      <c r="DW761" s="17">
        <v>3.5</v>
      </c>
      <c r="DX761" s="17">
        <v>3.5</v>
      </c>
      <c r="DY761" s="17">
        <v>3.5</v>
      </c>
      <c r="DZ761" s="17">
        <v>3.5</v>
      </c>
      <c r="EA761" s="17">
        <v>3.5</v>
      </c>
      <c r="EB761" s="17">
        <v>3.5</v>
      </c>
      <c r="EC761" s="17">
        <v>3.5</v>
      </c>
      <c r="ED761" s="17">
        <v>3.5</v>
      </c>
      <c r="EE761" s="17">
        <v>3.5</v>
      </c>
      <c r="EF761" s="17">
        <v>3.5</v>
      </c>
      <c r="EG761" s="17">
        <v>3.5</v>
      </c>
      <c r="EH761" s="17">
        <v>3.5</v>
      </c>
      <c r="EI761" s="17">
        <v>3.5</v>
      </c>
      <c r="EJ761" s="17">
        <v>3.5</v>
      </c>
      <c r="EK761" s="17">
        <v>3.5</v>
      </c>
      <c r="EL761" s="17">
        <v>3.5</v>
      </c>
      <c r="EM761" s="17">
        <v>3.5</v>
      </c>
      <c r="EN761" s="17">
        <v>3.5</v>
      </c>
      <c r="EO761" s="17">
        <v>3.5</v>
      </c>
      <c r="EP761" s="17">
        <v>3.5</v>
      </c>
      <c r="EQ761" s="17">
        <v>3.5</v>
      </c>
      <c r="ER761" s="17">
        <v>3.5</v>
      </c>
      <c r="ES761" s="17">
        <v>3.5</v>
      </c>
      <c r="ET761" s="17">
        <v>3.5</v>
      </c>
      <c r="EU761" s="17">
        <v>3.5</v>
      </c>
      <c r="EV761" s="17">
        <v>3.5</v>
      </c>
      <c r="EW761" s="17">
        <v>3.5</v>
      </c>
      <c r="EX761" s="17">
        <v>3.5</v>
      </c>
      <c r="EY761" s="17">
        <v>3.5</v>
      </c>
      <c r="EZ761" s="17">
        <v>3.5</v>
      </c>
      <c r="FA761" s="17">
        <v>3.5</v>
      </c>
      <c r="FB761" s="17">
        <v>3.5</v>
      </c>
      <c r="FC761" s="17">
        <v>3.5</v>
      </c>
      <c r="FD761" s="17">
        <v>3.5</v>
      </c>
      <c r="FE761" s="17">
        <v>3.5</v>
      </c>
      <c r="FF761" s="17">
        <v>3.5</v>
      </c>
      <c r="FG761" s="17">
        <v>3.5</v>
      </c>
      <c r="FH761" s="17">
        <v>3.5</v>
      </c>
      <c r="FI761" s="17">
        <v>3.5</v>
      </c>
      <c r="FJ761" s="17">
        <v>3.5</v>
      </c>
      <c r="FK761" s="17">
        <v>3.5</v>
      </c>
      <c r="FL761" s="17">
        <v>3.5</v>
      </c>
      <c r="FM761" s="17">
        <v>3.5</v>
      </c>
      <c r="FN761" s="17">
        <v>3.5</v>
      </c>
      <c r="FO761" s="17">
        <v>3.5</v>
      </c>
      <c r="FP761" s="17">
        <v>3.5</v>
      </c>
      <c r="FQ761" s="17">
        <v>3.5</v>
      </c>
      <c r="FR761" s="17">
        <v>3.5</v>
      </c>
      <c r="FS761" s="17">
        <v>3.5</v>
      </c>
      <c r="FT761" s="17">
        <v>3.5</v>
      </c>
      <c r="FU761" s="17">
        <v>3.5</v>
      </c>
      <c r="FV761" s="17">
        <v>3.5</v>
      </c>
      <c r="FW761" s="17">
        <v>3.5</v>
      </c>
      <c r="FX761" s="17">
        <v>3.5</v>
      </c>
      <c r="FY761" s="17">
        <v>3.5</v>
      </c>
      <c r="FZ761" s="17">
        <v>3.5</v>
      </c>
      <c r="GA761" s="17">
        <v>3.5</v>
      </c>
      <c r="GB761" s="17">
        <v>3.5</v>
      </c>
      <c r="GC761" s="17">
        <v>3.5</v>
      </c>
      <c r="GD761" s="17">
        <v>3.5</v>
      </c>
      <c r="GE761" s="17">
        <v>3.5</v>
      </c>
      <c r="GF761" s="17">
        <v>3.5</v>
      </c>
      <c r="GG761" s="17">
        <v>3.5</v>
      </c>
      <c r="GH761" s="17">
        <v>3.5</v>
      </c>
      <c r="GI761" s="17">
        <v>3.5</v>
      </c>
      <c r="GJ761" s="17">
        <v>3.5</v>
      </c>
      <c r="GK761" s="17">
        <v>3.5</v>
      </c>
      <c r="GL761" s="17">
        <v>3.5</v>
      </c>
      <c r="GM761" s="17">
        <v>3.5</v>
      </c>
      <c r="GN761" s="17">
        <v>3.5</v>
      </c>
      <c r="GO761" s="17">
        <v>3.5</v>
      </c>
      <c r="GP761" s="17">
        <v>3.5</v>
      </c>
      <c r="GQ761" s="17">
        <v>3.5</v>
      </c>
      <c r="GR761" s="17">
        <v>3.5</v>
      </c>
      <c r="GS761" s="17">
        <v>3.5</v>
      </c>
      <c r="GT761" s="17">
        <v>3.5</v>
      </c>
      <c r="GU761" s="17">
        <v>3.5</v>
      </c>
      <c r="GV761" s="17">
        <v>3.5</v>
      </c>
      <c r="GW761" s="17">
        <v>3.5</v>
      </c>
      <c r="GX761" s="17">
        <v>3.5</v>
      </c>
      <c r="GY761" s="17">
        <v>3.5</v>
      </c>
      <c r="GZ761" s="17">
        <v>3.5</v>
      </c>
      <c r="HA761" s="17">
        <v>3.5</v>
      </c>
      <c r="HB761" s="17">
        <v>3.5</v>
      </c>
      <c r="HC761" s="17">
        <v>3.5</v>
      </c>
      <c r="HD761" s="17">
        <v>3.5</v>
      </c>
      <c r="HE761" s="17">
        <v>3.5</v>
      </c>
      <c r="HF761" s="17">
        <v>3.5</v>
      </c>
      <c r="HG761" s="17">
        <v>3.5</v>
      </c>
      <c r="HH761" s="17">
        <v>3.5</v>
      </c>
      <c r="HI761" s="17">
        <v>3.5</v>
      </c>
      <c r="HJ761" s="17">
        <v>3.5</v>
      </c>
      <c r="HK761" s="17">
        <v>3.5</v>
      </c>
      <c r="HL761" s="17">
        <v>3.5</v>
      </c>
      <c r="HM761" s="17">
        <v>3.5</v>
      </c>
      <c r="HN761" s="17">
        <v>3.5</v>
      </c>
      <c r="HO761" s="17">
        <v>3.5</v>
      </c>
      <c r="HP761" s="17">
        <v>3.5</v>
      </c>
      <c r="HQ761" s="17">
        <v>3.5</v>
      </c>
      <c r="HR761" s="17">
        <v>3.5</v>
      </c>
      <c r="HS761" s="17">
        <v>3.5</v>
      </c>
      <c r="HT761" s="17">
        <v>3.5</v>
      </c>
      <c r="HU761" s="17">
        <v>3.5</v>
      </c>
      <c r="HV761" s="17">
        <v>3.5</v>
      </c>
      <c r="HW761" s="17">
        <v>3.5</v>
      </c>
      <c r="HX761" s="17">
        <v>3.5</v>
      </c>
      <c r="HY761" s="17">
        <v>3.5</v>
      </c>
      <c r="HZ761" s="17">
        <v>3.5</v>
      </c>
      <c r="IA761" s="17">
        <v>3.5</v>
      </c>
      <c r="IB761" s="17">
        <v>3.5</v>
      </c>
      <c r="IC761" s="17">
        <v>3.5</v>
      </c>
      <c r="ID761" s="17">
        <v>3.5</v>
      </c>
      <c r="IE761" s="17">
        <v>3.5</v>
      </c>
      <c r="IF761" s="17">
        <v>3.5</v>
      </c>
      <c r="IG761" s="17">
        <v>3.5</v>
      </c>
      <c r="IH761" s="17">
        <v>3.5</v>
      </c>
      <c r="II761" s="17">
        <v>3.5</v>
      </c>
      <c r="IJ761" s="17">
        <v>3.5</v>
      </c>
      <c r="IK761" s="17">
        <v>3.5</v>
      </c>
      <c r="IL761" s="17">
        <v>3.5</v>
      </c>
      <c r="IM761" s="17">
        <v>3.5</v>
      </c>
      <c r="IN761" s="17">
        <v>3.5</v>
      </c>
      <c r="IO761" s="17">
        <v>3.5</v>
      </c>
      <c r="IP761" s="17">
        <v>3.5</v>
      </c>
      <c r="IQ761" s="17">
        <v>3.5</v>
      </c>
      <c r="IR761" s="17">
        <v>3.5</v>
      </c>
      <c r="IS761" s="17">
        <v>3.5</v>
      </c>
      <c r="IT761" s="17">
        <v>3.5</v>
      </c>
      <c r="IU761" s="17">
        <v>3.5</v>
      </c>
      <c r="IV761" s="17">
        <v>3.5</v>
      </c>
      <c r="IW761" s="17">
        <v>3.5</v>
      </c>
      <c r="IX761" s="17">
        <v>3.5</v>
      </c>
      <c r="IY761" s="17">
        <v>3.5</v>
      </c>
    </row>
    <row r="762" spans="1:259" x14ac:dyDescent="0.15">
      <c r="A762" s="17" t="s">
        <v>3372</v>
      </c>
      <c r="B762" s="17" t="s">
        <v>3373</v>
      </c>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c r="AA762" s="26"/>
      <c r="AB762" s="17"/>
      <c r="AC762" s="26"/>
      <c r="AD762" s="26"/>
      <c r="AE762" s="17"/>
      <c r="AF762" s="17"/>
      <c r="AG762" s="17"/>
      <c r="AH762" s="17"/>
      <c r="AI762" s="17"/>
      <c r="AJ762" s="17"/>
      <c r="AK762" s="17"/>
      <c r="AL762" s="17"/>
      <c r="AM762" s="17"/>
      <c r="AN762" s="17"/>
      <c r="AO762" s="17"/>
      <c r="AP762" s="17"/>
      <c r="AQ762" s="17"/>
      <c r="AR762" s="17"/>
      <c r="AS762" s="17"/>
      <c r="AT762" s="17"/>
      <c r="AU762" s="17"/>
      <c r="AV762" s="17"/>
      <c r="AW762" s="17"/>
      <c r="AX762" s="17"/>
      <c r="AY762" s="17"/>
      <c r="AZ762" s="17"/>
      <c r="BA762" s="17"/>
      <c r="BB762" s="17"/>
      <c r="BC762" s="17"/>
      <c r="BD762" s="17"/>
      <c r="BE762" s="17"/>
      <c r="BF762" s="17"/>
      <c r="BG762" s="17"/>
      <c r="BH762" s="17"/>
      <c r="BI762" s="17"/>
      <c r="BJ762" s="26"/>
      <c r="BK762" s="17"/>
      <c r="BL762" s="17"/>
      <c r="BM762" s="17"/>
      <c r="BN762" s="17"/>
      <c r="BO762" s="17"/>
      <c r="BP762" s="17"/>
      <c r="BQ762" s="17"/>
      <c r="BR762" s="17"/>
      <c r="BS762" s="17"/>
      <c r="BT762" s="17"/>
      <c r="BU762" s="17"/>
      <c r="BV762" s="17"/>
      <c r="BW762" s="17"/>
      <c r="BX762" s="26"/>
      <c r="BY762" s="26"/>
      <c r="BZ762" s="26"/>
      <c r="CA762" s="26"/>
      <c r="CB762" s="26"/>
      <c r="CC762" s="17"/>
      <c r="CD762" s="17"/>
      <c r="CE762" s="17"/>
      <c r="CF762" s="17"/>
      <c r="CG762" s="17"/>
      <c r="CH762" s="17"/>
      <c r="CI762" s="17"/>
      <c r="CJ762" s="26"/>
      <c r="CK762" s="17"/>
      <c r="CL762" s="17"/>
      <c r="CM762" s="17"/>
      <c r="CN762" s="17"/>
      <c r="CO762" s="17"/>
      <c r="CP762" s="17"/>
      <c r="CQ762" s="17"/>
      <c r="CR762" s="17"/>
      <c r="CS762" s="17"/>
      <c r="CT762" s="17"/>
      <c r="CU762" s="17"/>
      <c r="CV762" s="17"/>
      <c r="CW762" s="17"/>
      <c r="CX762" s="17"/>
      <c r="CY762" s="26"/>
      <c r="CZ762" s="26"/>
      <c r="DA762" s="26"/>
      <c r="DB762" s="17"/>
      <c r="DC762" s="17"/>
      <c r="DD762" s="17"/>
      <c r="DE762" s="17"/>
      <c r="DF762" s="17"/>
      <c r="DG762" s="17"/>
      <c r="DH762" s="26"/>
      <c r="DI762" s="17"/>
      <c r="DJ762" s="17"/>
      <c r="DK762" s="17"/>
      <c r="DL762" s="17"/>
      <c r="DM762" s="17">
        <v>50.83</v>
      </c>
      <c r="DN762" s="17">
        <v>50.83</v>
      </c>
      <c r="DO762" s="17">
        <v>50.82</v>
      </c>
      <c r="DP762" s="17">
        <v>50.82</v>
      </c>
      <c r="DQ762" s="17">
        <v>50.79</v>
      </c>
      <c r="DR762" s="17">
        <v>50.82</v>
      </c>
      <c r="DS762" s="17">
        <v>50.83</v>
      </c>
      <c r="DT762" s="17">
        <v>50.82</v>
      </c>
      <c r="DU762" s="17">
        <v>50.81</v>
      </c>
      <c r="DV762" s="17">
        <v>50.81</v>
      </c>
      <c r="DW762" s="17">
        <v>50.79</v>
      </c>
      <c r="DX762" s="17">
        <v>50.73</v>
      </c>
      <c r="DY762" s="17">
        <v>50.75</v>
      </c>
      <c r="DZ762" s="17">
        <v>50.76</v>
      </c>
      <c r="EA762" s="17">
        <v>50.76</v>
      </c>
      <c r="EB762" s="17">
        <v>50.76</v>
      </c>
      <c r="EC762" s="17">
        <v>50.76</v>
      </c>
      <c r="ED762" s="17">
        <v>50.8</v>
      </c>
      <c r="EE762" s="17">
        <v>50.83</v>
      </c>
      <c r="EF762" s="17">
        <v>50.87</v>
      </c>
      <c r="EG762" s="17">
        <v>50.9</v>
      </c>
      <c r="EH762" s="17">
        <v>50.9</v>
      </c>
      <c r="EI762" s="17">
        <v>50.9</v>
      </c>
      <c r="EJ762" s="17">
        <v>50.91</v>
      </c>
      <c r="EK762" s="17">
        <v>50.92</v>
      </c>
      <c r="EL762" s="17">
        <v>50.92</v>
      </c>
      <c r="EM762" s="17">
        <v>50.91</v>
      </c>
      <c r="EN762" s="17">
        <v>50.93</v>
      </c>
      <c r="EO762" s="17">
        <v>50.82</v>
      </c>
      <c r="EP762" s="17">
        <v>50.82</v>
      </c>
      <c r="EQ762" s="17">
        <v>50.96</v>
      </c>
      <c r="ER762" s="17">
        <v>50.86</v>
      </c>
      <c r="ES762" s="17">
        <v>50.95</v>
      </c>
      <c r="ET762" s="17">
        <v>51.01</v>
      </c>
      <c r="EU762" s="17">
        <v>50.98</v>
      </c>
      <c r="EV762" s="17">
        <v>51.09</v>
      </c>
      <c r="EW762" s="17">
        <v>51.07</v>
      </c>
      <c r="EX762" s="17">
        <v>51.09</v>
      </c>
      <c r="EY762" s="17">
        <v>51.1</v>
      </c>
      <c r="EZ762" s="17">
        <v>51.02</v>
      </c>
      <c r="FA762" s="17">
        <v>51</v>
      </c>
      <c r="FB762" s="17">
        <v>51.08</v>
      </c>
      <c r="FC762" s="17">
        <v>51.05</v>
      </c>
      <c r="FD762" s="17">
        <v>51.07</v>
      </c>
      <c r="FE762" s="17">
        <v>51.03</v>
      </c>
      <c r="FF762" s="17">
        <v>51.07</v>
      </c>
      <c r="FG762" s="17">
        <v>51.07</v>
      </c>
      <c r="FH762" s="17">
        <v>51.07</v>
      </c>
      <c r="FI762" s="17">
        <v>51.08</v>
      </c>
      <c r="FJ762" s="17">
        <v>51.1</v>
      </c>
      <c r="FK762" s="17">
        <v>51.13</v>
      </c>
      <c r="FL762" s="17">
        <v>51.16</v>
      </c>
      <c r="FM762" s="17">
        <v>51.23</v>
      </c>
      <c r="FN762" s="17">
        <v>51.28</v>
      </c>
      <c r="FO762" s="17">
        <v>51.27</v>
      </c>
      <c r="FP762" s="17">
        <v>51.3</v>
      </c>
      <c r="FQ762" s="17">
        <v>51.31</v>
      </c>
      <c r="FR762" s="17">
        <v>51.31</v>
      </c>
      <c r="FS762" s="17">
        <v>51.26</v>
      </c>
      <c r="FT762" s="17">
        <v>51.21</v>
      </c>
      <c r="FU762" s="17">
        <v>51.15</v>
      </c>
      <c r="FV762" s="17">
        <v>51.12</v>
      </c>
      <c r="FW762" s="17">
        <v>51.13</v>
      </c>
      <c r="FX762" s="17">
        <v>51.19</v>
      </c>
      <c r="FY762" s="17">
        <v>51.22</v>
      </c>
      <c r="FZ762" s="17">
        <v>51.23</v>
      </c>
      <c r="GA762" s="17">
        <v>51.24</v>
      </c>
      <c r="GB762" s="17">
        <v>51.22</v>
      </c>
      <c r="GC762" s="17">
        <v>51.18</v>
      </c>
      <c r="GD762" s="17">
        <v>51.18</v>
      </c>
      <c r="GE762" s="17">
        <v>51.17</v>
      </c>
      <c r="GF762" s="17">
        <v>51.15</v>
      </c>
      <c r="GG762" s="17">
        <v>51.16</v>
      </c>
      <c r="GH762" s="17">
        <v>51.16</v>
      </c>
      <c r="GI762" s="17">
        <v>51.18</v>
      </c>
      <c r="GJ762" s="17">
        <v>51.19</v>
      </c>
      <c r="GK762" s="17">
        <v>51.22</v>
      </c>
      <c r="GL762" s="17">
        <v>51.21</v>
      </c>
      <c r="GM762" s="17">
        <v>51.19</v>
      </c>
      <c r="GN762" s="17">
        <v>51.18</v>
      </c>
      <c r="GO762" s="17">
        <v>51.18</v>
      </c>
      <c r="GP762" s="17">
        <v>51.17</v>
      </c>
      <c r="GQ762" s="17">
        <v>51.16</v>
      </c>
      <c r="GR762" s="17">
        <v>51.17</v>
      </c>
      <c r="GS762" s="17">
        <v>51.17</v>
      </c>
      <c r="GT762" s="17">
        <v>51.2</v>
      </c>
      <c r="GU762" s="17">
        <v>51.2</v>
      </c>
      <c r="GV762" s="17">
        <v>51.2</v>
      </c>
      <c r="GW762" s="17">
        <v>51.2</v>
      </c>
      <c r="GX762" s="17">
        <v>51.21</v>
      </c>
      <c r="GY762" s="17">
        <v>51.22</v>
      </c>
      <c r="GZ762" s="17">
        <v>51.21</v>
      </c>
      <c r="HA762" s="17">
        <v>51.22</v>
      </c>
      <c r="HB762" s="17">
        <v>51.24</v>
      </c>
      <c r="HC762" s="17">
        <v>51.27</v>
      </c>
      <c r="HD762" s="17">
        <v>51.27</v>
      </c>
      <c r="HE762" s="17">
        <v>51.3</v>
      </c>
      <c r="HF762" s="17">
        <v>51.33</v>
      </c>
      <c r="HG762" s="17">
        <v>51.35</v>
      </c>
      <c r="HH762" s="17">
        <v>51.35</v>
      </c>
      <c r="HI762" s="17">
        <v>51.36</v>
      </c>
      <c r="HJ762" s="17">
        <v>51.38</v>
      </c>
      <c r="HK762" s="17">
        <v>51.38</v>
      </c>
      <c r="HL762" s="17">
        <v>51.35</v>
      </c>
      <c r="HM762" s="17">
        <v>51.29</v>
      </c>
      <c r="HN762" s="17">
        <v>51.3</v>
      </c>
      <c r="HO762" s="17">
        <v>51.24</v>
      </c>
      <c r="HP762" s="17">
        <v>51.24</v>
      </c>
      <c r="HQ762" s="17">
        <v>51.27</v>
      </c>
      <c r="HR762" s="17">
        <v>51.26</v>
      </c>
      <c r="HS762" s="17">
        <v>51.29</v>
      </c>
      <c r="HT762" s="17">
        <v>51.35</v>
      </c>
      <c r="HU762" s="17">
        <v>51.45</v>
      </c>
      <c r="HV762" s="17">
        <v>51.48</v>
      </c>
      <c r="HW762" s="17">
        <v>51.47</v>
      </c>
      <c r="HX762" s="17">
        <v>51.45</v>
      </c>
      <c r="HY762" s="17">
        <v>51.44</v>
      </c>
      <c r="HZ762" s="17">
        <v>51.45</v>
      </c>
      <c r="IA762" s="17">
        <v>51.5</v>
      </c>
      <c r="IB762" s="17">
        <v>51.49</v>
      </c>
      <c r="IC762" s="17">
        <v>51.47</v>
      </c>
      <c r="ID762" s="17">
        <v>51.46</v>
      </c>
      <c r="IE762" s="17">
        <v>51.45</v>
      </c>
      <c r="IF762" s="17">
        <v>51.44</v>
      </c>
      <c r="IG762" s="17">
        <v>51.45</v>
      </c>
      <c r="IH762" s="17">
        <v>51.44</v>
      </c>
      <c r="II762" s="17">
        <v>51.44</v>
      </c>
      <c r="IJ762" s="17">
        <v>51.46</v>
      </c>
      <c r="IK762" s="17">
        <v>51.44</v>
      </c>
      <c r="IL762" s="17">
        <v>51.42</v>
      </c>
      <c r="IM762" s="17">
        <v>51.41</v>
      </c>
      <c r="IN762" s="17">
        <v>51.4</v>
      </c>
      <c r="IO762" s="17">
        <v>51.38</v>
      </c>
      <c r="IP762" s="17">
        <v>51.39</v>
      </c>
      <c r="IQ762" s="17">
        <v>51.37</v>
      </c>
      <c r="IR762" s="17">
        <v>51.39</v>
      </c>
      <c r="IS762" s="17">
        <v>51.4</v>
      </c>
      <c r="IT762" s="17">
        <v>51.39</v>
      </c>
      <c r="IU762" s="17">
        <v>51.38</v>
      </c>
      <c r="IV762" s="17">
        <v>51.38</v>
      </c>
      <c r="IW762" s="17">
        <v>51.38</v>
      </c>
      <c r="IX762" s="17">
        <v>51.38</v>
      </c>
      <c r="IY762" s="17">
        <v>51.35</v>
      </c>
    </row>
    <row r="763" spans="1:259" x14ac:dyDescent="0.15">
      <c r="A763" s="17" t="s">
        <v>2784</v>
      </c>
      <c r="B763" s="17" t="s">
        <v>2785</v>
      </c>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c r="AA763" s="26"/>
      <c r="AB763" s="17"/>
      <c r="AC763" s="26"/>
      <c r="AD763" s="26"/>
      <c r="AE763" s="17"/>
      <c r="AF763" s="17"/>
      <c r="AG763" s="17"/>
      <c r="AH763" s="17"/>
      <c r="AI763" s="17"/>
      <c r="AJ763" s="17"/>
      <c r="AK763" s="17"/>
      <c r="AL763" s="17"/>
      <c r="AM763" s="17"/>
      <c r="AN763" s="17"/>
      <c r="AO763" s="17"/>
      <c r="AP763" s="17"/>
      <c r="AQ763" s="17"/>
      <c r="AR763" s="17"/>
      <c r="AS763" s="17"/>
      <c r="AT763" s="17"/>
      <c r="AU763" s="17"/>
      <c r="AV763" s="17"/>
      <c r="AW763" s="17"/>
      <c r="AX763" s="17"/>
      <c r="AY763" s="17"/>
      <c r="AZ763" s="17"/>
      <c r="BA763" s="17"/>
      <c r="BB763" s="17"/>
      <c r="BC763" s="17"/>
      <c r="BD763" s="17"/>
      <c r="BE763" s="17"/>
      <c r="BF763" s="17"/>
      <c r="BG763" s="17"/>
      <c r="BH763" s="17"/>
      <c r="BI763" s="17"/>
      <c r="BJ763" s="26"/>
      <c r="BK763" s="17"/>
      <c r="BL763" s="17"/>
      <c r="BM763" s="17"/>
      <c r="BN763" s="17"/>
      <c r="BO763" s="17"/>
      <c r="BP763" s="17"/>
      <c r="BQ763" s="17"/>
      <c r="BR763" s="17"/>
      <c r="BS763" s="17"/>
      <c r="BT763" s="17"/>
      <c r="BU763" s="17"/>
      <c r="BV763" s="17"/>
      <c r="BW763" s="17"/>
      <c r="BX763" s="26"/>
      <c r="BY763" s="26"/>
      <c r="BZ763" s="26"/>
      <c r="CA763" s="26"/>
      <c r="CB763" s="26"/>
      <c r="CC763" s="17"/>
      <c r="CD763" s="17"/>
      <c r="CE763" s="17"/>
      <c r="CF763" s="17"/>
      <c r="CG763" s="17"/>
      <c r="CH763" s="17"/>
      <c r="CI763" s="17"/>
      <c r="CJ763" s="26"/>
      <c r="CK763" s="17"/>
      <c r="CL763" s="17"/>
      <c r="CM763" s="17"/>
      <c r="CN763" s="17"/>
      <c r="CO763" s="17"/>
      <c r="CP763" s="17"/>
      <c r="CQ763" s="17"/>
      <c r="CR763" s="17"/>
      <c r="CS763" s="17"/>
      <c r="CT763" s="17"/>
      <c r="CU763" s="17"/>
      <c r="CV763" s="17"/>
      <c r="CW763" s="17"/>
      <c r="CX763" s="17"/>
      <c r="CY763" s="26"/>
      <c r="CZ763" s="26"/>
      <c r="DA763" s="26"/>
      <c r="DB763" s="17"/>
      <c r="DC763" s="17"/>
      <c r="DD763" s="17"/>
      <c r="DE763" s="17"/>
      <c r="DF763" s="17"/>
      <c r="DG763" s="17"/>
      <c r="DH763" s="26"/>
      <c r="DI763" s="17"/>
      <c r="DJ763" s="17"/>
      <c r="DK763" s="17"/>
      <c r="DL763" s="17"/>
      <c r="DM763" s="17">
        <v>37.51</v>
      </c>
      <c r="DN763" s="17">
        <v>37.5</v>
      </c>
      <c r="DO763" s="17">
        <v>37.49</v>
      </c>
      <c r="DP763" s="17">
        <v>37.49</v>
      </c>
      <c r="DQ763" s="17">
        <v>37.49</v>
      </c>
      <c r="DR763" s="17">
        <v>37.5</v>
      </c>
      <c r="DS763" s="17">
        <v>37.49</v>
      </c>
      <c r="DT763" s="17">
        <v>37.479999999999997</v>
      </c>
      <c r="DU763" s="17">
        <v>37.47</v>
      </c>
      <c r="DV763" s="17">
        <v>37.46</v>
      </c>
      <c r="DW763" s="17">
        <v>37.46</v>
      </c>
      <c r="DX763" s="17">
        <v>37.46</v>
      </c>
      <c r="DY763" s="17">
        <v>37.450000000000003</v>
      </c>
      <c r="DZ763" s="17">
        <v>37.47</v>
      </c>
      <c r="EA763" s="17">
        <v>37.47</v>
      </c>
      <c r="EB763" s="17">
        <v>37.47</v>
      </c>
      <c r="EC763" s="17">
        <v>37.49</v>
      </c>
      <c r="ED763" s="17">
        <v>37.51</v>
      </c>
      <c r="EE763" s="17">
        <v>37.56</v>
      </c>
      <c r="EF763" s="17">
        <v>37.549999999999997</v>
      </c>
      <c r="EG763" s="17">
        <v>37.590000000000003</v>
      </c>
      <c r="EH763" s="17">
        <v>37.58</v>
      </c>
      <c r="EI763" s="17">
        <v>37.659999999999997</v>
      </c>
      <c r="EJ763" s="17">
        <v>37.659999999999997</v>
      </c>
      <c r="EK763" s="17">
        <v>37.67</v>
      </c>
      <c r="EL763" s="17">
        <v>37.68</v>
      </c>
      <c r="EM763" s="17">
        <v>37.840000000000003</v>
      </c>
      <c r="EN763" s="17">
        <v>37.799999999999997</v>
      </c>
      <c r="EO763" s="17">
        <v>37.770000000000003</v>
      </c>
      <c r="EP763" s="17">
        <v>37.770000000000003</v>
      </c>
      <c r="EQ763" s="17">
        <v>37.79</v>
      </c>
      <c r="ER763" s="17">
        <v>37.880000000000003</v>
      </c>
      <c r="ES763" s="17">
        <v>37.85</v>
      </c>
      <c r="ET763" s="17">
        <v>37.85</v>
      </c>
      <c r="EU763" s="17">
        <v>37.86</v>
      </c>
      <c r="EV763" s="17">
        <v>37.840000000000003</v>
      </c>
      <c r="EW763" s="17">
        <v>37.840000000000003</v>
      </c>
      <c r="EX763" s="17">
        <v>37.81</v>
      </c>
      <c r="EY763" s="17">
        <v>37.770000000000003</v>
      </c>
      <c r="EZ763" s="17">
        <v>37.69</v>
      </c>
      <c r="FA763" s="17">
        <v>37.700000000000003</v>
      </c>
      <c r="FB763" s="17">
        <v>37.69</v>
      </c>
      <c r="FC763" s="17">
        <v>37.72</v>
      </c>
      <c r="FD763" s="17">
        <v>37.78</v>
      </c>
      <c r="FE763" s="17">
        <v>37.78</v>
      </c>
      <c r="FF763" s="17">
        <v>37.78</v>
      </c>
      <c r="FG763" s="17">
        <v>37.83</v>
      </c>
      <c r="FH763" s="17">
        <v>37.799999999999997</v>
      </c>
      <c r="FI763" s="17">
        <v>37.78</v>
      </c>
      <c r="FJ763" s="17">
        <v>37.81</v>
      </c>
      <c r="FK763" s="17">
        <v>37.799999999999997</v>
      </c>
      <c r="FL763" s="17">
        <v>37.78</v>
      </c>
      <c r="FM763" s="17">
        <v>37.770000000000003</v>
      </c>
      <c r="FN763" s="17">
        <v>37.78</v>
      </c>
      <c r="FO763" s="17">
        <v>37.799999999999997</v>
      </c>
      <c r="FP763" s="17">
        <v>37.83</v>
      </c>
      <c r="FQ763" s="17">
        <v>37.85</v>
      </c>
      <c r="FR763" s="17">
        <v>37.9</v>
      </c>
      <c r="FS763" s="17">
        <v>37.94</v>
      </c>
      <c r="FT763" s="17">
        <v>37.93</v>
      </c>
      <c r="FU763" s="17">
        <v>37.89</v>
      </c>
      <c r="FV763" s="17">
        <v>37.9</v>
      </c>
      <c r="FW763" s="17">
        <v>37.880000000000003</v>
      </c>
      <c r="FX763" s="17">
        <v>37.9</v>
      </c>
      <c r="FY763" s="17">
        <v>37.93</v>
      </c>
      <c r="FZ763" s="17">
        <v>37.979999999999997</v>
      </c>
      <c r="GA763" s="17">
        <v>37.99</v>
      </c>
      <c r="GB763" s="17">
        <v>37.950000000000003</v>
      </c>
      <c r="GC763" s="17">
        <v>37.96</v>
      </c>
      <c r="GD763" s="17">
        <v>37.950000000000003</v>
      </c>
      <c r="GE763" s="17">
        <v>37.99</v>
      </c>
      <c r="GF763" s="17">
        <v>37.97</v>
      </c>
      <c r="GG763" s="17">
        <v>37.9</v>
      </c>
      <c r="GH763" s="17">
        <v>37.840000000000003</v>
      </c>
      <c r="GI763" s="17">
        <v>37.78</v>
      </c>
      <c r="GJ763" s="17">
        <v>37.78</v>
      </c>
      <c r="GK763" s="17">
        <v>37.75</v>
      </c>
      <c r="GL763" s="17">
        <v>37.75</v>
      </c>
      <c r="GM763" s="17">
        <v>37.75</v>
      </c>
      <c r="GN763" s="17">
        <v>37.75</v>
      </c>
      <c r="GO763" s="17">
        <v>37.799999999999997</v>
      </c>
      <c r="GP763" s="17">
        <v>37.799999999999997</v>
      </c>
      <c r="GQ763" s="17">
        <v>37.840000000000003</v>
      </c>
      <c r="GR763" s="17">
        <v>37.840000000000003</v>
      </c>
      <c r="GS763" s="17">
        <v>37.799999999999997</v>
      </c>
      <c r="GT763" s="17">
        <v>37.78</v>
      </c>
      <c r="GU763" s="17">
        <v>37.83</v>
      </c>
      <c r="GV763" s="17">
        <v>37.840000000000003</v>
      </c>
      <c r="GW763" s="17">
        <v>37.840000000000003</v>
      </c>
      <c r="GX763" s="17">
        <v>37.83</v>
      </c>
      <c r="GY763" s="17">
        <v>37.82</v>
      </c>
      <c r="GZ763" s="17">
        <v>37.81</v>
      </c>
      <c r="HA763" s="17">
        <v>37.78</v>
      </c>
      <c r="HB763" s="17">
        <v>37.770000000000003</v>
      </c>
      <c r="HC763" s="17">
        <v>37.770000000000003</v>
      </c>
      <c r="HD763" s="17">
        <v>37.799999999999997</v>
      </c>
      <c r="HE763" s="17">
        <v>37.799999999999997</v>
      </c>
      <c r="HF763" s="17">
        <v>37.799999999999997</v>
      </c>
      <c r="HG763" s="17">
        <v>37.85</v>
      </c>
      <c r="HH763" s="17">
        <v>37.85</v>
      </c>
      <c r="HI763" s="17">
        <v>37.82</v>
      </c>
      <c r="HJ763" s="17">
        <v>37.799999999999997</v>
      </c>
      <c r="HK763" s="17">
        <v>37.82</v>
      </c>
      <c r="HL763" s="17">
        <v>37.880000000000003</v>
      </c>
      <c r="HM763" s="17">
        <v>37.96</v>
      </c>
      <c r="HN763" s="17">
        <v>38.1</v>
      </c>
      <c r="HO763" s="17">
        <v>38.24</v>
      </c>
      <c r="HP763" s="17">
        <v>38.25</v>
      </c>
      <c r="HQ763" s="17">
        <v>38.25</v>
      </c>
      <c r="HR763" s="17">
        <v>38.22</v>
      </c>
      <c r="HS763" s="17">
        <v>38.25</v>
      </c>
      <c r="HT763" s="17">
        <v>38.22</v>
      </c>
      <c r="HU763" s="17">
        <v>38.25</v>
      </c>
      <c r="HV763" s="17">
        <v>38.25</v>
      </c>
      <c r="HW763" s="17">
        <v>38.25</v>
      </c>
      <c r="HX763" s="17">
        <v>38.200000000000003</v>
      </c>
      <c r="HY763" s="17">
        <v>38.24</v>
      </c>
      <c r="HZ763" s="17">
        <v>38.4</v>
      </c>
      <c r="IA763" s="17">
        <v>38.5</v>
      </c>
      <c r="IB763" s="17">
        <v>38.58</v>
      </c>
      <c r="IC763" s="17">
        <v>38.53</v>
      </c>
      <c r="ID763" s="17">
        <v>38.549999999999997</v>
      </c>
      <c r="IE763" s="17">
        <v>38.549999999999997</v>
      </c>
      <c r="IF763" s="17">
        <v>38.549999999999997</v>
      </c>
      <c r="IG763" s="17">
        <v>38.53</v>
      </c>
      <c r="IH763" s="17">
        <v>38.479999999999997</v>
      </c>
      <c r="II763" s="17">
        <v>38.42</v>
      </c>
      <c r="IJ763" s="17">
        <v>38.39</v>
      </c>
      <c r="IK763" s="17">
        <v>38.299999999999997</v>
      </c>
      <c r="IL763" s="17">
        <v>38.24</v>
      </c>
      <c r="IM763" s="17">
        <v>38.35</v>
      </c>
      <c r="IN763" s="17">
        <v>38.39</v>
      </c>
      <c r="IO763" s="17">
        <v>38.4</v>
      </c>
      <c r="IP763" s="17">
        <v>38.4</v>
      </c>
      <c r="IQ763" s="17">
        <v>38.409999999999997</v>
      </c>
      <c r="IR763" s="17">
        <v>38.39</v>
      </c>
      <c r="IS763" s="17">
        <v>38.409999999999997</v>
      </c>
      <c r="IT763" s="17">
        <v>38.450000000000003</v>
      </c>
      <c r="IU763" s="17">
        <v>38.450000000000003</v>
      </c>
      <c r="IV763" s="17">
        <v>38.44</v>
      </c>
      <c r="IW763" s="17">
        <v>38.44</v>
      </c>
      <c r="IX763" s="17">
        <v>38.44</v>
      </c>
      <c r="IY763" s="17">
        <v>38.450000000000003</v>
      </c>
    </row>
    <row r="764" spans="1:259" x14ac:dyDescent="0.15">
      <c r="A764" s="17" t="s">
        <v>932</v>
      </c>
      <c r="B764" s="17" t="s">
        <v>933</v>
      </c>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c r="AA764" s="26"/>
      <c r="AB764" s="17"/>
      <c r="AC764" s="26"/>
      <c r="AD764" s="26"/>
      <c r="AE764" s="17"/>
      <c r="AF764" s="17"/>
      <c r="AG764" s="17"/>
      <c r="AH764" s="17"/>
      <c r="AI764" s="17"/>
      <c r="AJ764" s="17"/>
      <c r="AK764" s="17"/>
      <c r="AL764" s="17"/>
      <c r="AM764" s="17"/>
      <c r="AN764" s="17"/>
      <c r="AO764" s="17"/>
      <c r="AP764" s="17"/>
      <c r="AQ764" s="17"/>
      <c r="AR764" s="17"/>
      <c r="AS764" s="17"/>
      <c r="AT764" s="17"/>
      <c r="AU764" s="17"/>
      <c r="AV764" s="17"/>
      <c r="AW764" s="17"/>
      <c r="AX764" s="17"/>
      <c r="AY764" s="17"/>
      <c r="AZ764" s="17"/>
      <c r="BA764" s="17"/>
      <c r="BB764" s="17"/>
      <c r="BC764" s="17"/>
      <c r="BD764" s="17"/>
      <c r="BE764" s="17"/>
      <c r="BF764" s="17"/>
      <c r="BG764" s="17"/>
      <c r="BH764" s="17"/>
      <c r="BI764" s="17"/>
      <c r="BJ764" s="26"/>
      <c r="BK764" s="17"/>
      <c r="BL764" s="17"/>
      <c r="BM764" s="17"/>
      <c r="BN764" s="17"/>
      <c r="BO764" s="17"/>
      <c r="BP764" s="17"/>
      <c r="BQ764" s="17"/>
      <c r="BR764" s="17"/>
      <c r="BS764" s="17"/>
      <c r="BT764" s="17"/>
      <c r="BU764" s="17"/>
      <c r="BV764" s="17"/>
      <c r="BW764" s="17"/>
      <c r="BX764" s="26"/>
      <c r="BY764" s="26"/>
      <c r="BZ764" s="26"/>
      <c r="CA764" s="26"/>
      <c r="CB764" s="26"/>
      <c r="CC764" s="17"/>
      <c r="CD764" s="17"/>
      <c r="CE764" s="17"/>
      <c r="CF764" s="17"/>
      <c r="CG764" s="17"/>
      <c r="CH764" s="17"/>
      <c r="CI764" s="17"/>
      <c r="CJ764" s="26"/>
      <c r="CK764" s="17"/>
      <c r="CL764" s="17"/>
      <c r="CM764" s="17"/>
      <c r="CN764" s="17"/>
      <c r="CO764" s="17"/>
      <c r="CP764" s="17"/>
      <c r="CQ764" s="17"/>
      <c r="CR764" s="17"/>
      <c r="CS764" s="17"/>
      <c r="CT764" s="17"/>
      <c r="CU764" s="17"/>
      <c r="CV764" s="17"/>
      <c r="CW764" s="17"/>
      <c r="CX764" s="17"/>
      <c r="CY764" s="26"/>
      <c r="CZ764" s="26"/>
      <c r="DA764" s="26"/>
      <c r="DB764" s="17"/>
      <c r="DC764" s="17"/>
      <c r="DD764" s="17"/>
      <c r="DE764" s="17"/>
      <c r="DF764" s="17"/>
      <c r="DG764" s="17"/>
      <c r="DH764" s="26"/>
      <c r="DI764" s="17"/>
      <c r="DJ764" s="17"/>
      <c r="DK764" s="17"/>
      <c r="DL764" s="17"/>
      <c r="DM764" s="17">
        <v>7.01</v>
      </c>
      <c r="DN764" s="17">
        <v>7.02</v>
      </c>
      <c r="DO764" s="17">
        <v>7.01</v>
      </c>
      <c r="DP764" s="17">
        <v>7.02</v>
      </c>
      <c r="DQ764" s="17">
        <v>7.02</v>
      </c>
      <c r="DR764" s="17">
        <v>7.02</v>
      </c>
      <c r="DS764" s="17">
        <v>7.02</v>
      </c>
      <c r="DT764" s="17">
        <v>7.02</v>
      </c>
      <c r="DU764" s="17">
        <v>7.02</v>
      </c>
      <c r="DV764" s="17">
        <v>7.03</v>
      </c>
      <c r="DW764" s="17">
        <v>7.04</v>
      </c>
      <c r="DX764" s="17">
        <v>7.04</v>
      </c>
      <c r="DY764" s="17">
        <v>7.04</v>
      </c>
      <c r="DZ764" s="17">
        <v>7.06</v>
      </c>
      <c r="EA764" s="17">
        <v>7.06</v>
      </c>
      <c r="EB764" s="17">
        <v>7.05</v>
      </c>
      <c r="EC764" s="17">
        <v>7.05</v>
      </c>
      <c r="ED764" s="17">
        <v>7.04</v>
      </c>
      <c r="EE764" s="17">
        <v>7.03</v>
      </c>
      <c r="EF764" s="17">
        <v>7.04</v>
      </c>
      <c r="EG764" s="17">
        <v>7.04</v>
      </c>
      <c r="EH764" s="17">
        <v>7.04</v>
      </c>
      <c r="EI764" s="17">
        <v>7.05</v>
      </c>
      <c r="EJ764" s="17">
        <v>7.04</v>
      </c>
      <c r="EK764" s="17">
        <v>7.05</v>
      </c>
      <c r="EL764" s="17">
        <v>7.06</v>
      </c>
      <c r="EM764" s="17">
        <v>7.05</v>
      </c>
      <c r="EN764" s="17">
        <v>7.05</v>
      </c>
      <c r="EO764" s="17">
        <v>7.05</v>
      </c>
      <c r="EP764" s="17">
        <v>7.04</v>
      </c>
      <c r="EQ764" s="17">
        <v>7.05</v>
      </c>
      <c r="ER764" s="17">
        <v>7.06</v>
      </c>
      <c r="ES764" s="17">
        <v>7.06</v>
      </c>
      <c r="ET764" s="17">
        <v>7.05</v>
      </c>
      <c r="EU764" s="17">
        <v>7.06</v>
      </c>
      <c r="EV764" s="17">
        <v>7.05</v>
      </c>
      <c r="EW764" s="17">
        <v>7.05</v>
      </c>
      <c r="EX764" s="17">
        <v>7.05</v>
      </c>
      <c r="EY764" s="17">
        <v>7.05</v>
      </c>
      <c r="EZ764" s="17">
        <v>7.06</v>
      </c>
      <c r="FA764" s="17">
        <v>7.05</v>
      </c>
      <c r="FB764" s="17">
        <v>7.05</v>
      </c>
      <c r="FC764" s="17">
        <v>7.04</v>
      </c>
      <c r="FD764" s="17">
        <v>7.05</v>
      </c>
      <c r="FE764" s="17">
        <v>7.05</v>
      </c>
      <c r="FF764" s="17">
        <v>7.04</v>
      </c>
      <c r="FG764" s="17">
        <v>7.03</v>
      </c>
      <c r="FH764" s="17">
        <v>7.04</v>
      </c>
      <c r="FI764" s="17">
        <v>7.04</v>
      </c>
      <c r="FJ764" s="17">
        <v>7.04</v>
      </c>
      <c r="FK764" s="17">
        <v>7.05</v>
      </c>
      <c r="FL764" s="17">
        <v>7.06</v>
      </c>
      <c r="FM764" s="17">
        <v>7.06</v>
      </c>
      <c r="FN764" s="17">
        <v>7.05</v>
      </c>
      <c r="FO764" s="17">
        <v>7.06</v>
      </c>
      <c r="FP764" s="17">
        <v>7.06</v>
      </c>
      <c r="FQ764" s="17">
        <v>7.06</v>
      </c>
      <c r="FR764" s="17">
        <v>7.06</v>
      </c>
      <c r="FS764" s="17">
        <v>7.06</v>
      </c>
      <c r="FT764" s="17">
        <v>7.06</v>
      </c>
      <c r="FU764" s="17">
        <v>7.06</v>
      </c>
      <c r="FV764" s="17">
        <v>7.06</v>
      </c>
      <c r="FW764" s="17">
        <v>7.06</v>
      </c>
      <c r="FX764" s="17">
        <v>7.06</v>
      </c>
      <c r="FY764" s="17">
        <v>7.07</v>
      </c>
      <c r="FZ764" s="17">
        <v>7.07</v>
      </c>
      <c r="GA764" s="17">
        <v>7.07</v>
      </c>
      <c r="GB764" s="17">
        <v>7.06</v>
      </c>
      <c r="GC764" s="17">
        <v>7.07</v>
      </c>
      <c r="GD764" s="17">
        <v>7.08</v>
      </c>
      <c r="GE764" s="17">
        <v>7.07</v>
      </c>
      <c r="GF764" s="17">
        <v>7.07</v>
      </c>
      <c r="GG764" s="17">
        <v>7.08</v>
      </c>
      <c r="GH764" s="17">
        <v>7.07</v>
      </c>
      <c r="GI764" s="17">
        <v>7.07</v>
      </c>
      <c r="GJ764" s="17">
        <v>7.07</v>
      </c>
      <c r="GK764" s="17">
        <v>7.06</v>
      </c>
      <c r="GL764" s="17">
        <v>7.04</v>
      </c>
      <c r="GM764" s="17">
        <v>7.05</v>
      </c>
      <c r="GN764" s="17">
        <v>7.04</v>
      </c>
      <c r="GO764" s="17">
        <v>7.05</v>
      </c>
      <c r="GP764" s="17">
        <v>7.05</v>
      </c>
      <c r="GQ764" s="17">
        <v>7.05</v>
      </c>
      <c r="GR764" s="17">
        <v>7.05</v>
      </c>
      <c r="GS764" s="17">
        <v>7.04</v>
      </c>
      <c r="GT764" s="17">
        <v>7.04</v>
      </c>
      <c r="GU764" s="17">
        <v>7.03</v>
      </c>
      <c r="GV764" s="17">
        <v>7.03</v>
      </c>
      <c r="GW764" s="17">
        <v>7.03</v>
      </c>
      <c r="GX764" s="17">
        <v>7.03</v>
      </c>
      <c r="GY764" s="17">
        <v>7.04</v>
      </c>
      <c r="GZ764" s="17">
        <v>7.03</v>
      </c>
      <c r="HA764" s="17">
        <v>7.03</v>
      </c>
      <c r="HB764" s="17">
        <v>7.04</v>
      </c>
      <c r="HC764" s="17">
        <v>7.04</v>
      </c>
      <c r="HD764" s="17">
        <v>7.04</v>
      </c>
      <c r="HE764" s="17">
        <v>7.04</v>
      </c>
      <c r="HF764" s="17">
        <v>7.03</v>
      </c>
      <c r="HG764" s="17">
        <v>7.03</v>
      </c>
      <c r="HH764" s="17">
        <v>7.03</v>
      </c>
      <c r="HI764" s="17">
        <v>7.02</v>
      </c>
      <c r="HJ764" s="17">
        <v>7.03</v>
      </c>
      <c r="HK764" s="17">
        <v>7.03</v>
      </c>
      <c r="HL764" s="17">
        <v>7.03</v>
      </c>
      <c r="HM764" s="17">
        <v>7.01</v>
      </c>
      <c r="HN764" s="17">
        <v>7.01</v>
      </c>
      <c r="HO764" s="17">
        <v>7.02</v>
      </c>
      <c r="HP764" s="17">
        <v>7.02</v>
      </c>
      <c r="HQ764" s="17">
        <v>7.02</v>
      </c>
      <c r="HR764" s="17">
        <v>7.03</v>
      </c>
      <c r="HS764" s="17">
        <v>7.04</v>
      </c>
      <c r="HT764" s="17">
        <v>7.04</v>
      </c>
      <c r="HU764" s="17">
        <v>7.03</v>
      </c>
      <c r="HV764" s="17">
        <v>7.04</v>
      </c>
      <c r="HW764" s="17">
        <v>7.04</v>
      </c>
      <c r="HX764" s="17">
        <v>7.02</v>
      </c>
      <c r="HY764" s="17">
        <v>7.02</v>
      </c>
      <c r="HZ764" s="17">
        <v>7.02</v>
      </c>
      <c r="IA764" s="17">
        <v>7</v>
      </c>
      <c r="IB764" s="17">
        <v>7.02</v>
      </c>
      <c r="IC764" s="17">
        <v>7.03</v>
      </c>
      <c r="ID764" s="17">
        <v>7.03</v>
      </c>
      <c r="IE764" s="17">
        <v>7.03</v>
      </c>
      <c r="IF764" s="17">
        <v>7.02</v>
      </c>
      <c r="IG764" s="17">
        <v>7.02</v>
      </c>
      <c r="IH764" s="17">
        <v>7.02</v>
      </c>
      <c r="II764" s="17">
        <v>7.01</v>
      </c>
      <c r="IJ764" s="17">
        <v>7.02</v>
      </c>
      <c r="IK764" s="17">
        <v>7.01</v>
      </c>
      <c r="IL764" s="17">
        <v>7.02</v>
      </c>
      <c r="IM764" s="17">
        <v>7.01</v>
      </c>
      <c r="IN764" s="17">
        <v>7.02</v>
      </c>
      <c r="IO764" s="17">
        <v>7.02</v>
      </c>
      <c r="IP764" s="17">
        <v>7.01</v>
      </c>
      <c r="IQ764" s="17">
        <v>7.01</v>
      </c>
      <c r="IR764" s="17">
        <v>7.01</v>
      </c>
      <c r="IS764" s="17">
        <v>7</v>
      </c>
      <c r="IT764" s="17">
        <v>7</v>
      </c>
      <c r="IU764" s="17">
        <v>6.99</v>
      </c>
      <c r="IV764" s="17">
        <v>7</v>
      </c>
      <c r="IW764" s="17">
        <v>7</v>
      </c>
      <c r="IX764" s="17">
        <v>7</v>
      </c>
      <c r="IY764" s="17">
        <v>7</v>
      </c>
    </row>
    <row r="765" spans="1:259" x14ac:dyDescent="0.15">
      <c r="A765" s="17" t="s">
        <v>4459</v>
      </c>
      <c r="B765" s="17" t="s">
        <v>4891</v>
      </c>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c r="AA765" s="26"/>
      <c r="AB765" s="17"/>
      <c r="AC765" s="26"/>
      <c r="AD765" s="26"/>
      <c r="AE765" s="17"/>
      <c r="AF765" s="17"/>
      <c r="AG765" s="17"/>
      <c r="AH765" s="17"/>
      <c r="AI765" s="17"/>
      <c r="AJ765" s="17"/>
      <c r="AK765" s="17"/>
      <c r="AL765" s="17"/>
      <c r="AM765" s="17"/>
      <c r="AN765" s="17"/>
      <c r="AO765" s="17"/>
      <c r="AP765" s="17"/>
      <c r="AQ765" s="17"/>
      <c r="AR765" s="17"/>
      <c r="AS765" s="17"/>
      <c r="AT765" s="17"/>
      <c r="AU765" s="17"/>
      <c r="AV765" s="17"/>
      <c r="AW765" s="17"/>
      <c r="AX765" s="17"/>
      <c r="AY765" s="17"/>
      <c r="AZ765" s="17"/>
      <c r="BA765" s="17"/>
      <c r="BB765" s="17"/>
      <c r="BC765" s="17"/>
      <c r="BD765" s="17"/>
      <c r="BE765" s="17"/>
      <c r="BF765" s="17"/>
      <c r="BG765" s="17"/>
      <c r="BH765" s="17"/>
      <c r="BI765" s="17"/>
      <c r="BJ765" s="26"/>
      <c r="BK765" s="17"/>
      <c r="BL765" s="17"/>
      <c r="BM765" s="17"/>
      <c r="BN765" s="17"/>
      <c r="BO765" s="17"/>
      <c r="BP765" s="17"/>
      <c r="BQ765" s="17"/>
      <c r="BR765" s="17"/>
      <c r="BS765" s="17"/>
      <c r="BT765" s="17"/>
      <c r="BU765" s="17"/>
      <c r="BV765" s="17"/>
      <c r="BW765" s="17"/>
      <c r="BX765" s="26"/>
      <c r="BY765" s="26"/>
      <c r="BZ765" s="26"/>
      <c r="CA765" s="26"/>
      <c r="CB765" s="26"/>
      <c r="CC765" s="17"/>
      <c r="CD765" s="17"/>
      <c r="CE765" s="17"/>
      <c r="CF765" s="17"/>
      <c r="CG765" s="17"/>
      <c r="CH765" s="17"/>
      <c r="CI765" s="17"/>
      <c r="CJ765" s="26"/>
      <c r="CK765" s="17"/>
      <c r="CL765" s="17"/>
      <c r="CM765" s="17"/>
      <c r="CN765" s="17"/>
      <c r="CO765" s="17"/>
      <c r="CP765" s="17"/>
      <c r="CQ765" s="17"/>
      <c r="CR765" s="17"/>
      <c r="CS765" s="17"/>
      <c r="CT765" s="17"/>
      <c r="CU765" s="17"/>
      <c r="CV765" s="17"/>
      <c r="CW765" s="17"/>
      <c r="CX765" s="17"/>
      <c r="CY765" s="26"/>
      <c r="CZ765" s="26"/>
      <c r="DA765" s="26"/>
      <c r="DB765" s="17"/>
      <c r="DC765" s="17"/>
      <c r="DD765" s="17"/>
      <c r="DE765" s="17"/>
      <c r="DF765" s="17"/>
      <c r="DG765" s="17"/>
      <c r="DH765" s="26"/>
      <c r="DI765" s="17"/>
      <c r="DJ765" s="17"/>
      <c r="DK765" s="17"/>
      <c r="DL765" s="17"/>
      <c r="DM765" s="17">
        <v>13.36</v>
      </c>
      <c r="DN765" s="17">
        <v>13.35</v>
      </c>
      <c r="DO765" s="17">
        <v>13.34</v>
      </c>
      <c r="DP765" s="17">
        <v>13.35</v>
      </c>
      <c r="DQ765" s="17">
        <v>13.34</v>
      </c>
      <c r="DR765" s="17">
        <v>13.34</v>
      </c>
      <c r="DS765" s="17">
        <v>13.34</v>
      </c>
      <c r="DT765" s="17">
        <v>13.35</v>
      </c>
      <c r="DU765" s="17">
        <v>13.34</v>
      </c>
      <c r="DV765" s="17">
        <v>13.34</v>
      </c>
      <c r="DW765" s="17">
        <v>13.34</v>
      </c>
      <c r="DX765" s="17">
        <v>13.34</v>
      </c>
      <c r="DY765" s="17">
        <v>13.35</v>
      </c>
      <c r="DZ765" s="17">
        <v>13.35</v>
      </c>
      <c r="EA765" s="17">
        <v>13.34</v>
      </c>
      <c r="EB765" s="17">
        <v>13.34</v>
      </c>
      <c r="EC765" s="17">
        <v>13.35</v>
      </c>
      <c r="ED765" s="17">
        <v>13.34</v>
      </c>
      <c r="EE765" s="17">
        <v>13.34</v>
      </c>
      <c r="EF765" s="17">
        <v>13.34</v>
      </c>
      <c r="EG765" s="17">
        <v>13.34</v>
      </c>
      <c r="EH765" s="17">
        <v>13.34</v>
      </c>
      <c r="EI765" s="17">
        <v>13.34</v>
      </c>
      <c r="EJ765" s="17">
        <v>13.34</v>
      </c>
      <c r="EK765" s="17">
        <v>13.34</v>
      </c>
      <c r="EL765" s="17">
        <v>13.33</v>
      </c>
      <c r="EM765" s="17">
        <v>13.33</v>
      </c>
      <c r="EN765" s="17">
        <v>13.33</v>
      </c>
      <c r="EO765" s="17">
        <v>13.33</v>
      </c>
      <c r="EP765" s="17">
        <v>13.33</v>
      </c>
      <c r="EQ765" s="17">
        <v>13.33</v>
      </c>
      <c r="ER765" s="17">
        <v>13.34</v>
      </c>
      <c r="ES765" s="17">
        <v>13.34</v>
      </c>
      <c r="ET765" s="17">
        <v>13.34</v>
      </c>
      <c r="EU765" s="17">
        <v>13.35</v>
      </c>
      <c r="EV765" s="17">
        <v>13.35</v>
      </c>
      <c r="EW765" s="17">
        <v>13.34</v>
      </c>
      <c r="EX765" s="17">
        <v>13.35</v>
      </c>
      <c r="EY765" s="17">
        <v>13.35</v>
      </c>
      <c r="EZ765" s="17">
        <v>13.34</v>
      </c>
      <c r="FA765" s="17">
        <v>13.34</v>
      </c>
      <c r="FB765" s="17">
        <v>13.34</v>
      </c>
      <c r="FC765" s="17">
        <v>13.34</v>
      </c>
      <c r="FD765" s="17">
        <v>13.34</v>
      </c>
      <c r="FE765" s="17">
        <v>13.34</v>
      </c>
      <c r="FF765" s="17">
        <v>13.34</v>
      </c>
      <c r="FG765" s="17">
        <v>13.35</v>
      </c>
      <c r="FH765" s="17">
        <v>13.35</v>
      </c>
      <c r="FI765" s="17">
        <v>13.34</v>
      </c>
      <c r="FJ765" s="17">
        <v>13.34</v>
      </c>
      <c r="FK765" s="17">
        <v>13.34</v>
      </c>
      <c r="FL765" s="17">
        <v>13.35</v>
      </c>
      <c r="FM765" s="17">
        <v>13.35</v>
      </c>
      <c r="FN765" s="17">
        <v>13.34</v>
      </c>
      <c r="FO765" s="17">
        <v>13.35</v>
      </c>
      <c r="FP765" s="17">
        <v>13.35</v>
      </c>
      <c r="FQ765" s="17">
        <v>13.31</v>
      </c>
      <c r="FR765" s="17">
        <v>13.31</v>
      </c>
      <c r="FS765" s="17">
        <v>13.3</v>
      </c>
      <c r="FT765" s="17">
        <v>13.3</v>
      </c>
      <c r="FU765" s="17">
        <v>13.32</v>
      </c>
      <c r="FV765" s="17">
        <v>13.3</v>
      </c>
      <c r="FW765" s="17">
        <v>13.28</v>
      </c>
      <c r="FX765" s="17">
        <v>13.28</v>
      </c>
      <c r="FY765" s="17">
        <v>13.29</v>
      </c>
      <c r="FZ765" s="17">
        <v>13.29</v>
      </c>
      <c r="GA765" s="17">
        <v>13.28</v>
      </c>
      <c r="GB765" s="17">
        <v>13.29</v>
      </c>
      <c r="GC765" s="17">
        <v>13.29</v>
      </c>
      <c r="GD765" s="17">
        <v>13.3</v>
      </c>
      <c r="GE765" s="17">
        <v>13.3</v>
      </c>
      <c r="GF765" s="17">
        <v>13.29</v>
      </c>
      <c r="GG765" s="17">
        <v>13.29</v>
      </c>
      <c r="GH765" s="17">
        <v>13.3</v>
      </c>
      <c r="GI765" s="17">
        <v>13.3</v>
      </c>
      <c r="GJ765" s="17">
        <v>13.31</v>
      </c>
      <c r="GK765" s="17">
        <v>13.31</v>
      </c>
      <c r="GL765" s="17">
        <v>13.32</v>
      </c>
      <c r="GM765" s="17">
        <v>13.32</v>
      </c>
      <c r="GN765" s="17">
        <v>13.33</v>
      </c>
      <c r="GO765" s="17">
        <v>13.36</v>
      </c>
      <c r="GP765" s="17">
        <v>13.34</v>
      </c>
      <c r="GQ765" s="17">
        <v>13.36</v>
      </c>
      <c r="GR765" s="17">
        <v>13.36</v>
      </c>
      <c r="GS765" s="17">
        <v>13.35</v>
      </c>
      <c r="GT765" s="17">
        <v>13.36</v>
      </c>
      <c r="GU765" s="17">
        <v>13.36</v>
      </c>
      <c r="GV765" s="17">
        <v>13.35</v>
      </c>
      <c r="GW765" s="17">
        <v>13.34</v>
      </c>
      <c r="GX765" s="17">
        <v>13.34</v>
      </c>
      <c r="GY765" s="17">
        <v>13.33</v>
      </c>
      <c r="GZ765" s="17">
        <v>13.33</v>
      </c>
      <c r="HA765" s="17">
        <v>13.34</v>
      </c>
      <c r="HB765" s="17">
        <v>13.34</v>
      </c>
      <c r="HC765" s="17">
        <v>13.35</v>
      </c>
      <c r="HD765" s="17">
        <v>13.35</v>
      </c>
      <c r="HE765" s="17">
        <v>13.34</v>
      </c>
      <c r="HF765" s="17">
        <v>13.34</v>
      </c>
      <c r="HG765" s="17">
        <v>13.34</v>
      </c>
      <c r="HH765" s="17">
        <v>13.34</v>
      </c>
      <c r="HI765" s="17">
        <v>13.34</v>
      </c>
      <c r="HJ765" s="17">
        <v>13.34</v>
      </c>
      <c r="HK765" s="17">
        <v>13.34</v>
      </c>
      <c r="HL765" s="17">
        <v>13.35</v>
      </c>
      <c r="HM765" s="17">
        <v>13.35</v>
      </c>
      <c r="HN765" s="17">
        <v>13.35</v>
      </c>
      <c r="HO765" s="17">
        <v>13.35</v>
      </c>
      <c r="HP765" s="17">
        <v>13.35</v>
      </c>
      <c r="HQ765" s="17">
        <v>13.35</v>
      </c>
      <c r="HR765" s="17">
        <v>13.33</v>
      </c>
      <c r="HS765" s="17">
        <v>13.33</v>
      </c>
      <c r="HT765" s="17">
        <v>13.33</v>
      </c>
      <c r="HU765" s="17">
        <v>13.35</v>
      </c>
      <c r="HV765" s="17">
        <v>13.35</v>
      </c>
      <c r="HW765" s="17">
        <v>13.34</v>
      </c>
      <c r="HX765" s="17">
        <v>13.34</v>
      </c>
      <c r="HY765" s="17">
        <v>13.34</v>
      </c>
      <c r="HZ765" s="17">
        <v>13.34</v>
      </c>
      <c r="IA765" s="17">
        <v>13.35</v>
      </c>
      <c r="IB765" s="17">
        <v>13.35</v>
      </c>
      <c r="IC765" s="17">
        <v>13.34</v>
      </c>
      <c r="ID765" s="17">
        <v>13.34</v>
      </c>
      <c r="IE765" s="17">
        <v>13.35</v>
      </c>
      <c r="IF765" s="17">
        <v>13.34</v>
      </c>
      <c r="IG765" s="17">
        <v>13.34</v>
      </c>
      <c r="IH765" s="17">
        <v>13.33</v>
      </c>
      <c r="II765" s="17">
        <v>13.33</v>
      </c>
      <c r="IJ765" s="17">
        <v>13.32</v>
      </c>
      <c r="IK765" s="17">
        <v>13.31</v>
      </c>
      <c r="IL765" s="17">
        <v>13.3</v>
      </c>
      <c r="IM765" s="17">
        <v>13.3</v>
      </c>
      <c r="IN765" s="17">
        <v>13.3</v>
      </c>
      <c r="IO765" s="17">
        <v>13.3</v>
      </c>
      <c r="IP765" s="17">
        <v>13.3</v>
      </c>
      <c r="IQ765" s="17">
        <v>13.29</v>
      </c>
      <c r="IR765" s="17">
        <v>13.4</v>
      </c>
      <c r="IS765" s="17">
        <v>13.4</v>
      </c>
      <c r="IT765" s="17">
        <v>13.4</v>
      </c>
      <c r="IU765" s="17">
        <v>13.41</v>
      </c>
      <c r="IV765" s="17">
        <v>13.42</v>
      </c>
      <c r="IW765" s="17">
        <v>13.42</v>
      </c>
      <c r="IX765" s="17">
        <v>13.42</v>
      </c>
      <c r="IY765" s="17">
        <v>13.42</v>
      </c>
    </row>
    <row r="766" spans="1:259" x14ac:dyDescent="0.15">
      <c r="A766" s="17" t="s">
        <v>2882</v>
      </c>
      <c r="B766" s="17" t="s">
        <v>2883</v>
      </c>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c r="AA766" s="26"/>
      <c r="AB766" s="17"/>
      <c r="AC766" s="26"/>
      <c r="AD766" s="26"/>
      <c r="AE766" s="17"/>
      <c r="AF766" s="17"/>
      <c r="AG766" s="17"/>
      <c r="AH766" s="17"/>
      <c r="AI766" s="17"/>
      <c r="AJ766" s="17"/>
      <c r="AK766" s="17"/>
      <c r="AL766" s="17"/>
      <c r="AM766" s="17"/>
      <c r="AN766" s="17"/>
      <c r="AO766" s="17"/>
      <c r="AP766" s="17"/>
      <c r="AQ766" s="17"/>
      <c r="AR766" s="17"/>
      <c r="AS766" s="17"/>
      <c r="AT766" s="17"/>
      <c r="AU766" s="17"/>
      <c r="AV766" s="17"/>
      <c r="AW766" s="17"/>
      <c r="AX766" s="17"/>
      <c r="AY766" s="17"/>
      <c r="AZ766" s="17"/>
      <c r="BA766" s="17"/>
      <c r="BB766" s="17"/>
      <c r="BC766" s="17"/>
      <c r="BD766" s="17"/>
      <c r="BE766" s="17"/>
      <c r="BF766" s="17"/>
      <c r="BG766" s="17"/>
      <c r="BH766" s="17"/>
      <c r="BI766" s="17"/>
      <c r="BJ766" s="26"/>
      <c r="BK766" s="17"/>
      <c r="BL766" s="17"/>
      <c r="BM766" s="17"/>
      <c r="BN766" s="17"/>
      <c r="BO766" s="17"/>
      <c r="BP766" s="17"/>
      <c r="BQ766" s="17"/>
      <c r="BR766" s="17"/>
      <c r="BS766" s="17"/>
      <c r="BT766" s="17"/>
      <c r="BU766" s="17"/>
      <c r="BV766" s="17"/>
      <c r="BW766" s="17"/>
      <c r="BX766" s="26"/>
      <c r="BY766" s="26"/>
      <c r="BZ766" s="26"/>
      <c r="CA766" s="26"/>
      <c r="CB766" s="26"/>
      <c r="CC766" s="17"/>
      <c r="CD766" s="17"/>
      <c r="CE766" s="17"/>
      <c r="CF766" s="17"/>
      <c r="CG766" s="17"/>
      <c r="CH766" s="17"/>
      <c r="CI766" s="17"/>
      <c r="CJ766" s="26"/>
      <c r="CK766" s="17"/>
      <c r="CL766" s="17"/>
      <c r="CM766" s="17"/>
      <c r="CN766" s="17"/>
      <c r="CO766" s="17"/>
      <c r="CP766" s="17"/>
      <c r="CQ766" s="17"/>
      <c r="CR766" s="17"/>
      <c r="CS766" s="17"/>
      <c r="CT766" s="17"/>
      <c r="CU766" s="17"/>
      <c r="CV766" s="17"/>
      <c r="CW766" s="17"/>
      <c r="CX766" s="17"/>
      <c r="CY766" s="26"/>
      <c r="CZ766" s="26"/>
      <c r="DA766" s="26"/>
      <c r="DB766" s="17"/>
      <c r="DC766" s="17"/>
      <c r="DD766" s="17"/>
      <c r="DE766" s="17"/>
      <c r="DF766" s="17"/>
      <c r="DG766" s="17"/>
      <c r="DH766" s="26"/>
      <c r="DI766" s="17"/>
      <c r="DJ766" s="17"/>
      <c r="DK766" s="17"/>
      <c r="DL766" s="17"/>
      <c r="DM766" s="17">
        <v>41.2</v>
      </c>
      <c r="DN766" s="17">
        <v>41.2</v>
      </c>
      <c r="DO766" s="17">
        <v>41.19</v>
      </c>
      <c r="DP766" s="17">
        <v>41.2</v>
      </c>
      <c r="DQ766" s="17">
        <v>41.18</v>
      </c>
      <c r="DR766" s="17">
        <v>41.19</v>
      </c>
      <c r="DS766" s="17">
        <v>41.17</v>
      </c>
      <c r="DT766" s="17">
        <v>41.25</v>
      </c>
      <c r="DU766" s="17">
        <v>41.26</v>
      </c>
      <c r="DV766" s="17">
        <v>41.25</v>
      </c>
      <c r="DW766" s="17">
        <v>41.25</v>
      </c>
      <c r="DX766" s="17">
        <v>41.25</v>
      </c>
      <c r="DY766" s="17">
        <v>41.26</v>
      </c>
      <c r="DZ766" s="17">
        <v>41.3</v>
      </c>
      <c r="EA766" s="17">
        <v>41.3</v>
      </c>
      <c r="EB766" s="17">
        <v>41.24</v>
      </c>
      <c r="EC766" s="17">
        <v>41.29</v>
      </c>
      <c r="ED766" s="17">
        <v>41.43</v>
      </c>
      <c r="EE766" s="17">
        <v>41.33</v>
      </c>
      <c r="EF766" s="17">
        <v>41.43</v>
      </c>
      <c r="EG766" s="17">
        <v>41.47</v>
      </c>
      <c r="EH766" s="17">
        <v>41.47</v>
      </c>
      <c r="EI766" s="17">
        <v>41.55</v>
      </c>
      <c r="EJ766" s="17">
        <v>41.54</v>
      </c>
      <c r="EK766" s="17">
        <v>41.49</v>
      </c>
      <c r="EL766" s="17">
        <v>41.51</v>
      </c>
      <c r="EM766" s="17">
        <v>41.51</v>
      </c>
      <c r="EN766" s="17">
        <v>41.47</v>
      </c>
      <c r="EO766" s="17">
        <v>41.43</v>
      </c>
      <c r="EP766" s="17">
        <v>41.43</v>
      </c>
      <c r="EQ766" s="17">
        <v>41.44</v>
      </c>
      <c r="ER766" s="17">
        <v>41.46</v>
      </c>
      <c r="ES766" s="17">
        <v>41.42</v>
      </c>
      <c r="ET766" s="17">
        <v>41.42</v>
      </c>
      <c r="EU766" s="17">
        <v>41.41</v>
      </c>
      <c r="EV766" s="17">
        <v>41.41</v>
      </c>
      <c r="EW766" s="17">
        <v>41.43</v>
      </c>
      <c r="EX766" s="17">
        <v>41.43</v>
      </c>
      <c r="EY766" s="17">
        <v>41.44</v>
      </c>
      <c r="EZ766" s="17">
        <v>41.44</v>
      </c>
      <c r="FA766" s="17">
        <v>41.42</v>
      </c>
      <c r="FB766" s="17">
        <v>41.32</v>
      </c>
      <c r="FC766" s="17">
        <v>41.35</v>
      </c>
      <c r="FD766" s="17">
        <v>41.41</v>
      </c>
      <c r="FE766" s="17">
        <v>41.38</v>
      </c>
      <c r="FF766" s="17">
        <v>41.38</v>
      </c>
      <c r="FG766" s="17">
        <v>41.42</v>
      </c>
      <c r="FH766" s="17">
        <v>41.44</v>
      </c>
      <c r="FI766" s="17">
        <v>41.41</v>
      </c>
      <c r="FJ766" s="17">
        <v>41.41</v>
      </c>
      <c r="FK766" s="17">
        <v>41.39</v>
      </c>
      <c r="FL766" s="17">
        <v>41.42</v>
      </c>
      <c r="FM766" s="17">
        <v>41.43</v>
      </c>
      <c r="FN766" s="17">
        <v>41.51</v>
      </c>
      <c r="FO766" s="17">
        <v>41.49</v>
      </c>
      <c r="FP766" s="17">
        <v>41.5</v>
      </c>
      <c r="FQ766" s="17">
        <v>41.43</v>
      </c>
      <c r="FR766" s="17">
        <v>41.43</v>
      </c>
      <c r="FS766" s="17">
        <v>41.41</v>
      </c>
      <c r="FT766" s="17">
        <v>41.48</v>
      </c>
      <c r="FU766" s="17">
        <v>41.48</v>
      </c>
      <c r="FV766" s="17">
        <v>41.43</v>
      </c>
      <c r="FW766" s="17">
        <v>41.47</v>
      </c>
      <c r="FX766" s="17">
        <v>41.43</v>
      </c>
      <c r="FY766" s="17">
        <v>41.42</v>
      </c>
      <c r="FZ766" s="17">
        <v>41.42</v>
      </c>
      <c r="GA766" s="17">
        <v>41.44</v>
      </c>
      <c r="GB766" s="17">
        <v>41.5</v>
      </c>
      <c r="GC766" s="17">
        <v>41.53</v>
      </c>
      <c r="GD766" s="17">
        <v>41.55</v>
      </c>
      <c r="GE766" s="17">
        <v>41.6</v>
      </c>
      <c r="GF766" s="17">
        <v>41.55</v>
      </c>
      <c r="GG766" s="17">
        <v>41.54</v>
      </c>
      <c r="GH766" s="17">
        <v>41.55</v>
      </c>
      <c r="GI766" s="17">
        <v>41.56</v>
      </c>
      <c r="GJ766" s="17">
        <v>41.49</v>
      </c>
      <c r="GK766" s="17">
        <v>41.45</v>
      </c>
      <c r="GL766" s="17">
        <v>41.42</v>
      </c>
      <c r="GM766" s="17">
        <v>41.5</v>
      </c>
      <c r="GN766" s="17">
        <v>41.5</v>
      </c>
      <c r="GO766" s="17">
        <v>41.47</v>
      </c>
      <c r="GP766" s="17">
        <v>41.47</v>
      </c>
      <c r="GQ766" s="17">
        <v>41.5</v>
      </c>
      <c r="GR766" s="17">
        <v>41.55</v>
      </c>
      <c r="GS766" s="17">
        <v>41.7</v>
      </c>
      <c r="GT766" s="17">
        <v>41.73</v>
      </c>
      <c r="GU766" s="17">
        <v>41.5</v>
      </c>
      <c r="GV766" s="17">
        <v>41.6</v>
      </c>
      <c r="GW766" s="17">
        <v>41.66</v>
      </c>
      <c r="GX766" s="17">
        <v>41.57</v>
      </c>
      <c r="GY766" s="17">
        <v>41.64</v>
      </c>
      <c r="GZ766" s="17">
        <v>41.73</v>
      </c>
      <c r="HA766" s="17">
        <v>41.85</v>
      </c>
      <c r="HB766" s="17">
        <v>41.85</v>
      </c>
      <c r="HC766" s="17">
        <v>41.87</v>
      </c>
      <c r="HD766" s="17">
        <v>41.88</v>
      </c>
      <c r="HE766" s="17">
        <v>41.87</v>
      </c>
      <c r="HF766" s="17">
        <v>41.87</v>
      </c>
      <c r="HG766" s="17">
        <v>41.83</v>
      </c>
      <c r="HH766" s="17">
        <v>41.82</v>
      </c>
      <c r="HI766" s="17">
        <v>41.78</v>
      </c>
      <c r="HJ766" s="17">
        <v>41.83</v>
      </c>
      <c r="HK766" s="17">
        <v>41.87</v>
      </c>
      <c r="HL766" s="17">
        <v>42.01</v>
      </c>
      <c r="HM766" s="17">
        <v>42.08</v>
      </c>
      <c r="HN766" s="17">
        <v>42</v>
      </c>
      <c r="HO766" s="17">
        <v>41.95</v>
      </c>
      <c r="HP766" s="17">
        <v>41.96</v>
      </c>
      <c r="HQ766" s="17">
        <v>41.98</v>
      </c>
      <c r="HR766" s="17">
        <v>42.16</v>
      </c>
      <c r="HS766" s="17">
        <v>42.09</v>
      </c>
      <c r="HT766" s="17">
        <v>42.2</v>
      </c>
      <c r="HU766" s="17">
        <v>42.19</v>
      </c>
      <c r="HV766" s="17">
        <v>42.17</v>
      </c>
      <c r="HW766" s="17">
        <v>42.17</v>
      </c>
      <c r="HX766" s="17">
        <v>42.14</v>
      </c>
      <c r="HY766" s="17">
        <v>42.15</v>
      </c>
      <c r="HZ766" s="17">
        <v>42.1</v>
      </c>
      <c r="IA766" s="17">
        <v>42.11</v>
      </c>
      <c r="IB766" s="17">
        <v>42.17</v>
      </c>
      <c r="IC766" s="17">
        <v>42.24</v>
      </c>
      <c r="ID766" s="17">
        <v>42.19</v>
      </c>
      <c r="IE766" s="17">
        <v>42.19</v>
      </c>
      <c r="IF766" s="17">
        <v>42.12</v>
      </c>
      <c r="IG766" s="17">
        <v>42.15</v>
      </c>
      <c r="IH766" s="17">
        <v>42.11</v>
      </c>
      <c r="II766" s="17">
        <v>42.12</v>
      </c>
      <c r="IJ766" s="17">
        <v>42.12</v>
      </c>
      <c r="IK766" s="17">
        <v>42.12</v>
      </c>
      <c r="IL766" s="17">
        <v>42.19</v>
      </c>
      <c r="IM766" s="17">
        <v>42.18</v>
      </c>
      <c r="IN766" s="17">
        <v>42.15</v>
      </c>
      <c r="IO766" s="17">
        <v>42.15</v>
      </c>
      <c r="IP766" s="17">
        <v>42.15</v>
      </c>
      <c r="IQ766" s="17">
        <v>42.1</v>
      </c>
      <c r="IR766" s="17">
        <v>42.05</v>
      </c>
      <c r="IS766" s="17">
        <v>42.01</v>
      </c>
      <c r="IT766" s="17">
        <v>42.04</v>
      </c>
      <c r="IU766" s="17">
        <v>42.04</v>
      </c>
      <c r="IV766" s="17">
        <v>42.04</v>
      </c>
      <c r="IW766" s="17">
        <v>42.04</v>
      </c>
      <c r="IX766" s="17">
        <v>42.04</v>
      </c>
      <c r="IY766" s="17">
        <v>42</v>
      </c>
    </row>
    <row r="767" spans="1:259" x14ac:dyDescent="0.15">
      <c r="A767" s="17" t="s">
        <v>3158</v>
      </c>
      <c r="B767" s="17" t="s">
        <v>3159</v>
      </c>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c r="AA767" s="26"/>
      <c r="AB767" s="17"/>
      <c r="AC767" s="26"/>
      <c r="AD767" s="26"/>
      <c r="AE767" s="17"/>
      <c r="AF767" s="17"/>
      <c r="AG767" s="17"/>
      <c r="AH767" s="17"/>
      <c r="AI767" s="17"/>
      <c r="AJ767" s="17"/>
      <c r="AK767" s="17"/>
      <c r="AL767" s="17"/>
      <c r="AM767" s="17"/>
      <c r="AN767" s="17"/>
      <c r="AO767" s="17"/>
      <c r="AP767" s="17"/>
      <c r="AQ767" s="17"/>
      <c r="AR767" s="17"/>
      <c r="AS767" s="17"/>
      <c r="AT767" s="17"/>
      <c r="AU767" s="17"/>
      <c r="AV767" s="17"/>
      <c r="AW767" s="17"/>
      <c r="AX767" s="17"/>
      <c r="AY767" s="17"/>
      <c r="AZ767" s="17"/>
      <c r="BA767" s="17"/>
      <c r="BB767" s="17"/>
      <c r="BC767" s="17"/>
      <c r="BD767" s="17"/>
      <c r="BE767" s="17"/>
      <c r="BF767" s="17"/>
      <c r="BG767" s="17"/>
      <c r="BH767" s="17"/>
      <c r="BI767" s="17"/>
      <c r="BJ767" s="26"/>
      <c r="BK767" s="17"/>
      <c r="BL767" s="17"/>
      <c r="BM767" s="17"/>
      <c r="BN767" s="17"/>
      <c r="BO767" s="17"/>
      <c r="BP767" s="17"/>
      <c r="BQ767" s="17"/>
      <c r="BR767" s="17"/>
      <c r="BS767" s="17"/>
      <c r="BT767" s="17"/>
      <c r="BU767" s="17"/>
      <c r="BV767" s="17"/>
      <c r="BW767" s="17"/>
      <c r="BX767" s="26"/>
      <c r="BY767" s="26"/>
      <c r="BZ767" s="26"/>
      <c r="CA767" s="26"/>
      <c r="CB767" s="26"/>
      <c r="CC767" s="17"/>
      <c r="CD767" s="17"/>
      <c r="CE767" s="17"/>
      <c r="CF767" s="17"/>
      <c r="CG767" s="17"/>
      <c r="CH767" s="17"/>
      <c r="CI767" s="17"/>
      <c r="CJ767" s="26"/>
      <c r="CK767" s="17"/>
      <c r="CL767" s="17"/>
      <c r="CM767" s="17"/>
      <c r="CN767" s="17"/>
      <c r="CO767" s="17"/>
      <c r="CP767" s="17"/>
      <c r="CQ767" s="17"/>
      <c r="CR767" s="17"/>
      <c r="CS767" s="17"/>
      <c r="CT767" s="17"/>
      <c r="CU767" s="17"/>
      <c r="CV767" s="17"/>
      <c r="CW767" s="17"/>
      <c r="CX767" s="17"/>
      <c r="CY767" s="26"/>
      <c r="CZ767" s="26"/>
      <c r="DA767" s="26"/>
      <c r="DB767" s="17"/>
      <c r="DC767" s="17"/>
      <c r="DD767" s="17"/>
      <c r="DE767" s="17"/>
      <c r="DF767" s="17"/>
      <c r="DG767" s="17"/>
      <c r="DH767" s="26"/>
      <c r="DI767" s="17"/>
      <c r="DJ767" s="17"/>
      <c r="DK767" s="17"/>
      <c r="DL767" s="17"/>
      <c r="DM767" s="17">
        <v>4.28</v>
      </c>
      <c r="DN767" s="17">
        <v>4.29</v>
      </c>
      <c r="DO767" s="17">
        <v>4.29</v>
      </c>
      <c r="DP767" s="17">
        <v>4.29</v>
      </c>
      <c r="DQ767" s="17">
        <v>4.29</v>
      </c>
      <c r="DR767" s="17">
        <v>4.3</v>
      </c>
      <c r="DS767" s="17">
        <v>4.29</v>
      </c>
      <c r="DT767" s="17">
        <v>4.29</v>
      </c>
      <c r="DU767" s="17">
        <v>4.29</v>
      </c>
      <c r="DV767" s="17">
        <v>4.3</v>
      </c>
      <c r="DW767" s="17">
        <v>4.29</v>
      </c>
      <c r="DX767" s="17">
        <v>4.29</v>
      </c>
      <c r="DY767" s="17">
        <v>4.29</v>
      </c>
      <c r="DZ767" s="17">
        <v>4.29</v>
      </c>
      <c r="EA767" s="17">
        <v>4.29</v>
      </c>
      <c r="EB767" s="17">
        <v>4.28</v>
      </c>
      <c r="EC767" s="17">
        <v>4.29</v>
      </c>
      <c r="ED767" s="17">
        <v>4.29</v>
      </c>
      <c r="EE767" s="17">
        <v>4.28</v>
      </c>
      <c r="EF767" s="17">
        <v>4.28</v>
      </c>
      <c r="EG767" s="17">
        <v>4.29</v>
      </c>
      <c r="EH767" s="17">
        <v>4.29</v>
      </c>
      <c r="EI767" s="17">
        <v>4.28</v>
      </c>
      <c r="EJ767" s="17">
        <v>4.29</v>
      </c>
      <c r="EK767" s="17">
        <v>4.28</v>
      </c>
      <c r="EL767" s="17">
        <v>4.28</v>
      </c>
      <c r="EM767" s="17">
        <v>4.28</v>
      </c>
      <c r="EN767" s="17">
        <v>4.28</v>
      </c>
      <c r="EO767" s="17">
        <v>4.28</v>
      </c>
      <c r="EP767" s="17">
        <v>4.28</v>
      </c>
      <c r="EQ767" s="17">
        <v>4.29</v>
      </c>
      <c r="ER767" s="17">
        <v>4.28</v>
      </c>
      <c r="ES767" s="17">
        <v>4.28</v>
      </c>
      <c r="ET767" s="17">
        <v>4.28</v>
      </c>
      <c r="EU767" s="17">
        <v>4.28</v>
      </c>
      <c r="EV767" s="17">
        <v>4.29</v>
      </c>
      <c r="EW767" s="17">
        <v>4.28</v>
      </c>
      <c r="EX767" s="17">
        <v>4.28</v>
      </c>
      <c r="EY767" s="17">
        <v>4.29</v>
      </c>
      <c r="EZ767" s="17">
        <v>4.29</v>
      </c>
      <c r="FA767" s="17">
        <v>4.28</v>
      </c>
      <c r="FB767" s="17">
        <v>4.29</v>
      </c>
      <c r="FC767" s="17">
        <v>4.28</v>
      </c>
      <c r="FD767" s="17">
        <v>4.28</v>
      </c>
      <c r="FE767" s="17">
        <v>4.28</v>
      </c>
      <c r="FF767" s="17">
        <v>4.29</v>
      </c>
      <c r="FG767" s="17">
        <v>4.28</v>
      </c>
      <c r="FH767" s="17">
        <v>4.28</v>
      </c>
      <c r="FI767" s="17">
        <v>4.29</v>
      </c>
      <c r="FJ767" s="17">
        <v>4.29</v>
      </c>
      <c r="FK767" s="17">
        <v>4.29</v>
      </c>
      <c r="FL767" s="17">
        <v>4.28</v>
      </c>
      <c r="FM767" s="17">
        <v>4.2699999999999996</v>
      </c>
      <c r="FN767" s="17">
        <v>4.2699999999999996</v>
      </c>
      <c r="FO767" s="17">
        <v>4.29</v>
      </c>
      <c r="FP767" s="17">
        <v>4.29</v>
      </c>
      <c r="FQ767" s="17">
        <v>4.28</v>
      </c>
      <c r="FR767" s="17">
        <v>4.28</v>
      </c>
      <c r="FS767" s="17">
        <v>4.28</v>
      </c>
      <c r="FT767" s="17">
        <v>4.28</v>
      </c>
      <c r="FU767" s="17">
        <v>4.28</v>
      </c>
      <c r="FV767" s="17">
        <v>4.28</v>
      </c>
      <c r="FW767" s="17">
        <v>4.28</v>
      </c>
      <c r="FX767" s="17">
        <v>4.28</v>
      </c>
      <c r="FY767" s="17">
        <v>4.2699999999999996</v>
      </c>
      <c r="FZ767" s="17">
        <v>4.2699999999999996</v>
      </c>
      <c r="GA767" s="17">
        <v>4.2699999999999996</v>
      </c>
      <c r="GB767" s="17">
        <v>4.28</v>
      </c>
      <c r="GC767" s="17">
        <v>4.2699999999999996</v>
      </c>
      <c r="GD767" s="17">
        <v>4.2699999999999996</v>
      </c>
      <c r="GE767" s="17">
        <v>4.2699999999999996</v>
      </c>
      <c r="GF767" s="17">
        <v>4.2699999999999996</v>
      </c>
      <c r="GG767" s="17">
        <v>4.2699999999999996</v>
      </c>
      <c r="GH767" s="17">
        <v>4.26</v>
      </c>
      <c r="GI767" s="17">
        <v>4.25</v>
      </c>
      <c r="GJ767" s="17">
        <v>4.25</v>
      </c>
      <c r="GK767" s="17">
        <v>4.25</v>
      </c>
      <c r="GL767" s="17">
        <v>4.25</v>
      </c>
      <c r="GM767" s="17">
        <v>4.26</v>
      </c>
      <c r="GN767" s="17">
        <v>4.26</v>
      </c>
      <c r="GO767" s="17">
        <v>4.26</v>
      </c>
      <c r="GP767" s="17">
        <v>4.26</v>
      </c>
      <c r="GQ767" s="17">
        <v>4.2699999999999996</v>
      </c>
      <c r="GR767" s="17">
        <v>4.26</v>
      </c>
      <c r="GS767" s="17">
        <v>4.26</v>
      </c>
      <c r="GT767" s="17">
        <v>4.26</v>
      </c>
      <c r="GU767" s="17">
        <v>4.26</v>
      </c>
      <c r="GV767" s="17">
        <v>4.26</v>
      </c>
      <c r="GW767" s="17">
        <v>4.26</v>
      </c>
      <c r="GX767" s="17">
        <v>4.2699999999999996</v>
      </c>
      <c r="GY767" s="17">
        <v>4.2699999999999996</v>
      </c>
      <c r="GZ767" s="17">
        <v>4.2699999999999996</v>
      </c>
      <c r="HA767" s="17">
        <v>4.2699999999999996</v>
      </c>
      <c r="HB767" s="17">
        <v>4.26</v>
      </c>
      <c r="HC767" s="17">
        <v>4.26</v>
      </c>
      <c r="HD767" s="17">
        <v>4.26</v>
      </c>
      <c r="HE767" s="17">
        <v>4.26</v>
      </c>
      <c r="HF767" s="17">
        <v>4.26</v>
      </c>
      <c r="HG767" s="17">
        <v>4.26</v>
      </c>
      <c r="HH767" s="17">
        <v>4.26</v>
      </c>
      <c r="HI767" s="17">
        <v>4.26</v>
      </c>
      <c r="HJ767" s="17">
        <v>4.25</v>
      </c>
      <c r="HK767" s="17">
        <v>4.2699999999999996</v>
      </c>
      <c r="HL767" s="17">
        <v>4.25</v>
      </c>
      <c r="HM767" s="17">
        <v>4.26</v>
      </c>
      <c r="HN767" s="17">
        <v>4.25</v>
      </c>
      <c r="HO767" s="17">
        <v>4.25</v>
      </c>
      <c r="HP767" s="17">
        <v>4.26</v>
      </c>
      <c r="HQ767" s="17">
        <v>4.26</v>
      </c>
      <c r="HR767" s="17">
        <v>4.25</v>
      </c>
      <c r="HS767" s="17">
        <v>4.25</v>
      </c>
      <c r="HT767" s="17">
        <v>4.25</v>
      </c>
      <c r="HU767" s="17">
        <v>4.25</v>
      </c>
      <c r="HV767" s="17">
        <v>4.26</v>
      </c>
      <c r="HW767" s="17">
        <v>4.26</v>
      </c>
      <c r="HX767" s="17">
        <v>4.25</v>
      </c>
      <c r="HY767" s="17">
        <v>4.26</v>
      </c>
      <c r="HZ767" s="17">
        <v>4.25</v>
      </c>
      <c r="IA767" s="17">
        <v>4.26</v>
      </c>
      <c r="IB767" s="17">
        <v>4.26</v>
      </c>
      <c r="IC767" s="17">
        <v>4.25</v>
      </c>
      <c r="ID767" s="17">
        <v>4.25</v>
      </c>
      <c r="IE767" s="17">
        <v>4.25</v>
      </c>
      <c r="IF767" s="17">
        <v>4.26</v>
      </c>
      <c r="IG767" s="17">
        <v>4.25</v>
      </c>
      <c r="IH767" s="17">
        <v>4.25</v>
      </c>
      <c r="II767" s="17">
        <v>4.25</v>
      </c>
      <c r="IJ767" s="17">
        <v>4.25</v>
      </c>
      <c r="IK767" s="17">
        <v>4.25</v>
      </c>
      <c r="IL767" s="17">
        <v>4.26</v>
      </c>
      <c r="IM767" s="17">
        <v>4.25</v>
      </c>
      <c r="IN767" s="17">
        <v>4.26</v>
      </c>
      <c r="IO767" s="17">
        <v>4.25</v>
      </c>
      <c r="IP767" s="17">
        <v>4.25</v>
      </c>
      <c r="IQ767" s="17">
        <v>4.26</v>
      </c>
      <c r="IR767" s="17">
        <v>4.25</v>
      </c>
      <c r="IS767" s="17">
        <v>4.25</v>
      </c>
      <c r="IT767" s="17">
        <v>4.26</v>
      </c>
      <c r="IU767" s="17">
        <v>4.25</v>
      </c>
      <c r="IV767" s="17">
        <v>4.25</v>
      </c>
      <c r="IW767" s="17">
        <v>4.25</v>
      </c>
      <c r="IX767" s="17">
        <v>4.25</v>
      </c>
      <c r="IY767" s="17">
        <v>4.25</v>
      </c>
    </row>
    <row r="768" spans="1:259" x14ac:dyDescent="0.15">
      <c r="A768" s="17" t="s">
        <v>3112</v>
      </c>
      <c r="B768" s="17" t="s">
        <v>3113</v>
      </c>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c r="AA768" s="26"/>
      <c r="AB768" s="17"/>
      <c r="AC768" s="26"/>
      <c r="AD768" s="26"/>
      <c r="AE768" s="17"/>
      <c r="AF768" s="17"/>
      <c r="AG768" s="17"/>
      <c r="AH768" s="17"/>
      <c r="AI768" s="17"/>
      <c r="AJ768" s="17"/>
      <c r="AK768" s="17"/>
      <c r="AL768" s="17"/>
      <c r="AM768" s="17"/>
      <c r="AN768" s="17"/>
      <c r="AO768" s="17"/>
      <c r="AP768" s="17"/>
      <c r="AQ768" s="17"/>
      <c r="AR768" s="17"/>
      <c r="AS768" s="17"/>
      <c r="AT768" s="17"/>
      <c r="AU768" s="17"/>
      <c r="AV768" s="17"/>
      <c r="AW768" s="17"/>
      <c r="AX768" s="17"/>
      <c r="AY768" s="17"/>
      <c r="AZ768" s="17"/>
      <c r="BA768" s="17"/>
      <c r="BB768" s="17"/>
      <c r="BC768" s="17"/>
      <c r="BD768" s="17"/>
      <c r="BE768" s="17"/>
      <c r="BF768" s="17"/>
      <c r="BG768" s="17"/>
      <c r="BH768" s="17"/>
      <c r="BI768" s="17"/>
      <c r="BJ768" s="26"/>
      <c r="BK768" s="17"/>
      <c r="BL768" s="17"/>
      <c r="BM768" s="17"/>
      <c r="BN768" s="17"/>
      <c r="BO768" s="17"/>
      <c r="BP768" s="17"/>
      <c r="BQ768" s="17"/>
      <c r="BR768" s="17"/>
      <c r="BS768" s="17"/>
      <c r="BT768" s="17"/>
      <c r="BU768" s="17"/>
      <c r="BV768" s="17"/>
      <c r="BW768" s="17"/>
      <c r="BX768" s="26"/>
      <c r="BY768" s="26"/>
      <c r="BZ768" s="26"/>
      <c r="CA768" s="26"/>
      <c r="CB768" s="26"/>
      <c r="CC768" s="17"/>
      <c r="CD768" s="17"/>
      <c r="CE768" s="17"/>
      <c r="CF768" s="17"/>
      <c r="CG768" s="17"/>
      <c r="CH768" s="17"/>
      <c r="CI768" s="17"/>
      <c r="CJ768" s="26"/>
      <c r="CK768" s="17"/>
      <c r="CL768" s="17"/>
      <c r="CM768" s="17"/>
      <c r="CN768" s="17"/>
      <c r="CO768" s="17"/>
      <c r="CP768" s="17"/>
      <c r="CQ768" s="17"/>
      <c r="CR768" s="17"/>
      <c r="CS768" s="17"/>
      <c r="CT768" s="17"/>
      <c r="CU768" s="17"/>
      <c r="CV768" s="17"/>
      <c r="CW768" s="17"/>
      <c r="CX768" s="17"/>
      <c r="CY768" s="26"/>
      <c r="CZ768" s="26"/>
      <c r="DA768" s="26"/>
      <c r="DB768" s="17"/>
      <c r="DC768" s="17"/>
      <c r="DD768" s="17"/>
      <c r="DE768" s="17"/>
      <c r="DF768" s="17"/>
      <c r="DG768" s="17"/>
      <c r="DH768" s="26"/>
      <c r="DI768" s="17"/>
      <c r="DJ768" s="17"/>
      <c r="DK768" s="17"/>
      <c r="DL768" s="17"/>
      <c r="DM768" s="17">
        <v>4.6900000000000004</v>
      </c>
      <c r="DN768" s="17">
        <v>4.6900000000000004</v>
      </c>
      <c r="DO768" s="17">
        <v>4.6900000000000004</v>
      </c>
      <c r="DP768" s="17">
        <v>4.68</v>
      </c>
      <c r="DQ768" s="17">
        <v>4.68</v>
      </c>
      <c r="DR768" s="17">
        <v>4.68</v>
      </c>
      <c r="DS768" s="17">
        <v>4.6900000000000004</v>
      </c>
      <c r="DT768" s="17">
        <v>4.68</v>
      </c>
      <c r="DU768" s="17">
        <v>4.6900000000000004</v>
      </c>
      <c r="DV768" s="17">
        <v>4.6900000000000004</v>
      </c>
      <c r="DW768" s="17">
        <v>4.6900000000000004</v>
      </c>
      <c r="DX768" s="17">
        <v>4.68</v>
      </c>
      <c r="DY768" s="17">
        <v>4.6900000000000004</v>
      </c>
      <c r="DZ768" s="17">
        <v>4.6900000000000004</v>
      </c>
      <c r="EA768" s="17">
        <v>4.6900000000000004</v>
      </c>
      <c r="EB768" s="17">
        <v>4.6900000000000004</v>
      </c>
      <c r="EC768" s="17">
        <v>4.68</v>
      </c>
      <c r="ED768" s="17">
        <v>4.67</v>
      </c>
      <c r="EE768" s="17">
        <v>4.67</v>
      </c>
      <c r="EF768" s="17">
        <v>4.67</v>
      </c>
      <c r="EG768" s="17">
        <v>4.68</v>
      </c>
      <c r="EH768" s="17">
        <v>4.68</v>
      </c>
      <c r="EI768" s="17">
        <v>4.68</v>
      </c>
      <c r="EJ768" s="17">
        <v>4.68</v>
      </c>
      <c r="EK768" s="17">
        <v>4.6900000000000004</v>
      </c>
      <c r="EL768" s="17">
        <v>4.68</v>
      </c>
      <c r="EM768" s="17">
        <v>4.67</v>
      </c>
      <c r="EN768" s="17">
        <v>4.68</v>
      </c>
      <c r="EO768" s="17">
        <v>4.68</v>
      </c>
      <c r="EP768" s="17">
        <v>4.68</v>
      </c>
      <c r="EQ768" s="17">
        <v>4.6900000000000004</v>
      </c>
      <c r="ER768" s="17">
        <v>4.68</v>
      </c>
      <c r="ES768" s="17">
        <v>4.6900000000000004</v>
      </c>
      <c r="ET768" s="17">
        <v>4.6900000000000004</v>
      </c>
      <c r="EU768" s="17">
        <v>4.6900000000000004</v>
      </c>
      <c r="EV768" s="17">
        <v>4.68</v>
      </c>
      <c r="EW768" s="17">
        <v>4.68</v>
      </c>
      <c r="EX768" s="17">
        <v>4.6900000000000004</v>
      </c>
      <c r="EY768" s="17">
        <v>4.68</v>
      </c>
      <c r="EZ768" s="17">
        <v>4.67</v>
      </c>
      <c r="FA768" s="17">
        <v>4.68</v>
      </c>
      <c r="FB768" s="17">
        <v>4.68</v>
      </c>
      <c r="FC768" s="17">
        <v>4.67</v>
      </c>
      <c r="FD768" s="17">
        <v>4.68</v>
      </c>
      <c r="FE768" s="17">
        <v>4.68</v>
      </c>
      <c r="FF768" s="17">
        <v>4.68</v>
      </c>
      <c r="FG768" s="17">
        <v>4.66</v>
      </c>
      <c r="FH768" s="17">
        <v>4.67</v>
      </c>
      <c r="FI768" s="17">
        <v>4.67</v>
      </c>
      <c r="FJ768" s="17">
        <v>4.68</v>
      </c>
      <c r="FK768" s="17">
        <v>4.67</v>
      </c>
      <c r="FL768" s="17">
        <v>4.67</v>
      </c>
      <c r="FM768" s="17">
        <v>4.67</v>
      </c>
      <c r="FN768" s="17">
        <v>4.67</v>
      </c>
      <c r="FO768" s="17">
        <v>4.68</v>
      </c>
      <c r="FP768" s="17">
        <v>4.68</v>
      </c>
      <c r="FQ768" s="17">
        <v>4.68</v>
      </c>
      <c r="FR768" s="17">
        <v>4.67</v>
      </c>
      <c r="FS768" s="17">
        <v>4.68</v>
      </c>
      <c r="FT768" s="17">
        <v>4.68</v>
      </c>
      <c r="FU768" s="17">
        <v>4.6900000000000004</v>
      </c>
      <c r="FV768" s="17">
        <v>4.68</v>
      </c>
      <c r="FW768" s="17">
        <v>4.68</v>
      </c>
      <c r="FX768" s="17">
        <v>4.67</v>
      </c>
      <c r="FY768" s="17">
        <v>4.67</v>
      </c>
      <c r="FZ768" s="17">
        <v>4.68</v>
      </c>
      <c r="GA768" s="17">
        <v>4.68</v>
      </c>
      <c r="GB768" s="17">
        <v>4.68</v>
      </c>
      <c r="GC768" s="17">
        <v>4.68</v>
      </c>
      <c r="GD768" s="17">
        <v>4.68</v>
      </c>
      <c r="GE768" s="17">
        <v>4.68</v>
      </c>
      <c r="GF768" s="17">
        <v>4.6900000000000004</v>
      </c>
      <c r="GG768" s="17">
        <v>4.6900000000000004</v>
      </c>
      <c r="GH768" s="17">
        <v>4.68</v>
      </c>
      <c r="GI768" s="17">
        <v>4.68</v>
      </c>
      <c r="GJ768" s="17">
        <v>4.67</v>
      </c>
      <c r="GK768" s="17">
        <v>4.67</v>
      </c>
      <c r="GL768" s="17">
        <v>4.67</v>
      </c>
      <c r="GM768" s="17">
        <v>4.67</v>
      </c>
      <c r="GN768" s="17">
        <v>4.67</v>
      </c>
      <c r="GO768" s="17">
        <v>4.67</v>
      </c>
      <c r="GP768" s="17">
        <v>4.67</v>
      </c>
      <c r="GQ768" s="17">
        <v>4.67</v>
      </c>
      <c r="GR768" s="17">
        <v>4.66</v>
      </c>
      <c r="GS768" s="17">
        <v>4.66</v>
      </c>
      <c r="GT768" s="17">
        <v>4.67</v>
      </c>
      <c r="GU768" s="17">
        <v>4.66</v>
      </c>
      <c r="GV768" s="17">
        <v>4.67</v>
      </c>
      <c r="GW768" s="17">
        <v>4.67</v>
      </c>
      <c r="GX768" s="17">
        <v>4.67</v>
      </c>
      <c r="GY768" s="17">
        <v>4.66</v>
      </c>
      <c r="GZ768" s="17">
        <v>4.66</v>
      </c>
      <c r="HA768" s="17">
        <v>4.67</v>
      </c>
      <c r="HB768" s="17">
        <v>4.67</v>
      </c>
      <c r="HC768" s="17">
        <v>4.66</v>
      </c>
      <c r="HD768" s="17">
        <v>4.67</v>
      </c>
      <c r="HE768" s="17">
        <v>4.67</v>
      </c>
      <c r="HF768" s="17">
        <v>4.67</v>
      </c>
      <c r="HG768" s="17">
        <v>4.67</v>
      </c>
      <c r="HH768" s="17">
        <v>4.67</v>
      </c>
      <c r="HI768" s="17">
        <v>4.66</v>
      </c>
      <c r="HJ768" s="17">
        <v>4.66</v>
      </c>
      <c r="HK768" s="17">
        <v>4.66</v>
      </c>
      <c r="HL768" s="17">
        <v>4.6399999999999997</v>
      </c>
      <c r="HM768" s="17">
        <v>4.62</v>
      </c>
      <c r="HN768" s="17">
        <v>4.6399999999999997</v>
      </c>
      <c r="HO768" s="17">
        <v>4.6500000000000004</v>
      </c>
      <c r="HP768" s="17">
        <v>4.6399999999999997</v>
      </c>
      <c r="HQ768" s="17">
        <v>4.6399999999999997</v>
      </c>
      <c r="HR768" s="17">
        <v>4.63</v>
      </c>
      <c r="HS768" s="17">
        <v>4.6399999999999997</v>
      </c>
      <c r="HT768" s="17">
        <v>4.63</v>
      </c>
      <c r="HU768" s="17">
        <v>4.63</v>
      </c>
      <c r="HV768" s="17">
        <v>4.6399999999999997</v>
      </c>
      <c r="HW768" s="17">
        <v>4.6399999999999997</v>
      </c>
      <c r="HX768" s="17">
        <v>4.6399999999999997</v>
      </c>
      <c r="HY768" s="17">
        <v>4.6399999999999997</v>
      </c>
      <c r="HZ768" s="17">
        <v>4.6399999999999997</v>
      </c>
      <c r="IA768" s="17">
        <v>4.6399999999999997</v>
      </c>
      <c r="IB768" s="17">
        <v>4.63</v>
      </c>
      <c r="IC768" s="17">
        <v>4.6399999999999997</v>
      </c>
      <c r="ID768" s="17">
        <v>4.6399999999999997</v>
      </c>
      <c r="IE768" s="17">
        <v>4.6399999999999997</v>
      </c>
      <c r="IF768" s="17">
        <v>4.6399999999999997</v>
      </c>
      <c r="IG768" s="17">
        <v>4.63</v>
      </c>
      <c r="IH768" s="17">
        <v>4.62</v>
      </c>
      <c r="II768" s="17">
        <v>4.62</v>
      </c>
      <c r="IJ768" s="17">
        <v>4.62</v>
      </c>
      <c r="IK768" s="17">
        <v>4.62</v>
      </c>
      <c r="IL768" s="17">
        <v>4.63</v>
      </c>
      <c r="IM768" s="17">
        <v>4.6399999999999997</v>
      </c>
      <c r="IN768" s="17">
        <v>4.6399999999999997</v>
      </c>
      <c r="IO768" s="17">
        <v>4.63</v>
      </c>
      <c r="IP768" s="17">
        <v>4.63</v>
      </c>
      <c r="IQ768" s="17">
        <v>4.6399999999999997</v>
      </c>
      <c r="IR768" s="17">
        <v>4.62</v>
      </c>
      <c r="IS768" s="17">
        <v>4.63</v>
      </c>
      <c r="IT768" s="17">
        <v>4.63</v>
      </c>
      <c r="IU768" s="17">
        <v>4.63</v>
      </c>
      <c r="IV768" s="17">
        <v>4.63</v>
      </c>
      <c r="IW768" s="17">
        <v>4.6399999999999997</v>
      </c>
      <c r="IX768" s="17">
        <v>4.6500000000000004</v>
      </c>
      <c r="IY768" s="17">
        <v>4.6399999999999997</v>
      </c>
    </row>
    <row r="769" spans="1:259" x14ac:dyDescent="0.15">
      <c r="A769" s="17" t="s">
        <v>3496</v>
      </c>
      <c r="B769" s="17" t="s">
        <v>3497</v>
      </c>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c r="AA769" s="26"/>
      <c r="AB769" s="17"/>
      <c r="AC769" s="26"/>
      <c r="AD769" s="26"/>
      <c r="AE769" s="17"/>
      <c r="AF769" s="17"/>
      <c r="AG769" s="17"/>
      <c r="AH769" s="17"/>
      <c r="AI769" s="17"/>
      <c r="AJ769" s="17"/>
      <c r="AK769" s="17"/>
      <c r="AL769" s="17"/>
      <c r="AM769" s="17"/>
      <c r="AN769" s="17"/>
      <c r="AO769" s="17"/>
      <c r="AP769" s="17"/>
      <c r="AQ769" s="17"/>
      <c r="AR769" s="17"/>
      <c r="AS769" s="17"/>
      <c r="AT769" s="17"/>
      <c r="AU769" s="17"/>
      <c r="AV769" s="17"/>
      <c r="AW769" s="17"/>
      <c r="AX769" s="17"/>
      <c r="AY769" s="17"/>
      <c r="AZ769" s="17"/>
      <c r="BA769" s="17"/>
      <c r="BB769" s="17"/>
      <c r="BC769" s="17"/>
      <c r="BD769" s="17"/>
      <c r="BE769" s="17"/>
      <c r="BF769" s="17"/>
      <c r="BG769" s="17"/>
      <c r="BH769" s="17"/>
      <c r="BI769" s="17"/>
      <c r="BJ769" s="26"/>
      <c r="BK769" s="17"/>
      <c r="BL769" s="17"/>
      <c r="BM769" s="17"/>
      <c r="BN769" s="17"/>
      <c r="BO769" s="17"/>
      <c r="BP769" s="17"/>
      <c r="BQ769" s="17"/>
      <c r="BR769" s="17"/>
      <c r="BS769" s="17"/>
      <c r="BT769" s="17"/>
      <c r="BU769" s="17"/>
      <c r="BV769" s="17"/>
      <c r="BW769" s="17"/>
      <c r="BX769" s="26"/>
      <c r="BY769" s="26"/>
      <c r="BZ769" s="26"/>
      <c r="CA769" s="26"/>
      <c r="CB769" s="26"/>
      <c r="CC769" s="17"/>
      <c r="CD769" s="17"/>
      <c r="CE769" s="17"/>
      <c r="CF769" s="17"/>
      <c r="CG769" s="17"/>
      <c r="CH769" s="17"/>
      <c r="CI769" s="17"/>
      <c r="CJ769" s="26"/>
      <c r="CK769" s="17"/>
      <c r="CL769" s="17"/>
      <c r="CM769" s="17"/>
      <c r="CN769" s="17"/>
      <c r="CO769" s="17"/>
      <c r="CP769" s="17"/>
      <c r="CQ769" s="17"/>
      <c r="CR769" s="17"/>
      <c r="CS769" s="17"/>
      <c r="CT769" s="17"/>
      <c r="CU769" s="17"/>
      <c r="CV769" s="17"/>
      <c r="CW769" s="17"/>
      <c r="CX769" s="17"/>
      <c r="CY769" s="26"/>
      <c r="CZ769" s="26"/>
      <c r="DA769" s="26"/>
      <c r="DB769" s="17"/>
      <c r="DC769" s="17"/>
      <c r="DD769" s="17"/>
      <c r="DE769" s="17"/>
      <c r="DF769" s="17"/>
      <c r="DG769" s="17"/>
      <c r="DH769" s="26"/>
      <c r="DI769" s="17"/>
      <c r="DJ769" s="17"/>
      <c r="DK769" s="17"/>
      <c r="DL769" s="17"/>
      <c r="DM769" s="17">
        <v>42.27</v>
      </c>
      <c r="DN769" s="17">
        <v>42.32</v>
      </c>
      <c r="DO769" s="17">
        <v>42.35</v>
      </c>
      <c r="DP769" s="17">
        <v>42.35</v>
      </c>
      <c r="DQ769" s="17">
        <v>42.34</v>
      </c>
      <c r="DR769" s="17">
        <v>42.34</v>
      </c>
      <c r="DS769" s="17">
        <v>42.3</v>
      </c>
      <c r="DT769" s="17">
        <v>42.24</v>
      </c>
      <c r="DU769" s="17">
        <v>42.26</v>
      </c>
      <c r="DV769" s="17">
        <v>42.26</v>
      </c>
      <c r="DW769" s="17">
        <v>42.25</v>
      </c>
      <c r="DX769" s="17">
        <v>42.25</v>
      </c>
      <c r="DY769" s="17">
        <v>42.24</v>
      </c>
      <c r="DZ769" s="17">
        <v>42.16</v>
      </c>
      <c r="EA769" s="17">
        <v>42.13</v>
      </c>
      <c r="EB769" s="17">
        <v>42.13</v>
      </c>
      <c r="EC769" s="17">
        <v>42.1</v>
      </c>
      <c r="ED769" s="17">
        <v>42.14</v>
      </c>
      <c r="EE769" s="17">
        <v>42.1</v>
      </c>
      <c r="EF769" s="17">
        <v>42.15</v>
      </c>
      <c r="EG769" s="17">
        <v>42.12</v>
      </c>
      <c r="EH769" s="17">
        <v>42.12</v>
      </c>
      <c r="EI769" s="17">
        <v>42.13</v>
      </c>
      <c r="EJ769" s="17">
        <v>42.13</v>
      </c>
      <c r="EK769" s="17">
        <v>42.14</v>
      </c>
      <c r="EL769" s="17">
        <v>42.15</v>
      </c>
      <c r="EM769" s="17">
        <v>42.14</v>
      </c>
      <c r="EN769" s="17">
        <v>42.13</v>
      </c>
      <c r="EO769" s="17">
        <v>42.15</v>
      </c>
      <c r="EP769" s="17">
        <v>42.14</v>
      </c>
      <c r="EQ769" s="17">
        <v>42.13</v>
      </c>
      <c r="ER769" s="17">
        <v>42.13</v>
      </c>
      <c r="ES769" s="17">
        <v>42.14</v>
      </c>
      <c r="ET769" s="17">
        <v>42.18</v>
      </c>
      <c r="EU769" s="17">
        <v>42.15</v>
      </c>
      <c r="EV769" s="17">
        <v>42.18</v>
      </c>
      <c r="EW769" s="17">
        <v>42.18</v>
      </c>
      <c r="EX769" s="17">
        <v>42.19</v>
      </c>
      <c r="EY769" s="17">
        <v>42.16</v>
      </c>
      <c r="EZ769" s="17">
        <v>42.16</v>
      </c>
      <c r="FA769" s="17">
        <v>42.15</v>
      </c>
      <c r="FB769" s="17">
        <v>42.15</v>
      </c>
      <c r="FC769" s="17">
        <v>42.14</v>
      </c>
      <c r="FD769" s="17">
        <v>42.11</v>
      </c>
      <c r="FE769" s="17">
        <v>42.11</v>
      </c>
      <c r="FF769" s="17">
        <v>42.12</v>
      </c>
      <c r="FG769" s="17">
        <v>42.13</v>
      </c>
      <c r="FH769" s="17">
        <v>42.13</v>
      </c>
      <c r="FI769" s="17">
        <v>42.16</v>
      </c>
      <c r="FJ769" s="17">
        <v>42.15</v>
      </c>
      <c r="FK769" s="17">
        <v>42.14</v>
      </c>
      <c r="FL769" s="17">
        <v>42.15</v>
      </c>
      <c r="FM769" s="17">
        <v>42.16</v>
      </c>
      <c r="FN769" s="17">
        <v>42.15</v>
      </c>
      <c r="FO769" s="17">
        <v>42.15</v>
      </c>
      <c r="FP769" s="17">
        <v>42.18</v>
      </c>
      <c r="FQ769" s="17">
        <v>42.18</v>
      </c>
      <c r="FR769" s="17">
        <v>42.16</v>
      </c>
      <c r="FS769" s="17">
        <v>42.16</v>
      </c>
      <c r="FT769" s="17">
        <v>42.18</v>
      </c>
      <c r="FU769" s="17">
        <v>42.17</v>
      </c>
      <c r="FV769" s="17">
        <v>42.19</v>
      </c>
      <c r="FW769" s="17">
        <v>42.19</v>
      </c>
      <c r="FX769" s="17">
        <v>42.2</v>
      </c>
      <c r="FY769" s="17">
        <v>42.26</v>
      </c>
      <c r="FZ769" s="17">
        <v>42.28</v>
      </c>
      <c r="GA769" s="17">
        <v>42.28</v>
      </c>
      <c r="GB769" s="17">
        <v>42.23</v>
      </c>
      <c r="GC769" s="17">
        <v>42.21</v>
      </c>
      <c r="GD769" s="17">
        <v>42.21</v>
      </c>
      <c r="GE769" s="17">
        <v>42.22</v>
      </c>
      <c r="GF769" s="17">
        <v>42.18</v>
      </c>
      <c r="GG769" s="17">
        <v>42.2</v>
      </c>
      <c r="GH769" s="17">
        <v>42.19</v>
      </c>
      <c r="GI769" s="17">
        <v>42.19</v>
      </c>
      <c r="GJ769" s="17">
        <v>42.2</v>
      </c>
      <c r="GK769" s="17">
        <v>42.19</v>
      </c>
      <c r="GL769" s="17">
        <v>42.19</v>
      </c>
      <c r="GM769" s="17">
        <v>42.23</v>
      </c>
      <c r="GN769" s="17">
        <v>42.17</v>
      </c>
      <c r="GO769" s="17">
        <v>42.14</v>
      </c>
      <c r="GP769" s="17">
        <v>42.15</v>
      </c>
      <c r="GQ769" s="17">
        <v>42.15</v>
      </c>
      <c r="GR769" s="17">
        <v>42.13</v>
      </c>
      <c r="GS769" s="17">
        <v>42.11</v>
      </c>
      <c r="GT769" s="17">
        <v>42.12</v>
      </c>
      <c r="GU769" s="17">
        <v>42.15</v>
      </c>
      <c r="GV769" s="17">
        <v>42.15</v>
      </c>
      <c r="GW769" s="17">
        <v>42.14</v>
      </c>
      <c r="GX769" s="17">
        <v>42.11</v>
      </c>
      <c r="GY769" s="17">
        <v>42.12</v>
      </c>
      <c r="GZ769" s="17">
        <v>42.12</v>
      </c>
      <c r="HA769" s="17">
        <v>42.11</v>
      </c>
      <c r="HB769" s="17">
        <v>42.13</v>
      </c>
      <c r="HC769" s="17">
        <v>42.12</v>
      </c>
      <c r="HD769" s="17">
        <v>42.2</v>
      </c>
      <c r="HE769" s="17">
        <v>42.16</v>
      </c>
      <c r="HF769" s="17">
        <v>42.15</v>
      </c>
      <c r="HG769" s="17">
        <v>42.22</v>
      </c>
      <c r="HH769" s="17">
        <v>42.25</v>
      </c>
      <c r="HI769" s="17">
        <v>42.23</v>
      </c>
      <c r="HJ769" s="17">
        <v>42.23</v>
      </c>
      <c r="HK769" s="17">
        <v>42.23</v>
      </c>
      <c r="HL769" s="17">
        <v>42.22</v>
      </c>
      <c r="HM769" s="17">
        <v>42.16</v>
      </c>
      <c r="HN769" s="17">
        <v>42.17</v>
      </c>
      <c r="HO769" s="17">
        <v>42.14</v>
      </c>
      <c r="HP769" s="17">
        <v>42.15</v>
      </c>
      <c r="HQ769" s="17">
        <v>42.11</v>
      </c>
      <c r="HR769" s="17">
        <v>42.11</v>
      </c>
      <c r="HS769" s="17">
        <v>42.11</v>
      </c>
      <c r="HT769" s="17">
        <v>42.11</v>
      </c>
      <c r="HU769" s="17">
        <v>42.11</v>
      </c>
      <c r="HV769" s="17">
        <v>42.09</v>
      </c>
      <c r="HW769" s="17">
        <v>42.08</v>
      </c>
      <c r="HX769" s="17">
        <v>42.05</v>
      </c>
      <c r="HY769" s="17">
        <v>42.03</v>
      </c>
      <c r="HZ769" s="17">
        <v>42</v>
      </c>
      <c r="IA769" s="17">
        <v>41.96</v>
      </c>
      <c r="IB769" s="17">
        <v>41.98</v>
      </c>
      <c r="IC769" s="17">
        <v>41.96</v>
      </c>
      <c r="ID769" s="17">
        <v>41.93</v>
      </c>
      <c r="IE769" s="17">
        <v>41.84</v>
      </c>
      <c r="IF769" s="17">
        <v>41.83</v>
      </c>
      <c r="IG769" s="17">
        <v>41.85</v>
      </c>
      <c r="IH769" s="17">
        <v>41.87</v>
      </c>
      <c r="II769" s="17">
        <v>41.86</v>
      </c>
      <c r="IJ769" s="17">
        <v>41.83</v>
      </c>
      <c r="IK769" s="17">
        <v>41.83</v>
      </c>
      <c r="IL769" s="17">
        <v>41.8</v>
      </c>
      <c r="IM769" s="17">
        <v>41.75</v>
      </c>
      <c r="IN769" s="17">
        <v>41.7</v>
      </c>
      <c r="IO769" s="17">
        <v>41.73</v>
      </c>
      <c r="IP769" s="17">
        <v>41.83</v>
      </c>
      <c r="IQ769" s="17">
        <v>41.87</v>
      </c>
      <c r="IR769" s="17">
        <v>41.82</v>
      </c>
      <c r="IS769" s="17">
        <v>41.77</v>
      </c>
      <c r="IT769" s="17">
        <v>41.8</v>
      </c>
      <c r="IU769" s="17">
        <v>41.8</v>
      </c>
      <c r="IV769" s="17">
        <v>41.8</v>
      </c>
      <c r="IW769" s="17">
        <v>41.85</v>
      </c>
      <c r="IX769" s="17">
        <v>41.85</v>
      </c>
      <c r="IY769" s="17">
        <v>41.84</v>
      </c>
    </row>
    <row r="770" spans="1:259" x14ac:dyDescent="0.15">
      <c r="A770" s="17" t="s">
        <v>3190</v>
      </c>
      <c r="B770" s="17" t="s">
        <v>3191</v>
      </c>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c r="AA770" s="26"/>
      <c r="AB770" s="17"/>
      <c r="AC770" s="26"/>
      <c r="AD770" s="26"/>
      <c r="AE770" s="17"/>
      <c r="AF770" s="17"/>
      <c r="AG770" s="17"/>
      <c r="AH770" s="17"/>
      <c r="AI770" s="17"/>
      <c r="AJ770" s="17"/>
      <c r="AK770" s="17"/>
      <c r="AL770" s="17"/>
      <c r="AM770" s="17"/>
      <c r="AN770" s="17"/>
      <c r="AO770" s="17"/>
      <c r="AP770" s="17"/>
      <c r="AQ770" s="17"/>
      <c r="AR770" s="17"/>
      <c r="AS770" s="17"/>
      <c r="AT770" s="17"/>
      <c r="AU770" s="17"/>
      <c r="AV770" s="17"/>
      <c r="AW770" s="17"/>
      <c r="AX770" s="17"/>
      <c r="AY770" s="17"/>
      <c r="AZ770" s="17"/>
      <c r="BA770" s="17"/>
      <c r="BB770" s="17"/>
      <c r="BC770" s="17"/>
      <c r="BD770" s="17"/>
      <c r="BE770" s="17"/>
      <c r="BF770" s="17"/>
      <c r="BG770" s="17"/>
      <c r="BH770" s="17"/>
      <c r="BI770" s="17"/>
      <c r="BJ770" s="26"/>
      <c r="BK770" s="17"/>
      <c r="BL770" s="17"/>
      <c r="BM770" s="17"/>
      <c r="BN770" s="17"/>
      <c r="BO770" s="17"/>
      <c r="BP770" s="17"/>
      <c r="BQ770" s="17"/>
      <c r="BR770" s="17"/>
      <c r="BS770" s="17"/>
      <c r="BT770" s="17"/>
      <c r="BU770" s="17"/>
      <c r="BV770" s="17"/>
      <c r="BW770" s="17"/>
      <c r="BX770" s="26"/>
      <c r="BY770" s="26"/>
      <c r="BZ770" s="26"/>
      <c r="CA770" s="26"/>
      <c r="CB770" s="26"/>
      <c r="CC770" s="17"/>
      <c r="CD770" s="17"/>
      <c r="CE770" s="17"/>
      <c r="CF770" s="17"/>
      <c r="CG770" s="17"/>
      <c r="CH770" s="17"/>
      <c r="CI770" s="17"/>
      <c r="CJ770" s="26"/>
      <c r="CK770" s="17"/>
      <c r="CL770" s="17"/>
      <c r="CM770" s="17"/>
      <c r="CN770" s="17"/>
      <c r="CO770" s="17"/>
      <c r="CP770" s="17"/>
      <c r="CQ770" s="17"/>
      <c r="CR770" s="17"/>
      <c r="CS770" s="17"/>
      <c r="CT770" s="17"/>
      <c r="CU770" s="17"/>
      <c r="CV770" s="17"/>
      <c r="CW770" s="17"/>
      <c r="CX770" s="17"/>
      <c r="CY770" s="26"/>
      <c r="CZ770" s="26"/>
      <c r="DA770" s="26"/>
      <c r="DB770" s="17"/>
      <c r="DC770" s="17"/>
      <c r="DD770" s="17"/>
      <c r="DE770" s="17"/>
      <c r="DF770" s="17"/>
      <c r="DG770" s="17"/>
      <c r="DH770" s="26"/>
      <c r="DI770" s="17"/>
      <c r="DJ770" s="17"/>
      <c r="DK770" s="17"/>
      <c r="DL770" s="17"/>
      <c r="DM770" s="17">
        <v>14</v>
      </c>
      <c r="DN770" s="17">
        <v>14</v>
      </c>
      <c r="DO770" s="17">
        <v>14</v>
      </c>
      <c r="DP770" s="17">
        <v>14</v>
      </c>
      <c r="DQ770" s="17">
        <v>14</v>
      </c>
      <c r="DR770" s="17">
        <v>14</v>
      </c>
      <c r="DS770" s="17">
        <v>14</v>
      </c>
      <c r="DT770" s="17">
        <v>14.01</v>
      </c>
      <c r="DU770" s="17">
        <v>14.01</v>
      </c>
      <c r="DV770" s="17">
        <v>13.99</v>
      </c>
      <c r="DW770" s="17">
        <v>14</v>
      </c>
      <c r="DX770" s="17">
        <v>14</v>
      </c>
      <c r="DY770" s="17">
        <v>14</v>
      </c>
      <c r="DZ770" s="17">
        <v>14</v>
      </c>
      <c r="EA770" s="17">
        <v>14</v>
      </c>
      <c r="EB770" s="17">
        <v>13.98</v>
      </c>
      <c r="EC770" s="17">
        <v>14</v>
      </c>
      <c r="ED770" s="17">
        <v>13.96</v>
      </c>
      <c r="EE770" s="17">
        <v>13.97</v>
      </c>
      <c r="EF770" s="17">
        <v>13.99</v>
      </c>
      <c r="EG770" s="17">
        <v>13.99</v>
      </c>
      <c r="EH770" s="17">
        <v>13.99</v>
      </c>
      <c r="EI770" s="17">
        <v>13.96</v>
      </c>
      <c r="EJ770" s="17">
        <v>13.98</v>
      </c>
      <c r="EK770" s="17">
        <v>13.98</v>
      </c>
      <c r="EL770" s="17">
        <v>13.98</v>
      </c>
      <c r="EM770" s="17">
        <v>13.99</v>
      </c>
      <c r="EN770" s="17">
        <v>13.99</v>
      </c>
      <c r="EO770" s="17">
        <v>13.94</v>
      </c>
      <c r="EP770" s="17">
        <v>13.98</v>
      </c>
      <c r="EQ770" s="17">
        <v>13.98</v>
      </c>
      <c r="ER770" s="17">
        <v>13.95</v>
      </c>
      <c r="ES770" s="17">
        <v>13.99</v>
      </c>
      <c r="ET770" s="17">
        <v>13.98</v>
      </c>
      <c r="EU770" s="17">
        <v>13.98</v>
      </c>
      <c r="EV770" s="17">
        <v>13.99</v>
      </c>
      <c r="EW770" s="17">
        <v>13.99</v>
      </c>
      <c r="EX770" s="17">
        <v>13.99</v>
      </c>
      <c r="EY770" s="17">
        <v>13.98</v>
      </c>
      <c r="EZ770" s="17">
        <v>13.98</v>
      </c>
      <c r="FA770" s="17">
        <v>13.96</v>
      </c>
      <c r="FB770" s="17">
        <v>13.94</v>
      </c>
      <c r="FC770" s="17">
        <v>13.96</v>
      </c>
      <c r="FD770" s="17">
        <v>13.95</v>
      </c>
      <c r="FE770" s="17">
        <v>13.97</v>
      </c>
      <c r="FF770" s="17">
        <v>13.96</v>
      </c>
      <c r="FG770" s="17">
        <v>13.96</v>
      </c>
      <c r="FH770" s="17">
        <v>13.97</v>
      </c>
      <c r="FI770" s="17">
        <v>13.97</v>
      </c>
      <c r="FJ770" s="17">
        <v>13.98</v>
      </c>
      <c r="FK770" s="17">
        <v>13.98</v>
      </c>
      <c r="FL770" s="17">
        <v>13.98</v>
      </c>
      <c r="FM770" s="17">
        <v>13.98</v>
      </c>
      <c r="FN770" s="17">
        <v>13.97</v>
      </c>
      <c r="FO770" s="17">
        <v>13.97</v>
      </c>
      <c r="FP770" s="17">
        <v>13.97</v>
      </c>
      <c r="FQ770" s="17">
        <v>13.97</v>
      </c>
      <c r="FR770" s="17">
        <v>13.97</v>
      </c>
      <c r="FS770" s="17">
        <v>13.98</v>
      </c>
      <c r="FT770" s="17">
        <v>13.98</v>
      </c>
      <c r="FU770" s="17">
        <v>13.98</v>
      </c>
      <c r="FV770" s="17">
        <v>13.98</v>
      </c>
      <c r="FW770" s="17">
        <v>13.98</v>
      </c>
      <c r="FX770" s="17">
        <v>13.98</v>
      </c>
      <c r="FY770" s="17">
        <v>13.98</v>
      </c>
      <c r="FZ770" s="17">
        <v>13.97</v>
      </c>
      <c r="GA770" s="17">
        <v>13.98</v>
      </c>
      <c r="GB770" s="17">
        <v>13.99</v>
      </c>
      <c r="GC770" s="17">
        <v>13.98</v>
      </c>
      <c r="GD770" s="17">
        <v>13.98</v>
      </c>
      <c r="GE770" s="17">
        <v>13.98</v>
      </c>
      <c r="GF770" s="17">
        <v>13.98</v>
      </c>
      <c r="GG770" s="17">
        <v>13.98</v>
      </c>
      <c r="GH770" s="17">
        <v>13.97</v>
      </c>
      <c r="GI770" s="17">
        <v>13.97</v>
      </c>
      <c r="GJ770" s="17">
        <v>13.97</v>
      </c>
      <c r="GK770" s="17">
        <v>13.97</v>
      </c>
      <c r="GL770" s="17">
        <v>13.98</v>
      </c>
      <c r="GM770" s="17">
        <v>13.98</v>
      </c>
      <c r="GN770" s="17">
        <v>13.98</v>
      </c>
      <c r="GO770" s="17">
        <v>13.97</v>
      </c>
      <c r="GP770" s="17">
        <v>13.96</v>
      </c>
      <c r="GQ770" s="17">
        <v>13.97</v>
      </c>
      <c r="GR770" s="17">
        <v>13.98</v>
      </c>
      <c r="GS770" s="17">
        <v>13.97</v>
      </c>
      <c r="GT770" s="17">
        <v>13.98</v>
      </c>
      <c r="GU770" s="17">
        <v>13.97</v>
      </c>
      <c r="GV770" s="17">
        <v>13.98</v>
      </c>
      <c r="GW770" s="17">
        <v>13.98</v>
      </c>
      <c r="GX770" s="17">
        <v>13.99</v>
      </c>
      <c r="GY770" s="17">
        <v>13.99</v>
      </c>
      <c r="GZ770" s="17">
        <v>13.98</v>
      </c>
      <c r="HA770" s="17">
        <v>13.99</v>
      </c>
      <c r="HB770" s="17">
        <v>13.98</v>
      </c>
      <c r="HC770" s="17">
        <v>14</v>
      </c>
      <c r="HD770" s="17">
        <v>14.01</v>
      </c>
      <c r="HE770" s="17">
        <v>14.02</v>
      </c>
      <c r="HF770" s="17">
        <v>14.04</v>
      </c>
      <c r="HG770" s="17">
        <v>14.06</v>
      </c>
      <c r="HH770" s="17">
        <v>14.05</v>
      </c>
      <c r="HI770" s="17">
        <v>14.06</v>
      </c>
      <c r="HJ770" s="17">
        <v>14.07</v>
      </c>
      <c r="HK770" s="17">
        <v>14.11</v>
      </c>
      <c r="HL770" s="17">
        <v>14.12</v>
      </c>
      <c r="HM770" s="17">
        <v>14.11</v>
      </c>
      <c r="HN770" s="17">
        <v>14.05</v>
      </c>
      <c r="HO770" s="17">
        <v>14.08</v>
      </c>
      <c r="HP770" s="17">
        <v>14.1</v>
      </c>
      <c r="HQ770" s="17">
        <v>14.1</v>
      </c>
      <c r="HR770" s="17">
        <v>14.08</v>
      </c>
      <c r="HS770" s="17">
        <v>14.08</v>
      </c>
      <c r="HT770" s="17">
        <v>14.05</v>
      </c>
      <c r="HU770" s="17">
        <v>14.06</v>
      </c>
      <c r="HV770" s="17">
        <v>14.05</v>
      </c>
      <c r="HW770" s="17">
        <v>14.06</v>
      </c>
      <c r="HX770" s="17">
        <v>14.02</v>
      </c>
      <c r="HY770" s="17">
        <v>14.07</v>
      </c>
      <c r="HZ770" s="17">
        <v>14.07</v>
      </c>
      <c r="IA770" s="17">
        <v>14.05</v>
      </c>
      <c r="IB770" s="17">
        <v>14.04</v>
      </c>
      <c r="IC770" s="17">
        <v>14.04</v>
      </c>
      <c r="ID770" s="17">
        <v>14.03</v>
      </c>
      <c r="IE770" s="17">
        <v>14.05</v>
      </c>
      <c r="IF770" s="17">
        <v>14.04</v>
      </c>
      <c r="IG770" s="17">
        <v>14.04</v>
      </c>
      <c r="IH770" s="17">
        <v>14.05</v>
      </c>
      <c r="II770" s="17">
        <v>14.05</v>
      </c>
      <c r="IJ770" s="17">
        <v>14.03</v>
      </c>
      <c r="IK770" s="17">
        <v>14.03</v>
      </c>
      <c r="IL770" s="17">
        <v>14</v>
      </c>
      <c r="IM770" s="17">
        <v>14.01</v>
      </c>
      <c r="IN770" s="17">
        <v>14.01</v>
      </c>
      <c r="IO770" s="17">
        <v>14.01</v>
      </c>
      <c r="IP770" s="17">
        <v>14.03</v>
      </c>
      <c r="IQ770" s="17">
        <v>14.04</v>
      </c>
      <c r="IR770" s="17">
        <v>14.04</v>
      </c>
      <c r="IS770" s="17">
        <v>14.03</v>
      </c>
      <c r="IT770" s="17">
        <v>14.03</v>
      </c>
      <c r="IU770" s="17">
        <v>14.02</v>
      </c>
      <c r="IV770" s="17">
        <v>14.02</v>
      </c>
      <c r="IW770" s="17">
        <v>14.02</v>
      </c>
      <c r="IX770" s="17">
        <v>14.02</v>
      </c>
      <c r="IY770" s="17">
        <v>14.02</v>
      </c>
    </row>
    <row r="771" spans="1:259" x14ac:dyDescent="0.15">
      <c r="A771" s="17" t="s">
        <v>4540</v>
      </c>
      <c r="B771" s="17" t="s">
        <v>4892</v>
      </c>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c r="AA771" s="26"/>
      <c r="AB771" s="17"/>
      <c r="AC771" s="26"/>
      <c r="AD771" s="26"/>
      <c r="AE771" s="17"/>
      <c r="AF771" s="17"/>
      <c r="AG771" s="17"/>
      <c r="AH771" s="17"/>
      <c r="AI771" s="17"/>
      <c r="AJ771" s="17"/>
      <c r="AK771" s="17"/>
      <c r="AL771" s="17"/>
      <c r="AM771" s="17"/>
      <c r="AN771" s="17"/>
      <c r="AO771" s="17"/>
      <c r="AP771" s="17"/>
      <c r="AQ771" s="17"/>
      <c r="AR771" s="17"/>
      <c r="AS771" s="17"/>
      <c r="AT771" s="17"/>
      <c r="AU771" s="17"/>
      <c r="AV771" s="17"/>
      <c r="AW771" s="17"/>
      <c r="AX771" s="17"/>
      <c r="AY771" s="17"/>
      <c r="AZ771" s="17"/>
      <c r="BA771" s="17"/>
      <c r="BB771" s="17"/>
      <c r="BC771" s="17"/>
      <c r="BD771" s="17"/>
      <c r="BE771" s="17"/>
      <c r="BF771" s="17"/>
      <c r="BG771" s="17"/>
      <c r="BH771" s="17"/>
      <c r="BI771" s="17"/>
      <c r="BJ771" s="26"/>
      <c r="BK771" s="17"/>
      <c r="BL771" s="17"/>
      <c r="BM771" s="17"/>
      <c r="BN771" s="17"/>
      <c r="BO771" s="17"/>
      <c r="BP771" s="17"/>
      <c r="BQ771" s="17"/>
      <c r="BR771" s="17"/>
      <c r="BS771" s="17"/>
      <c r="BT771" s="17"/>
      <c r="BU771" s="17"/>
      <c r="BV771" s="17"/>
      <c r="BW771" s="17"/>
      <c r="BX771" s="26"/>
      <c r="BY771" s="26"/>
      <c r="BZ771" s="26"/>
      <c r="CA771" s="26"/>
      <c r="CB771" s="26"/>
      <c r="CC771" s="17"/>
      <c r="CD771" s="17"/>
      <c r="CE771" s="17"/>
      <c r="CF771" s="17"/>
      <c r="CG771" s="17"/>
      <c r="CH771" s="17"/>
      <c r="CI771" s="17"/>
      <c r="CJ771" s="26"/>
      <c r="CK771" s="17"/>
      <c r="CL771" s="17"/>
      <c r="CM771" s="17"/>
      <c r="CN771" s="17"/>
      <c r="CO771" s="17"/>
      <c r="CP771" s="17"/>
      <c r="CQ771" s="17"/>
      <c r="CR771" s="17"/>
      <c r="CS771" s="17"/>
      <c r="CT771" s="17"/>
      <c r="CU771" s="17"/>
      <c r="CV771" s="17"/>
      <c r="CW771" s="17"/>
      <c r="CX771" s="17"/>
      <c r="CY771" s="26"/>
      <c r="CZ771" s="26"/>
      <c r="DA771" s="26"/>
      <c r="DB771" s="17"/>
      <c r="DC771" s="17"/>
      <c r="DD771" s="17"/>
      <c r="DE771" s="17"/>
      <c r="DF771" s="17"/>
      <c r="DG771" s="17"/>
      <c r="DH771" s="26"/>
      <c r="DI771" s="17"/>
      <c r="DJ771" s="17"/>
      <c r="DK771" s="17"/>
      <c r="DL771" s="17"/>
      <c r="DM771" s="17">
        <v>24.92</v>
      </c>
      <c r="DN771" s="17">
        <v>24.92</v>
      </c>
      <c r="DO771" s="17">
        <v>24.92</v>
      </c>
      <c r="DP771" s="17">
        <v>24.91</v>
      </c>
      <c r="DQ771" s="17">
        <v>24.91</v>
      </c>
      <c r="DR771" s="17">
        <v>24.92</v>
      </c>
      <c r="DS771" s="17">
        <v>24.91</v>
      </c>
      <c r="DT771" s="17">
        <v>24.89</v>
      </c>
      <c r="DU771" s="17">
        <v>24.9</v>
      </c>
      <c r="DV771" s="17">
        <v>24.89</v>
      </c>
      <c r="DW771" s="17">
        <v>24.89</v>
      </c>
      <c r="DX771" s="17">
        <v>24.92</v>
      </c>
      <c r="DY771" s="17">
        <v>24.92</v>
      </c>
      <c r="DZ771" s="17">
        <v>24.88</v>
      </c>
      <c r="EA771" s="17">
        <v>24.87</v>
      </c>
      <c r="EB771" s="17">
        <v>24.85</v>
      </c>
      <c r="EC771" s="17">
        <v>24.9</v>
      </c>
      <c r="ED771" s="17">
        <v>24.89</v>
      </c>
      <c r="EE771" s="17">
        <v>24.91</v>
      </c>
      <c r="EF771" s="17">
        <v>24.92</v>
      </c>
      <c r="EG771" s="17">
        <v>24.97</v>
      </c>
      <c r="EH771" s="17">
        <v>24.98</v>
      </c>
      <c r="EI771" s="17">
        <v>24.95</v>
      </c>
      <c r="EJ771" s="17">
        <v>24.95</v>
      </c>
      <c r="EK771" s="17">
        <v>24.99</v>
      </c>
      <c r="EL771" s="17">
        <v>24.99</v>
      </c>
      <c r="EM771" s="17">
        <v>24.98</v>
      </c>
      <c r="EN771" s="17">
        <v>24.97</v>
      </c>
      <c r="EO771" s="17">
        <v>24.96</v>
      </c>
      <c r="EP771" s="17">
        <v>24.94</v>
      </c>
      <c r="EQ771" s="17">
        <v>24.96</v>
      </c>
      <c r="ER771" s="17">
        <v>24.97</v>
      </c>
      <c r="ES771" s="17">
        <v>24.95</v>
      </c>
      <c r="ET771" s="17">
        <v>24.96</v>
      </c>
      <c r="EU771" s="17">
        <v>24.97</v>
      </c>
      <c r="EV771" s="17">
        <v>24.92</v>
      </c>
      <c r="EW771" s="17">
        <v>24.92</v>
      </c>
      <c r="EX771" s="17">
        <v>24.93</v>
      </c>
      <c r="EY771" s="17">
        <v>24.93</v>
      </c>
      <c r="EZ771" s="17">
        <v>24.95</v>
      </c>
      <c r="FA771" s="17">
        <v>24.96</v>
      </c>
      <c r="FB771" s="17">
        <v>24.97</v>
      </c>
      <c r="FC771" s="17">
        <v>24.95</v>
      </c>
      <c r="FD771" s="17">
        <v>24.97</v>
      </c>
      <c r="FE771" s="17">
        <v>24.97</v>
      </c>
      <c r="FF771" s="17">
        <v>24.99</v>
      </c>
      <c r="FG771" s="17">
        <v>24.98</v>
      </c>
      <c r="FH771" s="17">
        <v>24.97</v>
      </c>
      <c r="FI771" s="17">
        <v>24.97</v>
      </c>
      <c r="FJ771" s="17">
        <v>24.98</v>
      </c>
      <c r="FK771" s="17">
        <v>24.98</v>
      </c>
      <c r="FL771" s="17">
        <v>24.97</v>
      </c>
      <c r="FM771" s="17">
        <v>24.98</v>
      </c>
      <c r="FN771" s="17">
        <v>24.98</v>
      </c>
      <c r="FO771" s="17">
        <v>24.99</v>
      </c>
      <c r="FP771" s="17">
        <v>24.99</v>
      </c>
      <c r="FQ771" s="17">
        <v>25</v>
      </c>
      <c r="FR771" s="17">
        <v>25</v>
      </c>
      <c r="FS771" s="17">
        <v>25</v>
      </c>
      <c r="FT771" s="17">
        <v>24.99</v>
      </c>
      <c r="FU771" s="17">
        <v>24.97</v>
      </c>
      <c r="FV771" s="17">
        <v>24.99</v>
      </c>
      <c r="FW771" s="17">
        <v>25</v>
      </c>
      <c r="FX771" s="17">
        <v>25.07</v>
      </c>
      <c r="FY771" s="17">
        <v>25.11</v>
      </c>
      <c r="FZ771" s="17">
        <v>25.15</v>
      </c>
      <c r="GA771" s="17">
        <v>25.11</v>
      </c>
      <c r="GB771" s="17">
        <v>25.05</v>
      </c>
      <c r="GC771" s="17">
        <v>25.08</v>
      </c>
      <c r="GD771" s="17">
        <v>25.08</v>
      </c>
      <c r="GE771" s="17">
        <v>25.06</v>
      </c>
      <c r="GF771" s="17">
        <v>25.01</v>
      </c>
      <c r="GG771" s="17">
        <v>25</v>
      </c>
      <c r="GH771" s="17">
        <v>25.02</v>
      </c>
      <c r="GI771" s="17">
        <v>25.05</v>
      </c>
      <c r="GJ771" s="17">
        <v>25.08</v>
      </c>
      <c r="GK771" s="17">
        <v>25.1</v>
      </c>
      <c r="GL771" s="17">
        <v>25.1</v>
      </c>
      <c r="GM771" s="17">
        <v>25.13</v>
      </c>
      <c r="GN771" s="17">
        <v>25.1</v>
      </c>
      <c r="GO771" s="17">
        <v>25.11</v>
      </c>
      <c r="GP771" s="17">
        <v>25.18</v>
      </c>
      <c r="GQ771" s="17">
        <v>25.2</v>
      </c>
      <c r="GR771" s="17">
        <v>25.18</v>
      </c>
      <c r="GS771" s="17">
        <v>25.18</v>
      </c>
      <c r="GT771" s="17">
        <v>25.22</v>
      </c>
      <c r="GU771" s="17">
        <v>25.23</v>
      </c>
      <c r="GV771" s="17">
        <v>25.18</v>
      </c>
      <c r="GW771" s="17">
        <v>25.21</v>
      </c>
      <c r="GX771" s="17">
        <v>25.22</v>
      </c>
      <c r="GY771" s="17">
        <v>25.19</v>
      </c>
      <c r="GZ771" s="17">
        <v>25.21</v>
      </c>
      <c r="HA771" s="17">
        <v>25.22</v>
      </c>
      <c r="HB771" s="17">
        <v>25.22</v>
      </c>
      <c r="HC771" s="17">
        <v>25.22</v>
      </c>
      <c r="HD771" s="17">
        <v>25.22</v>
      </c>
      <c r="HE771" s="17">
        <v>25.21</v>
      </c>
      <c r="HF771" s="17">
        <v>25.2</v>
      </c>
      <c r="HG771" s="17">
        <v>25.17</v>
      </c>
      <c r="HH771" s="17">
        <v>25.16</v>
      </c>
      <c r="HI771" s="17">
        <v>25.13</v>
      </c>
      <c r="HJ771" s="17">
        <v>25.12</v>
      </c>
      <c r="HK771" s="17">
        <v>25.1</v>
      </c>
      <c r="HL771" s="17">
        <v>25.14</v>
      </c>
      <c r="HM771" s="17">
        <v>25.13</v>
      </c>
      <c r="HN771" s="17">
        <v>25.13</v>
      </c>
      <c r="HO771" s="17">
        <v>25.12</v>
      </c>
      <c r="HP771" s="17">
        <v>25.09</v>
      </c>
      <c r="HQ771" s="17">
        <v>25.08</v>
      </c>
      <c r="HR771" s="17">
        <v>25.09</v>
      </c>
      <c r="HS771" s="17">
        <v>25.08</v>
      </c>
      <c r="HT771" s="17">
        <v>25.07</v>
      </c>
      <c r="HU771" s="17">
        <v>25.09</v>
      </c>
      <c r="HV771" s="17">
        <v>25.15</v>
      </c>
      <c r="HW771" s="17">
        <v>25.14</v>
      </c>
      <c r="HX771" s="17">
        <v>25.15</v>
      </c>
      <c r="HY771" s="17">
        <v>25.15</v>
      </c>
      <c r="HZ771" s="17">
        <v>25.14</v>
      </c>
      <c r="IA771" s="17">
        <v>25.13</v>
      </c>
      <c r="IB771" s="17">
        <v>25.1</v>
      </c>
      <c r="IC771" s="17">
        <v>25.11</v>
      </c>
      <c r="ID771" s="17">
        <v>25.11</v>
      </c>
      <c r="IE771" s="17">
        <v>25.11</v>
      </c>
      <c r="IF771" s="17">
        <v>25.08</v>
      </c>
      <c r="IG771" s="17">
        <v>25.04</v>
      </c>
      <c r="IH771" s="17">
        <v>25.12</v>
      </c>
      <c r="II771" s="17">
        <v>25.07</v>
      </c>
      <c r="IJ771" s="17">
        <v>25.07</v>
      </c>
      <c r="IK771" s="17">
        <v>25.1</v>
      </c>
      <c r="IL771" s="17">
        <v>25.11</v>
      </c>
      <c r="IM771" s="17">
        <v>25.15</v>
      </c>
      <c r="IN771" s="17">
        <v>25.2</v>
      </c>
      <c r="IO771" s="17">
        <v>25.19</v>
      </c>
      <c r="IP771" s="17">
        <v>25.17</v>
      </c>
      <c r="IQ771" s="17">
        <v>25.17</v>
      </c>
      <c r="IR771" s="17">
        <v>25.21</v>
      </c>
      <c r="IS771" s="17">
        <v>25.19</v>
      </c>
      <c r="IT771" s="17">
        <v>25.21</v>
      </c>
      <c r="IU771" s="17">
        <v>25.2</v>
      </c>
      <c r="IV771" s="17">
        <v>25.18</v>
      </c>
      <c r="IW771" s="17">
        <v>25.18</v>
      </c>
      <c r="IX771" s="17">
        <v>25.2</v>
      </c>
      <c r="IY771" s="17">
        <v>25.2</v>
      </c>
    </row>
    <row r="772" spans="1:259" x14ac:dyDescent="0.15">
      <c r="A772" s="17" t="s">
        <v>2980</v>
      </c>
      <c r="B772" s="17" t="s">
        <v>2981</v>
      </c>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c r="AA772" s="26"/>
      <c r="AB772" s="17"/>
      <c r="AC772" s="26"/>
      <c r="AD772" s="26"/>
      <c r="AE772" s="17"/>
      <c r="AF772" s="17"/>
      <c r="AG772" s="17"/>
      <c r="AH772" s="17"/>
      <c r="AI772" s="17"/>
      <c r="AJ772" s="17"/>
      <c r="AK772" s="17"/>
      <c r="AL772" s="17"/>
      <c r="AM772" s="17"/>
      <c r="AN772" s="17"/>
      <c r="AO772" s="17"/>
      <c r="AP772" s="17"/>
      <c r="AQ772" s="17"/>
      <c r="AR772" s="17"/>
      <c r="AS772" s="17"/>
      <c r="AT772" s="17"/>
      <c r="AU772" s="17"/>
      <c r="AV772" s="17"/>
      <c r="AW772" s="17"/>
      <c r="AX772" s="17"/>
      <c r="AY772" s="17"/>
      <c r="AZ772" s="17"/>
      <c r="BA772" s="17"/>
      <c r="BB772" s="17"/>
      <c r="BC772" s="17"/>
      <c r="BD772" s="17"/>
      <c r="BE772" s="17"/>
      <c r="BF772" s="17"/>
      <c r="BG772" s="17"/>
      <c r="BH772" s="17"/>
      <c r="BI772" s="17"/>
      <c r="BJ772" s="26"/>
      <c r="BK772" s="17"/>
      <c r="BL772" s="17"/>
      <c r="BM772" s="17"/>
      <c r="BN772" s="17"/>
      <c r="BO772" s="17"/>
      <c r="BP772" s="17"/>
      <c r="BQ772" s="17"/>
      <c r="BR772" s="17"/>
      <c r="BS772" s="17"/>
      <c r="BT772" s="17"/>
      <c r="BU772" s="17"/>
      <c r="BV772" s="17"/>
      <c r="BW772" s="17"/>
      <c r="BX772" s="26"/>
      <c r="BY772" s="26"/>
      <c r="BZ772" s="26"/>
      <c r="CA772" s="26"/>
      <c r="CB772" s="26"/>
      <c r="CC772" s="17"/>
      <c r="CD772" s="17"/>
      <c r="CE772" s="17"/>
      <c r="CF772" s="17"/>
      <c r="CG772" s="17"/>
      <c r="CH772" s="17"/>
      <c r="CI772" s="17"/>
      <c r="CJ772" s="26"/>
      <c r="CK772" s="17"/>
      <c r="CL772" s="17"/>
      <c r="CM772" s="17"/>
      <c r="CN772" s="17"/>
      <c r="CO772" s="17"/>
      <c r="CP772" s="17"/>
      <c r="CQ772" s="17"/>
      <c r="CR772" s="17"/>
      <c r="CS772" s="17"/>
      <c r="CT772" s="17"/>
      <c r="CU772" s="17"/>
      <c r="CV772" s="17"/>
      <c r="CW772" s="17"/>
      <c r="CX772" s="17"/>
      <c r="CY772" s="26"/>
      <c r="CZ772" s="26"/>
      <c r="DA772" s="26"/>
      <c r="DB772" s="17"/>
      <c r="DC772" s="17"/>
      <c r="DD772" s="17"/>
      <c r="DE772" s="17"/>
      <c r="DF772" s="17"/>
      <c r="DG772" s="17"/>
      <c r="DH772" s="26"/>
      <c r="DI772" s="17"/>
      <c r="DJ772" s="17"/>
      <c r="DK772" s="17"/>
      <c r="DL772" s="17"/>
      <c r="DM772" s="17">
        <v>7.83</v>
      </c>
      <c r="DN772" s="17">
        <v>7.83</v>
      </c>
      <c r="DO772" s="17">
        <v>7.83</v>
      </c>
      <c r="DP772" s="17">
        <v>7.83</v>
      </c>
      <c r="DQ772" s="17">
        <v>7.83</v>
      </c>
      <c r="DR772" s="17">
        <v>7.83</v>
      </c>
      <c r="DS772" s="17">
        <v>7.83</v>
      </c>
      <c r="DT772" s="17">
        <v>7.83</v>
      </c>
      <c r="DU772" s="17">
        <v>7.83</v>
      </c>
      <c r="DV772" s="17">
        <v>7.83</v>
      </c>
      <c r="DW772" s="17">
        <v>7.83</v>
      </c>
      <c r="DX772" s="17">
        <v>7.83</v>
      </c>
      <c r="DY772" s="17">
        <v>7.83</v>
      </c>
      <c r="DZ772" s="17">
        <v>7.83</v>
      </c>
      <c r="EA772" s="17">
        <v>7.83</v>
      </c>
      <c r="EB772" s="17">
        <v>7.83</v>
      </c>
      <c r="EC772" s="17">
        <v>7.83</v>
      </c>
      <c r="ED772" s="17">
        <v>7.83</v>
      </c>
      <c r="EE772" s="17">
        <v>7.83</v>
      </c>
      <c r="EF772" s="17">
        <v>7.83</v>
      </c>
      <c r="EG772" s="17">
        <v>7.83</v>
      </c>
      <c r="EH772" s="17">
        <v>7.83</v>
      </c>
      <c r="EI772" s="17">
        <v>7.83</v>
      </c>
      <c r="EJ772" s="17">
        <v>7.83</v>
      </c>
      <c r="EK772" s="17">
        <v>7.83</v>
      </c>
      <c r="EL772" s="17">
        <v>7.83</v>
      </c>
      <c r="EM772" s="17">
        <v>7.83</v>
      </c>
      <c r="EN772" s="17">
        <v>7.83</v>
      </c>
      <c r="EO772" s="17">
        <v>7.83</v>
      </c>
      <c r="EP772" s="17">
        <v>7.83</v>
      </c>
      <c r="EQ772" s="17">
        <v>7.83</v>
      </c>
      <c r="ER772" s="17">
        <v>7.83</v>
      </c>
      <c r="ES772" s="17">
        <v>7.83</v>
      </c>
      <c r="ET772" s="17">
        <v>7.83</v>
      </c>
      <c r="EU772" s="17">
        <v>7.83</v>
      </c>
      <c r="EV772" s="17">
        <v>7.83</v>
      </c>
      <c r="EW772" s="17">
        <v>7.83</v>
      </c>
      <c r="EX772" s="17">
        <v>7.83</v>
      </c>
      <c r="EY772" s="17">
        <v>7.83</v>
      </c>
      <c r="EZ772" s="17">
        <v>7.83</v>
      </c>
      <c r="FA772" s="17">
        <v>7.83</v>
      </c>
      <c r="FB772" s="17">
        <v>7.83</v>
      </c>
      <c r="FC772" s="17">
        <v>7.83</v>
      </c>
      <c r="FD772" s="17">
        <v>7.83</v>
      </c>
      <c r="FE772" s="17">
        <v>7.83</v>
      </c>
      <c r="FF772" s="17">
        <v>7.83</v>
      </c>
      <c r="FG772" s="17">
        <v>7.83</v>
      </c>
      <c r="FH772" s="17">
        <v>7.83</v>
      </c>
      <c r="FI772" s="17">
        <v>7.83</v>
      </c>
      <c r="FJ772" s="17">
        <v>7.83</v>
      </c>
      <c r="FK772" s="17">
        <v>7.83</v>
      </c>
      <c r="FL772" s="17">
        <v>7.83</v>
      </c>
      <c r="FM772" s="17">
        <v>7.83</v>
      </c>
      <c r="FN772" s="17">
        <v>7.83</v>
      </c>
      <c r="FO772" s="17">
        <v>7.83</v>
      </c>
      <c r="FP772" s="17">
        <v>7.83</v>
      </c>
      <c r="FQ772" s="17">
        <v>7.83</v>
      </c>
      <c r="FR772" s="17">
        <v>7.83</v>
      </c>
      <c r="FS772" s="17">
        <v>7.83</v>
      </c>
      <c r="FT772" s="17">
        <v>7.83</v>
      </c>
      <c r="FU772" s="17">
        <v>7.83</v>
      </c>
      <c r="FV772" s="17">
        <v>7.83</v>
      </c>
      <c r="FW772" s="17">
        <v>7.83</v>
      </c>
      <c r="FX772" s="17">
        <v>7.83</v>
      </c>
      <c r="FY772" s="17">
        <v>7.83</v>
      </c>
      <c r="FZ772" s="17">
        <v>7.83</v>
      </c>
      <c r="GA772" s="17">
        <v>7.83</v>
      </c>
      <c r="GB772" s="17">
        <v>7.83</v>
      </c>
      <c r="GC772" s="17">
        <v>7.83</v>
      </c>
      <c r="GD772" s="17">
        <v>7.83</v>
      </c>
      <c r="GE772" s="17">
        <v>7.83</v>
      </c>
      <c r="GF772" s="17">
        <v>7.83</v>
      </c>
      <c r="GG772" s="17">
        <v>7.83</v>
      </c>
      <c r="GH772" s="17">
        <v>7.83</v>
      </c>
      <c r="GI772" s="17">
        <v>7.83</v>
      </c>
      <c r="GJ772" s="17">
        <v>7.83</v>
      </c>
      <c r="GK772" s="17">
        <v>7.83</v>
      </c>
      <c r="GL772" s="17">
        <v>7.83</v>
      </c>
      <c r="GM772" s="17">
        <v>7.83</v>
      </c>
      <c r="GN772" s="17">
        <v>7.83</v>
      </c>
      <c r="GO772" s="17">
        <v>7.83</v>
      </c>
      <c r="GP772" s="17">
        <v>7.83</v>
      </c>
      <c r="GQ772" s="17">
        <v>7.83</v>
      </c>
      <c r="GR772" s="17">
        <v>7.83</v>
      </c>
      <c r="GS772" s="17">
        <v>7.83</v>
      </c>
      <c r="GT772" s="17">
        <v>7.83</v>
      </c>
      <c r="GU772" s="17">
        <v>7.83</v>
      </c>
      <c r="GV772" s="17">
        <v>7.83</v>
      </c>
      <c r="GW772" s="17">
        <v>7.83</v>
      </c>
      <c r="GX772" s="17">
        <v>7.83</v>
      </c>
      <c r="GY772" s="17">
        <v>7.83</v>
      </c>
      <c r="GZ772" s="17">
        <v>7.83</v>
      </c>
      <c r="HA772" s="17">
        <v>7.83</v>
      </c>
      <c r="HB772" s="17">
        <v>7.83</v>
      </c>
      <c r="HC772" s="17">
        <v>7.83</v>
      </c>
      <c r="HD772" s="17">
        <v>7.83</v>
      </c>
      <c r="HE772" s="17">
        <v>7.83</v>
      </c>
      <c r="HF772" s="17">
        <v>7.83</v>
      </c>
      <c r="HG772" s="17">
        <v>7.83</v>
      </c>
      <c r="HH772" s="17">
        <v>7.83</v>
      </c>
      <c r="HI772" s="17">
        <v>7.83</v>
      </c>
      <c r="HJ772" s="17">
        <v>7.83</v>
      </c>
      <c r="HK772" s="17">
        <v>7.83</v>
      </c>
      <c r="HL772" s="17">
        <v>7.83</v>
      </c>
      <c r="HM772" s="17">
        <v>7.83</v>
      </c>
      <c r="HN772" s="17">
        <v>7.83</v>
      </c>
      <c r="HO772" s="17">
        <v>7.83</v>
      </c>
      <c r="HP772" s="17">
        <v>7.83</v>
      </c>
      <c r="HQ772" s="17">
        <v>7.83</v>
      </c>
      <c r="HR772" s="17">
        <v>7.83</v>
      </c>
      <c r="HS772" s="17">
        <v>7.83</v>
      </c>
      <c r="HT772" s="17">
        <v>7.83</v>
      </c>
      <c r="HU772" s="17">
        <v>7.83</v>
      </c>
      <c r="HV772" s="17">
        <v>7.83</v>
      </c>
      <c r="HW772" s="17">
        <v>7.83</v>
      </c>
      <c r="HX772" s="17">
        <v>7.83</v>
      </c>
      <c r="HY772" s="17">
        <v>7.83</v>
      </c>
      <c r="HZ772" s="17">
        <v>7.83</v>
      </c>
      <c r="IA772" s="17">
        <v>7.83</v>
      </c>
      <c r="IB772" s="17">
        <v>7.83</v>
      </c>
      <c r="IC772" s="17">
        <v>7.83</v>
      </c>
      <c r="ID772" s="17">
        <v>7.83</v>
      </c>
      <c r="IE772" s="17">
        <v>7.83</v>
      </c>
      <c r="IF772" s="17">
        <v>7.83</v>
      </c>
      <c r="IG772" s="17">
        <v>7.83</v>
      </c>
      <c r="IH772" s="17">
        <v>7.83</v>
      </c>
      <c r="II772" s="17">
        <v>7.83</v>
      </c>
      <c r="IJ772" s="17">
        <v>7.83</v>
      </c>
      <c r="IK772" s="17">
        <v>7.83</v>
      </c>
      <c r="IL772" s="17">
        <v>7.83</v>
      </c>
      <c r="IM772" s="17">
        <v>7.83</v>
      </c>
      <c r="IN772" s="17">
        <v>7.83</v>
      </c>
      <c r="IO772" s="17">
        <v>7.83</v>
      </c>
      <c r="IP772" s="17">
        <v>7.83</v>
      </c>
      <c r="IQ772" s="17">
        <v>7.83</v>
      </c>
      <c r="IR772" s="17">
        <v>7.83</v>
      </c>
      <c r="IS772" s="17">
        <v>7.83</v>
      </c>
      <c r="IT772" s="17">
        <v>7.83</v>
      </c>
      <c r="IU772" s="17">
        <v>7.83</v>
      </c>
      <c r="IV772" s="17">
        <v>7.83</v>
      </c>
      <c r="IW772" s="17">
        <v>7.83</v>
      </c>
      <c r="IX772" s="17">
        <v>7.83</v>
      </c>
      <c r="IY772" s="17">
        <v>7.83</v>
      </c>
    </row>
    <row r="773" spans="1:259" x14ac:dyDescent="0.15">
      <c r="A773" s="17" t="s">
        <v>4628</v>
      </c>
      <c r="B773" s="17" t="s">
        <v>4893</v>
      </c>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c r="AA773" s="26"/>
      <c r="AB773" s="17"/>
      <c r="AC773" s="26"/>
      <c r="AD773" s="26"/>
      <c r="AE773" s="17"/>
      <c r="AF773" s="17"/>
      <c r="AG773" s="17"/>
      <c r="AH773" s="17"/>
      <c r="AI773" s="17"/>
      <c r="AJ773" s="17"/>
      <c r="AK773" s="17"/>
      <c r="AL773" s="17"/>
      <c r="AM773" s="17"/>
      <c r="AN773" s="17"/>
      <c r="AO773" s="17"/>
      <c r="AP773" s="17"/>
      <c r="AQ773" s="17"/>
      <c r="AR773" s="17"/>
      <c r="AS773" s="17"/>
      <c r="AT773" s="17"/>
      <c r="AU773" s="17"/>
      <c r="AV773" s="17"/>
      <c r="AW773" s="17"/>
      <c r="AX773" s="17"/>
      <c r="AY773" s="17"/>
      <c r="AZ773" s="17"/>
      <c r="BA773" s="17"/>
      <c r="BB773" s="17"/>
      <c r="BC773" s="17"/>
      <c r="BD773" s="17"/>
      <c r="BE773" s="17"/>
      <c r="BF773" s="17"/>
      <c r="BG773" s="17"/>
      <c r="BH773" s="17"/>
      <c r="BI773" s="17"/>
      <c r="BJ773" s="26"/>
      <c r="BK773" s="17"/>
      <c r="BL773" s="17"/>
      <c r="BM773" s="17"/>
      <c r="BN773" s="17"/>
      <c r="BO773" s="17"/>
      <c r="BP773" s="17"/>
      <c r="BQ773" s="17"/>
      <c r="BR773" s="17"/>
      <c r="BS773" s="17"/>
      <c r="BT773" s="17"/>
      <c r="BU773" s="17"/>
      <c r="BV773" s="17"/>
      <c r="BW773" s="17"/>
      <c r="BX773" s="26"/>
      <c r="BY773" s="26"/>
      <c r="BZ773" s="26"/>
      <c r="CA773" s="26"/>
      <c r="CB773" s="26"/>
      <c r="CC773" s="17"/>
      <c r="CD773" s="17"/>
      <c r="CE773" s="17"/>
      <c r="CF773" s="17"/>
      <c r="CG773" s="17"/>
      <c r="CH773" s="17"/>
      <c r="CI773" s="17"/>
      <c r="CJ773" s="26"/>
      <c r="CK773" s="17"/>
      <c r="CL773" s="17"/>
      <c r="CM773" s="17"/>
      <c r="CN773" s="17"/>
      <c r="CO773" s="17"/>
      <c r="CP773" s="17"/>
      <c r="CQ773" s="17"/>
      <c r="CR773" s="17"/>
      <c r="CS773" s="17"/>
      <c r="CT773" s="17"/>
      <c r="CU773" s="17"/>
      <c r="CV773" s="17"/>
      <c r="CW773" s="17"/>
      <c r="CX773" s="17"/>
      <c r="CY773" s="26"/>
      <c r="CZ773" s="26"/>
      <c r="DA773" s="26"/>
      <c r="DB773" s="17"/>
      <c r="DC773" s="17"/>
      <c r="DD773" s="17"/>
      <c r="DE773" s="17"/>
      <c r="DF773" s="17"/>
      <c r="DG773" s="17"/>
      <c r="DH773" s="26"/>
      <c r="DI773" s="17"/>
      <c r="DJ773" s="17"/>
      <c r="DK773" s="17"/>
      <c r="DL773" s="17"/>
      <c r="DM773" s="17">
        <v>50.15</v>
      </c>
      <c r="DN773" s="17">
        <v>50.15</v>
      </c>
      <c r="DO773" s="17">
        <v>50.14</v>
      </c>
      <c r="DP773" s="17">
        <v>50.14</v>
      </c>
      <c r="DQ773" s="17">
        <v>50.16</v>
      </c>
      <c r="DR773" s="17">
        <v>50.18</v>
      </c>
      <c r="DS773" s="17">
        <v>50.16</v>
      </c>
      <c r="DT773" s="17">
        <v>50.16</v>
      </c>
      <c r="DU773" s="17">
        <v>50.18</v>
      </c>
      <c r="DV773" s="17">
        <v>50.18</v>
      </c>
      <c r="DW773" s="17">
        <v>50.22</v>
      </c>
      <c r="DX773" s="17">
        <v>50.27</v>
      </c>
      <c r="DY773" s="17">
        <v>50.28</v>
      </c>
      <c r="DZ773" s="17">
        <v>50.25</v>
      </c>
      <c r="EA773" s="17">
        <v>50.26</v>
      </c>
      <c r="EB773" s="17">
        <v>50.26</v>
      </c>
      <c r="EC773" s="17">
        <v>50.27</v>
      </c>
      <c r="ED773" s="17">
        <v>50.28</v>
      </c>
      <c r="EE773" s="17">
        <v>50.28</v>
      </c>
      <c r="EF773" s="17">
        <v>50.29</v>
      </c>
      <c r="EG773" s="17">
        <v>50.29</v>
      </c>
      <c r="EH773" s="17">
        <v>50.29</v>
      </c>
      <c r="EI773" s="17">
        <v>50.29</v>
      </c>
      <c r="EJ773" s="17">
        <v>50.3</v>
      </c>
      <c r="EK773" s="17">
        <v>50.25</v>
      </c>
      <c r="EL773" s="17">
        <v>50.25</v>
      </c>
      <c r="EM773" s="17">
        <v>50.29</v>
      </c>
      <c r="EN773" s="17">
        <v>50.29</v>
      </c>
      <c r="EO773" s="17">
        <v>50.28</v>
      </c>
      <c r="EP773" s="17">
        <v>50.29</v>
      </c>
      <c r="EQ773" s="17">
        <v>50.28</v>
      </c>
      <c r="ER773" s="17">
        <v>50.3</v>
      </c>
      <c r="ES773" s="17">
        <v>50.33</v>
      </c>
      <c r="ET773" s="17">
        <v>50.32</v>
      </c>
      <c r="EU773" s="17">
        <v>50.34</v>
      </c>
      <c r="EV773" s="17">
        <v>50.4</v>
      </c>
      <c r="EW773" s="17">
        <v>50.4</v>
      </c>
      <c r="EX773" s="17">
        <v>50.41</v>
      </c>
      <c r="EY773" s="17">
        <v>50.41</v>
      </c>
      <c r="EZ773" s="17">
        <v>50.46</v>
      </c>
      <c r="FA773" s="17">
        <v>50.4</v>
      </c>
      <c r="FB773" s="17">
        <v>50.45</v>
      </c>
      <c r="FC773" s="17">
        <v>50.5</v>
      </c>
      <c r="FD773" s="17">
        <v>50.51</v>
      </c>
      <c r="FE773" s="17">
        <v>50.6</v>
      </c>
      <c r="FF773" s="17">
        <v>50.52</v>
      </c>
      <c r="FG773" s="17">
        <v>50.54</v>
      </c>
      <c r="FH773" s="17">
        <v>50.56</v>
      </c>
      <c r="FI773" s="17">
        <v>50.54</v>
      </c>
      <c r="FJ773" s="17">
        <v>50.5</v>
      </c>
      <c r="FK773" s="17">
        <v>50.41</v>
      </c>
      <c r="FL773" s="17">
        <v>50.43</v>
      </c>
      <c r="FM773" s="17">
        <v>50.44</v>
      </c>
      <c r="FN773" s="17">
        <v>50.44</v>
      </c>
      <c r="FO773" s="17">
        <v>50.49</v>
      </c>
      <c r="FP773" s="17">
        <v>50.46</v>
      </c>
      <c r="FQ773" s="17">
        <v>50.46</v>
      </c>
      <c r="FR773" s="17">
        <v>50.46</v>
      </c>
      <c r="FS773" s="17">
        <v>50.47</v>
      </c>
      <c r="FT773" s="17">
        <v>50.49</v>
      </c>
      <c r="FU773" s="17">
        <v>50.5</v>
      </c>
      <c r="FV773" s="17">
        <v>50.5</v>
      </c>
      <c r="FW773" s="17">
        <v>50.52</v>
      </c>
      <c r="FX773" s="17">
        <v>50.53</v>
      </c>
      <c r="FY773" s="17">
        <v>50.56</v>
      </c>
      <c r="FZ773" s="17">
        <v>50.57</v>
      </c>
      <c r="GA773" s="17">
        <v>50.59</v>
      </c>
      <c r="GB773" s="17">
        <v>50.6</v>
      </c>
      <c r="GC773" s="17">
        <v>50.6</v>
      </c>
      <c r="GD773" s="17">
        <v>50.6</v>
      </c>
      <c r="GE773" s="17">
        <v>50.59</v>
      </c>
      <c r="GF773" s="17">
        <v>50.6</v>
      </c>
      <c r="GG773" s="17">
        <v>50.56</v>
      </c>
      <c r="GH773" s="17">
        <v>50.52</v>
      </c>
      <c r="GI773" s="17">
        <v>50.56</v>
      </c>
      <c r="GJ773" s="17">
        <v>50.57</v>
      </c>
      <c r="GK773" s="17">
        <v>50.63</v>
      </c>
      <c r="GL773" s="17">
        <v>50.63</v>
      </c>
      <c r="GM773" s="17">
        <v>50.65</v>
      </c>
      <c r="GN773" s="17">
        <v>50.65</v>
      </c>
      <c r="GO773" s="17">
        <v>50.64</v>
      </c>
      <c r="GP773" s="17">
        <v>50.6</v>
      </c>
      <c r="GQ773" s="17">
        <v>50.56</v>
      </c>
      <c r="GR773" s="17">
        <v>50.56</v>
      </c>
      <c r="GS773" s="17">
        <v>50.58</v>
      </c>
      <c r="GT773" s="17">
        <v>50.56</v>
      </c>
      <c r="GU773" s="17">
        <v>50.57</v>
      </c>
      <c r="GV773" s="17">
        <v>50.56</v>
      </c>
      <c r="GW773" s="17">
        <v>50.56</v>
      </c>
      <c r="GX773" s="17">
        <v>50.59</v>
      </c>
      <c r="GY773" s="17">
        <v>50.56</v>
      </c>
      <c r="GZ773" s="17">
        <v>50.57</v>
      </c>
      <c r="HA773" s="17">
        <v>50.58</v>
      </c>
      <c r="HB773" s="17">
        <v>50.59</v>
      </c>
      <c r="HC773" s="17">
        <v>50.55</v>
      </c>
      <c r="HD773" s="17">
        <v>50.53</v>
      </c>
      <c r="HE773" s="17">
        <v>50.53</v>
      </c>
      <c r="HF773" s="17">
        <v>50.51</v>
      </c>
      <c r="HG773" s="17">
        <v>50.48</v>
      </c>
      <c r="HH773" s="17">
        <v>50.42</v>
      </c>
      <c r="HI773" s="17">
        <v>50.45</v>
      </c>
      <c r="HJ773" s="17">
        <v>50.48</v>
      </c>
      <c r="HK773" s="17">
        <v>50.44</v>
      </c>
      <c r="HL773" s="17">
        <v>50.42</v>
      </c>
      <c r="HM773" s="17">
        <v>50.41</v>
      </c>
      <c r="HN773" s="17">
        <v>50.4</v>
      </c>
      <c r="HO773" s="17">
        <v>50.4</v>
      </c>
      <c r="HP773" s="17">
        <v>50.4</v>
      </c>
      <c r="HQ773" s="17">
        <v>50.4</v>
      </c>
      <c r="HR773" s="17">
        <v>50.42</v>
      </c>
      <c r="HS773" s="17">
        <v>50.45</v>
      </c>
      <c r="HT773" s="17">
        <v>50.48</v>
      </c>
      <c r="HU773" s="17">
        <v>50.52</v>
      </c>
      <c r="HV773" s="17">
        <v>50.55</v>
      </c>
      <c r="HW773" s="17">
        <v>50.57</v>
      </c>
      <c r="HX773" s="17">
        <v>50.59</v>
      </c>
      <c r="HY773" s="17">
        <v>50.58</v>
      </c>
      <c r="HZ773" s="17">
        <v>50.57</v>
      </c>
      <c r="IA773" s="17">
        <v>50.55</v>
      </c>
      <c r="IB773" s="17">
        <v>50.55</v>
      </c>
      <c r="IC773" s="17">
        <v>50.53</v>
      </c>
      <c r="ID773" s="17">
        <v>50.56</v>
      </c>
      <c r="IE773" s="17">
        <v>50.58</v>
      </c>
      <c r="IF773" s="17">
        <v>50.58</v>
      </c>
      <c r="IG773" s="17">
        <v>50.58</v>
      </c>
      <c r="IH773" s="17">
        <v>50.53</v>
      </c>
      <c r="II773" s="17">
        <v>50.52</v>
      </c>
      <c r="IJ773" s="17">
        <v>50.52</v>
      </c>
      <c r="IK773" s="17">
        <v>50.52</v>
      </c>
      <c r="IL773" s="17">
        <v>50.51</v>
      </c>
      <c r="IM773" s="17">
        <v>50.5</v>
      </c>
      <c r="IN773" s="17">
        <v>50.5</v>
      </c>
      <c r="IO773" s="17">
        <v>50.49</v>
      </c>
      <c r="IP773" s="17">
        <v>50.45</v>
      </c>
      <c r="IQ773" s="17">
        <v>50.4</v>
      </c>
      <c r="IR773" s="17">
        <v>50.38</v>
      </c>
      <c r="IS773" s="17">
        <v>50.35</v>
      </c>
      <c r="IT773" s="17">
        <v>50.33</v>
      </c>
      <c r="IU773" s="17">
        <v>50.36</v>
      </c>
      <c r="IV773" s="17">
        <v>50.38</v>
      </c>
      <c r="IW773" s="17">
        <v>50.37</v>
      </c>
      <c r="IX773" s="17">
        <v>50.39</v>
      </c>
      <c r="IY773" s="17">
        <v>50.37</v>
      </c>
    </row>
    <row r="774" spans="1:259" x14ac:dyDescent="0.15">
      <c r="A774" s="17" t="s">
        <v>3146</v>
      </c>
      <c r="B774" s="17" t="s">
        <v>3147</v>
      </c>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c r="AA774" s="26"/>
      <c r="AB774" s="17"/>
      <c r="AC774" s="26"/>
      <c r="AD774" s="26"/>
      <c r="AE774" s="17"/>
      <c r="AF774" s="17"/>
      <c r="AG774" s="17"/>
      <c r="AH774" s="17"/>
      <c r="AI774" s="17"/>
      <c r="AJ774" s="17"/>
      <c r="AK774" s="17"/>
      <c r="AL774" s="17"/>
      <c r="AM774" s="17"/>
      <c r="AN774" s="17"/>
      <c r="AO774" s="17"/>
      <c r="AP774" s="17"/>
      <c r="AQ774" s="17"/>
      <c r="AR774" s="17"/>
      <c r="AS774" s="17"/>
      <c r="AT774" s="17"/>
      <c r="AU774" s="17"/>
      <c r="AV774" s="17"/>
      <c r="AW774" s="17"/>
      <c r="AX774" s="17"/>
      <c r="AY774" s="17"/>
      <c r="AZ774" s="17"/>
      <c r="BA774" s="17"/>
      <c r="BB774" s="17"/>
      <c r="BC774" s="17"/>
      <c r="BD774" s="17"/>
      <c r="BE774" s="17"/>
      <c r="BF774" s="17"/>
      <c r="BG774" s="17"/>
      <c r="BH774" s="17"/>
      <c r="BI774" s="17"/>
      <c r="BJ774" s="26"/>
      <c r="BK774" s="17"/>
      <c r="BL774" s="17"/>
      <c r="BM774" s="17"/>
      <c r="BN774" s="17"/>
      <c r="BO774" s="17"/>
      <c r="BP774" s="17"/>
      <c r="BQ774" s="17"/>
      <c r="BR774" s="17"/>
      <c r="BS774" s="17"/>
      <c r="BT774" s="17"/>
      <c r="BU774" s="17"/>
      <c r="BV774" s="17"/>
      <c r="BW774" s="17"/>
      <c r="BX774" s="26"/>
      <c r="BY774" s="26"/>
      <c r="BZ774" s="26"/>
      <c r="CA774" s="26"/>
      <c r="CB774" s="26"/>
      <c r="CC774" s="17"/>
      <c r="CD774" s="17"/>
      <c r="CE774" s="17"/>
      <c r="CF774" s="17"/>
      <c r="CG774" s="17"/>
      <c r="CH774" s="17"/>
      <c r="CI774" s="17"/>
      <c r="CJ774" s="26"/>
      <c r="CK774" s="17"/>
      <c r="CL774" s="17"/>
      <c r="CM774" s="17"/>
      <c r="CN774" s="17"/>
      <c r="CO774" s="17"/>
      <c r="CP774" s="17"/>
      <c r="CQ774" s="17"/>
      <c r="CR774" s="17"/>
      <c r="CS774" s="17"/>
      <c r="CT774" s="17"/>
      <c r="CU774" s="17"/>
      <c r="CV774" s="17"/>
      <c r="CW774" s="17"/>
      <c r="CX774" s="17"/>
      <c r="CY774" s="26"/>
      <c r="CZ774" s="26"/>
      <c r="DA774" s="26"/>
      <c r="DB774" s="17"/>
      <c r="DC774" s="17"/>
      <c r="DD774" s="17"/>
      <c r="DE774" s="17"/>
      <c r="DF774" s="17"/>
      <c r="DG774" s="17"/>
      <c r="DH774" s="26"/>
      <c r="DI774" s="17"/>
      <c r="DJ774" s="17"/>
      <c r="DK774" s="17"/>
      <c r="DL774" s="17"/>
      <c r="DM774" s="17">
        <v>32.590000000000003</v>
      </c>
      <c r="DN774" s="17">
        <v>32.57</v>
      </c>
      <c r="DO774" s="17">
        <v>32.590000000000003</v>
      </c>
      <c r="DP774" s="17">
        <v>32.590000000000003</v>
      </c>
      <c r="DQ774" s="17">
        <v>32.58</v>
      </c>
      <c r="DR774" s="17">
        <v>32.57</v>
      </c>
      <c r="DS774" s="17">
        <v>32.590000000000003</v>
      </c>
      <c r="DT774" s="17">
        <v>32.6</v>
      </c>
      <c r="DU774" s="17">
        <v>32.6</v>
      </c>
      <c r="DV774" s="17">
        <v>32.6</v>
      </c>
      <c r="DW774" s="17">
        <v>32.61</v>
      </c>
      <c r="DX774" s="17">
        <v>32.630000000000003</v>
      </c>
      <c r="DY774" s="17">
        <v>32.619999999999997</v>
      </c>
      <c r="DZ774" s="17">
        <v>32.61</v>
      </c>
      <c r="EA774" s="17">
        <v>32.619999999999997</v>
      </c>
      <c r="EB774" s="17">
        <v>32.61</v>
      </c>
      <c r="EC774" s="17">
        <v>32.61</v>
      </c>
      <c r="ED774" s="17">
        <v>32.590000000000003</v>
      </c>
      <c r="EE774" s="17">
        <v>32.590000000000003</v>
      </c>
      <c r="EF774" s="17">
        <v>32.590000000000003</v>
      </c>
      <c r="EG774" s="17">
        <v>32.57</v>
      </c>
      <c r="EH774" s="17">
        <v>32.57</v>
      </c>
      <c r="EI774" s="17">
        <v>32.590000000000003</v>
      </c>
      <c r="EJ774" s="17">
        <v>32.6</v>
      </c>
      <c r="EK774" s="17">
        <v>32.590000000000003</v>
      </c>
      <c r="EL774" s="17">
        <v>32.58</v>
      </c>
      <c r="EM774" s="17">
        <v>32.58</v>
      </c>
      <c r="EN774" s="17">
        <v>32.58</v>
      </c>
      <c r="EO774" s="17">
        <v>32.54</v>
      </c>
      <c r="EP774" s="17">
        <v>32.520000000000003</v>
      </c>
      <c r="EQ774" s="17">
        <v>32.520000000000003</v>
      </c>
      <c r="ER774" s="17">
        <v>32.520000000000003</v>
      </c>
      <c r="ES774" s="17">
        <v>32.51</v>
      </c>
      <c r="ET774" s="17">
        <v>32.5</v>
      </c>
      <c r="EU774" s="17">
        <v>32.520000000000003</v>
      </c>
      <c r="EV774" s="17">
        <v>32.51</v>
      </c>
      <c r="EW774" s="17">
        <v>32.49</v>
      </c>
      <c r="EX774" s="17">
        <v>32.5</v>
      </c>
      <c r="EY774" s="17">
        <v>32.46</v>
      </c>
      <c r="EZ774" s="17">
        <v>32.42</v>
      </c>
      <c r="FA774" s="17">
        <v>32.42</v>
      </c>
      <c r="FB774" s="17">
        <v>32.35</v>
      </c>
      <c r="FC774" s="17">
        <v>32.36</v>
      </c>
      <c r="FD774" s="17">
        <v>32.380000000000003</v>
      </c>
      <c r="FE774" s="17">
        <v>32.369999999999997</v>
      </c>
      <c r="FF774" s="17">
        <v>32.36</v>
      </c>
      <c r="FG774" s="17">
        <v>32.340000000000003</v>
      </c>
      <c r="FH774" s="17">
        <v>32.380000000000003</v>
      </c>
      <c r="FI774" s="17">
        <v>32.42</v>
      </c>
      <c r="FJ774" s="17">
        <v>32.44</v>
      </c>
      <c r="FK774" s="17">
        <v>32.47</v>
      </c>
      <c r="FL774" s="17">
        <v>32.4</v>
      </c>
      <c r="FM774" s="17">
        <v>32.409999999999997</v>
      </c>
      <c r="FN774" s="17">
        <v>32.43</v>
      </c>
      <c r="FO774" s="17">
        <v>32.43</v>
      </c>
      <c r="FP774" s="17">
        <v>32.43</v>
      </c>
      <c r="FQ774" s="17">
        <v>32.42</v>
      </c>
      <c r="FR774" s="17">
        <v>32.409999999999997</v>
      </c>
      <c r="FS774" s="17">
        <v>32.369999999999997</v>
      </c>
      <c r="FT774" s="17">
        <v>32.380000000000003</v>
      </c>
      <c r="FU774" s="17">
        <v>32.42</v>
      </c>
      <c r="FV774" s="17">
        <v>32.409999999999997</v>
      </c>
      <c r="FW774" s="17">
        <v>32.409999999999997</v>
      </c>
      <c r="FX774" s="17">
        <v>32.42</v>
      </c>
      <c r="FY774" s="17">
        <v>32.42</v>
      </c>
      <c r="FZ774" s="17">
        <v>32.44</v>
      </c>
      <c r="GA774" s="17">
        <v>32.47</v>
      </c>
      <c r="GB774" s="17">
        <v>32.46</v>
      </c>
      <c r="GC774" s="17">
        <v>32.47</v>
      </c>
      <c r="GD774" s="17">
        <v>32.44</v>
      </c>
      <c r="GE774" s="17">
        <v>32.44</v>
      </c>
      <c r="GF774" s="17">
        <v>32.450000000000003</v>
      </c>
      <c r="GG774" s="17">
        <v>32.44</v>
      </c>
      <c r="GH774" s="17">
        <v>32.47</v>
      </c>
      <c r="GI774" s="17">
        <v>32.39</v>
      </c>
      <c r="GJ774" s="17">
        <v>32.380000000000003</v>
      </c>
      <c r="GK774" s="17">
        <v>32.39</v>
      </c>
      <c r="GL774" s="17">
        <v>32.39</v>
      </c>
      <c r="GM774" s="17">
        <v>32.39</v>
      </c>
      <c r="GN774" s="17">
        <v>32.4</v>
      </c>
      <c r="GO774" s="17">
        <v>32.4</v>
      </c>
      <c r="GP774" s="17">
        <v>32.4</v>
      </c>
      <c r="GQ774" s="17">
        <v>32.39</v>
      </c>
      <c r="GR774" s="17">
        <v>32.409999999999997</v>
      </c>
      <c r="GS774" s="17">
        <v>32.4</v>
      </c>
      <c r="GT774" s="17">
        <v>32.39</v>
      </c>
      <c r="GU774" s="17">
        <v>32.39</v>
      </c>
      <c r="GV774" s="17">
        <v>32.4</v>
      </c>
      <c r="GW774" s="17">
        <v>32.380000000000003</v>
      </c>
      <c r="GX774" s="17">
        <v>32.35</v>
      </c>
      <c r="GY774" s="17">
        <v>32.380000000000003</v>
      </c>
      <c r="GZ774" s="17">
        <v>32.35</v>
      </c>
      <c r="HA774" s="17">
        <v>32.369999999999997</v>
      </c>
      <c r="HB774" s="17">
        <v>32.36</v>
      </c>
      <c r="HC774" s="17">
        <v>32.35</v>
      </c>
      <c r="HD774" s="17">
        <v>32.35</v>
      </c>
      <c r="HE774" s="17">
        <v>32.33</v>
      </c>
      <c r="HF774" s="17">
        <v>32.31</v>
      </c>
      <c r="HG774" s="17">
        <v>32.33</v>
      </c>
      <c r="HH774" s="17">
        <v>32.29</v>
      </c>
      <c r="HI774" s="17">
        <v>32.24</v>
      </c>
      <c r="HJ774" s="17">
        <v>32.229999999999997</v>
      </c>
      <c r="HK774" s="17">
        <v>32.22</v>
      </c>
      <c r="HL774" s="17">
        <v>32.29</v>
      </c>
      <c r="HM774" s="17">
        <v>32.299999999999997</v>
      </c>
      <c r="HN774" s="17">
        <v>32.28</v>
      </c>
      <c r="HO774" s="17">
        <v>32.31</v>
      </c>
      <c r="HP774" s="17">
        <v>32.31</v>
      </c>
      <c r="HQ774" s="17">
        <v>32.340000000000003</v>
      </c>
      <c r="HR774" s="17">
        <v>32.340000000000003</v>
      </c>
      <c r="HS774" s="17">
        <v>32.36</v>
      </c>
      <c r="HT774" s="17">
        <v>32.33</v>
      </c>
      <c r="HU774" s="17">
        <v>32.35</v>
      </c>
      <c r="HV774" s="17">
        <v>32.35</v>
      </c>
      <c r="HW774" s="17">
        <v>32.380000000000003</v>
      </c>
      <c r="HX774" s="17">
        <v>32.380000000000003</v>
      </c>
      <c r="HY774" s="17">
        <v>32.32</v>
      </c>
      <c r="HZ774" s="17">
        <v>32.369999999999997</v>
      </c>
      <c r="IA774" s="17">
        <v>32.32</v>
      </c>
      <c r="IB774" s="17">
        <v>32.33</v>
      </c>
      <c r="IC774" s="17">
        <v>32.32</v>
      </c>
      <c r="ID774" s="17">
        <v>32.32</v>
      </c>
      <c r="IE774" s="17">
        <v>32.31</v>
      </c>
      <c r="IF774" s="17">
        <v>32.32</v>
      </c>
      <c r="IG774" s="17">
        <v>32.31</v>
      </c>
      <c r="IH774" s="17">
        <v>32.26</v>
      </c>
      <c r="II774" s="17">
        <v>32.270000000000003</v>
      </c>
      <c r="IJ774" s="17">
        <v>32.270000000000003</v>
      </c>
      <c r="IK774" s="17">
        <v>32.270000000000003</v>
      </c>
      <c r="IL774" s="17">
        <v>32.25</v>
      </c>
      <c r="IM774" s="17">
        <v>32.26</v>
      </c>
      <c r="IN774" s="17">
        <v>32.24</v>
      </c>
      <c r="IO774" s="17">
        <v>32.24</v>
      </c>
      <c r="IP774" s="17">
        <v>32.24</v>
      </c>
      <c r="IQ774" s="17">
        <v>32.270000000000003</v>
      </c>
      <c r="IR774" s="17">
        <v>32.26</v>
      </c>
      <c r="IS774" s="17">
        <v>32.26</v>
      </c>
      <c r="IT774" s="17">
        <v>32.229999999999997</v>
      </c>
      <c r="IU774" s="17">
        <v>32.229999999999997</v>
      </c>
      <c r="IV774" s="17">
        <v>32.24</v>
      </c>
      <c r="IW774" s="17">
        <v>32.24</v>
      </c>
      <c r="IX774" s="17">
        <v>32.24</v>
      </c>
      <c r="IY774" s="17">
        <v>32.25</v>
      </c>
    </row>
    <row r="775" spans="1:259" x14ac:dyDescent="0.15">
      <c r="A775" s="17" t="s">
        <v>2932</v>
      </c>
      <c r="B775" s="17" t="s">
        <v>2933</v>
      </c>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c r="AA775" s="26"/>
      <c r="AB775" s="17"/>
      <c r="AC775" s="26"/>
      <c r="AD775" s="26"/>
      <c r="AE775" s="17"/>
      <c r="AF775" s="17"/>
      <c r="AG775" s="17"/>
      <c r="AH775" s="17"/>
      <c r="AI775" s="17"/>
      <c r="AJ775" s="17"/>
      <c r="AK775" s="17"/>
      <c r="AL775" s="17"/>
      <c r="AM775" s="17"/>
      <c r="AN775" s="17"/>
      <c r="AO775" s="17"/>
      <c r="AP775" s="17"/>
      <c r="AQ775" s="17"/>
      <c r="AR775" s="17"/>
      <c r="AS775" s="17"/>
      <c r="AT775" s="17"/>
      <c r="AU775" s="17"/>
      <c r="AV775" s="17"/>
      <c r="AW775" s="17"/>
      <c r="AX775" s="17"/>
      <c r="AY775" s="17"/>
      <c r="AZ775" s="17"/>
      <c r="BA775" s="17"/>
      <c r="BB775" s="17"/>
      <c r="BC775" s="17"/>
      <c r="BD775" s="17"/>
      <c r="BE775" s="17"/>
      <c r="BF775" s="17"/>
      <c r="BG775" s="17"/>
      <c r="BH775" s="17"/>
      <c r="BI775" s="17"/>
      <c r="BJ775" s="26"/>
      <c r="BK775" s="17"/>
      <c r="BL775" s="17"/>
      <c r="BM775" s="17"/>
      <c r="BN775" s="17"/>
      <c r="BO775" s="17"/>
      <c r="BP775" s="17"/>
      <c r="BQ775" s="17"/>
      <c r="BR775" s="17"/>
      <c r="BS775" s="17"/>
      <c r="BT775" s="17"/>
      <c r="BU775" s="17"/>
      <c r="BV775" s="17"/>
      <c r="BW775" s="17"/>
      <c r="BX775" s="26"/>
      <c r="BY775" s="26"/>
      <c r="BZ775" s="26"/>
      <c r="CA775" s="26"/>
      <c r="CB775" s="26"/>
      <c r="CC775" s="17"/>
      <c r="CD775" s="17"/>
      <c r="CE775" s="17"/>
      <c r="CF775" s="17"/>
      <c r="CG775" s="17"/>
      <c r="CH775" s="17"/>
      <c r="CI775" s="17"/>
      <c r="CJ775" s="26"/>
      <c r="CK775" s="17"/>
      <c r="CL775" s="17"/>
      <c r="CM775" s="17"/>
      <c r="CN775" s="17"/>
      <c r="CO775" s="17"/>
      <c r="CP775" s="17"/>
      <c r="CQ775" s="17"/>
      <c r="CR775" s="17"/>
      <c r="CS775" s="17"/>
      <c r="CT775" s="17"/>
      <c r="CU775" s="17"/>
      <c r="CV775" s="17"/>
      <c r="CW775" s="17"/>
      <c r="CX775" s="17"/>
      <c r="CY775" s="26"/>
      <c r="CZ775" s="26"/>
      <c r="DA775" s="26"/>
      <c r="DB775" s="17"/>
      <c r="DC775" s="17"/>
      <c r="DD775" s="17"/>
      <c r="DE775" s="17"/>
      <c r="DF775" s="17"/>
      <c r="DG775" s="17"/>
      <c r="DH775" s="26"/>
      <c r="DI775" s="17"/>
      <c r="DJ775" s="17"/>
      <c r="DK775" s="17"/>
      <c r="DL775" s="17"/>
      <c r="DM775" s="17">
        <v>22.44</v>
      </c>
      <c r="DN775" s="17">
        <v>22.43</v>
      </c>
      <c r="DO775" s="17">
        <v>22.43</v>
      </c>
      <c r="DP775" s="17">
        <v>22.43</v>
      </c>
      <c r="DQ775" s="17">
        <v>22.5</v>
      </c>
      <c r="DR775" s="17">
        <v>22.44</v>
      </c>
      <c r="DS775" s="17">
        <v>22.44</v>
      </c>
      <c r="DT775" s="17">
        <v>22.44</v>
      </c>
      <c r="DU775" s="17">
        <v>22.44</v>
      </c>
      <c r="DV775" s="17">
        <v>22.44</v>
      </c>
      <c r="DW775" s="17">
        <v>22.44</v>
      </c>
      <c r="DX775" s="17">
        <v>22.44</v>
      </c>
      <c r="DY775" s="17">
        <v>22.44</v>
      </c>
      <c r="DZ775" s="17">
        <v>22.44</v>
      </c>
      <c r="EA775" s="17">
        <v>22.44</v>
      </c>
      <c r="EB775" s="17">
        <v>22.42</v>
      </c>
      <c r="EC775" s="17">
        <v>22.42</v>
      </c>
      <c r="ED775" s="17">
        <v>22.43</v>
      </c>
      <c r="EE775" s="17">
        <v>22.42</v>
      </c>
      <c r="EF775" s="17">
        <v>22.44</v>
      </c>
      <c r="EG775" s="17">
        <v>22.49</v>
      </c>
      <c r="EH775" s="17">
        <v>22.49</v>
      </c>
      <c r="EI775" s="17">
        <v>22.48</v>
      </c>
      <c r="EJ775" s="17">
        <v>22.44</v>
      </c>
      <c r="EK775" s="17">
        <v>22.6</v>
      </c>
      <c r="EL775" s="17">
        <v>22.7</v>
      </c>
      <c r="EM775" s="17">
        <v>22.75</v>
      </c>
      <c r="EN775" s="17">
        <v>22.7</v>
      </c>
      <c r="EO775" s="17">
        <v>22.65</v>
      </c>
      <c r="EP775" s="17">
        <v>22.64</v>
      </c>
      <c r="EQ775" s="17">
        <v>22.67</v>
      </c>
      <c r="ER775" s="17">
        <v>22.6</v>
      </c>
      <c r="ES775" s="17">
        <v>22.54</v>
      </c>
      <c r="ET775" s="17">
        <v>22.55</v>
      </c>
      <c r="EU775" s="17">
        <v>22.54</v>
      </c>
      <c r="EV775" s="17">
        <v>22.55</v>
      </c>
      <c r="EW775" s="17">
        <v>22.54</v>
      </c>
      <c r="EX775" s="17">
        <v>22.54</v>
      </c>
      <c r="EY775" s="17">
        <v>22.52</v>
      </c>
      <c r="EZ775" s="17">
        <v>22.51</v>
      </c>
      <c r="FA775" s="17">
        <v>22.51</v>
      </c>
      <c r="FB775" s="17">
        <v>22.51</v>
      </c>
      <c r="FC775" s="17">
        <v>22.51</v>
      </c>
      <c r="FD775" s="17">
        <v>22.52</v>
      </c>
      <c r="FE775" s="17">
        <v>22.51</v>
      </c>
      <c r="FF775" s="17">
        <v>22.52</v>
      </c>
      <c r="FG775" s="17">
        <v>22.51</v>
      </c>
      <c r="FH775" s="17">
        <v>22.51</v>
      </c>
      <c r="FI775" s="17">
        <v>22.51</v>
      </c>
      <c r="FJ775" s="17">
        <v>22.5</v>
      </c>
      <c r="FK775" s="17">
        <v>22.49</v>
      </c>
      <c r="FL775" s="17">
        <v>22.49</v>
      </c>
      <c r="FM775" s="17">
        <v>22.49</v>
      </c>
      <c r="FN775" s="17">
        <v>22.5</v>
      </c>
      <c r="FO775" s="17">
        <v>22.59</v>
      </c>
      <c r="FP775" s="17">
        <v>22.59</v>
      </c>
      <c r="FQ775" s="17">
        <v>22.54</v>
      </c>
      <c r="FR775" s="17">
        <v>22.54</v>
      </c>
      <c r="FS775" s="17">
        <v>22.51</v>
      </c>
      <c r="FT775" s="17">
        <v>22.5</v>
      </c>
      <c r="FU775" s="17">
        <v>22.49</v>
      </c>
      <c r="FV775" s="17">
        <v>22.5</v>
      </c>
      <c r="FW775" s="17">
        <v>22.49</v>
      </c>
      <c r="FX775" s="17">
        <v>22.49</v>
      </c>
      <c r="FY775" s="17">
        <v>22.49</v>
      </c>
      <c r="FZ775" s="17">
        <v>22.51</v>
      </c>
      <c r="GA775" s="17">
        <v>22.49</v>
      </c>
      <c r="GB775" s="17">
        <v>22.4</v>
      </c>
      <c r="GC775" s="17">
        <v>22.4</v>
      </c>
      <c r="GD775" s="17">
        <v>22.45</v>
      </c>
      <c r="GE775" s="17">
        <v>22.41</v>
      </c>
      <c r="GF775" s="17">
        <v>22.41</v>
      </c>
      <c r="GG775" s="17">
        <v>22.41</v>
      </c>
      <c r="GH775" s="17">
        <v>22.4</v>
      </c>
      <c r="GI775" s="17">
        <v>22.4</v>
      </c>
      <c r="GJ775" s="17">
        <v>22.39</v>
      </c>
      <c r="GK775" s="17">
        <v>22.41</v>
      </c>
      <c r="GL775" s="17">
        <v>22.4</v>
      </c>
      <c r="GM775" s="17">
        <v>22.4</v>
      </c>
      <c r="GN775" s="17">
        <v>22.39</v>
      </c>
      <c r="GO775" s="17">
        <v>22.39</v>
      </c>
      <c r="GP775" s="17">
        <v>22.39</v>
      </c>
      <c r="GQ775" s="17">
        <v>22.35</v>
      </c>
      <c r="GR775" s="17">
        <v>22.34</v>
      </c>
      <c r="GS775" s="17">
        <v>22.34</v>
      </c>
      <c r="GT775" s="17">
        <v>22.35</v>
      </c>
      <c r="GU775" s="17">
        <v>22.31</v>
      </c>
      <c r="GV775" s="17">
        <v>22.31</v>
      </c>
      <c r="GW775" s="17">
        <v>22.33</v>
      </c>
      <c r="GX775" s="17">
        <v>22.32</v>
      </c>
      <c r="GY775" s="17">
        <v>22.32</v>
      </c>
      <c r="GZ775" s="17">
        <v>22.34</v>
      </c>
      <c r="HA775" s="17">
        <v>22.33</v>
      </c>
      <c r="HB775" s="17">
        <v>22.33</v>
      </c>
      <c r="HC775" s="17">
        <v>22.34</v>
      </c>
      <c r="HD775" s="17">
        <v>22.35</v>
      </c>
      <c r="HE775" s="17">
        <v>22.39</v>
      </c>
      <c r="HF775" s="17">
        <v>22.37</v>
      </c>
      <c r="HG775" s="17">
        <v>22.35</v>
      </c>
      <c r="HH775" s="17">
        <v>22.34</v>
      </c>
      <c r="HI775" s="17">
        <v>22.34</v>
      </c>
      <c r="HJ775" s="17">
        <v>22.34</v>
      </c>
      <c r="HK775" s="17">
        <v>22.34</v>
      </c>
      <c r="HL775" s="17">
        <v>22.34</v>
      </c>
      <c r="HM775" s="17">
        <v>22.34</v>
      </c>
      <c r="HN775" s="17">
        <v>22.35</v>
      </c>
      <c r="HO775" s="17">
        <v>22.36</v>
      </c>
      <c r="HP775" s="17">
        <v>22.39</v>
      </c>
      <c r="HQ775" s="17">
        <v>22.39</v>
      </c>
      <c r="HR775" s="17">
        <v>22.39</v>
      </c>
      <c r="HS775" s="17">
        <v>22.39</v>
      </c>
      <c r="HT775" s="17">
        <v>22.4</v>
      </c>
      <c r="HU775" s="17">
        <v>22.4</v>
      </c>
      <c r="HV775" s="17">
        <v>22.4</v>
      </c>
      <c r="HW775" s="17">
        <v>22.4</v>
      </c>
      <c r="HX775" s="17">
        <v>22.41</v>
      </c>
      <c r="HY775" s="17">
        <v>22.4</v>
      </c>
      <c r="HZ775" s="17">
        <v>22.35</v>
      </c>
      <c r="IA775" s="17">
        <v>22.35</v>
      </c>
      <c r="IB775" s="17">
        <v>22.4</v>
      </c>
      <c r="IC775" s="17">
        <v>22.37</v>
      </c>
      <c r="ID775" s="17">
        <v>22.38</v>
      </c>
      <c r="IE775" s="17">
        <v>22.38</v>
      </c>
      <c r="IF775" s="17">
        <v>22.41</v>
      </c>
      <c r="IG775" s="17">
        <v>22.4</v>
      </c>
      <c r="IH775" s="17">
        <v>22.39</v>
      </c>
      <c r="II775" s="17">
        <v>22.39</v>
      </c>
      <c r="IJ775" s="17">
        <v>22.4</v>
      </c>
      <c r="IK775" s="17">
        <v>22.45</v>
      </c>
      <c r="IL775" s="17">
        <v>22.4</v>
      </c>
      <c r="IM775" s="17">
        <v>22.4</v>
      </c>
      <c r="IN775" s="17">
        <v>22.45</v>
      </c>
      <c r="IO775" s="17">
        <v>22.43</v>
      </c>
      <c r="IP775" s="17">
        <v>22.45</v>
      </c>
      <c r="IQ775" s="17">
        <v>22.45</v>
      </c>
      <c r="IR775" s="17">
        <v>22.43</v>
      </c>
      <c r="IS775" s="17">
        <v>22.43</v>
      </c>
      <c r="IT775" s="17">
        <v>22.43</v>
      </c>
      <c r="IU775" s="17">
        <v>22.4</v>
      </c>
      <c r="IV775" s="17">
        <v>22.4</v>
      </c>
      <c r="IW775" s="17">
        <v>22.5</v>
      </c>
      <c r="IX775" s="17">
        <v>22.69</v>
      </c>
      <c r="IY775" s="17">
        <v>22.65</v>
      </c>
    </row>
    <row r="776" spans="1:259" x14ac:dyDescent="0.15">
      <c r="A776" s="17" t="s">
        <v>4579</v>
      </c>
      <c r="B776" s="17" t="s">
        <v>4894</v>
      </c>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c r="AA776" s="26"/>
      <c r="AB776" s="17"/>
      <c r="AC776" s="26"/>
      <c r="AD776" s="26"/>
      <c r="AE776" s="17"/>
      <c r="AF776" s="17"/>
      <c r="AG776" s="17"/>
      <c r="AH776" s="17"/>
      <c r="AI776" s="17"/>
      <c r="AJ776" s="17"/>
      <c r="AK776" s="17"/>
      <c r="AL776" s="17"/>
      <c r="AM776" s="17"/>
      <c r="AN776" s="17"/>
      <c r="AO776" s="17"/>
      <c r="AP776" s="17"/>
      <c r="AQ776" s="17"/>
      <c r="AR776" s="17"/>
      <c r="AS776" s="17"/>
      <c r="AT776" s="17"/>
      <c r="AU776" s="17"/>
      <c r="AV776" s="17"/>
      <c r="AW776" s="17"/>
      <c r="AX776" s="17"/>
      <c r="AY776" s="17"/>
      <c r="AZ776" s="17"/>
      <c r="BA776" s="17"/>
      <c r="BB776" s="17"/>
      <c r="BC776" s="17"/>
      <c r="BD776" s="17"/>
      <c r="BE776" s="17"/>
      <c r="BF776" s="17"/>
      <c r="BG776" s="17"/>
      <c r="BH776" s="17"/>
      <c r="BI776" s="17"/>
      <c r="BJ776" s="26"/>
      <c r="BK776" s="17"/>
      <c r="BL776" s="17"/>
      <c r="BM776" s="17"/>
      <c r="BN776" s="17"/>
      <c r="BO776" s="17"/>
      <c r="BP776" s="17"/>
      <c r="BQ776" s="17"/>
      <c r="BR776" s="17"/>
      <c r="BS776" s="17"/>
      <c r="BT776" s="17"/>
      <c r="BU776" s="17"/>
      <c r="BV776" s="17"/>
      <c r="BW776" s="17"/>
      <c r="BX776" s="26"/>
      <c r="BY776" s="26"/>
      <c r="BZ776" s="26"/>
      <c r="CA776" s="26"/>
      <c r="CB776" s="26"/>
      <c r="CC776" s="17"/>
      <c r="CD776" s="17"/>
      <c r="CE776" s="17"/>
      <c r="CF776" s="17"/>
      <c r="CG776" s="17"/>
      <c r="CH776" s="17"/>
      <c r="CI776" s="17"/>
      <c r="CJ776" s="26"/>
      <c r="CK776" s="17"/>
      <c r="CL776" s="17"/>
      <c r="CM776" s="17"/>
      <c r="CN776" s="17"/>
      <c r="CO776" s="17"/>
      <c r="CP776" s="17"/>
      <c r="CQ776" s="17"/>
      <c r="CR776" s="17"/>
      <c r="CS776" s="17"/>
      <c r="CT776" s="17"/>
      <c r="CU776" s="17"/>
      <c r="CV776" s="17"/>
      <c r="CW776" s="17"/>
      <c r="CX776" s="17"/>
      <c r="CY776" s="26"/>
      <c r="CZ776" s="26"/>
      <c r="DA776" s="26"/>
      <c r="DB776" s="17"/>
      <c r="DC776" s="17"/>
      <c r="DD776" s="17"/>
      <c r="DE776" s="17"/>
      <c r="DF776" s="17"/>
      <c r="DG776" s="17"/>
      <c r="DH776" s="26"/>
      <c r="DI776" s="17"/>
      <c r="DJ776" s="17"/>
      <c r="DK776" s="17"/>
      <c r="DL776" s="17"/>
      <c r="DM776" s="17">
        <v>8.08</v>
      </c>
      <c r="DN776" s="17">
        <v>8.07</v>
      </c>
      <c r="DO776" s="17">
        <v>8.08</v>
      </c>
      <c r="DP776" s="17">
        <v>8.08</v>
      </c>
      <c r="DQ776" s="17">
        <v>8.08</v>
      </c>
      <c r="DR776" s="17">
        <v>8.09</v>
      </c>
      <c r="DS776" s="17">
        <v>8.09</v>
      </c>
      <c r="DT776" s="17">
        <v>8.09</v>
      </c>
      <c r="DU776" s="17">
        <v>8.07</v>
      </c>
      <c r="DV776" s="17">
        <v>8.08</v>
      </c>
      <c r="DW776" s="17">
        <v>8.07</v>
      </c>
      <c r="DX776" s="17">
        <v>8.07</v>
      </c>
      <c r="DY776" s="17">
        <v>8.07</v>
      </c>
      <c r="DZ776" s="17">
        <v>8.07</v>
      </c>
      <c r="EA776" s="17">
        <v>8.06</v>
      </c>
      <c r="EB776" s="17">
        <v>8.0500000000000007</v>
      </c>
      <c r="EC776" s="17">
        <v>8.0500000000000007</v>
      </c>
      <c r="ED776" s="17">
        <v>8.0399999999999991</v>
      </c>
      <c r="EE776" s="17">
        <v>8.0399999999999991</v>
      </c>
      <c r="EF776" s="17">
        <v>8.0500000000000007</v>
      </c>
      <c r="EG776" s="17">
        <v>8.0500000000000007</v>
      </c>
      <c r="EH776" s="17">
        <v>8.0500000000000007</v>
      </c>
      <c r="EI776" s="17">
        <v>8.0500000000000007</v>
      </c>
      <c r="EJ776" s="17">
        <v>8.06</v>
      </c>
      <c r="EK776" s="17">
        <v>8.0500000000000007</v>
      </c>
      <c r="EL776" s="17">
        <v>8.0399999999999991</v>
      </c>
      <c r="EM776" s="17">
        <v>8.0399999999999991</v>
      </c>
      <c r="EN776" s="17">
        <v>8.0299999999999994</v>
      </c>
      <c r="EO776" s="17">
        <v>8.0399999999999991</v>
      </c>
      <c r="EP776" s="17">
        <v>8.0399999999999991</v>
      </c>
      <c r="EQ776" s="17">
        <v>8.0500000000000007</v>
      </c>
      <c r="ER776" s="17">
        <v>8.0500000000000007</v>
      </c>
      <c r="ES776" s="17">
        <v>8.0500000000000007</v>
      </c>
      <c r="ET776" s="17">
        <v>8.0500000000000007</v>
      </c>
      <c r="EU776" s="17">
        <v>8.0500000000000007</v>
      </c>
      <c r="EV776" s="17">
        <v>8.0500000000000007</v>
      </c>
      <c r="EW776" s="17">
        <v>8.0500000000000007</v>
      </c>
      <c r="EX776" s="17">
        <v>8.0500000000000007</v>
      </c>
      <c r="EY776" s="17">
        <v>8.06</v>
      </c>
      <c r="EZ776" s="17">
        <v>8.0500000000000007</v>
      </c>
      <c r="FA776" s="17">
        <v>8.0500000000000007</v>
      </c>
      <c r="FB776" s="17">
        <v>8.0399999999999991</v>
      </c>
      <c r="FC776" s="17">
        <v>8.0399999999999991</v>
      </c>
      <c r="FD776" s="17">
        <v>8.0299999999999994</v>
      </c>
      <c r="FE776" s="17">
        <v>8.0399999999999991</v>
      </c>
      <c r="FF776" s="17">
        <v>8.0399999999999991</v>
      </c>
      <c r="FG776" s="17">
        <v>8.0500000000000007</v>
      </c>
      <c r="FH776" s="17">
        <v>8.0500000000000007</v>
      </c>
      <c r="FI776" s="17">
        <v>8.0399999999999991</v>
      </c>
      <c r="FJ776" s="17">
        <v>8.07</v>
      </c>
      <c r="FK776" s="17">
        <v>8.09</v>
      </c>
      <c r="FL776" s="17">
        <v>8.09</v>
      </c>
      <c r="FM776" s="17">
        <v>8.09</v>
      </c>
      <c r="FN776" s="17">
        <v>8.1</v>
      </c>
      <c r="FO776" s="17">
        <v>8.1</v>
      </c>
      <c r="FP776" s="17">
        <v>8.11</v>
      </c>
      <c r="FQ776" s="17">
        <v>8.11</v>
      </c>
      <c r="FR776" s="17">
        <v>8.11</v>
      </c>
      <c r="FS776" s="17">
        <v>8.11</v>
      </c>
      <c r="FT776" s="17">
        <v>8.09</v>
      </c>
      <c r="FU776" s="17">
        <v>8.1</v>
      </c>
      <c r="FV776" s="17">
        <v>8.1</v>
      </c>
      <c r="FW776" s="17">
        <v>8.09</v>
      </c>
      <c r="FX776" s="17">
        <v>8.1</v>
      </c>
      <c r="FY776" s="17">
        <v>8.11</v>
      </c>
      <c r="FZ776" s="17">
        <v>8.1199999999999992</v>
      </c>
      <c r="GA776" s="17">
        <v>8.11</v>
      </c>
      <c r="GB776" s="17">
        <v>8.1199999999999992</v>
      </c>
      <c r="GC776" s="17">
        <v>8.11</v>
      </c>
      <c r="GD776" s="17">
        <v>8.1199999999999992</v>
      </c>
      <c r="GE776" s="17">
        <v>8.11</v>
      </c>
      <c r="GF776" s="17">
        <v>8.11</v>
      </c>
      <c r="GG776" s="17">
        <v>8.09</v>
      </c>
      <c r="GH776" s="17">
        <v>8.09</v>
      </c>
      <c r="GI776" s="17">
        <v>8.09</v>
      </c>
      <c r="GJ776" s="17">
        <v>8.09</v>
      </c>
      <c r="GK776" s="17">
        <v>8.08</v>
      </c>
      <c r="GL776" s="17">
        <v>8.08</v>
      </c>
      <c r="GM776" s="17">
        <v>8.07</v>
      </c>
      <c r="GN776" s="17">
        <v>8.08</v>
      </c>
      <c r="GO776" s="17">
        <v>8.08</v>
      </c>
      <c r="GP776" s="17">
        <v>8.08</v>
      </c>
      <c r="GQ776" s="17">
        <v>8.11</v>
      </c>
      <c r="GR776" s="17">
        <v>8.1</v>
      </c>
      <c r="GS776" s="17">
        <v>8.11</v>
      </c>
      <c r="GT776" s="17">
        <v>8.1</v>
      </c>
      <c r="GU776" s="17">
        <v>8.11</v>
      </c>
      <c r="GV776" s="17">
        <v>8.1</v>
      </c>
      <c r="GW776" s="17">
        <v>8.1</v>
      </c>
      <c r="GX776" s="17">
        <v>8.1</v>
      </c>
      <c r="GY776" s="17">
        <v>8.1</v>
      </c>
      <c r="GZ776" s="17">
        <v>8.1</v>
      </c>
      <c r="HA776" s="17">
        <v>8.09</v>
      </c>
      <c r="HB776" s="17">
        <v>8.1</v>
      </c>
      <c r="HC776" s="17">
        <v>8.09</v>
      </c>
      <c r="HD776" s="17">
        <v>8.08</v>
      </c>
      <c r="HE776" s="17">
        <v>8.09</v>
      </c>
      <c r="HF776" s="17">
        <v>8.08</v>
      </c>
      <c r="HG776" s="17">
        <v>8.08</v>
      </c>
      <c r="HH776" s="17">
        <v>8.06</v>
      </c>
      <c r="HI776" s="17">
        <v>8.0500000000000007</v>
      </c>
      <c r="HJ776" s="17">
        <v>8.0399999999999991</v>
      </c>
      <c r="HK776" s="17">
        <v>8.0500000000000007</v>
      </c>
      <c r="HL776" s="17">
        <v>8.0399999999999991</v>
      </c>
      <c r="HM776" s="17">
        <v>8.0399999999999991</v>
      </c>
      <c r="HN776" s="17">
        <v>8.02</v>
      </c>
      <c r="HO776" s="17">
        <v>8.0399999999999991</v>
      </c>
      <c r="HP776" s="17">
        <v>8.0399999999999991</v>
      </c>
      <c r="HQ776" s="17">
        <v>8.0399999999999991</v>
      </c>
      <c r="HR776" s="17">
        <v>8.0399999999999991</v>
      </c>
      <c r="HS776" s="17">
        <v>8.0500000000000007</v>
      </c>
      <c r="HT776" s="17">
        <v>8.0500000000000007</v>
      </c>
      <c r="HU776" s="17">
        <v>8.0500000000000007</v>
      </c>
      <c r="HV776" s="17">
        <v>8.0500000000000007</v>
      </c>
      <c r="HW776" s="17">
        <v>8.06</v>
      </c>
      <c r="HX776" s="17">
        <v>8.06</v>
      </c>
      <c r="HY776" s="17">
        <v>8.06</v>
      </c>
      <c r="HZ776" s="17">
        <v>8.0500000000000007</v>
      </c>
      <c r="IA776" s="17">
        <v>8.0500000000000007</v>
      </c>
      <c r="IB776" s="17">
        <v>8.0399999999999991</v>
      </c>
      <c r="IC776" s="17">
        <v>8.0399999999999991</v>
      </c>
      <c r="ID776" s="17">
        <v>8.0399999999999991</v>
      </c>
      <c r="IE776" s="17">
        <v>8.0500000000000007</v>
      </c>
      <c r="IF776" s="17">
        <v>8.0399999999999991</v>
      </c>
      <c r="IG776" s="17">
        <v>8.0399999999999991</v>
      </c>
      <c r="IH776" s="17">
        <v>8.0299999999999994</v>
      </c>
      <c r="II776" s="17">
        <v>8.0299999999999994</v>
      </c>
      <c r="IJ776" s="17">
        <v>8.02</v>
      </c>
      <c r="IK776" s="17">
        <v>8.01</v>
      </c>
      <c r="IL776" s="17">
        <v>8.02</v>
      </c>
      <c r="IM776" s="17">
        <v>8.02</v>
      </c>
      <c r="IN776" s="17">
        <v>8.01</v>
      </c>
      <c r="IO776" s="17">
        <v>8.0399999999999991</v>
      </c>
      <c r="IP776" s="17">
        <v>8.0500000000000007</v>
      </c>
      <c r="IQ776" s="17">
        <v>8.0500000000000007</v>
      </c>
      <c r="IR776" s="17">
        <v>8.0399999999999991</v>
      </c>
      <c r="IS776" s="17">
        <v>8.0500000000000007</v>
      </c>
      <c r="IT776" s="17">
        <v>8.0399999999999991</v>
      </c>
      <c r="IU776" s="17">
        <v>8.0500000000000007</v>
      </c>
      <c r="IV776" s="17">
        <v>8.0399999999999991</v>
      </c>
      <c r="IW776" s="17">
        <v>8.0399999999999991</v>
      </c>
      <c r="IX776" s="17">
        <v>8.0500000000000007</v>
      </c>
      <c r="IY776" s="17">
        <v>8.0399999999999991</v>
      </c>
    </row>
    <row r="777" spans="1:259" x14ac:dyDescent="0.15">
      <c r="A777" s="17" t="s">
        <v>4484</v>
      </c>
      <c r="B777" s="17" t="s">
        <v>4895</v>
      </c>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c r="AA777" s="26"/>
      <c r="AB777" s="17"/>
      <c r="AC777" s="26"/>
      <c r="AD777" s="26"/>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17"/>
      <c r="BB777" s="17"/>
      <c r="BC777" s="17"/>
      <c r="BD777" s="17"/>
      <c r="BE777" s="17"/>
      <c r="BF777" s="17"/>
      <c r="BG777" s="17"/>
      <c r="BH777" s="17"/>
      <c r="BI777" s="17"/>
      <c r="BJ777" s="26"/>
      <c r="BK777" s="17"/>
      <c r="BL777" s="17"/>
      <c r="BM777" s="17"/>
      <c r="BN777" s="17"/>
      <c r="BO777" s="17"/>
      <c r="BP777" s="17"/>
      <c r="BQ777" s="17"/>
      <c r="BR777" s="17"/>
      <c r="BS777" s="17"/>
      <c r="BT777" s="17"/>
      <c r="BU777" s="17"/>
      <c r="BV777" s="17"/>
      <c r="BW777" s="17"/>
      <c r="BX777" s="26"/>
      <c r="BY777" s="26"/>
      <c r="BZ777" s="26"/>
      <c r="CA777" s="26"/>
      <c r="CB777" s="26"/>
      <c r="CC777" s="17"/>
      <c r="CD777" s="17"/>
      <c r="CE777" s="17"/>
      <c r="CF777" s="17"/>
      <c r="CG777" s="17"/>
      <c r="CH777" s="17"/>
      <c r="CI777" s="17"/>
      <c r="CJ777" s="26"/>
      <c r="CK777" s="17"/>
      <c r="CL777" s="17"/>
      <c r="CM777" s="17"/>
      <c r="CN777" s="17"/>
      <c r="CO777" s="17"/>
      <c r="CP777" s="17"/>
      <c r="CQ777" s="17"/>
      <c r="CR777" s="17"/>
      <c r="CS777" s="17"/>
      <c r="CT777" s="17"/>
      <c r="CU777" s="17"/>
      <c r="CV777" s="17"/>
      <c r="CW777" s="17"/>
      <c r="CX777" s="17"/>
      <c r="CY777" s="26"/>
      <c r="CZ777" s="26"/>
      <c r="DA777" s="26"/>
      <c r="DB777" s="17"/>
      <c r="DC777" s="17"/>
      <c r="DD777" s="17"/>
      <c r="DE777" s="17"/>
      <c r="DF777" s="17"/>
      <c r="DG777" s="17"/>
      <c r="DH777" s="26"/>
      <c r="DI777" s="17"/>
      <c r="DJ777" s="17"/>
      <c r="DK777" s="17"/>
      <c r="DL777" s="17"/>
      <c r="DM777" s="17">
        <v>10.48</v>
      </c>
      <c r="DN777" s="17">
        <v>10.47</v>
      </c>
      <c r="DO777" s="17">
        <v>10.47</v>
      </c>
      <c r="DP777" s="17">
        <v>10.47</v>
      </c>
      <c r="DQ777" s="17">
        <v>10.47</v>
      </c>
      <c r="DR777" s="17">
        <v>10.47</v>
      </c>
      <c r="DS777" s="17">
        <v>10.47</v>
      </c>
      <c r="DT777" s="17">
        <v>10.47</v>
      </c>
      <c r="DU777" s="17">
        <v>10.47</v>
      </c>
      <c r="DV777" s="17">
        <v>10.47</v>
      </c>
      <c r="DW777" s="17">
        <v>10.47</v>
      </c>
      <c r="DX777" s="17">
        <v>10.47</v>
      </c>
      <c r="DY777" s="17">
        <v>10.47</v>
      </c>
      <c r="DZ777" s="17">
        <v>10.48</v>
      </c>
      <c r="EA777" s="17">
        <v>10.47</v>
      </c>
      <c r="EB777" s="17">
        <v>10.47</v>
      </c>
      <c r="EC777" s="17">
        <v>10.47</v>
      </c>
      <c r="ED777" s="17">
        <v>10.47</v>
      </c>
      <c r="EE777" s="17">
        <v>10.47</v>
      </c>
      <c r="EF777" s="17">
        <v>10.46</v>
      </c>
      <c r="EG777" s="17">
        <v>10.46</v>
      </c>
      <c r="EH777" s="17">
        <v>10.46</v>
      </c>
      <c r="EI777" s="17">
        <v>10.47</v>
      </c>
      <c r="EJ777" s="17">
        <v>10.46</v>
      </c>
      <c r="EK777" s="17">
        <v>10.46</v>
      </c>
      <c r="EL777" s="17">
        <v>10.46</v>
      </c>
      <c r="EM777" s="17">
        <v>10.46</v>
      </c>
      <c r="EN777" s="17">
        <v>10.47</v>
      </c>
      <c r="EO777" s="17">
        <v>10.47</v>
      </c>
      <c r="EP777" s="17">
        <v>10.47</v>
      </c>
      <c r="EQ777" s="17">
        <v>10.46</v>
      </c>
      <c r="ER777" s="17">
        <v>10.47</v>
      </c>
      <c r="ES777" s="17">
        <v>10.47</v>
      </c>
      <c r="ET777" s="17">
        <v>10.47</v>
      </c>
      <c r="EU777" s="17">
        <v>10.47</v>
      </c>
      <c r="EV777" s="17">
        <v>10.47</v>
      </c>
      <c r="EW777" s="17">
        <v>10.48</v>
      </c>
      <c r="EX777" s="17">
        <v>10.48</v>
      </c>
      <c r="EY777" s="17">
        <v>10.48</v>
      </c>
      <c r="EZ777" s="17">
        <v>10.48</v>
      </c>
      <c r="FA777" s="17">
        <v>10.48</v>
      </c>
      <c r="FB777" s="17">
        <v>10.49</v>
      </c>
      <c r="FC777" s="17">
        <v>10.49</v>
      </c>
      <c r="FD777" s="17">
        <v>10.49</v>
      </c>
      <c r="FE777" s="17">
        <v>10.49</v>
      </c>
      <c r="FF777" s="17">
        <v>10.48</v>
      </c>
      <c r="FG777" s="17">
        <v>10.48</v>
      </c>
      <c r="FH777" s="17">
        <v>10.48</v>
      </c>
      <c r="FI777" s="17">
        <v>10.49</v>
      </c>
      <c r="FJ777" s="17">
        <v>10.49</v>
      </c>
      <c r="FK777" s="17">
        <v>10.49</v>
      </c>
      <c r="FL777" s="17">
        <v>10.49</v>
      </c>
      <c r="FM777" s="17">
        <v>10.49</v>
      </c>
      <c r="FN777" s="17">
        <v>10.49</v>
      </c>
      <c r="FO777" s="17">
        <v>10.5</v>
      </c>
      <c r="FP777" s="17">
        <v>10.51</v>
      </c>
      <c r="FQ777" s="17">
        <v>10.52</v>
      </c>
      <c r="FR777" s="17">
        <v>10.52</v>
      </c>
      <c r="FS777" s="17">
        <v>10.53</v>
      </c>
      <c r="FT777" s="17">
        <v>10.51</v>
      </c>
      <c r="FU777" s="17">
        <v>10.51</v>
      </c>
      <c r="FV777" s="17">
        <v>10.51</v>
      </c>
      <c r="FW777" s="17">
        <v>10.51</v>
      </c>
      <c r="FX777" s="17">
        <v>10.51</v>
      </c>
      <c r="FY777" s="17">
        <v>10.51</v>
      </c>
      <c r="FZ777" s="17">
        <v>10.52</v>
      </c>
      <c r="GA777" s="17">
        <v>10.53</v>
      </c>
      <c r="GB777" s="17">
        <v>10.53</v>
      </c>
      <c r="GC777" s="17">
        <v>10.53</v>
      </c>
      <c r="GD777" s="17">
        <v>10.52</v>
      </c>
      <c r="GE777" s="17">
        <v>10.53</v>
      </c>
      <c r="GF777" s="17">
        <v>10.54</v>
      </c>
      <c r="GG777" s="17">
        <v>10.53</v>
      </c>
      <c r="GH777" s="17">
        <v>10.53</v>
      </c>
      <c r="GI777" s="17">
        <v>10.52</v>
      </c>
      <c r="GJ777" s="17">
        <v>10.52</v>
      </c>
      <c r="GK777" s="17">
        <v>10.51</v>
      </c>
      <c r="GL777" s="17">
        <v>10.5</v>
      </c>
      <c r="GM777" s="17">
        <v>10.5</v>
      </c>
      <c r="GN777" s="17">
        <v>10.51</v>
      </c>
      <c r="GO777" s="17">
        <v>10.5</v>
      </c>
      <c r="GP777" s="17">
        <v>10.52</v>
      </c>
      <c r="GQ777" s="17">
        <v>10.51</v>
      </c>
      <c r="GR777" s="17">
        <v>10.51</v>
      </c>
      <c r="GS777" s="17">
        <v>10.52</v>
      </c>
      <c r="GT777" s="17">
        <v>10.51</v>
      </c>
      <c r="GU777" s="17">
        <v>10.52</v>
      </c>
      <c r="GV777" s="17">
        <v>10.52</v>
      </c>
      <c r="GW777" s="17">
        <v>10.53</v>
      </c>
      <c r="GX777" s="17">
        <v>10.55</v>
      </c>
      <c r="GY777" s="17">
        <v>10.56</v>
      </c>
      <c r="GZ777" s="17">
        <v>10.57</v>
      </c>
      <c r="HA777" s="17">
        <v>10.57</v>
      </c>
      <c r="HB777" s="17">
        <v>10.58</v>
      </c>
      <c r="HC777" s="17">
        <v>10.59</v>
      </c>
      <c r="HD777" s="17">
        <v>10.6</v>
      </c>
      <c r="HE777" s="17">
        <v>10.61</v>
      </c>
      <c r="HF777" s="17">
        <v>10.58</v>
      </c>
      <c r="HG777" s="17">
        <v>10.61</v>
      </c>
      <c r="HH777" s="17">
        <v>10.61</v>
      </c>
      <c r="HI777" s="17">
        <v>10.61</v>
      </c>
      <c r="HJ777" s="17">
        <v>10.61</v>
      </c>
      <c r="HK777" s="17">
        <v>10.61</v>
      </c>
      <c r="HL777" s="17">
        <v>10.61</v>
      </c>
      <c r="HM777" s="17">
        <v>10.6</v>
      </c>
      <c r="HN777" s="17">
        <v>10.62</v>
      </c>
      <c r="HO777" s="17">
        <v>10.63</v>
      </c>
      <c r="HP777" s="17">
        <v>10.63</v>
      </c>
      <c r="HQ777" s="17">
        <v>10.62</v>
      </c>
      <c r="HR777" s="17">
        <v>10.64</v>
      </c>
      <c r="HS777" s="17">
        <v>10.64</v>
      </c>
      <c r="HT777" s="17">
        <v>10.64</v>
      </c>
      <c r="HU777" s="17">
        <v>10.64</v>
      </c>
      <c r="HV777" s="17">
        <v>10.63</v>
      </c>
      <c r="HW777" s="17">
        <v>10.65</v>
      </c>
      <c r="HX777" s="17">
        <v>10.65</v>
      </c>
      <c r="HY777" s="17">
        <v>10.63</v>
      </c>
      <c r="HZ777" s="17">
        <v>10.64</v>
      </c>
      <c r="IA777" s="17">
        <v>10.63</v>
      </c>
      <c r="IB777" s="17">
        <v>10.63</v>
      </c>
      <c r="IC777" s="17">
        <v>10.63</v>
      </c>
      <c r="ID777" s="17">
        <v>10.62</v>
      </c>
      <c r="IE777" s="17">
        <v>10.62</v>
      </c>
      <c r="IF777" s="17">
        <v>10.62</v>
      </c>
      <c r="IG777" s="17">
        <v>10.61</v>
      </c>
      <c r="IH777" s="17">
        <v>10.6</v>
      </c>
      <c r="II777" s="17">
        <v>10.6</v>
      </c>
      <c r="IJ777" s="17">
        <v>10.59</v>
      </c>
      <c r="IK777" s="17">
        <v>10.58</v>
      </c>
      <c r="IL777" s="17">
        <v>10.58</v>
      </c>
      <c r="IM777" s="17">
        <v>10.58</v>
      </c>
      <c r="IN777" s="17">
        <v>10.59</v>
      </c>
      <c r="IO777" s="17">
        <v>10.58</v>
      </c>
      <c r="IP777" s="17">
        <v>10.56</v>
      </c>
      <c r="IQ777" s="17">
        <v>10.56</v>
      </c>
      <c r="IR777" s="17">
        <v>10.56</v>
      </c>
      <c r="IS777" s="17">
        <v>10.58</v>
      </c>
      <c r="IT777" s="17">
        <v>10.58</v>
      </c>
      <c r="IU777" s="17">
        <v>10.58</v>
      </c>
      <c r="IV777" s="17">
        <v>10.58</v>
      </c>
      <c r="IW777" s="17">
        <v>10.55</v>
      </c>
      <c r="IX777" s="17">
        <v>10.55</v>
      </c>
      <c r="IY777" s="17">
        <v>10.54</v>
      </c>
    </row>
    <row r="778" spans="1:259" x14ac:dyDescent="0.15">
      <c r="A778" s="17" t="s">
        <v>4568</v>
      </c>
      <c r="B778" s="17" t="s">
        <v>4896</v>
      </c>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c r="AA778" s="26"/>
      <c r="AB778" s="17"/>
      <c r="AC778" s="26"/>
      <c r="AD778" s="26"/>
      <c r="AE778" s="17"/>
      <c r="AF778" s="17"/>
      <c r="AG778" s="17"/>
      <c r="AH778" s="17"/>
      <c r="AI778" s="17"/>
      <c r="AJ778" s="17"/>
      <c r="AK778" s="17"/>
      <c r="AL778" s="17"/>
      <c r="AM778" s="17"/>
      <c r="AN778" s="17"/>
      <c r="AO778" s="17"/>
      <c r="AP778" s="17"/>
      <c r="AQ778" s="17"/>
      <c r="AR778" s="17"/>
      <c r="AS778" s="17"/>
      <c r="AT778" s="17"/>
      <c r="AU778" s="17"/>
      <c r="AV778" s="17"/>
      <c r="AW778" s="17"/>
      <c r="AX778" s="17"/>
      <c r="AY778" s="17"/>
      <c r="AZ778" s="17"/>
      <c r="BA778" s="17"/>
      <c r="BB778" s="17"/>
      <c r="BC778" s="17"/>
      <c r="BD778" s="17"/>
      <c r="BE778" s="17"/>
      <c r="BF778" s="17"/>
      <c r="BG778" s="17"/>
      <c r="BH778" s="17"/>
      <c r="BI778" s="17"/>
      <c r="BJ778" s="26"/>
      <c r="BK778" s="17"/>
      <c r="BL778" s="17"/>
      <c r="BM778" s="17"/>
      <c r="BN778" s="17"/>
      <c r="BO778" s="17"/>
      <c r="BP778" s="17"/>
      <c r="BQ778" s="17"/>
      <c r="BR778" s="17"/>
      <c r="BS778" s="17"/>
      <c r="BT778" s="17"/>
      <c r="BU778" s="17"/>
      <c r="BV778" s="17"/>
      <c r="BW778" s="17"/>
      <c r="BX778" s="26"/>
      <c r="BY778" s="26"/>
      <c r="BZ778" s="26"/>
      <c r="CA778" s="26"/>
      <c r="CB778" s="26"/>
      <c r="CC778" s="17"/>
      <c r="CD778" s="17"/>
      <c r="CE778" s="17"/>
      <c r="CF778" s="17"/>
      <c r="CG778" s="17"/>
      <c r="CH778" s="17"/>
      <c r="CI778" s="17"/>
      <c r="CJ778" s="26"/>
      <c r="CK778" s="17"/>
      <c r="CL778" s="17"/>
      <c r="CM778" s="17"/>
      <c r="CN778" s="17"/>
      <c r="CO778" s="17"/>
      <c r="CP778" s="17"/>
      <c r="CQ778" s="17"/>
      <c r="CR778" s="17"/>
      <c r="CS778" s="17"/>
      <c r="CT778" s="17"/>
      <c r="CU778" s="17"/>
      <c r="CV778" s="17"/>
      <c r="CW778" s="17"/>
      <c r="CX778" s="17"/>
      <c r="CY778" s="26"/>
      <c r="CZ778" s="26"/>
      <c r="DA778" s="26"/>
      <c r="DB778" s="17"/>
      <c r="DC778" s="17"/>
      <c r="DD778" s="17"/>
      <c r="DE778" s="17"/>
      <c r="DF778" s="17"/>
      <c r="DG778" s="17"/>
      <c r="DH778" s="26"/>
      <c r="DI778" s="17"/>
      <c r="DJ778" s="17"/>
      <c r="DK778" s="17"/>
      <c r="DL778" s="17"/>
      <c r="DM778" s="17">
        <v>52.14</v>
      </c>
      <c r="DN778" s="17">
        <v>52.14</v>
      </c>
      <c r="DO778" s="17">
        <v>52.11</v>
      </c>
      <c r="DP778" s="17">
        <v>52.12</v>
      </c>
      <c r="DQ778" s="17">
        <v>52.14</v>
      </c>
      <c r="DR778" s="17">
        <v>52.14</v>
      </c>
      <c r="DS778" s="17">
        <v>52.15</v>
      </c>
      <c r="DT778" s="17">
        <v>52.14</v>
      </c>
      <c r="DU778" s="17">
        <v>52.09</v>
      </c>
      <c r="DV778" s="17">
        <v>52.07</v>
      </c>
      <c r="DW778" s="17">
        <v>52.07</v>
      </c>
      <c r="DX778" s="17">
        <v>52.08</v>
      </c>
      <c r="DY778" s="17">
        <v>52.07</v>
      </c>
      <c r="DZ778" s="17">
        <v>52.09</v>
      </c>
      <c r="EA778" s="17">
        <v>52.07</v>
      </c>
      <c r="EB778" s="17">
        <v>52</v>
      </c>
      <c r="EC778" s="17">
        <v>52.01</v>
      </c>
      <c r="ED778" s="17">
        <v>52</v>
      </c>
      <c r="EE778" s="17">
        <v>51.97</v>
      </c>
      <c r="EF778" s="17">
        <v>52.01</v>
      </c>
      <c r="EG778" s="17">
        <v>52.02</v>
      </c>
      <c r="EH778" s="17">
        <v>52</v>
      </c>
      <c r="EI778" s="17">
        <v>52</v>
      </c>
      <c r="EJ778" s="17">
        <v>51.92</v>
      </c>
      <c r="EK778" s="17">
        <v>52</v>
      </c>
      <c r="EL778" s="17">
        <v>51.96</v>
      </c>
      <c r="EM778" s="17">
        <v>51.97</v>
      </c>
      <c r="EN778" s="17">
        <v>51.98</v>
      </c>
      <c r="EO778" s="17">
        <v>52.01</v>
      </c>
      <c r="EP778" s="17">
        <v>52</v>
      </c>
      <c r="EQ778" s="17">
        <v>51.99</v>
      </c>
      <c r="ER778" s="17">
        <v>52.02</v>
      </c>
      <c r="ES778" s="17">
        <v>52.04</v>
      </c>
      <c r="ET778" s="17">
        <v>52.06</v>
      </c>
      <c r="EU778" s="17">
        <v>52.09</v>
      </c>
      <c r="EV778" s="17">
        <v>52.06</v>
      </c>
      <c r="EW778" s="17">
        <v>52.07</v>
      </c>
      <c r="EX778" s="17">
        <v>52.08</v>
      </c>
      <c r="EY778" s="17">
        <v>52.05</v>
      </c>
      <c r="EZ778" s="17">
        <v>52.01</v>
      </c>
      <c r="FA778" s="17">
        <v>52.04</v>
      </c>
      <c r="FB778" s="17">
        <v>52.04</v>
      </c>
      <c r="FC778" s="17">
        <v>52.02</v>
      </c>
      <c r="FD778" s="17">
        <v>52.16</v>
      </c>
      <c r="FE778" s="17">
        <v>52.19</v>
      </c>
      <c r="FF778" s="17">
        <v>52.21</v>
      </c>
      <c r="FG778" s="17">
        <v>52.2</v>
      </c>
      <c r="FH778" s="17">
        <v>52.23</v>
      </c>
      <c r="FI778" s="17">
        <v>52.2</v>
      </c>
      <c r="FJ778" s="17">
        <v>52.2</v>
      </c>
      <c r="FK778" s="17">
        <v>52.2</v>
      </c>
      <c r="FL778" s="17">
        <v>52.19</v>
      </c>
      <c r="FM778" s="17">
        <v>52.21</v>
      </c>
      <c r="FN778" s="17">
        <v>52.2</v>
      </c>
      <c r="FO778" s="17">
        <v>52.18</v>
      </c>
      <c r="FP778" s="17">
        <v>52.18</v>
      </c>
      <c r="FQ778" s="17">
        <v>52.15</v>
      </c>
      <c r="FR778" s="17">
        <v>52.12</v>
      </c>
      <c r="FS778" s="17">
        <v>52.14</v>
      </c>
      <c r="FT778" s="17">
        <v>52.11</v>
      </c>
      <c r="FU778" s="17">
        <v>52.07</v>
      </c>
      <c r="FV778" s="17">
        <v>52.07</v>
      </c>
      <c r="FW778" s="17">
        <v>52.08</v>
      </c>
      <c r="FX778" s="17">
        <v>52.08</v>
      </c>
      <c r="FY778" s="17">
        <v>52.13</v>
      </c>
      <c r="FZ778" s="17">
        <v>52.19</v>
      </c>
      <c r="GA778" s="17">
        <v>52.23</v>
      </c>
      <c r="GB778" s="17">
        <v>52.17</v>
      </c>
      <c r="GC778" s="17">
        <v>52.19</v>
      </c>
      <c r="GD778" s="17">
        <v>52.19</v>
      </c>
      <c r="GE778" s="17">
        <v>52.21</v>
      </c>
      <c r="GF778" s="17">
        <v>52.13</v>
      </c>
      <c r="GG778" s="17">
        <v>52.15</v>
      </c>
      <c r="GH778" s="17">
        <v>52.06</v>
      </c>
      <c r="GI778" s="17">
        <v>52.09</v>
      </c>
      <c r="GJ778" s="17">
        <v>52.05</v>
      </c>
      <c r="GK778" s="17">
        <v>52.03</v>
      </c>
      <c r="GL778" s="17">
        <v>52.04</v>
      </c>
      <c r="GM778" s="17">
        <v>52.02</v>
      </c>
      <c r="GN778" s="17">
        <v>51.96</v>
      </c>
      <c r="GO778" s="17">
        <v>51.97</v>
      </c>
      <c r="GP778" s="17">
        <v>51.96</v>
      </c>
      <c r="GQ778" s="17">
        <v>51.93</v>
      </c>
      <c r="GR778" s="17">
        <v>51.96</v>
      </c>
      <c r="GS778" s="17">
        <v>51.9</v>
      </c>
      <c r="GT778" s="17">
        <v>51.94</v>
      </c>
      <c r="GU778" s="17">
        <v>51.95</v>
      </c>
      <c r="GV778" s="17">
        <v>51.87</v>
      </c>
      <c r="GW778" s="17">
        <v>51.95</v>
      </c>
      <c r="GX778" s="17">
        <v>51.93</v>
      </c>
      <c r="GY778" s="17">
        <v>51.97</v>
      </c>
      <c r="GZ778" s="17">
        <v>51.92</v>
      </c>
      <c r="HA778" s="17">
        <v>51.9</v>
      </c>
      <c r="HB778" s="17">
        <v>51.87</v>
      </c>
      <c r="HC778" s="17">
        <v>51.9</v>
      </c>
      <c r="HD778" s="17">
        <v>51.9</v>
      </c>
      <c r="HE778" s="17">
        <v>51.9</v>
      </c>
      <c r="HF778" s="17">
        <v>51.91</v>
      </c>
      <c r="HG778" s="17">
        <v>51.88</v>
      </c>
      <c r="HH778" s="17">
        <v>51.83</v>
      </c>
      <c r="HI778" s="17">
        <v>51.75</v>
      </c>
      <c r="HJ778" s="17">
        <v>51.82</v>
      </c>
      <c r="HK778" s="17">
        <v>51.73</v>
      </c>
      <c r="HL778" s="17">
        <v>51.74</v>
      </c>
      <c r="HM778" s="17">
        <v>51.75</v>
      </c>
      <c r="HN778" s="17">
        <v>51.74</v>
      </c>
      <c r="HO778" s="17">
        <v>51.7</v>
      </c>
      <c r="HP778" s="17">
        <v>51.7</v>
      </c>
      <c r="HQ778" s="17">
        <v>51.67</v>
      </c>
      <c r="HR778" s="17">
        <v>51.65</v>
      </c>
      <c r="HS778" s="17">
        <v>51.73</v>
      </c>
      <c r="HT778" s="17">
        <v>51.72</v>
      </c>
      <c r="HU778" s="17">
        <v>51.8</v>
      </c>
      <c r="HV778" s="17">
        <v>51.86</v>
      </c>
      <c r="HW778" s="17">
        <v>51.79</v>
      </c>
      <c r="HX778" s="17">
        <v>51.76</v>
      </c>
      <c r="HY778" s="17">
        <v>51.81</v>
      </c>
      <c r="HZ778" s="17">
        <v>51.85</v>
      </c>
      <c r="IA778" s="17">
        <v>51.84</v>
      </c>
      <c r="IB778" s="17">
        <v>51.82</v>
      </c>
      <c r="IC778" s="17">
        <v>51.83</v>
      </c>
      <c r="ID778" s="17">
        <v>51.8</v>
      </c>
      <c r="IE778" s="17">
        <v>51.77</v>
      </c>
      <c r="IF778" s="17">
        <v>51.73</v>
      </c>
      <c r="IG778" s="17">
        <v>51.67</v>
      </c>
      <c r="IH778" s="17">
        <v>51.67</v>
      </c>
      <c r="II778" s="17">
        <v>51.66</v>
      </c>
      <c r="IJ778" s="17">
        <v>51.63</v>
      </c>
      <c r="IK778" s="17">
        <v>51.65</v>
      </c>
      <c r="IL778" s="17">
        <v>51.67</v>
      </c>
      <c r="IM778" s="17">
        <v>51.68</v>
      </c>
      <c r="IN778" s="17">
        <v>51.68</v>
      </c>
      <c r="IO778" s="17">
        <v>51.74</v>
      </c>
      <c r="IP778" s="17">
        <v>51.72</v>
      </c>
      <c r="IQ778" s="17">
        <v>51.71</v>
      </c>
      <c r="IR778" s="17">
        <v>51.71</v>
      </c>
      <c r="IS778" s="17">
        <v>51.7</v>
      </c>
      <c r="IT778" s="17">
        <v>51.68</v>
      </c>
      <c r="IU778" s="17">
        <v>51.63</v>
      </c>
      <c r="IV778" s="17">
        <v>51.61</v>
      </c>
      <c r="IW778" s="17">
        <v>51.62</v>
      </c>
      <c r="IX778" s="17">
        <v>51.62</v>
      </c>
      <c r="IY778" s="17">
        <v>51.62</v>
      </c>
    </row>
    <row r="779" spans="1:259" x14ac:dyDescent="0.15">
      <c r="A779" s="17" t="s">
        <v>3396</v>
      </c>
      <c r="B779" s="17" t="s">
        <v>3397</v>
      </c>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c r="AA779" s="26"/>
      <c r="AB779" s="17"/>
      <c r="AC779" s="26"/>
      <c r="AD779" s="26"/>
      <c r="AE779" s="17"/>
      <c r="AF779" s="17"/>
      <c r="AG779" s="17"/>
      <c r="AH779" s="17"/>
      <c r="AI779" s="17"/>
      <c r="AJ779" s="17"/>
      <c r="AK779" s="17"/>
      <c r="AL779" s="17"/>
      <c r="AM779" s="17"/>
      <c r="AN779" s="17"/>
      <c r="AO779" s="17"/>
      <c r="AP779" s="17"/>
      <c r="AQ779" s="17"/>
      <c r="AR779" s="17"/>
      <c r="AS779" s="17"/>
      <c r="AT779" s="17"/>
      <c r="AU779" s="17"/>
      <c r="AV779" s="17"/>
      <c r="AW779" s="17"/>
      <c r="AX779" s="17"/>
      <c r="AY779" s="17"/>
      <c r="AZ779" s="17"/>
      <c r="BA779" s="17"/>
      <c r="BB779" s="17"/>
      <c r="BC779" s="17"/>
      <c r="BD779" s="17"/>
      <c r="BE779" s="17"/>
      <c r="BF779" s="17"/>
      <c r="BG779" s="17"/>
      <c r="BH779" s="17"/>
      <c r="BI779" s="17"/>
      <c r="BJ779" s="26"/>
      <c r="BK779" s="17"/>
      <c r="BL779" s="17"/>
      <c r="BM779" s="17"/>
      <c r="BN779" s="17"/>
      <c r="BO779" s="17"/>
      <c r="BP779" s="17"/>
      <c r="BQ779" s="17"/>
      <c r="BR779" s="17"/>
      <c r="BS779" s="17"/>
      <c r="BT779" s="17"/>
      <c r="BU779" s="17"/>
      <c r="BV779" s="17"/>
      <c r="BW779" s="17"/>
      <c r="BX779" s="26"/>
      <c r="BY779" s="26"/>
      <c r="BZ779" s="26"/>
      <c r="CA779" s="26"/>
      <c r="CB779" s="26"/>
      <c r="CC779" s="17"/>
      <c r="CD779" s="17"/>
      <c r="CE779" s="17"/>
      <c r="CF779" s="17"/>
      <c r="CG779" s="17"/>
      <c r="CH779" s="17"/>
      <c r="CI779" s="17"/>
      <c r="CJ779" s="26"/>
      <c r="CK779" s="17"/>
      <c r="CL779" s="17"/>
      <c r="CM779" s="17"/>
      <c r="CN779" s="17"/>
      <c r="CO779" s="17"/>
      <c r="CP779" s="17"/>
      <c r="CQ779" s="17"/>
      <c r="CR779" s="17"/>
      <c r="CS779" s="17"/>
      <c r="CT779" s="17"/>
      <c r="CU779" s="17"/>
      <c r="CV779" s="17"/>
      <c r="CW779" s="17"/>
      <c r="CX779" s="17"/>
      <c r="CY779" s="26"/>
      <c r="CZ779" s="26"/>
      <c r="DA779" s="26"/>
      <c r="DB779" s="17"/>
      <c r="DC779" s="17"/>
      <c r="DD779" s="17"/>
      <c r="DE779" s="17"/>
      <c r="DF779" s="17"/>
      <c r="DG779" s="17"/>
      <c r="DH779" s="26"/>
      <c r="DI779" s="17"/>
      <c r="DJ779" s="17"/>
      <c r="DK779" s="17"/>
      <c r="DL779" s="17"/>
      <c r="DM779" s="17">
        <v>4.8600000000000003</v>
      </c>
      <c r="DN779" s="17">
        <v>4.87</v>
      </c>
      <c r="DO779" s="17">
        <v>4.87</v>
      </c>
      <c r="DP779" s="17">
        <v>4.87</v>
      </c>
      <c r="DQ779" s="17">
        <v>4.88</v>
      </c>
      <c r="DR779" s="17">
        <v>4.88</v>
      </c>
      <c r="DS779" s="17">
        <v>4.87</v>
      </c>
      <c r="DT779" s="17">
        <v>4.87</v>
      </c>
      <c r="DU779" s="17">
        <v>4.88</v>
      </c>
      <c r="DV779" s="17">
        <v>4.88</v>
      </c>
      <c r="DW779" s="17">
        <v>4.88</v>
      </c>
      <c r="DX779" s="17">
        <v>4.87</v>
      </c>
      <c r="DY779" s="17">
        <v>4.88</v>
      </c>
      <c r="DZ779" s="17">
        <v>4.87</v>
      </c>
      <c r="EA779" s="17">
        <v>4.87</v>
      </c>
      <c r="EB779" s="17">
        <v>4.87</v>
      </c>
      <c r="EC779" s="17">
        <v>4.87</v>
      </c>
      <c r="ED779" s="17">
        <v>4.87</v>
      </c>
      <c r="EE779" s="17">
        <v>4.87</v>
      </c>
      <c r="EF779" s="17">
        <v>4.8600000000000003</v>
      </c>
      <c r="EG779" s="17">
        <v>4.8600000000000003</v>
      </c>
      <c r="EH779" s="17">
        <v>4.8600000000000003</v>
      </c>
      <c r="EI779" s="17">
        <v>4.8600000000000003</v>
      </c>
      <c r="EJ779" s="17">
        <v>4.8600000000000003</v>
      </c>
      <c r="EK779" s="17">
        <v>4.87</v>
      </c>
      <c r="EL779" s="17">
        <v>4.87</v>
      </c>
      <c r="EM779" s="17">
        <v>4.8600000000000003</v>
      </c>
      <c r="EN779" s="17">
        <v>4.8600000000000003</v>
      </c>
      <c r="EO779" s="17">
        <v>4.87</v>
      </c>
      <c r="EP779" s="17">
        <v>4.87</v>
      </c>
      <c r="EQ779" s="17">
        <v>4.87</v>
      </c>
      <c r="ER779" s="17">
        <v>4.8600000000000003</v>
      </c>
      <c r="ES779" s="17">
        <v>4.8600000000000003</v>
      </c>
      <c r="ET779" s="17">
        <v>4.87</v>
      </c>
      <c r="EU779" s="17">
        <v>4.8600000000000003</v>
      </c>
      <c r="EV779" s="17">
        <v>4.87</v>
      </c>
      <c r="EW779" s="17">
        <v>4.87</v>
      </c>
      <c r="EX779" s="17">
        <v>4.87</v>
      </c>
      <c r="EY779" s="17">
        <v>4.8600000000000003</v>
      </c>
      <c r="EZ779" s="17">
        <v>4.8600000000000003</v>
      </c>
      <c r="FA779" s="17">
        <v>4.87</v>
      </c>
      <c r="FB779" s="17">
        <v>4.87</v>
      </c>
      <c r="FC779" s="17">
        <v>4.8600000000000003</v>
      </c>
      <c r="FD779" s="17">
        <v>4.8600000000000003</v>
      </c>
      <c r="FE779" s="17">
        <v>4.8499999999999996</v>
      </c>
      <c r="FF779" s="17">
        <v>4.8600000000000003</v>
      </c>
      <c r="FG779" s="17">
        <v>4.8600000000000003</v>
      </c>
      <c r="FH779" s="17">
        <v>4.8600000000000003</v>
      </c>
      <c r="FI779" s="17">
        <v>4.8600000000000003</v>
      </c>
      <c r="FJ779" s="17">
        <v>4.8600000000000003</v>
      </c>
      <c r="FK779" s="17">
        <v>4.8499999999999996</v>
      </c>
      <c r="FL779" s="17">
        <v>4.8600000000000003</v>
      </c>
      <c r="FM779" s="17">
        <v>4.8600000000000003</v>
      </c>
      <c r="FN779" s="17">
        <v>4.8499999999999996</v>
      </c>
      <c r="FO779" s="17">
        <v>4.8600000000000003</v>
      </c>
      <c r="FP779" s="17">
        <v>4.8499999999999996</v>
      </c>
      <c r="FQ779" s="17">
        <v>4.8600000000000003</v>
      </c>
      <c r="FR779" s="17">
        <v>4.87</v>
      </c>
      <c r="FS779" s="17">
        <v>4.8600000000000003</v>
      </c>
      <c r="FT779" s="17">
        <v>4.87</v>
      </c>
      <c r="FU779" s="17">
        <v>4.8600000000000003</v>
      </c>
      <c r="FV779" s="17">
        <v>4.8600000000000003</v>
      </c>
      <c r="FW779" s="17">
        <v>4.8600000000000003</v>
      </c>
      <c r="FX779" s="17">
        <v>4.8600000000000003</v>
      </c>
      <c r="FY779" s="17">
        <v>4.8600000000000003</v>
      </c>
      <c r="FZ779" s="17">
        <v>4.8600000000000003</v>
      </c>
      <c r="GA779" s="17">
        <v>4.87</v>
      </c>
      <c r="GB779" s="17">
        <v>4.8600000000000003</v>
      </c>
      <c r="GC779" s="17">
        <v>4.87</v>
      </c>
      <c r="GD779" s="17">
        <v>4.8600000000000003</v>
      </c>
      <c r="GE779" s="17">
        <v>4.8600000000000003</v>
      </c>
      <c r="GF779" s="17">
        <v>4.8499999999999996</v>
      </c>
      <c r="GG779" s="17">
        <v>4.8600000000000003</v>
      </c>
      <c r="GH779" s="17">
        <v>4.8499999999999996</v>
      </c>
      <c r="GI779" s="17">
        <v>4.8499999999999996</v>
      </c>
      <c r="GJ779" s="17">
        <v>4.8600000000000003</v>
      </c>
      <c r="GK779" s="17">
        <v>4.8499999999999996</v>
      </c>
      <c r="GL779" s="17">
        <v>4.8600000000000003</v>
      </c>
      <c r="GM779" s="17">
        <v>4.8600000000000003</v>
      </c>
      <c r="GN779" s="17">
        <v>4.8499999999999996</v>
      </c>
      <c r="GO779" s="17">
        <v>4.8600000000000003</v>
      </c>
      <c r="GP779" s="17">
        <v>4.8499999999999996</v>
      </c>
      <c r="GQ779" s="17">
        <v>4.8499999999999996</v>
      </c>
      <c r="GR779" s="17">
        <v>4.8499999999999996</v>
      </c>
      <c r="GS779" s="17">
        <v>4.8499999999999996</v>
      </c>
      <c r="GT779" s="17">
        <v>4.8499999999999996</v>
      </c>
      <c r="GU779" s="17">
        <v>4.8600000000000003</v>
      </c>
      <c r="GV779" s="17">
        <v>4.87</v>
      </c>
      <c r="GW779" s="17">
        <v>4.8600000000000003</v>
      </c>
      <c r="GX779" s="17">
        <v>4.87</v>
      </c>
      <c r="GY779" s="17">
        <v>4.87</v>
      </c>
      <c r="GZ779" s="17">
        <v>4.8899999999999997</v>
      </c>
      <c r="HA779" s="17">
        <v>4.9000000000000004</v>
      </c>
      <c r="HB779" s="17">
        <v>4.8899999999999997</v>
      </c>
      <c r="HC779" s="17">
        <v>4.88</v>
      </c>
      <c r="HD779" s="17">
        <v>4.8899999999999997</v>
      </c>
      <c r="HE779" s="17">
        <v>4.88</v>
      </c>
      <c r="HF779" s="17">
        <v>4.88</v>
      </c>
      <c r="HG779" s="17">
        <v>4.88</v>
      </c>
      <c r="HH779" s="17">
        <v>4.88</v>
      </c>
      <c r="HI779" s="17">
        <v>4.8899999999999997</v>
      </c>
      <c r="HJ779" s="17">
        <v>4.88</v>
      </c>
      <c r="HK779" s="17">
        <v>4.88</v>
      </c>
      <c r="HL779" s="17">
        <v>4.88</v>
      </c>
      <c r="HM779" s="17">
        <v>4.87</v>
      </c>
      <c r="HN779" s="17">
        <v>4.87</v>
      </c>
      <c r="HO779" s="17">
        <v>4.87</v>
      </c>
      <c r="HP779" s="17">
        <v>4.87</v>
      </c>
      <c r="HQ779" s="17">
        <v>4.87</v>
      </c>
      <c r="HR779" s="17">
        <v>4.87</v>
      </c>
      <c r="HS779" s="17">
        <v>4.87</v>
      </c>
      <c r="HT779" s="17">
        <v>4.87</v>
      </c>
      <c r="HU779" s="17">
        <v>4.87</v>
      </c>
      <c r="HV779" s="17">
        <v>4.87</v>
      </c>
      <c r="HW779" s="17">
        <v>4.87</v>
      </c>
      <c r="HX779" s="17">
        <v>4.8600000000000003</v>
      </c>
      <c r="HY779" s="17">
        <v>4.87</v>
      </c>
      <c r="HZ779" s="17">
        <v>4.87</v>
      </c>
      <c r="IA779" s="17">
        <v>4.87</v>
      </c>
      <c r="IB779" s="17">
        <v>4.87</v>
      </c>
      <c r="IC779" s="17">
        <v>4.8600000000000003</v>
      </c>
      <c r="ID779" s="17">
        <v>4.88</v>
      </c>
      <c r="IE779" s="17">
        <v>4.87</v>
      </c>
      <c r="IF779" s="17">
        <v>4.87</v>
      </c>
      <c r="IG779" s="17">
        <v>4.87</v>
      </c>
      <c r="IH779" s="17">
        <v>4.88</v>
      </c>
      <c r="II779" s="17">
        <v>4.87</v>
      </c>
      <c r="IJ779" s="17">
        <v>4.87</v>
      </c>
      <c r="IK779" s="17">
        <v>4.87</v>
      </c>
      <c r="IL779" s="17">
        <v>4.88</v>
      </c>
      <c r="IM779" s="17">
        <v>4.88</v>
      </c>
      <c r="IN779" s="17">
        <v>4.88</v>
      </c>
      <c r="IO779" s="17">
        <v>4.88</v>
      </c>
      <c r="IP779" s="17">
        <v>4.88</v>
      </c>
      <c r="IQ779" s="17">
        <v>4.88</v>
      </c>
      <c r="IR779" s="17">
        <v>4.87</v>
      </c>
      <c r="IS779" s="17">
        <v>4.88</v>
      </c>
      <c r="IT779" s="17">
        <v>4.87</v>
      </c>
      <c r="IU779" s="17">
        <v>4.87</v>
      </c>
      <c r="IV779" s="17">
        <v>4.87</v>
      </c>
      <c r="IW779" s="17">
        <v>4.87</v>
      </c>
      <c r="IX779" s="17">
        <v>4.87</v>
      </c>
      <c r="IY779" s="17">
        <v>4.87</v>
      </c>
    </row>
    <row r="780" spans="1:259" x14ac:dyDescent="0.15">
      <c r="A780" s="17" t="s">
        <v>2748</v>
      </c>
      <c r="B780" s="17" t="s">
        <v>2749</v>
      </c>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c r="AA780" s="26"/>
      <c r="AB780" s="17"/>
      <c r="AC780" s="26"/>
      <c r="AD780" s="26"/>
      <c r="AE780" s="17"/>
      <c r="AF780" s="17"/>
      <c r="AG780" s="17"/>
      <c r="AH780" s="17"/>
      <c r="AI780" s="17"/>
      <c r="AJ780" s="17"/>
      <c r="AK780" s="17"/>
      <c r="AL780" s="17"/>
      <c r="AM780" s="17"/>
      <c r="AN780" s="17"/>
      <c r="AO780" s="17"/>
      <c r="AP780" s="17"/>
      <c r="AQ780" s="17"/>
      <c r="AR780" s="17"/>
      <c r="AS780" s="17"/>
      <c r="AT780" s="17"/>
      <c r="AU780" s="17"/>
      <c r="AV780" s="17"/>
      <c r="AW780" s="17"/>
      <c r="AX780" s="17"/>
      <c r="AY780" s="17"/>
      <c r="AZ780" s="17"/>
      <c r="BA780" s="17"/>
      <c r="BB780" s="17"/>
      <c r="BC780" s="17"/>
      <c r="BD780" s="17"/>
      <c r="BE780" s="17"/>
      <c r="BF780" s="17"/>
      <c r="BG780" s="17"/>
      <c r="BH780" s="17"/>
      <c r="BI780" s="17"/>
      <c r="BJ780" s="26"/>
      <c r="BK780" s="17"/>
      <c r="BL780" s="17"/>
      <c r="BM780" s="17"/>
      <c r="BN780" s="17"/>
      <c r="BO780" s="17"/>
      <c r="BP780" s="17"/>
      <c r="BQ780" s="17"/>
      <c r="BR780" s="17"/>
      <c r="BS780" s="17"/>
      <c r="BT780" s="17"/>
      <c r="BU780" s="17"/>
      <c r="BV780" s="17"/>
      <c r="BW780" s="17"/>
      <c r="BX780" s="26"/>
      <c r="BY780" s="26"/>
      <c r="BZ780" s="26"/>
      <c r="CA780" s="26"/>
      <c r="CB780" s="26"/>
      <c r="CC780" s="17"/>
      <c r="CD780" s="17"/>
      <c r="CE780" s="17"/>
      <c r="CF780" s="17"/>
      <c r="CG780" s="17"/>
      <c r="CH780" s="17"/>
      <c r="CI780" s="17"/>
      <c r="CJ780" s="26"/>
      <c r="CK780" s="17"/>
      <c r="CL780" s="17"/>
      <c r="CM780" s="17"/>
      <c r="CN780" s="17"/>
      <c r="CO780" s="17"/>
      <c r="CP780" s="17"/>
      <c r="CQ780" s="17"/>
      <c r="CR780" s="17"/>
      <c r="CS780" s="17"/>
      <c r="CT780" s="17"/>
      <c r="CU780" s="17"/>
      <c r="CV780" s="17"/>
      <c r="CW780" s="17"/>
      <c r="CX780" s="17"/>
      <c r="CY780" s="26"/>
      <c r="CZ780" s="26"/>
      <c r="DA780" s="26"/>
      <c r="DB780" s="17"/>
      <c r="DC780" s="17"/>
      <c r="DD780" s="17"/>
      <c r="DE780" s="17"/>
      <c r="DF780" s="17"/>
      <c r="DG780" s="17"/>
      <c r="DH780" s="26"/>
      <c r="DI780" s="17"/>
      <c r="DJ780" s="17"/>
      <c r="DK780" s="17"/>
      <c r="DL780" s="17"/>
      <c r="DM780" s="17">
        <v>4.5199999999999996</v>
      </c>
      <c r="DN780" s="17">
        <v>4.5</v>
      </c>
      <c r="DO780" s="17">
        <v>4.5</v>
      </c>
      <c r="DP780" s="17">
        <v>4.51</v>
      </c>
      <c r="DQ780" s="17">
        <v>4.51</v>
      </c>
      <c r="DR780" s="17">
        <v>4.51</v>
      </c>
      <c r="DS780" s="17">
        <v>4.51</v>
      </c>
      <c r="DT780" s="17">
        <v>4.51</v>
      </c>
      <c r="DU780" s="17">
        <v>4.5199999999999996</v>
      </c>
      <c r="DV780" s="17">
        <v>4.5199999999999996</v>
      </c>
      <c r="DW780" s="17">
        <v>4.5199999999999996</v>
      </c>
      <c r="DX780" s="17">
        <v>4.5199999999999996</v>
      </c>
      <c r="DY780" s="17">
        <v>4.5199999999999996</v>
      </c>
      <c r="DZ780" s="17">
        <v>4.51</v>
      </c>
      <c r="EA780" s="17">
        <v>4.5</v>
      </c>
      <c r="EB780" s="17">
        <v>4.51</v>
      </c>
      <c r="EC780" s="17">
        <v>4.5</v>
      </c>
      <c r="ED780" s="17">
        <v>4.49</v>
      </c>
      <c r="EE780" s="17">
        <v>4.49</v>
      </c>
      <c r="EF780" s="17">
        <v>4.5</v>
      </c>
      <c r="EG780" s="17">
        <v>4.49</v>
      </c>
      <c r="EH780" s="17">
        <v>4.49</v>
      </c>
      <c r="EI780" s="17">
        <v>4.49</v>
      </c>
      <c r="EJ780" s="17">
        <v>4.49</v>
      </c>
      <c r="EK780" s="17">
        <v>4.49</v>
      </c>
      <c r="EL780" s="17">
        <v>4.4800000000000004</v>
      </c>
      <c r="EM780" s="17">
        <v>4.49</v>
      </c>
      <c r="EN780" s="17">
        <v>4.49</v>
      </c>
      <c r="EO780" s="17">
        <v>4.5</v>
      </c>
      <c r="EP780" s="17">
        <v>4.5</v>
      </c>
      <c r="EQ780" s="17">
        <v>4.5</v>
      </c>
      <c r="ER780" s="17">
        <v>4.5</v>
      </c>
      <c r="ES780" s="17">
        <v>4.51</v>
      </c>
      <c r="ET780" s="17">
        <v>4.49</v>
      </c>
      <c r="EU780" s="17">
        <v>4.49</v>
      </c>
      <c r="EV780" s="17">
        <v>4.49</v>
      </c>
      <c r="EW780" s="17">
        <v>4.49</v>
      </c>
      <c r="EX780" s="17">
        <v>4.49</v>
      </c>
      <c r="EY780" s="17">
        <v>4.49</v>
      </c>
      <c r="EZ780" s="17">
        <v>4.4800000000000004</v>
      </c>
      <c r="FA780" s="17">
        <v>4.49</v>
      </c>
      <c r="FB780" s="17">
        <v>4.49</v>
      </c>
      <c r="FC780" s="17">
        <v>4.4800000000000004</v>
      </c>
      <c r="FD780" s="17">
        <v>4.4800000000000004</v>
      </c>
      <c r="FE780" s="17">
        <v>4.47</v>
      </c>
      <c r="FF780" s="17">
        <v>4.4800000000000004</v>
      </c>
      <c r="FG780" s="17">
        <v>4.4800000000000004</v>
      </c>
      <c r="FH780" s="17">
        <v>4.4800000000000004</v>
      </c>
      <c r="FI780" s="17">
        <v>4.49</v>
      </c>
      <c r="FJ780" s="17">
        <v>4.4800000000000004</v>
      </c>
      <c r="FK780" s="17">
        <v>4.49</v>
      </c>
      <c r="FL780" s="17">
        <v>4.49</v>
      </c>
      <c r="FM780" s="17">
        <v>4.49</v>
      </c>
      <c r="FN780" s="17">
        <v>4.49</v>
      </c>
      <c r="FO780" s="17">
        <v>4.51</v>
      </c>
      <c r="FP780" s="17">
        <v>4.5</v>
      </c>
      <c r="FQ780" s="17">
        <v>4.5</v>
      </c>
      <c r="FR780" s="17">
        <v>4.5</v>
      </c>
      <c r="FS780" s="17">
        <v>4.49</v>
      </c>
      <c r="FT780" s="17">
        <v>4.4800000000000004</v>
      </c>
      <c r="FU780" s="17">
        <v>4.4800000000000004</v>
      </c>
      <c r="FV780" s="17">
        <v>4.49</v>
      </c>
      <c r="FW780" s="17">
        <v>4.47</v>
      </c>
      <c r="FX780" s="17">
        <v>4.47</v>
      </c>
      <c r="FY780" s="17">
        <v>4.47</v>
      </c>
      <c r="FZ780" s="17">
        <v>4.4800000000000004</v>
      </c>
      <c r="GA780" s="17">
        <v>4.49</v>
      </c>
      <c r="GB780" s="17">
        <v>4.4800000000000004</v>
      </c>
      <c r="GC780" s="17">
        <v>4.47</v>
      </c>
      <c r="GD780" s="17">
        <v>4.47</v>
      </c>
      <c r="GE780" s="17">
        <v>4.47</v>
      </c>
      <c r="GF780" s="17">
        <v>4.46</v>
      </c>
      <c r="GG780" s="17">
        <v>4.45</v>
      </c>
      <c r="GH780" s="17">
        <v>4.4400000000000004</v>
      </c>
      <c r="GI780" s="17">
        <v>4.4400000000000004</v>
      </c>
      <c r="GJ780" s="17">
        <v>4.43</v>
      </c>
      <c r="GK780" s="17">
        <v>4.4400000000000004</v>
      </c>
      <c r="GL780" s="17">
        <v>4.4400000000000004</v>
      </c>
      <c r="GM780" s="17">
        <v>4.45</v>
      </c>
      <c r="GN780" s="17">
        <v>4.4400000000000004</v>
      </c>
      <c r="GO780" s="17">
        <v>4.43</v>
      </c>
      <c r="GP780" s="17">
        <v>4.41</v>
      </c>
      <c r="GQ780" s="17">
        <v>4.4000000000000004</v>
      </c>
      <c r="GR780" s="17">
        <v>4.42</v>
      </c>
      <c r="GS780" s="17">
        <v>4.43</v>
      </c>
      <c r="GT780" s="17">
        <v>4.43</v>
      </c>
      <c r="GU780" s="17">
        <v>4.43</v>
      </c>
      <c r="GV780" s="17">
        <v>4.42</v>
      </c>
      <c r="GW780" s="17">
        <v>4.42</v>
      </c>
      <c r="GX780" s="17">
        <v>4.42</v>
      </c>
      <c r="GY780" s="17">
        <v>4.42</v>
      </c>
      <c r="GZ780" s="17">
        <v>4.43</v>
      </c>
      <c r="HA780" s="17">
        <v>4.41</v>
      </c>
      <c r="HB780" s="17">
        <v>4.41</v>
      </c>
      <c r="HC780" s="17">
        <v>4.4000000000000004</v>
      </c>
      <c r="HD780" s="17">
        <v>4.4000000000000004</v>
      </c>
      <c r="HE780" s="17">
        <v>4.4000000000000004</v>
      </c>
      <c r="HF780" s="17">
        <v>4.41</v>
      </c>
      <c r="HG780" s="17">
        <v>4.4000000000000004</v>
      </c>
      <c r="HH780" s="17">
        <v>4.4000000000000004</v>
      </c>
      <c r="HI780" s="17">
        <v>4.41</v>
      </c>
      <c r="HJ780" s="17">
        <v>4.4000000000000004</v>
      </c>
      <c r="HK780" s="17">
        <v>4.3899999999999997</v>
      </c>
      <c r="HL780" s="17">
        <v>4.3899999999999997</v>
      </c>
      <c r="HM780" s="17">
        <v>4.4000000000000004</v>
      </c>
      <c r="HN780" s="17">
        <v>4.3899999999999997</v>
      </c>
      <c r="HO780" s="17">
        <v>4.3899999999999997</v>
      </c>
      <c r="HP780" s="17">
        <v>4.38</v>
      </c>
      <c r="HQ780" s="17">
        <v>4.38</v>
      </c>
      <c r="HR780" s="17">
        <v>4.37</v>
      </c>
      <c r="HS780" s="17">
        <v>4.38</v>
      </c>
      <c r="HT780" s="17">
        <v>4.38</v>
      </c>
      <c r="HU780" s="17">
        <v>4.3899999999999997</v>
      </c>
      <c r="HV780" s="17">
        <v>4.4000000000000004</v>
      </c>
      <c r="HW780" s="17">
        <v>4.3899999999999997</v>
      </c>
      <c r="HX780" s="17">
        <v>4.4000000000000004</v>
      </c>
      <c r="HY780" s="17">
        <v>4.41</v>
      </c>
      <c r="HZ780" s="17">
        <v>4.4000000000000004</v>
      </c>
      <c r="IA780" s="17">
        <v>4.4000000000000004</v>
      </c>
      <c r="IB780" s="17">
        <v>4.42</v>
      </c>
      <c r="IC780" s="17">
        <v>4.41</v>
      </c>
      <c r="ID780" s="17">
        <v>4.4000000000000004</v>
      </c>
      <c r="IE780" s="17">
        <v>4.4000000000000004</v>
      </c>
      <c r="IF780" s="17">
        <v>4.4000000000000004</v>
      </c>
      <c r="IG780" s="17">
        <v>4.4000000000000004</v>
      </c>
      <c r="IH780" s="17">
        <v>4.3899999999999997</v>
      </c>
      <c r="II780" s="17">
        <v>4.3899999999999997</v>
      </c>
      <c r="IJ780" s="17">
        <v>4.3899999999999997</v>
      </c>
      <c r="IK780" s="17">
        <v>4.4000000000000004</v>
      </c>
      <c r="IL780" s="17">
        <v>4.4000000000000004</v>
      </c>
      <c r="IM780" s="17">
        <v>4.41</v>
      </c>
      <c r="IN780" s="17">
        <v>4.3899999999999997</v>
      </c>
      <c r="IO780" s="17">
        <v>4.3899999999999997</v>
      </c>
      <c r="IP780" s="17">
        <v>4.4000000000000004</v>
      </c>
      <c r="IQ780" s="17">
        <v>4.4000000000000004</v>
      </c>
      <c r="IR780" s="17">
        <v>4.3899999999999997</v>
      </c>
      <c r="IS780" s="17">
        <v>4.3899999999999997</v>
      </c>
      <c r="IT780" s="17">
        <v>4.38</v>
      </c>
      <c r="IU780" s="17">
        <v>4.38</v>
      </c>
      <c r="IV780" s="17">
        <v>4.37</v>
      </c>
      <c r="IW780" s="17">
        <v>4.38</v>
      </c>
      <c r="IX780" s="17">
        <v>4.4000000000000004</v>
      </c>
      <c r="IY780" s="17">
        <v>4.3899999999999997</v>
      </c>
    </row>
    <row r="781" spans="1:259" x14ac:dyDescent="0.15">
      <c r="A781" s="17" t="s">
        <v>467</v>
      </c>
      <c r="B781" s="17" t="s">
        <v>468</v>
      </c>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c r="AA781" s="26"/>
      <c r="AB781" s="17"/>
      <c r="AC781" s="26"/>
      <c r="AD781" s="26"/>
      <c r="AE781" s="17"/>
      <c r="AF781" s="17"/>
      <c r="AG781" s="17"/>
      <c r="AH781" s="17"/>
      <c r="AI781" s="17"/>
      <c r="AJ781" s="17"/>
      <c r="AK781" s="17"/>
      <c r="AL781" s="17"/>
      <c r="AM781" s="17"/>
      <c r="AN781" s="17"/>
      <c r="AO781" s="17"/>
      <c r="AP781" s="17"/>
      <c r="AQ781" s="17"/>
      <c r="AR781" s="17"/>
      <c r="AS781" s="17"/>
      <c r="AT781" s="17"/>
      <c r="AU781" s="17"/>
      <c r="AV781" s="17"/>
      <c r="AW781" s="17"/>
      <c r="AX781" s="17"/>
      <c r="AY781" s="17"/>
      <c r="AZ781" s="17"/>
      <c r="BA781" s="17"/>
      <c r="BB781" s="17"/>
      <c r="BC781" s="17"/>
      <c r="BD781" s="17"/>
      <c r="BE781" s="17"/>
      <c r="BF781" s="17"/>
      <c r="BG781" s="17"/>
      <c r="BH781" s="17"/>
      <c r="BI781" s="17"/>
      <c r="BJ781" s="26"/>
      <c r="BK781" s="17"/>
      <c r="BL781" s="17"/>
      <c r="BM781" s="17"/>
      <c r="BN781" s="17"/>
      <c r="BO781" s="17"/>
      <c r="BP781" s="17"/>
      <c r="BQ781" s="17"/>
      <c r="BR781" s="17"/>
      <c r="BS781" s="17"/>
      <c r="BT781" s="17"/>
      <c r="BU781" s="17"/>
      <c r="BV781" s="17"/>
      <c r="BW781" s="17"/>
      <c r="BX781" s="26"/>
      <c r="BY781" s="26"/>
      <c r="BZ781" s="26"/>
      <c r="CA781" s="26"/>
      <c r="CB781" s="26"/>
      <c r="CC781" s="17"/>
      <c r="CD781" s="17"/>
      <c r="CE781" s="17"/>
      <c r="CF781" s="17"/>
      <c r="CG781" s="17"/>
      <c r="CH781" s="17"/>
      <c r="CI781" s="17"/>
      <c r="CJ781" s="26"/>
      <c r="CK781" s="17"/>
      <c r="CL781" s="17"/>
      <c r="CM781" s="17"/>
      <c r="CN781" s="17"/>
      <c r="CO781" s="17"/>
      <c r="CP781" s="17"/>
      <c r="CQ781" s="17"/>
      <c r="CR781" s="17"/>
      <c r="CS781" s="17"/>
      <c r="CT781" s="17"/>
      <c r="CU781" s="17"/>
      <c r="CV781" s="17"/>
      <c r="CW781" s="17"/>
      <c r="CX781" s="17"/>
      <c r="CY781" s="26"/>
      <c r="CZ781" s="26"/>
      <c r="DA781" s="26"/>
      <c r="DB781" s="17"/>
      <c r="DC781" s="17"/>
      <c r="DD781" s="17"/>
      <c r="DE781" s="17"/>
      <c r="DF781" s="17"/>
      <c r="DG781" s="17"/>
      <c r="DH781" s="26"/>
      <c r="DI781" s="17"/>
      <c r="DJ781" s="17"/>
      <c r="DK781" s="17"/>
      <c r="DL781" s="17"/>
      <c r="DM781" s="17">
        <v>8.6</v>
      </c>
      <c r="DN781" s="17">
        <v>8.59</v>
      </c>
      <c r="DO781" s="17">
        <v>8.6</v>
      </c>
      <c r="DP781" s="17">
        <v>8.59</v>
      </c>
      <c r="DQ781" s="17">
        <v>8.59</v>
      </c>
      <c r="DR781" s="17">
        <v>8.59</v>
      </c>
      <c r="DS781" s="17">
        <v>8.6</v>
      </c>
      <c r="DT781" s="17">
        <v>8.6</v>
      </c>
      <c r="DU781" s="17">
        <v>8.6</v>
      </c>
      <c r="DV781" s="17">
        <v>8.6</v>
      </c>
      <c r="DW781" s="17">
        <v>8.6</v>
      </c>
      <c r="DX781" s="17">
        <v>8.6</v>
      </c>
      <c r="DY781" s="17">
        <v>8.61</v>
      </c>
      <c r="DZ781" s="17">
        <v>8.61</v>
      </c>
      <c r="EA781" s="17">
        <v>8.61</v>
      </c>
      <c r="EB781" s="17">
        <v>8.6</v>
      </c>
      <c r="EC781" s="17">
        <v>8.6</v>
      </c>
      <c r="ED781" s="17">
        <v>8.6</v>
      </c>
      <c r="EE781" s="17">
        <v>8.6</v>
      </c>
      <c r="EF781" s="17">
        <v>8.6</v>
      </c>
      <c r="EG781" s="17">
        <v>8.6</v>
      </c>
      <c r="EH781" s="17">
        <v>8.6</v>
      </c>
      <c r="EI781" s="17">
        <v>8.6</v>
      </c>
      <c r="EJ781" s="17">
        <v>8.6</v>
      </c>
      <c r="EK781" s="17">
        <v>8.6</v>
      </c>
      <c r="EL781" s="17">
        <v>8.6</v>
      </c>
      <c r="EM781" s="17">
        <v>8.6</v>
      </c>
      <c r="EN781" s="17">
        <v>8.6</v>
      </c>
      <c r="EO781" s="17">
        <v>8.6</v>
      </c>
      <c r="EP781" s="17">
        <v>8.61</v>
      </c>
      <c r="EQ781" s="17">
        <v>8.61</v>
      </c>
      <c r="ER781" s="17">
        <v>8.61</v>
      </c>
      <c r="ES781" s="17">
        <v>8.6</v>
      </c>
      <c r="ET781" s="17">
        <v>8.61</v>
      </c>
      <c r="EU781" s="17">
        <v>8.61</v>
      </c>
      <c r="EV781" s="17">
        <v>8.61</v>
      </c>
      <c r="EW781" s="17">
        <v>8.61</v>
      </c>
      <c r="EX781" s="17">
        <v>8.61</v>
      </c>
      <c r="EY781" s="17">
        <v>8.6</v>
      </c>
      <c r="EZ781" s="17">
        <v>8.6</v>
      </c>
      <c r="FA781" s="17">
        <v>8.6</v>
      </c>
      <c r="FB781" s="17">
        <v>8.61</v>
      </c>
      <c r="FC781" s="17">
        <v>8.6</v>
      </c>
      <c r="FD781" s="17">
        <v>8.6</v>
      </c>
      <c r="FE781" s="17">
        <v>8.6</v>
      </c>
      <c r="FF781" s="17">
        <v>8.61</v>
      </c>
      <c r="FG781" s="17">
        <v>8.61</v>
      </c>
      <c r="FH781" s="17">
        <v>8.6</v>
      </c>
      <c r="FI781" s="17">
        <v>8.6</v>
      </c>
      <c r="FJ781" s="17">
        <v>8.6</v>
      </c>
      <c r="FK781" s="17">
        <v>8.6</v>
      </c>
      <c r="FL781" s="17">
        <v>8.6</v>
      </c>
      <c r="FM781" s="17">
        <v>8.6</v>
      </c>
      <c r="FN781" s="17">
        <v>8.6</v>
      </c>
      <c r="FO781" s="17">
        <v>8.6</v>
      </c>
      <c r="FP781" s="17">
        <v>8.6</v>
      </c>
      <c r="FQ781" s="17">
        <v>8.61</v>
      </c>
      <c r="FR781" s="17">
        <v>8.61</v>
      </c>
      <c r="FS781" s="17">
        <v>8.61</v>
      </c>
      <c r="FT781" s="17">
        <v>8.6</v>
      </c>
      <c r="FU781" s="17">
        <v>8.6</v>
      </c>
      <c r="FV781" s="17">
        <v>8.6</v>
      </c>
      <c r="FW781" s="17">
        <v>8.59</v>
      </c>
      <c r="FX781" s="17">
        <v>8.59</v>
      </c>
      <c r="FY781" s="17">
        <v>8.59</v>
      </c>
      <c r="FZ781" s="17">
        <v>8.59</v>
      </c>
      <c r="GA781" s="17">
        <v>8.6</v>
      </c>
      <c r="GB781" s="17">
        <v>8.59</v>
      </c>
      <c r="GC781" s="17">
        <v>8.59</v>
      </c>
      <c r="GD781" s="17">
        <v>8.6</v>
      </c>
      <c r="GE781" s="17">
        <v>8.6</v>
      </c>
      <c r="GF781" s="17">
        <v>8.6</v>
      </c>
      <c r="GG781" s="17">
        <v>8.59</v>
      </c>
      <c r="GH781" s="17">
        <v>8.59</v>
      </c>
      <c r="GI781" s="17">
        <v>8.6</v>
      </c>
      <c r="GJ781" s="17">
        <v>8.59</v>
      </c>
      <c r="GK781" s="17">
        <v>8.59</v>
      </c>
      <c r="GL781" s="17">
        <v>8.58</v>
      </c>
      <c r="GM781" s="17">
        <v>8.58</v>
      </c>
      <c r="GN781" s="17">
        <v>8.59</v>
      </c>
      <c r="GO781" s="17">
        <v>8.59</v>
      </c>
      <c r="GP781" s="17">
        <v>8.6</v>
      </c>
      <c r="GQ781" s="17">
        <v>8.58</v>
      </c>
      <c r="GR781" s="17">
        <v>8.58</v>
      </c>
      <c r="GS781" s="17">
        <v>8.59</v>
      </c>
      <c r="GT781" s="17">
        <v>8.6</v>
      </c>
      <c r="GU781" s="17">
        <v>8.6</v>
      </c>
      <c r="GV781" s="17">
        <v>8.59</v>
      </c>
      <c r="GW781" s="17">
        <v>8.59</v>
      </c>
      <c r="GX781" s="17">
        <v>8.59</v>
      </c>
      <c r="GY781" s="17">
        <v>8.59</v>
      </c>
      <c r="GZ781" s="17">
        <v>8.6</v>
      </c>
      <c r="HA781" s="17">
        <v>8.58</v>
      </c>
      <c r="HB781" s="17">
        <v>8.6</v>
      </c>
      <c r="HC781" s="17">
        <v>8.6</v>
      </c>
      <c r="HD781" s="17">
        <v>8.59</v>
      </c>
      <c r="HE781" s="17">
        <v>8.58</v>
      </c>
      <c r="HF781" s="17">
        <v>8.58</v>
      </c>
      <c r="HG781" s="17">
        <v>8.58</v>
      </c>
      <c r="HH781" s="17">
        <v>8.58</v>
      </c>
      <c r="HI781" s="17">
        <v>8.58</v>
      </c>
      <c r="HJ781" s="17">
        <v>8.58</v>
      </c>
      <c r="HK781" s="17">
        <v>8.59</v>
      </c>
      <c r="HL781" s="17">
        <v>8.59</v>
      </c>
      <c r="HM781" s="17">
        <v>8.58</v>
      </c>
      <c r="HN781" s="17">
        <v>8.58</v>
      </c>
      <c r="HO781" s="17">
        <v>8.58</v>
      </c>
      <c r="HP781" s="17">
        <v>8.58</v>
      </c>
      <c r="HQ781" s="17">
        <v>8.58</v>
      </c>
      <c r="HR781" s="17">
        <v>8.58</v>
      </c>
      <c r="HS781" s="17">
        <v>8.59</v>
      </c>
      <c r="HT781" s="17">
        <v>8.59</v>
      </c>
      <c r="HU781" s="17">
        <v>8.58</v>
      </c>
      <c r="HV781" s="17">
        <v>8.57</v>
      </c>
      <c r="HW781" s="17">
        <v>8.58</v>
      </c>
      <c r="HX781" s="17">
        <v>8.58</v>
      </c>
      <c r="HY781" s="17">
        <v>8.58</v>
      </c>
      <c r="HZ781" s="17">
        <v>8.59</v>
      </c>
      <c r="IA781" s="17">
        <v>8.59</v>
      </c>
      <c r="IB781" s="17">
        <v>8.58</v>
      </c>
      <c r="IC781" s="17">
        <v>8.58</v>
      </c>
      <c r="ID781" s="17">
        <v>8.58</v>
      </c>
      <c r="IE781" s="17">
        <v>8.59</v>
      </c>
      <c r="IF781" s="17">
        <v>8.59</v>
      </c>
      <c r="IG781" s="17">
        <v>8.59</v>
      </c>
      <c r="IH781" s="17">
        <v>8.59</v>
      </c>
      <c r="II781" s="17">
        <v>8.58</v>
      </c>
      <c r="IJ781" s="17">
        <v>8.58</v>
      </c>
      <c r="IK781" s="17">
        <v>8.57</v>
      </c>
      <c r="IL781" s="17">
        <v>8.57</v>
      </c>
      <c r="IM781" s="17">
        <v>8.57</v>
      </c>
      <c r="IN781" s="17">
        <v>8.57</v>
      </c>
      <c r="IO781" s="17">
        <v>8.58</v>
      </c>
      <c r="IP781" s="17">
        <v>8.57</v>
      </c>
      <c r="IQ781" s="17">
        <v>8.58</v>
      </c>
      <c r="IR781" s="17">
        <v>8.58</v>
      </c>
      <c r="IS781" s="17">
        <v>8.57</v>
      </c>
      <c r="IT781" s="17">
        <v>8.57</v>
      </c>
      <c r="IU781" s="17">
        <v>8.57</v>
      </c>
      <c r="IV781" s="17">
        <v>8.57</v>
      </c>
      <c r="IW781" s="17">
        <v>8.57</v>
      </c>
      <c r="IX781" s="17">
        <v>8.57</v>
      </c>
      <c r="IY781" s="17">
        <v>8.57</v>
      </c>
    </row>
    <row r="782" spans="1:259" x14ac:dyDescent="0.15">
      <c r="A782" s="17" t="s">
        <v>4686</v>
      </c>
      <c r="B782" s="17" t="s">
        <v>4897</v>
      </c>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c r="AA782" s="26"/>
      <c r="AB782" s="17"/>
      <c r="AC782" s="26"/>
      <c r="AD782" s="26"/>
      <c r="AE782" s="17"/>
      <c r="AF782" s="17"/>
      <c r="AG782" s="17"/>
      <c r="AH782" s="17"/>
      <c r="AI782" s="17"/>
      <c r="AJ782" s="17"/>
      <c r="AK782" s="17"/>
      <c r="AL782" s="17"/>
      <c r="AM782" s="17"/>
      <c r="AN782" s="17"/>
      <c r="AO782" s="17"/>
      <c r="AP782" s="17"/>
      <c r="AQ782" s="17"/>
      <c r="AR782" s="17"/>
      <c r="AS782" s="17"/>
      <c r="AT782" s="17"/>
      <c r="AU782" s="17"/>
      <c r="AV782" s="17"/>
      <c r="AW782" s="17"/>
      <c r="AX782" s="17"/>
      <c r="AY782" s="17"/>
      <c r="AZ782" s="17"/>
      <c r="BA782" s="17"/>
      <c r="BB782" s="17"/>
      <c r="BC782" s="17"/>
      <c r="BD782" s="17"/>
      <c r="BE782" s="17"/>
      <c r="BF782" s="17"/>
      <c r="BG782" s="17"/>
      <c r="BH782" s="17"/>
      <c r="BI782" s="17"/>
      <c r="BJ782" s="26"/>
      <c r="BK782" s="17"/>
      <c r="BL782" s="17"/>
      <c r="BM782" s="17"/>
      <c r="BN782" s="17"/>
      <c r="BO782" s="17"/>
      <c r="BP782" s="17"/>
      <c r="BQ782" s="17"/>
      <c r="BR782" s="17"/>
      <c r="BS782" s="17"/>
      <c r="BT782" s="17"/>
      <c r="BU782" s="17"/>
      <c r="BV782" s="17"/>
      <c r="BW782" s="17"/>
      <c r="BX782" s="26"/>
      <c r="BY782" s="26"/>
      <c r="BZ782" s="26"/>
      <c r="CA782" s="26"/>
      <c r="CB782" s="26"/>
      <c r="CC782" s="17"/>
      <c r="CD782" s="17"/>
      <c r="CE782" s="17"/>
      <c r="CF782" s="17"/>
      <c r="CG782" s="17"/>
      <c r="CH782" s="17"/>
      <c r="CI782" s="17"/>
      <c r="CJ782" s="26"/>
      <c r="CK782" s="17"/>
      <c r="CL782" s="17"/>
      <c r="CM782" s="17"/>
      <c r="CN782" s="17"/>
      <c r="CO782" s="17"/>
      <c r="CP782" s="17"/>
      <c r="CQ782" s="17"/>
      <c r="CR782" s="17"/>
      <c r="CS782" s="17"/>
      <c r="CT782" s="17"/>
      <c r="CU782" s="17"/>
      <c r="CV782" s="17"/>
      <c r="CW782" s="17"/>
      <c r="CX782" s="17"/>
      <c r="CY782" s="26"/>
      <c r="CZ782" s="26"/>
      <c r="DA782" s="26"/>
      <c r="DB782" s="17"/>
      <c r="DC782" s="17"/>
      <c r="DD782" s="17"/>
      <c r="DE782" s="17"/>
      <c r="DF782" s="17"/>
      <c r="DG782" s="17"/>
      <c r="DH782" s="26"/>
      <c r="DI782" s="17"/>
      <c r="DJ782" s="17"/>
      <c r="DK782" s="17"/>
      <c r="DL782" s="17"/>
      <c r="DM782" s="17">
        <v>7.52</v>
      </c>
      <c r="DN782" s="17">
        <v>7.53</v>
      </c>
      <c r="DO782" s="17">
        <v>7.51</v>
      </c>
      <c r="DP782" s="17">
        <v>7.54</v>
      </c>
      <c r="DQ782" s="17">
        <v>7.54</v>
      </c>
      <c r="DR782" s="17">
        <v>7.54</v>
      </c>
      <c r="DS782" s="17">
        <v>7.54</v>
      </c>
      <c r="DT782" s="17">
        <v>7.54</v>
      </c>
      <c r="DU782" s="17">
        <v>7.54</v>
      </c>
      <c r="DV782" s="17">
        <v>7.54</v>
      </c>
      <c r="DW782" s="17">
        <v>7.54</v>
      </c>
      <c r="DX782" s="17">
        <v>7.54</v>
      </c>
      <c r="DY782" s="17">
        <v>7.54</v>
      </c>
      <c r="DZ782" s="17">
        <v>7.51</v>
      </c>
      <c r="EA782" s="17">
        <v>7.51</v>
      </c>
      <c r="EB782" s="17">
        <v>7.51</v>
      </c>
      <c r="EC782" s="17">
        <v>7.53</v>
      </c>
      <c r="ED782" s="17">
        <v>7.52</v>
      </c>
      <c r="EE782" s="17">
        <v>7.52</v>
      </c>
      <c r="EF782" s="17">
        <v>7.52</v>
      </c>
      <c r="EG782" s="17">
        <v>7.52</v>
      </c>
      <c r="EH782" s="17">
        <v>7.52</v>
      </c>
      <c r="EI782" s="17">
        <v>7.51</v>
      </c>
      <c r="EJ782" s="17">
        <v>7.53</v>
      </c>
      <c r="EK782" s="17">
        <v>7.53</v>
      </c>
      <c r="EL782" s="17">
        <v>7.53</v>
      </c>
      <c r="EM782" s="17">
        <v>7.52</v>
      </c>
      <c r="EN782" s="17">
        <v>7.52</v>
      </c>
      <c r="EO782" s="17">
        <v>7.53</v>
      </c>
      <c r="EP782" s="17">
        <v>7.52</v>
      </c>
      <c r="EQ782" s="17">
        <v>7.51</v>
      </c>
      <c r="ER782" s="17">
        <v>7.52</v>
      </c>
      <c r="ES782" s="17">
        <v>7.53</v>
      </c>
      <c r="ET782" s="17">
        <v>7.53</v>
      </c>
      <c r="EU782" s="17">
        <v>7.53</v>
      </c>
      <c r="EV782" s="17">
        <v>7.54</v>
      </c>
      <c r="EW782" s="17">
        <v>7.54</v>
      </c>
      <c r="EX782" s="17">
        <v>7.54</v>
      </c>
      <c r="EY782" s="17">
        <v>7.53</v>
      </c>
      <c r="EZ782" s="17">
        <v>7.54</v>
      </c>
      <c r="FA782" s="17">
        <v>7.54</v>
      </c>
      <c r="FB782" s="17">
        <v>7.54</v>
      </c>
      <c r="FC782" s="17">
        <v>7.54</v>
      </c>
      <c r="FD782" s="17">
        <v>7.54</v>
      </c>
      <c r="FE782" s="17">
        <v>7.53</v>
      </c>
      <c r="FF782" s="17">
        <v>7.54</v>
      </c>
      <c r="FG782" s="17">
        <v>7.53</v>
      </c>
      <c r="FH782" s="17">
        <v>7.53</v>
      </c>
      <c r="FI782" s="17">
        <v>7.54</v>
      </c>
      <c r="FJ782" s="17">
        <v>7.55</v>
      </c>
      <c r="FK782" s="17">
        <v>7.55</v>
      </c>
      <c r="FL782" s="17">
        <v>7.56</v>
      </c>
      <c r="FM782" s="17">
        <v>7.56</v>
      </c>
      <c r="FN782" s="17">
        <v>7.56</v>
      </c>
      <c r="FO782" s="17">
        <v>7.56</v>
      </c>
      <c r="FP782" s="17">
        <v>7.56</v>
      </c>
      <c r="FQ782" s="17">
        <v>7.56</v>
      </c>
      <c r="FR782" s="17">
        <v>7.55</v>
      </c>
      <c r="FS782" s="17">
        <v>7.56</v>
      </c>
      <c r="FT782" s="17">
        <v>7.56</v>
      </c>
      <c r="FU782" s="17">
        <v>7.56</v>
      </c>
      <c r="FV782" s="17">
        <v>7.56</v>
      </c>
      <c r="FW782" s="17">
        <v>7.56</v>
      </c>
      <c r="FX782" s="17">
        <v>7.55</v>
      </c>
      <c r="FY782" s="17">
        <v>7.54</v>
      </c>
      <c r="FZ782" s="17">
        <v>7.56</v>
      </c>
      <c r="GA782" s="17">
        <v>7.56</v>
      </c>
      <c r="GB782" s="17">
        <v>7.55</v>
      </c>
      <c r="GC782" s="17">
        <v>7.54</v>
      </c>
      <c r="GD782" s="17">
        <v>7.56</v>
      </c>
      <c r="GE782" s="17">
        <v>7.56</v>
      </c>
      <c r="GF782" s="17">
        <v>7.56</v>
      </c>
      <c r="GG782" s="17">
        <v>7.56</v>
      </c>
      <c r="GH782" s="17">
        <v>7.53</v>
      </c>
      <c r="GI782" s="17">
        <v>7.52</v>
      </c>
      <c r="GJ782" s="17">
        <v>7.53</v>
      </c>
      <c r="GK782" s="17">
        <v>7.53</v>
      </c>
      <c r="GL782" s="17">
        <v>7.51</v>
      </c>
      <c r="GM782" s="17">
        <v>7.53</v>
      </c>
      <c r="GN782" s="17">
        <v>7.51</v>
      </c>
      <c r="GO782" s="17">
        <v>7.5</v>
      </c>
      <c r="GP782" s="17">
        <v>7.49</v>
      </c>
      <c r="GQ782" s="17">
        <v>7.5</v>
      </c>
      <c r="GR782" s="17">
        <v>7.49</v>
      </c>
      <c r="GS782" s="17">
        <v>7.5</v>
      </c>
      <c r="GT782" s="17">
        <v>7.5</v>
      </c>
      <c r="GU782" s="17">
        <v>7.5</v>
      </c>
      <c r="GV782" s="17">
        <v>7.5</v>
      </c>
      <c r="GW782" s="17">
        <v>7.5</v>
      </c>
      <c r="GX782" s="17">
        <v>7.51</v>
      </c>
      <c r="GY782" s="17">
        <v>7.5</v>
      </c>
      <c r="GZ782" s="17">
        <v>7.51</v>
      </c>
      <c r="HA782" s="17">
        <v>7.51</v>
      </c>
      <c r="HB782" s="17">
        <v>7.51</v>
      </c>
      <c r="HC782" s="17">
        <v>7.51</v>
      </c>
      <c r="HD782" s="17">
        <v>7.51</v>
      </c>
      <c r="HE782" s="17">
        <v>7.51</v>
      </c>
      <c r="HF782" s="17">
        <v>7.5</v>
      </c>
      <c r="HG782" s="17">
        <v>7.5</v>
      </c>
      <c r="HH782" s="17">
        <v>7.51</v>
      </c>
      <c r="HI782" s="17">
        <v>7.51</v>
      </c>
      <c r="HJ782" s="17">
        <v>7.5</v>
      </c>
      <c r="HK782" s="17">
        <v>7.49</v>
      </c>
      <c r="HL782" s="17">
        <v>7.51</v>
      </c>
      <c r="HM782" s="17">
        <v>7.5</v>
      </c>
      <c r="HN782" s="17">
        <v>7.5</v>
      </c>
      <c r="HO782" s="17">
        <v>7.5</v>
      </c>
      <c r="HP782" s="17">
        <v>7.5</v>
      </c>
      <c r="HQ782" s="17">
        <v>7.49</v>
      </c>
      <c r="HR782" s="17">
        <v>7.49</v>
      </c>
      <c r="HS782" s="17">
        <v>7.48</v>
      </c>
      <c r="HT782" s="17">
        <v>7.5</v>
      </c>
      <c r="HU782" s="17">
        <v>7.5</v>
      </c>
      <c r="HV782" s="17">
        <v>7.5</v>
      </c>
      <c r="HW782" s="17">
        <v>7.5</v>
      </c>
      <c r="HX782" s="17">
        <v>7.5</v>
      </c>
      <c r="HY782" s="17">
        <v>7.5</v>
      </c>
      <c r="HZ782" s="17">
        <v>7.51</v>
      </c>
      <c r="IA782" s="17">
        <v>7.51</v>
      </c>
      <c r="IB782" s="17">
        <v>7.52</v>
      </c>
      <c r="IC782" s="17">
        <v>7.51</v>
      </c>
      <c r="ID782" s="17">
        <v>7.51</v>
      </c>
      <c r="IE782" s="17">
        <v>7.5</v>
      </c>
      <c r="IF782" s="17">
        <v>7.51</v>
      </c>
      <c r="IG782" s="17">
        <v>7.51</v>
      </c>
      <c r="IH782" s="17">
        <v>7.51</v>
      </c>
      <c r="II782" s="17">
        <v>7.52</v>
      </c>
      <c r="IJ782" s="17">
        <v>7.51</v>
      </c>
      <c r="IK782" s="17">
        <v>7.52</v>
      </c>
      <c r="IL782" s="17">
        <v>7.52</v>
      </c>
      <c r="IM782" s="17">
        <v>7.53</v>
      </c>
      <c r="IN782" s="17">
        <v>7.53</v>
      </c>
      <c r="IO782" s="17">
        <v>7.53</v>
      </c>
      <c r="IP782" s="17">
        <v>7.54</v>
      </c>
      <c r="IQ782" s="17">
        <v>7.53</v>
      </c>
      <c r="IR782" s="17">
        <v>7.51</v>
      </c>
      <c r="IS782" s="17">
        <v>7.53</v>
      </c>
      <c r="IT782" s="17">
        <v>7.53</v>
      </c>
      <c r="IU782" s="17">
        <v>7.52</v>
      </c>
      <c r="IV782" s="17">
        <v>7.53</v>
      </c>
      <c r="IW782" s="17">
        <v>7.52</v>
      </c>
      <c r="IX782" s="17">
        <v>7.5</v>
      </c>
      <c r="IY782" s="17">
        <v>7.51</v>
      </c>
    </row>
    <row r="783" spans="1:259" x14ac:dyDescent="0.15">
      <c r="A783" s="17" t="s">
        <v>530</v>
      </c>
      <c r="B783" s="17" t="s">
        <v>531</v>
      </c>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c r="AA783" s="26"/>
      <c r="AB783" s="17"/>
      <c r="AC783" s="26"/>
      <c r="AD783" s="26"/>
      <c r="AE783" s="17"/>
      <c r="AF783" s="17"/>
      <c r="AG783" s="17"/>
      <c r="AH783" s="17"/>
      <c r="AI783" s="17"/>
      <c r="AJ783" s="17"/>
      <c r="AK783" s="17"/>
      <c r="AL783" s="17"/>
      <c r="AM783" s="17"/>
      <c r="AN783" s="17"/>
      <c r="AO783" s="17"/>
      <c r="AP783" s="17"/>
      <c r="AQ783" s="17"/>
      <c r="AR783" s="17"/>
      <c r="AS783" s="17"/>
      <c r="AT783" s="17"/>
      <c r="AU783" s="17"/>
      <c r="AV783" s="17"/>
      <c r="AW783" s="17"/>
      <c r="AX783" s="17"/>
      <c r="AY783" s="17"/>
      <c r="AZ783" s="17"/>
      <c r="BA783" s="17"/>
      <c r="BB783" s="17"/>
      <c r="BC783" s="17"/>
      <c r="BD783" s="17"/>
      <c r="BE783" s="17"/>
      <c r="BF783" s="17"/>
      <c r="BG783" s="17"/>
      <c r="BH783" s="17"/>
      <c r="BI783" s="17"/>
      <c r="BJ783" s="26"/>
      <c r="BK783" s="17"/>
      <c r="BL783" s="17"/>
      <c r="BM783" s="17"/>
      <c r="BN783" s="17"/>
      <c r="BO783" s="17"/>
      <c r="BP783" s="17"/>
      <c r="BQ783" s="17"/>
      <c r="BR783" s="17"/>
      <c r="BS783" s="17"/>
      <c r="BT783" s="17"/>
      <c r="BU783" s="17"/>
      <c r="BV783" s="17"/>
      <c r="BW783" s="17"/>
      <c r="BX783" s="26"/>
      <c r="BY783" s="26"/>
      <c r="BZ783" s="26"/>
      <c r="CA783" s="26"/>
      <c r="CB783" s="26"/>
      <c r="CC783" s="17"/>
      <c r="CD783" s="17"/>
      <c r="CE783" s="17"/>
      <c r="CF783" s="17"/>
      <c r="CG783" s="17"/>
      <c r="CH783" s="17"/>
      <c r="CI783" s="17"/>
      <c r="CJ783" s="26"/>
      <c r="CK783" s="17"/>
      <c r="CL783" s="17"/>
      <c r="CM783" s="17"/>
      <c r="CN783" s="17"/>
      <c r="CO783" s="17"/>
      <c r="CP783" s="17"/>
      <c r="CQ783" s="17"/>
      <c r="CR783" s="17"/>
      <c r="CS783" s="17"/>
      <c r="CT783" s="17"/>
      <c r="CU783" s="17"/>
      <c r="CV783" s="17"/>
      <c r="CW783" s="17"/>
      <c r="CX783" s="17"/>
      <c r="CY783" s="26"/>
      <c r="CZ783" s="26"/>
      <c r="DA783" s="26"/>
      <c r="DB783" s="17"/>
      <c r="DC783" s="17"/>
      <c r="DD783" s="17"/>
      <c r="DE783" s="17"/>
      <c r="DF783" s="17"/>
      <c r="DG783" s="17"/>
      <c r="DH783" s="26"/>
      <c r="DI783" s="17"/>
      <c r="DJ783" s="17"/>
      <c r="DK783" s="17"/>
      <c r="DL783" s="17"/>
      <c r="DM783" s="17">
        <v>16.32</v>
      </c>
      <c r="DN783" s="17">
        <v>16.32</v>
      </c>
      <c r="DO783" s="17">
        <v>16.34</v>
      </c>
      <c r="DP783" s="17">
        <v>16.34</v>
      </c>
      <c r="DQ783" s="17">
        <v>16.34</v>
      </c>
      <c r="DR783" s="17">
        <v>16.32</v>
      </c>
      <c r="DS783" s="17">
        <v>16.34</v>
      </c>
      <c r="DT783" s="17">
        <v>16.32</v>
      </c>
      <c r="DU783" s="17">
        <v>16.32</v>
      </c>
      <c r="DV783" s="17">
        <v>16.350000000000001</v>
      </c>
      <c r="DW783" s="17">
        <v>16.32</v>
      </c>
      <c r="DX783" s="17">
        <v>16.329999999999998</v>
      </c>
      <c r="DY783" s="17">
        <v>16.32</v>
      </c>
      <c r="DZ783" s="17">
        <v>16.309999999999999</v>
      </c>
      <c r="EA783" s="17">
        <v>16.309999999999999</v>
      </c>
      <c r="EB783" s="17">
        <v>16.309999999999999</v>
      </c>
      <c r="EC783" s="17">
        <v>16.309999999999999</v>
      </c>
      <c r="ED783" s="17">
        <v>16.309999999999999</v>
      </c>
      <c r="EE783" s="17">
        <v>16.3</v>
      </c>
      <c r="EF783" s="17">
        <v>16.3</v>
      </c>
      <c r="EG783" s="17">
        <v>16.34</v>
      </c>
      <c r="EH783" s="17">
        <v>16.34</v>
      </c>
      <c r="EI783" s="17">
        <v>16.329999999999998</v>
      </c>
      <c r="EJ783" s="17">
        <v>16.32</v>
      </c>
      <c r="EK783" s="17">
        <v>16.32</v>
      </c>
      <c r="EL783" s="17">
        <v>16.32</v>
      </c>
      <c r="EM783" s="17">
        <v>16.309999999999999</v>
      </c>
      <c r="EN783" s="17">
        <v>16.309999999999999</v>
      </c>
      <c r="EO783" s="17">
        <v>16.309999999999999</v>
      </c>
      <c r="EP783" s="17">
        <v>16.3</v>
      </c>
      <c r="EQ783" s="17">
        <v>16.3</v>
      </c>
      <c r="ER783" s="17">
        <v>16.3</v>
      </c>
      <c r="ES783" s="17">
        <v>16.3</v>
      </c>
      <c r="ET783" s="17">
        <v>16.32</v>
      </c>
      <c r="EU783" s="17">
        <v>16.32</v>
      </c>
      <c r="EV783" s="17">
        <v>16.32</v>
      </c>
      <c r="EW783" s="17">
        <v>16.32</v>
      </c>
      <c r="EX783" s="17">
        <v>16.3</v>
      </c>
      <c r="EY783" s="17">
        <v>16.309999999999999</v>
      </c>
      <c r="EZ783" s="17">
        <v>16.309999999999999</v>
      </c>
      <c r="FA783" s="17">
        <v>16.309999999999999</v>
      </c>
      <c r="FB783" s="17">
        <v>16.309999999999999</v>
      </c>
      <c r="FC783" s="17">
        <v>16.309999999999999</v>
      </c>
      <c r="FD783" s="17">
        <v>16.32</v>
      </c>
      <c r="FE783" s="17">
        <v>16.32</v>
      </c>
      <c r="FF783" s="17">
        <v>16.3</v>
      </c>
      <c r="FG783" s="17">
        <v>16.3</v>
      </c>
      <c r="FH783" s="17">
        <v>16.309999999999999</v>
      </c>
      <c r="FI783" s="17">
        <v>16.3</v>
      </c>
      <c r="FJ783" s="17">
        <v>16.3</v>
      </c>
      <c r="FK783" s="17">
        <v>16.309999999999999</v>
      </c>
      <c r="FL783" s="17">
        <v>16.3</v>
      </c>
      <c r="FM783" s="17">
        <v>16.3</v>
      </c>
      <c r="FN783" s="17">
        <v>16.309999999999999</v>
      </c>
      <c r="FO783" s="17">
        <v>16.32</v>
      </c>
      <c r="FP783" s="17">
        <v>16.329999999999998</v>
      </c>
      <c r="FQ783" s="17">
        <v>16.329999999999998</v>
      </c>
      <c r="FR783" s="17">
        <v>16.309999999999999</v>
      </c>
      <c r="FS783" s="17">
        <v>16.309999999999999</v>
      </c>
      <c r="FT783" s="17">
        <v>16.32</v>
      </c>
      <c r="FU783" s="17">
        <v>16.329999999999998</v>
      </c>
      <c r="FV783" s="17">
        <v>16.329999999999998</v>
      </c>
      <c r="FW783" s="17">
        <v>16.329999999999998</v>
      </c>
      <c r="FX783" s="17">
        <v>16.329999999999998</v>
      </c>
      <c r="FY783" s="17">
        <v>16.350000000000001</v>
      </c>
      <c r="FZ783" s="17">
        <v>16.350000000000001</v>
      </c>
      <c r="GA783" s="17">
        <v>16.329999999999998</v>
      </c>
      <c r="GB783" s="17">
        <v>16.309999999999999</v>
      </c>
      <c r="GC783" s="17">
        <v>16.329999999999998</v>
      </c>
      <c r="GD783" s="17">
        <v>16.32</v>
      </c>
      <c r="GE783" s="17">
        <v>16.309999999999999</v>
      </c>
      <c r="GF783" s="17">
        <v>16.309999999999999</v>
      </c>
      <c r="GG783" s="17">
        <v>16.309999999999999</v>
      </c>
      <c r="GH783" s="17">
        <v>16.34</v>
      </c>
      <c r="GI783" s="17">
        <v>16.32</v>
      </c>
      <c r="GJ783" s="17">
        <v>16.3</v>
      </c>
      <c r="GK783" s="17">
        <v>16.3</v>
      </c>
      <c r="GL783" s="17">
        <v>16.3</v>
      </c>
      <c r="GM783" s="17">
        <v>16.29</v>
      </c>
      <c r="GN783" s="17">
        <v>16.3</v>
      </c>
      <c r="GO783" s="17">
        <v>16.29</v>
      </c>
      <c r="GP783" s="17">
        <v>16.29</v>
      </c>
      <c r="GQ783" s="17">
        <v>16.29</v>
      </c>
      <c r="GR783" s="17">
        <v>16.29</v>
      </c>
      <c r="GS783" s="17">
        <v>16.28</v>
      </c>
      <c r="GT783" s="17">
        <v>16.28</v>
      </c>
      <c r="GU783" s="17">
        <v>16.28</v>
      </c>
      <c r="GV783" s="17">
        <v>16.28</v>
      </c>
      <c r="GW783" s="17">
        <v>16.3</v>
      </c>
      <c r="GX783" s="17">
        <v>16.309999999999999</v>
      </c>
      <c r="GY783" s="17">
        <v>16.3</v>
      </c>
      <c r="GZ783" s="17">
        <v>16.350000000000001</v>
      </c>
      <c r="HA783" s="17">
        <v>16.3</v>
      </c>
      <c r="HB783" s="17">
        <v>16.3</v>
      </c>
      <c r="HC783" s="17">
        <v>16.3</v>
      </c>
      <c r="HD783" s="17">
        <v>16.329999999999998</v>
      </c>
      <c r="HE783" s="17">
        <v>16.3</v>
      </c>
      <c r="HF783" s="17">
        <v>16.3</v>
      </c>
      <c r="HG783" s="17">
        <v>16.32</v>
      </c>
      <c r="HH783" s="17">
        <v>16.29</v>
      </c>
      <c r="HI783" s="17">
        <v>16.29</v>
      </c>
      <c r="HJ783" s="17">
        <v>16.29</v>
      </c>
      <c r="HK783" s="17">
        <v>16.29</v>
      </c>
      <c r="HL783" s="17">
        <v>16.28</v>
      </c>
      <c r="HM783" s="17">
        <v>16.28</v>
      </c>
      <c r="HN783" s="17">
        <v>16.28</v>
      </c>
      <c r="HO783" s="17">
        <v>16.28</v>
      </c>
      <c r="HP783" s="17">
        <v>16.3</v>
      </c>
      <c r="HQ783" s="17">
        <v>16.309999999999999</v>
      </c>
      <c r="HR783" s="17">
        <v>16.3</v>
      </c>
      <c r="HS783" s="17">
        <v>16.3</v>
      </c>
      <c r="HT783" s="17">
        <v>16.3</v>
      </c>
      <c r="HU783" s="17">
        <v>16.309999999999999</v>
      </c>
      <c r="HV783" s="17">
        <v>16.309999999999999</v>
      </c>
      <c r="HW783" s="17">
        <v>16.3</v>
      </c>
      <c r="HX783" s="17">
        <v>16.3</v>
      </c>
      <c r="HY783" s="17">
        <v>16.3</v>
      </c>
      <c r="HZ783" s="17">
        <v>16.3</v>
      </c>
      <c r="IA783" s="17">
        <v>16.3</v>
      </c>
      <c r="IB783" s="17">
        <v>16.3</v>
      </c>
      <c r="IC783" s="17">
        <v>16.309999999999999</v>
      </c>
      <c r="ID783" s="17">
        <v>16.32</v>
      </c>
      <c r="IE783" s="17">
        <v>16.329999999999998</v>
      </c>
      <c r="IF783" s="17">
        <v>16.32</v>
      </c>
      <c r="IG783" s="17">
        <v>16.32</v>
      </c>
      <c r="IH783" s="17">
        <v>16.32</v>
      </c>
      <c r="II783" s="17">
        <v>16.32</v>
      </c>
      <c r="IJ783" s="17">
        <v>16.329999999999998</v>
      </c>
      <c r="IK783" s="17">
        <v>16.309999999999999</v>
      </c>
      <c r="IL783" s="17">
        <v>16.329999999999998</v>
      </c>
      <c r="IM783" s="17">
        <v>16.329999999999998</v>
      </c>
      <c r="IN783" s="17">
        <v>16.329999999999998</v>
      </c>
      <c r="IO783" s="17">
        <v>16.32</v>
      </c>
      <c r="IP783" s="17">
        <v>16.32</v>
      </c>
      <c r="IQ783" s="17">
        <v>16.309999999999999</v>
      </c>
      <c r="IR783" s="17">
        <v>16.329999999999998</v>
      </c>
      <c r="IS783" s="17">
        <v>16.329999999999998</v>
      </c>
      <c r="IT783" s="17">
        <v>16.329999999999998</v>
      </c>
      <c r="IU783" s="17">
        <v>16.32</v>
      </c>
      <c r="IV783" s="17">
        <v>16.32</v>
      </c>
      <c r="IW783" s="17">
        <v>16.32</v>
      </c>
      <c r="IX783" s="17">
        <v>16.32</v>
      </c>
      <c r="IY783" s="17">
        <v>16.32</v>
      </c>
    </row>
    <row r="784" spans="1:259" x14ac:dyDescent="0.15">
      <c r="A784" s="17" t="s">
        <v>3004</v>
      </c>
      <c r="B784" s="17" t="s">
        <v>3005</v>
      </c>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c r="AA784" s="26"/>
      <c r="AB784" s="17"/>
      <c r="AC784" s="26"/>
      <c r="AD784" s="26"/>
      <c r="AE784" s="17"/>
      <c r="AF784" s="17"/>
      <c r="AG784" s="17"/>
      <c r="AH784" s="17"/>
      <c r="AI784" s="17"/>
      <c r="AJ784" s="17"/>
      <c r="AK784" s="17"/>
      <c r="AL784" s="17"/>
      <c r="AM784" s="17"/>
      <c r="AN784" s="17"/>
      <c r="AO784" s="17"/>
      <c r="AP784" s="17"/>
      <c r="AQ784" s="17"/>
      <c r="AR784" s="17"/>
      <c r="AS784" s="17"/>
      <c r="AT784" s="17"/>
      <c r="AU784" s="17"/>
      <c r="AV784" s="17"/>
      <c r="AW784" s="17"/>
      <c r="AX784" s="17"/>
      <c r="AY784" s="17"/>
      <c r="AZ784" s="17"/>
      <c r="BA784" s="17"/>
      <c r="BB784" s="17"/>
      <c r="BC784" s="17"/>
      <c r="BD784" s="17"/>
      <c r="BE784" s="17"/>
      <c r="BF784" s="17"/>
      <c r="BG784" s="17"/>
      <c r="BH784" s="17"/>
      <c r="BI784" s="17"/>
      <c r="BJ784" s="26"/>
      <c r="BK784" s="17"/>
      <c r="BL784" s="17"/>
      <c r="BM784" s="17"/>
      <c r="BN784" s="17"/>
      <c r="BO784" s="17"/>
      <c r="BP784" s="17"/>
      <c r="BQ784" s="17"/>
      <c r="BR784" s="17"/>
      <c r="BS784" s="17"/>
      <c r="BT784" s="17"/>
      <c r="BU784" s="17"/>
      <c r="BV784" s="17"/>
      <c r="BW784" s="17"/>
      <c r="BX784" s="26"/>
      <c r="BY784" s="26"/>
      <c r="BZ784" s="26"/>
      <c r="CA784" s="26"/>
      <c r="CB784" s="26"/>
      <c r="CC784" s="17"/>
      <c r="CD784" s="17"/>
      <c r="CE784" s="17"/>
      <c r="CF784" s="17"/>
      <c r="CG784" s="17"/>
      <c r="CH784" s="17"/>
      <c r="CI784" s="17"/>
      <c r="CJ784" s="26"/>
      <c r="CK784" s="17"/>
      <c r="CL784" s="17"/>
      <c r="CM784" s="17"/>
      <c r="CN784" s="17"/>
      <c r="CO784" s="17"/>
      <c r="CP784" s="17"/>
      <c r="CQ784" s="17"/>
      <c r="CR784" s="17"/>
      <c r="CS784" s="17"/>
      <c r="CT784" s="17"/>
      <c r="CU784" s="17"/>
      <c r="CV784" s="17"/>
      <c r="CW784" s="17"/>
      <c r="CX784" s="17"/>
      <c r="CY784" s="26"/>
      <c r="CZ784" s="26"/>
      <c r="DA784" s="26"/>
      <c r="DB784" s="17"/>
      <c r="DC784" s="17"/>
      <c r="DD784" s="17"/>
      <c r="DE784" s="17"/>
      <c r="DF784" s="17"/>
      <c r="DG784" s="17"/>
      <c r="DH784" s="26"/>
      <c r="DI784" s="17"/>
      <c r="DJ784" s="17"/>
      <c r="DK784" s="17"/>
      <c r="DL784" s="17"/>
      <c r="DM784" s="17">
        <v>41.13</v>
      </c>
      <c r="DN784" s="17">
        <v>41.15</v>
      </c>
      <c r="DO784" s="17">
        <v>41.19</v>
      </c>
      <c r="DP784" s="17">
        <v>41.21</v>
      </c>
      <c r="DQ784" s="17">
        <v>41.27</v>
      </c>
      <c r="DR784" s="17">
        <v>41.31</v>
      </c>
      <c r="DS784" s="17">
        <v>41.31</v>
      </c>
      <c r="DT784" s="17">
        <v>41.31</v>
      </c>
      <c r="DU784" s="17">
        <v>41.3</v>
      </c>
      <c r="DV784" s="17">
        <v>41.32</v>
      </c>
      <c r="DW784" s="17">
        <v>41.34</v>
      </c>
      <c r="DX784" s="17">
        <v>41.45</v>
      </c>
      <c r="DY784" s="17">
        <v>41.43</v>
      </c>
      <c r="DZ784" s="17">
        <v>41.39</v>
      </c>
      <c r="EA784" s="17">
        <v>41.38</v>
      </c>
      <c r="EB784" s="17">
        <v>41.43</v>
      </c>
      <c r="EC784" s="17">
        <v>41.52</v>
      </c>
      <c r="ED784" s="17">
        <v>41.53</v>
      </c>
      <c r="EE784" s="17">
        <v>41.62</v>
      </c>
      <c r="EF784" s="17">
        <v>41.65</v>
      </c>
      <c r="EG784" s="17">
        <v>41.65</v>
      </c>
      <c r="EH784" s="17">
        <v>41.7</v>
      </c>
      <c r="EI784" s="17">
        <v>41.75</v>
      </c>
      <c r="EJ784" s="17">
        <v>41.72</v>
      </c>
      <c r="EK784" s="17">
        <v>41.72</v>
      </c>
      <c r="EL784" s="17">
        <v>41.66</v>
      </c>
      <c r="EM784" s="17">
        <v>41.62</v>
      </c>
      <c r="EN784" s="17">
        <v>41.6</v>
      </c>
      <c r="EO784" s="17">
        <v>41.58</v>
      </c>
      <c r="EP784" s="17">
        <v>41.66</v>
      </c>
      <c r="EQ784" s="17">
        <v>41.68</v>
      </c>
      <c r="ER784" s="17">
        <v>41.63</v>
      </c>
      <c r="ES784" s="17">
        <v>41.65</v>
      </c>
      <c r="ET784" s="17">
        <v>41.68</v>
      </c>
      <c r="EU784" s="17">
        <v>41.67</v>
      </c>
      <c r="EV784" s="17">
        <v>41.64</v>
      </c>
      <c r="EW784" s="17">
        <v>41.64</v>
      </c>
      <c r="EX784" s="17">
        <v>41.76</v>
      </c>
      <c r="EY784" s="17">
        <v>41.7</v>
      </c>
      <c r="EZ784" s="17">
        <v>41.69</v>
      </c>
      <c r="FA784" s="17">
        <v>41.66</v>
      </c>
      <c r="FB784" s="17">
        <v>41.67</v>
      </c>
      <c r="FC784" s="17">
        <v>41.67</v>
      </c>
      <c r="FD784" s="17">
        <v>41.66</v>
      </c>
      <c r="FE784" s="17">
        <v>41.66</v>
      </c>
      <c r="FF784" s="17">
        <v>41.68</v>
      </c>
      <c r="FG784" s="17">
        <v>41.71</v>
      </c>
      <c r="FH784" s="17">
        <v>41.75</v>
      </c>
      <c r="FI784" s="17">
        <v>41.85</v>
      </c>
      <c r="FJ784" s="17">
        <v>41.82</v>
      </c>
      <c r="FK784" s="17">
        <v>41.8</v>
      </c>
      <c r="FL784" s="17">
        <v>41.72</v>
      </c>
      <c r="FM784" s="17">
        <v>41.8</v>
      </c>
      <c r="FN784" s="17">
        <v>41.79</v>
      </c>
      <c r="FO784" s="17">
        <v>41.78</v>
      </c>
      <c r="FP784" s="17">
        <v>41.76</v>
      </c>
      <c r="FQ784" s="17">
        <v>41.74</v>
      </c>
      <c r="FR784" s="17">
        <v>41.76</v>
      </c>
      <c r="FS784" s="17">
        <v>41.79</v>
      </c>
      <c r="FT784" s="17">
        <v>41.79</v>
      </c>
      <c r="FU784" s="17">
        <v>41.78</v>
      </c>
      <c r="FV784" s="17">
        <v>41.75</v>
      </c>
      <c r="FW784" s="17">
        <v>41.73</v>
      </c>
      <c r="FX784" s="17">
        <v>41.72</v>
      </c>
      <c r="FY784" s="17">
        <v>41.77</v>
      </c>
      <c r="FZ784" s="17">
        <v>41.76</v>
      </c>
      <c r="GA784" s="17">
        <v>41.75</v>
      </c>
      <c r="GB784" s="17">
        <v>41.82</v>
      </c>
      <c r="GC784" s="17">
        <v>41.83</v>
      </c>
      <c r="GD784" s="17">
        <v>41.83</v>
      </c>
      <c r="GE784" s="17">
        <v>41.81</v>
      </c>
      <c r="GF784" s="17">
        <v>41.84</v>
      </c>
      <c r="GG784" s="17">
        <v>41.84</v>
      </c>
      <c r="GH784" s="17">
        <v>41.88</v>
      </c>
      <c r="GI784" s="17">
        <v>41.91</v>
      </c>
      <c r="GJ784" s="17">
        <v>41.93</v>
      </c>
      <c r="GK784" s="17">
        <v>41.86</v>
      </c>
      <c r="GL784" s="17">
        <v>41.87</v>
      </c>
      <c r="GM784" s="17">
        <v>41.92</v>
      </c>
      <c r="GN784" s="17">
        <v>41.9</v>
      </c>
      <c r="GO784" s="17">
        <v>41.89</v>
      </c>
      <c r="GP784" s="17">
        <v>41.9</v>
      </c>
      <c r="GQ784" s="17">
        <v>41.9</v>
      </c>
      <c r="GR784" s="17">
        <v>42.03</v>
      </c>
      <c r="GS784" s="17">
        <v>42.04</v>
      </c>
      <c r="GT784" s="17">
        <v>42.05</v>
      </c>
      <c r="GU784" s="17">
        <v>42.09</v>
      </c>
      <c r="GV784" s="17">
        <v>42.16</v>
      </c>
      <c r="GW784" s="17">
        <v>42.2</v>
      </c>
      <c r="GX784" s="17">
        <v>42.17</v>
      </c>
      <c r="GY784" s="17">
        <v>42.15</v>
      </c>
      <c r="GZ784" s="17">
        <v>42.11</v>
      </c>
      <c r="HA784" s="17">
        <v>42.13</v>
      </c>
      <c r="HB784" s="17">
        <v>42.18</v>
      </c>
      <c r="HC784" s="17">
        <v>42.23</v>
      </c>
      <c r="HD784" s="17">
        <v>42.29</v>
      </c>
      <c r="HE784" s="17">
        <v>42.27</v>
      </c>
      <c r="HF784" s="17">
        <v>42.17</v>
      </c>
      <c r="HG784" s="17">
        <v>42.21</v>
      </c>
      <c r="HH784" s="17">
        <v>42.21</v>
      </c>
      <c r="HI784" s="17">
        <v>42.23</v>
      </c>
      <c r="HJ784" s="17">
        <v>42.24</v>
      </c>
      <c r="HK784" s="17">
        <v>42.21</v>
      </c>
      <c r="HL784" s="17">
        <v>42.15</v>
      </c>
      <c r="HM784" s="17">
        <v>42.14</v>
      </c>
      <c r="HN784" s="17">
        <v>42.14</v>
      </c>
      <c r="HO784" s="17">
        <v>42.16</v>
      </c>
      <c r="HP784" s="17">
        <v>42.19</v>
      </c>
      <c r="HQ784" s="17">
        <v>42.19</v>
      </c>
      <c r="HR784" s="17">
        <v>42.15</v>
      </c>
      <c r="HS784" s="17">
        <v>42.12</v>
      </c>
      <c r="HT784" s="17">
        <v>42.14</v>
      </c>
      <c r="HU784" s="17">
        <v>42.13</v>
      </c>
      <c r="HV784" s="17">
        <v>42.14</v>
      </c>
      <c r="HW784" s="17">
        <v>42.21</v>
      </c>
      <c r="HX784" s="17">
        <v>42.29</v>
      </c>
      <c r="HY784" s="17">
        <v>42.29</v>
      </c>
      <c r="HZ784" s="17">
        <v>42.26</v>
      </c>
      <c r="IA784" s="17">
        <v>42.27</v>
      </c>
      <c r="IB784" s="17">
        <v>42.31</v>
      </c>
      <c r="IC784" s="17">
        <v>42.3</v>
      </c>
      <c r="ID784" s="17">
        <v>42.25</v>
      </c>
      <c r="IE784" s="17">
        <v>42.2</v>
      </c>
      <c r="IF784" s="17">
        <v>42.34</v>
      </c>
      <c r="IG784" s="17">
        <v>42.3</v>
      </c>
      <c r="IH784" s="17">
        <v>42.33</v>
      </c>
      <c r="II784" s="17">
        <v>42.29</v>
      </c>
      <c r="IJ784" s="17">
        <v>42.31</v>
      </c>
      <c r="IK784" s="17">
        <v>42.31</v>
      </c>
      <c r="IL784" s="17">
        <v>42.21</v>
      </c>
      <c r="IM784" s="17">
        <v>42.22</v>
      </c>
      <c r="IN784" s="17">
        <v>42.21</v>
      </c>
      <c r="IO784" s="17">
        <v>42.22</v>
      </c>
      <c r="IP784" s="17">
        <v>42.2</v>
      </c>
      <c r="IQ784" s="17">
        <v>42.14</v>
      </c>
      <c r="IR784" s="17">
        <v>42.15</v>
      </c>
      <c r="IS784" s="17">
        <v>42.18</v>
      </c>
      <c r="IT784" s="17">
        <v>42.2</v>
      </c>
      <c r="IU784" s="17">
        <v>42.18</v>
      </c>
      <c r="IV784" s="17">
        <v>42.18</v>
      </c>
      <c r="IW784" s="17">
        <v>42.18</v>
      </c>
      <c r="IX784" s="17">
        <v>42.18</v>
      </c>
      <c r="IY784" s="17">
        <v>42.25</v>
      </c>
    </row>
    <row r="785" spans="1:259" x14ac:dyDescent="0.15">
      <c r="A785" s="17" t="s">
        <v>4528</v>
      </c>
      <c r="B785" s="17" t="s">
        <v>4898</v>
      </c>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c r="AA785" s="26"/>
      <c r="AB785" s="17"/>
      <c r="AC785" s="26"/>
      <c r="AD785" s="26"/>
      <c r="AE785" s="17"/>
      <c r="AF785" s="17"/>
      <c r="AG785" s="17"/>
      <c r="AH785" s="17"/>
      <c r="AI785" s="17"/>
      <c r="AJ785" s="17"/>
      <c r="AK785" s="17"/>
      <c r="AL785" s="17"/>
      <c r="AM785" s="17"/>
      <c r="AN785" s="17"/>
      <c r="AO785" s="17"/>
      <c r="AP785" s="17"/>
      <c r="AQ785" s="17"/>
      <c r="AR785" s="17"/>
      <c r="AS785" s="17"/>
      <c r="AT785" s="17"/>
      <c r="AU785" s="17"/>
      <c r="AV785" s="17"/>
      <c r="AW785" s="17"/>
      <c r="AX785" s="17"/>
      <c r="AY785" s="17"/>
      <c r="AZ785" s="17"/>
      <c r="BA785" s="17"/>
      <c r="BB785" s="17"/>
      <c r="BC785" s="17"/>
      <c r="BD785" s="17"/>
      <c r="BE785" s="17"/>
      <c r="BF785" s="17"/>
      <c r="BG785" s="17"/>
      <c r="BH785" s="17"/>
      <c r="BI785" s="17"/>
      <c r="BJ785" s="26"/>
      <c r="BK785" s="17"/>
      <c r="BL785" s="17"/>
      <c r="BM785" s="17"/>
      <c r="BN785" s="17"/>
      <c r="BO785" s="17"/>
      <c r="BP785" s="17"/>
      <c r="BQ785" s="17"/>
      <c r="BR785" s="17"/>
      <c r="BS785" s="17"/>
      <c r="BT785" s="17"/>
      <c r="BU785" s="17"/>
      <c r="BV785" s="17"/>
      <c r="BW785" s="17"/>
      <c r="BX785" s="26"/>
      <c r="BY785" s="26"/>
      <c r="BZ785" s="26"/>
      <c r="CA785" s="26"/>
      <c r="CB785" s="26"/>
      <c r="CC785" s="17"/>
      <c r="CD785" s="17"/>
      <c r="CE785" s="17"/>
      <c r="CF785" s="17"/>
      <c r="CG785" s="17"/>
      <c r="CH785" s="17"/>
      <c r="CI785" s="17"/>
      <c r="CJ785" s="26"/>
      <c r="CK785" s="17"/>
      <c r="CL785" s="17"/>
      <c r="CM785" s="17"/>
      <c r="CN785" s="17"/>
      <c r="CO785" s="17"/>
      <c r="CP785" s="17"/>
      <c r="CQ785" s="17"/>
      <c r="CR785" s="17"/>
      <c r="CS785" s="17"/>
      <c r="CT785" s="17"/>
      <c r="CU785" s="17"/>
      <c r="CV785" s="17"/>
      <c r="CW785" s="17"/>
      <c r="CX785" s="17"/>
      <c r="CY785" s="26"/>
      <c r="CZ785" s="26"/>
      <c r="DA785" s="26"/>
      <c r="DB785" s="17"/>
      <c r="DC785" s="17"/>
      <c r="DD785" s="17"/>
      <c r="DE785" s="17"/>
      <c r="DF785" s="17"/>
      <c r="DG785" s="17"/>
      <c r="DH785" s="26"/>
      <c r="DI785" s="17"/>
      <c r="DJ785" s="17"/>
      <c r="DK785" s="17"/>
      <c r="DL785" s="17"/>
      <c r="DM785" s="17">
        <v>14.25</v>
      </c>
      <c r="DN785" s="17">
        <v>14.25</v>
      </c>
      <c r="DO785" s="17">
        <v>14.26</v>
      </c>
      <c r="DP785" s="17">
        <v>14.27</v>
      </c>
      <c r="DQ785" s="17">
        <v>14.25</v>
      </c>
      <c r="DR785" s="17">
        <v>14.26</v>
      </c>
      <c r="DS785" s="17">
        <v>14.26</v>
      </c>
      <c r="DT785" s="17">
        <v>14.24</v>
      </c>
      <c r="DU785" s="17">
        <v>14.25</v>
      </c>
      <c r="DV785" s="17">
        <v>14.25</v>
      </c>
      <c r="DW785" s="17">
        <v>14.25</v>
      </c>
      <c r="DX785" s="17">
        <v>14.24</v>
      </c>
      <c r="DY785" s="17">
        <v>14.23</v>
      </c>
      <c r="DZ785" s="17">
        <v>14.24</v>
      </c>
      <c r="EA785" s="17">
        <v>14.21</v>
      </c>
      <c r="EB785" s="17">
        <v>14.21</v>
      </c>
      <c r="EC785" s="17">
        <v>14.2</v>
      </c>
      <c r="ED785" s="17">
        <v>14.2</v>
      </c>
      <c r="EE785" s="17">
        <v>14.21</v>
      </c>
      <c r="EF785" s="17">
        <v>14.19</v>
      </c>
      <c r="EG785" s="17">
        <v>14.2</v>
      </c>
      <c r="EH785" s="17">
        <v>14.2</v>
      </c>
      <c r="EI785" s="17">
        <v>14.21</v>
      </c>
      <c r="EJ785" s="17">
        <v>14.22</v>
      </c>
      <c r="EK785" s="17">
        <v>14.22</v>
      </c>
      <c r="EL785" s="17">
        <v>14.2</v>
      </c>
      <c r="EM785" s="17">
        <v>14.2</v>
      </c>
      <c r="EN785" s="17">
        <v>14.19</v>
      </c>
      <c r="EO785" s="17">
        <v>14.18</v>
      </c>
      <c r="EP785" s="17">
        <v>14.18</v>
      </c>
      <c r="EQ785" s="17">
        <v>14.18</v>
      </c>
      <c r="ER785" s="17">
        <v>14.18</v>
      </c>
      <c r="ES785" s="17">
        <v>14.18</v>
      </c>
      <c r="ET785" s="17">
        <v>14.19</v>
      </c>
      <c r="EU785" s="17">
        <v>14.2</v>
      </c>
      <c r="EV785" s="17">
        <v>14.19</v>
      </c>
      <c r="EW785" s="17">
        <v>14.19</v>
      </c>
      <c r="EX785" s="17">
        <v>14.21</v>
      </c>
      <c r="EY785" s="17">
        <v>14.19</v>
      </c>
      <c r="EZ785" s="17">
        <v>14.19</v>
      </c>
      <c r="FA785" s="17">
        <v>14.18</v>
      </c>
      <c r="FB785" s="17">
        <v>14.18</v>
      </c>
      <c r="FC785" s="17">
        <v>14.17</v>
      </c>
      <c r="FD785" s="17">
        <v>14.18</v>
      </c>
      <c r="FE785" s="17">
        <v>14.17</v>
      </c>
      <c r="FF785" s="17">
        <v>14.17</v>
      </c>
      <c r="FG785" s="17">
        <v>14.17</v>
      </c>
      <c r="FH785" s="17">
        <v>14.18</v>
      </c>
      <c r="FI785" s="17">
        <v>14.17</v>
      </c>
      <c r="FJ785" s="17">
        <v>14.17</v>
      </c>
      <c r="FK785" s="17">
        <v>14.18</v>
      </c>
      <c r="FL785" s="17">
        <v>14.18</v>
      </c>
      <c r="FM785" s="17">
        <v>14.19</v>
      </c>
      <c r="FN785" s="17">
        <v>14.19</v>
      </c>
      <c r="FO785" s="17">
        <v>14.19</v>
      </c>
      <c r="FP785" s="17">
        <v>14.21</v>
      </c>
      <c r="FQ785" s="17">
        <v>14.21</v>
      </c>
      <c r="FR785" s="17">
        <v>14.2</v>
      </c>
      <c r="FS785" s="17">
        <v>14.2</v>
      </c>
      <c r="FT785" s="17">
        <v>14.19</v>
      </c>
      <c r="FU785" s="17">
        <v>14.19</v>
      </c>
      <c r="FV785" s="17">
        <v>14.19</v>
      </c>
      <c r="FW785" s="17">
        <v>14.19</v>
      </c>
      <c r="FX785" s="17">
        <v>14.19</v>
      </c>
      <c r="FY785" s="17">
        <v>14.19</v>
      </c>
      <c r="FZ785" s="17">
        <v>14.21</v>
      </c>
      <c r="GA785" s="17">
        <v>14.22</v>
      </c>
      <c r="GB785" s="17">
        <v>14.23</v>
      </c>
      <c r="GC785" s="17">
        <v>14.22</v>
      </c>
      <c r="GD785" s="17">
        <v>14.22</v>
      </c>
      <c r="GE785" s="17">
        <v>14.23</v>
      </c>
      <c r="GF785" s="17">
        <v>14.2</v>
      </c>
      <c r="GG785" s="17">
        <v>14.19</v>
      </c>
      <c r="GH785" s="17">
        <v>14.2</v>
      </c>
      <c r="GI785" s="17">
        <v>14.19</v>
      </c>
      <c r="GJ785" s="17">
        <v>14.19</v>
      </c>
      <c r="GK785" s="17">
        <v>14.19</v>
      </c>
      <c r="GL785" s="17">
        <v>14.18</v>
      </c>
      <c r="GM785" s="17">
        <v>14.17</v>
      </c>
      <c r="GN785" s="17">
        <v>14.18</v>
      </c>
      <c r="GO785" s="17">
        <v>14.18</v>
      </c>
      <c r="GP785" s="17">
        <v>14.18</v>
      </c>
      <c r="GQ785" s="17">
        <v>14.18</v>
      </c>
      <c r="GR785" s="17">
        <v>14.17</v>
      </c>
      <c r="GS785" s="17">
        <v>14.16</v>
      </c>
      <c r="GT785" s="17">
        <v>14.14</v>
      </c>
      <c r="GU785" s="17">
        <v>14.13</v>
      </c>
      <c r="GV785" s="17">
        <v>14.15</v>
      </c>
      <c r="GW785" s="17">
        <v>14.17</v>
      </c>
      <c r="GX785" s="17">
        <v>14.17</v>
      </c>
      <c r="GY785" s="17">
        <v>14.16</v>
      </c>
      <c r="GZ785" s="17">
        <v>14.15</v>
      </c>
      <c r="HA785" s="17">
        <v>14.14</v>
      </c>
      <c r="HB785" s="17">
        <v>14.14</v>
      </c>
      <c r="HC785" s="17">
        <v>14.15</v>
      </c>
      <c r="HD785" s="17">
        <v>14.14</v>
      </c>
      <c r="HE785" s="17">
        <v>14.15</v>
      </c>
      <c r="HF785" s="17">
        <v>14.15</v>
      </c>
      <c r="HG785" s="17">
        <v>14.13</v>
      </c>
      <c r="HH785" s="17">
        <v>14.12</v>
      </c>
      <c r="HI785" s="17">
        <v>14.09</v>
      </c>
      <c r="HJ785" s="17">
        <v>14.12</v>
      </c>
      <c r="HK785" s="17">
        <v>14.13</v>
      </c>
      <c r="HL785" s="17">
        <v>14.12</v>
      </c>
      <c r="HM785" s="17">
        <v>14.11</v>
      </c>
      <c r="HN785" s="17">
        <v>14.12</v>
      </c>
      <c r="HO785" s="17">
        <v>14.1</v>
      </c>
      <c r="HP785" s="17">
        <v>14.11</v>
      </c>
      <c r="HQ785" s="17">
        <v>14.1</v>
      </c>
      <c r="HR785" s="17">
        <v>14.1</v>
      </c>
      <c r="HS785" s="17">
        <v>14.12</v>
      </c>
      <c r="HT785" s="17">
        <v>14.14</v>
      </c>
      <c r="HU785" s="17">
        <v>14.13</v>
      </c>
      <c r="HV785" s="17">
        <v>14.13</v>
      </c>
      <c r="HW785" s="17">
        <v>14.13</v>
      </c>
      <c r="HX785" s="17">
        <v>14.13</v>
      </c>
      <c r="HY785" s="17">
        <v>14.13</v>
      </c>
      <c r="HZ785" s="17">
        <v>14.14</v>
      </c>
      <c r="IA785" s="17">
        <v>14.13</v>
      </c>
      <c r="IB785" s="17">
        <v>14.13</v>
      </c>
      <c r="IC785" s="17">
        <v>14.12</v>
      </c>
      <c r="ID785" s="17">
        <v>14.11</v>
      </c>
      <c r="IE785" s="17">
        <v>14.11</v>
      </c>
      <c r="IF785" s="17">
        <v>14.11</v>
      </c>
      <c r="IG785" s="17">
        <v>14.11</v>
      </c>
      <c r="IH785" s="17">
        <v>14.11</v>
      </c>
      <c r="II785" s="17">
        <v>14.12</v>
      </c>
      <c r="IJ785" s="17">
        <v>14.13</v>
      </c>
      <c r="IK785" s="17">
        <v>14.12</v>
      </c>
      <c r="IL785" s="17">
        <v>14.13</v>
      </c>
      <c r="IM785" s="17">
        <v>14.12</v>
      </c>
      <c r="IN785" s="17">
        <v>14.12</v>
      </c>
      <c r="IO785" s="17">
        <v>14.14</v>
      </c>
      <c r="IP785" s="17">
        <v>14.14</v>
      </c>
      <c r="IQ785" s="17">
        <v>14.16</v>
      </c>
      <c r="IR785" s="17">
        <v>14.16</v>
      </c>
      <c r="IS785" s="17">
        <v>14.19</v>
      </c>
      <c r="IT785" s="17">
        <v>14.17</v>
      </c>
      <c r="IU785" s="17">
        <v>14.17</v>
      </c>
      <c r="IV785" s="17">
        <v>14.17</v>
      </c>
      <c r="IW785" s="17">
        <v>14.17</v>
      </c>
      <c r="IX785" s="17">
        <v>14.17</v>
      </c>
      <c r="IY785" s="17">
        <v>14.17</v>
      </c>
    </row>
    <row r="786" spans="1:259" x14ac:dyDescent="0.15">
      <c r="A786" s="17" t="s">
        <v>4598</v>
      </c>
      <c r="B786" s="17" t="s">
        <v>4899</v>
      </c>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c r="AA786" s="26"/>
      <c r="AB786" s="17"/>
      <c r="AC786" s="26"/>
      <c r="AD786" s="26"/>
      <c r="AE786" s="17"/>
      <c r="AF786" s="17"/>
      <c r="AG786" s="17"/>
      <c r="AH786" s="17"/>
      <c r="AI786" s="17"/>
      <c r="AJ786" s="17"/>
      <c r="AK786" s="17"/>
      <c r="AL786" s="17"/>
      <c r="AM786" s="17"/>
      <c r="AN786" s="17"/>
      <c r="AO786" s="17"/>
      <c r="AP786" s="17"/>
      <c r="AQ786" s="17"/>
      <c r="AR786" s="17"/>
      <c r="AS786" s="17"/>
      <c r="AT786" s="17"/>
      <c r="AU786" s="17"/>
      <c r="AV786" s="17"/>
      <c r="AW786" s="17"/>
      <c r="AX786" s="17"/>
      <c r="AY786" s="17"/>
      <c r="AZ786" s="17"/>
      <c r="BA786" s="17"/>
      <c r="BB786" s="17"/>
      <c r="BC786" s="17"/>
      <c r="BD786" s="17"/>
      <c r="BE786" s="17"/>
      <c r="BF786" s="17"/>
      <c r="BG786" s="17"/>
      <c r="BH786" s="17"/>
      <c r="BI786" s="17"/>
      <c r="BJ786" s="26"/>
      <c r="BK786" s="17"/>
      <c r="BL786" s="17"/>
      <c r="BM786" s="17"/>
      <c r="BN786" s="17"/>
      <c r="BO786" s="17"/>
      <c r="BP786" s="17"/>
      <c r="BQ786" s="17"/>
      <c r="BR786" s="17"/>
      <c r="BS786" s="17"/>
      <c r="BT786" s="17"/>
      <c r="BU786" s="17"/>
      <c r="BV786" s="17"/>
      <c r="BW786" s="17"/>
      <c r="BX786" s="26"/>
      <c r="BY786" s="26"/>
      <c r="BZ786" s="26"/>
      <c r="CA786" s="26"/>
      <c r="CB786" s="26"/>
      <c r="CC786" s="17"/>
      <c r="CD786" s="17"/>
      <c r="CE786" s="17"/>
      <c r="CF786" s="17"/>
      <c r="CG786" s="17"/>
      <c r="CH786" s="17"/>
      <c r="CI786" s="17"/>
      <c r="CJ786" s="26"/>
      <c r="CK786" s="17"/>
      <c r="CL786" s="17"/>
      <c r="CM786" s="17"/>
      <c r="CN786" s="17"/>
      <c r="CO786" s="17"/>
      <c r="CP786" s="17"/>
      <c r="CQ786" s="17"/>
      <c r="CR786" s="17"/>
      <c r="CS786" s="17"/>
      <c r="CT786" s="17"/>
      <c r="CU786" s="17"/>
      <c r="CV786" s="17"/>
      <c r="CW786" s="17"/>
      <c r="CX786" s="17"/>
      <c r="CY786" s="26"/>
      <c r="CZ786" s="26"/>
      <c r="DA786" s="26"/>
      <c r="DB786" s="17"/>
      <c r="DC786" s="17"/>
      <c r="DD786" s="17"/>
      <c r="DE786" s="17"/>
      <c r="DF786" s="17"/>
      <c r="DG786" s="17"/>
      <c r="DH786" s="26"/>
      <c r="DI786" s="17"/>
      <c r="DJ786" s="17"/>
      <c r="DK786" s="17"/>
      <c r="DL786" s="17"/>
      <c r="DM786" s="17">
        <v>32.299999999999997</v>
      </c>
      <c r="DN786" s="17">
        <v>32.369999999999997</v>
      </c>
      <c r="DO786" s="17">
        <v>32.450000000000003</v>
      </c>
      <c r="DP786" s="17">
        <v>32.46</v>
      </c>
      <c r="DQ786" s="17">
        <v>32.479999999999997</v>
      </c>
      <c r="DR786" s="17">
        <v>32.380000000000003</v>
      </c>
      <c r="DS786" s="17">
        <v>32.450000000000003</v>
      </c>
      <c r="DT786" s="17">
        <v>32.53</v>
      </c>
      <c r="DU786" s="17">
        <v>32.54</v>
      </c>
      <c r="DV786" s="17">
        <v>32.549999999999997</v>
      </c>
      <c r="DW786" s="17">
        <v>32.549999999999997</v>
      </c>
      <c r="DX786" s="17">
        <v>32.549999999999997</v>
      </c>
      <c r="DY786" s="17">
        <v>32.42</v>
      </c>
      <c r="DZ786" s="17">
        <v>32.520000000000003</v>
      </c>
      <c r="EA786" s="17">
        <v>32.5</v>
      </c>
      <c r="EB786" s="17">
        <v>32.5</v>
      </c>
      <c r="EC786" s="17">
        <v>32.51</v>
      </c>
      <c r="ED786" s="17">
        <v>32.53</v>
      </c>
      <c r="EE786" s="17">
        <v>32.51</v>
      </c>
      <c r="EF786" s="17">
        <v>32.51</v>
      </c>
      <c r="EG786" s="17">
        <v>32.53</v>
      </c>
      <c r="EH786" s="17">
        <v>32.53</v>
      </c>
      <c r="EI786" s="17">
        <v>32.56</v>
      </c>
      <c r="EJ786" s="17">
        <v>32.56</v>
      </c>
      <c r="EK786" s="17">
        <v>32.56</v>
      </c>
      <c r="EL786" s="17">
        <v>32.56</v>
      </c>
      <c r="EM786" s="17">
        <v>32.57</v>
      </c>
      <c r="EN786" s="17">
        <v>32.57</v>
      </c>
      <c r="EO786" s="17">
        <v>32.51</v>
      </c>
      <c r="EP786" s="17">
        <v>32.57</v>
      </c>
      <c r="EQ786" s="17">
        <v>32.549999999999997</v>
      </c>
      <c r="ER786" s="17">
        <v>32.58</v>
      </c>
      <c r="ES786" s="17">
        <v>32.590000000000003</v>
      </c>
      <c r="ET786" s="17">
        <v>32.58</v>
      </c>
      <c r="EU786" s="17">
        <v>32.58</v>
      </c>
      <c r="EV786" s="17">
        <v>32.6</v>
      </c>
      <c r="EW786" s="17">
        <v>32.6</v>
      </c>
      <c r="EX786" s="17">
        <v>32.6</v>
      </c>
      <c r="EY786" s="17">
        <v>32.58</v>
      </c>
      <c r="EZ786" s="17">
        <v>32.58</v>
      </c>
      <c r="FA786" s="17">
        <v>32.6</v>
      </c>
      <c r="FB786" s="17">
        <v>32.56</v>
      </c>
      <c r="FC786" s="17">
        <v>32.56</v>
      </c>
      <c r="FD786" s="17">
        <v>32.6</v>
      </c>
      <c r="FE786" s="17">
        <v>32.65</v>
      </c>
      <c r="FF786" s="17">
        <v>32.65</v>
      </c>
      <c r="FG786" s="17">
        <v>32.69</v>
      </c>
      <c r="FH786" s="17">
        <v>32.770000000000003</v>
      </c>
      <c r="FI786" s="17">
        <v>32.79</v>
      </c>
      <c r="FJ786" s="17">
        <v>32.799999999999997</v>
      </c>
      <c r="FK786" s="17">
        <v>32.83</v>
      </c>
      <c r="FL786" s="17">
        <v>32.86</v>
      </c>
      <c r="FM786" s="17">
        <v>32.86</v>
      </c>
      <c r="FN786" s="17">
        <v>32.9</v>
      </c>
      <c r="FO786" s="17">
        <v>32.85</v>
      </c>
      <c r="FP786" s="17">
        <v>32.79</v>
      </c>
      <c r="FQ786" s="17">
        <v>32.799999999999997</v>
      </c>
      <c r="FR786" s="17">
        <v>32.79</v>
      </c>
      <c r="FS786" s="17">
        <v>32.799999999999997</v>
      </c>
      <c r="FT786" s="17">
        <v>32.81</v>
      </c>
      <c r="FU786" s="17">
        <v>32.799999999999997</v>
      </c>
      <c r="FV786" s="17">
        <v>32.82</v>
      </c>
      <c r="FW786" s="17">
        <v>32.79</v>
      </c>
      <c r="FX786" s="17">
        <v>32.799999999999997</v>
      </c>
      <c r="FY786" s="17">
        <v>32.799999999999997</v>
      </c>
      <c r="FZ786" s="17">
        <v>32.82</v>
      </c>
      <c r="GA786" s="17">
        <v>32.83</v>
      </c>
      <c r="GB786" s="17">
        <v>32.85</v>
      </c>
      <c r="GC786" s="17">
        <v>32.9</v>
      </c>
      <c r="GD786" s="17">
        <v>32.92</v>
      </c>
      <c r="GE786" s="17">
        <v>32.979999999999997</v>
      </c>
      <c r="GF786" s="17">
        <v>33.090000000000003</v>
      </c>
      <c r="GG786" s="17">
        <v>33.119999999999997</v>
      </c>
      <c r="GH786" s="17">
        <v>33.01</v>
      </c>
      <c r="GI786" s="17">
        <v>33.01</v>
      </c>
      <c r="GJ786" s="17">
        <v>33</v>
      </c>
      <c r="GK786" s="17">
        <v>32.96</v>
      </c>
      <c r="GL786" s="17">
        <v>33.049999999999997</v>
      </c>
      <c r="GM786" s="17">
        <v>33.020000000000003</v>
      </c>
      <c r="GN786" s="17">
        <v>32.979999999999997</v>
      </c>
      <c r="GO786" s="17">
        <v>32.97</v>
      </c>
      <c r="GP786" s="17">
        <v>32.99</v>
      </c>
      <c r="GQ786" s="17">
        <v>33</v>
      </c>
      <c r="GR786" s="17">
        <v>33.049999999999997</v>
      </c>
      <c r="GS786" s="17">
        <v>33.08</v>
      </c>
      <c r="GT786" s="17">
        <v>33.07</v>
      </c>
      <c r="GU786" s="17">
        <v>33.04</v>
      </c>
      <c r="GV786" s="17">
        <v>33.03</v>
      </c>
      <c r="GW786" s="17">
        <v>33.04</v>
      </c>
      <c r="GX786" s="17">
        <v>33.020000000000003</v>
      </c>
      <c r="GY786" s="17">
        <v>33.020000000000003</v>
      </c>
      <c r="GZ786" s="17">
        <v>33.01</v>
      </c>
      <c r="HA786" s="17">
        <v>33</v>
      </c>
      <c r="HB786" s="17">
        <v>32.99</v>
      </c>
      <c r="HC786" s="17">
        <v>32.99</v>
      </c>
      <c r="HD786" s="17">
        <v>32.950000000000003</v>
      </c>
      <c r="HE786" s="17">
        <v>32.94</v>
      </c>
      <c r="HF786" s="17">
        <v>32.94</v>
      </c>
      <c r="HG786" s="17">
        <v>32.909999999999997</v>
      </c>
      <c r="HH786" s="17">
        <v>32.909999999999997</v>
      </c>
      <c r="HI786" s="17">
        <v>32.93</v>
      </c>
      <c r="HJ786" s="17">
        <v>32.909999999999997</v>
      </c>
      <c r="HK786" s="17">
        <v>32.92</v>
      </c>
      <c r="HL786" s="17">
        <v>32.92</v>
      </c>
      <c r="HM786" s="17">
        <v>32.93</v>
      </c>
      <c r="HN786" s="17">
        <v>32.92</v>
      </c>
      <c r="HO786" s="17">
        <v>32.909999999999997</v>
      </c>
      <c r="HP786" s="17">
        <v>32.9</v>
      </c>
      <c r="HQ786" s="17">
        <v>32.9</v>
      </c>
      <c r="HR786" s="17">
        <v>32.909999999999997</v>
      </c>
      <c r="HS786" s="17">
        <v>32.89</v>
      </c>
      <c r="HT786" s="17">
        <v>32.89</v>
      </c>
      <c r="HU786" s="17">
        <v>32.869999999999997</v>
      </c>
      <c r="HV786" s="17">
        <v>32.99</v>
      </c>
      <c r="HW786" s="17">
        <v>32.99</v>
      </c>
      <c r="HX786" s="17">
        <v>32.99</v>
      </c>
      <c r="HY786" s="17">
        <v>33.03</v>
      </c>
      <c r="HZ786" s="17">
        <v>33</v>
      </c>
      <c r="IA786" s="17">
        <v>33.14</v>
      </c>
      <c r="IB786" s="17">
        <v>33.119999999999997</v>
      </c>
      <c r="IC786" s="17">
        <v>33.1</v>
      </c>
      <c r="ID786" s="17">
        <v>33.049999999999997</v>
      </c>
      <c r="IE786" s="17">
        <v>33.1</v>
      </c>
      <c r="IF786" s="17">
        <v>33.03</v>
      </c>
      <c r="IG786" s="17">
        <v>33.04</v>
      </c>
      <c r="IH786" s="17">
        <v>33.03</v>
      </c>
      <c r="II786" s="17">
        <v>33.25</v>
      </c>
      <c r="IJ786" s="17">
        <v>33.049999999999997</v>
      </c>
      <c r="IK786" s="17">
        <v>33.090000000000003</v>
      </c>
      <c r="IL786" s="17">
        <v>33.1</v>
      </c>
      <c r="IM786" s="17">
        <v>33.1</v>
      </c>
      <c r="IN786" s="17">
        <v>33.119999999999997</v>
      </c>
      <c r="IO786" s="17">
        <v>33.200000000000003</v>
      </c>
      <c r="IP786" s="17">
        <v>33.28</v>
      </c>
      <c r="IQ786" s="17">
        <v>33.26</v>
      </c>
      <c r="IR786" s="17">
        <v>33.25</v>
      </c>
      <c r="IS786" s="17">
        <v>33.159999999999997</v>
      </c>
      <c r="IT786" s="17">
        <v>33.200000000000003</v>
      </c>
      <c r="IU786" s="17">
        <v>33.200000000000003</v>
      </c>
      <c r="IV786" s="17">
        <v>33.200000000000003</v>
      </c>
      <c r="IW786" s="17">
        <v>33.200000000000003</v>
      </c>
      <c r="IX786" s="17">
        <v>33.200000000000003</v>
      </c>
      <c r="IY786" s="17">
        <v>33.200000000000003</v>
      </c>
    </row>
    <row r="787" spans="1:259" x14ac:dyDescent="0.15">
      <c r="A787" s="17" t="s">
        <v>361</v>
      </c>
      <c r="B787" s="17" t="s">
        <v>362</v>
      </c>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c r="AA787" s="26"/>
      <c r="AB787" s="17"/>
      <c r="AC787" s="26"/>
      <c r="AD787" s="26"/>
      <c r="AE787" s="17"/>
      <c r="AF787" s="17"/>
      <c r="AG787" s="17"/>
      <c r="AH787" s="17"/>
      <c r="AI787" s="17"/>
      <c r="AJ787" s="17"/>
      <c r="AK787" s="17"/>
      <c r="AL787" s="17"/>
      <c r="AM787" s="17"/>
      <c r="AN787" s="17"/>
      <c r="AO787" s="17"/>
      <c r="AP787" s="17"/>
      <c r="AQ787" s="17"/>
      <c r="AR787" s="17"/>
      <c r="AS787" s="17"/>
      <c r="AT787" s="17"/>
      <c r="AU787" s="17"/>
      <c r="AV787" s="17"/>
      <c r="AW787" s="17"/>
      <c r="AX787" s="17"/>
      <c r="AY787" s="17"/>
      <c r="AZ787" s="17"/>
      <c r="BA787" s="17"/>
      <c r="BB787" s="17"/>
      <c r="BC787" s="17"/>
      <c r="BD787" s="17"/>
      <c r="BE787" s="17"/>
      <c r="BF787" s="17"/>
      <c r="BG787" s="17"/>
      <c r="BH787" s="17"/>
      <c r="BI787" s="17"/>
      <c r="BJ787" s="26"/>
      <c r="BK787" s="17"/>
      <c r="BL787" s="17"/>
      <c r="BM787" s="17"/>
      <c r="BN787" s="17"/>
      <c r="BO787" s="17"/>
      <c r="BP787" s="17"/>
      <c r="BQ787" s="17"/>
      <c r="BR787" s="17"/>
      <c r="BS787" s="17"/>
      <c r="BT787" s="17"/>
      <c r="BU787" s="17"/>
      <c r="BV787" s="17"/>
      <c r="BW787" s="17"/>
      <c r="BX787" s="26"/>
      <c r="BY787" s="26"/>
      <c r="BZ787" s="26"/>
      <c r="CA787" s="26"/>
      <c r="CB787" s="26"/>
      <c r="CC787" s="17"/>
      <c r="CD787" s="17"/>
      <c r="CE787" s="17"/>
      <c r="CF787" s="17"/>
      <c r="CG787" s="17"/>
      <c r="CH787" s="17"/>
      <c r="CI787" s="17"/>
      <c r="CJ787" s="26"/>
      <c r="CK787" s="17"/>
      <c r="CL787" s="17"/>
      <c r="CM787" s="17"/>
      <c r="CN787" s="17"/>
      <c r="CO787" s="17"/>
      <c r="CP787" s="17"/>
      <c r="CQ787" s="17"/>
      <c r="CR787" s="17"/>
      <c r="CS787" s="17"/>
      <c r="CT787" s="17"/>
      <c r="CU787" s="17"/>
      <c r="CV787" s="17"/>
      <c r="CW787" s="17"/>
      <c r="CX787" s="17"/>
      <c r="CY787" s="26"/>
      <c r="CZ787" s="26"/>
      <c r="DA787" s="26"/>
      <c r="DB787" s="17"/>
      <c r="DC787" s="17"/>
      <c r="DD787" s="17"/>
      <c r="DE787" s="17"/>
      <c r="DF787" s="17"/>
      <c r="DG787" s="17"/>
      <c r="DH787" s="26"/>
      <c r="DI787" s="17"/>
      <c r="DJ787" s="17"/>
      <c r="DK787" s="17"/>
      <c r="DL787" s="17"/>
      <c r="DM787" s="17">
        <v>10.9</v>
      </c>
      <c r="DN787" s="17">
        <v>10.89</v>
      </c>
      <c r="DO787" s="17">
        <v>10.9</v>
      </c>
      <c r="DP787" s="17">
        <v>10.91</v>
      </c>
      <c r="DQ787" s="17">
        <v>10.9</v>
      </c>
      <c r="DR787" s="17">
        <v>10.91</v>
      </c>
      <c r="DS787" s="17">
        <v>10.91</v>
      </c>
      <c r="DT787" s="17">
        <v>10.91</v>
      </c>
      <c r="DU787" s="17">
        <v>10.91</v>
      </c>
      <c r="DV787" s="17">
        <v>10.91</v>
      </c>
      <c r="DW787" s="17">
        <v>10.91</v>
      </c>
      <c r="DX787" s="17">
        <v>10.91</v>
      </c>
      <c r="DY787" s="17">
        <v>10.91</v>
      </c>
      <c r="DZ787" s="17">
        <v>10.91</v>
      </c>
      <c r="EA787" s="17">
        <v>10.9</v>
      </c>
      <c r="EB787" s="17">
        <v>10.91</v>
      </c>
      <c r="EC787" s="17">
        <v>10.89</v>
      </c>
      <c r="ED787" s="17">
        <v>10.88</v>
      </c>
      <c r="EE787" s="17">
        <v>10.88</v>
      </c>
      <c r="EF787" s="17">
        <v>10.87</v>
      </c>
      <c r="EG787" s="17">
        <v>10.89</v>
      </c>
      <c r="EH787" s="17">
        <v>10.89</v>
      </c>
      <c r="EI787" s="17">
        <v>10.89</v>
      </c>
      <c r="EJ787" s="17">
        <v>10.89</v>
      </c>
      <c r="EK787" s="17">
        <v>10.89</v>
      </c>
      <c r="EL787" s="17">
        <v>10.89</v>
      </c>
      <c r="EM787" s="17">
        <v>10.9</v>
      </c>
      <c r="EN787" s="17">
        <v>10.9</v>
      </c>
      <c r="EO787" s="17">
        <v>10.89</v>
      </c>
      <c r="EP787" s="17">
        <v>10.9</v>
      </c>
      <c r="EQ787" s="17">
        <v>10.92</v>
      </c>
      <c r="ER787" s="17">
        <v>10.96</v>
      </c>
      <c r="ES787" s="17">
        <v>11.03</v>
      </c>
      <c r="ET787" s="17">
        <v>11</v>
      </c>
      <c r="EU787" s="17">
        <v>11</v>
      </c>
      <c r="EV787" s="17">
        <v>11.02</v>
      </c>
      <c r="EW787" s="17">
        <v>11.08</v>
      </c>
      <c r="EX787" s="17">
        <v>11.07</v>
      </c>
      <c r="EY787" s="17">
        <v>11.07</v>
      </c>
      <c r="EZ787" s="17">
        <v>11.09</v>
      </c>
      <c r="FA787" s="17">
        <v>11.1</v>
      </c>
      <c r="FB787" s="17">
        <v>11.1</v>
      </c>
      <c r="FC787" s="17">
        <v>11.13</v>
      </c>
      <c r="FD787" s="17">
        <v>11.18</v>
      </c>
      <c r="FE787" s="17">
        <v>11.14</v>
      </c>
      <c r="FF787" s="17">
        <v>11.16</v>
      </c>
      <c r="FG787" s="17">
        <v>11.16</v>
      </c>
      <c r="FH787" s="17">
        <v>11.14</v>
      </c>
      <c r="FI787" s="17">
        <v>11.16</v>
      </c>
      <c r="FJ787" s="17">
        <v>11.26</v>
      </c>
      <c r="FK787" s="17">
        <v>11.23</v>
      </c>
      <c r="FL787" s="17">
        <v>11.2</v>
      </c>
      <c r="FM787" s="17">
        <v>11.23</v>
      </c>
      <c r="FN787" s="17">
        <v>11.21</v>
      </c>
      <c r="FO787" s="17">
        <v>11.23</v>
      </c>
      <c r="FP787" s="17">
        <v>11.22</v>
      </c>
      <c r="FQ787" s="17">
        <v>11.19</v>
      </c>
      <c r="FR787" s="17">
        <v>11.2</v>
      </c>
      <c r="FS787" s="17">
        <v>11.19</v>
      </c>
      <c r="FT787" s="17">
        <v>11.2</v>
      </c>
      <c r="FU787" s="17">
        <v>11.2</v>
      </c>
      <c r="FV787" s="17">
        <v>11.2</v>
      </c>
      <c r="FW787" s="17">
        <v>11.22</v>
      </c>
      <c r="FX787" s="17">
        <v>11.2</v>
      </c>
      <c r="FY787" s="17">
        <v>11.21</v>
      </c>
      <c r="FZ787" s="17">
        <v>11.2</v>
      </c>
      <c r="GA787" s="17">
        <v>11.22</v>
      </c>
      <c r="GB787" s="17">
        <v>11.24</v>
      </c>
      <c r="GC787" s="17">
        <v>11.25</v>
      </c>
      <c r="GD787" s="17">
        <v>11.24</v>
      </c>
      <c r="GE787" s="17">
        <v>11.23</v>
      </c>
      <c r="GF787" s="17">
        <v>11.24</v>
      </c>
      <c r="GG787" s="17">
        <v>11.24</v>
      </c>
      <c r="GH787" s="17">
        <v>11.24</v>
      </c>
      <c r="GI787" s="17">
        <v>11.25</v>
      </c>
      <c r="GJ787" s="17">
        <v>11.22</v>
      </c>
      <c r="GK787" s="17">
        <v>11.2</v>
      </c>
      <c r="GL787" s="17">
        <v>11.17</v>
      </c>
      <c r="GM787" s="17">
        <v>11.17</v>
      </c>
      <c r="GN787" s="17">
        <v>11.18</v>
      </c>
      <c r="GO787" s="17">
        <v>11.18</v>
      </c>
      <c r="GP787" s="17">
        <v>11.14</v>
      </c>
      <c r="GQ787" s="17">
        <v>11.15</v>
      </c>
      <c r="GR787" s="17">
        <v>11.16</v>
      </c>
      <c r="GS787" s="17">
        <v>11.16</v>
      </c>
      <c r="GT787" s="17">
        <v>11.18</v>
      </c>
      <c r="GU787" s="17">
        <v>11.18</v>
      </c>
      <c r="GV787" s="17">
        <v>11.21</v>
      </c>
      <c r="GW787" s="17">
        <v>11.2</v>
      </c>
      <c r="GX787" s="17">
        <v>11.2</v>
      </c>
      <c r="GY787" s="17">
        <v>11.22</v>
      </c>
      <c r="GZ787" s="17">
        <v>11.23</v>
      </c>
      <c r="HA787" s="17">
        <v>11.23</v>
      </c>
      <c r="HB787" s="17">
        <v>11.22</v>
      </c>
      <c r="HC787" s="17">
        <v>11.22</v>
      </c>
      <c r="HD787" s="17">
        <v>11.24</v>
      </c>
      <c r="HE787" s="17">
        <v>11.25</v>
      </c>
      <c r="HF787" s="17">
        <v>11.23</v>
      </c>
      <c r="HG787" s="17">
        <v>11.21</v>
      </c>
      <c r="HH787" s="17">
        <v>11.21</v>
      </c>
      <c r="HI787" s="17">
        <v>11.2</v>
      </c>
      <c r="HJ787" s="17">
        <v>11.18</v>
      </c>
      <c r="HK787" s="17">
        <v>11.17</v>
      </c>
      <c r="HL787" s="17">
        <v>11.18</v>
      </c>
      <c r="HM787" s="17">
        <v>11.21</v>
      </c>
      <c r="HN787" s="17">
        <v>11.2</v>
      </c>
      <c r="HO787" s="17">
        <v>11.19</v>
      </c>
      <c r="HP787" s="17">
        <v>11.15</v>
      </c>
      <c r="HQ787" s="17">
        <v>11.17</v>
      </c>
      <c r="HR787" s="17">
        <v>11.16</v>
      </c>
      <c r="HS787" s="17">
        <v>11.17</v>
      </c>
      <c r="HT787" s="17">
        <v>11.18</v>
      </c>
      <c r="HU787" s="17">
        <v>11.18</v>
      </c>
      <c r="HV787" s="17">
        <v>11.18</v>
      </c>
      <c r="HW787" s="17">
        <v>11.18</v>
      </c>
      <c r="HX787" s="17">
        <v>11.17</v>
      </c>
      <c r="HY787" s="17">
        <v>11.18</v>
      </c>
      <c r="HZ787" s="17">
        <v>11.18</v>
      </c>
      <c r="IA787" s="17">
        <v>11.17</v>
      </c>
      <c r="IB787" s="17">
        <v>11.17</v>
      </c>
      <c r="IC787" s="17">
        <v>11.17</v>
      </c>
      <c r="ID787" s="17">
        <v>11.16</v>
      </c>
      <c r="IE787" s="17">
        <v>11.17</v>
      </c>
      <c r="IF787" s="17">
        <v>11.18</v>
      </c>
      <c r="IG787" s="17">
        <v>11.18</v>
      </c>
      <c r="IH787" s="17">
        <v>11.17</v>
      </c>
      <c r="II787" s="17">
        <v>11.15</v>
      </c>
      <c r="IJ787" s="17">
        <v>11.14</v>
      </c>
      <c r="IK787" s="17">
        <v>11.15</v>
      </c>
      <c r="IL787" s="17">
        <v>11.15</v>
      </c>
      <c r="IM787" s="17">
        <v>11.17</v>
      </c>
      <c r="IN787" s="17">
        <v>11.17</v>
      </c>
      <c r="IO787" s="17">
        <v>11.17</v>
      </c>
      <c r="IP787" s="17">
        <v>11.19</v>
      </c>
      <c r="IQ787" s="17">
        <v>11.17</v>
      </c>
      <c r="IR787" s="17">
        <v>11.17</v>
      </c>
      <c r="IS787" s="17">
        <v>11.18</v>
      </c>
      <c r="IT787" s="17">
        <v>11.19</v>
      </c>
      <c r="IU787" s="17">
        <v>11.18</v>
      </c>
      <c r="IV787" s="17">
        <v>11.18</v>
      </c>
      <c r="IW787" s="17">
        <v>11.17</v>
      </c>
      <c r="IX787" s="17">
        <v>11.18</v>
      </c>
      <c r="IY787" s="17">
        <v>11.18</v>
      </c>
    </row>
    <row r="788" spans="1:259" x14ac:dyDescent="0.15">
      <c r="A788" s="17" t="s">
        <v>4488</v>
      </c>
      <c r="B788" s="17" t="s">
        <v>4900</v>
      </c>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c r="AA788" s="26"/>
      <c r="AB788" s="17"/>
      <c r="AC788" s="26"/>
      <c r="AD788" s="26"/>
      <c r="AE788" s="17"/>
      <c r="AF788" s="17"/>
      <c r="AG788" s="17"/>
      <c r="AH788" s="17"/>
      <c r="AI788" s="17"/>
      <c r="AJ788" s="17"/>
      <c r="AK788" s="17"/>
      <c r="AL788" s="17"/>
      <c r="AM788" s="17"/>
      <c r="AN788" s="17"/>
      <c r="AO788" s="17"/>
      <c r="AP788" s="17"/>
      <c r="AQ788" s="17"/>
      <c r="AR788" s="17"/>
      <c r="AS788" s="17"/>
      <c r="AT788" s="17"/>
      <c r="AU788" s="17"/>
      <c r="AV788" s="17"/>
      <c r="AW788" s="17"/>
      <c r="AX788" s="17"/>
      <c r="AY788" s="17"/>
      <c r="AZ788" s="17"/>
      <c r="BA788" s="17"/>
      <c r="BB788" s="17"/>
      <c r="BC788" s="17"/>
      <c r="BD788" s="17"/>
      <c r="BE788" s="17"/>
      <c r="BF788" s="17"/>
      <c r="BG788" s="17"/>
      <c r="BH788" s="17"/>
      <c r="BI788" s="17"/>
      <c r="BJ788" s="26"/>
      <c r="BK788" s="17"/>
      <c r="BL788" s="17"/>
      <c r="BM788" s="17"/>
      <c r="BN788" s="17"/>
      <c r="BO788" s="17"/>
      <c r="BP788" s="17"/>
      <c r="BQ788" s="17"/>
      <c r="BR788" s="17"/>
      <c r="BS788" s="17"/>
      <c r="BT788" s="17"/>
      <c r="BU788" s="17"/>
      <c r="BV788" s="17"/>
      <c r="BW788" s="17"/>
      <c r="BX788" s="26"/>
      <c r="BY788" s="26"/>
      <c r="BZ788" s="26"/>
      <c r="CA788" s="26"/>
      <c r="CB788" s="26"/>
      <c r="CC788" s="17"/>
      <c r="CD788" s="17"/>
      <c r="CE788" s="17"/>
      <c r="CF788" s="17"/>
      <c r="CG788" s="17"/>
      <c r="CH788" s="17"/>
      <c r="CI788" s="17"/>
      <c r="CJ788" s="26"/>
      <c r="CK788" s="17"/>
      <c r="CL788" s="17"/>
      <c r="CM788" s="17"/>
      <c r="CN788" s="17"/>
      <c r="CO788" s="17"/>
      <c r="CP788" s="17"/>
      <c r="CQ788" s="17"/>
      <c r="CR788" s="17"/>
      <c r="CS788" s="17"/>
      <c r="CT788" s="17"/>
      <c r="CU788" s="17"/>
      <c r="CV788" s="17"/>
      <c r="CW788" s="17"/>
      <c r="CX788" s="17"/>
      <c r="CY788" s="26"/>
      <c r="CZ788" s="26"/>
      <c r="DA788" s="26"/>
      <c r="DB788" s="17"/>
      <c r="DC788" s="17"/>
      <c r="DD788" s="17"/>
      <c r="DE788" s="17"/>
      <c r="DF788" s="17"/>
      <c r="DG788" s="17"/>
      <c r="DH788" s="26"/>
      <c r="DI788" s="17"/>
      <c r="DJ788" s="17"/>
      <c r="DK788" s="17"/>
      <c r="DL788" s="17"/>
      <c r="DM788" s="17">
        <v>10.94</v>
      </c>
      <c r="DN788" s="17">
        <v>10.94</v>
      </c>
      <c r="DO788" s="17">
        <v>10.94</v>
      </c>
      <c r="DP788" s="17">
        <v>10.94</v>
      </c>
      <c r="DQ788" s="17">
        <v>10.94</v>
      </c>
      <c r="DR788" s="17">
        <v>10.94</v>
      </c>
      <c r="DS788" s="17">
        <v>10.94</v>
      </c>
      <c r="DT788" s="17">
        <v>10.94</v>
      </c>
      <c r="DU788" s="17">
        <v>10.94</v>
      </c>
      <c r="DV788" s="17">
        <v>10.94</v>
      </c>
      <c r="DW788" s="17">
        <v>10.94</v>
      </c>
      <c r="DX788" s="17">
        <v>10.94</v>
      </c>
      <c r="DY788" s="17">
        <v>10.94</v>
      </c>
      <c r="DZ788" s="17">
        <v>10.94</v>
      </c>
      <c r="EA788" s="17">
        <v>10.94</v>
      </c>
      <c r="EB788" s="17">
        <v>10.94</v>
      </c>
      <c r="EC788" s="17">
        <v>10.94</v>
      </c>
      <c r="ED788" s="17">
        <v>10.94</v>
      </c>
      <c r="EE788" s="17">
        <v>10.94</v>
      </c>
      <c r="EF788" s="17">
        <v>10.94</v>
      </c>
      <c r="EG788" s="17">
        <v>10.94</v>
      </c>
      <c r="EH788" s="17">
        <v>10.94</v>
      </c>
      <c r="EI788" s="17">
        <v>10.94</v>
      </c>
      <c r="EJ788" s="17">
        <v>10.94</v>
      </c>
      <c r="EK788" s="17">
        <v>10.94</v>
      </c>
      <c r="EL788" s="17">
        <v>10.94</v>
      </c>
      <c r="EM788" s="17">
        <v>10.94</v>
      </c>
      <c r="EN788" s="17">
        <v>10.94</v>
      </c>
      <c r="EO788" s="17">
        <v>10.94</v>
      </c>
      <c r="EP788" s="17">
        <v>10.94</v>
      </c>
      <c r="EQ788" s="17">
        <v>10.94</v>
      </c>
      <c r="ER788" s="17">
        <v>10.94</v>
      </c>
      <c r="ES788" s="17">
        <v>10.94</v>
      </c>
      <c r="ET788" s="17">
        <v>10.94</v>
      </c>
      <c r="EU788" s="17">
        <v>10.94</v>
      </c>
      <c r="EV788" s="17">
        <v>10.94</v>
      </c>
      <c r="EW788" s="17">
        <v>10.94</v>
      </c>
      <c r="EX788" s="17">
        <v>10.94</v>
      </c>
      <c r="EY788" s="17">
        <v>10.94</v>
      </c>
      <c r="EZ788" s="17">
        <v>10.94</v>
      </c>
      <c r="FA788" s="17">
        <v>10.94</v>
      </c>
      <c r="FB788" s="17">
        <v>10.94</v>
      </c>
      <c r="FC788" s="17">
        <v>10.94</v>
      </c>
      <c r="FD788" s="17">
        <v>10.94</v>
      </c>
      <c r="FE788" s="17">
        <v>10.94</v>
      </c>
      <c r="FF788" s="17">
        <v>10.94</v>
      </c>
      <c r="FG788" s="17">
        <v>10.94</v>
      </c>
      <c r="FH788" s="17">
        <v>10.94</v>
      </c>
      <c r="FI788" s="17">
        <v>10.94</v>
      </c>
      <c r="FJ788" s="17">
        <v>10.94</v>
      </c>
      <c r="FK788" s="17">
        <v>10.94</v>
      </c>
      <c r="FL788" s="17">
        <v>10.94</v>
      </c>
      <c r="FM788" s="17">
        <v>10.94</v>
      </c>
      <c r="FN788" s="17">
        <v>10.94</v>
      </c>
      <c r="FO788" s="17">
        <v>10.94</v>
      </c>
      <c r="FP788" s="17">
        <v>10.94</v>
      </c>
      <c r="FQ788" s="17">
        <v>10.94</v>
      </c>
      <c r="FR788" s="17">
        <v>10.94</v>
      </c>
      <c r="FS788" s="17">
        <v>10.94</v>
      </c>
      <c r="FT788" s="17">
        <v>10.94</v>
      </c>
      <c r="FU788" s="17">
        <v>10.94</v>
      </c>
      <c r="FV788" s="17">
        <v>10.94</v>
      </c>
      <c r="FW788" s="17">
        <v>10.94</v>
      </c>
      <c r="FX788" s="17">
        <v>10.94</v>
      </c>
      <c r="FY788" s="17">
        <v>10.94</v>
      </c>
      <c r="FZ788" s="17">
        <v>10.94</v>
      </c>
      <c r="GA788" s="17">
        <v>10.94</v>
      </c>
      <c r="GB788" s="17">
        <v>10.94</v>
      </c>
      <c r="GC788" s="17">
        <v>10.94</v>
      </c>
      <c r="GD788" s="17">
        <v>10.94</v>
      </c>
      <c r="GE788" s="17">
        <v>10.94</v>
      </c>
      <c r="GF788" s="17">
        <v>10.94</v>
      </c>
      <c r="GG788" s="17">
        <v>10.94</v>
      </c>
      <c r="GH788" s="17">
        <v>10.94</v>
      </c>
      <c r="GI788" s="17">
        <v>10.94</v>
      </c>
      <c r="GJ788" s="17">
        <v>10.94</v>
      </c>
      <c r="GK788" s="17">
        <v>10.94</v>
      </c>
      <c r="GL788" s="17">
        <v>10.94</v>
      </c>
      <c r="GM788" s="17">
        <v>10.94</v>
      </c>
      <c r="GN788" s="17">
        <v>10.94</v>
      </c>
      <c r="GO788" s="17">
        <v>10.94</v>
      </c>
      <c r="GP788" s="17">
        <v>10.94</v>
      </c>
      <c r="GQ788" s="17">
        <v>10.94</v>
      </c>
      <c r="GR788" s="17">
        <v>10.94</v>
      </c>
      <c r="GS788" s="17">
        <v>10.94</v>
      </c>
      <c r="GT788" s="17">
        <v>10.94</v>
      </c>
      <c r="GU788" s="17">
        <v>10.94</v>
      </c>
      <c r="GV788" s="17">
        <v>10.94</v>
      </c>
      <c r="GW788" s="17">
        <v>10.94</v>
      </c>
      <c r="GX788" s="17">
        <v>10.94</v>
      </c>
      <c r="GY788" s="17">
        <v>10.94</v>
      </c>
      <c r="GZ788" s="17">
        <v>10.94</v>
      </c>
      <c r="HA788" s="17">
        <v>10.94</v>
      </c>
      <c r="HB788" s="17">
        <v>10.94</v>
      </c>
      <c r="HC788" s="17">
        <v>10.94</v>
      </c>
      <c r="HD788" s="17">
        <v>10.94</v>
      </c>
      <c r="HE788" s="17">
        <v>10.94</v>
      </c>
      <c r="HF788" s="17">
        <v>10.94</v>
      </c>
      <c r="HG788" s="17">
        <v>10.94</v>
      </c>
      <c r="HH788" s="17">
        <v>10.94</v>
      </c>
      <c r="HI788" s="17">
        <v>10.94</v>
      </c>
      <c r="HJ788" s="17">
        <v>10.94</v>
      </c>
      <c r="HK788" s="17">
        <v>10.94</v>
      </c>
      <c r="HL788" s="17">
        <v>10.94</v>
      </c>
      <c r="HM788" s="17">
        <v>10.94</v>
      </c>
      <c r="HN788" s="17">
        <v>10.94</v>
      </c>
      <c r="HO788" s="17">
        <v>10.94</v>
      </c>
      <c r="HP788" s="17">
        <v>10.94</v>
      </c>
      <c r="HQ788" s="17">
        <v>10.94</v>
      </c>
      <c r="HR788" s="17">
        <v>10.94</v>
      </c>
      <c r="HS788" s="17">
        <v>10.94</v>
      </c>
      <c r="HT788" s="17">
        <v>10.94</v>
      </c>
      <c r="HU788" s="17">
        <v>10.94</v>
      </c>
      <c r="HV788" s="17">
        <v>10.94</v>
      </c>
      <c r="HW788" s="17">
        <v>10.94</v>
      </c>
      <c r="HX788" s="17">
        <v>10.94</v>
      </c>
      <c r="HY788" s="17">
        <v>10.94</v>
      </c>
      <c r="HZ788" s="17">
        <v>10.94</v>
      </c>
      <c r="IA788" s="17">
        <v>10.94</v>
      </c>
      <c r="IB788" s="17">
        <v>10.94</v>
      </c>
      <c r="IC788" s="17">
        <v>10.94</v>
      </c>
      <c r="ID788" s="17">
        <v>10.94</v>
      </c>
      <c r="IE788" s="17">
        <v>10.94</v>
      </c>
      <c r="IF788" s="17">
        <v>10.94</v>
      </c>
      <c r="IG788" s="17">
        <v>10.94</v>
      </c>
      <c r="IH788" s="17">
        <v>10.94</v>
      </c>
      <c r="II788" s="17">
        <v>10.94</v>
      </c>
      <c r="IJ788" s="17">
        <v>10.94</v>
      </c>
      <c r="IK788" s="17">
        <v>10.94</v>
      </c>
      <c r="IL788" s="17">
        <v>10.94</v>
      </c>
      <c r="IM788" s="17">
        <v>10.94</v>
      </c>
      <c r="IN788" s="17">
        <v>10.94</v>
      </c>
      <c r="IO788" s="17">
        <v>10.94</v>
      </c>
      <c r="IP788" s="17">
        <v>10.94</v>
      </c>
      <c r="IQ788" s="17">
        <v>10.94</v>
      </c>
      <c r="IR788" s="17">
        <v>10.94</v>
      </c>
      <c r="IS788" s="17">
        <v>10.94</v>
      </c>
      <c r="IT788" s="17">
        <v>10.94</v>
      </c>
      <c r="IU788" s="17">
        <v>10.94</v>
      </c>
      <c r="IV788" s="17">
        <v>10.94</v>
      </c>
      <c r="IW788" s="17">
        <v>10.94</v>
      </c>
      <c r="IX788" s="17">
        <v>10.94</v>
      </c>
      <c r="IY788" s="17">
        <v>10.94</v>
      </c>
    </row>
    <row r="789" spans="1:259" x14ac:dyDescent="0.15">
      <c r="A789" s="17" t="s">
        <v>4668</v>
      </c>
      <c r="B789" s="17" t="s">
        <v>4901</v>
      </c>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c r="AA789" s="26"/>
      <c r="AB789" s="17"/>
      <c r="AC789" s="26"/>
      <c r="AD789" s="26"/>
      <c r="AE789" s="17"/>
      <c r="AF789" s="17"/>
      <c r="AG789" s="17"/>
      <c r="AH789" s="17"/>
      <c r="AI789" s="17"/>
      <c r="AJ789" s="17"/>
      <c r="AK789" s="17"/>
      <c r="AL789" s="17"/>
      <c r="AM789" s="17"/>
      <c r="AN789" s="17"/>
      <c r="AO789" s="17"/>
      <c r="AP789" s="17"/>
      <c r="AQ789" s="17"/>
      <c r="AR789" s="17"/>
      <c r="AS789" s="17"/>
      <c r="AT789" s="17"/>
      <c r="AU789" s="17"/>
      <c r="AV789" s="17"/>
      <c r="AW789" s="17"/>
      <c r="AX789" s="17"/>
      <c r="AY789" s="17"/>
      <c r="AZ789" s="17"/>
      <c r="BA789" s="17"/>
      <c r="BB789" s="17"/>
      <c r="BC789" s="17"/>
      <c r="BD789" s="17"/>
      <c r="BE789" s="17"/>
      <c r="BF789" s="17"/>
      <c r="BG789" s="17"/>
      <c r="BH789" s="17"/>
      <c r="BI789" s="17"/>
      <c r="BJ789" s="26"/>
      <c r="BK789" s="17"/>
      <c r="BL789" s="17"/>
      <c r="BM789" s="17"/>
      <c r="BN789" s="17"/>
      <c r="BO789" s="17"/>
      <c r="BP789" s="17"/>
      <c r="BQ789" s="17"/>
      <c r="BR789" s="17"/>
      <c r="BS789" s="17"/>
      <c r="BT789" s="17"/>
      <c r="BU789" s="17"/>
      <c r="BV789" s="17"/>
      <c r="BW789" s="17"/>
      <c r="BX789" s="26"/>
      <c r="BY789" s="26"/>
      <c r="BZ789" s="26"/>
      <c r="CA789" s="26"/>
      <c r="CB789" s="26"/>
      <c r="CC789" s="17"/>
      <c r="CD789" s="17"/>
      <c r="CE789" s="17"/>
      <c r="CF789" s="17"/>
      <c r="CG789" s="17"/>
      <c r="CH789" s="17"/>
      <c r="CI789" s="17"/>
      <c r="CJ789" s="26"/>
      <c r="CK789" s="17"/>
      <c r="CL789" s="17"/>
      <c r="CM789" s="17"/>
      <c r="CN789" s="17"/>
      <c r="CO789" s="17"/>
      <c r="CP789" s="17"/>
      <c r="CQ789" s="17"/>
      <c r="CR789" s="17"/>
      <c r="CS789" s="17"/>
      <c r="CT789" s="17"/>
      <c r="CU789" s="17"/>
      <c r="CV789" s="17"/>
      <c r="CW789" s="17"/>
      <c r="CX789" s="17"/>
      <c r="CY789" s="26"/>
      <c r="CZ789" s="26"/>
      <c r="DA789" s="26"/>
      <c r="DB789" s="17"/>
      <c r="DC789" s="17"/>
      <c r="DD789" s="17"/>
      <c r="DE789" s="17"/>
      <c r="DF789" s="17"/>
      <c r="DG789" s="17"/>
      <c r="DH789" s="26"/>
      <c r="DI789" s="17"/>
      <c r="DJ789" s="17"/>
      <c r="DK789" s="17"/>
      <c r="DL789" s="17"/>
      <c r="DM789" s="17">
        <v>7.8</v>
      </c>
      <c r="DN789" s="17">
        <v>7.81</v>
      </c>
      <c r="DO789" s="17">
        <v>7.8</v>
      </c>
      <c r="DP789" s="17">
        <v>7.8</v>
      </c>
      <c r="DQ789" s="17">
        <v>7.79</v>
      </c>
      <c r="DR789" s="17">
        <v>7.79</v>
      </c>
      <c r="DS789" s="17">
        <v>7.79</v>
      </c>
      <c r="DT789" s="17">
        <v>7.79</v>
      </c>
      <c r="DU789" s="17">
        <v>7.79</v>
      </c>
      <c r="DV789" s="17">
        <v>7.78</v>
      </c>
      <c r="DW789" s="17">
        <v>7.78</v>
      </c>
      <c r="DX789" s="17">
        <v>7.78</v>
      </c>
      <c r="DY789" s="17">
        <v>7.79</v>
      </c>
      <c r="DZ789" s="17">
        <v>7.79</v>
      </c>
      <c r="EA789" s="17">
        <v>7.8</v>
      </c>
      <c r="EB789" s="17">
        <v>7.8</v>
      </c>
      <c r="EC789" s="17">
        <v>7.79</v>
      </c>
      <c r="ED789" s="17">
        <v>7.79</v>
      </c>
      <c r="EE789" s="17">
        <v>7.79</v>
      </c>
      <c r="EF789" s="17">
        <v>7.78</v>
      </c>
      <c r="EG789" s="17">
        <v>7.79</v>
      </c>
      <c r="EH789" s="17">
        <v>7.79</v>
      </c>
      <c r="EI789" s="17">
        <v>7.8</v>
      </c>
      <c r="EJ789" s="17">
        <v>7.79</v>
      </c>
      <c r="EK789" s="17">
        <v>7.79</v>
      </c>
      <c r="EL789" s="17">
        <v>7.8</v>
      </c>
      <c r="EM789" s="17">
        <v>7.8</v>
      </c>
      <c r="EN789" s="17">
        <v>7.8</v>
      </c>
      <c r="EO789" s="17">
        <v>7.81</v>
      </c>
      <c r="EP789" s="17">
        <v>7.79</v>
      </c>
      <c r="EQ789" s="17">
        <v>7.79</v>
      </c>
      <c r="ER789" s="17">
        <v>7.8</v>
      </c>
      <c r="ES789" s="17">
        <v>7.8</v>
      </c>
      <c r="ET789" s="17">
        <v>7.8</v>
      </c>
      <c r="EU789" s="17">
        <v>7.8</v>
      </c>
      <c r="EV789" s="17">
        <v>7.8</v>
      </c>
      <c r="EW789" s="17">
        <v>7.79</v>
      </c>
      <c r="EX789" s="17">
        <v>7.79</v>
      </c>
      <c r="EY789" s="17">
        <v>7.79</v>
      </c>
      <c r="EZ789" s="17">
        <v>7.79</v>
      </c>
      <c r="FA789" s="17">
        <v>7.8</v>
      </c>
      <c r="FB789" s="17">
        <v>7.8</v>
      </c>
      <c r="FC789" s="17">
        <v>7.79</v>
      </c>
      <c r="FD789" s="17">
        <v>7.79</v>
      </c>
      <c r="FE789" s="17">
        <v>7.79</v>
      </c>
      <c r="FF789" s="17">
        <v>7.8</v>
      </c>
      <c r="FG789" s="17">
        <v>7.82</v>
      </c>
      <c r="FH789" s="17">
        <v>7.81</v>
      </c>
      <c r="FI789" s="17">
        <v>7.81</v>
      </c>
      <c r="FJ789" s="17">
        <v>7.81</v>
      </c>
      <c r="FK789" s="17">
        <v>7.83</v>
      </c>
      <c r="FL789" s="17">
        <v>7.83</v>
      </c>
      <c r="FM789" s="17">
        <v>7.83</v>
      </c>
      <c r="FN789" s="17">
        <v>7.83</v>
      </c>
      <c r="FO789" s="17">
        <v>7.83</v>
      </c>
      <c r="FP789" s="17">
        <v>7.83</v>
      </c>
      <c r="FQ789" s="17">
        <v>7.83</v>
      </c>
      <c r="FR789" s="17">
        <v>7.84</v>
      </c>
      <c r="FS789" s="17">
        <v>7.83</v>
      </c>
      <c r="FT789" s="17">
        <v>7.84</v>
      </c>
      <c r="FU789" s="17">
        <v>7.82</v>
      </c>
      <c r="FV789" s="17">
        <v>7.81</v>
      </c>
      <c r="FW789" s="17">
        <v>7.82</v>
      </c>
      <c r="FX789" s="17">
        <v>7.83</v>
      </c>
      <c r="FY789" s="17">
        <v>7.83</v>
      </c>
      <c r="FZ789" s="17">
        <v>7.83</v>
      </c>
      <c r="GA789" s="17">
        <v>7.83</v>
      </c>
      <c r="GB789" s="17">
        <v>7.82</v>
      </c>
      <c r="GC789" s="17">
        <v>7.82</v>
      </c>
      <c r="GD789" s="17">
        <v>7.82</v>
      </c>
      <c r="GE789" s="17">
        <v>7.82</v>
      </c>
      <c r="GF789" s="17">
        <v>7.81</v>
      </c>
      <c r="GG789" s="17">
        <v>7.8</v>
      </c>
      <c r="GH789" s="17">
        <v>7.8</v>
      </c>
      <c r="GI789" s="17">
        <v>7.79</v>
      </c>
      <c r="GJ789" s="17">
        <v>7.8</v>
      </c>
      <c r="GK789" s="17">
        <v>7.8</v>
      </c>
      <c r="GL789" s="17">
        <v>7.79</v>
      </c>
      <c r="GM789" s="17">
        <v>7.8</v>
      </c>
      <c r="GN789" s="17">
        <v>7.8</v>
      </c>
      <c r="GO789" s="17">
        <v>7.8</v>
      </c>
      <c r="GP789" s="17">
        <v>7.8</v>
      </c>
      <c r="GQ789" s="17">
        <v>7.81</v>
      </c>
      <c r="GR789" s="17">
        <v>7.8</v>
      </c>
      <c r="GS789" s="17">
        <v>7.79</v>
      </c>
      <c r="GT789" s="17">
        <v>7.79</v>
      </c>
      <c r="GU789" s="17">
        <v>7.79</v>
      </c>
      <c r="GV789" s="17">
        <v>7.78</v>
      </c>
      <c r="GW789" s="17">
        <v>7.79</v>
      </c>
      <c r="GX789" s="17">
        <v>7.77</v>
      </c>
      <c r="GY789" s="17">
        <v>7.78</v>
      </c>
      <c r="GZ789" s="17">
        <v>7.77</v>
      </c>
      <c r="HA789" s="17">
        <v>7.77</v>
      </c>
      <c r="HB789" s="17">
        <v>7.77</v>
      </c>
      <c r="HC789" s="17">
        <v>7.79</v>
      </c>
      <c r="HD789" s="17">
        <v>7.77</v>
      </c>
      <c r="HE789" s="17">
        <v>7.77</v>
      </c>
      <c r="HF789" s="17">
        <v>7.77</v>
      </c>
      <c r="HG789" s="17">
        <v>7.77</v>
      </c>
      <c r="HH789" s="17">
        <v>7.76</v>
      </c>
      <c r="HI789" s="17">
        <v>7.76</v>
      </c>
      <c r="HJ789" s="17">
        <v>7.77</v>
      </c>
      <c r="HK789" s="17">
        <v>7.76</v>
      </c>
      <c r="HL789" s="17">
        <v>7.75</v>
      </c>
      <c r="HM789" s="17">
        <v>7.73</v>
      </c>
      <c r="HN789" s="17">
        <v>7.72</v>
      </c>
      <c r="HO789" s="17">
        <v>7.73</v>
      </c>
      <c r="HP789" s="17">
        <v>7.73</v>
      </c>
      <c r="HQ789" s="17">
        <v>7.73</v>
      </c>
      <c r="HR789" s="17">
        <v>7.73</v>
      </c>
      <c r="HS789" s="17">
        <v>7.72</v>
      </c>
      <c r="HT789" s="17">
        <v>7.72</v>
      </c>
      <c r="HU789" s="17">
        <v>7.71</v>
      </c>
      <c r="HV789" s="17">
        <v>7.73</v>
      </c>
      <c r="HW789" s="17">
        <v>7.72</v>
      </c>
      <c r="HX789" s="17">
        <v>7.75</v>
      </c>
      <c r="HY789" s="17">
        <v>7.76</v>
      </c>
      <c r="HZ789" s="17">
        <v>7.75</v>
      </c>
      <c r="IA789" s="17">
        <v>7.75</v>
      </c>
      <c r="IB789" s="17">
        <v>7.74</v>
      </c>
      <c r="IC789" s="17">
        <v>7.74</v>
      </c>
      <c r="ID789" s="17">
        <v>7.75</v>
      </c>
      <c r="IE789" s="17">
        <v>7.75</v>
      </c>
      <c r="IF789" s="17">
        <v>7.73</v>
      </c>
      <c r="IG789" s="17">
        <v>7.74</v>
      </c>
      <c r="IH789" s="17">
        <v>7.74</v>
      </c>
      <c r="II789" s="17">
        <v>7.73</v>
      </c>
      <c r="IJ789" s="17">
        <v>7.73</v>
      </c>
      <c r="IK789" s="17">
        <v>7.72</v>
      </c>
      <c r="IL789" s="17">
        <v>7.73</v>
      </c>
      <c r="IM789" s="17">
        <v>7.73</v>
      </c>
      <c r="IN789" s="17">
        <v>7.74</v>
      </c>
      <c r="IO789" s="17">
        <v>7.73</v>
      </c>
      <c r="IP789" s="17">
        <v>7.74</v>
      </c>
      <c r="IQ789" s="17">
        <v>7.74</v>
      </c>
      <c r="IR789" s="17">
        <v>7.74</v>
      </c>
      <c r="IS789" s="17">
        <v>7.73</v>
      </c>
      <c r="IT789" s="17">
        <v>7.75</v>
      </c>
      <c r="IU789" s="17">
        <v>7.74</v>
      </c>
      <c r="IV789" s="17">
        <v>7.73</v>
      </c>
      <c r="IW789" s="17">
        <v>7.72</v>
      </c>
      <c r="IX789" s="17">
        <v>7.7</v>
      </c>
      <c r="IY789" s="17">
        <v>7.71</v>
      </c>
    </row>
    <row r="790" spans="1:259" x14ac:dyDescent="0.15">
      <c r="A790" s="17" t="s">
        <v>4677</v>
      </c>
      <c r="B790" s="17" t="s">
        <v>4902</v>
      </c>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c r="AA790" s="26"/>
      <c r="AB790" s="17"/>
      <c r="AC790" s="26"/>
      <c r="AD790" s="26"/>
      <c r="AE790" s="17"/>
      <c r="AF790" s="17"/>
      <c r="AG790" s="17"/>
      <c r="AH790" s="17"/>
      <c r="AI790" s="17"/>
      <c r="AJ790" s="17"/>
      <c r="AK790" s="17"/>
      <c r="AL790" s="17"/>
      <c r="AM790" s="17"/>
      <c r="AN790" s="17"/>
      <c r="AO790" s="17"/>
      <c r="AP790" s="17"/>
      <c r="AQ790" s="17"/>
      <c r="AR790" s="17"/>
      <c r="AS790" s="17"/>
      <c r="AT790" s="17"/>
      <c r="AU790" s="17"/>
      <c r="AV790" s="17"/>
      <c r="AW790" s="17"/>
      <c r="AX790" s="17"/>
      <c r="AY790" s="17"/>
      <c r="AZ790" s="17"/>
      <c r="BA790" s="17"/>
      <c r="BB790" s="17"/>
      <c r="BC790" s="17"/>
      <c r="BD790" s="17"/>
      <c r="BE790" s="17"/>
      <c r="BF790" s="17"/>
      <c r="BG790" s="17"/>
      <c r="BH790" s="17"/>
      <c r="BI790" s="17"/>
      <c r="BJ790" s="26"/>
      <c r="BK790" s="17"/>
      <c r="BL790" s="17"/>
      <c r="BM790" s="17"/>
      <c r="BN790" s="17"/>
      <c r="BO790" s="17"/>
      <c r="BP790" s="17"/>
      <c r="BQ790" s="17"/>
      <c r="BR790" s="17"/>
      <c r="BS790" s="17"/>
      <c r="BT790" s="17"/>
      <c r="BU790" s="17"/>
      <c r="BV790" s="17"/>
      <c r="BW790" s="17"/>
      <c r="BX790" s="26"/>
      <c r="BY790" s="26"/>
      <c r="BZ790" s="26"/>
      <c r="CA790" s="26"/>
      <c r="CB790" s="26"/>
      <c r="CC790" s="17"/>
      <c r="CD790" s="17"/>
      <c r="CE790" s="17"/>
      <c r="CF790" s="17"/>
      <c r="CG790" s="17"/>
      <c r="CH790" s="17"/>
      <c r="CI790" s="17"/>
      <c r="CJ790" s="26"/>
      <c r="CK790" s="17"/>
      <c r="CL790" s="17"/>
      <c r="CM790" s="17"/>
      <c r="CN790" s="17"/>
      <c r="CO790" s="17"/>
      <c r="CP790" s="17"/>
      <c r="CQ790" s="17"/>
      <c r="CR790" s="17"/>
      <c r="CS790" s="17"/>
      <c r="CT790" s="17"/>
      <c r="CU790" s="17"/>
      <c r="CV790" s="17"/>
      <c r="CW790" s="17"/>
      <c r="CX790" s="17"/>
      <c r="CY790" s="26"/>
      <c r="CZ790" s="26"/>
      <c r="DA790" s="26"/>
      <c r="DB790" s="17"/>
      <c r="DC790" s="17"/>
      <c r="DD790" s="17"/>
      <c r="DE790" s="17"/>
      <c r="DF790" s="17"/>
      <c r="DG790" s="17"/>
      <c r="DH790" s="26"/>
      <c r="DI790" s="17"/>
      <c r="DJ790" s="17"/>
      <c r="DK790" s="17"/>
      <c r="DL790" s="17"/>
      <c r="DM790" s="17">
        <v>32.33</v>
      </c>
      <c r="DN790" s="17">
        <v>32.380000000000003</v>
      </c>
      <c r="DO790" s="17">
        <v>32.32</v>
      </c>
      <c r="DP790" s="17">
        <v>32.380000000000003</v>
      </c>
      <c r="DQ790" s="17">
        <v>32.33</v>
      </c>
      <c r="DR790" s="17">
        <v>32.36</v>
      </c>
      <c r="DS790" s="17">
        <v>32.33</v>
      </c>
      <c r="DT790" s="17">
        <v>32.32</v>
      </c>
      <c r="DU790" s="17">
        <v>32.32</v>
      </c>
      <c r="DV790" s="17">
        <v>32.33</v>
      </c>
      <c r="DW790" s="17">
        <v>32.32</v>
      </c>
      <c r="DX790" s="17">
        <v>32.33</v>
      </c>
      <c r="DY790" s="17">
        <v>32.33</v>
      </c>
      <c r="DZ790" s="17">
        <v>32.33</v>
      </c>
      <c r="EA790" s="17">
        <v>32.33</v>
      </c>
      <c r="EB790" s="17">
        <v>32.340000000000003</v>
      </c>
      <c r="EC790" s="17">
        <v>32.35</v>
      </c>
      <c r="ED790" s="17">
        <v>32.35</v>
      </c>
      <c r="EE790" s="17">
        <v>32.380000000000003</v>
      </c>
      <c r="EF790" s="17">
        <v>32.380000000000003</v>
      </c>
      <c r="EG790" s="17">
        <v>32.380000000000003</v>
      </c>
      <c r="EH790" s="17">
        <v>32.380000000000003</v>
      </c>
      <c r="EI790" s="17">
        <v>32.380000000000003</v>
      </c>
      <c r="EJ790" s="17">
        <v>32.42</v>
      </c>
      <c r="EK790" s="17">
        <v>32.380000000000003</v>
      </c>
      <c r="EL790" s="17">
        <v>32.4</v>
      </c>
      <c r="EM790" s="17">
        <v>32.4</v>
      </c>
      <c r="EN790" s="17">
        <v>32.4</v>
      </c>
      <c r="EO790" s="17">
        <v>32.4</v>
      </c>
      <c r="EP790" s="17">
        <v>32.42</v>
      </c>
      <c r="EQ790" s="17">
        <v>32.409999999999997</v>
      </c>
      <c r="ER790" s="17">
        <v>32.42</v>
      </c>
      <c r="ES790" s="17">
        <v>32.409999999999997</v>
      </c>
      <c r="ET790" s="17">
        <v>32.43</v>
      </c>
      <c r="EU790" s="17">
        <v>32.43</v>
      </c>
      <c r="EV790" s="17">
        <v>32.42</v>
      </c>
      <c r="EW790" s="17">
        <v>32.42</v>
      </c>
      <c r="EX790" s="17">
        <v>32.409999999999997</v>
      </c>
      <c r="EY790" s="17">
        <v>32.42</v>
      </c>
      <c r="EZ790" s="17">
        <v>32.409999999999997</v>
      </c>
      <c r="FA790" s="17">
        <v>32.44</v>
      </c>
      <c r="FB790" s="17">
        <v>32.43</v>
      </c>
      <c r="FC790" s="17">
        <v>32.43</v>
      </c>
      <c r="FD790" s="17">
        <v>32.450000000000003</v>
      </c>
      <c r="FE790" s="17">
        <v>32.46</v>
      </c>
      <c r="FF790" s="17">
        <v>32.450000000000003</v>
      </c>
      <c r="FG790" s="17">
        <v>32.450000000000003</v>
      </c>
      <c r="FH790" s="17">
        <v>32.47</v>
      </c>
      <c r="FI790" s="17">
        <v>32.479999999999997</v>
      </c>
      <c r="FJ790" s="17">
        <v>32.479999999999997</v>
      </c>
      <c r="FK790" s="17">
        <v>32.49</v>
      </c>
      <c r="FL790" s="17">
        <v>32.479999999999997</v>
      </c>
      <c r="FM790" s="17">
        <v>32.47</v>
      </c>
      <c r="FN790" s="17">
        <v>32.47</v>
      </c>
      <c r="FO790" s="17">
        <v>32.46</v>
      </c>
      <c r="FP790" s="17">
        <v>32.46</v>
      </c>
      <c r="FQ790" s="17">
        <v>32.44</v>
      </c>
      <c r="FR790" s="17">
        <v>32.409999999999997</v>
      </c>
      <c r="FS790" s="17">
        <v>32.4</v>
      </c>
      <c r="FT790" s="17">
        <v>32.39</v>
      </c>
      <c r="FU790" s="17">
        <v>32.380000000000003</v>
      </c>
      <c r="FV790" s="17">
        <v>32.4</v>
      </c>
      <c r="FW790" s="17">
        <v>32.450000000000003</v>
      </c>
      <c r="FX790" s="17">
        <v>32.5</v>
      </c>
      <c r="FY790" s="17">
        <v>32.5</v>
      </c>
      <c r="FZ790" s="17">
        <v>32.53</v>
      </c>
      <c r="GA790" s="17">
        <v>32.549999999999997</v>
      </c>
      <c r="GB790" s="17">
        <v>32.58</v>
      </c>
      <c r="GC790" s="17">
        <v>32.42</v>
      </c>
      <c r="GD790" s="17">
        <v>32.42</v>
      </c>
      <c r="GE790" s="17">
        <v>32.5</v>
      </c>
      <c r="GF790" s="17">
        <v>32.56</v>
      </c>
      <c r="GG790" s="17">
        <v>32.51</v>
      </c>
      <c r="GH790" s="17">
        <v>32.520000000000003</v>
      </c>
      <c r="GI790" s="17">
        <v>32.520000000000003</v>
      </c>
      <c r="GJ790" s="17">
        <v>32.520000000000003</v>
      </c>
      <c r="GK790" s="17">
        <v>32.520000000000003</v>
      </c>
      <c r="GL790" s="17">
        <v>32.520000000000003</v>
      </c>
      <c r="GM790" s="17">
        <v>32.51</v>
      </c>
      <c r="GN790" s="17">
        <v>32.43</v>
      </c>
      <c r="GO790" s="17">
        <v>32.43</v>
      </c>
      <c r="GP790" s="17">
        <v>32.49</v>
      </c>
      <c r="GQ790" s="17">
        <v>32.5</v>
      </c>
      <c r="GR790" s="17">
        <v>32.44</v>
      </c>
      <c r="GS790" s="17">
        <v>32.44</v>
      </c>
      <c r="GT790" s="17">
        <v>32.450000000000003</v>
      </c>
      <c r="GU790" s="17">
        <v>32.44</v>
      </c>
      <c r="GV790" s="17">
        <v>32.43</v>
      </c>
      <c r="GW790" s="17">
        <v>32.42</v>
      </c>
      <c r="GX790" s="17">
        <v>32.4</v>
      </c>
      <c r="GY790" s="17">
        <v>32.35</v>
      </c>
      <c r="GZ790" s="17">
        <v>32.340000000000003</v>
      </c>
      <c r="HA790" s="17">
        <v>32.35</v>
      </c>
      <c r="HB790" s="17">
        <v>32.32</v>
      </c>
      <c r="HC790" s="17">
        <v>32.340000000000003</v>
      </c>
      <c r="HD790" s="17">
        <v>32.33</v>
      </c>
      <c r="HE790" s="17">
        <v>32.33</v>
      </c>
      <c r="HF790" s="17">
        <v>32.33</v>
      </c>
      <c r="HG790" s="17">
        <v>32.4</v>
      </c>
      <c r="HH790" s="17">
        <v>32.340000000000003</v>
      </c>
      <c r="HI790" s="17">
        <v>32.450000000000003</v>
      </c>
      <c r="HJ790" s="17">
        <v>32.31</v>
      </c>
      <c r="HK790" s="17">
        <v>32.31</v>
      </c>
      <c r="HL790" s="17">
        <v>32.31</v>
      </c>
      <c r="HM790" s="17">
        <v>32.299999999999997</v>
      </c>
      <c r="HN790" s="17">
        <v>32.299999999999997</v>
      </c>
      <c r="HO790" s="17">
        <v>32.29</v>
      </c>
      <c r="HP790" s="17">
        <v>32.200000000000003</v>
      </c>
      <c r="HQ790" s="17">
        <v>32.200000000000003</v>
      </c>
      <c r="HR790" s="17">
        <v>32.200000000000003</v>
      </c>
      <c r="HS790" s="17">
        <v>32.200000000000003</v>
      </c>
      <c r="HT790" s="17">
        <v>32.229999999999997</v>
      </c>
      <c r="HU790" s="17">
        <v>32.229999999999997</v>
      </c>
      <c r="HV790" s="17">
        <v>32.380000000000003</v>
      </c>
      <c r="HW790" s="17">
        <v>32.26</v>
      </c>
      <c r="HX790" s="17">
        <v>32.33</v>
      </c>
      <c r="HY790" s="17">
        <v>32.270000000000003</v>
      </c>
      <c r="HZ790" s="17">
        <v>32.380000000000003</v>
      </c>
      <c r="IA790" s="17">
        <v>32.35</v>
      </c>
      <c r="IB790" s="17">
        <v>32.32</v>
      </c>
      <c r="IC790" s="17">
        <v>32.32</v>
      </c>
      <c r="ID790" s="17">
        <v>32.369999999999997</v>
      </c>
      <c r="IE790" s="17">
        <v>32.29</v>
      </c>
      <c r="IF790" s="17">
        <v>32.35</v>
      </c>
      <c r="IG790" s="17">
        <v>32.35</v>
      </c>
      <c r="IH790" s="17">
        <v>32.29</v>
      </c>
      <c r="II790" s="17">
        <v>32.29</v>
      </c>
      <c r="IJ790" s="17">
        <v>32.25</v>
      </c>
      <c r="IK790" s="17">
        <v>32.340000000000003</v>
      </c>
      <c r="IL790" s="17">
        <v>32.299999999999997</v>
      </c>
      <c r="IM790" s="17">
        <v>32.32</v>
      </c>
      <c r="IN790" s="17">
        <v>32.4</v>
      </c>
      <c r="IO790" s="17">
        <v>32.479999999999997</v>
      </c>
      <c r="IP790" s="17">
        <v>32.520000000000003</v>
      </c>
      <c r="IQ790" s="17">
        <v>32.54</v>
      </c>
      <c r="IR790" s="17">
        <v>32.53</v>
      </c>
      <c r="IS790" s="17">
        <v>32.520000000000003</v>
      </c>
      <c r="IT790" s="17">
        <v>32.54</v>
      </c>
      <c r="IU790" s="17">
        <v>32.549999999999997</v>
      </c>
      <c r="IV790" s="17">
        <v>32.5</v>
      </c>
      <c r="IW790" s="17">
        <v>32.53</v>
      </c>
      <c r="IX790" s="17">
        <v>32.520000000000003</v>
      </c>
      <c r="IY790" s="17">
        <v>32.5</v>
      </c>
    </row>
    <row r="791" spans="1:259" x14ac:dyDescent="0.15">
      <c r="A791" s="17" t="s">
        <v>4622</v>
      </c>
      <c r="B791" s="17" t="s">
        <v>4903</v>
      </c>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c r="AA791" s="26"/>
      <c r="AB791" s="17"/>
      <c r="AC791" s="26"/>
      <c r="AD791" s="26"/>
      <c r="AE791" s="17"/>
      <c r="AF791" s="17"/>
      <c r="AG791" s="17"/>
      <c r="AH791" s="17"/>
      <c r="AI791" s="17"/>
      <c r="AJ791" s="17"/>
      <c r="AK791" s="17"/>
      <c r="AL791" s="17"/>
      <c r="AM791" s="17"/>
      <c r="AN791" s="17"/>
      <c r="AO791" s="17"/>
      <c r="AP791" s="17"/>
      <c r="AQ791" s="17"/>
      <c r="AR791" s="17"/>
      <c r="AS791" s="17"/>
      <c r="AT791" s="17"/>
      <c r="AU791" s="17"/>
      <c r="AV791" s="17"/>
      <c r="AW791" s="17"/>
      <c r="AX791" s="17"/>
      <c r="AY791" s="17"/>
      <c r="AZ791" s="17"/>
      <c r="BA791" s="17"/>
      <c r="BB791" s="17"/>
      <c r="BC791" s="17"/>
      <c r="BD791" s="17"/>
      <c r="BE791" s="17"/>
      <c r="BF791" s="17"/>
      <c r="BG791" s="17"/>
      <c r="BH791" s="17"/>
      <c r="BI791" s="17"/>
      <c r="BJ791" s="26"/>
      <c r="BK791" s="17"/>
      <c r="BL791" s="17"/>
      <c r="BM791" s="17"/>
      <c r="BN791" s="17"/>
      <c r="BO791" s="17"/>
      <c r="BP791" s="17"/>
      <c r="BQ791" s="17"/>
      <c r="BR791" s="17"/>
      <c r="BS791" s="17"/>
      <c r="BT791" s="17"/>
      <c r="BU791" s="17"/>
      <c r="BV791" s="17"/>
      <c r="BW791" s="17"/>
      <c r="BX791" s="26"/>
      <c r="BY791" s="26"/>
      <c r="BZ791" s="26"/>
      <c r="CA791" s="26"/>
      <c r="CB791" s="26"/>
      <c r="CC791" s="17"/>
      <c r="CD791" s="17"/>
      <c r="CE791" s="17"/>
      <c r="CF791" s="17"/>
      <c r="CG791" s="17"/>
      <c r="CH791" s="17"/>
      <c r="CI791" s="17"/>
      <c r="CJ791" s="26"/>
      <c r="CK791" s="17"/>
      <c r="CL791" s="17"/>
      <c r="CM791" s="17"/>
      <c r="CN791" s="17"/>
      <c r="CO791" s="17"/>
      <c r="CP791" s="17"/>
      <c r="CQ791" s="17"/>
      <c r="CR791" s="17"/>
      <c r="CS791" s="17"/>
      <c r="CT791" s="17"/>
      <c r="CU791" s="17"/>
      <c r="CV791" s="17"/>
      <c r="CW791" s="17"/>
      <c r="CX791" s="17"/>
      <c r="CY791" s="26"/>
      <c r="CZ791" s="26"/>
      <c r="DA791" s="26"/>
      <c r="DB791" s="17"/>
      <c r="DC791" s="17"/>
      <c r="DD791" s="17"/>
      <c r="DE791" s="17"/>
      <c r="DF791" s="17"/>
      <c r="DG791" s="17"/>
      <c r="DH791" s="26"/>
      <c r="DI791" s="17"/>
      <c r="DJ791" s="17"/>
      <c r="DK791" s="17"/>
      <c r="DL791" s="17"/>
      <c r="DM791" s="17">
        <v>20.04</v>
      </c>
      <c r="DN791" s="17">
        <v>20.04</v>
      </c>
      <c r="DO791" s="17">
        <v>20.04</v>
      </c>
      <c r="DP791" s="17">
        <v>20.04</v>
      </c>
      <c r="DQ791" s="17">
        <v>20.04</v>
      </c>
      <c r="DR791" s="17">
        <v>20.04</v>
      </c>
      <c r="DS791" s="17">
        <v>20.04</v>
      </c>
      <c r="DT791" s="17">
        <v>20.04</v>
      </c>
      <c r="DU791" s="17">
        <v>20.05</v>
      </c>
      <c r="DV791" s="17">
        <v>20.05</v>
      </c>
      <c r="DW791" s="17">
        <v>20.05</v>
      </c>
      <c r="DX791" s="17">
        <v>20.05</v>
      </c>
      <c r="DY791" s="17">
        <v>20.05</v>
      </c>
      <c r="DZ791" s="17">
        <v>20.03</v>
      </c>
      <c r="EA791" s="17">
        <v>19.98</v>
      </c>
      <c r="EB791" s="17">
        <v>19.98</v>
      </c>
      <c r="EC791" s="17">
        <v>19.97</v>
      </c>
      <c r="ED791" s="17">
        <v>19.97</v>
      </c>
      <c r="EE791" s="17">
        <v>19.96</v>
      </c>
      <c r="EF791" s="17">
        <v>19.93</v>
      </c>
      <c r="EG791" s="17">
        <v>19.91</v>
      </c>
      <c r="EH791" s="17">
        <v>19.91</v>
      </c>
      <c r="EI791" s="17">
        <v>19.93</v>
      </c>
      <c r="EJ791" s="17">
        <v>19.989999999999998</v>
      </c>
      <c r="EK791" s="17">
        <v>19.989999999999998</v>
      </c>
      <c r="EL791" s="17">
        <v>19.989999999999998</v>
      </c>
      <c r="EM791" s="17">
        <v>19.989999999999998</v>
      </c>
      <c r="EN791" s="17">
        <v>19.989999999999998</v>
      </c>
      <c r="EO791" s="17">
        <v>19.989999999999998</v>
      </c>
      <c r="EP791" s="17">
        <v>19.93</v>
      </c>
      <c r="EQ791" s="17">
        <v>19.920000000000002</v>
      </c>
      <c r="ER791" s="17">
        <v>19.940000000000001</v>
      </c>
      <c r="ES791" s="17">
        <v>20</v>
      </c>
      <c r="ET791" s="17">
        <v>19.989999999999998</v>
      </c>
      <c r="EU791" s="17">
        <v>19.98</v>
      </c>
      <c r="EV791" s="17">
        <v>19.98</v>
      </c>
      <c r="EW791" s="17">
        <v>19.940000000000001</v>
      </c>
      <c r="EX791" s="17">
        <v>19.98</v>
      </c>
      <c r="EY791" s="17">
        <v>19.96</v>
      </c>
      <c r="EZ791" s="17">
        <v>19.96</v>
      </c>
      <c r="FA791" s="17">
        <v>19.96</v>
      </c>
      <c r="FB791" s="17">
        <v>19.95</v>
      </c>
      <c r="FC791" s="17">
        <v>19.95</v>
      </c>
      <c r="FD791" s="17">
        <v>19.93</v>
      </c>
      <c r="FE791" s="17">
        <v>19.93</v>
      </c>
      <c r="FF791" s="17">
        <v>19.96</v>
      </c>
      <c r="FG791" s="17">
        <v>19.93</v>
      </c>
      <c r="FH791" s="17">
        <v>19.95</v>
      </c>
      <c r="FI791" s="17">
        <v>19.95</v>
      </c>
      <c r="FJ791" s="17">
        <v>19.96</v>
      </c>
      <c r="FK791" s="17">
        <v>19.95</v>
      </c>
      <c r="FL791" s="17">
        <v>19.96</v>
      </c>
      <c r="FM791" s="17">
        <v>19.96</v>
      </c>
      <c r="FN791" s="17">
        <v>19.96</v>
      </c>
      <c r="FO791" s="17">
        <v>19.95</v>
      </c>
      <c r="FP791" s="17">
        <v>19.95</v>
      </c>
      <c r="FQ791" s="17">
        <v>19.920000000000002</v>
      </c>
      <c r="FR791" s="17">
        <v>19.93</v>
      </c>
      <c r="FS791" s="17">
        <v>19.940000000000001</v>
      </c>
      <c r="FT791" s="17">
        <v>19.940000000000001</v>
      </c>
      <c r="FU791" s="17">
        <v>19.940000000000001</v>
      </c>
      <c r="FV791" s="17">
        <v>19.95</v>
      </c>
      <c r="FW791" s="17">
        <v>19.940000000000001</v>
      </c>
      <c r="FX791" s="17">
        <v>19.95</v>
      </c>
      <c r="FY791" s="17">
        <v>19.93</v>
      </c>
      <c r="FZ791" s="17">
        <v>19.98</v>
      </c>
      <c r="GA791" s="17">
        <v>19.95</v>
      </c>
      <c r="GB791" s="17">
        <v>19.989999999999998</v>
      </c>
      <c r="GC791" s="17">
        <v>19.96</v>
      </c>
      <c r="GD791" s="17">
        <v>19.96</v>
      </c>
      <c r="GE791" s="17">
        <v>19.989999999999998</v>
      </c>
      <c r="GF791" s="17">
        <v>19.940000000000001</v>
      </c>
      <c r="GG791" s="17">
        <v>19.940000000000001</v>
      </c>
      <c r="GH791" s="17">
        <v>19.940000000000001</v>
      </c>
      <c r="GI791" s="17">
        <v>19.940000000000001</v>
      </c>
      <c r="GJ791" s="17">
        <v>19.93</v>
      </c>
      <c r="GK791" s="17">
        <v>19.940000000000001</v>
      </c>
      <c r="GL791" s="17">
        <v>19.940000000000001</v>
      </c>
      <c r="GM791" s="17">
        <v>19.940000000000001</v>
      </c>
      <c r="GN791" s="17">
        <v>20</v>
      </c>
      <c r="GO791" s="17">
        <v>20.03</v>
      </c>
      <c r="GP791" s="17">
        <v>20.02</v>
      </c>
      <c r="GQ791" s="17">
        <v>19.95</v>
      </c>
      <c r="GR791" s="17">
        <v>19.98</v>
      </c>
      <c r="GS791" s="17">
        <v>20.05</v>
      </c>
      <c r="GT791" s="17">
        <v>20.05</v>
      </c>
      <c r="GU791" s="17">
        <v>20.04</v>
      </c>
      <c r="GV791" s="17">
        <v>20.05</v>
      </c>
      <c r="GW791" s="17">
        <v>20.059999999999999</v>
      </c>
      <c r="GX791" s="17">
        <v>20.079999999999998</v>
      </c>
      <c r="GY791" s="17">
        <v>20.09</v>
      </c>
      <c r="GZ791" s="17">
        <v>20.079999999999998</v>
      </c>
      <c r="HA791" s="17">
        <v>20.05</v>
      </c>
      <c r="HB791" s="17">
        <v>20.05</v>
      </c>
      <c r="HC791" s="17">
        <v>20.04</v>
      </c>
      <c r="HD791" s="17">
        <v>20.04</v>
      </c>
      <c r="HE791" s="17">
        <v>20.04</v>
      </c>
      <c r="HF791" s="17">
        <v>20.079999999999998</v>
      </c>
      <c r="HG791" s="17">
        <v>20.02</v>
      </c>
      <c r="HH791" s="17">
        <v>20.09</v>
      </c>
      <c r="HI791" s="17">
        <v>20.03</v>
      </c>
      <c r="HJ791" s="17">
        <v>20.09</v>
      </c>
      <c r="HK791" s="17">
        <v>20.09</v>
      </c>
      <c r="HL791" s="17">
        <v>20.079999999999998</v>
      </c>
      <c r="HM791" s="17">
        <v>20.07</v>
      </c>
      <c r="HN791" s="17">
        <v>20.059999999999999</v>
      </c>
      <c r="HO791" s="17">
        <v>20.059999999999999</v>
      </c>
      <c r="HP791" s="17">
        <v>20.059999999999999</v>
      </c>
      <c r="HQ791" s="17">
        <v>20.059999999999999</v>
      </c>
      <c r="HR791" s="17">
        <v>20.059999999999999</v>
      </c>
      <c r="HS791" s="17">
        <v>20.04</v>
      </c>
      <c r="HT791" s="17">
        <v>20.059999999999999</v>
      </c>
      <c r="HU791" s="17">
        <v>20.03</v>
      </c>
      <c r="HV791" s="17">
        <v>20.05</v>
      </c>
      <c r="HW791" s="17">
        <v>20.059999999999999</v>
      </c>
      <c r="HX791" s="17">
        <v>20.03</v>
      </c>
      <c r="HY791" s="17">
        <v>20.07</v>
      </c>
      <c r="HZ791" s="17">
        <v>20.09</v>
      </c>
      <c r="IA791" s="17">
        <v>20.05</v>
      </c>
      <c r="IB791" s="17">
        <v>20.09</v>
      </c>
      <c r="IC791" s="17">
        <v>20.09</v>
      </c>
      <c r="ID791" s="17">
        <v>20.100000000000001</v>
      </c>
      <c r="IE791" s="17">
        <v>20.100000000000001</v>
      </c>
      <c r="IF791" s="17">
        <v>20.13</v>
      </c>
      <c r="IG791" s="17">
        <v>20.14</v>
      </c>
      <c r="IH791" s="17">
        <v>20.100000000000001</v>
      </c>
      <c r="II791" s="17">
        <v>20.12</v>
      </c>
      <c r="IJ791" s="17">
        <v>20.13</v>
      </c>
      <c r="IK791" s="17">
        <v>20.12</v>
      </c>
      <c r="IL791" s="17">
        <v>20.100000000000001</v>
      </c>
      <c r="IM791" s="17">
        <v>20.079999999999998</v>
      </c>
      <c r="IN791" s="17">
        <v>20.079999999999998</v>
      </c>
      <c r="IO791" s="17">
        <v>20.09</v>
      </c>
      <c r="IP791" s="17">
        <v>20.079999999999998</v>
      </c>
      <c r="IQ791" s="17">
        <v>20.09</v>
      </c>
      <c r="IR791" s="17">
        <v>20.079999999999998</v>
      </c>
      <c r="IS791" s="17">
        <v>20.100000000000001</v>
      </c>
      <c r="IT791" s="17">
        <v>20.09</v>
      </c>
      <c r="IU791" s="17">
        <v>20.079999999999998</v>
      </c>
      <c r="IV791" s="17">
        <v>20.079999999999998</v>
      </c>
      <c r="IW791" s="17">
        <v>20.07</v>
      </c>
      <c r="IX791" s="17">
        <v>20.059999999999999</v>
      </c>
      <c r="IY791" s="17">
        <v>20.07</v>
      </c>
    </row>
    <row r="792" spans="1:259" x14ac:dyDescent="0.15">
      <c r="A792" s="17" t="s">
        <v>4545</v>
      </c>
      <c r="B792" s="17" t="s">
        <v>4904</v>
      </c>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c r="AA792" s="26"/>
      <c r="AB792" s="17"/>
      <c r="AC792" s="26"/>
      <c r="AD792" s="26"/>
      <c r="AE792" s="17"/>
      <c r="AF792" s="17"/>
      <c r="AG792" s="17"/>
      <c r="AH792" s="17"/>
      <c r="AI792" s="17"/>
      <c r="AJ792" s="17"/>
      <c r="AK792" s="17"/>
      <c r="AL792" s="17"/>
      <c r="AM792" s="17"/>
      <c r="AN792" s="17"/>
      <c r="AO792" s="17"/>
      <c r="AP792" s="17"/>
      <c r="AQ792" s="17"/>
      <c r="AR792" s="17"/>
      <c r="AS792" s="17"/>
      <c r="AT792" s="17"/>
      <c r="AU792" s="17"/>
      <c r="AV792" s="17"/>
      <c r="AW792" s="17"/>
      <c r="AX792" s="17"/>
      <c r="AY792" s="17"/>
      <c r="AZ792" s="17"/>
      <c r="BA792" s="17"/>
      <c r="BB792" s="17"/>
      <c r="BC792" s="17"/>
      <c r="BD792" s="17"/>
      <c r="BE792" s="17"/>
      <c r="BF792" s="17"/>
      <c r="BG792" s="17"/>
      <c r="BH792" s="17"/>
      <c r="BI792" s="17"/>
      <c r="BJ792" s="26"/>
      <c r="BK792" s="17"/>
      <c r="BL792" s="17"/>
      <c r="BM792" s="17"/>
      <c r="BN792" s="17"/>
      <c r="BO792" s="17"/>
      <c r="BP792" s="17"/>
      <c r="BQ792" s="17"/>
      <c r="BR792" s="17"/>
      <c r="BS792" s="17"/>
      <c r="BT792" s="17"/>
      <c r="BU792" s="17"/>
      <c r="BV792" s="17"/>
      <c r="BW792" s="17"/>
      <c r="BX792" s="26"/>
      <c r="BY792" s="26"/>
      <c r="BZ792" s="26"/>
      <c r="CA792" s="26"/>
      <c r="CB792" s="26"/>
      <c r="CC792" s="17"/>
      <c r="CD792" s="17"/>
      <c r="CE792" s="17"/>
      <c r="CF792" s="17"/>
      <c r="CG792" s="17"/>
      <c r="CH792" s="17"/>
      <c r="CI792" s="17"/>
      <c r="CJ792" s="26"/>
      <c r="CK792" s="17"/>
      <c r="CL792" s="17"/>
      <c r="CM792" s="17"/>
      <c r="CN792" s="17"/>
      <c r="CO792" s="17"/>
      <c r="CP792" s="17"/>
      <c r="CQ792" s="17"/>
      <c r="CR792" s="17"/>
      <c r="CS792" s="17"/>
      <c r="CT792" s="17"/>
      <c r="CU792" s="17"/>
      <c r="CV792" s="17"/>
      <c r="CW792" s="17"/>
      <c r="CX792" s="17"/>
      <c r="CY792" s="26"/>
      <c r="CZ792" s="26"/>
      <c r="DA792" s="26"/>
      <c r="DB792" s="17"/>
      <c r="DC792" s="17"/>
      <c r="DD792" s="17"/>
      <c r="DE792" s="17"/>
      <c r="DF792" s="17"/>
      <c r="DG792" s="17"/>
      <c r="DH792" s="26"/>
      <c r="DI792" s="17"/>
      <c r="DJ792" s="17"/>
      <c r="DK792" s="17"/>
      <c r="DL792" s="17"/>
      <c r="DM792" s="17">
        <v>16.27</v>
      </c>
      <c r="DN792" s="17">
        <v>16.260000000000002</v>
      </c>
      <c r="DO792" s="17">
        <v>16.25</v>
      </c>
      <c r="DP792" s="17">
        <v>16.260000000000002</v>
      </c>
      <c r="DQ792" s="17">
        <v>16.260000000000002</v>
      </c>
      <c r="DR792" s="17">
        <v>16.25</v>
      </c>
      <c r="DS792" s="17">
        <v>16.28</v>
      </c>
      <c r="DT792" s="17">
        <v>16.29</v>
      </c>
      <c r="DU792" s="17">
        <v>16.29</v>
      </c>
      <c r="DV792" s="17">
        <v>16.29</v>
      </c>
      <c r="DW792" s="17">
        <v>16.260000000000002</v>
      </c>
      <c r="DX792" s="17">
        <v>16.260000000000002</v>
      </c>
      <c r="DY792" s="17">
        <v>16.260000000000002</v>
      </c>
      <c r="DZ792" s="17">
        <v>16.260000000000002</v>
      </c>
      <c r="EA792" s="17">
        <v>16.29</v>
      </c>
      <c r="EB792" s="17">
        <v>16.260000000000002</v>
      </c>
      <c r="EC792" s="17">
        <v>16.27</v>
      </c>
      <c r="ED792" s="17">
        <v>16.28</v>
      </c>
      <c r="EE792" s="17">
        <v>16.28</v>
      </c>
      <c r="EF792" s="17">
        <v>16.260000000000002</v>
      </c>
      <c r="EG792" s="17">
        <v>16.260000000000002</v>
      </c>
      <c r="EH792" s="17">
        <v>16.260000000000002</v>
      </c>
      <c r="EI792" s="17">
        <v>16.28</v>
      </c>
      <c r="EJ792" s="17">
        <v>16.260000000000002</v>
      </c>
      <c r="EK792" s="17">
        <v>16.27</v>
      </c>
      <c r="EL792" s="17">
        <v>16.27</v>
      </c>
      <c r="EM792" s="17">
        <v>16.260000000000002</v>
      </c>
      <c r="EN792" s="17">
        <v>16.27</v>
      </c>
      <c r="EO792" s="17">
        <v>16.260000000000002</v>
      </c>
      <c r="EP792" s="17">
        <v>16.260000000000002</v>
      </c>
      <c r="EQ792" s="17">
        <v>16.260000000000002</v>
      </c>
      <c r="ER792" s="17">
        <v>16.260000000000002</v>
      </c>
      <c r="ES792" s="17">
        <v>16.25</v>
      </c>
      <c r="ET792" s="17">
        <v>16.27</v>
      </c>
      <c r="EU792" s="17">
        <v>16.260000000000002</v>
      </c>
      <c r="EV792" s="17">
        <v>16.27</v>
      </c>
      <c r="EW792" s="17">
        <v>16.27</v>
      </c>
      <c r="EX792" s="17">
        <v>16.260000000000002</v>
      </c>
      <c r="EY792" s="17">
        <v>16.27</v>
      </c>
      <c r="EZ792" s="17">
        <v>16.260000000000002</v>
      </c>
      <c r="FA792" s="17">
        <v>16.260000000000002</v>
      </c>
      <c r="FB792" s="17">
        <v>16.260000000000002</v>
      </c>
      <c r="FC792" s="17">
        <v>16.25</v>
      </c>
      <c r="FD792" s="17">
        <v>16.239999999999998</v>
      </c>
      <c r="FE792" s="17">
        <v>16.27</v>
      </c>
      <c r="FF792" s="17">
        <v>16.239999999999998</v>
      </c>
      <c r="FG792" s="17">
        <v>16.25</v>
      </c>
      <c r="FH792" s="17">
        <v>16.25</v>
      </c>
      <c r="FI792" s="17">
        <v>16.25</v>
      </c>
      <c r="FJ792" s="17">
        <v>16.239999999999998</v>
      </c>
      <c r="FK792" s="17">
        <v>16.239999999999998</v>
      </c>
      <c r="FL792" s="17">
        <v>16.25</v>
      </c>
      <c r="FM792" s="17">
        <v>16.260000000000002</v>
      </c>
      <c r="FN792" s="17">
        <v>16.25</v>
      </c>
      <c r="FO792" s="17">
        <v>16.25</v>
      </c>
      <c r="FP792" s="17">
        <v>16.239999999999998</v>
      </c>
      <c r="FQ792" s="17">
        <v>16.239999999999998</v>
      </c>
      <c r="FR792" s="17">
        <v>16.239999999999998</v>
      </c>
      <c r="FS792" s="17">
        <v>16.239999999999998</v>
      </c>
      <c r="FT792" s="17">
        <v>16.239999999999998</v>
      </c>
      <c r="FU792" s="17">
        <v>16.239999999999998</v>
      </c>
      <c r="FV792" s="17">
        <v>16.23</v>
      </c>
      <c r="FW792" s="17">
        <v>16.23</v>
      </c>
      <c r="FX792" s="17">
        <v>16.23</v>
      </c>
      <c r="FY792" s="17">
        <v>16.23</v>
      </c>
      <c r="FZ792" s="17">
        <v>16.25</v>
      </c>
      <c r="GA792" s="17">
        <v>16.25</v>
      </c>
      <c r="GB792" s="17">
        <v>16.239999999999998</v>
      </c>
      <c r="GC792" s="17">
        <v>16.23</v>
      </c>
      <c r="GD792" s="17">
        <v>16.239999999999998</v>
      </c>
      <c r="GE792" s="17">
        <v>16.239999999999998</v>
      </c>
      <c r="GF792" s="17">
        <v>16.239999999999998</v>
      </c>
      <c r="GG792" s="17">
        <v>16.239999999999998</v>
      </c>
      <c r="GH792" s="17">
        <v>16.239999999999998</v>
      </c>
      <c r="GI792" s="17">
        <v>16.23</v>
      </c>
      <c r="GJ792" s="17">
        <v>16.22</v>
      </c>
      <c r="GK792" s="17">
        <v>16.22</v>
      </c>
      <c r="GL792" s="17">
        <v>16.21</v>
      </c>
      <c r="GM792" s="17">
        <v>16.21</v>
      </c>
      <c r="GN792" s="17">
        <v>16.2</v>
      </c>
      <c r="GO792" s="17">
        <v>16.22</v>
      </c>
      <c r="GP792" s="17">
        <v>16.22</v>
      </c>
      <c r="GQ792" s="17">
        <v>16.21</v>
      </c>
      <c r="GR792" s="17">
        <v>16.21</v>
      </c>
      <c r="GS792" s="17">
        <v>16.23</v>
      </c>
      <c r="GT792" s="17">
        <v>16.23</v>
      </c>
      <c r="GU792" s="17">
        <v>16.23</v>
      </c>
      <c r="GV792" s="17">
        <v>16.23</v>
      </c>
      <c r="GW792" s="17">
        <v>16.23</v>
      </c>
      <c r="GX792" s="17">
        <v>16.23</v>
      </c>
      <c r="GY792" s="17">
        <v>16.25</v>
      </c>
      <c r="GZ792" s="17">
        <v>16.260000000000002</v>
      </c>
      <c r="HA792" s="17">
        <v>16.260000000000002</v>
      </c>
      <c r="HB792" s="17">
        <v>16.260000000000002</v>
      </c>
      <c r="HC792" s="17">
        <v>16.260000000000002</v>
      </c>
      <c r="HD792" s="17">
        <v>16.25</v>
      </c>
      <c r="HE792" s="17">
        <v>16.25</v>
      </c>
      <c r="HF792" s="17">
        <v>16.25</v>
      </c>
      <c r="HG792" s="17">
        <v>16.22</v>
      </c>
      <c r="HH792" s="17">
        <v>16.23</v>
      </c>
      <c r="HI792" s="17">
        <v>16.23</v>
      </c>
      <c r="HJ792" s="17">
        <v>16.23</v>
      </c>
      <c r="HK792" s="17">
        <v>16.22</v>
      </c>
      <c r="HL792" s="17">
        <v>16.21</v>
      </c>
      <c r="HM792" s="17">
        <v>16.2</v>
      </c>
      <c r="HN792" s="17">
        <v>16.190000000000001</v>
      </c>
      <c r="HO792" s="17">
        <v>16.2</v>
      </c>
      <c r="HP792" s="17">
        <v>16.2</v>
      </c>
      <c r="HQ792" s="17">
        <v>16.21</v>
      </c>
      <c r="HR792" s="17">
        <v>16.2</v>
      </c>
      <c r="HS792" s="17">
        <v>16.2</v>
      </c>
      <c r="HT792" s="17">
        <v>16.2</v>
      </c>
      <c r="HU792" s="17">
        <v>16.2</v>
      </c>
      <c r="HV792" s="17">
        <v>16.22</v>
      </c>
      <c r="HW792" s="17">
        <v>16.22</v>
      </c>
      <c r="HX792" s="17">
        <v>16.21</v>
      </c>
      <c r="HY792" s="17">
        <v>16.22</v>
      </c>
      <c r="HZ792" s="17">
        <v>16.22</v>
      </c>
      <c r="IA792" s="17">
        <v>16.22</v>
      </c>
      <c r="IB792" s="17">
        <v>16.22</v>
      </c>
      <c r="IC792" s="17">
        <v>16.2</v>
      </c>
      <c r="ID792" s="17">
        <v>16.18</v>
      </c>
      <c r="IE792" s="17">
        <v>16.18</v>
      </c>
      <c r="IF792" s="17">
        <v>16.2</v>
      </c>
      <c r="IG792" s="17">
        <v>16.21</v>
      </c>
      <c r="IH792" s="17">
        <v>16.2</v>
      </c>
      <c r="II792" s="17">
        <v>16.2</v>
      </c>
      <c r="IJ792" s="17">
        <v>16.21</v>
      </c>
      <c r="IK792" s="17">
        <v>16.190000000000001</v>
      </c>
      <c r="IL792" s="17">
        <v>16.21</v>
      </c>
      <c r="IM792" s="17">
        <v>16.21</v>
      </c>
      <c r="IN792" s="17">
        <v>16.190000000000001</v>
      </c>
      <c r="IO792" s="17">
        <v>16.2</v>
      </c>
      <c r="IP792" s="17">
        <v>16.2</v>
      </c>
      <c r="IQ792" s="17">
        <v>16.2</v>
      </c>
      <c r="IR792" s="17">
        <v>16.2</v>
      </c>
      <c r="IS792" s="17">
        <v>16.2</v>
      </c>
      <c r="IT792" s="17">
        <v>16.21</v>
      </c>
      <c r="IU792" s="17">
        <v>16.22</v>
      </c>
      <c r="IV792" s="17">
        <v>16.22</v>
      </c>
      <c r="IW792" s="17">
        <v>16.21</v>
      </c>
      <c r="IX792" s="17">
        <v>16.18</v>
      </c>
      <c r="IY792" s="17">
        <v>16.2</v>
      </c>
    </row>
    <row r="793" spans="1:259" x14ac:dyDescent="0.15">
      <c r="A793" s="17" t="s">
        <v>2902</v>
      </c>
      <c r="B793" s="17" t="s">
        <v>2903</v>
      </c>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c r="AA793" s="26"/>
      <c r="AB793" s="17"/>
      <c r="AC793" s="26"/>
      <c r="AD793" s="26"/>
      <c r="AE793" s="17"/>
      <c r="AF793" s="17"/>
      <c r="AG793" s="17"/>
      <c r="AH793" s="17"/>
      <c r="AI793" s="17"/>
      <c r="AJ793" s="17"/>
      <c r="AK793" s="17"/>
      <c r="AL793" s="17"/>
      <c r="AM793" s="17"/>
      <c r="AN793" s="17"/>
      <c r="AO793" s="17"/>
      <c r="AP793" s="17"/>
      <c r="AQ793" s="17"/>
      <c r="AR793" s="17"/>
      <c r="AS793" s="17"/>
      <c r="AT793" s="17"/>
      <c r="AU793" s="17"/>
      <c r="AV793" s="17"/>
      <c r="AW793" s="17"/>
      <c r="AX793" s="17"/>
      <c r="AY793" s="17"/>
      <c r="AZ793" s="17"/>
      <c r="BA793" s="17"/>
      <c r="BB793" s="17"/>
      <c r="BC793" s="17"/>
      <c r="BD793" s="17"/>
      <c r="BE793" s="17"/>
      <c r="BF793" s="17"/>
      <c r="BG793" s="17"/>
      <c r="BH793" s="17"/>
      <c r="BI793" s="17"/>
      <c r="BJ793" s="26"/>
      <c r="BK793" s="17"/>
      <c r="BL793" s="17"/>
      <c r="BM793" s="17"/>
      <c r="BN793" s="17"/>
      <c r="BO793" s="17"/>
      <c r="BP793" s="17"/>
      <c r="BQ793" s="17"/>
      <c r="BR793" s="17"/>
      <c r="BS793" s="17"/>
      <c r="BT793" s="17"/>
      <c r="BU793" s="17"/>
      <c r="BV793" s="17"/>
      <c r="BW793" s="17"/>
      <c r="BX793" s="26"/>
      <c r="BY793" s="26"/>
      <c r="BZ793" s="26"/>
      <c r="CA793" s="26"/>
      <c r="CB793" s="26"/>
      <c r="CC793" s="17"/>
      <c r="CD793" s="17"/>
      <c r="CE793" s="17"/>
      <c r="CF793" s="17"/>
      <c r="CG793" s="17"/>
      <c r="CH793" s="17"/>
      <c r="CI793" s="17"/>
      <c r="CJ793" s="26"/>
      <c r="CK793" s="17"/>
      <c r="CL793" s="17"/>
      <c r="CM793" s="17"/>
      <c r="CN793" s="17"/>
      <c r="CO793" s="17"/>
      <c r="CP793" s="17"/>
      <c r="CQ793" s="17"/>
      <c r="CR793" s="17"/>
      <c r="CS793" s="17"/>
      <c r="CT793" s="17"/>
      <c r="CU793" s="17"/>
      <c r="CV793" s="17"/>
      <c r="CW793" s="17"/>
      <c r="CX793" s="17"/>
      <c r="CY793" s="26"/>
      <c r="CZ793" s="26"/>
      <c r="DA793" s="26"/>
      <c r="DB793" s="17"/>
      <c r="DC793" s="17"/>
      <c r="DD793" s="17"/>
      <c r="DE793" s="17"/>
      <c r="DF793" s="17"/>
      <c r="DG793" s="17"/>
      <c r="DH793" s="26"/>
      <c r="DI793" s="17"/>
      <c r="DJ793" s="17"/>
      <c r="DK793" s="17"/>
      <c r="DL793" s="17"/>
      <c r="DM793" s="17">
        <v>12.65</v>
      </c>
      <c r="DN793" s="17">
        <v>12.67</v>
      </c>
      <c r="DO793" s="17">
        <v>12.73</v>
      </c>
      <c r="DP793" s="17">
        <v>12.74</v>
      </c>
      <c r="DQ793" s="17">
        <v>12.71</v>
      </c>
      <c r="DR793" s="17">
        <v>12.71</v>
      </c>
      <c r="DS793" s="17">
        <v>12.72</v>
      </c>
      <c r="DT793" s="17">
        <v>12.71</v>
      </c>
      <c r="DU793" s="17">
        <v>12.71</v>
      </c>
      <c r="DV793" s="17">
        <v>12.7</v>
      </c>
      <c r="DW793" s="17">
        <v>12.71</v>
      </c>
      <c r="DX793" s="17">
        <v>12.71</v>
      </c>
      <c r="DY793" s="17">
        <v>12.71</v>
      </c>
      <c r="DZ793" s="17">
        <v>12.72</v>
      </c>
      <c r="EA793" s="17">
        <v>12.7</v>
      </c>
      <c r="EB793" s="17">
        <v>12.7</v>
      </c>
      <c r="EC793" s="17">
        <v>12.72</v>
      </c>
      <c r="ED793" s="17">
        <v>12.72</v>
      </c>
      <c r="EE793" s="17">
        <v>12.71</v>
      </c>
      <c r="EF793" s="17">
        <v>12.72</v>
      </c>
      <c r="EG793" s="17">
        <v>12.74</v>
      </c>
      <c r="EH793" s="17">
        <v>12.74</v>
      </c>
      <c r="EI793" s="17">
        <v>12.76</v>
      </c>
      <c r="EJ793" s="17">
        <v>12.76</v>
      </c>
      <c r="EK793" s="17">
        <v>12.75</v>
      </c>
      <c r="EL793" s="17">
        <v>12.75</v>
      </c>
      <c r="EM793" s="17">
        <v>12.75</v>
      </c>
      <c r="EN793" s="17">
        <v>12.77</v>
      </c>
      <c r="EO793" s="17">
        <v>12.77</v>
      </c>
      <c r="EP793" s="17">
        <v>12.74</v>
      </c>
      <c r="EQ793" s="17">
        <v>12.75</v>
      </c>
      <c r="ER793" s="17">
        <v>12.75</v>
      </c>
      <c r="ES793" s="17">
        <v>12.75</v>
      </c>
      <c r="ET793" s="17">
        <v>12.74</v>
      </c>
      <c r="EU793" s="17">
        <v>12.72</v>
      </c>
      <c r="EV793" s="17">
        <v>12.71</v>
      </c>
      <c r="EW793" s="17">
        <v>12.7</v>
      </c>
      <c r="EX793" s="17">
        <v>12.7</v>
      </c>
      <c r="EY793" s="17">
        <v>12.7</v>
      </c>
      <c r="EZ793" s="17">
        <v>12.69</v>
      </c>
      <c r="FA793" s="17">
        <v>12.71</v>
      </c>
      <c r="FB793" s="17">
        <v>12.7</v>
      </c>
      <c r="FC793" s="17">
        <v>12.71</v>
      </c>
      <c r="FD793" s="17">
        <v>12.72</v>
      </c>
      <c r="FE793" s="17">
        <v>12.71</v>
      </c>
      <c r="FF793" s="17">
        <v>12.71</v>
      </c>
      <c r="FG793" s="17">
        <v>12.73</v>
      </c>
      <c r="FH793" s="17">
        <v>12.75</v>
      </c>
      <c r="FI793" s="17">
        <v>12.76</v>
      </c>
      <c r="FJ793" s="17">
        <v>12.75</v>
      </c>
      <c r="FK793" s="17">
        <v>12.77</v>
      </c>
      <c r="FL793" s="17">
        <v>12.82</v>
      </c>
      <c r="FM793" s="17">
        <v>12.83</v>
      </c>
      <c r="FN793" s="17">
        <v>12.8</v>
      </c>
      <c r="FO793" s="17">
        <v>12.79</v>
      </c>
      <c r="FP793" s="17">
        <v>12.79</v>
      </c>
      <c r="FQ793" s="17">
        <v>12.78</v>
      </c>
      <c r="FR793" s="17">
        <v>12.77</v>
      </c>
      <c r="FS793" s="17">
        <v>12.77</v>
      </c>
      <c r="FT793" s="17">
        <v>12.77</v>
      </c>
      <c r="FU793" s="17">
        <v>12.77</v>
      </c>
      <c r="FV793" s="17">
        <v>12.76</v>
      </c>
      <c r="FW793" s="17">
        <v>12.79</v>
      </c>
      <c r="FX793" s="17">
        <v>12.8</v>
      </c>
      <c r="FY793" s="17">
        <v>12.78</v>
      </c>
      <c r="FZ793" s="17">
        <v>12.8</v>
      </c>
      <c r="GA793" s="17">
        <v>12.81</v>
      </c>
      <c r="GB793" s="17">
        <v>12.8</v>
      </c>
      <c r="GC793" s="17">
        <v>12.79</v>
      </c>
      <c r="GD793" s="17">
        <v>12.8</v>
      </c>
      <c r="GE793" s="17">
        <v>12.78</v>
      </c>
      <c r="GF793" s="17">
        <v>12.78</v>
      </c>
      <c r="GG793" s="17">
        <v>12.77</v>
      </c>
      <c r="GH793" s="17">
        <v>12.76</v>
      </c>
      <c r="GI793" s="17">
        <v>12.76</v>
      </c>
      <c r="GJ793" s="17">
        <v>12.74</v>
      </c>
      <c r="GK793" s="17">
        <v>12.74</v>
      </c>
      <c r="GL793" s="17">
        <v>12.77</v>
      </c>
      <c r="GM793" s="17">
        <v>12.73</v>
      </c>
      <c r="GN793" s="17">
        <v>12.74</v>
      </c>
      <c r="GO793" s="17">
        <v>12.73</v>
      </c>
      <c r="GP793" s="17">
        <v>12.79</v>
      </c>
      <c r="GQ793" s="17">
        <v>12.74</v>
      </c>
      <c r="GR793" s="17">
        <v>12.77</v>
      </c>
      <c r="GS793" s="17">
        <v>12.81</v>
      </c>
      <c r="GT793" s="17">
        <v>12.79</v>
      </c>
      <c r="GU793" s="17">
        <v>12.8</v>
      </c>
      <c r="GV793" s="17">
        <v>12.8</v>
      </c>
      <c r="GW793" s="17">
        <v>12.78</v>
      </c>
      <c r="GX793" s="17">
        <v>12.8</v>
      </c>
      <c r="GY793" s="17">
        <v>12.8</v>
      </c>
      <c r="GZ793" s="17">
        <v>12.79</v>
      </c>
      <c r="HA793" s="17">
        <v>12.78</v>
      </c>
      <c r="HB793" s="17">
        <v>12.77</v>
      </c>
      <c r="HC793" s="17">
        <v>12.79</v>
      </c>
      <c r="HD793" s="17">
        <v>12.79</v>
      </c>
      <c r="HE793" s="17">
        <v>12.8</v>
      </c>
      <c r="HF793" s="17">
        <v>12.77</v>
      </c>
      <c r="HG793" s="17">
        <v>12.8</v>
      </c>
      <c r="HH793" s="17">
        <v>12.75</v>
      </c>
      <c r="HI793" s="17">
        <v>12.75</v>
      </c>
      <c r="HJ793" s="17">
        <v>12.78</v>
      </c>
      <c r="HK793" s="17">
        <v>12.79</v>
      </c>
      <c r="HL793" s="17">
        <v>12.75</v>
      </c>
      <c r="HM793" s="17">
        <v>12.78</v>
      </c>
      <c r="HN793" s="17">
        <v>12.78</v>
      </c>
      <c r="HO793" s="17">
        <v>12.77</v>
      </c>
      <c r="HP793" s="17">
        <v>12.74</v>
      </c>
      <c r="HQ793" s="17">
        <v>12.76</v>
      </c>
      <c r="HR793" s="17">
        <v>12.75</v>
      </c>
      <c r="HS793" s="17">
        <v>12.74</v>
      </c>
      <c r="HT793" s="17">
        <v>12.71</v>
      </c>
      <c r="HU793" s="17">
        <v>12.73</v>
      </c>
      <c r="HV793" s="17">
        <v>12.74</v>
      </c>
      <c r="HW793" s="17">
        <v>12.71</v>
      </c>
      <c r="HX793" s="17">
        <v>12.7</v>
      </c>
      <c r="HY793" s="17">
        <v>12.71</v>
      </c>
      <c r="HZ793" s="17">
        <v>12.74</v>
      </c>
      <c r="IA793" s="17">
        <v>12.69</v>
      </c>
      <c r="IB793" s="17">
        <v>12.66</v>
      </c>
      <c r="IC793" s="17">
        <v>12.65</v>
      </c>
      <c r="ID793" s="17">
        <v>12.68</v>
      </c>
      <c r="IE793" s="17">
        <v>12.63</v>
      </c>
      <c r="IF793" s="17">
        <v>12.64</v>
      </c>
      <c r="IG793" s="17">
        <v>12.63</v>
      </c>
      <c r="IH793" s="17">
        <v>12.63</v>
      </c>
      <c r="II793" s="17">
        <v>12.63</v>
      </c>
      <c r="IJ793" s="17">
        <v>12.63</v>
      </c>
      <c r="IK793" s="17">
        <v>12.62</v>
      </c>
      <c r="IL793" s="17">
        <v>12.63</v>
      </c>
      <c r="IM793" s="17">
        <v>12.65</v>
      </c>
      <c r="IN793" s="17">
        <v>12.64</v>
      </c>
      <c r="IO793" s="17">
        <v>12.63</v>
      </c>
      <c r="IP793" s="17">
        <v>12.62</v>
      </c>
      <c r="IQ793" s="17">
        <v>12.62</v>
      </c>
      <c r="IR793" s="17">
        <v>12.6</v>
      </c>
      <c r="IS793" s="17">
        <v>12.55</v>
      </c>
      <c r="IT793" s="17">
        <v>12.55</v>
      </c>
      <c r="IU793" s="17">
        <v>12.55</v>
      </c>
      <c r="IV793" s="17">
        <v>12.58</v>
      </c>
      <c r="IW793" s="17">
        <v>12.55</v>
      </c>
      <c r="IX793" s="17">
        <v>12.57</v>
      </c>
      <c r="IY793" s="17">
        <v>12.55</v>
      </c>
    </row>
    <row r="794" spans="1:259" x14ac:dyDescent="0.15">
      <c r="A794" s="17" t="s">
        <v>2896</v>
      </c>
      <c r="B794" s="17" t="s">
        <v>2897</v>
      </c>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c r="AA794" s="26"/>
      <c r="AB794" s="17"/>
      <c r="AC794" s="26"/>
      <c r="AD794" s="26"/>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17"/>
      <c r="BB794" s="17"/>
      <c r="BC794" s="17"/>
      <c r="BD794" s="17"/>
      <c r="BE794" s="17"/>
      <c r="BF794" s="17"/>
      <c r="BG794" s="17"/>
      <c r="BH794" s="17"/>
      <c r="BI794" s="17"/>
      <c r="BJ794" s="26"/>
      <c r="BK794" s="17"/>
      <c r="BL794" s="17"/>
      <c r="BM794" s="17"/>
      <c r="BN794" s="17"/>
      <c r="BO794" s="17"/>
      <c r="BP794" s="17"/>
      <c r="BQ794" s="17"/>
      <c r="BR794" s="17"/>
      <c r="BS794" s="17"/>
      <c r="BT794" s="17"/>
      <c r="BU794" s="17"/>
      <c r="BV794" s="17"/>
      <c r="BW794" s="17"/>
      <c r="BX794" s="26"/>
      <c r="BY794" s="26"/>
      <c r="BZ794" s="26"/>
      <c r="CA794" s="26"/>
      <c r="CB794" s="26"/>
      <c r="CC794" s="17"/>
      <c r="CD794" s="17"/>
      <c r="CE794" s="17"/>
      <c r="CF794" s="17"/>
      <c r="CG794" s="17"/>
      <c r="CH794" s="17"/>
      <c r="CI794" s="17"/>
      <c r="CJ794" s="26"/>
      <c r="CK794" s="17"/>
      <c r="CL794" s="17"/>
      <c r="CM794" s="17"/>
      <c r="CN794" s="17"/>
      <c r="CO794" s="17"/>
      <c r="CP794" s="17"/>
      <c r="CQ794" s="17"/>
      <c r="CR794" s="17"/>
      <c r="CS794" s="17"/>
      <c r="CT794" s="17"/>
      <c r="CU794" s="17"/>
      <c r="CV794" s="17"/>
      <c r="CW794" s="17"/>
      <c r="CX794" s="17"/>
      <c r="CY794" s="26"/>
      <c r="CZ794" s="26"/>
      <c r="DA794" s="26"/>
      <c r="DB794" s="17"/>
      <c r="DC794" s="17"/>
      <c r="DD794" s="17"/>
      <c r="DE794" s="17"/>
      <c r="DF794" s="17"/>
      <c r="DG794" s="17"/>
      <c r="DH794" s="26"/>
      <c r="DI794" s="17"/>
      <c r="DJ794" s="17"/>
      <c r="DK794" s="17"/>
      <c r="DL794" s="17"/>
      <c r="DM794" s="17">
        <v>7.47</v>
      </c>
      <c r="DN794" s="17">
        <v>7.47</v>
      </c>
      <c r="DO794" s="17">
        <v>7.47</v>
      </c>
      <c r="DP794" s="17">
        <v>7.47</v>
      </c>
      <c r="DQ794" s="17">
        <v>7.47</v>
      </c>
      <c r="DR794" s="17">
        <v>7.47</v>
      </c>
      <c r="DS794" s="17">
        <v>7.47</v>
      </c>
      <c r="DT794" s="17">
        <v>7.47</v>
      </c>
      <c r="DU794" s="17">
        <v>7.47</v>
      </c>
      <c r="DV794" s="17">
        <v>7.47</v>
      </c>
      <c r="DW794" s="17">
        <v>7.47</v>
      </c>
      <c r="DX794" s="17">
        <v>7.47</v>
      </c>
      <c r="DY794" s="17">
        <v>7.47</v>
      </c>
      <c r="DZ794" s="17">
        <v>7.47</v>
      </c>
      <c r="EA794" s="17">
        <v>7.47</v>
      </c>
      <c r="EB794" s="17">
        <v>7.47</v>
      </c>
      <c r="EC794" s="17">
        <v>7.47</v>
      </c>
      <c r="ED794" s="17">
        <v>7.47</v>
      </c>
      <c r="EE794" s="17">
        <v>7.47</v>
      </c>
      <c r="EF794" s="17">
        <v>7.47</v>
      </c>
      <c r="EG794" s="17">
        <v>7.47</v>
      </c>
      <c r="EH794" s="17">
        <v>7.47</v>
      </c>
      <c r="EI794" s="17">
        <v>7.47</v>
      </c>
      <c r="EJ794" s="17">
        <v>7.47</v>
      </c>
      <c r="EK794" s="17">
        <v>7.47</v>
      </c>
      <c r="EL794" s="17">
        <v>7.47</v>
      </c>
      <c r="EM794" s="17">
        <v>7.47</v>
      </c>
      <c r="EN794" s="17">
        <v>7.47</v>
      </c>
      <c r="EO794" s="17">
        <v>7.47</v>
      </c>
      <c r="EP794" s="17">
        <v>7.47</v>
      </c>
      <c r="EQ794" s="17">
        <v>7.47</v>
      </c>
      <c r="ER794" s="17">
        <v>7.47</v>
      </c>
      <c r="ES794" s="17">
        <v>7.47</v>
      </c>
      <c r="ET794" s="17">
        <v>7.47</v>
      </c>
      <c r="EU794" s="17">
        <v>7.47</v>
      </c>
      <c r="EV794" s="17">
        <v>7.47</v>
      </c>
      <c r="EW794" s="17">
        <v>7.47</v>
      </c>
      <c r="EX794" s="17">
        <v>7.47</v>
      </c>
      <c r="EY794" s="17">
        <v>7.47</v>
      </c>
      <c r="EZ794" s="17">
        <v>7.47</v>
      </c>
      <c r="FA794" s="17">
        <v>7.47</v>
      </c>
      <c r="FB794" s="17">
        <v>7.47</v>
      </c>
      <c r="FC794" s="17">
        <v>7.47</v>
      </c>
      <c r="FD794" s="17">
        <v>7.47</v>
      </c>
      <c r="FE794" s="17">
        <v>7.47</v>
      </c>
      <c r="FF794" s="17">
        <v>7.47</v>
      </c>
      <c r="FG794" s="17">
        <v>7.47</v>
      </c>
      <c r="FH794" s="17">
        <v>7.47</v>
      </c>
      <c r="FI794" s="17">
        <v>7.47</v>
      </c>
      <c r="FJ794" s="17">
        <v>7.47</v>
      </c>
      <c r="FK794" s="17">
        <v>7.47</v>
      </c>
      <c r="FL794" s="17">
        <v>7.47</v>
      </c>
      <c r="FM794" s="17">
        <v>7.47</v>
      </c>
      <c r="FN794" s="17">
        <v>7.47</v>
      </c>
      <c r="FO794" s="17">
        <v>7.47</v>
      </c>
      <c r="FP794" s="17">
        <v>7.47</v>
      </c>
      <c r="FQ794" s="17">
        <v>7.47</v>
      </c>
      <c r="FR794" s="17">
        <v>7.47</v>
      </c>
      <c r="FS794" s="17">
        <v>7.47</v>
      </c>
      <c r="FT794" s="17">
        <v>7.47</v>
      </c>
      <c r="FU794" s="17">
        <v>7.47</v>
      </c>
      <c r="FV794" s="17">
        <v>7.47</v>
      </c>
      <c r="FW794" s="17">
        <v>7.47</v>
      </c>
      <c r="FX794" s="17">
        <v>7.47</v>
      </c>
      <c r="FY794" s="17">
        <v>7.47</v>
      </c>
      <c r="FZ794" s="17">
        <v>7.47</v>
      </c>
      <c r="GA794" s="17">
        <v>7.47</v>
      </c>
      <c r="GB794" s="17">
        <v>7.47</v>
      </c>
      <c r="GC794" s="17">
        <v>7.47</v>
      </c>
      <c r="GD794" s="17">
        <v>7.47</v>
      </c>
      <c r="GE794" s="17">
        <v>7.47</v>
      </c>
      <c r="GF794" s="17">
        <v>7.47</v>
      </c>
      <c r="GG794" s="17">
        <v>7.47</v>
      </c>
      <c r="GH794" s="17">
        <v>7.47</v>
      </c>
      <c r="GI794" s="17">
        <v>7.47</v>
      </c>
      <c r="GJ794" s="17">
        <v>7.47</v>
      </c>
      <c r="GK794" s="17">
        <v>7.47</v>
      </c>
      <c r="GL794" s="17">
        <v>7.47</v>
      </c>
      <c r="GM794" s="17">
        <v>7.47</v>
      </c>
      <c r="GN794" s="17">
        <v>7.47</v>
      </c>
      <c r="GO794" s="17">
        <v>7.47</v>
      </c>
      <c r="GP794" s="17">
        <v>7.47</v>
      </c>
      <c r="GQ794" s="17">
        <v>7.47</v>
      </c>
      <c r="GR794" s="17">
        <v>7.47</v>
      </c>
      <c r="GS794" s="17">
        <v>7.47</v>
      </c>
      <c r="GT794" s="17">
        <v>7.47</v>
      </c>
      <c r="GU794" s="17">
        <v>7.47</v>
      </c>
      <c r="GV794" s="17">
        <v>7.47</v>
      </c>
      <c r="GW794" s="17">
        <v>7.47</v>
      </c>
      <c r="GX794" s="17">
        <v>7.47</v>
      </c>
      <c r="GY794" s="17">
        <v>7.47</v>
      </c>
      <c r="GZ794" s="17">
        <v>7.47</v>
      </c>
      <c r="HA794" s="17">
        <v>7.47</v>
      </c>
      <c r="HB794" s="17">
        <v>7.47</v>
      </c>
      <c r="HC794" s="17">
        <v>7.47</v>
      </c>
      <c r="HD794" s="17">
        <v>7.47</v>
      </c>
      <c r="HE794" s="17">
        <v>7.47</v>
      </c>
      <c r="HF794" s="17">
        <v>7.47</v>
      </c>
      <c r="HG794" s="17">
        <v>7.47</v>
      </c>
      <c r="HH794" s="17">
        <v>7.47</v>
      </c>
      <c r="HI794" s="17">
        <v>7.47</v>
      </c>
      <c r="HJ794" s="17">
        <v>7.47</v>
      </c>
      <c r="HK794" s="17">
        <v>7.47</v>
      </c>
      <c r="HL794" s="17">
        <v>7.47</v>
      </c>
      <c r="HM794" s="17">
        <v>7.47</v>
      </c>
      <c r="HN794" s="17">
        <v>7.47</v>
      </c>
      <c r="HO794" s="17">
        <v>7.47</v>
      </c>
      <c r="HP794" s="17">
        <v>7.47</v>
      </c>
      <c r="HQ794" s="17">
        <v>7.47</v>
      </c>
      <c r="HR794" s="17">
        <v>7.47</v>
      </c>
      <c r="HS794" s="17">
        <v>7.47</v>
      </c>
      <c r="HT794" s="17">
        <v>7.47</v>
      </c>
      <c r="HU794" s="17">
        <v>7.47</v>
      </c>
      <c r="HV794" s="17">
        <v>7.47</v>
      </c>
      <c r="HW794" s="17">
        <v>7.47</v>
      </c>
      <c r="HX794" s="17">
        <v>7.47</v>
      </c>
      <c r="HY794" s="17">
        <v>7.47</v>
      </c>
      <c r="HZ794" s="17">
        <v>7.47</v>
      </c>
      <c r="IA794" s="17">
        <v>7.47</v>
      </c>
      <c r="IB794" s="17">
        <v>7.47</v>
      </c>
      <c r="IC794" s="17">
        <v>7.47</v>
      </c>
      <c r="ID794" s="17">
        <v>7.47</v>
      </c>
      <c r="IE794" s="17">
        <v>7.47</v>
      </c>
      <c r="IF794" s="17">
        <v>7.47</v>
      </c>
      <c r="IG794" s="17">
        <v>7.47</v>
      </c>
      <c r="IH794" s="17">
        <v>7.47</v>
      </c>
      <c r="II794" s="17">
        <v>7.47</v>
      </c>
      <c r="IJ794" s="17">
        <v>7.47</v>
      </c>
      <c r="IK794" s="17">
        <v>7.47</v>
      </c>
      <c r="IL794" s="17">
        <v>7.47</v>
      </c>
      <c r="IM794" s="17">
        <v>7.47</v>
      </c>
      <c r="IN794" s="17">
        <v>7.47</v>
      </c>
      <c r="IO794" s="17">
        <v>7.47</v>
      </c>
      <c r="IP794" s="17">
        <v>7.47</v>
      </c>
      <c r="IQ794" s="17">
        <v>7.47</v>
      </c>
      <c r="IR794" s="17">
        <v>7.47</v>
      </c>
      <c r="IS794" s="17">
        <v>7.47</v>
      </c>
      <c r="IT794" s="17">
        <v>7.47</v>
      </c>
      <c r="IU794" s="17">
        <v>7.47</v>
      </c>
      <c r="IV794" s="17">
        <v>7.47</v>
      </c>
      <c r="IW794" s="17">
        <v>7.47</v>
      </c>
      <c r="IX794" s="17">
        <v>7.47</v>
      </c>
      <c r="IY794" s="17">
        <v>7.47</v>
      </c>
    </row>
    <row r="795" spans="1:259" x14ac:dyDescent="0.15">
      <c r="A795" s="17" t="s">
        <v>4531</v>
      </c>
      <c r="B795" s="17" t="s">
        <v>4905</v>
      </c>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c r="AA795" s="26"/>
      <c r="AB795" s="17"/>
      <c r="AC795" s="26"/>
      <c r="AD795" s="26"/>
      <c r="AE795" s="17"/>
      <c r="AF795" s="17"/>
      <c r="AG795" s="17"/>
      <c r="AH795" s="17"/>
      <c r="AI795" s="17"/>
      <c r="AJ795" s="17"/>
      <c r="AK795" s="17"/>
      <c r="AL795" s="17"/>
      <c r="AM795" s="17"/>
      <c r="AN795" s="17"/>
      <c r="AO795" s="17"/>
      <c r="AP795" s="17"/>
      <c r="AQ795" s="17"/>
      <c r="AR795" s="17"/>
      <c r="AS795" s="17"/>
      <c r="AT795" s="17"/>
      <c r="AU795" s="17"/>
      <c r="AV795" s="17"/>
      <c r="AW795" s="17"/>
      <c r="AX795" s="17"/>
      <c r="AY795" s="17"/>
      <c r="AZ795" s="17"/>
      <c r="BA795" s="17"/>
      <c r="BB795" s="17"/>
      <c r="BC795" s="17"/>
      <c r="BD795" s="17"/>
      <c r="BE795" s="17"/>
      <c r="BF795" s="17"/>
      <c r="BG795" s="17"/>
      <c r="BH795" s="17"/>
      <c r="BI795" s="17"/>
      <c r="BJ795" s="26"/>
      <c r="BK795" s="17"/>
      <c r="BL795" s="17"/>
      <c r="BM795" s="17"/>
      <c r="BN795" s="17"/>
      <c r="BO795" s="17"/>
      <c r="BP795" s="17"/>
      <c r="BQ795" s="17"/>
      <c r="BR795" s="17"/>
      <c r="BS795" s="17"/>
      <c r="BT795" s="17"/>
      <c r="BU795" s="17"/>
      <c r="BV795" s="17"/>
      <c r="BW795" s="17"/>
      <c r="BX795" s="26"/>
      <c r="BY795" s="26"/>
      <c r="BZ795" s="26"/>
      <c r="CA795" s="26"/>
      <c r="CB795" s="26"/>
      <c r="CC795" s="17"/>
      <c r="CD795" s="17"/>
      <c r="CE795" s="17"/>
      <c r="CF795" s="17"/>
      <c r="CG795" s="17"/>
      <c r="CH795" s="17"/>
      <c r="CI795" s="17"/>
      <c r="CJ795" s="26"/>
      <c r="CK795" s="17"/>
      <c r="CL795" s="17"/>
      <c r="CM795" s="17"/>
      <c r="CN795" s="17"/>
      <c r="CO795" s="17"/>
      <c r="CP795" s="17"/>
      <c r="CQ795" s="17"/>
      <c r="CR795" s="17"/>
      <c r="CS795" s="17"/>
      <c r="CT795" s="17"/>
      <c r="CU795" s="17"/>
      <c r="CV795" s="17"/>
      <c r="CW795" s="17"/>
      <c r="CX795" s="17"/>
      <c r="CY795" s="26"/>
      <c r="CZ795" s="26"/>
      <c r="DA795" s="26"/>
      <c r="DB795" s="17"/>
      <c r="DC795" s="17"/>
      <c r="DD795" s="17"/>
      <c r="DE795" s="17"/>
      <c r="DF795" s="17"/>
      <c r="DG795" s="17"/>
      <c r="DH795" s="26"/>
      <c r="DI795" s="17"/>
      <c r="DJ795" s="17"/>
      <c r="DK795" s="17"/>
      <c r="DL795" s="17"/>
      <c r="DM795" s="17">
        <v>30.72</v>
      </c>
      <c r="DN795" s="17">
        <v>30.72</v>
      </c>
      <c r="DO795" s="17">
        <v>30.76</v>
      </c>
      <c r="DP795" s="17">
        <v>30.75</v>
      </c>
      <c r="DQ795" s="17">
        <v>30.76</v>
      </c>
      <c r="DR795" s="17">
        <v>30.76</v>
      </c>
      <c r="DS795" s="17">
        <v>30.76</v>
      </c>
      <c r="DT795" s="17">
        <v>30.74</v>
      </c>
      <c r="DU795" s="17">
        <v>30.74</v>
      </c>
      <c r="DV795" s="17">
        <v>30.74</v>
      </c>
      <c r="DW795" s="17">
        <v>30.74</v>
      </c>
      <c r="DX795" s="17">
        <v>30.77</v>
      </c>
      <c r="DY795" s="17">
        <v>30.75</v>
      </c>
      <c r="DZ795" s="17">
        <v>30.77</v>
      </c>
      <c r="EA795" s="17">
        <v>30.74</v>
      </c>
      <c r="EB795" s="17">
        <v>30.75</v>
      </c>
      <c r="EC795" s="17">
        <v>30.74</v>
      </c>
      <c r="ED795" s="17">
        <v>30.73</v>
      </c>
      <c r="EE795" s="17">
        <v>30.72</v>
      </c>
      <c r="EF795" s="17">
        <v>30.73</v>
      </c>
      <c r="EG795" s="17">
        <v>30.73</v>
      </c>
      <c r="EH795" s="17">
        <v>30.73</v>
      </c>
      <c r="EI795" s="17">
        <v>30.75</v>
      </c>
      <c r="EJ795" s="17">
        <v>30.73</v>
      </c>
      <c r="EK795" s="17">
        <v>30.73</v>
      </c>
      <c r="EL795" s="17">
        <v>30.73</v>
      </c>
      <c r="EM795" s="17">
        <v>30.73</v>
      </c>
      <c r="EN795" s="17">
        <v>30.73</v>
      </c>
      <c r="EO795" s="17">
        <v>30.73</v>
      </c>
      <c r="EP795" s="17">
        <v>30.72</v>
      </c>
      <c r="EQ795" s="17">
        <v>30.71</v>
      </c>
      <c r="ER795" s="17">
        <v>30.7</v>
      </c>
      <c r="ES795" s="17">
        <v>30.66</v>
      </c>
      <c r="ET795" s="17">
        <v>30.65</v>
      </c>
      <c r="EU795" s="17">
        <v>30.64</v>
      </c>
      <c r="EV795" s="17">
        <v>30.6</v>
      </c>
      <c r="EW795" s="17">
        <v>30.6</v>
      </c>
      <c r="EX795" s="17">
        <v>30.6</v>
      </c>
      <c r="EY795" s="17">
        <v>30.56</v>
      </c>
      <c r="EZ795" s="17">
        <v>30.56</v>
      </c>
      <c r="FA795" s="17">
        <v>30.56</v>
      </c>
      <c r="FB795" s="17">
        <v>30.56</v>
      </c>
      <c r="FC795" s="17">
        <v>30.56</v>
      </c>
      <c r="FD795" s="17">
        <v>30.56</v>
      </c>
      <c r="FE795" s="17">
        <v>30.56</v>
      </c>
      <c r="FF795" s="17">
        <v>30.55</v>
      </c>
      <c r="FG795" s="17">
        <v>30.57</v>
      </c>
      <c r="FH795" s="17">
        <v>30.59</v>
      </c>
      <c r="FI795" s="17">
        <v>30.57</v>
      </c>
      <c r="FJ795" s="17">
        <v>30.57</v>
      </c>
      <c r="FK795" s="17">
        <v>30.56</v>
      </c>
      <c r="FL795" s="17">
        <v>30.56</v>
      </c>
      <c r="FM795" s="17">
        <v>30.58</v>
      </c>
      <c r="FN795" s="17">
        <v>30.58</v>
      </c>
      <c r="FO795" s="17">
        <v>30.59</v>
      </c>
      <c r="FP795" s="17">
        <v>30.62</v>
      </c>
      <c r="FQ795" s="17">
        <v>30.59</v>
      </c>
      <c r="FR795" s="17">
        <v>30.6</v>
      </c>
      <c r="FS795" s="17">
        <v>30.58</v>
      </c>
      <c r="FT795" s="17">
        <v>30.58</v>
      </c>
      <c r="FU795" s="17">
        <v>30.59</v>
      </c>
      <c r="FV795" s="17">
        <v>30.58</v>
      </c>
      <c r="FW795" s="17">
        <v>30.57</v>
      </c>
      <c r="FX795" s="17">
        <v>30.56</v>
      </c>
      <c r="FY795" s="17">
        <v>30.57</v>
      </c>
      <c r="FZ795" s="17">
        <v>30.57</v>
      </c>
      <c r="GA795" s="17">
        <v>30.6</v>
      </c>
      <c r="GB795" s="17">
        <v>30.62</v>
      </c>
      <c r="GC795" s="17">
        <v>30.64</v>
      </c>
      <c r="GD795" s="17">
        <v>30.66</v>
      </c>
      <c r="GE795" s="17">
        <v>30.65</v>
      </c>
      <c r="GF795" s="17">
        <v>30.71</v>
      </c>
      <c r="GG795" s="17">
        <v>30.64</v>
      </c>
      <c r="GH795" s="17">
        <v>30.68</v>
      </c>
      <c r="GI795" s="17">
        <v>30.74</v>
      </c>
      <c r="GJ795" s="17">
        <v>30.7</v>
      </c>
      <c r="GK795" s="17">
        <v>30.74</v>
      </c>
      <c r="GL795" s="17">
        <v>30.71</v>
      </c>
      <c r="GM795" s="17">
        <v>30.7</v>
      </c>
      <c r="GN795" s="17">
        <v>30.68</v>
      </c>
      <c r="GO795" s="17">
        <v>30.68</v>
      </c>
      <c r="GP795" s="17">
        <v>30.64</v>
      </c>
      <c r="GQ795" s="17">
        <v>30.66</v>
      </c>
      <c r="GR795" s="17">
        <v>30.62</v>
      </c>
      <c r="GS795" s="17">
        <v>30.63</v>
      </c>
      <c r="GT795" s="17">
        <v>30.6</v>
      </c>
      <c r="GU795" s="17">
        <v>30.6</v>
      </c>
      <c r="GV795" s="17">
        <v>30.57</v>
      </c>
      <c r="GW795" s="17">
        <v>30.55</v>
      </c>
      <c r="GX795" s="17">
        <v>30.54</v>
      </c>
      <c r="GY795" s="17">
        <v>30.55</v>
      </c>
      <c r="GZ795" s="17">
        <v>30.55</v>
      </c>
      <c r="HA795" s="17">
        <v>30.55</v>
      </c>
      <c r="HB795" s="17">
        <v>30.54</v>
      </c>
      <c r="HC795" s="17">
        <v>30.54</v>
      </c>
      <c r="HD795" s="17">
        <v>30.54</v>
      </c>
      <c r="HE795" s="17">
        <v>30.54</v>
      </c>
      <c r="HF795" s="17">
        <v>30.53</v>
      </c>
      <c r="HG795" s="17">
        <v>30.53</v>
      </c>
      <c r="HH795" s="17">
        <v>30.54</v>
      </c>
      <c r="HI795" s="17">
        <v>30.53</v>
      </c>
      <c r="HJ795" s="17">
        <v>30.51</v>
      </c>
      <c r="HK795" s="17">
        <v>30.51</v>
      </c>
      <c r="HL795" s="17">
        <v>30.48</v>
      </c>
      <c r="HM795" s="17">
        <v>30.46</v>
      </c>
      <c r="HN795" s="17">
        <v>30.41</v>
      </c>
      <c r="HO795" s="17">
        <v>30.4</v>
      </c>
      <c r="HP795" s="17">
        <v>30.32</v>
      </c>
      <c r="HQ795" s="17">
        <v>30.36</v>
      </c>
      <c r="HR795" s="17">
        <v>30.5</v>
      </c>
      <c r="HS795" s="17">
        <v>30.46</v>
      </c>
      <c r="HT795" s="17">
        <v>30.46</v>
      </c>
      <c r="HU795" s="17">
        <v>30.42</v>
      </c>
      <c r="HV795" s="17">
        <v>30.39</v>
      </c>
      <c r="HW795" s="17">
        <v>30.46</v>
      </c>
      <c r="HX795" s="17">
        <v>30.46</v>
      </c>
      <c r="HY795" s="17">
        <v>30.42</v>
      </c>
      <c r="HZ795" s="17">
        <v>30.46</v>
      </c>
      <c r="IA795" s="17">
        <v>30.43</v>
      </c>
      <c r="IB795" s="17">
        <v>30.43</v>
      </c>
      <c r="IC795" s="17">
        <v>30.43</v>
      </c>
      <c r="ID795" s="17">
        <v>30.42</v>
      </c>
      <c r="IE795" s="17">
        <v>30.42</v>
      </c>
      <c r="IF795" s="17">
        <v>30.39</v>
      </c>
      <c r="IG795" s="17">
        <v>30.39</v>
      </c>
      <c r="IH795" s="17">
        <v>30.36</v>
      </c>
      <c r="II795" s="17">
        <v>30.43</v>
      </c>
      <c r="IJ795" s="17">
        <v>30.42</v>
      </c>
      <c r="IK795" s="17">
        <v>30.38</v>
      </c>
      <c r="IL795" s="17">
        <v>30.41</v>
      </c>
      <c r="IM795" s="17">
        <v>30.38</v>
      </c>
      <c r="IN795" s="17">
        <v>30.41</v>
      </c>
      <c r="IO795" s="17">
        <v>30.41</v>
      </c>
      <c r="IP795" s="17">
        <v>30.39</v>
      </c>
      <c r="IQ795" s="17">
        <v>30.4</v>
      </c>
      <c r="IR795" s="17">
        <v>30.4</v>
      </c>
      <c r="IS795" s="17">
        <v>30.38</v>
      </c>
      <c r="IT795" s="17">
        <v>30.39</v>
      </c>
      <c r="IU795" s="17">
        <v>30.39</v>
      </c>
      <c r="IV795" s="17">
        <v>30.39</v>
      </c>
      <c r="IW795" s="17">
        <v>30.39</v>
      </c>
      <c r="IX795" s="17">
        <v>30.35</v>
      </c>
      <c r="IY795" s="17">
        <v>30.37</v>
      </c>
    </row>
    <row r="796" spans="1:259" x14ac:dyDescent="0.15">
      <c r="A796" s="17" t="s">
        <v>4557</v>
      </c>
      <c r="B796" s="17" t="s">
        <v>4906</v>
      </c>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c r="AA796" s="26"/>
      <c r="AB796" s="17"/>
      <c r="AC796" s="26"/>
      <c r="AD796" s="26"/>
      <c r="AE796" s="17"/>
      <c r="AF796" s="17"/>
      <c r="AG796" s="17"/>
      <c r="AH796" s="17"/>
      <c r="AI796" s="17"/>
      <c r="AJ796" s="17"/>
      <c r="AK796" s="17"/>
      <c r="AL796" s="17"/>
      <c r="AM796" s="17"/>
      <c r="AN796" s="17"/>
      <c r="AO796" s="17"/>
      <c r="AP796" s="17"/>
      <c r="AQ796" s="17"/>
      <c r="AR796" s="17"/>
      <c r="AS796" s="17"/>
      <c r="AT796" s="17"/>
      <c r="AU796" s="17"/>
      <c r="AV796" s="17"/>
      <c r="AW796" s="17"/>
      <c r="AX796" s="17"/>
      <c r="AY796" s="17"/>
      <c r="AZ796" s="17"/>
      <c r="BA796" s="17"/>
      <c r="BB796" s="17"/>
      <c r="BC796" s="17"/>
      <c r="BD796" s="17"/>
      <c r="BE796" s="17"/>
      <c r="BF796" s="17"/>
      <c r="BG796" s="17"/>
      <c r="BH796" s="17"/>
      <c r="BI796" s="17"/>
      <c r="BJ796" s="26"/>
      <c r="BK796" s="17"/>
      <c r="BL796" s="17"/>
      <c r="BM796" s="17"/>
      <c r="BN796" s="17"/>
      <c r="BO796" s="17"/>
      <c r="BP796" s="17"/>
      <c r="BQ796" s="17"/>
      <c r="BR796" s="17"/>
      <c r="BS796" s="17"/>
      <c r="BT796" s="17"/>
      <c r="BU796" s="17"/>
      <c r="BV796" s="17"/>
      <c r="BW796" s="17"/>
      <c r="BX796" s="26"/>
      <c r="BY796" s="26"/>
      <c r="BZ796" s="26"/>
      <c r="CA796" s="26"/>
      <c r="CB796" s="26"/>
      <c r="CC796" s="17"/>
      <c r="CD796" s="17"/>
      <c r="CE796" s="17"/>
      <c r="CF796" s="17"/>
      <c r="CG796" s="17"/>
      <c r="CH796" s="17"/>
      <c r="CI796" s="17"/>
      <c r="CJ796" s="26"/>
      <c r="CK796" s="17"/>
      <c r="CL796" s="17"/>
      <c r="CM796" s="17"/>
      <c r="CN796" s="17"/>
      <c r="CO796" s="17"/>
      <c r="CP796" s="17"/>
      <c r="CQ796" s="17"/>
      <c r="CR796" s="17"/>
      <c r="CS796" s="17"/>
      <c r="CT796" s="17"/>
      <c r="CU796" s="17"/>
      <c r="CV796" s="17"/>
      <c r="CW796" s="17"/>
      <c r="CX796" s="17"/>
      <c r="CY796" s="26"/>
      <c r="CZ796" s="26"/>
      <c r="DA796" s="26"/>
      <c r="DB796" s="17"/>
      <c r="DC796" s="17"/>
      <c r="DD796" s="17"/>
      <c r="DE796" s="17"/>
      <c r="DF796" s="17"/>
      <c r="DG796" s="17"/>
      <c r="DH796" s="26"/>
      <c r="DI796" s="17"/>
      <c r="DJ796" s="17"/>
      <c r="DK796" s="17"/>
      <c r="DL796" s="17"/>
      <c r="DM796" s="17">
        <v>10.14</v>
      </c>
      <c r="DN796" s="17">
        <v>10.14</v>
      </c>
      <c r="DO796" s="17">
        <v>10.14</v>
      </c>
      <c r="DP796" s="17">
        <v>10.14</v>
      </c>
      <c r="DQ796" s="17">
        <v>10.14</v>
      </c>
      <c r="DR796" s="17">
        <v>10.14</v>
      </c>
      <c r="DS796" s="17">
        <v>10.14</v>
      </c>
      <c r="DT796" s="17">
        <v>10.14</v>
      </c>
      <c r="DU796" s="17">
        <v>10.14</v>
      </c>
      <c r="DV796" s="17">
        <v>10.130000000000001</v>
      </c>
      <c r="DW796" s="17">
        <v>10.14</v>
      </c>
      <c r="DX796" s="17">
        <v>10.14</v>
      </c>
      <c r="DY796" s="17">
        <v>10.14</v>
      </c>
      <c r="DZ796" s="17">
        <v>10.14</v>
      </c>
      <c r="EA796" s="17">
        <v>10.14</v>
      </c>
      <c r="EB796" s="17">
        <v>10.130000000000001</v>
      </c>
      <c r="EC796" s="17">
        <v>10.130000000000001</v>
      </c>
      <c r="ED796" s="17">
        <v>10.130000000000001</v>
      </c>
      <c r="EE796" s="17">
        <v>10.130000000000001</v>
      </c>
      <c r="EF796" s="17">
        <v>10.130000000000001</v>
      </c>
      <c r="EG796" s="17">
        <v>10.130000000000001</v>
      </c>
      <c r="EH796" s="17">
        <v>10.130000000000001</v>
      </c>
      <c r="EI796" s="17">
        <v>10.14</v>
      </c>
      <c r="EJ796" s="17">
        <v>10.130000000000001</v>
      </c>
      <c r="EK796" s="17">
        <v>10.130000000000001</v>
      </c>
      <c r="EL796" s="17">
        <v>10.14</v>
      </c>
      <c r="EM796" s="17">
        <v>10.130000000000001</v>
      </c>
      <c r="EN796" s="17">
        <v>10.130000000000001</v>
      </c>
      <c r="EO796" s="17">
        <v>10.130000000000001</v>
      </c>
      <c r="EP796" s="17">
        <v>10.130000000000001</v>
      </c>
      <c r="EQ796" s="17">
        <v>10.14</v>
      </c>
      <c r="ER796" s="17">
        <v>10.119999999999999</v>
      </c>
      <c r="ES796" s="17">
        <v>10.14</v>
      </c>
      <c r="ET796" s="17">
        <v>10.15</v>
      </c>
      <c r="EU796" s="17">
        <v>10.17</v>
      </c>
      <c r="EV796" s="17">
        <v>10.18</v>
      </c>
      <c r="EW796" s="17">
        <v>10.17</v>
      </c>
      <c r="EX796" s="17">
        <v>10.16</v>
      </c>
      <c r="EY796" s="17">
        <v>10.16</v>
      </c>
      <c r="EZ796" s="17">
        <v>10.16</v>
      </c>
      <c r="FA796" s="17">
        <v>10.16</v>
      </c>
      <c r="FB796" s="17">
        <v>10.16</v>
      </c>
      <c r="FC796" s="17">
        <v>10.16</v>
      </c>
      <c r="FD796" s="17">
        <v>10.15</v>
      </c>
      <c r="FE796" s="17">
        <v>10.15</v>
      </c>
      <c r="FF796" s="17">
        <v>10.15</v>
      </c>
      <c r="FG796" s="17">
        <v>10.15</v>
      </c>
      <c r="FH796" s="17">
        <v>10.16</v>
      </c>
      <c r="FI796" s="17">
        <v>10.15</v>
      </c>
      <c r="FJ796" s="17">
        <v>10.17</v>
      </c>
      <c r="FK796" s="17">
        <v>10.16</v>
      </c>
      <c r="FL796" s="17">
        <v>10.16</v>
      </c>
      <c r="FM796" s="17">
        <v>10.16</v>
      </c>
      <c r="FN796" s="17">
        <v>10.16</v>
      </c>
      <c r="FO796" s="17">
        <v>10.17</v>
      </c>
      <c r="FP796" s="17">
        <v>10.16</v>
      </c>
      <c r="FQ796" s="17">
        <v>10.17</v>
      </c>
      <c r="FR796" s="17">
        <v>10.18</v>
      </c>
      <c r="FS796" s="17">
        <v>10.19</v>
      </c>
      <c r="FT796" s="17">
        <v>10.210000000000001</v>
      </c>
      <c r="FU796" s="17">
        <v>10.199999999999999</v>
      </c>
      <c r="FV796" s="17">
        <v>10.199999999999999</v>
      </c>
      <c r="FW796" s="17">
        <v>10.19</v>
      </c>
      <c r="FX796" s="17">
        <v>10.19</v>
      </c>
      <c r="FY796" s="17">
        <v>10.19</v>
      </c>
      <c r="FZ796" s="17">
        <v>10.19</v>
      </c>
      <c r="GA796" s="17">
        <v>10.19</v>
      </c>
      <c r="GB796" s="17">
        <v>10.199999999999999</v>
      </c>
      <c r="GC796" s="17">
        <v>10.19</v>
      </c>
      <c r="GD796" s="17">
        <v>10.19</v>
      </c>
      <c r="GE796" s="17">
        <v>10.199999999999999</v>
      </c>
      <c r="GF796" s="17">
        <v>10.19</v>
      </c>
      <c r="GG796" s="17">
        <v>10.18</v>
      </c>
      <c r="GH796" s="17">
        <v>10.18</v>
      </c>
      <c r="GI796" s="17">
        <v>10.17</v>
      </c>
      <c r="GJ796" s="17">
        <v>10.17</v>
      </c>
      <c r="GK796" s="17">
        <v>10.16</v>
      </c>
      <c r="GL796" s="17">
        <v>10.15</v>
      </c>
      <c r="GM796" s="17">
        <v>10.16</v>
      </c>
      <c r="GN796" s="17">
        <v>10.16</v>
      </c>
      <c r="GO796" s="17">
        <v>10.17</v>
      </c>
      <c r="GP796" s="17">
        <v>10.18</v>
      </c>
      <c r="GQ796" s="17">
        <v>10.17</v>
      </c>
      <c r="GR796" s="17">
        <v>10.17</v>
      </c>
      <c r="GS796" s="17">
        <v>10.18</v>
      </c>
      <c r="GT796" s="17">
        <v>10.18</v>
      </c>
      <c r="GU796" s="17">
        <v>10.18</v>
      </c>
      <c r="GV796" s="17">
        <v>10.17</v>
      </c>
      <c r="GW796" s="17">
        <v>10.18</v>
      </c>
      <c r="GX796" s="17">
        <v>10.18</v>
      </c>
      <c r="GY796" s="17">
        <v>10.19</v>
      </c>
      <c r="GZ796" s="17">
        <v>10.19</v>
      </c>
      <c r="HA796" s="17">
        <v>10.19</v>
      </c>
      <c r="HB796" s="17">
        <v>10.18</v>
      </c>
      <c r="HC796" s="17">
        <v>10.18</v>
      </c>
      <c r="HD796" s="17">
        <v>10.19</v>
      </c>
      <c r="HE796" s="17">
        <v>10.19</v>
      </c>
      <c r="HF796" s="17">
        <v>10.18</v>
      </c>
      <c r="HG796" s="17">
        <v>10.17</v>
      </c>
      <c r="HH796" s="17">
        <v>10.16</v>
      </c>
      <c r="HI796" s="17">
        <v>10.16</v>
      </c>
      <c r="HJ796" s="17">
        <v>10.15</v>
      </c>
      <c r="HK796" s="17">
        <v>10.15</v>
      </c>
      <c r="HL796" s="17">
        <v>10.14</v>
      </c>
      <c r="HM796" s="17">
        <v>10.15</v>
      </c>
      <c r="HN796" s="17">
        <v>10.199999999999999</v>
      </c>
      <c r="HO796" s="17">
        <v>10.16</v>
      </c>
      <c r="HP796" s="17">
        <v>10.17</v>
      </c>
      <c r="HQ796" s="17">
        <v>10.18</v>
      </c>
      <c r="HR796" s="17">
        <v>10.19</v>
      </c>
      <c r="HS796" s="17">
        <v>10.18</v>
      </c>
      <c r="HT796" s="17">
        <v>10.18</v>
      </c>
      <c r="HU796" s="17">
        <v>10.18</v>
      </c>
      <c r="HV796" s="17">
        <v>10.19</v>
      </c>
      <c r="HW796" s="17">
        <v>10.199999999999999</v>
      </c>
      <c r="HX796" s="17">
        <v>10.210000000000001</v>
      </c>
      <c r="HY796" s="17">
        <v>10.199999999999999</v>
      </c>
      <c r="HZ796" s="17">
        <v>10.199999999999999</v>
      </c>
      <c r="IA796" s="17">
        <v>10.19</v>
      </c>
      <c r="IB796" s="17">
        <v>10.18</v>
      </c>
      <c r="IC796" s="17">
        <v>10.19</v>
      </c>
      <c r="ID796" s="17">
        <v>10.18</v>
      </c>
      <c r="IE796" s="17">
        <v>10.19</v>
      </c>
      <c r="IF796" s="17">
        <v>10.18</v>
      </c>
      <c r="IG796" s="17">
        <v>10.18</v>
      </c>
      <c r="IH796" s="17">
        <v>10.17</v>
      </c>
      <c r="II796" s="17">
        <v>10.17</v>
      </c>
      <c r="IJ796" s="17">
        <v>10.17</v>
      </c>
      <c r="IK796" s="17">
        <v>10.17</v>
      </c>
      <c r="IL796" s="17">
        <v>10.18</v>
      </c>
      <c r="IM796" s="17">
        <v>10.18</v>
      </c>
      <c r="IN796" s="17">
        <v>10.18</v>
      </c>
      <c r="IO796" s="17">
        <v>10.18</v>
      </c>
      <c r="IP796" s="17">
        <v>10.17</v>
      </c>
      <c r="IQ796" s="17">
        <v>10.18</v>
      </c>
      <c r="IR796" s="17">
        <v>10.18</v>
      </c>
      <c r="IS796" s="17">
        <v>10.19</v>
      </c>
      <c r="IT796" s="17">
        <v>10.18</v>
      </c>
      <c r="IU796" s="17">
        <v>10.210000000000001</v>
      </c>
      <c r="IV796" s="17">
        <v>10.210000000000001</v>
      </c>
      <c r="IW796" s="17">
        <v>10.199999999999999</v>
      </c>
      <c r="IX796" s="17">
        <v>10.199999999999999</v>
      </c>
      <c r="IY796" s="17">
        <v>10.19</v>
      </c>
    </row>
    <row r="797" spans="1:259" x14ac:dyDescent="0.15">
      <c r="A797" s="17" t="s">
        <v>570</v>
      </c>
      <c r="B797" s="17" t="s">
        <v>571</v>
      </c>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c r="AA797" s="26"/>
      <c r="AB797" s="17"/>
      <c r="AC797" s="26"/>
      <c r="AD797" s="26"/>
      <c r="AE797" s="17"/>
      <c r="AF797" s="17"/>
      <c r="AG797" s="17"/>
      <c r="AH797" s="17"/>
      <c r="AI797" s="17"/>
      <c r="AJ797" s="17"/>
      <c r="AK797" s="17"/>
      <c r="AL797" s="17"/>
      <c r="AM797" s="17"/>
      <c r="AN797" s="17"/>
      <c r="AO797" s="17"/>
      <c r="AP797" s="17"/>
      <c r="AQ797" s="17"/>
      <c r="AR797" s="17"/>
      <c r="AS797" s="17"/>
      <c r="AT797" s="17"/>
      <c r="AU797" s="17"/>
      <c r="AV797" s="17"/>
      <c r="AW797" s="17"/>
      <c r="AX797" s="17"/>
      <c r="AY797" s="17"/>
      <c r="AZ797" s="17"/>
      <c r="BA797" s="17"/>
      <c r="BB797" s="17"/>
      <c r="BC797" s="17"/>
      <c r="BD797" s="17"/>
      <c r="BE797" s="17"/>
      <c r="BF797" s="17"/>
      <c r="BG797" s="17"/>
      <c r="BH797" s="17"/>
      <c r="BI797" s="17"/>
      <c r="BJ797" s="26"/>
      <c r="BK797" s="17"/>
      <c r="BL797" s="17"/>
      <c r="BM797" s="17"/>
      <c r="BN797" s="17"/>
      <c r="BO797" s="17"/>
      <c r="BP797" s="17"/>
      <c r="BQ797" s="17"/>
      <c r="BR797" s="17"/>
      <c r="BS797" s="17"/>
      <c r="BT797" s="17"/>
      <c r="BU797" s="17"/>
      <c r="BV797" s="17"/>
      <c r="BW797" s="17"/>
      <c r="BX797" s="26"/>
      <c r="BY797" s="26"/>
      <c r="BZ797" s="26"/>
      <c r="CA797" s="26"/>
      <c r="CB797" s="26"/>
      <c r="CC797" s="17"/>
      <c r="CD797" s="17"/>
      <c r="CE797" s="17"/>
      <c r="CF797" s="17"/>
      <c r="CG797" s="17"/>
      <c r="CH797" s="17"/>
      <c r="CI797" s="17"/>
      <c r="CJ797" s="26"/>
      <c r="CK797" s="17"/>
      <c r="CL797" s="17"/>
      <c r="CM797" s="17"/>
      <c r="CN797" s="17"/>
      <c r="CO797" s="17"/>
      <c r="CP797" s="17"/>
      <c r="CQ797" s="17"/>
      <c r="CR797" s="17"/>
      <c r="CS797" s="17"/>
      <c r="CT797" s="17"/>
      <c r="CU797" s="17"/>
      <c r="CV797" s="17"/>
      <c r="CW797" s="17"/>
      <c r="CX797" s="17"/>
      <c r="CY797" s="26"/>
      <c r="CZ797" s="26"/>
      <c r="DA797" s="26"/>
      <c r="DB797" s="17"/>
      <c r="DC797" s="17"/>
      <c r="DD797" s="17"/>
      <c r="DE797" s="17"/>
      <c r="DF797" s="17"/>
      <c r="DG797" s="17"/>
      <c r="DH797" s="26"/>
      <c r="DI797" s="17"/>
      <c r="DJ797" s="17"/>
      <c r="DK797" s="17"/>
      <c r="DL797" s="17"/>
      <c r="DM797" s="17">
        <v>25.95</v>
      </c>
      <c r="DN797" s="17">
        <v>25.96</v>
      </c>
      <c r="DO797" s="17">
        <v>26.01</v>
      </c>
      <c r="DP797" s="17">
        <v>26</v>
      </c>
      <c r="DQ797" s="17">
        <v>25.98</v>
      </c>
      <c r="DR797" s="17">
        <v>25.98</v>
      </c>
      <c r="DS797" s="17">
        <v>26</v>
      </c>
      <c r="DT797" s="17">
        <v>26</v>
      </c>
      <c r="DU797" s="17">
        <v>26</v>
      </c>
      <c r="DV797" s="17">
        <v>26.03</v>
      </c>
      <c r="DW797" s="17">
        <v>26.02</v>
      </c>
      <c r="DX797" s="17">
        <v>26</v>
      </c>
      <c r="DY797" s="17">
        <v>25.97</v>
      </c>
      <c r="DZ797" s="17">
        <v>25.97</v>
      </c>
      <c r="EA797" s="17">
        <v>25.99</v>
      </c>
      <c r="EB797" s="17">
        <v>25.97</v>
      </c>
      <c r="EC797" s="17">
        <v>25.95</v>
      </c>
      <c r="ED797" s="17">
        <v>25.9</v>
      </c>
      <c r="EE797" s="17">
        <v>25.92</v>
      </c>
      <c r="EF797" s="17">
        <v>25.94</v>
      </c>
      <c r="EG797" s="17">
        <v>25.93</v>
      </c>
      <c r="EH797" s="17">
        <v>25.93</v>
      </c>
      <c r="EI797" s="17">
        <v>25.91</v>
      </c>
      <c r="EJ797" s="17">
        <v>25.92</v>
      </c>
      <c r="EK797" s="17">
        <v>25.89</v>
      </c>
      <c r="EL797" s="17">
        <v>25.92</v>
      </c>
      <c r="EM797" s="17">
        <v>25.91</v>
      </c>
      <c r="EN797" s="17">
        <v>25.9</v>
      </c>
      <c r="EO797" s="17">
        <v>25.91</v>
      </c>
      <c r="EP797" s="17">
        <v>25.9</v>
      </c>
      <c r="EQ797" s="17">
        <v>25.9</v>
      </c>
      <c r="ER797" s="17">
        <v>25.87</v>
      </c>
      <c r="ES797" s="17">
        <v>25.86</v>
      </c>
      <c r="ET797" s="17">
        <v>25.88</v>
      </c>
      <c r="EU797" s="17">
        <v>25.89</v>
      </c>
      <c r="EV797" s="17">
        <v>25.89</v>
      </c>
      <c r="EW797" s="17">
        <v>25.9</v>
      </c>
      <c r="EX797" s="17">
        <v>25.91</v>
      </c>
      <c r="EY797" s="17">
        <v>25.92</v>
      </c>
      <c r="EZ797" s="17">
        <v>25.92</v>
      </c>
      <c r="FA797" s="17">
        <v>25.94</v>
      </c>
      <c r="FB797" s="17">
        <v>25.96</v>
      </c>
      <c r="FC797" s="17">
        <v>25.97</v>
      </c>
      <c r="FD797" s="17">
        <v>25.97</v>
      </c>
      <c r="FE797" s="17">
        <v>25.94</v>
      </c>
      <c r="FF797" s="17">
        <v>25.98</v>
      </c>
      <c r="FG797" s="17">
        <v>26.04</v>
      </c>
      <c r="FH797" s="17">
        <v>26.07</v>
      </c>
      <c r="FI797" s="17">
        <v>26.04</v>
      </c>
      <c r="FJ797" s="17">
        <v>26.01</v>
      </c>
      <c r="FK797" s="17">
        <v>26.08</v>
      </c>
      <c r="FL797" s="17">
        <v>26.1</v>
      </c>
      <c r="FM797" s="17">
        <v>26.09</v>
      </c>
      <c r="FN797" s="17">
        <v>26.07</v>
      </c>
      <c r="FO797" s="17">
        <v>26.02</v>
      </c>
      <c r="FP797" s="17">
        <v>26.04</v>
      </c>
      <c r="FQ797" s="17">
        <v>26.03</v>
      </c>
      <c r="FR797" s="17">
        <v>26.06</v>
      </c>
      <c r="FS797" s="17">
        <v>26.04</v>
      </c>
      <c r="FT797" s="17">
        <v>26.05</v>
      </c>
      <c r="FU797" s="17">
        <v>26</v>
      </c>
      <c r="FV797" s="17">
        <v>25.99</v>
      </c>
      <c r="FW797" s="17">
        <v>26.02</v>
      </c>
      <c r="FX797" s="17">
        <v>26.04</v>
      </c>
      <c r="FY797" s="17">
        <v>26.03</v>
      </c>
      <c r="FZ797" s="17">
        <v>26.02</v>
      </c>
      <c r="GA797" s="17">
        <v>26.03</v>
      </c>
      <c r="GB797" s="17">
        <v>26.02</v>
      </c>
      <c r="GC797" s="17">
        <v>26</v>
      </c>
      <c r="GD797" s="17">
        <v>25.97</v>
      </c>
      <c r="GE797" s="17">
        <v>25.95</v>
      </c>
      <c r="GF797" s="17">
        <v>25.96</v>
      </c>
      <c r="GG797" s="17">
        <v>25.96</v>
      </c>
      <c r="GH797" s="17">
        <v>25.94</v>
      </c>
      <c r="GI797" s="17">
        <v>25.93</v>
      </c>
      <c r="GJ797" s="17">
        <v>25.92</v>
      </c>
      <c r="GK797" s="17">
        <v>25.89</v>
      </c>
      <c r="GL797" s="17">
        <v>25.84</v>
      </c>
      <c r="GM797" s="17">
        <v>25.89</v>
      </c>
      <c r="GN797" s="17">
        <v>25.93</v>
      </c>
      <c r="GO797" s="17">
        <v>25.94</v>
      </c>
      <c r="GP797" s="17">
        <v>25.98</v>
      </c>
      <c r="GQ797" s="17">
        <v>25.96</v>
      </c>
      <c r="GR797" s="17">
        <v>25.93</v>
      </c>
      <c r="GS797" s="17">
        <v>25.93</v>
      </c>
      <c r="GT797" s="17">
        <v>25.94</v>
      </c>
      <c r="GU797" s="17">
        <v>25.95</v>
      </c>
      <c r="GV797" s="17">
        <v>25.95</v>
      </c>
      <c r="GW797" s="17">
        <v>25.94</v>
      </c>
      <c r="GX797" s="17">
        <v>25.93</v>
      </c>
      <c r="GY797" s="17">
        <v>25.93</v>
      </c>
      <c r="GZ797" s="17">
        <v>25.92</v>
      </c>
      <c r="HA797" s="17">
        <v>25.93</v>
      </c>
      <c r="HB797" s="17">
        <v>25.95</v>
      </c>
      <c r="HC797" s="17">
        <v>25.94</v>
      </c>
      <c r="HD797" s="17">
        <v>25.93</v>
      </c>
      <c r="HE797" s="17">
        <v>25.95</v>
      </c>
      <c r="HF797" s="17">
        <v>25.94</v>
      </c>
      <c r="HG797" s="17">
        <v>25.91</v>
      </c>
      <c r="HH797" s="17">
        <v>25.91</v>
      </c>
      <c r="HI797" s="17">
        <v>25.92</v>
      </c>
      <c r="HJ797" s="17">
        <v>25.91</v>
      </c>
      <c r="HK797" s="17">
        <v>25.9</v>
      </c>
      <c r="HL797" s="17">
        <v>25.9</v>
      </c>
      <c r="HM797" s="17">
        <v>25.93</v>
      </c>
      <c r="HN797" s="17">
        <v>25.9</v>
      </c>
      <c r="HO797" s="17">
        <v>25.89</v>
      </c>
      <c r="HP797" s="17">
        <v>25.87</v>
      </c>
      <c r="HQ797" s="17">
        <v>25.83</v>
      </c>
      <c r="HR797" s="17">
        <v>25.85</v>
      </c>
      <c r="HS797" s="17">
        <v>25.89</v>
      </c>
      <c r="HT797" s="17">
        <v>25.9</v>
      </c>
      <c r="HU797" s="17">
        <v>25.88</v>
      </c>
      <c r="HV797" s="17">
        <v>25.88</v>
      </c>
      <c r="HW797" s="17">
        <v>25.93</v>
      </c>
      <c r="HX797" s="17">
        <v>25.91</v>
      </c>
      <c r="HY797" s="17">
        <v>25.91</v>
      </c>
      <c r="HZ797" s="17">
        <v>25.92</v>
      </c>
      <c r="IA797" s="17">
        <v>25.9</v>
      </c>
      <c r="IB797" s="17">
        <v>25.88</v>
      </c>
      <c r="IC797" s="17">
        <v>25.89</v>
      </c>
      <c r="ID797" s="17">
        <v>25.92</v>
      </c>
      <c r="IE797" s="17">
        <v>25.9</v>
      </c>
      <c r="IF797" s="17">
        <v>25.9</v>
      </c>
      <c r="IG797" s="17">
        <v>25.9</v>
      </c>
      <c r="IH797" s="17">
        <v>25.91</v>
      </c>
      <c r="II797" s="17">
        <v>25.94</v>
      </c>
      <c r="IJ797" s="17">
        <v>25.95</v>
      </c>
      <c r="IK797" s="17">
        <v>25.98</v>
      </c>
      <c r="IL797" s="17">
        <v>26.05</v>
      </c>
      <c r="IM797" s="17">
        <v>26.06</v>
      </c>
      <c r="IN797" s="17">
        <v>26.04</v>
      </c>
      <c r="IO797" s="17">
        <v>26.03</v>
      </c>
      <c r="IP797" s="17">
        <v>26.03</v>
      </c>
      <c r="IQ797" s="17">
        <v>26.08</v>
      </c>
      <c r="IR797" s="17">
        <v>26.09</v>
      </c>
      <c r="IS797" s="17">
        <v>26.05</v>
      </c>
      <c r="IT797" s="17">
        <v>26.08</v>
      </c>
      <c r="IU797" s="17">
        <v>26.09</v>
      </c>
      <c r="IV797" s="17">
        <v>26.09</v>
      </c>
      <c r="IW797" s="17">
        <v>26.09</v>
      </c>
      <c r="IX797" s="17">
        <v>26.09</v>
      </c>
      <c r="IY797" s="17">
        <v>26.09</v>
      </c>
    </row>
    <row r="798" spans="1:259" x14ac:dyDescent="0.15">
      <c r="A798" s="17" t="s">
        <v>2760</v>
      </c>
      <c r="B798" s="17" t="s">
        <v>2761</v>
      </c>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c r="AA798" s="26"/>
      <c r="AB798" s="17"/>
      <c r="AC798" s="26"/>
      <c r="AD798" s="26"/>
      <c r="AE798" s="17"/>
      <c r="AF798" s="17"/>
      <c r="AG798" s="17"/>
      <c r="AH798" s="17"/>
      <c r="AI798" s="17"/>
      <c r="AJ798" s="17"/>
      <c r="AK798" s="17"/>
      <c r="AL798" s="17"/>
      <c r="AM798" s="17"/>
      <c r="AN798" s="17"/>
      <c r="AO798" s="17"/>
      <c r="AP798" s="17"/>
      <c r="AQ798" s="17"/>
      <c r="AR798" s="17"/>
      <c r="AS798" s="17"/>
      <c r="AT798" s="17"/>
      <c r="AU798" s="17"/>
      <c r="AV798" s="17"/>
      <c r="AW798" s="17"/>
      <c r="AX798" s="17"/>
      <c r="AY798" s="17"/>
      <c r="AZ798" s="17"/>
      <c r="BA798" s="17"/>
      <c r="BB798" s="17"/>
      <c r="BC798" s="17"/>
      <c r="BD798" s="17"/>
      <c r="BE798" s="17"/>
      <c r="BF798" s="17"/>
      <c r="BG798" s="17"/>
      <c r="BH798" s="17"/>
      <c r="BI798" s="17"/>
      <c r="BJ798" s="26"/>
      <c r="BK798" s="17"/>
      <c r="BL798" s="17"/>
      <c r="BM798" s="17"/>
      <c r="BN798" s="17"/>
      <c r="BO798" s="17"/>
      <c r="BP798" s="17"/>
      <c r="BQ798" s="17"/>
      <c r="BR798" s="17"/>
      <c r="BS798" s="17"/>
      <c r="BT798" s="17"/>
      <c r="BU798" s="17"/>
      <c r="BV798" s="17"/>
      <c r="BW798" s="17"/>
      <c r="BX798" s="26"/>
      <c r="BY798" s="26"/>
      <c r="BZ798" s="26"/>
      <c r="CA798" s="26"/>
      <c r="CB798" s="26"/>
      <c r="CC798" s="17"/>
      <c r="CD798" s="17"/>
      <c r="CE798" s="17"/>
      <c r="CF798" s="17"/>
      <c r="CG798" s="17"/>
      <c r="CH798" s="17"/>
      <c r="CI798" s="17"/>
      <c r="CJ798" s="26"/>
      <c r="CK798" s="17"/>
      <c r="CL798" s="17"/>
      <c r="CM798" s="17"/>
      <c r="CN798" s="17"/>
      <c r="CO798" s="17"/>
      <c r="CP798" s="17"/>
      <c r="CQ798" s="17"/>
      <c r="CR798" s="17"/>
      <c r="CS798" s="17"/>
      <c r="CT798" s="17"/>
      <c r="CU798" s="17"/>
      <c r="CV798" s="17"/>
      <c r="CW798" s="17"/>
      <c r="CX798" s="17"/>
      <c r="CY798" s="26"/>
      <c r="CZ798" s="26"/>
      <c r="DA798" s="26"/>
      <c r="DB798" s="17"/>
      <c r="DC798" s="17"/>
      <c r="DD798" s="17"/>
      <c r="DE798" s="17"/>
      <c r="DF798" s="17"/>
      <c r="DG798" s="17"/>
      <c r="DH798" s="26"/>
      <c r="DI798" s="17"/>
      <c r="DJ798" s="17"/>
      <c r="DK798" s="17"/>
      <c r="DL798" s="17"/>
      <c r="DM798" s="17">
        <v>29.98</v>
      </c>
      <c r="DN798" s="17">
        <v>29.98</v>
      </c>
      <c r="DO798" s="17">
        <v>30.03</v>
      </c>
      <c r="DP798" s="17">
        <v>30.07</v>
      </c>
      <c r="DQ798" s="17">
        <v>29.93</v>
      </c>
      <c r="DR798" s="17">
        <v>29.85</v>
      </c>
      <c r="DS798" s="17">
        <v>29.85</v>
      </c>
      <c r="DT798" s="17">
        <v>29.92</v>
      </c>
      <c r="DU798" s="17">
        <v>29.91</v>
      </c>
      <c r="DV798" s="17">
        <v>29.85</v>
      </c>
      <c r="DW798" s="17">
        <v>29.77</v>
      </c>
      <c r="DX798" s="17">
        <v>29.79</v>
      </c>
      <c r="DY798" s="17">
        <v>29.88</v>
      </c>
      <c r="DZ798" s="17">
        <v>29.99</v>
      </c>
      <c r="EA798" s="17">
        <v>30.05</v>
      </c>
      <c r="EB798" s="17">
        <v>29.95</v>
      </c>
      <c r="EC798" s="17">
        <v>29.96</v>
      </c>
      <c r="ED798" s="17">
        <v>29.95</v>
      </c>
      <c r="EE798" s="17">
        <v>29.96</v>
      </c>
      <c r="EF798" s="17">
        <v>29.97</v>
      </c>
      <c r="EG798" s="17">
        <v>30.16</v>
      </c>
      <c r="EH798" s="17">
        <v>30.17</v>
      </c>
      <c r="EI798" s="17">
        <v>30.26</v>
      </c>
      <c r="EJ798" s="17">
        <v>30.27</v>
      </c>
      <c r="EK798" s="17">
        <v>30.22</v>
      </c>
      <c r="EL798" s="17">
        <v>30.35</v>
      </c>
      <c r="EM798" s="17">
        <v>30.39</v>
      </c>
      <c r="EN798" s="17">
        <v>30.26</v>
      </c>
      <c r="EO798" s="17">
        <v>30.27</v>
      </c>
      <c r="EP798" s="17">
        <v>30.38</v>
      </c>
      <c r="EQ798" s="17">
        <v>30.8</v>
      </c>
      <c r="ER798" s="17">
        <v>30.58</v>
      </c>
      <c r="ES798" s="17">
        <v>30.59</v>
      </c>
      <c r="ET798" s="17">
        <v>30.58</v>
      </c>
      <c r="EU798" s="17">
        <v>30.51</v>
      </c>
      <c r="EV798" s="17">
        <v>30.45</v>
      </c>
      <c r="EW798" s="17">
        <v>30.42</v>
      </c>
      <c r="EX798" s="17">
        <v>30.4</v>
      </c>
      <c r="EY798" s="17">
        <v>30.4</v>
      </c>
      <c r="EZ798" s="17">
        <v>30.43</v>
      </c>
      <c r="FA798" s="17">
        <v>30.48</v>
      </c>
      <c r="FB798" s="17">
        <v>30.53</v>
      </c>
      <c r="FC798" s="17">
        <v>30.41</v>
      </c>
      <c r="FD798" s="17">
        <v>30.3</v>
      </c>
      <c r="FE798" s="17">
        <v>30.3</v>
      </c>
      <c r="FF798" s="17">
        <v>30.39</v>
      </c>
      <c r="FG798" s="17">
        <v>30.35</v>
      </c>
      <c r="FH798" s="17">
        <v>30.35</v>
      </c>
      <c r="FI798" s="17">
        <v>30.4</v>
      </c>
      <c r="FJ798" s="17">
        <v>30.45</v>
      </c>
      <c r="FK798" s="17">
        <v>30.44</v>
      </c>
      <c r="FL798" s="17">
        <v>30.4</v>
      </c>
      <c r="FM798" s="17">
        <v>30.31</v>
      </c>
      <c r="FN798" s="17">
        <v>30.33</v>
      </c>
      <c r="FO798" s="17">
        <v>30.4</v>
      </c>
      <c r="FP798" s="17">
        <v>30.42</v>
      </c>
      <c r="FQ798" s="17">
        <v>30.47</v>
      </c>
      <c r="FR798" s="17">
        <v>30.43</v>
      </c>
      <c r="FS798" s="17">
        <v>30.38</v>
      </c>
      <c r="FT798" s="17">
        <v>30.53</v>
      </c>
      <c r="FU798" s="17">
        <v>30.73</v>
      </c>
      <c r="FV798" s="17">
        <v>30.65</v>
      </c>
      <c r="FW798" s="17">
        <v>30.62</v>
      </c>
      <c r="FX798" s="17">
        <v>30.68</v>
      </c>
      <c r="FY798" s="17">
        <v>30.82</v>
      </c>
      <c r="FZ798" s="17">
        <v>31.2</v>
      </c>
      <c r="GA798" s="17">
        <v>31.02</v>
      </c>
      <c r="GB798" s="17">
        <v>31.15</v>
      </c>
      <c r="GC798" s="17">
        <v>31.11</v>
      </c>
      <c r="GD798" s="17">
        <v>31.08</v>
      </c>
      <c r="GE798" s="17">
        <v>31.08</v>
      </c>
      <c r="GF798" s="17">
        <v>31.12</v>
      </c>
      <c r="GG798" s="17">
        <v>31.22</v>
      </c>
      <c r="GH798" s="17">
        <v>31.39</v>
      </c>
      <c r="GI798" s="17">
        <v>31.25</v>
      </c>
      <c r="GJ798" s="17">
        <v>31.14</v>
      </c>
      <c r="GK798" s="17">
        <v>31.12</v>
      </c>
      <c r="GL798" s="17">
        <v>31.13</v>
      </c>
      <c r="GM798" s="17">
        <v>31.12</v>
      </c>
      <c r="GN798" s="17">
        <v>31.14</v>
      </c>
      <c r="GO798" s="17">
        <v>31.18</v>
      </c>
      <c r="GP798" s="17">
        <v>31.48</v>
      </c>
      <c r="GQ798" s="17">
        <v>31.66</v>
      </c>
      <c r="GR798" s="17">
        <v>31.45</v>
      </c>
      <c r="GS798" s="17">
        <v>31.33</v>
      </c>
      <c r="GT798" s="17">
        <v>31.38</v>
      </c>
      <c r="GU798" s="17">
        <v>31.55</v>
      </c>
      <c r="GV798" s="17">
        <v>31.75</v>
      </c>
      <c r="GW798" s="17">
        <v>31.66</v>
      </c>
      <c r="GX798" s="17">
        <v>31.58</v>
      </c>
      <c r="GY798" s="17">
        <v>31.58</v>
      </c>
      <c r="GZ798" s="17">
        <v>31.99</v>
      </c>
      <c r="HA798" s="17">
        <v>32</v>
      </c>
      <c r="HB798" s="17">
        <v>31.89</v>
      </c>
      <c r="HC798" s="17">
        <v>31.9</v>
      </c>
      <c r="HD798" s="17">
        <v>31.85</v>
      </c>
      <c r="HE798" s="17">
        <v>31.78</v>
      </c>
      <c r="HF798" s="17">
        <v>31.67</v>
      </c>
      <c r="HG798" s="17">
        <v>31.6</v>
      </c>
      <c r="HH798" s="17">
        <v>31.57</v>
      </c>
      <c r="HI798" s="17">
        <v>31.6</v>
      </c>
      <c r="HJ798" s="17">
        <v>31.55</v>
      </c>
      <c r="HK798" s="17">
        <v>31.51</v>
      </c>
      <c r="HL798" s="17">
        <v>31.4</v>
      </c>
      <c r="HM798" s="17">
        <v>31.3</v>
      </c>
      <c r="HN798" s="17">
        <v>31.21</v>
      </c>
      <c r="HO798" s="17">
        <v>31.34</v>
      </c>
      <c r="HP798" s="17">
        <v>31.45</v>
      </c>
      <c r="HQ798" s="17">
        <v>31.39</v>
      </c>
      <c r="HR798" s="17">
        <v>31.29</v>
      </c>
      <c r="HS798" s="17">
        <v>31.25</v>
      </c>
      <c r="HT798" s="17">
        <v>31.28</v>
      </c>
      <c r="HU798" s="17">
        <v>31.45</v>
      </c>
      <c r="HV798" s="17">
        <v>31.51</v>
      </c>
      <c r="HW798" s="17">
        <v>31.56</v>
      </c>
      <c r="HX798" s="17">
        <v>31.67</v>
      </c>
      <c r="HY798" s="17">
        <v>31.6</v>
      </c>
      <c r="HZ798" s="17">
        <v>31.53</v>
      </c>
      <c r="IA798" s="17">
        <v>31.42</v>
      </c>
      <c r="IB798" s="17">
        <v>31.33</v>
      </c>
      <c r="IC798" s="17">
        <v>31.45</v>
      </c>
      <c r="ID798" s="17">
        <v>31.53</v>
      </c>
      <c r="IE798" s="17">
        <v>31.54</v>
      </c>
      <c r="IF798" s="17">
        <v>31.46</v>
      </c>
      <c r="IG798" s="17">
        <v>31.4</v>
      </c>
      <c r="IH798" s="17">
        <v>31.44</v>
      </c>
      <c r="II798" s="17">
        <v>31.56</v>
      </c>
      <c r="IJ798" s="17">
        <v>31.65</v>
      </c>
      <c r="IK798" s="17">
        <v>31.83</v>
      </c>
      <c r="IL798" s="17">
        <v>31.92</v>
      </c>
      <c r="IM798" s="17">
        <v>31.79</v>
      </c>
      <c r="IN798" s="17">
        <v>31.58</v>
      </c>
      <c r="IO798" s="17">
        <v>31.67</v>
      </c>
      <c r="IP798" s="17">
        <v>31.74</v>
      </c>
      <c r="IQ798" s="17">
        <v>31.69</v>
      </c>
      <c r="IR798" s="17">
        <v>31.59</v>
      </c>
      <c r="IS798" s="17">
        <v>31.65</v>
      </c>
      <c r="IT798" s="17">
        <v>31.65</v>
      </c>
      <c r="IU798" s="17">
        <v>31.6</v>
      </c>
      <c r="IV798" s="17">
        <v>31.5</v>
      </c>
      <c r="IW798" s="17">
        <v>31.55</v>
      </c>
      <c r="IX798" s="17">
        <v>31.59</v>
      </c>
      <c r="IY798" s="17">
        <v>31.55</v>
      </c>
    </row>
    <row r="799" spans="1:259" x14ac:dyDescent="0.15">
      <c r="A799" s="17" t="s">
        <v>3148</v>
      </c>
      <c r="B799" s="17" t="s">
        <v>3149</v>
      </c>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c r="AA799" s="26"/>
      <c r="AB799" s="17"/>
      <c r="AC799" s="26"/>
      <c r="AD799" s="26"/>
      <c r="AE799" s="17"/>
      <c r="AF799" s="17"/>
      <c r="AG799" s="17"/>
      <c r="AH799" s="17"/>
      <c r="AI799" s="17"/>
      <c r="AJ799" s="17"/>
      <c r="AK799" s="17"/>
      <c r="AL799" s="17"/>
      <c r="AM799" s="17"/>
      <c r="AN799" s="17"/>
      <c r="AO799" s="17"/>
      <c r="AP799" s="17"/>
      <c r="AQ799" s="17"/>
      <c r="AR799" s="17"/>
      <c r="AS799" s="17"/>
      <c r="AT799" s="17"/>
      <c r="AU799" s="17"/>
      <c r="AV799" s="17"/>
      <c r="AW799" s="17"/>
      <c r="AX799" s="17"/>
      <c r="AY799" s="17"/>
      <c r="AZ799" s="17"/>
      <c r="BA799" s="17"/>
      <c r="BB799" s="17"/>
      <c r="BC799" s="17"/>
      <c r="BD799" s="17"/>
      <c r="BE799" s="17"/>
      <c r="BF799" s="17"/>
      <c r="BG799" s="17"/>
      <c r="BH799" s="17"/>
      <c r="BI799" s="17"/>
      <c r="BJ799" s="26"/>
      <c r="BK799" s="17"/>
      <c r="BL799" s="17"/>
      <c r="BM799" s="17"/>
      <c r="BN799" s="17"/>
      <c r="BO799" s="17"/>
      <c r="BP799" s="17"/>
      <c r="BQ799" s="17"/>
      <c r="BR799" s="17"/>
      <c r="BS799" s="17"/>
      <c r="BT799" s="17"/>
      <c r="BU799" s="17"/>
      <c r="BV799" s="17"/>
      <c r="BW799" s="17"/>
      <c r="BX799" s="26"/>
      <c r="BY799" s="26"/>
      <c r="BZ799" s="26"/>
      <c r="CA799" s="26"/>
      <c r="CB799" s="26"/>
      <c r="CC799" s="17"/>
      <c r="CD799" s="17"/>
      <c r="CE799" s="17"/>
      <c r="CF799" s="17"/>
      <c r="CG799" s="17"/>
      <c r="CH799" s="17"/>
      <c r="CI799" s="17"/>
      <c r="CJ799" s="26"/>
      <c r="CK799" s="17"/>
      <c r="CL799" s="17"/>
      <c r="CM799" s="17"/>
      <c r="CN799" s="17"/>
      <c r="CO799" s="17"/>
      <c r="CP799" s="17"/>
      <c r="CQ799" s="17"/>
      <c r="CR799" s="17"/>
      <c r="CS799" s="17"/>
      <c r="CT799" s="17"/>
      <c r="CU799" s="17"/>
      <c r="CV799" s="17"/>
      <c r="CW799" s="17"/>
      <c r="CX799" s="17"/>
      <c r="CY799" s="26"/>
      <c r="CZ799" s="26"/>
      <c r="DA799" s="26"/>
      <c r="DB799" s="17"/>
      <c r="DC799" s="17"/>
      <c r="DD799" s="17"/>
      <c r="DE799" s="17"/>
      <c r="DF799" s="17"/>
      <c r="DG799" s="17"/>
      <c r="DH799" s="26"/>
      <c r="DI799" s="17"/>
      <c r="DJ799" s="17"/>
      <c r="DK799" s="17"/>
      <c r="DL799" s="17"/>
      <c r="DM799" s="17">
        <v>322.94</v>
      </c>
      <c r="DN799" s="17">
        <v>323.13</v>
      </c>
      <c r="DO799" s="17">
        <v>323.10000000000002</v>
      </c>
      <c r="DP799" s="17">
        <v>323.27</v>
      </c>
      <c r="DQ799" s="17">
        <v>323.19</v>
      </c>
      <c r="DR799" s="17">
        <v>323.25</v>
      </c>
      <c r="DS799" s="17">
        <v>323.24</v>
      </c>
      <c r="DT799" s="17">
        <v>323.24</v>
      </c>
      <c r="DU799" s="17">
        <v>323.18</v>
      </c>
      <c r="DV799" s="17">
        <v>323.33</v>
      </c>
      <c r="DW799" s="17">
        <v>323.45</v>
      </c>
      <c r="DX799" s="17">
        <v>323.64</v>
      </c>
      <c r="DY799" s="17">
        <v>323.64999999999998</v>
      </c>
      <c r="DZ799" s="17">
        <v>323.49</v>
      </c>
      <c r="EA799" s="17">
        <v>323.42</v>
      </c>
      <c r="EB799" s="17">
        <v>323.33999999999997</v>
      </c>
      <c r="EC799" s="17">
        <v>323.37</v>
      </c>
      <c r="ED799" s="17">
        <v>323.37</v>
      </c>
      <c r="EE799" s="17">
        <v>323.41000000000003</v>
      </c>
      <c r="EF799" s="17">
        <v>323.37</v>
      </c>
      <c r="EG799" s="17">
        <v>323.45</v>
      </c>
      <c r="EH799" s="17">
        <v>323.5</v>
      </c>
      <c r="EI799" s="17">
        <v>323.7</v>
      </c>
      <c r="EJ799" s="17">
        <v>323.60000000000002</v>
      </c>
      <c r="EK799" s="17">
        <v>323.5</v>
      </c>
      <c r="EL799" s="17">
        <v>323.52999999999997</v>
      </c>
      <c r="EM799" s="17">
        <v>323.62</v>
      </c>
      <c r="EN799" s="17">
        <v>323.45</v>
      </c>
      <c r="EO799" s="17">
        <v>323.47000000000003</v>
      </c>
      <c r="EP799" s="17">
        <v>323.48</v>
      </c>
      <c r="EQ799" s="17">
        <v>323.51</v>
      </c>
      <c r="ER799" s="17">
        <v>323.57</v>
      </c>
      <c r="ES799" s="17">
        <v>323.62</v>
      </c>
      <c r="ET799" s="17">
        <v>323.69</v>
      </c>
      <c r="EU799" s="17">
        <v>323.73</v>
      </c>
      <c r="EV799" s="17">
        <v>323.74</v>
      </c>
      <c r="EW799" s="17">
        <v>323.64999999999998</v>
      </c>
      <c r="EX799" s="17">
        <v>323.61</v>
      </c>
      <c r="EY799" s="17">
        <v>323.58999999999997</v>
      </c>
      <c r="EZ799" s="17">
        <v>323.57</v>
      </c>
      <c r="FA799" s="17">
        <v>323.54000000000002</v>
      </c>
      <c r="FB799" s="17">
        <v>323.52</v>
      </c>
      <c r="FC799" s="17">
        <v>323.45999999999998</v>
      </c>
      <c r="FD799" s="17">
        <v>323.47000000000003</v>
      </c>
      <c r="FE799" s="17">
        <v>323.54000000000002</v>
      </c>
      <c r="FF799" s="17">
        <v>323.56</v>
      </c>
      <c r="FG799" s="17">
        <v>323.57</v>
      </c>
      <c r="FH799" s="17">
        <v>323.64999999999998</v>
      </c>
      <c r="FI799" s="17">
        <v>323.73</v>
      </c>
      <c r="FJ799" s="17">
        <v>323.93</v>
      </c>
      <c r="FK799" s="17">
        <v>323.86</v>
      </c>
      <c r="FL799" s="17">
        <v>323.93</v>
      </c>
      <c r="FM799" s="17">
        <v>323.89999999999998</v>
      </c>
      <c r="FN799" s="17">
        <v>323.99</v>
      </c>
      <c r="FO799" s="17">
        <v>324.05</v>
      </c>
      <c r="FP799" s="17">
        <v>324.02</v>
      </c>
      <c r="FQ799" s="17">
        <v>323.95</v>
      </c>
      <c r="FR799" s="17">
        <v>324.02999999999997</v>
      </c>
      <c r="FS799" s="17">
        <v>323.89999999999998</v>
      </c>
      <c r="FT799" s="17">
        <v>323.87</v>
      </c>
      <c r="FU799" s="17">
        <v>323.89</v>
      </c>
      <c r="FV799" s="17">
        <v>323.92</v>
      </c>
      <c r="FW799" s="17">
        <v>323.82</v>
      </c>
      <c r="FX799" s="17">
        <v>323.77</v>
      </c>
      <c r="FY799" s="17">
        <v>323.92</v>
      </c>
      <c r="FZ799" s="17">
        <v>324.13</v>
      </c>
      <c r="GA799" s="17">
        <v>324.25</v>
      </c>
      <c r="GB799" s="17">
        <v>324.2</v>
      </c>
      <c r="GC799" s="17">
        <v>324.08999999999997</v>
      </c>
      <c r="GD799" s="17">
        <v>324.13</v>
      </c>
      <c r="GE799" s="17">
        <v>324.06</v>
      </c>
      <c r="GF799" s="17">
        <v>324.04000000000002</v>
      </c>
      <c r="GG799" s="17">
        <v>323.98</v>
      </c>
      <c r="GH799" s="17">
        <v>323.83</v>
      </c>
      <c r="GI799" s="17">
        <v>323.87</v>
      </c>
      <c r="GJ799" s="17">
        <v>323.7</v>
      </c>
      <c r="GK799" s="17">
        <v>323.72000000000003</v>
      </c>
      <c r="GL799" s="17">
        <v>323.55</v>
      </c>
      <c r="GM799" s="17">
        <v>323.60000000000002</v>
      </c>
      <c r="GN799" s="17">
        <v>323.5</v>
      </c>
      <c r="GO799" s="17">
        <v>323.49</v>
      </c>
      <c r="GP799" s="17">
        <v>323.76</v>
      </c>
      <c r="GQ799" s="17">
        <v>323.73</v>
      </c>
      <c r="GR799" s="17">
        <v>323.77</v>
      </c>
      <c r="GS799" s="17">
        <v>323.81</v>
      </c>
      <c r="GT799" s="17">
        <v>323.70999999999998</v>
      </c>
      <c r="GU799" s="17">
        <v>323.7</v>
      </c>
      <c r="GV799" s="17">
        <v>323.79000000000002</v>
      </c>
      <c r="GW799" s="17">
        <v>323.83999999999997</v>
      </c>
      <c r="GX799" s="17">
        <v>323.70999999999998</v>
      </c>
      <c r="GY799" s="17">
        <v>323.77</v>
      </c>
      <c r="GZ799" s="17">
        <v>323.95</v>
      </c>
      <c r="HA799" s="17">
        <v>323.89</v>
      </c>
      <c r="HB799" s="17">
        <v>323.92</v>
      </c>
      <c r="HC799" s="17">
        <v>323.92</v>
      </c>
      <c r="HD799" s="17">
        <v>323.89</v>
      </c>
      <c r="HE799" s="17">
        <v>323.8</v>
      </c>
      <c r="HF799" s="17">
        <v>323.89999999999998</v>
      </c>
      <c r="HG799" s="17">
        <v>323.72000000000003</v>
      </c>
      <c r="HH799" s="17">
        <v>323.69</v>
      </c>
      <c r="HI799" s="17">
        <v>323.58</v>
      </c>
      <c r="HJ799" s="17">
        <v>323.45999999999998</v>
      </c>
      <c r="HK799" s="17">
        <v>323.33</v>
      </c>
      <c r="HL799" s="17">
        <v>323.23</v>
      </c>
      <c r="HM799" s="17">
        <v>323.17</v>
      </c>
      <c r="HN799" s="17">
        <v>323.2</v>
      </c>
      <c r="HO799" s="17">
        <v>323.16000000000003</v>
      </c>
      <c r="HP799" s="17">
        <v>323.14</v>
      </c>
      <c r="HQ799" s="17">
        <v>322.99</v>
      </c>
      <c r="HR799" s="17">
        <v>323.08</v>
      </c>
      <c r="HS799" s="17">
        <v>323.18</v>
      </c>
      <c r="HT799" s="17">
        <v>323.04000000000002</v>
      </c>
      <c r="HU799" s="17">
        <v>323.27999999999997</v>
      </c>
      <c r="HV799" s="17">
        <v>323.33</v>
      </c>
      <c r="HW799" s="17">
        <v>323.44</v>
      </c>
      <c r="HX799" s="17">
        <v>323.5</v>
      </c>
      <c r="HY799" s="17">
        <v>323.43</v>
      </c>
      <c r="HZ799" s="17">
        <v>323.37</v>
      </c>
      <c r="IA799" s="17">
        <v>323.5</v>
      </c>
      <c r="IB799" s="17">
        <v>323.42</v>
      </c>
      <c r="IC799" s="17">
        <v>323.39</v>
      </c>
      <c r="ID799" s="17">
        <v>323.38</v>
      </c>
      <c r="IE799" s="17">
        <v>323.51</v>
      </c>
      <c r="IF799" s="17">
        <v>323.33999999999997</v>
      </c>
      <c r="IG799" s="17">
        <v>323.42</v>
      </c>
      <c r="IH799" s="17">
        <v>323.22000000000003</v>
      </c>
      <c r="II799" s="17">
        <v>323.12</v>
      </c>
      <c r="IJ799" s="17">
        <v>323.14999999999998</v>
      </c>
      <c r="IK799" s="17">
        <v>323.11</v>
      </c>
      <c r="IL799" s="17">
        <v>323.18</v>
      </c>
      <c r="IM799" s="17">
        <v>323.48</v>
      </c>
      <c r="IN799" s="17">
        <v>323.35000000000002</v>
      </c>
      <c r="IO799" s="17">
        <v>323.58999999999997</v>
      </c>
      <c r="IP799" s="17">
        <v>323.52</v>
      </c>
      <c r="IQ799" s="17">
        <v>323.45</v>
      </c>
      <c r="IR799" s="17">
        <v>323.57</v>
      </c>
      <c r="IS799" s="17">
        <v>323.58999999999997</v>
      </c>
      <c r="IT799" s="17">
        <v>323.66000000000003</v>
      </c>
      <c r="IU799" s="17">
        <v>323.73</v>
      </c>
      <c r="IV799" s="17">
        <v>323.67</v>
      </c>
      <c r="IW799" s="17">
        <v>323.74</v>
      </c>
      <c r="IX799" s="17">
        <v>323.69</v>
      </c>
      <c r="IY799" s="17">
        <v>323.70999999999998</v>
      </c>
    </row>
    <row r="800" spans="1:259" x14ac:dyDescent="0.15">
      <c r="A800" s="17" t="s">
        <v>3498</v>
      </c>
      <c r="B800" s="17" t="s">
        <v>3499</v>
      </c>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c r="AA800" s="26"/>
      <c r="AB800" s="17"/>
      <c r="AC800" s="26"/>
      <c r="AD800" s="26"/>
      <c r="AE800" s="17"/>
      <c r="AF800" s="17"/>
      <c r="AG800" s="17"/>
      <c r="AH800" s="17"/>
      <c r="AI800" s="17"/>
      <c r="AJ800" s="17"/>
      <c r="AK800" s="17"/>
      <c r="AL800" s="17"/>
      <c r="AM800" s="17"/>
      <c r="AN800" s="17"/>
      <c r="AO800" s="17"/>
      <c r="AP800" s="17"/>
      <c r="AQ800" s="17"/>
      <c r="AR800" s="17"/>
      <c r="AS800" s="17"/>
      <c r="AT800" s="17"/>
      <c r="AU800" s="17"/>
      <c r="AV800" s="17"/>
      <c r="AW800" s="17"/>
      <c r="AX800" s="17"/>
      <c r="AY800" s="17"/>
      <c r="AZ800" s="17"/>
      <c r="BA800" s="17"/>
      <c r="BB800" s="17"/>
      <c r="BC800" s="17"/>
      <c r="BD800" s="17"/>
      <c r="BE800" s="17"/>
      <c r="BF800" s="17"/>
      <c r="BG800" s="17"/>
      <c r="BH800" s="17"/>
      <c r="BI800" s="17"/>
      <c r="BJ800" s="26"/>
      <c r="BK800" s="17"/>
      <c r="BL800" s="17"/>
      <c r="BM800" s="17"/>
      <c r="BN800" s="17"/>
      <c r="BO800" s="17"/>
      <c r="BP800" s="17"/>
      <c r="BQ800" s="17"/>
      <c r="BR800" s="17"/>
      <c r="BS800" s="17"/>
      <c r="BT800" s="17"/>
      <c r="BU800" s="17"/>
      <c r="BV800" s="17"/>
      <c r="BW800" s="17"/>
      <c r="BX800" s="26"/>
      <c r="BY800" s="26"/>
      <c r="BZ800" s="26"/>
      <c r="CA800" s="26"/>
      <c r="CB800" s="26"/>
      <c r="CC800" s="17"/>
      <c r="CD800" s="17"/>
      <c r="CE800" s="17"/>
      <c r="CF800" s="17"/>
      <c r="CG800" s="17"/>
      <c r="CH800" s="17"/>
      <c r="CI800" s="17"/>
      <c r="CJ800" s="26"/>
      <c r="CK800" s="17"/>
      <c r="CL800" s="17"/>
      <c r="CM800" s="17"/>
      <c r="CN800" s="17"/>
      <c r="CO800" s="17"/>
      <c r="CP800" s="17"/>
      <c r="CQ800" s="17"/>
      <c r="CR800" s="17"/>
      <c r="CS800" s="17"/>
      <c r="CT800" s="17"/>
      <c r="CU800" s="17"/>
      <c r="CV800" s="17"/>
      <c r="CW800" s="17"/>
      <c r="CX800" s="17"/>
      <c r="CY800" s="26"/>
      <c r="CZ800" s="26"/>
      <c r="DA800" s="26"/>
      <c r="DB800" s="17"/>
      <c r="DC800" s="17"/>
      <c r="DD800" s="17"/>
      <c r="DE800" s="17"/>
      <c r="DF800" s="17"/>
      <c r="DG800" s="17"/>
      <c r="DH800" s="26"/>
      <c r="DI800" s="17"/>
      <c r="DJ800" s="17"/>
      <c r="DK800" s="17"/>
      <c r="DL800" s="17"/>
      <c r="DM800" s="17">
        <v>8.18</v>
      </c>
      <c r="DN800" s="17">
        <v>8.18</v>
      </c>
      <c r="DO800" s="17">
        <v>8.18</v>
      </c>
      <c r="DP800" s="17">
        <v>8.17</v>
      </c>
      <c r="DQ800" s="17">
        <v>8.17</v>
      </c>
      <c r="DR800" s="17">
        <v>8.18</v>
      </c>
      <c r="DS800" s="17">
        <v>8.17</v>
      </c>
      <c r="DT800" s="17">
        <v>8.17</v>
      </c>
      <c r="DU800" s="17">
        <v>8.18</v>
      </c>
      <c r="DV800" s="17">
        <v>8.17</v>
      </c>
      <c r="DW800" s="17">
        <v>8.18</v>
      </c>
      <c r="DX800" s="17">
        <v>8.18</v>
      </c>
      <c r="DY800" s="17">
        <v>8.18</v>
      </c>
      <c r="DZ800" s="17">
        <v>8.17</v>
      </c>
      <c r="EA800" s="17">
        <v>8.17</v>
      </c>
      <c r="EB800" s="17">
        <v>8.19</v>
      </c>
      <c r="EC800" s="17">
        <v>8.19</v>
      </c>
      <c r="ED800" s="17">
        <v>8.18</v>
      </c>
      <c r="EE800" s="17">
        <v>8.19</v>
      </c>
      <c r="EF800" s="17">
        <v>8.1999999999999993</v>
      </c>
      <c r="EG800" s="17">
        <v>8.19</v>
      </c>
      <c r="EH800" s="17">
        <v>8.19</v>
      </c>
      <c r="EI800" s="17">
        <v>8.18</v>
      </c>
      <c r="EJ800" s="17">
        <v>8.18</v>
      </c>
      <c r="EK800" s="17">
        <v>8.17</v>
      </c>
      <c r="EL800" s="17">
        <v>8.17</v>
      </c>
      <c r="EM800" s="17">
        <v>8.16</v>
      </c>
      <c r="EN800" s="17">
        <v>8.16</v>
      </c>
      <c r="EO800" s="17">
        <v>8.16</v>
      </c>
      <c r="EP800" s="17">
        <v>8.17</v>
      </c>
      <c r="EQ800" s="17">
        <v>8.15</v>
      </c>
      <c r="ER800" s="17">
        <v>8.17</v>
      </c>
      <c r="ES800" s="17">
        <v>8.16</v>
      </c>
      <c r="ET800" s="17">
        <v>8.17</v>
      </c>
      <c r="EU800" s="17">
        <v>8.17</v>
      </c>
      <c r="EV800" s="17">
        <v>8.16</v>
      </c>
      <c r="EW800" s="17">
        <v>8.17</v>
      </c>
      <c r="EX800" s="17">
        <v>8.17</v>
      </c>
      <c r="EY800" s="17">
        <v>8.16</v>
      </c>
      <c r="EZ800" s="17">
        <v>8.17</v>
      </c>
      <c r="FA800" s="17">
        <v>8.17</v>
      </c>
      <c r="FB800" s="17">
        <v>8.17</v>
      </c>
      <c r="FC800" s="17">
        <v>8.16</v>
      </c>
      <c r="FD800" s="17">
        <v>8.15</v>
      </c>
      <c r="FE800" s="17">
        <v>8.17</v>
      </c>
      <c r="FF800" s="17">
        <v>8.17</v>
      </c>
      <c r="FG800" s="17">
        <v>8.17</v>
      </c>
      <c r="FH800" s="17">
        <v>8.15</v>
      </c>
      <c r="FI800" s="17">
        <v>8.17</v>
      </c>
      <c r="FJ800" s="17">
        <v>8.15</v>
      </c>
      <c r="FK800" s="17">
        <v>8.19</v>
      </c>
      <c r="FL800" s="17">
        <v>8.19</v>
      </c>
      <c r="FM800" s="17">
        <v>8.18</v>
      </c>
      <c r="FN800" s="17">
        <v>8.19</v>
      </c>
      <c r="FO800" s="17">
        <v>8.19</v>
      </c>
      <c r="FP800" s="17">
        <v>8.18</v>
      </c>
      <c r="FQ800" s="17">
        <v>8.18</v>
      </c>
      <c r="FR800" s="17">
        <v>8.18</v>
      </c>
      <c r="FS800" s="17">
        <v>8.19</v>
      </c>
      <c r="FT800" s="17">
        <v>8.18</v>
      </c>
      <c r="FU800" s="17">
        <v>8.18</v>
      </c>
      <c r="FV800" s="17">
        <v>8.17</v>
      </c>
      <c r="FW800" s="17">
        <v>8.18</v>
      </c>
      <c r="FX800" s="17">
        <v>8.17</v>
      </c>
      <c r="FY800" s="17">
        <v>8.17</v>
      </c>
      <c r="FZ800" s="17">
        <v>8.18</v>
      </c>
      <c r="GA800" s="17">
        <v>8.18</v>
      </c>
      <c r="GB800" s="17">
        <v>8.16</v>
      </c>
      <c r="GC800" s="17">
        <v>8.16</v>
      </c>
      <c r="GD800" s="17">
        <v>8.17</v>
      </c>
      <c r="GE800" s="17">
        <v>8.17</v>
      </c>
      <c r="GF800" s="17">
        <v>8.16</v>
      </c>
      <c r="GG800" s="17">
        <v>8.16</v>
      </c>
      <c r="GH800" s="17">
        <v>8.16</v>
      </c>
      <c r="GI800" s="17">
        <v>8.16</v>
      </c>
      <c r="GJ800" s="17">
        <v>8.16</v>
      </c>
      <c r="GK800" s="17">
        <v>8.16</v>
      </c>
      <c r="GL800" s="17">
        <v>8.15</v>
      </c>
      <c r="GM800" s="17">
        <v>8.14</v>
      </c>
      <c r="GN800" s="17">
        <v>8.15</v>
      </c>
      <c r="GO800" s="17">
        <v>8.16</v>
      </c>
      <c r="GP800" s="17">
        <v>8.14</v>
      </c>
      <c r="GQ800" s="17">
        <v>8.17</v>
      </c>
      <c r="GR800" s="17">
        <v>8.16</v>
      </c>
      <c r="GS800" s="17">
        <v>8.18</v>
      </c>
      <c r="GT800" s="17">
        <v>8.17</v>
      </c>
      <c r="GU800" s="17">
        <v>8.18</v>
      </c>
      <c r="GV800" s="17">
        <v>8.18</v>
      </c>
      <c r="GW800" s="17">
        <v>8.17</v>
      </c>
      <c r="GX800" s="17">
        <v>8.17</v>
      </c>
      <c r="GY800" s="17">
        <v>8.17</v>
      </c>
      <c r="GZ800" s="17">
        <v>8.16</v>
      </c>
      <c r="HA800" s="17">
        <v>8.16</v>
      </c>
      <c r="HB800" s="17">
        <v>8.15</v>
      </c>
      <c r="HC800" s="17">
        <v>8.16</v>
      </c>
      <c r="HD800" s="17">
        <v>8.16</v>
      </c>
      <c r="HE800" s="17">
        <v>8.17</v>
      </c>
      <c r="HF800" s="17">
        <v>8.17</v>
      </c>
      <c r="HG800" s="17">
        <v>8.16</v>
      </c>
      <c r="HH800" s="17">
        <v>8.16</v>
      </c>
      <c r="HI800" s="17">
        <v>8.17</v>
      </c>
      <c r="HJ800" s="17">
        <v>8.16</v>
      </c>
      <c r="HK800" s="17">
        <v>8.16</v>
      </c>
      <c r="HL800" s="17">
        <v>8.17</v>
      </c>
      <c r="HM800" s="17">
        <v>8.16</v>
      </c>
      <c r="HN800" s="17">
        <v>8.16</v>
      </c>
      <c r="HO800" s="17">
        <v>8.17</v>
      </c>
      <c r="HP800" s="17">
        <v>8.16</v>
      </c>
      <c r="HQ800" s="17">
        <v>8.15</v>
      </c>
      <c r="HR800" s="17">
        <v>8.17</v>
      </c>
      <c r="HS800" s="17">
        <v>8.17</v>
      </c>
      <c r="HT800" s="17">
        <v>8.15</v>
      </c>
      <c r="HU800" s="17">
        <v>8.16</v>
      </c>
      <c r="HV800" s="17">
        <v>8.16</v>
      </c>
      <c r="HW800" s="17">
        <v>8.15</v>
      </c>
      <c r="HX800" s="17">
        <v>8.14</v>
      </c>
      <c r="HY800" s="17">
        <v>8.15</v>
      </c>
      <c r="HZ800" s="17">
        <v>8.14</v>
      </c>
      <c r="IA800" s="17">
        <v>8.14</v>
      </c>
      <c r="IB800" s="17">
        <v>8.14</v>
      </c>
      <c r="IC800" s="17">
        <v>8.14</v>
      </c>
      <c r="ID800" s="17">
        <v>8.1199999999999992</v>
      </c>
      <c r="IE800" s="17">
        <v>8.16</v>
      </c>
      <c r="IF800" s="17">
        <v>8.17</v>
      </c>
      <c r="IG800" s="17">
        <v>8.18</v>
      </c>
      <c r="IH800" s="17">
        <v>8.18</v>
      </c>
      <c r="II800" s="17">
        <v>8.17</v>
      </c>
      <c r="IJ800" s="17">
        <v>8.15</v>
      </c>
      <c r="IK800" s="17">
        <v>8.16</v>
      </c>
      <c r="IL800" s="17">
        <v>8.15</v>
      </c>
      <c r="IM800" s="17">
        <v>8.14</v>
      </c>
      <c r="IN800" s="17">
        <v>8.14</v>
      </c>
      <c r="IO800" s="17">
        <v>8.15</v>
      </c>
      <c r="IP800" s="17">
        <v>8.15</v>
      </c>
      <c r="IQ800" s="17">
        <v>8.1300000000000008</v>
      </c>
      <c r="IR800" s="17">
        <v>8.16</v>
      </c>
      <c r="IS800" s="17">
        <v>8.17</v>
      </c>
      <c r="IT800" s="17">
        <v>8.1300000000000008</v>
      </c>
      <c r="IU800" s="17">
        <v>8.15</v>
      </c>
      <c r="IV800" s="17">
        <v>8.15</v>
      </c>
      <c r="IW800" s="17">
        <v>8.15</v>
      </c>
      <c r="IX800" s="17">
        <v>8.15</v>
      </c>
      <c r="IY800" s="17">
        <v>8.19</v>
      </c>
    </row>
    <row r="801" spans="1:259" x14ac:dyDescent="0.15">
      <c r="A801" s="17" t="s">
        <v>4600</v>
      </c>
      <c r="B801" s="17" t="s">
        <v>4907</v>
      </c>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c r="AA801" s="26"/>
      <c r="AB801" s="17"/>
      <c r="AC801" s="26"/>
      <c r="AD801" s="26"/>
      <c r="AE801" s="17"/>
      <c r="AF801" s="17"/>
      <c r="AG801" s="17"/>
      <c r="AH801" s="17"/>
      <c r="AI801" s="17"/>
      <c r="AJ801" s="17"/>
      <c r="AK801" s="17"/>
      <c r="AL801" s="17"/>
      <c r="AM801" s="17"/>
      <c r="AN801" s="17"/>
      <c r="AO801" s="17"/>
      <c r="AP801" s="17"/>
      <c r="AQ801" s="17"/>
      <c r="AR801" s="17"/>
      <c r="AS801" s="17"/>
      <c r="AT801" s="17"/>
      <c r="AU801" s="17"/>
      <c r="AV801" s="17"/>
      <c r="AW801" s="17"/>
      <c r="AX801" s="17"/>
      <c r="AY801" s="17"/>
      <c r="AZ801" s="17"/>
      <c r="BA801" s="17"/>
      <c r="BB801" s="17"/>
      <c r="BC801" s="17"/>
      <c r="BD801" s="17"/>
      <c r="BE801" s="17"/>
      <c r="BF801" s="17"/>
      <c r="BG801" s="17"/>
      <c r="BH801" s="17"/>
      <c r="BI801" s="17"/>
      <c r="BJ801" s="26"/>
      <c r="BK801" s="17"/>
      <c r="BL801" s="17"/>
      <c r="BM801" s="17"/>
      <c r="BN801" s="17"/>
      <c r="BO801" s="17"/>
      <c r="BP801" s="17"/>
      <c r="BQ801" s="17"/>
      <c r="BR801" s="17"/>
      <c r="BS801" s="17"/>
      <c r="BT801" s="17"/>
      <c r="BU801" s="17"/>
      <c r="BV801" s="17"/>
      <c r="BW801" s="17"/>
      <c r="BX801" s="26"/>
      <c r="BY801" s="26"/>
      <c r="BZ801" s="26"/>
      <c r="CA801" s="26"/>
      <c r="CB801" s="26"/>
      <c r="CC801" s="17"/>
      <c r="CD801" s="17"/>
      <c r="CE801" s="17"/>
      <c r="CF801" s="17"/>
      <c r="CG801" s="17"/>
      <c r="CH801" s="17"/>
      <c r="CI801" s="17"/>
      <c r="CJ801" s="26"/>
      <c r="CK801" s="17"/>
      <c r="CL801" s="17"/>
      <c r="CM801" s="17"/>
      <c r="CN801" s="17"/>
      <c r="CO801" s="17"/>
      <c r="CP801" s="17"/>
      <c r="CQ801" s="17"/>
      <c r="CR801" s="17"/>
      <c r="CS801" s="17"/>
      <c r="CT801" s="17"/>
      <c r="CU801" s="17"/>
      <c r="CV801" s="17"/>
      <c r="CW801" s="17"/>
      <c r="CX801" s="17"/>
      <c r="CY801" s="26"/>
      <c r="CZ801" s="26"/>
      <c r="DA801" s="26"/>
      <c r="DB801" s="17"/>
      <c r="DC801" s="17"/>
      <c r="DD801" s="17"/>
      <c r="DE801" s="17"/>
      <c r="DF801" s="17"/>
      <c r="DG801" s="17"/>
      <c r="DH801" s="26"/>
      <c r="DI801" s="17"/>
      <c r="DJ801" s="17"/>
      <c r="DK801" s="17"/>
      <c r="DL801" s="17"/>
      <c r="DM801" s="17">
        <v>3.43</v>
      </c>
      <c r="DN801" s="17">
        <v>3.43</v>
      </c>
      <c r="DO801" s="17">
        <v>3.43</v>
      </c>
      <c r="DP801" s="17">
        <v>3.43</v>
      </c>
      <c r="DQ801" s="17">
        <v>3.43</v>
      </c>
      <c r="DR801" s="17">
        <v>3.43</v>
      </c>
      <c r="DS801" s="17">
        <v>3.43</v>
      </c>
      <c r="DT801" s="17">
        <v>3.43</v>
      </c>
      <c r="DU801" s="17">
        <v>3.43</v>
      </c>
      <c r="DV801" s="17">
        <v>3.43</v>
      </c>
      <c r="DW801" s="17">
        <v>3.43</v>
      </c>
      <c r="DX801" s="17">
        <v>3.43</v>
      </c>
      <c r="DY801" s="17">
        <v>3.43</v>
      </c>
      <c r="DZ801" s="17">
        <v>3.43</v>
      </c>
      <c r="EA801" s="17">
        <v>3.43</v>
      </c>
      <c r="EB801" s="17">
        <v>3.43</v>
      </c>
      <c r="EC801" s="17">
        <v>3.43</v>
      </c>
      <c r="ED801" s="17">
        <v>3.43</v>
      </c>
      <c r="EE801" s="17">
        <v>3.43</v>
      </c>
      <c r="EF801" s="17">
        <v>3.43</v>
      </c>
      <c r="EG801" s="17">
        <v>3.43</v>
      </c>
      <c r="EH801" s="17">
        <v>3.43</v>
      </c>
      <c r="EI801" s="17">
        <v>3.43</v>
      </c>
      <c r="EJ801" s="17">
        <v>3.43</v>
      </c>
      <c r="EK801" s="17">
        <v>3.43</v>
      </c>
      <c r="EL801" s="17">
        <v>3.43</v>
      </c>
      <c r="EM801" s="17">
        <v>3.43</v>
      </c>
      <c r="EN801" s="17">
        <v>3.43</v>
      </c>
      <c r="EO801" s="17">
        <v>3.43</v>
      </c>
      <c r="EP801" s="17">
        <v>3.43</v>
      </c>
      <c r="EQ801" s="17">
        <v>3.43</v>
      </c>
      <c r="ER801" s="17">
        <v>3.43</v>
      </c>
      <c r="ES801" s="17">
        <v>3.43</v>
      </c>
      <c r="ET801" s="17">
        <v>3.43</v>
      </c>
      <c r="EU801" s="17">
        <v>3.43</v>
      </c>
      <c r="EV801" s="17">
        <v>3.43</v>
      </c>
      <c r="EW801" s="17">
        <v>3.43</v>
      </c>
      <c r="EX801" s="17">
        <v>3.43</v>
      </c>
      <c r="EY801" s="17">
        <v>3.43</v>
      </c>
      <c r="EZ801" s="17">
        <v>3.43</v>
      </c>
      <c r="FA801" s="17">
        <v>3.43</v>
      </c>
      <c r="FB801" s="17">
        <v>3.43</v>
      </c>
      <c r="FC801" s="17">
        <v>3.43</v>
      </c>
      <c r="FD801" s="17">
        <v>3.43</v>
      </c>
      <c r="FE801" s="17">
        <v>3.43</v>
      </c>
      <c r="FF801" s="17">
        <v>3.43</v>
      </c>
      <c r="FG801" s="17">
        <v>3.43</v>
      </c>
      <c r="FH801" s="17">
        <v>3.43</v>
      </c>
      <c r="FI801" s="17">
        <v>3.43</v>
      </c>
      <c r="FJ801" s="17">
        <v>3.43</v>
      </c>
      <c r="FK801" s="17">
        <v>3.43</v>
      </c>
      <c r="FL801" s="17">
        <v>3.43</v>
      </c>
      <c r="FM801" s="17">
        <v>3.43</v>
      </c>
      <c r="FN801" s="17">
        <v>3.43</v>
      </c>
      <c r="FO801" s="17">
        <v>3.43</v>
      </c>
      <c r="FP801" s="17">
        <v>3.43</v>
      </c>
      <c r="FQ801" s="17">
        <v>3.43</v>
      </c>
      <c r="FR801" s="17">
        <v>3.43</v>
      </c>
      <c r="FS801" s="17">
        <v>3.43</v>
      </c>
      <c r="FT801" s="17">
        <v>3.43</v>
      </c>
      <c r="FU801" s="17">
        <v>3.43</v>
      </c>
      <c r="FV801" s="17">
        <v>3.43</v>
      </c>
      <c r="FW801" s="17">
        <v>3.43</v>
      </c>
      <c r="FX801" s="17">
        <v>3.43</v>
      </c>
      <c r="FY801" s="17">
        <v>3.43</v>
      </c>
      <c r="FZ801" s="17">
        <v>3.43</v>
      </c>
      <c r="GA801" s="17">
        <v>3.43</v>
      </c>
      <c r="GB801" s="17">
        <v>3.43</v>
      </c>
      <c r="GC801" s="17">
        <v>3.43</v>
      </c>
      <c r="GD801" s="17">
        <v>3.43</v>
      </c>
      <c r="GE801" s="17">
        <v>3.43</v>
      </c>
      <c r="GF801" s="17">
        <v>3.43</v>
      </c>
      <c r="GG801" s="17">
        <v>3.43</v>
      </c>
      <c r="GH801" s="17">
        <v>3.43</v>
      </c>
      <c r="GI801" s="17">
        <v>3.43</v>
      </c>
      <c r="GJ801" s="17">
        <v>3.43</v>
      </c>
      <c r="GK801" s="17">
        <v>3.43</v>
      </c>
      <c r="GL801" s="17">
        <v>3.43</v>
      </c>
      <c r="GM801" s="17">
        <v>3.43</v>
      </c>
      <c r="GN801" s="17">
        <v>3.43</v>
      </c>
      <c r="GO801" s="17">
        <v>3.43</v>
      </c>
      <c r="GP801" s="17">
        <v>3.43</v>
      </c>
      <c r="GQ801" s="17">
        <v>3.43</v>
      </c>
      <c r="GR801" s="17">
        <v>3.43</v>
      </c>
      <c r="GS801" s="17">
        <v>3.43</v>
      </c>
      <c r="GT801" s="17">
        <v>3.43</v>
      </c>
      <c r="GU801" s="17">
        <v>3.43</v>
      </c>
      <c r="GV801" s="17">
        <v>3.43</v>
      </c>
      <c r="GW801" s="17">
        <v>3.43</v>
      </c>
      <c r="GX801" s="17">
        <v>3.43</v>
      </c>
      <c r="GY801" s="17">
        <v>3.43</v>
      </c>
      <c r="GZ801" s="17">
        <v>3.43</v>
      </c>
      <c r="HA801" s="17">
        <v>3.43</v>
      </c>
      <c r="HB801" s="17">
        <v>3.43</v>
      </c>
      <c r="HC801" s="17">
        <v>3.43</v>
      </c>
      <c r="HD801" s="17">
        <v>3.43</v>
      </c>
      <c r="HE801" s="17">
        <v>3.43</v>
      </c>
      <c r="HF801" s="17">
        <v>3.43</v>
      </c>
      <c r="HG801" s="17">
        <v>3.43</v>
      </c>
      <c r="HH801" s="17">
        <v>3.43</v>
      </c>
      <c r="HI801" s="17">
        <v>3.43</v>
      </c>
      <c r="HJ801" s="17">
        <v>3.43</v>
      </c>
      <c r="HK801" s="17">
        <v>3.43</v>
      </c>
      <c r="HL801" s="17">
        <v>3.43</v>
      </c>
      <c r="HM801" s="17">
        <v>3.43</v>
      </c>
      <c r="HN801" s="17">
        <v>3.43</v>
      </c>
      <c r="HO801" s="17">
        <v>3.43</v>
      </c>
      <c r="HP801" s="17">
        <v>3.43</v>
      </c>
      <c r="HQ801" s="17">
        <v>3.43</v>
      </c>
      <c r="HR801" s="17">
        <v>3.43</v>
      </c>
      <c r="HS801" s="17">
        <v>3.43</v>
      </c>
      <c r="HT801" s="17">
        <v>3.43</v>
      </c>
      <c r="HU801" s="17">
        <v>3.43</v>
      </c>
      <c r="HV801" s="17">
        <v>3.43</v>
      </c>
      <c r="HW801" s="17">
        <v>3.43</v>
      </c>
      <c r="HX801" s="17">
        <v>3.43</v>
      </c>
      <c r="HY801" s="17">
        <v>3.43</v>
      </c>
      <c r="HZ801" s="17">
        <v>3.43</v>
      </c>
      <c r="IA801" s="17">
        <v>3.43</v>
      </c>
      <c r="IB801" s="17">
        <v>3.43</v>
      </c>
      <c r="IC801" s="17">
        <v>3.43</v>
      </c>
      <c r="ID801" s="17">
        <v>3.43</v>
      </c>
      <c r="IE801" s="17">
        <v>3.43</v>
      </c>
      <c r="IF801" s="17">
        <v>3.43</v>
      </c>
      <c r="IG801" s="17">
        <v>3.43</v>
      </c>
      <c r="IH801" s="17">
        <v>3.43</v>
      </c>
      <c r="II801" s="17">
        <v>3.43</v>
      </c>
      <c r="IJ801" s="17">
        <v>3.43</v>
      </c>
      <c r="IK801" s="17">
        <v>3.43</v>
      </c>
      <c r="IL801" s="17">
        <v>3.43</v>
      </c>
      <c r="IM801" s="17">
        <v>3.43</v>
      </c>
      <c r="IN801" s="17">
        <v>3.43</v>
      </c>
      <c r="IO801" s="17">
        <v>3.43</v>
      </c>
      <c r="IP801" s="17">
        <v>3.43</v>
      </c>
      <c r="IQ801" s="17">
        <v>3.43</v>
      </c>
      <c r="IR801" s="17">
        <v>3.43</v>
      </c>
      <c r="IS801" s="17">
        <v>3.43</v>
      </c>
      <c r="IT801" s="17">
        <v>3.43</v>
      </c>
      <c r="IU801" s="17">
        <v>3.43</v>
      </c>
      <c r="IV801" s="17">
        <v>3.43</v>
      </c>
      <c r="IW801" s="17">
        <v>3.43</v>
      </c>
      <c r="IX801" s="17">
        <v>3.43</v>
      </c>
      <c r="IY801" s="17">
        <v>3.43</v>
      </c>
    </row>
    <row r="802" spans="1:259" x14ac:dyDescent="0.15">
      <c r="A802" s="17" t="s">
        <v>3136</v>
      </c>
      <c r="B802" s="17" t="s">
        <v>3137</v>
      </c>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c r="AA802" s="26"/>
      <c r="AB802" s="17"/>
      <c r="AC802" s="26"/>
      <c r="AD802" s="26"/>
      <c r="AE802" s="17"/>
      <c r="AF802" s="17"/>
      <c r="AG802" s="17"/>
      <c r="AH802" s="17"/>
      <c r="AI802" s="17"/>
      <c r="AJ802" s="17"/>
      <c r="AK802" s="17"/>
      <c r="AL802" s="17"/>
      <c r="AM802" s="17"/>
      <c r="AN802" s="17"/>
      <c r="AO802" s="17"/>
      <c r="AP802" s="17"/>
      <c r="AQ802" s="17"/>
      <c r="AR802" s="17"/>
      <c r="AS802" s="17"/>
      <c r="AT802" s="17"/>
      <c r="AU802" s="17"/>
      <c r="AV802" s="17"/>
      <c r="AW802" s="17"/>
      <c r="AX802" s="17"/>
      <c r="AY802" s="17"/>
      <c r="AZ802" s="17"/>
      <c r="BA802" s="17"/>
      <c r="BB802" s="17"/>
      <c r="BC802" s="17"/>
      <c r="BD802" s="17"/>
      <c r="BE802" s="17"/>
      <c r="BF802" s="17"/>
      <c r="BG802" s="17"/>
      <c r="BH802" s="17"/>
      <c r="BI802" s="17"/>
      <c r="BJ802" s="26"/>
      <c r="BK802" s="17"/>
      <c r="BL802" s="17"/>
      <c r="BM802" s="17"/>
      <c r="BN802" s="17"/>
      <c r="BO802" s="17"/>
      <c r="BP802" s="17"/>
      <c r="BQ802" s="17"/>
      <c r="BR802" s="17"/>
      <c r="BS802" s="17"/>
      <c r="BT802" s="17"/>
      <c r="BU802" s="17"/>
      <c r="BV802" s="17"/>
      <c r="BW802" s="17"/>
      <c r="BX802" s="26"/>
      <c r="BY802" s="26"/>
      <c r="BZ802" s="26"/>
      <c r="CA802" s="26"/>
      <c r="CB802" s="26"/>
      <c r="CC802" s="17"/>
      <c r="CD802" s="17"/>
      <c r="CE802" s="17"/>
      <c r="CF802" s="17"/>
      <c r="CG802" s="17"/>
      <c r="CH802" s="17"/>
      <c r="CI802" s="17"/>
      <c r="CJ802" s="26"/>
      <c r="CK802" s="17"/>
      <c r="CL802" s="17"/>
      <c r="CM802" s="17"/>
      <c r="CN802" s="17"/>
      <c r="CO802" s="17"/>
      <c r="CP802" s="17"/>
      <c r="CQ802" s="17"/>
      <c r="CR802" s="17"/>
      <c r="CS802" s="17"/>
      <c r="CT802" s="17"/>
      <c r="CU802" s="17"/>
      <c r="CV802" s="17"/>
      <c r="CW802" s="17"/>
      <c r="CX802" s="17"/>
      <c r="CY802" s="26"/>
      <c r="CZ802" s="26"/>
      <c r="DA802" s="26"/>
      <c r="DB802" s="17"/>
      <c r="DC802" s="17"/>
      <c r="DD802" s="17"/>
      <c r="DE802" s="17"/>
      <c r="DF802" s="17"/>
      <c r="DG802" s="17"/>
      <c r="DH802" s="26"/>
      <c r="DI802" s="17"/>
      <c r="DJ802" s="17"/>
      <c r="DK802" s="17"/>
      <c r="DL802" s="17"/>
      <c r="DM802" s="17">
        <v>8.93</v>
      </c>
      <c r="DN802" s="17">
        <v>8.93</v>
      </c>
      <c r="DO802" s="17">
        <v>8.92</v>
      </c>
      <c r="DP802" s="17">
        <v>8.93</v>
      </c>
      <c r="DQ802" s="17">
        <v>8.93</v>
      </c>
      <c r="DR802" s="17">
        <v>8.93</v>
      </c>
      <c r="DS802" s="17">
        <v>8.92</v>
      </c>
      <c r="DT802" s="17">
        <v>8.92</v>
      </c>
      <c r="DU802" s="17">
        <v>8.92</v>
      </c>
      <c r="DV802" s="17">
        <v>8.93</v>
      </c>
      <c r="DW802" s="17">
        <v>8.93</v>
      </c>
      <c r="DX802" s="17">
        <v>8.93</v>
      </c>
      <c r="DY802" s="17">
        <v>8.93</v>
      </c>
      <c r="DZ802" s="17">
        <v>8.93</v>
      </c>
      <c r="EA802" s="17">
        <v>8.92</v>
      </c>
      <c r="EB802" s="17">
        <v>8.92</v>
      </c>
      <c r="EC802" s="17">
        <v>8.92</v>
      </c>
      <c r="ED802" s="17">
        <v>8.92</v>
      </c>
      <c r="EE802" s="17">
        <v>8.92</v>
      </c>
      <c r="EF802" s="17">
        <v>8.92</v>
      </c>
      <c r="EG802" s="17">
        <v>8.92</v>
      </c>
      <c r="EH802" s="17">
        <v>8.92</v>
      </c>
      <c r="EI802" s="17">
        <v>8.92</v>
      </c>
      <c r="EJ802" s="17">
        <v>8.92</v>
      </c>
      <c r="EK802" s="17">
        <v>8.93</v>
      </c>
      <c r="EL802" s="17">
        <v>8.92</v>
      </c>
      <c r="EM802" s="17">
        <v>8.93</v>
      </c>
      <c r="EN802" s="17">
        <v>8.93</v>
      </c>
      <c r="EO802" s="17">
        <v>8.93</v>
      </c>
      <c r="EP802" s="17">
        <v>8.93</v>
      </c>
      <c r="EQ802" s="17">
        <v>8.92</v>
      </c>
      <c r="ER802" s="17">
        <v>8.93</v>
      </c>
      <c r="ES802" s="17">
        <v>8.93</v>
      </c>
      <c r="ET802" s="17">
        <v>8.93</v>
      </c>
      <c r="EU802" s="17">
        <v>8.93</v>
      </c>
      <c r="EV802" s="17">
        <v>8.93</v>
      </c>
      <c r="EW802" s="17">
        <v>8.93</v>
      </c>
      <c r="EX802" s="17">
        <v>8.93</v>
      </c>
      <c r="EY802" s="17">
        <v>8.93</v>
      </c>
      <c r="EZ802" s="17">
        <v>8.93</v>
      </c>
      <c r="FA802" s="17">
        <v>8.93</v>
      </c>
      <c r="FB802" s="17">
        <v>8.93</v>
      </c>
      <c r="FC802" s="17">
        <v>8.93</v>
      </c>
      <c r="FD802" s="17">
        <v>8.94</v>
      </c>
      <c r="FE802" s="17">
        <v>8.94</v>
      </c>
      <c r="FF802" s="17">
        <v>8.94</v>
      </c>
      <c r="FG802" s="17">
        <v>8.94</v>
      </c>
      <c r="FH802" s="17">
        <v>8.94</v>
      </c>
      <c r="FI802" s="17">
        <v>8.93</v>
      </c>
      <c r="FJ802" s="17">
        <v>8.94</v>
      </c>
      <c r="FK802" s="17">
        <v>8.93</v>
      </c>
      <c r="FL802" s="17">
        <v>8.94</v>
      </c>
      <c r="FM802" s="17">
        <v>8.94</v>
      </c>
      <c r="FN802" s="17">
        <v>8.94</v>
      </c>
      <c r="FO802" s="17">
        <v>8.94</v>
      </c>
      <c r="FP802" s="17">
        <v>8.94</v>
      </c>
      <c r="FQ802" s="17">
        <v>8.94</v>
      </c>
      <c r="FR802" s="17">
        <v>8.93</v>
      </c>
      <c r="FS802" s="17">
        <v>8.93</v>
      </c>
      <c r="FT802" s="17">
        <v>8.94</v>
      </c>
      <c r="FU802" s="17">
        <v>8.93</v>
      </c>
      <c r="FV802" s="17">
        <v>8.94</v>
      </c>
      <c r="FW802" s="17">
        <v>8.9499999999999993</v>
      </c>
      <c r="FX802" s="17">
        <v>8.9600000000000009</v>
      </c>
      <c r="FY802" s="17">
        <v>8.9600000000000009</v>
      </c>
      <c r="FZ802" s="17">
        <v>8.9700000000000006</v>
      </c>
      <c r="GA802" s="17">
        <v>8.98</v>
      </c>
      <c r="GB802" s="17">
        <v>8.9700000000000006</v>
      </c>
      <c r="GC802" s="17">
        <v>8.9700000000000006</v>
      </c>
      <c r="GD802" s="17">
        <v>8.9600000000000009</v>
      </c>
      <c r="GE802" s="17">
        <v>8.9600000000000009</v>
      </c>
      <c r="GF802" s="17">
        <v>8.9499999999999993</v>
      </c>
      <c r="GG802" s="17">
        <v>8.9499999999999993</v>
      </c>
      <c r="GH802" s="17">
        <v>8.9600000000000009</v>
      </c>
      <c r="GI802" s="17">
        <v>8.9600000000000009</v>
      </c>
      <c r="GJ802" s="17">
        <v>8.9499999999999993</v>
      </c>
      <c r="GK802" s="17">
        <v>8.9499999999999993</v>
      </c>
      <c r="GL802" s="17">
        <v>8.94</v>
      </c>
      <c r="GM802" s="17">
        <v>8.94</v>
      </c>
      <c r="GN802" s="17">
        <v>8.94</v>
      </c>
      <c r="GO802" s="17">
        <v>8.9499999999999993</v>
      </c>
      <c r="GP802" s="17">
        <v>8.9600000000000009</v>
      </c>
      <c r="GQ802" s="17">
        <v>8.9499999999999993</v>
      </c>
      <c r="GR802" s="17">
        <v>8.9499999999999993</v>
      </c>
      <c r="GS802" s="17">
        <v>8.9600000000000009</v>
      </c>
      <c r="GT802" s="17">
        <v>8.9499999999999993</v>
      </c>
      <c r="GU802" s="17">
        <v>8.9499999999999993</v>
      </c>
      <c r="GV802" s="17">
        <v>8.9499999999999993</v>
      </c>
      <c r="GW802" s="17">
        <v>8.9600000000000009</v>
      </c>
      <c r="GX802" s="17">
        <v>8.9600000000000009</v>
      </c>
      <c r="GY802" s="17">
        <v>8.9600000000000009</v>
      </c>
      <c r="GZ802" s="17">
        <v>8.9700000000000006</v>
      </c>
      <c r="HA802" s="17">
        <v>8.9700000000000006</v>
      </c>
      <c r="HB802" s="17">
        <v>8.9600000000000009</v>
      </c>
      <c r="HC802" s="17">
        <v>8.9600000000000009</v>
      </c>
      <c r="HD802" s="17">
        <v>8.9700000000000006</v>
      </c>
      <c r="HE802" s="17">
        <v>8.9600000000000009</v>
      </c>
      <c r="HF802" s="17">
        <v>8.9600000000000009</v>
      </c>
      <c r="HG802" s="17">
        <v>8.9499999999999993</v>
      </c>
      <c r="HH802" s="17">
        <v>8.9499999999999993</v>
      </c>
      <c r="HI802" s="17">
        <v>8.9499999999999993</v>
      </c>
      <c r="HJ802" s="17">
        <v>8.94</v>
      </c>
      <c r="HK802" s="17">
        <v>8.94</v>
      </c>
      <c r="HL802" s="17">
        <v>8.9499999999999993</v>
      </c>
      <c r="HM802" s="17">
        <v>8.94</v>
      </c>
      <c r="HN802" s="17">
        <v>8.9499999999999993</v>
      </c>
      <c r="HO802" s="17">
        <v>8.94</v>
      </c>
      <c r="HP802" s="17">
        <v>8.94</v>
      </c>
      <c r="HQ802" s="17">
        <v>8.94</v>
      </c>
      <c r="HR802" s="17">
        <v>8.9499999999999993</v>
      </c>
      <c r="HS802" s="17">
        <v>8.9499999999999993</v>
      </c>
      <c r="HT802" s="17">
        <v>8.9499999999999993</v>
      </c>
      <c r="HU802" s="17">
        <v>8.9499999999999993</v>
      </c>
      <c r="HV802" s="17">
        <v>8.9600000000000009</v>
      </c>
      <c r="HW802" s="17">
        <v>8.9499999999999993</v>
      </c>
      <c r="HX802" s="17">
        <v>8.94</v>
      </c>
      <c r="HY802" s="17">
        <v>8.9499999999999993</v>
      </c>
      <c r="HZ802" s="17">
        <v>8.9499999999999993</v>
      </c>
      <c r="IA802" s="17">
        <v>8.9600000000000009</v>
      </c>
      <c r="IB802" s="17">
        <v>8.9600000000000009</v>
      </c>
      <c r="IC802" s="17">
        <v>8.9600000000000009</v>
      </c>
      <c r="ID802" s="17">
        <v>8.9499999999999993</v>
      </c>
      <c r="IE802" s="17">
        <v>8.9499999999999993</v>
      </c>
      <c r="IF802" s="17">
        <v>8.94</v>
      </c>
      <c r="IG802" s="17">
        <v>8.9499999999999993</v>
      </c>
      <c r="IH802" s="17">
        <v>8.94</v>
      </c>
      <c r="II802" s="17">
        <v>8.94</v>
      </c>
      <c r="IJ802" s="17">
        <v>8.94</v>
      </c>
      <c r="IK802" s="17">
        <v>8.9499999999999993</v>
      </c>
      <c r="IL802" s="17">
        <v>8.9499999999999993</v>
      </c>
      <c r="IM802" s="17">
        <v>8.94</v>
      </c>
      <c r="IN802" s="17">
        <v>8.94</v>
      </c>
      <c r="IO802" s="17">
        <v>8.9499999999999993</v>
      </c>
      <c r="IP802" s="17">
        <v>8.9499999999999993</v>
      </c>
      <c r="IQ802" s="17">
        <v>8.9499999999999993</v>
      </c>
      <c r="IR802" s="17">
        <v>8.9499999999999993</v>
      </c>
      <c r="IS802" s="17">
        <v>8.9499999999999993</v>
      </c>
      <c r="IT802" s="17">
        <v>8.9600000000000009</v>
      </c>
      <c r="IU802" s="17">
        <v>8.9600000000000009</v>
      </c>
      <c r="IV802" s="17">
        <v>8.9600000000000009</v>
      </c>
      <c r="IW802" s="17">
        <v>8.9499999999999993</v>
      </c>
      <c r="IX802" s="17">
        <v>8.9499999999999993</v>
      </c>
      <c r="IY802" s="17">
        <v>8.9600000000000009</v>
      </c>
    </row>
    <row r="803" spans="1:259" x14ac:dyDescent="0.15">
      <c r="A803" s="17" t="s">
        <v>3358</v>
      </c>
      <c r="B803" s="17" t="s">
        <v>3359</v>
      </c>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c r="AA803" s="26"/>
      <c r="AB803" s="17"/>
      <c r="AC803" s="26"/>
      <c r="AD803" s="26"/>
      <c r="AE803" s="17"/>
      <c r="AF803" s="17"/>
      <c r="AG803" s="17"/>
      <c r="AH803" s="17"/>
      <c r="AI803" s="17"/>
      <c r="AJ803" s="17"/>
      <c r="AK803" s="17"/>
      <c r="AL803" s="17"/>
      <c r="AM803" s="17"/>
      <c r="AN803" s="17"/>
      <c r="AO803" s="17"/>
      <c r="AP803" s="17"/>
      <c r="AQ803" s="17"/>
      <c r="AR803" s="17"/>
      <c r="AS803" s="17"/>
      <c r="AT803" s="17"/>
      <c r="AU803" s="17"/>
      <c r="AV803" s="17"/>
      <c r="AW803" s="17"/>
      <c r="AX803" s="17"/>
      <c r="AY803" s="17"/>
      <c r="AZ803" s="17"/>
      <c r="BA803" s="17"/>
      <c r="BB803" s="17"/>
      <c r="BC803" s="17"/>
      <c r="BD803" s="17"/>
      <c r="BE803" s="17"/>
      <c r="BF803" s="17"/>
      <c r="BG803" s="17"/>
      <c r="BH803" s="17"/>
      <c r="BI803" s="17"/>
      <c r="BJ803" s="26"/>
      <c r="BK803" s="17"/>
      <c r="BL803" s="17"/>
      <c r="BM803" s="17"/>
      <c r="BN803" s="17"/>
      <c r="BO803" s="17"/>
      <c r="BP803" s="17"/>
      <c r="BQ803" s="17"/>
      <c r="BR803" s="17"/>
      <c r="BS803" s="17"/>
      <c r="BT803" s="17"/>
      <c r="BU803" s="17"/>
      <c r="BV803" s="17"/>
      <c r="BW803" s="17"/>
      <c r="BX803" s="26"/>
      <c r="BY803" s="26"/>
      <c r="BZ803" s="26"/>
      <c r="CA803" s="26"/>
      <c r="CB803" s="26"/>
      <c r="CC803" s="17"/>
      <c r="CD803" s="17"/>
      <c r="CE803" s="17"/>
      <c r="CF803" s="17"/>
      <c r="CG803" s="17"/>
      <c r="CH803" s="17"/>
      <c r="CI803" s="17"/>
      <c r="CJ803" s="26"/>
      <c r="CK803" s="17"/>
      <c r="CL803" s="17"/>
      <c r="CM803" s="17"/>
      <c r="CN803" s="17"/>
      <c r="CO803" s="17"/>
      <c r="CP803" s="17"/>
      <c r="CQ803" s="17"/>
      <c r="CR803" s="17"/>
      <c r="CS803" s="17"/>
      <c r="CT803" s="17"/>
      <c r="CU803" s="17"/>
      <c r="CV803" s="17"/>
      <c r="CW803" s="17"/>
      <c r="CX803" s="17"/>
      <c r="CY803" s="26"/>
      <c r="CZ803" s="26"/>
      <c r="DA803" s="26"/>
      <c r="DB803" s="17"/>
      <c r="DC803" s="17"/>
      <c r="DD803" s="17"/>
      <c r="DE803" s="17"/>
      <c r="DF803" s="17"/>
      <c r="DG803" s="17"/>
      <c r="DH803" s="26"/>
      <c r="DI803" s="17"/>
      <c r="DJ803" s="17"/>
      <c r="DK803" s="17"/>
      <c r="DL803" s="17"/>
      <c r="DM803" s="17">
        <v>14.25</v>
      </c>
      <c r="DN803" s="17">
        <v>14.26</v>
      </c>
      <c r="DO803" s="17">
        <v>14.26</v>
      </c>
      <c r="DP803" s="17">
        <v>14.26</v>
      </c>
      <c r="DQ803" s="17">
        <v>14.26</v>
      </c>
      <c r="DR803" s="17">
        <v>14.25</v>
      </c>
      <c r="DS803" s="17">
        <v>14.26</v>
      </c>
      <c r="DT803" s="17">
        <v>14.29</v>
      </c>
      <c r="DU803" s="17">
        <v>14.29</v>
      </c>
      <c r="DV803" s="17">
        <v>14.3</v>
      </c>
      <c r="DW803" s="17">
        <v>14.29</v>
      </c>
      <c r="DX803" s="17">
        <v>14.28</v>
      </c>
      <c r="DY803" s="17">
        <v>14.28</v>
      </c>
      <c r="DZ803" s="17">
        <v>14.28</v>
      </c>
      <c r="EA803" s="17">
        <v>14.27</v>
      </c>
      <c r="EB803" s="17">
        <v>14.26</v>
      </c>
      <c r="EC803" s="17">
        <v>14.25</v>
      </c>
      <c r="ED803" s="17">
        <v>14.22</v>
      </c>
      <c r="EE803" s="17">
        <v>14.2</v>
      </c>
      <c r="EF803" s="17">
        <v>14.21</v>
      </c>
      <c r="EG803" s="17">
        <v>14.21</v>
      </c>
      <c r="EH803" s="17">
        <v>14.21</v>
      </c>
      <c r="EI803" s="17">
        <v>14.24</v>
      </c>
      <c r="EJ803" s="17">
        <v>14.22</v>
      </c>
      <c r="EK803" s="17">
        <v>14.25</v>
      </c>
      <c r="EL803" s="17">
        <v>14.24</v>
      </c>
      <c r="EM803" s="17">
        <v>14.26</v>
      </c>
      <c r="EN803" s="17">
        <v>14.27</v>
      </c>
      <c r="EO803" s="17">
        <v>14.26</v>
      </c>
      <c r="EP803" s="17">
        <v>14.28</v>
      </c>
      <c r="EQ803" s="17">
        <v>14.29</v>
      </c>
      <c r="ER803" s="17">
        <v>14.29</v>
      </c>
      <c r="ES803" s="17">
        <v>14.3</v>
      </c>
      <c r="ET803" s="17">
        <v>14.29</v>
      </c>
      <c r="EU803" s="17">
        <v>14.28</v>
      </c>
      <c r="EV803" s="17">
        <v>14.29</v>
      </c>
      <c r="EW803" s="17">
        <v>14.3</v>
      </c>
      <c r="EX803" s="17">
        <v>14.29</v>
      </c>
      <c r="EY803" s="17">
        <v>14.26</v>
      </c>
      <c r="EZ803" s="17">
        <v>14.26</v>
      </c>
      <c r="FA803" s="17">
        <v>14.26</v>
      </c>
      <c r="FB803" s="17">
        <v>14.25</v>
      </c>
      <c r="FC803" s="17">
        <v>14.26</v>
      </c>
      <c r="FD803" s="17">
        <v>14.25</v>
      </c>
      <c r="FE803" s="17">
        <v>14.25</v>
      </c>
      <c r="FF803" s="17">
        <v>14.25</v>
      </c>
      <c r="FG803" s="17">
        <v>14.25</v>
      </c>
      <c r="FH803" s="17">
        <v>14.24</v>
      </c>
      <c r="FI803" s="17">
        <v>14.23</v>
      </c>
      <c r="FJ803" s="17">
        <v>14.24</v>
      </c>
      <c r="FK803" s="17">
        <v>14.26</v>
      </c>
      <c r="FL803" s="17">
        <v>14.3</v>
      </c>
      <c r="FM803" s="17">
        <v>14.3</v>
      </c>
      <c r="FN803" s="17">
        <v>14.29</v>
      </c>
      <c r="FO803" s="17">
        <v>14.3</v>
      </c>
      <c r="FP803" s="17">
        <v>14.31</v>
      </c>
      <c r="FQ803" s="17">
        <v>14.32</v>
      </c>
      <c r="FR803" s="17">
        <v>14.35</v>
      </c>
      <c r="FS803" s="17">
        <v>14.36</v>
      </c>
      <c r="FT803" s="17">
        <v>14.36</v>
      </c>
      <c r="FU803" s="17">
        <v>14.35</v>
      </c>
      <c r="FV803" s="17">
        <v>14.35</v>
      </c>
      <c r="FW803" s="17">
        <v>14.34</v>
      </c>
      <c r="FX803" s="17">
        <v>14.35</v>
      </c>
      <c r="FY803" s="17">
        <v>14.34</v>
      </c>
      <c r="FZ803" s="17">
        <v>14.34</v>
      </c>
      <c r="GA803" s="17">
        <v>14.32</v>
      </c>
      <c r="GB803" s="17">
        <v>14.33</v>
      </c>
      <c r="GC803" s="17">
        <v>14.34</v>
      </c>
      <c r="GD803" s="17">
        <v>14.31</v>
      </c>
      <c r="GE803" s="17">
        <v>14.31</v>
      </c>
      <c r="GF803" s="17">
        <v>14.29</v>
      </c>
      <c r="GG803" s="17">
        <v>14.26</v>
      </c>
      <c r="GH803" s="17">
        <v>14.24</v>
      </c>
      <c r="GI803" s="17">
        <v>14.22</v>
      </c>
      <c r="GJ803" s="17">
        <v>14.2</v>
      </c>
      <c r="GK803" s="17">
        <v>14.22</v>
      </c>
      <c r="GL803" s="17">
        <v>14.24</v>
      </c>
      <c r="GM803" s="17">
        <v>14.24</v>
      </c>
      <c r="GN803" s="17">
        <v>14.23</v>
      </c>
      <c r="GO803" s="17">
        <v>14.23</v>
      </c>
      <c r="GP803" s="17">
        <v>14.25</v>
      </c>
      <c r="GQ803" s="17">
        <v>14.24</v>
      </c>
      <c r="GR803" s="17">
        <v>14.21</v>
      </c>
      <c r="GS803" s="17">
        <v>14.19</v>
      </c>
      <c r="GT803" s="17">
        <v>14.15</v>
      </c>
      <c r="GU803" s="17">
        <v>14.12</v>
      </c>
      <c r="GV803" s="17">
        <v>14.11</v>
      </c>
      <c r="GW803" s="17">
        <v>14.15</v>
      </c>
      <c r="GX803" s="17">
        <v>14.16</v>
      </c>
      <c r="GY803" s="17">
        <v>14.17</v>
      </c>
      <c r="GZ803" s="17">
        <v>14.15</v>
      </c>
      <c r="HA803" s="17">
        <v>14.16</v>
      </c>
      <c r="HB803" s="17">
        <v>14.16</v>
      </c>
      <c r="HC803" s="17">
        <v>14.16</v>
      </c>
      <c r="HD803" s="17">
        <v>14.16</v>
      </c>
      <c r="HE803" s="17">
        <v>14.14</v>
      </c>
      <c r="HF803" s="17">
        <v>14.13</v>
      </c>
      <c r="HG803" s="17">
        <v>14.11</v>
      </c>
      <c r="HH803" s="17">
        <v>14.1</v>
      </c>
      <c r="HI803" s="17">
        <v>14.1</v>
      </c>
      <c r="HJ803" s="17">
        <v>14.09</v>
      </c>
      <c r="HK803" s="17">
        <v>14.06</v>
      </c>
      <c r="HL803" s="17">
        <v>14.06</v>
      </c>
      <c r="HM803" s="17">
        <v>14.06</v>
      </c>
      <c r="HN803" s="17">
        <v>14.05</v>
      </c>
      <c r="HO803" s="17">
        <v>14.06</v>
      </c>
      <c r="HP803" s="17">
        <v>14.18</v>
      </c>
      <c r="HQ803" s="17">
        <v>14.22</v>
      </c>
      <c r="HR803" s="17">
        <v>14.3</v>
      </c>
      <c r="HS803" s="17">
        <v>14.38</v>
      </c>
      <c r="HT803" s="17">
        <v>14.46</v>
      </c>
      <c r="HU803" s="17">
        <v>14.47</v>
      </c>
      <c r="HV803" s="17">
        <v>14.46</v>
      </c>
      <c r="HW803" s="17">
        <v>14.4</v>
      </c>
      <c r="HX803" s="17">
        <v>14.36</v>
      </c>
      <c r="HY803" s="17">
        <v>14.31</v>
      </c>
      <c r="HZ803" s="17">
        <v>14.35</v>
      </c>
      <c r="IA803" s="17">
        <v>14.38</v>
      </c>
      <c r="IB803" s="17">
        <v>14.37</v>
      </c>
      <c r="IC803" s="17">
        <v>14.35</v>
      </c>
      <c r="ID803" s="17">
        <v>14.34</v>
      </c>
      <c r="IE803" s="17">
        <v>14.49</v>
      </c>
      <c r="IF803" s="17">
        <v>14.54</v>
      </c>
      <c r="IG803" s="17">
        <v>14.59</v>
      </c>
      <c r="IH803" s="17">
        <v>14.8</v>
      </c>
      <c r="II803" s="17">
        <v>14.94</v>
      </c>
      <c r="IJ803" s="17">
        <v>14.96</v>
      </c>
      <c r="IK803" s="17">
        <v>14.97</v>
      </c>
      <c r="IL803" s="17">
        <v>15</v>
      </c>
      <c r="IM803" s="17">
        <v>14.97</v>
      </c>
      <c r="IN803" s="17">
        <v>14.95</v>
      </c>
      <c r="IO803" s="17">
        <v>14.92</v>
      </c>
      <c r="IP803" s="17">
        <v>14.88</v>
      </c>
      <c r="IQ803" s="17">
        <v>14.81</v>
      </c>
      <c r="IR803" s="17">
        <v>14.78</v>
      </c>
      <c r="IS803" s="17">
        <v>14.74</v>
      </c>
      <c r="IT803" s="17">
        <v>14.78</v>
      </c>
      <c r="IU803" s="17">
        <v>14.8</v>
      </c>
      <c r="IV803" s="17">
        <v>14.78</v>
      </c>
      <c r="IW803" s="17">
        <v>14.78</v>
      </c>
      <c r="IX803" s="17">
        <v>14.72</v>
      </c>
      <c r="IY803" s="17">
        <v>14.74</v>
      </c>
    </row>
    <row r="804" spans="1:259" x14ac:dyDescent="0.15">
      <c r="A804" s="17" t="s">
        <v>1016</v>
      </c>
      <c r="B804" s="17" t="s">
        <v>1017</v>
      </c>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c r="AA804" s="26"/>
      <c r="AB804" s="17"/>
      <c r="AC804" s="26"/>
      <c r="AD804" s="26"/>
      <c r="AE804" s="17"/>
      <c r="AF804" s="17"/>
      <c r="AG804" s="17"/>
      <c r="AH804" s="17"/>
      <c r="AI804" s="17"/>
      <c r="AJ804" s="17"/>
      <c r="AK804" s="17"/>
      <c r="AL804" s="17"/>
      <c r="AM804" s="17"/>
      <c r="AN804" s="17"/>
      <c r="AO804" s="17"/>
      <c r="AP804" s="17"/>
      <c r="AQ804" s="17"/>
      <c r="AR804" s="17"/>
      <c r="AS804" s="17"/>
      <c r="AT804" s="17"/>
      <c r="AU804" s="17"/>
      <c r="AV804" s="17"/>
      <c r="AW804" s="17"/>
      <c r="AX804" s="17"/>
      <c r="AY804" s="17"/>
      <c r="AZ804" s="17"/>
      <c r="BA804" s="17"/>
      <c r="BB804" s="17"/>
      <c r="BC804" s="17"/>
      <c r="BD804" s="17"/>
      <c r="BE804" s="17"/>
      <c r="BF804" s="17"/>
      <c r="BG804" s="17"/>
      <c r="BH804" s="17"/>
      <c r="BI804" s="17"/>
      <c r="BJ804" s="26"/>
      <c r="BK804" s="17"/>
      <c r="BL804" s="17"/>
      <c r="BM804" s="17"/>
      <c r="BN804" s="17"/>
      <c r="BO804" s="17"/>
      <c r="BP804" s="17"/>
      <c r="BQ804" s="17"/>
      <c r="BR804" s="17"/>
      <c r="BS804" s="17"/>
      <c r="BT804" s="17"/>
      <c r="BU804" s="17"/>
      <c r="BV804" s="17"/>
      <c r="BW804" s="17"/>
      <c r="BX804" s="26"/>
      <c r="BY804" s="26"/>
      <c r="BZ804" s="26"/>
      <c r="CA804" s="26"/>
      <c r="CB804" s="26"/>
      <c r="CC804" s="17"/>
      <c r="CD804" s="17"/>
      <c r="CE804" s="17"/>
      <c r="CF804" s="17"/>
      <c r="CG804" s="17"/>
      <c r="CH804" s="17"/>
      <c r="CI804" s="17"/>
      <c r="CJ804" s="26"/>
      <c r="CK804" s="17"/>
      <c r="CL804" s="17"/>
      <c r="CM804" s="17"/>
      <c r="CN804" s="17"/>
      <c r="CO804" s="17"/>
      <c r="CP804" s="17"/>
      <c r="CQ804" s="17"/>
      <c r="CR804" s="17"/>
      <c r="CS804" s="17"/>
      <c r="CT804" s="17"/>
      <c r="CU804" s="17"/>
      <c r="CV804" s="17"/>
      <c r="CW804" s="17"/>
      <c r="CX804" s="17"/>
      <c r="CY804" s="26"/>
      <c r="CZ804" s="26"/>
      <c r="DA804" s="26"/>
      <c r="DB804" s="17"/>
      <c r="DC804" s="17"/>
      <c r="DD804" s="17"/>
      <c r="DE804" s="17"/>
      <c r="DF804" s="17"/>
      <c r="DG804" s="17"/>
      <c r="DH804" s="26"/>
      <c r="DI804" s="17"/>
      <c r="DJ804" s="17"/>
      <c r="DK804" s="17"/>
      <c r="DL804" s="17"/>
      <c r="DM804" s="17">
        <v>11.4</v>
      </c>
      <c r="DN804" s="17">
        <v>11.41</v>
      </c>
      <c r="DO804" s="17">
        <v>11.41</v>
      </c>
      <c r="DP804" s="17">
        <v>11.41</v>
      </c>
      <c r="DQ804" s="17">
        <v>11.41</v>
      </c>
      <c r="DR804" s="17">
        <v>11.41</v>
      </c>
      <c r="DS804" s="17">
        <v>11.42</v>
      </c>
      <c r="DT804" s="17">
        <v>11.42</v>
      </c>
      <c r="DU804" s="17">
        <v>11.45</v>
      </c>
      <c r="DV804" s="17">
        <v>11.46</v>
      </c>
      <c r="DW804" s="17">
        <v>11.45</v>
      </c>
      <c r="DX804" s="17">
        <v>11.5</v>
      </c>
      <c r="DY804" s="17">
        <v>11.5</v>
      </c>
      <c r="DZ804" s="17">
        <v>11.51</v>
      </c>
      <c r="EA804" s="17">
        <v>11.5</v>
      </c>
      <c r="EB804" s="17">
        <v>11.46</v>
      </c>
      <c r="EC804" s="17">
        <v>11.46</v>
      </c>
      <c r="ED804" s="17">
        <v>11.46</v>
      </c>
      <c r="EE804" s="17">
        <v>11.45</v>
      </c>
      <c r="EF804" s="17">
        <v>11.45</v>
      </c>
      <c r="EG804" s="17">
        <v>11.44</v>
      </c>
      <c r="EH804" s="17">
        <v>11.45</v>
      </c>
      <c r="EI804" s="17">
        <v>11.45</v>
      </c>
      <c r="EJ804" s="17">
        <v>11.45</v>
      </c>
      <c r="EK804" s="17">
        <v>11.44</v>
      </c>
      <c r="EL804" s="17">
        <v>11.43</v>
      </c>
      <c r="EM804" s="17">
        <v>11.43</v>
      </c>
      <c r="EN804" s="17">
        <v>11.43</v>
      </c>
      <c r="EO804" s="17">
        <v>11.43</v>
      </c>
      <c r="EP804" s="17">
        <v>11.45</v>
      </c>
      <c r="EQ804" s="17">
        <v>11.45</v>
      </c>
      <c r="ER804" s="17">
        <v>11.44</v>
      </c>
      <c r="ES804" s="17">
        <v>11.48</v>
      </c>
      <c r="ET804" s="17">
        <v>11.44</v>
      </c>
      <c r="EU804" s="17">
        <v>11.44</v>
      </c>
      <c r="EV804" s="17">
        <v>11.45</v>
      </c>
      <c r="EW804" s="17">
        <v>11.45</v>
      </c>
      <c r="EX804" s="17">
        <v>11.48</v>
      </c>
      <c r="EY804" s="17">
        <v>11.48</v>
      </c>
      <c r="EZ804" s="17">
        <v>11.45</v>
      </c>
      <c r="FA804" s="17">
        <v>11.46</v>
      </c>
      <c r="FB804" s="17">
        <v>11.46</v>
      </c>
      <c r="FC804" s="17">
        <v>11.45</v>
      </c>
      <c r="FD804" s="17">
        <v>11.45</v>
      </c>
      <c r="FE804" s="17">
        <v>11.46</v>
      </c>
      <c r="FF804" s="17">
        <v>11.46</v>
      </c>
      <c r="FG804" s="17">
        <v>11.45</v>
      </c>
      <c r="FH804" s="17">
        <v>11.45</v>
      </c>
      <c r="FI804" s="17">
        <v>11.44</v>
      </c>
      <c r="FJ804" s="17">
        <v>11.43</v>
      </c>
      <c r="FK804" s="17">
        <v>11.46</v>
      </c>
      <c r="FL804" s="17">
        <v>11.46</v>
      </c>
      <c r="FM804" s="17">
        <v>11.46</v>
      </c>
      <c r="FN804" s="17">
        <v>11.45</v>
      </c>
      <c r="FO804" s="17">
        <v>11.43</v>
      </c>
      <c r="FP804" s="17">
        <v>11.43</v>
      </c>
      <c r="FQ804" s="17">
        <v>11.44</v>
      </c>
      <c r="FR804" s="17">
        <v>11.42</v>
      </c>
      <c r="FS804" s="17">
        <v>11.42</v>
      </c>
      <c r="FT804" s="17">
        <v>11.43</v>
      </c>
      <c r="FU804" s="17">
        <v>11.44</v>
      </c>
      <c r="FV804" s="17">
        <v>11.41</v>
      </c>
      <c r="FW804" s="17">
        <v>11.4</v>
      </c>
      <c r="FX804" s="17">
        <v>11.41</v>
      </c>
      <c r="FY804" s="17">
        <v>11.4</v>
      </c>
      <c r="FZ804" s="17">
        <v>11.4</v>
      </c>
      <c r="GA804" s="17">
        <v>11.41</v>
      </c>
      <c r="GB804" s="17">
        <v>11.41</v>
      </c>
      <c r="GC804" s="17">
        <v>11.4</v>
      </c>
      <c r="GD804" s="17">
        <v>11.41</v>
      </c>
      <c r="GE804" s="17">
        <v>11.41</v>
      </c>
      <c r="GF804" s="17">
        <v>11.41</v>
      </c>
      <c r="GG804" s="17">
        <v>11.4</v>
      </c>
      <c r="GH804" s="17">
        <v>11.4</v>
      </c>
      <c r="GI804" s="17">
        <v>11.39</v>
      </c>
      <c r="GJ804" s="17">
        <v>11.39</v>
      </c>
      <c r="GK804" s="17">
        <v>11.39</v>
      </c>
      <c r="GL804" s="17">
        <v>11.39</v>
      </c>
      <c r="GM804" s="17">
        <v>11.39</v>
      </c>
      <c r="GN804" s="17">
        <v>11.39</v>
      </c>
      <c r="GO804" s="17">
        <v>11.39</v>
      </c>
      <c r="GP804" s="17">
        <v>11.4</v>
      </c>
      <c r="GQ804" s="17">
        <v>11.39</v>
      </c>
      <c r="GR804" s="17">
        <v>11.39</v>
      </c>
      <c r="GS804" s="17">
        <v>11.39</v>
      </c>
      <c r="GT804" s="17">
        <v>11.42</v>
      </c>
      <c r="GU804" s="17">
        <v>11.4</v>
      </c>
      <c r="GV804" s="17">
        <v>11.4</v>
      </c>
      <c r="GW804" s="17">
        <v>11.39</v>
      </c>
      <c r="GX804" s="17">
        <v>11.38</v>
      </c>
      <c r="GY804" s="17">
        <v>11.38</v>
      </c>
      <c r="GZ804" s="17">
        <v>11.37</v>
      </c>
      <c r="HA804" s="17">
        <v>11.37</v>
      </c>
      <c r="HB804" s="17">
        <v>11.37</v>
      </c>
      <c r="HC804" s="17">
        <v>11.39</v>
      </c>
      <c r="HD804" s="17">
        <v>11.37</v>
      </c>
      <c r="HE804" s="17">
        <v>11.37</v>
      </c>
      <c r="HF804" s="17">
        <v>11.39</v>
      </c>
      <c r="HG804" s="17">
        <v>11.39</v>
      </c>
      <c r="HH804" s="17">
        <v>11.38</v>
      </c>
      <c r="HI804" s="17">
        <v>11.37</v>
      </c>
      <c r="HJ804" s="17">
        <v>11.36</v>
      </c>
      <c r="HK804" s="17">
        <v>11.35</v>
      </c>
      <c r="HL804" s="17">
        <v>11.35</v>
      </c>
      <c r="HM804" s="17">
        <v>11.32</v>
      </c>
      <c r="HN804" s="17">
        <v>11.32</v>
      </c>
      <c r="HO804" s="17">
        <v>11.34</v>
      </c>
      <c r="HP804" s="17">
        <v>11.35</v>
      </c>
      <c r="HQ804" s="17">
        <v>11.34</v>
      </c>
      <c r="HR804" s="17">
        <v>11.33</v>
      </c>
      <c r="HS804" s="17">
        <v>11.33</v>
      </c>
      <c r="HT804" s="17">
        <v>11.34</v>
      </c>
      <c r="HU804" s="17">
        <v>11.34</v>
      </c>
      <c r="HV804" s="17">
        <v>11.34</v>
      </c>
      <c r="HW804" s="17">
        <v>11.34</v>
      </c>
      <c r="HX804" s="17">
        <v>11.34</v>
      </c>
      <c r="HY804" s="17">
        <v>11.34</v>
      </c>
      <c r="HZ804" s="17">
        <v>11.35</v>
      </c>
      <c r="IA804" s="17">
        <v>11.35</v>
      </c>
      <c r="IB804" s="17">
        <v>11.35</v>
      </c>
      <c r="IC804" s="17">
        <v>11.34</v>
      </c>
      <c r="ID804" s="17">
        <v>11.34</v>
      </c>
      <c r="IE804" s="17">
        <v>11.35</v>
      </c>
      <c r="IF804" s="17">
        <v>11.33</v>
      </c>
      <c r="IG804" s="17">
        <v>11.33</v>
      </c>
      <c r="IH804" s="17">
        <v>11.34</v>
      </c>
      <c r="II804" s="17">
        <v>11.35</v>
      </c>
      <c r="IJ804" s="17">
        <v>11.34</v>
      </c>
      <c r="IK804" s="17">
        <v>11.33</v>
      </c>
      <c r="IL804" s="17">
        <v>11.33</v>
      </c>
      <c r="IM804" s="17">
        <v>11.33</v>
      </c>
      <c r="IN804" s="17">
        <v>11.33</v>
      </c>
      <c r="IO804" s="17">
        <v>11.35</v>
      </c>
      <c r="IP804" s="17">
        <v>11.35</v>
      </c>
      <c r="IQ804" s="17">
        <v>11.33</v>
      </c>
      <c r="IR804" s="17">
        <v>11.34</v>
      </c>
      <c r="IS804" s="17">
        <v>11.34</v>
      </c>
      <c r="IT804" s="17">
        <v>11.34</v>
      </c>
      <c r="IU804" s="17">
        <v>11.35</v>
      </c>
      <c r="IV804" s="17">
        <v>11.35</v>
      </c>
      <c r="IW804" s="17">
        <v>11.36</v>
      </c>
      <c r="IX804" s="17">
        <v>11.39</v>
      </c>
      <c r="IY804" s="17">
        <v>11.37</v>
      </c>
    </row>
    <row r="805" spans="1:259" x14ac:dyDescent="0.15">
      <c r="A805" s="17" t="s">
        <v>2872</v>
      </c>
      <c r="B805" s="17" t="s">
        <v>2873</v>
      </c>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c r="AA805" s="26"/>
      <c r="AB805" s="17"/>
      <c r="AC805" s="26"/>
      <c r="AD805" s="26"/>
      <c r="AE805" s="17"/>
      <c r="AF805" s="17"/>
      <c r="AG805" s="17"/>
      <c r="AH805" s="17"/>
      <c r="AI805" s="17"/>
      <c r="AJ805" s="17"/>
      <c r="AK805" s="17"/>
      <c r="AL805" s="17"/>
      <c r="AM805" s="17"/>
      <c r="AN805" s="17"/>
      <c r="AO805" s="17"/>
      <c r="AP805" s="17"/>
      <c r="AQ805" s="17"/>
      <c r="AR805" s="17"/>
      <c r="AS805" s="17"/>
      <c r="AT805" s="17"/>
      <c r="AU805" s="17"/>
      <c r="AV805" s="17"/>
      <c r="AW805" s="17"/>
      <c r="AX805" s="17"/>
      <c r="AY805" s="17"/>
      <c r="AZ805" s="17"/>
      <c r="BA805" s="17"/>
      <c r="BB805" s="17"/>
      <c r="BC805" s="17"/>
      <c r="BD805" s="17"/>
      <c r="BE805" s="17"/>
      <c r="BF805" s="17"/>
      <c r="BG805" s="17"/>
      <c r="BH805" s="17"/>
      <c r="BI805" s="17"/>
      <c r="BJ805" s="26"/>
      <c r="BK805" s="17"/>
      <c r="BL805" s="17"/>
      <c r="BM805" s="17"/>
      <c r="BN805" s="17"/>
      <c r="BO805" s="17"/>
      <c r="BP805" s="17"/>
      <c r="BQ805" s="17"/>
      <c r="BR805" s="17"/>
      <c r="BS805" s="17"/>
      <c r="BT805" s="17"/>
      <c r="BU805" s="17"/>
      <c r="BV805" s="17"/>
      <c r="BW805" s="17"/>
      <c r="BX805" s="26"/>
      <c r="BY805" s="26"/>
      <c r="BZ805" s="26"/>
      <c r="CA805" s="26"/>
      <c r="CB805" s="26"/>
      <c r="CC805" s="17"/>
      <c r="CD805" s="17"/>
      <c r="CE805" s="17"/>
      <c r="CF805" s="17"/>
      <c r="CG805" s="17"/>
      <c r="CH805" s="17"/>
      <c r="CI805" s="17"/>
      <c r="CJ805" s="26"/>
      <c r="CK805" s="17"/>
      <c r="CL805" s="17"/>
      <c r="CM805" s="17"/>
      <c r="CN805" s="17"/>
      <c r="CO805" s="17"/>
      <c r="CP805" s="17"/>
      <c r="CQ805" s="17"/>
      <c r="CR805" s="17"/>
      <c r="CS805" s="17"/>
      <c r="CT805" s="17"/>
      <c r="CU805" s="17"/>
      <c r="CV805" s="17"/>
      <c r="CW805" s="17"/>
      <c r="CX805" s="17"/>
      <c r="CY805" s="26"/>
      <c r="CZ805" s="26"/>
      <c r="DA805" s="26"/>
      <c r="DB805" s="17"/>
      <c r="DC805" s="17"/>
      <c r="DD805" s="17"/>
      <c r="DE805" s="17"/>
      <c r="DF805" s="17"/>
      <c r="DG805" s="17"/>
      <c r="DH805" s="26"/>
      <c r="DI805" s="17"/>
      <c r="DJ805" s="17"/>
      <c r="DK805" s="17"/>
      <c r="DL805" s="17"/>
      <c r="DM805" s="17">
        <v>24.49</v>
      </c>
      <c r="DN805" s="17">
        <v>24.51</v>
      </c>
      <c r="DO805" s="17">
        <v>24.51</v>
      </c>
      <c r="DP805" s="17">
        <v>24.52</v>
      </c>
      <c r="DQ805" s="17">
        <v>24.54</v>
      </c>
      <c r="DR805" s="17">
        <v>24.52</v>
      </c>
      <c r="DS805" s="17">
        <v>24.52</v>
      </c>
      <c r="DT805" s="17">
        <v>24.52</v>
      </c>
      <c r="DU805" s="17">
        <v>24.5</v>
      </c>
      <c r="DV805" s="17">
        <v>24.45</v>
      </c>
      <c r="DW805" s="17">
        <v>24.46</v>
      </c>
      <c r="DX805" s="17">
        <v>24.47</v>
      </c>
      <c r="DY805" s="17">
        <v>24.47</v>
      </c>
      <c r="DZ805" s="17">
        <v>24.47</v>
      </c>
      <c r="EA805" s="17">
        <v>24.44</v>
      </c>
      <c r="EB805" s="17">
        <v>24.42</v>
      </c>
      <c r="EC805" s="17">
        <v>24.43</v>
      </c>
      <c r="ED805" s="17">
        <v>24.44</v>
      </c>
      <c r="EE805" s="17">
        <v>24.43</v>
      </c>
      <c r="EF805" s="17">
        <v>24.43</v>
      </c>
      <c r="EG805" s="17">
        <v>24.43</v>
      </c>
      <c r="EH805" s="17">
        <v>24.43</v>
      </c>
      <c r="EI805" s="17">
        <v>24.48</v>
      </c>
      <c r="EJ805" s="17">
        <v>24.45</v>
      </c>
      <c r="EK805" s="17">
        <v>24.45</v>
      </c>
      <c r="EL805" s="17">
        <v>24.44</v>
      </c>
      <c r="EM805" s="17">
        <v>24.45</v>
      </c>
      <c r="EN805" s="17">
        <v>24.46</v>
      </c>
      <c r="EO805" s="17">
        <v>24.46</v>
      </c>
      <c r="EP805" s="17">
        <v>24.44</v>
      </c>
      <c r="EQ805" s="17">
        <v>24.44</v>
      </c>
      <c r="ER805" s="17">
        <v>24.44</v>
      </c>
      <c r="ES805" s="17">
        <v>24.43</v>
      </c>
      <c r="ET805" s="17">
        <v>24.43</v>
      </c>
      <c r="EU805" s="17">
        <v>24.43</v>
      </c>
      <c r="EV805" s="17">
        <v>24.44</v>
      </c>
      <c r="EW805" s="17">
        <v>24.44</v>
      </c>
      <c r="EX805" s="17">
        <v>24.44</v>
      </c>
      <c r="EY805" s="17">
        <v>24.42</v>
      </c>
      <c r="EZ805" s="17">
        <v>24.44</v>
      </c>
      <c r="FA805" s="17">
        <v>24.44</v>
      </c>
      <c r="FB805" s="17">
        <v>24.39</v>
      </c>
      <c r="FC805" s="17">
        <v>24.4</v>
      </c>
      <c r="FD805" s="17">
        <v>24.38</v>
      </c>
      <c r="FE805" s="17">
        <v>24.38</v>
      </c>
      <c r="FF805" s="17">
        <v>24.35</v>
      </c>
      <c r="FG805" s="17">
        <v>24.35</v>
      </c>
      <c r="FH805" s="17">
        <v>24.4</v>
      </c>
      <c r="FI805" s="17">
        <v>24.4</v>
      </c>
      <c r="FJ805" s="17">
        <v>24.4</v>
      </c>
      <c r="FK805" s="17">
        <v>24.35</v>
      </c>
      <c r="FL805" s="17">
        <v>24.37</v>
      </c>
      <c r="FM805" s="17">
        <v>24.4</v>
      </c>
      <c r="FN805" s="17">
        <v>24.4</v>
      </c>
      <c r="FO805" s="17">
        <v>24.38</v>
      </c>
      <c r="FP805" s="17">
        <v>24.38</v>
      </c>
      <c r="FQ805" s="17">
        <v>24.36</v>
      </c>
      <c r="FR805" s="17">
        <v>24.4</v>
      </c>
      <c r="FS805" s="17">
        <v>24.42</v>
      </c>
      <c r="FT805" s="17">
        <v>24.42</v>
      </c>
      <c r="FU805" s="17">
        <v>24.44</v>
      </c>
      <c r="FV805" s="17">
        <v>24.44</v>
      </c>
      <c r="FW805" s="17">
        <v>24.44</v>
      </c>
      <c r="FX805" s="17">
        <v>24.48</v>
      </c>
      <c r="FY805" s="17">
        <v>24.47</v>
      </c>
      <c r="FZ805" s="17">
        <v>24.49</v>
      </c>
      <c r="GA805" s="17">
        <v>24.47</v>
      </c>
      <c r="GB805" s="17">
        <v>24.45</v>
      </c>
      <c r="GC805" s="17">
        <v>24.45</v>
      </c>
      <c r="GD805" s="17">
        <v>24.44</v>
      </c>
      <c r="GE805" s="17">
        <v>24.41</v>
      </c>
      <c r="GF805" s="17">
        <v>24.41</v>
      </c>
      <c r="GG805" s="17">
        <v>24.44</v>
      </c>
      <c r="GH805" s="17">
        <v>24.42</v>
      </c>
      <c r="GI805" s="17">
        <v>24.43</v>
      </c>
      <c r="GJ805" s="17">
        <v>24.43</v>
      </c>
      <c r="GK805" s="17">
        <v>24.44</v>
      </c>
      <c r="GL805" s="17">
        <v>24.42</v>
      </c>
      <c r="GM805" s="17">
        <v>24.43</v>
      </c>
      <c r="GN805" s="17">
        <v>24.44</v>
      </c>
      <c r="GO805" s="17">
        <v>24.43</v>
      </c>
      <c r="GP805" s="17">
        <v>24.44</v>
      </c>
      <c r="GQ805" s="17">
        <v>24.42</v>
      </c>
      <c r="GR805" s="17">
        <v>24.42</v>
      </c>
      <c r="GS805" s="17">
        <v>24.42</v>
      </c>
      <c r="GT805" s="17">
        <v>24.43</v>
      </c>
      <c r="GU805" s="17">
        <v>24.45</v>
      </c>
      <c r="GV805" s="17">
        <v>24.46</v>
      </c>
      <c r="GW805" s="17">
        <v>24.46</v>
      </c>
      <c r="GX805" s="17">
        <v>24.47</v>
      </c>
      <c r="GY805" s="17">
        <v>24.48</v>
      </c>
      <c r="GZ805" s="17">
        <v>24.49</v>
      </c>
      <c r="HA805" s="17">
        <v>24.49</v>
      </c>
      <c r="HB805" s="17">
        <v>24.47</v>
      </c>
      <c r="HC805" s="17">
        <v>24.48</v>
      </c>
      <c r="HD805" s="17">
        <v>24.47</v>
      </c>
      <c r="HE805" s="17">
        <v>24.45</v>
      </c>
      <c r="HF805" s="17">
        <v>24.46</v>
      </c>
      <c r="HG805" s="17">
        <v>24.5</v>
      </c>
      <c r="HH805" s="17">
        <v>24.5</v>
      </c>
      <c r="HI805" s="17">
        <v>24.49</v>
      </c>
      <c r="HJ805" s="17">
        <v>24.46</v>
      </c>
      <c r="HK805" s="17">
        <v>24.45</v>
      </c>
      <c r="HL805" s="17">
        <v>24.47</v>
      </c>
      <c r="HM805" s="17">
        <v>24.51</v>
      </c>
      <c r="HN805" s="17">
        <v>24.51</v>
      </c>
      <c r="HO805" s="17">
        <v>24.51</v>
      </c>
      <c r="HP805" s="17">
        <v>24.52</v>
      </c>
      <c r="HQ805" s="17">
        <v>24.54</v>
      </c>
      <c r="HR805" s="17">
        <v>24.54</v>
      </c>
      <c r="HS805" s="17">
        <v>24.53</v>
      </c>
      <c r="HT805" s="17">
        <v>24.55</v>
      </c>
      <c r="HU805" s="17">
        <v>24.55</v>
      </c>
      <c r="HV805" s="17">
        <v>24.57</v>
      </c>
      <c r="HW805" s="17">
        <v>24.55</v>
      </c>
      <c r="HX805" s="17">
        <v>24.56</v>
      </c>
      <c r="HY805" s="17">
        <v>24.55</v>
      </c>
      <c r="HZ805" s="17">
        <v>24.58</v>
      </c>
      <c r="IA805" s="17">
        <v>24.58</v>
      </c>
      <c r="IB805" s="17">
        <v>24.63</v>
      </c>
      <c r="IC805" s="17">
        <v>24.63</v>
      </c>
      <c r="ID805" s="17">
        <v>24.61</v>
      </c>
      <c r="IE805" s="17">
        <v>24.6</v>
      </c>
      <c r="IF805" s="17">
        <v>24.64</v>
      </c>
      <c r="IG805" s="17">
        <v>24.64</v>
      </c>
      <c r="IH805" s="17">
        <v>24.63</v>
      </c>
      <c r="II805" s="17">
        <v>24.62</v>
      </c>
      <c r="IJ805" s="17">
        <v>24.6</v>
      </c>
      <c r="IK805" s="17">
        <v>24.62</v>
      </c>
      <c r="IL805" s="17">
        <v>24.62</v>
      </c>
      <c r="IM805" s="17">
        <v>24.61</v>
      </c>
      <c r="IN805" s="17">
        <v>24.61</v>
      </c>
      <c r="IO805" s="17">
        <v>24.63</v>
      </c>
      <c r="IP805" s="17">
        <v>24.62</v>
      </c>
      <c r="IQ805" s="17">
        <v>24.6</v>
      </c>
      <c r="IR805" s="17">
        <v>24.59</v>
      </c>
      <c r="IS805" s="17">
        <v>24.58</v>
      </c>
      <c r="IT805" s="17">
        <v>24.55</v>
      </c>
      <c r="IU805" s="17">
        <v>24.56</v>
      </c>
      <c r="IV805" s="17">
        <v>24.54</v>
      </c>
      <c r="IW805" s="17">
        <v>24.53</v>
      </c>
      <c r="IX805" s="17">
        <v>24.52</v>
      </c>
      <c r="IY805" s="17">
        <v>24.52</v>
      </c>
    </row>
    <row r="806" spans="1:259" x14ac:dyDescent="0.15">
      <c r="A806" s="17" t="s">
        <v>2890</v>
      </c>
      <c r="B806" s="17" t="s">
        <v>2891</v>
      </c>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c r="AA806" s="26"/>
      <c r="AB806" s="17"/>
      <c r="AC806" s="26"/>
      <c r="AD806" s="26"/>
      <c r="AE806" s="17"/>
      <c r="AF806" s="17"/>
      <c r="AG806" s="17"/>
      <c r="AH806" s="17"/>
      <c r="AI806" s="17"/>
      <c r="AJ806" s="17"/>
      <c r="AK806" s="17"/>
      <c r="AL806" s="17"/>
      <c r="AM806" s="17"/>
      <c r="AN806" s="17"/>
      <c r="AO806" s="17"/>
      <c r="AP806" s="17"/>
      <c r="AQ806" s="17"/>
      <c r="AR806" s="17"/>
      <c r="AS806" s="17"/>
      <c r="AT806" s="17"/>
      <c r="AU806" s="17"/>
      <c r="AV806" s="17"/>
      <c r="AW806" s="17"/>
      <c r="AX806" s="17"/>
      <c r="AY806" s="17"/>
      <c r="AZ806" s="17"/>
      <c r="BA806" s="17"/>
      <c r="BB806" s="17"/>
      <c r="BC806" s="17"/>
      <c r="BD806" s="17"/>
      <c r="BE806" s="17"/>
      <c r="BF806" s="17"/>
      <c r="BG806" s="17"/>
      <c r="BH806" s="17"/>
      <c r="BI806" s="17"/>
      <c r="BJ806" s="26"/>
      <c r="BK806" s="17"/>
      <c r="BL806" s="17"/>
      <c r="BM806" s="17"/>
      <c r="BN806" s="17"/>
      <c r="BO806" s="17"/>
      <c r="BP806" s="17"/>
      <c r="BQ806" s="17"/>
      <c r="BR806" s="17"/>
      <c r="BS806" s="17"/>
      <c r="BT806" s="17"/>
      <c r="BU806" s="17"/>
      <c r="BV806" s="17"/>
      <c r="BW806" s="17"/>
      <c r="BX806" s="26"/>
      <c r="BY806" s="26"/>
      <c r="BZ806" s="26"/>
      <c r="CA806" s="26"/>
      <c r="CB806" s="26"/>
      <c r="CC806" s="17"/>
      <c r="CD806" s="17"/>
      <c r="CE806" s="17"/>
      <c r="CF806" s="17"/>
      <c r="CG806" s="17"/>
      <c r="CH806" s="17"/>
      <c r="CI806" s="17"/>
      <c r="CJ806" s="26"/>
      <c r="CK806" s="17"/>
      <c r="CL806" s="17"/>
      <c r="CM806" s="17"/>
      <c r="CN806" s="17"/>
      <c r="CO806" s="17"/>
      <c r="CP806" s="17"/>
      <c r="CQ806" s="17"/>
      <c r="CR806" s="17"/>
      <c r="CS806" s="17"/>
      <c r="CT806" s="17"/>
      <c r="CU806" s="17"/>
      <c r="CV806" s="17"/>
      <c r="CW806" s="17"/>
      <c r="CX806" s="17"/>
      <c r="CY806" s="26"/>
      <c r="CZ806" s="26"/>
      <c r="DA806" s="26"/>
      <c r="DB806" s="17"/>
      <c r="DC806" s="17"/>
      <c r="DD806" s="17"/>
      <c r="DE806" s="17"/>
      <c r="DF806" s="17"/>
      <c r="DG806" s="17"/>
      <c r="DH806" s="26"/>
      <c r="DI806" s="17"/>
      <c r="DJ806" s="17"/>
      <c r="DK806" s="17"/>
      <c r="DL806" s="17"/>
      <c r="DM806" s="17">
        <v>23.9</v>
      </c>
      <c r="DN806" s="17">
        <v>23.89</v>
      </c>
      <c r="DO806" s="17">
        <v>23.9</v>
      </c>
      <c r="DP806" s="17">
        <v>23.91</v>
      </c>
      <c r="DQ806" s="17">
        <v>23.9</v>
      </c>
      <c r="DR806" s="17">
        <v>23.89</v>
      </c>
      <c r="DS806" s="17">
        <v>23.9</v>
      </c>
      <c r="DT806" s="17">
        <v>23.89</v>
      </c>
      <c r="DU806" s="17">
        <v>23.88</v>
      </c>
      <c r="DV806" s="17">
        <v>23.83</v>
      </c>
      <c r="DW806" s="17">
        <v>23.83</v>
      </c>
      <c r="DX806" s="17">
        <v>23.85</v>
      </c>
      <c r="DY806" s="17">
        <v>23.85</v>
      </c>
      <c r="DZ806" s="17">
        <v>23.84</v>
      </c>
      <c r="EA806" s="17">
        <v>23.79</v>
      </c>
      <c r="EB806" s="17">
        <v>23.79</v>
      </c>
      <c r="EC806" s="17">
        <v>23.79</v>
      </c>
      <c r="ED806" s="17">
        <v>23.8</v>
      </c>
      <c r="EE806" s="17">
        <v>23.79</v>
      </c>
      <c r="EF806" s="17">
        <v>23.8</v>
      </c>
      <c r="EG806" s="17">
        <v>23.8</v>
      </c>
      <c r="EH806" s="17">
        <v>23.8</v>
      </c>
      <c r="EI806" s="17">
        <v>23.87</v>
      </c>
      <c r="EJ806" s="17">
        <v>23.87</v>
      </c>
      <c r="EK806" s="17">
        <v>23.9</v>
      </c>
      <c r="EL806" s="17">
        <v>23.95</v>
      </c>
      <c r="EM806" s="17">
        <v>23.94</v>
      </c>
      <c r="EN806" s="17">
        <v>23.93</v>
      </c>
      <c r="EO806" s="17">
        <v>23.95</v>
      </c>
      <c r="EP806" s="17">
        <v>23.94</v>
      </c>
      <c r="EQ806" s="17">
        <v>23.95</v>
      </c>
      <c r="ER806" s="17">
        <v>23.97</v>
      </c>
      <c r="ES806" s="17">
        <v>23.96</v>
      </c>
      <c r="ET806" s="17">
        <v>23.95</v>
      </c>
      <c r="EU806" s="17">
        <v>23.95</v>
      </c>
      <c r="EV806" s="17">
        <v>23.96</v>
      </c>
      <c r="EW806" s="17">
        <v>23.98</v>
      </c>
      <c r="EX806" s="17">
        <v>24</v>
      </c>
      <c r="EY806" s="17">
        <v>24.01</v>
      </c>
      <c r="EZ806" s="17">
        <v>23.99</v>
      </c>
      <c r="FA806" s="17">
        <v>23.97</v>
      </c>
      <c r="FB806" s="17">
        <v>23.94</v>
      </c>
      <c r="FC806" s="17">
        <v>23.89</v>
      </c>
      <c r="FD806" s="17">
        <v>23.93</v>
      </c>
      <c r="FE806" s="17">
        <v>23.92</v>
      </c>
      <c r="FF806" s="17">
        <v>23.97</v>
      </c>
      <c r="FG806" s="17">
        <v>23.98</v>
      </c>
      <c r="FH806" s="17">
        <v>23.87</v>
      </c>
      <c r="FI806" s="17">
        <v>23.92</v>
      </c>
      <c r="FJ806" s="17">
        <v>23.91</v>
      </c>
      <c r="FK806" s="17">
        <v>23.91</v>
      </c>
      <c r="FL806" s="17">
        <v>23.93</v>
      </c>
      <c r="FM806" s="17">
        <v>23.93</v>
      </c>
      <c r="FN806" s="17">
        <v>23.92</v>
      </c>
      <c r="FO806" s="17">
        <v>23.9</v>
      </c>
      <c r="FP806" s="17">
        <v>23.9</v>
      </c>
      <c r="FQ806" s="17">
        <v>23.9</v>
      </c>
      <c r="FR806" s="17">
        <v>23.88</v>
      </c>
      <c r="FS806" s="17">
        <v>23.9</v>
      </c>
      <c r="FT806" s="17">
        <v>23.96</v>
      </c>
      <c r="FU806" s="17">
        <v>23.97</v>
      </c>
      <c r="FV806" s="17">
        <v>23.94</v>
      </c>
      <c r="FW806" s="17">
        <v>23.93</v>
      </c>
      <c r="FX806" s="17">
        <v>23.92</v>
      </c>
      <c r="FY806" s="17">
        <v>23.99</v>
      </c>
      <c r="FZ806" s="17">
        <v>24.01</v>
      </c>
      <c r="GA806" s="17">
        <v>24.04</v>
      </c>
      <c r="GB806" s="17">
        <v>24.07</v>
      </c>
      <c r="GC806" s="17">
        <v>24</v>
      </c>
      <c r="GD806" s="17">
        <v>24.05</v>
      </c>
      <c r="GE806" s="17">
        <v>24.05</v>
      </c>
      <c r="GF806" s="17">
        <v>24.01</v>
      </c>
      <c r="GG806" s="17">
        <v>24.02</v>
      </c>
      <c r="GH806" s="17">
        <v>24.04</v>
      </c>
      <c r="GI806" s="17">
        <v>24.03</v>
      </c>
      <c r="GJ806" s="17">
        <v>24.04</v>
      </c>
      <c r="GK806" s="17">
        <v>24.08</v>
      </c>
      <c r="GL806" s="17">
        <v>24.08</v>
      </c>
      <c r="GM806" s="17">
        <v>24.04</v>
      </c>
      <c r="GN806" s="17">
        <v>24</v>
      </c>
      <c r="GO806" s="17">
        <v>24.03</v>
      </c>
      <c r="GP806" s="17">
        <v>24.07</v>
      </c>
      <c r="GQ806" s="17">
        <v>24.07</v>
      </c>
      <c r="GR806" s="17">
        <v>24.08</v>
      </c>
      <c r="GS806" s="17">
        <v>24.13</v>
      </c>
      <c r="GT806" s="17">
        <v>24.16</v>
      </c>
      <c r="GU806" s="17">
        <v>24.16</v>
      </c>
      <c r="GV806" s="17">
        <v>24.14</v>
      </c>
      <c r="GW806" s="17">
        <v>24.14</v>
      </c>
      <c r="GX806" s="17">
        <v>24.15</v>
      </c>
      <c r="GY806" s="17">
        <v>24.15</v>
      </c>
      <c r="GZ806" s="17">
        <v>24.09</v>
      </c>
      <c r="HA806" s="17">
        <v>24.14</v>
      </c>
      <c r="HB806" s="17">
        <v>24.13</v>
      </c>
      <c r="HC806" s="17">
        <v>24.13</v>
      </c>
      <c r="HD806" s="17">
        <v>24.15</v>
      </c>
      <c r="HE806" s="17">
        <v>24.15</v>
      </c>
      <c r="HF806" s="17">
        <v>24.13</v>
      </c>
      <c r="HG806" s="17">
        <v>24.11</v>
      </c>
      <c r="HH806" s="17">
        <v>24.11</v>
      </c>
      <c r="HI806" s="17">
        <v>24.08</v>
      </c>
      <c r="HJ806" s="17">
        <v>24.04</v>
      </c>
      <c r="HK806" s="17">
        <v>24.02</v>
      </c>
      <c r="HL806" s="17">
        <v>24.04</v>
      </c>
      <c r="HM806" s="17">
        <v>24.03</v>
      </c>
      <c r="HN806" s="17">
        <v>24.03</v>
      </c>
      <c r="HO806" s="17">
        <v>24.04</v>
      </c>
      <c r="HP806" s="17">
        <v>24.03</v>
      </c>
      <c r="HQ806" s="17">
        <v>24.03</v>
      </c>
      <c r="HR806" s="17">
        <v>23.98</v>
      </c>
      <c r="HS806" s="17">
        <v>24.04</v>
      </c>
      <c r="HT806" s="17">
        <v>24</v>
      </c>
      <c r="HU806" s="17">
        <v>24</v>
      </c>
      <c r="HV806" s="17">
        <v>24.02</v>
      </c>
      <c r="HW806" s="17">
        <v>24.02</v>
      </c>
      <c r="HX806" s="17">
        <v>24.03</v>
      </c>
      <c r="HY806" s="17">
        <v>24.04</v>
      </c>
      <c r="HZ806" s="17">
        <v>24.05</v>
      </c>
      <c r="IA806" s="17">
        <v>24.06</v>
      </c>
      <c r="IB806" s="17">
        <v>24.06</v>
      </c>
      <c r="IC806" s="17">
        <v>24.06</v>
      </c>
      <c r="ID806" s="17">
        <v>24.08</v>
      </c>
      <c r="IE806" s="17">
        <v>24.09</v>
      </c>
      <c r="IF806" s="17">
        <v>24.09</v>
      </c>
      <c r="IG806" s="17">
        <v>24.06</v>
      </c>
      <c r="IH806" s="17">
        <v>24.09</v>
      </c>
      <c r="II806" s="17">
        <v>24.06</v>
      </c>
      <c r="IJ806" s="17">
        <v>24.05</v>
      </c>
      <c r="IK806" s="17">
        <v>24.04</v>
      </c>
      <c r="IL806" s="17">
        <v>24.05</v>
      </c>
      <c r="IM806" s="17">
        <v>24.05</v>
      </c>
      <c r="IN806" s="17">
        <v>24.07</v>
      </c>
      <c r="IO806" s="17">
        <v>24.06</v>
      </c>
      <c r="IP806" s="17">
        <v>24.06</v>
      </c>
      <c r="IQ806" s="17">
        <v>24.06</v>
      </c>
      <c r="IR806" s="17">
        <v>24.05</v>
      </c>
      <c r="IS806" s="17">
        <v>24.05</v>
      </c>
      <c r="IT806" s="17">
        <v>24.04</v>
      </c>
      <c r="IU806" s="17">
        <v>24.03</v>
      </c>
      <c r="IV806" s="17">
        <v>24.03</v>
      </c>
      <c r="IW806" s="17">
        <v>24</v>
      </c>
      <c r="IX806" s="17">
        <v>23.99</v>
      </c>
      <c r="IY806" s="17">
        <v>23.99</v>
      </c>
    </row>
    <row r="807" spans="1:259" x14ac:dyDescent="0.15">
      <c r="A807" s="17" t="s">
        <v>4534</v>
      </c>
      <c r="B807" s="17" t="s">
        <v>4908</v>
      </c>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c r="AA807" s="26"/>
      <c r="AB807" s="17"/>
      <c r="AC807" s="26"/>
      <c r="AD807" s="26"/>
      <c r="AE807" s="17"/>
      <c r="AF807" s="17"/>
      <c r="AG807" s="17"/>
      <c r="AH807" s="17"/>
      <c r="AI807" s="17"/>
      <c r="AJ807" s="17"/>
      <c r="AK807" s="17"/>
      <c r="AL807" s="17"/>
      <c r="AM807" s="17"/>
      <c r="AN807" s="17"/>
      <c r="AO807" s="17"/>
      <c r="AP807" s="17"/>
      <c r="AQ807" s="17"/>
      <c r="AR807" s="17"/>
      <c r="AS807" s="17"/>
      <c r="AT807" s="17"/>
      <c r="AU807" s="17"/>
      <c r="AV807" s="17"/>
      <c r="AW807" s="17"/>
      <c r="AX807" s="17"/>
      <c r="AY807" s="17"/>
      <c r="AZ807" s="17"/>
      <c r="BA807" s="17"/>
      <c r="BB807" s="17"/>
      <c r="BC807" s="17"/>
      <c r="BD807" s="17"/>
      <c r="BE807" s="17"/>
      <c r="BF807" s="17"/>
      <c r="BG807" s="17"/>
      <c r="BH807" s="17"/>
      <c r="BI807" s="17"/>
      <c r="BJ807" s="26"/>
      <c r="BK807" s="17"/>
      <c r="BL807" s="17"/>
      <c r="BM807" s="17"/>
      <c r="BN807" s="17"/>
      <c r="BO807" s="17"/>
      <c r="BP807" s="17"/>
      <c r="BQ807" s="17"/>
      <c r="BR807" s="17"/>
      <c r="BS807" s="17"/>
      <c r="BT807" s="17"/>
      <c r="BU807" s="17"/>
      <c r="BV807" s="17"/>
      <c r="BW807" s="17"/>
      <c r="BX807" s="26"/>
      <c r="BY807" s="26"/>
      <c r="BZ807" s="26"/>
      <c r="CA807" s="26"/>
      <c r="CB807" s="26"/>
      <c r="CC807" s="17"/>
      <c r="CD807" s="17"/>
      <c r="CE807" s="17"/>
      <c r="CF807" s="17"/>
      <c r="CG807" s="17"/>
      <c r="CH807" s="17"/>
      <c r="CI807" s="17"/>
      <c r="CJ807" s="26"/>
      <c r="CK807" s="17"/>
      <c r="CL807" s="17"/>
      <c r="CM807" s="17"/>
      <c r="CN807" s="17"/>
      <c r="CO807" s="17"/>
      <c r="CP807" s="17"/>
      <c r="CQ807" s="17"/>
      <c r="CR807" s="17"/>
      <c r="CS807" s="17"/>
      <c r="CT807" s="17"/>
      <c r="CU807" s="17"/>
      <c r="CV807" s="17"/>
      <c r="CW807" s="17"/>
      <c r="CX807" s="17"/>
      <c r="CY807" s="26"/>
      <c r="CZ807" s="26"/>
      <c r="DA807" s="26"/>
      <c r="DB807" s="17"/>
      <c r="DC807" s="17"/>
      <c r="DD807" s="17"/>
      <c r="DE807" s="17"/>
      <c r="DF807" s="17"/>
      <c r="DG807" s="17"/>
      <c r="DH807" s="26"/>
      <c r="DI807" s="17"/>
      <c r="DJ807" s="17"/>
      <c r="DK807" s="17"/>
      <c r="DL807" s="17"/>
      <c r="DM807" s="17">
        <v>3.32</v>
      </c>
      <c r="DN807" s="17">
        <v>3.33</v>
      </c>
      <c r="DO807" s="17">
        <v>3.33</v>
      </c>
      <c r="DP807" s="17">
        <v>3.33</v>
      </c>
      <c r="DQ807" s="17">
        <v>3.33</v>
      </c>
      <c r="DR807" s="17">
        <v>3.33</v>
      </c>
      <c r="DS807" s="17">
        <v>3.34</v>
      </c>
      <c r="DT807" s="17">
        <v>3.34</v>
      </c>
      <c r="DU807" s="17">
        <v>3.34</v>
      </c>
      <c r="DV807" s="17">
        <v>3.33</v>
      </c>
      <c r="DW807" s="17">
        <v>3.34</v>
      </c>
      <c r="DX807" s="17">
        <v>3.33</v>
      </c>
      <c r="DY807" s="17">
        <v>3.33</v>
      </c>
      <c r="DZ807" s="17">
        <v>3.33</v>
      </c>
      <c r="EA807" s="17">
        <v>3.33</v>
      </c>
      <c r="EB807" s="17">
        <v>3.32</v>
      </c>
      <c r="EC807" s="17">
        <v>3.33</v>
      </c>
      <c r="ED807" s="17">
        <v>3.32</v>
      </c>
      <c r="EE807" s="17">
        <v>3.32</v>
      </c>
      <c r="EF807" s="17">
        <v>3.32</v>
      </c>
      <c r="EG807" s="17">
        <v>3.32</v>
      </c>
      <c r="EH807" s="17">
        <v>3.32</v>
      </c>
      <c r="EI807" s="17">
        <v>3.33</v>
      </c>
      <c r="EJ807" s="17">
        <v>3.32</v>
      </c>
      <c r="EK807" s="17">
        <v>3.33</v>
      </c>
      <c r="EL807" s="17">
        <v>3.32</v>
      </c>
      <c r="EM807" s="17">
        <v>3.33</v>
      </c>
      <c r="EN807" s="17">
        <v>3.33</v>
      </c>
      <c r="EO807" s="17">
        <v>3.32</v>
      </c>
      <c r="EP807" s="17">
        <v>3.32</v>
      </c>
      <c r="EQ807" s="17">
        <v>3.33</v>
      </c>
      <c r="ER807" s="17">
        <v>3.32</v>
      </c>
      <c r="ES807" s="17">
        <v>3.33</v>
      </c>
      <c r="ET807" s="17">
        <v>3.33</v>
      </c>
      <c r="EU807" s="17">
        <v>3.32</v>
      </c>
      <c r="EV807" s="17">
        <v>3.32</v>
      </c>
      <c r="EW807" s="17">
        <v>3.33</v>
      </c>
      <c r="EX807" s="17">
        <v>3.33</v>
      </c>
      <c r="EY807" s="17">
        <v>3.32</v>
      </c>
      <c r="EZ807" s="17">
        <v>3.32</v>
      </c>
      <c r="FA807" s="17">
        <v>3.32</v>
      </c>
      <c r="FB807" s="17">
        <v>3.32</v>
      </c>
      <c r="FC807" s="17">
        <v>3.33</v>
      </c>
      <c r="FD807" s="17">
        <v>3.33</v>
      </c>
      <c r="FE807" s="17">
        <v>3.33</v>
      </c>
      <c r="FF807" s="17">
        <v>3.32</v>
      </c>
      <c r="FG807" s="17">
        <v>3.32</v>
      </c>
      <c r="FH807" s="17">
        <v>3.33</v>
      </c>
      <c r="FI807" s="17">
        <v>3.32</v>
      </c>
      <c r="FJ807" s="17">
        <v>3.33</v>
      </c>
      <c r="FK807" s="17">
        <v>3.33</v>
      </c>
      <c r="FL807" s="17">
        <v>3.33</v>
      </c>
      <c r="FM807" s="17">
        <v>3.32</v>
      </c>
      <c r="FN807" s="17">
        <v>3.33</v>
      </c>
      <c r="FO807" s="17">
        <v>3.33</v>
      </c>
      <c r="FP807" s="17">
        <v>3.33</v>
      </c>
      <c r="FQ807" s="17">
        <v>3.32</v>
      </c>
      <c r="FR807" s="17">
        <v>3.32</v>
      </c>
      <c r="FS807" s="17">
        <v>3.32</v>
      </c>
      <c r="FT807" s="17">
        <v>3.32</v>
      </c>
      <c r="FU807" s="17">
        <v>3.32</v>
      </c>
      <c r="FV807" s="17">
        <v>3.33</v>
      </c>
      <c r="FW807" s="17">
        <v>3.33</v>
      </c>
      <c r="FX807" s="17">
        <v>3.33</v>
      </c>
      <c r="FY807" s="17">
        <v>3.33</v>
      </c>
      <c r="FZ807" s="17">
        <v>3.33</v>
      </c>
      <c r="GA807" s="17">
        <v>3.33</v>
      </c>
      <c r="GB807" s="17">
        <v>3.33</v>
      </c>
      <c r="GC807" s="17">
        <v>3.33</v>
      </c>
      <c r="GD807" s="17">
        <v>3.34</v>
      </c>
      <c r="GE807" s="17">
        <v>3.33</v>
      </c>
      <c r="GF807" s="17">
        <v>3.33</v>
      </c>
      <c r="GG807" s="17">
        <v>3.34</v>
      </c>
      <c r="GH807" s="17">
        <v>3.33</v>
      </c>
      <c r="GI807" s="17">
        <v>3.32</v>
      </c>
      <c r="GJ807" s="17">
        <v>3.33</v>
      </c>
      <c r="GK807" s="17">
        <v>3.32</v>
      </c>
      <c r="GL807" s="17">
        <v>3.33</v>
      </c>
      <c r="GM807" s="17">
        <v>3.33</v>
      </c>
      <c r="GN807" s="17">
        <v>3.32</v>
      </c>
      <c r="GO807" s="17">
        <v>3.33</v>
      </c>
      <c r="GP807" s="17">
        <v>3.33</v>
      </c>
      <c r="GQ807" s="17">
        <v>3.34</v>
      </c>
      <c r="GR807" s="17">
        <v>3.32</v>
      </c>
      <c r="GS807" s="17">
        <v>3.33</v>
      </c>
      <c r="GT807" s="17">
        <v>3.33</v>
      </c>
      <c r="GU807" s="17">
        <v>3.33</v>
      </c>
      <c r="GV807" s="17">
        <v>3.34</v>
      </c>
      <c r="GW807" s="17">
        <v>3.34</v>
      </c>
      <c r="GX807" s="17">
        <v>3.34</v>
      </c>
      <c r="GY807" s="17">
        <v>3.33</v>
      </c>
      <c r="GZ807" s="17">
        <v>3.33</v>
      </c>
      <c r="HA807" s="17">
        <v>3.33</v>
      </c>
      <c r="HB807" s="17">
        <v>3.33</v>
      </c>
      <c r="HC807" s="17">
        <v>3.33</v>
      </c>
      <c r="HD807" s="17">
        <v>3.32</v>
      </c>
      <c r="HE807" s="17">
        <v>3.33</v>
      </c>
      <c r="HF807" s="17">
        <v>3.32</v>
      </c>
      <c r="HG807" s="17">
        <v>3.32</v>
      </c>
      <c r="HH807" s="17">
        <v>3.32</v>
      </c>
      <c r="HI807" s="17">
        <v>3.33</v>
      </c>
      <c r="HJ807" s="17">
        <v>3.32</v>
      </c>
      <c r="HK807" s="17">
        <v>3.32</v>
      </c>
      <c r="HL807" s="17">
        <v>3.33</v>
      </c>
      <c r="HM807" s="17">
        <v>3.33</v>
      </c>
      <c r="HN807" s="17">
        <v>3.32</v>
      </c>
      <c r="HO807" s="17">
        <v>3.32</v>
      </c>
      <c r="HP807" s="17">
        <v>3.32</v>
      </c>
      <c r="HQ807" s="17">
        <v>3.31</v>
      </c>
      <c r="HR807" s="17">
        <v>3.32</v>
      </c>
      <c r="HS807" s="17">
        <v>3.32</v>
      </c>
      <c r="HT807" s="17">
        <v>3.32</v>
      </c>
      <c r="HU807" s="17">
        <v>3.32</v>
      </c>
      <c r="HV807" s="17">
        <v>3.32</v>
      </c>
      <c r="HW807" s="17">
        <v>3.32</v>
      </c>
      <c r="HX807" s="17">
        <v>3.32</v>
      </c>
      <c r="HY807" s="17">
        <v>3.32</v>
      </c>
      <c r="HZ807" s="17">
        <v>3.32</v>
      </c>
      <c r="IA807" s="17">
        <v>3.32</v>
      </c>
      <c r="IB807" s="17">
        <v>3.32</v>
      </c>
      <c r="IC807" s="17">
        <v>3.33</v>
      </c>
      <c r="ID807" s="17">
        <v>3.32</v>
      </c>
      <c r="IE807" s="17">
        <v>3.32</v>
      </c>
      <c r="IF807" s="17">
        <v>3.32</v>
      </c>
      <c r="IG807" s="17">
        <v>3.32</v>
      </c>
      <c r="IH807" s="17">
        <v>3.33</v>
      </c>
      <c r="II807" s="17">
        <v>3.31</v>
      </c>
      <c r="IJ807" s="17">
        <v>3.32</v>
      </c>
      <c r="IK807" s="17">
        <v>3.32</v>
      </c>
      <c r="IL807" s="17">
        <v>3.32</v>
      </c>
      <c r="IM807" s="17">
        <v>3.32</v>
      </c>
      <c r="IN807" s="17">
        <v>3.32</v>
      </c>
      <c r="IO807" s="17">
        <v>3.32</v>
      </c>
      <c r="IP807" s="17">
        <v>3.31</v>
      </c>
      <c r="IQ807" s="17">
        <v>3.32</v>
      </c>
      <c r="IR807" s="17">
        <v>3.31</v>
      </c>
      <c r="IS807" s="17">
        <v>3.31</v>
      </c>
      <c r="IT807" s="17">
        <v>3.32</v>
      </c>
      <c r="IU807" s="17">
        <v>3.31</v>
      </c>
      <c r="IV807" s="17">
        <v>3.31</v>
      </c>
      <c r="IW807" s="17">
        <v>3.31</v>
      </c>
      <c r="IX807" s="17">
        <v>3.31</v>
      </c>
      <c r="IY807" s="17">
        <v>3.32</v>
      </c>
    </row>
    <row r="808" spans="1:259" x14ac:dyDescent="0.15">
      <c r="A808" s="17" t="s">
        <v>3314</v>
      </c>
      <c r="B808" s="17" t="s">
        <v>3315</v>
      </c>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c r="AA808" s="26"/>
      <c r="AB808" s="17"/>
      <c r="AC808" s="26"/>
      <c r="AD808" s="26"/>
      <c r="AE808" s="17"/>
      <c r="AF808" s="17"/>
      <c r="AG808" s="17"/>
      <c r="AH808" s="17"/>
      <c r="AI808" s="17"/>
      <c r="AJ808" s="17"/>
      <c r="AK808" s="17"/>
      <c r="AL808" s="17"/>
      <c r="AM808" s="17"/>
      <c r="AN808" s="17"/>
      <c r="AO808" s="17"/>
      <c r="AP808" s="17"/>
      <c r="AQ808" s="17"/>
      <c r="AR808" s="17"/>
      <c r="AS808" s="17"/>
      <c r="AT808" s="17"/>
      <c r="AU808" s="17"/>
      <c r="AV808" s="17"/>
      <c r="AW808" s="17"/>
      <c r="AX808" s="17"/>
      <c r="AY808" s="17"/>
      <c r="AZ808" s="17"/>
      <c r="BA808" s="17"/>
      <c r="BB808" s="17"/>
      <c r="BC808" s="17"/>
      <c r="BD808" s="17"/>
      <c r="BE808" s="17"/>
      <c r="BF808" s="17"/>
      <c r="BG808" s="17"/>
      <c r="BH808" s="17"/>
      <c r="BI808" s="17"/>
      <c r="BJ808" s="26"/>
      <c r="BK808" s="17"/>
      <c r="BL808" s="17"/>
      <c r="BM808" s="17"/>
      <c r="BN808" s="17"/>
      <c r="BO808" s="17"/>
      <c r="BP808" s="17"/>
      <c r="BQ808" s="17"/>
      <c r="BR808" s="17"/>
      <c r="BS808" s="17"/>
      <c r="BT808" s="17"/>
      <c r="BU808" s="17"/>
      <c r="BV808" s="17"/>
      <c r="BW808" s="17"/>
      <c r="BX808" s="26"/>
      <c r="BY808" s="26"/>
      <c r="BZ808" s="26"/>
      <c r="CA808" s="26"/>
      <c r="CB808" s="26"/>
      <c r="CC808" s="17"/>
      <c r="CD808" s="17"/>
      <c r="CE808" s="17"/>
      <c r="CF808" s="17"/>
      <c r="CG808" s="17"/>
      <c r="CH808" s="17"/>
      <c r="CI808" s="17"/>
      <c r="CJ808" s="26"/>
      <c r="CK808" s="17"/>
      <c r="CL808" s="17"/>
      <c r="CM808" s="17"/>
      <c r="CN808" s="17"/>
      <c r="CO808" s="17"/>
      <c r="CP808" s="17"/>
      <c r="CQ808" s="17"/>
      <c r="CR808" s="17"/>
      <c r="CS808" s="17"/>
      <c r="CT808" s="17"/>
      <c r="CU808" s="17"/>
      <c r="CV808" s="17"/>
      <c r="CW808" s="17"/>
      <c r="CX808" s="17"/>
      <c r="CY808" s="26"/>
      <c r="CZ808" s="26"/>
      <c r="DA808" s="26"/>
      <c r="DB808" s="17"/>
      <c r="DC808" s="17"/>
      <c r="DD808" s="17"/>
      <c r="DE808" s="17"/>
      <c r="DF808" s="17"/>
      <c r="DG808" s="17"/>
      <c r="DH808" s="26"/>
      <c r="DI808" s="17"/>
      <c r="DJ808" s="17"/>
      <c r="DK808" s="17"/>
      <c r="DL808" s="17"/>
      <c r="DM808" s="17">
        <v>14.28</v>
      </c>
      <c r="DN808" s="17">
        <v>14.3</v>
      </c>
      <c r="DO808" s="17">
        <v>14.28</v>
      </c>
      <c r="DP808" s="17">
        <v>14.28</v>
      </c>
      <c r="DQ808" s="17">
        <v>14.32</v>
      </c>
      <c r="DR808" s="17">
        <v>14.33</v>
      </c>
      <c r="DS808" s="17">
        <v>14.36</v>
      </c>
      <c r="DT808" s="17">
        <v>14.36</v>
      </c>
      <c r="DU808" s="17">
        <v>14.35</v>
      </c>
      <c r="DV808" s="17">
        <v>14.37</v>
      </c>
      <c r="DW808" s="17">
        <v>14.36</v>
      </c>
      <c r="DX808" s="17">
        <v>14.37</v>
      </c>
      <c r="DY808" s="17">
        <v>14.37</v>
      </c>
      <c r="DZ808" s="17">
        <v>14.31</v>
      </c>
      <c r="EA808" s="17">
        <v>14.3</v>
      </c>
      <c r="EB808" s="17">
        <v>14.3</v>
      </c>
      <c r="EC808" s="17">
        <v>14.3</v>
      </c>
      <c r="ED808" s="17">
        <v>14.3</v>
      </c>
      <c r="EE808" s="17">
        <v>14.29</v>
      </c>
      <c r="EF808" s="17">
        <v>14.29</v>
      </c>
      <c r="EG808" s="17">
        <v>14.29</v>
      </c>
      <c r="EH808" s="17">
        <v>14.3</v>
      </c>
      <c r="EI808" s="17">
        <v>14.3</v>
      </c>
      <c r="EJ808" s="17">
        <v>14.3</v>
      </c>
      <c r="EK808" s="17">
        <v>14.3</v>
      </c>
      <c r="EL808" s="17">
        <v>14.3</v>
      </c>
      <c r="EM808" s="17">
        <v>14.3</v>
      </c>
      <c r="EN808" s="17">
        <v>14.29</v>
      </c>
      <c r="EO808" s="17">
        <v>14.29</v>
      </c>
      <c r="EP808" s="17">
        <v>14.28</v>
      </c>
      <c r="EQ808" s="17">
        <v>14.29</v>
      </c>
      <c r="ER808" s="17">
        <v>14.3</v>
      </c>
      <c r="ES808" s="17">
        <v>14.31</v>
      </c>
      <c r="ET808" s="17">
        <v>14.31</v>
      </c>
      <c r="EU808" s="17">
        <v>14.3</v>
      </c>
      <c r="EV808" s="17">
        <v>14.31</v>
      </c>
      <c r="EW808" s="17">
        <v>14.31</v>
      </c>
      <c r="EX808" s="17">
        <v>14.31</v>
      </c>
      <c r="EY808" s="17">
        <v>14.31</v>
      </c>
      <c r="EZ808" s="17">
        <v>14.3</v>
      </c>
      <c r="FA808" s="17">
        <v>14.29</v>
      </c>
      <c r="FB808" s="17">
        <v>14.29</v>
      </c>
      <c r="FC808" s="17">
        <v>14.28</v>
      </c>
      <c r="FD808" s="17">
        <v>14.28</v>
      </c>
      <c r="FE808" s="17">
        <v>14.29</v>
      </c>
      <c r="FF808" s="17">
        <v>14.27</v>
      </c>
      <c r="FG808" s="17">
        <v>14.29</v>
      </c>
      <c r="FH808" s="17">
        <v>14.28</v>
      </c>
      <c r="FI808" s="17">
        <v>14.3</v>
      </c>
      <c r="FJ808" s="17">
        <v>14.29</v>
      </c>
      <c r="FK808" s="17">
        <v>14.29</v>
      </c>
      <c r="FL808" s="17">
        <v>14.29</v>
      </c>
      <c r="FM808" s="17">
        <v>14.29</v>
      </c>
      <c r="FN808" s="17">
        <v>14.29</v>
      </c>
      <c r="FO808" s="17">
        <v>14.29</v>
      </c>
      <c r="FP808" s="17">
        <v>14.29</v>
      </c>
      <c r="FQ808" s="17">
        <v>14.29</v>
      </c>
      <c r="FR808" s="17">
        <v>14.27</v>
      </c>
      <c r="FS808" s="17">
        <v>14.29</v>
      </c>
      <c r="FT808" s="17">
        <v>14.28</v>
      </c>
      <c r="FU808" s="17">
        <v>14.27</v>
      </c>
      <c r="FV808" s="17">
        <v>14.28</v>
      </c>
      <c r="FW808" s="17">
        <v>14.27</v>
      </c>
      <c r="FX808" s="17">
        <v>14.28</v>
      </c>
      <c r="FY808" s="17">
        <v>14.27</v>
      </c>
      <c r="FZ808" s="17">
        <v>14.28</v>
      </c>
      <c r="GA808" s="17">
        <v>14.29</v>
      </c>
      <c r="GB808" s="17">
        <v>14.29</v>
      </c>
      <c r="GC808" s="17">
        <v>14.28</v>
      </c>
      <c r="GD808" s="17">
        <v>14.29</v>
      </c>
      <c r="GE808" s="17">
        <v>14.29</v>
      </c>
      <c r="GF808" s="17">
        <v>14.28</v>
      </c>
      <c r="GG808" s="17">
        <v>14.28</v>
      </c>
      <c r="GH808" s="17">
        <v>14.27</v>
      </c>
      <c r="GI808" s="17">
        <v>14.27</v>
      </c>
      <c r="GJ808" s="17">
        <v>14.25</v>
      </c>
      <c r="GK808" s="17">
        <v>14.26</v>
      </c>
      <c r="GL808" s="17">
        <v>14.26</v>
      </c>
      <c r="GM808" s="17">
        <v>14.27</v>
      </c>
      <c r="GN808" s="17">
        <v>14.28</v>
      </c>
      <c r="GO808" s="17">
        <v>14.28</v>
      </c>
      <c r="GP808" s="17">
        <v>14.27</v>
      </c>
      <c r="GQ808" s="17">
        <v>14.27</v>
      </c>
      <c r="GR808" s="17">
        <v>14.26</v>
      </c>
      <c r="GS808" s="17">
        <v>14.25</v>
      </c>
      <c r="GT808" s="17">
        <v>14.24</v>
      </c>
      <c r="GU808" s="17">
        <v>14.24</v>
      </c>
      <c r="GV808" s="17">
        <v>14.24</v>
      </c>
      <c r="GW808" s="17">
        <v>14.25</v>
      </c>
      <c r="GX808" s="17">
        <v>14.25</v>
      </c>
      <c r="GY808" s="17">
        <v>14.25</v>
      </c>
      <c r="GZ808" s="17">
        <v>14.25</v>
      </c>
      <c r="HA808" s="17">
        <v>14.24</v>
      </c>
      <c r="HB808" s="17">
        <v>14.23</v>
      </c>
      <c r="HC808" s="17">
        <v>14.23</v>
      </c>
      <c r="HD808" s="17">
        <v>14.23</v>
      </c>
      <c r="HE808" s="17">
        <v>14.23</v>
      </c>
      <c r="HF808" s="17">
        <v>14.22</v>
      </c>
      <c r="HG808" s="17">
        <v>14.21</v>
      </c>
      <c r="HH808" s="17">
        <v>14.21</v>
      </c>
      <c r="HI808" s="17">
        <v>14.18</v>
      </c>
      <c r="HJ808" s="17">
        <v>14.21</v>
      </c>
      <c r="HK808" s="17">
        <v>14.23</v>
      </c>
      <c r="HL808" s="17">
        <v>14.21</v>
      </c>
      <c r="HM808" s="17">
        <v>14.21</v>
      </c>
      <c r="HN808" s="17">
        <v>14.2</v>
      </c>
      <c r="HO808" s="17">
        <v>14.2</v>
      </c>
      <c r="HP808" s="17">
        <v>14.2</v>
      </c>
      <c r="HQ808" s="17">
        <v>14.19</v>
      </c>
      <c r="HR808" s="17">
        <v>14.19</v>
      </c>
      <c r="HS808" s="17">
        <v>14.2</v>
      </c>
      <c r="HT808" s="17">
        <v>14.2</v>
      </c>
      <c r="HU808" s="17">
        <v>14.19</v>
      </c>
      <c r="HV808" s="17">
        <v>14.2</v>
      </c>
      <c r="HW808" s="17">
        <v>14.21</v>
      </c>
      <c r="HX808" s="17">
        <v>14.19</v>
      </c>
      <c r="HY808" s="17">
        <v>14.2</v>
      </c>
      <c r="HZ808" s="17">
        <v>14.19</v>
      </c>
      <c r="IA808" s="17">
        <v>14.18</v>
      </c>
      <c r="IB808" s="17">
        <v>14.19</v>
      </c>
      <c r="IC808" s="17">
        <v>14.18</v>
      </c>
      <c r="ID808" s="17">
        <v>14.17</v>
      </c>
      <c r="IE808" s="17">
        <v>14.17</v>
      </c>
      <c r="IF808" s="17">
        <v>14.17</v>
      </c>
      <c r="IG808" s="17">
        <v>14.17</v>
      </c>
      <c r="IH808" s="17">
        <v>14.18</v>
      </c>
      <c r="II808" s="17">
        <v>14.17</v>
      </c>
      <c r="IJ808" s="17">
        <v>14.14</v>
      </c>
      <c r="IK808" s="17">
        <v>14.12</v>
      </c>
      <c r="IL808" s="17">
        <v>14.13</v>
      </c>
      <c r="IM808" s="17">
        <v>14.15</v>
      </c>
      <c r="IN808" s="17">
        <v>14.17</v>
      </c>
      <c r="IO808" s="17">
        <v>14.13</v>
      </c>
      <c r="IP808" s="17">
        <v>14.15</v>
      </c>
      <c r="IQ808" s="17">
        <v>14.17</v>
      </c>
      <c r="IR808" s="17">
        <v>14.18</v>
      </c>
      <c r="IS808" s="17">
        <v>14.19</v>
      </c>
      <c r="IT808" s="17">
        <v>14.18</v>
      </c>
      <c r="IU808" s="17">
        <v>14.18</v>
      </c>
      <c r="IV808" s="17">
        <v>14.19</v>
      </c>
      <c r="IW808" s="17">
        <v>14.22</v>
      </c>
      <c r="IX808" s="17">
        <v>14.21</v>
      </c>
      <c r="IY808" s="17">
        <v>14.21</v>
      </c>
    </row>
    <row r="809" spans="1:259" x14ac:dyDescent="0.15">
      <c r="A809" s="17" t="s">
        <v>4582</v>
      </c>
      <c r="B809" s="17" t="s">
        <v>4909</v>
      </c>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c r="AA809" s="26"/>
      <c r="AB809" s="17"/>
      <c r="AC809" s="26"/>
      <c r="AD809" s="26"/>
      <c r="AE809" s="17"/>
      <c r="AF809" s="17"/>
      <c r="AG809" s="17"/>
      <c r="AH809" s="17"/>
      <c r="AI809" s="17"/>
      <c r="AJ809" s="17"/>
      <c r="AK809" s="17"/>
      <c r="AL809" s="17"/>
      <c r="AM809" s="17"/>
      <c r="AN809" s="17"/>
      <c r="AO809" s="17"/>
      <c r="AP809" s="17"/>
      <c r="AQ809" s="17"/>
      <c r="AR809" s="17"/>
      <c r="AS809" s="17"/>
      <c r="AT809" s="17"/>
      <c r="AU809" s="17"/>
      <c r="AV809" s="17"/>
      <c r="AW809" s="17"/>
      <c r="AX809" s="17"/>
      <c r="AY809" s="17"/>
      <c r="AZ809" s="17"/>
      <c r="BA809" s="17"/>
      <c r="BB809" s="17"/>
      <c r="BC809" s="17"/>
      <c r="BD809" s="17"/>
      <c r="BE809" s="17"/>
      <c r="BF809" s="17"/>
      <c r="BG809" s="17"/>
      <c r="BH809" s="17"/>
      <c r="BI809" s="17"/>
      <c r="BJ809" s="26"/>
      <c r="BK809" s="17"/>
      <c r="BL809" s="17"/>
      <c r="BM809" s="17"/>
      <c r="BN809" s="17"/>
      <c r="BO809" s="17"/>
      <c r="BP809" s="17"/>
      <c r="BQ809" s="17"/>
      <c r="BR809" s="17"/>
      <c r="BS809" s="17"/>
      <c r="BT809" s="17"/>
      <c r="BU809" s="17"/>
      <c r="BV809" s="17"/>
      <c r="BW809" s="17"/>
      <c r="BX809" s="26"/>
      <c r="BY809" s="26"/>
      <c r="BZ809" s="26"/>
      <c r="CA809" s="26"/>
      <c r="CB809" s="26"/>
      <c r="CC809" s="17"/>
      <c r="CD809" s="17"/>
      <c r="CE809" s="17"/>
      <c r="CF809" s="17"/>
      <c r="CG809" s="17"/>
      <c r="CH809" s="17"/>
      <c r="CI809" s="17"/>
      <c r="CJ809" s="26"/>
      <c r="CK809" s="17"/>
      <c r="CL809" s="17"/>
      <c r="CM809" s="17"/>
      <c r="CN809" s="17"/>
      <c r="CO809" s="17"/>
      <c r="CP809" s="17"/>
      <c r="CQ809" s="17"/>
      <c r="CR809" s="17"/>
      <c r="CS809" s="17"/>
      <c r="CT809" s="17"/>
      <c r="CU809" s="17"/>
      <c r="CV809" s="17"/>
      <c r="CW809" s="17"/>
      <c r="CX809" s="17"/>
      <c r="CY809" s="26"/>
      <c r="CZ809" s="26"/>
      <c r="DA809" s="26"/>
      <c r="DB809" s="17"/>
      <c r="DC809" s="17"/>
      <c r="DD809" s="17"/>
      <c r="DE809" s="17"/>
      <c r="DF809" s="17"/>
      <c r="DG809" s="17"/>
      <c r="DH809" s="26"/>
      <c r="DI809" s="17"/>
      <c r="DJ809" s="17"/>
      <c r="DK809" s="17"/>
      <c r="DL809" s="17"/>
      <c r="DM809" s="17">
        <v>6.07</v>
      </c>
      <c r="DN809" s="17">
        <v>6.07</v>
      </c>
      <c r="DO809" s="17">
        <v>6.07</v>
      </c>
      <c r="DP809" s="17">
        <v>6.07</v>
      </c>
      <c r="DQ809" s="17">
        <v>6.07</v>
      </c>
      <c r="DR809" s="17">
        <v>6.07</v>
      </c>
      <c r="DS809" s="17">
        <v>6.07</v>
      </c>
      <c r="DT809" s="17">
        <v>6.07</v>
      </c>
      <c r="DU809" s="17">
        <v>6.07</v>
      </c>
      <c r="DV809" s="17">
        <v>6.07</v>
      </c>
      <c r="DW809" s="17">
        <v>6.07</v>
      </c>
      <c r="DX809" s="17">
        <v>6.07</v>
      </c>
      <c r="DY809" s="17">
        <v>6.07</v>
      </c>
      <c r="DZ809" s="17">
        <v>6.07</v>
      </c>
      <c r="EA809" s="17">
        <v>6.07</v>
      </c>
      <c r="EB809" s="17">
        <v>6.07</v>
      </c>
      <c r="EC809" s="17">
        <v>6.07</v>
      </c>
      <c r="ED809" s="17">
        <v>6.07</v>
      </c>
      <c r="EE809" s="17">
        <v>6.07</v>
      </c>
      <c r="EF809" s="17">
        <v>6.07</v>
      </c>
      <c r="EG809" s="17">
        <v>6.07</v>
      </c>
      <c r="EH809" s="17">
        <v>6.07</v>
      </c>
      <c r="EI809" s="17">
        <v>6.07</v>
      </c>
      <c r="EJ809" s="17">
        <v>6.07</v>
      </c>
      <c r="EK809" s="17">
        <v>6.07</v>
      </c>
      <c r="EL809" s="17">
        <v>6.07</v>
      </c>
      <c r="EM809" s="17">
        <v>6.07</v>
      </c>
      <c r="EN809" s="17">
        <v>6.07</v>
      </c>
      <c r="EO809" s="17">
        <v>6.07</v>
      </c>
      <c r="EP809" s="17">
        <v>6.07</v>
      </c>
      <c r="EQ809" s="17">
        <v>6.07</v>
      </c>
      <c r="ER809" s="17">
        <v>6.07</v>
      </c>
      <c r="ES809" s="17">
        <v>6.07</v>
      </c>
      <c r="ET809" s="17">
        <v>6.07</v>
      </c>
      <c r="EU809" s="17">
        <v>6.07</v>
      </c>
      <c r="EV809" s="17">
        <v>6.07</v>
      </c>
      <c r="EW809" s="17">
        <v>6.07</v>
      </c>
      <c r="EX809" s="17">
        <v>6.07</v>
      </c>
      <c r="EY809" s="17">
        <v>6.07</v>
      </c>
      <c r="EZ809" s="17">
        <v>6.07</v>
      </c>
      <c r="FA809" s="17">
        <v>6.07</v>
      </c>
      <c r="FB809" s="17">
        <v>6.07</v>
      </c>
      <c r="FC809" s="17">
        <v>6.07</v>
      </c>
      <c r="FD809" s="17">
        <v>6.07</v>
      </c>
      <c r="FE809" s="17">
        <v>6.07</v>
      </c>
      <c r="FF809" s="17">
        <v>6.07</v>
      </c>
      <c r="FG809" s="17">
        <v>6.07</v>
      </c>
      <c r="FH809" s="17">
        <v>6.07</v>
      </c>
      <c r="FI809" s="17">
        <v>6.07</v>
      </c>
      <c r="FJ809" s="17">
        <v>6.07</v>
      </c>
      <c r="FK809" s="17">
        <v>6.07</v>
      </c>
      <c r="FL809" s="17">
        <v>6.07</v>
      </c>
      <c r="FM809" s="17">
        <v>6.07</v>
      </c>
      <c r="FN809" s="17">
        <v>6.07</v>
      </c>
      <c r="FO809" s="17">
        <v>6.07</v>
      </c>
      <c r="FP809" s="17">
        <v>6.07</v>
      </c>
      <c r="FQ809" s="17">
        <v>6.07</v>
      </c>
      <c r="FR809" s="17">
        <v>6.07</v>
      </c>
      <c r="FS809" s="17">
        <v>6.07</v>
      </c>
      <c r="FT809" s="17">
        <v>6.07</v>
      </c>
      <c r="FU809" s="17">
        <v>6.07</v>
      </c>
      <c r="FV809" s="17">
        <v>6.07</v>
      </c>
      <c r="FW809" s="17">
        <v>6.07</v>
      </c>
      <c r="FX809" s="17">
        <v>6.07</v>
      </c>
      <c r="FY809" s="17">
        <v>6.07</v>
      </c>
      <c r="FZ809" s="17">
        <v>6.07</v>
      </c>
      <c r="GA809" s="17">
        <v>6.07</v>
      </c>
      <c r="GB809" s="17">
        <v>6.07</v>
      </c>
      <c r="GC809" s="17">
        <v>6.07</v>
      </c>
      <c r="GD809" s="17">
        <v>6.07</v>
      </c>
      <c r="GE809" s="17">
        <v>6.07</v>
      </c>
      <c r="GF809" s="17">
        <v>6.07</v>
      </c>
      <c r="GG809" s="17">
        <v>6.07</v>
      </c>
      <c r="GH809" s="17">
        <v>6.07</v>
      </c>
      <c r="GI809" s="17">
        <v>6.07</v>
      </c>
      <c r="GJ809" s="17">
        <v>6.07</v>
      </c>
      <c r="GK809" s="17">
        <v>6.07</v>
      </c>
      <c r="GL809" s="17">
        <v>6.07</v>
      </c>
      <c r="GM809" s="17">
        <v>6.07</v>
      </c>
      <c r="GN809" s="17">
        <v>6.07</v>
      </c>
      <c r="GO809" s="17">
        <v>6.07</v>
      </c>
      <c r="GP809" s="17">
        <v>6.07</v>
      </c>
      <c r="GQ809" s="17">
        <v>6.07</v>
      </c>
      <c r="GR809" s="17">
        <v>6.07</v>
      </c>
      <c r="GS809" s="17">
        <v>6.07</v>
      </c>
      <c r="GT809" s="17">
        <v>6.07</v>
      </c>
      <c r="GU809" s="17">
        <v>6.07</v>
      </c>
      <c r="GV809" s="17">
        <v>6.07</v>
      </c>
      <c r="GW809" s="17">
        <v>6.07</v>
      </c>
      <c r="GX809" s="17">
        <v>6.07</v>
      </c>
      <c r="GY809" s="17">
        <v>6.07</v>
      </c>
      <c r="GZ809" s="17">
        <v>6.07</v>
      </c>
      <c r="HA809" s="17">
        <v>6.07</v>
      </c>
      <c r="HB809" s="17">
        <v>6.07</v>
      </c>
      <c r="HC809" s="17">
        <v>6.07</v>
      </c>
      <c r="HD809" s="17">
        <v>6.07</v>
      </c>
      <c r="HE809" s="17">
        <v>6.07</v>
      </c>
      <c r="HF809" s="17">
        <v>6.07</v>
      </c>
      <c r="HG809" s="17">
        <v>6.07</v>
      </c>
      <c r="HH809" s="17">
        <v>6.07</v>
      </c>
      <c r="HI809" s="17">
        <v>6.07</v>
      </c>
      <c r="HJ809" s="17">
        <v>6.07</v>
      </c>
      <c r="HK809" s="17">
        <v>6.07</v>
      </c>
      <c r="HL809" s="17">
        <v>6.07</v>
      </c>
      <c r="HM809" s="17">
        <v>6.07</v>
      </c>
      <c r="HN809" s="17">
        <v>6.07</v>
      </c>
      <c r="HO809" s="17">
        <v>6.07</v>
      </c>
      <c r="HP809" s="17">
        <v>6.07</v>
      </c>
      <c r="HQ809" s="17">
        <v>6.07</v>
      </c>
      <c r="HR809" s="17">
        <v>6.07</v>
      </c>
      <c r="HS809" s="17">
        <v>6.07</v>
      </c>
      <c r="HT809" s="17">
        <v>6.07</v>
      </c>
      <c r="HU809" s="17">
        <v>6.07</v>
      </c>
      <c r="HV809" s="17">
        <v>6.07</v>
      </c>
      <c r="HW809" s="17">
        <v>6.07</v>
      </c>
      <c r="HX809" s="17">
        <v>6.07</v>
      </c>
      <c r="HY809" s="17">
        <v>6.07</v>
      </c>
      <c r="HZ809" s="17">
        <v>6.07</v>
      </c>
      <c r="IA809" s="17">
        <v>6.07</v>
      </c>
      <c r="IB809" s="17">
        <v>6.07</v>
      </c>
      <c r="IC809" s="17">
        <v>6.07</v>
      </c>
      <c r="ID809" s="17">
        <v>6.07</v>
      </c>
      <c r="IE809" s="17">
        <v>6.07</v>
      </c>
      <c r="IF809" s="17">
        <v>6.07</v>
      </c>
      <c r="IG809" s="17">
        <v>6.07</v>
      </c>
      <c r="IH809" s="17">
        <v>6.07</v>
      </c>
      <c r="II809" s="17">
        <v>6.07</v>
      </c>
      <c r="IJ809" s="17">
        <v>6.07</v>
      </c>
      <c r="IK809" s="17">
        <v>6.07</v>
      </c>
      <c r="IL809" s="17">
        <v>6.07</v>
      </c>
      <c r="IM809" s="17">
        <v>6.07</v>
      </c>
      <c r="IN809" s="17">
        <v>6.07</v>
      </c>
      <c r="IO809" s="17">
        <v>6.07</v>
      </c>
      <c r="IP809" s="17">
        <v>6.07</v>
      </c>
      <c r="IQ809" s="17">
        <v>6.07</v>
      </c>
      <c r="IR809" s="17">
        <v>6.07</v>
      </c>
      <c r="IS809" s="17">
        <v>6.07</v>
      </c>
      <c r="IT809" s="17">
        <v>6.07</v>
      </c>
      <c r="IU809" s="17">
        <v>6.07</v>
      </c>
      <c r="IV809" s="17">
        <v>6.07</v>
      </c>
      <c r="IW809" s="17">
        <v>6.07</v>
      </c>
      <c r="IX809" s="17">
        <v>6.07</v>
      </c>
      <c r="IY809" s="17">
        <v>6.07</v>
      </c>
    </row>
    <row r="810" spans="1:259" x14ac:dyDescent="0.15">
      <c r="A810" s="17" t="s">
        <v>4558</v>
      </c>
      <c r="B810" s="17" t="s">
        <v>4910</v>
      </c>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c r="AA810" s="26"/>
      <c r="AB810" s="17"/>
      <c r="AC810" s="26"/>
      <c r="AD810" s="26"/>
      <c r="AE810" s="17"/>
      <c r="AF810" s="17"/>
      <c r="AG810" s="17"/>
      <c r="AH810" s="17"/>
      <c r="AI810" s="17"/>
      <c r="AJ810" s="17"/>
      <c r="AK810" s="17"/>
      <c r="AL810" s="17"/>
      <c r="AM810" s="17"/>
      <c r="AN810" s="17"/>
      <c r="AO810" s="17"/>
      <c r="AP810" s="17"/>
      <c r="AQ810" s="17"/>
      <c r="AR810" s="17"/>
      <c r="AS810" s="17"/>
      <c r="AT810" s="17"/>
      <c r="AU810" s="17"/>
      <c r="AV810" s="17"/>
      <c r="AW810" s="17"/>
      <c r="AX810" s="17"/>
      <c r="AY810" s="17"/>
      <c r="AZ810" s="17"/>
      <c r="BA810" s="17"/>
      <c r="BB810" s="17"/>
      <c r="BC810" s="17"/>
      <c r="BD810" s="17"/>
      <c r="BE810" s="17"/>
      <c r="BF810" s="17"/>
      <c r="BG810" s="17"/>
      <c r="BH810" s="17"/>
      <c r="BI810" s="17"/>
      <c r="BJ810" s="26"/>
      <c r="BK810" s="17"/>
      <c r="BL810" s="17"/>
      <c r="BM810" s="17"/>
      <c r="BN810" s="17"/>
      <c r="BO810" s="17"/>
      <c r="BP810" s="17"/>
      <c r="BQ810" s="17"/>
      <c r="BR810" s="17"/>
      <c r="BS810" s="17"/>
      <c r="BT810" s="17"/>
      <c r="BU810" s="17"/>
      <c r="BV810" s="17"/>
      <c r="BW810" s="17"/>
      <c r="BX810" s="26"/>
      <c r="BY810" s="26"/>
      <c r="BZ810" s="26"/>
      <c r="CA810" s="26"/>
      <c r="CB810" s="26"/>
      <c r="CC810" s="17"/>
      <c r="CD810" s="17"/>
      <c r="CE810" s="17"/>
      <c r="CF810" s="17"/>
      <c r="CG810" s="17"/>
      <c r="CH810" s="17"/>
      <c r="CI810" s="17"/>
      <c r="CJ810" s="26"/>
      <c r="CK810" s="17"/>
      <c r="CL810" s="17"/>
      <c r="CM810" s="17"/>
      <c r="CN810" s="17"/>
      <c r="CO810" s="17"/>
      <c r="CP810" s="17"/>
      <c r="CQ810" s="17"/>
      <c r="CR810" s="17"/>
      <c r="CS810" s="17"/>
      <c r="CT810" s="17"/>
      <c r="CU810" s="17"/>
      <c r="CV810" s="17"/>
      <c r="CW810" s="17"/>
      <c r="CX810" s="17"/>
      <c r="CY810" s="26"/>
      <c r="CZ810" s="26"/>
      <c r="DA810" s="26"/>
      <c r="DB810" s="17"/>
      <c r="DC810" s="17"/>
      <c r="DD810" s="17"/>
      <c r="DE810" s="17"/>
      <c r="DF810" s="17"/>
      <c r="DG810" s="17"/>
      <c r="DH810" s="26"/>
      <c r="DI810" s="17"/>
      <c r="DJ810" s="17"/>
      <c r="DK810" s="17"/>
      <c r="DL810" s="17"/>
      <c r="DM810" s="17">
        <v>11.58</v>
      </c>
      <c r="DN810" s="17">
        <v>11.58</v>
      </c>
      <c r="DO810" s="17">
        <v>11.58</v>
      </c>
      <c r="DP810" s="17">
        <v>11.59</v>
      </c>
      <c r="DQ810" s="17">
        <v>11.6</v>
      </c>
      <c r="DR810" s="17">
        <v>11.6</v>
      </c>
      <c r="DS810" s="17">
        <v>11.58</v>
      </c>
      <c r="DT810" s="17">
        <v>11.58</v>
      </c>
      <c r="DU810" s="17">
        <v>11.58</v>
      </c>
      <c r="DV810" s="17">
        <v>11.59</v>
      </c>
      <c r="DW810" s="17">
        <v>11.59</v>
      </c>
      <c r="DX810" s="17">
        <v>11.6</v>
      </c>
      <c r="DY810" s="17">
        <v>11.6</v>
      </c>
      <c r="DZ810" s="17">
        <v>11.59</v>
      </c>
      <c r="EA810" s="17">
        <v>11.57</v>
      </c>
      <c r="EB810" s="17">
        <v>11.56</v>
      </c>
      <c r="EC810" s="17">
        <v>11.56</v>
      </c>
      <c r="ED810" s="17">
        <v>11.56</v>
      </c>
      <c r="EE810" s="17">
        <v>11.55</v>
      </c>
      <c r="EF810" s="17">
        <v>11.56</v>
      </c>
      <c r="EG810" s="17">
        <v>11.55</v>
      </c>
      <c r="EH810" s="17">
        <v>11.55</v>
      </c>
      <c r="EI810" s="17">
        <v>11.55</v>
      </c>
      <c r="EJ810" s="17">
        <v>11.55</v>
      </c>
      <c r="EK810" s="17">
        <v>11.55</v>
      </c>
      <c r="EL810" s="17">
        <v>11.56</v>
      </c>
      <c r="EM810" s="17">
        <v>11.54</v>
      </c>
      <c r="EN810" s="17">
        <v>11.54</v>
      </c>
      <c r="EO810" s="17">
        <v>11.54</v>
      </c>
      <c r="EP810" s="17">
        <v>11.55</v>
      </c>
      <c r="EQ810" s="17">
        <v>11.55</v>
      </c>
      <c r="ER810" s="17">
        <v>11.56</v>
      </c>
      <c r="ES810" s="17">
        <v>11.56</v>
      </c>
      <c r="ET810" s="17">
        <v>11.58</v>
      </c>
      <c r="EU810" s="17">
        <v>11.56</v>
      </c>
      <c r="EV810" s="17">
        <v>11.56</v>
      </c>
      <c r="EW810" s="17">
        <v>11.56</v>
      </c>
      <c r="EX810" s="17">
        <v>11.56</v>
      </c>
      <c r="EY810" s="17">
        <v>11.56</v>
      </c>
      <c r="EZ810" s="17">
        <v>11.55</v>
      </c>
      <c r="FA810" s="17">
        <v>11.54</v>
      </c>
      <c r="FB810" s="17">
        <v>11.54</v>
      </c>
      <c r="FC810" s="17">
        <v>11.54</v>
      </c>
      <c r="FD810" s="17">
        <v>11.54</v>
      </c>
      <c r="FE810" s="17">
        <v>11.54</v>
      </c>
      <c r="FF810" s="17">
        <v>11.55</v>
      </c>
      <c r="FG810" s="17">
        <v>11.56</v>
      </c>
      <c r="FH810" s="17">
        <v>11.54</v>
      </c>
      <c r="FI810" s="17">
        <v>11.55</v>
      </c>
      <c r="FJ810" s="17">
        <v>11.55</v>
      </c>
      <c r="FK810" s="17">
        <v>11.57</v>
      </c>
      <c r="FL810" s="17">
        <v>11.58</v>
      </c>
      <c r="FM810" s="17">
        <v>11.58</v>
      </c>
      <c r="FN810" s="17">
        <v>11.59</v>
      </c>
      <c r="FO810" s="17">
        <v>11.58</v>
      </c>
      <c r="FP810" s="17">
        <v>11.58</v>
      </c>
      <c r="FQ810" s="17">
        <v>11.58</v>
      </c>
      <c r="FR810" s="17">
        <v>11.57</v>
      </c>
      <c r="FS810" s="17">
        <v>11.57</v>
      </c>
      <c r="FT810" s="17">
        <v>11.57</v>
      </c>
      <c r="FU810" s="17">
        <v>11.57</v>
      </c>
      <c r="FV810" s="17">
        <v>11.57</v>
      </c>
      <c r="FW810" s="17">
        <v>11.56</v>
      </c>
      <c r="FX810" s="17">
        <v>11.56</v>
      </c>
      <c r="FY810" s="17">
        <v>11.58</v>
      </c>
      <c r="FZ810" s="17">
        <v>11.63</v>
      </c>
      <c r="GA810" s="17">
        <v>11.62</v>
      </c>
      <c r="GB810" s="17">
        <v>11.61</v>
      </c>
      <c r="GC810" s="17">
        <v>11.62</v>
      </c>
      <c r="GD810" s="17">
        <v>11.6</v>
      </c>
      <c r="GE810" s="17">
        <v>11.62</v>
      </c>
      <c r="GF810" s="17">
        <v>11.6</v>
      </c>
      <c r="GG810" s="17">
        <v>11.59</v>
      </c>
      <c r="GH810" s="17">
        <v>11.57</v>
      </c>
      <c r="GI810" s="17">
        <v>11.54</v>
      </c>
      <c r="GJ810" s="17">
        <v>11.55</v>
      </c>
      <c r="GK810" s="17">
        <v>11.56</v>
      </c>
      <c r="GL810" s="17">
        <v>11.54</v>
      </c>
      <c r="GM810" s="17">
        <v>11.55</v>
      </c>
      <c r="GN810" s="17">
        <v>11.56</v>
      </c>
      <c r="GO810" s="17">
        <v>11.55</v>
      </c>
      <c r="GP810" s="17">
        <v>11.55</v>
      </c>
      <c r="GQ810" s="17">
        <v>11.56</v>
      </c>
      <c r="GR810" s="17">
        <v>11.56</v>
      </c>
      <c r="GS810" s="17">
        <v>11.56</v>
      </c>
      <c r="GT810" s="17">
        <v>11.56</v>
      </c>
      <c r="GU810" s="17">
        <v>11.56</v>
      </c>
      <c r="GV810" s="17">
        <v>11.56</v>
      </c>
      <c r="GW810" s="17">
        <v>11.55</v>
      </c>
      <c r="GX810" s="17">
        <v>11.57</v>
      </c>
      <c r="GY810" s="17">
        <v>11.58</v>
      </c>
      <c r="GZ810" s="17">
        <v>11.57</v>
      </c>
      <c r="HA810" s="17">
        <v>11.59</v>
      </c>
      <c r="HB810" s="17">
        <v>11.58</v>
      </c>
      <c r="HC810" s="17">
        <v>11.57</v>
      </c>
      <c r="HD810" s="17">
        <v>11.57</v>
      </c>
      <c r="HE810" s="17">
        <v>11.57</v>
      </c>
      <c r="HF810" s="17">
        <v>11.58</v>
      </c>
      <c r="HG810" s="17">
        <v>11.54</v>
      </c>
      <c r="HH810" s="17">
        <v>11.52</v>
      </c>
      <c r="HI810" s="17">
        <v>11.52</v>
      </c>
      <c r="HJ810" s="17">
        <v>11.54</v>
      </c>
      <c r="HK810" s="17">
        <v>11.53</v>
      </c>
      <c r="HL810" s="17">
        <v>11.52</v>
      </c>
      <c r="HM810" s="17">
        <v>11.52</v>
      </c>
      <c r="HN810" s="17">
        <v>11.53</v>
      </c>
      <c r="HO810" s="17">
        <v>11.53</v>
      </c>
      <c r="HP810" s="17">
        <v>11.52</v>
      </c>
      <c r="HQ810" s="17">
        <v>11.52</v>
      </c>
      <c r="HR810" s="17">
        <v>11.53</v>
      </c>
      <c r="HS810" s="17">
        <v>11.54</v>
      </c>
      <c r="HT810" s="17">
        <v>11.54</v>
      </c>
      <c r="HU810" s="17">
        <v>11.53</v>
      </c>
      <c r="HV810" s="17">
        <v>11.54</v>
      </c>
      <c r="HW810" s="17">
        <v>11.55</v>
      </c>
      <c r="HX810" s="17">
        <v>11.55</v>
      </c>
      <c r="HY810" s="17">
        <v>11.56</v>
      </c>
      <c r="HZ810" s="17">
        <v>11.55</v>
      </c>
      <c r="IA810" s="17">
        <v>11.56</v>
      </c>
      <c r="IB810" s="17">
        <v>11.56</v>
      </c>
      <c r="IC810" s="17">
        <v>11.55</v>
      </c>
      <c r="ID810" s="17">
        <v>11.55</v>
      </c>
      <c r="IE810" s="17">
        <v>11.55</v>
      </c>
      <c r="IF810" s="17">
        <v>11.54</v>
      </c>
      <c r="IG810" s="17">
        <v>11.54</v>
      </c>
      <c r="IH810" s="17">
        <v>11.54</v>
      </c>
      <c r="II810" s="17">
        <v>11.54</v>
      </c>
      <c r="IJ810" s="17">
        <v>11.54</v>
      </c>
      <c r="IK810" s="17">
        <v>11.54</v>
      </c>
      <c r="IL810" s="17">
        <v>11.5</v>
      </c>
      <c r="IM810" s="17">
        <v>11.52</v>
      </c>
      <c r="IN810" s="17">
        <v>11.53</v>
      </c>
      <c r="IO810" s="17">
        <v>11.52</v>
      </c>
      <c r="IP810" s="17">
        <v>11.54</v>
      </c>
      <c r="IQ810" s="17">
        <v>11.53</v>
      </c>
      <c r="IR810" s="17">
        <v>11.56</v>
      </c>
      <c r="IS810" s="17">
        <v>11.57</v>
      </c>
      <c r="IT810" s="17">
        <v>11.56</v>
      </c>
      <c r="IU810" s="17">
        <v>11.57</v>
      </c>
      <c r="IV810" s="17">
        <v>11.58</v>
      </c>
      <c r="IW810" s="17">
        <v>11.58</v>
      </c>
      <c r="IX810" s="17">
        <v>11.59</v>
      </c>
      <c r="IY810" s="17">
        <v>11.59</v>
      </c>
    </row>
    <row r="811" spans="1:259" x14ac:dyDescent="0.15">
      <c r="A811" s="17" t="s">
        <v>774</v>
      </c>
      <c r="B811" s="17" t="s">
        <v>775</v>
      </c>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c r="AA811" s="26"/>
      <c r="AB811" s="17"/>
      <c r="AC811" s="26"/>
      <c r="AD811" s="26"/>
      <c r="AE811" s="17"/>
      <c r="AF811" s="17"/>
      <c r="AG811" s="17"/>
      <c r="AH811" s="17"/>
      <c r="AI811" s="17"/>
      <c r="AJ811" s="17"/>
      <c r="AK811" s="17"/>
      <c r="AL811" s="17"/>
      <c r="AM811" s="17"/>
      <c r="AN811" s="17"/>
      <c r="AO811" s="17"/>
      <c r="AP811" s="17"/>
      <c r="AQ811" s="17"/>
      <c r="AR811" s="17"/>
      <c r="AS811" s="17"/>
      <c r="AT811" s="17"/>
      <c r="AU811" s="17"/>
      <c r="AV811" s="17"/>
      <c r="AW811" s="17"/>
      <c r="AX811" s="17"/>
      <c r="AY811" s="17"/>
      <c r="AZ811" s="17"/>
      <c r="BA811" s="17"/>
      <c r="BB811" s="17"/>
      <c r="BC811" s="17"/>
      <c r="BD811" s="17"/>
      <c r="BE811" s="17"/>
      <c r="BF811" s="17"/>
      <c r="BG811" s="17"/>
      <c r="BH811" s="17"/>
      <c r="BI811" s="17"/>
      <c r="BJ811" s="26"/>
      <c r="BK811" s="17"/>
      <c r="BL811" s="17"/>
      <c r="BM811" s="17"/>
      <c r="BN811" s="17"/>
      <c r="BO811" s="17"/>
      <c r="BP811" s="17"/>
      <c r="BQ811" s="17"/>
      <c r="BR811" s="17"/>
      <c r="BS811" s="17"/>
      <c r="BT811" s="17"/>
      <c r="BU811" s="17"/>
      <c r="BV811" s="17"/>
      <c r="BW811" s="17"/>
      <c r="BX811" s="26"/>
      <c r="BY811" s="26"/>
      <c r="BZ811" s="26"/>
      <c r="CA811" s="26"/>
      <c r="CB811" s="26"/>
      <c r="CC811" s="17"/>
      <c r="CD811" s="17"/>
      <c r="CE811" s="17"/>
      <c r="CF811" s="17"/>
      <c r="CG811" s="17"/>
      <c r="CH811" s="17"/>
      <c r="CI811" s="17"/>
      <c r="CJ811" s="26"/>
      <c r="CK811" s="17"/>
      <c r="CL811" s="17"/>
      <c r="CM811" s="17"/>
      <c r="CN811" s="17"/>
      <c r="CO811" s="17"/>
      <c r="CP811" s="17"/>
      <c r="CQ811" s="17"/>
      <c r="CR811" s="17"/>
      <c r="CS811" s="17"/>
      <c r="CT811" s="17"/>
      <c r="CU811" s="17"/>
      <c r="CV811" s="17"/>
      <c r="CW811" s="17"/>
      <c r="CX811" s="17"/>
      <c r="CY811" s="26"/>
      <c r="CZ811" s="26"/>
      <c r="DA811" s="26"/>
      <c r="DB811" s="17"/>
      <c r="DC811" s="17"/>
      <c r="DD811" s="17"/>
      <c r="DE811" s="17"/>
      <c r="DF811" s="17"/>
      <c r="DG811" s="17"/>
      <c r="DH811" s="26"/>
      <c r="DI811" s="17"/>
      <c r="DJ811" s="17"/>
      <c r="DK811" s="17"/>
      <c r="DL811" s="17"/>
      <c r="DM811" s="17">
        <v>53.6</v>
      </c>
      <c r="DN811" s="17">
        <v>53.66</v>
      </c>
      <c r="DO811" s="17">
        <v>53.66</v>
      </c>
      <c r="DP811" s="17">
        <v>53.59</v>
      </c>
      <c r="DQ811" s="17">
        <v>53.59</v>
      </c>
      <c r="DR811" s="17">
        <v>53.58</v>
      </c>
      <c r="DS811" s="17">
        <v>53.49</v>
      </c>
      <c r="DT811" s="17">
        <v>53.5</v>
      </c>
      <c r="DU811" s="17">
        <v>53.5</v>
      </c>
      <c r="DV811" s="17">
        <v>53.57</v>
      </c>
      <c r="DW811" s="17">
        <v>53.67</v>
      </c>
      <c r="DX811" s="17">
        <v>53.67</v>
      </c>
      <c r="DY811" s="17">
        <v>53.64</v>
      </c>
      <c r="DZ811" s="17">
        <v>53.57</v>
      </c>
      <c r="EA811" s="17">
        <v>53.56</v>
      </c>
      <c r="EB811" s="17">
        <v>53.65</v>
      </c>
      <c r="EC811" s="17">
        <v>53.6</v>
      </c>
      <c r="ED811" s="17">
        <v>53.64</v>
      </c>
      <c r="EE811" s="17">
        <v>53.65</v>
      </c>
      <c r="EF811" s="17">
        <v>53.7</v>
      </c>
      <c r="EG811" s="17">
        <v>53.71</v>
      </c>
      <c r="EH811" s="17">
        <v>53.71</v>
      </c>
      <c r="EI811" s="17">
        <v>53.7</v>
      </c>
      <c r="EJ811" s="17">
        <v>53.66</v>
      </c>
      <c r="EK811" s="17">
        <v>53.63</v>
      </c>
      <c r="EL811" s="17">
        <v>53.65</v>
      </c>
      <c r="EM811" s="17">
        <v>53.69</v>
      </c>
      <c r="EN811" s="17">
        <v>53.7</v>
      </c>
      <c r="EO811" s="17">
        <v>53.71</v>
      </c>
      <c r="EP811" s="17">
        <v>53.62</v>
      </c>
      <c r="EQ811" s="17">
        <v>53.63</v>
      </c>
      <c r="ER811" s="17">
        <v>53.63</v>
      </c>
      <c r="ES811" s="17">
        <v>53.53</v>
      </c>
      <c r="ET811" s="17">
        <v>53.47</v>
      </c>
      <c r="EU811" s="17">
        <v>53.35</v>
      </c>
      <c r="EV811" s="17">
        <v>53.38</v>
      </c>
      <c r="EW811" s="17">
        <v>53.55</v>
      </c>
      <c r="EX811" s="17">
        <v>53.47</v>
      </c>
      <c r="EY811" s="17">
        <v>53.38</v>
      </c>
      <c r="EZ811" s="17">
        <v>53.34</v>
      </c>
      <c r="FA811" s="17">
        <v>53.37</v>
      </c>
      <c r="FB811" s="17">
        <v>53.36</v>
      </c>
      <c r="FC811" s="17">
        <v>53.32</v>
      </c>
      <c r="FD811" s="17">
        <v>53.35</v>
      </c>
      <c r="FE811" s="17">
        <v>53.4</v>
      </c>
      <c r="FF811" s="17">
        <v>53.45</v>
      </c>
      <c r="FG811" s="17">
        <v>53.36</v>
      </c>
      <c r="FH811" s="17">
        <v>53.38</v>
      </c>
      <c r="FI811" s="17">
        <v>53.4</v>
      </c>
      <c r="FJ811" s="17">
        <v>53.39</v>
      </c>
      <c r="FK811" s="17">
        <v>53.33</v>
      </c>
      <c r="FL811" s="17">
        <v>53.33</v>
      </c>
      <c r="FM811" s="17">
        <v>53.35</v>
      </c>
      <c r="FN811" s="17">
        <v>53.37</v>
      </c>
      <c r="FO811" s="17">
        <v>53.4</v>
      </c>
      <c r="FP811" s="17">
        <v>53.39</v>
      </c>
      <c r="FQ811" s="17">
        <v>53.37</v>
      </c>
      <c r="FR811" s="17">
        <v>53.37</v>
      </c>
      <c r="FS811" s="17">
        <v>53.41</v>
      </c>
      <c r="FT811" s="17">
        <v>53.43</v>
      </c>
      <c r="FU811" s="17">
        <v>53.45</v>
      </c>
      <c r="FV811" s="17">
        <v>53.45</v>
      </c>
      <c r="FW811" s="17">
        <v>53.49</v>
      </c>
      <c r="FX811" s="17">
        <v>53.61</v>
      </c>
      <c r="FY811" s="17">
        <v>53.72</v>
      </c>
      <c r="FZ811" s="17">
        <v>53.78</v>
      </c>
      <c r="GA811" s="17">
        <v>53.8</v>
      </c>
      <c r="GB811" s="17">
        <v>53.75</v>
      </c>
      <c r="GC811" s="17">
        <v>53.74</v>
      </c>
      <c r="GD811" s="17">
        <v>53.78</v>
      </c>
      <c r="GE811" s="17">
        <v>53.75</v>
      </c>
      <c r="GF811" s="17">
        <v>53.66</v>
      </c>
      <c r="GG811" s="17">
        <v>53.69</v>
      </c>
      <c r="GH811" s="17">
        <v>53.74</v>
      </c>
      <c r="GI811" s="17">
        <v>53.7</v>
      </c>
      <c r="GJ811" s="17">
        <v>53.71</v>
      </c>
      <c r="GK811" s="17">
        <v>53.78</v>
      </c>
      <c r="GL811" s="17">
        <v>53.78</v>
      </c>
      <c r="GM811" s="17">
        <v>53.75</v>
      </c>
      <c r="GN811" s="17">
        <v>53.8</v>
      </c>
      <c r="GO811" s="17">
        <v>53.99</v>
      </c>
      <c r="GP811" s="17">
        <v>54.02</v>
      </c>
      <c r="GQ811" s="17">
        <v>53.95</v>
      </c>
      <c r="GR811" s="17">
        <v>54.02</v>
      </c>
      <c r="GS811" s="17">
        <v>54.07</v>
      </c>
      <c r="GT811" s="17">
        <v>53.95</v>
      </c>
      <c r="GU811" s="17">
        <v>53.94</v>
      </c>
      <c r="GV811" s="17">
        <v>53.93</v>
      </c>
      <c r="GW811" s="17">
        <v>53.99</v>
      </c>
      <c r="GX811" s="17">
        <v>53.98</v>
      </c>
      <c r="GY811" s="17">
        <v>54</v>
      </c>
      <c r="GZ811" s="17">
        <v>54</v>
      </c>
      <c r="HA811" s="17">
        <v>54</v>
      </c>
      <c r="HB811" s="17">
        <v>53.97</v>
      </c>
      <c r="HC811" s="17">
        <v>53.94</v>
      </c>
      <c r="HD811" s="17">
        <v>54</v>
      </c>
      <c r="HE811" s="17">
        <v>53.92</v>
      </c>
      <c r="HF811" s="17">
        <v>53.87</v>
      </c>
      <c r="HG811" s="17">
        <v>53.66</v>
      </c>
      <c r="HH811" s="17">
        <v>53.76</v>
      </c>
      <c r="HI811" s="17">
        <v>53.77</v>
      </c>
      <c r="HJ811" s="17">
        <v>53.76</v>
      </c>
      <c r="HK811" s="17">
        <v>53.73</v>
      </c>
      <c r="HL811" s="17">
        <v>53.69</v>
      </c>
      <c r="HM811" s="17">
        <v>53.65</v>
      </c>
      <c r="HN811" s="17">
        <v>53.67</v>
      </c>
      <c r="HO811" s="17">
        <v>53.64</v>
      </c>
      <c r="HP811" s="17">
        <v>53.64</v>
      </c>
      <c r="HQ811" s="17">
        <v>53.67</v>
      </c>
      <c r="HR811" s="17">
        <v>53.69</v>
      </c>
      <c r="HS811" s="17">
        <v>53.7</v>
      </c>
      <c r="HT811" s="17">
        <v>53.75</v>
      </c>
      <c r="HU811" s="17">
        <v>53.74</v>
      </c>
      <c r="HV811" s="17">
        <v>53.7</v>
      </c>
      <c r="HW811" s="17">
        <v>53.66</v>
      </c>
      <c r="HX811" s="17">
        <v>53.63</v>
      </c>
      <c r="HY811" s="17">
        <v>53.75</v>
      </c>
      <c r="HZ811" s="17">
        <v>53.75</v>
      </c>
      <c r="IA811" s="17">
        <v>53.75</v>
      </c>
      <c r="IB811" s="17">
        <v>53.76</v>
      </c>
      <c r="IC811" s="17">
        <v>53.8</v>
      </c>
      <c r="ID811" s="17">
        <v>53.88</v>
      </c>
      <c r="IE811" s="17">
        <v>53.88</v>
      </c>
      <c r="IF811" s="17">
        <v>53.89</v>
      </c>
      <c r="IG811" s="17">
        <v>53.96</v>
      </c>
      <c r="IH811" s="17">
        <v>53.94</v>
      </c>
      <c r="II811" s="17">
        <v>53.92</v>
      </c>
      <c r="IJ811" s="17">
        <v>53.92</v>
      </c>
      <c r="IK811" s="17">
        <v>53.97</v>
      </c>
      <c r="IL811" s="17">
        <v>54.1</v>
      </c>
      <c r="IM811" s="17">
        <v>53.99</v>
      </c>
      <c r="IN811" s="17">
        <v>53.99</v>
      </c>
      <c r="IO811" s="17">
        <v>54</v>
      </c>
      <c r="IP811" s="17">
        <v>53.93</v>
      </c>
      <c r="IQ811" s="17">
        <v>53.91</v>
      </c>
      <c r="IR811" s="17">
        <v>53.94</v>
      </c>
      <c r="IS811" s="17">
        <v>53.95</v>
      </c>
      <c r="IT811" s="17">
        <v>53.98</v>
      </c>
      <c r="IU811" s="17">
        <v>53.94</v>
      </c>
      <c r="IV811" s="17">
        <v>53.94</v>
      </c>
      <c r="IW811" s="17">
        <v>53.95</v>
      </c>
      <c r="IX811" s="17">
        <v>54.03</v>
      </c>
      <c r="IY811" s="17">
        <v>54.01</v>
      </c>
    </row>
    <row r="812" spans="1:259" x14ac:dyDescent="0.15">
      <c r="A812" s="17" t="s">
        <v>3470</v>
      </c>
      <c r="B812" s="17" t="s">
        <v>3471</v>
      </c>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c r="AA812" s="26"/>
      <c r="AB812" s="17"/>
      <c r="AC812" s="26"/>
      <c r="AD812" s="26"/>
      <c r="AE812" s="17"/>
      <c r="AF812" s="17"/>
      <c r="AG812" s="17"/>
      <c r="AH812" s="17"/>
      <c r="AI812" s="17"/>
      <c r="AJ812" s="17"/>
      <c r="AK812" s="17"/>
      <c r="AL812" s="17"/>
      <c r="AM812" s="17"/>
      <c r="AN812" s="17"/>
      <c r="AO812" s="17"/>
      <c r="AP812" s="17"/>
      <c r="AQ812" s="17"/>
      <c r="AR812" s="17"/>
      <c r="AS812" s="17"/>
      <c r="AT812" s="17"/>
      <c r="AU812" s="17"/>
      <c r="AV812" s="17"/>
      <c r="AW812" s="17"/>
      <c r="AX812" s="17"/>
      <c r="AY812" s="17"/>
      <c r="AZ812" s="17"/>
      <c r="BA812" s="17"/>
      <c r="BB812" s="17"/>
      <c r="BC812" s="17"/>
      <c r="BD812" s="17"/>
      <c r="BE812" s="17"/>
      <c r="BF812" s="17"/>
      <c r="BG812" s="17"/>
      <c r="BH812" s="17"/>
      <c r="BI812" s="17"/>
      <c r="BJ812" s="26"/>
      <c r="BK812" s="17"/>
      <c r="BL812" s="17"/>
      <c r="BM812" s="17"/>
      <c r="BN812" s="17"/>
      <c r="BO812" s="17"/>
      <c r="BP812" s="17"/>
      <c r="BQ812" s="17"/>
      <c r="BR812" s="17"/>
      <c r="BS812" s="17"/>
      <c r="BT812" s="17"/>
      <c r="BU812" s="17"/>
      <c r="BV812" s="17"/>
      <c r="BW812" s="17"/>
      <c r="BX812" s="26"/>
      <c r="BY812" s="26"/>
      <c r="BZ812" s="26"/>
      <c r="CA812" s="26"/>
      <c r="CB812" s="26"/>
      <c r="CC812" s="17"/>
      <c r="CD812" s="17"/>
      <c r="CE812" s="17"/>
      <c r="CF812" s="17"/>
      <c r="CG812" s="17"/>
      <c r="CH812" s="17"/>
      <c r="CI812" s="17"/>
      <c r="CJ812" s="26"/>
      <c r="CK812" s="17"/>
      <c r="CL812" s="17"/>
      <c r="CM812" s="17"/>
      <c r="CN812" s="17"/>
      <c r="CO812" s="17"/>
      <c r="CP812" s="17"/>
      <c r="CQ812" s="17"/>
      <c r="CR812" s="17"/>
      <c r="CS812" s="17"/>
      <c r="CT812" s="17"/>
      <c r="CU812" s="17"/>
      <c r="CV812" s="17"/>
      <c r="CW812" s="17"/>
      <c r="CX812" s="17"/>
      <c r="CY812" s="26"/>
      <c r="CZ812" s="26"/>
      <c r="DA812" s="26"/>
      <c r="DB812" s="17"/>
      <c r="DC812" s="17"/>
      <c r="DD812" s="17"/>
      <c r="DE812" s="17"/>
      <c r="DF812" s="17"/>
      <c r="DG812" s="17"/>
      <c r="DH812" s="26"/>
      <c r="DI812" s="17"/>
      <c r="DJ812" s="17"/>
      <c r="DK812" s="17"/>
      <c r="DL812" s="17"/>
      <c r="DM812" s="17">
        <v>5.8</v>
      </c>
      <c r="DN812" s="17">
        <v>5.81</v>
      </c>
      <c r="DO812" s="17">
        <v>5.8</v>
      </c>
      <c r="DP812" s="17">
        <v>5.82</v>
      </c>
      <c r="DQ812" s="17">
        <v>5.82</v>
      </c>
      <c r="DR812" s="17">
        <v>5.81</v>
      </c>
      <c r="DS812" s="17">
        <v>5.82</v>
      </c>
      <c r="DT812" s="17">
        <v>5.81</v>
      </c>
      <c r="DU812" s="17">
        <v>5.81</v>
      </c>
      <c r="DV812" s="17">
        <v>5.8</v>
      </c>
      <c r="DW812" s="17">
        <v>5.81</v>
      </c>
      <c r="DX812" s="17">
        <v>5.81</v>
      </c>
      <c r="DY812" s="17">
        <v>5.8</v>
      </c>
      <c r="DZ812" s="17">
        <v>5.8</v>
      </c>
      <c r="EA812" s="17">
        <v>5.79</v>
      </c>
      <c r="EB812" s="17">
        <v>5.79</v>
      </c>
      <c r="EC812" s="17">
        <v>5.79</v>
      </c>
      <c r="ED812" s="17">
        <v>5.79</v>
      </c>
      <c r="EE812" s="17">
        <v>5.79</v>
      </c>
      <c r="EF812" s="17">
        <v>5.79</v>
      </c>
      <c r="EG812" s="17">
        <v>5.79</v>
      </c>
      <c r="EH812" s="17">
        <v>5.79</v>
      </c>
      <c r="EI812" s="17">
        <v>5.79</v>
      </c>
      <c r="EJ812" s="17">
        <v>5.8</v>
      </c>
      <c r="EK812" s="17">
        <v>5.78</v>
      </c>
      <c r="EL812" s="17">
        <v>5.78</v>
      </c>
      <c r="EM812" s="17">
        <v>5.78</v>
      </c>
      <c r="EN812" s="17">
        <v>5.78</v>
      </c>
      <c r="EO812" s="17">
        <v>5.79</v>
      </c>
      <c r="EP812" s="17">
        <v>5.79</v>
      </c>
      <c r="EQ812" s="17">
        <v>5.78</v>
      </c>
      <c r="ER812" s="17">
        <v>5.79</v>
      </c>
      <c r="ES812" s="17">
        <v>5.79</v>
      </c>
      <c r="ET812" s="17">
        <v>5.79</v>
      </c>
      <c r="EU812" s="17">
        <v>5.8</v>
      </c>
      <c r="EV812" s="17">
        <v>5.79</v>
      </c>
      <c r="EW812" s="17">
        <v>5.79</v>
      </c>
      <c r="EX812" s="17">
        <v>5.8</v>
      </c>
      <c r="EY812" s="17">
        <v>5.79</v>
      </c>
      <c r="EZ812" s="17">
        <v>5.79</v>
      </c>
      <c r="FA812" s="17">
        <v>5.78</v>
      </c>
      <c r="FB812" s="17">
        <v>5.78</v>
      </c>
      <c r="FC812" s="17">
        <v>5.78</v>
      </c>
      <c r="FD812" s="17">
        <v>5.78</v>
      </c>
      <c r="FE812" s="17">
        <v>5.78</v>
      </c>
      <c r="FF812" s="17">
        <v>5.78</v>
      </c>
      <c r="FG812" s="17">
        <v>5.78</v>
      </c>
      <c r="FH812" s="17">
        <v>5.78</v>
      </c>
      <c r="FI812" s="17">
        <v>5.79</v>
      </c>
      <c r="FJ812" s="17">
        <v>5.8</v>
      </c>
      <c r="FK812" s="17">
        <v>5.79</v>
      </c>
      <c r="FL812" s="17">
        <v>5.8</v>
      </c>
      <c r="FM812" s="17">
        <v>5.8</v>
      </c>
      <c r="FN812" s="17">
        <v>5.81</v>
      </c>
      <c r="FO812" s="17">
        <v>5.8</v>
      </c>
      <c r="FP812" s="17">
        <v>5.8</v>
      </c>
      <c r="FQ812" s="17">
        <v>5.8</v>
      </c>
      <c r="FR812" s="17">
        <v>5.8</v>
      </c>
      <c r="FS812" s="17">
        <v>5.8</v>
      </c>
      <c r="FT812" s="17">
        <v>5.8</v>
      </c>
      <c r="FU812" s="17">
        <v>5.8</v>
      </c>
      <c r="FV812" s="17">
        <v>5.79</v>
      </c>
      <c r="FW812" s="17">
        <v>5.79</v>
      </c>
      <c r="FX812" s="17">
        <v>5.8</v>
      </c>
      <c r="FY812" s="17">
        <v>5.81</v>
      </c>
      <c r="FZ812" s="17">
        <v>5.82</v>
      </c>
      <c r="GA812" s="17">
        <v>5.82</v>
      </c>
      <c r="GB812" s="17">
        <v>5.84</v>
      </c>
      <c r="GC812" s="17">
        <v>5.83</v>
      </c>
      <c r="GD812" s="17">
        <v>5.83</v>
      </c>
      <c r="GE812" s="17">
        <v>5.82</v>
      </c>
      <c r="GF812" s="17">
        <v>5.82</v>
      </c>
      <c r="GG812" s="17">
        <v>5.82</v>
      </c>
      <c r="GH812" s="17">
        <v>5.81</v>
      </c>
      <c r="GI812" s="17">
        <v>5.81</v>
      </c>
      <c r="GJ812" s="17">
        <v>5.81</v>
      </c>
      <c r="GK812" s="17">
        <v>5.81</v>
      </c>
      <c r="GL812" s="17">
        <v>5.8</v>
      </c>
      <c r="GM812" s="17">
        <v>5.8</v>
      </c>
      <c r="GN812" s="17">
        <v>5.8</v>
      </c>
      <c r="GO812" s="17">
        <v>5.8</v>
      </c>
      <c r="GP812" s="17">
        <v>5.8</v>
      </c>
      <c r="GQ812" s="17">
        <v>5.82</v>
      </c>
      <c r="GR812" s="17">
        <v>5.8</v>
      </c>
      <c r="GS812" s="17">
        <v>5.81</v>
      </c>
      <c r="GT812" s="17">
        <v>5.81</v>
      </c>
      <c r="GU812" s="17">
        <v>5.8</v>
      </c>
      <c r="GV812" s="17">
        <v>5.81</v>
      </c>
      <c r="GW812" s="17">
        <v>5.81</v>
      </c>
      <c r="GX812" s="17">
        <v>5.81</v>
      </c>
      <c r="GY812" s="17">
        <v>5.81</v>
      </c>
      <c r="GZ812" s="17">
        <v>5.82</v>
      </c>
      <c r="HA812" s="17">
        <v>5.81</v>
      </c>
      <c r="HB812" s="17">
        <v>5.82</v>
      </c>
      <c r="HC812" s="17">
        <v>5.81</v>
      </c>
      <c r="HD812" s="17">
        <v>5.81</v>
      </c>
      <c r="HE812" s="17">
        <v>5.81</v>
      </c>
      <c r="HF812" s="17">
        <v>5.81</v>
      </c>
      <c r="HG812" s="17">
        <v>5.81</v>
      </c>
      <c r="HH812" s="17">
        <v>5.8</v>
      </c>
      <c r="HI812" s="17">
        <v>5.8</v>
      </c>
      <c r="HJ812" s="17">
        <v>5.79</v>
      </c>
      <c r="HK812" s="17">
        <v>5.79</v>
      </c>
      <c r="HL812" s="17">
        <v>5.78</v>
      </c>
      <c r="HM812" s="17">
        <v>5.78</v>
      </c>
      <c r="HN812" s="17">
        <v>5.78</v>
      </c>
      <c r="HO812" s="17">
        <v>5.78</v>
      </c>
      <c r="HP812" s="17">
        <v>5.78</v>
      </c>
      <c r="HQ812" s="17">
        <v>5.79</v>
      </c>
      <c r="HR812" s="17">
        <v>5.79</v>
      </c>
      <c r="HS812" s="17">
        <v>5.79</v>
      </c>
      <c r="HT812" s="17">
        <v>5.79</v>
      </c>
      <c r="HU812" s="17">
        <v>5.78</v>
      </c>
      <c r="HV812" s="17">
        <v>5.79</v>
      </c>
      <c r="HW812" s="17">
        <v>5.78</v>
      </c>
      <c r="HX812" s="17">
        <v>5.79</v>
      </c>
      <c r="HY812" s="17">
        <v>5.78</v>
      </c>
      <c r="HZ812" s="17">
        <v>5.78</v>
      </c>
      <c r="IA812" s="17">
        <v>5.78</v>
      </c>
      <c r="IB812" s="17">
        <v>5.79</v>
      </c>
      <c r="IC812" s="17">
        <v>5.79</v>
      </c>
      <c r="ID812" s="17">
        <v>5.8</v>
      </c>
      <c r="IE812" s="17">
        <v>5.8</v>
      </c>
      <c r="IF812" s="17">
        <v>5.79</v>
      </c>
      <c r="IG812" s="17">
        <v>5.79</v>
      </c>
      <c r="IH812" s="17">
        <v>5.78</v>
      </c>
      <c r="II812" s="17">
        <v>5.78</v>
      </c>
      <c r="IJ812" s="17">
        <v>5.78</v>
      </c>
      <c r="IK812" s="17">
        <v>5.78</v>
      </c>
      <c r="IL812" s="17">
        <v>5.78</v>
      </c>
      <c r="IM812" s="17">
        <v>5.79</v>
      </c>
      <c r="IN812" s="17">
        <v>5.79</v>
      </c>
      <c r="IO812" s="17">
        <v>5.79</v>
      </c>
      <c r="IP812" s="17">
        <v>5.79</v>
      </c>
      <c r="IQ812" s="17">
        <v>5.79</v>
      </c>
      <c r="IR812" s="17">
        <v>5.79</v>
      </c>
      <c r="IS812" s="17">
        <v>5.8</v>
      </c>
      <c r="IT812" s="17">
        <v>5.81</v>
      </c>
      <c r="IU812" s="17">
        <v>5.8</v>
      </c>
      <c r="IV812" s="17">
        <v>5.8</v>
      </c>
      <c r="IW812" s="17">
        <v>5.8</v>
      </c>
      <c r="IX812" s="17">
        <v>5.8</v>
      </c>
      <c r="IY812" s="17">
        <v>5.82</v>
      </c>
    </row>
    <row r="813" spans="1:259" x14ac:dyDescent="0.15">
      <c r="A813" s="17" t="s">
        <v>4667</v>
      </c>
      <c r="B813" s="17" t="s">
        <v>4911</v>
      </c>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c r="AA813" s="26"/>
      <c r="AB813" s="17"/>
      <c r="AC813" s="26"/>
      <c r="AD813" s="26"/>
      <c r="AE813" s="17"/>
      <c r="AF813" s="17"/>
      <c r="AG813" s="17"/>
      <c r="AH813" s="17"/>
      <c r="AI813" s="17"/>
      <c r="AJ813" s="17"/>
      <c r="AK813" s="17"/>
      <c r="AL813" s="17"/>
      <c r="AM813" s="17"/>
      <c r="AN813" s="17"/>
      <c r="AO813" s="17"/>
      <c r="AP813" s="17"/>
      <c r="AQ813" s="17"/>
      <c r="AR813" s="17"/>
      <c r="AS813" s="17"/>
      <c r="AT813" s="17"/>
      <c r="AU813" s="17"/>
      <c r="AV813" s="17"/>
      <c r="AW813" s="17"/>
      <c r="AX813" s="17"/>
      <c r="AY813" s="17"/>
      <c r="AZ813" s="17"/>
      <c r="BA813" s="17"/>
      <c r="BB813" s="17"/>
      <c r="BC813" s="17"/>
      <c r="BD813" s="17"/>
      <c r="BE813" s="17"/>
      <c r="BF813" s="17"/>
      <c r="BG813" s="17"/>
      <c r="BH813" s="17"/>
      <c r="BI813" s="17"/>
      <c r="BJ813" s="26"/>
      <c r="BK813" s="17"/>
      <c r="BL813" s="17"/>
      <c r="BM813" s="17"/>
      <c r="BN813" s="17"/>
      <c r="BO813" s="17"/>
      <c r="BP813" s="17"/>
      <c r="BQ813" s="17"/>
      <c r="BR813" s="17"/>
      <c r="BS813" s="17"/>
      <c r="BT813" s="17"/>
      <c r="BU813" s="17"/>
      <c r="BV813" s="17"/>
      <c r="BW813" s="17"/>
      <c r="BX813" s="26"/>
      <c r="BY813" s="26"/>
      <c r="BZ813" s="26"/>
      <c r="CA813" s="26"/>
      <c r="CB813" s="26"/>
      <c r="CC813" s="17"/>
      <c r="CD813" s="17"/>
      <c r="CE813" s="17"/>
      <c r="CF813" s="17"/>
      <c r="CG813" s="17"/>
      <c r="CH813" s="17"/>
      <c r="CI813" s="17"/>
      <c r="CJ813" s="26"/>
      <c r="CK813" s="17"/>
      <c r="CL813" s="17"/>
      <c r="CM813" s="17"/>
      <c r="CN813" s="17"/>
      <c r="CO813" s="17"/>
      <c r="CP813" s="17"/>
      <c r="CQ813" s="17"/>
      <c r="CR813" s="17"/>
      <c r="CS813" s="17"/>
      <c r="CT813" s="17"/>
      <c r="CU813" s="17"/>
      <c r="CV813" s="17"/>
      <c r="CW813" s="17"/>
      <c r="CX813" s="17"/>
      <c r="CY813" s="26"/>
      <c r="CZ813" s="26"/>
      <c r="DA813" s="26"/>
      <c r="DB813" s="17"/>
      <c r="DC813" s="17"/>
      <c r="DD813" s="17"/>
      <c r="DE813" s="17"/>
      <c r="DF813" s="17"/>
      <c r="DG813" s="17"/>
      <c r="DH813" s="26"/>
      <c r="DI813" s="17"/>
      <c r="DJ813" s="17"/>
      <c r="DK813" s="17"/>
      <c r="DL813" s="17"/>
      <c r="DM813" s="17">
        <v>23.66</v>
      </c>
      <c r="DN813" s="17">
        <v>23.69</v>
      </c>
      <c r="DO813" s="17">
        <v>23.66</v>
      </c>
      <c r="DP813" s="17">
        <v>23.65</v>
      </c>
      <c r="DQ813" s="17">
        <v>23.66</v>
      </c>
      <c r="DR813" s="17">
        <v>23.66</v>
      </c>
      <c r="DS813" s="17">
        <v>23.66</v>
      </c>
      <c r="DT813" s="17">
        <v>23.66</v>
      </c>
      <c r="DU813" s="17">
        <v>23.66</v>
      </c>
      <c r="DV813" s="17">
        <v>23.67</v>
      </c>
      <c r="DW813" s="17">
        <v>23.66</v>
      </c>
      <c r="DX813" s="17">
        <v>23.65</v>
      </c>
      <c r="DY813" s="17">
        <v>23.65</v>
      </c>
      <c r="DZ813" s="17">
        <v>23.64</v>
      </c>
      <c r="EA813" s="17">
        <v>23.62</v>
      </c>
      <c r="EB813" s="17">
        <v>23.61</v>
      </c>
      <c r="EC813" s="17">
        <v>23.59</v>
      </c>
      <c r="ED813" s="17">
        <v>23.55</v>
      </c>
      <c r="EE813" s="17">
        <v>23.55</v>
      </c>
      <c r="EF813" s="17">
        <v>23.56</v>
      </c>
      <c r="EG813" s="17">
        <v>23.55</v>
      </c>
      <c r="EH813" s="17">
        <v>23.55</v>
      </c>
      <c r="EI813" s="17">
        <v>23.63</v>
      </c>
      <c r="EJ813" s="17">
        <v>23.64</v>
      </c>
      <c r="EK813" s="17">
        <v>23.63</v>
      </c>
      <c r="EL813" s="17">
        <v>23.62</v>
      </c>
      <c r="EM813" s="17">
        <v>23.63</v>
      </c>
      <c r="EN813" s="17">
        <v>23.6</v>
      </c>
      <c r="EO813" s="17">
        <v>23.6</v>
      </c>
      <c r="EP813" s="17">
        <v>23.62</v>
      </c>
      <c r="EQ813" s="17">
        <v>23.61</v>
      </c>
      <c r="ER813" s="17">
        <v>23.6</v>
      </c>
      <c r="ES813" s="17">
        <v>23.6</v>
      </c>
      <c r="ET813" s="17">
        <v>23.59</v>
      </c>
      <c r="EU813" s="17">
        <v>23.59</v>
      </c>
      <c r="EV813" s="17">
        <v>23.59</v>
      </c>
      <c r="EW813" s="17">
        <v>23.59</v>
      </c>
      <c r="EX813" s="17">
        <v>23.59</v>
      </c>
      <c r="EY813" s="17">
        <v>23.59</v>
      </c>
      <c r="EZ813" s="17">
        <v>23.58</v>
      </c>
      <c r="FA813" s="17">
        <v>23.65</v>
      </c>
      <c r="FB813" s="17">
        <v>23.7</v>
      </c>
      <c r="FC813" s="17">
        <v>23.7</v>
      </c>
      <c r="FD813" s="17">
        <v>23.69</v>
      </c>
      <c r="FE813" s="17">
        <v>23.67</v>
      </c>
      <c r="FF813" s="17">
        <v>23.68</v>
      </c>
      <c r="FG813" s="17">
        <v>23.68</v>
      </c>
      <c r="FH813" s="17">
        <v>23.68</v>
      </c>
      <c r="FI813" s="17">
        <v>23.68</v>
      </c>
      <c r="FJ813" s="17">
        <v>23.67</v>
      </c>
      <c r="FK813" s="17">
        <v>23.68</v>
      </c>
      <c r="FL813" s="17">
        <v>23.66</v>
      </c>
      <c r="FM813" s="17">
        <v>23.58</v>
      </c>
      <c r="FN813" s="17">
        <v>23.6</v>
      </c>
      <c r="FO813" s="17">
        <v>23.67</v>
      </c>
      <c r="FP813" s="17">
        <v>23.67</v>
      </c>
      <c r="FQ813" s="17">
        <v>23.7</v>
      </c>
      <c r="FR813" s="17">
        <v>23.7</v>
      </c>
      <c r="FS813" s="17">
        <v>23.68</v>
      </c>
      <c r="FT813" s="17">
        <v>23.69</v>
      </c>
      <c r="FU813" s="17">
        <v>23.7</v>
      </c>
      <c r="FV813" s="17">
        <v>23.7</v>
      </c>
      <c r="FW813" s="17">
        <v>23.67</v>
      </c>
      <c r="FX813" s="17">
        <v>23.66</v>
      </c>
      <c r="FY813" s="17">
        <v>23.66</v>
      </c>
      <c r="FZ813" s="17">
        <v>23.67</v>
      </c>
      <c r="GA813" s="17">
        <v>23.72</v>
      </c>
      <c r="GB813" s="17">
        <v>23.78</v>
      </c>
      <c r="GC813" s="17">
        <v>23.77</v>
      </c>
      <c r="GD813" s="17">
        <v>23.74</v>
      </c>
      <c r="GE813" s="17">
        <v>23.73</v>
      </c>
      <c r="GF813" s="17">
        <v>23.68</v>
      </c>
      <c r="GG813" s="17">
        <v>23.68</v>
      </c>
      <c r="GH813" s="17">
        <v>23.68</v>
      </c>
      <c r="GI813" s="17">
        <v>23.69</v>
      </c>
      <c r="GJ813" s="17">
        <v>23.69</v>
      </c>
      <c r="GK813" s="17">
        <v>23.67</v>
      </c>
      <c r="GL813" s="17">
        <v>23.6</v>
      </c>
      <c r="GM813" s="17">
        <v>23.65</v>
      </c>
      <c r="GN813" s="17">
        <v>23.66</v>
      </c>
      <c r="GO813" s="17">
        <v>23.68</v>
      </c>
      <c r="GP813" s="17">
        <v>23.67</v>
      </c>
      <c r="GQ813" s="17">
        <v>23.69</v>
      </c>
      <c r="GR813" s="17">
        <v>23.7</v>
      </c>
      <c r="GS813" s="17">
        <v>23.69</v>
      </c>
      <c r="GT813" s="17">
        <v>23.68</v>
      </c>
      <c r="GU813" s="17">
        <v>23.66</v>
      </c>
      <c r="GV813" s="17">
        <v>23.65</v>
      </c>
      <c r="GW813" s="17">
        <v>23.66</v>
      </c>
      <c r="GX813" s="17">
        <v>23.66</v>
      </c>
      <c r="GY813" s="17">
        <v>23.65</v>
      </c>
      <c r="GZ813" s="17">
        <v>23.65</v>
      </c>
      <c r="HA813" s="17">
        <v>23.64</v>
      </c>
      <c r="HB813" s="17">
        <v>23.62</v>
      </c>
      <c r="HC813" s="17">
        <v>23.65</v>
      </c>
      <c r="HD813" s="17">
        <v>23.63</v>
      </c>
      <c r="HE813" s="17">
        <v>23.66</v>
      </c>
      <c r="HF813" s="17">
        <v>23.64</v>
      </c>
      <c r="HG813" s="17">
        <v>23.61</v>
      </c>
      <c r="HH813" s="17">
        <v>23.6</v>
      </c>
      <c r="HI813" s="17">
        <v>23.56</v>
      </c>
      <c r="HJ813" s="17">
        <v>23.56</v>
      </c>
      <c r="HK813" s="17">
        <v>23.55</v>
      </c>
      <c r="HL813" s="17">
        <v>23.5</v>
      </c>
      <c r="HM813" s="17">
        <v>23.47</v>
      </c>
      <c r="HN813" s="17">
        <v>23.5</v>
      </c>
      <c r="HO813" s="17">
        <v>23.53</v>
      </c>
      <c r="HP813" s="17">
        <v>23.5</v>
      </c>
      <c r="HQ813" s="17">
        <v>23.5</v>
      </c>
      <c r="HR813" s="17">
        <v>23.47</v>
      </c>
      <c r="HS813" s="17">
        <v>23.45</v>
      </c>
      <c r="HT813" s="17">
        <v>23.45</v>
      </c>
      <c r="HU813" s="17">
        <v>23.53</v>
      </c>
      <c r="HV813" s="17">
        <v>23.5</v>
      </c>
      <c r="HW813" s="17">
        <v>23.48</v>
      </c>
      <c r="HX813" s="17">
        <v>23.49</v>
      </c>
      <c r="HY813" s="17">
        <v>23.5</v>
      </c>
      <c r="HZ813" s="17">
        <v>23.52</v>
      </c>
      <c r="IA813" s="17">
        <v>23.5</v>
      </c>
      <c r="IB813" s="17">
        <v>23.5</v>
      </c>
      <c r="IC813" s="17">
        <v>23.48</v>
      </c>
      <c r="ID813" s="17">
        <v>23.5</v>
      </c>
      <c r="IE813" s="17">
        <v>23.54</v>
      </c>
      <c r="IF813" s="17">
        <v>23.56</v>
      </c>
      <c r="IG813" s="17">
        <v>23.54</v>
      </c>
      <c r="IH813" s="17">
        <v>23.5</v>
      </c>
      <c r="II813" s="17">
        <v>23.5</v>
      </c>
      <c r="IJ813" s="17">
        <v>23.5</v>
      </c>
      <c r="IK813" s="17">
        <v>23.5</v>
      </c>
      <c r="IL813" s="17">
        <v>23.53</v>
      </c>
      <c r="IM813" s="17">
        <v>23.52</v>
      </c>
      <c r="IN813" s="17">
        <v>23.52</v>
      </c>
      <c r="IO813" s="17">
        <v>23.52</v>
      </c>
      <c r="IP813" s="17">
        <v>23.55</v>
      </c>
      <c r="IQ813" s="17">
        <v>23.55</v>
      </c>
      <c r="IR813" s="17">
        <v>23.57</v>
      </c>
      <c r="IS813" s="17">
        <v>23.56</v>
      </c>
      <c r="IT813" s="17">
        <v>23.54</v>
      </c>
      <c r="IU813" s="17">
        <v>23.52</v>
      </c>
      <c r="IV813" s="17">
        <v>23.54</v>
      </c>
      <c r="IW813" s="17">
        <v>23.54</v>
      </c>
      <c r="IX813" s="17">
        <v>23.54</v>
      </c>
      <c r="IY813" s="17">
        <v>23.58</v>
      </c>
    </row>
    <row r="814" spans="1:259" x14ac:dyDescent="0.15">
      <c r="A814" s="17" t="s">
        <v>4709</v>
      </c>
      <c r="B814" s="17" t="s">
        <v>4912</v>
      </c>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c r="AA814" s="26"/>
      <c r="AB814" s="17"/>
      <c r="AC814" s="26"/>
      <c r="AD814" s="26"/>
      <c r="AE814" s="17"/>
      <c r="AF814" s="17"/>
      <c r="AG814" s="17"/>
      <c r="AH814" s="17"/>
      <c r="AI814" s="17"/>
      <c r="AJ814" s="17"/>
      <c r="AK814" s="17"/>
      <c r="AL814" s="17"/>
      <c r="AM814" s="17"/>
      <c r="AN814" s="17"/>
      <c r="AO814" s="17"/>
      <c r="AP814" s="17"/>
      <c r="AQ814" s="17"/>
      <c r="AR814" s="17"/>
      <c r="AS814" s="17"/>
      <c r="AT814" s="17"/>
      <c r="AU814" s="17"/>
      <c r="AV814" s="17"/>
      <c r="AW814" s="17"/>
      <c r="AX814" s="17"/>
      <c r="AY814" s="17"/>
      <c r="AZ814" s="17"/>
      <c r="BA814" s="17"/>
      <c r="BB814" s="17"/>
      <c r="BC814" s="17"/>
      <c r="BD814" s="17"/>
      <c r="BE814" s="17"/>
      <c r="BF814" s="17"/>
      <c r="BG814" s="17"/>
      <c r="BH814" s="17"/>
      <c r="BI814" s="17"/>
      <c r="BJ814" s="26"/>
      <c r="BK814" s="17"/>
      <c r="BL814" s="17"/>
      <c r="BM814" s="17"/>
      <c r="BN814" s="17"/>
      <c r="BO814" s="17"/>
      <c r="BP814" s="17"/>
      <c r="BQ814" s="17"/>
      <c r="BR814" s="17"/>
      <c r="BS814" s="17"/>
      <c r="BT814" s="17"/>
      <c r="BU814" s="17"/>
      <c r="BV814" s="17"/>
      <c r="BW814" s="17"/>
      <c r="BX814" s="26"/>
      <c r="BY814" s="26"/>
      <c r="BZ814" s="26"/>
      <c r="CA814" s="26"/>
      <c r="CB814" s="26"/>
      <c r="CC814" s="17"/>
      <c r="CD814" s="17"/>
      <c r="CE814" s="17"/>
      <c r="CF814" s="17"/>
      <c r="CG814" s="17"/>
      <c r="CH814" s="17"/>
      <c r="CI814" s="17"/>
      <c r="CJ814" s="26"/>
      <c r="CK814" s="17"/>
      <c r="CL814" s="17"/>
      <c r="CM814" s="17"/>
      <c r="CN814" s="17"/>
      <c r="CO814" s="17"/>
      <c r="CP814" s="17"/>
      <c r="CQ814" s="17"/>
      <c r="CR814" s="17"/>
      <c r="CS814" s="17"/>
      <c r="CT814" s="17"/>
      <c r="CU814" s="17"/>
      <c r="CV814" s="17"/>
      <c r="CW814" s="17"/>
      <c r="CX814" s="17"/>
      <c r="CY814" s="26"/>
      <c r="CZ814" s="26"/>
      <c r="DA814" s="26"/>
      <c r="DB814" s="17"/>
      <c r="DC814" s="17"/>
      <c r="DD814" s="17"/>
      <c r="DE814" s="17"/>
      <c r="DF814" s="17"/>
      <c r="DG814" s="17"/>
      <c r="DH814" s="26"/>
      <c r="DI814" s="17"/>
      <c r="DJ814" s="17"/>
      <c r="DK814" s="17"/>
      <c r="DL814" s="17"/>
      <c r="DM814" s="17">
        <v>49.15</v>
      </c>
      <c r="DN814" s="17">
        <v>49.14</v>
      </c>
      <c r="DO814" s="17">
        <v>49.11</v>
      </c>
      <c r="DP814" s="17">
        <v>49.1</v>
      </c>
      <c r="DQ814" s="17">
        <v>49.11</v>
      </c>
      <c r="DR814" s="17">
        <v>49.1</v>
      </c>
      <c r="DS814" s="17">
        <v>49.11</v>
      </c>
      <c r="DT814" s="17">
        <v>49.11</v>
      </c>
      <c r="DU814" s="17">
        <v>49.13</v>
      </c>
      <c r="DV814" s="17">
        <v>49.13</v>
      </c>
      <c r="DW814" s="17">
        <v>49.13</v>
      </c>
      <c r="DX814" s="17">
        <v>49.18</v>
      </c>
      <c r="DY814" s="17">
        <v>49.15</v>
      </c>
      <c r="DZ814" s="17">
        <v>49.14</v>
      </c>
      <c r="EA814" s="17">
        <v>49.14</v>
      </c>
      <c r="EB814" s="17">
        <v>49.14</v>
      </c>
      <c r="EC814" s="17">
        <v>49.15</v>
      </c>
      <c r="ED814" s="17">
        <v>49.15</v>
      </c>
      <c r="EE814" s="17">
        <v>49.17</v>
      </c>
      <c r="EF814" s="17">
        <v>49.15</v>
      </c>
      <c r="EG814" s="17">
        <v>49.15</v>
      </c>
      <c r="EH814" s="17">
        <v>49.15</v>
      </c>
      <c r="EI814" s="17">
        <v>49.2</v>
      </c>
      <c r="EJ814" s="17">
        <v>49.15</v>
      </c>
      <c r="EK814" s="17">
        <v>49.15</v>
      </c>
      <c r="EL814" s="17">
        <v>49.16</v>
      </c>
      <c r="EM814" s="17">
        <v>49.15</v>
      </c>
      <c r="EN814" s="17">
        <v>49.14</v>
      </c>
      <c r="EO814" s="17">
        <v>49.14</v>
      </c>
      <c r="EP814" s="17">
        <v>49.14</v>
      </c>
      <c r="EQ814" s="17">
        <v>49.13</v>
      </c>
      <c r="ER814" s="17">
        <v>49.13</v>
      </c>
      <c r="ES814" s="17">
        <v>49.13</v>
      </c>
      <c r="ET814" s="17">
        <v>49.1</v>
      </c>
      <c r="EU814" s="17">
        <v>49.1</v>
      </c>
      <c r="EV814" s="17">
        <v>49.1</v>
      </c>
      <c r="EW814" s="17">
        <v>49.1</v>
      </c>
      <c r="EX814" s="17">
        <v>49.09</v>
      </c>
      <c r="EY814" s="17">
        <v>49.09</v>
      </c>
      <c r="EZ814" s="17">
        <v>49.09</v>
      </c>
      <c r="FA814" s="17">
        <v>49.08</v>
      </c>
      <c r="FB814" s="17">
        <v>49.08</v>
      </c>
      <c r="FC814" s="17">
        <v>49.08</v>
      </c>
      <c r="FD814" s="17">
        <v>49.07</v>
      </c>
      <c r="FE814" s="17">
        <v>49.04</v>
      </c>
      <c r="FF814" s="17">
        <v>49.02</v>
      </c>
      <c r="FG814" s="17">
        <v>48.97</v>
      </c>
      <c r="FH814" s="17">
        <v>48.96</v>
      </c>
      <c r="FI814" s="17">
        <v>48.95</v>
      </c>
      <c r="FJ814" s="17">
        <v>48.93</v>
      </c>
      <c r="FK814" s="17">
        <v>48.96</v>
      </c>
      <c r="FL814" s="17">
        <v>48.96</v>
      </c>
      <c r="FM814" s="17">
        <v>48.97</v>
      </c>
      <c r="FN814" s="17">
        <v>49</v>
      </c>
      <c r="FO814" s="17">
        <v>49.01</v>
      </c>
      <c r="FP814" s="17">
        <v>49</v>
      </c>
      <c r="FQ814" s="17">
        <v>49</v>
      </c>
      <c r="FR814" s="17">
        <v>48.97</v>
      </c>
      <c r="FS814" s="17">
        <v>48.95</v>
      </c>
      <c r="FT814" s="17">
        <v>48.93</v>
      </c>
      <c r="FU814" s="17">
        <v>48.93</v>
      </c>
      <c r="FV814" s="17">
        <v>48.94</v>
      </c>
      <c r="FW814" s="17">
        <v>48.99</v>
      </c>
      <c r="FX814" s="17">
        <v>48.97</v>
      </c>
      <c r="FY814" s="17">
        <v>48.99</v>
      </c>
      <c r="FZ814" s="17">
        <v>48.96</v>
      </c>
      <c r="GA814" s="17">
        <v>48.97</v>
      </c>
      <c r="GB814" s="17">
        <v>49.02</v>
      </c>
      <c r="GC814" s="17">
        <v>49.02</v>
      </c>
      <c r="GD814" s="17">
        <v>49</v>
      </c>
      <c r="GE814" s="17">
        <v>49</v>
      </c>
      <c r="GF814" s="17">
        <v>49</v>
      </c>
      <c r="GG814" s="17">
        <v>49.01</v>
      </c>
      <c r="GH814" s="17">
        <v>48.97</v>
      </c>
      <c r="GI814" s="17">
        <v>48.98</v>
      </c>
      <c r="GJ814" s="17">
        <v>48.96</v>
      </c>
      <c r="GK814" s="17">
        <v>49.01</v>
      </c>
      <c r="GL814" s="17">
        <v>48.99</v>
      </c>
      <c r="GM814" s="17">
        <v>48.97</v>
      </c>
      <c r="GN814" s="17">
        <v>49.08</v>
      </c>
      <c r="GO814" s="17">
        <v>48.97</v>
      </c>
      <c r="GP814" s="17">
        <v>49.09</v>
      </c>
      <c r="GQ814" s="17">
        <v>49.1</v>
      </c>
      <c r="GR814" s="17">
        <v>48.99</v>
      </c>
      <c r="GS814" s="17">
        <v>49.09</v>
      </c>
      <c r="GT814" s="17">
        <v>49.09</v>
      </c>
      <c r="GU814" s="17">
        <v>48.97</v>
      </c>
      <c r="GV814" s="17">
        <v>48.98</v>
      </c>
      <c r="GW814" s="17">
        <v>48.97</v>
      </c>
      <c r="GX814" s="17">
        <v>49.07</v>
      </c>
      <c r="GY814" s="17">
        <v>48.99</v>
      </c>
      <c r="GZ814" s="17">
        <v>48.99</v>
      </c>
      <c r="HA814" s="17">
        <v>49</v>
      </c>
      <c r="HB814" s="17">
        <v>49</v>
      </c>
      <c r="HC814" s="17">
        <v>49.01</v>
      </c>
      <c r="HD814" s="17">
        <v>49.09</v>
      </c>
      <c r="HE814" s="17">
        <v>49.01</v>
      </c>
      <c r="HF814" s="17">
        <v>49.09</v>
      </c>
      <c r="HG814" s="17">
        <v>49.01</v>
      </c>
      <c r="HH814" s="17">
        <v>49.01</v>
      </c>
      <c r="HI814" s="17">
        <v>49.01</v>
      </c>
      <c r="HJ814" s="17">
        <v>49.1</v>
      </c>
      <c r="HK814" s="17">
        <v>49</v>
      </c>
      <c r="HL814" s="17">
        <v>49.09</v>
      </c>
      <c r="HM814" s="17">
        <v>48.97</v>
      </c>
      <c r="HN814" s="17">
        <v>48.98</v>
      </c>
      <c r="HO814" s="17">
        <v>48.98</v>
      </c>
      <c r="HP814" s="17">
        <v>49.07</v>
      </c>
      <c r="HQ814" s="17">
        <v>49.07</v>
      </c>
      <c r="HR814" s="17">
        <v>48.97</v>
      </c>
      <c r="HS814" s="17">
        <v>49.05</v>
      </c>
      <c r="HT814" s="17">
        <v>48.97</v>
      </c>
      <c r="HU814" s="17">
        <v>48.96</v>
      </c>
      <c r="HV814" s="17">
        <v>48.96</v>
      </c>
      <c r="HW814" s="17">
        <v>48.96</v>
      </c>
      <c r="HX814" s="17">
        <v>48.97</v>
      </c>
      <c r="HY814" s="17">
        <v>49.03</v>
      </c>
      <c r="HZ814" s="17">
        <v>49.03</v>
      </c>
      <c r="IA814" s="17">
        <v>48.96</v>
      </c>
      <c r="IB814" s="17">
        <v>48.95</v>
      </c>
      <c r="IC814" s="17">
        <v>49.05</v>
      </c>
      <c r="ID814" s="17">
        <v>49.01</v>
      </c>
      <c r="IE814" s="17">
        <v>49.05</v>
      </c>
      <c r="IF814" s="17">
        <v>48.95</v>
      </c>
      <c r="IG814" s="17">
        <v>48.9</v>
      </c>
      <c r="IH814" s="17">
        <v>48.81</v>
      </c>
      <c r="II814" s="17">
        <v>48.9</v>
      </c>
      <c r="IJ814" s="17">
        <v>48.85</v>
      </c>
      <c r="IK814" s="17">
        <v>48.85</v>
      </c>
      <c r="IL814" s="17">
        <v>48.83</v>
      </c>
      <c r="IM814" s="17">
        <v>48.8</v>
      </c>
      <c r="IN814" s="17">
        <v>48.79</v>
      </c>
      <c r="IO814" s="17">
        <v>48.81</v>
      </c>
      <c r="IP814" s="17">
        <v>48.8</v>
      </c>
      <c r="IQ814" s="17">
        <v>48.81</v>
      </c>
      <c r="IR814" s="17">
        <v>48.83</v>
      </c>
      <c r="IS814" s="17">
        <v>48.89</v>
      </c>
      <c r="IT814" s="17">
        <v>48.85</v>
      </c>
      <c r="IU814" s="17">
        <v>48.81</v>
      </c>
      <c r="IV814" s="17">
        <v>48.8</v>
      </c>
      <c r="IW814" s="17">
        <v>48.8</v>
      </c>
      <c r="IX814" s="17">
        <v>48.8</v>
      </c>
      <c r="IY814" s="17">
        <v>48.81</v>
      </c>
    </row>
    <row r="815" spans="1:259" x14ac:dyDescent="0.15">
      <c r="A815" s="17" t="s">
        <v>4537</v>
      </c>
      <c r="B815" s="17" t="s">
        <v>4913</v>
      </c>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c r="AA815" s="26"/>
      <c r="AB815" s="17"/>
      <c r="AC815" s="26"/>
      <c r="AD815" s="26"/>
      <c r="AE815" s="17"/>
      <c r="AF815" s="17"/>
      <c r="AG815" s="17"/>
      <c r="AH815" s="17"/>
      <c r="AI815" s="17"/>
      <c r="AJ815" s="17"/>
      <c r="AK815" s="17"/>
      <c r="AL815" s="17"/>
      <c r="AM815" s="17"/>
      <c r="AN815" s="17"/>
      <c r="AO815" s="17"/>
      <c r="AP815" s="17"/>
      <c r="AQ815" s="17"/>
      <c r="AR815" s="17"/>
      <c r="AS815" s="17"/>
      <c r="AT815" s="17"/>
      <c r="AU815" s="17"/>
      <c r="AV815" s="17"/>
      <c r="AW815" s="17"/>
      <c r="AX815" s="17"/>
      <c r="AY815" s="17"/>
      <c r="AZ815" s="17"/>
      <c r="BA815" s="17"/>
      <c r="BB815" s="17"/>
      <c r="BC815" s="17"/>
      <c r="BD815" s="17"/>
      <c r="BE815" s="17"/>
      <c r="BF815" s="17"/>
      <c r="BG815" s="17"/>
      <c r="BH815" s="17"/>
      <c r="BI815" s="17"/>
      <c r="BJ815" s="26"/>
      <c r="BK815" s="17"/>
      <c r="BL815" s="17"/>
      <c r="BM815" s="17"/>
      <c r="BN815" s="17"/>
      <c r="BO815" s="17"/>
      <c r="BP815" s="17"/>
      <c r="BQ815" s="17"/>
      <c r="BR815" s="17"/>
      <c r="BS815" s="17"/>
      <c r="BT815" s="17"/>
      <c r="BU815" s="17"/>
      <c r="BV815" s="17"/>
      <c r="BW815" s="17"/>
      <c r="BX815" s="26"/>
      <c r="BY815" s="26"/>
      <c r="BZ815" s="26"/>
      <c r="CA815" s="26"/>
      <c r="CB815" s="26"/>
      <c r="CC815" s="17"/>
      <c r="CD815" s="17"/>
      <c r="CE815" s="17"/>
      <c r="CF815" s="17"/>
      <c r="CG815" s="17"/>
      <c r="CH815" s="17"/>
      <c r="CI815" s="17"/>
      <c r="CJ815" s="26"/>
      <c r="CK815" s="17"/>
      <c r="CL815" s="17"/>
      <c r="CM815" s="17"/>
      <c r="CN815" s="17"/>
      <c r="CO815" s="17"/>
      <c r="CP815" s="17"/>
      <c r="CQ815" s="17"/>
      <c r="CR815" s="17"/>
      <c r="CS815" s="17"/>
      <c r="CT815" s="17"/>
      <c r="CU815" s="17"/>
      <c r="CV815" s="17"/>
      <c r="CW815" s="17"/>
      <c r="CX815" s="17"/>
      <c r="CY815" s="26"/>
      <c r="CZ815" s="26"/>
      <c r="DA815" s="26"/>
      <c r="DB815" s="17"/>
      <c r="DC815" s="17"/>
      <c r="DD815" s="17"/>
      <c r="DE815" s="17"/>
      <c r="DF815" s="17"/>
      <c r="DG815" s="17"/>
      <c r="DH815" s="26"/>
      <c r="DI815" s="17"/>
      <c r="DJ815" s="17"/>
      <c r="DK815" s="17"/>
      <c r="DL815" s="17"/>
      <c r="DM815" s="17">
        <v>21.35</v>
      </c>
      <c r="DN815" s="17">
        <v>21.34</v>
      </c>
      <c r="DO815" s="17">
        <v>21.33</v>
      </c>
      <c r="DP815" s="17">
        <v>21.38</v>
      </c>
      <c r="DQ815" s="17">
        <v>21.36</v>
      </c>
      <c r="DR815" s="17">
        <v>21.36</v>
      </c>
      <c r="DS815" s="17">
        <v>21.36</v>
      </c>
      <c r="DT815" s="17">
        <v>21.35</v>
      </c>
      <c r="DU815" s="17">
        <v>21.32</v>
      </c>
      <c r="DV815" s="17">
        <v>21.35</v>
      </c>
      <c r="DW815" s="17">
        <v>21.33</v>
      </c>
      <c r="DX815" s="17">
        <v>21.32</v>
      </c>
      <c r="DY815" s="17">
        <v>21.32</v>
      </c>
      <c r="DZ815" s="17">
        <v>21.32</v>
      </c>
      <c r="EA815" s="17">
        <v>21.3</v>
      </c>
      <c r="EB815" s="17">
        <v>21.24</v>
      </c>
      <c r="EC815" s="17">
        <v>21.25</v>
      </c>
      <c r="ED815" s="17">
        <v>21.26</v>
      </c>
      <c r="EE815" s="17">
        <v>21.25</v>
      </c>
      <c r="EF815" s="17">
        <v>21.21</v>
      </c>
      <c r="EG815" s="17">
        <v>21.23</v>
      </c>
      <c r="EH815" s="17">
        <v>21.23</v>
      </c>
      <c r="EI815" s="17">
        <v>21.28</v>
      </c>
      <c r="EJ815" s="17">
        <v>21.26</v>
      </c>
      <c r="EK815" s="17">
        <v>21.29</v>
      </c>
      <c r="EL815" s="17">
        <v>21.25</v>
      </c>
      <c r="EM815" s="17">
        <v>21.25</v>
      </c>
      <c r="EN815" s="17">
        <v>21.23</v>
      </c>
      <c r="EO815" s="17">
        <v>21.25</v>
      </c>
      <c r="EP815" s="17">
        <v>21.26</v>
      </c>
      <c r="EQ815" s="17">
        <v>21.24</v>
      </c>
      <c r="ER815" s="17">
        <v>21.25</v>
      </c>
      <c r="ES815" s="17">
        <v>21.26</v>
      </c>
      <c r="ET815" s="17">
        <v>21.25</v>
      </c>
      <c r="EU815" s="17">
        <v>21.26</v>
      </c>
      <c r="EV815" s="17">
        <v>21.27</v>
      </c>
      <c r="EW815" s="17">
        <v>21.26</v>
      </c>
      <c r="EX815" s="17">
        <v>21.23</v>
      </c>
      <c r="EY815" s="17">
        <v>21.22</v>
      </c>
      <c r="EZ815" s="17">
        <v>21.18</v>
      </c>
      <c r="FA815" s="17">
        <v>21.18</v>
      </c>
      <c r="FB815" s="17">
        <v>21.18</v>
      </c>
      <c r="FC815" s="17">
        <v>21.18</v>
      </c>
      <c r="FD815" s="17">
        <v>21.18</v>
      </c>
      <c r="FE815" s="17">
        <v>21.17</v>
      </c>
      <c r="FF815" s="17">
        <v>21.17</v>
      </c>
      <c r="FG815" s="17">
        <v>21.19</v>
      </c>
      <c r="FH815" s="17">
        <v>21.25</v>
      </c>
      <c r="FI815" s="17">
        <v>21.23</v>
      </c>
      <c r="FJ815" s="17">
        <v>21.26</v>
      </c>
      <c r="FK815" s="17">
        <v>21.22</v>
      </c>
      <c r="FL815" s="17">
        <v>21.25</v>
      </c>
      <c r="FM815" s="17">
        <v>21.25</v>
      </c>
      <c r="FN815" s="17">
        <v>21.22</v>
      </c>
      <c r="FO815" s="17">
        <v>21.19</v>
      </c>
      <c r="FP815" s="17">
        <v>21.2</v>
      </c>
      <c r="FQ815" s="17">
        <v>21.2</v>
      </c>
      <c r="FR815" s="17">
        <v>21.18</v>
      </c>
      <c r="FS815" s="17">
        <v>21.2</v>
      </c>
      <c r="FT815" s="17">
        <v>21.19</v>
      </c>
      <c r="FU815" s="17">
        <v>21.2</v>
      </c>
      <c r="FV815" s="17">
        <v>21.19</v>
      </c>
      <c r="FW815" s="17">
        <v>21.2</v>
      </c>
      <c r="FX815" s="17">
        <v>21.23</v>
      </c>
      <c r="FY815" s="17">
        <v>21.23</v>
      </c>
      <c r="FZ815" s="17">
        <v>21.24</v>
      </c>
      <c r="GA815" s="17">
        <v>21.22</v>
      </c>
      <c r="GB815" s="17">
        <v>21.19</v>
      </c>
      <c r="GC815" s="17">
        <v>21.2</v>
      </c>
      <c r="GD815" s="17">
        <v>21.19</v>
      </c>
      <c r="GE815" s="17">
        <v>21.18</v>
      </c>
      <c r="GF815" s="17">
        <v>21.19</v>
      </c>
      <c r="GG815" s="17">
        <v>21.19</v>
      </c>
      <c r="GH815" s="17">
        <v>21.18</v>
      </c>
      <c r="GI815" s="17">
        <v>21.16</v>
      </c>
      <c r="GJ815" s="17">
        <v>21.16</v>
      </c>
      <c r="GK815" s="17">
        <v>21.18</v>
      </c>
      <c r="GL815" s="17">
        <v>21.19</v>
      </c>
      <c r="GM815" s="17">
        <v>21.19</v>
      </c>
      <c r="GN815" s="17">
        <v>21.16</v>
      </c>
      <c r="GO815" s="17">
        <v>21.17</v>
      </c>
      <c r="GP815" s="17">
        <v>21.2</v>
      </c>
      <c r="GQ815" s="17">
        <v>21.2</v>
      </c>
      <c r="GR815" s="17">
        <v>21.19</v>
      </c>
      <c r="GS815" s="17">
        <v>21.19</v>
      </c>
      <c r="GT815" s="17">
        <v>21.2</v>
      </c>
      <c r="GU815" s="17">
        <v>21.19</v>
      </c>
      <c r="GV815" s="17">
        <v>21.21</v>
      </c>
      <c r="GW815" s="17">
        <v>21.19</v>
      </c>
      <c r="GX815" s="17">
        <v>21.19</v>
      </c>
      <c r="GY815" s="17">
        <v>21.22</v>
      </c>
      <c r="GZ815" s="17">
        <v>21.22</v>
      </c>
      <c r="HA815" s="17">
        <v>21.22</v>
      </c>
      <c r="HB815" s="17">
        <v>21.25</v>
      </c>
      <c r="HC815" s="17">
        <v>21.2</v>
      </c>
      <c r="HD815" s="17">
        <v>21.23</v>
      </c>
      <c r="HE815" s="17">
        <v>21.22</v>
      </c>
      <c r="HF815" s="17">
        <v>21.21</v>
      </c>
      <c r="HG815" s="17">
        <v>21.17</v>
      </c>
      <c r="HH815" s="17">
        <v>21.16</v>
      </c>
      <c r="HI815" s="17">
        <v>21.16</v>
      </c>
      <c r="HJ815" s="17">
        <v>21.15</v>
      </c>
      <c r="HK815" s="17">
        <v>21.13</v>
      </c>
      <c r="HL815" s="17">
        <v>21.12</v>
      </c>
      <c r="HM815" s="17">
        <v>21.12</v>
      </c>
      <c r="HN815" s="17">
        <v>21.11</v>
      </c>
      <c r="HO815" s="17">
        <v>21.11</v>
      </c>
      <c r="HP815" s="17">
        <v>21.06</v>
      </c>
      <c r="HQ815" s="17">
        <v>21.07</v>
      </c>
      <c r="HR815" s="17">
        <v>21.08</v>
      </c>
      <c r="HS815" s="17">
        <v>21.06</v>
      </c>
      <c r="HT815" s="17">
        <v>21.1</v>
      </c>
      <c r="HU815" s="17">
        <v>21.08</v>
      </c>
      <c r="HV815" s="17">
        <v>21.07</v>
      </c>
      <c r="HW815" s="17">
        <v>21.05</v>
      </c>
      <c r="HX815" s="17">
        <v>21.02</v>
      </c>
      <c r="HY815" s="17">
        <v>21.05</v>
      </c>
      <c r="HZ815" s="17">
        <v>21.06</v>
      </c>
      <c r="IA815" s="17">
        <v>21.08</v>
      </c>
      <c r="IB815" s="17">
        <v>21.05</v>
      </c>
      <c r="IC815" s="17">
        <v>21.03</v>
      </c>
      <c r="ID815" s="17">
        <v>21.05</v>
      </c>
      <c r="IE815" s="17">
        <v>21.04</v>
      </c>
      <c r="IF815" s="17">
        <v>21.05</v>
      </c>
      <c r="IG815" s="17">
        <v>21.06</v>
      </c>
      <c r="IH815" s="17">
        <v>21.1</v>
      </c>
      <c r="II815" s="17">
        <v>21.12</v>
      </c>
      <c r="IJ815" s="17">
        <v>21.1</v>
      </c>
      <c r="IK815" s="17">
        <v>21.09</v>
      </c>
      <c r="IL815" s="17">
        <v>21.07</v>
      </c>
      <c r="IM815" s="17">
        <v>21.05</v>
      </c>
      <c r="IN815" s="17">
        <v>21.07</v>
      </c>
      <c r="IO815" s="17">
        <v>21.09</v>
      </c>
      <c r="IP815" s="17">
        <v>21.08</v>
      </c>
      <c r="IQ815" s="17">
        <v>21.08</v>
      </c>
      <c r="IR815" s="17">
        <v>21.07</v>
      </c>
      <c r="IS815" s="17">
        <v>21.07</v>
      </c>
      <c r="IT815" s="17">
        <v>21.08</v>
      </c>
      <c r="IU815" s="17">
        <v>21.1</v>
      </c>
      <c r="IV815" s="17">
        <v>21.1</v>
      </c>
      <c r="IW815" s="17">
        <v>21.1</v>
      </c>
      <c r="IX815" s="17">
        <v>21.1</v>
      </c>
      <c r="IY815" s="17">
        <v>21.1</v>
      </c>
    </row>
    <row r="816" spans="1:259" x14ac:dyDescent="0.15">
      <c r="A816" s="17" t="s">
        <v>3188</v>
      </c>
      <c r="B816" s="17" t="s">
        <v>3189</v>
      </c>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c r="AA816" s="26"/>
      <c r="AB816" s="17"/>
      <c r="AC816" s="26"/>
      <c r="AD816" s="26"/>
      <c r="AE816" s="17"/>
      <c r="AF816" s="17"/>
      <c r="AG816" s="17"/>
      <c r="AH816" s="17"/>
      <c r="AI816" s="17"/>
      <c r="AJ816" s="17"/>
      <c r="AK816" s="17"/>
      <c r="AL816" s="17"/>
      <c r="AM816" s="17"/>
      <c r="AN816" s="17"/>
      <c r="AO816" s="17"/>
      <c r="AP816" s="17"/>
      <c r="AQ816" s="17"/>
      <c r="AR816" s="17"/>
      <c r="AS816" s="17"/>
      <c r="AT816" s="17"/>
      <c r="AU816" s="17"/>
      <c r="AV816" s="17"/>
      <c r="AW816" s="17"/>
      <c r="AX816" s="17"/>
      <c r="AY816" s="17"/>
      <c r="AZ816" s="17"/>
      <c r="BA816" s="17"/>
      <c r="BB816" s="17"/>
      <c r="BC816" s="17"/>
      <c r="BD816" s="17"/>
      <c r="BE816" s="17"/>
      <c r="BF816" s="17"/>
      <c r="BG816" s="17"/>
      <c r="BH816" s="17"/>
      <c r="BI816" s="17"/>
      <c r="BJ816" s="26"/>
      <c r="BK816" s="17"/>
      <c r="BL816" s="17"/>
      <c r="BM816" s="17"/>
      <c r="BN816" s="17"/>
      <c r="BO816" s="17"/>
      <c r="BP816" s="17"/>
      <c r="BQ816" s="17"/>
      <c r="BR816" s="17"/>
      <c r="BS816" s="17"/>
      <c r="BT816" s="17"/>
      <c r="BU816" s="17"/>
      <c r="BV816" s="17"/>
      <c r="BW816" s="17"/>
      <c r="BX816" s="26"/>
      <c r="BY816" s="26"/>
      <c r="BZ816" s="26"/>
      <c r="CA816" s="26"/>
      <c r="CB816" s="26"/>
      <c r="CC816" s="17"/>
      <c r="CD816" s="17"/>
      <c r="CE816" s="17"/>
      <c r="CF816" s="17"/>
      <c r="CG816" s="17"/>
      <c r="CH816" s="17"/>
      <c r="CI816" s="17"/>
      <c r="CJ816" s="26"/>
      <c r="CK816" s="17"/>
      <c r="CL816" s="17"/>
      <c r="CM816" s="17"/>
      <c r="CN816" s="17"/>
      <c r="CO816" s="17"/>
      <c r="CP816" s="17"/>
      <c r="CQ816" s="17"/>
      <c r="CR816" s="17"/>
      <c r="CS816" s="17"/>
      <c r="CT816" s="17"/>
      <c r="CU816" s="17"/>
      <c r="CV816" s="17"/>
      <c r="CW816" s="17"/>
      <c r="CX816" s="17"/>
      <c r="CY816" s="26"/>
      <c r="CZ816" s="26"/>
      <c r="DA816" s="26"/>
      <c r="DB816" s="17"/>
      <c r="DC816" s="17"/>
      <c r="DD816" s="17"/>
      <c r="DE816" s="17"/>
      <c r="DF816" s="17"/>
      <c r="DG816" s="17"/>
      <c r="DH816" s="26"/>
      <c r="DI816" s="17"/>
      <c r="DJ816" s="17"/>
      <c r="DK816" s="17"/>
      <c r="DL816" s="17"/>
      <c r="DM816" s="17">
        <v>4.4400000000000004</v>
      </c>
      <c r="DN816" s="17">
        <v>4.4400000000000004</v>
      </c>
      <c r="DO816" s="17">
        <v>4.4400000000000004</v>
      </c>
      <c r="DP816" s="17">
        <v>4.4400000000000004</v>
      </c>
      <c r="DQ816" s="17">
        <v>4.4400000000000004</v>
      </c>
      <c r="DR816" s="17">
        <v>4.43</v>
      </c>
      <c r="DS816" s="17">
        <v>4.4400000000000004</v>
      </c>
      <c r="DT816" s="17">
        <v>4.4400000000000004</v>
      </c>
      <c r="DU816" s="17">
        <v>4.4400000000000004</v>
      </c>
      <c r="DV816" s="17">
        <v>4.4400000000000004</v>
      </c>
      <c r="DW816" s="17">
        <v>4.43</v>
      </c>
      <c r="DX816" s="17">
        <v>4.45</v>
      </c>
      <c r="DY816" s="17">
        <v>4.4400000000000004</v>
      </c>
      <c r="DZ816" s="17">
        <v>4.45</v>
      </c>
      <c r="EA816" s="17">
        <v>4.45</v>
      </c>
      <c r="EB816" s="17">
        <v>4.43</v>
      </c>
      <c r="EC816" s="17">
        <v>4.4400000000000004</v>
      </c>
      <c r="ED816" s="17">
        <v>4.45</v>
      </c>
      <c r="EE816" s="17">
        <v>4.4400000000000004</v>
      </c>
      <c r="EF816" s="17">
        <v>4.43</v>
      </c>
      <c r="EG816" s="17">
        <v>4.4400000000000004</v>
      </c>
      <c r="EH816" s="17">
        <v>4.4400000000000004</v>
      </c>
      <c r="EI816" s="17">
        <v>4.45</v>
      </c>
      <c r="EJ816" s="17">
        <v>4.4400000000000004</v>
      </c>
      <c r="EK816" s="17">
        <v>4.4400000000000004</v>
      </c>
      <c r="EL816" s="17">
        <v>4.4400000000000004</v>
      </c>
      <c r="EM816" s="17">
        <v>4.4400000000000004</v>
      </c>
      <c r="EN816" s="17">
        <v>4.45</v>
      </c>
      <c r="EO816" s="17">
        <v>4.45</v>
      </c>
      <c r="EP816" s="17">
        <v>4.45</v>
      </c>
      <c r="EQ816" s="17">
        <v>4.45</v>
      </c>
      <c r="ER816" s="17">
        <v>4.46</v>
      </c>
      <c r="ES816" s="17">
        <v>4.46</v>
      </c>
      <c r="ET816" s="17">
        <v>4.46</v>
      </c>
      <c r="EU816" s="17">
        <v>4.46</v>
      </c>
      <c r="EV816" s="17">
        <v>4.46</v>
      </c>
      <c r="EW816" s="17">
        <v>4.46</v>
      </c>
      <c r="EX816" s="17">
        <v>4.45</v>
      </c>
      <c r="EY816" s="17">
        <v>4.45</v>
      </c>
      <c r="EZ816" s="17">
        <v>4.46</v>
      </c>
      <c r="FA816" s="17">
        <v>4.46</v>
      </c>
      <c r="FB816" s="17">
        <v>4.45</v>
      </c>
      <c r="FC816" s="17">
        <v>4.46</v>
      </c>
      <c r="FD816" s="17">
        <v>4.45</v>
      </c>
      <c r="FE816" s="17">
        <v>4.47</v>
      </c>
      <c r="FF816" s="17">
        <v>4.4800000000000004</v>
      </c>
      <c r="FG816" s="17">
        <v>4.49</v>
      </c>
      <c r="FH816" s="17">
        <v>4.5199999999999996</v>
      </c>
      <c r="FI816" s="17">
        <v>4.53</v>
      </c>
      <c r="FJ816" s="17">
        <v>4.5199999999999996</v>
      </c>
      <c r="FK816" s="17">
        <v>4.51</v>
      </c>
      <c r="FL816" s="17">
        <v>4.5199999999999996</v>
      </c>
      <c r="FM816" s="17">
        <v>4.55</v>
      </c>
      <c r="FN816" s="17">
        <v>4.5199999999999996</v>
      </c>
      <c r="FO816" s="17">
        <v>4.5199999999999996</v>
      </c>
      <c r="FP816" s="17">
        <v>4.53</v>
      </c>
      <c r="FQ816" s="17">
        <v>4.54</v>
      </c>
      <c r="FR816" s="17">
        <v>4.53</v>
      </c>
      <c r="FS816" s="17">
        <v>4.54</v>
      </c>
      <c r="FT816" s="17">
        <v>4.53</v>
      </c>
      <c r="FU816" s="17">
        <v>4.53</v>
      </c>
      <c r="FV816" s="17">
        <v>4.54</v>
      </c>
      <c r="FW816" s="17">
        <v>4.55</v>
      </c>
      <c r="FX816" s="17">
        <v>4.55</v>
      </c>
      <c r="FY816" s="17">
        <v>4.54</v>
      </c>
      <c r="FZ816" s="17">
        <v>4.54</v>
      </c>
      <c r="GA816" s="17">
        <v>4.55</v>
      </c>
      <c r="GB816" s="17">
        <v>4.54</v>
      </c>
      <c r="GC816" s="17">
        <v>4.55</v>
      </c>
      <c r="GD816" s="17">
        <v>4.5599999999999996</v>
      </c>
      <c r="GE816" s="17">
        <v>4.55</v>
      </c>
      <c r="GF816" s="17">
        <v>4.55</v>
      </c>
      <c r="GG816" s="17">
        <v>4.54</v>
      </c>
      <c r="GH816" s="17">
        <v>4.55</v>
      </c>
      <c r="GI816" s="17">
        <v>4.54</v>
      </c>
      <c r="GJ816" s="17">
        <v>4.53</v>
      </c>
      <c r="GK816" s="17">
        <v>4.54</v>
      </c>
      <c r="GL816" s="17">
        <v>4.55</v>
      </c>
      <c r="GM816" s="17">
        <v>4.55</v>
      </c>
      <c r="GN816" s="17">
        <v>4.55</v>
      </c>
      <c r="GO816" s="17">
        <v>4.55</v>
      </c>
      <c r="GP816" s="17">
        <v>4.55</v>
      </c>
      <c r="GQ816" s="17">
        <v>4.5599999999999996</v>
      </c>
      <c r="GR816" s="17">
        <v>4.55</v>
      </c>
      <c r="GS816" s="17">
        <v>4.5599999999999996</v>
      </c>
      <c r="GT816" s="17">
        <v>4.55</v>
      </c>
      <c r="GU816" s="17">
        <v>4.55</v>
      </c>
      <c r="GV816" s="17">
        <v>4.5599999999999996</v>
      </c>
      <c r="GW816" s="17">
        <v>4.5599999999999996</v>
      </c>
      <c r="GX816" s="17">
        <v>4.55</v>
      </c>
      <c r="GY816" s="17">
        <v>4.5599999999999996</v>
      </c>
      <c r="GZ816" s="17">
        <v>4.57</v>
      </c>
      <c r="HA816" s="17">
        <v>4.57</v>
      </c>
      <c r="HB816" s="17">
        <v>4.5599999999999996</v>
      </c>
      <c r="HC816" s="17">
        <v>4.57</v>
      </c>
      <c r="HD816" s="17">
        <v>4.5599999999999996</v>
      </c>
      <c r="HE816" s="17">
        <v>4.57</v>
      </c>
      <c r="HF816" s="17">
        <v>4.58</v>
      </c>
      <c r="HG816" s="17">
        <v>4.58</v>
      </c>
      <c r="HH816" s="17">
        <v>4.5999999999999996</v>
      </c>
      <c r="HI816" s="17">
        <v>4.6399999999999997</v>
      </c>
      <c r="HJ816" s="17">
        <v>4.63</v>
      </c>
      <c r="HK816" s="17">
        <v>4.5999999999999996</v>
      </c>
      <c r="HL816" s="17">
        <v>4.62</v>
      </c>
      <c r="HM816" s="17">
        <v>4.5999999999999996</v>
      </c>
      <c r="HN816" s="17">
        <v>4.5999999999999996</v>
      </c>
      <c r="HO816" s="17">
        <v>4.58</v>
      </c>
      <c r="HP816" s="17">
        <v>4.59</v>
      </c>
      <c r="HQ816" s="17">
        <v>4.5999999999999996</v>
      </c>
      <c r="HR816" s="17">
        <v>4.5999999999999996</v>
      </c>
      <c r="HS816" s="17">
        <v>4.6100000000000003</v>
      </c>
      <c r="HT816" s="17">
        <v>4.62</v>
      </c>
      <c r="HU816" s="17">
        <v>4.63</v>
      </c>
      <c r="HV816" s="17">
        <v>4.6500000000000004</v>
      </c>
      <c r="HW816" s="17">
        <v>4.6500000000000004</v>
      </c>
      <c r="HX816" s="17">
        <v>4.6900000000000004</v>
      </c>
      <c r="HY816" s="17">
        <v>4.7699999999999996</v>
      </c>
      <c r="HZ816" s="17">
        <v>4.71</v>
      </c>
      <c r="IA816" s="17">
        <v>4.72</v>
      </c>
      <c r="IB816" s="17">
        <v>4.7</v>
      </c>
      <c r="IC816" s="17">
        <v>4.6900000000000004</v>
      </c>
      <c r="ID816" s="17">
        <v>4.6900000000000004</v>
      </c>
      <c r="IE816" s="17">
        <v>4.7</v>
      </c>
      <c r="IF816" s="17">
        <v>4.6900000000000004</v>
      </c>
      <c r="IG816" s="17">
        <v>4.68</v>
      </c>
      <c r="IH816" s="17">
        <v>4.68</v>
      </c>
      <c r="II816" s="17">
        <v>4.68</v>
      </c>
      <c r="IJ816" s="17">
        <v>4.67</v>
      </c>
      <c r="IK816" s="17">
        <v>4.68</v>
      </c>
      <c r="IL816" s="17">
        <v>4.68</v>
      </c>
      <c r="IM816" s="17">
        <v>4.68</v>
      </c>
      <c r="IN816" s="17">
        <v>4.67</v>
      </c>
      <c r="IO816" s="17">
        <v>4.68</v>
      </c>
      <c r="IP816" s="17">
        <v>4.66</v>
      </c>
      <c r="IQ816" s="17">
        <v>4.67</v>
      </c>
      <c r="IR816" s="17">
        <v>4.66</v>
      </c>
      <c r="IS816" s="17">
        <v>4.6399999999999997</v>
      </c>
      <c r="IT816" s="17">
        <v>4.6399999999999997</v>
      </c>
      <c r="IU816" s="17">
        <v>4.63</v>
      </c>
      <c r="IV816" s="17">
        <v>4.62</v>
      </c>
      <c r="IW816" s="17">
        <v>4.62</v>
      </c>
      <c r="IX816" s="17">
        <v>4.62</v>
      </c>
      <c r="IY816" s="17">
        <v>4.63</v>
      </c>
    </row>
    <row r="817" spans="1:259" x14ac:dyDescent="0.15">
      <c r="A817" s="17" t="s">
        <v>4447</v>
      </c>
      <c r="B817" s="17" t="s">
        <v>4914</v>
      </c>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c r="AA817" s="26"/>
      <c r="AB817" s="17"/>
      <c r="AC817" s="26"/>
      <c r="AD817" s="26"/>
      <c r="AE817" s="17"/>
      <c r="AF817" s="17"/>
      <c r="AG817" s="17"/>
      <c r="AH817" s="17"/>
      <c r="AI817" s="17"/>
      <c r="AJ817" s="17"/>
      <c r="AK817" s="17"/>
      <c r="AL817" s="17"/>
      <c r="AM817" s="17"/>
      <c r="AN817" s="17"/>
      <c r="AO817" s="17"/>
      <c r="AP817" s="17"/>
      <c r="AQ817" s="17"/>
      <c r="AR817" s="17"/>
      <c r="AS817" s="17"/>
      <c r="AT817" s="17"/>
      <c r="AU817" s="17"/>
      <c r="AV817" s="17"/>
      <c r="AW817" s="17"/>
      <c r="AX817" s="17"/>
      <c r="AY817" s="17"/>
      <c r="AZ817" s="17"/>
      <c r="BA817" s="17"/>
      <c r="BB817" s="17"/>
      <c r="BC817" s="17"/>
      <c r="BD817" s="17"/>
      <c r="BE817" s="17"/>
      <c r="BF817" s="17"/>
      <c r="BG817" s="17"/>
      <c r="BH817" s="17"/>
      <c r="BI817" s="17"/>
      <c r="BJ817" s="26"/>
      <c r="BK817" s="17"/>
      <c r="BL817" s="17"/>
      <c r="BM817" s="17"/>
      <c r="BN817" s="17"/>
      <c r="BO817" s="17"/>
      <c r="BP817" s="17"/>
      <c r="BQ817" s="17"/>
      <c r="BR817" s="17"/>
      <c r="BS817" s="17"/>
      <c r="BT817" s="17"/>
      <c r="BU817" s="17"/>
      <c r="BV817" s="17"/>
      <c r="BW817" s="17"/>
      <c r="BX817" s="26"/>
      <c r="BY817" s="26"/>
      <c r="BZ817" s="26"/>
      <c r="CA817" s="26"/>
      <c r="CB817" s="26"/>
      <c r="CC817" s="17"/>
      <c r="CD817" s="17"/>
      <c r="CE817" s="17"/>
      <c r="CF817" s="17"/>
      <c r="CG817" s="17"/>
      <c r="CH817" s="17"/>
      <c r="CI817" s="17"/>
      <c r="CJ817" s="26"/>
      <c r="CK817" s="17"/>
      <c r="CL817" s="17"/>
      <c r="CM817" s="17"/>
      <c r="CN817" s="17"/>
      <c r="CO817" s="17"/>
      <c r="CP817" s="17"/>
      <c r="CQ817" s="17"/>
      <c r="CR817" s="17"/>
      <c r="CS817" s="17"/>
      <c r="CT817" s="17"/>
      <c r="CU817" s="17"/>
      <c r="CV817" s="17"/>
      <c r="CW817" s="17"/>
      <c r="CX817" s="17"/>
      <c r="CY817" s="26"/>
      <c r="CZ817" s="26"/>
      <c r="DA817" s="26"/>
      <c r="DB817" s="17"/>
      <c r="DC817" s="17"/>
      <c r="DD817" s="17"/>
      <c r="DE817" s="17"/>
      <c r="DF817" s="17"/>
      <c r="DG817" s="17"/>
      <c r="DH817" s="26"/>
      <c r="DI817" s="17"/>
      <c r="DJ817" s="17"/>
      <c r="DK817" s="17"/>
      <c r="DL817" s="17"/>
      <c r="DM817" s="17">
        <v>8.0399999999999991</v>
      </c>
      <c r="DN817" s="17">
        <v>8.0399999999999991</v>
      </c>
      <c r="DO817" s="17">
        <v>8.0500000000000007</v>
      </c>
      <c r="DP817" s="17">
        <v>8.0399999999999991</v>
      </c>
      <c r="DQ817" s="17">
        <v>8.0500000000000007</v>
      </c>
      <c r="DR817" s="17">
        <v>8.0299999999999994</v>
      </c>
      <c r="DS817" s="17">
        <v>8.0299999999999994</v>
      </c>
      <c r="DT817" s="17">
        <v>8.02</v>
      </c>
      <c r="DU817" s="17">
        <v>8.02</v>
      </c>
      <c r="DV817" s="17">
        <v>8.01</v>
      </c>
      <c r="DW817" s="17">
        <v>8.01</v>
      </c>
      <c r="DX817" s="17">
        <v>8.01</v>
      </c>
      <c r="DY817" s="17">
        <v>8</v>
      </c>
      <c r="DZ817" s="17">
        <v>8</v>
      </c>
      <c r="EA817" s="17">
        <v>7.98</v>
      </c>
      <c r="EB817" s="17">
        <v>7.98</v>
      </c>
      <c r="EC817" s="17">
        <v>7.98</v>
      </c>
      <c r="ED817" s="17">
        <v>7.93</v>
      </c>
      <c r="EE817" s="17">
        <v>7.94</v>
      </c>
      <c r="EF817" s="17">
        <v>7.95</v>
      </c>
      <c r="EG817" s="17">
        <v>7.96</v>
      </c>
      <c r="EH817" s="17">
        <v>7.96</v>
      </c>
      <c r="EI817" s="17">
        <v>7.97</v>
      </c>
      <c r="EJ817" s="17">
        <v>7.96</v>
      </c>
      <c r="EK817" s="17">
        <v>7.96</v>
      </c>
      <c r="EL817" s="17">
        <v>7.95</v>
      </c>
      <c r="EM817" s="17">
        <v>7.95</v>
      </c>
      <c r="EN817" s="17">
        <v>7.96</v>
      </c>
      <c r="EO817" s="17">
        <v>7.96</v>
      </c>
      <c r="EP817" s="17">
        <v>7.97</v>
      </c>
      <c r="EQ817" s="17">
        <v>7.98</v>
      </c>
      <c r="ER817" s="17">
        <v>7.98</v>
      </c>
      <c r="ES817" s="17">
        <v>7.97</v>
      </c>
      <c r="ET817" s="17">
        <v>7.98</v>
      </c>
      <c r="EU817" s="17">
        <v>7.99</v>
      </c>
      <c r="EV817" s="17">
        <v>7.99</v>
      </c>
      <c r="EW817" s="17">
        <v>8</v>
      </c>
      <c r="EX817" s="17">
        <v>7.99</v>
      </c>
      <c r="EY817" s="17">
        <v>7.98</v>
      </c>
      <c r="EZ817" s="17">
        <v>7.97</v>
      </c>
      <c r="FA817" s="17">
        <v>7.96</v>
      </c>
      <c r="FB817" s="17">
        <v>7.96</v>
      </c>
      <c r="FC817" s="17">
        <v>7.97</v>
      </c>
      <c r="FD817" s="17">
        <v>7.97</v>
      </c>
      <c r="FE817" s="17">
        <v>7.97</v>
      </c>
      <c r="FF817" s="17">
        <v>7.99</v>
      </c>
      <c r="FG817" s="17">
        <v>8.01</v>
      </c>
      <c r="FH817" s="17">
        <v>8.0399999999999991</v>
      </c>
      <c r="FI817" s="17">
        <v>8.02</v>
      </c>
      <c r="FJ817" s="17">
        <v>8.0500000000000007</v>
      </c>
      <c r="FK817" s="17">
        <v>8.0399999999999991</v>
      </c>
      <c r="FL817" s="17">
        <v>8.0399999999999991</v>
      </c>
      <c r="FM817" s="17">
        <v>8.0399999999999991</v>
      </c>
      <c r="FN817" s="17">
        <v>8.0399999999999991</v>
      </c>
      <c r="FO817" s="17">
        <v>8.0299999999999994</v>
      </c>
      <c r="FP817" s="17">
        <v>8.02</v>
      </c>
      <c r="FQ817" s="17">
        <v>8.02</v>
      </c>
      <c r="FR817" s="17">
        <v>8.02</v>
      </c>
      <c r="FS817" s="17">
        <v>8.02</v>
      </c>
      <c r="FT817" s="17">
        <v>8</v>
      </c>
      <c r="FU817" s="17">
        <v>7.99</v>
      </c>
      <c r="FV817" s="17">
        <v>7.99</v>
      </c>
      <c r="FW817" s="17">
        <v>7.99</v>
      </c>
      <c r="FX817" s="17">
        <v>8.01</v>
      </c>
      <c r="FY817" s="17">
        <v>8.01</v>
      </c>
      <c r="FZ817" s="17">
        <v>8.02</v>
      </c>
      <c r="GA817" s="17">
        <v>8.0299999999999994</v>
      </c>
      <c r="GB817" s="17">
        <v>8.02</v>
      </c>
      <c r="GC817" s="17">
        <v>8.01</v>
      </c>
      <c r="GD817" s="17">
        <v>8</v>
      </c>
      <c r="GE817" s="17">
        <v>8.01</v>
      </c>
      <c r="GF817" s="17">
        <v>8</v>
      </c>
      <c r="GG817" s="17">
        <v>7.96</v>
      </c>
      <c r="GH817" s="17">
        <v>7.97</v>
      </c>
      <c r="GI817" s="17">
        <v>7.96</v>
      </c>
      <c r="GJ817" s="17">
        <v>7.97</v>
      </c>
      <c r="GK817" s="17">
        <v>7.97</v>
      </c>
      <c r="GL817" s="17">
        <v>7.96</v>
      </c>
      <c r="GM817" s="17">
        <v>7.94</v>
      </c>
      <c r="GN817" s="17">
        <v>7.95</v>
      </c>
      <c r="GO817" s="17">
        <v>7.96</v>
      </c>
      <c r="GP817" s="17">
        <v>7.96</v>
      </c>
      <c r="GQ817" s="17">
        <v>7.95</v>
      </c>
      <c r="GR817" s="17">
        <v>7.94</v>
      </c>
      <c r="GS817" s="17">
        <v>7.92</v>
      </c>
      <c r="GT817" s="17">
        <v>7.91</v>
      </c>
      <c r="GU817" s="17">
        <v>7.93</v>
      </c>
      <c r="GV817" s="17">
        <v>7.93</v>
      </c>
      <c r="GW817" s="17">
        <v>7.93</v>
      </c>
      <c r="GX817" s="17">
        <v>7.93</v>
      </c>
      <c r="GY817" s="17">
        <v>7.92</v>
      </c>
      <c r="GZ817" s="17">
        <v>7.92</v>
      </c>
      <c r="HA817" s="17">
        <v>7.93</v>
      </c>
      <c r="HB817" s="17">
        <v>7.92</v>
      </c>
      <c r="HC817" s="17">
        <v>7.9</v>
      </c>
      <c r="HD817" s="17">
        <v>7.9</v>
      </c>
      <c r="HE817" s="17">
        <v>7.89</v>
      </c>
      <c r="HF817" s="17">
        <v>7.88</v>
      </c>
      <c r="HG817" s="17">
        <v>7.89</v>
      </c>
      <c r="HH817" s="17">
        <v>7.88</v>
      </c>
      <c r="HI817" s="17">
        <v>7.9</v>
      </c>
      <c r="HJ817" s="17">
        <v>7.89</v>
      </c>
      <c r="HK817" s="17">
        <v>7.89</v>
      </c>
      <c r="HL817" s="17">
        <v>7.86</v>
      </c>
      <c r="HM817" s="17">
        <v>7.85</v>
      </c>
      <c r="HN817" s="17">
        <v>7.89</v>
      </c>
      <c r="HO817" s="17">
        <v>7.9</v>
      </c>
      <c r="HP817" s="17">
        <v>7.93</v>
      </c>
      <c r="HQ817" s="17">
        <v>7.91</v>
      </c>
      <c r="HR817" s="17">
        <v>8</v>
      </c>
      <c r="HS817" s="17">
        <v>8.0399999999999991</v>
      </c>
      <c r="HT817" s="17">
        <v>8.0299999999999994</v>
      </c>
      <c r="HU817" s="17">
        <v>8.0299999999999994</v>
      </c>
      <c r="HV817" s="17">
        <v>8.0299999999999994</v>
      </c>
      <c r="HW817" s="17">
        <v>8.02</v>
      </c>
      <c r="HX817" s="17">
        <v>8.02</v>
      </c>
      <c r="HY817" s="17">
        <v>7.99</v>
      </c>
      <c r="HZ817" s="17">
        <v>8</v>
      </c>
      <c r="IA817" s="17">
        <v>7.99</v>
      </c>
      <c r="IB817" s="17">
        <v>7.99</v>
      </c>
      <c r="IC817" s="17">
        <v>7.98</v>
      </c>
      <c r="ID817" s="17">
        <v>7.99</v>
      </c>
      <c r="IE817" s="17">
        <v>7.98</v>
      </c>
      <c r="IF817" s="17">
        <v>7.98</v>
      </c>
      <c r="IG817" s="17">
        <v>7.96</v>
      </c>
      <c r="IH817" s="17">
        <v>7.94</v>
      </c>
      <c r="II817" s="17">
        <v>7.97</v>
      </c>
      <c r="IJ817" s="17">
        <v>7.98</v>
      </c>
      <c r="IK817" s="17">
        <v>7.97</v>
      </c>
      <c r="IL817" s="17">
        <v>7.96</v>
      </c>
      <c r="IM817" s="17">
        <v>7.98</v>
      </c>
      <c r="IN817" s="17">
        <v>7.99</v>
      </c>
      <c r="IO817" s="17">
        <v>7.98</v>
      </c>
      <c r="IP817" s="17">
        <v>7.98</v>
      </c>
      <c r="IQ817" s="17">
        <v>7.97</v>
      </c>
      <c r="IR817" s="17">
        <v>7.98</v>
      </c>
      <c r="IS817" s="17">
        <v>7.98</v>
      </c>
      <c r="IT817" s="17">
        <v>7.97</v>
      </c>
      <c r="IU817" s="17">
        <v>7.97</v>
      </c>
      <c r="IV817" s="17">
        <v>7.97</v>
      </c>
      <c r="IW817" s="17">
        <v>7.97</v>
      </c>
      <c r="IX817" s="17">
        <v>7.97</v>
      </c>
      <c r="IY817" s="17">
        <v>7.97</v>
      </c>
    </row>
    <row r="818" spans="1:259" x14ac:dyDescent="0.15">
      <c r="A818" s="17" t="s">
        <v>4693</v>
      </c>
      <c r="B818" s="17" t="s">
        <v>4915</v>
      </c>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c r="AA818" s="26"/>
      <c r="AB818" s="17"/>
      <c r="AC818" s="26"/>
      <c r="AD818" s="26"/>
      <c r="AE818" s="17"/>
      <c r="AF818" s="17"/>
      <c r="AG818" s="17"/>
      <c r="AH818" s="17"/>
      <c r="AI818" s="17"/>
      <c r="AJ818" s="17"/>
      <c r="AK818" s="17"/>
      <c r="AL818" s="17"/>
      <c r="AM818" s="17"/>
      <c r="AN818" s="17"/>
      <c r="AO818" s="17"/>
      <c r="AP818" s="17"/>
      <c r="AQ818" s="17"/>
      <c r="AR818" s="17"/>
      <c r="AS818" s="17"/>
      <c r="AT818" s="17"/>
      <c r="AU818" s="17"/>
      <c r="AV818" s="17"/>
      <c r="AW818" s="17"/>
      <c r="AX818" s="17"/>
      <c r="AY818" s="17"/>
      <c r="AZ818" s="17"/>
      <c r="BA818" s="17"/>
      <c r="BB818" s="17"/>
      <c r="BC818" s="17"/>
      <c r="BD818" s="17"/>
      <c r="BE818" s="17"/>
      <c r="BF818" s="17"/>
      <c r="BG818" s="17"/>
      <c r="BH818" s="17"/>
      <c r="BI818" s="17"/>
      <c r="BJ818" s="26"/>
      <c r="BK818" s="17"/>
      <c r="BL818" s="17"/>
      <c r="BM818" s="17"/>
      <c r="BN818" s="17"/>
      <c r="BO818" s="17"/>
      <c r="BP818" s="17"/>
      <c r="BQ818" s="17"/>
      <c r="BR818" s="17"/>
      <c r="BS818" s="17"/>
      <c r="BT818" s="17"/>
      <c r="BU818" s="17"/>
      <c r="BV818" s="17"/>
      <c r="BW818" s="17"/>
      <c r="BX818" s="26"/>
      <c r="BY818" s="26"/>
      <c r="BZ818" s="26"/>
      <c r="CA818" s="26"/>
      <c r="CB818" s="26"/>
      <c r="CC818" s="17"/>
      <c r="CD818" s="17"/>
      <c r="CE818" s="17"/>
      <c r="CF818" s="17"/>
      <c r="CG818" s="17"/>
      <c r="CH818" s="17"/>
      <c r="CI818" s="17"/>
      <c r="CJ818" s="26"/>
      <c r="CK818" s="17"/>
      <c r="CL818" s="17"/>
      <c r="CM818" s="17"/>
      <c r="CN818" s="17"/>
      <c r="CO818" s="17"/>
      <c r="CP818" s="17"/>
      <c r="CQ818" s="17"/>
      <c r="CR818" s="17"/>
      <c r="CS818" s="17"/>
      <c r="CT818" s="17"/>
      <c r="CU818" s="17"/>
      <c r="CV818" s="17"/>
      <c r="CW818" s="17"/>
      <c r="CX818" s="17"/>
      <c r="CY818" s="26"/>
      <c r="CZ818" s="26"/>
      <c r="DA818" s="26"/>
      <c r="DB818" s="17"/>
      <c r="DC818" s="17"/>
      <c r="DD818" s="17"/>
      <c r="DE818" s="17"/>
      <c r="DF818" s="17"/>
      <c r="DG818" s="17"/>
      <c r="DH818" s="26"/>
      <c r="DI818" s="17"/>
      <c r="DJ818" s="17"/>
      <c r="DK818" s="17"/>
      <c r="DL818" s="17"/>
      <c r="DM818" s="17">
        <v>28.61</v>
      </c>
      <c r="DN818" s="17">
        <v>28.62</v>
      </c>
      <c r="DO818" s="17">
        <v>28.7</v>
      </c>
      <c r="DP818" s="17">
        <v>28.73</v>
      </c>
      <c r="DQ818" s="17">
        <v>28.66</v>
      </c>
      <c r="DR818" s="17">
        <v>28.66</v>
      </c>
      <c r="DS818" s="17">
        <v>28.64</v>
      </c>
      <c r="DT818" s="17">
        <v>28.65</v>
      </c>
      <c r="DU818" s="17">
        <v>28.64</v>
      </c>
      <c r="DV818" s="17">
        <v>28.63</v>
      </c>
      <c r="DW818" s="17">
        <v>28.63</v>
      </c>
      <c r="DX818" s="17">
        <v>28.63</v>
      </c>
      <c r="DY818" s="17">
        <v>28.6</v>
      </c>
      <c r="DZ818" s="17">
        <v>28.6</v>
      </c>
      <c r="EA818" s="17">
        <v>28.6</v>
      </c>
      <c r="EB818" s="17">
        <v>28.61</v>
      </c>
      <c r="EC818" s="17">
        <v>28.6</v>
      </c>
      <c r="ED818" s="17">
        <v>28.6</v>
      </c>
      <c r="EE818" s="17">
        <v>28.61</v>
      </c>
      <c r="EF818" s="17">
        <v>28.6</v>
      </c>
      <c r="EG818" s="17">
        <v>28.6</v>
      </c>
      <c r="EH818" s="17">
        <v>28.6</v>
      </c>
      <c r="EI818" s="17">
        <v>28.56</v>
      </c>
      <c r="EJ818" s="17">
        <v>28.56</v>
      </c>
      <c r="EK818" s="17">
        <v>28.6</v>
      </c>
      <c r="EL818" s="17">
        <v>28.57</v>
      </c>
      <c r="EM818" s="17">
        <v>28.57</v>
      </c>
      <c r="EN818" s="17">
        <v>28.59</v>
      </c>
      <c r="EO818" s="17">
        <v>28.59</v>
      </c>
      <c r="EP818" s="17">
        <v>28.69</v>
      </c>
      <c r="EQ818" s="17">
        <v>28.7</v>
      </c>
      <c r="ER818" s="17">
        <v>28.66</v>
      </c>
      <c r="ES818" s="17">
        <v>28.65</v>
      </c>
      <c r="ET818" s="17">
        <v>28.63</v>
      </c>
      <c r="EU818" s="17">
        <v>28.66</v>
      </c>
      <c r="EV818" s="17">
        <v>28.66</v>
      </c>
      <c r="EW818" s="17">
        <v>28.66</v>
      </c>
      <c r="EX818" s="17">
        <v>28.67</v>
      </c>
      <c r="EY818" s="17">
        <v>28.67</v>
      </c>
      <c r="EZ818" s="17">
        <v>28.68</v>
      </c>
      <c r="FA818" s="17">
        <v>28.63</v>
      </c>
      <c r="FB818" s="17">
        <v>28.6</v>
      </c>
      <c r="FC818" s="17">
        <v>28.64</v>
      </c>
      <c r="FD818" s="17">
        <v>28.7</v>
      </c>
      <c r="FE818" s="17">
        <v>28.71</v>
      </c>
      <c r="FF818" s="17">
        <v>28.72</v>
      </c>
      <c r="FG818" s="17">
        <v>28.72</v>
      </c>
      <c r="FH818" s="17">
        <v>28.7</v>
      </c>
      <c r="FI818" s="17">
        <v>28.64</v>
      </c>
      <c r="FJ818" s="17">
        <v>28.66</v>
      </c>
      <c r="FK818" s="17">
        <v>28.66</v>
      </c>
      <c r="FL818" s="17">
        <v>28.7</v>
      </c>
      <c r="FM818" s="17">
        <v>28.68</v>
      </c>
      <c r="FN818" s="17">
        <v>28.69</v>
      </c>
      <c r="FO818" s="17">
        <v>28.69</v>
      </c>
      <c r="FP818" s="17">
        <v>28.69</v>
      </c>
      <c r="FQ818" s="17">
        <v>28.69</v>
      </c>
      <c r="FR818" s="17">
        <v>28.69</v>
      </c>
      <c r="FS818" s="17">
        <v>28.69</v>
      </c>
      <c r="FT818" s="17">
        <v>28.69</v>
      </c>
      <c r="FU818" s="17">
        <v>28.69</v>
      </c>
      <c r="FV818" s="17">
        <v>28.66</v>
      </c>
      <c r="FW818" s="17">
        <v>28.62</v>
      </c>
      <c r="FX818" s="17">
        <v>28.63</v>
      </c>
      <c r="FY818" s="17">
        <v>28.63</v>
      </c>
      <c r="FZ818" s="17">
        <v>28.68</v>
      </c>
      <c r="GA818" s="17">
        <v>28.66</v>
      </c>
      <c r="GB818" s="17">
        <v>28.66</v>
      </c>
      <c r="GC818" s="17">
        <v>28.65</v>
      </c>
      <c r="GD818" s="17">
        <v>28.7</v>
      </c>
      <c r="GE818" s="17">
        <v>28.7</v>
      </c>
      <c r="GF818" s="17">
        <v>28.72</v>
      </c>
      <c r="GG818" s="17">
        <v>28.7</v>
      </c>
      <c r="GH818" s="17">
        <v>28.7</v>
      </c>
      <c r="GI818" s="17">
        <v>28.68</v>
      </c>
      <c r="GJ818" s="17">
        <v>28.68</v>
      </c>
      <c r="GK818" s="17">
        <v>28.65</v>
      </c>
      <c r="GL818" s="17">
        <v>28.6</v>
      </c>
      <c r="GM818" s="17">
        <v>28.62</v>
      </c>
      <c r="GN818" s="17">
        <v>28.59</v>
      </c>
      <c r="GO818" s="17">
        <v>28.61</v>
      </c>
      <c r="GP818" s="17">
        <v>28.6</v>
      </c>
      <c r="GQ818" s="17">
        <v>28.62</v>
      </c>
      <c r="GR818" s="17">
        <v>28.6</v>
      </c>
      <c r="GS818" s="17">
        <v>28.62</v>
      </c>
      <c r="GT818" s="17">
        <v>28.62</v>
      </c>
      <c r="GU818" s="17">
        <v>28.64</v>
      </c>
      <c r="GV818" s="17">
        <v>28.64</v>
      </c>
      <c r="GW818" s="17">
        <v>28.62</v>
      </c>
      <c r="GX818" s="17">
        <v>28.61</v>
      </c>
      <c r="GY818" s="17">
        <v>28.62</v>
      </c>
      <c r="GZ818" s="17">
        <v>28.6</v>
      </c>
      <c r="HA818" s="17">
        <v>28.62</v>
      </c>
      <c r="HB818" s="17">
        <v>28.63</v>
      </c>
      <c r="HC818" s="17">
        <v>28.61</v>
      </c>
      <c r="HD818" s="17">
        <v>28.65</v>
      </c>
      <c r="HE818" s="17">
        <v>28.69</v>
      </c>
      <c r="HF818" s="17">
        <v>28.69</v>
      </c>
      <c r="HG818" s="17">
        <v>28.67</v>
      </c>
      <c r="HH818" s="17">
        <v>28.69</v>
      </c>
      <c r="HI818" s="17">
        <v>28.66</v>
      </c>
      <c r="HJ818" s="17">
        <v>28.65</v>
      </c>
      <c r="HK818" s="17">
        <v>28.66</v>
      </c>
      <c r="HL818" s="17">
        <v>28.6</v>
      </c>
      <c r="HM818" s="17">
        <v>28.6</v>
      </c>
      <c r="HN818" s="17">
        <v>28.68</v>
      </c>
      <c r="HO818" s="17">
        <v>28.69</v>
      </c>
      <c r="HP818" s="17">
        <v>28.6</v>
      </c>
      <c r="HQ818" s="17">
        <v>28.68</v>
      </c>
      <c r="HR818" s="17">
        <v>28.6</v>
      </c>
      <c r="HS818" s="17">
        <v>28.66</v>
      </c>
      <c r="HT818" s="17">
        <v>28.6</v>
      </c>
      <c r="HU818" s="17">
        <v>28.61</v>
      </c>
      <c r="HV818" s="17">
        <v>28.67</v>
      </c>
      <c r="HW818" s="17">
        <v>28.62</v>
      </c>
      <c r="HX818" s="17">
        <v>28.65</v>
      </c>
      <c r="HY818" s="17">
        <v>28.63</v>
      </c>
      <c r="HZ818" s="17">
        <v>28.63</v>
      </c>
      <c r="IA818" s="17">
        <v>28.64</v>
      </c>
      <c r="IB818" s="17">
        <v>28.64</v>
      </c>
      <c r="IC818" s="17">
        <v>28.65</v>
      </c>
      <c r="ID818" s="17">
        <v>28.67</v>
      </c>
      <c r="IE818" s="17">
        <v>28.67</v>
      </c>
      <c r="IF818" s="17">
        <v>28.63</v>
      </c>
      <c r="IG818" s="17">
        <v>28.64</v>
      </c>
      <c r="IH818" s="17">
        <v>28.63</v>
      </c>
      <c r="II818" s="17">
        <v>28.65</v>
      </c>
      <c r="IJ818" s="17">
        <v>28.63</v>
      </c>
      <c r="IK818" s="17">
        <v>28.67</v>
      </c>
      <c r="IL818" s="17">
        <v>28.65</v>
      </c>
      <c r="IM818" s="17">
        <v>28.64</v>
      </c>
      <c r="IN818" s="17">
        <v>28.63</v>
      </c>
      <c r="IO818" s="17">
        <v>28.68</v>
      </c>
      <c r="IP818" s="17">
        <v>28.6</v>
      </c>
      <c r="IQ818" s="17">
        <v>28.63</v>
      </c>
      <c r="IR818" s="17">
        <v>28.63</v>
      </c>
      <c r="IS818" s="17">
        <v>28.63</v>
      </c>
      <c r="IT818" s="17">
        <v>28.66</v>
      </c>
      <c r="IU818" s="17">
        <v>28.71</v>
      </c>
      <c r="IV818" s="17">
        <v>28.71</v>
      </c>
      <c r="IW818" s="17">
        <v>28.71</v>
      </c>
      <c r="IX818" s="17">
        <v>28.71</v>
      </c>
      <c r="IY818" s="17">
        <v>28.74</v>
      </c>
    </row>
    <row r="819" spans="1:259" x14ac:dyDescent="0.15">
      <c r="A819" s="17" t="s">
        <v>3202</v>
      </c>
      <c r="B819" s="17" t="s">
        <v>3203</v>
      </c>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c r="AA819" s="26"/>
      <c r="AB819" s="17"/>
      <c r="AC819" s="26"/>
      <c r="AD819" s="26"/>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17"/>
      <c r="BB819" s="17"/>
      <c r="BC819" s="17"/>
      <c r="BD819" s="17"/>
      <c r="BE819" s="17"/>
      <c r="BF819" s="17"/>
      <c r="BG819" s="17"/>
      <c r="BH819" s="17"/>
      <c r="BI819" s="17"/>
      <c r="BJ819" s="26"/>
      <c r="BK819" s="17"/>
      <c r="BL819" s="17"/>
      <c r="BM819" s="17"/>
      <c r="BN819" s="17"/>
      <c r="BO819" s="17"/>
      <c r="BP819" s="17"/>
      <c r="BQ819" s="17"/>
      <c r="BR819" s="17"/>
      <c r="BS819" s="17"/>
      <c r="BT819" s="17"/>
      <c r="BU819" s="17"/>
      <c r="BV819" s="17"/>
      <c r="BW819" s="17"/>
      <c r="BX819" s="26"/>
      <c r="BY819" s="26"/>
      <c r="BZ819" s="26"/>
      <c r="CA819" s="26"/>
      <c r="CB819" s="26"/>
      <c r="CC819" s="17"/>
      <c r="CD819" s="17"/>
      <c r="CE819" s="17"/>
      <c r="CF819" s="17"/>
      <c r="CG819" s="17"/>
      <c r="CH819" s="17"/>
      <c r="CI819" s="17"/>
      <c r="CJ819" s="26"/>
      <c r="CK819" s="17"/>
      <c r="CL819" s="17"/>
      <c r="CM819" s="17"/>
      <c r="CN819" s="17"/>
      <c r="CO819" s="17"/>
      <c r="CP819" s="17"/>
      <c r="CQ819" s="17"/>
      <c r="CR819" s="17"/>
      <c r="CS819" s="17"/>
      <c r="CT819" s="17"/>
      <c r="CU819" s="17"/>
      <c r="CV819" s="17"/>
      <c r="CW819" s="17"/>
      <c r="CX819" s="17"/>
      <c r="CY819" s="26"/>
      <c r="CZ819" s="26"/>
      <c r="DA819" s="26"/>
      <c r="DB819" s="17"/>
      <c r="DC819" s="17"/>
      <c r="DD819" s="17"/>
      <c r="DE819" s="17"/>
      <c r="DF819" s="17"/>
      <c r="DG819" s="17"/>
      <c r="DH819" s="26"/>
      <c r="DI819" s="17"/>
      <c r="DJ819" s="17"/>
      <c r="DK819" s="17"/>
      <c r="DL819" s="17"/>
      <c r="DM819" s="17">
        <v>12.13</v>
      </c>
      <c r="DN819" s="17">
        <v>12.22</v>
      </c>
      <c r="DO819" s="17">
        <v>12.19</v>
      </c>
      <c r="DP819" s="17">
        <v>12.17</v>
      </c>
      <c r="DQ819" s="17">
        <v>12.17</v>
      </c>
      <c r="DR819" s="17">
        <v>12.17</v>
      </c>
      <c r="DS819" s="17">
        <v>12.14</v>
      </c>
      <c r="DT819" s="17">
        <v>12.16</v>
      </c>
      <c r="DU819" s="17">
        <v>12.15</v>
      </c>
      <c r="DV819" s="17">
        <v>12.16</v>
      </c>
      <c r="DW819" s="17">
        <v>12.15</v>
      </c>
      <c r="DX819" s="17">
        <v>12.15</v>
      </c>
      <c r="DY819" s="17">
        <v>12.14</v>
      </c>
      <c r="DZ819" s="17">
        <v>12.13</v>
      </c>
      <c r="EA819" s="17">
        <v>12.13</v>
      </c>
      <c r="EB819" s="17">
        <v>12.11</v>
      </c>
      <c r="EC819" s="17">
        <v>12.11</v>
      </c>
      <c r="ED819" s="17">
        <v>12.09</v>
      </c>
      <c r="EE819" s="17">
        <v>12.11</v>
      </c>
      <c r="EF819" s="17">
        <v>12.1</v>
      </c>
      <c r="EG819" s="17">
        <v>12.1</v>
      </c>
      <c r="EH819" s="17">
        <v>12.1</v>
      </c>
      <c r="EI819" s="17">
        <v>12.12</v>
      </c>
      <c r="EJ819" s="17">
        <v>12.09</v>
      </c>
      <c r="EK819" s="17">
        <v>12.13</v>
      </c>
      <c r="EL819" s="17">
        <v>12.1</v>
      </c>
      <c r="EM819" s="17">
        <v>12.1</v>
      </c>
      <c r="EN819" s="17">
        <v>12.1</v>
      </c>
      <c r="EO819" s="17">
        <v>12.13</v>
      </c>
      <c r="EP819" s="17">
        <v>12.13</v>
      </c>
      <c r="EQ819" s="17">
        <v>12.13</v>
      </c>
      <c r="ER819" s="17">
        <v>12.14</v>
      </c>
      <c r="ES819" s="17">
        <v>12.13</v>
      </c>
      <c r="ET819" s="17">
        <v>12.12</v>
      </c>
      <c r="EU819" s="17">
        <v>12.11</v>
      </c>
      <c r="EV819" s="17">
        <v>12.11</v>
      </c>
      <c r="EW819" s="17">
        <v>12.12</v>
      </c>
      <c r="EX819" s="17">
        <v>12.13</v>
      </c>
      <c r="EY819" s="17">
        <v>12.11</v>
      </c>
      <c r="EZ819" s="17">
        <v>12.11</v>
      </c>
      <c r="FA819" s="17">
        <v>12.09</v>
      </c>
      <c r="FB819" s="17">
        <v>12.07</v>
      </c>
      <c r="FC819" s="17">
        <v>12.07</v>
      </c>
      <c r="FD819" s="17">
        <v>12.07</v>
      </c>
      <c r="FE819" s="17">
        <v>12.08</v>
      </c>
      <c r="FF819" s="17">
        <v>12.1</v>
      </c>
      <c r="FG819" s="17">
        <v>12.12</v>
      </c>
      <c r="FH819" s="17">
        <v>12.11</v>
      </c>
      <c r="FI819" s="17">
        <v>12.11</v>
      </c>
      <c r="FJ819" s="17">
        <v>12.11</v>
      </c>
      <c r="FK819" s="17">
        <v>12.11</v>
      </c>
      <c r="FL819" s="17">
        <v>12.1</v>
      </c>
      <c r="FM819" s="17">
        <v>12.11</v>
      </c>
      <c r="FN819" s="17">
        <v>12.1</v>
      </c>
      <c r="FO819" s="17">
        <v>12.11</v>
      </c>
      <c r="FP819" s="17">
        <v>12.1</v>
      </c>
      <c r="FQ819" s="17">
        <v>12.09</v>
      </c>
      <c r="FR819" s="17">
        <v>12.07</v>
      </c>
      <c r="FS819" s="17">
        <v>12.09</v>
      </c>
      <c r="FT819" s="17">
        <v>12.07</v>
      </c>
      <c r="FU819" s="17">
        <v>12.06</v>
      </c>
      <c r="FV819" s="17">
        <v>12.06</v>
      </c>
      <c r="FW819" s="17">
        <v>12.06</v>
      </c>
      <c r="FX819" s="17">
        <v>12.05</v>
      </c>
      <c r="FY819" s="17">
        <v>12.05</v>
      </c>
      <c r="FZ819" s="17">
        <v>12.07</v>
      </c>
      <c r="GA819" s="17">
        <v>12.09</v>
      </c>
      <c r="GB819" s="17">
        <v>12.08</v>
      </c>
      <c r="GC819" s="17">
        <v>12.07</v>
      </c>
      <c r="GD819" s="17">
        <v>12.07</v>
      </c>
      <c r="GE819" s="17">
        <v>12.05</v>
      </c>
      <c r="GF819" s="17">
        <v>12.04</v>
      </c>
      <c r="GG819" s="17">
        <v>12.03</v>
      </c>
      <c r="GH819" s="17">
        <v>12.05</v>
      </c>
      <c r="GI819" s="17">
        <v>12.04</v>
      </c>
      <c r="GJ819" s="17">
        <v>12.03</v>
      </c>
      <c r="GK819" s="17">
        <v>12.01</v>
      </c>
      <c r="GL819" s="17">
        <v>12.01</v>
      </c>
      <c r="GM819" s="17">
        <v>12.02</v>
      </c>
      <c r="GN819" s="17">
        <v>12.03</v>
      </c>
      <c r="GO819" s="17">
        <v>12.01</v>
      </c>
      <c r="GP819" s="17">
        <v>12.02</v>
      </c>
      <c r="GQ819" s="17">
        <v>12.01</v>
      </c>
      <c r="GR819" s="17">
        <v>12.02</v>
      </c>
      <c r="GS819" s="17">
        <v>12.03</v>
      </c>
      <c r="GT819" s="17">
        <v>12.04</v>
      </c>
      <c r="GU819" s="17">
        <v>12.04</v>
      </c>
      <c r="GV819" s="17">
        <v>12.04</v>
      </c>
      <c r="GW819" s="17">
        <v>12.05</v>
      </c>
      <c r="GX819" s="17">
        <v>12.04</v>
      </c>
      <c r="GY819" s="17">
        <v>12.06</v>
      </c>
      <c r="GZ819" s="17">
        <v>12.07</v>
      </c>
      <c r="HA819" s="17">
        <v>12.06</v>
      </c>
      <c r="HB819" s="17">
        <v>12.05</v>
      </c>
      <c r="HC819" s="17">
        <v>12.15</v>
      </c>
      <c r="HD819" s="17">
        <v>12.17</v>
      </c>
      <c r="HE819" s="17">
        <v>12.12</v>
      </c>
      <c r="HF819" s="17">
        <v>12.13</v>
      </c>
      <c r="HG819" s="17">
        <v>12.12</v>
      </c>
      <c r="HH819" s="17">
        <v>12.1</v>
      </c>
      <c r="HI819" s="17">
        <v>12.06</v>
      </c>
      <c r="HJ819" s="17">
        <v>12.09</v>
      </c>
      <c r="HK819" s="17">
        <v>12.05</v>
      </c>
      <c r="HL819" s="17">
        <v>12.04</v>
      </c>
      <c r="HM819" s="17">
        <v>12.07</v>
      </c>
      <c r="HN819" s="17">
        <v>12.08</v>
      </c>
      <c r="HO819" s="17">
        <v>12.06</v>
      </c>
      <c r="HP819" s="17">
        <v>12.08</v>
      </c>
      <c r="HQ819" s="17">
        <v>12.09</v>
      </c>
      <c r="HR819" s="17">
        <v>12.09</v>
      </c>
      <c r="HS819" s="17">
        <v>12.08</v>
      </c>
      <c r="HT819" s="17">
        <v>12.08</v>
      </c>
      <c r="HU819" s="17">
        <v>12.1</v>
      </c>
      <c r="HV819" s="17">
        <v>12.1</v>
      </c>
      <c r="HW819" s="17">
        <v>12.1</v>
      </c>
      <c r="HX819" s="17">
        <v>12.1</v>
      </c>
      <c r="HY819" s="17">
        <v>12.09</v>
      </c>
      <c r="HZ819" s="17">
        <v>12.1</v>
      </c>
      <c r="IA819" s="17">
        <v>12.09</v>
      </c>
      <c r="IB819" s="17">
        <v>12.08</v>
      </c>
      <c r="IC819" s="17">
        <v>12.05</v>
      </c>
      <c r="ID819" s="17">
        <v>12.05</v>
      </c>
      <c r="IE819" s="17">
        <v>12.05</v>
      </c>
      <c r="IF819" s="17">
        <v>12.04</v>
      </c>
      <c r="IG819" s="17">
        <v>12.04</v>
      </c>
      <c r="IH819" s="17">
        <v>12.02</v>
      </c>
      <c r="II819" s="17">
        <v>12.02</v>
      </c>
      <c r="IJ819" s="17">
        <v>12.02</v>
      </c>
      <c r="IK819" s="17">
        <v>12.02</v>
      </c>
      <c r="IL819" s="17">
        <v>12.02</v>
      </c>
      <c r="IM819" s="17">
        <v>12.03</v>
      </c>
      <c r="IN819" s="17">
        <v>12.09</v>
      </c>
      <c r="IO819" s="17">
        <v>12.08</v>
      </c>
      <c r="IP819" s="17">
        <v>12.08</v>
      </c>
      <c r="IQ819" s="17">
        <v>12.1</v>
      </c>
      <c r="IR819" s="17">
        <v>12.06</v>
      </c>
      <c r="IS819" s="17">
        <v>12.08</v>
      </c>
      <c r="IT819" s="17">
        <v>12.09</v>
      </c>
      <c r="IU819" s="17">
        <v>12.1</v>
      </c>
      <c r="IV819" s="17">
        <v>12.09</v>
      </c>
      <c r="IW819" s="17">
        <v>12.09</v>
      </c>
      <c r="IX819" s="17">
        <v>12.09</v>
      </c>
      <c r="IY819" s="17">
        <v>12.09</v>
      </c>
    </row>
    <row r="820" spans="1:259" x14ac:dyDescent="0.15">
      <c r="A820" s="17" t="s">
        <v>4468</v>
      </c>
      <c r="B820" s="17" t="s">
        <v>4916</v>
      </c>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c r="AA820" s="26"/>
      <c r="AB820" s="17"/>
      <c r="AC820" s="26"/>
      <c r="AD820" s="26"/>
      <c r="AE820" s="17"/>
      <c r="AF820" s="17"/>
      <c r="AG820" s="17"/>
      <c r="AH820" s="17"/>
      <c r="AI820" s="17"/>
      <c r="AJ820" s="17"/>
      <c r="AK820" s="17"/>
      <c r="AL820" s="17"/>
      <c r="AM820" s="17"/>
      <c r="AN820" s="17"/>
      <c r="AO820" s="17"/>
      <c r="AP820" s="17"/>
      <c r="AQ820" s="17"/>
      <c r="AR820" s="17"/>
      <c r="AS820" s="17"/>
      <c r="AT820" s="17"/>
      <c r="AU820" s="17"/>
      <c r="AV820" s="17"/>
      <c r="AW820" s="17"/>
      <c r="AX820" s="17"/>
      <c r="AY820" s="17"/>
      <c r="AZ820" s="17"/>
      <c r="BA820" s="17"/>
      <c r="BB820" s="17"/>
      <c r="BC820" s="17"/>
      <c r="BD820" s="17"/>
      <c r="BE820" s="17"/>
      <c r="BF820" s="17"/>
      <c r="BG820" s="17"/>
      <c r="BH820" s="17"/>
      <c r="BI820" s="17"/>
      <c r="BJ820" s="26"/>
      <c r="BK820" s="17"/>
      <c r="BL820" s="17"/>
      <c r="BM820" s="17"/>
      <c r="BN820" s="17"/>
      <c r="BO820" s="17"/>
      <c r="BP820" s="17"/>
      <c r="BQ820" s="17"/>
      <c r="BR820" s="17"/>
      <c r="BS820" s="17"/>
      <c r="BT820" s="17"/>
      <c r="BU820" s="17"/>
      <c r="BV820" s="17"/>
      <c r="BW820" s="17"/>
      <c r="BX820" s="26"/>
      <c r="BY820" s="26"/>
      <c r="BZ820" s="26"/>
      <c r="CA820" s="26"/>
      <c r="CB820" s="26"/>
      <c r="CC820" s="17"/>
      <c r="CD820" s="17"/>
      <c r="CE820" s="17"/>
      <c r="CF820" s="17"/>
      <c r="CG820" s="17"/>
      <c r="CH820" s="17"/>
      <c r="CI820" s="17"/>
      <c r="CJ820" s="26"/>
      <c r="CK820" s="17"/>
      <c r="CL820" s="17"/>
      <c r="CM820" s="17"/>
      <c r="CN820" s="17"/>
      <c r="CO820" s="17"/>
      <c r="CP820" s="17"/>
      <c r="CQ820" s="17"/>
      <c r="CR820" s="17"/>
      <c r="CS820" s="17"/>
      <c r="CT820" s="17"/>
      <c r="CU820" s="17"/>
      <c r="CV820" s="17"/>
      <c r="CW820" s="17"/>
      <c r="CX820" s="17"/>
      <c r="CY820" s="26"/>
      <c r="CZ820" s="26"/>
      <c r="DA820" s="26"/>
      <c r="DB820" s="17"/>
      <c r="DC820" s="17"/>
      <c r="DD820" s="17"/>
      <c r="DE820" s="17"/>
      <c r="DF820" s="17"/>
      <c r="DG820" s="17"/>
      <c r="DH820" s="26"/>
      <c r="DI820" s="17"/>
      <c r="DJ820" s="17"/>
      <c r="DK820" s="17"/>
      <c r="DL820" s="17"/>
      <c r="DM820" s="17">
        <v>6.5</v>
      </c>
      <c r="DN820" s="17">
        <v>6.5</v>
      </c>
      <c r="DO820" s="17">
        <v>6.5</v>
      </c>
      <c r="DP820" s="17">
        <v>6.5</v>
      </c>
      <c r="DQ820" s="17">
        <v>6.5</v>
      </c>
      <c r="DR820" s="17">
        <v>6.5</v>
      </c>
      <c r="DS820" s="17">
        <v>6.5</v>
      </c>
      <c r="DT820" s="17">
        <v>6.5</v>
      </c>
      <c r="DU820" s="17">
        <v>6.5</v>
      </c>
      <c r="DV820" s="17">
        <v>6.5</v>
      </c>
      <c r="DW820" s="17">
        <v>6.5</v>
      </c>
      <c r="DX820" s="17">
        <v>6.5</v>
      </c>
      <c r="DY820" s="17">
        <v>6.5</v>
      </c>
      <c r="DZ820" s="17">
        <v>6.5</v>
      </c>
      <c r="EA820" s="17">
        <v>6.5</v>
      </c>
      <c r="EB820" s="17">
        <v>6.5</v>
      </c>
      <c r="EC820" s="17">
        <v>6.5</v>
      </c>
      <c r="ED820" s="17">
        <v>6.5</v>
      </c>
      <c r="EE820" s="17">
        <v>6.5</v>
      </c>
      <c r="EF820" s="17">
        <v>6.5</v>
      </c>
      <c r="EG820" s="17">
        <v>6.5</v>
      </c>
      <c r="EH820" s="17">
        <v>6.5</v>
      </c>
      <c r="EI820" s="17">
        <v>6.5</v>
      </c>
      <c r="EJ820" s="17">
        <v>6.5</v>
      </c>
      <c r="EK820" s="17">
        <v>6.5</v>
      </c>
      <c r="EL820" s="17">
        <v>6.5</v>
      </c>
      <c r="EM820" s="17">
        <v>6.5</v>
      </c>
      <c r="EN820" s="17">
        <v>6.5</v>
      </c>
      <c r="EO820" s="17">
        <v>6.5</v>
      </c>
      <c r="EP820" s="17">
        <v>6.5</v>
      </c>
      <c r="EQ820" s="17">
        <v>6.5</v>
      </c>
      <c r="ER820" s="17">
        <v>6.5</v>
      </c>
      <c r="ES820" s="17">
        <v>6.5</v>
      </c>
      <c r="ET820" s="17">
        <v>6.5</v>
      </c>
      <c r="EU820" s="17">
        <v>6.5</v>
      </c>
      <c r="EV820" s="17">
        <v>6.5</v>
      </c>
      <c r="EW820" s="17">
        <v>6.5</v>
      </c>
      <c r="EX820" s="17">
        <v>6.5</v>
      </c>
      <c r="EY820" s="17">
        <v>6.5</v>
      </c>
      <c r="EZ820" s="17">
        <v>6.5</v>
      </c>
      <c r="FA820" s="17">
        <v>6.5</v>
      </c>
      <c r="FB820" s="17">
        <v>6.5</v>
      </c>
      <c r="FC820" s="17">
        <v>6.5</v>
      </c>
      <c r="FD820" s="17">
        <v>6.5</v>
      </c>
      <c r="FE820" s="17">
        <v>6.5</v>
      </c>
      <c r="FF820" s="17">
        <v>6.5</v>
      </c>
      <c r="FG820" s="17">
        <v>6.5</v>
      </c>
      <c r="FH820" s="17">
        <v>6.5</v>
      </c>
      <c r="FI820" s="17">
        <v>6.5</v>
      </c>
      <c r="FJ820" s="17">
        <v>6.5</v>
      </c>
      <c r="FK820" s="17">
        <v>6.5</v>
      </c>
      <c r="FL820" s="17">
        <v>6.5</v>
      </c>
      <c r="FM820" s="17">
        <v>6.5</v>
      </c>
      <c r="FN820" s="17">
        <v>6.5</v>
      </c>
      <c r="FO820" s="17">
        <v>6.5</v>
      </c>
      <c r="FP820" s="17">
        <v>6.5</v>
      </c>
      <c r="FQ820" s="17">
        <v>6.5</v>
      </c>
      <c r="FR820" s="17">
        <v>6.5</v>
      </c>
      <c r="FS820" s="17">
        <v>6.5</v>
      </c>
      <c r="FT820" s="17">
        <v>6.5</v>
      </c>
      <c r="FU820" s="17">
        <v>6.5</v>
      </c>
      <c r="FV820" s="17">
        <v>6.5</v>
      </c>
      <c r="FW820" s="17">
        <v>6.5</v>
      </c>
      <c r="FX820" s="17">
        <v>6.5</v>
      </c>
      <c r="FY820" s="17">
        <v>6.5</v>
      </c>
      <c r="FZ820" s="17">
        <v>6.5</v>
      </c>
      <c r="GA820" s="17">
        <v>6.5</v>
      </c>
      <c r="GB820" s="17">
        <v>6.5</v>
      </c>
      <c r="GC820" s="17">
        <v>6.5</v>
      </c>
      <c r="GD820" s="17">
        <v>6.5</v>
      </c>
      <c r="GE820" s="17">
        <v>6.5</v>
      </c>
      <c r="GF820" s="17">
        <v>6.5</v>
      </c>
      <c r="GG820" s="17">
        <v>6.5</v>
      </c>
      <c r="GH820" s="17">
        <v>6.5</v>
      </c>
      <c r="GI820" s="17">
        <v>6.5</v>
      </c>
      <c r="GJ820" s="17">
        <v>6.5</v>
      </c>
      <c r="GK820" s="17">
        <v>6.5</v>
      </c>
      <c r="GL820" s="17">
        <v>6.5</v>
      </c>
      <c r="GM820" s="17">
        <v>6.5</v>
      </c>
      <c r="GN820" s="17">
        <v>6.5</v>
      </c>
      <c r="GO820" s="17">
        <v>6.5</v>
      </c>
      <c r="GP820" s="17">
        <v>6.5</v>
      </c>
      <c r="GQ820" s="17">
        <v>6.5</v>
      </c>
      <c r="GR820" s="17">
        <v>6.5</v>
      </c>
      <c r="GS820" s="17">
        <v>6.5</v>
      </c>
      <c r="GT820" s="17">
        <v>6.5</v>
      </c>
      <c r="GU820" s="17">
        <v>6.5</v>
      </c>
      <c r="GV820" s="17">
        <v>6.5</v>
      </c>
      <c r="GW820" s="17">
        <v>6.5</v>
      </c>
      <c r="GX820" s="17">
        <v>6.5</v>
      </c>
      <c r="GY820" s="17">
        <v>6.5</v>
      </c>
      <c r="GZ820" s="17">
        <v>6.5</v>
      </c>
      <c r="HA820" s="17">
        <v>6.5</v>
      </c>
      <c r="HB820" s="17">
        <v>6.5</v>
      </c>
      <c r="HC820" s="17">
        <v>6.5</v>
      </c>
      <c r="HD820" s="17">
        <v>6.5</v>
      </c>
      <c r="HE820" s="17">
        <v>6.5</v>
      </c>
      <c r="HF820" s="17">
        <v>6.5</v>
      </c>
      <c r="HG820" s="17">
        <v>6.5</v>
      </c>
      <c r="HH820" s="17">
        <v>6.5</v>
      </c>
      <c r="HI820" s="17">
        <v>6.5</v>
      </c>
      <c r="HJ820" s="17">
        <v>6.5</v>
      </c>
      <c r="HK820" s="17">
        <v>6.5</v>
      </c>
      <c r="HL820" s="17">
        <v>6.5</v>
      </c>
      <c r="HM820" s="17">
        <v>6.5</v>
      </c>
      <c r="HN820" s="17">
        <v>6.5</v>
      </c>
      <c r="HO820" s="17">
        <v>6.5</v>
      </c>
      <c r="HP820" s="17">
        <v>6.5</v>
      </c>
      <c r="HQ820" s="17">
        <v>6.5</v>
      </c>
      <c r="HR820" s="17">
        <v>6.5</v>
      </c>
      <c r="HS820" s="17">
        <v>6.5</v>
      </c>
      <c r="HT820" s="17">
        <v>6.5</v>
      </c>
      <c r="HU820" s="17">
        <v>6.5</v>
      </c>
      <c r="HV820" s="17">
        <v>6.5</v>
      </c>
      <c r="HW820" s="17">
        <v>6.5</v>
      </c>
      <c r="HX820" s="17">
        <v>6.5</v>
      </c>
      <c r="HY820" s="17">
        <v>6.5</v>
      </c>
      <c r="HZ820" s="17">
        <v>6.5</v>
      </c>
      <c r="IA820" s="17">
        <v>6.5</v>
      </c>
      <c r="IB820" s="17">
        <v>6.5</v>
      </c>
      <c r="IC820" s="17">
        <v>6.5</v>
      </c>
      <c r="ID820" s="17">
        <v>6.5</v>
      </c>
      <c r="IE820" s="17">
        <v>6.5</v>
      </c>
      <c r="IF820" s="17">
        <v>6.5</v>
      </c>
      <c r="IG820" s="17">
        <v>6.5</v>
      </c>
      <c r="IH820" s="17">
        <v>6.5</v>
      </c>
      <c r="II820" s="17">
        <v>6.5</v>
      </c>
      <c r="IJ820" s="17">
        <v>6.5</v>
      </c>
      <c r="IK820" s="17">
        <v>6.5</v>
      </c>
      <c r="IL820" s="17">
        <v>6.5</v>
      </c>
      <c r="IM820" s="17">
        <v>6.5</v>
      </c>
      <c r="IN820" s="17">
        <v>6.5</v>
      </c>
      <c r="IO820" s="17">
        <v>6.5</v>
      </c>
      <c r="IP820" s="17">
        <v>6.5</v>
      </c>
      <c r="IQ820" s="17">
        <v>6.5</v>
      </c>
      <c r="IR820" s="17">
        <v>6.5</v>
      </c>
      <c r="IS820" s="17">
        <v>6.5</v>
      </c>
      <c r="IT820" s="17">
        <v>6.5</v>
      </c>
      <c r="IU820" s="17">
        <v>6.5</v>
      </c>
      <c r="IV820" s="17">
        <v>6.5</v>
      </c>
      <c r="IW820" s="17">
        <v>6.5</v>
      </c>
      <c r="IX820" s="17">
        <v>6.5</v>
      </c>
      <c r="IY820" s="17">
        <v>6.5</v>
      </c>
    </row>
    <row r="821" spans="1:259" x14ac:dyDescent="0.15">
      <c r="A821" s="17" t="s">
        <v>3480</v>
      </c>
      <c r="B821" s="17" t="s">
        <v>3481</v>
      </c>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c r="AA821" s="26"/>
      <c r="AB821" s="17"/>
      <c r="AC821" s="26"/>
      <c r="AD821" s="26"/>
      <c r="AE821" s="17"/>
      <c r="AF821" s="17"/>
      <c r="AG821" s="17"/>
      <c r="AH821" s="17"/>
      <c r="AI821" s="17"/>
      <c r="AJ821" s="17"/>
      <c r="AK821" s="17"/>
      <c r="AL821" s="17"/>
      <c r="AM821" s="17"/>
      <c r="AN821" s="17"/>
      <c r="AO821" s="17"/>
      <c r="AP821" s="17"/>
      <c r="AQ821" s="17"/>
      <c r="AR821" s="17"/>
      <c r="AS821" s="17"/>
      <c r="AT821" s="17"/>
      <c r="AU821" s="17"/>
      <c r="AV821" s="17"/>
      <c r="AW821" s="17"/>
      <c r="AX821" s="17"/>
      <c r="AY821" s="17"/>
      <c r="AZ821" s="17"/>
      <c r="BA821" s="17"/>
      <c r="BB821" s="17"/>
      <c r="BC821" s="17"/>
      <c r="BD821" s="17"/>
      <c r="BE821" s="17"/>
      <c r="BF821" s="17"/>
      <c r="BG821" s="17"/>
      <c r="BH821" s="17"/>
      <c r="BI821" s="17"/>
      <c r="BJ821" s="26"/>
      <c r="BK821" s="17"/>
      <c r="BL821" s="17"/>
      <c r="BM821" s="17"/>
      <c r="BN821" s="17"/>
      <c r="BO821" s="17"/>
      <c r="BP821" s="17"/>
      <c r="BQ821" s="17"/>
      <c r="BR821" s="17"/>
      <c r="BS821" s="17"/>
      <c r="BT821" s="17"/>
      <c r="BU821" s="17"/>
      <c r="BV821" s="17"/>
      <c r="BW821" s="17"/>
      <c r="BX821" s="26"/>
      <c r="BY821" s="26"/>
      <c r="BZ821" s="26"/>
      <c r="CA821" s="26"/>
      <c r="CB821" s="26"/>
      <c r="CC821" s="17"/>
      <c r="CD821" s="17"/>
      <c r="CE821" s="17"/>
      <c r="CF821" s="17"/>
      <c r="CG821" s="17"/>
      <c r="CH821" s="17"/>
      <c r="CI821" s="17"/>
      <c r="CJ821" s="26"/>
      <c r="CK821" s="17"/>
      <c r="CL821" s="17"/>
      <c r="CM821" s="17"/>
      <c r="CN821" s="17"/>
      <c r="CO821" s="17"/>
      <c r="CP821" s="17"/>
      <c r="CQ821" s="17"/>
      <c r="CR821" s="17"/>
      <c r="CS821" s="17"/>
      <c r="CT821" s="17"/>
      <c r="CU821" s="17"/>
      <c r="CV821" s="17"/>
      <c r="CW821" s="17"/>
      <c r="CX821" s="17"/>
      <c r="CY821" s="26"/>
      <c r="CZ821" s="26"/>
      <c r="DA821" s="26"/>
      <c r="DB821" s="17"/>
      <c r="DC821" s="17"/>
      <c r="DD821" s="17"/>
      <c r="DE821" s="17"/>
      <c r="DF821" s="17"/>
      <c r="DG821" s="17"/>
      <c r="DH821" s="26"/>
      <c r="DI821" s="17"/>
      <c r="DJ821" s="17"/>
      <c r="DK821" s="17"/>
      <c r="DL821" s="17"/>
      <c r="DM821" s="17">
        <v>8.18</v>
      </c>
      <c r="DN821" s="17">
        <v>8.1999999999999993</v>
      </c>
      <c r="DO821" s="17">
        <v>8.19</v>
      </c>
      <c r="DP821" s="17">
        <v>8.18</v>
      </c>
      <c r="DQ821" s="17">
        <v>8.18</v>
      </c>
      <c r="DR821" s="17">
        <v>8.18</v>
      </c>
      <c r="DS821" s="17">
        <v>8.19</v>
      </c>
      <c r="DT821" s="17">
        <v>8.18</v>
      </c>
      <c r="DU821" s="17">
        <v>8.19</v>
      </c>
      <c r="DV821" s="17">
        <v>8.18</v>
      </c>
      <c r="DW821" s="17">
        <v>8.19</v>
      </c>
      <c r="DX821" s="17">
        <v>8.19</v>
      </c>
      <c r="DY821" s="17">
        <v>8.18</v>
      </c>
      <c r="DZ821" s="17">
        <v>8.18</v>
      </c>
      <c r="EA821" s="17">
        <v>8.18</v>
      </c>
      <c r="EB821" s="17">
        <v>8.19</v>
      </c>
      <c r="EC821" s="17">
        <v>8.19</v>
      </c>
      <c r="ED821" s="17">
        <v>8.18</v>
      </c>
      <c r="EE821" s="17">
        <v>8.18</v>
      </c>
      <c r="EF821" s="17">
        <v>8.18</v>
      </c>
      <c r="EG821" s="17">
        <v>8.19</v>
      </c>
      <c r="EH821" s="17">
        <v>8.19</v>
      </c>
      <c r="EI821" s="17">
        <v>8.19</v>
      </c>
      <c r="EJ821" s="17">
        <v>8.19</v>
      </c>
      <c r="EK821" s="17">
        <v>8.19</v>
      </c>
      <c r="EL821" s="17">
        <v>8.1999999999999993</v>
      </c>
      <c r="EM821" s="17">
        <v>8.1999999999999993</v>
      </c>
      <c r="EN821" s="17">
        <v>8.19</v>
      </c>
      <c r="EO821" s="17">
        <v>8.19</v>
      </c>
      <c r="EP821" s="17">
        <v>8.19</v>
      </c>
      <c r="EQ821" s="17">
        <v>8.18</v>
      </c>
      <c r="ER821" s="17">
        <v>8.1999999999999993</v>
      </c>
      <c r="ES821" s="17">
        <v>8.1999999999999993</v>
      </c>
      <c r="ET821" s="17">
        <v>8.1999999999999993</v>
      </c>
      <c r="EU821" s="17">
        <v>8.1999999999999993</v>
      </c>
      <c r="EV821" s="17">
        <v>8.18</v>
      </c>
      <c r="EW821" s="17">
        <v>8.19</v>
      </c>
      <c r="EX821" s="17">
        <v>8.18</v>
      </c>
      <c r="EY821" s="17">
        <v>8.17</v>
      </c>
      <c r="EZ821" s="17">
        <v>8.18</v>
      </c>
      <c r="FA821" s="17">
        <v>8.19</v>
      </c>
      <c r="FB821" s="17">
        <v>8.2200000000000006</v>
      </c>
      <c r="FC821" s="17">
        <v>8.25</v>
      </c>
      <c r="FD821" s="17">
        <v>8.26</v>
      </c>
      <c r="FE821" s="17">
        <v>8.32</v>
      </c>
      <c r="FF821" s="17">
        <v>8.31</v>
      </c>
      <c r="FG821" s="17">
        <v>8.2799999999999994</v>
      </c>
      <c r="FH821" s="17">
        <v>8.2899999999999991</v>
      </c>
      <c r="FI821" s="17">
        <v>8.2799999999999994</v>
      </c>
      <c r="FJ821" s="17">
        <v>8.32</v>
      </c>
      <c r="FK821" s="17">
        <v>8.32</v>
      </c>
      <c r="FL821" s="17">
        <v>8.33</v>
      </c>
      <c r="FM821" s="17">
        <v>8.32</v>
      </c>
      <c r="FN821" s="17">
        <v>8.33</v>
      </c>
      <c r="FO821" s="17">
        <v>8.35</v>
      </c>
      <c r="FP821" s="17">
        <v>8.34</v>
      </c>
      <c r="FQ821" s="17">
        <v>8.34</v>
      </c>
      <c r="FR821" s="17">
        <v>8.31</v>
      </c>
      <c r="FS821" s="17">
        <v>8.31</v>
      </c>
      <c r="FT821" s="17">
        <v>8.33</v>
      </c>
      <c r="FU821" s="17">
        <v>8.31</v>
      </c>
      <c r="FV821" s="17">
        <v>8.31</v>
      </c>
      <c r="FW821" s="17">
        <v>8.3000000000000007</v>
      </c>
      <c r="FX821" s="17">
        <v>8.2899999999999991</v>
      </c>
      <c r="FY821" s="17">
        <v>8.31</v>
      </c>
      <c r="FZ821" s="17">
        <v>8.31</v>
      </c>
      <c r="GA821" s="17">
        <v>8.2899999999999991</v>
      </c>
      <c r="GB821" s="17">
        <v>8.25</v>
      </c>
      <c r="GC821" s="17">
        <v>8.26</v>
      </c>
      <c r="GD821" s="17">
        <v>8.26</v>
      </c>
      <c r="GE821" s="17">
        <v>8.27</v>
      </c>
      <c r="GF821" s="17">
        <v>8.26</v>
      </c>
      <c r="GG821" s="17">
        <v>8.26</v>
      </c>
      <c r="GH821" s="17">
        <v>8.26</v>
      </c>
      <c r="GI821" s="17">
        <v>8.27</v>
      </c>
      <c r="GJ821" s="17">
        <v>8.2799999999999994</v>
      </c>
      <c r="GK821" s="17">
        <v>8.2899999999999991</v>
      </c>
      <c r="GL821" s="17">
        <v>8.2799999999999994</v>
      </c>
      <c r="GM821" s="17">
        <v>8.27</v>
      </c>
      <c r="GN821" s="17">
        <v>8.27</v>
      </c>
      <c r="GO821" s="17">
        <v>8.2799999999999994</v>
      </c>
      <c r="GP821" s="17">
        <v>8.25</v>
      </c>
      <c r="GQ821" s="17">
        <v>8.25</v>
      </c>
      <c r="GR821" s="17">
        <v>8.26</v>
      </c>
      <c r="GS821" s="17">
        <v>8.27</v>
      </c>
      <c r="GT821" s="17">
        <v>8.25</v>
      </c>
      <c r="GU821" s="17">
        <v>8.25</v>
      </c>
      <c r="GV821" s="17">
        <v>8.25</v>
      </c>
      <c r="GW821" s="17">
        <v>8.24</v>
      </c>
      <c r="GX821" s="17">
        <v>8.25</v>
      </c>
      <c r="GY821" s="17">
        <v>8.26</v>
      </c>
      <c r="GZ821" s="17">
        <v>8.25</v>
      </c>
      <c r="HA821" s="17">
        <v>8.25</v>
      </c>
      <c r="HB821" s="17">
        <v>8.24</v>
      </c>
      <c r="HC821" s="17">
        <v>8.24</v>
      </c>
      <c r="HD821" s="17">
        <v>8.25</v>
      </c>
      <c r="HE821" s="17">
        <v>8.25</v>
      </c>
      <c r="HF821" s="17">
        <v>8.24</v>
      </c>
      <c r="HG821" s="17">
        <v>8.25</v>
      </c>
      <c r="HH821" s="17">
        <v>8.26</v>
      </c>
      <c r="HI821" s="17">
        <v>8.26</v>
      </c>
      <c r="HJ821" s="17">
        <v>8.24</v>
      </c>
      <c r="HK821" s="17">
        <v>8.25</v>
      </c>
      <c r="HL821" s="17">
        <v>8.25</v>
      </c>
      <c r="HM821" s="17">
        <v>8.23</v>
      </c>
      <c r="HN821" s="17">
        <v>8.2200000000000006</v>
      </c>
      <c r="HO821" s="17">
        <v>8.2200000000000006</v>
      </c>
      <c r="HP821" s="17">
        <v>8.2200000000000006</v>
      </c>
      <c r="HQ821" s="17">
        <v>8.2100000000000009</v>
      </c>
      <c r="HR821" s="17">
        <v>8.2200000000000006</v>
      </c>
      <c r="HS821" s="17">
        <v>8.2200000000000006</v>
      </c>
      <c r="HT821" s="17">
        <v>8.2200000000000006</v>
      </c>
      <c r="HU821" s="17">
        <v>8.25</v>
      </c>
      <c r="HV821" s="17">
        <v>8.3000000000000007</v>
      </c>
      <c r="HW821" s="17">
        <v>8.3000000000000007</v>
      </c>
      <c r="HX821" s="17">
        <v>8.2799999999999994</v>
      </c>
      <c r="HY821" s="17">
        <v>8.2899999999999991</v>
      </c>
      <c r="HZ821" s="17">
        <v>8.2799999999999994</v>
      </c>
      <c r="IA821" s="17">
        <v>8.2899999999999991</v>
      </c>
      <c r="IB821" s="17">
        <v>8.27</v>
      </c>
      <c r="IC821" s="17">
        <v>8.25</v>
      </c>
      <c r="ID821" s="17">
        <v>8.23</v>
      </c>
      <c r="IE821" s="17">
        <v>8.25</v>
      </c>
      <c r="IF821" s="17">
        <v>8.26</v>
      </c>
      <c r="IG821" s="17">
        <v>8.2799999999999994</v>
      </c>
      <c r="IH821" s="17">
        <v>8.2799999999999994</v>
      </c>
      <c r="II821" s="17">
        <v>8.27</v>
      </c>
      <c r="IJ821" s="17">
        <v>8.27</v>
      </c>
      <c r="IK821" s="17">
        <v>8.26</v>
      </c>
      <c r="IL821" s="17">
        <v>8.26</v>
      </c>
      <c r="IM821" s="17">
        <v>8.25</v>
      </c>
      <c r="IN821" s="17">
        <v>8.26</v>
      </c>
      <c r="IO821" s="17">
        <v>8.25</v>
      </c>
      <c r="IP821" s="17">
        <v>8.26</v>
      </c>
      <c r="IQ821" s="17">
        <v>8.26</v>
      </c>
      <c r="IR821" s="17">
        <v>8.26</v>
      </c>
      <c r="IS821" s="17">
        <v>8.25</v>
      </c>
      <c r="IT821" s="17">
        <v>8.26</v>
      </c>
      <c r="IU821" s="17">
        <v>8.24</v>
      </c>
      <c r="IV821" s="17">
        <v>8.26</v>
      </c>
      <c r="IW821" s="17">
        <v>8.26</v>
      </c>
      <c r="IX821" s="17">
        <v>8.25</v>
      </c>
      <c r="IY821" s="17">
        <v>8.25</v>
      </c>
    </row>
    <row r="822" spans="1:259" x14ac:dyDescent="0.15">
      <c r="A822" s="17" t="s">
        <v>3070</v>
      </c>
      <c r="B822" s="17" t="s">
        <v>3071</v>
      </c>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c r="AA822" s="26"/>
      <c r="AB822" s="17"/>
      <c r="AC822" s="26"/>
      <c r="AD822" s="26"/>
      <c r="AE822" s="17"/>
      <c r="AF822" s="17"/>
      <c r="AG822" s="17"/>
      <c r="AH822" s="17"/>
      <c r="AI822" s="17"/>
      <c r="AJ822" s="17"/>
      <c r="AK822" s="17"/>
      <c r="AL822" s="17"/>
      <c r="AM822" s="17"/>
      <c r="AN822" s="17"/>
      <c r="AO822" s="17"/>
      <c r="AP822" s="17"/>
      <c r="AQ822" s="17"/>
      <c r="AR822" s="17"/>
      <c r="AS822" s="17"/>
      <c r="AT822" s="17"/>
      <c r="AU822" s="17"/>
      <c r="AV822" s="17"/>
      <c r="AW822" s="17"/>
      <c r="AX822" s="17"/>
      <c r="AY822" s="17"/>
      <c r="AZ822" s="17"/>
      <c r="BA822" s="17"/>
      <c r="BB822" s="17"/>
      <c r="BC822" s="17"/>
      <c r="BD822" s="17"/>
      <c r="BE822" s="17"/>
      <c r="BF822" s="17"/>
      <c r="BG822" s="17"/>
      <c r="BH822" s="17"/>
      <c r="BI822" s="17"/>
      <c r="BJ822" s="26"/>
      <c r="BK822" s="17"/>
      <c r="BL822" s="17"/>
      <c r="BM822" s="17"/>
      <c r="BN822" s="17"/>
      <c r="BO822" s="17"/>
      <c r="BP822" s="17"/>
      <c r="BQ822" s="17"/>
      <c r="BR822" s="17"/>
      <c r="BS822" s="17"/>
      <c r="BT822" s="17"/>
      <c r="BU822" s="17"/>
      <c r="BV822" s="17"/>
      <c r="BW822" s="17"/>
      <c r="BX822" s="26"/>
      <c r="BY822" s="26"/>
      <c r="BZ822" s="26"/>
      <c r="CA822" s="26"/>
      <c r="CB822" s="26"/>
      <c r="CC822" s="17"/>
      <c r="CD822" s="17"/>
      <c r="CE822" s="17"/>
      <c r="CF822" s="17"/>
      <c r="CG822" s="17"/>
      <c r="CH822" s="17"/>
      <c r="CI822" s="17"/>
      <c r="CJ822" s="26"/>
      <c r="CK822" s="17"/>
      <c r="CL822" s="17"/>
      <c r="CM822" s="17"/>
      <c r="CN822" s="17"/>
      <c r="CO822" s="17"/>
      <c r="CP822" s="17"/>
      <c r="CQ822" s="17"/>
      <c r="CR822" s="17"/>
      <c r="CS822" s="17"/>
      <c r="CT822" s="17"/>
      <c r="CU822" s="17"/>
      <c r="CV822" s="17"/>
      <c r="CW822" s="17"/>
      <c r="CX822" s="17"/>
      <c r="CY822" s="26"/>
      <c r="CZ822" s="26"/>
      <c r="DA822" s="26"/>
      <c r="DB822" s="17"/>
      <c r="DC822" s="17"/>
      <c r="DD822" s="17"/>
      <c r="DE822" s="17"/>
      <c r="DF822" s="17"/>
      <c r="DG822" s="17"/>
      <c r="DH822" s="26"/>
      <c r="DI822" s="17"/>
      <c r="DJ822" s="17"/>
      <c r="DK822" s="17"/>
      <c r="DL822" s="17"/>
      <c r="DM822" s="17">
        <v>3.28</v>
      </c>
      <c r="DN822" s="17">
        <v>3.28</v>
      </c>
      <c r="DO822" s="17">
        <v>3.28</v>
      </c>
      <c r="DP822" s="17">
        <v>3.28</v>
      </c>
      <c r="DQ822" s="17">
        <v>3.28</v>
      </c>
      <c r="DR822" s="17">
        <v>3.28</v>
      </c>
      <c r="DS822" s="17">
        <v>3.28</v>
      </c>
      <c r="DT822" s="17">
        <v>3.28</v>
      </c>
      <c r="DU822" s="17">
        <v>3.28</v>
      </c>
      <c r="DV822" s="17">
        <v>3.28</v>
      </c>
      <c r="DW822" s="17">
        <v>3.28</v>
      </c>
      <c r="DX822" s="17">
        <v>3.28</v>
      </c>
      <c r="DY822" s="17">
        <v>3.28</v>
      </c>
      <c r="DZ822" s="17">
        <v>3.28</v>
      </c>
      <c r="EA822" s="17">
        <v>3.28</v>
      </c>
      <c r="EB822" s="17">
        <v>3.27</v>
      </c>
      <c r="EC822" s="17">
        <v>3.28</v>
      </c>
      <c r="ED822" s="17">
        <v>3.27</v>
      </c>
      <c r="EE822" s="17">
        <v>3.28</v>
      </c>
      <c r="EF822" s="17">
        <v>3.28</v>
      </c>
      <c r="EG822" s="17">
        <v>3.28</v>
      </c>
      <c r="EH822" s="17">
        <v>3.28</v>
      </c>
      <c r="EI822" s="17">
        <v>3.28</v>
      </c>
      <c r="EJ822" s="17">
        <v>3.28</v>
      </c>
      <c r="EK822" s="17">
        <v>3.28</v>
      </c>
      <c r="EL822" s="17">
        <v>3.28</v>
      </c>
      <c r="EM822" s="17">
        <v>3.28</v>
      </c>
      <c r="EN822" s="17">
        <v>3.28</v>
      </c>
      <c r="EO822" s="17">
        <v>3.28</v>
      </c>
      <c r="EP822" s="17">
        <v>3.27</v>
      </c>
      <c r="EQ822" s="17">
        <v>3.27</v>
      </c>
      <c r="ER822" s="17">
        <v>3.27</v>
      </c>
      <c r="ES822" s="17">
        <v>3.27</v>
      </c>
      <c r="ET822" s="17">
        <v>3.27</v>
      </c>
      <c r="EU822" s="17">
        <v>3.27</v>
      </c>
      <c r="EV822" s="17">
        <v>3.27</v>
      </c>
      <c r="EW822" s="17">
        <v>3.27</v>
      </c>
      <c r="EX822" s="17">
        <v>3.27</v>
      </c>
      <c r="EY822" s="17">
        <v>3.27</v>
      </c>
      <c r="EZ822" s="17">
        <v>3.27</v>
      </c>
      <c r="FA822" s="17">
        <v>3.27</v>
      </c>
      <c r="FB822" s="17">
        <v>3.27</v>
      </c>
      <c r="FC822" s="17">
        <v>3.26</v>
      </c>
      <c r="FD822" s="17">
        <v>3.27</v>
      </c>
      <c r="FE822" s="17">
        <v>3.27</v>
      </c>
      <c r="FF822" s="17">
        <v>3.27</v>
      </c>
      <c r="FG822" s="17">
        <v>3.27</v>
      </c>
      <c r="FH822" s="17">
        <v>3.26</v>
      </c>
      <c r="FI822" s="17">
        <v>3.27</v>
      </c>
      <c r="FJ822" s="17">
        <v>3.27</v>
      </c>
      <c r="FK822" s="17">
        <v>3.27</v>
      </c>
      <c r="FL822" s="17">
        <v>3.26</v>
      </c>
      <c r="FM822" s="17">
        <v>3.26</v>
      </c>
      <c r="FN822" s="17">
        <v>3.27</v>
      </c>
      <c r="FO822" s="17">
        <v>3.26</v>
      </c>
      <c r="FP822" s="17">
        <v>3.26</v>
      </c>
      <c r="FQ822" s="17">
        <v>3.27</v>
      </c>
      <c r="FR822" s="17">
        <v>3.26</v>
      </c>
      <c r="FS822" s="17">
        <v>3.27</v>
      </c>
      <c r="FT822" s="17">
        <v>3.27</v>
      </c>
      <c r="FU822" s="17">
        <v>3.27</v>
      </c>
      <c r="FV822" s="17">
        <v>3.27</v>
      </c>
      <c r="FW822" s="17">
        <v>3.27</v>
      </c>
      <c r="FX822" s="17">
        <v>3.26</v>
      </c>
      <c r="FY822" s="17">
        <v>3.27</v>
      </c>
      <c r="FZ822" s="17">
        <v>3.27</v>
      </c>
      <c r="GA822" s="17">
        <v>3.27</v>
      </c>
      <c r="GB822" s="17">
        <v>3.27</v>
      </c>
      <c r="GC822" s="17">
        <v>3.27</v>
      </c>
      <c r="GD822" s="17">
        <v>3.27</v>
      </c>
      <c r="GE822" s="17">
        <v>3.27</v>
      </c>
      <c r="GF822" s="17">
        <v>3.27</v>
      </c>
      <c r="GG822" s="17">
        <v>3.27</v>
      </c>
      <c r="GH822" s="17">
        <v>3.27</v>
      </c>
      <c r="GI822" s="17">
        <v>3.27</v>
      </c>
      <c r="GJ822" s="17">
        <v>3.26</v>
      </c>
      <c r="GK822" s="17">
        <v>3.26</v>
      </c>
      <c r="GL822" s="17">
        <v>3.26</v>
      </c>
      <c r="GM822" s="17">
        <v>3.27</v>
      </c>
      <c r="GN822" s="17">
        <v>3.26</v>
      </c>
      <c r="GO822" s="17">
        <v>3.26</v>
      </c>
      <c r="GP822" s="17">
        <v>3.26</v>
      </c>
      <c r="GQ822" s="17">
        <v>3.26</v>
      </c>
      <c r="GR822" s="17">
        <v>3.26</v>
      </c>
      <c r="GS822" s="17">
        <v>3.27</v>
      </c>
      <c r="GT822" s="17">
        <v>3.26</v>
      </c>
      <c r="GU822" s="17">
        <v>3.26</v>
      </c>
      <c r="GV822" s="17">
        <v>3.27</v>
      </c>
      <c r="GW822" s="17">
        <v>3.27</v>
      </c>
      <c r="GX822" s="17">
        <v>3.26</v>
      </c>
      <c r="GY822" s="17">
        <v>3.26</v>
      </c>
      <c r="GZ822" s="17">
        <v>3.26</v>
      </c>
      <c r="HA822" s="17">
        <v>3.27</v>
      </c>
      <c r="HB822" s="17">
        <v>3.27</v>
      </c>
      <c r="HC822" s="17">
        <v>3.28</v>
      </c>
      <c r="HD822" s="17">
        <v>3.27</v>
      </c>
      <c r="HE822" s="17">
        <v>3.27</v>
      </c>
      <c r="HF822" s="17">
        <v>3.28</v>
      </c>
      <c r="HG822" s="17">
        <v>3.27</v>
      </c>
      <c r="HH822" s="17">
        <v>3.27</v>
      </c>
      <c r="HI822" s="17">
        <v>3.26</v>
      </c>
      <c r="HJ822" s="17">
        <v>3.27</v>
      </c>
      <c r="HK822" s="17">
        <v>3.26</v>
      </c>
      <c r="HL822" s="17">
        <v>3.27</v>
      </c>
      <c r="HM822" s="17">
        <v>3.27</v>
      </c>
      <c r="HN822" s="17">
        <v>3.26</v>
      </c>
      <c r="HO822" s="17">
        <v>3.27</v>
      </c>
      <c r="HP822" s="17">
        <v>3.26</v>
      </c>
      <c r="HQ822" s="17">
        <v>3.26</v>
      </c>
      <c r="HR822" s="17">
        <v>3.27</v>
      </c>
      <c r="HS822" s="17">
        <v>3.27</v>
      </c>
      <c r="HT822" s="17">
        <v>3.27</v>
      </c>
      <c r="HU822" s="17">
        <v>3.26</v>
      </c>
      <c r="HV822" s="17">
        <v>3.26</v>
      </c>
      <c r="HW822" s="17">
        <v>3.26</v>
      </c>
      <c r="HX822" s="17">
        <v>3.27</v>
      </c>
      <c r="HY822" s="17">
        <v>3.26</v>
      </c>
      <c r="HZ822" s="17">
        <v>3.26</v>
      </c>
      <c r="IA822" s="17">
        <v>3.26</v>
      </c>
      <c r="IB822" s="17">
        <v>3.27</v>
      </c>
      <c r="IC822" s="17">
        <v>3.27</v>
      </c>
      <c r="ID822" s="17">
        <v>3.26</v>
      </c>
      <c r="IE822" s="17">
        <v>3.26</v>
      </c>
      <c r="IF822" s="17">
        <v>3.27</v>
      </c>
      <c r="IG822" s="17">
        <v>3.26</v>
      </c>
      <c r="IH822" s="17">
        <v>3.26</v>
      </c>
      <c r="II822" s="17">
        <v>3.26</v>
      </c>
      <c r="IJ822" s="17">
        <v>3.27</v>
      </c>
      <c r="IK822" s="17">
        <v>3.26</v>
      </c>
      <c r="IL822" s="17">
        <v>3.26</v>
      </c>
      <c r="IM822" s="17">
        <v>3.26</v>
      </c>
      <c r="IN822" s="17">
        <v>3.26</v>
      </c>
      <c r="IO822" s="17">
        <v>3.26</v>
      </c>
      <c r="IP822" s="17">
        <v>3.26</v>
      </c>
      <c r="IQ822" s="17">
        <v>3.26</v>
      </c>
      <c r="IR822" s="17">
        <v>3.26</v>
      </c>
      <c r="IS822" s="17">
        <v>3.26</v>
      </c>
      <c r="IT822" s="17">
        <v>3.27</v>
      </c>
      <c r="IU822" s="17">
        <v>3.27</v>
      </c>
      <c r="IV822" s="17">
        <v>3.26</v>
      </c>
      <c r="IW822" s="17">
        <v>3.27</v>
      </c>
      <c r="IX822" s="17">
        <v>3.26</v>
      </c>
      <c r="IY822" s="17">
        <v>3.27</v>
      </c>
    </row>
    <row r="823" spans="1:259" x14ac:dyDescent="0.15">
      <c r="A823" s="17" t="s">
        <v>4704</v>
      </c>
      <c r="B823" s="17" t="s">
        <v>4917</v>
      </c>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c r="AA823" s="26"/>
      <c r="AB823" s="17"/>
      <c r="AC823" s="26"/>
      <c r="AD823" s="26"/>
      <c r="AE823" s="17"/>
      <c r="AF823" s="17"/>
      <c r="AG823" s="17"/>
      <c r="AH823" s="17"/>
      <c r="AI823" s="17"/>
      <c r="AJ823" s="17"/>
      <c r="AK823" s="17"/>
      <c r="AL823" s="17"/>
      <c r="AM823" s="17"/>
      <c r="AN823" s="17"/>
      <c r="AO823" s="17"/>
      <c r="AP823" s="17"/>
      <c r="AQ823" s="17"/>
      <c r="AR823" s="17"/>
      <c r="AS823" s="17"/>
      <c r="AT823" s="17"/>
      <c r="AU823" s="17"/>
      <c r="AV823" s="17"/>
      <c r="AW823" s="17"/>
      <c r="AX823" s="17"/>
      <c r="AY823" s="17"/>
      <c r="AZ823" s="17"/>
      <c r="BA823" s="17"/>
      <c r="BB823" s="17"/>
      <c r="BC823" s="17"/>
      <c r="BD823" s="17"/>
      <c r="BE823" s="17"/>
      <c r="BF823" s="17"/>
      <c r="BG823" s="17"/>
      <c r="BH823" s="17"/>
      <c r="BI823" s="17"/>
      <c r="BJ823" s="26"/>
      <c r="BK823" s="17"/>
      <c r="BL823" s="17"/>
      <c r="BM823" s="17"/>
      <c r="BN823" s="17"/>
      <c r="BO823" s="17"/>
      <c r="BP823" s="17"/>
      <c r="BQ823" s="17"/>
      <c r="BR823" s="17"/>
      <c r="BS823" s="17"/>
      <c r="BT823" s="17"/>
      <c r="BU823" s="17"/>
      <c r="BV823" s="17"/>
      <c r="BW823" s="17"/>
      <c r="BX823" s="26"/>
      <c r="BY823" s="26"/>
      <c r="BZ823" s="26"/>
      <c r="CA823" s="26"/>
      <c r="CB823" s="26"/>
      <c r="CC823" s="17"/>
      <c r="CD823" s="17"/>
      <c r="CE823" s="17"/>
      <c r="CF823" s="17"/>
      <c r="CG823" s="17"/>
      <c r="CH823" s="17"/>
      <c r="CI823" s="17"/>
      <c r="CJ823" s="26"/>
      <c r="CK823" s="17"/>
      <c r="CL823" s="17"/>
      <c r="CM823" s="17"/>
      <c r="CN823" s="17"/>
      <c r="CO823" s="17"/>
      <c r="CP823" s="17"/>
      <c r="CQ823" s="17"/>
      <c r="CR823" s="17"/>
      <c r="CS823" s="17"/>
      <c r="CT823" s="17"/>
      <c r="CU823" s="17"/>
      <c r="CV823" s="17"/>
      <c r="CW823" s="17"/>
      <c r="CX823" s="17"/>
      <c r="CY823" s="26"/>
      <c r="CZ823" s="26"/>
      <c r="DA823" s="26"/>
      <c r="DB823" s="17"/>
      <c r="DC823" s="17"/>
      <c r="DD823" s="17"/>
      <c r="DE823" s="17"/>
      <c r="DF823" s="17"/>
      <c r="DG823" s="17"/>
      <c r="DH823" s="26"/>
      <c r="DI823" s="17"/>
      <c r="DJ823" s="17"/>
      <c r="DK823" s="17"/>
      <c r="DL823" s="17"/>
      <c r="DM823" s="17">
        <v>6.37</v>
      </c>
      <c r="DN823" s="17">
        <v>6.36</v>
      </c>
      <c r="DO823" s="17">
        <v>6.37</v>
      </c>
      <c r="DP823" s="17">
        <v>6.37</v>
      </c>
      <c r="DQ823" s="17">
        <v>6.38</v>
      </c>
      <c r="DR823" s="17">
        <v>6.37</v>
      </c>
      <c r="DS823" s="17">
        <v>6.37</v>
      </c>
      <c r="DT823" s="17">
        <v>6.37</v>
      </c>
      <c r="DU823" s="17">
        <v>6.38</v>
      </c>
      <c r="DV823" s="17">
        <v>6.38</v>
      </c>
      <c r="DW823" s="17">
        <v>6.37</v>
      </c>
      <c r="DX823" s="17">
        <v>6.38</v>
      </c>
      <c r="DY823" s="17">
        <v>6.38</v>
      </c>
      <c r="DZ823" s="17">
        <v>6.37</v>
      </c>
      <c r="EA823" s="17">
        <v>6.37</v>
      </c>
      <c r="EB823" s="17">
        <v>6.37</v>
      </c>
      <c r="EC823" s="17">
        <v>6.37</v>
      </c>
      <c r="ED823" s="17">
        <v>6.37</v>
      </c>
      <c r="EE823" s="17">
        <v>6.38</v>
      </c>
      <c r="EF823" s="17">
        <v>6.37</v>
      </c>
      <c r="EG823" s="17">
        <v>6.36</v>
      </c>
      <c r="EH823" s="17">
        <v>6.37</v>
      </c>
      <c r="EI823" s="17">
        <v>6.38</v>
      </c>
      <c r="EJ823" s="17">
        <v>6.38</v>
      </c>
      <c r="EK823" s="17">
        <v>6.38</v>
      </c>
      <c r="EL823" s="17">
        <v>6.38</v>
      </c>
      <c r="EM823" s="17">
        <v>6.37</v>
      </c>
      <c r="EN823" s="17">
        <v>6.38</v>
      </c>
      <c r="EO823" s="17">
        <v>6.38</v>
      </c>
      <c r="EP823" s="17">
        <v>6.38</v>
      </c>
      <c r="EQ823" s="17">
        <v>6.38</v>
      </c>
      <c r="ER823" s="17">
        <v>6.38</v>
      </c>
      <c r="ES823" s="17">
        <v>6.38</v>
      </c>
      <c r="ET823" s="17">
        <v>6.38</v>
      </c>
      <c r="EU823" s="17">
        <v>6.38</v>
      </c>
      <c r="EV823" s="17">
        <v>6.37</v>
      </c>
      <c r="EW823" s="17">
        <v>6.37</v>
      </c>
      <c r="EX823" s="17">
        <v>6.37</v>
      </c>
      <c r="EY823" s="17">
        <v>6.37</v>
      </c>
      <c r="EZ823" s="17">
        <v>6.36</v>
      </c>
      <c r="FA823" s="17">
        <v>6.37</v>
      </c>
      <c r="FB823" s="17">
        <v>6.36</v>
      </c>
      <c r="FC823" s="17">
        <v>6.37</v>
      </c>
      <c r="FD823" s="17">
        <v>6.37</v>
      </c>
      <c r="FE823" s="17">
        <v>6.37</v>
      </c>
      <c r="FF823" s="17">
        <v>6.37</v>
      </c>
      <c r="FG823" s="17">
        <v>6.37</v>
      </c>
      <c r="FH823" s="17">
        <v>6.38</v>
      </c>
      <c r="FI823" s="17">
        <v>6.37</v>
      </c>
      <c r="FJ823" s="17">
        <v>6.37</v>
      </c>
      <c r="FK823" s="17">
        <v>6.37</v>
      </c>
      <c r="FL823" s="17">
        <v>6.37</v>
      </c>
      <c r="FM823" s="17">
        <v>6.37</v>
      </c>
      <c r="FN823" s="17">
        <v>6.36</v>
      </c>
      <c r="FO823" s="17">
        <v>6.37</v>
      </c>
      <c r="FP823" s="17">
        <v>6.37</v>
      </c>
      <c r="FQ823" s="17">
        <v>6.36</v>
      </c>
      <c r="FR823" s="17">
        <v>6.37</v>
      </c>
      <c r="FS823" s="17">
        <v>6.36</v>
      </c>
      <c r="FT823" s="17">
        <v>6.36</v>
      </c>
      <c r="FU823" s="17">
        <v>6.36</v>
      </c>
      <c r="FV823" s="17">
        <v>6.36</v>
      </c>
      <c r="FW823" s="17">
        <v>6.38</v>
      </c>
      <c r="FX823" s="17">
        <v>6.39</v>
      </c>
      <c r="FY823" s="17">
        <v>6.39</v>
      </c>
      <c r="FZ823" s="17">
        <v>6.39</v>
      </c>
      <c r="GA823" s="17">
        <v>6.4</v>
      </c>
      <c r="GB823" s="17">
        <v>6.39</v>
      </c>
      <c r="GC823" s="17">
        <v>6.39</v>
      </c>
      <c r="GD823" s="17">
        <v>6.38</v>
      </c>
      <c r="GE823" s="17">
        <v>6.38</v>
      </c>
      <c r="GF823" s="17">
        <v>6.38</v>
      </c>
      <c r="GG823" s="17">
        <v>6.39</v>
      </c>
      <c r="GH823" s="17">
        <v>6.39</v>
      </c>
      <c r="GI823" s="17">
        <v>6.38</v>
      </c>
      <c r="GJ823" s="17">
        <v>6.38</v>
      </c>
      <c r="GK823" s="17">
        <v>6.38</v>
      </c>
      <c r="GL823" s="17">
        <v>6.37</v>
      </c>
      <c r="GM823" s="17">
        <v>6.38</v>
      </c>
      <c r="GN823" s="17">
        <v>6.38</v>
      </c>
      <c r="GO823" s="17">
        <v>6.38</v>
      </c>
      <c r="GP823" s="17">
        <v>6.38</v>
      </c>
      <c r="GQ823" s="17">
        <v>6.38</v>
      </c>
      <c r="GR823" s="17">
        <v>6.38</v>
      </c>
      <c r="GS823" s="17">
        <v>6.38</v>
      </c>
      <c r="GT823" s="17">
        <v>6.38</v>
      </c>
      <c r="GU823" s="17">
        <v>6.39</v>
      </c>
      <c r="GV823" s="17">
        <v>6.38</v>
      </c>
      <c r="GW823" s="17">
        <v>6.39</v>
      </c>
      <c r="GX823" s="17">
        <v>6.38</v>
      </c>
      <c r="GY823" s="17">
        <v>6.39</v>
      </c>
      <c r="GZ823" s="17">
        <v>6.38</v>
      </c>
      <c r="HA823" s="17">
        <v>6.38</v>
      </c>
      <c r="HB823" s="17">
        <v>6.38</v>
      </c>
      <c r="HC823" s="17">
        <v>6.39</v>
      </c>
      <c r="HD823" s="17">
        <v>6.37</v>
      </c>
      <c r="HE823" s="17">
        <v>6.37</v>
      </c>
      <c r="HF823" s="17">
        <v>6.38</v>
      </c>
      <c r="HG823" s="17">
        <v>6.37</v>
      </c>
      <c r="HH823" s="17">
        <v>6.37</v>
      </c>
      <c r="HI823" s="17">
        <v>6.38</v>
      </c>
      <c r="HJ823" s="17">
        <v>6.37</v>
      </c>
      <c r="HK823" s="17">
        <v>6.37</v>
      </c>
      <c r="HL823" s="17">
        <v>6.36</v>
      </c>
      <c r="HM823" s="17">
        <v>6.36</v>
      </c>
      <c r="HN823" s="17">
        <v>6.36</v>
      </c>
      <c r="HO823" s="17">
        <v>6.36</v>
      </c>
      <c r="HP823" s="17">
        <v>6.37</v>
      </c>
      <c r="HQ823" s="17">
        <v>6.37</v>
      </c>
      <c r="HR823" s="17">
        <v>6.36</v>
      </c>
      <c r="HS823" s="17">
        <v>6.36</v>
      </c>
      <c r="HT823" s="17">
        <v>6.36</v>
      </c>
      <c r="HU823" s="17">
        <v>6.36</v>
      </c>
      <c r="HV823" s="17">
        <v>6.37</v>
      </c>
      <c r="HW823" s="17">
        <v>6.37</v>
      </c>
      <c r="HX823" s="17">
        <v>6.36</v>
      </c>
      <c r="HY823" s="17">
        <v>6.36</v>
      </c>
      <c r="HZ823" s="17">
        <v>6.37</v>
      </c>
      <c r="IA823" s="17">
        <v>6.37</v>
      </c>
      <c r="IB823" s="17">
        <v>6.36</v>
      </c>
      <c r="IC823" s="17">
        <v>6.36</v>
      </c>
      <c r="ID823" s="17">
        <v>6.37</v>
      </c>
      <c r="IE823" s="17">
        <v>6.36</v>
      </c>
      <c r="IF823" s="17">
        <v>6.37</v>
      </c>
      <c r="IG823" s="17">
        <v>6.37</v>
      </c>
      <c r="IH823" s="17">
        <v>6.36</v>
      </c>
      <c r="II823" s="17">
        <v>6.36</v>
      </c>
      <c r="IJ823" s="17">
        <v>6.36</v>
      </c>
      <c r="IK823" s="17">
        <v>6.37</v>
      </c>
      <c r="IL823" s="17">
        <v>6.37</v>
      </c>
      <c r="IM823" s="17">
        <v>6.37</v>
      </c>
      <c r="IN823" s="17">
        <v>6.36</v>
      </c>
      <c r="IO823" s="17">
        <v>6.36</v>
      </c>
      <c r="IP823" s="17">
        <v>6.36</v>
      </c>
      <c r="IQ823" s="17">
        <v>6.38</v>
      </c>
      <c r="IR823" s="17">
        <v>6.38</v>
      </c>
      <c r="IS823" s="17">
        <v>6.36</v>
      </c>
      <c r="IT823" s="17">
        <v>6.37</v>
      </c>
      <c r="IU823" s="17">
        <v>6.37</v>
      </c>
      <c r="IV823" s="17">
        <v>6.38</v>
      </c>
      <c r="IW823" s="17">
        <v>6.38</v>
      </c>
      <c r="IX823" s="17">
        <v>6.37</v>
      </c>
      <c r="IY823" s="17">
        <v>6.37</v>
      </c>
    </row>
    <row r="824" spans="1:259" x14ac:dyDescent="0.15">
      <c r="A824" s="17" t="s">
        <v>652</v>
      </c>
      <c r="B824" s="17" t="s">
        <v>653</v>
      </c>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c r="AA824" s="26"/>
      <c r="AB824" s="17"/>
      <c r="AC824" s="26"/>
      <c r="AD824" s="26"/>
      <c r="AE824" s="17"/>
      <c r="AF824" s="17"/>
      <c r="AG824" s="17"/>
      <c r="AH824" s="17"/>
      <c r="AI824" s="17"/>
      <c r="AJ824" s="17"/>
      <c r="AK824" s="17"/>
      <c r="AL824" s="17"/>
      <c r="AM824" s="17"/>
      <c r="AN824" s="17"/>
      <c r="AO824" s="17"/>
      <c r="AP824" s="17"/>
      <c r="AQ824" s="17"/>
      <c r="AR824" s="17"/>
      <c r="AS824" s="17"/>
      <c r="AT824" s="17"/>
      <c r="AU824" s="17"/>
      <c r="AV824" s="17"/>
      <c r="AW824" s="17"/>
      <c r="AX824" s="17"/>
      <c r="AY824" s="17"/>
      <c r="AZ824" s="17"/>
      <c r="BA824" s="17"/>
      <c r="BB824" s="17"/>
      <c r="BC824" s="17"/>
      <c r="BD824" s="17"/>
      <c r="BE824" s="17"/>
      <c r="BF824" s="17"/>
      <c r="BG824" s="17"/>
      <c r="BH824" s="17"/>
      <c r="BI824" s="17"/>
      <c r="BJ824" s="26"/>
      <c r="BK824" s="17"/>
      <c r="BL824" s="17"/>
      <c r="BM824" s="17"/>
      <c r="BN824" s="17"/>
      <c r="BO824" s="17"/>
      <c r="BP824" s="17"/>
      <c r="BQ824" s="17"/>
      <c r="BR824" s="17"/>
      <c r="BS824" s="17"/>
      <c r="BT824" s="17"/>
      <c r="BU824" s="17"/>
      <c r="BV824" s="17"/>
      <c r="BW824" s="17"/>
      <c r="BX824" s="26"/>
      <c r="BY824" s="26"/>
      <c r="BZ824" s="26"/>
      <c r="CA824" s="26"/>
      <c r="CB824" s="26"/>
      <c r="CC824" s="17"/>
      <c r="CD824" s="17"/>
      <c r="CE824" s="17"/>
      <c r="CF824" s="17"/>
      <c r="CG824" s="17"/>
      <c r="CH824" s="17"/>
      <c r="CI824" s="17"/>
      <c r="CJ824" s="26"/>
      <c r="CK824" s="17"/>
      <c r="CL824" s="17"/>
      <c r="CM824" s="17"/>
      <c r="CN824" s="17"/>
      <c r="CO824" s="17"/>
      <c r="CP824" s="17"/>
      <c r="CQ824" s="17"/>
      <c r="CR824" s="17"/>
      <c r="CS824" s="17"/>
      <c r="CT824" s="17"/>
      <c r="CU824" s="17"/>
      <c r="CV824" s="17"/>
      <c r="CW824" s="17"/>
      <c r="CX824" s="17"/>
      <c r="CY824" s="26"/>
      <c r="CZ824" s="26"/>
      <c r="DA824" s="26"/>
      <c r="DB824" s="17"/>
      <c r="DC824" s="17"/>
      <c r="DD824" s="17"/>
      <c r="DE824" s="17"/>
      <c r="DF824" s="17"/>
      <c r="DG824" s="17"/>
      <c r="DH824" s="26"/>
      <c r="DI824" s="17"/>
      <c r="DJ824" s="17"/>
      <c r="DK824" s="17"/>
      <c r="DL824" s="17"/>
      <c r="DM824" s="17">
        <v>15.78</v>
      </c>
      <c r="DN824" s="17">
        <v>15.87</v>
      </c>
      <c r="DO824" s="17">
        <v>15.84</v>
      </c>
      <c r="DP824" s="17">
        <v>15.84</v>
      </c>
      <c r="DQ824" s="17">
        <v>15.75</v>
      </c>
      <c r="DR824" s="17">
        <v>15.77</v>
      </c>
      <c r="DS824" s="17">
        <v>15.79</v>
      </c>
      <c r="DT824" s="17">
        <v>15.8</v>
      </c>
      <c r="DU824" s="17">
        <v>15.82</v>
      </c>
      <c r="DV824" s="17">
        <v>15.8</v>
      </c>
      <c r="DW824" s="17">
        <v>15.77</v>
      </c>
      <c r="DX824" s="17">
        <v>15.79</v>
      </c>
      <c r="DY824" s="17">
        <v>15.76</v>
      </c>
      <c r="DZ824" s="17">
        <v>15.79</v>
      </c>
      <c r="EA824" s="17">
        <v>15.84</v>
      </c>
      <c r="EB824" s="17">
        <v>15.75</v>
      </c>
      <c r="EC824" s="17">
        <v>15.75</v>
      </c>
      <c r="ED824" s="17">
        <v>15.72</v>
      </c>
      <c r="EE824" s="17">
        <v>15.66</v>
      </c>
      <c r="EF824" s="17">
        <v>15.63</v>
      </c>
      <c r="EG824" s="17">
        <v>15.66</v>
      </c>
      <c r="EH824" s="17">
        <v>15.65</v>
      </c>
      <c r="EI824" s="17">
        <v>15.7</v>
      </c>
      <c r="EJ824" s="17">
        <v>15.71</v>
      </c>
      <c r="EK824" s="17">
        <v>15.71</v>
      </c>
      <c r="EL824" s="17">
        <v>15.65</v>
      </c>
      <c r="EM824" s="17">
        <v>15.62</v>
      </c>
      <c r="EN824" s="17">
        <v>15.65</v>
      </c>
      <c r="EO824" s="17">
        <v>15.6</v>
      </c>
      <c r="EP824" s="17">
        <v>15.63</v>
      </c>
      <c r="EQ824" s="17">
        <v>15.61</v>
      </c>
      <c r="ER824" s="17">
        <v>15.61</v>
      </c>
      <c r="ES824" s="17">
        <v>15.64</v>
      </c>
      <c r="ET824" s="17">
        <v>15.64</v>
      </c>
      <c r="EU824" s="17">
        <v>15.6</v>
      </c>
      <c r="EV824" s="17">
        <v>15.56</v>
      </c>
      <c r="EW824" s="17">
        <v>15.59</v>
      </c>
      <c r="EX824" s="17">
        <v>15.58</v>
      </c>
      <c r="EY824" s="17">
        <v>15.59</v>
      </c>
      <c r="EZ824" s="17">
        <v>15.54</v>
      </c>
      <c r="FA824" s="17">
        <v>15.53</v>
      </c>
      <c r="FB824" s="17">
        <v>15.5</v>
      </c>
      <c r="FC824" s="17">
        <v>15.54</v>
      </c>
      <c r="FD824" s="17">
        <v>15.58</v>
      </c>
      <c r="FE824" s="17">
        <v>15.53</v>
      </c>
      <c r="FF824" s="17">
        <v>15.54</v>
      </c>
      <c r="FG824" s="17">
        <v>15.53</v>
      </c>
      <c r="FH824" s="17">
        <v>15.55</v>
      </c>
      <c r="FI824" s="17">
        <v>15.6</v>
      </c>
      <c r="FJ824" s="17">
        <v>15.69</v>
      </c>
      <c r="FK824" s="17">
        <v>15.75</v>
      </c>
      <c r="FL824" s="17">
        <v>15.82</v>
      </c>
      <c r="FM824" s="17">
        <v>15.79</v>
      </c>
      <c r="FN824" s="17">
        <v>15.77</v>
      </c>
      <c r="FO824" s="17">
        <v>15.83</v>
      </c>
      <c r="FP824" s="17">
        <v>15.81</v>
      </c>
      <c r="FQ824" s="17">
        <v>15.78</v>
      </c>
      <c r="FR824" s="17">
        <v>15.77</v>
      </c>
      <c r="FS824" s="17">
        <v>15.73</v>
      </c>
      <c r="FT824" s="17">
        <v>15.72</v>
      </c>
      <c r="FU824" s="17">
        <v>15.72</v>
      </c>
      <c r="FV824" s="17">
        <v>15.7</v>
      </c>
      <c r="FW824" s="17">
        <v>15.69</v>
      </c>
      <c r="FX824" s="17">
        <v>15.7</v>
      </c>
      <c r="FY824" s="17">
        <v>15.72</v>
      </c>
      <c r="FZ824" s="17">
        <v>15.86</v>
      </c>
      <c r="GA824" s="17">
        <v>15.82</v>
      </c>
      <c r="GB824" s="17">
        <v>15.88</v>
      </c>
      <c r="GC824" s="17">
        <v>15.85</v>
      </c>
      <c r="GD824" s="17">
        <v>15.81</v>
      </c>
      <c r="GE824" s="17">
        <v>15.8</v>
      </c>
      <c r="GF824" s="17">
        <v>15.75</v>
      </c>
      <c r="GG824" s="17">
        <v>15.67</v>
      </c>
      <c r="GH824" s="17">
        <v>15.64</v>
      </c>
      <c r="GI824" s="17">
        <v>15.68</v>
      </c>
      <c r="GJ824" s="17">
        <v>15.71</v>
      </c>
      <c r="GK824" s="17">
        <v>15.7</v>
      </c>
      <c r="GL824" s="17">
        <v>15.64</v>
      </c>
      <c r="GM824" s="17">
        <v>15.62</v>
      </c>
      <c r="GN824" s="17">
        <v>15.65</v>
      </c>
      <c r="GO824" s="17">
        <v>15.64</v>
      </c>
      <c r="GP824" s="17">
        <v>15.69</v>
      </c>
      <c r="GQ824" s="17">
        <v>15.72</v>
      </c>
      <c r="GR824" s="17">
        <v>15.7</v>
      </c>
      <c r="GS824" s="17">
        <v>15.66</v>
      </c>
      <c r="GT824" s="17">
        <v>15.66</v>
      </c>
      <c r="GU824" s="17">
        <v>15.66</v>
      </c>
      <c r="GV824" s="17">
        <v>15.68</v>
      </c>
      <c r="GW824" s="17">
        <v>15.75</v>
      </c>
      <c r="GX824" s="17">
        <v>15.72</v>
      </c>
      <c r="GY824" s="17">
        <v>15.71</v>
      </c>
      <c r="GZ824" s="17">
        <v>15.68</v>
      </c>
      <c r="HA824" s="17">
        <v>15.67</v>
      </c>
      <c r="HB824" s="17">
        <v>15.67</v>
      </c>
      <c r="HC824" s="17">
        <v>15.69</v>
      </c>
      <c r="HD824" s="17">
        <v>15.7</v>
      </c>
      <c r="HE824" s="17">
        <v>15.68</v>
      </c>
      <c r="HF824" s="17">
        <v>15.61</v>
      </c>
      <c r="HG824" s="17">
        <v>15.58</v>
      </c>
      <c r="HH824" s="17">
        <v>15.57</v>
      </c>
      <c r="HI824" s="17">
        <v>15.59</v>
      </c>
      <c r="HJ824" s="17">
        <v>15.56</v>
      </c>
      <c r="HK824" s="17">
        <v>15.56</v>
      </c>
      <c r="HL824" s="17">
        <v>15.55</v>
      </c>
      <c r="HM824" s="17">
        <v>15.52</v>
      </c>
      <c r="HN824" s="17">
        <v>15.53</v>
      </c>
      <c r="HO824" s="17">
        <v>15.51</v>
      </c>
      <c r="HP824" s="17">
        <v>15.54</v>
      </c>
      <c r="HQ824" s="17">
        <v>15.54</v>
      </c>
      <c r="HR824" s="17">
        <v>15.56</v>
      </c>
      <c r="HS824" s="17">
        <v>15.7</v>
      </c>
      <c r="HT824" s="17">
        <v>15.78</v>
      </c>
      <c r="HU824" s="17">
        <v>15.71</v>
      </c>
      <c r="HV824" s="17">
        <v>15.64</v>
      </c>
      <c r="HW824" s="17">
        <v>15.71</v>
      </c>
      <c r="HX824" s="17">
        <v>15.72</v>
      </c>
      <c r="HY824" s="17">
        <v>15.68</v>
      </c>
      <c r="HZ824" s="17">
        <v>15.69</v>
      </c>
      <c r="IA824" s="17">
        <v>15.65</v>
      </c>
      <c r="IB824" s="17">
        <v>15.59</v>
      </c>
      <c r="IC824" s="17">
        <v>15.6</v>
      </c>
      <c r="ID824" s="17">
        <v>15.63</v>
      </c>
      <c r="IE824" s="17">
        <v>15.61</v>
      </c>
      <c r="IF824" s="17">
        <v>15.58</v>
      </c>
      <c r="IG824" s="17">
        <v>15.58</v>
      </c>
      <c r="IH824" s="17">
        <v>15.58</v>
      </c>
      <c r="II824" s="17">
        <v>15.59</v>
      </c>
      <c r="IJ824" s="17">
        <v>15.55</v>
      </c>
      <c r="IK824" s="17">
        <v>15.57</v>
      </c>
      <c r="IL824" s="17">
        <v>15.57</v>
      </c>
      <c r="IM824" s="17">
        <v>15.6</v>
      </c>
      <c r="IN824" s="17">
        <v>15.65</v>
      </c>
      <c r="IO824" s="17">
        <v>15.67</v>
      </c>
      <c r="IP824" s="17">
        <v>15.63</v>
      </c>
      <c r="IQ824" s="17">
        <v>15.6</v>
      </c>
      <c r="IR824" s="17">
        <v>15.61</v>
      </c>
      <c r="IS824" s="17">
        <v>15.62</v>
      </c>
      <c r="IT824" s="17">
        <v>15.62</v>
      </c>
      <c r="IU824" s="17">
        <v>15.62</v>
      </c>
      <c r="IV824" s="17">
        <v>15.6</v>
      </c>
      <c r="IW824" s="17">
        <v>15.6</v>
      </c>
      <c r="IX824" s="17">
        <v>15.6</v>
      </c>
      <c r="IY824" s="17">
        <v>15.61</v>
      </c>
    </row>
    <row r="825" spans="1:259" x14ac:dyDescent="0.15">
      <c r="A825" s="17" t="s">
        <v>2782</v>
      </c>
      <c r="B825" s="17" t="s">
        <v>2783</v>
      </c>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c r="AA825" s="26"/>
      <c r="AB825" s="17"/>
      <c r="AC825" s="26"/>
      <c r="AD825" s="26"/>
      <c r="AE825" s="17"/>
      <c r="AF825" s="17"/>
      <c r="AG825" s="17"/>
      <c r="AH825" s="17"/>
      <c r="AI825" s="17"/>
      <c r="AJ825" s="17"/>
      <c r="AK825" s="17"/>
      <c r="AL825" s="17"/>
      <c r="AM825" s="17"/>
      <c r="AN825" s="17"/>
      <c r="AO825" s="17"/>
      <c r="AP825" s="17"/>
      <c r="AQ825" s="17"/>
      <c r="AR825" s="17"/>
      <c r="AS825" s="17"/>
      <c r="AT825" s="17"/>
      <c r="AU825" s="17"/>
      <c r="AV825" s="17"/>
      <c r="AW825" s="17"/>
      <c r="AX825" s="17"/>
      <c r="AY825" s="17"/>
      <c r="AZ825" s="17"/>
      <c r="BA825" s="17"/>
      <c r="BB825" s="17"/>
      <c r="BC825" s="17"/>
      <c r="BD825" s="17"/>
      <c r="BE825" s="17"/>
      <c r="BF825" s="17"/>
      <c r="BG825" s="17"/>
      <c r="BH825" s="17"/>
      <c r="BI825" s="17"/>
      <c r="BJ825" s="26"/>
      <c r="BK825" s="17"/>
      <c r="BL825" s="17"/>
      <c r="BM825" s="17"/>
      <c r="BN825" s="17"/>
      <c r="BO825" s="17"/>
      <c r="BP825" s="17"/>
      <c r="BQ825" s="17"/>
      <c r="BR825" s="17"/>
      <c r="BS825" s="17"/>
      <c r="BT825" s="17"/>
      <c r="BU825" s="17"/>
      <c r="BV825" s="17"/>
      <c r="BW825" s="17"/>
      <c r="BX825" s="26"/>
      <c r="BY825" s="26"/>
      <c r="BZ825" s="26"/>
      <c r="CA825" s="26"/>
      <c r="CB825" s="26"/>
      <c r="CC825" s="17"/>
      <c r="CD825" s="17"/>
      <c r="CE825" s="17"/>
      <c r="CF825" s="17"/>
      <c r="CG825" s="17"/>
      <c r="CH825" s="17"/>
      <c r="CI825" s="17"/>
      <c r="CJ825" s="26"/>
      <c r="CK825" s="17"/>
      <c r="CL825" s="17"/>
      <c r="CM825" s="17"/>
      <c r="CN825" s="17"/>
      <c r="CO825" s="17"/>
      <c r="CP825" s="17"/>
      <c r="CQ825" s="17"/>
      <c r="CR825" s="17"/>
      <c r="CS825" s="17"/>
      <c r="CT825" s="17"/>
      <c r="CU825" s="17"/>
      <c r="CV825" s="17"/>
      <c r="CW825" s="17"/>
      <c r="CX825" s="17"/>
      <c r="CY825" s="26"/>
      <c r="CZ825" s="26"/>
      <c r="DA825" s="26"/>
      <c r="DB825" s="17"/>
      <c r="DC825" s="17"/>
      <c r="DD825" s="17"/>
      <c r="DE825" s="17"/>
      <c r="DF825" s="17"/>
      <c r="DG825" s="17"/>
      <c r="DH825" s="26"/>
      <c r="DI825" s="17"/>
      <c r="DJ825" s="17"/>
      <c r="DK825" s="17"/>
      <c r="DL825" s="17"/>
      <c r="DM825" s="17">
        <v>5.77</v>
      </c>
      <c r="DN825" s="17">
        <v>5.77</v>
      </c>
      <c r="DO825" s="17">
        <v>5.77</v>
      </c>
      <c r="DP825" s="17">
        <v>5.77</v>
      </c>
      <c r="DQ825" s="17">
        <v>5.78</v>
      </c>
      <c r="DR825" s="17">
        <v>5.78</v>
      </c>
      <c r="DS825" s="17">
        <v>5.78</v>
      </c>
      <c r="DT825" s="17">
        <v>5.78</v>
      </c>
      <c r="DU825" s="17">
        <v>5.78</v>
      </c>
      <c r="DV825" s="17">
        <v>5.79</v>
      </c>
      <c r="DW825" s="17">
        <v>5.79</v>
      </c>
      <c r="DX825" s="17">
        <v>5.78</v>
      </c>
      <c r="DY825" s="17">
        <v>5.79</v>
      </c>
      <c r="DZ825" s="17">
        <v>5.79</v>
      </c>
      <c r="EA825" s="17">
        <v>5.8</v>
      </c>
      <c r="EB825" s="17">
        <v>5.8</v>
      </c>
      <c r="EC825" s="17">
        <v>5.8</v>
      </c>
      <c r="ED825" s="17">
        <v>5.8</v>
      </c>
      <c r="EE825" s="17">
        <v>5.79</v>
      </c>
      <c r="EF825" s="17">
        <v>5.8</v>
      </c>
      <c r="EG825" s="17">
        <v>5.8</v>
      </c>
      <c r="EH825" s="17">
        <v>5.8</v>
      </c>
      <c r="EI825" s="17">
        <v>5.79</v>
      </c>
      <c r="EJ825" s="17">
        <v>5.81</v>
      </c>
      <c r="EK825" s="17">
        <v>5.8</v>
      </c>
      <c r="EL825" s="17">
        <v>5.8</v>
      </c>
      <c r="EM825" s="17">
        <v>5.8</v>
      </c>
      <c r="EN825" s="17">
        <v>5.79</v>
      </c>
      <c r="EO825" s="17">
        <v>5.79</v>
      </c>
      <c r="EP825" s="17">
        <v>5.8</v>
      </c>
      <c r="EQ825" s="17">
        <v>5.79</v>
      </c>
      <c r="ER825" s="17">
        <v>5.79</v>
      </c>
      <c r="ES825" s="17">
        <v>5.81</v>
      </c>
      <c r="ET825" s="17">
        <v>5.8</v>
      </c>
      <c r="EU825" s="17">
        <v>5.8</v>
      </c>
      <c r="EV825" s="17">
        <v>5.8</v>
      </c>
      <c r="EW825" s="17">
        <v>5.8</v>
      </c>
      <c r="EX825" s="17">
        <v>5.8</v>
      </c>
      <c r="EY825" s="17">
        <v>5.81</v>
      </c>
      <c r="EZ825" s="17">
        <v>5.79</v>
      </c>
      <c r="FA825" s="17">
        <v>5.8</v>
      </c>
      <c r="FB825" s="17">
        <v>5.8</v>
      </c>
      <c r="FC825" s="17">
        <v>5.8</v>
      </c>
      <c r="FD825" s="17">
        <v>5.81</v>
      </c>
      <c r="FE825" s="17">
        <v>5.8</v>
      </c>
      <c r="FF825" s="17">
        <v>5.8</v>
      </c>
      <c r="FG825" s="17">
        <v>5.8</v>
      </c>
      <c r="FH825" s="17">
        <v>5.8</v>
      </c>
      <c r="FI825" s="17">
        <v>5.79</v>
      </c>
      <c r="FJ825" s="17">
        <v>5.8</v>
      </c>
      <c r="FK825" s="17">
        <v>5.79</v>
      </c>
      <c r="FL825" s="17">
        <v>5.79</v>
      </c>
      <c r="FM825" s="17">
        <v>5.79</v>
      </c>
      <c r="FN825" s="17">
        <v>5.79</v>
      </c>
      <c r="FO825" s="17">
        <v>5.8</v>
      </c>
      <c r="FP825" s="17">
        <v>5.81</v>
      </c>
      <c r="FQ825" s="17">
        <v>5.82</v>
      </c>
      <c r="FR825" s="17">
        <v>5.81</v>
      </c>
      <c r="FS825" s="17">
        <v>5.8</v>
      </c>
      <c r="FT825" s="17">
        <v>5.81</v>
      </c>
      <c r="FU825" s="17">
        <v>5.81</v>
      </c>
      <c r="FV825" s="17">
        <v>5.8</v>
      </c>
      <c r="FW825" s="17">
        <v>5.8</v>
      </c>
      <c r="FX825" s="17">
        <v>5.81</v>
      </c>
      <c r="FY825" s="17">
        <v>5.81</v>
      </c>
      <c r="FZ825" s="17">
        <v>5.81</v>
      </c>
      <c r="GA825" s="17">
        <v>5.81</v>
      </c>
      <c r="GB825" s="17">
        <v>5.81</v>
      </c>
      <c r="GC825" s="17">
        <v>5.8</v>
      </c>
      <c r="GD825" s="17">
        <v>5.8</v>
      </c>
      <c r="GE825" s="17">
        <v>5.81</v>
      </c>
      <c r="GF825" s="17">
        <v>5.8</v>
      </c>
      <c r="GG825" s="17">
        <v>5.78</v>
      </c>
      <c r="GH825" s="17">
        <v>5.78</v>
      </c>
      <c r="GI825" s="17">
        <v>5.79</v>
      </c>
      <c r="GJ825" s="17">
        <v>5.79</v>
      </c>
      <c r="GK825" s="17">
        <v>5.79</v>
      </c>
      <c r="GL825" s="17">
        <v>5.78</v>
      </c>
      <c r="GM825" s="17">
        <v>5.78</v>
      </c>
      <c r="GN825" s="17">
        <v>5.78</v>
      </c>
      <c r="GO825" s="17">
        <v>5.78</v>
      </c>
      <c r="GP825" s="17">
        <v>5.77</v>
      </c>
      <c r="GQ825" s="17">
        <v>5.77</v>
      </c>
      <c r="GR825" s="17">
        <v>5.75</v>
      </c>
      <c r="GS825" s="17">
        <v>5.75</v>
      </c>
      <c r="GT825" s="17">
        <v>5.75</v>
      </c>
      <c r="GU825" s="17">
        <v>5.76</v>
      </c>
      <c r="GV825" s="17">
        <v>5.76</v>
      </c>
      <c r="GW825" s="17">
        <v>5.76</v>
      </c>
      <c r="GX825" s="17">
        <v>5.78</v>
      </c>
      <c r="GY825" s="17">
        <v>5.78</v>
      </c>
      <c r="GZ825" s="17">
        <v>5.78</v>
      </c>
      <c r="HA825" s="17">
        <v>5.76</v>
      </c>
      <c r="HB825" s="17">
        <v>5.76</v>
      </c>
      <c r="HC825" s="17">
        <v>5.77</v>
      </c>
      <c r="HD825" s="17">
        <v>5.77</v>
      </c>
      <c r="HE825" s="17">
        <v>5.78</v>
      </c>
      <c r="HF825" s="17">
        <v>5.77</v>
      </c>
      <c r="HG825" s="17">
        <v>5.76</v>
      </c>
      <c r="HH825" s="17">
        <v>5.76</v>
      </c>
      <c r="HI825" s="17">
        <v>5.77</v>
      </c>
      <c r="HJ825" s="17">
        <v>5.76</v>
      </c>
      <c r="HK825" s="17">
        <v>5.76</v>
      </c>
      <c r="HL825" s="17">
        <v>5.76</v>
      </c>
      <c r="HM825" s="17">
        <v>5.75</v>
      </c>
      <c r="HN825" s="17">
        <v>5.77</v>
      </c>
      <c r="HO825" s="17">
        <v>5.76</v>
      </c>
      <c r="HP825" s="17">
        <v>5.75</v>
      </c>
      <c r="HQ825" s="17">
        <v>5.75</v>
      </c>
      <c r="HR825" s="17">
        <v>5.76</v>
      </c>
      <c r="HS825" s="17">
        <v>5.76</v>
      </c>
      <c r="HT825" s="17">
        <v>5.77</v>
      </c>
      <c r="HU825" s="17">
        <v>5.76</v>
      </c>
      <c r="HV825" s="17">
        <v>5.77</v>
      </c>
      <c r="HW825" s="17">
        <v>5.77</v>
      </c>
      <c r="HX825" s="17">
        <v>5.77</v>
      </c>
      <c r="HY825" s="17">
        <v>5.78</v>
      </c>
      <c r="HZ825" s="17">
        <v>5.78</v>
      </c>
      <c r="IA825" s="17">
        <v>5.79</v>
      </c>
      <c r="IB825" s="17">
        <v>5.78</v>
      </c>
      <c r="IC825" s="17">
        <v>5.78</v>
      </c>
      <c r="ID825" s="17">
        <v>5.77</v>
      </c>
      <c r="IE825" s="17">
        <v>5.78</v>
      </c>
      <c r="IF825" s="17">
        <v>5.78</v>
      </c>
      <c r="IG825" s="17">
        <v>5.78</v>
      </c>
      <c r="IH825" s="17">
        <v>5.77</v>
      </c>
      <c r="II825" s="17">
        <v>5.76</v>
      </c>
      <c r="IJ825" s="17">
        <v>5.77</v>
      </c>
      <c r="IK825" s="17">
        <v>5.77</v>
      </c>
      <c r="IL825" s="17">
        <v>5.77</v>
      </c>
      <c r="IM825" s="17">
        <v>5.78</v>
      </c>
      <c r="IN825" s="17">
        <v>5.78</v>
      </c>
      <c r="IO825" s="17">
        <v>5.78</v>
      </c>
      <c r="IP825" s="17">
        <v>5.77</v>
      </c>
      <c r="IQ825" s="17">
        <v>5.77</v>
      </c>
      <c r="IR825" s="17">
        <v>5.77</v>
      </c>
      <c r="IS825" s="17">
        <v>5.77</v>
      </c>
      <c r="IT825" s="17">
        <v>5.77</v>
      </c>
      <c r="IU825" s="17">
        <v>5.75</v>
      </c>
      <c r="IV825" s="17">
        <v>5.75</v>
      </c>
      <c r="IW825" s="17">
        <v>5.75</v>
      </c>
      <c r="IX825" s="17">
        <v>5.75</v>
      </c>
      <c r="IY825" s="17">
        <v>5.78</v>
      </c>
    </row>
    <row r="826" spans="1:259" x14ac:dyDescent="0.15">
      <c r="A826" s="17" t="s">
        <v>4588</v>
      </c>
      <c r="B826" s="17" t="s">
        <v>4918</v>
      </c>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c r="AA826" s="26"/>
      <c r="AB826" s="17"/>
      <c r="AC826" s="26"/>
      <c r="AD826" s="26"/>
      <c r="AE826" s="17"/>
      <c r="AF826" s="17"/>
      <c r="AG826" s="17"/>
      <c r="AH826" s="17"/>
      <c r="AI826" s="17"/>
      <c r="AJ826" s="17"/>
      <c r="AK826" s="17"/>
      <c r="AL826" s="17"/>
      <c r="AM826" s="17"/>
      <c r="AN826" s="17"/>
      <c r="AO826" s="17"/>
      <c r="AP826" s="17"/>
      <c r="AQ826" s="17"/>
      <c r="AR826" s="17"/>
      <c r="AS826" s="17"/>
      <c r="AT826" s="17"/>
      <c r="AU826" s="17"/>
      <c r="AV826" s="17"/>
      <c r="AW826" s="17"/>
      <c r="AX826" s="17"/>
      <c r="AY826" s="17"/>
      <c r="AZ826" s="17"/>
      <c r="BA826" s="17"/>
      <c r="BB826" s="17"/>
      <c r="BC826" s="17"/>
      <c r="BD826" s="17"/>
      <c r="BE826" s="17"/>
      <c r="BF826" s="17"/>
      <c r="BG826" s="17"/>
      <c r="BH826" s="17"/>
      <c r="BI826" s="17"/>
      <c r="BJ826" s="26"/>
      <c r="BK826" s="17"/>
      <c r="BL826" s="17"/>
      <c r="BM826" s="17"/>
      <c r="BN826" s="17"/>
      <c r="BO826" s="17"/>
      <c r="BP826" s="17"/>
      <c r="BQ826" s="17"/>
      <c r="BR826" s="17"/>
      <c r="BS826" s="17"/>
      <c r="BT826" s="17"/>
      <c r="BU826" s="17"/>
      <c r="BV826" s="17"/>
      <c r="BW826" s="17"/>
      <c r="BX826" s="26"/>
      <c r="BY826" s="26"/>
      <c r="BZ826" s="26"/>
      <c r="CA826" s="26"/>
      <c r="CB826" s="26"/>
      <c r="CC826" s="17"/>
      <c r="CD826" s="17"/>
      <c r="CE826" s="17"/>
      <c r="CF826" s="17"/>
      <c r="CG826" s="17"/>
      <c r="CH826" s="17"/>
      <c r="CI826" s="17"/>
      <c r="CJ826" s="26"/>
      <c r="CK826" s="17"/>
      <c r="CL826" s="17"/>
      <c r="CM826" s="17"/>
      <c r="CN826" s="17"/>
      <c r="CO826" s="17"/>
      <c r="CP826" s="17"/>
      <c r="CQ826" s="17"/>
      <c r="CR826" s="17"/>
      <c r="CS826" s="17"/>
      <c r="CT826" s="17"/>
      <c r="CU826" s="17"/>
      <c r="CV826" s="17"/>
      <c r="CW826" s="17"/>
      <c r="CX826" s="17"/>
      <c r="CY826" s="26"/>
      <c r="CZ826" s="26"/>
      <c r="DA826" s="26"/>
      <c r="DB826" s="17"/>
      <c r="DC826" s="17"/>
      <c r="DD826" s="17"/>
      <c r="DE826" s="17"/>
      <c r="DF826" s="17"/>
      <c r="DG826" s="17"/>
      <c r="DH826" s="26"/>
      <c r="DI826" s="17"/>
      <c r="DJ826" s="17"/>
      <c r="DK826" s="17"/>
      <c r="DL826" s="17"/>
      <c r="DM826" s="17">
        <v>6.22</v>
      </c>
      <c r="DN826" s="17">
        <v>6.22</v>
      </c>
      <c r="DO826" s="17">
        <v>6.22</v>
      </c>
      <c r="DP826" s="17">
        <v>6.22</v>
      </c>
      <c r="DQ826" s="17">
        <v>6.22</v>
      </c>
      <c r="DR826" s="17">
        <v>6.22</v>
      </c>
      <c r="DS826" s="17">
        <v>6.22</v>
      </c>
      <c r="DT826" s="17">
        <v>6.22</v>
      </c>
      <c r="DU826" s="17">
        <v>6.22</v>
      </c>
      <c r="DV826" s="17">
        <v>6.22</v>
      </c>
      <c r="DW826" s="17">
        <v>6.22</v>
      </c>
      <c r="DX826" s="17">
        <v>6.22</v>
      </c>
      <c r="DY826" s="17">
        <v>6.22</v>
      </c>
      <c r="DZ826" s="17">
        <v>6.22</v>
      </c>
      <c r="EA826" s="17">
        <v>6.22</v>
      </c>
      <c r="EB826" s="17">
        <v>6.22</v>
      </c>
      <c r="EC826" s="17">
        <v>6.22</v>
      </c>
      <c r="ED826" s="17">
        <v>6.22</v>
      </c>
      <c r="EE826" s="17">
        <v>6.22</v>
      </c>
      <c r="EF826" s="17">
        <v>6.22</v>
      </c>
      <c r="EG826" s="17">
        <v>6.22</v>
      </c>
      <c r="EH826" s="17">
        <v>6.22</v>
      </c>
      <c r="EI826" s="17">
        <v>6.22</v>
      </c>
      <c r="EJ826" s="17">
        <v>6.22</v>
      </c>
      <c r="EK826" s="17">
        <v>6.22</v>
      </c>
      <c r="EL826" s="17">
        <v>6.22</v>
      </c>
      <c r="EM826" s="17">
        <v>6.22</v>
      </c>
      <c r="EN826" s="17">
        <v>6.22</v>
      </c>
      <c r="EO826" s="17">
        <v>6.22</v>
      </c>
      <c r="EP826" s="17">
        <v>6.22</v>
      </c>
      <c r="EQ826" s="17">
        <v>6.22</v>
      </c>
      <c r="ER826" s="17">
        <v>6.22</v>
      </c>
      <c r="ES826" s="17">
        <v>6.22</v>
      </c>
      <c r="ET826" s="17">
        <v>6.22</v>
      </c>
      <c r="EU826" s="17">
        <v>6.22</v>
      </c>
      <c r="EV826" s="17">
        <v>6.22</v>
      </c>
      <c r="EW826" s="17">
        <v>6.22</v>
      </c>
      <c r="EX826" s="17">
        <v>6.22</v>
      </c>
      <c r="EY826" s="17">
        <v>6.22</v>
      </c>
      <c r="EZ826" s="17">
        <v>6.22</v>
      </c>
      <c r="FA826" s="17">
        <v>6.22</v>
      </c>
      <c r="FB826" s="17">
        <v>6.22</v>
      </c>
      <c r="FC826" s="17">
        <v>6.22</v>
      </c>
      <c r="FD826" s="17">
        <v>6.22</v>
      </c>
      <c r="FE826" s="17">
        <v>6.22</v>
      </c>
      <c r="FF826" s="17">
        <v>6.22</v>
      </c>
      <c r="FG826" s="17">
        <v>6.22</v>
      </c>
      <c r="FH826" s="17">
        <v>6.22</v>
      </c>
      <c r="FI826" s="17">
        <v>6.22</v>
      </c>
      <c r="FJ826" s="17">
        <v>6.22</v>
      </c>
      <c r="FK826" s="17">
        <v>6.22</v>
      </c>
      <c r="FL826" s="17">
        <v>6.22</v>
      </c>
      <c r="FM826" s="17">
        <v>6.22</v>
      </c>
      <c r="FN826" s="17">
        <v>6.22</v>
      </c>
      <c r="FO826" s="17">
        <v>6.22</v>
      </c>
      <c r="FP826" s="17">
        <v>6.22</v>
      </c>
      <c r="FQ826" s="17">
        <v>6.22</v>
      </c>
      <c r="FR826" s="17">
        <v>6.22</v>
      </c>
      <c r="FS826" s="17">
        <v>6.22</v>
      </c>
      <c r="FT826" s="17">
        <v>6.22</v>
      </c>
      <c r="FU826" s="17">
        <v>6.22</v>
      </c>
      <c r="FV826" s="17">
        <v>6.22</v>
      </c>
      <c r="FW826" s="17">
        <v>6.22</v>
      </c>
      <c r="FX826" s="17">
        <v>6.22</v>
      </c>
      <c r="FY826" s="17">
        <v>6.22</v>
      </c>
      <c r="FZ826" s="17">
        <v>6.22</v>
      </c>
      <c r="GA826" s="17">
        <v>6.22</v>
      </c>
      <c r="GB826" s="17">
        <v>6.22</v>
      </c>
      <c r="GC826" s="17">
        <v>6.22</v>
      </c>
      <c r="GD826" s="17">
        <v>6.22</v>
      </c>
      <c r="GE826" s="17">
        <v>6.22</v>
      </c>
      <c r="GF826" s="17">
        <v>6.22</v>
      </c>
      <c r="GG826" s="17">
        <v>6.22</v>
      </c>
      <c r="GH826" s="17">
        <v>6.22</v>
      </c>
      <c r="GI826" s="17">
        <v>6.22</v>
      </c>
      <c r="GJ826" s="17">
        <v>6.22</v>
      </c>
      <c r="GK826" s="17">
        <v>6.22</v>
      </c>
      <c r="GL826" s="17">
        <v>6.22</v>
      </c>
      <c r="GM826" s="17">
        <v>6.22</v>
      </c>
      <c r="GN826" s="17">
        <v>6.22</v>
      </c>
      <c r="GO826" s="17">
        <v>6.22</v>
      </c>
      <c r="GP826" s="17">
        <v>6.22</v>
      </c>
      <c r="GQ826" s="17">
        <v>6.22</v>
      </c>
      <c r="GR826" s="17">
        <v>6.22</v>
      </c>
      <c r="GS826" s="17">
        <v>6.22</v>
      </c>
      <c r="GT826" s="17">
        <v>6.22</v>
      </c>
      <c r="GU826" s="17">
        <v>6.22</v>
      </c>
      <c r="GV826" s="17">
        <v>6.22</v>
      </c>
      <c r="GW826" s="17">
        <v>6.22</v>
      </c>
      <c r="GX826" s="17">
        <v>6.22</v>
      </c>
      <c r="GY826" s="17">
        <v>6.22</v>
      </c>
      <c r="GZ826" s="17">
        <v>6.22</v>
      </c>
      <c r="HA826" s="17">
        <v>6.22</v>
      </c>
      <c r="HB826" s="17">
        <v>6.22</v>
      </c>
      <c r="HC826" s="17">
        <v>6.22</v>
      </c>
      <c r="HD826" s="17">
        <v>6.22</v>
      </c>
      <c r="HE826" s="17">
        <v>6.22</v>
      </c>
      <c r="HF826" s="17">
        <v>6.22</v>
      </c>
      <c r="HG826" s="17">
        <v>6.22</v>
      </c>
      <c r="HH826" s="17">
        <v>6.22</v>
      </c>
      <c r="HI826" s="17">
        <v>6.22</v>
      </c>
      <c r="HJ826" s="17">
        <v>6.22</v>
      </c>
      <c r="HK826" s="17">
        <v>6.22</v>
      </c>
      <c r="HL826" s="17">
        <v>6.22</v>
      </c>
      <c r="HM826" s="17">
        <v>6.22</v>
      </c>
      <c r="HN826" s="17">
        <v>6.22</v>
      </c>
      <c r="HO826" s="17">
        <v>6.22</v>
      </c>
      <c r="HP826" s="17">
        <v>6.22</v>
      </c>
      <c r="HQ826" s="17">
        <v>6.22</v>
      </c>
      <c r="HR826" s="17">
        <v>6.22</v>
      </c>
      <c r="HS826" s="17">
        <v>6.22</v>
      </c>
      <c r="HT826" s="17">
        <v>6.22</v>
      </c>
      <c r="HU826" s="17">
        <v>6.22</v>
      </c>
      <c r="HV826" s="17">
        <v>6.22</v>
      </c>
      <c r="HW826" s="17">
        <v>6.22</v>
      </c>
      <c r="HX826" s="17">
        <v>6.22</v>
      </c>
      <c r="HY826" s="17">
        <v>6.22</v>
      </c>
      <c r="HZ826" s="17">
        <v>6.22</v>
      </c>
      <c r="IA826" s="17">
        <v>6.22</v>
      </c>
      <c r="IB826" s="17">
        <v>6.22</v>
      </c>
      <c r="IC826" s="17">
        <v>6.22</v>
      </c>
      <c r="ID826" s="17">
        <v>6.22</v>
      </c>
      <c r="IE826" s="17">
        <v>6.22</v>
      </c>
      <c r="IF826" s="17">
        <v>6.22</v>
      </c>
      <c r="IG826" s="17">
        <v>6.22</v>
      </c>
      <c r="IH826" s="17">
        <v>6.22</v>
      </c>
      <c r="II826" s="17">
        <v>6.22</v>
      </c>
      <c r="IJ826" s="17">
        <v>6.22</v>
      </c>
      <c r="IK826" s="17">
        <v>6.22</v>
      </c>
      <c r="IL826" s="17">
        <v>6.22</v>
      </c>
      <c r="IM826" s="17">
        <v>6.22</v>
      </c>
      <c r="IN826" s="17">
        <v>6.22</v>
      </c>
      <c r="IO826" s="17">
        <v>6.22</v>
      </c>
      <c r="IP826" s="17">
        <v>6.22</v>
      </c>
      <c r="IQ826" s="17">
        <v>6.22</v>
      </c>
      <c r="IR826" s="17">
        <v>6.22</v>
      </c>
      <c r="IS826" s="17">
        <v>6.22</v>
      </c>
      <c r="IT826" s="17">
        <v>6.22</v>
      </c>
      <c r="IU826" s="17">
        <v>6.22</v>
      </c>
      <c r="IV826" s="17">
        <v>6.22</v>
      </c>
      <c r="IW826" s="17">
        <v>6.22</v>
      </c>
      <c r="IX826" s="17">
        <v>6.22</v>
      </c>
      <c r="IY826" s="17">
        <v>6.22</v>
      </c>
    </row>
    <row r="827" spans="1:259" x14ac:dyDescent="0.15">
      <c r="A827" s="17" t="s">
        <v>4695</v>
      </c>
      <c r="B827" s="17" t="s">
        <v>4919</v>
      </c>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c r="AA827" s="26"/>
      <c r="AB827" s="17"/>
      <c r="AC827" s="26"/>
      <c r="AD827" s="26"/>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17"/>
      <c r="BB827" s="17"/>
      <c r="BC827" s="17"/>
      <c r="BD827" s="17"/>
      <c r="BE827" s="17"/>
      <c r="BF827" s="17"/>
      <c r="BG827" s="17"/>
      <c r="BH827" s="17"/>
      <c r="BI827" s="17"/>
      <c r="BJ827" s="26"/>
      <c r="BK827" s="17"/>
      <c r="BL827" s="17"/>
      <c r="BM827" s="17"/>
      <c r="BN827" s="17"/>
      <c r="BO827" s="17"/>
      <c r="BP827" s="17"/>
      <c r="BQ827" s="17"/>
      <c r="BR827" s="17"/>
      <c r="BS827" s="17"/>
      <c r="BT827" s="17"/>
      <c r="BU827" s="17"/>
      <c r="BV827" s="17"/>
      <c r="BW827" s="17"/>
      <c r="BX827" s="26"/>
      <c r="BY827" s="26"/>
      <c r="BZ827" s="26"/>
      <c r="CA827" s="26"/>
      <c r="CB827" s="26"/>
      <c r="CC827" s="17"/>
      <c r="CD827" s="17"/>
      <c r="CE827" s="17"/>
      <c r="CF827" s="17"/>
      <c r="CG827" s="17"/>
      <c r="CH827" s="17"/>
      <c r="CI827" s="17"/>
      <c r="CJ827" s="26"/>
      <c r="CK827" s="17"/>
      <c r="CL827" s="17"/>
      <c r="CM827" s="17"/>
      <c r="CN827" s="17"/>
      <c r="CO827" s="17"/>
      <c r="CP827" s="17"/>
      <c r="CQ827" s="17"/>
      <c r="CR827" s="17"/>
      <c r="CS827" s="17"/>
      <c r="CT827" s="17"/>
      <c r="CU827" s="17"/>
      <c r="CV827" s="17"/>
      <c r="CW827" s="17"/>
      <c r="CX827" s="17"/>
      <c r="CY827" s="26"/>
      <c r="CZ827" s="26"/>
      <c r="DA827" s="26"/>
      <c r="DB827" s="17"/>
      <c r="DC827" s="17"/>
      <c r="DD827" s="17"/>
      <c r="DE827" s="17"/>
      <c r="DF827" s="17"/>
      <c r="DG827" s="17"/>
      <c r="DH827" s="26"/>
      <c r="DI827" s="17"/>
      <c r="DJ827" s="17"/>
      <c r="DK827" s="17"/>
      <c r="DL827" s="17"/>
      <c r="DM827" s="17">
        <v>11.69</v>
      </c>
      <c r="DN827" s="17">
        <v>11.69</v>
      </c>
      <c r="DO827" s="17">
        <v>11.7</v>
      </c>
      <c r="DP827" s="17">
        <v>11.68</v>
      </c>
      <c r="DQ827" s="17">
        <v>11.7</v>
      </c>
      <c r="DR827" s="17">
        <v>11.67</v>
      </c>
      <c r="DS827" s="17">
        <v>11.69</v>
      </c>
      <c r="DT827" s="17">
        <v>11.7</v>
      </c>
      <c r="DU827" s="17">
        <v>11.69</v>
      </c>
      <c r="DV827" s="17">
        <v>11.7</v>
      </c>
      <c r="DW827" s="17">
        <v>11.69</v>
      </c>
      <c r="DX827" s="17">
        <v>11.69</v>
      </c>
      <c r="DY827" s="17">
        <v>11.69</v>
      </c>
      <c r="DZ827" s="17">
        <v>11.68</v>
      </c>
      <c r="EA827" s="17">
        <v>11.67</v>
      </c>
      <c r="EB827" s="17">
        <v>11.66</v>
      </c>
      <c r="EC827" s="17">
        <v>11.67</v>
      </c>
      <c r="ED827" s="17">
        <v>11.65</v>
      </c>
      <c r="EE827" s="17">
        <v>11.65</v>
      </c>
      <c r="EF827" s="17">
        <v>11.66</v>
      </c>
      <c r="EG827" s="17">
        <v>11.65</v>
      </c>
      <c r="EH827" s="17">
        <v>11.65</v>
      </c>
      <c r="EI827" s="17">
        <v>11.66</v>
      </c>
      <c r="EJ827" s="17">
        <v>11.65</v>
      </c>
      <c r="EK827" s="17">
        <v>11.65</v>
      </c>
      <c r="EL827" s="17">
        <v>11.67</v>
      </c>
      <c r="EM827" s="17">
        <v>11.66</v>
      </c>
      <c r="EN827" s="17">
        <v>11.66</v>
      </c>
      <c r="EO827" s="17">
        <v>11.67</v>
      </c>
      <c r="EP827" s="17">
        <v>11.65</v>
      </c>
      <c r="EQ827" s="17">
        <v>11.65</v>
      </c>
      <c r="ER827" s="17">
        <v>11.65</v>
      </c>
      <c r="ES827" s="17">
        <v>11.66</v>
      </c>
      <c r="ET827" s="17">
        <v>11.67</v>
      </c>
      <c r="EU827" s="17">
        <v>11.66</v>
      </c>
      <c r="EV827" s="17">
        <v>11.7</v>
      </c>
      <c r="EW827" s="17">
        <v>11.7</v>
      </c>
      <c r="EX827" s="17">
        <v>11.71</v>
      </c>
      <c r="EY827" s="17">
        <v>11.7</v>
      </c>
      <c r="EZ827" s="17">
        <v>11.67</v>
      </c>
      <c r="FA827" s="17">
        <v>11.67</v>
      </c>
      <c r="FB827" s="17">
        <v>11.67</v>
      </c>
      <c r="FC827" s="17">
        <v>11.69</v>
      </c>
      <c r="FD827" s="17">
        <v>11.7</v>
      </c>
      <c r="FE827" s="17">
        <v>11.7</v>
      </c>
      <c r="FF827" s="17">
        <v>11.69</v>
      </c>
      <c r="FG827" s="17">
        <v>11.67</v>
      </c>
      <c r="FH827" s="17">
        <v>11.69</v>
      </c>
      <c r="FI827" s="17">
        <v>11.67</v>
      </c>
      <c r="FJ827" s="17">
        <v>11.66</v>
      </c>
      <c r="FK827" s="17">
        <v>11.65</v>
      </c>
      <c r="FL827" s="17">
        <v>11.65</v>
      </c>
      <c r="FM827" s="17">
        <v>11.65</v>
      </c>
      <c r="FN827" s="17">
        <v>11.66</v>
      </c>
      <c r="FO827" s="17">
        <v>11.69</v>
      </c>
      <c r="FP827" s="17">
        <v>11.68</v>
      </c>
      <c r="FQ827" s="17">
        <v>11.68</v>
      </c>
      <c r="FR827" s="17">
        <v>11.68</v>
      </c>
      <c r="FS827" s="17">
        <v>11.68</v>
      </c>
      <c r="FT827" s="17">
        <v>11.67</v>
      </c>
      <c r="FU827" s="17">
        <v>11.66</v>
      </c>
      <c r="FV827" s="17">
        <v>11.66</v>
      </c>
      <c r="FW827" s="17">
        <v>11.66</v>
      </c>
      <c r="FX827" s="17">
        <v>11.67</v>
      </c>
      <c r="FY827" s="17">
        <v>11.68</v>
      </c>
      <c r="FZ827" s="17">
        <v>11.68</v>
      </c>
      <c r="GA827" s="17">
        <v>11.68</v>
      </c>
      <c r="GB827" s="17">
        <v>11.68</v>
      </c>
      <c r="GC827" s="17">
        <v>11.68</v>
      </c>
      <c r="GD827" s="17">
        <v>11.68</v>
      </c>
      <c r="GE827" s="17">
        <v>11.66</v>
      </c>
      <c r="GF827" s="17">
        <v>11.66</v>
      </c>
      <c r="GG827" s="17">
        <v>11.66</v>
      </c>
      <c r="GH827" s="17">
        <v>11.65</v>
      </c>
      <c r="GI827" s="17">
        <v>11.64</v>
      </c>
      <c r="GJ827" s="17">
        <v>11.64</v>
      </c>
      <c r="GK827" s="17">
        <v>11.64</v>
      </c>
      <c r="GL827" s="17">
        <v>11.65</v>
      </c>
      <c r="GM827" s="17">
        <v>11.65</v>
      </c>
      <c r="GN827" s="17">
        <v>11.64</v>
      </c>
      <c r="GO827" s="17">
        <v>11.65</v>
      </c>
      <c r="GP827" s="17">
        <v>11.65</v>
      </c>
      <c r="GQ827" s="17">
        <v>11.65</v>
      </c>
      <c r="GR827" s="17">
        <v>11.64</v>
      </c>
      <c r="GS827" s="17">
        <v>11.65</v>
      </c>
      <c r="GT827" s="17">
        <v>11.65</v>
      </c>
      <c r="GU827" s="17">
        <v>11.65</v>
      </c>
      <c r="GV827" s="17">
        <v>11.65</v>
      </c>
      <c r="GW827" s="17">
        <v>11.65</v>
      </c>
      <c r="GX827" s="17">
        <v>11.66</v>
      </c>
      <c r="GY827" s="17">
        <v>11.65</v>
      </c>
      <c r="GZ827" s="17">
        <v>11.65</v>
      </c>
      <c r="HA827" s="17">
        <v>11.65</v>
      </c>
      <c r="HB827" s="17">
        <v>11.65</v>
      </c>
      <c r="HC827" s="17">
        <v>11.65</v>
      </c>
      <c r="HD827" s="17">
        <v>11.65</v>
      </c>
      <c r="HE827" s="17">
        <v>11.65</v>
      </c>
      <c r="HF827" s="17">
        <v>11.65</v>
      </c>
      <c r="HG827" s="17">
        <v>11.65</v>
      </c>
      <c r="HH827" s="17">
        <v>11.65</v>
      </c>
      <c r="HI827" s="17">
        <v>11.66</v>
      </c>
      <c r="HJ827" s="17">
        <v>11.65</v>
      </c>
      <c r="HK827" s="17">
        <v>11.65</v>
      </c>
      <c r="HL827" s="17">
        <v>11.65</v>
      </c>
      <c r="HM827" s="17">
        <v>11.64</v>
      </c>
      <c r="HN827" s="17">
        <v>11.65</v>
      </c>
      <c r="HO827" s="17">
        <v>11.64</v>
      </c>
      <c r="HP827" s="17">
        <v>11.62</v>
      </c>
      <c r="HQ827" s="17">
        <v>11.61</v>
      </c>
      <c r="HR827" s="17">
        <v>11.62</v>
      </c>
      <c r="HS827" s="17">
        <v>11.63</v>
      </c>
      <c r="HT827" s="17">
        <v>11.62</v>
      </c>
      <c r="HU827" s="17">
        <v>11.63</v>
      </c>
      <c r="HV827" s="17">
        <v>11.62</v>
      </c>
      <c r="HW827" s="17">
        <v>11.62</v>
      </c>
      <c r="HX827" s="17">
        <v>11.62</v>
      </c>
      <c r="HY827" s="17">
        <v>11.62</v>
      </c>
      <c r="HZ827" s="17">
        <v>11.62</v>
      </c>
      <c r="IA827" s="17">
        <v>11.62</v>
      </c>
      <c r="IB827" s="17">
        <v>11.63</v>
      </c>
      <c r="IC827" s="17">
        <v>11.63</v>
      </c>
      <c r="ID827" s="17">
        <v>11.62</v>
      </c>
      <c r="IE827" s="17">
        <v>11.59</v>
      </c>
      <c r="IF827" s="17">
        <v>11.59</v>
      </c>
      <c r="IG827" s="17">
        <v>11.59</v>
      </c>
      <c r="IH827" s="17">
        <v>11.6</v>
      </c>
      <c r="II827" s="17">
        <v>11.58</v>
      </c>
      <c r="IJ827" s="17">
        <v>11.59</v>
      </c>
      <c r="IK827" s="17">
        <v>11.58</v>
      </c>
      <c r="IL827" s="17">
        <v>11.58</v>
      </c>
      <c r="IM827" s="17">
        <v>11.57</v>
      </c>
      <c r="IN827" s="17">
        <v>11.57</v>
      </c>
      <c r="IO827" s="17">
        <v>11.56</v>
      </c>
      <c r="IP827" s="17">
        <v>11.56</v>
      </c>
      <c r="IQ827" s="17">
        <v>11.55</v>
      </c>
      <c r="IR827" s="17">
        <v>11.55</v>
      </c>
      <c r="IS827" s="17">
        <v>11.55</v>
      </c>
      <c r="IT827" s="17">
        <v>11.54</v>
      </c>
      <c r="IU827" s="17">
        <v>11.56</v>
      </c>
      <c r="IV827" s="17">
        <v>11.56</v>
      </c>
      <c r="IW827" s="17">
        <v>11.56</v>
      </c>
      <c r="IX827" s="17">
        <v>11.56</v>
      </c>
      <c r="IY827" s="17">
        <v>11.56</v>
      </c>
    </row>
    <row r="828" spans="1:259" x14ac:dyDescent="0.15">
      <c r="A828" s="17" t="s">
        <v>4576</v>
      </c>
      <c r="B828" s="17" t="s">
        <v>4920</v>
      </c>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c r="AA828" s="26"/>
      <c r="AB828" s="17"/>
      <c r="AC828" s="26"/>
      <c r="AD828" s="26"/>
      <c r="AE828" s="17"/>
      <c r="AF828" s="17"/>
      <c r="AG828" s="17"/>
      <c r="AH828" s="17"/>
      <c r="AI828" s="17"/>
      <c r="AJ828" s="17"/>
      <c r="AK828" s="17"/>
      <c r="AL828" s="17"/>
      <c r="AM828" s="17"/>
      <c r="AN828" s="17"/>
      <c r="AO828" s="17"/>
      <c r="AP828" s="17"/>
      <c r="AQ828" s="17"/>
      <c r="AR828" s="17"/>
      <c r="AS828" s="17"/>
      <c r="AT828" s="17"/>
      <c r="AU828" s="17"/>
      <c r="AV828" s="17"/>
      <c r="AW828" s="17"/>
      <c r="AX828" s="17"/>
      <c r="AY828" s="17"/>
      <c r="AZ828" s="17"/>
      <c r="BA828" s="17"/>
      <c r="BB828" s="17"/>
      <c r="BC828" s="17"/>
      <c r="BD828" s="17"/>
      <c r="BE828" s="17"/>
      <c r="BF828" s="17"/>
      <c r="BG828" s="17"/>
      <c r="BH828" s="17"/>
      <c r="BI828" s="17"/>
      <c r="BJ828" s="26"/>
      <c r="BK828" s="17"/>
      <c r="BL828" s="17"/>
      <c r="BM828" s="17"/>
      <c r="BN828" s="17"/>
      <c r="BO828" s="17"/>
      <c r="BP828" s="17"/>
      <c r="BQ828" s="17"/>
      <c r="BR828" s="17"/>
      <c r="BS828" s="17"/>
      <c r="BT828" s="17"/>
      <c r="BU828" s="17"/>
      <c r="BV828" s="17"/>
      <c r="BW828" s="17"/>
      <c r="BX828" s="26"/>
      <c r="BY828" s="26"/>
      <c r="BZ828" s="26"/>
      <c r="CA828" s="26"/>
      <c r="CB828" s="26"/>
      <c r="CC828" s="17"/>
      <c r="CD828" s="17"/>
      <c r="CE828" s="17"/>
      <c r="CF828" s="17"/>
      <c r="CG828" s="17"/>
      <c r="CH828" s="17"/>
      <c r="CI828" s="17"/>
      <c r="CJ828" s="26"/>
      <c r="CK828" s="17"/>
      <c r="CL828" s="17"/>
      <c r="CM828" s="17"/>
      <c r="CN828" s="17"/>
      <c r="CO828" s="17"/>
      <c r="CP828" s="17"/>
      <c r="CQ828" s="17"/>
      <c r="CR828" s="17"/>
      <c r="CS828" s="17"/>
      <c r="CT828" s="17"/>
      <c r="CU828" s="17"/>
      <c r="CV828" s="17"/>
      <c r="CW828" s="17"/>
      <c r="CX828" s="17"/>
      <c r="CY828" s="26"/>
      <c r="CZ828" s="26"/>
      <c r="DA828" s="26"/>
      <c r="DB828" s="17"/>
      <c r="DC828" s="17"/>
      <c r="DD828" s="17"/>
      <c r="DE828" s="17"/>
      <c r="DF828" s="17"/>
      <c r="DG828" s="17"/>
      <c r="DH828" s="26"/>
      <c r="DI828" s="17"/>
      <c r="DJ828" s="17"/>
      <c r="DK828" s="17"/>
      <c r="DL828" s="17"/>
      <c r="DM828" s="17">
        <v>9.25</v>
      </c>
      <c r="DN828" s="17">
        <v>9.26</v>
      </c>
      <c r="DO828" s="17">
        <v>9.27</v>
      </c>
      <c r="DP828" s="17">
        <v>9.26</v>
      </c>
      <c r="DQ828" s="17">
        <v>9.27</v>
      </c>
      <c r="DR828" s="17">
        <v>9.27</v>
      </c>
      <c r="DS828" s="17">
        <v>9.25</v>
      </c>
      <c r="DT828" s="17">
        <v>9.25</v>
      </c>
      <c r="DU828" s="17">
        <v>9.26</v>
      </c>
      <c r="DV828" s="17">
        <v>9.25</v>
      </c>
      <c r="DW828" s="17">
        <v>9.24</v>
      </c>
      <c r="DX828" s="17">
        <v>9.25</v>
      </c>
      <c r="DY828" s="17">
        <v>9.25</v>
      </c>
      <c r="DZ828" s="17">
        <v>9.25</v>
      </c>
      <c r="EA828" s="17">
        <v>9.25</v>
      </c>
      <c r="EB828" s="17">
        <v>9.24</v>
      </c>
      <c r="EC828" s="17">
        <v>9.24</v>
      </c>
      <c r="ED828" s="17">
        <v>9.24</v>
      </c>
      <c r="EE828" s="17">
        <v>9.23</v>
      </c>
      <c r="EF828" s="17">
        <v>9.24</v>
      </c>
      <c r="EG828" s="17">
        <v>9.24</v>
      </c>
      <c r="EH828" s="17">
        <v>9.24</v>
      </c>
      <c r="EI828" s="17">
        <v>9.24</v>
      </c>
      <c r="EJ828" s="17">
        <v>9.23</v>
      </c>
      <c r="EK828" s="17">
        <v>9.25</v>
      </c>
      <c r="EL828" s="17">
        <v>9.25</v>
      </c>
      <c r="EM828" s="17">
        <v>9.26</v>
      </c>
      <c r="EN828" s="17">
        <v>9.25</v>
      </c>
      <c r="EO828" s="17">
        <v>9.23</v>
      </c>
      <c r="EP828" s="17">
        <v>9.24</v>
      </c>
      <c r="EQ828" s="17">
        <v>9.25</v>
      </c>
      <c r="ER828" s="17">
        <v>9.26</v>
      </c>
      <c r="ES828" s="17">
        <v>9.26</v>
      </c>
      <c r="ET828" s="17">
        <v>9.26</v>
      </c>
      <c r="EU828" s="17">
        <v>9.26</v>
      </c>
      <c r="EV828" s="17">
        <v>9.2799999999999994</v>
      </c>
      <c r="EW828" s="17">
        <v>9.27</v>
      </c>
      <c r="EX828" s="17">
        <v>9.26</v>
      </c>
      <c r="EY828" s="17">
        <v>9.26</v>
      </c>
      <c r="EZ828" s="17">
        <v>9.24</v>
      </c>
      <c r="FA828" s="17">
        <v>9.25</v>
      </c>
      <c r="FB828" s="17">
        <v>9.25</v>
      </c>
      <c r="FC828" s="17">
        <v>9.25</v>
      </c>
      <c r="FD828" s="17">
        <v>9.26</v>
      </c>
      <c r="FE828" s="17">
        <v>9.25</v>
      </c>
      <c r="FF828" s="17">
        <v>9.25</v>
      </c>
      <c r="FG828" s="17">
        <v>9.26</v>
      </c>
      <c r="FH828" s="17">
        <v>9.25</v>
      </c>
      <c r="FI828" s="17">
        <v>9.27</v>
      </c>
      <c r="FJ828" s="17">
        <v>9.25</v>
      </c>
      <c r="FK828" s="17">
        <v>9.27</v>
      </c>
      <c r="FL828" s="17">
        <v>9.25</v>
      </c>
      <c r="FM828" s="17">
        <v>9.25</v>
      </c>
      <c r="FN828" s="17">
        <v>9.24</v>
      </c>
      <c r="FO828" s="17">
        <v>9.24</v>
      </c>
      <c r="FP828" s="17">
        <v>9.27</v>
      </c>
      <c r="FQ828" s="17">
        <v>9.24</v>
      </c>
      <c r="FR828" s="17">
        <v>9.2200000000000006</v>
      </c>
      <c r="FS828" s="17">
        <v>9.2200000000000006</v>
      </c>
      <c r="FT828" s="17">
        <v>9.23</v>
      </c>
      <c r="FU828" s="17">
        <v>9.24</v>
      </c>
      <c r="FV828" s="17">
        <v>9.23</v>
      </c>
      <c r="FW828" s="17">
        <v>9.24</v>
      </c>
      <c r="FX828" s="17">
        <v>9.25</v>
      </c>
      <c r="FY828" s="17">
        <v>9.24</v>
      </c>
      <c r="FZ828" s="17">
        <v>9.26</v>
      </c>
      <c r="GA828" s="17">
        <v>9.26</v>
      </c>
      <c r="GB828" s="17">
        <v>9.25</v>
      </c>
      <c r="GC828" s="17">
        <v>9.27</v>
      </c>
      <c r="GD828" s="17">
        <v>9.26</v>
      </c>
      <c r="GE828" s="17">
        <v>9.25</v>
      </c>
      <c r="GF828" s="17">
        <v>9.26</v>
      </c>
      <c r="GG828" s="17">
        <v>9.26</v>
      </c>
      <c r="GH828" s="17">
        <v>9.25</v>
      </c>
      <c r="GI828" s="17">
        <v>9.24</v>
      </c>
      <c r="GJ828" s="17">
        <v>9.24</v>
      </c>
      <c r="GK828" s="17">
        <v>9.24</v>
      </c>
      <c r="GL828" s="17">
        <v>9.23</v>
      </c>
      <c r="GM828" s="17">
        <v>9.23</v>
      </c>
      <c r="GN828" s="17">
        <v>9.23</v>
      </c>
      <c r="GO828" s="17">
        <v>9.23</v>
      </c>
      <c r="GP828" s="17">
        <v>9.25</v>
      </c>
      <c r="GQ828" s="17">
        <v>9.23</v>
      </c>
      <c r="GR828" s="17">
        <v>9.23</v>
      </c>
      <c r="GS828" s="17">
        <v>9.24</v>
      </c>
      <c r="GT828" s="17">
        <v>9.23</v>
      </c>
      <c r="GU828" s="17">
        <v>9.24</v>
      </c>
      <c r="GV828" s="17">
        <v>9.23</v>
      </c>
      <c r="GW828" s="17">
        <v>9.24</v>
      </c>
      <c r="GX828" s="17">
        <v>9.24</v>
      </c>
      <c r="GY828" s="17">
        <v>9.25</v>
      </c>
      <c r="GZ828" s="17">
        <v>9.24</v>
      </c>
      <c r="HA828" s="17">
        <v>9.26</v>
      </c>
      <c r="HB828" s="17">
        <v>9.25</v>
      </c>
      <c r="HC828" s="17">
        <v>9.25</v>
      </c>
      <c r="HD828" s="17">
        <v>9.26</v>
      </c>
      <c r="HE828" s="17">
        <v>9.25</v>
      </c>
      <c r="HF828" s="17">
        <v>9.26</v>
      </c>
      <c r="HG828" s="17">
        <v>9.25</v>
      </c>
      <c r="HH828" s="17">
        <v>9.25</v>
      </c>
      <c r="HI828" s="17">
        <v>9.25</v>
      </c>
      <c r="HJ828" s="17">
        <v>9.25</v>
      </c>
      <c r="HK828" s="17">
        <v>9.24</v>
      </c>
      <c r="HL828" s="17">
        <v>9.23</v>
      </c>
      <c r="HM828" s="17">
        <v>9.23</v>
      </c>
      <c r="HN828" s="17">
        <v>9.23</v>
      </c>
      <c r="HO828" s="17">
        <v>9.2200000000000006</v>
      </c>
      <c r="HP828" s="17">
        <v>9.2200000000000006</v>
      </c>
      <c r="HQ828" s="17">
        <v>9.23</v>
      </c>
      <c r="HR828" s="17">
        <v>9.2200000000000006</v>
      </c>
      <c r="HS828" s="17">
        <v>9.2200000000000006</v>
      </c>
      <c r="HT828" s="17">
        <v>9.2200000000000006</v>
      </c>
      <c r="HU828" s="17">
        <v>9.2200000000000006</v>
      </c>
      <c r="HV828" s="17">
        <v>9.24</v>
      </c>
      <c r="HW828" s="17">
        <v>9.25</v>
      </c>
      <c r="HX828" s="17">
        <v>9.25</v>
      </c>
      <c r="HY828" s="17">
        <v>9.24</v>
      </c>
      <c r="HZ828" s="17">
        <v>9.26</v>
      </c>
      <c r="IA828" s="17">
        <v>9.26</v>
      </c>
      <c r="IB828" s="17">
        <v>9.24</v>
      </c>
      <c r="IC828" s="17">
        <v>9.25</v>
      </c>
      <c r="ID828" s="17">
        <v>9.24</v>
      </c>
      <c r="IE828" s="17">
        <v>9.25</v>
      </c>
      <c r="IF828" s="17">
        <v>9.25</v>
      </c>
      <c r="IG828" s="17">
        <v>9.23</v>
      </c>
      <c r="IH828" s="17">
        <v>9.23</v>
      </c>
      <c r="II828" s="17">
        <v>9.2200000000000006</v>
      </c>
      <c r="IJ828" s="17">
        <v>9.2100000000000009</v>
      </c>
      <c r="IK828" s="17">
        <v>9.23</v>
      </c>
      <c r="IL828" s="17">
        <v>9.23</v>
      </c>
      <c r="IM828" s="17">
        <v>9.24</v>
      </c>
      <c r="IN828" s="17">
        <v>9.23</v>
      </c>
      <c r="IO828" s="17">
        <v>9.24</v>
      </c>
      <c r="IP828" s="17">
        <v>9.24</v>
      </c>
      <c r="IQ828" s="17">
        <v>9.23</v>
      </c>
      <c r="IR828" s="17">
        <v>9.2200000000000006</v>
      </c>
      <c r="IS828" s="17">
        <v>9.23</v>
      </c>
      <c r="IT828" s="17">
        <v>9.23</v>
      </c>
      <c r="IU828" s="17">
        <v>9.23</v>
      </c>
      <c r="IV828" s="17">
        <v>9.23</v>
      </c>
      <c r="IW828" s="17">
        <v>9.23</v>
      </c>
      <c r="IX828" s="17">
        <v>9.23</v>
      </c>
      <c r="IY828" s="17">
        <v>9.25</v>
      </c>
    </row>
    <row r="829" spans="1:259" x14ac:dyDescent="0.15">
      <c r="A829" s="17" t="s">
        <v>3172</v>
      </c>
      <c r="B829" s="17" t="s">
        <v>3173</v>
      </c>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c r="AA829" s="26"/>
      <c r="AB829" s="17"/>
      <c r="AC829" s="26"/>
      <c r="AD829" s="26"/>
      <c r="AE829" s="17"/>
      <c r="AF829" s="17"/>
      <c r="AG829" s="17"/>
      <c r="AH829" s="17"/>
      <c r="AI829" s="17"/>
      <c r="AJ829" s="17"/>
      <c r="AK829" s="17"/>
      <c r="AL829" s="17"/>
      <c r="AM829" s="17"/>
      <c r="AN829" s="17"/>
      <c r="AO829" s="17"/>
      <c r="AP829" s="17"/>
      <c r="AQ829" s="17"/>
      <c r="AR829" s="17"/>
      <c r="AS829" s="17"/>
      <c r="AT829" s="17"/>
      <c r="AU829" s="17"/>
      <c r="AV829" s="17"/>
      <c r="AW829" s="17"/>
      <c r="AX829" s="17"/>
      <c r="AY829" s="17"/>
      <c r="AZ829" s="17"/>
      <c r="BA829" s="17"/>
      <c r="BB829" s="17"/>
      <c r="BC829" s="17"/>
      <c r="BD829" s="17"/>
      <c r="BE829" s="17"/>
      <c r="BF829" s="17"/>
      <c r="BG829" s="17"/>
      <c r="BH829" s="17"/>
      <c r="BI829" s="17"/>
      <c r="BJ829" s="26"/>
      <c r="BK829" s="17"/>
      <c r="BL829" s="17"/>
      <c r="BM829" s="17"/>
      <c r="BN829" s="17"/>
      <c r="BO829" s="17"/>
      <c r="BP829" s="17"/>
      <c r="BQ829" s="17"/>
      <c r="BR829" s="17"/>
      <c r="BS829" s="17"/>
      <c r="BT829" s="17"/>
      <c r="BU829" s="17"/>
      <c r="BV829" s="17"/>
      <c r="BW829" s="17"/>
      <c r="BX829" s="26"/>
      <c r="BY829" s="26"/>
      <c r="BZ829" s="26"/>
      <c r="CA829" s="26"/>
      <c r="CB829" s="26"/>
      <c r="CC829" s="17"/>
      <c r="CD829" s="17"/>
      <c r="CE829" s="17"/>
      <c r="CF829" s="17"/>
      <c r="CG829" s="17"/>
      <c r="CH829" s="17"/>
      <c r="CI829" s="17"/>
      <c r="CJ829" s="26"/>
      <c r="CK829" s="17"/>
      <c r="CL829" s="17"/>
      <c r="CM829" s="17"/>
      <c r="CN829" s="17"/>
      <c r="CO829" s="17"/>
      <c r="CP829" s="17"/>
      <c r="CQ829" s="17"/>
      <c r="CR829" s="17"/>
      <c r="CS829" s="17"/>
      <c r="CT829" s="17"/>
      <c r="CU829" s="17"/>
      <c r="CV829" s="17"/>
      <c r="CW829" s="17"/>
      <c r="CX829" s="17"/>
      <c r="CY829" s="26"/>
      <c r="CZ829" s="26"/>
      <c r="DA829" s="26"/>
      <c r="DB829" s="17"/>
      <c r="DC829" s="17"/>
      <c r="DD829" s="17"/>
      <c r="DE829" s="17"/>
      <c r="DF829" s="17"/>
      <c r="DG829" s="17"/>
      <c r="DH829" s="26"/>
      <c r="DI829" s="17"/>
      <c r="DJ829" s="17"/>
      <c r="DK829" s="17"/>
      <c r="DL829" s="17"/>
      <c r="DM829" s="17">
        <v>17.829999999999998</v>
      </c>
      <c r="DN829" s="17">
        <v>17.809999999999999</v>
      </c>
      <c r="DO829" s="17">
        <v>17.82</v>
      </c>
      <c r="DP829" s="17">
        <v>17.86</v>
      </c>
      <c r="DQ829" s="17">
        <v>17.920000000000002</v>
      </c>
      <c r="DR829" s="17">
        <v>17.940000000000001</v>
      </c>
      <c r="DS829" s="17">
        <v>17.93</v>
      </c>
      <c r="DT829" s="17">
        <v>17.87</v>
      </c>
      <c r="DU829" s="17">
        <v>17.899999999999999</v>
      </c>
      <c r="DV829" s="17">
        <v>17.899999999999999</v>
      </c>
      <c r="DW829" s="17">
        <v>17.899999999999999</v>
      </c>
      <c r="DX829" s="17">
        <v>17.97</v>
      </c>
      <c r="DY829" s="17">
        <v>17.93</v>
      </c>
      <c r="DZ829" s="17">
        <v>17.91</v>
      </c>
      <c r="EA829" s="17">
        <v>17.899999999999999</v>
      </c>
      <c r="EB829" s="17">
        <v>17.86</v>
      </c>
      <c r="EC829" s="17">
        <v>17.920000000000002</v>
      </c>
      <c r="ED829" s="17">
        <v>17.899999999999999</v>
      </c>
      <c r="EE829" s="17">
        <v>17.899999999999999</v>
      </c>
      <c r="EF829" s="17">
        <v>17.899999999999999</v>
      </c>
      <c r="EG829" s="17">
        <v>17.93</v>
      </c>
      <c r="EH829" s="17">
        <v>17.920000000000002</v>
      </c>
      <c r="EI829" s="17">
        <v>17.920000000000002</v>
      </c>
      <c r="EJ829" s="17">
        <v>17.96</v>
      </c>
      <c r="EK829" s="17">
        <v>17.93</v>
      </c>
      <c r="EL829" s="17">
        <v>17.93</v>
      </c>
      <c r="EM829" s="17">
        <v>17.98</v>
      </c>
      <c r="EN829" s="17">
        <v>17.98</v>
      </c>
      <c r="EO829" s="17">
        <v>17.98</v>
      </c>
      <c r="EP829" s="17">
        <v>17.97</v>
      </c>
      <c r="EQ829" s="17">
        <v>17.96</v>
      </c>
      <c r="ER829" s="17">
        <v>17.95</v>
      </c>
      <c r="ES829" s="17">
        <v>18.05</v>
      </c>
      <c r="ET829" s="17">
        <v>18</v>
      </c>
      <c r="EU829" s="17">
        <v>18.010000000000002</v>
      </c>
      <c r="EV829" s="17">
        <v>18.03</v>
      </c>
      <c r="EW829" s="17">
        <v>17.989999999999998</v>
      </c>
      <c r="EX829" s="17">
        <v>18</v>
      </c>
      <c r="EY829" s="17">
        <v>18</v>
      </c>
      <c r="EZ829" s="17">
        <v>18</v>
      </c>
      <c r="FA829" s="17">
        <v>18.010000000000002</v>
      </c>
      <c r="FB829" s="17">
        <v>18</v>
      </c>
      <c r="FC829" s="17">
        <v>17.97</v>
      </c>
      <c r="FD829" s="17">
        <v>17.96</v>
      </c>
      <c r="FE829" s="17">
        <v>17.95</v>
      </c>
      <c r="FF829" s="17">
        <v>17.96</v>
      </c>
      <c r="FG829" s="17">
        <v>17.95</v>
      </c>
      <c r="FH829" s="17">
        <v>17.920000000000002</v>
      </c>
      <c r="FI829" s="17">
        <v>17.91</v>
      </c>
      <c r="FJ829" s="17">
        <v>17.93</v>
      </c>
      <c r="FK829" s="17">
        <v>17.95</v>
      </c>
      <c r="FL829" s="17">
        <v>17.96</v>
      </c>
      <c r="FM829" s="17">
        <v>17.93</v>
      </c>
      <c r="FN829" s="17">
        <v>17.940000000000001</v>
      </c>
      <c r="FO829" s="17">
        <v>17.93</v>
      </c>
      <c r="FP829" s="17">
        <v>17.93</v>
      </c>
      <c r="FQ829" s="17">
        <v>17.93</v>
      </c>
      <c r="FR829" s="17">
        <v>17.95</v>
      </c>
      <c r="FS829" s="17">
        <v>17.940000000000001</v>
      </c>
      <c r="FT829" s="17">
        <v>17.96</v>
      </c>
      <c r="FU829" s="17">
        <v>17.93</v>
      </c>
      <c r="FV829" s="17">
        <v>17.93</v>
      </c>
      <c r="FW829" s="17">
        <v>17.940000000000001</v>
      </c>
      <c r="FX829" s="17">
        <v>17.95</v>
      </c>
      <c r="FY829" s="17">
        <v>17.95</v>
      </c>
      <c r="FZ829" s="17">
        <v>17.96</v>
      </c>
      <c r="GA829" s="17">
        <v>17.96</v>
      </c>
      <c r="GB829" s="17">
        <v>17.940000000000001</v>
      </c>
      <c r="GC829" s="17">
        <v>17.95</v>
      </c>
      <c r="GD829" s="17">
        <v>17.96</v>
      </c>
      <c r="GE829" s="17">
        <v>17.96</v>
      </c>
      <c r="GF829" s="17">
        <v>17.989999999999998</v>
      </c>
      <c r="GG829" s="17">
        <v>17.940000000000001</v>
      </c>
      <c r="GH829" s="17">
        <v>17.93</v>
      </c>
      <c r="GI829" s="17">
        <v>17.91</v>
      </c>
      <c r="GJ829" s="17">
        <v>17.899999999999999</v>
      </c>
      <c r="GK829" s="17">
        <v>17.87</v>
      </c>
      <c r="GL829" s="17">
        <v>17.86</v>
      </c>
      <c r="GM829" s="17">
        <v>17.86</v>
      </c>
      <c r="GN829" s="17">
        <v>17.899999999999999</v>
      </c>
      <c r="GO829" s="17">
        <v>17.89</v>
      </c>
      <c r="GP829" s="17">
        <v>17.88</v>
      </c>
      <c r="GQ829" s="17">
        <v>17.89</v>
      </c>
      <c r="GR829" s="17">
        <v>17.89</v>
      </c>
      <c r="GS829" s="17">
        <v>17.89</v>
      </c>
      <c r="GT829" s="17">
        <v>17.89</v>
      </c>
      <c r="GU829" s="17">
        <v>17.89</v>
      </c>
      <c r="GV829" s="17">
        <v>17.899999999999999</v>
      </c>
      <c r="GW829" s="17">
        <v>17.899999999999999</v>
      </c>
      <c r="GX829" s="17">
        <v>17.89</v>
      </c>
      <c r="GY829" s="17">
        <v>17.89</v>
      </c>
      <c r="GZ829" s="17">
        <v>17.899999999999999</v>
      </c>
      <c r="HA829" s="17">
        <v>17.899999999999999</v>
      </c>
      <c r="HB829" s="17">
        <v>17.91</v>
      </c>
      <c r="HC829" s="17">
        <v>17.95</v>
      </c>
      <c r="HD829" s="17">
        <v>17.93</v>
      </c>
      <c r="HE829" s="17">
        <v>17.940000000000001</v>
      </c>
      <c r="HF829" s="17">
        <v>17.93</v>
      </c>
      <c r="HG829" s="17">
        <v>17.920000000000002</v>
      </c>
      <c r="HH829" s="17">
        <v>17.91</v>
      </c>
      <c r="HI829" s="17">
        <v>17.91</v>
      </c>
      <c r="HJ829" s="17">
        <v>17.91</v>
      </c>
      <c r="HK829" s="17">
        <v>17.899999999999999</v>
      </c>
      <c r="HL829" s="17">
        <v>17.899999999999999</v>
      </c>
      <c r="HM829" s="17">
        <v>17.88</v>
      </c>
      <c r="HN829" s="17">
        <v>17.850000000000001</v>
      </c>
      <c r="HO829" s="17">
        <v>17.79</v>
      </c>
      <c r="HP829" s="17">
        <v>17.8</v>
      </c>
      <c r="HQ829" s="17">
        <v>17.809999999999999</v>
      </c>
      <c r="HR829" s="17">
        <v>17.82</v>
      </c>
      <c r="HS829" s="17">
        <v>17.82</v>
      </c>
      <c r="HT829" s="17">
        <v>17.809999999999999</v>
      </c>
      <c r="HU829" s="17">
        <v>17.84</v>
      </c>
      <c r="HV829" s="17">
        <v>17.850000000000001</v>
      </c>
      <c r="HW829" s="17">
        <v>17.829999999999998</v>
      </c>
      <c r="HX829" s="17">
        <v>17.829999999999998</v>
      </c>
      <c r="HY829" s="17">
        <v>17.829999999999998</v>
      </c>
      <c r="HZ829" s="17">
        <v>17.809999999999999</v>
      </c>
      <c r="IA829" s="17">
        <v>17.82</v>
      </c>
      <c r="IB829" s="17">
        <v>17.8</v>
      </c>
      <c r="IC829" s="17">
        <v>17.79</v>
      </c>
      <c r="ID829" s="17">
        <v>17.77</v>
      </c>
      <c r="IE829" s="17">
        <v>17.78</v>
      </c>
      <c r="IF829" s="17">
        <v>17.75</v>
      </c>
      <c r="IG829" s="17">
        <v>17.760000000000002</v>
      </c>
      <c r="IH829" s="17">
        <v>17.760000000000002</v>
      </c>
      <c r="II829" s="17">
        <v>17.75</v>
      </c>
      <c r="IJ829" s="17">
        <v>17.72</v>
      </c>
      <c r="IK829" s="17">
        <v>17.75</v>
      </c>
      <c r="IL829" s="17">
        <v>17.77</v>
      </c>
      <c r="IM829" s="17">
        <v>17.77</v>
      </c>
      <c r="IN829" s="17">
        <v>17.760000000000002</v>
      </c>
      <c r="IO829" s="17">
        <v>17.77</v>
      </c>
      <c r="IP829" s="17">
        <v>17.8</v>
      </c>
      <c r="IQ829" s="17">
        <v>17.79</v>
      </c>
      <c r="IR829" s="17">
        <v>17.78</v>
      </c>
      <c r="IS829" s="17">
        <v>17.77</v>
      </c>
      <c r="IT829" s="17">
        <v>17.77</v>
      </c>
      <c r="IU829" s="17">
        <v>17.79</v>
      </c>
      <c r="IV829" s="17">
        <v>17.78</v>
      </c>
      <c r="IW829" s="17">
        <v>17.78</v>
      </c>
      <c r="IX829" s="17">
        <v>17.78</v>
      </c>
      <c r="IY829" s="17">
        <v>17.78</v>
      </c>
    </row>
    <row r="830" spans="1:259" x14ac:dyDescent="0.15">
      <c r="A830" s="17" t="s">
        <v>2954</v>
      </c>
      <c r="B830" s="17" t="s">
        <v>2955</v>
      </c>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c r="AA830" s="26"/>
      <c r="AB830" s="17"/>
      <c r="AC830" s="26"/>
      <c r="AD830" s="26"/>
      <c r="AE830" s="17"/>
      <c r="AF830" s="17"/>
      <c r="AG830" s="17"/>
      <c r="AH830" s="17"/>
      <c r="AI830" s="17"/>
      <c r="AJ830" s="17"/>
      <c r="AK830" s="17"/>
      <c r="AL830" s="17"/>
      <c r="AM830" s="17"/>
      <c r="AN830" s="17"/>
      <c r="AO830" s="17"/>
      <c r="AP830" s="17"/>
      <c r="AQ830" s="17"/>
      <c r="AR830" s="17"/>
      <c r="AS830" s="17"/>
      <c r="AT830" s="17"/>
      <c r="AU830" s="17"/>
      <c r="AV830" s="17"/>
      <c r="AW830" s="17"/>
      <c r="AX830" s="17"/>
      <c r="AY830" s="17"/>
      <c r="AZ830" s="17"/>
      <c r="BA830" s="17"/>
      <c r="BB830" s="17"/>
      <c r="BC830" s="17"/>
      <c r="BD830" s="17"/>
      <c r="BE830" s="17"/>
      <c r="BF830" s="17"/>
      <c r="BG830" s="17"/>
      <c r="BH830" s="17"/>
      <c r="BI830" s="17"/>
      <c r="BJ830" s="26"/>
      <c r="BK830" s="17"/>
      <c r="BL830" s="17"/>
      <c r="BM830" s="17"/>
      <c r="BN830" s="17"/>
      <c r="BO830" s="17"/>
      <c r="BP830" s="17"/>
      <c r="BQ830" s="17"/>
      <c r="BR830" s="17"/>
      <c r="BS830" s="17"/>
      <c r="BT830" s="17"/>
      <c r="BU830" s="17"/>
      <c r="BV830" s="17"/>
      <c r="BW830" s="17"/>
      <c r="BX830" s="26"/>
      <c r="BY830" s="26"/>
      <c r="BZ830" s="26"/>
      <c r="CA830" s="26"/>
      <c r="CB830" s="26"/>
      <c r="CC830" s="17"/>
      <c r="CD830" s="17"/>
      <c r="CE830" s="17"/>
      <c r="CF830" s="17"/>
      <c r="CG830" s="17"/>
      <c r="CH830" s="17"/>
      <c r="CI830" s="17"/>
      <c r="CJ830" s="26"/>
      <c r="CK830" s="17"/>
      <c r="CL830" s="17"/>
      <c r="CM830" s="17"/>
      <c r="CN830" s="17"/>
      <c r="CO830" s="17"/>
      <c r="CP830" s="17"/>
      <c r="CQ830" s="17"/>
      <c r="CR830" s="17"/>
      <c r="CS830" s="17"/>
      <c r="CT830" s="17"/>
      <c r="CU830" s="17"/>
      <c r="CV830" s="17"/>
      <c r="CW830" s="17"/>
      <c r="CX830" s="17"/>
      <c r="CY830" s="26"/>
      <c r="CZ830" s="26"/>
      <c r="DA830" s="26"/>
      <c r="DB830" s="17"/>
      <c r="DC830" s="17"/>
      <c r="DD830" s="17"/>
      <c r="DE830" s="17"/>
      <c r="DF830" s="17"/>
      <c r="DG830" s="17"/>
      <c r="DH830" s="26"/>
      <c r="DI830" s="17"/>
      <c r="DJ830" s="17"/>
      <c r="DK830" s="17"/>
      <c r="DL830" s="17"/>
      <c r="DM830" s="17">
        <v>25.14</v>
      </c>
      <c r="DN830" s="17">
        <v>25.15</v>
      </c>
      <c r="DO830" s="17">
        <v>25.14</v>
      </c>
      <c r="DP830" s="17">
        <v>25.1</v>
      </c>
      <c r="DQ830" s="17">
        <v>25.14</v>
      </c>
      <c r="DR830" s="17">
        <v>25.11</v>
      </c>
      <c r="DS830" s="17">
        <v>25.12</v>
      </c>
      <c r="DT830" s="17">
        <v>25.11</v>
      </c>
      <c r="DU830" s="17">
        <v>25.14</v>
      </c>
      <c r="DV830" s="17">
        <v>25.19</v>
      </c>
      <c r="DW830" s="17">
        <v>25.12</v>
      </c>
      <c r="DX830" s="17">
        <v>25.12</v>
      </c>
      <c r="DY830" s="17">
        <v>25.12</v>
      </c>
      <c r="DZ830" s="17">
        <v>25.08</v>
      </c>
      <c r="EA830" s="17">
        <v>25.09</v>
      </c>
      <c r="EB830" s="17">
        <v>25.09</v>
      </c>
      <c r="EC830" s="17">
        <v>25.09</v>
      </c>
      <c r="ED830" s="17">
        <v>25.09</v>
      </c>
      <c r="EE830" s="17">
        <v>25.09</v>
      </c>
      <c r="EF830" s="17">
        <v>25.1</v>
      </c>
      <c r="EG830" s="17">
        <v>25</v>
      </c>
      <c r="EH830" s="17">
        <v>24.97</v>
      </c>
      <c r="EI830" s="17">
        <v>25</v>
      </c>
      <c r="EJ830" s="17">
        <v>25</v>
      </c>
      <c r="EK830" s="17">
        <v>25</v>
      </c>
      <c r="EL830" s="17">
        <v>24.98</v>
      </c>
      <c r="EM830" s="17">
        <v>24.98</v>
      </c>
      <c r="EN830" s="17">
        <v>24.91</v>
      </c>
      <c r="EO830" s="17">
        <v>24.93</v>
      </c>
      <c r="EP830" s="17">
        <v>24.93</v>
      </c>
      <c r="EQ830" s="17">
        <v>24.97</v>
      </c>
      <c r="ER830" s="17">
        <v>24.94</v>
      </c>
      <c r="ES830" s="17">
        <v>24.96</v>
      </c>
      <c r="ET830" s="17">
        <v>24.96</v>
      </c>
      <c r="EU830" s="17">
        <v>24.95</v>
      </c>
      <c r="EV830" s="17">
        <v>24.96</v>
      </c>
      <c r="EW830" s="17">
        <v>24.96</v>
      </c>
      <c r="EX830" s="17">
        <v>24.92</v>
      </c>
      <c r="EY830" s="17">
        <v>24.91</v>
      </c>
      <c r="EZ830" s="17">
        <v>24.92</v>
      </c>
      <c r="FA830" s="17">
        <v>24.93</v>
      </c>
      <c r="FB830" s="17">
        <v>24.94</v>
      </c>
      <c r="FC830" s="17">
        <v>24.95</v>
      </c>
      <c r="FD830" s="17">
        <v>24.92</v>
      </c>
      <c r="FE830" s="17">
        <v>24.93</v>
      </c>
      <c r="FF830" s="17">
        <v>24.92</v>
      </c>
      <c r="FG830" s="17">
        <v>24.95</v>
      </c>
      <c r="FH830" s="17">
        <v>24.92</v>
      </c>
      <c r="FI830" s="17">
        <v>24.96</v>
      </c>
      <c r="FJ830" s="17">
        <v>24.96</v>
      </c>
      <c r="FK830" s="17">
        <v>24.96</v>
      </c>
      <c r="FL830" s="17">
        <v>24.9</v>
      </c>
      <c r="FM830" s="17">
        <v>24.89</v>
      </c>
      <c r="FN830" s="17">
        <v>24.9</v>
      </c>
      <c r="FO830" s="17">
        <v>24.87</v>
      </c>
      <c r="FP830" s="17">
        <v>24.88</v>
      </c>
      <c r="FQ830" s="17">
        <v>24.86</v>
      </c>
      <c r="FR830" s="17">
        <v>24.89</v>
      </c>
      <c r="FS830" s="17">
        <v>24.87</v>
      </c>
      <c r="FT830" s="17">
        <v>24.85</v>
      </c>
      <c r="FU830" s="17">
        <v>24.81</v>
      </c>
      <c r="FV830" s="17">
        <v>24.81</v>
      </c>
      <c r="FW830" s="17">
        <v>24.85</v>
      </c>
      <c r="FX830" s="17">
        <v>24.88</v>
      </c>
      <c r="FY830" s="17">
        <v>24.95</v>
      </c>
      <c r="FZ830" s="17">
        <v>24.93</v>
      </c>
      <c r="GA830" s="17">
        <v>24.91</v>
      </c>
      <c r="GB830" s="17">
        <v>24.93</v>
      </c>
      <c r="GC830" s="17">
        <v>24.91</v>
      </c>
      <c r="GD830" s="17">
        <v>24.94</v>
      </c>
      <c r="GE830" s="17">
        <v>24.94</v>
      </c>
      <c r="GF830" s="17">
        <v>24.93</v>
      </c>
      <c r="GG830" s="17">
        <v>24.93</v>
      </c>
      <c r="GH830" s="17">
        <v>24.92</v>
      </c>
      <c r="GI830" s="17">
        <v>24.9</v>
      </c>
      <c r="GJ830" s="17">
        <v>24.89</v>
      </c>
      <c r="GK830" s="17">
        <v>24.88</v>
      </c>
      <c r="GL830" s="17">
        <v>24.86</v>
      </c>
      <c r="GM830" s="17">
        <v>24.86</v>
      </c>
      <c r="GN830" s="17">
        <v>24.82</v>
      </c>
      <c r="GO830" s="17">
        <v>24.81</v>
      </c>
      <c r="GP830" s="17">
        <v>24.81</v>
      </c>
      <c r="GQ830" s="17">
        <v>24.8</v>
      </c>
      <c r="GR830" s="17">
        <v>24.78</v>
      </c>
      <c r="GS830" s="17">
        <v>24.75</v>
      </c>
      <c r="GT830" s="17">
        <v>24.79</v>
      </c>
      <c r="GU830" s="17">
        <v>24.75</v>
      </c>
      <c r="GV830" s="17">
        <v>24.79</v>
      </c>
      <c r="GW830" s="17">
        <v>24.8</v>
      </c>
      <c r="GX830" s="17">
        <v>24.78</v>
      </c>
      <c r="GY830" s="17">
        <v>24.8</v>
      </c>
      <c r="GZ830" s="17">
        <v>24.76</v>
      </c>
      <c r="HA830" s="17">
        <v>24.79</v>
      </c>
      <c r="HB830" s="17">
        <v>24.76</v>
      </c>
      <c r="HC830" s="17">
        <v>24.76</v>
      </c>
      <c r="HD830" s="17">
        <v>24.79</v>
      </c>
      <c r="HE830" s="17">
        <v>24.8</v>
      </c>
      <c r="HF830" s="17">
        <v>24.74</v>
      </c>
      <c r="HG830" s="17">
        <v>24.73</v>
      </c>
      <c r="HH830" s="17">
        <v>24.78</v>
      </c>
      <c r="HI830" s="17">
        <v>24.76</v>
      </c>
      <c r="HJ830" s="17">
        <v>24.76</v>
      </c>
      <c r="HK830" s="17">
        <v>24.78</v>
      </c>
      <c r="HL830" s="17">
        <v>24.78</v>
      </c>
      <c r="HM830" s="17">
        <v>24.77</v>
      </c>
      <c r="HN830" s="17">
        <v>24.76</v>
      </c>
      <c r="HO830" s="17">
        <v>24.79</v>
      </c>
      <c r="HP830" s="17">
        <v>24.8</v>
      </c>
      <c r="HQ830" s="17">
        <v>24.8</v>
      </c>
      <c r="HR830" s="17">
        <v>24.8</v>
      </c>
      <c r="HS830" s="17">
        <v>24.82</v>
      </c>
      <c r="HT830" s="17">
        <v>24.82</v>
      </c>
      <c r="HU830" s="17">
        <v>24.83</v>
      </c>
      <c r="HV830" s="17">
        <v>24.8</v>
      </c>
      <c r="HW830" s="17">
        <v>24.8</v>
      </c>
      <c r="HX830" s="17">
        <v>24.83</v>
      </c>
      <c r="HY830" s="17">
        <v>24.79</v>
      </c>
      <c r="HZ830" s="17">
        <v>24.77</v>
      </c>
      <c r="IA830" s="17">
        <v>24.76</v>
      </c>
      <c r="IB830" s="17">
        <v>24.77</v>
      </c>
      <c r="IC830" s="17">
        <v>24.76</v>
      </c>
      <c r="ID830" s="17">
        <v>24.76</v>
      </c>
      <c r="IE830" s="17">
        <v>24.76</v>
      </c>
      <c r="IF830" s="17">
        <v>24.75</v>
      </c>
      <c r="IG830" s="17">
        <v>24.76</v>
      </c>
      <c r="IH830" s="17">
        <v>24.75</v>
      </c>
      <c r="II830" s="17">
        <v>24.75</v>
      </c>
      <c r="IJ830" s="17">
        <v>24.76</v>
      </c>
      <c r="IK830" s="17">
        <v>24.75</v>
      </c>
      <c r="IL830" s="17">
        <v>24.76</v>
      </c>
      <c r="IM830" s="17">
        <v>24.76</v>
      </c>
      <c r="IN830" s="17">
        <v>24.77</v>
      </c>
      <c r="IO830" s="17">
        <v>24.77</v>
      </c>
      <c r="IP830" s="17">
        <v>24.77</v>
      </c>
      <c r="IQ830" s="17">
        <v>24.75</v>
      </c>
      <c r="IR830" s="17">
        <v>24.75</v>
      </c>
      <c r="IS830" s="17">
        <v>24.76</v>
      </c>
      <c r="IT830" s="17">
        <v>24.76</v>
      </c>
      <c r="IU830" s="17">
        <v>24.75</v>
      </c>
      <c r="IV830" s="17">
        <v>24.74</v>
      </c>
      <c r="IW830" s="17">
        <v>24.74</v>
      </c>
      <c r="IX830" s="17">
        <v>24.74</v>
      </c>
      <c r="IY830" s="17">
        <v>24.74</v>
      </c>
    </row>
    <row r="831" spans="1:259" x14ac:dyDescent="0.15">
      <c r="A831" s="17" t="s">
        <v>814</v>
      </c>
      <c r="B831" s="17" t="s">
        <v>815</v>
      </c>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c r="AA831" s="26"/>
      <c r="AB831" s="17"/>
      <c r="AC831" s="26"/>
      <c r="AD831" s="26"/>
      <c r="AE831" s="17"/>
      <c r="AF831" s="17"/>
      <c r="AG831" s="17"/>
      <c r="AH831" s="17"/>
      <c r="AI831" s="17"/>
      <c r="AJ831" s="17"/>
      <c r="AK831" s="17"/>
      <c r="AL831" s="17"/>
      <c r="AM831" s="17"/>
      <c r="AN831" s="17"/>
      <c r="AO831" s="17"/>
      <c r="AP831" s="17"/>
      <c r="AQ831" s="17"/>
      <c r="AR831" s="17"/>
      <c r="AS831" s="17"/>
      <c r="AT831" s="17"/>
      <c r="AU831" s="17"/>
      <c r="AV831" s="17"/>
      <c r="AW831" s="17"/>
      <c r="AX831" s="17"/>
      <c r="AY831" s="17"/>
      <c r="AZ831" s="17"/>
      <c r="BA831" s="17"/>
      <c r="BB831" s="17"/>
      <c r="BC831" s="17"/>
      <c r="BD831" s="17"/>
      <c r="BE831" s="17"/>
      <c r="BF831" s="17"/>
      <c r="BG831" s="17"/>
      <c r="BH831" s="17"/>
      <c r="BI831" s="17"/>
      <c r="BJ831" s="26"/>
      <c r="BK831" s="17"/>
      <c r="BL831" s="17"/>
      <c r="BM831" s="17"/>
      <c r="BN831" s="17"/>
      <c r="BO831" s="17"/>
      <c r="BP831" s="17"/>
      <c r="BQ831" s="17"/>
      <c r="BR831" s="17"/>
      <c r="BS831" s="17"/>
      <c r="BT831" s="17"/>
      <c r="BU831" s="17"/>
      <c r="BV831" s="17"/>
      <c r="BW831" s="17"/>
      <c r="BX831" s="26"/>
      <c r="BY831" s="26"/>
      <c r="BZ831" s="26"/>
      <c r="CA831" s="26"/>
      <c r="CB831" s="26"/>
      <c r="CC831" s="17"/>
      <c r="CD831" s="17"/>
      <c r="CE831" s="17"/>
      <c r="CF831" s="17"/>
      <c r="CG831" s="17"/>
      <c r="CH831" s="17"/>
      <c r="CI831" s="17"/>
      <c r="CJ831" s="26"/>
      <c r="CK831" s="17"/>
      <c r="CL831" s="17"/>
      <c r="CM831" s="17"/>
      <c r="CN831" s="17"/>
      <c r="CO831" s="17"/>
      <c r="CP831" s="17"/>
      <c r="CQ831" s="17"/>
      <c r="CR831" s="17"/>
      <c r="CS831" s="17"/>
      <c r="CT831" s="17"/>
      <c r="CU831" s="17"/>
      <c r="CV831" s="17"/>
      <c r="CW831" s="17"/>
      <c r="CX831" s="17"/>
      <c r="CY831" s="26"/>
      <c r="CZ831" s="26"/>
      <c r="DA831" s="26"/>
      <c r="DB831" s="17"/>
      <c r="DC831" s="17"/>
      <c r="DD831" s="17"/>
      <c r="DE831" s="17"/>
      <c r="DF831" s="17"/>
      <c r="DG831" s="17"/>
      <c r="DH831" s="26"/>
      <c r="DI831" s="17"/>
      <c r="DJ831" s="17"/>
      <c r="DK831" s="17"/>
      <c r="DL831" s="17"/>
      <c r="DM831" s="17">
        <v>5.43</v>
      </c>
      <c r="DN831" s="17">
        <v>5.43</v>
      </c>
      <c r="DO831" s="17">
        <v>5.43</v>
      </c>
      <c r="DP831" s="17">
        <v>5.43</v>
      </c>
      <c r="DQ831" s="17">
        <v>5.43</v>
      </c>
      <c r="DR831" s="17">
        <v>5.43</v>
      </c>
      <c r="DS831" s="17">
        <v>5.43</v>
      </c>
      <c r="DT831" s="17">
        <v>5.43</v>
      </c>
      <c r="DU831" s="17">
        <v>5.43</v>
      </c>
      <c r="DV831" s="17">
        <v>5.43</v>
      </c>
      <c r="DW831" s="17">
        <v>5.43</v>
      </c>
      <c r="DX831" s="17">
        <v>5.43</v>
      </c>
      <c r="DY831" s="17">
        <v>5.43</v>
      </c>
      <c r="DZ831" s="17">
        <v>5.43</v>
      </c>
      <c r="EA831" s="17">
        <v>5.43</v>
      </c>
      <c r="EB831" s="17">
        <v>5.43</v>
      </c>
      <c r="EC831" s="17">
        <v>5.43</v>
      </c>
      <c r="ED831" s="17">
        <v>5.43</v>
      </c>
      <c r="EE831" s="17">
        <v>5.43</v>
      </c>
      <c r="EF831" s="17">
        <v>5.43</v>
      </c>
      <c r="EG831" s="17">
        <v>5.43</v>
      </c>
      <c r="EH831" s="17">
        <v>5.44</v>
      </c>
      <c r="EI831" s="17">
        <v>5.43</v>
      </c>
      <c r="EJ831" s="17">
        <v>5.43</v>
      </c>
      <c r="EK831" s="17">
        <v>5.43</v>
      </c>
      <c r="EL831" s="17">
        <v>5.43</v>
      </c>
      <c r="EM831" s="17">
        <v>5.43</v>
      </c>
      <c r="EN831" s="17">
        <v>5.42</v>
      </c>
      <c r="EO831" s="17">
        <v>5.42</v>
      </c>
      <c r="EP831" s="17">
        <v>5.42</v>
      </c>
      <c r="EQ831" s="17">
        <v>5.42</v>
      </c>
      <c r="ER831" s="17">
        <v>5.42</v>
      </c>
      <c r="ES831" s="17">
        <v>5.42</v>
      </c>
      <c r="ET831" s="17">
        <v>5.42</v>
      </c>
      <c r="EU831" s="17">
        <v>5.42</v>
      </c>
      <c r="EV831" s="17">
        <v>5.42</v>
      </c>
      <c r="EW831" s="17">
        <v>5.42</v>
      </c>
      <c r="EX831" s="17">
        <v>5.42</v>
      </c>
      <c r="EY831" s="17">
        <v>5.42</v>
      </c>
      <c r="EZ831" s="17">
        <v>5.42</v>
      </c>
      <c r="FA831" s="17">
        <v>5.42</v>
      </c>
      <c r="FB831" s="17">
        <v>5.42</v>
      </c>
      <c r="FC831" s="17">
        <v>5.42</v>
      </c>
      <c r="FD831" s="17">
        <v>5.42</v>
      </c>
      <c r="FE831" s="17">
        <v>5.42</v>
      </c>
      <c r="FF831" s="17">
        <v>5.42</v>
      </c>
      <c r="FG831" s="17">
        <v>5.42</v>
      </c>
      <c r="FH831" s="17">
        <v>5.42</v>
      </c>
      <c r="FI831" s="17">
        <v>5.42</v>
      </c>
      <c r="FJ831" s="17">
        <v>5.42</v>
      </c>
      <c r="FK831" s="17">
        <v>5.42</v>
      </c>
      <c r="FL831" s="17">
        <v>5.42</v>
      </c>
      <c r="FM831" s="17">
        <v>5.42</v>
      </c>
      <c r="FN831" s="17">
        <v>5.43</v>
      </c>
      <c r="FO831" s="17">
        <v>5.43</v>
      </c>
      <c r="FP831" s="17">
        <v>5.43</v>
      </c>
      <c r="FQ831" s="17">
        <v>5.43</v>
      </c>
      <c r="FR831" s="17">
        <v>5.43</v>
      </c>
      <c r="FS831" s="17">
        <v>5.43</v>
      </c>
      <c r="FT831" s="17">
        <v>5.43</v>
      </c>
      <c r="FU831" s="17">
        <v>5.43</v>
      </c>
      <c r="FV831" s="17">
        <v>5.43</v>
      </c>
      <c r="FW831" s="17">
        <v>5.43</v>
      </c>
      <c r="FX831" s="17">
        <v>5.45</v>
      </c>
      <c r="FY831" s="17">
        <v>5.45</v>
      </c>
      <c r="FZ831" s="17">
        <v>5.45</v>
      </c>
      <c r="GA831" s="17">
        <v>5.44</v>
      </c>
      <c r="GB831" s="17">
        <v>5.44</v>
      </c>
      <c r="GC831" s="17">
        <v>5.45</v>
      </c>
      <c r="GD831" s="17">
        <v>5.45</v>
      </c>
      <c r="GE831" s="17">
        <v>5.45</v>
      </c>
      <c r="GF831" s="17">
        <v>5.45</v>
      </c>
      <c r="GG831" s="17">
        <v>5.45</v>
      </c>
      <c r="GH831" s="17">
        <v>5.44</v>
      </c>
      <c r="GI831" s="17">
        <v>5.45</v>
      </c>
      <c r="GJ831" s="17">
        <v>5.44</v>
      </c>
      <c r="GK831" s="17">
        <v>5.45</v>
      </c>
      <c r="GL831" s="17">
        <v>5.44</v>
      </c>
      <c r="GM831" s="17">
        <v>5.46</v>
      </c>
      <c r="GN831" s="17">
        <v>5.48</v>
      </c>
      <c r="GO831" s="17">
        <v>5.49</v>
      </c>
      <c r="GP831" s="17">
        <v>5.53</v>
      </c>
      <c r="GQ831" s="17">
        <v>5.5</v>
      </c>
      <c r="GR831" s="17">
        <v>5.53</v>
      </c>
      <c r="GS831" s="17">
        <v>5.54</v>
      </c>
      <c r="GT831" s="17">
        <v>5.55</v>
      </c>
      <c r="GU831" s="17">
        <v>5.55</v>
      </c>
      <c r="GV831" s="17">
        <v>5.53</v>
      </c>
      <c r="GW831" s="17">
        <v>5.53</v>
      </c>
      <c r="GX831" s="17">
        <v>5.53</v>
      </c>
      <c r="GY831" s="17">
        <v>5.53</v>
      </c>
      <c r="GZ831" s="17">
        <v>5.54</v>
      </c>
      <c r="HA831" s="17">
        <v>5.53</v>
      </c>
      <c r="HB831" s="17">
        <v>5.53</v>
      </c>
      <c r="HC831" s="17">
        <v>5.54</v>
      </c>
      <c r="HD831" s="17">
        <v>5.53</v>
      </c>
      <c r="HE831" s="17">
        <v>5.53</v>
      </c>
      <c r="HF831" s="17">
        <v>5.53</v>
      </c>
      <c r="HG831" s="17">
        <v>5.53</v>
      </c>
      <c r="HH831" s="17">
        <v>5.53</v>
      </c>
      <c r="HI831" s="17">
        <v>5.52</v>
      </c>
      <c r="HJ831" s="17">
        <v>5.52</v>
      </c>
      <c r="HK831" s="17">
        <v>5.52</v>
      </c>
      <c r="HL831" s="17">
        <v>5.52</v>
      </c>
      <c r="HM831" s="17">
        <v>5.52</v>
      </c>
      <c r="HN831" s="17">
        <v>5.52</v>
      </c>
      <c r="HO831" s="17">
        <v>5.52</v>
      </c>
      <c r="HP831" s="17">
        <v>5.52</v>
      </c>
      <c r="HQ831" s="17">
        <v>5.52</v>
      </c>
      <c r="HR831" s="17">
        <v>5.53</v>
      </c>
      <c r="HS831" s="17">
        <v>5.53</v>
      </c>
      <c r="HT831" s="17">
        <v>5.53</v>
      </c>
      <c r="HU831" s="17">
        <v>5.51</v>
      </c>
      <c r="HV831" s="17">
        <v>5.51</v>
      </c>
      <c r="HW831" s="17">
        <v>5.52</v>
      </c>
      <c r="HX831" s="17">
        <v>5.51</v>
      </c>
      <c r="HY831" s="17">
        <v>5.51</v>
      </c>
      <c r="HZ831" s="17">
        <v>5.51</v>
      </c>
      <c r="IA831" s="17">
        <v>5.51</v>
      </c>
      <c r="IB831" s="17">
        <v>5.51</v>
      </c>
      <c r="IC831" s="17">
        <v>5.52</v>
      </c>
      <c r="ID831" s="17">
        <v>5.53</v>
      </c>
      <c r="IE831" s="17">
        <v>5.52</v>
      </c>
      <c r="IF831" s="17">
        <v>5.52</v>
      </c>
      <c r="IG831" s="17">
        <v>5.53</v>
      </c>
      <c r="IH831" s="17">
        <v>5.53</v>
      </c>
      <c r="II831" s="17">
        <v>5.53</v>
      </c>
      <c r="IJ831" s="17">
        <v>5.53</v>
      </c>
      <c r="IK831" s="17">
        <v>5.53</v>
      </c>
      <c r="IL831" s="17">
        <v>5.53</v>
      </c>
      <c r="IM831" s="17">
        <v>5.53</v>
      </c>
      <c r="IN831" s="17">
        <v>5.52</v>
      </c>
      <c r="IO831" s="17">
        <v>5.53</v>
      </c>
      <c r="IP831" s="17">
        <v>5.54</v>
      </c>
      <c r="IQ831" s="17">
        <v>5.54</v>
      </c>
      <c r="IR831" s="17">
        <v>5.54</v>
      </c>
      <c r="IS831" s="17">
        <v>5.54</v>
      </c>
      <c r="IT831" s="17">
        <v>5.54</v>
      </c>
      <c r="IU831" s="17">
        <v>5.54</v>
      </c>
      <c r="IV831" s="17">
        <v>5.54</v>
      </c>
      <c r="IW831" s="17">
        <v>5.54</v>
      </c>
      <c r="IX831" s="17">
        <v>5.55</v>
      </c>
      <c r="IY831" s="17">
        <v>5.55</v>
      </c>
    </row>
    <row r="832" spans="1:259" x14ac:dyDescent="0.15">
      <c r="A832" s="17" t="s">
        <v>3550</v>
      </c>
      <c r="B832" s="17" t="s">
        <v>3551</v>
      </c>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c r="AA832" s="26"/>
      <c r="AB832" s="17"/>
      <c r="AC832" s="26"/>
      <c r="AD832" s="26"/>
      <c r="AE832" s="17"/>
      <c r="AF832" s="17"/>
      <c r="AG832" s="17"/>
      <c r="AH832" s="17"/>
      <c r="AI832" s="17"/>
      <c r="AJ832" s="17"/>
      <c r="AK832" s="17"/>
      <c r="AL832" s="17"/>
      <c r="AM832" s="17"/>
      <c r="AN832" s="17"/>
      <c r="AO832" s="17"/>
      <c r="AP832" s="17"/>
      <c r="AQ832" s="17"/>
      <c r="AR832" s="17"/>
      <c r="AS832" s="17"/>
      <c r="AT832" s="17"/>
      <c r="AU832" s="17"/>
      <c r="AV832" s="17"/>
      <c r="AW832" s="17"/>
      <c r="AX832" s="17"/>
      <c r="AY832" s="17"/>
      <c r="AZ832" s="17"/>
      <c r="BA832" s="17"/>
      <c r="BB832" s="17"/>
      <c r="BC832" s="17"/>
      <c r="BD832" s="17"/>
      <c r="BE832" s="17"/>
      <c r="BF832" s="17"/>
      <c r="BG832" s="17"/>
      <c r="BH832" s="17"/>
      <c r="BI832" s="17"/>
      <c r="BJ832" s="26"/>
      <c r="BK832" s="17"/>
      <c r="BL832" s="17"/>
      <c r="BM832" s="17"/>
      <c r="BN832" s="17"/>
      <c r="BO832" s="17"/>
      <c r="BP832" s="17"/>
      <c r="BQ832" s="17"/>
      <c r="BR832" s="17"/>
      <c r="BS832" s="17"/>
      <c r="BT832" s="17"/>
      <c r="BU832" s="17"/>
      <c r="BV832" s="17"/>
      <c r="BW832" s="17"/>
      <c r="BX832" s="26"/>
      <c r="BY832" s="26"/>
      <c r="BZ832" s="26"/>
      <c r="CA832" s="26"/>
      <c r="CB832" s="26"/>
      <c r="CC832" s="17"/>
      <c r="CD832" s="17"/>
      <c r="CE832" s="17"/>
      <c r="CF832" s="17"/>
      <c r="CG832" s="17"/>
      <c r="CH832" s="17"/>
      <c r="CI832" s="17"/>
      <c r="CJ832" s="26"/>
      <c r="CK832" s="17"/>
      <c r="CL832" s="17"/>
      <c r="CM832" s="17"/>
      <c r="CN832" s="17"/>
      <c r="CO832" s="17"/>
      <c r="CP832" s="17"/>
      <c r="CQ832" s="17"/>
      <c r="CR832" s="17"/>
      <c r="CS832" s="17"/>
      <c r="CT832" s="17"/>
      <c r="CU832" s="17"/>
      <c r="CV832" s="17"/>
      <c r="CW832" s="17"/>
      <c r="CX832" s="17"/>
      <c r="CY832" s="26"/>
      <c r="CZ832" s="26"/>
      <c r="DA832" s="26"/>
      <c r="DB832" s="17"/>
      <c r="DC832" s="17"/>
      <c r="DD832" s="17"/>
      <c r="DE832" s="17"/>
      <c r="DF832" s="17"/>
      <c r="DG832" s="17"/>
      <c r="DH832" s="26"/>
      <c r="DI832" s="17"/>
      <c r="DJ832" s="17"/>
      <c r="DK832" s="17"/>
      <c r="DL832" s="17"/>
      <c r="DM832" s="17">
        <v>8.4700000000000006</v>
      </c>
      <c r="DN832" s="17">
        <v>8.4700000000000006</v>
      </c>
      <c r="DO832" s="17">
        <v>8.4600000000000009</v>
      </c>
      <c r="DP832" s="17">
        <v>8.4700000000000006</v>
      </c>
      <c r="DQ832" s="17">
        <v>8.4600000000000009</v>
      </c>
      <c r="DR832" s="17">
        <v>8.4600000000000009</v>
      </c>
      <c r="DS832" s="17">
        <v>8.4700000000000006</v>
      </c>
      <c r="DT832" s="17">
        <v>8.4600000000000009</v>
      </c>
      <c r="DU832" s="17">
        <v>8.4600000000000009</v>
      </c>
      <c r="DV832" s="17">
        <v>8.4700000000000006</v>
      </c>
      <c r="DW832" s="17">
        <v>8.49</v>
      </c>
      <c r="DX832" s="17">
        <v>8.51</v>
      </c>
      <c r="DY832" s="17">
        <v>8.52</v>
      </c>
      <c r="DZ832" s="17">
        <v>8.5500000000000007</v>
      </c>
      <c r="EA832" s="17">
        <v>8.58</v>
      </c>
      <c r="EB832" s="17">
        <v>8.6300000000000008</v>
      </c>
      <c r="EC832" s="17">
        <v>8.68</v>
      </c>
      <c r="ED832" s="17">
        <v>8.7200000000000006</v>
      </c>
      <c r="EE832" s="17">
        <v>8.67</v>
      </c>
      <c r="EF832" s="17">
        <v>8.66</v>
      </c>
      <c r="EG832" s="17">
        <v>8.68</v>
      </c>
      <c r="EH832" s="17">
        <v>8.68</v>
      </c>
      <c r="EI832" s="17">
        <v>8.67</v>
      </c>
      <c r="EJ832" s="17">
        <v>8.66</v>
      </c>
      <c r="EK832" s="17">
        <v>8.61</v>
      </c>
      <c r="EL832" s="17">
        <v>8.6300000000000008</v>
      </c>
      <c r="EM832" s="17">
        <v>8.65</v>
      </c>
      <c r="EN832" s="17">
        <v>8.64</v>
      </c>
      <c r="EO832" s="17">
        <v>8.66</v>
      </c>
      <c r="EP832" s="17">
        <v>8.68</v>
      </c>
      <c r="EQ832" s="17">
        <v>8.6999999999999993</v>
      </c>
      <c r="ER832" s="17">
        <v>8.6999999999999993</v>
      </c>
      <c r="ES832" s="17">
        <v>8.69</v>
      </c>
      <c r="ET832" s="17">
        <v>8.68</v>
      </c>
      <c r="EU832" s="17">
        <v>8.68</v>
      </c>
      <c r="EV832" s="17">
        <v>8.68</v>
      </c>
      <c r="EW832" s="17">
        <v>8.67</v>
      </c>
      <c r="EX832" s="17">
        <v>8.66</v>
      </c>
      <c r="EY832" s="17">
        <v>8.67</v>
      </c>
      <c r="EZ832" s="17">
        <v>8.65</v>
      </c>
      <c r="FA832" s="17">
        <v>8.61</v>
      </c>
      <c r="FB832" s="17">
        <v>8.64</v>
      </c>
      <c r="FC832" s="17">
        <v>8.64</v>
      </c>
      <c r="FD832" s="17">
        <v>8.65</v>
      </c>
      <c r="FE832" s="17">
        <v>8.64</v>
      </c>
      <c r="FF832" s="17">
        <v>8.64</v>
      </c>
      <c r="FG832" s="17">
        <v>8.65</v>
      </c>
      <c r="FH832" s="17">
        <v>8.67</v>
      </c>
      <c r="FI832" s="17">
        <v>8.66</v>
      </c>
      <c r="FJ832" s="17">
        <v>8.66</v>
      </c>
      <c r="FK832" s="17">
        <v>8.66</v>
      </c>
      <c r="FL832" s="17">
        <v>8.68</v>
      </c>
      <c r="FM832" s="17">
        <v>8.67</v>
      </c>
      <c r="FN832" s="17">
        <v>8.66</v>
      </c>
      <c r="FO832" s="17">
        <v>8.66</v>
      </c>
      <c r="FP832" s="17">
        <v>8.65</v>
      </c>
      <c r="FQ832" s="17">
        <v>8.65</v>
      </c>
      <c r="FR832" s="17">
        <v>8.64</v>
      </c>
      <c r="FS832" s="17">
        <v>8.6199999999999992</v>
      </c>
      <c r="FT832" s="17">
        <v>8.6199999999999992</v>
      </c>
      <c r="FU832" s="17">
        <v>8.6300000000000008</v>
      </c>
      <c r="FV832" s="17">
        <v>8.6199999999999992</v>
      </c>
      <c r="FW832" s="17">
        <v>8.6199999999999992</v>
      </c>
      <c r="FX832" s="17">
        <v>8.6300000000000008</v>
      </c>
      <c r="FY832" s="17">
        <v>8.65</v>
      </c>
      <c r="FZ832" s="17">
        <v>8.66</v>
      </c>
      <c r="GA832" s="17">
        <v>8.66</v>
      </c>
      <c r="GB832" s="17">
        <v>8.66</v>
      </c>
      <c r="GC832" s="17">
        <v>8.65</v>
      </c>
      <c r="GD832" s="17">
        <v>8.65</v>
      </c>
      <c r="GE832" s="17">
        <v>8.64</v>
      </c>
      <c r="GF832" s="17">
        <v>8.6199999999999992</v>
      </c>
      <c r="GG832" s="17">
        <v>8.6199999999999992</v>
      </c>
      <c r="GH832" s="17">
        <v>8.59</v>
      </c>
      <c r="GI832" s="17">
        <v>8.59</v>
      </c>
      <c r="GJ832" s="17">
        <v>8.59</v>
      </c>
      <c r="GK832" s="17">
        <v>8.61</v>
      </c>
      <c r="GL832" s="17">
        <v>8.61</v>
      </c>
      <c r="GM832" s="17">
        <v>8.6199999999999992</v>
      </c>
      <c r="GN832" s="17">
        <v>8.6199999999999992</v>
      </c>
      <c r="GO832" s="17">
        <v>8.61</v>
      </c>
      <c r="GP832" s="17">
        <v>8.6300000000000008</v>
      </c>
      <c r="GQ832" s="17">
        <v>8.6300000000000008</v>
      </c>
      <c r="GR832" s="17">
        <v>8.6300000000000008</v>
      </c>
      <c r="GS832" s="17">
        <v>8.6300000000000008</v>
      </c>
      <c r="GT832" s="17">
        <v>8.6199999999999992</v>
      </c>
      <c r="GU832" s="17">
        <v>8.61</v>
      </c>
      <c r="GV832" s="17">
        <v>8.61</v>
      </c>
      <c r="GW832" s="17">
        <v>8.61</v>
      </c>
      <c r="GX832" s="17">
        <v>8.61</v>
      </c>
      <c r="GY832" s="17">
        <v>8.61</v>
      </c>
      <c r="GZ832" s="17">
        <v>8.64</v>
      </c>
      <c r="HA832" s="17">
        <v>8.6300000000000008</v>
      </c>
      <c r="HB832" s="17">
        <v>8.64</v>
      </c>
      <c r="HC832" s="17">
        <v>8.64</v>
      </c>
      <c r="HD832" s="17">
        <v>8.6199999999999992</v>
      </c>
      <c r="HE832" s="17">
        <v>8.61</v>
      </c>
      <c r="HF832" s="17">
        <v>8.6</v>
      </c>
      <c r="HG832" s="17">
        <v>8.6</v>
      </c>
      <c r="HH832" s="17">
        <v>8.59</v>
      </c>
      <c r="HI832" s="17">
        <v>8.6</v>
      </c>
      <c r="HJ832" s="17">
        <v>8.59</v>
      </c>
      <c r="HK832" s="17">
        <v>8.6</v>
      </c>
      <c r="HL832" s="17">
        <v>8.59</v>
      </c>
      <c r="HM832" s="17">
        <v>8.57</v>
      </c>
      <c r="HN832" s="17">
        <v>8.57</v>
      </c>
      <c r="HO832" s="17">
        <v>8.59</v>
      </c>
      <c r="HP832" s="17">
        <v>8.6</v>
      </c>
      <c r="HQ832" s="17">
        <v>8.61</v>
      </c>
      <c r="HR832" s="17">
        <v>8.61</v>
      </c>
      <c r="HS832" s="17">
        <v>8.61</v>
      </c>
      <c r="HT832" s="17">
        <v>8.6</v>
      </c>
      <c r="HU832" s="17">
        <v>8.61</v>
      </c>
      <c r="HV832" s="17">
        <v>8.6199999999999992</v>
      </c>
      <c r="HW832" s="17">
        <v>8.6199999999999992</v>
      </c>
      <c r="HX832" s="17">
        <v>8.6199999999999992</v>
      </c>
      <c r="HY832" s="17">
        <v>8.61</v>
      </c>
      <c r="HZ832" s="17">
        <v>8.61</v>
      </c>
      <c r="IA832" s="17">
        <v>8.6</v>
      </c>
      <c r="IB832" s="17">
        <v>8.6</v>
      </c>
      <c r="IC832" s="17">
        <v>8.6</v>
      </c>
      <c r="ID832" s="17">
        <v>8.6</v>
      </c>
      <c r="IE832" s="17">
        <v>8.59</v>
      </c>
      <c r="IF832" s="17">
        <v>8.56</v>
      </c>
      <c r="IG832" s="17">
        <v>8.57</v>
      </c>
      <c r="IH832" s="17">
        <v>8.57</v>
      </c>
      <c r="II832" s="17">
        <v>8.56</v>
      </c>
      <c r="IJ832" s="17">
        <v>8.56</v>
      </c>
      <c r="IK832" s="17">
        <v>8.57</v>
      </c>
      <c r="IL832" s="17">
        <v>8.5500000000000007</v>
      </c>
      <c r="IM832" s="17">
        <v>8.5399999999999991</v>
      </c>
      <c r="IN832" s="17">
        <v>8.5500000000000007</v>
      </c>
      <c r="IO832" s="17">
        <v>8.5500000000000007</v>
      </c>
      <c r="IP832" s="17">
        <v>8.5399999999999991</v>
      </c>
      <c r="IQ832" s="17">
        <v>8.5399999999999991</v>
      </c>
      <c r="IR832" s="17">
        <v>8.56</v>
      </c>
      <c r="IS832" s="17">
        <v>8.56</v>
      </c>
      <c r="IT832" s="17">
        <v>8.57</v>
      </c>
      <c r="IU832" s="17">
        <v>8.58</v>
      </c>
      <c r="IV832" s="17">
        <v>8.59</v>
      </c>
      <c r="IW832" s="17">
        <v>8.6</v>
      </c>
      <c r="IX832" s="17">
        <v>8.6</v>
      </c>
      <c r="IY832" s="17">
        <v>8.6</v>
      </c>
    </row>
    <row r="833" spans="1:259" x14ac:dyDescent="0.15">
      <c r="A833" s="17" t="s">
        <v>2870</v>
      </c>
      <c r="B833" s="17" t="s">
        <v>2871</v>
      </c>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c r="AA833" s="26"/>
      <c r="AB833" s="17"/>
      <c r="AC833" s="26"/>
      <c r="AD833" s="26"/>
      <c r="AE833" s="17"/>
      <c r="AF833" s="17"/>
      <c r="AG833" s="17"/>
      <c r="AH833" s="17"/>
      <c r="AI833" s="17"/>
      <c r="AJ833" s="17"/>
      <c r="AK833" s="17"/>
      <c r="AL833" s="17"/>
      <c r="AM833" s="17"/>
      <c r="AN833" s="17"/>
      <c r="AO833" s="17"/>
      <c r="AP833" s="17"/>
      <c r="AQ833" s="17"/>
      <c r="AR833" s="17"/>
      <c r="AS833" s="17"/>
      <c r="AT833" s="17"/>
      <c r="AU833" s="17"/>
      <c r="AV833" s="17"/>
      <c r="AW833" s="17"/>
      <c r="AX833" s="17"/>
      <c r="AY833" s="17"/>
      <c r="AZ833" s="17"/>
      <c r="BA833" s="17"/>
      <c r="BB833" s="17"/>
      <c r="BC833" s="17"/>
      <c r="BD833" s="17"/>
      <c r="BE833" s="17"/>
      <c r="BF833" s="17"/>
      <c r="BG833" s="17"/>
      <c r="BH833" s="17"/>
      <c r="BI833" s="17"/>
      <c r="BJ833" s="26"/>
      <c r="BK833" s="17"/>
      <c r="BL833" s="17"/>
      <c r="BM833" s="17"/>
      <c r="BN833" s="17"/>
      <c r="BO833" s="17"/>
      <c r="BP833" s="17"/>
      <c r="BQ833" s="17"/>
      <c r="BR833" s="17"/>
      <c r="BS833" s="17"/>
      <c r="BT833" s="17"/>
      <c r="BU833" s="17"/>
      <c r="BV833" s="17"/>
      <c r="BW833" s="17"/>
      <c r="BX833" s="26"/>
      <c r="BY833" s="26"/>
      <c r="BZ833" s="26"/>
      <c r="CA833" s="26"/>
      <c r="CB833" s="26"/>
      <c r="CC833" s="17"/>
      <c r="CD833" s="17"/>
      <c r="CE833" s="17"/>
      <c r="CF833" s="17"/>
      <c r="CG833" s="17"/>
      <c r="CH833" s="17"/>
      <c r="CI833" s="17"/>
      <c r="CJ833" s="26"/>
      <c r="CK833" s="17"/>
      <c r="CL833" s="17"/>
      <c r="CM833" s="17"/>
      <c r="CN833" s="17"/>
      <c r="CO833" s="17"/>
      <c r="CP833" s="17"/>
      <c r="CQ833" s="17"/>
      <c r="CR833" s="17"/>
      <c r="CS833" s="17"/>
      <c r="CT833" s="17"/>
      <c r="CU833" s="17"/>
      <c r="CV833" s="17"/>
      <c r="CW833" s="17"/>
      <c r="CX833" s="17"/>
      <c r="CY833" s="26"/>
      <c r="CZ833" s="26"/>
      <c r="DA833" s="26"/>
      <c r="DB833" s="17"/>
      <c r="DC833" s="17"/>
      <c r="DD833" s="17"/>
      <c r="DE833" s="17"/>
      <c r="DF833" s="17"/>
      <c r="DG833" s="17"/>
      <c r="DH833" s="26"/>
      <c r="DI833" s="17"/>
      <c r="DJ833" s="17"/>
      <c r="DK833" s="17"/>
      <c r="DL833" s="17"/>
      <c r="DM833" s="17">
        <v>18.489999999999998</v>
      </c>
      <c r="DN833" s="17">
        <v>18.5</v>
      </c>
      <c r="DO833" s="17">
        <v>18.510000000000002</v>
      </c>
      <c r="DP833" s="17">
        <v>18.54</v>
      </c>
      <c r="DQ833" s="17">
        <v>18.55</v>
      </c>
      <c r="DR833" s="17">
        <v>18.57</v>
      </c>
      <c r="DS833" s="17">
        <v>18.64</v>
      </c>
      <c r="DT833" s="17">
        <v>18.64</v>
      </c>
      <c r="DU833" s="17">
        <v>18.600000000000001</v>
      </c>
      <c r="DV833" s="17">
        <v>18.559999999999999</v>
      </c>
      <c r="DW833" s="17">
        <v>18.55</v>
      </c>
      <c r="DX833" s="17">
        <v>18.57</v>
      </c>
      <c r="DY833" s="17">
        <v>18.59</v>
      </c>
      <c r="DZ833" s="17">
        <v>18.55</v>
      </c>
      <c r="EA833" s="17">
        <v>18.55</v>
      </c>
      <c r="EB833" s="17">
        <v>18.57</v>
      </c>
      <c r="EC833" s="17">
        <v>18.57</v>
      </c>
      <c r="ED833" s="17">
        <v>18.579999999999998</v>
      </c>
      <c r="EE833" s="17">
        <v>18.57</v>
      </c>
      <c r="EF833" s="17">
        <v>18.57</v>
      </c>
      <c r="EG833" s="17">
        <v>18.57</v>
      </c>
      <c r="EH833" s="17">
        <v>18.559999999999999</v>
      </c>
      <c r="EI833" s="17">
        <v>18.55</v>
      </c>
      <c r="EJ833" s="17">
        <v>18.55</v>
      </c>
      <c r="EK833" s="17">
        <v>18.559999999999999</v>
      </c>
      <c r="EL833" s="17">
        <v>18.579999999999998</v>
      </c>
      <c r="EM833" s="17">
        <v>18.53</v>
      </c>
      <c r="EN833" s="17">
        <v>18.54</v>
      </c>
      <c r="EO833" s="17">
        <v>18.53</v>
      </c>
      <c r="EP833" s="17">
        <v>18.53</v>
      </c>
      <c r="EQ833" s="17">
        <v>18.54</v>
      </c>
      <c r="ER833" s="17">
        <v>18.54</v>
      </c>
      <c r="ES833" s="17">
        <v>18.54</v>
      </c>
      <c r="ET833" s="17">
        <v>18.53</v>
      </c>
      <c r="EU833" s="17">
        <v>18.54</v>
      </c>
      <c r="EV833" s="17">
        <v>18.53</v>
      </c>
      <c r="EW833" s="17">
        <v>18.52</v>
      </c>
      <c r="EX833" s="17">
        <v>18.5</v>
      </c>
      <c r="EY833" s="17">
        <v>18.5</v>
      </c>
      <c r="EZ833" s="17">
        <v>18.47</v>
      </c>
      <c r="FA833" s="17">
        <v>18.47</v>
      </c>
      <c r="FB833" s="17">
        <v>18.46</v>
      </c>
      <c r="FC833" s="17">
        <v>18.47</v>
      </c>
      <c r="FD833" s="17">
        <v>18.46</v>
      </c>
      <c r="FE833" s="17">
        <v>18.47</v>
      </c>
      <c r="FF833" s="17">
        <v>18.48</v>
      </c>
      <c r="FG833" s="17">
        <v>18.489999999999998</v>
      </c>
      <c r="FH833" s="17">
        <v>18.489999999999998</v>
      </c>
      <c r="FI833" s="17">
        <v>18.489999999999998</v>
      </c>
      <c r="FJ833" s="17">
        <v>18.47</v>
      </c>
      <c r="FK833" s="17">
        <v>18.47</v>
      </c>
      <c r="FL833" s="17">
        <v>18.48</v>
      </c>
      <c r="FM833" s="17">
        <v>18.48</v>
      </c>
      <c r="FN833" s="17">
        <v>18.48</v>
      </c>
      <c r="FO833" s="17">
        <v>18.48</v>
      </c>
      <c r="FP833" s="17">
        <v>18.48</v>
      </c>
      <c r="FQ833" s="17">
        <v>18.48</v>
      </c>
      <c r="FR833" s="17">
        <v>18.47</v>
      </c>
      <c r="FS833" s="17">
        <v>18.47</v>
      </c>
      <c r="FT833" s="17">
        <v>18.510000000000002</v>
      </c>
      <c r="FU833" s="17">
        <v>18.57</v>
      </c>
      <c r="FV833" s="17">
        <v>18.55</v>
      </c>
      <c r="FW833" s="17">
        <v>18.510000000000002</v>
      </c>
      <c r="FX833" s="17">
        <v>18.510000000000002</v>
      </c>
      <c r="FY833" s="17">
        <v>18.510000000000002</v>
      </c>
      <c r="FZ833" s="17">
        <v>18.5</v>
      </c>
      <c r="GA833" s="17">
        <v>18.48</v>
      </c>
      <c r="GB833" s="17">
        <v>18.5</v>
      </c>
      <c r="GC833" s="17">
        <v>18.47</v>
      </c>
      <c r="GD833" s="17">
        <v>18.46</v>
      </c>
      <c r="GE833" s="17">
        <v>18.47</v>
      </c>
      <c r="GF833" s="17">
        <v>18.489999999999998</v>
      </c>
      <c r="GG833" s="17">
        <v>18.46</v>
      </c>
      <c r="GH833" s="17">
        <v>18.47</v>
      </c>
      <c r="GI833" s="17">
        <v>18.45</v>
      </c>
      <c r="GJ833" s="17">
        <v>18.41</v>
      </c>
      <c r="GK833" s="17">
        <v>18.399999999999999</v>
      </c>
      <c r="GL833" s="17">
        <v>18.41</v>
      </c>
      <c r="GM833" s="17">
        <v>18.399999999999999</v>
      </c>
      <c r="GN833" s="17">
        <v>18.41</v>
      </c>
      <c r="GO833" s="17">
        <v>18.43</v>
      </c>
      <c r="GP833" s="17">
        <v>18.420000000000002</v>
      </c>
      <c r="GQ833" s="17">
        <v>18.43</v>
      </c>
      <c r="GR833" s="17">
        <v>18.43</v>
      </c>
      <c r="GS833" s="17">
        <v>18.420000000000002</v>
      </c>
      <c r="GT833" s="17">
        <v>18.41</v>
      </c>
      <c r="GU833" s="17">
        <v>18.440000000000001</v>
      </c>
      <c r="GV833" s="17">
        <v>18.41</v>
      </c>
      <c r="GW833" s="17">
        <v>18.440000000000001</v>
      </c>
      <c r="GX833" s="17">
        <v>18.41</v>
      </c>
      <c r="GY833" s="17">
        <v>18.399999999999999</v>
      </c>
      <c r="GZ833" s="17">
        <v>18.399999999999999</v>
      </c>
      <c r="HA833" s="17">
        <v>18.41</v>
      </c>
      <c r="HB833" s="17">
        <v>18.41</v>
      </c>
      <c r="HC833" s="17">
        <v>18.420000000000002</v>
      </c>
      <c r="HD833" s="17">
        <v>18.399999999999999</v>
      </c>
      <c r="HE833" s="17">
        <v>18.39</v>
      </c>
      <c r="HF833" s="17">
        <v>18.39</v>
      </c>
      <c r="HG833" s="17">
        <v>18.39</v>
      </c>
      <c r="HH833" s="17">
        <v>18.38</v>
      </c>
      <c r="HI833" s="17">
        <v>18.37</v>
      </c>
      <c r="HJ833" s="17">
        <v>18.36</v>
      </c>
      <c r="HK833" s="17">
        <v>18.350000000000001</v>
      </c>
      <c r="HL833" s="17">
        <v>18.37</v>
      </c>
      <c r="HM833" s="17">
        <v>18.37</v>
      </c>
      <c r="HN833" s="17">
        <v>18.38</v>
      </c>
      <c r="HO833" s="17">
        <v>18.38</v>
      </c>
      <c r="HP833" s="17">
        <v>18.36</v>
      </c>
      <c r="HQ833" s="17">
        <v>18.350000000000001</v>
      </c>
      <c r="HR833" s="17">
        <v>18.350000000000001</v>
      </c>
      <c r="HS833" s="17">
        <v>18.350000000000001</v>
      </c>
      <c r="HT833" s="17">
        <v>18.38</v>
      </c>
      <c r="HU833" s="17">
        <v>18.39</v>
      </c>
      <c r="HV833" s="17">
        <v>18.38</v>
      </c>
      <c r="HW833" s="17">
        <v>18.38</v>
      </c>
      <c r="HX833" s="17">
        <v>18.38</v>
      </c>
      <c r="HY833" s="17">
        <v>18.37</v>
      </c>
      <c r="HZ833" s="17">
        <v>18.37</v>
      </c>
      <c r="IA833" s="17">
        <v>18.37</v>
      </c>
      <c r="IB833" s="17">
        <v>18.36</v>
      </c>
      <c r="IC833" s="17">
        <v>18.38</v>
      </c>
      <c r="ID833" s="17">
        <v>18.37</v>
      </c>
      <c r="IE833" s="17">
        <v>18.38</v>
      </c>
      <c r="IF833" s="17">
        <v>18.38</v>
      </c>
      <c r="IG833" s="17">
        <v>18.39</v>
      </c>
      <c r="IH833" s="17">
        <v>18.39</v>
      </c>
      <c r="II833" s="17">
        <v>18.37</v>
      </c>
      <c r="IJ833" s="17">
        <v>18.37</v>
      </c>
      <c r="IK833" s="17">
        <v>18.38</v>
      </c>
      <c r="IL833" s="17">
        <v>18.38</v>
      </c>
      <c r="IM833" s="17">
        <v>18.39</v>
      </c>
      <c r="IN833" s="17">
        <v>18.38</v>
      </c>
      <c r="IO833" s="17">
        <v>18.38</v>
      </c>
      <c r="IP833" s="17">
        <v>18.37</v>
      </c>
      <c r="IQ833" s="17">
        <v>18.36</v>
      </c>
      <c r="IR833" s="17">
        <v>18.38</v>
      </c>
      <c r="IS833" s="17">
        <v>18.37</v>
      </c>
      <c r="IT833" s="17">
        <v>18.36</v>
      </c>
      <c r="IU833" s="17">
        <v>18.38</v>
      </c>
      <c r="IV833" s="17">
        <v>18.38</v>
      </c>
      <c r="IW833" s="17">
        <v>18.38</v>
      </c>
      <c r="IX833" s="17">
        <v>18.38</v>
      </c>
      <c r="IY833" s="17">
        <v>18.38</v>
      </c>
    </row>
    <row r="834" spans="1:259" x14ac:dyDescent="0.15">
      <c r="A834" s="17" t="s">
        <v>3206</v>
      </c>
      <c r="B834" s="17" t="s">
        <v>3207</v>
      </c>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c r="AA834" s="26"/>
      <c r="AB834" s="17"/>
      <c r="AC834" s="26"/>
      <c r="AD834" s="26"/>
      <c r="AE834" s="17"/>
      <c r="AF834" s="17"/>
      <c r="AG834" s="17"/>
      <c r="AH834" s="17"/>
      <c r="AI834" s="17"/>
      <c r="AJ834" s="17"/>
      <c r="AK834" s="17"/>
      <c r="AL834" s="17"/>
      <c r="AM834" s="17"/>
      <c r="AN834" s="17"/>
      <c r="AO834" s="17"/>
      <c r="AP834" s="17"/>
      <c r="AQ834" s="17"/>
      <c r="AR834" s="17"/>
      <c r="AS834" s="17"/>
      <c r="AT834" s="17"/>
      <c r="AU834" s="17"/>
      <c r="AV834" s="17"/>
      <c r="AW834" s="17"/>
      <c r="AX834" s="17"/>
      <c r="AY834" s="17"/>
      <c r="AZ834" s="17"/>
      <c r="BA834" s="17"/>
      <c r="BB834" s="17"/>
      <c r="BC834" s="17"/>
      <c r="BD834" s="17"/>
      <c r="BE834" s="17"/>
      <c r="BF834" s="17"/>
      <c r="BG834" s="17"/>
      <c r="BH834" s="17"/>
      <c r="BI834" s="17"/>
      <c r="BJ834" s="26"/>
      <c r="BK834" s="17"/>
      <c r="BL834" s="17"/>
      <c r="BM834" s="17"/>
      <c r="BN834" s="17"/>
      <c r="BO834" s="17"/>
      <c r="BP834" s="17"/>
      <c r="BQ834" s="17"/>
      <c r="BR834" s="17"/>
      <c r="BS834" s="17"/>
      <c r="BT834" s="17"/>
      <c r="BU834" s="17"/>
      <c r="BV834" s="17"/>
      <c r="BW834" s="17"/>
      <c r="BX834" s="26"/>
      <c r="BY834" s="26"/>
      <c r="BZ834" s="26"/>
      <c r="CA834" s="26"/>
      <c r="CB834" s="26"/>
      <c r="CC834" s="17"/>
      <c r="CD834" s="17"/>
      <c r="CE834" s="17"/>
      <c r="CF834" s="17"/>
      <c r="CG834" s="17"/>
      <c r="CH834" s="17"/>
      <c r="CI834" s="17"/>
      <c r="CJ834" s="26"/>
      <c r="CK834" s="17"/>
      <c r="CL834" s="17"/>
      <c r="CM834" s="17"/>
      <c r="CN834" s="17"/>
      <c r="CO834" s="17"/>
      <c r="CP834" s="17"/>
      <c r="CQ834" s="17"/>
      <c r="CR834" s="17"/>
      <c r="CS834" s="17"/>
      <c r="CT834" s="17"/>
      <c r="CU834" s="17"/>
      <c r="CV834" s="17"/>
      <c r="CW834" s="17"/>
      <c r="CX834" s="17"/>
      <c r="CY834" s="26"/>
      <c r="CZ834" s="26"/>
      <c r="DA834" s="26"/>
      <c r="DB834" s="17"/>
      <c r="DC834" s="17"/>
      <c r="DD834" s="17"/>
      <c r="DE834" s="17"/>
      <c r="DF834" s="17"/>
      <c r="DG834" s="17"/>
      <c r="DH834" s="26"/>
      <c r="DI834" s="17"/>
      <c r="DJ834" s="17"/>
      <c r="DK834" s="17"/>
      <c r="DL834" s="17"/>
      <c r="DM834" s="17">
        <v>13.62</v>
      </c>
      <c r="DN834" s="17">
        <v>13.61</v>
      </c>
      <c r="DO834" s="17">
        <v>13.6</v>
      </c>
      <c r="DP834" s="17">
        <v>13.61</v>
      </c>
      <c r="DQ834" s="17">
        <v>13.62</v>
      </c>
      <c r="DR834" s="17">
        <v>13.61</v>
      </c>
      <c r="DS834" s="17">
        <v>13.62</v>
      </c>
      <c r="DT834" s="17">
        <v>13.62</v>
      </c>
      <c r="DU834" s="17">
        <v>13.61</v>
      </c>
      <c r="DV834" s="17">
        <v>13.62</v>
      </c>
      <c r="DW834" s="17">
        <v>13.64</v>
      </c>
      <c r="DX834" s="17">
        <v>13.63</v>
      </c>
      <c r="DY834" s="17">
        <v>13.62</v>
      </c>
      <c r="DZ834" s="17">
        <v>13.62</v>
      </c>
      <c r="EA834" s="17">
        <v>13.6</v>
      </c>
      <c r="EB834" s="17">
        <v>13.6</v>
      </c>
      <c r="EC834" s="17">
        <v>13.61</v>
      </c>
      <c r="ED834" s="17">
        <v>13.59</v>
      </c>
      <c r="EE834" s="17">
        <v>13.6</v>
      </c>
      <c r="EF834" s="17">
        <v>13.61</v>
      </c>
      <c r="EG834" s="17">
        <v>13.6</v>
      </c>
      <c r="EH834" s="17">
        <v>13.61</v>
      </c>
      <c r="EI834" s="17">
        <v>13.64</v>
      </c>
      <c r="EJ834" s="17">
        <v>13.64</v>
      </c>
      <c r="EK834" s="17">
        <v>13.63</v>
      </c>
      <c r="EL834" s="17">
        <v>13.62</v>
      </c>
      <c r="EM834" s="17">
        <v>13.61</v>
      </c>
      <c r="EN834" s="17">
        <v>13.61</v>
      </c>
      <c r="EO834" s="17">
        <v>13.62</v>
      </c>
      <c r="EP834" s="17">
        <v>13.61</v>
      </c>
      <c r="EQ834" s="17">
        <v>13.62</v>
      </c>
      <c r="ER834" s="17">
        <v>13.62</v>
      </c>
      <c r="ES834" s="17">
        <v>13.61</v>
      </c>
      <c r="ET834" s="17">
        <v>13.61</v>
      </c>
      <c r="EU834" s="17">
        <v>13.62</v>
      </c>
      <c r="EV834" s="17">
        <v>13.6</v>
      </c>
      <c r="EW834" s="17">
        <v>13.61</v>
      </c>
      <c r="EX834" s="17">
        <v>13.61</v>
      </c>
      <c r="EY834" s="17">
        <v>13.6</v>
      </c>
      <c r="EZ834" s="17">
        <v>13.59</v>
      </c>
      <c r="FA834" s="17">
        <v>13.59</v>
      </c>
      <c r="FB834" s="17">
        <v>13.59</v>
      </c>
      <c r="FC834" s="17">
        <v>13.58</v>
      </c>
      <c r="FD834" s="17">
        <v>13.58</v>
      </c>
      <c r="FE834" s="17">
        <v>13.57</v>
      </c>
      <c r="FF834" s="17">
        <v>13.58</v>
      </c>
      <c r="FG834" s="17">
        <v>13.59</v>
      </c>
      <c r="FH834" s="17">
        <v>13.57</v>
      </c>
      <c r="FI834" s="17">
        <v>13.58</v>
      </c>
      <c r="FJ834" s="17">
        <v>13.59</v>
      </c>
      <c r="FK834" s="17">
        <v>13.58</v>
      </c>
      <c r="FL834" s="17">
        <v>13.58</v>
      </c>
      <c r="FM834" s="17">
        <v>13.58</v>
      </c>
      <c r="FN834" s="17">
        <v>13.58</v>
      </c>
      <c r="FO834" s="17">
        <v>13.58</v>
      </c>
      <c r="FP834" s="17">
        <v>13.58</v>
      </c>
      <c r="FQ834" s="17">
        <v>13.59</v>
      </c>
      <c r="FR834" s="17">
        <v>13.6</v>
      </c>
      <c r="FS834" s="17">
        <v>13.61</v>
      </c>
      <c r="FT834" s="17">
        <v>13.61</v>
      </c>
      <c r="FU834" s="17">
        <v>13.61</v>
      </c>
      <c r="FV834" s="17">
        <v>13.61</v>
      </c>
      <c r="FW834" s="17">
        <v>13.6</v>
      </c>
      <c r="FX834" s="17">
        <v>13.62</v>
      </c>
      <c r="FY834" s="17">
        <v>13.63</v>
      </c>
      <c r="FZ834" s="17">
        <v>13.64</v>
      </c>
      <c r="GA834" s="17">
        <v>13.65</v>
      </c>
      <c r="GB834" s="17">
        <v>13.63</v>
      </c>
      <c r="GC834" s="17">
        <v>13.62</v>
      </c>
      <c r="GD834" s="17">
        <v>13.62</v>
      </c>
      <c r="GE834" s="17">
        <v>13.63</v>
      </c>
      <c r="GF834" s="17">
        <v>13.64</v>
      </c>
      <c r="GG834" s="17">
        <v>13.64</v>
      </c>
      <c r="GH834" s="17">
        <v>13.62</v>
      </c>
      <c r="GI834" s="17">
        <v>13.61</v>
      </c>
      <c r="GJ834" s="17">
        <v>13.62</v>
      </c>
      <c r="GK834" s="17">
        <v>13.6</v>
      </c>
      <c r="GL834" s="17">
        <v>13.59</v>
      </c>
      <c r="GM834" s="17">
        <v>13.61</v>
      </c>
      <c r="GN834" s="17">
        <v>13.6</v>
      </c>
      <c r="GO834" s="17">
        <v>13.61</v>
      </c>
      <c r="GP834" s="17">
        <v>13.64</v>
      </c>
      <c r="GQ834" s="17">
        <v>13.63</v>
      </c>
      <c r="GR834" s="17">
        <v>13.63</v>
      </c>
      <c r="GS834" s="17">
        <v>13.62</v>
      </c>
      <c r="GT834" s="17">
        <v>13.61</v>
      </c>
      <c r="GU834" s="17">
        <v>13.62</v>
      </c>
      <c r="GV834" s="17">
        <v>13.62</v>
      </c>
      <c r="GW834" s="17">
        <v>13.64</v>
      </c>
      <c r="GX834" s="17">
        <v>13.63</v>
      </c>
      <c r="GY834" s="17">
        <v>13.64</v>
      </c>
      <c r="GZ834" s="17">
        <v>13.63</v>
      </c>
      <c r="HA834" s="17">
        <v>13.63</v>
      </c>
      <c r="HB834" s="17">
        <v>13.63</v>
      </c>
      <c r="HC834" s="17">
        <v>13.64</v>
      </c>
      <c r="HD834" s="17">
        <v>13.65</v>
      </c>
      <c r="HE834" s="17">
        <v>13.65</v>
      </c>
      <c r="HF834" s="17">
        <v>13.64</v>
      </c>
      <c r="HG834" s="17">
        <v>13.66</v>
      </c>
      <c r="HH834" s="17">
        <v>13.66</v>
      </c>
      <c r="HI834" s="17">
        <v>13.64</v>
      </c>
      <c r="HJ834" s="17">
        <v>13.63</v>
      </c>
      <c r="HK834" s="17">
        <v>13.63</v>
      </c>
      <c r="HL834" s="17">
        <v>13.61</v>
      </c>
      <c r="HM834" s="17">
        <v>13.61</v>
      </c>
      <c r="HN834" s="17">
        <v>13.61</v>
      </c>
      <c r="HO834" s="17">
        <v>13.61</v>
      </c>
      <c r="HP834" s="17">
        <v>13.59</v>
      </c>
      <c r="HQ834" s="17">
        <v>13.59</v>
      </c>
      <c r="HR834" s="17">
        <v>13.6</v>
      </c>
      <c r="HS834" s="17">
        <v>13.6</v>
      </c>
      <c r="HT834" s="17">
        <v>13.59</v>
      </c>
      <c r="HU834" s="17">
        <v>13.58</v>
      </c>
      <c r="HV834" s="17">
        <v>13.6</v>
      </c>
      <c r="HW834" s="17">
        <v>13.59</v>
      </c>
      <c r="HX834" s="17">
        <v>13.59</v>
      </c>
      <c r="HY834" s="17">
        <v>13.58</v>
      </c>
      <c r="HZ834" s="17">
        <v>13.58</v>
      </c>
      <c r="IA834" s="17">
        <v>13.58</v>
      </c>
      <c r="IB834" s="17">
        <v>13.58</v>
      </c>
      <c r="IC834" s="17">
        <v>13.57</v>
      </c>
      <c r="ID834" s="17">
        <v>13.58</v>
      </c>
      <c r="IE834" s="17">
        <v>13.57</v>
      </c>
      <c r="IF834" s="17">
        <v>13.57</v>
      </c>
      <c r="IG834" s="17">
        <v>13.58</v>
      </c>
      <c r="IH834" s="17">
        <v>13.57</v>
      </c>
      <c r="II834" s="17">
        <v>13.56</v>
      </c>
      <c r="IJ834" s="17">
        <v>13.56</v>
      </c>
      <c r="IK834" s="17">
        <v>13.55</v>
      </c>
      <c r="IL834" s="17">
        <v>13.56</v>
      </c>
      <c r="IM834" s="17">
        <v>13.58</v>
      </c>
      <c r="IN834" s="17">
        <v>13.61</v>
      </c>
      <c r="IO834" s="17">
        <v>13.62</v>
      </c>
      <c r="IP834" s="17">
        <v>13.61</v>
      </c>
      <c r="IQ834" s="17">
        <v>13.61</v>
      </c>
      <c r="IR834" s="17">
        <v>13.6</v>
      </c>
      <c r="IS834" s="17">
        <v>13.6</v>
      </c>
      <c r="IT834" s="17">
        <v>13.58</v>
      </c>
      <c r="IU834" s="17">
        <v>13.58</v>
      </c>
      <c r="IV834" s="17">
        <v>13.61</v>
      </c>
      <c r="IW834" s="17">
        <v>13.63</v>
      </c>
      <c r="IX834" s="17">
        <v>13.62</v>
      </c>
      <c r="IY834" s="17">
        <v>13.62</v>
      </c>
    </row>
    <row r="835" spans="1:259" x14ac:dyDescent="0.15">
      <c r="A835" s="17" t="s">
        <v>4624</v>
      </c>
      <c r="B835" s="17" t="s">
        <v>4921</v>
      </c>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c r="AA835" s="26"/>
      <c r="AB835" s="17"/>
      <c r="AC835" s="26"/>
      <c r="AD835" s="26"/>
      <c r="AE835" s="17"/>
      <c r="AF835" s="17"/>
      <c r="AG835" s="17"/>
      <c r="AH835" s="17"/>
      <c r="AI835" s="17"/>
      <c r="AJ835" s="17"/>
      <c r="AK835" s="17"/>
      <c r="AL835" s="17"/>
      <c r="AM835" s="17"/>
      <c r="AN835" s="17"/>
      <c r="AO835" s="17"/>
      <c r="AP835" s="17"/>
      <c r="AQ835" s="17"/>
      <c r="AR835" s="17"/>
      <c r="AS835" s="17"/>
      <c r="AT835" s="17"/>
      <c r="AU835" s="17"/>
      <c r="AV835" s="17"/>
      <c r="AW835" s="17"/>
      <c r="AX835" s="17"/>
      <c r="AY835" s="17"/>
      <c r="AZ835" s="17"/>
      <c r="BA835" s="17"/>
      <c r="BB835" s="17"/>
      <c r="BC835" s="17"/>
      <c r="BD835" s="17"/>
      <c r="BE835" s="17"/>
      <c r="BF835" s="17"/>
      <c r="BG835" s="17"/>
      <c r="BH835" s="17"/>
      <c r="BI835" s="17"/>
      <c r="BJ835" s="26"/>
      <c r="BK835" s="17"/>
      <c r="BL835" s="17"/>
      <c r="BM835" s="17"/>
      <c r="BN835" s="17"/>
      <c r="BO835" s="17"/>
      <c r="BP835" s="17"/>
      <c r="BQ835" s="17"/>
      <c r="BR835" s="17"/>
      <c r="BS835" s="17"/>
      <c r="BT835" s="17"/>
      <c r="BU835" s="17"/>
      <c r="BV835" s="17"/>
      <c r="BW835" s="17"/>
      <c r="BX835" s="26"/>
      <c r="BY835" s="26"/>
      <c r="BZ835" s="26"/>
      <c r="CA835" s="26"/>
      <c r="CB835" s="26"/>
      <c r="CC835" s="17"/>
      <c r="CD835" s="17"/>
      <c r="CE835" s="17"/>
      <c r="CF835" s="17"/>
      <c r="CG835" s="17"/>
      <c r="CH835" s="17"/>
      <c r="CI835" s="17"/>
      <c r="CJ835" s="26"/>
      <c r="CK835" s="17"/>
      <c r="CL835" s="17"/>
      <c r="CM835" s="17"/>
      <c r="CN835" s="17"/>
      <c r="CO835" s="17"/>
      <c r="CP835" s="17"/>
      <c r="CQ835" s="17"/>
      <c r="CR835" s="17"/>
      <c r="CS835" s="17"/>
      <c r="CT835" s="17"/>
      <c r="CU835" s="17"/>
      <c r="CV835" s="17"/>
      <c r="CW835" s="17"/>
      <c r="CX835" s="17"/>
      <c r="CY835" s="26"/>
      <c r="CZ835" s="26"/>
      <c r="DA835" s="26"/>
      <c r="DB835" s="17"/>
      <c r="DC835" s="17"/>
      <c r="DD835" s="17"/>
      <c r="DE835" s="17"/>
      <c r="DF835" s="17"/>
      <c r="DG835" s="17"/>
      <c r="DH835" s="26"/>
      <c r="DI835" s="17"/>
      <c r="DJ835" s="17"/>
      <c r="DK835" s="17"/>
      <c r="DL835" s="17"/>
      <c r="DM835" s="17">
        <v>4.8600000000000003</v>
      </c>
      <c r="DN835" s="17">
        <v>4.88</v>
      </c>
      <c r="DO835" s="17">
        <v>4.88</v>
      </c>
      <c r="DP835" s="17">
        <v>4.87</v>
      </c>
      <c r="DQ835" s="17">
        <v>4.88</v>
      </c>
      <c r="DR835" s="17">
        <v>4.87</v>
      </c>
      <c r="DS835" s="17">
        <v>4.87</v>
      </c>
      <c r="DT835" s="17">
        <v>4.87</v>
      </c>
      <c r="DU835" s="17">
        <v>4.88</v>
      </c>
      <c r="DV835" s="17">
        <v>4.87</v>
      </c>
      <c r="DW835" s="17">
        <v>4.87</v>
      </c>
      <c r="DX835" s="17">
        <v>4.87</v>
      </c>
      <c r="DY835" s="17">
        <v>4.88</v>
      </c>
      <c r="DZ835" s="17">
        <v>4.87</v>
      </c>
      <c r="EA835" s="17">
        <v>4.88</v>
      </c>
      <c r="EB835" s="17">
        <v>4.88</v>
      </c>
      <c r="EC835" s="17">
        <v>4.88</v>
      </c>
      <c r="ED835" s="17">
        <v>4.88</v>
      </c>
      <c r="EE835" s="17">
        <v>4.88</v>
      </c>
      <c r="EF835" s="17">
        <v>4.8600000000000003</v>
      </c>
      <c r="EG835" s="17">
        <v>4.87</v>
      </c>
      <c r="EH835" s="17">
        <v>4.88</v>
      </c>
      <c r="EI835" s="17">
        <v>4.87</v>
      </c>
      <c r="EJ835" s="17">
        <v>4.8600000000000003</v>
      </c>
      <c r="EK835" s="17">
        <v>4.87</v>
      </c>
      <c r="EL835" s="17">
        <v>4.87</v>
      </c>
      <c r="EM835" s="17">
        <v>4.8600000000000003</v>
      </c>
      <c r="EN835" s="17">
        <v>4.87</v>
      </c>
      <c r="EO835" s="17">
        <v>4.87</v>
      </c>
      <c r="EP835" s="17">
        <v>4.88</v>
      </c>
      <c r="EQ835" s="17">
        <v>4.8899999999999997</v>
      </c>
      <c r="ER835" s="17">
        <v>4.88</v>
      </c>
      <c r="ES835" s="17">
        <v>4.87</v>
      </c>
      <c r="ET835" s="17">
        <v>4.87</v>
      </c>
      <c r="EU835" s="17">
        <v>4.88</v>
      </c>
      <c r="EV835" s="17">
        <v>4.88</v>
      </c>
      <c r="EW835" s="17">
        <v>4.87</v>
      </c>
      <c r="EX835" s="17">
        <v>4.87</v>
      </c>
      <c r="EY835" s="17">
        <v>4.87</v>
      </c>
      <c r="EZ835" s="17">
        <v>4.87</v>
      </c>
      <c r="FA835" s="17">
        <v>4.87</v>
      </c>
      <c r="FB835" s="17">
        <v>4.87</v>
      </c>
      <c r="FC835" s="17">
        <v>4.87</v>
      </c>
      <c r="FD835" s="17">
        <v>4.87</v>
      </c>
      <c r="FE835" s="17">
        <v>4.87</v>
      </c>
      <c r="FF835" s="17">
        <v>4.88</v>
      </c>
      <c r="FG835" s="17">
        <v>4.8899999999999997</v>
      </c>
      <c r="FH835" s="17">
        <v>4.88</v>
      </c>
      <c r="FI835" s="17">
        <v>4.87</v>
      </c>
      <c r="FJ835" s="17">
        <v>4.87</v>
      </c>
      <c r="FK835" s="17">
        <v>4.87</v>
      </c>
      <c r="FL835" s="17">
        <v>4.88</v>
      </c>
      <c r="FM835" s="17">
        <v>4.87</v>
      </c>
      <c r="FN835" s="17">
        <v>4.87</v>
      </c>
      <c r="FO835" s="17">
        <v>4.87</v>
      </c>
      <c r="FP835" s="17">
        <v>4.88</v>
      </c>
      <c r="FQ835" s="17">
        <v>4.88</v>
      </c>
      <c r="FR835" s="17">
        <v>4.88</v>
      </c>
      <c r="FS835" s="17">
        <v>4.87</v>
      </c>
      <c r="FT835" s="17">
        <v>4.87</v>
      </c>
      <c r="FU835" s="17">
        <v>4.87</v>
      </c>
      <c r="FV835" s="17">
        <v>4.8899999999999997</v>
      </c>
      <c r="FW835" s="17">
        <v>4.88</v>
      </c>
      <c r="FX835" s="17">
        <v>4.8899999999999997</v>
      </c>
      <c r="FY835" s="17">
        <v>4.8899999999999997</v>
      </c>
      <c r="FZ835" s="17">
        <v>4.88</v>
      </c>
      <c r="GA835" s="17">
        <v>4.88</v>
      </c>
      <c r="GB835" s="17">
        <v>4.8899999999999997</v>
      </c>
      <c r="GC835" s="17">
        <v>4.8899999999999997</v>
      </c>
      <c r="GD835" s="17">
        <v>4.88</v>
      </c>
      <c r="GE835" s="17">
        <v>4.88</v>
      </c>
      <c r="GF835" s="17">
        <v>4.88</v>
      </c>
      <c r="GG835" s="17">
        <v>4.88</v>
      </c>
      <c r="GH835" s="17">
        <v>4.88</v>
      </c>
      <c r="GI835" s="17">
        <v>4.88</v>
      </c>
      <c r="GJ835" s="17">
        <v>4.87</v>
      </c>
      <c r="GK835" s="17">
        <v>4.87</v>
      </c>
      <c r="GL835" s="17">
        <v>4.87</v>
      </c>
      <c r="GM835" s="17">
        <v>4.87</v>
      </c>
      <c r="GN835" s="17">
        <v>4.87</v>
      </c>
      <c r="GO835" s="17">
        <v>4.87</v>
      </c>
      <c r="GP835" s="17">
        <v>4.87</v>
      </c>
      <c r="GQ835" s="17">
        <v>4.87</v>
      </c>
      <c r="GR835" s="17">
        <v>4.8600000000000003</v>
      </c>
      <c r="GS835" s="17">
        <v>4.8600000000000003</v>
      </c>
      <c r="GT835" s="17">
        <v>4.8600000000000003</v>
      </c>
      <c r="GU835" s="17">
        <v>4.8600000000000003</v>
      </c>
      <c r="GV835" s="17">
        <v>4.8600000000000003</v>
      </c>
      <c r="GW835" s="17">
        <v>4.8600000000000003</v>
      </c>
      <c r="GX835" s="17">
        <v>4.8600000000000003</v>
      </c>
      <c r="GY835" s="17">
        <v>4.87</v>
      </c>
      <c r="GZ835" s="17">
        <v>4.87</v>
      </c>
      <c r="HA835" s="17">
        <v>4.87</v>
      </c>
      <c r="HB835" s="17">
        <v>4.87</v>
      </c>
      <c r="HC835" s="17">
        <v>4.87</v>
      </c>
      <c r="HD835" s="17">
        <v>4.87</v>
      </c>
      <c r="HE835" s="17">
        <v>4.87</v>
      </c>
      <c r="HF835" s="17">
        <v>4.88</v>
      </c>
      <c r="HG835" s="17">
        <v>4.87</v>
      </c>
      <c r="HH835" s="17">
        <v>4.87</v>
      </c>
      <c r="HI835" s="17">
        <v>4.87</v>
      </c>
      <c r="HJ835" s="17">
        <v>4.8600000000000003</v>
      </c>
      <c r="HK835" s="17">
        <v>4.87</v>
      </c>
      <c r="HL835" s="17">
        <v>4.87</v>
      </c>
      <c r="HM835" s="17">
        <v>4.8600000000000003</v>
      </c>
      <c r="HN835" s="17">
        <v>4.8600000000000003</v>
      </c>
      <c r="HO835" s="17">
        <v>4.87</v>
      </c>
      <c r="HP835" s="17">
        <v>4.8600000000000003</v>
      </c>
      <c r="HQ835" s="17">
        <v>4.8600000000000003</v>
      </c>
      <c r="HR835" s="17">
        <v>4.87</v>
      </c>
      <c r="HS835" s="17">
        <v>4.8600000000000003</v>
      </c>
      <c r="HT835" s="17">
        <v>4.87</v>
      </c>
      <c r="HU835" s="17">
        <v>4.8600000000000003</v>
      </c>
      <c r="HV835" s="17">
        <v>4.8600000000000003</v>
      </c>
      <c r="HW835" s="17">
        <v>4.8600000000000003</v>
      </c>
      <c r="HX835" s="17">
        <v>4.8600000000000003</v>
      </c>
      <c r="HY835" s="17">
        <v>4.8600000000000003</v>
      </c>
      <c r="HZ835" s="17">
        <v>4.8600000000000003</v>
      </c>
      <c r="IA835" s="17">
        <v>4.8600000000000003</v>
      </c>
      <c r="IB835" s="17">
        <v>4.8600000000000003</v>
      </c>
      <c r="IC835" s="17">
        <v>4.8600000000000003</v>
      </c>
      <c r="ID835" s="17">
        <v>4.8600000000000003</v>
      </c>
      <c r="IE835" s="17">
        <v>4.87</v>
      </c>
      <c r="IF835" s="17">
        <v>4.87</v>
      </c>
      <c r="IG835" s="17">
        <v>4.88</v>
      </c>
      <c r="IH835" s="17">
        <v>4.88</v>
      </c>
      <c r="II835" s="17">
        <v>4.88</v>
      </c>
      <c r="IJ835" s="17">
        <v>4.87</v>
      </c>
      <c r="IK835" s="17">
        <v>4.87</v>
      </c>
      <c r="IL835" s="17">
        <v>4.88</v>
      </c>
      <c r="IM835" s="17">
        <v>4.88</v>
      </c>
      <c r="IN835" s="17">
        <v>4.88</v>
      </c>
      <c r="IO835" s="17">
        <v>4.87</v>
      </c>
      <c r="IP835" s="17">
        <v>4.88</v>
      </c>
      <c r="IQ835" s="17">
        <v>4.88</v>
      </c>
      <c r="IR835" s="17">
        <v>4.8899999999999997</v>
      </c>
      <c r="IS835" s="17">
        <v>4.8899999999999997</v>
      </c>
      <c r="IT835" s="17">
        <v>4.8899999999999997</v>
      </c>
      <c r="IU835" s="17">
        <v>4.8899999999999997</v>
      </c>
      <c r="IV835" s="17">
        <v>4.8899999999999997</v>
      </c>
      <c r="IW835" s="17">
        <v>4.8899999999999997</v>
      </c>
      <c r="IX835" s="17">
        <v>4.9000000000000004</v>
      </c>
      <c r="IY835" s="17">
        <v>4.9000000000000004</v>
      </c>
    </row>
    <row r="836" spans="1:259" x14ac:dyDescent="0.15">
      <c r="A836" s="17" t="s">
        <v>323</v>
      </c>
      <c r="B836" s="17" t="s">
        <v>324</v>
      </c>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c r="AA836" s="26"/>
      <c r="AB836" s="17"/>
      <c r="AC836" s="26"/>
      <c r="AD836" s="26"/>
      <c r="AE836" s="17"/>
      <c r="AF836" s="17"/>
      <c r="AG836" s="17"/>
      <c r="AH836" s="17"/>
      <c r="AI836" s="17"/>
      <c r="AJ836" s="17"/>
      <c r="AK836" s="17"/>
      <c r="AL836" s="17"/>
      <c r="AM836" s="17"/>
      <c r="AN836" s="17"/>
      <c r="AO836" s="17"/>
      <c r="AP836" s="17"/>
      <c r="AQ836" s="17"/>
      <c r="AR836" s="17"/>
      <c r="AS836" s="17"/>
      <c r="AT836" s="17"/>
      <c r="AU836" s="17"/>
      <c r="AV836" s="17"/>
      <c r="AW836" s="17"/>
      <c r="AX836" s="17"/>
      <c r="AY836" s="17"/>
      <c r="AZ836" s="17"/>
      <c r="BA836" s="17"/>
      <c r="BB836" s="17"/>
      <c r="BC836" s="17"/>
      <c r="BD836" s="17"/>
      <c r="BE836" s="17"/>
      <c r="BF836" s="17"/>
      <c r="BG836" s="17"/>
      <c r="BH836" s="17"/>
      <c r="BI836" s="17"/>
      <c r="BJ836" s="26"/>
      <c r="BK836" s="17"/>
      <c r="BL836" s="17"/>
      <c r="BM836" s="17"/>
      <c r="BN836" s="17"/>
      <c r="BO836" s="17"/>
      <c r="BP836" s="17"/>
      <c r="BQ836" s="17"/>
      <c r="BR836" s="17"/>
      <c r="BS836" s="17"/>
      <c r="BT836" s="17"/>
      <c r="BU836" s="17"/>
      <c r="BV836" s="17"/>
      <c r="BW836" s="17"/>
      <c r="BX836" s="26"/>
      <c r="BY836" s="26"/>
      <c r="BZ836" s="26"/>
      <c r="CA836" s="26"/>
      <c r="CB836" s="26"/>
      <c r="CC836" s="17"/>
      <c r="CD836" s="17"/>
      <c r="CE836" s="17"/>
      <c r="CF836" s="17"/>
      <c r="CG836" s="17"/>
      <c r="CH836" s="17"/>
      <c r="CI836" s="17"/>
      <c r="CJ836" s="26"/>
      <c r="CK836" s="17"/>
      <c r="CL836" s="17"/>
      <c r="CM836" s="17"/>
      <c r="CN836" s="17"/>
      <c r="CO836" s="17"/>
      <c r="CP836" s="17"/>
      <c r="CQ836" s="17"/>
      <c r="CR836" s="17"/>
      <c r="CS836" s="17"/>
      <c r="CT836" s="17"/>
      <c r="CU836" s="17"/>
      <c r="CV836" s="17"/>
      <c r="CW836" s="17"/>
      <c r="CX836" s="17"/>
      <c r="CY836" s="26"/>
      <c r="CZ836" s="26"/>
      <c r="DA836" s="26"/>
      <c r="DB836" s="17"/>
      <c r="DC836" s="17"/>
      <c r="DD836" s="17"/>
      <c r="DE836" s="17"/>
      <c r="DF836" s="17"/>
      <c r="DG836" s="17"/>
      <c r="DH836" s="26"/>
      <c r="DI836" s="17"/>
      <c r="DJ836" s="17"/>
      <c r="DK836" s="17"/>
      <c r="DL836" s="17"/>
      <c r="DM836" s="17">
        <v>9.4499999999999993</v>
      </c>
      <c r="DN836" s="17">
        <v>9.4499999999999993</v>
      </c>
      <c r="DO836" s="17">
        <v>9.4499999999999993</v>
      </c>
      <c r="DP836" s="17">
        <v>9.4499999999999993</v>
      </c>
      <c r="DQ836" s="17">
        <v>9.4499999999999993</v>
      </c>
      <c r="DR836" s="17">
        <v>9.44</v>
      </c>
      <c r="DS836" s="17">
        <v>9.43</v>
      </c>
      <c r="DT836" s="17">
        <v>9.4499999999999993</v>
      </c>
      <c r="DU836" s="17">
        <v>9.4600000000000009</v>
      </c>
      <c r="DV836" s="17">
        <v>9.4600000000000009</v>
      </c>
      <c r="DW836" s="17">
        <v>9.4600000000000009</v>
      </c>
      <c r="DX836" s="17">
        <v>9.4499999999999993</v>
      </c>
      <c r="DY836" s="17">
        <v>9.4499999999999993</v>
      </c>
      <c r="DZ836" s="17">
        <v>9.4499999999999993</v>
      </c>
      <c r="EA836" s="17">
        <v>9.44</v>
      </c>
      <c r="EB836" s="17">
        <v>9.44</v>
      </c>
      <c r="EC836" s="17">
        <v>9.44</v>
      </c>
      <c r="ED836" s="17">
        <v>9.4499999999999993</v>
      </c>
      <c r="EE836" s="17">
        <v>9.4499999999999993</v>
      </c>
      <c r="EF836" s="17">
        <v>9.44</v>
      </c>
      <c r="EG836" s="17">
        <v>9.44</v>
      </c>
      <c r="EH836" s="17">
        <v>9.4499999999999993</v>
      </c>
      <c r="EI836" s="17">
        <v>9.4499999999999993</v>
      </c>
      <c r="EJ836" s="17">
        <v>9.44</v>
      </c>
      <c r="EK836" s="17">
        <v>9.44</v>
      </c>
      <c r="EL836" s="17">
        <v>9.43</v>
      </c>
      <c r="EM836" s="17">
        <v>9.43</v>
      </c>
      <c r="EN836" s="17">
        <v>9.4499999999999993</v>
      </c>
      <c r="EO836" s="17">
        <v>9.4499999999999993</v>
      </c>
      <c r="EP836" s="17">
        <v>9.44</v>
      </c>
      <c r="EQ836" s="17">
        <v>9.4499999999999993</v>
      </c>
      <c r="ER836" s="17">
        <v>9.4499999999999993</v>
      </c>
      <c r="ES836" s="17">
        <v>9.4499999999999993</v>
      </c>
      <c r="ET836" s="17">
        <v>9.4499999999999993</v>
      </c>
      <c r="EU836" s="17">
        <v>9.4499999999999993</v>
      </c>
      <c r="EV836" s="17">
        <v>9.4499999999999993</v>
      </c>
      <c r="EW836" s="17">
        <v>9.44</v>
      </c>
      <c r="EX836" s="17">
        <v>9.4499999999999993</v>
      </c>
      <c r="EY836" s="17">
        <v>9.4499999999999993</v>
      </c>
      <c r="EZ836" s="17">
        <v>9.4499999999999993</v>
      </c>
      <c r="FA836" s="17">
        <v>9.4600000000000009</v>
      </c>
      <c r="FB836" s="17">
        <v>9.4600000000000009</v>
      </c>
      <c r="FC836" s="17">
        <v>9.4600000000000009</v>
      </c>
      <c r="FD836" s="17">
        <v>9.4600000000000009</v>
      </c>
      <c r="FE836" s="17">
        <v>9.4600000000000009</v>
      </c>
      <c r="FF836" s="17">
        <v>9.4600000000000009</v>
      </c>
      <c r="FG836" s="17">
        <v>9.4600000000000009</v>
      </c>
      <c r="FH836" s="17">
        <v>9.4499999999999993</v>
      </c>
      <c r="FI836" s="17">
        <v>9.4499999999999993</v>
      </c>
      <c r="FJ836" s="17">
        <v>9.4499999999999993</v>
      </c>
      <c r="FK836" s="17">
        <v>9.4600000000000009</v>
      </c>
      <c r="FL836" s="17">
        <v>9.4600000000000009</v>
      </c>
      <c r="FM836" s="17">
        <v>9.4600000000000009</v>
      </c>
      <c r="FN836" s="17">
        <v>9.4600000000000009</v>
      </c>
      <c r="FO836" s="17">
        <v>9.4700000000000006</v>
      </c>
      <c r="FP836" s="17">
        <v>9.49</v>
      </c>
      <c r="FQ836" s="17">
        <v>9.49</v>
      </c>
      <c r="FR836" s="17">
        <v>9.48</v>
      </c>
      <c r="FS836" s="17">
        <v>9.4700000000000006</v>
      </c>
      <c r="FT836" s="17">
        <v>9.48</v>
      </c>
      <c r="FU836" s="17">
        <v>9.48</v>
      </c>
      <c r="FV836" s="17">
        <v>9.4600000000000009</v>
      </c>
      <c r="FW836" s="17">
        <v>9.4600000000000009</v>
      </c>
      <c r="FX836" s="17">
        <v>9.4600000000000009</v>
      </c>
      <c r="FY836" s="17">
        <v>9.48</v>
      </c>
      <c r="FZ836" s="17">
        <v>9.48</v>
      </c>
      <c r="GA836" s="17">
        <v>9.48</v>
      </c>
      <c r="GB836" s="17">
        <v>9.48</v>
      </c>
      <c r="GC836" s="17">
        <v>9.4700000000000006</v>
      </c>
      <c r="GD836" s="17">
        <v>9.4700000000000006</v>
      </c>
      <c r="GE836" s="17">
        <v>9.4700000000000006</v>
      </c>
      <c r="GF836" s="17">
        <v>9.48</v>
      </c>
      <c r="GG836" s="17">
        <v>9.4600000000000009</v>
      </c>
      <c r="GH836" s="17">
        <v>9.4700000000000006</v>
      </c>
      <c r="GI836" s="17">
        <v>9.48</v>
      </c>
      <c r="GJ836" s="17">
        <v>9.4700000000000006</v>
      </c>
      <c r="GK836" s="17">
        <v>9.4700000000000006</v>
      </c>
      <c r="GL836" s="17">
        <v>9.4600000000000009</v>
      </c>
      <c r="GM836" s="17">
        <v>9.4600000000000009</v>
      </c>
      <c r="GN836" s="17">
        <v>9.49</v>
      </c>
      <c r="GO836" s="17">
        <v>9.49</v>
      </c>
      <c r="GP836" s="17">
        <v>9.52</v>
      </c>
      <c r="GQ836" s="17">
        <v>9.5299999999999994</v>
      </c>
      <c r="GR836" s="17">
        <v>9.56</v>
      </c>
      <c r="GS836" s="17">
        <v>9.5299999999999994</v>
      </c>
      <c r="GT836" s="17">
        <v>9.5299999999999994</v>
      </c>
      <c r="GU836" s="17">
        <v>9.5399999999999991</v>
      </c>
      <c r="GV836" s="17">
        <v>9.5500000000000007</v>
      </c>
      <c r="GW836" s="17">
        <v>9.5299999999999994</v>
      </c>
      <c r="GX836" s="17">
        <v>9.5500000000000007</v>
      </c>
      <c r="GY836" s="17">
        <v>9.5500000000000007</v>
      </c>
      <c r="GZ836" s="17">
        <v>9.5399999999999991</v>
      </c>
      <c r="HA836" s="17">
        <v>9.5399999999999991</v>
      </c>
      <c r="HB836" s="17">
        <v>9.5299999999999994</v>
      </c>
      <c r="HC836" s="17">
        <v>9.6</v>
      </c>
      <c r="HD836" s="17">
        <v>9.61</v>
      </c>
      <c r="HE836" s="17">
        <v>9.75</v>
      </c>
      <c r="HF836" s="17">
        <v>9.6999999999999993</v>
      </c>
      <c r="HG836" s="17">
        <v>9.7200000000000006</v>
      </c>
      <c r="HH836" s="17">
        <v>9.7100000000000009</v>
      </c>
      <c r="HI836" s="17">
        <v>9.69</v>
      </c>
      <c r="HJ836" s="17">
        <v>9.61</v>
      </c>
      <c r="HK836" s="17">
        <v>9.65</v>
      </c>
      <c r="HL836" s="17">
        <v>9.66</v>
      </c>
      <c r="HM836" s="17">
        <v>9.6199999999999992</v>
      </c>
      <c r="HN836" s="17">
        <v>9.6</v>
      </c>
      <c r="HO836" s="17">
        <v>9.6</v>
      </c>
      <c r="HP836" s="17">
        <v>9.59</v>
      </c>
      <c r="HQ836" s="17">
        <v>9.6</v>
      </c>
      <c r="HR836" s="17">
        <v>9.6199999999999992</v>
      </c>
      <c r="HS836" s="17">
        <v>9.6199999999999992</v>
      </c>
      <c r="HT836" s="17">
        <v>9.6</v>
      </c>
      <c r="HU836" s="17">
        <v>9.6199999999999992</v>
      </c>
      <c r="HV836" s="17">
        <v>9.64</v>
      </c>
      <c r="HW836" s="17">
        <v>9.6199999999999992</v>
      </c>
      <c r="HX836" s="17">
        <v>9.6300000000000008</v>
      </c>
      <c r="HY836" s="17">
        <v>9.6300000000000008</v>
      </c>
      <c r="HZ836" s="17">
        <v>9.6199999999999992</v>
      </c>
      <c r="IA836" s="17">
        <v>9.61</v>
      </c>
      <c r="IB836" s="17">
        <v>9.6199999999999992</v>
      </c>
      <c r="IC836" s="17">
        <v>9.6199999999999992</v>
      </c>
      <c r="ID836" s="17">
        <v>9.6300000000000008</v>
      </c>
      <c r="IE836" s="17">
        <v>9.6300000000000008</v>
      </c>
      <c r="IF836" s="17">
        <v>9.66</v>
      </c>
      <c r="IG836" s="17">
        <v>9.68</v>
      </c>
      <c r="IH836" s="17">
        <v>9.68</v>
      </c>
      <c r="II836" s="17">
        <v>9.6199999999999992</v>
      </c>
      <c r="IJ836" s="17">
        <v>9.6300000000000008</v>
      </c>
      <c r="IK836" s="17">
        <v>9.66</v>
      </c>
      <c r="IL836" s="17">
        <v>9.64</v>
      </c>
      <c r="IM836" s="17">
        <v>9.66</v>
      </c>
      <c r="IN836" s="17">
        <v>9.66</v>
      </c>
      <c r="IO836" s="17">
        <v>9.65</v>
      </c>
      <c r="IP836" s="17">
        <v>9.65</v>
      </c>
      <c r="IQ836" s="17">
        <v>9.66</v>
      </c>
      <c r="IR836" s="17">
        <v>9.6199999999999992</v>
      </c>
      <c r="IS836" s="17">
        <v>9.6300000000000008</v>
      </c>
      <c r="IT836" s="17">
        <v>9.64</v>
      </c>
      <c r="IU836" s="17">
        <v>9.65</v>
      </c>
      <c r="IV836" s="17">
        <v>9.65</v>
      </c>
      <c r="IW836" s="17">
        <v>9.65</v>
      </c>
      <c r="IX836" s="17">
        <v>9.65</v>
      </c>
      <c r="IY836" s="17">
        <v>9.65</v>
      </c>
    </row>
    <row r="837" spans="1:259" x14ac:dyDescent="0.15">
      <c r="A837" s="17" t="s">
        <v>4477</v>
      </c>
      <c r="B837" s="17" t="s">
        <v>4922</v>
      </c>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c r="AA837" s="26"/>
      <c r="AB837" s="17"/>
      <c r="AC837" s="26"/>
      <c r="AD837" s="26"/>
      <c r="AE837" s="17"/>
      <c r="AF837" s="17"/>
      <c r="AG837" s="17"/>
      <c r="AH837" s="17"/>
      <c r="AI837" s="17"/>
      <c r="AJ837" s="17"/>
      <c r="AK837" s="17"/>
      <c r="AL837" s="17"/>
      <c r="AM837" s="17"/>
      <c r="AN837" s="17"/>
      <c r="AO837" s="17"/>
      <c r="AP837" s="17"/>
      <c r="AQ837" s="17"/>
      <c r="AR837" s="17"/>
      <c r="AS837" s="17"/>
      <c r="AT837" s="17"/>
      <c r="AU837" s="17"/>
      <c r="AV837" s="17"/>
      <c r="AW837" s="17"/>
      <c r="AX837" s="17"/>
      <c r="AY837" s="17"/>
      <c r="AZ837" s="17"/>
      <c r="BA837" s="17"/>
      <c r="BB837" s="17"/>
      <c r="BC837" s="17"/>
      <c r="BD837" s="17"/>
      <c r="BE837" s="17"/>
      <c r="BF837" s="17"/>
      <c r="BG837" s="17"/>
      <c r="BH837" s="17"/>
      <c r="BI837" s="17"/>
      <c r="BJ837" s="26"/>
      <c r="BK837" s="17"/>
      <c r="BL837" s="17"/>
      <c r="BM837" s="17"/>
      <c r="BN837" s="17"/>
      <c r="BO837" s="17"/>
      <c r="BP837" s="17"/>
      <c r="BQ837" s="17"/>
      <c r="BR837" s="17"/>
      <c r="BS837" s="17"/>
      <c r="BT837" s="17"/>
      <c r="BU837" s="17"/>
      <c r="BV837" s="17"/>
      <c r="BW837" s="17"/>
      <c r="BX837" s="26"/>
      <c r="BY837" s="26"/>
      <c r="BZ837" s="26"/>
      <c r="CA837" s="26"/>
      <c r="CB837" s="26"/>
      <c r="CC837" s="17"/>
      <c r="CD837" s="17"/>
      <c r="CE837" s="17"/>
      <c r="CF837" s="17"/>
      <c r="CG837" s="17"/>
      <c r="CH837" s="17"/>
      <c r="CI837" s="17"/>
      <c r="CJ837" s="26"/>
      <c r="CK837" s="17"/>
      <c r="CL837" s="17"/>
      <c r="CM837" s="17"/>
      <c r="CN837" s="17"/>
      <c r="CO837" s="17"/>
      <c r="CP837" s="17"/>
      <c r="CQ837" s="17"/>
      <c r="CR837" s="17"/>
      <c r="CS837" s="17"/>
      <c r="CT837" s="17"/>
      <c r="CU837" s="17"/>
      <c r="CV837" s="17"/>
      <c r="CW837" s="17"/>
      <c r="CX837" s="17"/>
      <c r="CY837" s="26"/>
      <c r="CZ837" s="26"/>
      <c r="DA837" s="26"/>
      <c r="DB837" s="17"/>
      <c r="DC837" s="17"/>
      <c r="DD837" s="17"/>
      <c r="DE837" s="17"/>
      <c r="DF837" s="17"/>
      <c r="DG837" s="17"/>
      <c r="DH837" s="26"/>
      <c r="DI837" s="17"/>
      <c r="DJ837" s="17"/>
      <c r="DK837" s="17"/>
      <c r="DL837" s="17"/>
      <c r="DM837" s="17">
        <v>24.56</v>
      </c>
      <c r="DN837" s="17">
        <v>24.58</v>
      </c>
      <c r="DO837" s="17">
        <v>24.58</v>
      </c>
      <c r="DP837" s="17">
        <v>24.6</v>
      </c>
      <c r="DQ837" s="17">
        <v>24.59</v>
      </c>
      <c r="DR837" s="17">
        <v>24.6</v>
      </c>
      <c r="DS837" s="17">
        <v>24.59</v>
      </c>
      <c r="DT837" s="17">
        <v>24.59</v>
      </c>
      <c r="DU837" s="17">
        <v>24.59</v>
      </c>
      <c r="DV837" s="17">
        <v>24.59</v>
      </c>
      <c r="DW837" s="17">
        <v>24.57</v>
      </c>
      <c r="DX837" s="17">
        <v>24.57</v>
      </c>
      <c r="DY837" s="17">
        <v>24.56</v>
      </c>
      <c r="DZ837" s="17">
        <v>24.57</v>
      </c>
      <c r="EA837" s="17">
        <v>24.58</v>
      </c>
      <c r="EB837" s="17">
        <v>24.58</v>
      </c>
      <c r="EC837" s="17">
        <v>24.61</v>
      </c>
      <c r="ED837" s="17">
        <v>24.59</v>
      </c>
      <c r="EE837" s="17">
        <v>24.58</v>
      </c>
      <c r="EF837" s="17">
        <v>24.57</v>
      </c>
      <c r="EG837" s="17">
        <v>24.56</v>
      </c>
      <c r="EH837" s="17">
        <v>24.56</v>
      </c>
      <c r="EI837" s="17">
        <v>24.56</v>
      </c>
      <c r="EJ837" s="17">
        <v>24.55</v>
      </c>
      <c r="EK837" s="17">
        <v>24.55</v>
      </c>
      <c r="EL837" s="17">
        <v>24.55</v>
      </c>
      <c r="EM837" s="17">
        <v>24.55</v>
      </c>
      <c r="EN837" s="17">
        <v>24.58</v>
      </c>
      <c r="EO837" s="17">
        <v>24.57</v>
      </c>
      <c r="EP837" s="17">
        <v>24.55</v>
      </c>
      <c r="EQ837" s="17">
        <v>24.54</v>
      </c>
      <c r="ER837" s="17">
        <v>24.55</v>
      </c>
      <c r="ES837" s="17">
        <v>24.56</v>
      </c>
      <c r="ET837" s="17">
        <v>24.56</v>
      </c>
      <c r="EU837" s="17">
        <v>24.57</v>
      </c>
      <c r="EV837" s="17">
        <v>24.58</v>
      </c>
      <c r="EW837" s="17">
        <v>24.62</v>
      </c>
      <c r="EX837" s="17">
        <v>24.63</v>
      </c>
      <c r="EY837" s="17">
        <v>24.64</v>
      </c>
      <c r="EZ837" s="17">
        <v>24.6</v>
      </c>
      <c r="FA837" s="17">
        <v>24.58</v>
      </c>
      <c r="FB837" s="17">
        <v>24.6</v>
      </c>
      <c r="FC837" s="17">
        <v>24.58</v>
      </c>
      <c r="FD837" s="17">
        <v>24.57</v>
      </c>
      <c r="FE837" s="17">
        <v>24.58</v>
      </c>
      <c r="FF837" s="17">
        <v>24.58</v>
      </c>
      <c r="FG837" s="17">
        <v>24.58</v>
      </c>
      <c r="FH837" s="17">
        <v>24.58</v>
      </c>
      <c r="FI837" s="17">
        <v>24.58</v>
      </c>
      <c r="FJ837" s="17">
        <v>24.61</v>
      </c>
      <c r="FK837" s="17">
        <v>24.61</v>
      </c>
      <c r="FL837" s="17">
        <v>24.58</v>
      </c>
      <c r="FM837" s="17">
        <v>24.58</v>
      </c>
      <c r="FN837" s="17">
        <v>24.61</v>
      </c>
      <c r="FO837" s="17">
        <v>24.62</v>
      </c>
      <c r="FP837" s="17">
        <v>24.6</v>
      </c>
      <c r="FQ837" s="17">
        <v>24.61</v>
      </c>
      <c r="FR837" s="17">
        <v>24.61</v>
      </c>
      <c r="FS837" s="17">
        <v>24.61</v>
      </c>
      <c r="FT837" s="17">
        <v>24.61</v>
      </c>
      <c r="FU837" s="17">
        <v>24.59</v>
      </c>
      <c r="FV837" s="17">
        <v>24.58</v>
      </c>
      <c r="FW837" s="17">
        <v>24.59</v>
      </c>
      <c r="FX837" s="17">
        <v>24.59</v>
      </c>
      <c r="FY837" s="17">
        <v>24.61</v>
      </c>
      <c r="FZ837" s="17">
        <v>24.62</v>
      </c>
      <c r="GA837" s="17">
        <v>24.61</v>
      </c>
      <c r="GB837" s="17">
        <v>24.61</v>
      </c>
      <c r="GC837" s="17">
        <v>24.6</v>
      </c>
      <c r="GD837" s="17">
        <v>24.61</v>
      </c>
      <c r="GE837" s="17">
        <v>24.61</v>
      </c>
      <c r="GF837" s="17">
        <v>24.62</v>
      </c>
      <c r="GG837" s="17">
        <v>24.62</v>
      </c>
      <c r="GH837" s="17">
        <v>24.61</v>
      </c>
      <c r="GI837" s="17">
        <v>24.61</v>
      </c>
      <c r="GJ837" s="17">
        <v>24.6</v>
      </c>
      <c r="GK837" s="17">
        <v>24.59</v>
      </c>
      <c r="GL837" s="17">
        <v>24.58</v>
      </c>
      <c r="GM837" s="17">
        <v>24.57</v>
      </c>
      <c r="GN837" s="17">
        <v>24.56</v>
      </c>
      <c r="GO837" s="17">
        <v>24.56</v>
      </c>
      <c r="GP837" s="17">
        <v>24.55</v>
      </c>
      <c r="GQ837" s="17">
        <v>24.55</v>
      </c>
      <c r="GR837" s="17">
        <v>24.55</v>
      </c>
      <c r="GS837" s="17">
        <v>24.55</v>
      </c>
      <c r="GT837" s="17">
        <v>24.56</v>
      </c>
      <c r="GU837" s="17">
        <v>24.56</v>
      </c>
      <c r="GV837" s="17">
        <v>24.56</v>
      </c>
      <c r="GW837" s="17">
        <v>24.56</v>
      </c>
      <c r="GX837" s="17">
        <v>24.57</v>
      </c>
      <c r="GY837" s="17">
        <v>24.59</v>
      </c>
      <c r="GZ837" s="17">
        <v>24.58</v>
      </c>
      <c r="HA837" s="17">
        <v>24.58</v>
      </c>
      <c r="HB837" s="17">
        <v>24.56</v>
      </c>
      <c r="HC837" s="17">
        <v>24.57</v>
      </c>
      <c r="HD837" s="17">
        <v>24.57</v>
      </c>
      <c r="HE837" s="17">
        <v>24.6</v>
      </c>
      <c r="HF837" s="17">
        <v>24.58</v>
      </c>
      <c r="HG837" s="17">
        <v>24.57</v>
      </c>
      <c r="HH837" s="17">
        <v>24.57</v>
      </c>
      <c r="HI837" s="17">
        <v>24.57</v>
      </c>
      <c r="HJ837" s="17">
        <v>24.54</v>
      </c>
      <c r="HK837" s="17">
        <v>24.53</v>
      </c>
      <c r="HL837" s="17">
        <v>24.51</v>
      </c>
      <c r="HM837" s="17">
        <v>24.49</v>
      </c>
      <c r="HN837" s="17">
        <v>24.46</v>
      </c>
      <c r="HO837" s="17">
        <v>24.48</v>
      </c>
      <c r="HP837" s="17">
        <v>24.49</v>
      </c>
      <c r="HQ837" s="17">
        <v>24.48</v>
      </c>
      <c r="HR837" s="17">
        <v>24.47</v>
      </c>
      <c r="HS837" s="17">
        <v>24.45</v>
      </c>
      <c r="HT837" s="17">
        <v>24.44</v>
      </c>
      <c r="HU837" s="17">
        <v>24.45</v>
      </c>
      <c r="HV837" s="17">
        <v>24.47</v>
      </c>
      <c r="HW837" s="17">
        <v>24.46</v>
      </c>
      <c r="HX837" s="17">
        <v>24.46</v>
      </c>
      <c r="HY837" s="17">
        <v>24.49</v>
      </c>
      <c r="HZ837" s="17">
        <v>24.49</v>
      </c>
      <c r="IA837" s="17">
        <v>24.46</v>
      </c>
      <c r="IB837" s="17">
        <v>24.49</v>
      </c>
      <c r="IC837" s="17">
        <v>24.49</v>
      </c>
      <c r="ID837" s="17">
        <v>24.48</v>
      </c>
      <c r="IE837" s="17">
        <v>24.48</v>
      </c>
      <c r="IF837" s="17">
        <v>24.48</v>
      </c>
      <c r="IG837" s="17">
        <v>24.49</v>
      </c>
      <c r="IH837" s="17">
        <v>24.48</v>
      </c>
      <c r="II837" s="17">
        <v>24.47</v>
      </c>
      <c r="IJ837" s="17">
        <v>24.46</v>
      </c>
      <c r="IK837" s="17">
        <v>24.46</v>
      </c>
      <c r="IL837" s="17">
        <v>24.47</v>
      </c>
      <c r="IM837" s="17">
        <v>24.47</v>
      </c>
      <c r="IN837" s="17">
        <v>24.49</v>
      </c>
      <c r="IO837" s="17">
        <v>24.48</v>
      </c>
      <c r="IP837" s="17">
        <v>24.5</v>
      </c>
      <c r="IQ837" s="17">
        <v>24.54</v>
      </c>
      <c r="IR837" s="17">
        <v>24.53</v>
      </c>
      <c r="IS837" s="17">
        <v>24.51</v>
      </c>
      <c r="IT837" s="17">
        <v>24.49</v>
      </c>
      <c r="IU837" s="17">
        <v>24.5</v>
      </c>
      <c r="IV837" s="17">
        <v>24.49</v>
      </c>
      <c r="IW837" s="17">
        <v>24.5</v>
      </c>
      <c r="IX837" s="17">
        <v>24.48</v>
      </c>
      <c r="IY837" s="17">
        <v>24.49</v>
      </c>
    </row>
    <row r="838" spans="1:259" x14ac:dyDescent="0.15">
      <c r="A838" s="17" t="s">
        <v>3152</v>
      </c>
      <c r="B838" s="17" t="s">
        <v>3153</v>
      </c>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c r="AA838" s="26"/>
      <c r="AB838" s="17"/>
      <c r="AC838" s="26"/>
      <c r="AD838" s="26"/>
      <c r="AE838" s="17"/>
      <c r="AF838" s="17"/>
      <c r="AG838" s="17"/>
      <c r="AH838" s="17"/>
      <c r="AI838" s="17"/>
      <c r="AJ838" s="17"/>
      <c r="AK838" s="17"/>
      <c r="AL838" s="17"/>
      <c r="AM838" s="17"/>
      <c r="AN838" s="17"/>
      <c r="AO838" s="17"/>
      <c r="AP838" s="17"/>
      <c r="AQ838" s="17"/>
      <c r="AR838" s="17"/>
      <c r="AS838" s="17"/>
      <c r="AT838" s="17"/>
      <c r="AU838" s="17"/>
      <c r="AV838" s="17"/>
      <c r="AW838" s="17"/>
      <c r="AX838" s="17"/>
      <c r="AY838" s="17"/>
      <c r="AZ838" s="17"/>
      <c r="BA838" s="17"/>
      <c r="BB838" s="17"/>
      <c r="BC838" s="17"/>
      <c r="BD838" s="17"/>
      <c r="BE838" s="17"/>
      <c r="BF838" s="17"/>
      <c r="BG838" s="17"/>
      <c r="BH838" s="17"/>
      <c r="BI838" s="17"/>
      <c r="BJ838" s="26"/>
      <c r="BK838" s="17"/>
      <c r="BL838" s="17"/>
      <c r="BM838" s="17"/>
      <c r="BN838" s="17"/>
      <c r="BO838" s="17"/>
      <c r="BP838" s="17"/>
      <c r="BQ838" s="17"/>
      <c r="BR838" s="17"/>
      <c r="BS838" s="17"/>
      <c r="BT838" s="17"/>
      <c r="BU838" s="17"/>
      <c r="BV838" s="17"/>
      <c r="BW838" s="17"/>
      <c r="BX838" s="26"/>
      <c r="BY838" s="26"/>
      <c r="BZ838" s="26"/>
      <c r="CA838" s="26"/>
      <c r="CB838" s="26"/>
      <c r="CC838" s="17"/>
      <c r="CD838" s="17"/>
      <c r="CE838" s="17"/>
      <c r="CF838" s="17"/>
      <c r="CG838" s="17"/>
      <c r="CH838" s="17"/>
      <c r="CI838" s="17"/>
      <c r="CJ838" s="26"/>
      <c r="CK838" s="17"/>
      <c r="CL838" s="17"/>
      <c r="CM838" s="17"/>
      <c r="CN838" s="17"/>
      <c r="CO838" s="17"/>
      <c r="CP838" s="17"/>
      <c r="CQ838" s="17"/>
      <c r="CR838" s="17"/>
      <c r="CS838" s="17"/>
      <c r="CT838" s="17"/>
      <c r="CU838" s="17"/>
      <c r="CV838" s="17"/>
      <c r="CW838" s="17"/>
      <c r="CX838" s="17"/>
      <c r="CY838" s="26"/>
      <c r="CZ838" s="26"/>
      <c r="DA838" s="26"/>
      <c r="DB838" s="17"/>
      <c r="DC838" s="17"/>
      <c r="DD838" s="17"/>
      <c r="DE838" s="17"/>
      <c r="DF838" s="17"/>
      <c r="DG838" s="17"/>
      <c r="DH838" s="26"/>
      <c r="DI838" s="17"/>
      <c r="DJ838" s="17"/>
      <c r="DK838" s="17"/>
      <c r="DL838" s="17"/>
      <c r="DM838" s="17">
        <v>8.39</v>
      </c>
      <c r="DN838" s="17">
        <v>8.4</v>
      </c>
      <c r="DO838" s="17">
        <v>8.3699999999999992</v>
      </c>
      <c r="DP838" s="17">
        <v>8.4</v>
      </c>
      <c r="DQ838" s="17">
        <v>8.4</v>
      </c>
      <c r="DR838" s="17">
        <v>8.4</v>
      </c>
      <c r="DS838" s="17">
        <v>8.39</v>
      </c>
      <c r="DT838" s="17">
        <v>8.39</v>
      </c>
      <c r="DU838" s="17">
        <v>8.4</v>
      </c>
      <c r="DV838" s="17">
        <v>8.4</v>
      </c>
      <c r="DW838" s="17">
        <v>8.4</v>
      </c>
      <c r="DX838" s="17">
        <v>8.4</v>
      </c>
      <c r="DY838" s="17">
        <v>8.4</v>
      </c>
      <c r="DZ838" s="17">
        <v>8.39</v>
      </c>
      <c r="EA838" s="17">
        <v>8.39</v>
      </c>
      <c r="EB838" s="17">
        <v>8.39</v>
      </c>
      <c r="EC838" s="17">
        <v>8.4</v>
      </c>
      <c r="ED838" s="17">
        <v>8.4</v>
      </c>
      <c r="EE838" s="17">
        <v>8.4</v>
      </c>
      <c r="EF838" s="17">
        <v>8.39</v>
      </c>
      <c r="EG838" s="17">
        <v>8.39</v>
      </c>
      <c r="EH838" s="17">
        <v>8.4</v>
      </c>
      <c r="EI838" s="17">
        <v>8.4</v>
      </c>
      <c r="EJ838" s="17">
        <v>8.39</v>
      </c>
      <c r="EK838" s="17">
        <v>8.39</v>
      </c>
      <c r="EL838" s="17">
        <v>8.39</v>
      </c>
      <c r="EM838" s="17">
        <v>8.39</v>
      </c>
      <c r="EN838" s="17">
        <v>8.39</v>
      </c>
      <c r="EO838" s="17">
        <v>8.39</v>
      </c>
      <c r="EP838" s="17">
        <v>8.4</v>
      </c>
      <c r="EQ838" s="17">
        <v>8.39</v>
      </c>
      <c r="ER838" s="17">
        <v>8.39</v>
      </c>
      <c r="ES838" s="17">
        <v>8.39</v>
      </c>
      <c r="ET838" s="17">
        <v>8.39</v>
      </c>
      <c r="EU838" s="17">
        <v>8.4</v>
      </c>
      <c r="EV838" s="17">
        <v>8.39</v>
      </c>
      <c r="EW838" s="17">
        <v>8.39</v>
      </c>
      <c r="EX838" s="17">
        <v>8.39</v>
      </c>
      <c r="EY838" s="17">
        <v>8.39</v>
      </c>
      <c r="EZ838" s="17">
        <v>8.39</v>
      </c>
      <c r="FA838" s="17">
        <v>8.3800000000000008</v>
      </c>
      <c r="FB838" s="17">
        <v>8.3800000000000008</v>
      </c>
      <c r="FC838" s="17">
        <v>8.3800000000000008</v>
      </c>
      <c r="FD838" s="17">
        <v>8.39</v>
      </c>
      <c r="FE838" s="17">
        <v>8.3800000000000008</v>
      </c>
      <c r="FF838" s="17">
        <v>8.3800000000000008</v>
      </c>
      <c r="FG838" s="17">
        <v>8.39</v>
      </c>
      <c r="FH838" s="17">
        <v>8.4</v>
      </c>
      <c r="FI838" s="17">
        <v>8.39</v>
      </c>
      <c r="FJ838" s="17">
        <v>8.39</v>
      </c>
      <c r="FK838" s="17">
        <v>8.41</v>
      </c>
      <c r="FL838" s="17">
        <v>8.41</v>
      </c>
      <c r="FM838" s="17">
        <v>8.41</v>
      </c>
      <c r="FN838" s="17">
        <v>8.42</v>
      </c>
      <c r="FO838" s="17">
        <v>8.4</v>
      </c>
      <c r="FP838" s="17">
        <v>8.4</v>
      </c>
      <c r="FQ838" s="17">
        <v>8.42</v>
      </c>
      <c r="FR838" s="17">
        <v>8.42</v>
      </c>
      <c r="FS838" s="17">
        <v>8.42</v>
      </c>
      <c r="FT838" s="17">
        <v>8.41</v>
      </c>
      <c r="FU838" s="17">
        <v>8.41</v>
      </c>
      <c r="FV838" s="17">
        <v>8.4</v>
      </c>
      <c r="FW838" s="17">
        <v>8.41</v>
      </c>
      <c r="FX838" s="17">
        <v>8.4</v>
      </c>
      <c r="FY838" s="17">
        <v>8.41</v>
      </c>
      <c r="FZ838" s="17">
        <v>8.41</v>
      </c>
      <c r="GA838" s="17">
        <v>8.41</v>
      </c>
      <c r="GB838" s="17">
        <v>8.41</v>
      </c>
      <c r="GC838" s="17">
        <v>8.4</v>
      </c>
      <c r="GD838" s="17">
        <v>8.4</v>
      </c>
      <c r="GE838" s="17">
        <v>8.4</v>
      </c>
      <c r="GF838" s="17">
        <v>8.39</v>
      </c>
      <c r="GG838" s="17">
        <v>8.39</v>
      </c>
      <c r="GH838" s="17">
        <v>8.39</v>
      </c>
      <c r="GI838" s="17">
        <v>8.4</v>
      </c>
      <c r="GJ838" s="17">
        <v>8.3800000000000008</v>
      </c>
      <c r="GK838" s="17">
        <v>8.3800000000000008</v>
      </c>
      <c r="GL838" s="17">
        <v>8.39</v>
      </c>
      <c r="GM838" s="17">
        <v>8.3800000000000008</v>
      </c>
      <c r="GN838" s="17">
        <v>8.3699999999999992</v>
      </c>
      <c r="GO838" s="17">
        <v>8.3699999999999992</v>
      </c>
      <c r="GP838" s="17">
        <v>8.3699999999999992</v>
      </c>
      <c r="GQ838" s="17">
        <v>8.3800000000000008</v>
      </c>
      <c r="GR838" s="17">
        <v>8.3800000000000008</v>
      </c>
      <c r="GS838" s="17">
        <v>8.3800000000000008</v>
      </c>
      <c r="GT838" s="17">
        <v>8.39</v>
      </c>
      <c r="GU838" s="17">
        <v>8.39</v>
      </c>
      <c r="GV838" s="17">
        <v>8.39</v>
      </c>
      <c r="GW838" s="17">
        <v>8.39</v>
      </c>
      <c r="GX838" s="17">
        <v>8.4</v>
      </c>
      <c r="GY838" s="17">
        <v>8.4</v>
      </c>
      <c r="GZ838" s="17">
        <v>8.39</v>
      </c>
      <c r="HA838" s="17">
        <v>8.39</v>
      </c>
      <c r="HB838" s="17">
        <v>8.4</v>
      </c>
      <c r="HC838" s="17">
        <v>8.4</v>
      </c>
      <c r="HD838" s="17">
        <v>8.39</v>
      </c>
      <c r="HE838" s="17">
        <v>8.39</v>
      </c>
      <c r="HF838" s="17">
        <v>8.4</v>
      </c>
      <c r="HG838" s="17">
        <v>8.39</v>
      </c>
      <c r="HH838" s="17">
        <v>8.4</v>
      </c>
      <c r="HI838" s="17">
        <v>8.4</v>
      </c>
      <c r="HJ838" s="17">
        <v>8.3800000000000008</v>
      </c>
      <c r="HK838" s="17">
        <v>8.3800000000000008</v>
      </c>
      <c r="HL838" s="17">
        <v>8.39</v>
      </c>
      <c r="HM838" s="17">
        <v>8.39</v>
      </c>
      <c r="HN838" s="17">
        <v>8.3800000000000008</v>
      </c>
      <c r="HO838" s="17">
        <v>8.39</v>
      </c>
      <c r="HP838" s="17">
        <v>8.3800000000000008</v>
      </c>
      <c r="HQ838" s="17">
        <v>8.39</v>
      </c>
      <c r="HR838" s="17">
        <v>8.39</v>
      </c>
      <c r="HS838" s="17">
        <v>8.4</v>
      </c>
      <c r="HT838" s="17">
        <v>8.4</v>
      </c>
      <c r="HU838" s="17">
        <v>8.41</v>
      </c>
      <c r="HV838" s="17">
        <v>8.4</v>
      </c>
      <c r="HW838" s="17">
        <v>8.4</v>
      </c>
      <c r="HX838" s="17">
        <v>8.41</v>
      </c>
      <c r="HY838" s="17">
        <v>8.41</v>
      </c>
      <c r="HZ838" s="17">
        <v>8.41</v>
      </c>
      <c r="IA838" s="17">
        <v>8.4</v>
      </c>
      <c r="IB838" s="17">
        <v>8.41</v>
      </c>
      <c r="IC838" s="17">
        <v>8.4</v>
      </c>
      <c r="ID838" s="17">
        <v>8.41</v>
      </c>
      <c r="IE838" s="17">
        <v>8.4</v>
      </c>
      <c r="IF838" s="17">
        <v>8.4</v>
      </c>
      <c r="IG838" s="17">
        <v>8.4</v>
      </c>
      <c r="IH838" s="17">
        <v>8.41</v>
      </c>
      <c r="II838" s="17">
        <v>8.41</v>
      </c>
      <c r="IJ838" s="17">
        <v>8.41</v>
      </c>
      <c r="IK838" s="17">
        <v>8.4</v>
      </c>
      <c r="IL838" s="17">
        <v>8.4</v>
      </c>
      <c r="IM838" s="17">
        <v>8.41</v>
      </c>
      <c r="IN838" s="17">
        <v>8.42</v>
      </c>
      <c r="IO838" s="17">
        <v>8.41</v>
      </c>
      <c r="IP838" s="17">
        <v>8.41</v>
      </c>
      <c r="IQ838" s="17">
        <v>8.41</v>
      </c>
      <c r="IR838" s="17">
        <v>8.41</v>
      </c>
      <c r="IS838" s="17">
        <v>8.41</v>
      </c>
      <c r="IT838" s="17">
        <v>8.4</v>
      </c>
      <c r="IU838" s="17">
        <v>8.4</v>
      </c>
      <c r="IV838" s="17">
        <v>8.4</v>
      </c>
      <c r="IW838" s="17">
        <v>8.4</v>
      </c>
      <c r="IX838" s="17">
        <v>8.4</v>
      </c>
      <c r="IY838" s="17">
        <v>8.4</v>
      </c>
    </row>
    <row r="839" spans="1:259" x14ac:dyDescent="0.15">
      <c r="A839" s="17" t="s">
        <v>3180</v>
      </c>
      <c r="B839" s="17" t="s">
        <v>3181</v>
      </c>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c r="AA839" s="26"/>
      <c r="AB839" s="17"/>
      <c r="AC839" s="26"/>
      <c r="AD839" s="26"/>
      <c r="AE839" s="17"/>
      <c r="AF839" s="17"/>
      <c r="AG839" s="17"/>
      <c r="AH839" s="17"/>
      <c r="AI839" s="17"/>
      <c r="AJ839" s="17"/>
      <c r="AK839" s="17"/>
      <c r="AL839" s="17"/>
      <c r="AM839" s="17"/>
      <c r="AN839" s="17"/>
      <c r="AO839" s="17"/>
      <c r="AP839" s="17"/>
      <c r="AQ839" s="17"/>
      <c r="AR839" s="17"/>
      <c r="AS839" s="17"/>
      <c r="AT839" s="17"/>
      <c r="AU839" s="17"/>
      <c r="AV839" s="17"/>
      <c r="AW839" s="17"/>
      <c r="AX839" s="17"/>
      <c r="AY839" s="17"/>
      <c r="AZ839" s="17"/>
      <c r="BA839" s="17"/>
      <c r="BB839" s="17"/>
      <c r="BC839" s="17"/>
      <c r="BD839" s="17"/>
      <c r="BE839" s="17"/>
      <c r="BF839" s="17"/>
      <c r="BG839" s="17"/>
      <c r="BH839" s="17"/>
      <c r="BI839" s="17"/>
      <c r="BJ839" s="26"/>
      <c r="BK839" s="17"/>
      <c r="BL839" s="17"/>
      <c r="BM839" s="17"/>
      <c r="BN839" s="17"/>
      <c r="BO839" s="17"/>
      <c r="BP839" s="17"/>
      <c r="BQ839" s="17"/>
      <c r="BR839" s="17"/>
      <c r="BS839" s="17"/>
      <c r="BT839" s="17"/>
      <c r="BU839" s="17"/>
      <c r="BV839" s="17"/>
      <c r="BW839" s="17"/>
      <c r="BX839" s="26"/>
      <c r="BY839" s="26"/>
      <c r="BZ839" s="26"/>
      <c r="CA839" s="26"/>
      <c r="CB839" s="26"/>
      <c r="CC839" s="17"/>
      <c r="CD839" s="17"/>
      <c r="CE839" s="17"/>
      <c r="CF839" s="17"/>
      <c r="CG839" s="17"/>
      <c r="CH839" s="17"/>
      <c r="CI839" s="17"/>
      <c r="CJ839" s="26"/>
      <c r="CK839" s="17"/>
      <c r="CL839" s="17"/>
      <c r="CM839" s="17"/>
      <c r="CN839" s="17"/>
      <c r="CO839" s="17"/>
      <c r="CP839" s="17"/>
      <c r="CQ839" s="17"/>
      <c r="CR839" s="17"/>
      <c r="CS839" s="17"/>
      <c r="CT839" s="17"/>
      <c r="CU839" s="17"/>
      <c r="CV839" s="17"/>
      <c r="CW839" s="17"/>
      <c r="CX839" s="17"/>
      <c r="CY839" s="26"/>
      <c r="CZ839" s="26"/>
      <c r="DA839" s="26"/>
      <c r="DB839" s="17"/>
      <c r="DC839" s="17"/>
      <c r="DD839" s="17"/>
      <c r="DE839" s="17"/>
      <c r="DF839" s="17"/>
      <c r="DG839" s="17"/>
      <c r="DH839" s="26"/>
      <c r="DI839" s="17"/>
      <c r="DJ839" s="17"/>
      <c r="DK839" s="17"/>
      <c r="DL839" s="17"/>
      <c r="DM839" s="17">
        <v>4.68</v>
      </c>
      <c r="DN839" s="17">
        <v>4.6900000000000004</v>
      </c>
      <c r="DO839" s="17">
        <v>4.6900000000000004</v>
      </c>
      <c r="DP839" s="17">
        <v>4.68</v>
      </c>
      <c r="DQ839" s="17">
        <v>4.68</v>
      </c>
      <c r="DR839" s="17">
        <v>4.67</v>
      </c>
      <c r="DS839" s="17">
        <v>4.6900000000000004</v>
      </c>
      <c r="DT839" s="17">
        <v>4.67</v>
      </c>
      <c r="DU839" s="17">
        <v>4.68</v>
      </c>
      <c r="DV839" s="17">
        <v>4.67</v>
      </c>
      <c r="DW839" s="17">
        <v>4.6900000000000004</v>
      </c>
      <c r="DX839" s="17">
        <v>4.68</v>
      </c>
      <c r="DY839" s="17">
        <v>4.67</v>
      </c>
      <c r="DZ839" s="17">
        <v>4.68</v>
      </c>
      <c r="EA839" s="17">
        <v>4.66</v>
      </c>
      <c r="EB839" s="17">
        <v>4.66</v>
      </c>
      <c r="EC839" s="17">
        <v>4.67</v>
      </c>
      <c r="ED839" s="17">
        <v>4.6900000000000004</v>
      </c>
      <c r="EE839" s="17">
        <v>4.67</v>
      </c>
      <c r="EF839" s="17">
        <v>4.68</v>
      </c>
      <c r="EG839" s="17">
        <v>4.68</v>
      </c>
      <c r="EH839" s="17">
        <v>4.68</v>
      </c>
      <c r="EI839" s="17">
        <v>4.68</v>
      </c>
      <c r="EJ839" s="17">
        <v>4.68</v>
      </c>
      <c r="EK839" s="17">
        <v>4.6900000000000004</v>
      </c>
      <c r="EL839" s="17">
        <v>4.6900000000000004</v>
      </c>
      <c r="EM839" s="17">
        <v>4.68</v>
      </c>
      <c r="EN839" s="17">
        <v>4.6900000000000004</v>
      </c>
      <c r="EO839" s="17">
        <v>4.6900000000000004</v>
      </c>
      <c r="EP839" s="17">
        <v>4.68</v>
      </c>
      <c r="EQ839" s="17">
        <v>4.68</v>
      </c>
      <c r="ER839" s="17">
        <v>4.68</v>
      </c>
      <c r="ES839" s="17">
        <v>4.68</v>
      </c>
      <c r="ET839" s="17">
        <v>4.68</v>
      </c>
      <c r="EU839" s="17">
        <v>4.6900000000000004</v>
      </c>
      <c r="EV839" s="17">
        <v>4.6900000000000004</v>
      </c>
      <c r="EW839" s="17">
        <v>4.68</v>
      </c>
      <c r="EX839" s="17">
        <v>4.68</v>
      </c>
      <c r="EY839" s="17">
        <v>4.68</v>
      </c>
      <c r="EZ839" s="17">
        <v>4.6900000000000004</v>
      </c>
      <c r="FA839" s="17">
        <v>4.6900000000000004</v>
      </c>
      <c r="FB839" s="17">
        <v>4.68</v>
      </c>
      <c r="FC839" s="17">
        <v>4.67</v>
      </c>
      <c r="FD839" s="17">
        <v>4.67</v>
      </c>
      <c r="FE839" s="17">
        <v>4.67</v>
      </c>
      <c r="FF839" s="17">
        <v>4.68</v>
      </c>
      <c r="FG839" s="17">
        <v>4.68</v>
      </c>
      <c r="FH839" s="17">
        <v>4.67</v>
      </c>
      <c r="FI839" s="17">
        <v>4.67</v>
      </c>
      <c r="FJ839" s="17">
        <v>4.68</v>
      </c>
      <c r="FK839" s="17">
        <v>4.68</v>
      </c>
      <c r="FL839" s="17">
        <v>4.68</v>
      </c>
      <c r="FM839" s="17">
        <v>4.68</v>
      </c>
      <c r="FN839" s="17">
        <v>4.68</v>
      </c>
      <c r="FO839" s="17">
        <v>4.68</v>
      </c>
      <c r="FP839" s="17">
        <v>4.67</v>
      </c>
      <c r="FQ839" s="17">
        <v>4.68</v>
      </c>
      <c r="FR839" s="17">
        <v>4.68</v>
      </c>
      <c r="FS839" s="17">
        <v>4.68</v>
      </c>
      <c r="FT839" s="17">
        <v>4.6900000000000004</v>
      </c>
      <c r="FU839" s="17">
        <v>4.68</v>
      </c>
      <c r="FV839" s="17">
        <v>4.66</v>
      </c>
      <c r="FW839" s="17">
        <v>4.67</v>
      </c>
      <c r="FX839" s="17">
        <v>4.67</v>
      </c>
      <c r="FY839" s="17">
        <v>4.67</v>
      </c>
      <c r="FZ839" s="17">
        <v>4.68</v>
      </c>
      <c r="GA839" s="17">
        <v>4.67</v>
      </c>
      <c r="GB839" s="17">
        <v>4.6900000000000004</v>
      </c>
      <c r="GC839" s="17">
        <v>4.68</v>
      </c>
      <c r="GD839" s="17">
        <v>4.6900000000000004</v>
      </c>
      <c r="GE839" s="17">
        <v>4.6900000000000004</v>
      </c>
      <c r="GF839" s="17">
        <v>4.6900000000000004</v>
      </c>
      <c r="GG839" s="17">
        <v>4.6900000000000004</v>
      </c>
      <c r="GH839" s="17">
        <v>4.6900000000000004</v>
      </c>
      <c r="GI839" s="17">
        <v>4.6900000000000004</v>
      </c>
      <c r="GJ839" s="17">
        <v>4.6900000000000004</v>
      </c>
      <c r="GK839" s="17">
        <v>4.68</v>
      </c>
      <c r="GL839" s="17">
        <v>4.6900000000000004</v>
      </c>
      <c r="GM839" s="17">
        <v>4.6900000000000004</v>
      </c>
      <c r="GN839" s="17">
        <v>4.68</v>
      </c>
      <c r="GO839" s="17">
        <v>4.68</v>
      </c>
      <c r="GP839" s="17">
        <v>4.68</v>
      </c>
      <c r="GQ839" s="17">
        <v>4.68</v>
      </c>
      <c r="GR839" s="17">
        <v>4.68</v>
      </c>
      <c r="GS839" s="17">
        <v>4.6900000000000004</v>
      </c>
      <c r="GT839" s="17">
        <v>4.7</v>
      </c>
      <c r="GU839" s="17">
        <v>4.7</v>
      </c>
      <c r="GV839" s="17">
        <v>4.6900000000000004</v>
      </c>
      <c r="GW839" s="17">
        <v>4.68</v>
      </c>
      <c r="GX839" s="17">
        <v>4.6900000000000004</v>
      </c>
      <c r="GY839" s="17">
        <v>4.7</v>
      </c>
      <c r="GZ839" s="17">
        <v>4.7</v>
      </c>
      <c r="HA839" s="17">
        <v>4.71</v>
      </c>
      <c r="HB839" s="17">
        <v>4.71</v>
      </c>
      <c r="HC839" s="17">
        <v>4.7</v>
      </c>
      <c r="HD839" s="17">
        <v>4.6900000000000004</v>
      </c>
      <c r="HE839" s="17">
        <v>4.6900000000000004</v>
      </c>
      <c r="HF839" s="17">
        <v>4.7</v>
      </c>
      <c r="HG839" s="17">
        <v>4.6900000000000004</v>
      </c>
      <c r="HH839" s="17">
        <v>4.7</v>
      </c>
      <c r="HI839" s="17">
        <v>4.7</v>
      </c>
      <c r="HJ839" s="17">
        <v>4.6900000000000004</v>
      </c>
      <c r="HK839" s="17">
        <v>4.6900000000000004</v>
      </c>
      <c r="HL839" s="17">
        <v>4.6900000000000004</v>
      </c>
      <c r="HM839" s="17">
        <v>4.6900000000000004</v>
      </c>
      <c r="HN839" s="17">
        <v>4.68</v>
      </c>
      <c r="HO839" s="17">
        <v>4.6900000000000004</v>
      </c>
      <c r="HP839" s="17">
        <v>4.6900000000000004</v>
      </c>
      <c r="HQ839" s="17">
        <v>4.6900000000000004</v>
      </c>
      <c r="HR839" s="17">
        <v>4.68</v>
      </c>
      <c r="HS839" s="17">
        <v>4.6900000000000004</v>
      </c>
      <c r="HT839" s="17">
        <v>4.68</v>
      </c>
      <c r="HU839" s="17">
        <v>4.6900000000000004</v>
      </c>
      <c r="HV839" s="17">
        <v>4.68</v>
      </c>
      <c r="HW839" s="17">
        <v>4.6900000000000004</v>
      </c>
      <c r="HX839" s="17">
        <v>4.6900000000000004</v>
      </c>
      <c r="HY839" s="17">
        <v>4.6900000000000004</v>
      </c>
      <c r="HZ839" s="17">
        <v>4.6900000000000004</v>
      </c>
      <c r="IA839" s="17">
        <v>4.7</v>
      </c>
      <c r="IB839" s="17">
        <v>4.6900000000000004</v>
      </c>
      <c r="IC839" s="17">
        <v>4.6900000000000004</v>
      </c>
      <c r="ID839" s="17">
        <v>4.6900000000000004</v>
      </c>
      <c r="IE839" s="17">
        <v>4.68</v>
      </c>
      <c r="IF839" s="17">
        <v>4.68</v>
      </c>
      <c r="IG839" s="17">
        <v>4.68</v>
      </c>
      <c r="IH839" s="17">
        <v>4.68</v>
      </c>
      <c r="II839" s="17">
        <v>4.68</v>
      </c>
      <c r="IJ839" s="17">
        <v>4.6900000000000004</v>
      </c>
      <c r="IK839" s="17">
        <v>4.6900000000000004</v>
      </c>
      <c r="IL839" s="17">
        <v>4.68</v>
      </c>
      <c r="IM839" s="17">
        <v>4.68</v>
      </c>
      <c r="IN839" s="17">
        <v>4.68</v>
      </c>
      <c r="IO839" s="17">
        <v>4.68</v>
      </c>
      <c r="IP839" s="17">
        <v>4.68</v>
      </c>
      <c r="IQ839" s="17">
        <v>4.68</v>
      </c>
      <c r="IR839" s="17">
        <v>4.67</v>
      </c>
      <c r="IS839" s="17">
        <v>4.67</v>
      </c>
      <c r="IT839" s="17">
        <v>4.68</v>
      </c>
      <c r="IU839" s="17">
        <v>4.68</v>
      </c>
      <c r="IV839" s="17">
        <v>4.68</v>
      </c>
      <c r="IW839" s="17">
        <v>4.6900000000000004</v>
      </c>
      <c r="IX839" s="17">
        <v>4.6900000000000004</v>
      </c>
      <c r="IY839" s="17">
        <v>4.6900000000000004</v>
      </c>
    </row>
    <row r="840" spans="1:259" x14ac:dyDescent="0.15">
      <c r="A840" s="17" t="s">
        <v>178</v>
      </c>
      <c r="B840" s="17" t="s">
        <v>179</v>
      </c>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c r="AA840" s="26"/>
      <c r="AB840" s="17"/>
      <c r="AC840" s="26"/>
      <c r="AD840" s="26"/>
      <c r="AE840" s="17"/>
      <c r="AF840" s="17"/>
      <c r="AG840" s="17"/>
      <c r="AH840" s="17"/>
      <c r="AI840" s="17"/>
      <c r="AJ840" s="17"/>
      <c r="AK840" s="17"/>
      <c r="AL840" s="17"/>
      <c r="AM840" s="17"/>
      <c r="AN840" s="17"/>
      <c r="AO840" s="17"/>
      <c r="AP840" s="17"/>
      <c r="AQ840" s="17"/>
      <c r="AR840" s="17"/>
      <c r="AS840" s="17"/>
      <c r="AT840" s="17"/>
      <c r="AU840" s="17"/>
      <c r="AV840" s="17"/>
      <c r="AW840" s="17"/>
      <c r="AX840" s="17"/>
      <c r="AY840" s="17"/>
      <c r="AZ840" s="17"/>
      <c r="BA840" s="17"/>
      <c r="BB840" s="17"/>
      <c r="BC840" s="17"/>
      <c r="BD840" s="17"/>
      <c r="BE840" s="17"/>
      <c r="BF840" s="17"/>
      <c r="BG840" s="17"/>
      <c r="BH840" s="17"/>
      <c r="BI840" s="17"/>
      <c r="BJ840" s="26"/>
      <c r="BK840" s="17"/>
      <c r="BL840" s="17"/>
      <c r="BM840" s="17"/>
      <c r="BN840" s="17"/>
      <c r="BO840" s="17"/>
      <c r="BP840" s="17"/>
      <c r="BQ840" s="17"/>
      <c r="BR840" s="17"/>
      <c r="BS840" s="17"/>
      <c r="BT840" s="17"/>
      <c r="BU840" s="17"/>
      <c r="BV840" s="17"/>
      <c r="BW840" s="17"/>
      <c r="BX840" s="26"/>
      <c r="BY840" s="26"/>
      <c r="BZ840" s="26"/>
      <c r="CA840" s="26"/>
      <c r="CB840" s="26"/>
      <c r="CC840" s="17"/>
      <c r="CD840" s="17"/>
      <c r="CE840" s="17"/>
      <c r="CF840" s="17"/>
      <c r="CG840" s="17"/>
      <c r="CH840" s="17"/>
      <c r="CI840" s="17"/>
      <c r="CJ840" s="26"/>
      <c r="CK840" s="17"/>
      <c r="CL840" s="17"/>
      <c r="CM840" s="17"/>
      <c r="CN840" s="17"/>
      <c r="CO840" s="17"/>
      <c r="CP840" s="17"/>
      <c r="CQ840" s="17"/>
      <c r="CR840" s="17"/>
      <c r="CS840" s="17"/>
      <c r="CT840" s="17"/>
      <c r="CU840" s="17"/>
      <c r="CV840" s="17"/>
      <c r="CW840" s="17"/>
      <c r="CX840" s="17"/>
      <c r="CY840" s="26"/>
      <c r="CZ840" s="26"/>
      <c r="DA840" s="26"/>
      <c r="DB840" s="17"/>
      <c r="DC840" s="17"/>
      <c r="DD840" s="17"/>
      <c r="DE840" s="17"/>
      <c r="DF840" s="17"/>
      <c r="DG840" s="17"/>
      <c r="DH840" s="26"/>
      <c r="DI840" s="17"/>
      <c r="DJ840" s="17"/>
      <c r="DK840" s="17"/>
      <c r="DL840" s="17"/>
      <c r="DM840" s="17">
        <v>59.81</v>
      </c>
      <c r="DN840" s="17">
        <v>59.84</v>
      </c>
      <c r="DO840" s="17">
        <v>59.82</v>
      </c>
      <c r="DP840" s="17">
        <v>59.83</v>
      </c>
      <c r="DQ840" s="17">
        <v>59.9</v>
      </c>
      <c r="DR840" s="17">
        <v>59.96</v>
      </c>
      <c r="DS840" s="17">
        <v>59.9</v>
      </c>
      <c r="DT840" s="17">
        <v>59.86</v>
      </c>
      <c r="DU840" s="17">
        <v>59.88</v>
      </c>
      <c r="DV840" s="17">
        <v>59.97</v>
      </c>
      <c r="DW840" s="17">
        <v>59.83</v>
      </c>
      <c r="DX840" s="17">
        <v>60.01</v>
      </c>
      <c r="DY840" s="17">
        <v>59.85</v>
      </c>
      <c r="DZ840" s="17">
        <v>60.01</v>
      </c>
      <c r="EA840" s="17">
        <v>59.98</v>
      </c>
      <c r="EB840" s="17">
        <v>59.96</v>
      </c>
      <c r="EC840" s="17">
        <v>59.84</v>
      </c>
      <c r="ED840" s="17">
        <v>59.97</v>
      </c>
      <c r="EE840" s="17">
        <v>59.98</v>
      </c>
      <c r="EF840" s="17">
        <v>60.2</v>
      </c>
      <c r="EG840" s="17">
        <v>60.29</v>
      </c>
      <c r="EH840" s="17">
        <v>60.29</v>
      </c>
      <c r="EI840" s="17">
        <v>60.22</v>
      </c>
      <c r="EJ840" s="17">
        <v>60.21</v>
      </c>
      <c r="EK840" s="17">
        <v>60.01</v>
      </c>
      <c r="EL840" s="17">
        <v>60.12</v>
      </c>
      <c r="EM840" s="17">
        <v>59.92</v>
      </c>
      <c r="EN840" s="17">
        <v>59.85</v>
      </c>
      <c r="EO840" s="17">
        <v>59.92</v>
      </c>
      <c r="EP840" s="17">
        <v>59.98</v>
      </c>
      <c r="EQ840" s="17">
        <v>60.1</v>
      </c>
      <c r="ER840" s="17">
        <v>60.08</v>
      </c>
      <c r="ES840" s="17">
        <v>60.06</v>
      </c>
      <c r="ET840" s="17">
        <v>59.94</v>
      </c>
      <c r="EU840" s="17">
        <v>59.88</v>
      </c>
      <c r="EV840" s="17">
        <v>59.95</v>
      </c>
      <c r="EW840" s="17">
        <v>59.9</v>
      </c>
      <c r="EX840" s="17">
        <v>59.9</v>
      </c>
      <c r="EY840" s="17">
        <v>59.91</v>
      </c>
      <c r="EZ840" s="17">
        <v>59.94</v>
      </c>
      <c r="FA840" s="17">
        <v>59.97</v>
      </c>
      <c r="FB840" s="17">
        <v>59.96</v>
      </c>
      <c r="FC840" s="17">
        <v>59.98</v>
      </c>
      <c r="FD840" s="17">
        <v>59.99</v>
      </c>
      <c r="FE840" s="17">
        <v>59.99</v>
      </c>
      <c r="FF840" s="17">
        <v>60.01</v>
      </c>
      <c r="FG840" s="17">
        <v>60.23</v>
      </c>
      <c r="FH840" s="17">
        <v>60.08</v>
      </c>
      <c r="FI840" s="17">
        <v>60.06</v>
      </c>
      <c r="FJ840" s="17">
        <v>60.19</v>
      </c>
      <c r="FK840" s="17">
        <v>60.24</v>
      </c>
      <c r="FL840" s="17">
        <v>60.29</v>
      </c>
      <c r="FM840" s="17">
        <v>60.4</v>
      </c>
      <c r="FN840" s="17">
        <v>60.3</v>
      </c>
      <c r="FO840" s="17">
        <v>60.3</v>
      </c>
      <c r="FP840" s="17">
        <v>60.29</v>
      </c>
      <c r="FQ840" s="17">
        <v>60.29</v>
      </c>
      <c r="FR840" s="17">
        <v>60.39</v>
      </c>
      <c r="FS840" s="17">
        <v>60.49</v>
      </c>
      <c r="FT840" s="17">
        <v>60.65</v>
      </c>
      <c r="FU840" s="17">
        <v>60.8</v>
      </c>
      <c r="FV840" s="17">
        <v>60.64</v>
      </c>
      <c r="FW840" s="17">
        <v>60.79</v>
      </c>
      <c r="FX840" s="17">
        <v>60.88</v>
      </c>
      <c r="FY840" s="17">
        <v>60.95</v>
      </c>
      <c r="FZ840" s="17">
        <v>60.94</v>
      </c>
      <c r="GA840" s="17">
        <v>60.9</v>
      </c>
      <c r="GB840" s="17">
        <v>60.93</v>
      </c>
      <c r="GC840" s="17">
        <v>61.05</v>
      </c>
      <c r="GD840" s="17">
        <v>61.14</v>
      </c>
      <c r="GE840" s="17">
        <v>61.12</v>
      </c>
      <c r="GF840" s="17">
        <v>61.15</v>
      </c>
      <c r="GG840" s="17">
        <v>61.03</v>
      </c>
      <c r="GH840" s="17">
        <v>61</v>
      </c>
      <c r="GI840" s="17">
        <v>60.94</v>
      </c>
      <c r="GJ840" s="17">
        <v>60.98</v>
      </c>
      <c r="GK840" s="17">
        <v>60.99</v>
      </c>
      <c r="GL840" s="17">
        <v>61.05</v>
      </c>
      <c r="GM840" s="17">
        <v>61</v>
      </c>
      <c r="GN840" s="17">
        <v>61.08</v>
      </c>
      <c r="GO840" s="17">
        <v>61.22</v>
      </c>
      <c r="GP840" s="17">
        <v>61.36</v>
      </c>
      <c r="GQ840" s="17">
        <v>61.59</v>
      </c>
      <c r="GR840" s="17">
        <v>61.63</v>
      </c>
      <c r="GS840" s="17">
        <v>61.55</v>
      </c>
      <c r="GT840" s="17">
        <v>61.51</v>
      </c>
      <c r="GU840" s="17">
        <v>61.51</v>
      </c>
      <c r="GV840" s="17">
        <v>61.45</v>
      </c>
      <c r="GW840" s="17">
        <v>61.53</v>
      </c>
      <c r="GX840" s="17">
        <v>61.47</v>
      </c>
      <c r="GY840" s="17">
        <v>61.4</v>
      </c>
      <c r="GZ840" s="17">
        <v>61.4</v>
      </c>
      <c r="HA840" s="17">
        <v>61.81</v>
      </c>
      <c r="HB840" s="17">
        <v>61.8</v>
      </c>
      <c r="HC840" s="17">
        <v>61.75</v>
      </c>
      <c r="HD840" s="17">
        <v>61.78</v>
      </c>
      <c r="HE840" s="17">
        <v>61.65</v>
      </c>
      <c r="HF840" s="17">
        <v>61.36</v>
      </c>
      <c r="HG840" s="17">
        <v>61.3</v>
      </c>
      <c r="HH840" s="17">
        <v>61.11</v>
      </c>
      <c r="HI840" s="17">
        <v>61.14</v>
      </c>
      <c r="HJ840" s="17">
        <v>61.13</v>
      </c>
      <c r="HK840" s="17">
        <v>61.08</v>
      </c>
      <c r="HL840" s="17">
        <v>60.95</v>
      </c>
      <c r="HM840" s="17">
        <v>61.01</v>
      </c>
      <c r="HN840" s="17">
        <v>61.08</v>
      </c>
      <c r="HO840" s="17">
        <v>61.04</v>
      </c>
      <c r="HP840" s="17">
        <v>61.09</v>
      </c>
      <c r="HQ840" s="17">
        <v>61.09</v>
      </c>
      <c r="HR840" s="17">
        <v>61.1</v>
      </c>
      <c r="HS840" s="17">
        <v>61.09</v>
      </c>
      <c r="HT840" s="17">
        <v>60.93</v>
      </c>
      <c r="HU840" s="17">
        <v>60.86</v>
      </c>
      <c r="HV840" s="17">
        <v>60.96</v>
      </c>
      <c r="HW840" s="17">
        <v>61.07</v>
      </c>
      <c r="HX840" s="17">
        <v>61.13</v>
      </c>
      <c r="HY840" s="17">
        <v>61.12</v>
      </c>
      <c r="HZ840" s="17">
        <v>61</v>
      </c>
      <c r="IA840" s="17">
        <v>61</v>
      </c>
      <c r="IB840" s="17">
        <v>61.04</v>
      </c>
      <c r="IC840" s="17">
        <v>61</v>
      </c>
      <c r="ID840" s="17">
        <v>61.06</v>
      </c>
      <c r="IE840" s="17">
        <v>61.09</v>
      </c>
      <c r="IF840" s="17">
        <v>61.12</v>
      </c>
      <c r="IG840" s="17">
        <v>61.1</v>
      </c>
      <c r="IH840" s="17">
        <v>61.07</v>
      </c>
      <c r="II840" s="17">
        <v>61</v>
      </c>
      <c r="IJ840" s="17">
        <v>60.94</v>
      </c>
      <c r="IK840" s="17">
        <v>61</v>
      </c>
      <c r="IL840" s="17">
        <v>61.15</v>
      </c>
      <c r="IM840" s="17">
        <v>61.47</v>
      </c>
      <c r="IN840" s="17">
        <v>61.49</v>
      </c>
      <c r="IO840" s="17">
        <v>61.4</v>
      </c>
      <c r="IP840" s="17">
        <v>61.39</v>
      </c>
      <c r="IQ840" s="17">
        <v>61.34</v>
      </c>
      <c r="IR840" s="17">
        <v>61.3</v>
      </c>
      <c r="IS840" s="17">
        <v>61.22</v>
      </c>
      <c r="IT840" s="17">
        <v>61.2</v>
      </c>
      <c r="IU840" s="17">
        <v>61</v>
      </c>
      <c r="IV840" s="17">
        <v>61.1</v>
      </c>
      <c r="IW840" s="17">
        <v>61.11</v>
      </c>
      <c r="IX840" s="17">
        <v>61</v>
      </c>
      <c r="IY840" s="17">
        <v>61.05</v>
      </c>
    </row>
    <row r="841" spans="1:259" x14ac:dyDescent="0.15">
      <c r="A841" s="17" t="s">
        <v>4711</v>
      </c>
      <c r="B841" s="17" t="s">
        <v>4923</v>
      </c>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c r="AA841" s="26"/>
      <c r="AB841" s="17"/>
      <c r="AC841" s="26"/>
      <c r="AD841" s="26"/>
      <c r="AE841" s="17"/>
      <c r="AF841" s="17"/>
      <c r="AG841" s="17"/>
      <c r="AH841" s="17"/>
      <c r="AI841" s="17"/>
      <c r="AJ841" s="17"/>
      <c r="AK841" s="17"/>
      <c r="AL841" s="17"/>
      <c r="AM841" s="17"/>
      <c r="AN841" s="17"/>
      <c r="AO841" s="17"/>
      <c r="AP841" s="17"/>
      <c r="AQ841" s="17"/>
      <c r="AR841" s="17"/>
      <c r="AS841" s="17"/>
      <c r="AT841" s="17"/>
      <c r="AU841" s="17"/>
      <c r="AV841" s="17"/>
      <c r="AW841" s="17"/>
      <c r="AX841" s="17"/>
      <c r="AY841" s="17"/>
      <c r="AZ841" s="17"/>
      <c r="BA841" s="17"/>
      <c r="BB841" s="17"/>
      <c r="BC841" s="17"/>
      <c r="BD841" s="17"/>
      <c r="BE841" s="17"/>
      <c r="BF841" s="17"/>
      <c r="BG841" s="17"/>
      <c r="BH841" s="17"/>
      <c r="BI841" s="17"/>
      <c r="BJ841" s="26"/>
      <c r="BK841" s="17"/>
      <c r="BL841" s="17"/>
      <c r="BM841" s="17"/>
      <c r="BN841" s="17"/>
      <c r="BO841" s="17"/>
      <c r="BP841" s="17"/>
      <c r="BQ841" s="17"/>
      <c r="BR841" s="17"/>
      <c r="BS841" s="17"/>
      <c r="BT841" s="17"/>
      <c r="BU841" s="17"/>
      <c r="BV841" s="17"/>
      <c r="BW841" s="17"/>
      <c r="BX841" s="26"/>
      <c r="BY841" s="26"/>
      <c r="BZ841" s="26"/>
      <c r="CA841" s="26"/>
      <c r="CB841" s="26"/>
      <c r="CC841" s="17"/>
      <c r="CD841" s="17"/>
      <c r="CE841" s="17"/>
      <c r="CF841" s="17"/>
      <c r="CG841" s="17"/>
      <c r="CH841" s="17"/>
      <c r="CI841" s="17"/>
      <c r="CJ841" s="26"/>
      <c r="CK841" s="17"/>
      <c r="CL841" s="17"/>
      <c r="CM841" s="17"/>
      <c r="CN841" s="17"/>
      <c r="CO841" s="17"/>
      <c r="CP841" s="17"/>
      <c r="CQ841" s="17"/>
      <c r="CR841" s="17"/>
      <c r="CS841" s="17"/>
      <c r="CT841" s="17"/>
      <c r="CU841" s="17"/>
      <c r="CV841" s="17"/>
      <c r="CW841" s="17"/>
      <c r="CX841" s="17"/>
      <c r="CY841" s="26"/>
      <c r="CZ841" s="26"/>
      <c r="DA841" s="26"/>
      <c r="DB841" s="17"/>
      <c r="DC841" s="17"/>
      <c r="DD841" s="17"/>
      <c r="DE841" s="17"/>
      <c r="DF841" s="17"/>
      <c r="DG841" s="17"/>
      <c r="DH841" s="26"/>
      <c r="DI841" s="17"/>
      <c r="DJ841" s="17"/>
      <c r="DK841" s="17"/>
      <c r="DL841" s="17"/>
      <c r="DM841" s="17">
        <v>35.89</v>
      </c>
      <c r="DN841" s="17">
        <v>35.89</v>
      </c>
      <c r="DO841" s="17">
        <v>35.869999999999997</v>
      </c>
      <c r="DP841" s="17">
        <v>35.89</v>
      </c>
      <c r="DQ841" s="17">
        <v>35.85</v>
      </c>
      <c r="DR841" s="17">
        <v>35.799999999999997</v>
      </c>
      <c r="DS841" s="17">
        <v>35.82</v>
      </c>
      <c r="DT841" s="17">
        <v>35.81</v>
      </c>
      <c r="DU841" s="17">
        <v>35.85</v>
      </c>
      <c r="DV841" s="17">
        <v>35.799999999999997</v>
      </c>
      <c r="DW841" s="17">
        <v>35.85</v>
      </c>
      <c r="DX841" s="17">
        <v>35.729999999999997</v>
      </c>
      <c r="DY841" s="17">
        <v>35.72</v>
      </c>
      <c r="DZ841" s="17">
        <v>35.71</v>
      </c>
      <c r="EA841" s="17">
        <v>35.700000000000003</v>
      </c>
      <c r="EB841" s="17">
        <v>35.700000000000003</v>
      </c>
      <c r="EC841" s="17">
        <v>35.71</v>
      </c>
      <c r="ED841" s="17">
        <v>35.85</v>
      </c>
      <c r="EE841" s="17">
        <v>35.72</v>
      </c>
      <c r="EF841" s="17">
        <v>35.85</v>
      </c>
      <c r="EG841" s="17">
        <v>35.729999999999997</v>
      </c>
      <c r="EH841" s="17">
        <v>35.729999999999997</v>
      </c>
      <c r="EI841" s="17">
        <v>35.869999999999997</v>
      </c>
      <c r="EJ841" s="17">
        <v>35.880000000000003</v>
      </c>
      <c r="EK841" s="17">
        <v>35.880000000000003</v>
      </c>
      <c r="EL841" s="17">
        <v>35.880000000000003</v>
      </c>
      <c r="EM841" s="17">
        <v>35.89</v>
      </c>
      <c r="EN841" s="17">
        <v>35.770000000000003</v>
      </c>
      <c r="EO841" s="17">
        <v>35.9</v>
      </c>
      <c r="EP841" s="17">
        <v>35.9</v>
      </c>
      <c r="EQ841" s="17">
        <v>35.89</v>
      </c>
      <c r="ER841" s="17">
        <v>35.9</v>
      </c>
      <c r="ES841" s="17">
        <v>35.99</v>
      </c>
      <c r="ET841" s="17">
        <v>35.9</v>
      </c>
      <c r="EU841" s="17">
        <v>35.909999999999997</v>
      </c>
      <c r="EV841" s="17">
        <v>35.909999999999997</v>
      </c>
      <c r="EW841" s="17">
        <v>35.92</v>
      </c>
      <c r="EX841" s="17">
        <v>35.92</v>
      </c>
      <c r="EY841" s="17">
        <v>35.92</v>
      </c>
      <c r="EZ841" s="17">
        <v>35.92</v>
      </c>
      <c r="FA841" s="17">
        <v>35.92</v>
      </c>
      <c r="FB841" s="17">
        <v>35.96</v>
      </c>
      <c r="FC841" s="17">
        <v>35.96</v>
      </c>
      <c r="FD841" s="17">
        <v>35.97</v>
      </c>
      <c r="FE841" s="17">
        <v>35.97</v>
      </c>
      <c r="FF841" s="17">
        <v>35.89</v>
      </c>
      <c r="FG841" s="17">
        <v>35.93</v>
      </c>
      <c r="FH841" s="17">
        <v>35.96</v>
      </c>
      <c r="FI841" s="17">
        <v>35.96</v>
      </c>
      <c r="FJ841" s="17">
        <v>35.89</v>
      </c>
      <c r="FK841" s="17">
        <v>35.89</v>
      </c>
      <c r="FL841" s="17">
        <v>35.880000000000003</v>
      </c>
      <c r="FM841" s="17">
        <v>35.89</v>
      </c>
      <c r="FN841" s="17">
        <v>35.82</v>
      </c>
      <c r="FO841" s="17">
        <v>35.89</v>
      </c>
      <c r="FP841" s="17">
        <v>35.89</v>
      </c>
      <c r="FQ841" s="17">
        <v>35.96</v>
      </c>
      <c r="FR841" s="17">
        <v>35.909999999999997</v>
      </c>
      <c r="FS841" s="17">
        <v>35.909999999999997</v>
      </c>
      <c r="FT841" s="17">
        <v>35.9</v>
      </c>
      <c r="FU841" s="17">
        <v>35.869999999999997</v>
      </c>
      <c r="FV841" s="17">
        <v>35.9</v>
      </c>
      <c r="FW841" s="17">
        <v>35.9</v>
      </c>
      <c r="FX841" s="17">
        <v>35.86</v>
      </c>
      <c r="FY841" s="17">
        <v>36</v>
      </c>
      <c r="FZ841" s="17">
        <v>35.869999999999997</v>
      </c>
      <c r="GA841" s="17">
        <v>35.880000000000003</v>
      </c>
      <c r="GB841" s="17">
        <v>36.04</v>
      </c>
      <c r="GC841" s="17">
        <v>36.090000000000003</v>
      </c>
      <c r="GD841" s="17">
        <v>36.049999999999997</v>
      </c>
      <c r="GE841" s="17">
        <v>35.9</v>
      </c>
      <c r="GF841" s="17">
        <v>35.9</v>
      </c>
      <c r="GG841" s="17">
        <v>35.92</v>
      </c>
      <c r="GH841" s="17">
        <v>36</v>
      </c>
      <c r="GI841" s="17">
        <v>36.03</v>
      </c>
      <c r="GJ841" s="17">
        <v>36</v>
      </c>
      <c r="GK841" s="17">
        <v>36.049999999999997</v>
      </c>
      <c r="GL841" s="17">
        <v>35.93</v>
      </c>
      <c r="GM841" s="17">
        <v>35.94</v>
      </c>
      <c r="GN841" s="17">
        <v>36</v>
      </c>
      <c r="GO841" s="17">
        <v>36</v>
      </c>
      <c r="GP841" s="17">
        <v>36</v>
      </c>
      <c r="GQ841" s="17">
        <v>36.01</v>
      </c>
      <c r="GR841" s="17">
        <v>36</v>
      </c>
      <c r="GS841" s="17">
        <v>36.01</v>
      </c>
      <c r="GT841" s="17">
        <v>36</v>
      </c>
      <c r="GU841" s="17">
        <v>36</v>
      </c>
      <c r="GV841" s="17">
        <v>36</v>
      </c>
      <c r="GW841" s="17">
        <v>35.92</v>
      </c>
      <c r="GX841" s="17">
        <v>35.92</v>
      </c>
      <c r="GY841" s="17">
        <v>36.01</v>
      </c>
      <c r="GZ841" s="17">
        <v>36.01</v>
      </c>
      <c r="HA841" s="17">
        <v>36</v>
      </c>
      <c r="HB841" s="17">
        <v>36</v>
      </c>
      <c r="HC841" s="17">
        <v>36.01</v>
      </c>
      <c r="HD841" s="17">
        <v>35.92</v>
      </c>
      <c r="HE841" s="17">
        <v>36</v>
      </c>
      <c r="HF841" s="17">
        <v>36.01</v>
      </c>
      <c r="HG841" s="17">
        <v>35.92</v>
      </c>
      <c r="HH841" s="17">
        <v>36.020000000000003</v>
      </c>
      <c r="HI841" s="17">
        <v>36</v>
      </c>
      <c r="HJ841" s="17">
        <v>35.99</v>
      </c>
      <c r="HK841" s="17">
        <v>35.9</v>
      </c>
      <c r="HL841" s="17">
        <v>35.869999999999997</v>
      </c>
      <c r="HM841" s="17">
        <v>35.869999999999997</v>
      </c>
      <c r="HN841" s="17">
        <v>35.9</v>
      </c>
      <c r="HO841" s="17">
        <v>35.85</v>
      </c>
      <c r="HP841" s="17">
        <v>35.9</v>
      </c>
      <c r="HQ841" s="17">
        <v>35.83</v>
      </c>
      <c r="HR841" s="17">
        <v>35.82</v>
      </c>
      <c r="HS841" s="17">
        <v>35.99</v>
      </c>
      <c r="HT841" s="17">
        <v>35.979999999999997</v>
      </c>
      <c r="HU841" s="17">
        <v>35.81</v>
      </c>
      <c r="HV841" s="17">
        <v>35.97</v>
      </c>
      <c r="HW841" s="17">
        <v>36</v>
      </c>
      <c r="HX841" s="17">
        <v>35.99</v>
      </c>
      <c r="HY841" s="17">
        <v>35.979999999999997</v>
      </c>
      <c r="HZ841" s="17">
        <v>35.840000000000003</v>
      </c>
      <c r="IA841" s="17">
        <v>35.83</v>
      </c>
      <c r="IB841" s="17">
        <v>35.83</v>
      </c>
      <c r="IC841" s="17">
        <v>35.83</v>
      </c>
      <c r="ID841" s="17">
        <v>35.83</v>
      </c>
      <c r="IE841" s="17">
        <v>35.83</v>
      </c>
      <c r="IF841" s="17">
        <v>35.93</v>
      </c>
      <c r="IG841" s="17">
        <v>35.93</v>
      </c>
      <c r="IH841" s="17">
        <v>35.9</v>
      </c>
      <c r="II841" s="17">
        <v>35.840000000000003</v>
      </c>
      <c r="IJ841" s="17">
        <v>35.9</v>
      </c>
      <c r="IK841" s="17">
        <v>35.83</v>
      </c>
      <c r="IL841" s="17">
        <v>35.89</v>
      </c>
      <c r="IM841" s="17">
        <v>35.82</v>
      </c>
      <c r="IN841" s="17">
        <v>35.86</v>
      </c>
      <c r="IO841" s="17">
        <v>35.9</v>
      </c>
      <c r="IP841" s="17">
        <v>35.81</v>
      </c>
      <c r="IQ841" s="17">
        <v>35.82</v>
      </c>
      <c r="IR841" s="17">
        <v>35.81</v>
      </c>
      <c r="IS841" s="17">
        <v>35.799999999999997</v>
      </c>
      <c r="IT841" s="17">
        <v>35.799999999999997</v>
      </c>
      <c r="IU841" s="17">
        <v>35.9</v>
      </c>
      <c r="IV841" s="17">
        <v>35.880000000000003</v>
      </c>
      <c r="IW841" s="17">
        <v>35.78</v>
      </c>
      <c r="IX841" s="17">
        <v>35.799999999999997</v>
      </c>
      <c r="IY841" s="17">
        <v>35.81</v>
      </c>
    </row>
    <row r="842" spans="1:259" x14ac:dyDescent="0.15">
      <c r="A842" s="17" t="s">
        <v>4573</v>
      </c>
      <c r="B842" s="17" t="s">
        <v>4924</v>
      </c>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c r="AA842" s="26"/>
      <c r="AB842" s="17"/>
      <c r="AC842" s="26"/>
      <c r="AD842" s="26"/>
      <c r="AE842" s="17"/>
      <c r="AF842" s="17"/>
      <c r="AG842" s="17"/>
      <c r="AH842" s="17"/>
      <c r="AI842" s="17"/>
      <c r="AJ842" s="17"/>
      <c r="AK842" s="17"/>
      <c r="AL842" s="17"/>
      <c r="AM842" s="17"/>
      <c r="AN842" s="17"/>
      <c r="AO842" s="17"/>
      <c r="AP842" s="17"/>
      <c r="AQ842" s="17"/>
      <c r="AR842" s="17"/>
      <c r="AS842" s="17"/>
      <c r="AT842" s="17"/>
      <c r="AU842" s="17"/>
      <c r="AV842" s="17"/>
      <c r="AW842" s="17"/>
      <c r="AX842" s="17"/>
      <c r="AY842" s="17"/>
      <c r="AZ842" s="17"/>
      <c r="BA842" s="17"/>
      <c r="BB842" s="17"/>
      <c r="BC842" s="17"/>
      <c r="BD842" s="17"/>
      <c r="BE842" s="17"/>
      <c r="BF842" s="17"/>
      <c r="BG842" s="17"/>
      <c r="BH842" s="17"/>
      <c r="BI842" s="17"/>
      <c r="BJ842" s="26"/>
      <c r="BK842" s="17"/>
      <c r="BL842" s="17"/>
      <c r="BM842" s="17"/>
      <c r="BN842" s="17"/>
      <c r="BO842" s="17"/>
      <c r="BP842" s="17"/>
      <c r="BQ842" s="17"/>
      <c r="BR842" s="17"/>
      <c r="BS842" s="17"/>
      <c r="BT842" s="17"/>
      <c r="BU842" s="17"/>
      <c r="BV842" s="17"/>
      <c r="BW842" s="17"/>
      <c r="BX842" s="26"/>
      <c r="BY842" s="26"/>
      <c r="BZ842" s="26"/>
      <c r="CA842" s="26"/>
      <c r="CB842" s="26"/>
      <c r="CC842" s="17"/>
      <c r="CD842" s="17"/>
      <c r="CE842" s="17"/>
      <c r="CF842" s="17"/>
      <c r="CG842" s="17"/>
      <c r="CH842" s="17"/>
      <c r="CI842" s="17"/>
      <c r="CJ842" s="26"/>
      <c r="CK842" s="17"/>
      <c r="CL842" s="17"/>
      <c r="CM842" s="17"/>
      <c r="CN842" s="17"/>
      <c r="CO842" s="17"/>
      <c r="CP842" s="17"/>
      <c r="CQ842" s="17"/>
      <c r="CR842" s="17"/>
      <c r="CS842" s="17"/>
      <c r="CT842" s="17"/>
      <c r="CU842" s="17"/>
      <c r="CV842" s="17"/>
      <c r="CW842" s="17"/>
      <c r="CX842" s="17"/>
      <c r="CY842" s="26"/>
      <c r="CZ842" s="26"/>
      <c r="DA842" s="26"/>
      <c r="DB842" s="17"/>
      <c r="DC842" s="17"/>
      <c r="DD842" s="17"/>
      <c r="DE842" s="17"/>
      <c r="DF842" s="17"/>
      <c r="DG842" s="17"/>
      <c r="DH842" s="26"/>
      <c r="DI842" s="17"/>
      <c r="DJ842" s="17"/>
      <c r="DK842" s="17"/>
      <c r="DL842" s="17"/>
      <c r="DM842" s="17">
        <v>370.76</v>
      </c>
      <c r="DN842" s="17">
        <v>371.03</v>
      </c>
      <c r="DO842" s="17">
        <v>371.2</v>
      </c>
      <c r="DP842" s="17">
        <v>371.54</v>
      </c>
      <c r="DQ842" s="17">
        <v>371.52</v>
      </c>
      <c r="DR842" s="17">
        <v>371.45</v>
      </c>
      <c r="DS842" s="17">
        <v>371.36</v>
      </c>
      <c r="DT842" s="17">
        <v>371.29</v>
      </c>
      <c r="DU842" s="17">
        <v>371.2</v>
      </c>
      <c r="DV842" s="17">
        <v>371.3</v>
      </c>
      <c r="DW842" s="17">
        <v>371.36</v>
      </c>
      <c r="DX842" s="17">
        <v>371.36</v>
      </c>
      <c r="DY842" s="17">
        <v>371.49</v>
      </c>
      <c r="DZ842" s="17">
        <v>371.26</v>
      </c>
      <c r="EA842" s="17">
        <v>371.07</v>
      </c>
      <c r="EB842" s="17">
        <v>370.86</v>
      </c>
      <c r="EC842" s="17">
        <v>370.97</v>
      </c>
      <c r="ED842" s="17">
        <v>371.16</v>
      </c>
      <c r="EE842" s="17">
        <v>371.32</v>
      </c>
      <c r="EF842" s="17">
        <v>371.65</v>
      </c>
      <c r="EG842" s="17">
        <v>371.68</v>
      </c>
      <c r="EH842" s="17">
        <v>371.67</v>
      </c>
      <c r="EI842" s="17">
        <v>371.98</v>
      </c>
      <c r="EJ842" s="17">
        <v>371.86</v>
      </c>
      <c r="EK842" s="17">
        <v>371.89</v>
      </c>
      <c r="EL842" s="17">
        <v>371.66</v>
      </c>
      <c r="EM842" s="17">
        <v>371.79</v>
      </c>
      <c r="EN842" s="17">
        <v>371.82</v>
      </c>
      <c r="EO842" s="17">
        <v>371.59</v>
      </c>
      <c r="EP842" s="17">
        <v>371.5</v>
      </c>
      <c r="EQ842" s="17">
        <v>371.51</v>
      </c>
      <c r="ER842" s="17">
        <v>371.52</v>
      </c>
      <c r="ES842" s="17">
        <v>371.4</v>
      </c>
      <c r="ET842" s="17">
        <v>371.38</v>
      </c>
      <c r="EU842" s="17">
        <v>371.41</v>
      </c>
      <c r="EV842" s="17">
        <v>371.37</v>
      </c>
      <c r="EW842" s="17">
        <v>371.4</v>
      </c>
      <c r="EX842" s="17">
        <v>371.25</v>
      </c>
      <c r="EY842" s="17">
        <v>371.03</v>
      </c>
      <c r="EZ842" s="17">
        <v>371</v>
      </c>
      <c r="FA842" s="17">
        <v>371.25</v>
      </c>
      <c r="FB842" s="17">
        <v>370.88</v>
      </c>
      <c r="FC842" s="17">
        <v>370.73</v>
      </c>
      <c r="FD842" s="17">
        <v>370.72</v>
      </c>
      <c r="FE842" s="17">
        <v>370.82</v>
      </c>
      <c r="FF842" s="17">
        <v>370.94</v>
      </c>
      <c r="FG842" s="17">
        <v>371.17</v>
      </c>
      <c r="FH842" s="17">
        <v>371.35</v>
      </c>
      <c r="FI842" s="17">
        <v>371.38</v>
      </c>
      <c r="FJ842" s="17">
        <v>371.4</v>
      </c>
      <c r="FK842" s="17">
        <v>371.45</v>
      </c>
      <c r="FL842" s="17">
        <v>371.31</v>
      </c>
      <c r="FM842" s="17">
        <v>371.36</v>
      </c>
      <c r="FN842" s="17">
        <v>371.22</v>
      </c>
      <c r="FO842" s="17">
        <v>370.96</v>
      </c>
      <c r="FP842" s="17">
        <v>371.18</v>
      </c>
      <c r="FQ842" s="17">
        <v>370.97</v>
      </c>
      <c r="FR842" s="17">
        <v>370.78</v>
      </c>
      <c r="FS842" s="17">
        <v>370.86</v>
      </c>
      <c r="FT842" s="17">
        <v>370.98</v>
      </c>
      <c r="FU842" s="17">
        <v>370.86</v>
      </c>
      <c r="FV842" s="17">
        <v>370.91</v>
      </c>
      <c r="FW842" s="17">
        <v>371</v>
      </c>
      <c r="FX842" s="17">
        <v>370.91</v>
      </c>
      <c r="FY842" s="17">
        <v>371.01</v>
      </c>
      <c r="FZ842" s="17">
        <v>371.19</v>
      </c>
      <c r="GA842" s="17">
        <v>371.26</v>
      </c>
      <c r="GB842" s="17">
        <v>371.17</v>
      </c>
      <c r="GC842" s="17">
        <v>371.33</v>
      </c>
      <c r="GD842" s="17">
        <v>371.32</v>
      </c>
      <c r="GE842" s="17">
        <v>371.4</v>
      </c>
      <c r="GF842" s="17">
        <v>371.16</v>
      </c>
      <c r="GG842" s="17">
        <v>371.24</v>
      </c>
      <c r="GH842" s="17">
        <v>371.07</v>
      </c>
      <c r="GI842" s="17">
        <v>370.95</v>
      </c>
      <c r="GJ842" s="17">
        <v>370.97</v>
      </c>
      <c r="GK842" s="17">
        <v>370.98</v>
      </c>
      <c r="GL842" s="17">
        <v>371.04</v>
      </c>
      <c r="GM842" s="17">
        <v>370.93</v>
      </c>
      <c r="GN842" s="17">
        <v>370.77</v>
      </c>
      <c r="GO842" s="17">
        <v>370.78</v>
      </c>
      <c r="GP842" s="17">
        <v>370.84</v>
      </c>
      <c r="GQ842" s="17">
        <v>370.9</v>
      </c>
      <c r="GR842" s="17">
        <v>370.83</v>
      </c>
      <c r="GS842" s="17">
        <v>370.75</v>
      </c>
      <c r="GT842" s="17">
        <v>370.81</v>
      </c>
      <c r="GU842" s="17">
        <v>370.56</v>
      </c>
      <c r="GV842" s="17">
        <v>370.45</v>
      </c>
      <c r="GW842" s="17">
        <v>370.41</v>
      </c>
      <c r="GX842" s="17">
        <v>370.3</v>
      </c>
      <c r="GY842" s="17">
        <v>370.33</v>
      </c>
      <c r="GZ842" s="17">
        <v>370.45</v>
      </c>
      <c r="HA842" s="17">
        <v>370.4</v>
      </c>
      <c r="HB842" s="17">
        <v>370.5</v>
      </c>
      <c r="HC842" s="17">
        <v>370.4</v>
      </c>
      <c r="HD842" s="17">
        <v>370.39</v>
      </c>
      <c r="HE842" s="17">
        <v>370.55</v>
      </c>
      <c r="HF842" s="17">
        <v>370.57</v>
      </c>
      <c r="HG842" s="17">
        <v>370.45</v>
      </c>
      <c r="HH842" s="17">
        <v>370.5</v>
      </c>
      <c r="HI842" s="17">
        <v>370.69</v>
      </c>
      <c r="HJ842" s="17">
        <v>370.73</v>
      </c>
      <c r="HK842" s="17">
        <v>370.81</v>
      </c>
      <c r="HL842" s="17">
        <v>370.86</v>
      </c>
      <c r="HM842" s="17">
        <v>370.83</v>
      </c>
      <c r="HN842" s="17">
        <v>370.77</v>
      </c>
      <c r="HO842" s="17">
        <v>370.52</v>
      </c>
      <c r="HP842" s="17">
        <v>370.36</v>
      </c>
      <c r="HQ842" s="17">
        <v>370.44</v>
      </c>
      <c r="HR842" s="17">
        <v>370.39</v>
      </c>
      <c r="HS842" s="17">
        <v>370.48</v>
      </c>
      <c r="HT842" s="17">
        <v>370.67</v>
      </c>
      <c r="HU842" s="17">
        <v>370.76</v>
      </c>
      <c r="HV842" s="17">
        <v>370.56</v>
      </c>
      <c r="HW842" s="17">
        <v>370.52</v>
      </c>
      <c r="HX842" s="17">
        <v>370.32</v>
      </c>
      <c r="HY842" s="17">
        <v>370.34</v>
      </c>
      <c r="HZ842" s="17">
        <v>370.44</v>
      </c>
      <c r="IA842" s="17">
        <v>370.2</v>
      </c>
      <c r="IB842" s="17">
        <v>370.03</v>
      </c>
      <c r="IC842" s="17">
        <v>370.26</v>
      </c>
      <c r="ID842" s="17">
        <v>370.38</v>
      </c>
      <c r="IE842" s="17">
        <v>370.4</v>
      </c>
      <c r="IF842" s="17">
        <v>370.25</v>
      </c>
      <c r="IG842" s="17">
        <v>370.21</v>
      </c>
      <c r="IH842" s="17">
        <v>370.03</v>
      </c>
      <c r="II842" s="17">
        <v>369.9</v>
      </c>
      <c r="IJ842" s="17">
        <v>369.92</v>
      </c>
      <c r="IK842" s="17">
        <v>369.77</v>
      </c>
      <c r="IL842" s="17">
        <v>369.81</v>
      </c>
      <c r="IM842" s="17">
        <v>369.96</v>
      </c>
      <c r="IN842" s="17">
        <v>369.97</v>
      </c>
      <c r="IO842" s="17">
        <v>370.23</v>
      </c>
      <c r="IP842" s="17">
        <v>370.5</v>
      </c>
      <c r="IQ842" s="17">
        <v>370.41</v>
      </c>
      <c r="IR842" s="17">
        <v>370.35</v>
      </c>
      <c r="IS842" s="17">
        <v>370.33</v>
      </c>
      <c r="IT842" s="17">
        <v>370.49</v>
      </c>
      <c r="IU842" s="17">
        <v>370.36</v>
      </c>
      <c r="IV842" s="17">
        <v>370.37</v>
      </c>
      <c r="IW842" s="17">
        <v>370.46</v>
      </c>
      <c r="IX842" s="17">
        <v>370.42</v>
      </c>
      <c r="IY842" s="17">
        <v>370.59</v>
      </c>
    </row>
    <row r="843" spans="1:259" x14ac:dyDescent="0.15">
      <c r="A843" s="17" t="s">
        <v>3344</v>
      </c>
      <c r="B843" s="17" t="s">
        <v>3345</v>
      </c>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c r="AA843" s="26"/>
      <c r="AB843" s="17"/>
      <c r="AC843" s="26"/>
      <c r="AD843" s="26"/>
      <c r="AE843" s="17"/>
      <c r="AF843" s="17"/>
      <c r="AG843" s="17"/>
      <c r="AH843" s="17"/>
      <c r="AI843" s="17"/>
      <c r="AJ843" s="17"/>
      <c r="AK843" s="17"/>
      <c r="AL843" s="17"/>
      <c r="AM843" s="17"/>
      <c r="AN843" s="17"/>
      <c r="AO843" s="17"/>
      <c r="AP843" s="17"/>
      <c r="AQ843" s="17"/>
      <c r="AR843" s="17"/>
      <c r="AS843" s="17"/>
      <c r="AT843" s="17"/>
      <c r="AU843" s="17"/>
      <c r="AV843" s="17"/>
      <c r="AW843" s="17"/>
      <c r="AX843" s="17"/>
      <c r="AY843" s="17"/>
      <c r="AZ843" s="17"/>
      <c r="BA843" s="17"/>
      <c r="BB843" s="17"/>
      <c r="BC843" s="17"/>
      <c r="BD843" s="17"/>
      <c r="BE843" s="17"/>
      <c r="BF843" s="17"/>
      <c r="BG843" s="17"/>
      <c r="BH843" s="17"/>
      <c r="BI843" s="17"/>
      <c r="BJ843" s="26"/>
      <c r="BK843" s="17"/>
      <c r="BL843" s="17"/>
      <c r="BM843" s="17"/>
      <c r="BN843" s="17"/>
      <c r="BO843" s="17"/>
      <c r="BP843" s="17"/>
      <c r="BQ843" s="17"/>
      <c r="BR843" s="17"/>
      <c r="BS843" s="17"/>
      <c r="BT843" s="17"/>
      <c r="BU843" s="17"/>
      <c r="BV843" s="17"/>
      <c r="BW843" s="17"/>
      <c r="BX843" s="26"/>
      <c r="BY843" s="26"/>
      <c r="BZ843" s="26"/>
      <c r="CA843" s="26"/>
      <c r="CB843" s="26"/>
      <c r="CC843" s="17"/>
      <c r="CD843" s="17"/>
      <c r="CE843" s="17"/>
      <c r="CF843" s="17"/>
      <c r="CG843" s="17"/>
      <c r="CH843" s="17"/>
      <c r="CI843" s="17"/>
      <c r="CJ843" s="26"/>
      <c r="CK843" s="17"/>
      <c r="CL843" s="17"/>
      <c r="CM843" s="17"/>
      <c r="CN843" s="17"/>
      <c r="CO843" s="17"/>
      <c r="CP843" s="17"/>
      <c r="CQ843" s="17"/>
      <c r="CR843" s="17"/>
      <c r="CS843" s="17"/>
      <c r="CT843" s="17"/>
      <c r="CU843" s="17"/>
      <c r="CV843" s="17"/>
      <c r="CW843" s="17"/>
      <c r="CX843" s="17"/>
      <c r="CY843" s="26"/>
      <c r="CZ843" s="26"/>
      <c r="DA843" s="26"/>
      <c r="DB843" s="17"/>
      <c r="DC843" s="17"/>
      <c r="DD843" s="17"/>
      <c r="DE843" s="17"/>
      <c r="DF843" s="17"/>
      <c r="DG843" s="17"/>
      <c r="DH843" s="26"/>
      <c r="DI843" s="17"/>
      <c r="DJ843" s="17"/>
      <c r="DK843" s="17"/>
      <c r="DL843" s="17"/>
      <c r="DM843" s="17">
        <v>28.69</v>
      </c>
      <c r="DN843" s="17">
        <v>28.72</v>
      </c>
      <c r="DO843" s="17">
        <v>28.75</v>
      </c>
      <c r="DP843" s="17">
        <v>28.75</v>
      </c>
      <c r="DQ843" s="17">
        <v>28.69</v>
      </c>
      <c r="DR843" s="17">
        <v>28.78</v>
      </c>
      <c r="DS843" s="17">
        <v>28.78</v>
      </c>
      <c r="DT843" s="17">
        <v>28.79</v>
      </c>
      <c r="DU843" s="17">
        <v>28.79</v>
      </c>
      <c r="DV843" s="17">
        <v>28.79</v>
      </c>
      <c r="DW843" s="17">
        <v>28.79</v>
      </c>
      <c r="DX843" s="17">
        <v>28.82</v>
      </c>
      <c r="DY843" s="17">
        <v>28.78</v>
      </c>
      <c r="DZ843" s="17">
        <v>28.82</v>
      </c>
      <c r="EA843" s="17">
        <v>28.76</v>
      </c>
      <c r="EB843" s="17">
        <v>28.72</v>
      </c>
      <c r="EC843" s="17">
        <v>28.79</v>
      </c>
      <c r="ED843" s="17">
        <v>28.71</v>
      </c>
      <c r="EE843" s="17">
        <v>28.7</v>
      </c>
      <c r="EF843" s="17">
        <v>28.76</v>
      </c>
      <c r="EG843" s="17">
        <v>28.68</v>
      </c>
      <c r="EH843" s="17">
        <v>28.67</v>
      </c>
      <c r="EI843" s="17">
        <v>28.79</v>
      </c>
      <c r="EJ843" s="17">
        <v>28.78</v>
      </c>
      <c r="EK843" s="17">
        <v>28.77</v>
      </c>
      <c r="EL843" s="17">
        <v>28.73</v>
      </c>
      <c r="EM843" s="17">
        <v>28.77</v>
      </c>
      <c r="EN843" s="17">
        <v>28.77</v>
      </c>
      <c r="EO843" s="17">
        <v>28.72</v>
      </c>
      <c r="EP843" s="17">
        <v>28.76</v>
      </c>
      <c r="EQ843" s="17">
        <v>28.78</v>
      </c>
      <c r="ER843" s="17">
        <v>28.76</v>
      </c>
      <c r="ES843" s="17">
        <v>28.77</v>
      </c>
      <c r="ET843" s="17">
        <v>28.72</v>
      </c>
      <c r="EU843" s="17">
        <v>28.76</v>
      </c>
      <c r="EV843" s="17">
        <v>28.75</v>
      </c>
      <c r="EW843" s="17">
        <v>28.76</v>
      </c>
      <c r="EX843" s="17">
        <v>28.72</v>
      </c>
      <c r="EY843" s="17">
        <v>28.71</v>
      </c>
      <c r="EZ843" s="17">
        <v>28.71</v>
      </c>
      <c r="FA843" s="17">
        <v>28.7</v>
      </c>
      <c r="FB843" s="17">
        <v>28.7</v>
      </c>
      <c r="FC843" s="17">
        <v>28.71</v>
      </c>
      <c r="FD843" s="17">
        <v>28.71</v>
      </c>
      <c r="FE843" s="17">
        <v>28.71</v>
      </c>
      <c r="FF843" s="17">
        <v>28.69</v>
      </c>
      <c r="FG843" s="17">
        <v>28.72</v>
      </c>
      <c r="FH843" s="17">
        <v>28.69</v>
      </c>
      <c r="FI843" s="17">
        <v>28.7</v>
      </c>
      <c r="FJ843" s="17">
        <v>28.71</v>
      </c>
      <c r="FK843" s="17">
        <v>28.69</v>
      </c>
      <c r="FL843" s="17">
        <v>28.69</v>
      </c>
      <c r="FM843" s="17">
        <v>28.66</v>
      </c>
      <c r="FN843" s="17">
        <v>28.66</v>
      </c>
      <c r="FO843" s="17">
        <v>28.7</v>
      </c>
      <c r="FP843" s="17">
        <v>28.64</v>
      </c>
      <c r="FQ843" s="17">
        <v>28.69</v>
      </c>
      <c r="FR843" s="17">
        <v>28.62</v>
      </c>
      <c r="FS843" s="17">
        <v>28.62</v>
      </c>
      <c r="FT843" s="17">
        <v>28.62</v>
      </c>
      <c r="FU843" s="17">
        <v>28.67</v>
      </c>
      <c r="FV843" s="17">
        <v>28.63</v>
      </c>
      <c r="FW843" s="17">
        <v>28.61</v>
      </c>
      <c r="FX843" s="17">
        <v>28.6</v>
      </c>
      <c r="FY843" s="17">
        <v>28.63</v>
      </c>
      <c r="FZ843" s="17">
        <v>28.64</v>
      </c>
      <c r="GA843" s="17">
        <v>28.62</v>
      </c>
      <c r="GB843" s="17">
        <v>28.65</v>
      </c>
      <c r="GC843" s="17">
        <v>28.63</v>
      </c>
      <c r="GD843" s="17">
        <v>28.65</v>
      </c>
      <c r="GE843" s="17">
        <v>28.66</v>
      </c>
      <c r="GF843" s="17">
        <v>28.63</v>
      </c>
      <c r="GG843" s="17">
        <v>28.62</v>
      </c>
      <c r="GH843" s="17">
        <v>28.61</v>
      </c>
      <c r="GI843" s="17">
        <v>28.6</v>
      </c>
      <c r="GJ843" s="17">
        <v>28.65</v>
      </c>
      <c r="GK843" s="17">
        <v>28.65</v>
      </c>
      <c r="GL843" s="17">
        <v>28.65</v>
      </c>
      <c r="GM843" s="17">
        <v>28.65</v>
      </c>
      <c r="GN843" s="17">
        <v>28.66</v>
      </c>
      <c r="GO843" s="17">
        <v>28.68</v>
      </c>
      <c r="GP843" s="17">
        <v>28.65</v>
      </c>
      <c r="GQ843" s="17">
        <v>28.65</v>
      </c>
      <c r="GR843" s="17">
        <v>28.65</v>
      </c>
      <c r="GS843" s="17">
        <v>28.63</v>
      </c>
      <c r="GT843" s="17">
        <v>28.66</v>
      </c>
      <c r="GU843" s="17">
        <v>28.63</v>
      </c>
      <c r="GV843" s="17">
        <v>28.63</v>
      </c>
      <c r="GW843" s="17">
        <v>28.62</v>
      </c>
      <c r="GX843" s="17">
        <v>28.67</v>
      </c>
      <c r="GY843" s="17">
        <v>28.63</v>
      </c>
      <c r="GZ843" s="17">
        <v>28.66</v>
      </c>
      <c r="HA843" s="17">
        <v>28.63</v>
      </c>
      <c r="HB843" s="17">
        <v>28.63</v>
      </c>
      <c r="HC843" s="17">
        <v>28.63</v>
      </c>
      <c r="HD843" s="17">
        <v>28.68</v>
      </c>
      <c r="HE843" s="17">
        <v>28.64</v>
      </c>
      <c r="HF843" s="17">
        <v>28.63</v>
      </c>
      <c r="HG843" s="17">
        <v>28.63</v>
      </c>
      <c r="HH843" s="17">
        <v>28.62</v>
      </c>
      <c r="HI843" s="17">
        <v>28.62</v>
      </c>
      <c r="HJ843" s="17">
        <v>28.62</v>
      </c>
      <c r="HK843" s="17">
        <v>28.58</v>
      </c>
      <c r="HL843" s="17">
        <v>28.53</v>
      </c>
      <c r="HM843" s="17">
        <v>28.5</v>
      </c>
      <c r="HN843" s="17">
        <v>28.51</v>
      </c>
      <c r="HO843" s="17">
        <v>28.51</v>
      </c>
      <c r="HP843" s="17">
        <v>28.51</v>
      </c>
      <c r="HQ843" s="17">
        <v>28.5</v>
      </c>
      <c r="HR843" s="17">
        <v>28.48</v>
      </c>
      <c r="HS843" s="17">
        <v>28.47</v>
      </c>
      <c r="HT843" s="17">
        <v>28.47</v>
      </c>
      <c r="HU843" s="17">
        <v>28.46</v>
      </c>
      <c r="HV843" s="17">
        <v>28.46</v>
      </c>
      <c r="HW843" s="17">
        <v>28.46</v>
      </c>
      <c r="HX843" s="17">
        <v>28.46</v>
      </c>
      <c r="HY843" s="17">
        <v>28.49</v>
      </c>
      <c r="HZ843" s="17">
        <v>28.47</v>
      </c>
      <c r="IA843" s="17">
        <v>28.46</v>
      </c>
      <c r="IB843" s="17">
        <v>28.38</v>
      </c>
      <c r="IC843" s="17">
        <v>28.35</v>
      </c>
      <c r="ID843" s="17">
        <v>28.45</v>
      </c>
      <c r="IE843" s="17">
        <v>28.4</v>
      </c>
      <c r="IF843" s="17">
        <v>28.42</v>
      </c>
      <c r="IG843" s="17">
        <v>28.41</v>
      </c>
      <c r="IH843" s="17">
        <v>28.36</v>
      </c>
      <c r="II843" s="17">
        <v>28.36</v>
      </c>
      <c r="IJ843" s="17">
        <v>28.32</v>
      </c>
      <c r="IK843" s="17">
        <v>28.31</v>
      </c>
      <c r="IL843" s="17">
        <v>28.3</v>
      </c>
      <c r="IM843" s="17">
        <v>28.29</v>
      </c>
      <c r="IN843" s="17">
        <v>28.34</v>
      </c>
      <c r="IO843" s="17">
        <v>28.34</v>
      </c>
      <c r="IP843" s="17">
        <v>28.34</v>
      </c>
      <c r="IQ843" s="17">
        <v>28.33</v>
      </c>
      <c r="IR843" s="17">
        <v>28.35</v>
      </c>
      <c r="IS843" s="17">
        <v>28.39</v>
      </c>
      <c r="IT843" s="17">
        <v>28.39</v>
      </c>
      <c r="IU843" s="17">
        <v>28.42</v>
      </c>
      <c r="IV843" s="17">
        <v>28.45</v>
      </c>
      <c r="IW843" s="17">
        <v>28.45</v>
      </c>
      <c r="IX843" s="17">
        <v>28.45</v>
      </c>
      <c r="IY843" s="17">
        <v>28.41</v>
      </c>
    </row>
    <row r="844" spans="1:259" x14ac:dyDescent="0.15">
      <c r="A844" s="17" t="s">
        <v>3416</v>
      </c>
      <c r="B844" s="17" t="s">
        <v>3417</v>
      </c>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c r="AA844" s="26"/>
      <c r="AB844" s="17"/>
      <c r="AC844" s="26"/>
      <c r="AD844" s="26"/>
      <c r="AE844" s="17"/>
      <c r="AF844" s="17"/>
      <c r="AG844" s="17"/>
      <c r="AH844" s="17"/>
      <c r="AI844" s="17"/>
      <c r="AJ844" s="17"/>
      <c r="AK844" s="17"/>
      <c r="AL844" s="17"/>
      <c r="AM844" s="17"/>
      <c r="AN844" s="17"/>
      <c r="AO844" s="17"/>
      <c r="AP844" s="17"/>
      <c r="AQ844" s="17"/>
      <c r="AR844" s="17"/>
      <c r="AS844" s="17"/>
      <c r="AT844" s="17"/>
      <c r="AU844" s="17"/>
      <c r="AV844" s="17"/>
      <c r="AW844" s="17"/>
      <c r="AX844" s="17"/>
      <c r="AY844" s="17"/>
      <c r="AZ844" s="17"/>
      <c r="BA844" s="17"/>
      <c r="BB844" s="17"/>
      <c r="BC844" s="17"/>
      <c r="BD844" s="17"/>
      <c r="BE844" s="17"/>
      <c r="BF844" s="17"/>
      <c r="BG844" s="17"/>
      <c r="BH844" s="17"/>
      <c r="BI844" s="17"/>
      <c r="BJ844" s="26"/>
      <c r="BK844" s="17"/>
      <c r="BL844" s="17"/>
      <c r="BM844" s="17"/>
      <c r="BN844" s="17"/>
      <c r="BO844" s="17"/>
      <c r="BP844" s="17"/>
      <c r="BQ844" s="17"/>
      <c r="BR844" s="17"/>
      <c r="BS844" s="17"/>
      <c r="BT844" s="17"/>
      <c r="BU844" s="17"/>
      <c r="BV844" s="17"/>
      <c r="BW844" s="17"/>
      <c r="BX844" s="26"/>
      <c r="BY844" s="26"/>
      <c r="BZ844" s="26"/>
      <c r="CA844" s="26"/>
      <c r="CB844" s="26"/>
      <c r="CC844" s="17"/>
      <c r="CD844" s="17"/>
      <c r="CE844" s="17"/>
      <c r="CF844" s="17"/>
      <c r="CG844" s="17"/>
      <c r="CH844" s="17"/>
      <c r="CI844" s="17"/>
      <c r="CJ844" s="26"/>
      <c r="CK844" s="17"/>
      <c r="CL844" s="17"/>
      <c r="CM844" s="17"/>
      <c r="CN844" s="17"/>
      <c r="CO844" s="17"/>
      <c r="CP844" s="17"/>
      <c r="CQ844" s="17"/>
      <c r="CR844" s="17"/>
      <c r="CS844" s="17"/>
      <c r="CT844" s="17"/>
      <c r="CU844" s="17"/>
      <c r="CV844" s="17"/>
      <c r="CW844" s="17"/>
      <c r="CX844" s="17"/>
      <c r="CY844" s="26"/>
      <c r="CZ844" s="26"/>
      <c r="DA844" s="26"/>
      <c r="DB844" s="17"/>
      <c r="DC844" s="17"/>
      <c r="DD844" s="17"/>
      <c r="DE844" s="17"/>
      <c r="DF844" s="17"/>
      <c r="DG844" s="17"/>
      <c r="DH844" s="26"/>
      <c r="DI844" s="17"/>
      <c r="DJ844" s="17"/>
      <c r="DK844" s="17"/>
      <c r="DL844" s="17"/>
      <c r="DM844" s="17">
        <v>5.34</v>
      </c>
      <c r="DN844" s="17">
        <v>5.34</v>
      </c>
      <c r="DO844" s="17">
        <v>5.34</v>
      </c>
      <c r="DP844" s="17">
        <v>5.33</v>
      </c>
      <c r="DQ844" s="17">
        <v>5.34</v>
      </c>
      <c r="DR844" s="17">
        <v>5.34</v>
      </c>
      <c r="DS844" s="17">
        <v>5.35</v>
      </c>
      <c r="DT844" s="17">
        <v>5.33</v>
      </c>
      <c r="DU844" s="17">
        <v>5.33</v>
      </c>
      <c r="DV844" s="17">
        <v>5.33</v>
      </c>
      <c r="DW844" s="17">
        <v>5.33</v>
      </c>
      <c r="DX844" s="17">
        <v>5.33</v>
      </c>
      <c r="DY844" s="17">
        <v>5.33</v>
      </c>
      <c r="DZ844" s="17">
        <v>5.33</v>
      </c>
      <c r="EA844" s="17">
        <v>5.33</v>
      </c>
      <c r="EB844" s="17">
        <v>5.32</v>
      </c>
      <c r="EC844" s="17">
        <v>5.31</v>
      </c>
      <c r="ED844" s="17">
        <v>5.31</v>
      </c>
      <c r="EE844" s="17">
        <v>5.31</v>
      </c>
      <c r="EF844" s="17">
        <v>5.31</v>
      </c>
      <c r="EG844" s="17">
        <v>5.31</v>
      </c>
      <c r="EH844" s="17">
        <v>5.31</v>
      </c>
      <c r="EI844" s="17">
        <v>5.31</v>
      </c>
      <c r="EJ844" s="17">
        <v>5.31</v>
      </c>
      <c r="EK844" s="17">
        <v>5.32</v>
      </c>
      <c r="EL844" s="17">
        <v>5.32</v>
      </c>
      <c r="EM844" s="17">
        <v>5.31</v>
      </c>
      <c r="EN844" s="17">
        <v>5.31</v>
      </c>
      <c r="EO844" s="17">
        <v>5.32</v>
      </c>
      <c r="EP844" s="17">
        <v>5.32</v>
      </c>
      <c r="EQ844" s="17">
        <v>5.31</v>
      </c>
      <c r="ER844" s="17">
        <v>5.32</v>
      </c>
      <c r="ES844" s="17">
        <v>5.32</v>
      </c>
      <c r="ET844" s="17">
        <v>5.32</v>
      </c>
      <c r="EU844" s="17">
        <v>5.32</v>
      </c>
      <c r="EV844" s="17">
        <v>5.32</v>
      </c>
      <c r="EW844" s="17">
        <v>5.32</v>
      </c>
      <c r="EX844" s="17">
        <v>5.32</v>
      </c>
      <c r="EY844" s="17">
        <v>5.32</v>
      </c>
      <c r="EZ844" s="17">
        <v>5.32</v>
      </c>
      <c r="FA844" s="17">
        <v>5.31</v>
      </c>
      <c r="FB844" s="17">
        <v>5.31</v>
      </c>
      <c r="FC844" s="17">
        <v>5.32</v>
      </c>
      <c r="FD844" s="17">
        <v>5.31</v>
      </c>
      <c r="FE844" s="17">
        <v>5.32</v>
      </c>
      <c r="FF844" s="17">
        <v>5.31</v>
      </c>
      <c r="FG844" s="17">
        <v>5.32</v>
      </c>
      <c r="FH844" s="17">
        <v>5.31</v>
      </c>
      <c r="FI844" s="17">
        <v>5.31</v>
      </c>
      <c r="FJ844" s="17">
        <v>5.31</v>
      </c>
      <c r="FK844" s="17">
        <v>5.31</v>
      </c>
      <c r="FL844" s="17">
        <v>5.31</v>
      </c>
      <c r="FM844" s="17">
        <v>5.32</v>
      </c>
      <c r="FN844" s="17">
        <v>5.31</v>
      </c>
      <c r="FO844" s="17">
        <v>5.31</v>
      </c>
      <c r="FP844" s="17">
        <v>5.31</v>
      </c>
      <c r="FQ844" s="17">
        <v>5.32</v>
      </c>
      <c r="FR844" s="17">
        <v>5.32</v>
      </c>
      <c r="FS844" s="17">
        <v>5.32</v>
      </c>
      <c r="FT844" s="17">
        <v>5.32</v>
      </c>
      <c r="FU844" s="17">
        <v>5.33</v>
      </c>
      <c r="FV844" s="17">
        <v>5.32</v>
      </c>
      <c r="FW844" s="17">
        <v>5.32</v>
      </c>
      <c r="FX844" s="17">
        <v>5.31</v>
      </c>
      <c r="FY844" s="17">
        <v>5.32</v>
      </c>
      <c r="FZ844" s="17">
        <v>5.33</v>
      </c>
      <c r="GA844" s="17">
        <v>5.33</v>
      </c>
      <c r="GB844" s="17">
        <v>5.33</v>
      </c>
      <c r="GC844" s="17">
        <v>5.33</v>
      </c>
      <c r="GD844" s="17">
        <v>5.33</v>
      </c>
      <c r="GE844" s="17">
        <v>5.33</v>
      </c>
      <c r="GF844" s="17">
        <v>5.33</v>
      </c>
      <c r="GG844" s="17">
        <v>5.32</v>
      </c>
      <c r="GH844" s="17">
        <v>5.32</v>
      </c>
      <c r="GI844" s="17">
        <v>5.32</v>
      </c>
      <c r="GJ844" s="17">
        <v>5.32</v>
      </c>
      <c r="GK844" s="17">
        <v>5.32</v>
      </c>
      <c r="GL844" s="17">
        <v>5.31</v>
      </c>
      <c r="GM844" s="17">
        <v>5.31</v>
      </c>
      <c r="GN844" s="17">
        <v>5.31</v>
      </c>
      <c r="GO844" s="17">
        <v>5.31</v>
      </c>
      <c r="GP844" s="17">
        <v>5.31</v>
      </c>
      <c r="GQ844" s="17">
        <v>5.3</v>
      </c>
      <c r="GR844" s="17">
        <v>5.31</v>
      </c>
      <c r="GS844" s="17">
        <v>5.31</v>
      </c>
      <c r="GT844" s="17">
        <v>5.31</v>
      </c>
      <c r="GU844" s="17">
        <v>5.31</v>
      </c>
      <c r="GV844" s="17">
        <v>5.31</v>
      </c>
      <c r="GW844" s="17">
        <v>5.3</v>
      </c>
      <c r="GX844" s="17">
        <v>5.3</v>
      </c>
      <c r="GY844" s="17">
        <v>5.3</v>
      </c>
      <c r="GZ844" s="17">
        <v>5.3</v>
      </c>
      <c r="HA844" s="17">
        <v>5.29</v>
      </c>
      <c r="HB844" s="17">
        <v>5.3</v>
      </c>
      <c r="HC844" s="17">
        <v>5.3</v>
      </c>
      <c r="HD844" s="17">
        <v>5.3</v>
      </c>
      <c r="HE844" s="17">
        <v>5.3</v>
      </c>
      <c r="HF844" s="17">
        <v>5.3</v>
      </c>
      <c r="HG844" s="17">
        <v>5.3</v>
      </c>
      <c r="HH844" s="17">
        <v>5.29</v>
      </c>
      <c r="HI844" s="17">
        <v>5.3</v>
      </c>
      <c r="HJ844" s="17">
        <v>5.29</v>
      </c>
      <c r="HK844" s="17">
        <v>5.29</v>
      </c>
      <c r="HL844" s="17">
        <v>5.29</v>
      </c>
      <c r="HM844" s="17">
        <v>5.29</v>
      </c>
      <c r="HN844" s="17">
        <v>5.29</v>
      </c>
      <c r="HO844" s="17">
        <v>5.29</v>
      </c>
      <c r="HP844" s="17">
        <v>5.28</v>
      </c>
      <c r="HQ844" s="17">
        <v>5.27</v>
      </c>
      <c r="HR844" s="17">
        <v>5.27</v>
      </c>
      <c r="HS844" s="17">
        <v>5.28</v>
      </c>
      <c r="HT844" s="17">
        <v>5.29</v>
      </c>
      <c r="HU844" s="17">
        <v>5.29</v>
      </c>
      <c r="HV844" s="17">
        <v>5.28</v>
      </c>
      <c r="HW844" s="17">
        <v>5.28</v>
      </c>
      <c r="HX844" s="17">
        <v>5.28</v>
      </c>
      <c r="HY844" s="17">
        <v>5.29</v>
      </c>
      <c r="HZ844" s="17">
        <v>5.29</v>
      </c>
      <c r="IA844" s="17">
        <v>5.29</v>
      </c>
      <c r="IB844" s="17">
        <v>5.29</v>
      </c>
      <c r="IC844" s="17">
        <v>5.3</v>
      </c>
      <c r="ID844" s="17">
        <v>5.29</v>
      </c>
      <c r="IE844" s="17">
        <v>5.28</v>
      </c>
      <c r="IF844" s="17">
        <v>5.28</v>
      </c>
      <c r="IG844" s="17">
        <v>5.28</v>
      </c>
      <c r="IH844" s="17">
        <v>5.29</v>
      </c>
      <c r="II844" s="17">
        <v>5.3</v>
      </c>
      <c r="IJ844" s="17">
        <v>5.28</v>
      </c>
      <c r="IK844" s="17">
        <v>5.28</v>
      </c>
      <c r="IL844" s="17">
        <v>5.29</v>
      </c>
      <c r="IM844" s="17">
        <v>5.28</v>
      </c>
      <c r="IN844" s="17">
        <v>5.27</v>
      </c>
      <c r="IO844" s="17">
        <v>5.28</v>
      </c>
      <c r="IP844" s="17">
        <v>5.28</v>
      </c>
      <c r="IQ844" s="17">
        <v>5.28</v>
      </c>
      <c r="IR844" s="17">
        <v>5.29</v>
      </c>
      <c r="IS844" s="17">
        <v>5.28</v>
      </c>
      <c r="IT844" s="17">
        <v>5.27</v>
      </c>
      <c r="IU844" s="17">
        <v>5.27</v>
      </c>
      <c r="IV844" s="17">
        <v>5.28</v>
      </c>
      <c r="IW844" s="17">
        <v>5.28</v>
      </c>
      <c r="IX844" s="17">
        <v>5.28</v>
      </c>
      <c r="IY844" s="17">
        <v>5.27</v>
      </c>
    </row>
    <row r="845" spans="1:259" x14ac:dyDescent="0.15">
      <c r="A845" s="17" t="s">
        <v>4465</v>
      </c>
      <c r="B845" s="17" t="s">
        <v>4925</v>
      </c>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c r="AA845" s="26"/>
      <c r="AB845" s="17"/>
      <c r="AC845" s="26"/>
      <c r="AD845" s="26"/>
      <c r="AE845" s="17"/>
      <c r="AF845" s="17"/>
      <c r="AG845" s="17"/>
      <c r="AH845" s="17"/>
      <c r="AI845" s="17"/>
      <c r="AJ845" s="17"/>
      <c r="AK845" s="17"/>
      <c r="AL845" s="17"/>
      <c r="AM845" s="17"/>
      <c r="AN845" s="17"/>
      <c r="AO845" s="17"/>
      <c r="AP845" s="17"/>
      <c r="AQ845" s="17"/>
      <c r="AR845" s="17"/>
      <c r="AS845" s="17"/>
      <c r="AT845" s="17"/>
      <c r="AU845" s="17"/>
      <c r="AV845" s="17"/>
      <c r="AW845" s="17"/>
      <c r="AX845" s="17"/>
      <c r="AY845" s="17"/>
      <c r="AZ845" s="17"/>
      <c r="BA845" s="17"/>
      <c r="BB845" s="17"/>
      <c r="BC845" s="17"/>
      <c r="BD845" s="17"/>
      <c r="BE845" s="17"/>
      <c r="BF845" s="17"/>
      <c r="BG845" s="17"/>
      <c r="BH845" s="17"/>
      <c r="BI845" s="17"/>
      <c r="BJ845" s="26"/>
      <c r="BK845" s="17"/>
      <c r="BL845" s="17"/>
      <c r="BM845" s="17"/>
      <c r="BN845" s="17"/>
      <c r="BO845" s="17"/>
      <c r="BP845" s="17"/>
      <c r="BQ845" s="17"/>
      <c r="BR845" s="17"/>
      <c r="BS845" s="17"/>
      <c r="BT845" s="17"/>
      <c r="BU845" s="17"/>
      <c r="BV845" s="17"/>
      <c r="BW845" s="17"/>
      <c r="BX845" s="26"/>
      <c r="BY845" s="26"/>
      <c r="BZ845" s="26"/>
      <c r="CA845" s="26"/>
      <c r="CB845" s="26"/>
      <c r="CC845" s="17"/>
      <c r="CD845" s="17"/>
      <c r="CE845" s="17"/>
      <c r="CF845" s="17"/>
      <c r="CG845" s="17"/>
      <c r="CH845" s="17"/>
      <c r="CI845" s="17"/>
      <c r="CJ845" s="26"/>
      <c r="CK845" s="17"/>
      <c r="CL845" s="17"/>
      <c r="CM845" s="17"/>
      <c r="CN845" s="17"/>
      <c r="CO845" s="17"/>
      <c r="CP845" s="17"/>
      <c r="CQ845" s="17"/>
      <c r="CR845" s="17"/>
      <c r="CS845" s="17"/>
      <c r="CT845" s="17"/>
      <c r="CU845" s="17"/>
      <c r="CV845" s="17"/>
      <c r="CW845" s="17"/>
      <c r="CX845" s="17"/>
      <c r="CY845" s="26"/>
      <c r="CZ845" s="26"/>
      <c r="DA845" s="26"/>
      <c r="DB845" s="17"/>
      <c r="DC845" s="17"/>
      <c r="DD845" s="17"/>
      <c r="DE845" s="17"/>
      <c r="DF845" s="17"/>
      <c r="DG845" s="17"/>
      <c r="DH845" s="26"/>
      <c r="DI845" s="17"/>
      <c r="DJ845" s="17"/>
      <c r="DK845" s="17"/>
      <c r="DL845" s="17"/>
      <c r="DM845" s="17">
        <v>6.41</v>
      </c>
      <c r="DN845" s="17">
        <v>6.4</v>
      </c>
      <c r="DO845" s="17">
        <v>6.4</v>
      </c>
      <c r="DP845" s="17">
        <v>6.4</v>
      </c>
      <c r="DQ845" s="17">
        <v>6.4</v>
      </c>
      <c r="DR845" s="17">
        <v>6.4</v>
      </c>
      <c r="DS845" s="17">
        <v>6.4</v>
      </c>
      <c r="DT845" s="17">
        <v>6.4</v>
      </c>
      <c r="DU845" s="17">
        <v>6.39</v>
      </c>
      <c r="DV845" s="17">
        <v>6.4</v>
      </c>
      <c r="DW845" s="17">
        <v>6.39</v>
      </c>
      <c r="DX845" s="17">
        <v>6.39</v>
      </c>
      <c r="DY845" s="17">
        <v>6.39</v>
      </c>
      <c r="DZ845" s="17">
        <v>6.39</v>
      </c>
      <c r="EA845" s="17">
        <v>6.39</v>
      </c>
      <c r="EB845" s="17">
        <v>6.39</v>
      </c>
      <c r="EC845" s="17">
        <v>6.39</v>
      </c>
      <c r="ED845" s="17">
        <v>6.4</v>
      </c>
      <c r="EE845" s="17">
        <v>6.38</v>
      </c>
      <c r="EF845" s="17">
        <v>6.39</v>
      </c>
      <c r="EG845" s="17">
        <v>6.38</v>
      </c>
      <c r="EH845" s="17">
        <v>6.38</v>
      </c>
      <c r="EI845" s="17">
        <v>6.39</v>
      </c>
      <c r="EJ845" s="17">
        <v>6.39</v>
      </c>
      <c r="EK845" s="17">
        <v>6.38</v>
      </c>
      <c r="EL845" s="17">
        <v>6.38</v>
      </c>
      <c r="EM845" s="17">
        <v>6.37</v>
      </c>
      <c r="EN845" s="17">
        <v>6.38</v>
      </c>
      <c r="EO845" s="17">
        <v>6.37</v>
      </c>
      <c r="EP845" s="17">
        <v>6.38</v>
      </c>
      <c r="EQ845" s="17">
        <v>6.38</v>
      </c>
      <c r="ER845" s="17">
        <v>6.37</v>
      </c>
      <c r="ES845" s="17">
        <v>6.37</v>
      </c>
      <c r="ET845" s="17">
        <v>6.37</v>
      </c>
      <c r="EU845" s="17">
        <v>6.37</v>
      </c>
      <c r="EV845" s="17">
        <v>6.37</v>
      </c>
      <c r="EW845" s="17">
        <v>6.38</v>
      </c>
      <c r="EX845" s="17">
        <v>6.38</v>
      </c>
      <c r="EY845" s="17">
        <v>6.37</v>
      </c>
      <c r="EZ845" s="17">
        <v>6.37</v>
      </c>
      <c r="FA845" s="17">
        <v>6.36</v>
      </c>
      <c r="FB845" s="17">
        <v>6.35</v>
      </c>
      <c r="FC845" s="17">
        <v>6.36</v>
      </c>
      <c r="FD845" s="17">
        <v>6.36</v>
      </c>
      <c r="FE845" s="17">
        <v>6.36</v>
      </c>
      <c r="FF845" s="17">
        <v>6.36</v>
      </c>
      <c r="FG845" s="17">
        <v>6.37</v>
      </c>
      <c r="FH845" s="17">
        <v>6.37</v>
      </c>
      <c r="FI845" s="17">
        <v>6.38</v>
      </c>
      <c r="FJ845" s="17">
        <v>6.37</v>
      </c>
      <c r="FK845" s="17">
        <v>6.37</v>
      </c>
      <c r="FL845" s="17">
        <v>6.37</v>
      </c>
      <c r="FM845" s="17">
        <v>6.36</v>
      </c>
      <c r="FN845" s="17">
        <v>6.37</v>
      </c>
      <c r="FO845" s="17">
        <v>6.37</v>
      </c>
      <c r="FP845" s="17">
        <v>6.37</v>
      </c>
      <c r="FQ845" s="17">
        <v>6.37</v>
      </c>
      <c r="FR845" s="17">
        <v>6.38</v>
      </c>
      <c r="FS845" s="17">
        <v>6.38</v>
      </c>
      <c r="FT845" s="17">
        <v>6.38</v>
      </c>
      <c r="FU845" s="17">
        <v>6.37</v>
      </c>
      <c r="FV845" s="17">
        <v>6.38</v>
      </c>
      <c r="FW845" s="17">
        <v>6.38</v>
      </c>
      <c r="FX845" s="17">
        <v>6.37</v>
      </c>
      <c r="FY845" s="17">
        <v>6.37</v>
      </c>
      <c r="FZ845" s="17">
        <v>6.37</v>
      </c>
      <c r="GA845" s="17">
        <v>6.38</v>
      </c>
      <c r="GB845" s="17">
        <v>6.37</v>
      </c>
      <c r="GC845" s="17">
        <v>6.37</v>
      </c>
      <c r="GD845" s="17">
        <v>6.37</v>
      </c>
      <c r="GE845" s="17">
        <v>6.36</v>
      </c>
      <c r="GF845" s="17">
        <v>6.37</v>
      </c>
      <c r="GG845" s="17">
        <v>6.37</v>
      </c>
      <c r="GH845" s="17">
        <v>6.36</v>
      </c>
      <c r="GI845" s="17">
        <v>6.35</v>
      </c>
      <c r="GJ845" s="17">
        <v>6.35</v>
      </c>
      <c r="GK845" s="17">
        <v>6.35</v>
      </c>
      <c r="GL845" s="17">
        <v>6.36</v>
      </c>
      <c r="GM845" s="17">
        <v>6.35</v>
      </c>
      <c r="GN845" s="17">
        <v>6.35</v>
      </c>
      <c r="GO845" s="17">
        <v>6.34</v>
      </c>
      <c r="GP845" s="17">
        <v>6.35</v>
      </c>
      <c r="GQ845" s="17">
        <v>6.35</v>
      </c>
      <c r="GR845" s="17">
        <v>6.34</v>
      </c>
      <c r="GS845" s="17">
        <v>6.35</v>
      </c>
      <c r="GT845" s="17">
        <v>6.35</v>
      </c>
      <c r="GU845" s="17">
        <v>6.35</v>
      </c>
      <c r="GV845" s="17">
        <v>6.36</v>
      </c>
      <c r="GW845" s="17">
        <v>6.36</v>
      </c>
      <c r="GX845" s="17">
        <v>6.35</v>
      </c>
      <c r="GY845" s="17">
        <v>6.37</v>
      </c>
      <c r="GZ845" s="17">
        <v>6.37</v>
      </c>
      <c r="HA845" s="17">
        <v>6.36</v>
      </c>
      <c r="HB845" s="17">
        <v>6.35</v>
      </c>
      <c r="HC845" s="17">
        <v>6.35</v>
      </c>
      <c r="HD845" s="17">
        <v>6.36</v>
      </c>
      <c r="HE845" s="17">
        <v>6.36</v>
      </c>
      <c r="HF845" s="17">
        <v>6.36</v>
      </c>
      <c r="HG845" s="17">
        <v>6.35</v>
      </c>
      <c r="HH845" s="17">
        <v>6.35</v>
      </c>
      <c r="HI845" s="17">
        <v>6.35</v>
      </c>
      <c r="HJ845" s="17">
        <v>6.34</v>
      </c>
      <c r="HK845" s="17">
        <v>6.34</v>
      </c>
      <c r="HL845" s="17">
        <v>6.35</v>
      </c>
      <c r="HM845" s="17">
        <v>6.34</v>
      </c>
      <c r="HN845" s="17">
        <v>6.34</v>
      </c>
      <c r="HO845" s="17">
        <v>6.35</v>
      </c>
      <c r="HP845" s="17">
        <v>6.34</v>
      </c>
      <c r="HQ845" s="17">
        <v>6.34</v>
      </c>
      <c r="HR845" s="17">
        <v>6.33</v>
      </c>
      <c r="HS845" s="17">
        <v>6.34</v>
      </c>
      <c r="HT845" s="17">
        <v>6.35</v>
      </c>
      <c r="HU845" s="17">
        <v>6.35</v>
      </c>
      <c r="HV845" s="17">
        <v>6.36</v>
      </c>
      <c r="HW845" s="17">
        <v>6.35</v>
      </c>
      <c r="HX845" s="17">
        <v>6.35</v>
      </c>
      <c r="HY845" s="17">
        <v>6.34</v>
      </c>
      <c r="HZ845" s="17">
        <v>6.35</v>
      </c>
      <c r="IA845" s="17">
        <v>6.35</v>
      </c>
      <c r="IB845" s="17">
        <v>6.35</v>
      </c>
      <c r="IC845" s="17">
        <v>6.35</v>
      </c>
      <c r="ID845" s="17">
        <v>6.34</v>
      </c>
      <c r="IE845" s="17">
        <v>6.33</v>
      </c>
      <c r="IF845" s="17">
        <v>6.34</v>
      </c>
      <c r="IG845" s="17">
        <v>6.34</v>
      </c>
      <c r="IH845" s="17">
        <v>6.34</v>
      </c>
      <c r="II845" s="17">
        <v>6.33</v>
      </c>
      <c r="IJ845" s="17">
        <v>6.34</v>
      </c>
      <c r="IK845" s="17">
        <v>6.33</v>
      </c>
      <c r="IL845" s="17">
        <v>6.33</v>
      </c>
      <c r="IM845" s="17">
        <v>6.33</v>
      </c>
      <c r="IN845" s="17">
        <v>6.33</v>
      </c>
      <c r="IO845" s="17">
        <v>6.33</v>
      </c>
      <c r="IP845" s="17">
        <v>6.34</v>
      </c>
      <c r="IQ845" s="17">
        <v>6.34</v>
      </c>
      <c r="IR845" s="17">
        <v>6.33</v>
      </c>
      <c r="IS845" s="17">
        <v>6.34</v>
      </c>
      <c r="IT845" s="17">
        <v>6.34</v>
      </c>
      <c r="IU845" s="17">
        <v>6.34</v>
      </c>
      <c r="IV845" s="17">
        <v>6.34</v>
      </c>
      <c r="IW845" s="17">
        <v>6.34</v>
      </c>
      <c r="IX845" s="17">
        <v>6.34</v>
      </c>
      <c r="IY845" s="17">
        <v>6.34</v>
      </c>
    </row>
    <row r="846" spans="1:259" x14ac:dyDescent="0.15">
      <c r="A846" s="17" t="s">
        <v>4650</v>
      </c>
      <c r="B846" s="17" t="s">
        <v>4926</v>
      </c>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c r="AA846" s="26"/>
      <c r="AB846" s="17"/>
      <c r="AC846" s="26"/>
      <c r="AD846" s="26"/>
      <c r="AE846" s="17"/>
      <c r="AF846" s="17"/>
      <c r="AG846" s="17"/>
      <c r="AH846" s="17"/>
      <c r="AI846" s="17"/>
      <c r="AJ846" s="17"/>
      <c r="AK846" s="17"/>
      <c r="AL846" s="17"/>
      <c r="AM846" s="17"/>
      <c r="AN846" s="17"/>
      <c r="AO846" s="17"/>
      <c r="AP846" s="17"/>
      <c r="AQ846" s="17"/>
      <c r="AR846" s="17"/>
      <c r="AS846" s="17"/>
      <c r="AT846" s="17"/>
      <c r="AU846" s="17"/>
      <c r="AV846" s="17"/>
      <c r="AW846" s="17"/>
      <c r="AX846" s="17"/>
      <c r="AY846" s="17"/>
      <c r="AZ846" s="17"/>
      <c r="BA846" s="17"/>
      <c r="BB846" s="17"/>
      <c r="BC846" s="17"/>
      <c r="BD846" s="17"/>
      <c r="BE846" s="17"/>
      <c r="BF846" s="17"/>
      <c r="BG846" s="17"/>
      <c r="BH846" s="17"/>
      <c r="BI846" s="17"/>
      <c r="BJ846" s="26"/>
      <c r="BK846" s="17"/>
      <c r="BL846" s="17"/>
      <c r="BM846" s="17"/>
      <c r="BN846" s="17"/>
      <c r="BO846" s="17"/>
      <c r="BP846" s="17"/>
      <c r="BQ846" s="17"/>
      <c r="BR846" s="17"/>
      <c r="BS846" s="17"/>
      <c r="BT846" s="17"/>
      <c r="BU846" s="17"/>
      <c r="BV846" s="17"/>
      <c r="BW846" s="17"/>
      <c r="BX846" s="26"/>
      <c r="BY846" s="26"/>
      <c r="BZ846" s="26"/>
      <c r="CA846" s="26"/>
      <c r="CB846" s="26"/>
      <c r="CC846" s="17"/>
      <c r="CD846" s="17"/>
      <c r="CE846" s="17"/>
      <c r="CF846" s="17"/>
      <c r="CG846" s="17"/>
      <c r="CH846" s="17"/>
      <c r="CI846" s="17"/>
      <c r="CJ846" s="26"/>
      <c r="CK846" s="17"/>
      <c r="CL846" s="17"/>
      <c r="CM846" s="17"/>
      <c r="CN846" s="17"/>
      <c r="CO846" s="17"/>
      <c r="CP846" s="17"/>
      <c r="CQ846" s="17"/>
      <c r="CR846" s="17"/>
      <c r="CS846" s="17"/>
      <c r="CT846" s="17"/>
      <c r="CU846" s="17"/>
      <c r="CV846" s="17"/>
      <c r="CW846" s="17"/>
      <c r="CX846" s="17"/>
      <c r="CY846" s="26"/>
      <c r="CZ846" s="26"/>
      <c r="DA846" s="26"/>
      <c r="DB846" s="17"/>
      <c r="DC846" s="17"/>
      <c r="DD846" s="17"/>
      <c r="DE846" s="17"/>
      <c r="DF846" s="17"/>
      <c r="DG846" s="17"/>
      <c r="DH846" s="26"/>
      <c r="DI846" s="17"/>
      <c r="DJ846" s="17"/>
      <c r="DK846" s="17"/>
      <c r="DL846" s="17"/>
      <c r="DM846" s="17">
        <v>16.86</v>
      </c>
      <c r="DN846" s="17">
        <v>16.850000000000001</v>
      </c>
      <c r="DO846" s="17">
        <v>16.88</v>
      </c>
      <c r="DP846" s="17">
        <v>16.88</v>
      </c>
      <c r="DQ846" s="17">
        <v>16.88</v>
      </c>
      <c r="DR846" s="17">
        <v>16.86</v>
      </c>
      <c r="DS846" s="17">
        <v>16.86</v>
      </c>
      <c r="DT846" s="17">
        <v>16.850000000000001</v>
      </c>
      <c r="DU846" s="17">
        <v>16.86</v>
      </c>
      <c r="DV846" s="17">
        <v>16.86</v>
      </c>
      <c r="DW846" s="17">
        <v>16.86</v>
      </c>
      <c r="DX846" s="17">
        <v>16.86</v>
      </c>
      <c r="DY846" s="17">
        <v>16.86</v>
      </c>
      <c r="DZ846" s="17">
        <v>16.87</v>
      </c>
      <c r="EA846" s="17">
        <v>16.87</v>
      </c>
      <c r="EB846" s="17">
        <v>16.86</v>
      </c>
      <c r="EC846" s="17">
        <v>16.86</v>
      </c>
      <c r="ED846" s="17">
        <v>16.850000000000001</v>
      </c>
      <c r="EE846" s="17">
        <v>16.84</v>
      </c>
      <c r="EF846" s="17">
        <v>16.84</v>
      </c>
      <c r="EG846" s="17">
        <v>16.86</v>
      </c>
      <c r="EH846" s="17">
        <v>16.86</v>
      </c>
      <c r="EI846" s="17">
        <v>16.88</v>
      </c>
      <c r="EJ846" s="17">
        <v>16.86</v>
      </c>
      <c r="EK846" s="17">
        <v>16.88</v>
      </c>
      <c r="EL846" s="17">
        <v>16.88</v>
      </c>
      <c r="EM846" s="17">
        <v>16.88</v>
      </c>
      <c r="EN846" s="17">
        <v>16.850000000000001</v>
      </c>
      <c r="EO846" s="17">
        <v>16.84</v>
      </c>
      <c r="EP846" s="17">
        <v>16.829999999999998</v>
      </c>
      <c r="EQ846" s="17">
        <v>16.829999999999998</v>
      </c>
      <c r="ER846" s="17">
        <v>16.84</v>
      </c>
      <c r="ES846" s="17">
        <v>16.84</v>
      </c>
      <c r="ET846" s="17">
        <v>16.84</v>
      </c>
      <c r="EU846" s="17">
        <v>16.829999999999998</v>
      </c>
      <c r="EV846" s="17">
        <v>16.84</v>
      </c>
      <c r="EW846" s="17">
        <v>16.84</v>
      </c>
      <c r="EX846" s="17">
        <v>16.829999999999998</v>
      </c>
      <c r="EY846" s="17">
        <v>16.82</v>
      </c>
      <c r="EZ846" s="17">
        <v>16.850000000000001</v>
      </c>
      <c r="FA846" s="17">
        <v>16.829999999999998</v>
      </c>
      <c r="FB846" s="17">
        <v>16.84</v>
      </c>
      <c r="FC846" s="17">
        <v>16.829999999999998</v>
      </c>
      <c r="FD846" s="17">
        <v>16.82</v>
      </c>
      <c r="FE846" s="17">
        <v>16.82</v>
      </c>
      <c r="FF846" s="17">
        <v>16.829999999999998</v>
      </c>
      <c r="FG846" s="17">
        <v>16.84</v>
      </c>
      <c r="FH846" s="17">
        <v>16.84</v>
      </c>
      <c r="FI846" s="17">
        <v>16.829999999999998</v>
      </c>
      <c r="FJ846" s="17">
        <v>16.84</v>
      </c>
      <c r="FK846" s="17">
        <v>16.84</v>
      </c>
      <c r="FL846" s="17">
        <v>16.84</v>
      </c>
      <c r="FM846" s="17">
        <v>16.84</v>
      </c>
      <c r="FN846" s="17">
        <v>16.84</v>
      </c>
      <c r="FO846" s="17">
        <v>16.84</v>
      </c>
      <c r="FP846" s="17">
        <v>16.84</v>
      </c>
      <c r="FQ846" s="17">
        <v>16.84</v>
      </c>
      <c r="FR846" s="17">
        <v>16.850000000000001</v>
      </c>
      <c r="FS846" s="17">
        <v>16.84</v>
      </c>
      <c r="FT846" s="17">
        <v>16.84</v>
      </c>
      <c r="FU846" s="17">
        <v>16.850000000000001</v>
      </c>
      <c r="FV846" s="17">
        <v>16.850000000000001</v>
      </c>
      <c r="FW846" s="17">
        <v>16.850000000000001</v>
      </c>
      <c r="FX846" s="17">
        <v>16.850000000000001</v>
      </c>
      <c r="FY846" s="17">
        <v>16.84</v>
      </c>
      <c r="FZ846" s="17">
        <v>16.850000000000001</v>
      </c>
      <c r="GA846" s="17">
        <v>16.829999999999998</v>
      </c>
      <c r="GB846" s="17">
        <v>16.84</v>
      </c>
      <c r="GC846" s="17">
        <v>16.850000000000001</v>
      </c>
      <c r="GD846" s="17">
        <v>16.87</v>
      </c>
      <c r="GE846" s="17">
        <v>16.87</v>
      </c>
      <c r="GF846" s="17">
        <v>16.84</v>
      </c>
      <c r="GG846" s="17">
        <v>16.850000000000001</v>
      </c>
      <c r="GH846" s="17">
        <v>16.850000000000001</v>
      </c>
      <c r="GI846" s="17">
        <v>16.84</v>
      </c>
      <c r="GJ846" s="17">
        <v>16.850000000000001</v>
      </c>
      <c r="GK846" s="17">
        <v>16.850000000000001</v>
      </c>
      <c r="GL846" s="17">
        <v>16.86</v>
      </c>
      <c r="GM846" s="17">
        <v>16.86</v>
      </c>
      <c r="GN846" s="17">
        <v>16.88</v>
      </c>
      <c r="GO846" s="17">
        <v>16.86</v>
      </c>
      <c r="GP846" s="17">
        <v>16.87</v>
      </c>
      <c r="GQ846" s="17">
        <v>16.87</v>
      </c>
      <c r="GR846" s="17">
        <v>16.88</v>
      </c>
      <c r="GS846" s="17">
        <v>16.88</v>
      </c>
      <c r="GT846" s="17">
        <v>16.86</v>
      </c>
      <c r="GU846" s="17">
        <v>16.87</v>
      </c>
      <c r="GV846" s="17">
        <v>16.87</v>
      </c>
      <c r="GW846" s="17">
        <v>16.87</v>
      </c>
      <c r="GX846" s="17">
        <v>16.87</v>
      </c>
      <c r="GY846" s="17">
        <v>16.88</v>
      </c>
      <c r="GZ846" s="17">
        <v>16.88</v>
      </c>
      <c r="HA846" s="17">
        <v>16.88</v>
      </c>
      <c r="HB846" s="17">
        <v>16.88</v>
      </c>
      <c r="HC846" s="17">
        <v>16.87</v>
      </c>
      <c r="HD846" s="17">
        <v>16.86</v>
      </c>
      <c r="HE846" s="17">
        <v>16.87</v>
      </c>
      <c r="HF846" s="17">
        <v>16.850000000000001</v>
      </c>
      <c r="HG846" s="17">
        <v>16.86</v>
      </c>
      <c r="HH846" s="17">
        <v>16.850000000000001</v>
      </c>
      <c r="HI846" s="17">
        <v>16.850000000000001</v>
      </c>
      <c r="HJ846" s="17">
        <v>16.850000000000001</v>
      </c>
      <c r="HK846" s="17">
        <v>16.850000000000001</v>
      </c>
      <c r="HL846" s="17">
        <v>16.850000000000001</v>
      </c>
      <c r="HM846" s="17">
        <v>16.850000000000001</v>
      </c>
      <c r="HN846" s="17">
        <v>16.850000000000001</v>
      </c>
      <c r="HO846" s="17">
        <v>16.84</v>
      </c>
      <c r="HP846" s="17">
        <v>16.829999999999998</v>
      </c>
      <c r="HQ846" s="17">
        <v>16.829999999999998</v>
      </c>
      <c r="HR846" s="17">
        <v>16.829999999999998</v>
      </c>
      <c r="HS846" s="17">
        <v>16.829999999999998</v>
      </c>
      <c r="HT846" s="17">
        <v>16.82</v>
      </c>
      <c r="HU846" s="17">
        <v>16.809999999999999</v>
      </c>
      <c r="HV846" s="17">
        <v>16.809999999999999</v>
      </c>
      <c r="HW846" s="17">
        <v>16.829999999999998</v>
      </c>
      <c r="HX846" s="17">
        <v>16.829999999999998</v>
      </c>
      <c r="HY846" s="17">
        <v>16.82</v>
      </c>
      <c r="HZ846" s="17">
        <v>16.82</v>
      </c>
      <c r="IA846" s="17">
        <v>16.829999999999998</v>
      </c>
      <c r="IB846" s="17">
        <v>16.829999999999998</v>
      </c>
      <c r="IC846" s="17">
        <v>16.829999999999998</v>
      </c>
      <c r="ID846" s="17">
        <v>16.82</v>
      </c>
      <c r="IE846" s="17">
        <v>16.809999999999999</v>
      </c>
      <c r="IF846" s="17">
        <v>16.82</v>
      </c>
      <c r="IG846" s="17">
        <v>16.809999999999999</v>
      </c>
      <c r="IH846" s="17">
        <v>16.809999999999999</v>
      </c>
      <c r="II846" s="17">
        <v>16.809999999999999</v>
      </c>
      <c r="IJ846" s="17">
        <v>16.809999999999999</v>
      </c>
      <c r="IK846" s="17">
        <v>16.809999999999999</v>
      </c>
      <c r="IL846" s="17">
        <v>16.809999999999999</v>
      </c>
      <c r="IM846" s="17">
        <v>16.809999999999999</v>
      </c>
      <c r="IN846" s="17">
        <v>16.8</v>
      </c>
      <c r="IO846" s="17">
        <v>16.809999999999999</v>
      </c>
      <c r="IP846" s="17">
        <v>16.8</v>
      </c>
      <c r="IQ846" s="17">
        <v>16.79</v>
      </c>
      <c r="IR846" s="17">
        <v>16.78</v>
      </c>
      <c r="IS846" s="17">
        <v>16.79</v>
      </c>
      <c r="IT846" s="17">
        <v>16.809999999999999</v>
      </c>
      <c r="IU846" s="17">
        <v>16.809999999999999</v>
      </c>
      <c r="IV846" s="17">
        <v>16.809999999999999</v>
      </c>
      <c r="IW846" s="17">
        <v>16.809999999999999</v>
      </c>
      <c r="IX846" s="17">
        <v>16.809999999999999</v>
      </c>
      <c r="IY846" s="17">
        <v>16.809999999999999</v>
      </c>
    </row>
    <row r="847" spans="1:259" x14ac:dyDescent="0.15">
      <c r="A847" s="17" t="s">
        <v>4658</v>
      </c>
      <c r="B847" s="17" t="s">
        <v>4927</v>
      </c>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c r="AA847" s="26"/>
      <c r="AB847" s="17"/>
      <c r="AC847" s="26"/>
      <c r="AD847" s="26"/>
      <c r="AE847" s="17"/>
      <c r="AF847" s="17"/>
      <c r="AG847" s="17"/>
      <c r="AH847" s="17"/>
      <c r="AI847" s="17"/>
      <c r="AJ847" s="17"/>
      <c r="AK847" s="17"/>
      <c r="AL847" s="17"/>
      <c r="AM847" s="17"/>
      <c r="AN847" s="17"/>
      <c r="AO847" s="17"/>
      <c r="AP847" s="17"/>
      <c r="AQ847" s="17"/>
      <c r="AR847" s="17"/>
      <c r="AS847" s="17"/>
      <c r="AT847" s="17"/>
      <c r="AU847" s="17"/>
      <c r="AV847" s="17"/>
      <c r="AW847" s="17"/>
      <c r="AX847" s="17"/>
      <c r="AY847" s="17"/>
      <c r="AZ847" s="17"/>
      <c r="BA847" s="17"/>
      <c r="BB847" s="17"/>
      <c r="BC847" s="17"/>
      <c r="BD847" s="17"/>
      <c r="BE847" s="17"/>
      <c r="BF847" s="17"/>
      <c r="BG847" s="17"/>
      <c r="BH847" s="17"/>
      <c r="BI847" s="17"/>
      <c r="BJ847" s="26"/>
      <c r="BK847" s="17"/>
      <c r="BL847" s="17"/>
      <c r="BM847" s="17"/>
      <c r="BN847" s="17"/>
      <c r="BO847" s="17"/>
      <c r="BP847" s="17"/>
      <c r="BQ847" s="17"/>
      <c r="BR847" s="17"/>
      <c r="BS847" s="17"/>
      <c r="BT847" s="17"/>
      <c r="BU847" s="17"/>
      <c r="BV847" s="17"/>
      <c r="BW847" s="17"/>
      <c r="BX847" s="26"/>
      <c r="BY847" s="26"/>
      <c r="BZ847" s="26"/>
      <c r="CA847" s="26"/>
      <c r="CB847" s="26"/>
      <c r="CC847" s="17"/>
      <c r="CD847" s="17"/>
      <c r="CE847" s="17"/>
      <c r="CF847" s="17"/>
      <c r="CG847" s="17"/>
      <c r="CH847" s="17"/>
      <c r="CI847" s="17"/>
      <c r="CJ847" s="26"/>
      <c r="CK847" s="17"/>
      <c r="CL847" s="17"/>
      <c r="CM847" s="17"/>
      <c r="CN847" s="17"/>
      <c r="CO847" s="17"/>
      <c r="CP847" s="17"/>
      <c r="CQ847" s="17"/>
      <c r="CR847" s="17"/>
      <c r="CS847" s="17"/>
      <c r="CT847" s="17"/>
      <c r="CU847" s="17"/>
      <c r="CV847" s="17"/>
      <c r="CW847" s="17"/>
      <c r="CX847" s="17"/>
      <c r="CY847" s="26"/>
      <c r="CZ847" s="26"/>
      <c r="DA847" s="26"/>
      <c r="DB847" s="17"/>
      <c r="DC847" s="17"/>
      <c r="DD847" s="17"/>
      <c r="DE847" s="17"/>
      <c r="DF847" s="17"/>
      <c r="DG847" s="17"/>
      <c r="DH847" s="26"/>
      <c r="DI847" s="17"/>
      <c r="DJ847" s="17"/>
      <c r="DK847" s="17"/>
      <c r="DL847" s="17"/>
      <c r="DM847" s="17">
        <v>17.95</v>
      </c>
      <c r="DN847" s="17">
        <v>17.98</v>
      </c>
      <c r="DO847" s="17">
        <v>17.989999999999998</v>
      </c>
      <c r="DP847" s="17">
        <v>17.97</v>
      </c>
      <c r="DQ847" s="17">
        <v>17.98</v>
      </c>
      <c r="DR847" s="17">
        <v>17.97</v>
      </c>
      <c r="DS847" s="17">
        <v>17.98</v>
      </c>
      <c r="DT847" s="17">
        <v>17.96</v>
      </c>
      <c r="DU847" s="17">
        <v>17.96</v>
      </c>
      <c r="DV847" s="17">
        <v>17.98</v>
      </c>
      <c r="DW847" s="17">
        <v>17.989999999999998</v>
      </c>
      <c r="DX847" s="17">
        <v>17.98</v>
      </c>
      <c r="DY847" s="17">
        <v>17.97</v>
      </c>
      <c r="DZ847" s="17">
        <v>18</v>
      </c>
      <c r="EA847" s="17">
        <v>17.97</v>
      </c>
      <c r="EB847" s="17">
        <v>17.940000000000001</v>
      </c>
      <c r="EC847" s="17">
        <v>17.940000000000001</v>
      </c>
      <c r="ED847" s="17">
        <v>17.93</v>
      </c>
      <c r="EE847" s="17">
        <v>17.940000000000001</v>
      </c>
      <c r="EF847" s="17">
        <v>17.940000000000001</v>
      </c>
      <c r="EG847" s="17">
        <v>17.940000000000001</v>
      </c>
      <c r="EH847" s="17">
        <v>17.93</v>
      </c>
      <c r="EI847" s="17">
        <v>17.93</v>
      </c>
      <c r="EJ847" s="17">
        <v>17.95</v>
      </c>
      <c r="EK847" s="17">
        <v>17.95</v>
      </c>
      <c r="EL847" s="17">
        <v>17.96</v>
      </c>
      <c r="EM847" s="17">
        <v>17.940000000000001</v>
      </c>
      <c r="EN847" s="17">
        <v>17.940000000000001</v>
      </c>
      <c r="EO847" s="17">
        <v>17.93</v>
      </c>
      <c r="EP847" s="17">
        <v>17.96</v>
      </c>
      <c r="EQ847" s="17">
        <v>17.95</v>
      </c>
      <c r="ER847" s="17">
        <v>17.95</v>
      </c>
      <c r="ES847" s="17">
        <v>17.96</v>
      </c>
      <c r="ET847" s="17">
        <v>17.97</v>
      </c>
      <c r="EU847" s="17">
        <v>17.95</v>
      </c>
      <c r="EV847" s="17">
        <v>17.96</v>
      </c>
      <c r="EW847" s="17">
        <v>17.96</v>
      </c>
      <c r="EX847" s="17">
        <v>17.97</v>
      </c>
      <c r="EY847" s="17">
        <v>17.96</v>
      </c>
      <c r="EZ847" s="17">
        <v>17.95</v>
      </c>
      <c r="FA847" s="17">
        <v>17.95</v>
      </c>
      <c r="FB847" s="17">
        <v>17.940000000000001</v>
      </c>
      <c r="FC847" s="17">
        <v>17.93</v>
      </c>
      <c r="FD847" s="17">
        <v>17.920000000000002</v>
      </c>
      <c r="FE847" s="17">
        <v>17.91</v>
      </c>
      <c r="FF847" s="17">
        <v>17.920000000000002</v>
      </c>
      <c r="FG847" s="17">
        <v>17.91</v>
      </c>
      <c r="FH847" s="17">
        <v>17.91</v>
      </c>
      <c r="FI847" s="17">
        <v>17.920000000000002</v>
      </c>
      <c r="FJ847" s="17">
        <v>17.95</v>
      </c>
      <c r="FK847" s="17">
        <v>17.97</v>
      </c>
      <c r="FL847" s="17">
        <v>18.010000000000002</v>
      </c>
      <c r="FM847" s="17">
        <v>18.010000000000002</v>
      </c>
      <c r="FN847" s="17">
        <v>18.010000000000002</v>
      </c>
      <c r="FO847" s="17">
        <v>18</v>
      </c>
      <c r="FP847" s="17">
        <v>17.98</v>
      </c>
      <c r="FQ847" s="17">
        <v>17.989999999999998</v>
      </c>
      <c r="FR847" s="17">
        <v>17.989999999999998</v>
      </c>
      <c r="FS847" s="17">
        <v>17.989999999999998</v>
      </c>
      <c r="FT847" s="17">
        <v>18</v>
      </c>
      <c r="FU847" s="17">
        <v>18</v>
      </c>
      <c r="FV847" s="17">
        <v>17.989999999999998</v>
      </c>
      <c r="FW847" s="17">
        <v>17.98</v>
      </c>
      <c r="FX847" s="17">
        <v>17.989999999999998</v>
      </c>
      <c r="FY847" s="17">
        <v>18.03</v>
      </c>
      <c r="FZ847" s="17">
        <v>18.11</v>
      </c>
      <c r="GA847" s="17">
        <v>18.11</v>
      </c>
      <c r="GB847" s="17">
        <v>18.079999999999998</v>
      </c>
      <c r="GC847" s="17">
        <v>18.07</v>
      </c>
      <c r="GD847" s="17">
        <v>18.07</v>
      </c>
      <c r="GE847" s="17">
        <v>18.100000000000001</v>
      </c>
      <c r="GF847" s="17">
        <v>18.05</v>
      </c>
      <c r="GG847" s="17">
        <v>18.03</v>
      </c>
      <c r="GH847" s="17">
        <v>18.03</v>
      </c>
      <c r="GI847" s="17">
        <v>18.03</v>
      </c>
      <c r="GJ847" s="17">
        <v>18.010000000000002</v>
      </c>
      <c r="GK847" s="17">
        <v>18.010000000000002</v>
      </c>
      <c r="GL847" s="17">
        <v>18.010000000000002</v>
      </c>
      <c r="GM847" s="17">
        <v>18.010000000000002</v>
      </c>
      <c r="GN847" s="17">
        <v>18.02</v>
      </c>
      <c r="GO847" s="17">
        <v>18.010000000000002</v>
      </c>
      <c r="GP847" s="17">
        <v>18.010000000000002</v>
      </c>
      <c r="GQ847" s="17">
        <v>18.02</v>
      </c>
      <c r="GR847" s="17">
        <v>18.03</v>
      </c>
      <c r="GS847" s="17">
        <v>18.02</v>
      </c>
      <c r="GT847" s="17">
        <v>18.02</v>
      </c>
      <c r="GU847" s="17">
        <v>18.03</v>
      </c>
      <c r="GV847" s="17">
        <v>18.04</v>
      </c>
      <c r="GW847" s="17">
        <v>18.05</v>
      </c>
      <c r="GX847" s="17">
        <v>18.059999999999999</v>
      </c>
      <c r="GY847" s="17">
        <v>18.04</v>
      </c>
      <c r="GZ847" s="17">
        <v>18.059999999999999</v>
      </c>
      <c r="HA847" s="17">
        <v>18.04</v>
      </c>
      <c r="HB847" s="17">
        <v>18.05</v>
      </c>
      <c r="HC847" s="17">
        <v>18.04</v>
      </c>
      <c r="HD847" s="17">
        <v>18.04</v>
      </c>
      <c r="HE847" s="17">
        <v>18.05</v>
      </c>
      <c r="HF847" s="17">
        <v>18.03</v>
      </c>
      <c r="HG847" s="17">
        <v>18.02</v>
      </c>
      <c r="HH847" s="17">
        <v>18</v>
      </c>
      <c r="HI847" s="17">
        <v>17.98</v>
      </c>
      <c r="HJ847" s="17">
        <v>17.98</v>
      </c>
      <c r="HK847" s="17">
        <v>17.989999999999998</v>
      </c>
      <c r="HL847" s="17">
        <v>17.989999999999998</v>
      </c>
      <c r="HM847" s="17">
        <v>17.940000000000001</v>
      </c>
      <c r="HN847" s="17">
        <v>17.940000000000001</v>
      </c>
      <c r="HO847" s="17">
        <v>17.96</v>
      </c>
      <c r="HP847" s="17">
        <v>17.96</v>
      </c>
      <c r="HQ847" s="17">
        <v>17.93</v>
      </c>
      <c r="HR847" s="17">
        <v>17.940000000000001</v>
      </c>
      <c r="HS847" s="17">
        <v>17.940000000000001</v>
      </c>
      <c r="HT847" s="17">
        <v>17.95</v>
      </c>
      <c r="HU847" s="17">
        <v>17.940000000000001</v>
      </c>
      <c r="HV847" s="17">
        <v>17.940000000000001</v>
      </c>
      <c r="HW847" s="17">
        <v>17.95</v>
      </c>
      <c r="HX847" s="17">
        <v>17.96</v>
      </c>
      <c r="HY847" s="17">
        <v>18</v>
      </c>
      <c r="HZ847" s="17">
        <v>17.989999999999998</v>
      </c>
      <c r="IA847" s="17">
        <v>17.95</v>
      </c>
      <c r="IB847" s="17">
        <v>17.95</v>
      </c>
      <c r="IC847" s="17">
        <v>17.940000000000001</v>
      </c>
      <c r="ID847" s="17">
        <v>17.95</v>
      </c>
      <c r="IE847" s="17">
        <v>17.96</v>
      </c>
      <c r="IF847" s="17">
        <v>17.95</v>
      </c>
      <c r="IG847" s="17">
        <v>17.96</v>
      </c>
      <c r="IH847" s="17">
        <v>17.93</v>
      </c>
      <c r="II847" s="17">
        <v>17.91</v>
      </c>
      <c r="IJ847" s="17">
        <v>17.88</v>
      </c>
      <c r="IK847" s="17">
        <v>17.899999999999999</v>
      </c>
      <c r="IL847" s="17">
        <v>17.91</v>
      </c>
      <c r="IM847" s="17">
        <v>17.95</v>
      </c>
      <c r="IN847" s="17">
        <v>17.899999999999999</v>
      </c>
      <c r="IO847" s="17">
        <v>17.920000000000002</v>
      </c>
      <c r="IP847" s="17">
        <v>17.93</v>
      </c>
      <c r="IQ847" s="17">
        <v>17.95</v>
      </c>
      <c r="IR847" s="17">
        <v>17.97</v>
      </c>
      <c r="IS847" s="17">
        <v>17.96</v>
      </c>
      <c r="IT847" s="17">
        <v>17.96</v>
      </c>
      <c r="IU847" s="17">
        <v>17.940000000000001</v>
      </c>
      <c r="IV847" s="17">
        <v>17.96</v>
      </c>
      <c r="IW847" s="17">
        <v>17.96</v>
      </c>
      <c r="IX847" s="17">
        <v>17.96</v>
      </c>
      <c r="IY847" s="17">
        <v>17.96</v>
      </c>
    </row>
    <row r="848" spans="1:259" x14ac:dyDescent="0.15">
      <c r="A848" s="17" t="s">
        <v>3492</v>
      </c>
      <c r="B848" s="17" t="s">
        <v>3493</v>
      </c>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c r="AA848" s="26"/>
      <c r="AB848" s="17"/>
      <c r="AC848" s="26"/>
      <c r="AD848" s="26"/>
      <c r="AE848" s="17"/>
      <c r="AF848" s="17"/>
      <c r="AG848" s="17"/>
      <c r="AH848" s="17"/>
      <c r="AI848" s="17"/>
      <c r="AJ848" s="17"/>
      <c r="AK848" s="17"/>
      <c r="AL848" s="17"/>
      <c r="AM848" s="17"/>
      <c r="AN848" s="17"/>
      <c r="AO848" s="17"/>
      <c r="AP848" s="17"/>
      <c r="AQ848" s="17"/>
      <c r="AR848" s="17"/>
      <c r="AS848" s="17"/>
      <c r="AT848" s="17"/>
      <c r="AU848" s="17"/>
      <c r="AV848" s="17"/>
      <c r="AW848" s="17"/>
      <c r="AX848" s="17"/>
      <c r="AY848" s="17"/>
      <c r="AZ848" s="17"/>
      <c r="BA848" s="17"/>
      <c r="BB848" s="17"/>
      <c r="BC848" s="17"/>
      <c r="BD848" s="17"/>
      <c r="BE848" s="17"/>
      <c r="BF848" s="17"/>
      <c r="BG848" s="17"/>
      <c r="BH848" s="17"/>
      <c r="BI848" s="17"/>
      <c r="BJ848" s="26"/>
      <c r="BK848" s="17"/>
      <c r="BL848" s="17"/>
      <c r="BM848" s="17"/>
      <c r="BN848" s="17"/>
      <c r="BO848" s="17"/>
      <c r="BP848" s="17"/>
      <c r="BQ848" s="17"/>
      <c r="BR848" s="17"/>
      <c r="BS848" s="17"/>
      <c r="BT848" s="17"/>
      <c r="BU848" s="17"/>
      <c r="BV848" s="17"/>
      <c r="BW848" s="17"/>
      <c r="BX848" s="26"/>
      <c r="BY848" s="26"/>
      <c r="BZ848" s="26"/>
      <c r="CA848" s="26"/>
      <c r="CB848" s="26"/>
      <c r="CC848" s="17"/>
      <c r="CD848" s="17"/>
      <c r="CE848" s="17"/>
      <c r="CF848" s="17"/>
      <c r="CG848" s="17"/>
      <c r="CH848" s="17"/>
      <c r="CI848" s="17"/>
      <c r="CJ848" s="26"/>
      <c r="CK848" s="17"/>
      <c r="CL848" s="17"/>
      <c r="CM848" s="17"/>
      <c r="CN848" s="17"/>
      <c r="CO848" s="17"/>
      <c r="CP848" s="17"/>
      <c r="CQ848" s="17"/>
      <c r="CR848" s="17"/>
      <c r="CS848" s="17"/>
      <c r="CT848" s="17"/>
      <c r="CU848" s="17"/>
      <c r="CV848" s="17"/>
      <c r="CW848" s="17"/>
      <c r="CX848" s="17"/>
      <c r="CY848" s="26"/>
      <c r="CZ848" s="26"/>
      <c r="DA848" s="26"/>
      <c r="DB848" s="17"/>
      <c r="DC848" s="17"/>
      <c r="DD848" s="17"/>
      <c r="DE848" s="17"/>
      <c r="DF848" s="17"/>
      <c r="DG848" s="17"/>
      <c r="DH848" s="26"/>
      <c r="DI848" s="17"/>
      <c r="DJ848" s="17"/>
      <c r="DK848" s="17"/>
      <c r="DL848" s="17"/>
      <c r="DM848" s="17">
        <v>5.35</v>
      </c>
      <c r="DN848" s="17">
        <v>5.35</v>
      </c>
      <c r="DO848" s="17">
        <v>5.34</v>
      </c>
      <c r="DP848" s="17">
        <v>5.34</v>
      </c>
      <c r="DQ848" s="17">
        <v>5.34</v>
      </c>
      <c r="DR848" s="17">
        <v>5.34</v>
      </c>
      <c r="DS848" s="17">
        <v>5.35</v>
      </c>
      <c r="DT848" s="17">
        <v>5.35</v>
      </c>
      <c r="DU848" s="17">
        <v>5.35</v>
      </c>
      <c r="DV848" s="17">
        <v>5.34</v>
      </c>
      <c r="DW848" s="17">
        <v>5.34</v>
      </c>
      <c r="DX848" s="17">
        <v>5.34</v>
      </c>
      <c r="DY848" s="17">
        <v>5.35</v>
      </c>
      <c r="DZ848" s="17">
        <v>5.35</v>
      </c>
      <c r="EA848" s="17">
        <v>5.35</v>
      </c>
      <c r="EB848" s="17">
        <v>5.35</v>
      </c>
      <c r="EC848" s="17">
        <v>5.35</v>
      </c>
      <c r="ED848" s="17">
        <v>5.35</v>
      </c>
      <c r="EE848" s="17">
        <v>5.35</v>
      </c>
      <c r="EF848" s="17">
        <v>5.35</v>
      </c>
      <c r="EG848" s="17">
        <v>5.34</v>
      </c>
      <c r="EH848" s="17">
        <v>5.34</v>
      </c>
      <c r="EI848" s="17">
        <v>5.35</v>
      </c>
      <c r="EJ848" s="17">
        <v>5.35</v>
      </c>
      <c r="EK848" s="17">
        <v>5.35</v>
      </c>
      <c r="EL848" s="17">
        <v>5.35</v>
      </c>
      <c r="EM848" s="17">
        <v>5.35</v>
      </c>
      <c r="EN848" s="17">
        <v>5.34</v>
      </c>
      <c r="EO848" s="17">
        <v>5.35</v>
      </c>
      <c r="EP848" s="17">
        <v>5.34</v>
      </c>
      <c r="EQ848" s="17">
        <v>5.35</v>
      </c>
      <c r="ER848" s="17">
        <v>5.34</v>
      </c>
      <c r="ES848" s="17">
        <v>5.34</v>
      </c>
      <c r="ET848" s="17">
        <v>5.34</v>
      </c>
      <c r="EU848" s="17">
        <v>5.34</v>
      </c>
      <c r="EV848" s="17">
        <v>5.34</v>
      </c>
      <c r="EW848" s="17">
        <v>5.35</v>
      </c>
      <c r="EX848" s="17">
        <v>5.34</v>
      </c>
      <c r="EY848" s="17">
        <v>5.34</v>
      </c>
      <c r="EZ848" s="17">
        <v>5.34</v>
      </c>
      <c r="FA848" s="17">
        <v>5.34</v>
      </c>
      <c r="FB848" s="17">
        <v>5.34</v>
      </c>
      <c r="FC848" s="17">
        <v>5.34</v>
      </c>
      <c r="FD848" s="17">
        <v>5.34</v>
      </c>
      <c r="FE848" s="17">
        <v>5.34</v>
      </c>
      <c r="FF848" s="17">
        <v>5.34</v>
      </c>
      <c r="FG848" s="17">
        <v>5.34</v>
      </c>
      <c r="FH848" s="17">
        <v>5.34</v>
      </c>
      <c r="FI848" s="17">
        <v>5.34</v>
      </c>
      <c r="FJ848" s="17">
        <v>5.34</v>
      </c>
      <c r="FK848" s="17">
        <v>5.34</v>
      </c>
      <c r="FL848" s="17">
        <v>5.34</v>
      </c>
      <c r="FM848" s="17">
        <v>5.34</v>
      </c>
      <c r="FN848" s="17">
        <v>5.34</v>
      </c>
      <c r="FO848" s="17">
        <v>5.34</v>
      </c>
      <c r="FP848" s="17">
        <v>5.35</v>
      </c>
      <c r="FQ848" s="17">
        <v>5.35</v>
      </c>
      <c r="FR848" s="17">
        <v>5.35</v>
      </c>
      <c r="FS848" s="17">
        <v>5.34</v>
      </c>
      <c r="FT848" s="17">
        <v>5.35</v>
      </c>
      <c r="FU848" s="17">
        <v>5.35</v>
      </c>
      <c r="FV848" s="17">
        <v>5.35</v>
      </c>
      <c r="FW848" s="17">
        <v>5.34</v>
      </c>
      <c r="FX848" s="17">
        <v>5.34</v>
      </c>
      <c r="FY848" s="17">
        <v>5.35</v>
      </c>
      <c r="FZ848" s="17">
        <v>5.36</v>
      </c>
      <c r="GA848" s="17">
        <v>5.36</v>
      </c>
      <c r="GB848" s="17">
        <v>5.35</v>
      </c>
      <c r="GC848" s="17">
        <v>5.35</v>
      </c>
      <c r="GD848" s="17">
        <v>5.35</v>
      </c>
      <c r="GE848" s="17">
        <v>5.35</v>
      </c>
      <c r="GF848" s="17">
        <v>5.35</v>
      </c>
      <c r="GG848" s="17">
        <v>5.35</v>
      </c>
      <c r="GH848" s="17">
        <v>5.35</v>
      </c>
      <c r="GI848" s="17">
        <v>5.35</v>
      </c>
      <c r="GJ848" s="17">
        <v>5.35</v>
      </c>
      <c r="GK848" s="17">
        <v>5.36</v>
      </c>
      <c r="GL848" s="17">
        <v>5.35</v>
      </c>
      <c r="GM848" s="17">
        <v>5.36</v>
      </c>
      <c r="GN848" s="17">
        <v>5.36</v>
      </c>
      <c r="GO848" s="17">
        <v>5.37</v>
      </c>
      <c r="GP848" s="17">
        <v>5.38</v>
      </c>
      <c r="GQ848" s="17">
        <v>5.39</v>
      </c>
      <c r="GR848" s="17">
        <v>5.39</v>
      </c>
      <c r="GS848" s="17">
        <v>5.4</v>
      </c>
      <c r="GT848" s="17">
        <v>5.42</v>
      </c>
      <c r="GU848" s="17">
        <v>5.44</v>
      </c>
      <c r="GV848" s="17">
        <v>5.52</v>
      </c>
      <c r="GW848" s="17">
        <v>5.52</v>
      </c>
      <c r="GX848" s="17">
        <v>5.52</v>
      </c>
      <c r="GY848" s="17">
        <v>5.52</v>
      </c>
      <c r="GZ848" s="17">
        <v>5.51</v>
      </c>
      <c r="HA848" s="17">
        <v>5.49</v>
      </c>
      <c r="HB848" s="17">
        <v>5.47</v>
      </c>
      <c r="HC848" s="17">
        <v>5.5</v>
      </c>
      <c r="HD848" s="17">
        <v>5.49</v>
      </c>
      <c r="HE848" s="17">
        <v>5.48</v>
      </c>
      <c r="HF848" s="17">
        <v>5.47</v>
      </c>
      <c r="HG848" s="17">
        <v>5.47</v>
      </c>
      <c r="HH848" s="17">
        <v>5.48</v>
      </c>
      <c r="HI848" s="17">
        <v>5.47</v>
      </c>
      <c r="HJ848" s="17">
        <v>5.47</v>
      </c>
      <c r="HK848" s="17">
        <v>5.48</v>
      </c>
      <c r="HL848" s="17">
        <v>5.47</v>
      </c>
      <c r="HM848" s="17">
        <v>5.49</v>
      </c>
      <c r="HN848" s="17">
        <v>5.51</v>
      </c>
      <c r="HO848" s="17">
        <v>5.5</v>
      </c>
      <c r="HP848" s="17">
        <v>5.48</v>
      </c>
      <c r="HQ848" s="17">
        <v>5.49</v>
      </c>
      <c r="HR848" s="17">
        <v>5.49</v>
      </c>
      <c r="HS848" s="17">
        <v>5.5</v>
      </c>
      <c r="HT848" s="17">
        <v>5.48</v>
      </c>
      <c r="HU848" s="17">
        <v>5.47</v>
      </c>
      <c r="HV848" s="17">
        <v>5.47</v>
      </c>
      <c r="HW848" s="17">
        <v>5.47</v>
      </c>
      <c r="HX848" s="17">
        <v>5.48</v>
      </c>
      <c r="HY848" s="17">
        <v>5.48</v>
      </c>
      <c r="HZ848" s="17">
        <v>5.49</v>
      </c>
      <c r="IA848" s="17">
        <v>5.51</v>
      </c>
      <c r="IB848" s="17">
        <v>5.49</v>
      </c>
      <c r="IC848" s="17">
        <v>5.49</v>
      </c>
      <c r="ID848" s="17">
        <v>5.49</v>
      </c>
      <c r="IE848" s="17">
        <v>5.49</v>
      </c>
      <c r="IF848" s="17">
        <v>5.49</v>
      </c>
      <c r="IG848" s="17">
        <v>5.48</v>
      </c>
      <c r="IH848" s="17">
        <v>5.48</v>
      </c>
      <c r="II848" s="17">
        <v>5.49</v>
      </c>
      <c r="IJ848" s="17">
        <v>5.49</v>
      </c>
      <c r="IK848" s="17">
        <v>5.48</v>
      </c>
      <c r="IL848" s="17">
        <v>5.48</v>
      </c>
      <c r="IM848" s="17">
        <v>5.46</v>
      </c>
      <c r="IN848" s="17">
        <v>5.47</v>
      </c>
      <c r="IO848" s="17">
        <v>5.47</v>
      </c>
      <c r="IP848" s="17">
        <v>5.47</v>
      </c>
      <c r="IQ848" s="17">
        <v>5.47</v>
      </c>
      <c r="IR848" s="17">
        <v>5.46</v>
      </c>
      <c r="IS848" s="17">
        <v>5.47</v>
      </c>
      <c r="IT848" s="17">
        <v>5.47</v>
      </c>
      <c r="IU848" s="17">
        <v>5.47</v>
      </c>
      <c r="IV848" s="17">
        <v>5.47</v>
      </c>
      <c r="IW848" s="17">
        <v>5.47</v>
      </c>
      <c r="IX848" s="17">
        <v>5.47</v>
      </c>
      <c r="IY848" s="17">
        <v>5.47</v>
      </c>
    </row>
    <row r="849" spans="1:259" x14ac:dyDescent="0.15">
      <c r="A849" s="17" t="s">
        <v>3526</v>
      </c>
      <c r="B849" s="17" t="s">
        <v>3527</v>
      </c>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c r="AA849" s="26"/>
      <c r="AB849" s="17"/>
      <c r="AC849" s="26"/>
      <c r="AD849" s="26"/>
      <c r="AE849" s="17"/>
      <c r="AF849" s="17"/>
      <c r="AG849" s="17"/>
      <c r="AH849" s="17"/>
      <c r="AI849" s="17"/>
      <c r="AJ849" s="17"/>
      <c r="AK849" s="17"/>
      <c r="AL849" s="17"/>
      <c r="AM849" s="17"/>
      <c r="AN849" s="17"/>
      <c r="AO849" s="17"/>
      <c r="AP849" s="17"/>
      <c r="AQ849" s="17"/>
      <c r="AR849" s="17"/>
      <c r="AS849" s="17"/>
      <c r="AT849" s="17"/>
      <c r="AU849" s="17"/>
      <c r="AV849" s="17"/>
      <c r="AW849" s="17"/>
      <c r="AX849" s="17"/>
      <c r="AY849" s="17"/>
      <c r="AZ849" s="17"/>
      <c r="BA849" s="17"/>
      <c r="BB849" s="17"/>
      <c r="BC849" s="17"/>
      <c r="BD849" s="17"/>
      <c r="BE849" s="17"/>
      <c r="BF849" s="17"/>
      <c r="BG849" s="17"/>
      <c r="BH849" s="17"/>
      <c r="BI849" s="17"/>
      <c r="BJ849" s="26"/>
      <c r="BK849" s="17"/>
      <c r="BL849" s="17"/>
      <c r="BM849" s="17"/>
      <c r="BN849" s="17"/>
      <c r="BO849" s="17"/>
      <c r="BP849" s="17"/>
      <c r="BQ849" s="17"/>
      <c r="BR849" s="17"/>
      <c r="BS849" s="17"/>
      <c r="BT849" s="17"/>
      <c r="BU849" s="17"/>
      <c r="BV849" s="17"/>
      <c r="BW849" s="17"/>
      <c r="BX849" s="26"/>
      <c r="BY849" s="26"/>
      <c r="BZ849" s="26"/>
      <c r="CA849" s="26"/>
      <c r="CB849" s="26"/>
      <c r="CC849" s="17"/>
      <c r="CD849" s="17"/>
      <c r="CE849" s="17"/>
      <c r="CF849" s="17"/>
      <c r="CG849" s="17"/>
      <c r="CH849" s="17"/>
      <c r="CI849" s="17"/>
      <c r="CJ849" s="26"/>
      <c r="CK849" s="17"/>
      <c r="CL849" s="17"/>
      <c r="CM849" s="17"/>
      <c r="CN849" s="17"/>
      <c r="CO849" s="17"/>
      <c r="CP849" s="17"/>
      <c r="CQ849" s="17"/>
      <c r="CR849" s="17"/>
      <c r="CS849" s="17"/>
      <c r="CT849" s="17"/>
      <c r="CU849" s="17"/>
      <c r="CV849" s="17"/>
      <c r="CW849" s="17"/>
      <c r="CX849" s="17"/>
      <c r="CY849" s="26"/>
      <c r="CZ849" s="26"/>
      <c r="DA849" s="26"/>
      <c r="DB849" s="17"/>
      <c r="DC849" s="17"/>
      <c r="DD849" s="17"/>
      <c r="DE849" s="17"/>
      <c r="DF849" s="17"/>
      <c r="DG849" s="17"/>
      <c r="DH849" s="26"/>
      <c r="DI849" s="17"/>
      <c r="DJ849" s="17"/>
      <c r="DK849" s="17"/>
      <c r="DL849" s="17"/>
      <c r="DM849" s="17">
        <v>90.17</v>
      </c>
      <c r="DN849" s="17">
        <v>90.2</v>
      </c>
      <c r="DO849" s="17">
        <v>90.18</v>
      </c>
      <c r="DP849" s="17">
        <v>90.25</v>
      </c>
      <c r="DQ849" s="17">
        <v>90.21</v>
      </c>
      <c r="DR849" s="17">
        <v>90.21</v>
      </c>
      <c r="DS849" s="17">
        <v>90.22</v>
      </c>
      <c r="DT849" s="17">
        <v>90.25</v>
      </c>
      <c r="DU849" s="17">
        <v>90.24</v>
      </c>
      <c r="DV849" s="17">
        <v>90.23</v>
      </c>
      <c r="DW849" s="17">
        <v>90.4</v>
      </c>
      <c r="DX849" s="17">
        <v>90.42</v>
      </c>
      <c r="DY849" s="17">
        <v>90.4</v>
      </c>
      <c r="DZ849" s="17">
        <v>90.4</v>
      </c>
      <c r="EA849" s="17">
        <v>90.35</v>
      </c>
      <c r="EB849" s="17">
        <v>90.35</v>
      </c>
      <c r="EC849" s="17">
        <v>90.35</v>
      </c>
      <c r="ED849" s="17">
        <v>90.35</v>
      </c>
      <c r="EE849" s="17">
        <v>90.35</v>
      </c>
      <c r="EF849" s="17">
        <v>90.45</v>
      </c>
      <c r="EG849" s="17">
        <v>90.69</v>
      </c>
      <c r="EH849" s="17">
        <v>90.62</v>
      </c>
      <c r="EI849" s="17">
        <v>90.86</v>
      </c>
      <c r="EJ849" s="17">
        <v>90.73</v>
      </c>
      <c r="EK849" s="17">
        <v>90.83</v>
      </c>
      <c r="EL849" s="17">
        <v>90.73</v>
      </c>
      <c r="EM849" s="17">
        <v>90.73</v>
      </c>
      <c r="EN849" s="17">
        <v>90.79</v>
      </c>
      <c r="EO849" s="17">
        <v>90.83</v>
      </c>
      <c r="EP849" s="17">
        <v>90.8</v>
      </c>
      <c r="EQ849" s="17">
        <v>90.82</v>
      </c>
      <c r="ER849" s="17">
        <v>90.8</v>
      </c>
      <c r="ES849" s="17">
        <v>90.82</v>
      </c>
      <c r="ET849" s="17">
        <v>90.74</v>
      </c>
      <c r="EU849" s="17">
        <v>90.8</v>
      </c>
      <c r="EV849" s="17">
        <v>90.71</v>
      </c>
      <c r="EW849" s="17">
        <v>90.81</v>
      </c>
      <c r="EX849" s="17">
        <v>90.78</v>
      </c>
      <c r="EY849" s="17">
        <v>90.73</v>
      </c>
      <c r="EZ849" s="17">
        <v>90.81</v>
      </c>
      <c r="FA849" s="17">
        <v>90.84</v>
      </c>
      <c r="FB849" s="17">
        <v>90.85</v>
      </c>
      <c r="FC849" s="17">
        <v>90.88</v>
      </c>
      <c r="FD849" s="17">
        <v>91</v>
      </c>
      <c r="FE849" s="17">
        <v>90.99</v>
      </c>
      <c r="FF849" s="17">
        <v>91</v>
      </c>
      <c r="FG849" s="17">
        <v>91.04</v>
      </c>
      <c r="FH849" s="17">
        <v>91.05</v>
      </c>
      <c r="FI849" s="17">
        <v>91.05</v>
      </c>
      <c r="FJ849" s="17">
        <v>91</v>
      </c>
      <c r="FK849" s="17">
        <v>91</v>
      </c>
      <c r="FL849" s="17">
        <v>91</v>
      </c>
      <c r="FM849" s="17">
        <v>91.02</v>
      </c>
      <c r="FN849" s="17">
        <v>91.03</v>
      </c>
      <c r="FO849" s="17">
        <v>91.02</v>
      </c>
      <c r="FP849" s="17">
        <v>91.03</v>
      </c>
      <c r="FQ849" s="17">
        <v>90.99</v>
      </c>
      <c r="FR849" s="17">
        <v>91</v>
      </c>
      <c r="FS849" s="17">
        <v>91.01</v>
      </c>
      <c r="FT849" s="17">
        <v>91.01</v>
      </c>
      <c r="FU849" s="17">
        <v>91</v>
      </c>
      <c r="FV849" s="17">
        <v>91</v>
      </c>
      <c r="FW849" s="17">
        <v>91.02</v>
      </c>
      <c r="FX849" s="17">
        <v>91.02</v>
      </c>
      <c r="FY849" s="17">
        <v>91.01</v>
      </c>
      <c r="FZ849" s="17">
        <v>91</v>
      </c>
      <c r="GA849" s="17">
        <v>91</v>
      </c>
      <c r="GB849" s="17">
        <v>91.01</v>
      </c>
      <c r="GC849" s="17">
        <v>91.03</v>
      </c>
      <c r="GD849" s="17">
        <v>91.05</v>
      </c>
      <c r="GE849" s="17">
        <v>91.06</v>
      </c>
      <c r="GF849" s="17">
        <v>91.1</v>
      </c>
      <c r="GG849" s="17">
        <v>91.22</v>
      </c>
      <c r="GH849" s="17">
        <v>91.26</v>
      </c>
      <c r="GI849" s="17">
        <v>91.27</v>
      </c>
      <c r="GJ849" s="17">
        <v>91.25</v>
      </c>
      <c r="GK849" s="17">
        <v>91.24</v>
      </c>
      <c r="GL849" s="17">
        <v>91.2</v>
      </c>
      <c r="GM849" s="17">
        <v>91.1</v>
      </c>
      <c r="GN849" s="17">
        <v>91.01</v>
      </c>
      <c r="GO849" s="17">
        <v>91</v>
      </c>
      <c r="GP849" s="17">
        <v>91.05</v>
      </c>
      <c r="GQ849" s="17">
        <v>91.04</v>
      </c>
      <c r="GR849" s="17">
        <v>91.05</v>
      </c>
      <c r="GS849" s="17">
        <v>91.08</v>
      </c>
      <c r="GT849" s="17">
        <v>91.12</v>
      </c>
      <c r="GU849" s="17">
        <v>91.21</v>
      </c>
      <c r="GV849" s="17">
        <v>91.25</v>
      </c>
      <c r="GW849" s="17">
        <v>91.28</v>
      </c>
      <c r="GX849" s="17">
        <v>91.28</v>
      </c>
      <c r="GY849" s="17">
        <v>91.27</v>
      </c>
      <c r="GZ849" s="17">
        <v>91.24</v>
      </c>
      <c r="HA849" s="17">
        <v>91.2</v>
      </c>
      <c r="HB849" s="17">
        <v>91.21</v>
      </c>
      <c r="HC849" s="17">
        <v>91.18</v>
      </c>
      <c r="HD849" s="17">
        <v>91.19</v>
      </c>
      <c r="HE849" s="17">
        <v>91.16</v>
      </c>
      <c r="HF849" s="17">
        <v>91.15</v>
      </c>
      <c r="HG849" s="17">
        <v>91.16</v>
      </c>
      <c r="HH849" s="17">
        <v>91.11</v>
      </c>
      <c r="HI849" s="17">
        <v>91.09</v>
      </c>
      <c r="HJ849" s="17">
        <v>91.09</v>
      </c>
      <c r="HK849" s="17">
        <v>91.1</v>
      </c>
      <c r="HL849" s="17">
        <v>91.14</v>
      </c>
      <c r="HM849" s="17">
        <v>91.16</v>
      </c>
      <c r="HN849" s="17">
        <v>91.18</v>
      </c>
      <c r="HO849" s="17">
        <v>91.16</v>
      </c>
      <c r="HP849" s="17">
        <v>91.17</v>
      </c>
      <c r="HQ849" s="17">
        <v>91.17</v>
      </c>
      <c r="HR849" s="17">
        <v>91.12</v>
      </c>
      <c r="HS849" s="17">
        <v>91.13</v>
      </c>
      <c r="HT849" s="17">
        <v>91.16</v>
      </c>
      <c r="HU849" s="17">
        <v>91.23</v>
      </c>
      <c r="HV849" s="17">
        <v>91.24</v>
      </c>
      <c r="HW849" s="17">
        <v>91.24</v>
      </c>
      <c r="HX849" s="17">
        <v>91.19</v>
      </c>
      <c r="HY849" s="17">
        <v>91.25</v>
      </c>
      <c r="HZ849" s="17">
        <v>91.28</v>
      </c>
      <c r="IA849" s="17">
        <v>91.29</v>
      </c>
      <c r="IB849" s="17">
        <v>91.28</v>
      </c>
      <c r="IC849" s="17">
        <v>91.26</v>
      </c>
      <c r="ID849" s="17">
        <v>91.29</v>
      </c>
      <c r="IE849" s="17">
        <v>91.29</v>
      </c>
      <c r="IF849" s="17">
        <v>91.32</v>
      </c>
      <c r="IG849" s="17">
        <v>91.33</v>
      </c>
      <c r="IH849" s="17">
        <v>91.43</v>
      </c>
      <c r="II849" s="17">
        <v>91.51</v>
      </c>
      <c r="IJ849" s="17">
        <v>91.56</v>
      </c>
      <c r="IK849" s="17">
        <v>91.47</v>
      </c>
      <c r="IL849" s="17">
        <v>91.47</v>
      </c>
      <c r="IM849" s="17">
        <v>91.46</v>
      </c>
      <c r="IN849" s="17">
        <v>91.57</v>
      </c>
      <c r="IO849" s="17">
        <v>91.64</v>
      </c>
      <c r="IP849" s="17">
        <v>91.7</v>
      </c>
      <c r="IQ849" s="17">
        <v>91.76</v>
      </c>
      <c r="IR849" s="17">
        <v>91.75</v>
      </c>
      <c r="IS849" s="17">
        <v>91.7</v>
      </c>
      <c r="IT849" s="17">
        <v>91.68</v>
      </c>
      <c r="IU849" s="17">
        <v>91.6</v>
      </c>
      <c r="IV849" s="17">
        <v>91.6</v>
      </c>
      <c r="IW849" s="17">
        <v>91.6</v>
      </c>
      <c r="IX849" s="17">
        <v>91.6</v>
      </c>
      <c r="IY849" s="17">
        <v>91.6</v>
      </c>
    </row>
    <row r="850" spans="1:259" x14ac:dyDescent="0.15">
      <c r="A850" s="17" t="s">
        <v>2928</v>
      </c>
      <c r="B850" s="17" t="s">
        <v>2929</v>
      </c>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c r="AA850" s="26"/>
      <c r="AB850" s="17"/>
      <c r="AC850" s="26"/>
      <c r="AD850" s="26"/>
      <c r="AE850" s="17"/>
      <c r="AF850" s="17"/>
      <c r="AG850" s="17"/>
      <c r="AH850" s="17"/>
      <c r="AI850" s="17"/>
      <c r="AJ850" s="17"/>
      <c r="AK850" s="17"/>
      <c r="AL850" s="17"/>
      <c r="AM850" s="17"/>
      <c r="AN850" s="17"/>
      <c r="AO850" s="17"/>
      <c r="AP850" s="17"/>
      <c r="AQ850" s="17"/>
      <c r="AR850" s="17"/>
      <c r="AS850" s="17"/>
      <c r="AT850" s="17"/>
      <c r="AU850" s="17"/>
      <c r="AV850" s="17"/>
      <c r="AW850" s="17"/>
      <c r="AX850" s="17"/>
      <c r="AY850" s="17"/>
      <c r="AZ850" s="17"/>
      <c r="BA850" s="17"/>
      <c r="BB850" s="17"/>
      <c r="BC850" s="17"/>
      <c r="BD850" s="17"/>
      <c r="BE850" s="17"/>
      <c r="BF850" s="17"/>
      <c r="BG850" s="17"/>
      <c r="BH850" s="17"/>
      <c r="BI850" s="17"/>
      <c r="BJ850" s="26"/>
      <c r="BK850" s="17"/>
      <c r="BL850" s="17"/>
      <c r="BM850" s="17"/>
      <c r="BN850" s="17"/>
      <c r="BO850" s="17"/>
      <c r="BP850" s="17"/>
      <c r="BQ850" s="17"/>
      <c r="BR850" s="17"/>
      <c r="BS850" s="17"/>
      <c r="BT850" s="17"/>
      <c r="BU850" s="17"/>
      <c r="BV850" s="17"/>
      <c r="BW850" s="17"/>
      <c r="BX850" s="26"/>
      <c r="BY850" s="26"/>
      <c r="BZ850" s="26"/>
      <c r="CA850" s="26"/>
      <c r="CB850" s="26"/>
      <c r="CC850" s="17"/>
      <c r="CD850" s="17"/>
      <c r="CE850" s="17"/>
      <c r="CF850" s="17"/>
      <c r="CG850" s="17"/>
      <c r="CH850" s="17"/>
      <c r="CI850" s="17"/>
      <c r="CJ850" s="26"/>
      <c r="CK850" s="17"/>
      <c r="CL850" s="17"/>
      <c r="CM850" s="17"/>
      <c r="CN850" s="17"/>
      <c r="CO850" s="17"/>
      <c r="CP850" s="17"/>
      <c r="CQ850" s="17"/>
      <c r="CR850" s="17"/>
      <c r="CS850" s="17"/>
      <c r="CT850" s="17"/>
      <c r="CU850" s="17"/>
      <c r="CV850" s="17"/>
      <c r="CW850" s="17"/>
      <c r="CX850" s="17"/>
      <c r="CY850" s="26"/>
      <c r="CZ850" s="26"/>
      <c r="DA850" s="26"/>
      <c r="DB850" s="17"/>
      <c r="DC850" s="17"/>
      <c r="DD850" s="17"/>
      <c r="DE850" s="17"/>
      <c r="DF850" s="17"/>
      <c r="DG850" s="17"/>
      <c r="DH850" s="26"/>
      <c r="DI850" s="17"/>
      <c r="DJ850" s="17"/>
      <c r="DK850" s="17"/>
      <c r="DL850" s="17"/>
      <c r="DM850" s="17">
        <v>37.6</v>
      </c>
      <c r="DN850" s="17">
        <v>37.6</v>
      </c>
      <c r="DO850" s="17">
        <v>37.6</v>
      </c>
      <c r="DP850" s="17">
        <v>37.6</v>
      </c>
      <c r="DQ850" s="17">
        <v>37.6</v>
      </c>
      <c r="DR850" s="17">
        <v>37.6</v>
      </c>
      <c r="DS850" s="17">
        <v>37.58</v>
      </c>
      <c r="DT850" s="17">
        <v>37.57</v>
      </c>
      <c r="DU850" s="17">
        <v>37.549999999999997</v>
      </c>
      <c r="DV850" s="17">
        <v>37.520000000000003</v>
      </c>
      <c r="DW850" s="17">
        <v>37.51</v>
      </c>
      <c r="DX850" s="17">
        <v>37.53</v>
      </c>
      <c r="DY850" s="17">
        <v>37.54</v>
      </c>
      <c r="DZ850" s="17">
        <v>37.51</v>
      </c>
      <c r="EA850" s="17">
        <v>37.549999999999997</v>
      </c>
      <c r="EB850" s="17">
        <v>37.520000000000003</v>
      </c>
      <c r="EC850" s="17">
        <v>37.549999999999997</v>
      </c>
      <c r="ED850" s="17">
        <v>37.53</v>
      </c>
      <c r="EE850" s="17">
        <v>37.520000000000003</v>
      </c>
      <c r="EF850" s="17">
        <v>37.549999999999997</v>
      </c>
      <c r="EG850" s="17">
        <v>37.54</v>
      </c>
      <c r="EH850" s="17">
        <v>37.54</v>
      </c>
      <c r="EI850" s="17">
        <v>37.57</v>
      </c>
      <c r="EJ850" s="17">
        <v>37.590000000000003</v>
      </c>
      <c r="EK850" s="17">
        <v>37.6</v>
      </c>
      <c r="EL850" s="17">
        <v>37.590000000000003</v>
      </c>
      <c r="EM850" s="17">
        <v>37.6</v>
      </c>
      <c r="EN850" s="17">
        <v>37.65</v>
      </c>
      <c r="EO850" s="17">
        <v>37.729999999999997</v>
      </c>
      <c r="EP850" s="17">
        <v>37.729999999999997</v>
      </c>
      <c r="EQ850" s="17">
        <v>37.700000000000003</v>
      </c>
      <c r="ER850" s="17">
        <v>37.700000000000003</v>
      </c>
      <c r="ES850" s="17">
        <v>37.72</v>
      </c>
      <c r="ET850" s="17">
        <v>37.69</v>
      </c>
      <c r="EU850" s="17">
        <v>37.67</v>
      </c>
      <c r="EV850" s="17">
        <v>37.74</v>
      </c>
      <c r="EW850" s="17">
        <v>37.74</v>
      </c>
      <c r="EX850" s="17">
        <v>37.85</v>
      </c>
      <c r="EY850" s="17">
        <v>37.880000000000003</v>
      </c>
      <c r="EZ850" s="17">
        <v>37.799999999999997</v>
      </c>
      <c r="FA850" s="17">
        <v>37.799999999999997</v>
      </c>
      <c r="FB850" s="17">
        <v>37.75</v>
      </c>
      <c r="FC850" s="17">
        <v>37.770000000000003</v>
      </c>
      <c r="FD850" s="17">
        <v>37.799999999999997</v>
      </c>
      <c r="FE850" s="17">
        <v>37.799999999999997</v>
      </c>
      <c r="FF850" s="17">
        <v>37.840000000000003</v>
      </c>
      <c r="FG850" s="17">
        <v>37.950000000000003</v>
      </c>
      <c r="FH850" s="17">
        <v>37.94</v>
      </c>
      <c r="FI850" s="17">
        <v>37.9</v>
      </c>
      <c r="FJ850" s="17">
        <v>37.909999999999997</v>
      </c>
      <c r="FK850" s="17">
        <v>37.93</v>
      </c>
      <c r="FL850" s="17">
        <v>37.950000000000003</v>
      </c>
      <c r="FM850" s="17">
        <v>37.97</v>
      </c>
      <c r="FN850" s="17">
        <v>37.979999999999997</v>
      </c>
      <c r="FO850" s="17">
        <v>37.979999999999997</v>
      </c>
      <c r="FP850" s="17">
        <v>37.99</v>
      </c>
      <c r="FQ850" s="17">
        <v>38.01</v>
      </c>
      <c r="FR850" s="17">
        <v>38.090000000000003</v>
      </c>
      <c r="FS850" s="17">
        <v>38.090000000000003</v>
      </c>
      <c r="FT850" s="17">
        <v>37.97</v>
      </c>
      <c r="FU850" s="17">
        <v>37.9</v>
      </c>
      <c r="FV850" s="17">
        <v>37.97</v>
      </c>
      <c r="FW850" s="17">
        <v>37.96</v>
      </c>
      <c r="FX850" s="17">
        <v>37.979999999999997</v>
      </c>
      <c r="FY850" s="17">
        <v>37.97</v>
      </c>
      <c r="FZ850" s="17">
        <v>37.99</v>
      </c>
      <c r="GA850" s="17">
        <v>38</v>
      </c>
      <c r="GB850" s="17">
        <v>38.020000000000003</v>
      </c>
      <c r="GC850" s="17">
        <v>38.049999999999997</v>
      </c>
      <c r="GD850" s="17">
        <v>38.090000000000003</v>
      </c>
      <c r="GE850" s="17">
        <v>38.08</v>
      </c>
      <c r="GF850" s="17">
        <v>38.08</v>
      </c>
      <c r="GG850" s="17">
        <v>38.07</v>
      </c>
      <c r="GH850" s="17">
        <v>38.06</v>
      </c>
      <c r="GI850" s="17">
        <v>38.04</v>
      </c>
      <c r="GJ850" s="17">
        <v>38.03</v>
      </c>
      <c r="GK850" s="17">
        <v>38.03</v>
      </c>
      <c r="GL850" s="17">
        <v>38.03</v>
      </c>
      <c r="GM850" s="17">
        <v>38.03</v>
      </c>
      <c r="GN850" s="17">
        <v>38.04</v>
      </c>
      <c r="GO850" s="17">
        <v>38.04</v>
      </c>
      <c r="GP850" s="17">
        <v>38.07</v>
      </c>
      <c r="GQ850" s="17">
        <v>38.11</v>
      </c>
      <c r="GR850" s="17">
        <v>38.119999999999997</v>
      </c>
      <c r="GS850" s="17">
        <v>38.14</v>
      </c>
      <c r="GT850" s="17">
        <v>38.14</v>
      </c>
      <c r="GU850" s="17">
        <v>38.15</v>
      </c>
      <c r="GV850" s="17">
        <v>38.159999999999997</v>
      </c>
      <c r="GW850" s="17">
        <v>38.15</v>
      </c>
      <c r="GX850" s="17">
        <v>38.15</v>
      </c>
      <c r="GY850" s="17">
        <v>38.15</v>
      </c>
      <c r="GZ850" s="17">
        <v>38.17</v>
      </c>
      <c r="HA850" s="17">
        <v>38.18</v>
      </c>
      <c r="HB850" s="17">
        <v>38.19</v>
      </c>
      <c r="HC850" s="17">
        <v>38.229999999999997</v>
      </c>
      <c r="HD850" s="17">
        <v>38.229999999999997</v>
      </c>
      <c r="HE850" s="17">
        <v>38.24</v>
      </c>
      <c r="HF850" s="17">
        <v>38.18</v>
      </c>
      <c r="HG850" s="17">
        <v>38.11</v>
      </c>
      <c r="HH850" s="17">
        <v>38.19</v>
      </c>
      <c r="HI850" s="17">
        <v>38.19</v>
      </c>
      <c r="HJ850" s="17">
        <v>38.17</v>
      </c>
      <c r="HK850" s="17">
        <v>38.17</v>
      </c>
      <c r="HL850" s="17">
        <v>38.15</v>
      </c>
      <c r="HM850" s="17">
        <v>38.15</v>
      </c>
      <c r="HN850" s="17">
        <v>38.159999999999997</v>
      </c>
      <c r="HO850" s="17">
        <v>38.22</v>
      </c>
      <c r="HP850" s="17">
        <v>38.21</v>
      </c>
      <c r="HQ850" s="17">
        <v>38.22</v>
      </c>
      <c r="HR850" s="17">
        <v>38.25</v>
      </c>
      <c r="HS850" s="17">
        <v>38.25</v>
      </c>
      <c r="HT850" s="17">
        <v>38.25</v>
      </c>
      <c r="HU850" s="17">
        <v>38.24</v>
      </c>
      <c r="HV850" s="17">
        <v>38.25</v>
      </c>
      <c r="HW850" s="17">
        <v>38.26</v>
      </c>
      <c r="HX850" s="17">
        <v>38.270000000000003</v>
      </c>
      <c r="HY850" s="17">
        <v>38.270000000000003</v>
      </c>
      <c r="HZ850" s="17">
        <v>38.270000000000003</v>
      </c>
      <c r="IA850" s="17">
        <v>38.29</v>
      </c>
      <c r="IB850" s="17">
        <v>38.299999999999997</v>
      </c>
      <c r="IC850" s="17">
        <v>38.32</v>
      </c>
      <c r="ID850" s="17">
        <v>38.340000000000003</v>
      </c>
      <c r="IE850" s="17">
        <v>38.35</v>
      </c>
      <c r="IF850" s="17">
        <v>38.35</v>
      </c>
      <c r="IG850" s="17">
        <v>38.369999999999997</v>
      </c>
      <c r="IH850" s="17">
        <v>38.409999999999997</v>
      </c>
      <c r="II850" s="17">
        <v>38.47</v>
      </c>
      <c r="IJ850" s="17">
        <v>38.4</v>
      </c>
      <c r="IK850" s="17">
        <v>38.35</v>
      </c>
      <c r="IL850" s="17">
        <v>38.39</v>
      </c>
      <c r="IM850" s="17">
        <v>38.36</v>
      </c>
      <c r="IN850" s="17">
        <v>38.36</v>
      </c>
      <c r="IO850" s="17">
        <v>38.36</v>
      </c>
      <c r="IP850" s="17">
        <v>38.340000000000003</v>
      </c>
      <c r="IQ850" s="17">
        <v>38.33</v>
      </c>
      <c r="IR850" s="17">
        <v>38.31</v>
      </c>
      <c r="IS850" s="17">
        <v>38.270000000000003</v>
      </c>
      <c r="IT850" s="17">
        <v>38.18</v>
      </c>
      <c r="IU850" s="17">
        <v>38.26</v>
      </c>
      <c r="IV850" s="17">
        <v>38.28</v>
      </c>
      <c r="IW850" s="17">
        <v>38.28</v>
      </c>
      <c r="IX850" s="17">
        <v>38.049999999999997</v>
      </c>
      <c r="IY850" s="17">
        <v>38.159999999999997</v>
      </c>
    </row>
    <row r="851" spans="1:259" x14ac:dyDescent="0.15">
      <c r="A851" s="17" t="s">
        <v>252</v>
      </c>
      <c r="B851" s="17" t="s">
        <v>253</v>
      </c>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c r="AA851" s="26"/>
      <c r="AB851" s="17"/>
      <c r="AC851" s="26"/>
      <c r="AD851" s="26"/>
      <c r="AE851" s="17"/>
      <c r="AF851" s="17"/>
      <c r="AG851" s="17"/>
      <c r="AH851" s="17"/>
      <c r="AI851" s="17"/>
      <c r="AJ851" s="17"/>
      <c r="AK851" s="17"/>
      <c r="AL851" s="17"/>
      <c r="AM851" s="17"/>
      <c r="AN851" s="17"/>
      <c r="AO851" s="17"/>
      <c r="AP851" s="17"/>
      <c r="AQ851" s="17"/>
      <c r="AR851" s="17"/>
      <c r="AS851" s="17"/>
      <c r="AT851" s="17"/>
      <c r="AU851" s="17"/>
      <c r="AV851" s="17"/>
      <c r="AW851" s="17"/>
      <c r="AX851" s="17"/>
      <c r="AY851" s="17"/>
      <c r="AZ851" s="17"/>
      <c r="BA851" s="17"/>
      <c r="BB851" s="17"/>
      <c r="BC851" s="17"/>
      <c r="BD851" s="17"/>
      <c r="BE851" s="17"/>
      <c r="BF851" s="17"/>
      <c r="BG851" s="17"/>
      <c r="BH851" s="17"/>
      <c r="BI851" s="17"/>
      <c r="BJ851" s="26"/>
      <c r="BK851" s="17"/>
      <c r="BL851" s="17"/>
      <c r="BM851" s="17"/>
      <c r="BN851" s="17"/>
      <c r="BO851" s="17"/>
      <c r="BP851" s="17"/>
      <c r="BQ851" s="17"/>
      <c r="BR851" s="17"/>
      <c r="BS851" s="17"/>
      <c r="BT851" s="17"/>
      <c r="BU851" s="17"/>
      <c r="BV851" s="17"/>
      <c r="BW851" s="17"/>
      <c r="BX851" s="26"/>
      <c r="BY851" s="26"/>
      <c r="BZ851" s="26"/>
      <c r="CA851" s="26"/>
      <c r="CB851" s="26"/>
      <c r="CC851" s="17"/>
      <c r="CD851" s="17"/>
      <c r="CE851" s="17"/>
      <c r="CF851" s="17"/>
      <c r="CG851" s="17"/>
      <c r="CH851" s="17"/>
      <c r="CI851" s="17"/>
      <c r="CJ851" s="26"/>
      <c r="CK851" s="17"/>
      <c r="CL851" s="17"/>
      <c r="CM851" s="17"/>
      <c r="CN851" s="17"/>
      <c r="CO851" s="17"/>
      <c r="CP851" s="17"/>
      <c r="CQ851" s="17"/>
      <c r="CR851" s="17"/>
      <c r="CS851" s="17"/>
      <c r="CT851" s="17"/>
      <c r="CU851" s="17"/>
      <c r="CV851" s="17"/>
      <c r="CW851" s="17"/>
      <c r="CX851" s="17"/>
      <c r="CY851" s="26"/>
      <c r="CZ851" s="26"/>
      <c r="DA851" s="26"/>
      <c r="DB851" s="17"/>
      <c r="DC851" s="17"/>
      <c r="DD851" s="17"/>
      <c r="DE851" s="17"/>
      <c r="DF851" s="17"/>
      <c r="DG851" s="17"/>
      <c r="DH851" s="26"/>
      <c r="DI851" s="17"/>
      <c r="DJ851" s="17"/>
      <c r="DK851" s="17"/>
      <c r="DL851" s="17"/>
      <c r="DM851" s="17">
        <v>5.68</v>
      </c>
      <c r="DN851" s="17">
        <v>5.68</v>
      </c>
      <c r="DO851" s="17">
        <v>5.69</v>
      </c>
      <c r="DP851" s="17">
        <v>5.69</v>
      </c>
      <c r="DQ851" s="17">
        <v>5.7</v>
      </c>
      <c r="DR851" s="17">
        <v>5.7</v>
      </c>
      <c r="DS851" s="17">
        <v>5.7</v>
      </c>
      <c r="DT851" s="17">
        <v>5.7</v>
      </c>
      <c r="DU851" s="17">
        <v>5.7</v>
      </c>
      <c r="DV851" s="17">
        <v>5.7</v>
      </c>
      <c r="DW851" s="17">
        <v>5.7</v>
      </c>
      <c r="DX851" s="17">
        <v>5.7</v>
      </c>
      <c r="DY851" s="17">
        <v>5.7</v>
      </c>
      <c r="DZ851" s="17">
        <v>5.69</v>
      </c>
      <c r="EA851" s="17">
        <v>5.7</v>
      </c>
      <c r="EB851" s="17">
        <v>5.7</v>
      </c>
      <c r="EC851" s="17">
        <v>5.69</v>
      </c>
      <c r="ED851" s="17">
        <v>5.7</v>
      </c>
      <c r="EE851" s="17">
        <v>5.69</v>
      </c>
      <c r="EF851" s="17">
        <v>5.69</v>
      </c>
      <c r="EG851" s="17">
        <v>5.69</v>
      </c>
      <c r="EH851" s="17">
        <v>5.7</v>
      </c>
      <c r="EI851" s="17">
        <v>5.72</v>
      </c>
      <c r="EJ851" s="17">
        <v>5.71</v>
      </c>
      <c r="EK851" s="17">
        <v>5.7</v>
      </c>
      <c r="EL851" s="17">
        <v>5.7</v>
      </c>
      <c r="EM851" s="17">
        <v>5.7</v>
      </c>
      <c r="EN851" s="17">
        <v>5.7</v>
      </c>
      <c r="EO851" s="17">
        <v>5.71</v>
      </c>
      <c r="EP851" s="17">
        <v>5.7</v>
      </c>
      <c r="EQ851" s="17">
        <v>5.7</v>
      </c>
      <c r="ER851" s="17">
        <v>5.71</v>
      </c>
      <c r="ES851" s="17">
        <v>5.71</v>
      </c>
      <c r="ET851" s="17">
        <v>5.71</v>
      </c>
      <c r="EU851" s="17">
        <v>5.7</v>
      </c>
      <c r="EV851" s="17">
        <v>5.71</v>
      </c>
      <c r="EW851" s="17">
        <v>5.71</v>
      </c>
      <c r="EX851" s="17">
        <v>5.71</v>
      </c>
      <c r="EY851" s="17">
        <v>5.71</v>
      </c>
      <c r="EZ851" s="17">
        <v>5.71</v>
      </c>
      <c r="FA851" s="17">
        <v>5.71</v>
      </c>
      <c r="FB851" s="17">
        <v>5.7</v>
      </c>
      <c r="FC851" s="17">
        <v>5.7</v>
      </c>
      <c r="FD851" s="17">
        <v>5.7</v>
      </c>
      <c r="FE851" s="17">
        <v>5.7</v>
      </c>
      <c r="FF851" s="17">
        <v>5.69</v>
      </c>
      <c r="FG851" s="17">
        <v>5.69</v>
      </c>
      <c r="FH851" s="17">
        <v>5.7</v>
      </c>
      <c r="FI851" s="17">
        <v>5.71</v>
      </c>
      <c r="FJ851" s="17">
        <v>5.7</v>
      </c>
      <c r="FK851" s="17">
        <v>5.7</v>
      </c>
      <c r="FL851" s="17">
        <v>5.7</v>
      </c>
      <c r="FM851" s="17">
        <v>5.71</v>
      </c>
      <c r="FN851" s="17">
        <v>5.71</v>
      </c>
      <c r="FO851" s="17">
        <v>5.71</v>
      </c>
      <c r="FP851" s="17">
        <v>5.7</v>
      </c>
      <c r="FQ851" s="17">
        <v>5.72</v>
      </c>
      <c r="FR851" s="17">
        <v>5.72</v>
      </c>
      <c r="FS851" s="17">
        <v>5.71</v>
      </c>
      <c r="FT851" s="17">
        <v>5.72</v>
      </c>
      <c r="FU851" s="17">
        <v>5.71</v>
      </c>
      <c r="FV851" s="17">
        <v>5.71</v>
      </c>
      <c r="FW851" s="17">
        <v>5.71</v>
      </c>
      <c r="FX851" s="17">
        <v>5.72</v>
      </c>
      <c r="FY851" s="17">
        <v>5.72</v>
      </c>
      <c r="FZ851" s="17">
        <v>5.72</v>
      </c>
      <c r="GA851" s="17">
        <v>5.72</v>
      </c>
      <c r="GB851" s="17">
        <v>5.72</v>
      </c>
      <c r="GC851" s="17">
        <v>5.73</v>
      </c>
      <c r="GD851" s="17">
        <v>5.72</v>
      </c>
      <c r="GE851" s="17">
        <v>5.72</v>
      </c>
      <c r="GF851" s="17">
        <v>5.71</v>
      </c>
      <c r="GG851" s="17">
        <v>5.72</v>
      </c>
      <c r="GH851" s="17">
        <v>5.71</v>
      </c>
      <c r="GI851" s="17">
        <v>5.7</v>
      </c>
      <c r="GJ851" s="17">
        <v>5.69</v>
      </c>
      <c r="GK851" s="17">
        <v>5.69</v>
      </c>
      <c r="GL851" s="17">
        <v>5.69</v>
      </c>
      <c r="GM851" s="17">
        <v>5.69</v>
      </c>
      <c r="GN851" s="17">
        <v>5.7</v>
      </c>
      <c r="GO851" s="17">
        <v>5.69</v>
      </c>
      <c r="GP851" s="17">
        <v>5.69</v>
      </c>
      <c r="GQ851" s="17">
        <v>5.7</v>
      </c>
      <c r="GR851" s="17">
        <v>5.7</v>
      </c>
      <c r="GS851" s="17">
        <v>5.69</v>
      </c>
      <c r="GT851" s="17">
        <v>5.69</v>
      </c>
      <c r="GU851" s="17">
        <v>5.69</v>
      </c>
      <c r="GV851" s="17">
        <v>5.7</v>
      </c>
      <c r="GW851" s="17">
        <v>5.69</v>
      </c>
      <c r="GX851" s="17">
        <v>5.69</v>
      </c>
      <c r="GY851" s="17">
        <v>5.69</v>
      </c>
      <c r="GZ851" s="17">
        <v>5.69</v>
      </c>
      <c r="HA851" s="17">
        <v>5.69</v>
      </c>
      <c r="HB851" s="17">
        <v>5.69</v>
      </c>
      <c r="HC851" s="17">
        <v>5.69</v>
      </c>
      <c r="HD851" s="17">
        <v>5.69</v>
      </c>
      <c r="HE851" s="17">
        <v>5.7</v>
      </c>
      <c r="HF851" s="17">
        <v>5.7</v>
      </c>
      <c r="HG851" s="17">
        <v>5.69</v>
      </c>
      <c r="HH851" s="17">
        <v>5.69</v>
      </c>
      <c r="HI851" s="17">
        <v>5.69</v>
      </c>
      <c r="HJ851" s="17">
        <v>5.68</v>
      </c>
      <c r="HK851" s="17">
        <v>5.69</v>
      </c>
      <c r="HL851" s="17">
        <v>5.68</v>
      </c>
      <c r="HM851" s="17">
        <v>5.68</v>
      </c>
      <c r="HN851" s="17">
        <v>5.67</v>
      </c>
      <c r="HO851" s="17">
        <v>5.66</v>
      </c>
      <c r="HP851" s="17">
        <v>5.66</v>
      </c>
      <c r="HQ851" s="17">
        <v>5.66</v>
      </c>
      <c r="HR851" s="17">
        <v>5.66</v>
      </c>
      <c r="HS851" s="17">
        <v>5.67</v>
      </c>
      <c r="HT851" s="17">
        <v>5.68</v>
      </c>
      <c r="HU851" s="17">
        <v>5.67</v>
      </c>
      <c r="HV851" s="17">
        <v>5.67</v>
      </c>
      <c r="HW851" s="17">
        <v>5.68</v>
      </c>
      <c r="HX851" s="17">
        <v>5.67</v>
      </c>
      <c r="HY851" s="17">
        <v>5.67</v>
      </c>
      <c r="HZ851" s="17">
        <v>5.68</v>
      </c>
      <c r="IA851" s="17">
        <v>5.66</v>
      </c>
      <c r="IB851" s="17">
        <v>5.67</v>
      </c>
      <c r="IC851" s="17">
        <v>5.66</v>
      </c>
      <c r="ID851" s="17">
        <v>5.66</v>
      </c>
      <c r="IE851" s="17">
        <v>5.66</v>
      </c>
      <c r="IF851" s="17">
        <v>5.66</v>
      </c>
      <c r="IG851" s="17">
        <v>5.65</v>
      </c>
      <c r="IH851" s="17">
        <v>5.65</v>
      </c>
      <c r="II851" s="17">
        <v>5.65</v>
      </c>
      <c r="IJ851" s="17">
        <v>5.65</v>
      </c>
      <c r="IK851" s="17">
        <v>5.64</v>
      </c>
      <c r="IL851" s="17">
        <v>5.64</v>
      </c>
      <c r="IM851" s="17">
        <v>5.65</v>
      </c>
      <c r="IN851" s="17">
        <v>5.65</v>
      </c>
      <c r="IO851" s="17">
        <v>5.66</v>
      </c>
      <c r="IP851" s="17">
        <v>5.66</v>
      </c>
      <c r="IQ851" s="17">
        <v>5.66</v>
      </c>
      <c r="IR851" s="17">
        <v>5.65</v>
      </c>
      <c r="IS851" s="17">
        <v>5.65</v>
      </c>
      <c r="IT851" s="17">
        <v>5.66</v>
      </c>
      <c r="IU851" s="17">
        <v>5.66</v>
      </c>
      <c r="IV851" s="17">
        <v>5.65</v>
      </c>
      <c r="IW851" s="17">
        <v>5.66</v>
      </c>
      <c r="IX851" s="17">
        <v>5.67</v>
      </c>
      <c r="IY851" s="17">
        <v>5.66</v>
      </c>
    </row>
    <row r="852" spans="1:259" x14ac:dyDescent="0.15">
      <c r="A852" s="17" t="s">
        <v>4565</v>
      </c>
      <c r="B852" s="17" t="s">
        <v>4928</v>
      </c>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c r="AA852" s="26"/>
      <c r="AB852" s="17"/>
      <c r="AC852" s="26"/>
      <c r="AD852" s="26"/>
      <c r="AE852" s="17"/>
      <c r="AF852" s="17"/>
      <c r="AG852" s="17"/>
      <c r="AH852" s="17"/>
      <c r="AI852" s="17"/>
      <c r="AJ852" s="17"/>
      <c r="AK852" s="17"/>
      <c r="AL852" s="17"/>
      <c r="AM852" s="17"/>
      <c r="AN852" s="17"/>
      <c r="AO852" s="17"/>
      <c r="AP852" s="17"/>
      <c r="AQ852" s="17"/>
      <c r="AR852" s="17"/>
      <c r="AS852" s="17"/>
      <c r="AT852" s="17"/>
      <c r="AU852" s="17"/>
      <c r="AV852" s="17"/>
      <c r="AW852" s="17"/>
      <c r="AX852" s="17"/>
      <c r="AY852" s="17"/>
      <c r="AZ852" s="17"/>
      <c r="BA852" s="17"/>
      <c r="BB852" s="17"/>
      <c r="BC852" s="17"/>
      <c r="BD852" s="17"/>
      <c r="BE852" s="17"/>
      <c r="BF852" s="17"/>
      <c r="BG852" s="17"/>
      <c r="BH852" s="17"/>
      <c r="BI852" s="17"/>
      <c r="BJ852" s="26"/>
      <c r="BK852" s="17"/>
      <c r="BL852" s="17"/>
      <c r="BM852" s="17"/>
      <c r="BN852" s="17"/>
      <c r="BO852" s="17"/>
      <c r="BP852" s="17"/>
      <c r="BQ852" s="17"/>
      <c r="BR852" s="17"/>
      <c r="BS852" s="17"/>
      <c r="BT852" s="17"/>
      <c r="BU852" s="17"/>
      <c r="BV852" s="17"/>
      <c r="BW852" s="17"/>
      <c r="BX852" s="26"/>
      <c r="BY852" s="26"/>
      <c r="BZ852" s="26"/>
      <c r="CA852" s="26"/>
      <c r="CB852" s="26"/>
      <c r="CC852" s="17"/>
      <c r="CD852" s="17"/>
      <c r="CE852" s="17"/>
      <c r="CF852" s="17"/>
      <c r="CG852" s="17"/>
      <c r="CH852" s="17"/>
      <c r="CI852" s="17"/>
      <c r="CJ852" s="26"/>
      <c r="CK852" s="17"/>
      <c r="CL852" s="17"/>
      <c r="CM852" s="17"/>
      <c r="CN852" s="17"/>
      <c r="CO852" s="17"/>
      <c r="CP852" s="17"/>
      <c r="CQ852" s="17"/>
      <c r="CR852" s="17"/>
      <c r="CS852" s="17"/>
      <c r="CT852" s="17"/>
      <c r="CU852" s="17"/>
      <c r="CV852" s="17"/>
      <c r="CW852" s="17"/>
      <c r="CX852" s="17"/>
      <c r="CY852" s="26"/>
      <c r="CZ852" s="26"/>
      <c r="DA852" s="26"/>
      <c r="DB852" s="17"/>
      <c r="DC852" s="17"/>
      <c r="DD852" s="17"/>
      <c r="DE852" s="17"/>
      <c r="DF852" s="17"/>
      <c r="DG852" s="17"/>
      <c r="DH852" s="26"/>
      <c r="DI852" s="17"/>
      <c r="DJ852" s="17"/>
      <c r="DK852" s="17"/>
      <c r="DL852" s="17"/>
      <c r="DM852" s="17">
        <v>6.06</v>
      </c>
      <c r="DN852" s="17">
        <v>6.06</v>
      </c>
      <c r="DO852" s="17">
        <v>6.07</v>
      </c>
      <c r="DP852" s="17">
        <v>6.07</v>
      </c>
      <c r="DQ852" s="17">
        <v>6.06</v>
      </c>
      <c r="DR852" s="17">
        <v>6.07</v>
      </c>
      <c r="DS852" s="17">
        <v>6.07</v>
      </c>
      <c r="DT852" s="17">
        <v>6.07</v>
      </c>
      <c r="DU852" s="17">
        <v>6.07</v>
      </c>
      <c r="DV852" s="17">
        <v>6.08</v>
      </c>
      <c r="DW852" s="17">
        <v>6.07</v>
      </c>
      <c r="DX852" s="17">
        <v>6.07</v>
      </c>
      <c r="DY852" s="17">
        <v>6.08</v>
      </c>
      <c r="DZ852" s="17">
        <v>6.08</v>
      </c>
      <c r="EA852" s="17">
        <v>6.07</v>
      </c>
      <c r="EB852" s="17">
        <v>6.07</v>
      </c>
      <c r="EC852" s="17">
        <v>6.06</v>
      </c>
      <c r="ED852" s="17">
        <v>6.06</v>
      </c>
      <c r="EE852" s="17">
        <v>6.05</v>
      </c>
      <c r="EF852" s="17">
        <v>6.04</v>
      </c>
      <c r="EG852" s="17">
        <v>6.04</v>
      </c>
      <c r="EH852" s="17">
        <v>6.04</v>
      </c>
      <c r="EI852" s="17">
        <v>6.04</v>
      </c>
      <c r="EJ852" s="17">
        <v>6.05</v>
      </c>
      <c r="EK852" s="17">
        <v>6.04</v>
      </c>
      <c r="EL852" s="17">
        <v>6.04</v>
      </c>
      <c r="EM852" s="17">
        <v>6.05</v>
      </c>
      <c r="EN852" s="17">
        <v>6.05</v>
      </c>
      <c r="EO852" s="17">
        <v>6.04</v>
      </c>
      <c r="EP852" s="17">
        <v>6.04</v>
      </c>
      <c r="EQ852" s="17">
        <v>6.05</v>
      </c>
      <c r="ER852" s="17">
        <v>6.05</v>
      </c>
      <c r="ES852" s="17">
        <v>6.05</v>
      </c>
      <c r="ET852" s="17">
        <v>6.05</v>
      </c>
      <c r="EU852" s="17">
        <v>6.05</v>
      </c>
      <c r="EV852" s="17">
        <v>6.05</v>
      </c>
      <c r="EW852" s="17">
        <v>6.06</v>
      </c>
      <c r="EX852" s="17">
        <v>6.06</v>
      </c>
      <c r="EY852" s="17">
        <v>6.05</v>
      </c>
      <c r="EZ852" s="17">
        <v>6.06</v>
      </c>
      <c r="FA852" s="17">
        <v>6.05</v>
      </c>
      <c r="FB852" s="17">
        <v>6.06</v>
      </c>
      <c r="FC852" s="17">
        <v>6.05</v>
      </c>
      <c r="FD852" s="17">
        <v>6.05</v>
      </c>
      <c r="FE852" s="17">
        <v>6.04</v>
      </c>
      <c r="FF852" s="17">
        <v>6.04</v>
      </c>
      <c r="FG852" s="17">
        <v>6.04</v>
      </c>
      <c r="FH852" s="17">
        <v>6.04</v>
      </c>
      <c r="FI852" s="17">
        <v>6.04</v>
      </c>
      <c r="FJ852" s="17">
        <v>6.05</v>
      </c>
      <c r="FK852" s="17">
        <v>6.06</v>
      </c>
      <c r="FL852" s="17">
        <v>6.06</v>
      </c>
      <c r="FM852" s="17">
        <v>6.05</v>
      </c>
      <c r="FN852" s="17">
        <v>6.06</v>
      </c>
      <c r="FO852" s="17">
        <v>6.06</v>
      </c>
      <c r="FP852" s="17">
        <v>6.06</v>
      </c>
      <c r="FQ852" s="17">
        <v>6.06</v>
      </c>
      <c r="FR852" s="17">
        <v>6.06</v>
      </c>
      <c r="FS852" s="17">
        <v>6.06</v>
      </c>
      <c r="FT852" s="17">
        <v>6.06</v>
      </c>
      <c r="FU852" s="17">
        <v>6.05</v>
      </c>
      <c r="FV852" s="17">
        <v>6.05</v>
      </c>
      <c r="FW852" s="17">
        <v>6.05</v>
      </c>
      <c r="FX852" s="17">
        <v>6.05</v>
      </c>
      <c r="FY852" s="17">
        <v>6.05</v>
      </c>
      <c r="FZ852" s="17">
        <v>6.06</v>
      </c>
      <c r="GA852" s="17">
        <v>6.06</v>
      </c>
      <c r="GB852" s="17">
        <v>6.06</v>
      </c>
      <c r="GC852" s="17">
        <v>6.05</v>
      </c>
      <c r="GD852" s="17">
        <v>6.06</v>
      </c>
      <c r="GE852" s="17">
        <v>6.06</v>
      </c>
      <c r="GF852" s="17">
        <v>6.06</v>
      </c>
      <c r="GG852" s="17">
        <v>6.06</v>
      </c>
      <c r="GH852" s="17">
        <v>6.06</v>
      </c>
      <c r="GI852" s="17">
        <v>6.07</v>
      </c>
      <c r="GJ852" s="17">
        <v>6.06</v>
      </c>
      <c r="GK852" s="17">
        <v>6.04</v>
      </c>
      <c r="GL852" s="17">
        <v>6.06</v>
      </c>
      <c r="GM852" s="17">
        <v>6.05</v>
      </c>
      <c r="GN852" s="17">
        <v>6.05</v>
      </c>
      <c r="GO852" s="17">
        <v>6.04</v>
      </c>
      <c r="GP852" s="17">
        <v>6.05</v>
      </c>
      <c r="GQ852" s="17">
        <v>6.05</v>
      </c>
      <c r="GR852" s="17">
        <v>6.05</v>
      </c>
      <c r="GS852" s="17">
        <v>6.06</v>
      </c>
      <c r="GT852" s="17">
        <v>6.06</v>
      </c>
      <c r="GU852" s="17">
        <v>6.06</v>
      </c>
      <c r="GV852" s="17">
        <v>6.06</v>
      </c>
      <c r="GW852" s="17">
        <v>6.06</v>
      </c>
      <c r="GX852" s="17">
        <v>6.05</v>
      </c>
      <c r="GY852" s="17">
        <v>6.06</v>
      </c>
      <c r="GZ852" s="17">
        <v>6.07</v>
      </c>
      <c r="HA852" s="17">
        <v>6.07</v>
      </c>
      <c r="HB852" s="17">
        <v>6.06</v>
      </c>
      <c r="HC852" s="17">
        <v>6.07</v>
      </c>
      <c r="HD852" s="17">
        <v>6.06</v>
      </c>
      <c r="HE852" s="17">
        <v>6.06</v>
      </c>
      <c r="HF852" s="17">
        <v>6.07</v>
      </c>
      <c r="HG852" s="17">
        <v>6.06</v>
      </c>
      <c r="HH852" s="17">
        <v>6.06</v>
      </c>
      <c r="HI852" s="17">
        <v>6.07</v>
      </c>
      <c r="HJ852" s="17">
        <v>6.06</v>
      </c>
      <c r="HK852" s="17">
        <v>6.05</v>
      </c>
      <c r="HL852" s="17">
        <v>6.06</v>
      </c>
      <c r="HM852" s="17">
        <v>6.06</v>
      </c>
      <c r="HN852" s="17">
        <v>6.06</v>
      </c>
      <c r="HO852" s="17">
        <v>6.06</v>
      </c>
      <c r="HP852" s="17">
        <v>6.05</v>
      </c>
      <c r="HQ852" s="17">
        <v>6.05</v>
      </c>
      <c r="HR852" s="17">
        <v>6.05</v>
      </c>
      <c r="HS852" s="17">
        <v>6.05</v>
      </c>
      <c r="HT852" s="17">
        <v>6.05</v>
      </c>
      <c r="HU852" s="17">
        <v>6.05</v>
      </c>
      <c r="HV852" s="17">
        <v>6.05</v>
      </c>
      <c r="HW852" s="17">
        <v>6.05</v>
      </c>
      <c r="HX852" s="17">
        <v>6.06</v>
      </c>
      <c r="HY852" s="17">
        <v>6.05</v>
      </c>
      <c r="HZ852" s="17">
        <v>6.06</v>
      </c>
      <c r="IA852" s="17">
        <v>6.05</v>
      </c>
      <c r="IB852" s="17">
        <v>6.05</v>
      </c>
      <c r="IC852" s="17">
        <v>6.04</v>
      </c>
      <c r="ID852" s="17">
        <v>6.05</v>
      </c>
      <c r="IE852" s="17">
        <v>6.04</v>
      </c>
      <c r="IF852" s="17">
        <v>6.05</v>
      </c>
      <c r="IG852" s="17">
        <v>6.05</v>
      </c>
      <c r="IH852" s="17">
        <v>6.04</v>
      </c>
      <c r="II852" s="17">
        <v>6.04</v>
      </c>
      <c r="IJ852" s="17">
        <v>6.05</v>
      </c>
      <c r="IK852" s="17">
        <v>6.04</v>
      </c>
      <c r="IL852" s="17">
        <v>6.04</v>
      </c>
      <c r="IM852" s="17">
        <v>6.03</v>
      </c>
      <c r="IN852" s="17">
        <v>6.04</v>
      </c>
      <c r="IO852" s="17">
        <v>6.03</v>
      </c>
      <c r="IP852" s="17">
        <v>6.03</v>
      </c>
      <c r="IQ852" s="17">
        <v>6.04</v>
      </c>
      <c r="IR852" s="17">
        <v>6.04</v>
      </c>
      <c r="IS852" s="17">
        <v>6.04</v>
      </c>
      <c r="IT852" s="17">
        <v>6.04</v>
      </c>
      <c r="IU852" s="17">
        <v>6.03</v>
      </c>
      <c r="IV852" s="17">
        <v>6.04</v>
      </c>
      <c r="IW852" s="17">
        <v>6.05</v>
      </c>
      <c r="IX852" s="17">
        <v>6.05</v>
      </c>
      <c r="IY852" s="17">
        <v>6.04</v>
      </c>
    </row>
    <row r="853" spans="1:259" x14ac:dyDescent="0.15">
      <c r="A853" s="17" t="s">
        <v>3500</v>
      </c>
      <c r="B853" s="17" t="s">
        <v>3501</v>
      </c>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c r="AA853" s="26"/>
      <c r="AB853" s="17"/>
      <c r="AC853" s="26"/>
      <c r="AD853" s="26"/>
      <c r="AE853" s="17"/>
      <c r="AF853" s="17"/>
      <c r="AG853" s="17"/>
      <c r="AH853" s="17"/>
      <c r="AI853" s="17"/>
      <c r="AJ853" s="17"/>
      <c r="AK853" s="17"/>
      <c r="AL853" s="17"/>
      <c r="AM853" s="17"/>
      <c r="AN853" s="17"/>
      <c r="AO853" s="17"/>
      <c r="AP853" s="17"/>
      <c r="AQ853" s="17"/>
      <c r="AR853" s="17"/>
      <c r="AS853" s="17"/>
      <c r="AT853" s="17"/>
      <c r="AU853" s="17"/>
      <c r="AV853" s="17"/>
      <c r="AW853" s="17"/>
      <c r="AX853" s="17"/>
      <c r="AY853" s="17"/>
      <c r="AZ853" s="17"/>
      <c r="BA853" s="17"/>
      <c r="BB853" s="17"/>
      <c r="BC853" s="17"/>
      <c r="BD853" s="17"/>
      <c r="BE853" s="17"/>
      <c r="BF853" s="17"/>
      <c r="BG853" s="17"/>
      <c r="BH853" s="17"/>
      <c r="BI853" s="17"/>
      <c r="BJ853" s="26"/>
      <c r="BK853" s="17"/>
      <c r="BL853" s="17"/>
      <c r="BM853" s="17"/>
      <c r="BN853" s="17"/>
      <c r="BO853" s="17"/>
      <c r="BP853" s="17"/>
      <c r="BQ853" s="17"/>
      <c r="BR853" s="17"/>
      <c r="BS853" s="17"/>
      <c r="BT853" s="17"/>
      <c r="BU853" s="17"/>
      <c r="BV853" s="17"/>
      <c r="BW853" s="17"/>
      <c r="BX853" s="26"/>
      <c r="BY853" s="26"/>
      <c r="BZ853" s="26"/>
      <c r="CA853" s="26"/>
      <c r="CB853" s="26"/>
      <c r="CC853" s="17"/>
      <c r="CD853" s="17"/>
      <c r="CE853" s="17"/>
      <c r="CF853" s="17"/>
      <c r="CG853" s="17"/>
      <c r="CH853" s="17"/>
      <c r="CI853" s="17"/>
      <c r="CJ853" s="26"/>
      <c r="CK853" s="17"/>
      <c r="CL853" s="17"/>
      <c r="CM853" s="17"/>
      <c r="CN853" s="17"/>
      <c r="CO853" s="17"/>
      <c r="CP853" s="17"/>
      <c r="CQ853" s="17"/>
      <c r="CR853" s="17"/>
      <c r="CS853" s="17"/>
      <c r="CT853" s="17"/>
      <c r="CU853" s="17"/>
      <c r="CV853" s="17"/>
      <c r="CW853" s="17"/>
      <c r="CX853" s="17"/>
      <c r="CY853" s="26"/>
      <c r="CZ853" s="26"/>
      <c r="DA853" s="26"/>
      <c r="DB853" s="17"/>
      <c r="DC853" s="17"/>
      <c r="DD853" s="17"/>
      <c r="DE853" s="17"/>
      <c r="DF853" s="17"/>
      <c r="DG853" s="17"/>
      <c r="DH853" s="26"/>
      <c r="DI853" s="17"/>
      <c r="DJ853" s="17"/>
      <c r="DK853" s="17"/>
      <c r="DL853" s="17"/>
      <c r="DM853" s="17">
        <v>10.9</v>
      </c>
      <c r="DN853" s="17">
        <v>10.9</v>
      </c>
      <c r="DO853" s="17">
        <v>10.91</v>
      </c>
      <c r="DP853" s="17">
        <v>10.91</v>
      </c>
      <c r="DQ853" s="17">
        <v>10.94</v>
      </c>
      <c r="DR853" s="17">
        <v>10.92</v>
      </c>
      <c r="DS853" s="17">
        <v>10.93</v>
      </c>
      <c r="DT853" s="17">
        <v>10.94</v>
      </c>
      <c r="DU853" s="17">
        <v>10.94</v>
      </c>
      <c r="DV853" s="17">
        <v>10.94</v>
      </c>
      <c r="DW853" s="17">
        <v>10.92</v>
      </c>
      <c r="DX853" s="17">
        <v>10.91</v>
      </c>
      <c r="DY853" s="17">
        <v>10.91</v>
      </c>
      <c r="DZ853" s="17">
        <v>10.91</v>
      </c>
      <c r="EA853" s="17">
        <v>10.9</v>
      </c>
      <c r="EB853" s="17">
        <v>10.89</v>
      </c>
      <c r="EC853" s="17">
        <v>10.9</v>
      </c>
      <c r="ED853" s="17">
        <v>10.91</v>
      </c>
      <c r="EE853" s="17">
        <v>10.9</v>
      </c>
      <c r="EF853" s="17">
        <v>10.88</v>
      </c>
      <c r="EG853" s="17">
        <v>10.88</v>
      </c>
      <c r="EH853" s="17">
        <v>10.88</v>
      </c>
      <c r="EI853" s="17">
        <v>10.89</v>
      </c>
      <c r="EJ853" s="17">
        <v>10.89</v>
      </c>
      <c r="EK853" s="17">
        <v>10.89</v>
      </c>
      <c r="EL853" s="17">
        <v>10.9</v>
      </c>
      <c r="EM853" s="17">
        <v>10.89</v>
      </c>
      <c r="EN853" s="17">
        <v>10.88</v>
      </c>
      <c r="EO853" s="17">
        <v>10.88</v>
      </c>
      <c r="EP853" s="17">
        <v>10.89</v>
      </c>
      <c r="EQ853" s="17">
        <v>10.9</v>
      </c>
      <c r="ER853" s="17">
        <v>10.89</v>
      </c>
      <c r="ES853" s="17">
        <v>10.89</v>
      </c>
      <c r="ET853" s="17">
        <v>10.89</v>
      </c>
      <c r="EU853" s="17">
        <v>10.89</v>
      </c>
      <c r="EV853" s="17">
        <v>10.9</v>
      </c>
      <c r="EW853" s="17">
        <v>10.91</v>
      </c>
      <c r="EX853" s="17">
        <v>10.92</v>
      </c>
      <c r="EY853" s="17">
        <v>10.91</v>
      </c>
      <c r="EZ853" s="17">
        <v>10.91</v>
      </c>
      <c r="FA853" s="17">
        <v>10.91</v>
      </c>
      <c r="FB853" s="17">
        <v>10.91</v>
      </c>
      <c r="FC853" s="17">
        <v>10.91</v>
      </c>
      <c r="FD853" s="17">
        <v>10.91</v>
      </c>
      <c r="FE853" s="17">
        <v>10.9</v>
      </c>
      <c r="FF853" s="17">
        <v>10.9</v>
      </c>
      <c r="FG853" s="17">
        <v>10.9</v>
      </c>
      <c r="FH853" s="17">
        <v>10.91</v>
      </c>
      <c r="FI853" s="17">
        <v>10.9</v>
      </c>
      <c r="FJ853" s="17">
        <v>10.91</v>
      </c>
      <c r="FK853" s="17">
        <v>10.91</v>
      </c>
      <c r="FL853" s="17">
        <v>10.93</v>
      </c>
      <c r="FM853" s="17">
        <v>10.94</v>
      </c>
      <c r="FN853" s="17">
        <v>10.95</v>
      </c>
      <c r="FO853" s="17">
        <v>10.95</v>
      </c>
      <c r="FP853" s="17">
        <v>10.93</v>
      </c>
      <c r="FQ853" s="17">
        <v>10.95</v>
      </c>
      <c r="FR853" s="17">
        <v>10.94</v>
      </c>
      <c r="FS853" s="17">
        <v>10.93</v>
      </c>
      <c r="FT853" s="17">
        <v>10.93</v>
      </c>
      <c r="FU853" s="17">
        <v>10.92</v>
      </c>
      <c r="FV853" s="17">
        <v>10.92</v>
      </c>
      <c r="FW853" s="17">
        <v>10.92</v>
      </c>
      <c r="FX853" s="17">
        <v>10.92</v>
      </c>
      <c r="FY853" s="17">
        <v>10.91</v>
      </c>
      <c r="FZ853" s="17">
        <v>10.92</v>
      </c>
      <c r="GA853" s="17">
        <v>10.93</v>
      </c>
      <c r="GB853" s="17">
        <v>10.94</v>
      </c>
      <c r="GC853" s="17">
        <v>10.93</v>
      </c>
      <c r="GD853" s="17">
        <v>10.93</v>
      </c>
      <c r="GE853" s="17">
        <v>10.92</v>
      </c>
      <c r="GF853" s="17">
        <v>10.93</v>
      </c>
      <c r="GG853" s="17">
        <v>10.93</v>
      </c>
      <c r="GH853" s="17">
        <v>10.91</v>
      </c>
      <c r="GI853" s="17">
        <v>10.9</v>
      </c>
      <c r="GJ853" s="17">
        <v>10.9</v>
      </c>
      <c r="GK853" s="17">
        <v>10.89</v>
      </c>
      <c r="GL853" s="17">
        <v>10.9</v>
      </c>
      <c r="GM853" s="17">
        <v>10.91</v>
      </c>
      <c r="GN853" s="17">
        <v>10.89</v>
      </c>
      <c r="GO853" s="17">
        <v>10.9</v>
      </c>
      <c r="GP853" s="17">
        <v>10.9</v>
      </c>
      <c r="GQ853" s="17">
        <v>10.9</v>
      </c>
      <c r="GR853" s="17">
        <v>10.89</v>
      </c>
      <c r="GS853" s="17">
        <v>10.92</v>
      </c>
      <c r="GT853" s="17">
        <v>10.91</v>
      </c>
      <c r="GU853" s="17">
        <v>10.91</v>
      </c>
      <c r="GV853" s="17">
        <v>10.89</v>
      </c>
      <c r="GW853" s="17">
        <v>10.89</v>
      </c>
      <c r="GX853" s="17">
        <v>10.89</v>
      </c>
      <c r="GY853" s="17">
        <v>10.89</v>
      </c>
      <c r="GZ853" s="17">
        <v>10.89</v>
      </c>
      <c r="HA853" s="17">
        <v>10.9</v>
      </c>
      <c r="HB853" s="17">
        <v>10.89</v>
      </c>
      <c r="HC853" s="17">
        <v>10.9</v>
      </c>
      <c r="HD853" s="17">
        <v>10.89</v>
      </c>
      <c r="HE853" s="17">
        <v>10.89</v>
      </c>
      <c r="HF853" s="17">
        <v>10.9</v>
      </c>
      <c r="HG853" s="17">
        <v>10.88</v>
      </c>
      <c r="HH853" s="17">
        <v>10.88</v>
      </c>
      <c r="HI853" s="17">
        <v>10.87</v>
      </c>
      <c r="HJ853" s="17">
        <v>10.86</v>
      </c>
      <c r="HK853" s="17">
        <v>10.86</v>
      </c>
      <c r="HL853" s="17">
        <v>10.87</v>
      </c>
      <c r="HM853" s="17">
        <v>10.85</v>
      </c>
      <c r="HN853" s="17">
        <v>10.85</v>
      </c>
      <c r="HO853" s="17">
        <v>10.84</v>
      </c>
      <c r="HP853" s="17">
        <v>10.84</v>
      </c>
      <c r="HQ853" s="17">
        <v>10.84</v>
      </c>
      <c r="HR853" s="17">
        <v>10.85</v>
      </c>
      <c r="HS853" s="17">
        <v>10.88</v>
      </c>
      <c r="HT853" s="17">
        <v>10.88</v>
      </c>
      <c r="HU853" s="17">
        <v>10.91</v>
      </c>
      <c r="HV853" s="17">
        <v>10.91</v>
      </c>
      <c r="HW853" s="17">
        <v>10.9</v>
      </c>
      <c r="HX853" s="17">
        <v>10.9</v>
      </c>
      <c r="HY853" s="17">
        <v>10.88</v>
      </c>
      <c r="HZ853" s="17">
        <v>10.89</v>
      </c>
      <c r="IA853" s="17">
        <v>10.88</v>
      </c>
      <c r="IB853" s="17">
        <v>10.88</v>
      </c>
      <c r="IC853" s="17">
        <v>10.89</v>
      </c>
      <c r="ID853" s="17">
        <v>10.89</v>
      </c>
      <c r="IE853" s="17">
        <v>10.83</v>
      </c>
      <c r="IF853" s="17">
        <v>10.85</v>
      </c>
      <c r="IG853" s="17">
        <v>10.86</v>
      </c>
      <c r="IH853" s="17">
        <v>10.86</v>
      </c>
      <c r="II853" s="17">
        <v>10.91</v>
      </c>
      <c r="IJ853" s="17">
        <v>10.91</v>
      </c>
      <c r="IK853" s="17">
        <v>10.92</v>
      </c>
      <c r="IL853" s="17">
        <v>10.95</v>
      </c>
      <c r="IM853" s="17">
        <v>10.94</v>
      </c>
      <c r="IN853" s="17">
        <v>10.92</v>
      </c>
      <c r="IO853" s="17">
        <v>10.93</v>
      </c>
      <c r="IP853" s="17">
        <v>10.94</v>
      </c>
      <c r="IQ853" s="17">
        <v>10.94</v>
      </c>
      <c r="IR853" s="17">
        <v>10.94</v>
      </c>
      <c r="IS853" s="17">
        <v>10.94</v>
      </c>
      <c r="IT853" s="17">
        <v>10.94</v>
      </c>
      <c r="IU853" s="17">
        <v>10.94</v>
      </c>
      <c r="IV853" s="17">
        <v>10.95</v>
      </c>
      <c r="IW853" s="17">
        <v>10.94</v>
      </c>
      <c r="IX853" s="17">
        <v>10.94</v>
      </c>
      <c r="IY853" s="17">
        <v>10.94</v>
      </c>
    </row>
    <row r="854" spans="1:259" x14ac:dyDescent="0.15">
      <c r="A854" s="17" t="s">
        <v>796</v>
      </c>
      <c r="B854" s="17" t="s">
        <v>797</v>
      </c>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c r="AA854" s="26"/>
      <c r="AB854" s="17"/>
      <c r="AC854" s="26"/>
      <c r="AD854" s="26"/>
      <c r="AE854" s="17"/>
      <c r="AF854" s="17"/>
      <c r="AG854" s="17"/>
      <c r="AH854" s="17"/>
      <c r="AI854" s="17"/>
      <c r="AJ854" s="17"/>
      <c r="AK854" s="17"/>
      <c r="AL854" s="17"/>
      <c r="AM854" s="17"/>
      <c r="AN854" s="17"/>
      <c r="AO854" s="17"/>
      <c r="AP854" s="17"/>
      <c r="AQ854" s="17"/>
      <c r="AR854" s="17"/>
      <c r="AS854" s="17"/>
      <c r="AT854" s="17"/>
      <c r="AU854" s="17"/>
      <c r="AV854" s="17"/>
      <c r="AW854" s="17"/>
      <c r="AX854" s="17"/>
      <c r="AY854" s="17"/>
      <c r="AZ854" s="17"/>
      <c r="BA854" s="17"/>
      <c r="BB854" s="17"/>
      <c r="BC854" s="17"/>
      <c r="BD854" s="17"/>
      <c r="BE854" s="17"/>
      <c r="BF854" s="17"/>
      <c r="BG854" s="17"/>
      <c r="BH854" s="17"/>
      <c r="BI854" s="17"/>
      <c r="BJ854" s="26"/>
      <c r="BK854" s="17"/>
      <c r="BL854" s="17"/>
      <c r="BM854" s="17"/>
      <c r="BN854" s="17"/>
      <c r="BO854" s="17"/>
      <c r="BP854" s="17"/>
      <c r="BQ854" s="17"/>
      <c r="BR854" s="17"/>
      <c r="BS854" s="17"/>
      <c r="BT854" s="17"/>
      <c r="BU854" s="17"/>
      <c r="BV854" s="17"/>
      <c r="BW854" s="17"/>
      <c r="BX854" s="26"/>
      <c r="BY854" s="26"/>
      <c r="BZ854" s="26"/>
      <c r="CA854" s="26"/>
      <c r="CB854" s="26"/>
      <c r="CC854" s="17"/>
      <c r="CD854" s="17"/>
      <c r="CE854" s="17"/>
      <c r="CF854" s="17"/>
      <c r="CG854" s="17"/>
      <c r="CH854" s="17"/>
      <c r="CI854" s="17"/>
      <c r="CJ854" s="26"/>
      <c r="CK854" s="17"/>
      <c r="CL854" s="17"/>
      <c r="CM854" s="17"/>
      <c r="CN854" s="17"/>
      <c r="CO854" s="17"/>
      <c r="CP854" s="17"/>
      <c r="CQ854" s="17"/>
      <c r="CR854" s="17"/>
      <c r="CS854" s="17"/>
      <c r="CT854" s="17"/>
      <c r="CU854" s="17"/>
      <c r="CV854" s="17"/>
      <c r="CW854" s="17"/>
      <c r="CX854" s="17"/>
      <c r="CY854" s="26"/>
      <c r="CZ854" s="26"/>
      <c r="DA854" s="26"/>
      <c r="DB854" s="17"/>
      <c r="DC854" s="17"/>
      <c r="DD854" s="17"/>
      <c r="DE854" s="17"/>
      <c r="DF854" s="17"/>
      <c r="DG854" s="17"/>
      <c r="DH854" s="26"/>
      <c r="DI854" s="17"/>
      <c r="DJ854" s="17"/>
      <c r="DK854" s="17"/>
      <c r="DL854" s="17"/>
      <c r="DM854" s="17">
        <v>26.6</v>
      </c>
      <c r="DN854" s="17">
        <v>26.6</v>
      </c>
      <c r="DO854" s="17">
        <v>26.62</v>
      </c>
      <c r="DP854" s="17">
        <v>26.62</v>
      </c>
      <c r="DQ854" s="17">
        <v>26.62</v>
      </c>
      <c r="DR854" s="17">
        <v>26.61</v>
      </c>
      <c r="DS854" s="17">
        <v>26.58</v>
      </c>
      <c r="DT854" s="17">
        <v>26.6</v>
      </c>
      <c r="DU854" s="17">
        <v>26.6</v>
      </c>
      <c r="DV854" s="17">
        <v>26.6</v>
      </c>
      <c r="DW854" s="17">
        <v>26.6</v>
      </c>
      <c r="DX854" s="17">
        <v>26.59</v>
      </c>
      <c r="DY854" s="17">
        <v>26.59</v>
      </c>
      <c r="DZ854" s="17">
        <v>26.57</v>
      </c>
      <c r="EA854" s="17">
        <v>26.52</v>
      </c>
      <c r="EB854" s="17">
        <v>26.5</v>
      </c>
      <c r="EC854" s="17">
        <v>26.52</v>
      </c>
      <c r="ED854" s="17">
        <v>26.52</v>
      </c>
      <c r="EE854" s="17">
        <v>26.61</v>
      </c>
      <c r="EF854" s="17">
        <v>26.62</v>
      </c>
      <c r="EG854" s="17">
        <v>26.58</v>
      </c>
      <c r="EH854" s="17">
        <v>26.58</v>
      </c>
      <c r="EI854" s="17">
        <v>26.58</v>
      </c>
      <c r="EJ854" s="17">
        <v>26.56</v>
      </c>
      <c r="EK854" s="17">
        <v>26.57</v>
      </c>
      <c r="EL854" s="17">
        <v>26.57</v>
      </c>
      <c r="EM854" s="17">
        <v>26.58</v>
      </c>
      <c r="EN854" s="17">
        <v>26.58</v>
      </c>
      <c r="EO854" s="17">
        <v>26.58</v>
      </c>
      <c r="EP854" s="17">
        <v>26.57</v>
      </c>
      <c r="EQ854" s="17">
        <v>26.58</v>
      </c>
      <c r="ER854" s="17">
        <v>26.6</v>
      </c>
      <c r="ES854" s="17">
        <v>26.6</v>
      </c>
      <c r="ET854" s="17">
        <v>26.59</v>
      </c>
      <c r="EU854" s="17">
        <v>26.62</v>
      </c>
      <c r="EV854" s="17">
        <v>26.64</v>
      </c>
      <c r="EW854" s="17">
        <v>26.66</v>
      </c>
      <c r="EX854" s="17">
        <v>26.66</v>
      </c>
      <c r="EY854" s="17">
        <v>26.68</v>
      </c>
      <c r="EZ854" s="17">
        <v>26.68</v>
      </c>
      <c r="FA854" s="17">
        <v>26.68</v>
      </c>
      <c r="FB854" s="17">
        <v>26.65</v>
      </c>
      <c r="FC854" s="17">
        <v>26.64</v>
      </c>
      <c r="FD854" s="17">
        <v>26.63</v>
      </c>
      <c r="FE854" s="17">
        <v>26.69</v>
      </c>
      <c r="FF854" s="17">
        <v>26.71</v>
      </c>
      <c r="FG854" s="17">
        <v>26.75</v>
      </c>
      <c r="FH854" s="17">
        <v>26.79</v>
      </c>
      <c r="FI854" s="17">
        <v>26.78</v>
      </c>
      <c r="FJ854" s="17">
        <v>26.82</v>
      </c>
      <c r="FK854" s="17">
        <v>26.88</v>
      </c>
      <c r="FL854" s="17">
        <v>26.89</v>
      </c>
      <c r="FM854" s="17">
        <v>26.85</v>
      </c>
      <c r="FN854" s="17">
        <v>26.82</v>
      </c>
      <c r="FO854" s="17">
        <v>26.86</v>
      </c>
      <c r="FP854" s="17">
        <v>26.87</v>
      </c>
      <c r="FQ854" s="17">
        <v>26.85</v>
      </c>
      <c r="FR854" s="17">
        <v>26.87</v>
      </c>
      <c r="FS854" s="17">
        <v>26.87</v>
      </c>
      <c r="FT854" s="17">
        <v>26.85</v>
      </c>
      <c r="FU854" s="17">
        <v>26.84</v>
      </c>
      <c r="FV854" s="17">
        <v>26.85</v>
      </c>
      <c r="FW854" s="17">
        <v>26.85</v>
      </c>
      <c r="FX854" s="17">
        <v>26.86</v>
      </c>
      <c r="FY854" s="17">
        <v>26.93</v>
      </c>
      <c r="FZ854" s="17">
        <v>26.93</v>
      </c>
      <c r="GA854" s="17">
        <v>26.94</v>
      </c>
      <c r="GB854" s="17">
        <v>26.96</v>
      </c>
      <c r="GC854" s="17">
        <v>26.94</v>
      </c>
      <c r="GD854" s="17">
        <v>26.94</v>
      </c>
      <c r="GE854" s="17">
        <v>26.94</v>
      </c>
      <c r="GF854" s="17">
        <v>26.93</v>
      </c>
      <c r="GG854" s="17">
        <v>26.86</v>
      </c>
      <c r="GH854" s="17">
        <v>26.83</v>
      </c>
      <c r="GI854" s="17">
        <v>26.84</v>
      </c>
      <c r="GJ854" s="17">
        <v>26.82</v>
      </c>
      <c r="GK854" s="17">
        <v>26.82</v>
      </c>
      <c r="GL854" s="17">
        <v>26.83</v>
      </c>
      <c r="GM854" s="17">
        <v>26.8</v>
      </c>
      <c r="GN854" s="17">
        <v>26.78</v>
      </c>
      <c r="GO854" s="17">
        <v>26.76</v>
      </c>
      <c r="GP854" s="17">
        <v>26.78</v>
      </c>
      <c r="GQ854" s="17">
        <v>26.82</v>
      </c>
      <c r="GR854" s="17">
        <v>26.82</v>
      </c>
      <c r="GS854" s="17">
        <v>26.86</v>
      </c>
      <c r="GT854" s="17">
        <v>26.9</v>
      </c>
      <c r="GU854" s="17">
        <v>26.9</v>
      </c>
      <c r="GV854" s="17">
        <v>26.86</v>
      </c>
      <c r="GW854" s="17">
        <v>26.85</v>
      </c>
      <c r="GX854" s="17">
        <v>26.83</v>
      </c>
      <c r="GY854" s="17">
        <v>26.82</v>
      </c>
      <c r="GZ854" s="17">
        <v>26.83</v>
      </c>
      <c r="HA854" s="17">
        <v>26.82</v>
      </c>
      <c r="HB854" s="17">
        <v>26.82</v>
      </c>
      <c r="HC854" s="17">
        <v>26.81</v>
      </c>
      <c r="HD854" s="17">
        <v>26.82</v>
      </c>
      <c r="HE854" s="17">
        <v>26.84</v>
      </c>
      <c r="HF854" s="17">
        <v>26.85</v>
      </c>
      <c r="HG854" s="17">
        <v>26.86</v>
      </c>
      <c r="HH854" s="17">
        <v>26.82</v>
      </c>
      <c r="HI854" s="17">
        <v>26.79</v>
      </c>
      <c r="HJ854" s="17">
        <v>26.78</v>
      </c>
      <c r="HK854" s="17">
        <v>26.76</v>
      </c>
      <c r="HL854" s="17">
        <v>26.65</v>
      </c>
      <c r="HM854" s="17">
        <v>26.71</v>
      </c>
      <c r="HN854" s="17">
        <v>26.77</v>
      </c>
      <c r="HO854" s="17">
        <v>26.72</v>
      </c>
      <c r="HP854" s="17">
        <v>26.72</v>
      </c>
      <c r="HQ854" s="17">
        <v>26.72</v>
      </c>
      <c r="HR854" s="17">
        <v>26.71</v>
      </c>
      <c r="HS854" s="17">
        <v>26.68</v>
      </c>
      <c r="HT854" s="17">
        <v>26.74</v>
      </c>
      <c r="HU854" s="17">
        <v>26.74</v>
      </c>
      <c r="HV854" s="17">
        <v>26.76</v>
      </c>
      <c r="HW854" s="17">
        <v>26.79</v>
      </c>
      <c r="HX854" s="17">
        <v>26.77</v>
      </c>
      <c r="HY854" s="17">
        <v>26.78</v>
      </c>
      <c r="HZ854" s="17">
        <v>26.77</v>
      </c>
      <c r="IA854" s="17">
        <v>26.68</v>
      </c>
      <c r="IB854" s="17">
        <v>26.65</v>
      </c>
      <c r="IC854" s="17">
        <v>26.61</v>
      </c>
      <c r="ID854" s="17">
        <v>26.57</v>
      </c>
      <c r="IE854" s="17">
        <v>26.56</v>
      </c>
      <c r="IF854" s="17">
        <v>26.54</v>
      </c>
      <c r="IG854" s="17">
        <v>26.61</v>
      </c>
      <c r="IH854" s="17">
        <v>26.6</v>
      </c>
      <c r="II854" s="17">
        <v>26.58</v>
      </c>
      <c r="IJ854" s="17">
        <v>26.61</v>
      </c>
      <c r="IK854" s="17">
        <v>26.6</v>
      </c>
      <c r="IL854" s="17">
        <v>26.64</v>
      </c>
      <c r="IM854" s="17">
        <v>26.66</v>
      </c>
      <c r="IN854" s="17">
        <v>26.67</v>
      </c>
      <c r="IO854" s="17">
        <v>26.7</v>
      </c>
      <c r="IP854" s="17">
        <v>26.66</v>
      </c>
      <c r="IQ854" s="17">
        <v>26.64</v>
      </c>
      <c r="IR854" s="17">
        <v>26.62</v>
      </c>
      <c r="IS854" s="17">
        <v>26.61</v>
      </c>
      <c r="IT854" s="17">
        <v>26.61</v>
      </c>
      <c r="IU854" s="17">
        <v>26.6</v>
      </c>
      <c r="IV854" s="17">
        <v>26.6</v>
      </c>
      <c r="IW854" s="17">
        <v>26.62</v>
      </c>
      <c r="IX854" s="17">
        <v>26.6</v>
      </c>
      <c r="IY854" s="17">
        <v>26.62</v>
      </c>
    </row>
    <row r="855" spans="1:259" x14ac:dyDescent="0.15">
      <c r="A855" s="17" t="s">
        <v>2758</v>
      </c>
      <c r="B855" s="17" t="s">
        <v>2759</v>
      </c>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c r="AA855" s="26"/>
      <c r="AB855" s="17"/>
      <c r="AC855" s="26"/>
      <c r="AD855" s="26"/>
      <c r="AE855" s="17"/>
      <c r="AF855" s="17"/>
      <c r="AG855" s="17"/>
      <c r="AH855" s="17"/>
      <c r="AI855" s="17"/>
      <c r="AJ855" s="17"/>
      <c r="AK855" s="17"/>
      <c r="AL855" s="17"/>
      <c r="AM855" s="17"/>
      <c r="AN855" s="17"/>
      <c r="AO855" s="17"/>
      <c r="AP855" s="17"/>
      <c r="AQ855" s="17"/>
      <c r="AR855" s="17"/>
      <c r="AS855" s="17"/>
      <c r="AT855" s="17"/>
      <c r="AU855" s="17"/>
      <c r="AV855" s="17"/>
      <c r="AW855" s="17"/>
      <c r="AX855" s="17"/>
      <c r="AY855" s="17"/>
      <c r="AZ855" s="17"/>
      <c r="BA855" s="17"/>
      <c r="BB855" s="17"/>
      <c r="BC855" s="17"/>
      <c r="BD855" s="17"/>
      <c r="BE855" s="17"/>
      <c r="BF855" s="17"/>
      <c r="BG855" s="17"/>
      <c r="BH855" s="17"/>
      <c r="BI855" s="17"/>
      <c r="BJ855" s="26"/>
      <c r="BK855" s="17"/>
      <c r="BL855" s="17"/>
      <c r="BM855" s="17"/>
      <c r="BN855" s="17"/>
      <c r="BO855" s="17"/>
      <c r="BP855" s="17"/>
      <c r="BQ855" s="17"/>
      <c r="BR855" s="17"/>
      <c r="BS855" s="17"/>
      <c r="BT855" s="17"/>
      <c r="BU855" s="17"/>
      <c r="BV855" s="17"/>
      <c r="BW855" s="17"/>
      <c r="BX855" s="26"/>
      <c r="BY855" s="26"/>
      <c r="BZ855" s="26"/>
      <c r="CA855" s="26"/>
      <c r="CB855" s="26"/>
      <c r="CC855" s="17"/>
      <c r="CD855" s="17"/>
      <c r="CE855" s="17"/>
      <c r="CF855" s="17"/>
      <c r="CG855" s="17"/>
      <c r="CH855" s="17"/>
      <c r="CI855" s="17"/>
      <c r="CJ855" s="26"/>
      <c r="CK855" s="17"/>
      <c r="CL855" s="17"/>
      <c r="CM855" s="17"/>
      <c r="CN855" s="17"/>
      <c r="CO855" s="17"/>
      <c r="CP855" s="17"/>
      <c r="CQ855" s="17"/>
      <c r="CR855" s="17"/>
      <c r="CS855" s="17"/>
      <c r="CT855" s="17"/>
      <c r="CU855" s="17"/>
      <c r="CV855" s="17"/>
      <c r="CW855" s="17"/>
      <c r="CX855" s="17"/>
      <c r="CY855" s="26"/>
      <c r="CZ855" s="26"/>
      <c r="DA855" s="26"/>
      <c r="DB855" s="17"/>
      <c r="DC855" s="17"/>
      <c r="DD855" s="17"/>
      <c r="DE855" s="17"/>
      <c r="DF855" s="17"/>
      <c r="DG855" s="17"/>
      <c r="DH855" s="26"/>
      <c r="DI855" s="17"/>
      <c r="DJ855" s="17"/>
      <c r="DK855" s="17"/>
      <c r="DL855" s="17"/>
      <c r="DM855" s="17">
        <v>7.47</v>
      </c>
      <c r="DN855" s="17">
        <v>7.47</v>
      </c>
      <c r="DO855" s="17">
        <v>7.48</v>
      </c>
      <c r="DP855" s="17">
        <v>7.48</v>
      </c>
      <c r="DQ855" s="17">
        <v>7.43</v>
      </c>
      <c r="DR855" s="17">
        <v>7.38</v>
      </c>
      <c r="DS855" s="17">
        <v>7.41</v>
      </c>
      <c r="DT855" s="17">
        <v>7.4</v>
      </c>
      <c r="DU855" s="17">
        <v>7.33</v>
      </c>
      <c r="DV855" s="17">
        <v>7.38</v>
      </c>
      <c r="DW855" s="17">
        <v>7.37</v>
      </c>
      <c r="DX855" s="17">
        <v>7.39</v>
      </c>
      <c r="DY855" s="17">
        <v>7.39</v>
      </c>
      <c r="DZ855" s="17">
        <v>7.38</v>
      </c>
      <c r="EA855" s="17">
        <v>7.33</v>
      </c>
      <c r="EB855" s="17">
        <v>7.27</v>
      </c>
      <c r="EC855" s="17">
        <v>7.3</v>
      </c>
      <c r="ED855" s="17">
        <v>7.3</v>
      </c>
      <c r="EE855" s="17">
        <v>7.26</v>
      </c>
      <c r="EF855" s="17">
        <v>7.23</v>
      </c>
      <c r="EG855" s="17">
        <v>7.23</v>
      </c>
      <c r="EH855" s="17">
        <v>7.26</v>
      </c>
      <c r="EI855" s="17">
        <v>7.29</v>
      </c>
      <c r="EJ855" s="17">
        <v>7.28</v>
      </c>
      <c r="EK855" s="17">
        <v>7.32</v>
      </c>
      <c r="EL855" s="17">
        <v>7.35</v>
      </c>
      <c r="EM855" s="17">
        <v>7.32</v>
      </c>
      <c r="EN855" s="17">
        <v>7.31</v>
      </c>
      <c r="EO855" s="17">
        <v>7.34</v>
      </c>
      <c r="EP855" s="17">
        <v>7.35</v>
      </c>
      <c r="EQ855" s="17">
        <v>7.34</v>
      </c>
      <c r="ER855" s="17">
        <v>7.3</v>
      </c>
      <c r="ES855" s="17">
        <v>7.3</v>
      </c>
      <c r="ET855" s="17">
        <v>7.3</v>
      </c>
      <c r="EU855" s="17">
        <v>7.3</v>
      </c>
      <c r="EV855" s="17">
        <v>7.35</v>
      </c>
      <c r="EW855" s="17">
        <v>7.33</v>
      </c>
      <c r="EX855" s="17">
        <v>7.32</v>
      </c>
      <c r="EY855" s="17">
        <v>7.31</v>
      </c>
      <c r="EZ855" s="17">
        <v>7.35</v>
      </c>
      <c r="FA855" s="17">
        <v>7.35</v>
      </c>
      <c r="FB855" s="17">
        <v>7.36</v>
      </c>
      <c r="FC855" s="17">
        <v>7.35</v>
      </c>
      <c r="FD855" s="17">
        <v>7.34</v>
      </c>
      <c r="FE855" s="17">
        <v>7.33</v>
      </c>
      <c r="FF855" s="17">
        <v>7.33</v>
      </c>
      <c r="FG855" s="17">
        <v>7.34</v>
      </c>
      <c r="FH855" s="17">
        <v>7.35</v>
      </c>
      <c r="FI855" s="17">
        <v>7.38</v>
      </c>
      <c r="FJ855" s="17">
        <v>7.37</v>
      </c>
      <c r="FK855" s="17">
        <v>7.36</v>
      </c>
      <c r="FL855" s="17">
        <v>7.37</v>
      </c>
      <c r="FM855" s="17">
        <v>7.36</v>
      </c>
      <c r="FN855" s="17">
        <v>7.37</v>
      </c>
      <c r="FO855" s="17">
        <v>7.36</v>
      </c>
      <c r="FP855" s="17">
        <v>7.39</v>
      </c>
      <c r="FQ855" s="17">
        <v>7.38</v>
      </c>
      <c r="FR855" s="17">
        <v>7.37</v>
      </c>
      <c r="FS855" s="17">
        <v>7.33</v>
      </c>
      <c r="FT855" s="17">
        <v>7.25</v>
      </c>
      <c r="FU855" s="17">
        <v>7.29</v>
      </c>
      <c r="FV855" s="17">
        <v>7.2</v>
      </c>
      <c r="FW855" s="17">
        <v>7.18</v>
      </c>
      <c r="FX855" s="17">
        <v>7.22</v>
      </c>
      <c r="FY855" s="17">
        <v>7.27</v>
      </c>
      <c r="FZ855" s="17">
        <v>7.21</v>
      </c>
      <c r="GA855" s="17">
        <v>7.2</v>
      </c>
      <c r="GB855" s="17">
        <v>7.21</v>
      </c>
      <c r="GC855" s="17">
        <v>7.2</v>
      </c>
      <c r="GD855" s="17">
        <v>7.15</v>
      </c>
      <c r="GE855" s="17">
        <v>7.15</v>
      </c>
      <c r="GF855" s="17">
        <v>7.15</v>
      </c>
      <c r="GG855" s="17">
        <v>7.15</v>
      </c>
      <c r="GH855" s="17">
        <v>7.16</v>
      </c>
      <c r="GI855" s="17">
        <v>7.18</v>
      </c>
      <c r="GJ855" s="17">
        <v>7.21</v>
      </c>
      <c r="GK855" s="17">
        <v>7.17</v>
      </c>
      <c r="GL855" s="17">
        <v>7.15</v>
      </c>
      <c r="GM855" s="17">
        <v>7.12</v>
      </c>
      <c r="GN855" s="17">
        <v>7.11</v>
      </c>
      <c r="GO855" s="17">
        <v>7.1</v>
      </c>
      <c r="GP855" s="17">
        <v>7.11</v>
      </c>
      <c r="GQ855" s="17">
        <v>7.14</v>
      </c>
      <c r="GR855" s="17">
        <v>7.18</v>
      </c>
      <c r="GS855" s="17">
        <v>7.17</v>
      </c>
      <c r="GT855" s="17">
        <v>7.14</v>
      </c>
      <c r="GU855" s="17">
        <v>7.13</v>
      </c>
      <c r="GV855" s="17">
        <v>7.13</v>
      </c>
      <c r="GW855" s="17">
        <v>7.14</v>
      </c>
      <c r="GX855" s="17">
        <v>7.13</v>
      </c>
      <c r="GY855" s="17">
        <v>7.12</v>
      </c>
      <c r="GZ855" s="17">
        <v>7.12</v>
      </c>
      <c r="HA855" s="17">
        <v>7.1</v>
      </c>
      <c r="HB855" s="17">
        <v>7.09</v>
      </c>
      <c r="HC855" s="17">
        <v>7.1</v>
      </c>
      <c r="HD855" s="17">
        <v>7.12</v>
      </c>
      <c r="HE855" s="17">
        <v>7.13</v>
      </c>
      <c r="HF855" s="17">
        <v>7.14</v>
      </c>
      <c r="HG855" s="17">
        <v>7.13</v>
      </c>
      <c r="HH855" s="17">
        <v>7.11</v>
      </c>
      <c r="HI855" s="17">
        <v>7.12</v>
      </c>
      <c r="HJ855" s="17">
        <v>7.13</v>
      </c>
      <c r="HK855" s="17">
        <v>7.12</v>
      </c>
      <c r="HL855" s="17">
        <v>7.09</v>
      </c>
      <c r="HM855" s="17">
        <v>7.09</v>
      </c>
      <c r="HN855" s="17">
        <v>7.07</v>
      </c>
      <c r="HO855" s="17">
        <v>7.07</v>
      </c>
      <c r="HP855" s="17">
        <v>7.05</v>
      </c>
      <c r="HQ855" s="17">
        <v>7.07</v>
      </c>
      <c r="HR855" s="17">
        <v>7.07</v>
      </c>
      <c r="HS855" s="17">
        <v>7.06</v>
      </c>
      <c r="HT855" s="17">
        <v>7.07</v>
      </c>
      <c r="HU855" s="17">
        <v>7.06</v>
      </c>
      <c r="HV855" s="17">
        <v>7.08</v>
      </c>
      <c r="HW855" s="17">
        <v>7.1</v>
      </c>
      <c r="HX855" s="17">
        <v>7.13</v>
      </c>
      <c r="HY855" s="17">
        <v>7.15</v>
      </c>
      <c r="HZ855" s="17">
        <v>7.14</v>
      </c>
      <c r="IA855" s="17">
        <v>7.13</v>
      </c>
      <c r="IB855" s="17">
        <v>7.11</v>
      </c>
      <c r="IC855" s="17">
        <v>7.1</v>
      </c>
      <c r="ID855" s="17">
        <v>7.1</v>
      </c>
      <c r="IE855" s="17">
        <v>7.08</v>
      </c>
      <c r="IF855" s="17">
        <v>7.05</v>
      </c>
      <c r="IG855" s="17">
        <v>7.06</v>
      </c>
      <c r="IH855" s="17">
        <v>7.07</v>
      </c>
      <c r="II855" s="17">
        <v>7.06</v>
      </c>
      <c r="IJ855" s="17">
        <v>7.06</v>
      </c>
      <c r="IK855" s="17">
        <v>7.07</v>
      </c>
      <c r="IL855" s="17">
        <v>7.08</v>
      </c>
      <c r="IM855" s="17">
        <v>7.09</v>
      </c>
      <c r="IN855" s="17">
        <v>7.08</v>
      </c>
      <c r="IO855" s="17">
        <v>7.08</v>
      </c>
      <c r="IP855" s="17">
        <v>7.08</v>
      </c>
      <c r="IQ855" s="17">
        <v>7.08</v>
      </c>
      <c r="IR855" s="17">
        <v>7.08</v>
      </c>
      <c r="IS855" s="17">
        <v>7.08</v>
      </c>
      <c r="IT855" s="17">
        <v>7.08</v>
      </c>
      <c r="IU855" s="17">
        <v>7.07</v>
      </c>
      <c r="IV855" s="17">
        <v>7.09</v>
      </c>
      <c r="IW855" s="17">
        <v>7.12</v>
      </c>
      <c r="IX855" s="17">
        <v>7.15</v>
      </c>
      <c r="IY855" s="17">
        <v>7.15</v>
      </c>
    </row>
    <row r="856" spans="1:259" x14ac:dyDescent="0.15">
      <c r="A856" s="17" t="s">
        <v>2940</v>
      </c>
      <c r="B856" s="17" t="s">
        <v>2941</v>
      </c>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c r="AA856" s="26"/>
      <c r="AB856" s="17"/>
      <c r="AC856" s="26"/>
      <c r="AD856" s="26"/>
      <c r="AE856" s="17"/>
      <c r="AF856" s="17"/>
      <c r="AG856" s="17"/>
      <c r="AH856" s="17"/>
      <c r="AI856" s="17"/>
      <c r="AJ856" s="17"/>
      <c r="AK856" s="17"/>
      <c r="AL856" s="17"/>
      <c r="AM856" s="17"/>
      <c r="AN856" s="17"/>
      <c r="AO856" s="17"/>
      <c r="AP856" s="17"/>
      <c r="AQ856" s="17"/>
      <c r="AR856" s="17"/>
      <c r="AS856" s="17"/>
      <c r="AT856" s="17"/>
      <c r="AU856" s="17"/>
      <c r="AV856" s="17"/>
      <c r="AW856" s="17"/>
      <c r="AX856" s="17"/>
      <c r="AY856" s="17"/>
      <c r="AZ856" s="17"/>
      <c r="BA856" s="17"/>
      <c r="BB856" s="17"/>
      <c r="BC856" s="17"/>
      <c r="BD856" s="17"/>
      <c r="BE856" s="17"/>
      <c r="BF856" s="17"/>
      <c r="BG856" s="17"/>
      <c r="BH856" s="17"/>
      <c r="BI856" s="17"/>
      <c r="BJ856" s="26"/>
      <c r="BK856" s="17"/>
      <c r="BL856" s="17"/>
      <c r="BM856" s="17"/>
      <c r="BN856" s="17"/>
      <c r="BO856" s="17"/>
      <c r="BP856" s="17"/>
      <c r="BQ856" s="17"/>
      <c r="BR856" s="17"/>
      <c r="BS856" s="17"/>
      <c r="BT856" s="17"/>
      <c r="BU856" s="17"/>
      <c r="BV856" s="17"/>
      <c r="BW856" s="17"/>
      <c r="BX856" s="26"/>
      <c r="BY856" s="26"/>
      <c r="BZ856" s="26"/>
      <c r="CA856" s="26"/>
      <c r="CB856" s="26"/>
      <c r="CC856" s="17"/>
      <c r="CD856" s="17"/>
      <c r="CE856" s="17"/>
      <c r="CF856" s="17"/>
      <c r="CG856" s="17"/>
      <c r="CH856" s="17"/>
      <c r="CI856" s="17"/>
      <c r="CJ856" s="26"/>
      <c r="CK856" s="17"/>
      <c r="CL856" s="17"/>
      <c r="CM856" s="17"/>
      <c r="CN856" s="17"/>
      <c r="CO856" s="17"/>
      <c r="CP856" s="17"/>
      <c r="CQ856" s="17"/>
      <c r="CR856" s="17"/>
      <c r="CS856" s="17"/>
      <c r="CT856" s="17"/>
      <c r="CU856" s="17"/>
      <c r="CV856" s="17"/>
      <c r="CW856" s="17"/>
      <c r="CX856" s="17"/>
      <c r="CY856" s="26"/>
      <c r="CZ856" s="26"/>
      <c r="DA856" s="26"/>
      <c r="DB856" s="17"/>
      <c r="DC856" s="17"/>
      <c r="DD856" s="17"/>
      <c r="DE856" s="17"/>
      <c r="DF856" s="17"/>
      <c r="DG856" s="17"/>
      <c r="DH856" s="26"/>
      <c r="DI856" s="17"/>
      <c r="DJ856" s="17"/>
      <c r="DK856" s="17"/>
      <c r="DL856" s="17"/>
      <c r="DM856" s="17">
        <v>14.59</v>
      </c>
      <c r="DN856" s="17">
        <v>14.59</v>
      </c>
      <c r="DO856" s="17">
        <v>14.59</v>
      </c>
      <c r="DP856" s="17">
        <v>14.59</v>
      </c>
      <c r="DQ856" s="17">
        <v>14.59</v>
      </c>
      <c r="DR856" s="17">
        <v>14.59</v>
      </c>
      <c r="DS856" s="17">
        <v>14.59</v>
      </c>
      <c r="DT856" s="17">
        <v>14.59</v>
      </c>
      <c r="DU856" s="17">
        <v>14.59</v>
      </c>
      <c r="DV856" s="17">
        <v>14.59</v>
      </c>
      <c r="DW856" s="17">
        <v>14.59</v>
      </c>
      <c r="DX856" s="17">
        <v>14.59</v>
      </c>
      <c r="DY856" s="17">
        <v>14.59</v>
      </c>
      <c r="DZ856" s="17">
        <v>14.59</v>
      </c>
      <c r="EA856" s="17">
        <v>14.59</v>
      </c>
      <c r="EB856" s="17">
        <v>14.59</v>
      </c>
      <c r="EC856" s="17">
        <v>14.59</v>
      </c>
      <c r="ED856" s="17">
        <v>14.59</v>
      </c>
      <c r="EE856" s="17">
        <v>14.59</v>
      </c>
      <c r="EF856" s="17">
        <v>14.59</v>
      </c>
      <c r="EG856" s="17">
        <v>14.59</v>
      </c>
      <c r="EH856" s="17">
        <v>14.59</v>
      </c>
      <c r="EI856" s="17">
        <v>14.59</v>
      </c>
      <c r="EJ856" s="17">
        <v>14.59</v>
      </c>
      <c r="EK856" s="17">
        <v>14.59</v>
      </c>
      <c r="EL856" s="17">
        <v>14.59</v>
      </c>
      <c r="EM856" s="17">
        <v>14.59</v>
      </c>
      <c r="EN856" s="17">
        <v>14.59</v>
      </c>
      <c r="EO856" s="17">
        <v>14.59</v>
      </c>
      <c r="EP856" s="17">
        <v>14.59</v>
      </c>
      <c r="EQ856" s="17">
        <v>14.59</v>
      </c>
      <c r="ER856" s="17">
        <v>14.59</v>
      </c>
      <c r="ES856" s="17">
        <v>14.59</v>
      </c>
      <c r="ET856" s="17">
        <v>14.59</v>
      </c>
      <c r="EU856" s="17">
        <v>14.59</v>
      </c>
      <c r="EV856" s="17">
        <v>14.59</v>
      </c>
      <c r="EW856" s="17">
        <v>14.59</v>
      </c>
      <c r="EX856" s="17">
        <v>14.59</v>
      </c>
      <c r="EY856" s="17">
        <v>14.59</v>
      </c>
      <c r="EZ856" s="17">
        <v>14.59</v>
      </c>
      <c r="FA856" s="17">
        <v>14.59</v>
      </c>
      <c r="FB856" s="17">
        <v>14.59</v>
      </c>
      <c r="FC856" s="17">
        <v>14.59</v>
      </c>
      <c r="FD856" s="17">
        <v>14.59</v>
      </c>
      <c r="FE856" s="17">
        <v>14.59</v>
      </c>
      <c r="FF856" s="17">
        <v>14.59</v>
      </c>
      <c r="FG856" s="17">
        <v>14.59</v>
      </c>
      <c r="FH856" s="17">
        <v>14.59</v>
      </c>
      <c r="FI856" s="17">
        <v>14.59</v>
      </c>
      <c r="FJ856" s="17">
        <v>14.59</v>
      </c>
      <c r="FK856" s="17">
        <v>14.59</v>
      </c>
      <c r="FL856" s="17">
        <v>14.59</v>
      </c>
      <c r="FM856" s="17">
        <v>14.59</v>
      </c>
      <c r="FN856" s="17">
        <v>14.59</v>
      </c>
      <c r="FO856" s="17">
        <v>14.59</v>
      </c>
      <c r="FP856" s="17">
        <v>14.59</v>
      </c>
      <c r="FQ856" s="17">
        <v>14.59</v>
      </c>
      <c r="FR856" s="17">
        <v>14.59</v>
      </c>
      <c r="FS856" s="17">
        <v>14.59</v>
      </c>
      <c r="FT856" s="17">
        <v>14.59</v>
      </c>
      <c r="FU856" s="17">
        <v>14.59</v>
      </c>
      <c r="FV856" s="17">
        <v>14.59</v>
      </c>
      <c r="FW856" s="17">
        <v>14.59</v>
      </c>
      <c r="FX856" s="17">
        <v>14.59</v>
      </c>
      <c r="FY856" s="17">
        <v>14.59</v>
      </c>
      <c r="FZ856" s="17">
        <v>14.59</v>
      </c>
      <c r="GA856" s="17">
        <v>14.59</v>
      </c>
      <c r="GB856" s="17">
        <v>14.59</v>
      </c>
      <c r="GC856" s="17">
        <v>14.59</v>
      </c>
      <c r="GD856" s="17">
        <v>14.59</v>
      </c>
      <c r="GE856" s="17">
        <v>14.59</v>
      </c>
      <c r="GF856" s="17">
        <v>14.59</v>
      </c>
      <c r="GG856" s="17">
        <v>14.59</v>
      </c>
      <c r="GH856" s="17">
        <v>14.59</v>
      </c>
      <c r="GI856" s="17">
        <v>14.59</v>
      </c>
      <c r="GJ856" s="17">
        <v>14.59</v>
      </c>
      <c r="GK856" s="17">
        <v>14.59</v>
      </c>
      <c r="GL856" s="17">
        <v>14.59</v>
      </c>
      <c r="GM856" s="17">
        <v>14.59</v>
      </c>
      <c r="GN856" s="17">
        <v>14.59</v>
      </c>
      <c r="GO856" s="17">
        <v>14.59</v>
      </c>
      <c r="GP856" s="17">
        <v>14.59</v>
      </c>
      <c r="GQ856" s="17">
        <v>14.59</v>
      </c>
      <c r="GR856" s="17">
        <v>14.59</v>
      </c>
      <c r="GS856" s="17">
        <v>14.59</v>
      </c>
      <c r="GT856" s="17">
        <v>14.59</v>
      </c>
      <c r="GU856" s="17">
        <v>14.59</v>
      </c>
      <c r="GV856" s="17">
        <v>14.59</v>
      </c>
      <c r="GW856" s="17">
        <v>14.59</v>
      </c>
      <c r="GX856" s="17">
        <v>14.59</v>
      </c>
      <c r="GY856" s="17">
        <v>14.59</v>
      </c>
      <c r="GZ856" s="17">
        <v>14.59</v>
      </c>
      <c r="HA856" s="17">
        <v>14.59</v>
      </c>
      <c r="HB856" s="17">
        <v>14.59</v>
      </c>
      <c r="HC856" s="17">
        <v>14.59</v>
      </c>
      <c r="HD856" s="17">
        <v>14.59</v>
      </c>
      <c r="HE856" s="17">
        <v>14.59</v>
      </c>
      <c r="HF856" s="17">
        <v>14.59</v>
      </c>
      <c r="HG856" s="17">
        <v>14.59</v>
      </c>
      <c r="HH856" s="17">
        <v>14.59</v>
      </c>
      <c r="HI856" s="17">
        <v>14.59</v>
      </c>
      <c r="HJ856" s="17">
        <v>14.59</v>
      </c>
      <c r="HK856" s="17">
        <v>14.59</v>
      </c>
      <c r="HL856" s="17">
        <v>14.59</v>
      </c>
      <c r="HM856" s="17">
        <v>14.59</v>
      </c>
      <c r="HN856" s="17">
        <v>14.59</v>
      </c>
      <c r="HO856" s="17">
        <v>14.59</v>
      </c>
      <c r="HP856" s="17">
        <v>14.59</v>
      </c>
      <c r="HQ856" s="17">
        <v>14.59</v>
      </c>
      <c r="HR856" s="17">
        <v>14.59</v>
      </c>
      <c r="HS856" s="17">
        <v>14.59</v>
      </c>
      <c r="HT856" s="17">
        <v>14.59</v>
      </c>
      <c r="HU856" s="17">
        <v>14.59</v>
      </c>
      <c r="HV856" s="17">
        <v>14.59</v>
      </c>
      <c r="HW856" s="17">
        <v>14.59</v>
      </c>
      <c r="HX856" s="17">
        <v>14.59</v>
      </c>
      <c r="HY856" s="17">
        <v>14.59</v>
      </c>
      <c r="HZ856" s="17">
        <v>14.59</v>
      </c>
      <c r="IA856" s="17">
        <v>14.59</v>
      </c>
      <c r="IB856" s="17">
        <v>14.59</v>
      </c>
      <c r="IC856" s="17">
        <v>14.59</v>
      </c>
      <c r="ID856" s="17">
        <v>14.59</v>
      </c>
      <c r="IE856" s="17">
        <v>14.59</v>
      </c>
      <c r="IF856" s="17">
        <v>14.59</v>
      </c>
      <c r="IG856" s="17">
        <v>14.59</v>
      </c>
      <c r="IH856" s="17">
        <v>14.59</v>
      </c>
      <c r="II856" s="17">
        <v>14.59</v>
      </c>
      <c r="IJ856" s="17">
        <v>14.59</v>
      </c>
      <c r="IK856" s="17">
        <v>14.59</v>
      </c>
      <c r="IL856" s="17">
        <v>14.59</v>
      </c>
      <c r="IM856" s="17">
        <v>14.59</v>
      </c>
      <c r="IN856" s="17">
        <v>14.59</v>
      </c>
      <c r="IO856" s="17">
        <v>14.59</v>
      </c>
      <c r="IP856" s="17">
        <v>14.59</v>
      </c>
      <c r="IQ856" s="17">
        <v>14.59</v>
      </c>
      <c r="IR856" s="17">
        <v>14.59</v>
      </c>
      <c r="IS856" s="17">
        <v>14.59</v>
      </c>
      <c r="IT856" s="17">
        <v>14.59</v>
      </c>
      <c r="IU856" s="17">
        <v>14.59</v>
      </c>
      <c r="IV856" s="17">
        <v>14.59</v>
      </c>
      <c r="IW856" s="17">
        <v>14.59</v>
      </c>
      <c r="IX856" s="17">
        <v>14.59</v>
      </c>
      <c r="IY856" s="17">
        <v>14.59</v>
      </c>
    </row>
    <row r="857" spans="1:259" x14ac:dyDescent="0.15">
      <c r="A857" s="17" t="s">
        <v>511</v>
      </c>
      <c r="B857" s="17" t="s">
        <v>512</v>
      </c>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c r="AA857" s="26"/>
      <c r="AB857" s="17"/>
      <c r="AC857" s="26"/>
      <c r="AD857" s="26"/>
      <c r="AE857" s="17"/>
      <c r="AF857" s="17"/>
      <c r="AG857" s="17"/>
      <c r="AH857" s="17"/>
      <c r="AI857" s="17"/>
      <c r="AJ857" s="17"/>
      <c r="AK857" s="17"/>
      <c r="AL857" s="17"/>
      <c r="AM857" s="17"/>
      <c r="AN857" s="17"/>
      <c r="AO857" s="17"/>
      <c r="AP857" s="17"/>
      <c r="AQ857" s="17"/>
      <c r="AR857" s="17"/>
      <c r="AS857" s="17"/>
      <c r="AT857" s="17"/>
      <c r="AU857" s="17"/>
      <c r="AV857" s="17"/>
      <c r="AW857" s="17"/>
      <c r="AX857" s="17"/>
      <c r="AY857" s="17"/>
      <c r="AZ857" s="17"/>
      <c r="BA857" s="17"/>
      <c r="BB857" s="17"/>
      <c r="BC857" s="17"/>
      <c r="BD857" s="17"/>
      <c r="BE857" s="17"/>
      <c r="BF857" s="17"/>
      <c r="BG857" s="17"/>
      <c r="BH857" s="17"/>
      <c r="BI857" s="17"/>
      <c r="BJ857" s="26"/>
      <c r="BK857" s="17"/>
      <c r="BL857" s="17"/>
      <c r="BM857" s="17"/>
      <c r="BN857" s="17"/>
      <c r="BO857" s="17"/>
      <c r="BP857" s="17"/>
      <c r="BQ857" s="17"/>
      <c r="BR857" s="17"/>
      <c r="BS857" s="17"/>
      <c r="BT857" s="17"/>
      <c r="BU857" s="17"/>
      <c r="BV857" s="17"/>
      <c r="BW857" s="17"/>
      <c r="BX857" s="26"/>
      <c r="BY857" s="26"/>
      <c r="BZ857" s="26"/>
      <c r="CA857" s="26"/>
      <c r="CB857" s="26"/>
      <c r="CC857" s="17"/>
      <c r="CD857" s="17"/>
      <c r="CE857" s="17"/>
      <c r="CF857" s="17"/>
      <c r="CG857" s="17"/>
      <c r="CH857" s="17"/>
      <c r="CI857" s="17"/>
      <c r="CJ857" s="26"/>
      <c r="CK857" s="17"/>
      <c r="CL857" s="17"/>
      <c r="CM857" s="17"/>
      <c r="CN857" s="17"/>
      <c r="CO857" s="17"/>
      <c r="CP857" s="17"/>
      <c r="CQ857" s="17"/>
      <c r="CR857" s="17"/>
      <c r="CS857" s="17"/>
      <c r="CT857" s="17"/>
      <c r="CU857" s="17"/>
      <c r="CV857" s="17"/>
      <c r="CW857" s="17"/>
      <c r="CX857" s="17"/>
      <c r="CY857" s="26"/>
      <c r="CZ857" s="26"/>
      <c r="DA857" s="26"/>
      <c r="DB857" s="17"/>
      <c r="DC857" s="17"/>
      <c r="DD857" s="17"/>
      <c r="DE857" s="17"/>
      <c r="DF857" s="17"/>
      <c r="DG857" s="17"/>
      <c r="DH857" s="26"/>
      <c r="DI857" s="17"/>
      <c r="DJ857" s="17"/>
      <c r="DK857" s="17"/>
      <c r="DL857" s="17"/>
      <c r="DM857" s="17">
        <v>7.28</v>
      </c>
      <c r="DN857" s="17">
        <v>7.28</v>
      </c>
      <c r="DO857" s="17">
        <v>7.28</v>
      </c>
      <c r="DP857" s="17">
        <v>7.28</v>
      </c>
      <c r="DQ857" s="17">
        <v>7.29</v>
      </c>
      <c r="DR857" s="17">
        <v>7.28</v>
      </c>
      <c r="DS857" s="17">
        <v>7.28</v>
      </c>
      <c r="DT857" s="17">
        <v>7.28</v>
      </c>
      <c r="DU857" s="17">
        <v>7.29</v>
      </c>
      <c r="DV857" s="17">
        <v>7.29</v>
      </c>
      <c r="DW857" s="17">
        <v>7.29</v>
      </c>
      <c r="DX857" s="17">
        <v>7.29</v>
      </c>
      <c r="DY857" s="17">
        <v>7.29</v>
      </c>
      <c r="DZ857" s="17">
        <v>7.29</v>
      </c>
      <c r="EA857" s="17">
        <v>7.28</v>
      </c>
      <c r="EB857" s="17">
        <v>7.28</v>
      </c>
      <c r="EC857" s="17">
        <v>7.28</v>
      </c>
      <c r="ED857" s="17">
        <v>7.28</v>
      </c>
      <c r="EE857" s="17">
        <v>7.3</v>
      </c>
      <c r="EF857" s="17">
        <v>7.28</v>
      </c>
      <c r="EG857" s="17">
        <v>7.28</v>
      </c>
      <c r="EH857" s="17">
        <v>7.28</v>
      </c>
      <c r="EI857" s="17">
        <v>7.28</v>
      </c>
      <c r="EJ857" s="17">
        <v>7.28</v>
      </c>
      <c r="EK857" s="17">
        <v>7.28</v>
      </c>
      <c r="EL857" s="17">
        <v>7.28</v>
      </c>
      <c r="EM857" s="17">
        <v>7.28</v>
      </c>
      <c r="EN857" s="17">
        <v>7.28</v>
      </c>
      <c r="EO857" s="17">
        <v>7.27</v>
      </c>
      <c r="EP857" s="17">
        <v>7.27</v>
      </c>
      <c r="EQ857" s="17">
        <v>7.27</v>
      </c>
      <c r="ER857" s="17">
        <v>7.26</v>
      </c>
      <c r="ES857" s="17">
        <v>7.26</v>
      </c>
      <c r="ET857" s="17">
        <v>7.26</v>
      </c>
      <c r="EU857" s="17">
        <v>7.26</v>
      </c>
      <c r="EV857" s="17">
        <v>7.27</v>
      </c>
      <c r="EW857" s="17">
        <v>7.26</v>
      </c>
      <c r="EX857" s="17">
        <v>7.26</v>
      </c>
      <c r="EY857" s="17">
        <v>7.26</v>
      </c>
      <c r="EZ857" s="17">
        <v>7.26</v>
      </c>
      <c r="FA857" s="17">
        <v>7.27</v>
      </c>
      <c r="FB857" s="17">
        <v>7.28</v>
      </c>
      <c r="FC857" s="17">
        <v>7.27</v>
      </c>
      <c r="FD857" s="17">
        <v>7.28</v>
      </c>
      <c r="FE857" s="17">
        <v>7.29</v>
      </c>
      <c r="FF857" s="17">
        <v>7.29</v>
      </c>
      <c r="FG857" s="17">
        <v>7.29</v>
      </c>
      <c r="FH857" s="17">
        <v>7.28</v>
      </c>
      <c r="FI857" s="17">
        <v>7.3</v>
      </c>
      <c r="FJ857" s="17">
        <v>7.28</v>
      </c>
      <c r="FK857" s="17">
        <v>7.29</v>
      </c>
      <c r="FL857" s="17">
        <v>7.29</v>
      </c>
      <c r="FM857" s="17">
        <v>7.3</v>
      </c>
      <c r="FN857" s="17">
        <v>7.31</v>
      </c>
      <c r="FO857" s="17">
        <v>7.3</v>
      </c>
      <c r="FP857" s="17">
        <v>7.31</v>
      </c>
      <c r="FQ857" s="17">
        <v>7.3</v>
      </c>
      <c r="FR857" s="17">
        <v>7.3</v>
      </c>
      <c r="FS857" s="17">
        <v>7.31</v>
      </c>
      <c r="FT857" s="17">
        <v>7.32</v>
      </c>
      <c r="FU857" s="17">
        <v>7.31</v>
      </c>
      <c r="FV857" s="17">
        <v>7.3</v>
      </c>
      <c r="FW857" s="17">
        <v>7.32</v>
      </c>
      <c r="FX857" s="17">
        <v>7.31</v>
      </c>
      <c r="FY857" s="17">
        <v>7.32</v>
      </c>
      <c r="FZ857" s="17">
        <v>7.32</v>
      </c>
      <c r="GA857" s="17">
        <v>7.31</v>
      </c>
      <c r="GB857" s="17">
        <v>7.32</v>
      </c>
      <c r="GC857" s="17">
        <v>7.3</v>
      </c>
      <c r="GD857" s="17">
        <v>7.3</v>
      </c>
      <c r="GE857" s="17">
        <v>7.3</v>
      </c>
      <c r="GF857" s="17">
        <v>7.31</v>
      </c>
      <c r="GG857" s="17">
        <v>7.3</v>
      </c>
      <c r="GH857" s="17">
        <v>7.3</v>
      </c>
      <c r="GI857" s="17">
        <v>7.3</v>
      </c>
      <c r="GJ857" s="17">
        <v>7.29</v>
      </c>
      <c r="GK857" s="17">
        <v>7.3</v>
      </c>
      <c r="GL857" s="17">
        <v>7.3</v>
      </c>
      <c r="GM857" s="17">
        <v>7.31</v>
      </c>
      <c r="GN857" s="17">
        <v>7.33</v>
      </c>
      <c r="GO857" s="17">
        <v>7.36</v>
      </c>
      <c r="GP857" s="17">
        <v>7.38</v>
      </c>
      <c r="GQ857" s="17">
        <v>7.41</v>
      </c>
      <c r="GR857" s="17">
        <v>7.41</v>
      </c>
      <c r="GS857" s="17">
        <v>7.41</v>
      </c>
      <c r="GT857" s="17">
        <v>7.41</v>
      </c>
      <c r="GU857" s="17">
        <v>7.4</v>
      </c>
      <c r="GV857" s="17">
        <v>7.41</v>
      </c>
      <c r="GW857" s="17">
        <v>7.39</v>
      </c>
      <c r="GX857" s="17">
        <v>7.39</v>
      </c>
      <c r="GY857" s="17">
        <v>7.38</v>
      </c>
      <c r="GZ857" s="17">
        <v>7.38</v>
      </c>
      <c r="HA857" s="17">
        <v>7.39</v>
      </c>
      <c r="HB857" s="17">
        <v>7.4</v>
      </c>
      <c r="HC857" s="17">
        <v>7.39</v>
      </c>
      <c r="HD857" s="17">
        <v>7.39</v>
      </c>
      <c r="HE857" s="17">
        <v>7.39</v>
      </c>
      <c r="HF857" s="17">
        <v>7.39</v>
      </c>
      <c r="HG857" s="17">
        <v>7.39</v>
      </c>
      <c r="HH857" s="17">
        <v>7.38</v>
      </c>
      <c r="HI857" s="17">
        <v>7.39</v>
      </c>
      <c r="HJ857" s="17">
        <v>7.37</v>
      </c>
      <c r="HK857" s="17">
        <v>7.38</v>
      </c>
      <c r="HL857" s="17">
        <v>7.37</v>
      </c>
      <c r="HM857" s="17">
        <v>7.37</v>
      </c>
      <c r="HN857" s="17">
        <v>7.38</v>
      </c>
      <c r="HO857" s="17">
        <v>7.38</v>
      </c>
      <c r="HP857" s="17">
        <v>7.38</v>
      </c>
      <c r="HQ857" s="17">
        <v>7.36</v>
      </c>
      <c r="HR857" s="17">
        <v>7.36</v>
      </c>
      <c r="HS857" s="17">
        <v>7.36</v>
      </c>
      <c r="HT857" s="17">
        <v>7.37</v>
      </c>
      <c r="HU857" s="17">
        <v>7.37</v>
      </c>
      <c r="HV857" s="17">
        <v>7.38</v>
      </c>
      <c r="HW857" s="17">
        <v>7.4</v>
      </c>
      <c r="HX857" s="17">
        <v>7.39</v>
      </c>
      <c r="HY857" s="17">
        <v>7.39</v>
      </c>
      <c r="HZ857" s="17">
        <v>7.4</v>
      </c>
      <c r="IA857" s="17">
        <v>7.4</v>
      </c>
      <c r="IB857" s="17">
        <v>7.4</v>
      </c>
      <c r="IC857" s="17">
        <v>7.4</v>
      </c>
      <c r="ID857" s="17">
        <v>7.4</v>
      </c>
      <c r="IE857" s="17">
        <v>7.39</v>
      </c>
      <c r="IF857" s="17">
        <v>7.39</v>
      </c>
      <c r="IG857" s="17">
        <v>7.39</v>
      </c>
      <c r="IH857" s="17">
        <v>7.38</v>
      </c>
      <c r="II857" s="17">
        <v>7.4</v>
      </c>
      <c r="IJ857" s="17">
        <v>7.38</v>
      </c>
      <c r="IK857" s="17">
        <v>7.38</v>
      </c>
      <c r="IL857" s="17">
        <v>7.39</v>
      </c>
      <c r="IM857" s="17">
        <v>7.39</v>
      </c>
      <c r="IN857" s="17">
        <v>7.38</v>
      </c>
      <c r="IO857" s="17">
        <v>7.38</v>
      </c>
      <c r="IP857" s="17">
        <v>7.37</v>
      </c>
      <c r="IQ857" s="17">
        <v>7.37</v>
      </c>
      <c r="IR857" s="17">
        <v>7.39</v>
      </c>
      <c r="IS857" s="17">
        <v>7.37</v>
      </c>
      <c r="IT857" s="17">
        <v>7.38</v>
      </c>
      <c r="IU857" s="17">
        <v>7.37</v>
      </c>
      <c r="IV857" s="17">
        <v>7.36</v>
      </c>
      <c r="IW857" s="17">
        <v>7.37</v>
      </c>
      <c r="IX857" s="17">
        <v>7.37</v>
      </c>
      <c r="IY857" s="17">
        <v>7.37</v>
      </c>
    </row>
    <row r="858" spans="1:259" x14ac:dyDescent="0.15">
      <c r="A858" s="17" t="s">
        <v>4608</v>
      </c>
      <c r="B858" s="17" t="s">
        <v>4929</v>
      </c>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c r="AA858" s="26"/>
      <c r="AB858" s="17"/>
      <c r="AC858" s="26"/>
      <c r="AD858" s="26"/>
      <c r="AE858" s="17"/>
      <c r="AF858" s="17"/>
      <c r="AG858" s="17"/>
      <c r="AH858" s="17"/>
      <c r="AI858" s="17"/>
      <c r="AJ858" s="17"/>
      <c r="AK858" s="17"/>
      <c r="AL858" s="17"/>
      <c r="AM858" s="17"/>
      <c r="AN858" s="17"/>
      <c r="AO858" s="17"/>
      <c r="AP858" s="17"/>
      <c r="AQ858" s="17"/>
      <c r="AR858" s="17"/>
      <c r="AS858" s="17"/>
      <c r="AT858" s="17"/>
      <c r="AU858" s="17"/>
      <c r="AV858" s="17"/>
      <c r="AW858" s="17"/>
      <c r="AX858" s="17"/>
      <c r="AY858" s="17"/>
      <c r="AZ858" s="17"/>
      <c r="BA858" s="17"/>
      <c r="BB858" s="17"/>
      <c r="BC858" s="17"/>
      <c r="BD858" s="17"/>
      <c r="BE858" s="17"/>
      <c r="BF858" s="17"/>
      <c r="BG858" s="17"/>
      <c r="BH858" s="17"/>
      <c r="BI858" s="17"/>
      <c r="BJ858" s="26"/>
      <c r="BK858" s="17"/>
      <c r="BL858" s="17"/>
      <c r="BM858" s="17"/>
      <c r="BN858" s="17"/>
      <c r="BO858" s="17"/>
      <c r="BP858" s="17"/>
      <c r="BQ858" s="17"/>
      <c r="BR858" s="17"/>
      <c r="BS858" s="17"/>
      <c r="BT858" s="17"/>
      <c r="BU858" s="17"/>
      <c r="BV858" s="17"/>
      <c r="BW858" s="17"/>
      <c r="BX858" s="26"/>
      <c r="BY858" s="26"/>
      <c r="BZ858" s="26"/>
      <c r="CA858" s="26"/>
      <c r="CB858" s="26"/>
      <c r="CC858" s="17"/>
      <c r="CD858" s="17"/>
      <c r="CE858" s="17"/>
      <c r="CF858" s="17"/>
      <c r="CG858" s="17"/>
      <c r="CH858" s="17"/>
      <c r="CI858" s="17"/>
      <c r="CJ858" s="26"/>
      <c r="CK858" s="17"/>
      <c r="CL858" s="17"/>
      <c r="CM858" s="17"/>
      <c r="CN858" s="17"/>
      <c r="CO858" s="17"/>
      <c r="CP858" s="17"/>
      <c r="CQ858" s="17"/>
      <c r="CR858" s="17"/>
      <c r="CS858" s="17"/>
      <c r="CT858" s="17"/>
      <c r="CU858" s="17"/>
      <c r="CV858" s="17"/>
      <c r="CW858" s="17"/>
      <c r="CX858" s="17"/>
      <c r="CY858" s="26"/>
      <c r="CZ858" s="26"/>
      <c r="DA858" s="26"/>
      <c r="DB858" s="17"/>
      <c r="DC858" s="17"/>
      <c r="DD858" s="17"/>
      <c r="DE858" s="17"/>
      <c r="DF858" s="17"/>
      <c r="DG858" s="17"/>
      <c r="DH858" s="26"/>
      <c r="DI858" s="17"/>
      <c r="DJ858" s="17"/>
      <c r="DK858" s="17"/>
      <c r="DL858" s="17"/>
      <c r="DM858" s="17">
        <v>2.5099999999999998</v>
      </c>
      <c r="DN858" s="17">
        <v>2.5</v>
      </c>
      <c r="DO858" s="17">
        <v>2.5</v>
      </c>
      <c r="DP858" s="17">
        <v>2.5</v>
      </c>
      <c r="DQ858" s="17">
        <v>2.5099999999999998</v>
      </c>
      <c r="DR858" s="17">
        <v>2.5099999999999998</v>
      </c>
      <c r="DS858" s="17">
        <v>2.5099999999999998</v>
      </c>
      <c r="DT858" s="17">
        <v>2.5099999999999998</v>
      </c>
      <c r="DU858" s="17">
        <v>2.5099999999999998</v>
      </c>
      <c r="DV858" s="17">
        <v>2.5099999999999998</v>
      </c>
      <c r="DW858" s="17">
        <v>2.52</v>
      </c>
      <c r="DX858" s="17">
        <v>2.52</v>
      </c>
      <c r="DY858" s="17">
        <v>2.5099999999999998</v>
      </c>
      <c r="DZ858" s="17">
        <v>2.52</v>
      </c>
      <c r="EA858" s="17">
        <v>2.52</v>
      </c>
      <c r="EB858" s="17">
        <v>2.52</v>
      </c>
      <c r="EC858" s="17">
        <v>2.5099999999999998</v>
      </c>
      <c r="ED858" s="17">
        <v>2.5099999999999998</v>
      </c>
      <c r="EE858" s="17">
        <v>2.5099999999999998</v>
      </c>
      <c r="EF858" s="17">
        <v>2.5099999999999998</v>
      </c>
      <c r="EG858" s="17">
        <v>2.5099999999999998</v>
      </c>
      <c r="EH858" s="17">
        <v>2.5099999999999998</v>
      </c>
      <c r="EI858" s="17">
        <v>2.5</v>
      </c>
      <c r="EJ858" s="17">
        <v>2.5</v>
      </c>
      <c r="EK858" s="17">
        <v>2.5</v>
      </c>
      <c r="EL858" s="17">
        <v>2.5099999999999998</v>
      </c>
      <c r="EM858" s="17">
        <v>2.5</v>
      </c>
      <c r="EN858" s="17">
        <v>2.5</v>
      </c>
      <c r="EO858" s="17">
        <v>2.5</v>
      </c>
      <c r="EP858" s="17">
        <v>2.5099999999999998</v>
      </c>
      <c r="EQ858" s="17">
        <v>2.5099999999999998</v>
      </c>
      <c r="ER858" s="17">
        <v>2.5</v>
      </c>
      <c r="ES858" s="17">
        <v>2.5099999999999998</v>
      </c>
      <c r="ET858" s="17">
        <v>2.5099999999999998</v>
      </c>
      <c r="EU858" s="17">
        <v>2.52</v>
      </c>
      <c r="EV858" s="17">
        <v>2.5099999999999998</v>
      </c>
      <c r="EW858" s="17">
        <v>2.5099999999999998</v>
      </c>
      <c r="EX858" s="17">
        <v>2.5099999999999998</v>
      </c>
      <c r="EY858" s="17">
        <v>2.5099999999999998</v>
      </c>
      <c r="EZ858" s="17">
        <v>2.5099999999999998</v>
      </c>
      <c r="FA858" s="17">
        <v>2.5099999999999998</v>
      </c>
      <c r="FB858" s="17">
        <v>2.5</v>
      </c>
      <c r="FC858" s="17">
        <v>2.5</v>
      </c>
      <c r="FD858" s="17">
        <v>2.5099999999999998</v>
      </c>
      <c r="FE858" s="17">
        <v>2.5099999999999998</v>
      </c>
      <c r="FF858" s="17">
        <v>2.5</v>
      </c>
      <c r="FG858" s="17">
        <v>2.52</v>
      </c>
      <c r="FH858" s="17">
        <v>2.52</v>
      </c>
      <c r="FI858" s="17">
        <v>2.52</v>
      </c>
      <c r="FJ858" s="17">
        <v>2.5299999999999998</v>
      </c>
      <c r="FK858" s="17">
        <v>2.5299999999999998</v>
      </c>
      <c r="FL858" s="17">
        <v>2.5299999999999998</v>
      </c>
      <c r="FM858" s="17">
        <v>2.5299999999999998</v>
      </c>
      <c r="FN858" s="17">
        <v>2.5299999999999998</v>
      </c>
      <c r="FO858" s="17">
        <v>2.5299999999999998</v>
      </c>
      <c r="FP858" s="17">
        <v>2.5299999999999998</v>
      </c>
      <c r="FQ858" s="17">
        <v>2.52</v>
      </c>
      <c r="FR858" s="17">
        <v>2.52</v>
      </c>
      <c r="FS858" s="17">
        <v>2.52</v>
      </c>
      <c r="FT858" s="17">
        <v>2.52</v>
      </c>
      <c r="FU858" s="17">
        <v>2.52</v>
      </c>
      <c r="FV858" s="17">
        <v>2.5299999999999998</v>
      </c>
      <c r="FW858" s="17">
        <v>2.52</v>
      </c>
      <c r="FX858" s="17">
        <v>2.5099999999999998</v>
      </c>
      <c r="FY858" s="17">
        <v>2.52</v>
      </c>
      <c r="FZ858" s="17">
        <v>2.52</v>
      </c>
      <c r="GA858" s="17">
        <v>2.52</v>
      </c>
      <c r="GB858" s="17">
        <v>2.5099999999999998</v>
      </c>
      <c r="GC858" s="17">
        <v>2.5299999999999998</v>
      </c>
      <c r="GD858" s="17">
        <v>2.52</v>
      </c>
      <c r="GE858" s="17">
        <v>2.52</v>
      </c>
      <c r="GF858" s="17">
        <v>2.5099999999999998</v>
      </c>
      <c r="GG858" s="17">
        <v>2.5099999999999998</v>
      </c>
      <c r="GH858" s="17">
        <v>2.5099999999999998</v>
      </c>
      <c r="GI858" s="17">
        <v>2.5099999999999998</v>
      </c>
      <c r="GJ858" s="17">
        <v>2.5099999999999998</v>
      </c>
      <c r="GK858" s="17">
        <v>2.5</v>
      </c>
      <c r="GL858" s="17">
        <v>2.5</v>
      </c>
      <c r="GM858" s="17">
        <v>2.5099999999999998</v>
      </c>
      <c r="GN858" s="17">
        <v>2.5099999999999998</v>
      </c>
      <c r="GO858" s="17">
        <v>2.5</v>
      </c>
      <c r="GP858" s="17">
        <v>2.5</v>
      </c>
      <c r="GQ858" s="17">
        <v>2.5099999999999998</v>
      </c>
      <c r="GR858" s="17">
        <v>2.5</v>
      </c>
      <c r="GS858" s="17">
        <v>2.5</v>
      </c>
      <c r="GT858" s="17">
        <v>2.5</v>
      </c>
      <c r="GU858" s="17">
        <v>2.5099999999999998</v>
      </c>
      <c r="GV858" s="17">
        <v>2.5099999999999998</v>
      </c>
      <c r="GW858" s="17">
        <v>2.5</v>
      </c>
      <c r="GX858" s="17">
        <v>2.5099999999999998</v>
      </c>
      <c r="GY858" s="17">
        <v>2.5</v>
      </c>
      <c r="GZ858" s="17">
        <v>2.52</v>
      </c>
      <c r="HA858" s="17">
        <v>2.52</v>
      </c>
      <c r="HB858" s="17">
        <v>2.5099999999999998</v>
      </c>
      <c r="HC858" s="17">
        <v>2.5099999999999998</v>
      </c>
      <c r="HD858" s="17">
        <v>2.52</v>
      </c>
      <c r="HE858" s="17">
        <v>2.5099999999999998</v>
      </c>
      <c r="HF858" s="17">
        <v>2.5099999999999998</v>
      </c>
      <c r="HG858" s="17">
        <v>2.5099999999999998</v>
      </c>
      <c r="HH858" s="17">
        <v>2.5</v>
      </c>
      <c r="HI858" s="17">
        <v>2.52</v>
      </c>
      <c r="HJ858" s="17">
        <v>2.5299999999999998</v>
      </c>
      <c r="HK858" s="17">
        <v>2.5299999999999998</v>
      </c>
      <c r="HL858" s="17">
        <v>2.5299999999999998</v>
      </c>
      <c r="HM858" s="17">
        <v>2.52</v>
      </c>
      <c r="HN858" s="17">
        <v>2.52</v>
      </c>
      <c r="HO858" s="17">
        <v>2.52</v>
      </c>
      <c r="HP858" s="17">
        <v>2.5299999999999998</v>
      </c>
      <c r="HQ858" s="17">
        <v>2.52</v>
      </c>
      <c r="HR858" s="17">
        <v>2.54</v>
      </c>
      <c r="HS858" s="17">
        <v>2.54</v>
      </c>
      <c r="HT858" s="17">
        <v>2.5499999999999998</v>
      </c>
      <c r="HU858" s="17">
        <v>2.5499999999999998</v>
      </c>
      <c r="HV858" s="17">
        <v>2.5499999999999998</v>
      </c>
      <c r="HW858" s="17">
        <v>2.5499999999999998</v>
      </c>
      <c r="HX858" s="17">
        <v>2.5499999999999998</v>
      </c>
      <c r="HY858" s="17">
        <v>2.5499999999999998</v>
      </c>
      <c r="HZ858" s="17">
        <v>2.5499999999999998</v>
      </c>
      <c r="IA858" s="17">
        <v>2.54</v>
      </c>
      <c r="IB858" s="17">
        <v>2.5499999999999998</v>
      </c>
      <c r="IC858" s="17">
        <v>2.5499999999999998</v>
      </c>
      <c r="ID858" s="17">
        <v>2.5499999999999998</v>
      </c>
      <c r="IE858" s="17">
        <v>2.5499999999999998</v>
      </c>
      <c r="IF858" s="17">
        <v>2.54</v>
      </c>
      <c r="IG858" s="17">
        <v>2.54</v>
      </c>
      <c r="IH858" s="17">
        <v>2.54</v>
      </c>
      <c r="II858" s="17">
        <v>2.54</v>
      </c>
      <c r="IJ858" s="17">
        <v>2.5299999999999998</v>
      </c>
      <c r="IK858" s="17">
        <v>2.54</v>
      </c>
      <c r="IL858" s="17">
        <v>2.54</v>
      </c>
      <c r="IM858" s="17">
        <v>2.54</v>
      </c>
      <c r="IN858" s="17">
        <v>2.54</v>
      </c>
      <c r="IO858" s="17">
        <v>2.5299999999999998</v>
      </c>
      <c r="IP858" s="17">
        <v>2.5299999999999998</v>
      </c>
      <c r="IQ858" s="17">
        <v>2.54</v>
      </c>
      <c r="IR858" s="17">
        <v>2.54</v>
      </c>
      <c r="IS858" s="17">
        <v>2.5299999999999998</v>
      </c>
      <c r="IT858" s="17">
        <v>2.5299999999999998</v>
      </c>
      <c r="IU858" s="17">
        <v>2.54</v>
      </c>
      <c r="IV858" s="17">
        <v>2.5299999999999998</v>
      </c>
      <c r="IW858" s="17">
        <v>2.54</v>
      </c>
      <c r="IX858" s="17">
        <v>2.5299999999999998</v>
      </c>
      <c r="IY858" s="17">
        <v>2.54</v>
      </c>
    </row>
    <row r="859" spans="1:259" x14ac:dyDescent="0.15">
      <c r="A859" s="17" t="s">
        <v>4512</v>
      </c>
      <c r="B859" s="17" t="s">
        <v>4930</v>
      </c>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c r="AA859" s="26"/>
      <c r="AB859" s="17"/>
      <c r="AC859" s="26"/>
      <c r="AD859" s="26"/>
      <c r="AE859" s="17"/>
      <c r="AF859" s="17"/>
      <c r="AG859" s="17"/>
      <c r="AH859" s="17"/>
      <c r="AI859" s="17"/>
      <c r="AJ859" s="17"/>
      <c r="AK859" s="17"/>
      <c r="AL859" s="17"/>
      <c r="AM859" s="17"/>
      <c r="AN859" s="17"/>
      <c r="AO859" s="17"/>
      <c r="AP859" s="17"/>
      <c r="AQ859" s="17"/>
      <c r="AR859" s="17"/>
      <c r="AS859" s="17"/>
      <c r="AT859" s="17"/>
      <c r="AU859" s="17"/>
      <c r="AV859" s="17"/>
      <c r="AW859" s="17"/>
      <c r="AX859" s="17"/>
      <c r="AY859" s="17"/>
      <c r="AZ859" s="17"/>
      <c r="BA859" s="17"/>
      <c r="BB859" s="17"/>
      <c r="BC859" s="17"/>
      <c r="BD859" s="17"/>
      <c r="BE859" s="17"/>
      <c r="BF859" s="17"/>
      <c r="BG859" s="17"/>
      <c r="BH859" s="17"/>
      <c r="BI859" s="17"/>
      <c r="BJ859" s="26"/>
      <c r="BK859" s="17"/>
      <c r="BL859" s="17"/>
      <c r="BM859" s="17"/>
      <c r="BN859" s="17"/>
      <c r="BO859" s="17"/>
      <c r="BP859" s="17"/>
      <c r="BQ859" s="17"/>
      <c r="BR859" s="17"/>
      <c r="BS859" s="17"/>
      <c r="BT859" s="17"/>
      <c r="BU859" s="17"/>
      <c r="BV859" s="17"/>
      <c r="BW859" s="17"/>
      <c r="BX859" s="26"/>
      <c r="BY859" s="26"/>
      <c r="BZ859" s="26"/>
      <c r="CA859" s="26"/>
      <c r="CB859" s="26"/>
      <c r="CC859" s="17"/>
      <c r="CD859" s="17"/>
      <c r="CE859" s="17"/>
      <c r="CF859" s="17"/>
      <c r="CG859" s="17"/>
      <c r="CH859" s="17"/>
      <c r="CI859" s="17"/>
      <c r="CJ859" s="26"/>
      <c r="CK859" s="17"/>
      <c r="CL859" s="17"/>
      <c r="CM859" s="17"/>
      <c r="CN859" s="17"/>
      <c r="CO859" s="17"/>
      <c r="CP859" s="17"/>
      <c r="CQ859" s="17"/>
      <c r="CR859" s="17"/>
      <c r="CS859" s="17"/>
      <c r="CT859" s="17"/>
      <c r="CU859" s="17"/>
      <c r="CV859" s="17"/>
      <c r="CW859" s="17"/>
      <c r="CX859" s="17"/>
      <c r="CY859" s="26"/>
      <c r="CZ859" s="26"/>
      <c r="DA859" s="26"/>
      <c r="DB859" s="17"/>
      <c r="DC859" s="17"/>
      <c r="DD859" s="17"/>
      <c r="DE859" s="17"/>
      <c r="DF859" s="17"/>
      <c r="DG859" s="17"/>
      <c r="DH859" s="26"/>
      <c r="DI859" s="17"/>
      <c r="DJ859" s="17"/>
      <c r="DK859" s="17"/>
      <c r="DL859" s="17"/>
      <c r="DM859" s="17">
        <v>3.95</v>
      </c>
      <c r="DN859" s="17">
        <v>3.94</v>
      </c>
      <c r="DO859" s="17">
        <v>3.94</v>
      </c>
      <c r="DP859" s="17">
        <v>3.94</v>
      </c>
      <c r="DQ859" s="17">
        <v>3.94</v>
      </c>
      <c r="DR859" s="17">
        <v>3.94</v>
      </c>
      <c r="DS859" s="17">
        <v>3.95</v>
      </c>
      <c r="DT859" s="17">
        <v>3.95</v>
      </c>
      <c r="DU859" s="17">
        <v>3.94</v>
      </c>
      <c r="DV859" s="17">
        <v>3.94</v>
      </c>
      <c r="DW859" s="17">
        <v>3.95</v>
      </c>
      <c r="DX859" s="17">
        <v>3.94</v>
      </c>
      <c r="DY859" s="17">
        <v>3.94</v>
      </c>
      <c r="DZ859" s="17">
        <v>3.94</v>
      </c>
      <c r="EA859" s="17">
        <v>3.95</v>
      </c>
      <c r="EB859" s="17">
        <v>3.94</v>
      </c>
      <c r="EC859" s="17">
        <v>3.94</v>
      </c>
      <c r="ED859" s="17">
        <v>3.95</v>
      </c>
      <c r="EE859" s="17">
        <v>3.95</v>
      </c>
      <c r="EF859" s="17">
        <v>3.94</v>
      </c>
      <c r="EG859" s="17">
        <v>3.94</v>
      </c>
      <c r="EH859" s="17">
        <v>3.95</v>
      </c>
      <c r="EI859" s="17">
        <v>3.94</v>
      </c>
      <c r="EJ859" s="17">
        <v>3.94</v>
      </c>
      <c r="EK859" s="17">
        <v>3.95</v>
      </c>
      <c r="EL859" s="17">
        <v>3.95</v>
      </c>
      <c r="EM859" s="17">
        <v>3.95</v>
      </c>
      <c r="EN859" s="17">
        <v>3.94</v>
      </c>
      <c r="EO859" s="17">
        <v>3.95</v>
      </c>
      <c r="EP859" s="17">
        <v>3.95</v>
      </c>
      <c r="EQ859" s="17">
        <v>3.95</v>
      </c>
      <c r="ER859" s="17">
        <v>3.95</v>
      </c>
      <c r="ES859" s="17">
        <v>3.95</v>
      </c>
      <c r="ET859" s="17">
        <v>3.94</v>
      </c>
      <c r="EU859" s="17">
        <v>3.94</v>
      </c>
      <c r="EV859" s="17">
        <v>3.95</v>
      </c>
      <c r="EW859" s="17">
        <v>3.95</v>
      </c>
      <c r="EX859" s="17">
        <v>3.94</v>
      </c>
      <c r="EY859" s="17">
        <v>3.95</v>
      </c>
      <c r="EZ859" s="17">
        <v>3.94</v>
      </c>
      <c r="FA859" s="17">
        <v>3.94</v>
      </c>
      <c r="FB859" s="17">
        <v>3.95</v>
      </c>
      <c r="FC859" s="17">
        <v>3.95</v>
      </c>
      <c r="FD859" s="17">
        <v>3.94</v>
      </c>
      <c r="FE859" s="17">
        <v>3.94</v>
      </c>
      <c r="FF859" s="17">
        <v>3.94</v>
      </c>
      <c r="FG859" s="17">
        <v>3.95</v>
      </c>
      <c r="FH859" s="17">
        <v>3.95</v>
      </c>
      <c r="FI859" s="17">
        <v>3.95</v>
      </c>
      <c r="FJ859" s="17">
        <v>3.95</v>
      </c>
      <c r="FK859" s="17">
        <v>3.96</v>
      </c>
      <c r="FL859" s="17">
        <v>3.95</v>
      </c>
      <c r="FM859" s="17">
        <v>3.96</v>
      </c>
      <c r="FN859" s="17">
        <v>3.96</v>
      </c>
      <c r="FO859" s="17">
        <v>3.96</v>
      </c>
      <c r="FP859" s="17">
        <v>3.95</v>
      </c>
      <c r="FQ859" s="17">
        <v>3.96</v>
      </c>
      <c r="FR859" s="17">
        <v>3.96</v>
      </c>
      <c r="FS859" s="17">
        <v>3.95</v>
      </c>
      <c r="FT859" s="17">
        <v>3.96</v>
      </c>
      <c r="FU859" s="17">
        <v>3.95</v>
      </c>
      <c r="FV859" s="17">
        <v>3.95</v>
      </c>
      <c r="FW859" s="17">
        <v>3.95</v>
      </c>
      <c r="FX859" s="17">
        <v>3.95</v>
      </c>
      <c r="FY859" s="17">
        <v>3.96</v>
      </c>
      <c r="FZ859" s="17">
        <v>3.96</v>
      </c>
      <c r="GA859" s="17">
        <v>3.96</v>
      </c>
      <c r="GB859" s="17">
        <v>3.96</v>
      </c>
      <c r="GC859" s="17">
        <v>3.96</v>
      </c>
      <c r="GD859" s="17">
        <v>3.96</v>
      </c>
      <c r="GE859" s="17">
        <v>3.96</v>
      </c>
      <c r="GF859" s="17">
        <v>3.96</v>
      </c>
      <c r="GG859" s="17">
        <v>3.95</v>
      </c>
      <c r="GH859" s="17">
        <v>3.95</v>
      </c>
      <c r="GI859" s="17">
        <v>3.95</v>
      </c>
      <c r="GJ859" s="17">
        <v>3.96</v>
      </c>
      <c r="GK859" s="17">
        <v>3.96</v>
      </c>
      <c r="GL859" s="17">
        <v>3.95</v>
      </c>
      <c r="GM859" s="17">
        <v>3.96</v>
      </c>
      <c r="GN859" s="17">
        <v>3.95</v>
      </c>
      <c r="GO859" s="17">
        <v>3.96</v>
      </c>
      <c r="GP859" s="17">
        <v>3.95</v>
      </c>
      <c r="GQ859" s="17">
        <v>3.95</v>
      </c>
      <c r="GR859" s="17">
        <v>3.96</v>
      </c>
      <c r="GS859" s="17">
        <v>3.95</v>
      </c>
      <c r="GT859" s="17">
        <v>3.95</v>
      </c>
      <c r="GU859" s="17">
        <v>3.95</v>
      </c>
      <c r="GV859" s="17">
        <v>3.96</v>
      </c>
      <c r="GW859" s="17">
        <v>3.95</v>
      </c>
      <c r="GX859" s="17">
        <v>3.95</v>
      </c>
      <c r="GY859" s="17">
        <v>3.95</v>
      </c>
      <c r="GZ859" s="17">
        <v>3.96</v>
      </c>
      <c r="HA859" s="17">
        <v>3.95</v>
      </c>
      <c r="HB859" s="17">
        <v>3.96</v>
      </c>
      <c r="HC859" s="17">
        <v>3.95</v>
      </c>
      <c r="HD859" s="17">
        <v>3.95</v>
      </c>
      <c r="HE859" s="17">
        <v>3.95</v>
      </c>
      <c r="HF859" s="17">
        <v>3.95</v>
      </c>
      <c r="HG859" s="17">
        <v>3.95</v>
      </c>
      <c r="HH859" s="17">
        <v>3.95</v>
      </c>
      <c r="HI859" s="17">
        <v>3.95</v>
      </c>
      <c r="HJ859" s="17">
        <v>3.96</v>
      </c>
      <c r="HK859" s="17">
        <v>3.95</v>
      </c>
      <c r="HL859" s="17">
        <v>3.96</v>
      </c>
      <c r="HM859" s="17">
        <v>3.95</v>
      </c>
      <c r="HN859" s="17">
        <v>3.95</v>
      </c>
      <c r="HO859" s="17">
        <v>3.95</v>
      </c>
      <c r="HP859" s="17">
        <v>3.95</v>
      </c>
      <c r="HQ859" s="17">
        <v>3.95</v>
      </c>
      <c r="HR859" s="17">
        <v>3.95</v>
      </c>
      <c r="HS859" s="17">
        <v>3.95</v>
      </c>
      <c r="HT859" s="17">
        <v>3.95</v>
      </c>
      <c r="HU859" s="17">
        <v>3.95</v>
      </c>
      <c r="HV859" s="17">
        <v>3.95</v>
      </c>
      <c r="HW859" s="17">
        <v>3.95</v>
      </c>
      <c r="HX859" s="17">
        <v>3.94</v>
      </c>
      <c r="HY859" s="17">
        <v>3.94</v>
      </c>
      <c r="HZ859" s="17">
        <v>3.94</v>
      </c>
      <c r="IA859" s="17">
        <v>3.94</v>
      </c>
      <c r="IB859" s="17">
        <v>3.94</v>
      </c>
      <c r="IC859" s="17">
        <v>3.94</v>
      </c>
      <c r="ID859" s="17">
        <v>3.94</v>
      </c>
      <c r="IE859" s="17">
        <v>3.94</v>
      </c>
      <c r="IF859" s="17">
        <v>3.95</v>
      </c>
      <c r="IG859" s="17">
        <v>3.94</v>
      </c>
      <c r="IH859" s="17">
        <v>3.94</v>
      </c>
      <c r="II859" s="17">
        <v>3.93</v>
      </c>
      <c r="IJ859" s="17">
        <v>3.93</v>
      </c>
      <c r="IK859" s="17">
        <v>3.93</v>
      </c>
      <c r="IL859" s="17">
        <v>3.94</v>
      </c>
      <c r="IM859" s="17">
        <v>3.94</v>
      </c>
      <c r="IN859" s="17">
        <v>3.95</v>
      </c>
      <c r="IO859" s="17">
        <v>3.95</v>
      </c>
      <c r="IP859" s="17">
        <v>3.95</v>
      </c>
      <c r="IQ859" s="17">
        <v>3.95</v>
      </c>
      <c r="IR859" s="17">
        <v>3.94</v>
      </c>
      <c r="IS859" s="17">
        <v>3.94</v>
      </c>
      <c r="IT859" s="17">
        <v>3.94</v>
      </c>
      <c r="IU859" s="17">
        <v>3.95</v>
      </c>
      <c r="IV859" s="17">
        <v>3.94</v>
      </c>
      <c r="IW859" s="17">
        <v>3.94</v>
      </c>
      <c r="IX859" s="17">
        <v>3.95</v>
      </c>
      <c r="IY859" s="17">
        <v>3.95</v>
      </c>
    </row>
    <row r="860" spans="1:259" x14ac:dyDescent="0.15">
      <c r="A860" s="17" t="s">
        <v>2736</v>
      </c>
      <c r="B860" s="17" t="s">
        <v>2737</v>
      </c>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c r="AA860" s="26"/>
      <c r="AB860" s="17"/>
      <c r="AC860" s="26"/>
      <c r="AD860" s="26"/>
      <c r="AE860" s="17"/>
      <c r="AF860" s="17"/>
      <c r="AG860" s="17"/>
      <c r="AH860" s="17"/>
      <c r="AI860" s="17"/>
      <c r="AJ860" s="17"/>
      <c r="AK860" s="17"/>
      <c r="AL860" s="17"/>
      <c r="AM860" s="17"/>
      <c r="AN860" s="17"/>
      <c r="AO860" s="17"/>
      <c r="AP860" s="17"/>
      <c r="AQ860" s="17"/>
      <c r="AR860" s="17"/>
      <c r="AS860" s="17"/>
      <c r="AT860" s="17"/>
      <c r="AU860" s="17"/>
      <c r="AV860" s="17"/>
      <c r="AW860" s="17"/>
      <c r="AX860" s="17"/>
      <c r="AY860" s="17"/>
      <c r="AZ860" s="17"/>
      <c r="BA860" s="17"/>
      <c r="BB860" s="17"/>
      <c r="BC860" s="17"/>
      <c r="BD860" s="17"/>
      <c r="BE860" s="17"/>
      <c r="BF860" s="17"/>
      <c r="BG860" s="17"/>
      <c r="BH860" s="17"/>
      <c r="BI860" s="17"/>
      <c r="BJ860" s="26"/>
      <c r="BK860" s="17"/>
      <c r="BL860" s="17"/>
      <c r="BM860" s="17"/>
      <c r="BN860" s="17"/>
      <c r="BO860" s="17"/>
      <c r="BP860" s="17"/>
      <c r="BQ860" s="17"/>
      <c r="BR860" s="17"/>
      <c r="BS860" s="17"/>
      <c r="BT860" s="17"/>
      <c r="BU860" s="17"/>
      <c r="BV860" s="17"/>
      <c r="BW860" s="17"/>
      <c r="BX860" s="26"/>
      <c r="BY860" s="26"/>
      <c r="BZ860" s="26"/>
      <c r="CA860" s="26"/>
      <c r="CB860" s="26"/>
      <c r="CC860" s="17"/>
      <c r="CD860" s="17"/>
      <c r="CE860" s="17"/>
      <c r="CF860" s="17"/>
      <c r="CG860" s="17"/>
      <c r="CH860" s="17"/>
      <c r="CI860" s="17"/>
      <c r="CJ860" s="26"/>
      <c r="CK860" s="17"/>
      <c r="CL860" s="17"/>
      <c r="CM860" s="17"/>
      <c r="CN860" s="17"/>
      <c r="CO860" s="17"/>
      <c r="CP860" s="17"/>
      <c r="CQ860" s="17"/>
      <c r="CR860" s="17"/>
      <c r="CS860" s="17"/>
      <c r="CT860" s="17"/>
      <c r="CU860" s="17"/>
      <c r="CV860" s="17"/>
      <c r="CW860" s="17"/>
      <c r="CX860" s="17"/>
      <c r="CY860" s="26"/>
      <c r="CZ860" s="26"/>
      <c r="DA860" s="26"/>
      <c r="DB860" s="17"/>
      <c r="DC860" s="17"/>
      <c r="DD860" s="17"/>
      <c r="DE860" s="17"/>
      <c r="DF860" s="17"/>
      <c r="DG860" s="17"/>
      <c r="DH860" s="26"/>
      <c r="DI860" s="17"/>
      <c r="DJ860" s="17"/>
      <c r="DK860" s="17"/>
      <c r="DL860" s="17"/>
      <c r="DM860" s="17">
        <v>7.48</v>
      </c>
      <c r="DN860" s="17">
        <v>7.49</v>
      </c>
      <c r="DO860" s="17">
        <v>7.49</v>
      </c>
      <c r="DP860" s="17">
        <v>7.49</v>
      </c>
      <c r="DQ860" s="17">
        <v>7.49</v>
      </c>
      <c r="DR860" s="17">
        <v>7.48</v>
      </c>
      <c r="DS860" s="17">
        <v>7.48</v>
      </c>
      <c r="DT860" s="17">
        <v>7.48</v>
      </c>
      <c r="DU860" s="17">
        <v>7.46</v>
      </c>
      <c r="DV860" s="17">
        <v>7.47</v>
      </c>
      <c r="DW860" s="17">
        <v>7.48</v>
      </c>
      <c r="DX860" s="17">
        <v>7.48</v>
      </c>
      <c r="DY860" s="17">
        <v>7.46</v>
      </c>
      <c r="DZ860" s="17">
        <v>7.47</v>
      </c>
      <c r="EA860" s="17">
        <v>7.46</v>
      </c>
      <c r="EB860" s="17">
        <v>7.45</v>
      </c>
      <c r="EC860" s="17">
        <v>7.44</v>
      </c>
      <c r="ED860" s="17">
        <v>7.45</v>
      </c>
      <c r="EE860" s="17">
        <v>7.45</v>
      </c>
      <c r="EF860" s="17">
        <v>7.45</v>
      </c>
      <c r="EG860" s="17">
        <v>7.45</v>
      </c>
      <c r="EH860" s="17">
        <v>7.45</v>
      </c>
      <c r="EI860" s="17">
        <v>7.46</v>
      </c>
      <c r="EJ860" s="17">
        <v>7.45</v>
      </c>
      <c r="EK860" s="17">
        <v>7.46</v>
      </c>
      <c r="EL860" s="17">
        <v>7.45</v>
      </c>
      <c r="EM860" s="17">
        <v>7.45</v>
      </c>
      <c r="EN860" s="17">
        <v>7.46</v>
      </c>
      <c r="EO860" s="17">
        <v>7.45</v>
      </c>
      <c r="EP860" s="17">
        <v>7.45</v>
      </c>
      <c r="EQ860" s="17">
        <v>7.46</v>
      </c>
      <c r="ER860" s="17">
        <v>7.46</v>
      </c>
      <c r="ES860" s="17">
        <v>7.46</v>
      </c>
      <c r="ET860" s="17">
        <v>7.46</v>
      </c>
      <c r="EU860" s="17">
        <v>7.46</v>
      </c>
      <c r="EV860" s="17">
        <v>7.46</v>
      </c>
      <c r="EW860" s="17">
        <v>7.46</v>
      </c>
      <c r="EX860" s="17">
        <v>7.47</v>
      </c>
      <c r="EY860" s="17">
        <v>7.47</v>
      </c>
      <c r="EZ860" s="17">
        <v>7.47</v>
      </c>
      <c r="FA860" s="17">
        <v>7.46</v>
      </c>
      <c r="FB860" s="17">
        <v>7.46</v>
      </c>
      <c r="FC860" s="17">
        <v>7.46</v>
      </c>
      <c r="FD860" s="17">
        <v>7.47</v>
      </c>
      <c r="FE860" s="17">
        <v>7.47</v>
      </c>
      <c r="FF860" s="17">
        <v>7.48</v>
      </c>
      <c r="FG860" s="17">
        <v>7.48</v>
      </c>
      <c r="FH860" s="17">
        <v>7.47</v>
      </c>
      <c r="FI860" s="17">
        <v>7.47</v>
      </c>
      <c r="FJ860" s="17">
        <v>7.47</v>
      </c>
      <c r="FK860" s="17">
        <v>7.47</v>
      </c>
      <c r="FL860" s="17">
        <v>7.47</v>
      </c>
      <c r="FM860" s="17">
        <v>7.47</v>
      </c>
      <c r="FN860" s="17">
        <v>7.48</v>
      </c>
      <c r="FO860" s="17">
        <v>7.47</v>
      </c>
      <c r="FP860" s="17">
        <v>7.49</v>
      </c>
      <c r="FQ860" s="17">
        <v>7.5</v>
      </c>
      <c r="FR860" s="17">
        <v>7.5</v>
      </c>
      <c r="FS860" s="17">
        <v>7.51</v>
      </c>
      <c r="FT860" s="17">
        <v>7.51</v>
      </c>
      <c r="FU860" s="17">
        <v>7.5</v>
      </c>
      <c r="FV860" s="17">
        <v>7.5</v>
      </c>
      <c r="FW860" s="17">
        <v>7.49</v>
      </c>
      <c r="FX860" s="17">
        <v>7.49</v>
      </c>
      <c r="FY860" s="17">
        <v>7.49</v>
      </c>
      <c r="FZ860" s="17">
        <v>7.5</v>
      </c>
      <c r="GA860" s="17">
        <v>7.49</v>
      </c>
      <c r="GB860" s="17">
        <v>7.5</v>
      </c>
      <c r="GC860" s="17">
        <v>7.49</v>
      </c>
      <c r="GD860" s="17">
        <v>7.49</v>
      </c>
      <c r="GE860" s="17">
        <v>7.48</v>
      </c>
      <c r="GF860" s="17">
        <v>7.48</v>
      </c>
      <c r="GG860" s="17">
        <v>7.48</v>
      </c>
      <c r="GH860" s="17">
        <v>7.48</v>
      </c>
      <c r="GI860" s="17">
        <v>7.47</v>
      </c>
      <c r="GJ860" s="17">
        <v>7.47</v>
      </c>
      <c r="GK860" s="17">
        <v>7.46</v>
      </c>
      <c r="GL860" s="17">
        <v>7.46</v>
      </c>
      <c r="GM860" s="17">
        <v>7.46</v>
      </c>
      <c r="GN860" s="17">
        <v>7.45</v>
      </c>
      <c r="GO860" s="17">
        <v>7.46</v>
      </c>
      <c r="GP860" s="17">
        <v>7.48</v>
      </c>
      <c r="GQ860" s="17">
        <v>7.47</v>
      </c>
      <c r="GR860" s="17">
        <v>7.46</v>
      </c>
      <c r="GS860" s="17">
        <v>7.45</v>
      </c>
      <c r="GT860" s="17">
        <v>7.46</v>
      </c>
      <c r="GU860" s="17">
        <v>7.45</v>
      </c>
      <c r="GV860" s="17">
        <v>7.45</v>
      </c>
      <c r="GW860" s="17">
        <v>7.45</v>
      </c>
      <c r="GX860" s="17">
        <v>7.45</v>
      </c>
      <c r="GY860" s="17">
        <v>7.45</v>
      </c>
      <c r="GZ860" s="17">
        <v>7.46</v>
      </c>
      <c r="HA860" s="17">
        <v>7.46</v>
      </c>
      <c r="HB860" s="17">
        <v>7.47</v>
      </c>
      <c r="HC860" s="17">
        <v>7.47</v>
      </c>
      <c r="HD860" s="17">
        <v>7.46</v>
      </c>
      <c r="HE860" s="17">
        <v>7.46</v>
      </c>
      <c r="HF860" s="17">
        <v>7.46</v>
      </c>
      <c r="HG860" s="17">
        <v>7.46</v>
      </c>
      <c r="HH860" s="17">
        <v>7.46</v>
      </c>
      <c r="HI860" s="17">
        <v>7.47</v>
      </c>
      <c r="HJ860" s="17">
        <v>7.45</v>
      </c>
      <c r="HK860" s="17">
        <v>7.46</v>
      </c>
      <c r="HL860" s="17">
        <v>7.46</v>
      </c>
      <c r="HM860" s="17">
        <v>7.46</v>
      </c>
      <c r="HN860" s="17">
        <v>7.46</v>
      </c>
      <c r="HO860" s="17">
        <v>7.46</v>
      </c>
      <c r="HP860" s="17">
        <v>7.45</v>
      </c>
      <c r="HQ860" s="17">
        <v>7.47</v>
      </c>
      <c r="HR860" s="17">
        <v>7.48</v>
      </c>
      <c r="HS860" s="17">
        <v>7.49</v>
      </c>
      <c r="HT860" s="17">
        <v>7.49</v>
      </c>
      <c r="HU860" s="17">
        <v>7.5</v>
      </c>
      <c r="HV860" s="17">
        <v>7.51</v>
      </c>
      <c r="HW860" s="17">
        <v>7.54</v>
      </c>
      <c r="HX860" s="17">
        <v>7.58</v>
      </c>
      <c r="HY860" s="17">
        <v>7.56</v>
      </c>
      <c r="HZ860" s="17">
        <v>7.56</v>
      </c>
      <c r="IA860" s="17">
        <v>7.59</v>
      </c>
      <c r="IB860" s="17">
        <v>7.59</v>
      </c>
      <c r="IC860" s="17">
        <v>7.57</v>
      </c>
      <c r="ID860" s="17">
        <v>7.56</v>
      </c>
      <c r="IE860" s="17">
        <v>7.56</v>
      </c>
      <c r="IF860" s="17">
        <v>7.55</v>
      </c>
      <c r="IG860" s="17">
        <v>7.55</v>
      </c>
      <c r="IH860" s="17">
        <v>7.54</v>
      </c>
      <c r="II860" s="17">
        <v>7.56</v>
      </c>
      <c r="IJ860" s="17">
        <v>7.55</v>
      </c>
      <c r="IK860" s="17">
        <v>7.53</v>
      </c>
      <c r="IL860" s="17">
        <v>7.52</v>
      </c>
      <c r="IM860" s="17">
        <v>7.53</v>
      </c>
      <c r="IN860" s="17">
        <v>7.53</v>
      </c>
      <c r="IO860" s="17">
        <v>7.53</v>
      </c>
      <c r="IP860" s="17">
        <v>7.53</v>
      </c>
      <c r="IQ860" s="17">
        <v>7.52</v>
      </c>
      <c r="IR860" s="17">
        <v>7.51</v>
      </c>
      <c r="IS860" s="17">
        <v>7.51</v>
      </c>
      <c r="IT860" s="17">
        <v>7.51</v>
      </c>
      <c r="IU860" s="17">
        <v>7.52</v>
      </c>
      <c r="IV860" s="17">
        <v>7.53</v>
      </c>
      <c r="IW860" s="17">
        <v>7.52</v>
      </c>
      <c r="IX860" s="17">
        <v>7.51</v>
      </c>
      <c r="IY860" s="17">
        <v>7.51</v>
      </c>
    </row>
    <row r="861" spans="1:259" x14ac:dyDescent="0.15">
      <c r="A861" s="17" t="s">
        <v>3218</v>
      </c>
      <c r="B861" s="17" t="s">
        <v>3219</v>
      </c>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c r="AA861" s="26"/>
      <c r="AB861" s="17"/>
      <c r="AC861" s="26"/>
      <c r="AD861" s="26"/>
      <c r="AE861" s="17"/>
      <c r="AF861" s="17"/>
      <c r="AG861" s="17"/>
      <c r="AH861" s="17"/>
      <c r="AI861" s="17"/>
      <c r="AJ861" s="17"/>
      <c r="AK861" s="17"/>
      <c r="AL861" s="17"/>
      <c r="AM861" s="17"/>
      <c r="AN861" s="17"/>
      <c r="AO861" s="17"/>
      <c r="AP861" s="17"/>
      <c r="AQ861" s="17"/>
      <c r="AR861" s="17"/>
      <c r="AS861" s="17"/>
      <c r="AT861" s="17"/>
      <c r="AU861" s="17"/>
      <c r="AV861" s="17"/>
      <c r="AW861" s="17"/>
      <c r="AX861" s="17"/>
      <c r="AY861" s="17"/>
      <c r="AZ861" s="17"/>
      <c r="BA861" s="17"/>
      <c r="BB861" s="17"/>
      <c r="BC861" s="17"/>
      <c r="BD861" s="17"/>
      <c r="BE861" s="17"/>
      <c r="BF861" s="17"/>
      <c r="BG861" s="17"/>
      <c r="BH861" s="17"/>
      <c r="BI861" s="17"/>
      <c r="BJ861" s="26"/>
      <c r="BK861" s="17"/>
      <c r="BL861" s="17"/>
      <c r="BM861" s="17"/>
      <c r="BN861" s="17"/>
      <c r="BO861" s="17"/>
      <c r="BP861" s="17"/>
      <c r="BQ861" s="17"/>
      <c r="BR861" s="17"/>
      <c r="BS861" s="17"/>
      <c r="BT861" s="17"/>
      <c r="BU861" s="17"/>
      <c r="BV861" s="17"/>
      <c r="BW861" s="17"/>
      <c r="BX861" s="26"/>
      <c r="BY861" s="26"/>
      <c r="BZ861" s="26"/>
      <c r="CA861" s="26"/>
      <c r="CB861" s="26"/>
      <c r="CC861" s="17"/>
      <c r="CD861" s="17"/>
      <c r="CE861" s="17"/>
      <c r="CF861" s="17"/>
      <c r="CG861" s="17"/>
      <c r="CH861" s="17"/>
      <c r="CI861" s="17"/>
      <c r="CJ861" s="26"/>
      <c r="CK861" s="17"/>
      <c r="CL861" s="17"/>
      <c r="CM861" s="17"/>
      <c r="CN861" s="17"/>
      <c r="CO861" s="17"/>
      <c r="CP861" s="17"/>
      <c r="CQ861" s="17"/>
      <c r="CR861" s="17"/>
      <c r="CS861" s="17"/>
      <c r="CT861" s="17"/>
      <c r="CU861" s="17"/>
      <c r="CV861" s="17"/>
      <c r="CW861" s="17"/>
      <c r="CX861" s="17"/>
      <c r="CY861" s="26"/>
      <c r="CZ861" s="26"/>
      <c r="DA861" s="26"/>
      <c r="DB861" s="17"/>
      <c r="DC861" s="17"/>
      <c r="DD861" s="17"/>
      <c r="DE861" s="17"/>
      <c r="DF861" s="17"/>
      <c r="DG861" s="17"/>
      <c r="DH861" s="26"/>
      <c r="DI861" s="17"/>
      <c r="DJ861" s="17"/>
      <c r="DK861" s="17"/>
      <c r="DL861" s="17"/>
      <c r="DM861" s="17">
        <v>7.51</v>
      </c>
      <c r="DN861" s="17">
        <v>7.51</v>
      </c>
      <c r="DO861" s="17">
        <v>7.51</v>
      </c>
      <c r="DP861" s="17">
        <v>7.51</v>
      </c>
      <c r="DQ861" s="17">
        <v>7.52</v>
      </c>
      <c r="DR861" s="17">
        <v>7.52</v>
      </c>
      <c r="DS861" s="17">
        <v>7.53</v>
      </c>
      <c r="DT861" s="17">
        <v>7.52</v>
      </c>
      <c r="DU861" s="17">
        <v>7.52</v>
      </c>
      <c r="DV861" s="17">
        <v>7.52</v>
      </c>
      <c r="DW861" s="17">
        <v>7.52</v>
      </c>
      <c r="DX861" s="17">
        <v>7.52</v>
      </c>
      <c r="DY861" s="17">
        <v>7.52</v>
      </c>
      <c r="DZ861" s="17">
        <v>7.51</v>
      </c>
      <c r="EA861" s="17">
        <v>7.5</v>
      </c>
      <c r="EB861" s="17">
        <v>7.5</v>
      </c>
      <c r="EC861" s="17">
        <v>7.51</v>
      </c>
      <c r="ED861" s="17">
        <v>7.5</v>
      </c>
      <c r="EE861" s="17">
        <v>7.5</v>
      </c>
      <c r="EF861" s="17">
        <v>7.5</v>
      </c>
      <c r="EG861" s="17">
        <v>7.5</v>
      </c>
      <c r="EH861" s="17">
        <v>7.5</v>
      </c>
      <c r="EI861" s="17">
        <v>7.49</v>
      </c>
      <c r="EJ861" s="17">
        <v>7.5</v>
      </c>
      <c r="EK861" s="17">
        <v>7.49</v>
      </c>
      <c r="EL861" s="17">
        <v>7.49</v>
      </c>
      <c r="EM861" s="17">
        <v>7.49</v>
      </c>
      <c r="EN861" s="17">
        <v>7.48</v>
      </c>
      <c r="EO861" s="17">
        <v>7.48</v>
      </c>
      <c r="EP861" s="17">
        <v>7.49</v>
      </c>
      <c r="EQ861" s="17">
        <v>7.49</v>
      </c>
      <c r="ER861" s="17">
        <v>7.49</v>
      </c>
      <c r="ES861" s="17">
        <v>7.49</v>
      </c>
      <c r="ET861" s="17">
        <v>7.49</v>
      </c>
      <c r="EU861" s="17">
        <v>7.48</v>
      </c>
      <c r="EV861" s="17">
        <v>7.49</v>
      </c>
      <c r="EW861" s="17">
        <v>7.48</v>
      </c>
      <c r="EX861" s="17">
        <v>7.48</v>
      </c>
      <c r="EY861" s="17">
        <v>7.48</v>
      </c>
      <c r="EZ861" s="17">
        <v>7.48</v>
      </c>
      <c r="FA861" s="17">
        <v>7.48</v>
      </c>
      <c r="FB861" s="17">
        <v>7.47</v>
      </c>
      <c r="FC861" s="17">
        <v>7.49</v>
      </c>
      <c r="FD861" s="17">
        <v>7.52</v>
      </c>
      <c r="FE861" s="17">
        <v>7.58</v>
      </c>
      <c r="FF861" s="17">
        <v>7.6</v>
      </c>
      <c r="FG861" s="17">
        <v>7.67</v>
      </c>
      <c r="FH861" s="17">
        <v>7.64</v>
      </c>
      <c r="FI861" s="17">
        <v>7.61</v>
      </c>
      <c r="FJ861" s="17">
        <v>7.65</v>
      </c>
      <c r="FK861" s="17">
        <v>7.63</v>
      </c>
      <c r="FL861" s="17">
        <v>7.62</v>
      </c>
      <c r="FM861" s="17">
        <v>7.62</v>
      </c>
      <c r="FN861" s="17">
        <v>7.61</v>
      </c>
      <c r="FO861" s="17">
        <v>7.61</v>
      </c>
      <c r="FP861" s="17">
        <v>7.62</v>
      </c>
      <c r="FQ861" s="17">
        <v>7.62</v>
      </c>
      <c r="FR861" s="17">
        <v>7.59</v>
      </c>
      <c r="FS861" s="17">
        <v>7.59</v>
      </c>
      <c r="FT861" s="17">
        <v>7.59</v>
      </c>
      <c r="FU861" s="17">
        <v>7.59</v>
      </c>
      <c r="FV861" s="17">
        <v>7.59</v>
      </c>
      <c r="FW861" s="17">
        <v>7.6</v>
      </c>
      <c r="FX861" s="17">
        <v>7.6</v>
      </c>
      <c r="FY861" s="17">
        <v>7.62</v>
      </c>
      <c r="FZ861" s="17">
        <v>7.63</v>
      </c>
      <c r="GA861" s="17">
        <v>7.62</v>
      </c>
      <c r="GB861" s="17">
        <v>7.61</v>
      </c>
      <c r="GC861" s="17">
        <v>7.61</v>
      </c>
      <c r="GD861" s="17">
        <v>7.6</v>
      </c>
      <c r="GE861" s="17">
        <v>7.61</v>
      </c>
      <c r="GF861" s="17">
        <v>7.59</v>
      </c>
      <c r="GG861" s="17">
        <v>7.58</v>
      </c>
      <c r="GH861" s="17">
        <v>7.58</v>
      </c>
      <c r="GI861" s="17">
        <v>7.58</v>
      </c>
      <c r="GJ861" s="17">
        <v>7.57</v>
      </c>
      <c r="GK861" s="17">
        <v>7.56</v>
      </c>
      <c r="GL861" s="17">
        <v>7.57</v>
      </c>
      <c r="GM861" s="17">
        <v>7.56</v>
      </c>
      <c r="GN861" s="17">
        <v>7.58</v>
      </c>
      <c r="GO861" s="17">
        <v>7.58</v>
      </c>
      <c r="GP861" s="17">
        <v>7.58</v>
      </c>
      <c r="GQ861" s="17">
        <v>7.58</v>
      </c>
      <c r="GR861" s="17">
        <v>7.57</v>
      </c>
      <c r="GS861" s="17">
        <v>7.57</v>
      </c>
      <c r="GT861" s="17">
        <v>7.57</v>
      </c>
      <c r="GU861" s="17">
        <v>7.58</v>
      </c>
      <c r="GV861" s="17">
        <v>7.57</v>
      </c>
      <c r="GW861" s="17">
        <v>7.57</v>
      </c>
      <c r="GX861" s="17">
        <v>7.57</v>
      </c>
      <c r="GY861" s="17">
        <v>7.57</v>
      </c>
      <c r="GZ861" s="17">
        <v>7.57</v>
      </c>
      <c r="HA861" s="17">
        <v>7.57</v>
      </c>
      <c r="HB861" s="17">
        <v>7.57</v>
      </c>
      <c r="HC861" s="17">
        <v>7.57</v>
      </c>
      <c r="HD861" s="17">
        <v>7.57</v>
      </c>
      <c r="HE861" s="17">
        <v>7.58</v>
      </c>
      <c r="HF861" s="17">
        <v>7.58</v>
      </c>
      <c r="HG861" s="17">
        <v>7.58</v>
      </c>
      <c r="HH861" s="17">
        <v>7.58</v>
      </c>
      <c r="HI861" s="17">
        <v>7.58</v>
      </c>
      <c r="HJ861" s="17">
        <v>7.58</v>
      </c>
      <c r="HK861" s="17">
        <v>7.58</v>
      </c>
      <c r="HL861" s="17">
        <v>7.57</v>
      </c>
      <c r="HM861" s="17">
        <v>7.57</v>
      </c>
      <c r="HN861" s="17">
        <v>7.57</v>
      </c>
      <c r="HO861" s="17">
        <v>7.57</v>
      </c>
      <c r="HP861" s="17">
        <v>7.56</v>
      </c>
      <c r="HQ861" s="17">
        <v>7.56</v>
      </c>
      <c r="HR861" s="17">
        <v>7.57</v>
      </c>
      <c r="HS861" s="17">
        <v>7.58</v>
      </c>
      <c r="HT861" s="17">
        <v>7.57</v>
      </c>
      <c r="HU861" s="17">
        <v>7.58</v>
      </c>
      <c r="HV861" s="17">
        <v>7.57</v>
      </c>
      <c r="HW861" s="17">
        <v>7.58</v>
      </c>
      <c r="HX861" s="17">
        <v>7.58</v>
      </c>
      <c r="HY861" s="17">
        <v>7.58</v>
      </c>
      <c r="HZ861" s="17">
        <v>7.58</v>
      </c>
      <c r="IA861" s="17">
        <v>7.58</v>
      </c>
      <c r="IB861" s="17">
        <v>7.58</v>
      </c>
      <c r="IC861" s="17">
        <v>7.58</v>
      </c>
      <c r="ID861" s="17">
        <v>7.59</v>
      </c>
      <c r="IE861" s="17">
        <v>7.58</v>
      </c>
      <c r="IF861" s="17">
        <v>7.6</v>
      </c>
      <c r="IG861" s="17">
        <v>7.6</v>
      </c>
      <c r="IH861" s="17">
        <v>7.59</v>
      </c>
      <c r="II861" s="17">
        <v>7.59</v>
      </c>
      <c r="IJ861" s="17">
        <v>7.59</v>
      </c>
      <c r="IK861" s="17">
        <v>7.59</v>
      </c>
      <c r="IL861" s="17">
        <v>7.58</v>
      </c>
      <c r="IM861" s="17">
        <v>7.58</v>
      </c>
      <c r="IN861" s="17">
        <v>7.58</v>
      </c>
      <c r="IO861" s="17">
        <v>7.58</v>
      </c>
      <c r="IP861" s="17">
        <v>7.57</v>
      </c>
      <c r="IQ861" s="17">
        <v>7.57</v>
      </c>
      <c r="IR861" s="17">
        <v>7.56</v>
      </c>
      <c r="IS861" s="17">
        <v>7.56</v>
      </c>
      <c r="IT861" s="17">
        <v>7.57</v>
      </c>
      <c r="IU861" s="17">
        <v>7.57</v>
      </c>
      <c r="IV861" s="17">
        <v>7.58</v>
      </c>
      <c r="IW861" s="17">
        <v>7.58</v>
      </c>
      <c r="IX861" s="17">
        <v>7.57</v>
      </c>
      <c r="IY861" s="17">
        <v>7.57</v>
      </c>
    </row>
    <row r="862" spans="1:259" x14ac:dyDescent="0.15">
      <c r="A862" s="17" t="s">
        <v>4472</v>
      </c>
      <c r="B862" s="17" t="s">
        <v>4931</v>
      </c>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c r="AA862" s="26"/>
      <c r="AB862" s="17"/>
      <c r="AC862" s="26"/>
      <c r="AD862" s="26"/>
      <c r="AE862" s="17"/>
      <c r="AF862" s="17"/>
      <c r="AG862" s="17"/>
      <c r="AH862" s="17"/>
      <c r="AI862" s="17"/>
      <c r="AJ862" s="17"/>
      <c r="AK862" s="17"/>
      <c r="AL862" s="17"/>
      <c r="AM862" s="17"/>
      <c r="AN862" s="17"/>
      <c r="AO862" s="17"/>
      <c r="AP862" s="17"/>
      <c r="AQ862" s="17"/>
      <c r="AR862" s="17"/>
      <c r="AS862" s="17"/>
      <c r="AT862" s="17"/>
      <c r="AU862" s="17"/>
      <c r="AV862" s="17"/>
      <c r="AW862" s="17"/>
      <c r="AX862" s="17"/>
      <c r="AY862" s="17"/>
      <c r="AZ862" s="17"/>
      <c r="BA862" s="17"/>
      <c r="BB862" s="17"/>
      <c r="BC862" s="17"/>
      <c r="BD862" s="17"/>
      <c r="BE862" s="17"/>
      <c r="BF862" s="17"/>
      <c r="BG862" s="17"/>
      <c r="BH862" s="17"/>
      <c r="BI862" s="17"/>
      <c r="BJ862" s="26"/>
      <c r="BK862" s="17"/>
      <c r="BL862" s="17"/>
      <c r="BM862" s="17"/>
      <c r="BN862" s="17"/>
      <c r="BO862" s="17"/>
      <c r="BP862" s="17"/>
      <c r="BQ862" s="17"/>
      <c r="BR862" s="17"/>
      <c r="BS862" s="17"/>
      <c r="BT862" s="17"/>
      <c r="BU862" s="17"/>
      <c r="BV862" s="17"/>
      <c r="BW862" s="17"/>
      <c r="BX862" s="26"/>
      <c r="BY862" s="26"/>
      <c r="BZ862" s="26"/>
      <c r="CA862" s="26"/>
      <c r="CB862" s="26"/>
      <c r="CC862" s="17"/>
      <c r="CD862" s="17"/>
      <c r="CE862" s="17"/>
      <c r="CF862" s="17"/>
      <c r="CG862" s="17"/>
      <c r="CH862" s="17"/>
      <c r="CI862" s="17"/>
      <c r="CJ862" s="26"/>
      <c r="CK862" s="17"/>
      <c r="CL862" s="17"/>
      <c r="CM862" s="17"/>
      <c r="CN862" s="17"/>
      <c r="CO862" s="17"/>
      <c r="CP862" s="17"/>
      <c r="CQ862" s="17"/>
      <c r="CR862" s="17"/>
      <c r="CS862" s="17"/>
      <c r="CT862" s="17"/>
      <c r="CU862" s="17"/>
      <c r="CV862" s="17"/>
      <c r="CW862" s="17"/>
      <c r="CX862" s="17"/>
      <c r="CY862" s="26"/>
      <c r="CZ862" s="26"/>
      <c r="DA862" s="26"/>
      <c r="DB862" s="17"/>
      <c r="DC862" s="17"/>
      <c r="DD862" s="17"/>
      <c r="DE862" s="17"/>
      <c r="DF862" s="17"/>
      <c r="DG862" s="17"/>
      <c r="DH862" s="26"/>
      <c r="DI862" s="17"/>
      <c r="DJ862" s="17"/>
      <c r="DK862" s="17"/>
      <c r="DL862" s="17"/>
      <c r="DM862" s="17">
        <v>3.78</v>
      </c>
      <c r="DN862" s="17">
        <v>3.78</v>
      </c>
      <c r="DO862" s="17">
        <v>3.79</v>
      </c>
      <c r="DP862" s="17">
        <v>3.79</v>
      </c>
      <c r="DQ862" s="17">
        <v>3.79</v>
      </c>
      <c r="DR862" s="17">
        <v>3.79</v>
      </c>
      <c r="DS862" s="17">
        <v>3.79</v>
      </c>
      <c r="DT862" s="17">
        <v>3.8</v>
      </c>
      <c r="DU862" s="17">
        <v>3.79</v>
      </c>
      <c r="DV862" s="17">
        <v>3.8</v>
      </c>
      <c r="DW862" s="17">
        <v>3.78</v>
      </c>
      <c r="DX862" s="17">
        <v>3.78</v>
      </c>
      <c r="DY862" s="17">
        <v>3.77</v>
      </c>
      <c r="DZ862" s="17">
        <v>3.77</v>
      </c>
      <c r="EA862" s="17">
        <v>3.76</v>
      </c>
      <c r="EB862" s="17">
        <v>3.76</v>
      </c>
      <c r="EC862" s="17">
        <v>3.76</v>
      </c>
      <c r="ED862" s="17">
        <v>3.76</v>
      </c>
      <c r="EE862" s="17">
        <v>3.75</v>
      </c>
      <c r="EF862" s="17">
        <v>3.76</v>
      </c>
      <c r="EG862" s="17">
        <v>3.76</v>
      </c>
      <c r="EH862" s="17">
        <v>3.76</v>
      </c>
      <c r="EI862" s="17">
        <v>3.79</v>
      </c>
      <c r="EJ862" s="17">
        <v>3.79</v>
      </c>
      <c r="EK862" s="17">
        <v>3.79</v>
      </c>
      <c r="EL862" s="17">
        <v>3.8</v>
      </c>
      <c r="EM862" s="17">
        <v>3.79</v>
      </c>
      <c r="EN862" s="17">
        <v>3.79</v>
      </c>
      <c r="EO862" s="17">
        <v>3.78</v>
      </c>
      <c r="EP862" s="17">
        <v>3.79</v>
      </c>
      <c r="EQ862" s="17">
        <v>3.8</v>
      </c>
      <c r="ER862" s="17">
        <v>3.8</v>
      </c>
      <c r="ES862" s="17">
        <v>3.79</v>
      </c>
      <c r="ET862" s="17">
        <v>3.78</v>
      </c>
      <c r="EU862" s="17">
        <v>3.78</v>
      </c>
      <c r="EV862" s="17">
        <v>3.79</v>
      </c>
      <c r="EW862" s="17">
        <v>3.79</v>
      </c>
      <c r="EX862" s="17">
        <v>3.8</v>
      </c>
      <c r="EY862" s="17">
        <v>3.8</v>
      </c>
      <c r="EZ862" s="17">
        <v>3.8</v>
      </c>
      <c r="FA862" s="17">
        <v>3.81</v>
      </c>
      <c r="FB862" s="17">
        <v>3.8</v>
      </c>
      <c r="FC862" s="17">
        <v>3.81</v>
      </c>
      <c r="FD862" s="17">
        <v>3.81</v>
      </c>
      <c r="FE862" s="17">
        <v>3.83</v>
      </c>
      <c r="FF862" s="17">
        <v>3.86</v>
      </c>
      <c r="FG862" s="17">
        <v>3.86</v>
      </c>
      <c r="FH862" s="17">
        <v>3.87</v>
      </c>
      <c r="FI862" s="17">
        <v>3.87</v>
      </c>
      <c r="FJ862" s="17">
        <v>3.87</v>
      </c>
      <c r="FK862" s="17">
        <v>3.86</v>
      </c>
      <c r="FL862" s="17">
        <v>3.87</v>
      </c>
      <c r="FM862" s="17">
        <v>3.87</v>
      </c>
      <c r="FN862" s="17">
        <v>3.87</v>
      </c>
      <c r="FO862" s="17">
        <v>3.87</v>
      </c>
      <c r="FP862" s="17">
        <v>3.85</v>
      </c>
      <c r="FQ862" s="17">
        <v>3.85</v>
      </c>
      <c r="FR862" s="17">
        <v>3.82</v>
      </c>
      <c r="FS862" s="17">
        <v>3.82</v>
      </c>
      <c r="FT862" s="17">
        <v>3.84</v>
      </c>
      <c r="FU862" s="17">
        <v>3.83</v>
      </c>
      <c r="FV862" s="17">
        <v>3.84</v>
      </c>
      <c r="FW862" s="17">
        <v>3.84</v>
      </c>
      <c r="FX862" s="17">
        <v>3.84</v>
      </c>
      <c r="FY862" s="17">
        <v>3.83</v>
      </c>
      <c r="FZ862" s="17">
        <v>3.84</v>
      </c>
      <c r="GA862" s="17">
        <v>3.83</v>
      </c>
      <c r="GB862" s="17">
        <v>3.83</v>
      </c>
      <c r="GC862" s="17">
        <v>3.83</v>
      </c>
      <c r="GD862" s="17">
        <v>3.83</v>
      </c>
      <c r="GE862" s="17">
        <v>3.83</v>
      </c>
      <c r="GF862" s="17">
        <v>3.83</v>
      </c>
      <c r="GG862" s="17">
        <v>3.83</v>
      </c>
      <c r="GH862" s="17">
        <v>3.83</v>
      </c>
      <c r="GI862" s="17">
        <v>3.83</v>
      </c>
      <c r="GJ862" s="17">
        <v>3.83</v>
      </c>
      <c r="GK862" s="17">
        <v>3.83</v>
      </c>
      <c r="GL862" s="17">
        <v>3.83</v>
      </c>
      <c r="GM862" s="17">
        <v>3.82</v>
      </c>
      <c r="GN862" s="17">
        <v>3.82</v>
      </c>
      <c r="GO862" s="17">
        <v>3.82</v>
      </c>
      <c r="GP862" s="17">
        <v>3.82</v>
      </c>
      <c r="GQ862" s="17">
        <v>3.81</v>
      </c>
      <c r="GR862" s="17">
        <v>3.82</v>
      </c>
      <c r="GS862" s="17">
        <v>3.82</v>
      </c>
      <c r="GT862" s="17">
        <v>3.82</v>
      </c>
      <c r="GU862" s="17">
        <v>3.81</v>
      </c>
      <c r="GV862" s="17">
        <v>3.82</v>
      </c>
      <c r="GW862" s="17">
        <v>3.81</v>
      </c>
      <c r="GX862" s="17">
        <v>3.82</v>
      </c>
      <c r="GY862" s="17">
        <v>3.81</v>
      </c>
      <c r="GZ862" s="17">
        <v>3.8</v>
      </c>
      <c r="HA862" s="17">
        <v>3.79</v>
      </c>
      <c r="HB862" s="17">
        <v>3.79</v>
      </c>
      <c r="HC862" s="17">
        <v>3.79</v>
      </c>
      <c r="HD862" s="17">
        <v>3.78</v>
      </c>
      <c r="HE862" s="17">
        <v>3.79</v>
      </c>
      <c r="HF862" s="17">
        <v>3.79</v>
      </c>
      <c r="HG862" s="17">
        <v>3.79</v>
      </c>
      <c r="HH862" s="17">
        <v>3.8</v>
      </c>
      <c r="HI862" s="17">
        <v>3.8</v>
      </c>
      <c r="HJ862" s="17">
        <v>3.79</v>
      </c>
      <c r="HK862" s="17">
        <v>3.79</v>
      </c>
      <c r="HL862" s="17">
        <v>3.79</v>
      </c>
      <c r="HM862" s="17">
        <v>3.79</v>
      </c>
      <c r="HN862" s="17">
        <v>3.78</v>
      </c>
      <c r="HO862" s="17">
        <v>3.79</v>
      </c>
      <c r="HP862" s="17">
        <v>3.78</v>
      </c>
      <c r="HQ862" s="17">
        <v>3.78</v>
      </c>
      <c r="HR862" s="17">
        <v>3.78</v>
      </c>
      <c r="HS862" s="17">
        <v>3.78</v>
      </c>
      <c r="HT862" s="17">
        <v>3.79</v>
      </c>
      <c r="HU862" s="17">
        <v>3.79</v>
      </c>
      <c r="HV862" s="17">
        <v>3.79</v>
      </c>
      <c r="HW862" s="17">
        <v>3.79</v>
      </c>
      <c r="HX862" s="17">
        <v>3.8</v>
      </c>
      <c r="HY862" s="17">
        <v>3.8</v>
      </c>
      <c r="HZ862" s="17">
        <v>3.8</v>
      </c>
      <c r="IA862" s="17">
        <v>3.8</v>
      </c>
      <c r="IB862" s="17">
        <v>3.8</v>
      </c>
      <c r="IC862" s="17">
        <v>3.8</v>
      </c>
      <c r="ID862" s="17">
        <v>3.8</v>
      </c>
      <c r="IE862" s="17">
        <v>3.8</v>
      </c>
      <c r="IF862" s="17">
        <v>3.81</v>
      </c>
      <c r="IG862" s="17">
        <v>3.79</v>
      </c>
      <c r="IH862" s="17">
        <v>3.79</v>
      </c>
      <c r="II862" s="17">
        <v>3.79</v>
      </c>
      <c r="IJ862" s="17">
        <v>3.79</v>
      </c>
      <c r="IK862" s="17">
        <v>3.78</v>
      </c>
      <c r="IL862" s="17">
        <v>3.78</v>
      </c>
      <c r="IM862" s="17">
        <v>3.78</v>
      </c>
      <c r="IN862" s="17">
        <v>3.78</v>
      </c>
      <c r="IO862" s="17">
        <v>3.77</v>
      </c>
      <c r="IP862" s="17">
        <v>3.77</v>
      </c>
      <c r="IQ862" s="17">
        <v>3.78</v>
      </c>
      <c r="IR862" s="17">
        <v>3.78</v>
      </c>
      <c r="IS862" s="17">
        <v>3.77</v>
      </c>
      <c r="IT862" s="17">
        <v>3.77</v>
      </c>
      <c r="IU862" s="17">
        <v>3.77</v>
      </c>
      <c r="IV862" s="17">
        <v>3.77</v>
      </c>
      <c r="IW862" s="17">
        <v>3.77</v>
      </c>
      <c r="IX862" s="17">
        <v>3.78</v>
      </c>
      <c r="IY862" s="17">
        <v>3.77</v>
      </c>
    </row>
    <row r="863" spans="1:259" x14ac:dyDescent="0.15">
      <c r="A863" s="17" t="s">
        <v>4674</v>
      </c>
      <c r="B863" s="17" t="s">
        <v>4932</v>
      </c>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c r="AA863" s="26"/>
      <c r="AB863" s="17"/>
      <c r="AC863" s="26"/>
      <c r="AD863" s="26"/>
      <c r="AE863" s="17"/>
      <c r="AF863" s="17"/>
      <c r="AG863" s="17"/>
      <c r="AH863" s="17"/>
      <c r="AI863" s="17"/>
      <c r="AJ863" s="17"/>
      <c r="AK863" s="17"/>
      <c r="AL863" s="17"/>
      <c r="AM863" s="17"/>
      <c r="AN863" s="17"/>
      <c r="AO863" s="17"/>
      <c r="AP863" s="17"/>
      <c r="AQ863" s="17"/>
      <c r="AR863" s="17"/>
      <c r="AS863" s="17"/>
      <c r="AT863" s="17"/>
      <c r="AU863" s="17"/>
      <c r="AV863" s="17"/>
      <c r="AW863" s="17"/>
      <c r="AX863" s="17"/>
      <c r="AY863" s="17"/>
      <c r="AZ863" s="17"/>
      <c r="BA863" s="17"/>
      <c r="BB863" s="17"/>
      <c r="BC863" s="17"/>
      <c r="BD863" s="17"/>
      <c r="BE863" s="17"/>
      <c r="BF863" s="17"/>
      <c r="BG863" s="17"/>
      <c r="BH863" s="17"/>
      <c r="BI863" s="17"/>
      <c r="BJ863" s="26"/>
      <c r="BK863" s="17"/>
      <c r="BL863" s="17"/>
      <c r="BM863" s="17"/>
      <c r="BN863" s="17"/>
      <c r="BO863" s="17"/>
      <c r="BP863" s="17"/>
      <c r="BQ863" s="17"/>
      <c r="BR863" s="17"/>
      <c r="BS863" s="17"/>
      <c r="BT863" s="17"/>
      <c r="BU863" s="17"/>
      <c r="BV863" s="17"/>
      <c r="BW863" s="17"/>
      <c r="BX863" s="26"/>
      <c r="BY863" s="26"/>
      <c r="BZ863" s="26"/>
      <c r="CA863" s="26"/>
      <c r="CB863" s="26"/>
      <c r="CC863" s="17"/>
      <c r="CD863" s="17"/>
      <c r="CE863" s="17"/>
      <c r="CF863" s="17"/>
      <c r="CG863" s="17"/>
      <c r="CH863" s="17"/>
      <c r="CI863" s="17"/>
      <c r="CJ863" s="26"/>
      <c r="CK863" s="17"/>
      <c r="CL863" s="17"/>
      <c r="CM863" s="17"/>
      <c r="CN863" s="17"/>
      <c r="CO863" s="17"/>
      <c r="CP863" s="17"/>
      <c r="CQ863" s="17"/>
      <c r="CR863" s="17"/>
      <c r="CS863" s="17"/>
      <c r="CT863" s="17"/>
      <c r="CU863" s="17"/>
      <c r="CV863" s="17"/>
      <c r="CW863" s="17"/>
      <c r="CX863" s="17"/>
      <c r="CY863" s="26"/>
      <c r="CZ863" s="26"/>
      <c r="DA863" s="26"/>
      <c r="DB863" s="17"/>
      <c r="DC863" s="17"/>
      <c r="DD863" s="17"/>
      <c r="DE863" s="17"/>
      <c r="DF863" s="17"/>
      <c r="DG863" s="17"/>
      <c r="DH863" s="26"/>
      <c r="DI863" s="17"/>
      <c r="DJ863" s="17"/>
      <c r="DK863" s="17"/>
      <c r="DL863" s="17"/>
      <c r="DM863" s="17">
        <v>11.2</v>
      </c>
      <c r="DN863" s="17">
        <v>11.21</v>
      </c>
      <c r="DO863" s="17">
        <v>11.21</v>
      </c>
      <c r="DP863" s="17">
        <v>11.21</v>
      </c>
      <c r="DQ863" s="17">
        <v>11.22</v>
      </c>
      <c r="DR863" s="17">
        <v>11.22</v>
      </c>
      <c r="DS863" s="17">
        <v>11.23</v>
      </c>
      <c r="DT863" s="17">
        <v>11.22</v>
      </c>
      <c r="DU863" s="17">
        <v>11.19</v>
      </c>
      <c r="DV863" s="17">
        <v>11.19</v>
      </c>
      <c r="DW863" s="17">
        <v>11.18</v>
      </c>
      <c r="DX863" s="17">
        <v>11.18</v>
      </c>
      <c r="DY863" s="17">
        <v>11.19</v>
      </c>
      <c r="DZ863" s="17">
        <v>11.19</v>
      </c>
      <c r="EA863" s="17">
        <v>11.18</v>
      </c>
      <c r="EB863" s="17">
        <v>11.16</v>
      </c>
      <c r="EC863" s="17">
        <v>11.15</v>
      </c>
      <c r="ED863" s="17">
        <v>11.17</v>
      </c>
      <c r="EE863" s="17">
        <v>11.16</v>
      </c>
      <c r="EF863" s="17">
        <v>11.16</v>
      </c>
      <c r="EG863" s="17">
        <v>11.14</v>
      </c>
      <c r="EH863" s="17">
        <v>11.14</v>
      </c>
      <c r="EI863" s="17">
        <v>11.16</v>
      </c>
      <c r="EJ863" s="17">
        <v>11.18</v>
      </c>
      <c r="EK863" s="17">
        <v>11.16</v>
      </c>
      <c r="EL863" s="17">
        <v>11.17</v>
      </c>
      <c r="EM863" s="17">
        <v>11.18</v>
      </c>
      <c r="EN863" s="17">
        <v>11.21</v>
      </c>
      <c r="EO863" s="17">
        <v>11.2</v>
      </c>
      <c r="EP863" s="17">
        <v>11.18</v>
      </c>
      <c r="EQ863" s="17">
        <v>11.18</v>
      </c>
      <c r="ER863" s="17">
        <v>11.2</v>
      </c>
      <c r="ES863" s="17">
        <v>11.2</v>
      </c>
      <c r="ET863" s="17">
        <v>11.21</v>
      </c>
      <c r="EU863" s="17">
        <v>11.2</v>
      </c>
      <c r="EV863" s="17">
        <v>11.21</v>
      </c>
      <c r="EW863" s="17">
        <v>11.2</v>
      </c>
      <c r="EX863" s="17">
        <v>11.19</v>
      </c>
      <c r="EY863" s="17">
        <v>11.21</v>
      </c>
      <c r="EZ863" s="17">
        <v>11.18</v>
      </c>
      <c r="FA863" s="17">
        <v>11.17</v>
      </c>
      <c r="FB863" s="17">
        <v>11.17</v>
      </c>
      <c r="FC863" s="17">
        <v>11.18</v>
      </c>
      <c r="FD863" s="17">
        <v>11.17</v>
      </c>
      <c r="FE863" s="17">
        <v>11.17</v>
      </c>
      <c r="FF863" s="17">
        <v>11.17</v>
      </c>
      <c r="FG863" s="17">
        <v>11.16</v>
      </c>
      <c r="FH863" s="17">
        <v>11.17</v>
      </c>
      <c r="FI863" s="17">
        <v>11.17</v>
      </c>
      <c r="FJ863" s="17">
        <v>11.16</v>
      </c>
      <c r="FK863" s="17">
        <v>11.16</v>
      </c>
      <c r="FL863" s="17">
        <v>11.15</v>
      </c>
      <c r="FM863" s="17">
        <v>11.14</v>
      </c>
      <c r="FN863" s="17">
        <v>11.14</v>
      </c>
      <c r="FO863" s="17">
        <v>11.15</v>
      </c>
      <c r="FP863" s="17">
        <v>11.14</v>
      </c>
      <c r="FQ863" s="17">
        <v>11.15</v>
      </c>
      <c r="FR863" s="17">
        <v>11.14</v>
      </c>
      <c r="FS863" s="17">
        <v>11.14</v>
      </c>
      <c r="FT863" s="17">
        <v>11.14</v>
      </c>
      <c r="FU863" s="17">
        <v>11.13</v>
      </c>
      <c r="FV863" s="17">
        <v>11.13</v>
      </c>
      <c r="FW863" s="17">
        <v>11.12</v>
      </c>
      <c r="FX863" s="17">
        <v>11.12</v>
      </c>
      <c r="FY863" s="17">
        <v>11.14</v>
      </c>
      <c r="FZ863" s="17">
        <v>11.15</v>
      </c>
      <c r="GA863" s="17">
        <v>11.16</v>
      </c>
      <c r="GB863" s="17">
        <v>11.16</v>
      </c>
      <c r="GC863" s="17">
        <v>11.16</v>
      </c>
      <c r="GD863" s="17">
        <v>11.16</v>
      </c>
      <c r="GE863" s="17">
        <v>11.15</v>
      </c>
      <c r="GF863" s="17">
        <v>11.13</v>
      </c>
      <c r="GG863" s="17">
        <v>11.12</v>
      </c>
      <c r="GH863" s="17">
        <v>11.11</v>
      </c>
      <c r="GI863" s="17">
        <v>11.08</v>
      </c>
      <c r="GJ863" s="17">
        <v>11.1</v>
      </c>
      <c r="GK863" s="17">
        <v>11.08</v>
      </c>
      <c r="GL863" s="17">
        <v>11.1</v>
      </c>
      <c r="GM863" s="17">
        <v>11.1</v>
      </c>
      <c r="GN863" s="17">
        <v>11.11</v>
      </c>
      <c r="GO863" s="17">
        <v>11.12</v>
      </c>
      <c r="GP863" s="17">
        <v>11.12</v>
      </c>
      <c r="GQ863" s="17">
        <v>11.12</v>
      </c>
      <c r="GR863" s="17">
        <v>11.1</v>
      </c>
      <c r="GS863" s="17">
        <v>11.1</v>
      </c>
      <c r="GT863" s="17">
        <v>11.08</v>
      </c>
      <c r="GU863" s="17">
        <v>11.08</v>
      </c>
      <c r="GV863" s="17">
        <v>11.11</v>
      </c>
      <c r="GW863" s="17">
        <v>11.1</v>
      </c>
      <c r="GX863" s="17">
        <v>11.13</v>
      </c>
      <c r="GY863" s="17">
        <v>11.11</v>
      </c>
      <c r="GZ863" s="17">
        <v>11.12</v>
      </c>
      <c r="HA863" s="17">
        <v>11.1</v>
      </c>
      <c r="HB863" s="17">
        <v>11.09</v>
      </c>
      <c r="HC863" s="17">
        <v>11.09</v>
      </c>
      <c r="HD863" s="17">
        <v>11.08</v>
      </c>
      <c r="HE863" s="17">
        <v>11.07</v>
      </c>
      <c r="HF863" s="17">
        <v>11.08</v>
      </c>
      <c r="HG863" s="17">
        <v>11.05</v>
      </c>
      <c r="HH863" s="17">
        <v>11.04</v>
      </c>
      <c r="HI863" s="17">
        <v>11.06</v>
      </c>
      <c r="HJ863" s="17">
        <v>11.06</v>
      </c>
      <c r="HK863" s="17">
        <v>11.04</v>
      </c>
      <c r="HL863" s="17">
        <v>11.03</v>
      </c>
      <c r="HM863" s="17">
        <v>11.05</v>
      </c>
      <c r="HN863" s="17">
        <v>11.04</v>
      </c>
      <c r="HO863" s="17">
        <v>11.03</v>
      </c>
      <c r="HP863" s="17">
        <v>11.03</v>
      </c>
      <c r="HQ863" s="17">
        <v>11.04</v>
      </c>
      <c r="HR863" s="17">
        <v>11.04</v>
      </c>
      <c r="HS863" s="17">
        <v>11.05</v>
      </c>
      <c r="HT863" s="17">
        <v>11.05</v>
      </c>
      <c r="HU863" s="17">
        <v>11.05</v>
      </c>
      <c r="HV863" s="17">
        <v>11.04</v>
      </c>
      <c r="HW863" s="17">
        <v>11.03</v>
      </c>
      <c r="HX863" s="17">
        <v>11.04</v>
      </c>
      <c r="HY863" s="17">
        <v>11.05</v>
      </c>
      <c r="HZ863" s="17">
        <v>11.04</v>
      </c>
      <c r="IA863" s="17">
        <v>11.06</v>
      </c>
      <c r="IB863" s="17">
        <v>11.06</v>
      </c>
      <c r="IC863" s="17">
        <v>11.06</v>
      </c>
      <c r="ID863" s="17">
        <v>11.06</v>
      </c>
      <c r="IE863" s="17">
        <v>11.05</v>
      </c>
      <c r="IF863" s="17">
        <v>11.06</v>
      </c>
      <c r="IG863" s="17">
        <v>11.05</v>
      </c>
      <c r="IH863" s="17">
        <v>11.05</v>
      </c>
      <c r="II863" s="17">
        <v>11.05</v>
      </c>
      <c r="IJ863" s="17">
        <v>11.05</v>
      </c>
      <c r="IK863" s="17">
        <v>11.04</v>
      </c>
      <c r="IL863" s="17">
        <v>11.05</v>
      </c>
      <c r="IM863" s="17">
        <v>11.05</v>
      </c>
      <c r="IN863" s="17">
        <v>11.04</v>
      </c>
      <c r="IO863" s="17">
        <v>11.04</v>
      </c>
      <c r="IP863" s="17">
        <v>11.04</v>
      </c>
      <c r="IQ863" s="17">
        <v>11.03</v>
      </c>
      <c r="IR863" s="17">
        <v>11.03</v>
      </c>
      <c r="IS863" s="17">
        <v>11.02</v>
      </c>
      <c r="IT863" s="17">
        <v>11.02</v>
      </c>
      <c r="IU863" s="17">
        <v>11.04</v>
      </c>
      <c r="IV863" s="17">
        <v>11.04</v>
      </c>
      <c r="IW863" s="17">
        <v>11.05</v>
      </c>
      <c r="IX863" s="17">
        <v>11.04</v>
      </c>
      <c r="IY863" s="17">
        <v>11.03</v>
      </c>
    </row>
    <row r="864" spans="1:259" x14ac:dyDescent="0.15">
      <c r="A864" s="17" t="s">
        <v>4614</v>
      </c>
      <c r="B864" s="17" t="s">
        <v>4933</v>
      </c>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c r="AA864" s="26"/>
      <c r="AB864" s="17"/>
      <c r="AC864" s="26"/>
      <c r="AD864" s="26"/>
      <c r="AE864" s="17"/>
      <c r="AF864" s="17"/>
      <c r="AG864" s="17"/>
      <c r="AH864" s="17"/>
      <c r="AI864" s="17"/>
      <c r="AJ864" s="17"/>
      <c r="AK864" s="17"/>
      <c r="AL864" s="17"/>
      <c r="AM864" s="17"/>
      <c r="AN864" s="17"/>
      <c r="AO864" s="17"/>
      <c r="AP864" s="17"/>
      <c r="AQ864" s="17"/>
      <c r="AR864" s="17"/>
      <c r="AS864" s="17"/>
      <c r="AT864" s="17"/>
      <c r="AU864" s="17"/>
      <c r="AV864" s="17"/>
      <c r="AW864" s="17"/>
      <c r="AX864" s="17"/>
      <c r="AY864" s="17"/>
      <c r="AZ864" s="17"/>
      <c r="BA864" s="17"/>
      <c r="BB864" s="17"/>
      <c r="BC864" s="17"/>
      <c r="BD864" s="17"/>
      <c r="BE864" s="17"/>
      <c r="BF864" s="17"/>
      <c r="BG864" s="17"/>
      <c r="BH864" s="17"/>
      <c r="BI864" s="17"/>
      <c r="BJ864" s="26"/>
      <c r="BK864" s="17"/>
      <c r="BL864" s="17"/>
      <c r="BM864" s="17"/>
      <c r="BN864" s="17"/>
      <c r="BO864" s="17"/>
      <c r="BP864" s="17"/>
      <c r="BQ864" s="17"/>
      <c r="BR864" s="17"/>
      <c r="BS864" s="17"/>
      <c r="BT864" s="17"/>
      <c r="BU864" s="17"/>
      <c r="BV864" s="17"/>
      <c r="BW864" s="17"/>
      <c r="BX864" s="26"/>
      <c r="BY864" s="26"/>
      <c r="BZ864" s="26"/>
      <c r="CA864" s="26"/>
      <c r="CB864" s="26"/>
      <c r="CC864" s="17"/>
      <c r="CD864" s="17"/>
      <c r="CE864" s="17"/>
      <c r="CF864" s="17"/>
      <c r="CG864" s="17"/>
      <c r="CH864" s="17"/>
      <c r="CI864" s="17"/>
      <c r="CJ864" s="26"/>
      <c r="CK864" s="17"/>
      <c r="CL864" s="17"/>
      <c r="CM864" s="17"/>
      <c r="CN864" s="17"/>
      <c r="CO864" s="17"/>
      <c r="CP864" s="17"/>
      <c r="CQ864" s="17"/>
      <c r="CR864" s="17"/>
      <c r="CS864" s="17"/>
      <c r="CT864" s="17"/>
      <c r="CU864" s="17"/>
      <c r="CV864" s="17"/>
      <c r="CW864" s="17"/>
      <c r="CX864" s="17"/>
      <c r="CY864" s="26"/>
      <c r="CZ864" s="26"/>
      <c r="DA864" s="26"/>
      <c r="DB864" s="17"/>
      <c r="DC864" s="17"/>
      <c r="DD864" s="17"/>
      <c r="DE864" s="17"/>
      <c r="DF864" s="17"/>
      <c r="DG864" s="17"/>
      <c r="DH864" s="26"/>
      <c r="DI864" s="17"/>
      <c r="DJ864" s="17"/>
      <c r="DK864" s="17"/>
      <c r="DL864" s="17"/>
      <c r="DM864" s="17">
        <v>5.56</v>
      </c>
      <c r="DN864" s="17">
        <v>5.56</v>
      </c>
      <c r="DO864" s="17">
        <v>5.56</v>
      </c>
      <c r="DP864" s="17">
        <v>5.57</v>
      </c>
      <c r="DQ864" s="17">
        <v>5.56</v>
      </c>
      <c r="DR864" s="17">
        <v>5.57</v>
      </c>
      <c r="DS864" s="17">
        <v>5.57</v>
      </c>
      <c r="DT864" s="17">
        <v>5.56</v>
      </c>
      <c r="DU864" s="17">
        <v>5.56</v>
      </c>
      <c r="DV864" s="17">
        <v>5.56</v>
      </c>
      <c r="DW864" s="17">
        <v>5.56</v>
      </c>
      <c r="DX864" s="17">
        <v>5.57</v>
      </c>
      <c r="DY864" s="17">
        <v>5.57</v>
      </c>
      <c r="DZ864" s="17">
        <v>5.57</v>
      </c>
      <c r="EA864" s="17">
        <v>5.56</v>
      </c>
      <c r="EB864" s="17">
        <v>5.55</v>
      </c>
      <c r="EC864" s="17">
        <v>5.56</v>
      </c>
      <c r="ED864" s="17">
        <v>5.55</v>
      </c>
      <c r="EE864" s="17">
        <v>5.55</v>
      </c>
      <c r="EF864" s="17">
        <v>5.55</v>
      </c>
      <c r="EG864" s="17">
        <v>5.56</v>
      </c>
      <c r="EH864" s="17">
        <v>5.56</v>
      </c>
      <c r="EI864" s="17">
        <v>5.56</v>
      </c>
      <c r="EJ864" s="17">
        <v>5.55</v>
      </c>
      <c r="EK864" s="17">
        <v>5.56</v>
      </c>
      <c r="EL864" s="17">
        <v>5.56</v>
      </c>
      <c r="EM864" s="17">
        <v>5.56</v>
      </c>
      <c r="EN864" s="17">
        <v>5.55</v>
      </c>
      <c r="EO864" s="17">
        <v>5.56</v>
      </c>
      <c r="EP864" s="17">
        <v>5.55</v>
      </c>
      <c r="EQ864" s="17">
        <v>5.56</v>
      </c>
      <c r="ER864" s="17">
        <v>5.56</v>
      </c>
      <c r="ES864" s="17">
        <v>5.56</v>
      </c>
      <c r="ET864" s="17">
        <v>5.56</v>
      </c>
      <c r="EU864" s="17">
        <v>5.56</v>
      </c>
      <c r="EV864" s="17">
        <v>5.56</v>
      </c>
      <c r="EW864" s="17">
        <v>5.56</v>
      </c>
      <c r="EX864" s="17">
        <v>5.56</v>
      </c>
      <c r="EY864" s="17">
        <v>5.56</v>
      </c>
      <c r="EZ864" s="17">
        <v>5.55</v>
      </c>
      <c r="FA864" s="17">
        <v>5.55</v>
      </c>
      <c r="FB864" s="17">
        <v>5.56</v>
      </c>
      <c r="FC864" s="17">
        <v>5.56</v>
      </c>
      <c r="FD864" s="17">
        <v>5.56</v>
      </c>
      <c r="FE864" s="17">
        <v>5.55</v>
      </c>
      <c r="FF864" s="17">
        <v>5.55</v>
      </c>
      <c r="FG864" s="17">
        <v>5.55</v>
      </c>
      <c r="FH864" s="17">
        <v>5.55</v>
      </c>
      <c r="FI864" s="17">
        <v>5.55</v>
      </c>
      <c r="FJ864" s="17">
        <v>5.55</v>
      </c>
      <c r="FK864" s="17">
        <v>5.55</v>
      </c>
      <c r="FL864" s="17">
        <v>5.55</v>
      </c>
      <c r="FM864" s="17">
        <v>5.55</v>
      </c>
      <c r="FN864" s="17">
        <v>5.56</v>
      </c>
      <c r="FO864" s="17">
        <v>5.55</v>
      </c>
      <c r="FP864" s="17">
        <v>5.56</v>
      </c>
      <c r="FQ864" s="17">
        <v>5.55</v>
      </c>
      <c r="FR864" s="17">
        <v>5.56</v>
      </c>
      <c r="FS864" s="17">
        <v>5.55</v>
      </c>
      <c r="FT864" s="17">
        <v>5.56</v>
      </c>
      <c r="FU864" s="17">
        <v>5.56</v>
      </c>
      <c r="FV864" s="17">
        <v>5.55</v>
      </c>
      <c r="FW864" s="17">
        <v>5.56</v>
      </c>
      <c r="FX864" s="17">
        <v>5.55</v>
      </c>
      <c r="FY864" s="17">
        <v>5.55</v>
      </c>
      <c r="FZ864" s="17">
        <v>5.56</v>
      </c>
      <c r="GA864" s="17">
        <v>5.56</v>
      </c>
      <c r="GB864" s="17">
        <v>5.56</v>
      </c>
      <c r="GC864" s="17">
        <v>5.56</v>
      </c>
      <c r="GD864" s="17">
        <v>5.58</v>
      </c>
      <c r="GE864" s="17">
        <v>5.57</v>
      </c>
      <c r="GF864" s="17">
        <v>5.57</v>
      </c>
      <c r="GG864" s="17">
        <v>5.57</v>
      </c>
      <c r="GH864" s="17">
        <v>5.58</v>
      </c>
      <c r="GI864" s="17">
        <v>5.58</v>
      </c>
      <c r="GJ864" s="17">
        <v>5.57</v>
      </c>
      <c r="GK864" s="17">
        <v>5.56</v>
      </c>
      <c r="GL864" s="17">
        <v>5.57</v>
      </c>
      <c r="GM864" s="17">
        <v>5.59</v>
      </c>
      <c r="GN864" s="17">
        <v>5.6</v>
      </c>
      <c r="GO864" s="17">
        <v>5.61</v>
      </c>
      <c r="GP864" s="17">
        <v>5.61</v>
      </c>
      <c r="GQ864" s="17">
        <v>5.6</v>
      </c>
      <c r="GR864" s="17">
        <v>5.6</v>
      </c>
      <c r="GS864" s="17">
        <v>5.6</v>
      </c>
      <c r="GT864" s="17">
        <v>5.6</v>
      </c>
      <c r="GU864" s="17">
        <v>5.61</v>
      </c>
      <c r="GV864" s="17">
        <v>5.61</v>
      </c>
      <c r="GW864" s="17">
        <v>5.61</v>
      </c>
      <c r="GX864" s="17">
        <v>5.62</v>
      </c>
      <c r="GY864" s="17">
        <v>5.63</v>
      </c>
      <c r="GZ864" s="17">
        <v>5.63</v>
      </c>
      <c r="HA864" s="17">
        <v>5.63</v>
      </c>
      <c r="HB864" s="17">
        <v>5.61</v>
      </c>
      <c r="HC864" s="17">
        <v>5.62</v>
      </c>
      <c r="HD864" s="17">
        <v>5.61</v>
      </c>
      <c r="HE864" s="17">
        <v>5.62</v>
      </c>
      <c r="HF864" s="17">
        <v>5.61</v>
      </c>
      <c r="HG864" s="17">
        <v>5.62</v>
      </c>
      <c r="HH864" s="17">
        <v>5.62</v>
      </c>
      <c r="HI864" s="17">
        <v>5.62</v>
      </c>
      <c r="HJ864" s="17">
        <v>5.61</v>
      </c>
      <c r="HK864" s="17">
        <v>5.61</v>
      </c>
      <c r="HL864" s="17">
        <v>5.61</v>
      </c>
      <c r="HM864" s="17">
        <v>5.6</v>
      </c>
      <c r="HN864" s="17">
        <v>5.59</v>
      </c>
      <c r="HO864" s="17">
        <v>5.59</v>
      </c>
      <c r="HP864" s="17">
        <v>5.59</v>
      </c>
      <c r="HQ864" s="17">
        <v>5.6</v>
      </c>
      <c r="HR864" s="17">
        <v>5.6</v>
      </c>
      <c r="HS864" s="17">
        <v>5.6</v>
      </c>
      <c r="HT864" s="17">
        <v>5.6</v>
      </c>
      <c r="HU864" s="17">
        <v>5.61</v>
      </c>
      <c r="HV864" s="17">
        <v>5.6</v>
      </c>
      <c r="HW864" s="17">
        <v>5.6</v>
      </c>
      <c r="HX864" s="17">
        <v>5.59</v>
      </c>
      <c r="HY864" s="17">
        <v>5.59</v>
      </c>
      <c r="HZ864" s="17">
        <v>5.6</v>
      </c>
      <c r="IA864" s="17">
        <v>5.6</v>
      </c>
      <c r="IB864" s="17">
        <v>5.59</v>
      </c>
      <c r="IC864" s="17">
        <v>5.6</v>
      </c>
      <c r="ID864" s="17">
        <v>5.59</v>
      </c>
      <c r="IE864" s="17">
        <v>5.6</v>
      </c>
      <c r="IF864" s="17">
        <v>5.61</v>
      </c>
      <c r="IG864" s="17">
        <v>5.61</v>
      </c>
      <c r="IH864" s="17">
        <v>5.6</v>
      </c>
      <c r="II864" s="17">
        <v>5.6</v>
      </c>
      <c r="IJ864" s="17">
        <v>5.59</v>
      </c>
      <c r="IK864" s="17">
        <v>5.59</v>
      </c>
      <c r="IL864" s="17">
        <v>5.59</v>
      </c>
      <c r="IM864" s="17">
        <v>5.59</v>
      </c>
      <c r="IN864" s="17">
        <v>5.59</v>
      </c>
      <c r="IO864" s="17">
        <v>5.59</v>
      </c>
      <c r="IP864" s="17">
        <v>5.6</v>
      </c>
      <c r="IQ864" s="17">
        <v>5.6</v>
      </c>
      <c r="IR864" s="17">
        <v>5.6</v>
      </c>
      <c r="IS864" s="17">
        <v>5.6</v>
      </c>
      <c r="IT864" s="17">
        <v>5.6</v>
      </c>
      <c r="IU864" s="17">
        <v>5.59</v>
      </c>
      <c r="IV864" s="17">
        <v>5.59</v>
      </c>
      <c r="IW864" s="17">
        <v>5.59</v>
      </c>
      <c r="IX864" s="17">
        <v>5.59</v>
      </c>
      <c r="IY864" s="17">
        <v>5.59</v>
      </c>
    </row>
    <row r="865" spans="1:259" x14ac:dyDescent="0.15">
      <c r="A865" s="17" t="s">
        <v>4450</v>
      </c>
      <c r="B865" s="17" t="s">
        <v>4934</v>
      </c>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c r="AA865" s="26"/>
      <c r="AB865" s="17"/>
      <c r="AC865" s="26"/>
      <c r="AD865" s="26"/>
      <c r="AE865" s="17"/>
      <c r="AF865" s="17"/>
      <c r="AG865" s="17"/>
      <c r="AH865" s="17"/>
      <c r="AI865" s="17"/>
      <c r="AJ865" s="17"/>
      <c r="AK865" s="17"/>
      <c r="AL865" s="17"/>
      <c r="AM865" s="17"/>
      <c r="AN865" s="17"/>
      <c r="AO865" s="17"/>
      <c r="AP865" s="17"/>
      <c r="AQ865" s="17"/>
      <c r="AR865" s="17"/>
      <c r="AS865" s="17"/>
      <c r="AT865" s="17"/>
      <c r="AU865" s="17"/>
      <c r="AV865" s="17"/>
      <c r="AW865" s="17"/>
      <c r="AX865" s="17"/>
      <c r="AY865" s="17"/>
      <c r="AZ865" s="17"/>
      <c r="BA865" s="17"/>
      <c r="BB865" s="17"/>
      <c r="BC865" s="17"/>
      <c r="BD865" s="17"/>
      <c r="BE865" s="17"/>
      <c r="BF865" s="17"/>
      <c r="BG865" s="17"/>
      <c r="BH865" s="17"/>
      <c r="BI865" s="17"/>
      <c r="BJ865" s="26"/>
      <c r="BK865" s="17"/>
      <c r="BL865" s="17"/>
      <c r="BM865" s="17"/>
      <c r="BN865" s="17"/>
      <c r="BO865" s="17"/>
      <c r="BP865" s="17"/>
      <c r="BQ865" s="17"/>
      <c r="BR865" s="17"/>
      <c r="BS865" s="17"/>
      <c r="BT865" s="17"/>
      <c r="BU865" s="17"/>
      <c r="BV865" s="17"/>
      <c r="BW865" s="17"/>
      <c r="BX865" s="26"/>
      <c r="BY865" s="26"/>
      <c r="BZ865" s="26"/>
      <c r="CA865" s="26"/>
      <c r="CB865" s="26"/>
      <c r="CC865" s="17"/>
      <c r="CD865" s="17"/>
      <c r="CE865" s="17"/>
      <c r="CF865" s="17"/>
      <c r="CG865" s="17"/>
      <c r="CH865" s="17"/>
      <c r="CI865" s="17"/>
      <c r="CJ865" s="26"/>
      <c r="CK865" s="17"/>
      <c r="CL865" s="17"/>
      <c r="CM865" s="17"/>
      <c r="CN865" s="17"/>
      <c r="CO865" s="17"/>
      <c r="CP865" s="17"/>
      <c r="CQ865" s="17"/>
      <c r="CR865" s="17"/>
      <c r="CS865" s="17"/>
      <c r="CT865" s="17"/>
      <c r="CU865" s="17"/>
      <c r="CV865" s="17"/>
      <c r="CW865" s="17"/>
      <c r="CX865" s="17"/>
      <c r="CY865" s="26"/>
      <c r="CZ865" s="26"/>
      <c r="DA865" s="26"/>
      <c r="DB865" s="17"/>
      <c r="DC865" s="17"/>
      <c r="DD865" s="17"/>
      <c r="DE865" s="17"/>
      <c r="DF865" s="17"/>
      <c r="DG865" s="17"/>
      <c r="DH865" s="26"/>
      <c r="DI865" s="17"/>
      <c r="DJ865" s="17"/>
      <c r="DK865" s="17"/>
      <c r="DL865" s="17"/>
      <c r="DM865" s="17">
        <v>9.68</v>
      </c>
      <c r="DN865" s="17">
        <v>9.68</v>
      </c>
      <c r="DO865" s="17">
        <v>9.69</v>
      </c>
      <c r="DP865" s="17">
        <v>9.68</v>
      </c>
      <c r="DQ865" s="17">
        <v>9.6999999999999993</v>
      </c>
      <c r="DR865" s="17">
        <v>9.69</v>
      </c>
      <c r="DS865" s="17">
        <v>9.68</v>
      </c>
      <c r="DT865" s="17">
        <v>9.69</v>
      </c>
      <c r="DU865" s="17">
        <v>9.68</v>
      </c>
      <c r="DV865" s="17">
        <v>9.68</v>
      </c>
      <c r="DW865" s="17">
        <v>9.68</v>
      </c>
      <c r="DX865" s="17">
        <v>9.68</v>
      </c>
      <c r="DY865" s="17">
        <v>9.68</v>
      </c>
      <c r="DZ865" s="17">
        <v>9.68</v>
      </c>
      <c r="EA865" s="17">
        <v>9.67</v>
      </c>
      <c r="EB865" s="17">
        <v>9.66</v>
      </c>
      <c r="EC865" s="17">
        <v>9.67</v>
      </c>
      <c r="ED865" s="17">
        <v>9.65</v>
      </c>
      <c r="EE865" s="17">
        <v>9.66</v>
      </c>
      <c r="EF865" s="17">
        <v>9.65</v>
      </c>
      <c r="EG865" s="17">
        <v>9.67</v>
      </c>
      <c r="EH865" s="17">
        <v>9.67</v>
      </c>
      <c r="EI865" s="17">
        <v>9.66</v>
      </c>
      <c r="EJ865" s="17">
        <v>9.66</v>
      </c>
      <c r="EK865" s="17">
        <v>9.66</v>
      </c>
      <c r="EL865" s="17">
        <v>9.65</v>
      </c>
      <c r="EM865" s="17">
        <v>9.64</v>
      </c>
      <c r="EN865" s="17">
        <v>9.66</v>
      </c>
      <c r="EO865" s="17">
        <v>9.66</v>
      </c>
      <c r="EP865" s="17">
        <v>9.65</v>
      </c>
      <c r="EQ865" s="17">
        <v>9.64</v>
      </c>
      <c r="ER865" s="17">
        <v>9.65</v>
      </c>
      <c r="ES865" s="17">
        <v>9.65</v>
      </c>
      <c r="ET865" s="17">
        <v>9.65</v>
      </c>
      <c r="EU865" s="17">
        <v>9.65</v>
      </c>
      <c r="EV865" s="17">
        <v>9.66</v>
      </c>
      <c r="EW865" s="17">
        <v>9.64</v>
      </c>
      <c r="EX865" s="17">
        <v>9.64</v>
      </c>
      <c r="EY865" s="17">
        <v>9.64</v>
      </c>
      <c r="EZ865" s="17">
        <v>9.6300000000000008</v>
      </c>
      <c r="FA865" s="17">
        <v>9.6300000000000008</v>
      </c>
      <c r="FB865" s="17">
        <v>9.64</v>
      </c>
      <c r="FC865" s="17">
        <v>9.65</v>
      </c>
      <c r="FD865" s="17">
        <v>9.64</v>
      </c>
      <c r="FE865" s="17">
        <v>9.6300000000000008</v>
      </c>
      <c r="FF865" s="17">
        <v>9.6300000000000008</v>
      </c>
      <c r="FG865" s="17">
        <v>9.6300000000000008</v>
      </c>
      <c r="FH865" s="17">
        <v>9.64</v>
      </c>
      <c r="FI865" s="17">
        <v>9.64</v>
      </c>
      <c r="FJ865" s="17">
        <v>9.64</v>
      </c>
      <c r="FK865" s="17">
        <v>9.64</v>
      </c>
      <c r="FL865" s="17">
        <v>9.66</v>
      </c>
      <c r="FM865" s="17">
        <v>9.65</v>
      </c>
      <c r="FN865" s="17">
        <v>9.65</v>
      </c>
      <c r="FO865" s="17">
        <v>9.65</v>
      </c>
      <c r="FP865" s="17">
        <v>9.66</v>
      </c>
      <c r="FQ865" s="17">
        <v>9.66</v>
      </c>
      <c r="FR865" s="17">
        <v>9.66</v>
      </c>
      <c r="FS865" s="17">
        <v>9.67</v>
      </c>
      <c r="FT865" s="17">
        <v>9.67</v>
      </c>
      <c r="FU865" s="17">
        <v>9.67</v>
      </c>
      <c r="FV865" s="17">
        <v>9.66</v>
      </c>
      <c r="FW865" s="17">
        <v>9.66</v>
      </c>
      <c r="FX865" s="17">
        <v>9.66</v>
      </c>
      <c r="FY865" s="17">
        <v>9.69</v>
      </c>
      <c r="FZ865" s="17">
        <v>9.6999999999999993</v>
      </c>
      <c r="GA865" s="17">
        <v>9.6999999999999993</v>
      </c>
      <c r="GB865" s="17">
        <v>9.6999999999999993</v>
      </c>
      <c r="GC865" s="17">
        <v>9.69</v>
      </c>
      <c r="GD865" s="17">
        <v>9.69</v>
      </c>
      <c r="GE865" s="17">
        <v>9.69</v>
      </c>
      <c r="GF865" s="17">
        <v>9.69</v>
      </c>
      <c r="GG865" s="17">
        <v>9.67</v>
      </c>
      <c r="GH865" s="17">
        <v>9.69</v>
      </c>
      <c r="GI865" s="17">
        <v>9.67</v>
      </c>
      <c r="GJ865" s="17">
        <v>9.67</v>
      </c>
      <c r="GK865" s="17">
        <v>9.68</v>
      </c>
      <c r="GL865" s="17">
        <v>9.67</v>
      </c>
      <c r="GM865" s="17">
        <v>9.66</v>
      </c>
      <c r="GN865" s="17">
        <v>9.67</v>
      </c>
      <c r="GO865" s="17">
        <v>9.66</v>
      </c>
      <c r="GP865" s="17">
        <v>9.67</v>
      </c>
      <c r="GQ865" s="17">
        <v>9.68</v>
      </c>
      <c r="GR865" s="17">
        <v>9.67</v>
      </c>
      <c r="GS865" s="17">
        <v>9.67</v>
      </c>
      <c r="GT865" s="17">
        <v>9.68</v>
      </c>
      <c r="GU865" s="17">
        <v>9.67</v>
      </c>
      <c r="GV865" s="17">
        <v>9.68</v>
      </c>
      <c r="GW865" s="17">
        <v>9.68</v>
      </c>
      <c r="GX865" s="17">
        <v>9.67</v>
      </c>
      <c r="GY865" s="17">
        <v>9.68</v>
      </c>
      <c r="GZ865" s="17">
        <v>9.68</v>
      </c>
      <c r="HA865" s="17">
        <v>9.69</v>
      </c>
      <c r="HB865" s="17">
        <v>9.69</v>
      </c>
      <c r="HC865" s="17">
        <v>9.67</v>
      </c>
      <c r="HD865" s="17">
        <v>9.68</v>
      </c>
      <c r="HE865" s="17">
        <v>9.69</v>
      </c>
      <c r="HF865" s="17">
        <v>9.68</v>
      </c>
      <c r="HG865" s="17">
        <v>9.68</v>
      </c>
      <c r="HH865" s="17">
        <v>9.68</v>
      </c>
      <c r="HI865" s="17">
        <v>9.66</v>
      </c>
      <c r="HJ865" s="17">
        <v>9.65</v>
      </c>
      <c r="HK865" s="17">
        <v>9.64</v>
      </c>
      <c r="HL865" s="17">
        <v>9.64</v>
      </c>
      <c r="HM865" s="17">
        <v>9.66</v>
      </c>
      <c r="HN865" s="17">
        <v>9.65</v>
      </c>
      <c r="HO865" s="17">
        <v>9.66</v>
      </c>
      <c r="HP865" s="17">
        <v>9.65</v>
      </c>
      <c r="HQ865" s="17">
        <v>9.65</v>
      </c>
      <c r="HR865" s="17">
        <v>9.65</v>
      </c>
      <c r="HS865" s="17">
        <v>9.65</v>
      </c>
      <c r="HT865" s="17">
        <v>9.65</v>
      </c>
      <c r="HU865" s="17">
        <v>9.65</v>
      </c>
      <c r="HV865" s="17">
        <v>9.66</v>
      </c>
      <c r="HW865" s="17">
        <v>9.66</v>
      </c>
      <c r="HX865" s="17">
        <v>9.66</v>
      </c>
      <c r="HY865" s="17">
        <v>9.67</v>
      </c>
      <c r="HZ865" s="17">
        <v>9.67</v>
      </c>
      <c r="IA865" s="17">
        <v>9.66</v>
      </c>
      <c r="IB865" s="17">
        <v>9.67</v>
      </c>
      <c r="IC865" s="17">
        <v>9.68</v>
      </c>
      <c r="ID865" s="17">
        <v>9.68</v>
      </c>
      <c r="IE865" s="17">
        <v>9.67</v>
      </c>
      <c r="IF865" s="17">
        <v>9.67</v>
      </c>
      <c r="IG865" s="17">
        <v>9.67</v>
      </c>
      <c r="IH865" s="17">
        <v>9.67</v>
      </c>
      <c r="II865" s="17">
        <v>9.66</v>
      </c>
      <c r="IJ865" s="17">
        <v>9.65</v>
      </c>
      <c r="IK865" s="17">
        <v>9.66</v>
      </c>
      <c r="IL865" s="17">
        <v>9.66</v>
      </c>
      <c r="IM865" s="17">
        <v>9.67</v>
      </c>
      <c r="IN865" s="17">
        <v>9.66</v>
      </c>
      <c r="IO865" s="17">
        <v>9.66</v>
      </c>
      <c r="IP865" s="17">
        <v>9.67</v>
      </c>
      <c r="IQ865" s="17">
        <v>9.68</v>
      </c>
      <c r="IR865" s="17">
        <v>9.68</v>
      </c>
      <c r="IS865" s="17">
        <v>9.68</v>
      </c>
      <c r="IT865" s="17">
        <v>9.68</v>
      </c>
      <c r="IU865" s="17">
        <v>9.69</v>
      </c>
      <c r="IV865" s="17">
        <v>9.68</v>
      </c>
      <c r="IW865" s="17">
        <v>9.68</v>
      </c>
      <c r="IX865" s="17">
        <v>9.68</v>
      </c>
      <c r="IY865" s="17">
        <v>9.6999999999999993</v>
      </c>
    </row>
    <row r="866" spans="1:259" x14ac:dyDescent="0.15">
      <c r="A866" s="17" t="s">
        <v>4554</v>
      </c>
      <c r="B866" s="17" t="s">
        <v>4935</v>
      </c>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c r="AA866" s="26"/>
      <c r="AB866" s="17"/>
      <c r="AC866" s="26"/>
      <c r="AD866" s="26"/>
      <c r="AE866" s="17"/>
      <c r="AF866" s="17"/>
      <c r="AG866" s="17"/>
      <c r="AH866" s="17"/>
      <c r="AI866" s="17"/>
      <c r="AJ866" s="17"/>
      <c r="AK866" s="17"/>
      <c r="AL866" s="17"/>
      <c r="AM866" s="17"/>
      <c r="AN866" s="17"/>
      <c r="AO866" s="17"/>
      <c r="AP866" s="17"/>
      <c r="AQ866" s="17"/>
      <c r="AR866" s="17"/>
      <c r="AS866" s="17"/>
      <c r="AT866" s="17"/>
      <c r="AU866" s="17"/>
      <c r="AV866" s="17"/>
      <c r="AW866" s="17"/>
      <c r="AX866" s="17"/>
      <c r="AY866" s="17"/>
      <c r="AZ866" s="17"/>
      <c r="BA866" s="17"/>
      <c r="BB866" s="17"/>
      <c r="BC866" s="17"/>
      <c r="BD866" s="17"/>
      <c r="BE866" s="17"/>
      <c r="BF866" s="17"/>
      <c r="BG866" s="17"/>
      <c r="BH866" s="17"/>
      <c r="BI866" s="17"/>
      <c r="BJ866" s="26"/>
      <c r="BK866" s="17"/>
      <c r="BL866" s="17"/>
      <c r="BM866" s="17"/>
      <c r="BN866" s="17"/>
      <c r="BO866" s="17"/>
      <c r="BP866" s="17"/>
      <c r="BQ866" s="17"/>
      <c r="BR866" s="17"/>
      <c r="BS866" s="17"/>
      <c r="BT866" s="17"/>
      <c r="BU866" s="17"/>
      <c r="BV866" s="17"/>
      <c r="BW866" s="17"/>
      <c r="BX866" s="26"/>
      <c r="BY866" s="26"/>
      <c r="BZ866" s="26"/>
      <c r="CA866" s="26"/>
      <c r="CB866" s="26"/>
      <c r="CC866" s="17"/>
      <c r="CD866" s="17"/>
      <c r="CE866" s="17"/>
      <c r="CF866" s="17"/>
      <c r="CG866" s="17"/>
      <c r="CH866" s="17"/>
      <c r="CI866" s="17"/>
      <c r="CJ866" s="26"/>
      <c r="CK866" s="17"/>
      <c r="CL866" s="17"/>
      <c r="CM866" s="17"/>
      <c r="CN866" s="17"/>
      <c r="CO866" s="17"/>
      <c r="CP866" s="17"/>
      <c r="CQ866" s="17"/>
      <c r="CR866" s="17"/>
      <c r="CS866" s="17"/>
      <c r="CT866" s="17"/>
      <c r="CU866" s="17"/>
      <c r="CV866" s="17"/>
      <c r="CW866" s="17"/>
      <c r="CX866" s="17"/>
      <c r="CY866" s="26"/>
      <c r="CZ866" s="26"/>
      <c r="DA866" s="26"/>
      <c r="DB866" s="17"/>
      <c r="DC866" s="17"/>
      <c r="DD866" s="17"/>
      <c r="DE866" s="17"/>
      <c r="DF866" s="17"/>
      <c r="DG866" s="17"/>
      <c r="DH866" s="26"/>
      <c r="DI866" s="17"/>
      <c r="DJ866" s="17"/>
      <c r="DK866" s="17"/>
      <c r="DL866" s="17"/>
      <c r="DM866" s="17">
        <v>8.94</v>
      </c>
      <c r="DN866" s="17">
        <v>8.94</v>
      </c>
      <c r="DO866" s="17">
        <v>8.94</v>
      </c>
      <c r="DP866" s="17">
        <v>8.9499999999999993</v>
      </c>
      <c r="DQ866" s="17">
        <v>8.9499999999999993</v>
      </c>
      <c r="DR866" s="17">
        <v>8.9499999999999993</v>
      </c>
      <c r="DS866" s="17">
        <v>8.9499999999999993</v>
      </c>
      <c r="DT866" s="17">
        <v>8.9499999999999993</v>
      </c>
      <c r="DU866" s="17">
        <v>8.94</v>
      </c>
      <c r="DV866" s="17">
        <v>8.94</v>
      </c>
      <c r="DW866" s="17">
        <v>8.94</v>
      </c>
      <c r="DX866" s="17">
        <v>8.9499999999999993</v>
      </c>
      <c r="DY866" s="17">
        <v>8.94</v>
      </c>
      <c r="DZ866" s="17">
        <v>8.94</v>
      </c>
      <c r="EA866" s="17">
        <v>8.9499999999999993</v>
      </c>
      <c r="EB866" s="17">
        <v>8.94</v>
      </c>
      <c r="EC866" s="17">
        <v>8.9600000000000009</v>
      </c>
      <c r="ED866" s="17">
        <v>8.94</v>
      </c>
      <c r="EE866" s="17">
        <v>8.9499999999999993</v>
      </c>
      <c r="EF866" s="17">
        <v>8.9499999999999993</v>
      </c>
      <c r="EG866" s="17">
        <v>8.9499999999999993</v>
      </c>
      <c r="EH866" s="17">
        <v>8.9499999999999993</v>
      </c>
      <c r="EI866" s="17">
        <v>8.9499999999999993</v>
      </c>
      <c r="EJ866" s="17">
        <v>8.94</v>
      </c>
      <c r="EK866" s="17">
        <v>8.9499999999999993</v>
      </c>
      <c r="EL866" s="17">
        <v>8.9600000000000009</v>
      </c>
      <c r="EM866" s="17">
        <v>8.9600000000000009</v>
      </c>
      <c r="EN866" s="17">
        <v>8.9499999999999993</v>
      </c>
      <c r="EO866" s="17">
        <v>8.9600000000000009</v>
      </c>
      <c r="EP866" s="17">
        <v>8.9600000000000009</v>
      </c>
      <c r="EQ866" s="17">
        <v>8.9600000000000009</v>
      </c>
      <c r="ER866" s="17">
        <v>8.9499999999999993</v>
      </c>
      <c r="ES866" s="17">
        <v>8.9600000000000009</v>
      </c>
      <c r="ET866" s="17">
        <v>8.9600000000000009</v>
      </c>
      <c r="EU866" s="17">
        <v>8.9700000000000006</v>
      </c>
      <c r="EV866" s="17">
        <v>8.9700000000000006</v>
      </c>
      <c r="EW866" s="17">
        <v>8.9700000000000006</v>
      </c>
      <c r="EX866" s="17">
        <v>8.9600000000000009</v>
      </c>
      <c r="EY866" s="17">
        <v>8.9600000000000009</v>
      </c>
      <c r="EZ866" s="17">
        <v>8.9600000000000009</v>
      </c>
      <c r="FA866" s="17">
        <v>8.9600000000000009</v>
      </c>
      <c r="FB866" s="17">
        <v>8.9600000000000009</v>
      </c>
      <c r="FC866" s="17">
        <v>8.9499999999999993</v>
      </c>
      <c r="FD866" s="17">
        <v>8.9600000000000009</v>
      </c>
      <c r="FE866" s="17">
        <v>8.9600000000000009</v>
      </c>
      <c r="FF866" s="17">
        <v>8.9499999999999993</v>
      </c>
      <c r="FG866" s="17">
        <v>8.9499999999999993</v>
      </c>
      <c r="FH866" s="17">
        <v>8.93</v>
      </c>
      <c r="FI866" s="17">
        <v>8.94</v>
      </c>
      <c r="FJ866" s="17">
        <v>8.94</v>
      </c>
      <c r="FK866" s="17">
        <v>8.94</v>
      </c>
      <c r="FL866" s="17">
        <v>8.9499999999999993</v>
      </c>
      <c r="FM866" s="17">
        <v>8.9499999999999993</v>
      </c>
      <c r="FN866" s="17">
        <v>8.94</v>
      </c>
      <c r="FO866" s="17">
        <v>8.9499999999999993</v>
      </c>
      <c r="FP866" s="17">
        <v>8.94</v>
      </c>
      <c r="FQ866" s="17">
        <v>8.94</v>
      </c>
      <c r="FR866" s="17">
        <v>8.93</v>
      </c>
      <c r="FS866" s="17">
        <v>8.94</v>
      </c>
      <c r="FT866" s="17">
        <v>8.94</v>
      </c>
      <c r="FU866" s="17">
        <v>8.94</v>
      </c>
      <c r="FV866" s="17">
        <v>8.9499999999999993</v>
      </c>
      <c r="FW866" s="17">
        <v>8.9499999999999993</v>
      </c>
      <c r="FX866" s="17">
        <v>8.9499999999999993</v>
      </c>
      <c r="FY866" s="17">
        <v>8.9499999999999993</v>
      </c>
      <c r="FZ866" s="17">
        <v>8.9700000000000006</v>
      </c>
      <c r="GA866" s="17">
        <v>8.9700000000000006</v>
      </c>
      <c r="GB866" s="17">
        <v>8.9600000000000009</v>
      </c>
      <c r="GC866" s="17">
        <v>8.9600000000000009</v>
      </c>
      <c r="GD866" s="17">
        <v>8.99</v>
      </c>
      <c r="GE866" s="17">
        <v>8.9700000000000006</v>
      </c>
      <c r="GF866" s="17">
        <v>8.9700000000000006</v>
      </c>
      <c r="GG866" s="17">
        <v>8.9600000000000009</v>
      </c>
      <c r="GH866" s="17">
        <v>8.9700000000000006</v>
      </c>
      <c r="GI866" s="17">
        <v>8.9600000000000009</v>
      </c>
      <c r="GJ866" s="17">
        <v>8.9700000000000006</v>
      </c>
      <c r="GK866" s="17">
        <v>8.9600000000000009</v>
      </c>
      <c r="GL866" s="17">
        <v>8.9600000000000009</v>
      </c>
      <c r="GM866" s="17">
        <v>8.9600000000000009</v>
      </c>
      <c r="GN866" s="17">
        <v>8.9700000000000006</v>
      </c>
      <c r="GO866" s="17">
        <v>8.9700000000000006</v>
      </c>
      <c r="GP866" s="17">
        <v>8.9499999999999993</v>
      </c>
      <c r="GQ866" s="17">
        <v>8.9700000000000006</v>
      </c>
      <c r="GR866" s="17">
        <v>8.9700000000000006</v>
      </c>
      <c r="GS866" s="17">
        <v>8.9700000000000006</v>
      </c>
      <c r="GT866" s="17">
        <v>8.9700000000000006</v>
      </c>
      <c r="GU866" s="17">
        <v>8.9600000000000009</v>
      </c>
      <c r="GV866" s="17">
        <v>8.9700000000000006</v>
      </c>
      <c r="GW866" s="17">
        <v>8.9600000000000009</v>
      </c>
      <c r="GX866" s="17">
        <v>8.9600000000000009</v>
      </c>
      <c r="GY866" s="17">
        <v>8.9700000000000006</v>
      </c>
      <c r="GZ866" s="17">
        <v>8.9700000000000006</v>
      </c>
      <c r="HA866" s="17">
        <v>8.9700000000000006</v>
      </c>
      <c r="HB866" s="17">
        <v>8.9700000000000006</v>
      </c>
      <c r="HC866" s="17">
        <v>8.9700000000000006</v>
      </c>
      <c r="HD866" s="17">
        <v>8.9700000000000006</v>
      </c>
      <c r="HE866" s="17">
        <v>8.98</v>
      </c>
      <c r="HF866" s="17">
        <v>8.9600000000000009</v>
      </c>
      <c r="HG866" s="17">
        <v>8.9700000000000006</v>
      </c>
      <c r="HH866" s="17">
        <v>8.9600000000000009</v>
      </c>
      <c r="HI866" s="17">
        <v>8.9600000000000009</v>
      </c>
      <c r="HJ866" s="17">
        <v>8.9499999999999993</v>
      </c>
      <c r="HK866" s="17">
        <v>8.9499999999999993</v>
      </c>
      <c r="HL866" s="17">
        <v>8.9499999999999993</v>
      </c>
      <c r="HM866" s="17">
        <v>8.9600000000000009</v>
      </c>
      <c r="HN866" s="17">
        <v>8.9600000000000009</v>
      </c>
      <c r="HO866" s="17">
        <v>8.9600000000000009</v>
      </c>
      <c r="HP866" s="17">
        <v>8.9600000000000009</v>
      </c>
      <c r="HQ866" s="17">
        <v>8.9499999999999993</v>
      </c>
      <c r="HR866" s="17">
        <v>8.9499999999999993</v>
      </c>
      <c r="HS866" s="17">
        <v>8.9600000000000009</v>
      </c>
      <c r="HT866" s="17">
        <v>8.9600000000000009</v>
      </c>
      <c r="HU866" s="17">
        <v>8.9600000000000009</v>
      </c>
      <c r="HV866" s="17">
        <v>8.9600000000000009</v>
      </c>
      <c r="HW866" s="17">
        <v>8.9600000000000009</v>
      </c>
      <c r="HX866" s="17">
        <v>8.9600000000000009</v>
      </c>
      <c r="HY866" s="17">
        <v>8.9499999999999993</v>
      </c>
      <c r="HZ866" s="17">
        <v>8.9600000000000009</v>
      </c>
      <c r="IA866" s="17">
        <v>8.9600000000000009</v>
      </c>
      <c r="IB866" s="17">
        <v>8.94</v>
      </c>
      <c r="IC866" s="17">
        <v>8.9499999999999993</v>
      </c>
      <c r="ID866" s="17">
        <v>8.9499999999999993</v>
      </c>
      <c r="IE866" s="17">
        <v>8.9499999999999993</v>
      </c>
      <c r="IF866" s="17">
        <v>8.9499999999999993</v>
      </c>
      <c r="IG866" s="17">
        <v>8.9499999999999993</v>
      </c>
      <c r="IH866" s="17">
        <v>8.9600000000000009</v>
      </c>
      <c r="II866" s="17">
        <v>8.9499999999999993</v>
      </c>
      <c r="IJ866" s="17">
        <v>8.9600000000000009</v>
      </c>
      <c r="IK866" s="17">
        <v>8.9499999999999993</v>
      </c>
      <c r="IL866" s="17">
        <v>8.9600000000000009</v>
      </c>
      <c r="IM866" s="17">
        <v>8.9600000000000009</v>
      </c>
      <c r="IN866" s="17">
        <v>8.9600000000000009</v>
      </c>
      <c r="IO866" s="17">
        <v>8.9700000000000006</v>
      </c>
      <c r="IP866" s="17">
        <v>8.9600000000000009</v>
      </c>
      <c r="IQ866" s="17">
        <v>8.9499999999999993</v>
      </c>
      <c r="IR866" s="17">
        <v>8.9600000000000009</v>
      </c>
      <c r="IS866" s="17">
        <v>8.9600000000000009</v>
      </c>
      <c r="IT866" s="17">
        <v>8.9499999999999993</v>
      </c>
      <c r="IU866" s="17">
        <v>8.9499999999999993</v>
      </c>
      <c r="IV866" s="17">
        <v>8.9499999999999993</v>
      </c>
      <c r="IW866" s="17">
        <v>8.9499999999999993</v>
      </c>
      <c r="IX866" s="17">
        <v>8.9499999999999993</v>
      </c>
      <c r="IY866" s="17">
        <v>8.9600000000000009</v>
      </c>
    </row>
    <row r="867" spans="1:259" x14ac:dyDescent="0.15">
      <c r="A867" s="17" t="s">
        <v>4520</v>
      </c>
      <c r="B867" s="17" t="s">
        <v>4936</v>
      </c>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c r="AA867" s="26"/>
      <c r="AB867" s="17"/>
      <c r="AC867" s="26"/>
      <c r="AD867" s="26"/>
      <c r="AE867" s="17"/>
      <c r="AF867" s="17"/>
      <c r="AG867" s="17"/>
      <c r="AH867" s="17"/>
      <c r="AI867" s="17"/>
      <c r="AJ867" s="17"/>
      <c r="AK867" s="17"/>
      <c r="AL867" s="17"/>
      <c r="AM867" s="17"/>
      <c r="AN867" s="17"/>
      <c r="AO867" s="17"/>
      <c r="AP867" s="17"/>
      <c r="AQ867" s="17"/>
      <c r="AR867" s="17"/>
      <c r="AS867" s="17"/>
      <c r="AT867" s="17"/>
      <c r="AU867" s="17"/>
      <c r="AV867" s="17"/>
      <c r="AW867" s="17"/>
      <c r="AX867" s="17"/>
      <c r="AY867" s="17"/>
      <c r="AZ867" s="17"/>
      <c r="BA867" s="17"/>
      <c r="BB867" s="17"/>
      <c r="BC867" s="17"/>
      <c r="BD867" s="17"/>
      <c r="BE867" s="17"/>
      <c r="BF867" s="17"/>
      <c r="BG867" s="17"/>
      <c r="BH867" s="17"/>
      <c r="BI867" s="17"/>
      <c r="BJ867" s="26"/>
      <c r="BK867" s="17"/>
      <c r="BL867" s="17"/>
      <c r="BM867" s="17"/>
      <c r="BN867" s="17"/>
      <c r="BO867" s="17"/>
      <c r="BP867" s="17"/>
      <c r="BQ867" s="17"/>
      <c r="BR867" s="17"/>
      <c r="BS867" s="17"/>
      <c r="BT867" s="17"/>
      <c r="BU867" s="17"/>
      <c r="BV867" s="17"/>
      <c r="BW867" s="17"/>
      <c r="BX867" s="26"/>
      <c r="BY867" s="26"/>
      <c r="BZ867" s="26"/>
      <c r="CA867" s="26"/>
      <c r="CB867" s="26"/>
      <c r="CC867" s="17"/>
      <c r="CD867" s="17"/>
      <c r="CE867" s="17"/>
      <c r="CF867" s="17"/>
      <c r="CG867" s="17"/>
      <c r="CH867" s="17"/>
      <c r="CI867" s="17"/>
      <c r="CJ867" s="26"/>
      <c r="CK867" s="17"/>
      <c r="CL867" s="17"/>
      <c r="CM867" s="17"/>
      <c r="CN867" s="17"/>
      <c r="CO867" s="17"/>
      <c r="CP867" s="17"/>
      <c r="CQ867" s="17"/>
      <c r="CR867" s="17"/>
      <c r="CS867" s="17"/>
      <c r="CT867" s="17"/>
      <c r="CU867" s="17"/>
      <c r="CV867" s="17"/>
      <c r="CW867" s="17"/>
      <c r="CX867" s="17"/>
      <c r="CY867" s="26"/>
      <c r="CZ867" s="26"/>
      <c r="DA867" s="26"/>
      <c r="DB867" s="17"/>
      <c r="DC867" s="17"/>
      <c r="DD867" s="17"/>
      <c r="DE867" s="17"/>
      <c r="DF867" s="17"/>
      <c r="DG867" s="17"/>
      <c r="DH867" s="26"/>
      <c r="DI867" s="17"/>
      <c r="DJ867" s="17"/>
      <c r="DK867" s="17"/>
      <c r="DL867" s="17"/>
      <c r="DM867" s="17">
        <v>7.75</v>
      </c>
      <c r="DN867" s="17">
        <v>7.75</v>
      </c>
      <c r="DO867" s="17">
        <v>7.76</v>
      </c>
      <c r="DP867" s="17">
        <v>7.74</v>
      </c>
      <c r="DQ867" s="17">
        <v>7.76</v>
      </c>
      <c r="DR867" s="17">
        <v>7.77</v>
      </c>
      <c r="DS867" s="17">
        <v>7.78</v>
      </c>
      <c r="DT867" s="17">
        <v>7.77</v>
      </c>
      <c r="DU867" s="17">
        <v>7.76</v>
      </c>
      <c r="DV867" s="17">
        <v>7.75</v>
      </c>
      <c r="DW867" s="17">
        <v>7.75</v>
      </c>
      <c r="DX867" s="17">
        <v>7.76</v>
      </c>
      <c r="DY867" s="17">
        <v>7.75</v>
      </c>
      <c r="DZ867" s="17">
        <v>7.76</v>
      </c>
      <c r="EA867" s="17">
        <v>7.77</v>
      </c>
      <c r="EB867" s="17">
        <v>7.75</v>
      </c>
      <c r="EC867" s="17">
        <v>7.74</v>
      </c>
      <c r="ED867" s="17">
        <v>7.74</v>
      </c>
      <c r="EE867" s="17">
        <v>7.73</v>
      </c>
      <c r="EF867" s="17">
        <v>7.73</v>
      </c>
      <c r="EG867" s="17">
        <v>7.75</v>
      </c>
      <c r="EH867" s="17">
        <v>7.74</v>
      </c>
      <c r="EI867" s="17">
        <v>7.77</v>
      </c>
      <c r="EJ867" s="17">
        <v>7.78</v>
      </c>
      <c r="EK867" s="17">
        <v>7.77</v>
      </c>
      <c r="EL867" s="17">
        <v>7.76</v>
      </c>
      <c r="EM867" s="17">
        <v>7.76</v>
      </c>
      <c r="EN867" s="17">
        <v>7.76</v>
      </c>
      <c r="EO867" s="17">
        <v>7.76</v>
      </c>
      <c r="EP867" s="17">
        <v>7.77</v>
      </c>
      <c r="EQ867" s="17">
        <v>7.77</v>
      </c>
      <c r="ER867" s="17">
        <v>7.79</v>
      </c>
      <c r="ES867" s="17">
        <v>7.81</v>
      </c>
      <c r="ET867" s="17">
        <v>7.86</v>
      </c>
      <c r="EU867" s="17">
        <v>7.87</v>
      </c>
      <c r="EV867" s="17">
        <v>7.83</v>
      </c>
      <c r="EW867" s="17">
        <v>7.83</v>
      </c>
      <c r="EX867" s="17">
        <v>7.82</v>
      </c>
      <c r="EY867" s="17">
        <v>7.84</v>
      </c>
      <c r="EZ867" s="17">
        <v>7.79</v>
      </c>
      <c r="FA867" s="17">
        <v>7.79</v>
      </c>
      <c r="FB867" s="17">
        <v>7.81</v>
      </c>
      <c r="FC867" s="17">
        <v>7.79</v>
      </c>
      <c r="FD867" s="17">
        <v>7.77</v>
      </c>
      <c r="FE867" s="17">
        <v>7.79</v>
      </c>
      <c r="FF867" s="17">
        <v>7.79</v>
      </c>
      <c r="FG867" s="17">
        <v>7.78</v>
      </c>
      <c r="FH867" s="17">
        <v>7.79</v>
      </c>
      <c r="FI867" s="17">
        <v>7.77</v>
      </c>
      <c r="FJ867" s="17">
        <v>7.76</v>
      </c>
      <c r="FK867" s="17">
        <v>7.79</v>
      </c>
      <c r="FL867" s="17">
        <v>7.78</v>
      </c>
      <c r="FM867" s="17">
        <v>7.78</v>
      </c>
      <c r="FN867" s="17">
        <v>7.78</v>
      </c>
      <c r="FO867" s="17">
        <v>7.78</v>
      </c>
      <c r="FP867" s="17">
        <v>7.77</v>
      </c>
      <c r="FQ867" s="17">
        <v>7.76</v>
      </c>
      <c r="FR867" s="17">
        <v>7.75</v>
      </c>
      <c r="FS867" s="17">
        <v>7.76</v>
      </c>
      <c r="FT867" s="17">
        <v>7.75</v>
      </c>
      <c r="FU867" s="17">
        <v>7.76</v>
      </c>
      <c r="FV867" s="17">
        <v>7.75</v>
      </c>
      <c r="FW867" s="17">
        <v>7.77</v>
      </c>
      <c r="FX867" s="17">
        <v>7.76</v>
      </c>
      <c r="FY867" s="17">
        <v>7.79</v>
      </c>
      <c r="FZ867" s="17">
        <v>7.85</v>
      </c>
      <c r="GA867" s="17">
        <v>7.82</v>
      </c>
      <c r="GB867" s="17">
        <v>7.83</v>
      </c>
      <c r="GC867" s="17">
        <v>7.83</v>
      </c>
      <c r="GD867" s="17">
        <v>7.84</v>
      </c>
      <c r="GE867" s="17">
        <v>7.82</v>
      </c>
      <c r="GF867" s="17">
        <v>7.81</v>
      </c>
      <c r="GG867" s="17">
        <v>7.78</v>
      </c>
      <c r="GH867" s="17">
        <v>7.78</v>
      </c>
      <c r="GI867" s="17">
        <v>7.79</v>
      </c>
      <c r="GJ867" s="17">
        <v>7.79</v>
      </c>
      <c r="GK867" s="17">
        <v>7.81</v>
      </c>
      <c r="GL867" s="17">
        <v>7.81</v>
      </c>
      <c r="GM867" s="17">
        <v>7.83</v>
      </c>
      <c r="GN867" s="17">
        <v>7.81</v>
      </c>
      <c r="GO867" s="17">
        <v>7.82</v>
      </c>
      <c r="GP867" s="17">
        <v>7.83</v>
      </c>
      <c r="GQ867" s="17">
        <v>7.9</v>
      </c>
      <c r="GR867" s="17">
        <v>7.93</v>
      </c>
      <c r="GS867" s="17">
        <v>7.97</v>
      </c>
      <c r="GT867" s="17">
        <v>7.92</v>
      </c>
      <c r="GU867" s="17">
        <v>7.97</v>
      </c>
      <c r="GV867" s="17">
        <v>7.96</v>
      </c>
      <c r="GW867" s="17">
        <v>7.96</v>
      </c>
      <c r="GX867" s="17">
        <v>7.97</v>
      </c>
      <c r="GY867" s="17">
        <v>8.09</v>
      </c>
      <c r="GZ867" s="17">
        <v>8.0399999999999991</v>
      </c>
      <c r="HA867" s="17">
        <v>8.1</v>
      </c>
      <c r="HB867" s="17">
        <v>8.17</v>
      </c>
      <c r="HC867" s="17">
        <v>8.27</v>
      </c>
      <c r="HD867" s="17">
        <v>8.2799999999999994</v>
      </c>
      <c r="HE867" s="17">
        <v>8.15</v>
      </c>
      <c r="HF867" s="17">
        <v>8.25</v>
      </c>
      <c r="HG867" s="17">
        <v>8.16</v>
      </c>
      <c r="HH867" s="17">
        <v>8.19</v>
      </c>
      <c r="HI867" s="17">
        <v>8.17</v>
      </c>
      <c r="HJ867" s="17">
        <v>8.1199999999999992</v>
      </c>
      <c r="HK867" s="17">
        <v>8.11</v>
      </c>
      <c r="HL867" s="17">
        <v>8.11</v>
      </c>
      <c r="HM867" s="17">
        <v>8.17</v>
      </c>
      <c r="HN867" s="17">
        <v>8.16</v>
      </c>
      <c r="HO867" s="17">
        <v>8.1</v>
      </c>
      <c r="HP867" s="17">
        <v>8.1199999999999992</v>
      </c>
      <c r="HQ867" s="17">
        <v>8.1199999999999992</v>
      </c>
      <c r="HR867" s="17">
        <v>8.14</v>
      </c>
      <c r="HS867" s="17">
        <v>8.1300000000000008</v>
      </c>
      <c r="HT867" s="17">
        <v>8.1199999999999992</v>
      </c>
      <c r="HU867" s="17">
        <v>8.11</v>
      </c>
      <c r="HV867" s="17">
        <v>8.11</v>
      </c>
      <c r="HW867" s="17">
        <v>8.1300000000000008</v>
      </c>
      <c r="HX867" s="17">
        <v>8.16</v>
      </c>
      <c r="HY867" s="17">
        <v>8.14</v>
      </c>
      <c r="HZ867" s="17">
        <v>8.11</v>
      </c>
      <c r="IA867" s="17">
        <v>8.11</v>
      </c>
      <c r="IB867" s="17">
        <v>8.08</v>
      </c>
      <c r="IC867" s="17">
        <v>8.06</v>
      </c>
      <c r="ID867" s="17">
        <v>8.08</v>
      </c>
      <c r="IE867" s="17">
        <v>8.1</v>
      </c>
      <c r="IF867" s="17">
        <v>8.15</v>
      </c>
      <c r="IG867" s="17">
        <v>8.18</v>
      </c>
      <c r="IH867" s="17">
        <v>8.1300000000000008</v>
      </c>
      <c r="II867" s="17">
        <v>8.1300000000000008</v>
      </c>
      <c r="IJ867" s="17">
        <v>8.18</v>
      </c>
      <c r="IK867" s="17">
        <v>8.18</v>
      </c>
      <c r="IL867" s="17">
        <v>8.15</v>
      </c>
      <c r="IM867" s="17">
        <v>8.15</v>
      </c>
      <c r="IN867" s="17">
        <v>8.14</v>
      </c>
      <c r="IO867" s="17">
        <v>8.1199999999999992</v>
      </c>
      <c r="IP867" s="17">
        <v>8.1199999999999992</v>
      </c>
      <c r="IQ867" s="17">
        <v>8.07</v>
      </c>
      <c r="IR867" s="17">
        <v>8.09</v>
      </c>
      <c r="IS867" s="17">
        <v>8.09</v>
      </c>
      <c r="IT867" s="17">
        <v>8.08</v>
      </c>
      <c r="IU867" s="17">
        <v>8.09</v>
      </c>
      <c r="IV867" s="17">
        <v>8.09</v>
      </c>
      <c r="IW867" s="17">
        <v>8.09</v>
      </c>
      <c r="IX867" s="17">
        <v>8.09</v>
      </c>
      <c r="IY867" s="17">
        <v>8.08</v>
      </c>
    </row>
    <row r="868" spans="1:259" x14ac:dyDescent="0.15">
      <c r="A868" s="17" t="s">
        <v>3286</v>
      </c>
      <c r="B868" s="17" t="s">
        <v>3287</v>
      </c>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c r="AA868" s="26"/>
      <c r="AB868" s="17"/>
      <c r="AC868" s="26"/>
      <c r="AD868" s="26"/>
      <c r="AE868" s="17"/>
      <c r="AF868" s="17"/>
      <c r="AG868" s="17"/>
      <c r="AH868" s="17"/>
      <c r="AI868" s="17"/>
      <c r="AJ868" s="17"/>
      <c r="AK868" s="17"/>
      <c r="AL868" s="17"/>
      <c r="AM868" s="17"/>
      <c r="AN868" s="17"/>
      <c r="AO868" s="17"/>
      <c r="AP868" s="17"/>
      <c r="AQ868" s="17"/>
      <c r="AR868" s="17"/>
      <c r="AS868" s="17"/>
      <c r="AT868" s="17"/>
      <c r="AU868" s="17"/>
      <c r="AV868" s="17"/>
      <c r="AW868" s="17"/>
      <c r="AX868" s="17"/>
      <c r="AY868" s="17"/>
      <c r="AZ868" s="17"/>
      <c r="BA868" s="17"/>
      <c r="BB868" s="17"/>
      <c r="BC868" s="17"/>
      <c r="BD868" s="17"/>
      <c r="BE868" s="17"/>
      <c r="BF868" s="17"/>
      <c r="BG868" s="17"/>
      <c r="BH868" s="17"/>
      <c r="BI868" s="17"/>
      <c r="BJ868" s="26"/>
      <c r="BK868" s="17"/>
      <c r="BL868" s="17"/>
      <c r="BM868" s="17"/>
      <c r="BN868" s="17"/>
      <c r="BO868" s="17"/>
      <c r="BP868" s="17"/>
      <c r="BQ868" s="17"/>
      <c r="BR868" s="17"/>
      <c r="BS868" s="17"/>
      <c r="BT868" s="17"/>
      <c r="BU868" s="17"/>
      <c r="BV868" s="17"/>
      <c r="BW868" s="17"/>
      <c r="BX868" s="26"/>
      <c r="BY868" s="26"/>
      <c r="BZ868" s="26"/>
      <c r="CA868" s="26"/>
      <c r="CB868" s="26"/>
      <c r="CC868" s="17"/>
      <c r="CD868" s="17"/>
      <c r="CE868" s="17"/>
      <c r="CF868" s="17"/>
      <c r="CG868" s="17"/>
      <c r="CH868" s="17"/>
      <c r="CI868" s="17"/>
      <c r="CJ868" s="26"/>
      <c r="CK868" s="17"/>
      <c r="CL868" s="17"/>
      <c r="CM868" s="17"/>
      <c r="CN868" s="17"/>
      <c r="CO868" s="17"/>
      <c r="CP868" s="17"/>
      <c r="CQ868" s="17"/>
      <c r="CR868" s="17"/>
      <c r="CS868" s="17"/>
      <c r="CT868" s="17"/>
      <c r="CU868" s="17"/>
      <c r="CV868" s="17"/>
      <c r="CW868" s="17"/>
      <c r="CX868" s="17"/>
      <c r="CY868" s="26"/>
      <c r="CZ868" s="26"/>
      <c r="DA868" s="26"/>
      <c r="DB868" s="17"/>
      <c r="DC868" s="17"/>
      <c r="DD868" s="17"/>
      <c r="DE868" s="17"/>
      <c r="DF868" s="17"/>
      <c r="DG868" s="17"/>
      <c r="DH868" s="26"/>
      <c r="DI868" s="17"/>
      <c r="DJ868" s="17"/>
      <c r="DK868" s="17"/>
      <c r="DL868" s="17"/>
      <c r="DM868" s="17">
        <v>9.7799999999999994</v>
      </c>
      <c r="DN868" s="17">
        <v>9.7799999999999994</v>
      </c>
      <c r="DO868" s="17">
        <v>9.7799999999999994</v>
      </c>
      <c r="DP868" s="17">
        <v>9.7899999999999991</v>
      </c>
      <c r="DQ868" s="17">
        <v>9.7899999999999991</v>
      </c>
      <c r="DR868" s="17">
        <v>9.7799999999999994</v>
      </c>
      <c r="DS868" s="17">
        <v>9.7899999999999991</v>
      </c>
      <c r="DT868" s="17">
        <v>9.7899999999999991</v>
      </c>
      <c r="DU868" s="17">
        <v>9.7799999999999994</v>
      </c>
      <c r="DV868" s="17">
        <v>9.7899999999999991</v>
      </c>
      <c r="DW868" s="17">
        <v>9.8000000000000007</v>
      </c>
      <c r="DX868" s="17">
        <v>9.8000000000000007</v>
      </c>
      <c r="DY868" s="17">
        <v>9.83</v>
      </c>
      <c r="DZ868" s="17">
        <v>9.84</v>
      </c>
      <c r="EA868" s="17">
        <v>9.86</v>
      </c>
      <c r="EB868" s="17">
        <v>9.82</v>
      </c>
      <c r="EC868" s="17">
        <v>9.8000000000000007</v>
      </c>
      <c r="ED868" s="17">
        <v>9.7899999999999991</v>
      </c>
      <c r="EE868" s="17">
        <v>9.8000000000000007</v>
      </c>
      <c r="EF868" s="17">
        <v>9.8000000000000007</v>
      </c>
      <c r="EG868" s="17">
        <v>9.83</v>
      </c>
      <c r="EH868" s="17">
        <v>9.83</v>
      </c>
      <c r="EI868" s="17">
        <v>9.82</v>
      </c>
      <c r="EJ868" s="17">
        <v>9.81</v>
      </c>
      <c r="EK868" s="17">
        <v>9.8000000000000007</v>
      </c>
      <c r="EL868" s="17">
        <v>9.82</v>
      </c>
      <c r="EM868" s="17">
        <v>9.82</v>
      </c>
      <c r="EN868" s="17">
        <v>9.82</v>
      </c>
      <c r="EO868" s="17">
        <v>9.82</v>
      </c>
      <c r="EP868" s="17">
        <v>9.82</v>
      </c>
      <c r="EQ868" s="17">
        <v>9.83</v>
      </c>
      <c r="ER868" s="17">
        <v>9.83</v>
      </c>
      <c r="ES868" s="17">
        <v>9.83</v>
      </c>
      <c r="ET868" s="17">
        <v>9.86</v>
      </c>
      <c r="EU868" s="17">
        <v>9.85</v>
      </c>
      <c r="EV868" s="17">
        <v>9.85</v>
      </c>
      <c r="EW868" s="17">
        <v>9.86</v>
      </c>
      <c r="EX868" s="17">
        <v>9.85</v>
      </c>
      <c r="EY868" s="17">
        <v>9.84</v>
      </c>
      <c r="EZ868" s="17">
        <v>9.82</v>
      </c>
      <c r="FA868" s="17">
        <v>9.83</v>
      </c>
      <c r="FB868" s="17">
        <v>9.82</v>
      </c>
      <c r="FC868" s="17">
        <v>9.83</v>
      </c>
      <c r="FD868" s="17">
        <v>9.81</v>
      </c>
      <c r="FE868" s="17">
        <v>9.82</v>
      </c>
      <c r="FF868" s="17">
        <v>9.81</v>
      </c>
      <c r="FG868" s="17">
        <v>9.82</v>
      </c>
      <c r="FH868" s="17">
        <v>9.83</v>
      </c>
      <c r="FI868" s="17">
        <v>9.82</v>
      </c>
      <c r="FJ868" s="17">
        <v>9.83</v>
      </c>
      <c r="FK868" s="17">
        <v>9.83</v>
      </c>
      <c r="FL868" s="17">
        <v>9.82</v>
      </c>
      <c r="FM868" s="17">
        <v>9.83</v>
      </c>
      <c r="FN868" s="17">
        <v>9.84</v>
      </c>
      <c r="FO868" s="17">
        <v>9.84</v>
      </c>
      <c r="FP868" s="17">
        <v>9.83</v>
      </c>
      <c r="FQ868" s="17">
        <v>9.83</v>
      </c>
      <c r="FR868" s="17">
        <v>9.82</v>
      </c>
      <c r="FS868" s="17">
        <v>9.82</v>
      </c>
      <c r="FT868" s="17">
        <v>9.82</v>
      </c>
      <c r="FU868" s="17">
        <v>9.82</v>
      </c>
      <c r="FV868" s="17">
        <v>9.81</v>
      </c>
      <c r="FW868" s="17">
        <v>9.81</v>
      </c>
      <c r="FX868" s="17">
        <v>9.81</v>
      </c>
      <c r="FY868" s="17">
        <v>9.81</v>
      </c>
      <c r="FZ868" s="17">
        <v>9.82</v>
      </c>
      <c r="GA868" s="17">
        <v>9.83</v>
      </c>
      <c r="GB868" s="17">
        <v>9.82</v>
      </c>
      <c r="GC868" s="17">
        <v>9.81</v>
      </c>
      <c r="GD868" s="17">
        <v>9.81</v>
      </c>
      <c r="GE868" s="17">
        <v>9.82</v>
      </c>
      <c r="GF868" s="17">
        <v>9.81</v>
      </c>
      <c r="GG868" s="17">
        <v>9.77</v>
      </c>
      <c r="GH868" s="17">
        <v>9.76</v>
      </c>
      <c r="GI868" s="17">
        <v>9.74</v>
      </c>
      <c r="GJ868" s="17">
        <v>9.73</v>
      </c>
      <c r="GK868" s="17">
        <v>9.74</v>
      </c>
      <c r="GL868" s="17">
        <v>9.75</v>
      </c>
      <c r="GM868" s="17">
        <v>9.74</v>
      </c>
      <c r="GN868" s="17">
        <v>9.75</v>
      </c>
      <c r="GO868" s="17">
        <v>9.74</v>
      </c>
      <c r="GP868" s="17">
        <v>9.7200000000000006</v>
      </c>
      <c r="GQ868" s="17">
        <v>9.7200000000000006</v>
      </c>
      <c r="GR868" s="17">
        <v>9.69</v>
      </c>
      <c r="GS868" s="17">
        <v>9.69</v>
      </c>
      <c r="GT868" s="17">
        <v>9.6999999999999993</v>
      </c>
      <c r="GU868" s="17">
        <v>9.7100000000000009</v>
      </c>
      <c r="GV868" s="17">
        <v>9.7200000000000006</v>
      </c>
      <c r="GW868" s="17">
        <v>9.7200000000000006</v>
      </c>
      <c r="GX868" s="17">
        <v>9.6999999999999993</v>
      </c>
      <c r="GY868" s="17">
        <v>9.7100000000000009</v>
      </c>
      <c r="GZ868" s="17">
        <v>9.7100000000000009</v>
      </c>
      <c r="HA868" s="17">
        <v>9.6999999999999993</v>
      </c>
      <c r="HB868" s="17">
        <v>9.7100000000000009</v>
      </c>
      <c r="HC868" s="17">
        <v>9.7100000000000009</v>
      </c>
      <c r="HD868" s="17">
        <v>9.7100000000000009</v>
      </c>
      <c r="HE868" s="17">
        <v>9.7200000000000006</v>
      </c>
      <c r="HF868" s="17">
        <v>9.6999999999999993</v>
      </c>
      <c r="HG868" s="17">
        <v>9.6999999999999993</v>
      </c>
      <c r="HH868" s="17">
        <v>9.69</v>
      </c>
      <c r="HI868" s="17">
        <v>9.68</v>
      </c>
      <c r="HJ868" s="17">
        <v>9.68</v>
      </c>
      <c r="HK868" s="17">
        <v>9.67</v>
      </c>
      <c r="HL868" s="17">
        <v>9.68</v>
      </c>
      <c r="HM868" s="17">
        <v>9.69</v>
      </c>
      <c r="HN868" s="17">
        <v>9.69</v>
      </c>
      <c r="HO868" s="17">
        <v>9.6999999999999993</v>
      </c>
      <c r="HP868" s="17">
        <v>9.7200000000000006</v>
      </c>
      <c r="HQ868" s="17">
        <v>9.7200000000000006</v>
      </c>
      <c r="HR868" s="17">
        <v>9.7200000000000006</v>
      </c>
      <c r="HS868" s="17">
        <v>9.7100000000000009</v>
      </c>
      <c r="HT868" s="17">
        <v>9.7100000000000009</v>
      </c>
      <c r="HU868" s="17">
        <v>9.73</v>
      </c>
      <c r="HV868" s="17">
        <v>9.7100000000000009</v>
      </c>
      <c r="HW868" s="17">
        <v>9.7100000000000009</v>
      </c>
      <c r="HX868" s="17">
        <v>9.6999999999999993</v>
      </c>
      <c r="HY868" s="17">
        <v>9.73</v>
      </c>
      <c r="HZ868" s="17">
        <v>9.7200000000000006</v>
      </c>
      <c r="IA868" s="17">
        <v>9.7200000000000006</v>
      </c>
      <c r="IB868" s="17">
        <v>9.7100000000000009</v>
      </c>
      <c r="IC868" s="17">
        <v>9.7100000000000009</v>
      </c>
      <c r="ID868" s="17">
        <v>9.7200000000000006</v>
      </c>
      <c r="IE868" s="17">
        <v>9.7100000000000009</v>
      </c>
      <c r="IF868" s="17">
        <v>9.6999999999999993</v>
      </c>
      <c r="IG868" s="17">
        <v>9.68</v>
      </c>
      <c r="IH868" s="17">
        <v>9.68</v>
      </c>
      <c r="II868" s="17">
        <v>9.69</v>
      </c>
      <c r="IJ868" s="17">
        <v>9.68</v>
      </c>
      <c r="IK868" s="17">
        <v>9.69</v>
      </c>
      <c r="IL868" s="17">
        <v>9.68</v>
      </c>
      <c r="IM868" s="17">
        <v>9.69</v>
      </c>
      <c r="IN868" s="17">
        <v>9.69</v>
      </c>
      <c r="IO868" s="17">
        <v>9.6999999999999993</v>
      </c>
      <c r="IP868" s="17">
        <v>9.7200000000000006</v>
      </c>
      <c r="IQ868" s="17">
        <v>9.7200000000000006</v>
      </c>
      <c r="IR868" s="17">
        <v>9.7200000000000006</v>
      </c>
      <c r="IS868" s="17">
        <v>9.7100000000000009</v>
      </c>
      <c r="IT868" s="17">
        <v>9.7200000000000006</v>
      </c>
      <c r="IU868" s="17">
        <v>9.7100000000000009</v>
      </c>
      <c r="IV868" s="17">
        <v>9.7100000000000009</v>
      </c>
      <c r="IW868" s="17">
        <v>9.7100000000000009</v>
      </c>
      <c r="IX868" s="17">
        <v>9.7100000000000009</v>
      </c>
      <c r="IY868" s="17">
        <v>9.7100000000000009</v>
      </c>
    </row>
    <row r="869" spans="1:259" x14ac:dyDescent="0.15">
      <c r="A869" s="17" t="s">
        <v>3244</v>
      </c>
      <c r="B869" s="17" t="s">
        <v>3245</v>
      </c>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c r="AA869" s="26"/>
      <c r="AB869" s="17"/>
      <c r="AC869" s="26"/>
      <c r="AD869" s="26"/>
      <c r="AE869" s="17"/>
      <c r="AF869" s="17"/>
      <c r="AG869" s="17"/>
      <c r="AH869" s="17"/>
      <c r="AI869" s="17"/>
      <c r="AJ869" s="17"/>
      <c r="AK869" s="17"/>
      <c r="AL869" s="17"/>
      <c r="AM869" s="17"/>
      <c r="AN869" s="17"/>
      <c r="AO869" s="17"/>
      <c r="AP869" s="17"/>
      <c r="AQ869" s="17"/>
      <c r="AR869" s="17"/>
      <c r="AS869" s="17"/>
      <c r="AT869" s="17"/>
      <c r="AU869" s="17"/>
      <c r="AV869" s="17"/>
      <c r="AW869" s="17"/>
      <c r="AX869" s="17"/>
      <c r="AY869" s="17"/>
      <c r="AZ869" s="17"/>
      <c r="BA869" s="17"/>
      <c r="BB869" s="17"/>
      <c r="BC869" s="17"/>
      <c r="BD869" s="17"/>
      <c r="BE869" s="17"/>
      <c r="BF869" s="17"/>
      <c r="BG869" s="17"/>
      <c r="BH869" s="17"/>
      <c r="BI869" s="17"/>
      <c r="BJ869" s="26"/>
      <c r="BK869" s="17"/>
      <c r="BL869" s="17"/>
      <c r="BM869" s="17"/>
      <c r="BN869" s="17"/>
      <c r="BO869" s="17"/>
      <c r="BP869" s="17"/>
      <c r="BQ869" s="17"/>
      <c r="BR869" s="17"/>
      <c r="BS869" s="17"/>
      <c r="BT869" s="17"/>
      <c r="BU869" s="17"/>
      <c r="BV869" s="17"/>
      <c r="BW869" s="17"/>
      <c r="BX869" s="26"/>
      <c r="BY869" s="26"/>
      <c r="BZ869" s="26"/>
      <c r="CA869" s="26"/>
      <c r="CB869" s="26"/>
      <c r="CC869" s="17"/>
      <c r="CD869" s="17"/>
      <c r="CE869" s="17"/>
      <c r="CF869" s="17"/>
      <c r="CG869" s="17"/>
      <c r="CH869" s="17"/>
      <c r="CI869" s="17"/>
      <c r="CJ869" s="26"/>
      <c r="CK869" s="17"/>
      <c r="CL869" s="17"/>
      <c r="CM869" s="17"/>
      <c r="CN869" s="17"/>
      <c r="CO869" s="17"/>
      <c r="CP869" s="17"/>
      <c r="CQ869" s="17"/>
      <c r="CR869" s="17"/>
      <c r="CS869" s="17"/>
      <c r="CT869" s="17"/>
      <c r="CU869" s="17"/>
      <c r="CV869" s="17"/>
      <c r="CW869" s="17"/>
      <c r="CX869" s="17"/>
      <c r="CY869" s="26"/>
      <c r="CZ869" s="26"/>
      <c r="DA869" s="26"/>
      <c r="DB869" s="17"/>
      <c r="DC869" s="17"/>
      <c r="DD869" s="17"/>
      <c r="DE869" s="17"/>
      <c r="DF869" s="17"/>
      <c r="DG869" s="17"/>
      <c r="DH869" s="26"/>
      <c r="DI869" s="17"/>
      <c r="DJ869" s="17"/>
      <c r="DK869" s="17"/>
      <c r="DL869" s="17"/>
      <c r="DM869" s="17">
        <v>14.88</v>
      </c>
      <c r="DN869" s="17">
        <v>14.92</v>
      </c>
      <c r="DO869" s="17">
        <v>14.92</v>
      </c>
      <c r="DP869" s="17">
        <v>14.91</v>
      </c>
      <c r="DQ869" s="17">
        <v>14.91</v>
      </c>
      <c r="DR869" s="17">
        <v>14.92</v>
      </c>
      <c r="DS869" s="17">
        <v>14.92</v>
      </c>
      <c r="DT869" s="17">
        <v>14.91</v>
      </c>
      <c r="DU869" s="17">
        <v>14.93</v>
      </c>
      <c r="DV869" s="17">
        <v>14.97</v>
      </c>
      <c r="DW869" s="17">
        <v>15</v>
      </c>
      <c r="DX869" s="17">
        <v>15</v>
      </c>
      <c r="DY869" s="17">
        <v>14.97</v>
      </c>
      <c r="DZ869" s="17">
        <v>14.97</v>
      </c>
      <c r="EA869" s="17">
        <v>14.95</v>
      </c>
      <c r="EB869" s="17">
        <v>14.94</v>
      </c>
      <c r="EC869" s="17">
        <v>14.96</v>
      </c>
      <c r="ED869" s="17">
        <v>14.98</v>
      </c>
      <c r="EE869" s="17">
        <v>14.98</v>
      </c>
      <c r="EF869" s="17">
        <v>14.97</v>
      </c>
      <c r="EG869" s="17">
        <v>14.96</v>
      </c>
      <c r="EH869" s="17">
        <v>14.98</v>
      </c>
      <c r="EI869" s="17">
        <v>14.98</v>
      </c>
      <c r="EJ869" s="17">
        <v>14.99</v>
      </c>
      <c r="EK869" s="17">
        <v>15.01</v>
      </c>
      <c r="EL869" s="17">
        <v>15.02</v>
      </c>
      <c r="EM869" s="17">
        <v>15.02</v>
      </c>
      <c r="EN869" s="17">
        <v>15.01</v>
      </c>
      <c r="EO869" s="17">
        <v>15.01</v>
      </c>
      <c r="EP869" s="17">
        <v>15.03</v>
      </c>
      <c r="EQ869" s="17">
        <v>15.02</v>
      </c>
      <c r="ER869" s="17">
        <v>15.14</v>
      </c>
      <c r="ES869" s="17">
        <v>15.1</v>
      </c>
      <c r="ET869" s="17">
        <v>15.08</v>
      </c>
      <c r="EU869" s="17">
        <v>15.08</v>
      </c>
      <c r="EV869" s="17">
        <v>15.07</v>
      </c>
      <c r="EW869" s="17">
        <v>15.04</v>
      </c>
      <c r="EX869" s="17">
        <v>15.05</v>
      </c>
      <c r="EY869" s="17">
        <v>15.08</v>
      </c>
      <c r="EZ869" s="17">
        <v>15.06</v>
      </c>
      <c r="FA869" s="17">
        <v>15.08</v>
      </c>
      <c r="FB869" s="17">
        <v>15.07</v>
      </c>
      <c r="FC869" s="17">
        <v>15.06</v>
      </c>
      <c r="FD869" s="17">
        <v>15.06</v>
      </c>
      <c r="FE869" s="17">
        <v>15.05</v>
      </c>
      <c r="FF869" s="17">
        <v>15.03</v>
      </c>
      <c r="FG869" s="17">
        <v>15.04</v>
      </c>
      <c r="FH869" s="17">
        <v>15.08</v>
      </c>
      <c r="FI869" s="17">
        <v>15.06</v>
      </c>
      <c r="FJ869" s="17">
        <v>15.04</v>
      </c>
      <c r="FK869" s="17">
        <v>15.06</v>
      </c>
      <c r="FL869" s="17">
        <v>15.07</v>
      </c>
      <c r="FM869" s="17">
        <v>15.04</v>
      </c>
      <c r="FN869" s="17">
        <v>15.04</v>
      </c>
      <c r="FO869" s="17">
        <v>15.03</v>
      </c>
      <c r="FP869" s="17">
        <v>15.03</v>
      </c>
      <c r="FQ869" s="17">
        <v>15.05</v>
      </c>
      <c r="FR869" s="17">
        <v>15.03</v>
      </c>
      <c r="FS869" s="17">
        <v>15.01</v>
      </c>
      <c r="FT869" s="17">
        <v>15</v>
      </c>
      <c r="FU869" s="17">
        <v>15</v>
      </c>
      <c r="FV869" s="17">
        <v>14.98</v>
      </c>
      <c r="FW869" s="17">
        <v>15</v>
      </c>
      <c r="FX869" s="17">
        <v>15.01</v>
      </c>
      <c r="FY869" s="17">
        <v>15</v>
      </c>
      <c r="FZ869" s="17">
        <v>15</v>
      </c>
      <c r="GA869" s="17">
        <v>15.03</v>
      </c>
      <c r="GB869" s="17">
        <v>14.99</v>
      </c>
      <c r="GC869" s="17">
        <v>15</v>
      </c>
      <c r="GD869" s="17">
        <v>15.02</v>
      </c>
      <c r="GE869" s="17">
        <v>15.04</v>
      </c>
      <c r="GF869" s="17">
        <v>15.02</v>
      </c>
      <c r="GG869" s="17">
        <v>15</v>
      </c>
      <c r="GH869" s="17">
        <v>15</v>
      </c>
      <c r="GI869" s="17">
        <v>15</v>
      </c>
      <c r="GJ869" s="17">
        <v>14.99</v>
      </c>
      <c r="GK869" s="17">
        <v>15</v>
      </c>
      <c r="GL869" s="17">
        <v>14.99</v>
      </c>
      <c r="GM869" s="17">
        <v>14.99</v>
      </c>
      <c r="GN869" s="17">
        <v>15</v>
      </c>
      <c r="GO869" s="17">
        <v>14.98</v>
      </c>
      <c r="GP869" s="17">
        <v>15</v>
      </c>
      <c r="GQ869" s="17">
        <v>15</v>
      </c>
      <c r="GR869" s="17">
        <v>15.03</v>
      </c>
      <c r="GS869" s="17">
        <v>15</v>
      </c>
      <c r="GT869" s="17">
        <v>15.01</v>
      </c>
      <c r="GU869" s="17">
        <v>15</v>
      </c>
      <c r="GV869" s="17">
        <v>15</v>
      </c>
      <c r="GW869" s="17">
        <v>14.99</v>
      </c>
      <c r="GX869" s="17">
        <v>14.99</v>
      </c>
      <c r="GY869" s="17">
        <v>14.99</v>
      </c>
      <c r="GZ869" s="17">
        <v>14.98</v>
      </c>
      <c r="HA869" s="17">
        <v>14.99</v>
      </c>
      <c r="HB869" s="17">
        <v>14.98</v>
      </c>
      <c r="HC869" s="17">
        <v>14.96</v>
      </c>
      <c r="HD869" s="17">
        <v>14.96</v>
      </c>
      <c r="HE869" s="17">
        <v>14.96</v>
      </c>
      <c r="HF869" s="17">
        <v>14.97</v>
      </c>
      <c r="HG869" s="17">
        <v>14.96</v>
      </c>
      <c r="HH869" s="17">
        <v>14.94</v>
      </c>
      <c r="HI869" s="17">
        <v>14.94</v>
      </c>
      <c r="HJ869" s="17">
        <v>14.96</v>
      </c>
      <c r="HK869" s="17">
        <v>14.96</v>
      </c>
      <c r="HL869" s="17">
        <v>14.95</v>
      </c>
      <c r="HM869" s="17">
        <v>14.95</v>
      </c>
      <c r="HN869" s="17">
        <v>14.94</v>
      </c>
      <c r="HO869" s="17">
        <v>14.93</v>
      </c>
      <c r="HP869" s="17">
        <v>14.93</v>
      </c>
      <c r="HQ869" s="17">
        <v>14.92</v>
      </c>
      <c r="HR869" s="17">
        <v>14.91</v>
      </c>
      <c r="HS869" s="17">
        <v>14.93</v>
      </c>
      <c r="HT869" s="17">
        <v>14.92</v>
      </c>
      <c r="HU869" s="17">
        <v>14.93</v>
      </c>
      <c r="HV869" s="17">
        <v>14.94</v>
      </c>
      <c r="HW869" s="17">
        <v>14.94</v>
      </c>
      <c r="HX869" s="17">
        <v>14.92</v>
      </c>
      <c r="HY869" s="17">
        <v>14.93</v>
      </c>
      <c r="HZ869" s="17">
        <v>14.94</v>
      </c>
      <c r="IA869" s="17">
        <v>14.93</v>
      </c>
      <c r="IB869" s="17">
        <v>14.93</v>
      </c>
      <c r="IC869" s="17">
        <v>14.92</v>
      </c>
      <c r="ID869" s="17">
        <v>14.93</v>
      </c>
      <c r="IE869" s="17">
        <v>14.91</v>
      </c>
      <c r="IF869" s="17">
        <v>14.94</v>
      </c>
      <c r="IG869" s="17">
        <v>14.93</v>
      </c>
      <c r="IH869" s="17">
        <v>14.93</v>
      </c>
      <c r="II869" s="17">
        <v>14.92</v>
      </c>
      <c r="IJ869" s="17">
        <v>14.92</v>
      </c>
      <c r="IK869" s="17">
        <v>14.91</v>
      </c>
      <c r="IL869" s="17">
        <v>14.9</v>
      </c>
      <c r="IM869" s="17">
        <v>14.89</v>
      </c>
      <c r="IN869" s="17">
        <v>14.88</v>
      </c>
      <c r="IO869" s="17">
        <v>14.86</v>
      </c>
      <c r="IP869" s="17">
        <v>14.86</v>
      </c>
      <c r="IQ869" s="17">
        <v>14.87</v>
      </c>
      <c r="IR869" s="17">
        <v>14.87</v>
      </c>
      <c r="IS869" s="17">
        <v>14.86</v>
      </c>
      <c r="IT869" s="17">
        <v>14.85</v>
      </c>
      <c r="IU869" s="17">
        <v>14.84</v>
      </c>
      <c r="IV869" s="17">
        <v>14.84</v>
      </c>
      <c r="IW869" s="17">
        <v>14.84</v>
      </c>
      <c r="IX869" s="17">
        <v>14.84</v>
      </c>
      <c r="IY869" s="17">
        <v>14.84</v>
      </c>
    </row>
    <row r="870" spans="1:259" x14ac:dyDescent="0.15">
      <c r="A870" s="17" t="s">
        <v>4505</v>
      </c>
      <c r="B870" s="17" t="s">
        <v>4937</v>
      </c>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c r="AA870" s="26"/>
      <c r="AB870" s="17"/>
      <c r="AC870" s="26"/>
      <c r="AD870" s="26"/>
      <c r="AE870" s="17"/>
      <c r="AF870" s="17"/>
      <c r="AG870" s="17"/>
      <c r="AH870" s="17"/>
      <c r="AI870" s="17"/>
      <c r="AJ870" s="17"/>
      <c r="AK870" s="17"/>
      <c r="AL870" s="17"/>
      <c r="AM870" s="17"/>
      <c r="AN870" s="17"/>
      <c r="AO870" s="17"/>
      <c r="AP870" s="17"/>
      <c r="AQ870" s="17"/>
      <c r="AR870" s="17"/>
      <c r="AS870" s="17"/>
      <c r="AT870" s="17"/>
      <c r="AU870" s="17"/>
      <c r="AV870" s="17"/>
      <c r="AW870" s="17"/>
      <c r="AX870" s="17"/>
      <c r="AY870" s="17"/>
      <c r="AZ870" s="17"/>
      <c r="BA870" s="17"/>
      <c r="BB870" s="17"/>
      <c r="BC870" s="17"/>
      <c r="BD870" s="17"/>
      <c r="BE870" s="17"/>
      <c r="BF870" s="17"/>
      <c r="BG870" s="17"/>
      <c r="BH870" s="17"/>
      <c r="BI870" s="17"/>
      <c r="BJ870" s="26"/>
      <c r="BK870" s="17"/>
      <c r="BL870" s="17"/>
      <c r="BM870" s="17"/>
      <c r="BN870" s="17"/>
      <c r="BO870" s="17"/>
      <c r="BP870" s="17"/>
      <c r="BQ870" s="17"/>
      <c r="BR870" s="17"/>
      <c r="BS870" s="17"/>
      <c r="BT870" s="17"/>
      <c r="BU870" s="17"/>
      <c r="BV870" s="17"/>
      <c r="BW870" s="17"/>
      <c r="BX870" s="26"/>
      <c r="BY870" s="26"/>
      <c r="BZ870" s="26"/>
      <c r="CA870" s="26"/>
      <c r="CB870" s="26"/>
      <c r="CC870" s="17"/>
      <c r="CD870" s="17"/>
      <c r="CE870" s="17"/>
      <c r="CF870" s="17"/>
      <c r="CG870" s="17"/>
      <c r="CH870" s="17"/>
      <c r="CI870" s="17"/>
      <c r="CJ870" s="26"/>
      <c r="CK870" s="17"/>
      <c r="CL870" s="17"/>
      <c r="CM870" s="17"/>
      <c r="CN870" s="17"/>
      <c r="CO870" s="17"/>
      <c r="CP870" s="17"/>
      <c r="CQ870" s="17"/>
      <c r="CR870" s="17"/>
      <c r="CS870" s="17"/>
      <c r="CT870" s="17"/>
      <c r="CU870" s="17"/>
      <c r="CV870" s="17"/>
      <c r="CW870" s="17"/>
      <c r="CX870" s="17"/>
      <c r="CY870" s="26"/>
      <c r="CZ870" s="26"/>
      <c r="DA870" s="26"/>
      <c r="DB870" s="17"/>
      <c r="DC870" s="17"/>
      <c r="DD870" s="17"/>
      <c r="DE870" s="17"/>
      <c r="DF870" s="17"/>
      <c r="DG870" s="17"/>
      <c r="DH870" s="26"/>
      <c r="DI870" s="17"/>
      <c r="DJ870" s="17"/>
      <c r="DK870" s="17"/>
      <c r="DL870" s="17"/>
      <c r="DM870" s="17">
        <v>18.16</v>
      </c>
      <c r="DN870" s="17">
        <v>18.18</v>
      </c>
      <c r="DO870" s="17">
        <v>18.170000000000002</v>
      </c>
      <c r="DP870" s="17">
        <v>18.18</v>
      </c>
      <c r="DQ870" s="17">
        <v>18.18</v>
      </c>
      <c r="DR870" s="17">
        <v>18.170000000000002</v>
      </c>
      <c r="DS870" s="17">
        <v>18.18</v>
      </c>
      <c r="DT870" s="17">
        <v>18.18</v>
      </c>
      <c r="DU870" s="17">
        <v>18.18</v>
      </c>
      <c r="DV870" s="17">
        <v>18.170000000000002</v>
      </c>
      <c r="DW870" s="17">
        <v>18.16</v>
      </c>
      <c r="DX870" s="17">
        <v>18.16</v>
      </c>
      <c r="DY870" s="17">
        <v>18.170000000000002</v>
      </c>
      <c r="DZ870" s="17">
        <v>18.16</v>
      </c>
      <c r="EA870" s="17">
        <v>18.170000000000002</v>
      </c>
      <c r="EB870" s="17">
        <v>18.190000000000001</v>
      </c>
      <c r="EC870" s="17">
        <v>18.18</v>
      </c>
      <c r="ED870" s="17">
        <v>18.18</v>
      </c>
      <c r="EE870" s="17">
        <v>18.18</v>
      </c>
      <c r="EF870" s="17">
        <v>18.190000000000001</v>
      </c>
      <c r="EG870" s="17">
        <v>18.190000000000001</v>
      </c>
      <c r="EH870" s="17">
        <v>18.190000000000001</v>
      </c>
      <c r="EI870" s="17">
        <v>18.190000000000001</v>
      </c>
      <c r="EJ870" s="17">
        <v>18.18</v>
      </c>
      <c r="EK870" s="17">
        <v>18.190000000000001</v>
      </c>
      <c r="EL870" s="17">
        <v>18.190000000000001</v>
      </c>
      <c r="EM870" s="17">
        <v>18.190000000000001</v>
      </c>
      <c r="EN870" s="17">
        <v>18.2</v>
      </c>
      <c r="EO870" s="17">
        <v>18.21</v>
      </c>
      <c r="EP870" s="17">
        <v>18.190000000000001</v>
      </c>
      <c r="EQ870" s="17">
        <v>18.2</v>
      </c>
      <c r="ER870" s="17">
        <v>18.190000000000001</v>
      </c>
      <c r="ES870" s="17">
        <v>18.190000000000001</v>
      </c>
      <c r="ET870" s="17">
        <v>18.190000000000001</v>
      </c>
      <c r="EU870" s="17">
        <v>18.2</v>
      </c>
      <c r="EV870" s="17">
        <v>18.2</v>
      </c>
      <c r="EW870" s="17">
        <v>18.2</v>
      </c>
      <c r="EX870" s="17">
        <v>18.190000000000001</v>
      </c>
      <c r="EY870" s="17">
        <v>18.190000000000001</v>
      </c>
      <c r="EZ870" s="17">
        <v>18.190000000000001</v>
      </c>
      <c r="FA870" s="17">
        <v>18.190000000000001</v>
      </c>
      <c r="FB870" s="17">
        <v>18.190000000000001</v>
      </c>
      <c r="FC870" s="17">
        <v>18.18</v>
      </c>
      <c r="FD870" s="17">
        <v>18.190000000000001</v>
      </c>
      <c r="FE870" s="17">
        <v>18.18</v>
      </c>
      <c r="FF870" s="17">
        <v>18.18</v>
      </c>
      <c r="FG870" s="17">
        <v>18.190000000000001</v>
      </c>
      <c r="FH870" s="17">
        <v>18.2</v>
      </c>
      <c r="FI870" s="17">
        <v>18.2</v>
      </c>
      <c r="FJ870" s="17">
        <v>18.2</v>
      </c>
      <c r="FK870" s="17">
        <v>18.21</v>
      </c>
      <c r="FL870" s="17">
        <v>18.22</v>
      </c>
      <c r="FM870" s="17">
        <v>18.22</v>
      </c>
      <c r="FN870" s="17">
        <v>18.27</v>
      </c>
      <c r="FO870" s="17">
        <v>18.28</v>
      </c>
      <c r="FP870" s="17">
        <v>18.27</v>
      </c>
      <c r="FQ870" s="17">
        <v>18.260000000000002</v>
      </c>
      <c r="FR870" s="17">
        <v>18.260000000000002</v>
      </c>
      <c r="FS870" s="17">
        <v>18.25</v>
      </c>
      <c r="FT870" s="17">
        <v>18.22</v>
      </c>
      <c r="FU870" s="17">
        <v>18.22</v>
      </c>
      <c r="FV870" s="17">
        <v>18.23</v>
      </c>
      <c r="FW870" s="17">
        <v>18.22</v>
      </c>
      <c r="FX870" s="17">
        <v>18.22</v>
      </c>
      <c r="FY870" s="17">
        <v>18.239999999999998</v>
      </c>
      <c r="FZ870" s="17">
        <v>18.22</v>
      </c>
      <c r="GA870" s="17">
        <v>18.23</v>
      </c>
      <c r="GB870" s="17">
        <v>18.22</v>
      </c>
      <c r="GC870" s="17">
        <v>18.22</v>
      </c>
      <c r="GD870" s="17">
        <v>18.23</v>
      </c>
      <c r="GE870" s="17">
        <v>18.23</v>
      </c>
      <c r="GF870" s="17">
        <v>18.23</v>
      </c>
      <c r="GG870" s="17">
        <v>18.22</v>
      </c>
      <c r="GH870" s="17">
        <v>18.23</v>
      </c>
      <c r="GI870" s="17">
        <v>18.23</v>
      </c>
      <c r="GJ870" s="17">
        <v>18.23</v>
      </c>
      <c r="GK870" s="17">
        <v>18.23</v>
      </c>
      <c r="GL870" s="17">
        <v>18.2</v>
      </c>
      <c r="GM870" s="17">
        <v>18.2</v>
      </c>
      <c r="GN870" s="17">
        <v>18.2</v>
      </c>
      <c r="GO870" s="17">
        <v>18.21</v>
      </c>
      <c r="GP870" s="17">
        <v>18.2</v>
      </c>
      <c r="GQ870" s="17">
        <v>18.190000000000001</v>
      </c>
      <c r="GR870" s="17">
        <v>18.190000000000001</v>
      </c>
      <c r="GS870" s="17">
        <v>18.190000000000001</v>
      </c>
      <c r="GT870" s="17">
        <v>18.18</v>
      </c>
      <c r="GU870" s="17">
        <v>18.18</v>
      </c>
      <c r="GV870" s="17">
        <v>18.170000000000002</v>
      </c>
      <c r="GW870" s="17">
        <v>18.18</v>
      </c>
      <c r="GX870" s="17">
        <v>18.190000000000001</v>
      </c>
      <c r="GY870" s="17">
        <v>18.190000000000001</v>
      </c>
      <c r="GZ870" s="17">
        <v>18.190000000000001</v>
      </c>
      <c r="HA870" s="17">
        <v>18.18</v>
      </c>
      <c r="HB870" s="17">
        <v>18.18</v>
      </c>
      <c r="HC870" s="17">
        <v>18.190000000000001</v>
      </c>
      <c r="HD870" s="17">
        <v>18.21</v>
      </c>
      <c r="HE870" s="17">
        <v>18.21</v>
      </c>
      <c r="HF870" s="17">
        <v>18.2</v>
      </c>
      <c r="HG870" s="17">
        <v>18.2</v>
      </c>
      <c r="HH870" s="17">
        <v>18.18</v>
      </c>
      <c r="HI870" s="17">
        <v>18.21</v>
      </c>
      <c r="HJ870" s="17">
        <v>18.21</v>
      </c>
      <c r="HK870" s="17">
        <v>18.2</v>
      </c>
      <c r="HL870" s="17">
        <v>18.21</v>
      </c>
      <c r="HM870" s="17">
        <v>18.2</v>
      </c>
      <c r="HN870" s="17">
        <v>18.190000000000001</v>
      </c>
      <c r="HO870" s="17">
        <v>18.2</v>
      </c>
      <c r="HP870" s="17">
        <v>18.2</v>
      </c>
      <c r="HQ870" s="17">
        <v>18.190000000000001</v>
      </c>
      <c r="HR870" s="17">
        <v>18.2</v>
      </c>
      <c r="HS870" s="17">
        <v>18.21</v>
      </c>
      <c r="HT870" s="17">
        <v>18.2</v>
      </c>
      <c r="HU870" s="17">
        <v>18.190000000000001</v>
      </c>
      <c r="HV870" s="17">
        <v>18.190000000000001</v>
      </c>
      <c r="HW870" s="17">
        <v>18.190000000000001</v>
      </c>
      <c r="HX870" s="17">
        <v>18.2</v>
      </c>
      <c r="HY870" s="17">
        <v>18.190000000000001</v>
      </c>
      <c r="HZ870" s="17">
        <v>18.190000000000001</v>
      </c>
      <c r="IA870" s="17">
        <v>18.190000000000001</v>
      </c>
      <c r="IB870" s="17">
        <v>18.18</v>
      </c>
      <c r="IC870" s="17">
        <v>18.170000000000002</v>
      </c>
      <c r="ID870" s="17">
        <v>18.16</v>
      </c>
      <c r="IE870" s="17">
        <v>18.16</v>
      </c>
      <c r="IF870" s="17">
        <v>18.16</v>
      </c>
      <c r="IG870" s="17">
        <v>18.149999999999999</v>
      </c>
      <c r="IH870" s="17">
        <v>18.11</v>
      </c>
      <c r="II870" s="17">
        <v>18.12</v>
      </c>
      <c r="IJ870" s="17">
        <v>18.16</v>
      </c>
      <c r="IK870" s="17">
        <v>18.18</v>
      </c>
      <c r="IL870" s="17">
        <v>18.16</v>
      </c>
      <c r="IM870" s="17">
        <v>18.12</v>
      </c>
      <c r="IN870" s="17">
        <v>18.11</v>
      </c>
      <c r="IO870" s="17">
        <v>18.11</v>
      </c>
      <c r="IP870" s="17">
        <v>18.100000000000001</v>
      </c>
      <c r="IQ870" s="17">
        <v>18.100000000000001</v>
      </c>
      <c r="IR870" s="17">
        <v>18.100000000000001</v>
      </c>
      <c r="IS870" s="17">
        <v>18.11</v>
      </c>
      <c r="IT870" s="17">
        <v>18.11</v>
      </c>
      <c r="IU870" s="17">
        <v>18.100000000000001</v>
      </c>
      <c r="IV870" s="17">
        <v>18.100000000000001</v>
      </c>
      <c r="IW870" s="17">
        <v>18.100000000000001</v>
      </c>
      <c r="IX870" s="17">
        <v>18.100000000000001</v>
      </c>
      <c r="IY870" s="17">
        <v>18.09</v>
      </c>
    </row>
    <row r="871" spans="1:259" x14ac:dyDescent="0.15">
      <c r="A871" s="17" t="s">
        <v>3404</v>
      </c>
      <c r="B871" s="17" t="s">
        <v>3405</v>
      </c>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c r="AA871" s="26"/>
      <c r="AB871" s="17"/>
      <c r="AC871" s="26"/>
      <c r="AD871" s="26"/>
      <c r="AE871" s="17"/>
      <c r="AF871" s="17"/>
      <c r="AG871" s="17"/>
      <c r="AH871" s="17"/>
      <c r="AI871" s="17"/>
      <c r="AJ871" s="17"/>
      <c r="AK871" s="17"/>
      <c r="AL871" s="17"/>
      <c r="AM871" s="17"/>
      <c r="AN871" s="17"/>
      <c r="AO871" s="17"/>
      <c r="AP871" s="17"/>
      <c r="AQ871" s="17"/>
      <c r="AR871" s="17"/>
      <c r="AS871" s="17"/>
      <c r="AT871" s="17"/>
      <c r="AU871" s="17"/>
      <c r="AV871" s="17"/>
      <c r="AW871" s="17"/>
      <c r="AX871" s="17"/>
      <c r="AY871" s="17"/>
      <c r="AZ871" s="17"/>
      <c r="BA871" s="17"/>
      <c r="BB871" s="17"/>
      <c r="BC871" s="17"/>
      <c r="BD871" s="17"/>
      <c r="BE871" s="17"/>
      <c r="BF871" s="17"/>
      <c r="BG871" s="17"/>
      <c r="BH871" s="17"/>
      <c r="BI871" s="17"/>
      <c r="BJ871" s="26"/>
      <c r="BK871" s="17"/>
      <c r="BL871" s="17"/>
      <c r="BM871" s="17"/>
      <c r="BN871" s="17"/>
      <c r="BO871" s="17"/>
      <c r="BP871" s="17"/>
      <c r="BQ871" s="17"/>
      <c r="BR871" s="17"/>
      <c r="BS871" s="17"/>
      <c r="BT871" s="17"/>
      <c r="BU871" s="17"/>
      <c r="BV871" s="17"/>
      <c r="BW871" s="17"/>
      <c r="BX871" s="26"/>
      <c r="BY871" s="26"/>
      <c r="BZ871" s="26"/>
      <c r="CA871" s="26"/>
      <c r="CB871" s="26"/>
      <c r="CC871" s="17"/>
      <c r="CD871" s="17"/>
      <c r="CE871" s="17"/>
      <c r="CF871" s="17"/>
      <c r="CG871" s="17"/>
      <c r="CH871" s="17"/>
      <c r="CI871" s="17"/>
      <c r="CJ871" s="26"/>
      <c r="CK871" s="17"/>
      <c r="CL871" s="17"/>
      <c r="CM871" s="17"/>
      <c r="CN871" s="17"/>
      <c r="CO871" s="17"/>
      <c r="CP871" s="17"/>
      <c r="CQ871" s="17"/>
      <c r="CR871" s="17"/>
      <c r="CS871" s="17"/>
      <c r="CT871" s="17"/>
      <c r="CU871" s="17"/>
      <c r="CV871" s="17"/>
      <c r="CW871" s="17"/>
      <c r="CX871" s="17"/>
      <c r="CY871" s="26"/>
      <c r="CZ871" s="26"/>
      <c r="DA871" s="26"/>
      <c r="DB871" s="17"/>
      <c r="DC871" s="17"/>
      <c r="DD871" s="17"/>
      <c r="DE871" s="17"/>
      <c r="DF871" s="17"/>
      <c r="DG871" s="17"/>
      <c r="DH871" s="26"/>
      <c r="DI871" s="17"/>
      <c r="DJ871" s="17"/>
      <c r="DK871" s="17"/>
      <c r="DL871" s="17"/>
      <c r="DM871" s="17">
        <v>7.52</v>
      </c>
      <c r="DN871" s="17">
        <v>7.5</v>
      </c>
      <c r="DO871" s="17">
        <v>7.51</v>
      </c>
      <c r="DP871" s="17">
        <v>7.52</v>
      </c>
      <c r="DQ871" s="17">
        <v>7.52</v>
      </c>
      <c r="DR871" s="17">
        <v>7.51</v>
      </c>
      <c r="DS871" s="17">
        <v>7.51</v>
      </c>
      <c r="DT871" s="17">
        <v>7.51</v>
      </c>
      <c r="DU871" s="17">
        <v>7.5</v>
      </c>
      <c r="DV871" s="17">
        <v>7.51</v>
      </c>
      <c r="DW871" s="17">
        <v>7.49</v>
      </c>
      <c r="DX871" s="17">
        <v>7.5</v>
      </c>
      <c r="DY871" s="17">
        <v>7.49</v>
      </c>
      <c r="DZ871" s="17">
        <v>7.49</v>
      </c>
      <c r="EA871" s="17">
        <v>7.49</v>
      </c>
      <c r="EB871" s="17">
        <v>7.49</v>
      </c>
      <c r="EC871" s="17">
        <v>7.5</v>
      </c>
      <c r="ED871" s="17">
        <v>7.51</v>
      </c>
      <c r="EE871" s="17">
        <v>7.5</v>
      </c>
      <c r="EF871" s="17">
        <v>7.51</v>
      </c>
      <c r="EG871" s="17">
        <v>7.5</v>
      </c>
      <c r="EH871" s="17">
        <v>7.5</v>
      </c>
      <c r="EI871" s="17">
        <v>7.49</v>
      </c>
      <c r="EJ871" s="17">
        <v>7.49</v>
      </c>
      <c r="EK871" s="17">
        <v>7.5</v>
      </c>
      <c r="EL871" s="17">
        <v>7.5</v>
      </c>
      <c r="EM871" s="17">
        <v>7.5</v>
      </c>
      <c r="EN871" s="17">
        <v>7.5</v>
      </c>
      <c r="EO871" s="17">
        <v>7.5</v>
      </c>
      <c r="EP871" s="17">
        <v>7.5</v>
      </c>
      <c r="EQ871" s="17">
        <v>7.5</v>
      </c>
      <c r="ER871" s="17">
        <v>7.5</v>
      </c>
      <c r="ES871" s="17">
        <v>7.5</v>
      </c>
      <c r="ET871" s="17">
        <v>7.51</v>
      </c>
      <c r="EU871" s="17">
        <v>7.5</v>
      </c>
      <c r="EV871" s="17">
        <v>7.5</v>
      </c>
      <c r="EW871" s="17">
        <v>7.5</v>
      </c>
      <c r="EX871" s="17">
        <v>7.51</v>
      </c>
      <c r="EY871" s="17">
        <v>7.51</v>
      </c>
      <c r="EZ871" s="17">
        <v>7.5</v>
      </c>
      <c r="FA871" s="17">
        <v>7.5</v>
      </c>
      <c r="FB871" s="17">
        <v>7.51</v>
      </c>
      <c r="FC871" s="17">
        <v>7.49</v>
      </c>
      <c r="FD871" s="17">
        <v>7.48</v>
      </c>
      <c r="FE871" s="17">
        <v>7.48</v>
      </c>
      <c r="FF871" s="17">
        <v>7.49</v>
      </c>
      <c r="FG871" s="17">
        <v>7.49</v>
      </c>
      <c r="FH871" s="17">
        <v>7.5</v>
      </c>
      <c r="FI871" s="17">
        <v>7.49</v>
      </c>
      <c r="FJ871" s="17">
        <v>7.49</v>
      </c>
      <c r="FK871" s="17">
        <v>7.49</v>
      </c>
      <c r="FL871" s="17">
        <v>7.5</v>
      </c>
      <c r="FM871" s="17">
        <v>7.51</v>
      </c>
      <c r="FN871" s="17">
        <v>7.52</v>
      </c>
      <c r="FO871" s="17">
        <v>7.5</v>
      </c>
      <c r="FP871" s="17">
        <v>7.5</v>
      </c>
      <c r="FQ871" s="17">
        <v>7.5</v>
      </c>
      <c r="FR871" s="17">
        <v>7.51</v>
      </c>
      <c r="FS871" s="17">
        <v>7.52</v>
      </c>
      <c r="FT871" s="17">
        <v>7.51</v>
      </c>
      <c r="FU871" s="17">
        <v>7.5</v>
      </c>
      <c r="FV871" s="17">
        <v>7.5</v>
      </c>
      <c r="FW871" s="17">
        <v>7.5</v>
      </c>
      <c r="FX871" s="17">
        <v>7.5</v>
      </c>
      <c r="FY871" s="17">
        <v>7.49</v>
      </c>
      <c r="FZ871" s="17">
        <v>7.5</v>
      </c>
      <c r="GA871" s="17">
        <v>7.51</v>
      </c>
      <c r="GB871" s="17">
        <v>7.51</v>
      </c>
      <c r="GC871" s="17">
        <v>7.52</v>
      </c>
      <c r="GD871" s="17">
        <v>7.52</v>
      </c>
      <c r="GE871" s="17">
        <v>7.51</v>
      </c>
      <c r="GF871" s="17">
        <v>7.51</v>
      </c>
      <c r="GG871" s="17">
        <v>7.49</v>
      </c>
      <c r="GH871" s="17">
        <v>7.5</v>
      </c>
      <c r="GI871" s="17">
        <v>7.5</v>
      </c>
      <c r="GJ871" s="17">
        <v>7.5</v>
      </c>
      <c r="GK871" s="17">
        <v>7.49</v>
      </c>
      <c r="GL871" s="17">
        <v>7.48</v>
      </c>
      <c r="GM871" s="17">
        <v>7.48</v>
      </c>
      <c r="GN871" s="17">
        <v>7.49</v>
      </c>
      <c r="GO871" s="17">
        <v>7.48</v>
      </c>
      <c r="GP871" s="17">
        <v>7.48</v>
      </c>
      <c r="GQ871" s="17">
        <v>7.48</v>
      </c>
      <c r="GR871" s="17">
        <v>7.5</v>
      </c>
      <c r="GS871" s="17">
        <v>7.5</v>
      </c>
      <c r="GT871" s="17">
        <v>7.49</v>
      </c>
      <c r="GU871" s="17">
        <v>7.49</v>
      </c>
      <c r="GV871" s="17">
        <v>7.49</v>
      </c>
      <c r="GW871" s="17">
        <v>7.48</v>
      </c>
      <c r="GX871" s="17">
        <v>7.49</v>
      </c>
      <c r="GY871" s="17">
        <v>7.5</v>
      </c>
      <c r="GZ871" s="17">
        <v>7.48</v>
      </c>
      <c r="HA871" s="17">
        <v>7.48</v>
      </c>
      <c r="HB871" s="17">
        <v>7.49</v>
      </c>
      <c r="HC871" s="17">
        <v>7.49</v>
      </c>
      <c r="HD871" s="17">
        <v>7.49</v>
      </c>
      <c r="HE871" s="17">
        <v>7.48</v>
      </c>
      <c r="HF871" s="17">
        <v>7.49</v>
      </c>
      <c r="HG871" s="17">
        <v>7.48</v>
      </c>
      <c r="HH871" s="17">
        <v>7.48</v>
      </c>
      <c r="HI871" s="17">
        <v>7.47</v>
      </c>
      <c r="HJ871" s="17">
        <v>7.46</v>
      </c>
      <c r="HK871" s="17">
        <v>7.46</v>
      </c>
      <c r="HL871" s="17">
        <v>7.46</v>
      </c>
      <c r="HM871" s="17">
        <v>7.46</v>
      </c>
      <c r="HN871" s="17">
        <v>7.46</v>
      </c>
      <c r="HO871" s="17">
        <v>7.46</v>
      </c>
      <c r="HP871" s="17">
        <v>7.46</v>
      </c>
      <c r="HQ871" s="17">
        <v>7.45</v>
      </c>
      <c r="HR871" s="17">
        <v>7.45</v>
      </c>
      <c r="HS871" s="17">
        <v>7.44</v>
      </c>
      <c r="HT871" s="17">
        <v>7.46</v>
      </c>
      <c r="HU871" s="17">
        <v>7.47</v>
      </c>
      <c r="HV871" s="17">
        <v>7.47</v>
      </c>
      <c r="HW871" s="17">
        <v>7.47</v>
      </c>
      <c r="HX871" s="17">
        <v>7.47</v>
      </c>
      <c r="HY871" s="17">
        <v>7.46</v>
      </c>
      <c r="HZ871" s="17">
        <v>7.46</v>
      </c>
      <c r="IA871" s="17">
        <v>7.45</v>
      </c>
      <c r="IB871" s="17">
        <v>7.46</v>
      </c>
      <c r="IC871" s="17">
        <v>7.45</v>
      </c>
      <c r="ID871" s="17">
        <v>7.45</v>
      </c>
      <c r="IE871" s="17">
        <v>7.44</v>
      </c>
      <c r="IF871" s="17">
        <v>7.45</v>
      </c>
      <c r="IG871" s="17">
        <v>7.45</v>
      </c>
      <c r="IH871" s="17">
        <v>7.45</v>
      </c>
      <c r="II871" s="17">
        <v>7.45</v>
      </c>
      <c r="IJ871" s="17">
        <v>7.45</v>
      </c>
      <c r="IK871" s="17">
        <v>7.43</v>
      </c>
      <c r="IL871" s="17">
        <v>7.45</v>
      </c>
      <c r="IM871" s="17">
        <v>7.44</v>
      </c>
      <c r="IN871" s="17">
        <v>7.45</v>
      </c>
      <c r="IO871" s="17">
        <v>7.45</v>
      </c>
      <c r="IP871" s="17">
        <v>7.44</v>
      </c>
      <c r="IQ871" s="17">
        <v>7.44</v>
      </c>
      <c r="IR871" s="17">
        <v>7.45</v>
      </c>
      <c r="IS871" s="17">
        <v>7.44</v>
      </c>
      <c r="IT871" s="17">
        <v>7.44</v>
      </c>
      <c r="IU871" s="17">
        <v>7.44</v>
      </c>
      <c r="IV871" s="17">
        <v>7.44</v>
      </c>
      <c r="IW871" s="17">
        <v>7.45</v>
      </c>
      <c r="IX871" s="17">
        <v>7.45</v>
      </c>
      <c r="IY871" s="17">
        <v>7.45</v>
      </c>
    </row>
    <row r="872" spans="1:259" x14ac:dyDescent="0.15">
      <c r="A872" s="17" t="s">
        <v>4497</v>
      </c>
      <c r="B872" s="17" t="s">
        <v>4938</v>
      </c>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c r="AA872" s="26"/>
      <c r="AB872" s="17"/>
      <c r="AC872" s="26"/>
      <c r="AD872" s="26"/>
      <c r="AE872" s="17"/>
      <c r="AF872" s="17"/>
      <c r="AG872" s="17"/>
      <c r="AH872" s="17"/>
      <c r="AI872" s="17"/>
      <c r="AJ872" s="17"/>
      <c r="AK872" s="17"/>
      <c r="AL872" s="17"/>
      <c r="AM872" s="17"/>
      <c r="AN872" s="17"/>
      <c r="AO872" s="17"/>
      <c r="AP872" s="17"/>
      <c r="AQ872" s="17"/>
      <c r="AR872" s="17"/>
      <c r="AS872" s="17"/>
      <c r="AT872" s="17"/>
      <c r="AU872" s="17"/>
      <c r="AV872" s="17"/>
      <c r="AW872" s="17"/>
      <c r="AX872" s="17"/>
      <c r="AY872" s="17"/>
      <c r="AZ872" s="17"/>
      <c r="BA872" s="17"/>
      <c r="BB872" s="17"/>
      <c r="BC872" s="17"/>
      <c r="BD872" s="17"/>
      <c r="BE872" s="17"/>
      <c r="BF872" s="17"/>
      <c r="BG872" s="17"/>
      <c r="BH872" s="17"/>
      <c r="BI872" s="17"/>
      <c r="BJ872" s="26"/>
      <c r="BK872" s="17"/>
      <c r="BL872" s="17"/>
      <c r="BM872" s="17"/>
      <c r="BN872" s="17"/>
      <c r="BO872" s="17"/>
      <c r="BP872" s="17"/>
      <c r="BQ872" s="17"/>
      <c r="BR872" s="17"/>
      <c r="BS872" s="17"/>
      <c r="BT872" s="17"/>
      <c r="BU872" s="17"/>
      <c r="BV872" s="17"/>
      <c r="BW872" s="17"/>
      <c r="BX872" s="26"/>
      <c r="BY872" s="26"/>
      <c r="BZ872" s="26"/>
      <c r="CA872" s="26"/>
      <c r="CB872" s="26"/>
      <c r="CC872" s="17"/>
      <c r="CD872" s="17"/>
      <c r="CE872" s="17"/>
      <c r="CF872" s="17"/>
      <c r="CG872" s="17"/>
      <c r="CH872" s="17"/>
      <c r="CI872" s="17"/>
      <c r="CJ872" s="26"/>
      <c r="CK872" s="17"/>
      <c r="CL872" s="17"/>
      <c r="CM872" s="17"/>
      <c r="CN872" s="17"/>
      <c r="CO872" s="17"/>
      <c r="CP872" s="17"/>
      <c r="CQ872" s="17"/>
      <c r="CR872" s="17"/>
      <c r="CS872" s="17"/>
      <c r="CT872" s="17"/>
      <c r="CU872" s="17"/>
      <c r="CV872" s="17"/>
      <c r="CW872" s="17"/>
      <c r="CX872" s="17"/>
      <c r="CY872" s="26"/>
      <c r="CZ872" s="26"/>
      <c r="DA872" s="26"/>
      <c r="DB872" s="17"/>
      <c r="DC872" s="17"/>
      <c r="DD872" s="17"/>
      <c r="DE872" s="17"/>
      <c r="DF872" s="17"/>
      <c r="DG872" s="17"/>
      <c r="DH872" s="26"/>
      <c r="DI872" s="17"/>
      <c r="DJ872" s="17"/>
      <c r="DK872" s="17"/>
      <c r="DL872" s="17"/>
      <c r="DM872" s="17">
        <v>6.66</v>
      </c>
      <c r="DN872" s="17">
        <v>6.65</v>
      </c>
      <c r="DO872" s="17">
        <v>6.66</v>
      </c>
      <c r="DP872" s="17">
        <v>6.65</v>
      </c>
      <c r="DQ872" s="17">
        <v>6.65</v>
      </c>
      <c r="DR872" s="17">
        <v>6.65</v>
      </c>
      <c r="DS872" s="17">
        <v>6.64</v>
      </c>
      <c r="DT872" s="17">
        <v>6.64</v>
      </c>
      <c r="DU872" s="17">
        <v>6.64</v>
      </c>
      <c r="DV872" s="17">
        <v>6.63</v>
      </c>
      <c r="DW872" s="17">
        <v>6.63</v>
      </c>
      <c r="DX872" s="17">
        <v>6.63</v>
      </c>
      <c r="DY872" s="17">
        <v>6.63</v>
      </c>
      <c r="DZ872" s="17">
        <v>6.63</v>
      </c>
      <c r="EA872" s="17">
        <v>6.62</v>
      </c>
      <c r="EB872" s="17">
        <v>6.62</v>
      </c>
      <c r="EC872" s="17">
        <v>6.62</v>
      </c>
      <c r="ED872" s="17">
        <v>6.62</v>
      </c>
      <c r="EE872" s="17">
        <v>6.62</v>
      </c>
      <c r="EF872" s="17">
        <v>6.62</v>
      </c>
      <c r="EG872" s="17">
        <v>6.62</v>
      </c>
      <c r="EH872" s="17">
        <v>6.62</v>
      </c>
      <c r="EI872" s="17">
        <v>6.62</v>
      </c>
      <c r="EJ872" s="17">
        <v>6.62</v>
      </c>
      <c r="EK872" s="17">
        <v>6.62</v>
      </c>
      <c r="EL872" s="17">
        <v>6.62</v>
      </c>
      <c r="EM872" s="17">
        <v>6.62</v>
      </c>
      <c r="EN872" s="17">
        <v>6.62</v>
      </c>
      <c r="EO872" s="17">
        <v>6.62</v>
      </c>
      <c r="EP872" s="17">
        <v>6.62</v>
      </c>
      <c r="EQ872" s="17">
        <v>6.62</v>
      </c>
      <c r="ER872" s="17">
        <v>6.62</v>
      </c>
      <c r="ES872" s="17">
        <v>6.61</v>
      </c>
      <c r="ET872" s="17">
        <v>6.62</v>
      </c>
      <c r="EU872" s="17">
        <v>6.62</v>
      </c>
      <c r="EV872" s="17">
        <v>6.62</v>
      </c>
      <c r="EW872" s="17">
        <v>6.62</v>
      </c>
      <c r="EX872" s="17">
        <v>6.62</v>
      </c>
      <c r="EY872" s="17">
        <v>6.62</v>
      </c>
      <c r="EZ872" s="17">
        <v>6.61</v>
      </c>
      <c r="FA872" s="17">
        <v>6.61</v>
      </c>
      <c r="FB872" s="17">
        <v>6.61</v>
      </c>
      <c r="FC872" s="17">
        <v>6.61</v>
      </c>
      <c r="FD872" s="17">
        <v>6.61</v>
      </c>
      <c r="FE872" s="17">
        <v>6.61</v>
      </c>
      <c r="FF872" s="17">
        <v>6.61</v>
      </c>
      <c r="FG872" s="17">
        <v>6.61</v>
      </c>
      <c r="FH872" s="17">
        <v>6.61</v>
      </c>
      <c r="FI872" s="17">
        <v>6.61</v>
      </c>
      <c r="FJ872" s="17">
        <v>6.61</v>
      </c>
      <c r="FK872" s="17">
        <v>6.61</v>
      </c>
      <c r="FL872" s="17">
        <v>6.61</v>
      </c>
      <c r="FM872" s="17">
        <v>6.61</v>
      </c>
      <c r="FN872" s="17">
        <v>6.61</v>
      </c>
      <c r="FO872" s="17">
        <v>6.61</v>
      </c>
      <c r="FP872" s="17">
        <v>6.61</v>
      </c>
      <c r="FQ872" s="17">
        <v>6.61</v>
      </c>
      <c r="FR872" s="17">
        <v>6.62</v>
      </c>
      <c r="FS872" s="17">
        <v>6.62</v>
      </c>
      <c r="FT872" s="17">
        <v>6.62</v>
      </c>
      <c r="FU872" s="17">
        <v>6.61</v>
      </c>
      <c r="FV872" s="17">
        <v>6.62</v>
      </c>
      <c r="FW872" s="17">
        <v>6.62</v>
      </c>
      <c r="FX872" s="17">
        <v>6.62</v>
      </c>
      <c r="FY872" s="17">
        <v>6.63</v>
      </c>
      <c r="FZ872" s="17">
        <v>6.62</v>
      </c>
      <c r="GA872" s="17">
        <v>6.62</v>
      </c>
      <c r="GB872" s="17">
        <v>6.62</v>
      </c>
      <c r="GC872" s="17">
        <v>6.61</v>
      </c>
      <c r="GD872" s="17">
        <v>6.62</v>
      </c>
      <c r="GE872" s="17">
        <v>6.61</v>
      </c>
      <c r="GF872" s="17">
        <v>6.61</v>
      </c>
      <c r="GG872" s="17">
        <v>6.6</v>
      </c>
      <c r="GH872" s="17">
        <v>6.61</v>
      </c>
      <c r="GI872" s="17">
        <v>6.6</v>
      </c>
      <c r="GJ872" s="17">
        <v>6.6</v>
      </c>
      <c r="GK872" s="17">
        <v>6.59</v>
      </c>
      <c r="GL872" s="17">
        <v>6.59</v>
      </c>
      <c r="GM872" s="17">
        <v>6.59</v>
      </c>
      <c r="GN872" s="17">
        <v>6.6</v>
      </c>
      <c r="GO872" s="17">
        <v>6.6</v>
      </c>
      <c r="GP872" s="17">
        <v>6.6</v>
      </c>
      <c r="GQ872" s="17">
        <v>6.6</v>
      </c>
      <c r="GR872" s="17">
        <v>6.6</v>
      </c>
      <c r="GS872" s="17">
        <v>6.6</v>
      </c>
      <c r="GT872" s="17">
        <v>6.6</v>
      </c>
      <c r="GU872" s="17">
        <v>6.59</v>
      </c>
      <c r="GV872" s="17">
        <v>6.59</v>
      </c>
      <c r="GW872" s="17">
        <v>6.6</v>
      </c>
      <c r="GX872" s="17">
        <v>6.59</v>
      </c>
      <c r="GY872" s="17">
        <v>6.6</v>
      </c>
      <c r="GZ872" s="17">
        <v>6.6</v>
      </c>
      <c r="HA872" s="17">
        <v>6.6</v>
      </c>
      <c r="HB872" s="17">
        <v>6.59</v>
      </c>
      <c r="HC872" s="17">
        <v>6.6</v>
      </c>
      <c r="HD872" s="17">
        <v>6.59</v>
      </c>
      <c r="HE872" s="17">
        <v>6.6</v>
      </c>
      <c r="HF872" s="17">
        <v>6.6</v>
      </c>
      <c r="HG872" s="17">
        <v>6.59</v>
      </c>
      <c r="HH872" s="17">
        <v>6.6</v>
      </c>
      <c r="HI872" s="17">
        <v>6.6</v>
      </c>
      <c r="HJ872" s="17">
        <v>6.6</v>
      </c>
      <c r="HK872" s="17">
        <v>6.6</v>
      </c>
      <c r="HL872" s="17">
        <v>6.59</v>
      </c>
      <c r="HM872" s="17">
        <v>6.6</v>
      </c>
      <c r="HN872" s="17">
        <v>6.59</v>
      </c>
      <c r="HO872" s="17">
        <v>6.6</v>
      </c>
      <c r="HP872" s="17">
        <v>6.59</v>
      </c>
      <c r="HQ872" s="17">
        <v>6.59</v>
      </c>
      <c r="HR872" s="17">
        <v>6.58</v>
      </c>
      <c r="HS872" s="17">
        <v>6.58</v>
      </c>
      <c r="HT872" s="17">
        <v>6.58</v>
      </c>
      <c r="HU872" s="17">
        <v>6.59</v>
      </c>
      <c r="HV872" s="17">
        <v>6.59</v>
      </c>
      <c r="HW872" s="17">
        <v>6.59</v>
      </c>
      <c r="HX872" s="17">
        <v>6.58</v>
      </c>
      <c r="HY872" s="17">
        <v>6.6</v>
      </c>
      <c r="HZ872" s="17">
        <v>6.61</v>
      </c>
      <c r="IA872" s="17">
        <v>6.62</v>
      </c>
      <c r="IB872" s="17">
        <v>6.62</v>
      </c>
      <c r="IC872" s="17">
        <v>6.62</v>
      </c>
      <c r="ID872" s="17">
        <v>6.62</v>
      </c>
      <c r="IE872" s="17">
        <v>6.62</v>
      </c>
      <c r="IF872" s="17">
        <v>6.62</v>
      </c>
      <c r="IG872" s="17">
        <v>6.63</v>
      </c>
      <c r="IH872" s="17">
        <v>6.62</v>
      </c>
      <c r="II872" s="17">
        <v>6.63</v>
      </c>
      <c r="IJ872" s="17">
        <v>6.62</v>
      </c>
      <c r="IK872" s="17">
        <v>6.62</v>
      </c>
      <c r="IL872" s="17">
        <v>6.63</v>
      </c>
      <c r="IM872" s="17">
        <v>6.63</v>
      </c>
      <c r="IN872" s="17">
        <v>6.64</v>
      </c>
      <c r="IO872" s="17">
        <v>6.65</v>
      </c>
      <c r="IP872" s="17">
        <v>6.65</v>
      </c>
      <c r="IQ872" s="17">
        <v>6.66</v>
      </c>
      <c r="IR872" s="17">
        <v>6.7</v>
      </c>
      <c r="IS872" s="17">
        <v>6.69</v>
      </c>
      <c r="IT872" s="17">
        <v>6.69</v>
      </c>
      <c r="IU872" s="17">
        <v>6.71</v>
      </c>
      <c r="IV872" s="17">
        <v>6.73</v>
      </c>
      <c r="IW872" s="17">
        <v>6.73</v>
      </c>
      <c r="IX872" s="17">
        <v>6.7</v>
      </c>
      <c r="IY872" s="17">
        <v>6.73</v>
      </c>
    </row>
    <row r="873" spans="1:259" x14ac:dyDescent="0.15">
      <c r="A873" s="17" t="s">
        <v>4452</v>
      </c>
      <c r="B873" s="17" t="s">
        <v>4939</v>
      </c>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c r="AA873" s="26"/>
      <c r="AB873" s="17"/>
      <c r="AC873" s="26"/>
      <c r="AD873" s="26"/>
      <c r="AE873" s="17"/>
      <c r="AF873" s="17"/>
      <c r="AG873" s="17"/>
      <c r="AH873" s="17"/>
      <c r="AI873" s="17"/>
      <c r="AJ873" s="17"/>
      <c r="AK873" s="17"/>
      <c r="AL873" s="17"/>
      <c r="AM873" s="17"/>
      <c r="AN873" s="17"/>
      <c r="AO873" s="17"/>
      <c r="AP873" s="17"/>
      <c r="AQ873" s="17"/>
      <c r="AR873" s="17"/>
      <c r="AS873" s="17"/>
      <c r="AT873" s="17"/>
      <c r="AU873" s="17"/>
      <c r="AV873" s="17"/>
      <c r="AW873" s="17"/>
      <c r="AX873" s="17"/>
      <c r="AY873" s="17"/>
      <c r="AZ873" s="17"/>
      <c r="BA873" s="17"/>
      <c r="BB873" s="17"/>
      <c r="BC873" s="17"/>
      <c r="BD873" s="17"/>
      <c r="BE873" s="17"/>
      <c r="BF873" s="17"/>
      <c r="BG873" s="17"/>
      <c r="BH873" s="17"/>
      <c r="BI873" s="17"/>
      <c r="BJ873" s="26"/>
      <c r="BK873" s="17"/>
      <c r="BL873" s="17"/>
      <c r="BM873" s="17"/>
      <c r="BN873" s="17"/>
      <c r="BO873" s="17"/>
      <c r="BP873" s="17"/>
      <c r="BQ873" s="17"/>
      <c r="BR873" s="17"/>
      <c r="BS873" s="17"/>
      <c r="BT873" s="17"/>
      <c r="BU873" s="17"/>
      <c r="BV873" s="17"/>
      <c r="BW873" s="17"/>
      <c r="BX873" s="26"/>
      <c r="BY873" s="26"/>
      <c r="BZ873" s="26"/>
      <c r="CA873" s="26"/>
      <c r="CB873" s="26"/>
      <c r="CC873" s="17"/>
      <c r="CD873" s="17"/>
      <c r="CE873" s="17"/>
      <c r="CF873" s="17"/>
      <c r="CG873" s="17"/>
      <c r="CH873" s="17"/>
      <c r="CI873" s="17"/>
      <c r="CJ873" s="26"/>
      <c r="CK873" s="17"/>
      <c r="CL873" s="17"/>
      <c r="CM873" s="17"/>
      <c r="CN873" s="17"/>
      <c r="CO873" s="17"/>
      <c r="CP873" s="17"/>
      <c r="CQ873" s="17"/>
      <c r="CR873" s="17"/>
      <c r="CS873" s="17"/>
      <c r="CT873" s="17"/>
      <c r="CU873" s="17"/>
      <c r="CV873" s="17"/>
      <c r="CW873" s="17"/>
      <c r="CX873" s="17"/>
      <c r="CY873" s="26"/>
      <c r="CZ873" s="26"/>
      <c r="DA873" s="26"/>
      <c r="DB873" s="17"/>
      <c r="DC873" s="17"/>
      <c r="DD873" s="17"/>
      <c r="DE873" s="17"/>
      <c r="DF873" s="17"/>
      <c r="DG873" s="17"/>
      <c r="DH873" s="26"/>
      <c r="DI873" s="17"/>
      <c r="DJ873" s="17"/>
      <c r="DK873" s="17"/>
      <c r="DL873" s="17"/>
      <c r="DM873" s="17">
        <v>50.15</v>
      </c>
      <c r="DN873" s="17">
        <v>50.29</v>
      </c>
      <c r="DO873" s="17">
        <v>50.4</v>
      </c>
      <c r="DP873" s="17">
        <v>50.45</v>
      </c>
      <c r="DQ873" s="17">
        <v>50.2</v>
      </c>
      <c r="DR873" s="17">
        <v>50.3</v>
      </c>
      <c r="DS873" s="17">
        <v>50.33</v>
      </c>
      <c r="DT873" s="17">
        <v>50.35</v>
      </c>
      <c r="DU873" s="17">
        <v>50.44</v>
      </c>
      <c r="DV873" s="17">
        <v>50.7</v>
      </c>
      <c r="DW873" s="17">
        <v>50.61</v>
      </c>
      <c r="DX873" s="17">
        <v>50.55</v>
      </c>
      <c r="DY873" s="17">
        <v>50.5</v>
      </c>
      <c r="DZ873" s="17">
        <v>50.52</v>
      </c>
      <c r="EA873" s="17">
        <v>50.41</v>
      </c>
      <c r="EB873" s="17">
        <v>50.37</v>
      </c>
      <c r="EC873" s="17">
        <v>50.02</v>
      </c>
      <c r="ED873" s="17">
        <v>50.15</v>
      </c>
      <c r="EE873" s="17">
        <v>50.17</v>
      </c>
      <c r="EF873" s="17">
        <v>50.2</v>
      </c>
      <c r="EG873" s="17">
        <v>50.26</v>
      </c>
      <c r="EH873" s="17">
        <v>50.23</v>
      </c>
      <c r="EI873" s="17">
        <v>50.25</v>
      </c>
      <c r="EJ873" s="17">
        <v>50.27</v>
      </c>
      <c r="EK873" s="17">
        <v>50.35</v>
      </c>
      <c r="EL873" s="17">
        <v>50.29</v>
      </c>
      <c r="EM873" s="17">
        <v>50.27</v>
      </c>
      <c r="EN873" s="17">
        <v>50.27</v>
      </c>
      <c r="EO873" s="17">
        <v>50.26</v>
      </c>
      <c r="EP873" s="17">
        <v>50.33</v>
      </c>
      <c r="EQ873" s="17">
        <v>50.34</v>
      </c>
      <c r="ER873" s="17">
        <v>50.29</v>
      </c>
      <c r="ES873" s="17">
        <v>50.29</v>
      </c>
      <c r="ET873" s="17">
        <v>50.3</v>
      </c>
      <c r="EU873" s="17">
        <v>50.34</v>
      </c>
      <c r="EV873" s="17">
        <v>50.33</v>
      </c>
      <c r="EW873" s="17">
        <v>50.3</v>
      </c>
      <c r="EX873" s="17">
        <v>50.3</v>
      </c>
      <c r="EY873" s="17">
        <v>50.31</v>
      </c>
      <c r="EZ873" s="17">
        <v>50.34</v>
      </c>
      <c r="FA873" s="17">
        <v>50.31</v>
      </c>
      <c r="FB873" s="17">
        <v>50.3</v>
      </c>
      <c r="FC873" s="17">
        <v>50.35</v>
      </c>
      <c r="FD873" s="17">
        <v>50.49</v>
      </c>
      <c r="FE873" s="17">
        <v>50.58</v>
      </c>
      <c r="FF873" s="17">
        <v>50.61</v>
      </c>
      <c r="FG873" s="17">
        <v>50.78</v>
      </c>
      <c r="FH873" s="17">
        <v>50.97</v>
      </c>
      <c r="FI873" s="17">
        <v>51.02</v>
      </c>
      <c r="FJ873" s="17">
        <v>51</v>
      </c>
      <c r="FK873" s="17">
        <v>50.99</v>
      </c>
      <c r="FL873" s="17">
        <v>51.05</v>
      </c>
      <c r="FM873" s="17">
        <v>51.2</v>
      </c>
      <c r="FN873" s="17">
        <v>51.2</v>
      </c>
      <c r="FO873" s="17">
        <v>51.04</v>
      </c>
      <c r="FP873" s="17">
        <v>51.01</v>
      </c>
      <c r="FQ873" s="17">
        <v>50.75</v>
      </c>
      <c r="FR873" s="17">
        <v>50.8</v>
      </c>
      <c r="FS873" s="17">
        <v>50.79</v>
      </c>
      <c r="FT873" s="17">
        <v>50.74</v>
      </c>
      <c r="FU873" s="17">
        <v>50.76</v>
      </c>
      <c r="FV873" s="17">
        <v>50.66</v>
      </c>
      <c r="FW873" s="17">
        <v>50.5</v>
      </c>
      <c r="FX873" s="17">
        <v>50.59</v>
      </c>
      <c r="FY873" s="17">
        <v>50.59</v>
      </c>
      <c r="FZ873" s="17">
        <v>50.7</v>
      </c>
      <c r="GA873" s="17">
        <v>50.7</v>
      </c>
      <c r="GB873" s="17">
        <v>50.8</v>
      </c>
      <c r="GC873" s="17">
        <v>50.79</v>
      </c>
      <c r="GD873" s="17">
        <v>50.59</v>
      </c>
      <c r="GE873" s="17">
        <v>50.4</v>
      </c>
      <c r="GF873" s="17">
        <v>50.31</v>
      </c>
      <c r="GG873" s="17">
        <v>50.29</v>
      </c>
      <c r="GH873" s="17">
        <v>50.17</v>
      </c>
      <c r="GI873" s="17">
        <v>50.08</v>
      </c>
      <c r="GJ873" s="17">
        <v>50.15</v>
      </c>
      <c r="GK873" s="17">
        <v>50.29</v>
      </c>
      <c r="GL873" s="17">
        <v>50.27</v>
      </c>
      <c r="GM873" s="17">
        <v>50.08</v>
      </c>
      <c r="GN873" s="17">
        <v>50.01</v>
      </c>
      <c r="GO873" s="17">
        <v>50</v>
      </c>
      <c r="GP873" s="17">
        <v>49.95</v>
      </c>
      <c r="GQ873" s="17">
        <v>50.03</v>
      </c>
      <c r="GR873" s="17">
        <v>50.1</v>
      </c>
      <c r="GS873" s="17">
        <v>50.05</v>
      </c>
      <c r="GT873" s="17">
        <v>50.03</v>
      </c>
      <c r="GU873" s="17">
        <v>50.02</v>
      </c>
      <c r="GV873" s="17">
        <v>49.98</v>
      </c>
      <c r="GW873" s="17">
        <v>50.1</v>
      </c>
      <c r="GX873" s="17">
        <v>50.24</v>
      </c>
      <c r="GY873" s="17">
        <v>50.16</v>
      </c>
      <c r="GZ873" s="17">
        <v>50.14</v>
      </c>
      <c r="HA873" s="17">
        <v>50.06</v>
      </c>
      <c r="HB873" s="17">
        <v>50.1</v>
      </c>
      <c r="HC873" s="17">
        <v>49.9</v>
      </c>
      <c r="HD873" s="17">
        <v>50.06</v>
      </c>
      <c r="HE873" s="17">
        <v>50.01</v>
      </c>
      <c r="HF873" s="17">
        <v>50.12</v>
      </c>
      <c r="HG873" s="17">
        <v>50.07</v>
      </c>
      <c r="HH873" s="17">
        <v>50.02</v>
      </c>
      <c r="HI873" s="17">
        <v>50.03</v>
      </c>
      <c r="HJ873" s="17">
        <v>50</v>
      </c>
      <c r="HK873" s="17">
        <v>49.96</v>
      </c>
      <c r="HL873" s="17">
        <v>50</v>
      </c>
      <c r="HM873" s="17">
        <v>49.98</v>
      </c>
      <c r="HN873" s="17">
        <v>50.22</v>
      </c>
      <c r="HO873" s="17">
        <v>50.73</v>
      </c>
      <c r="HP873" s="17">
        <v>50.78</v>
      </c>
      <c r="HQ873" s="17">
        <v>50.72</v>
      </c>
      <c r="HR873" s="17">
        <v>50.89</v>
      </c>
      <c r="HS873" s="17">
        <v>51.26</v>
      </c>
      <c r="HT873" s="17">
        <v>51.47</v>
      </c>
      <c r="HU873" s="17">
        <v>51.1</v>
      </c>
      <c r="HV873" s="17">
        <v>50.91</v>
      </c>
      <c r="HW873" s="17">
        <v>51</v>
      </c>
      <c r="HX873" s="17">
        <v>51.2</v>
      </c>
      <c r="HY873" s="17">
        <v>51</v>
      </c>
      <c r="HZ873" s="17">
        <v>50.9</v>
      </c>
      <c r="IA873" s="17">
        <v>51</v>
      </c>
      <c r="IB873" s="17">
        <v>50.91</v>
      </c>
      <c r="IC873" s="17">
        <v>51.1</v>
      </c>
      <c r="ID873" s="17">
        <v>51.02</v>
      </c>
      <c r="IE873" s="17">
        <v>50.99</v>
      </c>
      <c r="IF873" s="17">
        <v>50.98</v>
      </c>
      <c r="IG873" s="17">
        <v>51.05</v>
      </c>
      <c r="IH873" s="17">
        <v>50.98</v>
      </c>
      <c r="II873" s="17">
        <v>50.87</v>
      </c>
      <c r="IJ873" s="17">
        <v>50.88</v>
      </c>
      <c r="IK873" s="17">
        <v>50.8</v>
      </c>
      <c r="IL873" s="17">
        <v>50.81</v>
      </c>
      <c r="IM873" s="17">
        <v>50.8</v>
      </c>
      <c r="IN873" s="17">
        <v>50.83</v>
      </c>
      <c r="IO873" s="17">
        <v>50.85</v>
      </c>
      <c r="IP873" s="17">
        <v>50.86</v>
      </c>
      <c r="IQ873" s="17">
        <v>50.71</v>
      </c>
      <c r="IR873" s="17">
        <v>50.51</v>
      </c>
      <c r="IS873" s="17">
        <v>50.2</v>
      </c>
      <c r="IT873" s="17">
        <v>50.07</v>
      </c>
      <c r="IU873" s="17">
        <v>50.2</v>
      </c>
      <c r="IV873" s="17">
        <v>50.3</v>
      </c>
      <c r="IW873" s="17">
        <v>50.3</v>
      </c>
      <c r="IX873" s="17">
        <v>50.2</v>
      </c>
      <c r="IY873" s="17">
        <v>50.23</v>
      </c>
    </row>
    <row r="874" spans="1:259" x14ac:dyDescent="0.15">
      <c r="A874" s="17" t="s">
        <v>3460</v>
      </c>
      <c r="B874" s="17" t="s">
        <v>3461</v>
      </c>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c r="AA874" s="26"/>
      <c r="AB874" s="17"/>
      <c r="AC874" s="26"/>
      <c r="AD874" s="26"/>
      <c r="AE874" s="17"/>
      <c r="AF874" s="17"/>
      <c r="AG874" s="17"/>
      <c r="AH874" s="17"/>
      <c r="AI874" s="17"/>
      <c r="AJ874" s="17"/>
      <c r="AK874" s="17"/>
      <c r="AL874" s="17"/>
      <c r="AM874" s="17"/>
      <c r="AN874" s="17"/>
      <c r="AO874" s="17"/>
      <c r="AP874" s="17"/>
      <c r="AQ874" s="17"/>
      <c r="AR874" s="17"/>
      <c r="AS874" s="17"/>
      <c r="AT874" s="17"/>
      <c r="AU874" s="17"/>
      <c r="AV874" s="17"/>
      <c r="AW874" s="17"/>
      <c r="AX874" s="17"/>
      <c r="AY874" s="17"/>
      <c r="AZ874" s="17"/>
      <c r="BA874" s="17"/>
      <c r="BB874" s="17"/>
      <c r="BC874" s="17"/>
      <c r="BD874" s="17"/>
      <c r="BE874" s="17"/>
      <c r="BF874" s="17"/>
      <c r="BG874" s="17"/>
      <c r="BH874" s="17"/>
      <c r="BI874" s="17"/>
      <c r="BJ874" s="26"/>
      <c r="BK874" s="17"/>
      <c r="BL874" s="17"/>
      <c r="BM874" s="17"/>
      <c r="BN874" s="17"/>
      <c r="BO874" s="17"/>
      <c r="BP874" s="17"/>
      <c r="BQ874" s="17"/>
      <c r="BR874" s="17"/>
      <c r="BS874" s="17"/>
      <c r="BT874" s="17"/>
      <c r="BU874" s="17"/>
      <c r="BV874" s="17"/>
      <c r="BW874" s="17"/>
      <c r="BX874" s="26"/>
      <c r="BY874" s="26"/>
      <c r="BZ874" s="26"/>
      <c r="CA874" s="26"/>
      <c r="CB874" s="26"/>
      <c r="CC874" s="17"/>
      <c r="CD874" s="17"/>
      <c r="CE874" s="17"/>
      <c r="CF874" s="17"/>
      <c r="CG874" s="17"/>
      <c r="CH874" s="17"/>
      <c r="CI874" s="17"/>
      <c r="CJ874" s="26"/>
      <c r="CK874" s="17"/>
      <c r="CL874" s="17"/>
      <c r="CM874" s="17"/>
      <c r="CN874" s="17"/>
      <c r="CO874" s="17"/>
      <c r="CP874" s="17"/>
      <c r="CQ874" s="17"/>
      <c r="CR874" s="17"/>
      <c r="CS874" s="17"/>
      <c r="CT874" s="17"/>
      <c r="CU874" s="17"/>
      <c r="CV874" s="17"/>
      <c r="CW874" s="17"/>
      <c r="CX874" s="17"/>
      <c r="CY874" s="26"/>
      <c r="CZ874" s="26"/>
      <c r="DA874" s="26"/>
      <c r="DB874" s="17"/>
      <c r="DC874" s="17"/>
      <c r="DD874" s="17"/>
      <c r="DE874" s="17"/>
      <c r="DF874" s="17"/>
      <c r="DG874" s="17"/>
      <c r="DH874" s="26"/>
      <c r="DI874" s="17"/>
      <c r="DJ874" s="17"/>
      <c r="DK874" s="17"/>
      <c r="DL874" s="17"/>
      <c r="DM874" s="17">
        <v>4.53</v>
      </c>
      <c r="DN874" s="17">
        <v>4.53</v>
      </c>
      <c r="DO874" s="17">
        <v>4.54</v>
      </c>
      <c r="DP874" s="17">
        <v>4.54</v>
      </c>
      <c r="DQ874" s="17">
        <v>4.54</v>
      </c>
      <c r="DR874" s="17">
        <v>4.54</v>
      </c>
      <c r="DS874" s="17">
        <v>4.54</v>
      </c>
      <c r="DT874" s="17">
        <v>4.54</v>
      </c>
      <c r="DU874" s="17">
        <v>4.55</v>
      </c>
      <c r="DV874" s="17">
        <v>4.54</v>
      </c>
      <c r="DW874" s="17">
        <v>4.54</v>
      </c>
      <c r="DX874" s="17">
        <v>4.54</v>
      </c>
      <c r="DY874" s="17">
        <v>4.54</v>
      </c>
      <c r="DZ874" s="17">
        <v>4.54</v>
      </c>
      <c r="EA874" s="17">
        <v>4.54</v>
      </c>
      <c r="EB874" s="17">
        <v>4.53</v>
      </c>
      <c r="EC874" s="17">
        <v>4.54</v>
      </c>
      <c r="ED874" s="17">
        <v>4.54</v>
      </c>
      <c r="EE874" s="17">
        <v>4.53</v>
      </c>
      <c r="EF874" s="17">
        <v>4.53</v>
      </c>
      <c r="EG874" s="17">
        <v>4.54</v>
      </c>
      <c r="EH874" s="17">
        <v>4.54</v>
      </c>
      <c r="EI874" s="17">
        <v>4.53</v>
      </c>
      <c r="EJ874" s="17">
        <v>4.54</v>
      </c>
      <c r="EK874" s="17">
        <v>4.54</v>
      </c>
      <c r="EL874" s="17">
        <v>4.53</v>
      </c>
      <c r="EM874" s="17">
        <v>4.5199999999999996</v>
      </c>
      <c r="EN874" s="17">
        <v>4.53</v>
      </c>
      <c r="EO874" s="17">
        <v>4.53</v>
      </c>
      <c r="EP874" s="17">
        <v>4.53</v>
      </c>
      <c r="EQ874" s="17">
        <v>4.5199999999999996</v>
      </c>
      <c r="ER874" s="17">
        <v>4.5199999999999996</v>
      </c>
      <c r="ES874" s="17">
        <v>4.5199999999999996</v>
      </c>
      <c r="ET874" s="17">
        <v>4.5199999999999996</v>
      </c>
      <c r="EU874" s="17">
        <v>4.5199999999999996</v>
      </c>
      <c r="EV874" s="17">
        <v>4.53</v>
      </c>
      <c r="EW874" s="17">
        <v>4.5199999999999996</v>
      </c>
      <c r="EX874" s="17">
        <v>4.5199999999999996</v>
      </c>
      <c r="EY874" s="17">
        <v>4.51</v>
      </c>
      <c r="EZ874" s="17">
        <v>4.5199999999999996</v>
      </c>
      <c r="FA874" s="17">
        <v>4.5199999999999996</v>
      </c>
      <c r="FB874" s="17">
        <v>4.51</v>
      </c>
      <c r="FC874" s="17">
        <v>4.51</v>
      </c>
      <c r="FD874" s="17">
        <v>4.5199999999999996</v>
      </c>
      <c r="FE874" s="17">
        <v>4.51</v>
      </c>
      <c r="FF874" s="17">
        <v>4.5199999999999996</v>
      </c>
      <c r="FG874" s="17">
        <v>4.53</v>
      </c>
      <c r="FH874" s="17">
        <v>4.53</v>
      </c>
      <c r="FI874" s="17">
        <v>4.53</v>
      </c>
      <c r="FJ874" s="17">
        <v>4.5199999999999996</v>
      </c>
      <c r="FK874" s="17">
        <v>4.53</v>
      </c>
      <c r="FL874" s="17">
        <v>4.53</v>
      </c>
      <c r="FM874" s="17">
        <v>4.5199999999999996</v>
      </c>
      <c r="FN874" s="17">
        <v>4.53</v>
      </c>
      <c r="FO874" s="17">
        <v>4.5199999999999996</v>
      </c>
      <c r="FP874" s="17">
        <v>4.5199999999999996</v>
      </c>
      <c r="FQ874" s="17">
        <v>4.5199999999999996</v>
      </c>
      <c r="FR874" s="17">
        <v>4.51</v>
      </c>
      <c r="FS874" s="17">
        <v>4.51</v>
      </c>
      <c r="FT874" s="17">
        <v>4.51</v>
      </c>
      <c r="FU874" s="17">
        <v>4.51</v>
      </c>
      <c r="FV874" s="17">
        <v>4.51</v>
      </c>
      <c r="FW874" s="17">
        <v>4.51</v>
      </c>
      <c r="FX874" s="17">
        <v>4.51</v>
      </c>
      <c r="FY874" s="17">
        <v>4.5199999999999996</v>
      </c>
      <c r="FZ874" s="17">
        <v>4.53</v>
      </c>
      <c r="GA874" s="17">
        <v>4.5199999999999996</v>
      </c>
      <c r="GB874" s="17">
        <v>4.5199999999999996</v>
      </c>
      <c r="GC874" s="17">
        <v>4.5199999999999996</v>
      </c>
      <c r="GD874" s="17">
        <v>4.51</v>
      </c>
      <c r="GE874" s="17">
        <v>4.5199999999999996</v>
      </c>
      <c r="GF874" s="17">
        <v>4.51</v>
      </c>
      <c r="GG874" s="17">
        <v>4.51</v>
      </c>
      <c r="GH874" s="17">
        <v>4.51</v>
      </c>
      <c r="GI874" s="17">
        <v>4.5199999999999996</v>
      </c>
      <c r="GJ874" s="17">
        <v>4.5199999999999996</v>
      </c>
      <c r="GK874" s="17">
        <v>4.51</v>
      </c>
      <c r="GL874" s="17">
        <v>4.51</v>
      </c>
      <c r="GM874" s="17">
        <v>4.51</v>
      </c>
      <c r="GN874" s="17">
        <v>4.5</v>
      </c>
      <c r="GO874" s="17">
        <v>4.5</v>
      </c>
      <c r="GP874" s="17">
        <v>4.51</v>
      </c>
      <c r="GQ874" s="17">
        <v>4.51</v>
      </c>
      <c r="GR874" s="17">
        <v>4.5</v>
      </c>
      <c r="GS874" s="17">
        <v>4.5</v>
      </c>
      <c r="GT874" s="17">
        <v>4.51</v>
      </c>
      <c r="GU874" s="17">
        <v>4.5</v>
      </c>
      <c r="GV874" s="17">
        <v>4.51</v>
      </c>
      <c r="GW874" s="17">
        <v>4.5</v>
      </c>
      <c r="GX874" s="17">
        <v>4.5</v>
      </c>
      <c r="GY874" s="17">
        <v>4.51</v>
      </c>
      <c r="GZ874" s="17">
        <v>4.51</v>
      </c>
      <c r="HA874" s="17">
        <v>4.51</v>
      </c>
      <c r="HB874" s="17">
        <v>4.5199999999999996</v>
      </c>
      <c r="HC874" s="17">
        <v>4.51</v>
      </c>
      <c r="HD874" s="17">
        <v>4.5199999999999996</v>
      </c>
      <c r="HE874" s="17">
        <v>4.51</v>
      </c>
      <c r="HF874" s="17">
        <v>4.51</v>
      </c>
      <c r="HG874" s="17">
        <v>4.5</v>
      </c>
      <c r="HH874" s="17">
        <v>4.5</v>
      </c>
      <c r="HI874" s="17">
        <v>4.5</v>
      </c>
      <c r="HJ874" s="17">
        <v>4.5</v>
      </c>
      <c r="HK874" s="17">
        <v>4.5</v>
      </c>
      <c r="HL874" s="17">
        <v>4.5</v>
      </c>
      <c r="HM874" s="17">
        <v>4.5</v>
      </c>
      <c r="HN874" s="17">
        <v>4.5</v>
      </c>
      <c r="HO874" s="17">
        <v>4.5</v>
      </c>
      <c r="HP874" s="17">
        <v>4.5</v>
      </c>
      <c r="HQ874" s="17">
        <v>4.49</v>
      </c>
      <c r="HR874" s="17">
        <v>4.49</v>
      </c>
      <c r="HS874" s="17">
        <v>4.49</v>
      </c>
      <c r="HT874" s="17">
        <v>4.49</v>
      </c>
      <c r="HU874" s="17">
        <v>4.49</v>
      </c>
      <c r="HV874" s="17">
        <v>4.5</v>
      </c>
      <c r="HW874" s="17">
        <v>4.49</v>
      </c>
      <c r="HX874" s="17">
        <v>4.5</v>
      </c>
      <c r="HY874" s="17">
        <v>4.5</v>
      </c>
      <c r="HZ874" s="17">
        <v>4.51</v>
      </c>
      <c r="IA874" s="17">
        <v>4.5</v>
      </c>
      <c r="IB874" s="17">
        <v>4.51</v>
      </c>
      <c r="IC874" s="17">
        <v>4.5</v>
      </c>
      <c r="ID874" s="17">
        <v>4.51</v>
      </c>
      <c r="IE874" s="17">
        <v>4.5</v>
      </c>
      <c r="IF874" s="17">
        <v>4.5</v>
      </c>
      <c r="IG874" s="17">
        <v>4.5</v>
      </c>
      <c r="IH874" s="17">
        <v>4.51</v>
      </c>
      <c r="II874" s="17">
        <v>4.5</v>
      </c>
      <c r="IJ874" s="17">
        <v>4.5</v>
      </c>
      <c r="IK874" s="17">
        <v>4.5</v>
      </c>
      <c r="IL874" s="17">
        <v>4.5</v>
      </c>
      <c r="IM874" s="17">
        <v>4.5</v>
      </c>
      <c r="IN874" s="17">
        <v>4.51</v>
      </c>
      <c r="IO874" s="17">
        <v>4.51</v>
      </c>
      <c r="IP874" s="17">
        <v>4.51</v>
      </c>
      <c r="IQ874" s="17">
        <v>4.51</v>
      </c>
      <c r="IR874" s="17">
        <v>4.51</v>
      </c>
      <c r="IS874" s="17">
        <v>4.51</v>
      </c>
      <c r="IT874" s="17">
        <v>4.5199999999999996</v>
      </c>
      <c r="IU874" s="17">
        <v>4.51</v>
      </c>
      <c r="IV874" s="17">
        <v>4.5199999999999996</v>
      </c>
      <c r="IW874" s="17">
        <v>4.5199999999999996</v>
      </c>
      <c r="IX874" s="17">
        <v>4.51</v>
      </c>
      <c r="IY874" s="17">
        <v>4.5199999999999996</v>
      </c>
    </row>
    <row r="875" spans="1:259" x14ac:dyDescent="0.15">
      <c r="A875" s="17" t="s">
        <v>3360</v>
      </c>
      <c r="B875" s="17" t="s">
        <v>3361</v>
      </c>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c r="AA875" s="26"/>
      <c r="AB875" s="17"/>
      <c r="AC875" s="26"/>
      <c r="AD875" s="26"/>
      <c r="AE875" s="17"/>
      <c r="AF875" s="17"/>
      <c r="AG875" s="17"/>
      <c r="AH875" s="17"/>
      <c r="AI875" s="17"/>
      <c r="AJ875" s="17"/>
      <c r="AK875" s="17"/>
      <c r="AL875" s="17"/>
      <c r="AM875" s="17"/>
      <c r="AN875" s="17"/>
      <c r="AO875" s="17"/>
      <c r="AP875" s="17"/>
      <c r="AQ875" s="17"/>
      <c r="AR875" s="17"/>
      <c r="AS875" s="17"/>
      <c r="AT875" s="17"/>
      <c r="AU875" s="17"/>
      <c r="AV875" s="17"/>
      <c r="AW875" s="17"/>
      <c r="AX875" s="17"/>
      <c r="AY875" s="17"/>
      <c r="AZ875" s="17"/>
      <c r="BA875" s="17"/>
      <c r="BB875" s="17"/>
      <c r="BC875" s="17"/>
      <c r="BD875" s="17"/>
      <c r="BE875" s="17"/>
      <c r="BF875" s="17"/>
      <c r="BG875" s="17"/>
      <c r="BH875" s="17"/>
      <c r="BI875" s="17"/>
      <c r="BJ875" s="26"/>
      <c r="BK875" s="17"/>
      <c r="BL875" s="17"/>
      <c r="BM875" s="17"/>
      <c r="BN875" s="17"/>
      <c r="BO875" s="17"/>
      <c r="BP875" s="17"/>
      <c r="BQ875" s="17"/>
      <c r="BR875" s="17"/>
      <c r="BS875" s="17"/>
      <c r="BT875" s="17"/>
      <c r="BU875" s="17"/>
      <c r="BV875" s="17"/>
      <c r="BW875" s="17"/>
      <c r="BX875" s="26"/>
      <c r="BY875" s="26"/>
      <c r="BZ875" s="26"/>
      <c r="CA875" s="26"/>
      <c r="CB875" s="26"/>
      <c r="CC875" s="17"/>
      <c r="CD875" s="17"/>
      <c r="CE875" s="17"/>
      <c r="CF875" s="17"/>
      <c r="CG875" s="17"/>
      <c r="CH875" s="17"/>
      <c r="CI875" s="17"/>
      <c r="CJ875" s="26"/>
      <c r="CK875" s="17"/>
      <c r="CL875" s="17"/>
      <c r="CM875" s="17"/>
      <c r="CN875" s="17"/>
      <c r="CO875" s="17"/>
      <c r="CP875" s="17"/>
      <c r="CQ875" s="17"/>
      <c r="CR875" s="17"/>
      <c r="CS875" s="17"/>
      <c r="CT875" s="17"/>
      <c r="CU875" s="17"/>
      <c r="CV875" s="17"/>
      <c r="CW875" s="17"/>
      <c r="CX875" s="17"/>
      <c r="CY875" s="26"/>
      <c r="CZ875" s="26"/>
      <c r="DA875" s="26"/>
      <c r="DB875" s="17"/>
      <c r="DC875" s="17"/>
      <c r="DD875" s="17"/>
      <c r="DE875" s="17"/>
      <c r="DF875" s="17"/>
      <c r="DG875" s="17"/>
      <c r="DH875" s="26"/>
      <c r="DI875" s="17"/>
      <c r="DJ875" s="17"/>
      <c r="DK875" s="17"/>
      <c r="DL875" s="17"/>
      <c r="DM875" s="17">
        <v>8.6199999999999992</v>
      </c>
      <c r="DN875" s="17">
        <v>8.61</v>
      </c>
      <c r="DO875" s="17">
        <v>8.6199999999999992</v>
      </c>
      <c r="DP875" s="17">
        <v>8.6199999999999992</v>
      </c>
      <c r="DQ875" s="17">
        <v>8.6199999999999992</v>
      </c>
      <c r="DR875" s="17">
        <v>8.6199999999999992</v>
      </c>
      <c r="DS875" s="17">
        <v>8.6300000000000008</v>
      </c>
      <c r="DT875" s="17">
        <v>8.6199999999999992</v>
      </c>
      <c r="DU875" s="17">
        <v>8.6300000000000008</v>
      </c>
      <c r="DV875" s="17">
        <v>8.6300000000000008</v>
      </c>
      <c r="DW875" s="17">
        <v>8.61</v>
      </c>
      <c r="DX875" s="17">
        <v>8.6199999999999992</v>
      </c>
      <c r="DY875" s="17">
        <v>8.6199999999999992</v>
      </c>
      <c r="DZ875" s="17">
        <v>8.61</v>
      </c>
      <c r="EA875" s="17">
        <v>8.61</v>
      </c>
      <c r="EB875" s="17">
        <v>8.6</v>
      </c>
      <c r="EC875" s="17">
        <v>8.6</v>
      </c>
      <c r="ED875" s="17">
        <v>8.6</v>
      </c>
      <c r="EE875" s="17">
        <v>8.6</v>
      </c>
      <c r="EF875" s="17">
        <v>8.6</v>
      </c>
      <c r="EG875" s="17">
        <v>8.6</v>
      </c>
      <c r="EH875" s="17">
        <v>8.59</v>
      </c>
      <c r="EI875" s="17">
        <v>8.61</v>
      </c>
      <c r="EJ875" s="17">
        <v>8.6</v>
      </c>
      <c r="EK875" s="17">
        <v>8.6</v>
      </c>
      <c r="EL875" s="17">
        <v>8.6</v>
      </c>
      <c r="EM875" s="17">
        <v>8.6</v>
      </c>
      <c r="EN875" s="17">
        <v>8.61</v>
      </c>
      <c r="EO875" s="17">
        <v>8.6</v>
      </c>
      <c r="EP875" s="17">
        <v>8.6</v>
      </c>
      <c r="EQ875" s="17">
        <v>8.6</v>
      </c>
      <c r="ER875" s="17">
        <v>8.6</v>
      </c>
      <c r="ES875" s="17">
        <v>8.6</v>
      </c>
      <c r="ET875" s="17">
        <v>8.6</v>
      </c>
      <c r="EU875" s="17">
        <v>8.59</v>
      </c>
      <c r="EV875" s="17">
        <v>8.6</v>
      </c>
      <c r="EW875" s="17">
        <v>8.59</v>
      </c>
      <c r="EX875" s="17">
        <v>8.6</v>
      </c>
      <c r="EY875" s="17">
        <v>8.59</v>
      </c>
      <c r="EZ875" s="17">
        <v>8.58</v>
      </c>
      <c r="FA875" s="17">
        <v>8.58</v>
      </c>
      <c r="FB875" s="17">
        <v>8.58</v>
      </c>
      <c r="FC875" s="17">
        <v>8.58</v>
      </c>
      <c r="FD875" s="17">
        <v>8.59</v>
      </c>
      <c r="FE875" s="17">
        <v>8.58</v>
      </c>
      <c r="FF875" s="17">
        <v>8.59</v>
      </c>
      <c r="FG875" s="17">
        <v>8.59</v>
      </c>
      <c r="FH875" s="17">
        <v>8.6</v>
      </c>
      <c r="FI875" s="17">
        <v>8.58</v>
      </c>
      <c r="FJ875" s="17">
        <v>8.59</v>
      </c>
      <c r="FK875" s="17">
        <v>8.59</v>
      </c>
      <c r="FL875" s="17">
        <v>8.58</v>
      </c>
      <c r="FM875" s="17">
        <v>8.58</v>
      </c>
      <c r="FN875" s="17">
        <v>8.58</v>
      </c>
      <c r="FO875" s="17">
        <v>8.57</v>
      </c>
      <c r="FP875" s="17">
        <v>8.57</v>
      </c>
      <c r="FQ875" s="17">
        <v>8.58</v>
      </c>
      <c r="FR875" s="17">
        <v>8.58</v>
      </c>
      <c r="FS875" s="17">
        <v>8.58</v>
      </c>
      <c r="FT875" s="17">
        <v>8.59</v>
      </c>
      <c r="FU875" s="17">
        <v>8.6</v>
      </c>
      <c r="FV875" s="17">
        <v>8.59</v>
      </c>
      <c r="FW875" s="17">
        <v>8.59</v>
      </c>
      <c r="FX875" s="17">
        <v>8.6</v>
      </c>
      <c r="FY875" s="17">
        <v>8.61</v>
      </c>
      <c r="FZ875" s="17">
        <v>8.61</v>
      </c>
      <c r="GA875" s="17">
        <v>8.61</v>
      </c>
      <c r="GB875" s="17">
        <v>8.6</v>
      </c>
      <c r="GC875" s="17">
        <v>8.61</v>
      </c>
      <c r="GD875" s="17">
        <v>8.61</v>
      </c>
      <c r="GE875" s="17">
        <v>8.61</v>
      </c>
      <c r="GF875" s="17">
        <v>8.6199999999999992</v>
      </c>
      <c r="GG875" s="17">
        <v>8.61</v>
      </c>
      <c r="GH875" s="17">
        <v>8.6199999999999992</v>
      </c>
      <c r="GI875" s="17">
        <v>8.61</v>
      </c>
      <c r="GJ875" s="17">
        <v>8.6199999999999992</v>
      </c>
      <c r="GK875" s="17">
        <v>8.61</v>
      </c>
      <c r="GL875" s="17">
        <v>8.6</v>
      </c>
      <c r="GM875" s="17">
        <v>8.6</v>
      </c>
      <c r="GN875" s="17">
        <v>8.6</v>
      </c>
      <c r="GO875" s="17">
        <v>8.6</v>
      </c>
      <c r="GP875" s="17">
        <v>8.61</v>
      </c>
      <c r="GQ875" s="17">
        <v>8.61</v>
      </c>
      <c r="GR875" s="17">
        <v>8.6</v>
      </c>
      <c r="GS875" s="17">
        <v>8.6</v>
      </c>
      <c r="GT875" s="17">
        <v>8.61</v>
      </c>
      <c r="GU875" s="17">
        <v>8.6</v>
      </c>
      <c r="GV875" s="17">
        <v>8.61</v>
      </c>
      <c r="GW875" s="17">
        <v>8.61</v>
      </c>
      <c r="GX875" s="17">
        <v>8.61</v>
      </c>
      <c r="GY875" s="17">
        <v>8.61</v>
      </c>
      <c r="GZ875" s="17">
        <v>8.6199999999999992</v>
      </c>
      <c r="HA875" s="17">
        <v>8.61</v>
      </c>
      <c r="HB875" s="17">
        <v>8.61</v>
      </c>
      <c r="HC875" s="17">
        <v>8.6</v>
      </c>
      <c r="HD875" s="17">
        <v>8.61</v>
      </c>
      <c r="HE875" s="17">
        <v>8.61</v>
      </c>
      <c r="HF875" s="17">
        <v>8.61</v>
      </c>
      <c r="HG875" s="17">
        <v>8.6</v>
      </c>
      <c r="HH875" s="17">
        <v>8.61</v>
      </c>
      <c r="HI875" s="17">
        <v>8.61</v>
      </c>
      <c r="HJ875" s="17">
        <v>8.61</v>
      </c>
      <c r="HK875" s="17">
        <v>8.6</v>
      </c>
      <c r="HL875" s="17">
        <v>8.6</v>
      </c>
      <c r="HM875" s="17">
        <v>8.6</v>
      </c>
      <c r="HN875" s="17">
        <v>8.59</v>
      </c>
      <c r="HO875" s="17">
        <v>8.59</v>
      </c>
      <c r="HP875" s="17">
        <v>8.59</v>
      </c>
      <c r="HQ875" s="17">
        <v>8.59</v>
      </c>
      <c r="HR875" s="17">
        <v>8.6</v>
      </c>
      <c r="HS875" s="17">
        <v>8.59</v>
      </c>
      <c r="HT875" s="17">
        <v>8.6</v>
      </c>
      <c r="HU875" s="17">
        <v>8.59</v>
      </c>
      <c r="HV875" s="17">
        <v>8.59</v>
      </c>
      <c r="HW875" s="17">
        <v>8.59</v>
      </c>
      <c r="HX875" s="17">
        <v>8.6</v>
      </c>
      <c r="HY875" s="17">
        <v>8.59</v>
      </c>
      <c r="HZ875" s="17">
        <v>8.6</v>
      </c>
      <c r="IA875" s="17">
        <v>8.59</v>
      </c>
      <c r="IB875" s="17">
        <v>8.59</v>
      </c>
      <c r="IC875" s="17">
        <v>8.59</v>
      </c>
      <c r="ID875" s="17">
        <v>8.59</v>
      </c>
      <c r="IE875" s="17">
        <v>8.59</v>
      </c>
      <c r="IF875" s="17">
        <v>8.59</v>
      </c>
      <c r="IG875" s="17">
        <v>8.59</v>
      </c>
      <c r="IH875" s="17">
        <v>8.59</v>
      </c>
      <c r="II875" s="17">
        <v>8.58</v>
      </c>
      <c r="IJ875" s="17">
        <v>8.58</v>
      </c>
      <c r="IK875" s="17">
        <v>8.58</v>
      </c>
      <c r="IL875" s="17">
        <v>8.58</v>
      </c>
      <c r="IM875" s="17">
        <v>8.58</v>
      </c>
      <c r="IN875" s="17">
        <v>8.59</v>
      </c>
      <c r="IO875" s="17">
        <v>8.6</v>
      </c>
      <c r="IP875" s="17">
        <v>8.59</v>
      </c>
      <c r="IQ875" s="17">
        <v>8.6</v>
      </c>
      <c r="IR875" s="17">
        <v>8.6</v>
      </c>
      <c r="IS875" s="17">
        <v>8.6</v>
      </c>
      <c r="IT875" s="17">
        <v>8.6</v>
      </c>
      <c r="IU875" s="17">
        <v>8.6</v>
      </c>
      <c r="IV875" s="17">
        <v>8.61</v>
      </c>
      <c r="IW875" s="17">
        <v>8.61</v>
      </c>
      <c r="IX875" s="17">
        <v>8.61</v>
      </c>
      <c r="IY875" s="17">
        <v>8.61</v>
      </c>
    </row>
    <row r="876" spans="1:259" x14ac:dyDescent="0.15">
      <c r="A876" s="17" t="s">
        <v>4585</v>
      </c>
      <c r="B876" s="17" t="s">
        <v>4940</v>
      </c>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c r="AA876" s="26"/>
      <c r="AB876" s="17"/>
      <c r="AC876" s="26"/>
      <c r="AD876" s="26"/>
      <c r="AE876" s="17"/>
      <c r="AF876" s="17"/>
      <c r="AG876" s="17"/>
      <c r="AH876" s="17"/>
      <c r="AI876" s="17"/>
      <c r="AJ876" s="17"/>
      <c r="AK876" s="17"/>
      <c r="AL876" s="17"/>
      <c r="AM876" s="17"/>
      <c r="AN876" s="17"/>
      <c r="AO876" s="17"/>
      <c r="AP876" s="17"/>
      <c r="AQ876" s="17"/>
      <c r="AR876" s="17"/>
      <c r="AS876" s="17"/>
      <c r="AT876" s="17"/>
      <c r="AU876" s="17"/>
      <c r="AV876" s="17"/>
      <c r="AW876" s="17"/>
      <c r="AX876" s="17"/>
      <c r="AY876" s="17"/>
      <c r="AZ876" s="17"/>
      <c r="BA876" s="17"/>
      <c r="BB876" s="17"/>
      <c r="BC876" s="17"/>
      <c r="BD876" s="17"/>
      <c r="BE876" s="17"/>
      <c r="BF876" s="17"/>
      <c r="BG876" s="17"/>
      <c r="BH876" s="17"/>
      <c r="BI876" s="17"/>
      <c r="BJ876" s="26"/>
      <c r="BK876" s="17"/>
      <c r="BL876" s="17"/>
      <c r="BM876" s="17"/>
      <c r="BN876" s="17"/>
      <c r="BO876" s="17"/>
      <c r="BP876" s="17"/>
      <c r="BQ876" s="17"/>
      <c r="BR876" s="17"/>
      <c r="BS876" s="17"/>
      <c r="BT876" s="17"/>
      <c r="BU876" s="17"/>
      <c r="BV876" s="17"/>
      <c r="BW876" s="17"/>
      <c r="BX876" s="26"/>
      <c r="BY876" s="26"/>
      <c r="BZ876" s="26"/>
      <c r="CA876" s="26"/>
      <c r="CB876" s="26"/>
      <c r="CC876" s="17"/>
      <c r="CD876" s="17"/>
      <c r="CE876" s="17"/>
      <c r="CF876" s="17"/>
      <c r="CG876" s="17"/>
      <c r="CH876" s="17"/>
      <c r="CI876" s="17"/>
      <c r="CJ876" s="26"/>
      <c r="CK876" s="17"/>
      <c r="CL876" s="17"/>
      <c r="CM876" s="17"/>
      <c r="CN876" s="17"/>
      <c r="CO876" s="17"/>
      <c r="CP876" s="17"/>
      <c r="CQ876" s="17"/>
      <c r="CR876" s="17"/>
      <c r="CS876" s="17"/>
      <c r="CT876" s="17"/>
      <c r="CU876" s="17"/>
      <c r="CV876" s="17"/>
      <c r="CW876" s="17"/>
      <c r="CX876" s="17"/>
      <c r="CY876" s="26"/>
      <c r="CZ876" s="26"/>
      <c r="DA876" s="26"/>
      <c r="DB876" s="17"/>
      <c r="DC876" s="17"/>
      <c r="DD876" s="17"/>
      <c r="DE876" s="17"/>
      <c r="DF876" s="17"/>
      <c r="DG876" s="17"/>
      <c r="DH876" s="26"/>
      <c r="DI876" s="17"/>
      <c r="DJ876" s="17"/>
      <c r="DK876" s="17"/>
      <c r="DL876" s="17"/>
      <c r="DM876" s="17">
        <v>10.23</v>
      </c>
      <c r="DN876" s="17">
        <v>10.23</v>
      </c>
      <c r="DO876" s="17">
        <v>10.23</v>
      </c>
      <c r="DP876" s="17">
        <v>10.25</v>
      </c>
      <c r="DQ876" s="17">
        <v>10.24</v>
      </c>
      <c r="DR876" s="17">
        <v>10.24</v>
      </c>
      <c r="DS876" s="17">
        <v>10.23</v>
      </c>
      <c r="DT876" s="17">
        <v>10.23</v>
      </c>
      <c r="DU876" s="17">
        <v>10.220000000000001</v>
      </c>
      <c r="DV876" s="17">
        <v>10.220000000000001</v>
      </c>
      <c r="DW876" s="17">
        <v>10.220000000000001</v>
      </c>
      <c r="DX876" s="17">
        <v>10.220000000000001</v>
      </c>
      <c r="DY876" s="17">
        <v>10.24</v>
      </c>
      <c r="DZ876" s="17">
        <v>10.23</v>
      </c>
      <c r="EA876" s="17">
        <v>10.220000000000001</v>
      </c>
      <c r="EB876" s="17">
        <v>10.220000000000001</v>
      </c>
      <c r="EC876" s="17">
        <v>10.220000000000001</v>
      </c>
      <c r="ED876" s="17">
        <v>10.210000000000001</v>
      </c>
      <c r="EE876" s="17">
        <v>10.210000000000001</v>
      </c>
      <c r="EF876" s="17">
        <v>10.210000000000001</v>
      </c>
      <c r="EG876" s="17">
        <v>10.210000000000001</v>
      </c>
      <c r="EH876" s="17">
        <v>10.210000000000001</v>
      </c>
      <c r="EI876" s="17">
        <v>10.210000000000001</v>
      </c>
      <c r="EJ876" s="17">
        <v>10.210000000000001</v>
      </c>
      <c r="EK876" s="17">
        <v>10.210000000000001</v>
      </c>
      <c r="EL876" s="17">
        <v>10.210000000000001</v>
      </c>
      <c r="EM876" s="17">
        <v>10.210000000000001</v>
      </c>
      <c r="EN876" s="17">
        <v>10.19</v>
      </c>
      <c r="EO876" s="17">
        <v>10.19</v>
      </c>
      <c r="EP876" s="17">
        <v>10.19</v>
      </c>
      <c r="EQ876" s="17">
        <v>10.19</v>
      </c>
      <c r="ER876" s="17">
        <v>10.18</v>
      </c>
      <c r="ES876" s="17">
        <v>10.199999999999999</v>
      </c>
      <c r="ET876" s="17">
        <v>10.199999999999999</v>
      </c>
      <c r="EU876" s="17">
        <v>10.210000000000001</v>
      </c>
      <c r="EV876" s="17">
        <v>10.199999999999999</v>
      </c>
      <c r="EW876" s="17">
        <v>10.199999999999999</v>
      </c>
      <c r="EX876" s="17">
        <v>10.19</v>
      </c>
      <c r="EY876" s="17">
        <v>10.199999999999999</v>
      </c>
      <c r="EZ876" s="17">
        <v>10.199999999999999</v>
      </c>
      <c r="FA876" s="17">
        <v>10.19</v>
      </c>
      <c r="FB876" s="17">
        <v>10.18</v>
      </c>
      <c r="FC876" s="17">
        <v>10.18</v>
      </c>
      <c r="FD876" s="17">
        <v>10.19</v>
      </c>
      <c r="FE876" s="17">
        <v>10.18</v>
      </c>
      <c r="FF876" s="17">
        <v>10.18</v>
      </c>
      <c r="FG876" s="17">
        <v>10.18</v>
      </c>
      <c r="FH876" s="17">
        <v>10.18</v>
      </c>
      <c r="FI876" s="17">
        <v>10.19</v>
      </c>
      <c r="FJ876" s="17">
        <v>10.19</v>
      </c>
      <c r="FK876" s="17">
        <v>10.19</v>
      </c>
      <c r="FL876" s="17">
        <v>10.199999999999999</v>
      </c>
      <c r="FM876" s="17">
        <v>10.199999999999999</v>
      </c>
      <c r="FN876" s="17">
        <v>10.19</v>
      </c>
      <c r="FO876" s="17">
        <v>10.199999999999999</v>
      </c>
      <c r="FP876" s="17">
        <v>10.199999999999999</v>
      </c>
      <c r="FQ876" s="17">
        <v>10.199999999999999</v>
      </c>
      <c r="FR876" s="17">
        <v>10.199999999999999</v>
      </c>
      <c r="FS876" s="17">
        <v>10.210000000000001</v>
      </c>
      <c r="FT876" s="17">
        <v>10.199999999999999</v>
      </c>
      <c r="FU876" s="17">
        <v>10.199999999999999</v>
      </c>
      <c r="FV876" s="17">
        <v>10.210000000000001</v>
      </c>
      <c r="FW876" s="17">
        <v>10.19</v>
      </c>
      <c r="FX876" s="17">
        <v>10.199999999999999</v>
      </c>
      <c r="FY876" s="17">
        <v>10.210000000000001</v>
      </c>
      <c r="FZ876" s="17">
        <v>10.24</v>
      </c>
      <c r="GA876" s="17">
        <v>10.26</v>
      </c>
      <c r="GB876" s="17">
        <v>10.24</v>
      </c>
      <c r="GC876" s="17">
        <v>10.24</v>
      </c>
      <c r="GD876" s="17">
        <v>10.25</v>
      </c>
      <c r="GE876" s="17">
        <v>10.26</v>
      </c>
      <c r="GF876" s="17">
        <v>10.26</v>
      </c>
      <c r="GG876" s="17">
        <v>10.25</v>
      </c>
      <c r="GH876" s="17">
        <v>10.25</v>
      </c>
      <c r="GI876" s="17">
        <v>10.25</v>
      </c>
      <c r="GJ876" s="17">
        <v>10.25</v>
      </c>
      <c r="GK876" s="17">
        <v>10.220000000000001</v>
      </c>
      <c r="GL876" s="17">
        <v>10.220000000000001</v>
      </c>
      <c r="GM876" s="17">
        <v>10.210000000000001</v>
      </c>
      <c r="GN876" s="17">
        <v>10.210000000000001</v>
      </c>
      <c r="GO876" s="17">
        <v>10.220000000000001</v>
      </c>
      <c r="GP876" s="17">
        <v>10.23</v>
      </c>
      <c r="GQ876" s="17">
        <v>10.25</v>
      </c>
      <c r="GR876" s="17">
        <v>10.220000000000001</v>
      </c>
      <c r="GS876" s="17">
        <v>10.220000000000001</v>
      </c>
      <c r="GT876" s="17">
        <v>10.220000000000001</v>
      </c>
      <c r="GU876" s="17">
        <v>10.210000000000001</v>
      </c>
      <c r="GV876" s="17">
        <v>10.210000000000001</v>
      </c>
      <c r="GW876" s="17">
        <v>10.220000000000001</v>
      </c>
      <c r="GX876" s="17">
        <v>10.25</v>
      </c>
      <c r="GY876" s="17">
        <v>10.25</v>
      </c>
      <c r="GZ876" s="17">
        <v>10.24</v>
      </c>
      <c r="HA876" s="17">
        <v>10.25</v>
      </c>
      <c r="HB876" s="17">
        <v>10.24</v>
      </c>
      <c r="HC876" s="17">
        <v>10.24</v>
      </c>
      <c r="HD876" s="17">
        <v>10.27</v>
      </c>
      <c r="HE876" s="17">
        <v>10.27</v>
      </c>
      <c r="HF876" s="17">
        <v>10.27</v>
      </c>
      <c r="HG876" s="17">
        <v>10.25</v>
      </c>
      <c r="HH876" s="17">
        <v>10.26</v>
      </c>
      <c r="HI876" s="17">
        <v>10.24</v>
      </c>
      <c r="HJ876" s="17">
        <v>10.25</v>
      </c>
      <c r="HK876" s="17">
        <v>10.24</v>
      </c>
      <c r="HL876" s="17">
        <v>10.23</v>
      </c>
      <c r="HM876" s="17">
        <v>10.220000000000001</v>
      </c>
      <c r="HN876" s="17">
        <v>10.220000000000001</v>
      </c>
      <c r="HO876" s="17">
        <v>10.23</v>
      </c>
      <c r="HP876" s="17">
        <v>10.23</v>
      </c>
      <c r="HQ876" s="17">
        <v>10.24</v>
      </c>
      <c r="HR876" s="17">
        <v>10.23</v>
      </c>
      <c r="HS876" s="17">
        <v>10.220000000000001</v>
      </c>
      <c r="HT876" s="17">
        <v>10.23</v>
      </c>
      <c r="HU876" s="17">
        <v>10.220000000000001</v>
      </c>
      <c r="HV876" s="17">
        <v>10.220000000000001</v>
      </c>
      <c r="HW876" s="17">
        <v>10.220000000000001</v>
      </c>
      <c r="HX876" s="17">
        <v>10.220000000000001</v>
      </c>
      <c r="HY876" s="17">
        <v>10.24</v>
      </c>
      <c r="HZ876" s="17">
        <v>10.220000000000001</v>
      </c>
      <c r="IA876" s="17">
        <v>10.220000000000001</v>
      </c>
      <c r="IB876" s="17">
        <v>10.23</v>
      </c>
      <c r="IC876" s="17">
        <v>10.23</v>
      </c>
      <c r="ID876" s="17">
        <v>10.220000000000001</v>
      </c>
      <c r="IE876" s="17">
        <v>10.220000000000001</v>
      </c>
      <c r="IF876" s="17">
        <v>10.23</v>
      </c>
      <c r="IG876" s="17">
        <v>10.220000000000001</v>
      </c>
      <c r="IH876" s="17">
        <v>10.220000000000001</v>
      </c>
      <c r="II876" s="17">
        <v>10.220000000000001</v>
      </c>
      <c r="IJ876" s="17">
        <v>10.220000000000001</v>
      </c>
      <c r="IK876" s="17">
        <v>10.220000000000001</v>
      </c>
      <c r="IL876" s="17">
        <v>10.220000000000001</v>
      </c>
      <c r="IM876" s="17">
        <v>10.220000000000001</v>
      </c>
      <c r="IN876" s="17">
        <v>10.210000000000001</v>
      </c>
      <c r="IO876" s="17">
        <v>10.199999999999999</v>
      </c>
      <c r="IP876" s="17">
        <v>10.210000000000001</v>
      </c>
      <c r="IQ876" s="17">
        <v>10.210000000000001</v>
      </c>
      <c r="IR876" s="17">
        <v>10.210000000000001</v>
      </c>
      <c r="IS876" s="17">
        <v>10.220000000000001</v>
      </c>
      <c r="IT876" s="17">
        <v>10.220000000000001</v>
      </c>
      <c r="IU876" s="17">
        <v>10.220000000000001</v>
      </c>
      <c r="IV876" s="17">
        <v>10.210000000000001</v>
      </c>
      <c r="IW876" s="17">
        <v>10.25</v>
      </c>
      <c r="IX876" s="17">
        <v>10.25</v>
      </c>
      <c r="IY876" s="17">
        <v>10.26</v>
      </c>
    </row>
    <row r="877" spans="1:259" x14ac:dyDescent="0.15">
      <c r="A877" s="17" t="s">
        <v>4526</v>
      </c>
      <c r="B877" s="17" t="s">
        <v>4941</v>
      </c>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c r="AA877" s="26"/>
      <c r="AB877" s="17"/>
      <c r="AC877" s="26"/>
      <c r="AD877" s="26"/>
      <c r="AE877" s="17"/>
      <c r="AF877" s="17"/>
      <c r="AG877" s="17"/>
      <c r="AH877" s="17"/>
      <c r="AI877" s="17"/>
      <c r="AJ877" s="17"/>
      <c r="AK877" s="17"/>
      <c r="AL877" s="17"/>
      <c r="AM877" s="17"/>
      <c r="AN877" s="17"/>
      <c r="AO877" s="17"/>
      <c r="AP877" s="17"/>
      <c r="AQ877" s="17"/>
      <c r="AR877" s="17"/>
      <c r="AS877" s="17"/>
      <c r="AT877" s="17"/>
      <c r="AU877" s="17"/>
      <c r="AV877" s="17"/>
      <c r="AW877" s="17"/>
      <c r="AX877" s="17"/>
      <c r="AY877" s="17"/>
      <c r="AZ877" s="17"/>
      <c r="BA877" s="17"/>
      <c r="BB877" s="17"/>
      <c r="BC877" s="17"/>
      <c r="BD877" s="17"/>
      <c r="BE877" s="17"/>
      <c r="BF877" s="17"/>
      <c r="BG877" s="17"/>
      <c r="BH877" s="17"/>
      <c r="BI877" s="17"/>
      <c r="BJ877" s="26"/>
      <c r="BK877" s="17"/>
      <c r="BL877" s="17"/>
      <c r="BM877" s="17"/>
      <c r="BN877" s="17"/>
      <c r="BO877" s="17"/>
      <c r="BP877" s="17"/>
      <c r="BQ877" s="17"/>
      <c r="BR877" s="17"/>
      <c r="BS877" s="17"/>
      <c r="BT877" s="17"/>
      <c r="BU877" s="17"/>
      <c r="BV877" s="17"/>
      <c r="BW877" s="17"/>
      <c r="BX877" s="26"/>
      <c r="BY877" s="26"/>
      <c r="BZ877" s="26"/>
      <c r="CA877" s="26"/>
      <c r="CB877" s="26"/>
      <c r="CC877" s="17"/>
      <c r="CD877" s="17"/>
      <c r="CE877" s="17"/>
      <c r="CF877" s="17"/>
      <c r="CG877" s="17"/>
      <c r="CH877" s="17"/>
      <c r="CI877" s="17"/>
      <c r="CJ877" s="26"/>
      <c r="CK877" s="17"/>
      <c r="CL877" s="17"/>
      <c r="CM877" s="17"/>
      <c r="CN877" s="17"/>
      <c r="CO877" s="17"/>
      <c r="CP877" s="17"/>
      <c r="CQ877" s="17"/>
      <c r="CR877" s="17"/>
      <c r="CS877" s="17"/>
      <c r="CT877" s="17"/>
      <c r="CU877" s="17"/>
      <c r="CV877" s="17"/>
      <c r="CW877" s="17"/>
      <c r="CX877" s="17"/>
      <c r="CY877" s="26"/>
      <c r="CZ877" s="26"/>
      <c r="DA877" s="26"/>
      <c r="DB877" s="17"/>
      <c r="DC877" s="17"/>
      <c r="DD877" s="17"/>
      <c r="DE877" s="17"/>
      <c r="DF877" s="17"/>
      <c r="DG877" s="17"/>
      <c r="DH877" s="26"/>
      <c r="DI877" s="17"/>
      <c r="DJ877" s="17"/>
      <c r="DK877" s="17"/>
      <c r="DL877" s="17"/>
      <c r="DM877" s="17">
        <v>8.8000000000000007</v>
      </c>
      <c r="DN877" s="17">
        <v>8.8000000000000007</v>
      </c>
      <c r="DO877" s="17">
        <v>8.82</v>
      </c>
      <c r="DP877" s="17">
        <v>8.82</v>
      </c>
      <c r="DQ877" s="17">
        <v>8.82</v>
      </c>
      <c r="DR877" s="17">
        <v>8.81</v>
      </c>
      <c r="DS877" s="17">
        <v>8.81</v>
      </c>
      <c r="DT877" s="17">
        <v>8.8000000000000007</v>
      </c>
      <c r="DU877" s="17">
        <v>8.8000000000000007</v>
      </c>
      <c r="DV877" s="17">
        <v>8.81</v>
      </c>
      <c r="DW877" s="17">
        <v>8.81</v>
      </c>
      <c r="DX877" s="17">
        <v>8.8000000000000007</v>
      </c>
      <c r="DY877" s="17">
        <v>8.7899999999999991</v>
      </c>
      <c r="DZ877" s="17">
        <v>8.7899999999999991</v>
      </c>
      <c r="EA877" s="17">
        <v>8.8000000000000007</v>
      </c>
      <c r="EB877" s="17">
        <v>8.8000000000000007</v>
      </c>
      <c r="EC877" s="17">
        <v>8.8000000000000007</v>
      </c>
      <c r="ED877" s="17">
        <v>8.81</v>
      </c>
      <c r="EE877" s="17">
        <v>8.81</v>
      </c>
      <c r="EF877" s="17">
        <v>8.7899999999999991</v>
      </c>
      <c r="EG877" s="17">
        <v>8.7899999999999991</v>
      </c>
      <c r="EH877" s="17">
        <v>8.7899999999999991</v>
      </c>
      <c r="EI877" s="17">
        <v>8.81</v>
      </c>
      <c r="EJ877" s="17">
        <v>8.82</v>
      </c>
      <c r="EK877" s="17">
        <v>8.82</v>
      </c>
      <c r="EL877" s="17">
        <v>8.81</v>
      </c>
      <c r="EM877" s="17">
        <v>8.81</v>
      </c>
      <c r="EN877" s="17">
        <v>8.81</v>
      </c>
      <c r="EO877" s="17">
        <v>8.8000000000000007</v>
      </c>
      <c r="EP877" s="17">
        <v>8.81</v>
      </c>
      <c r="EQ877" s="17">
        <v>8.81</v>
      </c>
      <c r="ER877" s="17">
        <v>8.82</v>
      </c>
      <c r="ES877" s="17">
        <v>8.85</v>
      </c>
      <c r="ET877" s="17">
        <v>8.84</v>
      </c>
      <c r="EU877" s="17">
        <v>8.83</v>
      </c>
      <c r="EV877" s="17">
        <v>8.83</v>
      </c>
      <c r="EW877" s="17">
        <v>8.83</v>
      </c>
      <c r="EX877" s="17">
        <v>8.82</v>
      </c>
      <c r="EY877" s="17">
        <v>8.83</v>
      </c>
      <c r="EZ877" s="17">
        <v>8.82</v>
      </c>
      <c r="FA877" s="17">
        <v>8.82</v>
      </c>
      <c r="FB877" s="17">
        <v>8.82</v>
      </c>
      <c r="FC877" s="17">
        <v>8.82</v>
      </c>
      <c r="FD877" s="17">
        <v>8.81</v>
      </c>
      <c r="FE877" s="17">
        <v>8.8000000000000007</v>
      </c>
      <c r="FF877" s="17">
        <v>8.8000000000000007</v>
      </c>
      <c r="FG877" s="17">
        <v>8.8000000000000007</v>
      </c>
      <c r="FH877" s="17">
        <v>8.81</v>
      </c>
      <c r="FI877" s="17">
        <v>8.81</v>
      </c>
      <c r="FJ877" s="17">
        <v>8.81</v>
      </c>
      <c r="FK877" s="17">
        <v>8.81</v>
      </c>
      <c r="FL877" s="17">
        <v>8.81</v>
      </c>
      <c r="FM877" s="17">
        <v>8.81</v>
      </c>
      <c r="FN877" s="17">
        <v>8.81</v>
      </c>
      <c r="FO877" s="17">
        <v>8.8000000000000007</v>
      </c>
      <c r="FP877" s="17">
        <v>8.81</v>
      </c>
      <c r="FQ877" s="17">
        <v>8.81</v>
      </c>
      <c r="FR877" s="17">
        <v>8.8000000000000007</v>
      </c>
      <c r="FS877" s="17">
        <v>8.7899999999999991</v>
      </c>
      <c r="FT877" s="17">
        <v>8.7899999999999991</v>
      </c>
      <c r="FU877" s="17">
        <v>8.7799999999999994</v>
      </c>
      <c r="FV877" s="17">
        <v>8.77</v>
      </c>
      <c r="FW877" s="17">
        <v>8.76</v>
      </c>
      <c r="FX877" s="17">
        <v>8.7799999999999994</v>
      </c>
      <c r="FY877" s="17">
        <v>8.77</v>
      </c>
      <c r="FZ877" s="17">
        <v>8.7899999999999991</v>
      </c>
      <c r="GA877" s="17">
        <v>8.8000000000000007</v>
      </c>
      <c r="GB877" s="17">
        <v>8.8000000000000007</v>
      </c>
      <c r="GC877" s="17">
        <v>8.7899999999999991</v>
      </c>
      <c r="GD877" s="17">
        <v>8.8000000000000007</v>
      </c>
      <c r="GE877" s="17">
        <v>8.8000000000000007</v>
      </c>
      <c r="GF877" s="17">
        <v>8.7899999999999991</v>
      </c>
      <c r="GG877" s="17">
        <v>8.77</v>
      </c>
      <c r="GH877" s="17">
        <v>8.77</v>
      </c>
      <c r="GI877" s="17">
        <v>8.76</v>
      </c>
      <c r="GJ877" s="17">
        <v>8.76</v>
      </c>
      <c r="GK877" s="17">
        <v>8.76</v>
      </c>
      <c r="GL877" s="17">
        <v>8.75</v>
      </c>
      <c r="GM877" s="17">
        <v>8.74</v>
      </c>
      <c r="GN877" s="17">
        <v>8.75</v>
      </c>
      <c r="GO877" s="17">
        <v>8.77</v>
      </c>
      <c r="GP877" s="17">
        <v>8.76</v>
      </c>
      <c r="GQ877" s="17">
        <v>8.77</v>
      </c>
      <c r="GR877" s="17">
        <v>8.77</v>
      </c>
      <c r="GS877" s="17">
        <v>8.76</v>
      </c>
      <c r="GT877" s="17">
        <v>8.77</v>
      </c>
      <c r="GU877" s="17">
        <v>8.76</v>
      </c>
      <c r="GV877" s="17">
        <v>8.75</v>
      </c>
      <c r="GW877" s="17">
        <v>8.75</v>
      </c>
      <c r="GX877" s="17">
        <v>8.74</v>
      </c>
      <c r="GY877" s="17">
        <v>8.75</v>
      </c>
      <c r="GZ877" s="17">
        <v>8.75</v>
      </c>
      <c r="HA877" s="17">
        <v>8.76</v>
      </c>
      <c r="HB877" s="17">
        <v>8.7799999999999994</v>
      </c>
      <c r="HC877" s="17">
        <v>8.7899999999999991</v>
      </c>
      <c r="HD877" s="17">
        <v>8.76</v>
      </c>
      <c r="HE877" s="17">
        <v>8.7899999999999991</v>
      </c>
      <c r="HF877" s="17">
        <v>8.7799999999999994</v>
      </c>
      <c r="HG877" s="17">
        <v>8.7799999999999994</v>
      </c>
      <c r="HH877" s="17">
        <v>8.7899999999999991</v>
      </c>
      <c r="HI877" s="17">
        <v>8.7899999999999991</v>
      </c>
      <c r="HJ877" s="17">
        <v>8.7899999999999991</v>
      </c>
      <c r="HK877" s="17">
        <v>8.77</v>
      </c>
      <c r="HL877" s="17">
        <v>8.77</v>
      </c>
      <c r="HM877" s="17">
        <v>8.76</v>
      </c>
      <c r="HN877" s="17">
        <v>8.75</v>
      </c>
      <c r="HO877" s="17">
        <v>8.74</v>
      </c>
      <c r="HP877" s="17">
        <v>8.74</v>
      </c>
      <c r="HQ877" s="17">
        <v>8.73</v>
      </c>
      <c r="HR877" s="17">
        <v>8.74</v>
      </c>
      <c r="HS877" s="17">
        <v>8.75</v>
      </c>
      <c r="HT877" s="17">
        <v>8.76</v>
      </c>
      <c r="HU877" s="17">
        <v>8.76</v>
      </c>
      <c r="HV877" s="17">
        <v>8.77</v>
      </c>
      <c r="HW877" s="17">
        <v>8.77</v>
      </c>
      <c r="HX877" s="17">
        <v>8.7899999999999991</v>
      </c>
      <c r="HY877" s="17">
        <v>8.7899999999999991</v>
      </c>
      <c r="HZ877" s="17">
        <v>8.8000000000000007</v>
      </c>
      <c r="IA877" s="17">
        <v>8.8000000000000007</v>
      </c>
      <c r="IB877" s="17">
        <v>8.7799999999999994</v>
      </c>
      <c r="IC877" s="17">
        <v>8.77</v>
      </c>
      <c r="ID877" s="17">
        <v>8.76</v>
      </c>
      <c r="IE877" s="17">
        <v>8.77</v>
      </c>
      <c r="IF877" s="17">
        <v>8.76</v>
      </c>
      <c r="IG877" s="17">
        <v>8.76</v>
      </c>
      <c r="IH877" s="17">
        <v>8.77</v>
      </c>
      <c r="II877" s="17">
        <v>8.76</v>
      </c>
      <c r="IJ877" s="17">
        <v>8.75</v>
      </c>
      <c r="IK877" s="17">
        <v>8.75</v>
      </c>
      <c r="IL877" s="17">
        <v>8.74</v>
      </c>
      <c r="IM877" s="17">
        <v>8.75</v>
      </c>
      <c r="IN877" s="17">
        <v>8.75</v>
      </c>
      <c r="IO877" s="17">
        <v>8.74</v>
      </c>
      <c r="IP877" s="17">
        <v>8.75</v>
      </c>
      <c r="IQ877" s="17">
        <v>8.74</v>
      </c>
      <c r="IR877" s="17">
        <v>8.75</v>
      </c>
      <c r="IS877" s="17">
        <v>8.76</v>
      </c>
      <c r="IT877" s="17">
        <v>8.7799999999999994</v>
      </c>
      <c r="IU877" s="17">
        <v>8.7799999999999994</v>
      </c>
      <c r="IV877" s="17">
        <v>8.7899999999999991</v>
      </c>
      <c r="IW877" s="17">
        <v>8.7899999999999991</v>
      </c>
      <c r="IX877" s="17">
        <v>8.8000000000000007</v>
      </c>
      <c r="IY877" s="17">
        <v>8.8000000000000007</v>
      </c>
    </row>
    <row r="878" spans="1:259" x14ac:dyDescent="0.15">
      <c r="A878" s="17" t="s">
        <v>4656</v>
      </c>
      <c r="B878" s="17" t="s">
        <v>4942</v>
      </c>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c r="AA878" s="26"/>
      <c r="AB878" s="17"/>
      <c r="AC878" s="26"/>
      <c r="AD878" s="26"/>
      <c r="AE878" s="17"/>
      <c r="AF878" s="17"/>
      <c r="AG878" s="17"/>
      <c r="AH878" s="17"/>
      <c r="AI878" s="17"/>
      <c r="AJ878" s="17"/>
      <c r="AK878" s="17"/>
      <c r="AL878" s="17"/>
      <c r="AM878" s="17"/>
      <c r="AN878" s="17"/>
      <c r="AO878" s="17"/>
      <c r="AP878" s="17"/>
      <c r="AQ878" s="17"/>
      <c r="AR878" s="17"/>
      <c r="AS878" s="17"/>
      <c r="AT878" s="17"/>
      <c r="AU878" s="17"/>
      <c r="AV878" s="17"/>
      <c r="AW878" s="17"/>
      <c r="AX878" s="17"/>
      <c r="AY878" s="17"/>
      <c r="AZ878" s="17"/>
      <c r="BA878" s="17"/>
      <c r="BB878" s="17"/>
      <c r="BC878" s="17"/>
      <c r="BD878" s="17"/>
      <c r="BE878" s="17"/>
      <c r="BF878" s="17"/>
      <c r="BG878" s="17"/>
      <c r="BH878" s="17"/>
      <c r="BI878" s="17"/>
      <c r="BJ878" s="26"/>
      <c r="BK878" s="17"/>
      <c r="BL878" s="17"/>
      <c r="BM878" s="17"/>
      <c r="BN878" s="17"/>
      <c r="BO878" s="17"/>
      <c r="BP878" s="17"/>
      <c r="BQ878" s="17"/>
      <c r="BR878" s="17"/>
      <c r="BS878" s="17"/>
      <c r="BT878" s="17"/>
      <c r="BU878" s="17"/>
      <c r="BV878" s="17"/>
      <c r="BW878" s="17"/>
      <c r="BX878" s="26"/>
      <c r="BY878" s="26"/>
      <c r="BZ878" s="26"/>
      <c r="CA878" s="26"/>
      <c r="CB878" s="26"/>
      <c r="CC878" s="17"/>
      <c r="CD878" s="17"/>
      <c r="CE878" s="17"/>
      <c r="CF878" s="17"/>
      <c r="CG878" s="17"/>
      <c r="CH878" s="17"/>
      <c r="CI878" s="17"/>
      <c r="CJ878" s="26"/>
      <c r="CK878" s="17"/>
      <c r="CL878" s="17"/>
      <c r="CM878" s="17"/>
      <c r="CN878" s="17"/>
      <c r="CO878" s="17"/>
      <c r="CP878" s="17"/>
      <c r="CQ878" s="17"/>
      <c r="CR878" s="17"/>
      <c r="CS878" s="17"/>
      <c r="CT878" s="17"/>
      <c r="CU878" s="17"/>
      <c r="CV878" s="17"/>
      <c r="CW878" s="17"/>
      <c r="CX878" s="17"/>
      <c r="CY878" s="26"/>
      <c r="CZ878" s="26"/>
      <c r="DA878" s="26"/>
      <c r="DB878" s="17"/>
      <c r="DC878" s="17"/>
      <c r="DD878" s="17"/>
      <c r="DE878" s="17"/>
      <c r="DF878" s="17"/>
      <c r="DG878" s="17"/>
      <c r="DH878" s="26"/>
      <c r="DI878" s="17"/>
      <c r="DJ878" s="17"/>
      <c r="DK878" s="17"/>
      <c r="DL878" s="17"/>
      <c r="DM878" s="17">
        <v>24.1</v>
      </c>
      <c r="DN878" s="17">
        <v>24.13</v>
      </c>
      <c r="DO878" s="17">
        <v>24.16</v>
      </c>
      <c r="DP878" s="17">
        <v>24.16</v>
      </c>
      <c r="DQ878" s="17">
        <v>24.14</v>
      </c>
      <c r="DR878" s="17">
        <v>24.14</v>
      </c>
      <c r="DS878" s="17">
        <v>24.14</v>
      </c>
      <c r="DT878" s="17">
        <v>24.14</v>
      </c>
      <c r="DU878" s="17">
        <v>24.11</v>
      </c>
      <c r="DV878" s="17">
        <v>24.11</v>
      </c>
      <c r="DW878" s="17">
        <v>24.11</v>
      </c>
      <c r="DX878" s="17">
        <v>24.14</v>
      </c>
      <c r="DY878" s="17">
        <v>24.14</v>
      </c>
      <c r="DZ878" s="17">
        <v>24.1</v>
      </c>
      <c r="EA878" s="17">
        <v>24.1</v>
      </c>
      <c r="EB878" s="17">
        <v>24.07</v>
      </c>
      <c r="EC878" s="17">
        <v>24.04</v>
      </c>
      <c r="ED878" s="17">
        <v>24.07</v>
      </c>
      <c r="EE878" s="17">
        <v>24.07</v>
      </c>
      <c r="EF878" s="17">
        <v>24.09</v>
      </c>
      <c r="EG878" s="17">
        <v>24.07</v>
      </c>
      <c r="EH878" s="17">
        <v>24.07</v>
      </c>
      <c r="EI878" s="17">
        <v>24.1</v>
      </c>
      <c r="EJ878" s="17">
        <v>24.11</v>
      </c>
      <c r="EK878" s="17">
        <v>24.11</v>
      </c>
      <c r="EL878" s="17">
        <v>24.11</v>
      </c>
      <c r="EM878" s="17">
        <v>24.08</v>
      </c>
      <c r="EN878" s="17">
        <v>24.07</v>
      </c>
      <c r="EO878" s="17">
        <v>24.07</v>
      </c>
      <c r="EP878" s="17">
        <v>24</v>
      </c>
      <c r="EQ878" s="17">
        <v>23.99</v>
      </c>
      <c r="ER878" s="17">
        <v>24</v>
      </c>
      <c r="ES878" s="17">
        <v>24</v>
      </c>
      <c r="ET878" s="17">
        <v>23.99</v>
      </c>
      <c r="EU878" s="17">
        <v>24</v>
      </c>
      <c r="EV878" s="17">
        <v>23.98</v>
      </c>
      <c r="EW878" s="17">
        <v>24.06</v>
      </c>
      <c r="EX878" s="17">
        <v>24</v>
      </c>
      <c r="EY878" s="17">
        <v>23.96</v>
      </c>
      <c r="EZ878" s="17">
        <v>24</v>
      </c>
      <c r="FA878" s="17">
        <v>24</v>
      </c>
      <c r="FB878" s="17">
        <v>24</v>
      </c>
      <c r="FC878" s="17">
        <v>24</v>
      </c>
      <c r="FD878" s="17">
        <v>24</v>
      </c>
      <c r="FE878" s="17">
        <v>24</v>
      </c>
      <c r="FF878" s="17">
        <v>24</v>
      </c>
      <c r="FG878" s="17">
        <v>23.99</v>
      </c>
      <c r="FH878" s="17">
        <v>24</v>
      </c>
      <c r="FI878" s="17">
        <v>23.99</v>
      </c>
      <c r="FJ878" s="17">
        <v>23.99</v>
      </c>
      <c r="FK878" s="17">
        <v>24</v>
      </c>
      <c r="FL878" s="17">
        <v>23.97</v>
      </c>
      <c r="FM878" s="17">
        <v>23.98</v>
      </c>
      <c r="FN878" s="17">
        <v>23.94</v>
      </c>
      <c r="FO878" s="17">
        <v>23.93</v>
      </c>
      <c r="FP878" s="17">
        <v>23.9</v>
      </c>
      <c r="FQ878" s="17">
        <v>23.94</v>
      </c>
      <c r="FR878" s="17">
        <v>23.94</v>
      </c>
      <c r="FS878" s="17">
        <v>23.9</v>
      </c>
      <c r="FT878" s="17">
        <v>23.9</v>
      </c>
      <c r="FU878" s="17">
        <v>23.9</v>
      </c>
      <c r="FV878" s="17">
        <v>23.9</v>
      </c>
      <c r="FW878" s="17">
        <v>23.89</v>
      </c>
      <c r="FX878" s="17">
        <v>23.91</v>
      </c>
      <c r="FY878" s="17">
        <v>23.91</v>
      </c>
      <c r="FZ878" s="17">
        <v>23.91</v>
      </c>
      <c r="GA878" s="17">
        <v>23.9</v>
      </c>
      <c r="GB878" s="17">
        <v>23.9</v>
      </c>
      <c r="GC878" s="17">
        <v>23.9</v>
      </c>
      <c r="GD878" s="17">
        <v>23.9</v>
      </c>
      <c r="GE878" s="17">
        <v>23.88</v>
      </c>
      <c r="GF878" s="17">
        <v>23.89</v>
      </c>
      <c r="GG878" s="17">
        <v>23.9</v>
      </c>
      <c r="GH878" s="17">
        <v>23.92</v>
      </c>
      <c r="GI878" s="17">
        <v>23.9</v>
      </c>
      <c r="GJ878" s="17">
        <v>23.92</v>
      </c>
      <c r="GK878" s="17">
        <v>23.93</v>
      </c>
      <c r="GL878" s="17">
        <v>23.93</v>
      </c>
      <c r="GM878" s="17">
        <v>23.93</v>
      </c>
      <c r="GN878" s="17">
        <v>23.92</v>
      </c>
      <c r="GO878" s="17">
        <v>23.93</v>
      </c>
      <c r="GP878" s="17">
        <v>23.93</v>
      </c>
      <c r="GQ878" s="17">
        <v>23.93</v>
      </c>
      <c r="GR878" s="17">
        <v>23.93</v>
      </c>
      <c r="GS878" s="17">
        <v>23.93</v>
      </c>
      <c r="GT878" s="17">
        <v>23.93</v>
      </c>
      <c r="GU878" s="17">
        <v>23.93</v>
      </c>
      <c r="GV878" s="17">
        <v>23.92</v>
      </c>
      <c r="GW878" s="17">
        <v>23.93</v>
      </c>
      <c r="GX878" s="17">
        <v>23.94</v>
      </c>
      <c r="GY878" s="17">
        <v>23.95</v>
      </c>
      <c r="GZ878" s="17">
        <v>23.95</v>
      </c>
      <c r="HA878" s="17">
        <v>23.95</v>
      </c>
      <c r="HB878" s="17">
        <v>23.95</v>
      </c>
      <c r="HC878" s="17">
        <v>23.94</v>
      </c>
      <c r="HD878" s="17">
        <v>23.93</v>
      </c>
      <c r="HE878" s="17">
        <v>23.94</v>
      </c>
      <c r="HF878" s="17">
        <v>23.94</v>
      </c>
      <c r="HG878" s="17">
        <v>23.92</v>
      </c>
      <c r="HH878" s="17">
        <v>23.95</v>
      </c>
      <c r="HI878" s="17">
        <v>23.93</v>
      </c>
      <c r="HJ878" s="17">
        <v>23.94</v>
      </c>
      <c r="HK878" s="17">
        <v>23.95</v>
      </c>
      <c r="HL878" s="17">
        <v>23.96</v>
      </c>
      <c r="HM878" s="17">
        <v>24.03</v>
      </c>
      <c r="HN878" s="17">
        <v>24.03</v>
      </c>
      <c r="HO878" s="17">
        <v>24.02</v>
      </c>
      <c r="HP878" s="17">
        <v>24.03</v>
      </c>
      <c r="HQ878" s="17">
        <v>24.03</v>
      </c>
      <c r="HR878" s="17">
        <v>24.06</v>
      </c>
      <c r="HS878" s="17">
        <v>24.07</v>
      </c>
      <c r="HT878" s="17">
        <v>24.06</v>
      </c>
      <c r="HU878" s="17">
        <v>24.07</v>
      </c>
      <c r="HV878" s="17">
        <v>24.07</v>
      </c>
      <c r="HW878" s="17">
        <v>24.06</v>
      </c>
      <c r="HX878" s="17">
        <v>24.05</v>
      </c>
      <c r="HY878" s="17">
        <v>24</v>
      </c>
      <c r="HZ878" s="17">
        <v>23.99</v>
      </c>
      <c r="IA878" s="17">
        <v>24.01</v>
      </c>
      <c r="IB878" s="17">
        <v>24.01</v>
      </c>
      <c r="IC878" s="17">
        <v>24</v>
      </c>
      <c r="ID878" s="17">
        <v>23.99</v>
      </c>
      <c r="IE878" s="17">
        <v>24</v>
      </c>
      <c r="IF878" s="17">
        <v>24</v>
      </c>
      <c r="IG878" s="17">
        <v>24</v>
      </c>
      <c r="IH878" s="17">
        <v>23.98</v>
      </c>
      <c r="II878" s="17">
        <v>23.98</v>
      </c>
      <c r="IJ878" s="17">
        <v>23.96</v>
      </c>
      <c r="IK878" s="17">
        <v>23.95</v>
      </c>
      <c r="IL878" s="17">
        <v>23.94</v>
      </c>
      <c r="IM878" s="17">
        <v>23.93</v>
      </c>
      <c r="IN878" s="17">
        <v>23.95</v>
      </c>
      <c r="IO878" s="17">
        <v>23.95</v>
      </c>
      <c r="IP878" s="17">
        <v>23.97</v>
      </c>
      <c r="IQ878" s="17">
        <v>23.96</v>
      </c>
      <c r="IR878" s="17">
        <v>23.95</v>
      </c>
      <c r="IS878" s="17">
        <v>23.94</v>
      </c>
      <c r="IT878" s="17">
        <v>23.94</v>
      </c>
      <c r="IU878" s="17">
        <v>23.96</v>
      </c>
      <c r="IV878" s="17">
        <v>23.97</v>
      </c>
      <c r="IW878" s="17">
        <v>23.99</v>
      </c>
      <c r="IX878" s="17">
        <v>24</v>
      </c>
      <c r="IY878" s="17">
        <v>24</v>
      </c>
    </row>
    <row r="879" spans="1:259" x14ac:dyDescent="0.15">
      <c r="A879" s="17" t="s">
        <v>3380</v>
      </c>
      <c r="B879" s="17" t="s">
        <v>3381</v>
      </c>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c r="AA879" s="26"/>
      <c r="AB879" s="17"/>
      <c r="AC879" s="26"/>
      <c r="AD879" s="26"/>
      <c r="AE879" s="17"/>
      <c r="AF879" s="17"/>
      <c r="AG879" s="17"/>
      <c r="AH879" s="17"/>
      <c r="AI879" s="17"/>
      <c r="AJ879" s="17"/>
      <c r="AK879" s="17"/>
      <c r="AL879" s="17"/>
      <c r="AM879" s="17"/>
      <c r="AN879" s="17"/>
      <c r="AO879" s="17"/>
      <c r="AP879" s="17"/>
      <c r="AQ879" s="17"/>
      <c r="AR879" s="17"/>
      <c r="AS879" s="17"/>
      <c r="AT879" s="17"/>
      <c r="AU879" s="17"/>
      <c r="AV879" s="17"/>
      <c r="AW879" s="17"/>
      <c r="AX879" s="17"/>
      <c r="AY879" s="17"/>
      <c r="AZ879" s="17"/>
      <c r="BA879" s="17"/>
      <c r="BB879" s="17"/>
      <c r="BC879" s="17"/>
      <c r="BD879" s="17"/>
      <c r="BE879" s="17"/>
      <c r="BF879" s="17"/>
      <c r="BG879" s="17"/>
      <c r="BH879" s="17"/>
      <c r="BI879" s="17"/>
      <c r="BJ879" s="26"/>
      <c r="BK879" s="17"/>
      <c r="BL879" s="17"/>
      <c r="BM879" s="17"/>
      <c r="BN879" s="17"/>
      <c r="BO879" s="17"/>
      <c r="BP879" s="17"/>
      <c r="BQ879" s="17"/>
      <c r="BR879" s="17"/>
      <c r="BS879" s="17"/>
      <c r="BT879" s="17"/>
      <c r="BU879" s="17"/>
      <c r="BV879" s="17"/>
      <c r="BW879" s="17"/>
      <c r="BX879" s="26"/>
      <c r="BY879" s="26"/>
      <c r="BZ879" s="26"/>
      <c r="CA879" s="26"/>
      <c r="CB879" s="26"/>
      <c r="CC879" s="17"/>
      <c r="CD879" s="17"/>
      <c r="CE879" s="17"/>
      <c r="CF879" s="17"/>
      <c r="CG879" s="17"/>
      <c r="CH879" s="17"/>
      <c r="CI879" s="17"/>
      <c r="CJ879" s="26"/>
      <c r="CK879" s="17"/>
      <c r="CL879" s="17"/>
      <c r="CM879" s="17"/>
      <c r="CN879" s="17"/>
      <c r="CO879" s="17"/>
      <c r="CP879" s="17"/>
      <c r="CQ879" s="17"/>
      <c r="CR879" s="17"/>
      <c r="CS879" s="17"/>
      <c r="CT879" s="17"/>
      <c r="CU879" s="17"/>
      <c r="CV879" s="17"/>
      <c r="CW879" s="17"/>
      <c r="CX879" s="17"/>
      <c r="CY879" s="26"/>
      <c r="CZ879" s="26"/>
      <c r="DA879" s="26"/>
      <c r="DB879" s="17"/>
      <c r="DC879" s="17"/>
      <c r="DD879" s="17"/>
      <c r="DE879" s="17"/>
      <c r="DF879" s="17"/>
      <c r="DG879" s="17"/>
      <c r="DH879" s="26"/>
      <c r="DI879" s="17"/>
      <c r="DJ879" s="17"/>
      <c r="DK879" s="17"/>
      <c r="DL879" s="17"/>
      <c r="DM879" s="17">
        <v>4.24</v>
      </c>
      <c r="DN879" s="17">
        <v>4.24</v>
      </c>
      <c r="DO879" s="17">
        <v>4.24</v>
      </c>
      <c r="DP879" s="17">
        <v>4.24</v>
      </c>
      <c r="DQ879" s="17">
        <v>4.24</v>
      </c>
      <c r="DR879" s="17">
        <v>4.25</v>
      </c>
      <c r="DS879" s="17">
        <v>4.24</v>
      </c>
      <c r="DT879" s="17">
        <v>4.24</v>
      </c>
      <c r="DU879" s="17">
        <v>4.25</v>
      </c>
      <c r="DV879" s="17">
        <v>4.24</v>
      </c>
      <c r="DW879" s="17">
        <v>4.24</v>
      </c>
      <c r="DX879" s="17">
        <v>4.24</v>
      </c>
      <c r="DY879" s="17">
        <v>4.24</v>
      </c>
      <c r="DZ879" s="17">
        <v>4.2300000000000004</v>
      </c>
      <c r="EA879" s="17">
        <v>4.2300000000000004</v>
      </c>
      <c r="EB879" s="17">
        <v>4.2300000000000004</v>
      </c>
      <c r="EC879" s="17">
        <v>4.2300000000000004</v>
      </c>
      <c r="ED879" s="17">
        <v>4.2300000000000004</v>
      </c>
      <c r="EE879" s="17">
        <v>4.2300000000000004</v>
      </c>
      <c r="EF879" s="17">
        <v>4.22</v>
      </c>
      <c r="EG879" s="17">
        <v>4.22</v>
      </c>
      <c r="EH879" s="17">
        <v>4.22</v>
      </c>
      <c r="EI879" s="17">
        <v>4.2300000000000004</v>
      </c>
      <c r="EJ879" s="17">
        <v>4.22</v>
      </c>
      <c r="EK879" s="17">
        <v>4.22</v>
      </c>
      <c r="EL879" s="17">
        <v>4.2300000000000004</v>
      </c>
      <c r="EM879" s="17">
        <v>4.2300000000000004</v>
      </c>
      <c r="EN879" s="17">
        <v>4.22</v>
      </c>
      <c r="EO879" s="17">
        <v>4.22</v>
      </c>
      <c r="EP879" s="17">
        <v>4.2300000000000004</v>
      </c>
      <c r="EQ879" s="17">
        <v>4.2300000000000004</v>
      </c>
      <c r="ER879" s="17">
        <v>4.2300000000000004</v>
      </c>
      <c r="ES879" s="17">
        <v>4.22</v>
      </c>
      <c r="ET879" s="17">
        <v>4.22</v>
      </c>
      <c r="EU879" s="17">
        <v>4.2300000000000004</v>
      </c>
      <c r="EV879" s="17">
        <v>4.22</v>
      </c>
      <c r="EW879" s="17">
        <v>4.2300000000000004</v>
      </c>
      <c r="EX879" s="17">
        <v>4.22</v>
      </c>
      <c r="EY879" s="17">
        <v>4.22</v>
      </c>
      <c r="EZ879" s="17">
        <v>4.2300000000000004</v>
      </c>
      <c r="FA879" s="17">
        <v>4.21</v>
      </c>
      <c r="FB879" s="17">
        <v>4.22</v>
      </c>
      <c r="FC879" s="17">
        <v>4.22</v>
      </c>
      <c r="FD879" s="17">
        <v>4.22</v>
      </c>
      <c r="FE879" s="17">
        <v>4.22</v>
      </c>
      <c r="FF879" s="17">
        <v>4.22</v>
      </c>
      <c r="FG879" s="17">
        <v>4.2300000000000004</v>
      </c>
      <c r="FH879" s="17">
        <v>4.2300000000000004</v>
      </c>
      <c r="FI879" s="17">
        <v>4.22</v>
      </c>
      <c r="FJ879" s="17">
        <v>4.22</v>
      </c>
      <c r="FK879" s="17">
        <v>4.2300000000000004</v>
      </c>
      <c r="FL879" s="17">
        <v>4.2300000000000004</v>
      </c>
      <c r="FM879" s="17">
        <v>4.2300000000000004</v>
      </c>
      <c r="FN879" s="17">
        <v>4.2300000000000004</v>
      </c>
      <c r="FO879" s="17">
        <v>4.2300000000000004</v>
      </c>
      <c r="FP879" s="17">
        <v>4.24</v>
      </c>
      <c r="FQ879" s="17">
        <v>4.24</v>
      </c>
      <c r="FR879" s="17">
        <v>4.2300000000000004</v>
      </c>
      <c r="FS879" s="17">
        <v>4.22</v>
      </c>
      <c r="FT879" s="17">
        <v>4.22</v>
      </c>
      <c r="FU879" s="17">
        <v>4.22</v>
      </c>
      <c r="FV879" s="17">
        <v>4.2300000000000004</v>
      </c>
      <c r="FW879" s="17">
        <v>4.2300000000000004</v>
      </c>
      <c r="FX879" s="17">
        <v>4.2300000000000004</v>
      </c>
      <c r="FY879" s="17">
        <v>4.2300000000000004</v>
      </c>
      <c r="FZ879" s="17">
        <v>4.2300000000000004</v>
      </c>
      <c r="GA879" s="17">
        <v>4.2300000000000004</v>
      </c>
      <c r="GB879" s="17">
        <v>4.2300000000000004</v>
      </c>
      <c r="GC879" s="17">
        <v>4.2300000000000004</v>
      </c>
      <c r="GD879" s="17">
        <v>4.2300000000000004</v>
      </c>
      <c r="GE879" s="17">
        <v>4.2300000000000004</v>
      </c>
      <c r="GF879" s="17">
        <v>4.2300000000000004</v>
      </c>
      <c r="GG879" s="17">
        <v>4.22</v>
      </c>
      <c r="GH879" s="17">
        <v>4.22</v>
      </c>
      <c r="GI879" s="17">
        <v>4.22</v>
      </c>
      <c r="GJ879" s="17">
        <v>4.22</v>
      </c>
      <c r="GK879" s="17">
        <v>4.22</v>
      </c>
      <c r="GL879" s="17">
        <v>4.22</v>
      </c>
      <c r="GM879" s="17">
        <v>4.21</v>
      </c>
      <c r="GN879" s="17">
        <v>4.22</v>
      </c>
      <c r="GO879" s="17">
        <v>4.22</v>
      </c>
      <c r="GP879" s="17">
        <v>4.22</v>
      </c>
      <c r="GQ879" s="17">
        <v>4.22</v>
      </c>
      <c r="GR879" s="17">
        <v>4.22</v>
      </c>
      <c r="GS879" s="17">
        <v>4.22</v>
      </c>
      <c r="GT879" s="17">
        <v>4.2300000000000004</v>
      </c>
      <c r="GU879" s="17">
        <v>4.2300000000000004</v>
      </c>
      <c r="GV879" s="17">
        <v>4.22</v>
      </c>
      <c r="GW879" s="17">
        <v>4.22</v>
      </c>
      <c r="GX879" s="17">
        <v>4.22</v>
      </c>
      <c r="GY879" s="17">
        <v>4.2300000000000004</v>
      </c>
      <c r="GZ879" s="17">
        <v>4.22</v>
      </c>
      <c r="HA879" s="17">
        <v>4.2300000000000004</v>
      </c>
      <c r="HB879" s="17">
        <v>4.2300000000000004</v>
      </c>
      <c r="HC879" s="17">
        <v>4.2300000000000004</v>
      </c>
      <c r="HD879" s="17">
        <v>4.2300000000000004</v>
      </c>
      <c r="HE879" s="17">
        <v>4.2300000000000004</v>
      </c>
      <c r="HF879" s="17">
        <v>4.2300000000000004</v>
      </c>
      <c r="HG879" s="17">
        <v>4.22</v>
      </c>
      <c r="HH879" s="17">
        <v>4.2300000000000004</v>
      </c>
      <c r="HI879" s="17">
        <v>4.2300000000000004</v>
      </c>
      <c r="HJ879" s="17">
        <v>4.22</v>
      </c>
      <c r="HK879" s="17">
        <v>4.22</v>
      </c>
      <c r="HL879" s="17">
        <v>4.22</v>
      </c>
      <c r="HM879" s="17">
        <v>4.22</v>
      </c>
      <c r="HN879" s="17">
        <v>4.22</v>
      </c>
      <c r="HO879" s="17">
        <v>4.22</v>
      </c>
      <c r="HP879" s="17">
        <v>4.21</v>
      </c>
      <c r="HQ879" s="17">
        <v>4.22</v>
      </c>
      <c r="HR879" s="17">
        <v>4.22</v>
      </c>
      <c r="HS879" s="17">
        <v>4.22</v>
      </c>
      <c r="HT879" s="17">
        <v>4.22</v>
      </c>
      <c r="HU879" s="17">
        <v>4.22</v>
      </c>
      <c r="HV879" s="17">
        <v>4.22</v>
      </c>
      <c r="HW879" s="17">
        <v>4.2300000000000004</v>
      </c>
      <c r="HX879" s="17">
        <v>4.2300000000000004</v>
      </c>
      <c r="HY879" s="17">
        <v>4.2300000000000004</v>
      </c>
      <c r="HZ879" s="17">
        <v>4.2300000000000004</v>
      </c>
      <c r="IA879" s="17">
        <v>4.2300000000000004</v>
      </c>
      <c r="IB879" s="17">
        <v>4.24</v>
      </c>
      <c r="IC879" s="17">
        <v>4.24</v>
      </c>
      <c r="ID879" s="17">
        <v>4.2300000000000004</v>
      </c>
      <c r="IE879" s="17">
        <v>4.2300000000000004</v>
      </c>
      <c r="IF879" s="17">
        <v>4.2300000000000004</v>
      </c>
      <c r="IG879" s="17">
        <v>4.24</v>
      </c>
      <c r="IH879" s="17">
        <v>4.24</v>
      </c>
      <c r="II879" s="17">
        <v>4.25</v>
      </c>
      <c r="IJ879" s="17">
        <v>4.26</v>
      </c>
      <c r="IK879" s="17">
        <v>4.28</v>
      </c>
      <c r="IL879" s="17">
        <v>4.2699999999999996</v>
      </c>
      <c r="IM879" s="17">
        <v>4.2699999999999996</v>
      </c>
      <c r="IN879" s="17">
        <v>4.2699999999999996</v>
      </c>
      <c r="IO879" s="17">
        <v>4.2699999999999996</v>
      </c>
      <c r="IP879" s="17">
        <v>4.26</v>
      </c>
      <c r="IQ879" s="17">
        <v>4.2699999999999996</v>
      </c>
      <c r="IR879" s="17">
        <v>4.26</v>
      </c>
      <c r="IS879" s="17">
        <v>4.26</v>
      </c>
      <c r="IT879" s="17">
        <v>4.2699999999999996</v>
      </c>
      <c r="IU879" s="17">
        <v>4.26</v>
      </c>
      <c r="IV879" s="17">
        <v>4.26</v>
      </c>
      <c r="IW879" s="17">
        <v>4.26</v>
      </c>
      <c r="IX879" s="17">
        <v>4.26</v>
      </c>
      <c r="IY879" s="17">
        <v>4.26</v>
      </c>
    </row>
    <row r="880" spans="1:259" x14ac:dyDescent="0.15">
      <c r="A880" s="17" t="s">
        <v>3272</v>
      </c>
      <c r="B880" s="17" t="s">
        <v>3273</v>
      </c>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c r="AA880" s="26"/>
      <c r="AB880" s="17"/>
      <c r="AC880" s="26"/>
      <c r="AD880" s="26"/>
      <c r="AE880" s="17"/>
      <c r="AF880" s="17"/>
      <c r="AG880" s="17"/>
      <c r="AH880" s="17"/>
      <c r="AI880" s="17"/>
      <c r="AJ880" s="17"/>
      <c r="AK880" s="17"/>
      <c r="AL880" s="17"/>
      <c r="AM880" s="17"/>
      <c r="AN880" s="17"/>
      <c r="AO880" s="17"/>
      <c r="AP880" s="17"/>
      <c r="AQ880" s="17"/>
      <c r="AR880" s="17"/>
      <c r="AS880" s="17"/>
      <c r="AT880" s="17"/>
      <c r="AU880" s="17"/>
      <c r="AV880" s="17"/>
      <c r="AW880" s="17"/>
      <c r="AX880" s="17"/>
      <c r="AY880" s="17"/>
      <c r="AZ880" s="17"/>
      <c r="BA880" s="17"/>
      <c r="BB880" s="17"/>
      <c r="BC880" s="17"/>
      <c r="BD880" s="17"/>
      <c r="BE880" s="17"/>
      <c r="BF880" s="17"/>
      <c r="BG880" s="17"/>
      <c r="BH880" s="17"/>
      <c r="BI880" s="17"/>
      <c r="BJ880" s="26"/>
      <c r="BK880" s="17"/>
      <c r="BL880" s="17"/>
      <c r="BM880" s="17"/>
      <c r="BN880" s="17"/>
      <c r="BO880" s="17"/>
      <c r="BP880" s="17"/>
      <c r="BQ880" s="17"/>
      <c r="BR880" s="17"/>
      <c r="BS880" s="17"/>
      <c r="BT880" s="17"/>
      <c r="BU880" s="17"/>
      <c r="BV880" s="17"/>
      <c r="BW880" s="17"/>
      <c r="BX880" s="26"/>
      <c r="BY880" s="26"/>
      <c r="BZ880" s="26"/>
      <c r="CA880" s="26"/>
      <c r="CB880" s="26"/>
      <c r="CC880" s="17"/>
      <c r="CD880" s="17"/>
      <c r="CE880" s="17"/>
      <c r="CF880" s="17"/>
      <c r="CG880" s="17"/>
      <c r="CH880" s="17"/>
      <c r="CI880" s="17"/>
      <c r="CJ880" s="26"/>
      <c r="CK880" s="17"/>
      <c r="CL880" s="17"/>
      <c r="CM880" s="17"/>
      <c r="CN880" s="17"/>
      <c r="CO880" s="17"/>
      <c r="CP880" s="17"/>
      <c r="CQ880" s="17"/>
      <c r="CR880" s="17"/>
      <c r="CS880" s="17"/>
      <c r="CT880" s="17"/>
      <c r="CU880" s="17"/>
      <c r="CV880" s="17"/>
      <c r="CW880" s="17"/>
      <c r="CX880" s="17"/>
      <c r="CY880" s="26"/>
      <c r="CZ880" s="26"/>
      <c r="DA880" s="26"/>
      <c r="DB880" s="17"/>
      <c r="DC880" s="17"/>
      <c r="DD880" s="17"/>
      <c r="DE880" s="17"/>
      <c r="DF880" s="17"/>
      <c r="DG880" s="17"/>
      <c r="DH880" s="26"/>
      <c r="DI880" s="17"/>
      <c r="DJ880" s="17"/>
      <c r="DK880" s="17"/>
      <c r="DL880" s="17"/>
      <c r="DM880" s="17">
        <v>7.57</v>
      </c>
      <c r="DN880" s="17">
        <v>7.58</v>
      </c>
      <c r="DO880" s="17">
        <v>7.55</v>
      </c>
      <c r="DP880" s="17">
        <v>7.57</v>
      </c>
      <c r="DQ880" s="17">
        <v>7.57</v>
      </c>
      <c r="DR880" s="17">
        <v>7.58</v>
      </c>
      <c r="DS880" s="17">
        <v>7.58</v>
      </c>
      <c r="DT880" s="17">
        <v>7.59</v>
      </c>
      <c r="DU880" s="17">
        <v>7.58</v>
      </c>
      <c r="DV880" s="17">
        <v>7.56</v>
      </c>
      <c r="DW880" s="17">
        <v>7.56</v>
      </c>
      <c r="DX880" s="17">
        <v>7.57</v>
      </c>
      <c r="DY880" s="17">
        <v>7.57</v>
      </c>
      <c r="DZ880" s="17">
        <v>7.55</v>
      </c>
      <c r="EA880" s="17">
        <v>7.54</v>
      </c>
      <c r="EB880" s="17">
        <v>7.53</v>
      </c>
      <c r="EC880" s="17">
        <v>7.53</v>
      </c>
      <c r="ED880" s="17">
        <v>7.53</v>
      </c>
      <c r="EE880" s="17">
        <v>7.52</v>
      </c>
      <c r="EF880" s="17">
        <v>7.53</v>
      </c>
      <c r="EG880" s="17">
        <v>7.53</v>
      </c>
      <c r="EH880" s="17">
        <v>7.52</v>
      </c>
      <c r="EI880" s="17">
        <v>7.52</v>
      </c>
      <c r="EJ880" s="17">
        <v>7.51</v>
      </c>
      <c r="EK880" s="17">
        <v>7.51</v>
      </c>
      <c r="EL880" s="17">
        <v>7.52</v>
      </c>
      <c r="EM880" s="17">
        <v>7.52</v>
      </c>
      <c r="EN880" s="17">
        <v>7.52</v>
      </c>
      <c r="EO880" s="17">
        <v>7.53</v>
      </c>
      <c r="EP880" s="17">
        <v>7.53</v>
      </c>
      <c r="EQ880" s="17">
        <v>7.54</v>
      </c>
      <c r="ER880" s="17">
        <v>7.55</v>
      </c>
      <c r="ES880" s="17">
        <v>7.54</v>
      </c>
      <c r="ET880" s="17">
        <v>7.54</v>
      </c>
      <c r="EU880" s="17">
        <v>7.53</v>
      </c>
      <c r="EV880" s="17">
        <v>7.54</v>
      </c>
      <c r="EW880" s="17">
        <v>7.54</v>
      </c>
      <c r="EX880" s="17">
        <v>7.53</v>
      </c>
      <c r="EY880" s="17">
        <v>7.53</v>
      </c>
      <c r="EZ880" s="17">
        <v>7.49</v>
      </c>
      <c r="FA880" s="17">
        <v>7.48</v>
      </c>
      <c r="FB880" s="17">
        <v>7.49</v>
      </c>
      <c r="FC880" s="17">
        <v>7.49</v>
      </c>
      <c r="FD880" s="17">
        <v>7.49</v>
      </c>
      <c r="FE880" s="17">
        <v>7.49</v>
      </c>
      <c r="FF880" s="17">
        <v>7.49</v>
      </c>
      <c r="FG880" s="17">
        <v>7.51</v>
      </c>
      <c r="FH880" s="17">
        <v>7.52</v>
      </c>
      <c r="FI880" s="17">
        <v>7.52</v>
      </c>
      <c r="FJ880" s="17">
        <v>7.52</v>
      </c>
      <c r="FK880" s="17">
        <v>7.52</v>
      </c>
      <c r="FL880" s="17">
        <v>7.52</v>
      </c>
      <c r="FM880" s="17">
        <v>7.53</v>
      </c>
      <c r="FN880" s="17">
        <v>7.52</v>
      </c>
      <c r="FO880" s="17">
        <v>7.53</v>
      </c>
      <c r="FP880" s="17">
        <v>7.53</v>
      </c>
      <c r="FQ880" s="17">
        <v>7.53</v>
      </c>
      <c r="FR880" s="17">
        <v>7.53</v>
      </c>
      <c r="FS880" s="17">
        <v>7.52</v>
      </c>
      <c r="FT880" s="17">
        <v>7.52</v>
      </c>
      <c r="FU880" s="17">
        <v>7.51</v>
      </c>
      <c r="FV880" s="17">
        <v>7.5</v>
      </c>
      <c r="FW880" s="17">
        <v>7.47</v>
      </c>
      <c r="FX880" s="17">
        <v>7.49</v>
      </c>
      <c r="FY880" s="17">
        <v>7.51</v>
      </c>
      <c r="FZ880" s="17">
        <v>7.52</v>
      </c>
      <c r="GA880" s="17">
        <v>7.54</v>
      </c>
      <c r="GB880" s="17">
        <v>7.52</v>
      </c>
      <c r="GC880" s="17">
        <v>7.51</v>
      </c>
      <c r="GD880" s="17">
        <v>7.51</v>
      </c>
      <c r="GE880" s="17">
        <v>7.5</v>
      </c>
      <c r="GF880" s="17">
        <v>7.49</v>
      </c>
      <c r="GG880" s="17">
        <v>7.49</v>
      </c>
      <c r="GH880" s="17">
        <v>7.49</v>
      </c>
      <c r="GI880" s="17">
        <v>7.46</v>
      </c>
      <c r="GJ880" s="17">
        <v>7.45</v>
      </c>
      <c r="GK880" s="17">
        <v>7.44</v>
      </c>
      <c r="GL880" s="17">
        <v>7.45</v>
      </c>
      <c r="GM880" s="17">
        <v>7.46</v>
      </c>
      <c r="GN880" s="17">
        <v>7.44</v>
      </c>
      <c r="GO880" s="17">
        <v>7.43</v>
      </c>
      <c r="GP880" s="17">
        <v>7.45</v>
      </c>
      <c r="GQ880" s="17">
        <v>7.45</v>
      </c>
      <c r="GR880" s="17">
        <v>7.45</v>
      </c>
      <c r="GS880" s="17">
        <v>7.44</v>
      </c>
      <c r="GT880" s="17">
        <v>7.45</v>
      </c>
      <c r="GU880" s="17">
        <v>7.44</v>
      </c>
      <c r="GV880" s="17">
        <v>7.44</v>
      </c>
      <c r="GW880" s="17">
        <v>7.44</v>
      </c>
      <c r="GX880" s="17">
        <v>7.45</v>
      </c>
      <c r="GY880" s="17">
        <v>7.45</v>
      </c>
      <c r="GZ880" s="17">
        <v>7.46</v>
      </c>
      <c r="HA880" s="17">
        <v>7.47</v>
      </c>
      <c r="HB880" s="17">
        <v>7.47</v>
      </c>
      <c r="HC880" s="17">
        <v>7.45</v>
      </c>
      <c r="HD880" s="17">
        <v>7.45</v>
      </c>
      <c r="HE880" s="17">
        <v>7.44</v>
      </c>
      <c r="HF880" s="17">
        <v>7.45</v>
      </c>
      <c r="HG880" s="17">
        <v>7.45</v>
      </c>
      <c r="HH880" s="17">
        <v>7.45</v>
      </c>
      <c r="HI880" s="17">
        <v>7.45</v>
      </c>
      <c r="HJ880" s="17">
        <v>7.44</v>
      </c>
      <c r="HK880" s="17">
        <v>7.43</v>
      </c>
      <c r="HL880" s="17">
        <v>7.42</v>
      </c>
      <c r="HM880" s="17">
        <v>7.42</v>
      </c>
      <c r="HN880" s="17">
        <v>7.42</v>
      </c>
      <c r="HO880" s="17">
        <v>7.43</v>
      </c>
      <c r="HP880" s="17">
        <v>7.44</v>
      </c>
      <c r="HQ880" s="17">
        <v>7.45</v>
      </c>
      <c r="HR880" s="17">
        <v>7.45</v>
      </c>
      <c r="HS880" s="17">
        <v>7.47</v>
      </c>
      <c r="HT880" s="17">
        <v>7.48</v>
      </c>
      <c r="HU880" s="17">
        <v>7.47</v>
      </c>
      <c r="HV880" s="17">
        <v>7.48</v>
      </c>
      <c r="HW880" s="17">
        <v>7.47</v>
      </c>
      <c r="HX880" s="17">
        <v>7.46</v>
      </c>
      <c r="HY880" s="17">
        <v>7.46</v>
      </c>
      <c r="HZ880" s="17">
        <v>7.47</v>
      </c>
      <c r="IA880" s="17">
        <v>7.47</v>
      </c>
      <c r="IB880" s="17">
        <v>7.47</v>
      </c>
      <c r="IC880" s="17">
        <v>7.48</v>
      </c>
      <c r="ID880" s="17">
        <v>7.48</v>
      </c>
      <c r="IE880" s="17">
        <v>7.48</v>
      </c>
      <c r="IF880" s="17">
        <v>7.49</v>
      </c>
      <c r="IG880" s="17">
        <v>7.48</v>
      </c>
      <c r="IH880" s="17">
        <v>7.5</v>
      </c>
      <c r="II880" s="17">
        <v>7.5</v>
      </c>
      <c r="IJ880" s="17">
        <v>7.52</v>
      </c>
      <c r="IK880" s="17">
        <v>7.53</v>
      </c>
      <c r="IL880" s="17">
        <v>7.53</v>
      </c>
      <c r="IM880" s="17">
        <v>7.51</v>
      </c>
      <c r="IN880" s="17">
        <v>7.51</v>
      </c>
      <c r="IO880" s="17">
        <v>7.52</v>
      </c>
      <c r="IP880" s="17">
        <v>7.53</v>
      </c>
      <c r="IQ880" s="17">
        <v>7.52</v>
      </c>
      <c r="IR880" s="17">
        <v>7.5</v>
      </c>
      <c r="IS880" s="17">
        <v>7.49</v>
      </c>
      <c r="IT880" s="17">
        <v>7.49</v>
      </c>
      <c r="IU880" s="17">
        <v>7.5</v>
      </c>
      <c r="IV880" s="17">
        <v>7.5</v>
      </c>
      <c r="IW880" s="17">
        <v>7.5</v>
      </c>
      <c r="IX880" s="17">
        <v>7.5</v>
      </c>
      <c r="IY880" s="17">
        <v>7.49</v>
      </c>
    </row>
    <row r="881" spans="1:259" x14ac:dyDescent="0.15">
      <c r="A881" s="17" t="s">
        <v>3240</v>
      </c>
      <c r="B881" s="17" t="s">
        <v>3241</v>
      </c>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c r="AA881" s="26"/>
      <c r="AB881" s="17"/>
      <c r="AC881" s="26"/>
      <c r="AD881" s="26"/>
      <c r="AE881" s="17"/>
      <c r="AF881" s="17"/>
      <c r="AG881" s="17"/>
      <c r="AH881" s="17"/>
      <c r="AI881" s="17"/>
      <c r="AJ881" s="17"/>
      <c r="AK881" s="17"/>
      <c r="AL881" s="17"/>
      <c r="AM881" s="17"/>
      <c r="AN881" s="17"/>
      <c r="AO881" s="17"/>
      <c r="AP881" s="17"/>
      <c r="AQ881" s="17"/>
      <c r="AR881" s="17"/>
      <c r="AS881" s="17"/>
      <c r="AT881" s="17"/>
      <c r="AU881" s="17"/>
      <c r="AV881" s="17"/>
      <c r="AW881" s="17"/>
      <c r="AX881" s="17"/>
      <c r="AY881" s="17"/>
      <c r="AZ881" s="17"/>
      <c r="BA881" s="17"/>
      <c r="BB881" s="17"/>
      <c r="BC881" s="17"/>
      <c r="BD881" s="17"/>
      <c r="BE881" s="17"/>
      <c r="BF881" s="17"/>
      <c r="BG881" s="17"/>
      <c r="BH881" s="17"/>
      <c r="BI881" s="17"/>
      <c r="BJ881" s="26"/>
      <c r="BK881" s="17"/>
      <c r="BL881" s="17"/>
      <c r="BM881" s="17"/>
      <c r="BN881" s="17"/>
      <c r="BO881" s="17"/>
      <c r="BP881" s="17"/>
      <c r="BQ881" s="17"/>
      <c r="BR881" s="17"/>
      <c r="BS881" s="17"/>
      <c r="BT881" s="17"/>
      <c r="BU881" s="17"/>
      <c r="BV881" s="17"/>
      <c r="BW881" s="17"/>
      <c r="BX881" s="26"/>
      <c r="BY881" s="26"/>
      <c r="BZ881" s="26"/>
      <c r="CA881" s="26"/>
      <c r="CB881" s="26"/>
      <c r="CC881" s="17"/>
      <c r="CD881" s="17"/>
      <c r="CE881" s="17"/>
      <c r="CF881" s="17"/>
      <c r="CG881" s="17"/>
      <c r="CH881" s="17"/>
      <c r="CI881" s="17"/>
      <c r="CJ881" s="26"/>
      <c r="CK881" s="17"/>
      <c r="CL881" s="17"/>
      <c r="CM881" s="17"/>
      <c r="CN881" s="17"/>
      <c r="CO881" s="17"/>
      <c r="CP881" s="17"/>
      <c r="CQ881" s="17"/>
      <c r="CR881" s="17"/>
      <c r="CS881" s="17"/>
      <c r="CT881" s="17"/>
      <c r="CU881" s="17"/>
      <c r="CV881" s="17"/>
      <c r="CW881" s="17"/>
      <c r="CX881" s="17"/>
      <c r="CY881" s="26"/>
      <c r="CZ881" s="26"/>
      <c r="DA881" s="26"/>
      <c r="DB881" s="17"/>
      <c r="DC881" s="17"/>
      <c r="DD881" s="17"/>
      <c r="DE881" s="17"/>
      <c r="DF881" s="17"/>
      <c r="DG881" s="17"/>
      <c r="DH881" s="26"/>
      <c r="DI881" s="17"/>
      <c r="DJ881" s="17"/>
      <c r="DK881" s="17"/>
      <c r="DL881" s="17"/>
      <c r="DM881" s="17">
        <v>12.78</v>
      </c>
      <c r="DN881" s="17">
        <v>12.77</v>
      </c>
      <c r="DO881" s="17">
        <v>12.75</v>
      </c>
      <c r="DP881" s="17">
        <v>12.77</v>
      </c>
      <c r="DQ881" s="17">
        <v>12.76</v>
      </c>
      <c r="DR881" s="17">
        <v>12.76</v>
      </c>
      <c r="DS881" s="17">
        <v>12.77</v>
      </c>
      <c r="DT881" s="17">
        <v>12.77</v>
      </c>
      <c r="DU881" s="17">
        <v>12.77</v>
      </c>
      <c r="DV881" s="17">
        <v>12.77</v>
      </c>
      <c r="DW881" s="17">
        <v>12.77</v>
      </c>
      <c r="DX881" s="17">
        <v>12.77</v>
      </c>
      <c r="DY881" s="17">
        <v>12.76</v>
      </c>
      <c r="DZ881" s="17">
        <v>12.77</v>
      </c>
      <c r="EA881" s="17">
        <v>12.75</v>
      </c>
      <c r="EB881" s="17">
        <v>12.76</v>
      </c>
      <c r="EC881" s="17">
        <v>12.75</v>
      </c>
      <c r="ED881" s="17">
        <v>12.75</v>
      </c>
      <c r="EE881" s="17">
        <v>12.74</v>
      </c>
      <c r="EF881" s="17">
        <v>12.74</v>
      </c>
      <c r="EG881" s="17">
        <v>12.74</v>
      </c>
      <c r="EH881" s="17">
        <v>12.74</v>
      </c>
      <c r="EI881" s="17">
        <v>12.73</v>
      </c>
      <c r="EJ881" s="17">
        <v>12.71</v>
      </c>
      <c r="EK881" s="17">
        <v>12.72</v>
      </c>
      <c r="EL881" s="17">
        <v>12.72</v>
      </c>
      <c r="EM881" s="17">
        <v>12.72</v>
      </c>
      <c r="EN881" s="17">
        <v>12.73</v>
      </c>
      <c r="EO881" s="17">
        <v>12.72</v>
      </c>
      <c r="EP881" s="17">
        <v>12.72</v>
      </c>
      <c r="EQ881" s="17">
        <v>12.71</v>
      </c>
      <c r="ER881" s="17">
        <v>12.71</v>
      </c>
      <c r="ES881" s="17">
        <v>12.72</v>
      </c>
      <c r="ET881" s="17">
        <v>12.72</v>
      </c>
      <c r="EU881" s="17">
        <v>12.72</v>
      </c>
      <c r="EV881" s="17">
        <v>12.71</v>
      </c>
      <c r="EW881" s="17">
        <v>12.72</v>
      </c>
      <c r="EX881" s="17">
        <v>12.72</v>
      </c>
      <c r="EY881" s="17">
        <v>12.73</v>
      </c>
      <c r="EZ881" s="17">
        <v>12.73</v>
      </c>
      <c r="FA881" s="17">
        <v>12.73</v>
      </c>
      <c r="FB881" s="17">
        <v>12.73</v>
      </c>
      <c r="FC881" s="17">
        <v>12.73</v>
      </c>
      <c r="FD881" s="17">
        <v>12.73</v>
      </c>
      <c r="FE881" s="17">
        <v>12.73</v>
      </c>
      <c r="FF881" s="17">
        <v>12.73</v>
      </c>
      <c r="FG881" s="17">
        <v>12.72</v>
      </c>
      <c r="FH881" s="17">
        <v>12.73</v>
      </c>
      <c r="FI881" s="17">
        <v>12.75</v>
      </c>
      <c r="FJ881" s="17">
        <v>12.75</v>
      </c>
      <c r="FK881" s="17">
        <v>12.75</v>
      </c>
      <c r="FL881" s="17">
        <v>12.77</v>
      </c>
      <c r="FM881" s="17">
        <v>12.76</v>
      </c>
      <c r="FN881" s="17">
        <v>12.77</v>
      </c>
      <c r="FO881" s="17">
        <v>12.77</v>
      </c>
      <c r="FP881" s="17">
        <v>12.78</v>
      </c>
      <c r="FQ881" s="17">
        <v>12.76</v>
      </c>
      <c r="FR881" s="17">
        <v>12.76</v>
      </c>
      <c r="FS881" s="17">
        <v>12.78</v>
      </c>
      <c r="FT881" s="17">
        <v>12.76</v>
      </c>
      <c r="FU881" s="17">
        <v>12.75</v>
      </c>
      <c r="FV881" s="17">
        <v>12.75</v>
      </c>
      <c r="FW881" s="17">
        <v>12.75</v>
      </c>
      <c r="FX881" s="17">
        <v>12.77</v>
      </c>
      <c r="FY881" s="17">
        <v>12.78</v>
      </c>
      <c r="FZ881" s="17">
        <v>12.78</v>
      </c>
      <c r="GA881" s="17">
        <v>12.78</v>
      </c>
      <c r="GB881" s="17">
        <v>12.8</v>
      </c>
      <c r="GC881" s="17">
        <v>12.79</v>
      </c>
      <c r="GD881" s="17">
        <v>12.78</v>
      </c>
      <c r="GE881" s="17">
        <v>12.77</v>
      </c>
      <c r="GF881" s="17">
        <v>12.76</v>
      </c>
      <c r="GG881" s="17">
        <v>12.77</v>
      </c>
      <c r="GH881" s="17">
        <v>12.77</v>
      </c>
      <c r="GI881" s="17">
        <v>12.76</v>
      </c>
      <c r="GJ881" s="17">
        <v>12.77</v>
      </c>
      <c r="GK881" s="17">
        <v>12.78</v>
      </c>
      <c r="GL881" s="17">
        <v>12.79</v>
      </c>
      <c r="GM881" s="17">
        <v>12.78</v>
      </c>
      <c r="GN881" s="17">
        <v>12.79</v>
      </c>
      <c r="GO881" s="17">
        <v>12.79</v>
      </c>
      <c r="GP881" s="17">
        <v>12.77</v>
      </c>
      <c r="GQ881" s="17">
        <v>12.79</v>
      </c>
      <c r="GR881" s="17">
        <v>12.79</v>
      </c>
      <c r="GS881" s="17">
        <v>12.78</v>
      </c>
      <c r="GT881" s="17">
        <v>12.78</v>
      </c>
      <c r="GU881" s="17">
        <v>12.78</v>
      </c>
      <c r="GV881" s="17">
        <v>12.78</v>
      </c>
      <c r="GW881" s="17">
        <v>12.79</v>
      </c>
      <c r="GX881" s="17">
        <v>12.78</v>
      </c>
      <c r="GY881" s="17">
        <v>12.76</v>
      </c>
      <c r="GZ881" s="17">
        <v>12.75</v>
      </c>
      <c r="HA881" s="17">
        <v>12.79</v>
      </c>
      <c r="HB881" s="17">
        <v>12.77</v>
      </c>
      <c r="HC881" s="17">
        <v>12.76</v>
      </c>
      <c r="HD881" s="17">
        <v>12.77</v>
      </c>
      <c r="HE881" s="17">
        <v>12.76</v>
      </c>
      <c r="HF881" s="17">
        <v>12.76</v>
      </c>
      <c r="HG881" s="17">
        <v>12.76</v>
      </c>
      <c r="HH881" s="17">
        <v>12.77</v>
      </c>
      <c r="HI881" s="17">
        <v>12.76</v>
      </c>
      <c r="HJ881" s="17">
        <v>12.76</v>
      </c>
      <c r="HK881" s="17">
        <v>12.75</v>
      </c>
      <c r="HL881" s="17">
        <v>12.75</v>
      </c>
      <c r="HM881" s="17">
        <v>12.75</v>
      </c>
      <c r="HN881" s="17">
        <v>12.76</v>
      </c>
      <c r="HO881" s="17">
        <v>12.75</v>
      </c>
      <c r="HP881" s="17">
        <v>12.73</v>
      </c>
      <c r="HQ881" s="17">
        <v>12.73</v>
      </c>
      <c r="HR881" s="17">
        <v>12.74</v>
      </c>
      <c r="HS881" s="17">
        <v>12.73</v>
      </c>
      <c r="HT881" s="17">
        <v>12.74</v>
      </c>
      <c r="HU881" s="17">
        <v>12.74</v>
      </c>
      <c r="HV881" s="17">
        <v>12.73</v>
      </c>
      <c r="HW881" s="17">
        <v>12.74</v>
      </c>
      <c r="HX881" s="17">
        <v>12.74</v>
      </c>
      <c r="HY881" s="17">
        <v>12.72</v>
      </c>
      <c r="HZ881" s="17">
        <v>12.72</v>
      </c>
      <c r="IA881" s="17">
        <v>12.71</v>
      </c>
      <c r="IB881" s="17">
        <v>12.7</v>
      </c>
      <c r="IC881" s="17">
        <v>12.69</v>
      </c>
      <c r="ID881" s="17">
        <v>12.71</v>
      </c>
      <c r="IE881" s="17">
        <v>12.7</v>
      </c>
      <c r="IF881" s="17">
        <v>12.7</v>
      </c>
      <c r="IG881" s="17">
        <v>12.7</v>
      </c>
      <c r="IH881" s="17">
        <v>12.7</v>
      </c>
      <c r="II881" s="17">
        <v>12.67</v>
      </c>
      <c r="IJ881" s="17">
        <v>12.65</v>
      </c>
      <c r="IK881" s="17">
        <v>12.68</v>
      </c>
      <c r="IL881" s="17">
        <v>12.7</v>
      </c>
      <c r="IM881" s="17">
        <v>12.71</v>
      </c>
      <c r="IN881" s="17">
        <v>12.72</v>
      </c>
      <c r="IO881" s="17">
        <v>12.72</v>
      </c>
      <c r="IP881" s="17">
        <v>12.7</v>
      </c>
      <c r="IQ881" s="17">
        <v>12.7</v>
      </c>
      <c r="IR881" s="17">
        <v>12.7</v>
      </c>
      <c r="IS881" s="17">
        <v>12.69</v>
      </c>
      <c r="IT881" s="17">
        <v>12.7</v>
      </c>
      <c r="IU881" s="17">
        <v>12.7</v>
      </c>
      <c r="IV881" s="17">
        <v>12.71</v>
      </c>
      <c r="IW881" s="17">
        <v>12.69</v>
      </c>
      <c r="IX881" s="17">
        <v>12.7</v>
      </c>
      <c r="IY881" s="17">
        <v>12.69</v>
      </c>
    </row>
    <row r="882" spans="1:259" x14ac:dyDescent="0.15">
      <c r="A882" s="17" t="s">
        <v>3474</v>
      </c>
      <c r="B882" s="17" t="s">
        <v>3475</v>
      </c>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c r="AA882" s="26"/>
      <c r="AB882" s="17"/>
      <c r="AC882" s="26"/>
      <c r="AD882" s="26"/>
      <c r="AE882" s="17"/>
      <c r="AF882" s="17"/>
      <c r="AG882" s="17"/>
      <c r="AH882" s="17"/>
      <c r="AI882" s="17"/>
      <c r="AJ882" s="17"/>
      <c r="AK882" s="17"/>
      <c r="AL882" s="17"/>
      <c r="AM882" s="17"/>
      <c r="AN882" s="17"/>
      <c r="AO882" s="17"/>
      <c r="AP882" s="17"/>
      <c r="AQ882" s="17"/>
      <c r="AR882" s="17"/>
      <c r="AS882" s="17"/>
      <c r="AT882" s="17"/>
      <c r="AU882" s="17"/>
      <c r="AV882" s="17"/>
      <c r="AW882" s="17"/>
      <c r="AX882" s="17"/>
      <c r="AY882" s="17"/>
      <c r="AZ882" s="17"/>
      <c r="BA882" s="17"/>
      <c r="BB882" s="17"/>
      <c r="BC882" s="17"/>
      <c r="BD882" s="17"/>
      <c r="BE882" s="17"/>
      <c r="BF882" s="17"/>
      <c r="BG882" s="17"/>
      <c r="BH882" s="17"/>
      <c r="BI882" s="17"/>
      <c r="BJ882" s="26"/>
      <c r="BK882" s="17"/>
      <c r="BL882" s="17"/>
      <c r="BM882" s="17"/>
      <c r="BN882" s="17"/>
      <c r="BO882" s="17"/>
      <c r="BP882" s="17"/>
      <c r="BQ882" s="17"/>
      <c r="BR882" s="17"/>
      <c r="BS882" s="17"/>
      <c r="BT882" s="17"/>
      <c r="BU882" s="17"/>
      <c r="BV882" s="17"/>
      <c r="BW882" s="17"/>
      <c r="BX882" s="26"/>
      <c r="BY882" s="26"/>
      <c r="BZ882" s="26"/>
      <c r="CA882" s="26"/>
      <c r="CB882" s="26"/>
      <c r="CC882" s="17"/>
      <c r="CD882" s="17"/>
      <c r="CE882" s="17"/>
      <c r="CF882" s="17"/>
      <c r="CG882" s="17"/>
      <c r="CH882" s="17"/>
      <c r="CI882" s="17"/>
      <c r="CJ882" s="26"/>
      <c r="CK882" s="17"/>
      <c r="CL882" s="17"/>
      <c r="CM882" s="17"/>
      <c r="CN882" s="17"/>
      <c r="CO882" s="17"/>
      <c r="CP882" s="17"/>
      <c r="CQ882" s="17"/>
      <c r="CR882" s="17"/>
      <c r="CS882" s="17"/>
      <c r="CT882" s="17"/>
      <c r="CU882" s="17"/>
      <c r="CV882" s="17"/>
      <c r="CW882" s="17"/>
      <c r="CX882" s="17"/>
      <c r="CY882" s="26"/>
      <c r="CZ882" s="26"/>
      <c r="DA882" s="26"/>
      <c r="DB882" s="17"/>
      <c r="DC882" s="17"/>
      <c r="DD882" s="17"/>
      <c r="DE882" s="17"/>
      <c r="DF882" s="17"/>
      <c r="DG882" s="17"/>
      <c r="DH882" s="26"/>
      <c r="DI882" s="17"/>
      <c r="DJ882" s="17"/>
      <c r="DK882" s="17"/>
      <c r="DL882" s="17"/>
      <c r="DM882" s="17">
        <v>4.59</v>
      </c>
      <c r="DN882" s="17">
        <v>4.58</v>
      </c>
      <c r="DO882" s="17">
        <v>4.59</v>
      </c>
      <c r="DP882" s="17">
        <v>4.59</v>
      </c>
      <c r="DQ882" s="17">
        <v>4.58</v>
      </c>
      <c r="DR882" s="17">
        <v>4.59</v>
      </c>
      <c r="DS882" s="17">
        <v>4.59</v>
      </c>
      <c r="DT882" s="17">
        <v>4.58</v>
      </c>
      <c r="DU882" s="17">
        <v>4.59</v>
      </c>
      <c r="DV882" s="17">
        <v>4.58</v>
      </c>
      <c r="DW882" s="17">
        <v>4.58</v>
      </c>
      <c r="DX882" s="17">
        <v>4.59</v>
      </c>
      <c r="DY882" s="17">
        <v>4.5999999999999996</v>
      </c>
      <c r="DZ882" s="17">
        <v>4.5999999999999996</v>
      </c>
      <c r="EA882" s="17">
        <v>4.59</v>
      </c>
      <c r="EB882" s="17">
        <v>4.59</v>
      </c>
      <c r="EC882" s="17">
        <v>4.5999999999999996</v>
      </c>
      <c r="ED882" s="17">
        <v>4.59</v>
      </c>
      <c r="EE882" s="17">
        <v>4.5999999999999996</v>
      </c>
      <c r="EF882" s="17">
        <v>4.59</v>
      </c>
      <c r="EG882" s="17">
        <v>4.59</v>
      </c>
      <c r="EH882" s="17">
        <v>4.59</v>
      </c>
      <c r="EI882" s="17">
        <v>4.59</v>
      </c>
      <c r="EJ882" s="17">
        <v>4.59</v>
      </c>
      <c r="EK882" s="17">
        <v>4.59</v>
      </c>
      <c r="EL882" s="17">
        <v>4.59</v>
      </c>
      <c r="EM882" s="17">
        <v>4.59</v>
      </c>
      <c r="EN882" s="17">
        <v>4.59</v>
      </c>
      <c r="EO882" s="17">
        <v>4.59</v>
      </c>
      <c r="EP882" s="17">
        <v>4.59</v>
      </c>
      <c r="EQ882" s="17">
        <v>4.59</v>
      </c>
      <c r="ER882" s="17">
        <v>4.59</v>
      </c>
      <c r="ES882" s="17">
        <v>4.59</v>
      </c>
      <c r="ET882" s="17">
        <v>4.58</v>
      </c>
      <c r="EU882" s="17">
        <v>4.59</v>
      </c>
      <c r="EV882" s="17">
        <v>4.59</v>
      </c>
      <c r="EW882" s="17">
        <v>4.58</v>
      </c>
      <c r="EX882" s="17">
        <v>4.59</v>
      </c>
      <c r="EY882" s="17">
        <v>4.59</v>
      </c>
      <c r="EZ882" s="17">
        <v>4.58</v>
      </c>
      <c r="FA882" s="17">
        <v>4.58</v>
      </c>
      <c r="FB882" s="17">
        <v>4.59</v>
      </c>
      <c r="FC882" s="17">
        <v>4.58</v>
      </c>
      <c r="FD882" s="17">
        <v>4.59</v>
      </c>
      <c r="FE882" s="17">
        <v>4.58</v>
      </c>
      <c r="FF882" s="17">
        <v>4.58</v>
      </c>
      <c r="FG882" s="17">
        <v>4.58</v>
      </c>
      <c r="FH882" s="17">
        <v>4.59</v>
      </c>
      <c r="FI882" s="17">
        <v>4.58</v>
      </c>
      <c r="FJ882" s="17">
        <v>4.58</v>
      </c>
      <c r="FK882" s="17">
        <v>4.58</v>
      </c>
      <c r="FL882" s="17">
        <v>4.58</v>
      </c>
      <c r="FM882" s="17">
        <v>4.59</v>
      </c>
      <c r="FN882" s="17">
        <v>4.5999999999999996</v>
      </c>
      <c r="FO882" s="17">
        <v>4.59</v>
      </c>
      <c r="FP882" s="17">
        <v>4.5999999999999996</v>
      </c>
      <c r="FQ882" s="17">
        <v>4.59</v>
      </c>
      <c r="FR882" s="17">
        <v>4.59</v>
      </c>
      <c r="FS882" s="17">
        <v>4.59</v>
      </c>
      <c r="FT882" s="17">
        <v>4.58</v>
      </c>
      <c r="FU882" s="17">
        <v>4.59</v>
      </c>
      <c r="FV882" s="17">
        <v>4.5999999999999996</v>
      </c>
      <c r="FW882" s="17">
        <v>4.5999999999999996</v>
      </c>
      <c r="FX882" s="17">
        <v>4.5999999999999996</v>
      </c>
      <c r="FY882" s="17">
        <v>4.5999999999999996</v>
      </c>
      <c r="FZ882" s="17">
        <v>4.6100000000000003</v>
      </c>
      <c r="GA882" s="17">
        <v>4.6100000000000003</v>
      </c>
      <c r="GB882" s="17">
        <v>4.6100000000000003</v>
      </c>
      <c r="GC882" s="17">
        <v>4.5999999999999996</v>
      </c>
      <c r="GD882" s="17">
        <v>4.6100000000000003</v>
      </c>
      <c r="GE882" s="17">
        <v>4.5999999999999996</v>
      </c>
      <c r="GF882" s="17">
        <v>4.5999999999999996</v>
      </c>
      <c r="GG882" s="17">
        <v>4.5999999999999996</v>
      </c>
      <c r="GH882" s="17">
        <v>4.5999999999999996</v>
      </c>
      <c r="GI882" s="17">
        <v>4.5999999999999996</v>
      </c>
      <c r="GJ882" s="17">
        <v>4.5999999999999996</v>
      </c>
      <c r="GK882" s="17">
        <v>4.5999999999999996</v>
      </c>
      <c r="GL882" s="17">
        <v>4.5999999999999996</v>
      </c>
      <c r="GM882" s="17">
        <v>4.5999999999999996</v>
      </c>
      <c r="GN882" s="17">
        <v>4.59</v>
      </c>
      <c r="GO882" s="17">
        <v>4.59</v>
      </c>
      <c r="GP882" s="17">
        <v>4.59</v>
      </c>
      <c r="GQ882" s="17">
        <v>4.58</v>
      </c>
      <c r="GR882" s="17">
        <v>4.58</v>
      </c>
      <c r="GS882" s="17">
        <v>4.5999999999999996</v>
      </c>
      <c r="GT882" s="17">
        <v>4.59</v>
      </c>
      <c r="GU882" s="17">
        <v>4.59</v>
      </c>
      <c r="GV882" s="17">
        <v>4.59</v>
      </c>
      <c r="GW882" s="17">
        <v>4.5999999999999996</v>
      </c>
      <c r="GX882" s="17">
        <v>4.59</v>
      </c>
      <c r="GY882" s="17">
        <v>4.59</v>
      </c>
      <c r="GZ882" s="17">
        <v>4.59</v>
      </c>
      <c r="HA882" s="17">
        <v>4.5999999999999996</v>
      </c>
      <c r="HB882" s="17">
        <v>4.59</v>
      </c>
      <c r="HC882" s="17">
        <v>4.5999999999999996</v>
      </c>
      <c r="HD882" s="17">
        <v>4.5999999999999996</v>
      </c>
      <c r="HE882" s="17">
        <v>4.5999999999999996</v>
      </c>
      <c r="HF882" s="17">
        <v>4.5999999999999996</v>
      </c>
      <c r="HG882" s="17">
        <v>4.5999999999999996</v>
      </c>
      <c r="HH882" s="17">
        <v>4.5999999999999996</v>
      </c>
      <c r="HI882" s="17">
        <v>4.59</v>
      </c>
      <c r="HJ882" s="17">
        <v>4.59</v>
      </c>
      <c r="HK882" s="17">
        <v>4.59</v>
      </c>
      <c r="HL882" s="17">
        <v>4.59</v>
      </c>
      <c r="HM882" s="17">
        <v>4.58</v>
      </c>
      <c r="HN882" s="17">
        <v>4.59</v>
      </c>
      <c r="HO882" s="17">
        <v>4.59</v>
      </c>
      <c r="HP882" s="17">
        <v>4.58</v>
      </c>
      <c r="HQ882" s="17">
        <v>4.58</v>
      </c>
      <c r="HR882" s="17">
        <v>4.59</v>
      </c>
      <c r="HS882" s="17">
        <v>4.58</v>
      </c>
      <c r="HT882" s="17">
        <v>4.59</v>
      </c>
      <c r="HU882" s="17">
        <v>4.59</v>
      </c>
      <c r="HV882" s="17">
        <v>4.58</v>
      </c>
      <c r="HW882" s="17">
        <v>4.59</v>
      </c>
      <c r="HX882" s="17">
        <v>4.59</v>
      </c>
      <c r="HY882" s="17">
        <v>4.59</v>
      </c>
      <c r="HZ882" s="17">
        <v>4.59</v>
      </c>
      <c r="IA882" s="17">
        <v>4.59</v>
      </c>
      <c r="IB882" s="17">
        <v>4.59</v>
      </c>
      <c r="IC882" s="17">
        <v>4.59</v>
      </c>
      <c r="ID882" s="17">
        <v>4.59</v>
      </c>
      <c r="IE882" s="17">
        <v>4.59</v>
      </c>
      <c r="IF882" s="17">
        <v>4.58</v>
      </c>
      <c r="IG882" s="17">
        <v>4.59</v>
      </c>
      <c r="IH882" s="17">
        <v>4.58</v>
      </c>
      <c r="II882" s="17">
        <v>4.58</v>
      </c>
      <c r="IJ882" s="17">
        <v>4.58</v>
      </c>
      <c r="IK882" s="17">
        <v>4.58</v>
      </c>
      <c r="IL882" s="17">
        <v>4.59</v>
      </c>
      <c r="IM882" s="17">
        <v>4.58</v>
      </c>
      <c r="IN882" s="17">
        <v>4.58</v>
      </c>
      <c r="IO882" s="17">
        <v>4.59</v>
      </c>
      <c r="IP882" s="17">
        <v>4.58</v>
      </c>
      <c r="IQ882" s="17">
        <v>4.58</v>
      </c>
      <c r="IR882" s="17">
        <v>4.59</v>
      </c>
      <c r="IS882" s="17">
        <v>4.58</v>
      </c>
      <c r="IT882" s="17">
        <v>4.58</v>
      </c>
      <c r="IU882" s="17">
        <v>4.58</v>
      </c>
      <c r="IV882" s="17">
        <v>4.58</v>
      </c>
      <c r="IW882" s="17">
        <v>4.59</v>
      </c>
      <c r="IX882" s="17">
        <v>4.5999999999999996</v>
      </c>
      <c r="IY882" s="17">
        <v>4.59</v>
      </c>
    </row>
    <row r="883" spans="1:259" x14ac:dyDescent="0.15">
      <c r="A883" s="17" t="s">
        <v>4679</v>
      </c>
      <c r="B883" s="17" t="s">
        <v>4943</v>
      </c>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c r="AA883" s="26"/>
      <c r="AB883" s="17"/>
      <c r="AC883" s="26"/>
      <c r="AD883" s="26"/>
      <c r="AE883" s="17"/>
      <c r="AF883" s="17"/>
      <c r="AG883" s="17"/>
      <c r="AH883" s="17"/>
      <c r="AI883" s="17"/>
      <c r="AJ883" s="17"/>
      <c r="AK883" s="17"/>
      <c r="AL883" s="17"/>
      <c r="AM883" s="17"/>
      <c r="AN883" s="17"/>
      <c r="AO883" s="17"/>
      <c r="AP883" s="17"/>
      <c r="AQ883" s="17"/>
      <c r="AR883" s="17"/>
      <c r="AS883" s="17"/>
      <c r="AT883" s="17"/>
      <c r="AU883" s="17"/>
      <c r="AV883" s="17"/>
      <c r="AW883" s="17"/>
      <c r="AX883" s="17"/>
      <c r="AY883" s="17"/>
      <c r="AZ883" s="17"/>
      <c r="BA883" s="17"/>
      <c r="BB883" s="17"/>
      <c r="BC883" s="17"/>
      <c r="BD883" s="17"/>
      <c r="BE883" s="17"/>
      <c r="BF883" s="17"/>
      <c r="BG883" s="17"/>
      <c r="BH883" s="17"/>
      <c r="BI883" s="17"/>
      <c r="BJ883" s="26"/>
      <c r="BK883" s="17"/>
      <c r="BL883" s="17"/>
      <c r="BM883" s="17"/>
      <c r="BN883" s="17"/>
      <c r="BO883" s="17"/>
      <c r="BP883" s="17"/>
      <c r="BQ883" s="17"/>
      <c r="BR883" s="17"/>
      <c r="BS883" s="17"/>
      <c r="BT883" s="17"/>
      <c r="BU883" s="17"/>
      <c r="BV883" s="17"/>
      <c r="BW883" s="17"/>
      <c r="BX883" s="26"/>
      <c r="BY883" s="26"/>
      <c r="BZ883" s="26"/>
      <c r="CA883" s="26"/>
      <c r="CB883" s="26"/>
      <c r="CC883" s="17"/>
      <c r="CD883" s="17"/>
      <c r="CE883" s="17"/>
      <c r="CF883" s="17"/>
      <c r="CG883" s="17"/>
      <c r="CH883" s="17"/>
      <c r="CI883" s="17"/>
      <c r="CJ883" s="26"/>
      <c r="CK883" s="17"/>
      <c r="CL883" s="17"/>
      <c r="CM883" s="17"/>
      <c r="CN883" s="17"/>
      <c r="CO883" s="17"/>
      <c r="CP883" s="17"/>
      <c r="CQ883" s="17"/>
      <c r="CR883" s="17"/>
      <c r="CS883" s="17"/>
      <c r="CT883" s="17"/>
      <c r="CU883" s="17"/>
      <c r="CV883" s="17"/>
      <c r="CW883" s="17"/>
      <c r="CX883" s="17"/>
      <c r="CY883" s="26"/>
      <c r="CZ883" s="26"/>
      <c r="DA883" s="26"/>
      <c r="DB883" s="17"/>
      <c r="DC883" s="17"/>
      <c r="DD883" s="17"/>
      <c r="DE883" s="17"/>
      <c r="DF883" s="17"/>
      <c r="DG883" s="17"/>
      <c r="DH883" s="26"/>
      <c r="DI883" s="17"/>
      <c r="DJ883" s="17"/>
      <c r="DK883" s="17"/>
      <c r="DL883" s="17"/>
      <c r="DM883" s="17">
        <v>8.0399999999999991</v>
      </c>
      <c r="DN883" s="17">
        <v>8.0399999999999991</v>
      </c>
      <c r="DO883" s="17">
        <v>8.0500000000000007</v>
      </c>
      <c r="DP883" s="17">
        <v>8.0500000000000007</v>
      </c>
      <c r="DQ883" s="17">
        <v>8.0500000000000007</v>
      </c>
      <c r="DR883" s="17">
        <v>8.0500000000000007</v>
      </c>
      <c r="DS883" s="17">
        <v>8.06</v>
      </c>
      <c r="DT883" s="17">
        <v>8.06</v>
      </c>
      <c r="DU883" s="17">
        <v>8.0500000000000007</v>
      </c>
      <c r="DV883" s="17">
        <v>8.0399999999999991</v>
      </c>
      <c r="DW883" s="17">
        <v>8.0399999999999991</v>
      </c>
      <c r="DX883" s="17">
        <v>8.0500000000000007</v>
      </c>
      <c r="DY883" s="17">
        <v>8.0500000000000007</v>
      </c>
      <c r="DZ883" s="17">
        <v>8.0399999999999991</v>
      </c>
      <c r="EA883" s="17">
        <v>8.0399999999999991</v>
      </c>
      <c r="EB883" s="17">
        <v>8.0399999999999991</v>
      </c>
      <c r="EC883" s="17">
        <v>8.0500000000000007</v>
      </c>
      <c r="ED883" s="17">
        <v>8.0299999999999994</v>
      </c>
      <c r="EE883" s="17">
        <v>8.0299999999999994</v>
      </c>
      <c r="EF883" s="17">
        <v>8.0299999999999994</v>
      </c>
      <c r="EG883" s="17">
        <v>8.0299999999999994</v>
      </c>
      <c r="EH883" s="17">
        <v>8.0299999999999994</v>
      </c>
      <c r="EI883" s="17">
        <v>8.06</v>
      </c>
      <c r="EJ883" s="17">
        <v>8.0500000000000007</v>
      </c>
      <c r="EK883" s="17">
        <v>8.0500000000000007</v>
      </c>
      <c r="EL883" s="17">
        <v>8.0500000000000007</v>
      </c>
      <c r="EM883" s="17">
        <v>8.0399999999999991</v>
      </c>
      <c r="EN883" s="17">
        <v>8.0500000000000007</v>
      </c>
      <c r="EO883" s="17">
        <v>8.0500000000000007</v>
      </c>
      <c r="EP883" s="17">
        <v>8.0399999999999991</v>
      </c>
      <c r="EQ883" s="17">
        <v>8.0399999999999991</v>
      </c>
      <c r="ER883" s="17">
        <v>8.0399999999999991</v>
      </c>
      <c r="ES883" s="17">
        <v>8.0299999999999994</v>
      </c>
      <c r="ET883" s="17">
        <v>8.0399999999999991</v>
      </c>
      <c r="EU883" s="17">
        <v>8.0500000000000007</v>
      </c>
      <c r="EV883" s="17">
        <v>8.0399999999999991</v>
      </c>
      <c r="EW883" s="17">
        <v>8.0500000000000007</v>
      </c>
      <c r="EX883" s="17">
        <v>8.0399999999999991</v>
      </c>
      <c r="EY883" s="17">
        <v>8.0299999999999994</v>
      </c>
      <c r="EZ883" s="17">
        <v>8.0399999999999991</v>
      </c>
      <c r="FA883" s="17">
        <v>8.0399999999999991</v>
      </c>
      <c r="FB883" s="17">
        <v>8.0399999999999991</v>
      </c>
      <c r="FC883" s="17">
        <v>8.0399999999999991</v>
      </c>
      <c r="FD883" s="17">
        <v>8.0399999999999991</v>
      </c>
      <c r="FE883" s="17">
        <v>8.0299999999999994</v>
      </c>
      <c r="FF883" s="17">
        <v>8.0299999999999994</v>
      </c>
      <c r="FG883" s="17">
        <v>8.02</v>
      </c>
      <c r="FH883" s="17">
        <v>8.02</v>
      </c>
      <c r="FI883" s="17">
        <v>8.02</v>
      </c>
      <c r="FJ883" s="17">
        <v>8.0299999999999994</v>
      </c>
      <c r="FK883" s="17">
        <v>8.0299999999999994</v>
      </c>
      <c r="FL883" s="17">
        <v>8.0299999999999994</v>
      </c>
      <c r="FM883" s="17">
        <v>8.0299999999999994</v>
      </c>
      <c r="FN883" s="17">
        <v>8.0399999999999991</v>
      </c>
      <c r="FO883" s="17">
        <v>8.06</v>
      </c>
      <c r="FP883" s="17">
        <v>8.0399999999999991</v>
      </c>
      <c r="FQ883" s="17">
        <v>8.0399999999999991</v>
      </c>
      <c r="FR883" s="17">
        <v>8.06</v>
      </c>
      <c r="FS883" s="17">
        <v>8.06</v>
      </c>
      <c r="FT883" s="17">
        <v>8.06</v>
      </c>
      <c r="FU883" s="17">
        <v>8.06</v>
      </c>
      <c r="FV883" s="17">
        <v>8.0500000000000007</v>
      </c>
      <c r="FW883" s="17">
        <v>8.0399999999999991</v>
      </c>
      <c r="FX883" s="17">
        <v>8.0399999999999991</v>
      </c>
      <c r="FY883" s="17">
        <v>8.06</v>
      </c>
      <c r="FZ883" s="17">
        <v>8.0500000000000007</v>
      </c>
      <c r="GA883" s="17">
        <v>8.0500000000000007</v>
      </c>
      <c r="GB883" s="17">
        <v>8.0500000000000007</v>
      </c>
      <c r="GC883" s="17">
        <v>8.0500000000000007</v>
      </c>
      <c r="GD883" s="17">
        <v>8.0500000000000007</v>
      </c>
      <c r="GE883" s="17">
        <v>8.06</v>
      </c>
      <c r="GF883" s="17">
        <v>8.0500000000000007</v>
      </c>
      <c r="GG883" s="17">
        <v>8.0399999999999991</v>
      </c>
      <c r="GH883" s="17">
        <v>8.0399999999999991</v>
      </c>
      <c r="GI883" s="17">
        <v>8.0399999999999991</v>
      </c>
      <c r="GJ883" s="17">
        <v>8.0500000000000007</v>
      </c>
      <c r="GK883" s="17">
        <v>8.0500000000000007</v>
      </c>
      <c r="GL883" s="17">
        <v>8.0399999999999991</v>
      </c>
      <c r="GM883" s="17">
        <v>8.0399999999999991</v>
      </c>
      <c r="GN883" s="17">
        <v>8.0399999999999991</v>
      </c>
      <c r="GO883" s="17">
        <v>8.0399999999999991</v>
      </c>
      <c r="GP883" s="17">
        <v>8.0500000000000007</v>
      </c>
      <c r="GQ883" s="17">
        <v>8.0500000000000007</v>
      </c>
      <c r="GR883" s="17">
        <v>8.0399999999999991</v>
      </c>
      <c r="GS883" s="17">
        <v>8.0500000000000007</v>
      </c>
      <c r="GT883" s="17">
        <v>8.06</v>
      </c>
      <c r="GU883" s="17">
        <v>8.06</v>
      </c>
      <c r="GV883" s="17">
        <v>8.0500000000000007</v>
      </c>
      <c r="GW883" s="17">
        <v>8.0500000000000007</v>
      </c>
      <c r="GX883" s="17">
        <v>8.0500000000000007</v>
      </c>
      <c r="GY883" s="17">
        <v>8.06</v>
      </c>
      <c r="GZ883" s="17">
        <v>8.0500000000000007</v>
      </c>
      <c r="HA883" s="17">
        <v>8.0500000000000007</v>
      </c>
      <c r="HB883" s="17">
        <v>8.0500000000000007</v>
      </c>
      <c r="HC883" s="17">
        <v>8.0500000000000007</v>
      </c>
      <c r="HD883" s="17">
        <v>8.0500000000000007</v>
      </c>
      <c r="HE883" s="17">
        <v>8.0500000000000007</v>
      </c>
      <c r="HF883" s="17">
        <v>8.0399999999999991</v>
      </c>
      <c r="HG883" s="17">
        <v>8.0399999999999991</v>
      </c>
      <c r="HH883" s="17">
        <v>8.0399999999999991</v>
      </c>
      <c r="HI883" s="17">
        <v>8.0500000000000007</v>
      </c>
      <c r="HJ883" s="17">
        <v>8.0399999999999991</v>
      </c>
      <c r="HK883" s="17">
        <v>8.0399999999999991</v>
      </c>
      <c r="HL883" s="17">
        <v>8.0399999999999991</v>
      </c>
      <c r="HM883" s="17">
        <v>8.02</v>
      </c>
      <c r="HN883" s="17">
        <v>8.0299999999999994</v>
      </c>
      <c r="HO883" s="17">
        <v>8.02</v>
      </c>
      <c r="HP883" s="17">
        <v>8.0299999999999994</v>
      </c>
      <c r="HQ883" s="17">
        <v>8.02</v>
      </c>
      <c r="HR883" s="17">
        <v>8.02</v>
      </c>
      <c r="HS883" s="17">
        <v>8.02</v>
      </c>
      <c r="HT883" s="17">
        <v>8.02</v>
      </c>
      <c r="HU883" s="17">
        <v>8.02</v>
      </c>
      <c r="HV883" s="17">
        <v>8.02</v>
      </c>
      <c r="HW883" s="17">
        <v>8.02</v>
      </c>
      <c r="HX883" s="17">
        <v>8.0299999999999994</v>
      </c>
      <c r="HY883" s="17">
        <v>8.02</v>
      </c>
      <c r="HZ883" s="17">
        <v>8.02</v>
      </c>
      <c r="IA883" s="17">
        <v>8.01</v>
      </c>
      <c r="IB883" s="17">
        <v>8.01</v>
      </c>
      <c r="IC883" s="17">
        <v>8.01</v>
      </c>
      <c r="ID883" s="17">
        <v>8.01</v>
      </c>
      <c r="IE883" s="17">
        <v>8.01</v>
      </c>
      <c r="IF883" s="17">
        <v>8.01</v>
      </c>
      <c r="IG883" s="17">
        <v>8</v>
      </c>
      <c r="IH883" s="17">
        <v>8</v>
      </c>
      <c r="II883" s="17">
        <v>8.01</v>
      </c>
      <c r="IJ883" s="17">
        <v>8.01</v>
      </c>
      <c r="IK883" s="17">
        <v>8</v>
      </c>
      <c r="IL883" s="17">
        <v>8.01</v>
      </c>
      <c r="IM883" s="17">
        <v>8</v>
      </c>
      <c r="IN883" s="17">
        <v>8</v>
      </c>
      <c r="IO883" s="17">
        <v>8.01</v>
      </c>
      <c r="IP883" s="17">
        <v>8.01</v>
      </c>
      <c r="IQ883" s="17">
        <v>8</v>
      </c>
      <c r="IR883" s="17">
        <v>8</v>
      </c>
      <c r="IS883" s="17">
        <v>8.02</v>
      </c>
      <c r="IT883" s="17">
        <v>8.02</v>
      </c>
      <c r="IU883" s="17">
        <v>8.01</v>
      </c>
      <c r="IV883" s="17">
        <v>8.01</v>
      </c>
      <c r="IW883" s="17">
        <v>8.01</v>
      </c>
      <c r="IX883" s="17">
        <v>8.01</v>
      </c>
      <c r="IY883" s="17">
        <v>8.01</v>
      </c>
    </row>
    <row r="884" spans="1:259" x14ac:dyDescent="0.15">
      <c r="A884" s="17" t="s">
        <v>2814</v>
      </c>
      <c r="B884" s="17" t="s">
        <v>2815</v>
      </c>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c r="AA884" s="26"/>
      <c r="AB884" s="17"/>
      <c r="AC884" s="26"/>
      <c r="AD884" s="26"/>
      <c r="AE884" s="17"/>
      <c r="AF884" s="17"/>
      <c r="AG884" s="17"/>
      <c r="AH884" s="17"/>
      <c r="AI884" s="17"/>
      <c r="AJ884" s="17"/>
      <c r="AK884" s="17"/>
      <c r="AL884" s="17"/>
      <c r="AM884" s="17"/>
      <c r="AN884" s="17"/>
      <c r="AO884" s="17"/>
      <c r="AP884" s="17"/>
      <c r="AQ884" s="17"/>
      <c r="AR884" s="17"/>
      <c r="AS884" s="17"/>
      <c r="AT884" s="17"/>
      <c r="AU884" s="17"/>
      <c r="AV884" s="17"/>
      <c r="AW884" s="17"/>
      <c r="AX884" s="17"/>
      <c r="AY884" s="17"/>
      <c r="AZ884" s="17"/>
      <c r="BA884" s="17"/>
      <c r="BB884" s="17"/>
      <c r="BC884" s="17"/>
      <c r="BD884" s="17"/>
      <c r="BE884" s="17"/>
      <c r="BF884" s="17"/>
      <c r="BG884" s="17"/>
      <c r="BH884" s="17"/>
      <c r="BI884" s="17"/>
      <c r="BJ884" s="26"/>
      <c r="BK884" s="17"/>
      <c r="BL884" s="17"/>
      <c r="BM884" s="17"/>
      <c r="BN884" s="17"/>
      <c r="BO884" s="17"/>
      <c r="BP884" s="17"/>
      <c r="BQ884" s="17"/>
      <c r="BR884" s="17"/>
      <c r="BS884" s="17"/>
      <c r="BT884" s="17"/>
      <c r="BU884" s="17"/>
      <c r="BV884" s="17"/>
      <c r="BW884" s="17"/>
      <c r="BX884" s="26"/>
      <c r="BY884" s="26"/>
      <c r="BZ884" s="26"/>
      <c r="CA884" s="26"/>
      <c r="CB884" s="26"/>
      <c r="CC884" s="17"/>
      <c r="CD884" s="17"/>
      <c r="CE884" s="17"/>
      <c r="CF884" s="17"/>
      <c r="CG884" s="17"/>
      <c r="CH884" s="17"/>
      <c r="CI884" s="17"/>
      <c r="CJ884" s="26"/>
      <c r="CK884" s="17"/>
      <c r="CL884" s="17"/>
      <c r="CM884" s="17"/>
      <c r="CN884" s="17"/>
      <c r="CO884" s="17"/>
      <c r="CP884" s="17"/>
      <c r="CQ884" s="17"/>
      <c r="CR884" s="17"/>
      <c r="CS884" s="17"/>
      <c r="CT884" s="17"/>
      <c r="CU884" s="17"/>
      <c r="CV884" s="17"/>
      <c r="CW884" s="17"/>
      <c r="CX884" s="17"/>
      <c r="CY884" s="26"/>
      <c r="CZ884" s="26"/>
      <c r="DA884" s="26"/>
      <c r="DB884" s="17"/>
      <c r="DC884" s="17"/>
      <c r="DD884" s="17"/>
      <c r="DE884" s="17"/>
      <c r="DF884" s="17"/>
      <c r="DG884" s="17"/>
      <c r="DH884" s="26"/>
      <c r="DI884" s="17"/>
      <c r="DJ884" s="17"/>
      <c r="DK884" s="17"/>
      <c r="DL884" s="17"/>
      <c r="DM884" s="17">
        <v>17.13</v>
      </c>
      <c r="DN884" s="17">
        <v>17.14</v>
      </c>
      <c r="DO884" s="17">
        <v>17.149999999999999</v>
      </c>
      <c r="DP884" s="17">
        <v>17.149999999999999</v>
      </c>
      <c r="DQ884" s="17">
        <v>17.12</v>
      </c>
      <c r="DR884" s="17">
        <v>17.12</v>
      </c>
      <c r="DS884" s="17">
        <v>17.12</v>
      </c>
      <c r="DT884" s="17">
        <v>17.12</v>
      </c>
      <c r="DU884" s="17">
        <v>17.12</v>
      </c>
      <c r="DV884" s="17">
        <v>17.13</v>
      </c>
      <c r="DW884" s="17">
        <v>17.14</v>
      </c>
      <c r="DX884" s="17">
        <v>17.14</v>
      </c>
      <c r="DY884" s="17">
        <v>17.149999999999999</v>
      </c>
      <c r="DZ884" s="17">
        <v>17.12</v>
      </c>
      <c r="EA884" s="17">
        <v>17.12</v>
      </c>
      <c r="EB884" s="17">
        <v>17.09</v>
      </c>
      <c r="EC884" s="17">
        <v>17.07</v>
      </c>
      <c r="ED884" s="17">
        <v>17.079999999999998</v>
      </c>
      <c r="EE884" s="17">
        <v>17.07</v>
      </c>
      <c r="EF884" s="17">
        <v>17.079999999999998</v>
      </c>
      <c r="EG884" s="17">
        <v>17.07</v>
      </c>
      <c r="EH884" s="17">
        <v>17.079999999999998</v>
      </c>
      <c r="EI884" s="17">
        <v>17.07</v>
      </c>
      <c r="EJ884" s="17">
        <v>17.07</v>
      </c>
      <c r="EK884" s="17">
        <v>17.07</v>
      </c>
      <c r="EL884" s="17">
        <v>17.09</v>
      </c>
      <c r="EM884" s="17">
        <v>17.07</v>
      </c>
      <c r="EN884" s="17">
        <v>17.07</v>
      </c>
      <c r="EO884" s="17">
        <v>17.079999999999998</v>
      </c>
      <c r="EP884" s="17">
        <v>17.07</v>
      </c>
      <c r="EQ884" s="17">
        <v>17.07</v>
      </c>
      <c r="ER884" s="17">
        <v>17.059999999999999</v>
      </c>
      <c r="ES884" s="17">
        <v>17.07</v>
      </c>
      <c r="ET884" s="17">
        <v>17.07</v>
      </c>
      <c r="EU884" s="17">
        <v>17.09</v>
      </c>
      <c r="EV884" s="17">
        <v>17.07</v>
      </c>
      <c r="EW884" s="17">
        <v>17.059999999999999</v>
      </c>
      <c r="EX884" s="17">
        <v>17.059999999999999</v>
      </c>
      <c r="EY884" s="17">
        <v>17.07</v>
      </c>
      <c r="EZ884" s="17">
        <v>17.07</v>
      </c>
      <c r="FA884" s="17">
        <v>17.059999999999999</v>
      </c>
      <c r="FB884" s="17">
        <v>17.05</v>
      </c>
      <c r="FC884" s="17">
        <v>17.02</v>
      </c>
      <c r="FD884" s="17">
        <v>17.03</v>
      </c>
      <c r="FE884" s="17">
        <v>17.04</v>
      </c>
      <c r="FF884" s="17">
        <v>17.03</v>
      </c>
      <c r="FG884" s="17">
        <v>17.03</v>
      </c>
      <c r="FH884" s="17">
        <v>17.03</v>
      </c>
      <c r="FI884" s="17">
        <v>17.04</v>
      </c>
      <c r="FJ884" s="17">
        <v>17.04</v>
      </c>
      <c r="FK884" s="17">
        <v>17.03</v>
      </c>
      <c r="FL884" s="17">
        <v>17.04</v>
      </c>
      <c r="FM884" s="17">
        <v>17.03</v>
      </c>
      <c r="FN884" s="17">
        <v>17.04</v>
      </c>
      <c r="FO884" s="17">
        <v>17.04</v>
      </c>
      <c r="FP884" s="17">
        <v>17.03</v>
      </c>
      <c r="FQ884" s="17">
        <v>17.03</v>
      </c>
      <c r="FR884" s="17">
        <v>17.02</v>
      </c>
      <c r="FS884" s="17">
        <v>17.02</v>
      </c>
      <c r="FT884" s="17">
        <v>17.03</v>
      </c>
      <c r="FU884" s="17">
        <v>17.03</v>
      </c>
      <c r="FV884" s="17">
        <v>17.03</v>
      </c>
      <c r="FW884" s="17">
        <v>17.04</v>
      </c>
      <c r="FX884" s="17">
        <v>17.03</v>
      </c>
      <c r="FY884" s="17">
        <v>17.03</v>
      </c>
      <c r="FZ884" s="17">
        <v>17.03</v>
      </c>
      <c r="GA884" s="17">
        <v>17.05</v>
      </c>
      <c r="GB884" s="17">
        <v>17.07</v>
      </c>
      <c r="GC884" s="17">
        <v>17.059999999999999</v>
      </c>
      <c r="GD884" s="17">
        <v>17.07</v>
      </c>
      <c r="GE884" s="17">
        <v>17.07</v>
      </c>
      <c r="GF884" s="17">
        <v>17.03</v>
      </c>
      <c r="GG884" s="17">
        <v>17.03</v>
      </c>
      <c r="GH884" s="17">
        <v>17.02</v>
      </c>
      <c r="GI884" s="17">
        <v>17.03</v>
      </c>
      <c r="GJ884" s="17">
        <v>17.02</v>
      </c>
      <c r="GK884" s="17">
        <v>16.989999999999998</v>
      </c>
      <c r="GL884" s="17">
        <v>16.98</v>
      </c>
      <c r="GM884" s="17">
        <v>16.97</v>
      </c>
      <c r="GN884" s="17">
        <v>16.98</v>
      </c>
      <c r="GO884" s="17">
        <v>16.97</v>
      </c>
      <c r="GP884" s="17">
        <v>16.989999999999998</v>
      </c>
      <c r="GQ884" s="17">
        <v>16.989999999999998</v>
      </c>
      <c r="GR884" s="17">
        <v>16.98</v>
      </c>
      <c r="GS884" s="17">
        <v>16.989999999999998</v>
      </c>
      <c r="GT884" s="17">
        <v>17</v>
      </c>
      <c r="GU884" s="17">
        <v>17.02</v>
      </c>
      <c r="GV884" s="17">
        <v>17.02</v>
      </c>
      <c r="GW884" s="17">
        <v>17</v>
      </c>
      <c r="GX884" s="17">
        <v>17.02</v>
      </c>
      <c r="GY884" s="17">
        <v>17.03</v>
      </c>
      <c r="GZ884" s="17">
        <v>17.03</v>
      </c>
      <c r="HA884" s="17">
        <v>17.04</v>
      </c>
      <c r="HB884" s="17">
        <v>17.05</v>
      </c>
      <c r="HC884" s="17">
        <v>17.05</v>
      </c>
      <c r="HD884" s="17">
        <v>17.03</v>
      </c>
      <c r="HE884" s="17">
        <v>17.04</v>
      </c>
      <c r="HF884" s="17">
        <v>17.04</v>
      </c>
      <c r="HG884" s="17">
        <v>17.03</v>
      </c>
      <c r="HH884" s="17">
        <v>17.04</v>
      </c>
      <c r="HI884" s="17">
        <v>17.05</v>
      </c>
      <c r="HJ884" s="17">
        <v>17.02</v>
      </c>
      <c r="HK884" s="17">
        <v>17.02</v>
      </c>
      <c r="HL884" s="17">
        <v>17.02</v>
      </c>
      <c r="HM884" s="17">
        <v>17.010000000000002</v>
      </c>
      <c r="HN884" s="17">
        <v>17.03</v>
      </c>
      <c r="HO884" s="17">
        <v>17.02</v>
      </c>
      <c r="HP884" s="17">
        <v>17</v>
      </c>
      <c r="HQ884" s="17">
        <v>17</v>
      </c>
      <c r="HR884" s="17">
        <v>17</v>
      </c>
      <c r="HS884" s="17">
        <v>17.010000000000002</v>
      </c>
      <c r="HT884" s="17">
        <v>17.010000000000002</v>
      </c>
      <c r="HU884" s="17">
        <v>17.03</v>
      </c>
      <c r="HV884" s="17">
        <v>17.02</v>
      </c>
      <c r="HW884" s="17">
        <v>17.03</v>
      </c>
      <c r="HX884" s="17">
        <v>17.010000000000002</v>
      </c>
      <c r="HY884" s="17">
        <v>17.02</v>
      </c>
      <c r="HZ884" s="17">
        <v>17.03</v>
      </c>
      <c r="IA884" s="17">
        <v>17.03</v>
      </c>
      <c r="IB884" s="17">
        <v>17.02</v>
      </c>
      <c r="IC884" s="17">
        <v>17.02</v>
      </c>
      <c r="ID884" s="17">
        <v>17.03</v>
      </c>
      <c r="IE884" s="17">
        <v>17.02</v>
      </c>
      <c r="IF884" s="17">
        <v>17.02</v>
      </c>
      <c r="IG884" s="17">
        <v>17</v>
      </c>
      <c r="IH884" s="17">
        <v>17</v>
      </c>
      <c r="II884" s="17">
        <v>17</v>
      </c>
      <c r="IJ884" s="17">
        <v>17</v>
      </c>
      <c r="IK884" s="17">
        <v>17.02</v>
      </c>
      <c r="IL884" s="17">
        <v>17.02</v>
      </c>
      <c r="IM884" s="17">
        <v>17.010000000000002</v>
      </c>
      <c r="IN884" s="17">
        <v>17.02</v>
      </c>
      <c r="IO884" s="17">
        <v>16.989999999999998</v>
      </c>
      <c r="IP884" s="17">
        <v>17</v>
      </c>
      <c r="IQ884" s="17">
        <v>16.989999999999998</v>
      </c>
      <c r="IR884" s="17">
        <v>17</v>
      </c>
      <c r="IS884" s="17">
        <v>17</v>
      </c>
      <c r="IT884" s="17">
        <v>17.010000000000002</v>
      </c>
      <c r="IU884" s="17">
        <v>17</v>
      </c>
      <c r="IV884" s="17">
        <v>17</v>
      </c>
      <c r="IW884" s="17">
        <v>17</v>
      </c>
      <c r="IX884" s="17">
        <v>17</v>
      </c>
      <c r="IY884" s="17">
        <v>17</v>
      </c>
    </row>
    <row r="885" spans="1:259" x14ac:dyDescent="0.15">
      <c r="A885" s="17" t="s">
        <v>4687</v>
      </c>
      <c r="B885" s="17" t="s">
        <v>4944</v>
      </c>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c r="AA885" s="26"/>
      <c r="AB885" s="17"/>
      <c r="AC885" s="26"/>
      <c r="AD885" s="26"/>
      <c r="AE885" s="17"/>
      <c r="AF885" s="17"/>
      <c r="AG885" s="17"/>
      <c r="AH885" s="17"/>
      <c r="AI885" s="17"/>
      <c r="AJ885" s="17"/>
      <c r="AK885" s="17"/>
      <c r="AL885" s="17"/>
      <c r="AM885" s="17"/>
      <c r="AN885" s="17"/>
      <c r="AO885" s="17"/>
      <c r="AP885" s="17"/>
      <c r="AQ885" s="17"/>
      <c r="AR885" s="17"/>
      <c r="AS885" s="17"/>
      <c r="AT885" s="17"/>
      <c r="AU885" s="17"/>
      <c r="AV885" s="17"/>
      <c r="AW885" s="17"/>
      <c r="AX885" s="17"/>
      <c r="AY885" s="17"/>
      <c r="AZ885" s="17"/>
      <c r="BA885" s="17"/>
      <c r="BB885" s="17"/>
      <c r="BC885" s="17"/>
      <c r="BD885" s="17"/>
      <c r="BE885" s="17"/>
      <c r="BF885" s="17"/>
      <c r="BG885" s="17"/>
      <c r="BH885" s="17"/>
      <c r="BI885" s="17"/>
      <c r="BJ885" s="26"/>
      <c r="BK885" s="17"/>
      <c r="BL885" s="17"/>
      <c r="BM885" s="17"/>
      <c r="BN885" s="17"/>
      <c r="BO885" s="17"/>
      <c r="BP885" s="17"/>
      <c r="BQ885" s="17"/>
      <c r="BR885" s="17"/>
      <c r="BS885" s="17"/>
      <c r="BT885" s="17"/>
      <c r="BU885" s="17"/>
      <c r="BV885" s="17"/>
      <c r="BW885" s="17"/>
      <c r="BX885" s="26"/>
      <c r="BY885" s="26"/>
      <c r="BZ885" s="26"/>
      <c r="CA885" s="26"/>
      <c r="CB885" s="26"/>
      <c r="CC885" s="17"/>
      <c r="CD885" s="17"/>
      <c r="CE885" s="17"/>
      <c r="CF885" s="17"/>
      <c r="CG885" s="17"/>
      <c r="CH885" s="17"/>
      <c r="CI885" s="17"/>
      <c r="CJ885" s="26"/>
      <c r="CK885" s="17"/>
      <c r="CL885" s="17"/>
      <c r="CM885" s="17"/>
      <c r="CN885" s="17"/>
      <c r="CO885" s="17"/>
      <c r="CP885" s="17"/>
      <c r="CQ885" s="17"/>
      <c r="CR885" s="17"/>
      <c r="CS885" s="17"/>
      <c r="CT885" s="17"/>
      <c r="CU885" s="17"/>
      <c r="CV885" s="17"/>
      <c r="CW885" s="17"/>
      <c r="CX885" s="17"/>
      <c r="CY885" s="26"/>
      <c r="CZ885" s="26"/>
      <c r="DA885" s="26"/>
      <c r="DB885" s="17"/>
      <c r="DC885" s="17"/>
      <c r="DD885" s="17"/>
      <c r="DE885" s="17"/>
      <c r="DF885" s="17"/>
      <c r="DG885" s="17"/>
      <c r="DH885" s="26"/>
      <c r="DI885" s="17"/>
      <c r="DJ885" s="17"/>
      <c r="DK885" s="17"/>
      <c r="DL885" s="17"/>
      <c r="DM885" s="17">
        <v>39.840000000000003</v>
      </c>
      <c r="DN885" s="17">
        <v>39.71</v>
      </c>
      <c r="DO885" s="17">
        <v>39.83</v>
      </c>
      <c r="DP885" s="17">
        <v>39.840000000000003</v>
      </c>
      <c r="DQ885" s="17">
        <v>39.840000000000003</v>
      </c>
      <c r="DR885" s="17">
        <v>39.82</v>
      </c>
      <c r="DS885" s="17">
        <v>39.78</v>
      </c>
      <c r="DT885" s="17">
        <v>39.82</v>
      </c>
      <c r="DU885" s="17">
        <v>39.82</v>
      </c>
      <c r="DV885" s="17">
        <v>39.78</v>
      </c>
      <c r="DW885" s="17">
        <v>39.78</v>
      </c>
      <c r="DX885" s="17">
        <v>39.78</v>
      </c>
      <c r="DY885" s="17">
        <v>39.82</v>
      </c>
      <c r="DZ885" s="17">
        <v>39.78</v>
      </c>
      <c r="EA885" s="17">
        <v>39.81</v>
      </c>
      <c r="EB885" s="17">
        <v>39.61</v>
      </c>
      <c r="EC885" s="17">
        <v>39.69</v>
      </c>
      <c r="ED885" s="17">
        <v>39.6</v>
      </c>
      <c r="EE885" s="17">
        <v>39.6</v>
      </c>
      <c r="EF885" s="17">
        <v>39.49</v>
      </c>
      <c r="EG885" s="17">
        <v>39.49</v>
      </c>
      <c r="EH885" s="17">
        <v>39.49</v>
      </c>
      <c r="EI885" s="17">
        <v>39.72</v>
      </c>
      <c r="EJ885" s="17">
        <v>39.79</v>
      </c>
      <c r="EK885" s="17">
        <v>39.69</v>
      </c>
      <c r="EL885" s="17">
        <v>39.78</v>
      </c>
      <c r="EM885" s="17">
        <v>39.71</v>
      </c>
      <c r="EN885" s="17">
        <v>39.78</v>
      </c>
      <c r="EO885" s="17">
        <v>39.76</v>
      </c>
      <c r="EP885" s="17">
        <v>39.79</v>
      </c>
      <c r="EQ885" s="17">
        <v>39.78</v>
      </c>
      <c r="ER885" s="17">
        <v>39.770000000000003</v>
      </c>
      <c r="ES885" s="17">
        <v>39.75</v>
      </c>
      <c r="ET885" s="17">
        <v>39.729999999999997</v>
      </c>
      <c r="EU885" s="17">
        <v>39.729999999999997</v>
      </c>
      <c r="EV885" s="17">
        <v>39.729999999999997</v>
      </c>
      <c r="EW885" s="17">
        <v>39.729999999999997</v>
      </c>
      <c r="EX885" s="17">
        <v>39.68</v>
      </c>
      <c r="EY885" s="17">
        <v>39.67</v>
      </c>
      <c r="EZ885" s="17">
        <v>39.67</v>
      </c>
      <c r="FA885" s="17">
        <v>39.67</v>
      </c>
      <c r="FB885" s="17">
        <v>39.67</v>
      </c>
      <c r="FC885" s="17">
        <v>39.68</v>
      </c>
      <c r="FD885" s="17">
        <v>39.68</v>
      </c>
      <c r="FE885" s="17">
        <v>39.67</v>
      </c>
      <c r="FF885" s="17">
        <v>39.79</v>
      </c>
      <c r="FG885" s="17">
        <v>39.770000000000003</v>
      </c>
      <c r="FH885" s="17">
        <v>39.75</v>
      </c>
      <c r="FI885" s="17">
        <v>39.79</v>
      </c>
      <c r="FJ885" s="17">
        <v>39.799999999999997</v>
      </c>
      <c r="FK885" s="17">
        <v>39.770000000000003</v>
      </c>
      <c r="FL885" s="17">
        <v>39.78</v>
      </c>
      <c r="FM885" s="17">
        <v>39.76</v>
      </c>
      <c r="FN885" s="17">
        <v>39.82</v>
      </c>
      <c r="FO885" s="17">
        <v>39.85</v>
      </c>
      <c r="FP885" s="17">
        <v>39.83</v>
      </c>
      <c r="FQ885" s="17">
        <v>39.82</v>
      </c>
      <c r="FR885" s="17">
        <v>39.83</v>
      </c>
      <c r="FS885" s="17">
        <v>39.83</v>
      </c>
      <c r="FT885" s="17">
        <v>39.81</v>
      </c>
      <c r="FU885" s="17">
        <v>39.770000000000003</v>
      </c>
      <c r="FV885" s="17">
        <v>39.770000000000003</v>
      </c>
      <c r="FW885" s="17">
        <v>39.76</v>
      </c>
      <c r="FX885" s="17">
        <v>39.799999999999997</v>
      </c>
      <c r="FY885" s="17">
        <v>39.78</v>
      </c>
      <c r="FZ885" s="17">
        <v>39.799999999999997</v>
      </c>
      <c r="GA885" s="17">
        <v>39.81</v>
      </c>
      <c r="GB885" s="17">
        <v>39.840000000000003</v>
      </c>
      <c r="GC885" s="17">
        <v>39.71</v>
      </c>
      <c r="GD885" s="17">
        <v>39.880000000000003</v>
      </c>
      <c r="GE885" s="17">
        <v>39.880000000000003</v>
      </c>
      <c r="GF885" s="17">
        <v>39.880000000000003</v>
      </c>
      <c r="GG885" s="17">
        <v>39.880000000000003</v>
      </c>
      <c r="GH885" s="17">
        <v>39.869999999999997</v>
      </c>
      <c r="GI885" s="17">
        <v>39.869999999999997</v>
      </c>
      <c r="GJ885" s="17">
        <v>39.869999999999997</v>
      </c>
      <c r="GK885" s="17">
        <v>39.85</v>
      </c>
      <c r="GL885" s="17">
        <v>39.840000000000003</v>
      </c>
      <c r="GM885" s="17">
        <v>39.840000000000003</v>
      </c>
      <c r="GN885" s="17">
        <v>39.86</v>
      </c>
      <c r="GO885" s="17">
        <v>39.85</v>
      </c>
      <c r="GP885" s="17">
        <v>39.86</v>
      </c>
      <c r="GQ885" s="17">
        <v>39.85</v>
      </c>
      <c r="GR885" s="17">
        <v>39.86</v>
      </c>
      <c r="GS885" s="17">
        <v>39.869999999999997</v>
      </c>
      <c r="GT885" s="17">
        <v>39.86</v>
      </c>
      <c r="GU885" s="17">
        <v>39.86</v>
      </c>
      <c r="GV885" s="17">
        <v>39.840000000000003</v>
      </c>
      <c r="GW885" s="17">
        <v>39.85</v>
      </c>
      <c r="GX885" s="17">
        <v>39.840000000000003</v>
      </c>
      <c r="GY885" s="17">
        <v>39.799999999999997</v>
      </c>
      <c r="GZ885" s="17">
        <v>39.799999999999997</v>
      </c>
      <c r="HA885" s="17">
        <v>39.840000000000003</v>
      </c>
      <c r="HB885" s="17">
        <v>39.840000000000003</v>
      </c>
      <c r="HC885" s="17">
        <v>39.81</v>
      </c>
      <c r="HD885" s="17">
        <v>39.81</v>
      </c>
      <c r="HE885" s="17">
        <v>39.81</v>
      </c>
      <c r="HF885" s="17">
        <v>39.79</v>
      </c>
      <c r="HG885" s="17">
        <v>39.799999999999997</v>
      </c>
      <c r="HH885" s="17">
        <v>39.79</v>
      </c>
      <c r="HI885" s="17">
        <v>39.78</v>
      </c>
      <c r="HJ885" s="17">
        <v>39.79</v>
      </c>
      <c r="HK885" s="17">
        <v>39.770000000000003</v>
      </c>
      <c r="HL885" s="17">
        <v>39.770000000000003</v>
      </c>
      <c r="HM885" s="17">
        <v>39.770000000000003</v>
      </c>
      <c r="HN885" s="17">
        <v>39.770000000000003</v>
      </c>
      <c r="HO885" s="17">
        <v>39.78</v>
      </c>
      <c r="HP885" s="17">
        <v>39.799999999999997</v>
      </c>
      <c r="HQ885" s="17">
        <v>39.799999999999997</v>
      </c>
      <c r="HR885" s="17">
        <v>39.83</v>
      </c>
      <c r="HS885" s="17">
        <v>39.840000000000003</v>
      </c>
      <c r="HT885" s="17">
        <v>39.840000000000003</v>
      </c>
      <c r="HU885" s="17">
        <v>39.840000000000003</v>
      </c>
      <c r="HV885" s="17">
        <v>39.85</v>
      </c>
      <c r="HW885" s="17">
        <v>39.869999999999997</v>
      </c>
      <c r="HX885" s="17">
        <v>39.86</v>
      </c>
      <c r="HY885" s="17">
        <v>39.880000000000003</v>
      </c>
      <c r="HZ885" s="17">
        <v>39.89</v>
      </c>
      <c r="IA885" s="17">
        <v>39.9</v>
      </c>
      <c r="IB885" s="17">
        <v>39.9</v>
      </c>
      <c r="IC885" s="17">
        <v>39.86</v>
      </c>
      <c r="ID885" s="17">
        <v>39.86</v>
      </c>
      <c r="IE885" s="17">
        <v>39.9</v>
      </c>
      <c r="IF885" s="17">
        <v>39.89</v>
      </c>
      <c r="IG885" s="17">
        <v>39.909999999999997</v>
      </c>
      <c r="IH885" s="17">
        <v>39.94</v>
      </c>
      <c r="II885" s="17">
        <v>39.979999999999997</v>
      </c>
      <c r="IJ885" s="17">
        <v>39.979999999999997</v>
      </c>
      <c r="IK885" s="17">
        <v>39.979999999999997</v>
      </c>
      <c r="IL885" s="17">
        <v>39.950000000000003</v>
      </c>
      <c r="IM885" s="17">
        <v>39.97</v>
      </c>
      <c r="IN885" s="17">
        <v>39.950000000000003</v>
      </c>
      <c r="IO885" s="17">
        <v>39.94</v>
      </c>
      <c r="IP885" s="17">
        <v>39.950000000000003</v>
      </c>
      <c r="IQ885" s="17">
        <v>39.950000000000003</v>
      </c>
      <c r="IR885" s="17">
        <v>39.96</v>
      </c>
      <c r="IS885" s="17">
        <v>39.96</v>
      </c>
      <c r="IT885" s="17">
        <v>39.97</v>
      </c>
      <c r="IU885" s="17">
        <v>39.97</v>
      </c>
      <c r="IV885" s="17">
        <v>39.97</v>
      </c>
      <c r="IW885" s="17">
        <v>39.97</v>
      </c>
      <c r="IX885" s="17">
        <v>39.97</v>
      </c>
      <c r="IY885" s="17">
        <v>39.97</v>
      </c>
    </row>
    <row r="886" spans="1:259" x14ac:dyDescent="0.15">
      <c r="A886" s="17" t="s">
        <v>4575</v>
      </c>
      <c r="B886" s="17" t="s">
        <v>4945</v>
      </c>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c r="AA886" s="26"/>
      <c r="AB886" s="17"/>
      <c r="AC886" s="26"/>
      <c r="AD886" s="26"/>
      <c r="AE886" s="17"/>
      <c r="AF886" s="17"/>
      <c r="AG886" s="17"/>
      <c r="AH886" s="17"/>
      <c r="AI886" s="17"/>
      <c r="AJ886" s="17"/>
      <c r="AK886" s="17"/>
      <c r="AL886" s="17"/>
      <c r="AM886" s="17"/>
      <c r="AN886" s="17"/>
      <c r="AO886" s="17"/>
      <c r="AP886" s="17"/>
      <c r="AQ886" s="17"/>
      <c r="AR886" s="17"/>
      <c r="AS886" s="17"/>
      <c r="AT886" s="17"/>
      <c r="AU886" s="17"/>
      <c r="AV886" s="17"/>
      <c r="AW886" s="17"/>
      <c r="AX886" s="17"/>
      <c r="AY886" s="17"/>
      <c r="AZ886" s="17"/>
      <c r="BA886" s="17"/>
      <c r="BB886" s="17"/>
      <c r="BC886" s="17"/>
      <c r="BD886" s="17"/>
      <c r="BE886" s="17"/>
      <c r="BF886" s="17"/>
      <c r="BG886" s="17"/>
      <c r="BH886" s="17"/>
      <c r="BI886" s="17"/>
      <c r="BJ886" s="26"/>
      <c r="BK886" s="17"/>
      <c r="BL886" s="17"/>
      <c r="BM886" s="17"/>
      <c r="BN886" s="17"/>
      <c r="BO886" s="17"/>
      <c r="BP886" s="17"/>
      <c r="BQ886" s="17"/>
      <c r="BR886" s="17"/>
      <c r="BS886" s="17"/>
      <c r="BT886" s="17"/>
      <c r="BU886" s="17"/>
      <c r="BV886" s="17"/>
      <c r="BW886" s="17"/>
      <c r="BX886" s="26"/>
      <c r="BY886" s="26"/>
      <c r="BZ886" s="26"/>
      <c r="CA886" s="26"/>
      <c r="CB886" s="26"/>
      <c r="CC886" s="17"/>
      <c r="CD886" s="17"/>
      <c r="CE886" s="17"/>
      <c r="CF886" s="17"/>
      <c r="CG886" s="17"/>
      <c r="CH886" s="17"/>
      <c r="CI886" s="17"/>
      <c r="CJ886" s="26"/>
      <c r="CK886" s="17"/>
      <c r="CL886" s="17"/>
      <c r="CM886" s="17"/>
      <c r="CN886" s="17"/>
      <c r="CO886" s="17"/>
      <c r="CP886" s="17"/>
      <c r="CQ886" s="17"/>
      <c r="CR886" s="17"/>
      <c r="CS886" s="17"/>
      <c r="CT886" s="17"/>
      <c r="CU886" s="17"/>
      <c r="CV886" s="17"/>
      <c r="CW886" s="17"/>
      <c r="CX886" s="17"/>
      <c r="CY886" s="26"/>
      <c r="CZ886" s="26"/>
      <c r="DA886" s="26"/>
      <c r="DB886" s="17"/>
      <c r="DC886" s="17"/>
      <c r="DD886" s="17"/>
      <c r="DE886" s="17"/>
      <c r="DF886" s="17"/>
      <c r="DG886" s="17"/>
      <c r="DH886" s="26"/>
      <c r="DI886" s="17"/>
      <c r="DJ886" s="17"/>
      <c r="DK886" s="17"/>
      <c r="DL886" s="17"/>
      <c r="DM886" s="17">
        <v>4.75</v>
      </c>
      <c r="DN886" s="17">
        <v>4.74</v>
      </c>
      <c r="DO886" s="17">
        <v>4.74</v>
      </c>
      <c r="DP886" s="17">
        <v>4.75</v>
      </c>
      <c r="DQ886" s="17">
        <v>4.74</v>
      </c>
      <c r="DR886" s="17">
        <v>4.75</v>
      </c>
      <c r="DS886" s="17">
        <v>4.74</v>
      </c>
      <c r="DT886" s="17">
        <v>4.74</v>
      </c>
      <c r="DU886" s="17">
        <v>4.74</v>
      </c>
      <c r="DV886" s="17">
        <v>4.75</v>
      </c>
      <c r="DW886" s="17">
        <v>4.75</v>
      </c>
      <c r="DX886" s="17">
        <v>4.74</v>
      </c>
      <c r="DY886" s="17">
        <v>4.75</v>
      </c>
      <c r="DZ886" s="17">
        <v>4.74</v>
      </c>
      <c r="EA886" s="17">
        <v>4.74</v>
      </c>
      <c r="EB886" s="17">
        <v>4.74</v>
      </c>
      <c r="EC886" s="17">
        <v>4.74</v>
      </c>
      <c r="ED886" s="17">
        <v>4.75</v>
      </c>
      <c r="EE886" s="17">
        <v>4.74</v>
      </c>
      <c r="EF886" s="17">
        <v>4.74</v>
      </c>
      <c r="EG886" s="17">
        <v>4.74</v>
      </c>
      <c r="EH886" s="17">
        <v>4.74</v>
      </c>
      <c r="EI886" s="17">
        <v>4.75</v>
      </c>
      <c r="EJ886" s="17">
        <v>4.75</v>
      </c>
      <c r="EK886" s="17">
        <v>4.74</v>
      </c>
      <c r="EL886" s="17">
        <v>4.74</v>
      </c>
      <c r="EM886" s="17">
        <v>4.74</v>
      </c>
      <c r="EN886" s="17">
        <v>4.74</v>
      </c>
      <c r="EO886" s="17">
        <v>4.74</v>
      </c>
      <c r="EP886" s="17">
        <v>4.7300000000000004</v>
      </c>
      <c r="EQ886" s="17">
        <v>4.75</v>
      </c>
      <c r="ER886" s="17">
        <v>4.7300000000000004</v>
      </c>
      <c r="ES886" s="17">
        <v>4.7300000000000004</v>
      </c>
      <c r="ET886" s="17">
        <v>4.7300000000000004</v>
      </c>
      <c r="EU886" s="17">
        <v>4.74</v>
      </c>
      <c r="EV886" s="17">
        <v>4.74</v>
      </c>
      <c r="EW886" s="17">
        <v>4.74</v>
      </c>
      <c r="EX886" s="17">
        <v>4.74</v>
      </c>
      <c r="EY886" s="17">
        <v>4.74</v>
      </c>
      <c r="EZ886" s="17">
        <v>4.74</v>
      </c>
      <c r="FA886" s="17">
        <v>4.75</v>
      </c>
      <c r="FB886" s="17">
        <v>4.74</v>
      </c>
      <c r="FC886" s="17">
        <v>4.74</v>
      </c>
      <c r="FD886" s="17">
        <v>4.74</v>
      </c>
      <c r="FE886" s="17">
        <v>4.74</v>
      </c>
      <c r="FF886" s="17">
        <v>4.74</v>
      </c>
      <c r="FG886" s="17">
        <v>4.74</v>
      </c>
      <c r="FH886" s="17">
        <v>4.74</v>
      </c>
      <c r="FI886" s="17">
        <v>4.74</v>
      </c>
      <c r="FJ886" s="17">
        <v>4.74</v>
      </c>
      <c r="FK886" s="17">
        <v>4.74</v>
      </c>
      <c r="FL886" s="17">
        <v>4.74</v>
      </c>
      <c r="FM886" s="17">
        <v>4.74</v>
      </c>
      <c r="FN886" s="17">
        <v>4.74</v>
      </c>
      <c r="FO886" s="17">
        <v>4.74</v>
      </c>
      <c r="FP886" s="17">
        <v>4.7300000000000004</v>
      </c>
      <c r="FQ886" s="17">
        <v>4.74</v>
      </c>
      <c r="FR886" s="17">
        <v>4.7300000000000004</v>
      </c>
      <c r="FS886" s="17">
        <v>4.7300000000000004</v>
      </c>
      <c r="FT886" s="17">
        <v>4.74</v>
      </c>
      <c r="FU886" s="17">
        <v>4.7300000000000004</v>
      </c>
      <c r="FV886" s="17">
        <v>4.74</v>
      </c>
      <c r="FW886" s="17">
        <v>4.74</v>
      </c>
      <c r="FX886" s="17">
        <v>4.74</v>
      </c>
      <c r="FY886" s="17">
        <v>4.75</v>
      </c>
      <c r="FZ886" s="17">
        <v>4.74</v>
      </c>
      <c r="GA886" s="17">
        <v>4.75</v>
      </c>
      <c r="GB886" s="17">
        <v>4.74</v>
      </c>
      <c r="GC886" s="17">
        <v>4.74</v>
      </c>
      <c r="GD886" s="17">
        <v>4.74</v>
      </c>
      <c r="GE886" s="17">
        <v>4.75</v>
      </c>
      <c r="GF886" s="17">
        <v>4.74</v>
      </c>
      <c r="GG886" s="17">
        <v>4.74</v>
      </c>
      <c r="GH886" s="17">
        <v>4.74</v>
      </c>
      <c r="GI886" s="17">
        <v>4.75</v>
      </c>
      <c r="GJ886" s="17">
        <v>4.75</v>
      </c>
      <c r="GK886" s="17">
        <v>4.75</v>
      </c>
      <c r="GL886" s="17">
        <v>4.74</v>
      </c>
      <c r="GM886" s="17">
        <v>4.74</v>
      </c>
      <c r="GN886" s="17">
        <v>4.75</v>
      </c>
      <c r="GO886" s="17">
        <v>4.74</v>
      </c>
      <c r="GP886" s="17">
        <v>4.75</v>
      </c>
      <c r="GQ886" s="17">
        <v>4.75</v>
      </c>
      <c r="GR886" s="17">
        <v>4.74</v>
      </c>
      <c r="GS886" s="17">
        <v>4.75</v>
      </c>
      <c r="GT886" s="17">
        <v>4.74</v>
      </c>
      <c r="GU886" s="17">
        <v>4.74</v>
      </c>
      <c r="GV886" s="17">
        <v>4.74</v>
      </c>
      <c r="GW886" s="17">
        <v>4.74</v>
      </c>
      <c r="GX886" s="17">
        <v>4.74</v>
      </c>
      <c r="GY886" s="17">
        <v>4.74</v>
      </c>
      <c r="GZ886" s="17">
        <v>4.7300000000000004</v>
      </c>
      <c r="HA886" s="17">
        <v>4.74</v>
      </c>
      <c r="HB886" s="17">
        <v>4.74</v>
      </c>
      <c r="HC886" s="17">
        <v>4.74</v>
      </c>
      <c r="HD886" s="17">
        <v>4.7300000000000004</v>
      </c>
      <c r="HE886" s="17">
        <v>4.74</v>
      </c>
      <c r="HF886" s="17">
        <v>4.74</v>
      </c>
      <c r="HG886" s="17">
        <v>4.7300000000000004</v>
      </c>
      <c r="HH886" s="17">
        <v>4.7300000000000004</v>
      </c>
      <c r="HI886" s="17">
        <v>4.7300000000000004</v>
      </c>
      <c r="HJ886" s="17">
        <v>4.7300000000000004</v>
      </c>
      <c r="HK886" s="17">
        <v>4.74</v>
      </c>
      <c r="HL886" s="17">
        <v>4.74</v>
      </c>
      <c r="HM886" s="17">
        <v>4.74</v>
      </c>
      <c r="HN886" s="17">
        <v>4.74</v>
      </c>
      <c r="HO886" s="17">
        <v>4.74</v>
      </c>
      <c r="HP886" s="17">
        <v>4.74</v>
      </c>
      <c r="HQ886" s="17">
        <v>4.74</v>
      </c>
      <c r="HR886" s="17">
        <v>4.7300000000000004</v>
      </c>
      <c r="HS886" s="17">
        <v>4.7300000000000004</v>
      </c>
      <c r="HT886" s="17">
        <v>4.74</v>
      </c>
      <c r="HU886" s="17">
        <v>4.7300000000000004</v>
      </c>
      <c r="HV886" s="17">
        <v>4.74</v>
      </c>
      <c r="HW886" s="17">
        <v>4.74</v>
      </c>
      <c r="HX886" s="17">
        <v>4.74</v>
      </c>
      <c r="HY886" s="17">
        <v>4.74</v>
      </c>
      <c r="HZ886" s="17">
        <v>4.75</v>
      </c>
      <c r="IA886" s="17">
        <v>4.75</v>
      </c>
      <c r="IB886" s="17">
        <v>4.74</v>
      </c>
      <c r="IC886" s="17">
        <v>4.74</v>
      </c>
      <c r="ID886" s="17">
        <v>4.75</v>
      </c>
      <c r="IE886" s="17">
        <v>4.75</v>
      </c>
      <c r="IF886" s="17">
        <v>4.74</v>
      </c>
      <c r="IG886" s="17">
        <v>4.75</v>
      </c>
      <c r="IH886" s="17">
        <v>4.74</v>
      </c>
      <c r="II886" s="17">
        <v>4.74</v>
      </c>
      <c r="IJ886" s="17">
        <v>4.74</v>
      </c>
      <c r="IK886" s="17">
        <v>4.75</v>
      </c>
      <c r="IL886" s="17">
        <v>4.75</v>
      </c>
      <c r="IM886" s="17">
        <v>4.74</v>
      </c>
      <c r="IN886" s="17">
        <v>4.74</v>
      </c>
      <c r="IO886" s="17">
        <v>4.74</v>
      </c>
      <c r="IP886" s="17">
        <v>4.74</v>
      </c>
      <c r="IQ886" s="17">
        <v>4.74</v>
      </c>
      <c r="IR886" s="17">
        <v>4.74</v>
      </c>
      <c r="IS886" s="17">
        <v>4.74</v>
      </c>
      <c r="IT886" s="17">
        <v>4.74</v>
      </c>
      <c r="IU886" s="17">
        <v>4.75</v>
      </c>
      <c r="IV886" s="17">
        <v>4.75</v>
      </c>
      <c r="IW886" s="17">
        <v>4.75</v>
      </c>
      <c r="IX886" s="17">
        <v>4.75</v>
      </c>
      <c r="IY886" s="17">
        <v>4.74</v>
      </c>
    </row>
    <row r="887" spans="1:259" x14ac:dyDescent="0.15">
      <c r="A887" s="17" t="s">
        <v>2750</v>
      </c>
      <c r="B887" s="17" t="s">
        <v>2751</v>
      </c>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c r="AA887" s="26"/>
      <c r="AB887" s="17"/>
      <c r="AC887" s="26"/>
      <c r="AD887" s="26"/>
      <c r="AE887" s="17"/>
      <c r="AF887" s="17"/>
      <c r="AG887" s="17"/>
      <c r="AH887" s="17"/>
      <c r="AI887" s="17"/>
      <c r="AJ887" s="17"/>
      <c r="AK887" s="17"/>
      <c r="AL887" s="17"/>
      <c r="AM887" s="17"/>
      <c r="AN887" s="17"/>
      <c r="AO887" s="17"/>
      <c r="AP887" s="17"/>
      <c r="AQ887" s="17"/>
      <c r="AR887" s="17"/>
      <c r="AS887" s="17"/>
      <c r="AT887" s="17"/>
      <c r="AU887" s="17"/>
      <c r="AV887" s="17"/>
      <c r="AW887" s="17"/>
      <c r="AX887" s="17"/>
      <c r="AY887" s="17"/>
      <c r="AZ887" s="17"/>
      <c r="BA887" s="17"/>
      <c r="BB887" s="17"/>
      <c r="BC887" s="17"/>
      <c r="BD887" s="17"/>
      <c r="BE887" s="17"/>
      <c r="BF887" s="17"/>
      <c r="BG887" s="17"/>
      <c r="BH887" s="17"/>
      <c r="BI887" s="17"/>
      <c r="BJ887" s="26"/>
      <c r="BK887" s="17"/>
      <c r="BL887" s="17"/>
      <c r="BM887" s="17"/>
      <c r="BN887" s="17"/>
      <c r="BO887" s="17"/>
      <c r="BP887" s="17"/>
      <c r="BQ887" s="17"/>
      <c r="BR887" s="17"/>
      <c r="BS887" s="17"/>
      <c r="BT887" s="17"/>
      <c r="BU887" s="17"/>
      <c r="BV887" s="17"/>
      <c r="BW887" s="17"/>
      <c r="BX887" s="26"/>
      <c r="BY887" s="26"/>
      <c r="BZ887" s="26"/>
      <c r="CA887" s="26"/>
      <c r="CB887" s="26"/>
      <c r="CC887" s="17"/>
      <c r="CD887" s="17"/>
      <c r="CE887" s="17"/>
      <c r="CF887" s="17"/>
      <c r="CG887" s="17"/>
      <c r="CH887" s="17"/>
      <c r="CI887" s="17"/>
      <c r="CJ887" s="26"/>
      <c r="CK887" s="17"/>
      <c r="CL887" s="17"/>
      <c r="CM887" s="17"/>
      <c r="CN887" s="17"/>
      <c r="CO887" s="17"/>
      <c r="CP887" s="17"/>
      <c r="CQ887" s="17"/>
      <c r="CR887" s="17"/>
      <c r="CS887" s="17"/>
      <c r="CT887" s="17"/>
      <c r="CU887" s="17"/>
      <c r="CV887" s="17"/>
      <c r="CW887" s="17"/>
      <c r="CX887" s="17"/>
      <c r="CY887" s="26"/>
      <c r="CZ887" s="26"/>
      <c r="DA887" s="26"/>
      <c r="DB887" s="17"/>
      <c r="DC887" s="17"/>
      <c r="DD887" s="17"/>
      <c r="DE887" s="17"/>
      <c r="DF887" s="17"/>
      <c r="DG887" s="17"/>
      <c r="DH887" s="26"/>
      <c r="DI887" s="17"/>
      <c r="DJ887" s="17"/>
      <c r="DK887" s="17"/>
      <c r="DL887" s="17"/>
      <c r="DM887" s="17">
        <v>10.86</v>
      </c>
      <c r="DN887" s="17">
        <v>10.87</v>
      </c>
      <c r="DO887" s="17">
        <v>10.87</v>
      </c>
      <c r="DP887" s="17">
        <v>10.88</v>
      </c>
      <c r="DQ887" s="17">
        <v>10.89</v>
      </c>
      <c r="DR887" s="17">
        <v>10.88</v>
      </c>
      <c r="DS887" s="17">
        <v>10.88</v>
      </c>
      <c r="DT887" s="17">
        <v>10.87</v>
      </c>
      <c r="DU887" s="17">
        <v>10.87</v>
      </c>
      <c r="DV887" s="17">
        <v>10.87</v>
      </c>
      <c r="DW887" s="17">
        <v>10.86</v>
      </c>
      <c r="DX887" s="17">
        <v>10.87</v>
      </c>
      <c r="DY887" s="17">
        <v>10.86</v>
      </c>
      <c r="DZ887" s="17">
        <v>10.86</v>
      </c>
      <c r="EA887" s="17">
        <v>10.86</v>
      </c>
      <c r="EB887" s="17">
        <v>10.86</v>
      </c>
      <c r="EC887" s="17">
        <v>10.86</v>
      </c>
      <c r="ED887" s="17">
        <v>10.84</v>
      </c>
      <c r="EE887" s="17">
        <v>10.84</v>
      </c>
      <c r="EF887" s="17">
        <v>10.85</v>
      </c>
      <c r="EG887" s="17">
        <v>10.88</v>
      </c>
      <c r="EH887" s="17">
        <v>10.88</v>
      </c>
      <c r="EI887" s="17">
        <v>10.88</v>
      </c>
      <c r="EJ887" s="17">
        <v>10.86</v>
      </c>
      <c r="EK887" s="17">
        <v>10.84</v>
      </c>
      <c r="EL887" s="17">
        <v>10.86</v>
      </c>
      <c r="EM887" s="17">
        <v>10.85</v>
      </c>
      <c r="EN887" s="17">
        <v>10.85</v>
      </c>
      <c r="EO887" s="17">
        <v>10.85</v>
      </c>
      <c r="EP887" s="17">
        <v>10.85</v>
      </c>
      <c r="EQ887" s="17">
        <v>10.84</v>
      </c>
      <c r="ER887" s="17">
        <v>10.84</v>
      </c>
      <c r="ES887" s="17">
        <v>10.85</v>
      </c>
      <c r="ET887" s="17">
        <v>10.83</v>
      </c>
      <c r="EU887" s="17">
        <v>10.83</v>
      </c>
      <c r="EV887" s="17">
        <v>10.83</v>
      </c>
      <c r="EW887" s="17">
        <v>10.84</v>
      </c>
      <c r="EX887" s="17">
        <v>10.84</v>
      </c>
      <c r="EY887" s="17">
        <v>10.84</v>
      </c>
      <c r="EZ887" s="17">
        <v>10.84</v>
      </c>
      <c r="FA887" s="17">
        <v>10.84</v>
      </c>
      <c r="FB887" s="17">
        <v>10.83</v>
      </c>
      <c r="FC887" s="17">
        <v>10.83</v>
      </c>
      <c r="FD887" s="17">
        <v>10.83</v>
      </c>
      <c r="FE887" s="17">
        <v>10.83</v>
      </c>
      <c r="FF887" s="17">
        <v>10.82</v>
      </c>
      <c r="FG887" s="17">
        <v>10.85</v>
      </c>
      <c r="FH887" s="17">
        <v>10.84</v>
      </c>
      <c r="FI887" s="17">
        <v>10.84</v>
      </c>
      <c r="FJ887" s="17">
        <v>10.81</v>
      </c>
      <c r="FK887" s="17">
        <v>10.82</v>
      </c>
      <c r="FL887" s="17">
        <v>10.82</v>
      </c>
      <c r="FM887" s="17">
        <v>10.84</v>
      </c>
      <c r="FN887" s="17">
        <v>10.84</v>
      </c>
      <c r="FO887" s="17">
        <v>10.82</v>
      </c>
      <c r="FP887" s="17">
        <v>10.81</v>
      </c>
      <c r="FQ887" s="17">
        <v>10.81</v>
      </c>
      <c r="FR887" s="17">
        <v>10.81</v>
      </c>
      <c r="FS887" s="17">
        <v>10.82</v>
      </c>
      <c r="FT887" s="17">
        <v>10.82</v>
      </c>
      <c r="FU887" s="17">
        <v>10.81</v>
      </c>
      <c r="FV887" s="17">
        <v>10.81</v>
      </c>
      <c r="FW887" s="17">
        <v>10.84</v>
      </c>
      <c r="FX887" s="17">
        <v>10.84</v>
      </c>
      <c r="FY887" s="17">
        <v>10.85</v>
      </c>
      <c r="FZ887" s="17">
        <v>10.84</v>
      </c>
      <c r="GA887" s="17">
        <v>10.85</v>
      </c>
      <c r="GB887" s="17">
        <v>10.84</v>
      </c>
      <c r="GC887" s="17">
        <v>10.84</v>
      </c>
      <c r="GD887" s="17">
        <v>10.85</v>
      </c>
      <c r="GE887" s="17">
        <v>10.85</v>
      </c>
      <c r="GF887" s="17">
        <v>10.83</v>
      </c>
      <c r="GG887" s="17">
        <v>10.83</v>
      </c>
      <c r="GH887" s="17">
        <v>10.82</v>
      </c>
      <c r="GI887" s="17">
        <v>10.82</v>
      </c>
      <c r="GJ887" s="17">
        <v>10.83</v>
      </c>
      <c r="GK887" s="17">
        <v>10.82</v>
      </c>
      <c r="GL887" s="17">
        <v>10.82</v>
      </c>
      <c r="GM887" s="17">
        <v>10.84</v>
      </c>
      <c r="GN887" s="17">
        <v>10.82</v>
      </c>
      <c r="GO887" s="17">
        <v>10.83</v>
      </c>
      <c r="GP887" s="17">
        <v>10.82</v>
      </c>
      <c r="GQ887" s="17">
        <v>10.84</v>
      </c>
      <c r="GR887" s="17">
        <v>10.83</v>
      </c>
      <c r="GS887" s="17">
        <v>10.83</v>
      </c>
      <c r="GT887" s="17">
        <v>10.83</v>
      </c>
      <c r="GU887" s="17">
        <v>10.83</v>
      </c>
      <c r="GV887" s="17">
        <v>10.82</v>
      </c>
      <c r="GW887" s="17">
        <v>10.82</v>
      </c>
      <c r="GX887" s="17">
        <v>10.81</v>
      </c>
      <c r="GY887" s="17">
        <v>10.8</v>
      </c>
      <c r="GZ887" s="17">
        <v>10.83</v>
      </c>
      <c r="HA887" s="17">
        <v>10.82</v>
      </c>
      <c r="HB887" s="17">
        <v>10.81</v>
      </c>
      <c r="HC887" s="17">
        <v>10.82</v>
      </c>
      <c r="HD887" s="17">
        <v>10.8</v>
      </c>
      <c r="HE887" s="17">
        <v>10.8</v>
      </c>
      <c r="HF887" s="17">
        <v>10.8</v>
      </c>
      <c r="HG887" s="17">
        <v>10.82</v>
      </c>
      <c r="HH887" s="17">
        <v>10.81</v>
      </c>
      <c r="HI887" s="17">
        <v>10.8</v>
      </c>
      <c r="HJ887" s="17">
        <v>10.8</v>
      </c>
      <c r="HK887" s="17">
        <v>10.8</v>
      </c>
      <c r="HL887" s="17">
        <v>10.83</v>
      </c>
      <c r="HM887" s="17">
        <v>10.86</v>
      </c>
      <c r="HN887" s="17">
        <v>10.82</v>
      </c>
      <c r="HO887" s="17">
        <v>10.83</v>
      </c>
      <c r="HP887" s="17">
        <v>10.84</v>
      </c>
      <c r="HQ887" s="17">
        <v>10.84</v>
      </c>
      <c r="HR887" s="17">
        <v>10.83</v>
      </c>
      <c r="HS887" s="17">
        <v>10.82</v>
      </c>
      <c r="HT887" s="17">
        <v>10.82</v>
      </c>
      <c r="HU887" s="17">
        <v>10.81</v>
      </c>
      <c r="HV887" s="17">
        <v>10.81</v>
      </c>
      <c r="HW887" s="17">
        <v>10.8</v>
      </c>
      <c r="HX887" s="17">
        <v>10.81</v>
      </c>
      <c r="HY887" s="17">
        <v>10.81</v>
      </c>
      <c r="HZ887" s="17">
        <v>10.81</v>
      </c>
      <c r="IA887" s="17">
        <v>10.82</v>
      </c>
      <c r="IB887" s="17">
        <v>10.81</v>
      </c>
      <c r="IC887" s="17">
        <v>10.8</v>
      </c>
      <c r="ID887" s="17">
        <v>10.8</v>
      </c>
      <c r="IE887" s="17">
        <v>10.79</v>
      </c>
      <c r="IF887" s="17">
        <v>10.79</v>
      </c>
      <c r="IG887" s="17">
        <v>10.8</v>
      </c>
      <c r="IH887" s="17">
        <v>10.79</v>
      </c>
      <c r="II887" s="17">
        <v>10.76</v>
      </c>
      <c r="IJ887" s="17">
        <v>10.78</v>
      </c>
      <c r="IK887" s="17">
        <v>10.76</v>
      </c>
      <c r="IL887" s="17">
        <v>10.75</v>
      </c>
      <c r="IM887" s="17">
        <v>10.75</v>
      </c>
      <c r="IN887" s="17">
        <v>10.76</v>
      </c>
      <c r="IO887" s="17">
        <v>10.75</v>
      </c>
      <c r="IP887" s="17">
        <v>10.74</v>
      </c>
      <c r="IQ887" s="17">
        <v>10.72</v>
      </c>
      <c r="IR887" s="17">
        <v>10.78</v>
      </c>
      <c r="IS887" s="17">
        <v>10.84</v>
      </c>
      <c r="IT887" s="17">
        <v>10.86</v>
      </c>
      <c r="IU887" s="17">
        <v>10.92</v>
      </c>
      <c r="IV887" s="17">
        <v>10.91</v>
      </c>
      <c r="IW887" s="17">
        <v>10.91</v>
      </c>
      <c r="IX887" s="17">
        <v>10.91</v>
      </c>
      <c r="IY887" s="17">
        <v>10.9</v>
      </c>
    </row>
    <row r="888" spans="1:259" x14ac:dyDescent="0.15">
      <c r="A888" s="17" t="s">
        <v>4683</v>
      </c>
      <c r="B888" s="17" t="s">
        <v>4946</v>
      </c>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c r="AA888" s="26"/>
      <c r="AB888" s="17"/>
      <c r="AC888" s="26"/>
      <c r="AD888" s="26"/>
      <c r="AE888" s="17"/>
      <c r="AF888" s="17"/>
      <c r="AG888" s="17"/>
      <c r="AH888" s="17"/>
      <c r="AI888" s="17"/>
      <c r="AJ888" s="17"/>
      <c r="AK888" s="17"/>
      <c r="AL888" s="17"/>
      <c r="AM888" s="17"/>
      <c r="AN888" s="17"/>
      <c r="AO888" s="17"/>
      <c r="AP888" s="17"/>
      <c r="AQ888" s="17"/>
      <c r="AR888" s="17"/>
      <c r="AS888" s="17"/>
      <c r="AT888" s="17"/>
      <c r="AU888" s="17"/>
      <c r="AV888" s="17"/>
      <c r="AW888" s="17"/>
      <c r="AX888" s="17"/>
      <c r="AY888" s="17"/>
      <c r="AZ888" s="17"/>
      <c r="BA888" s="17"/>
      <c r="BB888" s="17"/>
      <c r="BC888" s="17"/>
      <c r="BD888" s="17"/>
      <c r="BE888" s="17"/>
      <c r="BF888" s="17"/>
      <c r="BG888" s="17"/>
      <c r="BH888" s="17"/>
      <c r="BI888" s="17"/>
      <c r="BJ888" s="26"/>
      <c r="BK888" s="17"/>
      <c r="BL888" s="17"/>
      <c r="BM888" s="17"/>
      <c r="BN888" s="17"/>
      <c r="BO888" s="17"/>
      <c r="BP888" s="17"/>
      <c r="BQ888" s="17"/>
      <c r="BR888" s="17"/>
      <c r="BS888" s="17"/>
      <c r="BT888" s="17"/>
      <c r="BU888" s="17"/>
      <c r="BV888" s="17"/>
      <c r="BW888" s="17"/>
      <c r="BX888" s="26"/>
      <c r="BY888" s="26"/>
      <c r="BZ888" s="26"/>
      <c r="CA888" s="26"/>
      <c r="CB888" s="26"/>
      <c r="CC888" s="17"/>
      <c r="CD888" s="17"/>
      <c r="CE888" s="17"/>
      <c r="CF888" s="17"/>
      <c r="CG888" s="17"/>
      <c r="CH888" s="17"/>
      <c r="CI888" s="17"/>
      <c r="CJ888" s="26"/>
      <c r="CK888" s="17"/>
      <c r="CL888" s="17"/>
      <c r="CM888" s="17"/>
      <c r="CN888" s="17"/>
      <c r="CO888" s="17"/>
      <c r="CP888" s="17"/>
      <c r="CQ888" s="17"/>
      <c r="CR888" s="17"/>
      <c r="CS888" s="17"/>
      <c r="CT888" s="17"/>
      <c r="CU888" s="17"/>
      <c r="CV888" s="17"/>
      <c r="CW888" s="17"/>
      <c r="CX888" s="17"/>
      <c r="CY888" s="26"/>
      <c r="CZ888" s="26"/>
      <c r="DA888" s="26"/>
      <c r="DB888" s="17"/>
      <c r="DC888" s="17"/>
      <c r="DD888" s="17"/>
      <c r="DE888" s="17"/>
      <c r="DF888" s="17"/>
      <c r="DG888" s="17"/>
      <c r="DH888" s="26"/>
      <c r="DI888" s="17"/>
      <c r="DJ888" s="17"/>
      <c r="DK888" s="17"/>
      <c r="DL888" s="17"/>
      <c r="DM888" s="17">
        <v>14.19</v>
      </c>
      <c r="DN888" s="17">
        <v>14.19</v>
      </c>
      <c r="DO888" s="17">
        <v>14.18</v>
      </c>
      <c r="DP888" s="17">
        <v>14.18</v>
      </c>
      <c r="DQ888" s="17">
        <v>14.19</v>
      </c>
      <c r="DR888" s="17">
        <v>14.19</v>
      </c>
      <c r="DS888" s="17">
        <v>14.19</v>
      </c>
      <c r="DT888" s="17">
        <v>14.19</v>
      </c>
      <c r="DU888" s="17">
        <v>14.18</v>
      </c>
      <c r="DV888" s="17">
        <v>14.18</v>
      </c>
      <c r="DW888" s="17">
        <v>14.19</v>
      </c>
      <c r="DX888" s="17">
        <v>14.18</v>
      </c>
      <c r="DY888" s="17">
        <v>14.19</v>
      </c>
      <c r="DZ888" s="17">
        <v>14.17</v>
      </c>
      <c r="EA888" s="17">
        <v>14.18</v>
      </c>
      <c r="EB888" s="17">
        <v>14.18</v>
      </c>
      <c r="EC888" s="17">
        <v>14.17</v>
      </c>
      <c r="ED888" s="17">
        <v>14.17</v>
      </c>
      <c r="EE888" s="17">
        <v>14.17</v>
      </c>
      <c r="EF888" s="17">
        <v>14.16</v>
      </c>
      <c r="EG888" s="17">
        <v>14.16</v>
      </c>
      <c r="EH888" s="17">
        <v>14.16</v>
      </c>
      <c r="EI888" s="17">
        <v>14.16</v>
      </c>
      <c r="EJ888" s="17">
        <v>14.18</v>
      </c>
      <c r="EK888" s="17">
        <v>14.15</v>
      </c>
      <c r="EL888" s="17">
        <v>14.15</v>
      </c>
      <c r="EM888" s="17">
        <v>14.15</v>
      </c>
      <c r="EN888" s="17">
        <v>14.15</v>
      </c>
      <c r="EO888" s="17">
        <v>14.15</v>
      </c>
      <c r="EP888" s="17">
        <v>14.15</v>
      </c>
      <c r="EQ888" s="17">
        <v>14.15</v>
      </c>
      <c r="ER888" s="17">
        <v>14.15</v>
      </c>
      <c r="ES888" s="17">
        <v>14.15</v>
      </c>
      <c r="ET888" s="17">
        <v>14.19</v>
      </c>
      <c r="EU888" s="17">
        <v>14.16</v>
      </c>
      <c r="EV888" s="17">
        <v>14.15</v>
      </c>
      <c r="EW888" s="17">
        <v>14.18</v>
      </c>
      <c r="EX888" s="17">
        <v>14.16</v>
      </c>
      <c r="EY888" s="17">
        <v>14.16</v>
      </c>
      <c r="EZ888" s="17">
        <v>14.16</v>
      </c>
      <c r="FA888" s="17">
        <v>14.15</v>
      </c>
      <c r="FB888" s="17">
        <v>14.15</v>
      </c>
      <c r="FC888" s="17">
        <v>14.16</v>
      </c>
      <c r="FD888" s="17">
        <v>14.15</v>
      </c>
      <c r="FE888" s="17">
        <v>14.14</v>
      </c>
      <c r="FF888" s="17">
        <v>14.14</v>
      </c>
      <c r="FG888" s="17">
        <v>14.14</v>
      </c>
      <c r="FH888" s="17">
        <v>14.13</v>
      </c>
      <c r="FI888" s="17">
        <v>14.14</v>
      </c>
      <c r="FJ888" s="17">
        <v>14.15</v>
      </c>
      <c r="FK888" s="17">
        <v>14.14</v>
      </c>
      <c r="FL888" s="17">
        <v>14.14</v>
      </c>
      <c r="FM888" s="17">
        <v>14.14</v>
      </c>
      <c r="FN888" s="17">
        <v>14.15</v>
      </c>
      <c r="FO888" s="17">
        <v>14.14</v>
      </c>
      <c r="FP888" s="17">
        <v>14.15</v>
      </c>
      <c r="FQ888" s="17">
        <v>14.15</v>
      </c>
      <c r="FR888" s="17">
        <v>14.15</v>
      </c>
      <c r="FS888" s="17">
        <v>14.15</v>
      </c>
      <c r="FT888" s="17">
        <v>14.15</v>
      </c>
      <c r="FU888" s="17">
        <v>14.14</v>
      </c>
      <c r="FV888" s="17">
        <v>14.14</v>
      </c>
      <c r="FW888" s="17">
        <v>14.15</v>
      </c>
      <c r="FX888" s="17">
        <v>14.14</v>
      </c>
      <c r="FY888" s="17">
        <v>14.14</v>
      </c>
      <c r="FZ888" s="17">
        <v>14.14</v>
      </c>
      <c r="GA888" s="17">
        <v>14.15</v>
      </c>
      <c r="GB888" s="17">
        <v>14.15</v>
      </c>
      <c r="GC888" s="17">
        <v>14.15</v>
      </c>
      <c r="GD888" s="17">
        <v>14.14</v>
      </c>
      <c r="GE888" s="17">
        <v>14.14</v>
      </c>
      <c r="GF888" s="17">
        <v>14.14</v>
      </c>
      <c r="GG888" s="17">
        <v>14.14</v>
      </c>
      <c r="GH888" s="17">
        <v>14.14</v>
      </c>
      <c r="GI888" s="17">
        <v>14.14</v>
      </c>
      <c r="GJ888" s="17">
        <v>14.15</v>
      </c>
      <c r="GK888" s="17">
        <v>14.15</v>
      </c>
      <c r="GL888" s="17">
        <v>14.14</v>
      </c>
      <c r="GM888" s="17">
        <v>14.15</v>
      </c>
      <c r="GN888" s="17">
        <v>14.15</v>
      </c>
      <c r="GO888" s="17">
        <v>14.15</v>
      </c>
      <c r="GP888" s="17">
        <v>14.14</v>
      </c>
      <c r="GQ888" s="17">
        <v>14.14</v>
      </c>
      <c r="GR888" s="17">
        <v>14.14</v>
      </c>
      <c r="GS888" s="17">
        <v>14.15</v>
      </c>
      <c r="GT888" s="17">
        <v>14.15</v>
      </c>
      <c r="GU888" s="17">
        <v>14.15</v>
      </c>
      <c r="GV888" s="17">
        <v>14.16</v>
      </c>
      <c r="GW888" s="17">
        <v>14.17</v>
      </c>
      <c r="GX888" s="17">
        <v>14.17</v>
      </c>
      <c r="GY888" s="17">
        <v>14.17</v>
      </c>
      <c r="GZ888" s="17">
        <v>14.2</v>
      </c>
      <c r="HA888" s="17">
        <v>14.17</v>
      </c>
      <c r="HB888" s="17">
        <v>14.17</v>
      </c>
      <c r="HC888" s="17">
        <v>14.18</v>
      </c>
      <c r="HD888" s="17">
        <v>14.17</v>
      </c>
      <c r="HE888" s="17">
        <v>14.17</v>
      </c>
      <c r="HF888" s="17">
        <v>14.17</v>
      </c>
      <c r="HG888" s="17">
        <v>14.17</v>
      </c>
      <c r="HH888" s="17">
        <v>14.17</v>
      </c>
      <c r="HI888" s="17">
        <v>14.18</v>
      </c>
      <c r="HJ888" s="17">
        <v>14.18</v>
      </c>
      <c r="HK888" s="17">
        <v>14.15</v>
      </c>
      <c r="HL888" s="17">
        <v>14.15</v>
      </c>
      <c r="HM888" s="17">
        <v>14.15</v>
      </c>
      <c r="HN888" s="17">
        <v>14.17</v>
      </c>
      <c r="HO888" s="17">
        <v>14.17</v>
      </c>
      <c r="HP888" s="17">
        <v>14.14</v>
      </c>
      <c r="HQ888" s="17">
        <v>14.14</v>
      </c>
      <c r="HR888" s="17">
        <v>14.14</v>
      </c>
      <c r="HS888" s="17">
        <v>14.16</v>
      </c>
      <c r="HT888" s="17">
        <v>14.16</v>
      </c>
      <c r="HU888" s="17">
        <v>14.16</v>
      </c>
      <c r="HV888" s="17">
        <v>14.17</v>
      </c>
      <c r="HW888" s="17">
        <v>14.16</v>
      </c>
      <c r="HX888" s="17">
        <v>14.18</v>
      </c>
      <c r="HY888" s="17">
        <v>14.18</v>
      </c>
      <c r="HZ888" s="17">
        <v>14.18</v>
      </c>
      <c r="IA888" s="17">
        <v>14.17</v>
      </c>
      <c r="IB888" s="17">
        <v>14.17</v>
      </c>
      <c r="IC888" s="17">
        <v>14.17</v>
      </c>
      <c r="ID888" s="17">
        <v>14.17</v>
      </c>
      <c r="IE888" s="17">
        <v>14.15</v>
      </c>
      <c r="IF888" s="17">
        <v>14.15</v>
      </c>
      <c r="IG888" s="17">
        <v>14.15</v>
      </c>
      <c r="IH888" s="17">
        <v>14.15</v>
      </c>
      <c r="II888" s="17">
        <v>14.14</v>
      </c>
      <c r="IJ888" s="17">
        <v>14.14</v>
      </c>
      <c r="IK888" s="17">
        <v>14.15</v>
      </c>
      <c r="IL888" s="17">
        <v>14.15</v>
      </c>
      <c r="IM888" s="17">
        <v>14.13</v>
      </c>
      <c r="IN888" s="17">
        <v>14.13</v>
      </c>
      <c r="IO888" s="17">
        <v>14.14</v>
      </c>
      <c r="IP888" s="17">
        <v>14.16</v>
      </c>
      <c r="IQ888" s="17">
        <v>14.14</v>
      </c>
      <c r="IR888" s="17">
        <v>14.14</v>
      </c>
      <c r="IS888" s="17">
        <v>14.14</v>
      </c>
      <c r="IT888" s="17">
        <v>14.16</v>
      </c>
      <c r="IU888" s="17">
        <v>14.17</v>
      </c>
      <c r="IV888" s="17">
        <v>14.17</v>
      </c>
      <c r="IW888" s="17">
        <v>14.17</v>
      </c>
      <c r="IX888" s="17">
        <v>14.17</v>
      </c>
      <c r="IY888" s="17">
        <v>14.17</v>
      </c>
    </row>
    <row r="889" spans="1:259" x14ac:dyDescent="0.15">
      <c r="A889" s="17" t="s">
        <v>4712</v>
      </c>
      <c r="B889" s="17" t="s">
        <v>4947</v>
      </c>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c r="AA889" s="26"/>
      <c r="AB889" s="17"/>
      <c r="AC889" s="26"/>
      <c r="AD889" s="26"/>
      <c r="AE889" s="17"/>
      <c r="AF889" s="17"/>
      <c r="AG889" s="17"/>
      <c r="AH889" s="17"/>
      <c r="AI889" s="17"/>
      <c r="AJ889" s="17"/>
      <c r="AK889" s="17"/>
      <c r="AL889" s="17"/>
      <c r="AM889" s="17"/>
      <c r="AN889" s="17"/>
      <c r="AO889" s="17"/>
      <c r="AP889" s="17"/>
      <c r="AQ889" s="17"/>
      <c r="AR889" s="17"/>
      <c r="AS889" s="17"/>
      <c r="AT889" s="17"/>
      <c r="AU889" s="17"/>
      <c r="AV889" s="17"/>
      <c r="AW889" s="17"/>
      <c r="AX889" s="17"/>
      <c r="AY889" s="17"/>
      <c r="AZ889" s="17"/>
      <c r="BA889" s="17"/>
      <c r="BB889" s="17"/>
      <c r="BC889" s="17"/>
      <c r="BD889" s="17"/>
      <c r="BE889" s="17"/>
      <c r="BF889" s="17"/>
      <c r="BG889" s="17"/>
      <c r="BH889" s="17"/>
      <c r="BI889" s="17"/>
      <c r="BJ889" s="26"/>
      <c r="BK889" s="17"/>
      <c r="BL889" s="17"/>
      <c r="BM889" s="17"/>
      <c r="BN889" s="17"/>
      <c r="BO889" s="17"/>
      <c r="BP889" s="17"/>
      <c r="BQ889" s="17"/>
      <c r="BR889" s="17"/>
      <c r="BS889" s="17"/>
      <c r="BT889" s="17"/>
      <c r="BU889" s="17"/>
      <c r="BV889" s="17"/>
      <c r="BW889" s="17"/>
      <c r="BX889" s="26"/>
      <c r="BY889" s="26"/>
      <c r="BZ889" s="26"/>
      <c r="CA889" s="26"/>
      <c r="CB889" s="26"/>
      <c r="CC889" s="17"/>
      <c r="CD889" s="17"/>
      <c r="CE889" s="17"/>
      <c r="CF889" s="17"/>
      <c r="CG889" s="17"/>
      <c r="CH889" s="17"/>
      <c r="CI889" s="17"/>
      <c r="CJ889" s="26"/>
      <c r="CK889" s="17"/>
      <c r="CL889" s="17"/>
      <c r="CM889" s="17"/>
      <c r="CN889" s="17"/>
      <c r="CO889" s="17"/>
      <c r="CP889" s="17"/>
      <c r="CQ889" s="17"/>
      <c r="CR889" s="17"/>
      <c r="CS889" s="17"/>
      <c r="CT889" s="17"/>
      <c r="CU889" s="17"/>
      <c r="CV889" s="17"/>
      <c r="CW889" s="17"/>
      <c r="CX889" s="17"/>
      <c r="CY889" s="26"/>
      <c r="CZ889" s="26"/>
      <c r="DA889" s="26"/>
      <c r="DB889" s="17"/>
      <c r="DC889" s="17"/>
      <c r="DD889" s="17"/>
      <c r="DE889" s="17"/>
      <c r="DF889" s="17"/>
      <c r="DG889" s="17"/>
      <c r="DH889" s="26"/>
      <c r="DI889" s="17"/>
      <c r="DJ889" s="17"/>
      <c r="DK889" s="17"/>
      <c r="DL889" s="17"/>
      <c r="DM889" s="17">
        <v>54.88</v>
      </c>
      <c r="DN889" s="17">
        <v>54.89</v>
      </c>
      <c r="DO889" s="17">
        <v>54.93</v>
      </c>
      <c r="DP889" s="17">
        <v>54.91</v>
      </c>
      <c r="DQ889" s="17">
        <v>54.92</v>
      </c>
      <c r="DR889" s="17">
        <v>54.92</v>
      </c>
      <c r="DS889" s="17">
        <v>54.93</v>
      </c>
      <c r="DT889" s="17">
        <v>54.93</v>
      </c>
      <c r="DU889" s="17">
        <v>54.92</v>
      </c>
      <c r="DV889" s="17">
        <v>54.87</v>
      </c>
      <c r="DW889" s="17">
        <v>54.89</v>
      </c>
      <c r="DX889" s="17">
        <v>54.85</v>
      </c>
      <c r="DY889" s="17">
        <v>54.85</v>
      </c>
      <c r="DZ889" s="17">
        <v>54.8</v>
      </c>
      <c r="EA889" s="17">
        <v>54.74</v>
      </c>
      <c r="EB889" s="17">
        <v>54.73</v>
      </c>
      <c r="EC889" s="17">
        <v>54.71</v>
      </c>
      <c r="ED889" s="17">
        <v>54.71</v>
      </c>
      <c r="EE889" s="17">
        <v>54.76</v>
      </c>
      <c r="EF889" s="17">
        <v>54.75</v>
      </c>
      <c r="EG889" s="17">
        <v>54.75</v>
      </c>
      <c r="EH889" s="17">
        <v>54.75</v>
      </c>
      <c r="EI889" s="17">
        <v>54.7</v>
      </c>
      <c r="EJ889" s="17">
        <v>54.71</v>
      </c>
      <c r="EK889" s="17">
        <v>54.73</v>
      </c>
      <c r="EL889" s="17">
        <v>54.7</v>
      </c>
      <c r="EM889" s="17">
        <v>54.7</v>
      </c>
      <c r="EN889" s="17">
        <v>54.7</v>
      </c>
      <c r="EO889" s="17">
        <v>54.75</v>
      </c>
      <c r="EP889" s="17">
        <v>54.74</v>
      </c>
      <c r="EQ889" s="17">
        <v>54.75</v>
      </c>
      <c r="ER889" s="17">
        <v>54.77</v>
      </c>
      <c r="ES889" s="17">
        <v>54.73</v>
      </c>
      <c r="ET889" s="17">
        <v>54.76</v>
      </c>
      <c r="EU889" s="17">
        <v>54.76</v>
      </c>
      <c r="EV889" s="17">
        <v>54.78</v>
      </c>
      <c r="EW889" s="17">
        <v>54.78</v>
      </c>
      <c r="EX889" s="17">
        <v>54.82</v>
      </c>
      <c r="EY889" s="17">
        <v>54.83</v>
      </c>
      <c r="EZ889" s="17">
        <v>54.81</v>
      </c>
      <c r="FA889" s="17">
        <v>54.77</v>
      </c>
      <c r="FB889" s="17">
        <v>54.79</v>
      </c>
      <c r="FC889" s="17">
        <v>54.77</v>
      </c>
      <c r="FD889" s="17">
        <v>54.77</v>
      </c>
      <c r="FE889" s="17">
        <v>54.78</v>
      </c>
      <c r="FF889" s="17">
        <v>54.77</v>
      </c>
      <c r="FG889" s="17">
        <v>54.77</v>
      </c>
      <c r="FH889" s="17">
        <v>54.76</v>
      </c>
      <c r="FI889" s="17">
        <v>54.77</v>
      </c>
      <c r="FJ889" s="17">
        <v>54.76</v>
      </c>
      <c r="FK889" s="17">
        <v>54.77</v>
      </c>
      <c r="FL889" s="17">
        <v>54.78</v>
      </c>
      <c r="FM889" s="17">
        <v>54.77</v>
      </c>
      <c r="FN889" s="17">
        <v>54.76</v>
      </c>
      <c r="FO889" s="17">
        <v>54.75</v>
      </c>
      <c r="FP889" s="17">
        <v>54.76</v>
      </c>
      <c r="FQ889" s="17">
        <v>54.8</v>
      </c>
      <c r="FR889" s="17">
        <v>54.81</v>
      </c>
      <c r="FS889" s="17">
        <v>54.79</v>
      </c>
      <c r="FT889" s="17">
        <v>54.79</v>
      </c>
      <c r="FU889" s="17">
        <v>54.79</v>
      </c>
      <c r="FV889" s="17">
        <v>54.77</v>
      </c>
      <c r="FW889" s="17">
        <v>54.78</v>
      </c>
      <c r="FX889" s="17">
        <v>54.74</v>
      </c>
      <c r="FY889" s="17">
        <v>54.75</v>
      </c>
      <c r="FZ889" s="17">
        <v>54.79</v>
      </c>
      <c r="GA889" s="17">
        <v>54.82</v>
      </c>
      <c r="GB889" s="17">
        <v>54.92</v>
      </c>
      <c r="GC889" s="17">
        <v>54.93</v>
      </c>
      <c r="GD889" s="17">
        <v>54.92</v>
      </c>
      <c r="GE889" s="17">
        <v>54.89</v>
      </c>
      <c r="GF889" s="17">
        <v>54.85</v>
      </c>
      <c r="GG889" s="17">
        <v>54.84</v>
      </c>
      <c r="GH889" s="17">
        <v>54.85</v>
      </c>
      <c r="GI889" s="17">
        <v>54.81</v>
      </c>
      <c r="GJ889" s="17">
        <v>54.77</v>
      </c>
      <c r="GK889" s="17">
        <v>54.74</v>
      </c>
      <c r="GL889" s="17">
        <v>54.7</v>
      </c>
      <c r="GM889" s="17">
        <v>54.71</v>
      </c>
      <c r="GN889" s="17">
        <v>54.73</v>
      </c>
      <c r="GO889" s="17">
        <v>54.73</v>
      </c>
      <c r="GP889" s="17">
        <v>54.71</v>
      </c>
      <c r="GQ889" s="17">
        <v>54.71</v>
      </c>
      <c r="GR889" s="17">
        <v>54.72</v>
      </c>
      <c r="GS889" s="17">
        <v>54.71</v>
      </c>
      <c r="GT889" s="17">
        <v>54.76</v>
      </c>
      <c r="GU889" s="17">
        <v>54.75</v>
      </c>
      <c r="GV889" s="17">
        <v>54.72</v>
      </c>
      <c r="GW889" s="17">
        <v>54.73</v>
      </c>
      <c r="GX889" s="17">
        <v>54.83</v>
      </c>
      <c r="GY889" s="17">
        <v>54.78</v>
      </c>
      <c r="GZ889" s="17">
        <v>54.83</v>
      </c>
      <c r="HA889" s="17">
        <v>54.82</v>
      </c>
      <c r="HB889" s="17">
        <v>54.82</v>
      </c>
      <c r="HC889" s="17">
        <v>54.82</v>
      </c>
      <c r="HD889" s="17">
        <v>54.87</v>
      </c>
      <c r="HE889" s="17">
        <v>54.86</v>
      </c>
      <c r="HF889" s="17">
        <v>54.88</v>
      </c>
      <c r="HG889" s="17">
        <v>54.9</v>
      </c>
      <c r="HH889" s="17">
        <v>54.86</v>
      </c>
      <c r="HI889" s="17">
        <v>54.83</v>
      </c>
      <c r="HJ889" s="17">
        <v>54.79</v>
      </c>
      <c r="HK889" s="17">
        <v>54.79</v>
      </c>
      <c r="HL889" s="17">
        <v>54.79</v>
      </c>
      <c r="HM889" s="17">
        <v>54.79</v>
      </c>
      <c r="HN889" s="17">
        <v>54.77</v>
      </c>
      <c r="HO889" s="17">
        <v>54.77</v>
      </c>
      <c r="HP889" s="17">
        <v>54.72</v>
      </c>
      <c r="HQ889" s="17">
        <v>54.7</v>
      </c>
      <c r="HR889" s="17">
        <v>54.7</v>
      </c>
      <c r="HS889" s="17">
        <v>54.72</v>
      </c>
      <c r="HT889" s="17">
        <v>54.72</v>
      </c>
      <c r="HU889" s="17">
        <v>54.72</v>
      </c>
      <c r="HV889" s="17">
        <v>54.71</v>
      </c>
      <c r="HW889" s="17">
        <v>54.73</v>
      </c>
      <c r="HX889" s="17">
        <v>54.74</v>
      </c>
      <c r="HY889" s="17">
        <v>54.75</v>
      </c>
      <c r="HZ889" s="17">
        <v>54.72</v>
      </c>
      <c r="IA889" s="17">
        <v>54.7</v>
      </c>
      <c r="IB889" s="17">
        <v>54.7</v>
      </c>
      <c r="IC889" s="17">
        <v>54.69</v>
      </c>
      <c r="ID889" s="17">
        <v>54.7</v>
      </c>
      <c r="IE889" s="17">
        <v>54.72</v>
      </c>
      <c r="IF889" s="17">
        <v>54.7</v>
      </c>
      <c r="IG889" s="17">
        <v>54.7</v>
      </c>
      <c r="IH889" s="17">
        <v>54.69</v>
      </c>
      <c r="II889" s="17">
        <v>54.68</v>
      </c>
      <c r="IJ889" s="17">
        <v>54.65</v>
      </c>
      <c r="IK889" s="17">
        <v>54.64</v>
      </c>
      <c r="IL889" s="17">
        <v>54.64</v>
      </c>
      <c r="IM889" s="17">
        <v>54.65</v>
      </c>
      <c r="IN889" s="17">
        <v>54.66</v>
      </c>
      <c r="IO889" s="17">
        <v>54.7</v>
      </c>
      <c r="IP889" s="17">
        <v>54.75</v>
      </c>
      <c r="IQ889" s="17">
        <v>54.74</v>
      </c>
      <c r="IR889" s="17">
        <v>54.75</v>
      </c>
      <c r="IS889" s="17">
        <v>54.75</v>
      </c>
      <c r="IT889" s="17">
        <v>54.75</v>
      </c>
      <c r="IU889" s="17">
        <v>54.76</v>
      </c>
      <c r="IV889" s="17">
        <v>54.71</v>
      </c>
      <c r="IW889" s="17">
        <v>54.76</v>
      </c>
      <c r="IX889" s="17">
        <v>54.78</v>
      </c>
      <c r="IY889" s="17">
        <v>54.77</v>
      </c>
    </row>
    <row r="890" spans="1:259" x14ac:dyDescent="0.15">
      <c r="A890" s="17" t="s">
        <v>4710</v>
      </c>
      <c r="B890" s="17" t="s">
        <v>4948</v>
      </c>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c r="AA890" s="26"/>
      <c r="AB890" s="17"/>
      <c r="AC890" s="26"/>
      <c r="AD890" s="26"/>
      <c r="AE890" s="17"/>
      <c r="AF890" s="17"/>
      <c r="AG890" s="17"/>
      <c r="AH890" s="17"/>
      <c r="AI890" s="17"/>
      <c r="AJ890" s="17"/>
      <c r="AK890" s="17"/>
      <c r="AL890" s="17"/>
      <c r="AM890" s="17"/>
      <c r="AN890" s="17"/>
      <c r="AO890" s="17"/>
      <c r="AP890" s="17"/>
      <c r="AQ890" s="17"/>
      <c r="AR890" s="17"/>
      <c r="AS890" s="17"/>
      <c r="AT890" s="17"/>
      <c r="AU890" s="17"/>
      <c r="AV890" s="17"/>
      <c r="AW890" s="17"/>
      <c r="AX890" s="17"/>
      <c r="AY890" s="17"/>
      <c r="AZ890" s="17"/>
      <c r="BA890" s="17"/>
      <c r="BB890" s="17"/>
      <c r="BC890" s="17"/>
      <c r="BD890" s="17"/>
      <c r="BE890" s="17"/>
      <c r="BF890" s="17"/>
      <c r="BG890" s="17"/>
      <c r="BH890" s="17"/>
      <c r="BI890" s="17"/>
      <c r="BJ890" s="26"/>
      <c r="BK890" s="17"/>
      <c r="BL890" s="17"/>
      <c r="BM890" s="17"/>
      <c r="BN890" s="17"/>
      <c r="BO890" s="17"/>
      <c r="BP890" s="17"/>
      <c r="BQ890" s="17"/>
      <c r="BR890" s="17"/>
      <c r="BS890" s="17"/>
      <c r="BT890" s="17"/>
      <c r="BU890" s="17"/>
      <c r="BV890" s="17"/>
      <c r="BW890" s="17"/>
      <c r="BX890" s="26"/>
      <c r="BY890" s="26"/>
      <c r="BZ890" s="26"/>
      <c r="CA890" s="26"/>
      <c r="CB890" s="26"/>
      <c r="CC890" s="17"/>
      <c r="CD890" s="17"/>
      <c r="CE890" s="17"/>
      <c r="CF890" s="17"/>
      <c r="CG890" s="17"/>
      <c r="CH890" s="17"/>
      <c r="CI890" s="17"/>
      <c r="CJ890" s="26"/>
      <c r="CK890" s="17"/>
      <c r="CL890" s="17"/>
      <c r="CM890" s="17"/>
      <c r="CN890" s="17"/>
      <c r="CO890" s="17"/>
      <c r="CP890" s="17"/>
      <c r="CQ890" s="17"/>
      <c r="CR890" s="17"/>
      <c r="CS890" s="17"/>
      <c r="CT890" s="17"/>
      <c r="CU890" s="17"/>
      <c r="CV890" s="17"/>
      <c r="CW890" s="17"/>
      <c r="CX890" s="17"/>
      <c r="CY890" s="26"/>
      <c r="CZ890" s="26"/>
      <c r="DA890" s="26"/>
      <c r="DB890" s="17"/>
      <c r="DC890" s="17"/>
      <c r="DD890" s="17"/>
      <c r="DE890" s="17"/>
      <c r="DF890" s="17"/>
      <c r="DG890" s="17"/>
      <c r="DH890" s="26"/>
      <c r="DI890" s="17"/>
      <c r="DJ890" s="17"/>
      <c r="DK890" s="17"/>
      <c r="DL890" s="17"/>
      <c r="DM890" s="17">
        <v>18.329999999999998</v>
      </c>
      <c r="DN890" s="17">
        <v>18.34</v>
      </c>
      <c r="DO890" s="17">
        <v>18.350000000000001</v>
      </c>
      <c r="DP890" s="17">
        <v>18.37</v>
      </c>
      <c r="DQ890" s="17">
        <v>18.350000000000001</v>
      </c>
      <c r="DR890" s="17">
        <v>18.36</v>
      </c>
      <c r="DS890" s="17">
        <v>18.350000000000001</v>
      </c>
      <c r="DT890" s="17">
        <v>18.34</v>
      </c>
      <c r="DU890" s="17">
        <v>18.350000000000001</v>
      </c>
      <c r="DV890" s="17">
        <v>18.34</v>
      </c>
      <c r="DW890" s="17">
        <v>18.350000000000001</v>
      </c>
      <c r="DX890" s="17">
        <v>18.34</v>
      </c>
      <c r="DY890" s="17">
        <v>18.34</v>
      </c>
      <c r="DZ890" s="17">
        <v>18.32</v>
      </c>
      <c r="EA890" s="17">
        <v>18.32</v>
      </c>
      <c r="EB890" s="17">
        <v>18.32</v>
      </c>
      <c r="EC890" s="17">
        <v>18.3</v>
      </c>
      <c r="ED890" s="17">
        <v>18.3</v>
      </c>
      <c r="EE890" s="17">
        <v>18.3</v>
      </c>
      <c r="EF890" s="17">
        <v>18.3</v>
      </c>
      <c r="EG890" s="17">
        <v>18.3</v>
      </c>
      <c r="EH890" s="17">
        <v>18.3</v>
      </c>
      <c r="EI890" s="17">
        <v>18.29</v>
      </c>
      <c r="EJ890" s="17">
        <v>18.29</v>
      </c>
      <c r="EK890" s="17">
        <v>18.28</v>
      </c>
      <c r="EL890" s="17">
        <v>18.28</v>
      </c>
      <c r="EM890" s="17">
        <v>18.27</v>
      </c>
      <c r="EN890" s="17">
        <v>18.260000000000002</v>
      </c>
      <c r="EO890" s="17">
        <v>18.260000000000002</v>
      </c>
      <c r="EP890" s="17">
        <v>18.28</v>
      </c>
      <c r="EQ890" s="17">
        <v>18.27</v>
      </c>
      <c r="ER890" s="17">
        <v>18.28</v>
      </c>
      <c r="ES890" s="17">
        <v>18.28</v>
      </c>
      <c r="ET890" s="17">
        <v>18.29</v>
      </c>
      <c r="EU890" s="17">
        <v>18.28</v>
      </c>
      <c r="EV890" s="17">
        <v>18.3</v>
      </c>
      <c r="EW890" s="17">
        <v>18.28</v>
      </c>
      <c r="EX890" s="17">
        <v>18.29</v>
      </c>
      <c r="EY890" s="17">
        <v>18.27</v>
      </c>
      <c r="EZ890" s="17">
        <v>18.27</v>
      </c>
      <c r="FA890" s="17">
        <v>18.27</v>
      </c>
      <c r="FB890" s="17">
        <v>18.260000000000002</v>
      </c>
      <c r="FC890" s="17">
        <v>18.27</v>
      </c>
      <c r="FD890" s="17">
        <v>18.29</v>
      </c>
      <c r="FE890" s="17">
        <v>18.3</v>
      </c>
      <c r="FF890" s="17">
        <v>18.329999999999998</v>
      </c>
      <c r="FG890" s="17">
        <v>18.350000000000001</v>
      </c>
      <c r="FH890" s="17">
        <v>18.350000000000001</v>
      </c>
      <c r="FI890" s="17">
        <v>18.329999999999998</v>
      </c>
      <c r="FJ890" s="17">
        <v>18.350000000000001</v>
      </c>
      <c r="FK890" s="17">
        <v>18.34</v>
      </c>
      <c r="FL890" s="17">
        <v>18.32</v>
      </c>
      <c r="FM890" s="17">
        <v>18.329999999999998</v>
      </c>
      <c r="FN890" s="17">
        <v>18.329999999999998</v>
      </c>
      <c r="FO890" s="17">
        <v>18.350000000000001</v>
      </c>
      <c r="FP890" s="17">
        <v>18.34</v>
      </c>
      <c r="FQ890" s="17">
        <v>18.329999999999998</v>
      </c>
      <c r="FR890" s="17">
        <v>18.32</v>
      </c>
      <c r="FS890" s="17">
        <v>18.309999999999999</v>
      </c>
      <c r="FT890" s="17">
        <v>18.3</v>
      </c>
      <c r="FU890" s="17">
        <v>18.34</v>
      </c>
      <c r="FV890" s="17">
        <v>18.3</v>
      </c>
      <c r="FW890" s="17">
        <v>18.350000000000001</v>
      </c>
      <c r="FX890" s="17">
        <v>18.32</v>
      </c>
      <c r="FY890" s="17">
        <v>18.37</v>
      </c>
      <c r="FZ890" s="17">
        <v>18.489999999999998</v>
      </c>
      <c r="GA890" s="17">
        <v>18.510000000000002</v>
      </c>
      <c r="GB890" s="17">
        <v>18.45</v>
      </c>
      <c r="GC890" s="17">
        <v>18.45</v>
      </c>
      <c r="GD890" s="17">
        <v>18.47</v>
      </c>
      <c r="GE890" s="17">
        <v>18.47</v>
      </c>
      <c r="GF890" s="17">
        <v>18.46</v>
      </c>
      <c r="GG890" s="17">
        <v>18.399999999999999</v>
      </c>
      <c r="GH890" s="17">
        <v>18.34</v>
      </c>
      <c r="GI890" s="17">
        <v>18.34</v>
      </c>
      <c r="GJ890" s="17">
        <v>18.350000000000001</v>
      </c>
      <c r="GK890" s="17">
        <v>18.329999999999998</v>
      </c>
      <c r="GL890" s="17">
        <v>18.329999999999998</v>
      </c>
      <c r="GM890" s="17">
        <v>18.32</v>
      </c>
      <c r="GN890" s="17">
        <v>18.32</v>
      </c>
      <c r="GO890" s="17">
        <v>18.329999999999998</v>
      </c>
      <c r="GP890" s="17">
        <v>18.32</v>
      </c>
      <c r="GQ890" s="17">
        <v>18.350000000000001</v>
      </c>
      <c r="GR890" s="17">
        <v>18.43</v>
      </c>
      <c r="GS890" s="17">
        <v>18.36</v>
      </c>
      <c r="GT890" s="17">
        <v>18.38</v>
      </c>
      <c r="GU890" s="17">
        <v>18.36</v>
      </c>
      <c r="GV890" s="17">
        <v>18.350000000000001</v>
      </c>
      <c r="GW890" s="17">
        <v>18.350000000000001</v>
      </c>
      <c r="GX890" s="17">
        <v>18.36</v>
      </c>
      <c r="GY890" s="17">
        <v>18.38</v>
      </c>
      <c r="GZ890" s="17">
        <v>18.399999999999999</v>
      </c>
      <c r="HA890" s="17">
        <v>18.420000000000002</v>
      </c>
      <c r="HB890" s="17">
        <v>18.399999999999999</v>
      </c>
      <c r="HC890" s="17">
        <v>18.39</v>
      </c>
      <c r="HD890" s="17">
        <v>18.41</v>
      </c>
      <c r="HE890" s="17">
        <v>18.420000000000002</v>
      </c>
      <c r="HF890" s="17">
        <v>18.39</v>
      </c>
      <c r="HG890" s="17">
        <v>18.350000000000001</v>
      </c>
      <c r="HH890" s="17">
        <v>18.32</v>
      </c>
      <c r="HI890" s="17">
        <v>18.329999999999998</v>
      </c>
      <c r="HJ890" s="17">
        <v>18.329999999999998</v>
      </c>
      <c r="HK890" s="17">
        <v>18.32</v>
      </c>
      <c r="HL890" s="17">
        <v>18.329999999999998</v>
      </c>
      <c r="HM890" s="17">
        <v>18.3</v>
      </c>
      <c r="HN890" s="17">
        <v>18.309999999999999</v>
      </c>
      <c r="HO890" s="17">
        <v>18.32</v>
      </c>
      <c r="HP890" s="17">
        <v>18.32</v>
      </c>
      <c r="HQ890" s="17">
        <v>18.350000000000001</v>
      </c>
      <c r="HR890" s="17">
        <v>18.32</v>
      </c>
      <c r="HS890" s="17">
        <v>18.329999999999998</v>
      </c>
      <c r="HT890" s="17">
        <v>18.34</v>
      </c>
      <c r="HU890" s="17">
        <v>18.350000000000001</v>
      </c>
      <c r="HV890" s="17">
        <v>18.329999999999998</v>
      </c>
      <c r="HW890" s="17">
        <v>18.38</v>
      </c>
      <c r="HX890" s="17">
        <v>18.39</v>
      </c>
      <c r="HY890" s="17">
        <v>18.36</v>
      </c>
      <c r="HZ890" s="17">
        <v>18.36</v>
      </c>
      <c r="IA890" s="17">
        <v>18.32</v>
      </c>
      <c r="IB890" s="17">
        <v>18.350000000000001</v>
      </c>
      <c r="IC890" s="17">
        <v>18.329999999999998</v>
      </c>
      <c r="ID890" s="17">
        <v>18.329999999999998</v>
      </c>
      <c r="IE890" s="17">
        <v>18.309999999999999</v>
      </c>
      <c r="IF890" s="17">
        <v>18.309999999999999</v>
      </c>
      <c r="IG890" s="17">
        <v>18.3</v>
      </c>
      <c r="IH890" s="17">
        <v>18.3</v>
      </c>
      <c r="II890" s="17">
        <v>18.32</v>
      </c>
      <c r="IJ890" s="17">
        <v>18.3</v>
      </c>
      <c r="IK890" s="17">
        <v>18.29</v>
      </c>
      <c r="IL890" s="17">
        <v>18.29</v>
      </c>
      <c r="IM890" s="17">
        <v>18.32</v>
      </c>
      <c r="IN890" s="17">
        <v>18.350000000000001</v>
      </c>
      <c r="IO890" s="17">
        <v>18.329999999999998</v>
      </c>
      <c r="IP890" s="17">
        <v>18.32</v>
      </c>
      <c r="IQ890" s="17">
        <v>18.350000000000001</v>
      </c>
      <c r="IR890" s="17">
        <v>18.32</v>
      </c>
      <c r="IS890" s="17">
        <v>18.34</v>
      </c>
      <c r="IT890" s="17">
        <v>18.350000000000001</v>
      </c>
      <c r="IU890" s="17">
        <v>18.36</v>
      </c>
      <c r="IV890" s="17">
        <v>18.36</v>
      </c>
      <c r="IW890" s="17">
        <v>18.350000000000001</v>
      </c>
      <c r="IX890" s="17">
        <v>18.37</v>
      </c>
      <c r="IY890" s="17">
        <v>18.36</v>
      </c>
    </row>
    <row r="891" spans="1:259" x14ac:dyDescent="0.15">
      <c r="A891" s="17" t="s">
        <v>3006</v>
      </c>
      <c r="B891" s="17" t="s">
        <v>3007</v>
      </c>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c r="AA891" s="26"/>
      <c r="AB891" s="17"/>
      <c r="AC891" s="26"/>
      <c r="AD891" s="26"/>
      <c r="AE891" s="17"/>
      <c r="AF891" s="17"/>
      <c r="AG891" s="17"/>
      <c r="AH891" s="17"/>
      <c r="AI891" s="17"/>
      <c r="AJ891" s="17"/>
      <c r="AK891" s="17"/>
      <c r="AL891" s="17"/>
      <c r="AM891" s="17"/>
      <c r="AN891" s="17"/>
      <c r="AO891" s="17"/>
      <c r="AP891" s="17"/>
      <c r="AQ891" s="17"/>
      <c r="AR891" s="17"/>
      <c r="AS891" s="17"/>
      <c r="AT891" s="17"/>
      <c r="AU891" s="17"/>
      <c r="AV891" s="17"/>
      <c r="AW891" s="17"/>
      <c r="AX891" s="17"/>
      <c r="AY891" s="17"/>
      <c r="AZ891" s="17"/>
      <c r="BA891" s="17"/>
      <c r="BB891" s="17"/>
      <c r="BC891" s="17"/>
      <c r="BD891" s="17"/>
      <c r="BE891" s="17"/>
      <c r="BF891" s="17"/>
      <c r="BG891" s="17"/>
      <c r="BH891" s="17"/>
      <c r="BI891" s="17"/>
      <c r="BJ891" s="26"/>
      <c r="BK891" s="17"/>
      <c r="BL891" s="17"/>
      <c r="BM891" s="17"/>
      <c r="BN891" s="17"/>
      <c r="BO891" s="17"/>
      <c r="BP891" s="17"/>
      <c r="BQ891" s="17"/>
      <c r="BR891" s="17"/>
      <c r="BS891" s="17"/>
      <c r="BT891" s="17"/>
      <c r="BU891" s="17"/>
      <c r="BV891" s="17"/>
      <c r="BW891" s="17"/>
      <c r="BX891" s="26"/>
      <c r="BY891" s="26"/>
      <c r="BZ891" s="26"/>
      <c r="CA891" s="26"/>
      <c r="CB891" s="26"/>
      <c r="CC891" s="17"/>
      <c r="CD891" s="17"/>
      <c r="CE891" s="17"/>
      <c r="CF891" s="17"/>
      <c r="CG891" s="17"/>
      <c r="CH891" s="17"/>
      <c r="CI891" s="17"/>
      <c r="CJ891" s="26"/>
      <c r="CK891" s="17"/>
      <c r="CL891" s="17"/>
      <c r="CM891" s="17"/>
      <c r="CN891" s="17"/>
      <c r="CO891" s="17"/>
      <c r="CP891" s="17"/>
      <c r="CQ891" s="17"/>
      <c r="CR891" s="17"/>
      <c r="CS891" s="17"/>
      <c r="CT891" s="17"/>
      <c r="CU891" s="17"/>
      <c r="CV891" s="17"/>
      <c r="CW891" s="17"/>
      <c r="CX891" s="17"/>
      <c r="CY891" s="26"/>
      <c r="CZ891" s="26"/>
      <c r="DA891" s="26"/>
      <c r="DB891" s="17"/>
      <c r="DC891" s="17"/>
      <c r="DD891" s="17"/>
      <c r="DE891" s="17"/>
      <c r="DF891" s="17"/>
      <c r="DG891" s="17"/>
      <c r="DH891" s="26"/>
      <c r="DI891" s="17"/>
      <c r="DJ891" s="17"/>
      <c r="DK891" s="17"/>
      <c r="DL891" s="17"/>
      <c r="DM891" s="17">
        <v>35.33</v>
      </c>
      <c r="DN891" s="17">
        <v>35.33</v>
      </c>
      <c r="DO891" s="17">
        <v>35.299999999999997</v>
      </c>
      <c r="DP891" s="17">
        <v>35.29</v>
      </c>
      <c r="DQ891" s="17">
        <v>35.29</v>
      </c>
      <c r="DR891" s="17">
        <v>35.29</v>
      </c>
      <c r="DS891" s="17">
        <v>35.229999999999997</v>
      </c>
      <c r="DT891" s="17">
        <v>35.19</v>
      </c>
      <c r="DU891" s="17">
        <v>35.19</v>
      </c>
      <c r="DV891" s="17">
        <v>35.19</v>
      </c>
      <c r="DW891" s="17">
        <v>35.19</v>
      </c>
      <c r="DX891" s="17">
        <v>35.11</v>
      </c>
      <c r="DY891" s="17">
        <v>35.11</v>
      </c>
      <c r="DZ891" s="17">
        <v>35.119999999999997</v>
      </c>
      <c r="EA891" s="17">
        <v>35.15</v>
      </c>
      <c r="EB891" s="17">
        <v>35.17</v>
      </c>
      <c r="EC891" s="17">
        <v>35.17</v>
      </c>
      <c r="ED891" s="17">
        <v>35.17</v>
      </c>
      <c r="EE891" s="17">
        <v>35.17</v>
      </c>
      <c r="EF891" s="17">
        <v>35.17</v>
      </c>
      <c r="EG891" s="17">
        <v>35.15</v>
      </c>
      <c r="EH891" s="17">
        <v>35.15</v>
      </c>
      <c r="EI891" s="17">
        <v>35.18</v>
      </c>
      <c r="EJ891" s="17">
        <v>35.19</v>
      </c>
      <c r="EK891" s="17">
        <v>35.19</v>
      </c>
      <c r="EL891" s="17">
        <v>35.200000000000003</v>
      </c>
      <c r="EM891" s="17">
        <v>35.26</v>
      </c>
      <c r="EN891" s="17">
        <v>35.26</v>
      </c>
      <c r="EO891" s="17">
        <v>35.26</v>
      </c>
      <c r="EP891" s="17">
        <v>35.26</v>
      </c>
      <c r="EQ891" s="17">
        <v>35.19</v>
      </c>
      <c r="ER891" s="17">
        <v>35.19</v>
      </c>
      <c r="ES891" s="17">
        <v>35.19</v>
      </c>
      <c r="ET891" s="17">
        <v>35.22</v>
      </c>
      <c r="EU891" s="17">
        <v>35.22</v>
      </c>
      <c r="EV891" s="17">
        <v>35.21</v>
      </c>
      <c r="EW891" s="17">
        <v>35.200000000000003</v>
      </c>
      <c r="EX891" s="17">
        <v>35.19</v>
      </c>
      <c r="EY891" s="17">
        <v>35.14</v>
      </c>
      <c r="EZ891" s="17">
        <v>35.14</v>
      </c>
      <c r="FA891" s="17">
        <v>35.14</v>
      </c>
      <c r="FB891" s="17">
        <v>35.14</v>
      </c>
      <c r="FC891" s="17">
        <v>35.11</v>
      </c>
      <c r="FD891" s="17">
        <v>35.1</v>
      </c>
      <c r="FE891" s="17">
        <v>35.090000000000003</v>
      </c>
      <c r="FF891" s="17">
        <v>35.08</v>
      </c>
      <c r="FG891" s="17">
        <v>35.08</v>
      </c>
      <c r="FH891" s="17">
        <v>35.090000000000003</v>
      </c>
      <c r="FI891" s="17">
        <v>35.090000000000003</v>
      </c>
      <c r="FJ891" s="17">
        <v>35.090000000000003</v>
      </c>
      <c r="FK891" s="17">
        <v>35.090000000000003</v>
      </c>
      <c r="FL891" s="17">
        <v>35.08</v>
      </c>
      <c r="FM891" s="17">
        <v>35.07</v>
      </c>
      <c r="FN891" s="17">
        <v>35.07</v>
      </c>
      <c r="FO891" s="17">
        <v>35.090000000000003</v>
      </c>
      <c r="FP891" s="17">
        <v>35.090000000000003</v>
      </c>
      <c r="FQ891" s="17">
        <v>35.08</v>
      </c>
      <c r="FR891" s="17">
        <v>35.08</v>
      </c>
      <c r="FS891" s="17">
        <v>35.08</v>
      </c>
      <c r="FT891" s="17">
        <v>35.08</v>
      </c>
      <c r="FU891" s="17">
        <v>35.08</v>
      </c>
      <c r="FV891" s="17">
        <v>35.1</v>
      </c>
      <c r="FW891" s="17">
        <v>35.1</v>
      </c>
      <c r="FX891" s="17">
        <v>35.19</v>
      </c>
      <c r="FY891" s="17">
        <v>35.19</v>
      </c>
      <c r="FZ891" s="17">
        <v>35.24</v>
      </c>
      <c r="GA891" s="17">
        <v>35.24</v>
      </c>
      <c r="GB891" s="17">
        <v>35.1</v>
      </c>
      <c r="GC891" s="17">
        <v>35.1</v>
      </c>
      <c r="GD891" s="17">
        <v>35.119999999999997</v>
      </c>
      <c r="GE891" s="17">
        <v>35.119999999999997</v>
      </c>
      <c r="GF891" s="17">
        <v>35.11</v>
      </c>
      <c r="GG891" s="17">
        <v>35.1</v>
      </c>
      <c r="GH891" s="17">
        <v>35.1</v>
      </c>
      <c r="GI891" s="17">
        <v>35.11</v>
      </c>
      <c r="GJ891" s="17">
        <v>35.119999999999997</v>
      </c>
      <c r="GK891" s="17">
        <v>35.119999999999997</v>
      </c>
      <c r="GL891" s="17">
        <v>35.11</v>
      </c>
      <c r="GM891" s="17">
        <v>35.11</v>
      </c>
      <c r="GN891" s="17">
        <v>35.119999999999997</v>
      </c>
      <c r="GO891" s="17">
        <v>35.130000000000003</v>
      </c>
      <c r="GP891" s="17">
        <v>35.21</v>
      </c>
      <c r="GQ891" s="17">
        <v>35.11</v>
      </c>
      <c r="GR891" s="17">
        <v>35.11</v>
      </c>
      <c r="GS891" s="17">
        <v>35.11</v>
      </c>
      <c r="GT891" s="17">
        <v>35.1</v>
      </c>
      <c r="GU891" s="17">
        <v>35</v>
      </c>
      <c r="GV891" s="17">
        <v>35</v>
      </c>
      <c r="GW891" s="17">
        <v>35.01</v>
      </c>
      <c r="GX891" s="17">
        <v>35.01</v>
      </c>
      <c r="GY891" s="17">
        <v>35.020000000000003</v>
      </c>
      <c r="GZ891" s="17">
        <v>35.03</v>
      </c>
      <c r="HA891" s="17">
        <v>35.03</v>
      </c>
      <c r="HB891" s="17">
        <v>35.04</v>
      </c>
      <c r="HC891" s="17">
        <v>35.090000000000003</v>
      </c>
      <c r="HD891" s="17">
        <v>35.090000000000003</v>
      </c>
      <c r="HE891" s="17">
        <v>35.090000000000003</v>
      </c>
      <c r="HF891" s="17">
        <v>35.090000000000003</v>
      </c>
      <c r="HG891" s="17">
        <v>35.020000000000003</v>
      </c>
      <c r="HH891" s="17">
        <v>35.01</v>
      </c>
      <c r="HI891" s="17">
        <v>35.01</v>
      </c>
      <c r="HJ891" s="17">
        <v>35.01</v>
      </c>
      <c r="HK891" s="17">
        <v>35.01</v>
      </c>
      <c r="HL891" s="17">
        <v>35.01</v>
      </c>
      <c r="HM891" s="17">
        <v>35.01</v>
      </c>
      <c r="HN891" s="17">
        <v>35.01</v>
      </c>
      <c r="HO891" s="17">
        <v>35.01</v>
      </c>
      <c r="HP891" s="17">
        <v>35.01</v>
      </c>
      <c r="HQ891" s="17">
        <v>35.01</v>
      </c>
      <c r="HR891" s="17">
        <v>35.01</v>
      </c>
      <c r="HS891" s="17">
        <v>35.01</v>
      </c>
      <c r="HT891" s="17">
        <v>35.020000000000003</v>
      </c>
      <c r="HU891" s="17">
        <v>35.049999999999997</v>
      </c>
      <c r="HV891" s="17">
        <v>35.049999999999997</v>
      </c>
      <c r="HW891" s="17">
        <v>35.08</v>
      </c>
      <c r="HX891" s="17">
        <v>35.08</v>
      </c>
      <c r="HY891" s="17">
        <v>35.04</v>
      </c>
      <c r="HZ891" s="17">
        <v>35.04</v>
      </c>
      <c r="IA891" s="17">
        <v>35.04</v>
      </c>
      <c r="IB891" s="17">
        <v>35.04</v>
      </c>
      <c r="IC891" s="17">
        <v>35.020000000000003</v>
      </c>
      <c r="ID891" s="17">
        <v>35</v>
      </c>
      <c r="IE891" s="17">
        <v>34.99</v>
      </c>
      <c r="IF891" s="17">
        <v>34.979999999999997</v>
      </c>
      <c r="IG891" s="17">
        <v>34.81</v>
      </c>
      <c r="IH891" s="17">
        <v>34.82</v>
      </c>
      <c r="II891" s="17">
        <v>34.9</v>
      </c>
      <c r="IJ891" s="17">
        <v>34.799999999999997</v>
      </c>
      <c r="IK891" s="17">
        <v>34.799999999999997</v>
      </c>
      <c r="IL891" s="17">
        <v>34.82</v>
      </c>
      <c r="IM891" s="17">
        <v>34.82</v>
      </c>
      <c r="IN891" s="17">
        <v>35.03</v>
      </c>
      <c r="IO891" s="17">
        <v>35.04</v>
      </c>
      <c r="IP891" s="17">
        <v>35.020000000000003</v>
      </c>
      <c r="IQ891" s="17">
        <v>34.950000000000003</v>
      </c>
      <c r="IR891" s="17">
        <v>35.1</v>
      </c>
      <c r="IS891" s="17">
        <v>35.22</v>
      </c>
      <c r="IT891" s="17">
        <v>35.28</v>
      </c>
      <c r="IU891" s="17">
        <v>35.22</v>
      </c>
      <c r="IV891" s="17">
        <v>35.200000000000003</v>
      </c>
      <c r="IW891" s="17">
        <v>35.200000000000003</v>
      </c>
      <c r="IX891" s="17">
        <v>35.049999999999997</v>
      </c>
      <c r="IY891" s="17">
        <v>35.159999999999997</v>
      </c>
    </row>
    <row r="892" spans="1:259" x14ac:dyDescent="0.15">
      <c r="A892" s="17" t="s">
        <v>4634</v>
      </c>
      <c r="B892" s="17" t="s">
        <v>4949</v>
      </c>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c r="AA892" s="26"/>
      <c r="AB892" s="17"/>
      <c r="AC892" s="26"/>
      <c r="AD892" s="26"/>
      <c r="AE892" s="17"/>
      <c r="AF892" s="17"/>
      <c r="AG892" s="17"/>
      <c r="AH892" s="17"/>
      <c r="AI892" s="17"/>
      <c r="AJ892" s="17"/>
      <c r="AK892" s="17"/>
      <c r="AL892" s="17"/>
      <c r="AM892" s="17"/>
      <c r="AN892" s="17"/>
      <c r="AO892" s="17"/>
      <c r="AP892" s="17"/>
      <c r="AQ892" s="17"/>
      <c r="AR892" s="17"/>
      <c r="AS892" s="17"/>
      <c r="AT892" s="17"/>
      <c r="AU892" s="17"/>
      <c r="AV892" s="17"/>
      <c r="AW892" s="17"/>
      <c r="AX892" s="17"/>
      <c r="AY892" s="17"/>
      <c r="AZ892" s="17"/>
      <c r="BA892" s="17"/>
      <c r="BB892" s="17"/>
      <c r="BC892" s="17"/>
      <c r="BD892" s="17"/>
      <c r="BE892" s="17"/>
      <c r="BF892" s="17"/>
      <c r="BG892" s="17"/>
      <c r="BH892" s="17"/>
      <c r="BI892" s="17"/>
      <c r="BJ892" s="26"/>
      <c r="BK892" s="17"/>
      <c r="BL892" s="17"/>
      <c r="BM892" s="17"/>
      <c r="BN892" s="17"/>
      <c r="BO892" s="17"/>
      <c r="BP892" s="17"/>
      <c r="BQ892" s="17"/>
      <c r="BR892" s="17"/>
      <c r="BS892" s="17"/>
      <c r="BT892" s="17"/>
      <c r="BU892" s="17"/>
      <c r="BV892" s="17"/>
      <c r="BW892" s="17"/>
      <c r="BX892" s="26"/>
      <c r="BY892" s="26"/>
      <c r="BZ892" s="26"/>
      <c r="CA892" s="26"/>
      <c r="CB892" s="26"/>
      <c r="CC892" s="17"/>
      <c r="CD892" s="17"/>
      <c r="CE892" s="17"/>
      <c r="CF892" s="17"/>
      <c r="CG892" s="17"/>
      <c r="CH892" s="17"/>
      <c r="CI892" s="17"/>
      <c r="CJ892" s="26"/>
      <c r="CK892" s="17"/>
      <c r="CL892" s="17"/>
      <c r="CM892" s="17"/>
      <c r="CN892" s="17"/>
      <c r="CO892" s="17"/>
      <c r="CP892" s="17"/>
      <c r="CQ892" s="17"/>
      <c r="CR892" s="17"/>
      <c r="CS892" s="17"/>
      <c r="CT892" s="17"/>
      <c r="CU892" s="17"/>
      <c r="CV892" s="17"/>
      <c r="CW892" s="17"/>
      <c r="CX892" s="17"/>
      <c r="CY892" s="26"/>
      <c r="CZ892" s="26"/>
      <c r="DA892" s="26"/>
      <c r="DB892" s="17"/>
      <c r="DC892" s="17"/>
      <c r="DD892" s="17"/>
      <c r="DE892" s="17"/>
      <c r="DF892" s="17"/>
      <c r="DG892" s="17"/>
      <c r="DH892" s="26"/>
      <c r="DI892" s="17"/>
      <c r="DJ892" s="17"/>
      <c r="DK892" s="17"/>
      <c r="DL892" s="17"/>
      <c r="DM892" s="17">
        <v>19.78</v>
      </c>
      <c r="DN892" s="17">
        <v>19.78</v>
      </c>
      <c r="DO892" s="17">
        <v>19.78</v>
      </c>
      <c r="DP892" s="17">
        <v>19.78</v>
      </c>
      <c r="DQ892" s="17">
        <v>19.78</v>
      </c>
      <c r="DR892" s="17">
        <v>19.78</v>
      </c>
      <c r="DS892" s="17">
        <v>19.78</v>
      </c>
      <c r="DT892" s="17">
        <v>19.78</v>
      </c>
      <c r="DU892" s="17">
        <v>19.78</v>
      </c>
      <c r="DV892" s="17">
        <v>19.78</v>
      </c>
      <c r="DW892" s="17">
        <v>19.78</v>
      </c>
      <c r="DX892" s="17">
        <v>19.78</v>
      </c>
      <c r="DY892" s="17">
        <v>19.78</v>
      </c>
      <c r="DZ892" s="17">
        <v>19.78</v>
      </c>
      <c r="EA892" s="17">
        <v>19.78</v>
      </c>
      <c r="EB892" s="17">
        <v>19.78</v>
      </c>
      <c r="EC892" s="17">
        <v>19.78</v>
      </c>
      <c r="ED892" s="17">
        <v>19.78</v>
      </c>
      <c r="EE892" s="17">
        <v>19.78</v>
      </c>
      <c r="EF892" s="17">
        <v>19.78</v>
      </c>
      <c r="EG892" s="17">
        <v>19.78</v>
      </c>
      <c r="EH892" s="17">
        <v>19.78</v>
      </c>
      <c r="EI892" s="17">
        <v>19.78</v>
      </c>
      <c r="EJ892" s="17">
        <v>19.78</v>
      </c>
      <c r="EK892" s="17">
        <v>19.78</v>
      </c>
      <c r="EL892" s="17">
        <v>19.78</v>
      </c>
      <c r="EM892" s="17">
        <v>19.78</v>
      </c>
      <c r="EN892" s="17">
        <v>19.78</v>
      </c>
      <c r="EO892" s="17">
        <v>19.78</v>
      </c>
      <c r="EP892" s="17">
        <v>19.78</v>
      </c>
      <c r="EQ892" s="17">
        <v>19.78</v>
      </c>
      <c r="ER892" s="17">
        <v>19.78</v>
      </c>
      <c r="ES892" s="17">
        <v>19.78</v>
      </c>
      <c r="ET892" s="17">
        <v>19.78</v>
      </c>
      <c r="EU892" s="17">
        <v>19.78</v>
      </c>
      <c r="EV892" s="17">
        <v>19.78</v>
      </c>
      <c r="EW892" s="17">
        <v>19.78</v>
      </c>
      <c r="EX892" s="17">
        <v>19.78</v>
      </c>
      <c r="EY892" s="17">
        <v>19.78</v>
      </c>
      <c r="EZ892" s="17">
        <v>19.78</v>
      </c>
      <c r="FA892" s="17">
        <v>19.78</v>
      </c>
      <c r="FB892" s="17">
        <v>19.78</v>
      </c>
      <c r="FC892" s="17">
        <v>19.78</v>
      </c>
      <c r="FD892" s="17">
        <v>19.78</v>
      </c>
      <c r="FE892" s="17">
        <v>19.78</v>
      </c>
      <c r="FF892" s="17">
        <v>19.78</v>
      </c>
      <c r="FG892" s="17">
        <v>19.78</v>
      </c>
      <c r="FH892" s="17">
        <v>19.78</v>
      </c>
      <c r="FI892" s="17">
        <v>19.78</v>
      </c>
      <c r="FJ892" s="17">
        <v>19.78</v>
      </c>
      <c r="FK892" s="17">
        <v>19.78</v>
      </c>
      <c r="FL892" s="17">
        <v>19.78</v>
      </c>
      <c r="FM892" s="17">
        <v>19.78</v>
      </c>
      <c r="FN892" s="17">
        <v>19.78</v>
      </c>
      <c r="FO892" s="17">
        <v>19.78</v>
      </c>
      <c r="FP892" s="17">
        <v>19.78</v>
      </c>
      <c r="FQ892" s="17">
        <v>19.78</v>
      </c>
      <c r="FR892" s="17">
        <v>19.78</v>
      </c>
      <c r="FS892" s="17">
        <v>19.78</v>
      </c>
      <c r="FT892" s="17">
        <v>19.78</v>
      </c>
      <c r="FU892" s="17">
        <v>19.78</v>
      </c>
      <c r="FV892" s="17">
        <v>19.78</v>
      </c>
      <c r="FW892" s="17">
        <v>19.78</v>
      </c>
      <c r="FX892" s="17">
        <v>19.78</v>
      </c>
      <c r="FY892" s="17">
        <v>19.78</v>
      </c>
      <c r="FZ892" s="17">
        <v>19.78</v>
      </c>
      <c r="GA892" s="17">
        <v>19.78</v>
      </c>
      <c r="GB892" s="17">
        <v>19.78</v>
      </c>
      <c r="GC892" s="17">
        <v>19.78</v>
      </c>
      <c r="GD892" s="17">
        <v>19.78</v>
      </c>
      <c r="GE892" s="17">
        <v>19.78</v>
      </c>
      <c r="GF892" s="17">
        <v>19.78</v>
      </c>
      <c r="GG892" s="17">
        <v>19.78</v>
      </c>
      <c r="GH892" s="17">
        <v>19.78</v>
      </c>
      <c r="GI892" s="17">
        <v>19.78</v>
      </c>
      <c r="GJ892" s="17">
        <v>19.78</v>
      </c>
      <c r="GK892" s="17">
        <v>19.78</v>
      </c>
      <c r="GL892" s="17">
        <v>19.78</v>
      </c>
      <c r="GM892" s="17">
        <v>19.78</v>
      </c>
      <c r="GN892" s="17">
        <v>19.78</v>
      </c>
      <c r="GO892" s="17">
        <v>19.78</v>
      </c>
      <c r="GP892" s="17">
        <v>19.78</v>
      </c>
      <c r="GQ892" s="17">
        <v>19.78</v>
      </c>
      <c r="GR892" s="17">
        <v>19.78</v>
      </c>
      <c r="GS892" s="17">
        <v>19.78</v>
      </c>
      <c r="GT892" s="17">
        <v>19.78</v>
      </c>
      <c r="GU892" s="17">
        <v>19.78</v>
      </c>
      <c r="GV892" s="17">
        <v>19.78</v>
      </c>
      <c r="GW892" s="17">
        <v>19.78</v>
      </c>
      <c r="GX892" s="17">
        <v>19.78</v>
      </c>
      <c r="GY892" s="17">
        <v>19.78</v>
      </c>
      <c r="GZ892" s="17">
        <v>19.78</v>
      </c>
      <c r="HA892" s="17">
        <v>19.78</v>
      </c>
      <c r="HB892" s="17">
        <v>19.78</v>
      </c>
      <c r="HC892" s="17">
        <v>19.78</v>
      </c>
      <c r="HD892" s="17">
        <v>19.78</v>
      </c>
      <c r="HE892" s="17">
        <v>19.78</v>
      </c>
      <c r="HF892" s="17">
        <v>19.78</v>
      </c>
      <c r="HG892" s="17">
        <v>19.78</v>
      </c>
      <c r="HH892" s="17">
        <v>19.78</v>
      </c>
      <c r="HI892" s="17">
        <v>19.78</v>
      </c>
      <c r="HJ892" s="17">
        <v>19.78</v>
      </c>
      <c r="HK892" s="17">
        <v>19.78</v>
      </c>
      <c r="HL892" s="17">
        <v>19.78</v>
      </c>
      <c r="HM892" s="17">
        <v>19.78</v>
      </c>
      <c r="HN892" s="17">
        <v>19.78</v>
      </c>
      <c r="HO892" s="17">
        <v>19.78</v>
      </c>
      <c r="HP892" s="17">
        <v>19.78</v>
      </c>
      <c r="HQ892" s="17">
        <v>19.78</v>
      </c>
      <c r="HR892" s="17">
        <v>19.78</v>
      </c>
      <c r="HS892" s="17">
        <v>19.78</v>
      </c>
      <c r="HT892" s="17">
        <v>19.78</v>
      </c>
      <c r="HU892" s="17">
        <v>19.78</v>
      </c>
      <c r="HV892" s="17">
        <v>19.78</v>
      </c>
      <c r="HW892" s="17">
        <v>19.78</v>
      </c>
      <c r="HX892" s="17">
        <v>19.78</v>
      </c>
      <c r="HY892" s="17">
        <v>19.78</v>
      </c>
      <c r="HZ892" s="17">
        <v>19.78</v>
      </c>
      <c r="IA892" s="17">
        <v>19.78</v>
      </c>
      <c r="IB892" s="17">
        <v>19.78</v>
      </c>
      <c r="IC892" s="17">
        <v>19.78</v>
      </c>
      <c r="ID892" s="17">
        <v>19.78</v>
      </c>
      <c r="IE892" s="17">
        <v>19.78</v>
      </c>
      <c r="IF892" s="17">
        <v>19.78</v>
      </c>
      <c r="IG892" s="17">
        <v>19.78</v>
      </c>
      <c r="IH892" s="17">
        <v>19.78</v>
      </c>
      <c r="II892" s="17">
        <v>19.78</v>
      </c>
      <c r="IJ892" s="17">
        <v>19.78</v>
      </c>
      <c r="IK892" s="17">
        <v>19.78</v>
      </c>
      <c r="IL892" s="17">
        <v>19.78</v>
      </c>
      <c r="IM892" s="17">
        <v>19.78</v>
      </c>
      <c r="IN892" s="17">
        <v>19.78</v>
      </c>
      <c r="IO892" s="17">
        <v>19.78</v>
      </c>
      <c r="IP892" s="17">
        <v>19.78</v>
      </c>
      <c r="IQ892" s="17">
        <v>19.78</v>
      </c>
      <c r="IR892" s="17">
        <v>19.78</v>
      </c>
      <c r="IS892" s="17">
        <v>19.78</v>
      </c>
      <c r="IT892" s="17">
        <v>19.78</v>
      </c>
      <c r="IU892" s="17">
        <v>19.78</v>
      </c>
      <c r="IV892" s="17">
        <v>19.78</v>
      </c>
      <c r="IW892" s="17">
        <v>19.78</v>
      </c>
      <c r="IX892" s="17">
        <v>19.78</v>
      </c>
      <c r="IY892" s="17">
        <v>19.78</v>
      </c>
    </row>
    <row r="893" spans="1:259" x14ac:dyDescent="0.15">
      <c r="A893" s="17" t="s">
        <v>4475</v>
      </c>
      <c r="B893" s="17" t="s">
        <v>4950</v>
      </c>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c r="AA893" s="26"/>
      <c r="AB893" s="17"/>
      <c r="AC893" s="26"/>
      <c r="AD893" s="26"/>
      <c r="AE893" s="17"/>
      <c r="AF893" s="17"/>
      <c r="AG893" s="17"/>
      <c r="AH893" s="17"/>
      <c r="AI893" s="17"/>
      <c r="AJ893" s="17"/>
      <c r="AK893" s="17"/>
      <c r="AL893" s="17"/>
      <c r="AM893" s="17"/>
      <c r="AN893" s="17"/>
      <c r="AO893" s="17"/>
      <c r="AP893" s="17"/>
      <c r="AQ893" s="17"/>
      <c r="AR893" s="17"/>
      <c r="AS893" s="17"/>
      <c r="AT893" s="17"/>
      <c r="AU893" s="17"/>
      <c r="AV893" s="17"/>
      <c r="AW893" s="17"/>
      <c r="AX893" s="17"/>
      <c r="AY893" s="17"/>
      <c r="AZ893" s="17"/>
      <c r="BA893" s="17"/>
      <c r="BB893" s="17"/>
      <c r="BC893" s="17"/>
      <c r="BD893" s="17"/>
      <c r="BE893" s="17"/>
      <c r="BF893" s="17"/>
      <c r="BG893" s="17"/>
      <c r="BH893" s="17"/>
      <c r="BI893" s="17"/>
      <c r="BJ893" s="26"/>
      <c r="BK893" s="17"/>
      <c r="BL893" s="17"/>
      <c r="BM893" s="17"/>
      <c r="BN893" s="17"/>
      <c r="BO893" s="17"/>
      <c r="BP893" s="17"/>
      <c r="BQ893" s="17"/>
      <c r="BR893" s="17"/>
      <c r="BS893" s="17"/>
      <c r="BT893" s="17"/>
      <c r="BU893" s="17"/>
      <c r="BV893" s="17"/>
      <c r="BW893" s="17"/>
      <c r="BX893" s="26"/>
      <c r="BY893" s="26"/>
      <c r="BZ893" s="26"/>
      <c r="CA893" s="26"/>
      <c r="CB893" s="26"/>
      <c r="CC893" s="17"/>
      <c r="CD893" s="17"/>
      <c r="CE893" s="17"/>
      <c r="CF893" s="17"/>
      <c r="CG893" s="17"/>
      <c r="CH893" s="17"/>
      <c r="CI893" s="17"/>
      <c r="CJ893" s="26"/>
      <c r="CK893" s="17"/>
      <c r="CL893" s="17"/>
      <c r="CM893" s="17"/>
      <c r="CN893" s="17"/>
      <c r="CO893" s="17"/>
      <c r="CP893" s="17"/>
      <c r="CQ893" s="17"/>
      <c r="CR893" s="17"/>
      <c r="CS893" s="17"/>
      <c r="CT893" s="17"/>
      <c r="CU893" s="17"/>
      <c r="CV893" s="17"/>
      <c r="CW893" s="17"/>
      <c r="CX893" s="17"/>
      <c r="CY893" s="26"/>
      <c r="CZ893" s="26"/>
      <c r="DA893" s="26"/>
      <c r="DB893" s="17"/>
      <c r="DC893" s="17"/>
      <c r="DD893" s="17"/>
      <c r="DE893" s="17"/>
      <c r="DF893" s="17"/>
      <c r="DG893" s="17"/>
      <c r="DH893" s="26"/>
      <c r="DI893" s="17"/>
      <c r="DJ893" s="17"/>
      <c r="DK893" s="17"/>
      <c r="DL893" s="17"/>
      <c r="DM893" s="17">
        <v>8.4700000000000006</v>
      </c>
      <c r="DN893" s="17">
        <v>8.4700000000000006</v>
      </c>
      <c r="DO893" s="17">
        <v>8.4700000000000006</v>
      </c>
      <c r="DP893" s="17">
        <v>8.4700000000000006</v>
      </c>
      <c r="DQ893" s="17">
        <v>8.4700000000000006</v>
      </c>
      <c r="DR893" s="17">
        <v>8.4700000000000006</v>
      </c>
      <c r="DS893" s="17">
        <v>8.4600000000000009</v>
      </c>
      <c r="DT893" s="17">
        <v>8.4700000000000006</v>
      </c>
      <c r="DU893" s="17">
        <v>8.4700000000000006</v>
      </c>
      <c r="DV893" s="17">
        <v>8.4600000000000009</v>
      </c>
      <c r="DW893" s="17">
        <v>8.4700000000000006</v>
      </c>
      <c r="DX893" s="17">
        <v>8.4600000000000009</v>
      </c>
      <c r="DY893" s="17">
        <v>8.4499999999999993</v>
      </c>
      <c r="DZ893" s="17">
        <v>8.4600000000000009</v>
      </c>
      <c r="EA893" s="17">
        <v>8.4600000000000009</v>
      </c>
      <c r="EB893" s="17">
        <v>8.44</v>
      </c>
      <c r="EC893" s="17">
        <v>8.44</v>
      </c>
      <c r="ED893" s="17">
        <v>8.44</v>
      </c>
      <c r="EE893" s="17">
        <v>8.44</v>
      </c>
      <c r="EF893" s="17">
        <v>8.43</v>
      </c>
      <c r="EG893" s="17">
        <v>8.4600000000000009</v>
      </c>
      <c r="EH893" s="17">
        <v>8.4600000000000009</v>
      </c>
      <c r="EI893" s="17">
        <v>8.48</v>
      </c>
      <c r="EJ893" s="17">
        <v>8.4700000000000006</v>
      </c>
      <c r="EK893" s="17">
        <v>8.4600000000000009</v>
      </c>
      <c r="EL893" s="17">
        <v>8.4499999999999993</v>
      </c>
      <c r="EM893" s="17">
        <v>8.4600000000000009</v>
      </c>
      <c r="EN893" s="17">
        <v>8.4600000000000009</v>
      </c>
      <c r="EO893" s="17">
        <v>8.4600000000000009</v>
      </c>
      <c r="EP893" s="17">
        <v>8.4600000000000009</v>
      </c>
      <c r="EQ893" s="17">
        <v>8.4499999999999993</v>
      </c>
      <c r="ER893" s="17">
        <v>8.4600000000000009</v>
      </c>
      <c r="ES893" s="17">
        <v>8.4600000000000009</v>
      </c>
      <c r="ET893" s="17">
        <v>8.4499999999999993</v>
      </c>
      <c r="EU893" s="17">
        <v>8.4499999999999993</v>
      </c>
      <c r="EV893" s="17">
        <v>8.4499999999999993</v>
      </c>
      <c r="EW893" s="17">
        <v>8.4499999999999993</v>
      </c>
      <c r="EX893" s="17">
        <v>8.4499999999999993</v>
      </c>
      <c r="EY893" s="17">
        <v>8.4499999999999993</v>
      </c>
      <c r="EZ893" s="17">
        <v>8.44</v>
      </c>
      <c r="FA893" s="17">
        <v>8.43</v>
      </c>
      <c r="FB893" s="17">
        <v>8.43</v>
      </c>
      <c r="FC893" s="17">
        <v>8.42</v>
      </c>
      <c r="FD893" s="17">
        <v>8.41</v>
      </c>
      <c r="FE893" s="17">
        <v>8.41</v>
      </c>
      <c r="FF893" s="17">
        <v>8.42</v>
      </c>
      <c r="FG893" s="17">
        <v>8.4</v>
      </c>
      <c r="FH893" s="17">
        <v>8.41</v>
      </c>
      <c r="FI893" s="17">
        <v>8.41</v>
      </c>
      <c r="FJ893" s="17">
        <v>8.41</v>
      </c>
      <c r="FK893" s="17">
        <v>8.42</v>
      </c>
      <c r="FL893" s="17">
        <v>8.42</v>
      </c>
      <c r="FM893" s="17">
        <v>8.41</v>
      </c>
      <c r="FN893" s="17">
        <v>8.43</v>
      </c>
      <c r="FO893" s="17">
        <v>8.43</v>
      </c>
      <c r="FP893" s="17">
        <v>8.44</v>
      </c>
      <c r="FQ893" s="17">
        <v>8.44</v>
      </c>
      <c r="FR893" s="17">
        <v>8.44</v>
      </c>
      <c r="FS893" s="17">
        <v>8.43</v>
      </c>
      <c r="FT893" s="17">
        <v>8.43</v>
      </c>
      <c r="FU893" s="17">
        <v>8.43</v>
      </c>
      <c r="FV893" s="17">
        <v>8.43</v>
      </c>
      <c r="FW893" s="17">
        <v>8.43</v>
      </c>
      <c r="FX893" s="17">
        <v>8.42</v>
      </c>
      <c r="FY893" s="17">
        <v>8.42</v>
      </c>
      <c r="FZ893" s="17">
        <v>8.42</v>
      </c>
      <c r="GA893" s="17">
        <v>8.42</v>
      </c>
      <c r="GB893" s="17">
        <v>8.42</v>
      </c>
      <c r="GC893" s="17">
        <v>8.43</v>
      </c>
      <c r="GD893" s="17">
        <v>8.42</v>
      </c>
      <c r="GE893" s="17">
        <v>8.42</v>
      </c>
      <c r="GF893" s="17">
        <v>8.4</v>
      </c>
      <c r="GG893" s="17">
        <v>8.4</v>
      </c>
      <c r="GH893" s="17">
        <v>8.3800000000000008</v>
      </c>
      <c r="GI893" s="17">
        <v>8.3800000000000008</v>
      </c>
      <c r="GJ893" s="17">
        <v>8.3800000000000008</v>
      </c>
      <c r="GK893" s="17">
        <v>8.3800000000000008</v>
      </c>
      <c r="GL893" s="17">
        <v>8.39</v>
      </c>
      <c r="GM893" s="17">
        <v>8.3800000000000008</v>
      </c>
      <c r="GN893" s="17">
        <v>8.36</v>
      </c>
      <c r="GO893" s="17">
        <v>8.3800000000000008</v>
      </c>
      <c r="GP893" s="17">
        <v>8.39</v>
      </c>
      <c r="GQ893" s="17">
        <v>8.3800000000000008</v>
      </c>
      <c r="GR893" s="17">
        <v>8.3800000000000008</v>
      </c>
      <c r="GS893" s="17">
        <v>8.3699999999999992</v>
      </c>
      <c r="GT893" s="17">
        <v>8.3800000000000008</v>
      </c>
      <c r="GU893" s="17">
        <v>8.3699999999999992</v>
      </c>
      <c r="GV893" s="17">
        <v>8.3699999999999992</v>
      </c>
      <c r="GW893" s="17">
        <v>8.3699999999999992</v>
      </c>
      <c r="GX893" s="17">
        <v>8.3800000000000008</v>
      </c>
      <c r="GY893" s="17">
        <v>8.39</v>
      </c>
      <c r="GZ893" s="17">
        <v>8.4</v>
      </c>
      <c r="HA893" s="17">
        <v>8.39</v>
      </c>
      <c r="HB893" s="17">
        <v>8.39</v>
      </c>
      <c r="HC893" s="17">
        <v>8.3800000000000008</v>
      </c>
      <c r="HD893" s="17">
        <v>8.39</v>
      </c>
      <c r="HE893" s="17">
        <v>8.3800000000000008</v>
      </c>
      <c r="HF893" s="17">
        <v>8.39</v>
      </c>
      <c r="HG893" s="17">
        <v>8.39</v>
      </c>
      <c r="HH893" s="17">
        <v>8.3699999999999992</v>
      </c>
      <c r="HI893" s="17">
        <v>8.36</v>
      </c>
      <c r="HJ893" s="17">
        <v>8.35</v>
      </c>
      <c r="HK893" s="17">
        <v>8.35</v>
      </c>
      <c r="HL893" s="17">
        <v>8.35</v>
      </c>
      <c r="HM893" s="17">
        <v>8.34</v>
      </c>
      <c r="HN893" s="17">
        <v>8.34</v>
      </c>
      <c r="HO893" s="17">
        <v>8.34</v>
      </c>
      <c r="HP893" s="17">
        <v>8.34</v>
      </c>
      <c r="HQ893" s="17">
        <v>8.33</v>
      </c>
      <c r="HR893" s="17">
        <v>8.33</v>
      </c>
      <c r="HS893" s="17">
        <v>8.34</v>
      </c>
      <c r="HT893" s="17">
        <v>8.34</v>
      </c>
      <c r="HU893" s="17">
        <v>8.35</v>
      </c>
      <c r="HV893" s="17">
        <v>8.35</v>
      </c>
      <c r="HW893" s="17">
        <v>8.35</v>
      </c>
      <c r="HX893" s="17">
        <v>8.34</v>
      </c>
      <c r="HY893" s="17">
        <v>8.34</v>
      </c>
      <c r="HZ893" s="17">
        <v>8.33</v>
      </c>
      <c r="IA893" s="17">
        <v>8.33</v>
      </c>
      <c r="IB893" s="17">
        <v>8.31</v>
      </c>
      <c r="IC893" s="17">
        <v>8.31</v>
      </c>
      <c r="ID893" s="17">
        <v>8.32</v>
      </c>
      <c r="IE893" s="17">
        <v>8.31</v>
      </c>
      <c r="IF893" s="17">
        <v>8.32</v>
      </c>
      <c r="IG893" s="17">
        <v>8.33</v>
      </c>
      <c r="IH893" s="17">
        <v>8.33</v>
      </c>
      <c r="II893" s="17">
        <v>8.31</v>
      </c>
      <c r="IJ893" s="17">
        <v>8.31</v>
      </c>
      <c r="IK893" s="17">
        <v>8.3000000000000007</v>
      </c>
      <c r="IL893" s="17">
        <v>8.3000000000000007</v>
      </c>
      <c r="IM893" s="17">
        <v>8.2899999999999991</v>
      </c>
      <c r="IN893" s="17">
        <v>8.3000000000000007</v>
      </c>
      <c r="IO893" s="17">
        <v>8.32</v>
      </c>
      <c r="IP893" s="17">
        <v>8.31</v>
      </c>
      <c r="IQ893" s="17">
        <v>8.31</v>
      </c>
      <c r="IR893" s="17">
        <v>8.31</v>
      </c>
      <c r="IS893" s="17">
        <v>8.2899999999999991</v>
      </c>
      <c r="IT893" s="17">
        <v>8.3000000000000007</v>
      </c>
      <c r="IU893" s="17">
        <v>8.3000000000000007</v>
      </c>
      <c r="IV893" s="17">
        <v>8.3000000000000007</v>
      </c>
      <c r="IW893" s="17">
        <v>8.3000000000000007</v>
      </c>
      <c r="IX893" s="17">
        <v>8.3000000000000007</v>
      </c>
      <c r="IY893" s="17">
        <v>8.3000000000000007</v>
      </c>
    </row>
    <row r="894" spans="1:259" x14ac:dyDescent="0.15">
      <c r="A894" s="17" t="s">
        <v>1062</v>
      </c>
      <c r="B894" s="17" t="s">
        <v>1063</v>
      </c>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c r="AA894" s="26"/>
      <c r="AB894" s="17"/>
      <c r="AC894" s="26"/>
      <c r="AD894" s="26"/>
      <c r="AE894" s="17"/>
      <c r="AF894" s="17"/>
      <c r="AG894" s="17"/>
      <c r="AH894" s="17"/>
      <c r="AI894" s="17"/>
      <c r="AJ894" s="17"/>
      <c r="AK894" s="17"/>
      <c r="AL894" s="17"/>
      <c r="AM894" s="17"/>
      <c r="AN894" s="17"/>
      <c r="AO894" s="17"/>
      <c r="AP894" s="17"/>
      <c r="AQ894" s="17"/>
      <c r="AR894" s="17"/>
      <c r="AS894" s="17"/>
      <c r="AT894" s="17"/>
      <c r="AU894" s="17"/>
      <c r="AV894" s="17"/>
      <c r="AW894" s="17"/>
      <c r="AX894" s="17"/>
      <c r="AY894" s="17"/>
      <c r="AZ894" s="17"/>
      <c r="BA894" s="17"/>
      <c r="BB894" s="17"/>
      <c r="BC894" s="17"/>
      <c r="BD894" s="17"/>
      <c r="BE894" s="17"/>
      <c r="BF894" s="17"/>
      <c r="BG894" s="17"/>
      <c r="BH894" s="17"/>
      <c r="BI894" s="17"/>
      <c r="BJ894" s="26"/>
      <c r="BK894" s="17"/>
      <c r="BL894" s="17"/>
      <c r="BM894" s="17"/>
      <c r="BN894" s="17"/>
      <c r="BO894" s="17"/>
      <c r="BP894" s="17"/>
      <c r="BQ894" s="17"/>
      <c r="BR894" s="17"/>
      <c r="BS894" s="17"/>
      <c r="BT894" s="17"/>
      <c r="BU894" s="17"/>
      <c r="BV894" s="17"/>
      <c r="BW894" s="17"/>
      <c r="BX894" s="26"/>
      <c r="BY894" s="26"/>
      <c r="BZ894" s="26"/>
      <c r="CA894" s="26"/>
      <c r="CB894" s="26"/>
      <c r="CC894" s="17"/>
      <c r="CD894" s="17"/>
      <c r="CE894" s="17"/>
      <c r="CF894" s="17"/>
      <c r="CG894" s="17"/>
      <c r="CH894" s="17"/>
      <c r="CI894" s="17"/>
      <c r="CJ894" s="26"/>
      <c r="CK894" s="17"/>
      <c r="CL894" s="17"/>
      <c r="CM894" s="17"/>
      <c r="CN894" s="17"/>
      <c r="CO894" s="17"/>
      <c r="CP894" s="17"/>
      <c r="CQ894" s="17"/>
      <c r="CR894" s="17"/>
      <c r="CS894" s="17"/>
      <c r="CT894" s="17"/>
      <c r="CU894" s="17"/>
      <c r="CV894" s="17"/>
      <c r="CW894" s="17"/>
      <c r="CX894" s="17"/>
      <c r="CY894" s="26"/>
      <c r="CZ894" s="26"/>
      <c r="DA894" s="26"/>
      <c r="DB894" s="17"/>
      <c r="DC894" s="17"/>
      <c r="DD894" s="17"/>
      <c r="DE894" s="17"/>
      <c r="DF894" s="17"/>
      <c r="DG894" s="17"/>
      <c r="DH894" s="26"/>
      <c r="DI894" s="17"/>
      <c r="DJ894" s="17"/>
      <c r="DK894" s="17"/>
      <c r="DL894" s="17"/>
      <c r="DM894" s="17">
        <v>16.39</v>
      </c>
      <c r="DN894" s="17">
        <v>16.39</v>
      </c>
      <c r="DO894" s="17">
        <v>16.39</v>
      </c>
      <c r="DP894" s="17">
        <v>16.399999999999999</v>
      </c>
      <c r="DQ894" s="17">
        <v>16.399999999999999</v>
      </c>
      <c r="DR894" s="17">
        <v>16.39</v>
      </c>
      <c r="DS894" s="17">
        <v>16.399999999999999</v>
      </c>
      <c r="DT894" s="17">
        <v>16.399999999999999</v>
      </c>
      <c r="DU894" s="17">
        <v>16.38</v>
      </c>
      <c r="DV894" s="17">
        <v>16.38</v>
      </c>
      <c r="DW894" s="17">
        <v>16.38</v>
      </c>
      <c r="DX894" s="17">
        <v>16.38</v>
      </c>
      <c r="DY894" s="17">
        <v>16.38</v>
      </c>
      <c r="DZ894" s="17">
        <v>16.38</v>
      </c>
      <c r="EA894" s="17">
        <v>16.32</v>
      </c>
      <c r="EB894" s="17">
        <v>16.36</v>
      </c>
      <c r="EC894" s="17">
        <v>16.37</v>
      </c>
      <c r="ED894" s="17">
        <v>16.36</v>
      </c>
      <c r="EE894" s="17">
        <v>16.36</v>
      </c>
      <c r="EF894" s="17">
        <v>16.37</v>
      </c>
      <c r="EG894" s="17">
        <v>16.37</v>
      </c>
      <c r="EH894" s="17">
        <v>16.37</v>
      </c>
      <c r="EI894" s="17">
        <v>16.37</v>
      </c>
      <c r="EJ894" s="17">
        <v>16.38</v>
      </c>
      <c r="EK894" s="17">
        <v>16.38</v>
      </c>
      <c r="EL894" s="17">
        <v>16.37</v>
      </c>
      <c r="EM894" s="17">
        <v>16.38</v>
      </c>
      <c r="EN894" s="17">
        <v>16.37</v>
      </c>
      <c r="EO894" s="17">
        <v>16.38</v>
      </c>
      <c r="EP894" s="17">
        <v>16.38</v>
      </c>
      <c r="EQ894" s="17">
        <v>16.39</v>
      </c>
      <c r="ER894" s="17">
        <v>16.38</v>
      </c>
      <c r="ES894" s="17">
        <v>16.39</v>
      </c>
      <c r="ET894" s="17">
        <v>16.39</v>
      </c>
      <c r="EU894" s="17">
        <v>16.39</v>
      </c>
      <c r="EV894" s="17">
        <v>16.39</v>
      </c>
      <c r="EW894" s="17">
        <v>16.38</v>
      </c>
      <c r="EX894" s="17">
        <v>16.399999999999999</v>
      </c>
      <c r="EY894" s="17">
        <v>16.399999999999999</v>
      </c>
      <c r="EZ894" s="17">
        <v>16.399999999999999</v>
      </c>
      <c r="FA894" s="17">
        <v>16.39</v>
      </c>
      <c r="FB894" s="17">
        <v>16.399999999999999</v>
      </c>
      <c r="FC894" s="17">
        <v>16.39</v>
      </c>
      <c r="FD894" s="17">
        <v>16.38</v>
      </c>
      <c r="FE894" s="17">
        <v>16.38</v>
      </c>
      <c r="FF894" s="17">
        <v>16.37</v>
      </c>
      <c r="FG894" s="17">
        <v>16.36</v>
      </c>
      <c r="FH894" s="17">
        <v>16.37</v>
      </c>
      <c r="FI894" s="17">
        <v>16.37</v>
      </c>
      <c r="FJ894" s="17">
        <v>16.37</v>
      </c>
      <c r="FK894" s="17">
        <v>16.37</v>
      </c>
      <c r="FL894" s="17">
        <v>16.38</v>
      </c>
      <c r="FM894" s="17">
        <v>16.39</v>
      </c>
      <c r="FN894" s="17">
        <v>16.39</v>
      </c>
      <c r="FO894" s="17">
        <v>16.37</v>
      </c>
      <c r="FP894" s="17">
        <v>16.38</v>
      </c>
      <c r="FQ894" s="17">
        <v>16.39</v>
      </c>
      <c r="FR894" s="17">
        <v>16.37</v>
      </c>
      <c r="FS894" s="17">
        <v>16.37</v>
      </c>
      <c r="FT894" s="17">
        <v>16.37</v>
      </c>
      <c r="FU894" s="17">
        <v>16.37</v>
      </c>
      <c r="FV894" s="17">
        <v>16.39</v>
      </c>
      <c r="FW894" s="17">
        <v>16.399999999999999</v>
      </c>
      <c r="FX894" s="17">
        <v>16.399999999999999</v>
      </c>
      <c r="FY894" s="17">
        <v>16.399999999999999</v>
      </c>
      <c r="FZ894" s="17">
        <v>16.399999999999999</v>
      </c>
      <c r="GA894" s="17">
        <v>16.39</v>
      </c>
      <c r="GB894" s="17">
        <v>16.37</v>
      </c>
      <c r="GC894" s="17">
        <v>16.37</v>
      </c>
      <c r="GD894" s="17">
        <v>16.38</v>
      </c>
      <c r="GE894" s="17">
        <v>16.39</v>
      </c>
      <c r="GF894" s="17">
        <v>16.39</v>
      </c>
      <c r="GG894" s="17">
        <v>16.38</v>
      </c>
      <c r="GH894" s="17">
        <v>16.38</v>
      </c>
      <c r="GI894" s="17">
        <v>16.38</v>
      </c>
      <c r="GJ894" s="17">
        <v>16.38</v>
      </c>
      <c r="GK894" s="17">
        <v>16.37</v>
      </c>
      <c r="GL894" s="17">
        <v>16.37</v>
      </c>
      <c r="GM894" s="17">
        <v>16.38</v>
      </c>
      <c r="GN894" s="17">
        <v>16.37</v>
      </c>
      <c r="GO894" s="17">
        <v>16.37</v>
      </c>
      <c r="GP894" s="17">
        <v>16.37</v>
      </c>
      <c r="GQ894" s="17">
        <v>16.350000000000001</v>
      </c>
      <c r="GR894" s="17">
        <v>16.350000000000001</v>
      </c>
      <c r="GS894" s="17">
        <v>16.329999999999998</v>
      </c>
      <c r="GT894" s="17">
        <v>16.329999999999998</v>
      </c>
      <c r="GU894" s="17">
        <v>16.32</v>
      </c>
      <c r="GV894" s="17">
        <v>16.32</v>
      </c>
      <c r="GW894" s="17">
        <v>16.329999999999998</v>
      </c>
      <c r="GX894" s="17">
        <v>16.329999999999998</v>
      </c>
      <c r="GY894" s="17">
        <v>16.329999999999998</v>
      </c>
      <c r="GZ894" s="17">
        <v>16.329999999999998</v>
      </c>
      <c r="HA894" s="17">
        <v>16.329999999999998</v>
      </c>
      <c r="HB894" s="17">
        <v>16.329999999999998</v>
      </c>
      <c r="HC894" s="17">
        <v>16.329999999999998</v>
      </c>
      <c r="HD894" s="17">
        <v>16.329999999999998</v>
      </c>
      <c r="HE894" s="17">
        <v>16.329999999999998</v>
      </c>
      <c r="HF894" s="17">
        <v>16.32</v>
      </c>
      <c r="HG894" s="17">
        <v>16.329999999999998</v>
      </c>
      <c r="HH894" s="17">
        <v>16.329999999999998</v>
      </c>
      <c r="HI894" s="17">
        <v>16.329999999999998</v>
      </c>
      <c r="HJ894" s="17">
        <v>16.329999999999998</v>
      </c>
      <c r="HK894" s="17">
        <v>16.32</v>
      </c>
      <c r="HL894" s="17">
        <v>16.329999999999998</v>
      </c>
      <c r="HM894" s="17">
        <v>16.29</v>
      </c>
      <c r="HN894" s="17">
        <v>16.29</v>
      </c>
      <c r="HO894" s="17">
        <v>16.28</v>
      </c>
      <c r="HP894" s="17">
        <v>16.3</v>
      </c>
      <c r="HQ894" s="17">
        <v>16.309999999999999</v>
      </c>
      <c r="HR894" s="17">
        <v>16.29</v>
      </c>
      <c r="HS894" s="17">
        <v>16.32</v>
      </c>
      <c r="HT894" s="17">
        <v>16.32</v>
      </c>
      <c r="HU894" s="17">
        <v>16.32</v>
      </c>
      <c r="HV894" s="17">
        <v>16.32</v>
      </c>
      <c r="HW894" s="17">
        <v>16.29</v>
      </c>
      <c r="HX894" s="17">
        <v>16.29</v>
      </c>
      <c r="HY894" s="17">
        <v>16.309999999999999</v>
      </c>
      <c r="HZ894" s="17">
        <v>16.309999999999999</v>
      </c>
      <c r="IA894" s="17">
        <v>16.309999999999999</v>
      </c>
      <c r="IB894" s="17">
        <v>16.309999999999999</v>
      </c>
      <c r="IC894" s="17">
        <v>16.3</v>
      </c>
      <c r="ID894" s="17">
        <v>16.3</v>
      </c>
      <c r="IE894" s="17">
        <v>16.3</v>
      </c>
      <c r="IF894" s="17">
        <v>16.29</v>
      </c>
      <c r="IG894" s="17">
        <v>16.29</v>
      </c>
      <c r="IH894" s="17">
        <v>16.29</v>
      </c>
      <c r="II894" s="17">
        <v>16.28</v>
      </c>
      <c r="IJ894" s="17">
        <v>16.28</v>
      </c>
      <c r="IK894" s="17">
        <v>16.3</v>
      </c>
      <c r="IL894" s="17">
        <v>16.3</v>
      </c>
      <c r="IM894" s="17">
        <v>16.28</v>
      </c>
      <c r="IN894" s="17">
        <v>16.3</v>
      </c>
      <c r="IO894" s="17">
        <v>16.3</v>
      </c>
      <c r="IP894" s="17">
        <v>16.29</v>
      </c>
      <c r="IQ894" s="17">
        <v>16.28</v>
      </c>
      <c r="IR894" s="17">
        <v>16.3</v>
      </c>
      <c r="IS894" s="17">
        <v>16.29</v>
      </c>
      <c r="IT894" s="17">
        <v>16.32</v>
      </c>
      <c r="IU894" s="17">
        <v>16.3</v>
      </c>
      <c r="IV894" s="17">
        <v>16.3</v>
      </c>
      <c r="IW894" s="17">
        <v>16.3</v>
      </c>
      <c r="IX894" s="17">
        <v>16.3</v>
      </c>
      <c r="IY894" s="17">
        <v>16.309999999999999</v>
      </c>
    </row>
    <row r="895" spans="1:259" x14ac:dyDescent="0.15">
      <c r="A895" s="17" t="s">
        <v>4523</v>
      </c>
      <c r="B895" s="17" t="s">
        <v>4951</v>
      </c>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c r="AA895" s="26"/>
      <c r="AB895" s="17"/>
      <c r="AC895" s="26"/>
      <c r="AD895" s="26"/>
      <c r="AE895" s="17"/>
      <c r="AF895" s="17"/>
      <c r="AG895" s="17"/>
      <c r="AH895" s="17"/>
      <c r="AI895" s="17"/>
      <c r="AJ895" s="17"/>
      <c r="AK895" s="17"/>
      <c r="AL895" s="17"/>
      <c r="AM895" s="17"/>
      <c r="AN895" s="17"/>
      <c r="AO895" s="17"/>
      <c r="AP895" s="17"/>
      <c r="AQ895" s="17"/>
      <c r="AR895" s="17"/>
      <c r="AS895" s="17"/>
      <c r="AT895" s="17"/>
      <c r="AU895" s="17"/>
      <c r="AV895" s="17"/>
      <c r="AW895" s="17"/>
      <c r="AX895" s="17"/>
      <c r="AY895" s="17"/>
      <c r="AZ895" s="17"/>
      <c r="BA895" s="17"/>
      <c r="BB895" s="17"/>
      <c r="BC895" s="17"/>
      <c r="BD895" s="17"/>
      <c r="BE895" s="17"/>
      <c r="BF895" s="17"/>
      <c r="BG895" s="17"/>
      <c r="BH895" s="17"/>
      <c r="BI895" s="17"/>
      <c r="BJ895" s="26"/>
      <c r="BK895" s="17"/>
      <c r="BL895" s="17"/>
      <c r="BM895" s="17"/>
      <c r="BN895" s="17"/>
      <c r="BO895" s="17"/>
      <c r="BP895" s="17"/>
      <c r="BQ895" s="17"/>
      <c r="BR895" s="17"/>
      <c r="BS895" s="17"/>
      <c r="BT895" s="17"/>
      <c r="BU895" s="17"/>
      <c r="BV895" s="17"/>
      <c r="BW895" s="17"/>
      <c r="BX895" s="26"/>
      <c r="BY895" s="26"/>
      <c r="BZ895" s="26"/>
      <c r="CA895" s="26"/>
      <c r="CB895" s="26"/>
      <c r="CC895" s="17"/>
      <c r="CD895" s="17"/>
      <c r="CE895" s="17"/>
      <c r="CF895" s="17"/>
      <c r="CG895" s="17"/>
      <c r="CH895" s="17"/>
      <c r="CI895" s="17"/>
      <c r="CJ895" s="26"/>
      <c r="CK895" s="17"/>
      <c r="CL895" s="17"/>
      <c r="CM895" s="17"/>
      <c r="CN895" s="17"/>
      <c r="CO895" s="17"/>
      <c r="CP895" s="17"/>
      <c r="CQ895" s="17"/>
      <c r="CR895" s="17"/>
      <c r="CS895" s="17"/>
      <c r="CT895" s="17"/>
      <c r="CU895" s="17"/>
      <c r="CV895" s="17"/>
      <c r="CW895" s="17"/>
      <c r="CX895" s="17"/>
      <c r="CY895" s="26"/>
      <c r="CZ895" s="26"/>
      <c r="DA895" s="26"/>
      <c r="DB895" s="17"/>
      <c r="DC895" s="17"/>
      <c r="DD895" s="17"/>
      <c r="DE895" s="17"/>
      <c r="DF895" s="17"/>
      <c r="DG895" s="17"/>
      <c r="DH895" s="26"/>
      <c r="DI895" s="17"/>
      <c r="DJ895" s="17"/>
      <c r="DK895" s="17"/>
      <c r="DL895" s="17"/>
      <c r="DM895" s="17">
        <v>6.84</v>
      </c>
      <c r="DN895" s="17">
        <v>6.85</v>
      </c>
      <c r="DO895" s="17">
        <v>6.84</v>
      </c>
      <c r="DP895" s="17">
        <v>6.82</v>
      </c>
      <c r="DQ895" s="17">
        <v>6.81</v>
      </c>
      <c r="DR895" s="17">
        <v>6.83</v>
      </c>
      <c r="DS895" s="17">
        <v>6.8</v>
      </c>
      <c r="DT895" s="17">
        <v>6.8</v>
      </c>
      <c r="DU895" s="17">
        <v>6.78</v>
      </c>
      <c r="DV895" s="17">
        <v>6.78</v>
      </c>
      <c r="DW895" s="17">
        <v>6.8</v>
      </c>
      <c r="DX895" s="17">
        <v>6.79</v>
      </c>
      <c r="DY895" s="17">
        <v>6.8</v>
      </c>
      <c r="DZ895" s="17">
        <v>6.78</v>
      </c>
      <c r="EA895" s="17">
        <v>6.78</v>
      </c>
      <c r="EB895" s="17">
        <v>6.75</v>
      </c>
      <c r="EC895" s="17">
        <v>6.75</v>
      </c>
      <c r="ED895" s="17">
        <v>6.76</v>
      </c>
      <c r="EE895" s="17">
        <v>6.77</v>
      </c>
      <c r="EF895" s="17">
        <v>6.77</v>
      </c>
      <c r="EG895" s="17">
        <v>6.76</v>
      </c>
      <c r="EH895" s="17">
        <v>6.75</v>
      </c>
      <c r="EI895" s="17">
        <v>6.74</v>
      </c>
      <c r="EJ895" s="17">
        <v>6.73</v>
      </c>
      <c r="EK895" s="17">
        <v>6.74</v>
      </c>
      <c r="EL895" s="17">
        <v>6.74</v>
      </c>
      <c r="EM895" s="17">
        <v>6.75</v>
      </c>
      <c r="EN895" s="17">
        <v>6.76</v>
      </c>
      <c r="EO895" s="17">
        <v>6.77</v>
      </c>
      <c r="EP895" s="17">
        <v>6.76</v>
      </c>
      <c r="EQ895" s="17">
        <v>6.76</v>
      </c>
      <c r="ER895" s="17">
        <v>6.76</v>
      </c>
      <c r="ES895" s="17">
        <v>6.75</v>
      </c>
      <c r="ET895" s="17">
        <v>6.75</v>
      </c>
      <c r="EU895" s="17">
        <v>6.75</v>
      </c>
      <c r="EV895" s="17">
        <v>6.75</v>
      </c>
      <c r="EW895" s="17">
        <v>6.74</v>
      </c>
      <c r="EX895" s="17">
        <v>6.73</v>
      </c>
      <c r="EY895" s="17">
        <v>6.75</v>
      </c>
      <c r="EZ895" s="17">
        <v>6.77</v>
      </c>
      <c r="FA895" s="17">
        <v>6.77</v>
      </c>
      <c r="FB895" s="17">
        <v>6.79</v>
      </c>
      <c r="FC895" s="17">
        <v>6.78</v>
      </c>
      <c r="FD895" s="17">
        <v>6.78</v>
      </c>
      <c r="FE895" s="17">
        <v>6.76</v>
      </c>
      <c r="FF895" s="17">
        <v>6.76</v>
      </c>
      <c r="FG895" s="17">
        <v>6.77</v>
      </c>
      <c r="FH895" s="17">
        <v>6.79</v>
      </c>
      <c r="FI895" s="17">
        <v>6.8</v>
      </c>
      <c r="FJ895" s="17">
        <v>6.79</v>
      </c>
      <c r="FK895" s="17">
        <v>6.8</v>
      </c>
      <c r="FL895" s="17">
        <v>6.81</v>
      </c>
      <c r="FM895" s="17">
        <v>6.81</v>
      </c>
      <c r="FN895" s="17">
        <v>6.8</v>
      </c>
      <c r="FO895" s="17">
        <v>6.8</v>
      </c>
      <c r="FP895" s="17">
        <v>6.79</v>
      </c>
      <c r="FQ895" s="17">
        <v>6.79</v>
      </c>
      <c r="FR895" s="17">
        <v>6.8</v>
      </c>
      <c r="FS895" s="17">
        <v>6.78</v>
      </c>
      <c r="FT895" s="17">
        <v>6.77</v>
      </c>
      <c r="FU895" s="17">
        <v>6.76</v>
      </c>
      <c r="FV895" s="17">
        <v>6.78</v>
      </c>
      <c r="FW895" s="17">
        <v>6.75</v>
      </c>
      <c r="FX895" s="17">
        <v>6.73</v>
      </c>
      <c r="FY895" s="17">
        <v>6.75</v>
      </c>
      <c r="FZ895" s="17">
        <v>6.76</v>
      </c>
      <c r="GA895" s="17">
        <v>6.76</v>
      </c>
      <c r="GB895" s="17">
        <v>6.74</v>
      </c>
      <c r="GC895" s="17">
        <v>6.74</v>
      </c>
      <c r="GD895" s="17">
        <v>6.73</v>
      </c>
      <c r="GE895" s="17">
        <v>6.71</v>
      </c>
      <c r="GF895" s="17">
        <v>6.68</v>
      </c>
      <c r="GG895" s="17">
        <v>6.68</v>
      </c>
      <c r="GH895" s="17">
        <v>6.69</v>
      </c>
      <c r="GI895" s="17">
        <v>6.68</v>
      </c>
      <c r="GJ895" s="17">
        <v>6.63</v>
      </c>
      <c r="GK895" s="17">
        <v>6.66</v>
      </c>
      <c r="GL895" s="17">
        <v>6.66</v>
      </c>
      <c r="GM895" s="17">
        <v>6.64</v>
      </c>
      <c r="GN895" s="17">
        <v>6.64</v>
      </c>
      <c r="GO895" s="17">
        <v>6.65</v>
      </c>
      <c r="GP895" s="17">
        <v>6.66</v>
      </c>
      <c r="GQ895" s="17">
        <v>6.65</v>
      </c>
      <c r="GR895" s="17">
        <v>6.66</v>
      </c>
      <c r="GS895" s="17">
        <v>6.65</v>
      </c>
      <c r="GT895" s="17">
        <v>6.64</v>
      </c>
      <c r="GU895" s="17">
        <v>6.63</v>
      </c>
      <c r="GV895" s="17">
        <v>6.64</v>
      </c>
      <c r="GW895" s="17">
        <v>6.64</v>
      </c>
      <c r="GX895" s="17">
        <v>6.65</v>
      </c>
      <c r="GY895" s="17">
        <v>6.64</v>
      </c>
      <c r="GZ895" s="17">
        <v>6.66</v>
      </c>
      <c r="HA895" s="17">
        <v>6.66</v>
      </c>
      <c r="HB895" s="17">
        <v>6.65</v>
      </c>
      <c r="HC895" s="17">
        <v>6.64</v>
      </c>
      <c r="HD895" s="17">
        <v>6.64</v>
      </c>
      <c r="HE895" s="17">
        <v>6.63</v>
      </c>
      <c r="HF895" s="17">
        <v>6.63</v>
      </c>
      <c r="HG895" s="17">
        <v>6.65</v>
      </c>
      <c r="HH895" s="17">
        <v>6.65</v>
      </c>
      <c r="HI895" s="17">
        <v>6.64</v>
      </c>
      <c r="HJ895" s="17">
        <v>6.62</v>
      </c>
      <c r="HK895" s="17">
        <v>6.6</v>
      </c>
      <c r="HL895" s="17">
        <v>6.62</v>
      </c>
      <c r="HM895" s="17">
        <v>6.61</v>
      </c>
      <c r="HN895" s="17">
        <v>6.61</v>
      </c>
      <c r="HO895" s="17">
        <v>6.62</v>
      </c>
      <c r="HP895" s="17">
        <v>6.61</v>
      </c>
      <c r="HQ895" s="17">
        <v>6.62</v>
      </c>
      <c r="HR895" s="17">
        <v>6.62</v>
      </c>
      <c r="HS895" s="17">
        <v>6.62</v>
      </c>
      <c r="HT895" s="17">
        <v>6.63</v>
      </c>
      <c r="HU895" s="17">
        <v>6.64</v>
      </c>
      <c r="HV895" s="17">
        <v>6.64</v>
      </c>
      <c r="HW895" s="17">
        <v>6.65</v>
      </c>
      <c r="HX895" s="17">
        <v>6.66</v>
      </c>
      <c r="HY895" s="17">
        <v>6.66</v>
      </c>
      <c r="HZ895" s="17">
        <v>6.67</v>
      </c>
      <c r="IA895" s="17">
        <v>6.69</v>
      </c>
      <c r="IB895" s="17">
        <v>6.67</v>
      </c>
      <c r="IC895" s="17">
        <v>6.67</v>
      </c>
      <c r="ID895" s="17">
        <v>6.65</v>
      </c>
      <c r="IE895" s="17">
        <v>6.66</v>
      </c>
      <c r="IF895" s="17">
        <v>6.66</v>
      </c>
      <c r="IG895" s="17">
        <v>6.65</v>
      </c>
      <c r="IH895" s="17">
        <v>6.64</v>
      </c>
      <c r="II895" s="17">
        <v>6.64</v>
      </c>
      <c r="IJ895" s="17">
        <v>6.63</v>
      </c>
      <c r="IK895" s="17">
        <v>6.63</v>
      </c>
      <c r="IL895" s="17">
        <v>6.62</v>
      </c>
      <c r="IM895" s="17">
        <v>6.64</v>
      </c>
      <c r="IN895" s="17">
        <v>6.64</v>
      </c>
      <c r="IO895" s="17">
        <v>6.63</v>
      </c>
      <c r="IP895" s="17">
        <v>6.64</v>
      </c>
      <c r="IQ895" s="17">
        <v>6.63</v>
      </c>
      <c r="IR895" s="17">
        <v>6.63</v>
      </c>
      <c r="IS895" s="17">
        <v>6.64</v>
      </c>
      <c r="IT895" s="17">
        <v>6.64</v>
      </c>
      <c r="IU895" s="17">
        <v>6.65</v>
      </c>
      <c r="IV895" s="17">
        <v>6.64</v>
      </c>
      <c r="IW895" s="17">
        <v>6.64</v>
      </c>
      <c r="IX895" s="17">
        <v>6.64</v>
      </c>
      <c r="IY895" s="17">
        <v>6.64</v>
      </c>
    </row>
    <row r="896" spans="1:259" x14ac:dyDescent="0.15">
      <c r="A896" s="17" t="s">
        <v>4638</v>
      </c>
      <c r="B896" s="17" t="s">
        <v>4952</v>
      </c>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c r="AA896" s="26"/>
      <c r="AB896" s="17"/>
      <c r="AC896" s="26"/>
      <c r="AD896" s="26"/>
      <c r="AE896" s="17"/>
      <c r="AF896" s="17"/>
      <c r="AG896" s="17"/>
      <c r="AH896" s="17"/>
      <c r="AI896" s="17"/>
      <c r="AJ896" s="17"/>
      <c r="AK896" s="17"/>
      <c r="AL896" s="17"/>
      <c r="AM896" s="17"/>
      <c r="AN896" s="17"/>
      <c r="AO896" s="17"/>
      <c r="AP896" s="17"/>
      <c r="AQ896" s="17"/>
      <c r="AR896" s="17"/>
      <c r="AS896" s="17"/>
      <c r="AT896" s="17"/>
      <c r="AU896" s="17"/>
      <c r="AV896" s="17"/>
      <c r="AW896" s="17"/>
      <c r="AX896" s="17"/>
      <c r="AY896" s="17"/>
      <c r="AZ896" s="17"/>
      <c r="BA896" s="17"/>
      <c r="BB896" s="17"/>
      <c r="BC896" s="17"/>
      <c r="BD896" s="17"/>
      <c r="BE896" s="17"/>
      <c r="BF896" s="17"/>
      <c r="BG896" s="17"/>
      <c r="BH896" s="17"/>
      <c r="BI896" s="17"/>
      <c r="BJ896" s="26"/>
      <c r="BK896" s="17"/>
      <c r="BL896" s="17"/>
      <c r="BM896" s="17"/>
      <c r="BN896" s="17"/>
      <c r="BO896" s="17"/>
      <c r="BP896" s="17"/>
      <c r="BQ896" s="17"/>
      <c r="BR896" s="17"/>
      <c r="BS896" s="17"/>
      <c r="BT896" s="17"/>
      <c r="BU896" s="17"/>
      <c r="BV896" s="17"/>
      <c r="BW896" s="17"/>
      <c r="BX896" s="26"/>
      <c r="BY896" s="26"/>
      <c r="BZ896" s="26"/>
      <c r="CA896" s="26"/>
      <c r="CB896" s="26"/>
      <c r="CC896" s="17"/>
      <c r="CD896" s="17"/>
      <c r="CE896" s="17"/>
      <c r="CF896" s="17"/>
      <c r="CG896" s="17"/>
      <c r="CH896" s="17"/>
      <c r="CI896" s="17"/>
      <c r="CJ896" s="26"/>
      <c r="CK896" s="17"/>
      <c r="CL896" s="17"/>
      <c r="CM896" s="17"/>
      <c r="CN896" s="17"/>
      <c r="CO896" s="17"/>
      <c r="CP896" s="17"/>
      <c r="CQ896" s="17"/>
      <c r="CR896" s="17"/>
      <c r="CS896" s="17"/>
      <c r="CT896" s="17"/>
      <c r="CU896" s="17"/>
      <c r="CV896" s="17"/>
      <c r="CW896" s="17"/>
      <c r="CX896" s="17"/>
      <c r="CY896" s="26"/>
      <c r="CZ896" s="26"/>
      <c r="DA896" s="26"/>
      <c r="DB896" s="17"/>
      <c r="DC896" s="17"/>
      <c r="DD896" s="17"/>
      <c r="DE896" s="17"/>
      <c r="DF896" s="17"/>
      <c r="DG896" s="17"/>
      <c r="DH896" s="26"/>
      <c r="DI896" s="17"/>
      <c r="DJ896" s="17"/>
      <c r="DK896" s="17"/>
      <c r="DL896" s="17"/>
      <c r="DM896" s="17">
        <v>15.66</v>
      </c>
      <c r="DN896" s="17">
        <v>15.67</v>
      </c>
      <c r="DO896" s="17">
        <v>15.67</v>
      </c>
      <c r="DP896" s="17">
        <v>15.69</v>
      </c>
      <c r="DQ896" s="17">
        <v>15.69</v>
      </c>
      <c r="DR896" s="17">
        <v>15.73</v>
      </c>
      <c r="DS896" s="17">
        <v>15.7</v>
      </c>
      <c r="DT896" s="17">
        <v>15.69</v>
      </c>
      <c r="DU896" s="17">
        <v>15.69</v>
      </c>
      <c r="DV896" s="17">
        <v>15.68</v>
      </c>
      <c r="DW896" s="17">
        <v>15.69</v>
      </c>
      <c r="DX896" s="17">
        <v>15.67</v>
      </c>
      <c r="DY896" s="17">
        <v>15.68</v>
      </c>
      <c r="DZ896" s="17">
        <v>15.67</v>
      </c>
      <c r="EA896" s="17">
        <v>15.68</v>
      </c>
      <c r="EB896" s="17">
        <v>15.68</v>
      </c>
      <c r="EC896" s="17">
        <v>15.67</v>
      </c>
      <c r="ED896" s="17">
        <v>15.65</v>
      </c>
      <c r="EE896" s="17">
        <v>15.63</v>
      </c>
      <c r="EF896" s="17">
        <v>15.63</v>
      </c>
      <c r="EG896" s="17">
        <v>15.64</v>
      </c>
      <c r="EH896" s="17">
        <v>15.64</v>
      </c>
      <c r="EI896" s="17">
        <v>15.65</v>
      </c>
      <c r="EJ896" s="17">
        <v>15.67</v>
      </c>
      <c r="EK896" s="17">
        <v>15.65</v>
      </c>
      <c r="EL896" s="17">
        <v>15.62</v>
      </c>
      <c r="EM896" s="17">
        <v>15.63</v>
      </c>
      <c r="EN896" s="17">
        <v>15.63</v>
      </c>
      <c r="EO896" s="17">
        <v>15.65</v>
      </c>
      <c r="EP896" s="17">
        <v>15.63</v>
      </c>
      <c r="EQ896" s="17">
        <v>15.63</v>
      </c>
      <c r="ER896" s="17">
        <v>15.66</v>
      </c>
      <c r="ES896" s="17">
        <v>15.66</v>
      </c>
      <c r="ET896" s="17">
        <v>15.65</v>
      </c>
      <c r="EU896" s="17">
        <v>15.64</v>
      </c>
      <c r="EV896" s="17">
        <v>15.64</v>
      </c>
      <c r="EW896" s="17">
        <v>15.64</v>
      </c>
      <c r="EX896" s="17">
        <v>15.64</v>
      </c>
      <c r="EY896" s="17">
        <v>15.64</v>
      </c>
      <c r="EZ896" s="17">
        <v>15.61</v>
      </c>
      <c r="FA896" s="17">
        <v>15.56</v>
      </c>
      <c r="FB896" s="17">
        <v>15.54</v>
      </c>
      <c r="FC896" s="17">
        <v>15.55</v>
      </c>
      <c r="FD896" s="17">
        <v>15.53</v>
      </c>
      <c r="FE896" s="17">
        <v>15.54</v>
      </c>
      <c r="FF896" s="17">
        <v>15.59</v>
      </c>
      <c r="FG896" s="17">
        <v>15.59</v>
      </c>
      <c r="FH896" s="17">
        <v>15.6</v>
      </c>
      <c r="FI896" s="17">
        <v>15.6</v>
      </c>
      <c r="FJ896" s="17">
        <v>15.63</v>
      </c>
      <c r="FK896" s="17">
        <v>15.64</v>
      </c>
      <c r="FL896" s="17">
        <v>15.67</v>
      </c>
      <c r="FM896" s="17">
        <v>15.66</v>
      </c>
      <c r="FN896" s="17">
        <v>15.65</v>
      </c>
      <c r="FO896" s="17">
        <v>15.63</v>
      </c>
      <c r="FP896" s="17">
        <v>15.59</v>
      </c>
      <c r="FQ896" s="17">
        <v>15.6</v>
      </c>
      <c r="FR896" s="17">
        <v>15.6</v>
      </c>
      <c r="FS896" s="17">
        <v>15.63</v>
      </c>
      <c r="FT896" s="17">
        <v>15.61</v>
      </c>
      <c r="FU896" s="17">
        <v>15.59</v>
      </c>
      <c r="FV896" s="17">
        <v>15.63</v>
      </c>
      <c r="FW896" s="17">
        <v>15.63</v>
      </c>
      <c r="FX896" s="17">
        <v>15.64</v>
      </c>
      <c r="FY896" s="17">
        <v>15.64</v>
      </c>
      <c r="FZ896" s="17">
        <v>15.61</v>
      </c>
      <c r="GA896" s="17">
        <v>15.61</v>
      </c>
      <c r="GB896" s="17">
        <v>15.59</v>
      </c>
      <c r="GC896" s="17">
        <v>15.59</v>
      </c>
      <c r="GD896" s="17">
        <v>15.6</v>
      </c>
      <c r="GE896" s="17">
        <v>15.64</v>
      </c>
      <c r="GF896" s="17">
        <v>15.59</v>
      </c>
      <c r="GG896" s="17">
        <v>15.62</v>
      </c>
      <c r="GH896" s="17">
        <v>15.6</v>
      </c>
      <c r="GI896" s="17">
        <v>15.6</v>
      </c>
      <c r="GJ896" s="17">
        <v>15.59</v>
      </c>
      <c r="GK896" s="17">
        <v>15.59</v>
      </c>
      <c r="GL896" s="17">
        <v>15.52</v>
      </c>
      <c r="GM896" s="17">
        <v>15.48</v>
      </c>
      <c r="GN896" s="17">
        <v>15.51</v>
      </c>
      <c r="GO896" s="17">
        <v>15.51</v>
      </c>
      <c r="GP896" s="17">
        <v>15.52</v>
      </c>
      <c r="GQ896" s="17">
        <v>15.51</v>
      </c>
      <c r="GR896" s="17">
        <v>15.53</v>
      </c>
      <c r="GS896" s="17">
        <v>15.53</v>
      </c>
      <c r="GT896" s="17">
        <v>15.53</v>
      </c>
      <c r="GU896" s="17">
        <v>15.53</v>
      </c>
      <c r="GV896" s="17">
        <v>15.56</v>
      </c>
      <c r="GW896" s="17">
        <v>15.55</v>
      </c>
      <c r="GX896" s="17">
        <v>15.54</v>
      </c>
      <c r="GY896" s="17">
        <v>15.54</v>
      </c>
      <c r="GZ896" s="17">
        <v>15.54</v>
      </c>
      <c r="HA896" s="17">
        <v>15.52</v>
      </c>
      <c r="HB896" s="17">
        <v>15.53</v>
      </c>
      <c r="HC896" s="17">
        <v>15.53</v>
      </c>
      <c r="HD896" s="17">
        <v>15.52</v>
      </c>
      <c r="HE896" s="17">
        <v>15.51</v>
      </c>
      <c r="HF896" s="17">
        <v>15.51</v>
      </c>
      <c r="HG896" s="17">
        <v>15.5</v>
      </c>
      <c r="HH896" s="17">
        <v>15.45</v>
      </c>
      <c r="HI896" s="17">
        <v>15.46</v>
      </c>
      <c r="HJ896" s="17">
        <v>15.49</v>
      </c>
      <c r="HK896" s="17">
        <v>15.49</v>
      </c>
      <c r="HL896" s="17">
        <v>15.47</v>
      </c>
      <c r="HM896" s="17">
        <v>15.47</v>
      </c>
      <c r="HN896" s="17">
        <v>15.49</v>
      </c>
      <c r="HO896" s="17">
        <v>15.48</v>
      </c>
      <c r="HP896" s="17">
        <v>15.48</v>
      </c>
      <c r="HQ896" s="17">
        <v>15.46</v>
      </c>
      <c r="HR896" s="17">
        <v>15.46</v>
      </c>
      <c r="HS896" s="17">
        <v>15.45</v>
      </c>
      <c r="HT896" s="17">
        <v>15.45</v>
      </c>
      <c r="HU896" s="17">
        <v>15.47</v>
      </c>
      <c r="HV896" s="17">
        <v>15.49</v>
      </c>
      <c r="HW896" s="17">
        <v>15.47</v>
      </c>
      <c r="HX896" s="17">
        <v>15.49</v>
      </c>
      <c r="HY896" s="17">
        <v>15.49</v>
      </c>
      <c r="HZ896" s="17">
        <v>15.49</v>
      </c>
      <c r="IA896" s="17">
        <v>15.49</v>
      </c>
      <c r="IB896" s="17">
        <v>15.52</v>
      </c>
      <c r="IC896" s="17">
        <v>15.51</v>
      </c>
      <c r="ID896" s="17">
        <v>15.49</v>
      </c>
      <c r="IE896" s="17">
        <v>15.49</v>
      </c>
      <c r="IF896" s="17">
        <v>15.5</v>
      </c>
      <c r="IG896" s="17">
        <v>15.49</v>
      </c>
      <c r="IH896" s="17">
        <v>15.49</v>
      </c>
      <c r="II896" s="17">
        <v>15.44</v>
      </c>
      <c r="IJ896" s="17">
        <v>15.42</v>
      </c>
      <c r="IK896" s="17">
        <v>15.44</v>
      </c>
      <c r="IL896" s="17">
        <v>15.44</v>
      </c>
      <c r="IM896" s="17">
        <v>15.44</v>
      </c>
      <c r="IN896" s="17">
        <v>15.47</v>
      </c>
      <c r="IO896" s="17">
        <v>15.5</v>
      </c>
      <c r="IP896" s="17">
        <v>15.5</v>
      </c>
      <c r="IQ896" s="17">
        <v>15.5</v>
      </c>
      <c r="IR896" s="17">
        <v>15.49</v>
      </c>
      <c r="IS896" s="17">
        <v>15.51</v>
      </c>
      <c r="IT896" s="17">
        <v>15.49</v>
      </c>
      <c r="IU896" s="17">
        <v>15.49</v>
      </c>
      <c r="IV896" s="17">
        <v>15.48</v>
      </c>
      <c r="IW896" s="17">
        <v>15.48</v>
      </c>
      <c r="IX896" s="17">
        <v>15.48</v>
      </c>
      <c r="IY896" s="17">
        <v>15.49</v>
      </c>
    </row>
    <row r="897" spans="1:259" x14ac:dyDescent="0.15">
      <c r="A897" s="17" t="s">
        <v>4659</v>
      </c>
      <c r="B897" s="17" t="s">
        <v>4953</v>
      </c>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c r="AA897" s="26"/>
      <c r="AB897" s="17"/>
      <c r="AC897" s="26"/>
      <c r="AD897" s="26"/>
      <c r="AE897" s="17"/>
      <c r="AF897" s="17"/>
      <c r="AG897" s="17"/>
      <c r="AH897" s="17"/>
      <c r="AI897" s="17"/>
      <c r="AJ897" s="17"/>
      <c r="AK897" s="17"/>
      <c r="AL897" s="17"/>
      <c r="AM897" s="17"/>
      <c r="AN897" s="17"/>
      <c r="AO897" s="17"/>
      <c r="AP897" s="17"/>
      <c r="AQ897" s="17"/>
      <c r="AR897" s="17"/>
      <c r="AS897" s="17"/>
      <c r="AT897" s="17"/>
      <c r="AU897" s="17"/>
      <c r="AV897" s="17"/>
      <c r="AW897" s="17"/>
      <c r="AX897" s="17"/>
      <c r="AY897" s="17"/>
      <c r="AZ897" s="17"/>
      <c r="BA897" s="17"/>
      <c r="BB897" s="17"/>
      <c r="BC897" s="17"/>
      <c r="BD897" s="17"/>
      <c r="BE897" s="17"/>
      <c r="BF897" s="17"/>
      <c r="BG897" s="17"/>
      <c r="BH897" s="17"/>
      <c r="BI897" s="17"/>
      <c r="BJ897" s="26"/>
      <c r="BK897" s="17"/>
      <c r="BL897" s="17"/>
      <c r="BM897" s="17"/>
      <c r="BN897" s="17"/>
      <c r="BO897" s="17"/>
      <c r="BP897" s="17"/>
      <c r="BQ897" s="17"/>
      <c r="BR897" s="17"/>
      <c r="BS897" s="17"/>
      <c r="BT897" s="17"/>
      <c r="BU897" s="17"/>
      <c r="BV897" s="17"/>
      <c r="BW897" s="17"/>
      <c r="BX897" s="26"/>
      <c r="BY897" s="26"/>
      <c r="BZ897" s="26"/>
      <c r="CA897" s="26"/>
      <c r="CB897" s="26"/>
      <c r="CC897" s="17"/>
      <c r="CD897" s="17"/>
      <c r="CE897" s="17"/>
      <c r="CF897" s="17"/>
      <c r="CG897" s="17"/>
      <c r="CH897" s="17"/>
      <c r="CI897" s="17"/>
      <c r="CJ897" s="26"/>
      <c r="CK897" s="17"/>
      <c r="CL897" s="17"/>
      <c r="CM897" s="17"/>
      <c r="CN897" s="17"/>
      <c r="CO897" s="17"/>
      <c r="CP897" s="17"/>
      <c r="CQ897" s="17"/>
      <c r="CR897" s="17"/>
      <c r="CS897" s="17"/>
      <c r="CT897" s="17"/>
      <c r="CU897" s="17"/>
      <c r="CV897" s="17"/>
      <c r="CW897" s="17"/>
      <c r="CX897" s="17"/>
      <c r="CY897" s="26"/>
      <c r="CZ897" s="26"/>
      <c r="DA897" s="26"/>
      <c r="DB897" s="17"/>
      <c r="DC897" s="17"/>
      <c r="DD897" s="17"/>
      <c r="DE897" s="17"/>
      <c r="DF897" s="17"/>
      <c r="DG897" s="17"/>
      <c r="DH897" s="26"/>
      <c r="DI897" s="17"/>
      <c r="DJ897" s="17"/>
      <c r="DK897" s="17"/>
      <c r="DL897" s="17"/>
      <c r="DM897" s="17">
        <v>6.86</v>
      </c>
      <c r="DN897" s="17">
        <v>6.87</v>
      </c>
      <c r="DO897" s="17">
        <v>6.87</v>
      </c>
      <c r="DP897" s="17">
        <v>6.87</v>
      </c>
      <c r="DQ897" s="17">
        <v>6.88</v>
      </c>
      <c r="DR897" s="17">
        <v>6.87</v>
      </c>
      <c r="DS897" s="17">
        <v>6.88</v>
      </c>
      <c r="DT897" s="17">
        <v>6.86</v>
      </c>
      <c r="DU897" s="17">
        <v>6.88</v>
      </c>
      <c r="DV897" s="17">
        <v>6.88</v>
      </c>
      <c r="DW897" s="17">
        <v>6.87</v>
      </c>
      <c r="DX897" s="17">
        <v>6.88</v>
      </c>
      <c r="DY897" s="17">
        <v>6.88</v>
      </c>
      <c r="DZ897" s="17">
        <v>6.86</v>
      </c>
      <c r="EA897" s="17">
        <v>6.86</v>
      </c>
      <c r="EB897" s="17">
        <v>6.87</v>
      </c>
      <c r="EC897" s="17">
        <v>6.87</v>
      </c>
      <c r="ED897" s="17">
        <v>6.87</v>
      </c>
      <c r="EE897" s="17">
        <v>6.86</v>
      </c>
      <c r="EF897" s="17">
        <v>6.86</v>
      </c>
      <c r="EG897" s="17">
        <v>6.86</v>
      </c>
      <c r="EH897" s="17">
        <v>6.87</v>
      </c>
      <c r="EI897" s="17">
        <v>6.87</v>
      </c>
      <c r="EJ897" s="17">
        <v>6.86</v>
      </c>
      <c r="EK897" s="17">
        <v>6.86</v>
      </c>
      <c r="EL897" s="17">
        <v>6.86</v>
      </c>
      <c r="EM897" s="17">
        <v>6.88</v>
      </c>
      <c r="EN897" s="17">
        <v>6.87</v>
      </c>
      <c r="EO897" s="17">
        <v>6.88</v>
      </c>
      <c r="EP897" s="17">
        <v>6.87</v>
      </c>
      <c r="EQ897" s="17">
        <v>6.87</v>
      </c>
      <c r="ER897" s="17">
        <v>6.87</v>
      </c>
      <c r="ES897" s="17">
        <v>6.87</v>
      </c>
      <c r="ET897" s="17">
        <v>6.87</v>
      </c>
      <c r="EU897" s="17">
        <v>6.87</v>
      </c>
      <c r="EV897" s="17">
        <v>6.87</v>
      </c>
      <c r="EW897" s="17">
        <v>6.87</v>
      </c>
      <c r="EX897" s="17">
        <v>6.87</v>
      </c>
      <c r="EY897" s="17">
        <v>6.87</v>
      </c>
      <c r="EZ897" s="17">
        <v>6.85</v>
      </c>
      <c r="FA897" s="17">
        <v>6.86</v>
      </c>
      <c r="FB897" s="17">
        <v>6.86</v>
      </c>
      <c r="FC897" s="17">
        <v>6.87</v>
      </c>
      <c r="FD897" s="17">
        <v>6.86</v>
      </c>
      <c r="FE897" s="17">
        <v>6.86</v>
      </c>
      <c r="FF897" s="17">
        <v>6.86</v>
      </c>
      <c r="FG897" s="17">
        <v>6.87</v>
      </c>
      <c r="FH897" s="17">
        <v>6.87</v>
      </c>
      <c r="FI897" s="17">
        <v>6.86</v>
      </c>
      <c r="FJ897" s="17">
        <v>6.85</v>
      </c>
      <c r="FK897" s="17">
        <v>6.86</v>
      </c>
      <c r="FL897" s="17">
        <v>6.86</v>
      </c>
      <c r="FM897" s="17">
        <v>6.87</v>
      </c>
      <c r="FN897" s="17">
        <v>6.86</v>
      </c>
      <c r="FO897" s="17">
        <v>6.86</v>
      </c>
      <c r="FP897" s="17">
        <v>6.86</v>
      </c>
      <c r="FQ897" s="17">
        <v>6.85</v>
      </c>
      <c r="FR897" s="17">
        <v>6.85</v>
      </c>
      <c r="FS897" s="17">
        <v>6.85</v>
      </c>
      <c r="FT897" s="17">
        <v>6.85</v>
      </c>
      <c r="FU897" s="17">
        <v>6.86</v>
      </c>
      <c r="FV897" s="17">
        <v>6.86</v>
      </c>
      <c r="FW897" s="17">
        <v>6.86</v>
      </c>
      <c r="FX897" s="17">
        <v>6.87</v>
      </c>
      <c r="FY897" s="17">
        <v>6.86</v>
      </c>
      <c r="FZ897" s="17">
        <v>6.88</v>
      </c>
      <c r="GA897" s="17">
        <v>6.88</v>
      </c>
      <c r="GB897" s="17">
        <v>6.86</v>
      </c>
      <c r="GC897" s="17">
        <v>6.86</v>
      </c>
      <c r="GD897" s="17">
        <v>6.86</v>
      </c>
      <c r="GE897" s="17">
        <v>6.86</v>
      </c>
      <c r="GF897" s="17">
        <v>6.86</v>
      </c>
      <c r="GG897" s="17">
        <v>6.87</v>
      </c>
      <c r="GH897" s="17">
        <v>6.86</v>
      </c>
      <c r="GI897" s="17">
        <v>6.85</v>
      </c>
      <c r="GJ897" s="17">
        <v>6.85</v>
      </c>
      <c r="GK897" s="17">
        <v>6.84</v>
      </c>
      <c r="GL897" s="17">
        <v>6.84</v>
      </c>
      <c r="GM897" s="17">
        <v>6.85</v>
      </c>
      <c r="GN897" s="17">
        <v>6.84</v>
      </c>
      <c r="GO897" s="17">
        <v>6.85</v>
      </c>
      <c r="GP897" s="17">
        <v>6.84</v>
      </c>
      <c r="GQ897" s="17">
        <v>6.85</v>
      </c>
      <c r="GR897" s="17">
        <v>6.85</v>
      </c>
      <c r="GS897" s="17">
        <v>6.84</v>
      </c>
      <c r="GT897" s="17">
        <v>6.85</v>
      </c>
      <c r="GU897" s="17">
        <v>6.85</v>
      </c>
      <c r="GV897" s="17">
        <v>6.85</v>
      </c>
      <c r="GW897" s="17">
        <v>6.85</v>
      </c>
      <c r="GX897" s="17">
        <v>6.85</v>
      </c>
      <c r="GY897" s="17">
        <v>6.85</v>
      </c>
      <c r="GZ897" s="17">
        <v>6.85</v>
      </c>
      <c r="HA897" s="17">
        <v>6.85</v>
      </c>
      <c r="HB897" s="17">
        <v>6.85</v>
      </c>
      <c r="HC897" s="17">
        <v>6.85</v>
      </c>
      <c r="HD897" s="17">
        <v>6.85</v>
      </c>
      <c r="HE897" s="17">
        <v>6.85</v>
      </c>
      <c r="HF897" s="17">
        <v>6.84</v>
      </c>
      <c r="HG897" s="17">
        <v>6.84</v>
      </c>
      <c r="HH897" s="17">
        <v>6.84</v>
      </c>
      <c r="HI897" s="17">
        <v>6.84</v>
      </c>
      <c r="HJ897" s="17">
        <v>6.83</v>
      </c>
      <c r="HK897" s="17">
        <v>6.84</v>
      </c>
      <c r="HL897" s="17">
        <v>6.83</v>
      </c>
      <c r="HM897" s="17">
        <v>6.83</v>
      </c>
      <c r="HN897" s="17">
        <v>6.84</v>
      </c>
      <c r="HO897" s="17">
        <v>6.83</v>
      </c>
      <c r="HP897" s="17">
        <v>6.82</v>
      </c>
      <c r="HQ897" s="17">
        <v>6.84</v>
      </c>
      <c r="HR897" s="17">
        <v>6.83</v>
      </c>
      <c r="HS897" s="17">
        <v>6.83</v>
      </c>
      <c r="HT897" s="17">
        <v>6.84</v>
      </c>
      <c r="HU897" s="17">
        <v>6.83</v>
      </c>
      <c r="HV897" s="17">
        <v>6.84</v>
      </c>
      <c r="HW897" s="17">
        <v>6.84</v>
      </c>
      <c r="HX897" s="17">
        <v>6.84</v>
      </c>
      <c r="HY897" s="17">
        <v>6.84</v>
      </c>
      <c r="HZ897" s="17">
        <v>6.83</v>
      </c>
      <c r="IA897" s="17">
        <v>6.83</v>
      </c>
      <c r="IB897" s="17">
        <v>6.83</v>
      </c>
      <c r="IC897" s="17">
        <v>6.83</v>
      </c>
      <c r="ID897" s="17">
        <v>6.83</v>
      </c>
      <c r="IE897" s="17">
        <v>6.84</v>
      </c>
      <c r="IF897" s="17">
        <v>6.84</v>
      </c>
      <c r="IG897" s="17">
        <v>6.83</v>
      </c>
      <c r="IH897" s="17">
        <v>6.84</v>
      </c>
      <c r="II897" s="17">
        <v>6.84</v>
      </c>
      <c r="IJ897" s="17">
        <v>6.85</v>
      </c>
      <c r="IK897" s="17">
        <v>6.84</v>
      </c>
      <c r="IL897" s="17">
        <v>6.84</v>
      </c>
      <c r="IM897" s="17">
        <v>6.84</v>
      </c>
      <c r="IN897" s="17">
        <v>6.84</v>
      </c>
      <c r="IO897" s="17">
        <v>6.84</v>
      </c>
      <c r="IP897" s="17">
        <v>6.84</v>
      </c>
      <c r="IQ897" s="17">
        <v>6.84</v>
      </c>
      <c r="IR897" s="17">
        <v>6.84</v>
      </c>
      <c r="IS897" s="17">
        <v>6.84</v>
      </c>
      <c r="IT897" s="17">
        <v>6.84</v>
      </c>
      <c r="IU897" s="17">
        <v>6.85</v>
      </c>
      <c r="IV897" s="17">
        <v>6.85</v>
      </c>
      <c r="IW897" s="17">
        <v>6.85</v>
      </c>
      <c r="IX897" s="17">
        <v>6.85</v>
      </c>
      <c r="IY897" s="17">
        <v>6.85</v>
      </c>
    </row>
    <row r="898" spans="1:259" x14ac:dyDescent="0.15">
      <c r="A898" s="17" t="s">
        <v>4458</v>
      </c>
      <c r="B898" s="17" t="s">
        <v>4954</v>
      </c>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c r="AA898" s="26"/>
      <c r="AB898" s="17"/>
      <c r="AC898" s="26"/>
      <c r="AD898" s="26"/>
      <c r="AE898" s="17"/>
      <c r="AF898" s="17"/>
      <c r="AG898" s="17"/>
      <c r="AH898" s="17"/>
      <c r="AI898" s="17"/>
      <c r="AJ898" s="17"/>
      <c r="AK898" s="17"/>
      <c r="AL898" s="17"/>
      <c r="AM898" s="17"/>
      <c r="AN898" s="17"/>
      <c r="AO898" s="17"/>
      <c r="AP898" s="17"/>
      <c r="AQ898" s="17"/>
      <c r="AR898" s="17"/>
      <c r="AS898" s="17"/>
      <c r="AT898" s="17"/>
      <c r="AU898" s="17"/>
      <c r="AV898" s="17"/>
      <c r="AW898" s="17"/>
      <c r="AX898" s="17"/>
      <c r="AY898" s="17"/>
      <c r="AZ898" s="17"/>
      <c r="BA898" s="17"/>
      <c r="BB898" s="17"/>
      <c r="BC898" s="17"/>
      <c r="BD898" s="17"/>
      <c r="BE898" s="17"/>
      <c r="BF898" s="17"/>
      <c r="BG898" s="17"/>
      <c r="BH898" s="17"/>
      <c r="BI898" s="17"/>
      <c r="BJ898" s="26"/>
      <c r="BK898" s="17"/>
      <c r="BL898" s="17"/>
      <c r="BM898" s="17"/>
      <c r="BN898" s="17"/>
      <c r="BO898" s="17"/>
      <c r="BP898" s="17"/>
      <c r="BQ898" s="17"/>
      <c r="BR898" s="17"/>
      <c r="BS898" s="17"/>
      <c r="BT898" s="17"/>
      <c r="BU898" s="17"/>
      <c r="BV898" s="17"/>
      <c r="BW898" s="17"/>
      <c r="BX898" s="26"/>
      <c r="BY898" s="26"/>
      <c r="BZ898" s="26"/>
      <c r="CA898" s="26"/>
      <c r="CB898" s="26"/>
      <c r="CC898" s="17"/>
      <c r="CD898" s="17"/>
      <c r="CE898" s="17"/>
      <c r="CF898" s="17"/>
      <c r="CG898" s="17"/>
      <c r="CH898" s="17"/>
      <c r="CI898" s="17"/>
      <c r="CJ898" s="26"/>
      <c r="CK898" s="17"/>
      <c r="CL898" s="17"/>
      <c r="CM898" s="17"/>
      <c r="CN898" s="17"/>
      <c r="CO898" s="17"/>
      <c r="CP898" s="17"/>
      <c r="CQ898" s="17"/>
      <c r="CR898" s="17"/>
      <c r="CS898" s="17"/>
      <c r="CT898" s="17"/>
      <c r="CU898" s="17"/>
      <c r="CV898" s="17"/>
      <c r="CW898" s="17"/>
      <c r="CX898" s="17"/>
      <c r="CY898" s="26"/>
      <c r="CZ898" s="26"/>
      <c r="DA898" s="26"/>
      <c r="DB898" s="17"/>
      <c r="DC898" s="17"/>
      <c r="DD898" s="17"/>
      <c r="DE898" s="17"/>
      <c r="DF898" s="17"/>
      <c r="DG898" s="17"/>
      <c r="DH898" s="26"/>
      <c r="DI898" s="17"/>
      <c r="DJ898" s="17"/>
      <c r="DK898" s="17"/>
      <c r="DL898" s="17"/>
      <c r="DM898" s="17">
        <v>5.87</v>
      </c>
      <c r="DN898" s="17">
        <v>5.88</v>
      </c>
      <c r="DO898" s="17">
        <v>5.88</v>
      </c>
      <c r="DP898" s="17">
        <v>5.88</v>
      </c>
      <c r="DQ898" s="17">
        <v>5.87</v>
      </c>
      <c r="DR898" s="17">
        <v>5.88</v>
      </c>
      <c r="DS898" s="17">
        <v>5.88</v>
      </c>
      <c r="DT898" s="17">
        <v>5.87</v>
      </c>
      <c r="DU898" s="17">
        <v>5.87</v>
      </c>
      <c r="DV898" s="17">
        <v>5.87</v>
      </c>
      <c r="DW898" s="17">
        <v>5.88</v>
      </c>
      <c r="DX898" s="17">
        <v>5.88</v>
      </c>
      <c r="DY898" s="17">
        <v>5.88</v>
      </c>
      <c r="DZ898" s="17">
        <v>5.87</v>
      </c>
      <c r="EA898" s="17">
        <v>5.87</v>
      </c>
      <c r="EB898" s="17">
        <v>5.87</v>
      </c>
      <c r="EC898" s="17">
        <v>5.87</v>
      </c>
      <c r="ED898" s="17">
        <v>5.87</v>
      </c>
      <c r="EE898" s="17">
        <v>5.86</v>
      </c>
      <c r="EF898" s="17">
        <v>5.86</v>
      </c>
      <c r="EG898" s="17">
        <v>5.86</v>
      </c>
      <c r="EH898" s="17">
        <v>5.86</v>
      </c>
      <c r="EI898" s="17">
        <v>5.87</v>
      </c>
      <c r="EJ898" s="17">
        <v>5.86</v>
      </c>
      <c r="EK898" s="17">
        <v>5.86</v>
      </c>
      <c r="EL898" s="17">
        <v>5.86</v>
      </c>
      <c r="EM898" s="17">
        <v>5.85</v>
      </c>
      <c r="EN898" s="17">
        <v>5.86</v>
      </c>
      <c r="EO898" s="17">
        <v>5.86</v>
      </c>
      <c r="EP898" s="17">
        <v>5.87</v>
      </c>
      <c r="EQ898" s="17">
        <v>5.86</v>
      </c>
      <c r="ER898" s="17">
        <v>5.87</v>
      </c>
      <c r="ES898" s="17">
        <v>5.87</v>
      </c>
      <c r="ET898" s="17">
        <v>5.86</v>
      </c>
      <c r="EU898" s="17">
        <v>5.87</v>
      </c>
      <c r="EV898" s="17">
        <v>5.86</v>
      </c>
      <c r="EW898" s="17">
        <v>5.86</v>
      </c>
      <c r="EX898" s="17">
        <v>5.86</v>
      </c>
      <c r="EY898" s="17">
        <v>5.86</v>
      </c>
      <c r="EZ898" s="17">
        <v>5.86</v>
      </c>
      <c r="FA898" s="17">
        <v>5.85</v>
      </c>
      <c r="FB898" s="17">
        <v>5.85</v>
      </c>
      <c r="FC898" s="17">
        <v>5.86</v>
      </c>
      <c r="FD898" s="17">
        <v>5.85</v>
      </c>
      <c r="FE898" s="17">
        <v>5.85</v>
      </c>
      <c r="FF898" s="17">
        <v>5.86</v>
      </c>
      <c r="FG898" s="17">
        <v>5.85</v>
      </c>
      <c r="FH898" s="17">
        <v>5.86</v>
      </c>
      <c r="FI898" s="17">
        <v>5.86</v>
      </c>
      <c r="FJ898" s="17">
        <v>5.86</v>
      </c>
      <c r="FK898" s="17">
        <v>5.88</v>
      </c>
      <c r="FL898" s="17">
        <v>5.87</v>
      </c>
      <c r="FM898" s="17">
        <v>5.87</v>
      </c>
      <c r="FN898" s="17">
        <v>5.87</v>
      </c>
      <c r="FO898" s="17">
        <v>5.87</v>
      </c>
      <c r="FP898" s="17">
        <v>5.87</v>
      </c>
      <c r="FQ898" s="17">
        <v>5.87</v>
      </c>
      <c r="FR898" s="17">
        <v>5.87</v>
      </c>
      <c r="FS898" s="17">
        <v>5.87</v>
      </c>
      <c r="FT898" s="17">
        <v>5.86</v>
      </c>
      <c r="FU898" s="17">
        <v>5.87</v>
      </c>
      <c r="FV898" s="17">
        <v>5.87</v>
      </c>
      <c r="FW898" s="17">
        <v>5.87</v>
      </c>
      <c r="FX898" s="17">
        <v>5.87</v>
      </c>
      <c r="FY898" s="17">
        <v>5.89</v>
      </c>
      <c r="FZ898" s="17">
        <v>5.89</v>
      </c>
      <c r="GA898" s="17">
        <v>5.89</v>
      </c>
      <c r="GB898" s="17">
        <v>5.89</v>
      </c>
      <c r="GC898" s="17">
        <v>5.9</v>
      </c>
      <c r="GD898" s="17">
        <v>5.89</v>
      </c>
      <c r="GE898" s="17">
        <v>5.88</v>
      </c>
      <c r="GF898" s="17">
        <v>5.88</v>
      </c>
      <c r="GG898" s="17">
        <v>5.88</v>
      </c>
      <c r="GH898" s="17">
        <v>5.89</v>
      </c>
      <c r="GI898" s="17">
        <v>5.88</v>
      </c>
      <c r="GJ898" s="17">
        <v>5.88</v>
      </c>
      <c r="GK898" s="17">
        <v>5.87</v>
      </c>
      <c r="GL898" s="17">
        <v>5.87</v>
      </c>
      <c r="GM898" s="17">
        <v>5.88</v>
      </c>
      <c r="GN898" s="17">
        <v>5.87</v>
      </c>
      <c r="GO898" s="17">
        <v>5.88</v>
      </c>
      <c r="GP898" s="17">
        <v>5.87</v>
      </c>
      <c r="GQ898" s="17">
        <v>5.88</v>
      </c>
      <c r="GR898" s="17">
        <v>5.88</v>
      </c>
      <c r="GS898" s="17">
        <v>5.86</v>
      </c>
      <c r="GT898" s="17">
        <v>5.87</v>
      </c>
      <c r="GU898" s="17">
        <v>5.88</v>
      </c>
      <c r="GV898" s="17">
        <v>5.87</v>
      </c>
      <c r="GW898" s="17">
        <v>5.88</v>
      </c>
      <c r="GX898" s="17">
        <v>5.88</v>
      </c>
      <c r="GY898" s="17">
        <v>5.88</v>
      </c>
      <c r="GZ898" s="17">
        <v>5.87</v>
      </c>
      <c r="HA898" s="17">
        <v>5.87</v>
      </c>
      <c r="HB898" s="17">
        <v>5.87</v>
      </c>
      <c r="HC898" s="17">
        <v>5.87</v>
      </c>
      <c r="HD898" s="17">
        <v>5.87</v>
      </c>
      <c r="HE898" s="17">
        <v>5.88</v>
      </c>
      <c r="HF898" s="17">
        <v>5.88</v>
      </c>
      <c r="HG898" s="17">
        <v>5.87</v>
      </c>
      <c r="HH898" s="17">
        <v>5.87</v>
      </c>
      <c r="HI898" s="17">
        <v>5.86</v>
      </c>
      <c r="HJ898" s="17">
        <v>5.87</v>
      </c>
      <c r="HK898" s="17">
        <v>5.86</v>
      </c>
      <c r="HL898" s="17">
        <v>5.86</v>
      </c>
      <c r="HM898" s="17">
        <v>5.86</v>
      </c>
      <c r="HN898" s="17">
        <v>5.86</v>
      </c>
      <c r="HO898" s="17">
        <v>5.86</v>
      </c>
      <c r="HP898" s="17">
        <v>5.86</v>
      </c>
      <c r="HQ898" s="17">
        <v>5.87</v>
      </c>
      <c r="HR898" s="17">
        <v>5.86</v>
      </c>
      <c r="HS898" s="17">
        <v>5.87</v>
      </c>
      <c r="HT898" s="17">
        <v>5.87</v>
      </c>
      <c r="HU898" s="17">
        <v>5.86</v>
      </c>
      <c r="HV898" s="17">
        <v>5.86</v>
      </c>
      <c r="HW898" s="17">
        <v>5.86</v>
      </c>
      <c r="HX898" s="17">
        <v>5.87</v>
      </c>
      <c r="HY898" s="17">
        <v>5.86</v>
      </c>
      <c r="HZ898" s="17">
        <v>5.87</v>
      </c>
      <c r="IA898" s="17">
        <v>5.86</v>
      </c>
      <c r="IB898" s="17">
        <v>5.86</v>
      </c>
      <c r="IC898" s="17">
        <v>5.86</v>
      </c>
      <c r="ID898" s="17">
        <v>5.86</v>
      </c>
      <c r="IE898" s="17">
        <v>5.86</v>
      </c>
      <c r="IF898" s="17">
        <v>5.87</v>
      </c>
      <c r="IG898" s="17">
        <v>5.87</v>
      </c>
      <c r="IH898" s="17">
        <v>5.86</v>
      </c>
      <c r="II898" s="17">
        <v>5.87</v>
      </c>
      <c r="IJ898" s="17">
        <v>5.87</v>
      </c>
      <c r="IK898" s="17">
        <v>5.86</v>
      </c>
      <c r="IL898" s="17">
        <v>5.86</v>
      </c>
      <c r="IM898" s="17">
        <v>5.86</v>
      </c>
      <c r="IN898" s="17">
        <v>5.85</v>
      </c>
      <c r="IO898" s="17">
        <v>5.85</v>
      </c>
      <c r="IP898" s="17">
        <v>5.86</v>
      </c>
      <c r="IQ898" s="17">
        <v>5.86</v>
      </c>
      <c r="IR898" s="17">
        <v>5.87</v>
      </c>
      <c r="IS898" s="17">
        <v>5.86</v>
      </c>
      <c r="IT898" s="17">
        <v>5.87</v>
      </c>
      <c r="IU898" s="17">
        <v>5.87</v>
      </c>
      <c r="IV898" s="17">
        <v>5.87</v>
      </c>
      <c r="IW898" s="17">
        <v>5.87</v>
      </c>
      <c r="IX898" s="17">
        <v>5.87</v>
      </c>
      <c r="IY898" s="17">
        <v>5.87</v>
      </c>
    </row>
    <row r="899" spans="1:259" x14ac:dyDescent="0.15">
      <c r="A899" s="17" t="s">
        <v>3422</v>
      </c>
      <c r="B899" s="17" t="s">
        <v>3423</v>
      </c>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c r="AA899" s="26"/>
      <c r="AB899" s="17"/>
      <c r="AC899" s="26"/>
      <c r="AD899" s="26"/>
      <c r="AE899" s="17"/>
      <c r="AF899" s="17"/>
      <c r="AG899" s="17"/>
      <c r="AH899" s="17"/>
      <c r="AI899" s="17"/>
      <c r="AJ899" s="17"/>
      <c r="AK899" s="17"/>
      <c r="AL899" s="17"/>
      <c r="AM899" s="17"/>
      <c r="AN899" s="17"/>
      <c r="AO899" s="17"/>
      <c r="AP899" s="17"/>
      <c r="AQ899" s="17"/>
      <c r="AR899" s="17"/>
      <c r="AS899" s="17"/>
      <c r="AT899" s="17"/>
      <c r="AU899" s="17"/>
      <c r="AV899" s="17"/>
      <c r="AW899" s="17"/>
      <c r="AX899" s="17"/>
      <c r="AY899" s="17"/>
      <c r="AZ899" s="17"/>
      <c r="BA899" s="17"/>
      <c r="BB899" s="17"/>
      <c r="BC899" s="17"/>
      <c r="BD899" s="17"/>
      <c r="BE899" s="17"/>
      <c r="BF899" s="17"/>
      <c r="BG899" s="17"/>
      <c r="BH899" s="17"/>
      <c r="BI899" s="17"/>
      <c r="BJ899" s="26"/>
      <c r="BK899" s="17"/>
      <c r="BL899" s="17"/>
      <c r="BM899" s="17"/>
      <c r="BN899" s="17"/>
      <c r="BO899" s="17"/>
      <c r="BP899" s="17"/>
      <c r="BQ899" s="17"/>
      <c r="BR899" s="17"/>
      <c r="BS899" s="17"/>
      <c r="BT899" s="17"/>
      <c r="BU899" s="17"/>
      <c r="BV899" s="17"/>
      <c r="BW899" s="17"/>
      <c r="BX899" s="26"/>
      <c r="BY899" s="26"/>
      <c r="BZ899" s="26"/>
      <c r="CA899" s="26"/>
      <c r="CB899" s="26"/>
      <c r="CC899" s="17"/>
      <c r="CD899" s="17"/>
      <c r="CE899" s="17"/>
      <c r="CF899" s="17"/>
      <c r="CG899" s="17"/>
      <c r="CH899" s="17"/>
      <c r="CI899" s="17"/>
      <c r="CJ899" s="26"/>
      <c r="CK899" s="17"/>
      <c r="CL899" s="17"/>
      <c r="CM899" s="17"/>
      <c r="CN899" s="17"/>
      <c r="CO899" s="17"/>
      <c r="CP899" s="17"/>
      <c r="CQ899" s="17"/>
      <c r="CR899" s="17"/>
      <c r="CS899" s="17"/>
      <c r="CT899" s="17"/>
      <c r="CU899" s="17"/>
      <c r="CV899" s="17"/>
      <c r="CW899" s="17"/>
      <c r="CX899" s="17"/>
      <c r="CY899" s="26"/>
      <c r="CZ899" s="26"/>
      <c r="DA899" s="26"/>
      <c r="DB899" s="17"/>
      <c r="DC899" s="17"/>
      <c r="DD899" s="17"/>
      <c r="DE899" s="17"/>
      <c r="DF899" s="17"/>
      <c r="DG899" s="17"/>
      <c r="DH899" s="26"/>
      <c r="DI899" s="17"/>
      <c r="DJ899" s="17"/>
      <c r="DK899" s="17"/>
      <c r="DL899" s="17"/>
      <c r="DM899" s="17">
        <v>10.64</v>
      </c>
      <c r="DN899" s="17">
        <v>10.64</v>
      </c>
      <c r="DO899" s="17">
        <v>10.63</v>
      </c>
      <c r="DP899" s="17">
        <v>10.65</v>
      </c>
      <c r="DQ899" s="17">
        <v>10.65</v>
      </c>
      <c r="DR899" s="17">
        <v>10.65</v>
      </c>
      <c r="DS899" s="17">
        <v>10.65</v>
      </c>
      <c r="DT899" s="17">
        <v>10.65</v>
      </c>
      <c r="DU899" s="17">
        <v>10.64</v>
      </c>
      <c r="DV899" s="17">
        <v>10.63</v>
      </c>
      <c r="DW899" s="17">
        <v>10.65</v>
      </c>
      <c r="DX899" s="17">
        <v>10.64</v>
      </c>
      <c r="DY899" s="17">
        <v>10.64</v>
      </c>
      <c r="DZ899" s="17">
        <v>10.63</v>
      </c>
      <c r="EA899" s="17">
        <v>10.63</v>
      </c>
      <c r="EB899" s="17">
        <v>10.63</v>
      </c>
      <c r="EC899" s="17">
        <v>10.65</v>
      </c>
      <c r="ED899" s="17">
        <v>10.63</v>
      </c>
      <c r="EE899" s="17">
        <v>10.63</v>
      </c>
      <c r="EF899" s="17">
        <v>10.63</v>
      </c>
      <c r="EG899" s="17">
        <v>10.63</v>
      </c>
      <c r="EH899" s="17">
        <v>10.63</v>
      </c>
      <c r="EI899" s="17">
        <v>10.62</v>
      </c>
      <c r="EJ899" s="17">
        <v>10.62</v>
      </c>
      <c r="EK899" s="17">
        <v>10.63</v>
      </c>
      <c r="EL899" s="17">
        <v>10.64</v>
      </c>
      <c r="EM899" s="17">
        <v>10.61</v>
      </c>
      <c r="EN899" s="17">
        <v>10.62</v>
      </c>
      <c r="EO899" s="17">
        <v>10.62</v>
      </c>
      <c r="EP899" s="17">
        <v>10.63</v>
      </c>
      <c r="EQ899" s="17">
        <v>10.63</v>
      </c>
      <c r="ER899" s="17">
        <v>10.6</v>
      </c>
      <c r="ES899" s="17">
        <v>10.6</v>
      </c>
      <c r="ET899" s="17">
        <v>10.62</v>
      </c>
      <c r="EU899" s="17">
        <v>10.6</v>
      </c>
      <c r="EV899" s="17">
        <v>10.62</v>
      </c>
      <c r="EW899" s="17">
        <v>10.62</v>
      </c>
      <c r="EX899" s="17">
        <v>10.63</v>
      </c>
      <c r="EY899" s="17">
        <v>10.63</v>
      </c>
      <c r="EZ899" s="17">
        <v>10.62</v>
      </c>
      <c r="FA899" s="17">
        <v>10.62</v>
      </c>
      <c r="FB899" s="17">
        <v>10.62</v>
      </c>
      <c r="FC899" s="17">
        <v>10.62</v>
      </c>
      <c r="FD899" s="17">
        <v>10.62</v>
      </c>
      <c r="FE899" s="17">
        <v>10.63</v>
      </c>
      <c r="FF899" s="17">
        <v>10.62</v>
      </c>
      <c r="FG899" s="17">
        <v>10.62</v>
      </c>
      <c r="FH899" s="17">
        <v>10.63</v>
      </c>
      <c r="FI899" s="17">
        <v>10.63</v>
      </c>
      <c r="FJ899" s="17">
        <v>10.63</v>
      </c>
      <c r="FK899" s="17">
        <v>10.63</v>
      </c>
      <c r="FL899" s="17">
        <v>10.64</v>
      </c>
      <c r="FM899" s="17">
        <v>10.63</v>
      </c>
      <c r="FN899" s="17">
        <v>10.64</v>
      </c>
      <c r="FO899" s="17">
        <v>10.64</v>
      </c>
      <c r="FP899" s="17">
        <v>10.63</v>
      </c>
      <c r="FQ899" s="17">
        <v>10.64</v>
      </c>
      <c r="FR899" s="17">
        <v>10.63</v>
      </c>
      <c r="FS899" s="17">
        <v>10.63</v>
      </c>
      <c r="FT899" s="17">
        <v>10.63</v>
      </c>
      <c r="FU899" s="17">
        <v>10.63</v>
      </c>
      <c r="FV899" s="17">
        <v>10.64</v>
      </c>
      <c r="FW899" s="17">
        <v>10.63</v>
      </c>
      <c r="FX899" s="17">
        <v>10.64</v>
      </c>
      <c r="FY899" s="17">
        <v>10.64</v>
      </c>
      <c r="FZ899" s="17">
        <v>10.63</v>
      </c>
      <c r="GA899" s="17">
        <v>10.64</v>
      </c>
      <c r="GB899" s="17">
        <v>10.64</v>
      </c>
      <c r="GC899" s="17">
        <v>10.63</v>
      </c>
      <c r="GD899" s="17">
        <v>10.63</v>
      </c>
      <c r="GE899" s="17">
        <v>10.63</v>
      </c>
      <c r="GF899" s="17">
        <v>10.63</v>
      </c>
      <c r="GG899" s="17">
        <v>10.63</v>
      </c>
      <c r="GH899" s="17">
        <v>10.62</v>
      </c>
      <c r="GI899" s="17">
        <v>10.63</v>
      </c>
      <c r="GJ899" s="17">
        <v>10.62</v>
      </c>
      <c r="GK899" s="17">
        <v>10.62</v>
      </c>
      <c r="GL899" s="17">
        <v>10.61</v>
      </c>
      <c r="GM899" s="17">
        <v>10.63</v>
      </c>
      <c r="GN899" s="17">
        <v>10.61</v>
      </c>
      <c r="GO899" s="17">
        <v>10.61</v>
      </c>
      <c r="GP899" s="17">
        <v>10.61</v>
      </c>
      <c r="GQ899" s="17">
        <v>10.63</v>
      </c>
      <c r="GR899" s="17">
        <v>10.63</v>
      </c>
      <c r="GS899" s="17">
        <v>10.63</v>
      </c>
      <c r="GT899" s="17">
        <v>10.62</v>
      </c>
      <c r="GU899" s="17">
        <v>10.62</v>
      </c>
      <c r="GV899" s="17">
        <v>10.62</v>
      </c>
      <c r="GW899" s="17">
        <v>10.61</v>
      </c>
      <c r="GX899" s="17">
        <v>10.62</v>
      </c>
      <c r="GY899" s="17">
        <v>10.62</v>
      </c>
      <c r="GZ899" s="17">
        <v>10.62</v>
      </c>
      <c r="HA899" s="17">
        <v>10.62</v>
      </c>
      <c r="HB899" s="17">
        <v>10.63</v>
      </c>
      <c r="HC899" s="17">
        <v>10.64</v>
      </c>
      <c r="HD899" s="17">
        <v>10.64</v>
      </c>
      <c r="HE899" s="17">
        <v>10.65</v>
      </c>
      <c r="HF899" s="17">
        <v>10.64</v>
      </c>
      <c r="HG899" s="17">
        <v>10.64</v>
      </c>
      <c r="HH899" s="17">
        <v>10.65</v>
      </c>
      <c r="HI899" s="17">
        <v>10.65</v>
      </c>
      <c r="HJ899" s="17">
        <v>10.66</v>
      </c>
      <c r="HK899" s="17">
        <v>10.67</v>
      </c>
      <c r="HL899" s="17">
        <v>10.66</v>
      </c>
      <c r="HM899" s="17">
        <v>10.66</v>
      </c>
      <c r="HN899" s="17">
        <v>10.64</v>
      </c>
      <c r="HO899" s="17">
        <v>10.64</v>
      </c>
      <c r="HP899" s="17">
        <v>10.64</v>
      </c>
      <c r="HQ899" s="17">
        <v>10.65</v>
      </c>
      <c r="HR899" s="17">
        <v>10.64</v>
      </c>
      <c r="HS899" s="17">
        <v>10.64</v>
      </c>
      <c r="HT899" s="17">
        <v>10.67</v>
      </c>
      <c r="HU899" s="17">
        <v>10.64</v>
      </c>
      <c r="HV899" s="17">
        <v>10.65</v>
      </c>
      <c r="HW899" s="17">
        <v>10.65</v>
      </c>
      <c r="HX899" s="17">
        <v>10.64</v>
      </c>
      <c r="HY899" s="17">
        <v>10.64</v>
      </c>
      <c r="HZ899" s="17">
        <v>10.64</v>
      </c>
      <c r="IA899" s="17">
        <v>10.65</v>
      </c>
      <c r="IB899" s="17">
        <v>10.64</v>
      </c>
      <c r="IC899" s="17">
        <v>10.65</v>
      </c>
      <c r="ID899" s="17">
        <v>10.65</v>
      </c>
      <c r="IE899" s="17">
        <v>10.65</v>
      </c>
      <c r="IF899" s="17">
        <v>10.64</v>
      </c>
      <c r="IG899" s="17">
        <v>10.65</v>
      </c>
      <c r="IH899" s="17">
        <v>10.65</v>
      </c>
      <c r="II899" s="17">
        <v>10.67</v>
      </c>
      <c r="IJ899" s="17">
        <v>10.68</v>
      </c>
      <c r="IK899" s="17">
        <v>10.64</v>
      </c>
      <c r="IL899" s="17">
        <v>10.65</v>
      </c>
      <c r="IM899" s="17">
        <v>10.68</v>
      </c>
      <c r="IN899" s="17">
        <v>10.65</v>
      </c>
      <c r="IO899" s="17">
        <v>10.64</v>
      </c>
      <c r="IP899" s="17">
        <v>10.65</v>
      </c>
      <c r="IQ899" s="17">
        <v>10.65</v>
      </c>
      <c r="IR899" s="17">
        <v>10.66</v>
      </c>
      <c r="IS899" s="17">
        <v>10.67</v>
      </c>
      <c r="IT899" s="17">
        <v>10.67</v>
      </c>
      <c r="IU899" s="17">
        <v>10.66</v>
      </c>
      <c r="IV899" s="17">
        <v>10.69</v>
      </c>
      <c r="IW899" s="17">
        <v>10.69</v>
      </c>
      <c r="IX899" s="17">
        <v>10.69</v>
      </c>
      <c r="IY899" s="17">
        <v>10.69</v>
      </c>
    </row>
    <row r="900" spans="1:259" x14ac:dyDescent="0.15">
      <c r="A900" s="17" t="s">
        <v>4471</v>
      </c>
      <c r="B900" s="17" t="s">
        <v>4955</v>
      </c>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c r="AA900" s="26"/>
      <c r="AB900" s="17"/>
      <c r="AC900" s="26"/>
      <c r="AD900" s="26"/>
      <c r="AE900" s="17"/>
      <c r="AF900" s="17"/>
      <c r="AG900" s="17"/>
      <c r="AH900" s="17"/>
      <c r="AI900" s="17"/>
      <c r="AJ900" s="17"/>
      <c r="AK900" s="17"/>
      <c r="AL900" s="17"/>
      <c r="AM900" s="17"/>
      <c r="AN900" s="17"/>
      <c r="AO900" s="17"/>
      <c r="AP900" s="17"/>
      <c r="AQ900" s="17"/>
      <c r="AR900" s="17"/>
      <c r="AS900" s="17"/>
      <c r="AT900" s="17"/>
      <c r="AU900" s="17"/>
      <c r="AV900" s="17"/>
      <c r="AW900" s="17"/>
      <c r="AX900" s="17"/>
      <c r="AY900" s="17"/>
      <c r="AZ900" s="17"/>
      <c r="BA900" s="17"/>
      <c r="BB900" s="17"/>
      <c r="BC900" s="17"/>
      <c r="BD900" s="17"/>
      <c r="BE900" s="17"/>
      <c r="BF900" s="17"/>
      <c r="BG900" s="17"/>
      <c r="BH900" s="17"/>
      <c r="BI900" s="17"/>
      <c r="BJ900" s="26"/>
      <c r="BK900" s="17"/>
      <c r="BL900" s="17"/>
      <c r="BM900" s="17"/>
      <c r="BN900" s="17"/>
      <c r="BO900" s="17"/>
      <c r="BP900" s="17"/>
      <c r="BQ900" s="17"/>
      <c r="BR900" s="17"/>
      <c r="BS900" s="17"/>
      <c r="BT900" s="17"/>
      <c r="BU900" s="17"/>
      <c r="BV900" s="17"/>
      <c r="BW900" s="17"/>
      <c r="BX900" s="26"/>
      <c r="BY900" s="26"/>
      <c r="BZ900" s="26"/>
      <c r="CA900" s="26"/>
      <c r="CB900" s="26"/>
      <c r="CC900" s="17"/>
      <c r="CD900" s="17"/>
      <c r="CE900" s="17"/>
      <c r="CF900" s="17"/>
      <c r="CG900" s="17"/>
      <c r="CH900" s="17"/>
      <c r="CI900" s="17"/>
      <c r="CJ900" s="26"/>
      <c r="CK900" s="17"/>
      <c r="CL900" s="17"/>
      <c r="CM900" s="17"/>
      <c r="CN900" s="17"/>
      <c r="CO900" s="17"/>
      <c r="CP900" s="17"/>
      <c r="CQ900" s="17"/>
      <c r="CR900" s="17"/>
      <c r="CS900" s="17"/>
      <c r="CT900" s="17"/>
      <c r="CU900" s="17"/>
      <c r="CV900" s="17"/>
      <c r="CW900" s="17"/>
      <c r="CX900" s="17"/>
      <c r="CY900" s="26"/>
      <c r="CZ900" s="26"/>
      <c r="DA900" s="26"/>
      <c r="DB900" s="17"/>
      <c r="DC900" s="17"/>
      <c r="DD900" s="17"/>
      <c r="DE900" s="17"/>
      <c r="DF900" s="17"/>
      <c r="DG900" s="17"/>
      <c r="DH900" s="26"/>
      <c r="DI900" s="17"/>
      <c r="DJ900" s="17"/>
      <c r="DK900" s="17"/>
      <c r="DL900" s="17"/>
      <c r="DM900" s="17">
        <v>7.99</v>
      </c>
      <c r="DN900" s="17">
        <v>7.99</v>
      </c>
      <c r="DO900" s="17">
        <v>7.98</v>
      </c>
      <c r="DP900" s="17">
        <v>7.98</v>
      </c>
      <c r="DQ900" s="17">
        <v>7.98</v>
      </c>
      <c r="DR900" s="17">
        <v>7.99</v>
      </c>
      <c r="DS900" s="17">
        <v>7.98</v>
      </c>
      <c r="DT900" s="17">
        <v>7.98</v>
      </c>
      <c r="DU900" s="17">
        <v>7.98</v>
      </c>
      <c r="DV900" s="17">
        <v>7.98</v>
      </c>
      <c r="DW900" s="17">
        <v>7.98</v>
      </c>
      <c r="DX900" s="17">
        <v>7.99</v>
      </c>
      <c r="DY900" s="17">
        <v>7.99</v>
      </c>
      <c r="DZ900" s="17">
        <v>7.98</v>
      </c>
      <c r="EA900" s="17">
        <v>7.97</v>
      </c>
      <c r="EB900" s="17">
        <v>7.97</v>
      </c>
      <c r="EC900" s="17">
        <v>7.97</v>
      </c>
      <c r="ED900" s="17">
        <v>7.98</v>
      </c>
      <c r="EE900" s="17">
        <v>7.97</v>
      </c>
      <c r="EF900" s="17">
        <v>7.97</v>
      </c>
      <c r="EG900" s="17">
        <v>7.96</v>
      </c>
      <c r="EH900" s="17">
        <v>7.96</v>
      </c>
      <c r="EI900" s="17">
        <v>7.96</v>
      </c>
      <c r="EJ900" s="17">
        <v>7.95</v>
      </c>
      <c r="EK900" s="17">
        <v>7.96</v>
      </c>
      <c r="EL900" s="17">
        <v>7.96</v>
      </c>
      <c r="EM900" s="17">
        <v>7.95</v>
      </c>
      <c r="EN900" s="17">
        <v>7.95</v>
      </c>
      <c r="EO900" s="17">
        <v>7.96</v>
      </c>
      <c r="EP900" s="17">
        <v>7.96</v>
      </c>
      <c r="EQ900" s="17">
        <v>7.96</v>
      </c>
      <c r="ER900" s="17">
        <v>7.96</v>
      </c>
      <c r="ES900" s="17">
        <v>7.96</v>
      </c>
      <c r="ET900" s="17">
        <v>7.97</v>
      </c>
      <c r="EU900" s="17">
        <v>7.97</v>
      </c>
      <c r="EV900" s="17">
        <v>7.97</v>
      </c>
      <c r="EW900" s="17">
        <v>7.97</v>
      </c>
      <c r="EX900" s="17">
        <v>7.96</v>
      </c>
      <c r="EY900" s="17">
        <v>7.96</v>
      </c>
      <c r="EZ900" s="17">
        <v>7.95</v>
      </c>
      <c r="FA900" s="17">
        <v>7.95</v>
      </c>
      <c r="FB900" s="17">
        <v>7.96</v>
      </c>
      <c r="FC900" s="17">
        <v>7.95</v>
      </c>
      <c r="FD900" s="17">
        <v>7.95</v>
      </c>
      <c r="FE900" s="17">
        <v>7.95</v>
      </c>
      <c r="FF900" s="17">
        <v>7.95</v>
      </c>
      <c r="FG900" s="17">
        <v>7.95</v>
      </c>
      <c r="FH900" s="17">
        <v>7.96</v>
      </c>
      <c r="FI900" s="17">
        <v>7.95</v>
      </c>
      <c r="FJ900" s="17">
        <v>7.96</v>
      </c>
      <c r="FK900" s="17">
        <v>7.95</v>
      </c>
      <c r="FL900" s="17">
        <v>7.95</v>
      </c>
      <c r="FM900" s="17">
        <v>7.96</v>
      </c>
      <c r="FN900" s="17">
        <v>7.96</v>
      </c>
      <c r="FO900" s="17">
        <v>7.96</v>
      </c>
      <c r="FP900" s="17">
        <v>7.95</v>
      </c>
      <c r="FQ900" s="17">
        <v>7.95</v>
      </c>
      <c r="FR900" s="17">
        <v>7.97</v>
      </c>
      <c r="FS900" s="17">
        <v>7.96</v>
      </c>
      <c r="FT900" s="17">
        <v>7.96</v>
      </c>
      <c r="FU900" s="17">
        <v>7.95</v>
      </c>
      <c r="FV900" s="17">
        <v>7.96</v>
      </c>
      <c r="FW900" s="17">
        <v>7.96</v>
      </c>
      <c r="FX900" s="17">
        <v>7.96</v>
      </c>
      <c r="FY900" s="17">
        <v>7.95</v>
      </c>
      <c r="FZ900" s="17">
        <v>7.97</v>
      </c>
      <c r="GA900" s="17">
        <v>7.98</v>
      </c>
      <c r="GB900" s="17">
        <v>7.97</v>
      </c>
      <c r="GC900" s="17">
        <v>7.98</v>
      </c>
      <c r="GD900" s="17">
        <v>7.98</v>
      </c>
      <c r="GE900" s="17">
        <v>7.97</v>
      </c>
      <c r="GF900" s="17">
        <v>7.97</v>
      </c>
      <c r="GG900" s="17">
        <v>7.98</v>
      </c>
      <c r="GH900" s="17">
        <v>7.97</v>
      </c>
      <c r="GI900" s="17">
        <v>7.97</v>
      </c>
      <c r="GJ900" s="17">
        <v>7.97</v>
      </c>
      <c r="GK900" s="17">
        <v>7.96</v>
      </c>
      <c r="GL900" s="17">
        <v>7.95</v>
      </c>
      <c r="GM900" s="17">
        <v>7.97</v>
      </c>
      <c r="GN900" s="17">
        <v>7.96</v>
      </c>
      <c r="GO900" s="17">
        <v>7.97</v>
      </c>
      <c r="GP900" s="17">
        <v>7.96</v>
      </c>
      <c r="GQ900" s="17">
        <v>7.96</v>
      </c>
      <c r="GR900" s="17">
        <v>7.96</v>
      </c>
      <c r="GS900" s="17">
        <v>7.97</v>
      </c>
      <c r="GT900" s="17">
        <v>7.97</v>
      </c>
      <c r="GU900" s="17">
        <v>7.97</v>
      </c>
      <c r="GV900" s="17">
        <v>7.96</v>
      </c>
      <c r="GW900" s="17">
        <v>7.96</v>
      </c>
      <c r="GX900" s="17">
        <v>7.96</v>
      </c>
      <c r="GY900" s="17">
        <v>7.97</v>
      </c>
      <c r="GZ900" s="17">
        <v>7.96</v>
      </c>
      <c r="HA900" s="17">
        <v>7.97</v>
      </c>
      <c r="HB900" s="17">
        <v>7.97</v>
      </c>
      <c r="HC900" s="17">
        <v>7.97</v>
      </c>
      <c r="HD900" s="17">
        <v>8</v>
      </c>
      <c r="HE900" s="17">
        <v>8</v>
      </c>
      <c r="HF900" s="17">
        <v>7.98</v>
      </c>
      <c r="HG900" s="17">
        <v>7.99</v>
      </c>
      <c r="HH900" s="17">
        <v>7.99</v>
      </c>
      <c r="HI900" s="17">
        <v>7.97</v>
      </c>
      <c r="HJ900" s="17">
        <v>7.98</v>
      </c>
      <c r="HK900" s="17">
        <v>7.97</v>
      </c>
      <c r="HL900" s="17">
        <v>7.95</v>
      </c>
      <c r="HM900" s="17">
        <v>7.97</v>
      </c>
      <c r="HN900" s="17">
        <v>7.97</v>
      </c>
      <c r="HO900" s="17">
        <v>7.97</v>
      </c>
      <c r="HP900" s="17">
        <v>7.97</v>
      </c>
      <c r="HQ900" s="17">
        <v>7.98</v>
      </c>
      <c r="HR900" s="17">
        <v>7.98</v>
      </c>
      <c r="HS900" s="17">
        <v>7.99</v>
      </c>
      <c r="HT900" s="17">
        <v>7.99</v>
      </c>
      <c r="HU900" s="17">
        <v>7.98</v>
      </c>
      <c r="HV900" s="17">
        <v>7.99</v>
      </c>
      <c r="HW900" s="17">
        <v>7.99</v>
      </c>
      <c r="HX900" s="17">
        <v>7.99</v>
      </c>
      <c r="HY900" s="17">
        <v>7.99</v>
      </c>
      <c r="HZ900" s="17">
        <v>8</v>
      </c>
      <c r="IA900" s="17">
        <v>7.99</v>
      </c>
      <c r="IB900" s="17">
        <v>7.99</v>
      </c>
      <c r="IC900" s="17">
        <v>7.99</v>
      </c>
      <c r="ID900" s="17">
        <v>7.99</v>
      </c>
      <c r="IE900" s="17">
        <v>7.99</v>
      </c>
      <c r="IF900" s="17">
        <v>7.98</v>
      </c>
      <c r="IG900" s="17">
        <v>7.98</v>
      </c>
      <c r="IH900" s="17">
        <v>7.98</v>
      </c>
      <c r="II900" s="17">
        <v>7.98</v>
      </c>
      <c r="IJ900" s="17">
        <v>7.97</v>
      </c>
      <c r="IK900" s="17">
        <v>7.98</v>
      </c>
      <c r="IL900" s="17">
        <v>7.97</v>
      </c>
      <c r="IM900" s="17">
        <v>7.97</v>
      </c>
      <c r="IN900" s="17">
        <v>7.98</v>
      </c>
      <c r="IO900" s="17">
        <v>7.98</v>
      </c>
      <c r="IP900" s="17">
        <v>7.98</v>
      </c>
      <c r="IQ900" s="17">
        <v>7.98</v>
      </c>
      <c r="IR900" s="17">
        <v>7.99</v>
      </c>
      <c r="IS900" s="17">
        <v>7.99</v>
      </c>
      <c r="IT900" s="17">
        <v>7.98</v>
      </c>
      <c r="IU900" s="17">
        <v>7.97</v>
      </c>
      <c r="IV900" s="17">
        <v>7.98</v>
      </c>
      <c r="IW900" s="17">
        <v>7.98</v>
      </c>
      <c r="IX900" s="17">
        <v>7.98</v>
      </c>
      <c r="IY900" s="17">
        <v>7.98</v>
      </c>
    </row>
    <row r="901" spans="1:259" x14ac:dyDescent="0.15">
      <c r="A901" s="17" t="s">
        <v>2982</v>
      </c>
      <c r="B901" s="17" t="s">
        <v>2983</v>
      </c>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c r="AA901" s="26"/>
      <c r="AB901" s="17"/>
      <c r="AC901" s="26"/>
      <c r="AD901" s="26"/>
      <c r="AE901" s="17"/>
      <c r="AF901" s="17"/>
      <c r="AG901" s="17"/>
      <c r="AH901" s="17"/>
      <c r="AI901" s="17"/>
      <c r="AJ901" s="17"/>
      <c r="AK901" s="17"/>
      <c r="AL901" s="17"/>
      <c r="AM901" s="17"/>
      <c r="AN901" s="17"/>
      <c r="AO901" s="17"/>
      <c r="AP901" s="17"/>
      <c r="AQ901" s="17"/>
      <c r="AR901" s="17"/>
      <c r="AS901" s="17"/>
      <c r="AT901" s="17"/>
      <c r="AU901" s="17"/>
      <c r="AV901" s="17"/>
      <c r="AW901" s="17"/>
      <c r="AX901" s="17"/>
      <c r="AY901" s="17"/>
      <c r="AZ901" s="17"/>
      <c r="BA901" s="17"/>
      <c r="BB901" s="17"/>
      <c r="BC901" s="17"/>
      <c r="BD901" s="17"/>
      <c r="BE901" s="17"/>
      <c r="BF901" s="17"/>
      <c r="BG901" s="17"/>
      <c r="BH901" s="17"/>
      <c r="BI901" s="17"/>
      <c r="BJ901" s="26"/>
      <c r="BK901" s="17"/>
      <c r="BL901" s="17"/>
      <c r="BM901" s="17"/>
      <c r="BN901" s="17"/>
      <c r="BO901" s="17"/>
      <c r="BP901" s="17"/>
      <c r="BQ901" s="17"/>
      <c r="BR901" s="17"/>
      <c r="BS901" s="17"/>
      <c r="BT901" s="17"/>
      <c r="BU901" s="17"/>
      <c r="BV901" s="17"/>
      <c r="BW901" s="17"/>
      <c r="BX901" s="26"/>
      <c r="BY901" s="26"/>
      <c r="BZ901" s="26"/>
      <c r="CA901" s="26"/>
      <c r="CB901" s="26"/>
      <c r="CC901" s="17"/>
      <c r="CD901" s="17"/>
      <c r="CE901" s="17"/>
      <c r="CF901" s="17"/>
      <c r="CG901" s="17"/>
      <c r="CH901" s="17"/>
      <c r="CI901" s="17"/>
      <c r="CJ901" s="26"/>
      <c r="CK901" s="17"/>
      <c r="CL901" s="17"/>
      <c r="CM901" s="17"/>
      <c r="CN901" s="17"/>
      <c r="CO901" s="17"/>
      <c r="CP901" s="17"/>
      <c r="CQ901" s="17"/>
      <c r="CR901" s="17"/>
      <c r="CS901" s="17"/>
      <c r="CT901" s="17"/>
      <c r="CU901" s="17"/>
      <c r="CV901" s="17"/>
      <c r="CW901" s="17"/>
      <c r="CX901" s="17"/>
      <c r="CY901" s="26"/>
      <c r="CZ901" s="26"/>
      <c r="DA901" s="26"/>
      <c r="DB901" s="17"/>
      <c r="DC901" s="17"/>
      <c r="DD901" s="17"/>
      <c r="DE901" s="17"/>
      <c r="DF901" s="17"/>
      <c r="DG901" s="17"/>
      <c r="DH901" s="26"/>
      <c r="DI901" s="17"/>
      <c r="DJ901" s="17"/>
      <c r="DK901" s="17"/>
      <c r="DL901" s="17"/>
      <c r="DM901" s="17">
        <v>10.52</v>
      </c>
      <c r="DN901" s="17">
        <v>10.53</v>
      </c>
      <c r="DO901" s="17">
        <v>10.53</v>
      </c>
      <c r="DP901" s="17">
        <v>10.54</v>
      </c>
      <c r="DQ901" s="17">
        <v>10.53</v>
      </c>
      <c r="DR901" s="17">
        <v>10.55</v>
      </c>
      <c r="DS901" s="17">
        <v>10.58</v>
      </c>
      <c r="DT901" s="17">
        <v>10.57</v>
      </c>
      <c r="DU901" s="17">
        <v>10.55</v>
      </c>
      <c r="DV901" s="17">
        <v>10.56</v>
      </c>
      <c r="DW901" s="17">
        <v>10.56</v>
      </c>
      <c r="DX901" s="17">
        <v>10.56</v>
      </c>
      <c r="DY901" s="17">
        <v>10.52</v>
      </c>
      <c r="DZ901" s="17">
        <v>10.54</v>
      </c>
      <c r="EA901" s="17">
        <v>10.53</v>
      </c>
      <c r="EB901" s="17">
        <v>10.52</v>
      </c>
      <c r="EC901" s="17">
        <v>10.52</v>
      </c>
      <c r="ED901" s="17">
        <v>10.51</v>
      </c>
      <c r="EE901" s="17">
        <v>10.5</v>
      </c>
      <c r="EF901" s="17">
        <v>10.51</v>
      </c>
      <c r="EG901" s="17">
        <v>10.53</v>
      </c>
      <c r="EH901" s="17">
        <v>10.53</v>
      </c>
      <c r="EI901" s="17">
        <v>10.54</v>
      </c>
      <c r="EJ901" s="17">
        <v>10.51</v>
      </c>
      <c r="EK901" s="17">
        <v>10.51</v>
      </c>
      <c r="EL901" s="17">
        <v>10.53</v>
      </c>
      <c r="EM901" s="17">
        <v>10.53</v>
      </c>
      <c r="EN901" s="17">
        <v>10.53</v>
      </c>
      <c r="EO901" s="17">
        <v>10.53</v>
      </c>
      <c r="EP901" s="17">
        <v>10.54</v>
      </c>
      <c r="EQ901" s="17">
        <v>10.54</v>
      </c>
      <c r="ER901" s="17">
        <v>10.53</v>
      </c>
      <c r="ES901" s="17">
        <v>10.53</v>
      </c>
      <c r="ET901" s="17">
        <v>10.53</v>
      </c>
      <c r="EU901" s="17">
        <v>10.54</v>
      </c>
      <c r="EV901" s="17">
        <v>10.55</v>
      </c>
      <c r="EW901" s="17">
        <v>10.54</v>
      </c>
      <c r="EX901" s="17">
        <v>10.53</v>
      </c>
      <c r="EY901" s="17">
        <v>10.54</v>
      </c>
      <c r="EZ901" s="17">
        <v>10.51</v>
      </c>
      <c r="FA901" s="17">
        <v>10.52</v>
      </c>
      <c r="FB901" s="17">
        <v>10.52</v>
      </c>
      <c r="FC901" s="17">
        <v>10.51</v>
      </c>
      <c r="FD901" s="17">
        <v>10.5</v>
      </c>
      <c r="FE901" s="17">
        <v>10.5</v>
      </c>
      <c r="FF901" s="17">
        <v>10.52</v>
      </c>
      <c r="FG901" s="17">
        <v>10.52</v>
      </c>
      <c r="FH901" s="17">
        <v>10.52</v>
      </c>
      <c r="FI901" s="17">
        <v>10.52</v>
      </c>
      <c r="FJ901" s="17">
        <v>10.53</v>
      </c>
      <c r="FK901" s="17">
        <v>10.53</v>
      </c>
      <c r="FL901" s="17">
        <v>10.53</v>
      </c>
      <c r="FM901" s="17">
        <v>10.54</v>
      </c>
      <c r="FN901" s="17">
        <v>10.54</v>
      </c>
      <c r="FO901" s="17">
        <v>10.53</v>
      </c>
      <c r="FP901" s="17">
        <v>10.54</v>
      </c>
      <c r="FQ901" s="17">
        <v>10.54</v>
      </c>
      <c r="FR901" s="17">
        <v>10.53</v>
      </c>
      <c r="FS901" s="17">
        <v>10.51</v>
      </c>
      <c r="FT901" s="17">
        <v>10.51</v>
      </c>
      <c r="FU901" s="17">
        <v>10.5</v>
      </c>
      <c r="FV901" s="17">
        <v>10.5</v>
      </c>
      <c r="FW901" s="17">
        <v>10.49</v>
      </c>
      <c r="FX901" s="17">
        <v>10.49</v>
      </c>
      <c r="FY901" s="17">
        <v>10.49</v>
      </c>
      <c r="FZ901" s="17">
        <v>10.51</v>
      </c>
      <c r="GA901" s="17">
        <v>10.54</v>
      </c>
      <c r="GB901" s="17">
        <v>10.53</v>
      </c>
      <c r="GC901" s="17">
        <v>10.52</v>
      </c>
      <c r="GD901" s="17">
        <v>10.51</v>
      </c>
      <c r="GE901" s="17">
        <v>10.51</v>
      </c>
      <c r="GF901" s="17">
        <v>10.5</v>
      </c>
      <c r="GG901" s="17">
        <v>10.51</v>
      </c>
      <c r="GH901" s="17">
        <v>10.48</v>
      </c>
      <c r="GI901" s="17">
        <v>10.5</v>
      </c>
      <c r="GJ901" s="17">
        <v>10.48</v>
      </c>
      <c r="GK901" s="17">
        <v>10.49</v>
      </c>
      <c r="GL901" s="17">
        <v>10.46</v>
      </c>
      <c r="GM901" s="17">
        <v>10.46</v>
      </c>
      <c r="GN901" s="17">
        <v>10.46</v>
      </c>
      <c r="GO901" s="17">
        <v>10.47</v>
      </c>
      <c r="GP901" s="17">
        <v>10.46</v>
      </c>
      <c r="GQ901" s="17">
        <v>10.47</v>
      </c>
      <c r="GR901" s="17">
        <v>10.46</v>
      </c>
      <c r="GS901" s="17">
        <v>10.45</v>
      </c>
      <c r="GT901" s="17">
        <v>10.46</v>
      </c>
      <c r="GU901" s="17">
        <v>10.46</v>
      </c>
      <c r="GV901" s="17">
        <v>10.45</v>
      </c>
      <c r="GW901" s="17">
        <v>10.46</v>
      </c>
      <c r="GX901" s="17">
        <v>10.46</v>
      </c>
      <c r="GY901" s="17">
        <v>10.49</v>
      </c>
      <c r="GZ901" s="17">
        <v>10.48</v>
      </c>
      <c r="HA901" s="17">
        <v>10.48</v>
      </c>
      <c r="HB901" s="17">
        <v>10.49</v>
      </c>
      <c r="HC901" s="17">
        <v>10.48</v>
      </c>
      <c r="HD901" s="17">
        <v>10.48</v>
      </c>
      <c r="HE901" s="17">
        <v>10.5</v>
      </c>
      <c r="HF901" s="17">
        <v>10.5</v>
      </c>
      <c r="HG901" s="17">
        <v>10.5</v>
      </c>
      <c r="HH901" s="17">
        <v>10.49</v>
      </c>
      <c r="HI901" s="17">
        <v>10.48</v>
      </c>
      <c r="HJ901" s="17">
        <v>10.47</v>
      </c>
      <c r="HK901" s="17">
        <v>10.46</v>
      </c>
      <c r="HL901" s="17">
        <v>10.47</v>
      </c>
      <c r="HM901" s="17">
        <v>10.45</v>
      </c>
      <c r="HN901" s="17">
        <v>10.45</v>
      </c>
      <c r="HO901" s="17">
        <v>10.48</v>
      </c>
      <c r="HP901" s="17">
        <v>10.45</v>
      </c>
      <c r="HQ901" s="17">
        <v>10.46</v>
      </c>
      <c r="HR901" s="17">
        <v>10.45</v>
      </c>
      <c r="HS901" s="17">
        <v>10.47</v>
      </c>
      <c r="HT901" s="17">
        <v>10.47</v>
      </c>
      <c r="HU901" s="17">
        <v>10.46</v>
      </c>
      <c r="HV901" s="17">
        <v>10.46</v>
      </c>
      <c r="HW901" s="17">
        <v>10.48</v>
      </c>
      <c r="HX901" s="17">
        <v>10.5</v>
      </c>
      <c r="HY901" s="17">
        <v>10.49</v>
      </c>
      <c r="HZ901" s="17">
        <v>10.48</v>
      </c>
      <c r="IA901" s="17">
        <v>10.49</v>
      </c>
      <c r="IB901" s="17">
        <v>10.49</v>
      </c>
      <c r="IC901" s="17">
        <v>10.47</v>
      </c>
      <c r="ID901" s="17">
        <v>10.47</v>
      </c>
      <c r="IE901" s="17">
        <v>10.47</v>
      </c>
      <c r="IF901" s="17">
        <v>10.48</v>
      </c>
      <c r="IG901" s="17">
        <v>10.47</v>
      </c>
      <c r="IH901" s="17">
        <v>10.46</v>
      </c>
      <c r="II901" s="17">
        <v>10.45</v>
      </c>
      <c r="IJ901" s="17">
        <v>10.45</v>
      </c>
      <c r="IK901" s="17">
        <v>10.45</v>
      </c>
      <c r="IL901" s="17">
        <v>10.46</v>
      </c>
      <c r="IM901" s="17">
        <v>10.46</v>
      </c>
      <c r="IN901" s="17">
        <v>10.46</v>
      </c>
      <c r="IO901" s="17">
        <v>10.46</v>
      </c>
      <c r="IP901" s="17">
        <v>10.46</v>
      </c>
      <c r="IQ901" s="17">
        <v>10.46</v>
      </c>
      <c r="IR901" s="17">
        <v>10.45</v>
      </c>
      <c r="IS901" s="17">
        <v>10.44</v>
      </c>
      <c r="IT901" s="17">
        <v>10.41</v>
      </c>
      <c r="IU901" s="17">
        <v>10.42</v>
      </c>
      <c r="IV901" s="17">
        <v>10.42</v>
      </c>
      <c r="IW901" s="17">
        <v>10.42</v>
      </c>
      <c r="IX901" s="17">
        <v>10.42</v>
      </c>
      <c r="IY901" s="17">
        <v>10.43</v>
      </c>
    </row>
    <row r="902" spans="1:259" x14ac:dyDescent="0.15">
      <c r="A902" s="17" t="s">
        <v>3238</v>
      </c>
      <c r="B902" s="17" t="s">
        <v>3239</v>
      </c>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c r="AA902" s="26"/>
      <c r="AB902" s="17"/>
      <c r="AC902" s="26"/>
      <c r="AD902" s="26"/>
      <c r="AE902" s="17"/>
      <c r="AF902" s="17"/>
      <c r="AG902" s="17"/>
      <c r="AH902" s="17"/>
      <c r="AI902" s="17"/>
      <c r="AJ902" s="17"/>
      <c r="AK902" s="17"/>
      <c r="AL902" s="17"/>
      <c r="AM902" s="17"/>
      <c r="AN902" s="17"/>
      <c r="AO902" s="17"/>
      <c r="AP902" s="17"/>
      <c r="AQ902" s="17"/>
      <c r="AR902" s="17"/>
      <c r="AS902" s="17"/>
      <c r="AT902" s="17"/>
      <c r="AU902" s="17"/>
      <c r="AV902" s="17"/>
      <c r="AW902" s="17"/>
      <c r="AX902" s="17"/>
      <c r="AY902" s="17"/>
      <c r="AZ902" s="17"/>
      <c r="BA902" s="17"/>
      <c r="BB902" s="17"/>
      <c r="BC902" s="17"/>
      <c r="BD902" s="17"/>
      <c r="BE902" s="17"/>
      <c r="BF902" s="17"/>
      <c r="BG902" s="17"/>
      <c r="BH902" s="17"/>
      <c r="BI902" s="17"/>
      <c r="BJ902" s="26"/>
      <c r="BK902" s="17"/>
      <c r="BL902" s="17"/>
      <c r="BM902" s="17"/>
      <c r="BN902" s="17"/>
      <c r="BO902" s="17"/>
      <c r="BP902" s="17"/>
      <c r="BQ902" s="17"/>
      <c r="BR902" s="17"/>
      <c r="BS902" s="17"/>
      <c r="BT902" s="17"/>
      <c r="BU902" s="17"/>
      <c r="BV902" s="17"/>
      <c r="BW902" s="17"/>
      <c r="BX902" s="26"/>
      <c r="BY902" s="26"/>
      <c r="BZ902" s="26"/>
      <c r="CA902" s="26"/>
      <c r="CB902" s="26"/>
      <c r="CC902" s="17"/>
      <c r="CD902" s="17"/>
      <c r="CE902" s="17"/>
      <c r="CF902" s="17"/>
      <c r="CG902" s="17"/>
      <c r="CH902" s="17"/>
      <c r="CI902" s="17"/>
      <c r="CJ902" s="26"/>
      <c r="CK902" s="17"/>
      <c r="CL902" s="17"/>
      <c r="CM902" s="17"/>
      <c r="CN902" s="17"/>
      <c r="CO902" s="17"/>
      <c r="CP902" s="17"/>
      <c r="CQ902" s="17"/>
      <c r="CR902" s="17"/>
      <c r="CS902" s="17"/>
      <c r="CT902" s="17"/>
      <c r="CU902" s="17"/>
      <c r="CV902" s="17"/>
      <c r="CW902" s="17"/>
      <c r="CX902" s="17"/>
      <c r="CY902" s="26"/>
      <c r="CZ902" s="26"/>
      <c r="DA902" s="26"/>
      <c r="DB902" s="17"/>
      <c r="DC902" s="17"/>
      <c r="DD902" s="17"/>
      <c r="DE902" s="17"/>
      <c r="DF902" s="17"/>
      <c r="DG902" s="17"/>
      <c r="DH902" s="26"/>
      <c r="DI902" s="17"/>
      <c r="DJ902" s="17"/>
      <c r="DK902" s="17"/>
      <c r="DL902" s="17"/>
      <c r="DM902" s="17">
        <v>198.55</v>
      </c>
      <c r="DN902" s="17">
        <v>198.66</v>
      </c>
      <c r="DO902" s="17">
        <v>198.81</v>
      </c>
      <c r="DP902" s="17">
        <v>198.81</v>
      </c>
      <c r="DQ902" s="17">
        <v>198.88</v>
      </c>
      <c r="DR902" s="17">
        <v>199.13</v>
      </c>
      <c r="DS902" s="17">
        <v>199.22</v>
      </c>
      <c r="DT902" s="17">
        <v>199.18</v>
      </c>
      <c r="DU902" s="17">
        <v>199.18</v>
      </c>
      <c r="DV902" s="17">
        <v>199.18</v>
      </c>
      <c r="DW902" s="17">
        <v>199.35</v>
      </c>
      <c r="DX902" s="17">
        <v>199.38</v>
      </c>
      <c r="DY902" s="17">
        <v>199.52</v>
      </c>
      <c r="DZ902" s="17">
        <v>199.48</v>
      </c>
      <c r="EA902" s="17">
        <v>199.33</v>
      </c>
      <c r="EB902" s="17">
        <v>199.33</v>
      </c>
      <c r="EC902" s="17">
        <v>199.19</v>
      </c>
      <c r="ED902" s="17">
        <v>199.15</v>
      </c>
      <c r="EE902" s="17">
        <v>198.98</v>
      </c>
      <c r="EF902" s="17">
        <v>199.13</v>
      </c>
      <c r="EG902" s="17">
        <v>199.18</v>
      </c>
      <c r="EH902" s="17">
        <v>199.19</v>
      </c>
      <c r="EI902" s="17">
        <v>199.3</v>
      </c>
      <c r="EJ902" s="17">
        <v>199.25</v>
      </c>
      <c r="EK902" s="17">
        <v>199.26</v>
      </c>
      <c r="EL902" s="17">
        <v>199.28</v>
      </c>
      <c r="EM902" s="17">
        <v>199.42</v>
      </c>
      <c r="EN902" s="17">
        <v>199.56</v>
      </c>
      <c r="EO902" s="17">
        <v>199.79</v>
      </c>
      <c r="EP902" s="17">
        <v>200.53</v>
      </c>
      <c r="EQ902" s="17">
        <v>201.14</v>
      </c>
      <c r="ER902" s="17">
        <v>201.33</v>
      </c>
      <c r="ES902" s="17">
        <v>201.39</v>
      </c>
      <c r="ET902" s="17">
        <v>201.39</v>
      </c>
      <c r="EU902" s="17">
        <v>201.38</v>
      </c>
      <c r="EV902" s="17">
        <v>201.52</v>
      </c>
      <c r="EW902" s="17">
        <v>201.52</v>
      </c>
      <c r="EX902" s="17">
        <v>201.19</v>
      </c>
      <c r="EY902" s="17">
        <v>201.19</v>
      </c>
      <c r="EZ902" s="17">
        <v>201.07</v>
      </c>
      <c r="FA902" s="17">
        <v>201.17</v>
      </c>
      <c r="FB902" s="17">
        <v>201.09</v>
      </c>
      <c r="FC902" s="17">
        <v>201.08</v>
      </c>
      <c r="FD902" s="17">
        <v>201.19</v>
      </c>
      <c r="FE902" s="17">
        <v>201.17</v>
      </c>
      <c r="FF902" s="17">
        <v>201.18</v>
      </c>
      <c r="FG902" s="17">
        <v>201.01</v>
      </c>
      <c r="FH902" s="17">
        <v>201.07</v>
      </c>
      <c r="FI902" s="17">
        <v>201.02</v>
      </c>
      <c r="FJ902" s="17">
        <v>201.04</v>
      </c>
      <c r="FK902" s="17">
        <v>201.14</v>
      </c>
      <c r="FL902" s="17">
        <v>201.24</v>
      </c>
      <c r="FM902" s="17">
        <v>201.22</v>
      </c>
      <c r="FN902" s="17">
        <v>201.22</v>
      </c>
      <c r="FO902" s="17">
        <v>201.17</v>
      </c>
      <c r="FP902" s="17">
        <v>201.11</v>
      </c>
      <c r="FQ902" s="17">
        <v>201.13</v>
      </c>
      <c r="FR902" s="17">
        <v>201.12</v>
      </c>
      <c r="FS902" s="17">
        <v>201.08</v>
      </c>
      <c r="FT902" s="17">
        <v>201</v>
      </c>
      <c r="FU902" s="17">
        <v>200.92</v>
      </c>
      <c r="FV902" s="17">
        <v>200.92</v>
      </c>
      <c r="FW902" s="17">
        <v>201.06</v>
      </c>
      <c r="FX902" s="17">
        <v>201.04</v>
      </c>
      <c r="FY902" s="17">
        <v>201.13</v>
      </c>
      <c r="FZ902" s="17">
        <v>201.24</v>
      </c>
      <c r="GA902" s="17">
        <v>201.34</v>
      </c>
      <c r="GB902" s="17">
        <v>201.29</v>
      </c>
      <c r="GC902" s="17">
        <v>201.24</v>
      </c>
      <c r="GD902" s="17">
        <v>201.23</v>
      </c>
      <c r="GE902" s="17">
        <v>201.08</v>
      </c>
      <c r="GF902" s="17">
        <v>200.95</v>
      </c>
      <c r="GG902" s="17">
        <v>200.69</v>
      </c>
      <c r="GH902" s="17">
        <v>200.65</v>
      </c>
      <c r="GI902" s="17">
        <v>200.52</v>
      </c>
      <c r="GJ902" s="17">
        <v>200.47</v>
      </c>
      <c r="GK902" s="17">
        <v>200.52</v>
      </c>
      <c r="GL902" s="17">
        <v>200.3</v>
      </c>
      <c r="GM902" s="17">
        <v>200.29</v>
      </c>
      <c r="GN902" s="17">
        <v>200.31</v>
      </c>
      <c r="GO902" s="17">
        <v>200.36</v>
      </c>
      <c r="GP902" s="17">
        <v>200.61</v>
      </c>
      <c r="GQ902" s="17">
        <v>200.58</v>
      </c>
      <c r="GR902" s="17">
        <v>200.58</v>
      </c>
      <c r="GS902" s="17">
        <v>200.54</v>
      </c>
      <c r="GT902" s="17">
        <v>200.46</v>
      </c>
      <c r="GU902" s="17">
        <v>200.6</v>
      </c>
      <c r="GV902" s="17">
        <v>200.55</v>
      </c>
      <c r="GW902" s="17">
        <v>200.47</v>
      </c>
      <c r="GX902" s="17">
        <v>200.41</v>
      </c>
      <c r="GY902" s="17">
        <v>200.47</v>
      </c>
      <c r="GZ902" s="17">
        <v>200.42</v>
      </c>
      <c r="HA902" s="17">
        <v>200.39</v>
      </c>
      <c r="HB902" s="17">
        <v>200.31</v>
      </c>
      <c r="HC902" s="17">
        <v>200.34</v>
      </c>
      <c r="HD902" s="17">
        <v>200.47</v>
      </c>
      <c r="HE902" s="17">
        <v>200.57</v>
      </c>
      <c r="HF902" s="17">
        <v>200.54</v>
      </c>
      <c r="HG902" s="17">
        <v>200.56</v>
      </c>
      <c r="HH902" s="17">
        <v>200.35</v>
      </c>
      <c r="HI902" s="17">
        <v>200.18</v>
      </c>
      <c r="HJ902" s="17">
        <v>200.3</v>
      </c>
      <c r="HK902" s="17">
        <v>200.2</v>
      </c>
      <c r="HL902" s="17">
        <v>200.12</v>
      </c>
      <c r="HM902" s="17">
        <v>200.16</v>
      </c>
      <c r="HN902" s="17">
        <v>200.11</v>
      </c>
      <c r="HO902" s="17">
        <v>200.11</v>
      </c>
      <c r="HP902" s="17">
        <v>200.03</v>
      </c>
      <c r="HQ902" s="17">
        <v>199.98</v>
      </c>
      <c r="HR902" s="17">
        <v>199.94</v>
      </c>
      <c r="HS902" s="17">
        <v>200.04</v>
      </c>
      <c r="HT902" s="17">
        <v>200.11</v>
      </c>
      <c r="HU902" s="17">
        <v>200.12</v>
      </c>
      <c r="HV902" s="17">
        <v>200.29</v>
      </c>
      <c r="HW902" s="17">
        <v>200.35</v>
      </c>
      <c r="HX902" s="17">
        <v>200.32</v>
      </c>
      <c r="HY902" s="17">
        <v>200.23</v>
      </c>
      <c r="HZ902" s="17">
        <v>200.13</v>
      </c>
      <c r="IA902" s="17">
        <v>200.17</v>
      </c>
      <c r="IB902" s="17">
        <v>200.2</v>
      </c>
      <c r="IC902" s="17">
        <v>200.08</v>
      </c>
      <c r="ID902" s="17">
        <v>200.06</v>
      </c>
      <c r="IE902" s="17">
        <v>200.19</v>
      </c>
      <c r="IF902" s="17">
        <v>200.14</v>
      </c>
      <c r="IG902" s="17">
        <v>200.19</v>
      </c>
      <c r="IH902" s="17">
        <v>200.28</v>
      </c>
      <c r="II902" s="17">
        <v>200.4</v>
      </c>
      <c r="IJ902" s="17">
        <v>200.32</v>
      </c>
      <c r="IK902" s="17">
        <v>200.32</v>
      </c>
      <c r="IL902" s="17">
        <v>200.25</v>
      </c>
      <c r="IM902" s="17">
        <v>200.13</v>
      </c>
      <c r="IN902" s="17">
        <v>200.2</v>
      </c>
      <c r="IO902" s="17">
        <v>200.23</v>
      </c>
      <c r="IP902" s="17">
        <v>200.22</v>
      </c>
      <c r="IQ902" s="17">
        <v>200.13</v>
      </c>
      <c r="IR902" s="17">
        <v>200.12</v>
      </c>
      <c r="IS902" s="17">
        <v>200.02</v>
      </c>
      <c r="IT902" s="17">
        <v>200.04</v>
      </c>
      <c r="IU902" s="17">
        <v>200.03</v>
      </c>
      <c r="IV902" s="17">
        <v>200.07</v>
      </c>
      <c r="IW902" s="17">
        <v>200.09</v>
      </c>
      <c r="IX902" s="17">
        <v>200.09</v>
      </c>
      <c r="IY902" s="17">
        <v>200.1</v>
      </c>
    </row>
    <row r="903" spans="1:259" x14ac:dyDescent="0.15">
      <c r="A903" s="17" t="s">
        <v>2886</v>
      </c>
      <c r="B903" s="17" t="s">
        <v>2887</v>
      </c>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c r="AA903" s="26"/>
      <c r="AB903" s="17"/>
      <c r="AC903" s="26"/>
      <c r="AD903" s="26"/>
      <c r="AE903" s="17"/>
      <c r="AF903" s="17"/>
      <c r="AG903" s="17"/>
      <c r="AH903" s="17"/>
      <c r="AI903" s="17"/>
      <c r="AJ903" s="17"/>
      <c r="AK903" s="17"/>
      <c r="AL903" s="17"/>
      <c r="AM903" s="17"/>
      <c r="AN903" s="17"/>
      <c r="AO903" s="17"/>
      <c r="AP903" s="17"/>
      <c r="AQ903" s="17"/>
      <c r="AR903" s="17"/>
      <c r="AS903" s="17"/>
      <c r="AT903" s="17"/>
      <c r="AU903" s="17"/>
      <c r="AV903" s="17"/>
      <c r="AW903" s="17"/>
      <c r="AX903" s="17"/>
      <c r="AY903" s="17"/>
      <c r="AZ903" s="17"/>
      <c r="BA903" s="17"/>
      <c r="BB903" s="17"/>
      <c r="BC903" s="17"/>
      <c r="BD903" s="17"/>
      <c r="BE903" s="17"/>
      <c r="BF903" s="17"/>
      <c r="BG903" s="17"/>
      <c r="BH903" s="17"/>
      <c r="BI903" s="17"/>
      <c r="BJ903" s="26"/>
      <c r="BK903" s="17"/>
      <c r="BL903" s="17"/>
      <c r="BM903" s="17"/>
      <c r="BN903" s="17"/>
      <c r="BO903" s="17"/>
      <c r="BP903" s="17"/>
      <c r="BQ903" s="17"/>
      <c r="BR903" s="17"/>
      <c r="BS903" s="17"/>
      <c r="BT903" s="17"/>
      <c r="BU903" s="17"/>
      <c r="BV903" s="17"/>
      <c r="BW903" s="17"/>
      <c r="BX903" s="26"/>
      <c r="BY903" s="26"/>
      <c r="BZ903" s="26"/>
      <c r="CA903" s="26"/>
      <c r="CB903" s="26"/>
      <c r="CC903" s="17"/>
      <c r="CD903" s="17"/>
      <c r="CE903" s="17"/>
      <c r="CF903" s="17"/>
      <c r="CG903" s="17"/>
      <c r="CH903" s="17"/>
      <c r="CI903" s="17"/>
      <c r="CJ903" s="26"/>
      <c r="CK903" s="17"/>
      <c r="CL903" s="17"/>
      <c r="CM903" s="17"/>
      <c r="CN903" s="17"/>
      <c r="CO903" s="17"/>
      <c r="CP903" s="17"/>
      <c r="CQ903" s="17"/>
      <c r="CR903" s="17"/>
      <c r="CS903" s="17"/>
      <c r="CT903" s="17"/>
      <c r="CU903" s="17"/>
      <c r="CV903" s="17"/>
      <c r="CW903" s="17"/>
      <c r="CX903" s="17"/>
      <c r="CY903" s="26"/>
      <c r="CZ903" s="26"/>
      <c r="DA903" s="26"/>
      <c r="DB903" s="17"/>
      <c r="DC903" s="17"/>
      <c r="DD903" s="17"/>
      <c r="DE903" s="17"/>
      <c r="DF903" s="17"/>
      <c r="DG903" s="17"/>
      <c r="DH903" s="26"/>
      <c r="DI903" s="17"/>
      <c r="DJ903" s="17"/>
      <c r="DK903" s="17"/>
      <c r="DL903" s="17"/>
      <c r="DM903" s="17">
        <v>978.2</v>
      </c>
      <c r="DN903" s="17">
        <v>978.44</v>
      </c>
      <c r="DO903" s="17">
        <v>978.62</v>
      </c>
      <c r="DP903" s="17">
        <v>978.75</v>
      </c>
      <c r="DQ903" s="17">
        <v>978.82</v>
      </c>
      <c r="DR903" s="17">
        <v>978.98</v>
      </c>
      <c r="DS903" s="17">
        <v>979.05</v>
      </c>
      <c r="DT903" s="17">
        <v>978.95</v>
      </c>
      <c r="DU903" s="17">
        <v>978.9</v>
      </c>
      <c r="DV903" s="17">
        <v>978.84</v>
      </c>
      <c r="DW903" s="17">
        <v>979.17</v>
      </c>
      <c r="DX903" s="17">
        <v>979.13</v>
      </c>
      <c r="DY903" s="17">
        <v>978.75</v>
      </c>
      <c r="DZ903" s="17">
        <v>978.5</v>
      </c>
      <c r="EA903" s="17">
        <v>977.79</v>
      </c>
      <c r="EB903" s="17">
        <v>977.5</v>
      </c>
      <c r="EC903" s="17">
        <v>977.75</v>
      </c>
      <c r="ED903" s="17">
        <v>977.96</v>
      </c>
      <c r="EE903" s="17">
        <v>977.76</v>
      </c>
      <c r="EF903" s="17">
        <v>977.7</v>
      </c>
      <c r="EG903" s="17">
        <v>977.69</v>
      </c>
      <c r="EH903" s="17">
        <v>977.71</v>
      </c>
      <c r="EI903" s="17">
        <v>978.56</v>
      </c>
      <c r="EJ903" s="17">
        <v>978.17</v>
      </c>
      <c r="EK903" s="17">
        <v>978.34</v>
      </c>
      <c r="EL903" s="17">
        <v>978.11</v>
      </c>
      <c r="EM903" s="17">
        <v>978.35</v>
      </c>
      <c r="EN903" s="17">
        <v>978.06</v>
      </c>
      <c r="EO903" s="17">
        <v>978.18</v>
      </c>
      <c r="EP903" s="17">
        <v>978.16</v>
      </c>
      <c r="EQ903" s="17">
        <v>978.3</v>
      </c>
      <c r="ER903" s="17">
        <v>978.4</v>
      </c>
      <c r="ES903" s="17">
        <v>978.55</v>
      </c>
      <c r="ET903" s="17">
        <v>978.43</v>
      </c>
      <c r="EU903" s="17">
        <v>978.57</v>
      </c>
      <c r="EV903" s="17">
        <v>978.42</v>
      </c>
      <c r="EW903" s="17">
        <v>978.43</v>
      </c>
      <c r="EX903" s="17">
        <v>978.26</v>
      </c>
      <c r="EY903" s="17">
        <v>977.98</v>
      </c>
      <c r="EZ903" s="17">
        <v>977.71</v>
      </c>
      <c r="FA903" s="17">
        <v>977.84</v>
      </c>
      <c r="FB903" s="17">
        <v>977.48</v>
      </c>
      <c r="FC903" s="17">
        <v>977.56</v>
      </c>
      <c r="FD903" s="17">
        <v>977.41</v>
      </c>
      <c r="FE903" s="17">
        <v>977.26</v>
      </c>
      <c r="FF903" s="17">
        <v>977.31</v>
      </c>
      <c r="FG903" s="17">
        <v>977.83</v>
      </c>
      <c r="FH903" s="17">
        <v>977.95</v>
      </c>
      <c r="FI903" s="17">
        <v>978.01</v>
      </c>
      <c r="FJ903" s="17">
        <v>978.2</v>
      </c>
      <c r="FK903" s="17">
        <v>978.51</v>
      </c>
      <c r="FL903" s="17">
        <v>978.66</v>
      </c>
      <c r="FM903" s="17">
        <v>978.64</v>
      </c>
      <c r="FN903" s="17">
        <v>978.95</v>
      </c>
      <c r="FO903" s="17">
        <v>979.17</v>
      </c>
      <c r="FP903" s="17">
        <v>979.07</v>
      </c>
      <c r="FQ903" s="17">
        <v>978.95</v>
      </c>
      <c r="FR903" s="17">
        <v>978.61</v>
      </c>
      <c r="FS903" s="17">
        <v>978.69</v>
      </c>
      <c r="FT903" s="17">
        <v>978.42</v>
      </c>
      <c r="FU903" s="17">
        <v>978.33</v>
      </c>
      <c r="FV903" s="17">
        <v>978.51</v>
      </c>
      <c r="FW903" s="17">
        <v>978.44</v>
      </c>
      <c r="FX903" s="17">
        <v>978.82</v>
      </c>
      <c r="FY903" s="17">
        <v>979.49</v>
      </c>
      <c r="FZ903" s="17">
        <v>979.82</v>
      </c>
      <c r="GA903" s="17">
        <v>979.97</v>
      </c>
      <c r="GB903" s="17">
        <v>980.21</v>
      </c>
      <c r="GC903" s="17">
        <v>980.27</v>
      </c>
      <c r="GD903" s="17">
        <v>980.37</v>
      </c>
      <c r="GE903" s="17">
        <v>980.29</v>
      </c>
      <c r="GF903" s="17">
        <v>980.22</v>
      </c>
      <c r="GG903" s="17">
        <v>979.6</v>
      </c>
      <c r="GH903" s="17">
        <v>978.85</v>
      </c>
      <c r="GI903" s="17">
        <v>978.69</v>
      </c>
      <c r="GJ903" s="17">
        <v>978.86</v>
      </c>
      <c r="GK903" s="17">
        <v>978.81</v>
      </c>
      <c r="GL903" s="17">
        <v>978.78</v>
      </c>
      <c r="GM903" s="17">
        <v>978.57</v>
      </c>
      <c r="GN903" s="17">
        <v>978.55</v>
      </c>
      <c r="GO903" s="17">
        <v>978.74</v>
      </c>
      <c r="GP903" s="17">
        <v>978.95</v>
      </c>
      <c r="GQ903" s="17">
        <v>979.08</v>
      </c>
      <c r="GR903" s="17">
        <v>978.86</v>
      </c>
      <c r="GS903" s="17">
        <v>978.9</v>
      </c>
      <c r="GT903" s="17">
        <v>978.77</v>
      </c>
      <c r="GU903" s="17">
        <v>979.15</v>
      </c>
      <c r="GV903" s="17">
        <v>979.34</v>
      </c>
      <c r="GW903" s="17">
        <v>979.03</v>
      </c>
      <c r="GX903" s="17">
        <v>979.35</v>
      </c>
      <c r="GY903" s="17">
        <v>979.64</v>
      </c>
      <c r="GZ903" s="17">
        <v>979.57</v>
      </c>
      <c r="HA903" s="17">
        <v>979.37</v>
      </c>
      <c r="HB903" s="17">
        <v>979.05</v>
      </c>
      <c r="HC903" s="17">
        <v>979.1</v>
      </c>
      <c r="HD903" s="17">
        <v>978.67</v>
      </c>
      <c r="HE903" s="17">
        <v>978.73</v>
      </c>
      <c r="HF903" s="17">
        <v>978.43</v>
      </c>
      <c r="HG903" s="17">
        <v>978.35</v>
      </c>
      <c r="HH903" s="17">
        <v>977.8</v>
      </c>
      <c r="HI903" s="17">
        <v>977.2</v>
      </c>
      <c r="HJ903" s="17">
        <v>976.91</v>
      </c>
      <c r="HK903" s="17">
        <v>976.36</v>
      </c>
      <c r="HL903" s="17">
        <v>976.14</v>
      </c>
      <c r="HM903" s="17">
        <v>976.27</v>
      </c>
      <c r="HN903" s="17">
        <v>976.51</v>
      </c>
      <c r="HO903" s="17">
        <v>976.26</v>
      </c>
      <c r="HP903" s="17">
        <v>976.28</v>
      </c>
      <c r="HQ903" s="17">
        <v>976.51</v>
      </c>
      <c r="HR903" s="17">
        <v>976.31</v>
      </c>
      <c r="HS903" s="17">
        <v>977.2</v>
      </c>
      <c r="HT903" s="17">
        <v>977.18</v>
      </c>
      <c r="HU903" s="17">
        <v>977.19</v>
      </c>
      <c r="HV903" s="17">
        <v>977.73</v>
      </c>
      <c r="HW903" s="17">
        <v>977.87</v>
      </c>
      <c r="HX903" s="17">
        <v>977.97</v>
      </c>
      <c r="HY903" s="17">
        <v>977.96</v>
      </c>
      <c r="HZ903" s="17">
        <v>977.69</v>
      </c>
      <c r="IA903" s="17">
        <v>977.64</v>
      </c>
      <c r="IB903" s="17">
        <v>977.58</v>
      </c>
      <c r="IC903" s="17">
        <v>977.63</v>
      </c>
      <c r="ID903" s="17">
        <v>977.76</v>
      </c>
      <c r="IE903" s="17">
        <v>977.61</v>
      </c>
      <c r="IF903" s="17">
        <v>977.71</v>
      </c>
      <c r="IG903" s="17">
        <v>977.64</v>
      </c>
      <c r="IH903" s="17">
        <v>977.56</v>
      </c>
      <c r="II903" s="17">
        <v>977.36</v>
      </c>
      <c r="IJ903" s="17">
        <v>977.88</v>
      </c>
      <c r="IK903" s="17">
        <v>978.03</v>
      </c>
      <c r="IL903" s="17">
        <v>977.93</v>
      </c>
      <c r="IM903" s="17">
        <v>978.88</v>
      </c>
      <c r="IN903" s="17">
        <v>979.7</v>
      </c>
      <c r="IO903" s="17">
        <v>979.8</v>
      </c>
      <c r="IP903" s="17">
        <v>979.75</v>
      </c>
      <c r="IQ903" s="17">
        <v>979.64</v>
      </c>
      <c r="IR903" s="17">
        <v>979.5</v>
      </c>
      <c r="IS903" s="17">
        <v>979.17</v>
      </c>
      <c r="IT903" s="17">
        <v>979.6</v>
      </c>
      <c r="IU903" s="17">
        <v>979.34</v>
      </c>
      <c r="IV903" s="17">
        <v>979.54</v>
      </c>
      <c r="IW903" s="17">
        <v>979.34</v>
      </c>
      <c r="IX903" s="17">
        <v>979.37</v>
      </c>
      <c r="IY903" s="17">
        <v>979.61</v>
      </c>
    </row>
    <row r="904" spans="1:259" x14ac:dyDescent="0.15">
      <c r="A904" s="17" t="s">
        <v>4580</v>
      </c>
      <c r="B904" s="17" t="s">
        <v>4956</v>
      </c>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c r="AA904" s="26"/>
      <c r="AB904" s="17"/>
      <c r="AC904" s="26"/>
      <c r="AD904" s="26"/>
      <c r="AE904" s="17"/>
      <c r="AF904" s="17"/>
      <c r="AG904" s="17"/>
      <c r="AH904" s="17"/>
      <c r="AI904" s="17"/>
      <c r="AJ904" s="17"/>
      <c r="AK904" s="17"/>
      <c r="AL904" s="17"/>
      <c r="AM904" s="17"/>
      <c r="AN904" s="17"/>
      <c r="AO904" s="17"/>
      <c r="AP904" s="17"/>
      <c r="AQ904" s="17"/>
      <c r="AR904" s="17"/>
      <c r="AS904" s="17"/>
      <c r="AT904" s="17"/>
      <c r="AU904" s="17"/>
      <c r="AV904" s="17"/>
      <c r="AW904" s="17"/>
      <c r="AX904" s="17"/>
      <c r="AY904" s="17"/>
      <c r="AZ904" s="17"/>
      <c r="BA904" s="17"/>
      <c r="BB904" s="17"/>
      <c r="BC904" s="17"/>
      <c r="BD904" s="17"/>
      <c r="BE904" s="17"/>
      <c r="BF904" s="17"/>
      <c r="BG904" s="17"/>
      <c r="BH904" s="17"/>
      <c r="BI904" s="17"/>
      <c r="BJ904" s="26"/>
      <c r="BK904" s="17"/>
      <c r="BL904" s="17"/>
      <c r="BM904" s="17"/>
      <c r="BN904" s="17"/>
      <c r="BO904" s="17"/>
      <c r="BP904" s="17"/>
      <c r="BQ904" s="17"/>
      <c r="BR904" s="17"/>
      <c r="BS904" s="17"/>
      <c r="BT904" s="17"/>
      <c r="BU904" s="17"/>
      <c r="BV904" s="17"/>
      <c r="BW904" s="17"/>
      <c r="BX904" s="26"/>
      <c r="BY904" s="26"/>
      <c r="BZ904" s="26"/>
      <c r="CA904" s="26"/>
      <c r="CB904" s="26"/>
      <c r="CC904" s="17"/>
      <c r="CD904" s="17"/>
      <c r="CE904" s="17"/>
      <c r="CF904" s="17"/>
      <c r="CG904" s="17"/>
      <c r="CH904" s="17"/>
      <c r="CI904" s="17"/>
      <c r="CJ904" s="26"/>
      <c r="CK904" s="17"/>
      <c r="CL904" s="17"/>
      <c r="CM904" s="17"/>
      <c r="CN904" s="17"/>
      <c r="CO904" s="17"/>
      <c r="CP904" s="17"/>
      <c r="CQ904" s="17"/>
      <c r="CR904" s="17"/>
      <c r="CS904" s="17"/>
      <c r="CT904" s="17"/>
      <c r="CU904" s="17"/>
      <c r="CV904" s="17"/>
      <c r="CW904" s="17"/>
      <c r="CX904" s="17"/>
      <c r="CY904" s="26"/>
      <c r="CZ904" s="26"/>
      <c r="DA904" s="26"/>
      <c r="DB904" s="17"/>
      <c r="DC904" s="17"/>
      <c r="DD904" s="17"/>
      <c r="DE904" s="17"/>
      <c r="DF904" s="17"/>
      <c r="DG904" s="17"/>
      <c r="DH904" s="26"/>
      <c r="DI904" s="17"/>
      <c r="DJ904" s="17"/>
      <c r="DK904" s="17"/>
      <c r="DL904" s="17"/>
      <c r="DM904" s="17">
        <v>263.95999999999998</v>
      </c>
      <c r="DN904" s="17">
        <v>264.08</v>
      </c>
      <c r="DO904" s="17">
        <v>264.10000000000002</v>
      </c>
      <c r="DP904" s="17">
        <v>264.10000000000002</v>
      </c>
      <c r="DQ904" s="17">
        <v>264.14</v>
      </c>
      <c r="DR904" s="17">
        <v>263.95999999999998</v>
      </c>
      <c r="DS904" s="17">
        <v>264.05</v>
      </c>
      <c r="DT904" s="17">
        <v>263.92</v>
      </c>
      <c r="DU904" s="17">
        <v>264</v>
      </c>
      <c r="DV904" s="17">
        <v>264.05</v>
      </c>
      <c r="DW904" s="17">
        <v>264.04000000000002</v>
      </c>
      <c r="DX904" s="17">
        <v>263.95999999999998</v>
      </c>
      <c r="DY904" s="17">
        <v>263.98</v>
      </c>
      <c r="DZ904" s="17">
        <v>263.89</v>
      </c>
      <c r="EA904" s="17">
        <v>263.89</v>
      </c>
      <c r="EB904" s="17">
        <v>263.69</v>
      </c>
      <c r="EC904" s="17">
        <v>263.66000000000003</v>
      </c>
      <c r="ED904" s="17">
        <v>263.54000000000002</v>
      </c>
      <c r="EE904" s="17">
        <v>263.31</v>
      </c>
      <c r="EF904" s="17">
        <v>263.43</v>
      </c>
      <c r="EG904" s="17">
        <v>263.52</v>
      </c>
      <c r="EH904" s="17">
        <v>263.52</v>
      </c>
      <c r="EI904" s="17">
        <v>263.64999999999998</v>
      </c>
      <c r="EJ904" s="17">
        <v>263.57</v>
      </c>
      <c r="EK904" s="17">
        <v>263.83999999999997</v>
      </c>
      <c r="EL904" s="17">
        <v>263.97000000000003</v>
      </c>
      <c r="EM904" s="17">
        <v>263.97000000000003</v>
      </c>
      <c r="EN904" s="17">
        <v>263.89999999999998</v>
      </c>
      <c r="EO904" s="17">
        <v>263.81</v>
      </c>
      <c r="EP904" s="17">
        <v>263.83999999999997</v>
      </c>
      <c r="EQ904" s="17">
        <v>263.83</v>
      </c>
      <c r="ER904" s="17">
        <v>263.85000000000002</v>
      </c>
      <c r="ES904" s="17">
        <v>263.89</v>
      </c>
      <c r="ET904" s="17">
        <v>263.87</v>
      </c>
      <c r="EU904" s="17">
        <v>263.79000000000002</v>
      </c>
      <c r="EV904" s="17">
        <v>263.79000000000002</v>
      </c>
      <c r="EW904" s="17">
        <v>263.83999999999997</v>
      </c>
      <c r="EX904" s="17">
        <v>263.83</v>
      </c>
      <c r="EY904" s="17">
        <v>263.68</v>
      </c>
      <c r="EZ904" s="17">
        <v>263.64</v>
      </c>
      <c r="FA904" s="17">
        <v>263.58</v>
      </c>
      <c r="FB904" s="17">
        <v>263.52</v>
      </c>
      <c r="FC904" s="17">
        <v>263.39999999999998</v>
      </c>
      <c r="FD904" s="17">
        <v>263.26</v>
      </c>
      <c r="FE904" s="17">
        <v>263.24</v>
      </c>
      <c r="FF904" s="17">
        <v>263.29000000000002</v>
      </c>
      <c r="FG904" s="17">
        <v>263.44</v>
      </c>
      <c r="FH904" s="17">
        <v>263.43</v>
      </c>
      <c r="FI904" s="17">
        <v>263.41000000000003</v>
      </c>
      <c r="FJ904" s="17">
        <v>263.47000000000003</v>
      </c>
      <c r="FK904" s="17">
        <v>263.57</v>
      </c>
      <c r="FL904" s="17">
        <v>263.63</v>
      </c>
      <c r="FM904" s="17">
        <v>263.74</v>
      </c>
      <c r="FN904" s="17">
        <v>263.55</v>
      </c>
      <c r="FO904" s="17">
        <v>263.73</v>
      </c>
      <c r="FP904" s="17">
        <v>263.60000000000002</v>
      </c>
      <c r="FQ904" s="17">
        <v>263.58999999999997</v>
      </c>
      <c r="FR904" s="17">
        <v>263.55</v>
      </c>
      <c r="FS904" s="17">
        <v>263.54000000000002</v>
      </c>
      <c r="FT904" s="17">
        <v>263.48</v>
      </c>
      <c r="FU904" s="17">
        <v>263.41000000000003</v>
      </c>
      <c r="FV904" s="17">
        <v>263.51</v>
      </c>
      <c r="FW904" s="17">
        <v>263.47000000000003</v>
      </c>
      <c r="FX904" s="17">
        <v>263.49</v>
      </c>
      <c r="FY904" s="17">
        <v>263.58999999999997</v>
      </c>
      <c r="FZ904" s="17">
        <v>263.95</v>
      </c>
      <c r="GA904" s="17">
        <v>264.24</v>
      </c>
      <c r="GB904" s="17">
        <v>264.02999999999997</v>
      </c>
      <c r="GC904" s="17">
        <v>264.01</v>
      </c>
      <c r="GD904" s="17">
        <v>264.23</v>
      </c>
      <c r="GE904" s="17">
        <v>264.02999999999997</v>
      </c>
      <c r="GF904" s="17">
        <v>263.83</v>
      </c>
      <c r="GG904" s="17">
        <v>263.70999999999998</v>
      </c>
      <c r="GH904" s="17">
        <v>263.58</v>
      </c>
      <c r="GI904" s="17">
        <v>263.54000000000002</v>
      </c>
      <c r="GJ904" s="17">
        <v>263.47000000000003</v>
      </c>
      <c r="GK904" s="17">
        <v>263.54000000000002</v>
      </c>
      <c r="GL904" s="17">
        <v>263.49</v>
      </c>
      <c r="GM904" s="17">
        <v>263.47000000000003</v>
      </c>
      <c r="GN904" s="17">
        <v>263.25</v>
      </c>
      <c r="GO904" s="17">
        <v>263.36</v>
      </c>
      <c r="GP904" s="17">
        <v>263.49</v>
      </c>
      <c r="GQ904" s="17">
        <v>263.42</v>
      </c>
      <c r="GR904" s="17">
        <v>263.44</v>
      </c>
      <c r="GS904" s="17">
        <v>263.41000000000003</v>
      </c>
      <c r="GT904" s="17">
        <v>263.33999999999997</v>
      </c>
      <c r="GU904" s="17">
        <v>263.25</v>
      </c>
      <c r="GV904" s="17">
        <v>263.11</v>
      </c>
      <c r="GW904" s="17">
        <v>263.27</v>
      </c>
      <c r="GX904" s="17">
        <v>263.14999999999998</v>
      </c>
      <c r="GY904" s="17">
        <v>263.24</v>
      </c>
      <c r="GZ904" s="17">
        <v>263.39999999999998</v>
      </c>
      <c r="HA904" s="17">
        <v>263.35000000000002</v>
      </c>
      <c r="HB904" s="17">
        <v>263.3</v>
      </c>
      <c r="HC904" s="17">
        <v>263.39</v>
      </c>
      <c r="HD904" s="17">
        <v>263.31</v>
      </c>
      <c r="HE904" s="17">
        <v>263.49</v>
      </c>
      <c r="HF904" s="17">
        <v>263.45999999999998</v>
      </c>
      <c r="HG904" s="17">
        <v>263.32</v>
      </c>
      <c r="HH904" s="17">
        <v>263.18</v>
      </c>
      <c r="HI904" s="17">
        <v>263</v>
      </c>
      <c r="HJ904" s="17">
        <v>262.98</v>
      </c>
      <c r="HK904" s="17">
        <v>262.88</v>
      </c>
      <c r="HL904" s="17">
        <v>262.86</v>
      </c>
      <c r="HM904" s="17">
        <v>262.91000000000003</v>
      </c>
      <c r="HN904" s="17">
        <v>262.91000000000003</v>
      </c>
      <c r="HO904" s="17">
        <v>262.99</v>
      </c>
      <c r="HP904" s="17">
        <v>263.14</v>
      </c>
      <c r="HQ904" s="17">
        <v>263.02999999999997</v>
      </c>
      <c r="HR904" s="17">
        <v>263</v>
      </c>
      <c r="HS904" s="17">
        <v>263.2</v>
      </c>
      <c r="HT904" s="17">
        <v>263.24</v>
      </c>
      <c r="HU904" s="17">
        <v>263.20999999999998</v>
      </c>
      <c r="HV904" s="17">
        <v>263.24</v>
      </c>
      <c r="HW904" s="17">
        <v>263.29000000000002</v>
      </c>
      <c r="HX904" s="17">
        <v>263.23</v>
      </c>
      <c r="HY904" s="17">
        <v>263.22000000000003</v>
      </c>
      <c r="HZ904" s="17">
        <v>263.19</v>
      </c>
      <c r="IA904" s="17">
        <v>263.24</v>
      </c>
      <c r="IB904" s="17">
        <v>263.24</v>
      </c>
      <c r="IC904" s="17">
        <v>263.10000000000002</v>
      </c>
      <c r="ID904" s="17">
        <v>263</v>
      </c>
      <c r="IE904" s="17">
        <v>263.05</v>
      </c>
      <c r="IF904" s="17">
        <v>263.14999999999998</v>
      </c>
      <c r="IG904" s="17">
        <v>263.08999999999997</v>
      </c>
      <c r="IH904" s="17">
        <v>263.25</v>
      </c>
      <c r="II904" s="17">
        <v>263.22000000000003</v>
      </c>
      <c r="IJ904" s="17">
        <v>263.18</v>
      </c>
      <c r="IK904" s="17">
        <v>263.24</v>
      </c>
      <c r="IL904" s="17">
        <v>263.37</v>
      </c>
      <c r="IM904" s="17">
        <v>263.39999999999998</v>
      </c>
      <c r="IN904" s="17">
        <v>263.47000000000003</v>
      </c>
      <c r="IO904" s="17">
        <v>263.52999999999997</v>
      </c>
      <c r="IP904" s="17">
        <v>263.48</v>
      </c>
      <c r="IQ904" s="17">
        <v>263.22000000000003</v>
      </c>
      <c r="IR904" s="17">
        <v>263.47000000000003</v>
      </c>
      <c r="IS904" s="17">
        <v>263.52999999999997</v>
      </c>
      <c r="IT904" s="17">
        <v>263.67</v>
      </c>
      <c r="IU904" s="17">
        <v>263.77</v>
      </c>
      <c r="IV904" s="17">
        <v>263.77999999999997</v>
      </c>
      <c r="IW904" s="17">
        <v>263.87</v>
      </c>
      <c r="IX904" s="17">
        <v>264.02</v>
      </c>
      <c r="IY904" s="17">
        <v>264</v>
      </c>
    </row>
    <row r="905" spans="1:259" x14ac:dyDescent="0.15">
      <c r="A905" s="17" t="s">
        <v>2966</v>
      </c>
      <c r="B905" s="17" t="s">
        <v>2967</v>
      </c>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c r="AA905" s="26"/>
      <c r="AB905" s="17"/>
      <c r="AC905" s="26"/>
      <c r="AD905" s="26"/>
      <c r="AE905" s="17"/>
      <c r="AF905" s="17"/>
      <c r="AG905" s="17"/>
      <c r="AH905" s="17"/>
      <c r="AI905" s="17"/>
      <c r="AJ905" s="17"/>
      <c r="AK905" s="17"/>
      <c r="AL905" s="17"/>
      <c r="AM905" s="17"/>
      <c r="AN905" s="17"/>
      <c r="AO905" s="17"/>
      <c r="AP905" s="17"/>
      <c r="AQ905" s="17"/>
      <c r="AR905" s="17"/>
      <c r="AS905" s="17"/>
      <c r="AT905" s="17"/>
      <c r="AU905" s="17"/>
      <c r="AV905" s="17"/>
      <c r="AW905" s="17"/>
      <c r="AX905" s="17"/>
      <c r="AY905" s="17"/>
      <c r="AZ905" s="17"/>
      <c r="BA905" s="17"/>
      <c r="BB905" s="17"/>
      <c r="BC905" s="17"/>
      <c r="BD905" s="17"/>
      <c r="BE905" s="17"/>
      <c r="BF905" s="17"/>
      <c r="BG905" s="17"/>
      <c r="BH905" s="17"/>
      <c r="BI905" s="17"/>
      <c r="BJ905" s="26"/>
      <c r="BK905" s="17"/>
      <c r="BL905" s="17"/>
      <c r="BM905" s="17"/>
      <c r="BN905" s="17"/>
      <c r="BO905" s="17"/>
      <c r="BP905" s="17"/>
      <c r="BQ905" s="17"/>
      <c r="BR905" s="17"/>
      <c r="BS905" s="17"/>
      <c r="BT905" s="17"/>
      <c r="BU905" s="17"/>
      <c r="BV905" s="17"/>
      <c r="BW905" s="17"/>
      <c r="BX905" s="26"/>
      <c r="BY905" s="26"/>
      <c r="BZ905" s="26"/>
      <c r="CA905" s="26"/>
      <c r="CB905" s="26"/>
      <c r="CC905" s="17"/>
      <c r="CD905" s="17"/>
      <c r="CE905" s="17"/>
      <c r="CF905" s="17"/>
      <c r="CG905" s="17"/>
      <c r="CH905" s="17"/>
      <c r="CI905" s="17"/>
      <c r="CJ905" s="26"/>
      <c r="CK905" s="17"/>
      <c r="CL905" s="17"/>
      <c r="CM905" s="17"/>
      <c r="CN905" s="17"/>
      <c r="CO905" s="17"/>
      <c r="CP905" s="17"/>
      <c r="CQ905" s="17"/>
      <c r="CR905" s="17"/>
      <c r="CS905" s="17"/>
      <c r="CT905" s="17"/>
      <c r="CU905" s="17"/>
      <c r="CV905" s="17"/>
      <c r="CW905" s="17"/>
      <c r="CX905" s="17"/>
      <c r="CY905" s="26"/>
      <c r="CZ905" s="26"/>
      <c r="DA905" s="26"/>
      <c r="DB905" s="17"/>
      <c r="DC905" s="17"/>
      <c r="DD905" s="17"/>
      <c r="DE905" s="17"/>
      <c r="DF905" s="17"/>
      <c r="DG905" s="17"/>
      <c r="DH905" s="26"/>
      <c r="DI905" s="17"/>
      <c r="DJ905" s="17"/>
      <c r="DK905" s="17"/>
      <c r="DL905" s="17"/>
      <c r="DM905" s="17">
        <v>19.75</v>
      </c>
      <c r="DN905" s="17">
        <v>19.760000000000002</v>
      </c>
      <c r="DO905" s="17">
        <v>19.75</v>
      </c>
      <c r="DP905" s="17">
        <v>19.77</v>
      </c>
      <c r="DQ905" s="17">
        <v>19.77</v>
      </c>
      <c r="DR905" s="17">
        <v>19.75</v>
      </c>
      <c r="DS905" s="17">
        <v>19.739999999999998</v>
      </c>
      <c r="DT905" s="17">
        <v>19.73</v>
      </c>
      <c r="DU905" s="17">
        <v>19.73</v>
      </c>
      <c r="DV905" s="17">
        <v>19.72</v>
      </c>
      <c r="DW905" s="17">
        <v>19.7</v>
      </c>
      <c r="DX905" s="17">
        <v>19.690000000000001</v>
      </c>
      <c r="DY905" s="17">
        <v>19.7</v>
      </c>
      <c r="DZ905" s="17">
        <v>19.7</v>
      </c>
      <c r="EA905" s="17">
        <v>19.690000000000001</v>
      </c>
      <c r="EB905" s="17">
        <v>19.690000000000001</v>
      </c>
      <c r="EC905" s="17">
        <v>19.670000000000002</v>
      </c>
      <c r="ED905" s="17">
        <v>19.66</v>
      </c>
      <c r="EE905" s="17">
        <v>19.62</v>
      </c>
      <c r="EF905" s="17">
        <v>19.62</v>
      </c>
      <c r="EG905" s="17">
        <v>19.63</v>
      </c>
      <c r="EH905" s="17">
        <v>19.64</v>
      </c>
      <c r="EI905" s="17">
        <v>19.64</v>
      </c>
      <c r="EJ905" s="17">
        <v>19.600000000000001</v>
      </c>
      <c r="EK905" s="17">
        <v>19.55</v>
      </c>
      <c r="EL905" s="17">
        <v>19.53</v>
      </c>
      <c r="EM905" s="17">
        <v>19.600000000000001</v>
      </c>
      <c r="EN905" s="17">
        <v>19.59</v>
      </c>
      <c r="EO905" s="17">
        <v>19.579999999999998</v>
      </c>
      <c r="EP905" s="17">
        <v>19.59</v>
      </c>
      <c r="EQ905" s="17">
        <v>19.59</v>
      </c>
      <c r="ER905" s="17">
        <v>19.61</v>
      </c>
      <c r="ES905" s="17">
        <v>19.62</v>
      </c>
      <c r="ET905" s="17">
        <v>19.62</v>
      </c>
      <c r="EU905" s="17">
        <v>19.61</v>
      </c>
      <c r="EV905" s="17">
        <v>19.61</v>
      </c>
      <c r="EW905" s="17">
        <v>19.600000000000001</v>
      </c>
      <c r="EX905" s="17">
        <v>19.59</v>
      </c>
      <c r="EY905" s="17">
        <v>19.57</v>
      </c>
      <c r="EZ905" s="17">
        <v>19.55</v>
      </c>
      <c r="FA905" s="17">
        <v>19.54</v>
      </c>
      <c r="FB905" s="17">
        <v>19.54</v>
      </c>
      <c r="FC905" s="17">
        <v>19.600000000000001</v>
      </c>
      <c r="FD905" s="17">
        <v>19.61</v>
      </c>
      <c r="FE905" s="17">
        <v>19.63</v>
      </c>
      <c r="FF905" s="17">
        <v>19.66</v>
      </c>
      <c r="FG905" s="17">
        <v>19.61</v>
      </c>
      <c r="FH905" s="17">
        <v>19.61</v>
      </c>
      <c r="FI905" s="17">
        <v>19.649999999999999</v>
      </c>
      <c r="FJ905" s="17">
        <v>19.690000000000001</v>
      </c>
      <c r="FK905" s="17">
        <v>19.7</v>
      </c>
      <c r="FL905" s="17">
        <v>19.64</v>
      </c>
      <c r="FM905" s="17">
        <v>19.690000000000001</v>
      </c>
      <c r="FN905" s="17">
        <v>19.61</v>
      </c>
      <c r="FO905" s="17">
        <v>19.600000000000001</v>
      </c>
      <c r="FP905" s="17">
        <v>19.649999999999999</v>
      </c>
      <c r="FQ905" s="17">
        <v>19.63</v>
      </c>
      <c r="FR905" s="17">
        <v>19.57</v>
      </c>
      <c r="FS905" s="17">
        <v>19.579999999999998</v>
      </c>
      <c r="FT905" s="17">
        <v>19.579999999999998</v>
      </c>
      <c r="FU905" s="17">
        <v>19.579999999999998</v>
      </c>
      <c r="FV905" s="17">
        <v>19.61</v>
      </c>
      <c r="FW905" s="17">
        <v>19.61</v>
      </c>
      <c r="FX905" s="17">
        <v>19.61</v>
      </c>
      <c r="FY905" s="17">
        <v>19.61</v>
      </c>
      <c r="FZ905" s="17">
        <v>19.59</v>
      </c>
      <c r="GA905" s="17">
        <v>19.61</v>
      </c>
      <c r="GB905" s="17">
        <v>19.63</v>
      </c>
      <c r="GC905" s="17">
        <v>19.63</v>
      </c>
      <c r="GD905" s="17">
        <v>19.66</v>
      </c>
      <c r="GE905" s="17">
        <v>19.7</v>
      </c>
      <c r="GF905" s="17">
        <v>19.66</v>
      </c>
      <c r="GG905" s="17">
        <v>19.66</v>
      </c>
      <c r="GH905" s="17">
        <v>19.68</v>
      </c>
      <c r="GI905" s="17">
        <v>19.64</v>
      </c>
      <c r="GJ905" s="17">
        <v>19.64</v>
      </c>
      <c r="GK905" s="17">
        <v>19.64</v>
      </c>
      <c r="GL905" s="17">
        <v>19.63</v>
      </c>
      <c r="GM905" s="17">
        <v>19.62</v>
      </c>
      <c r="GN905" s="17">
        <v>19.63</v>
      </c>
      <c r="GO905" s="17">
        <v>19.61</v>
      </c>
      <c r="GP905" s="17">
        <v>19.63</v>
      </c>
      <c r="GQ905" s="17">
        <v>19.62</v>
      </c>
      <c r="GR905" s="17">
        <v>19.62</v>
      </c>
      <c r="GS905" s="17">
        <v>19.61</v>
      </c>
      <c r="GT905" s="17">
        <v>19.61</v>
      </c>
      <c r="GU905" s="17">
        <v>19.600000000000001</v>
      </c>
      <c r="GV905" s="17">
        <v>19.600000000000001</v>
      </c>
      <c r="GW905" s="17">
        <v>19.579999999999998</v>
      </c>
      <c r="GX905" s="17">
        <v>19.579999999999998</v>
      </c>
      <c r="GY905" s="17">
        <v>19.600000000000001</v>
      </c>
      <c r="GZ905" s="17">
        <v>19.600000000000001</v>
      </c>
      <c r="HA905" s="17">
        <v>19.59</v>
      </c>
      <c r="HB905" s="17">
        <v>19.59</v>
      </c>
      <c r="HC905" s="17">
        <v>19.61</v>
      </c>
      <c r="HD905" s="17">
        <v>19.61</v>
      </c>
      <c r="HE905" s="17">
        <v>19.649999999999999</v>
      </c>
      <c r="HF905" s="17">
        <v>19.62</v>
      </c>
      <c r="HG905" s="17">
        <v>19.62</v>
      </c>
      <c r="HH905" s="17">
        <v>19.600000000000001</v>
      </c>
      <c r="HI905" s="17">
        <v>19.57</v>
      </c>
      <c r="HJ905" s="17">
        <v>19.57</v>
      </c>
      <c r="HK905" s="17">
        <v>19.59</v>
      </c>
      <c r="HL905" s="17">
        <v>19.57</v>
      </c>
      <c r="HM905" s="17">
        <v>19.559999999999999</v>
      </c>
      <c r="HN905" s="17">
        <v>19.57</v>
      </c>
      <c r="HO905" s="17">
        <v>19.600000000000001</v>
      </c>
      <c r="HP905" s="17">
        <v>19.579999999999998</v>
      </c>
      <c r="HQ905" s="17">
        <v>19.64</v>
      </c>
      <c r="HR905" s="17">
        <v>19.64</v>
      </c>
      <c r="HS905" s="17">
        <v>19.63</v>
      </c>
      <c r="HT905" s="17">
        <v>19.64</v>
      </c>
      <c r="HU905" s="17">
        <v>19.62</v>
      </c>
      <c r="HV905" s="17">
        <v>19.600000000000001</v>
      </c>
      <c r="HW905" s="17">
        <v>19.62</v>
      </c>
      <c r="HX905" s="17">
        <v>19.600000000000001</v>
      </c>
      <c r="HY905" s="17">
        <v>19.579999999999998</v>
      </c>
      <c r="HZ905" s="17">
        <v>19.61</v>
      </c>
      <c r="IA905" s="17">
        <v>19.579999999999998</v>
      </c>
      <c r="IB905" s="17">
        <v>19.579999999999998</v>
      </c>
      <c r="IC905" s="17">
        <v>19.59</v>
      </c>
      <c r="ID905" s="17">
        <v>19.59</v>
      </c>
      <c r="IE905" s="17">
        <v>19.579999999999998</v>
      </c>
      <c r="IF905" s="17">
        <v>19.59</v>
      </c>
      <c r="IG905" s="17">
        <v>19.59</v>
      </c>
      <c r="IH905" s="17">
        <v>19.57</v>
      </c>
      <c r="II905" s="17">
        <v>19.559999999999999</v>
      </c>
      <c r="IJ905" s="17">
        <v>19.55</v>
      </c>
      <c r="IK905" s="17">
        <v>19.55</v>
      </c>
      <c r="IL905" s="17">
        <v>19.54</v>
      </c>
      <c r="IM905" s="17">
        <v>19.53</v>
      </c>
      <c r="IN905" s="17">
        <v>19.59</v>
      </c>
      <c r="IO905" s="17">
        <v>19.59</v>
      </c>
      <c r="IP905" s="17">
        <v>19.55</v>
      </c>
      <c r="IQ905" s="17">
        <v>19.55</v>
      </c>
      <c r="IR905" s="17">
        <v>19.54</v>
      </c>
      <c r="IS905" s="17">
        <v>19.53</v>
      </c>
      <c r="IT905" s="17">
        <v>19.53</v>
      </c>
      <c r="IU905" s="17">
        <v>19.54</v>
      </c>
      <c r="IV905" s="17">
        <v>19.55</v>
      </c>
      <c r="IW905" s="17">
        <v>19.55</v>
      </c>
      <c r="IX905" s="17">
        <v>19.55</v>
      </c>
      <c r="IY905" s="17">
        <v>19.53</v>
      </c>
    </row>
    <row r="906" spans="1:259" x14ac:dyDescent="0.15">
      <c r="A906" s="17" t="s">
        <v>4716</v>
      </c>
      <c r="B906" s="17" t="s">
        <v>4957</v>
      </c>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c r="AA906" s="26"/>
      <c r="AB906" s="17"/>
      <c r="AC906" s="26"/>
      <c r="AD906" s="26"/>
      <c r="AE906" s="17"/>
      <c r="AF906" s="17"/>
      <c r="AG906" s="17"/>
      <c r="AH906" s="17"/>
      <c r="AI906" s="17"/>
      <c r="AJ906" s="17"/>
      <c r="AK906" s="17"/>
      <c r="AL906" s="17"/>
      <c r="AM906" s="17"/>
      <c r="AN906" s="17"/>
      <c r="AO906" s="17"/>
      <c r="AP906" s="17"/>
      <c r="AQ906" s="17"/>
      <c r="AR906" s="17"/>
      <c r="AS906" s="17"/>
      <c r="AT906" s="17"/>
      <c r="AU906" s="17"/>
      <c r="AV906" s="17"/>
      <c r="AW906" s="17"/>
      <c r="AX906" s="17"/>
      <c r="AY906" s="17"/>
      <c r="AZ906" s="17"/>
      <c r="BA906" s="17"/>
      <c r="BB906" s="17"/>
      <c r="BC906" s="17"/>
      <c r="BD906" s="17"/>
      <c r="BE906" s="17"/>
      <c r="BF906" s="17"/>
      <c r="BG906" s="17"/>
      <c r="BH906" s="17"/>
      <c r="BI906" s="17"/>
      <c r="BJ906" s="26"/>
      <c r="BK906" s="17"/>
      <c r="BL906" s="17"/>
      <c r="BM906" s="17"/>
      <c r="BN906" s="17"/>
      <c r="BO906" s="17"/>
      <c r="BP906" s="17"/>
      <c r="BQ906" s="17"/>
      <c r="BR906" s="17"/>
      <c r="BS906" s="17"/>
      <c r="BT906" s="17"/>
      <c r="BU906" s="17"/>
      <c r="BV906" s="17"/>
      <c r="BW906" s="17"/>
      <c r="BX906" s="26"/>
      <c r="BY906" s="26"/>
      <c r="BZ906" s="26"/>
      <c r="CA906" s="26"/>
      <c r="CB906" s="26"/>
      <c r="CC906" s="17"/>
      <c r="CD906" s="17"/>
      <c r="CE906" s="17"/>
      <c r="CF906" s="17"/>
      <c r="CG906" s="17"/>
      <c r="CH906" s="17"/>
      <c r="CI906" s="17"/>
      <c r="CJ906" s="26"/>
      <c r="CK906" s="17"/>
      <c r="CL906" s="17"/>
      <c r="CM906" s="17"/>
      <c r="CN906" s="17"/>
      <c r="CO906" s="17"/>
      <c r="CP906" s="17"/>
      <c r="CQ906" s="17"/>
      <c r="CR906" s="17"/>
      <c r="CS906" s="17"/>
      <c r="CT906" s="17"/>
      <c r="CU906" s="17"/>
      <c r="CV906" s="17"/>
      <c r="CW906" s="17"/>
      <c r="CX906" s="17"/>
      <c r="CY906" s="26"/>
      <c r="CZ906" s="26"/>
      <c r="DA906" s="26"/>
      <c r="DB906" s="17"/>
      <c r="DC906" s="17"/>
      <c r="DD906" s="17"/>
      <c r="DE906" s="17"/>
      <c r="DF906" s="17"/>
      <c r="DG906" s="17"/>
      <c r="DH906" s="26"/>
      <c r="DI906" s="17"/>
      <c r="DJ906" s="17"/>
      <c r="DK906" s="17"/>
      <c r="DL906" s="17"/>
      <c r="DM906" s="17">
        <v>21.05</v>
      </c>
      <c r="DN906" s="17">
        <v>21.05</v>
      </c>
      <c r="DO906" s="17">
        <v>21.05</v>
      </c>
      <c r="DP906" s="17">
        <v>21.06</v>
      </c>
      <c r="DQ906" s="17">
        <v>21.06</v>
      </c>
      <c r="DR906" s="17">
        <v>21.06</v>
      </c>
      <c r="DS906" s="17">
        <v>21.06</v>
      </c>
      <c r="DT906" s="17">
        <v>21.06</v>
      </c>
      <c r="DU906" s="17">
        <v>21.06</v>
      </c>
      <c r="DV906" s="17">
        <v>21.06</v>
      </c>
      <c r="DW906" s="17">
        <v>21.05</v>
      </c>
      <c r="DX906" s="17">
        <v>21.05</v>
      </c>
      <c r="DY906" s="17">
        <v>21.05</v>
      </c>
      <c r="DZ906" s="17">
        <v>21.05</v>
      </c>
      <c r="EA906" s="17">
        <v>21.05</v>
      </c>
      <c r="EB906" s="17">
        <v>21.05</v>
      </c>
      <c r="EC906" s="17">
        <v>21.06</v>
      </c>
      <c r="ED906" s="17">
        <v>21.05</v>
      </c>
      <c r="EE906" s="17">
        <v>21.06</v>
      </c>
      <c r="EF906" s="17">
        <v>21.05</v>
      </c>
      <c r="EG906" s="17">
        <v>21.06</v>
      </c>
      <c r="EH906" s="17">
        <v>21.06</v>
      </c>
      <c r="EI906" s="17">
        <v>21.06</v>
      </c>
      <c r="EJ906" s="17">
        <v>21.06</v>
      </c>
      <c r="EK906" s="17">
        <v>21.06</v>
      </c>
      <c r="EL906" s="17">
        <v>21.05</v>
      </c>
      <c r="EM906" s="17">
        <v>21.06</v>
      </c>
      <c r="EN906" s="17">
        <v>21.06</v>
      </c>
      <c r="EO906" s="17">
        <v>21.05</v>
      </c>
      <c r="EP906" s="17">
        <v>21.07</v>
      </c>
      <c r="EQ906" s="17">
        <v>21.06</v>
      </c>
      <c r="ER906" s="17">
        <v>21.06</v>
      </c>
      <c r="ES906" s="17">
        <v>21.06</v>
      </c>
      <c r="ET906" s="17">
        <v>21.06</v>
      </c>
      <c r="EU906" s="17">
        <v>21.05</v>
      </c>
      <c r="EV906" s="17">
        <v>21.05</v>
      </c>
      <c r="EW906" s="17">
        <v>21.06</v>
      </c>
      <c r="EX906" s="17">
        <v>21.06</v>
      </c>
      <c r="EY906" s="17">
        <v>21.06</v>
      </c>
      <c r="EZ906" s="17">
        <v>21.05</v>
      </c>
      <c r="FA906" s="17">
        <v>21.06</v>
      </c>
      <c r="FB906" s="17">
        <v>21.06</v>
      </c>
      <c r="FC906" s="17">
        <v>21.06</v>
      </c>
      <c r="FD906" s="17">
        <v>21.05</v>
      </c>
      <c r="FE906" s="17">
        <v>21.05</v>
      </c>
      <c r="FF906" s="17">
        <v>21.05</v>
      </c>
      <c r="FG906" s="17">
        <v>21.04</v>
      </c>
      <c r="FH906" s="17">
        <v>21.04</v>
      </c>
      <c r="FI906" s="17">
        <v>21.05</v>
      </c>
      <c r="FJ906" s="17">
        <v>21.04</v>
      </c>
      <c r="FK906" s="17">
        <v>21.04</v>
      </c>
      <c r="FL906" s="17">
        <v>21.05</v>
      </c>
      <c r="FM906" s="17">
        <v>21.04</v>
      </c>
      <c r="FN906" s="17">
        <v>21.04</v>
      </c>
      <c r="FO906" s="17">
        <v>21.05</v>
      </c>
      <c r="FP906" s="17">
        <v>21.05</v>
      </c>
      <c r="FQ906" s="17">
        <v>21.04</v>
      </c>
      <c r="FR906" s="17">
        <v>21.04</v>
      </c>
      <c r="FS906" s="17">
        <v>21.05</v>
      </c>
      <c r="FT906" s="17">
        <v>21.05</v>
      </c>
      <c r="FU906" s="17">
        <v>21.04</v>
      </c>
      <c r="FV906" s="17">
        <v>21.04</v>
      </c>
      <c r="FW906" s="17">
        <v>21.06</v>
      </c>
      <c r="FX906" s="17">
        <v>21.05</v>
      </c>
      <c r="FY906" s="17">
        <v>21.05</v>
      </c>
      <c r="FZ906" s="17">
        <v>21.06</v>
      </c>
      <c r="GA906" s="17">
        <v>21.07</v>
      </c>
      <c r="GB906" s="17">
        <v>21.07</v>
      </c>
      <c r="GC906" s="17">
        <v>21.08</v>
      </c>
      <c r="GD906" s="17">
        <v>21.08</v>
      </c>
      <c r="GE906" s="17">
        <v>21.08</v>
      </c>
      <c r="GF906" s="17">
        <v>21.08</v>
      </c>
      <c r="GG906" s="17">
        <v>21.08</v>
      </c>
      <c r="GH906" s="17">
        <v>21.07</v>
      </c>
      <c r="GI906" s="17">
        <v>21.07</v>
      </c>
      <c r="GJ906" s="17">
        <v>21.07</v>
      </c>
      <c r="GK906" s="17">
        <v>21.07</v>
      </c>
      <c r="GL906" s="17">
        <v>21.07</v>
      </c>
      <c r="GM906" s="17">
        <v>21.07</v>
      </c>
      <c r="GN906" s="17">
        <v>21.05</v>
      </c>
      <c r="GO906" s="17">
        <v>21.05</v>
      </c>
      <c r="GP906" s="17">
        <v>21.03</v>
      </c>
      <c r="GQ906" s="17">
        <v>20.97</v>
      </c>
      <c r="GR906" s="17">
        <v>20.98</v>
      </c>
      <c r="GS906" s="17">
        <v>20.98</v>
      </c>
      <c r="GT906" s="17">
        <v>20.99</v>
      </c>
      <c r="GU906" s="17">
        <v>20.98</v>
      </c>
      <c r="GV906" s="17">
        <v>20.99</v>
      </c>
      <c r="GW906" s="17">
        <v>20.95</v>
      </c>
      <c r="GX906" s="17">
        <v>20.99</v>
      </c>
      <c r="GY906" s="17">
        <v>20.95</v>
      </c>
      <c r="GZ906" s="17">
        <v>20.99</v>
      </c>
      <c r="HA906" s="17">
        <v>21</v>
      </c>
      <c r="HB906" s="17">
        <v>21</v>
      </c>
      <c r="HC906" s="17">
        <v>20.95</v>
      </c>
      <c r="HD906" s="17">
        <v>20.99</v>
      </c>
      <c r="HE906" s="17">
        <v>20.95</v>
      </c>
      <c r="HF906" s="17">
        <v>20.95</v>
      </c>
      <c r="HG906" s="17">
        <v>20.95</v>
      </c>
      <c r="HH906" s="17">
        <v>20.95</v>
      </c>
      <c r="HI906" s="17">
        <v>20.94</v>
      </c>
      <c r="HJ906" s="17">
        <v>20.96</v>
      </c>
      <c r="HK906" s="17">
        <v>20.96</v>
      </c>
      <c r="HL906" s="17">
        <v>20.95</v>
      </c>
      <c r="HM906" s="17">
        <v>20.95</v>
      </c>
      <c r="HN906" s="17">
        <v>20.94</v>
      </c>
      <c r="HO906" s="17">
        <v>20.94</v>
      </c>
      <c r="HP906" s="17">
        <v>20.94</v>
      </c>
      <c r="HQ906" s="17">
        <v>20.94</v>
      </c>
      <c r="HR906" s="17">
        <v>20.95</v>
      </c>
      <c r="HS906" s="17">
        <v>20.95</v>
      </c>
      <c r="HT906" s="17">
        <v>20.95</v>
      </c>
      <c r="HU906" s="17">
        <v>20.95</v>
      </c>
      <c r="HV906" s="17">
        <v>20.95</v>
      </c>
      <c r="HW906" s="17">
        <v>20.92</v>
      </c>
      <c r="HX906" s="17">
        <v>20.92</v>
      </c>
      <c r="HY906" s="17">
        <v>20.92</v>
      </c>
      <c r="HZ906" s="17">
        <v>20.92</v>
      </c>
      <c r="IA906" s="17">
        <v>20.92</v>
      </c>
      <c r="IB906" s="17">
        <v>20.95</v>
      </c>
      <c r="IC906" s="17">
        <v>20.94</v>
      </c>
      <c r="ID906" s="17">
        <v>20.95</v>
      </c>
      <c r="IE906" s="17">
        <v>20.9</v>
      </c>
      <c r="IF906" s="17">
        <v>20.9</v>
      </c>
      <c r="IG906" s="17">
        <v>20.9</v>
      </c>
      <c r="IH906" s="17">
        <v>20.95</v>
      </c>
      <c r="II906" s="17">
        <v>20.95</v>
      </c>
      <c r="IJ906" s="17">
        <v>20.94</v>
      </c>
      <c r="IK906" s="17">
        <v>20.94</v>
      </c>
      <c r="IL906" s="17">
        <v>20.94</v>
      </c>
      <c r="IM906" s="17">
        <v>20.94</v>
      </c>
      <c r="IN906" s="17">
        <v>20.94</v>
      </c>
      <c r="IO906" s="17">
        <v>20.94</v>
      </c>
      <c r="IP906" s="17">
        <v>20.94</v>
      </c>
      <c r="IQ906" s="17">
        <v>20.93</v>
      </c>
      <c r="IR906" s="17">
        <v>20.92</v>
      </c>
      <c r="IS906" s="17">
        <v>20.94</v>
      </c>
      <c r="IT906" s="17">
        <v>20.95</v>
      </c>
      <c r="IU906" s="17">
        <v>20.96</v>
      </c>
      <c r="IV906" s="17">
        <v>20.96</v>
      </c>
      <c r="IW906" s="17">
        <v>20.96</v>
      </c>
      <c r="IX906" s="17">
        <v>20.96</v>
      </c>
      <c r="IY906" s="17">
        <v>20.96</v>
      </c>
    </row>
    <row r="907" spans="1:259" x14ac:dyDescent="0.15">
      <c r="A907" s="17" t="s">
        <v>4571</v>
      </c>
      <c r="B907" s="17" t="s">
        <v>4958</v>
      </c>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c r="AA907" s="26"/>
      <c r="AB907" s="17"/>
      <c r="AC907" s="26"/>
      <c r="AD907" s="26"/>
      <c r="AE907" s="17"/>
      <c r="AF907" s="17"/>
      <c r="AG907" s="17"/>
      <c r="AH907" s="17"/>
      <c r="AI907" s="17"/>
      <c r="AJ907" s="17"/>
      <c r="AK907" s="17"/>
      <c r="AL907" s="17"/>
      <c r="AM907" s="17"/>
      <c r="AN907" s="17"/>
      <c r="AO907" s="17"/>
      <c r="AP907" s="17"/>
      <c r="AQ907" s="17"/>
      <c r="AR907" s="17"/>
      <c r="AS907" s="17"/>
      <c r="AT907" s="17"/>
      <c r="AU907" s="17"/>
      <c r="AV907" s="17"/>
      <c r="AW907" s="17"/>
      <c r="AX907" s="17"/>
      <c r="AY907" s="17"/>
      <c r="AZ907" s="17"/>
      <c r="BA907" s="17"/>
      <c r="BB907" s="17"/>
      <c r="BC907" s="17"/>
      <c r="BD907" s="17"/>
      <c r="BE907" s="17"/>
      <c r="BF907" s="17"/>
      <c r="BG907" s="17"/>
      <c r="BH907" s="17"/>
      <c r="BI907" s="17"/>
      <c r="BJ907" s="26"/>
      <c r="BK907" s="17"/>
      <c r="BL907" s="17"/>
      <c r="BM907" s="17"/>
      <c r="BN907" s="17"/>
      <c r="BO907" s="17"/>
      <c r="BP907" s="17"/>
      <c r="BQ907" s="17"/>
      <c r="BR907" s="17"/>
      <c r="BS907" s="17"/>
      <c r="BT907" s="17"/>
      <c r="BU907" s="17"/>
      <c r="BV907" s="17"/>
      <c r="BW907" s="17"/>
      <c r="BX907" s="26"/>
      <c r="BY907" s="26"/>
      <c r="BZ907" s="26"/>
      <c r="CA907" s="26"/>
      <c r="CB907" s="26"/>
      <c r="CC907" s="17"/>
      <c r="CD907" s="17"/>
      <c r="CE907" s="17"/>
      <c r="CF907" s="17"/>
      <c r="CG907" s="17"/>
      <c r="CH907" s="17"/>
      <c r="CI907" s="17"/>
      <c r="CJ907" s="26"/>
      <c r="CK907" s="17"/>
      <c r="CL907" s="17"/>
      <c r="CM907" s="17"/>
      <c r="CN907" s="17"/>
      <c r="CO907" s="17"/>
      <c r="CP907" s="17"/>
      <c r="CQ907" s="17"/>
      <c r="CR907" s="17"/>
      <c r="CS907" s="17"/>
      <c r="CT907" s="17"/>
      <c r="CU907" s="17"/>
      <c r="CV907" s="17"/>
      <c r="CW907" s="17"/>
      <c r="CX907" s="17"/>
      <c r="CY907" s="26"/>
      <c r="CZ907" s="26"/>
      <c r="DA907" s="26"/>
      <c r="DB907" s="17"/>
      <c r="DC907" s="17"/>
      <c r="DD907" s="17"/>
      <c r="DE907" s="17"/>
      <c r="DF907" s="17"/>
      <c r="DG907" s="17"/>
      <c r="DH907" s="26"/>
      <c r="DI907" s="17"/>
      <c r="DJ907" s="17"/>
      <c r="DK907" s="17"/>
      <c r="DL907" s="17"/>
      <c r="DM907" s="17">
        <v>14.47</v>
      </c>
      <c r="DN907" s="17">
        <v>14.47</v>
      </c>
      <c r="DO907" s="17">
        <v>14.48</v>
      </c>
      <c r="DP907" s="17">
        <v>14.47</v>
      </c>
      <c r="DQ907" s="17">
        <v>14.47</v>
      </c>
      <c r="DR907" s="17">
        <v>14.47</v>
      </c>
      <c r="DS907" s="17">
        <v>14.47</v>
      </c>
      <c r="DT907" s="17">
        <v>14.47</v>
      </c>
      <c r="DU907" s="17">
        <v>14.47</v>
      </c>
      <c r="DV907" s="17">
        <v>14.47</v>
      </c>
      <c r="DW907" s="17">
        <v>14.48</v>
      </c>
      <c r="DX907" s="17">
        <v>14.48</v>
      </c>
      <c r="DY907" s="17">
        <v>14.47</v>
      </c>
      <c r="DZ907" s="17">
        <v>14.47</v>
      </c>
      <c r="EA907" s="17">
        <v>14.46</v>
      </c>
      <c r="EB907" s="17">
        <v>14.44</v>
      </c>
      <c r="EC907" s="17">
        <v>14.43</v>
      </c>
      <c r="ED907" s="17">
        <v>14.45</v>
      </c>
      <c r="EE907" s="17">
        <v>14.44</v>
      </c>
      <c r="EF907" s="17">
        <v>14.44</v>
      </c>
      <c r="EG907" s="17">
        <v>14.44</v>
      </c>
      <c r="EH907" s="17">
        <v>14.44</v>
      </c>
      <c r="EI907" s="17">
        <v>14.45</v>
      </c>
      <c r="EJ907" s="17">
        <v>14.46</v>
      </c>
      <c r="EK907" s="17">
        <v>14.45</v>
      </c>
      <c r="EL907" s="17">
        <v>14.46</v>
      </c>
      <c r="EM907" s="17">
        <v>14.48</v>
      </c>
      <c r="EN907" s="17">
        <v>14.49</v>
      </c>
      <c r="EO907" s="17">
        <v>14.51</v>
      </c>
      <c r="EP907" s="17">
        <v>14.51</v>
      </c>
      <c r="EQ907" s="17">
        <v>14.51</v>
      </c>
      <c r="ER907" s="17">
        <v>14.49</v>
      </c>
      <c r="ES907" s="17">
        <v>14.49</v>
      </c>
      <c r="ET907" s="17">
        <v>14.51</v>
      </c>
      <c r="EU907" s="17">
        <v>14.51</v>
      </c>
      <c r="EV907" s="17">
        <v>14.5</v>
      </c>
      <c r="EW907" s="17">
        <v>14.5</v>
      </c>
      <c r="EX907" s="17">
        <v>14.49</v>
      </c>
      <c r="EY907" s="17">
        <v>14.5</v>
      </c>
      <c r="EZ907" s="17">
        <v>14.49</v>
      </c>
      <c r="FA907" s="17">
        <v>14.49</v>
      </c>
      <c r="FB907" s="17">
        <v>14.49</v>
      </c>
      <c r="FC907" s="17">
        <v>14.5</v>
      </c>
      <c r="FD907" s="17">
        <v>14.5</v>
      </c>
      <c r="FE907" s="17">
        <v>14.5</v>
      </c>
      <c r="FF907" s="17">
        <v>14.5</v>
      </c>
      <c r="FG907" s="17">
        <v>14.51</v>
      </c>
      <c r="FH907" s="17">
        <v>14.51</v>
      </c>
      <c r="FI907" s="17">
        <v>14.5</v>
      </c>
      <c r="FJ907" s="17">
        <v>14.51</v>
      </c>
      <c r="FK907" s="17">
        <v>14.52</v>
      </c>
      <c r="FL907" s="17">
        <v>14.53</v>
      </c>
      <c r="FM907" s="17">
        <v>14.53</v>
      </c>
      <c r="FN907" s="17">
        <v>14.52</v>
      </c>
      <c r="FO907" s="17">
        <v>14.52</v>
      </c>
      <c r="FP907" s="17">
        <v>14.52</v>
      </c>
      <c r="FQ907" s="17">
        <v>14.52</v>
      </c>
      <c r="FR907" s="17">
        <v>14.52</v>
      </c>
      <c r="FS907" s="17">
        <v>14.53</v>
      </c>
      <c r="FT907" s="17">
        <v>14.53</v>
      </c>
      <c r="FU907" s="17">
        <v>14.52</v>
      </c>
      <c r="FV907" s="17">
        <v>14.52</v>
      </c>
      <c r="FW907" s="17">
        <v>14.51</v>
      </c>
      <c r="FX907" s="17">
        <v>14.52</v>
      </c>
      <c r="FY907" s="17">
        <v>14.53</v>
      </c>
      <c r="FZ907" s="17">
        <v>14.53</v>
      </c>
      <c r="GA907" s="17">
        <v>14.53</v>
      </c>
      <c r="GB907" s="17">
        <v>14.52</v>
      </c>
      <c r="GC907" s="17">
        <v>14.52</v>
      </c>
      <c r="GD907" s="17">
        <v>14.52</v>
      </c>
      <c r="GE907" s="17">
        <v>14.51</v>
      </c>
      <c r="GF907" s="17">
        <v>14.5</v>
      </c>
      <c r="GG907" s="17">
        <v>14.5</v>
      </c>
      <c r="GH907" s="17">
        <v>14.51</v>
      </c>
      <c r="GI907" s="17">
        <v>14.5</v>
      </c>
      <c r="GJ907" s="17">
        <v>14.5</v>
      </c>
      <c r="GK907" s="17">
        <v>14.49</v>
      </c>
      <c r="GL907" s="17">
        <v>14.5</v>
      </c>
      <c r="GM907" s="17">
        <v>14.49</v>
      </c>
      <c r="GN907" s="17">
        <v>14.5</v>
      </c>
      <c r="GO907" s="17">
        <v>14.49</v>
      </c>
      <c r="GP907" s="17">
        <v>14.5</v>
      </c>
      <c r="GQ907" s="17">
        <v>14.5</v>
      </c>
      <c r="GR907" s="17">
        <v>14.5</v>
      </c>
      <c r="GS907" s="17">
        <v>14.5</v>
      </c>
      <c r="GT907" s="17">
        <v>14.51</v>
      </c>
      <c r="GU907" s="17">
        <v>14.51</v>
      </c>
      <c r="GV907" s="17">
        <v>14.5</v>
      </c>
      <c r="GW907" s="17">
        <v>14.51</v>
      </c>
      <c r="GX907" s="17">
        <v>14.5</v>
      </c>
      <c r="GY907" s="17">
        <v>14.5</v>
      </c>
      <c r="GZ907" s="17">
        <v>14.5</v>
      </c>
      <c r="HA907" s="17">
        <v>14.5</v>
      </c>
      <c r="HB907" s="17">
        <v>14.5</v>
      </c>
      <c r="HC907" s="17">
        <v>14.49</v>
      </c>
      <c r="HD907" s="17">
        <v>14.5</v>
      </c>
      <c r="HE907" s="17">
        <v>14.5</v>
      </c>
      <c r="HF907" s="17">
        <v>14.5</v>
      </c>
      <c r="HG907" s="17">
        <v>14.5</v>
      </c>
      <c r="HH907" s="17">
        <v>14.49</v>
      </c>
      <c r="HI907" s="17">
        <v>14.49</v>
      </c>
      <c r="HJ907" s="17">
        <v>14.5</v>
      </c>
      <c r="HK907" s="17">
        <v>14.49</v>
      </c>
      <c r="HL907" s="17">
        <v>14.48</v>
      </c>
      <c r="HM907" s="17">
        <v>14.48</v>
      </c>
      <c r="HN907" s="17">
        <v>14.48</v>
      </c>
      <c r="HO907" s="17">
        <v>14.48</v>
      </c>
      <c r="HP907" s="17">
        <v>14.47</v>
      </c>
      <c r="HQ907" s="17">
        <v>14.47</v>
      </c>
      <c r="HR907" s="17">
        <v>14.47</v>
      </c>
      <c r="HS907" s="17">
        <v>14.48</v>
      </c>
      <c r="HT907" s="17">
        <v>14.47</v>
      </c>
      <c r="HU907" s="17">
        <v>14.48</v>
      </c>
      <c r="HV907" s="17">
        <v>14.48</v>
      </c>
      <c r="HW907" s="17">
        <v>14.48</v>
      </c>
      <c r="HX907" s="17">
        <v>14.47</v>
      </c>
      <c r="HY907" s="17">
        <v>14.48</v>
      </c>
      <c r="HZ907" s="17">
        <v>14.48</v>
      </c>
      <c r="IA907" s="17">
        <v>14.47</v>
      </c>
      <c r="IB907" s="17">
        <v>14.48</v>
      </c>
      <c r="IC907" s="17">
        <v>14.48</v>
      </c>
      <c r="ID907" s="17">
        <v>14.47</v>
      </c>
      <c r="IE907" s="17">
        <v>14.47</v>
      </c>
      <c r="IF907" s="17">
        <v>14.47</v>
      </c>
      <c r="IG907" s="17">
        <v>14.48</v>
      </c>
      <c r="IH907" s="17">
        <v>14.48</v>
      </c>
      <c r="II907" s="17">
        <v>14.46</v>
      </c>
      <c r="IJ907" s="17">
        <v>14.46</v>
      </c>
      <c r="IK907" s="17">
        <v>14.46</v>
      </c>
      <c r="IL907" s="17">
        <v>14.46</v>
      </c>
      <c r="IM907" s="17">
        <v>14.47</v>
      </c>
      <c r="IN907" s="17">
        <v>14.46</v>
      </c>
      <c r="IO907" s="17">
        <v>14.45</v>
      </c>
      <c r="IP907" s="17">
        <v>14.46</v>
      </c>
      <c r="IQ907" s="17">
        <v>14.46</v>
      </c>
      <c r="IR907" s="17">
        <v>14.46</v>
      </c>
      <c r="IS907" s="17">
        <v>14.46</v>
      </c>
      <c r="IT907" s="17">
        <v>14.47</v>
      </c>
      <c r="IU907" s="17">
        <v>14.49</v>
      </c>
      <c r="IV907" s="17">
        <v>14.49</v>
      </c>
      <c r="IW907" s="17">
        <v>14.49</v>
      </c>
      <c r="IX907" s="17">
        <v>14.49</v>
      </c>
      <c r="IY907" s="17">
        <v>14.49</v>
      </c>
    </row>
    <row r="908" spans="1:259" x14ac:dyDescent="0.15">
      <c r="A908" s="17" t="s">
        <v>3038</v>
      </c>
      <c r="B908" s="17" t="s">
        <v>3039</v>
      </c>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c r="AA908" s="26"/>
      <c r="AB908" s="17"/>
      <c r="AC908" s="26"/>
      <c r="AD908" s="26"/>
      <c r="AE908" s="17"/>
      <c r="AF908" s="17"/>
      <c r="AG908" s="17"/>
      <c r="AH908" s="17"/>
      <c r="AI908" s="17"/>
      <c r="AJ908" s="17"/>
      <c r="AK908" s="17"/>
      <c r="AL908" s="17"/>
      <c r="AM908" s="17"/>
      <c r="AN908" s="17"/>
      <c r="AO908" s="17"/>
      <c r="AP908" s="17"/>
      <c r="AQ908" s="17"/>
      <c r="AR908" s="17"/>
      <c r="AS908" s="17"/>
      <c r="AT908" s="17"/>
      <c r="AU908" s="17"/>
      <c r="AV908" s="17"/>
      <c r="AW908" s="17"/>
      <c r="AX908" s="17"/>
      <c r="AY908" s="17"/>
      <c r="AZ908" s="17"/>
      <c r="BA908" s="17"/>
      <c r="BB908" s="17"/>
      <c r="BC908" s="17"/>
      <c r="BD908" s="17"/>
      <c r="BE908" s="17"/>
      <c r="BF908" s="17"/>
      <c r="BG908" s="17"/>
      <c r="BH908" s="17"/>
      <c r="BI908" s="17"/>
      <c r="BJ908" s="26"/>
      <c r="BK908" s="17"/>
      <c r="BL908" s="17"/>
      <c r="BM908" s="17"/>
      <c r="BN908" s="17"/>
      <c r="BO908" s="17"/>
      <c r="BP908" s="17"/>
      <c r="BQ908" s="17"/>
      <c r="BR908" s="17"/>
      <c r="BS908" s="17"/>
      <c r="BT908" s="17"/>
      <c r="BU908" s="17"/>
      <c r="BV908" s="17"/>
      <c r="BW908" s="17"/>
      <c r="BX908" s="26"/>
      <c r="BY908" s="26"/>
      <c r="BZ908" s="26"/>
      <c r="CA908" s="26"/>
      <c r="CB908" s="26"/>
      <c r="CC908" s="17"/>
      <c r="CD908" s="17"/>
      <c r="CE908" s="17"/>
      <c r="CF908" s="17"/>
      <c r="CG908" s="17"/>
      <c r="CH908" s="17"/>
      <c r="CI908" s="17"/>
      <c r="CJ908" s="26"/>
      <c r="CK908" s="17"/>
      <c r="CL908" s="17"/>
      <c r="CM908" s="17"/>
      <c r="CN908" s="17"/>
      <c r="CO908" s="17"/>
      <c r="CP908" s="17"/>
      <c r="CQ908" s="17"/>
      <c r="CR908" s="17"/>
      <c r="CS908" s="17"/>
      <c r="CT908" s="17"/>
      <c r="CU908" s="17"/>
      <c r="CV908" s="17"/>
      <c r="CW908" s="17"/>
      <c r="CX908" s="17"/>
      <c r="CY908" s="26"/>
      <c r="CZ908" s="26"/>
      <c r="DA908" s="26"/>
      <c r="DB908" s="17"/>
      <c r="DC908" s="17"/>
      <c r="DD908" s="17"/>
      <c r="DE908" s="17"/>
      <c r="DF908" s="17"/>
      <c r="DG908" s="17"/>
      <c r="DH908" s="26"/>
      <c r="DI908" s="17"/>
      <c r="DJ908" s="17"/>
      <c r="DK908" s="17"/>
      <c r="DL908" s="17"/>
      <c r="DM908" s="17">
        <v>50.08</v>
      </c>
      <c r="DN908" s="17">
        <v>50.11</v>
      </c>
      <c r="DO908" s="17">
        <v>50.1</v>
      </c>
      <c r="DP908" s="17">
        <v>50.11</v>
      </c>
      <c r="DQ908" s="17">
        <v>50.12</v>
      </c>
      <c r="DR908" s="17">
        <v>50.1</v>
      </c>
      <c r="DS908" s="17">
        <v>50.13</v>
      </c>
      <c r="DT908" s="17">
        <v>50.12</v>
      </c>
      <c r="DU908" s="17">
        <v>50.2</v>
      </c>
      <c r="DV908" s="17">
        <v>50.2</v>
      </c>
      <c r="DW908" s="17">
        <v>50.23</v>
      </c>
      <c r="DX908" s="17">
        <v>50.2</v>
      </c>
      <c r="DY908" s="17">
        <v>50.18</v>
      </c>
      <c r="DZ908" s="17">
        <v>50.19</v>
      </c>
      <c r="EA908" s="17">
        <v>50.15</v>
      </c>
      <c r="EB908" s="17">
        <v>50.15</v>
      </c>
      <c r="EC908" s="17">
        <v>50.02</v>
      </c>
      <c r="ED908" s="17">
        <v>50.02</v>
      </c>
      <c r="EE908" s="17">
        <v>50.05</v>
      </c>
      <c r="EF908" s="17">
        <v>50.05</v>
      </c>
      <c r="EG908" s="17">
        <v>50.07</v>
      </c>
      <c r="EH908" s="17">
        <v>50.07</v>
      </c>
      <c r="EI908" s="17">
        <v>50.03</v>
      </c>
      <c r="EJ908" s="17">
        <v>50.04</v>
      </c>
      <c r="EK908" s="17">
        <v>50.04</v>
      </c>
      <c r="EL908" s="17">
        <v>50.02</v>
      </c>
      <c r="EM908" s="17">
        <v>50.03</v>
      </c>
      <c r="EN908" s="17">
        <v>50.01</v>
      </c>
      <c r="EO908" s="17">
        <v>50</v>
      </c>
      <c r="EP908" s="17">
        <v>49.96</v>
      </c>
      <c r="EQ908" s="17">
        <v>49.95</v>
      </c>
      <c r="ER908" s="17">
        <v>49.95</v>
      </c>
      <c r="ES908" s="17">
        <v>49.88</v>
      </c>
      <c r="ET908" s="17">
        <v>49.89</v>
      </c>
      <c r="EU908" s="17">
        <v>49.91</v>
      </c>
      <c r="EV908" s="17">
        <v>49.89</v>
      </c>
      <c r="EW908" s="17">
        <v>49.89</v>
      </c>
      <c r="EX908" s="17">
        <v>49.9</v>
      </c>
      <c r="EY908" s="17">
        <v>49.9</v>
      </c>
      <c r="EZ908" s="17">
        <v>49.88</v>
      </c>
      <c r="FA908" s="17">
        <v>49.88</v>
      </c>
      <c r="FB908" s="17">
        <v>49.89</v>
      </c>
      <c r="FC908" s="17">
        <v>49.89</v>
      </c>
      <c r="FD908" s="17">
        <v>49.88</v>
      </c>
      <c r="FE908" s="17">
        <v>49.94</v>
      </c>
      <c r="FF908" s="17">
        <v>49.89</v>
      </c>
      <c r="FG908" s="17">
        <v>49.89</v>
      </c>
      <c r="FH908" s="17">
        <v>49.9</v>
      </c>
      <c r="FI908" s="17">
        <v>49.93</v>
      </c>
      <c r="FJ908" s="17">
        <v>49.99</v>
      </c>
      <c r="FK908" s="17">
        <v>50.06</v>
      </c>
      <c r="FL908" s="17">
        <v>50</v>
      </c>
      <c r="FM908" s="17">
        <v>49.99</v>
      </c>
      <c r="FN908" s="17">
        <v>49.98</v>
      </c>
      <c r="FO908" s="17">
        <v>49.96</v>
      </c>
      <c r="FP908" s="17">
        <v>49.95</v>
      </c>
      <c r="FQ908" s="17">
        <v>49.95</v>
      </c>
      <c r="FR908" s="17">
        <v>49.92</v>
      </c>
      <c r="FS908" s="17">
        <v>50.01</v>
      </c>
      <c r="FT908" s="17">
        <v>49.99</v>
      </c>
      <c r="FU908" s="17">
        <v>50</v>
      </c>
      <c r="FV908" s="17">
        <v>50</v>
      </c>
      <c r="FW908" s="17">
        <v>49.98</v>
      </c>
      <c r="FX908" s="17">
        <v>49.95</v>
      </c>
      <c r="FY908" s="17">
        <v>50.02</v>
      </c>
      <c r="FZ908" s="17">
        <v>50</v>
      </c>
      <c r="GA908" s="17">
        <v>50</v>
      </c>
      <c r="GB908" s="17">
        <v>49.94</v>
      </c>
      <c r="GC908" s="17">
        <v>49.93</v>
      </c>
      <c r="GD908" s="17">
        <v>49.91</v>
      </c>
      <c r="GE908" s="17">
        <v>49.91</v>
      </c>
      <c r="GF908" s="17">
        <v>49.92</v>
      </c>
      <c r="GG908" s="17">
        <v>49.88</v>
      </c>
      <c r="GH908" s="17">
        <v>49.88</v>
      </c>
      <c r="GI908" s="17">
        <v>49.86</v>
      </c>
      <c r="GJ908" s="17">
        <v>49.82</v>
      </c>
      <c r="GK908" s="17">
        <v>49.82</v>
      </c>
      <c r="GL908" s="17">
        <v>49.85</v>
      </c>
      <c r="GM908" s="17">
        <v>49.85</v>
      </c>
      <c r="GN908" s="17">
        <v>49.83</v>
      </c>
      <c r="GO908" s="17">
        <v>49.85</v>
      </c>
      <c r="GP908" s="17">
        <v>49.85</v>
      </c>
      <c r="GQ908" s="17">
        <v>49.85</v>
      </c>
      <c r="GR908" s="17">
        <v>49.85</v>
      </c>
      <c r="GS908" s="17">
        <v>49.89</v>
      </c>
      <c r="GT908" s="17">
        <v>49.9</v>
      </c>
      <c r="GU908" s="17">
        <v>49.89</v>
      </c>
      <c r="GV908" s="17">
        <v>49.93</v>
      </c>
      <c r="GW908" s="17">
        <v>49.93</v>
      </c>
      <c r="GX908" s="17">
        <v>49.91</v>
      </c>
      <c r="GY908" s="17">
        <v>49.9</v>
      </c>
      <c r="GZ908" s="17">
        <v>49.91</v>
      </c>
      <c r="HA908" s="17">
        <v>49.91</v>
      </c>
      <c r="HB908" s="17">
        <v>49.92</v>
      </c>
      <c r="HC908" s="17">
        <v>49.94</v>
      </c>
      <c r="HD908" s="17">
        <v>49.92</v>
      </c>
      <c r="HE908" s="17">
        <v>49.9</v>
      </c>
      <c r="HF908" s="17">
        <v>49.89</v>
      </c>
      <c r="HG908" s="17">
        <v>49.9</v>
      </c>
      <c r="HH908" s="17">
        <v>49.84</v>
      </c>
      <c r="HI908" s="17">
        <v>49.85</v>
      </c>
      <c r="HJ908" s="17">
        <v>49.82</v>
      </c>
      <c r="HK908" s="17">
        <v>49.83</v>
      </c>
      <c r="HL908" s="17">
        <v>49.84</v>
      </c>
      <c r="HM908" s="17">
        <v>49.83</v>
      </c>
      <c r="HN908" s="17">
        <v>49.81</v>
      </c>
      <c r="HO908" s="17">
        <v>49.81</v>
      </c>
      <c r="HP908" s="17">
        <v>49.82</v>
      </c>
      <c r="HQ908" s="17">
        <v>49.82</v>
      </c>
      <c r="HR908" s="17">
        <v>49.84</v>
      </c>
      <c r="HS908" s="17">
        <v>49.85</v>
      </c>
      <c r="HT908" s="17">
        <v>49.97</v>
      </c>
      <c r="HU908" s="17">
        <v>49.99</v>
      </c>
      <c r="HV908" s="17">
        <v>49.98</v>
      </c>
      <c r="HW908" s="17">
        <v>49.98</v>
      </c>
      <c r="HX908" s="17">
        <v>49.99</v>
      </c>
      <c r="HY908" s="17">
        <v>49.97</v>
      </c>
      <c r="HZ908" s="17">
        <v>49.97</v>
      </c>
      <c r="IA908" s="17">
        <v>49.98</v>
      </c>
      <c r="IB908" s="17">
        <v>49.98</v>
      </c>
      <c r="IC908" s="17">
        <v>49.98</v>
      </c>
      <c r="ID908" s="17">
        <v>49.98</v>
      </c>
      <c r="IE908" s="17">
        <v>49.96</v>
      </c>
      <c r="IF908" s="17">
        <v>49.96</v>
      </c>
      <c r="IG908" s="17">
        <v>49.97</v>
      </c>
      <c r="IH908" s="17">
        <v>49.96</v>
      </c>
      <c r="II908" s="17">
        <v>49.96</v>
      </c>
      <c r="IJ908" s="17">
        <v>49.96</v>
      </c>
      <c r="IK908" s="17">
        <v>49.93</v>
      </c>
      <c r="IL908" s="17">
        <v>49.91</v>
      </c>
      <c r="IM908" s="17">
        <v>49.92</v>
      </c>
      <c r="IN908" s="17">
        <v>49.88</v>
      </c>
      <c r="IO908" s="17">
        <v>49.9</v>
      </c>
      <c r="IP908" s="17">
        <v>49.92</v>
      </c>
      <c r="IQ908" s="17">
        <v>49.95</v>
      </c>
      <c r="IR908" s="17">
        <v>49.97</v>
      </c>
      <c r="IS908" s="17">
        <v>50.08</v>
      </c>
      <c r="IT908" s="17">
        <v>50.14</v>
      </c>
      <c r="IU908" s="17">
        <v>50.06</v>
      </c>
      <c r="IV908" s="17">
        <v>50.06</v>
      </c>
      <c r="IW908" s="17">
        <v>50.06</v>
      </c>
      <c r="IX908" s="17">
        <v>50.06</v>
      </c>
      <c r="IY908" s="17">
        <v>50.08</v>
      </c>
    </row>
    <row r="909" spans="1:259" x14ac:dyDescent="0.15">
      <c r="A909" s="17" t="s">
        <v>3504</v>
      </c>
      <c r="B909" s="17" t="s">
        <v>3505</v>
      </c>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c r="AA909" s="26"/>
      <c r="AB909" s="17"/>
      <c r="AC909" s="26"/>
      <c r="AD909" s="26"/>
      <c r="AE909" s="17"/>
      <c r="AF909" s="17"/>
      <c r="AG909" s="17"/>
      <c r="AH909" s="17"/>
      <c r="AI909" s="17"/>
      <c r="AJ909" s="17"/>
      <c r="AK909" s="17"/>
      <c r="AL909" s="17"/>
      <c r="AM909" s="17"/>
      <c r="AN909" s="17"/>
      <c r="AO909" s="17"/>
      <c r="AP909" s="17"/>
      <c r="AQ909" s="17"/>
      <c r="AR909" s="17"/>
      <c r="AS909" s="17"/>
      <c r="AT909" s="17"/>
      <c r="AU909" s="17"/>
      <c r="AV909" s="17"/>
      <c r="AW909" s="17"/>
      <c r="AX909" s="17"/>
      <c r="AY909" s="17"/>
      <c r="AZ909" s="17"/>
      <c r="BA909" s="17"/>
      <c r="BB909" s="17"/>
      <c r="BC909" s="17"/>
      <c r="BD909" s="17"/>
      <c r="BE909" s="17"/>
      <c r="BF909" s="17"/>
      <c r="BG909" s="17"/>
      <c r="BH909" s="17"/>
      <c r="BI909" s="17"/>
      <c r="BJ909" s="26"/>
      <c r="BK909" s="17"/>
      <c r="BL909" s="17"/>
      <c r="BM909" s="17"/>
      <c r="BN909" s="17"/>
      <c r="BO909" s="17"/>
      <c r="BP909" s="17"/>
      <c r="BQ909" s="17"/>
      <c r="BR909" s="17"/>
      <c r="BS909" s="17"/>
      <c r="BT909" s="17"/>
      <c r="BU909" s="17"/>
      <c r="BV909" s="17"/>
      <c r="BW909" s="17"/>
      <c r="BX909" s="26"/>
      <c r="BY909" s="26"/>
      <c r="BZ909" s="26"/>
      <c r="CA909" s="26"/>
      <c r="CB909" s="26"/>
      <c r="CC909" s="17"/>
      <c r="CD909" s="17"/>
      <c r="CE909" s="17"/>
      <c r="CF909" s="17"/>
      <c r="CG909" s="17"/>
      <c r="CH909" s="17"/>
      <c r="CI909" s="17"/>
      <c r="CJ909" s="26"/>
      <c r="CK909" s="17"/>
      <c r="CL909" s="17"/>
      <c r="CM909" s="17"/>
      <c r="CN909" s="17"/>
      <c r="CO909" s="17"/>
      <c r="CP909" s="17"/>
      <c r="CQ909" s="17"/>
      <c r="CR909" s="17"/>
      <c r="CS909" s="17"/>
      <c r="CT909" s="17"/>
      <c r="CU909" s="17"/>
      <c r="CV909" s="17"/>
      <c r="CW909" s="17"/>
      <c r="CX909" s="17"/>
      <c r="CY909" s="26"/>
      <c r="CZ909" s="26"/>
      <c r="DA909" s="26"/>
      <c r="DB909" s="17"/>
      <c r="DC909" s="17"/>
      <c r="DD909" s="17"/>
      <c r="DE909" s="17"/>
      <c r="DF909" s="17"/>
      <c r="DG909" s="17"/>
      <c r="DH909" s="26"/>
      <c r="DI909" s="17"/>
      <c r="DJ909" s="17"/>
      <c r="DK909" s="17"/>
      <c r="DL909" s="17"/>
      <c r="DM909" s="17">
        <v>15.54</v>
      </c>
      <c r="DN909" s="17">
        <v>15.53</v>
      </c>
      <c r="DO909" s="17">
        <v>15.53</v>
      </c>
      <c r="DP909" s="17">
        <v>15.56</v>
      </c>
      <c r="DQ909" s="17">
        <v>15.56</v>
      </c>
      <c r="DR909" s="17">
        <v>15.57</v>
      </c>
      <c r="DS909" s="17">
        <v>15.59</v>
      </c>
      <c r="DT909" s="17">
        <v>15.58</v>
      </c>
      <c r="DU909" s="17">
        <v>15.57</v>
      </c>
      <c r="DV909" s="17">
        <v>15.56</v>
      </c>
      <c r="DW909" s="17">
        <v>15.57</v>
      </c>
      <c r="DX909" s="17">
        <v>15.57</v>
      </c>
      <c r="DY909" s="17">
        <v>15.58</v>
      </c>
      <c r="DZ909" s="17">
        <v>15.57</v>
      </c>
      <c r="EA909" s="17">
        <v>15.55</v>
      </c>
      <c r="EB909" s="17">
        <v>15.53</v>
      </c>
      <c r="EC909" s="17">
        <v>15.51</v>
      </c>
      <c r="ED909" s="17">
        <v>15.52</v>
      </c>
      <c r="EE909" s="17">
        <v>15.54</v>
      </c>
      <c r="EF909" s="17">
        <v>15.52</v>
      </c>
      <c r="EG909" s="17">
        <v>15.53</v>
      </c>
      <c r="EH909" s="17">
        <v>15.53</v>
      </c>
      <c r="EI909" s="17">
        <v>15.53</v>
      </c>
      <c r="EJ909" s="17">
        <v>15.54</v>
      </c>
      <c r="EK909" s="17">
        <v>15.56</v>
      </c>
      <c r="EL909" s="17">
        <v>15.56</v>
      </c>
      <c r="EM909" s="17">
        <v>15.56</v>
      </c>
      <c r="EN909" s="17">
        <v>15.56</v>
      </c>
      <c r="EO909" s="17">
        <v>15.56</v>
      </c>
      <c r="EP909" s="17">
        <v>15.57</v>
      </c>
      <c r="EQ909" s="17">
        <v>15.56</v>
      </c>
      <c r="ER909" s="17">
        <v>15.56</v>
      </c>
      <c r="ES909" s="17">
        <v>15.55</v>
      </c>
      <c r="ET909" s="17">
        <v>15.56</v>
      </c>
      <c r="EU909" s="17">
        <v>15.54</v>
      </c>
      <c r="EV909" s="17">
        <v>15.54</v>
      </c>
      <c r="EW909" s="17">
        <v>15.55</v>
      </c>
      <c r="EX909" s="17">
        <v>15.55</v>
      </c>
      <c r="EY909" s="17">
        <v>15.54</v>
      </c>
      <c r="EZ909" s="17">
        <v>15.51</v>
      </c>
      <c r="FA909" s="17">
        <v>15.5</v>
      </c>
      <c r="FB909" s="17">
        <v>15.5</v>
      </c>
      <c r="FC909" s="17">
        <v>15.5</v>
      </c>
      <c r="FD909" s="17">
        <v>15.51</v>
      </c>
      <c r="FE909" s="17">
        <v>15.49</v>
      </c>
      <c r="FF909" s="17">
        <v>15.49</v>
      </c>
      <c r="FG909" s="17">
        <v>15.48</v>
      </c>
      <c r="FH909" s="17">
        <v>15.47</v>
      </c>
      <c r="FI909" s="17">
        <v>15.47</v>
      </c>
      <c r="FJ909" s="17">
        <v>15.49</v>
      </c>
      <c r="FK909" s="17">
        <v>15.49</v>
      </c>
      <c r="FL909" s="17">
        <v>15.5</v>
      </c>
      <c r="FM909" s="17">
        <v>15.51</v>
      </c>
      <c r="FN909" s="17">
        <v>15.51</v>
      </c>
      <c r="FO909" s="17">
        <v>15.51</v>
      </c>
      <c r="FP909" s="17">
        <v>15.49</v>
      </c>
      <c r="FQ909" s="17">
        <v>15.49</v>
      </c>
      <c r="FR909" s="17">
        <v>15.47</v>
      </c>
      <c r="FS909" s="17">
        <v>15.47</v>
      </c>
      <c r="FT909" s="17">
        <v>15.47</v>
      </c>
      <c r="FU909" s="17">
        <v>15.47</v>
      </c>
      <c r="FV909" s="17">
        <v>15.47</v>
      </c>
      <c r="FW909" s="17">
        <v>15.48</v>
      </c>
      <c r="FX909" s="17">
        <v>15.48</v>
      </c>
      <c r="FY909" s="17">
        <v>15.48</v>
      </c>
      <c r="FZ909" s="17">
        <v>15.48</v>
      </c>
      <c r="GA909" s="17">
        <v>15.54</v>
      </c>
      <c r="GB909" s="17">
        <v>15.54</v>
      </c>
      <c r="GC909" s="17">
        <v>15.54</v>
      </c>
      <c r="GD909" s="17">
        <v>15.56</v>
      </c>
      <c r="GE909" s="17">
        <v>15.56</v>
      </c>
      <c r="GF909" s="17">
        <v>15.55</v>
      </c>
      <c r="GG909" s="17">
        <v>15.54</v>
      </c>
      <c r="GH909" s="17">
        <v>15.49</v>
      </c>
      <c r="GI909" s="17">
        <v>15.49</v>
      </c>
      <c r="GJ909" s="17">
        <v>15.5</v>
      </c>
      <c r="GK909" s="17">
        <v>15.5</v>
      </c>
      <c r="GL909" s="17">
        <v>15.51</v>
      </c>
      <c r="GM909" s="17">
        <v>15.54</v>
      </c>
      <c r="GN909" s="17">
        <v>15.53</v>
      </c>
      <c r="GO909" s="17">
        <v>15.52</v>
      </c>
      <c r="GP909" s="17">
        <v>15.53</v>
      </c>
      <c r="GQ909" s="17">
        <v>15.52</v>
      </c>
      <c r="GR909" s="17">
        <v>15.57</v>
      </c>
      <c r="GS909" s="17">
        <v>15.57</v>
      </c>
      <c r="GT909" s="17">
        <v>15.6</v>
      </c>
      <c r="GU909" s="17">
        <v>15.62</v>
      </c>
      <c r="GV909" s="17">
        <v>15.6</v>
      </c>
      <c r="GW909" s="17">
        <v>15.63</v>
      </c>
      <c r="GX909" s="17">
        <v>15.66</v>
      </c>
      <c r="GY909" s="17">
        <v>15.64</v>
      </c>
      <c r="GZ909" s="17">
        <v>15.63</v>
      </c>
      <c r="HA909" s="17">
        <v>15.65</v>
      </c>
      <c r="HB909" s="17">
        <v>15.65</v>
      </c>
      <c r="HC909" s="17">
        <v>15.65</v>
      </c>
      <c r="HD909" s="17">
        <v>15.66</v>
      </c>
      <c r="HE909" s="17">
        <v>15.63</v>
      </c>
      <c r="HF909" s="17">
        <v>15.64</v>
      </c>
      <c r="HG909" s="17">
        <v>15.69</v>
      </c>
      <c r="HH909" s="17">
        <v>15.69</v>
      </c>
      <c r="HI909" s="17">
        <v>15.66</v>
      </c>
      <c r="HJ909" s="17">
        <v>15.66</v>
      </c>
      <c r="HK909" s="17">
        <v>15.61</v>
      </c>
      <c r="HL909" s="17">
        <v>15.63</v>
      </c>
      <c r="HM909" s="17">
        <v>15.65</v>
      </c>
      <c r="HN909" s="17">
        <v>15.65</v>
      </c>
      <c r="HO909" s="17">
        <v>15.62</v>
      </c>
      <c r="HP909" s="17">
        <v>15.65</v>
      </c>
      <c r="HQ909" s="17">
        <v>15.57</v>
      </c>
      <c r="HR909" s="17">
        <v>15.63</v>
      </c>
      <c r="HS909" s="17">
        <v>15.65</v>
      </c>
      <c r="HT909" s="17">
        <v>15.64</v>
      </c>
      <c r="HU909" s="17">
        <v>15.64</v>
      </c>
      <c r="HV909" s="17">
        <v>15.62</v>
      </c>
      <c r="HW909" s="17">
        <v>15.65</v>
      </c>
      <c r="HX909" s="17">
        <v>15.65</v>
      </c>
      <c r="HY909" s="17">
        <v>15.68</v>
      </c>
      <c r="HZ909" s="17">
        <v>15.68</v>
      </c>
      <c r="IA909" s="17">
        <v>15.65</v>
      </c>
      <c r="IB909" s="17">
        <v>15.68</v>
      </c>
      <c r="IC909" s="17">
        <v>15.67</v>
      </c>
      <c r="ID909" s="17">
        <v>15.67</v>
      </c>
      <c r="IE909" s="17">
        <v>15.7</v>
      </c>
      <c r="IF909" s="17">
        <v>15.71</v>
      </c>
      <c r="IG909" s="17">
        <v>15.71</v>
      </c>
      <c r="IH909" s="17">
        <v>15.71</v>
      </c>
      <c r="II909" s="17">
        <v>15.68</v>
      </c>
      <c r="IJ909" s="17">
        <v>15.69</v>
      </c>
      <c r="IK909" s="17">
        <v>15.71</v>
      </c>
      <c r="IL909" s="17">
        <v>15.69</v>
      </c>
      <c r="IM909" s="17">
        <v>15.7</v>
      </c>
      <c r="IN909" s="17">
        <v>15.67</v>
      </c>
      <c r="IO909" s="17">
        <v>15.71</v>
      </c>
      <c r="IP909" s="17">
        <v>15.7</v>
      </c>
      <c r="IQ909" s="17">
        <v>15.69</v>
      </c>
      <c r="IR909" s="17">
        <v>15.67</v>
      </c>
      <c r="IS909" s="17">
        <v>15.67</v>
      </c>
      <c r="IT909" s="17">
        <v>15.65</v>
      </c>
      <c r="IU909" s="17">
        <v>15.64</v>
      </c>
      <c r="IV909" s="17">
        <v>15.64</v>
      </c>
      <c r="IW909" s="17">
        <v>15.64</v>
      </c>
      <c r="IX909" s="17">
        <v>15.64</v>
      </c>
      <c r="IY909" s="17">
        <v>15.63</v>
      </c>
    </row>
    <row r="910" spans="1:259" x14ac:dyDescent="0.15">
      <c r="A910" s="17" t="s">
        <v>4691</v>
      </c>
      <c r="B910" s="17" t="s">
        <v>4959</v>
      </c>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c r="AA910" s="26"/>
      <c r="AB910" s="17"/>
      <c r="AC910" s="26"/>
      <c r="AD910" s="26"/>
      <c r="AE910" s="17"/>
      <c r="AF910" s="17"/>
      <c r="AG910" s="17"/>
      <c r="AH910" s="17"/>
      <c r="AI910" s="17"/>
      <c r="AJ910" s="17"/>
      <c r="AK910" s="17"/>
      <c r="AL910" s="17"/>
      <c r="AM910" s="17"/>
      <c r="AN910" s="17"/>
      <c r="AO910" s="17"/>
      <c r="AP910" s="17"/>
      <c r="AQ910" s="17"/>
      <c r="AR910" s="17"/>
      <c r="AS910" s="17"/>
      <c r="AT910" s="17"/>
      <c r="AU910" s="17"/>
      <c r="AV910" s="17"/>
      <c r="AW910" s="17"/>
      <c r="AX910" s="17"/>
      <c r="AY910" s="17"/>
      <c r="AZ910" s="17"/>
      <c r="BA910" s="17"/>
      <c r="BB910" s="17"/>
      <c r="BC910" s="17"/>
      <c r="BD910" s="17"/>
      <c r="BE910" s="17"/>
      <c r="BF910" s="17"/>
      <c r="BG910" s="17"/>
      <c r="BH910" s="17"/>
      <c r="BI910" s="17"/>
      <c r="BJ910" s="26"/>
      <c r="BK910" s="17"/>
      <c r="BL910" s="17"/>
      <c r="BM910" s="17"/>
      <c r="BN910" s="17"/>
      <c r="BO910" s="17"/>
      <c r="BP910" s="17"/>
      <c r="BQ910" s="17"/>
      <c r="BR910" s="17"/>
      <c r="BS910" s="17"/>
      <c r="BT910" s="17"/>
      <c r="BU910" s="17"/>
      <c r="BV910" s="17"/>
      <c r="BW910" s="17"/>
      <c r="BX910" s="26"/>
      <c r="BY910" s="26"/>
      <c r="BZ910" s="26"/>
      <c r="CA910" s="26"/>
      <c r="CB910" s="26"/>
      <c r="CC910" s="17"/>
      <c r="CD910" s="17"/>
      <c r="CE910" s="17"/>
      <c r="CF910" s="17"/>
      <c r="CG910" s="17"/>
      <c r="CH910" s="17"/>
      <c r="CI910" s="17"/>
      <c r="CJ910" s="26"/>
      <c r="CK910" s="17"/>
      <c r="CL910" s="17"/>
      <c r="CM910" s="17"/>
      <c r="CN910" s="17"/>
      <c r="CO910" s="17"/>
      <c r="CP910" s="17"/>
      <c r="CQ910" s="17"/>
      <c r="CR910" s="17"/>
      <c r="CS910" s="17"/>
      <c r="CT910" s="17"/>
      <c r="CU910" s="17"/>
      <c r="CV910" s="17"/>
      <c r="CW910" s="17"/>
      <c r="CX910" s="17"/>
      <c r="CY910" s="26"/>
      <c r="CZ910" s="26"/>
      <c r="DA910" s="26"/>
      <c r="DB910" s="17"/>
      <c r="DC910" s="17"/>
      <c r="DD910" s="17"/>
      <c r="DE910" s="17"/>
      <c r="DF910" s="17"/>
      <c r="DG910" s="17"/>
      <c r="DH910" s="26"/>
      <c r="DI910" s="17"/>
      <c r="DJ910" s="17"/>
      <c r="DK910" s="17"/>
      <c r="DL910" s="17"/>
      <c r="DM910" s="17">
        <v>6.63</v>
      </c>
      <c r="DN910" s="17">
        <v>6.63</v>
      </c>
      <c r="DO910" s="17">
        <v>6.63</v>
      </c>
      <c r="DP910" s="17">
        <v>6.63</v>
      </c>
      <c r="DQ910" s="17">
        <v>6.63</v>
      </c>
      <c r="DR910" s="17">
        <v>6.63</v>
      </c>
      <c r="DS910" s="17">
        <v>6.63</v>
      </c>
      <c r="DT910" s="17">
        <v>6.62</v>
      </c>
      <c r="DU910" s="17">
        <v>6.62</v>
      </c>
      <c r="DV910" s="17">
        <v>6.63</v>
      </c>
      <c r="DW910" s="17">
        <v>6.63</v>
      </c>
      <c r="DX910" s="17">
        <v>6.62</v>
      </c>
      <c r="DY910" s="17">
        <v>6.61</v>
      </c>
      <c r="DZ910" s="17">
        <v>6.61</v>
      </c>
      <c r="EA910" s="17">
        <v>6.6</v>
      </c>
      <c r="EB910" s="17">
        <v>6.6</v>
      </c>
      <c r="EC910" s="17">
        <v>6.62</v>
      </c>
      <c r="ED910" s="17">
        <v>6.61</v>
      </c>
      <c r="EE910" s="17">
        <v>6.61</v>
      </c>
      <c r="EF910" s="17">
        <v>6.61</v>
      </c>
      <c r="EG910" s="17">
        <v>6.61</v>
      </c>
      <c r="EH910" s="17">
        <v>6.61</v>
      </c>
      <c r="EI910" s="17">
        <v>6.61</v>
      </c>
      <c r="EJ910" s="17">
        <v>6.6</v>
      </c>
      <c r="EK910" s="17">
        <v>6.6</v>
      </c>
      <c r="EL910" s="17">
        <v>6.61</v>
      </c>
      <c r="EM910" s="17">
        <v>6.61</v>
      </c>
      <c r="EN910" s="17">
        <v>6.62</v>
      </c>
      <c r="EO910" s="17">
        <v>6.61</v>
      </c>
      <c r="EP910" s="17">
        <v>6.62</v>
      </c>
      <c r="EQ910" s="17">
        <v>6.61</v>
      </c>
      <c r="ER910" s="17">
        <v>6.61</v>
      </c>
      <c r="ES910" s="17">
        <v>6.61</v>
      </c>
      <c r="ET910" s="17">
        <v>6.62</v>
      </c>
      <c r="EU910" s="17">
        <v>6.61</v>
      </c>
      <c r="EV910" s="17">
        <v>6.61</v>
      </c>
      <c r="EW910" s="17">
        <v>6.6</v>
      </c>
      <c r="EX910" s="17">
        <v>6.6</v>
      </c>
      <c r="EY910" s="17">
        <v>6.6</v>
      </c>
      <c r="EZ910" s="17">
        <v>6.6</v>
      </c>
      <c r="FA910" s="17">
        <v>6.6</v>
      </c>
      <c r="FB910" s="17">
        <v>6.6</v>
      </c>
      <c r="FC910" s="17">
        <v>6.59</v>
      </c>
      <c r="FD910" s="17">
        <v>6.59</v>
      </c>
      <c r="FE910" s="17">
        <v>6.6</v>
      </c>
      <c r="FF910" s="17">
        <v>6.59</v>
      </c>
      <c r="FG910" s="17">
        <v>6.6</v>
      </c>
      <c r="FH910" s="17">
        <v>6.59</v>
      </c>
      <c r="FI910" s="17">
        <v>6.6</v>
      </c>
      <c r="FJ910" s="17">
        <v>6.59</v>
      </c>
      <c r="FK910" s="17">
        <v>6.59</v>
      </c>
      <c r="FL910" s="17">
        <v>6.6</v>
      </c>
      <c r="FM910" s="17">
        <v>6.6</v>
      </c>
      <c r="FN910" s="17">
        <v>6.6</v>
      </c>
      <c r="FO910" s="17">
        <v>6.61</v>
      </c>
      <c r="FP910" s="17">
        <v>6.61</v>
      </c>
      <c r="FQ910" s="17">
        <v>6.6</v>
      </c>
      <c r="FR910" s="17">
        <v>6.6</v>
      </c>
      <c r="FS910" s="17">
        <v>6.6</v>
      </c>
      <c r="FT910" s="17">
        <v>6.6</v>
      </c>
      <c r="FU910" s="17">
        <v>6.6</v>
      </c>
      <c r="FV910" s="17">
        <v>6.6</v>
      </c>
      <c r="FW910" s="17">
        <v>6.6</v>
      </c>
      <c r="FX910" s="17">
        <v>6.61</v>
      </c>
      <c r="FY910" s="17">
        <v>6.61</v>
      </c>
      <c r="FZ910" s="17">
        <v>6.62</v>
      </c>
      <c r="GA910" s="17">
        <v>6.61</v>
      </c>
      <c r="GB910" s="17">
        <v>6.6</v>
      </c>
      <c r="GC910" s="17">
        <v>6.6</v>
      </c>
      <c r="GD910" s="17">
        <v>6.6</v>
      </c>
      <c r="GE910" s="17">
        <v>6.6</v>
      </c>
      <c r="GF910" s="17">
        <v>6.6</v>
      </c>
      <c r="GG910" s="17">
        <v>6.6</v>
      </c>
      <c r="GH910" s="17">
        <v>6.6</v>
      </c>
      <c r="GI910" s="17">
        <v>6.6</v>
      </c>
      <c r="GJ910" s="17">
        <v>6.6</v>
      </c>
      <c r="GK910" s="17">
        <v>6.6</v>
      </c>
      <c r="GL910" s="17">
        <v>6.59</v>
      </c>
      <c r="GM910" s="17">
        <v>6.59</v>
      </c>
      <c r="GN910" s="17">
        <v>6.6</v>
      </c>
      <c r="GO910" s="17">
        <v>6.6</v>
      </c>
      <c r="GP910" s="17">
        <v>6.6</v>
      </c>
      <c r="GQ910" s="17">
        <v>6.59</v>
      </c>
      <c r="GR910" s="17">
        <v>6.6</v>
      </c>
      <c r="GS910" s="17">
        <v>6.61</v>
      </c>
      <c r="GT910" s="17">
        <v>6.61</v>
      </c>
      <c r="GU910" s="17">
        <v>6.6</v>
      </c>
      <c r="GV910" s="17">
        <v>6.6</v>
      </c>
      <c r="GW910" s="17">
        <v>6.6</v>
      </c>
      <c r="GX910" s="17">
        <v>6.61</v>
      </c>
      <c r="GY910" s="17">
        <v>6.6</v>
      </c>
      <c r="GZ910" s="17">
        <v>6.61</v>
      </c>
      <c r="HA910" s="17">
        <v>6.6</v>
      </c>
      <c r="HB910" s="17">
        <v>6.6</v>
      </c>
      <c r="HC910" s="17">
        <v>6.6</v>
      </c>
      <c r="HD910" s="17">
        <v>6.6</v>
      </c>
      <c r="HE910" s="17">
        <v>6.6</v>
      </c>
      <c r="HF910" s="17">
        <v>6.6</v>
      </c>
      <c r="HG910" s="17">
        <v>6.59</v>
      </c>
      <c r="HH910" s="17">
        <v>6.59</v>
      </c>
      <c r="HI910" s="17">
        <v>6.6</v>
      </c>
      <c r="HJ910" s="17">
        <v>6.6</v>
      </c>
      <c r="HK910" s="17">
        <v>6.59</v>
      </c>
      <c r="HL910" s="17">
        <v>6.59</v>
      </c>
      <c r="HM910" s="17">
        <v>6.6</v>
      </c>
      <c r="HN910" s="17">
        <v>6.6</v>
      </c>
      <c r="HO910" s="17">
        <v>6.59</v>
      </c>
      <c r="HP910" s="17">
        <v>6.6</v>
      </c>
      <c r="HQ910" s="17">
        <v>6.59</v>
      </c>
      <c r="HR910" s="17">
        <v>6.59</v>
      </c>
      <c r="HS910" s="17">
        <v>6.6</v>
      </c>
      <c r="HT910" s="17">
        <v>6.6</v>
      </c>
      <c r="HU910" s="17">
        <v>6.59</v>
      </c>
      <c r="HV910" s="17">
        <v>6.59</v>
      </c>
      <c r="HW910" s="17">
        <v>6.6</v>
      </c>
      <c r="HX910" s="17">
        <v>6.6</v>
      </c>
      <c r="HY910" s="17">
        <v>6.6</v>
      </c>
      <c r="HZ910" s="17">
        <v>6.6</v>
      </c>
      <c r="IA910" s="17">
        <v>6.6</v>
      </c>
      <c r="IB910" s="17">
        <v>6.6</v>
      </c>
      <c r="IC910" s="17">
        <v>6.59</v>
      </c>
      <c r="ID910" s="17">
        <v>6.6</v>
      </c>
      <c r="IE910" s="17">
        <v>6.6</v>
      </c>
      <c r="IF910" s="17">
        <v>6.6</v>
      </c>
      <c r="IG910" s="17">
        <v>6.59</v>
      </c>
      <c r="IH910" s="17">
        <v>6.59</v>
      </c>
      <c r="II910" s="17">
        <v>6.6</v>
      </c>
      <c r="IJ910" s="17">
        <v>6.59</v>
      </c>
      <c r="IK910" s="17">
        <v>6.6</v>
      </c>
      <c r="IL910" s="17">
        <v>6.59</v>
      </c>
      <c r="IM910" s="17">
        <v>6.6</v>
      </c>
      <c r="IN910" s="17">
        <v>6.59</v>
      </c>
      <c r="IO910" s="17">
        <v>6.59</v>
      </c>
      <c r="IP910" s="17">
        <v>6.6</v>
      </c>
      <c r="IQ910" s="17">
        <v>6.59</v>
      </c>
      <c r="IR910" s="17">
        <v>6.6</v>
      </c>
      <c r="IS910" s="17">
        <v>6.61</v>
      </c>
      <c r="IT910" s="17">
        <v>6.61</v>
      </c>
      <c r="IU910" s="17">
        <v>6.61</v>
      </c>
      <c r="IV910" s="17">
        <v>6.61</v>
      </c>
      <c r="IW910" s="17">
        <v>6.61</v>
      </c>
      <c r="IX910" s="17">
        <v>6.61</v>
      </c>
      <c r="IY910" s="17">
        <v>6.61</v>
      </c>
    </row>
    <row r="911" spans="1:259" x14ac:dyDescent="0.15">
      <c r="A911" s="17" t="s">
        <v>604</v>
      </c>
      <c r="B911" s="17" t="s">
        <v>605</v>
      </c>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c r="AA911" s="26"/>
      <c r="AB911" s="17"/>
      <c r="AC911" s="26"/>
      <c r="AD911" s="26"/>
      <c r="AE911" s="17"/>
      <c r="AF911" s="17"/>
      <c r="AG911" s="17"/>
      <c r="AH911" s="17"/>
      <c r="AI911" s="17"/>
      <c r="AJ911" s="17"/>
      <c r="AK911" s="17"/>
      <c r="AL911" s="17"/>
      <c r="AM911" s="17"/>
      <c r="AN911" s="17"/>
      <c r="AO911" s="17"/>
      <c r="AP911" s="17"/>
      <c r="AQ911" s="17"/>
      <c r="AR911" s="17"/>
      <c r="AS911" s="17"/>
      <c r="AT911" s="17"/>
      <c r="AU911" s="17"/>
      <c r="AV911" s="17"/>
      <c r="AW911" s="17"/>
      <c r="AX911" s="17"/>
      <c r="AY911" s="17"/>
      <c r="AZ911" s="17"/>
      <c r="BA911" s="17"/>
      <c r="BB911" s="17"/>
      <c r="BC911" s="17"/>
      <c r="BD911" s="17"/>
      <c r="BE911" s="17"/>
      <c r="BF911" s="17"/>
      <c r="BG911" s="17"/>
      <c r="BH911" s="17"/>
      <c r="BI911" s="17"/>
      <c r="BJ911" s="26"/>
      <c r="BK911" s="17"/>
      <c r="BL911" s="17"/>
      <c r="BM911" s="17"/>
      <c r="BN911" s="17"/>
      <c r="BO911" s="17"/>
      <c r="BP911" s="17"/>
      <c r="BQ911" s="17"/>
      <c r="BR911" s="17"/>
      <c r="BS911" s="17"/>
      <c r="BT911" s="17"/>
      <c r="BU911" s="17"/>
      <c r="BV911" s="17"/>
      <c r="BW911" s="17"/>
      <c r="BX911" s="26"/>
      <c r="BY911" s="26"/>
      <c r="BZ911" s="26"/>
      <c r="CA911" s="26"/>
      <c r="CB911" s="26"/>
      <c r="CC911" s="17"/>
      <c r="CD911" s="17"/>
      <c r="CE911" s="17"/>
      <c r="CF911" s="17"/>
      <c r="CG911" s="17"/>
      <c r="CH911" s="17"/>
      <c r="CI911" s="17"/>
      <c r="CJ911" s="26"/>
      <c r="CK911" s="17"/>
      <c r="CL911" s="17"/>
      <c r="CM911" s="17"/>
      <c r="CN911" s="17"/>
      <c r="CO911" s="17"/>
      <c r="CP911" s="17"/>
      <c r="CQ911" s="17"/>
      <c r="CR911" s="17"/>
      <c r="CS911" s="17"/>
      <c r="CT911" s="17"/>
      <c r="CU911" s="17"/>
      <c r="CV911" s="17"/>
      <c r="CW911" s="17"/>
      <c r="CX911" s="17"/>
      <c r="CY911" s="26"/>
      <c r="CZ911" s="26"/>
      <c r="DA911" s="26"/>
      <c r="DB911" s="17"/>
      <c r="DC911" s="17"/>
      <c r="DD911" s="17"/>
      <c r="DE911" s="17"/>
      <c r="DF911" s="17"/>
      <c r="DG911" s="17"/>
      <c r="DH911" s="26"/>
      <c r="DI911" s="17"/>
      <c r="DJ911" s="17"/>
      <c r="DK911" s="17"/>
      <c r="DL911" s="17"/>
      <c r="DM911" s="17">
        <v>11.11</v>
      </c>
      <c r="DN911" s="17">
        <v>11.09</v>
      </c>
      <c r="DO911" s="17">
        <v>11.11</v>
      </c>
      <c r="DP911" s="17">
        <v>11.11</v>
      </c>
      <c r="DQ911" s="17">
        <v>11.12</v>
      </c>
      <c r="DR911" s="17">
        <v>11.12</v>
      </c>
      <c r="DS911" s="17">
        <v>11.14</v>
      </c>
      <c r="DT911" s="17">
        <v>11.13</v>
      </c>
      <c r="DU911" s="17">
        <v>11.13</v>
      </c>
      <c r="DV911" s="17">
        <v>11.14</v>
      </c>
      <c r="DW911" s="17">
        <v>11.15</v>
      </c>
      <c r="DX911" s="17">
        <v>11.13</v>
      </c>
      <c r="DY911" s="17">
        <v>11.15</v>
      </c>
      <c r="DZ911" s="17">
        <v>11.14</v>
      </c>
      <c r="EA911" s="17">
        <v>11.14</v>
      </c>
      <c r="EB911" s="17">
        <v>11.14</v>
      </c>
      <c r="EC911" s="17">
        <v>11.14</v>
      </c>
      <c r="ED911" s="17">
        <v>11.12</v>
      </c>
      <c r="EE911" s="17">
        <v>11.12</v>
      </c>
      <c r="EF911" s="17">
        <v>11.11</v>
      </c>
      <c r="EG911" s="17">
        <v>11.11</v>
      </c>
      <c r="EH911" s="17">
        <v>11.11</v>
      </c>
      <c r="EI911" s="17">
        <v>11.12</v>
      </c>
      <c r="EJ911" s="17">
        <v>11.13</v>
      </c>
      <c r="EK911" s="17">
        <v>11.13</v>
      </c>
      <c r="EL911" s="17">
        <v>11.13</v>
      </c>
      <c r="EM911" s="17">
        <v>11.14</v>
      </c>
      <c r="EN911" s="17">
        <v>11.15</v>
      </c>
      <c r="EO911" s="17">
        <v>11.15</v>
      </c>
      <c r="EP911" s="17">
        <v>11.14</v>
      </c>
      <c r="EQ911" s="17">
        <v>11.13</v>
      </c>
      <c r="ER911" s="17">
        <v>11.13</v>
      </c>
      <c r="ES911" s="17">
        <v>11.12</v>
      </c>
      <c r="ET911" s="17">
        <v>11.12</v>
      </c>
      <c r="EU911" s="17">
        <v>11.12</v>
      </c>
      <c r="EV911" s="17">
        <v>11.11</v>
      </c>
      <c r="EW911" s="17">
        <v>11.11</v>
      </c>
      <c r="EX911" s="17">
        <v>11.11</v>
      </c>
      <c r="EY911" s="17">
        <v>11.11</v>
      </c>
      <c r="EZ911" s="17">
        <v>11.12</v>
      </c>
      <c r="FA911" s="17">
        <v>11.1</v>
      </c>
      <c r="FB911" s="17">
        <v>11.11</v>
      </c>
      <c r="FC911" s="17">
        <v>11.1</v>
      </c>
      <c r="FD911" s="17">
        <v>11.09</v>
      </c>
      <c r="FE911" s="17">
        <v>11.09</v>
      </c>
      <c r="FF911" s="17">
        <v>11.1</v>
      </c>
      <c r="FG911" s="17">
        <v>11.1</v>
      </c>
      <c r="FH911" s="17">
        <v>11.12</v>
      </c>
      <c r="FI911" s="17">
        <v>11.12</v>
      </c>
      <c r="FJ911" s="17">
        <v>11.12</v>
      </c>
      <c r="FK911" s="17">
        <v>11.12</v>
      </c>
      <c r="FL911" s="17">
        <v>11.12</v>
      </c>
      <c r="FM911" s="17">
        <v>11.11</v>
      </c>
      <c r="FN911" s="17">
        <v>11.11</v>
      </c>
      <c r="FO911" s="17">
        <v>11.12</v>
      </c>
      <c r="FP911" s="17">
        <v>11.11</v>
      </c>
      <c r="FQ911" s="17">
        <v>11.11</v>
      </c>
      <c r="FR911" s="17">
        <v>11.1</v>
      </c>
      <c r="FS911" s="17">
        <v>11.1</v>
      </c>
      <c r="FT911" s="17">
        <v>11.1</v>
      </c>
      <c r="FU911" s="17">
        <v>11.11</v>
      </c>
      <c r="FV911" s="17">
        <v>11.1</v>
      </c>
      <c r="FW911" s="17">
        <v>11.1</v>
      </c>
      <c r="FX911" s="17">
        <v>11.08</v>
      </c>
      <c r="FY911" s="17">
        <v>11.08</v>
      </c>
      <c r="FZ911" s="17">
        <v>11.09</v>
      </c>
      <c r="GA911" s="17">
        <v>11.09</v>
      </c>
      <c r="GB911" s="17">
        <v>11.1</v>
      </c>
      <c r="GC911" s="17">
        <v>11.1</v>
      </c>
      <c r="GD911" s="17">
        <v>11.11</v>
      </c>
      <c r="GE911" s="17">
        <v>11.11</v>
      </c>
      <c r="GF911" s="17">
        <v>11.12</v>
      </c>
      <c r="GG911" s="17">
        <v>11.11</v>
      </c>
      <c r="GH911" s="17">
        <v>11.11</v>
      </c>
      <c r="GI911" s="17">
        <v>11.11</v>
      </c>
      <c r="GJ911" s="17">
        <v>11.11</v>
      </c>
      <c r="GK911" s="17">
        <v>11.1</v>
      </c>
      <c r="GL911" s="17">
        <v>11.1</v>
      </c>
      <c r="GM911" s="17">
        <v>11.1</v>
      </c>
      <c r="GN911" s="17">
        <v>11.1</v>
      </c>
      <c r="GO911" s="17">
        <v>11.09</v>
      </c>
      <c r="GP911" s="17">
        <v>11.1</v>
      </c>
      <c r="GQ911" s="17">
        <v>11.08</v>
      </c>
      <c r="GR911" s="17">
        <v>11.08</v>
      </c>
      <c r="GS911" s="17">
        <v>11.07</v>
      </c>
      <c r="GT911" s="17">
        <v>11.08</v>
      </c>
      <c r="GU911" s="17">
        <v>11.07</v>
      </c>
      <c r="GV911" s="17">
        <v>11.05</v>
      </c>
      <c r="GW911" s="17">
        <v>11.03</v>
      </c>
      <c r="GX911" s="17">
        <v>10.99</v>
      </c>
      <c r="GY911" s="17">
        <v>11.02</v>
      </c>
      <c r="GZ911" s="17">
        <v>11.02</v>
      </c>
      <c r="HA911" s="17">
        <v>11.01</v>
      </c>
      <c r="HB911" s="17">
        <v>11.01</v>
      </c>
      <c r="HC911" s="17">
        <v>11.03</v>
      </c>
      <c r="HD911" s="17">
        <v>11.05</v>
      </c>
      <c r="HE911" s="17">
        <v>11.05</v>
      </c>
      <c r="HF911" s="17">
        <v>11.05</v>
      </c>
      <c r="HG911" s="17">
        <v>11.01</v>
      </c>
      <c r="HH911" s="17">
        <v>11.03</v>
      </c>
      <c r="HI911" s="17">
        <v>11.03</v>
      </c>
      <c r="HJ911" s="17">
        <v>11.02</v>
      </c>
      <c r="HK911" s="17">
        <v>11.01</v>
      </c>
      <c r="HL911" s="17">
        <v>11.02</v>
      </c>
      <c r="HM911" s="17">
        <v>11.02</v>
      </c>
      <c r="HN911" s="17">
        <v>11.02</v>
      </c>
      <c r="HO911" s="17">
        <v>11.02</v>
      </c>
      <c r="HP911" s="17">
        <v>11.02</v>
      </c>
      <c r="HQ911" s="17">
        <v>11.03</v>
      </c>
      <c r="HR911" s="17">
        <v>11.02</v>
      </c>
      <c r="HS911" s="17">
        <v>11.02</v>
      </c>
      <c r="HT911" s="17">
        <v>11.03</v>
      </c>
      <c r="HU911" s="17">
        <v>11.03</v>
      </c>
      <c r="HV911" s="17">
        <v>11.05</v>
      </c>
      <c r="HW911" s="17">
        <v>11.05</v>
      </c>
      <c r="HX911" s="17">
        <v>11.05</v>
      </c>
      <c r="HY911" s="17">
        <v>11.04</v>
      </c>
      <c r="HZ911" s="17">
        <v>11.05</v>
      </c>
      <c r="IA911" s="17">
        <v>11.06</v>
      </c>
      <c r="IB911" s="17">
        <v>11.04</v>
      </c>
      <c r="IC911" s="17">
        <v>11.05</v>
      </c>
      <c r="ID911" s="17">
        <v>11.05</v>
      </c>
      <c r="IE911" s="17">
        <v>11.04</v>
      </c>
      <c r="IF911" s="17">
        <v>11.04</v>
      </c>
      <c r="IG911" s="17">
        <v>11.03</v>
      </c>
      <c r="IH911" s="17">
        <v>11.02</v>
      </c>
      <c r="II911" s="17">
        <v>11.02</v>
      </c>
      <c r="IJ911" s="17">
        <v>11.01</v>
      </c>
      <c r="IK911" s="17">
        <v>11.02</v>
      </c>
      <c r="IL911" s="17">
        <v>11.02</v>
      </c>
      <c r="IM911" s="17">
        <v>11.03</v>
      </c>
      <c r="IN911" s="17">
        <v>11.05</v>
      </c>
      <c r="IO911" s="17">
        <v>11.05</v>
      </c>
      <c r="IP911" s="17">
        <v>11.05</v>
      </c>
      <c r="IQ911" s="17">
        <v>11.04</v>
      </c>
      <c r="IR911" s="17">
        <v>11.04</v>
      </c>
      <c r="IS911" s="17">
        <v>11.05</v>
      </c>
      <c r="IT911" s="17">
        <v>11.04</v>
      </c>
      <c r="IU911" s="17">
        <v>11.05</v>
      </c>
      <c r="IV911" s="17">
        <v>11.06</v>
      </c>
      <c r="IW911" s="17">
        <v>11.04</v>
      </c>
      <c r="IX911" s="17">
        <v>11.04</v>
      </c>
      <c r="IY911" s="17">
        <v>11.05</v>
      </c>
    </row>
    <row r="912" spans="1:259" x14ac:dyDescent="0.15">
      <c r="A912" s="17" t="s">
        <v>4500</v>
      </c>
      <c r="B912" s="17" t="s">
        <v>4960</v>
      </c>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c r="AA912" s="26"/>
      <c r="AB912" s="17"/>
      <c r="AC912" s="26"/>
      <c r="AD912" s="26"/>
      <c r="AE912" s="17"/>
      <c r="AF912" s="17"/>
      <c r="AG912" s="17"/>
      <c r="AH912" s="17"/>
      <c r="AI912" s="17"/>
      <c r="AJ912" s="17"/>
      <c r="AK912" s="17"/>
      <c r="AL912" s="17"/>
      <c r="AM912" s="17"/>
      <c r="AN912" s="17"/>
      <c r="AO912" s="17"/>
      <c r="AP912" s="17"/>
      <c r="AQ912" s="17"/>
      <c r="AR912" s="17"/>
      <c r="AS912" s="17"/>
      <c r="AT912" s="17"/>
      <c r="AU912" s="17"/>
      <c r="AV912" s="17"/>
      <c r="AW912" s="17"/>
      <c r="AX912" s="17"/>
      <c r="AY912" s="17"/>
      <c r="AZ912" s="17"/>
      <c r="BA912" s="17"/>
      <c r="BB912" s="17"/>
      <c r="BC912" s="17"/>
      <c r="BD912" s="17"/>
      <c r="BE912" s="17"/>
      <c r="BF912" s="17"/>
      <c r="BG912" s="17"/>
      <c r="BH912" s="17"/>
      <c r="BI912" s="17"/>
      <c r="BJ912" s="26"/>
      <c r="BK912" s="17"/>
      <c r="BL912" s="17"/>
      <c r="BM912" s="17"/>
      <c r="BN912" s="17"/>
      <c r="BO912" s="17"/>
      <c r="BP912" s="17"/>
      <c r="BQ912" s="17"/>
      <c r="BR912" s="17"/>
      <c r="BS912" s="17"/>
      <c r="BT912" s="17"/>
      <c r="BU912" s="17"/>
      <c r="BV912" s="17"/>
      <c r="BW912" s="17"/>
      <c r="BX912" s="26"/>
      <c r="BY912" s="26"/>
      <c r="BZ912" s="26"/>
      <c r="CA912" s="26"/>
      <c r="CB912" s="26"/>
      <c r="CC912" s="17"/>
      <c r="CD912" s="17"/>
      <c r="CE912" s="17"/>
      <c r="CF912" s="17"/>
      <c r="CG912" s="17"/>
      <c r="CH912" s="17"/>
      <c r="CI912" s="17"/>
      <c r="CJ912" s="26"/>
      <c r="CK912" s="17"/>
      <c r="CL912" s="17"/>
      <c r="CM912" s="17"/>
      <c r="CN912" s="17"/>
      <c r="CO912" s="17"/>
      <c r="CP912" s="17"/>
      <c r="CQ912" s="17"/>
      <c r="CR912" s="17"/>
      <c r="CS912" s="17"/>
      <c r="CT912" s="17"/>
      <c r="CU912" s="17"/>
      <c r="CV912" s="17"/>
      <c r="CW912" s="17"/>
      <c r="CX912" s="17"/>
      <c r="CY912" s="26"/>
      <c r="CZ912" s="26"/>
      <c r="DA912" s="26"/>
      <c r="DB912" s="17"/>
      <c r="DC912" s="17"/>
      <c r="DD912" s="17"/>
      <c r="DE912" s="17"/>
      <c r="DF912" s="17"/>
      <c r="DG912" s="17"/>
      <c r="DH912" s="26"/>
      <c r="DI912" s="17"/>
      <c r="DJ912" s="17"/>
      <c r="DK912" s="17"/>
      <c r="DL912" s="17"/>
      <c r="DM912" s="17">
        <v>9.8699999999999992</v>
      </c>
      <c r="DN912" s="17">
        <v>9.8699999999999992</v>
      </c>
      <c r="DO912" s="17">
        <v>9.86</v>
      </c>
      <c r="DP912" s="17">
        <v>9.8699999999999992</v>
      </c>
      <c r="DQ912" s="17">
        <v>9.8699999999999992</v>
      </c>
      <c r="DR912" s="17">
        <v>9.86</v>
      </c>
      <c r="DS912" s="17">
        <v>9.8800000000000008</v>
      </c>
      <c r="DT912" s="17">
        <v>9.8800000000000008</v>
      </c>
      <c r="DU912" s="17">
        <v>9.8800000000000008</v>
      </c>
      <c r="DV912" s="17">
        <v>9.89</v>
      </c>
      <c r="DW912" s="17">
        <v>9.89</v>
      </c>
      <c r="DX912" s="17">
        <v>9.9</v>
      </c>
      <c r="DY912" s="17">
        <v>9.8800000000000008</v>
      </c>
      <c r="DZ912" s="17">
        <v>9.89</v>
      </c>
      <c r="EA912" s="17">
        <v>9.86</v>
      </c>
      <c r="EB912" s="17">
        <v>9.86</v>
      </c>
      <c r="EC912" s="17">
        <v>9.85</v>
      </c>
      <c r="ED912" s="17">
        <v>9.83</v>
      </c>
      <c r="EE912" s="17">
        <v>9.83</v>
      </c>
      <c r="EF912" s="17">
        <v>9.83</v>
      </c>
      <c r="EG912" s="17">
        <v>9.85</v>
      </c>
      <c r="EH912" s="17">
        <v>9.85</v>
      </c>
      <c r="EI912" s="17">
        <v>9.8699999999999992</v>
      </c>
      <c r="EJ912" s="17">
        <v>9.8699999999999992</v>
      </c>
      <c r="EK912" s="17">
        <v>9.85</v>
      </c>
      <c r="EL912" s="17">
        <v>9.85</v>
      </c>
      <c r="EM912" s="17">
        <v>9.8699999999999992</v>
      </c>
      <c r="EN912" s="17">
        <v>9.86</v>
      </c>
      <c r="EO912" s="17">
        <v>9.85</v>
      </c>
      <c r="EP912" s="17">
        <v>9.86</v>
      </c>
      <c r="EQ912" s="17">
        <v>9.8699999999999992</v>
      </c>
      <c r="ER912" s="17">
        <v>9.8699999999999992</v>
      </c>
      <c r="ES912" s="17">
        <v>9.86</v>
      </c>
      <c r="ET912" s="17">
        <v>9.8800000000000008</v>
      </c>
      <c r="EU912" s="17">
        <v>9.8800000000000008</v>
      </c>
      <c r="EV912" s="17">
        <v>9.9</v>
      </c>
      <c r="EW912" s="17">
        <v>9.91</v>
      </c>
      <c r="EX912" s="17">
        <v>9.92</v>
      </c>
      <c r="EY912" s="17">
        <v>9.9</v>
      </c>
      <c r="EZ912" s="17">
        <v>9.9</v>
      </c>
      <c r="FA912" s="17">
        <v>9.9</v>
      </c>
      <c r="FB912" s="17">
        <v>9.9</v>
      </c>
      <c r="FC912" s="17">
        <v>9.91</v>
      </c>
      <c r="FD912" s="17">
        <v>9.9</v>
      </c>
      <c r="FE912" s="17">
        <v>9.9</v>
      </c>
      <c r="FF912" s="17">
        <v>9.9</v>
      </c>
      <c r="FG912" s="17">
        <v>9.91</v>
      </c>
      <c r="FH912" s="17">
        <v>9.91</v>
      </c>
      <c r="FI912" s="17">
        <v>9.92</v>
      </c>
      <c r="FJ912" s="17">
        <v>9.92</v>
      </c>
      <c r="FK912" s="17">
        <v>9.92</v>
      </c>
      <c r="FL912" s="17">
        <v>9.92</v>
      </c>
      <c r="FM912" s="17">
        <v>9.92</v>
      </c>
      <c r="FN912" s="17">
        <v>9.94</v>
      </c>
      <c r="FO912" s="17">
        <v>9.93</v>
      </c>
      <c r="FP912" s="17">
        <v>9.93</v>
      </c>
      <c r="FQ912" s="17">
        <v>9.93</v>
      </c>
      <c r="FR912" s="17">
        <v>9.92</v>
      </c>
      <c r="FS912" s="17">
        <v>9.9</v>
      </c>
      <c r="FT912" s="17">
        <v>9.91</v>
      </c>
      <c r="FU912" s="17">
        <v>9.91</v>
      </c>
      <c r="FV912" s="17">
        <v>9.92</v>
      </c>
      <c r="FW912" s="17">
        <v>9.91</v>
      </c>
      <c r="FX912" s="17">
        <v>9.91</v>
      </c>
      <c r="FY912" s="17">
        <v>9.91</v>
      </c>
      <c r="FZ912" s="17">
        <v>9.91</v>
      </c>
      <c r="GA912" s="17">
        <v>9.92</v>
      </c>
      <c r="GB912" s="17">
        <v>9.92</v>
      </c>
      <c r="GC912" s="17">
        <v>9.94</v>
      </c>
      <c r="GD912" s="17">
        <v>9.9600000000000009</v>
      </c>
      <c r="GE912" s="17">
        <v>10.01</v>
      </c>
      <c r="GF912" s="17">
        <v>9.99</v>
      </c>
      <c r="GG912" s="17">
        <v>10.02</v>
      </c>
      <c r="GH912" s="17">
        <v>10</v>
      </c>
      <c r="GI912" s="17">
        <v>10.039999999999999</v>
      </c>
      <c r="GJ912" s="17">
        <v>10.02</v>
      </c>
      <c r="GK912" s="17">
        <v>10</v>
      </c>
      <c r="GL912" s="17">
        <v>10</v>
      </c>
      <c r="GM912" s="17">
        <v>9.98</v>
      </c>
      <c r="GN912" s="17">
        <v>9.98</v>
      </c>
      <c r="GO912" s="17">
        <v>9.99</v>
      </c>
      <c r="GP912" s="17">
        <v>10.01</v>
      </c>
      <c r="GQ912" s="17">
        <v>10.01</v>
      </c>
      <c r="GR912" s="17">
        <v>10.01</v>
      </c>
      <c r="GS912" s="17">
        <v>9.99</v>
      </c>
      <c r="GT912" s="17">
        <v>9.99</v>
      </c>
      <c r="GU912" s="17">
        <v>9.98</v>
      </c>
      <c r="GV912" s="17">
        <v>9.9700000000000006</v>
      </c>
      <c r="GW912" s="17">
        <v>9.9600000000000009</v>
      </c>
      <c r="GX912" s="17">
        <v>9.9700000000000006</v>
      </c>
      <c r="GY912" s="17">
        <v>9.9600000000000009</v>
      </c>
      <c r="GZ912" s="17">
        <v>9.99</v>
      </c>
      <c r="HA912" s="17">
        <v>9.98</v>
      </c>
      <c r="HB912" s="17">
        <v>9.99</v>
      </c>
      <c r="HC912" s="17">
        <v>10</v>
      </c>
      <c r="HD912" s="17">
        <v>9.98</v>
      </c>
      <c r="HE912" s="17">
        <v>9.98</v>
      </c>
      <c r="HF912" s="17">
        <v>9.9700000000000006</v>
      </c>
      <c r="HG912" s="17">
        <v>9.9499999999999993</v>
      </c>
      <c r="HH912" s="17">
        <v>9.94</v>
      </c>
      <c r="HI912" s="17">
        <v>9.9499999999999993</v>
      </c>
      <c r="HJ912" s="17">
        <v>9.9499999999999993</v>
      </c>
      <c r="HK912" s="17">
        <v>9.9499999999999993</v>
      </c>
      <c r="HL912" s="17">
        <v>9.9499999999999993</v>
      </c>
      <c r="HM912" s="17">
        <v>9.94</v>
      </c>
      <c r="HN912" s="17">
        <v>9.9499999999999993</v>
      </c>
      <c r="HO912" s="17">
        <v>9.94</v>
      </c>
      <c r="HP912" s="17">
        <v>9.94</v>
      </c>
      <c r="HQ912" s="17">
        <v>9.94</v>
      </c>
      <c r="HR912" s="17">
        <v>9.94</v>
      </c>
      <c r="HS912" s="17">
        <v>9.9499999999999993</v>
      </c>
      <c r="HT912" s="17">
        <v>9.9499999999999993</v>
      </c>
      <c r="HU912" s="17">
        <v>9.9499999999999993</v>
      </c>
      <c r="HV912" s="17">
        <v>9.9499999999999993</v>
      </c>
      <c r="HW912" s="17">
        <v>10</v>
      </c>
      <c r="HX912" s="17">
        <v>10.01</v>
      </c>
      <c r="HY912" s="17">
        <v>10</v>
      </c>
      <c r="HZ912" s="17">
        <v>10</v>
      </c>
      <c r="IA912" s="17">
        <v>10.01</v>
      </c>
      <c r="IB912" s="17">
        <v>10</v>
      </c>
      <c r="IC912" s="17">
        <v>10.01</v>
      </c>
      <c r="ID912" s="17">
        <v>10</v>
      </c>
      <c r="IE912" s="17">
        <v>10</v>
      </c>
      <c r="IF912" s="17">
        <v>10</v>
      </c>
      <c r="IG912" s="17">
        <v>9.99</v>
      </c>
      <c r="IH912" s="17">
        <v>9.98</v>
      </c>
      <c r="II912" s="17">
        <v>9.98</v>
      </c>
      <c r="IJ912" s="17">
        <v>9.9700000000000006</v>
      </c>
      <c r="IK912" s="17">
        <v>9.9600000000000009</v>
      </c>
      <c r="IL912" s="17">
        <v>9.98</v>
      </c>
      <c r="IM912" s="17">
        <v>9.98</v>
      </c>
      <c r="IN912" s="17">
        <v>9.98</v>
      </c>
      <c r="IO912" s="17">
        <v>9.99</v>
      </c>
      <c r="IP912" s="17">
        <v>9.98</v>
      </c>
      <c r="IQ912" s="17">
        <v>9.98</v>
      </c>
      <c r="IR912" s="17">
        <v>9.98</v>
      </c>
      <c r="IS912" s="17">
        <v>9.98</v>
      </c>
      <c r="IT912" s="17">
        <v>9.9700000000000006</v>
      </c>
      <c r="IU912" s="17">
        <v>9.98</v>
      </c>
      <c r="IV912" s="17">
        <v>9.9700000000000006</v>
      </c>
      <c r="IW912" s="17">
        <v>9.9700000000000006</v>
      </c>
      <c r="IX912" s="17">
        <v>9.9700000000000006</v>
      </c>
      <c r="IY912" s="17">
        <v>9.9700000000000006</v>
      </c>
    </row>
    <row r="913" spans="1:259" x14ac:dyDescent="0.15">
      <c r="A913" s="17" t="s">
        <v>3326</v>
      </c>
      <c r="B913" s="17" t="s">
        <v>3327</v>
      </c>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c r="AA913" s="26"/>
      <c r="AB913" s="17"/>
      <c r="AC913" s="26"/>
      <c r="AD913" s="26"/>
      <c r="AE913" s="17"/>
      <c r="AF913" s="17"/>
      <c r="AG913" s="17"/>
      <c r="AH913" s="17"/>
      <c r="AI913" s="17"/>
      <c r="AJ913" s="17"/>
      <c r="AK913" s="17"/>
      <c r="AL913" s="17"/>
      <c r="AM913" s="17"/>
      <c r="AN913" s="17"/>
      <c r="AO913" s="17"/>
      <c r="AP913" s="17"/>
      <c r="AQ913" s="17"/>
      <c r="AR913" s="17"/>
      <c r="AS913" s="17"/>
      <c r="AT913" s="17"/>
      <c r="AU913" s="17"/>
      <c r="AV913" s="17"/>
      <c r="AW913" s="17"/>
      <c r="AX913" s="17"/>
      <c r="AY913" s="17"/>
      <c r="AZ913" s="17"/>
      <c r="BA913" s="17"/>
      <c r="BB913" s="17"/>
      <c r="BC913" s="17"/>
      <c r="BD913" s="17"/>
      <c r="BE913" s="17"/>
      <c r="BF913" s="17"/>
      <c r="BG913" s="17"/>
      <c r="BH913" s="17"/>
      <c r="BI913" s="17"/>
      <c r="BJ913" s="26"/>
      <c r="BK913" s="17"/>
      <c r="BL913" s="17"/>
      <c r="BM913" s="17"/>
      <c r="BN913" s="17"/>
      <c r="BO913" s="17"/>
      <c r="BP913" s="17"/>
      <c r="BQ913" s="17"/>
      <c r="BR913" s="17"/>
      <c r="BS913" s="17"/>
      <c r="BT913" s="17"/>
      <c r="BU913" s="17"/>
      <c r="BV913" s="17"/>
      <c r="BW913" s="17"/>
      <c r="BX913" s="26"/>
      <c r="BY913" s="26"/>
      <c r="BZ913" s="26"/>
      <c r="CA913" s="26"/>
      <c r="CB913" s="26"/>
      <c r="CC913" s="17"/>
      <c r="CD913" s="17"/>
      <c r="CE913" s="17"/>
      <c r="CF913" s="17"/>
      <c r="CG913" s="17"/>
      <c r="CH913" s="17"/>
      <c r="CI913" s="17"/>
      <c r="CJ913" s="26"/>
      <c r="CK913" s="17"/>
      <c r="CL913" s="17"/>
      <c r="CM913" s="17"/>
      <c r="CN913" s="17"/>
      <c r="CO913" s="17"/>
      <c r="CP913" s="17"/>
      <c r="CQ913" s="17"/>
      <c r="CR913" s="17"/>
      <c r="CS913" s="17"/>
      <c r="CT913" s="17"/>
      <c r="CU913" s="17"/>
      <c r="CV913" s="17"/>
      <c r="CW913" s="17"/>
      <c r="CX913" s="17"/>
      <c r="CY913" s="26"/>
      <c r="CZ913" s="26"/>
      <c r="DA913" s="26"/>
      <c r="DB913" s="17"/>
      <c r="DC913" s="17"/>
      <c r="DD913" s="17"/>
      <c r="DE913" s="17"/>
      <c r="DF913" s="17"/>
      <c r="DG913" s="17"/>
      <c r="DH913" s="26"/>
      <c r="DI913" s="17"/>
      <c r="DJ913" s="17"/>
      <c r="DK913" s="17"/>
      <c r="DL913" s="17"/>
      <c r="DM913" s="17">
        <v>10.3</v>
      </c>
      <c r="DN913" s="17">
        <v>10.3</v>
      </c>
      <c r="DO913" s="17">
        <v>10.3</v>
      </c>
      <c r="DP913" s="17">
        <v>10.3</v>
      </c>
      <c r="DQ913" s="17">
        <v>10.3</v>
      </c>
      <c r="DR913" s="17">
        <v>10.3</v>
      </c>
      <c r="DS913" s="17">
        <v>10.3</v>
      </c>
      <c r="DT913" s="17">
        <v>10.3</v>
      </c>
      <c r="DU913" s="17">
        <v>10.3</v>
      </c>
      <c r="DV913" s="17">
        <v>10.3</v>
      </c>
      <c r="DW913" s="17">
        <v>10.3</v>
      </c>
      <c r="DX913" s="17">
        <v>10.3</v>
      </c>
      <c r="DY913" s="17">
        <v>10.3</v>
      </c>
      <c r="DZ913" s="17">
        <v>10.3</v>
      </c>
      <c r="EA913" s="17">
        <v>10.3</v>
      </c>
      <c r="EB913" s="17">
        <v>10.3</v>
      </c>
      <c r="EC913" s="17">
        <v>10.3</v>
      </c>
      <c r="ED913" s="17">
        <v>10.3</v>
      </c>
      <c r="EE913" s="17">
        <v>10.3</v>
      </c>
      <c r="EF913" s="17">
        <v>10.3</v>
      </c>
      <c r="EG913" s="17">
        <v>10.3</v>
      </c>
      <c r="EH913" s="17">
        <v>10.3</v>
      </c>
      <c r="EI913" s="17">
        <v>10.3</v>
      </c>
      <c r="EJ913" s="17">
        <v>10.3</v>
      </c>
      <c r="EK913" s="17">
        <v>10.3</v>
      </c>
      <c r="EL913" s="17">
        <v>10.3</v>
      </c>
      <c r="EM913" s="17">
        <v>10.3</v>
      </c>
      <c r="EN913" s="17">
        <v>10.3</v>
      </c>
      <c r="EO913" s="17">
        <v>10.3</v>
      </c>
      <c r="EP913" s="17">
        <v>10.3</v>
      </c>
      <c r="EQ913" s="17">
        <v>10.3</v>
      </c>
      <c r="ER913" s="17">
        <v>10.3</v>
      </c>
      <c r="ES913" s="17">
        <v>10.3</v>
      </c>
      <c r="ET913" s="17">
        <v>10.3</v>
      </c>
      <c r="EU913" s="17">
        <v>10.3</v>
      </c>
      <c r="EV913" s="17">
        <v>10.3</v>
      </c>
      <c r="EW913" s="17">
        <v>10.3</v>
      </c>
      <c r="EX913" s="17">
        <v>10.3</v>
      </c>
      <c r="EY913" s="17">
        <v>10.3</v>
      </c>
      <c r="EZ913" s="17">
        <v>10.3</v>
      </c>
      <c r="FA913" s="17">
        <v>10.3</v>
      </c>
      <c r="FB913" s="17">
        <v>10.3</v>
      </c>
      <c r="FC913" s="17">
        <v>10.3</v>
      </c>
      <c r="FD913" s="17">
        <v>10.3</v>
      </c>
      <c r="FE913" s="17">
        <v>10.3</v>
      </c>
      <c r="FF913" s="17">
        <v>10.3</v>
      </c>
      <c r="FG913" s="17">
        <v>10.3</v>
      </c>
      <c r="FH913" s="17">
        <v>10.3</v>
      </c>
      <c r="FI913" s="17">
        <v>10.3</v>
      </c>
      <c r="FJ913" s="17">
        <v>10.3</v>
      </c>
      <c r="FK913" s="17">
        <v>10.3</v>
      </c>
      <c r="FL913" s="17">
        <v>10.3</v>
      </c>
      <c r="FM913" s="17">
        <v>10.3</v>
      </c>
      <c r="FN913" s="17">
        <v>10.3</v>
      </c>
      <c r="FO913" s="17">
        <v>10.3</v>
      </c>
      <c r="FP913" s="17">
        <v>10.3</v>
      </c>
      <c r="FQ913" s="17">
        <v>10.3</v>
      </c>
      <c r="FR913" s="17">
        <v>10.3</v>
      </c>
      <c r="FS913" s="17">
        <v>10.3</v>
      </c>
      <c r="FT913" s="17">
        <v>10.3</v>
      </c>
      <c r="FU913" s="17">
        <v>10.3</v>
      </c>
      <c r="FV913" s="17">
        <v>10.3</v>
      </c>
      <c r="FW913" s="17">
        <v>10.3</v>
      </c>
      <c r="FX913" s="17">
        <v>10.3</v>
      </c>
      <c r="FY913" s="17">
        <v>10.3</v>
      </c>
      <c r="FZ913" s="17">
        <v>10.3</v>
      </c>
      <c r="GA913" s="17">
        <v>10.3</v>
      </c>
      <c r="GB913" s="17">
        <v>10.3</v>
      </c>
      <c r="GC913" s="17">
        <v>10.3</v>
      </c>
      <c r="GD913" s="17">
        <v>10.3</v>
      </c>
      <c r="GE913" s="17">
        <v>10.3</v>
      </c>
      <c r="GF913" s="17">
        <v>10.3</v>
      </c>
      <c r="GG913" s="17">
        <v>10.3</v>
      </c>
      <c r="GH913" s="17">
        <v>10.3</v>
      </c>
      <c r="GI913" s="17">
        <v>10.3</v>
      </c>
      <c r="GJ913" s="17">
        <v>10.3</v>
      </c>
      <c r="GK913" s="17">
        <v>10.3</v>
      </c>
      <c r="GL913" s="17">
        <v>10.3</v>
      </c>
      <c r="GM913" s="17">
        <v>10.3</v>
      </c>
      <c r="GN913" s="17">
        <v>10.3</v>
      </c>
      <c r="GO913" s="17">
        <v>10.3</v>
      </c>
      <c r="GP913" s="17">
        <v>10.3</v>
      </c>
      <c r="GQ913" s="17">
        <v>10.3</v>
      </c>
      <c r="GR913" s="17">
        <v>10.3</v>
      </c>
      <c r="GS913" s="17">
        <v>10.3</v>
      </c>
      <c r="GT913" s="17">
        <v>10.3</v>
      </c>
      <c r="GU913" s="17">
        <v>10.3</v>
      </c>
      <c r="GV913" s="17">
        <v>10.3</v>
      </c>
      <c r="GW913" s="17">
        <v>10.3</v>
      </c>
      <c r="GX913" s="17">
        <v>10.3</v>
      </c>
      <c r="GY913" s="17">
        <v>10.3</v>
      </c>
      <c r="GZ913" s="17">
        <v>10.3</v>
      </c>
      <c r="HA913" s="17">
        <v>10.3</v>
      </c>
      <c r="HB913" s="17">
        <v>10.3</v>
      </c>
      <c r="HC913" s="17">
        <v>10.3</v>
      </c>
      <c r="HD913" s="17">
        <v>10.3</v>
      </c>
      <c r="HE913" s="17">
        <v>10.3</v>
      </c>
      <c r="HF913" s="17">
        <v>10.3</v>
      </c>
      <c r="HG913" s="17">
        <v>10.3</v>
      </c>
      <c r="HH913" s="17">
        <v>10.3</v>
      </c>
      <c r="HI913" s="17">
        <v>10.3</v>
      </c>
      <c r="HJ913" s="17">
        <v>10.3</v>
      </c>
      <c r="HK913" s="17">
        <v>10.3</v>
      </c>
      <c r="HL913" s="17">
        <v>10.3</v>
      </c>
      <c r="HM913" s="17">
        <v>10.3</v>
      </c>
      <c r="HN913" s="17">
        <v>10.3</v>
      </c>
      <c r="HO913" s="17">
        <v>10.3</v>
      </c>
      <c r="HP913" s="17">
        <v>10.3</v>
      </c>
      <c r="HQ913" s="17">
        <v>10.3</v>
      </c>
      <c r="HR913" s="17">
        <v>10.3</v>
      </c>
      <c r="HS913" s="17">
        <v>10.3</v>
      </c>
      <c r="HT913" s="17">
        <v>10.3</v>
      </c>
      <c r="HU913" s="17">
        <v>10.3</v>
      </c>
      <c r="HV913" s="17">
        <v>10.3</v>
      </c>
      <c r="HW913" s="17">
        <v>10.3</v>
      </c>
      <c r="HX913" s="17">
        <v>10.3</v>
      </c>
      <c r="HY913" s="17">
        <v>10.3</v>
      </c>
      <c r="HZ913" s="17">
        <v>10.3</v>
      </c>
      <c r="IA913" s="17">
        <v>10.3</v>
      </c>
      <c r="IB913" s="17">
        <v>10.3</v>
      </c>
      <c r="IC913" s="17">
        <v>10.3</v>
      </c>
      <c r="ID913" s="17">
        <v>10.3</v>
      </c>
      <c r="IE913" s="17">
        <v>10.3</v>
      </c>
      <c r="IF913" s="17">
        <v>10.3</v>
      </c>
      <c r="IG913" s="17">
        <v>10.3</v>
      </c>
      <c r="IH913" s="17">
        <v>10.3</v>
      </c>
      <c r="II913" s="17">
        <v>10.3</v>
      </c>
      <c r="IJ913" s="17">
        <v>10.3</v>
      </c>
      <c r="IK913" s="17">
        <v>10.3</v>
      </c>
      <c r="IL913" s="17">
        <v>10.3</v>
      </c>
      <c r="IM913" s="17">
        <v>10.3</v>
      </c>
      <c r="IN913" s="17">
        <v>10.3</v>
      </c>
      <c r="IO913" s="17">
        <v>10.3</v>
      </c>
      <c r="IP913" s="17">
        <v>10.3</v>
      </c>
      <c r="IQ913" s="17">
        <v>10.3</v>
      </c>
      <c r="IR913" s="17">
        <v>10.3</v>
      </c>
      <c r="IS913" s="17">
        <v>10.3</v>
      </c>
      <c r="IT913" s="17">
        <v>10.3</v>
      </c>
      <c r="IU913" s="17">
        <v>10.3</v>
      </c>
      <c r="IV913" s="17">
        <v>10.3</v>
      </c>
      <c r="IW913" s="17">
        <v>10.3</v>
      </c>
      <c r="IX913" s="17">
        <v>10.3</v>
      </c>
      <c r="IY913" s="17">
        <v>10.3</v>
      </c>
    </row>
    <row r="914" spans="1:259" x14ac:dyDescent="0.15">
      <c r="A914" s="17" t="s">
        <v>2972</v>
      </c>
      <c r="B914" s="17" t="s">
        <v>2973</v>
      </c>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c r="AA914" s="26"/>
      <c r="AB914" s="17"/>
      <c r="AC914" s="26"/>
      <c r="AD914" s="26"/>
      <c r="AE914" s="17"/>
      <c r="AF914" s="17"/>
      <c r="AG914" s="17"/>
      <c r="AH914" s="17"/>
      <c r="AI914" s="17"/>
      <c r="AJ914" s="17"/>
      <c r="AK914" s="17"/>
      <c r="AL914" s="17"/>
      <c r="AM914" s="17"/>
      <c r="AN914" s="17"/>
      <c r="AO914" s="17"/>
      <c r="AP914" s="17"/>
      <c r="AQ914" s="17"/>
      <c r="AR914" s="17"/>
      <c r="AS914" s="17"/>
      <c r="AT914" s="17"/>
      <c r="AU914" s="17"/>
      <c r="AV914" s="17"/>
      <c r="AW914" s="17"/>
      <c r="AX914" s="17"/>
      <c r="AY914" s="17"/>
      <c r="AZ914" s="17"/>
      <c r="BA914" s="17"/>
      <c r="BB914" s="17"/>
      <c r="BC914" s="17"/>
      <c r="BD914" s="17"/>
      <c r="BE914" s="17"/>
      <c r="BF914" s="17"/>
      <c r="BG914" s="17"/>
      <c r="BH914" s="17"/>
      <c r="BI914" s="17"/>
      <c r="BJ914" s="26"/>
      <c r="BK914" s="17"/>
      <c r="BL914" s="17"/>
      <c r="BM914" s="17"/>
      <c r="BN914" s="17"/>
      <c r="BO914" s="17"/>
      <c r="BP914" s="17"/>
      <c r="BQ914" s="17"/>
      <c r="BR914" s="17"/>
      <c r="BS914" s="17"/>
      <c r="BT914" s="17"/>
      <c r="BU914" s="17"/>
      <c r="BV914" s="17"/>
      <c r="BW914" s="17"/>
      <c r="BX914" s="26"/>
      <c r="BY914" s="26"/>
      <c r="BZ914" s="26"/>
      <c r="CA914" s="26"/>
      <c r="CB914" s="26"/>
      <c r="CC914" s="17"/>
      <c r="CD914" s="17"/>
      <c r="CE914" s="17"/>
      <c r="CF914" s="17"/>
      <c r="CG914" s="17"/>
      <c r="CH914" s="17"/>
      <c r="CI914" s="17"/>
      <c r="CJ914" s="26"/>
      <c r="CK914" s="17"/>
      <c r="CL914" s="17"/>
      <c r="CM914" s="17"/>
      <c r="CN914" s="17"/>
      <c r="CO914" s="17"/>
      <c r="CP914" s="17"/>
      <c r="CQ914" s="17"/>
      <c r="CR914" s="17"/>
      <c r="CS914" s="17"/>
      <c r="CT914" s="17"/>
      <c r="CU914" s="17"/>
      <c r="CV914" s="17"/>
      <c r="CW914" s="17"/>
      <c r="CX914" s="17"/>
      <c r="CY914" s="26"/>
      <c r="CZ914" s="26"/>
      <c r="DA914" s="26"/>
      <c r="DB914" s="17"/>
      <c r="DC914" s="17"/>
      <c r="DD914" s="17"/>
      <c r="DE914" s="17"/>
      <c r="DF914" s="17"/>
      <c r="DG914" s="17"/>
      <c r="DH914" s="26"/>
      <c r="DI914" s="17"/>
      <c r="DJ914" s="17"/>
      <c r="DK914" s="17"/>
      <c r="DL914" s="17"/>
      <c r="DM914" s="17">
        <v>25.8</v>
      </c>
      <c r="DN914" s="17">
        <v>25.8</v>
      </c>
      <c r="DO914" s="17">
        <v>25.8</v>
      </c>
      <c r="DP914" s="17">
        <v>25.81</v>
      </c>
      <c r="DQ914" s="17">
        <v>25.8</v>
      </c>
      <c r="DR914" s="17">
        <v>25.8</v>
      </c>
      <c r="DS914" s="17">
        <v>25.81</v>
      </c>
      <c r="DT914" s="17">
        <v>25.83</v>
      </c>
      <c r="DU914" s="17">
        <v>25.83</v>
      </c>
      <c r="DV914" s="17">
        <v>25.81</v>
      </c>
      <c r="DW914" s="17">
        <v>25.8</v>
      </c>
      <c r="DX914" s="17">
        <v>25.81</v>
      </c>
      <c r="DY914" s="17">
        <v>25.82</v>
      </c>
      <c r="DZ914" s="17">
        <v>25.81</v>
      </c>
      <c r="EA914" s="17">
        <v>25.78</v>
      </c>
      <c r="EB914" s="17">
        <v>25.82</v>
      </c>
      <c r="EC914" s="17">
        <v>25.8</v>
      </c>
      <c r="ED914" s="17">
        <v>25.82</v>
      </c>
      <c r="EE914" s="17">
        <v>25.82</v>
      </c>
      <c r="EF914" s="17">
        <v>25.81</v>
      </c>
      <c r="EG914" s="17">
        <v>25.76</v>
      </c>
      <c r="EH914" s="17">
        <v>25.76</v>
      </c>
      <c r="EI914" s="17">
        <v>25.73</v>
      </c>
      <c r="EJ914" s="17">
        <v>25.73</v>
      </c>
      <c r="EK914" s="17">
        <v>25.73</v>
      </c>
      <c r="EL914" s="17">
        <v>25.72</v>
      </c>
      <c r="EM914" s="17">
        <v>25.72</v>
      </c>
      <c r="EN914" s="17">
        <v>25.7</v>
      </c>
      <c r="EO914" s="17">
        <v>25.68</v>
      </c>
      <c r="EP914" s="17">
        <v>25.66</v>
      </c>
      <c r="EQ914" s="17">
        <v>25.61</v>
      </c>
      <c r="ER914" s="17">
        <v>25.68</v>
      </c>
      <c r="ES914" s="17">
        <v>25.68</v>
      </c>
      <c r="ET914" s="17">
        <v>25.68</v>
      </c>
      <c r="EU914" s="17">
        <v>25.69</v>
      </c>
      <c r="EV914" s="17">
        <v>25.67</v>
      </c>
      <c r="EW914" s="17">
        <v>25.64</v>
      </c>
      <c r="EX914" s="17">
        <v>25.67</v>
      </c>
      <c r="EY914" s="17">
        <v>25.61</v>
      </c>
      <c r="EZ914" s="17">
        <v>25.6</v>
      </c>
      <c r="FA914" s="17">
        <v>25.58</v>
      </c>
      <c r="FB914" s="17">
        <v>25.6</v>
      </c>
      <c r="FC914" s="17">
        <v>25.58</v>
      </c>
      <c r="FD914" s="17">
        <v>25.65</v>
      </c>
      <c r="FE914" s="17">
        <v>25.53</v>
      </c>
      <c r="FF914" s="17">
        <v>25.62</v>
      </c>
      <c r="FG914" s="17">
        <v>25.63</v>
      </c>
      <c r="FH914" s="17">
        <v>25.56</v>
      </c>
      <c r="FI914" s="17">
        <v>25.6</v>
      </c>
      <c r="FJ914" s="17">
        <v>25.6</v>
      </c>
      <c r="FK914" s="17">
        <v>25.56</v>
      </c>
      <c r="FL914" s="17">
        <v>25.54</v>
      </c>
      <c r="FM914" s="17">
        <v>25.53</v>
      </c>
      <c r="FN914" s="17">
        <v>25.56</v>
      </c>
      <c r="FO914" s="17">
        <v>25.54</v>
      </c>
      <c r="FP914" s="17">
        <v>25.55</v>
      </c>
      <c r="FQ914" s="17">
        <v>25.59</v>
      </c>
      <c r="FR914" s="17">
        <v>25.54</v>
      </c>
      <c r="FS914" s="17">
        <v>25.58</v>
      </c>
      <c r="FT914" s="17">
        <v>25.59</v>
      </c>
      <c r="FU914" s="17">
        <v>25.59</v>
      </c>
      <c r="FV914" s="17">
        <v>25.57</v>
      </c>
      <c r="FW914" s="17">
        <v>25.57</v>
      </c>
      <c r="FX914" s="17">
        <v>25.58</v>
      </c>
      <c r="FY914" s="17">
        <v>25.59</v>
      </c>
      <c r="FZ914" s="17">
        <v>25.58</v>
      </c>
      <c r="GA914" s="17">
        <v>25.58</v>
      </c>
      <c r="GB914" s="17">
        <v>25.58</v>
      </c>
      <c r="GC914" s="17">
        <v>25.59</v>
      </c>
      <c r="GD914" s="17">
        <v>25.63</v>
      </c>
      <c r="GE914" s="17">
        <v>25.63</v>
      </c>
      <c r="GF914" s="17">
        <v>25.64</v>
      </c>
      <c r="GG914" s="17">
        <v>25.63</v>
      </c>
      <c r="GH914" s="17">
        <v>25.58</v>
      </c>
      <c r="GI914" s="17">
        <v>25.56</v>
      </c>
      <c r="GJ914" s="17">
        <v>25.58</v>
      </c>
      <c r="GK914" s="17">
        <v>25.59</v>
      </c>
      <c r="GL914" s="17">
        <v>25.57</v>
      </c>
      <c r="GM914" s="17">
        <v>25.62</v>
      </c>
      <c r="GN914" s="17">
        <v>25.61</v>
      </c>
      <c r="GO914" s="17">
        <v>25.6</v>
      </c>
      <c r="GP914" s="17">
        <v>25.55</v>
      </c>
      <c r="GQ914" s="17">
        <v>25.61</v>
      </c>
      <c r="GR914" s="17">
        <v>25.61</v>
      </c>
      <c r="GS914" s="17">
        <v>25.61</v>
      </c>
      <c r="GT914" s="17">
        <v>25.62</v>
      </c>
      <c r="GU914" s="17">
        <v>25.63</v>
      </c>
      <c r="GV914" s="17">
        <v>25.63</v>
      </c>
      <c r="GW914" s="17">
        <v>25.63</v>
      </c>
      <c r="GX914" s="17">
        <v>25.63</v>
      </c>
      <c r="GY914" s="17">
        <v>25.62</v>
      </c>
      <c r="GZ914" s="17">
        <v>25.61</v>
      </c>
      <c r="HA914" s="17">
        <v>25.61</v>
      </c>
      <c r="HB914" s="17">
        <v>25.62</v>
      </c>
      <c r="HC914" s="17">
        <v>25.61</v>
      </c>
      <c r="HD914" s="17">
        <v>25.63</v>
      </c>
      <c r="HE914" s="17">
        <v>25.62</v>
      </c>
      <c r="HF914" s="17">
        <v>25.6</v>
      </c>
      <c r="HG914" s="17">
        <v>25.6</v>
      </c>
      <c r="HH914" s="17">
        <v>25.62</v>
      </c>
      <c r="HI914" s="17">
        <v>25.56</v>
      </c>
      <c r="HJ914" s="17">
        <v>25.61</v>
      </c>
      <c r="HK914" s="17">
        <v>25.59</v>
      </c>
      <c r="HL914" s="17">
        <v>25.5</v>
      </c>
      <c r="HM914" s="17">
        <v>25.46</v>
      </c>
      <c r="HN914" s="17">
        <v>25.45</v>
      </c>
      <c r="HO914" s="17">
        <v>25.5</v>
      </c>
      <c r="HP914" s="17">
        <v>25.46</v>
      </c>
      <c r="HQ914" s="17">
        <v>25.47</v>
      </c>
      <c r="HR914" s="17">
        <v>25.45</v>
      </c>
      <c r="HS914" s="17">
        <v>25.52</v>
      </c>
      <c r="HT914" s="17">
        <v>25.51</v>
      </c>
      <c r="HU914" s="17">
        <v>25.44</v>
      </c>
      <c r="HV914" s="17">
        <v>25.55</v>
      </c>
      <c r="HW914" s="17">
        <v>25.54</v>
      </c>
      <c r="HX914" s="17">
        <v>25.45</v>
      </c>
      <c r="HY914" s="17">
        <v>25.46</v>
      </c>
      <c r="HZ914" s="17">
        <v>25.54</v>
      </c>
      <c r="IA914" s="17">
        <v>25.46</v>
      </c>
      <c r="IB914" s="17">
        <v>25.46</v>
      </c>
      <c r="IC914" s="17">
        <v>25.45</v>
      </c>
      <c r="ID914" s="17">
        <v>25.46</v>
      </c>
      <c r="IE914" s="17">
        <v>25.45</v>
      </c>
      <c r="IF914" s="17">
        <v>25.42</v>
      </c>
      <c r="IG914" s="17">
        <v>25.42</v>
      </c>
      <c r="IH914" s="17">
        <v>25.42</v>
      </c>
      <c r="II914" s="17">
        <v>25.38</v>
      </c>
      <c r="IJ914" s="17">
        <v>25.35</v>
      </c>
      <c r="IK914" s="17">
        <v>25.28</v>
      </c>
      <c r="IL914" s="17">
        <v>25.25</v>
      </c>
      <c r="IM914" s="17">
        <v>25.26</v>
      </c>
      <c r="IN914" s="17">
        <v>25.28</v>
      </c>
      <c r="IO914" s="17">
        <v>25.29</v>
      </c>
      <c r="IP914" s="17">
        <v>25.34</v>
      </c>
      <c r="IQ914" s="17">
        <v>25.35</v>
      </c>
      <c r="IR914" s="17">
        <v>25.32</v>
      </c>
      <c r="IS914" s="17">
        <v>25.27</v>
      </c>
      <c r="IT914" s="17">
        <v>25.26</v>
      </c>
      <c r="IU914" s="17">
        <v>25.27</v>
      </c>
      <c r="IV914" s="17">
        <v>25.27</v>
      </c>
      <c r="IW914" s="17">
        <v>25.27</v>
      </c>
      <c r="IX914" s="17">
        <v>25.27</v>
      </c>
      <c r="IY914" s="17">
        <v>25.35</v>
      </c>
    </row>
    <row r="915" spans="1:259" x14ac:dyDescent="0.15">
      <c r="A915" s="17" t="s">
        <v>4502</v>
      </c>
      <c r="B915" s="17" t="s">
        <v>4961</v>
      </c>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c r="AA915" s="26"/>
      <c r="AB915" s="17"/>
      <c r="AC915" s="26"/>
      <c r="AD915" s="26"/>
      <c r="AE915" s="17"/>
      <c r="AF915" s="17"/>
      <c r="AG915" s="17"/>
      <c r="AH915" s="17"/>
      <c r="AI915" s="17"/>
      <c r="AJ915" s="17"/>
      <c r="AK915" s="17"/>
      <c r="AL915" s="17"/>
      <c r="AM915" s="17"/>
      <c r="AN915" s="17"/>
      <c r="AO915" s="17"/>
      <c r="AP915" s="17"/>
      <c r="AQ915" s="17"/>
      <c r="AR915" s="17"/>
      <c r="AS915" s="17"/>
      <c r="AT915" s="17"/>
      <c r="AU915" s="17"/>
      <c r="AV915" s="17"/>
      <c r="AW915" s="17"/>
      <c r="AX915" s="17"/>
      <c r="AY915" s="17"/>
      <c r="AZ915" s="17"/>
      <c r="BA915" s="17"/>
      <c r="BB915" s="17"/>
      <c r="BC915" s="17"/>
      <c r="BD915" s="17"/>
      <c r="BE915" s="17"/>
      <c r="BF915" s="17"/>
      <c r="BG915" s="17"/>
      <c r="BH915" s="17"/>
      <c r="BI915" s="17"/>
      <c r="BJ915" s="26"/>
      <c r="BK915" s="17"/>
      <c r="BL915" s="17"/>
      <c r="BM915" s="17"/>
      <c r="BN915" s="17"/>
      <c r="BO915" s="17"/>
      <c r="BP915" s="17"/>
      <c r="BQ915" s="17"/>
      <c r="BR915" s="17"/>
      <c r="BS915" s="17"/>
      <c r="BT915" s="17"/>
      <c r="BU915" s="17"/>
      <c r="BV915" s="17"/>
      <c r="BW915" s="17"/>
      <c r="BX915" s="26"/>
      <c r="BY915" s="26"/>
      <c r="BZ915" s="26"/>
      <c r="CA915" s="26"/>
      <c r="CB915" s="26"/>
      <c r="CC915" s="17"/>
      <c r="CD915" s="17"/>
      <c r="CE915" s="17"/>
      <c r="CF915" s="17"/>
      <c r="CG915" s="17"/>
      <c r="CH915" s="17"/>
      <c r="CI915" s="17"/>
      <c r="CJ915" s="26"/>
      <c r="CK915" s="17"/>
      <c r="CL915" s="17"/>
      <c r="CM915" s="17"/>
      <c r="CN915" s="17"/>
      <c r="CO915" s="17"/>
      <c r="CP915" s="17"/>
      <c r="CQ915" s="17"/>
      <c r="CR915" s="17"/>
      <c r="CS915" s="17"/>
      <c r="CT915" s="17"/>
      <c r="CU915" s="17"/>
      <c r="CV915" s="17"/>
      <c r="CW915" s="17"/>
      <c r="CX915" s="17"/>
      <c r="CY915" s="26"/>
      <c r="CZ915" s="26"/>
      <c r="DA915" s="26"/>
      <c r="DB915" s="17"/>
      <c r="DC915" s="17"/>
      <c r="DD915" s="17"/>
      <c r="DE915" s="17"/>
      <c r="DF915" s="17"/>
      <c r="DG915" s="17"/>
      <c r="DH915" s="26"/>
      <c r="DI915" s="17"/>
      <c r="DJ915" s="17"/>
      <c r="DK915" s="17"/>
      <c r="DL915" s="17"/>
      <c r="DM915" s="17">
        <v>23.87</v>
      </c>
      <c r="DN915" s="17">
        <v>23.87</v>
      </c>
      <c r="DO915" s="17">
        <v>23.87</v>
      </c>
      <c r="DP915" s="17">
        <v>23.87</v>
      </c>
      <c r="DQ915" s="17">
        <v>23.87</v>
      </c>
      <c r="DR915" s="17">
        <v>23.87</v>
      </c>
      <c r="DS915" s="17">
        <v>23.87</v>
      </c>
      <c r="DT915" s="17">
        <v>23.87</v>
      </c>
      <c r="DU915" s="17">
        <v>23.87</v>
      </c>
      <c r="DV915" s="17">
        <v>23.87</v>
      </c>
      <c r="DW915" s="17">
        <v>23.87</v>
      </c>
      <c r="DX915" s="17">
        <v>23.87</v>
      </c>
      <c r="DY915" s="17">
        <v>23.87</v>
      </c>
      <c r="DZ915" s="17">
        <v>23.87</v>
      </c>
      <c r="EA915" s="17">
        <v>23.87</v>
      </c>
      <c r="EB915" s="17">
        <v>23.87</v>
      </c>
      <c r="EC915" s="17">
        <v>23.87</v>
      </c>
      <c r="ED915" s="17">
        <v>23.87</v>
      </c>
      <c r="EE915" s="17">
        <v>23.87</v>
      </c>
      <c r="EF915" s="17">
        <v>23.87</v>
      </c>
      <c r="EG915" s="17">
        <v>23.87</v>
      </c>
      <c r="EH915" s="17">
        <v>23.87</v>
      </c>
      <c r="EI915" s="17">
        <v>23.87</v>
      </c>
      <c r="EJ915" s="17">
        <v>23.87</v>
      </c>
      <c r="EK915" s="17">
        <v>23.87</v>
      </c>
      <c r="EL915" s="17">
        <v>23.87</v>
      </c>
      <c r="EM915" s="17">
        <v>23.87</v>
      </c>
      <c r="EN915" s="17">
        <v>23.87</v>
      </c>
      <c r="EO915" s="17">
        <v>23.87</v>
      </c>
      <c r="EP915" s="17">
        <v>23.87</v>
      </c>
      <c r="EQ915" s="17">
        <v>23.87</v>
      </c>
      <c r="ER915" s="17">
        <v>23.87</v>
      </c>
      <c r="ES915" s="17">
        <v>23.87</v>
      </c>
      <c r="ET915" s="17">
        <v>23.87</v>
      </c>
      <c r="EU915" s="17">
        <v>23.87</v>
      </c>
      <c r="EV915" s="17">
        <v>23.87</v>
      </c>
      <c r="EW915" s="17">
        <v>23.87</v>
      </c>
      <c r="EX915" s="17">
        <v>23.87</v>
      </c>
      <c r="EY915" s="17">
        <v>23.87</v>
      </c>
      <c r="EZ915" s="17">
        <v>23.87</v>
      </c>
      <c r="FA915" s="17">
        <v>23.87</v>
      </c>
      <c r="FB915" s="17">
        <v>23.87</v>
      </c>
      <c r="FC915" s="17">
        <v>23.87</v>
      </c>
      <c r="FD915" s="17">
        <v>23.87</v>
      </c>
      <c r="FE915" s="17">
        <v>23.87</v>
      </c>
      <c r="FF915" s="17">
        <v>23.87</v>
      </c>
      <c r="FG915" s="17">
        <v>23.87</v>
      </c>
      <c r="FH915" s="17">
        <v>23.87</v>
      </c>
      <c r="FI915" s="17">
        <v>23.87</v>
      </c>
      <c r="FJ915" s="17">
        <v>23.87</v>
      </c>
      <c r="FK915" s="17">
        <v>23.87</v>
      </c>
      <c r="FL915" s="17">
        <v>23.87</v>
      </c>
      <c r="FM915" s="17">
        <v>23.87</v>
      </c>
      <c r="FN915" s="17">
        <v>23.87</v>
      </c>
      <c r="FO915" s="17">
        <v>23.87</v>
      </c>
      <c r="FP915" s="17">
        <v>23.87</v>
      </c>
      <c r="FQ915" s="17">
        <v>23.87</v>
      </c>
      <c r="FR915" s="17">
        <v>23.87</v>
      </c>
      <c r="FS915" s="17">
        <v>23.87</v>
      </c>
      <c r="FT915" s="17">
        <v>23.87</v>
      </c>
      <c r="FU915" s="17">
        <v>23.87</v>
      </c>
      <c r="FV915" s="17">
        <v>23.87</v>
      </c>
      <c r="FW915" s="17">
        <v>23.87</v>
      </c>
      <c r="FX915" s="17">
        <v>23.87</v>
      </c>
      <c r="FY915" s="17">
        <v>23.87</v>
      </c>
      <c r="FZ915" s="17">
        <v>23.87</v>
      </c>
      <c r="GA915" s="17">
        <v>23.87</v>
      </c>
      <c r="GB915" s="17">
        <v>23.87</v>
      </c>
      <c r="GC915" s="17">
        <v>23.87</v>
      </c>
      <c r="GD915" s="17">
        <v>23.87</v>
      </c>
      <c r="GE915" s="17">
        <v>23.87</v>
      </c>
      <c r="GF915" s="17">
        <v>23.87</v>
      </c>
      <c r="GG915" s="17">
        <v>23.87</v>
      </c>
      <c r="GH915" s="17">
        <v>23.87</v>
      </c>
      <c r="GI915" s="17">
        <v>23.87</v>
      </c>
      <c r="GJ915" s="17">
        <v>23.87</v>
      </c>
      <c r="GK915" s="17">
        <v>23.87</v>
      </c>
      <c r="GL915" s="17">
        <v>23.87</v>
      </c>
      <c r="GM915" s="17">
        <v>23.87</v>
      </c>
      <c r="GN915" s="17">
        <v>23.87</v>
      </c>
      <c r="GO915" s="17">
        <v>23.87</v>
      </c>
      <c r="GP915" s="17">
        <v>23.87</v>
      </c>
      <c r="GQ915" s="17">
        <v>23.87</v>
      </c>
      <c r="GR915" s="17">
        <v>23.87</v>
      </c>
      <c r="GS915" s="17">
        <v>23.87</v>
      </c>
      <c r="GT915" s="17">
        <v>23.87</v>
      </c>
      <c r="GU915" s="17">
        <v>23.87</v>
      </c>
      <c r="GV915" s="17">
        <v>23.87</v>
      </c>
      <c r="GW915" s="17">
        <v>23.87</v>
      </c>
      <c r="GX915" s="17">
        <v>23.87</v>
      </c>
      <c r="GY915" s="17">
        <v>23.87</v>
      </c>
      <c r="GZ915" s="17">
        <v>23.87</v>
      </c>
      <c r="HA915" s="17">
        <v>23.87</v>
      </c>
      <c r="HB915" s="17">
        <v>23.87</v>
      </c>
      <c r="HC915" s="17">
        <v>23.87</v>
      </c>
      <c r="HD915" s="17">
        <v>23.87</v>
      </c>
      <c r="HE915" s="17">
        <v>23.87</v>
      </c>
      <c r="HF915" s="17">
        <v>23.87</v>
      </c>
      <c r="HG915" s="17">
        <v>23.87</v>
      </c>
      <c r="HH915" s="17">
        <v>23.87</v>
      </c>
      <c r="HI915" s="17">
        <v>23.87</v>
      </c>
      <c r="HJ915" s="17">
        <v>23.87</v>
      </c>
      <c r="HK915" s="17">
        <v>23.87</v>
      </c>
      <c r="HL915" s="17">
        <v>23.87</v>
      </c>
      <c r="HM915" s="17">
        <v>23.87</v>
      </c>
      <c r="HN915" s="17">
        <v>23.87</v>
      </c>
      <c r="HO915" s="17">
        <v>23.87</v>
      </c>
      <c r="HP915" s="17">
        <v>23.87</v>
      </c>
      <c r="HQ915" s="17">
        <v>23.87</v>
      </c>
      <c r="HR915" s="17">
        <v>23.87</v>
      </c>
      <c r="HS915" s="17">
        <v>23.87</v>
      </c>
      <c r="HT915" s="17">
        <v>23.87</v>
      </c>
      <c r="HU915" s="17">
        <v>23.87</v>
      </c>
      <c r="HV915" s="17">
        <v>23.87</v>
      </c>
      <c r="HW915" s="17">
        <v>23.87</v>
      </c>
      <c r="HX915" s="17">
        <v>23.87</v>
      </c>
      <c r="HY915" s="17">
        <v>23.87</v>
      </c>
      <c r="HZ915" s="17">
        <v>23.87</v>
      </c>
      <c r="IA915" s="17">
        <v>23.87</v>
      </c>
      <c r="IB915" s="17">
        <v>23.87</v>
      </c>
      <c r="IC915" s="17">
        <v>23.87</v>
      </c>
      <c r="ID915" s="17">
        <v>23.87</v>
      </c>
      <c r="IE915" s="17">
        <v>23.87</v>
      </c>
      <c r="IF915" s="17">
        <v>23.87</v>
      </c>
      <c r="IG915" s="17">
        <v>23.87</v>
      </c>
      <c r="IH915" s="17">
        <v>23.87</v>
      </c>
      <c r="II915" s="17">
        <v>23.87</v>
      </c>
      <c r="IJ915" s="17">
        <v>23.87</v>
      </c>
      <c r="IK915" s="17">
        <v>23.87</v>
      </c>
      <c r="IL915" s="17">
        <v>23.87</v>
      </c>
      <c r="IM915" s="17">
        <v>23.87</v>
      </c>
      <c r="IN915" s="17">
        <v>23.87</v>
      </c>
      <c r="IO915" s="17">
        <v>23.87</v>
      </c>
      <c r="IP915" s="17">
        <v>23.87</v>
      </c>
      <c r="IQ915" s="17">
        <v>23.87</v>
      </c>
      <c r="IR915" s="17">
        <v>23.87</v>
      </c>
      <c r="IS915" s="17">
        <v>23.87</v>
      </c>
      <c r="IT915" s="17">
        <v>23.87</v>
      </c>
      <c r="IU915" s="17">
        <v>23.87</v>
      </c>
      <c r="IV915" s="17">
        <v>23.87</v>
      </c>
      <c r="IW915" s="17">
        <v>23.87</v>
      </c>
      <c r="IX915" s="17">
        <v>23.87</v>
      </c>
      <c r="IY915" s="17">
        <v>23.87</v>
      </c>
    </row>
    <row r="916" spans="1:259" x14ac:dyDescent="0.15">
      <c r="A916" s="17" t="s">
        <v>3060</v>
      </c>
      <c r="B916" s="17" t="s">
        <v>3061</v>
      </c>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c r="AA916" s="26"/>
      <c r="AB916" s="17"/>
      <c r="AC916" s="26"/>
      <c r="AD916" s="26"/>
      <c r="AE916" s="17"/>
      <c r="AF916" s="17"/>
      <c r="AG916" s="17"/>
      <c r="AH916" s="17"/>
      <c r="AI916" s="17"/>
      <c r="AJ916" s="17"/>
      <c r="AK916" s="17"/>
      <c r="AL916" s="17"/>
      <c r="AM916" s="17"/>
      <c r="AN916" s="17"/>
      <c r="AO916" s="17"/>
      <c r="AP916" s="17"/>
      <c r="AQ916" s="17"/>
      <c r="AR916" s="17"/>
      <c r="AS916" s="17"/>
      <c r="AT916" s="17"/>
      <c r="AU916" s="17"/>
      <c r="AV916" s="17"/>
      <c r="AW916" s="17"/>
      <c r="AX916" s="17"/>
      <c r="AY916" s="17"/>
      <c r="AZ916" s="17"/>
      <c r="BA916" s="17"/>
      <c r="BB916" s="17"/>
      <c r="BC916" s="17"/>
      <c r="BD916" s="17"/>
      <c r="BE916" s="17"/>
      <c r="BF916" s="17"/>
      <c r="BG916" s="17"/>
      <c r="BH916" s="17"/>
      <c r="BI916" s="17"/>
      <c r="BJ916" s="26"/>
      <c r="BK916" s="17"/>
      <c r="BL916" s="17"/>
      <c r="BM916" s="17"/>
      <c r="BN916" s="17"/>
      <c r="BO916" s="17"/>
      <c r="BP916" s="17"/>
      <c r="BQ916" s="17"/>
      <c r="BR916" s="17"/>
      <c r="BS916" s="17"/>
      <c r="BT916" s="17"/>
      <c r="BU916" s="17"/>
      <c r="BV916" s="17"/>
      <c r="BW916" s="17"/>
      <c r="BX916" s="26"/>
      <c r="BY916" s="26"/>
      <c r="BZ916" s="26"/>
      <c r="CA916" s="26"/>
      <c r="CB916" s="26"/>
      <c r="CC916" s="17"/>
      <c r="CD916" s="17"/>
      <c r="CE916" s="17"/>
      <c r="CF916" s="17"/>
      <c r="CG916" s="17"/>
      <c r="CH916" s="17"/>
      <c r="CI916" s="17"/>
      <c r="CJ916" s="26"/>
      <c r="CK916" s="17"/>
      <c r="CL916" s="17"/>
      <c r="CM916" s="17"/>
      <c r="CN916" s="17"/>
      <c r="CO916" s="17"/>
      <c r="CP916" s="17"/>
      <c r="CQ916" s="17"/>
      <c r="CR916" s="17"/>
      <c r="CS916" s="17"/>
      <c r="CT916" s="17"/>
      <c r="CU916" s="17"/>
      <c r="CV916" s="17"/>
      <c r="CW916" s="17"/>
      <c r="CX916" s="17"/>
      <c r="CY916" s="26"/>
      <c r="CZ916" s="26"/>
      <c r="DA916" s="26"/>
      <c r="DB916" s="17"/>
      <c r="DC916" s="17"/>
      <c r="DD916" s="17"/>
      <c r="DE916" s="17"/>
      <c r="DF916" s="17"/>
      <c r="DG916" s="17"/>
      <c r="DH916" s="26"/>
      <c r="DI916" s="17"/>
      <c r="DJ916" s="17"/>
      <c r="DK916" s="17"/>
      <c r="DL916" s="17"/>
      <c r="DM916" s="17">
        <v>8.27</v>
      </c>
      <c r="DN916" s="17">
        <v>8.27</v>
      </c>
      <c r="DO916" s="17">
        <v>8.27</v>
      </c>
      <c r="DP916" s="17">
        <v>8.27</v>
      </c>
      <c r="DQ916" s="17">
        <v>8.27</v>
      </c>
      <c r="DR916" s="17">
        <v>8.27</v>
      </c>
      <c r="DS916" s="17">
        <v>8.27</v>
      </c>
      <c r="DT916" s="17">
        <v>8.27</v>
      </c>
      <c r="DU916" s="17">
        <v>8.27</v>
      </c>
      <c r="DV916" s="17">
        <v>8.27</v>
      </c>
      <c r="DW916" s="17">
        <v>8.27</v>
      </c>
      <c r="DX916" s="17">
        <v>8.27</v>
      </c>
      <c r="DY916" s="17">
        <v>8.27</v>
      </c>
      <c r="DZ916" s="17">
        <v>8.27</v>
      </c>
      <c r="EA916" s="17">
        <v>8.27</v>
      </c>
      <c r="EB916" s="17">
        <v>8.27</v>
      </c>
      <c r="EC916" s="17">
        <v>8.27</v>
      </c>
      <c r="ED916" s="17">
        <v>8.27</v>
      </c>
      <c r="EE916" s="17">
        <v>8.27</v>
      </c>
      <c r="EF916" s="17">
        <v>8.27</v>
      </c>
      <c r="EG916" s="17">
        <v>8.27</v>
      </c>
      <c r="EH916" s="17">
        <v>8.27</v>
      </c>
      <c r="EI916" s="17">
        <v>8.27</v>
      </c>
      <c r="EJ916" s="17">
        <v>8.27</v>
      </c>
      <c r="EK916" s="17">
        <v>8.27</v>
      </c>
      <c r="EL916" s="17">
        <v>8.27</v>
      </c>
      <c r="EM916" s="17">
        <v>8.27</v>
      </c>
      <c r="EN916" s="17">
        <v>8.27</v>
      </c>
      <c r="EO916" s="17">
        <v>8.27</v>
      </c>
      <c r="EP916" s="17">
        <v>8.27</v>
      </c>
      <c r="EQ916" s="17">
        <v>8.27</v>
      </c>
      <c r="ER916" s="17">
        <v>8.27</v>
      </c>
      <c r="ES916" s="17">
        <v>8.27</v>
      </c>
      <c r="ET916" s="17">
        <v>8.27</v>
      </c>
      <c r="EU916" s="17">
        <v>8.27</v>
      </c>
      <c r="EV916" s="17">
        <v>8.27</v>
      </c>
      <c r="EW916" s="17">
        <v>8.27</v>
      </c>
      <c r="EX916" s="17">
        <v>8.27</v>
      </c>
      <c r="EY916" s="17">
        <v>8.27</v>
      </c>
      <c r="EZ916" s="17">
        <v>8.27</v>
      </c>
      <c r="FA916" s="17">
        <v>8.27</v>
      </c>
      <c r="FB916" s="17">
        <v>8.27</v>
      </c>
      <c r="FC916" s="17">
        <v>8.27</v>
      </c>
      <c r="FD916" s="17">
        <v>8.27</v>
      </c>
      <c r="FE916" s="17">
        <v>8.27</v>
      </c>
      <c r="FF916" s="17">
        <v>8.27</v>
      </c>
      <c r="FG916" s="17">
        <v>8.27</v>
      </c>
      <c r="FH916" s="17">
        <v>8.27</v>
      </c>
      <c r="FI916" s="17">
        <v>8.27</v>
      </c>
      <c r="FJ916" s="17">
        <v>8.27</v>
      </c>
      <c r="FK916" s="17">
        <v>8.27</v>
      </c>
      <c r="FL916" s="17">
        <v>8.27</v>
      </c>
      <c r="FM916" s="17">
        <v>8.27</v>
      </c>
      <c r="FN916" s="17">
        <v>8.27</v>
      </c>
      <c r="FO916" s="17">
        <v>8.27</v>
      </c>
      <c r="FP916" s="17">
        <v>8.27</v>
      </c>
      <c r="FQ916" s="17">
        <v>8.27</v>
      </c>
      <c r="FR916" s="17">
        <v>8.27</v>
      </c>
      <c r="FS916" s="17">
        <v>8.27</v>
      </c>
      <c r="FT916" s="17">
        <v>8.27</v>
      </c>
      <c r="FU916" s="17">
        <v>8.27</v>
      </c>
      <c r="FV916" s="17">
        <v>8.27</v>
      </c>
      <c r="FW916" s="17">
        <v>8.27</v>
      </c>
      <c r="FX916" s="17">
        <v>8.27</v>
      </c>
      <c r="FY916" s="17">
        <v>8.27</v>
      </c>
      <c r="FZ916" s="17">
        <v>8.27</v>
      </c>
      <c r="GA916" s="17">
        <v>8.27</v>
      </c>
      <c r="GB916" s="17">
        <v>8.27</v>
      </c>
      <c r="GC916" s="17">
        <v>8.27</v>
      </c>
      <c r="GD916" s="17">
        <v>8.27</v>
      </c>
      <c r="GE916" s="17">
        <v>8.27</v>
      </c>
      <c r="GF916" s="17">
        <v>8.27</v>
      </c>
      <c r="GG916" s="17">
        <v>8.27</v>
      </c>
      <c r="GH916" s="17">
        <v>8.27</v>
      </c>
      <c r="GI916" s="17">
        <v>8.27</v>
      </c>
      <c r="GJ916" s="17">
        <v>8.27</v>
      </c>
      <c r="GK916" s="17">
        <v>8.27</v>
      </c>
      <c r="GL916" s="17">
        <v>8.27</v>
      </c>
      <c r="GM916" s="17">
        <v>8.27</v>
      </c>
      <c r="GN916" s="17">
        <v>8.27</v>
      </c>
      <c r="GO916" s="17">
        <v>8.27</v>
      </c>
      <c r="GP916" s="17">
        <v>8.27</v>
      </c>
      <c r="GQ916" s="17">
        <v>8.27</v>
      </c>
      <c r="GR916" s="17">
        <v>8.27</v>
      </c>
      <c r="GS916" s="17">
        <v>8.27</v>
      </c>
      <c r="GT916" s="17">
        <v>8.27</v>
      </c>
      <c r="GU916" s="17">
        <v>8.27</v>
      </c>
      <c r="GV916" s="17">
        <v>8.27</v>
      </c>
      <c r="GW916" s="17">
        <v>8.27</v>
      </c>
      <c r="GX916" s="17">
        <v>8.27</v>
      </c>
      <c r="GY916" s="17">
        <v>8.27</v>
      </c>
      <c r="GZ916" s="17">
        <v>8.27</v>
      </c>
      <c r="HA916" s="17">
        <v>8.27</v>
      </c>
      <c r="HB916" s="17">
        <v>8.27</v>
      </c>
      <c r="HC916" s="17">
        <v>8.27</v>
      </c>
      <c r="HD916" s="17">
        <v>8.27</v>
      </c>
      <c r="HE916" s="17">
        <v>8.27</v>
      </c>
      <c r="HF916" s="17">
        <v>8.27</v>
      </c>
      <c r="HG916" s="17">
        <v>8.27</v>
      </c>
      <c r="HH916" s="17">
        <v>8.27</v>
      </c>
      <c r="HI916" s="17">
        <v>8.27</v>
      </c>
      <c r="HJ916" s="17">
        <v>8.27</v>
      </c>
      <c r="HK916" s="17">
        <v>8.27</v>
      </c>
      <c r="HL916" s="17">
        <v>8.27</v>
      </c>
      <c r="HM916" s="17">
        <v>8.27</v>
      </c>
      <c r="HN916" s="17">
        <v>8.27</v>
      </c>
      <c r="HO916" s="17">
        <v>8.27</v>
      </c>
      <c r="HP916" s="17">
        <v>8.27</v>
      </c>
      <c r="HQ916" s="17">
        <v>8.27</v>
      </c>
      <c r="HR916" s="17">
        <v>8.27</v>
      </c>
      <c r="HS916" s="17">
        <v>8.27</v>
      </c>
      <c r="HT916" s="17">
        <v>8.27</v>
      </c>
      <c r="HU916" s="17">
        <v>8.27</v>
      </c>
      <c r="HV916" s="17">
        <v>8.27</v>
      </c>
      <c r="HW916" s="17">
        <v>8.27</v>
      </c>
      <c r="HX916" s="17">
        <v>8.27</v>
      </c>
      <c r="HY916" s="17">
        <v>8.27</v>
      </c>
      <c r="HZ916" s="17">
        <v>8.27</v>
      </c>
      <c r="IA916" s="17">
        <v>8.27</v>
      </c>
      <c r="IB916" s="17">
        <v>8.27</v>
      </c>
      <c r="IC916" s="17">
        <v>8.27</v>
      </c>
      <c r="ID916" s="17">
        <v>8.27</v>
      </c>
      <c r="IE916" s="17">
        <v>8.27</v>
      </c>
      <c r="IF916" s="17">
        <v>8.27</v>
      </c>
      <c r="IG916" s="17">
        <v>8.27</v>
      </c>
      <c r="IH916" s="17">
        <v>8.27</v>
      </c>
      <c r="II916" s="17">
        <v>8.27</v>
      </c>
      <c r="IJ916" s="17">
        <v>8.27</v>
      </c>
      <c r="IK916" s="17">
        <v>8.27</v>
      </c>
      <c r="IL916" s="17">
        <v>8.27</v>
      </c>
      <c r="IM916" s="17">
        <v>8.27</v>
      </c>
      <c r="IN916" s="17">
        <v>8.27</v>
      </c>
      <c r="IO916" s="17">
        <v>8.27</v>
      </c>
      <c r="IP916" s="17">
        <v>8.27</v>
      </c>
      <c r="IQ916" s="17">
        <v>8.27</v>
      </c>
      <c r="IR916" s="17">
        <v>8.27</v>
      </c>
      <c r="IS916" s="17">
        <v>8.27</v>
      </c>
      <c r="IT916" s="17">
        <v>8.27</v>
      </c>
      <c r="IU916" s="17">
        <v>8.27</v>
      </c>
      <c r="IV916" s="17">
        <v>8.27</v>
      </c>
      <c r="IW916" s="17">
        <v>8.27</v>
      </c>
      <c r="IX916" s="17">
        <v>8.27</v>
      </c>
      <c r="IY916" s="17">
        <v>8.27</v>
      </c>
    </row>
    <row r="917" spans="1:259" x14ac:dyDescent="0.15">
      <c r="A917" s="17" t="s">
        <v>4564</v>
      </c>
      <c r="B917" s="17" t="s">
        <v>4962</v>
      </c>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c r="AA917" s="26"/>
      <c r="AB917" s="17"/>
      <c r="AC917" s="26"/>
      <c r="AD917" s="26"/>
      <c r="AE917" s="17"/>
      <c r="AF917" s="17"/>
      <c r="AG917" s="17"/>
      <c r="AH917" s="17"/>
      <c r="AI917" s="17"/>
      <c r="AJ917" s="17"/>
      <c r="AK917" s="17"/>
      <c r="AL917" s="17"/>
      <c r="AM917" s="17"/>
      <c r="AN917" s="17"/>
      <c r="AO917" s="17"/>
      <c r="AP917" s="17"/>
      <c r="AQ917" s="17"/>
      <c r="AR917" s="17"/>
      <c r="AS917" s="17"/>
      <c r="AT917" s="17"/>
      <c r="AU917" s="17"/>
      <c r="AV917" s="17"/>
      <c r="AW917" s="17"/>
      <c r="AX917" s="17"/>
      <c r="AY917" s="17"/>
      <c r="AZ917" s="17"/>
      <c r="BA917" s="17"/>
      <c r="BB917" s="17"/>
      <c r="BC917" s="17"/>
      <c r="BD917" s="17"/>
      <c r="BE917" s="17"/>
      <c r="BF917" s="17"/>
      <c r="BG917" s="17"/>
      <c r="BH917" s="17"/>
      <c r="BI917" s="17"/>
      <c r="BJ917" s="26"/>
      <c r="BK917" s="17"/>
      <c r="BL917" s="17"/>
      <c r="BM917" s="17"/>
      <c r="BN917" s="17"/>
      <c r="BO917" s="17"/>
      <c r="BP917" s="17"/>
      <c r="BQ917" s="17"/>
      <c r="BR917" s="17"/>
      <c r="BS917" s="17"/>
      <c r="BT917" s="17"/>
      <c r="BU917" s="17"/>
      <c r="BV917" s="17"/>
      <c r="BW917" s="17"/>
      <c r="BX917" s="26"/>
      <c r="BY917" s="26"/>
      <c r="BZ917" s="26"/>
      <c r="CA917" s="26"/>
      <c r="CB917" s="26"/>
      <c r="CC917" s="17"/>
      <c r="CD917" s="17"/>
      <c r="CE917" s="17"/>
      <c r="CF917" s="17"/>
      <c r="CG917" s="17"/>
      <c r="CH917" s="17"/>
      <c r="CI917" s="17"/>
      <c r="CJ917" s="26"/>
      <c r="CK917" s="17"/>
      <c r="CL917" s="17"/>
      <c r="CM917" s="17"/>
      <c r="CN917" s="17"/>
      <c r="CO917" s="17"/>
      <c r="CP917" s="17"/>
      <c r="CQ917" s="17"/>
      <c r="CR917" s="17"/>
      <c r="CS917" s="17"/>
      <c r="CT917" s="17"/>
      <c r="CU917" s="17"/>
      <c r="CV917" s="17"/>
      <c r="CW917" s="17"/>
      <c r="CX917" s="17"/>
      <c r="CY917" s="26"/>
      <c r="CZ917" s="26"/>
      <c r="DA917" s="26"/>
      <c r="DB917" s="17"/>
      <c r="DC917" s="17"/>
      <c r="DD917" s="17"/>
      <c r="DE917" s="17"/>
      <c r="DF917" s="17"/>
      <c r="DG917" s="17"/>
      <c r="DH917" s="26"/>
      <c r="DI917" s="17"/>
      <c r="DJ917" s="17"/>
      <c r="DK917" s="17"/>
      <c r="DL917" s="17"/>
      <c r="DM917" s="17">
        <v>8.6999999999999993</v>
      </c>
      <c r="DN917" s="17">
        <v>8.6999999999999993</v>
      </c>
      <c r="DO917" s="17">
        <v>8.6999999999999993</v>
      </c>
      <c r="DP917" s="17">
        <v>8.6999999999999993</v>
      </c>
      <c r="DQ917" s="17">
        <v>8.6999999999999993</v>
      </c>
      <c r="DR917" s="17">
        <v>8.6999999999999993</v>
      </c>
      <c r="DS917" s="17">
        <v>8.6999999999999993</v>
      </c>
      <c r="DT917" s="17">
        <v>8.6999999999999993</v>
      </c>
      <c r="DU917" s="17">
        <v>8.6999999999999993</v>
      </c>
      <c r="DV917" s="17">
        <v>8.6999999999999993</v>
      </c>
      <c r="DW917" s="17">
        <v>8.6999999999999993</v>
      </c>
      <c r="DX917" s="17">
        <v>8.6999999999999993</v>
      </c>
      <c r="DY917" s="17">
        <v>8.6999999999999993</v>
      </c>
      <c r="DZ917" s="17">
        <v>8.6999999999999993</v>
      </c>
      <c r="EA917" s="17">
        <v>8.6999999999999993</v>
      </c>
      <c r="EB917" s="17">
        <v>8.6999999999999993</v>
      </c>
      <c r="EC917" s="17">
        <v>8.6999999999999993</v>
      </c>
      <c r="ED917" s="17">
        <v>8.6999999999999993</v>
      </c>
      <c r="EE917" s="17">
        <v>8.6999999999999993</v>
      </c>
      <c r="EF917" s="17">
        <v>8.6999999999999993</v>
      </c>
      <c r="EG917" s="17">
        <v>8.6999999999999993</v>
      </c>
      <c r="EH917" s="17">
        <v>8.6999999999999993</v>
      </c>
      <c r="EI917" s="17">
        <v>8.6999999999999993</v>
      </c>
      <c r="EJ917" s="17">
        <v>8.6999999999999993</v>
      </c>
      <c r="EK917" s="17">
        <v>8.6999999999999993</v>
      </c>
      <c r="EL917" s="17">
        <v>8.6999999999999993</v>
      </c>
      <c r="EM917" s="17">
        <v>8.6999999999999993</v>
      </c>
      <c r="EN917" s="17">
        <v>8.6999999999999993</v>
      </c>
      <c r="EO917" s="17">
        <v>8.6999999999999993</v>
      </c>
      <c r="EP917" s="17">
        <v>8.6999999999999993</v>
      </c>
      <c r="EQ917" s="17">
        <v>8.6999999999999993</v>
      </c>
      <c r="ER917" s="17">
        <v>8.6999999999999993</v>
      </c>
      <c r="ES917" s="17">
        <v>8.6999999999999993</v>
      </c>
      <c r="ET917" s="17">
        <v>8.6999999999999993</v>
      </c>
      <c r="EU917" s="17">
        <v>8.6999999999999993</v>
      </c>
      <c r="EV917" s="17">
        <v>8.6999999999999993</v>
      </c>
      <c r="EW917" s="17">
        <v>8.6999999999999993</v>
      </c>
      <c r="EX917" s="17">
        <v>8.6999999999999993</v>
      </c>
      <c r="EY917" s="17">
        <v>8.6999999999999993</v>
      </c>
      <c r="EZ917" s="17">
        <v>8.6999999999999993</v>
      </c>
      <c r="FA917" s="17">
        <v>8.6999999999999993</v>
      </c>
      <c r="FB917" s="17">
        <v>8.6999999999999993</v>
      </c>
      <c r="FC917" s="17">
        <v>8.6999999999999993</v>
      </c>
      <c r="FD917" s="17">
        <v>8.6999999999999993</v>
      </c>
      <c r="FE917" s="17">
        <v>8.6999999999999993</v>
      </c>
      <c r="FF917" s="17">
        <v>8.6999999999999993</v>
      </c>
      <c r="FG917" s="17">
        <v>8.6999999999999993</v>
      </c>
      <c r="FH917" s="17">
        <v>8.6999999999999993</v>
      </c>
      <c r="FI917" s="17">
        <v>8.6999999999999993</v>
      </c>
      <c r="FJ917" s="17">
        <v>8.6999999999999993</v>
      </c>
      <c r="FK917" s="17">
        <v>8.6999999999999993</v>
      </c>
      <c r="FL917" s="17">
        <v>8.6999999999999993</v>
      </c>
      <c r="FM917" s="17">
        <v>8.6999999999999993</v>
      </c>
      <c r="FN917" s="17">
        <v>8.6999999999999993</v>
      </c>
      <c r="FO917" s="17">
        <v>8.6999999999999993</v>
      </c>
      <c r="FP917" s="17">
        <v>8.6999999999999993</v>
      </c>
      <c r="FQ917" s="17">
        <v>8.6999999999999993</v>
      </c>
      <c r="FR917" s="17">
        <v>8.6999999999999993</v>
      </c>
      <c r="FS917" s="17">
        <v>8.6999999999999993</v>
      </c>
      <c r="FT917" s="17">
        <v>8.6999999999999993</v>
      </c>
      <c r="FU917" s="17">
        <v>8.6999999999999993</v>
      </c>
      <c r="FV917" s="17">
        <v>8.6999999999999993</v>
      </c>
      <c r="FW917" s="17">
        <v>8.6999999999999993</v>
      </c>
      <c r="FX917" s="17">
        <v>8.6999999999999993</v>
      </c>
      <c r="FY917" s="17">
        <v>8.6999999999999993</v>
      </c>
      <c r="FZ917" s="17">
        <v>8.6999999999999993</v>
      </c>
      <c r="GA917" s="17">
        <v>8.6999999999999993</v>
      </c>
      <c r="GB917" s="17">
        <v>8.6999999999999993</v>
      </c>
      <c r="GC917" s="17">
        <v>8.6999999999999993</v>
      </c>
      <c r="GD917" s="17">
        <v>8.6999999999999993</v>
      </c>
      <c r="GE917" s="17">
        <v>8.6999999999999993</v>
      </c>
      <c r="GF917" s="17">
        <v>8.6999999999999993</v>
      </c>
      <c r="GG917" s="17">
        <v>8.6999999999999993</v>
      </c>
      <c r="GH917" s="17">
        <v>8.6999999999999993</v>
      </c>
      <c r="GI917" s="17">
        <v>8.6999999999999993</v>
      </c>
      <c r="GJ917" s="17">
        <v>8.6999999999999993</v>
      </c>
      <c r="GK917" s="17">
        <v>8.6999999999999993</v>
      </c>
      <c r="GL917" s="17">
        <v>8.6999999999999993</v>
      </c>
      <c r="GM917" s="17">
        <v>8.6999999999999993</v>
      </c>
      <c r="GN917" s="17">
        <v>8.6999999999999993</v>
      </c>
      <c r="GO917" s="17">
        <v>8.6999999999999993</v>
      </c>
      <c r="GP917" s="17">
        <v>8.6999999999999993</v>
      </c>
      <c r="GQ917" s="17">
        <v>8.6999999999999993</v>
      </c>
      <c r="GR917" s="17">
        <v>8.6999999999999993</v>
      </c>
      <c r="GS917" s="17">
        <v>8.6999999999999993</v>
      </c>
      <c r="GT917" s="17">
        <v>8.6999999999999993</v>
      </c>
      <c r="GU917" s="17">
        <v>8.6999999999999993</v>
      </c>
      <c r="GV917" s="17">
        <v>8.6999999999999993</v>
      </c>
      <c r="GW917" s="17">
        <v>8.6999999999999993</v>
      </c>
      <c r="GX917" s="17">
        <v>8.6999999999999993</v>
      </c>
      <c r="GY917" s="17">
        <v>8.6999999999999993</v>
      </c>
      <c r="GZ917" s="17">
        <v>8.6999999999999993</v>
      </c>
      <c r="HA917" s="17">
        <v>8.6999999999999993</v>
      </c>
      <c r="HB917" s="17">
        <v>8.6999999999999993</v>
      </c>
      <c r="HC917" s="17">
        <v>8.6999999999999993</v>
      </c>
      <c r="HD917" s="17">
        <v>8.6999999999999993</v>
      </c>
      <c r="HE917" s="17">
        <v>8.6999999999999993</v>
      </c>
      <c r="HF917" s="17">
        <v>8.6999999999999993</v>
      </c>
      <c r="HG917" s="17">
        <v>8.6999999999999993</v>
      </c>
      <c r="HH917" s="17">
        <v>8.6999999999999993</v>
      </c>
      <c r="HI917" s="17">
        <v>8.6999999999999993</v>
      </c>
      <c r="HJ917" s="17">
        <v>8.6999999999999993</v>
      </c>
      <c r="HK917" s="17">
        <v>8.6999999999999993</v>
      </c>
      <c r="HL917" s="17">
        <v>8.6999999999999993</v>
      </c>
      <c r="HM917" s="17">
        <v>8.6999999999999993</v>
      </c>
      <c r="HN917" s="17">
        <v>8.6999999999999993</v>
      </c>
      <c r="HO917" s="17">
        <v>8.6999999999999993</v>
      </c>
      <c r="HP917" s="17">
        <v>8.6999999999999993</v>
      </c>
      <c r="HQ917" s="17">
        <v>8.6999999999999993</v>
      </c>
      <c r="HR917" s="17">
        <v>8.6999999999999993</v>
      </c>
      <c r="HS917" s="17">
        <v>8.6999999999999993</v>
      </c>
      <c r="HT917" s="17">
        <v>8.6999999999999993</v>
      </c>
      <c r="HU917" s="17">
        <v>8.6999999999999993</v>
      </c>
      <c r="HV917" s="17">
        <v>8.6999999999999993</v>
      </c>
      <c r="HW917" s="17">
        <v>8.6999999999999993</v>
      </c>
      <c r="HX917" s="17">
        <v>8.6999999999999993</v>
      </c>
      <c r="HY917" s="17">
        <v>8.6999999999999993</v>
      </c>
      <c r="HZ917" s="17">
        <v>8.6999999999999993</v>
      </c>
      <c r="IA917" s="17">
        <v>8.6999999999999993</v>
      </c>
      <c r="IB917" s="17">
        <v>8.6999999999999993</v>
      </c>
      <c r="IC917" s="17">
        <v>8.6999999999999993</v>
      </c>
      <c r="ID917" s="17">
        <v>8.6999999999999993</v>
      </c>
      <c r="IE917" s="17">
        <v>8.6999999999999993</v>
      </c>
      <c r="IF917" s="17">
        <v>8.6999999999999993</v>
      </c>
      <c r="IG917" s="17">
        <v>8.6999999999999993</v>
      </c>
      <c r="IH917" s="17">
        <v>8.6999999999999993</v>
      </c>
      <c r="II917" s="17">
        <v>8.6999999999999993</v>
      </c>
      <c r="IJ917" s="17">
        <v>8.6999999999999993</v>
      </c>
      <c r="IK917" s="17">
        <v>8.6999999999999993</v>
      </c>
      <c r="IL917" s="17">
        <v>8.6999999999999993</v>
      </c>
      <c r="IM917" s="17">
        <v>8.6999999999999993</v>
      </c>
      <c r="IN917" s="17">
        <v>8.6999999999999993</v>
      </c>
      <c r="IO917" s="17">
        <v>8.6999999999999993</v>
      </c>
      <c r="IP917" s="17">
        <v>8.6999999999999993</v>
      </c>
      <c r="IQ917" s="17">
        <v>8.6999999999999993</v>
      </c>
      <c r="IR917" s="17">
        <v>8.6999999999999993</v>
      </c>
      <c r="IS917" s="17">
        <v>8.6999999999999993</v>
      </c>
      <c r="IT917" s="17">
        <v>8.6999999999999993</v>
      </c>
      <c r="IU917" s="17">
        <v>8.6999999999999993</v>
      </c>
      <c r="IV917" s="17">
        <v>8.6999999999999993</v>
      </c>
      <c r="IW917" s="17">
        <v>8.6999999999999993</v>
      </c>
      <c r="IX917" s="17">
        <v>8.6999999999999993</v>
      </c>
      <c r="IY917" s="17">
        <v>8.6999999999999993</v>
      </c>
    </row>
    <row r="918" spans="1:259" x14ac:dyDescent="0.15">
      <c r="A918" s="17" t="s">
        <v>4593</v>
      </c>
      <c r="B918" s="17" t="s">
        <v>4963</v>
      </c>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c r="AA918" s="26"/>
      <c r="AB918" s="17"/>
      <c r="AC918" s="26"/>
      <c r="AD918" s="26"/>
      <c r="AE918" s="17"/>
      <c r="AF918" s="17"/>
      <c r="AG918" s="17"/>
      <c r="AH918" s="17"/>
      <c r="AI918" s="17"/>
      <c r="AJ918" s="17"/>
      <c r="AK918" s="17"/>
      <c r="AL918" s="17"/>
      <c r="AM918" s="17"/>
      <c r="AN918" s="17"/>
      <c r="AO918" s="17"/>
      <c r="AP918" s="17"/>
      <c r="AQ918" s="17"/>
      <c r="AR918" s="17"/>
      <c r="AS918" s="17"/>
      <c r="AT918" s="17"/>
      <c r="AU918" s="17"/>
      <c r="AV918" s="17"/>
      <c r="AW918" s="17"/>
      <c r="AX918" s="17"/>
      <c r="AY918" s="17"/>
      <c r="AZ918" s="17"/>
      <c r="BA918" s="17"/>
      <c r="BB918" s="17"/>
      <c r="BC918" s="17"/>
      <c r="BD918" s="17"/>
      <c r="BE918" s="17"/>
      <c r="BF918" s="17"/>
      <c r="BG918" s="17"/>
      <c r="BH918" s="17"/>
      <c r="BI918" s="17"/>
      <c r="BJ918" s="26"/>
      <c r="BK918" s="17"/>
      <c r="BL918" s="17"/>
      <c r="BM918" s="17"/>
      <c r="BN918" s="17"/>
      <c r="BO918" s="17"/>
      <c r="BP918" s="17"/>
      <c r="BQ918" s="17"/>
      <c r="BR918" s="17"/>
      <c r="BS918" s="17"/>
      <c r="BT918" s="17"/>
      <c r="BU918" s="17"/>
      <c r="BV918" s="17"/>
      <c r="BW918" s="17"/>
      <c r="BX918" s="26"/>
      <c r="BY918" s="26"/>
      <c r="BZ918" s="26"/>
      <c r="CA918" s="26"/>
      <c r="CB918" s="26"/>
      <c r="CC918" s="17"/>
      <c r="CD918" s="17"/>
      <c r="CE918" s="17"/>
      <c r="CF918" s="17"/>
      <c r="CG918" s="17"/>
      <c r="CH918" s="17"/>
      <c r="CI918" s="17"/>
      <c r="CJ918" s="26"/>
      <c r="CK918" s="17"/>
      <c r="CL918" s="17"/>
      <c r="CM918" s="17"/>
      <c r="CN918" s="17"/>
      <c r="CO918" s="17"/>
      <c r="CP918" s="17"/>
      <c r="CQ918" s="17"/>
      <c r="CR918" s="17"/>
      <c r="CS918" s="17"/>
      <c r="CT918" s="17"/>
      <c r="CU918" s="17"/>
      <c r="CV918" s="17"/>
      <c r="CW918" s="17"/>
      <c r="CX918" s="17"/>
      <c r="CY918" s="26"/>
      <c r="CZ918" s="26"/>
      <c r="DA918" s="26"/>
      <c r="DB918" s="17"/>
      <c r="DC918" s="17"/>
      <c r="DD918" s="17"/>
      <c r="DE918" s="17"/>
      <c r="DF918" s="17"/>
      <c r="DG918" s="17"/>
      <c r="DH918" s="26"/>
      <c r="DI918" s="17"/>
      <c r="DJ918" s="17"/>
      <c r="DK918" s="17"/>
      <c r="DL918" s="17"/>
    </row>
    <row r="919" spans="1:259" x14ac:dyDescent="0.15">
      <c r="A919" s="17" t="s">
        <v>4515</v>
      </c>
      <c r="B919" s="17" t="s">
        <v>4964</v>
      </c>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c r="AA919" s="26"/>
      <c r="AB919" s="17"/>
      <c r="AC919" s="26"/>
      <c r="AD919" s="26"/>
      <c r="AE919" s="17"/>
      <c r="AF919" s="17"/>
      <c r="AG919" s="17"/>
      <c r="AH919" s="17"/>
      <c r="AI919" s="17"/>
      <c r="AJ919" s="17"/>
      <c r="AK919" s="17"/>
      <c r="AL919" s="17"/>
      <c r="AM919" s="17"/>
      <c r="AN919" s="17"/>
      <c r="AO919" s="17"/>
      <c r="AP919" s="17"/>
      <c r="AQ919" s="17"/>
      <c r="AR919" s="17"/>
      <c r="AS919" s="17"/>
      <c r="AT919" s="17"/>
      <c r="AU919" s="17"/>
      <c r="AV919" s="17"/>
      <c r="AW919" s="17"/>
      <c r="AX919" s="17"/>
      <c r="AY919" s="17"/>
      <c r="AZ919" s="17"/>
      <c r="BA919" s="17"/>
      <c r="BB919" s="17"/>
      <c r="BC919" s="17"/>
      <c r="BD919" s="17"/>
      <c r="BE919" s="17"/>
      <c r="BF919" s="17"/>
      <c r="BG919" s="17"/>
      <c r="BH919" s="17"/>
      <c r="BI919" s="17"/>
      <c r="BJ919" s="26"/>
      <c r="BK919" s="17"/>
      <c r="BL919" s="17"/>
      <c r="BM919" s="17"/>
      <c r="BN919" s="17"/>
      <c r="BO919" s="17"/>
      <c r="BP919" s="17"/>
      <c r="BQ919" s="17"/>
      <c r="BR919" s="17"/>
      <c r="BS919" s="17"/>
      <c r="BT919" s="17"/>
      <c r="BU919" s="17"/>
      <c r="BV919" s="17"/>
      <c r="BW919" s="17"/>
      <c r="BX919" s="26"/>
      <c r="BY919" s="26"/>
      <c r="BZ919" s="26"/>
      <c r="CA919" s="26"/>
      <c r="CB919" s="26"/>
      <c r="CC919" s="17"/>
      <c r="CD919" s="17"/>
      <c r="CE919" s="17"/>
      <c r="CF919" s="17"/>
      <c r="CG919" s="17"/>
      <c r="CH919" s="17"/>
      <c r="CI919" s="17"/>
      <c r="CJ919" s="26"/>
      <c r="CK919" s="17"/>
      <c r="CL919" s="17"/>
      <c r="CM919" s="17"/>
      <c r="CN919" s="17"/>
      <c r="CO919" s="17"/>
      <c r="CP919" s="17"/>
      <c r="CQ919" s="17"/>
      <c r="CR919" s="17"/>
      <c r="CS919" s="17"/>
      <c r="CT919" s="17"/>
      <c r="CU919" s="17"/>
      <c r="CV919" s="17"/>
      <c r="CW919" s="17"/>
      <c r="CX919" s="17"/>
      <c r="CY919" s="26"/>
      <c r="CZ919" s="26"/>
      <c r="DA919" s="26"/>
      <c r="DB919" s="17"/>
      <c r="DC919" s="17"/>
      <c r="DD919" s="17"/>
      <c r="DE919" s="17"/>
      <c r="DF919" s="17"/>
      <c r="DG919" s="17"/>
      <c r="DH919" s="26"/>
      <c r="DI919" s="17"/>
      <c r="DJ919" s="17"/>
      <c r="DK919" s="17"/>
      <c r="DL919" s="17"/>
    </row>
    <row r="920" spans="1:259" x14ac:dyDescent="0.15">
      <c r="A920" s="17" t="s">
        <v>4717</v>
      </c>
      <c r="B920" s="17" t="s">
        <v>4965</v>
      </c>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c r="AA920" s="26"/>
      <c r="AB920" s="17"/>
      <c r="AC920" s="26"/>
      <c r="AD920" s="26"/>
      <c r="AE920" s="17"/>
      <c r="AF920" s="17"/>
      <c r="AG920" s="17"/>
      <c r="AH920" s="17"/>
      <c r="AI920" s="17"/>
      <c r="AJ920" s="17"/>
      <c r="AK920" s="17"/>
      <c r="AL920" s="17"/>
      <c r="AM920" s="17"/>
      <c r="AN920" s="17"/>
      <c r="AO920" s="17"/>
      <c r="AP920" s="17"/>
      <c r="AQ920" s="17"/>
      <c r="AR920" s="17"/>
      <c r="AS920" s="17"/>
      <c r="AT920" s="17"/>
      <c r="AU920" s="17"/>
      <c r="AV920" s="17"/>
      <c r="AW920" s="17"/>
      <c r="AX920" s="17"/>
      <c r="AY920" s="17"/>
      <c r="AZ920" s="17"/>
      <c r="BA920" s="17"/>
      <c r="BB920" s="17"/>
      <c r="BC920" s="17"/>
      <c r="BD920" s="17"/>
      <c r="BE920" s="17"/>
      <c r="BF920" s="17"/>
      <c r="BG920" s="17"/>
      <c r="BH920" s="17"/>
      <c r="BI920" s="17"/>
      <c r="BJ920" s="26"/>
      <c r="BK920" s="17"/>
      <c r="BL920" s="17"/>
      <c r="BM920" s="17"/>
      <c r="BN920" s="17"/>
      <c r="BO920" s="17"/>
      <c r="BP920" s="17"/>
      <c r="BQ920" s="17"/>
      <c r="BR920" s="17"/>
      <c r="BS920" s="17"/>
      <c r="BT920" s="17"/>
      <c r="BU920" s="17"/>
      <c r="BV920" s="17"/>
      <c r="BW920" s="17"/>
      <c r="BX920" s="26"/>
      <c r="BY920" s="26"/>
      <c r="BZ920" s="26"/>
      <c r="CA920" s="26"/>
      <c r="CB920" s="26"/>
      <c r="CC920" s="17"/>
      <c r="CD920" s="17"/>
      <c r="CE920" s="17"/>
      <c r="CF920" s="17"/>
      <c r="CG920" s="17"/>
      <c r="CH920" s="17"/>
      <c r="CI920" s="17"/>
      <c r="CJ920" s="26"/>
      <c r="CK920" s="17"/>
      <c r="CL920" s="17"/>
      <c r="CM920" s="17"/>
      <c r="CN920" s="17"/>
      <c r="CO920" s="17"/>
      <c r="CP920" s="17"/>
      <c r="CQ920" s="17"/>
      <c r="CR920" s="17"/>
      <c r="CS920" s="17"/>
      <c r="CT920" s="17"/>
      <c r="CU920" s="17"/>
      <c r="CV920" s="17"/>
      <c r="CW920" s="17"/>
      <c r="CX920" s="17"/>
      <c r="CY920" s="26"/>
      <c r="CZ920" s="26"/>
      <c r="DA920" s="26"/>
      <c r="DB920" s="17"/>
      <c r="DC920" s="17"/>
      <c r="DD920" s="17"/>
      <c r="DE920" s="17"/>
      <c r="DF920" s="17"/>
      <c r="DG920" s="17"/>
      <c r="DH920" s="26"/>
      <c r="DI920" s="17"/>
      <c r="DJ920" s="17"/>
      <c r="DK920" s="17"/>
      <c r="DL920" s="17"/>
    </row>
    <row r="921" spans="1:259" x14ac:dyDescent="0.15">
      <c r="A921" s="17" t="s">
        <v>4669</v>
      </c>
      <c r="B921" s="17" t="s">
        <v>4966</v>
      </c>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c r="AA921" s="26"/>
      <c r="AB921" s="17"/>
      <c r="AC921" s="26"/>
      <c r="AD921" s="26"/>
      <c r="AE921" s="17"/>
      <c r="AF921" s="17"/>
      <c r="AG921" s="17"/>
      <c r="AH921" s="17"/>
      <c r="AI921" s="17"/>
      <c r="AJ921" s="17"/>
      <c r="AK921" s="17"/>
      <c r="AL921" s="17"/>
      <c r="AM921" s="17"/>
      <c r="AN921" s="17"/>
      <c r="AO921" s="17"/>
      <c r="AP921" s="17"/>
      <c r="AQ921" s="17"/>
      <c r="AR921" s="17"/>
      <c r="AS921" s="17"/>
      <c r="AT921" s="17"/>
      <c r="AU921" s="17"/>
      <c r="AV921" s="17"/>
      <c r="AW921" s="17"/>
      <c r="AX921" s="17"/>
      <c r="AY921" s="17"/>
      <c r="AZ921" s="17"/>
      <c r="BA921" s="17"/>
      <c r="BB921" s="17"/>
      <c r="BC921" s="17"/>
      <c r="BD921" s="17"/>
      <c r="BE921" s="17"/>
      <c r="BF921" s="17"/>
      <c r="BG921" s="17"/>
      <c r="BH921" s="17"/>
      <c r="BI921" s="17"/>
      <c r="BJ921" s="26"/>
      <c r="BK921" s="17"/>
      <c r="BL921" s="17"/>
      <c r="BM921" s="17"/>
      <c r="BN921" s="17"/>
      <c r="BO921" s="17"/>
      <c r="BP921" s="17"/>
      <c r="BQ921" s="17"/>
      <c r="BR921" s="17"/>
      <c r="BS921" s="17"/>
      <c r="BT921" s="17"/>
      <c r="BU921" s="17"/>
      <c r="BV921" s="17"/>
      <c r="BW921" s="17"/>
      <c r="BX921" s="26"/>
      <c r="BY921" s="26"/>
      <c r="BZ921" s="26"/>
      <c r="CA921" s="26"/>
      <c r="CB921" s="26"/>
      <c r="CC921" s="17"/>
      <c r="CD921" s="17"/>
      <c r="CE921" s="17"/>
      <c r="CF921" s="17"/>
      <c r="CG921" s="17"/>
      <c r="CH921" s="17"/>
      <c r="CI921" s="17"/>
      <c r="CJ921" s="26"/>
      <c r="CK921" s="17"/>
      <c r="CL921" s="17"/>
      <c r="CM921" s="17"/>
      <c r="CN921" s="17"/>
      <c r="CO921" s="17"/>
      <c r="CP921" s="17"/>
      <c r="CQ921" s="17"/>
      <c r="CR921" s="17"/>
      <c r="CS921" s="17"/>
      <c r="CT921" s="17"/>
      <c r="CU921" s="17"/>
      <c r="CV921" s="17"/>
      <c r="CW921" s="17"/>
      <c r="CX921" s="17"/>
      <c r="CY921" s="26"/>
      <c r="CZ921" s="26"/>
      <c r="DA921" s="26"/>
      <c r="DB921" s="17"/>
      <c r="DC921" s="17"/>
      <c r="DD921" s="17"/>
      <c r="DE921" s="17"/>
      <c r="DF921" s="17"/>
      <c r="DG921" s="17"/>
      <c r="DH921" s="26"/>
      <c r="DI921" s="17"/>
      <c r="DJ921" s="17"/>
      <c r="DK921" s="17"/>
      <c r="DL921" s="17"/>
    </row>
    <row r="922" spans="1:259" x14ac:dyDescent="0.15">
      <c r="A922" s="17" t="s">
        <v>3318</v>
      </c>
      <c r="B922" s="17" t="s">
        <v>3319</v>
      </c>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c r="AA922" s="26"/>
      <c r="AB922" s="17"/>
      <c r="AC922" s="26"/>
      <c r="AD922" s="26"/>
      <c r="AE922" s="17"/>
      <c r="AF922" s="17"/>
      <c r="AG922" s="17"/>
      <c r="AH922" s="17"/>
      <c r="AI922" s="17"/>
      <c r="AJ922" s="17"/>
      <c r="AK922" s="17"/>
      <c r="AL922" s="17"/>
      <c r="AM922" s="17"/>
      <c r="AN922" s="17"/>
      <c r="AO922" s="17"/>
      <c r="AP922" s="17"/>
      <c r="AQ922" s="17"/>
      <c r="AR922" s="17"/>
      <c r="AS922" s="17"/>
      <c r="AT922" s="17"/>
      <c r="AU922" s="17"/>
      <c r="AV922" s="17"/>
      <c r="AW922" s="17"/>
      <c r="AX922" s="17"/>
      <c r="AY922" s="17"/>
      <c r="AZ922" s="17"/>
      <c r="BA922" s="17"/>
      <c r="BB922" s="17"/>
      <c r="BC922" s="17"/>
      <c r="BD922" s="17"/>
      <c r="BE922" s="17"/>
      <c r="BF922" s="17"/>
      <c r="BG922" s="17"/>
      <c r="BH922" s="17"/>
      <c r="BI922" s="17"/>
      <c r="BJ922" s="26"/>
      <c r="BK922" s="17"/>
      <c r="BL922" s="17"/>
      <c r="BM922" s="17"/>
      <c r="BN922" s="17"/>
      <c r="BO922" s="17"/>
      <c r="BP922" s="17"/>
      <c r="BQ922" s="17"/>
      <c r="BR922" s="17"/>
      <c r="BS922" s="17"/>
      <c r="BT922" s="17"/>
      <c r="BU922" s="17"/>
      <c r="BV922" s="17"/>
      <c r="BW922" s="17"/>
      <c r="BX922" s="26"/>
      <c r="BY922" s="26"/>
      <c r="BZ922" s="26"/>
      <c r="CA922" s="26"/>
      <c r="CB922" s="26"/>
      <c r="CC922" s="17"/>
      <c r="CD922" s="17"/>
      <c r="CE922" s="17"/>
      <c r="CF922" s="17"/>
      <c r="CG922" s="17"/>
      <c r="CH922" s="17"/>
      <c r="CI922" s="17"/>
      <c r="CJ922" s="26"/>
      <c r="CK922" s="17"/>
      <c r="CL922" s="17"/>
      <c r="CM922" s="17"/>
      <c r="CN922" s="17"/>
      <c r="CO922" s="17"/>
      <c r="CP922" s="17"/>
      <c r="CQ922" s="17"/>
      <c r="CR922" s="17"/>
      <c r="CS922" s="17"/>
      <c r="CT922" s="17"/>
      <c r="CU922" s="17"/>
      <c r="CV922" s="17"/>
      <c r="CW922" s="17"/>
      <c r="CX922" s="17"/>
      <c r="CY922" s="26"/>
      <c r="CZ922" s="26"/>
      <c r="DA922" s="26"/>
      <c r="DB922" s="17"/>
      <c r="DC922" s="17"/>
      <c r="DD922" s="17"/>
      <c r="DE922" s="17"/>
      <c r="DF922" s="17"/>
      <c r="DG922" s="17"/>
      <c r="DH922" s="26"/>
      <c r="DI922" s="17"/>
      <c r="DJ922" s="17"/>
      <c r="DK922" s="17"/>
      <c r="DL922" s="17"/>
    </row>
    <row r="923" spans="1:259" x14ac:dyDescent="0.15">
      <c r="A923" s="17" t="s">
        <v>4494</v>
      </c>
      <c r="B923" s="17" t="s">
        <v>4967</v>
      </c>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c r="AA923" s="26"/>
      <c r="AB923" s="17"/>
      <c r="AC923" s="26"/>
      <c r="AD923" s="26"/>
      <c r="AE923" s="17"/>
      <c r="AF923" s="17"/>
      <c r="AG923" s="17"/>
      <c r="AH923" s="17"/>
      <c r="AI923" s="17"/>
      <c r="AJ923" s="17"/>
      <c r="AK923" s="17"/>
      <c r="AL923" s="17"/>
      <c r="AM923" s="17"/>
      <c r="AN923" s="17"/>
      <c r="AO923" s="17"/>
      <c r="AP923" s="17"/>
      <c r="AQ923" s="17"/>
      <c r="AR923" s="17"/>
      <c r="AS923" s="17"/>
      <c r="AT923" s="17"/>
      <c r="AU923" s="17"/>
      <c r="AV923" s="17"/>
      <c r="AW923" s="17"/>
      <c r="AX923" s="17"/>
      <c r="AY923" s="17"/>
      <c r="AZ923" s="17"/>
      <c r="BA923" s="17"/>
      <c r="BB923" s="17"/>
      <c r="BC923" s="17"/>
      <c r="BD923" s="17"/>
      <c r="BE923" s="17"/>
      <c r="BF923" s="17"/>
      <c r="BG923" s="17"/>
      <c r="BH923" s="17"/>
      <c r="BI923" s="17"/>
      <c r="BJ923" s="26"/>
      <c r="BK923" s="17"/>
      <c r="BL923" s="17"/>
      <c r="BM923" s="17"/>
      <c r="BN923" s="17"/>
      <c r="BO923" s="17"/>
      <c r="BP923" s="17"/>
      <c r="BQ923" s="17"/>
      <c r="BR923" s="17"/>
      <c r="BS923" s="17"/>
      <c r="BT923" s="17"/>
      <c r="BU923" s="17"/>
      <c r="BV923" s="17"/>
      <c r="BW923" s="17"/>
      <c r="BX923" s="26"/>
      <c r="BY923" s="26"/>
      <c r="BZ923" s="26"/>
      <c r="CA923" s="26"/>
      <c r="CB923" s="26"/>
      <c r="CC923" s="17"/>
      <c r="CD923" s="17"/>
      <c r="CE923" s="17"/>
      <c r="CF923" s="17"/>
      <c r="CG923" s="17"/>
      <c r="CH923" s="17"/>
      <c r="CI923" s="17"/>
      <c r="CJ923" s="26"/>
      <c r="CK923" s="17"/>
      <c r="CL923" s="17"/>
      <c r="CM923" s="17"/>
      <c r="CN923" s="17"/>
      <c r="CO923" s="17"/>
      <c r="CP923" s="17"/>
      <c r="CQ923" s="17"/>
      <c r="CR923" s="17"/>
      <c r="CS923" s="17"/>
      <c r="CT923" s="17"/>
      <c r="CU923" s="17"/>
      <c r="CV923" s="17"/>
      <c r="CW923" s="17"/>
      <c r="CX923" s="17"/>
      <c r="CY923" s="26"/>
      <c r="CZ923" s="26"/>
      <c r="DA923" s="26"/>
      <c r="DB923" s="17"/>
      <c r="DC923" s="17"/>
      <c r="DD923" s="17"/>
      <c r="DE923" s="17"/>
      <c r="DF923" s="17"/>
      <c r="DG923" s="17"/>
      <c r="DH923" s="26"/>
      <c r="DI923" s="17"/>
      <c r="DJ923" s="17"/>
      <c r="DK923" s="17"/>
      <c r="DL923" s="17"/>
    </row>
    <row r="924" spans="1:259" x14ac:dyDescent="0.15">
      <c r="A924" s="17" t="s">
        <v>4551</v>
      </c>
      <c r="B924" s="17" t="s">
        <v>4968</v>
      </c>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c r="AA924" s="26"/>
      <c r="AB924" s="17"/>
      <c r="AC924" s="26"/>
      <c r="AD924" s="26"/>
      <c r="AE924" s="17"/>
      <c r="AF924" s="17"/>
      <c r="AG924" s="17"/>
      <c r="AH924" s="17"/>
      <c r="AI924" s="17"/>
      <c r="AJ924" s="17"/>
      <c r="AK924" s="17"/>
      <c r="AL924" s="17"/>
      <c r="AM924" s="17"/>
      <c r="AN924" s="17"/>
      <c r="AO924" s="17"/>
      <c r="AP924" s="17"/>
      <c r="AQ924" s="17"/>
      <c r="AR924" s="17"/>
      <c r="AS924" s="17"/>
      <c r="AT924" s="17"/>
      <c r="AU924" s="17"/>
      <c r="AV924" s="17"/>
      <c r="AW924" s="17"/>
      <c r="AX924" s="17"/>
      <c r="AY924" s="17"/>
      <c r="AZ924" s="17"/>
      <c r="BA924" s="17"/>
      <c r="BB924" s="17"/>
      <c r="BC924" s="17"/>
      <c r="BD924" s="17"/>
      <c r="BE924" s="17"/>
      <c r="BF924" s="17"/>
      <c r="BG924" s="17"/>
      <c r="BH924" s="17"/>
      <c r="BI924" s="17"/>
      <c r="BJ924" s="26"/>
      <c r="BK924" s="17"/>
      <c r="BL924" s="17"/>
      <c r="BM924" s="17"/>
      <c r="BN924" s="17"/>
      <c r="BO924" s="17"/>
      <c r="BP924" s="17"/>
      <c r="BQ924" s="17"/>
      <c r="BR924" s="17"/>
      <c r="BS924" s="17"/>
      <c r="BT924" s="17"/>
      <c r="BU924" s="17"/>
      <c r="BV924" s="17"/>
      <c r="BW924" s="17"/>
      <c r="BX924" s="26"/>
      <c r="BY924" s="26"/>
      <c r="BZ924" s="26"/>
      <c r="CA924" s="26"/>
      <c r="CB924" s="26"/>
      <c r="CC924" s="17"/>
      <c r="CD924" s="17"/>
      <c r="CE924" s="17"/>
      <c r="CF924" s="17"/>
      <c r="CG924" s="17"/>
      <c r="CH924" s="17"/>
      <c r="CI924" s="17"/>
      <c r="CJ924" s="26"/>
      <c r="CK924" s="17"/>
      <c r="CL924" s="17"/>
      <c r="CM924" s="17"/>
      <c r="CN924" s="17"/>
      <c r="CO924" s="17"/>
      <c r="CP924" s="17"/>
      <c r="CQ924" s="17"/>
      <c r="CR924" s="17"/>
      <c r="CS924" s="17"/>
      <c r="CT924" s="17"/>
      <c r="CU924" s="17"/>
      <c r="CV924" s="17"/>
      <c r="CW924" s="17"/>
      <c r="CX924" s="17"/>
      <c r="CY924" s="26"/>
      <c r="CZ924" s="26"/>
      <c r="DA924" s="26"/>
      <c r="DB924" s="17"/>
      <c r="DC924" s="17"/>
      <c r="DD924" s="17"/>
      <c r="DE924" s="17"/>
      <c r="DF924" s="17"/>
      <c r="DG924" s="17"/>
      <c r="DH924" s="26"/>
      <c r="DI924" s="17"/>
      <c r="DJ924" s="17"/>
      <c r="DK924" s="17"/>
      <c r="DL924" s="17"/>
    </row>
    <row r="925" spans="1:259" x14ac:dyDescent="0.15">
      <c r="A925" s="17" t="s">
        <v>3434</v>
      </c>
      <c r="B925" s="17" t="s">
        <v>3435</v>
      </c>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c r="AA925" s="26"/>
      <c r="AB925" s="17"/>
      <c r="AC925" s="26"/>
      <c r="AD925" s="26"/>
      <c r="AE925" s="17"/>
      <c r="AF925" s="17"/>
      <c r="AG925" s="17"/>
      <c r="AH925" s="17"/>
      <c r="AI925" s="17"/>
      <c r="AJ925" s="17"/>
      <c r="AK925" s="17"/>
      <c r="AL925" s="17"/>
      <c r="AM925" s="17"/>
      <c r="AN925" s="17"/>
      <c r="AO925" s="17"/>
      <c r="AP925" s="17"/>
      <c r="AQ925" s="17"/>
      <c r="AR925" s="17"/>
      <c r="AS925" s="17"/>
      <c r="AT925" s="17"/>
      <c r="AU925" s="17"/>
      <c r="AV925" s="17"/>
      <c r="AW925" s="17"/>
      <c r="AX925" s="17"/>
      <c r="AY925" s="17"/>
      <c r="AZ925" s="17"/>
      <c r="BA925" s="17"/>
      <c r="BB925" s="17"/>
      <c r="BC925" s="17"/>
      <c r="BD925" s="17"/>
      <c r="BE925" s="17"/>
      <c r="BF925" s="17"/>
      <c r="BG925" s="17"/>
      <c r="BH925" s="17"/>
      <c r="BI925" s="17"/>
      <c r="BJ925" s="26"/>
      <c r="BK925" s="17"/>
      <c r="BL925" s="17"/>
      <c r="BM925" s="17"/>
      <c r="BN925" s="17"/>
      <c r="BO925" s="17"/>
      <c r="BP925" s="17"/>
      <c r="BQ925" s="17"/>
      <c r="BR925" s="17"/>
      <c r="BS925" s="17"/>
      <c r="BT925" s="17"/>
      <c r="BU925" s="17"/>
      <c r="BV925" s="17"/>
      <c r="BW925" s="17"/>
      <c r="BX925" s="26"/>
      <c r="BY925" s="26"/>
      <c r="BZ925" s="26"/>
      <c r="CA925" s="26"/>
      <c r="CB925" s="26"/>
      <c r="CC925" s="17"/>
      <c r="CD925" s="17"/>
      <c r="CE925" s="17"/>
      <c r="CF925" s="17"/>
      <c r="CG925" s="17"/>
      <c r="CH925" s="17"/>
      <c r="CI925" s="17"/>
      <c r="CJ925" s="26"/>
      <c r="CK925" s="17"/>
      <c r="CL925" s="17"/>
      <c r="CM925" s="17"/>
      <c r="CN925" s="17"/>
      <c r="CO925" s="17"/>
      <c r="CP925" s="17"/>
      <c r="CQ925" s="17"/>
      <c r="CR925" s="17"/>
      <c r="CS925" s="17"/>
      <c r="CT925" s="17"/>
      <c r="CU925" s="17"/>
      <c r="CV925" s="17"/>
      <c r="CW925" s="17"/>
      <c r="CX925" s="17"/>
      <c r="CY925" s="26"/>
      <c r="CZ925" s="26"/>
      <c r="DA925" s="26"/>
      <c r="DB925" s="17"/>
      <c r="DC925" s="17"/>
      <c r="DD925" s="17"/>
      <c r="DE925" s="17"/>
      <c r="DF925" s="17"/>
      <c r="DG925" s="17"/>
      <c r="DH925" s="26"/>
      <c r="DI925" s="17"/>
      <c r="DJ925" s="17"/>
      <c r="DK925" s="17"/>
      <c r="DL925" s="17"/>
    </row>
    <row r="926" spans="1:259" x14ac:dyDescent="0.15">
      <c r="A926" s="17" t="s">
        <v>4550</v>
      </c>
      <c r="B926" s="17" t="s">
        <v>4969</v>
      </c>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c r="AA926" s="26"/>
      <c r="AB926" s="17"/>
      <c r="AC926" s="26"/>
      <c r="AD926" s="26"/>
      <c r="AE926" s="17"/>
      <c r="AF926" s="17"/>
      <c r="AG926" s="17"/>
      <c r="AH926" s="17"/>
      <c r="AI926" s="17"/>
      <c r="AJ926" s="17"/>
      <c r="AK926" s="17"/>
      <c r="AL926" s="17"/>
      <c r="AM926" s="17"/>
      <c r="AN926" s="17"/>
      <c r="AO926" s="17"/>
      <c r="AP926" s="17"/>
      <c r="AQ926" s="17"/>
      <c r="AR926" s="17"/>
      <c r="AS926" s="17"/>
      <c r="AT926" s="17"/>
      <c r="AU926" s="17"/>
      <c r="AV926" s="17"/>
      <c r="AW926" s="17"/>
      <c r="AX926" s="17"/>
      <c r="AY926" s="17"/>
      <c r="AZ926" s="17"/>
      <c r="BA926" s="17"/>
      <c r="BB926" s="17"/>
      <c r="BC926" s="17"/>
      <c r="BD926" s="17"/>
      <c r="BE926" s="17"/>
      <c r="BF926" s="17"/>
      <c r="BG926" s="17"/>
      <c r="BH926" s="17"/>
      <c r="BI926" s="17"/>
      <c r="BJ926" s="26"/>
      <c r="BK926" s="17"/>
      <c r="BL926" s="17"/>
      <c r="BM926" s="17"/>
      <c r="BN926" s="17"/>
      <c r="BO926" s="17"/>
      <c r="BP926" s="17"/>
      <c r="BQ926" s="17"/>
      <c r="BR926" s="17"/>
      <c r="BS926" s="17"/>
      <c r="BT926" s="17"/>
      <c r="BU926" s="17"/>
      <c r="BV926" s="17"/>
      <c r="BW926" s="17"/>
      <c r="BX926" s="26"/>
      <c r="BY926" s="26"/>
      <c r="BZ926" s="26"/>
      <c r="CA926" s="26"/>
      <c r="CB926" s="26"/>
      <c r="CC926" s="17"/>
      <c r="CD926" s="17"/>
      <c r="CE926" s="17"/>
      <c r="CF926" s="17"/>
      <c r="CG926" s="17"/>
      <c r="CH926" s="17"/>
      <c r="CI926" s="17"/>
      <c r="CJ926" s="26"/>
      <c r="CK926" s="17"/>
      <c r="CL926" s="17"/>
      <c r="CM926" s="17"/>
      <c r="CN926" s="17"/>
      <c r="CO926" s="17"/>
      <c r="CP926" s="17"/>
      <c r="CQ926" s="17"/>
      <c r="CR926" s="17"/>
      <c r="CS926" s="17"/>
      <c r="CT926" s="17"/>
      <c r="CU926" s="17"/>
      <c r="CV926" s="17"/>
      <c r="CW926" s="17"/>
      <c r="CX926" s="17"/>
      <c r="CY926" s="26"/>
      <c r="CZ926" s="26"/>
      <c r="DA926" s="26"/>
      <c r="DB926" s="17"/>
      <c r="DC926" s="17"/>
      <c r="DD926" s="17"/>
      <c r="DE926" s="17"/>
      <c r="DF926" s="17"/>
      <c r="DG926" s="17"/>
      <c r="DH926" s="26"/>
      <c r="DI926" s="17"/>
      <c r="DJ926" s="17"/>
      <c r="DK926" s="17"/>
      <c r="DL926" s="17"/>
    </row>
    <row r="927" spans="1:259" x14ac:dyDescent="0.15">
      <c r="A927" s="17" t="s">
        <v>4467</v>
      </c>
      <c r="B927" s="17" t="s">
        <v>4970</v>
      </c>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c r="AA927" s="26"/>
      <c r="AB927" s="17"/>
      <c r="AC927" s="26"/>
      <c r="AD927" s="26"/>
      <c r="AE927" s="17"/>
      <c r="AF927" s="17"/>
      <c r="AG927" s="17"/>
      <c r="AH927" s="17"/>
      <c r="AI927" s="17"/>
      <c r="AJ927" s="17"/>
      <c r="AK927" s="17"/>
      <c r="AL927" s="17"/>
      <c r="AM927" s="17"/>
      <c r="AN927" s="17"/>
      <c r="AO927" s="17"/>
      <c r="AP927" s="17"/>
      <c r="AQ927" s="17"/>
      <c r="AR927" s="17"/>
      <c r="AS927" s="17"/>
      <c r="AT927" s="17"/>
      <c r="AU927" s="17"/>
      <c r="AV927" s="17"/>
      <c r="AW927" s="17"/>
      <c r="AX927" s="17"/>
      <c r="AY927" s="17"/>
      <c r="AZ927" s="17"/>
      <c r="BA927" s="17"/>
      <c r="BB927" s="17"/>
      <c r="BC927" s="17"/>
      <c r="BD927" s="17"/>
      <c r="BE927" s="17"/>
      <c r="BF927" s="17"/>
      <c r="BG927" s="17"/>
      <c r="BH927" s="17"/>
      <c r="BI927" s="17"/>
      <c r="BJ927" s="26"/>
      <c r="BK927" s="17"/>
      <c r="BL927" s="17"/>
      <c r="BM927" s="17"/>
      <c r="BN927" s="17"/>
      <c r="BO927" s="17"/>
      <c r="BP927" s="17"/>
      <c r="BQ927" s="17"/>
      <c r="BR927" s="17"/>
      <c r="BS927" s="17"/>
      <c r="BT927" s="17"/>
      <c r="BU927" s="17"/>
      <c r="BV927" s="17"/>
      <c r="BW927" s="17"/>
      <c r="BX927" s="26"/>
      <c r="BY927" s="26"/>
      <c r="BZ927" s="26"/>
      <c r="CA927" s="26"/>
      <c r="CB927" s="26"/>
      <c r="CC927" s="17"/>
      <c r="CD927" s="17"/>
      <c r="CE927" s="17"/>
      <c r="CF927" s="17"/>
      <c r="CG927" s="17"/>
      <c r="CH927" s="17"/>
      <c r="CI927" s="17"/>
      <c r="CJ927" s="26"/>
      <c r="CK927" s="17"/>
      <c r="CL927" s="17"/>
      <c r="CM927" s="17"/>
      <c r="CN927" s="17"/>
      <c r="CO927" s="17"/>
      <c r="CP927" s="17"/>
      <c r="CQ927" s="17"/>
      <c r="CR927" s="17"/>
      <c r="CS927" s="17"/>
      <c r="CT927" s="17"/>
      <c r="CU927" s="17"/>
      <c r="CV927" s="17"/>
      <c r="CW927" s="17"/>
      <c r="CX927" s="17"/>
      <c r="CY927" s="26"/>
      <c r="CZ927" s="26"/>
      <c r="DA927" s="26"/>
      <c r="DB927" s="17"/>
      <c r="DC927" s="17"/>
      <c r="DD927" s="17"/>
      <c r="DE927" s="17"/>
      <c r="DF927" s="17"/>
      <c r="DG927" s="17"/>
      <c r="DH927" s="26"/>
      <c r="DI927" s="17"/>
      <c r="DJ927" s="17"/>
      <c r="DK927" s="17"/>
      <c r="DL927" s="17"/>
    </row>
    <row r="928" spans="1:259" x14ac:dyDescent="0.15">
      <c r="A928" s="17" t="s">
        <v>4486</v>
      </c>
      <c r="B928" s="17" t="s">
        <v>4971</v>
      </c>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c r="AA928" s="26"/>
      <c r="AB928" s="17"/>
      <c r="AC928" s="26"/>
      <c r="AD928" s="26"/>
      <c r="AE928" s="17"/>
      <c r="AF928" s="17"/>
      <c r="AG928" s="17"/>
      <c r="AH928" s="17"/>
      <c r="AI928" s="17"/>
      <c r="AJ928" s="17"/>
      <c r="AK928" s="17"/>
      <c r="AL928" s="17"/>
      <c r="AM928" s="17"/>
      <c r="AN928" s="17"/>
      <c r="AO928" s="17"/>
      <c r="AP928" s="17"/>
      <c r="AQ928" s="17"/>
      <c r="AR928" s="17"/>
      <c r="AS928" s="17"/>
      <c r="AT928" s="17"/>
      <c r="AU928" s="17"/>
      <c r="AV928" s="17"/>
      <c r="AW928" s="17"/>
      <c r="AX928" s="17"/>
      <c r="AY928" s="17"/>
      <c r="AZ928" s="17"/>
      <c r="BA928" s="17"/>
      <c r="BB928" s="17"/>
      <c r="BC928" s="17"/>
      <c r="BD928" s="17"/>
      <c r="BE928" s="17"/>
      <c r="BF928" s="17"/>
      <c r="BG928" s="17"/>
      <c r="BH928" s="17"/>
      <c r="BI928" s="17"/>
      <c r="BJ928" s="26"/>
      <c r="BK928" s="17"/>
      <c r="BL928" s="17"/>
      <c r="BM928" s="17"/>
      <c r="BN928" s="17"/>
      <c r="BO928" s="17"/>
      <c r="BP928" s="17"/>
      <c r="BQ928" s="17"/>
      <c r="BR928" s="17"/>
      <c r="BS928" s="17"/>
      <c r="BT928" s="17"/>
      <c r="BU928" s="17"/>
      <c r="BV928" s="17"/>
      <c r="BW928" s="17"/>
      <c r="BX928" s="26"/>
      <c r="BY928" s="26"/>
      <c r="BZ928" s="26"/>
      <c r="CA928" s="26"/>
      <c r="CB928" s="26"/>
      <c r="CC928" s="17"/>
      <c r="CD928" s="17"/>
      <c r="CE928" s="17"/>
      <c r="CF928" s="17"/>
      <c r="CG928" s="17"/>
      <c r="CH928" s="17"/>
      <c r="CI928" s="17"/>
      <c r="CJ928" s="26"/>
      <c r="CK928" s="17"/>
      <c r="CL928" s="17"/>
      <c r="CM928" s="17"/>
      <c r="CN928" s="17"/>
      <c r="CO928" s="17"/>
      <c r="CP928" s="17"/>
      <c r="CQ928" s="17"/>
      <c r="CR928" s="17"/>
      <c r="CS928" s="17"/>
      <c r="CT928" s="17"/>
      <c r="CU928" s="17"/>
      <c r="CV928" s="17"/>
      <c r="CW928" s="17"/>
      <c r="CX928" s="17"/>
      <c r="CY928" s="26"/>
      <c r="CZ928" s="26"/>
      <c r="DA928" s="26"/>
      <c r="DB928" s="17"/>
      <c r="DC928" s="17"/>
      <c r="DD928" s="17"/>
      <c r="DE928" s="17"/>
      <c r="DF928" s="17"/>
      <c r="DG928" s="17"/>
      <c r="DH928" s="26"/>
      <c r="DI928" s="17"/>
      <c r="DJ928" s="17"/>
      <c r="DK928" s="17"/>
      <c r="DL928" s="17"/>
    </row>
    <row r="929" spans="1:116" x14ac:dyDescent="0.15">
      <c r="A929" s="17" t="s">
        <v>3086</v>
      </c>
      <c r="B929" s="17" t="s">
        <v>3087</v>
      </c>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c r="AA929" s="26"/>
      <c r="AB929" s="17"/>
      <c r="AC929" s="26"/>
      <c r="AD929" s="26"/>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17"/>
      <c r="BB929" s="17"/>
      <c r="BC929" s="17"/>
      <c r="BD929" s="17"/>
      <c r="BE929" s="17"/>
      <c r="BF929" s="17"/>
      <c r="BG929" s="17"/>
      <c r="BH929" s="17"/>
      <c r="BI929" s="17"/>
      <c r="BJ929" s="26"/>
      <c r="BK929" s="17"/>
      <c r="BL929" s="17"/>
      <c r="BM929" s="17"/>
      <c r="BN929" s="17"/>
      <c r="BO929" s="17"/>
      <c r="BP929" s="17"/>
      <c r="BQ929" s="17"/>
      <c r="BR929" s="17"/>
      <c r="BS929" s="17"/>
      <c r="BT929" s="17"/>
      <c r="BU929" s="17"/>
      <c r="BV929" s="17"/>
      <c r="BW929" s="17"/>
      <c r="BX929" s="26"/>
      <c r="BY929" s="26"/>
      <c r="BZ929" s="26"/>
      <c r="CA929" s="26"/>
      <c r="CB929" s="26"/>
      <c r="CC929" s="17"/>
      <c r="CD929" s="17"/>
      <c r="CE929" s="17"/>
      <c r="CF929" s="17"/>
      <c r="CG929" s="17"/>
      <c r="CH929" s="17"/>
      <c r="CI929" s="17"/>
      <c r="CJ929" s="26"/>
      <c r="CK929" s="17"/>
      <c r="CL929" s="17"/>
      <c r="CM929" s="17"/>
      <c r="CN929" s="17"/>
      <c r="CO929" s="17"/>
      <c r="CP929" s="17"/>
      <c r="CQ929" s="17"/>
      <c r="CR929" s="17"/>
      <c r="CS929" s="17"/>
      <c r="CT929" s="17"/>
      <c r="CU929" s="17"/>
      <c r="CV929" s="17"/>
      <c r="CW929" s="17"/>
      <c r="CX929" s="17"/>
      <c r="CY929" s="26"/>
      <c r="CZ929" s="26"/>
      <c r="DA929" s="26"/>
      <c r="DB929" s="17"/>
      <c r="DC929" s="17"/>
      <c r="DD929" s="17"/>
      <c r="DE929" s="17"/>
      <c r="DF929" s="17"/>
      <c r="DG929" s="17"/>
      <c r="DH929" s="26"/>
      <c r="DI929" s="17"/>
      <c r="DJ929" s="17"/>
      <c r="DK929" s="17"/>
      <c r="DL929" s="17"/>
    </row>
    <row r="930" spans="1:116" x14ac:dyDescent="0.15">
      <c r="A930" s="17" t="s">
        <v>772</v>
      </c>
      <c r="B930" s="17" t="s">
        <v>773</v>
      </c>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c r="AA930" s="26"/>
      <c r="AB930" s="17"/>
      <c r="AC930" s="26"/>
      <c r="AD930" s="26"/>
      <c r="AE930" s="17"/>
      <c r="AF930" s="17"/>
      <c r="AG930" s="17"/>
      <c r="AH930" s="17"/>
      <c r="AI930" s="17"/>
      <c r="AJ930" s="17"/>
      <c r="AK930" s="17"/>
      <c r="AL930" s="17"/>
      <c r="AM930" s="17"/>
      <c r="AN930" s="17"/>
      <c r="AO930" s="17"/>
      <c r="AP930" s="17"/>
      <c r="AQ930" s="17"/>
      <c r="AR930" s="17"/>
      <c r="AS930" s="17"/>
      <c r="AT930" s="17"/>
      <c r="AU930" s="17"/>
      <c r="AV930" s="17"/>
      <c r="AW930" s="17"/>
      <c r="AX930" s="17"/>
      <c r="AY930" s="17"/>
      <c r="AZ930" s="17"/>
      <c r="BA930" s="17"/>
      <c r="BB930" s="17"/>
      <c r="BC930" s="17"/>
      <c r="BD930" s="17"/>
      <c r="BE930" s="17"/>
      <c r="BF930" s="17"/>
      <c r="BG930" s="17"/>
      <c r="BH930" s="17"/>
      <c r="BI930" s="17"/>
      <c r="BJ930" s="26"/>
      <c r="BK930" s="17"/>
      <c r="BL930" s="17"/>
      <c r="BM930" s="17"/>
      <c r="BN930" s="17"/>
      <c r="BO930" s="17"/>
      <c r="BP930" s="17"/>
      <c r="BQ930" s="17"/>
      <c r="BR930" s="17"/>
      <c r="BS930" s="17"/>
      <c r="BT930" s="17"/>
      <c r="BU930" s="17"/>
      <c r="BV930" s="17"/>
      <c r="BW930" s="17"/>
      <c r="BX930" s="26"/>
      <c r="BY930" s="26"/>
      <c r="BZ930" s="26"/>
      <c r="CA930" s="26"/>
      <c r="CB930" s="26"/>
      <c r="CC930" s="17"/>
      <c r="CD930" s="17"/>
      <c r="CE930" s="17"/>
      <c r="CF930" s="17"/>
      <c r="CG930" s="17"/>
      <c r="CH930" s="17"/>
      <c r="CI930" s="17"/>
      <c r="CJ930" s="26"/>
      <c r="CK930" s="17"/>
      <c r="CL930" s="17"/>
      <c r="CM930" s="17"/>
      <c r="CN930" s="17"/>
      <c r="CO930" s="17"/>
      <c r="CP930" s="17"/>
      <c r="CQ930" s="17"/>
      <c r="CR930" s="17"/>
      <c r="CS930" s="17"/>
      <c r="CT930" s="17"/>
      <c r="CU930" s="17"/>
      <c r="CV930" s="17"/>
      <c r="CW930" s="17"/>
      <c r="CX930" s="17"/>
      <c r="CY930" s="26"/>
      <c r="CZ930" s="26"/>
      <c r="DA930" s="26"/>
      <c r="DB930" s="17"/>
      <c r="DC930" s="17"/>
      <c r="DD930" s="17"/>
      <c r="DE930" s="17"/>
      <c r="DF930" s="17"/>
      <c r="DG930" s="17"/>
      <c r="DH930" s="26"/>
      <c r="DI930" s="17"/>
      <c r="DJ930" s="17"/>
      <c r="DK930" s="17"/>
      <c r="DL930" s="17"/>
    </row>
    <row r="931" spans="1:116" x14ac:dyDescent="0.15">
      <c r="A931" s="17" t="s">
        <v>4566</v>
      </c>
      <c r="B931" s="17" t="s">
        <v>4972</v>
      </c>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c r="AA931" s="26"/>
      <c r="AB931" s="17"/>
      <c r="AC931" s="26"/>
      <c r="AD931" s="26"/>
      <c r="AE931" s="17"/>
      <c r="AF931" s="17"/>
      <c r="AG931" s="17"/>
      <c r="AH931" s="17"/>
      <c r="AI931" s="17"/>
      <c r="AJ931" s="17"/>
      <c r="AK931" s="17"/>
      <c r="AL931" s="17"/>
      <c r="AM931" s="17"/>
      <c r="AN931" s="17"/>
      <c r="AO931" s="17"/>
      <c r="AP931" s="17"/>
      <c r="AQ931" s="17"/>
      <c r="AR931" s="17"/>
      <c r="AS931" s="17"/>
      <c r="AT931" s="17"/>
      <c r="AU931" s="17"/>
      <c r="AV931" s="17"/>
      <c r="AW931" s="17"/>
      <c r="AX931" s="17"/>
      <c r="AY931" s="17"/>
      <c r="AZ931" s="17"/>
      <c r="BA931" s="17"/>
      <c r="BB931" s="17"/>
      <c r="BC931" s="17"/>
      <c r="BD931" s="17"/>
      <c r="BE931" s="17"/>
      <c r="BF931" s="17"/>
      <c r="BG931" s="17"/>
      <c r="BH931" s="17"/>
      <c r="BI931" s="17"/>
      <c r="BJ931" s="26"/>
      <c r="BK931" s="17"/>
      <c r="BL931" s="17"/>
      <c r="BM931" s="17"/>
      <c r="BN931" s="17"/>
      <c r="BO931" s="17"/>
      <c r="BP931" s="17"/>
      <c r="BQ931" s="17"/>
      <c r="BR931" s="17"/>
      <c r="BS931" s="17"/>
      <c r="BT931" s="17"/>
      <c r="BU931" s="17"/>
      <c r="BV931" s="17"/>
      <c r="BW931" s="17"/>
      <c r="BX931" s="26"/>
      <c r="BY931" s="26"/>
      <c r="BZ931" s="26"/>
      <c r="CA931" s="26"/>
      <c r="CB931" s="26"/>
      <c r="CC931" s="17"/>
      <c r="CD931" s="17"/>
      <c r="CE931" s="17"/>
      <c r="CF931" s="17"/>
      <c r="CG931" s="17"/>
      <c r="CH931" s="17"/>
      <c r="CI931" s="17"/>
      <c r="CJ931" s="26"/>
      <c r="CK931" s="17"/>
      <c r="CL931" s="17"/>
      <c r="CM931" s="17"/>
      <c r="CN931" s="17"/>
      <c r="CO931" s="17"/>
      <c r="CP931" s="17"/>
      <c r="CQ931" s="17"/>
      <c r="CR931" s="17"/>
      <c r="CS931" s="17"/>
      <c r="CT931" s="17"/>
      <c r="CU931" s="17"/>
      <c r="CV931" s="17"/>
      <c r="CW931" s="17"/>
      <c r="CX931" s="17"/>
      <c r="CY931" s="26"/>
      <c r="CZ931" s="26"/>
      <c r="DA931" s="26"/>
      <c r="DB931" s="17"/>
      <c r="DC931" s="17"/>
      <c r="DD931" s="17"/>
      <c r="DE931" s="17"/>
      <c r="DF931" s="17"/>
      <c r="DG931" s="17"/>
      <c r="DH931" s="26"/>
      <c r="DI931" s="17"/>
      <c r="DJ931" s="17"/>
      <c r="DK931" s="17"/>
      <c r="DL931" s="17"/>
    </row>
    <row r="932" spans="1:116" x14ac:dyDescent="0.15">
      <c r="A932" s="17" t="s">
        <v>4626</v>
      </c>
      <c r="B932" s="17" t="s">
        <v>4973</v>
      </c>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c r="AA932" s="26"/>
      <c r="AB932" s="17"/>
      <c r="AC932" s="26"/>
      <c r="AD932" s="26"/>
      <c r="AE932" s="17"/>
      <c r="AF932" s="17"/>
      <c r="AG932" s="17"/>
      <c r="AH932" s="17"/>
      <c r="AI932" s="17"/>
      <c r="AJ932" s="17"/>
      <c r="AK932" s="17"/>
      <c r="AL932" s="17"/>
      <c r="AM932" s="17"/>
      <c r="AN932" s="17"/>
      <c r="AO932" s="17"/>
      <c r="AP932" s="17"/>
      <c r="AQ932" s="17"/>
      <c r="AR932" s="17"/>
      <c r="AS932" s="17"/>
      <c r="AT932" s="17"/>
      <c r="AU932" s="17"/>
      <c r="AV932" s="17"/>
      <c r="AW932" s="17"/>
      <c r="AX932" s="17"/>
      <c r="AY932" s="17"/>
      <c r="AZ932" s="17"/>
      <c r="BA932" s="17"/>
      <c r="BB932" s="17"/>
      <c r="BC932" s="17"/>
      <c r="BD932" s="17"/>
      <c r="BE932" s="17"/>
      <c r="BF932" s="17"/>
      <c r="BG932" s="17"/>
      <c r="BH932" s="17"/>
      <c r="BI932" s="17"/>
      <c r="BJ932" s="26"/>
      <c r="BK932" s="17"/>
      <c r="BL932" s="17"/>
      <c r="BM932" s="17"/>
      <c r="BN932" s="17"/>
      <c r="BO932" s="17"/>
      <c r="BP932" s="17"/>
      <c r="BQ932" s="17"/>
      <c r="BR932" s="17"/>
      <c r="BS932" s="17"/>
      <c r="BT932" s="17"/>
      <c r="BU932" s="17"/>
      <c r="BV932" s="17"/>
      <c r="BW932" s="17"/>
      <c r="BX932" s="26"/>
      <c r="BY932" s="26"/>
      <c r="BZ932" s="26"/>
      <c r="CA932" s="26"/>
      <c r="CB932" s="26"/>
      <c r="CC932" s="17"/>
      <c r="CD932" s="17"/>
      <c r="CE932" s="17"/>
      <c r="CF932" s="17"/>
      <c r="CG932" s="17"/>
      <c r="CH932" s="17"/>
      <c r="CI932" s="17"/>
      <c r="CJ932" s="26"/>
      <c r="CK932" s="17"/>
      <c r="CL932" s="17"/>
      <c r="CM932" s="17"/>
      <c r="CN932" s="17"/>
      <c r="CO932" s="17"/>
      <c r="CP932" s="17"/>
      <c r="CQ932" s="17"/>
      <c r="CR932" s="17"/>
      <c r="CS932" s="17"/>
      <c r="CT932" s="17"/>
      <c r="CU932" s="17"/>
      <c r="CV932" s="17"/>
      <c r="CW932" s="17"/>
      <c r="CX932" s="17"/>
      <c r="CY932" s="26"/>
      <c r="CZ932" s="26"/>
      <c r="DA932" s="26"/>
      <c r="DB932" s="17"/>
      <c r="DC932" s="17"/>
      <c r="DD932" s="17"/>
      <c r="DE932" s="17"/>
      <c r="DF932" s="17"/>
      <c r="DG932" s="17"/>
      <c r="DH932" s="26"/>
      <c r="DI932" s="17"/>
      <c r="DJ932" s="17"/>
      <c r="DK932" s="17"/>
      <c r="DL932" s="17"/>
    </row>
    <row r="933" spans="1:116" x14ac:dyDescent="0.15">
      <c r="A933" s="17" t="s">
        <v>4636</v>
      </c>
      <c r="B933" s="17" t="s">
        <v>4974</v>
      </c>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c r="AA933" s="26"/>
      <c r="AB933" s="17"/>
      <c r="AC933" s="26"/>
      <c r="AD933" s="26"/>
      <c r="AE933" s="17"/>
      <c r="AF933" s="17"/>
      <c r="AG933" s="17"/>
      <c r="AH933" s="17"/>
      <c r="AI933" s="17"/>
      <c r="AJ933" s="17"/>
      <c r="AK933" s="17"/>
      <c r="AL933" s="17"/>
      <c r="AM933" s="17"/>
      <c r="AN933" s="17"/>
      <c r="AO933" s="17"/>
      <c r="AP933" s="17"/>
      <c r="AQ933" s="17"/>
      <c r="AR933" s="17"/>
      <c r="AS933" s="17"/>
      <c r="AT933" s="17"/>
      <c r="AU933" s="17"/>
      <c r="AV933" s="17"/>
      <c r="AW933" s="17"/>
      <c r="AX933" s="17"/>
      <c r="AY933" s="17"/>
      <c r="AZ933" s="17"/>
      <c r="BA933" s="17"/>
      <c r="BB933" s="17"/>
      <c r="BC933" s="17"/>
      <c r="BD933" s="17"/>
      <c r="BE933" s="17"/>
      <c r="BF933" s="17"/>
      <c r="BG933" s="17"/>
      <c r="BH933" s="17"/>
      <c r="BI933" s="17"/>
      <c r="BJ933" s="26"/>
      <c r="BK933" s="17"/>
      <c r="BL933" s="17"/>
      <c r="BM933" s="17"/>
      <c r="BN933" s="17"/>
      <c r="BO933" s="17"/>
      <c r="BP933" s="17"/>
      <c r="BQ933" s="17"/>
      <c r="BR933" s="17"/>
      <c r="BS933" s="17"/>
      <c r="BT933" s="17"/>
      <c r="BU933" s="17"/>
      <c r="BV933" s="17"/>
      <c r="BW933" s="17"/>
      <c r="BX933" s="26"/>
      <c r="BY933" s="26"/>
      <c r="BZ933" s="26"/>
      <c r="CA933" s="26"/>
      <c r="CB933" s="26"/>
      <c r="CC933" s="17"/>
      <c r="CD933" s="17"/>
      <c r="CE933" s="17"/>
      <c r="CF933" s="17"/>
      <c r="CG933" s="17"/>
      <c r="CH933" s="17"/>
      <c r="CI933" s="17"/>
      <c r="CJ933" s="26"/>
      <c r="CK933" s="17"/>
      <c r="CL933" s="17"/>
      <c r="CM933" s="17"/>
      <c r="CN933" s="17"/>
      <c r="CO933" s="17"/>
      <c r="CP933" s="17"/>
      <c r="CQ933" s="17"/>
      <c r="CR933" s="17"/>
      <c r="CS933" s="17"/>
      <c r="CT933" s="17"/>
      <c r="CU933" s="17"/>
      <c r="CV933" s="17"/>
      <c r="CW933" s="17"/>
      <c r="CX933" s="17"/>
      <c r="CY933" s="26"/>
      <c r="CZ933" s="26"/>
      <c r="DA933" s="26"/>
      <c r="DB933" s="17"/>
      <c r="DC933" s="17"/>
      <c r="DD933" s="17"/>
      <c r="DE933" s="17"/>
      <c r="DF933" s="17"/>
      <c r="DG933" s="17"/>
      <c r="DH933" s="26"/>
      <c r="DI933" s="17"/>
      <c r="DJ933" s="17"/>
      <c r="DK933" s="17"/>
      <c r="DL933" s="17"/>
    </row>
    <row r="934" spans="1:116" x14ac:dyDescent="0.15">
      <c r="A934" s="17" t="s">
        <v>4586</v>
      </c>
      <c r="B934" s="17" t="s">
        <v>4975</v>
      </c>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c r="AA934" s="26"/>
      <c r="AB934" s="17"/>
      <c r="AC934" s="26"/>
      <c r="AD934" s="26"/>
      <c r="AE934" s="17"/>
      <c r="AF934" s="17"/>
      <c r="AG934" s="17"/>
      <c r="AH934" s="17"/>
      <c r="AI934" s="17"/>
      <c r="AJ934" s="17"/>
      <c r="AK934" s="17"/>
      <c r="AL934" s="17"/>
      <c r="AM934" s="17"/>
      <c r="AN934" s="17"/>
      <c r="AO934" s="17"/>
      <c r="AP934" s="17"/>
      <c r="AQ934" s="17"/>
      <c r="AR934" s="17"/>
      <c r="AS934" s="17"/>
      <c r="AT934" s="17"/>
      <c r="AU934" s="17"/>
      <c r="AV934" s="17"/>
      <c r="AW934" s="17"/>
      <c r="AX934" s="17"/>
      <c r="AY934" s="17"/>
      <c r="AZ934" s="17"/>
      <c r="BA934" s="17"/>
      <c r="BB934" s="17"/>
      <c r="BC934" s="17"/>
      <c r="BD934" s="17"/>
      <c r="BE934" s="17"/>
      <c r="BF934" s="17"/>
      <c r="BG934" s="17"/>
      <c r="BH934" s="17"/>
      <c r="BI934" s="17"/>
      <c r="BJ934" s="26"/>
      <c r="BK934" s="17"/>
      <c r="BL934" s="17"/>
      <c r="BM934" s="17"/>
      <c r="BN934" s="17"/>
      <c r="BO934" s="17"/>
      <c r="BP934" s="17"/>
      <c r="BQ934" s="17"/>
      <c r="BR934" s="17"/>
      <c r="BS934" s="17"/>
      <c r="BT934" s="17"/>
      <c r="BU934" s="17"/>
      <c r="BV934" s="17"/>
      <c r="BW934" s="17"/>
      <c r="BX934" s="26"/>
      <c r="BY934" s="26"/>
      <c r="BZ934" s="26"/>
      <c r="CA934" s="26"/>
      <c r="CB934" s="26"/>
      <c r="CC934" s="17"/>
      <c r="CD934" s="17"/>
      <c r="CE934" s="17"/>
      <c r="CF934" s="17"/>
      <c r="CG934" s="17"/>
      <c r="CH934" s="17"/>
      <c r="CI934" s="17"/>
      <c r="CJ934" s="26"/>
      <c r="CK934" s="17"/>
      <c r="CL934" s="17"/>
      <c r="CM934" s="17"/>
      <c r="CN934" s="17"/>
      <c r="CO934" s="17"/>
      <c r="CP934" s="17"/>
      <c r="CQ934" s="17"/>
      <c r="CR934" s="17"/>
      <c r="CS934" s="17"/>
      <c r="CT934" s="17"/>
      <c r="CU934" s="17"/>
      <c r="CV934" s="17"/>
      <c r="CW934" s="17"/>
      <c r="CX934" s="17"/>
      <c r="CY934" s="26"/>
      <c r="CZ934" s="26"/>
      <c r="DA934" s="26"/>
      <c r="DB934" s="17"/>
      <c r="DC934" s="17"/>
      <c r="DD934" s="17"/>
      <c r="DE934" s="17"/>
      <c r="DF934" s="17"/>
      <c r="DG934" s="17"/>
      <c r="DH934" s="26"/>
      <c r="DI934" s="17"/>
      <c r="DJ934" s="17"/>
      <c r="DK934" s="17"/>
      <c r="DL934" s="17"/>
    </row>
    <row r="935" spans="1:116" x14ac:dyDescent="0.15">
      <c r="A935" s="17" t="s">
        <v>4454</v>
      </c>
      <c r="B935" s="17" t="s">
        <v>4976</v>
      </c>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c r="AA935" s="26"/>
      <c r="AB935" s="17"/>
      <c r="AC935" s="26"/>
      <c r="AD935" s="26"/>
      <c r="AE935" s="17"/>
      <c r="AF935" s="17"/>
      <c r="AG935" s="17"/>
      <c r="AH935" s="17"/>
      <c r="AI935" s="17"/>
      <c r="AJ935" s="17"/>
      <c r="AK935" s="17"/>
      <c r="AL935" s="17"/>
      <c r="AM935" s="17"/>
      <c r="AN935" s="17"/>
      <c r="AO935" s="17"/>
      <c r="AP935" s="17"/>
      <c r="AQ935" s="17"/>
      <c r="AR935" s="17"/>
      <c r="AS935" s="17"/>
      <c r="AT935" s="17"/>
      <c r="AU935" s="17"/>
      <c r="AV935" s="17"/>
      <c r="AW935" s="17"/>
      <c r="AX935" s="17"/>
      <c r="AY935" s="17"/>
      <c r="AZ935" s="17"/>
      <c r="BA935" s="17"/>
      <c r="BB935" s="17"/>
      <c r="BC935" s="17"/>
      <c r="BD935" s="17"/>
      <c r="BE935" s="17"/>
      <c r="BF935" s="17"/>
      <c r="BG935" s="17"/>
      <c r="BH935" s="17"/>
      <c r="BI935" s="17"/>
      <c r="BJ935" s="26"/>
      <c r="BK935" s="17"/>
      <c r="BL935" s="17"/>
      <c r="BM935" s="17"/>
      <c r="BN935" s="17"/>
      <c r="BO935" s="17"/>
      <c r="BP935" s="17"/>
      <c r="BQ935" s="17"/>
      <c r="BR935" s="17"/>
      <c r="BS935" s="17"/>
      <c r="BT935" s="17"/>
      <c r="BU935" s="17"/>
      <c r="BV935" s="17"/>
      <c r="BW935" s="17"/>
      <c r="BX935" s="26"/>
      <c r="BY935" s="26"/>
      <c r="BZ935" s="26"/>
      <c r="CA935" s="26"/>
      <c r="CB935" s="26"/>
      <c r="CC935" s="17"/>
      <c r="CD935" s="17"/>
      <c r="CE935" s="17"/>
      <c r="CF935" s="17"/>
      <c r="CG935" s="17"/>
      <c r="CH935" s="17"/>
      <c r="CI935" s="17"/>
      <c r="CJ935" s="26"/>
      <c r="CK935" s="17"/>
      <c r="CL935" s="17"/>
      <c r="CM935" s="17"/>
      <c r="CN935" s="17"/>
      <c r="CO935" s="17"/>
      <c r="CP935" s="17"/>
      <c r="CQ935" s="17"/>
      <c r="CR935" s="17"/>
      <c r="CS935" s="17"/>
      <c r="CT935" s="17"/>
      <c r="CU935" s="17"/>
      <c r="CV935" s="17"/>
      <c r="CW935" s="17"/>
      <c r="CX935" s="17"/>
      <c r="CY935" s="26"/>
      <c r="CZ935" s="26"/>
      <c r="DA935" s="26"/>
      <c r="DB935" s="17"/>
      <c r="DC935" s="17"/>
      <c r="DD935" s="17"/>
      <c r="DE935" s="17"/>
      <c r="DF935" s="17"/>
      <c r="DG935" s="17"/>
      <c r="DH935" s="26"/>
      <c r="DI935" s="17"/>
      <c r="DJ935" s="17"/>
      <c r="DK935" s="17"/>
      <c r="DL935" s="17"/>
    </row>
    <row r="936" spans="1:116" x14ac:dyDescent="0.15">
      <c r="A936" s="17" t="s">
        <v>4561</v>
      </c>
      <c r="B936" s="17" t="s">
        <v>4977</v>
      </c>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c r="AA936" s="26"/>
      <c r="AB936" s="17"/>
      <c r="AC936" s="26"/>
      <c r="AD936" s="26"/>
      <c r="AE936" s="17"/>
      <c r="AF936" s="17"/>
      <c r="AG936" s="17"/>
      <c r="AH936" s="17"/>
      <c r="AI936" s="17"/>
      <c r="AJ936" s="17"/>
      <c r="AK936" s="17"/>
      <c r="AL936" s="17"/>
      <c r="AM936" s="17"/>
      <c r="AN936" s="17"/>
      <c r="AO936" s="17"/>
      <c r="AP936" s="17"/>
      <c r="AQ936" s="17"/>
      <c r="AR936" s="17"/>
      <c r="AS936" s="17"/>
      <c r="AT936" s="17"/>
      <c r="AU936" s="17"/>
      <c r="AV936" s="17"/>
      <c r="AW936" s="17"/>
      <c r="AX936" s="17"/>
      <c r="AY936" s="17"/>
      <c r="AZ936" s="17"/>
      <c r="BA936" s="17"/>
      <c r="BB936" s="17"/>
      <c r="BC936" s="17"/>
      <c r="BD936" s="17"/>
      <c r="BE936" s="17"/>
      <c r="BF936" s="17"/>
      <c r="BG936" s="17"/>
      <c r="BH936" s="17"/>
      <c r="BI936" s="17"/>
      <c r="BJ936" s="26"/>
      <c r="BK936" s="17"/>
      <c r="BL936" s="17"/>
      <c r="BM936" s="17"/>
      <c r="BN936" s="17"/>
      <c r="BO936" s="17"/>
      <c r="BP936" s="17"/>
      <c r="BQ936" s="17"/>
      <c r="BR936" s="17"/>
      <c r="BS936" s="17"/>
      <c r="BT936" s="17"/>
      <c r="BU936" s="17"/>
      <c r="BV936" s="17"/>
      <c r="BW936" s="17"/>
      <c r="BX936" s="26"/>
      <c r="BY936" s="26"/>
      <c r="BZ936" s="26"/>
      <c r="CA936" s="26"/>
      <c r="CB936" s="26"/>
      <c r="CC936" s="17"/>
      <c r="CD936" s="17"/>
      <c r="CE936" s="17"/>
      <c r="CF936" s="17"/>
      <c r="CG936" s="17"/>
      <c r="CH936" s="17"/>
      <c r="CI936" s="17"/>
      <c r="CJ936" s="26"/>
      <c r="CK936" s="17"/>
      <c r="CL936" s="17"/>
      <c r="CM936" s="17"/>
      <c r="CN936" s="17"/>
      <c r="CO936" s="17"/>
      <c r="CP936" s="17"/>
      <c r="CQ936" s="17"/>
      <c r="CR936" s="17"/>
      <c r="CS936" s="17"/>
      <c r="CT936" s="17"/>
      <c r="CU936" s="17"/>
      <c r="CV936" s="17"/>
      <c r="CW936" s="17"/>
      <c r="CX936" s="17"/>
      <c r="CY936" s="26"/>
      <c r="CZ936" s="26"/>
      <c r="DA936" s="26"/>
      <c r="DB936" s="17"/>
      <c r="DC936" s="17"/>
      <c r="DD936" s="17"/>
      <c r="DE936" s="17"/>
      <c r="DF936" s="17"/>
      <c r="DG936" s="17"/>
      <c r="DH936" s="26"/>
      <c r="DI936" s="17"/>
      <c r="DJ936" s="17"/>
      <c r="DK936" s="17"/>
      <c r="DL936" s="17"/>
    </row>
    <row r="937" spans="1:116" x14ac:dyDescent="0.15">
      <c r="A937" s="17" t="s">
        <v>4485</v>
      </c>
      <c r="B937" s="17" t="s">
        <v>4978</v>
      </c>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c r="AA937" s="26"/>
      <c r="AB937" s="17"/>
      <c r="AC937" s="26"/>
      <c r="AD937" s="26"/>
      <c r="AE937" s="17"/>
      <c r="AF937" s="17"/>
      <c r="AG937" s="17"/>
      <c r="AH937" s="17"/>
      <c r="AI937" s="17"/>
      <c r="AJ937" s="17"/>
      <c r="AK937" s="17"/>
      <c r="AL937" s="17"/>
      <c r="AM937" s="17"/>
      <c r="AN937" s="17"/>
      <c r="AO937" s="17"/>
      <c r="AP937" s="17"/>
      <c r="AQ937" s="17"/>
      <c r="AR937" s="17"/>
      <c r="AS937" s="17"/>
      <c r="AT937" s="17"/>
      <c r="AU937" s="17"/>
      <c r="AV937" s="17"/>
      <c r="AW937" s="17"/>
      <c r="AX937" s="17"/>
      <c r="AY937" s="17"/>
      <c r="AZ937" s="17"/>
      <c r="BA937" s="17"/>
      <c r="BB937" s="17"/>
      <c r="BC937" s="17"/>
      <c r="BD937" s="17"/>
      <c r="BE937" s="17"/>
      <c r="BF937" s="17"/>
      <c r="BG937" s="17"/>
      <c r="BH937" s="17"/>
      <c r="BI937" s="17"/>
      <c r="BJ937" s="26"/>
      <c r="BK937" s="17"/>
      <c r="BL937" s="17"/>
      <c r="BM937" s="17"/>
      <c r="BN937" s="17"/>
      <c r="BO937" s="17"/>
      <c r="BP937" s="17"/>
      <c r="BQ937" s="17"/>
      <c r="BR937" s="17"/>
      <c r="BS937" s="17"/>
      <c r="BT937" s="17"/>
      <c r="BU937" s="17"/>
      <c r="BV937" s="17"/>
      <c r="BW937" s="17"/>
      <c r="BX937" s="26"/>
      <c r="BY937" s="26"/>
      <c r="BZ937" s="26"/>
      <c r="CA937" s="26"/>
      <c r="CB937" s="26"/>
      <c r="CC937" s="17"/>
      <c r="CD937" s="17"/>
      <c r="CE937" s="17"/>
      <c r="CF937" s="17"/>
      <c r="CG937" s="17"/>
      <c r="CH937" s="17"/>
      <c r="CI937" s="17"/>
      <c r="CJ937" s="26"/>
      <c r="CK937" s="17"/>
      <c r="CL937" s="17"/>
      <c r="CM937" s="17"/>
      <c r="CN937" s="17"/>
      <c r="CO937" s="17"/>
      <c r="CP937" s="17"/>
      <c r="CQ937" s="17"/>
      <c r="CR937" s="17"/>
      <c r="CS937" s="17"/>
      <c r="CT937" s="17"/>
      <c r="CU937" s="17"/>
      <c r="CV937" s="17"/>
      <c r="CW937" s="17"/>
      <c r="CX937" s="17"/>
      <c r="CY937" s="26"/>
      <c r="CZ937" s="26"/>
      <c r="DA937" s="26"/>
      <c r="DB937" s="17"/>
      <c r="DC937" s="17"/>
      <c r="DD937" s="17"/>
      <c r="DE937" s="17"/>
      <c r="DF937" s="17"/>
      <c r="DG937" s="17"/>
      <c r="DH937" s="26"/>
      <c r="DI937" s="17"/>
      <c r="DJ937" s="17"/>
      <c r="DK937" s="17"/>
      <c r="DL937" s="17"/>
    </row>
    <row r="938" spans="1:116" x14ac:dyDescent="0.15">
      <c r="A938" s="17" t="s">
        <v>4492</v>
      </c>
      <c r="B938" s="17" t="s">
        <v>4979</v>
      </c>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c r="AA938" s="26"/>
      <c r="AB938" s="17"/>
      <c r="AC938" s="26"/>
      <c r="AD938" s="26"/>
      <c r="AE938" s="17"/>
      <c r="AF938" s="17"/>
      <c r="AG938" s="17"/>
      <c r="AH938" s="17"/>
      <c r="AI938" s="17"/>
      <c r="AJ938" s="17"/>
      <c r="AK938" s="17"/>
      <c r="AL938" s="17"/>
      <c r="AM938" s="17"/>
      <c r="AN938" s="17"/>
      <c r="AO938" s="17"/>
      <c r="AP938" s="17"/>
      <c r="AQ938" s="17"/>
      <c r="AR938" s="17"/>
      <c r="AS938" s="17"/>
      <c r="AT938" s="17"/>
      <c r="AU938" s="17"/>
      <c r="AV938" s="17"/>
      <c r="AW938" s="17"/>
      <c r="AX938" s="17"/>
      <c r="AY938" s="17"/>
      <c r="AZ938" s="17"/>
      <c r="BA938" s="17"/>
      <c r="BB938" s="17"/>
      <c r="BC938" s="17"/>
      <c r="BD938" s="17"/>
      <c r="BE938" s="17"/>
      <c r="BF938" s="17"/>
      <c r="BG938" s="17"/>
      <c r="BH938" s="17"/>
      <c r="BI938" s="17"/>
      <c r="BJ938" s="26"/>
      <c r="BK938" s="17"/>
      <c r="BL938" s="17"/>
      <c r="BM938" s="17"/>
      <c r="BN938" s="17"/>
      <c r="BO938" s="17"/>
      <c r="BP938" s="17"/>
      <c r="BQ938" s="17"/>
      <c r="BR938" s="17"/>
      <c r="BS938" s="17"/>
      <c r="BT938" s="17"/>
      <c r="BU938" s="17"/>
      <c r="BV938" s="17"/>
      <c r="BW938" s="17"/>
      <c r="BX938" s="26"/>
      <c r="BY938" s="26"/>
      <c r="BZ938" s="26"/>
      <c r="CA938" s="26"/>
      <c r="CB938" s="26"/>
      <c r="CC938" s="17"/>
      <c r="CD938" s="17"/>
      <c r="CE938" s="17"/>
      <c r="CF938" s="17"/>
      <c r="CG938" s="17"/>
      <c r="CH938" s="17"/>
      <c r="CI938" s="17"/>
      <c r="CJ938" s="26"/>
      <c r="CK938" s="17"/>
      <c r="CL938" s="17"/>
      <c r="CM938" s="17"/>
      <c r="CN938" s="17"/>
      <c r="CO938" s="17"/>
      <c r="CP938" s="17"/>
      <c r="CQ938" s="17"/>
      <c r="CR938" s="17"/>
      <c r="CS938" s="17"/>
      <c r="CT938" s="17"/>
      <c r="CU938" s="17"/>
      <c r="CV938" s="17"/>
      <c r="CW938" s="17"/>
      <c r="CX938" s="17"/>
      <c r="CY938" s="26"/>
      <c r="CZ938" s="26"/>
      <c r="DA938" s="26"/>
      <c r="DB938" s="17"/>
      <c r="DC938" s="17"/>
      <c r="DD938" s="17"/>
      <c r="DE938" s="17"/>
      <c r="DF938" s="17"/>
      <c r="DG938" s="17"/>
      <c r="DH938" s="26"/>
      <c r="DI938" s="17"/>
      <c r="DJ938" s="17"/>
      <c r="DK938" s="17"/>
      <c r="DL938" s="17"/>
    </row>
    <row r="939" spans="1:116" x14ac:dyDescent="0.15">
      <c r="A939" s="17" t="s">
        <v>3064</v>
      </c>
      <c r="B939" s="17" t="s">
        <v>3065</v>
      </c>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c r="AA939" s="26"/>
      <c r="AB939" s="17"/>
      <c r="AC939" s="26"/>
      <c r="AD939" s="26"/>
      <c r="AE939" s="17"/>
      <c r="AF939" s="17"/>
      <c r="AG939" s="17"/>
      <c r="AH939" s="17"/>
      <c r="AI939" s="17"/>
      <c r="AJ939" s="17"/>
      <c r="AK939" s="17"/>
      <c r="AL939" s="17"/>
      <c r="AM939" s="17"/>
      <c r="AN939" s="17"/>
      <c r="AO939" s="17"/>
      <c r="AP939" s="17"/>
      <c r="AQ939" s="17"/>
      <c r="AR939" s="17"/>
      <c r="AS939" s="17"/>
      <c r="AT939" s="17"/>
      <c r="AU939" s="17"/>
      <c r="AV939" s="17"/>
      <c r="AW939" s="17"/>
      <c r="AX939" s="17"/>
      <c r="AY939" s="17"/>
      <c r="AZ939" s="17"/>
      <c r="BA939" s="17"/>
      <c r="BB939" s="17"/>
      <c r="BC939" s="17"/>
      <c r="BD939" s="17"/>
      <c r="BE939" s="17"/>
      <c r="BF939" s="17"/>
      <c r="BG939" s="17"/>
      <c r="BH939" s="17"/>
      <c r="BI939" s="17"/>
      <c r="BJ939" s="26"/>
      <c r="BK939" s="17"/>
      <c r="BL939" s="17"/>
      <c r="BM939" s="17"/>
      <c r="BN939" s="17"/>
      <c r="BO939" s="17"/>
      <c r="BP939" s="17"/>
      <c r="BQ939" s="17"/>
      <c r="BR939" s="17"/>
      <c r="BS939" s="17"/>
      <c r="BT939" s="17"/>
      <c r="BU939" s="17"/>
      <c r="BV939" s="17"/>
      <c r="BW939" s="17"/>
      <c r="BX939" s="26"/>
      <c r="BY939" s="26"/>
      <c r="BZ939" s="26"/>
      <c r="CA939" s="26"/>
      <c r="CB939" s="26"/>
      <c r="CC939" s="17"/>
      <c r="CD939" s="17"/>
      <c r="CE939" s="17"/>
      <c r="CF939" s="17"/>
      <c r="CG939" s="17"/>
      <c r="CH939" s="17"/>
      <c r="CI939" s="17"/>
      <c r="CJ939" s="26"/>
      <c r="CK939" s="17"/>
      <c r="CL939" s="17"/>
      <c r="CM939" s="17"/>
      <c r="CN939" s="17"/>
      <c r="CO939" s="17"/>
      <c r="CP939" s="17"/>
      <c r="CQ939" s="17"/>
      <c r="CR939" s="17"/>
      <c r="CS939" s="17"/>
      <c r="CT939" s="17"/>
      <c r="CU939" s="17"/>
      <c r="CV939" s="17"/>
      <c r="CW939" s="17"/>
      <c r="CX939" s="17"/>
      <c r="CY939" s="26"/>
      <c r="CZ939" s="26"/>
      <c r="DA939" s="26"/>
      <c r="DB939" s="17"/>
      <c r="DC939" s="17"/>
      <c r="DD939" s="17"/>
      <c r="DE939" s="17"/>
      <c r="DF939" s="17"/>
      <c r="DG939" s="17"/>
      <c r="DH939" s="26"/>
      <c r="DI939" s="17"/>
      <c r="DJ939" s="17"/>
      <c r="DK939" s="17"/>
      <c r="DL939" s="17"/>
    </row>
    <row r="940" spans="1:116" x14ac:dyDescent="0.15">
      <c r="A940" s="17" t="s">
        <v>3306</v>
      </c>
      <c r="B940" s="17" t="s">
        <v>3307</v>
      </c>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c r="AA940" s="26"/>
      <c r="AB940" s="17"/>
      <c r="AC940" s="26"/>
      <c r="AD940" s="26"/>
      <c r="AE940" s="17"/>
      <c r="AF940" s="17"/>
      <c r="AG940" s="17"/>
      <c r="AH940" s="17"/>
      <c r="AI940" s="17"/>
      <c r="AJ940" s="17"/>
      <c r="AK940" s="17"/>
      <c r="AL940" s="17"/>
      <c r="AM940" s="17"/>
      <c r="AN940" s="17"/>
      <c r="AO940" s="17"/>
      <c r="AP940" s="17"/>
      <c r="AQ940" s="17"/>
      <c r="AR940" s="17"/>
      <c r="AS940" s="17"/>
      <c r="AT940" s="17"/>
      <c r="AU940" s="17"/>
      <c r="AV940" s="17"/>
      <c r="AW940" s="17"/>
      <c r="AX940" s="17"/>
      <c r="AY940" s="17"/>
      <c r="AZ940" s="17"/>
      <c r="BA940" s="17"/>
      <c r="BB940" s="17"/>
      <c r="BC940" s="17"/>
      <c r="BD940" s="17"/>
      <c r="BE940" s="17"/>
      <c r="BF940" s="17"/>
      <c r="BG940" s="17"/>
      <c r="BH940" s="17"/>
      <c r="BI940" s="17"/>
      <c r="BJ940" s="26"/>
      <c r="BK940" s="17"/>
      <c r="BL940" s="17"/>
      <c r="BM940" s="17"/>
      <c r="BN940" s="17"/>
      <c r="BO940" s="17"/>
      <c r="BP940" s="17"/>
      <c r="BQ940" s="17"/>
      <c r="BR940" s="17"/>
      <c r="BS940" s="17"/>
      <c r="BT940" s="17"/>
      <c r="BU940" s="17"/>
      <c r="BV940" s="17"/>
      <c r="BW940" s="17"/>
      <c r="BX940" s="26"/>
      <c r="BY940" s="26"/>
      <c r="BZ940" s="26"/>
      <c r="CA940" s="26"/>
      <c r="CB940" s="26"/>
      <c r="CC940" s="17"/>
      <c r="CD940" s="17"/>
      <c r="CE940" s="17"/>
      <c r="CF940" s="17"/>
      <c r="CG940" s="17"/>
      <c r="CH940" s="17"/>
      <c r="CI940" s="17"/>
      <c r="CJ940" s="26"/>
      <c r="CK940" s="17"/>
      <c r="CL940" s="17"/>
      <c r="CM940" s="17"/>
      <c r="CN940" s="17"/>
      <c r="CO940" s="17"/>
      <c r="CP940" s="17"/>
      <c r="CQ940" s="17"/>
      <c r="CR940" s="17"/>
      <c r="CS940" s="17"/>
      <c r="CT940" s="17"/>
      <c r="CU940" s="17"/>
      <c r="CV940" s="17"/>
      <c r="CW940" s="17"/>
      <c r="CX940" s="17"/>
      <c r="CY940" s="26"/>
      <c r="CZ940" s="26"/>
      <c r="DA940" s="26"/>
      <c r="DB940" s="17"/>
      <c r="DC940" s="17"/>
      <c r="DD940" s="17"/>
      <c r="DE940" s="17"/>
      <c r="DF940" s="17"/>
      <c r="DG940" s="17"/>
      <c r="DH940" s="26"/>
      <c r="DI940" s="17"/>
      <c r="DJ940" s="17"/>
      <c r="DK940" s="17"/>
      <c r="DL940" s="17"/>
    </row>
    <row r="941" spans="1:116" x14ac:dyDescent="0.15">
      <c r="A941" s="17" t="s">
        <v>4701</v>
      </c>
      <c r="B941" s="17" t="s">
        <v>4980</v>
      </c>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c r="AA941" s="26"/>
      <c r="AB941" s="17"/>
      <c r="AC941" s="26"/>
      <c r="AD941" s="26"/>
      <c r="AE941" s="17"/>
      <c r="AF941" s="17"/>
      <c r="AG941" s="17"/>
      <c r="AH941" s="17"/>
      <c r="AI941" s="17"/>
      <c r="AJ941" s="17"/>
      <c r="AK941" s="17"/>
      <c r="AL941" s="17"/>
      <c r="AM941" s="17"/>
      <c r="AN941" s="17"/>
      <c r="AO941" s="17"/>
      <c r="AP941" s="17"/>
      <c r="AQ941" s="17"/>
      <c r="AR941" s="17"/>
      <c r="AS941" s="17"/>
      <c r="AT941" s="17"/>
      <c r="AU941" s="17"/>
      <c r="AV941" s="17"/>
      <c r="AW941" s="17"/>
      <c r="AX941" s="17"/>
      <c r="AY941" s="17"/>
      <c r="AZ941" s="17"/>
      <c r="BA941" s="17"/>
      <c r="BB941" s="17"/>
      <c r="BC941" s="17"/>
      <c r="BD941" s="17"/>
      <c r="BE941" s="17"/>
      <c r="BF941" s="17"/>
      <c r="BG941" s="17"/>
      <c r="BH941" s="17"/>
      <c r="BI941" s="17"/>
      <c r="BJ941" s="26"/>
      <c r="BK941" s="17"/>
      <c r="BL941" s="17"/>
      <c r="BM941" s="17"/>
      <c r="BN941" s="17"/>
      <c r="BO941" s="17"/>
      <c r="BP941" s="17"/>
      <c r="BQ941" s="17"/>
      <c r="BR941" s="17"/>
      <c r="BS941" s="17"/>
      <c r="BT941" s="17"/>
      <c r="BU941" s="17"/>
      <c r="BV941" s="17"/>
      <c r="BW941" s="17"/>
      <c r="BX941" s="26"/>
      <c r="BY941" s="26"/>
      <c r="BZ941" s="26"/>
      <c r="CA941" s="26"/>
      <c r="CB941" s="26"/>
      <c r="CC941" s="17"/>
      <c r="CD941" s="17"/>
      <c r="CE941" s="17"/>
      <c r="CF941" s="17"/>
      <c r="CG941" s="17"/>
      <c r="CH941" s="17"/>
      <c r="CI941" s="17"/>
      <c r="CJ941" s="26"/>
      <c r="CK941" s="17"/>
      <c r="CL941" s="17"/>
      <c r="CM941" s="17"/>
      <c r="CN941" s="17"/>
      <c r="CO941" s="17"/>
      <c r="CP941" s="17"/>
      <c r="CQ941" s="17"/>
      <c r="CR941" s="17"/>
      <c r="CS941" s="17"/>
      <c r="CT941" s="17"/>
      <c r="CU941" s="17"/>
      <c r="CV941" s="17"/>
      <c r="CW941" s="17"/>
      <c r="CX941" s="17"/>
      <c r="CY941" s="26"/>
      <c r="CZ941" s="26"/>
      <c r="DA941" s="26"/>
      <c r="DB941" s="17"/>
      <c r="DC941" s="17"/>
      <c r="DD941" s="17"/>
      <c r="DE941" s="17"/>
      <c r="DF941" s="17"/>
      <c r="DG941" s="17"/>
      <c r="DH941" s="26"/>
      <c r="DI941" s="17"/>
      <c r="DJ941" s="17"/>
      <c r="DK941" s="17"/>
      <c r="DL941" s="17"/>
    </row>
    <row r="942" spans="1:116" x14ac:dyDescent="0.15">
      <c r="A942" s="17" t="s">
        <v>4570</v>
      </c>
      <c r="B942" s="17" t="s">
        <v>4981</v>
      </c>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c r="AA942" s="26"/>
      <c r="AB942" s="17"/>
      <c r="AC942" s="26"/>
      <c r="AD942" s="26"/>
      <c r="AE942" s="17"/>
      <c r="AF942" s="17"/>
      <c r="AG942" s="17"/>
      <c r="AH942" s="17"/>
      <c r="AI942" s="17"/>
      <c r="AJ942" s="17"/>
      <c r="AK942" s="17"/>
      <c r="AL942" s="17"/>
      <c r="AM942" s="17"/>
      <c r="AN942" s="17"/>
      <c r="AO942" s="17"/>
      <c r="AP942" s="17"/>
      <c r="AQ942" s="17"/>
      <c r="AR942" s="17"/>
      <c r="AS942" s="17"/>
      <c r="AT942" s="17"/>
      <c r="AU942" s="17"/>
      <c r="AV942" s="17"/>
      <c r="AW942" s="17"/>
      <c r="AX942" s="17"/>
      <c r="AY942" s="17"/>
      <c r="AZ942" s="17"/>
      <c r="BA942" s="17"/>
      <c r="BB942" s="17"/>
      <c r="BC942" s="17"/>
      <c r="BD942" s="17"/>
      <c r="BE942" s="17"/>
      <c r="BF942" s="17"/>
      <c r="BG942" s="17"/>
      <c r="BH942" s="17"/>
      <c r="BI942" s="17"/>
      <c r="BJ942" s="26"/>
      <c r="BK942" s="17"/>
      <c r="BL942" s="17"/>
      <c r="BM942" s="17"/>
      <c r="BN942" s="17"/>
      <c r="BO942" s="17"/>
      <c r="BP942" s="17"/>
      <c r="BQ942" s="17"/>
      <c r="BR942" s="17"/>
      <c r="BS942" s="17"/>
      <c r="BT942" s="17"/>
      <c r="BU942" s="17"/>
      <c r="BV942" s="17"/>
      <c r="BW942" s="17"/>
      <c r="BX942" s="26"/>
      <c r="BY942" s="26"/>
      <c r="BZ942" s="26"/>
      <c r="CA942" s="26"/>
      <c r="CB942" s="26"/>
      <c r="CC942" s="17"/>
      <c r="CD942" s="17"/>
      <c r="CE942" s="17"/>
      <c r="CF942" s="17"/>
      <c r="CG942" s="17"/>
      <c r="CH942" s="17"/>
      <c r="CI942" s="17"/>
      <c r="CJ942" s="26"/>
      <c r="CK942" s="17"/>
      <c r="CL942" s="17"/>
      <c r="CM942" s="17"/>
      <c r="CN942" s="17"/>
      <c r="CO942" s="17"/>
      <c r="CP942" s="17"/>
      <c r="CQ942" s="17"/>
      <c r="CR942" s="17"/>
      <c r="CS942" s="17"/>
      <c r="CT942" s="17"/>
      <c r="CU942" s="17"/>
      <c r="CV942" s="17"/>
      <c r="CW942" s="17"/>
      <c r="CX942" s="17"/>
      <c r="CY942" s="26"/>
      <c r="CZ942" s="26"/>
      <c r="DA942" s="26"/>
      <c r="DB942" s="17"/>
      <c r="DC942" s="17"/>
      <c r="DD942" s="17"/>
      <c r="DE942" s="17"/>
      <c r="DF942" s="17"/>
      <c r="DG942" s="17"/>
      <c r="DH942" s="26"/>
      <c r="DI942" s="17"/>
      <c r="DJ942" s="17"/>
      <c r="DK942" s="17"/>
      <c r="DL942" s="17"/>
    </row>
    <row r="943" spans="1:116" x14ac:dyDescent="0.15">
      <c r="A943" s="17" t="s">
        <v>4463</v>
      </c>
      <c r="B943" s="17" t="s">
        <v>4982</v>
      </c>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c r="AA943" s="26"/>
      <c r="AB943" s="17"/>
      <c r="AC943" s="26"/>
      <c r="AD943" s="26"/>
      <c r="AE943" s="17"/>
      <c r="AF943" s="17"/>
      <c r="AG943" s="17"/>
      <c r="AH943" s="17"/>
      <c r="AI943" s="17"/>
      <c r="AJ943" s="17"/>
      <c r="AK943" s="17"/>
      <c r="AL943" s="17"/>
      <c r="AM943" s="17"/>
      <c r="AN943" s="17"/>
      <c r="AO943" s="17"/>
      <c r="AP943" s="17"/>
      <c r="AQ943" s="17"/>
      <c r="AR943" s="17"/>
      <c r="AS943" s="17"/>
      <c r="AT943" s="17"/>
      <c r="AU943" s="17"/>
      <c r="AV943" s="17"/>
      <c r="AW943" s="17"/>
      <c r="AX943" s="17"/>
      <c r="AY943" s="17"/>
      <c r="AZ943" s="17"/>
      <c r="BA943" s="17"/>
      <c r="BB943" s="17"/>
      <c r="BC943" s="17"/>
      <c r="BD943" s="17"/>
      <c r="BE943" s="17"/>
      <c r="BF943" s="17"/>
      <c r="BG943" s="17"/>
      <c r="BH943" s="17"/>
      <c r="BI943" s="17"/>
      <c r="BJ943" s="26"/>
      <c r="BK943" s="17"/>
      <c r="BL943" s="17"/>
      <c r="BM943" s="17"/>
      <c r="BN943" s="17"/>
      <c r="BO943" s="17"/>
      <c r="BP943" s="17"/>
      <c r="BQ943" s="17"/>
      <c r="BR943" s="17"/>
      <c r="BS943" s="17"/>
      <c r="BT943" s="17"/>
      <c r="BU943" s="17"/>
      <c r="BV943" s="17"/>
      <c r="BW943" s="17"/>
      <c r="BX943" s="26"/>
      <c r="BY943" s="26"/>
      <c r="BZ943" s="26"/>
      <c r="CA943" s="26"/>
      <c r="CB943" s="26"/>
      <c r="CC943" s="17"/>
      <c r="CD943" s="17"/>
      <c r="CE943" s="17"/>
      <c r="CF943" s="17"/>
      <c r="CG943" s="17"/>
      <c r="CH943" s="17"/>
      <c r="CI943" s="17"/>
      <c r="CJ943" s="26"/>
      <c r="CK943" s="17"/>
      <c r="CL943" s="17"/>
      <c r="CM943" s="17"/>
      <c r="CN943" s="17"/>
      <c r="CO943" s="17"/>
      <c r="CP943" s="17"/>
      <c r="CQ943" s="17"/>
      <c r="CR943" s="17"/>
      <c r="CS943" s="17"/>
      <c r="CT943" s="17"/>
      <c r="CU943" s="17"/>
      <c r="CV943" s="17"/>
      <c r="CW943" s="17"/>
      <c r="CX943" s="17"/>
      <c r="CY943" s="26"/>
      <c r="CZ943" s="26"/>
      <c r="DA943" s="26"/>
      <c r="DB943" s="17"/>
      <c r="DC943" s="17"/>
      <c r="DD943" s="17"/>
      <c r="DE943" s="17"/>
      <c r="DF943" s="17"/>
      <c r="DG943" s="17"/>
      <c r="DH943" s="26"/>
      <c r="DI943" s="17"/>
      <c r="DJ943" s="17"/>
      <c r="DK943" s="17"/>
      <c r="DL943" s="17"/>
    </row>
    <row r="944" spans="1:116" x14ac:dyDescent="0.15">
      <c r="A944" s="17" t="s">
        <v>3028</v>
      </c>
      <c r="B944" s="17" t="s">
        <v>3029</v>
      </c>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c r="AA944" s="26"/>
      <c r="AB944" s="17"/>
      <c r="AC944" s="26"/>
      <c r="AD944" s="26"/>
      <c r="AE944" s="17"/>
      <c r="AF944" s="17"/>
      <c r="AG944" s="17"/>
      <c r="AH944" s="17"/>
      <c r="AI944" s="17"/>
      <c r="AJ944" s="17"/>
      <c r="AK944" s="17"/>
      <c r="AL944" s="17"/>
      <c r="AM944" s="17"/>
      <c r="AN944" s="17"/>
      <c r="AO944" s="17"/>
      <c r="AP944" s="17"/>
      <c r="AQ944" s="17"/>
      <c r="AR944" s="17"/>
      <c r="AS944" s="17"/>
      <c r="AT944" s="17"/>
      <c r="AU944" s="17"/>
      <c r="AV944" s="17"/>
      <c r="AW944" s="17"/>
      <c r="AX944" s="17"/>
      <c r="AY944" s="17"/>
      <c r="AZ944" s="17"/>
      <c r="BA944" s="17"/>
      <c r="BB944" s="17"/>
      <c r="BC944" s="17"/>
      <c r="BD944" s="17"/>
      <c r="BE944" s="17"/>
      <c r="BF944" s="17"/>
      <c r="BG944" s="17"/>
      <c r="BH944" s="17"/>
      <c r="BI944" s="17"/>
      <c r="BJ944" s="26"/>
      <c r="BK944" s="17"/>
      <c r="BL944" s="17"/>
      <c r="BM944" s="17"/>
      <c r="BN944" s="17"/>
      <c r="BO944" s="17"/>
      <c r="BP944" s="17"/>
      <c r="BQ944" s="17"/>
      <c r="BR944" s="17"/>
      <c r="BS944" s="17"/>
      <c r="BT944" s="17"/>
      <c r="BU944" s="17"/>
      <c r="BV944" s="17"/>
      <c r="BW944" s="17"/>
      <c r="BX944" s="26"/>
      <c r="BY944" s="26"/>
      <c r="BZ944" s="26"/>
      <c r="CA944" s="26"/>
      <c r="CB944" s="26"/>
      <c r="CC944" s="17"/>
      <c r="CD944" s="17"/>
      <c r="CE944" s="17"/>
      <c r="CF944" s="17"/>
      <c r="CG944" s="17"/>
      <c r="CH944" s="17"/>
      <c r="CI944" s="17"/>
      <c r="CJ944" s="26"/>
      <c r="CK944" s="17"/>
      <c r="CL944" s="17"/>
      <c r="CM944" s="17"/>
      <c r="CN944" s="17"/>
      <c r="CO944" s="17"/>
      <c r="CP944" s="17"/>
      <c r="CQ944" s="17"/>
      <c r="CR944" s="17"/>
      <c r="CS944" s="17"/>
      <c r="CT944" s="17"/>
      <c r="CU944" s="17"/>
      <c r="CV944" s="17"/>
      <c r="CW944" s="17"/>
      <c r="CX944" s="17"/>
      <c r="CY944" s="26"/>
      <c r="CZ944" s="26"/>
      <c r="DA944" s="26"/>
      <c r="DB944" s="17"/>
      <c r="DC944" s="17"/>
      <c r="DD944" s="17"/>
      <c r="DE944" s="17"/>
      <c r="DF944" s="17"/>
      <c r="DG944" s="17"/>
      <c r="DH944" s="26"/>
      <c r="DI944" s="17"/>
      <c r="DJ944" s="17"/>
      <c r="DK944" s="17"/>
      <c r="DL944" s="17"/>
    </row>
    <row r="945" spans="1:116" x14ac:dyDescent="0.15">
      <c r="A945" s="17" t="s">
        <v>4464</v>
      </c>
      <c r="B945" s="17" t="s">
        <v>4983</v>
      </c>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c r="AA945" s="26"/>
      <c r="AB945" s="17"/>
      <c r="AC945" s="26"/>
      <c r="AD945" s="26"/>
      <c r="AE945" s="17"/>
      <c r="AF945" s="17"/>
      <c r="AG945" s="17"/>
      <c r="AH945" s="17"/>
      <c r="AI945" s="17"/>
      <c r="AJ945" s="17"/>
      <c r="AK945" s="17"/>
      <c r="AL945" s="17"/>
      <c r="AM945" s="17"/>
      <c r="AN945" s="17"/>
      <c r="AO945" s="17"/>
      <c r="AP945" s="17"/>
      <c r="AQ945" s="17"/>
      <c r="AR945" s="17"/>
      <c r="AS945" s="17"/>
      <c r="AT945" s="17"/>
      <c r="AU945" s="17"/>
      <c r="AV945" s="17"/>
      <c r="AW945" s="17"/>
      <c r="AX945" s="17"/>
      <c r="AY945" s="17"/>
      <c r="AZ945" s="17"/>
      <c r="BA945" s="17"/>
      <c r="BB945" s="17"/>
      <c r="BC945" s="17"/>
      <c r="BD945" s="17"/>
      <c r="BE945" s="17"/>
      <c r="BF945" s="17"/>
      <c r="BG945" s="17"/>
      <c r="BH945" s="17"/>
      <c r="BI945" s="17"/>
      <c r="BJ945" s="26"/>
      <c r="BK945" s="17"/>
      <c r="BL945" s="17"/>
      <c r="BM945" s="17"/>
      <c r="BN945" s="17"/>
      <c r="BO945" s="17"/>
      <c r="BP945" s="17"/>
      <c r="BQ945" s="17"/>
      <c r="BR945" s="17"/>
      <c r="BS945" s="17"/>
      <c r="BT945" s="17"/>
      <c r="BU945" s="17"/>
      <c r="BV945" s="17"/>
      <c r="BW945" s="17"/>
      <c r="BX945" s="26"/>
      <c r="BY945" s="26"/>
      <c r="BZ945" s="26"/>
      <c r="CA945" s="26"/>
      <c r="CB945" s="26"/>
      <c r="CC945" s="17"/>
      <c r="CD945" s="17"/>
      <c r="CE945" s="17"/>
      <c r="CF945" s="17"/>
      <c r="CG945" s="17"/>
      <c r="CH945" s="17"/>
      <c r="CI945" s="17"/>
      <c r="CJ945" s="26"/>
      <c r="CK945" s="17"/>
      <c r="CL945" s="17"/>
      <c r="CM945" s="17"/>
      <c r="CN945" s="17"/>
      <c r="CO945" s="17"/>
      <c r="CP945" s="17"/>
      <c r="CQ945" s="17"/>
      <c r="CR945" s="17"/>
      <c r="CS945" s="17"/>
      <c r="CT945" s="17"/>
      <c r="CU945" s="17"/>
      <c r="CV945" s="17"/>
      <c r="CW945" s="17"/>
      <c r="CX945" s="17"/>
      <c r="CY945" s="26"/>
      <c r="CZ945" s="26"/>
      <c r="DA945" s="26"/>
      <c r="DB945" s="17"/>
      <c r="DC945" s="17"/>
      <c r="DD945" s="17"/>
      <c r="DE945" s="17"/>
      <c r="DF945" s="17"/>
      <c r="DG945" s="17"/>
      <c r="DH945" s="26"/>
      <c r="DI945" s="17"/>
      <c r="DJ945" s="17"/>
      <c r="DK945" s="17"/>
      <c r="DL945" s="17"/>
    </row>
    <row r="946" spans="1:116" x14ac:dyDescent="0.15">
      <c r="A946" s="17" t="s">
        <v>4682</v>
      </c>
      <c r="B946" s="17" t="s">
        <v>4984</v>
      </c>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c r="AA946" s="26"/>
      <c r="AB946" s="17"/>
      <c r="AC946" s="26"/>
      <c r="AD946" s="26"/>
      <c r="AE946" s="17"/>
      <c r="AF946" s="17"/>
      <c r="AG946" s="17"/>
      <c r="AH946" s="17"/>
      <c r="AI946" s="17"/>
      <c r="AJ946" s="17"/>
      <c r="AK946" s="17"/>
      <c r="AL946" s="17"/>
      <c r="AM946" s="17"/>
      <c r="AN946" s="17"/>
      <c r="AO946" s="17"/>
      <c r="AP946" s="17"/>
      <c r="AQ946" s="17"/>
      <c r="AR946" s="17"/>
      <c r="AS946" s="17"/>
      <c r="AT946" s="17"/>
      <c r="AU946" s="17"/>
      <c r="AV946" s="17"/>
      <c r="AW946" s="17"/>
      <c r="AX946" s="17"/>
      <c r="AY946" s="17"/>
      <c r="AZ946" s="17"/>
      <c r="BA946" s="17"/>
      <c r="BB946" s="17"/>
      <c r="BC946" s="17"/>
      <c r="BD946" s="17"/>
      <c r="BE946" s="17"/>
      <c r="BF946" s="17"/>
      <c r="BG946" s="17"/>
      <c r="BH946" s="17"/>
      <c r="BI946" s="17"/>
      <c r="BJ946" s="26"/>
      <c r="BK946" s="17"/>
      <c r="BL946" s="17"/>
      <c r="BM946" s="17"/>
      <c r="BN946" s="17"/>
      <c r="BO946" s="17"/>
      <c r="BP946" s="17"/>
      <c r="BQ946" s="17"/>
      <c r="BR946" s="17"/>
      <c r="BS946" s="17"/>
      <c r="BT946" s="17"/>
      <c r="BU946" s="17"/>
      <c r="BV946" s="17"/>
      <c r="BW946" s="17"/>
      <c r="BX946" s="26"/>
      <c r="BY946" s="26"/>
      <c r="BZ946" s="26"/>
      <c r="CA946" s="26"/>
      <c r="CB946" s="26"/>
      <c r="CC946" s="17"/>
      <c r="CD946" s="17"/>
      <c r="CE946" s="17"/>
      <c r="CF946" s="17"/>
      <c r="CG946" s="17"/>
      <c r="CH946" s="17"/>
      <c r="CI946" s="17"/>
      <c r="CJ946" s="26"/>
      <c r="CK946" s="17"/>
      <c r="CL946" s="17"/>
      <c r="CM946" s="17"/>
      <c r="CN946" s="17"/>
      <c r="CO946" s="17"/>
      <c r="CP946" s="17"/>
      <c r="CQ946" s="17"/>
      <c r="CR946" s="17"/>
      <c r="CS946" s="17"/>
      <c r="CT946" s="17"/>
      <c r="CU946" s="17"/>
      <c r="CV946" s="17"/>
      <c r="CW946" s="17"/>
      <c r="CX946" s="17"/>
      <c r="CY946" s="26"/>
      <c r="CZ946" s="26"/>
      <c r="DA946" s="26"/>
      <c r="DB946" s="17"/>
      <c r="DC946" s="17"/>
      <c r="DD946" s="17"/>
      <c r="DE946" s="17"/>
      <c r="DF946" s="17"/>
      <c r="DG946" s="17"/>
      <c r="DH946" s="26"/>
      <c r="DI946" s="17"/>
      <c r="DJ946" s="17"/>
      <c r="DK946" s="17"/>
      <c r="DL946" s="17"/>
    </row>
    <row r="947" spans="1:116" x14ac:dyDescent="0.15">
      <c r="A947" s="17" t="s">
        <v>4532</v>
      </c>
      <c r="B947" s="17" t="s">
        <v>4985</v>
      </c>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c r="AA947" s="26"/>
      <c r="AB947" s="17"/>
      <c r="AC947" s="26"/>
      <c r="AD947" s="26"/>
      <c r="AE947" s="17"/>
      <c r="AF947" s="17"/>
      <c r="AG947" s="17"/>
      <c r="AH947" s="17"/>
      <c r="AI947" s="17"/>
      <c r="AJ947" s="17"/>
      <c r="AK947" s="17"/>
      <c r="AL947" s="17"/>
      <c r="AM947" s="17"/>
      <c r="AN947" s="17"/>
      <c r="AO947" s="17"/>
      <c r="AP947" s="17"/>
      <c r="AQ947" s="17"/>
      <c r="AR947" s="17"/>
      <c r="AS947" s="17"/>
      <c r="AT947" s="17"/>
      <c r="AU947" s="17"/>
      <c r="AV947" s="17"/>
      <c r="AW947" s="17"/>
      <c r="AX947" s="17"/>
      <c r="AY947" s="17"/>
      <c r="AZ947" s="17"/>
      <c r="BA947" s="17"/>
      <c r="BB947" s="17"/>
      <c r="BC947" s="17"/>
      <c r="BD947" s="17"/>
      <c r="BE947" s="17"/>
      <c r="BF947" s="17"/>
      <c r="BG947" s="17"/>
      <c r="BH947" s="17"/>
      <c r="BI947" s="17"/>
      <c r="BJ947" s="26"/>
      <c r="BK947" s="17"/>
      <c r="BL947" s="17"/>
      <c r="BM947" s="17"/>
      <c r="BN947" s="17"/>
      <c r="BO947" s="17"/>
      <c r="BP947" s="17"/>
      <c r="BQ947" s="17"/>
      <c r="BR947" s="17"/>
      <c r="BS947" s="17"/>
      <c r="BT947" s="17"/>
      <c r="BU947" s="17"/>
      <c r="BV947" s="17"/>
      <c r="BW947" s="17"/>
      <c r="BX947" s="26"/>
      <c r="BY947" s="26"/>
      <c r="BZ947" s="26"/>
      <c r="CA947" s="26"/>
      <c r="CB947" s="26"/>
      <c r="CC947" s="17"/>
      <c r="CD947" s="17"/>
      <c r="CE947" s="17"/>
      <c r="CF947" s="17"/>
      <c r="CG947" s="17"/>
      <c r="CH947" s="17"/>
      <c r="CI947" s="17"/>
      <c r="CJ947" s="26"/>
      <c r="CK947" s="17"/>
      <c r="CL947" s="17"/>
      <c r="CM947" s="17"/>
      <c r="CN947" s="17"/>
      <c r="CO947" s="17"/>
      <c r="CP947" s="17"/>
      <c r="CQ947" s="17"/>
      <c r="CR947" s="17"/>
      <c r="CS947" s="17"/>
      <c r="CT947" s="17"/>
      <c r="CU947" s="17"/>
      <c r="CV947" s="17"/>
      <c r="CW947" s="17"/>
      <c r="CX947" s="17"/>
      <c r="CY947" s="26"/>
      <c r="CZ947" s="26"/>
      <c r="DA947" s="26"/>
      <c r="DB947" s="17"/>
      <c r="DC947" s="17"/>
      <c r="DD947" s="17"/>
      <c r="DE947" s="17"/>
      <c r="DF947" s="17"/>
      <c r="DG947" s="17"/>
      <c r="DH947" s="26"/>
      <c r="DI947" s="17"/>
      <c r="DJ947" s="17"/>
      <c r="DK947" s="17"/>
      <c r="DL947" s="17"/>
    </row>
    <row r="948" spans="1:116" x14ac:dyDescent="0.15">
      <c r="A948" s="17" t="s">
        <v>3078</v>
      </c>
      <c r="B948" s="17" t="s">
        <v>3079</v>
      </c>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c r="AA948" s="26"/>
      <c r="AB948" s="17"/>
      <c r="AC948" s="26"/>
      <c r="AD948" s="26"/>
      <c r="AE948" s="17"/>
      <c r="AF948" s="17"/>
      <c r="AG948" s="17"/>
      <c r="AH948" s="17"/>
      <c r="AI948" s="17"/>
      <c r="AJ948" s="17"/>
      <c r="AK948" s="17"/>
      <c r="AL948" s="17"/>
      <c r="AM948" s="17"/>
      <c r="AN948" s="17"/>
      <c r="AO948" s="17"/>
      <c r="AP948" s="17"/>
      <c r="AQ948" s="17"/>
      <c r="AR948" s="17"/>
      <c r="AS948" s="17"/>
      <c r="AT948" s="17"/>
      <c r="AU948" s="17"/>
      <c r="AV948" s="17"/>
      <c r="AW948" s="17"/>
      <c r="AX948" s="17"/>
      <c r="AY948" s="17"/>
      <c r="AZ948" s="17"/>
      <c r="BA948" s="17"/>
      <c r="BB948" s="17"/>
      <c r="BC948" s="17"/>
      <c r="BD948" s="17"/>
      <c r="BE948" s="17"/>
      <c r="BF948" s="17"/>
      <c r="BG948" s="17"/>
      <c r="BH948" s="17"/>
      <c r="BI948" s="17"/>
      <c r="BJ948" s="26"/>
      <c r="BK948" s="17"/>
      <c r="BL948" s="17"/>
      <c r="BM948" s="17"/>
      <c r="BN948" s="17"/>
      <c r="BO948" s="17"/>
      <c r="BP948" s="17"/>
      <c r="BQ948" s="17"/>
      <c r="BR948" s="17"/>
      <c r="BS948" s="17"/>
      <c r="BT948" s="17"/>
      <c r="BU948" s="17"/>
      <c r="BV948" s="17"/>
      <c r="BW948" s="17"/>
      <c r="BX948" s="26"/>
      <c r="BY948" s="26"/>
      <c r="BZ948" s="26"/>
      <c r="CA948" s="26"/>
      <c r="CB948" s="26"/>
      <c r="CC948" s="17"/>
      <c r="CD948" s="17"/>
      <c r="CE948" s="17"/>
      <c r="CF948" s="17"/>
      <c r="CG948" s="17"/>
      <c r="CH948" s="17"/>
      <c r="CI948" s="17"/>
      <c r="CJ948" s="26"/>
      <c r="CK948" s="17"/>
      <c r="CL948" s="17"/>
      <c r="CM948" s="17"/>
      <c r="CN948" s="17"/>
      <c r="CO948" s="17"/>
      <c r="CP948" s="17"/>
      <c r="CQ948" s="17"/>
      <c r="CR948" s="17"/>
      <c r="CS948" s="17"/>
      <c r="CT948" s="17"/>
      <c r="CU948" s="17"/>
      <c r="CV948" s="17"/>
      <c r="CW948" s="17"/>
      <c r="CX948" s="17"/>
      <c r="CY948" s="26"/>
      <c r="CZ948" s="26"/>
      <c r="DA948" s="26"/>
      <c r="DB948" s="17"/>
      <c r="DC948" s="17"/>
      <c r="DD948" s="17"/>
      <c r="DE948" s="17"/>
      <c r="DF948" s="17"/>
      <c r="DG948" s="17"/>
      <c r="DH948" s="26"/>
      <c r="DI948" s="17"/>
      <c r="DJ948" s="17"/>
      <c r="DK948" s="17"/>
      <c r="DL948" s="17"/>
    </row>
    <row r="949" spans="1:116" x14ac:dyDescent="0.15">
      <c r="A949" s="17" t="s">
        <v>4664</v>
      </c>
      <c r="B949" s="17" t="s">
        <v>4986</v>
      </c>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c r="AA949" s="26"/>
      <c r="AB949" s="17"/>
      <c r="AC949" s="26"/>
      <c r="AD949" s="26"/>
      <c r="AE949" s="17"/>
      <c r="AF949" s="17"/>
      <c r="AG949" s="17"/>
      <c r="AH949" s="17"/>
      <c r="AI949" s="17"/>
      <c r="AJ949" s="17"/>
      <c r="AK949" s="17"/>
      <c r="AL949" s="17"/>
      <c r="AM949" s="17"/>
      <c r="AN949" s="17"/>
      <c r="AO949" s="17"/>
      <c r="AP949" s="17"/>
      <c r="AQ949" s="17"/>
      <c r="AR949" s="17"/>
      <c r="AS949" s="17"/>
      <c r="AT949" s="17"/>
      <c r="AU949" s="17"/>
      <c r="AV949" s="17"/>
      <c r="AW949" s="17"/>
      <c r="AX949" s="17"/>
      <c r="AY949" s="17"/>
      <c r="AZ949" s="17"/>
      <c r="BA949" s="17"/>
      <c r="BB949" s="17"/>
      <c r="BC949" s="17"/>
      <c r="BD949" s="17"/>
      <c r="BE949" s="17"/>
      <c r="BF949" s="17"/>
      <c r="BG949" s="17"/>
      <c r="BH949" s="17"/>
      <c r="BI949" s="17"/>
      <c r="BJ949" s="26"/>
      <c r="BK949" s="17"/>
      <c r="BL949" s="17"/>
      <c r="BM949" s="17"/>
      <c r="BN949" s="17"/>
      <c r="BO949" s="17"/>
      <c r="BP949" s="17"/>
      <c r="BQ949" s="17"/>
      <c r="BR949" s="17"/>
      <c r="BS949" s="17"/>
      <c r="BT949" s="17"/>
      <c r="BU949" s="17"/>
      <c r="BV949" s="17"/>
      <c r="BW949" s="17"/>
      <c r="BX949" s="26"/>
      <c r="BY949" s="26"/>
      <c r="BZ949" s="26"/>
      <c r="CA949" s="26"/>
      <c r="CB949" s="26"/>
      <c r="CC949" s="17"/>
      <c r="CD949" s="17"/>
      <c r="CE949" s="17"/>
      <c r="CF949" s="17"/>
      <c r="CG949" s="17"/>
      <c r="CH949" s="17"/>
      <c r="CI949" s="17"/>
      <c r="CJ949" s="26"/>
      <c r="CK949" s="17"/>
      <c r="CL949" s="17"/>
      <c r="CM949" s="17"/>
      <c r="CN949" s="17"/>
      <c r="CO949" s="17"/>
      <c r="CP949" s="17"/>
      <c r="CQ949" s="17"/>
      <c r="CR949" s="17"/>
      <c r="CS949" s="17"/>
      <c r="CT949" s="17"/>
      <c r="CU949" s="17"/>
      <c r="CV949" s="17"/>
      <c r="CW949" s="17"/>
      <c r="CX949" s="17"/>
      <c r="CY949" s="26"/>
      <c r="CZ949" s="26"/>
      <c r="DA949" s="26"/>
      <c r="DB949" s="17"/>
      <c r="DC949" s="17"/>
      <c r="DD949" s="17"/>
      <c r="DE949" s="17"/>
      <c r="DF949" s="17"/>
      <c r="DG949" s="17"/>
      <c r="DH949" s="26"/>
      <c r="DI949" s="17"/>
      <c r="DJ949" s="17"/>
      <c r="DK949" s="17"/>
      <c r="DL949" s="17"/>
    </row>
    <row r="950" spans="1:116" x14ac:dyDescent="0.15">
      <c r="A950" s="17" t="s">
        <v>3322</v>
      </c>
      <c r="B950" s="17" t="s">
        <v>3323</v>
      </c>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c r="AA950" s="26"/>
      <c r="AB950" s="17"/>
      <c r="AC950" s="26"/>
      <c r="AD950" s="26"/>
      <c r="AE950" s="17"/>
      <c r="AF950" s="17"/>
      <c r="AG950" s="17"/>
      <c r="AH950" s="17"/>
      <c r="AI950" s="17"/>
      <c r="AJ950" s="17"/>
      <c r="AK950" s="17"/>
      <c r="AL950" s="17"/>
      <c r="AM950" s="17"/>
      <c r="AN950" s="17"/>
      <c r="AO950" s="17"/>
      <c r="AP950" s="17"/>
      <c r="AQ950" s="17"/>
      <c r="AR950" s="17"/>
      <c r="AS950" s="17"/>
      <c r="AT950" s="17"/>
      <c r="AU950" s="17"/>
      <c r="AV950" s="17"/>
      <c r="AW950" s="17"/>
      <c r="AX950" s="17"/>
      <c r="AY950" s="17"/>
      <c r="AZ950" s="17"/>
      <c r="BA950" s="17"/>
      <c r="BB950" s="17"/>
      <c r="BC950" s="17"/>
      <c r="BD950" s="17"/>
      <c r="BE950" s="17"/>
      <c r="BF950" s="17"/>
      <c r="BG950" s="17"/>
      <c r="BH950" s="17"/>
      <c r="BI950" s="17"/>
      <c r="BJ950" s="26"/>
      <c r="BK950" s="17"/>
      <c r="BL950" s="17"/>
      <c r="BM950" s="17"/>
      <c r="BN950" s="17"/>
      <c r="BO950" s="17"/>
      <c r="BP950" s="17"/>
      <c r="BQ950" s="17"/>
      <c r="BR950" s="17"/>
      <c r="BS950" s="17"/>
      <c r="BT950" s="17"/>
      <c r="BU950" s="17"/>
      <c r="BV950" s="17"/>
      <c r="BW950" s="17"/>
      <c r="BX950" s="26"/>
      <c r="BY950" s="26"/>
      <c r="BZ950" s="26"/>
      <c r="CA950" s="26"/>
      <c r="CB950" s="26"/>
      <c r="CC950" s="17"/>
      <c r="CD950" s="17"/>
      <c r="CE950" s="17"/>
      <c r="CF950" s="17"/>
      <c r="CG950" s="17"/>
      <c r="CH950" s="17"/>
      <c r="CI950" s="17"/>
      <c r="CJ950" s="26"/>
      <c r="CK950" s="17"/>
      <c r="CL950" s="17"/>
      <c r="CM950" s="17"/>
      <c r="CN950" s="17"/>
      <c r="CO950" s="17"/>
      <c r="CP950" s="17"/>
      <c r="CQ950" s="17"/>
      <c r="CR950" s="17"/>
      <c r="CS950" s="17"/>
      <c r="CT950" s="17"/>
      <c r="CU950" s="17"/>
      <c r="CV950" s="17"/>
      <c r="CW950" s="17"/>
      <c r="CX950" s="17"/>
      <c r="CY950" s="26"/>
      <c r="CZ950" s="26"/>
      <c r="DA950" s="26"/>
      <c r="DB950" s="17"/>
      <c r="DC950" s="17"/>
      <c r="DD950" s="17"/>
      <c r="DE950" s="17"/>
      <c r="DF950" s="17"/>
      <c r="DG950" s="17"/>
      <c r="DH950" s="26"/>
      <c r="DI950" s="17"/>
      <c r="DJ950" s="17"/>
      <c r="DK950" s="17"/>
      <c r="DL950" s="17"/>
    </row>
    <row r="951" spans="1:116" x14ac:dyDescent="0.15">
      <c r="A951" s="17" t="s">
        <v>4653</v>
      </c>
      <c r="B951" s="17" t="s">
        <v>4987</v>
      </c>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c r="AA951" s="26"/>
      <c r="AB951" s="17"/>
      <c r="AC951" s="26"/>
      <c r="AD951" s="26"/>
      <c r="AE951" s="17"/>
      <c r="AF951" s="17"/>
      <c r="AG951" s="17"/>
      <c r="AH951" s="17"/>
      <c r="AI951" s="17"/>
      <c r="AJ951" s="17"/>
      <c r="AK951" s="17"/>
      <c r="AL951" s="17"/>
      <c r="AM951" s="17"/>
      <c r="AN951" s="17"/>
      <c r="AO951" s="17"/>
      <c r="AP951" s="17"/>
      <c r="AQ951" s="17"/>
      <c r="AR951" s="17"/>
      <c r="AS951" s="17"/>
      <c r="AT951" s="17"/>
      <c r="AU951" s="17"/>
      <c r="AV951" s="17"/>
      <c r="AW951" s="17"/>
      <c r="AX951" s="17"/>
      <c r="AY951" s="17"/>
      <c r="AZ951" s="17"/>
      <c r="BA951" s="17"/>
      <c r="BB951" s="17"/>
      <c r="BC951" s="17"/>
      <c r="BD951" s="17"/>
      <c r="BE951" s="17"/>
      <c r="BF951" s="17"/>
      <c r="BG951" s="17"/>
      <c r="BH951" s="17"/>
      <c r="BI951" s="17"/>
      <c r="BJ951" s="26"/>
      <c r="BK951" s="17"/>
      <c r="BL951" s="17"/>
      <c r="BM951" s="17"/>
      <c r="BN951" s="17"/>
      <c r="BO951" s="17"/>
      <c r="BP951" s="17"/>
      <c r="BQ951" s="17"/>
      <c r="BR951" s="17"/>
      <c r="BS951" s="17"/>
      <c r="BT951" s="17"/>
      <c r="BU951" s="17"/>
      <c r="BV951" s="17"/>
      <c r="BW951" s="17"/>
      <c r="BX951" s="26"/>
      <c r="BY951" s="26"/>
      <c r="BZ951" s="26"/>
      <c r="CA951" s="26"/>
      <c r="CB951" s="26"/>
      <c r="CC951" s="17"/>
      <c r="CD951" s="17"/>
      <c r="CE951" s="17"/>
      <c r="CF951" s="17"/>
      <c r="CG951" s="17"/>
      <c r="CH951" s="17"/>
      <c r="CI951" s="17"/>
      <c r="CJ951" s="26"/>
      <c r="CK951" s="17"/>
      <c r="CL951" s="17"/>
      <c r="CM951" s="17"/>
      <c r="CN951" s="17"/>
      <c r="CO951" s="17"/>
      <c r="CP951" s="17"/>
      <c r="CQ951" s="17"/>
      <c r="CR951" s="17"/>
      <c r="CS951" s="17"/>
      <c r="CT951" s="17"/>
      <c r="CU951" s="17"/>
      <c r="CV951" s="17"/>
      <c r="CW951" s="17"/>
      <c r="CX951" s="17"/>
      <c r="CY951" s="26"/>
      <c r="CZ951" s="26"/>
      <c r="DA951" s="26"/>
      <c r="DB951" s="17"/>
      <c r="DC951" s="17"/>
      <c r="DD951" s="17"/>
      <c r="DE951" s="17"/>
      <c r="DF951" s="17"/>
      <c r="DG951" s="17"/>
      <c r="DH951" s="26"/>
      <c r="DI951" s="17"/>
      <c r="DJ951" s="17"/>
      <c r="DK951" s="17"/>
      <c r="DL951" s="17"/>
    </row>
    <row r="952" spans="1:116" x14ac:dyDescent="0.15">
      <c r="A952" s="17" t="s">
        <v>4590</v>
      </c>
      <c r="B952" s="17" t="s">
        <v>4988</v>
      </c>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c r="AA952" s="26"/>
      <c r="AB952" s="17"/>
      <c r="AC952" s="26"/>
      <c r="AD952" s="26"/>
      <c r="AE952" s="17"/>
      <c r="AF952" s="17"/>
      <c r="AG952" s="17"/>
      <c r="AH952" s="17"/>
      <c r="AI952" s="17"/>
      <c r="AJ952" s="17"/>
      <c r="AK952" s="17"/>
      <c r="AL952" s="17"/>
      <c r="AM952" s="17"/>
      <c r="AN952" s="17"/>
      <c r="AO952" s="17"/>
      <c r="AP952" s="17"/>
      <c r="AQ952" s="17"/>
      <c r="AR952" s="17"/>
      <c r="AS952" s="17"/>
      <c r="AT952" s="17"/>
      <c r="AU952" s="17"/>
      <c r="AV952" s="17"/>
      <c r="AW952" s="17"/>
      <c r="AX952" s="17"/>
      <c r="AY952" s="17"/>
      <c r="AZ952" s="17"/>
      <c r="BA952" s="17"/>
      <c r="BB952" s="17"/>
      <c r="BC952" s="17"/>
      <c r="BD952" s="17"/>
      <c r="BE952" s="17"/>
      <c r="BF952" s="17"/>
      <c r="BG952" s="17"/>
      <c r="BH952" s="17"/>
      <c r="BI952" s="17"/>
      <c r="BJ952" s="26"/>
      <c r="BK952" s="17"/>
      <c r="BL952" s="17"/>
      <c r="BM952" s="17"/>
      <c r="BN952" s="17"/>
      <c r="BO952" s="17"/>
      <c r="BP952" s="17"/>
      <c r="BQ952" s="17"/>
      <c r="BR952" s="17"/>
      <c r="BS952" s="17"/>
      <c r="BT952" s="17"/>
      <c r="BU952" s="17"/>
      <c r="BV952" s="17"/>
      <c r="BW952" s="17"/>
      <c r="BX952" s="26"/>
      <c r="BY952" s="26"/>
      <c r="BZ952" s="26"/>
      <c r="CA952" s="26"/>
      <c r="CB952" s="26"/>
      <c r="CC952" s="17"/>
      <c r="CD952" s="17"/>
      <c r="CE952" s="17"/>
      <c r="CF952" s="17"/>
      <c r="CG952" s="17"/>
      <c r="CH952" s="17"/>
      <c r="CI952" s="17"/>
      <c r="CJ952" s="26"/>
      <c r="CK952" s="17"/>
      <c r="CL952" s="17"/>
      <c r="CM952" s="17"/>
      <c r="CN952" s="17"/>
      <c r="CO952" s="17"/>
      <c r="CP952" s="17"/>
      <c r="CQ952" s="17"/>
      <c r="CR952" s="17"/>
      <c r="CS952" s="17"/>
      <c r="CT952" s="17"/>
      <c r="CU952" s="17"/>
      <c r="CV952" s="17"/>
      <c r="CW952" s="17"/>
      <c r="CX952" s="17"/>
      <c r="CY952" s="26"/>
      <c r="CZ952" s="26"/>
      <c r="DA952" s="26"/>
      <c r="DB952" s="17"/>
      <c r="DC952" s="17"/>
      <c r="DD952" s="17"/>
      <c r="DE952" s="17"/>
      <c r="DF952" s="17"/>
      <c r="DG952" s="17"/>
      <c r="DH952" s="26"/>
      <c r="DI952" s="17"/>
      <c r="DJ952" s="17"/>
      <c r="DK952" s="17"/>
      <c r="DL952" s="17"/>
    </row>
    <row r="953" spans="1:116" x14ac:dyDescent="0.15">
      <c r="A953" s="17" t="s">
        <v>4524</v>
      </c>
      <c r="B953" s="17" t="s">
        <v>4989</v>
      </c>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c r="AA953" s="26"/>
      <c r="AB953" s="17"/>
      <c r="AC953" s="26"/>
      <c r="AD953" s="26"/>
      <c r="AE953" s="17"/>
      <c r="AF953" s="17"/>
      <c r="AG953" s="17"/>
      <c r="AH953" s="17"/>
      <c r="AI953" s="17"/>
      <c r="AJ953" s="17"/>
      <c r="AK953" s="17"/>
      <c r="AL953" s="17"/>
      <c r="AM953" s="17"/>
      <c r="AN953" s="17"/>
      <c r="AO953" s="17"/>
      <c r="AP953" s="17"/>
      <c r="AQ953" s="17"/>
      <c r="AR953" s="17"/>
      <c r="AS953" s="17"/>
      <c r="AT953" s="17"/>
      <c r="AU953" s="17"/>
      <c r="AV953" s="17"/>
      <c r="AW953" s="17"/>
      <c r="AX953" s="17"/>
      <c r="AY953" s="17"/>
      <c r="AZ953" s="17"/>
      <c r="BA953" s="17"/>
      <c r="BB953" s="17"/>
      <c r="BC953" s="17"/>
      <c r="BD953" s="17"/>
      <c r="BE953" s="17"/>
      <c r="BF953" s="17"/>
      <c r="BG953" s="17"/>
      <c r="BH953" s="17"/>
      <c r="BI953" s="17"/>
      <c r="BJ953" s="26"/>
      <c r="BK953" s="17"/>
      <c r="BL953" s="17"/>
      <c r="BM953" s="17"/>
      <c r="BN953" s="17"/>
      <c r="BO953" s="17"/>
      <c r="BP953" s="17"/>
      <c r="BQ953" s="17"/>
      <c r="BR953" s="17"/>
      <c r="BS953" s="17"/>
      <c r="BT953" s="17"/>
      <c r="BU953" s="17"/>
      <c r="BV953" s="17"/>
      <c r="BW953" s="17"/>
      <c r="BX953" s="26"/>
      <c r="BY953" s="26"/>
      <c r="BZ953" s="26"/>
      <c r="CA953" s="26"/>
      <c r="CB953" s="26"/>
      <c r="CC953" s="17"/>
      <c r="CD953" s="17"/>
      <c r="CE953" s="17"/>
      <c r="CF953" s="17"/>
      <c r="CG953" s="17"/>
      <c r="CH953" s="17"/>
      <c r="CI953" s="17"/>
      <c r="CJ953" s="26"/>
      <c r="CK953" s="17"/>
      <c r="CL953" s="17"/>
      <c r="CM953" s="17"/>
      <c r="CN953" s="17"/>
      <c r="CO953" s="17"/>
      <c r="CP953" s="17"/>
      <c r="CQ953" s="17"/>
      <c r="CR953" s="17"/>
      <c r="CS953" s="17"/>
      <c r="CT953" s="17"/>
      <c r="CU953" s="17"/>
      <c r="CV953" s="17"/>
      <c r="CW953" s="17"/>
      <c r="CX953" s="17"/>
      <c r="CY953" s="26"/>
      <c r="CZ953" s="26"/>
      <c r="DA953" s="26"/>
      <c r="DB953" s="17"/>
      <c r="DC953" s="17"/>
      <c r="DD953" s="17"/>
      <c r="DE953" s="17"/>
      <c r="DF953" s="17"/>
      <c r="DG953" s="17"/>
      <c r="DH953" s="26"/>
      <c r="DI953" s="17"/>
      <c r="DJ953" s="17"/>
      <c r="DK953" s="17"/>
      <c r="DL953" s="17"/>
    </row>
    <row r="954" spans="1:116" x14ac:dyDescent="0.15">
      <c r="A954" s="17" t="s">
        <v>2848</v>
      </c>
      <c r="B954" s="17" t="s">
        <v>2849</v>
      </c>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c r="AA954" s="26"/>
      <c r="AB954" s="17"/>
      <c r="AC954" s="26"/>
      <c r="AD954" s="26"/>
      <c r="AE954" s="17"/>
      <c r="AF954" s="17"/>
      <c r="AG954" s="17"/>
      <c r="AH954" s="17"/>
      <c r="AI954" s="17"/>
      <c r="AJ954" s="17"/>
      <c r="AK954" s="17"/>
      <c r="AL954" s="17"/>
      <c r="AM954" s="17"/>
      <c r="AN954" s="17"/>
      <c r="AO954" s="17"/>
      <c r="AP954" s="17"/>
      <c r="AQ954" s="17"/>
      <c r="AR954" s="17"/>
      <c r="AS954" s="17"/>
      <c r="AT954" s="17"/>
      <c r="AU954" s="17"/>
      <c r="AV954" s="17"/>
      <c r="AW954" s="17"/>
      <c r="AX954" s="17"/>
      <c r="AY954" s="17"/>
      <c r="AZ954" s="17"/>
      <c r="BA954" s="17"/>
      <c r="BB954" s="17"/>
      <c r="BC954" s="17"/>
      <c r="BD954" s="17"/>
      <c r="BE954" s="17"/>
      <c r="BF954" s="17"/>
      <c r="BG954" s="17"/>
      <c r="BH954" s="17"/>
      <c r="BI954" s="17"/>
      <c r="BJ954" s="26"/>
      <c r="BK954" s="17"/>
      <c r="BL954" s="17"/>
      <c r="BM954" s="17"/>
      <c r="BN954" s="17"/>
      <c r="BO954" s="17"/>
      <c r="BP954" s="17"/>
      <c r="BQ954" s="17"/>
      <c r="BR954" s="17"/>
      <c r="BS954" s="17"/>
      <c r="BT954" s="17"/>
      <c r="BU954" s="17"/>
      <c r="BV954" s="17"/>
      <c r="BW954" s="17"/>
      <c r="BX954" s="26"/>
      <c r="BY954" s="26"/>
      <c r="BZ954" s="26"/>
      <c r="CA954" s="26"/>
      <c r="CB954" s="26"/>
      <c r="CC954" s="17"/>
      <c r="CD954" s="17"/>
      <c r="CE954" s="17"/>
      <c r="CF954" s="17"/>
      <c r="CG954" s="17"/>
      <c r="CH954" s="17"/>
      <c r="CI954" s="17"/>
      <c r="CJ954" s="26"/>
      <c r="CK954" s="17"/>
      <c r="CL954" s="17"/>
      <c r="CM954" s="17"/>
      <c r="CN954" s="17"/>
      <c r="CO954" s="17"/>
      <c r="CP954" s="17"/>
      <c r="CQ954" s="17"/>
      <c r="CR954" s="17"/>
      <c r="CS954" s="17"/>
      <c r="CT954" s="17"/>
      <c r="CU954" s="17"/>
      <c r="CV954" s="17"/>
      <c r="CW954" s="17"/>
      <c r="CX954" s="17"/>
      <c r="CY954" s="26"/>
      <c r="CZ954" s="26"/>
      <c r="DA954" s="26"/>
      <c r="DB954" s="17"/>
      <c r="DC954" s="17"/>
      <c r="DD954" s="17"/>
      <c r="DE954" s="17"/>
      <c r="DF954" s="17"/>
      <c r="DG954" s="17"/>
      <c r="DH954" s="26"/>
      <c r="DI954" s="17"/>
      <c r="DJ954" s="17"/>
      <c r="DK954" s="17"/>
      <c r="DL954" s="17"/>
    </row>
    <row r="955" spans="1:116" x14ac:dyDescent="0.15">
      <c r="A955" s="17" t="s">
        <v>4469</v>
      </c>
      <c r="B955" s="17" t="s">
        <v>4990</v>
      </c>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c r="AA955" s="26"/>
      <c r="AB955" s="17"/>
      <c r="AC955" s="26"/>
      <c r="AD955" s="26"/>
      <c r="AE955" s="17"/>
      <c r="AF955" s="17"/>
      <c r="AG955" s="17"/>
      <c r="AH955" s="17"/>
      <c r="AI955" s="17"/>
      <c r="AJ955" s="17"/>
      <c r="AK955" s="17"/>
      <c r="AL955" s="17"/>
      <c r="AM955" s="17"/>
      <c r="AN955" s="17"/>
      <c r="AO955" s="17"/>
      <c r="AP955" s="17"/>
      <c r="AQ955" s="17"/>
      <c r="AR955" s="17"/>
      <c r="AS955" s="17"/>
      <c r="AT955" s="17"/>
      <c r="AU955" s="17"/>
      <c r="AV955" s="17"/>
      <c r="AW955" s="17"/>
      <c r="AX955" s="17"/>
      <c r="AY955" s="17"/>
      <c r="AZ955" s="17"/>
      <c r="BA955" s="17"/>
      <c r="BB955" s="17"/>
      <c r="BC955" s="17"/>
      <c r="BD955" s="17"/>
      <c r="BE955" s="17"/>
      <c r="BF955" s="17"/>
      <c r="BG955" s="17"/>
      <c r="BH955" s="17"/>
      <c r="BI955" s="17"/>
      <c r="BJ955" s="26"/>
      <c r="BK955" s="17"/>
      <c r="BL955" s="17"/>
      <c r="BM955" s="17"/>
      <c r="BN955" s="17"/>
      <c r="BO955" s="17"/>
      <c r="BP955" s="17"/>
      <c r="BQ955" s="17"/>
      <c r="BR955" s="17"/>
      <c r="BS955" s="17"/>
      <c r="BT955" s="17"/>
      <c r="BU955" s="17"/>
      <c r="BV955" s="17"/>
      <c r="BW955" s="17"/>
      <c r="BX955" s="26"/>
      <c r="BY955" s="26"/>
      <c r="BZ955" s="26"/>
      <c r="CA955" s="26"/>
      <c r="CB955" s="26"/>
      <c r="CC955" s="17"/>
      <c r="CD955" s="17"/>
      <c r="CE955" s="17"/>
      <c r="CF955" s="17"/>
      <c r="CG955" s="17"/>
      <c r="CH955" s="17"/>
      <c r="CI955" s="17"/>
      <c r="CJ955" s="26"/>
      <c r="CK955" s="17"/>
      <c r="CL955" s="17"/>
      <c r="CM955" s="17"/>
      <c r="CN955" s="17"/>
      <c r="CO955" s="17"/>
      <c r="CP955" s="17"/>
      <c r="CQ955" s="17"/>
      <c r="CR955" s="17"/>
      <c r="CS955" s="17"/>
      <c r="CT955" s="17"/>
      <c r="CU955" s="17"/>
      <c r="CV955" s="17"/>
      <c r="CW955" s="17"/>
      <c r="CX955" s="17"/>
      <c r="CY955" s="26"/>
      <c r="CZ955" s="26"/>
      <c r="DA955" s="26"/>
      <c r="DB955" s="17"/>
      <c r="DC955" s="17"/>
      <c r="DD955" s="17"/>
      <c r="DE955" s="17"/>
      <c r="DF955" s="17"/>
      <c r="DG955" s="17"/>
      <c r="DH955" s="26"/>
      <c r="DI955" s="17"/>
      <c r="DJ955" s="17"/>
      <c r="DK955" s="17"/>
      <c r="DL955" s="17"/>
    </row>
    <row r="956" spans="1:116" x14ac:dyDescent="0.15">
      <c r="A956" s="17" t="s">
        <v>4623</v>
      </c>
      <c r="B956" s="17" t="s">
        <v>4991</v>
      </c>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c r="AA956" s="26"/>
      <c r="AB956" s="17"/>
      <c r="AC956" s="26"/>
      <c r="AD956" s="26"/>
      <c r="AE956" s="17"/>
      <c r="AF956" s="17"/>
      <c r="AG956" s="17"/>
      <c r="AH956" s="17"/>
      <c r="AI956" s="17"/>
      <c r="AJ956" s="17"/>
      <c r="AK956" s="17"/>
      <c r="AL956" s="17"/>
      <c r="AM956" s="17"/>
      <c r="AN956" s="17"/>
      <c r="AO956" s="17"/>
      <c r="AP956" s="17"/>
      <c r="AQ956" s="17"/>
      <c r="AR956" s="17"/>
      <c r="AS956" s="17"/>
      <c r="AT956" s="17"/>
      <c r="AU956" s="17"/>
      <c r="AV956" s="17"/>
      <c r="AW956" s="17"/>
      <c r="AX956" s="17"/>
      <c r="AY956" s="17"/>
      <c r="AZ956" s="17"/>
      <c r="BA956" s="17"/>
      <c r="BB956" s="17"/>
      <c r="BC956" s="17"/>
      <c r="BD956" s="17"/>
      <c r="BE956" s="17"/>
      <c r="BF956" s="17"/>
      <c r="BG956" s="17"/>
      <c r="BH956" s="17"/>
      <c r="BI956" s="17"/>
      <c r="BJ956" s="26"/>
      <c r="BK956" s="17"/>
      <c r="BL956" s="17"/>
      <c r="BM956" s="17"/>
      <c r="BN956" s="17"/>
      <c r="BO956" s="17"/>
      <c r="BP956" s="17"/>
      <c r="BQ956" s="17"/>
      <c r="BR956" s="17"/>
      <c r="BS956" s="17"/>
      <c r="BT956" s="17"/>
      <c r="BU956" s="17"/>
      <c r="BV956" s="17"/>
      <c r="BW956" s="17"/>
      <c r="BX956" s="26"/>
      <c r="BY956" s="26"/>
      <c r="BZ956" s="26"/>
      <c r="CA956" s="26"/>
      <c r="CB956" s="26"/>
      <c r="CC956" s="17"/>
      <c r="CD956" s="17"/>
      <c r="CE956" s="17"/>
      <c r="CF956" s="17"/>
      <c r="CG956" s="17"/>
      <c r="CH956" s="17"/>
      <c r="CI956" s="17"/>
      <c r="CJ956" s="26"/>
      <c r="CK956" s="17"/>
      <c r="CL956" s="17"/>
      <c r="CM956" s="17"/>
      <c r="CN956" s="17"/>
      <c r="CO956" s="17"/>
      <c r="CP956" s="17"/>
      <c r="CQ956" s="17"/>
      <c r="CR956" s="17"/>
      <c r="CS956" s="17"/>
      <c r="CT956" s="17"/>
      <c r="CU956" s="17"/>
      <c r="CV956" s="17"/>
      <c r="CW956" s="17"/>
      <c r="CX956" s="17"/>
      <c r="CY956" s="26"/>
      <c r="CZ956" s="26"/>
      <c r="DA956" s="26"/>
      <c r="DB956" s="17"/>
      <c r="DC956" s="17"/>
      <c r="DD956" s="17"/>
      <c r="DE956" s="17"/>
      <c r="DF956" s="17"/>
      <c r="DG956" s="17"/>
      <c r="DH956" s="26"/>
      <c r="DI956" s="17"/>
      <c r="DJ956" s="17"/>
      <c r="DK956" s="17"/>
      <c r="DL956" s="17"/>
    </row>
    <row r="957" spans="1:116" x14ac:dyDescent="0.15">
      <c r="A957" s="17" t="s">
        <v>3382</v>
      </c>
      <c r="B957" s="17" t="s">
        <v>3383</v>
      </c>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c r="AA957" s="26"/>
      <c r="AB957" s="17"/>
      <c r="AC957" s="26"/>
      <c r="AD957" s="26"/>
      <c r="AE957" s="17"/>
      <c r="AF957" s="17"/>
      <c r="AG957" s="17"/>
      <c r="AH957" s="17"/>
      <c r="AI957" s="17"/>
      <c r="AJ957" s="17"/>
      <c r="AK957" s="17"/>
      <c r="AL957" s="17"/>
      <c r="AM957" s="17"/>
      <c r="AN957" s="17"/>
      <c r="AO957" s="17"/>
      <c r="AP957" s="17"/>
      <c r="AQ957" s="17"/>
      <c r="AR957" s="17"/>
      <c r="AS957" s="17"/>
      <c r="AT957" s="17"/>
      <c r="AU957" s="17"/>
      <c r="AV957" s="17"/>
      <c r="AW957" s="17"/>
      <c r="AX957" s="17"/>
      <c r="AY957" s="17"/>
      <c r="AZ957" s="17"/>
      <c r="BA957" s="17"/>
      <c r="BB957" s="17"/>
      <c r="BC957" s="17"/>
      <c r="BD957" s="17"/>
      <c r="BE957" s="17"/>
      <c r="BF957" s="17"/>
      <c r="BG957" s="17"/>
      <c r="BH957" s="17"/>
      <c r="BI957" s="17"/>
      <c r="BJ957" s="26"/>
      <c r="BK957" s="17"/>
      <c r="BL957" s="17"/>
      <c r="BM957" s="17"/>
      <c r="BN957" s="17"/>
      <c r="BO957" s="17"/>
      <c r="BP957" s="17"/>
      <c r="BQ957" s="17"/>
      <c r="BR957" s="17"/>
      <c r="BS957" s="17"/>
      <c r="BT957" s="17"/>
      <c r="BU957" s="17"/>
      <c r="BV957" s="17"/>
      <c r="BW957" s="17"/>
      <c r="BX957" s="26"/>
      <c r="BY957" s="26"/>
      <c r="BZ957" s="26"/>
      <c r="CA957" s="26"/>
      <c r="CB957" s="26"/>
      <c r="CC957" s="17"/>
      <c r="CD957" s="17"/>
      <c r="CE957" s="17"/>
      <c r="CF957" s="17"/>
      <c r="CG957" s="17"/>
      <c r="CH957" s="17"/>
      <c r="CI957" s="17"/>
      <c r="CJ957" s="26"/>
      <c r="CK957" s="17"/>
      <c r="CL957" s="17"/>
      <c r="CM957" s="17"/>
      <c r="CN957" s="17"/>
      <c r="CO957" s="17"/>
      <c r="CP957" s="17"/>
      <c r="CQ957" s="17"/>
      <c r="CR957" s="17"/>
      <c r="CS957" s="17"/>
      <c r="CT957" s="17"/>
      <c r="CU957" s="17"/>
      <c r="CV957" s="17"/>
      <c r="CW957" s="17"/>
      <c r="CX957" s="17"/>
      <c r="CY957" s="26"/>
      <c r="CZ957" s="26"/>
      <c r="DA957" s="26"/>
      <c r="DB957" s="17"/>
      <c r="DC957" s="17"/>
      <c r="DD957" s="17"/>
      <c r="DE957" s="17"/>
      <c r="DF957" s="17"/>
      <c r="DG957" s="17"/>
      <c r="DH957" s="26"/>
      <c r="DI957" s="17"/>
      <c r="DJ957" s="17"/>
      <c r="DK957" s="17"/>
      <c r="DL957" s="17"/>
    </row>
    <row r="958" spans="1:116" x14ac:dyDescent="0.15">
      <c r="A958" s="17" t="s">
        <v>3366</v>
      </c>
      <c r="B958" s="17" t="s">
        <v>3367</v>
      </c>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c r="AA958" s="26"/>
      <c r="AB958" s="17"/>
      <c r="AC958" s="26"/>
      <c r="AD958" s="26"/>
      <c r="AE958" s="17"/>
      <c r="AF958" s="17"/>
      <c r="AG958" s="17"/>
      <c r="AH958" s="17"/>
      <c r="AI958" s="17"/>
      <c r="AJ958" s="17"/>
      <c r="AK958" s="17"/>
      <c r="AL958" s="17"/>
      <c r="AM958" s="17"/>
      <c r="AN958" s="17"/>
      <c r="AO958" s="17"/>
      <c r="AP958" s="17"/>
      <c r="AQ958" s="17"/>
      <c r="AR958" s="17"/>
      <c r="AS958" s="17"/>
      <c r="AT958" s="17"/>
      <c r="AU958" s="17"/>
      <c r="AV958" s="17"/>
      <c r="AW958" s="17"/>
      <c r="AX958" s="17"/>
      <c r="AY958" s="17"/>
      <c r="AZ958" s="17"/>
      <c r="BA958" s="17"/>
      <c r="BB958" s="17"/>
      <c r="BC958" s="17"/>
      <c r="BD958" s="17"/>
      <c r="BE958" s="17"/>
      <c r="BF958" s="17"/>
      <c r="BG958" s="17"/>
      <c r="BH958" s="17"/>
      <c r="BI958" s="17"/>
      <c r="BJ958" s="26"/>
      <c r="BK958" s="17"/>
      <c r="BL958" s="17"/>
      <c r="BM958" s="17"/>
      <c r="BN958" s="17"/>
      <c r="BO958" s="17"/>
      <c r="BP958" s="17"/>
      <c r="BQ958" s="17"/>
      <c r="BR958" s="17"/>
      <c r="BS958" s="17"/>
      <c r="BT958" s="17"/>
      <c r="BU958" s="17"/>
      <c r="BV958" s="17"/>
      <c r="BW958" s="17"/>
      <c r="BX958" s="26"/>
      <c r="BY958" s="26"/>
      <c r="BZ958" s="26"/>
      <c r="CA958" s="26"/>
      <c r="CB958" s="26"/>
      <c r="CC958" s="17"/>
      <c r="CD958" s="17"/>
      <c r="CE958" s="17"/>
      <c r="CF958" s="17"/>
      <c r="CG958" s="17"/>
      <c r="CH958" s="17"/>
      <c r="CI958" s="17"/>
      <c r="CJ958" s="26"/>
      <c r="CK958" s="17"/>
      <c r="CL958" s="17"/>
      <c r="CM958" s="17"/>
      <c r="CN958" s="17"/>
      <c r="CO958" s="17"/>
      <c r="CP958" s="17"/>
      <c r="CQ958" s="17"/>
      <c r="CR958" s="17"/>
      <c r="CS958" s="17"/>
      <c r="CT958" s="17"/>
      <c r="CU958" s="17"/>
      <c r="CV958" s="17"/>
      <c r="CW958" s="17"/>
      <c r="CX958" s="17"/>
      <c r="CY958" s="26"/>
      <c r="CZ958" s="26"/>
      <c r="DA958" s="26"/>
      <c r="DB958" s="17"/>
      <c r="DC958" s="17"/>
      <c r="DD958" s="17"/>
      <c r="DE958" s="17"/>
      <c r="DF958" s="17"/>
      <c r="DG958" s="17"/>
      <c r="DH958" s="26"/>
      <c r="DI958" s="17"/>
      <c r="DJ958" s="17"/>
      <c r="DK958" s="17"/>
      <c r="DL958" s="17"/>
    </row>
    <row r="959" spans="1:116" x14ac:dyDescent="0.15">
      <c r="A959" s="17" t="s">
        <v>4510</v>
      </c>
      <c r="B959" s="17" t="s">
        <v>4992</v>
      </c>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c r="AA959" s="26"/>
      <c r="AB959" s="17"/>
      <c r="AC959" s="26"/>
      <c r="AD959" s="26"/>
      <c r="AE959" s="17"/>
      <c r="AF959" s="17"/>
      <c r="AG959" s="17"/>
      <c r="AH959" s="17"/>
      <c r="AI959" s="17"/>
      <c r="AJ959" s="17"/>
      <c r="AK959" s="17"/>
      <c r="AL959" s="17"/>
      <c r="AM959" s="17"/>
      <c r="AN959" s="17"/>
      <c r="AO959" s="17"/>
      <c r="AP959" s="17"/>
      <c r="AQ959" s="17"/>
      <c r="AR959" s="17"/>
      <c r="AS959" s="17"/>
      <c r="AT959" s="17"/>
      <c r="AU959" s="17"/>
      <c r="AV959" s="17"/>
      <c r="AW959" s="17"/>
      <c r="AX959" s="17"/>
      <c r="AY959" s="17"/>
      <c r="AZ959" s="17"/>
      <c r="BA959" s="17"/>
      <c r="BB959" s="17"/>
      <c r="BC959" s="17"/>
      <c r="BD959" s="17"/>
      <c r="BE959" s="17"/>
      <c r="BF959" s="17"/>
      <c r="BG959" s="17"/>
      <c r="BH959" s="17"/>
      <c r="BI959" s="17"/>
      <c r="BJ959" s="26"/>
      <c r="BK959" s="17"/>
      <c r="BL959" s="17"/>
      <c r="BM959" s="17"/>
      <c r="BN959" s="17"/>
      <c r="BO959" s="17"/>
      <c r="BP959" s="17"/>
      <c r="BQ959" s="17"/>
      <c r="BR959" s="17"/>
      <c r="BS959" s="17"/>
      <c r="BT959" s="17"/>
      <c r="BU959" s="17"/>
      <c r="BV959" s="17"/>
      <c r="BW959" s="17"/>
      <c r="BX959" s="26"/>
      <c r="BY959" s="26"/>
      <c r="BZ959" s="26"/>
      <c r="CA959" s="26"/>
      <c r="CB959" s="26"/>
      <c r="CC959" s="17"/>
      <c r="CD959" s="17"/>
      <c r="CE959" s="17"/>
      <c r="CF959" s="17"/>
      <c r="CG959" s="17"/>
      <c r="CH959" s="17"/>
      <c r="CI959" s="17"/>
      <c r="CJ959" s="26"/>
      <c r="CK959" s="17"/>
      <c r="CL959" s="17"/>
      <c r="CM959" s="17"/>
      <c r="CN959" s="17"/>
      <c r="CO959" s="17"/>
      <c r="CP959" s="17"/>
      <c r="CQ959" s="17"/>
      <c r="CR959" s="17"/>
      <c r="CS959" s="17"/>
      <c r="CT959" s="17"/>
      <c r="CU959" s="17"/>
      <c r="CV959" s="17"/>
      <c r="CW959" s="17"/>
      <c r="CX959" s="17"/>
      <c r="CY959" s="26"/>
      <c r="CZ959" s="26"/>
      <c r="DA959" s="26"/>
      <c r="DB959" s="17"/>
      <c r="DC959" s="17"/>
      <c r="DD959" s="17"/>
      <c r="DE959" s="17"/>
      <c r="DF959" s="17"/>
      <c r="DG959" s="17"/>
      <c r="DH959" s="26"/>
      <c r="DI959" s="17"/>
      <c r="DJ959" s="17"/>
      <c r="DK959" s="17"/>
      <c r="DL959" s="17"/>
    </row>
    <row r="960" spans="1:116" x14ac:dyDescent="0.15">
      <c r="A960" s="17" t="s">
        <v>4563</v>
      </c>
      <c r="B960" s="17" t="s">
        <v>4993</v>
      </c>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c r="AA960" s="26"/>
      <c r="AB960" s="17"/>
      <c r="AC960" s="26"/>
      <c r="AD960" s="26"/>
      <c r="AE960" s="17"/>
      <c r="AF960" s="17"/>
      <c r="AG960" s="17"/>
      <c r="AH960" s="17"/>
      <c r="AI960" s="17"/>
      <c r="AJ960" s="17"/>
      <c r="AK960" s="17"/>
      <c r="AL960" s="17"/>
      <c r="AM960" s="17"/>
      <c r="AN960" s="17"/>
      <c r="AO960" s="17"/>
      <c r="AP960" s="17"/>
      <c r="AQ960" s="17"/>
      <c r="AR960" s="17"/>
      <c r="AS960" s="17"/>
      <c r="AT960" s="17"/>
      <c r="AU960" s="17"/>
      <c r="AV960" s="17"/>
      <c r="AW960" s="17"/>
      <c r="AX960" s="17"/>
      <c r="AY960" s="17"/>
      <c r="AZ960" s="17"/>
      <c r="BA960" s="17"/>
      <c r="BB960" s="17"/>
      <c r="BC960" s="17"/>
      <c r="BD960" s="17"/>
      <c r="BE960" s="17"/>
      <c r="BF960" s="17"/>
      <c r="BG960" s="17"/>
      <c r="BH960" s="17"/>
      <c r="BI960" s="17"/>
      <c r="BJ960" s="26"/>
      <c r="BK960" s="17"/>
      <c r="BL960" s="17"/>
      <c r="BM960" s="17"/>
      <c r="BN960" s="17"/>
      <c r="BO960" s="17"/>
      <c r="BP960" s="17"/>
      <c r="BQ960" s="17"/>
      <c r="BR960" s="17"/>
      <c r="BS960" s="17"/>
      <c r="BT960" s="17"/>
      <c r="BU960" s="17"/>
      <c r="BV960" s="17"/>
      <c r="BW960" s="17"/>
      <c r="BX960" s="26"/>
      <c r="BY960" s="26"/>
      <c r="BZ960" s="26"/>
      <c r="CA960" s="26"/>
      <c r="CB960" s="26"/>
      <c r="CC960" s="17"/>
      <c r="CD960" s="17"/>
      <c r="CE960" s="17"/>
      <c r="CF960" s="17"/>
      <c r="CG960" s="17"/>
      <c r="CH960" s="17"/>
      <c r="CI960" s="17"/>
      <c r="CJ960" s="26"/>
      <c r="CK960" s="17"/>
      <c r="CL960" s="17"/>
      <c r="CM960" s="17"/>
      <c r="CN960" s="17"/>
      <c r="CO960" s="17"/>
      <c r="CP960" s="17"/>
      <c r="CQ960" s="17"/>
      <c r="CR960" s="17"/>
      <c r="CS960" s="17"/>
      <c r="CT960" s="17"/>
      <c r="CU960" s="17"/>
      <c r="CV960" s="17"/>
      <c r="CW960" s="17"/>
      <c r="CX960" s="17"/>
      <c r="CY960" s="26"/>
      <c r="CZ960" s="26"/>
      <c r="DA960" s="26"/>
      <c r="DB960" s="17"/>
      <c r="DC960" s="17"/>
      <c r="DD960" s="17"/>
      <c r="DE960" s="17"/>
      <c r="DF960" s="17"/>
      <c r="DG960" s="17"/>
      <c r="DH960" s="26"/>
      <c r="DI960" s="17"/>
      <c r="DJ960" s="17"/>
      <c r="DK960" s="17"/>
      <c r="DL960" s="17"/>
    </row>
    <row r="961" spans="1:116" x14ac:dyDescent="0.15">
      <c r="A961" s="17" t="s">
        <v>2922</v>
      </c>
      <c r="B961" s="17" t="s">
        <v>2923</v>
      </c>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c r="AA961" s="26"/>
      <c r="AB961" s="17"/>
      <c r="AC961" s="26"/>
      <c r="AD961" s="26"/>
      <c r="AE961" s="17"/>
      <c r="AF961" s="17"/>
      <c r="AG961" s="17"/>
      <c r="AH961" s="17"/>
      <c r="AI961" s="17"/>
      <c r="AJ961" s="17"/>
      <c r="AK961" s="17"/>
      <c r="AL961" s="17"/>
      <c r="AM961" s="17"/>
      <c r="AN961" s="17"/>
      <c r="AO961" s="17"/>
      <c r="AP961" s="17"/>
      <c r="AQ961" s="17"/>
      <c r="AR961" s="17"/>
      <c r="AS961" s="17"/>
      <c r="AT961" s="17"/>
      <c r="AU961" s="17"/>
      <c r="AV961" s="17"/>
      <c r="AW961" s="17"/>
      <c r="AX961" s="17"/>
      <c r="AY961" s="17"/>
      <c r="AZ961" s="17"/>
      <c r="BA961" s="17"/>
      <c r="BB961" s="17"/>
      <c r="BC961" s="17"/>
      <c r="BD961" s="17"/>
      <c r="BE961" s="17"/>
      <c r="BF961" s="17"/>
      <c r="BG961" s="17"/>
      <c r="BH961" s="17"/>
      <c r="BI961" s="17"/>
      <c r="BJ961" s="26"/>
      <c r="BK961" s="17"/>
      <c r="BL961" s="17"/>
      <c r="BM961" s="17"/>
      <c r="BN961" s="17"/>
      <c r="BO961" s="17"/>
      <c r="BP961" s="17"/>
      <c r="BQ961" s="17"/>
      <c r="BR961" s="17"/>
      <c r="BS961" s="17"/>
      <c r="BT961" s="17"/>
      <c r="BU961" s="17"/>
      <c r="BV961" s="17"/>
      <c r="BW961" s="17"/>
      <c r="BX961" s="26"/>
      <c r="BY961" s="26"/>
      <c r="BZ961" s="26"/>
      <c r="CA961" s="26"/>
      <c r="CB961" s="26"/>
      <c r="CC961" s="17"/>
      <c r="CD961" s="17"/>
      <c r="CE961" s="17"/>
      <c r="CF961" s="17"/>
      <c r="CG961" s="17"/>
      <c r="CH961" s="17"/>
      <c r="CI961" s="17"/>
      <c r="CJ961" s="26"/>
      <c r="CK961" s="17"/>
      <c r="CL961" s="17"/>
      <c r="CM961" s="17"/>
      <c r="CN961" s="17"/>
      <c r="CO961" s="17"/>
      <c r="CP961" s="17"/>
      <c r="CQ961" s="17"/>
      <c r="CR961" s="17"/>
      <c r="CS961" s="17"/>
      <c r="CT961" s="17"/>
      <c r="CU961" s="17"/>
      <c r="CV961" s="17"/>
      <c r="CW961" s="17"/>
      <c r="CX961" s="17"/>
      <c r="CY961" s="26"/>
      <c r="CZ961" s="26"/>
      <c r="DA961" s="26"/>
      <c r="DB961" s="17"/>
      <c r="DC961" s="17"/>
      <c r="DD961" s="17"/>
      <c r="DE961" s="17"/>
      <c r="DF961" s="17"/>
      <c r="DG961" s="17"/>
      <c r="DH961" s="26"/>
      <c r="DI961" s="17"/>
      <c r="DJ961" s="17"/>
      <c r="DK961" s="17"/>
      <c r="DL961" s="17"/>
    </row>
    <row r="962" spans="1:116" x14ac:dyDescent="0.15">
      <c r="A962" s="17" t="s">
        <v>4688</v>
      </c>
      <c r="B962" s="17" t="s">
        <v>4994</v>
      </c>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c r="AA962" s="26"/>
      <c r="AB962" s="17"/>
      <c r="AC962" s="26"/>
      <c r="AD962" s="26"/>
      <c r="AE962" s="17"/>
      <c r="AF962" s="17"/>
      <c r="AG962" s="17"/>
      <c r="AH962" s="17"/>
      <c r="AI962" s="17"/>
      <c r="AJ962" s="17"/>
      <c r="AK962" s="17"/>
      <c r="AL962" s="17"/>
      <c r="AM962" s="17"/>
      <c r="AN962" s="17"/>
      <c r="AO962" s="17"/>
      <c r="AP962" s="17"/>
      <c r="AQ962" s="17"/>
      <c r="AR962" s="17"/>
      <c r="AS962" s="17"/>
      <c r="AT962" s="17"/>
      <c r="AU962" s="17"/>
      <c r="AV962" s="17"/>
      <c r="AW962" s="17"/>
      <c r="AX962" s="17"/>
      <c r="AY962" s="17"/>
      <c r="AZ962" s="17"/>
      <c r="BA962" s="17"/>
      <c r="BB962" s="17"/>
      <c r="BC962" s="17"/>
      <c r="BD962" s="17"/>
      <c r="BE962" s="17"/>
      <c r="BF962" s="17"/>
      <c r="BG962" s="17"/>
      <c r="BH962" s="17"/>
      <c r="BI962" s="17"/>
      <c r="BJ962" s="26"/>
      <c r="BK962" s="17"/>
      <c r="BL962" s="17"/>
      <c r="BM962" s="17"/>
      <c r="BN962" s="17"/>
      <c r="BO962" s="17"/>
      <c r="BP962" s="17"/>
      <c r="BQ962" s="17"/>
      <c r="BR962" s="17"/>
      <c r="BS962" s="17"/>
      <c r="BT962" s="17"/>
      <c r="BU962" s="17"/>
      <c r="BV962" s="17"/>
      <c r="BW962" s="17"/>
      <c r="BX962" s="26"/>
      <c r="BY962" s="26"/>
      <c r="BZ962" s="26"/>
      <c r="CA962" s="26"/>
      <c r="CB962" s="26"/>
      <c r="CC962" s="17"/>
      <c r="CD962" s="17"/>
      <c r="CE962" s="17"/>
      <c r="CF962" s="17"/>
      <c r="CG962" s="17"/>
      <c r="CH962" s="17"/>
      <c r="CI962" s="17"/>
      <c r="CJ962" s="26"/>
      <c r="CK962" s="17"/>
      <c r="CL962" s="17"/>
      <c r="CM962" s="17"/>
      <c r="CN962" s="17"/>
      <c r="CO962" s="17"/>
      <c r="CP962" s="17"/>
      <c r="CQ962" s="17"/>
      <c r="CR962" s="17"/>
      <c r="CS962" s="17"/>
      <c r="CT962" s="17"/>
      <c r="CU962" s="17"/>
      <c r="CV962" s="17"/>
      <c r="CW962" s="17"/>
      <c r="CX962" s="17"/>
      <c r="CY962" s="26"/>
      <c r="CZ962" s="26"/>
      <c r="DA962" s="26"/>
      <c r="DB962" s="17"/>
      <c r="DC962" s="17"/>
      <c r="DD962" s="17"/>
      <c r="DE962" s="17"/>
      <c r="DF962" s="17"/>
      <c r="DG962" s="17"/>
      <c r="DH962" s="26"/>
      <c r="DI962" s="17"/>
      <c r="DJ962" s="17"/>
      <c r="DK962" s="17"/>
      <c r="DL962" s="17"/>
    </row>
    <row r="963" spans="1:116" x14ac:dyDescent="0.15">
      <c r="A963" s="17" t="s">
        <v>4577</v>
      </c>
      <c r="B963" s="17" t="s">
        <v>4995</v>
      </c>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c r="AA963" s="26"/>
      <c r="AB963" s="17"/>
      <c r="AC963" s="26"/>
      <c r="AD963" s="26"/>
      <c r="AE963" s="17"/>
      <c r="AF963" s="17"/>
      <c r="AG963" s="17"/>
      <c r="AH963" s="17"/>
      <c r="AI963" s="17"/>
      <c r="AJ963" s="17"/>
      <c r="AK963" s="17"/>
      <c r="AL963" s="17"/>
      <c r="AM963" s="17"/>
      <c r="AN963" s="17"/>
      <c r="AO963" s="17"/>
      <c r="AP963" s="17"/>
      <c r="AQ963" s="17"/>
      <c r="AR963" s="17"/>
      <c r="AS963" s="17"/>
      <c r="AT963" s="17"/>
      <c r="AU963" s="17"/>
      <c r="AV963" s="17"/>
      <c r="AW963" s="17"/>
      <c r="AX963" s="17"/>
      <c r="AY963" s="17"/>
      <c r="AZ963" s="17"/>
      <c r="BA963" s="17"/>
      <c r="BB963" s="17"/>
      <c r="BC963" s="17"/>
      <c r="BD963" s="17"/>
      <c r="BE963" s="17"/>
      <c r="BF963" s="17"/>
      <c r="BG963" s="17"/>
      <c r="BH963" s="17"/>
      <c r="BI963" s="17"/>
      <c r="BJ963" s="26"/>
      <c r="BK963" s="17"/>
      <c r="BL963" s="17"/>
      <c r="BM963" s="17"/>
      <c r="BN963" s="17"/>
      <c r="BO963" s="17"/>
      <c r="BP963" s="17"/>
      <c r="BQ963" s="17"/>
      <c r="BR963" s="17"/>
      <c r="BS963" s="17"/>
      <c r="BT963" s="17"/>
      <c r="BU963" s="17"/>
      <c r="BV963" s="17"/>
      <c r="BW963" s="17"/>
      <c r="BX963" s="26"/>
      <c r="BY963" s="26"/>
      <c r="BZ963" s="26"/>
      <c r="CA963" s="26"/>
      <c r="CB963" s="26"/>
      <c r="CC963" s="17"/>
      <c r="CD963" s="17"/>
      <c r="CE963" s="17"/>
      <c r="CF963" s="17"/>
      <c r="CG963" s="17"/>
      <c r="CH963" s="17"/>
      <c r="CI963" s="17"/>
      <c r="CJ963" s="26"/>
      <c r="CK963" s="17"/>
      <c r="CL963" s="17"/>
      <c r="CM963" s="17"/>
      <c r="CN963" s="17"/>
      <c r="CO963" s="17"/>
      <c r="CP963" s="17"/>
      <c r="CQ963" s="17"/>
      <c r="CR963" s="17"/>
      <c r="CS963" s="17"/>
      <c r="CT963" s="17"/>
      <c r="CU963" s="17"/>
      <c r="CV963" s="17"/>
      <c r="CW963" s="17"/>
      <c r="CX963" s="17"/>
      <c r="CY963" s="26"/>
      <c r="CZ963" s="26"/>
      <c r="DA963" s="26"/>
      <c r="DB963" s="17"/>
      <c r="DC963" s="17"/>
      <c r="DD963" s="17"/>
      <c r="DE963" s="17"/>
      <c r="DF963" s="17"/>
      <c r="DG963" s="17"/>
      <c r="DH963" s="26"/>
      <c r="DI963" s="17"/>
      <c r="DJ963" s="17"/>
      <c r="DK963" s="17"/>
      <c r="DL963" s="17"/>
    </row>
    <row r="964" spans="1:116" x14ac:dyDescent="0.15">
      <c r="A964" s="17" t="s">
        <v>4559</v>
      </c>
      <c r="B964" s="17" t="s">
        <v>4996</v>
      </c>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c r="AA964" s="26"/>
      <c r="AB964" s="17"/>
      <c r="AC964" s="26"/>
      <c r="AD964" s="26"/>
      <c r="AE964" s="17"/>
      <c r="AF964" s="17"/>
      <c r="AG964" s="17"/>
      <c r="AH964" s="17"/>
      <c r="AI964" s="17"/>
      <c r="AJ964" s="17"/>
      <c r="AK964" s="17"/>
      <c r="AL964" s="17"/>
      <c r="AM964" s="17"/>
      <c r="AN964" s="17"/>
      <c r="AO964" s="17"/>
      <c r="AP964" s="17"/>
      <c r="AQ964" s="17"/>
      <c r="AR964" s="17"/>
      <c r="AS964" s="17"/>
      <c r="AT964" s="17"/>
      <c r="AU964" s="17"/>
      <c r="AV964" s="17"/>
      <c r="AW964" s="17"/>
      <c r="AX964" s="17"/>
      <c r="AY964" s="17"/>
      <c r="AZ964" s="17"/>
      <c r="BA964" s="17"/>
      <c r="BB964" s="17"/>
      <c r="BC964" s="17"/>
      <c r="BD964" s="17"/>
      <c r="BE964" s="17"/>
      <c r="BF964" s="17"/>
      <c r="BG964" s="17"/>
      <c r="BH964" s="17"/>
      <c r="BI964" s="17"/>
      <c r="BJ964" s="26"/>
      <c r="BK964" s="17"/>
      <c r="BL964" s="17"/>
      <c r="BM964" s="17"/>
      <c r="BN964" s="17"/>
      <c r="BO964" s="17"/>
      <c r="BP964" s="17"/>
      <c r="BQ964" s="17"/>
      <c r="BR964" s="17"/>
      <c r="BS964" s="17"/>
      <c r="BT964" s="17"/>
      <c r="BU964" s="17"/>
      <c r="BV964" s="17"/>
      <c r="BW964" s="17"/>
      <c r="BX964" s="26"/>
      <c r="BY964" s="26"/>
      <c r="BZ964" s="26"/>
      <c r="CA964" s="26"/>
      <c r="CB964" s="26"/>
      <c r="CC964" s="17"/>
      <c r="CD964" s="17"/>
      <c r="CE964" s="17"/>
      <c r="CF964" s="17"/>
      <c r="CG964" s="17"/>
      <c r="CH964" s="17"/>
      <c r="CI964" s="17"/>
      <c r="CJ964" s="26"/>
      <c r="CK964" s="17"/>
      <c r="CL964" s="17"/>
      <c r="CM964" s="17"/>
      <c r="CN964" s="17"/>
      <c r="CO964" s="17"/>
      <c r="CP964" s="17"/>
      <c r="CQ964" s="17"/>
      <c r="CR964" s="17"/>
      <c r="CS964" s="17"/>
      <c r="CT964" s="17"/>
      <c r="CU964" s="17"/>
      <c r="CV964" s="17"/>
      <c r="CW964" s="17"/>
      <c r="CX964" s="17"/>
      <c r="CY964" s="26"/>
      <c r="CZ964" s="26"/>
      <c r="DA964" s="26"/>
      <c r="DB964" s="17"/>
      <c r="DC964" s="17"/>
      <c r="DD964" s="17"/>
      <c r="DE964" s="17"/>
      <c r="DF964" s="17"/>
      <c r="DG964" s="17"/>
      <c r="DH964" s="26"/>
      <c r="DI964" s="17"/>
      <c r="DJ964" s="17"/>
      <c r="DK964" s="17"/>
      <c r="DL964" s="17"/>
    </row>
    <row r="965" spans="1:116" x14ac:dyDescent="0.15">
      <c r="A965" s="17" t="s">
        <v>4610</v>
      </c>
      <c r="B965" s="17" t="s">
        <v>4997</v>
      </c>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c r="AA965" s="26"/>
      <c r="AB965" s="17"/>
      <c r="AC965" s="26"/>
      <c r="AD965" s="26"/>
      <c r="AE965" s="17"/>
      <c r="AF965" s="17"/>
      <c r="AG965" s="17"/>
      <c r="AH965" s="17"/>
      <c r="AI965" s="17"/>
      <c r="AJ965" s="17"/>
      <c r="AK965" s="17"/>
      <c r="AL965" s="17"/>
      <c r="AM965" s="17"/>
      <c r="AN965" s="17"/>
      <c r="AO965" s="17"/>
      <c r="AP965" s="17"/>
      <c r="AQ965" s="17"/>
      <c r="AR965" s="17"/>
      <c r="AS965" s="17"/>
      <c r="AT965" s="17"/>
      <c r="AU965" s="17"/>
      <c r="AV965" s="17"/>
      <c r="AW965" s="17"/>
      <c r="AX965" s="17"/>
      <c r="AY965" s="17"/>
      <c r="AZ965" s="17"/>
      <c r="BA965" s="17"/>
      <c r="BB965" s="17"/>
      <c r="BC965" s="17"/>
      <c r="BD965" s="17"/>
      <c r="BE965" s="17"/>
      <c r="BF965" s="17"/>
      <c r="BG965" s="17"/>
      <c r="BH965" s="17"/>
      <c r="BI965" s="17"/>
      <c r="BJ965" s="26"/>
      <c r="BK965" s="17"/>
      <c r="BL965" s="17"/>
      <c r="BM965" s="17"/>
      <c r="BN965" s="17"/>
      <c r="BO965" s="17"/>
      <c r="BP965" s="17"/>
      <c r="BQ965" s="17"/>
      <c r="BR965" s="17"/>
      <c r="BS965" s="17"/>
      <c r="BT965" s="17"/>
      <c r="BU965" s="17"/>
      <c r="BV965" s="17"/>
      <c r="BW965" s="17"/>
      <c r="BX965" s="26"/>
      <c r="BY965" s="26"/>
      <c r="BZ965" s="26"/>
      <c r="CA965" s="26"/>
      <c r="CB965" s="26"/>
      <c r="CC965" s="17"/>
      <c r="CD965" s="17"/>
      <c r="CE965" s="17"/>
      <c r="CF965" s="17"/>
      <c r="CG965" s="17"/>
      <c r="CH965" s="17"/>
      <c r="CI965" s="17"/>
      <c r="CJ965" s="26"/>
      <c r="CK965" s="17"/>
      <c r="CL965" s="17"/>
      <c r="CM965" s="17"/>
      <c r="CN965" s="17"/>
      <c r="CO965" s="17"/>
      <c r="CP965" s="17"/>
      <c r="CQ965" s="17"/>
      <c r="CR965" s="17"/>
      <c r="CS965" s="17"/>
      <c r="CT965" s="17"/>
      <c r="CU965" s="17"/>
      <c r="CV965" s="17"/>
      <c r="CW965" s="17"/>
      <c r="CX965" s="17"/>
      <c r="CY965" s="26"/>
      <c r="CZ965" s="26"/>
      <c r="DA965" s="26"/>
      <c r="DB965" s="17"/>
      <c r="DC965" s="17"/>
      <c r="DD965" s="17"/>
      <c r="DE965" s="17"/>
      <c r="DF965" s="17"/>
      <c r="DG965" s="17"/>
      <c r="DH965" s="26"/>
      <c r="DI965" s="17"/>
      <c r="DJ965" s="17"/>
      <c r="DK965" s="17"/>
      <c r="DL965" s="17"/>
    </row>
    <row r="966" spans="1:116" x14ac:dyDescent="0.15">
      <c r="A966" s="17" t="s">
        <v>3476</v>
      </c>
      <c r="B966" s="17" t="s">
        <v>3477</v>
      </c>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c r="AA966" s="26"/>
      <c r="AB966" s="17"/>
      <c r="AC966" s="26"/>
      <c r="AD966" s="26"/>
      <c r="AE966" s="17"/>
      <c r="AF966" s="17"/>
      <c r="AG966" s="17"/>
      <c r="AH966" s="17"/>
      <c r="AI966" s="17"/>
      <c r="AJ966" s="17"/>
      <c r="AK966" s="17"/>
      <c r="AL966" s="17"/>
      <c r="AM966" s="17"/>
      <c r="AN966" s="17"/>
      <c r="AO966" s="17"/>
      <c r="AP966" s="17"/>
      <c r="AQ966" s="17"/>
      <c r="AR966" s="17"/>
      <c r="AS966" s="17"/>
      <c r="AT966" s="17"/>
      <c r="AU966" s="17"/>
      <c r="AV966" s="17"/>
      <c r="AW966" s="17"/>
      <c r="AX966" s="17"/>
      <c r="AY966" s="17"/>
      <c r="AZ966" s="17"/>
      <c r="BA966" s="17"/>
      <c r="BB966" s="17"/>
      <c r="BC966" s="17"/>
      <c r="BD966" s="17"/>
      <c r="BE966" s="17"/>
      <c r="BF966" s="17"/>
      <c r="BG966" s="17"/>
      <c r="BH966" s="17"/>
      <c r="BI966" s="17"/>
      <c r="BJ966" s="26"/>
      <c r="BK966" s="17"/>
      <c r="BL966" s="17"/>
      <c r="BM966" s="17"/>
      <c r="BN966" s="17"/>
      <c r="BO966" s="17"/>
      <c r="BP966" s="17"/>
      <c r="BQ966" s="17"/>
      <c r="BR966" s="17"/>
      <c r="BS966" s="17"/>
      <c r="BT966" s="17"/>
      <c r="BU966" s="17"/>
      <c r="BV966" s="17"/>
      <c r="BW966" s="17"/>
      <c r="BX966" s="26"/>
      <c r="BY966" s="26"/>
      <c r="BZ966" s="26"/>
      <c r="CA966" s="26"/>
      <c r="CB966" s="26"/>
      <c r="CC966" s="17"/>
      <c r="CD966" s="17"/>
      <c r="CE966" s="17"/>
      <c r="CF966" s="17"/>
      <c r="CG966" s="17"/>
      <c r="CH966" s="17"/>
      <c r="CI966" s="17"/>
      <c r="CJ966" s="26"/>
      <c r="CK966" s="17"/>
      <c r="CL966" s="17"/>
      <c r="CM966" s="17"/>
      <c r="CN966" s="17"/>
      <c r="CO966" s="17"/>
      <c r="CP966" s="17"/>
      <c r="CQ966" s="17"/>
      <c r="CR966" s="17"/>
      <c r="CS966" s="17"/>
      <c r="CT966" s="17"/>
      <c r="CU966" s="17"/>
      <c r="CV966" s="17"/>
      <c r="CW966" s="17"/>
      <c r="CX966" s="17"/>
      <c r="CY966" s="26"/>
      <c r="CZ966" s="26"/>
      <c r="DA966" s="26"/>
      <c r="DB966" s="17"/>
      <c r="DC966" s="17"/>
      <c r="DD966" s="17"/>
      <c r="DE966" s="17"/>
      <c r="DF966" s="17"/>
      <c r="DG966" s="17"/>
      <c r="DH966" s="26"/>
      <c r="DI966" s="17"/>
      <c r="DJ966" s="17"/>
      <c r="DK966" s="17"/>
      <c r="DL966" s="17"/>
    </row>
    <row r="967" spans="1:116" x14ac:dyDescent="0.15">
      <c r="A967" s="17" t="s">
        <v>3490</v>
      </c>
      <c r="B967" s="17" t="s">
        <v>3491</v>
      </c>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c r="AA967" s="26"/>
      <c r="AB967" s="17"/>
      <c r="AC967" s="26"/>
      <c r="AD967" s="26"/>
      <c r="AE967" s="17"/>
      <c r="AF967" s="17"/>
      <c r="AG967" s="17"/>
      <c r="AH967" s="17"/>
      <c r="AI967" s="17"/>
      <c r="AJ967" s="17"/>
      <c r="AK967" s="17"/>
      <c r="AL967" s="17"/>
      <c r="AM967" s="17"/>
      <c r="AN967" s="17"/>
      <c r="AO967" s="17"/>
      <c r="AP967" s="17"/>
      <c r="AQ967" s="17"/>
      <c r="AR967" s="17"/>
      <c r="AS967" s="17"/>
      <c r="AT967" s="17"/>
      <c r="AU967" s="17"/>
      <c r="AV967" s="17"/>
      <c r="AW967" s="17"/>
      <c r="AX967" s="17"/>
      <c r="AY967" s="17"/>
      <c r="AZ967" s="17"/>
      <c r="BA967" s="17"/>
      <c r="BB967" s="17"/>
      <c r="BC967" s="17"/>
      <c r="BD967" s="17"/>
      <c r="BE967" s="17"/>
      <c r="BF967" s="17"/>
      <c r="BG967" s="17"/>
      <c r="BH967" s="17"/>
      <c r="BI967" s="17"/>
      <c r="BJ967" s="26"/>
      <c r="BK967" s="17"/>
      <c r="BL967" s="17"/>
      <c r="BM967" s="17"/>
      <c r="BN967" s="17"/>
      <c r="BO967" s="17"/>
      <c r="BP967" s="17"/>
      <c r="BQ967" s="17"/>
      <c r="BR967" s="17"/>
      <c r="BS967" s="17"/>
      <c r="BT967" s="17"/>
      <c r="BU967" s="17"/>
      <c r="BV967" s="17"/>
      <c r="BW967" s="17"/>
      <c r="BX967" s="26"/>
      <c r="BY967" s="26"/>
      <c r="BZ967" s="26"/>
      <c r="CA967" s="26"/>
      <c r="CB967" s="26"/>
      <c r="CC967" s="17"/>
      <c r="CD967" s="17"/>
      <c r="CE967" s="17"/>
      <c r="CF967" s="17"/>
      <c r="CG967" s="17"/>
      <c r="CH967" s="17"/>
      <c r="CI967" s="17"/>
      <c r="CJ967" s="26"/>
      <c r="CK967" s="17"/>
      <c r="CL967" s="17"/>
      <c r="CM967" s="17"/>
      <c r="CN967" s="17"/>
      <c r="CO967" s="17"/>
      <c r="CP967" s="17"/>
      <c r="CQ967" s="17"/>
      <c r="CR967" s="17"/>
      <c r="CS967" s="17"/>
      <c r="CT967" s="17"/>
      <c r="CU967" s="17"/>
      <c r="CV967" s="17"/>
      <c r="CW967" s="17"/>
      <c r="CX967" s="17"/>
      <c r="CY967" s="26"/>
      <c r="CZ967" s="26"/>
      <c r="DA967" s="26"/>
      <c r="DB967" s="17"/>
      <c r="DC967" s="17"/>
      <c r="DD967" s="17"/>
      <c r="DE967" s="17"/>
      <c r="DF967" s="17"/>
      <c r="DG967" s="17"/>
      <c r="DH967" s="26"/>
      <c r="DI967" s="17"/>
      <c r="DJ967" s="17"/>
      <c r="DK967" s="17"/>
      <c r="DL967" s="17"/>
    </row>
    <row r="968" spans="1:116" x14ac:dyDescent="0.15">
      <c r="A968" s="17" t="s">
        <v>4509</v>
      </c>
      <c r="B968" s="17" t="s">
        <v>4998</v>
      </c>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c r="AA968" s="26"/>
      <c r="AB968" s="17"/>
      <c r="AC968" s="26"/>
      <c r="AD968" s="26"/>
      <c r="AE968" s="17"/>
      <c r="AF968" s="17"/>
      <c r="AG968" s="17"/>
      <c r="AH968" s="17"/>
      <c r="AI968" s="17"/>
      <c r="AJ968" s="17"/>
      <c r="AK968" s="17"/>
      <c r="AL968" s="17"/>
      <c r="AM968" s="17"/>
      <c r="AN968" s="17"/>
      <c r="AO968" s="17"/>
      <c r="AP968" s="17"/>
      <c r="AQ968" s="17"/>
      <c r="AR968" s="17"/>
      <c r="AS968" s="17"/>
      <c r="AT968" s="17"/>
      <c r="AU968" s="17"/>
      <c r="AV968" s="17"/>
      <c r="AW968" s="17"/>
      <c r="AX968" s="17"/>
      <c r="AY968" s="17"/>
      <c r="AZ968" s="17"/>
      <c r="BA968" s="17"/>
      <c r="BB968" s="17"/>
      <c r="BC968" s="17"/>
      <c r="BD968" s="17"/>
      <c r="BE968" s="17"/>
      <c r="BF968" s="17"/>
      <c r="BG968" s="17"/>
      <c r="BH968" s="17"/>
      <c r="BI968" s="17"/>
      <c r="BJ968" s="26"/>
      <c r="BK968" s="17"/>
      <c r="BL968" s="17"/>
      <c r="BM968" s="17"/>
      <c r="BN968" s="17"/>
      <c r="BO968" s="17"/>
      <c r="BP968" s="17"/>
      <c r="BQ968" s="17"/>
      <c r="BR968" s="17"/>
      <c r="BS968" s="17"/>
      <c r="BT968" s="17"/>
      <c r="BU968" s="17"/>
      <c r="BV968" s="17"/>
      <c r="BW968" s="17"/>
      <c r="BX968" s="26"/>
      <c r="BY968" s="26"/>
      <c r="BZ968" s="26"/>
      <c r="CA968" s="26"/>
      <c r="CB968" s="26"/>
      <c r="CC968" s="17"/>
      <c r="CD968" s="17"/>
      <c r="CE968" s="17"/>
      <c r="CF968" s="17"/>
      <c r="CG968" s="17"/>
      <c r="CH968" s="17"/>
      <c r="CI968" s="17"/>
      <c r="CJ968" s="26"/>
      <c r="CK968" s="17"/>
      <c r="CL968" s="17"/>
      <c r="CM968" s="17"/>
      <c r="CN968" s="17"/>
      <c r="CO968" s="17"/>
      <c r="CP968" s="17"/>
      <c r="CQ968" s="17"/>
      <c r="CR968" s="17"/>
      <c r="CS968" s="17"/>
      <c r="CT968" s="17"/>
      <c r="CU968" s="17"/>
      <c r="CV968" s="17"/>
      <c r="CW968" s="17"/>
      <c r="CX968" s="17"/>
      <c r="CY968" s="26"/>
      <c r="CZ968" s="26"/>
      <c r="DA968" s="26"/>
      <c r="DB968" s="17"/>
      <c r="DC968" s="17"/>
      <c r="DD968" s="17"/>
      <c r="DE968" s="17"/>
      <c r="DF968" s="17"/>
      <c r="DG968" s="17"/>
      <c r="DH968" s="26"/>
      <c r="DI968" s="17"/>
      <c r="DJ968" s="17"/>
      <c r="DK968" s="17"/>
      <c r="DL968" s="17"/>
    </row>
    <row r="969" spans="1:116" x14ac:dyDescent="0.15">
      <c r="A969" s="17" t="s">
        <v>4521</v>
      </c>
      <c r="B969" s="17" t="s">
        <v>4999</v>
      </c>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c r="AA969" s="26"/>
      <c r="AB969" s="17"/>
      <c r="AC969" s="26"/>
      <c r="AD969" s="26"/>
      <c r="AE969" s="17"/>
      <c r="AF969" s="17"/>
      <c r="AG969" s="17"/>
      <c r="AH969" s="17"/>
      <c r="AI969" s="17"/>
      <c r="AJ969" s="17"/>
      <c r="AK969" s="17"/>
      <c r="AL969" s="17"/>
      <c r="AM969" s="17"/>
      <c r="AN969" s="17"/>
      <c r="AO969" s="17"/>
      <c r="AP969" s="17"/>
      <c r="AQ969" s="17"/>
      <c r="AR969" s="17"/>
      <c r="AS969" s="17"/>
      <c r="AT969" s="17"/>
      <c r="AU969" s="17"/>
      <c r="AV969" s="17"/>
      <c r="AW969" s="17"/>
      <c r="AX969" s="17"/>
      <c r="AY969" s="17"/>
      <c r="AZ969" s="17"/>
      <c r="BA969" s="17"/>
      <c r="BB969" s="17"/>
      <c r="BC969" s="17"/>
      <c r="BD969" s="17"/>
      <c r="BE969" s="17"/>
      <c r="BF969" s="17"/>
      <c r="BG969" s="17"/>
      <c r="BH969" s="17"/>
      <c r="BI969" s="17"/>
      <c r="BJ969" s="26"/>
      <c r="BK969" s="17"/>
      <c r="BL969" s="17"/>
      <c r="BM969" s="17"/>
      <c r="BN969" s="17"/>
      <c r="BO969" s="17"/>
      <c r="BP969" s="17"/>
      <c r="BQ969" s="17"/>
      <c r="BR969" s="17"/>
      <c r="BS969" s="17"/>
      <c r="BT969" s="17"/>
      <c r="BU969" s="17"/>
      <c r="BV969" s="17"/>
      <c r="BW969" s="17"/>
      <c r="BX969" s="26"/>
      <c r="BY969" s="26"/>
      <c r="BZ969" s="26"/>
      <c r="CA969" s="26"/>
      <c r="CB969" s="26"/>
      <c r="CC969" s="17"/>
      <c r="CD969" s="17"/>
      <c r="CE969" s="17"/>
      <c r="CF969" s="17"/>
      <c r="CG969" s="17"/>
      <c r="CH969" s="17"/>
      <c r="CI969" s="17"/>
      <c r="CJ969" s="26"/>
      <c r="CK969" s="17"/>
      <c r="CL969" s="17"/>
      <c r="CM969" s="17"/>
      <c r="CN969" s="17"/>
      <c r="CO969" s="17"/>
      <c r="CP969" s="17"/>
      <c r="CQ969" s="17"/>
      <c r="CR969" s="17"/>
      <c r="CS969" s="17"/>
      <c r="CT969" s="17"/>
      <c r="CU969" s="17"/>
      <c r="CV969" s="17"/>
      <c r="CW969" s="17"/>
      <c r="CX969" s="17"/>
      <c r="CY969" s="26"/>
      <c r="CZ969" s="26"/>
      <c r="DA969" s="26"/>
      <c r="DB969" s="17"/>
      <c r="DC969" s="17"/>
      <c r="DD969" s="17"/>
      <c r="DE969" s="17"/>
      <c r="DF969" s="17"/>
      <c r="DG969" s="17"/>
      <c r="DH969" s="26"/>
      <c r="DI969" s="17"/>
      <c r="DJ969" s="17"/>
      <c r="DK969" s="17"/>
      <c r="DL969" s="17"/>
    </row>
    <row r="970" spans="1:116" x14ac:dyDescent="0.15">
      <c r="A970" s="17" t="s">
        <v>2788</v>
      </c>
      <c r="B970" s="17" t="s">
        <v>2789</v>
      </c>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c r="AA970" s="26"/>
      <c r="AB970" s="17"/>
      <c r="AC970" s="26"/>
      <c r="AD970" s="26"/>
      <c r="AE970" s="17"/>
      <c r="AF970" s="17"/>
      <c r="AG970" s="17"/>
      <c r="AH970" s="17"/>
      <c r="AI970" s="17"/>
      <c r="AJ970" s="17"/>
      <c r="AK970" s="17"/>
      <c r="AL970" s="17"/>
      <c r="AM970" s="17"/>
      <c r="AN970" s="17"/>
      <c r="AO970" s="17"/>
      <c r="AP970" s="17"/>
      <c r="AQ970" s="17"/>
      <c r="AR970" s="17"/>
      <c r="AS970" s="17"/>
      <c r="AT970" s="17"/>
      <c r="AU970" s="17"/>
      <c r="AV970" s="17"/>
      <c r="AW970" s="17"/>
      <c r="AX970" s="17"/>
      <c r="AY970" s="17"/>
      <c r="AZ970" s="17"/>
      <c r="BA970" s="17"/>
      <c r="BB970" s="17"/>
      <c r="BC970" s="17"/>
      <c r="BD970" s="17"/>
      <c r="BE970" s="17"/>
      <c r="BF970" s="17"/>
      <c r="BG970" s="17"/>
      <c r="BH970" s="17"/>
      <c r="BI970" s="17"/>
      <c r="BJ970" s="26"/>
      <c r="BK970" s="17"/>
      <c r="BL970" s="17"/>
      <c r="BM970" s="17"/>
      <c r="BN970" s="17"/>
      <c r="BO970" s="17"/>
      <c r="BP970" s="17"/>
      <c r="BQ970" s="17"/>
      <c r="BR970" s="17"/>
      <c r="BS970" s="17"/>
      <c r="BT970" s="17"/>
      <c r="BU970" s="17"/>
      <c r="BV970" s="17"/>
      <c r="BW970" s="17"/>
      <c r="BX970" s="26"/>
      <c r="BY970" s="26"/>
      <c r="BZ970" s="26"/>
      <c r="CA970" s="26"/>
      <c r="CB970" s="26"/>
      <c r="CC970" s="17"/>
      <c r="CD970" s="17"/>
      <c r="CE970" s="17"/>
      <c r="CF970" s="17"/>
      <c r="CG970" s="17"/>
      <c r="CH970" s="17"/>
      <c r="CI970" s="17"/>
      <c r="CJ970" s="26"/>
      <c r="CK970" s="17"/>
      <c r="CL970" s="17"/>
      <c r="CM970" s="17"/>
      <c r="CN970" s="17"/>
      <c r="CO970" s="17"/>
      <c r="CP970" s="17"/>
      <c r="CQ970" s="17"/>
      <c r="CR970" s="17"/>
      <c r="CS970" s="17"/>
      <c r="CT970" s="17"/>
      <c r="CU970" s="17"/>
      <c r="CV970" s="17"/>
      <c r="CW970" s="17"/>
      <c r="CX970" s="17"/>
      <c r="CY970" s="26"/>
      <c r="CZ970" s="26"/>
      <c r="DA970" s="26"/>
      <c r="DB970" s="17"/>
      <c r="DC970" s="17"/>
      <c r="DD970" s="17"/>
      <c r="DE970" s="17"/>
      <c r="DF970" s="17"/>
      <c r="DG970" s="17"/>
      <c r="DH970" s="26"/>
      <c r="DI970" s="17"/>
      <c r="DJ970" s="17"/>
      <c r="DK970" s="17"/>
      <c r="DL970" s="17"/>
    </row>
    <row r="971" spans="1:116" x14ac:dyDescent="0.15">
      <c r="A971" s="17" t="s">
        <v>2836</v>
      </c>
      <c r="B971" s="17" t="s">
        <v>2837</v>
      </c>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c r="AA971" s="26"/>
      <c r="AB971" s="17"/>
      <c r="AC971" s="26"/>
      <c r="AD971" s="26"/>
      <c r="AE971" s="17"/>
      <c r="AF971" s="17"/>
      <c r="AG971" s="17"/>
      <c r="AH971" s="17"/>
      <c r="AI971" s="17"/>
      <c r="AJ971" s="17"/>
      <c r="AK971" s="17"/>
      <c r="AL971" s="17"/>
      <c r="AM971" s="17"/>
      <c r="AN971" s="17"/>
      <c r="AO971" s="17"/>
      <c r="AP971" s="17"/>
      <c r="AQ971" s="17"/>
      <c r="AR971" s="17"/>
      <c r="AS971" s="17"/>
      <c r="AT971" s="17"/>
      <c r="AU971" s="17"/>
      <c r="AV971" s="17"/>
      <c r="AW971" s="17"/>
      <c r="AX971" s="17"/>
      <c r="AY971" s="17"/>
      <c r="AZ971" s="17"/>
      <c r="BA971" s="17"/>
      <c r="BB971" s="17"/>
      <c r="BC971" s="17"/>
      <c r="BD971" s="17"/>
      <c r="BE971" s="17"/>
      <c r="BF971" s="17"/>
      <c r="BG971" s="17"/>
      <c r="BH971" s="17"/>
      <c r="BI971" s="17"/>
      <c r="BJ971" s="26"/>
      <c r="BK971" s="17"/>
      <c r="BL971" s="17"/>
      <c r="BM971" s="17"/>
      <c r="BN971" s="17"/>
      <c r="BO971" s="17"/>
      <c r="BP971" s="17"/>
      <c r="BQ971" s="17"/>
      <c r="BR971" s="17"/>
      <c r="BS971" s="17"/>
      <c r="BT971" s="17"/>
      <c r="BU971" s="17"/>
      <c r="BV971" s="17"/>
      <c r="BW971" s="17"/>
      <c r="BX971" s="26"/>
      <c r="BY971" s="26"/>
      <c r="BZ971" s="26"/>
      <c r="CA971" s="26"/>
      <c r="CB971" s="26"/>
      <c r="CC971" s="17"/>
      <c r="CD971" s="17"/>
      <c r="CE971" s="17"/>
      <c r="CF971" s="17"/>
      <c r="CG971" s="17"/>
      <c r="CH971" s="17"/>
      <c r="CI971" s="17"/>
      <c r="CJ971" s="26"/>
      <c r="CK971" s="17"/>
      <c r="CL971" s="17"/>
      <c r="CM971" s="17"/>
      <c r="CN971" s="17"/>
      <c r="CO971" s="17"/>
      <c r="CP971" s="17"/>
      <c r="CQ971" s="17"/>
      <c r="CR971" s="17"/>
      <c r="CS971" s="17"/>
      <c r="CT971" s="17"/>
      <c r="CU971" s="17"/>
      <c r="CV971" s="17"/>
      <c r="CW971" s="17"/>
      <c r="CX971" s="17"/>
      <c r="CY971" s="26"/>
      <c r="CZ971" s="26"/>
      <c r="DA971" s="26"/>
      <c r="DB971" s="17"/>
      <c r="DC971" s="17"/>
      <c r="DD971" s="17"/>
      <c r="DE971" s="17"/>
      <c r="DF971" s="17"/>
      <c r="DG971" s="17"/>
      <c r="DH971" s="26"/>
      <c r="DI971" s="17"/>
      <c r="DJ971" s="17"/>
      <c r="DK971" s="17"/>
      <c r="DL971" s="17"/>
    </row>
    <row r="972" spans="1:116" x14ac:dyDescent="0.15">
      <c r="A972" s="17" t="s">
        <v>4584</v>
      </c>
      <c r="B972" s="17" t="s">
        <v>5000</v>
      </c>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c r="AA972" s="26"/>
      <c r="AB972" s="17"/>
      <c r="AC972" s="26"/>
      <c r="AD972" s="26"/>
      <c r="AE972" s="17"/>
      <c r="AF972" s="17"/>
      <c r="AG972" s="17"/>
      <c r="AH972" s="17"/>
      <c r="AI972" s="17"/>
      <c r="AJ972" s="17"/>
      <c r="AK972" s="17"/>
      <c r="AL972" s="17"/>
      <c r="AM972" s="17"/>
      <c r="AN972" s="17"/>
      <c r="AO972" s="17"/>
      <c r="AP972" s="17"/>
      <c r="AQ972" s="17"/>
      <c r="AR972" s="17"/>
      <c r="AS972" s="17"/>
      <c r="AT972" s="17"/>
      <c r="AU972" s="17"/>
      <c r="AV972" s="17"/>
      <c r="AW972" s="17"/>
      <c r="AX972" s="17"/>
      <c r="AY972" s="17"/>
      <c r="AZ972" s="17"/>
      <c r="BA972" s="17"/>
      <c r="BB972" s="17"/>
      <c r="BC972" s="17"/>
      <c r="BD972" s="17"/>
      <c r="BE972" s="17"/>
      <c r="BF972" s="17"/>
      <c r="BG972" s="17"/>
      <c r="BH972" s="17"/>
      <c r="BI972" s="17"/>
      <c r="BJ972" s="26"/>
      <c r="BK972" s="17"/>
      <c r="BL972" s="17"/>
      <c r="BM972" s="17"/>
      <c r="BN972" s="17"/>
      <c r="BO972" s="17"/>
      <c r="BP972" s="17"/>
      <c r="BQ972" s="17"/>
      <c r="BR972" s="17"/>
      <c r="BS972" s="17"/>
      <c r="BT972" s="17"/>
      <c r="BU972" s="17"/>
      <c r="BV972" s="17"/>
      <c r="BW972" s="17"/>
      <c r="BX972" s="26"/>
      <c r="BY972" s="26"/>
      <c r="BZ972" s="26"/>
      <c r="CA972" s="26"/>
      <c r="CB972" s="26"/>
      <c r="CC972" s="17"/>
      <c r="CD972" s="17"/>
      <c r="CE972" s="17"/>
      <c r="CF972" s="17"/>
      <c r="CG972" s="17"/>
      <c r="CH972" s="17"/>
      <c r="CI972" s="17"/>
      <c r="CJ972" s="26"/>
      <c r="CK972" s="17"/>
      <c r="CL972" s="17"/>
      <c r="CM972" s="17"/>
      <c r="CN972" s="17"/>
      <c r="CO972" s="17"/>
      <c r="CP972" s="17"/>
      <c r="CQ972" s="17"/>
      <c r="CR972" s="17"/>
      <c r="CS972" s="17"/>
      <c r="CT972" s="17"/>
      <c r="CU972" s="17"/>
      <c r="CV972" s="17"/>
      <c r="CW972" s="17"/>
      <c r="CX972" s="17"/>
      <c r="CY972" s="26"/>
      <c r="CZ972" s="26"/>
      <c r="DA972" s="26"/>
      <c r="DB972" s="17"/>
      <c r="DC972" s="17"/>
      <c r="DD972" s="17"/>
      <c r="DE972" s="17"/>
      <c r="DF972" s="17"/>
      <c r="DG972" s="17"/>
      <c r="DH972" s="26"/>
      <c r="DI972" s="17"/>
      <c r="DJ972" s="17"/>
      <c r="DK972" s="17"/>
      <c r="DL972" s="17"/>
    </row>
    <row r="973" spans="1:116" x14ac:dyDescent="0.15">
      <c r="A973" s="17" t="s">
        <v>4655</v>
      </c>
      <c r="B973" s="17" t="s">
        <v>5001</v>
      </c>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c r="AA973" s="26"/>
      <c r="AB973" s="17"/>
      <c r="AC973" s="26"/>
      <c r="AD973" s="26"/>
      <c r="AE973" s="17"/>
      <c r="AF973" s="17"/>
      <c r="AG973" s="17"/>
      <c r="AH973" s="17"/>
      <c r="AI973" s="17"/>
      <c r="AJ973" s="17"/>
      <c r="AK973" s="17"/>
      <c r="AL973" s="17"/>
      <c r="AM973" s="17"/>
      <c r="AN973" s="17"/>
      <c r="AO973" s="17"/>
      <c r="AP973" s="17"/>
      <c r="AQ973" s="17"/>
      <c r="AR973" s="17"/>
      <c r="AS973" s="17"/>
      <c r="AT973" s="17"/>
      <c r="AU973" s="17"/>
      <c r="AV973" s="17"/>
      <c r="AW973" s="17"/>
      <c r="AX973" s="17"/>
      <c r="AY973" s="17"/>
      <c r="AZ973" s="17"/>
      <c r="BA973" s="17"/>
      <c r="BB973" s="17"/>
      <c r="BC973" s="17"/>
      <c r="BD973" s="17"/>
      <c r="BE973" s="17"/>
      <c r="BF973" s="17"/>
      <c r="BG973" s="17"/>
      <c r="BH973" s="17"/>
      <c r="BI973" s="17"/>
      <c r="BJ973" s="26"/>
      <c r="BK973" s="17"/>
      <c r="BL973" s="17"/>
      <c r="BM973" s="17"/>
      <c r="BN973" s="17"/>
      <c r="BO973" s="17"/>
      <c r="BP973" s="17"/>
      <c r="BQ973" s="17"/>
      <c r="BR973" s="17"/>
      <c r="BS973" s="17"/>
      <c r="BT973" s="17"/>
      <c r="BU973" s="17"/>
      <c r="BV973" s="17"/>
      <c r="BW973" s="17"/>
      <c r="BX973" s="26"/>
      <c r="BY973" s="26"/>
      <c r="BZ973" s="26"/>
      <c r="CA973" s="26"/>
      <c r="CB973" s="26"/>
      <c r="CC973" s="17"/>
      <c r="CD973" s="17"/>
      <c r="CE973" s="17"/>
      <c r="CF973" s="17"/>
      <c r="CG973" s="17"/>
      <c r="CH973" s="17"/>
      <c r="CI973" s="17"/>
      <c r="CJ973" s="26"/>
      <c r="CK973" s="17"/>
      <c r="CL973" s="17"/>
      <c r="CM973" s="17"/>
      <c r="CN973" s="17"/>
      <c r="CO973" s="17"/>
      <c r="CP973" s="17"/>
      <c r="CQ973" s="17"/>
      <c r="CR973" s="17"/>
      <c r="CS973" s="17"/>
      <c r="CT973" s="17"/>
      <c r="CU973" s="17"/>
      <c r="CV973" s="17"/>
      <c r="CW973" s="17"/>
      <c r="CX973" s="17"/>
      <c r="CY973" s="26"/>
      <c r="CZ973" s="26"/>
      <c r="DA973" s="26"/>
      <c r="DB973" s="17"/>
      <c r="DC973" s="17"/>
      <c r="DD973" s="17"/>
      <c r="DE973" s="17"/>
      <c r="DF973" s="17"/>
      <c r="DG973" s="17"/>
      <c r="DH973" s="26"/>
      <c r="DI973" s="17"/>
      <c r="DJ973" s="17"/>
      <c r="DK973" s="17"/>
      <c r="DL973" s="17"/>
    </row>
    <row r="974" spans="1:116" x14ac:dyDescent="0.15">
      <c r="A974" s="17" t="s">
        <v>2842</v>
      </c>
      <c r="B974" s="17" t="s">
        <v>2843</v>
      </c>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c r="AA974" s="26"/>
      <c r="AB974" s="17"/>
      <c r="AC974" s="26"/>
      <c r="AD974" s="26"/>
      <c r="AE974" s="17"/>
      <c r="AF974" s="17"/>
      <c r="AG974" s="17"/>
      <c r="AH974" s="17"/>
      <c r="AI974" s="17"/>
      <c r="AJ974" s="17"/>
      <c r="AK974" s="17"/>
      <c r="AL974" s="17"/>
      <c r="AM974" s="17"/>
      <c r="AN974" s="17"/>
      <c r="AO974" s="17"/>
      <c r="AP974" s="17"/>
      <c r="AQ974" s="17"/>
      <c r="AR974" s="17"/>
      <c r="AS974" s="17"/>
      <c r="AT974" s="17"/>
      <c r="AU974" s="17"/>
      <c r="AV974" s="17"/>
      <c r="AW974" s="17"/>
      <c r="AX974" s="17"/>
      <c r="AY974" s="17"/>
      <c r="AZ974" s="17"/>
      <c r="BA974" s="17"/>
      <c r="BB974" s="17"/>
      <c r="BC974" s="17"/>
      <c r="BD974" s="17"/>
      <c r="BE974" s="17"/>
      <c r="BF974" s="17"/>
      <c r="BG974" s="17"/>
      <c r="BH974" s="17"/>
      <c r="BI974" s="17"/>
      <c r="BJ974" s="26"/>
      <c r="BK974" s="17"/>
      <c r="BL974" s="17"/>
      <c r="BM974" s="17"/>
      <c r="BN974" s="17"/>
      <c r="BO974" s="17"/>
      <c r="BP974" s="17"/>
      <c r="BQ974" s="17"/>
      <c r="BR974" s="17"/>
      <c r="BS974" s="17"/>
      <c r="BT974" s="17"/>
      <c r="BU974" s="17"/>
      <c r="BV974" s="17"/>
      <c r="BW974" s="17"/>
      <c r="BX974" s="26"/>
      <c r="BY974" s="26"/>
      <c r="BZ974" s="26"/>
      <c r="CA974" s="26"/>
      <c r="CB974" s="26"/>
      <c r="CC974" s="17"/>
      <c r="CD974" s="17"/>
      <c r="CE974" s="17"/>
      <c r="CF974" s="17"/>
      <c r="CG974" s="17"/>
      <c r="CH974" s="17"/>
      <c r="CI974" s="17"/>
      <c r="CJ974" s="26"/>
      <c r="CK974" s="17"/>
      <c r="CL974" s="17"/>
      <c r="CM974" s="17"/>
      <c r="CN974" s="17"/>
      <c r="CO974" s="17"/>
      <c r="CP974" s="17"/>
      <c r="CQ974" s="17"/>
      <c r="CR974" s="17"/>
      <c r="CS974" s="17"/>
      <c r="CT974" s="17"/>
      <c r="CU974" s="17"/>
      <c r="CV974" s="17"/>
      <c r="CW974" s="17"/>
      <c r="CX974" s="17"/>
      <c r="CY974" s="26"/>
      <c r="CZ974" s="26"/>
      <c r="DA974" s="26"/>
      <c r="DB974" s="17"/>
      <c r="DC974" s="17"/>
      <c r="DD974" s="17"/>
      <c r="DE974" s="17"/>
      <c r="DF974" s="17"/>
      <c r="DG974" s="17"/>
      <c r="DH974" s="26"/>
      <c r="DI974" s="17"/>
      <c r="DJ974" s="17"/>
      <c r="DK974" s="17"/>
      <c r="DL974" s="17"/>
    </row>
    <row r="975" spans="1:116" x14ac:dyDescent="0.15">
      <c r="A975" s="17" t="s">
        <v>4633</v>
      </c>
      <c r="B975" s="17" t="s">
        <v>5002</v>
      </c>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c r="AA975" s="26"/>
      <c r="AB975" s="17"/>
      <c r="AC975" s="26"/>
      <c r="AD975" s="26"/>
      <c r="AE975" s="17"/>
      <c r="AF975" s="17"/>
      <c r="AG975" s="17"/>
      <c r="AH975" s="17"/>
      <c r="AI975" s="17"/>
      <c r="AJ975" s="17"/>
      <c r="AK975" s="17"/>
      <c r="AL975" s="17"/>
      <c r="AM975" s="17"/>
      <c r="AN975" s="17"/>
      <c r="AO975" s="17"/>
      <c r="AP975" s="17"/>
      <c r="AQ975" s="17"/>
      <c r="AR975" s="17"/>
      <c r="AS975" s="17"/>
      <c r="AT975" s="17"/>
      <c r="AU975" s="17"/>
      <c r="AV975" s="17"/>
      <c r="AW975" s="17"/>
      <c r="AX975" s="17"/>
      <c r="AY975" s="17"/>
      <c r="AZ975" s="17"/>
      <c r="BA975" s="17"/>
      <c r="BB975" s="17"/>
      <c r="BC975" s="17"/>
      <c r="BD975" s="17"/>
      <c r="BE975" s="17"/>
      <c r="BF975" s="17"/>
      <c r="BG975" s="17"/>
      <c r="BH975" s="17"/>
      <c r="BI975" s="17"/>
      <c r="BJ975" s="26"/>
      <c r="BK975" s="17"/>
      <c r="BL975" s="17"/>
      <c r="BM975" s="17"/>
      <c r="BN975" s="17"/>
      <c r="BO975" s="17"/>
      <c r="BP975" s="17"/>
      <c r="BQ975" s="17"/>
      <c r="BR975" s="17"/>
      <c r="BS975" s="17"/>
      <c r="BT975" s="17"/>
      <c r="BU975" s="17"/>
      <c r="BV975" s="17"/>
      <c r="BW975" s="17"/>
      <c r="BX975" s="26"/>
      <c r="BY975" s="26"/>
      <c r="BZ975" s="26"/>
      <c r="CA975" s="26"/>
      <c r="CB975" s="26"/>
      <c r="CC975" s="17"/>
      <c r="CD975" s="17"/>
      <c r="CE975" s="17"/>
      <c r="CF975" s="17"/>
      <c r="CG975" s="17"/>
      <c r="CH975" s="17"/>
      <c r="CI975" s="17"/>
      <c r="CJ975" s="26"/>
      <c r="CK975" s="17"/>
      <c r="CL975" s="17"/>
      <c r="CM975" s="17"/>
      <c r="CN975" s="17"/>
      <c r="CO975" s="17"/>
      <c r="CP975" s="17"/>
      <c r="CQ975" s="17"/>
      <c r="CR975" s="17"/>
      <c r="CS975" s="17"/>
      <c r="CT975" s="17"/>
      <c r="CU975" s="17"/>
      <c r="CV975" s="17"/>
      <c r="CW975" s="17"/>
      <c r="CX975" s="17"/>
      <c r="CY975" s="26"/>
      <c r="CZ975" s="26"/>
      <c r="DA975" s="26"/>
      <c r="DB975" s="17"/>
      <c r="DC975" s="17"/>
      <c r="DD975" s="17"/>
      <c r="DE975" s="17"/>
      <c r="DF975" s="17"/>
      <c r="DG975" s="17"/>
      <c r="DH975" s="26"/>
      <c r="DI975" s="17"/>
      <c r="DJ975" s="17"/>
      <c r="DK975" s="17"/>
      <c r="DL975" s="17"/>
    </row>
    <row r="976" spans="1:116" x14ac:dyDescent="0.15">
      <c r="A976" s="17" t="s">
        <v>2770</v>
      </c>
      <c r="B976" s="17" t="s">
        <v>2771</v>
      </c>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c r="AA976" s="26"/>
      <c r="AB976" s="17"/>
      <c r="AC976" s="26"/>
      <c r="AD976" s="26"/>
      <c r="AE976" s="17"/>
      <c r="AF976" s="17"/>
      <c r="AG976" s="17"/>
      <c r="AH976" s="17"/>
      <c r="AI976" s="17"/>
      <c r="AJ976" s="17"/>
      <c r="AK976" s="17"/>
      <c r="AL976" s="17"/>
      <c r="AM976" s="17"/>
      <c r="AN976" s="17"/>
      <c r="AO976" s="17"/>
      <c r="AP976" s="17"/>
      <c r="AQ976" s="17"/>
      <c r="AR976" s="17"/>
      <c r="AS976" s="17"/>
      <c r="AT976" s="17"/>
      <c r="AU976" s="17"/>
      <c r="AV976" s="17"/>
      <c r="AW976" s="17"/>
      <c r="AX976" s="17"/>
      <c r="AY976" s="17"/>
      <c r="AZ976" s="17"/>
      <c r="BA976" s="17"/>
      <c r="BB976" s="17"/>
      <c r="BC976" s="17"/>
      <c r="BD976" s="17"/>
      <c r="BE976" s="17"/>
      <c r="BF976" s="17"/>
      <c r="BG976" s="17"/>
      <c r="BH976" s="17"/>
      <c r="BI976" s="17"/>
      <c r="BJ976" s="26"/>
      <c r="BK976" s="17"/>
      <c r="BL976" s="17"/>
      <c r="BM976" s="17"/>
      <c r="BN976" s="17"/>
      <c r="BO976" s="17"/>
      <c r="BP976" s="17"/>
      <c r="BQ976" s="17"/>
      <c r="BR976" s="17"/>
      <c r="BS976" s="17"/>
      <c r="BT976" s="17"/>
      <c r="BU976" s="17"/>
      <c r="BV976" s="17"/>
      <c r="BW976" s="17"/>
      <c r="BX976" s="26"/>
      <c r="BY976" s="26"/>
      <c r="BZ976" s="26"/>
      <c r="CA976" s="26"/>
      <c r="CB976" s="26"/>
      <c r="CC976" s="17"/>
      <c r="CD976" s="17"/>
      <c r="CE976" s="17"/>
      <c r="CF976" s="17"/>
      <c r="CG976" s="17"/>
      <c r="CH976" s="17"/>
      <c r="CI976" s="17"/>
      <c r="CJ976" s="26"/>
      <c r="CK976" s="17"/>
      <c r="CL976" s="17"/>
      <c r="CM976" s="17"/>
      <c r="CN976" s="17"/>
      <c r="CO976" s="17"/>
      <c r="CP976" s="17"/>
      <c r="CQ976" s="17"/>
      <c r="CR976" s="17"/>
      <c r="CS976" s="17"/>
      <c r="CT976" s="17"/>
      <c r="CU976" s="17"/>
      <c r="CV976" s="17"/>
      <c r="CW976" s="17"/>
      <c r="CX976" s="17"/>
      <c r="CY976" s="26"/>
      <c r="CZ976" s="26"/>
      <c r="DA976" s="26"/>
      <c r="DB976" s="17"/>
      <c r="DC976" s="17"/>
      <c r="DD976" s="17"/>
      <c r="DE976" s="17"/>
      <c r="DF976" s="17"/>
      <c r="DG976" s="17"/>
      <c r="DH976" s="26"/>
      <c r="DI976" s="17"/>
      <c r="DJ976" s="17"/>
      <c r="DK976" s="17"/>
      <c r="DL976" s="17"/>
    </row>
    <row r="977" spans="1:116" x14ac:dyDescent="0.15">
      <c r="A977" s="17" t="s">
        <v>4495</v>
      </c>
      <c r="B977" s="17" t="s">
        <v>5003</v>
      </c>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c r="AA977" s="26"/>
      <c r="AB977" s="17"/>
      <c r="AC977" s="26"/>
      <c r="AD977" s="26"/>
      <c r="AE977" s="17"/>
      <c r="AF977" s="17"/>
      <c r="AG977" s="17"/>
      <c r="AH977" s="17"/>
      <c r="AI977" s="17"/>
      <c r="AJ977" s="17"/>
      <c r="AK977" s="17"/>
      <c r="AL977" s="17"/>
      <c r="AM977" s="17"/>
      <c r="AN977" s="17"/>
      <c r="AO977" s="17"/>
      <c r="AP977" s="17"/>
      <c r="AQ977" s="17"/>
      <c r="AR977" s="17"/>
      <c r="AS977" s="17"/>
      <c r="AT977" s="17"/>
      <c r="AU977" s="17"/>
      <c r="AV977" s="17"/>
      <c r="AW977" s="17"/>
      <c r="AX977" s="17"/>
      <c r="AY977" s="17"/>
      <c r="AZ977" s="17"/>
      <c r="BA977" s="17"/>
      <c r="BB977" s="17"/>
      <c r="BC977" s="17"/>
      <c r="BD977" s="17"/>
      <c r="BE977" s="17"/>
      <c r="BF977" s="17"/>
      <c r="BG977" s="17"/>
      <c r="BH977" s="17"/>
      <c r="BI977" s="17"/>
      <c r="BJ977" s="26"/>
      <c r="BK977" s="17"/>
      <c r="BL977" s="17"/>
      <c r="BM977" s="17"/>
      <c r="BN977" s="17"/>
      <c r="BO977" s="17"/>
      <c r="BP977" s="17"/>
      <c r="BQ977" s="17"/>
      <c r="BR977" s="17"/>
      <c r="BS977" s="17"/>
      <c r="BT977" s="17"/>
      <c r="BU977" s="17"/>
      <c r="BV977" s="17"/>
      <c r="BW977" s="17"/>
      <c r="BX977" s="26"/>
      <c r="BY977" s="26"/>
      <c r="BZ977" s="26"/>
      <c r="CA977" s="26"/>
      <c r="CB977" s="26"/>
      <c r="CC977" s="17"/>
      <c r="CD977" s="17"/>
      <c r="CE977" s="17"/>
      <c r="CF977" s="17"/>
      <c r="CG977" s="17"/>
      <c r="CH977" s="17"/>
      <c r="CI977" s="17"/>
      <c r="CJ977" s="26"/>
      <c r="CK977" s="17"/>
      <c r="CL977" s="17"/>
      <c r="CM977" s="17"/>
      <c r="CN977" s="17"/>
      <c r="CO977" s="17"/>
      <c r="CP977" s="17"/>
      <c r="CQ977" s="17"/>
      <c r="CR977" s="17"/>
      <c r="CS977" s="17"/>
      <c r="CT977" s="17"/>
      <c r="CU977" s="17"/>
      <c r="CV977" s="17"/>
      <c r="CW977" s="17"/>
      <c r="CX977" s="17"/>
      <c r="CY977" s="26"/>
      <c r="CZ977" s="26"/>
      <c r="DA977" s="26"/>
      <c r="DB977" s="17"/>
      <c r="DC977" s="17"/>
      <c r="DD977" s="17"/>
      <c r="DE977" s="17"/>
      <c r="DF977" s="17"/>
      <c r="DG977" s="17"/>
      <c r="DH977" s="26"/>
      <c r="DI977" s="17"/>
      <c r="DJ977" s="17"/>
      <c r="DK977" s="17"/>
      <c r="DL977" s="17"/>
    </row>
    <row r="978" spans="1:116" x14ac:dyDescent="0.15">
      <c r="A978" s="17" t="s">
        <v>4513</v>
      </c>
      <c r="B978" s="17" t="s">
        <v>5004</v>
      </c>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c r="AA978" s="26"/>
      <c r="AB978" s="17"/>
      <c r="AC978" s="26"/>
      <c r="AD978" s="26"/>
      <c r="AE978" s="17"/>
      <c r="AF978" s="17"/>
      <c r="AG978" s="17"/>
      <c r="AH978" s="17"/>
      <c r="AI978" s="17"/>
      <c r="AJ978" s="17"/>
      <c r="AK978" s="17"/>
      <c r="AL978" s="17"/>
      <c r="AM978" s="17"/>
      <c r="AN978" s="17"/>
      <c r="AO978" s="17"/>
      <c r="AP978" s="17"/>
      <c r="AQ978" s="17"/>
      <c r="AR978" s="17"/>
      <c r="AS978" s="17"/>
      <c r="AT978" s="17"/>
      <c r="AU978" s="17"/>
      <c r="AV978" s="17"/>
      <c r="AW978" s="17"/>
      <c r="AX978" s="17"/>
      <c r="AY978" s="17"/>
      <c r="AZ978" s="17"/>
      <c r="BA978" s="17"/>
      <c r="BB978" s="17"/>
      <c r="BC978" s="17"/>
      <c r="BD978" s="17"/>
      <c r="BE978" s="17"/>
      <c r="BF978" s="17"/>
      <c r="BG978" s="17"/>
      <c r="BH978" s="17"/>
      <c r="BI978" s="17"/>
      <c r="BJ978" s="26"/>
      <c r="BK978" s="17"/>
      <c r="BL978" s="17"/>
      <c r="BM978" s="17"/>
      <c r="BN978" s="17"/>
      <c r="BO978" s="17"/>
      <c r="BP978" s="17"/>
      <c r="BQ978" s="17"/>
      <c r="BR978" s="17"/>
      <c r="BS978" s="17"/>
      <c r="BT978" s="17"/>
      <c r="BU978" s="17"/>
      <c r="BV978" s="17"/>
      <c r="BW978" s="17"/>
      <c r="BX978" s="26"/>
      <c r="BY978" s="26"/>
      <c r="BZ978" s="26"/>
      <c r="CA978" s="26"/>
      <c r="CB978" s="26"/>
      <c r="CC978" s="17"/>
      <c r="CD978" s="17"/>
      <c r="CE978" s="17"/>
      <c r="CF978" s="17"/>
      <c r="CG978" s="17"/>
      <c r="CH978" s="17"/>
      <c r="CI978" s="17"/>
      <c r="CJ978" s="26"/>
      <c r="CK978" s="17"/>
      <c r="CL978" s="17"/>
      <c r="CM978" s="17"/>
      <c r="CN978" s="17"/>
      <c r="CO978" s="17"/>
      <c r="CP978" s="17"/>
      <c r="CQ978" s="17"/>
      <c r="CR978" s="17"/>
      <c r="CS978" s="17"/>
      <c r="CT978" s="17"/>
      <c r="CU978" s="17"/>
      <c r="CV978" s="17"/>
      <c r="CW978" s="17"/>
      <c r="CX978" s="17"/>
      <c r="CY978" s="26"/>
      <c r="CZ978" s="26"/>
      <c r="DA978" s="26"/>
      <c r="DB978" s="17"/>
      <c r="DC978" s="17"/>
      <c r="DD978" s="17"/>
      <c r="DE978" s="17"/>
      <c r="DF978" s="17"/>
      <c r="DG978" s="17"/>
      <c r="DH978" s="26"/>
      <c r="DI978" s="17"/>
      <c r="DJ978" s="17"/>
      <c r="DK978" s="17"/>
      <c r="DL978" s="17"/>
    </row>
    <row r="979" spans="1:116" x14ac:dyDescent="0.15">
      <c r="A979" s="17" t="s">
        <v>4562</v>
      </c>
      <c r="B979" s="17" t="s">
        <v>5005</v>
      </c>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c r="AA979" s="26"/>
      <c r="AB979" s="17"/>
      <c r="AC979" s="26"/>
      <c r="AD979" s="26"/>
      <c r="AE979" s="17"/>
      <c r="AF979" s="17"/>
      <c r="AG979" s="17"/>
      <c r="AH979" s="17"/>
      <c r="AI979" s="17"/>
      <c r="AJ979" s="17"/>
      <c r="AK979" s="17"/>
      <c r="AL979" s="17"/>
      <c r="AM979" s="17"/>
      <c r="AN979" s="17"/>
      <c r="AO979" s="17"/>
      <c r="AP979" s="17"/>
      <c r="AQ979" s="17"/>
      <c r="AR979" s="17"/>
      <c r="AS979" s="17"/>
      <c r="AT979" s="17"/>
      <c r="AU979" s="17"/>
      <c r="AV979" s="17"/>
      <c r="AW979" s="17"/>
      <c r="AX979" s="17"/>
      <c r="AY979" s="17"/>
      <c r="AZ979" s="17"/>
      <c r="BA979" s="17"/>
      <c r="BB979" s="17"/>
      <c r="BC979" s="17"/>
      <c r="BD979" s="17"/>
      <c r="BE979" s="17"/>
      <c r="BF979" s="17"/>
      <c r="BG979" s="17"/>
      <c r="BH979" s="17"/>
      <c r="BI979" s="17"/>
      <c r="BJ979" s="26"/>
      <c r="BK979" s="17"/>
      <c r="BL979" s="17"/>
      <c r="BM979" s="17"/>
      <c r="BN979" s="17"/>
      <c r="BO979" s="17"/>
      <c r="BP979" s="17"/>
      <c r="BQ979" s="17"/>
      <c r="BR979" s="17"/>
      <c r="BS979" s="17"/>
      <c r="BT979" s="17"/>
      <c r="BU979" s="17"/>
      <c r="BV979" s="17"/>
      <c r="BW979" s="17"/>
      <c r="BX979" s="26"/>
      <c r="BY979" s="26"/>
      <c r="BZ979" s="26"/>
      <c r="CA979" s="26"/>
      <c r="CB979" s="26"/>
      <c r="CC979" s="17"/>
      <c r="CD979" s="17"/>
      <c r="CE979" s="17"/>
      <c r="CF979" s="17"/>
      <c r="CG979" s="17"/>
      <c r="CH979" s="17"/>
      <c r="CI979" s="17"/>
      <c r="CJ979" s="26"/>
      <c r="CK979" s="17"/>
      <c r="CL979" s="17"/>
      <c r="CM979" s="17"/>
      <c r="CN979" s="17"/>
      <c r="CO979" s="17"/>
      <c r="CP979" s="17"/>
      <c r="CQ979" s="17"/>
      <c r="CR979" s="17"/>
      <c r="CS979" s="17"/>
      <c r="CT979" s="17"/>
      <c r="CU979" s="17"/>
      <c r="CV979" s="17"/>
      <c r="CW979" s="17"/>
      <c r="CX979" s="17"/>
      <c r="CY979" s="26"/>
      <c r="CZ979" s="26"/>
      <c r="DA979" s="26"/>
      <c r="DB979" s="17"/>
      <c r="DC979" s="17"/>
      <c r="DD979" s="17"/>
      <c r="DE979" s="17"/>
      <c r="DF979" s="17"/>
      <c r="DG979" s="17"/>
      <c r="DH979" s="26"/>
      <c r="DI979" s="17"/>
      <c r="DJ979" s="17"/>
      <c r="DK979" s="17"/>
      <c r="DL979" s="17"/>
    </row>
    <row r="980" spans="1:116" x14ac:dyDescent="0.15">
      <c r="A980" s="17" t="s">
        <v>4453</v>
      </c>
      <c r="B980" s="17" t="s">
        <v>5006</v>
      </c>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c r="AA980" s="26"/>
      <c r="AB980" s="17"/>
      <c r="AC980" s="26"/>
      <c r="AD980" s="26"/>
      <c r="AE980" s="17"/>
      <c r="AF980" s="17"/>
      <c r="AG980" s="17"/>
      <c r="AH980" s="17"/>
      <c r="AI980" s="17"/>
      <c r="AJ980" s="17"/>
      <c r="AK980" s="17"/>
      <c r="AL980" s="17"/>
      <c r="AM980" s="17"/>
      <c r="AN980" s="17"/>
      <c r="AO980" s="17"/>
      <c r="AP980" s="17"/>
      <c r="AQ980" s="17"/>
      <c r="AR980" s="17"/>
      <c r="AS980" s="17"/>
      <c r="AT980" s="17"/>
      <c r="AU980" s="17"/>
      <c r="AV980" s="17"/>
      <c r="AW980" s="17"/>
      <c r="AX980" s="17"/>
      <c r="AY980" s="17"/>
      <c r="AZ980" s="17"/>
      <c r="BA980" s="17"/>
      <c r="BB980" s="17"/>
      <c r="BC980" s="17"/>
      <c r="BD980" s="17"/>
      <c r="BE980" s="17"/>
      <c r="BF980" s="17"/>
      <c r="BG980" s="17"/>
      <c r="BH980" s="17"/>
      <c r="BI980" s="17"/>
      <c r="BJ980" s="26"/>
      <c r="BK980" s="17"/>
      <c r="BL980" s="17"/>
      <c r="BM980" s="17"/>
      <c r="BN980" s="17"/>
      <c r="BO980" s="17"/>
      <c r="BP980" s="17"/>
      <c r="BQ980" s="17"/>
      <c r="BR980" s="17"/>
      <c r="BS980" s="17"/>
      <c r="BT980" s="17"/>
      <c r="BU980" s="17"/>
      <c r="BV980" s="17"/>
      <c r="BW980" s="17"/>
      <c r="BX980" s="26"/>
      <c r="BY980" s="26"/>
      <c r="BZ980" s="26"/>
      <c r="CA980" s="26"/>
      <c r="CB980" s="26"/>
      <c r="CC980" s="17"/>
      <c r="CD980" s="17"/>
      <c r="CE980" s="17"/>
      <c r="CF980" s="17"/>
      <c r="CG980" s="17"/>
      <c r="CH980" s="17"/>
      <c r="CI980" s="17"/>
      <c r="CJ980" s="26"/>
      <c r="CK980" s="17"/>
      <c r="CL980" s="17"/>
      <c r="CM980" s="17"/>
      <c r="CN980" s="17"/>
      <c r="CO980" s="17"/>
      <c r="CP980" s="17"/>
      <c r="CQ980" s="17"/>
      <c r="CR980" s="17"/>
      <c r="CS980" s="17"/>
      <c r="CT980" s="17"/>
      <c r="CU980" s="17"/>
      <c r="CV980" s="17"/>
      <c r="CW980" s="17"/>
      <c r="CX980" s="17"/>
      <c r="CY980" s="26"/>
      <c r="CZ980" s="26"/>
      <c r="DA980" s="26"/>
      <c r="DB980" s="17"/>
      <c r="DC980" s="17"/>
      <c r="DD980" s="17"/>
      <c r="DE980" s="17"/>
      <c r="DF980" s="17"/>
      <c r="DG980" s="17"/>
      <c r="DH980" s="26"/>
      <c r="DI980" s="17"/>
      <c r="DJ980" s="17"/>
      <c r="DK980" s="17"/>
      <c r="DL980" s="17"/>
    </row>
    <row r="981" spans="1:116" x14ac:dyDescent="0.15">
      <c r="A981" s="17" t="s">
        <v>3154</v>
      </c>
      <c r="B981" s="17" t="s">
        <v>3155</v>
      </c>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c r="AA981" s="26"/>
      <c r="AB981" s="17"/>
      <c r="AC981" s="26"/>
      <c r="AD981" s="26"/>
      <c r="AE981" s="17"/>
      <c r="AF981" s="17"/>
      <c r="AG981" s="17"/>
      <c r="AH981" s="17"/>
      <c r="AI981" s="17"/>
      <c r="AJ981" s="17"/>
      <c r="AK981" s="17"/>
      <c r="AL981" s="17"/>
      <c r="AM981" s="17"/>
      <c r="AN981" s="17"/>
      <c r="AO981" s="17"/>
      <c r="AP981" s="17"/>
      <c r="AQ981" s="17"/>
      <c r="AR981" s="17"/>
      <c r="AS981" s="17"/>
      <c r="AT981" s="17"/>
      <c r="AU981" s="17"/>
      <c r="AV981" s="17"/>
      <c r="AW981" s="17"/>
      <c r="AX981" s="17"/>
      <c r="AY981" s="17"/>
      <c r="AZ981" s="17"/>
      <c r="BA981" s="17"/>
      <c r="BB981" s="17"/>
      <c r="BC981" s="17"/>
      <c r="BD981" s="17"/>
      <c r="BE981" s="17"/>
      <c r="BF981" s="17"/>
      <c r="BG981" s="17"/>
      <c r="BH981" s="17"/>
      <c r="BI981" s="17"/>
      <c r="BJ981" s="26"/>
      <c r="BK981" s="17"/>
      <c r="BL981" s="17"/>
      <c r="BM981" s="17"/>
      <c r="BN981" s="17"/>
      <c r="BO981" s="17"/>
      <c r="BP981" s="17"/>
      <c r="BQ981" s="17"/>
      <c r="BR981" s="17"/>
      <c r="BS981" s="17"/>
      <c r="BT981" s="17"/>
      <c r="BU981" s="17"/>
      <c r="BV981" s="17"/>
      <c r="BW981" s="17"/>
      <c r="BX981" s="26"/>
      <c r="BY981" s="26"/>
      <c r="BZ981" s="26"/>
      <c r="CA981" s="26"/>
      <c r="CB981" s="26"/>
      <c r="CC981" s="17"/>
      <c r="CD981" s="17"/>
      <c r="CE981" s="17"/>
      <c r="CF981" s="17"/>
      <c r="CG981" s="17"/>
      <c r="CH981" s="17"/>
      <c r="CI981" s="17"/>
      <c r="CJ981" s="26"/>
      <c r="CK981" s="17"/>
      <c r="CL981" s="17"/>
      <c r="CM981" s="17"/>
      <c r="CN981" s="17"/>
      <c r="CO981" s="17"/>
      <c r="CP981" s="17"/>
      <c r="CQ981" s="17"/>
      <c r="CR981" s="17"/>
      <c r="CS981" s="17"/>
      <c r="CT981" s="17"/>
      <c r="CU981" s="17"/>
      <c r="CV981" s="17"/>
      <c r="CW981" s="17"/>
      <c r="CX981" s="17"/>
      <c r="CY981" s="26"/>
      <c r="CZ981" s="26"/>
      <c r="DA981" s="26"/>
      <c r="DB981" s="17"/>
      <c r="DC981" s="17"/>
      <c r="DD981" s="17"/>
      <c r="DE981" s="17"/>
      <c r="DF981" s="17"/>
      <c r="DG981" s="17"/>
      <c r="DH981" s="26"/>
      <c r="DI981" s="17"/>
      <c r="DJ981" s="17"/>
      <c r="DK981" s="17"/>
      <c r="DL981" s="17"/>
    </row>
    <row r="982" spans="1:116" x14ac:dyDescent="0.15">
      <c r="A982" s="17" t="s">
        <v>4583</v>
      </c>
      <c r="B982" s="17" t="s">
        <v>5007</v>
      </c>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c r="AA982" s="26"/>
      <c r="AB982" s="17"/>
      <c r="AC982" s="26"/>
      <c r="AD982" s="26"/>
      <c r="AE982" s="17"/>
      <c r="AF982" s="17"/>
      <c r="AG982" s="17"/>
      <c r="AH982" s="17"/>
      <c r="AI982" s="17"/>
      <c r="AJ982" s="17"/>
      <c r="AK982" s="17"/>
      <c r="AL982" s="17"/>
      <c r="AM982" s="17"/>
      <c r="AN982" s="17"/>
      <c r="AO982" s="17"/>
      <c r="AP982" s="17"/>
      <c r="AQ982" s="17"/>
      <c r="AR982" s="17"/>
      <c r="AS982" s="17"/>
      <c r="AT982" s="17"/>
      <c r="AU982" s="17"/>
      <c r="AV982" s="17"/>
      <c r="AW982" s="17"/>
      <c r="AX982" s="17"/>
      <c r="AY982" s="17"/>
      <c r="AZ982" s="17"/>
      <c r="BA982" s="17"/>
      <c r="BB982" s="17"/>
      <c r="BC982" s="17"/>
      <c r="BD982" s="17"/>
      <c r="BE982" s="17"/>
      <c r="BF982" s="17"/>
      <c r="BG982" s="17"/>
      <c r="BH982" s="17"/>
      <c r="BI982" s="17"/>
      <c r="BJ982" s="26"/>
      <c r="BK982" s="17"/>
      <c r="BL982" s="17"/>
      <c r="BM982" s="17"/>
      <c r="BN982" s="17"/>
      <c r="BO982" s="17"/>
      <c r="BP982" s="17"/>
      <c r="BQ982" s="17"/>
      <c r="BR982" s="17"/>
      <c r="BS982" s="17"/>
      <c r="BT982" s="17"/>
      <c r="BU982" s="17"/>
      <c r="BV982" s="17"/>
      <c r="BW982" s="17"/>
      <c r="BX982" s="26"/>
      <c r="BY982" s="26"/>
      <c r="BZ982" s="26"/>
      <c r="CA982" s="26"/>
      <c r="CB982" s="26"/>
      <c r="CC982" s="17"/>
      <c r="CD982" s="17"/>
      <c r="CE982" s="17"/>
      <c r="CF982" s="17"/>
      <c r="CG982" s="17"/>
      <c r="CH982" s="17"/>
      <c r="CI982" s="17"/>
      <c r="CJ982" s="26"/>
      <c r="CK982" s="17"/>
      <c r="CL982" s="17"/>
      <c r="CM982" s="17"/>
      <c r="CN982" s="17"/>
      <c r="CO982" s="17"/>
      <c r="CP982" s="17"/>
      <c r="CQ982" s="17"/>
      <c r="CR982" s="17"/>
      <c r="CS982" s="17"/>
      <c r="CT982" s="17"/>
      <c r="CU982" s="17"/>
      <c r="CV982" s="17"/>
      <c r="CW982" s="17"/>
      <c r="CX982" s="17"/>
      <c r="CY982" s="26"/>
      <c r="CZ982" s="26"/>
      <c r="DA982" s="26"/>
      <c r="DB982" s="17"/>
      <c r="DC982" s="17"/>
      <c r="DD982" s="17"/>
      <c r="DE982" s="17"/>
      <c r="DF982" s="17"/>
      <c r="DG982" s="17"/>
      <c r="DH982" s="26"/>
      <c r="DI982" s="17"/>
      <c r="DJ982" s="17"/>
      <c r="DK982" s="17"/>
      <c r="DL982" s="17"/>
    </row>
    <row r="983" spans="1:116" x14ac:dyDescent="0.15">
      <c r="A983" s="44" t="s">
        <v>4474</v>
      </c>
      <c r="B983" s="44" t="s">
        <v>5008</v>
      </c>
    </row>
    <row r="984" spans="1:116" x14ac:dyDescent="0.15">
      <c r="A984" s="44" t="s">
        <v>4498</v>
      </c>
      <c r="B984" s="44" t="s">
        <v>5009</v>
      </c>
    </row>
    <row r="985" spans="1:116" x14ac:dyDescent="0.15">
      <c r="A985" s="44" t="s">
        <v>4594</v>
      </c>
      <c r="B985" s="44" t="s">
        <v>5010</v>
      </c>
    </row>
    <row r="986" spans="1:116" x14ac:dyDescent="0.15">
      <c r="A986" s="44" t="s">
        <v>4516</v>
      </c>
      <c r="B986" s="44" t="s">
        <v>5011</v>
      </c>
    </row>
    <row r="987" spans="1:116" x14ac:dyDescent="0.15">
      <c r="A987" s="44" t="s">
        <v>3062</v>
      </c>
      <c r="B987" s="44" t="s">
        <v>3063</v>
      </c>
    </row>
    <row r="988" spans="1:116" x14ac:dyDescent="0.15">
      <c r="A988" s="44" t="s">
        <v>3228</v>
      </c>
      <c r="B988" s="44" t="s">
        <v>3229</v>
      </c>
    </row>
    <row r="989" spans="1:116" x14ac:dyDescent="0.15">
      <c r="A989" s="44" t="s">
        <v>2880</v>
      </c>
      <c r="B989" s="44" t="s">
        <v>2881</v>
      </c>
    </row>
    <row r="990" spans="1:116" x14ac:dyDescent="0.15">
      <c r="A990" s="44" t="s">
        <v>3522</v>
      </c>
      <c r="B990" s="44" t="s">
        <v>3523</v>
      </c>
    </row>
    <row r="991" spans="1:116" x14ac:dyDescent="0.15">
      <c r="A991" s="44" t="s">
        <v>4482</v>
      </c>
      <c r="B991" s="44" t="s">
        <v>5012</v>
      </c>
    </row>
    <row r="992" spans="1:116" x14ac:dyDescent="0.15">
      <c r="A992" s="44" t="s">
        <v>4448</v>
      </c>
      <c r="B992" s="44" t="s">
        <v>5013</v>
      </c>
    </row>
    <row r="993" spans="1:2" x14ac:dyDescent="0.15">
      <c r="A993" s="44" t="s">
        <v>4671</v>
      </c>
      <c r="B993" s="44" t="s">
        <v>5014</v>
      </c>
    </row>
    <row r="994" spans="1:2" x14ac:dyDescent="0.15">
      <c r="A994" s="44" t="s">
        <v>4483</v>
      </c>
      <c r="B994" s="44" t="s">
        <v>5015</v>
      </c>
    </row>
    <row r="995" spans="1:2" x14ac:dyDescent="0.15">
      <c r="A995" s="44" t="s">
        <v>4697</v>
      </c>
      <c r="B995" s="44" t="s">
        <v>5016</v>
      </c>
    </row>
    <row r="996" spans="1:2" x14ac:dyDescent="0.15">
      <c r="A996" s="44" t="s">
        <v>3150</v>
      </c>
      <c r="B996" s="44" t="s">
        <v>3151</v>
      </c>
    </row>
    <row r="997" spans="1:2" x14ac:dyDescent="0.15">
      <c r="A997" s="44" t="s">
        <v>1443</v>
      </c>
      <c r="B997" s="44" t="s">
        <v>1444</v>
      </c>
    </row>
    <row r="998" spans="1:2" x14ac:dyDescent="0.15">
      <c r="A998" s="44" t="s">
        <v>1449</v>
      </c>
      <c r="B998" s="44" t="s">
        <v>1450</v>
      </c>
    </row>
    <row r="999" spans="1:2" x14ac:dyDescent="0.15">
      <c r="A999" s="44" t="s">
        <v>1447</v>
      </c>
      <c r="B999" s="44" t="s">
        <v>1448</v>
      </c>
    </row>
    <row r="1000" spans="1:2" x14ac:dyDescent="0.15">
      <c r="A1000" s="44" t="s">
        <v>1441</v>
      </c>
      <c r="B1000" s="44" t="s">
        <v>1442</v>
      </c>
    </row>
    <row r="1001" spans="1:2" x14ac:dyDescent="0.15">
      <c r="A1001" s="44" t="s">
        <v>1445</v>
      </c>
      <c r="B1001" s="44" t="s">
        <v>1446</v>
      </c>
    </row>
    <row r="1002" spans="1:2" x14ac:dyDescent="0.15">
      <c r="A1002" s="44" t="s">
        <v>1451</v>
      </c>
      <c r="B1002" s="44" t="s">
        <v>1452</v>
      </c>
    </row>
    <row r="1003" spans="1:2" x14ac:dyDescent="0.15">
      <c r="A1003" s="44" t="s">
        <v>4212</v>
      </c>
      <c r="B1003" s="44" t="s">
        <v>4226</v>
      </c>
    </row>
    <row r="1004" spans="1:2" x14ac:dyDescent="0.15">
      <c r="A1004" s="44" t="s">
        <v>1972</v>
      </c>
      <c r="B1004" s="44" t="s">
        <v>1973</v>
      </c>
    </row>
    <row r="1005" spans="1:2" x14ac:dyDescent="0.15">
      <c r="A1005" s="44" t="s">
        <v>1970</v>
      </c>
      <c r="B1005" s="44" t="s">
        <v>1974</v>
      </c>
    </row>
    <row r="1006" spans="1:2" x14ac:dyDescent="0.15">
      <c r="A1006" s="44" t="s">
        <v>1463</v>
      </c>
      <c r="B1006" s="44" t="s">
        <v>1464</v>
      </c>
    </row>
    <row r="1007" spans="1:2" x14ac:dyDescent="0.15">
      <c r="A1007" s="44" t="s">
        <v>1556</v>
      </c>
      <c r="B1007" s="44" t="s">
        <v>1556</v>
      </c>
    </row>
    <row r="1008" spans="1:2" x14ac:dyDescent="0.15">
      <c r="A1008" s="44" t="s">
        <v>1546</v>
      </c>
      <c r="B1008" s="44" t="s">
        <v>1546</v>
      </c>
    </row>
    <row r="1009" spans="1:2" x14ac:dyDescent="0.15">
      <c r="A1009" s="44" t="s">
        <v>1627</v>
      </c>
      <c r="B1009" s="44" t="s">
        <v>1627</v>
      </c>
    </row>
    <row r="1010" spans="1:2" x14ac:dyDescent="0.15">
      <c r="A1010" s="44" t="s">
        <v>1558</v>
      </c>
      <c r="B1010" s="44" t="s">
        <v>1558</v>
      </c>
    </row>
    <row r="1011" spans="1:2" x14ac:dyDescent="0.15">
      <c r="A1011" s="44" t="s">
        <v>1611</v>
      </c>
      <c r="B1011" s="44" t="s">
        <v>1611</v>
      </c>
    </row>
    <row r="1012" spans="1:2" x14ac:dyDescent="0.15">
      <c r="A1012" s="44" t="s">
        <v>1573</v>
      </c>
      <c r="B1012" s="44" t="s">
        <v>1573</v>
      </c>
    </row>
    <row r="1013" spans="1:2" x14ac:dyDescent="0.15">
      <c r="A1013" s="44" t="s">
        <v>1539</v>
      </c>
      <c r="B1013" s="44" t="s">
        <v>1539</v>
      </c>
    </row>
    <row r="1014" spans="1:2" x14ac:dyDescent="0.15">
      <c r="A1014" s="44" t="s">
        <v>1561</v>
      </c>
      <c r="B1014" s="44" t="s">
        <v>1561</v>
      </c>
    </row>
    <row r="1015" spans="1:2" x14ac:dyDescent="0.15">
      <c r="A1015" s="44" t="s">
        <v>1608</v>
      </c>
      <c r="B1015" s="44" t="s">
        <v>1608</v>
      </c>
    </row>
    <row r="1016" spans="1:2" x14ac:dyDescent="0.15">
      <c r="A1016" s="44" t="s">
        <v>1526</v>
      </c>
      <c r="B1016" s="44" t="s">
        <v>1526</v>
      </c>
    </row>
    <row r="1017" spans="1:2" x14ac:dyDescent="0.15">
      <c r="A1017" s="44" t="s">
        <v>1544</v>
      </c>
      <c r="B1017" s="44" t="s">
        <v>1544</v>
      </c>
    </row>
    <row r="1018" spans="1:2" x14ac:dyDescent="0.15">
      <c r="A1018" s="44" t="s">
        <v>1591</v>
      </c>
      <c r="B1018" s="44" t="s">
        <v>1591</v>
      </c>
    </row>
    <row r="1019" spans="1:2" x14ac:dyDescent="0.15">
      <c r="A1019" s="44" t="s">
        <v>1529</v>
      </c>
      <c r="B1019" s="44" t="s">
        <v>1529</v>
      </c>
    </row>
    <row r="1020" spans="1:2" x14ac:dyDescent="0.15">
      <c r="A1020" s="44" t="s">
        <v>1699</v>
      </c>
      <c r="B1020" s="44" t="s">
        <v>1699</v>
      </c>
    </row>
    <row r="1021" spans="1:2" x14ac:dyDescent="0.15">
      <c r="A1021" s="44" t="s">
        <v>1531</v>
      </c>
      <c r="B1021" s="44" t="s">
        <v>1531</v>
      </c>
    </row>
    <row r="1022" spans="1:2" x14ac:dyDescent="0.15">
      <c r="A1022" s="44" t="s">
        <v>1615</v>
      </c>
      <c r="B1022" s="44" t="s">
        <v>1615</v>
      </c>
    </row>
    <row r="1023" spans="1:2" x14ac:dyDescent="0.15">
      <c r="A1023" s="44" t="s">
        <v>1534</v>
      </c>
      <c r="B1023" s="44" t="s">
        <v>1534</v>
      </c>
    </row>
    <row r="1024" spans="1:2" x14ac:dyDescent="0.15">
      <c r="A1024" s="44" t="s">
        <v>1553</v>
      </c>
      <c r="B1024" s="44" t="s">
        <v>1553</v>
      </c>
    </row>
    <row r="1025" spans="1:2" x14ac:dyDescent="0.15">
      <c r="A1025" s="44" t="s">
        <v>1596</v>
      </c>
      <c r="B1025" s="44" t="s">
        <v>1596</v>
      </c>
    </row>
    <row r="1026" spans="1:2" x14ac:dyDescent="0.15">
      <c r="A1026" s="44" t="s">
        <v>1524</v>
      </c>
      <c r="B1026" s="44" t="s">
        <v>1524</v>
      </c>
    </row>
    <row r="1027" spans="1:2" x14ac:dyDescent="0.15">
      <c r="A1027" s="44" t="s">
        <v>1562</v>
      </c>
      <c r="B1027" s="44" t="s">
        <v>1562</v>
      </c>
    </row>
    <row r="1028" spans="1:2" x14ac:dyDescent="0.15">
      <c r="A1028" s="44" t="s">
        <v>1550</v>
      </c>
      <c r="B1028" s="44" t="s">
        <v>1550</v>
      </c>
    </row>
    <row r="1029" spans="1:2" x14ac:dyDescent="0.15">
      <c r="A1029" s="44" t="s">
        <v>1535</v>
      </c>
      <c r="B1029" s="44" t="s">
        <v>1535</v>
      </c>
    </row>
    <row r="1030" spans="1:2" x14ac:dyDescent="0.15">
      <c r="A1030" s="44" t="s">
        <v>1655</v>
      </c>
      <c r="B1030" s="44" t="s">
        <v>1655</v>
      </c>
    </row>
    <row r="1031" spans="1:2" x14ac:dyDescent="0.15">
      <c r="A1031" s="44" t="s">
        <v>1653</v>
      </c>
      <c r="B1031" s="44" t="s">
        <v>1653</v>
      </c>
    </row>
    <row r="1032" spans="1:2" x14ac:dyDescent="0.15">
      <c r="A1032" s="44" t="s">
        <v>1551</v>
      </c>
      <c r="B1032" s="44" t="s">
        <v>1551</v>
      </c>
    </row>
    <row r="1033" spans="1:2" x14ac:dyDescent="0.15">
      <c r="A1033" s="44" t="s">
        <v>1588</v>
      </c>
      <c r="B1033" s="44" t="s">
        <v>1588</v>
      </c>
    </row>
    <row r="1034" spans="1:2" x14ac:dyDescent="0.15">
      <c r="A1034" s="44" t="s">
        <v>1527</v>
      </c>
      <c r="B1034" s="44" t="s">
        <v>1527</v>
      </c>
    </row>
    <row r="1035" spans="1:2" x14ac:dyDescent="0.15">
      <c r="A1035" s="44" t="s">
        <v>1525</v>
      </c>
      <c r="B1035" s="44" t="s">
        <v>1525</v>
      </c>
    </row>
    <row r="1036" spans="1:2" x14ac:dyDescent="0.15">
      <c r="A1036" s="44" t="s">
        <v>1522</v>
      </c>
      <c r="B1036" s="44" t="s">
        <v>1522</v>
      </c>
    </row>
    <row r="1037" spans="1:2" x14ac:dyDescent="0.15">
      <c r="A1037" s="44" t="s">
        <v>1607</v>
      </c>
      <c r="B1037" s="44" t="s">
        <v>1607</v>
      </c>
    </row>
    <row r="1038" spans="1:2" x14ac:dyDescent="0.15">
      <c r="A1038" s="44" t="s">
        <v>1571</v>
      </c>
      <c r="B1038" s="44" t="s">
        <v>1571</v>
      </c>
    </row>
    <row r="1039" spans="1:2" x14ac:dyDescent="0.15">
      <c r="A1039" s="44" t="s">
        <v>1566</v>
      </c>
      <c r="B1039" s="44" t="s">
        <v>1566</v>
      </c>
    </row>
    <row r="1040" spans="1:2" x14ac:dyDescent="0.15">
      <c r="A1040" s="44" t="s">
        <v>1605</v>
      </c>
      <c r="B1040" s="44" t="s">
        <v>1605</v>
      </c>
    </row>
    <row r="1041" spans="1:2" x14ac:dyDescent="0.15">
      <c r="A1041" s="44" t="s">
        <v>1569</v>
      </c>
      <c r="B1041" s="44" t="s">
        <v>1569</v>
      </c>
    </row>
    <row r="1042" spans="1:2" x14ac:dyDescent="0.15">
      <c r="A1042" s="44" t="s">
        <v>1635</v>
      </c>
      <c r="B1042" s="44" t="s">
        <v>1635</v>
      </c>
    </row>
    <row r="1043" spans="1:2" x14ac:dyDescent="0.15">
      <c r="A1043" s="44" t="s">
        <v>1536</v>
      </c>
      <c r="B1043" s="44" t="s">
        <v>1536</v>
      </c>
    </row>
    <row r="1044" spans="1:2" x14ac:dyDescent="0.15">
      <c r="A1044" s="44" t="s">
        <v>1564</v>
      </c>
      <c r="B1044" s="44" t="s">
        <v>1564</v>
      </c>
    </row>
    <row r="1045" spans="1:2" x14ac:dyDescent="0.15">
      <c r="A1045" s="44" t="s">
        <v>1620</v>
      </c>
      <c r="B1045" s="44" t="s">
        <v>1620</v>
      </c>
    </row>
    <row r="1046" spans="1:2" x14ac:dyDescent="0.15">
      <c r="A1046" s="44" t="s">
        <v>1681</v>
      </c>
      <c r="B1046" s="44" t="s">
        <v>1681</v>
      </c>
    </row>
    <row r="1047" spans="1:2" x14ac:dyDescent="0.15">
      <c r="A1047" s="44" t="s">
        <v>1602</v>
      </c>
      <c r="B1047" s="44" t="s">
        <v>1602</v>
      </c>
    </row>
    <row r="1048" spans="1:2" x14ac:dyDescent="0.15">
      <c r="A1048" s="44" t="s">
        <v>1599</v>
      </c>
      <c r="B1048" s="44" t="s">
        <v>1599</v>
      </c>
    </row>
    <row r="1049" spans="1:2" x14ac:dyDescent="0.15">
      <c r="A1049" s="44" t="s">
        <v>1683</v>
      </c>
      <c r="B1049" s="44" t="s">
        <v>1683</v>
      </c>
    </row>
    <row r="1050" spans="1:2" x14ac:dyDescent="0.15">
      <c r="A1050" s="44" t="s">
        <v>1733</v>
      </c>
      <c r="B1050" s="44" t="s">
        <v>1733</v>
      </c>
    </row>
    <row r="1051" spans="1:2" x14ac:dyDescent="0.15">
      <c r="A1051" s="44" t="s">
        <v>1568</v>
      </c>
      <c r="B1051" s="44" t="s">
        <v>1568</v>
      </c>
    </row>
    <row r="1052" spans="1:2" x14ac:dyDescent="0.15">
      <c r="A1052" s="44" t="s">
        <v>1674</v>
      </c>
      <c r="B1052" s="44" t="s">
        <v>1674</v>
      </c>
    </row>
    <row r="1053" spans="1:2" x14ac:dyDescent="0.15">
      <c r="A1053" s="44" t="s">
        <v>1584</v>
      </c>
      <c r="B1053" s="44" t="s">
        <v>1584</v>
      </c>
    </row>
    <row r="1054" spans="1:2" x14ac:dyDescent="0.15">
      <c r="A1054" s="44" t="s">
        <v>1684</v>
      </c>
      <c r="B1054" s="44" t="s">
        <v>1684</v>
      </c>
    </row>
    <row r="1055" spans="1:2" x14ac:dyDescent="0.15">
      <c r="A1055" s="44" t="s">
        <v>1580</v>
      </c>
      <c r="B1055" s="44" t="s">
        <v>1580</v>
      </c>
    </row>
    <row r="1056" spans="1:2" x14ac:dyDescent="0.15">
      <c r="A1056" s="44" t="s">
        <v>1579</v>
      </c>
      <c r="B1056" s="44" t="s">
        <v>1579</v>
      </c>
    </row>
    <row r="1057" spans="1:2" x14ac:dyDescent="0.15">
      <c r="A1057" s="44" t="s">
        <v>1648</v>
      </c>
      <c r="B1057" s="44" t="s">
        <v>1648</v>
      </c>
    </row>
    <row r="1058" spans="1:2" x14ac:dyDescent="0.15">
      <c r="A1058" s="44" t="s">
        <v>1559</v>
      </c>
      <c r="B1058" s="44" t="s">
        <v>1559</v>
      </c>
    </row>
    <row r="1059" spans="1:2" x14ac:dyDescent="0.15">
      <c r="A1059" s="44" t="s">
        <v>1538</v>
      </c>
      <c r="B1059" s="44" t="s">
        <v>1538</v>
      </c>
    </row>
    <row r="1060" spans="1:2" x14ac:dyDescent="0.15">
      <c r="A1060" s="44" t="s">
        <v>1604</v>
      </c>
      <c r="B1060" s="44" t="s">
        <v>1604</v>
      </c>
    </row>
    <row r="1061" spans="1:2" x14ac:dyDescent="0.15">
      <c r="A1061" s="44" t="s">
        <v>1563</v>
      </c>
      <c r="B1061" s="44" t="s">
        <v>1563</v>
      </c>
    </row>
    <row r="1062" spans="1:2" x14ac:dyDescent="0.15">
      <c r="A1062" s="44" t="s">
        <v>1601</v>
      </c>
      <c r="B1062" s="44" t="s">
        <v>1601</v>
      </c>
    </row>
    <row r="1063" spans="1:2" x14ac:dyDescent="0.15">
      <c r="A1063" s="44" t="s">
        <v>1589</v>
      </c>
      <c r="B1063" s="44" t="s">
        <v>1589</v>
      </c>
    </row>
    <row r="1064" spans="1:2" x14ac:dyDescent="0.15">
      <c r="A1064" s="44" t="s">
        <v>1971</v>
      </c>
      <c r="B1064" s="44" t="s">
        <v>1971</v>
      </c>
    </row>
    <row r="1065" spans="1:2" x14ac:dyDescent="0.15">
      <c r="A1065" s="44" t="s">
        <v>4213</v>
      </c>
      <c r="B1065" s="44" t="s">
        <v>4213</v>
      </c>
    </row>
    <row r="1066" spans="1:2" x14ac:dyDescent="0.15">
      <c r="A1066" s="44" t="s">
        <v>3832</v>
      </c>
      <c r="B1066" s="44" t="s">
        <v>3832</v>
      </c>
    </row>
    <row r="1067" spans="1:2" x14ac:dyDescent="0.15">
      <c r="A1067" s="44" t="s">
        <v>3835</v>
      </c>
      <c r="B1067" s="44" t="s">
        <v>3835</v>
      </c>
    </row>
    <row r="1068" spans="1:2" x14ac:dyDescent="0.15">
      <c r="A1068" s="44" t="s">
        <v>3834</v>
      </c>
      <c r="B1068" s="44" t="s">
        <v>3834</v>
      </c>
    </row>
    <row r="1069" spans="1:2" x14ac:dyDescent="0.15">
      <c r="A1069" s="44" t="s">
        <v>3836</v>
      </c>
      <c r="B1069" s="44" t="s">
        <v>3836</v>
      </c>
    </row>
    <row r="1070" spans="1:2" x14ac:dyDescent="0.15">
      <c r="A1070" s="44" t="s">
        <v>3833</v>
      </c>
      <c r="B1070" s="44" t="s">
        <v>3833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X982"/>
  <sheetViews>
    <sheetView zoomScale="115" zoomScaleNormal="115" workbookViewId="0">
      <pane xSplit="1" ySplit="1" topLeftCell="B7" activePane="bottomRight" state="frozen"/>
      <selection pane="topRight" activeCell="B1" sqref="B1"/>
      <selection pane="bottomLeft" activeCell="A2" sqref="A2"/>
      <selection pane="bottomRight" activeCell="E33" sqref="E33"/>
    </sheetView>
  </sheetViews>
  <sheetFormatPr defaultRowHeight="13.5" x14ac:dyDescent="0.15"/>
  <cols>
    <col min="3" max="3" width="12.875" bestFit="1" customWidth="1"/>
    <col min="6" max="6" width="9" style="28"/>
    <col min="8" max="8" width="12.875" bestFit="1" customWidth="1"/>
  </cols>
  <sheetData>
    <row r="1" spans="1:50" s="29" customFormat="1" x14ac:dyDescent="0.15">
      <c r="A1" s="29" t="s">
        <v>1221</v>
      </c>
      <c r="B1" s="29" t="s">
        <v>1222</v>
      </c>
      <c r="C1" s="29" t="s">
        <v>1223</v>
      </c>
      <c r="D1" s="29" t="s">
        <v>1224</v>
      </c>
      <c r="E1" s="29" t="s">
        <v>1225</v>
      </c>
      <c r="F1" s="28" t="s">
        <v>1226</v>
      </c>
      <c r="G1" s="29" t="s">
        <v>1456</v>
      </c>
      <c r="I1" s="17" t="s">
        <v>3717</v>
      </c>
      <c r="J1" s="17" t="s">
        <v>3718</v>
      </c>
    </row>
    <row r="2" spans="1:50" x14ac:dyDescent="0.15">
      <c r="A2" s="17" t="s">
        <v>868</v>
      </c>
      <c r="B2" s="17" t="s">
        <v>869</v>
      </c>
      <c r="C2" s="17">
        <v>24.97</v>
      </c>
      <c r="D2" s="17">
        <v>25.48</v>
      </c>
      <c r="E2" s="17">
        <v>24.82</v>
      </c>
      <c r="F2" s="17">
        <v>25.35</v>
      </c>
      <c r="G2" s="17">
        <v>24.97</v>
      </c>
      <c r="H2" s="17">
        <v>1308</v>
      </c>
      <c r="I2" s="17">
        <v>932</v>
      </c>
      <c r="J2" s="17">
        <v>1.3</v>
      </c>
      <c r="K2" s="17">
        <v>0.2</v>
      </c>
      <c r="L2" s="17">
        <v>1.5</v>
      </c>
      <c r="M2" s="17">
        <v>1.5</v>
      </c>
      <c r="N2" s="17">
        <v>0</v>
      </c>
      <c r="O2" s="17">
        <v>80</v>
      </c>
      <c r="P2" s="17">
        <v>-0.5</v>
      </c>
      <c r="Q2" s="17">
        <v>2.1</v>
      </c>
      <c r="R2" s="17">
        <v>2</v>
      </c>
      <c r="S2" s="17">
        <v>-0.6</v>
      </c>
      <c r="T2" s="17">
        <v>23</v>
      </c>
      <c r="U2" s="17">
        <v>8</v>
      </c>
      <c r="V2" s="17">
        <v>0.03</v>
      </c>
      <c r="W2" s="17">
        <v>84</v>
      </c>
      <c r="X2" s="17">
        <v>172</v>
      </c>
      <c r="Y2" s="17">
        <v>-0.1</v>
      </c>
      <c r="Z2" s="17">
        <v>-0.3</v>
      </c>
      <c r="AA2" s="17">
        <v>932</v>
      </c>
      <c r="AB2" s="17">
        <v>1059</v>
      </c>
      <c r="AC2" s="17">
        <v>1402</v>
      </c>
      <c r="AD2" s="17">
        <v>1308</v>
      </c>
      <c r="AE2" s="17">
        <v>-0.5</v>
      </c>
      <c r="AF2" s="17">
        <v>0.3</v>
      </c>
      <c r="AG2" s="17">
        <v>1.7</v>
      </c>
      <c r="AH2" s="17">
        <v>-0.5</v>
      </c>
      <c r="AI2" s="17">
        <v>0.82</v>
      </c>
      <c r="AJ2" s="17">
        <v>26.405999999999999</v>
      </c>
      <c r="AK2" s="17">
        <v>0.96</v>
      </c>
      <c r="AL2" s="17">
        <v>26</v>
      </c>
      <c r="AM2" s="17">
        <v>24.82</v>
      </c>
      <c r="AN2" s="17">
        <v>25.39</v>
      </c>
      <c r="AO2" s="17">
        <v>25.27</v>
      </c>
      <c r="AP2" s="17">
        <v>2547</v>
      </c>
      <c r="AQ2" s="17">
        <v>100</v>
      </c>
      <c r="AR2" s="17">
        <v>25</v>
      </c>
      <c r="AS2" s="17">
        <v>100</v>
      </c>
      <c r="AT2" s="17">
        <v>53</v>
      </c>
      <c r="AU2" s="17">
        <v>-2</v>
      </c>
      <c r="AV2" s="17"/>
      <c r="AW2" s="17"/>
      <c r="AX2" s="17"/>
    </row>
    <row r="3" spans="1:50" x14ac:dyDescent="0.15">
      <c r="A3" s="17" t="s">
        <v>311</v>
      </c>
      <c r="B3" s="17" t="s">
        <v>312</v>
      </c>
      <c r="C3" s="17">
        <v>18.75</v>
      </c>
      <c r="D3" s="17">
        <v>18.8</v>
      </c>
      <c r="E3" s="17">
        <v>18.52</v>
      </c>
      <c r="F3" s="17">
        <v>18.579999999999998</v>
      </c>
      <c r="G3" s="17">
        <v>18.829999999999998</v>
      </c>
      <c r="H3" s="17">
        <v>1036</v>
      </c>
      <c r="I3" s="17">
        <v>1402</v>
      </c>
      <c r="J3" s="17">
        <v>-0.4</v>
      </c>
      <c r="K3" s="17">
        <v>-0.5</v>
      </c>
      <c r="L3" s="17">
        <v>-0.9</v>
      </c>
      <c r="M3" s="17">
        <v>-1.3</v>
      </c>
      <c r="N3" s="17">
        <v>-0.4</v>
      </c>
      <c r="O3" s="17">
        <v>21</v>
      </c>
      <c r="P3" s="17">
        <v>-1.2</v>
      </c>
      <c r="Q3" s="17">
        <v>0.3</v>
      </c>
      <c r="R3" s="17">
        <v>0.3</v>
      </c>
      <c r="S3" s="17">
        <v>-1.2</v>
      </c>
      <c r="T3" s="17">
        <v>82</v>
      </c>
      <c r="U3" s="17">
        <v>-32</v>
      </c>
      <c r="V3" s="17">
        <v>0.02</v>
      </c>
      <c r="W3" s="17">
        <v>32</v>
      </c>
      <c r="X3" s="17">
        <v>93</v>
      </c>
      <c r="Y3" s="17">
        <v>-0.2</v>
      </c>
      <c r="Z3" s="17">
        <v>-0.2</v>
      </c>
      <c r="AA3" s="17">
        <v>1000</v>
      </c>
      <c r="AB3" s="17">
        <v>1036</v>
      </c>
      <c r="AC3" s="17">
        <v>1402</v>
      </c>
      <c r="AD3" s="17">
        <v>1302</v>
      </c>
      <c r="AE3" s="17">
        <v>-1</v>
      </c>
      <c r="AF3" s="17">
        <v>0.3</v>
      </c>
      <c r="AG3" s="17">
        <v>0.3</v>
      </c>
      <c r="AH3" s="17">
        <v>-1</v>
      </c>
      <c r="AI3" s="17">
        <v>0.86</v>
      </c>
      <c r="AJ3" s="17">
        <v>18.922999999999998</v>
      </c>
      <c r="AK3" s="17">
        <v>0.98</v>
      </c>
      <c r="AL3" s="17">
        <v>116</v>
      </c>
      <c r="AM3" s="17">
        <v>18.61</v>
      </c>
      <c r="AN3" s="17">
        <v>18.8</v>
      </c>
      <c r="AO3" s="17">
        <v>18.52</v>
      </c>
      <c r="AP3" s="17">
        <v>1877</v>
      </c>
      <c r="AQ3" s="17">
        <v>100</v>
      </c>
      <c r="AR3" s="17">
        <v>40</v>
      </c>
      <c r="AS3" s="17">
        <v>75</v>
      </c>
      <c r="AT3" s="17">
        <v>50</v>
      </c>
      <c r="AU3" s="17">
        <v>0</v>
      </c>
      <c r="AV3" s="17"/>
      <c r="AW3" s="17"/>
      <c r="AX3" s="17"/>
    </row>
    <row r="4" spans="1:50" x14ac:dyDescent="0.15">
      <c r="A4" s="17" t="s">
        <v>3238</v>
      </c>
      <c r="B4" s="17" t="s">
        <v>3239</v>
      </c>
      <c r="C4" s="17">
        <v>11.54</v>
      </c>
      <c r="D4" s="17">
        <v>11.56</v>
      </c>
      <c r="E4" s="17">
        <v>11.26</v>
      </c>
      <c r="F4" s="17">
        <v>11.31</v>
      </c>
      <c r="G4" s="17">
        <v>11.6</v>
      </c>
      <c r="H4" s="17">
        <v>930</v>
      </c>
      <c r="I4" s="17">
        <v>1401</v>
      </c>
      <c r="J4" s="17">
        <v>-0.7</v>
      </c>
      <c r="K4" s="17">
        <v>-1.3</v>
      </c>
      <c r="L4" s="17">
        <v>-2</v>
      </c>
      <c r="M4" s="17">
        <v>-2.5</v>
      </c>
      <c r="N4" s="17">
        <v>-0.5</v>
      </c>
      <c r="O4" s="17">
        <v>17</v>
      </c>
      <c r="P4" s="17">
        <v>-2.2000000000000002</v>
      </c>
      <c r="Q4" s="17">
        <v>0.4</v>
      </c>
      <c r="R4" s="17">
        <v>0.2</v>
      </c>
      <c r="S4" s="17">
        <v>-2.5</v>
      </c>
      <c r="T4" s="17">
        <v>93</v>
      </c>
      <c r="U4" s="17">
        <v>-50</v>
      </c>
      <c r="V4" s="17">
        <v>0.03</v>
      </c>
      <c r="W4" s="17">
        <v>29</v>
      </c>
      <c r="X4" s="17">
        <v>145</v>
      </c>
      <c r="Y4" s="17">
        <v>-0.3</v>
      </c>
      <c r="Z4" s="17">
        <v>-0.6</v>
      </c>
      <c r="AA4" s="17">
        <v>1011</v>
      </c>
      <c r="AB4" s="17">
        <v>930</v>
      </c>
      <c r="AC4" s="17">
        <v>1401</v>
      </c>
      <c r="AD4" s="17">
        <v>1300</v>
      </c>
      <c r="AE4" s="17">
        <v>-1.3</v>
      </c>
      <c r="AF4" s="17">
        <v>0.4</v>
      </c>
      <c r="AG4" s="17">
        <v>0.2</v>
      </c>
      <c r="AH4" s="17">
        <v>-1.3</v>
      </c>
      <c r="AI4" s="17">
        <v>0.56999999999999995</v>
      </c>
      <c r="AJ4" s="17">
        <v>11.3985</v>
      </c>
      <c r="AK4" s="17">
        <v>0.99</v>
      </c>
      <c r="AL4" s="17">
        <v>129</v>
      </c>
      <c r="AM4" s="17">
        <v>11.42</v>
      </c>
      <c r="AN4" s="17">
        <v>11.56</v>
      </c>
      <c r="AO4" s="17">
        <v>11.27</v>
      </c>
      <c r="AP4" s="17">
        <v>1146</v>
      </c>
      <c r="AQ4" s="17">
        <v>75</v>
      </c>
      <c r="AR4" s="17">
        <v>37</v>
      </c>
      <c r="AS4" s="17">
        <v>83</v>
      </c>
      <c r="AT4" s="17">
        <v>25</v>
      </c>
      <c r="AU4" s="17">
        <v>-8</v>
      </c>
      <c r="AV4" s="17"/>
      <c r="AW4" s="17"/>
      <c r="AX4" s="17"/>
    </row>
    <row r="5" spans="1:50" x14ac:dyDescent="0.15">
      <c r="A5" s="17" t="s">
        <v>2762</v>
      </c>
      <c r="B5" s="17" t="s">
        <v>2763</v>
      </c>
      <c r="C5" s="17">
        <v>18.510000000000002</v>
      </c>
      <c r="D5" s="17">
        <v>18.62</v>
      </c>
      <c r="E5" s="17">
        <v>18.13</v>
      </c>
      <c r="F5" s="17">
        <v>18.34</v>
      </c>
      <c r="G5" s="17">
        <v>18.36</v>
      </c>
      <c r="H5" s="17">
        <v>930</v>
      </c>
      <c r="I5" s="17">
        <v>1023</v>
      </c>
      <c r="J5" s="17">
        <v>-1.8</v>
      </c>
      <c r="K5" s="17">
        <v>0.9</v>
      </c>
      <c r="L5" s="17">
        <v>-0.9</v>
      </c>
      <c r="M5" s="17">
        <v>-0.1</v>
      </c>
      <c r="N5" s="17">
        <v>0.8</v>
      </c>
      <c r="O5" s="17">
        <v>43</v>
      </c>
      <c r="P5" s="17">
        <v>-1.5</v>
      </c>
      <c r="Q5" s="17">
        <v>1.2</v>
      </c>
      <c r="R5" s="17">
        <v>0.6</v>
      </c>
      <c r="S5" s="17">
        <v>-2.1</v>
      </c>
      <c r="T5" s="17">
        <v>78</v>
      </c>
      <c r="U5" s="17">
        <v>35</v>
      </c>
      <c r="V5" s="17">
        <v>0.03</v>
      </c>
      <c r="W5" s="17">
        <v>8</v>
      </c>
      <c r="X5" s="17">
        <v>217</v>
      </c>
      <c r="Y5" s="17">
        <v>0.4</v>
      </c>
      <c r="Z5" s="17">
        <v>-0.3</v>
      </c>
      <c r="AA5" s="17">
        <v>1023</v>
      </c>
      <c r="AB5" s="17">
        <v>930</v>
      </c>
      <c r="AC5" s="17">
        <v>1402</v>
      </c>
      <c r="AD5" s="17">
        <v>1445</v>
      </c>
      <c r="AE5" s="17">
        <v>-0.1</v>
      </c>
      <c r="AF5" s="17">
        <v>1</v>
      </c>
      <c r="AG5" s="17">
        <v>0.5</v>
      </c>
      <c r="AH5" s="17">
        <v>-0.1</v>
      </c>
      <c r="AI5" s="17">
        <v>0.22</v>
      </c>
      <c r="AJ5" s="17">
        <v>18.2895</v>
      </c>
      <c r="AK5" s="17">
        <v>1</v>
      </c>
      <c r="AL5" s="17">
        <v>48</v>
      </c>
      <c r="AM5" s="17">
        <v>18.13</v>
      </c>
      <c r="AN5" s="17">
        <v>18.61</v>
      </c>
      <c r="AO5" s="17">
        <v>18.149999999999999</v>
      </c>
      <c r="AP5" s="17">
        <v>1835</v>
      </c>
      <c r="AQ5" s="17">
        <v>0</v>
      </c>
      <c r="AR5" s="17">
        <v>70</v>
      </c>
      <c r="AS5" s="17">
        <v>58</v>
      </c>
      <c r="AT5" s="17">
        <v>33</v>
      </c>
      <c r="AU5" s="17">
        <v>-8</v>
      </c>
      <c r="AV5" s="17"/>
      <c r="AW5" s="17"/>
      <c r="AX5" s="17"/>
    </row>
    <row r="6" spans="1:50" x14ac:dyDescent="0.15">
      <c r="A6" s="17" t="s">
        <v>764</v>
      </c>
      <c r="B6" s="17" t="s">
        <v>765</v>
      </c>
      <c r="C6" s="17">
        <v>7.84</v>
      </c>
      <c r="D6" s="17">
        <v>7.87</v>
      </c>
      <c r="E6" s="17">
        <v>7.77</v>
      </c>
      <c r="F6" s="17">
        <v>7.81</v>
      </c>
      <c r="G6" s="17">
        <v>7.83</v>
      </c>
      <c r="H6" s="17">
        <v>1056</v>
      </c>
      <c r="I6" s="17">
        <v>1445</v>
      </c>
      <c r="J6" s="17">
        <v>-0.1</v>
      </c>
      <c r="K6" s="17">
        <v>-0.3</v>
      </c>
      <c r="L6" s="17">
        <v>-0.4</v>
      </c>
      <c r="M6" s="17">
        <v>-0.3</v>
      </c>
      <c r="N6" s="17">
        <v>0.1</v>
      </c>
      <c r="O6" s="17">
        <v>40</v>
      </c>
      <c r="P6" s="17">
        <v>-0.8</v>
      </c>
      <c r="Q6" s="17">
        <v>0.5</v>
      </c>
      <c r="R6" s="17">
        <v>0.4</v>
      </c>
      <c r="S6" s="17">
        <v>-0.9</v>
      </c>
      <c r="T6" s="17">
        <v>70</v>
      </c>
      <c r="U6" s="17">
        <v>-20</v>
      </c>
      <c r="V6" s="17">
        <v>0.01</v>
      </c>
      <c r="W6" s="17">
        <v>33</v>
      </c>
      <c r="X6" s="17">
        <v>74</v>
      </c>
      <c r="Y6" s="17">
        <v>0</v>
      </c>
      <c r="Z6" s="17">
        <v>0</v>
      </c>
      <c r="AA6" s="17">
        <v>1119</v>
      </c>
      <c r="AB6" s="17">
        <v>1056</v>
      </c>
      <c r="AC6" s="17">
        <v>1445</v>
      </c>
      <c r="AD6" s="17">
        <v>1300</v>
      </c>
      <c r="AE6" s="17">
        <v>-0.4</v>
      </c>
      <c r="AF6" s="17">
        <v>0.5</v>
      </c>
      <c r="AG6" s="17">
        <v>0.4</v>
      </c>
      <c r="AH6" s="17">
        <v>-0.4</v>
      </c>
      <c r="AI6" s="17">
        <v>0.6</v>
      </c>
      <c r="AJ6" s="17">
        <v>7.7595000000000001</v>
      </c>
      <c r="AK6" s="17">
        <v>1.01</v>
      </c>
      <c r="AL6" s="17">
        <v>33</v>
      </c>
      <c r="AM6" s="17">
        <v>7.81</v>
      </c>
      <c r="AN6" s="17">
        <v>7.87</v>
      </c>
      <c r="AO6" s="17">
        <v>7.77</v>
      </c>
      <c r="AP6" s="17">
        <v>784</v>
      </c>
      <c r="AQ6" s="17">
        <v>50</v>
      </c>
      <c r="AR6" s="17">
        <v>50</v>
      </c>
      <c r="AS6" s="17">
        <v>75</v>
      </c>
      <c r="AT6" s="17">
        <v>75</v>
      </c>
      <c r="AU6" s="17">
        <v>-4</v>
      </c>
      <c r="AV6" s="17"/>
      <c r="AW6" s="17"/>
      <c r="AX6" s="17"/>
    </row>
    <row r="7" spans="1:50" x14ac:dyDescent="0.15">
      <c r="A7" s="17" t="s">
        <v>2738</v>
      </c>
      <c r="B7" s="17" t="s">
        <v>2739</v>
      </c>
      <c r="C7" s="17">
        <v>18.91</v>
      </c>
      <c r="D7" s="17">
        <v>18.98</v>
      </c>
      <c r="E7" s="17">
        <v>17.399999999999999</v>
      </c>
      <c r="F7" s="17">
        <v>18</v>
      </c>
      <c r="G7" s="17">
        <v>17.989999999999998</v>
      </c>
      <c r="H7" s="17">
        <v>930</v>
      </c>
      <c r="I7" s="17">
        <v>1021</v>
      </c>
      <c r="J7" s="17">
        <v>-4.2</v>
      </c>
      <c r="K7" s="17">
        <v>-0.6</v>
      </c>
      <c r="L7" s="17">
        <v>-4.9000000000000004</v>
      </c>
      <c r="M7" s="17">
        <v>0.1</v>
      </c>
      <c r="N7" s="17">
        <v>5</v>
      </c>
      <c r="O7" s="17">
        <v>38</v>
      </c>
      <c r="P7" s="17">
        <v>-5.3</v>
      </c>
      <c r="Q7" s="17">
        <v>3.4</v>
      </c>
      <c r="R7" s="17">
        <v>0.4</v>
      </c>
      <c r="S7" s="17">
        <v>-8.3000000000000007</v>
      </c>
      <c r="T7" s="17">
        <v>96</v>
      </c>
      <c r="U7" s="17">
        <v>-7</v>
      </c>
      <c r="V7" s="17">
        <v>0.09</v>
      </c>
      <c r="W7" s="17">
        <v>44</v>
      </c>
      <c r="X7" s="17">
        <v>3936</v>
      </c>
      <c r="Y7" s="17">
        <v>-1.3</v>
      </c>
      <c r="Z7" s="17">
        <v>-1.1000000000000001</v>
      </c>
      <c r="AA7" s="17">
        <v>1021</v>
      </c>
      <c r="AB7" s="17">
        <v>930</v>
      </c>
      <c r="AC7" s="17">
        <v>1314</v>
      </c>
      <c r="AD7" s="17">
        <v>1418</v>
      </c>
      <c r="AE7" s="17">
        <v>-2.1</v>
      </c>
      <c r="AF7" s="17">
        <v>1.7</v>
      </c>
      <c r="AG7" s="17">
        <v>0.3</v>
      </c>
      <c r="AH7" s="17">
        <v>-2.1</v>
      </c>
      <c r="AI7" s="17">
        <v>0.27</v>
      </c>
      <c r="AJ7" s="17">
        <v>14.291</v>
      </c>
      <c r="AK7" s="17">
        <v>1.26</v>
      </c>
      <c r="AL7" s="17">
        <v>36</v>
      </c>
      <c r="AM7" s="17">
        <v>17.45</v>
      </c>
      <c r="AN7" s="17">
        <v>18.96</v>
      </c>
      <c r="AO7" s="17">
        <v>17.7</v>
      </c>
      <c r="AP7" s="17">
        <v>1838</v>
      </c>
      <c r="AQ7" s="17">
        <v>84</v>
      </c>
      <c r="AR7" s="17">
        <v>6</v>
      </c>
      <c r="AS7" s="17">
        <v>92</v>
      </c>
      <c r="AT7" s="17">
        <v>59</v>
      </c>
      <c r="AU7" s="17">
        <v>-5</v>
      </c>
      <c r="AV7" s="17"/>
      <c r="AW7" s="17"/>
      <c r="AX7" s="17"/>
    </row>
    <row r="8" spans="1:50" x14ac:dyDescent="0.15">
      <c r="A8" s="17" t="s">
        <v>970</v>
      </c>
      <c r="B8" s="17" t="s">
        <v>971</v>
      </c>
      <c r="C8" s="17">
        <v>14.63</v>
      </c>
      <c r="D8" s="17">
        <v>14.85</v>
      </c>
      <c r="E8" s="17">
        <v>14.49</v>
      </c>
      <c r="F8" s="17">
        <v>14.57</v>
      </c>
      <c r="G8" s="17">
        <v>14.63</v>
      </c>
      <c r="H8" s="17">
        <v>1059</v>
      </c>
      <c r="I8" s="17">
        <v>1403</v>
      </c>
      <c r="J8" s="17">
        <v>0.1</v>
      </c>
      <c r="K8" s="17">
        <v>-0.5</v>
      </c>
      <c r="L8" s="17">
        <v>-0.4</v>
      </c>
      <c r="M8" s="17">
        <v>-0.4</v>
      </c>
      <c r="N8" s="17">
        <v>0</v>
      </c>
      <c r="O8" s="17">
        <v>22</v>
      </c>
      <c r="P8" s="17">
        <v>-1.9</v>
      </c>
      <c r="Q8" s="17">
        <v>0.6</v>
      </c>
      <c r="R8" s="17">
        <v>1.5</v>
      </c>
      <c r="S8" s="17">
        <v>-1</v>
      </c>
      <c r="T8" s="17">
        <v>39</v>
      </c>
      <c r="U8" s="17">
        <v>-19</v>
      </c>
      <c r="V8" s="17">
        <v>0.02</v>
      </c>
      <c r="W8" s="17">
        <v>20</v>
      </c>
      <c r="X8" s="17">
        <v>1231</v>
      </c>
      <c r="Y8" s="17">
        <v>-0.1</v>
      </c>
      <c r="Z8" s="17">
        <v>0.1</v>
      </c>
      <c r="AA8" s="17">
        <v>930</v>
      </c>
      <c r="AB8" s="17">
        <v>1059</v>
      </c>
      <c r="AC8" s="17">
        <v>1403</v>
      </c>
      <c r="AD8" s="17">
        <v>1337</v>
      </c>
      <c r="AE8" s="17">
        <v>-0.6</v>
      </c>
      <c r="AF8" s="17">
        <v>0.6</v>
      </c>
      <c r="AG8" s="17">
        <v>1.4</v>
      </c>
      <c r="AH8" s="17">
        <v>-0.6</v>
      </c>
      <c r="AI8" s="17">
        <v>0.83</v>
      </c>
      <c r="AJ8" s="17">
        <v>14.3985</v>
      </c>
      <c r="AK8" s="17">
        <v>1.01</v>
      </c>
      <c r="AL8" s="17">
        <v>16</v>
      </c>
      <c r="AM8" s="17">
        <v>14.59</v>
      </c>
      <c r="AN8" s="17">
        <v>14.84</v>
      </c>
      <c r="AO8" s="17">
        <v>14.49</v>
      </c>
      <c r="AP8" s="17">
        <v>1466</v>
      </c>
      <c r="AQ8" s="17">
        <v>80</v>
      </c>
      <c r="AR8" s="17">
        <v>40</v>
      </c>
      <c r="AS8" s="17">
        <v>31</v>
      </c>
      <c r="AT8" s="17">
        <v>38</v>
      </c>
      <c r="AU8" s="17">
        <v>4</v>
      </c>
      <c r="AV8" s="17"/>
      <c r="AW8" s="17"/>
      <c r="AX8" s="17"/>
    </row>
    <row r="9" spans="1:50" x14ac:dyDescent="0.15">
      <c r="A9" s="17" t="s">
        <v>513</v>
      </c>
      <c r="B9" s="17" t="s">
        <v>514</v>
      </c>
      <c r="C9" s="17">
        <v>34.25</v>
      </c>
      <c r="D9" s="17">
        <v>34.33</v>
      </c>
      <c r="E9" s="17">
        <v>33.51</v>
      </c>
      <c r="F9" s="17">
        <v>33.72</v>
      </c>
      <c r="G9" s="17">
        <v>34.130000000000003</v>
      </c>
      <c r="H9" s="17">
        <v>930</v>
      </c>
      <c r="I9" s="17">
        <v>1353</v>
      </c>
      <c r="J9" s="17">
        <v>-1</v>
      </c>
      <c r="K9" s="17">
        <v>-0.5</v>
      </c>
      <c r="L9" s="17">
        <v>-1.6</v>
      </c>
      <c r="M9" s="17">
        <v>-1.2</v>
      </c>
      <c r="N9" s="17">
        <v>0.4</v>
      </c>
      <c r="O9" s="17">
        <v>26</v>
      </c>
      <c r="P9" s="17">
        <v>-1.8</v>
      </c>
      <c r="Q9" s="17">
        <v>0.6</v>
      </c>
      <c r="R9" s="17">
        <v>0.2</v>
      </c>
      <c r="S9" s="17">
        <v>-2.2000000000000002</v>
      </c>
      <c r="T9" s="17">
        <v>90</v>
      </c>
      <c r="U9" s="17">
        <v>-22</v>
      </c>
      <c r="V9" s="17">
        <v>0.02</v>
      </c>
      <c r="W9" s="17">
        <v>4</v>
      </c>
      <c r="X9" s="17">
        <v>143</v>
      </c>
      <c r="Y9" s="17">
        <v>0</v>
      </c>
      <c r="Z9" s="17">
        <v>-0.3</v>
      </c>
      <c r="AA9" s="17">
        <v>1124</v>
      </c>
      <c r="AB9" s="17">
        <v>930</v>
      </c>
      <c r="AC9" s="17">
        <v>1353</v>
      </c>
      <c r="AD9" s="17">
        <v>1300</v>
      </c>
      <c r="AE9" s="17">
        <v>-0.5</v>
      </c>
      <c r="AF9" s="17">
        <v>0.6</v>
      </c>
      <c r="AG9" s="17">
        <v>0.2</v>
      </c>
      <c r="AH9" s="17">
        <v>-0.5</v>
      </c>
      <c r="AI9" s="17">
        <v>0.32</v>
      </c>
      <c r="AJ9" s="17">
        <v>33.674500000000002</v>
      </c>
      <c r="AK9" s="17">
        <v>1</v>
      </c>
      <c r="AL9" s="17">
        <v>56</v>
      </c>
      <c r="AM9" s="17">
        <v>33.880000000000003</v>
      </c>
      <c r="AN9" s="17">
        <v>34.33</v>
      </c>
      <c r="AO9" s="17">
        <v>33.51</v>
      </c>
      <c r="AP9" s="17">
        <v>3390</v>
      </c>
      <c r="AQ9" s="17">
        <v>0</v>
      </c>
      <c r="AR9" s="17">
        <v>0</v>
      </c>
      <c r="AS9" s="17">
        <v>60</v>
      </c>
      <c r="AT9" s="17">
        <v>5</v>
      </c>
      <c r="AU9" s="17">
        <v>-10</v>
      </c>
      <c r="AV9" s="17"/>
      <c r="AW9" s="17"/>
      <c r="AX9" s="17"/>
    </row>
    <row r="10" spans="1:50" x14ac:dyDescent="0.15">
      <c r="A10" s="17" t="s">
        <v>554</v>
      </c>
      <c r="B10" s="17" t="s">
        <v>2065</v>
      </c>
      <c r="C10" s="17">
        <v>8.0399999999999991</v>
      </c>
      <c r="D10" s="17">
        <v>8.07</v>
      </c>
      <c r="E10" s="17">
        <v>7.79</v>
      </c>
      <c r="F10" s="17">
        <v>7.82</v>
      </c>
      <c r="G10" s="17">
        <v>7.99</v>
      </c>
      <c r="H10" s="17">
        <v>932</v>
      </c>
      <c r="I10" s="17">
        <v>1410</v>
      </c>
      <c r="J10" s="17">
        <v>-1.5</v>
      </c>
      <c r="K10" s="17">
        <v>-1.3</v>
      </c>
      <c r="L10" s="17">
        <v>-2.8</v>
      </c>
      <c r="M10" s="17">
        <v>-2.2000000000000002</v>
      </c>
      <c r="N10" s="17">
        <v>0.6</v>
      </c>
      <c r="O10" s="17">
        <v>11</v>
      </c>
      <c r="P10" s="17">
        <v>-3.1</v>
      </c>
      <c r="Q10" s="17">
        <v>0.4</v>
      </c>
      <c r="R10" s="17">
        <v>0.4</v>
      </c>
      <c r="S10" s="17">
        <v>-3.2</v>
      </c>
      <c r="T10" s="17">
        <v>89</v>
      </c>
      <c r="U10" s="17">
        <v>-36</v>
      </c>
      <c r="V10" s="17">
        <v>0.04</v>
      </c>
      <c r="W10" s="17">
        <v>32</v>
      </c>
      <c r="X10" s="17">
        <v>436</v>
      </c>
      <c r="Y10" s="17">
        <v>0</v>
      </c>
      <c r="Z10" s="17">
        <v>-0.7</v>
      </c>
      <c r="AA10" s="17">
        <v>1106</v>
      </c>
      <c r="AB10" s="17">
        <v>932</v>
      </c>
      <c r="AC10" s="17">
        <v>1410</v>
      </c>
      <c r="AD10" s="17">
        <v>1303</v>
      </c>
      <c r="AE10" s="17">
        <v>-1.5</v>
      </c>
      <c r="AF10" s="17">
        <v>0.4</v>
      </c>
      <c r="AG10" s="17">
        <v>0.4</v>
      </c>
      <c r="AH10" s="17">
        <v>-1.5</v>
      </c>
      <c r="AI10" s="17">
        <v>0.54</v>
      </c>
      <c r="AJ10" s="17">
        <v>7.7850000000000001</v>
      </c>
      <c r="AK10" s="17">
        <v>1</v>
      </c>
      <c r="AL10" s="17">
        <v>64</v>
      </c>
      <c r="AM10" s="17">
        <v>7.85</v>
      </c>
      <c r="AN10" s="17">
        <v>8.07</v>
      </c>
      <c r="AO10" s="17">
        <v>7.79</v>
      </c>
      <c r="AP10" s="17">
        <v>794</v>
      </c>
      <c r="AQ10" s="17">
        <v>100</v>
      </c>
      <c r="AR10" s="17">
        <v>100</v>
      </c>
      <c r="AS10" s="17">
        <v>73</v>
      </c>
      <c r="AT10" s="17">
        <v>18</v>
      </c>
      <c r="AU10" s="17">
        <v>-7</v>
      </c>
      <c r="AV10" s="17"/>
      <c r="AW10" s="17"/>
      <c r="AX10" s="17"/>
    </row>
    <row r="11" spans="1:50" x14ac:dyDescent="0.15">
      <c r="A11" s="17" t="s">
        <v>750</v>
      </c>
      <c r="B11" s="17" t="s">
        <v>751</v>
      </c>
      <c r="C11" s="17">
        <v>15.41</v>
      </c>
      <c r="D11" s="17">
        <v>15.46</v>
      </c>
      <c r="E11" s="17">
        <v>15.29</v>
      </c>
      <c r="F11" s="17">
        <v>15.32</v>
      </c>
      <c r="G11" s="17">
        <v>15.48</v>
      </c>
      <c r="H11" s="17">
        <v>930</v>
      </c>
      <c r="I11" s="17">
        <v>1457</v>
      </c>
      <c r="J11" s="17">
        <v>-0.2</v>
      </c>
      <c r="K11" s="17">
        <v>-0.4</v>
      </c>
      <c r="L11" s="17">
        <v>-0.6</v>
      </c>
      <c r="M11" s="17">
        <v>-1</v>
      </c>
      <c r="N11" s="17">
        <v>-0.5</v>
      </c>
      <c r="O11" s="17">
        <v>18</v>
      </c>
      <c r="P11" s="17">
        <v>-0.9</v>
      </c>
      <c r="Q11" s="17">
        <v>0.2</v>
      </c>
      <c r="R11" s="17">
        <v>0.3</v>
      </c>
      <c r="S11" s="17">
        <v>-0.8</v>
      </c>
      <c r="T11" s="17">
        <v>71</v>
      </c>
      <c r="U11" s="17">
        <v>-35</v>
      </c>
      <c r="V11" s="17">
        <v>0.01</v>
      </c>
      <c r="W11" s="17">
        <v>50</v>
      </c>
      <c r="X11" s="17">
        <v>110</v>
      </c>
      <c r="Y11" s="17">
        <v>0.3</v>
      </c>
      <c r="Z11" s="17">
        <v>-0.4</v>
      </c>
      <c r="AA11" s="17">
        <v>953</v>
      </c>
      <c r="AB11" s="17">
        <v>930</v>
      </c>
      <c r="AC11" s="17">
        <v>1457</v>
      </c>
      <c r="AD11" s="17">
        <v>1340</v>
      </c>
      <c r="AE11" s="17">
        <v>-0.6</v>
      </c>
      <c r="AF11" s="17">
        <v>0.2</v>
      </c>
      <c r="AG11" s="17">
        <v>0.3</v>
      </c>
      <c r="AH11" s="17">
        <v>-0.6</v>
      </c>
      <c r="AI11" s="17">
        <v>0.82</v>
      </c>
      <c r="AJ11" s="17">
        <v>15.288</v>
      </c>
      <c r="AK11" s="17">
        <v>1</v>
      </c>
      <c r="AL11" s="17">
        <v>112</v>
      </c>
      <c r="AM11" s="17">
        <v>15.3</v>
      </c>
      <c r="AN11" s="17">
        <v>15.46</v>
      </c>
      <c r="AO11" s="17">
        <v>15.29</v>
      </c>
      <c r="AP11" s="17">
        <v>1541</v>
      </c>
      <c r="AQ11" s="17">
        <v>17</v>
      </c>
      <c r="AR11" s="17">
        <v>100</v>
      </c>
      <c r="AS11" s="17">
        <v>55</v>
      </c>
      <c r="AT11" s="17">
        <v>0</v>
      </c>
      <c r="AU11" s="17">
        <v>-10</v>
      </c>
      <c r="AV11" s="17"/>
      <c r="AW11" s="17"/>
      <c r="AX11" s="17"/>
    </row>
    <row r="12" spans="1:50" x14ac:dyDescent="0.15">
      <c r="A12" s="17" t="s">
        <v>2756</v>
      </c>
      <c r="B12" s="17" t="s">
        <v>2757</v>
      </c>
      <c r="C12" s="17">
        <v>17.77</v>
      </c>
      <c r="D12" s="17">
        <v>17.8</v>
      </c>
      <c r="E12" s="17">
        <v>17.61</v>
      </c>
      <c r="F12" s="17">
        <v>17.68</v>
      </c>
      <c r="G12" s="17">
        <v>17.73</v>
      </c>
      <c r="H12" s="17">
        <v>1340</v>
      </c>
      <c r="I12" s="17">
        <v>1446</v>
      </c>
      <c r="J12" s="17">
        <v>-0.2</v>
      </c>
      <c r="K12" s="17">
        <v>-0.3</v>
      </c>
      <c r="L12" s="17">
        <v>-0.5</v>
      </c>
      <c r="M12" s="17">
        <v>-0.3</v>
      </c>
      <c r="N12" s="17">
        <v>0.2</v>
      </c>
      <c r="O12" s="17">
        <v>37</v>
      </c>
      <c r="P12" s="17">
        <v>-0.7</v>
      </c>
      <c r="Q12" s="17">
        <v>0.4</v>
      </c>
      <c r="R12" s="17">
        <v>0.2</v>
      </c>
      <c r="S12" s="17">
        <v>-0.9</v>
      </c>
      <c r="T12" s="17">
        <v>84</v>
      </c>
      <c r="U12" s="17">
        <v>-26</v>
      </c>
      <c r="V12" s="17">
        <v>0.01</v>
      </c>
      <c r="W12" s="17">
        <v>65</v>
      </c>
      <c r="X12" s="17">
        <v>29</v>
      </c>
      <c r="Y12" s="17">
        <v>-0.3</v>
      </c>
      <c r="Z12" s="17">
        <v>-0.7</v>
      </c>
      <c r="AA12" s="17">
        <v>934</v>
      </c>
      <c r="AB12" s="17">
        <v>1046</v>
      </c>
      <c r="AC12" s="17">
        <v>1446</v>
      </c>
      <c r="AD12" s="17">
        <v>1340</v>
      </c>
      <c r="AE12" s="17">
        <v>-0.7</v>
      </c>
      <c r="AF12" s="17">
        <v>0.4</v>
      </c>
      <c r="AG12" s="17">
        <v>0.1</v>
      </c>
      <c r="AH12" s="17">
        <v>-0.7</v>
      </c>
      <c r="AI12" s="17">
        <v>0.74</v>
      </c>
      <c r="AJ12" s="17">
        <v>17.4895</v>
      </c>
      <c r="AK12" s="17">
        <v>1.01</v>
      </c>
      <c r="AL12" s="17">
        <v>65</v>
      </c>
      <c r="AM12" s="17">
        <v>17.62</v>
      </c>
      <c r="AN12" s="17">
        <v>17.79</v>
      </c>
      <c r="AO12" s="17">
        <v>17.61</v>
      </c>
      <c r="AP12" s="17">
        <v>1780</v>
      </c>
      <c r="AQ12" s="17">
        <v>100</v>
      </c>
      <c r="AR12" s="17">
        <v>45</v>
      </c>
      <c r="AS12" s="17">
        <v>100</v>
      </c>
      <c r="AT12" s="17">
        <v>20</v>
      </c>
      <c r="AU12" s="17">
        <v>-4</v>
      </c>
      <c r="AV12" s="17"/>
      <c r="AW12" s="17"/>
      <c r="AX12" s="17"/>
    </row>
    <row r="13" spans="1:50" x14ac:dyDescent="0.15">
      <c r="A13" s="17" t="s">
        <v>3456</v>
      </c>
      <c r="B13" s="17" t="s">
        <v>3457</v>
      </c>
      <c r="C13" s="17">
        <v>7.28</v>
      </c>
      <c r="D13" s="17">
        <v>7.28</v>
      </c>
      <c r="E13" s="17">
        <v>7.28</v>
      </c>
      <c r="F13" s="17">
        <v>7.28</v>
      </c>
      <c r="G13" s="17">
        <v>7.28</v>
      </c>
      <c r="H13" s="17">
        <v>930</v>
      </c>
      <c r="I13" s="17">
        <v>1500</v>
      </c>
      <c r="J13" s="17">
        <v>0</v>
      </c>
      <c r="K13" s="17">
        <v>0</v>
      </c>
      <c r="L13" s="17">
        <v>0</v>
      </c>
      <c r="M13" s="17">
        <v>0</v>
      </c>
      <c r="N13" s="17">
        <v>0</v>
      </c>
      <c r="O13" s="17">
        <v>0</v>
      </c>
      <c r="P13" s="17">
        <v>0</v>
      </c>
      <c r="Q13" s="17">
        <v>0</v>
      </c>
      <c r="R13" s="17">
        <v>0</v>
      </c>
      <c r="S13" s="17">
        <v>0</v>
      </c>
      <c r="T13" s="17">
        <v>0</v>
      </c>
      <c r="U13" s="17">
        <v>0</v>
      </c>
      <c r="V13" s="17">
        <v>0</v>
      </c>
      <c r="W13" s="17">
        <v>0</v>
      </c>
      <c r="X13" s="17">
        <v>0</v>
      </c>
      <c r="Y13" s="17">
        <v>0</v>
      </c>
      <c r="Z13" s="17">
        <v>0</v>
      </c>
      <c r="AA13" s="17">
        <v>1130</v>
      </c>
      <c r="AB13" s="17">
        <v>930</v>
      </c>
      <c r="AC13" s="17">
        <v>1500</v>
      </c>
      <c r="AD13" s="17">
        <v>1300</v>
      </c>
      <c r="AE13" s="17">
        <v>0</v>
      </c>
      <c r="AF13" s="17">
        <v>0</v>
      </c>
      <c r="AG13" s="17">
        <v>0</v>
      </c>
      <c r="AH13" s="17">
        <v>0</v>
      </c>
      <c r="AI13" s="17">
        <v>0</v>
      </c>
      <c r="AJ13" s="17">
        <v>6.9915000000000003</v>
      </c>
      <c r="AK13" s="17">
        <v>1.04</v>
      </c>
      <c r="AL13" s="17">
        <v>0</v>
      </c>
      <c r="AM13" s="17">
        <v>7.28</v>
      </c>
      <c r="AN13" s="17">
        <v>7.28</v>
      </c>
      <c r="AO13" s="17">
        <v>7.28</v>
      </c>
      <c r="AP13" s="17">
        <v>728</v>
      </c>
      <c r="AQ13" s="17">
        <v>100</v>
      </c>
      <c r="AR13" s="17">
        <v>0</v>
      </c>
      <c r="AS13" s="17">
        <v>50</v>
      </c>
      <c r="AT13" s="17">
        <v>25</v>
      </c>
      <c r="AU13" s="17">
        <v>2</v>
      </c>
      <c r="AV13" s="17"/>
      <c r="AW13" s="17"/>
      <c r="AX13" s="17"/>
    </row>
    <row r="14" spans="1:50" x14ac:dyDescent="0.15">
      <c r="A14" s="17" t="s">
        <v>644</v>
      </c>
      <c r="B14" s="17" t="s">
        <v>645</v>
      </c>
      <c r="C14" s="17">
        <v>5.53</v>
      </c>
      <c r="D14" s="17">
        <v>5.59</v>
      </c>
      <c r="E14" s="17">
        <v>5.51</v>
      </c>
      <c r="F14" s="17">
        <v>5.58</v>
      </c>
      <c r="G14" s="17">
        <v>5.54</v>
      </c>
      <c r="H14" s="17">
        <v>1459</v>
      </c>
      <c r="I14" s="17">
        <v>940</v>
      </c>
      <c r="J14" s="17">
        <v>0.4</v>
      </c>
      <c r="K14" s="17">
        <v>0.5</v>
      </c>
      <c r="L14" s="17">
        <v>0.9</v>
      </c>
      <c r="M14" s="17">
        <v>0.7</v>
      </c>
      <c r="N14" s="17">
        <v>-0.2</v>
      </c>
      <c r="O14" s="17">
        <v>88</v>
      </c>
      <c r="P14" s="17">
        <v>-0.2</v>
      </c>
      <c r="Q14" s="17">
        <v>1.3</v>
      </c>
      <c r="R14" s="17">
        <v>1.1000000000000001</v>
      </c>
      <c r="S14" s="17">
        <v>-0.4</v>
      </c>
      <c r="T14" s="17">
        <v>25</v>
      </c>
      <c r="U14" s="17">
        <v>38</v>
      </c>
      <c r="V14" s="17">
        <v>0.01</v>
      </c>
      <c r="W14" s="17">
        <v>57</v>
      </c>
      <c r="X14" s="17">
        <v>93</v>
      </c>
      <c r="Y14" s="17">
        <v>0</v>
      </c>
      <c r="Z14" s="17">
        <v>-0.2</v>
      </c>
      <c r="AA14" s="17">
        <v>940</v>
      </c>
      <c r="AB14" s="17">
        <v>1044</v>
      </c>
      <c r="AC14" s="17">
        <v>1324</v>
      </c>
      <c r="AD14" s="17">
        <v>1459</v>
      </c>
      <c r="AE14" s="17">
        <v>-0.2</v>
      </c>
      <c r="AF14" s="17">
        <v>1.1000000000000001</v>
      </c>
      <c r="AG14" s="17">
        <v>0.9</v>
      </c>
      <c r="AH14" s="17">
        <v>-0.2</v>
      </c>
      <c r="AI14" s="17">
        <v>0.75</v>
      </c>
      <c r="AJ14" s="17">
        <v>5.3644999999999996</v>
      </c>
      <c r="AK14" s="17">
        <v>1.04</v>
      </c>
      <c r="AL14" s="17">
        <v>43</v>
      </c>
      <c r="AM14" s="17">
        <v>5.51</v>
      </c>
      <c r="AN14" s="17">
        <v>5.58</v>
      </c>
      <c r="AO14" s="17">
        <v>5.52</v>
      </c>
      <c r="AP14" s="17">
        <v>559</v>
      </c>
      <c r="AQ14" s="17">
        <v>0</v>
      </c>
      <c r="AR14" s="17">
        <v>0</v>
      </c>
      <c r="AS14" s="17">
        <v>50</v>
      </c>
      <c r="AT14" s="17">
        <v>25</v>
      </c>
      <c r="AU14" s="17">
        <v>-10</v>
      </c>
      <c r="AV14" s="17"/>
      <c r="AW14" s="17"/>
      <c r="AX14" s="17"/>
    </row>
    <row r="15" spans="1:50" x14ac:dyDescent="0.15">
      <c r="A15" s="17" t="s">
        <v>960</v>
      </c>
      <c r="B15" s="17" t="s">
        <v>961</v>
      </c>
      <c r="C15" s="17">
        <v>9.89</v>
      </c>
      <c r="D15" s="17">
        <v>9.9499999999999993</v>
      </c>
      <c r="E15" s="17">
        <v>9.83</v>
      </c>
      <c r="F15" s="17">
        <v>9.9499999999999993</v>
      </c>
      <c r="G15" s="17">
        <v>9.8699999999999992</v>
      </c>
      <c r="H15" s="17">
        <v>1427</v>
      </c>
      <c r="I15" s="17">
        <v>946</v>
      </c>
      <c r="J15" s="17">
        <v>-0.1</v>
      </c>
      <c r="K15" s="17">
        <v>0.7</v>
      </c>
      <c r="L15" s="17">
        <v>0.6</v>
      </c>
      <c r="M15" s="17">
        <v>0.8</v>
      </c>
      <c r="N15" s="17">
        <v>0.2</v>
      </c>
      <c r="O15" s="17">
        <v>100</v>
      </c>
      <c r="P15" s="17">
        <v>0</v>
      </c>
      <c r="Q15" s="17">
        <v>1.2</v>
      </c>
      <c r="R15" s="17">
        <v>0.6</v>
      </c>
      <c r="S15" s="17">
        <v>-0.6</v>
      </c>
      <c r="T15" s="17">
        <v>50</v>
      </c>
      <c r="U15" s="17">
        <v>58</v>
      </c>
      <c r="V15" s="17">
        <v>0.01</v>
      </c>
      <c r="W15" s="17">
        <v>71</v>
      </c>
      <c r="X15" s="17">
        <v>215</v>
      </c>
      <c r="Y15" s="17">
        <v>0</v>
      </c>
      <c r="Z15" s="17">
        <v>-0.6</v>
      </c>
      <c r="AA15" s="17">
        <v>946</v>
      </c>
      <c r="AB15" s="17">
        <v>930</v>
      </c>
      <c r="AC15" s="17">
        <v>1354</v>
      </c>
      <c r="AD15" s="17">
        <v>1427</v>
      </c>
      <c r="AE15" s="17">
        <v>0</v>
      </c>
      <c r="AF15" s="17">
        <v>1</v>
      </c>
      <c r="AG15" s="17">
        <v>0.1</v>
      </c>
      <c r="AH15" s="17">
        <v>0</v>
      </c>
      <c r="AI15" s="17">
        <v>0.08</v>
      </c>
      <c r="AJ15" s="17">
        <v>10.1275</v>
      </c>
      <c r="AK15" s="17">
        <v>0.98</v>
      </c>
      <c r="AL15" s="17">
        <v>57</v>
      </c>
      <c r="AM15" s="17">
        <v>9.83</v>
      </c>
      <c r="AN15" s="17">
        <v>9.9</v>
      </c>
      <c r="AO15" s="17">
        <v>9.85</v>
      </c>
      <c r="AP15" s="17">
        <v>995</v>
      </c>
      <c r="AQ15" s="17">
        <v>50</v>
      </c>
      <c r="AR15" s="17">
        <v>50</v>
      </c>
      <c r="AS15" s="17">
        <v>86</v>
      </c>
      <c r="AT15" s="17">
        <v>0</v>
      </c>
      <c r="AU15" s="17">
        <v>-10</v>
      </c>
      <c r="AV15" s="17"/>
      <c r="AW15" s="17"/>
      <c r="AX15" s="17"/>
    </row>
    <row r="16" spans="1:50" x14ac:dyDescent="0.15">
      <c r="A16" s="17" t="s">
        <v>226</v>
      </c>
      <c r="B16" s="17" t="s">
        <v>227</v>
      </c>
      <c r="C16" s="17">
        <v>26.96</v>
      </c>
      <c r="D16" s="17">
        <v>27.33</v>
      </c>
      <c r="E16" s="17">
        <v>26.66</v>
      </c>
      <c r="F16" s="17">
        <v>26.9</v>
      </c>
      <c r="G16" s="17">
        <v>27.16</v>
      </c>
      <c r="H16" s="17">
        <v>930</v>
      </c>
      <c r="I16" s="17">
        <v>1353</v>
      </c>
      <c r="J16" s="17">
        <v>-0.6</v>
      </c>
      <c r="K16" s="17">
        <v>0.4</v>
      </c>
      <c r="L16" s="17">
        <v>-0.2</v>
      </c>
      <c r="M16" s="17">
        <v>-1</v>
      </c>
      <c r="N16" s="17">
        <v>-0.7</v>
      </c>
      <c r="O16" s="17">
        <v>36</v>
      </c>
      <c r="P16" s="17">
        <v>-1.6</v>
      </c>
      <c r="Q16" s="17">
        <v>0.9</v>
      </c>
      <c r="R16" s="17">
        <v>1.4</v>
      </c>
      <c r="S16" s="17">
        <v>-1.1000000000000001</v>
      </c>
      <c r="T16" s="17">
        <v>45</v>
      </c>
      <c r="U16" s="17">
        <v>15</v>
      </c>
      <c r="V16" s="17">
        <v>0.02</v>
      </c>
      <c r="W16" s="17">
        <v>19</v>
      </c>
      <c r="X16" s="17">
        <v>17</v>
      </c>
      <c r="Y16" s="17">
        <v>0.5</v>
      </c>
      <c r="Z16" s="17">
        <v>0.5</v>
      </c>
      <c r="AA16" s="17">
        <v>1121</v>
      </c>
      <c r="AB16" s="17">
        <v>930</v>
      </c>
      <c r="AC16" s="17">
        <v>1353</v>
      </c>
      <c r="AD16" s="17">
        <v>1422</v>
      </c>
      <c r="AE16" s="17">
        <v>0</v>
      </c>
      <c r="AF16" s="17">
        <v>0.9</v>
      </c>
      <c r="AG16" s="17">
        <v>1</v>
      </c>
      <c r="AH16" s="17">
        <v>0</v>
      </c>
      <c r="AI16" s="17">
        <v>0.43</v>
      </c>
      <c r="AJ16" s="17">
        <v>25.302</v>
      </c>
      <c r="AK16" s="17">
        <v>1.06</v>
      </c>
      <c r="AL16" s="17">
        <v>85</v>
      </c>
      <c r="AM16" s="17">
        <v>26.7</v>
      </c>
      <c r="AN16" s="17">
        <v>27.24</v>
      </c>
      <c r="AO16" s="17">
        <v>26.66</v>
      </c>
      <c r="AP16" s="17">
        <v>2691</v>
      </c>
      <c r="AQ16" s="17">
        <v>0</v>
      </c>
      <c r="AR16" s="17">
        <v>50</v>
      </c>
      <c r="AS16" s="17">
        <v>18</v>
      </c>
      <c r="AT16" s="17">
        <v>59</v>
      </c>
      <c r="AU16" s="17">
        <v>-6</v>
      </c>
      <c r="AV16" s="17"/>
      <c r="AW16" s="17"/>
      <c r="AX16" s="17"/>
    </row>
    <row r="17" spans="1:50" x14ac:dyDescent="0.15">
      <c r="A17" s="17" t="s">
        <v>766</v>
      </c>
      <c r="B17" s="17" t="s">
        <v>767</v>
      </c>
      <c r="C17" s="17">
        <v>8.83</v>
      </c>
      <c r="D17" s="17">
        <v>8.89</v>
      </c>
      <c r="E17" s="17">
        <v>8.76</v>
      </c>
      <c r="F17" s="17">
        <v>8.85</v>
      </c>
      <c r="G17" s="17">
        <v>8.82</v>
      </c>
      <c r="H17" s="17">
        <v>948</v>
      </c>
      <c r="I17" s="17">
        <v>940</v>
      </c>
      <c r="J17" s="17">
        <v>-0.2</v>
      </c>
      <c r="K17" s="17">
        <v>0.5</v>
      </c>
      <c r="L17" s="17">
        <v>0.2</v>
      </c>
      <c r="M17" s="17">
        <v>0.3</v>
      </c>
      <c r="N17" s="17">
        <v>0.1</v>
      </c>
      <c r="O17" s="17">
        <v>69</v>
      </c>
      <c r="P17" s="17">
        <v>-0.5</v>
      </c>
      <c r="Q17" s="17">
        <v>1</v>
      </c>
      <c r="R17" s="17">
        <v>0.7</v>
      </c>
      <c r="S17" s="17">
        <v>-0.8</v>
      </c>
      <c r="T17" s="17">
        <v>54</v>
      </c>
      <c r="U17" s="17">
        <v>31</v>
      </c>
      <c r="V17" s="17">
        <v>0.01</v>
      </c>
      <c r="W17" s="17">
        <v>38</v>
      </c>
      <c r="X17" s="17">
        <v>211</v>
      </c>
      <c r="Y17" s="17">
        <v>-0.2</v>
      </c>
      <c r="Z17" s="17">
        <v>-0.6</v>
      </c>
      <c r="AA17" s="17">
        <v>940</v>
      </c>
      <c r="AB17" s="17">
        <v>948</v>
      </c>
      <c r="AC17" s="17">
        <v>1436</v>
      </c>
      <c r="AD17" s="17">
        <v>1450</v>
      </c>
      <c r="AE17" s="17">
        <v>-0.1</v>
      </c>
      <c r="AF17" s="17">
        <v>0.9</v>
      </c>
      <c r="AG17" s="17">
        <v>0.7</v>
      </c>
      <c r="AH17" s="17">
        <v>-0.1</v>
      </c>
      <c r="AI17" s="17">
        <v>0.54</v>
      </c>
      <c r="AJ17" s="17">
        <v>8.407</v>
      </c>
      <c r="AK17" s="17">
        <v>1.05</v>
      </c>
      <c r="AL17" s="17">
        <v>46</v>
      </c>
      <c r="AM17" s="17">
        <v>8.76</v>
      </c>
      <c r="AN17" s="17">
        <v>8.89</v>
      </c>
      <c r="AO17" s="17">
        <v>8.77</v>
      </c>
      <c r="AP17" s="17">
        <v>886</v>
      </c>
      <c r="AQ17" s="17">
        <v>100</v>
      </c>
      <c r="AR17" s="17">
        <v>33</v>
      </c>
      <c r="AS17" s="17">
        <v>100</v>
      </c>
      <c r="AT17" s="17">
        <v>29</v>
      </c>
      <c r="AU17" s="17">
        <v>-10</v>
      </c>
      <c r="AV17" s="17"/>
      <c r="AW17" s="17"/>
      <c r="AX17" s="17"/>
    </row>
    <row r="18" spans="1:50" x14ac:dyDescent="0.15">
      <c r="A18" s="17" t="s">
        <v>3248</v>
      </c>
      <c r="B18" s="17" t="s">
        <v>3249</v>
      </c>
      <c r="C18" s="17">
        <v>7.85</v>
      </c>
      <c r="D18" s="17">
        <v>7.93</v>
      </c>
      <c r="E18" s="17">
        <v>7.78</v>
      </c>
      <c r="F18" s="17">
        <v>7.9</v>
      </c>
      <c r="G18" s="17">
        <v>7.84</v>
      </c>
      <c r="H18" s="17">
        <v>1421</v>
      </c>
      <c r="I18" s="17">
        <v>1011</v>
      </c>
      <c r="J18" s="17">
        <v>-0.4</v>
      </c>
      <c r="K18" s="17">
        <v>1</v>
      </c>
      <c r="L18" s="17">
        <v>0.6</v>
      </c>
      <c r="M18" s="17">
        <v>0.8</v>
      </c>
      <c r="N18" s="17">
        <v>0.1</v>
      </c>
      <c r="O18" s="17">
        <v>80</v>
      </c>
      <c r="P18" s="17">
        <v>-0.4</v>
      </c>
      <c r="Q18" s="17">
        <v>1.5</v>
      </c>
      <c r="R18" s="17">
        <v>1</v>
      </c>
      <c r="S18" s="17">
        <v>-0.9</v>
      </c>
      <c r="T18" s="17">
        <v>47</v>
      </c>
      <c r="U18" s="17">
        <v>53</v>
      </c>
      <c r="V18" s="17">
        <v>0.02</v>
      </c>
      <c r="W18" s="17">
        <v>57</v>
      </c>
      <c r="X18" s="17">
        <v>56</v>
      </c>
      <c r="Y18" s="17">
        <v>-0.5</v>
      </c>
      <c r="Z18" s="17">
        <v>-0.3</v>
      </c>
      <c r="AA18" s="17">
        <v>1011</v>
      </c>
      <c r="AB18" s="17">
        <v>930</v>
      </c>
      <c r="AC18" s="17">
        <v>1305</v>
      </c>
      <c r="AD18" s="17">
        <v>1421</v>
      </c>
      <c r="AE18" s="17">
        <v>-0.4</v>
      </c>
      <c r="AF18" s="17">
        <v>1.3</v>
      </c>
      <c r="AG18" s="17">
        <v>0</v>
      </c>
      <c r="AH18" s="17">
        <v>-0.4</v>
      </c>
      <c r="AI18" s="17">
        <v>0.2</v>
      </c>
      <c r="AJ18" s="17">
        <v>7.8879999999999999</v>
      </c>
      <c r="AK18" s="17">
        <v>1</v>
      </c>
      <c r="AL18" s="17">
        <v>86</v>
      </c>
      <c r="AM18" s="17">
        <v>7.78</v>
      </c>
      <c r="AN18" s="17">
        <v>7.85</v>
      </c>
      <c r="AO18" s="17">
        <v>7.8</v>
      </c>
      <c r="AP18" s="17">
        <v>793</v>
      </c>
      <c r="AQ18" s="17">
        <v>100</v>
      </c>
      <c r="AR18" s="17">
        <v>0</v>
      </c>
      <c r="AS18" s="17">
        <v>100</v>
      </c>
      <c r="AT18" s="17">
        <v>50</v>
      </c>
      <c r="AU18" s="17">
        <v>0</v>
      </c>
      <c r="AV18" s="17"/>
      <c r="AW18" s="17"/>
      <c r="AX18" s="17"/>
    </row>
    <row r="19" spans="1:50" x14ac:dyDescent="0.15">
      <c r="A19" s="17" t="s">
        <v>2750</v>
      </c>
      <c r="B19" s="17" t="s">
        <v>2751</v>
      </c>
      <c r="C19" s="17">
        <v>9.24</v>
      </c>
      <c r="D19" s="17">
        <v>9.56</v>
      </c>
      <c r="E19" s="17">
        <v>9.14</v>
      </c>
      <c r="F19" s="17">
        <v>9.5</v>
      </c>
      <c r="G19" s="17">
        <v>9.23</v>
      </c>
      <c r="H19" s="17">
        <v>1441</v>
      </c>
      <c r="I19" s="17">
        <v>931</v>
      </c>
      <c r="J19" s="17">
        <v>1.3</v>
      </c>
      <c r="K19" s="17">
        <v>1.5</v>
      </c>
      <c r="L19" s="17">
        <v>2.8</v>
      </c>
      <c r="M19" s="17">
        <v>2.9</v>
      </c>
      <c r="N19" s="17">
        <v>0.1</v>
      </c>
      <c r="O19" s="17">
        <v>86</v>
      </c>
      <c r="P19" s="17">
        <v>-0.6</v>
      </c>
      <c r="Q19" s="17">
        <v>3.9</v>
      </c>
      <c r="R19" s="17">
        <v>3.4</v>
      </c>
      <c r="S19" s="17">
        <v>-1.1000000000000001</v>
      </c>
      <c r="T19" s="17">
        <v>24</v>
      </c>
      <c r="U19" s="17">
        <v>33</v>
      </c>
      <c r="V19" s="17">
        <v>0.04</v>
      </c>
      <c r="W19" s="17">
        <v>96</v>
      </c>
      <c r="X19" s="17">
        <v>379</v>
      </c>
      <c r="Y19" s="17">
        <v>-0.1</v>
      </c>
      <c r="Z19" s="17">
        <v>-0.6</v>
      </c>
      <c r="AA19" s="17">
        <v>931</v>
      </c>
      <c r="AB19" s="17">
        <v>1111</v>
      </c>
      <c r="AC19" s="17">
        <v>1306</v>
      </c>
      <c r="AD19" s="17">
        <v>1441</v>
      </c>
      <c r="AE19" s="17">
        <v>-0.5</v>
      </c>
      <c r="AF19" s="17">
        <v>1.9</v>
      </c>
      <c r="AG19" s="17">
        <v>1.4</v>
      </c>
      <c r="AH19" s="17">
        <v>-0.5</v>
      </c>
      <c r="AI19" s="17">
        <v>0.43</v>
      </c>
      <c r="AJ19" s="17">
        <v>9.0150000000000006</v>
      </c>
      <c r="AK19" s="17">
        <v>1.05</v>
      </c>
      <c r="AL19" s="17">
        <v>39</v>
      </c>
      <c r="AM19" s="17">
        <v>9.14</v>
      </c>
      <c r="AN19" s="17">
        <v>9.3699999999999992</v>
      </c>
      <c r="AO19" s="17">
        <v>9.32</v>
      </c>
      <c r="AP19" s="17">
        <v>955</v>
      </c>
      <c r="AQ19" s="17">
        <v>50</v>
      </c>
      <c r="AR19" s="17">
        <v>0</v>
      </c>
      <c r="AS19" s="17">
        <v>91</v>
      </c>
      <c r="AT19" s="17">
        <v>36</v>
      </c>
      <c r="AU19" s="17">
        <v>-1</v>
      </c>
      <c r="AV19" s="17"/>
      <c r="AW19" s="17"/>
      <c r="AX19" s="17"/>
    </row>
    <row r="20" spans="1:50" x14ac:dyDescent="0.15">
      <c r="A20" s="17" t="s">
        <v>1602</v>
      </c>
      <c r="B20" s="17" t="s">
        <v>1602</v>
      </c>
      <c r="C20" s="17">
        <v>49.02</v>
      </c>
      <c r="D20" s="17">
        <v>49.43</v>
      </c>
      <c r="E20" s="17">
        <v>48.72</v>
      </c>
      <c r="F20" s="17">
        <v>48.94</v>
      </c>
      <c r="G20" s="17">
        <v>48.87</v>
      </c>
      <c r="H20" s="17">
        <v>1017</v>
      </c>
      <c r="I20" s="17">
        <v>1402</v>
      </c>
      <c r="J20" s="17">
        <v>-0.1</v>
      </c>
      <c r="K20" s="17">
        <v>0</v>
      </c>
      <c r="L20" s="17">
        <v>-0.2</v>
      </c>
      <c r="M20" s="17">
        <v>0.1</v>
      </c>
      <c r="N20" s="17">
        <v>0.3</v>
      </c>
      <c r="O20" s="17">
        <v>31</v>
      </c>
      <c r="P20" s="17">
        <v>-1</v>
      </c>
      <c r="Q20" s="17">
        <v>0.5</v>
      </c>
      <c r="R20" s="17">
        <v>0.8</v>
      </c>
      <c r="S20" s="17">
        <v>-0.6</v>
      </c>
      <c r="T20" s="17">
        <v>42</v>
      </c>
      <c r="U20" s="17">
        <v>-3</v>
      </c>
      <c r="V20" s="17">
        <v>0.01</v>
      </c>
      <c r="W20" s="17">
        <v>18</v>
      </c>
      <c r="X20" s="17">
        <v>1387</v>
      </c>
      <c r="Y20" s="17">
        <v>0</v>
      </c>
      <c r="Z20" s="17">
        <v>-0.2</v>
      </c>
      <c r="AA20" s="17">
        <v>952</v>
      </c>
      <c r="AB20" s="17">
        <v>1017</v>
      </c>
      <c r="AC20" s="17">
        <v>1402</v>
      </c>
      <c r="AD20" s="17">
        <v>1338</v>
      </c>
      <c r="AE20" s="17">
        <v>-0.1</v>
      </c>
      <c r="AF20" s="17">
        <v>0.5</v>
      </c>
      <c r="AG20" s="17">
        <v>0.8</v>
      </c>
      <c r="AH20" s="17">
        <v>-0.1</v>
      </c>
      <c r="AI20" s="17">
        <v>0.66</v>
      </c>
      <c r="AJ20" s="17">
        <v>0</v>
      </c>
      <c r="AK20" s="17">
        <v>0</v>
      </c>
      <c r="AL20" s="17">
        <v>2</v>
      </c>
      <c r="AM20" s="17">
        <v>48.86</v>
      </c>
      <c r="AN20" s="17">
        <v>49.43</v>
      </c>
      <c r="AO20" s="17">
        <v>48.72</v>
      </c>
      <c r="AP20" s="17">
        <v>4900</v>
      </c>
      <c r="AQ20" s="17">
        <v>27</v>
      </c>
      <c r="AR20" s="17">
        <v>45</v>
      </c>
      <c r="AS20" s="17">
        <v>52</v>
      </c>
      <c r="AT20" s="17">
        <v>24</v>
      </c>
      <c r="AU20" s="17">
        <v>2</v>
      </c>
      <c r="AV20" s="17"/>
      <c r="AW20" s="17"/>
      <c r="AX20" s="17"/>
    </row>
    <row r="21" spans="1:50" x14ac:dyDescent="0.15">
      <c r="A21" s="17" t="s">
        <v>952</v>
      </c>
      <c r="B21" s="17" t="s">
        <v>953</v>
      </c>
      <c r="C21" s="17">
        <v>9.5299999999999994</v>
      </c>
      <c r="D21" s="17">
        <v>9.6</v>
      </c>
      <c r="E21" s="17">
        <v>9.5299999999999994</v>
      </c>
      <c r="F21" s="17">
        <v>9.5500000000000007</v>
      </c>
      <c r="G21" s="17">
        <v>9.5500000000000007</v>
      </c>
      <c r="H21" s="17">
        <v>945</v>
      </c>
      <c r="I21" s="17">
        <v>1457</v>
      </c>
      <c r="J21" s="17">
        <v>0.3</v>
      </c>
      <c r="K21" s="17">
        <v>-0.1</v>
      </c>
      <c r="L21" s="17">
        <v>0.2</v>
      </c>
      <c r="M21" s="17">
        <v>0</v>
      </c>
      <c r="N21" s="17">
        <v>-0.2</v>
      </c>
      <c r="O21" s="17">
        <v>29</v>
      </c>
      <c r="P21" s="17">
        <v>-0.5</v>
      </c>
      <c r="Q21" s="17">
        <v>0.2</v>
      </c>
      <c r="R21" s="17">
        <v>0.7</v>
      </c>
      <c r="S21" s="17">
        <v>0</v>
      </c>
      <c r="T21" s="17">
        <v>0</v>
      </c>
      <c r="U21" s="17">
        <v>-14</v>
      </c>
      <c r="V21" s="17">
        <v>0.01</v>
      </c>
      <c r="W21" s="17">
        <v>43</v>
      </c>
      <c r="X21" s="17">
        <v>42</v>
      </c>
      <c r="Y21" s="17">
        <v>0.2</v>
      </c>
      <c r="Z21" s="17">
        <v>0.3</v>
      </c>
      <c r="AA21" s="17">
        <v>930</v>
      </c>
      <c r="AB21" s="17">
        <v>945</v>
      </c>
      <c r="AC21" s="17">
        <v>1457</v>
      </c>
      <c r="AD21" s="17">
        <v>1339</v>
      </c>
      <c r="AE21" s="17">
        <v>-0.5</v>
      </c>
      <c r="AF21" s="17">
        <v>0.2</v>
      </c>
      <c r="AG21" s="17">
        <v>0.7</v>
      </c>
      <c r="AH21" s="17">
        <v>-0.5</v>
      </c>
      <c r="AI21" s="17">
        <v>1.71</v>
      </c>
      <c r="AJ21" s="17">
        <v>9.5850000000000009</v>
      </c>
      <c r="AK21" s="17">
        <v>1</v>
      </c>
      <c r="AL21" s="17">
        <v>29</v>
      </c>
      <c r="AM21" s="17">
        <v>9.5299999999999994</v>
      </c>
      <c r="AN21" s="17">
        <v>9.6</v>
      </c>
      <c r="AO21" s="17">
        <v>9.5299999999999994</v>
      </c>
      <c r="AP21" s="17">
        <v>960</v>
      </c>
      <c r="AQ21" s="17">
        <v>0</v>
      </c>
      <c r="AR21" s="17">
        <v>67</v>
      </c>
      <c r="AS21" s="17">
        <v>0</v>
      </c>
      <c r="AT21" s="17">
        <v>75</v>
      </c>
      <c r="AU21" s="17">
        <v>4</v>
      </c>
      <c r="AV21" s="17"/>
      <c r="AW21" s="17"/>
      <c r="AX21" s="17"/>
    </row>
    <row r="22" spans="1:50" x14ac:dyDescent="0.15">
      <c r="A22" s="17" t="s">
        <v>3048</v>
      </c>
      <c r="B22" s="17" t="s">
        <v>3049</v>
      </c>
      <c r="C22" s="17">
        <v>3.52</v>
      </c>
      <c r="D22" s="17">
        <v>3.53</v>
      </c>
      <c r="E22" s="17">
        <v>3.5</v>
      </c>
      <c r="F22" s="17">
        <v>3.52</v>
      </c>
      <c r="G22" s="17">
        <v>3.52</v>
      </c>
      <c r="H22" s="17">
        <v>944</v>
      </c>
      <c r="I22" s="17">
        <v>931</v>
      </c>
      <c r="J22" s="17">
        <v>-0.3</v>
      </c>
      <c r="K22" s="17">
        <v>0.3</v>
      </c>
      <c r="L22" s="17">
        <v>0</v>
      </c>
      <c r="M22" s="17">
        <v>0</v>
      </c>
      <c r="N22" s="17">
        <v>0</v>
      </c>
      <c r="O22" s="17">
        <v>67</v>
      </c>
      <c r="P22" s="17">
        <v>-0.3</v>
      </c>
      <c r="Q22" s="17">
        <v>0.6</v>
      </c>
      <c r="R22" s="17">
        <v>0.3</v>
      </c>
      <c r="S22" s="17">
        <v>-0.6</v>
      </c>
      <c r="T22" s="17">
        <v>67</v>
      </c>
      <c r="U22" s="17">
        <v>33</v>
      </c>
      <c r="V22" s="17">
        <v>0.01</v>
      </c>
      <c r="W22" s="17">
        <v>33</v>
      </c>
      <c r="X22" s="17">
        <v>28</v>
      </c>
      <c r="Y22" s="17">
        <v>-0.3</v>
      </c>
      <c r="Z22" s="17">
        <v>0</v>
      </c>
      <c r="AA22" s="17">
        <v>931</v>
      </c>
      <c r="AB22" s="17">
        <v>944</v>
      </c>
      <c r="AC22" s="17">
        <v>1500</v>
      </c>
      <c r="AD22" s="17">
        <v>1300</v>
      </c>
      <c r="AE22" s="17">
        <v>0</v>
      </c>
      <c r="AF22" s="17">
        <v>0.3</v>
      </c>
      <c r="AG22" s="17">
        <v>0.3</v>
      </c>
      <c r="AH22" s="17">
        <v>0</v>
      </c>
      <c r="AI22" s="17">
        <v>0.33</v>
      </c>
      <c r="AJ22" s="17">
        <v>3.5055000000000001</v>
      </c>
      <c r="AK22" s="17">
        <v>1</v>
      </c>
      <c r="AL22" s="17">
        <v>67</v>
      </c>
      <c r="AM22" s="17">
        <v>3.5</v>
      </c>
      <c r="AN22" s="17">
        <v>3.53</v>
      </c>
      <c r="AO22" s="17">
        <v>3.51</v>
      </c>
      <c r="AP22" s="17">
        <v>352</v>
      </c>
      <c r="AQ22" s="17">
        <v>100</v>
      </c>
      <c r="AR22" s="17">
        <v>50</v>
      </c>
      <c r="AS22" s="17">
        <v>100</v>
      </c>
      <c r="AT22" s="17">
        <v>100</v>
      </c>
      <c r="AU22" s="17">
        <v>-1</v>
      </c>
      <c r="AV22" s="17"/>
      <c r="AW22" s="17"/>
      <c r="AX22" s="17"/>
    </row>
    <row r="23" spans="1:50" x14ac:dyDescent="0.15">
      <c r="A23" s="17" t="s">
        <v>3454</v>
      </c>
      <c r="B23" s="17" t="s">
        <v>3455</v>
      </c>
      <c r="C23" s="17">
        <v>3.59</v>
      </c>
      <c r="D23" s="17">
        <v>3.6</v>
      </c>
      <c r="E23" s="17">
        <v>3.55</v>
      </c>
      <c r="F23" s="17">
        <v>3.56</v>
      </c>
      <c r="G23" s="17">
        <v>3.59</v>
      </c>
      <c r="H23" s="17">
        <v>930</v>
      </c>
      <c r="I23" s="17">
        <v>1450</v>
      </c>
      <c r="J23" s="17">
        <v>-0.3</v>
      </c>
      <c r="K23" s="17">
        <v>-0.6</v>
      </c>
      <c r="L23" s="17">
        <v>-0.8</v>
      </c>
      <c r="M23" s="17">
        <v>-0.8</v>
      </c>
      <c r="N23" s="17">
        <v>0</v>
      </c>
      <c r="O23" s="17">
        <v>20</v>
      </c>
      <c r="P23" s="17">
        <v>-1.1000000000000001</v>
      </c>
      <c r="Q23" s="17">
        <v>0.3</v>
      </c>
      <c r="R23" s="17">
        <v>0.3</v>
      </c>
      <c r="S23" s="17">
        <v>-1.1000000000000001</v>
      </c>
      <c r="T23" s="17">
        <v>80</v>
      </c>
      <c r="U23" s="17">
        <v>-40</v>
      </c>
      <c r="V23" s="17">
        <v>0.01</v>
      </c>
      <c r="W23" s="17">
        <v>33</v>
      </c>
      <c r="X23" s="17">
        <v>126</v>
      </c>
      <c r="Y23" s="17">
        <v>0</v>
      </c>
      <c r="Z23" s="17">
        <v>0</v>
      </c>
      <c r="AA23" s="17">
        <v>1120</v>
      </c>
      <c r="AB23" s="17">
        <v>930</v>
      </c>
      <c r="AC23" s="17">
        <v>1450</v>
      </c>
      <c r="AD23" s="17">
        <v>1300</v>
      </c>
      <c r="AE23" s="17">
        <v>-0.8</v>
      </c>
      <c r="AF23" s="17">
        <v>0.3</v>
      </c>
      <c r="AG23" s="17">
        <v>0.3</v>
      </c>
      <c r="AH23" s="17">
        <v>-0.8</v>
      </c>
      <c r="AI23" s="17">
        <v>0.8</v>
      </c>
      <c r="AJ23" s="17">
        <v>3.6305000000000001</v>
      </c>
      <c r="AK23" s="17">
        <v>0.98</v>
      </c>
      <c r="AL23" s="17">
        <v>67</v>
      </c>
      <c r="AM23" s="17">
        <v>3.57</v>
      </c>
      <c r="AN23" s="17">
        <v>3.6</v>
      </c>
      <c r="AO23" s="17">
        <v>3.55</v>
      </c>
      <c r="AP23" s="17">
        <v>359</v>
      </c>
      <c r="AQ23" s="17">
        <v>0</v>
      </c>
      <c r="AR23" s="17">
        <v>0</v>
      </c>
      <c r="AS23" s="17">
        <v>50</v>
      </c>
      <c r="AT23" s="17">
        <v>50</v>
      </c>
      <c r="AU23" s="17">
        <v>-10</v>
      </c>
      <c r="AV23" s="17"/>
      <c r="AW23" s="17"/>
      <c r="AX23" s="17"/>
    </row>
    <row r="24" spans="1:50" x14ac:dyDescent="0.15">
      <c r="A24" s="17" t="s">
        <v>1032</v>
      </c>
      <c r="B24" s="17" t="s">
        <v>1033</v>
      </c>
      <c r="C24" s="17">
        <v>15.07</v>
      </c>
      <c r="D24" s="17">
        <v>15.16</v>
      </c>
      <c r="E24" s="17">
        <v>14.92</v>
      </c>
      <c r="F24" s="17">
        <v>14.98</v>
      </c>
      <c r="G24" s="17">
        <v>15.07</v>
      </c>
      <c r="H24" s="17">
        <v>956</v>
      </c>
      <c r="I24" s="17">
        <v>1451</v>
      </c>
      <c r="J24" s="17">
        <v>-0.1</v>
      </c>
      <c r="K24" s="17">
        <v>-0.5</v>
      </c>
      <c r="L24" s="17">
        <v>-0.6</v>
      </c>
      <c r="M24" s="17">
        <v>-0.6</v>
      </c>
      <c r="N24" s="17">
        <v>0</v>
      </c>
      <c r="O24" s="17">
        <v>25</v>
      </c>
      <c r="P24" s="17">
        <v>-1.2</v>
      </c>
      <c r="Q24" s="17">
        <v>0.4</v>
      </c>
      <c r="R24" s="17">
        <v>0.6</v>
      </c>
      <c r="S24" s="17">
        <v>-1</v>
      </c>
      <c r="T24" s="17">
        <v>63</v>
      </c>
      <c r="U24" s="17">
        <v>-29</v>
      </c>
      <c r="V24" s="17">
        <v>0.02</v>
      </c>
      <c r="W24" s="17">
        <v>21</v>
      </c>
      <c r="X24" s="17">
        <v>466</v>
      </c>
      <c r="Y24" s="17">
        <v>-0.1</v>
      </c>
      <c r="Z24" s="17">
        <v>-0.1</v>
      </c>
      <c r="AA24" s="17">
        <v>935</v>
      </c>
      <c r="AB24" s="17">
        <v>956</v>
      </c>
      <c r="AC24" s="17">
        <v>1451</v>
      </c>
      <c r="AD24" s="17">
        <v>1300</v>
      </c>
      <c r="AE24" s="17">
        <v>-0.6</v>
      </c>
      <c r="AF24" s="17">
        <v>0.4</v>
      </c>
      <c r="AG24" s="17">
        <v>0.6</v>
      </c>
      <c r="AH24" s="17">
        <v>-0.6</v>
      </c>
      <c r="AI24" s="17">
        <v>0.75</v>
      </c>
      <c r="AJ24" s="17">
        <v>14.981</v>
      </c>
      <c r="AK24" s="17">
        <v>1</v>
      </c>
      <c r="AL24" s="17">
        <v>36</v>
      </c>
      <c r="AM24" s="17">
        <v>15.02</v>
      </c>
      <c r="AN24" s="17">
        <v>15.16</v>
      </c>
      <c r="AO24" s="17">
        <v>14.92</v>
      </c>
      <c r="AP24" s="17">
        <v>1507</v>
      </c>
      <c r="AQ24" s="17">
        <v>100</v>
      </c>
      <c r="AR24" s="17">
        <v>50</v>
      </c>
      <c r="AS24" s="17">
        <v>100</v>
      </c>
      <c r="AT24" s="17">
        <v>60</v>
      </c>
      <c r="AU24" s="17">
        <v>-5</v>
      </c>
      <c r="AV24" s="17"/>
      <c r="AW24" s="17"/>
      <c r="AX24" s="17"/>
    </row>
    <row r="25" spans="1:50" x14ac:dyDescent="0.15">
      <c r="A25" s="17" t="s">
        <v>1591</v>
      </c>
      <c r="B25" s="17" t="s">
        <v>1591</v>
      </c>
      <c r="C25" s="17">
        <v>398.17</v>
      </c>
      <c r="D25" s="17">
        <v>398.9</v>
      </c>
      <c r="E25" s="17">
        <v>394.26</v>
      </c>
      <c r="F25" s="17">
        <v>395.25</v>
      </c>
      <c r="G25" s="17">
        <v>398.66</v>
      </c>
      <c r="H25" s="17">
        <v>930</v>
      </c>
      <c r="I25" s="17">
        <v>1407</v>
      </c>
      <c r="J25" s="17">
        <v>-0.6</v>
      </c>
      <c r="K25" s="17">
        <v>-0.2</v>
      </c>
      <c r="L25" s="17">
        <v>-0.7</v>
      </c>
      <c r="M25" s="17">
        <v>-0.9</v>
      </c>
      <c r="N25" s="17">
        <v>-0.1</v>
      </c>
      <c r="O25" s="17">
        <v>21</v>
      </c>
      <c r="P25" s="17">
        <v>-0.9</v>
      </c>
      <c r="Q25" s="17">
        <v>0.3</v>
      </c>
      <c r="R25" s="17">
        <v>0.2</v>
      </c>
      <c r="S25" s="17">
        <v>-1</v>
      </c>
      <c r="T25" s="17">
        <v>84</v>
      </c>
      <c r="U25" s="17">
        <v>-14</v>
      </c>
      <c r="V25" s="17">
        <v>0.01</v>
      </c>
      <c r="W25" s="17">
        <v>13</v>
      </c>
      <c r="X25" s="17">
        <v>4143</v>
      </c>
      <c r="Y25" s="17">
        <v>0</v>
      </c>
      <c r="Z25" s="17">
        <v>-0.3</v>
      </c>
      <c r="AA25" s="17">
        <v>1118</v>
      </c>
      <c r="AB25" s="17">
        <v>930</v>
      </c>
      <c r="AC25" s="17">
        <v>1407</v>
      </c>
      <c r="AD25" s="17">
        <v>1300</v>
      </c>
      <c r="AE25" s="17">
        <v>-0.2</v>
      </c>
      <c r="AF25" s="17">
        <v>0.3</v>
      </c>
      <c r="AG25" s="17">
        <v>0.2</v>
      </c>
      <c r="AH25" s="17">
        <v>-0.3</v>
      </c>
      <c r="AI25" s="17">
        <v>0.37</v>
      </c>
      <c r="AJ25" s="17">
        <v>0</v>
      </c>
      <c r="AK25" s="17">
        <v>0</v>
      </c>
      <c r="AL25" s="17">
        <v>93</v>
      </c>
      <c r="AM25" s="17">
        <v>395.47</v>
      </c>
      <c r="AN25" s="17">
        <v>398.9</v>
      </c>
      <c r="AO25" s="17">
        <v>394.26</v>
      </c>
      <c r="AP25" s="17">
        <v>39624</v>
      </c>
      <c r="AQ25" s="17">
        <v>37</v>
      </c>
      <c r="AR25" s="17">
        <v>25</v>
      </c>
      <c r="AS25" s="17">
        <v>64</v>
      </c>
      <c r="AT25" s="17">
        <v>10</v>
      </c>
      <c r="AU25" s="17">
        <v>-10</v>
      </c>
      <c r="AV25" s="17"/>
      <c r="AW25" s="17"/>
      <c r="AX25" s="17"/>
    </row>
    <row r="26" spans="1:50" x14ac:dyDescent="0.15">
      <c r="A26" s="17" t="s">
        <v>1653</v>
      </c>
      <c r="B26" s="17" t="s">
        <v>1653</v>
      </c>
      <c r="C26" s="17">
        <v>138.41999999999999</v>
      </c>
      <c r="D26" s="17">
        <v>139.38</v>
      </c>
      <c r="E26" s="17">
        <v>137.88999999999999</v>
      </c>
      <c r="F26" s="17">
        <v>138.52000000000001</v>
      </c>
      <c r="G26" s="17">
        <v>138.46</v>
      </c>
      <c r="H26" s="17">
        <v>954</v>
      </c>
      <c r="I26" s="17">
        <v>1402</v>
      </c>
      <c r="J26" s="17">
        <v>0.2</v>
      </c>
      <c r="K26" s="17">
        <v>-0.1</v>
      </c>
      <c r="L26" s="17">
        <v>0.1</v>
      </c>
      <c r="M26" s="17">
        <v>0</v>
      </c>
      <c r="N26" s="17">
        <v>0</v>
      </c>
      <c r="O26" s="17">
        <v>42</v>
      </c>
      <c r="P26" s="17">
        <v>-0.6</v>
      </c>
      <c r="Q26" s="17">
        <v>0.5</v>
      </c>
      <c r="R26" s="17">
        <v>0.7</v>
      </c>
      <c r="S26" s="17">
        <v>-0.4</v>
      </c>
      <c r="T26" s="17">
        <v>36</v>
      </c>
      <c r="U26" s="17">
        <v>-13</v>
      </c>
      <c r="V26" s="17">
        <v>0.01</v>
      </c>
      <c r="W26" s="17">
        <v>45</v>
      </c>
      <c r="X26" s="17">
        <v>1595</v>
      </c>
      <c r="Y26" s="17">
        <v>0</v>
      </c>
      <c r="Z26" s="17">
        <v>0.5</v>
      </c>
      <c r="AA26" s="17">
        <v>1019</v>
      </c>
      <c r="AB26" s="17">
        <v>954</v>
      </c>
      <c r="AC26" s="17">
        <v>1402</v>
      </c>
      <c r="AD26" s="17">
        <v>1300</v>
      </c>
      <c r="AE26" s="17">
        <v>-0.2</v>
      </c>
      <c r="AF26" s="17">
        <v>0.5</v>
      </c>
      <c r="AG26" s="17">
        <v>0.7</v>
      </c>
      <c r="AH26" s="17">
        <v>-0.2</v>
      </c>
      <c r="AI26" s="17">
        <v>0.78</v>
      </c>
      <c r="AJ26" s="17">
        <v>0</v>
      </c>
      <c r="AK26" s="17">
        <v>0</v>
      </c>
      <c r="AL26" s="17">
        <v>25</v>
      </c>
      <c r="AM26" s="17">
        <v>138.16</v>
      </c>
      <c r="AN26" s="17">
        <v>139.38</v>
      </c>
      <c r="AO26" s="17">
        <v>137.88999999999999</v>
      </c>
      <c r="AP26" s="17">
        <v>13873</v>
      </c>
      <c r="AQ26" s="17">
        <v>53</v>
      </c>
      <c r="AR26" s="17">
        <v>37</v>
      </c>
      <c r="AS26" s="17">
        <v>16</v>
      </c>
      <c r="AT26" s="17">
        <v>83</v>
      </c>
      <c r="AU26" s="17">
        <v>10</v>
      </c>
      <c r="AV26" s="17"/>
      <c r="AW26" s="17"/>
      <c r="AX26" s="17"/>
    </row>
    <row r="27" spans="1:50" x14ac:dyDescent="0.15">
      <c r="A27" s="17" t="s">
        <v>650</v>
      </c>
      <c r="B27" s="17" t="s">
        <v>651</v>
      </c>
      <c r="C27" s="17">
        <v>19.97</v>
      </c>
      <c r="D27" s="17">
        <v>19.98</v>
      </c>
      <c r="E27" s="17">
        <v>19.850000000000001</v>
      </c>
      <c r="F27" s="17">
        <v>19.88</v>
      </c>
      <c r="G27" s="17">
        <v>19.97</v>
      </c>
      <c r="H27" s="17">
        <v>1020</v>
      </c>
      <c r="I27" s="17">
        <v>1446</v>
      </c>
      <c r="J27" s="17">
        <v>-0.4</v>
      </c>
      <c r="K27" s="17">
        <v>-0.1</v>
      </c>
      <c r="L27" s="17">
        <v>-0.5</v>
      </c>
      <c r="M27" s="17">
        <v>-0.5</v>
      </c>
      <c r="N27" s="17">
        <v>0</v>
      </c>
      <c r="O27" s="17">
        <v>23</v>
      </c>
      <c r="P27" s="17">
        <v>-0.5</v>
      </c>
      <c r="Q27" s="17">
        <v>0.2</v>
      </c>
      <c r="R27" s="17">
        <v>0.1</v>
      </c>
      <c r="S27" s="17">
        <v>-0.6</v>
      </c>
      <c r="T27" s="17">
        <v>92</v>
      </c>
      <c r="U27" s="17">
        <v>-8</v>
      </c>
      <c r="V27" s="17">
        <v>0.01</v>
      </c>
      <c r="W27" s="17">
        <v>18</v>
      </c>
      <c r="X27" s="17">
        <v>45</v>
      </c>
      <c r="Y27" s="17">
        <v>-0.2</v>
      </c>
      <c r="Z27" s="17">
        <v>-0.3</v>
      </c>
      <c r="AA27" s="17">
        <v>1117</v>
      </c>
      <c r="AB27" s="17">
        <v>1020</v>
      </c>
      <c r="AC27" s="17">
        <v>1446</v>
      </c>
      <c r="AD27" s="17">
        <v>1343</v>
      </c>
      <c r="AE27" s="17">
        <v>-0.3</v>
      </c>
      <c r="AF27" s="17">
        <v>0.2</v>
      </c>
      <c r="AG27" s="17">
        <v>0.1</v>
      </c>
      <c r="AH27" s="17">
        <v>-0.3</v>
      </c>
      <c r="AI27" s="17">
        <v>0.46</v>
      </c>
      <c r="AJ27" s="17">
        <v>19.906500000000001</v>
      </c>
      <c r="AK27" s="17">
        <v>1</v>
      </c>
      <c r="AL27" s="17">
        <v>91</v>
      </c>
      <c r="AM27" s="17">
        <v>19.87</v>
      </c>
      <c r="AN27" s="17">
        <v>19.98</v>
      </c>
      <c r="AO27" s="17">
        <v>19.850000000000001</v>
      </c>
      <c r="AP27" s="17">
        <v>1993</v>
      </c>
      <c r="AQ27" s="17">
        <v>100</v>
      </c>
      <c r="AR27" s="17">
        <v>0</v>
      </c>
      <c r="AS27" s="17">
        <v>100</v>
      </c>
      <c r="AT27" s="17">
        <v>17</v>
      </c>
      <c r="AU27" s="17">
        <v>-10</v>
      </c>
      <c r="AV27" s="17"/>
      <c r="AW27" s="17"/>
      <c r="AX27" s="17"/>
    </row>
    <row r="28" spans="1:50" x14ac:dyDescent="0.15">
      <c r="A28" s="17" t="s">
        <v>2992</v>
      </c>
      <c r="B28" s="17" t="s">
        <v>2993</v>
      </c>
      <c r="C28" s="17">
        <v>10.54</v>
      </c>
      <c r="D28" s="17">
        <v>10.64</v>
      </c>
      <c r="E28" s="17">
        <v>10.41</v>
      </c>
      <c r="F28" s="17">
        <v>10.44</v>
      </c>
      <c r="G28" s="17">
        <v>10.56</v>
      </c>
      <c r="H28" s="17">
        <v>955</v>
      </c>
      <c r="I28" s="17">
        <v>1402</v>
      </c>
      <c r="J28" s="17">
        <v>-0.2</v>
      </c>
      <c r="K28" s="17">
        <v>-0.8</v>
      </c>
      <c r="L28" s="17">
        <v>-1</v>
      </c>
      <c r="M28" s="17">
        <v>-1.1000000000000001</v>
      </c>
      <c r="N28" s="17">
        <v>-0.2</v>
      </c>
      <c r="O28" s="17">
        <v>13</v>
      </c>
      <c r="P28" s="17">
        <v>-1.9</v>
      </c>
      <c r="Q28" s="17">
        <v>0.3</v>
      </c>
      <c r="R28" s="17">
        <v>0.9</v>
      </c>
      <c r="S28" s="17">
        <v>-1.2</v>
      </c>
      <c r="T28" s="17">
        <v>57</v>
      </c>
      <c r="U28" s="17">
        <v>-35</v>
      </c>
      <c r="V28" s="17">
        <v>0.02</v>
      </c>
      <c r="W28" s="17">
        <v>20</v>
      </c>
      <c r="X28" s="17">
        <v>41</v>
      </c>
      <c r="Y28" s="17">
        <v>0.4</v>
      </c>
      <c r="Z28" s="17">
        <v>-0.1</v>
      </c>
      <c r="AA28" s="17">
        <v>1118</v>
      </c>
      <c r="AB28" s="17">
        <v>955</v>
      </c>
      <c r="AC28" s="17">
        <v>1402</v>
      </c>
      <c r="AD28" s="17">
        <v>1303</v>
      </c>
      <c r="AE28" s="17">
        <v>-0.9</v>
      </c>
      <c r="AF28" s="17">
        <v>0.3</v>
      </c>
      <c r="AG28" s="17">
        <v>0.9</v>
      </c>
      <c r="AH28" s="17">
        <v>-0.9</v>
      </c>
      <c r="AI28" s="17">
        <v>0.82</v>
      </c>
      <c r="AJ28" s="17">
        <v>10.3245</v>
      </c>
      <c r="AK28" s="17">
        <v>1.01</v>
      </c>
      <c r="AL28" s="17">
        <v>47</v>
      </c>
      <c r="AM28" s="17">
        <v>10.49</v>
      </c>
      <c r="AN28" s="17">
        <v>10.64</v>
      </c>
      <c r="AO28" s="17">
        <v>10.41</v>
      </c>
      <c r="AP28" s="17">
        <v>1053</v>
      </c>
      <c r="AQ28" s="17">
        <v>0</v>
      </c>
      <c r="AR28" s="17">
        <v>80</v>
      </c>
      <c r="AS28" s="17">
        <v>37</v>
      </c>
      <c r="AT28" s="17">
        <v>25</v>
      </c>
      <c r="AU28" s="17">
        <v>-9</v>
      </c>
      <c r="AV28" s="17"/>
      <c r="AW28" s="17"/>
      <c r="AX28" s="17"/>
    </row>
    <row r="29" spans="1:50" x14ac:dyDescent="0.15">
      <c r="A29" s="17" t="s">
        <v>3180</v>
      </c>
      <c r="B29" s="17" t="s">
        <v>3181</v>
      </c>
      <c r="C29" s="17">
        <v>9.9499999999999993</v>
      </c>
      <c r="D29" s="17">
        <v>9.98</v>
      </c>
      <c r="E29" s="17">
        <v>9.81</v>
      </c>
      <c r="F29" s="17">
        <v>9.9700000000000006</v>
      </c>
      <c r="G29" s="17">
        <v>9.9499999999999993</v>
      </c>
      <c r="H29" s="17">
        <v>949</v>
      </c>
      <c r="I29" s="17">
        <v>938</v>
      </c>
      <c r="J29" s="17">
        <v>-0.5</v>
      </c>
      <c r="K29" s="17">
        <v>0.7</v>
      </c>
      <c r="L29" s="17">
        <v>0.2</v>
      </c>
      <c r="M29" s="17">
        <v>0.2</v>
      </c>
      <c r="N29" s="17">
        <v>0</v>
      </c>
      <c r="O29" s="17">
        <v>94</v>
      </c>
      <c r="P29" s="17">
        <v>-0.1</v>
      </c>
      <c r="Q29" s="17">
        <v>1.6</v>
      </c>
      <c r="R29" s="17">
        <v>0.3</v>
      </c>
      <c r="S29" s="17">
        <v>-1.4</v>
      </c>
      <c r="T29" s="17">
        <v>82</v>
      </c>
      <c r="U29" s="17">
        <v>41</v>
      </c>
      <c r="V29" s="17">
        <v>0.02</v>
      </c>
      <c r="W29" s="17">
        <v>53</v>
      </c>
      <c r="X29" s="17">
        <v>129</v>
      </c>
      <c r="Y29" s="17">
        <v>-0.4</v>
      </c>
      <c r="Z29" s="17">
        <v>-0.8</v>
      </c>
      <c r="AA29" s="17">
        <v>938</v>
      </c>
      <c r="AB29" s="17">
        <v>949</v>
      </c>
      <c r="AC29" s="17">
        <v>1357</v>
      </c>
      <c r="AD29" s="17">
        <v>1455</v>
      </c>
      <c r="AE29" s="17">
        <v>-0.1</v>
      </c>
      <c r="AF29" s="17">
        <v>1.5</v>
      </c>
      <c r="AG29" s="17">
        <v>0.3</v>
      </c>
      <c r="AH29" s="17">
        <v>-0.1</v>
      </c>
      <c r="AI29" s="17">
        <v>0.23</v>
      </c>
      <c r="AJ29" s="17">
        <v>9.4390000000000001</v>
      </c>
      <c r="AK29" s="17">
        <v>1.06</v>
      </c>
      <c r="AL29" s="17">
        <v>82</v>
      </c>
      <c r="AM29" s="17">
        <v>9.81</v>
      </c>
      <c r="AN29" s="17">
        <v>9.98</v>
      </c>
      <c r="AO29" s="17">
        <v>9.82</v>
      </c>
      <c r="AP29" s="17">
        <v>998</v>
      </c>
      <c r="AQ29" s="17">
        <v>71</v>
      </c>
      <c r="AR29" s="17">
        <v>14</v>
      </c>
      <c r="AS29" s="17">
        <v>87</v>
      </c>
      <c r="AT29" s="17">
        <v>37</v>
      </c>
      <c r="AU29" s="17">
        <v>-8</v>
      </c>
      <c r="AV29" s="17"/>
      <c r="AW29" s="17"/>
      <c r="AX29" s="17"/>
    </row>
    <row r="30" spans="1:50" x14ac:dyDescent="0.15">
      <c r="A30" s="17" t="s">
        <v>3438</v>
      </c>
      <c r="B30" s="17" t="s">
        <v>3439</v>
      </c>
      <c r="C30" s="17">
        <v>28.8</v>
      </c>
      <c r="D30" s="17">
        <v>29.19</v>
      </c>
      <c r="E30" s="17">
        <v>28.4</v>
      </c>
      <c r="F30" s="17">
        <v>28.5</v>
      </c>
      <c r="G30" s="17">
        <v>28.91</v>
      </c>
      <c r="H30" s="17">
        <v>957</v>
      </c>
      <c r="I30" s="17">
        <v>1324</v>
      </c>
      <c r="J30" s="17">
        <v>-0.9</v>
      </c>
      <c r="K30" s="17">
        <v>-0.2</v>
      </c>
      <c r="L30" s="17">
        <v>-1</v>
      </c>
      <c r="M30" s="17">
        <v>-1.4</v>
      </c>
      <c r="N30" s="17">
        <v>-0.4</v>
      </c>
      <c r="O30" s="17">
        <v>13</v>
      </c>
      <c r="P30" s="17">
        <v>-2.4</v>
      </c>
      <c r="Q30" s="17">
        <v>0.4</v>
      </c>
      <c r="R30" s="17">
        <v>1.3</v>
      </c>
      <c r="S30" s="17">
        <v>-1.4</v>
      </c>
      <c r="T30" s="17">
        <v>51</v>
      </c>
      <c r="U30" s="17">
        <v>-6</v>
      </c>
      <c r="V30" s="17">
        <v>0.03</v>
      </c>
      <c r="W30" s="17">
        <v>11</v>
      </c>
      <c r="X30" s="17">
        <v>233</v>
      </c>
      <c r="Y30" s="17">
        <v>-0.3</v>
      </c>
      <c r="Z30" s="17">
        <v>-0.1</v>
      </c>
      <c r="AA30" s="17">
        <v>1124</v>
      </c>
      <c r="AB30" s="17">
        <v>957</v>
      </c>
      <c r="AC30" s="17">
        <v>1324</v>
      </c>
      <c r="AD30" s="17">
        <v>1421</v>
      </c>
      <c r="AE30" s="17">
        <v>-0.8</v>
      </c>
      <c r="AF30" s="17">
        <v>0.4</v>
      </c>
      <c r="AG30" s="17">
        <v>1.3</v>
      </c>
      <c r="AH30" s="17">
        <v>-0.8</v>
      </c>
      <c r="AI30" s="17">
        <v>0.76</v>
      </c>
      <c r="AJ30" s="17">
        <v>26.8795</v>
      </c>
      <c r="AK30" s="17">
        <v>1.06</v>
      </c>
      <c r="AL30" s="17">
        <v>62</v>
      </c>
      <c r="AM30" s="17">
        <v>28.47</v>
      </c>
      <c r="AN30" s="17">
        <v>29.18</v>
      </c>
      <c r="AO30" s="17">
        <v>28.4</v>
      </c>
      <c r="AP30" s="17">
        <v>2872</v>
      </c>
      <c r="AQ30" s="17">
        <v>73</v>
      </c>
      <c r="AR30" s="17">
        <v>0</v>
      </c>
      <c r="AS30" s="17">
        <v>59</v>
      </c>
      <c r="AT30" s="17">
        <v>50</v>
      </c>
      <c r="AU30" s="17">
        <v>3</v>
      </c>
      <c r="AV30" s="17"/>
      <c r="AW30" s="17"/>
      <c r="AX30" s="17"/>
    </row>
    <row r="31" spans="1:50" x14ac:dyDescent="0.15">
      <c r="A31" s="17" t="s">
        <v>3490</v>
      </c>
      <c r="B31" s="17" t="s">
        <v>3491</v>
      </c>
      <c r="C31" s="17">
        <v>19.920000000000002</v>
      </c>
      <c r="D31" s="17">
        <v>19.920000000000002</v>
      </c>
      <c r="E31" s="17">
        <v>19.920000000000002</v>
      </c>
      <c r="F31" s="17">
        <v>19.920000000000002</v>
      </c>
      <c r="G31" s="17">
        <v>19.920000000000002</v>
      </c>
      <c r="H31" s="17">
        <v>930</v>
      </c>
      <c r="I31" s="17">
        <v>1500</v>
      </c>
      <c r="J31" s="17">
        <v>0</v>
      </c>
      <c r="K31" s="17">
        <v>0</v>
      </c>
      <c r="L31" s="17">
        <v>0</v>
      </c>
      <c r="M31" s="17">
        <v>0</v>
      </c>
      <c r="N31" s="17">
        <v>0</v>
      </c>
      <c r="O31" s="17">
        <v>0</v>
      </c>
      <c r="P31" s="17">
        <v>0</v>
      </c>
      <c r="Q31" s="17">
        <v>0</v>
      </c>
      <c r="R31" s="17">
        <v>0</v>
      </c>
      <c r="S31" s="17">
        <v>0</v>
      </c>
      <c r="T31" s="17">
        <v>0</v>
      </c>
      <c r="U31" s="17">
        <v>0</v>
      </c>
      <c r="V31" s="17">
        <v>0</v>
      </c>
      <c r="W31" s="17">
        <v>0</v>
      </c>
      <c r="X31" s="17">
        <v>0</v>
      </c>
      <c r="Y31" s="17">
        <v>0</v>
      </c>
      <c r="Z31" s="17">
        <v>0</v>
      </c>
      <c r="AA31" s="17">
        <v>1130</v>
      </c>
      <c r="AB31" s="17">
        <v>930</v>
      </c>
      <c r="AC31" s="17">
        <v>1500</v>
      </c>
      <c r="AD31" s="17">
        <v>1300</v>
      </c>
      <c r="AE31" s="17">
        <v>0</v>
      </c>
      <c r="AF31" s="17">
        <v>0</v>
      </c>
      <c r="AG31" s="17">
        <v>0</v>
      </c>
      <c r="AH31" s="17">
        <v>0</v>
      </c>
      <c r="AI31" s="17">
        <v>0</v>
      </c>
      <c r="AJ31" s="17">
        <v>20.1525</v>
      </c>
      <c r="AK31" s="17">
        <v>0.99</v>
      </c>
      <c r="AL31" s="17">
        <v>0</v>
      </c>
      <c r="AM31" s="17">
        <v>19.920000000000002</v>
      </c>
      <c r="AN31" s="17">
        <v>19.920000000000002</v>
      </c>
      <c r="AO31" s="17">
        <v>19.920000000000002</v>
      </c>
      <c r="AP31" s="17">
        <v>1992</v>
      </c>
      <c r="AQ31" s="17">
        <v>0</v>
      </c>
      <c r="AR31" s="17">
        <v>0</v>
      </c>
      <c r="AS31" s="17">
        <v>0</v>
      </c>
      <c r="AT31" s="17">
        <v>0</v>
      </c>
      <c r="AU31" s="17">
        <v>0</v>
      </c>
      <c r="AV31" s="17"/>
      <c r="AW31" s="17"/>
      <c r="AX31" s="17"/>
    </row>
    <row r="32" spans="1:50" x14ac:dyDescent="0.15">
      <c r="A32" s="17" t="s">
        <v>550</v>
      </c>
      <c r="B32" s="17" t="s">
        <v>551</v>
      </c>
      <c r="C32" s="17">
        <v>7.74</v>
      </c>
      <c r="D32" s="17">
        <v>8</v>
      </c>
      <c r="E32" s="17">
        <v>7.68</v>
      </c>
      <c r="F32" s="17">
        <v>7.93</v>
      </c>
      <c r="G32" s="17">
        <v>7.72</v>
      </c>
      <c r="H32" s="17">
        <v>1430</v>
      </c>
      <c r="I32" s="17">
        <v>934</v>
      </c>
      <c r="J32" s="17">
        <v>0.8</v>
      </c>
      <c r="K32" s="17">
        <v>1.7</v>
      </c>
      <c r="L32" s="17">
        <v>2.4</v>
      </c>
      <c r="M32" s="17">
        <v>2.7</v>
      </c>
      <c r="N32" s="17">
        <v>0.3</v>
      </c>
      <c r="O32" s="17">
        <v>78</v>
      </c>
      <c r="P32" s="17">
        <v>-0.9</v>
      </c>
      <c r="Q32" s="17">
        <v>3.2</v>
      </c>
      <c r="R32" s="17">
        <v>3.3</v>
      </c>
      <c r="S32" s="17">
        <v>-0.8</v>
      </c>
      <c r="T32" s="17">
        <v>19</v>
      </c>
      <c r="U32" s="17">
        <v>41</v>
      </c>
      <c r="V32" s="17">
        <v>0.04</v>
      </c>
      <c r="W32" s="17">
        <v>79</v>
      </c>
      <c r="X32" s="17">
        <v>694</v>
      </c>
      <c r="Y32" s="17">
        <v>-0.1</v>
      </c>
      <c r="Z32" s="17">
        <v>0</v>
      </c>
      <c r="AA32" s="17">
        <v>934</v>
      </c>
      <c r="AB32" s="17">
        <v>1113</v>
      </c>
      <c r="AC32" s="17">
        <v>1405</v>
      </c>
      <c r="AD32" s="17">
        <v>1430</v>
      </c>
      <c r="AE32" s="17">
        <v>-0.9</v>
      </c>
      <c r="AF32" s="17">
        <v>2.2000000000000002</v>
      </c>
      <c r="AG32" s="17">
        <v>1.2</v>
      </c>
      <c r="AH32" s="17">
        <v>-0.9</v>
      </c>
      <c r="AI32" s="17">
        <v>0.5</v>
      </c>
      <c r="AJ32" s="17">
        <v>8.0905000000000005</v>
      </c>
      <c r="AK32" s="17">
        <v>0.98</v>
      </c>
      <c r="AL32" s="17">
        <v>21</v>
      </c>
      <c r="AM32" s="17">
        <v>7.69</v>
      </c>
      <c r="AN32" s="17">
        <v>7.83</v>
      </c>
      <c r="AO32" s="17">
        <v>7.76</v>
      </c>
      <c r="AP32" s="17">
        <v>800</v>
      </c>
      <c r="AQ32" s="17">
        <v>100</v>
      </c>
      <c r="AR32" s="17">
        <v>67</v>
      </c>
      <c r="AS32" s="17">
        <v>83</v>
      </c>
      <c r="AT32" s="17">
        <v>83</v>
      </c>
      <c r="AU32" s="17">
        <v>6</v>
      </c>
      <c r="AV32" s="17"/>
      <c r="AW32" s="17"/>
      <c r="AX32" s="17"/>
    </row>
    <row r="33" spans="1:50" x14ac:dyDescent="0.15">
      <c r="A33" s="17" t="s">
        <v>3260</v>
      </c>
      <c r="B33" s="17" t="s">
        <v>3261</v>
      </c>
      <c r="C33" s="17">
        <v>8.0399999999999991</v>
      </c>
      <c r="D33" s="17">
        <v>8.0500000000000007</v>
      </c>
      <c r="E33" s="17">
        <v>7.92</v>
      </c>
      <c r="F33" s="17">
        <v>7.96</v>
      </c>
      <c r="G33" s="17">
        <v>8.14</v>
      </c>
      <c r="H33" s="17">
        <v>1013</v>
      </c>
      <c r="I33" s="17">
        <v>931</v>
      </c>
      <c r="J33" s="17">
        <v>-0.7</v>
      </c>
      <c r="K33" s="17">
        <v>-0.3</v>
      </c>
      <c r="L33" s="17">
        <v>-1</v>
      </c>
      <c r="M33" s="17">
        <v>-2.2000000000000002</v>
      </c>
      <c r="N33" s="17">
        <v>-1.2</v>
      </c>
      <c r="O33" s="17">
        <v>31</v>
      </c>
      <c r="P33" s="17">
        <v>-1.1000000000000001</v>
      </c>
      <c r="Q33" s="17">
        <v>0.5</v>
      </c>
      <c r="R33" s="17">
        <v>0.1</v>
      </c>
      <c r="S33" s="17">
        <v>-1.5</v>
      </c>
      <c r="T33" s="17">
        <v>92</v>
      </c>
      <c r="U33" s="17">
        <v>-15</v>
      </c>
      <c r="V33" s="17">
        <v>0.02</v>
      </c>
      <c r="W33" s="17">
        <v>46</v>
      </c>
      <c r="X33" s="17">
        <v>96</v>
      </c>
      <c r="Y33" s="17">
        <v>-0.6</v>
      </c>
      <c r="Z33" s="17">
        <v>-1</v>
      </c>
      <c r="AA33" s="17">
        <v>931</v>
      </c>
      <c r="AB33" s="17">
        <v>1013</v>
      </c>
      <c r="AC33" s="17">
        <v>1456</v>
      </c>
      <c r="AD33" s="17">
        <v>1301</v>
      </c>
      <c r="AE33" s="17">
        <v>-0.4</v>
      </c>
      <c r="AF33" s="17">
        <v>0.1</v>
      </c>
      <c r="AG33" s="17">
        <v>0.1</v>
      </c>
      <c r="AH33" s="17">
        <v>-0.4</v>
      </c>
      <c r="AI33" s="17">
        <v>0.31</v>
      </c>
      <c r="AJ33" s="17">
        <v>8.8130000000000006</v>
      </c>
      <c r="AK33" s="17">
        <v>0.9</v>
      </c>
      <c r="AL33" s="17">
        <v>169</v>
      </c>
      <c r="AM33" s="17">
        <v>7.92</v>
      </c>
      <c r="AN33" s="17">
        <v>8.0500000000000007</v>
      </c>
      <c r="AO33" s="17">
        <v>7.95</v>
      </c>
      <c r="AP33" s="17">
        <v>799</v>
      </c>
      <c r="AQ33" s="17">
        <v>100</v>
      </c>
      <c r="AR33" s="17">
        <v>17</v>
      </c>
      <c r="AS33" s="17">
        <v>100</v>
      </c>
      <c r="AT33" s="17">
        <v>33</v>
      </c>
      <c r="AU33" s="17">
        <v>-1</v>
      </c>
      <c r="AV33" s="17"/>
      <c r="AW33" s="17"/>
      <c r="AX33" s="17"/>
    </row>
    <row r="34" spans="1:50" x14ac:dyDescent="0.15">
      <c r="A34" s="17" t="s">
        <v>1635</v>
      </c>
      <c r="B34" s="17" t="s">
        <v>1635</v>
      </c>
      <c r="C34" s="17">
        <v>222.69</v>
      </c>
      <c r="D34" s="17">
        <v>223.42</v>
      </c>
      <c r="E34" s="17">
        <v>219.34</v>
      </c>
      <c r="F34" s="17">
        <v>220.75</v>
      </c>
      <c r="G34" s="17">
        <v>222.69</v>
      </c>
      <c r="H34" s="17">
        <v>935</v>
      </c>
      <c r="I34" s="17">
        <v>1119</v>
      </c>
      <c r="J34" s="17">
        <v>-1.1000000000000001</v>
      </c>
      <c r="K34" s="17">
        <v>0.2</v>
      </c>
      <c r="L34" s="17">
        <v>-0.9</v>
      </c>
      <c r="M34" s="17">
        <v>-0.9</v>
      </c>
      <c r="N34" s="17">
        <v>0</v>
      </c>
      <c r="O34" s="17">
        <v>35</v>
      </c>
      <c r="P34" s="17">
        <v>-1.2</v>
      </c>
      <c r="Q34" s="17">
        <v>0.6</v>
      </c>
      <c r="R34" s="17">
        <v>0.3</v>
      </c>
      <c r="S34" s="17">
        <v>-1.5</v>
      </c>
      <c r="T34" s="17">
        <v>82</v>
      </c>
      <c r="U34" s="17">
        <v>11</v>
      </c>
      <c r="V34" s="17">
        <v>0.02</v>
      </c>
      <c r="W34" s="17">
        <v>24</v>
      </c>
      <c r="X34" s="17">
        <v>11365</v>
      </c>
      <c r="Y34" s="17">
        <v>-0.1</v>
      </c>
      <c r="Z34" s="17">
        <v>-0.2</v>
      </c>
      <c r="AA34" s="17">
        <v>1119</v>
      </c>
      <c r="AB34" s="17">
        <v>935</v>
      </c>
      <c r="AC34" s="17">
        <v>1403</v>
      </c>
      <c r="AD34" s="17">
        <v>1337</v>
      </c>
      <c r="AE34" s="17">
        <v>-0.3</v>
      </c>
      <c r="AF34" s="17">
        <v>0.4</v>
      </c>
      <c r="AG34" s="17">
        <v>0.3</v>
      </c>
      <c r="AH34" s="17">
        <v>-0.3</v>
      </c>
      <c r="AI34" s="17">
        <v>0.35</v>
      </c>
      <c r="AJ34" s="17">
        <v>0</v>
      </c>
      <c r="AK34" s="17">
        <v>0</v>
      </c>
      <c r="AL34" s="17">
        <v>82</v>
      </c>
      <c r="AM34" s="17">
        <v>219.34</v>
      </c>
      <c r="AN34" s="17">
        <v>223.42</v>
      </c>
      <c r="AO34" s="17">
        <v>219.92</v>
      </c>
      <c r="AP34" s="17">
        <v>22144</v>
      </c>
      <c r="AQ34" s="17">
        <v>67</v>
      </c>
      <c r="AR34" s="17">
        <v>47</v>
      </c>
      <c r="AS34" s="17">
        <v>54</v>
      </c>
      <c r="AT34" s="17">
        <v>24</v>
      </c>
      <c r="AU34" s="17">
        <v>-5</v>
      </c>
      <c r="AV34" s="17"/>
      <c r="AW34" s="17"/>
      <c r="AX34" s="17"/>
    </row>
    <row r="35" spans="1:50" x14ac:dyDescent="0.15">
      <c r="A35" s="17" t="s">
        <v>1684</v>
      </c>
      <c r="B35" s="17" t="s">
        <v>1684</v>
      </c>
      <c r="C35" s="17">
        <v>57.89</v>
      </c>
      <c r="D35" s="17">
        <v>60.1</v>
      </c>
      <c r="E35" s="17">
        <v>57.84</v>
      </c>
      <c r="F35" s="17">
        <v>59.06</v>
      </c>
      <c r="G35" s="17">
        <v>57.86</v>
      </c>
      <c r="H35" s="17">
        <v>954</v>
      </c>
      <c r="I35" s="17">
        <v>930</v>
      </c>
      <c r="J35" s="17">
        <v>2</v>
      </c>
      <c r="K35" s="17">
        <v>0.1</v>
      </c>
      <c r="L35" s="17">
        <v>2</v>
      </c>
      <c r="M35" s="17">
        <v>2.1</v>
      </c>
      <c r="N35" s="17">
        <v>0.1</v>
      </c>
      <c r="O35" s="17">
        <v>54</v>
      </c>
      <c r="P35" s="17">
        <v>-1.7</v>
      </c>
      <c r="Q35" s="17">
        <v>2.1</v>
      </c>
      <c r="R35" s="17">
        <v>3.7</v>
      </c>
      <c r="S35" s="17">
        <v>-0.1</v>
      </c>
      <c r="T35" s="17">
        <v>2</v>
      </c>
      <c r="U35" s="17">
        <v>2</v>
      </c>
      <c r="V35" s="17">
        <v>0.04</v>
      </c>
      <c r="W35" s="17">
        <v>52</v>
      </c>
      <c r="X35" s="17">
        <v>1634</v>
      </c>
      <c r="Y35" s="17">
        <v>0.8</v>
      </c>
      <c r="Z35" s="17">
        <v>1.1000000000000001</v>
      </c>
      <c r="AA35" s="17">
        <v>930</v>
      </c>
      <c r="AB35" s="17">
        <v>954</v>
      </c>
      <c r="AC35" s="17">
        <v>1407</v>
      </c>
      <c r="AD35" s="17">
        <v>1443</v>
      </c>
      <c r="AE35" s="17">
        <v>-0.6</v>
      </c>
      <c r="AF35" s="17">
        <v>1.1000000000000001</v>
      </c>
      <c r="AG35" s="17">
        <v>3.8</v>
      </c>
      <c r="AH35" s="17">
        <v>-0.6</v>
      </c>
      <c r="AI35" s="17">
        <v>1.1299999999999999</v>
      </c>
      <c r="AJ35" s="17">
        <v>0</v>
      </c>
      <c r="AK35" s="17">
        <v>0</v>
      </c>
      <c r="AL35" s="17">
        <v>1</v>
      </c>
      <c r="AM35" s="17">
        <v>57.84</v>
      </c>
      <c r="AN35" s="17">
        <v>60.1</v>
      </c>
      <c r="AO35" s="17">
        <v>58.41</v>
      </c>
      <c r="AP35" s="17">
        <v>5940</v>
      </c>
      <c r="AQ35" s="17">
        <v>8</v>
      </c>
      <c r="AR35" s="17">
        <v>87</v>
      </c>
      <c r="AS35" s="17">
        <v>5</v>
      </c>
      <c r="AT35" s="17">
        <v>67</v>
      </c>
      <c r="AU35" s="17">
        <v>6</v>
      </c>
      <c r="AV35" s="17"/>
      <c r="AW35" s="17"/>
      <c r="AX35" s="17"/>
    </row>
    <row r="36" spans="1:50" x14ac:dyDescent="0.15">
      <c r="A36" s="17" t="s">
        <v>277</v>
      </c>
      <c r="B36" s="17" t="s">
        <v>278</v>
      </c>
      <c r="C36" s="17">
        <v>7.04</v>
      </c>
      <c r="D36" s="17">
        <v>7.04</v>
      </c>
      <c r="E36" s="17">
        <v>6.9</v>
      </c>
      <c r="F36" s="17">
        <v>6.97</v>
      </c>
      <c r="G36" s="17">
        <v>7.01</v>
      </c>
      <c r="H36" s="17">
        <v>930</v>
      </c>
      <c r="I36" s="17">
        <v>1441</v>
      </c>
      <c r="J36" s="17">
        <v>-1</v>
      </c>
      <c r="K36" s="17">
        <v>0</v>
      </c>
      <c r="L36" s="17">
        <v>-1</v>
      </c>
      <c r="M36" s="17">
        <v>-0.6</v>
      </c>
      <c r="N36" s="17">
        <v>0.4</v>
      </c>
      <c r="O36" s="17">
        <v>50</v>
      </c>
      <c r="P36" s="17">
        <v>-1</v>
      </c>
      <c r="Q36" s="17">
        <v>1</v>
      </c>
      <c r="R36" s="17">
        <v>0</v>
      </c>
      <c r="S36" s="17">
        <v>-2</v>
      </c>
      <c r="T36" s="17">
        <v>100</v>
      </c>
      <c r="U36" s="17">
        <v>0</v>
      </c>
      <c r="V36" s="17">
        <v>0.02</v>
      </c>
      <c r="W36" s="17">
        <v>12</v>
      </c>
      <c r="X36" s="17">
        <v>144</v>
      </c>
      <c r="Y36" s="17">
        <v>-0.3</v>
      </c>
      <c r="Z36" s="17">
        <v>-0.1</v>
      </c>
      <c r="AA36" s="17">
        <v>1130</v>
      </c>
      <c r="AB36" s="17">
        <v>930</v>
      </c>
      <c r="AC36" s="17">
        <v>1441</v>
      </c>
      <c r="AD36" s="17">
        <v>1300</v>
      </c>
      <c r="AE36" s="17">
        <v>-0.1</v>
      </c>
      <c r="AF36" s="17">
        <v>1</v>
      </c>
      <c r="AG36" s="17">
        <v>0</v>
      </c>
      <c r="AH36" s="17">
        <v>-0.1</v>
      </c>
      <c r="AI36" s="17">
        <v>7.0000000000000007E-2</v>
      </c>
      <c r="AJ36" s="17">
        <v>6.9734999999999996</v>
      </c>
      <c r="AK36" s="17">
        <v>1</v>
      </c>
      <c r="AL36" s="17">
        <v>62</v>
      </c>
      <c r="AM36" s="17">
        <v>6.96</v>
      </c>
      <c r="AN36" s="17">
        <v>7.04</v>
      </c>
      <c r="AO36" s="17">
        <v>6.9</v>
      </c>
      <c r="AP36" s="17">
        <v>698</v>
      </c>
      <c r="AQ36" s="17">
        <v>100</v>
      </c>
      <c r="AR36" s="17">
        <v>33</v>
      </c>
      <c r="AS36" s="17">
        <v>100</v>
      </c>
      <c r="AT36" s="17">
        <v>75</v>
      </c>
      <c r="AU36" s="17">
        <v>-3</v>
      </c>
      <c r="AV36" s="17"/>
      <c r="AW36" s="17"/>
      <c r="AX36" s="17"/>
    </row>
    <row r="37" spans="1:50" x14ac:dyDescent="0.15">
      <c r="A37" s="17" t="s">
        <v>552</v>
      </c>
      <c r="B37" s="17" t="s">
        <v>553</v>
      </c>
      <c r="C37" s="17">
        <v>6.97</v>
      </c>
      <c r="D37" s="17">
        <v>6.98</v>
      </c>
      <c r="E37" s="17">
        <v>6.83</v>
      </c>
      <c r="F37" s="17">
        <v>6.84</v>
      </c>
      <c r="G37" s="17">
        <v>6.96</v>
      </c>
      <c r="H37" s="17">
        <v>930</v>
      </c>
      <c r="I37" s="17">
        <v>1444</v>
      </c>
      <c r="J37" s="17">
        <v>-0.1</v>
      </c>
      <c r="K37" s="17">
        <v>-1.7</v>
      </c>
      <c r="L37" s="17">
        <v>-1.9</v>
      </c>
      <c r="M37" s="17">
        <v>-1.7</v>
      </c>
      <c r="N37" s="17">
        <v>0.1</v>
      </c>
      <c r="O37" s="17">
        <v>7</v>
      </c>
      <c r="P37" s="17">
        <v>-2</v>
      </c>
      <c r="Q37" s="17">
        <v>0.1</v>
      </c>
      <c r="R37" s="17">
        <v>0.1</v>
      </c>
      <c r="S37" s="17">
        <v>-2</v>
      </c>
      <c r="T37" s="17">
        <v>93</v>
      </c>
      <c r="U37" s="17">
        <v>-80</v>
      </c>
      <c r="V37" s="17">
        <v>0.02</v>
      </c>
      <c r="W37" s="17">
        <v>60</v>
      </c>
      <c r="X37" s="17">
        <v>535</v>
      </c>
      <c r="Y37" s="17">
        <v>-0.1</v>
      </c>
      <c r="Z37" s="17">
        <v>-0.4</v>
      </c>
      <c r="AA37" s="17">
        <v>1123</v>
      </c>
      <c r="AB37" s="17">
        <v>930</v>
      </c>
      <c r="AC37" s="17">
        <v>1444</v>
      </c>
      <c r="AD37" s="17">
        <v>1302</v>
      </c>
      <c r="AE37" s="17">
        <v>-1.7</v>
      </c>
      <c r="AF37" s="17">
        <v>0.1</v>
      </c>
      <c r="AG37" s="17">
        <v>0.1</v>
      </c>
      <c r="AH37" s="17">
        <v>-1.7</v>
      </c>
      <c r="AI37" s="17">
        <v>0.87</v>
      </c>
      <c r="AJ37" s="17">
        <v>6.9515000000000002</v>
      </c>
      <c r="AK37" s="17">
        <v>0.98</v>
      </c>
      <c r="AL37" s="17">
        <v>60</v>
      </c>
      <c r="AM37" s="17">
        <v>6.93</v>
      </c>
      <c r="AN37" s="17">
        <v>6.98</v>
      </c>
      <c r="AO37" s="17">
        <v>6.83</v>
      </c>
      <c r="AP37" s="17">
        <v>696</v>
      </c>
      <c r="AQ37" s="17">
        <v>50</v>
      </c>
      <c r="AR37" s="17">
        <v>0</v>
      </c>
      <c r="AS37" s="17">
        <v>75</v>
      </c>
      <c r="AT37" s="17">
        <v>0</v>
      </c>
      <c r="AU37" s="17">
        <v>-10</v>
      </c>
      <c r="AV37" s="17"/>
      <c r="AW37" s="17"/>
      <c r="AX37" s="17"/>
    </row>
    <row r="38" spans="1:50" x14ac:dyDescent="0.15">
      <c r="A38" s="17" t="s">
        <v>407</v>
      </c>
      <c r="B38" s="17" t="s">
        <v>408</v>
      </c>
      <c r="C38" s="17">
        <v>7.6</v>
      </c>
      <c r="D38" s="17">
        <v>7.84</v>
      </c>
      <c r="E38" s="17">
        <v>7.57</v>
      </c>
      <c r="F38" s="17">
        <v>7.77</v>
      </c>
      <c r="G38" s="17">
        <v>7.6</v>
      </c>
      <c r="H38" s="17">
        <v>1425</v>
      </c>
      <c r="I38" s="17">
        <v>942</v>
      </c>
      <c r="J38" s="17">
        <v>1.1000000000000001</v>
      </c>
      <c r="K38" s="17">
        <v>1.2</v>
      </c>
      <c r="L38" s="17">
        <v>2.2000000000000002</v>
      </c>
      <c r="M38" s="17">
        <v>2.2000000000000002</v>
      </c>
      <c r="N38" s="17">
        <v>0</v>
      </c>
      <c r="O38" s="17">
        <v>74</v>
      </c>
      <c r="P38" s="17">
        <v>-0.9</v>
      </c>
      <c r="Q38" s="17">
        <v>2.6</v>
      </c>
      <c r="R38" s="17">
        <v>3.1</v>
      </c>
      <c r="S38" s="17">
        <v>-0.4</v>
      </c>
      <c r="T38" s="17">
        <v>11</v>
      </c>
      <c r="U38" s="17">
        <v>33</v>
      </c>
      <c r="V38" s="17">
        <v>0.04</v>
      </c>
      <c r="W38" s="17">
        <v>65</v>
      </c>
      <c r="X38" s="17">
        <v>900</v>
      </c>
      <c r="Y38" s="17">
        <v>0.1</v>
      </c>
      <c r="Z38" s="17">
        <v>-0.3</v>
      </c>
      <c r="AA38" s="17">
        <v>942</v>
      </c>
      <c r="AB38" s="17">
        <v>1034</v>
      </c>
      <c r="AC38" s="17">
        <v>1301</v>
      </c>
      <c r="AD38" s="17">
        <v>1425</v>
      </c>
      <c r="AE38" s="17">
        <v>-0.9</v>
      </c>
      <c r="AF38" s="17">
        <v>1.2</v>
      </c>
      <c r="AG38" s="17">
        <v>1.8</v>
      </c>
      <c r="AH38" s="17">
        <v>-0.9</v>
      </c>
      <c r="AI38" s="17">
        <v>0.78</v>
      </c>
      <c r="AJ38" s="17">
        <v>7.6059999999999999</v>
      </c>
      <c r="AK38" s="17">
        <v>1.02</v>
      </c>
      <c r="AL38" s="17">
        <v>18</v>
      </c>
      <c r="AM38" s="17">
        <v>7.57</v>
      </c>
      <c r="AN38" s="17">
        <v>7.74</v>
      </c>
      <c r="AO38" s="17">
        <v>7.68</v>
      </c>
      <c r="AP38" s="17">
        <v>784</v>
      </c>
      <c r="AQ38" s="17">
        <v>50</v>
      </c>
      <c r="AR38" s="17">
        <v>100</v>
      </c>
      <c r="AS38" s="17">
        <v>75</v>
      </c>
      <c r="AT38" s="17">
        <v>25</v>
      </c>
      <c r="AU38" s="17">
        <v>-10</v>
      </c>
      <c r="AV38" s="17"/>
      <c r="AW38" s="17"/>
      <c r="AX38" s="17"/>
    </row>
    <row r="39" spans="1:50" x14ac:dyDescent="0.15">
      <c r="A39" s="17" t="s">
        <v>287</v>
      </c>
      <c r="B39" s="17" t="s">
        <v>288</v>
      </c>
      <c r="C39" s="17">
        <v>26.7</v>
      </c>
      <c r="D39" s="17">
        <v>27.1</v>
      </c>
      <c r="E39" s="17">
        <v>26.42</v>
      </c>
      <c r="F39" s="17">
        <v>26.73</v>
      </c>
      <c r="G39" s="17">
        <v>26.95</v>
      </c>
      <c r="H39" s="17">
        <v>949</v>
      </c>
      <c r="I39" s="17">
        <v>936</v>
      </c>
      <c r="J39" s="17">
        <v>-0.3</v>
      </c>
      <c r="K39" s="17">
        <v>0.4</v>
      </c>
      <c r="L39" s="17">
        <v>0.1</v>
      </c>
      <c r="M39" s="17">
        <v>-0.8</v>
      </c>
      <c r="N39" s="17">
        <v>-0.9</v>
      </c>
      <c r="O39" s="17">
        <v>46</v>
      </c>
      <c r="P39" s="17">
        <v>-1.4</v>
      </c>
      <c r="Q39" s="17">
        <v>1.2</v>
      </c>
      <c r="R39" s="17">
        <v>1.5</v>
      </c>
      <c r="S39" s="17">
        <v>-1.1000000000000001</v>
      </c>
      <c r="T39" s="17">
        <v>41</v>
      </c>
      <c r="U39" s="17">
        <v>15</v>
      </c>
      <c r="V39" s="17">
        <v>0.03</v>
      </c>
      <c r="W39" s="17">
        <v>31</v>
      </c>
      <c r="X39" s="17">
        <v>308</v>
      </c>
      <c r="Y39" s="17">
        <v>-0.2</v>
      </c>
      <c r="Z39" s="17">
        <v>-0.5</v>
      </c>
      <c r="AA39" s="17">
        <v>936</v>
      </c>
      <c r="AB39" s="17">
        <v>949</v>
      </c>
      <c r="AC39" s="17">
        <v>1308</v>
      </c>
      <c r="AD39" s="17">
        <v>1337</v>
      </c>
      <c r="AE39" s="17">
        <v>-1</v>
      </c>
      <c r="AF39" s="17">
        <v>0.7</v>
      </c>
      <c r="AG39" s="17">
        <v>1.5</v>
      </c>
      <c r="AH39" s="17">
        <v>-1</v>
      </c>
      <c r="AI39" s="17">
        <v>0.97</v>
      </c>
      <c r="AJ39" s="17">
        <v>24.641999999999999</v>
      </c>
      <c r="AK39" s="17">
        <v>1.08</v>
      </c>
      <c r="AL39" s="17">
        <v>78</v>
      </c>
      <c r="AM39" s="17">
        <v>26.42</v>
      </c>
      <c r="AN39" s="17">
        <v>27.1</v>
      </c>
      <c r="AO39" s="17">
        <v>26.54</v>
      </c>
      <c r="AP39" s="17">
        <v>2699</v>
      </c>
      <c r="AQ39" s="17">
        <v>62</v>
      </c>
      <c r="AR39" s="17">
        <v>23</v>
      </c>
      <c r="AS39" s="17">
        <v>85</v>
      </c>
      <c r="AT39" s="17">
        <v>45</v>
      </c>
      <c r="AU39" s="17">
        <v>-6</v>
      </c>
      <c r="AV39" s="17"/>
      <c r="AW39" s="17"/>
      <c r="AX39" s="17"/>
    </row>
    <row r="40" spans="1:50" x14ac:dyDescent="0.15">
      <c r="A40" s="17" t="s">
        <v>1681</v>
      </c>
      <c r="B40" s="17" t="s">
        <v>1681</v>
      </c>
      <c r="C40" s="17">
        <v>28.93</v>
      </c>
      <c r="D40" s="17">
        <v>29.06</v>
      </c>
      <c r="E40" s="17">
        <v>28.8</v>
      </c>
      <c r="F40" s="17">
        <v>29</v>
      </c>
      <c r="G40" s="17">
        <v>28.92</v>
      </c>
      <c r="H40" s="17">
        <v>958</v>
      </c>
      <c r="I40" s="17">
        <v>932</v>
      </c>
      <c r="J40" s="17">
        <v>0</v>
      </c>
      <c r="K40" s="17">
        <v>0.2</v>
      </c>
      <c r="L40" s="17">
        <v>0.2</v>
      </c>
      <c r="M40" s="17">
        <v>0.3</v>
      </c>
      <c r="N40" s="17">
        <v>0</v>
      </c>
      <c r="O40" s="17">
        <v>77</v>
      </c>
      <c r="P40" s="17">
        <v>-0.2</v>
      </c>
      <c r="Q40" s="17">
        <v>0.7</v>
      </c>
      <c r="R40" s="17">
        <v>0.4</v>
      </c>
      <c r="S40" s="17">
        <v>-0.5</v>
      </c>
      <c r="T40" s="17">
        <v>50</v>
      </c>
      <c r="U40" s="17">
        <v>27</v>
      </c>
      <c r="V40" s="17">
        <v>0.01</v>
      </c>
      <c r="W40" s="17">
        <v>50</v>
      </c>
      <c r="X40" s="17">
        <v>134</v>
      </c>
      <c r="Y40" s="17">
        <v>-0.1</v>
      </c>
      <c r="Z40" s="17">
        <v>0</v>
      </c>
      <c r="AA40" s="17">
        <v>932</v>
      </c>
      <c r="AB40" s="17">
        <v>958</v>
      </c>
      <c r="AC40" s="17">
        <v>1403</v>
      </c>
      <c r="AD40" s="17">
        <v>1457</v>
      </c>
      <c r="AE40" s="17">
        <v>-0.1</v>
      </c>
      <c r="AF40" s="17">
        <v>0.5</v>
      </c>
      <c r="AG40" s="17">
        <v>0.4</v>
      </c>
      <c r="AH40" s="17">
        <v>-0.1</v>
      </c>
      <c r="AI40" s="17">
        <v>0.61</v>
      </c>
      <c r="AJ40" s="17">
        <v>0</v>
      </c>
      <c r="AK40" s="17">
        <v>0</v>
      </c>
      <c r="AL40" s="17">
        <v>46</v>
      </c>
      <c r="AM40" s="17">
        <v>28.8</v>
      </c>
      <c r="AN40" s="17">
        <v>29.06</v>
      </c>
      <c r="AO40" s="17">
        <v>28.85</v>
      </c>
      <c r="AP40" s="17">
        <v>2903</v>
      </c>
      <c r="AQ40" s="17">
        <v>100</v>
      </c>
      <c r="AR40" s="17">
        <v>43</v>
      </c>
      <c r="AS40" s="17">
        <v>93</v>
      </c>
      <c r="AT40" s="17">
        <v>93</v>
      </c>
      <c r="AU40" s="17">
        <v>8</v>
      </c>
      <c r="AV40" s="17"/>
      <c r="AW40" s="17"/>
      <c r="AX40" s="17"/>
    </row>
    <row r="41" spans="1:50" x14ac:dyDescent="0.15">
      <c r="A41" s="17" t="s">
        <v>3340</v>
      </c>
      <c r="B41" s="17" t="s">
        <v>3341</v>
      </c>
      <c r="C41" s="17">
        <v>4.2</v>
      </c>
      <c r="D41" s="17">
        <v>4.2300000000000004</v>
      </c>
      <c r="E41" s="17">
        <v>4.1399999999999997</v>
      </c>
      <c r="F41" s="17">
        <v>4.16</v>
      </c>
      <c r="G41" s="17">
        <v>4.22</v>
      </c>
      <c r="H41" s="17">
        <v>1018</v>
      </c>
      <c r="I41" s="17">
        <v>1447</v>
      </c>
      <c r="J41" s="17">
        <v>0.2</v>
      </c>
      <c r="K41" s="17">
        <v>-1.2</v>
      </c>
      <c r="L41" s="17">
        <v>-1</v>
      </c>
      <c r="M41" s="17">
        <v>-1.4</v>
      </c>
      <c r="N41" s="17">
        <v>-0.5</v>
      </c>
      <c r="O41" s="17">
        <v>22</v>
      </c>
      <c r="P41" s="17">
        <v>-1.7</v>
      </c>
      <c r="Q41" s="17">
        <v>0.5</v>
      </c>
      <c r="R41" s="17">
        <v>0.7</v>
      </c>
      <c r="S41" s="17">
        <v>-1.4</v>
      </c>
      <c r="T41" s="17">
        <v>67</v>
      </c>
      <c r="U41" s="17">
        <v>-56</v>
      </c>
      <c r="V41" s="17">
        <v>0.02</v>
      </c>
      <c r="W41" s="17">
        <v>75</v>
      </c>
      <c r="X41" s="17">
        <v>131</v>
      </c>
      <c r="Y41" s="17">
        <v>-0.2</v>
      </c>
      <c r="Z41" s="17">
        <v>-0.7</v>
      </c>
      <c r="AA41" s="17">
        <v>938</v>
      </c>
      <c r="AB41" s="17">
        <v>1018</v>
      </c>
      <c r="AC41" s="17">
        <v>1447</v>
      </c>
      <c r="AD41" s="17">
        <v>1300</v>
      </c>
      <c r="AE41" s="17">
        <v>-1.4</v>
      </c>
      <c r="AF41" s="17">
        <v>0.5</v>
      </c>
      <c r="AG41" s="17">
        <v>0.7</v>
      </c>
      <c r="AH41" s="17">
        <v>-1.4</v>
      </c>
      <c r="AI41" s="17">
        <v>1</v>
      </c>
      <c r="AJ41" s="17">
        <v>3.9344999999999999</v>
      </c>
      <c r="AK41" s="17">
        <v>1.06</v>
      </c>
      <c r="AL41" s="17">
        <v>87</v>
      </c>
      <c r="AM41" s="17">
        <v>4.1500000000000004</v>
      </c>
      <c r="AN41" s="17">
        <v>4.2300000000000004</v>
      </c>
      <c r="AO41" s="17">
        <v>4.1399999999999997</v>
      </c>
      <c r="AP41" s="17">
        <v>422</v>
      </c>
      <c r="AQ41" s="17">
        <v>100</v>
      </c>
      <c r="AR41" s="17">
        <v>50</v>
      </c>
      <c r="AS41" s="17">
        <v>100</v>
      </c>
      <c r="AT41" s="17">
        <v>40</v>
      </c>
      <c r="AU41" s="17">
        <v>-8</v>
      </c>
      <c r="AV41" s="17"/>
      <c r="AW41" s="17"/>
      <c r="AX41" s="17"/>
    </row>
    <row r="42" spans="1:50" x14ac:dyDescent="0.15">
      <c r="A42" s="17" t="s">
        <v>405</v>
      </c>
      <c r="B42" s="17" t="s">
        <v>406</v>
      </c>
      <c r="C42" s="17">
        <v>31.6</v>
      </c>
      <c r="D42" s="17">
        <v>31.61</v>
      </c>
      <c r="E42" s="17">
        <v>31.37</v>
      </c>
      <c r="F42" s="17">
        <v>31.4</v>
      </c>
      <c r="G42" s="17">
        <v>31.6</v>
      </c>
      <c r="H42" s="17">
        <v>930</v>
      </c>
      <c r="I42" s="17">
        <v>1449</v>
      </c>
      <c r="J42" s="17">
        <v>-0.5</v>
      </c>
      <c r="K42" s="17">
        <v>-0.1</v>
      </c>
      <c r="L42" s="17">
        <v>-0.6</v>
      </c>
      <c r="M42" s="17">
        <v>-0.6</v>
      </c>
      <c r="N42" s="17">
        <v>0</v>
      </c>
      <c r="O42" s="17">
        <v>12</v>
      </c>
      <c r="P42" s="17">
        <v>-0.7</v>
      </c>
      <c r="Q42" s="17">
        <v>0.1</v>
      </c>
      <c r="R42" s="17">
        <v>0</v>
      </c>
      <c r="S42" s="17">
        <v>-0.7</v>
      </c>
      <c r="T42" s="17">
        <v>96</v>
      </c>
      <c r="U42" s="17">
        <v>-13</v>
      </c>
      <c r="V42" s="17">
        <v>0.01</v>
      </c>
      <c r="W42" s="17">
        <v>5</v>
      </c>
      <c r="X42" s="17">
        <v>44</v>
      </c>
      <c r="Y42" s="17">
        <v>-0.2</v>
      </c>
      <c r="Z42" s="17">
        <v>-0.1</v>
      </c>
      <c r="AA42" s="17">
        <v>1126</v>
      </c>
      <c r="AB42" s="17">
        <v>930</v>
      </c>
      <c r="AC42" s="17">
        <v>1449</v>
      </c>
      <c r="AD42" s="17">
        <v>1303</v>
      </c>
      <c r="AE42" s="17">
        <v>-0.2</v>
      </c>
      <c r="AF42" s="17">
        <v>0.1</v>
      </c>
      <c r="AG42" s="17">
        <v>0</v>
      </c>
      <c r="AH42" s="17">
        <v>-0.2</v>
      </c>
      <c r="AI42" s="17">
        <v>0.25</v>
      </c>
      <c r="AJ42" s="17">
        <v>32.03</v>
      </c>
      <c r="AK42" s="17">
        <v>0.98</v>
      </c>
      <c r="AL42" s="17">
        <v>95</v>
      </c>
      <c r="AM42" s="17">
        <v>31.42</v>
      </c>
      <c r="AN42" s="17">
        <v>31.61</v>
      </c>
      <c r="AO42" s="17">
        <v>31.37</v>
      </c>
      <c r="AP42" s="17">
        <v>3145</v>
      </c>
      <c r="AQ42" s="17">
        <v>83</v>
      </c>
      <c r="AR42" s="17">
        <v>0</v>
      </c>
      <c r="AS42" s="17">
        <v>90</v>
      </c>
      <c r="AT42" s="17">
        <v>70</v>
      </c>
      <c r="AU42" s="17">
        <v>-4</v>
      </c>
      <c r="AV42" s="17"/>
      <c r="AW42" s="17"/>
      <c r="AX42" s="17"/>
    </row>
    <row r="43" spans="1:50" x14ac:dyDescent="0.15">
      <c r="A43" s="17" t="s">
        <v>3146</v>
      </c>
      <c r="B43" s="17" t="s">
        <v>3147</v>
      </c>
      <c r="C43" s="17">
        <v>12.22</v>
      </c>
      <c r="D43" s="17">
        <v>12.6</v>
      </c>
      <c r="E43" s="17">
        <v>12.09</v>
      </c>
      <c r="F43" s="17">
        <v>12.55</v>
      </c>
      <c r="G43" s="17">
        <v>12.18</v>
      </c>
      <c r="H43" s="17">
        <v>1335</v>
      </c>
      <c r="I43" s="17">
        <v>1032</v>
      </c>
      <c r="J43" s="17">
        <v>-0.8</v>
      </c>
      <c r="K43" s="17">
        <v>3.5</v>
      </c>
      <c r="L43" s="17">
        <v>2.7</v>
      </c>
      <c r="M43" s="17">
        <v>3</v>
      </c>
      <c r="N43" s="17">
        <v>0.3</v>
      </c>
      <c r="O43" s="17">
        <v>90</v>
      </c>
      <c r="P43" s="17">
        <v>-0.4</v>
      </c>
      <c r="Q43" s="17">
        <v>3.7</v>
      </c>
      <c r="R43" s="17">
        <v>3.1</v>
      </c>
      <c r="S43" s="17">
        <v>-1.1000000000000001</v>
      </c>
      <c r="T43" s="17">
        <v>25</v>
      </c>
      <c r="U43" s="17">
        <v>84</v>
      </c>
      <c r="V43" s="17">
        <v>0.04</v>
      </c>
      <c r="W43" s="17">
        <v>23</v>
      </c>
      <c r="X43" s="17">
        <v>153</v>
      </c>
      <c r="Y43" s="17">
        <v>-0.3</v>
      </c>
      <c r="Z43" s="17">
        <v>-0.6</v>
      </c>
      <c r="AA43" s="17">
        <v>1032</v>
      </c>
      <c r="AB43" s="17">
        <v>930</v>
      </c>
      <c r="AC43" s="17">
        <v>1325</v>
      </c>
      <c r="AD43" s="17">
        <v>1335</v>
      </c>
      <c r="AE43" s="17">
        <v>-0.2</v>
      </c>
      <c r="AF43" s="17">
        <v>3.6</v>
      </c>
      <c r="AG43" s="17">
        <v>0</v>
      </c>
      <c r="AH43" s="17">
        <v>-0.2</v>
      </c>
      <c r="AI43" s="17">
        <v>0.06</v>
      </c>
      <c r="AJ43" s="17">
        <v>12.044499999999999</v>
      </c>
      <c r="AK43" s="17">
        <v>1.04</v>
      </c>
      <c r="AL43" s="17">
        <v>69</v>
      </c>
      <c r="AM43" s="17">
        <v>12.09</v>
      </c>
      <c r="AN43" s="17">
        <v>12.22</v>
      </c>
      <c r="AO43" s="17">
        <v>12.11</v>
      </c>
      <c r="AP43" s="17">
        <v>1258</v>
      </c>
      <c r="AQ43" s="17">
        <v>100</v>
      </c>
      <c r="AR43" s="17">
        <v>0</v>
      </c>
      <c r="AS43" s="17">
        <v>100</v>
      </c>
      <c r="AT43" s="17">
        <v>42</v>
      </c>
      <c r="AU43" s="17">
        <v>-10</v>
      </c>
      <c r="AV43" s="17"/>
      <c r="AW43" s="17"/>
      <c r="AX43" s="17"/>
    </row>
    <row r="44" spans="1:50" x14ac:dyDescent="0.15">
      <c r="A44" s="17" t="s">
        <v>3492</v>
      </c>
      <c r="B44" s="17" t="s">
        <v>3493</v>
      </c>
      <c r="C44" s="17">
        <v>16.739999999999998</v>
      </c>
      <c r="D44" s="17">
        <v>16.77</v>
      </c>
      <c r="E44" s="17">
        <v>16.559999999999999</v>
      </c>
      <c r="F44" s="17">
        <v>16.64</v>
      </c>
      <c r="G44" s="17">
        <v>16.739999999999998</v>
      </c>
      <c r="H44" s="17">
        <v>931</v>
      </c>
      <c r="I44" s="17">
        <v>1436</v>
      </c>
      <c r="J44" s="17">
        <v>-0.7</v>
      </c>
      <c r="K44" s="17">
        <v>0.1</v>
      </c>
      <c r="L44" s="17">
        <v>-0.6</v>
      </c>
      <c r="M44" s="17">
        <v>-0.6</v>
      </c>
      <c r="N44" s="17">
        <v>0</v>
      </c>
      <c r="O44" s="17">
        <v>38</v>
      </c>
      <c r="P44" s="17">
        <v>-0.8</v>
      </c>
      <c r="Q44" s="17">
        <v>0.5</v>
      </c>
      <c r="R44" s="17">
        <v>0.2</v>
      </c>
      <c r="S44" s="17">
        <v>-1.1000000000000001</v>
      </c>
      <c r="T44" s="17">
        <v>86</v>
      </c>
      <c r="U44" s="17">
        <v>10</v>
      </c>
      <c r="V44" s="17">
        <v>0.01</v>
      </c>
      <c r="W44" s="17">
        <v>12</v>
      </c>
      <c r="X44" s="17">
        <v>43</v>
      </c>
      <c r="Y44" s="17">
        <v>-0.1</v>
      </c>
      <c r="Z44" s="17">
        <v>-0.3</v>
      </c>
      <c r="AA44" s="17">
        <v>1122</v>
      </c>
      <c r="AB44" s="17">
        <v>931</v>
      </c>
      <c r="AC44" s="17">
        <v>1436</v>
      </c>
      <c r="AD44" s="17">
        <v>1304</v>
      </c>
      <c r="AE44" s="17">
        <v>-0.1</v>
      </c>
      <c r="AF44" s="17">
        <v>0.5</v>
      </c>
      <c r="AG44" s="17">
        <v>0.1</v>
      </c>
      <c r="AH44" s="17">
        <v>-0.1</v>
      </c>
      <c r="AI44" s="17">
        <v>0.14000000000000001</v>
      </c>
      <c r="AJ44" s="17">
        <v>16.263000000000002</v>
      </c>
      <c r="AK44" s="17">
        <v>1.02</v>
      </c>
      <c r="AL44" s="17">
        <v>87</v>
      </c>
      <c r="AM44" s="17">
        <v>16.600000000000001</v>
      </c>
      <c r="AN44" s="17">
        <v>16.760000000000002</v>
      </c>
      <c r="AO44" s="17">
        <v>16.559999999999999</v>
      </c>
      <c r="AP44" s="17">
        <v>1665</v>
      </c>
      <c r="AQ44" s="17">
        <v>100</v>
      </c>
      <c r="AR44" s="17">
        <v>0</v>
      </c>
      <c r="AS44" s="17">
        <v>87</v>
      </c>
      <c r="AT44" s="17">
        <v>53</v>
      </c>
      <c r="AU44" s="17">
        <v>-8</v>
      </c>
      <c r="AV44" s="17"/>
      <c r="AW44" s="17"/>
      <c r="AX44" s="17"/>
    </row>
    <row r="45" spans="1:50" x14ac:dyDescent="0.15">
      <c r="A45" s="17" t="s">
        <v>3494</v>
      </c>
      <c r="B45" s="17" t="s">
        <v>3495</v>
      </c>
      <c r="C45" s="17">
        <v>12.55</v>
      </c>
      <c r="D45" s="17">
        <v>12.55</v>
      </c>
      <c r="E45" s="17">
        <v>12.32</v>
      </c>
      <c r="F45" s="17">
        <v>12.53</v>
      </c>
      <c r="G45" s="17">
        <v>12.43</v>
      </c>
      <c r="H45" s="17">
        <v>930</v>
      </c>
      <c r="I45" s="17">
        <v>954</v>
      </c>
      <c r="J45" s="17">
        <v>-1.6</v>
      </c>
      <c r="K45" s="17">
        <v>1.5</v>
      </c>
      <c r="L45" s="17">
        <v>-0.2</v>
      </c>
      <c r="M45" s="17">
        <v>0.8</v>
      </c>
      <c r="N45" s="17">
        <v>1</v>
      </c>
      <c r="O45" s="17">
        <v>91</v>
      </c>
      <c r="P45" s="17">
        <v>-0.2</v>
      </c>
      <c r="Q45" s="17">
        <v>1.7</v>
      </c>
      <c r="R45" s="17">
        <v>0</v>
      </c>
      <c r="S45" s="17">
        <v>-1.8</v>
      </c>
      <c r="T45" s="17">
        <v>100</v>
      </c>
      <c r="U45" s="17">
        <v>78</v>
      </c>
      <c r="V45" s="17">
        <v>0.02</v>
      </c>
      <c r="W45" s="17">
        <v>13</v>
      </c>
      <c r="X45" s="17">
        <v>172</v>
      </c>
      <c r="Y45" s="17">
        <v>-0.3</v>
      </c>
      <c r="Z45" s="17">
        <v>-0.9</v>
      </c>
      <c r="AA45" s="17">
        <v>954</v>
      </c>
      <c r="AB45" s="17">
        <v>930</v>
      </c>
      <c r="AC45" s="17">
        <v>1306</v>
      </c>
      <c r="AD45" s="17">
        <v>1431</v>
      </c>
      <c r="AE45" s="17">
        <v>-0.1</v>
      </c>
      <c r="AF45" s="17">
        <v>1.5</v>
      </c>
      <c r="AG45" s="17">
        <v>0</v>
      </c>
      <c r="AH45" s="17">
        <v>-0.1</v>
      </c>
      <c r="AI45" s="17">
        <v>0.04</v>
      </c>
      <c r="AJ45" s="17">
        <v>12.673500000000001</v>
      </c>
      <c r="AK45" s="17">
        <v>0.99</v>
      </c>
      <c r="AL45" s="17">
        <v>48</v>
      </c>
      <c r="AM45" s="17">
        <v>12.32</v>
      </c>
      <c r="AN45" s="17">
        <v>12.55</v>
      </c>
      <c r="AO45" s="17">
        <v>12.35</v>
      </c>
      <c r="AP45" s="17">
        <v>1254</v>
      </c>
      <c r="AQ45" s="17">
        <v>100</v>
      </c>
      <c r="AR45" s="17">
        <v>0</v>
      </c>
      <c r="AS45" s="17">
        <v>100</v>
      </c>
      <c r="AT45" s="17">
        <v>27</v>
      </c>
      <c r="AU45" s="17">
        <v>-10</v>
      </c>
      <c r="AV45" s="17"/>
      <c r="AW45" s="17"/>
      <c r="AX45" s="17"/>
    </row>
    <row r="46" spans="1:50" x14ac:dyDescent="0.15">
      <c r="A46" s="17" t="s">
        <v>162</v>
      </c>
      <c r="B46" s="17" t="s">
        <v>163</v>
      </c>
      <c r="C46" s="17">
        <v>42.55</v>
      </c>
      <c r="D46" s="17">
        <v>42.99</v>
      </c>
      <c r="E46" s="17">
        <v>42.23</v>
      </c>
      <c r="F46" s="17">
        <v>42.46</v>
      </c>
      <c r="G46" s="17">
        <v>42.67</v>
      </c>
      <c r="H46" s="17">
        <v>941</v>
      </c>
      <c r="I46" s="17">
        <v>1406</v>
      </c>
      <c r="J46" s="17">
        <v>-0.3</v>
      </c>
      <c r="K46" s="17">
        <v>0.1</v>
      </c>
      <c r="L46" s="17">
        <v>-0.2</v>
      </c>
      <c r="M46" s="17">
        <v>-0.5</v>
      </c>
      <c r="N46" s="17">
        <v>-0.3</v>
      </c>
      <c r="O46" s="17">
        <v>30</v>
      </c>
      <c r="P46" s="17">
        <v>-1.2</v>
      </c>
      <c r="Q46" s="17">
        <v>0.5</v>
      </c>
      <c r="R46" s="17">
        <v>1</v>
      </c>
      <c r="S46" s="17">
        <v>-0.8</v>
      </c>
      <c r="T46" s="17">
        <v>42</v>
      </c>
      <c r="U46" s="17">
        <v>4</v>
      </c>
      <c r="V46" s="17">
        <v>0.02</v>
      </c>
      <c r="W46" s="17">
        <v>2</v>
      </c>
      <c r="X46" s="17">
        <v>37</v>
      </c>
      <c r="Y46" s="17">
        <v>0.2</v>
      </c>
      <c r="Z46" s="17">
        <v>0.9</v>
      </c>
      <c r="AA46" s="17">
        <v>1130</v>
      </c>
      <c r="AB46" s="17">
        <v>941</v>
      </c>
      <c r="AC46" s="17">
        <v>1406</v>
      </c>
      <c r="AD46" s="17">
        <v>1307</v>
      </c>
      <c r="AE46" s="17">
        <v>-0.4</v>
      </c>
      <c r="AF46" s="17">
        <v>0.5</v>
      </c>
      <c r="AG46" s="17">
        <v>1</v>
      </c>
      <c r="AH46" s="17">
        <v>-0.4</v>
      </c>
      <c r="AI46" s="17">
        <v>0.8</v>
      </c>
      <c r="AJ46" s="17">
        <v>43.218499999999999</v>
      </c>
      <c r="AK46" s="17">
        <v>0.98</v>
      </c>
      <c r="AL46" s="17">
        <v>44</v>
      </c>
      <c r="AM46" s="17">
        <v>42.42</v>
      </c>
      <c r="AN46" s="17">
        <v>42.99</v>
      </c>
      <c r="AO46" s="17">
        <v>42.23</v>
      </c>
      <c r="AP46" s="17">
        <v>4263</v>
      </c>
      <c r="AQ46" s="17">
        <v>33</v>
      </c>
      <c r="AR46" s="17">
        <v>100</v>
      </c>
      <c r="AS46" s="17">
        <v>10</v>
      </c>
      <c r="AT46" s="17">
        <v>88</v>
      </c>
      <c r="AU46" s="17">
        <v>6</v>
      </c>
      <c r="AV46" s="17"/>
      <c r="AW46" s="17"/>
      <c r="AX46" s="17"/>
    </row>
    <row r="47" spans="1:50" x14ac:dyDescent="0.15">
      <c r="A47" s="17" t="s">
        <v>3318</v>
      </c>
      <c r="B47" s="17" t="s">
        <v>3319</v>
      </c>
      <c r="C47" s="17">
        <v>5.53</v>
      </c>
      <c r="D47" s="17">
        <v>5.53</v>
      </c>
      <c r="E47" s="17">
        <v>5.47</v>
      </c>
      <c r="F47" s="17">
        <v>5.49</v>
      </c>
      <c r="G47" s="17">
        <v>5.52</v>
      </c>
      <c r="H47" s="17">
        <v>930</v>
      </c>
      <c r="I47" s="17">
        <v>1455</v>
      </c>
      <c r="J47" s="17">
        <v>-0.7</v>
      </c>
      <c r="K47" s="17">
        <v>0</v>
      </c>
      <c r="L47" s="17">
        <v>-0.7</v>
      </c>
      <c r="M47" s="17">
        <v>-0.5</v>
      </c>
      <c r="N47" s="17">
        <v>0.2</v>
      </c>
      <c r="O47" s="17">
        <v>33</v>
      </c>
      <c r="P47" s="17">
        <v>-0.7</v>
      </c>
      <c r="Q47" s="17">
        <v>0.4</v>
      </c>
      <c r="R47" s="17">
        <v>0</v>
      </c>
      <c r="S47" s="17">
        <v>-1.1000000000000001</v>
      </c>
      <c r="T47" s="17">
        <v>100</v>
      </c>
      <c r="U47" s="17">
        <v>0</v>
      </c>
      <c r="V47" s="17">
        <v>0.01</v>
      </c>
      <c r="W47" s="17">
        <v>0</v>
      </c>
      <c r="X47" s="17">
        <v>51</v>
      </c>
      <c r="Y47" s="17">
        <v>-0.2</v>
      </c>
      <c r="Z47" s="17">
        <v>-0.4</v>
      </c>
      <c r="AA47" s="17">
        <v>1130</v>
      </c>
      <c r="AB47" s="17">
        <v>930</v>
      </c>
      <c r="AC47" s="17">
        <v>1455</v>
      </c>
      <c r="AD47" s="17">
        <v>1337</v>
      </c>
      <c r="AE47" s="17">
        <v>-0.4</v>
      </c>
      <c r="AF47" s="17">
        <v>0.4</v>
      </c>
      <c r="AG47" s="17">
        <v>0</v>
      </c>
      <c r="AH47" s="17">
        <v>-0.4</v>
      </c>
      <c r="AI47" s="17">
        <v>0.33</v>
      </c>
      <c r="AJ47" s="17">
        <v>5.4909999999999997</v>
      </c>
      <c r="AK47" s="17">
        <v>1</v>
      </c>
      <c r="AL47" s="17">
        <v>75</v>
      </c>
      <c r="AM47" s="17">
        <v>5.49</v>
      </c>
      <c r="AN47" s="17">
        <v>5.53</v>
      </c>
      <c r="AO47" s="17">
        <v>5.47</v>
      </c>
      <c r="AP47" s="17">
        <v>551</v>
      </c>
      <c r="AQ47" s="17">
        <v>100</v>
      </c>
      <c r="AR47" s="17">
        <v>50</v>
      </c>
      <c r="AS47" s="17">
        <v>100</v>
      </c>
      <c r="AT47" s="17">
        <v>33</v>
      </c>
      <c r="AU47" s="17">
        <v>-10</v>
      </c>
      <c r="AV47" s="17"/>
      <c r="AW47" s="17"/>
      <c r="AX47" s="17"/>
    </row>
    <row r="48" spans="1:50" x14ac:dyDescent="0.15">
      <c r="A48" s="17" t="s">
        <v>522</v>
      </c>
      <c r="B48" s="17" t="s">
        <v>523</v>
      </c>
      <c r="C48" s="17">
        <v>18.75</v>
      </c>
      <c r="D48" s="17">
        <v>18.77</v>
      </c>
      <c r="E48" s="17">
        <v>18.53</v>
      </c>
      <c r="F48" s="17">
        <v>18.600000000000001</v>
      </c>
      <c r="G48" s="17">
        <v>18.78</v>
      </c>
      <c r="H48" s="17">
        <v>932</v>
      </c>
      <c r="I48" s="17">
        <v>1014</v>
      </c>
      <c r="J48" s="17">
        <v>-0.4</v>
      </c>
      <c r="K48" s="17">
        <v>-0.4</v>
      </c>
      <c r="L48" s="17">
        <v>-0.8</v>
      </c>
      <c r="M48" s="17">
        <v>-1</v>
      </c>
      <c r="N48" s="17">
        <v>-0.2</v>
      </c>
      <c r="O48" s="17">
        <v>29</v>
      </c>
      <c r="P48" s="17">
        <v>-0.9</v>
      </c>
      <c r="Q48" s="17">
        <v>0.4</v>
      </c>
      <c r="R48" s="17">
        <v>0.1</v>
      </c>
      <c r="S48" s="17">
        <v>-1.2</v>
      </c>
      <c r="T48" s="17">
        <v>92</v>
      </c>
      <c r="U48" s="17">
        <v>-29</v>
      </c>
      <c r="V48" s="17">
        <v>0.01</v>
      </c>
      <c r="W48" s="17">
        <v>58</v>
      </c>
      <c r="X48" s="17">
        <v>389</v>
      </c>
      <c r="Y48" s="17">
        <v>-0.2</v>
      </c>
      <c r="Z48" s="17">
        <v>-0.2</v>
      </c>
      <c r="AA48" s="17">
        <v>1014</v>
      </c>
      <c r="AB48" s="17">
        <v>932</v>
      </c>
      <c r="AC48" s="17">
        <v>1417</v>
      </c>
      <c r="AD48" s="17">
        <v>1300</v>
      </c>
      <c r="AE48" s="17">
        <v>-0.3</v>
      </c>
      <c r="AF48" s="17">
        <v>0.3</v>
      </c>
      <c r="AG48" s="17">
        <v>0.1</v>
      </c>
      <c r="AH48" s="17">
        <v>-0.3</v>
      </c>
      <c r="AI48" s="17">
        <v>0.28999999999999998</v>
      </c>
      <c r="AJ48" s="17">
        <v>19.004999999999999</v>
      </c>
      <c r="AK48" s="17">
        <v>0.98</v>
      </c>
      <c r="AL48" s="17">
        <v>104</v>
      </c>
      <c r="AM48" s="17">
        <v>18.53</v>
      </c>
      <c r="AN48" s="17">
        <v>18.77</v>
      </c>
      <c r="AO48" s="17">
        <v>18.55</v>
      </c>
      <c r="AP48" s="17">
        <v>1865</v>
      </c>
      <c r="AQ48" s="17">
        <v>100</v>
      </c>
      <c r="AR48" s="17">
        <v>40</v>
      </c>
      <c r="AS48" s="17">
        <v>82</v>
      </c>
      <c r="AT48" s="17">
        <v>45</v>
      </c>
      <c r="AU48" s="17">
        <v>-8</v>
      </c>
      <c r="AV48" s="17"/>
      <c r="AW48" s="17"/>
      <c r="AX48" s="17"/>
    </row>
    <row r="49" spans="1:50" x14ac:dyDescent="0.15">
      <c r="A49" s="17" t="s">
        <v>3234</v>
      </c>
      <c r="B49" s="17" t="s">
        <v>3235</v>
      </c>
      <c r="C49" s="17">
        <v>10.19</v>
      </c>
      <c r="D49" s="17">
        <v>10.19</v>
      </c>
      <c r="E49" s="17">
        <v>10.02</v>
      </c>
      <c r="F49" s="17">
        <v>10.14</v>
      </c>
      <c r="G49" s="17">
        <v>10.17</v>
      </c>
      <c r="H49" s="17">
        <v>930</v>
      </c>
      <c r="I49" s="17">
        <v>948</v>
      </c>
      <c r="J49" s="17">
        <v>-1</v>
      </c>
      <c r="K49" s="17">
        <v>0.5</v>
      </c>
      <c r="L49" s="17">
        <v>-0.5</v>
      </c>
      <c r="M49" s="17">
        <v>-0.3</v>
      </c>
      <c r="N49" s="17">
        <v>0.2</v>
      </c>
      <c r="O49" s="17">
        <v>71</v>
      </c>
      <c r="P49" s="17">
        <v>-0.5</v>
      </c>
      <c r="Q49" s="17">
        <v>1.2</v>
      </c>
      <c r="R49" s="17">
        <v>0</v>
      </c>
      <c r="S49" s="17">
        <v>-1.7</v>
      </c>
      <c r="T49" s="17">
        <v>100</v>
      </c>
      <c r="U49" s="17">
        <v>29</v>
      </c>
      <c r="V49" s="17">
        <v>0.02</v>
      </c>
      <c r="W49" s="17">
        <v>41</v>
      </c>
      <c r="X49" s="17">
        <v>24</v>
      </c>
      <c r="Y49" s="17">
        <v>-0.2</v>
      </c>
      <c r="Z49" s="17">
        <v>-0.6</v>
      </c>
      <c r="AA49" s="17">
        <v>948</v>
      </c>
      <c r="AB49" s="17">
        <v>930</v>
      </c>
      <c r="AC49" s="17">
        <v>1432</v>
      </c>
      <c r="AD49" s="17">
        <v>1345</v>
      </c>
      <c r="AE49" s="17">
        <v>-0.2</v>
      </c>
      <c r="AF49" s="17">
        <v>0.7</v>
      </c>
      <c r="AG49" s="17">
        <v>0</v>
      </c>
      <c r="AH49" s="17">
        <v>-0.2</v>
      </c>
      <c r="AI49" s="17">
        <v>0.12</v>
      </c>
      <c r="AJ49" s="17">
        <v>10.369</v>
      </c>
      <c r="AK49" s="17">
        <v>0.98</v>
      </c>
      <c r="AL49" s="17">
        <v>88</v>
      </c>
      <c r="AM49" s="17">
        <v>10.02</v>
      </c>
      <c r="AN49" s="17">
        <v>10.19</v>
      </c>
      <c r="AO49" s="17">
        <v>10.07</v>
      </c>
      <c r="AP49" s="17">
        <v>1016</v>
      </c>
      <c r="AQ49" s="17">
        <v>100</v>
      </c>
      <c r="AR49" s="17">
        <v>0</v>
      </c>
      <c r="AS49" s="17">
        <v>100</v>
      </c>
      <c r="AT49" s="17">
        <v>33</v>
      </c>
      <c r="AU49" s="17">
        <v>-9</v>
      </c>
      <c r="AV49" s="17"/>
      <c r="AW49" s="17"/>
      <c r="AX49" s="17"/>
    </row>
    <row r="50" spans="1:50" x14ac:dyDescent="0.15">
      <c r="A50" s="17" t="s">
        <v>3468</v>
      </c>
      <c r="B50" s="17" t="s">
        <v>3469</v>
      </c>
      <c r="C50" s="17">
        <v>21.04</v>
      </c>
      <c r="D50" s="17">
        <v>21.38</v>
      </c>
      <c r="E50" s="17">
        <v>20.81</v>
      </c>
      <c r="F50" s="17">
        <v>20.85</v>
      </c>
      <c r="G50" s="17">
        <v>21.1</v>
      </c>
      <c r="H50" s="17">
        <v>946</v>
      </c>
      <c r="I50" s="17">
        <v>1500</v>
      </c>
      <c r="J50" s="17">
        <v>0.3</v>
      </c>
      <c r="K50" s="17">
        <v>-1.2</v>
      </c>
      <c r="L50" s="17">
        <v>-0.9</v>
      </c>
      <c r="M50" s="17">
        <v>-1.2</v>
      </c>
      <c r="N50" s="17">
        <v>-0.3</v>
      </c>
      <c r="O50" s="17">
        <v>7</v>
      </c>
      <c r="P50" s="17">
        <v>-2.5</v>
      </c>
      <c r="Q50" s="17">
        <v>0.2</v>
      </c>
      <c r="R50" s="17">
        <v>1.6</v>
      </c>
      <c r="S50" s="17">
        <v>-1.1000000000000001</v>
      </c>
      <c r="T50" s="17">
        <v>40</v>
      </c>
      <c r="U50" s="17">
        <v>-44</v>
      </c>
      <c r="V50" s="17">
        <v>0.03</v>
      </c>
      <c r="W50" s="17">
        <v>32</v>
      </c>
      <c r="X50" s="17">
        <v>56</v>
      </c>
      <c r="Y50" s="17">
        <v>0</v>
      </c>
      <c r="Z50" s="17">
        <v>0.1</v>
      </c>
      <c r="AA50" s="17">
        <v>937</v>
      </c>
      <c r="AB50" s="17">
        <v>946</v>
      </c>
      <c r="AC50" s="17">
        <v>1500</v>
      </c>
      <c r="AD50" s="17">
        <v>1301</v>
      </c>
      <c r="AE50" s="17">
        <v>-1.4</v>
      </c>
      <c r="AF50" s="17">
        <v>0.2</v>
      </c>
      <c r="AG50" s="17">
        <v>1.6</v>
      </c>
      <c r="AH50" s="17">
        <v>-1.4</v>
      </c>
      <c r="AI50" s="17">
        <v>1.1000000000000001</v>
      </c>
      <c r="AJ50" s="17">
        <v>20.814499999999999</v>
      </c>
      <c r="AK50" s="17">
        <v>1</v>
      </c>
      <c r="AL50" s="17">
        <v>32</v>
      </c>
      <c r="AM50" s="17">
        <v>20.97</v>
      </c>
      <c r="AN50" s="17">
        <v>21.38</v>
      </c>
      <c r="AO50" s="17">
        <v>20.81</v>
      </c>
      <c r="AP50" s="17">
        <v>2114</v>
      </c>
      <c r="AQ50" s="17">
        <v>0</v>
      </c>
      <c r="AR50" s="17">
        <v>20</v>
      </c>
      <c r="AS50" s="17">
        <v>58</v>
      </c>
      <c r="AT50" s="17">
        <v>75</v>
      </c>
      <c r="AU50" s="17">
        <v>-7</v>
      </c>
      <c r="AV50" s="17"/>
      <c r="AW50" s="17"/>
      <c r="AX50" s="17"/>
    </row>
    <row r="51" spans="1:50" x14ac:dyDescent="0.15">
      <c r="A51" s="17" t="s">
        <v>896</v>
      </c>
      <c r="B51" s="17" t="s">
        <v>897</v>
      </c>
      <c r="C51" s="17">
        <v>32.33</v>
      </c>
      <c r="D51" s="17">
        <v>32.479999999999997</v>
      </c>
      <c r="E51" s="17">
        <v>31.8</v>
      </c>
      <c r="F51" s="17">
        <v>31.87</v>
      </c>
      <c r="G51" s="17">
        <v>32.229999999999997</v>
      </c>
      <c r="H51" s="17">
        <v>934</v>
      </c>
      <c r="I51" s="17">
        <v>1448</v>
      </c>
      <c r="J51" s="17">
        <v>-0.7</v>
      </c>
      <c r="K51" s="17">
        <v>-0.7</v>
      </c>
      <c r="L51" s="17">
        <v>-1.4</v>
      </c>
      <c r="M51" s="17">
        <v>-1.1000000000000001</v>
      </c>
      <c r="N51" s="17">
        <v>0.3</v>
      </c>
      <c r="O51" s="17">
        <v>10</v>
      </c>
      <c r="P51" s="17">
        <v>-1.9</v>
      </c>
      <c r="Q51" s="17">
        <v>0.2</v>
      </c>
      <c r="R51" s="17">
        <v>0.5</v>
      </c>
      <c r="S51" s="17">
        <v>-1.7</v>
      </c>
      <c r="T51" s="17">
        <v>78</v>
      </c>
      <c r="U51" s="17">
        <v>-35</v>
      </c>
      <c r="V51" s="17">
        <v>0.02</v>
      </c>
      <c r="W51" s="17">
        <v>8</v>
      </c>
      <c r="X51" s="17">
        <v>324</v>
      </c>
      <c r="Y51" s="17">
        <v>0.4</v>
      </c>
      <c r="Z51" s="17">
        <v>-0.1</v>
      </c>
      <c r="AA51" s="17">
        <v>1122</v>
      </c>
      <c r="AB51" s="17">
        <v>934</v>
      </c>
      <c r="AC51" s="17">
        <v>1448</v>
      </c>
      <c r="AD51" s="17">
        <v>1337</v>
      </c>
      <c r="AE51" s="17">
        <v>-0.9</v>
      </c>
      <c r="AF51" s="17">
        <v>0.2</v>
      </c>
      <c r="AG51" s="17">
        <v>0.5</v>
      </c>
      <c r="AH51" s="17">
        <v>-0.9</v>
      </c>
      <c r="AI51" s="17">
        <v>0.63</v>
      </c>
      <c r="AJ51" s="17">
        <v>32.673000000000002</v>
      </c>
      <c r="AK51" s="17">
        <v>0.98</v>
      </c>
      <c r="AL51" s="17">
        <v>37</v>
      </c>
      <c r="AM51" s="17">
        <v>32.08</v>
      </c>
      <c r="AN51" s="17">
        <v>32.479999999999997</v>
      </c>
      <c r="AO51" s="17">
        <v>31.8</v>
      </c>
      <c r="AP51" s="17">
        <v>3215</v>
      </c>
      <c r="AQ51" s="17">
        <v>0</v>
      </c>
      <c r="AR51" s="17">
        <v>100</v>
      </c>
      <c r="AS51" s="17">
        <v>17</v>
      </c>
      <c r="AT51" s="17">
        <v>0</v>
      </c>
      <c r="AU51" s="17">
        <v>-6</v>
      </c>
      <c r="AV51" s="17"/>
      <c r="AW51" s="17"/>
      <c r="AX51" s="17"/>
    </row>
    <row r="52" spans="1:50" x14ac:dyDescent="0.15">
      <c r="A52" s="17" t="s">
        <v>3244</v>
      </c>
      <c r="B52" s="17" t="s">
        <v>3245</v>
      </c>
      <c r="C52" s="17">
        <v>27.86</v>
      </c>
      <c r="D52" s="17">
        <v>29.5</v>
      </c>
      <c r="E52" s="17">
        <v>27.86</v>
      </c>
      <c r="F52" s="17">
        <v>28.98</v>
      </c>
      <c r="G52" s="17">
        <v>27.85</v>
      </c>
      <c r="H52" s="17">
        <v>934</v>
      </c>
      <c r="I52" s="17">
        <v>930</v>
      </c>
      <c r="J52" s="17">
        <v>4.3</v>
      </c>
      <c r="K52" s="17">
        <v>-0.3</v>
      </c>
      <c r="L52" s="17">
        <v>3.9</v>
      </c>
      <c r="M52" s="17">
        <v>4</v>
      </c>
      <c r="N52" s="17">
        <v>0</v>
      </c>
      <c r="O52" s="17">
        <v>68</v>
      </c>
      <c r="P52" s="17">
        <v>-1.8</v>
      </c>
      <c r="Q52" s="17">
        <v>3.9</v>
      </c>
      <c r="R52" s="17">
        <v>5.7</v>
      </c>
      <c r="S52" s="17">
        <v>0</v>
      </c>
      <c r="T52" s="17">
        <v>0</v>
      </c>
      <c r="U52" s="17">
        <v>-5</v>
      </c>
      <c r="V52" s="17">
        <v>0.06</v>
      </c>
      <c r="W52" s="17">
        <v>73</v>
      </c>
      <c r="X52" s="17">
        <v>298</v>
      </c>
      <c r="Y52" s="17">
        <v>0.8</v>
      </c>
      <c r="Z52" s="17">
        <v>3.2</v>
      </c>
      <c r="AA52" s="17">
        <v>930</v>
      </c>
      <c r="AB52" s="17">
        <v>934</v>
      </c>
      <c r="AC52" s="17">
        <v>1320</v>
      </c>
      <c r="AD52" s="17">
        <v>1337</v>
      </c>
      <c r="AE52" s="17">
        <v>-1.1000000000000001</v>
      </c>
      <c r="AF52" s="17">
        <v>0.6</v>
      </c>
      <c r="AG52" s="17">
        <v>5.9</v>
      </c>
      <c r="AH52" s="17">
        <v>-1.1000000000000001</v>
      </c>
      <c r="AI52" s="17">
        <v>1.19</v>
      </c>
      <c r="AJ52" s="17">
        <v>25.527999999999999</v>
      </c>
      <c r="AK52" s="17">
        <v>1.1399999999999999</v>
      </c>
      <c r="AL52" s="17">
        <v>0</v>
      </c>
      <c r="AM52" s="17">
        <v>27.86</v>
      </c>
      <c r="AN52" s="17">
        <v>29.5</v>
      </c>
      <c r="AO52" s="17">
        <v>28.81</v>
      </c>
      <c r="AP52" s="17">
        <v>2930</v>
      </c>
      <c r="AQ52" s="17">
        <v>0</v>
      </c>
      <c r="AR52" s="17">
        <v>100</v>
      </c>
      <c r="AS52" s="17">
        <v>0</v>
      </c>
      <c r="AT52" s="17">
        <v>54</v>
      </c>
      <c r="AU52" s="17">
        <v>4</v>
      </c>
      <c r="AV52" s="17"/>
      <c r="AW52" s="17"/>
      <c r="AX52" s="17"/>
    </row>
    <row r="53" spans="1:50" x14ac:dyDescent="0.15">
      <c r="A53" s="17" t="s">
        <v>2984</v>
      </c>
      <c r="B53" s="17" t="s">
        <v>2985</v>
      </c>
      <c r="C53" s="17">
        <v>12.88</v>
      </c>
      <c r="D53" s="17">
        <v>13.27</v>
      </c>
      <c r="E53" s="17">
        <v>12.82</v>
      </c>
      <c r="F53" s="17">
        <v>12.98</v>
      </c>
      <c r="G53" s="17">
        <v>12.9</v>
      </c>
      <c r="H53" s="17">
        <v>1010</v>
      </c>
      <c r="I53" s="17">
        <v>941</v>
      </c>
      <c r="J53" s="17">
        <v>1</v>
      </c>
      <c r="K53" s="17">
        <v>-0.2</v>
      </c>
      <c r="L53" s="17">
        <v>0.8</v>
      </c>
      <c r="M53" s="17">
        <v>0.6</v>
      </c>
      <c r="N53" s="17">
        <v>-0.2</v>
      </c>
      <c r="O53" s="17">
        <v>36</v>
      </c>
      <c r="P53" s="17">
        <v>-2.2000000000000002</v>
      </c>
      <c r="Q53" s="17">
        <v>1.2</v>
      </c>
      <c r="R53" s="17">
        <v>3</v>
      </c>
      <c r="S53" s="17">
        <v>-0.5</v>
      </c>
      <c r="T53" s="17">
        <v>13</v>
      </c>
      <c r="U53" s="17">
        <v>-7</v>
      </c>
      <c r="V53" s="17">
        <v>0.03</v>
      </c>
      <c r="W53" s="17">
        <v>44</v>
      </c>
      <c r="X53" s="17">
        <v>113</v>
      </c>
      <c r="Y53" s="17">
        <v>-0.2</v>
      </c>
      <c r="Z53" s="17">
        <v>-0.4</v>
      </c>
      <c r="AA53" s="17">
        <v>941</v>
      </c>
      <c r="AB53" s="17">
        <v>1010</v>
      </c>
      <c r="AC53" s="17">
        <v>1402</v>
      </c>
      <c r="AD53" s="17">
        <v>1300</v>
      </c>
      <c r="AE53" s="17">
        <v>-0.5</v>
      </c>
      <c r="AF53" s="17">
        <v>0.5</v>
      </c>
      <c r="AG53" s="17">
        <v>2.9</v>
      </c>
      <c r="AH53" s="17">
        <v>-0.5</v>
      </c>
      <c r="AI53" s="17">
        <v>0.98</v>
      </c>
      <c r="AJ53" s="17">
        <v>12.781499999999999</v>
      </c>
      <c r="AK53" s="17">
        <v>1.02</v>
      </c>
      <c r="AL53" s="17">
        <v>19</v>
      </c>
      <c r="AM53" s="17">
        <v>12.82</v>
      </c>
      <c r="AN53" s="17">
        <v>13.25</v>
      </c>
      <c r="AO53" s="17">
        <v>12.91</v>
      </c>
      <c r="AP53" s="17">
        <v>1305</v>
      </c>
      <c r="AQ53" s="17">
        <v>100</v>
      </c>
      <c r="AR53" s="17">
        <v>0</v>
      </c>
      <c r="AS53" s="17">
        <v>71</v>
      </c>
      <c r="AT53" s="17">
        <v>0</v>
      </c>
      <c r="AU53" s="17">
        <v>-9</v>
      </c>
      <c r="AV53" s="17"/>
      <c r="AW53" s="17"/>
      <c r="AX53" s="17"/>
    </row>
    <row r="54" spans="1:50" x14ac:dyDescent="0.15">
      <c r="A54" s="17" t="s">
        <v>852</v>
      </c>
      <c r="B54" s="17" t="s">
        <v>853</v>
      </c>
      <c r="C54" s="17">
        <v>10.17</v>
      </c>
      <c r="D54" s="17">
        <v>10.34</v>
      </c>
      <c r="E54" s="17">
        <v>10.02</v>
      </c>
      <c r="F54" s="17">
        <v>10.26</v>
      </c>
      <c r="G54" s="17">
        <v>10.199999999999999</v>
      </c>
      <c r="H54" s="17">
        <v>1447</v>
      </c>
      <c r="I54" s="17">
        <v>941</v>
      </c>
      <c r="J54" s="17">
        <v>0.4</v>
      </c>
      <c r="K54" s="17">
        <v>0.5</v>
      </c>
      <c r="L54" s="17">
        <v>0.9</v>
      </c>
      <c r="M54" s="17">
        <v>0.6</v>
      </c>
      <c r="N54" s="17">
        <v>-0.3</v>
      </c>
      <c r="O54" s="17">
        <v>75</v>
      </c>
      <c r="P54" s="17">
        <v>-0.8</v>
      </c>
      <c r="Q54" s="17">
        <v>2.4</v>
      </c>
      <c r="R54" s="17">
        <v>1.7</v>
      </c>
      <c r="S54" s="17">
        <v>-1.5</v>
      </c>
      <c r="T54" s="17">
        <v>47</v>
      </c>
      <c r="U54" s="17">
        <v>16</v>
      </c>
      <c r="V54" s="17">
        <v>0.03</v>
      </c>
      <c r="W54" s="17">
        <v>86</v>
      </c>
      <c r="X54" s="17">
        <v>348</v>
      </c>
      <c r="Y54" s="17">
        <v>-0.6</v>
      </c>
      <c r="Z54" s="17">
        <v>-1.4</v>
      </c>
      <c r="AA54" s="17">
        <v>941</v>
      </c>
      <c r="AB54" s="17">
        <v>958</v>
      </c>
      <c r="AC54" s="17">
        <v>1415</v>
      </c>
      <c r="AD54" s="17">
        <v>1447</v>
      </c>
      <c r="AE54" s="17">
        <v>-0.8</v>
      </c>
      <c r="AF54" s="17">
        <v>0.9</v>
      </c>
      <c r="AG54" s="17">
        <v>0.7</v>
      </c>
      <c r="AH54" s="17">
        <v>-0.8</v>
      </c>
      <c r="AI54" s="17">
        <v>0.47</v>
      </c>
      <c r="AJ54" s="17">
        <v>9.1014999999999997</v>
      </c>
      <c r="AK54" s="17">
        <v>1.1299999999999999</v>
      </c>
      <c r="AL54" s="17">
        <v>82</v>
      </c>
      <c r="AM54" s="17">
        <v>10.02</v>
      </c>
      <c r="AN54" s="17">
        <v>10.24</v>
      </c>
      <c r="AO54" s="17">
        <v>10.17</v>
      </c>
      <c r="AP54" s="17">
        <v>1034</v>
      </c>
      <c r="AQ54" s="17">
        <v>100</v>
      </c>
      <c r="AR54" s="17">
        <v>14</v>
      </c>
      <c r="AS54" s="17">
        <v>100</v>
      </c>
      <c r="AT54" s="17">
        <v>7</v>
      </c>
      <c r="AU54" s="17">
        <v>-9</v>
      </c>
      <c r="AV54" s="17"/>
      <c r="AW54" s="17"/>
      <c r="AX54" s="17"/>
    </row>
    <row r="55" spans="1:50" x14ac:dyDescent="0.15">
      <c r="A55" s="17" t="s">
        <v>232</v>
      </c>
      <c r="B55" s="17" t="s">
        <v>233</v>
      </c>
      <c r="C55" s="17">
        <v>41.98</v>
      </c>
      <c r="D55" s="17">
        <v>44.21</v>
      </c>
      <c r="E55" s="17">
        <v>41.76</v>
      </c>
      <c r="F55" s="17">
        <v>42.04</v>
      </c>
      <c r="G55" s="17">
        <v>42.36</v>
      </c>
      <c r="H55" s="17">
        <v>1051</v>
      </c>
      <c r="I55" s="17">
        <v>931</v>
      </c>
      <c r="J55" s="17">
        <v>3.1</v>
      </c>
      <c r="K55" s="17">
        <v>-2.9</v>
      </c>
      <c r="L55" s="17">
        <v>0.1</v>
      </c>
      <c r="M55" s="17">
        <v>-0.8</v>
      </c>
      <c r="N55" s="17">
        <v>-0.9</v>
      </c>
      <c r="O55" s="17">
        <v>11</v>
      </c>
      <c r="P55" s="17">
        <v>-5</v>
      </c>
      <c r="Q55" s="17">
        <v>0.7</v>
      </c>
      <c r="R55" s="17">
        <v>5.2</v>
      </c>
      <c r="S55" s="17">
        <v>-0.5</v>
      </c>
      <c r="T55" s="17">
        <v>9</v>
      </c>
      <c r="U55" s="17">
        <v>-51</v>
      </c>
      <c r="V55" s="17">
        <v>0.06</v>
      </c>
      <c r="W55" s="17">
        <v>63</v>
      </c>
      <c r="X55" s="17">
        <v>934</v>
      </c>
      <c r="Y55" s="17">
        <v>-0.4</v>
      </c>
      <c r="Z55" s="17">
        <v>1.2</v>
      </c>
      <c r="AA55" s="17">
        <v>931</v>
      </c>
      <c r="AB55" s="17">
        <v>1051</v>
      </c>
      <c r="AC55" s="17">
        <v>1450</v>
      </c>
      <c r="AD55" s="17">
        <v>1312</v>
      </c>
      <c r="AE55" s="17">
        <v>-3.8</v>
      </c>
      <c r="AF55" s="17">
        <v>0</v>
      </c>
      <c r="AG55" s="17">
        <v>5.3</v>
      </c>
      <c r="AH55" s="17">
        <v>-3.8</v>
      </c>
      <c r="AI55" s="17">
        <v>1.58</v>
      </c>
      <c r="AJ55" s="17">
        <v>37.176000000000002</v>
      </c>
      <c r="AK55" s="17">
        <v>1.1299999999999999</v>
      </c>
      <c r="AL55" s="17">
        <v>25</v>
      </c>
      <c r="AM55" s="17">
        <v>41.76</v>
      </c>
      <c r="AN55" s="17">
        <v>44.2</v>
      </c>
      <c r="AO55" s="17">
        <v>42.02</v>
      </c>
      <c r="AP55" s="17">
        <v>4369</v>
      </c>
      <c r="AQ55" s="17">
        <v>100</v>
      </c>
      <c r="AR55" s="17">
        <v>0</v>
      </c>
      <c r="AS55" s="17">
        <v>27</v>
      </c>
      <c r="AT55" s="17">
        <v>88</v>
      </c>
      <c r="AU55" s="17">
        <v>9</v>
      </c>
      <c r="AV55" s="17"/>
      <c r="AW55" s="17"/>
      <c r="AX55" s="17"/>
    </row>
    <row r="56" spans="1:50" x14ac:dyDescent="0.15">
      <c r="A56" s="17" t="s">
        <v>3380</v>
      </c>
      <c r="B56" s="17" t="s">
        <v>3381</v>
      </c>
      <c r="C56" s="17">
        <v>8.19</v>
      </c>
      <c r="D56" s="17">
        <v>8.23</v>
      </c>
      <c r="E56" s="17">
        <v>8.1</v>
      </c>
      <c r="F56" s="17">
        <v>8.1300000000000008</v>
      </c>
      <c r="G56" s="17">
        <v>8.18</v>
      </c>
      <c r="H56" s="17">
        <v>1040</v>
      </c>
      <c r="I56" s="17">
        <v>1403</v>
      </c>
      <c r="J56" s="17">
        <v>-0.1</v>
      </c>
      <c r="K56" s="17">
        <v>-0.6</v>
      </c>
      <c r="L56" s="17">
        <v>-0.7</v>
      </c>
      <c r="M56" s="17">
        <v>-0.6</v>
      </c>
      <c r="N56" s="17">
        <v>0.1</v>
      </c>
      <c r="O56" s="17">
        <v>23</v>
      </c>
      <c r="P56" s="17">
        <v>-1.2</v>
      </c>
      <c r="Q56" s="17">
        <v>0.4</v>
      </c>
      <c r="R56" s="17">
        <v>0.5</v>
      </c>
      <c r="S56" s="17">
        <v>-1.1000000000000001</v>
      </c>
      <c r="T56" s="17">
        <v>69</v>
      </c>
      <c r="U56" s="17">
        <v>-38</v>
      </c>
      <c r="V56" s="17">
        <v>0.02</v>
      </c>
      <c r="W56" s="17">
        <v>44</v>
      </c>
      <c r="X56" s="17">
        <v>105</v>
      </c>
      <c r="Y56" s="17">
        <v>-0.4</v>
      </c>
      <c r="Z56" s="17">
        <v>-0.5</v>
      </c>
      <c r="AA56" s="17">
        <v>937</v>
      </c>
      <c r="AB56" s="17">
        <v>1040</v>
      </c>
      <c r="AC56" s="17">
        <v>1403</v>
      </c>
      <c r="AD56" s="17">
        <v>1301</v>
      </c>
      <c r="AE56" s="17">
        <v>-0.7</v>
      </c>
      <c r="AF56" s="17">
        <v>0.4</v>
      </c>
      <c r="AG56" s="17">
        <v>0.5</v>
      </c>
      <c r="AH56" s="17">
        <v>-0.7</v>
      </c>
      <c r="AI56" s="17">
        <v>0.77</v>
      </c>
      <c r="AJ56" s="17">
        <v>7.9690000000000003</v>
      </c>
      <c r="AK56" s="17">
        <v>1.02</v>
      </c>
      <c r="AL56" s="17">
        <v>44</v>
      </c>
      <c r="AM56" s="17">
        <v>8.14</v>
      </c>
      <c r="AN56" s="17">
        <v>8.23</v>
      </c>
      <c r="AO56" s="17">
        <v>8.1</v>
      </c>
      <c r="AP56" s="17">
        <v>819</v>
      </c>
      <c r="AQ56" s="17">
        <v>100</v>
      </c>
      <c r="AR56" s="17">
        <v>0</v>
      </c>
      <c r="AS56" s="17">
        <v>100</v>
      </c>
      <c r="AT56" s="17">
        <v>20</v>
      </c>
      <c r="AU56" s="17">
        <v>-7</v>
      </c>
      <c r="AV56" s="17"/>
      <c r="AW56" s="17"/>
      <c r="AX56" s="17"/>
    </row>
    <row r="57" spans="1:50" x14ac:dyDescent="0.15">
      <c r="A57" s="17" t="s">
        <v>3150</v>
      </c>
      <c r="B57" s="17" t="s">
        <v>3151</v>
      </c>
      <c r="C57" s="17">
        <v>9.1</v>
      </c>
      <c r="D57" s="17">
        <v>9.1</v>
      </c>
      <c r="E57" s="17">
        <v>8.91</v>
      </c>
      <c r="F57" s="17">
        <v>8.98</v>
      </c>
      <c r="G57" s="17">
        <v>9.07</v>
      </c>
      <c r="H57" s="17">
        <v>930</v>
      </c>
      <c r="I57" s="17">
        <v>1402</v>
      </c>
      <c r="J57" s="17">
        <v>-1.4</v>
      </c>
      <c r="K57" s="17">
        <v>0.1</v>
      </c>
      <c r="L57" s="17">
        <v>-1.3</v>
      </c>
      <c r="M57" s="17">
        <v>-1</v>
      </c>
      <c r="N57" s="17">
        <v>0.3</v>
      </c>
      <c r="O57" s="17">
        <v>37</v>
      </c>
      <c r="P57" s="17">
        <v>-1.3</v>
      </c>
      <c r="Q57" s="17">
        <v>0.8</v>
      </c>
      <c r="R57" s="17">
        <v>0</v>
      </c>
      <c r="S57" s="17">
        <v>-2.1</v>
      </c>
      <c r="T57" s="17">
        <v>100</v>
      </c>
      <c r="U57" s="17">
        <v>5</v>
      </c>
      <c r="V57" s="17">
        <v>0.02</v>
      </c>
      <c r="W57" s="17">
        <v>7</v>
      </c>
      <c r="X57" s="17">
        <v>56</v>
      </c>
      <c r="Y57" s="17">
        <v>-0.5</v>
      </c>
      <c r="Z57" s="17">
        <v>-0.9</v>
      </c>
      <c r="AA57" s="17">
        <v>1125</v>
      </c>
      <c r="AB57" s="17">
        <v>930</v>
      </c>
      <c r="AC57" s="17">
        <v>1402</v>
      </c>
      <c r="AD57" s="17">
        <v>1301</v>
      </c>
      <c r="AE57" s="17">
        <v>-0.1</v>
      </c>
      <c r="AF57" s="17">
        <v>0.8</v>
      </c>
      <c r="AG57" s="17">
        <v>0</v>
      </c>
      <c r="AH57" s="17">
        <v>-0.1</v>
      </c>
      <c r="AI57" s="17">
        <v>0.05</v>
      </c>
      <c r="AJ57" s="17">
        <v>8.8480000000000008</v>
      </c>
      <c r="AK57" s="17">
        <v>1.01</v>
      </c>
      <c r="AL57" s="17">
        <v>79</v>
      </c>
      <c r="AM57" s="17">
        <v>8.9600000000000009</v>
      </c>
      <c r="AN57" s="17">
        <v>9.1</v>
      </c>
      <c r="AO57" s="17">
        <v>8.91</v>
      </c>
      <c r="AP57" s="17">
        <v>899</v>
      </c>
      <c r="AQ57" s="17">
        <v>100</v>
      </c>
      <c r="AR57" s="17">
        <v>0</v>
      </c>
      <c r="AS57" s="17">
        <v>100</v>
      </c>
      <c r="AT57" s="17">
        <v>11</v>
      </c>
      <c r="AU57" s="17">
        <v>-10</v>
      </c>
      <c r="AV57" s="17"/>
      <c r="AW57" s="17"/>
      <c r="AX57" s="17"/>
    </row>
    <row r="58" spans="1:50" x14ac:dyDescent="0.15">
      <c r="A58" s="17" t="s">
        <v>271</v>
      </c>
      <c r="B58" s="17" t="s">
        <v>272</v>
      </c>
      <c r="C58" s="17">
        <v>22.48</v>
      </c>
      <c r="D58" s="17">
        <v>22.68</v>
      </c>
      <c r="E58" s="17">
        <v>22.42</v>
      </c>
      <c r="F58" s="17">
        <v>22.53</v>
      </c>
      <c r="G58" s="17">
        <v>22.48</v>
      </c>
      <c r="H58" s="17">
        <v>1006</v>
      </c>
      <c r="I58" s="17">
        <v>940</v>
      </c>
      <c r="J58" s="17">
        <v>0.4</v>
      </c>
      <c r="K58" s="17">
        <v>-0.2</v>
      </c>
      <c r="L58" s="17">
        <v>0.2</v>
      </c>
      <c r="M58" s="17">
        <v>0.2</v>
      </c>
      <c r="N58" s="17">
        <v>0</v>
      </c>
      <c r="O58" s="17">
        <v>42</v>
      </c>
      <c r="P58" s="17">
        <v>-0.7</v>
      </c>
      <c r="Q58" s="17">
        <v>0.5</v>
      </c>
      <c r="R58" s="17">
        <v>0.9</v>
      </c>
      <c r="S58" s="17">
        <v>-0.3</v>
      </c>
      <c r="T58" s="17">
        <v>23</v>
      </c>
      <c r="U58" s="17">
        <v>-19</v>
      </c>
      <c r="V58" s="17">
        <v>0.01</v>
      </c>
      <c r="W58" s="17">
        <v>64</v>
      </c>
      <c r="X58" s="17">
        <v>104</v>
      </c>
      <c r="Y58" s="17">
        <v>0.2</v>
      </c>
      <c r="Z58" s="17">
        <v>-0.2</v>
      </c>
      <c r="AA58" s="17">
        <v>940</v>
      </c>
      <c r="AB58" s="17">
        <v>1006</v>
      </c>
      <c r="AC58" s="17">
        <v>1456</v>
      </c>
      <c r="AD58" s="17">
        <v>1300</v>
      </c>
      <c r="AE58" s="17">
        <v>-0.3</v>
      </c>
      <c r="AF58" s="17">
        <v>0.1</v>
      </c>
      <c r="AG58" s="17">
        <v>0.8</v>
      </c>
      <c r="AH58" s="17">
        <v>-0.3</v>
      </c>
      <c r="AI58" s="17">
        <v>1</v>
      </c>
      <c r="AJ58" s="17">
        <v>22.419</v>
      </c>
      <c r="AK58" s="17">
        <v>1</v>
      </c>
      <c r="AL58" s="17">
        <v>24</v>
      </c>
      <c r="AM58" s="17">
        <v>22.42</v>
      </c>
      <c r="AN58" s="17">
        <v>22.67</v>
      </c>
      <c r="AO58" s="17">
        <v>22.5</v>
      </c>
      <c r="AP58" s="17">
        <v>2260</v>
      </c>
      <c r="AQ58" s="17">
        <v>0</v>
      </c>
      <c r="AR58" s="17">
        <v>100</v>
      </c>
      <c r="AS58" s="17">
        <v>50</v>
      </c>
      <c r="AT58" s="17">
        <v>17</v>
      </c>
      <c r="AU58" s="17">
        <v>-6</v>
      </c>
      <c r="AV58" s="17"/>
      <c r="AW58" s="17"/>
      <c r="AX58" s="17"/>
    </row>
    <row r="59" spans="1:50" x14ac:dyDescent="0.15">
      <c r="A59" s="17" t="s">
        <v>441</v>
      </c>
      <c r="B59" s="17" t="s">
        <v>442</v>
      </c>
      <c r="C59" s="17">
        <v>3.11</v>
      </c>
      <c r="D59" s="17">
        <v>3.12</v>
      </c>
      <c r="E59" s="17">
        <v>3.09</v>
      </c>
      <c r="F59" s="17">
        <v>3.1</v>
      </c>
      <c r="G59" s="17">
        <v>3.11</v>
      </c>
      <c r="H59" s="17">
        <v>930</v>
      </c>
      <c r="I59" s="17">
        <v>1456</v>
      </c>
      <c r="J59" s="17">
        <v>0</v>
      </c>
      <c r="K59" s="17">
        <v>-0.3</v>
      </c>
      <c r="L59" s="17">
        <v>-0.3</v>
      </c>
      <c r="M59" s="17">
        <v>-0.3</v>
      </c>
      <c r="N59" s="17">
        <v>0</v>
      </c>
      <c r="O59" s="17">
        <v>33</v>
      </c>
      <c r="P59" s="17">
        <v>-0.6</v>
      </c>
      <c r="Q59" s="17">
        <v>0.3</v>
      </c>
      <c r="R59" s="17">
        <v>0.3</v>
      </c>
      <c r="S59" s="17">
        <v>-0.6</v>
      </c>
      <c r="T59" s="17">
        <v>67</v>
      </c>
      <c r="U59" s="17">
        <v>-33</v>
      </c>
      <c r="V59" s="17">
        <v>0.01</v>
      </c>
      <c r="W59" s="17">
        <v>67</v>
      </c>
      <c r="X59" s="17">
        <v>118</v>
      </c>
      <c r="Y59" s="17">
        <v>-0.3</v>
      </c>
      <c r="Z59" s="17">
        <v>-0.6</v>
      </c>
      <c r="AA59" s="17">
        <v>1050</v>
      </c>
      <c r="AB59" s="17">
        <v>930</v>
      </c>
      <c r="AC59" s="17">
        <v>1456</v>
      </c>
      <c r="AD59" s="17">
        <v>1307</v>
      </c>
      <c r="AE59" s="17">
        <v>-0.6</v>
      </c>
      <c r="AF59" s="17">
        <v>0.3</v>
      </c>
      <c r="AG59" s="17">
        <v>0.3</v>
      </c>
      <c r="AH59" s="17">
        <v>-0.6</v>
      </c>
      <c r="AI59" s="17">
        <v>1</v>
      </c>
      <c r="AJ59" s="17">
        <v>3.0474999999999999</v>
      </c>
      <c r="AK59" s="17">
        <v>1.02</v>
      </c>
      <c r="AL59" s="17">
        <v>67</v>
      </c>
      <c r="AM59" s="17">
        <v>3.09</v>
      </c>
      <c r="AN59" s="17">
        <v>3.12</v>
      </c>
      <c r="AO59" s="17">
        <v>3.09</v>
      </c>
      <c r="AP59" s="17">
        <v>312</v>
      </c>
      <c r="AQ59" s="17">
        <v>50</v>
      </c>
      <c r="AR59" s="17">
        <v>0</v>
      </c>
      <c r="AS59" s="17">
        <v>67</v>
      </c>
      <c r="AT59" s="17">
        <v>0</v>
      </c>
      <c r="AU59" s="17">
        <v>-10</v>
      </c>
      <c r="AV59" s="17"/>
      <c r="AW59" s="17"/>
      <c r="AX59" s="17"/>
    </row>
    <row r="60" spans="1:50" x14ac:dyDescent="0.15">
      <c r="A60" s="17" t="s">
        <v>3496</v>
      </c>
      <c r="B60" s="17" t="s">
        <v>3497</v>
      </c>
      <c r="C60" s="17">
        <v>13.91</v>
      </c>
      <c r="D60" s="17">
        <v>13.91</v>
      </c>
      <c r="E60" s="17">
        <v>13.91</v>
      </c>
      <c r="F60" s="17">
        <v>13.91</v>
      </c>
      <c r="G60" s="17">
        <v>13.91</v>
      </c>
      <c r="H60" s="17">
        <v>930</v>
      </c>
      <c r="I60" s="17">
        <v>1500</v>
      </c>
      <c r="J60" s="17">
        <v>0</v>
      </c>
      <c r="K60" s="17">
        <v>0</v>
      </c>
      <c r="L60" s="17">
        <v>0</v>
      </c>
      <c r="M60" s="17">
        <v>0</v>
      </c>
      <c r="N60" s="17">
        <v>0</v>
      </c>
      <c r="O60" s="17">
        <v>0</v>
      </c>
      <c r="P60" s="17">
        <v>0</v>
      </c>
      <c r="Q60" s="17">
        <v>0</v>
      </c>
      <c r="R60" s="17">
        <v>0</v>
      </c>
      <c r="S60" s="17">
        <v>0</v>
      </c>
      <c r="T60" s="17">
        <v>0</v>
      </c>
      <c r="U60" s="17">
        <v>0</v>
      </c>
      <c r="V60" s="17">
        <v>0</v>
      </c>
      <c r="W60" s="17">
        <v>0</v>
      </c>
      <c r="X60" s="17">
        <v>0</v>
      </c>
      <c r="Y60" s="17">
        <v>0</v>
      </c>
      <c r="Z60" s="17">
        <v>0</v>
      </c>
      <c r="AA60" s="17">
        <v>1130</v>
      </c>
      <c r="AB60" s="17">
        <v>930</v>
      </c>
      <c r="AC60" s="17">
        <v>1500</v>
      </c>
      <c r="AD60" s="17">
        <v>1300</v>
      </c>
      <c r="AE60" s="17">
        <v>0</v>
      </c>
      <c r="AF60" s="17">
        <v>0</v>
      </c>
      <c r="AG60" s="17">
        <v>0</v>
      </c>
      <c r="AH60" s="17">
        <v>0</v>
      </c>
      <c r="AI60" s="17">
        <v>0</v>
      </c>
      <c r="AJ60" s="17">
        <v>12.673500000000001</v>
      </c>
      <c r="AK60" s="17">
        <v>1.1000000000000001</v>
      </c>
      <c r="AL60" s="17">
        <v>0</v>
      </c>
      <c r="AM60" s="17">
        <v>13.91</v>
      </c>
      <c r="AN60" s="17">
        <v>13.91</v>
      </c>
      <c r="AO60" s="17">
        <v>13.91</v>
      </c>
      <c r="AP60" s="17">
        <v>1391</v>
      </c>
      <c r="AQ60" s="17">
        <v>83</v>
      </c>
      <c r="AR60" s="17">
        <v>0</v>
      </c>
      <c r="AS60" s="17">
        <v>26</v>
      </c>
      <c r="AT60" s="17">
        <v>78</v>
      </c>
      <c r="AU60" s="17">
        <v>5</v>
      </c>
      <c r="AV60" s="17"/>
      <c r="AW60" s="17"/>
      <c r="AX60" s="17"/>
    </row>
    <row r="61" spans="1:50" x14ac:dyDescent="0.15">
      <c r="A61" s="17" t="s">
        <v>198</v>
      </c>
      <c r="B61" s="17" t="s">
        <v>199</v>
      </c>
      <c r="C61" s="17">
        <v>23.71</v>
      </c>
      <c r="D61" s="17">
        <v>23.71</v>
      </c>
      <c r="E61" s="17">
        <v>23.51</v>
      </c>
      <c r="F61" s="17">
        <v>23.56</v>
      </c>
      <c r="G61" s="17">
        <v>23.79</v>
      </c>
      <c r="H61" s="17">
        <v>930</v>
      </c>
      <c r="I61" s="17">
        <v>951</v>
      </c>
      <c r="J61" s="17">
        <v>-0.4</v>
      </c>
      <c r="K61" s="17">
        <v>-0.2</v>
      </c>
      <c r="L61" s="17">
        <v>-0.6</v>
      </c>
      <c r="M61" s="17">
        <v>-1</v>
      </c>
      <c r="N61" s="17">
        <v>-0.3</v>
      </c>
      <c r="O61" s="17">
        <v>25</v>
      </c>
      <c r="P61" s="17">
        <v>-0.6</v>
      </c>
      <c r="Q61" s="17">
        <v>0.2</v>
      </c>
      <c r="R61" s="17">
        <v>0</v>
      </c>
      <c r="S61" s="17">
        <v>-0.8</v>
      </c>
      <c r="T61" s="17">
        <v>100</v>
      </c>
      <c r="U61" s="17">
        <v>-25</v>
      </c>
      <c r="V61" s="17">
        <v>0.01</v>
      </c>
      <c r="W61" s="17">
        <v>50</v>
      </c>
      <c r="X61" s="17">
        <v>81</v>
      </c>
      <c r="Y61" s="17">
        <v>-0.3</v>
      </c>
      <c r="Z61" s="17">
        <v>-0.5</v>
      </c>
      <c r="AA61" s="17">
        <v>951</v>
      </c>
      <c r="AB61" s="17">
        <v>930</v>
      </c>
      <c r="AC61" s="17">
        <v>1456</v>
      </c>
      <c r="AD61" s="17">
        <v>1304</v>
      </c>
      <c r="AE61" s="17">
        <v>-0.3</v>
      </c>
      <c r="AF61" s="17">
        <v>0</v>
      </c>
      <c r="AG61" s="17">
        <v>0</v>
      </c>
      <c r="AH61" s="17">
        <v>-0.3</v>
      </c>
      <c r="AI61" s="17">
        <v>0.4</v>
      </c>
      <c r="AJ61" s="17">
        <v>23.248000000000001</v>
      </c>
      <c r="AK61" s="17">
        <v>1.01</v>
      </c>
      <c r="AL61" s="17">
        <v>140</v>
      </c>
      <c r="AM61" s="17">
        <v>23.51</v>
      </c>
      <c r="AN61" s="17">
        <v>23.71</v>
      </c>
      <c r="AO61" s="17">
        <v>23.55</v>
      </c>
      <c r="AP61" s="17">
        <v>2364</v>
      </c>
      <c r="AQ61" s="17">
        <v>100</v>
      </c>
      <c r="AR61" s="17">
        <v>20</v>
      </c>
      <c r="AS61" s="17">
        <v>100</v>
      </c>
      <c r="AT61" s="17">
        <v>21</v>
      </c>
      <c r="AU61" s="17">
        <v>-10</v>
      </c>
      <c r="AV61" s="17"/>
      <c r="AW61" s="17"/>
      <c r="AX61" s="17"/>
    </row>
    <row r="62" spans="1:50" x14ac:dyDescent="0.15">
      <c r="A62" s="17" t="s">
        <v>3004</v>
      </c>
      <c r="B62" s="17" t="s">
        <v>3005</v>
      </c>
      <c r="C62" s="17">
        <v>20.079999999999998</v>
      </c>
      <c r="D62" s="17">
        <v>20.21</v>
      </c>
      <c r="E62" s="17">
        <v>19.899999999999999</v>
      </c>
      <c r="F62" s="17">
        <v>20.14</v>
      </c>
      <c r="G62" s="17">
        <v>20.079999999999998</v>
      </c>
      <c r="H62" s="17">
        <v>944</v>
      </c>
      <c r="I62" s="17">
        <v>933</v>
      </c>
      <c r="J62" s="17">
        <v>-0.4</v>
      </c>
      <c r="K62" s="17">
        <v>0.7</v>
      </c>
      <c r="L62" s="17">
        <v>0.3</v>
      </c>
      <c r="M62" s="17">
        <v>0.3</v>
      </c>
      <c r="N62" s="17">
        <v>0</v>
      </c>
      <c r="O62" s="17">
        <v>77</v>
      </c>
      <c r="P62" s="17">
        <v>-0.3</v>
      </c>
      <c r="Q62" s="17">
        <v>1.2</v>
      </c>
      <c r="R62" s="17">
        <v>0.6</v>
      </c>
      <c r="S62" s="17">
        <v>-0.9</v>
      </c>
      <c r="T62" s="17">
        <v>58</v>
      </c>
      <c r="U62" s="17">
        <v>45</v>
      </c>
      <c r="V62" s="17">
        <v>0.02</v>
      </c>
      <c r="W62" s="17">
        <v>32</v>
      </c>
      <c r="X62" s="17">
        <v>60</v>
      </c>
      <c r="Y62" s="17">
        <v>-0.7</v>
      </c>
      <c r="Z62" s="17">
        <v>-0.4</v>
      </c>
      <c r="AA62" s="17">
        <v>933</v>
      </c>
      <c r="AB62" s="17">
        <v>944</v>
      </c>
      <c r="AC62" s="17">
        <v>1328</v>
      </c>
      <c r="AD62" s="17">
        <v>1459</v>
      </c>
      <c r="AE62" s="17">
        <v>0</v>
      </c>
      <c r="AF62" s="17">
        <v>1.1000000000000001</v>
      </c>
      <c r="AG62" s="17">
        <v>0.6</v>
      </c>
      <c r="AH62" s="17">
        <v>0</v>
      </c>
      <c r="AI62" s="17">
        <v>0.42</v>
      </c>
      <c r="AJ62" s="17">
        <v>19.727</v>
      </c>
      <c r="AK62" s="17">
        <v>1.02</v>
      </c>
      <c r="AL62" s="17">
        <v>58</v>
      </c>
      <c r="AM62" s="17">
        <v>19.899999999999999</v>
      </c>
      <c r="AN62" s="17">
        <v>20.21</v>
      </c>
      <c r="AO62" s="17">
        <v>19.920000000000002</v>
      </c>
      <c r="AP62" s="17">
        <v>2014</v>
      </c>
      <c r="AQ62" s="17">
        <v>100</v>
      </c>
      <c r="AR62" s="17">
        <v>7</v>
      </c>
      <c r="AS62" s="17">
        <v>100</v>
      </c>
      <c r="AT62" s="17">
        <v>59</v>
      </c>
      <c r="AU62" s="17">
        <v>-3</v>
      </c>
      <c r="AV62" s="17"/>
      <c r="AW62" s="17"/>
      <c r="AX62" s="17"/>
    </row>
    <row r="63" spans="1:50" x14ac:dyDescent="0.15">
      <c r="A63" s="17" t="s">
        <v>285</v>
      </c>
      <c r="B63" s="17" t="s">
        <v>286</v>
      </c>
      <c r="C63" s="17">
        <v>12.43</v>
      </c>
      <c r="D63" s="17">
        <v>12.85</v>
      </c>
      <c r="E63" s="17">
        <v>12.32</v>
      </c>
      <c r="F63" s="17">
        <v>12.6</v>
      </c>
      <c r="G63" s="17">
        <v>12.45</v>
      </c>
      <c r="H63" s="17">
        <v>1106</v>
      </c>
      <c r="I63" s="17">
        <v>935</v>
      </c>
      <c r="J63" s="17">
        <v>2.8</v>
      </c>
      <c r="K63" s="17">
        <v>-1.4</v>
      </c>
      <c r="L63" s="17">
        <v>1.4</v>
      </c>
      <c r="M63" s="17">
        <v>1.2</v>
      </c>
      <c r="N63" s="17">
        <v>-0.2</v>
      </c>
      <c r="O63" s="17">
        <v>53</v>
      </c>
      <c r="P63" s="17">
        <v>-2</v>
      </c>
      <c r="Q63" s="17">
        <v>2.2000000000000002</v>
      </c>
      <c r="R63" s="17">
        <v>3.3</v>
      </c>
      <c r="S63" s="17">
        <v>-0.9</v>
      </c>
      <c r="T63" s="17">
        <v>21</v>
      </c>
      <c r="U63" s="17">
        <v>-34</v>
      </c>
      <c r="V63" s="17">
        <v>0.04</v>
      </c>
      <c r="W63" s="17">
        <v>88</v>
      </c>
      <c r="X63" s="17">
        <v>892</v>
      </c>
      <c r="Y63" s="17">
        <v>-0.4</v>
      </c>
      <c r="Z63" s="17">
        <v>-0.3</v>
      </c>
      <c r="AA63" s="17">
        <v>935</v>
      </c>
      <c r="AB63" s="17">
        <v>1106</v>
      </c>
      <c r="AC63" s="17">
        <v>1402</v>
      </c>
      <c r="AD63" s="17">
        <v>1306</v>
      </c>
      <c r="AE63" s="17">
        <v>-1.4</v>
      </c>
      <c r="AF63" s="17">
        <v>0.4</v>
      </c>
      <c r="AG63" s="17">
        <v>3.3</v>
      </c>
      <c r="AH63" s="17">
        <v>-1.4</v>
      </c>
      <c r="AI63" s="17">
        <v>1.1100000000000001</v>
      </c>
      <c r="AJ63" s="17">
        <v>11.831</v>
      </c>
      <c r="AK63" s="17">
        <v>1.06</v>
      </c>
      <c r="AL63" s="17">
        <v>24</v>
      </c>
      <c r="AM63" s="17">
        <v>12.33</v>
      </c>
      <c r="AN63" s="17">
        <v>12.84</v>
      </c>
      <c r="AO63" s="17">
        <v>12.55</v>
      </c>
      <c r="AP63" s="17">
        <v>1278</v>
      </c>
      <c r="AQ63" s="17">
        <v>100</v>
      </c>
      <c r="AR63" s="17">
        <v>38</v>
      </c>
      <c r="AS63" s="17">
        <v>100</v>
      </c>
      <c r="AT63" s="17">
        <v>60</v>
      </c>
      <c r="AU63" s="17">
        <v>-5</v>
      </c>
      <c r="AV63" s="17"/>
      <c r="AW63" s="17"/>
      <c r="AX63" s="17"/>
    </row>
    <row r="64" spans="1:50" x14ac:dyDescent="0.15">
      <c r="A64" s="17" t="s">
        <v>3170</v>
      </c>
      <c r="B64" s="17" t="s">
        <v>3171</v>
      </c>
      <c r="C64" s="17">
        <v>17.47</v>
      </c>
      <c r="D64" s="17">
        <v>17.84</v>
      </c>
      <c r="E64" s="17">
        <v>17.100000000000001</v>
      </c>
      <c r="F64" s="17">
        <v>17.440000000000001</v>
      </c>
      <c r="G64" s="17">
        <v>17.5</v>
      </c>
      <c r="H64" s="17">
        <v>943</v>
      </c>
      <c r="I64" s="17">
        <v>1325</v>
      </c>
      <c r="J64" s="17">
        <v>-1.3</v>
      </c>
      <c r="K64" s="17">
        <v>1.1000000000000001</v>
      </c>
      <c r="L64" s="17">
        <v>-0.2</v>
      </c>
      <c r="M64" s="17">
        <v>-0.3</v>
      </c>
      <c r="N64" s="17">
        <v>-0.2</v>
      </c>
      <c r="O64" s="17">
        <v>46</v>
      </c>
      <c r="P64" s="17">
        <v>-2.2999999999999998</v>
      </c>
      <c r="Q64" s="17">
        <v>2</v>
      </c>
      <c r="R64" s="17">
        <v>2.1</v>
      </c>
      <c r="S64" s="17">
        <v>-2.1</v>
      </c>
      <c r="T64" s="17">
        <v>50</v>
      </c>
      <c r="U64" s="17">
        <v>26</v>
      </c>
      <c r="V64" s="17">
        <v>0.04</v>
      </c>
      <c r="W64" s="17">
        <v>11</v>
      </c>
      <c r="X64" s="17">
        <v>314</v>
      </c>
      <c r="Y64" s="17">
        <v>-0.5</v>
      </c>
      <c r="Z64" s="17">
        <v>1.1000000000000001</v>
      </c>
      <c r="AA64" s="17">
        <v>1020</v>
      </c>
      <c r="AB64" s="17">
        <v>943</v>
      </c>
      <c r="AC64" s="17">
        <v>1325</v>
      </c>
      <c r="AD64" s="17">
        <v>1350</v>
      </c>
      <c r="AE64" s="17">
        <v>-1.1000000000000001</v>
      </c>
      <c r="AF64" s="17">
        <v>1.9</v>
      </c>
      <c r="AG64" s="17">
        <v>2.1</v>
      </c>
      <c r="AH64" s="17">
        <v>-1.1000000000000001</v>
      </c>
      <c r="AI64" s="17">
        <v>0.75</v>
      </c>
      <c r="AJ64" s="17">
        <v>16.308</v>
      </c>
      <c r="AK64" s="17">
        <v>1.07</v>
      </c>
      <c r="AL64" s="17">
        <v>48</v>
      </c>
      <c r="AM64" s="17">
        <v>17.18</v>
      </c>
      <c r="AN64" s="17">
        <v>17.84</v>
      </c>
      <c r="AO64" s="17">
        <v>17.11</v>
      </c>
      <c r="AP64" s="17">
        <v>1763</v>
      </c>
      <c r="AQ64" s="17">
        <v>100</v>
      </c>
      <c r="AR64" s="17">
        <v>11</v>
      </c>
      <c r="AS64" s="17">
        <v>51</v>
      </c>
      <c r="AT64" s="17">
        <v>100</v>
      </c>
      <c r="AU64" s="17">
        <v>9</v>
      </c>
      <c r="AV64" s="17"/>
      <c r="AW64" s="17"/>
      <c r="AX64" s="17"/>
    </row>
    <row r="65" spans="1:50" x14ac:dyDescent="0.15">
      <c r="A65" s="17" t="s">
        <v>471</v>
      </c>
      <c r="B65" s="17" t="s">
        <v>472</v>
      </c>
      <c r="C65" s="17">
        <v>21.48</v>
      </c>
      <c r="D65" s="17">
        <v>21.65</v>
      </c>
      <c r="E65" s="17">
        <v>21.07</v>
      </c>
      <c r="F65" s="17">
        <v>21.13</v>
      </c>
      <c r="G65" s="17">
        <v>21.48</v>
      </c>
      <c r="H65" s="17">
        <v>932</v>
      </c>
      <c r="I65" s="17">
        <v>1454</v>
      </c>
      <c r="J65" s="17">
        <v>-0.6</v>
      </c>
      <c r="K65" s="17">
        <v>-1</v>
      </c>
      <c r="L65" s="17">
        <v>-1.6</v>
      </c>
      <c r="M65" s="17">
        <v>-1.6</v>
      </c>
      <c r="N65" s="17">
        <v>0</v>
      </c>
      <c r="O65" s="17">
        <v>10</v>
      </c>
      <c r="P65" s="17">
        <v>-2.4</v>
      </c>
      <c r="Q65" s="17">
        <v>0.3</v>
      </c>
      <c r="R65" s="17">
        <v>0.8</v>
      </c>
      <c r="S65" s="17">
        <v>-1.9</v>
      </c>
      <c r="T65" s="17">
        <v>71</v>
      </c>
      <c r="U65" s="17">
        <v>-38</v>
      </c>
      <c r="V65" s="17">
        <v>0.03</v>
      </c>
      <c r="W65" s="17">
        <v>41</v>
      </c>
      <c r="X65" s="17">
        <v>162</v>
      </c>
      <c r="Y65" s="17">
        <v>0.1</v>
      </c>
      <c r="Z65" s="17">
        <v>-0.1</v>
      </c>
      <c r="AA65" s="17">
        <v>1033</v>
      </c>
      <c r="AB65" s="17">
        <v>932</v>
      </c>
      <c r="AC65" s="17">
        <v>1454</v>
      </c>
      <c r="AD65" s="17">
        <v>1300</v>
      </c>
      <c r="AE65" s="17">
        <v>-1.2</v>
      </c>
      <c r="AF65" s="17">
        <v>0.3</v>
      </c>
      <c r="AG65" s="17">
        <v>0.8</v>
      </c>
      <c r="AH65" s="17">
        <v>-1.2</v>
      </c>
      <c r="AI65" s="17">
        <v>0.74</v>
      </c>
      <c r="AJ65" s="17">
        <v>22.240500000000001</v>
      </c>
      <c r="AK65" s="17">
        <v>0.95</v>
      </c>
      <c r="AL65" s="17">
        <v>67</v>
      </c>
      <c r="AM65" s="17">
        <v>21.14</v>
      </c>
      <c r="AN65" s="17">
        <v>21.65</v>
      </c>
      <c r="AO65" s="17">
        <v>21.07</v>
      </c>
      <c r="AP65" s="17">
        <v>2139</v>
      </c>
      <c r="AQ65" s="17">
        <v>0</v>
      </c>
      <c r="AR65" s="17">
        <v>100</v>
      </c>
      <c r="AS65" s="17">
        <v>15</v>
      </c>
      <c r="AT65" s="17">
        <v>0</v>
      </c>
      <c r="AU65" s="17">
        <v>-8</v>
      </c>
      <c r="AV65" s="17"/>
      <c r="AW65" s="17"/>
      <c r="AX65" s="17"/>
    </row>
    <row r="66" spans="1:50" x14ac:dyDescent="0.15">
      <c r="A66" s="17" t="s">
        <v>1042</v>
      </c>
      <c r="B66" s="17" t="s">
        <v>1043</v>
      </c>
      <c r="C66" s="17">
        <v>6.23</v>
      </c>
      <c r="D66" s="17">
        <v>6.29</v>
      </c>
      <c r="E66" s="17">
        <v>6.21</v>
      </c>
      <c r="F66" s="17">
        <v>6.27</v>
      </c>
      <c r="G66" s="17">
        <v>6.22</v>
      </c>
      <c r="H66" s="17">
        <v>1004</v>
      </c>
      <c r="I66" s="17">
        <v>939</v>
      </c>
      <c r="J66" s="17">
        <v>0.5</v>
      </c>
      <c r="K66" s="17">
        <v>0.2</v>
      </c>
      <c r="L66" s="17">
        <v>0.6</v>
      </c>
      <c r="M66" s="17">
        <v>0.8</v>
      </c>
      <c r="N66" s="17">
        <v>0.2</v>
      </c>
      <c r="O66" s="17">
        <v>75</v>
      </c>
      <c r="P66" s="17">
        <v>-0.3</v>
      </c>
      <c r="Q66" s="17">
        <v>1</v>
      </c>
      <c r="R66" s="17">
        <v>1</v>
      </c>
      <c r="S66" s="17">
        <v>-0.3</v>
      </c>
      <c r="T66" s="17">
        <v>25</v>
      </c>
      <c r="U66" s="17">
        <v>12</v>
      </c>
      <c r="V66" s="17">
        <v>0.01</v>
      </c>
      <c r="W66" s="17">
        <v>62</v>
      </c>
      <c r="X66" s="17">
        <v>137</v>
      </c>
      <c r="Y66" s="17">
        <v>-0.2</v>
      </c>
      <c r="Z66" s="17">
        <v>0</v>
      </c>
      <c r="AA66" s="17">
        <v>939</v>
      </c>
      <c r="AB66" s="17">
        <v>1004</v>
      </c>
      <c r="AC66" s="17">
        <v>1407</v>
      </c>
      <c r="AD66" s="17">
        <v>1300</v>
      </c>
      <c r="AE66" s="17">
        <v>0</v>
      </c>
      <c r="AF66" s="17">
        <v>0.5</v>
      </c>
      <c r="AG66" s="17">
        <v>1</v>
      </c>
      <c r="AH66" s="17">
        <v>0</v>
      </c>
      <c r="AI66" s="17">
        <v>0.75</v>
      </c>
      <c r="AJ66" s="17">
        <v>6.2344999999999997</v>
      </c>
      <c r="AK66" s="17">
        <v>1.01</v>
      </c>
      <c r="AL66" s="17">
        <v>12</v>
      </c>
      <c r="AM66" s="17">
        <v>6.21</v>
      </c>
      <c r="AN66" s="17">
        <v>6.29</v>
      </c>
      <c r="AO66" s="17">
        <v>6.24</v>
      </c>
      <c r="AP66" s="17">
        <v>627</v>
      </c>
      <c r="AQ66" s="17">
        <v>100</v>
      </c>
      <c r="AR66" s="17">
        <v>50</v>
      </c>
      <c r="AS66" s="17">
        <v>100</v>
      </c>
      <c r="AT66" s="17">
        <v>100</v>
      </c>
      <c r="AU66" s="17">
        <v>-9</v>
      </c>
      <c r="AV66" s="17"/>
      <c r="AW66" s="17"/>
      <c r="AX66" s="17"/>
    </row>
    <row r="67" spans="1:50" x14ac:dyDescent="0.15">
      <c r="A67" s="17" t="s">
        <v>548</v>
      </c>
      <c r="B67" s="17" t="s">
        <v>549</v>
      </c>
      <c r="C67" s="17">
        <v>15.53</v>
      </c>
      <c r="D67" s="17">
        <v>15.53</v>
      </c>
      <c r="E67" s="17">
        <v>15.53</v>
      </c>
      <c r="F67" s="17">
        <v>15.53</v>
      </c>
      <c r="G67" s="17">
        <v>15.53</v>
      </c>
      <c r="H67" s="17">
        <v>930</v>
      </c>
      <c r="I67" s="17">
        <v>1500</v>
      </c>
      <c r="J67" s="17">
        <v>0</v>
      </c>
      <c r="K67" s="17">
        <v>0</v>
      </c>
      <c r="L67" s="17">
        <v>0</v>
      </c>
      <c r="M67" s="17">
        <v>0</v>
      </c>
      <c r="N67" s="17">
        <v>0</v>
      </c>
      <c r="O67" s="17">
        <v>0</v>
      </c>
      <c r="P67" s="17">
        <v>0</v>
      </c>
      <c r="Q67" s="17">
        <v>0</v>
      </c>
      <c r="R67" s="17">
        <v>0</v>
      </c>
      <c r="S67" s="17">
        <v>0</v>
      </c>
      <c r="T67" s="17">
        <v>0</v>
      </c>
      <c r="U67" s="17">
        <v>0</v>
      </c>
      <c r="V67" s="17">
        <v>0</v>
      </c>
      <c r="W67" s="17">
        <v>0</v>
      </c>
      <c r="X67" s="17">
        <v>0</v>
      </c>
      <c r="Y67" s="17">
        <v>0</v>
      </c>
      <c r="Z67" s="17">
        <v>0</v>
      </c>
      <c r="AA67" s="17">
        <v>1130</v>
      </c>
      <c r="AB67" s="17">
        <v>930</v>
      </c>
      <c r="AC67" s="17">
        <v>1500</v>
      </c>
      <c r="AD67" s="17">
        <v>1300</v>
      </c>
      <c r="AE67" s="17">
        <v>0</v>
      </c>
      <c r="AF67" s="17">
        <v>0</v>
      </c>
      <c r="AG67" s="17">
        <v>0</v>
      </c>
      <c r="AH67" s="17">
        <v>0</v>
      </c>
      <c r="AI67" s="17">
        <v>0</v>
      </c>
      <c r="AJ67" s="17">
        <v>21.642499999999998</v>
      </c>
      <c r="AK67" s="17">
        <v>0.72</v>
      </c>
      <c r="AL67" s="17">
        <v>0</v>
      </c>
      <c r="AM67" s="17">
        <v>15.53</v>
      </c>
      <c r="AN67" s="17">
        <v>15.53</v>
      </c>
      <c r="AO67" s="17">
        <v>15.53</v>
      </c>
      <c r="AP67" s="17">
        <v>1553</v>
      </c>
      <c r="AQ67" s="17">
        <v>0</v>
      </c>
      <c r="AR67" s="17">
        <v>0</v>
      </c>
      <c r="AS67" s="17">
        <v>0</v>
      </c>
      <c r="AT67" s="17">
        <v>0</v>
      </c>
      <c r="AU67" s="17">
        <v>0</v>
      </c>
      <c r="AV67" s="17"/>
      <c r="AW67" s="17"/>
      <c r="AX67" s="17"/>
    </row>
    <row r="68" spans="1:50" x14ac:dyDescent="0.15">
      <c r="A68" s="17" t="s">
        <v>646</v>
      </c>
      <c r="B68" s="17" t="s">
        <v>647</v>
      </c>
      <c r="C68" s="17">
        <v>15.84</v>
      </c>
      <c r="D68" s="17">
        <v>16.079999999999998</v>
      </c>
      <c r="E68" s="17">
        <v>15.78</v>
      </c>
      <c r="F68" s="17">
        <v>15.99</v>
      </c>
      <c r="G68" s="17">
        <v>15.84</v>
      </c>
      <c r="H68" s="17">
        <v>1040</v>
      </c>
      <c r="I68" s="17">
        <v>932</v>
      </c>
      <c r="J68" s="17">
        <v>0.9</v>
      </c>
      <c r="K68" s="17">
        <v>0</v>
      </c>
      <c r="L68" s="17">
        <v>0.9</v>
      </c>
      <c r="M68" s="17">
        <v>0.9</v>
      </c>
      <c r="N68" s="17">
        <v>0</v>
      </c>
      <c r="O68" s="17">
        <v>70</v>
      </c>
      <c r="P68" s="17">
        <v>-0.6</v>
      </c>
      <c r="Q68" s="17">
        <v>1.3</v>
      </c>
      <c r="R68" s="17">
        <v>1.5</v>
      </c>
      <c r="S68" s="17">
        <v>-0.4</v>
      </c>
      <c r="T68" s="17">
        <v>20</v>
      </c>
      <c r="U68" s="17">
        <v>0</v>
      </c>
      <c r="V68" s="17">
        <v>0.02</v>
      </c>
      <c r="W68" s="17">
        <v>70</v>
      </c>
      <c r="X68" s="17">
        <v>325</v>
      </c>
      <c r="Y68" s="17">
        <v>-0.2</v>
      </c>
      <c r="Z68" s="17">
        <v>0.3</v>
      </c>
      <c r="AA68" s="17">
        <v>932</v>
      </c>
      <c r="AB68" s="17">
        <v>1040</v>
      </c>
      <c r="AC68" s="17">
        <v>1354</v>
      </c>
      <c r="AD68" s="17">
        <v>1305</v>
      </c>
      <c r="AE68" s="17">
        <v>-0.2</v>
      </c>
      <c r="AF68" s="17">
        <v>0.4</v>
      </c>
      <c r="AG68" s="17">
        <v>1.5</v>
      </c>
      <c r="AH68" s="17">
        <v>-0.2</v>
      </c>
      <c r="AI68" s="17">
        <v>0.9</v>
      </c>
      <c r="AJ68" s="17">
        <v>15.9625</v>
      </c>
      <c r="AK68" s="17">
        <v>1</v>
      </c>
      <c r="AL68" s="17">
        <v>20</v>
      </c>
      <c r="AM68" s="17">
        <v>15.78</v>
      </c>
      <c r="AN68" s="17">
        <v>16.079999999999998</v>
      </c>
      <c r="AO68" s="17">
        <v>15.92</v>
      </c>
      <c r="AP68" s="17">
        <v>1602</v>
      </c>
      <c r="AQ68" s="17">
        <v>100</v>
      </c>
      <c r="AR68" s="17">
        <v>0</v>
      </c>
      <c r="AS68" s="17">
        <v>50</v>
      </c>
      <c r="AT68" s="17">
        <v>92</v>
      </c>
      <c r="AU68" s="17">
        <v>8</v>
      </c>
      <c r="AV68" s="17"/>
      <c r="AW68" s="17"/>
      <c r="AX68" s="17"/>
    </row>
    <row r="69" spans="1:50" x14ac:dyDescent="0.15">
      <c r="A69" s="17" t="s">
        <v>467</v>
      </c>
      <c r="B69" s="17" t="s">
        <v>468</v>
      </c>
      <c r="C69" s="17">
        <v>7.91</v>
      </c>
      <c r="D69" s="17">
        <v>7.95</v>
      </c>
      <c r="E69" s="17">
        <v>7.83</v>
      </c>
      <c r="F69" s="17">
        <v>7.9</v>
      </c>
      <c r="G69" s="17">
        <v>7.91</v>
      </c>
      <c r="H69" s="17">
        <v>1057</v>
      </c>
      <c r="I69" s="17">
        <v>1446</v>
      </c>
      <c r="J69" s="17">
        <v>0</v>
      </c>
      <c r="K69" s="17">
        <v>-0.1</v>
      </c>
      <c r="L69" s="17">
        <v>-0.1</v>
      </c>
      <c r="M69" s="17">
        <v>-0.1</v>
      </c>
      <c r="N69" s="17">
        <v>0</v>
      </c>
      <c r="O69" s="17">
        <v>58</v>
      </c>
      <c r="P69" s="17">
        <v>-0.6</v>
      </c>
      <c r="Q69" s="17">
        <v>0.9</v>
      </c>
      <c r="R69" s="17">
        <v>0.5</v>
      </c>
      <c r="S69" s="17">
        <v>-1</v>
      </c>
      <c r="T69" s="17">
        <v>67</v>
      </c>
      <c r="U69" s="17">
        <v>-8</v>
      </c>
      <c r="V69" s="17">
        <v>0.02</v>
      </c>
      <c r="W69" s="17">
        <v>50</v>
      </c>
      <c r="X69" s="17">
        <v>76</v>
      </c>
      <c r="Y69" s="17">
        <v>0.1</v>
      </c>
      <c r="Z69" s="17">
        <v>-0.1</v>
      </c>
      <c r="AA69" s="17">
        <v>957</v>
      </c>
      <c r="AB69" s="17">
        <v>1057</v>
      </c>
      <c r="AC69" s="17">
        <v>1446</v>
      </c>
      <c r="AD69" s="17">
        <v>1300</v>
      </c>
      <c r="AE69" s="17">
        <v>-0.1</v>
      </c>
      <c r="AF69" s="17">
        <v>0.9</v>
      </c>
      <c r="AG69" s="17">
        <v>0.5</v>
      </c>
      <c r="AH69" s="17">
        <v>-0.1</v>
      </c>
      <c r="AI69" s="17">
        <v>0.41</v>
      </c>
      <c r="AJ69" s="17">
        <v>7.72</v>
      </c>
      <c r="AK69" s="17">
        <v>1.02</v>
      </c>
      <c r="AL69" s="17">
        <v>50</v>
      </c>
      <c r="AM69" s="17">
        <v>7.87</v>
      </c>
      <c r="AN69" s="17">
        <v>7.95</v>
      </c>
      <c r="AO69" s="17">
        <v>7.83</v>
      </c>
      <c r="AP69" s="17">
        <v>791</v>
      </c>
      <c r="AQ69" s="17">
        <v>0</v>
      </c>
      <c r="AR69" s="17">
        <v>50</v>
      </c>
      <c r="AS69" s="17">
        <v>67</v>
      </c>
      <c r="AT69" s="17">
        <v>50</v>
      </c>
      <c r="AU69" s="17">
        <v>-5</v>
      </c>
      <c r="AV69" s="17"/>
      <c r="AW69" s="17"/>
      <c r="AX69" s="17"/>
    </row>
    <row r="70" spans="1:50" x14ac:dyDescent="0.15">
      <c r="A70" s="17" t="s">
        <v>2970</v>
      </c>
      <c r="B70" s="17" t="s">
        <v>2971</v>
      </c>
      <c r="C70" s="17">
        <v>26.71</v>
      </c>
      <c r="D70" s="17">
        <v>27.23</v>
      </c>
      <c r="E70" s="17">
        <v>26.61</v>
      </c>
      <c r="F70" s="17">
        <v>27.19</v>
      </c>
      <c r="G70" s="17">
        <v>26.75</v>
      </c>
      <c r="H70" s="17">
        <v>1308</v>
      </c>
      <c r="I70" s="17">
        <v>932</v>
      </c>
      <c r="J70" s="17">
        <v>1.2</v>
      </c>
      <c r="K70" s="17">
        <v>0.6</v>
      </c>
      <c r="L70" s="17">
        <v>1.8</v>
      </c>
      <c r="M70" s="17">
        <v>1.6</v>
      </c>
      <c r="N70" s="17">
        <v>-0.1</v>
      </c>
      <c r="O70" s="17">
        <v>94</v>
      </c>
      <c r="P70" s="17">
        <v>-0.1</v>
      </c>
      <c r="Q70" s="17">
        <v>2.2000000000000002</v>
      </c>
      <c r="R70" s="17">
        <v>1.9</v>
      </c>
      <c r="S70" s="17">
        <v>-0.4</v>
      </c>
      <c r="T70" s="17">
        <v>16</v>
      </c>
      <c r="U70" s="17">
        <v>27</v>
      </c>
      <c r="V70" s="17">
        <v>0.02</v>
      </c>
      <c r="W70" s="17">
        <v>85</v>
      </c>
      <c r="X70" s="17">
        <v>137</v>
      </c>
      <c r="Y70" s="17">
        <v>0</v>
      </c>
      <c r="Z70" s="17">
        <v>-0.2</v>
      </c>
      <c r="AA70" s="17">
        <v>932</v>
      </c>
      <c r="AB70" s="17">
        <v>1029</v>
      </c>
      <c r="AC70" s="17">
        <v>1353</v>
      </c>
      <c r="AD70" s="17">
        <v>1308</v>
      </c>
      <c r="AE70" s="17">
        <v>-0.1</v>
      </c>
      <c r="AF70" s="17">
        <v>1.3</v>
      </c>
      <c r="AG70" s="17">
        <v>1.4</v>
      </c>
      <c r="AH70" s="17">
        <v>-0.1</v>
      </c>
      <c r="AI70" s="17">
        <v>0.68</v>
      </c>
      <c r="AJ70" s="17">
        <v>26.971499999999999</v>
      </c>
      <c r="AK70" s="17">
        <v>1.01</v>
      </c>
      <c r="AL70" s="17">
        <v>29</v>
      </c>
      <c r="AM70" s="17">
        <v>26.61</v>
      </c>
      <c r="AN70" s="17">
        <v>27.09</v>
      </c>
      <c r="AO70" s="17">
        <v>26.85</v>
      </c>
      <c r="AP70" s="17">
        <v>2723</v>
      </c>
      <c r="AQ70" s="17">
        <v>50</v>
      </c>
      <c r="AR70" s="17">
        <v>33</v>
      </c>
      <c r="AS70" s="17">
        <v>77</v>
      </c>
      <c r="AT70" s="17">
        <v>38</v>
      </c>
      <c r="AU70" s="17">
        <v>-2</v>
      </c>
      <c r="AV70" s="17"/>
      <c r="AW70" s="17"/>
      <c r="AX70" s="17"/>
    </row>
    <row r="71" spans="1:50" x14ac:dyDescent="0.15">
      <c r="A71" s="17" t="s">
        <v>2942</v>
      </c>
      <c r="B71" s="17" t="s">
        <v>2943</v>
      </c>
      <c r="C71" s="17">
        <v>27.15</v>
      </c>
      <c r="D71" s="17">
        <v>27.77</v>
      </c>
      <c r="E71" s="17">
        <v>26.48</v>
      </c>
      <c r="F71" s="17">
        <v>26.65</v>
      </c>
      <c r="G71" s="17">
        <v>27.07</v>
      </c>
      <c r="H71" s="17">
        <v>935</v>
      </c>
      <c r="I71" s="17">
        <v>1448</v>
      </c>
      <c r="J71" s="17">
        <v>-0.6</v>
      </c>
      <c r="K71" s="17">
        <v>-1.3</v>
      </c>
      <c r="L71" s="17">
        <v>-1.9</v>
      </c>
      <c r="M71" s="17">
        <v>-1.6</v>
      </c>
      <c r="N71" s="17">
        <v>0.3</v>
      </c>
      <c r="O71" s="17">
        <v>13</v>
      </c>
      <c r="P71" s="17">
        <v>-4.0999999999999996</v>
      </c>
      <c r="Q71" s="17">
        <v>0.6</v>
      </c>
      <c r="R71" s="17">
        <v>2.2999999999999998</v>
      </c>
      <c r="S71" s="17">
        <v>-2.5</v>
      </c>
      <c r="T71" s="17">
        <v>52</v>
      </c>
      <c r="U71" s="17">
        <v>-27</v>
      </c>
      <c r="V71" s="17">
        <v>0.05</v>
      </c>
      <c r="W71" s="17">
        <v>6</v>
      </c>
      <c r="X71" s="17">
        <v>152</v>
      </c>
      <c r="Y71" s="17">
        <v>0.4</v>
      </c>
      <c r="Z71" s="17">
        <v>1.4</v>
      </c>
      <c r="AA71" s="17">
        <v>1118</v>
      </c>
      <c r="AB71" s="17">
        <v>935</v>
      </c>
      <c r="AC71" s="17">
        <v>1448</v>
      </c>
      <c r="AD71" s="17">
        <v>1301</v>
      </c>
      <c r="AE71" s="17">
        <v>-1.9</v>
      </c>
      <c r="AF71" s="17">
        <v>0.6</v>
      </c>
      <c r="AG71" s="17">
        <v>2.2999999999999998</v>
      </c>
      <c r="AH71" s="17">
        <v>-1.9</v>
      </c>
      <c r="AI71" s="17">
        <v>0.87</v>
      </c>
      <c r="AJ71" s="17">
        <v>27.622499999999999</v>
      </c>
      <c r="AK71" s="17">
        <v>0.96</v>
      </c>
      <c r="AL71" s="17">
        <v>15</v>
      </c>
      <c r="AM71" s="17">
        <v>26.95</v>
      </c>
      <c r="AN71" s="17">
        <v>27.77</v>
      </c>
      <c r="AO71" s="17">
        <v>26.48</v>
      </c>
      <c r="AP71" s="17">
        <v>2716</v>
      </c>
      <c r="AQ71" s="17">
        <v>0</v>
      </c>
      <c r="AR71" s="17">
        <v>100</v>
      </c>
      <c r="AS71" s="17">
        <v>0</v>
      </c>
      <c r="AT71" s="17">
        <v>61</v>
      </c>
      <c r="AU71" s="17">
        <v>5</v>
      </c>
      <c r="AV71" s="17"/>
      <c r="AW71" s="17"/>
      <c r="AX71" s="17"/>
    </row>
    <row r="72" spans="1:50" x14ac:dyDescent="0.15">
      <c r="A72" s="17" t="s">
        <v>716</v>
      </c>
      <c r="B72" s="17" t="s">
        <v>717</v>
      </c>
      <c r="C72" s="17">
        <v>17.3</v>
      </c>
      <c r="D72" s="17">
        <v>17.399999999999999</v>
      </c>
      <c r="E72" s="17">
        <v>17.190000000000001</v>
      </c>
      <c r="F72" s="17">
        <v>17.309999999999999</v>
      </c>
      <c r="G72" s="17">
        <v>17.3</v>
      </c>
      <c r="H72" s="17">
        <v>1100</v>
      </c>
      <c r="I72" s="17">
        <v>1431</v>
      </c>
      <c r="J72" s="17">
        <v>0.3</v>
      </c>
      <c r="K72" s="17">
        <v>-0.2</v>
      </c>
      <c r="L72" s="17">
        <v>0.1</v>
      </c>
      <c r="M72" s="17">
        <v>0.1</v>
      </c>
      <c r="N72" s="17">
        <v>0</v>
      </c>
      <c r="O72" s="17">
        <v>57</v>
      </c>
      <c r="P72" s="17">
        <v>-0.5</v>
      </c>
      <c r="Q72" s="17">
        <v>0.7</v>
      </c>
      <c r="R72" s="17">
        <v>0.6</v>
      </c>
      <c r="S72" s="17">
        <v>-0.6</v>
      </c>
      <c r="T72" s="17">
        <v>52</v>
      </c>
      <c r="U72" s="17">
        <v>-19</v>
      </c>
      <c r="V72" s="17">
        <v>0.01</v>
      </c>
      <c r="W72" s="17">
        <v>75</v>
      </c>
      <c r="X72" s="17">
        <v>31</v>
      </c>
      <c r="Y72" s="17">
        <v>-0.5</v>
      </c>
      <c r="Z72" s="17">
        <v>0.1</v>
      </c>
      <c r="AA72" s="17">
        <v>931</v>
      </c>
      <c r="AB72" s="17">
        <v>1100</v>
      </c>
      <c r="AC72" s="17">
        <v>1431</v>
      </c>
      <c r="AD72" s="17">
        <v>1300</v>
      </c>
      <c r="AE72" s="17">
        <v>-0.2</v>
      </c>
      <c r="AF72" s="17">
        <v>0.7</v>
      </c>
      <c r="AG72" s="17">
        <v>0.6</v>
      </c>
      <c r="AH72" s="17">
        <v>-0.2</v>
      </c>
      <c r="AI72" s="17">
        <v>0.66</v>
      </c>
      <c r="AJ72" s="17">
        <v>16.642499999999998</v>
      </c>
      <c r="AK72" s="17">
        <v>1.04</v>
      </c>
      <c r="AL72" s="17">
        <v>50</v>
      </c>
      <c r="AM72" s="17">
        <v>17.2</v>
      </c>
      <c r="AN72" s="17">
        <v>17.399999999999999</v>
      </c>
      <c r="AO72" s="17">
        <v>17.190000000000001</v>
      </c>
      <c r="AP72" s="17">
        <v>1735</v>
      </c>
      <c r="AQ72" s="17">
        <v>100</v>
      </c>
      <c r="AR72" s="17">
        <v>0</v>
      </c>
      <c r="AS72" s="17">
        <v>67</v>
      </c>
      <c r="AT72" s="17">
        <v>80</v>
      </c>
      <c r="AU72" s="17">
        <v>4</v>
      </c>
      <c r="AV72" s="17"/>
      <c r="AW72" s="17"/>
      <c r="AX72" s="17"/>
    </row>
    <row r="73" spans="1:50" x14ac:dyDescent="0.15">
      <c r="A73" s="17" t="s">
        <v>1012</v>
      </c>
      <c r="B73" s="17" t="s">
        <v>1013</v>
      </c>
      <c r="C73" s="17">
        <v>10.15</v>
      </c>
      <c r="D73" s="17">
        <v>10.36</v>
      </c>
      <c r="E73" s="17">
        <v>10.11</v>
      </c>
      <c r="F73" s="17">
        <v>10.3</v>
      </c>
      <c r="G73" s="17">
        <v>10.16</v>
      </c>
      <c r="H73" s="17">
        <v>1426</v>
      </c>
      <c r="I73" s="17">
        <v>943</v>
      </c>
      <c r="J73" s="17">
        <v>0.8</v>
      </c>
      <c r="K73" s="17">
        <v>0.7</v>
      </c>
      <c r="L73" s="17">
        <v>1.5</v>
      </c>
      <c r="M73" s="17">
        <v>1.4</v>
      </c>
      <c r="N73" s="17">
        <v>-0.1</v>
      </c>
      <c r="O73" s="17">
        <v>76</v>
      </c>
      <c r="P73" s="17">
        <v>-0.6</v>
      </c>
      <c r="Q73" s="17">
        <v>1.9</v>
      </c>
      <c r="R73" s="17">
        <v>2</v>
      </c>
      <c r="S73" s="17">
        <v>-0.4</v>
      </c>
      <c r="T73" s="17">
        <v>16</v>
      </c>
      <c r="U73" s="17">
        <v>28</v>
      </c>
      <c r="V73" s="17">
        <v>0.02</v>
      </c>
      <c r="W73" s="17">
        <v>55</v>
      </c>
      <c r="X73" s="17">
        <v>461</v>
      </c>
      <c r="Y73" s="17">
        <v>-0.3</v>
      </c>
      <c r="Z73" s="17">
        <v>-0.3</v>
      </c>
      <c r="AA73" s="17">
        <v>943</v>
      </c>
      <c r="AB73" s="17">
        <v>1036</v>
      </c>
      <c r="AC73" s="17">
        <v>1413</v>
      </c>
      <c r="AD73" s="17">
        <v>1426</v>
      </c>
      <c r="AE73" s="17">
        <v>-0.5</v>
      </c>
      <c r="AF73" s="17">
        <v>0.9</v>
      </c>
      <c r="AG73" s="17">
        <v>1.8</v>
      </c>
      <c r="AH73" s="17">
        <v>-0.5</v>
      </c>
      <c r="AI73" s="17">
        <v>0.92</v>
      </c>
      <c r="AJ73" s="17">
        <v>10.407</v>
      </c>
      <c r="AK73" s="17">
        <v>0.99</v>
      </c>
      <c r="AL73" s="17">
        <v>23</v>
      </c>
      <c r="AM73" s="17">
        <v>10.11</v>
      </c>
      <c r="AN73" s="17">
        <v>10.33</v>
      </c>
      <c r="AO73" s="17">
        <v>10.210000000000001</v>
      </c>
      <c r="AP73" s="17">
        <v>1035</v>
      </c>
      <c r="AQ73" s="17">
        <v>100</v>
      </c>
      <c r="AR73" s="17">
        <v>0</v>
      </c>
      <c r="AS73" s="17">
        <v>100</v>
      </c>
      <c r="AT73" s="17">
        <v>25</v>
      </c>
      <c r="AU73" s="17">
        <v>-10</v>
      </c>
      <c r="AV73" s="17"/>
      <c r="AW73" s="17"/>
      <c r="AX73" s="17"/>
    </row>
    <row r="74" spans="1:50" x14ac:dyDescent="0.15">
      <c r="A74" s="17" t="s">
        <v>1550</v>
      </c>
      <c r="B74" s="17" t="s">
        <v>1550</v>
      </c>
      <c r="C74" s="17">
        <v>520.04999999999995</v>
      </c>
      <c r="D74" s="17">
        <v>520.98</v>
      </c>
      <c r="E74" s="17">
        <v>515.62</v>
      </c>
      <c r="F74" s="17">
        <v>517.79</v>
      </c>
      <c r="G74" s="17">
        <v>517.85</v>
      </c>
      <c r="H74" s="17">
        <v>930</v>
      </c>
      <c r="I74" s="17">
        <v>1402</v>
      </c>
      <c r="J74" s="17">
        <v>-0.3</v>
      </c>
      <c r="K74" s="17">
        <v>-0.1</v>
      </c>
      <c r="L74" s="17">
        <v>-0.4</v>
      </c>
      <c r="M74" s="17">
        <v>0</v>
      </c>
      <c r="N74" s="17">
        <v>0.4</v>
      </c>
      <c r="O74" s="17">
        <v>40</v>
      </c>
      <c r="P74" s="17">
        <v>-0.6</v>
      </c>
      <c r="Q74" s="17">
        <v>0.4</v>
      </c>
      <c r="R74" s="17">
        <v>0.2</v>
      </c>
      <c r="S74" s="17">
        <v>-0.9</v>
      </c>
      <c r="T74" s="17">
        <v>83</v>
      </c>
      <c r="U74" s="17">
        <v>-12</v>
      </c>
      <c r="V74" s="17">
        <v>0.01</v>
      </c>
      <c r="W74" s="17">
        <v>27</v>
      </c>
      <c r="X74" s="17">
        <v>15392</v>
      </c>
      <c r="Y74" s="17">
        <v>-0.1</v>
      </c>
      <c r="Z74" s="17">
        <v>0</v>
      </c>
      <c r="AA74" s="17">
        <v>1120</v>
      </c>
      <c r="AB74" s="17">
        <v>930</v>
      </c>
      <c r="AC74" s="17">
        <v>1402</v>
      </c>
      <c r="AD74" s="17">
        <v>1300</v>
      </c>
      <c r="AE74" s="17">
        <v>-0.2</v>
      </c>
      <c r="AF74" s="17">
        <v>0.4</v>
      </c>
      <c r="AG74" s="17">
        <v>0.2</v>
      </c>
      <c r="AH74" s="17">
        <v>-0.2</v>
      </c>
      <c r="AI74" s="17">
        <v>0.38</v>
      </c>
      <c r="AJ74" s="17">
        <v>0</v>
      </c>
      <c r="AK74" s="17">
        <v>0</v>
      </c>
      <c r="AL74" s="17">
        <v>12</v>
      </c>
      <c r="AM74" s="17">
        <v>517.44000000000005</v>
      </c>
      <c r="AN74" s="17">
        <v>520.98</v>
      </c>
      <c r="AO74" s="17">
        <v>515.62</v>
      </c>
      <c r="AP74" s="17">
        <v>51890</v>
      </c>
      <c r="AQ74" s="17">
        <v>61</v>
      </c>
      <c r="AR74" s="17">
        <v>38</v>
      </c>
      <c r="AS74" s="17">
        <v>68</v>
      </c>
      <c r="AT74" s="17">
        <v>65</v>
      </c>
      <c r="AU74" s="17">
        <v>-7</v>
      </c>
      <c r="AV74" s="17"/>
      <c r="AW74" s="17"/>
      <c r="AX74" s="17"/>
    </row>
    <row r="75" spans="1:50" x14ac:dyDescent="0.15">
      <c r="A75" s="17" t="s">
        <v>3498</v>
      </c>
      <c r="B75" s="17" t="s">
        <v>3499</v>
      </c>
      <c r="C75" s="17">
        <v>8.44</v>
      </c>
      <c r="D75" s="17">
        <v>8.4499999999999993</v>
      </c>
      <c r="E75" s="17">
        <v>8.3699999999999992</v>
      </c>
      <c r="F75" s="17">
        <v>8.4</v>
      </c>
      <c r="G75" s="17">
        <v>8.4</v>
      </c>
      <c r="H75" s="17">
        <v>932</v>
      </c>
      <c r="I75" s="17">
        <v>1417</v>
      </c>
      <c r="J75" s="17">
        <v>-0.5</v>
      </c>
      <c r="K75" s="17">
        <v>0</v>
      </c>
      <c r="L75" s="17">
        <v>-0.5</v>
      </c>
      <c r="M75" s="17">
        <v>0</v>
      </c>
      <c r="N75" s="17">
        <v>0.5</v>
      </c>
      <c r="O75" s="17">
        <v>38</v>
      </c>
      <c r="P75" s="17">
        <v>-0.6</v>
      </c>
      <c r="Q75" s="17">
        <v>0.4</v>
      </c>
      <c r="R75" s="17">
        <v>0.1</v>
      </c>
      <c r="S75" s="17">
        <v>-0.8</v>
      </c>
      <c r="T75" s="17">
        <v>88</v>
      </c>
      <c r="U75" s="17">
        <v>0</v>
      </c>
      <c r="V75" s="17">
        <v>0.01</v>
      </c>
      <c r="W75" s="17">
        <v>38</v>
      </c>
      <c r="X75" s="17">
        <v>60</v>
      </c>
      <c r="Y75" s="17">
        <v>-0.1</v>
      </c>
      <c r="Z75" s="17">
        <v>0</v>
      </c>
      <c r="AA75" s="17">
        <v>1118</v>
      </c>
      <c r="AB75" s="17">
        <v>932</v>
      </c>
      <c r="AC75" s="17">
        <v>1417</v>
      </c>
      <c r="AD75" s="17">
        <v>1305</v>
      </c>
      <c r="AE75" s="17">
        <v>-0.2</v>
      </c>
      <c r="AF75" s="17">
        <v>0.4</v>
      </c>
      <c r="AG75" s="17">
        <v>0.1</v>
      </c>
      <c r="AH75" s="17">
        <v>-0.2</v>
      </c>
      <c r="AI75" s="17">
        <v>0.37</v>
      </c>
      <c r="AJ75" s="17">
        <v>8.3625000000000007</v>
      </c>
      <c r="AK75" s="17">
        <v>1</v>
      </c>
      <c r="AL75" s="17">
        <v>38</v>
      </c>
      <c r="AM75" s="17">
        <v>8.3699999999999992</v>
      </c>
      <c r="AN75" s="17">
        <v>8.4499999999999993</v>
      </c>
      <c r="AO75" s="17">
        <v>8.3699999999999992</v>
      </c>
      <c r="AP75" s="17">
        <v>842</v>
      </c>
      <c r="AQ75" s="17">
        <v>100</v>
      </c>
      <c r="AR75" s="17">
        <v>75</v>
      </c>
      <c r="AS75" s="17">
        <v>80</v>
      </c>
      <c r="AT75" s="17">
        <v>80</v>
      </c>
      <c r="AU75" s="17">
        <v>2</v>
      </c>
      <c r="AV75" s="17"/>
      <c r="AW75" s="17"/>
      <c r="AX75" s="17"/>
    </row>
    <row r="76" spans="1:50" x14ac:dyDescent="0.15">
      <c r="A76" s="17" t="s">
        <v>3833</v>
      </c>
      <c r="B76" s="17" t="s">
        <v>3833</v>
      </c>
      <c r="C76" s="17">
        <v>41.09</v>
      </c>
      <c r="D76" s="17">
        <v>42.12</v>
      </c>
      <c r="E76" s="17">
        <v>40.78</v>
      </c>
      <c r="F76" s="17">
        <v>42.07</v>
      </c>
      <c r="G76" s="17">
        <v>41.13</v>
      </c>
      <c r="H76" s="17">
        <v>1447</v>
      </c>
      <c r="I76" s="17">
        <v>937</v>
      </c>
      <c r="J76" s="17">
        <v>1.1000000000000001</v>
      </c>
      <c r="K76" s="17">
        <v>1.3</v>
      </c>
      <c r="L76" s="17">
        <v>2.4</v>
      </c>
      <c r="M76" s="17">
        <v>2.2999999999999998</v>
      </c>
      <c r="N76" s="17">
        <v>-0.1</v>
      </c>
      <c r="O76" s="17">
        <v>96</v>
      </c>
      <c r="P76" s="17">
        <v>-0.1</v>
      </c>
      <c r="Q76" s="17">
        <v>3.1</v>
      </c>
      <c r="R76" s="17">
        <v>2.5</v>
      </c>
      <c r="S76" s="17">
        <v>-0.8</v>
      </c>
      <c r="T76" s="17">
        <v>23</v>
      </c>
      <c r="U76" s="17">
        <v>40</v>
      </c>
      <c r="V76" s="17">
        <v>0.03</v>
      </c>
      <c r="W76" s="17">
        <v>80</v>
      </c>
      <c r="X76" s="17">
        <v>772</v>
      </c>
      <c r="Y76" s="17">
        <v>-0.1</v>
      </c>
      <c r="Z76" s="17">
        <v>-0.4</v>
      </c>
      <c r="AA76" s="17">
        <v>937</v>
      </c>
      <c r="AB76" s="17">
        <v>1057</v>
      </c>
      <c r="AC76" s="17">
        <v>1326</v>
      </c>
      <c r="AD76" s="17">
        <v>1447</v>
      </c>
      <c r="AE76" s="17">
        <v>-0.1</v>
      </c>
      <c r="AF76" s="17">
        <v>1.5</v>
      </c>
      <c r="AG76" s="17">
        <v>1.6</v>
      </c>
      <c r="AH76" s="17">
        <v>-0.1</v>
      </c>
      <c r="AI76" s="17">
        <v>0.51</v>
      </c>
      <c r="AJ76" s="17">
        <v>0</v>
      </c>
      <c r="AK76" s="17">
        <v>0</v>
      </c>
      <c r="AL76" s="17">
        <v>37</v>
      </c>
      <c r="AM76" s="17">
        <v>40.78</v>
      </c>
      <c r="AN76" s="17">
        <v>41.73</v>
      </c>
      <c r="AO76" s="17">
        <v>41.43</v>
      </c>
      <c r="AP76" s="17">
        <v>4212</v>
      </c>
      <c r="AQ76" s="17">
        <v>56</v>
      </c>
      <c r="AR76" s="17">
        <v>31</v>
      </c>
      <c r="AS76" s="17">
        <v>82</v>
      </c>
      <c r="AT76" s="17">
        <v>37</v>
      </c>
      <c r="AU76" s="17">
        <v>-7</v>
      </c>
      <c r="AV76" s="17"/>
      <c r="AW76" s="17"/>
      <c r="AX76" s="17"/>
    </row>
    <row r="77" spans="1:50" x14ac:dyDescent="0.15">
      <c r="A77" s="17" t="s">
        <v>584</v>
      </c>
      <c r="B77" s="17" t="s">
        <v>585</v>
      </c>
      <c r="C77" s="17">
        <v>8.4</v>
      </c>
      <c r="D77" s="17">
        <v>8.4499999999999993</v>
      </c>
      <c r="E77" s="17">
        <v>8.2200000000000006</v>
      </c>
      <c r="F77" s="17">
        <v>8.33</v>
      </c>
      <c r="G77" s="17">
        <v>8.4</v>
      </c>
      <c r="H77" s="17">
        <v>949</v>
      </c>
      <c r="I77" s="17">
        <v>1322</v>
      </c>
      <c r="J77" s="17">
        <v>-1.2</v>
      </c>
      <c r="K77" s="17">
        <v>0.4</v>
      </c>
      <c r="L77" s="17">
        <v>-0.8</v>
      </c>
      <c r="M77" s="17">
        <v>-0.8</v>
      </c>
      <c r="N77" s="17">
        <v>0</v>
      </c>
      <c r="O77" s="17">
        <v>48</v>
      </c>
      <c r="P77" s="17">
        <v>-1.4</v>
      </c>
      <c r="Q77" s="17">
        <v>1.3</v>
      </c>
      <c r="R77" s="17">
        <v>0.6</v>
      </c>
      <c r="S77" s="17">
        <v>-2.2000000000000002</v>
      </c>
      <c r="T77" s="17">
        <v>78</v>
      </c>
      <c r="U77" s="17">
        <v>13</v>
      </c>
      <c r="V77" s="17">
        <v>0.03</v>
      </c>
      <c r="W77" s="17">
        <v>17</v>
      </c>
      <c r="X77" s="17">
        <v>199</v>
      </c>
      <c r="Y77" s="17">
        <v>0.1</v>
      </c>
      <c r="Z77" s="17">
        <v>-0.4</v>
      </c>
      <c r="AA77" s="17">
        <v>1118</v>
      </c>
      <c r="AB77" s="17">
        <v>949</v>
      </c>
      <c r="AC77" s="17">
        <v>1322</v>
      </c>
      <c r="AD77" s="17">
        <v>1455</v>
      </c>
      <c r="AE77" s="17">
        <v>-0.2</v>
      </c>
      <c r="AF77" s="17">
        <v>1.2</v>
      </c>
      <c r="AG77" s="17">
        <v>0.6</v>
      </c>
      <c r="AH77" s="17">
        <v>-0.2</v>
      </c>
      <c r="AI77" s="17">
        <v>0.3</v>
      </c>
      <c r="AJ77" s="17">
        <v>8.2155000000000005</v>
      </c>
      <c r="AK77" s="17">
        <v>1.01</v>
      </c>
      <c r="AL77" s="17">
        <v>72</v>
      </c>
      <c r="AM77" s="17">
        <v>8.27</v>
      </c>
      <c r="AN77" s="17">
        <v>8.4499999999999993</v>
      </c>
      <c r="AO77" s="17">
        <v>8.23</v>
      </c>
      <c r="AP77" s="17">
        <v>835</v>
      </c>
      <c r="AQ77" s="17">
        <v>75</v>
      </c>
      <c r="AR77" s="17">
        <v>100</v>
      </c>
      <c r="AS77" s="17">
        <v>43</v>
      </c>
      <c r="AT77" s="17">
        <v>0</v>
      </c>
      <c r="AU77" s="17">
        <v>-6</v>
      </c>
      <c r="AV77" s="17"/>
      <c r="AW77" s="17"/>
      <c r="AX77" s="17"/>
    </row>
    <row r="78" spans="1:50" x14ac:dyDescent="0.15">
      <c r="A78" s="17" t="s">
        <v>3024</v>
      </c>
      <c r="B78" s="17" t="s">
        <v>3025</v>
      </c>
      <c r="C78" s="17">
        <v>7.05</v>
      </c>
      <c r="D78" s="17">
        <v>7.59</v>
      </c>
      <c r="E78" s="17">
        <v>6.92</v>
      </c>
      <c r="F78" s="17">
        <v>7.38</v>
      </c>
      <c r="G78" s="17">
        <v>7.05</v>
      </c>
      <c r="H78" s="17">
        <v>1434</v>
      </c>
      <c r="I78" s="17">
        <v>1324</v>
      </c>
      <c r="J78" s="17">
        <v>-1.7</v>
      </c>
      <c r="K78" s="17">
        <v>6.5</v>
      </c>
      <c r="L78" s="17">
        <v>4.5999999999999996</v>
      </c>
      <c r="M78" s="17">
        <v>4.5999999999999996</v>
      </c>
      <c r="N78" s="17">
        <v>0</v>
      </c>
      <c r="O78" s="17">
        <v>69</v>
      </c>
      <c r="P78" s="17">
        <v>-2.8</v>
      </c>
      <c r="Q78" s="17">
        <v>6.4</v>
      </c>
      <c r="R78" s="17">
        <v>7.4</v>
      </c>
      <c r="S78" s="17">
        <v>-1.9</v>
      </c>
      <c r="T78" s="17">
        <v>19</v>
      </c>
      <c r="U78" s="17">
        <v>67</v>
      </c>
      <c r="V78" s="17">
        <v>0.09</v>
      </c>
      <c r="W78" s="17">
        <v>5</v>
      </c>
      <c r="X78" s="17">
        <v>761</v>
      </c>
      <c r="Y78" s="17">
        <v>-0.9</v>
      </c>
      <c r="Z78" s="17">
        <v>-1.4</v>
      </c>
      <c r="AA78" s="17">
        <v>1123</v>
      </c>
      <c r="AB78" s="17">
        <v>955</v>
      </c>
      <c r="AC78" s="17">
        <v>1324</v>
      </c>
      <c r="AD78" s="17">
        <v>1434</v>
      </c>
      <c r="AE78" s="17">
        <v>-2.5</v>
      </c>
      <c r="AF78" s="17">
        <v>6.6</v>
      </c>
      <c r="AG78" s="17">
        <v>1.1000000000000001</v>
      </c>
      <c r="AH78" s="17">
        <v>-2.5</v>
      </c>
      <c r="AI78" s="17">
        <v>0.4</v>
      </c>
      <c r="AJ78" s="17">
        <v>6.6595000000000004</v>
      </c>
      <c r="AK78" s="17">
        <v>1.1100000000000001</v>
      </c>
      <c r="AL78" s="17">
        <v>62</v>
      </c>
      <c r="AM78" s="17">
        <v>6.92</v>
      </c>
      <c r="AN78" s="17">
        <v>7.13</v>
      </c>
      <c r="AO78" s="17">
        <v>6.92</v>
      </c>
      <c r="AP78" s="17">
        <v>757</v>
      </c>
      <c r="AQ78" s="17">
        <v>100</v>
      </c>
      <c r="AR78" s="17">
        <v>0</v>
      </c>
      <c r="AS78" s="17">
        <v>100</v>
      </c>
      <c r="AT78" s="17">
        <v>9</v>
      </c>
      <c r="AU78" s="17">
        <v>-10</v>
      </c>
      <c r="AV78" s="17"/>
      <c r="AW78" s="17"/>
      <c r="AX78" s="17"/>
    </row>
    <row r="79" spans="1:50" x14ac:dyDescent="0.15">
      <c r="A79" s="17" t="s">
        <v>3368</v>
      </c>
      <c r="B79" s="17" t="s">
        <v>3369</v>
      </c>
      <c r="C79" s="17">
        <v>15.4</v>
      </c>
      <c r="D79" s="17">
        <v>15.44</v>
      </c>
      <c r="E79" s="17">
        <v>15.15</v>
      </c>
      <c r="F79" s="17">
        <v>15.24</v>
      </c>
      <c r="G79" s="17">
        <v>15.4</v>
      </c>
      <c r="H79" s="17">
        <v>1013</v>
      </c>
      <c r="I79" s="17">
        <v>1317</v>
      </c>
      <c r="J79" s="17">
        <v>-0.5</v>
      </c>
      <c r="K79" s="17">
        <v>-0.5</v>
      </c>
      <c r="L79" s="17">
        <v>-1</v>
      </c>
      <c r="M79" s="17">
        <v>-1</v>
      </c>
      <c r="N79" s="17">
        <v>0</v>
      </c>
      <c r="O79" s="17">
        <v>31</v>
      </c>
      <c r="P79" s="17">
        <v>-1.3</v>
      </c>
      <c r="Q79" s="17">
        <v>0.6</v>
      </c>
      <c r="R79" s="17">
        <v>0.3</v>
      </c>
      <c r="S79" s="17">
        <v>-1.6</v>
      </c>
      <c r="T79" s="17">
        <v>86</v>
      </c>
      <c r="U79" s="17">
        <v>-28</v>
      </c>
      <c r="V79" s="17">
        <v>0.02</v>
      </c>
      <c r="W79" s="17">
        <v>25</v>
      </c>
      <c r="X79" s="17">
        <v>60</v>
      </c>
      <c r="Y79" s="17">
        <v>-0.1</v>
      </c>
      <c r="Z79" s="17">
        <v>-0.1</v>
      </c>
      <c r="AA79" s="17">
        <v>1053</v>
      </c>
      <c r="AB79" s="17">
        <v>1013</v>
      </c>
      <c r="AC79" s="17">
        <v>1317</v>
      </c>
      <c r="AD79" s="17">
        <v>1302</v>
      </c>
      <c r="AE79" s="17">
        <v>-0.5</v>
      </c>
      <c r="AF79" s="17">
        <v>0.6</v>
      </c>
      <c r="AG79" s="17">
        <v>0.3</v>
      </c>
      <c r="AH79" s="17">
        <v>-0.5</v>
      </c>
      <c r="AI79" s="17">
        <v>0.38</v>
      </c>
      <c r="AJ79" s="17">
        <v>15.583</v>
      </c>
      <c r="AK79" s="17">
        <v>0.98</v>
      </c>
      <c r="AL79" s="17">
        <v>75</v>
      </c>
      <c r="AM79" s="17">
        <v>15.28</v>
      </c>
      <c r="AN79" s="17">
        <v>15.44</v>
      </c>
      <c r="AO79" s="17">
        <v>15.15</v>
      </c>
      <c r="AP79" s="17">
        <v>1531</v>
      </c>
      <c r="AQ79" s="17">
        <v>33</v>
      </c>
      <c r="AR79" s="17">
        <v>0</v>
      </c>
      <c r="AS79" s="17">
        <v>75</v>
      </c>
      <c r="AT79" s="17">
        <v>50</v>
      </c>
      <c r="AU79" s="17">
        <v>-2</v>
      </c>
      <c r="AV79" s="17"/>
      <c r="AW79" s="17"/>
      <c r="AX79" s="17"/>
    </row>
    <row r="80" spans="1:50" x14ac:dyDescent="0.15">
      <c r="A80" s="17" t="s">
        <v>3054</v>
      </c>
      <c r="B80" s="17" t="s">
        <v>3055</v>
      </c>
      <c r="C80" s="17">
        <v>15.38</v>
      </c>
      <c r="D80" s="17">
        <v>15.61</v>
      </c>
      <c r="E80" s="17">
        <v>14.91</v>
      </c>
      <c r="F80" s="17">
        <v>15.42</v>
      </c>
      <c r="G80" s="17">
        <v>15.15</v>
      </c>
      <c r="H80" s="17">
        <v>934</v>
      </c>
      <c r="I80" s="17">
        <v>1001</v>
      </c>
      <c r="J80" s="17">
        <v>-1.8</v>
      </c>
      <c r="K80" s="17">
        <v>2.1</v>
      </c>
      <c r="L80" s="17">
        <v>0.3</v>
      </c>
      <c r="M80" s="17">
        <v>1.8</v>
      </c>
      <c r="N80" s="17">
        <v>1.5</v>
      </c>
      <c r="O80" s="17">
        <v>73</v>
      </c>
      <c r="P80" s="17">
        <v>-1.2</v>
      </c>
      <c r="Q80" s="17">
        <v>3.4</v>
      </c>
      <c r="R80" s="17">
        <v>1.5</v>
      </c>
      <c r="S80" s="17">
        <v>-3.1</v>
      </c>
      <c r="T80" s="17">
        <v>67</v>
      </c>
      <c r="U80" s="17">
        <v>44</v>
      </c>
      <c r="V80" s="17">
        <v>0.05</v>
      </c>
      <c r="W80" s="17">
        <v>27</v>
      </c>
      <c r="X80" s="17">
        <v>812</v>
      </c>
      <c r="Y80" s="17">
        <v>0.7</v>
      </c>
      <c r="Z80" s="17">
        <v>0.7</v>
      </c>
      <c r="AA80" s="17">
        <v>1001</v>
      </c>
      <c r="AB80" s="17">
        <v>934</v>
      </c>
      <c r="AC80" s="17">
        <v>1322</v>
      </c>
      <c r="AD80" s="17">
        <v>1444</v>
      </c>
      <c r="AE80" s="17">
        <v>-0.9</v>
      </c>
      <c r="AF80" s="17">
        <v>2.2999999999999998</v>
      </c>
      <c r="AG80" s="17">
        <v>1.4</v>
      </c>
      <c r="AH80" s="17">
        <v>-0.9</v>
      </c>
      <c r="AI80" s="17">
        <v>0.51</v>
      </c>
      <c r="AJ80" s="17">
        <v>13.163</v>
      </c>
      <c r="AK80" s="17">
        <v>1.17</v>
      </c>
      <c r="AL80" s="17">
        <v>33</v>
      </c>
      <c r="AM80" s="17">
        <v>14.93</v>
      </c>
      <c r="AN80" s="17">
        <v>15.6</v>
      </c>
      <c r="AO80" s="17">
        <v>15.08</v>
      </c>
      <c r="AP80" s="17">
        <v>1556</v>
      </c>
      <c r="AQ80" s="17">
        <v>20</v>
      </c>
      <c r="AR80" s="17">
        <v>87</v>
      </c>
      <c r="AS80" s="17">
        <v>52</v>
      </c>
      <c r="AT80" s="17">
        <v>76</v>
      </c>
      <c r="AU80" s="17">
        <v>-3</v>
      </c>
      <c r="AV80" s="17"/>
      <c r="AW80" s="17"/>
      <c r="AX80" s="17"/>
    </row>
    <row r="81" spans="1:50" x14ac:dyDescent="0.15">
      <c r="A81" s="17" t="s">
        <v>3100</v>
      </c>
      <c r="B81" s="17" t="s">
        <v>3101</v>
      </c>
      <c r="C81" s="17">
        <v>10.87</v>
      </c>
      <c r="D81" s="17">
        <v>11</v>
      </c>
      <c r="E81" s="17">
        <v>10.82</v>
      </c>
      <c r="F81" s="17">
        <v>10.88</v>
      </c>
      <c r="G81" s="17">
        <v>10.9</v>
      </c>
      <c r="H81" s="17">
        <v>1114</v>
      </c>
      <c r="I81" s="17">
        <v>935</v>
      </c>
      <c r="J81" s="17">
        <v>0.7</v>
      </c>
      <c r="K81" s="17">
        <v>-0.6</v>
      </c>
      <c r="L81" s="17">
        <v>0.1</v>
      </c>
      <c r="M81" s="17">
        <v>-0.2</v>
      </c>
      <c r="N81" s="17">
        <v>-0.3</v>
      </c>
      <c r="O81" s="17">
        <v>33</v>
      </c>
      <c r="P81" s="17">
        <v>-1.1000000000000001</v>
      </c>
      <c r="Q81" s="17">
        <v>0.6</v>
      </c>
      <c r="R81" s="17">
        <v>1.2</v>
      </c>
      <c r="S81" s="17">
        <v>-0.5</v>
      </c>
      <c r="T81" s="17">
        <v>28</v>
      </c>
      <c r="U81" s="17">
        <v>-39</v>
      </c>
      <c r="V81" s="17">
        <v>0.02</v>
      </c>
      <c r="W81" s="17">
        <v>72</v>
      </c>
      <c r="X81" s="17">
        <v>75</v>
      </c>
      <c r="Y81" s="17">
        <v>-0.1</v>
      </c>
      <c r="Z81" s="17">
        <v>0</v>
      </c>
      <c r="AA81" s="17">
        <v>935</v>
      </c>
      <c r="AB81" s="17">
        <v>1114</v>
      </c>
      <c r="AC81" s="17">
        <v>1454</v>
      </c>
      <c r="AD81" s="17">
        <v>1300</v>
      </c>
      <c r="AE81" s="17">
        <v>-0.8</v>
      </c>
      <c r="AF81" s="17">
        <v>0.1</v>
      </c>
      <c r="AG81" s="17">
        <v>1.2</v>
      </c>
      <c r="AH81" s="17">
        <v>-0.8</v>
      </c>
      <c r="AI81" s="17">
        <v>1.22</v>
      </c>
      <c r="AJ81" s="17">
        <v>10.893000000000001</v>
      </c>
      <c r="AK81" s="17">
        <v>1</v>
      </c>
      <c r="AL81" s="17">
        <v>44</v>
      </c>
      <c r="AM81" s="17">
        <v>10.82</v>
      </c>
      <c r="AN81" s="17">
        <v>11</v>
      </c>
      <c r="AO81" s="17">
        <v>10.87</v>
      </c>
      <c r="AP81" s="17">
        <v>1097</v>
      </c>
      <c r="AQ81" s="17">
        <v>67</v>
      </c>
      <c r="AR81" s="17">
        <v>33</v>
      </c>
      <c r="AS81" s="17">
        <v>83</v>
      </c>
      <c r="AT81" s="17">
        <v>83</v>
      </c>
      <c r="AU81" s="17">
        <v>-5</v>
      </c>
      <c r="AV81" s="17"/>
      <c r="AW81" s="17"/>
      <c r="AX81" s="17"/>
    </row>
    <row r="82" spans="1:50" x14ac:dyDescent="0.15">
      <c r="A82" s="17" t="s">
        <v>1443</v>
      </c>
      <c r="B82" s="17" t="s">
        <v>1444</v>
      </c>
      <c r="C82" s="17">
        <v>3383.47</v>
      </c>
      <c r="D82" s="17">
        <v>3391.6439999999998</v>
      </c>
      <c r="E82" s="17">
        <v>3361.3339999999998</v>
      </c>
      <c r="F82" s="17">
        <v>3371.4259999999999</v>
      </c>
      <c r="G82" s="17">
        <v>3384.1469999999999</v>
      </c>
      <c r="H82" s="17">
        <v>956</v>
      </c>
      <c r="I82" s="17">
        <v>1402</v>
      </c>
      <c r="J82" s="17">
        <v>-0.1</v>
      </c>
      <c r="K82" s="17">
        <v>-0.2</v>
      </c>
      <c r="L82" s="17">
        <v>-0.4</v>
      </c>
      <c r="M82" s="17">
        <v>-0.4</v>
      </c>
      <c r="N82" s="17">
        <v>0</v>
      </c>
      <c r="O82" s="17">
        <v>33</v>
      </c>
      <c r="P82" s="17">
        <v>-0.6</v>
      </c>
      <c r="Q82" s="17">
        <v>0.3</v>
      </c>
      <c r="R82" s="17">
        <v>0.2</v>
      </c>
      <c r="S82" s="17">
        <v>-0.7</v>
      </c>
      <c r="T82" s="17">
        <v>73</v>
      </c>
      <c r="U82" s="17">
        <v>-23</v>
      </c>
      <c r="V82" s="17">
        <v>0.01</v>
      </c>
      <c r="W82" s="17">
        <v>20</v>
      </c>
      <c r="X82" s="17">
        <v>256744</v>
      </c>
      <c r="Y82" s="17">
        <v>0</v>
      </c>
      <c r="Z82" s="17">
        <v>0</v>
      </c>
      <c r="AA82" s="17">
        <v>1119</v>
      </c>
      <c r="AB82" s="17">
        <v>956</v>
      </c>
      <c r="AC82" s="17">
        <v>1402</v>
      </c>
      <c r="AD82" s="17">
        <v>1307</v>
      </c>
      <c r="AE82" s="17">
        <v>-0.3</v>
      </c>
      <c r="AF82" s="17">
        <v>0.3</v>
      </c>
      <c r="AG82" s="17">
        <v>0.2</v>
      </c>
      <c r="AH82" s="17">
        <v>-0.3</v>
      </c>
      <c r="AI82" s="17">
        <v>0.55000000000000004</v>
      </c>
      <c r="AJ82" s="17">
        <v>3347.3775000000001</v>
      </c>
      <c r="AK82" s="17">
        <v>1.01</v>
      </c>
      <c r="AL82" s="17">
        <v>54</v>
      </c>
      <c r="AM82" s="17">
        <v>3375.26</v>
      </c>
      <c r="AN82" s="17">
        <v>3391.64</v>
      </c>
      <c r="AO82" s="17">
        <v>3361.33</v>
      </c>
      <c r="AP82" s="17">
        <v>338003</v>
      </c>
      <c r="AQ82" s="17">
        <v>6</v>
      </c>
      <c r="AR82" s="17">
        <v>38</v>
      </c>
      <c r="AS82" s="17">
        <v>46</v>
      </c>
      <c r="AT82" s="17">
        <v>42</v>
      </c>
      <c r="AU82" s="17">
        <v>-5</v>
      </c>
      <c r="AV82" s="17"/>
      <c r="AW82" s="17"/>
      <c r="AX82" s="17"/>
    </row>
    <row r="83" spans="1:50" x14ac:dyDescent="0.15">
      <c r="A83" s="17" t="s">
        <v>1004</v>
      </c>
      <c r="B83" s="17" t="s">
        <v>1005</v>
      </c>
      <c r="C83" s="17">
        <v>62.6</v>
      </c>
      <c r="D83" s="17">
        <v>63.3</v>
      </c>
      <c r="E83" s="17">
        <v>60.64</v>
      </c>
      <c r="F83" s="17">
        <v>60.69</v>
      </c>
      <c r="G83" s="17">
        <v>62.62</v>
      </c>
      <c r="H83" s="17">
        <v>942</v>
      </c>
      <c r="I83" s="17">
        <v>1438</v>
      </c>
      <c r="J83" s="17">
        <v>-1.3</v>
      </c>
      <c r="K83" s="17">
        <v>-1.8</v>
      </c>
      <c r="L83" s="17">
        <v>-3.1</v>
      </c>
      <c r="M83" s="17">
        <v>-3.1</v>
      </c>
      <c r="N83" s="17">
        <v>0</v>
      </c>
      <c r="O83" s="17">
        <v>2</v>
      </c>
      <c r="P83" s="17">
        <v>-4.2</v>
      </c>
      <c r="Q83" s="17">
        <v>0.1</v>
      </c>
      <c r="R83" s="17">
        <v>1.1000000000000001</v>
      </c>
      <c r="S83" s="17">
        <v>-3.2</v>
      </c>
      <c r="T83" s="17">
        <v>74</v>
      </c>
      <c r="U83" s="17">
        <v>-41</v>
      </c>
      <c r="V83" s="17">
        <v>0.04</v>
      </c>
      <c r="W83" s="17">
        <v>13</v>
      </c>
      <c r="X83" s="17">
        <v>476</v>
      </c>
      <c r="Y83" s="17">
        <v>0.1</v>
      </c>
      <c r="Z83" s="17">
        <v>0.5</v>
      </c>
      <c r="AA83" s="17">
        <v>1126</v>
      </c>
      <c r="AB83" s="17">
        <v>942</v>
      </c>
      <c r="AC83" s="17">
        <v>1438</v>
      </c>
      <c r="AD83" s="17">
        <v>1309</v>
      </c>
      <c r="AE83" s="17">
        <v>-2.1</v>
      </c>
      <c r="AF83" s="17">
        <v>0.1</v>
      </c>
      <c r="AG83" s="17">
        <v>1</v>
      </c>
      <c r="AH83" s="17">
        <v>-2.1</v>
      </c>
      <c r="AI83" s="17">
        <v>0.73</v>
      </c>
      <c r="AJ83" s="17">
        <v>60.384</v>
      </c>
      <c r="AK83" s="17">
        <v>1.01</v>
      </c>
      <c r="AL83" s="17">
        <v>62</v>
      </c>
      <c r="AM83" s="17">
        <v>61.57</v>
      </c>
      <c r="AN83" s="17">
        <v>63.25</v>
      </c>
      <c r="AO83" s="17">
        <v>60.64</v>
      </c>
      <c r="AP83" s="17">
        <v>6198</v>
      </c>
      <c r="AQ83" s="17">
        <v>0</v>
      </c>
      <c r="AR83" s="17">
        <v>54</v>
      </c>
      <c r="AS83" s="17">
        <v>0</v>
      </c>
      <c r="AT83" s="17">
        <v>97</v>
      </c>
      <c r="AU83" s="17">
        <v>10</v>
      </c>
      <c r="AV83" s="17"/>
      <c r="AW83" s="17"/>
      <c r="AX83" s="17"/>
    </row>
    <row r="84" spans="1:50" x14ac:dyDescent="0.15">
      <c r="A84" s="17" t="s">
        <v>3356</v>
      </c>
      <c r="B84" s="17" t="s">
        <v>3357</v>
      </c>
      <c r="C84" s="17">
        <v>10.56</v>
      </c>
      <c r="D84" s="17">
        <v>10.56</v>
      </c>
      <c r="E84" s="17">
        <v>10.41</v>
      </c>
      <c r="F84" s="17">
        <v>10.49</v>
      </c>
      <c r="G84" s="17">
        <v>10.63</v>
      </c>
      <c r="H84" s="17">
        <v>930</v>
      </c>
      <c r="I84" s="17">
        <v>1402</v>
      </c>
      <c r="J84" s="17">
        <v>-1</v>
      </c>
      <c r="K84" s="17">
        <v>0.4</v>
      </c>
      <c r="L84" s="17">
        <v>-0.7</v>
      </c>
      <c r="M84" s="17">
        <v>-1.3</v>
      </c>
      <c r="N84" s="17">
        <v>-0.7</v>
      </c>
      <c r="O84" s="17">
        <v>53</v>
      </c>
      <c r="P84" s="17">
        <v>-0.7</v>
      </c>
      <c r="Q84" s="17">
        <v>0.8</v>
      </c>
      <c r="R84" s="17">
        <v>0</v>
      </c>
      <c r="S84" s="17">
        <v>-1.4</v>
      </c>
      <c r="T84" s="17">
        <v>100</v>
      </c>
      <c r="U84" s="17">
        <v>27</v>
      </c>
      <c r="V84" s="17">
        <v>0.01</v>
      </c>
      <c r="W84" s="17">
        <v>8</v>
      </c>
      <c r="X84" s="17">
        <v>203</v>
      </c>
      <c r="Y84" s="17">
        <v>-0.4</v>
      </c>
      <c r="Z84" s="17">
        <v>-0.6</v>
      </c>
      <c r="AA84" s="17">
        <v>1118</v>
      </c>
      <c r="AB84" s="17">
        <v>930</v>
      </c>
      <c r="AC84" s="17">
        <v>1402</v>
      </c>
      <c r="AD84" s="17">
        <v>1336</v>
      </c>
      <c r="AE84" s="17">
        <v>0</v>
      </c>
      <c r="AF84" s="17">
        <v>0.8</v>
      </c>
      <c r="AG84" s="17">
        <v>0</v>
      </c>
      <c r="AH84" s="17">
        <v>0</v>
      </c>
      <c r="AI84" s="17">
        <v>0</v>
      </c>
      <c r="AJ84" s="17">
        <v>10.641500000000001</v>
      </c>
      <c r="AK84" s="17">
        <v>0.99</v>
      </c>
      <c r="AL84" s="17">
        <v>158</v>
      </c>
      <c r="AM84" s="17">
        <v>10.44</v>
      </c>
      <c r="AN84" s="17">
        <v>10.56</v>
      </c>
      <c r="AO84" s="17">
        <v>10.41</v>
      </c>
      <c r="AP84" s="17">
        <v>1049</v>
      </c>
      <c r="AQ84" s="17">
        <v>100</v>
      </c>
      <c r="AR84" s="17">
        <v>0</v>
      </c>
      <c r="AS84" s="17">
        <v>100</v>
      </c>
      <c r="AT84" s="17">
        <v>25</v>
      </c>
      <c r="AU84" s="17">
        <v>-7</v>
      </c>
      <c r="AV84" s="17"/>
      <c r="AW84" s="17"/>
      <c r="AX84" s="17"/>
    </row>
    <row r="85" spans="1:50" x14ac:dyDescent="0.15">
      <c r="A85" s="17" t="s">
        <v>2922</v>
      </c>
      <c r="B85" s="17" t="s">
        <v>2923</v>
      </c>
      <c r="C85" s="17">
        <v>19.13</v>
      </c>
      <c r="D85" s="17">
        <v>19.579999999999998</v>
      </c>
      <c r="E85" s="17">
        <v>18.97</v>
      </c>
      <c r="F85" s="17">
        <v>19.5</v>
      </c>
      <c r="G85" s="17">
        <v>19.170000000000002</v>
      </c>
      <c r="H85" s="17">
        <v>1441</v>
      </c>
      <c r="I85" s="17">
        <v>1032</v>
      </c>
      <c r="J85" s="17">
        <v>-0.1</v>
      </c>
      <c r="K85" s="17">
        <v>2</v>
      </c>
      <c r="L85" s="17">
        <v>1.9</v>
      </c>
      <c r="M85" s="17">
        <v>1.7</v>
      </c>
      <c r="N85" s="17">
        <v>-0.2</v>
      </c>
      <c r="O85" s="17">
        <v>87</v>
      </c>
      <c r="P85" s="17">
        <v>-0.4</v>
      </c>
      <c r="Q85" s="17">
        <v>2.8</v>
      </c>
      <c r="R85" s="17">
        <v>2.2999999999999998</v>
      </c>
      <c r="S85" s="17">
        <v>-0.8</v>
      </c>
      <c r="T85" s="17">
        <v>26</v>
      </c>
      <c r="U85" s="17">
        <v>64</v>
      </c>
      <c r="V85" s="17">
        <v>0.03</v>
      </c>
      <c r="W85" s="17">
        <v>67</v>
      </c>
      <c r="X85" s="17">
        <v>151</v>
      </c>
      <c r="Y85" s="17">
        <v>-0.2</v>
      </c>
      <c r="Z85" s="17">
        <v>-0.5</v>
      </c>
      <c r="AA85" s="17">
        <v>1032</v>
      </c>
      <c r="AB85" s="17">
        <v>1115</v>
      </c>
      <c r="AC85" s="17">
        <v>1300</v>
      </c>
      <c r="AD85" s="17">
        <v>1441</v>
      </c>
      <c r="AE85" s="17">
        <v>-0.4</v>
      </c>
      <c r="AF85" s="17">
        <v>2</v>
      </c>
      <c r="AG85" s="17">
        <v>0.3</v>
      </c>
      <c r="AH85" s="17">
        <v>-0.4</v>
      </c>
      <c r="AI85" s="17">
        <v>0.21</v>
      </c>
      <c r="AJ85" s="17">
        <v>19.332999999999998</v>
      </c>
      <c r="AK85" s="17">
        <v>1.01</v>
      </c>
      <c r="AL85" s="17">
        <v>95</v>
      </c>
      <c r="AM85" s="17">
        <v>18.97</v>
      </c>
      <c r="AN85" s="17">
        <v>19.18</v>
      </c>
      <c r="AO85" s="17">
        <v>19.12</v>
      </c>
      <c r="AP85" s="17">
        <v>1958</v>
      </c>
      <c r="AQ85" s="17">
        <v>100</v>
      </c>
      <c r="AR85" s="17">
        <v>25</v>
      </c>
      <c r="AS85" s="17">
        <v>100</v>
      </c>
      <c r="AT85" s="17">
        <v>29</v>
      </c>
      <c r="AU85" s="17">
        <v>-7</v>
      </c>
      <c r="AV85" s="17"/>
      <c r="AW85" s="17"/>
      <c r="AX85" s="17"/>
    </row>
    <row r="86" spans="1:50" x14ac:dyDescent="0.15">
      <c r="A86" s="17" t="s">
        <v>800</v>
      </c>
      <c r="B86" s="17" t="s">
        <v>801</v>
      </c>
      <c r="C86" s="17">
        <v>25.1</v>
      </c>
      <c r="D86" s="17">
        <v>25.25</v>
      </c>
      <c r="E86" s="17">
        <v>24.7</v>
      </c>
      <c r="F86" s="17">
        <v>24.97</v>
      </c>
      <c r="G86" s="17">
        <v>25.11</v>
      </c>
      <c r="H86" s="17">
        <v>934</v>
      </c>
      <c r="I86" s="17">
        <v>1322</v>
      </c>
      <c r="J86" s="17">
        <v>-0.8</v>
      </c>
      <c r="K86" s="17">
        <v>0.3</v>
      </c>
      <c r="L86" s="17">
        <v>-0.5</v>
      </c>
      <c r="M86" s="17">
        <v>-0.6</v>
      </c>
      <c r="N86" s="17">
        <v>0</v>
      </c>
      <c r="O86" s="17">
        <v>49</v>
      </c>
      <c r="P86" s="17">
        <v>-1.1000000000000001</v>
      </c>
      <c r="Q86" s="17">
        <v>1.1000000000000001</v>
      </c>
      <c r="R86" s="17">
        <v>0.6</v>
      </c>
      <c r="S86" s="17">
        <v>-1.6</v>
      </c>
      <c r="T86" s="17">
        <v>73</v>
      </c>
      <c r="U86" s="17">
        <v>15</v>
      </c>
      <c r="V86" s="17">
        <v>0.02</v>
      </c>
      <c r="W86" s="17">
        <v>19</v>
      </c>
      <c r="X86" s="17">
        <v>260</v>
      </c>
      <c r="Y86" s="17">
        <v>-0.3</v>
      </c>
      <c r="Z86" s="17">
        <v>-0.8</v>
      </c>
      <c r="AA86" s="17">
        <v>1002</v>
      </c>
      <c r="AB86" s="17">
        <v>934</v>
      </c>
      <c r="AC86" s="17">
        <v>1322</v>
      </c>
      <c r="AD86" s="17">
        <v>1420</v>
      </c>
      <c r="AE86" s="17">
        <v>-0.8</v>
      </c>
      <c r="AF86" s="17">
        <v>1.1000000000000001</v>
      </c>
      <c r="AG86" s="17">
        <v>0.6</v>
      </c>
      <c r="AH86" s="17">
        <v>-0.8</v>
      </c>
      <c r="AI86" s="17">
        <v>0.6</v>
      </c>
      <c r="AJ86" s="17">
        <v>23.591000000000001</v>
      </c>
      <c r="AK86" s="17">
        <v>1.06</v>
      </c>
      <c r="AL86" s="17">
        <v>70</v>
      </c>
      <c r="AM86" s="17">
        <v>24.81</v>
      </c>
      <c r="AN86" s="17">
        <v>25.24</v>
      </c>
      <c r="AO86" s="17">
        <v>24.7</v>
      </c>
      <c r="AP86" s="17">
        <v>2516</v>
      </c>
      <c r="AQ86" s="17">
        <v>100</v>
      </c>
      <c r="AR86" s="17">
        <v>30</v>
      </c>
      <c r="AS86" s="17">
        <v>59</v>
      </c>
      <c r="AT86" s="17">
        <v>0</v>
      </c>
      <c r="AU86" s="17">
        <v>-6</v>
      </c>
      <c r="AV86" s="17"/>
      <c r="AW86" s="17"/>
      <c r="AX86" s="17"/>
    </row>
    <row r="87" spans="1:50" x14ac:dyDescent="0.15">
      <c r="A87" s="17" t="s">
        <v>984</v>
      </c>
      <c r="B87" s="17" t="s">
        <v>985</v>
      </c>
      <c r="C87" s="17">
        <v>20.23</v>
      </c>
      <c r="D87" s="17">
        <v>20.23</v>
      </c>
      <c r="E87" s="17">
        <v>20.23</v>
      </c>
      <c r="F87" s="17">
        <v>20.23</v>
      </c>
      <c r="G87" s="17">
        <v>20.23</v>
      </c>
      <c r="H87" s="17">
        <v>930</v>
      </c>
      <c r="I87" s="17">
        <v>1500</v>
      </c>
      <c r="J87" s="17">
        <v>0</v>
      </c>
      <c r="K87" s="17">
        <v>0</v>
      </c>
      <c r="L87" s="17">
        <v>0</v>
      </c>
      <c r="M87" s="17">
        <v>0</v>
      </c>
      <c r="N87" s="17">
        <v>0</v>
      </c>
      <c r="O87" s="17">
        <v>0</v>
      </c>
      <c r="P87" s="17">
        <v>0</v>
      </c>
      <c r="Q87" s="17">
        <v>0</v>
      </c>
      <c r="R87" s="17">
        <v>0</v>
      </c>
      <c r="S87" s="17">
        <v>0</v>
      </c>
      <c r="T87" s="17">
        <v>0</v>
      </c>
      <c r="U87" s="17">
        <v>0</v>
      </c>
      <c r="V87" s="17">
        <v>0</v>
      </c>
      <c r="W87" s="17">
        <v>0</v>
      </c>
      <c r="X87" s="17">
        <v>0</v>
      </c>
      <c r="Y87" s="17">
        <v>0</v>
      </c>
      <c r="Z87" s="17">
        <v>0</v>
      </c>
      <c r="AA87" s="17">
        <v>1130</v>
      </c>
      <c r="AB87" s="17">
        <v>930</v>
      </c>
      <c r="AC87" s="17">
        <v>1500</v>
      </c>
      <c r="AD87" s="17">
        <v>1300</v>
      </c>
      <c r="AE87" s="17">
        <v>0</v>
      </c>
      <c r="AF87" s="17">
        <v>0</v>
      </c>
      <c r="AG87" s="17">
        <v>0</v>
      </c>
      <c r="AH87" s="17">
        <v>0</v>
      </c>
      <c r="AI87" s="17">
        <v>0</v>
      </c>
      <c r="AJ87" s="17">
        <v>20.814499999999999</v>
      </c>
      <c r="AK87" s="17">
        <v>0.97</v>
      </c>
      <c r="AL87" s="17">
        <v>0</v>
      </c>
      <c r="AM87" s="17">
        <v>20.23</v>
      </c>
      <c r="AN87" s="17">
        <v>20.23</v>
      </c>
      <c r="AO87" s="17">
        <v>20.23</v>
      </c>
      <c r="AP87" s="17">
        <v>2023</v>
      </c>
      <c r="AQ87" s="17">
        <v>0</v>
      </c>
      <c r="AR87" s="17">
        <v>0</v>
      </c>
      <c r="AS87" s="17">
        <v>0</v>
      </c>
      <c r="AT87" s="17">
        <v>0</v>
      </c>
      <c r="AU87" s="17">
        <v>0</v>
      </c>
      <c r="AV87" s="17"/>
      <c r="AW87" s="17"/>
      <c r="AX87" s="17"/>
    </row>
    <row r="88" spans="1:50" x14ac:dyDescent="0.15">
      <c r="A88" s="17" t="s">
        <v>2752</v>
      </c>
      <c r="B88" s="17" t="s">
        <v>2753</v>
      </c>
      <c r="C88" s="17">
        <v>7.47</v>
      </c>
      <c r="D88" s="17">
        <v>7.49</v>
      </c>
      <c r="E88" s="17">
        <v>7.44</v>
      </c>
      <c r="F88" s="17">
        <v>7.48</v>
      </c>
      <c r="G88" s="17">
        <v>7.48</v>
      </c>
      <c r="H88" s="17">
        <v>1056</v>
      </c>
      <c r="I88" s="17">
        <v>1000</v>
      </c>
      <c r="J88" s="17">
        <v>0</v>
      </c>
      <c r="K88" s="17">
        <v>0.1</v>
      </c>
      <c r="L88" s="17">
        <v>0.1</v>
      </c>
      <c r="M88" s="17">
        <v>0</v>
      </c>
      <c r="N88" s="17">
        <v>-0.1</v>
      </c>
      <c r="O88" s="17">
        <v>80</v>
      </c>
      <c r="P88" s="17">
        <v>-0.1</v>
      </c>
      <c r="Q88" s="17">
        <v>0.5</v>
      </c>
      <c r="R88" s="17">
        <v>0.3</v>
      </c>
      <c r="S88" s="17">
        <v>-0.4</v>
      </c>
      <c r="T88" s="17">
        <v>60</v>
      </c>
      <c r="U88" s="17">
        <v>20</v>
      </c>
      <c r="V88" s="17">
        <v>0.01</v>
      </c>
      <c r="W88" s="17">
        <v>60</v>
      </c>
      <c r="X88" s="17">
        <v>38</v>
      </c>
      <c r="Y88" s="17">
        <v>-0.1</v>
      </c>
      <c r="Z88" s="17">
        <v>-0.1</v>
      </c>
      <c r="AA88" s="17">
        <v>1000</v>
      </c>
      <c r="AB88" s="17">
        <v>1056</v>
      </c>
      <c r="AC88" s="17">
        <v>1403</v>
      </c>
      <c r="AD88" s="17">
        <v>1450</v>
      </c>
      <c r="AE88" s="17">
        <v>-0.1</v>
      </c>
      <c r="AF88" s="17">
        <v>0.4</v>
      </c>
      <c r="AG88" s="17">
        <v>0.3</v>
      </c>
      <c r="AH88" s="17">
        <v>-0.1</v>
      </c>
      <c r="AI88" s="17">
        <v>0.6</v>
      </c>
      <c r="AJ88" s="17">
        <v>7.4710000000000001</v>
      </c>
      <c r="AK88" s="17">
        <v>1</v>
      </c>
      <c r="AL88" s="17">
        <v>80</v>
      </c>
      <c r="AM88" s="17">
        <v>7.44</v>
      </c>
      <c r="AN88" s="17">
        <v>7.49</v>
      </c>
      <c r="AO88" s="17">
        <v>7.45</v>
      </c>
      <c r="AP88" s="17">
        <v>749</v>
      </c>
      <c r="AQ88" s="17">
        <v>100</v>
      </c>
      <c r="AR88" s="17">
        <v>67</v>
      </c>
      <c r="AS88" s="17">
        <v>100</v>
      </c>
      <c r="AT88" s="17">
        <v>67</v>
      </c>
      <c r="AU88" s="17">
        <v>-6</v>
      </c>
      <c r="AV88" s="17"/>
      <c r="AW88" s="17"/>
      <c r="AX88" s="17"/>
    </row>
    <row r="89" spans="1:50" x14ac:dyDescent="0.15">
      <c r="A89" s="17" t="s">
        <v>988</v>
      </c>
      <c r="B89" s="17" t="s">
        <v>989</v>
      </c>
      <c r="C89" s="17">
        <v>5.22</v>
      </c>
      <c r="D89" s="17">
        <v>5.34</v>
      </c>
      <c r="E89" s="17">
        <v>5.05</v>
      </c>
      <c r="F89" s="17">
        <v>5.1100000000000003</v>
      </c>
      <c r="G89" s="17">
        <v>5.28</v>
      </c>
      <c r="H89" s="17">
        <v>948</v>
      </c>
      <c r="I89" s="17">
        <v>1440</v>
      </c>
      <c r="J89" s="17">
        <v>-1</v>
      </c>
      <c r="K89" s="17">
        <v>-1.2</v>
      </c>
      <c r="L89" s="17">
        <v>-2.1</v>
      </c>
      <c r="M89" s="17">
        <v>-3.3</v>
      </c>
      <c r="N89" s="17">
        <v>-1.1000000000000001</v>
      </c>
      <c r="O89" s="17">
        <v>21</v>
      </c>
      <c r="P89" s="17">
        <v>-4.4000000000000004</v>
      </c>
      <c r="Q89" s="17">
        <v>1.2</v>
      </c>
      <c r="R89" s="17">
        <v>2.2999999999999998</v>
      </c>
      <c r="S89" s="17">
        <v>-3.3</v>
      </c>
      <c r="T89" s="17">
        <v>59</v>
      </c>
      <c r="U89" s="17">
        <v>-21</v>
      </c>
      <c r="V89" s="17">
        <v>0.06</v>
      </c>
      <c r="W89" s="17">
        <v>23</v>
      </c>
      <c r="X89" s="17">
        <v>747</v>
      </c>
      <c r="Y89" s="17">
        <v>0</v>
      </c>
      <c r="Z89" s="17">
        <v>0.6</v>
      </c>
      <c r="AA89" s="17">
        <v>1117</v>
      </c>
      <c r="AB89" s="17">
        <v>948</v>
      </c>
      <c r="AC89" s="17">
        <v>1440</v>
      </c>
      <c r="AD89" s="17">
        <v>1300</v>
      </c>
      <c r="AE89" s="17">
        <v>-1.2</v>
      </c>
      <c r="AF89" s="17">
        <v>1.2</v>
      </c>
      <c r="AG89" s="17">
        <v>2.2999999999999998</v>
      </c>
      <c r="AH89" s="17">
        <v>-1.2</v>
      </c>
      <c r="AI89" s="17">
        <v>0.62</v>
      </c>
      <c r="AJ89" s="17">
        <v>5.0419999999999998</v>
      </c>
      <c r="AK89" s="17">
        <v>1.01</v>
      </c>
      <c r="AL89" s="17">
        <v>73</v>
      </c>
      <c r="AM89" s="17">
        <v>5.12</v>
      </c>
      <c r="AN89" s="17">
        <v>5.34</v>
      </c>
      <c r="AO89" s="17">
        <v>5.05</v>
      </c>
      <c r="AP89" s="17">
        <v>517</v>
      </c>
      <c r="AQ89" s="17">
        <v>50</v>
      </c>
      <c r="AR89" s="17">
        <v>50</v>
      </c>
      <c r="AS89" s="17">
        <v>25</v>
      </c>
      <c r="AT89" s="17">
        <v>62</v>
      </c>
      <c r="AU89" s="17">
        <v>-4</v>
      </c>
      <c r="AV89" s="17"/>
      <c r="AW89" s="17"/>
      <c r="AX89" s="17"/>
    </row>
    <row r="90" spans="1:50" x14ac:dyDescent="0.15">
      <c r="A90" s="17" t="s">
        <v>2868</v>
      </c>
      <c r="B90" s="17" t="s">
        <v>2869</v>
      </c>
      <c r="C90" s="17">
        <v>7.84</v>
      </c>
      <c r="D90" s="17">
        <v>7.86</v>
      </c>
      <c r="E90" s="17">
        <v>7.75</v>
      </c>
      <c r="F90" s="17">
        <v>7.79</v>
      </c>
      <c r="G90" s="17">
        <v>7.8</v>
      </c>
      <c r="H90" s="17">
        <v>949</v>
      </c>
      <c r="I90" s="17">
        <v>1402</v>
      </c>
      <c r="J90" s="17">
        <v>-0.6</v>
      </c>
      <c r="K90" s="17">
        <v>0</v>
      </c>
      <c r="L90" s="17">
        <v>-0.6</v>
      </c>
      <c r="M90" s="17">
        <v>-0.1</v>
      </c>
      <c r="N90" s="17">
        <v>0.5</v>
      </c>
      <c r="O90" s="17">
        <v>36</v>
      </c>
      <c r="P90" s="17">
        <v>-0.9</v>
      </c>
      <c r="Q90" s="17">
        <v>0.5</v>
      </c>
      <c r="R90" s="17">
        <v>0.3</v>
      </c>
      <c r="S90" s="17">
        <v>-1.2</v>
      </c>
      <c r="T90" s="17">
        <v>82</v>
      </c>
      <c r="U90" s="17">
        <v>0</v>
      </c>
      <c r="V90" s="17">
        <v>0.01</v>
      </c>
      <c r="W90" s="17">
        <v>30</v>
      </c>
      <c r="X90" s="17">
        <v>50</v>
      </c>
      <c r="Y90" s="17">
        <v>0</v>
      </c>
      <c r="Z90" s="17">
        <v>0</v>
      </c>
      <c r="AA90" s="17">
        <v>1125</v>
      </c>
      <c r="AB90" s="17">
        <v>949</v>
      </c>
      <c r="AC90" s="17">
        <v>1402</v>
      </c>
      <c r="AD90" s="17">
        <v>1300</v>
      </c>
      <c r="AE90" s="17">
        <v>-0.4</v>
      </c>
      <c r="AF90" s="17">
        <v>0.5</v>
      </c>
      <c r="AG90" s="17">
        <v>0.3</v>
      </c>
      <c r="AH90" s="17">
        <v>-0.4</v>
      </c>
      <c r="AI90" s="17">
        <v>0.45</v>
      </c>
      <c r="AJ90" s="17">
        <v>7.6555</v>
      </c>
      <c r="AK90" s="17">
        <v>1.02</v>
      </c>
      <c r="AL90" s="17">
        <v>40</v>
      </c>
      <c r="AM90" s="17">
        <v>7.76</v>
      </c>
      <c r="AN90" s="17">
        <v>7.86</v>
      </c>
      <c r="AO90" s="17">
        <v>7.75</v>
      </c>
      <c r="AP90" s="17">
        <v>782</v>
      </c>
      <c r="AQ90" s="17">
        <v>100</v>
      </c>
      <c r="AR90" s="17">
        <v>100</v>
      </c>
      <c r="AS90" s="17">
        <v>80</v>
      </c>
      <c r="AT90" s="17">
        <v>80</v>
      </c>
      <c r="AU90" s="17">
        <v>5</v>
      </c>
      <c r="AV90" s="17"/>
      <c r="AW90" s="17"/>
      <c r="AX90" s="17"/>
    </row>
    <row r="91" spans="1:50" x14ac:dyDescent="0.15">
      <c r="A91" s="17" t="s">
        <v>293</v>
      </c>
      <c r="B91" s="17" t="s">
        <v>294</v>
      </c>
      <c r="C91" s="17">
        <v>19.190000000000001</v>
      </c>
      <c r="D91" s="17">
        <v>20.05</v>
      </c>
      <c r="E91" s="17">
        <v>19.14</v>
      </c>
      <c r="F91" s="17">
        <v>19.53</v>
      </c>
      <c r="G91" s="17">
        <v>19.329999999999998</v>
      </c>
      <c r="H91" s="17">
        <v>1337</v>
      </c>
      <c r="I91" s="17">
        <v>930</v>
      </c>
      <c r="J91" s="17">
        <v>0.9</v>
      </c>
      <c r="K91" s="17">
        <v>0.8</v>
      </c>
      <c r="L91" s="17">
        <v>1.8</v>
      </c>
      <c r="M91" s="17">
        <v>1</v>
      </c>
      <c r="N91" s="17">
        <v>-0.7</v>
      </c>
      <c r="O91" s="17">
        <v>43</v>
      </c>
      <c r="P91" s="17">
        <v>-2.6</v>
      </c>
      <c r="Q91" s="17">
        <v>2</v>
      </c>
      <c r="R91" s="17">
        <v>4.4000000000000004</v>
      </c>
      <c r="S91" s="17">
        <v>-0.3</v>
      </c>
      <c r="T91" s="17">
        <v>5</v>
      </c>
      <c r="U91" s="17">
        <v>18</v>
      </c>
      <c r="V91" s="17">
        <v>0.05</v>
      </c>
      <c r="W91" s="17">
        <v>38</v>
      </c>
      <c r="X91" s="17">
        <v>572</v>
      </c>
      <c r="Y91" s="17">
        <v>0.6</v>
      </c>
      <c r="Z91" s="17">
        <v>1.4</v>
      </c>
      <c r="AA91" s="17">
        <v>930</v>
      </c>
      <c r="AB91" s="17">
        <v>956</v>
      </c>
      <c r="AC91" s="17">
        <v>1301</v>
      </c>
      <c r="AD91" s="17">
        <v>1337</v>
      </c>
      <c r="AE91" s="17">
        <v>-2.5</v>
      </c>
      <c r="AF91" s="17">
        <v>0.7</v>
      </c>
      <c r="AG91" s="17">
        <v>2.7</v>
      </c>
      <c r="AH91" s="17">
        <v>-2.6</v>
      </c>
      <c r="AI91" s="17">
        <v>1.1299999999999999</v>
      </c>
      <c r="AJ91" s="17">
        <v>17.831499999999998</v>
      </c>
      <c r="AK91" s="17">
        <v>1.1000000000000001</v>
      </c>
      <c r="AL91" s="17">
        <v>31</v>
      </c>
      <c r="AM91" s="17">
        <v>19.16</v>
      </c>
      <c r="AN91" s="17">
        <v>19.71</v>
      </c>
      <c r="AO91" s="17">
        <v>19.39</v>
      </c>
      <c r="AP91" s="17">
        <v>2004</v>
      </c>
      <c r="AQ91" s="17">
        <v>20</v>
      </c>
      <c r="AR91" s="17">
        <v>100</v>
      </c>
      <c r="AS91" s="17">
        <v>8</v>
      </c>
      <c r="AT91" s="17">
        <v>74</v>
      </c>
      <c r="AU91" s="17">
        <v>4</v>
      </c>
      <c r="AV91" s="17"/>
      <c r="AW91" s="17"/>
      <c r="AX91" s="17"/>
    </row>
    <row r="92" spans="1:50" x14ac:dyDescent="0.15">
      <c r="A92" s="17" t="s">
        <v>3288</v>
      </c>
      <c r="B92" s="17" t="s">
        <v>3289</v>
      </c>
      <c r="C92" s="17">
        <v>13.78</v>
      </c>
      <c r="D92" s="17">
        <v>14.87</v>
      </c>
      <c r="E92" s="17">
        <v>13.63</v>
      </c>
      <c r="F92" s="17">
        <v>14.87</v>
      </c>
      <c r="G92" s="17">
        <v>13.52</v>
      </c>
      <c r="H92" s="17">
        <v>949</v>
      </c>
      <c r="I92" s="17">
        <v>935</v>
      </c>
      <c r="J92" s="17">
        <v>7.8</v>
      </c>
      <c r="K92" s="17">
        <v>0.1</v>
      </c>
      <c r="L92" s="17">
        <v>7.6</v>
      </c>
      <c r="M92" s="17">
        <v>9.5</v>
      </c>
      <c r="N92" s="17">
        <v>1.9</v>
      </c>
      <c r="O92" s="17">
        <v>100</v>
      </c>
      <c r="P92" s="17">
        <v>0</v>
      </c>
      <c r="Q92" s="17">
        <v>8.6999999999999993</v>
      </c>
      <c r="R92" s="17">
        <v>7.6</v>
      </c>
      <c r="S92" s="17">
        <v>-1.1000000000000001</v>
      </c>
      <c r="T92" s="17">
        <v>12</v>
      </c>
      <c r="U92" s="17">
        <v>2</v>
      </c>
      <c r="V92" s="17">
        <v>0.09</v>
      </c>
      <c r="W92" s="17">
        <v>98</v>
      </c>
      <c r="X92" s="17">
        <v>1658</v>
      </c>
      <c r="Y92" s="17">
        <v>-0.6</v>
      </c>
      <c r="Z92" s="17">
        <v>1</v>
      </c>
      <c r="AA92" s="17">
        <v>935</v>
      </c>
      <c r="AB92" s="17">
        <v>949</v>
      </c>
      <c r="AC92" s="17">
        <v>1402</v>
      </c>
      <c r="AD92" s="17">
        <v>1300</v>
      </c>
      <c r="AE92" s="17">
        <v>0</v>
      </c>
      <c r="AF92" s="17">
        <v>1</v>
      </c>
      <c r="AG92" s="17">
        <v>7.9</v>
      </c>
      <c r="AH92" s="17">
        <v>0</v>
      </c>
      <c r="AI92" s="17">
        <v>0.87</v>
      </c>
      <c r="AJ92" s="17">
        <v>13.134499999999999</v>
      </c>
      <c r="AK92" s="17">
        <v>1.1299999999999999</v>
      </c>
      <c r="AL92" s="17">
        <v>0</v>
      </c>
      <c r="AM92" s="17">
        <v>13.64</v>
      </c>
      <c r="AN92" s="17">
        <v>14.87</v>
      </c>
      <c r="AO92" s="17">
        <v>14.72</v>
      </c>
      <c r="AP92" s="17">
        <v>1487</v>
      </c>
      <c r="AQ92" s="17">
        <v>53</v>
      </c>
      <c r="AR92" s="17">
        <v>0</v>
      </c>
      <c r="AS92" s="17">
        <v>45</v>
      </c>
      <c r="AT92" s="17">
        <v>90</v>
      </c>
      <c r="AU92" s="17">
        <v>4</v>
      </c>
      <c r="AV92" s="17"/>
      <c r="AW92" s="17"/>
      <c r="AX92" s="17"/>
    </row>
    <row r="93" spans="1:50" x14ac:dyDescent="0.15">
      <c r="A93" s="17" t="s">
        <v>194</v>
      </c>
      <c r="B93" s="17" t="s">
        <v>195</v>
      </c>
      <c r="C93" s="17">
        <v>2.42</v>
      </c>
      <c r="D93" s="17">
        <v>2.46</v>
      </c>
      <c r="E93" s="17">
        <v>2.39</v>
      </c>
      <c r="F93" s="17">
        <v>2.44</v>
      </c>
      <c r="G93" s="17">
        <v>2.42</v>
      </c>
      <c r="H93" s="17">
        <v>1436</v>
      </c>
      <c r="I93" s="17">
        <v>1431</v>
      </c>
      <c r="J93" s="17">
        <v>-0.4</v>
      </c>
      <c r="K93" s="17">
        <v>1.2</v>
      </c>
      <c r="L93" s="17">
        <v>0.8</v>
      </c>
      <c r="M93" s="17">
        <v>0.8</v>
      </c>
      <c r="N93" s="17">
        <v>0</v>
      </c>
      <c r="O93" s="17">
        <v>71</v>
      </c>
      <c r="P93" s="17">
        <v>-0.8</v>
      </c>
      <c r="Q93" s="17">
        <v>2.1</v>
      </c>
      <c r="R93" s="17">
        <v>1.6</v>
      </c>
      <c r="S93" s="17">
        <v>-1.2</v>
      </c>
      <c r="T93" s="17">
        <v>43</v>
      </c>
      <c r="U93" s="17">
        <v>43</v>
      </c>
      <c r="V93" s="17">
        <v>0.03</v>
      </c>
      <c r="W93" s="17">
        <v>33</v>
      </c>
      <c r="X93" s="17">
        <v>326</v>
      </c>
      <c r="Y93" s="17">
        <v>-0.8</v>
      </c>
      <c r="Z93" s="17">
        <v>-0.8</v>
      </c>
      <c r="AA93" s="17">
        <v>1127</v>
      </c>
      <c r="AB93" s="17">
        <v>950</v>
      </c>
      <c r="AC93" s="17">
        <v>1431</v>
      </c>
      <c r="AD93" s="17">
        <v>1436</v>
      </c>
      <c r="AE93" s="17">
        <v>-0.8</v>
      </c>
      <c r="AF93" s="17">
        <v>2.1</v>
      </c>
      <c r="AG93" s="17">
        <v>1.2</v>
      </c>
      <c r="AH93" s="17">
        <v>-0.8</v>
      </c>
      <c r="AI93" s="17">
        <v>0.71</v>
      </c>
      <c r="AJ93" s="17">
        <v>2.3065000000000002</v>
      </c>
      <c r="AK93" s="17">
        <v>1.06</v>
      </c>
      <c r="AL93" s="17">
        <v>50</v>
      </c>
      <c r="AM93" s="17">
        <v>2.39</v>
      </c>
      <c r="AN93" s="17">
        <v>2.4500000000000002</v>
      </c>
      <c r="AO93" s="17">
        <v>2.39</v>
      </c>
      <c r="AP93" s="17">
        <v>246</v>
      </c>
      <c r="AQ93" s="17">
        <v>100</v>
      </c>
      <c r="AR93" s="17">
        <v>0</v>
      </c>
      <c r="AS93" s="17">
        <v>100</v>
      </c>
      <c r="AT93" s="17">
        <v>33</v>
      </c>
      <c r="AU93" s="17">
        <v>-10</v>
      </c>
      <c r="AV93" s="17"/>
      <c r="AW93" s="17"/>
      <c r="AX93" s="17"/>
    </row>
    <row r="94" spans="1:50" x14ac:dyDescent="0.15">
      <c r="A94" s="17" t="s">
        <v>3008</v>
      </c>
      <c r="B94" s="17" t="s">
        <v>3009</v>
      </c>
      <c r="C94" s="17">
        <v>13.06</v>
      </c>
      <c r="D94" s="17">
        <v>13.54</v>
      </c>
      <c r="E94" s="17">
        <v>12.92</v>
      </c>
      <c r="F94" s="17">
        <v>13.38</v>
      </c>
      <c r="G94" s="17">
        <v>13.15</v>
      </c>
      <c r="H94" s="17">
        <v>1326</v>
      </c>
      <c r="I94" s="17">
        <v>937</v>
      </c>
      <c r="J94" s="17">
        <v>1.8</v>
      </c>
      <c r="K94" s="17">
        <v>0.7</v>
      </c>
      <c r="L94" s="17">
        <v>2.4</v>
      </c>
      <c r="M94" s="17">
        <v>1.7</v>
      </c>
      <c r="N94" s="17">
        <v>-0.7</v>
      </c>
      <c r="O94" s="17">
        <v>74</v>
      </c>
      <c r="P94" s="17">
        <v>-1.2</v>
      </c>
      <c r="Q94" s="17">
        <v>3.5</v>
      </c>
      <c r="R94" s="17">
        <v>3.6</v>
      </c>
      <c r="S94" s="17">
        <v>-1.1000000000000001</v>
      </c>
      <c r="T94" s="17">
        <v>23</v>
      </c>
      <c r="U94" s="17">
        <v>15</v>
      </c>
      <c r="V94" s="17">
        <v>0.05</v>
      </c>
      <c r="W94" s="17">
        <v>74</v>
      </c>
      <c r="X94" s="17">
        <v>726</v>
      </c>
      <c r="Y94" s="17">
        <v>0</v>
      </c>
      <c r="Z94" s="17">
        <v>-0.5</v>
      </c>
      <c r="AA94" s="17">
        <v>937</v>
      </c>
      <c r="AB94" s="17">
        <v>1028</v>
      </c>
      <c r="AC94" s="17">
        <v>1304</v>
      </c>
      <c r="AD94" s="17">
        <v>1326</v>
      </c>
      <c r="AE94" s="17">
        <v>-1.1000000000000001</v>
      </c>
      <c r="AF94" s="17">
        <v>1.1000000000000001</v>
      </c>
      <c r="AG94" s="17">
        <v>2.8</v>
      </c>
      <c r="AH94" s="17">
        <v>-1.1000000000000001</v>
      </c>
      <c r="AI94" s="17">
        <v>0.82</v>
      </c>
      <c r="AJ94" s="17">
        <v>12.737</v>
      </c>
      <c r="AK94" s="17">
        <v>1.05</v>
      </c>
      <c r="AL94" s="17">
        <v>46</v>
      </c>
      <c r="AM94" s="17">
        <v>12.92</v>
      </c>
      <c r="AN94" s="17">
        <v>13.42</v>
      </c>
      <c r="AO94" s="17">
        <v>13.23</v>
      </c>
      <c r="AP94" s="17">
        <v>1353</v>
      </c>
      <c r="AQ94" s="17">
        <v>67</v>
      </c>
      <c r="AR94" s="17">
        <v>67</v>
      </c>
      <c r="AS94" s="17">
        <v>88</v>
      </c>
      <c r="AT94" s="17">
        <v>44</v>
      </c>
      <c r="AU94" s="17">
        <v>-7</v>
      </c>
      <c r="AV94" s="17"/>
      <c r="AW94" s="17"/>
      <c r="AX94" s="17"/>
    </row>
    <row r="95" spans="1:50" x14ac:dyDescent="0.15">
      <c r="A95" s="17" t="s">
        <v>836</v>
      </c>
      <c r="B95" s="17" t="s">
        <v>837</v>
      </c>
      <c r="C95" s="17">
        <v>11.46</v>
      </c>
      <c r="D95" s="17">
        <v>11.46</v>
      </c>
      <c r="E95" s="17">
        <v>11.46</v>
      </c>
      <c r="F95" s="17">
        <v>11.46</v>
      </c>
      <c r="G95" s="17">
        <v>11.46</v>
      </c>
      <c r="H95" s="17">
        <v>930</v>
      </c>
      <c r="I95" s="17">
        <v>1500</v>
      </c>
      <c r="J95" s="17">
        <v>0</v>
      </c>
      <c r="K95" s="17">
        <v>0</v>
      </c>
      <c r="L95" s="17">
        <v>0</v>
      </c>
      <c r="M95" s="17">
        <v>0</v>
      </c>
      <c r="N95" s="17">
        <v>0</v>
      </c>
      <c r="O95" s="17">
        <v>0</v>
      </c>
      <c r="P95" s="17">
        <v>0</v>
      </c>
      <c r="Q95" s="17">
        <v>0</v>
      </c>
      <c r="R95" s="17">
        <v>0</v>
      </c>
      <c r="S95" s="17">
        <v>0</v>
      </c>
      <c r="T95" s="17">
        <v>0</v>
      </c>
      <c r="U95" s="17">
        <v>0</v>
      </c>
      <c r="V95" s="17">
        <v>0</v>
      </c>
      <c r="W95" s="17">
        <v>0</v>
      </c>
      <c r="X95" s="17">
        <v>0</v>
      </c>
      <c r="Y95" s="17">
        <v>0</v>
      </c>
      <c r="Z95" s="17">
        <v>0</v>
      </c>
      <c r="AA95" s="17">
        <v>1130</v>
      </c>
      <c r="AB95" s="17">
        <v>930</v>
      </c>
      <c r="AC95" s="17">
        <v>1500</v>
      </c>
      <c r="AD95" s="17">
        <v>1300</v>
      </c>
      <c r="AE95" s="17">
        <v>0</v>
      </c>
      <c r="AF95" s="17">
        <v>0</v>
      </c>
      <c r="AG95" s="17">
        <v>0</v>
      </c>
      <c r="AH95" s="17">
        <v>0</v>
      </c>
      <c r="AI95" s="17">
        <v>0</v>
      </c>
      <c r="AJ95" s="17">
        <v>12.951000000000001</v>
      </c>
      <c r="AK95" s="17">
        <v>0.88</v>
      </c>
      <c r="AL95" s="17">
        <v>0</v>
      </c>
      <c r="AM95" s="17">
        <v>11.46</v>
      </c>
      <c r="AN95" s="17">
        <v>11.46</v>
      </c>
      <c r="AO95" s="17">
        <v>11.46</v>
      </c>
      <c r="AP95" s="17">
        <v>1146</v>
      </c>
      <c r="AQ95" s="17">
        <v>0</v>
      </c>
      <c r="AR95" s="17">
        <v>0</v>
      </c>
      <c r="AS95" s="17">
        <v>0</v>
      </c>
      <c r="AT95" s="17">
        <v>0</v>
      </c>
      <c r="AU95" s="17">
        <v>0</v>
      </c>
      <c r="AV95" s="17"/>
      <c r="AW95" s="17"/>
      <c r="AX95" s="17"/>
    </row>
    <row r="96" spans="1:50" x14ac:dyDescent="0.15">
      <c r="A96" s="17" t="s">
        <v>976</v>
      </c>
      <c r="B96" s="17" t="s">
        <v>977</v>
      </c>
      <c r="C96" s="17">
        <v>21.73</v>
      </c>
      <c r="D96" s="17">
        <v>21.93</v>
      </c>
      <c r="E96" s="17">
        <v>21.63</v>
      </c>
      <c r="F96" s="17">
        <v>21.73</v>
      </c>
      <c r="G96" s="17">
        <v>21.73</v>
      </c>
      <c r="H96" s="17">
        <v>1058</v>
      </c>
      <c r="I96" s="17">
        <v>1403</v>
      </c>
      <c r="J96" s="17">
        <v>0.1</v>
      </c>
      <c r="K96" s="17">
        <v>-0.1</v>
      </c>
      <c r="L96" s="17">
        <v>0</v>
      </c>
      <c r="M96" s="17">
        <v>0</v>
      </c>
      <c r="N96" s="17">
        <v>0</v>
      </c>
      <c r="O96" s="17">
        <v>33</v>
      </c>
      <c r="P96" s="17">
        <v>-0.9</v>
      </c>
      <c r="Q96" s="17">
        <v>0.5</v>
      </c>
      <c r="R96" s="17">
        <v>0.9</v>
      </c>
      <c r="S96" s="17">
        <v>-0.5</v>
      </c>
      <c r="T96" s="17">
        <v>33</v>
      </c>
      <c r="U96" s="17">
        <v>-7</v>
      </c>
      <c r="V96" s="17">
        <v>0.01</v>
      </c>
      <c r="W96" s="17">
        <v>22</v>
      </c>
      <c r="X96" s="17">
        <v>262</v>
      </c>
      <c r="Y96" s="17">
        <v>-0.1</v>
      </c>
      <c r="Z96" s="17">
        <v>0</v>
      </c>
      <c r="AA96" s="17">
        <v>1030</v>
      </c>
      <c r="AB96" s="17">
        <v>1058</v>
      </c>
      <c r="AC96" s="17">
        <v>1403</v>
      </c>
      <c r="AD96" s="17">
        <v>1423</v>
      </c>
      <c r="AE96" s="17">
        <v>-0.6</v>
      </c>
      <c r="AF96" s="17">
        <v>0.5</v>
      </c>
      <c r="AG96" s="17">
        <v>0.9</v>
      </c>
      <c r="AH96" s="17">
        <v>-0.6</v>
      </c>
      <c r="AI96" s="17">
        <v>1.1299999999999999</v>
      </c>
      <c r="AJ96" s="17">
        <v>22.108000000000001</v>
      </c>
      <c r="AK96" s="17">
        <v>0.98</v>
      </c>
      <c r="AL96" s="17">
        <v>13</v>
      </c>
      <c r="AM96" s="17">
        <v>21.7</v>
      </c>
      <c r="AN96" s="17">
        <v>21.93</v>
      </c>
      <c r="AO96" s="17">
        <v>21.63</v>
      </c>
      <c r="AP96" s="17">
        <v>2187</v>
      </c>
      <c r="AQ96" s="17">
        <v>100</v>
      </c>
      <c r="AR96" s="17">
        <v>33</v>
      </c>
      <c r="AS96" s="17">
        <v>33</v>
      </c>
      <c r="AT96" s="17">
        <v>22</v>
      </c>
      <c r="AU96" s="17">
        <v>1</v>
      </c>
      <c r="AV96" s="17"/>
      <c r="AW96" s="17"/>
      <c r="AX96" s="17"/>
    </row>
    <row r="97" spans="1:50" x14ac:dyDescent="0.15">
      <c r="A97" s="17" t="s">
        <v>848</v>
      </c>
      <c r="B97" s="17" t="s">
        <v>849</v>
      </c>
      <c r="C97" s="17">
        <v>28.24</v>
      </c>
      <c r="D97" s="17">
        <v>28.33</v>
      </c>
      <c r="E97" s="17">
        <v>27.99</v>
      </c>
      <c r="F97" s="17">
        <v>28.3</v>
      </c>
      <c r="G97" s="17">
        <v>28.2</v>
      </c>
      <c r="H97" s="17">
        <v>1057</v>
      </c>
      <c r="I97" s="17">
        <v>945</v>
      </c>
      <c r="J97" s="17">
        <v>0.1</v>
      </c>
      <c r="K97" s="17">
        <v>0.1</v>
      </c>
      <c r="L97" s="17">
        <v>0.2</v>
      </c>
      <c r="M97" s="17">
        <v>0.4</v>
      </c>
      <c r="N97" s="17">
        <v>0.1</v>
      </c>
      <c r="O97" s="17">
        <v>91</v>
      </c>
      <c r="P97" s="17">
        <v>-0.1</v>
      </c>
      <c r="Q97" s="17">
        <v>1.1000000000000001</v>
      </c>
      <c r="R97" s="17">
        <v>0.3</v>
      </c>
      <c r="S97" s="17">
        <v>-0.9</v>
      </c>
      <c r="T97" s="17">
        <v>74</v>
      </c>
      <c r="U97" s="17">
        <v>12</v>
      </c>
      <c r="V97" s="17">
        <v>0.01</v>
      </c>
      <c r="W97" s="17">
        <v>79</v>
      </c>
      <c r="X97" s="17">
        <v>83</v>
      </c>
      <c r="Y97" s="17">
        <v>0</v>
      </c>
      <c r="Z97" s="17">
        <v>-0.5</v>
      </c>
      <c r="AA97" s="17">
        <v>945</v>
      </c>
      <c r="AB97" s="17">
        <v>1057</v>
      </c>
      <c r="AC97" s="17">
        <v>1440</v>
      </c>
      <c r="AD97" s="17">
        <v>1338</v>
      </c>
      <c r="AE97" s="17">
        <v>0</v>
      </c>
      <c r="AF97" s="17">
        <v>0.7</v>
      </c>
      <c r="AG97" s="17">
        <v>0.3</v>
      </c>
      <c r="AH97" s="17">
        <v>0</v>
      </c>
      <c r="AI97" s="17">
        <v>0.28999999999999998</v>
      </c>
      <c r="AJ97" s="17">
        <v>28.294499999999999</v>
      </c>
      <c r="AK97" s="17">
        <v>1</v>
      </c>
      <c r="AL97" s="17">
        <v>61</v>
      </c>
      <c r="AM97" s="17">
        <v>28</v>
      </c>
      <c r="AN97" s="17">
        <v>28.33</v>
      </c>
      <c r="AO97" s="17">
        <v>28.1</v>
      </c>
      <c r="AP97" s="17">
        <v>2831</v>
      </c>
      <c r="AQ97" s="17">
        <v>100</v>
      </c>
      <c r="AR97" s="17">
        <v>0</v>
      </c>
      <c r="AS97" s="17">
        <v>100</v>
      </c>
      <c r="AT97" s="17">
        <v>0</v>
      </c>
      <c r="AU97" s="17">
        <v>-10</v>
      </c>
      <c r="AV97" s="17"/>
      <c r="AW97" s="17"/>
      <c r="AX97" s="17"/>
    </row>
    <row r="98" spans="1:50" x14ac:dyDescent="0.15">
      <c r="A98" s="17" t="s">
        <v>1449</v>
      </c>
      <c r="B98" s="17" t="s">
        <v>1450</v>
      </c>
      <c r="C98" s="17">
        <v>2688.4</v>
      </c>
      <c r="D98" s="17">
        <v>2694.7750000000001</v>
      </c>
      <c r="E98" s="17">
        <v>2666.817</v>
      </c>
      <c r="F98" s="17">
        <v>2672.8359999999998</v>
      </c>
      <c r="G98" s="17">
        <v>2687.6709999999998</v>
      </c>
      <c r="H98" s="17">
        <v>957</v>
      </c>
      <c r="I98" s="17">
        <v>1401</v>
      </c>
      <c r="J98" s="17">
        <v>-0.4</v>
      </c>
      <c r="K98" s="17">
        <v>-0.2</v>
      </c>
      <c r="L98" s="17">
        <v>-0.6</v>
      </c>
      <c r="M98" s="17">
        <v>-0.6</v>
      </c>
      <c r="N98" s="17">
        <v>0</v>
      </c>
      <c r="O98" s="17">
        <v>22</v>
      </c>
      <c r="P98" s="17">
        <v>-0.8</v>
      </c>
      <c r="Q98" s="17">
        <v>0.2</v>
      </c>
      <c r="R98" s="17">
        <v>0.2</v>
      </c>
      <c r="S98" s="17">
        <v>-0.8</v>
      </c>
      <c r="T98" s="17">
        <v>77</v>
      </c>
      <c r="U98" s="17">
        <v>-22</v>
      </c>
      <c r="V98" s="17">
        <v>0.01</v>
      </c>
      <c r="W98" s="17">
        <v>12</v>
      </c>
      <c r="X98" s="17">
        <v>36530</v>
      </c>
      <c r="Y98" s="17">
        <v>0.1</v>
      </c>
      <c r="Z98" s="17">
        <v>0</v>
      </c>
      <c r="AA98" s="17">
        <v>1118</v>
      </c>
      <c r="AB98" s="17">
        <v>957</v>
      </c>
      <c r="AC98" s="17">
        <v>1401</v>
      </c>
      <c r="AD98" s="17">
        <v>1306</v>
      </c>
      <c r="AE98" s="17">
        <v>-0.3</v>
      </c>
      <c r="AF98" s="17">
        <v>0.2</v>
      </c>
      <c r="AG98" s="17">
        <v>0.2</v>
      </c>
      <c r="AH98" s="17">
        <v>-0.3</v>
      </c>
      <c r="AI98" s="17">
        <v>0.52</v>
      </c>
      <c r="AJ98" s="17">
        <v>2688.8209999999999</v>
      </c>
      <c r="AK98" s="17">
        <v>0.99</v>
      </c>
      <c r="AL98" s="17">
        <v>61</v>
      </c>
      <c r="AM98" s="17">
        <v>2676.79</v>
      </c>
      <c r="AN98" s="17">
        <v>2694.77</v>
      </c>
      <c r="AO98" s="17">
        <v>2666.82</v>
      </c>
      <c r="AP98" s="17">
        <v>268098</v>
      </c>
      <c r="AQ98" s="17">
        <v>9</v>
      </c>
      <c r="AR98" s="17">
        <v>97</v>
      </c>
      <c r="AS98" s="17">
        <v>51</v>
      </c>
      <c r="AT98" s="17">
        <v>50</v>
      </c>
      <c r="AU98" s="17">
        <v>-3</v>
      </c>
      <c r="AV98" s="17"/>
      <c r="AW98" s="17"/>
      <c r="AX98" s="17"/>
    </row>
    <row r="99" spans="1:50" x14ac:dyDescent="0.15">
      <c r="A99" s="17" t="s">
        <v>1040</v>
      </c>
      <c r="B99" s="17" t="s">
        <v>1041</v>
      </c>
      <c r="C99" s="17">
        <v>8.8699999999999992</v>
      </c>
      <c r="D99" s="17">
        <v>8.98</v>
      </c>
      <c r="E99" s="17">
        <v>8.86</v>
      </c>
      <c r="F99" s="17">
        <v>8.8800000000000008</v>
      </c>
      <c r="G99" s="17">
        <v>8.91</v>
      </c>
      <c r="H99" s="17">
        <v>955</v>
      </c>
      <c r="I99" s="17">
        <v>1405</v>
      </c>
      <c r="J99" s="17">
        <v>0.5</v>
      </c>
      <c r="K99" s="17">
        <v>-0.3</v>
      </c>
      <c r="L99" s="17">
        <v>0.1</v>
      </c>
      <c r="M99" s="17">
        <v>-0.3</v>
      </c>
      <c r="N99" s="17">
        <v>-0.4</v>
      </c>
      <c r="O99" s="17">
        <v>17</v>
      </c>
      <c r="P99" s="17">
        <v>-1.1000000000000001</v>
      </c>
      <c r="Q99" s="17">
        <v>0.2</v>
      </c>
      <c r="R99" s="17">
        <v>1.2</v>
      </c>
      <c r="S99" s="17">
        <v>-0.1</v>
      </c>
      <c r="T99" s="17">
        <v>8</v>
      </c>
      <c r="U99" s="17">
        <v>-25</v>
      </c>
      <c r="V99" s="17">
        <v>0.01</v>
      </c>
      <c r="W99" s="17">
        <v>36</v>
      </c>
      <c r="X99" s="17">
        <v>133</v>
      </c>
      <c r="Y99" s="17">
        <v>0.6</v>
      </c>
      <c r="Z99" s="17">
        <v>0.3</v>
      </c>
      <c r="AA99" s="17">
        <v>930</v>
      </c>
      <c r="AB99" s="17">
        <v>955</v>
      </c>
      <c r="AC99" s="17">
        <v>1405</v>
      </c>
      <c r="AD99" s="17">
        <v>1300</v>
      </c>
      <c r="AE99" s="17">
        <v>-0.4</v>
      </c>
      <c r="AF99" s="17">
        <v>0.2</v>
      </c>
      <c r="AG99" s="17">
        <v>1.2</v>
      </c>
      <c r="AH99" s="17">
        <v>-0.4</v>
      </c>
      <c r="AI99" s="17">
        <v>1.25</v>
      </c>
      <c r="AJ99" s="17">
        <v>8.9045000000000005</v>
      </c>
      <c r="AK99" s="17">
        <v>1</v>
      </c>
      <c r="AL99" s="17">
        <v>36</v>
      </c>
      <c r="AM99" s="17">
        <v>8.8699999999999992</v>
      </c>
      <c r="AN99" s="17">
        <v>8.98</v>
      </c>
      <c r="AO99" s="17">
        <v>8.86</v>
      </c>
      <c r="AP99" s="17">
        <v>892</v>
      </c>
      <c r="AQ99" s="17">
        <v>0</v>
      </c>
      <c r="AR99" s="17">
        <v>100</v>
      </c>
      <c r="AS99" s="17">
        <v>0</v>
      </c>
      <c r="AT99" s="17">
        <v>60</v>
      </c>
      <c r="AU99" s="17">
        <v>0</v>
      </c>
      <c r="AV99" s="17"/>
      <c r="AW99" s="17"/>
      <c r="AX99" s="17"/>
    </row>
    <row r="100" spans="1:50" x14ac:dyDescent="0.15">
      <c r="A100" s="17" t="s">
        <v>234</v>
      </c>
      <c r="B100" s="17" t="s">
        <v>235</v>
      </c>
      <c r="C100" s="17">
        <v>9.41</v>
      </c>
      <c r="D100" s="17">
        <v>9.43</v>
      </c>
      <c r="E100" s="17">
        <v>9.26</v>
      </c>
      <c r="F100" s="17">
        <v>9.35</v>
      </c>
      <c r="G100" s="17">
        <v>9.41</v>
      </c>
      <c r="H100" s="17">
        <v>930</v>
      </c>
      <c r="I100" s="17">
        <v>1401</v>
      </c>
      <c r="J100" s="17">
        <v>-1</v>
      </c>
      <c r="K100" s="17">
        <v>0.3</v>
      </c>
      <c r="L100" s="17">
        <v>-0.6</v>
      </c>
      <c r="M100" s="17">
        <v>-0.6</v>
      </c>
      <c r="N100" s="17">
        <v>0</v>
      </c>
      <c r="O100" s="17">
        <v>53</v>
      </c>
      <c r="P100" s="17">
        <v>-0.9</v>
      </c>
      <c r="Q100" s="17">
        <v>1</v>
      </c>
      <c r="R100" s="17">
        <v>0.2</v>
      </c>
      <c r="S100" s="17">
        <v>-1.6</v>
      </c>
      <c r="T100" s="17">
        <v>88</v>
      </c>
      <c r="U100" s="17">
        <v>18</v>
      </c>
      <c r="V100" s="17">
        <v>0.02</v>
      </c>
      <c r="W100" s="17">
        <v>9</v>
      </c>
      <c r="X100" s="17">
        <v>317</v>
      </c>
      <c r="Y100" s="17">
        <v>-0.3</v>
      </c>
      <c r="Z100" s="17">
        <v>-0.6</v>
      </c>
      <c r="AA100" s="17">
        <v>1122</v>
      </c>
      <c r="AB100" s="17">
        <v>930</v>
      </c>
      <c r="AC100" s="17">
        <v>1401</v>
      </c>
      <c r="AD100" s="17">
        <v>1447</v>
      </c>
      <c r="AE100" s="17">
        <v>-0.3</v>
      </c>
      <c r="AF100" s="17">
        <v>1</v>
      </c>
      <c r="AG100" s="17">
        <v>0.1</v>
      </c>
      <c r="AH100" s="17">
        <v>-0.3</v>
      </c>
      <c r="AI100" s="17">
        <v>0.23</v>
      </c>
      <c r="AJ100" s="17">
        <v>9.2035</v>
      </c>
      <c r="AK100" s="17">
        <v>1.02</v>
      </c>
      <c r="AL100" s="17">
        <v>91</v>
      </c>
      <c r="AM100" s="17">
        <v>9.31</v>
      </c>
      <c r="AN100" s="17">
        <v>9.42</v>
      </c>
      <c r="AO100" s="17">
        <v>9.26</v>
      </c>
      <c r="AP100" s="17">
        <v>938</v>
      </c>
      <c r="AQ100" s="17">
        <v>75</v>
      </c>
      <c r="AR100" s="17">
        <v>0</v>
      </c>
      <c r="AS100" s="17">
        <v>89</v>
      </c>
      <c r="AT100" s="17">
        <v>22</v>
      </c>
      <c r="AU100" s="17">
        <v>-10</v>
      </c>
      <c r="AV100" s="17"/>
      <c r="AW100" s="17"/>
      <c r="AX100" s="17"/>
    </row>
    <row r="101" spans="1:50" x14ac:dyDescent="0.15">
      <c r="A101" s="17" t="s">
        <v>2814</v>
      </c>
      <c r="B101" s="17" t="s">
        <v>2815</v>
      </c>
      <c r="C101" s="17">
        <v>4.49</v>
      </c>
      <c r="D101" s="17">
        <v>4.5</v>
      </c>
      <c r="E101" s="17">
        <v>4.46</v>
      </c>
      <c r="F101" s="17">
        <v>4.47</v>
      </c>
      <c r="G101" s="17">
        <v>4.49</v>
      </c>
      <c r="H101" s="17">
        <v>1054</v>
      </c>
      <c r="I101" s="17">
        <v>1442</v>
      </c>
      <c r="J101" s="17">
        <v>-0.2</v>
      </c>
      <c r="K101" s="17">
        <v>-0.2</v>
      </c>
      <c r="L101" s="17">
        <v>-0.4</v>
      </c>
      <c r="M101" s="17">
        <v>-0.4</v>
      </c>
      <c r="N101" s="17">
        <v>0</v>
      </c>
      <c r="O101" s="17">
        <v>25</v>
      </c>
      <c r="P101" s="17">
        <v>-0.7</v>
      </c>
      <c r="Q101" s="17">
        <v>0.2</v>
      </c>
      <c r="R101" s="17">
        <v>0.2</v>
      </c>
      <c r="S101" s="17">
        <v>-0.7</v>
      </c>
      <c r="T101" s="17">
        <v>75</v>
      </c>
      <c r="U101" s="17">
        <v>-25</v>
      </c>
      <c r="V101" s="17">
        <v>0.01</v>
      </c>
      <c r="W101" s="17">
        <v>33</v>
      </c>
      <c r="X101" s="17">
        <v>49</v>
      </c>
      <c r="Y101" s="17">
        <v>-0.2</v>
      </c>
      <c r="Z101" s="17">
        <v>-0.2</v>
      </c>
      <c r="AA101" s="17">
        <v>1013</v>
      </c>
      <c r="AB101" s="17">
        <v>1054</v>
      </c>
      <c r="AC101" s="17">
        <v>1442</v>
      </c>
      <c r="AD101" s="17">
        <v>1300</v>
      </c>
      <c r="AE101" s="17">
        <v>-0.4</v>
      </c>
      <c r="AF101" s="17">
        <v>0.2</v>
      </c>
      <c r="AG101" s="17">
        <v>0.2</v>
      </c>
      <c r="AH101" s="17">
        <v>-0.4</v>
      </c>
      <c r="AI101" s="17">
        <v>0.75</v>
      </c>
      <c r="AJ101" s="17">
        <v>4.5039999999999996</v>
      </c>
      <c r="AK101" s="17">
        <v>0.99</v>
      </c>
      <c r="AL101" s="17">
        <v>67</v>
      </c>
      <c r="AM101" s="17">
        <v>4.47</v>
      </c>
      <c r="AN101" s="17">
        <v>4.5</v>
      </c>
      <c r="AO101" s="17">
        <v>4.46</v>
      </c>
      <c r="AP101" s="17">
        <v>449</v>
      </c>
      <c r="AQ101" s="17">
        <v>100</v>
      </c>
      <c r="AR101" s="17">
        <v>0</v>
      </c>
      <c r="AS101" s="17">
        <v>100</v>
      </c>
      <c r="AT101" s="17">
        <v>0</v>
      </c>
      <c r="AU101" s="17">
        <v>-10</v>
      </c>
      <c r="AV101" s="17"/>
      <c r="AW101" s="17"/>
      <c r="AX101" s="17"/>
    </row>
    <row r="102" spans="1:50" x14ac:dyDescent="0.15">
      <c r="A102" s="17" t="s">
        <v>3500</v>
      </c>
      <c r="B102" s="17" t="s">
        <v>3501</v>
      </c>
      <c r="C102" s="17">
        <v>16.989999999999998</v>
      </c>
      <c r="D102" s="17">
        <v>16.989999999999998</v>
      </c>
      <c r="E102" s="17">
        <v>16.989999999999998</v>
      </c>
      <c r="F102" s="17">
        <v>16.989999999999998</v>
      </c>
      <c r="G102" s="17">
        <v>16.989999999999998</v>
      </c>
      <c r="H102" s="17">
        <v>930</v>
      </c>
      <c r="I102" s="17">
        <v>1500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1130</v>
      </c>
      <c r="AB102" s="17">
        <v>930</v>
      </c>
      <c r="AC102" s="17">
        <v>1500</v>
      </c>
      <c r="AD102" s="17">
        <v>1300</v>
      </c>
      <c r="AE102" s="17">
        <v>0</v>
      </c>
      <c r="AF102" s="17">
        <v>0</v>
      </c>
      <c r="AG102" s="17">
        <v>0</v>
      </c>
      <c r="AH102" s="17">
        <v>0</v>
      </c>
      <c r="AI102" s="17">
        <v>0</v>
      </c>
      <c r="AJ102" s="17">
        <v>16.3355</v>
      </c>
      <c r="AK102" s="17">
        <v>1.04</v>
      </c>
      <c r="AL102" s="17">
        <v>0</v>
      </c>
      <c r="AM102" s="17">
        <v>16.989999999999998</v>
      </c>
      <c r="AN102" s="17">
        <v>16.989999999999998</v>
      </c>
      <c r="AO102" s="17">
        <v>16.989999999999998</v>
      </c>
      <c r="AP102" s="17">
        <v>1699</v>
      </c>
      <c r="AQ102" s="17">
        <v>0</v>
      </c>
      <c r="AR102" s="17">
        <v>0</v>
      </c>
      <c r="AS102" s="17">
        <v>0</v>
      </c>
      <c r="AT102" s="17">
        <v>0</v>
      </c>
      <c r="AU102" s="17">
        <v>0</v>
      </c>
      <c r="AV102" s="17"/>
      <c r="AW102" s="17"/>
      <c r="AX102" s="17"/>
    </row>
    <row r="103" spans="1:50" x14ac:dyDescent="0.15">
      <c r="A103" s="17" t="s">
        <v>1463</v>
      </c>
      <c r="B103" s="17" t="s">
        <v>1464</v>
      </c>
      <c r="C103" s="17">
        <v>4.17</v>
      </c>
      <c r="D103" s="17">
        <v>4.33</v>
      </c>
      <c r="E103" s="17">
        <v>2.5150000000000001</v>
      </c>
      <c r="F103" s="17">
        <v>3.6949999999999998</v>
      </c>
      <c r="G103" s="17">
        <v>4.0199999999999996</v>
      </c>
      <c r="H103" s="17">
        <v>930</v>
      </c>
      <c r="I103" s="17">
        <v>1457</v>
      </c>
      <c r="J103" s="17">
        <v>-10.7</v>
      </c>
      <c r="K103" s="17">
        <v>-0.8</v>
      </c>
      <c r="L103" s="17">
        <v>-12.1</v>
      </c>
      <c r="M103" s="17">
        <v>-8.4</v>
      </c>
      <c r="N103" s="17">
        <v>3.7</v>
      </c>
      <c r="O103" s="17">
        <v>65</v>
      </c>
      <c r="P103" s="17">
        <v>-15.9</v>
      </c>
      <c r="Q103" s="17">
        <v>38.5</v>
      </c>
      <c r="R103" s="17">
        <v>3.8</v>
      </c>
      <c r="S103" s="17">
        <v>-50.6</v>
      </c>
      <c r="T103" s="17">
        <v>91</v>
      </c>
      <c r="U103" s="17">
        <v>-2</v>
      </c>
      <c r="V103" s="17">
        <v>0.54</v>
      </c>
      <c r="W103" s="17">
        <v>30</v>
      </c>
      <c r="X103" s="17">
        <v>835060</v>
      </c>
      <c r="Y103" s="17">
        <v>2.6</v>
      </c>
      <c r="Z103" s="17">
        <v>-0.1</v>
      </c>
      <c r="AA103" s="17">
        <v>1058</v>
      </c>
      <c r="AB103" s="17">
        <v>930</v>
      </c>
      <c r="AC103" s="17">
        <v>1457</v>
      </c>
      <c r="AD103" s="17">
        <v>1439</v>
      </c>
      <c r="AE103" s="17">
        <v>-3.8</v>
      </c>
      <c r="AF103" s="17">
        <v>36.299999999999997</v>
      </c>
      <c r="AG103" s="17">
        <v>-6.5</v>
      </c>
      <c r="AH103" s="17">
        <v>-3.8</v>
      </c>
      <c r="AI103" s="17">
        <v>-0.05</v>
      </c>
      <c r="AJ103" s="17">
        <v>0</v>
      </c>
      <c r="AK103" s="17">
        <v>0</v>
      </c>
      <c r="AL103" s="17">
        <v>148</v>
      </c>
      <c r="AM103" s="17">
        <v>3.65</v>
      </c>
      <c r="AN103" s="17">
        <v>3.9</v>
      </c>
      <c r="AO103" s="17">
        <v>2.71</v>
      </c>
      <c r="AP103" s="17">
        <v>384</v>
      </c>
      <c r="AQ103" s="17">
        <v>0</v>
      </c>
      <c r="AR103" s="17">
        <v>91</v>
      </c>
      <c r="AS103" s="17">
        <v>15</v>
      </c>
      <c r="AT103" s="17">
        <v>12</v>
      </c>
      <c r="AU103" s="17">
        <v>-6</v>
      </c>
      <c r="AV103" s="17"/>
      <c r="AW103" s="17"/>
      <c r="AX103" s="17"/>
    </row>
    <row r="104" spans="1:50" x14ac:dyDescent="0.15">
      <c r="A104" s="17" t="s">
        <v>3282</v>
      </c>
      <c r="B104" s="17" t="s">
        <v>3283</v>
      </c>
      <c r="C104" s="17">
        <v>5.84</v>
      </c>
      <c r="D104" s="17">
        <v>6.01</v>
      </c>
      <c r="E104" s="17">
        <v>5.72</v>
      </c>
      <c r="F104" s="17">
        <v>5.74</v>
      </c>
      <c r="G104" s="17">
        <v>5.8</v>
      </c>
      <c r="H104" s="17">
        <v>931</v>
      </c>
      <c r="I104" s="17">
        <v>1500</v>
      </c>
      <c r="J104" s="17">
        <v>0.5</v>
      </c>
      <c r="K104" s="17">
        <v>-2.2000000000000002</v>
      </c>
      <c r="L104" s="17">
        <v>-1.7</v>
      </c>
      <c r="M104" s="17">
        <v>-1</v>
      </c>
      <c r="N104" s="17">
        <v>0.7</v>
      </c>
      <c r="O104" s="17">
        <v>7</v>
      </c>
      <c r="P104" s="17">
        <v>-4.5999999999999996</v>
      </c>
      <c r="Q104" s="17">
        <v>0.3</v>
      </c>
      <c r="R104" s="17">
        <v>2.9</v>
      </c>
      <c r="S104" s="17">
        <v>-2.1</v>
      </c>
      <c r="T104" s="17">
        <v>41</v>
      </c>
      <c r="U104" s="17">
        <v>-45</v>
      </c>
      <c r="V104" s="17">
        <v>0.05</v>
      </c>
      <c r="W104" s="17">
        <v>19</v>
      </c>
      <c r="X104" s="17">
        <v>225</v>
      </c>
      <c r="Y104" s="17">
        <v>1.9</v>
      </c>
      <c r="Z104" s="17">
        <v>2.2000000000000002</v>
      </c>
      <c r="AA104" s="17">
        <v>1014</v>
      </c>
      <c r="AB104" s="17">
        <v>931</v>
      </c>
      <c r="AC104" s="17">
        <v>1500</v>
      </c>
      <c r="AD104" s="17">
        <v>1345</v>
      </c>
      <c r="AE104" s="17">
        <v>-3.2</v>
      </c>
      <c r="AF104" s="17">
        <v>0.3</v>
      </c>
      <c r="AG104" s="17">
        <v>2.7</v>
      </c>
      <c r="AH104" s="17">
        <v>-3.3</v>
      </c>
      <c r="AI104" s="17">
        <v>1.2</v>
      </c>
      <c r="AJ104" s="17">
        <v>5.1144999999999996</v>
      </c>
      <c r="AK104" s="17">
        <v>1.1200000000000001</v>
      </c>
      <c r="AL104" s="17">
        <v>0</v>
      </c>
      <c r="AM104" s="17">
        <v>5.84</v>
      </c>
      <c r="AN104" s="17">
        <v>6</v>
      </c>
      <c r="AO104" s="17">
        <v>5.72</v>
      </c>
      <c r="AP104" s="17">
        <v>593</v>
      </c>
      <c r="AQ104" s="17">
        <v>0</v>
      </c>
      <c r="AR104" s="17">
        <v>100</v>
      </c>
      <c r="AS104" s="17">
        <v>0</v>
      </c>
      <c r="AT104" s="17">
        <v>81</v>
      </c>
      <c r="AU104" s="17">
        <v>1</v>
      </c>
      <c r="AV104" s="17"/>
      <c r="AW104" s="17"/>
      <c r="AX104" s="17"/>
    </row>
    <row r="105" spans="1:50" x14ac:dyDescent="0.15">
      <c r="A105" s="17" t="s">
        <v>2844</v>
      </c>
      <c r="B105" s="17" t="s">
        <v>2845</v>
      </c>
      <c r="C105" s="17">
        <v>49.84</v>
      </c>
      <c r="D105" s="17">
        <v>51.85</v>
      </c>
      <c r="E105" s="17">
        <v>49.57</v>
      </c>
      <c r="F105" s="17">
        <v>51.05</v>
      </c>
      <c r="G105" s="17">
        <v>50.26</v>
      </c>
      <c r="H105" s="17">
        <v>1422</v>
      </c>
      <c r="I105" s="17">
        <v>930</v>
      </c>
      <c r="J105" s="17">
        <v>1.7</v>
      </c>
      <c r="K105" s="17">
        <v>0.7</v>
      </c>
      <c r="L105" s="17">
        <v>2.4</v>
      </c>
      <c r="M105" s="17">
        <v>1.6</v>
      </c>
      <c r="N105" s="17">
        <v>-0.8</v>
      </c>
      <c r="O105" s="17">
        <v>65</v>
      </c>
      <c r="P105" s="17">
        <v>-1.6</v>
      </c>
      <c r="Q105" s="17">
        <v>2.9</v>
      </c>
      <c r="R105" s="17">
        <v>4</v>
      </c>
      <c r="S105" s="17">
        <v>-0.5</v>
      </c>
      <c r="T105" s="17">
        <v>12</v>
      </c>
      <c r="U105" s="17">
        <v>15</v>
      </c>
      <c r="V105" s="17">
        <v>0.04</v>
      </c>
      <c r="W105" s="17">
        <v>57</v>
      </c>
      <c r="X105" s="17">
        <v>430</v>
      </c>
      <c r="Y105" s="17">
        <v>-0.1</v>
      </c>
      <c r="Z105" s="17">
        <v>2.8</v>
      </c>
      <c r="AA105" s="17">
        <v>930</v>
      </c>
      <c r="AB105" s="17">
        <v>941</v>
      </c>
      <c r="AC105" s="17">
        <v>1322</v>
      </c>
      <c r="AD105" s="17">
        <v>1422</v>
      </c>
      <c r="AE105" s="17">
        <v>-1.5</v>
      </c>
      <c r="AF105" s="17">
        <v>1.1000000000000001</v>
      </c>
      <c r="AG105" s="17">
        <v>3.3</v>
      </c>
      <c r="AH105" s="17">
        <v>-1.6</v>
      </c>
      <c r="AI105" s="17">
        <v>1.06</v>
      </c>
      <c r="AJ105" s="17">
        <v>46.127499999999998</v>
      </c>
      <c r="AK105" s="17">
        <v>1.1100000000000001</v>
      </c>
      <c r="AL105" s="17">
        <v>33</v>
      </c>
      <c r="AM105" s="17">
        <v>49.66</v>
      </c>
      <c r="AN105" s="17">
        <v>51.47</v>
      </c>
      <c r="AO105" s="17">
        <v>50.51</v>
      </c>
      <c r="AP105" s="17">
        <v>5185</v>
      </c>
      <c r="AQ105" s="17">
        <v>100</v>
      </c>
      <c r="AR105" s="17">
        <v>78</v>
      </c>
      <c r="AS105" s="17">
        <v>11</v>
      </c>
      <c r="AT105" s="17">
        <v>100</v>
      </c>
      <c r="AU105" s="17">
        <v>10</v>
      </c>
      <c r="AV105" s="17"/>
      <c r="AW105" s="17"/>
      <c r="AX105" s="17"/>
    </row>
    <row r="106" spans="1:50" x14ac:dyDescent="0.15">
      <c r="A106" s="17" t="s">
        <v>692</v>
      </c>
      <c r="B106" s="17" t="s">
        <v>693</v>
      </c>
      <c r="C106" s="17">
        <v>12.71</v>
      </c>
      <c r="D106" s="17">
        <v>12.82</v>
      </c>
      <c r="E106" s="17">
        <v>12.58</v>
      </c>
      <c r="F106" s="17">
        <v>12.65</v>
      </c>
      <c r="G106" s="17">
        <v>12.7</v>
      </c>
      <c r="H106" s="17">
        <v>932</v>
      </c>
      <c r="I106" s="17">
        <v>1438</v>
      </c>
      <c r="J106" s="17">
        <v>-0.1</v>
      </c>
      <c r="K106" s="17">
        <v>-0.4</v>
      </c>
      <c r="L106" s="17">
        <v>-0.5</v>
      </c>
      <c r="M106" s="17">
        <v>-0.4</v>
      </c>
      <c r="N106" s="17">
        <v>0.1</v>
      </c>
      <c r="O106" s="17">
        <v>29</v>
      </c>
      <c r="P106" s="17">
        <v>-1.3</v>
      </c>
      <c r="Q106" s="17">
        <v>0.6</v>
      </c>
      <c r="R106" s="17">
        <v>0.9</v>
      </c>
      <c r="S106" s="17">
        <v>-1</v>
      </c>
      <c r="T106" s="17">
        <v>54</v>
      </c>
      <c r="U106" s="17">
        <v>-21</v>
      </c>
      <c r="V106" s="17">
        <v>0.02</v>
      </c>
      <c r="W106" s="17">
        <v>25</v>
      </c>
      <c r="X106" s="17">
        <v>163</v>
      </c>
      <c r="Y106" s="17">
        <v>0.5</v>
      </c>
      <c r="Z106" s="17">
        <v>0.1</v>
      </c>
      <c r="AA106" s="17">
        <v>1025</v>
      </c>
      <c r="AB106" s="17">
        <v>932</v>
      </c>
      <c r="AC106" s="17">
        <v>1438</v>
      </c>
      <c r="AD106" s="17">
        <v>1300</v>
      </c>
      <c r="AE106" s="17">
        <v>-0.4</v>
      </c>
      <c r="AF106" s="17">
        <v>0.6</v>
      </c>
      <c r="AG106" s="17">
        <v>0.9</v>
      </c>
      <c r="AH106" s="17">
        <v>-0.4</v>
      </c>
      <c r="AI106" s="17">
        <v>0.66</v>
      </c>
      <c r="AJ106" s="17">
        <v>12.919</v>
      </c>
      <c r="AK106" s="17">
        <v>0.98</v>
      </c>
      <c r="AL106" s="17">
        <v>25</v>
      </c>
      <c r="AM106" s="17">
        <v>12.66</v>
      </c>
      <c r="AN106" s="17">
        <v>12.82</v>
      </c>
      <c r="AO106" s="17">
        <v>12.58</v>
      </c>
      <c r="AP106" s="17">
        <v>1270</v>
      </c>
      <c r="AQ106" s="17">
        <v>0</v>
      </c>
      <c r="AR106" s="17">
        <v>86</v>
      </c>
      <c r="AS106" s="17">
        <v>0</v>
      </c>
      <c r="AT106" s="17">
        <v>9</v>
      </c>
      <c r="AU106" s="17">
        <v>2</v>
      </c>
      <c r="AV106" s="17"/>
      <c r="AW106" s="17"/>
      <c r="AX106" s="17"/>
    </row>
    <row r="107" spans="1:50" x14ac:dyDescent="0.15">
      <c r="A107" s="17" t="s">
        <v>914</v>
      </c>
      <c r="B107" s="17" t="s">
        <v>915</v>
      </c>
      <c r="C107" s="17">
        <v>5.13</v>
      </c>
      <c r="D107" s="17">
        <v>5.16</v>
      </c>
      <c r="E107" s="17">
        <v>5.1100000000000003</v>
      </c>
      <c r="F107" s="17">
        <v>5.13</v>
      </c>
      <c r="G107" s="17">
        <v>5.13</v>
      </c>
      <c r="H107" s="17">
        <v>934</v>
      </c>
      <c r="I107" s="17">
        <v>1446</v>
      </c>
      <c r="J107" s="17">
        <v>-0.2</v>
      </c>
      <c r="K107" s="17">
        <v>0.2</v>
      </c>
      <c r="L107" s="17">
        <v>0</v>
      </c>
      <c r="M107" s="17">
        <v>0</v>
      </c>
      <c r="N107" s="17">
        <v>0</v>
      </c>
      <c r="O107" s="17">
        <v>40</v>
      </c>
      <c r="P107" s="17">
        <v>-0.6</v>
      </c>
      <c r="Q107" s="17">
        <v>0.4</v>
      </c>
      <c r="R107" s="17">
        <v>0.6</v>
      </c>
      <c r="S107" s="17">
        <v>-0.4</v>
      </c>
      <c r="T107" s="17">
        <v>40</v>
      </c>
      <c r="U107" s="17">
        <v>20</v>
      </c>
      <c r="V107" s="17">
        <v>0.01</v>
      </c>
      <c r="W107" s="17">
        <v>0</v>
      </c>
      <c r="X107" s="17">
        <v>58</v>
      </c>
      <c r="Y107" s="17">
        <v>0.2</v>
      </c>
      <c r="Z107" s="17">
        <v>0.4</v>
      </c>
      <c r="AA107" s="17">
        <v>1130</v>
      </c>
      <c r="AB107" s="17">
        <v>934</v>
      </c>
      <c r="AC107" s="17">
        <v>1446</v>
      </c>
      <c r="AD107" s="17">
        <v>1300</v>
      </c>
      <c r="AE107" s="17">
        <v>0</v>
      </c>
      <c r="AF107" s="17">
        <v>0.4</v>
      </c>
      <c r="AG107" s="17">
        <v>0.6</v>
      </c>
      <c r="AH107" s="17">
        <v>0</v>
      </c>
      <c r="AI107" s="17">
        <v>0.6</v>
      </c>
      <c r="AJ107" s="17">
        <v>5.0890000000000004</v>
      </c>
      <c r="AK107" s="17">
        <v>1.01</v>
      </c>
      <c r="AL107" s="17">
        <v>25</v>
      </c>
      <c r="AM107" s="17">
        <v>5.12</v>
      </c>
      <c r="AN107" s="17">
        <v>5.16</v>
      </c>
      <c r="AO107" s="17">
        <v>5.1100000000000003</v>
      </c>
      <c r="AP107" s="17">
        <v>513</v>
      </c>
      <c r="AQ107" s="17">
        <v>0</v>
      </c>
      <c r="AR107" s="17">
        <v>100</v>
      </c>
      <c r="AS107" s="17">
        <v>0</v>
      </c>
      <c r="AT107" s="17">
        <v>67</v>
      </c>
      <c r="AU107" s="17">
        <v>-4</v>
      </c>
      <c r="AV107" s="17"/>
      <c r="AW107" s="17"/>
      <c r="AX107" s="17"/>
    </row>
    <row r="108" spans="1:50" x14ac:dyDescent="0.15">
      <c r="A108" s="17" t="s">
        <v>106</v>
      </c>
      <c r="B108" s="17" t="s">
        <v>107</v>
      </c>
      <c r="C108" s="17">
        <v>6.86</v>
      </c>
      <c r="D108" s="17">
        <v>6.98</v>
      </c>
      <c r="E108" s="17">
        <v>6.8</v>
      </c>
      <c r="F108" s="17">
        <v>6.82</v>
      </c>
      <c r="G108" s="17">
        <v>6.82</v>
      </c>
      <c r="H108" s="17">
        <v>952</v>
      </c>
      <c r="I108" s="17">
        <v>1408</v>
      </c>
      <c r="J108" s="17">
        <v>0</v>
      </c>
      <c r="K108" s="17">
        <v>-0.6</v>
      </c>
      <c r="L108" s="17">
        <v>-0.6</v>
      </c>
      <c r="M108" s="17">
        <v>0</v>
      </c>
      <c r="N108" s="17">
        <v>0.6</v>
      </c>
      <c r="O108" s="17">
        <v>11</v>
      </c>
      <c r="P108" s="17">
        <v>-2.2999999999999998</v>
      </c>
      <c r="Q108" s="17">
        <v>0.3</v>
      </c>
      <c r="R108" s="17">
        <v>1.7</v>
      </c>
      <c r="S108" s="17">
        <v>-0.9</v>
      </c>
      <c r="T108" s="17">
        <v>33</v>
      </c>
      <c r="U108" s="17">
        <v>-22</v>
      </c>
      <c r="V108" s="17">
        <v>0.03</v>
      </c>
      <c r="W108" s="17">
        <v>33</v>
      </c>
      <c r="X108" s="17">
        <v>957</v>
      </c>
      <c r="Y108" s="17">
        <v>-0.3</v>
      </c>
      <c r="Z108" s="17">
        <v>-0.3</v>
      </c>
      <c r="AA108" s="17">
        <v>932</v>
      </c>
      <c r="AB108" s="17">
        <v>952</v>
      </c>
      <c r="AC108" s="17">
        <v>1408</v>
      </c>
      <c r="AD108" s="17">
        <v>1300</v>
      </c>
      <c r="AE108" s="17">
        <v>-0.7</v>
      </c>
      <c r="AF108" s="17">
        <v>0.3</v>
      </c>
      <c r="AG108" s="17">
        <v>1.7</v>
      </c>
      <c r="AH108" s="17">
        <v>-0.7</v>
      </c>
      <c r="AI108" s="17">
        <v>0.94</v>
      </c>
      <c r="AJ108" s="17">
        <v>6.9565000000000001</v>
      </c>
      <c r="AK108" s="17">
        <v>0.98</v>
      </c>
      <c r="AL108" s="17">
        <v>11</v>
      </c>
      <c r="AM108" s="17">
        <v>6.8</v>
      </c>
      <c r="AN108" s="17">
        <v>6.98</v>
      </c>
      <c r="AO108" s="17">
        <v>6.8</v>
      </c>
      <c r="AP108" s="17">
        <v>687</v>
      </c>
      <c r="AQ108" s="17">
        <v>100</v>
      </c>
      <c r="AR108" s="17">
        <v>33</v>
      </c>
      <c r="AS108" s="17">
        <v>100</v>
      </c>
      <c r="AT108" s="17">
        <v>67</v>
      </c>
      <c r="AU108" s="17">
        <v>-2</v>
      </c>
      <c r="AV108" s="17"/>
      <c r="AW108" s="17"/>
      <c r="AX108" s="17"/>
    </row>
    <row r="109" spans="1:50" x14ac:dyDescent="0.15">
      <c r="A109" s="17" t="s">
        <v>1006</v>
      </c>
      <c r="B109" s="17" t="s">
        <v>1007</v>
      </c>
      <c r="C109" s="17">
        <v>24.42</v>
      </c>
      <c r="D109" s="17">
        <v>24.46</v>
      </c>
      <c r="E109" s="17">
        <v>24.03</v>
      </c>
      <c r="F109" s="17">
        <v>24.19</v>
      </c>
      <c r="G109" s="17">
        <v>24.28</v>
      </c>
      <c r="H109" s="17">
        <v>930</v>
      </c>
      <c r="I109" s="17">
        <v>1408</v>
      </c>
      <c r="J109" s="17">
        <v>-1.1000000000000001</v>
      </c>
      <c r="K109" s="17">
        <v>0.2</v>
      </c>
      <c r="L109" s="17">
        <v>-0.9</v>
      </c>
      <c r="M109" s="17">
        <v>-0.4</v>
      </c>
      <c r="N109" s="17">
        <v>0.6</v>
      </c>
      <c r="O109" s="17">
        <v>37</v>
      </c>
      <c r="P109" s="17">
        <v>-1.1000000000000001</v>
      </c>
      <c r="Q109" s="17">
        <v>0.7</v>
      </c>
      <c r="R109" s="17">
        <v>0.2</v>
      </c>
      <c r="S109" s="17">
        <v>-1.6</v>
      </c>
      <c r="T109" s="17">
        <v>91</v>
      </c>
      <c r="U109" s="17">
        <v>12</v>
      </c>
      <c r="V109" s="17">
        <v>0.02</v>
      </c>
      <c r="W109" s="17">
        <v>9</v>
      </c>
      <c r="X109" s="17">
        <v>267</v>
      </c>
      <c r="Y109" s="17">
        <v>0.1</v>
      </c>
      <c r="Z109" s="17">
        <v>-0.5</v>
      </c>
      <c r="AA109" s="17">
        <v>959</v>
      </c>
      <c r="AB109" s="17">
        <v>930</v>
      </c>
      <c r="AC109" s="17">
        <v>1408</v>
      </c>
      <c r="AD109" s="17">
        <v>1457</v>
      </c>
      <c r="AE109" s="17">
        <v>-0.2</v>
      </c>
      <c r="AF109" s="17">
        <v>0.7</v>
      </c>
      <c r="AG109" s="17">
        <v>0.2</v>
      </c>
      <c r="AH109" s="17">
        <v>-0.2</v>
      </c>
      <c r="AI109" s="17">
        <v>0.19</v>
      </c>
      <c r="AJ109" s="17">
        <v>23.36</v>
      </c>
      <c r="AK109" s="17">
        <v>1.04</v>
      </c>
      <c r="AL109" s="17">
        <v>49</v>
      </c>
      <c r="AM109" s="17">
        <v>24.11</v>
      </c>
      <c r="AN109" s="17">
        <v>24.46</v>
      </c>
      <c r="AO109" s="17">
        <v>24.03</v>
      </c>
      <c r="AP109" s="17">
        <v>2423</v>
      </c>
      <c r="AQ109" s="17">
        <v>0</v>
      </c>
      <c r="AR109" s="17">
        <v>50</v>
      </c>
      <c r="AS109" s="17">
        <v>75</v>
      </c>
      <c r="AT109" s="17">
        <v>0</v>
      </c>
      <c r="AU109" s="17">
        <v>-10</v>
      </c>
      <c r="AV109" s="17"/>
      <c r="AW109" s="17"/>
      <c r="AX109" s="17"/>
    </row>
    <row r="110" spans="1:50" x14ac:dyDescent="0.15">
      <c r="A110" s="17" t="s">
        <v>108</v>
      </c>
      <c r="B110" s="17" t="s">
        <v>109</v>
      </c>
      <c r="C110" s="17">
        <v>15.33</v>
      </c>
      <c r="D110" s="17">
        <v>15.35</v>
      </c>
      <c r="E110" s="17">
        <v>15.26</v>
      </c>
      <c r="F110" s="17">
        <v>15.29</v>
      </c>
      <c r="G110" s="17">
        <v>15.33</v>
      </c>
      <c r="H110" s="17">
        <v>934</v>
      </c>
      <c r="I110" s="17">
        <v>1457</v>
      </c>
      <c r="J110" s="17">
        <v>-0.2</v>
      </c>
      <c r="K110" s="17">
        <v>-0.1</v>
      </c>
      <c r="L110" s="17">
        <v>-0.3</v>
      </c>
      <c r="M110" s="17">
        <v>-0.3</v>
      </c>
      <c r="N110" s="17">
        <v>0</v>
      </c>
      <c r="O110" s="17">
        <v>33</v>
      </c>
      <c r="P110" s="17">
        <v>-0.4</v>
      </c>
      <c r="Q110" s="17">
        <v>0.2</v>
      </c>
      <c r="R110" s="17">
        <v>0.1</v>
      </c>
      <c r="S110" s="17">
        <v>-0.5</v>
      </c>
      <c r="T110" s="17">
        <v>78</v>
      </c>
      <c r="U110" s="17">
        <v>-11</v>
      </c>
      <c r="V110" s="17">
        <v>0.01</v>
      </c>
      <c r="W110" s="17">
        <v>29</v>
      </c>
      <c r="X110" s="17">
        <v>169</v>
      </c>
      <c r="Y110" s="17">
        <v>-0.1</v>
      </c>
      <c r="Z110" s="17">
        <v>-0.1</v>
      </c>
      <c r="AA110" s="17">
        <v>1124</v>
      </c>
      <c r="AB110" s="17">
        <v>934</v>
      </c>
      <c r="AC110" s="17">
        <v>1457</v>
      </c>
      <c r="AD110" s="17">
        <v>1300</v>
      </c>
      <c r="AE110" s="17">
        <v>-0.1</v>
      </c>
      <c r="AF110" s="17">
        <v>0.2</v>
      </c>
      <c r="AG110" s="17">
        <v>0.1</v>
      </c>
      <c r="AH110" s="17">
        <v>-0.1</v>
      </c>
      <c r="AI110" s="17">
        <v>0.33</v>
      </c>
      <c r="AJ110" s="17">
        <v>15.518000000000001</v>
      </c>
      <c r="AK110" s="17">
        <v>0.99</v>
      </c>
      <c r="AL110" s="17">
        <v>71</v>
      </c>
      <c r="AM110" s="17">
        <v>15.28</v>
      </c>
      <c r="AN110" s="17">
        <v>15.35</v>
      </c>
      <c r="AO110" s="17">
        <v>15.26</v>
      </c>
      <c r="AP110" s="17">
        <v>1530</v>
      </c>
      <c r="AQ110" s="17">
        <v>100</v>
      </c>
      <c r="AR110" s="17">
        <v>0</v>
      </c>
      <c r="AS110" s="17">
        <v>50</v>
      </c>
      <c r="AT110" s="17">
        <v>25</v>
      </c>
      <c r="AU110" s="17">
        <v>-4</v>
      </c>
      <c r="AV110" s="17"/>
      <c r="AW110" s="17"/>
      <c r="AX110" s="17"/>
    </row>
    <row r="111" spans="1:50" x14ac:dyDescent="0.15">
      <c r="A111" s="17" t="s">
        <v>986</v>
      </c>
      <c r="B111" s="17" t="s">
        <v>987</v>
      </c>
      <c r="C111" s="17">
        <v>6.44</v>
      </c>
      <c r="D111" s="17">
        <v>6.45</v>
      </c>
      <c r="E111" s="17">
        <v>6.38</v>
      </c>
      <c r="F111" s="17">
        <v>6.41</v>
      </c>
      <c r="G111" s="17">
        <v>6.43</v>
      </c>
      <c r="H111" s="17">
        <v>956</v>
      </c>
      <c r="I111" s="17">
        <v>1450</v>
      </c>
      <c r="J111" s="17">
        <v>-0.2</v>
      </c>
      <c r="K111" s="17">
        <v>-0.3</v>
      </c>
      <c r="L111" s="17">
        <v>-0.5</v>
      </c>
      <c r="M111" s="17">
        <v>-0.3</v>
      </c>
      <c r="N111" s="17">
        <v>0.2</v>
      </c>
      <c r="O111" s="17">
        <v>43</v>
      </c>
      <c r="P111" s="17">
        <v>-0.6</v>
      </c>
      <c r="Q111" s="17">
        <v>0.5</v>
      </c>
      <c r="R111" s="17">
        <v>0.2</v>
      </c>
      <c r="S111" s="17">
        <v>-0.9</v>
      </c>
      <c r="T111" s="17">
        <v>86</v>
      </c>
      <c r="U111" s="17">
        <v>-29</v>
      </c>
      <c r="V111" s="17">
        <v>0.01</v>
      </c>
      <c r="W111" s="17">
        <v>33</v>
      </c>
      <c r="X111" s="17">
        <v>173</v>
      </c>
      <c r="Y111" s="17">
        <v>-0.2</v>
      </c>
      <c r="Z111" s="17">
        <v>-0.2</v>
      </c>
      <c r="AA111" s="17">
        <v>941</v>
      </c>
      <c r="AB111" s="17">
        <v>956</v>
      </c>
      <c r="AC111" s="17">
        <v>1450</v>
      </c>
      <c r="AD111" s="17">
        <v>1300</v>
      </c>
      <c r="AE111" s="17">
        <v>-0.5</v>
      </c>
      <c r="AF111" s="17">
        <v>0.5</v>
      </c>
      <c r="AG111" s="17">
        <v>0.2</v>
      </c>
      <c r="AH111" s="17">
        <v>-0.5</v>
      </c>
      <c r="AI111" s="17">
        <v>0.56999999999999995</v>
      </c>
      <c r="AJ111" s="17">
        <v>6.4779999999999998</v>
      </c>
      <c r="AK111" s="17">
        <v>0.99</v>
      </c>
      <c r="AL111" s="17">
        <v>33</v>
      </c>
      <c r="AM111" s="17">
        <v>6.42</v>
      </c>
      <c r="AN111" s="17">
        <v>6.45</v>
      </c>
      <c r="AO111" s="17">
        <v>6.38</v>
      </c>
      <c r="AP111" s="17">
        <v>644</v>
      </c>
      <c r="AQ111" s="17">
        <v>100</v>
      </c>
      <c r="AR111" s="17">
        <v>0</v>
      </c>
      <c r="AS111" s="17">
        <v>100</v>
      </c>
      <c r="AT111" s="17">
        <v>50</v>
      </c>
      <c r="AU111" s="17">
        <v>-10</v>
      </c>
      <c r="AV111" s="17"/>
      <c r="AW111" s="17"/>
      <c r="AX111" s="17"/>
    </row>
    <row r="112" spans="1:50" x14ac:dyDescent="0.15">
      <c r="A112" s="17" t="s">
        <v>236</v>
      </c>
      <c r="B112" s="17" t="s">
        <v>237</v>
      </c>
      <c r="C112" s="17">
        <v>12.93</v>
      </c>
      <c r="D112" s="17">
        <v>13.36</v>
      </c>
      <c r="E112" s="17">
        <v>12.37</v>
      </c>
      <c r="F112" s="17">
        <v>12.42</v>
      </c>
      <c r="G112" s="17">
        <v>13.08</v>
      </c>
      <c r="H112" s="17">
        <v>935</v>
      </c>
      <c r="I112" s="17">
        <v>1439</v>
      </c>
      <c r="J112" s="17">
        <v>-1.1000000000000001</v>
      </c>
      <c r="K112" s="17">
        <v>-2.9</v>
      </c>
      <c r="L112" s="17">
        <v>-4</v>
      </c>
      <c r="M112" s="17">
        <v>-5.2</v>
      </c>
      <c r="N112" s="17">
        <v>-1.2</v>
      </c>
      <c r="O112" s="17">
        <v>5</v>
      </c>
      <c r="P112" s="17">
        <v>-7.3</v>
      </c>
      <c r="Q112" s="17">
        <v>0.4</v>
      </c>
      <c r="R112" s="17">
        <v>3.3</v>
      </c>
      <c r="S112" s="17">
        <v>-4.4000000000000004</v>
      </c>
      <c r="T112" s="17">
        <v>57</v>
      </c>
      <c r="U112" s="17">
        <v>-37</v>
      </c>
      <c r="V112" s="17">
        <v>0.08</v>
      </c>
      <c r="W112" s="17">
        <v>7</v>
      </c>
      <c r="X112" s="17">
        <v>344</v>
      </c>
      <c r="Y112" s="17">
        <v>0.5</v>
      </c>
      <c r="Z112" s="17">
        <v>2.5</v>
      </c>
      <c r="AA112" s="17">
        <v>955</v>
      </c>
      <c r="AB112" s="17">
        <v>935</v>
      </c>
      <c r="AC112" s="17">
        <v>1439</v>
      </c>
      <c r="AD112" s="17">
        <v>1300</v>
      </c>
      <c r="AE112" s="17">
        <v>-3</v>
      </c>
      <c r="AF112" s="17">
        <v>0.3</v>
      </c>
      <c r="AG112" s="17">
        <v>3.2</v>
      </c>
      <c r="AH112" s="17">
        <v>-3</v>
      </c>
      <c r="AI112" s="17">
        <v>0.8</v>
      </c>
      <c r="AJ112" s="17">
        <v>12.0495</v>
      </c>
      <c r="AK112" s="17">
        <v>1.03</v>
      </c>
      <c r="AL112" s="17">
        <v>56</v>
      </c>
      <c r="AM112" s="17">
        <v>12.75</v>
      </c>
      <c r="AN112" s="17">
        <v>13.34</v>
      </c>
      <c r="AO112" s="17">
        <v>12.38</v>
      </c>
      <c r="AP112" s="17">
        <v>1280</v>
      </c>
      <c r="AQ112" s="17">
        <v>33</v>
      </c>
      <c r="AR112" s="17">
        <v>100</v>
      </c>
      <c r="AS112" s="17">
        <v>7</v>
      </c>
      <c r="AT112" s="17">
        <v>80</v>
      </c>
      <c r="AU112" s="17">
        <v>5</v>
      </c>
      <c r="AV112" s="17"/>
      <c r="AW112" s="17"/>
      <c r="AX112" s="17"/>
    </row>
    <row r="113" spans="1:50" x14ac:dyDescent="0.15">
      <c r="A113" s="17" t="s">
        <v>3156</v>
      </c>
      <c r="B113" s="17" t="s">
        <v>3157</v>
      </c>
      <c r="C113" s="17">
        <v>10.19</v>
      </c>
      <c r="D113" s="17">
        <v>10.34</v>
      </c>
      <c r="E113" s="17">
        <v>10</v>
      </c>
      <c r="F113" s="17">
        <v>10.18</v>
      </c>
      <c r="G113" s="17">
        <v>10.210000000000001</v>
      </c>
      <c r="H113" s="17">
        <v>1053</v>
      </c>
      <c r="I113" s="17">
        <v>937</v>
      </c>
      <c r="J113" s="17">
        <v>0.3</v>
      </c>
      <c r="K113" s="17">
        <v>-0.4</v>
      </c>
      <c r="L113" s="17">
        <v>-0.1</v>
      </c>
      <c r="M113" s="17">
        <v>-0.3</v>
      </c>
      <c r="N113" s="17">
        <v>-0.2</v>
      </c>
      <c r="O113" s="17">
        <v>53</v>
      </c>
      <c r="P113" s="17">
        <v>-1.6</v>
      </c>
      <c r="Q113" s="17">
        <v>1.8</v>
      </c>
      <c r="R113" s="17">
        <v>1.5</v>
      </c>
      <c r="S113" s="17">
        <v>-1.9</v>
      </c>
      <c r="T113" s="17">
        <v>56</v>
      </c>
      <c r="U113" s="17">
        <v>-12</v>
      </c>
      <c r="V113" s="17">
        <v>0.03</v>
      </c>
      <c r="W113" s="17">
        <v>65</v>
      </c>
      <c r="X113" s="17">
        <v>488</v>
      </c>
      <c r="Y113" s="17">
        <v>-0.2</v>
      </c>
      <c r="Z113" s="17">
        <v>-1.1000000000000001</v>
      </c>
      <c r="AA113" s="17">
        <v>937</v>
      </c>
      <c r="AB113" s="17">
        <v>1053</v>
      </c>
      <c r="AC113" s="17">
        <v>1401</v>
      </c>
      <c r="AD113" s="17">
        <v>1301</v>
      </c>
      <c r="AE113" s="17">
        <v>-1.1000000000000001</v>
      </c>
      <c r="AF113" s="17">
        <v>1</v>
      </c>
      <c r="AG113" s="17">
        <v>1.5</v>
      </c>
      <c r="AH113" s="17">
        <v>-1.1000000000000001</v>
      </c>
      <c r="AI113" s="17">
        <v>0.76</v>
      </c>
      <c r="AJ113" s="17">
        <v>9.5169999999999995</v>
      </c>
      <c r="AK113" s="17">
        <v>1.07</v>
      </c>
      <c r="AL113" s="17">
        <v>62</v>
      </c>
      <c r="AM113" s="17">
        <v>10</v>
      </c>
      <c r="AN113" s="17">
        <v>10.34</v>
      </c>
      <c r="AO113" s="17">
        <v>10.08</v>
      </c>
      <c r="AP113" s="17">
        <v>1029</v>
      </c>
      <c r="AQ113" s="17">
        <v>100</v>
      </c>
      <c r="AR113" s="17">
        <v>33</v>
      </c>
      <c r="AS113" s="17">
        <v>95</v>
      </c>
      <c r="AT113" s="17">
        <v>40</v>
      </c>
      <c r="AU113" s="17">
        <v>-6</v>
      </c>
      <c r="AV113" s="17"/>
      <c r="AW113" s="17"/>
      <c r="AX113" s="17"/>
    </row>
    <row r="114" spans="1:50" x14ac:dyDescent="0.15">
      <c r="A114" s="17" t="s">
        <v>401</v>
      </c>
      <c r="B114" s="17" t="s">
        <v>402</v>
      </c>
      <c r="C114" s="17">
        <v>10.97</v>
      </c>
      <c r="D114" s="17">
        <v>11.16</v>
      </c>
      <c r="E114" s="17">
        <v>10.8</v>
      </c>
      <c r="F114" s="17">
        <v>11.05</v>
      </c>
      <c r="G114" s="17">
        <v>11.02</v>
      </c>
      <c r="H114" s="17">
        <v>1433</v>
      </c>
      <c r="I114" s="17">
        <v>1403</v>
      </c>
      <c r="J114" s="17">
        <v>0.3</v>
      </c>
      <c r="K114" s="17">
        <v>0.5</v>
      </c>
      <c r="L114" s="17">
        <v>0.7</v>
      </c>
      <c r="M114" s="17">
        <v>0.3</v>
      </c>
      <c r="N114" s="17">
        <v>-0.5</v>
      </c>
      <c r="O114" s="17">
        <v>69</v>
      </c>
      <c r="P114" s="17">
        <v>-1</v>
      </c>
      <c r="Q114" s="17">
        <v>2.2999999999999998</v>
      </c>
      <c r="R114" s="17">
        <v>1.7</v>
      </c>
      <c r="S114" s="17">
        <v>-1.6</v>
      </c>
      <c r="T114" s="17">
        <v>47</v>
      </c>
      <c r="U114" s="17">
        <v>14</v>
      </c>
      <c r="V114" s="17">
        <v>0.03</v>
      </c>
      <c r="W114" s="17">
        <v>50</v>
      </c>
      <c r="X114" s="17">
        <v>1327</v>
      </c>
      <c r="Y114" s="17">
        <v>0</v>
      </c>
      <c r="Z114" s="17">
        <v>0.4</v>
      </c>
      <c r="AA114" s="17">
        <v>932</v>
      </c>
      <c r="AB114" s="17">
        <v>937</v>
      </c>
      <c r="AC114" s="17">
        <v>1403</v>
      </c>
      <c r="AD114" s="17">
        <v>1433</v>
      </c>
      <c r="AE114" s="17">
        <v>-1</v>
      </c>
      <c r="AF114" s="17">
        <v>2.2000000000000002</v>
      </c>
      <c r="AG114" s="17">
        <v>0.9</v>
      </c>
      <c r="AH114" s="17">
        <v>-1</v>
      </c>
      <c r="AI114" s="17">
        <v>0.57999999999999996</v>
      </c>
      <c r="AJ114" s="17">
        <v>10.702999999999999</v>
      </c>
      <c r="AK114" s="17">
        <v>1.03</v>
      </c>
      <c r="AL114" s="17">
        <v>64</v>
      </c>
      <c r="AM114" s="17">
        <v>10.93</v>
      </c>
      <c r="AN114" s="17">
        <v>11.07</v>
      </c>
      <c r="AO114" s="17">
        <v>10.81</v>
      </c>
      <c r="AP114" s="17">
        <v>1116</v>
      </c>
      <c r="AQ114" s="17">
        <v>100</v>
      </c>
      <c r="AR114" s="17">
        <v>100</v>
      </c>
      <c r="AS114" s="17">
        <v>29</v>
      </c>
      <c r="AT114" s="17">
        <v>57</v>
      </c>
      <c r="AU114" s="17">
        <v>5</v>
      </c>
      <c r="AV114" s="17"/>
      <c r="AW114" s="17"/>
      <c r="AX114" s="17"/>
    </row>
    <row r="115" spans="1:50" x14ac:dyDescent="0.15">
      <c r="A115" s="17" t="s">
        <v>3188</v>
      </c>
      <c r="B115" s="17" t="s">
        <v>3189</v>
      </c>
      <c r="C115" s="17">
        <v>7.23</v>
      </c>
      <c r="D115" s="17">
        <v>7.42</v>
      </c>
      <c r="E115" s="17">
        <v>7.13</v>
      </c>
      <c r="F115" s="17">
        <v>7.31</v>
      </c>
      <c r="G115" s="17">
        <v>7.23</v>
      </c>
      <c r="H115" s="17">
        <v>1111</v>
      </c>
      <c r="I115" s="17">
        <v>940</v>
      </c>
      <c r="J115" s="17">
        <v>1</v>
      </c>
      <c r="K115" s="17">
        <v>0.1</v>
      </c>
      <c r="L115" s="17">
        <v>1.1000000000000001</v>
      </c>
      <c r="M115" s="17">
        <v>1.1000000000000001</v>
      </c>
      <c r="N115" s="17">
        <v>0</v>
      </c>
      <c r="O115" s="17">
        <v>62</v>
      </c>
      <c r="P115" s="17">
        <v>-1.5</v>
      </c>
      <c r="Q115" s="17">
        <v>2.5</v>
      </c>
      <c r="R115" s="17">
        <v>2.6</v>
      </c>
      <c r="S115" s="17">
        <v>-1.4</v>
      </c>
      <c r="T115" s="17">
        <v>34</v>
      </c>
      <c r="U115" s="17">
        <v>3</v>
      </c>
      <c r="V115" s="17">
        <v>0.04</v>
      </c>
      <c r="W115" s="17">
        <v>61</v>
      </c>
      <c r="X115" s="17">
        <v>283</v>
      </c>
      <c r="Y115" s="17">
        <v>0.4</v>
      </c>
      <c r="Z115" s="17">
        <v>-0.7</v>
      </c>
      <c r="AA115" s="17">
        <v>940</v>
      </c>
      <c r="AB115" s="17">
        <v>1111</v>
      </c>
      <c r="AC115" s="17">
        <v>1409</v>
      </c>
      <c r="AD115" s="17">
        <v>1455</v>
      </c>
      <c r="AE115" s="17">
        <v>-0.1</v>
      </c>
      <c r="AF115" s="17">
        <v>1</v>
      </c>
      <c r="AG115" s="17">
        <v>2.5</v>
      </c>
      <c r="AH115" s="17">
        <v>-0.1</v>
      </c>
      <c r="AI115" s="17">
        <v>0.65</v>
      </c>
      <c r="AJ115" s="17">
        <v>7.0640000000000001</v>
      </c>
      <c r="AK115" s="17">
        <v>1.03</v>
      </c>
      <c r="AL115" s="17">
        <v>36</v>
      </c>
      <c r="AM115" s="17">
        <v>7.13</v>
      </c>
      <c r="AN115" s="17">
        <v>7.41</v>
      </c>
      <c r="AO115" s="17">
        <v>7.24</v>
      </c>
      <c r="AP115" s="17">
        <v>732</v>
      </c>
      <c r="AQ115" s="17">
        <v>0</v>
      </c>
      <c r="AR115" s="17">
        <v>100</v>
      </c>
      <c r="AS115" s="17">
        <v>71</v>
      </c>
      <c r="AT115" s="17">
        <v>36</v>
      </c>
      <c r="AU115" s="17">
        <v>-9</v>
      </c>
      <c r="AV115" s="17"/>
      <c r="AW115" s="17"/>
      <c r="AX115" s="17"/>
    </row>
    <row r="116" spans="1:50" x14ac:dyDescent="0.15">
      <c r="A116" s="17" t="s">
        <v>3284</v>
      </c>
      <c r="B116" s="17" t="s">
        <v>3285</v>
      </c>
      <c r="C116" s="17">
        <v>12.16</v>
      </c>
      <c r="D116" s="17">
        <v>12.35</v>
      </c>
      <c r="E116" s="17">
        <v>11.96</v>
      </c>
      <c r="F116" s="17">
        <v>12.02</v>
      </c>
      <c r="G116" s="17">
        <v>12.15</v>
      </c>
      <c r="H116" s="17">
        <v>938</v>
      </c>
      <c r="I116" s="17">
        <v>1421</v>
      </c>
      <c r="J116" s="17">
        <v>-0.2</v>
      </c>
      <c r="K116" s="17">
        <v>-0.9</v>
      </c>
      <c r="L116" s="17">
        <v>-1.2</v>
      </c>
      <c r="M116" s="17">
        <v>-1.1000000000000001</v>
      </c>
      <c r="N116" s="17">
        <v>0.1</v>
      </c>
      <c r="O116" s="17">
        <v>15</v>
      </c>
      <c r="P116" s="17">
        <v>-2.7</v>
      </c>
      <c r="Q116" s="17">
        <v>0.5</v>
      </c>
      <c r="R116" s="17">
        <v>1.6</v>
      </c>
      <c r="S116" s="17">
        <v>-1.7</v>
      </c>
      <c r="T116" s="17">
        <v>51</v>
      </c>
      <c r="U116" s="17">
        <v>-28</v>
      </c>
      <c r="V116" s="17">
        <v>0.03</v>
      </c>
      <c r="W116" s="17">
        <v>24</v>
      </c>
      <c r="X116" s="17">
        <v>203</v>
      </c>
      <c r="Y116" s="17">
        <v>0.3</v>
      </c>
      <c r="Z116" s="17">
        <v>1.2</v>
      </c>
      <c r="AA116" s="17">
        <v>1028</v>
      </c>
      <c r="AB116" s="17">
        <v>938</v>
      </c>
      <c r="AC116" s="17">
        <v>1421</v>
      </c>
      <c r="AD116" s="17">
        <v>1300</v>
      </c>
      <c r="AE116" s="17">
        <v>-1.1000000000000001</v>
      </c>
      <c r="AF116" s="17">
        <v>0.5</v>
      </c>
      <c r="AG116" s="17">
        <v>1.6</v>
      </c>
      <c r="AH116" s="17">
        <v>-1.1000000000000001</v>
      </c>
      <c r="AI116" s="17">
        <v>0.82</v>
      </c>
      <c r="AJ116" s="17">
        <v>11.352</v>
      </c>
      <c r="AK116" s="17">
        <v>1.06</v>
      </c>
      <c r="AL116" s="17">
        <v>31</v>
      </c>
      <c r="AM116" s="17">
        <v>12.06</v>
      </c>
      <c r="AN116" s="17">
        <v>12.35</v>
      </c>
      <c r="AO116" s="17">
        <v>11.96</v>
      </c>
      <c r="AP116" s="17">
        <v>1215</v>
      </c>
      <c r="AQ116" s="17">
        <v>0</v>
      </c>
      <c r="AR116" s="17">
        <v>80</v>
      </c>
      <c r="AS116" s="17">
        <v>0</v>
      </c>
      <c r="AT116" s="17">
        <v>74</v>
      </c>
      <c r="AU116" s="17">
        <v>8</v>
      </c>
      <c r="AV116" s="17"/>
      <c r="AW116" s="17"/>
      <c r="AX116" s="17"/>
    </row>
    <row r="117" spans="1:50" x14ac:dyDescent="0.15">
      <c r="A117" s="17" t="s">
        <v>3012</v>
      </c>
      <c r="B117" s="17" t="s">
        <v>3013</v>
      </c>
      <c r="C117" s="17">
        <v>3.84</v>
      </c>
      <c r="D117" s="17">
        <v>4.03</v>
      </c>
      <c r="E117" s="17">
        <v>3.84</v>
      </c>
      <c r="F117" s="17">
        <v>3.92</v>
      </c>
      <c r="G117" s="17">
        <v>3.84</v>
      </c>
      <c r="H117" s="17">
        <v>952</v>
      </c>
      <c r="I117" s="17">
        <v>930</v>
      </c>
      <c r="J117" s="17">
        <v>2.2999999999999998</v>
      </c>
      <c r="K117" s="17">
        <v>-0.3</v>
      </c>
      <c r="L117" s="17">
        <v>2.1</v>
      </c>
      <c r="M117" s="17">
        <v>2.1</v>
      </c>
      <c r="N117" s="17">
        <v>0</v>
      </c>
      <c r="O117" s="17">
        <v>42</v>
      </c>
      <c r="P117" s="17">
        <v>-2.8</v>
      </c>
      <c r="Q117" s="17">
        <v>2.1</v>
      </c>
      <c r="R117" s="17">
        <v>4.8</v>
      </c>
      <c r="S117" s="17">
        <v>0</v>
      </c>
      <c r="T117" s="17">
        <v>0</v>
      </c>
      <c r="U117" s="17">
        <v>-5</v>
      </c>
      <c r="V117" s="17">
        <v>0.05</v>
      </c>
      <c r="W117" s="17">
        <v>47</v>
      </c>
      <c r="X117" s="17">
        <v>160</v>
      </c>
      <c r="Y117" s="17">
        <v>0.5</v>
      </c>
      <c r="Z117" s="17">
        <v>0.5</v>
      </c>
      <c r="AA117" s="17">
        <v>930</v>
      </c>
      <c r="AB117" s="17">
        <v>952</v>
      </c>
      <c r="AC117" s="17">
        <v>1454</v>
      </c>
      <c r="AD117" s="17">
        <v>1306</v>
      </c>
      <c r="AE117" s="17">
        <v>-1</v>
      </c>
      <c r="AF117" s="17">
        <v>0.3</v>
      </c>
      <c r="AG117" s="17">
        <v>4.9000000000000004</v>
      </c>
      <c r="AH117" s="17">
        <v>-1</v>
      </c>
      <c r="AI117" s="17">
        <v>1.21</v>
      </c>
      <c r="AJ117" s="17">
        <v>3.8254999999999999</v>
      </c>
      <c r="AK117" s="17">
        <v>1.02</v>
      </c>
      <c r="AL117" s="17">
        <v>0</v>
      </c>
      <c r="AM117" s="17">
        <v>3.84</v>
      </c>
      <c r="AN117" s="17">
        <v>4.03</v>
      </c>
      <c r="AO117" s="17">
        <v>3.91</v>
      </c>
      <c r="AP117" s="17">
        <v>396</v>
      </c>
      <c r="AQ117" s="17">
        <v>0</v>
      </c>
      <c r="AR117" s="17">
        <v>100</v>
      </c>
      <c r="AS117" s="17">
        <v>0</v>
      </c>
      <c r="AT117" s="17">
        <v>50</v>
      </c>
      <c r="AU117" s="17">
        <v>8</v>
      </c>
      <c r="AV117" s="17"/>
      <c r="AW117" s="17"/>
      <c r="AX117" s="17"/>
    </row>
    <row r="118" spans="1:50" x14ac:dyDescent="0.15">
      <c r="A118" s="17" t="s">
        <v>96</v>
      </c>
      <c r="B118" s="17" t="s">
        <v>97</v>
      </c>
      <c r="C118" s="17">
        <v>17.399999999999999</v>
      </c>
      <c r="D118" s="17">
        <v>17.399999999999999</v>
      </c>
      <c r="E118" s="17">
        <v>17.399999999999999</v>
      </c>
      <c r="F118" s="17">
        <v>17.399999999999999</v>
      </c>
      <c r="G118" s="17">
        <v>17.399999999999999</v>
      </c>
      <c r="H118" s="17">
        <v>930</v>
      </c>
      <c r="I118" s="17">
        <v>1500</v>
      </c>
      <c r="J118" s="17">
        <v>0</v>
      </c>
      <c r="K118" s="17">
        <v>0</v>
      </c>
      <c r="L118" s="17">
        <v>0</v>
      </c>
      <c r="M118" s="17">
        <v>0</v>
      </c>
      <c r="N118" s="17">
        <v>0</v>
      </c>
      <c r="O118" s="17">
        <v>0</v>
      </c>
      <c r="P118" s="17">
        <v>0</v>
      </c>
      <c r="Q118" s="17">
        <v>0</v>
      </c>
      <c r="R118" s="17">
        <v>0</v>
      </c>
      <c r="S118" s="17">
        <v>0</v>
      </c>
      <c r="T118" s="17">
        <v>0</v>
      </c>
      <c r="U118" s="17">
        <v>0</v>
      </c>
      <c r="V118" s="17">
        <v>0</v>
      </c>
      <c r="W118" s="17">
        <v>0</v>
      </c>
      <c r="X118" s="17">
        <v>0</v>
      </c>
      <c r="Y118" s="17">
        <v>0</v>
      </c>
      <c r="Z118" s="17">
        <v>0</v>
      </c>
      <c r="AA118" s="17">
        <v>1130</v>
      </c>
      <c r="AB118" s="17">
        <v>930</v>
      </c>
      <c r="AC118" s="17">
        <v>1500</v>
      </c>
      <c r="AD118" s="17">
        <v>1300</v>
      </c>
      <c r="AE118" s="17">
        <v>0</v>
      </c>
      <c r="AF118" s="17">
        <v>0</v>
      </c>
      <c r="AG118" s="17">
        <v>0</v>
      </c>
      <c r="AH118" s="17">
        <v>0</v>
      </c>
      <c r="AI118" s="17">
        <v>0</v>
      </c>
      <c r="AJ118" s="17">
        <v>17.536000000000001</v>
      </c>
      <c r="AK118" s="17">
        <v>0.99</v>
      </c>
      <c r="AL118" s="17">
        <v>0</v>
      </c>
      <c r="AM118" s="17">
        <v>17.399999999999999</v>
      </c>
      <c r="AN118" s="17">
        <v>17.399999999999999</v>
      </c>
      <c r="AO118" s="17">
        <v>17.399999999999999</v>
      </c>
      <c r="AP118" s="17">
        <v>1740</v>
      </c>
      <c r="AQ118" s="17">
        <v>0</v>
      </c>
      <c r="AR118" s="17">
        <v>0</v>
      </c>
      <c r="AS118" s="17">
        <v>0</v>
      </c>
      <c r="AT118" s="17">
        <v>0</v>
      </c>
      <c r="AU118" s="17">
        <v>0</v>
      </c>
      <c r="AV118" s="17"/>
      <c r="AW118" s="17"/>
      <c r="AX118" s="17"/>
    </row>
    <row r="119" spans="1:50" x14ac:dyDescent="0.15">
      <c r="A119" s="17" t="s">
        <v>570</v>
      </c>
      <c r="B119" s="17" t="s">
        <v>571</v>
      </c>
      <c r="C119" s="17">
        <v>5.87</v>
      </c>
      <c r="D119" s="17">
        <v>5.98</v>
      </c>
      <c r="E119" s="17">
        <v>5.85</v>
      </c>
      <c r="F119" s="17">
        <v>5.95</v>
      </c>
      <c r="G119" s="17">
        <v>5.87</v>
      </c>
      <c r="H119" s="17">
        <v>1055</v>
      </c>
      <c r="I119" s="17">
        <v>941</v>
      </c>
      <c r="J119" s="17">
        <v>1.2</v>
      </c>
      <c r="K119" s="17">
        <v>0.2</v>
      </c>
      <c r="L119" s="17">
        <v>1.4</v>
      </c>
      <c r="M119" s="17">
        <v>1.4</v>
      </c>
      <c r="N119" s="17">
        <v>0</v>
      </c>
      <c r="O119" s="17">
        <v>77</v>
      </c>
      <c r="P119" s="17">
        <v>-0.5</v>
      </c>
      <c r="Q119" s="17">
        <v>1.7</v>
      </c>
      <c r="R119" s="17">
        <v>1.9</v>
      </c>
      <c r="S119" s="17">
        <v>-0.3</v>
      </c>
      <c r="T119" s="17">
        <v>15</v>
      </c>
      <c r="U119" s="17">
        <v>8</v>
      </c>
      <c r="V119" s="17">
        <v>0.02</v>
      </c>
      <c r="W119" s="17">
        <v>69</v>
      </c>
      <c r="X119" s="17">
        <v>162</v>
      </c>
      <c r="Y119" s="17">
        <v>0</v>
      </c>
      <c r="Z119" s="17">
        <v>-0.2</v>
      </c>
      <c r="AA119" s="17">
        <v>941</v>
      </c>
      <c r="AB119" s="17">
        <v>1055</v>
      </c>
      <c r="AC119" s="17">
        <v>1445</v>
      </c>
      <c r="AD119" s="17">
        <v>1312</v>
      </c>
      <c r="AE119" s="17">
        <v>-0.2</v>
      </c>
      <c r="AF119" s="17">
        <v>0.7</v>
      </c>
      <c r="AG119" s="17">
        <v>1.9</v>
      </c>
      <c r="AH119" s="17">
        <v>-0.2</v>
      </c>
      <c r="AI119" s="17">
        <v>0.92</v>
      </c>
      <c r="AJ119" s="17">
        <v>5.8354999999999997</v>
      </c>
      <c r="AK119" s="17">
        <v>1.02</v>
      </c>
      <c r="AL119" s="17">
        <v>15</v>
      </c>
      <c r="AM119" s="17">
        <v>5.85</v>
      </c>
      <c r="AN119" s="17">
        <v>5.98</v>
      </c>
      <c r="AO119" s="17">
        <v>5.91</v>
      </c>
      <c r="AP119" s="17">
        <v>596</v>
      </c>
      <c r="AQ119" s="17">
        <v>100</v>
      </c>
      <c r="AR119" s="17">
        <v>100</v>
      </c>
      <c r="AS119" s="17">
        <v>100</v>
      </c>
      <c r="AT119" s="17">
        <v>50</v>
      </c>
      <c r="AU119" s="17">
        <v>-10</v>
      </c>
      <c r="AV119" s="17"/>
      <c r="AW119" s="17"/>
      <c r="AX119" s="17"/>
    </row>
    <row r="120" spans="1:50" x14ac:dyDescent="0.15">
      <c r="A120" s="17" t="s">
        <v>4213</v>
      </c>
      <c r="B120" s="17" t="s">
        <v>4213</v>
      </c>
      <c r="C120" s="17">
        <v>2.74</v>
      </c>
      <c r="D120" s="17">
        <v>2.746</v>
      </c>
      <c r="E120" s="17">
        <v>2.7160000000000002</v>
      </c>
      <c r="F120" s="17">
        <v>2.722</v>
      </c>
      <c r="G120" s="17">
        <v>2.7389999999999999</v>
      </c>
      <c r="H120" s="17">
        <v>954</v>
      </c>
      <c r="I120" s="17">
        <v>1435</v>
      </c>
      <c r="J120" s="17">
        <v>-0.3</v>
      </c>
      <c r="K120" s="17">
        <v>-0.3</v>
      </c>
      <c r="L120" s="17">
        <v>-0.7</v>
      </c>
      <c r="M120" s="17">
        <v>-0.6</v>
      </c>
      <c r="N120" s="17">
        <v>0</v>
      </c>
      <c r="O120" s="17">
        <v>20</v>
      </c>
      <c r="P120" s="17">
        <v>-0.9</v>
      </c>
      <c r="Q120" s="17">
        <v>0.2</v>
      </c>
      <c r="R120" s="17">
        <v>0.2</v>
      </c>
      <c r="S120" s="17">
        <v>-0.9</v>
      </c>
      <c r="T120" s="17">
        <v>80</v>
      </c>
      <c r="U120" s="17">
        <v>-30</v>
      </c>
      <c r="V120" s="17">
        <v>0.01</v>
      </c>
      <c r="W120" s="17">
        <v>12</v>
      </c>
      <c r="X120" s="17">
        <v>763</v>
      </c>
      <c r="Y120" s="17">
        <v>0</v>
      </c>
      <c r="Z120" s="17">
        <v>-0.1</v>
      </c>
      <c r="AA120" s="17">
        <v>1126</v>
      </c>
      <c r="AB120" s="17">
        <v>954</v>
      </c>
      <c r="AC120" s="17">
        <v>1435</v>
      </c>
      <c r="AD120" s="17">
        <v>1306</v>
      </c>
      <c r="AE120" s="17">
        <v>-0.4</v>
      </c>
      <c r="AF120" s="17">
        <v>0.2</v>
      </c>
      <c r="AG120" s="17">
        <v>0.2</v>
      </c>
      <c r="AH120" s="17">
        <v>-0.4</v>
      </c>
      <c r="AI120" s="17">
        <v>0.56999999999999995</v>
      </c>
      <c r="AJ120" s="17">
        <v>0</v>
      </c>
      <c r="AK120" s="17">
        <v>0</v>
      </c>
      <c r="AL120" s="17">
        <v>59</v>
      </c>
      <c r="AM120" s="17">
        <v>2.73</v>
      </c>
      <c r="AN120" s="17">
        <v>2.75</v>
      </c>
      <c r="AO120" s="17">
        <v>2.72</v>
      </c>
      <c r="AP120" s="17">
        <v>273</v>
      </c>
      <c r="AQ120" s="17">
        <v>0</v>
      </c>
      <c r="AR120" s="17">
        <v>100</v>
      </c>
      <c r="AS120" s="17">
        <v>67</v>
      </c>
      <c r="AT120" s="17">
        <v>44</v>
      </c>
      <c r="AU120" s="17">
        <v>-4</v>
      </c>
      <c r="AV120" s="17"/>
      <c r="AW120" s="17"/>
      <c r="AX120" s="17"/>
    </row>
    <row r="121" spans="1:50" x14ac:dyDescent="0.15">
      <c r="A121" s="17" t="s">
        <v>3458</v>
      </c>
      <c r="B121" s="17" t="s">
        <v>3459</v>
      </c>
      <c r="C121" s="17">
        <v>12.05</v>
      </c>
      <c r="D121" s="17">
        <v>12.05</v>
      </c>
      <c r="E121" s="17">
        <v>11.85</v>
      </c>
      <c r="F121" s="17">
        <v>11.95</v>
      </c>
      <c r="G121" s="17">
        <v>12.07</v>
      </c>
      <c r="H121" s="17">
        <v>930</v>
      </c>
      <c r="I121" s="17">
        <v>939</v>
      </c>
      <c r="J121" s="17">
        <v>-0.7</v>
      </c>
      <c r="K121" s="17">
        <v>-0.2</v>
      </c>
      <c r="L121" s="17">
        <v>-0.8</v>
      </c>
      <c r="M121" s="17">
        <v>-1</v>
      </c>
      <c r="N121" s="17">
        <v>-0.2</v>
      </c>
      <c r="O121" s="17">
        <v>50</v>
      </c>
      <c r="P121" s="17">
        <v>-0.8</v>
      </c>
      <c r="Q121" s="17">
        <v>0.8</v>
      </c>
      <c r="R121" s="17">
        <v>0</v>
      </c>
      <c r="S121" s="17">
        <v>-1.7</v>
      </c>
      <c r="T121" s="17">
        <v>100</v>
      </c>
      <c r="U121" s="17">
        <v>-10</v>
      </c>
      <c r="V121" s="17">
        <v>0.02</v>
      </c>
      <c r="W121" s="17">
        <v>60</v>
      </c>
      <c r="X121" s="17">
        <v>214</v>
      </c>
      <c r="Y121" s="17">
        <v>-0.7</v>
      </c>
      <c r="Z121" s="17">
        <v>-0.9</v>
      </c>
      <c r="AA121" s="17">
        <v>939</v>
      </c>
      <c r="AB121" s="17">
        <v>930</v>
      </c>
      <c r="AC121" s="17">
        <v>1405</v>
      </c>
      <c r="AD121" s="17">
        <v>1312</v>
      </c>
      <c r="AE121" s="17">
        <v>-0.7</v>
      </c>
      <c r="AF121" s="17">
        <v>0.3</v>
      </c>
      <c r="AG121" s="17">
        <v>0</v>
      </c>
      <c r="AH121" s="17">
        <v>-0.8</v>
      </c>
      <c r="AI121" s="17">
        <v>0.45</v>
      </c>
      <c r="AJ121" s="17">
        <v>10.957000000000001</v>
      </c>
      <c r="AK121" s="17">
        <v>1.0900000000000001</v>
      </c>
      <c r="AL121" s="17">
        <v>110</v>
      </c>
      <c r="AM121" s="17">
        <v>11.85</v>
      </c>
      <c r="AN121" s="17">
        <v>12.05</v>
      </c>
      <c r="AO121" s="17">
        <v>11.91</v>
      </c>
      <c r="AP121" s="17">
        <v>1204</v>
      </c>
      <c r="AQ121" s="17">
        <v>100</v>
      </c>
      <c r="AR121" s="17">
        <v>10</v>
      </c>
      <c r="AS121" s="17">
        <v>100</v>
      </c>
      <c r="AT121" s="17">
        <v>45</v>
      </c>
      <c r="AU121" s="17">
        <v>-9</v>
      </c>
      <c r="AV121" s="17"/>
      <c r="AW121" s="17"/>
      <c r="AX121" s="17"/>
    </row>
    <row r="122" spans="1:50" x14ac:dyDescent="0.15">
      <c r="A122" s="17" t="s">
        <v>138</v>
      </c>
      <c r="B122" s="17" t="s">
        <v>139</v>
      </c>
      <c r="C122" s="17">
        <v>23.36</v>
      </c>
      <c r="D122" s="17">
        <v>23.4</v>
      </c>
      <c r="E122" s="17">
        <v>23.2</v>
      </c>
      <c r="F122" s="17">
        <v>23.28</v>
      </c>
      <c r="G122" s="17">
        <v>23.35</v>
      </c>
      <c r="H122" s="17">
        <v>931</v>
      </c>
      <c r="I122" s="17">
        <v>1414</v>
      </c>
      <c r="J122" s="17">
        <v>-0.3</v>
      </c>
      <c r="K122" s="17">
        <v>-0.1</v>
      </c>
      <c r="L122" s="17">
        <v>-0.3</v>
      </c>
      <c r="M122" s="17">
        <v>-0.3</v>
      </c>
      <c r="N122" s="17">
        <v>0</v>
      </c>
      <c r="O122" s="17">
        <v>40</v>
      </c>
      <c r="P122" s="17">
        <v>-0.5</v>
      </c>
      <c r="Q122" s="17">
        <v>0.3</v>
      </c>
      <c r="R122" s="17">
        <v>0.2</v>
      </c>
      <c r="S122" s="17">
        <v>-0.7</v>
      </c>
      <c r="T122" s="17">
        <v>80</v>
      </c>
      <c r="U122" s="17">
        <v>-10</v>
      </c>
      <c r="V122" s="17">
        <v>0.01</v>
      </c>
      <c r="W122" s="17">
        <v>50</v>
      </c>
      <c r="X122" s="17">
        <v>68</v>
      </c>
      <c r="Y122" s="17">
        <v>0</v>
      </c>
      <c r="Z122" s="17">
        <v>-0.1</v>
      </c>
      <c r="AA122" s="17">
        <v>957</v>
      </c>
      <c r="AB122" s="17">
        <v>931</v>
      </c>
      <c r="AC122" s="17">
        <v>1414</v>
      </c>
      <c r="AD122" s="17">
        <v>1337</v>
      </c>
      <c r="AE122" s="17">
        <v>-0.2</v>
      </c>
      <c r="AF122" s="17">
        <v>0.3</v>
      </c>
      <c r="AG122" s="17">
        <v>0.1</v>
      </c>
      <c r="AH122" s="17">
        <v>-0.2</v>
      </c>
      <c r="AI122" s="17">
        <v>0.35</v>
      </c>
      <c r="AJ122" s="17">
        <v>24.0825</v>
      </c>
      <c r="AK122" s="17">
        <v>0.97</v>
      </c>
      <c r="AL122" s="17">
        <v>78</v>
      </c>
      <c r="AM122" s="17">
        <v>23.21</v>
      </c>
      <c r="AN122" s="17">
        <v>23.39</v>
      </c>
      <c r="AO122" s="17">
        <v>23.2</v>
      </c>
      <c r="AP122" s="17">
        <v>2332</v>
      </c>
      <c r="AQ122" s="17">
        <v>0</v>
      </c>
      <c r="AR122" s="17">
        <v>75</v>
      </c>
      <c r="AS122" s="17">
        <v>67</v>
      </c>
      <c r="AT122" s="17">
        <v>44</v>
      </c>
      <c r="AU122" s="17">
        <v>-2</v>
      </c>
      <c r="AV122" s="17"/>
      <c r="AW122" s="17"/>
      <c r="AX122" s="17"/>
    </row>
    <row r="123" spans="1:50" x14ac:dyDescent="0.15">
      <c r="A123" s="17" t="s">
        <v>840</v>
      </c>
      <c r="B123" s="17" t="s">
        <v>841</v>
      </c>
      <c r="C123" s="17">
        <v>4.57</v>
      </c>
      <c r="D123" s="17">
        <v>4.63</v>
      </c>
      <c r="E123" s="17">
        <v>4.55</v>
      </c>
      <c r="F123" s="17">
        <v>4.57</v>
      </c>
      <c r="G123" s="17">
        <v>4.58</v>
      </c>
      <c r="H123" s="17">
        <v>1045</v>
      </c>
      <c r="I123" s="17">
        <v>941</v>
      </c>
      <c r="J123" s="17">
        <v>0.2</v>
      </c>
      <c r="K123" s="17">
        <v>-0.2</v>
      </c>
      <c r="L123" s="17">
        <v>0</v>
      </c>
      <c r="M123" s="17">
        <v>-0.2</v>
      </c>
      <c r="N123" s="17">
        <v>-0.2</v>
      </c>
      <c r="O123" s="17">
        <v>25</v>
      </c>
      <c r="P123" s="17">
        <v>-1.3</v>
      </c>
      <c r="Q123" s="17">
        <v>0.4</v>
      </c>
      <c r="R123" s="17">
        <v>1.3</v>
      </c>
      <c r="S123" s="17">
        <v>-0.4</v>
      </c>
      <c r="T123" s="17">
        <v>25</v>
      </c>
      <c r="U123" s="17">
        <v>-12</v>
      </c>
      <c r="V123" s="17">
        <v>0.02</v>
      </c>
      <c r="W123" s="17">
        <v>43</v>
      </c>
      <c r="X123" s="17">
        <v>83</v>
      </c>
      <c r="Y123" s="17">
        <v>0</v>
      </c>
      <c r="Z123" s="17">
        <v>-0.2</v>
      </c>
      <c r="AA123" s="17">
        <v>941</v>
      </c>
      <c r="AB123" s="17">
        <v>1045</v>
      </c>
      <c r="AC123" s="17">
        <v>1500</v>
      </c>
      <c r="AD123" s="17">
        <v>1306</v>
      </c>
      <c r="AE123" s="17">
        <v>-0.7</v>
      </c>
      <c r="AF123" s="17">
        <v>0.2</v>
      </c>
      <c r="AG123" s="17">
        <v>1.1000000000000001</v>
      </c>
      <c r="AH123" s="17">
        <v>-0.7</v>
      </c>
      <c r="AI123" s="17">
        <v>1</v>
      </c>
      <c r="AJ123" s="17">
        <v>4.7130000000000001</v>
      </c>
      <c r="AK123" s="17">
        <v>0.97</v>
      </c>
      <c r="AL123" s="17">
        <v>43</v>
      </c>
      <c r="AM123" s="17">
        <v>4.55</v>
      </c>
      <c r="AN123" s="17">
        <v>4.62</v>
      </c>
      <c r="AO123" s="17">
        <v>4.5599999999999996</v>
      </c>
      <c r="AP123" s="17">
        <v>460</v>
      </c>
      <c r="AQ123" s="17">
        <v>100</v>
      </c>
      <c r="AR123" s="17">
        <v>25</v>
      </c>
      <c r="AS123" s="17">
        <v>100</v>
      </c>
      <c r="AT123" s="17">
        <v>50</v>
      </c>
      <c r="AU123" s="17">
        <v>-10</v>
      </c>
      <c r="AV123" s="17"/>
      <c r="AW123" s="17"/>
      <c r="AX123" s="17"/>
    </row>
    <row r="124" spans="1:50" x14ac:dyDescent="0.15">
      <c r="A124" s="17" t="s">
        <v>1599</v>
      </c>
      <c r="B124" s="17" t="s">
        <v>1599</v>
      </c>
      <c r="C124" s="17">
        <v>137.31</v>
      </c>
      <c r="D124" s="17">
        <v>140.30000000000001</v>
      </c>
      <c r="E124" s="17">
        <v>137.19</v>
      </c>
      <c r="F124" s="17">
        <v>139.99</v>
      </c>
      <c r="G124" s="17">
        <v>137.25</v>
      </c>
      <c r="H124" s="17">
        <v>1035</v>
      </c>
      <c r="I124" s="17">
        <v>930</v>
      </c>
      <c r="J124" s="17">
        <v>1.3</v>
      </c>
      <c r="K124" s="17">
        <v>0.6</v>
      </c>
      <c r="L124" s="17">
        <v>1.9</v>
      </c>
      <c r="M124" s="17">
        <v>2</v>
      </c>
      <c r="N124" s="17">
        <v>0</v>
      </c>
      <c r="O124" s="17">
        <v>90</v>
      </c>
      <c r="P124" s="17">
        <v>-0.2</v>
      </c>
      <c r="Q124" s="17">
        <v>2</v>
      </c>
      <c r="R124" s="17">
        <v>2.2000000000000002</v>
      </c>
      <c r="S124" s="17">
        <v>-0.1</v>
      </c>
      <c r="T124" s="17">
        <v>4</v>
      </c>
      <c r="U124" s="17">
        <v>28</v>
      </c>
      <c r="V124" s="17">
        <v>0.02</v>
      </c>
      <c r="W124" s="17">
        <v>62</v>
      </c>
      <c r="X124" s="17">
        <v>1579</v>
      </c>
      <c r="Y124" s="17">
        <v>0.1</v>
      </c>
      <c r="Z124" s="17">
        <v>0.5</v>
      </c>
      <c r="AA124" s="17">
        <v>930</v>
      </c>
      <c r="AB124" s="17">
        <v>1035</v>
      </c>
      <c r="AC124" s="17">
        <v>1404</v>
      </c>
      <c r="AD124" s="17">
        <v>1459</v>
      </c>
      <c r="AE124" s="17">
        <v>0</v>
      </c>
      <c r="AF124" s="17">
        <v>1.3</v>
      </c>
      <c r="AG124" s="17">
        <v>2.2000000000000002</v>
      </c>
      <c r="AH124" s="17">
        <v>0</v>
      </c>
      <c r="AI124" s="17">
        <v>0.97</v>
      </c>
      <c r="AJ124" s="17">
        <v>0</v>
      </c>
      <c r="AK124" s="17">
        <v>0</v>
      </c>
      <c r="AL124" s="17">
        <v>2</v>
      </c>
      <c r="AM124" s="17">
        <v>137.19</v>
      </c>
      <c r="AN124" s="17">
        <v>140.30000000000001</v>
      </c>
      <c r="AO124" s="17">
        <v>138.18</v>
      </c>
      <c r="AP124" s="17">
        <v>14003</v>
      </c>
      <c r="AQ124" s="17">
        <v>27</v>
      </c>
      <c r="AR124" s="17">
        <v>53</v>
      </c>
      <c r="AS124" s="17">
        <v>13</v>
      </c>
      <c r="AT124" s="17">
        <v>85</v>
      </c>
      <c r="AU124" s="17">
        <v>10</v>
      </c>
      <c r="AV124" s="17"/>
      <c r="AW124" s="17"/>
      <c r="AX124" s="17"/>
    </row>
    <row r="125" spans="1:50" x14ac:dyDescent="0.15">
      <c r="A125" s="17" t="s">
        <v>860</v>
      </c>
      <c r="B125" s="17" t="s">
        <v>861</v>
      </c>
      <c r="C125" s="17">
        <v>9.91</v>
      </c>
      <c r="D125" s="17">
        <v>10.09</v>
      </c>
      <c r="E125" s="17">
        <v>9.91</v>
      </c>
      <c r="F125" s="17">
        <v>9.9600000000000009</v>
      </c>
      <c r="G125" s="17">
        <v>9.8800000000000008</v>
      </c>
      <c r="H125" s="17">
        <v>958</v>
      </c>
      <c r="I125" s="17">
        <v>930</v>
      </c>
      <c r="J125" s="17">
        <v>0.7</v>
      </c>
      <c r="K125" s="17">
        <v>-0.2</v>
      </c>
      <c r="L125" s="17">
        <v>0.5</v>
      </c>
      <c r="M125" s="17">
        <v>0.8</v>
      </c>
      <c r="N125" s="17">
        <v>0.3</v>
      </c>
      <c r="O125" s="17">
        <v>28</v>
      </c>
      <c r="P125" s="17">
        <v>-1.3</v>
      </c>
      <c r="Q125" s="17">
        <v>0.5</v>
      </c>
      <c r="R125" s="17">
        <v>1.8</v>
      </c>
      <c r="S125" s="17">
        <v>0</v>
      </c>
      <c r="T125" s="17">
        <v>0</v>
      </c>
      <c r="U125" s="17">
        <v>-11</v>
      </c>
      <c r="V125" s="17">
        <v>0.02</v>
      </c>
      <c r="W125" s="17">
        <v>41</v>
      </c>
      <c r="X125" s="17">
        <v>891</v>
      </c>
      <c r="Y125" s="17">
        <v>0.3</v>
      </c>
      <c r="Z125" s="17">
        <v>0.4</v>
      </c>
      <c r="AA125" s="17">
        <v>930</v>
      </c>
      <c r="AB125" s="17">
        <v>958</v>
      </c>
      <c r="AC125" s="17">
        <v>1500</v>
      </c>
      <c r="AD125" s="17">
        <v>1300</v>
      </c>
      <c r="AE125" s="17">
        <v>-0.3</v>
      </c>
      <c r="AF125" s="17">
        <v>0.1</v>
      </c>
      <c r="AG125" s="17">
        <v>1.7</v>
      </c>
      <c r="AH125" s="17">
        <v>-0.3</v>
      </c>
      <c r="AI125" s="17">
        <v>1.1100000000000001</v>
      </c>
      <c r="AJ125" s="17">
        <v>9.91</v>
      </c>
      <c r="AK125" s="17">
        <v>1.01</v>
      </c>
      <c r="AL125" s="17">
        <v>0</v>
      </c>
      <c r="AM125" s="17">
        <v>9.91</v>
      </c>
      <c r="AN125" s="17">
        <v>10.08</v>
      </c>
      <c r="AO125" s="17">
        <v>9.9499999999999993</v>
      </c>
      <c r="AP125" s="17">
        <v>999</v>
      </c>
      <c r="AQ125" s="17">
        <v>0</v>
      </c>
      <c r="AR125" s="17">
        <v>75</v>
      </c>
      <c r="AS125" s="17">
        <v>0</v>
      </c>
      <c r="AT125" s="17">
        <v>67</v>
      </c>
      <c r="AU125" s="17">
        <v>3</v>
      </c>
      <c r="AV125" s="17"/>
      <c r="AW125" s="17"/>
      <c r="AX125" s="17"/>
    </row>
    <row r="126" spans="1:50" x14ac:dyDescent="0.15">
      <c r="A126" s="17" t="s">
        <v>3264</v>
      </c>
      <c r="B126" s="17" t="s">
        <v>3265</v>
      </c>
      <c r="C126" s="17">
        <v>17.34</v>
      </c>
      <c r="D126" s="17">
        <v>17.46</v>
      </c>
      <c r="E126" s="17">
        <v>17.14</v>
      </c>
      <c r="F126" s="17">
        <v>17.21</v>
      </c>
      <c r="G126" s="17">
        <v>17.3</v>
      </c>
      <c r="H126" s="17">
        <v>930</v>
      </c>
      <c r="I126" s="17">
        <v>1119</v>
      </c>
      <c r="J126" s="17">
        <v>-0.3</v>
      </c>
      <c r="K126" s="17">
        <v>-0.5</v>
      </c>
      <c r="L126" s="17">
        <v>-0.8</v>
      </c>
      <c r="M126" s="17">
        <v>-0.5</v>
      </c>
      <c r="N126" s="17">
        <v>0.2</v>
      </c>
      <c r="O126" s="17">
        <v>22</v>
      </c>
      <c r="P126" s="17">
        <v>-1.4</v>
      </c>
      <c r="Q126" s="17">
        <v>0.4</v>
      </c>
      <c r="R126" s="17">
        <v>0.7</v>
      </c>
      <c r="S126" s="17">
        <v>-1.2</v>
      </c>
      <c r="T126" s="17">
        <v>62</v>
      </c>
      <c r="U126" s="17">
        <v>-25</v>
      </c>
      <c r="V126" s="17">
        <v>0.02</v>
      </c>
      <c r="W126" s="17">
        <v>48</v>
      </c>
      <c r="X126" s="17">
        <v>30</v>
      </c>
      <c r="Y126" s="17">
        <v>0.5</v>
      </c>
      <c r="Z126" s="17">
        <v>-0.1</v>
      </c>
      <c r="AA126" s="17">
        <v>1119</v>
      </c>
      <c r="AB126" s="17">
        <v>930</v>
      </c>
      <c r="AC126" s="17">
        <v>1403</v>
      </c>
      <c r="AD126" s="17">
        <v>1300</v>
      </c>
      <c r="AE126" s="17">
        <v>-0.2</v>
      </c>
      <c r="AF126" s="17">
        <v>0.3</v>
      </c>
      <c r="AG126" s="17">
        <v>0.6</v>
      </c>
      <c r="AH126" s="17">
        <v>-0.2</v>
      </c>
      <c r="AI126" s="17">
        <v>0.47</v>
      </c>
      <c r="AJ126" s="17">
        <v>17.356000000000002</v>
      </c>
      <c r="AK126" s="17">
        <v>0.99</v>
      </c>
      <c r="AL126" s="17">
        <v>52</v>
      </c>
      <c r="AM126" s="17">
        <v>17.14</v>
      </c>
      <c r="AN126" s="17">
        <v>17.45</v>
      </c>
      <c r="AO126" s="17">
        <v>17.149999999999999</v>
      </c>
      <c r="AP126" s="17">
        <v>1725</v>
      </c>
      <c r="AQ126" s="17">
        <v>0</v>
      </c>
      <c r="AR126" s="17">
        <v>73</v>
      </c>
      <c r="AS126" s="17">
        <v>31</v>
      </c>
      <c r="AT126" s="17">
        <v>19</v>
      </c>
      <c r="AU126" s="17">
        <v>-10</v>
      </c>
      <c r="AV126" s="17"/>
      <c r="AW126" s="17"/>
      <c r="AX126" s="17"/>
    </row>
    <row r="127" spans="1:50" x14ac:dyDescent="0.15">
      <c r="A127" s="17" t="s">
        <v>2900</v>
      </c>
      <c r="B127" s="17" t="s">
        <v>2901</v>
      </c>
      <c r="C127" s="17">
        <v>12.29</v>
      </c>
      <c r="D127" s="17">
        <v>12.55</v>
      </c>
      <c r="E127" s="17">
        <v>12.16</v>
      </c>
      <c r="F127" s="17">
        <v>12.39</v>
      </c>
      <c r="G127" s="17">
        <v>12.28</v>
      </c>
      <c r="H127" s="17">
        <v>1025</v>
      </c>
      <c r="I127" s="17">
        <v>1017</v>
      </c>
      <c r="J127" s="17">
        <v>0.4</v>
      </c>
      <c r="K127" s="17">
        <v>0.4</v>
      </c>
      <c r="L127" s="17">
        <v>0.8</v>
      </c>
      <c r="M127" s="17">
        <v>0.9</v>
      </c>
      <c r="N127" s="17">
        <v>0.1</v>
      </c>
      <c r="O127" s="17">
        <v>59</v>
      </c>
      <c r="P127" s="17">
        <v>-1.3</v>
      </c>
      <c r="Q127" s="17">
        <v>1.9</v>
      </c>
      <c r="R127" s="17">
        <v>2.1</v>
      </c>
      <c r="S127" s="17">
        <v>-1.1000000000000001</v>
      </c>
      <c r="T127" s="17">
        <v>33</v>
      </c>
      <c r="U127" s="17">
        <v>13</v>
      </c>
      <c r="V127" s="17">
        <v>0.03</v>
      </c>
      <c r="W127" s="17">
        <v>47</v>
      </c>
      <c r="X127" s="17">
        <v>420</v>
      </c>
      <c r="Y127" s="17">
        <v>0.3</v>
      </c>
      <c r="Z127" s="17">
        <v>-0.4</v>
      </c>
      <c r="AA127" s="17">
        <v>1017</v>
      </c>
      <c r="AB127" s="17">
        <v>1025</v>
      </c>
      <c r="AC127" s="17">
        <v>1402</v>
      </c>
      <c r="AD127" s="17">
        <v>1455</v>
      </c>
      <c r="AE127" s="17">
        <v>-0.1</v>
      </c>
      <c r="AF127" s="17">
        <v>1.1000000000000001</v>
      </c>
      <c r="AG127" s="17">
        <v>2</v>
      </c>
      <c r="AH127" s="17">
        <v>-0.1</v>
      </c>
      <c r="AI127" s="17">
        <v>0.66</v>
      </c>
      <c r="AJ127" s="17">
        <v>12.5525</v>
      </c>
      <c r="AK127" s="17">
        <v>0.99</v>
      </c>
      <c r="AL127" s="17">
        <v>32</v>
      </c>
      <c r="AM127" s="17">
        <v>12.16</v>
      </c>
      <c r="AN127" s="17">
        <v>12.54</v>
      </c>
      <c r="AO127" s="17">
        <v>12.25</v>
      </c>
      <c r="AP127" s="17">
        <v>1240</v>
      </c>
      <c r="AQ127" s="17">
        <v>0</v>
      </c>
      <c r="AR127" s="17">
        <v>100</v>
      </c>
      <c r="AS127" s="17">
        <v>60</v>
      </c>
      <c r="AT127" s="17">
        <v>10</v>
      </c>
      <c r="AU127" s="17">
        <v>-10</v>
      </c>
      <c r="AV127" s="17"/>
      <c r="AW127" s="17"/>
      <c r="AX127" s="17"/>
    </row>
    <row r="128" spans="1:50" x14ac:dyDescent="0.15">
      <c r="A128" s="17" t="s">
        <v>2806</v>
      </c>
      <c r="B128" s="17" t="s">
        <v>2807</v>
      </c>
      <c r="C128" s="17">
        <v>9.3699999999999992</v>
      </c>
      <c r="D128" s="17">
        <v>9.3699999999999992</v>
      </c>
      <c r="E128" s="17">
        <v>9.2899999999999991</v>
      </c>
      <c r="F128" s="17">
        <v>9.31</v>
      </c>
      <c r="G128" s="17">
        <v>9.36</v>
      </c>
      <c r="H128" s="17">
        <v>930</v>
      </c>
      <c r="I128" s="17">
        <v>1403</v>
      </c>
      <c r="J128" s="17">
        <v>-0.5</v>
      </c>
      <c r="K128" s="17">
        <v>-0.1</v>
      </c>
      <c r="L128" s="17">
        <v>-0.6</v>
      </c>
      <c r="M128" s="17">
        <v>-0.5</v>
      </c>
      <c r="N128" s="17">
        <v>0.1</v>
      </c>
      <c r="O128" s="17">
        <v>25</v>
      </c>
      <c r="P128" s="17">
        <v>-0.6</v>
      </c>
      <c r="Q128" s="17">
        <v>0.2</v>
      </c>
      <c r="R128" s="17">
        <v>0</v>
      </c>
      <c r="S128" s="17">
        <v>-0.9</v>
      </c>
      <c r="T128" s="17">
        <v>100</v>
      </c>
      <c r="U128" s="17">
        <v>-12</v>
      </c>
      <c r="V128" s="17">
        <v>0.01</v>
      </c>
      <c r="W128" s="17">
        <v>17</v>
      </c>
      <c r="X128" s="17">
        <v>50</v>
      </c>
      <c r="Y128" s="17">
        <v>-0.2</v>
      </c>
      <c r="Z128" s="17">
        <v>-0.3</v>
      </c>
      <c r="AA128" s="17">
        <v>1130</v>
      </c>
      <c r="AB128" s="17">
        <v>930</v>
      </c>
      <c r="AC128" s="17">
        <v>1403</v>
      </c>
      <c r="AD128" s="17">
        <v>1300</v>
      </c>
      <c r="AE128" s="17">
        <v>-0.2</v>
      </c>
      <c r="AF128" s="17">
        <v>0.2</v>
      </c>
      <c r="AG128" s="17">
        <v>0</v>
      </c>
      <c r="AH128" s="17">
        <v>-0.2</v>
      </c>
      <c r="AI128" s="17">
        <v>0.25</v>
      </c>
      <c r="AJ128" s="17">
        <v>9.3254999999999999</v>
      </c>
      <c r="AK128" s="17">
        <v>1</v>
      </c>
      <c r="AL128" s="17">
        <v>83</v>
      </c>
      <c r="AM128" s="17">
        <v>9.31</v>
      </c>
      <c r="AN128" s="17">
        <v>9.3699999999999992</v>
      </c>
      <c r="AO128" s="17">
        <v>9.2899999999999991</v>
      </c>
      <c r="AP128" s="17">
        <v>933</v>
      </c>
      <c r="AQ128" s="17">
        <v>100</v>
      </c>
      <c r="AR128" s="17">
        <v>0</v>
      </c>
      <c r="AS128" s="17">
        <v>100</v>
      </c>
      <c r="AT128" s="17">
        <v>25</v>
      </c>
      <c r="AU128" s="17">
        <v>-9</v>
      </c>
      <c r="AV128" s="17"/>
      <c r="AW128" s="17"/>
      <c r="AX128" s="17"/>
    </row>
    <row r="129" spans="1:50" x14ac:dyDescent="0.15">
      <c r="A129" s="17" t="s">
        <v>1584</v>
      </c>
      <c r="B129" s="17" t="s">
        <v>1584</v>
      </c>
      <c r="C129" s="17">
        <v>108.46</v>
      </c>
      <c r="D129" s="17">
        <v>109.05</v>
      </c>
      <c r="E129" s="17">
        <v>108.1</v>
      </c>
      <c r="F129" s="17">
        <v>108.46</v>
      </c>
      <c r="G129" s="17">
        <v>108.23</v>
      </c>
      <c r="H129" s="17">
        <v>1034</v>
      </c>
      <c r="I129" s="17">
        <v>1440</v>
      </c>
      <c r="J129" s="17">
        <v>0.2</v>
      </c>
      <c r="K129" s="17">
        <v>-0.2</v>
      </c>
      <c r="L129" s="17">
        <v>0</v>
      </c>
      <c r="M129" s="17">
        <v>0.2</v>
      </c>
      <c r="N129" s="17">
        <v>0.2</v>
      </c>
      <c r="O129" s="17">
        <v>38</v>
      </c>
      <c r="P129" s="17">
        <v>-0.5</v>
      </c>
      <c r="Q129" s="17">
        <v>0.3</v>
      </c>
      <c r="R129" s="17">
        <v>0.5</v>
      </c>
      <c r="S129" s="17">
        <v>-0.3</v>
      </c>
      <c r="T129" s="17">
        <v>38</v>
      </c>
      <c r="U129" s="17">
        <v>-26</v>
      </c>
      <c r="V129" s="17">
        <v>0.01</v>
      </c>
      <c r="W129" s="17">
        <v>54</v>
      </c>
      <c r="X129" s="17">
        <v>2386</v>
      </c>
      <c r="Y129" s="17">
        <v>0</v>
      </c>
      <c r="Z129" s="17">
        <v>0.1</v>
      </c>
      <c r="AA129" s="17">
        <v>930</v>
      </c>
      <c r="AB129" s="17">
        <v>1034</v>
      </c>
      <c r="AC129" s="17">
        <v>1440</v>
      </c>
      <c r="AD129" s="17">
        <v>1300</v>
      </c>
      <c r="AE129" s="17">
        <v>-0.3</v>
      </c>
      <c r="AF129" s="17">
        <v>0.3</v>
      </c>
      <c r="AG129" s="17">
        <v>0.5</v>
      </c>
      <c r="AH129" s="17">
        <v>-0.3</v>
      </c>
      <c r="AI129" s="17">
        <v>1</v>
      </c>
      <c r="AJ129" s="17">
        <v>0</v>
      </c>
      <c r="AK129" s="17">
        <v>0</v>
      </c>
      <c r="AL129" s="17">
        <v>0</v>
      </c>
      <c r="AM129" s="17">
        <v>108.31</v>
      </c>
      <c r="AN129" s="17">
        <v>109.05</v>
      </c>
      <c r="AO129" s="17">
        <v>108.1</v>
      </c>
      <c r="AP129" s="17">
        <v>10882</v>
      </c>
      <c r="AQ129" s="17">
        <v>37</v>
      </c>
      <c r="AR129" s="17">
        <v>49</v>
      </c>
      <c r="AS129" s="17">
        <v>27</v>
      </c>
      <c r="AT129" s="17">
        <v>50</v>
      </c>
      <c r="AU129" s="17">
        <v>5</v>
      </c>
      <c r="AV129" s="17"/>
      <c r="AW129" s="17"/>
      <c r="AX129" s="17"/>
    </row>
    <row r="130" spans="1:50" x14ac:dyDescent="0.15">
      <c r="A130" s="17" t="s">
        <v>972</v>
      </c>
      <c r="B130" s="17" t="s">
        <v>973</v>
      </c>
      <c r="C130" s="17">
        <v>9.0500000000000007</v>
      </c>
      <c r="D130" s="17">
        <v>9.48</v>
      </c>
      <c r="E130" s="17">
        <v>9.0500000000000007</v>
      </c>
      <c r="F130" s="17">
        <v>9.2100000000000009</v>
      </c>
      <c r="G130" s="17">
        <v>8.9700000000000006</v>
      </c>
      <c r="H130" s="17">
        <v>939</v>
      </c>
      <c r="I130" s="17">
        <v>930</v>
      </c>
      <c r="J130" s="17">
        <v>2.1</v>
      </c>
      <c r="K130" s="17">
        <v>-0.3</v>
      </c>
      <c r="L130" s="17">
        <v>1.8</v>
      </c>
      <c r="M130" s="17">
        <v>2.6</v>
      </c>
      <c r="N130" s="17">
        <v>0.9</v>
      </c>
      <c r="O130" s="17">
        <v>37</v>
      </c>
      <c r="P130" s="17">
        <v>-2.9</v>
      </c>
      <c r="Q130" s="17">
        <v>1.8</v>
      </c>
      <c r="R130" s="17">
        <v>4.5999999999999996</v>
      </c>
      <c r="S130" s="17">
        <v>0</v>
      </c>
      <c r="T130" s="17">
        <v>0</v>
      </c>
      <c r="U130" s="17">
        <v>-7</v>
      </c>
      <c r="V130" s="17">
        <v>0.05</v>
      </c>
      <c r="W130" s="17">
        <v>44</v>
      </c>
      <c r="X130" s="17">
        <v>563</v>
      </c>
      <c r="Y130" s="17">
        <v>1.2</v>
      </c>
      <c r="Z130" s="17">
        <v>4.3</v>
      </c>
      <c r="AA130" s="17">
        <v>930</v>
      </c>
      <c r="AB130" s="17">
        <v>939</v>
      </c>
      <c r="AC130" s="17">
        <v>1326</v>
      </c>
      <c r="AD130" s="17">
        <v>1300</v>
      </c>
      <c r="AE130" s="17">
        <v>-0.4</v>
      </c>
      <c r="AF130" s="17">
        <v>1</v>
      </c>
      <c r="AG130" s="17">
        <v>4.8</v>
      </c>
      <c r="AH130" s="17">
        <v>-0.4</v>
      </c>
      <c r="AI130" s="17">
        <v>1.0900000000000001</v>
      </c>
      <c r="AJ130" s="17">
        <v>7.649</v>
      </c>
      <c r="AK130" s="17">
        <v>1.2</v>
      </c>
      <c r="AL130" s="17">
        <v>0</v>
      </c>
      <c r="AM130" s="17">
        <v>9.0500000000000007</v>
      </c>
      <c r="AN130" s="17">
        <v>9.48</v>
      </c>
      <c r="AO130" s="17">
        <v>9.1199999999999992</v>
      </c>
      <c r="AP130" s="17">
        <v>925</v>
      </c>
      <c r="AQ130" s="17">
        <v>0</v>
      </c>
      <c r="AR130" s="17">
        <v>85</v>
      </c>
      <c r="AS130" s="17">
        <v>0</v>
      </c>
      <c r="AT130" s="17">
        <v>91</v>
      </c>
      <c r="AU130" s="17">
        <v>9</v>
      </c>
      <c r="AV130" s="17"/>
      <c r="AW130" s="17"/>
      <c r="AX130" s="17"/>
    </row>
    <row r="131" spans="1:50" x14ac:dyDescent="0.15">
      <c r="A131" s="17" t="s">
        <v>88</v>
      </c>
      <c r="B131" s="17" t="s">
        <v>89</v>
      </c>
      <c r="C131" s="17">
        <v>55.57</v>
      </c>
      <c r="D131" s="17">
        <v>56</v>
      </c>
      <c r="E131" s="17">
        <v>55.21</v>
      </c>
      <c r="F131" s="17">
        <v>55.31</v>
      </c>
      <c r="G131" s="17">
        <v>55.53</v>
      </c>
      <c r="H131" s="17">
        <v>942</v>
      </c>
      <c r="I131" s="17">
        <v>1454</v>
      </c>
      <c r="J131" s="17">
        <v>-0.1</v>
      </c>
      <c r="K131" s="17">
        <v>-0.4</v>
      </c>
      <c r="L131" s="17">
        <v>-0.5</v>
      </c>
      <c r="M131" s="17">
        <v>-0.4</v>
      </c>
      <c r="N131" s="17">
        <v>0.1</v>
      </c>
      <c r="O131" s="17">
        <v>13</v>
      </c>
      <c r="P131" s="17">
        <v>-1.2</v>
      </c>
      <c r="Q131" s="17">
        <v>0.2</v>
      </c>
      <c r="R131" s="17">
        <v>0.8</v>
      </c>
      <c r="S131" s="17">
        <v>-0.6</v>
      </c>
      <c r="T131" s="17">
        <v>46</v>
      </c>
      <c r="U131" s="17">
        <v>-28</v>
      </c>
      <c r="V131" s="17">
        <v>0.01</v>
      </c>
      <c r="W131" s="17">
        <v>19</v>
      </c>
      <c r="X131" s="17">
        <v>205</v>
      </c>
      <c r="Y131" s="17">
        <v>0.1</v>
      </c>
      <c r="Z131" s="17">
        <v>0.7</v>
      </c>
      <c r="AA131" s="17">
        <v>1121</v>
      </c>
      <c r="AB131" s="17">
        <v>942</v>
      </c>
      <c r="AC131" s="17">
        <v>1454</v>
      </c>
      <c r="AD131" s="17">
        <v>1303</v>
      </c>
      <c r="AE131" s="17">
        <v>-0.4</v>
      </c>
      <c r="AF131" s="17">
        <v>0.2</v>
      </c>
      <c r="AG131" s="17">
        <v>0.8</v>
      </c>
      <c r="AH131" s="17">
        <v>-0.4</v>
      </c>
      <c r="AI131" s="17">
        <v>0.85</v>
      </c>
      <c r="AJ131" s="17">
        <v>55.151499999999999</v>
      </c>
      <c r="AK131" s="17">
        <v>1</v>
      </c>
      <c r="AL131" s="17">
        <v>19</v>
      </c>
      <c r="AM131" s="17">
        <v>55.42</v>
      </c>
      <c r="AN131" s="17">
        <v>56</v>
      </c>
      <c r="AO131" s="17">
        <v>55.21</v>
      </c>
      <c r="AP131" s="17">
        <v>5555</v>
      </c>
      <c r="AQ131" s="17">
        <v>0</v>
      </c>
      <c r="AR131" s="17">
        <v>54</v>
      </c>
      <c r="AS131" s="17">
        <v>0</v>
      </c>
      <c r="AT131" s="17">
        <v>100</v>
      </c>
      <c r="AU131" s="17">
        <v>9</v>
      </c>
      <c r="AV131" s="17"/>
      <c r="AW131" s="17"/>
      <c r="AX131" s="17"/>
    </row>
    <row r="132" spans="1:50" x14ac:dyDescent="0.15">
      <c r="A132" s="17" t="s">
        <v>90</v>
      </c>
      <c r="B132" s="17" t="s">
        <v>91</v>
      </c>
      <c r="C132" s="17">
        <v>14.75</v>
      </c>
      <c r="D132" s="17">
        <v>14.82</v>
      </c>
      <c r="E132" s="17">
        <v>14.63</v>
      </c>
      <c r="F132" s="17">
        <v>14.7</v>
      </c>
      <c r="G132" s="17">
        <v>14.77</v>
      </c>
      <c r="H132" s="17">
        <v>1010</v>
      </c>
      <c r="I132" s="17">
        <v>1404</v>
      </c>
      <c r="J132" s="17">
        <v>0</v>
      </c>
      <c r="K132" s="17">
        <v>-0.3</v>
      </c>
      <c r="L132" s="17">
        <v>-0.3</v>
      </c>
      <c r="M132" s="17">
        <v>-0.5</v>
      </c>
      <c r="N132" s="17">
        <v>-0.1</v>
      </c>
      <c r="O132" s="17">
        <v>37</v>
      </c>
      <c r="P132" s="17">
        <v>-0.8</v>
      </c>
      <c r="Q132" s="17">
        <v>0.5</v>
      </c>
      <c r="R132" s="17">
        <v>0.5</v>
      </c>
      <c r="S132" s="17">
        <v>-0.8</v>
      </c>
      <c r="T132" s="17">
        <v>63</v>
      </c>
      <c r="U132" s="17">
        <v>-26</v>
      </c>
      <c r="V132" s="17">
        <v>0.01</v>
      </c>
      <c r="W132" s="17">
        <v>50</v>
      </c>
      <c r="X132" s="17">
        <v>215</v>
      </c>
      <c r="Y132" s="17">
        <v>-0.1</v>
      </c>
      <c r="Z132" s="17">
        <v>-0.2</v>
      </c>
      <c r="AA132" s="17">
        <v>945</v>
      </c>
      <c r="AB132" s="17">
        <v>1010</v>
      </c>
      <c r="AC132" s="17">
        <v>1404</v>
      </c>
      <c r="AD132" s="17">
        <v>1300</v>
      </c>
      <c r="AE132" s="17">
        <v>-0.4</v>
      </c>
      <c r="AF132" s="17">
        <v>0.5</v>
      </c>
      <c r="AG132" s="17">
        <v>0.4</v>
      </c>
      <c r="AH132" s="17">
        <v>-0.4</v>
      </c>
      <c r="AI132" s="17">
        <v>0.63</v>
      </c>
      <c r="AJ132" s="17">
        <v>15.189500000000001</v>
      </c>
      <c r="AK132" s="17">
        <v>0.97</v>
      </c>
      <c r="AL132" s="17">
        <v>67</v>
      </c>
      <c r="AM132" s="17">
        <v>14.69</v>
      </c>
      <c r="AN132" s="17">
        <v>14.81</v>
      </c>
      <c r="AO132" s="17">
        <v>14.63</v>
      </c>
      <c r="AP132" s="17">
        <v>1476</v>
      </c>
      <c r="AQ132" s="17">
        <v>25</v>
      </c>
      <c r="AR132" s="17">
        <v>0</v>
      </c>
      <c r="AS132" s="17">
        <v>63</v>
      </c>
      <c r="AT132" s="17">
        <v>25</v>
      </c>
      <c r="AU132" s="17">
        <v>-8</v>
      </c>
      <c r="AV132" s="17"/>
      <c r="AW132" s="17"/>
      <c r="AX132" s="17"/>
    </row>
    <row r="133" spans="1:50" x14ac:dyDescent="0.15">
      <c r="A133" s="17" t="s">
        <v>3162</v>
      </c>
      <c r="B133" s="17" t="s">
        <v>3163</v>
      </c>
      <c r="C133" s="17">
        <v>6.31</v>
      </c>
      <c r="D133" s="17">
        <v>6.58</v>
      </c>
      <c r="E133" s="17">
        <v>6.21</v>
      </c>
      <c r="F133" s="17">
        <v>6.49</v>
      </c>
      <c r="G133" s="17">
        <v>6.29</v>
      </c>
      <c r="H133" s="17">
        <v>1407</v>
      </c>
      <c r="I133" s="17">
        <v>1032</v>
      </c>
      <c r="J133" s="17">
        <v>-1</v>
      </c>
      <c r="K133" s="17">
        <v>3.8</v>
      </c>
      <c r="L133" s="17">
        <v>2.8</v>
      </c>
      <c r="M133" s="17">
        <v>3.1</v>
      </c>
      <c r="N133" s="17">
        <v>0.3</v>
      </c>
      <c r="O133" s="17">
        <v>76</v>
      </c>
      <c r="P133" s="17">
        <v>-1.4</v>
      </c>
      <c r="Q133" s="17">
        <v>4.4000000000000004</v>
      </c>
      <c r="R133" s="17">
        <v>4.2</v>
      </c>
      <c r="S133" s="17">
        <v>-1.6</v>
      </c>
      <c r="T133" s="17">
        <v>27</v>
      </c>
      <c r="U133" s="17">
        <v>65</v>
      </c>
      <c r="V133" s="17">
        <v>0.06</v>
      </c>
      <c r="W133" s="17">
        <v>33</v>
      </c>
      <c r="X133" s="17">
        <v>215</v>
      </c>
      <c r="Y133" s="17">
        <v>-0.3</v>
      </c>
      <c r="Z133" s="17">
        <v>-1.1000000000000001</v>
      </c>
      <c r="AA133" s="17">
        <v>1032</v>
      </c>
      <c r="AB133" s="17">
        <v>930</v>
      </c>
      <c r="AC133" s="17">
        <v>1300</v>
      </c>
      <c r="AD133" s="17">
        <v>1407</v>
      </c>
      <c r="AE133" s="17">
        <v>-1.2</v>
      </c>
      <c r="AF133" s="17">
        <v>4</v>
      </c>
      <c r="AG133" s="17">
        <v>0</v>
      </c>
      <c r="AH133" s="17">
        <v>-1.2</v>
      </c>
      <c r="AI133" s="17">
        <v>0.21</v>
      </c>
      <c r="AJ133" s="17">
        <v>6.1185</v>
      </c>
      <c r="AK133" s="17">
        <v>1.06</v>
      </c>
      <c r="AL133" s="17">
        <v>78</v>
      </c>
      <c r="AM133" s="17">
        <v>6.22</v>
      </c>
      <c r="AN133" s="17">
        <v>6.31</v>
      </c>
      <c r="AO133" s="17">
        <v>6.24</v>
      </c>
      <c r="AP133" s="17">
        <v>657</v>
      </c>
      <c r="AQ133" s="17">
        <v>100</v>
      </c>
      <c r="AR133" s="17">
        <v>0</v>
      </c>
      <c r="AS133" s="17">
        <v>100</v>
      </c>
      <c r="AT133" s="17">
        <v>22</v>
      </c>
      <c r="AU133" s="17">
        <v>-10</v>
      </c>
      <c r="AV133" s="17"/>
      <c r="AW133" s="17"/>
      <c r="AX133" s="17"/>
    </row>
    <row r="134" spans="1:50" x14ac:dyDescent="0.15">
      <c r="A134" s="17" t="s">
        <v>790</v>
      </c>
      <c r="B134" s="17" t="s">
        <v>791</v>
      </c>
      <c r="C134" s="17">
        <v>9.67</v>
      </c>
      <c r="D134" s="17">
        <v>9.67</v>
      </c>
      <c r="E134" s="17">
        <v>9.6</v>
      </c>
      <c r="F134" s="17">
        <v>9.61</v>
      </c>
      <c r="G134" s="17">
        <v>9.66</v>
      </c>
      <c r="H134" s="17">
        <v>930</v>
      </c>
      <c r="I134" s="17">
        <v>1500</v>
      </c>
      <c r="J134" s="17">
        <v>-0.5</v>
      </c>
      <c r="K134" s="17">
        <v>-0.1</v>
      </c>
      <c r="L134" s="17">
        <v>-0.6</v>
      </c>
      <c r="M134" s="17">
        <v>-0.5</v>
      </c>
      <c r="N134" s="17">
        <v>0.1</v>
      </c>
      <c r="O134" s="17">
        <v>14</v>
      </c>
      <c r="P134" s="17">
        <v>-0.6</v>
      </c>
      <c r="Q134" s="17">
        <v>0.1</v>
      </c>
      <c r="R134" s="17">
        <v>0</v>
      </c>
      <c r="S134" s="17">
        <v>-0.7</v>
      </c>
      <c r="T134" s="17">
        <v>100</v>
      </c>
      <c r="U134" s="17">
        <v>-14</v>
      </c>
      <c r="V134" s="17">
        <v>0.01</v>
      </c>
      <c r="W134" s="17">
        <v>29</v>
      </c>
      <c r="X134" s="17">
        <v>87</v>
      </c>
      <c r="Y134" s="17">
        <v>-0.2</v>
      </c>
      <c r="Z134" s="17">
        <v>-0.3</v>
      </c>
      <c r="AA134" s="17">
        <v>944</v>
      </c>
      <c r="AB134" s="17">
        <v>930</v>
      </c>
      <c r="AC134" s="17">
        <v>1500</v>
      </c>
      <c r="AD134" s="17">
        <v>1336</v>
      </c>
      <c r="AE134" s="17">
        <v>-0.3</v>
      </c>
      <c r="AF134" s="17">
        <v>0.1</v>
      </c>
      <c r="AG134" s="17">
        <v>0</v>
      </c>
      <c r="AH134" s="17">
        <v>-0.3</v>
      </c>
      <c r="AI134" s="17">
        <v>0.43</v>
      </c>
      <c r="AJ134" s="17">
        <v>9.6839999999999993</v>
      </c>
      <c r="AK134" s="17">
        <v>0.99</v>
      </c>
      <c r="AL134" s="17">
        <v>86</v>
      </c>
      <c r="AM134" s="17">
        <v>9.6</v>
      </c>
      <c r="AN134" s="17">
        <v>9.67</v>
      </c>
      <c r="AO134" s="17">
        <v>9.6</v>
      </c>
      <c r="AP134" s="17">
        <v>964</v>
      </c>
      <c r="AQ134" s="17">
        <v>100</v>
      </c>
      <c r="AR134" s="17">
        <v>0</v>
      </c>
      <c r="AS134" s="17">
        <v>100</v>
      </c>
      <c r="AT134" s="17">
        <v>0</v>
      </c>
      <c r="AU134" s="17">
        <v>-10</v>
      </c>
      <c r="AV134" s="17"/>
      <c r="AW134" s="17"/>
      <c r="AX134" s="17"/>
    </row>
    <row r="135" spans="1:50" x14ac:dyDescent="0.15">
      <c r="A135" s="17" t="s">
        <v>3502</v>
      </c>
      <c r="B135" s="17" t="s">
        <v>3503</v>
      </c>
      <c r="C135" s="17">
        <v>7.29</v>
      </c>
      <c r="D135" s="17">
        <v>7.29</v>
      </c>
      <c r="E135" s="17">
        <v>7.29</v>
      </c>
      <c r="F135" s="17">
        <v>7.29</v>
      </c>
      <c r="G135" s="17">
        <v>7.29</v>
      </c>
      <c r="H135" s="17">
        <v>930</v>
      </c>
      <c r="I135" s="17">
        <v>1500</v>
      </c>
      <c r="J135" s="17">
        <v>0</v>
      </c>
      <c r="K135" s="17">
        <v>0</v>
      </c>
      <c r="L135" s="17">
        <v>0</v>
      </c>
      <c r="M135" s="17">
        <v>0</v>
      </c>
      <c r="N135" s="17">
        <v>0</v>
      </c>
      <c r="O135" s="17">
        <v>0</v>
      </c>
      <c r="P135" s="17">
        <v>0</v>
      </c>
      <c r="Q135" s="17">
        <v>0</v>
      </c>
      <c r="R135" s="17">
        <v>0</v>
      </c>
      <c r="S135" s="17">
        <v>0</v>
      </c>
      <c r="T135" s="17">
        <v>0</v>
      </c>
      <c r="U135" s="17">
        <v>0</v>
      </c>
      <c r="V135" s="17">
        <v>0</v>
      </c>
      <c r="W135" s="17">
        <v>0</v>
      </c>
      <c r="X135" s="17">
        <v>0</v>
      </c>
      <c r="Y135" s="17">
        <v>0</v>
      </c>
      <c r="Z135" s="17">
        <v>0</v>
      </c>
      <c r="AA135" s="17">
        <v>1130</v>
      </c>
      <c r="AB135" s="17">
        <v>930</v>
      </c>
      <c r="AC135" s="17">
        <v>1500</v>
      </c>
      <c r="AD135" s="17">
        <v>1300</v>
      </c>
      <c r="AE135" s="17">
        <v>0</v>
      </c>
      <c r="AF135" s="17">
        <v>0</v>
      </c>
      <c r="AG135" s="17">
        <v>0</v>
      </c>
      <c r="AH135" s="17">
        <v>0</v>
      </c>
      <c r="AI135" s="17">
        <v>0</v>
      </c>
      <c r="AJ135" s="17">
        <v>6.9180000000000001</v>
      </c>
      <c r="AK135" s="17">
        <v>1.05</v>
      </c>
      <c r="AL135" s="17">
        <v>0</v>
      </c>
      <c r="AM135" s="17">
        <v>7.29</v>
      </c>
      <c r="AN135" s="17">
        <v>7.29</v>
      </c>
      <c r="AO135" s="17">
        <v>7.29</v>
      </c>
      <c r="AP135" s="17">
        <v>729</v>
      </c>
      <c r="AQ135" s="17">
        <v>0</v>
      </c>
      <c r="AR135" s="17">
        <v>0</v>
      </c>
      <c r="AS135" s="17">
        <v>0</v>
      </c>
      <c r="AT135" s="17">
        <v>0</v>
      </c>
      <c r="AU135" s="17">
        <v>0</v>
      </c>
      <c r="AV135" s="17"/>
      <c r="AW135" s="17"/>
      <c r="AX135" s="17"/>
    </row>
    <row r="136" spans="1:50" x14ac:dyDescent="0.15">
      <c r="A136" s="17" t="s">
        <v>273</v>
      </c>
      <c r="B136" s="17" t="s">
        <v>274</v>
      </c>
      <c r="C136" s="17">
        <v>38.700000000000003</v>
      </c>
      <c r="D136" s="17">
        <v>38.81</v>
      </c>
      <c r="E136" s="17">
        <v>38.42</v>
      </c>
      <c r="F136" s="17">
        <v>38.549999999999997</v>
      </c>
      <c r="G136" s="17">
        <v>38.770000000000003</v>
      </c>
      <c r="H136" s="17">
        <v>1341</v>
      </c>
      <c r="I136" s="17">
        <v>931</v>
      </c>
      <c r="J136" s="17">
        <v>-0.5</v>
      </c>
      <c r="K136" s="17">
        <v>0.1</v>
      </c>
      <c r="L136" s="17">
        <v>-0.4</v>
      </c>
      <c r="M136" s="17">
        <v>-0.6</v>
      </c>
      <c r="N136" s="17">
        <v>-0.2</v>
      </c>
      <c r="O136" s="17">
        <v>33</v>
      </c>
      <c r="P136" s="17">
        <v>-0.7</v>
      </c>
      <c r="Q136" s="17">
        <v>0.3</v>
      </c>
      <c r="R136" s="17">
        <v>0.3</v>
      </c>
      <c r="S136" s="17">
        <v>-0.7</v>
      </c>
      <c r="T136" s="17">
        <v>72</v>
      </c>
      <c r="U136" s="17">
        <v>13</v>
      </c>
      <c r="V136" s="17">
        <v>0.01</v>
      </c>
      <c r="W136" s="17">
        <v>22</v>
      </c>
      <c r="X136" s="17">
        <v>221</v>
      </c>
      <c r="Y136" s="17">
        <v>-0.5</v>
      </c>
      <c r="Z136" s="17">
        <v>-0.2</v>
      </c>
      <c r="AA136" s="17">
        <v>931</v>
      </c>
      <c r="AB136" s="17">
        <v>1011</v>
      </c>
      <c r="AC136" s="17">
        <v>1500</v>
      </c>
      <c r="AD136" s="17">
        <v>1341</v>
      </c>
      <c r="AE136" s="17">
        <v>-0.6</v>
      </c>
      <c r="AF136" s="17">
        <v>0.1</v>
      </c>
      <c r="AG136" s="17">
        <v>0.2</v>
      </c>
      <c r="AH136" s="17">
        <v>-0.6</v>
      </c>
      <c r="AI136" s="17">
        <v>0.87</v>
      </c>
      <c r="AJ136" s="17">
        <v>38.208500000000001</v>
      </c>
      <c r="AK136" s="17">
        <v>1.01</v>
      </c>
      <c r="AL136" s="17">
        <v>95</v>
      </c>
      <c r="AM136" s="17">
        <v>38.42</v>
      </c>
      <c r="AN136" s="17">
        <v>38.79</v>
      </c>
      <c r="AO136" s="17">
        <v>38.51</v>
      </c>
      <c r="AP136" s="17">
        <v>3880</v>
      </c>
      <c r="AQ136" s="17">
        <v>100</v>
      </c>
      <c r="AR136" s="17">
        <v>0</v>
      </c>
      <c r="AS136" s="17">
        <v>100</v>
      </c>
      <c r="AT136" s="17">
        <v>68</v>
      </c>
      <c r="AU136" s="17">
        <v>-1</v>
      </c>
      <c r="AV136" s="17"/>
      <c r="AW136" s="17"/>
      <c r="AX136" s="17"/>
    </row>
    <row r="137" spans="1:50" x14ac:dyDescent="0.15">
      <c r="A137" s="17" t="s">
        <v>1596</v>
      </c>
      <c r="B137" s="17" t="s">
        <v>1596</v>
      </c>
      <c r="C137" s="17">
        <v>51.05</v>
      </c>
      <c r="D137" s="17">
        <v>51.83</v>
      </c>
      <c r="E137" s="17">
        <v>50.88</v>
      </c>
      <c r="F137" s="17">
        <v>51.21</v>
      </c>
      <c r="G137" s="17">
        <v>51.07</v>
      </c>
      <c r="H137" s="17">
        <v>1337</v>
      </c>
      <c r="I137" s="17">
        <v>1402</v>
      </c>
      <c r="J137" s="17">
        <v>0.2</v>
      </c>
      <c r="K137" s="17">
        <v>0.1</v>
      </c>
      <c r="L137" s="17">
        <v>0.3</v>
      </c>
      <c r="M137" s="17">
        <v>0.3</v>
      </c>
      <c r="N137" s="17">
        <v>0</v>
      </c>
      <c r="O137" s="17">
        <v>35</v>
      </c>
      <c r="P137" s="17">
        <v>-1.2</v>
      </c>
      <c r="Q137" s="17">
        <v>0.6</v>
      </c>
      <c r="R137" s="17">
        <v>1.5</v>
      </c>
      <c r="S137" s="17">
        <v>-0.3</v>
      </c>
      <c r="T137" s="17">
        <v>18</v>
      </c>
      <c r="U137" s="17">
        <v>5</v>
      </c>
      <c r="V137" s="17">
        <v>0.02</v>
      </c>
      <c r="W137" s="17">
        <v>36</v>
      </c>
      <c r="X137" s="17">
        <v>2838</v>
      </c>
      <c r="Y137" s="17">
        <v>0</v>
      </c>
      <c r="Z137" s="17">
        <v>-0.1</v>
      </c>
      <c r="AA137" s="17">
        <v>930</v>
      </c>
      <c r="AB137" s="17">
        <v>1034</v>
      </c>
      <c r="AC137" s="17">
        <v>1402</v>
      </c>
      <c r="AD137" s="17">
        <v>1337</v>
      </c>
      <c r="AE137" s="17">
        <v>-1.2</v>
      </c>
      <c r="AF137" s="17">
        <v>0.6</v>
      </c>
      <c r="AG137" s="17">
        <v>1.2</v>
      </c>
      <c r="AH137" s="17">
        <v>-1.2</v>
      </c>
      <c r="AI137" s="17">
        <v>1.29</v>
      </c>
      <c r="AJ137" s="17">
        <v>0</v>
      </c>
      <c r="AK137" s="17">
        <v>0</v>
      </c>
      <c r="AL137" s="17">
        <v>24</v>
      </c>
      <c r="AM137" s="17">
        <v>50.88</v>
      </c>
      <c r="AN137" s="17">
        <v>51.66</v>
      </c>
      <c r="AO137" s="17">
        <v>50.88</v>
      </c>
      <c r="AP137" s="17">
        <v>5183</v>
      </c>
      <c r="AQ137" s="17">
        <v>57</v>
      </c>
      <c r="AR137" s="17">
        <v>60</v>
      </c>
      <c r="AS137" s="17">
        <v>35</v>
      </c>
      <c r="AT137" s="17">
        <v>27</v>
      </c>
      <c r="AU137" s="17">
        <v>4</v>
      </c>
      <c r="AV137" s="17"/>
      <c r="AW137" s="17"/>
      <c r="AX137" s="17"/>
    </row>
    <row r="138" spans="1:50" x14ac:dyDescent="0.15">
      <c r="A138" s="17" t="s">
        <v>3044</v>
      </c>
      <c r="B138" s="17" t="s">
        <v>3045</v>
      </c>
      <c r="C138" s="17">
        <v>8.5399999999999991</v>
      </c>
      <c r="D138" s="17">
        <v>8.65</v>
      </c>
      <c r="E138" s="17">
        <v>8.43</v>
      </c>
      <c r="F138" s="17">
        <v>8.56</v>
      </c>
      <c r="G138" s="17">
        <v>8.49</v>
      </c>
      <c r="H138" s="17">
        <v>940</v>
      </c>
      <c r="I138" s="17">
        <v>1403</v>
      </c>
      <c r="J138" s="17">
        <v>-0.8</v>
      </c>
      <c r="K138" s="17">
        <v>1.1000000000000001</v>
      </c>
      <c r="L138" s="17">
        <v>0.2</v>
      </c>
      <c r="M138" s="17">
        <v>0.8</v>
      </c>
      <c r="N138" s="17">
        <v>0.6</v>
      </c>
      <c r="O138" s="17">
        <v>59</v>
      </c>
      <c r="P138" s="17">
        <v>-1</v>
      </c>
      <c r="Q138" s="17">
        <v>1.5</v>
      </c>
      <c r="R138" s="17">
        <v>1.3</v>
      </c>
      <c r="S138" s="17">
        <v>-1.3</v>
      </c>
      <c r="T138" s="17">
        <v>50</v>
      </c>
      <c r="U138" s="17">
        <v>41</v>
      </c>
      <c r="V138" s="17">
        <v>0.03</v>
      </c>
      <c r="W138" s="17">
        <v>14</v>
      </c>
      <c r="X138" s="17">
        <v>154</v>
      </c>
      <c r="Y138" s="17">
        <v>-0.4</v>
      </c>
      <c r="Z138" s="17">
        <v>1.1000000000000001</v>
      </c>
      <c r="AA138" s="17">
        <v>1130</v>
      </c>
      <c r="AB138" s="17">
        <v>940</v>
      </c>
      <c r="AC138" s="17">
        <v>1403</v>
      </c>
      <c r="AD138" s="17">
        <v>1457</v>
      </c>
      <c r="AE138" s="17">
        <v>-0.1</v>
      </c>
      <c r="AF138" s="17">
        <v>1.5</v>
      </c>
      <c r="AG138" s="17">
        <v>1.3</v>
      </c>
      <c r="AH138" s="17">
        <v>-0.1</v>
      </c>
      <c r="AI138" s="17">
        <v>0.54</v>
      </c>
      <c r="AJ138" s="17">
        <v>8.2469999999999999</v>
      </c>
      <c r="AK138" s="17">
        <v>1.04</v>
      </c>
      <c r="AL138" s="17">
        <v>24</v>
      </c>
      <c r="AM138" s="17">
        <v>8.44</v>
      </c>
      <c r="AN138" s="17">
        <v>8.65</v>
      </c>
      <c r="AO138" s="17">
        <v>8.43</v>
      </c>
      <c r="AP138" s="17">
        <v>857</v>
      </c>
      <c r="AQ138" s="17">
        <v>60</v>
      </c>
      <c r="AR138" s="17">
        <v>0</v>
      </c>
      <c r="AS138" s="17">
        <v>27</v>
      </c>
      <c r="AT138" s="17">
        <v>87</v>
      </c>
      <c r="AU138" s="17">
        <v>9</v>
      </c>
      <c r="AV138" s="17"/>
      <c r="AW138" s="17"/>
      <c r="AX138" s="17"/>
    </row>
    <row r="139" spans="1:50" x14ac:dyDescent="0.15">
      <c r="A139" s="17" t="s">
        <v>3154</v>
      </c>
      <c r="B139" s="17" t="s">
        <v>3155</v>
      </c>
      <c r="C139" s="17">
        <v>11.23</v>
      </c>
      <c r="D139" s="17">
        <v>11.35</v>
      </c>
      <c r="E139" s="17">
        <v>11.02</v>
      </c>
      <c r="F139" s="17">
        <v>11.3</v>
      </c>
      <c r="G139" s="17">
        <v>11.24</v>
      </c>
      <c r="H139" s="17">
        <v>1338</v>
      </c>
      <c r="I139" s="17">
        <v>937</v>
      </c>
      <c r="J139" s="17">
        <v>0.2</v>
      </c>
      <c r="K139" s="17">
        <v>0.4</v>
      </c>
      <c r="L139" s="17">
        <v>0.6</v>
      </c>
      <c r="M139" s="17">
        <v>0.5</v>
      </c>
      <c r="N139" s="17">
        <v>-0.1</v>
      </c>
      <c r="O139" s="17">
        <v>85</v>
      </c>
      <c r="P139" s="17">
        <v>-0.4</v>
      </c>
      <c r="Q139" s="17">
        <v>2.5</v>
      </c>
      <c r="R139" s="17">
        <v>1.1000000000000001</v>
      </c>
      <c r="S139" s="17">
        <v>-1.9</v>
      </c>
      <c r="T139" s="17">
        <v>64</v>
      </c>
      <c r="U139" s="17">
        <v>15</v>
      </c>
      <c r="V139" s="17">
        <v>0.03</v>
      </c>
      <c r="W139" s="17">
        <v>100</v>
      </c>
      <c r="X139" s="17">
        <v>267</v>
      </c>
      <c r="Y139" s="17">
        <v>-0.2</v>
      </c>
      <c r="Z139" s="17">
        <v>-1.2</v>
      </c>
      <c r="AA139" s="17">
        <v>937</v>
      </c>
      <c r="AB139" s="17">
        <v>1128</v>
      </c>
      <c r="AC139" s="17">
        <v>1325</v>
      </c>
      <c r="AD139" s="17">
        <v>1338</v>
      </c>
      <c r="AE139" s="17">
        <v>-0.4</v>
      </c>
      <c r="AF139" s="17">
        <v>1.3</v>
      </c>
      <c r="AG139" s="17">
        <v>0.2</v>
      </c>
      <c r="AH139" s="17">
        <v>-0.4</v>
      </c>
      <c r="AI139" s="17">
        <v>0.21</v>
      </c>
      <c r="AJ139" s="17">
        <v>10.143000000000001</v>
      </c>
      <c r="AK139" s="17">
        <v>1.1100000000000001</v>
      </c>
      <c r="AL139" s="17">
        <v>95</v>
      </c>
      <c r="AM139" s="17">
        <v>11.03</v>
      </c>
      <c r="AN139" s="17">
        <v>11.25</v>
      </c>
      <c r="AO139" s="17">
        <v>11.16</v>
      </c>
      <c r="AP139" s="17">
        <v>1135</v>
      </c>
      <c r="AQ139" s="17">
        <v>100</v>
      </c>
      <c r="AR139" s="17">
        <v>33</v>
      </c>
      <c r="AS139" s="17">
        <v>100</v>
      </c>
      <c r="AT139" s="17">
        <v>35</v>
      </c>
      <c r="AU139" s="17">
        <v>-7</v>
      </c>
      <c r="AV139" s="17"/>
      <c r="AW139" s="17"/>
      <c r="AX139" s="17"/>
    </row>
    <row r="140" spans="1:50" x14ac:dyDescent="0.15">
      <c r="A140" s="17" t="s">
        <v>534</v>
      </c>
      <c r="B140" s="17" t="s">
        <v>535</v>
      </c>
      <c r="C140" s="17">
        <v>54.86</v>
      </c>
      <c r="D140" s="17">
        <v>55.39</v>
      </c>
      <c r="E140" s="17">
        <v>54.5</v>
      </c>
      <c r="F140" s="17">
        <v>54.8</v>
      </c>
      <c r="G140" s="17">
        <v>54.96</v>
      </c>
      <c r="H140" s="17">
        <v>932</v>
      </c>
      <c r="I140" s="17">
        <v>1101</v>
      </c>
      <c r="J140" s="17">
        <v>0</v>
      </c>
      <c r="K140" s="17">
        <v>-0.1</v>
      </c>
      <c r="L140" s="17">
        <v>-0.1</v>
      </c>
      <c r="M140" s="17">
        <v>-0.3</v>
      </c>
      <c r="N140" s="17">
        <v>-0.2</v>
      </c>
      <c r="O140" s="17">
        <v>34</v>
      </c>
      <c r="P140" s="17">
        <v>-1.1000000000000001</v>
      </c>
      <c r="Q140" s="17">
        <v>0.5</v>
      </c>
      <c r="R140" s="17">
        <v>1</v>
      </c>
      <c r="S140" s="17">
        <v>-0.7</v>
      </c>
      <c r="T140" s="17">
        <v>40</v>
      </c>
      <c r="U140" s="17">
        <v>-4</v>
      </c>
      <c r="V140" s="17">
        <v>0.02</v>
      </c>
      <c r="W140" s="17">
        <v>39</v>
      </c>
      <c r="X140" s="17">
        <v>1182</v>
      </c>
      <c r="Y140" s="17">
        <v>-0.1</v>
      </c>
      <c r="Z140" s="17">
        <v>0.3</v>
      </c>
      <c r="AA140" s="17">
        <v>1101</v>
      </c>
      <c r="AB140" s="17">
        <v>932</v>
      </c>
      <c r="AC140" s="17">
        <v>1406</v>
      </c>
      <c r="AD140" s="17">
        <v>1313</v>
      </c>
      <c r="AE140" s="17">
        <v>-0.8</v>
      </c>
      <c r="AF140" s="17">
        <v>0.1</v>
      </c>
      <c r="AG140" s="17">
        <v>0.9</v>
      </c>
      <c r="AH140" s="17">
        <v>-0.8</v>
      </c>
      <c r="AI140" s="17">
        <v>1.06</v>
      </c>
      <c r="AJ140" s="17">
        <v>54.487499999999997</v>
      </c>
      <c r="AK140" s="17">
        <v>1.01</v>
      </c>
      <c r="AL140" s="17">
        <v>53</v>
      </c>
      <c r="AM140" s="17">
        <v>54.51</v>
      </c>
      <c r="AN140" s="17">
        <v>55.36</v>
      </c>
      <c r="AO140" s="17">
        <v>54.74</v>
      </c>
      <c r="AP140" s="17">
        <v>5525</v>
      </c>
      <c r="AQ140" s="17">
        <v>100</v>
      </c>
      <c r="AR140" s="17">
        <v>80</v>
      </c>
      <c r="AS140" s="17">
        <v>23</v>
      </c>
      <c r="AT140" s="17">
        <v>48</v>
      </c>
      <c r="AU140" s="17">
        <v>2</v>
      </c>
      <c r="AV140" s="17"/>
      <c r="AW140" s="17"/>
      <c r="AX140" s="17"/>
    </row>
    <row r="141" spans="1:50" x14ac:dyDescent="0.15">
      <c r="A141" s="17" t="s">
        <v>2986</v>
      </c>
      <c r="B141" s="17" t="s">
        <v>2987</v>
      </c>
      <c r="C141" s="17">
        <v>4.5599999999999996</v>
      </c>
      <c r="D141" s="17">
        <v>4.76</v>
      </c>
      <c r="E141" s="17">
        <v>4.53</v>
      </c>
      <c r="F141" s="17">
        <v>4.66</v>
      </c>
      <c r="G141" s="17">
        <v>4.58</v>
      </c>
      <c r="H141" s="17">
        <v>1126</v>
      </c>
      <c r="I141" s="17">
        <v>943</v>
      </c>
      <c r="J141" s="17">
        <v>3.1</v>
      </c>
      <c r="K141" s="17">
        <v>-0.9</v>
      </c>
      <c r="L141" s="17">
        <v>2.2000000000000002</v>
      </c>
      <c r="M141" s="17">
        <v>1.7</v>
      </c>
      <c r="N141" s="17">
        <v>-0.4</v>
      </c>
      <c r="O141" s="17">
        <v>57</v>
      </c>
      <c r="P141" s="17">
        <v>-2.1</v>
      </c>
      <c r="Q141" s="17">
        <v>2.8</v>
      </c>
      <c r="R141" s="17">
        <v>4.3</v>
      </c>
      <c r="S141" s="17">
        <v>-0.7</v>
      </c>
      <c r="T141" s="17">
        <v>13</v>
      </c>
      <c r="U141" s="17">
        <v>-17</v>
      </c>
      <c r="V141" s="17">
        <v>0.05</v>
      </c>
      <c r="W141" s="17">
        <v>77</v>
      </c>
      <c r="X141" s="17">
        <v>185</v>
      </c>
      <c r="Y141" s="17">
        <v>-0.2</v>
      </c>
      <c r="Z141" s="17">
        <v>0</v>
      </c>
      <c r="AA141" s="17">
        <v>943</v>
      </c>
      <c r="AB141" s="17">
        <v>1126</v>
      </c>
      <c r="AC141" s="17">
        <v>1451</v>
      </c>
      <c r="AD141" s="17">
        <v>1300</v>
      </c>
      <c r="AE141" s="17">
        <v>-0.9</v>
      </c>
      <c r="AF141" s="17">
        <v>0.6</v>
      </c>
      <c r="AG141" s="17">
        <v>4.2</v>
      </c>
      <c r="AH141" s="17">
        <v>-0.9</v>
      </c>
      <c r="AI141" s="17">
        <v>1</v>
      </c>
      <c r="AJ141" s="17">
        <v>4.5434999999999999</v>
      </c>
      <c r="AK141" s="17">
        <v>1.03</v>
      </c>
      <c r="AL141" s="17">
        <v>23</v>
      </c>
      <c r="AM141" s="17">
        <v>4.53</v>
      </c>
      <c r="AN141" s="17">
        <v>4.75</v>
      </c>
      <c r="AO141" s="17">
        <v>4.63</v>
      </c>
      <c r="AP141" s="17">
        <v>470</v>
      </c>
      <c r="AQ141" s="17">
        <v>100</v>
      </c>
      <c r="AR141" s="17">
        <v>67</v>
      </c>
      <c r="AS141" s="17">
        <v>60</v>
      </c>
      <c r="AT141" s="17">
        <v>60</v>
      </c>
      <c r="AU141" s="17">
        <v>3</v>
      </c>
      <c r="AV141" s="17"/>
      <c r="AW141" s="17"/>
      <c r="AX141" s="17"/>
    </row>
    <row r="142" spans="1:50" x14ac:dyDescent="0.15">
      <c r="A142" s="17" t="s">
        <v>566</v>
      </c>
      <c r="B142" s="17" t="s">
        <v>567</v>
      </c>
      <c r="C142" s="17">
        <v>4.42</v>
      </c>
      <c r="D142" s="17">
        <v>4.58</v>
      </c>
      <c r="E142" s="17">
        <v>4.41</v>
      </c>
      <c r="F142" s="17">
        <v>4.54</v>
      </c>
      <c r="G142" s="17">
        <v>4.41</v>
      </c>
      <c r="H142" s="17">
        <v>1424</v>
      </c>
      <c r="I142" s="17">
        <v>944</v>
      </c>
      <c r="J142" s="17">
        <v>0.2</v>
      </c>
      <c r="K142" s="17">
        <v>2.5</v>
      </c>
      <c r="L142" s="17">
        <v>2.7</v>
      </c>
      <c r="M142" s="17">
        <v>2.9</v>
      </c>
      <c r="N142" s="17">
        <v>0.2</v>
      </c>
      <c r="O142" s="17">
        <v>76</v>
      </c>
      <c r="P142" s="17">
        <v>-0.9</v>
      </c>
      <c r="Q142" s="17">
        <v>2.9</v>
      </c>
      <c r="R142" s="17">
        <v>3.6</v>
      </c>
      <c r="S142" s="17">
        <v>-0.2</v>
      </c>
      <c r="T142" s="17">
        <v>6</v>
      </c>
      <c r="U142" s="17">
        <v>65</v>
      </c>
      <c r="V142" s="17">
        <v>0.04</v>
      </c>
      <c r="W142" s="17">
        <v>40</v>
      </c>
      <c r="X142" s="17">
        <v>318</v>
      </c>
      <c r="Y142" s="17">
        <v>0</v>
      </c>
      <c r="Z142" s="17">
        <v>-0.2</v>
      </c>
      <c r="AA142" s="17">
        <v>944</v>
      </c>
      <c r="AB142" s="17">
        <v>958</v>
      </c>
      <c r="AC142" s="17">
        <v>1355</v>
      </c>
      <c r="AD142" s="17">
        <v>1424</v>
      </c>
      <c r="AE142" s="17">
        <v>-0.7</v>
      </c>
      <c r="AF142" s="17">
        <v>2.5</v>
      </c>
      <c r="AG142" s="17">
        <v>0.9</v>
      </c>
      <c r="AH142" s="17">
        <v>-0.7</v>
      </c>
      <c r="AI142" s="17">
        <v>0.41</v>
      </c>
      <c r="AJ142" s="17">
        <v>4.3695000000000004</v>
      </c>
      <c r="AK142" s="17">
        <v>1.04</v>
      </c>
      <c r="AL142" s="17">
        <v>0</v>
      </c>
      <c r="AM142" s="17">
        <v>4.41</v>
      </c>
      <c r="AN142" s="17">
        <v>4.46</v>
      </c>
      <c r="AO142" s="17">
        <v>4.43</v>
      </c>
      <c r="AP142" s="17">
        <v>457</v>
      </c>
      <c r="AQ142" s="17">
        <v>50</v>
      </c>
      <c r="AR142" s="17">
        <v>50</v>
      </c>
      <c r="AS142" s="17">
        <v>50</v>
      </c>
      <c r="AT142" s="17">
        <v>0</v>
      </c>
      <c r="AU142" s="17">
        <v>-10</v>
      </c>
      <c r="AV142" s="17"/>
      <c r="AW142" s="17"/>
      <c r="AX142" s="17"/>
    </row>
    <row r="143" spans="1:50" x14ac:dyDescent="0.15">
      <c r="A143" s="17" t="s">
        <v>616</v>
      </c>
      <c r="B143" s="17" t="s">
        <v>617</v>
      </c>
      <c r="C143" s="17">
        <v>6.33</v>
      </c>
      <c r="D143" s="17">
        <v>6.33</v>
      </c>
      <c r="E143" s="17">
        <v>6.27</v>
      </c>
      <c r="F143" s="17">
        <v>6.29</v>
      </c>
      <c r="G143" s="17">
        <v>6.33</v>
      </c>
      <c r="H143" s="17">
        <v>930</v>
      </c>
      <c r="I143" s="17">
        <v>1442</v>
      </c>
      <c r="J143" s="17">
        <v>-0.5</v>
      </c>
      <c r="K143" s="17">
        <v>-0.2</v>
      </c>
      <c r="L143" s="17">
        <v>-0.6</v>
      </c>
      <c r="M143" s="17">
        <v>-0.6</v>
      </c>
      <c r="N143" s="17">
        <v>0</v>
      </c>
      <c r="O143" s="17">
        <v>33</v>
      </c>
      <c r="P143" s="17">
        <v>-0.6</v>
      </c>
      <c r="Q143" s="17">
        <v>0.3</v>
      </c>
      <c r="R143" s="17">
        <v>0</v>
      </c>
      <c r="S143" s="17">
        <v>-1</v>
      </c>
      <c r="T143" s="17">
        <v>100</v>
      </c>
      <c r="U143" s="17">
        <v>-17</v>
      </c>
      <c r="V143" s="17">
        <v>0.01</v>
      </c>
      <c r="W143" s="17">
        <v>25</v>
      </c>
      <c r="X143" s="17">
        <v>107</v>
      </c>
      <c r="Y143" s="17">
        <v>0</v>
      </c>
      <c r="Z143" s="17">
        <v>-0.2</v>
      </c>
      <c r="AA143" s="17">
        <v>1127</v>
      </c>
      <c r="AB143" s="17">
        <v>930</v>
      </c>
      <c r="AC143" s="17">
        <v>1442</v>
      </c>
      <c r="AD143" s="17">
        <v>1300</v>
      </c>
      <c r="AE143" s="17">
        <v>-0.3</v>
      </c>
      <c r="AF143" s="17">
        <v>0.3</v>
      </c>
      <c r="AG143" s="17">
        <v>0</v>
      </c>
      <c r="AH143" s="17">
        <v>-0.3</v>
      </c>
      <c r="AI143" s="17">
        <v>0.33</v>
      </c>
      <c r="AJ143" s="17">
        <v>6.48</v>
      </c>
      <c r="AK143" s="17">
        <v>0.97</v>
      </c>
      <c r="AL143" s="17">
        <v>100</v>
      </c>
      <c r="AM143" s="17">
        <v>6.29</v>
      </c>
      <c r="AN143" s="17">
        <v>6.33</v>
      </c>
      <c r="AO143" s="17">
        <v>6.27</v>
      </c>
      <c r="AP143" s="17">
        <v>631</v>
      </c>
      <c r="AQ143" s="17">
        <v>100</v>
      </c>
      <c r="AR143" s="17">
        <v>100</v>
      </c>
      <c r="AS143" s="17">
        <v>100</v>
      </c>
      <c r="AT143" s="17">
        <v>50</v>
      </c>
      <c r="AU143" s="17">
        <v>-9</v>
      </c>
      <c r="AV143" s="17"/>
      <c r="AW143" s="17"/>
      <c r="AX143" s="17"/>
    </row>
    <row r="144" spans="1:50" x14ac:dyDescent="0.15">
      <c r="A144" s="17" t="s">
        <v>180</v>
      </c>
      <c r="B144" s="17" t="s">
        <v>181</v>
      </c>
      <c r="C144" s="17">
        <v>19.47</v>
      </c>
      <c r="D144" s="17">
        <v>19.62</v>
      </c>
      <c r="E144" s="17">
        <v>19.16</v>
      </c>
      <c r="F144" s="17">
        <v>19.18</v>
      </c>
      <c r="G144" s="17">
        <v>19.29</v>
      </c>
      <c r="H144" s="17">
        <v>1013</v>
      </c>
      <c r="I144" s="17">
        <v>1500</v>
      </c>
      <c r="J144" s="17">
        <v>-0.4</v>
      </c>
      <c r="K144" s="17">
        <v>-1.1000000000000001</v>
      </c>
      <c r="L144" s="17">
        <v>-1.5</v>
      </c>
      <c r="M144" s="17">
        <v>-0.6</v>
      </c>
      <c r="N144" s="17">
        <v>0.9</v>
      </c>
      <c r="O144" s="17">
        <v>4</v>
      </c>
      <c r="P144" s="17">
        <v>-2.2999999999999998</v>
      </c>
      <c r="Q144" s="17">
        <v>0.1</v>
      </c>
      <c r="R144" s="17">
        <v>0.8</v>
      </c>
      <c r="S144" s="17">
        <v>-1.6</v>
      </c>
      <c r="T144" s="17">
        <v>67</v>
      </c>
      <c r="U144" s="17">
        <v>-46</v>
      </c>
      <c r="V144" s="17">
        <v>0.02</v>
      </c>
      <c r="W144" s="17">
        <v>37</v>
      </c>
      <c r="X144" s="17">
        <v>201</v>
      </c>
      <c r="Y144" s="17">
        <v>-0.5</v>
      </c>
      <c r="Z144" s="17">
        <v>-0.9</v>
      </c>
      <c r="AA144" s="17">
        <v>954</v>
      </c>
      <c r="AB144" s="17">
        <v>1013</v>
      </c>
      <c r="AC144" s="17">
        <v>1500</v>
      </c>
      <c r="AD144" s="17">
        <v>1318</v>
      </c>
      <c r="AE144" s="17">
        <v>-1.4</v>
      </c>
      <c r="AF144" s="17">
        <v>0.1</v>
      </c>
      <c r="AG144" s="17">
        <v>0.7</v>
      </c>
      <c r="AH144" s="17">
        <v>-1.4</v>
      </c>
      <c r="AI144" s="17">
        <v>0.91</v>
      </c>
      <c r="AJ144" s="17">
        <v>18.9465</v>
      </c>
      <c r="AK144" s="17">
        <v>1.01</v>
      </c>
      <c r="AL144" s="17">
        <v>9</v>
      </c>
      <c r="AM144" s="17">
        <v>19.260000000000002</v>
      </c>
      <c r="AN144" s="17">
        <v>19.61</v>
      </c>
      <c r="AO144" s="17">
        <v>19.16</v>
      </c>
      <c r="AP144" s="17">
        <v>1946</v>
      </c>
      <c r="AQ144" s="17">
        <v>100</v>
      </c>
      <c r="AR144" s="17">
        <v>0</v>
      </c>
      <c r="AS144" s="17">
        <v>100</v>
      </c>
      <c r="AT144" s="17">
        <v>5</v>
      </c>
      <c r="AU144" s="17">
        <v>-10</v>
      </c>
      <c r="AV144" s="17"/>
      <c r="AW144" s="17"/>
      <c r="AX144" s="17"/>
    </row>
    <row r="145" spans="1:50" x14ac:dyDescent="0.15">
      <c r="A145" s="17" t="s">
        <v>140</v>
      </c>
      <c r="B145" s="17" t="s">
        <v>141</v>
      </c>
      <c r="C145" s="17">
        <v>13.82</v>
      </c>
      <c r="D145" s="17">
        <v>14.5</v>
      </c>
      <c r="E145" s="17">
        <v>13.76</v>
      </c>
      <c r="F145" s="17">
        <v>14.28</v>
      </c>
      <c r="G145" s="17">
        <v>13.87</v>
      </c>
      <c r="H145" s="17">
        <v>1348</v>
      </c>
      <c r="I145" s="17">
        <v>1010</v>
      </c>
      <c r="J145" s="17">
        <v>0.8</v>
      </c>
      <c r="K145" s="17">
        <v>2.5</v>
      </c>
      <c r="L145" s="17">
        <v>3.3</v>
      </c>
      <c r="M145" s="17">
        <v>2.9</v>
      </c>
      <c r="N145" s="17">
        <v>-0.4</v>
      </c>
      <c r="O145" s="17">
        <v>70</v>
      </c>
      <c r="P145" s="17">
        <v>-1.5</v>
      </c>
      <c r="Q145" s="17">
        <v>3.7</v>
      </c>
      <c r="R145" s="17">
        <v>4.8</v>
      </c>
      <c r="S145" s="17">
        <v>-0.4</v>
      </c>
      <c r="T145" s="17">
        <v>8</v>
      </c>
      <c r="U145" s="17">
        <v>47</v>
      </c>
      <c r="V145" s="17">
        <v>0.05</v>
      </c>
      <c r="W145" s="17">
        <v>89</v>
      </c>
      <c r="X145" s="17">
        <v>327</v>
      </c>
      <c r="Y145" s="17">
        <v>-0.1</v>
      </c>
      <c r="Z145" s="17">
        <v>0.2</v>
      </c>
      <c r="AA145" s="17">
        <v>1010</v>
      </c>
      <c r="AB145" s="17">
        <v>936</v>
      </c>
      <c r="AC145" s="17">
        <v>1300</v>
      </c>
      <c r="AD145" s="17">
        <v>1348</v>
      </c>
      <c r="AE145" s="17">
        <v>-1.5</v>
      </c>
      <c r="AF145" s="17">
        <v>2.9</v>
      </c>
      <c r="AG145" s="17">
        <v>0.9</v>
      </c>
      <c r="AH145" s="17">
        <v>-1.5</v>
      </c>
      <c r="AI145" s="17">
        <v>0.47</v>
      </c>
      <c r="AJ145" s="17">
        <v>13.653499999999999</v>
      </c>
      <c r="AK145" s="17">
        <v>1.05</v>
      </c>
      <c r="AL145" s="17">
        <v>58</v>
      </c>
      <c r="AM145" s="17">
        <v>13.76</v>
      </c>
      <c r="AN145" s="17">
        <v>13.95</v>
      </c>
      <c r="AO145" s="17">
        <v>13.88</v>
      </c>
      <c r="AP145" s="17">
        <v>1450</v>
      </c>
      <c r="AQ145" s="17">
        <v>100</v>
      </c>
      <c r="AR145" s="17">
        <v>0</v>
      </c>
      <c r="AS145" s="17">
        <v>13</v>
      </c>
      <c r="AT145" s="17">
        <v>33</v>
      </c>
      <c r="AU145" s="17">
        <v>-2</v>
      </c>
      <c r="AV145" s="17"/>
      <c r="AW145" s="17"/>
      <c r="AX145" s="17"/>
    </row>
    <row r="146" spans="1:50" x14ac:dyDescent="0.15">
      <c r="A146" s="17" t="s">
        <v>872</v>
      </c>
      <c r="B146" s="17" t="s">
        <v>873</v>
      </c>
      <c r="C146" s="17">
        <v>26.9</v>
      </c>
      <c r="D146" s="17">
        <v>26.9</v>
      </c>
      <c r="E146" s="17">
        <v>26.3</v>
      </c>
      <c r="F146" s="17">
        <v>26.37</v>
      </c>
      <c r="G146" s="17">
        <v>26.77</v>
      </c>
      <c r="H146" s="17">
        <v>930</v>
      </c>
      <c r="I146" s="17">
        <v>1403</v>
      </c>
      <c r="J146" s="17">
        <v>-1.2</v>
      </c>
      <c r="K146" s="17">
        <v>-0.8</v>
      </c>
      <c r="L146" s="17">
        <v>-2</v>
      </c>
      <c r="M146" s="17">
        <v>-1.5</v>
      </c>
      <c r="N146" s="17">
        <v>0.5</v>
      </c>
      <c r="O146" s="17">
        <v>12</v>
      </c>
      <c r="P146" s="17">
        <v>-2</v>
      </c>
      <c r="Q146" s="17">
        <v>0.3</v>
      </c>
      <c r="R146" s="17">
        <v>0</v>
      </c>
      <c r="S146" s="17">
        <v>-2.2999999999999998</v>
      </c>
      <c r="T146" s="17">
        <v>100</v>
      </c>
      <c r="U146" s="17">
        <v>-33</v>
      </c>
      <c r="V146" s="17">
        <v>0.02</v>
      </c>
      <c r="W146" s="17">
        <v>18</v>
      </c>
      <c r="X146" s="17">
        <v>131</v>
      </c>
      <c r="Y146" s="17">
        <v>-0.4</v>
      </c>
      <c r="Z146" s="17">
        <v>-0.9</v>
      </c>
      <c r="AA146" s="17">
        <v>954</v>
      </c>
      <c r="AB146" s="17">
        <v>930</v>
      </c>
      <c r="AC146" s="17">
        <v>1403</v>
      </c>
      <c r="AD146" s="17">
        <v>1301</v>
      </c>
      <c r="AE146" s="17">
        <v>-0.8</v>
      </c>
      <c r="AF146" s="17">
        <v>0.3</v>
      </c>
      <c r="AG146" s="17">
        <v>0</v>
      </c>
      <c r="AH146" s="17">
        <v>-0.8</v>
      </c>
      <c r="AI146" s="17">
        <v>0.37</v>
      </c>
      <c r="AJ146" s="17">
        <v>27.536999999999999</v>
      </c>
      <c r="AK146" s="17">
        <v>0.96</v>
      </c>
      <c r="AL146" s="17">
        <v>68</v>
      </c>
      <c r="AM146" s="17">
        <v>26.5</v>
      </c>
      <c r="AN146" s="17">
        <v>26.9</v>
      </c>
      <c r="AO146" s="17">
        <v>26.3</v>
      </c>
      <c r="AP146" s="17">
        <v>2659</v>
      </c>
      <c r="AQ146" s="17">
        <v>100</v>
      </c>
      <c r="AR146" s="17">
        <v>8</v>
      </c>
      <c r="AS146" s="17">
        <v>100</v>
      </c>
      <c r="AT146" s="17">
        <v>19</v>
      </c>
      <c r="AU146" s="17">
        <v>-9</v>
      </c>
      <c r="AV146" s="17"/>
      <c r="AW146" s="17"/>
      <c r="AX146" s="17"/>
    </row>
    <row r="147" spans="1:50" x14ac:dyDescent="0.15">
      <c r="A147" s="17" t="s">
        <v>3320</v>
      </c>
      <c r="B147" s="17" t="s">
        <v>3321</v>
      </c>
      <c r="C147" s="17">
        <v>32.840000000000003</v>
      </c>
      <c r="D147" s="17">
        <v>32.96</v>
      </c>
      <c r="E147" s="17">
        <v>32.65</v>
      </c>
      <c r="F147" s="17">
        <v>32.76</v>
      </c>
      <c r="G147" s="17">
        <v>32.909999999999997</v>
      </c>
      <c r="H147" s="17">
        <v>945</v>
      </c>
      <c r="I147" s="17">
        <v>1410</v>
      </c>
      <c r="J147" s="17">
        <v>0.1</v>
      </c>
      <c r="K147" s="17">
        <v>-0.4</v>
      </c>
      <c r="L147" s="17">
        <v>-0.2</v>
      </c>
      <c r="M147" s="17">
        <v>-0.5</v>
      </c>
      <c r="N147" s="17">
        <v>-0.2</v>
      </c>
      <c r="O147" s="17">
        <v>35</v>
      </c>
      <c r="P147" s="17">
        <v>-0.6</v>
      </c>
      <c r="Q147" s="17">
        <v>0.3</v>
      </c>
      <c r="R147" s="17">
        <v>0.4</v>
      </c>
      <c r="S147" s="17">
        <v>-0.6</v>
      </c>
      <c r="T147" s="17">
        <v>61</v>
      </c>
      <c r="U147" s="17">
        <v>-39</v>
      </c>
      <c r="V147" s="17">
        <v>0.01</v>
      </c>
      <c r="W147" s="17">
        <v>47</v>
      </c>
      <c r="X147" s="17">
        <v>113</v>
      </c>
      <c r="Y147" s="17">
        <v>0</v>
      </c>
      <c r="Z147" s="17">
        <v>0</v>
      </c>
      <c r="AA147" s="17">
        <v>932</v>
      </c>
      <c r="AB147" s="17">
        <v>945</v>
      </c>
      <c r="AC147" s="17">
        <v>1410</v>
      </c>
      <c r="AD147" s="17">
        <v>1300</v>
      </c>
      <c r="AE147" s="17">
        <v>-0.4</v>
      </c>
      <c r="AF147" s="17">
        <v>0.3</v>
      </c>
      <c r="AG147" s="17">
        <v>0.4</v>
      </c>
      <c r="AH147" s="17">
        <v>-0.4</v>
      </c>
      <c r="AI147" s="17">
        <v>0.77</v>
      </c>
      <c r="AJ147" s="17">
        <v>33.441499999999998</v>
      </c>
      <c r="AK147" s="17">
        <v>0.98</v>
      </c>
      <c r="AL147" s="17">
        <v>67</v>
      </c>
      <c r="AM147" s="17">
        <v>32.81</v>
      </c>
      <c r="AN147" s="17">
        <v>32.96</v>
      </c>
      <c r="AO147" s="17">
        <v>32.65</v>
      </c>
      <c r="AP147" s="17">
        <v>3288</v>
      </c>
      <c r="AQ147" s="17">
        <v>33</v>
      </c>
      <c r="AR147" s="17">
        <v>0</v>
      </c>
      <c r="AS147" s="17">
        <v>60</v>
      </c>
      <c r="AT147" s="17">
        <v>40</v>
      </c>
      <c r="AU147" s="17">
        <v>-2</v>
      </c>
      <c r="AV147" s="17"/>
      <c r="AW147" s="17"/>
      <c r="AX147" s="17"/>
    </row>
    <row r="148" spans="1:50" x14ac:dyDescent="0.15">
      <c r="A148" s="17" t="s">
        <v>3298</v>
      </c>
      <c r="B148" s="17" t="s">
        <v>3299</v>
      </c>
      <c r="C148" s="17">
        <v>14.59</v>
      </c>
      <c r="D148" s="17">
        <v>14.93</v>
      </c>
      <c r="E148" s="17">
        <v>14.57</v>
      </c>
      <c r="F148" s="17">
        <v>14.76</v>
      </c>
      <c r="G148" s="17">
        <v>14.58</v>
      </c>
      <c r="H148" s="17">
        <v>1023</v>
      </c>
      <c r="I148" s="17">
        <v>942</v>
      </c>
      <c r="J148" s="17">
        <v>1.3</v>
      </c>
      <c r="K148" s="17">
        <v>-0.1</v>
      </c>
      <c r="L148" s="17">
        <v>1.2</v>
      </c>
      <c r="M148" s="17">
        <v>1.2</v>
      </c>
      <c r="N148" s="17">
        <v>0.1</v>
      </c>
      <c r="O148" s="17">
        <v>53</v>
      </c>
      <c r="P148" s="17">
        <v>-1.1000000000000001</v>
      </c>
      <c r="Q148" s="17">
        <v>1.3</v>
      </c>
      <c r="R148" s="17">
        <v>2.2999999999999998</v>
      </c>
      <c r="S148" s="17">
        <v>-0.1</v>
      </c>
      <c r="T148" s="17">
        <v>6</v>
      </c>
      <c r="U148" s="17">
        <v>-6</v>
      </c>
      <c r="V148" s="17">
        <v>0.02</v>
      </c>
      <c r="W148" s="17">
        <v>58</v>
      </c>
      <c r="X148" s="17">
        <v>158</v>
      </c>
      <c r="Y148" s="17">
        <v>0.3</v>
      </c>
      <c r="Z148" s="17">
        <v>0.1</v>
      </c>
      <c r="AA148" s="17">
        <v>942</v>
      </c>
      <c r="AB148" s="17">
        <v>1023</v>
      </c>
      <c r="AC148" s="17">
        <v>1438</v>
      </c>
      <c r="AD148" s="17">
        <v>1300</v>
      </c>
      <c r="AE148" s="17">
        <v>-0.2</v>
      </c>
      <c r="AF148" s="17">
        <v>1</v>
      </c>
      <c r="AG148" s="17">
        <v>2.2999999999999998</v>
      </c>
      <c r="AH148" s="17">
        <v>-0.2</v>
      </c>
      <c r="AI148" s="17">
        <v>1.03</v>
      </c>
      <c r="AJ148" s="17">
        <v>14.0235</v>
      </c>
      <c r="AK148" s="17">
        <v>1.05</v>
      </c>
      <c r="AL148" s="17">
        <v>3</v>
      </c>
      <c r="AM148" s="17">
        <v>14.57</v>
      </c>
      <c r="AN148" s="17">
        <v>14.93</v>
      </c>
      <c r="AO148" s="17">
        <v>14.62</v>
      </c>
      <c r="AP148" s="17">
        <v>1479</v>
      </c>
      <c r="AQ148" s="17">
        <v>0</v>
      </c>
      <c r="AR148" s="17">
        <v>80</v>
      </c>
      <c r="AS148" s="17">
        <v>10</v>
      </c>
      <c r="AT148" s="17">
        <v>30</v>
      </c>
      <c r="AU148" s="17">
        <v>-7</v>
      </c>
      <c r="AV148" s="17"/>
      <c r="AW148" s="17"/>
      <c r="AX148" s="17"/>
    </row>
    <row r="149" spans="1:50" x14ac:dyDescent="0.15">
      <c r="A149" s="17" t="s">
        <v>606</v>
      </c>
      <c r="B149" s="17" t="s">
        <v>607</v>
      </c>
      <c r="C149" s="17">
        <v>14.37</v>
      </c>
      <c r="D149" s="17">
        <v>14.44</v>
      </c>
      <c r="E149" s="17">
        <v>14.11</v>
      </c>
      <c r="F149" s="17">
        <v>14.25</v>
      </c>
      <c r="G149" s="17">
        <v>14.35</v>
      </c>
      <c r="H149" s="17">
        <v>943</v>
      </c>
      <c r="I149" s="17">
        <v>1120</v>
      </c>
      <c r="J149" s="17">
        <v>-1.3</v>
      </c>
      <c r="K149" s="17">
        <v>0.5</v>
      </c>
      <c r="L149" s="17">
        <v>-0.8</v>
      </c>
      <c r="M149" s="17">
        <v>-0.7</v>
      </c>
      <c r="N149" s="17">
        <v>0.1</v>
      </c>
      <c r="O149" s="17">
        <v>42</v>
      </c>
      <c r="P149" s="17">
        <v>-1.3</v>
      </c>
      <c r="Q149" s="17">
        <v>1</v>
      </c>
      <c r="R149" s="17">
        <v>0.5</v>
      </c>
      <c r="S149" s="17">
        <v>-1.8</v>
      </c>
      <c r="T149" s="17">
        <v>79</v>
      </c>
      <c r="U149" s="17">
        <v>21</v>
      </c>
      <c r="V149" s="17">
        <v>0.02</v>
      </c>
      <c r="W149" s="17">
        <v>19</v>
      </c>
      <c r="X149" s="17">
        <v>410</v>
      </c>
      <c r="Y149" s="17">
        <v>0.2</v>
      </c>
      <c r="Z149" s="17">
        <v>0.1</v>
      </c>
      <c r="AA149" s="17">
        <v>1120</v>
      </c>
      <c r="AB149" s="17">
        <v>943</v>
      </c>
      <c r="AC149" s="17">
        <v>1439</v>
      </c>
      <c r="AD149" s="17">
        <v>1457</v>
      </c>
      <c r="AE149" s="17">
        <v>0</v>
      </c>
      <c r="AF149" s="17">
        <v>0.8</v>
      </c>
      <c r="AG149" s="17">
        <v>0.5</v>
      </c>
      <c r="AH149" s="17">
        <v>0</v>
      </c>
      <c r="AI149" s="17">
        <v>0.21</v>
      </c>
      <c r="AJ149" s="17">
        <v>13.819000000000001</v>
      </c>
      <c r="AK149" s="17">
        <v>1.03</v>
      </c>
      <c r="AL149" s="17">
        <v>72</v>
      </c>
      <c r="AM149" s="17">
        <v>14.12</v>
      </c>
      <c r="AN149" s="17">
        <v>14.44</v>
      </c>
      <c r="AO149" s="17">
        <v>14.14</v>
      </c>
      <c r="AP149" s="17">
        <v>1425</v>
      </c>
      <c r="AQ149" s="17">
        <v>0</v>
      </c>
      <c r="AR149" s="17">
        <v>60</v>
      </c>
      <c r="AS149" s="17">
        <v>58</v>
      </c>
      <c r="AT149" s="17">
        <v>75</v>
      </c>
      <c r="AU149" s="17">
        <v>-6</v>
      </c>
      <c r="AV149" s="17"/>
      <c r="AW149" s="17"/>
      <c r="AX149" s="17"/>
    </row>
    <row r="150" spans="1:50" x14ac:dyDescent="0.15">
      <c r="A150" s="17" t="s">
        <v>1056</v>
      </c>
      <c r="B150" s="17" t="s">
        <v>1057</v>
      </c>
      <c r="C150" s="17">
        <v>15.7</v>
      </c>
      <c r="D150" s="17">
        <v>15.8</v>
      </c>
      <c r="E150" s="17">
        <v>15.58</v>
      </c>
      <c r="F150" s="17">
        <v>15.6</v>
      </c>
      <c r="G150" s="17">
        <v>15.71</v>
      </c>
      <c r="H150" s="17">
        <v>1057</v>
      </c>
      <c r="I150" s="17">
        <v>1458</v>
      </c>
      <c r="J150" s="17">
        <v>0</v>
      </c>
      <c r="K150" s="17">
        <v>-0.6</v>
      </c>
      <c r="L150" s="17">
        <v>-0.6</v>
      </c>
      <c r="M150" s="17">
        <v>-0.7</v>
      </c>
      <c r="N150" s="17">
        <v>-0.1</v>
      </c>
      <c r="O150" s="17">
        <v>9</v>
      </c>
      <c r="P150" s="17">
        <v>-1.3</v>
      </c>
      <c r="Q150" s="17">
        <v>0.1</v>
      </c>
      <c r="R150" s="17">
        <v>0.6</v>
      </c>
      <c r="S150" s="17">
        <v>-0.8</v>
      </c>
      <c r="T150" s="17">
        <v>55</v>
      </c>
      <c r="U150" s="17">
        <v>-45</v>
      </c>
      <c r="V150" s="17">
        <v>0.01</v>
      </c>
      <c r="W150" s="17">
        <v>23</v>
      </c>
      <c r="X150" s="17">
        <v>232</v>
      </c>
      <c r="Y150" s="17">
        <v>0.1</v>
      </c>
      <c r="Z150" s="17">
        <v>-0.1</v>
      </c>
      <c r="AA150" s="17">
        <v>1125</v>
      </c>
      <c r="AB150" s="17">
        <v>1057</v>
      </c>
      <c r="AC150" s="17">
        <v>1458</v>
      </c>
      <c r="AD150" s="17">
        <v>1300</v>
      </c>
      <c r="AE150" s="17">
        <v>-0.8</v>
      </c>
      <c r="AF150" s="17">
        <v>0.1</v>
      </c>
      <c r="AG150" s="17">
        <v>0.6</v>
      </c>
      <c r="AH150" s="17">
        <v>-0.8</v>
      </c>
      <c r="AI150" s="17">
        <v>1.04</v>
      </c>
      <c r="AJ150" s="17">
        <v>15.526</v>
      </c>
      <c r="AK150" s="17">
        <v>1</v>
      </c>
      <c r="AL150" s="17">
        <v>31</v>
      </c>
      <c r="AM150" s="17">
        <v>15.67</v>
      </c>
      <c r="AN150" s="17">
        <v>15.8</v>
      </c>
      <c r="AO150" s="17">
        <v>15.58</v>
      </c>
      <c r="AP150" s="17">
        <v>1573</v>
      </c>
      <c r="AQ150" s="17">
        <v>0</v>
      </c>
      <c r="AR150" s="17">
        <v>50</v>
      </c>
      <c r="AS150" s="17">
        <v>60</v>
      </c>
      <c r="AT150" s="17">
        <v>20</v>
      </c>
      <c r="AU150" s="17">
        <v>-10</v>
      </c>
      <c r="AV150" s="17"/>
      <c r="AW150" s="17"/>
      <c r="AX150" s="17"/>
    </row>
    <row r="151" spans="1:50" x14ac:dyDescent="0.15">
      <c r="A151" s="17" t="s">
        <v>2972</v>
      </c>
      <c r="B151" s="17" t="s">
        <v>2973</v>
      </c>
      <c r="C151" s="17">
        <v>7.66</v>
      </c>
      <c r="D151" s="17">
        <v>7.67</v>
      </c>
      <c r="E151" s="17">
        <v>7.54</v>
      </c>
      <c r="F151" s="17">
        <v>7.63</v>
      </c>
      <c r="G151" s="17">
        <v>7.59</v>
      </c>
      <c r="H151" s="17">
        <v>939</v>
      </c>
      <c r="I151" s="17">
        <v>947</v>
      </c>
      <c r="J151" s="17">
        <v>-1.2</v>
      </c>
      <c r="K151" s="17">
        <v>0.8</v>
      </c>
      <c r="L151" s="17">
        <v>-0.4</v>
      </c>
      <c r="M151" s="17">
        <v>0.5</v>
      </c>
      <c r="N151" s="17">
        <v>0.9</v>
      </c>
      <c r="O151" s="17">
        <v>69</v>
      </c>
      <c r="P151" s="17">
        <v>-0.5</v>
      </c>
      <c r="Q151" s="17">
        <v>1.2</v>
      </c>
      <c r="R151" s="17">
        <v>0.1</v>
      </c>
      <c r="S151" s="17">
        <v>-1.6</v>
      </c>
      <c r="T151" s="17">
        <v>92</v>
      </c>
      <c r="U151" s="17">
        <v>46</v>
      </c>
      <c r="V151" s="17">
        <v>0.02</v>
      </c>
      <c r="W151" s="17">
        <v>23</v>
      </c>
      <c r="X151" s="17">
        <v>22</v>
      </c>
      <c r="Y151" s="17">
        <v>-0.9</v>
      </c>
      <c r="Z151" s="17">
        <v>-0.3</v>
      </c>
      <c r="AA151" s="17">
        <v>947</v>
      </c>
      <c r="AB151" s="17">
        <v>939</v>
      </c>
      <c r="AC151" s="17">
        <v>1300</v>
      </c>
      <c r="AD151" s="17">
        <v>1429</v>
      </c>
      <c r="AE151" s="17">
        <v>-0.1</v>
      </c>
      <c r="AF151" s="17">
        <v>0.8</v>
      </c>
      <c r="AG151" s="17">
        <v>0.1</v>
      </c>
      <c r="AH151" s="17">
        <v>-0.1</v>
      </c>
      <c r="AI151" s="17">
        <v>0.15</v>
      </c>
      <c r="AJ151" s="17">
        <v>7.3005000000000004</v>
      </c>
      <c r="AK151" s="17">
        <v>1.05</v>
      </c>
      <c r="AL151" s="17">
        <v>38</v>
      </c>
      <c r="AM151" s="17">
        <v>7.54</v>
      </c>
      <c r="AN151" s="17">
        <v>7.67</v>
      </c>
      <c r="AO151" s="17">
        <v>7.57</v>
      </c>
      <c r="AP151" s="17">
        <v>764</v>
      </c>
      <c r="AQ151" s="17">
        <v>100</v>
      </c>
      <c r="AR151" s="17">
        <v>0</v>
      </c>
      <c r="AS151" s="17">
        <v>88</v>
      </c>
      <c r="AT151" s="17">
        <v>62</v>
      </c>
      <c r="AU151" s="17">
        <v>6</v>
      </c>
      <c r="AV151" s="17"/>
      <c r="AW151" s="17"/>
      <c r="AX151" s="17"/>
    </row>
    <row r="152" spans="1:50" x14ac:dyDescent="0.15">
      <c r="A152" s="17" t="s">
        <v>3332</v>
      </c>
      <c r="B152" s="17" t="s">
        <v>3333</v>
      </c>
      <c r="C152" s="17">
        <v>3.75</v>
      </c>
      <c r="D152" s="17">
        <v>3.78</v>
      </c>
      <c r="E152" s="17">
        <v>3.75</v>
      </c>
      <c r="F152" s="17">
        <v>3.76</v>
      </c>
      <c r="G152" s="17">
        <v>3.77</v>
      </c>
      <c r="H152" s="17">
        <v>1008</v>
      </c>
      <c r="I152" s="17">
        <v>1453</v>
      </c>
      <c r="J152" s="17">
        <v>0.3</v>
      </c>
      <c r="K152" s="17">
        <v>0</v>
      </c>
      <c r="L152" s="17">
        <v>0.3</v>
      </c>
      <c r="M152" s="17">
        <v>-0.3</v>
      </c>
      <c r="N152" s="17">
        <v>-0.5</v>
      </c>
      <c r="O152" s="17">
        <v>33</v>
      </c>
      <c r="P152" s="17">
        <v>-0.5</v>
      </c>
      <c r="Q152" s="17">
        <v>0.3</v>
      </c>
      <c r="R152" s="17">
        <v>0.8</v>
      </c>
      <c r="S152" s="17">
        <v>0</v>
      </c>
      <c r="T152" s="17">
        <v>0</v>
      </c>
      <c r="U152" s="17">
        <v>0</v>
      </c>
      <c r="V152" s="17">
        <v>0.01</v>
      </c>
      <c r="W152" s="17">
        <v>33</v>
      </c>
      <c r="X152" s="17">
        <v>21</v>
      </c>
      <c r="Y152" s="17">
        <v>0</v>
      </c>
      <c r="Z152" s="17">
        <v>0</v>
      </c>
      <c r="AA152" s="17">
        <v>1002</v>
      </c>
      <c r="AB152" s="17">
        <v>1008</v>
      </c>
      <c r="AC152" s="17">
        <v>1453</v>
      </c>
      <c r="AD152" s="17">
        <v>1308</v>
      </c>
      <c r="AE152" s="17">
        <v>-0.3</v>
      </c>
      <c r="AF152" s="17">
        <v>0.3</v>
      </c>
      <c r="AG152" s="17">
        <v>0.8</v>
      </c>
      <c r="AH152" s="17">
        <v>-0.3</v>
      </c>
      <c r="AI152" s="17">
        <v>1.33</v>
      </c>
      <c r="AJ152" s="17">
        <v>3.7254999999999998</v>
      </c>
      <c r="AK152" s="17">
        <v>1.01</v>
      </c>
      <c r="AL152" s="17">
        <v>67</v>
      </c>
      <c r="AM152" s="17">
        <v>3.75</v>
      </c>
      <c r="AN152" s="17">
        <v>3.78</v>
      </c>
      <c r="AO152" s="17">
        <v>3.75</v>
      </c>
      <c r="AP152" s="17">
        <v>377</v>
      </c>
      <c r="AQ152" s="17">
        <v>100</v>
      </c>
      <c r="AR152" s="17">
        <v>0</v>
      </c>
      <c r="AS152" s="17">
        <v>0</v>
      </c>
      <c r="AT152" s="17">
        <v>0</v>
      </c>
      <c r="AU152" s="17">
        <v>-9</v>
      </c>
      <c r="AV152" s="17"/>
      <c r="AW152" s="17"/>
      <c r="AX152" s="17"/>
    </row>
    <row r="153" spans="1:50" x14ac:dyDescent="0.15">
      <c r="A153" s="17" t="s">
        <v>3276</v>
      </c>
      <c r="B153" s="17" t="s">
        <v>3277</v>
      </c>
      <c r="C153" s="17">
        <v>20.350000000000001</v>
      </c>
      <c r="D153" s="17">
        <v>20.350000000000001</v>
      </c>
      <c r="E153" s="17">
        <v>20.07</v>
      </c>
      <c r="F153" s="17">
        <v>20.18</v>
      </c>
      <c r="G153" s="17">
        <v>20.350000000000001</v>
      </c>
      <c r="H153" s="17">
        <v>930</v>
      </c>
      <c r="I153" s="17">
        <v>1120</v>
      </c>
      <c r="J153" s="17">
        <v>-1.1000000000000001</v>
      </c>
      <c r="K153" s="17">
        <v>0.2</v>
      </c>
      <c r="L153" s="17">
        <v>-0.8</v>
      </c>
      <c r="M153" s="17">
        <v>-0.8</v>
      </c>
      <c r="N153" s="17">
        <v>0</v>
      </c>
      <c r="O153" s="17">
        <v>39</v>
      </c>
      <c r="P153" s="17">
        <v>-0.8</v>
      </c>
      <c r="Q153" s="17">
        <v>0.5</v>
      </c>
      <c r="R153" s="17">
        <v>0</v>
      </c>
      <c r="S153" s="17">
        <v>-1.4</v>
      </c>
      <c r="T153" s="17">
        <v>100</v>
      </c>
      <c r="U153" s="17">
        <v>18</v>
      </c>
      <c r="V153" s="17">
        <v>0.01</v>
      </c>
      <c r="W153" s="17">
        <v>21</v>
      </c>
      <c r="X153" s="17">
        <v>151</v>
      </c>
      <c r="Y153" s="17">
        <v>-0.5</v>
      </c>
      <c r="Z153" s="17">
        <v>-0.8</v>
      </c>
      <c r="AA153" s="17">
        <v>1120</v>
      </c>
      <c r="AB153" s="17">
        <v>930</v>
      </c>
      <c r="AC153" s="17">
        <v>1302</v>
      </c>
      <c r="AD153" s="17">
        <v>1315</v>
      </c>
      <c r="AE153" s="17">
        <v>-0.2</v>
      </c>
      <c r="AF153" s="17">
        <v>0.4</v>
      </c>
      <c r="AG153" s="17">
        <v>0</v>
      </c>
      <c r="AH153" s="17">
        <v>-0.2</v>
      </c>
      <c r="AI153" s="17">
        <v>0.18</v>
      </c>
      <c r="AJ153" s="17">
        <v>20.006499999999999</v>
      </c>
      <c r="AK153" s="17">
        <v>1.01</v>
      </c>
      <c r="AL153" s="17">
        <v>100</v>
      </c>
      <c r="AM153" s="17">
        <v>20.07</v>
      </c>
      <c r="AN153" s="17">
        <v>20.350000000000001</v>
      </c>
      <c r="AO153" s="17">
        <v>20.09</v>
      </c>
      <c r="AP153" s="17">
        <v>2023</v>
      </c>
      <c r="AQ153" s="17">
        <v>100</v>
      </c>
      <c r="AR153" s="17">
        <v>0</v>
      </c>
      <c r="AS153" s="17">
        <v>100</v>
      </c>
      <c r="AT153" s="17">
        <v>11</v>
      </c>
      <c r="AU153" s="17">
        <v>-9</v>
      </c>
      <c r="AV153" s="17"/>
      <c r="AW153" s="17"/>
      <c r="AX153" s="17"/>
    </row>
    <row r="154" spans="1:50" x14ac:dyDescent="0.15">
      <c r="A154" s="17" t="s">
        <v>668</v>
      </c>
      <c r="B154" s="17" t="s">
        <v>669</v>
      </c>
      <c r="C154" s="17">
        <v>22.97</v>
      </c>
      <c r="D154" s="17">
        <v>23.14</v>
      </c>
      <c r="E154" s="17">
        <v>22.78</v>
      </c>
      <c r="F154" s="17">
        <v>22.84</v>
      </c>
      <c r="G154" s="17">
        <v>22.98</v>
      </c>
      <c r="H154" s="17">
        <v>957</v>
      </c>
      <c r="I154" s="17">
        <v>1442</v>
      </c>
      <c r="J154" s="17">
        <v>0</v>
      </c>
      <c r="K154" s="17">
        <v>-0.5</v>
      </c>
      <c r="L154" s="17">
        <v>-0.6</v>
      </c>
      <c r="M154" s="17">
        <v>-0.6</v>
      </c>
      <c r="N154" s="17">
        <v>0</v>
      </c>
      <c r="O154" s="17">
        <v>17</v>
      </c>
      <c r="P154" s="17">
        <v>-1.3</v>
      </c>
      <c r="Q154" s="17">
        <v>0.3</v>
      </c>
      <c r="R154" s="17">
        <v>0.7</v>
      </c>
      <c r="S154" s="17">
        <v>-0.8</v>
      </c>
      <c r="T154" s="17">
        <v>53</v>
      </c>
      <c r="U154" s="17">
        <v>-33</v>
      </c>
      <c r="V154" s="17">
        <v>0.02</v>
      </c>
      <c r="W154" s="17">
        <v>25</v>
      </c>
      <c r="X154" s="17">
        <v>192</v>
      </c>
      <c r="Y154" s="17">
        <v>-0.2</v>
      </c>
      <c r="Z154" s="17">
        <v>-0.3</v>
      </c>
      <c r="AA154" s="17">
        <v>940</v>
      </c>
      <c r="AB154" s="17">
        <v>957</v>
      </c>
      <c r="AC154" s="17">
        <v>1442</v>
      </c>
      <c r="AD154" s="17">
        <v>1300</v>
      </c>
      <c r="AE154" s="17">
        <v>-0.6</v>
      </c>
      <c r="AF154" s="17">
        <v>0.3</v>
      </c>
      <c r="AG154" s="17">
        <v>0.7</v>
      </c>
      <c r="AH154" s="17">
        <v>-0.6</v>
      </c>
      <c r="AI154" s="17">
        <v>0.83</v>
      </c>
      <c r="AJ154" s="17">
        <v>22.756</v>
      </c>
      <c r="AK154" s="17">
        <v>1</v>
      </c>
      <c r="AL154" s="17">
        <v>33</v>
      </c>
      <c r="AM154" s="17">
        <v>22.9</v>
      </c>
      <c r="AN154" s="17">
        <v>23.14</v>
      </c>
      <c r="AO154" s="17">
        <v>22.78</v>
      </c>
      <c r="AP154" s="17">
        <v>2297</v>
      </c>
      <c r="AQ154" s="17">
        <v>67</v>
      </c>
      <c r="AR154" s="17">
        <v>0</v>
      </c>
      <c r="AS154" s="17">
        <v>78</v>
      </c>
      <c r="AT154" s="17">
        <v>11</v>
      </c>
      <c r="AU154" s="17">
        <v>-10</v>
      </c>
      <c r="AV154" s="17"/>
      <c r="AW154" s="17"/>
      <c r="AX154" s="17"/>
    </row>
    <row r="155" spans="1:50" x14ac:dyDescent="0.15">
      <c r="A155" s="17" t="s">
        <v>672</v>
      </c>
      <c r="B155" s="17" t="s">
        <v>673</v>
      </c>
      <c r="C155" s="17">
        <v>9.52</v>
      </c>
      <c r="D155" s="17">
        <v>9.5299999999999994</v>
      </c>
      <c r="E155" s="17">
        <v>9.35</v>
      </c>
      <c r="F155" s="17">
        <v>9.3800000000000008</v>
      </c>
      <c r="G155" s="17">
        <v>9.5399999999999991</v>
      </c>
      <c r="H155" s="17">
        <v>930</v>
      </c>
      <c r="I155" s="17">
        <v>1455</v>
      </c>
      <c r="J155" s="17">
        <v>-0.6</v>
      </c>
      <c r="K155" s="17">
        <v>-0.8</v>
      </c>
      <c r="L155" s="17">
        <v>-1.5</v>
      </c>
      <c r="M155" s="17">
        <v>-1.7</v>
      </c>
      <c r="N155" s="17">
        <v>-0.2</v>
      </c>
      <c r="O155" s="17">
        <v>17</v>
      </c>
      <c r="P155" s="17">
        <v>-1.6</v>
      </c>
      <c r="Q155" s="17">
        <v>0.3</v>
      </c>
      <c r="R155" s="17">
        <v>0.1</v>
      </c>
      <c r="S155" s="17">
        <v>-1.8</v>
      </c>
      <c r="T155" s="17">
        <v>94</v>
      </c>
      <c r="U155" s="17">
        <v>-44</v>
      </c>
      <c r="V155" s="17">
        <v>0.02</v>
      </c>
      <c r="W155" s="17">
        <v>40</v>
      </c>
      <c r="X155" s="17">
        <v>259</v>
      </c>
      <c r="Y155" s="17">
        <v>-0.5</v>
      </c>
      <c r="Z155" s="17">
        <v>-0.9</v>
      </c>
      <c r="AA155" s="17">
        <v>1120</v>
      </c>
      <c r="AB155" s="17">
        <v>930</v>
      </c>
      <c r="AC155" s="17">
        <v>1455</v>
      </c>
      <c r="AD155" s="17">
        <v>1312</v>
      </c>
      <c r="AE155" s="17">
        <v>-1.2</v>
      </c>
      <c r="AF155" s="17">
        <v>0.2</v>
      </c>
      <c r="AG155" s="17">
        <v>0</v>
      </c>
      <c r="AH155" s="17">
        <v>-1.2</v>
      </c>
      <c r="AI155" s="17">
        <v>0.61</v>
      </c>
      <c r="AJ155" s="17">
        <v>9.4875000000000007</v>
      </c>
      <c r="AK155" s="17">
        <v>0.99</v>
      </c>
      <c r="AL155" s="17">
        <v>120</v>
      </c>
      <c r="AM155" s="17">
        <v>9.42</v>
      </c>
      <c r="AN155" s="17">
        <v>9.52</v>
      </c>
      <c r="AO155" s="17">
        <v>9.36</v>
      </c>
      <c r="AP155" s="17">
        <v>949</v>
      </c>
      <c r="AQ155" s="17">
        <v>100</v>
      </c>
      <c r="AR155" s="17">
        <v>17</v>
      </c>
      <c r="AS155" s="17">
        <v>100</v>
      </c>
      <c r="AT155" s="17">
        <v>10</v>
      </c>
      <c r="AU155" s="17">
        <v>-8</v>
      </c>
      <c r="AV155" s="17"/>
      <c r="AW155" s="17"/>
      <c r="AX155" s="17"/>
    </row>
    <row r="156" spans="1:50" x14ac:dyDescent="0.15">
      <c r="A156" s="17" t="s">
        <v>445</v>
      </c>
      <c r="B156" s="17" t="s">
        <v>446</v>
      </c>
      <c r="C156" s="17">
        <v>35.69</v>
      </c>
      <c r="D156" s="17">
        <v>35.69</v>
      </c>
      <c r="E156" s="17">
        <v>35.159999999999997</v>
      </c>
      <c r="F156" s="17">
        <v>35.25</v>
      </c>
      <c r="G156" s="17">
        <v>35.75</v>
      </c>
      <c r="H156" s="17">
        <v>930</v>
      </c>
      <c r="I156" s="17">
        <v>1440</v>
      </c>
      <c r="J156" s="17">
        <v>-1.1000000000000001</v>
      </c>
      <c r="K156" s="17">
        <v>-0.2</v>
      </c>
      <c r="L156" s="17">
        <v>-1.2</v>
      </c>
      <c r="M156" s="17">
        <v>-1.4</v>
      </c>
      <c r="N156" s="17">
        <v>-0.2</v>
      </c>
      <c r="O156" s="17">
        <v>17</v>
      </c>
      <c r="P156" s="17">
        <v>-1.2</v>
      </c>
      <c r="Q156" s="17">
        <v>0.3</v>
      </c>
      <c r="R156" s="17">
        <v>0</v>
      </c>
      <c r="S156" s="17">
        <v>-1.5</v>
      </c>
      <c r="T156" s="17">
        <v>100</v>
      </c>
      <c r="U156" s="17">
        <v>-11</v>
      </c>
      <c r="V156" s="17">
        <v>0.01</v>
      </c>
      <c r="W156" s="17">
        <v>25</v>
      </c>
      <c r="X156" s="17">
        <v>64</v>
      </c>
      <c r="Y156" s="17">
        <v>-0.1</v>
      </c>
      <c r="Z156" s="17">
        <v>-0.4</v>
      </c>
      <c r="AA156" s="17">
        <v>1118</v>
      </c>
      <c r="AB156" s="17">
        <v>930</v>
      </c>
      <c r="AC156" s="17">
        <v>1440</v>
      </c>
      <c r="AD156" s="17">
        <v>1315</v>
      </c>
      <c r="AE156" s="17">
        <v>-0.2</v>
      </c>
      <c r="AF156" s="17">
        <v>0.3</v>
      </c>
      <c r="AG156" s="17">
        <v>0</v>
      </c>
      <c r="AH156" s="17">
        <v>-0.2</v>
      </c>
      <c r="AI156" s="17">
        <v>0.13</v>
      </c>
      <c r="AJ156" s="17">
        <v>35.713999999999999</v>
      </c>
      <c r="AK156" s="17">
        <v>0.99</v>
      </c>
      <c r="AL156" s="17">
        <v>112</v>
      </c>
      <c r="AM156" s="17">
        <v>35.18</v>
      </c>
      <c r="AN156" s="17">
        <v>35.69</v>
      </c>
      <c r="AO156" s="17">
        <v>35.159999999999997</v>
      </c>
      <c r="AP156" s="17">
        <v>3532</v>
      </c>
      <c r="AQ156" s="17">
        <v>100</v>
      </c>
      <c r="AR156" s="17">
        <v>0</v>
      </c>
      <c r="AS156" s="17">
        <v>100</v>
      </c>
      <c r="AT156" s="17">
        <v>11</v>
      </c>
      <c r="AU156" s="17">
        <v>-7</v>
      </c>
      <c r="AV156" s="17"/>
      <c r="AW156" s="17"/>
      <c r="AX156" s="17"/>
    </row>
    <row r="157" spans="1:50" x14ac:dyDescent="0.15">
      <c r="A157" s="17" t="s">
        <v>331</v>
      </c>
      <c r="B157" s="17" t="s">
        <v>332</v>
      </c>
      <c r="C157" s="17">
        <v>22.08</v>
      </c>
      <c r="D157" s="17">
        <v>22.69</v>
      </c>
      <c r="E157" s="17">
        <v>21.5</v>
      </c>
      <c r="F157" s="17">
        <v>21.56</v>
      </c>
      <c r="G157" s="17">
        <v>22.25</v>
      </c>
      <c r="H157" s="17">
        <v>957</v>
      </c>
      <c r="I157" s="17">
        <v>1402</v>
      </c>
      <c r="J157" s="17">
        <v>-1.7</v>
      </c>
      <c r="K157" s="17">
        <v>-0.7</v>
      </c>
      <c r="L157" s="17">
        <v>-2.4</v>
      </c>
      <c r="M157" s="17">
        <v>-3.2</v>
      </c>
      <c r="N157" s="17">
        <v>-0.8</v>
      </c>
      <c r="O157" s="17">
        <v>5</v>
      </c>
      <c r="P157" s="17">
        <v>-5.0999999999999996</v>
      </c>
      <c r="Q157" s="17">
        <v>0.3</v>
      </c>
      <c r="R157" s="17">
        <v>2.7</v>
      </c>
      <c r="S157" s="17">
        <v>-2.7</v>
      </c>
      <c r="T157" s="17">
        <v>49</v>
      </c>
      <c r="U157" s="17">
        <v>-13</v>
      </c>
      <c r="V157" s="17">
        <v>0.05</v>
      </c>
      <c r="W157" s="17">
        <v>15</v>
      </c>
      <c r="X157" s="17">
        <v>362</v>
      </c>
      <c r="Y157" s="17">
        <v>0.4</v>
      </c>
      <c r="Z157" s="17">
        <v>-0.3</v>
      </c>
      <c r="AA157" s="17">
        <v>1117</v>
      </c>
      <c r="AB157" s="17">
        <v>957</v>
      </c>
      <c r="AC157" s="17">
        <v>1402</v>
      </c>
      <c r="AD157" s="17">
        <v>1338</v>
      </c>
      <c r="AE157" s="17">
        <v>-1.4</v>
      </c>
      <c r="AF157" s="17">
        <v>0.3</v>
      </c>
      <c r="AG157" s="17">
        <v>2.7</v>
      </c>
      <c r="AH157" s="17">
        <v>-1.4</v>
      </c>
      <c r="AI157" s="17">
        <v>0.75</v>
      </c>
      <c r="AJ157" s="17">
        <v>19.335999999999999</v>
      </c>
      <c r="AK157" s="17">
        <v>1.1200000000000001</v>
      </c>
      <c r="AL157" s="17">
        <v>62</v>
      </c>
      <c r="AM157" s="17">
        <v>21.54</v>
      </c>
      <c r="AN157" s="17">
        <v>22.68</v>
      </c>
      <c r="AO157" s="17">
        <v>21.5</v>
      </c>
      <c r="AP157" s="17">
        <v>2186</v>
      </c>
      <c r="AQ157" s="17">
        <v>0</v>
      </c>
      <c r="AR157" s="17">
        <v>75</v>
      </c>
      <c r="AS157" s="17">
        <v>52</v>
      </c>
      <c r="AT157" s="17">
        <v>24</v>
      </c>
      <c r="AU157" s="17">
        <v>-6</v>
      </c>
      <c r="AV157" s="17"/>
      <c r="AW157" s="17"/>
      <c r="AX157" s="17"/>
    </row>
    <row r="158" spans="1:50" x14ac:dyDescent="0.15">
      <c r="A158" s="17" t="s">
        <v>682</v>
      </c>
      <c r="B158" s="17" t="s">
        <v>683</v>
      </c>
      <c r="C158" s="17">
        <v>13.88</v>
      </c>
      <c r="D158" s="17">
        <v>14.03</v>
      </c>
      <c r="E158" s="17">
        <v>13.8</v>
      </c>
      <c r="F158" s="17">
        <v>13.85</v>
      </c>
      <c r="G158" s="17">
        <v>13.91</v>
      </c>
      <c r="H158" s="17">
        <v>947</v>
      </c>
      <c r="I158" s="17">
        <v>1406</v>
      </c>
      <c r="J158" s="17">
        <v>-0.1</v>
      </c>
      <c r="K158" s="17">
        <v>-0.1</v>
      </c>
      <c r="L158" s="17">
        <v>-0.2</v>
      </c>
      <c r="M158" s="17">
        <v>-0.4</v>
      </c>
      <c r="N158" s="17">
        <v>-0.2</v>
      </c>
      <c r="O158" s="17">
        <v>22</v>
      </c>
      <c r="P158" s="17">
        <v>-1.3</v>
      </c>
      <c r="Q158" s="17">
        <v>0.4</v>
      </c>
      <c r="R158" s="17">
        <v>1.1000000000000001</v>
      </c>
      <c r="S158" s="17">
        <v>-0.6</v>
      </c>
      <c r="T158" s="17">
        <v>35</v>
      </c>
      <c r="U158" s="17">
        <v>-9</v>
      </c>
      <c r="V158" s="17">
        <v>0.02</v>
      </c>
      <c r="W158" s="17">
        <v>0</v>
      </c>
      <c r="X158" s="17">
        <v>283</v>
      </c>
      <c r="Y158" s="17">
        <v>0.2</v>
      </c>
      <c r="Z158" s="17">
        <v>0.7</v>
      </c>
      <c r="AA158" s="17">
        <v>1130</v>
      </c>
      <c r="AB158" s="17">
        <v>947</v>
      </c>
      <c r="AC158" s="17">
        <v>1406</v>
      </c>
      <c r="AD158" s="17">
        <v>1300</v>
      </c>
      <c r="AE158" s="17">
        <v>-0.2</v>
      </c>
      <c r="AF158" s="17">
        <v>0.4</v>
      </c>
      <c r="AG158" s="17">
        <v>1.1000000000000001</v>
      </c>
      <c r="AH158" s="17">
        <v>-0.2</v>
      </c>
      <c r="AI158" s="17">
        <v>0.78</v>
      </c>
      <c r="AJ158" s="17">
        <v>13.7425</v>
      </c>
      <c r="AK158" s="17">
        <v>1.01</v>
      </c>
      <c r="AL158" s="17">
        <v>25</v>
      </c>
      <c r="AM158" s="17">
        <v>13.87</v>
      </c>
      <c r="AN158" s="17">
        <v>14.03</v>
      </c>
      <c r="AO158" s="17">
        <v>13.8</v>
      </c>
      <c r="AP158" s="17">
        <v>1388</v>
      </c>
      <c r="AQ158" s="17">
        <v>25</v>
      </c>
      <c r="AR158" s="17">
        <v>100</v>
      </c>
      <c r="AS158" s="17">
        <v>9</v>
      </c>
      <c r="AT158" s="17">
        <v>100</v>
      </c>
      <c r="AU158" s="17">
        <v>10</v>
      </c>
      <c r="AV158" s="17"/>
      <c r="AW158" s="17"/>
      <c r="AX158" s="17"/>
    </row>
    <row r="159" spans="1:50" x14ac:dyDescent="0.15">
      <c r="A159" s="17" t="s">
        <v>349</v>
      </c>
      <c r="B159" s="17" t="s">
        <v>350</v>
      </c>
      <c r="C159" s="17">
        <v>4.18</v>
      </c>
      <c r="D159" s="17">
        <v>4.25</v>
      </c>
      <c r="E159" s="17">
        <v>4.1500000000000004</v>
      </c>
      <c r="F159" s="17">
        <v>4.24</v>
      </c>
      <c r="G159" s="17">
        <v>4.18</v>
      </c>
      <c r="H159" s="17">
        <v>1455</v>
      </c>
      <c r="I159" s="17">
        <v>1118</v>
      </c>
      <c r="J159" s="17">
        <v>1</v>
      </c>
      <c r="K159" s="17">
        <v>0.5</v>
      </c>
      <c r="L159" s="17">
        <v>1.4</v>
      </c>
      <c r="M159" s="17">
        <v>1.4</v>
      </c>
      <c r="N159" s="17">
        <v>0</v>
      </c>
      <c r="O159" s="17">
        <v>90</v>
      </c>
      <c r="P159" s="17">
        <v>-0.2</v>
      </c>
      <c r="Q159" s="17">
        <v>2.1</v>
      </c>
      <c r="R159" s="17">
        <v>1.7</v>
      </c>
      <c r="S159" s="17">
        <v>-0.7</v>
      </c>
      <c r="T159" s="17">
        <v>30</v>
      </c>
      <c r="U159" s="17">
        <v>20</v>
      </c>
      <c r="V159" s="17">
        <v>0.02</v>
      </c>
      <c r="W159" s="17">
        <v>87</v>
      </c>
      <c r="X159" s="17">
        <v>1112</v>
      </c>
      <c r="Y159" s="17">
        <v>0.5</v>
      </c>
      <c r="Z159" s="17">
        <v>0.5</v>
      </c>
      <c r="AA159" s="17">
        <v>1118</v>
      </c>
      <c r="AB159" s="17">
        <v>942</v>
      </c>
      <c r="AC159" s="17">
        <v>1326</v>
      </c>
      <c r="AD159" s="17">
        <v>1455</v>
      </c>
      <c r="AE159" s="17">
        <v>-0.2</v>
      </c>
      <c r="AF159" s="17">
        <v>1.7</v>
      </c>
      <c r="AG159" s="17">
        <v>1.2</v>
      </c>
      <c r="AH159" s="17">
        <v>-0.2</v>
      </c>
      <c r="AI159" s="17">
        <v>0.6</v>
      </c>
      <c r="AJ159" s="17">
        <v>3.9834999999999998</v>
      </c>
      <c r="AK159" s="17">
        <v>1.06</v>
      </c>
      <c r="AL159" s="17">
        <v>37</v>
      </c>
      <c r="AM159" s="17">
        <v>4.1500000000000004</v>
      </c>
      <c r="AN159" s="17">
        <v>4.2300000000000004</v>
      </c>
      <c r="AO159" s="17">
        <v>4.17</v>
      </c>
      <c r="AP159" s="17">
        <v>425</v>
      </c>
      <c r="AQ159" s="17">
        <v>0</v>
      </c>
      <c r="AR159" s="17">
        <v>67</v>
      </c>
      <c r="AS159" s="17">
        <v>0</v>
      </c>
      <c r="AT159" s="17">
        <v>67</v>
      </c>
      <c r="AU159" s="17">
        <v>-8</v>
      </c>
      <c r="AV159" s="17"/>
      <c r="AW159" s="17"/>
      <c r="AX159" s="17"/>
    </row>
    <row r="160" spans="1:50" x14ac:dyDescent="0.15">
      <c r="A160" s="17" t="s">
        <v>1010</v>
      </c>
      <c r="B160" s="17" t="s">
        <v>1011</v>
      </c>
      <c r="C160" s="17">
        <v>10.7</v>
      </c>
      <c r="D160" s="17">
        <v>10.78</v>
      </c>
      <c r="E160" s="17">
        <v>10.65</v>
      </c>
      <c r="F160" s="17">
        <v>10.7</v>
      </c>
      <c r="G160" s="17">
        <v>10.76</v>
      </c>
      <c r="H160" s="17">
        <v>958</v>
      </c>
      <c r="I160" s="17">
        <v>1403</v>
      </c>
      <c r="J160" s="17">
        <v>-0.1</v>
      </c>
      <c r="K160" s="17">
        <v>0.1</v>
      </c>
      <c r="L160" s="17">
        <v>0</v>
      </c>
      <c r="M160" s="17">
        <v>-0.6</v>
      </c>
      <c r="N160" s="17">
        <v>-0.6</v>
      </c>
      <c r="O160" s="17">
        <v>38</v>
      </c>
      <c r="P160" s="17">
        <v>-0.7</v>
      </c>
      <c r="Q160" s="17">
        <v>0.5</v>
      </c>
      <c r="R160" s="17">
        <v>0.7</v>
      </c>
      <c r="S160" s="17">
        <v>-0.5</v>
      </c>
      <c r="T160" s="17">
        <v>38</v>
      </c>
      <c r="U160" s="17">
        <v>8</v>
      </c>
      <c r="V160" s="17">
        <v>0.01</v>
      </c>
      <c r="W160" s="17">
        <v>31</v>
      </c>
      <c r="X160" s="17">
        <v>175</v>
      </c>
      <c r="Y160" s="17">
        <v>-0.3</v>
      </c>
      <c r="Z160" s="17">
        <v>-0.3</v>
      </c>
      <c r="AA160" s="17">
        <v>938</v>
      </c>
      <c r="AB160" s="17">
        <v>958</v>
      </c>
      <c r="AC160" s="17">
        <v>1403</v>
      </c>
      <c r="AD160" s="17">
        <v>1308</v>
      </c>
      <c r="AE160" s="17">
        <v>-0.1</v>
      </c>
      <c r="AF160" s="17">
        <v>0.5</v>
      </c>
      <c r="AG160" s="17">
        <v>0.7</v>
      </c>
      <c r="AH160" s="17">
        <v>-0.1</v>
      </c>
      <c r="AI160" s="17">
        <v>0.69</v>
      </c>
      <c r="AJ160" s="17">
        <v>11.500500000000001</v>
      </c>
      <c r="AK160" s="17">
        <v>0.93</v>
      </c>
      <c r="AL160" s="17">
        <v>85</v>
      </c>
      <c r="AM160" s="17">
        <v>10.65</v>
      </c>
      <c r="AN160" s="17">
        <v>10.78</v>
      </c>
      <c r="AO160" s="17">
        <v>10.65</v>
      </c>
      <c r="AP160" s="17">
        <v>1071</v>
      </c>
      <c r="AQ160" s="17">
        <v>100</v>
      </c>
      <c r="AR160" s="17">
        <v>0</v>
      </c>
      <c r="AS160" s="17">
        <v>100</v>
      </c>
      <c r="AT160" s="17">
        <v>40</v>
      </c>
      <c r="AU160" s="17">
        <v>-8</v>
      </c>
      <c r="AV160" s="17"/>
      <c r="AW160" s="17"/>
      <c r="AX160" s="17"/>
    </row>
    <row r="161" spans="1:50" x14ac:dyDescent="0.15">
      <c r="A161" s="17" t="s">
        <v>3124</v>
      </c>
      <c r="B161" s="17" t="s">
        <v>3125</v>
      </c>
      <c r="C161" s="17">
        <v>11.26</v>
      </c>
      <c r="D161" s="17">
        <v>11.4</v>
      </c>
      <c r="E161" s="17">
        <v>11.26</v>
      </c>
      <c r="F161" s="17">
        <v>11.28</v>
      </c>
      <c r="G161" s="17">
        <v>11.29</v>
      </c>
      <c r="H161" s="17">
        <v>958</v>
      </c>
      <c r="I161" s="17">
        <v>1442</v>
      </c>
      <c r="J161" s="17">
        <v>0.5</v>
      </c>
      <c r="K161" s="17">
        <v>-0.4</v>
      </c>
      <c r="L161" s="17">
        <v>0.2</v>
      </c>
      <c r="M161" s="17">
        <v>-0.1</v>
      </c>
      <c r="N161" s="17">
        <v>-0.3</v>
      </c>
      <c r="O161" s="17">
        <v>14</v>
      </c>
      <c r="P161" s="17">
        <v>-1.1000000000000001</v>
      </c>
      <c r="Q161" s="17">
        <v>0.2</v>
      </c>
      <c r="R161" s="17">
        <v>1.2</v>
      </c>
      <c r="S161" s="17">
        <v>0</v>
      </c>
      <c r="T161" s="17">
        <v>0</v>
      </c>
      <c r="U161" s="17">
        <v>-29</v>
      </c>
      <c r="V161" s="17">
        <v>0.01</v>
      </c>
      <c r="W161" s="17">
        <v>43</v>
      </c>
      <c r="X161" s="17">
        <v>56</v>
      </c>
      <c r="Y161" s="17">
        <v>0.3</v>
      </c>
      <c r="Z161" s="17">
        <v>0.8</v>
      </c>
      <c r="AA161" s="17">
        <v>930</v>
      </c>
      <c r="AB161" s="17">
        <v>958</v>
      </c>
      <c r="AC161" s="17">
        <v>1442</v>
      </c>
      <c r="AD161" s="17">
        <v>1309</v>
      </c>
      <c r="AE161" s="17">
        <v>-0.6</v>
      </c>
      <c r="AF161" s="17">
        <v>0.2</v>
      </c>
      <c r="AG161" s="17">
        <v>1.2</v>
      </c>
      <c r="AH161" s="17">
        <v>-0.6</v>
      </c>
      <c r="AI161" s="17">
        <v>1.5</v>
      </c>
      <c r="AJ161" s="17">
        <v>11.528499999999999</v>
      </c>
      <c r="AK161" s="17">
        <v>0.98</v>
      </c>
      <c r="AL161" s="17">
        <v>21</v>
      </c>
      <c r="AM161" s="17">
        <v>11.26</v>
      </c>
      <c r="AN161" s="17">
        <v>11.4</v>
      </c>
      <c r="AO161" s="17">
        <v>11.26</v>
      </c>
      <c r="AP161" s="17">
        <v>1135</v>
      </c>
      <c r="AQ161" s="17">
        <v>0</v>
      </c>
      <c r="AR161" s="17">
        <v>50</v>
      </c>
      <c r="AS161" s="17">
        <v>0</v>
      </c>
      <c r="AT161" s="17">
        <v>100</v>
      </c>
      <c r="AU161" s="17">
        <v>10</v>
      </c>
      <c r="AV161" s="17"/>
      <c r="AW161" s="17"/>
      <c r="AX161" s="17"/>
    </row>
    <row r="162" spans="1:50" x14ac:dyDescent="0.15">
      <c r="A162" s="17" t="s">
        <v>3140</v>
      </c>
      <c r="B162" s="17" t="s">
        <v>3141</v>
      </c>
      <c r="C162" s="17">
        <v>10.39</v>
      </c>
      <c r="D162" s="17">
        <v>10.62</v>
      </c>
      <c r="E162" s="17">
        <v>10.34</v>
      </c>
      <c r="F162" s="17">
        <v>10.61</v>
      </c>
      <c r="G162" s="17">
        <v>10.38</v>
      </c>
      <c r="H162" s="17">
        <v>1418</v>
      </c>
      <c r="I162" s="17">
        <v>948</v>
      </c>
      <c r="J162" s="17">
        <v>0.1</v>
      </c>
      <c r="K162" s="17">
        <v>2</v>
      </c>
      <c r="L162" s="17">
        <v>2.1</v>
      </c>
      <c r="M162" s="17">
        <v>2.2000000000000002</v>
      </c>
      <c r="N162" s="17">
        <v>0.1</v>
      </c>
      <c r="O162" s="17">
        <v>96</v>
      </c>
      <c r="P162" s="17">
        <v>-0.1</v>
      </c>
      <c r="Q162" s="17">
        <v>2.6</v>
      </c>
      <c r="R162" s="17">
        <v>2.2000000000000002</v>
      </c>
      <c r="S162" s="17">
        <v>-0.5</v>
      </c>
      <c r="T162" s="17">
        <v>18</v>
      </c>
      <c r="U162" s="17">
        <v>75</v>
      </c>
      <c r="V162" s="17">
        <v>0.03</v>
      </c>
      <c r="W162" s="17">
        <v>43</v>
      </c>
      <c r="X162" s="17">
        <v>194</v>
      </c>
      <c r="Y162" s="17">
        <v>0.3</v>
      </c>
      <c r="Z162" s="17">
        <v>0.1</v>
      </c>
      <c r="AA162" s="17">
        <v>948</v>
      </c>
      <c r="AB162" s="17">
        <v>1047</v>
      </c>
      <c r="AC162" s="17">
        <v>1324</v>
      </c>
      <c r="AD162" s="17">
        <v>1418</v>
      </c>
      <c r="AE162" s="17">
        <v>-0.1</v>
      </c>
      <c r="AF162" s="17">
        <v>2.2999999999999998</v>
      </c>
      <c r="AG162" s="17">
        <v>0.9</v>
      </c>
      <c r="AH162" s="17">
        <v>-0.1</v>
      </c>
      <c r="AI162" s="17">
        <v>0.36</v>
      </c>
      <c r="AJ162" s="17">
        <v>10.337</v>
      </c>
      <c r="AK162" s="17">
        <v>1.03</v>
      </c>
      <c r="AL162" s="17">
        <v>29</v>
      </c>
      <c r="AM162" s="17">
        <v>10.34</v>
      </c>
      <c r="AN162" s="17">
        <v>10.48</v>
      </c>
      <c r="AO162" s="17">
        <v>10.37</v>
      </c>
      <c r="AP162" s="17">
        <v>1062</v>
      </c>
      <c r="AQ162" s="17">
        <v>0</v>
      </c>
      <c r="AR162" s="17">
        <v>75</v>
      </c>
      <c r="AS162" s="17">
        <v>0</v>
      </c>
      <c r="AT162" s="17">
        <v>25</v>
      </c>
      <c r="AU162" s="17">
        <v>0</v>
      </c>
      <c r="AV162" s="17"/>
      <c r="AW162" s="17"/>
      <c r="AX162" s="17"/>
    </row>
    <row r="163" spans="1:50" x14ac:dyDescent="0.15">
      <c r="A163" s="17" t="s">
        <v>1014</v>
      </c>
      <c r="B163" s="17" t="s">
        <v>1015</v>
      </c>
      <c r="C163" s="17">
        <v>35.67</v>
      </c>
      <c r="D163" s="17">
        <v>35.840000000000003</v>
      </c>
      <c r="E163" s="17">
        <v>34.409999999999997</v>
      </c>
      <c r="F163" s="17">
        <v>34.92</v>
      </c>
      <c r="G163" s="17">
        <v>35.35</v>
      </c>
      <c r="H163" s="17">
        <v>930</v>
      </c>
      <c r="I163" s="17">
        <v>1119</v>
      </c>
      <c r="J163" s="17">
        <v>-2.5</v>
      </c>
      <c r="K163" s="17">
        <v>0.4</v>
      </c>
      <c r="L163" s="17">
        <v>-2.1</v>
      </c>
      <c r="M163" s="17">
        <v>-1.2</v>
      </c>
      <c r="N163" s="17">
        <v>0.9</v>
      </c>
      <c r="O163" s="17">
        <v>36</v>
      </c>
      <c r="P163" s="17">
        <v>-2.6</v>
      </c>
      <c r="Q163" s="17">
        <v>1.5</v>
      </c>
      <c r="R163" s="17">
        <v>0.5</v>
      </c>
      <c r="S163" s="17">
        <v>-3.6</v>
      </c>
      <c r="T163" s="17">
        <v>88</v>
      </c>
      <c r="U163" s="17">
        <v>10</v>
      </c>
      <c r="V163" s="17">
        <v>0.04</v>
      </c>
      <c r="W163" s="17">
        <v>24</v>
      </c>
      <c r="X163" s="17">
        <v>694</v>
      </c>
      <c r="Y163" s="17">
        <v>0.3</v>
      </c>
      <c r="Z163" s="17">
        <v>-1</v>
      </c>
      <c r="AA163" s="17">
        <v>1119</v>
      </c>
      <c r="AB163" s="17">
        <v>930</v>
      </c>
      <c r="AC163" s="17">
        <v>1440</v>
      </c>
      <c r="AD163" s="17">
        <v>1459</v>
      </c>
      <c r="AE163" s="17">
        <v>-0.1</v>
      </c>
      <c r="AF163" s="17">
        <v>1.3</v>
      </c>
      <c r="AG163" s="17">
        <v>0.4</v>
      </c>
      <c r="AH163" s="17">
        <v>-0.1</v>
      </c>
      <c r="AI163" s="17">
        <v>0.12</v>
      </c>
      <c r="AJ163" s="17">
        <v>32.576999999999998</v>
      </c>
      <c r="AK163" s="17">
        <v>1.07</v>
      </c>
      <c r="AL163" s="17">
        <v>66</v>
      </c>
      <c r="AM163" s="17">
        <v>34.44</v>
      </c>
      <c r="AN163" s="17">
        <v>35.82</v>
      </c>
      <c r="AO163" s="17">
        <v>34.479999999999997</v>
      </c>
      <c r="AP163" s="17">
        <v>3495</v>
      </c>
      <c r="AQ163" s="17">
        <v>0</v>
      </c>
      <c r="AR163" s="17">
        <v>67</v>
      </c>
      <c r="AS163" s="17">
        <v>75</v>
      </c>
      <c r="AT163" s="17">
        <v>17</v>
      </c>
      <c r="AU163" s="17">
        <v>-5</v>
      </c>
      <c r="AV163" s="17"/>
      <c r="AW163" s="17"/>
      <c r="AX163" s="17"/>
    </row>
    <row r="164" spans="1:50" x14ac:dyDescent="0.15">
      <c r="A164" s="17" t="s">
        <v>3835</v>
      </c>
      <c r="B164" s="17" t="s">
        <v>3835</v>
      </c>
      <c r="C164" s="17">
        <v>82.89</v>
      </c>
      <c r="D164" s="17">
        <v>84.06</v>
      </c>
      <c r="E164" s="17">
        <v>82.54</v>
      </c>
      <c r="F164" s="17">
        <v>83.58</v>
      </c>
      <c r="G164" s="17">
        <v>83.04</v>
      </c>
      <c r="H164" s="17">
        <v>1341</v>
      </c>
      <c r="I164" s="17">
        <v>940</v>
      </c>
      <c r="J164" s="17">
        <v>0</v>
      </c>
      <c r="K164" s="17">
        <v>0.9</v>
      </c>
      <c r="L164" s="17">
        <v>0.8</v>
      </c>
      <c r="M164" s="17">
        <v>0.6</v>
      </c>
      <c r="N164" s="17">
        <v>-0.2</v>
      </c>
      <c r="O164" s="17">
        <v>68</v>
      </c>
      <c r="P164" s="17">
        <v>-0.6</v>
      </c>
      <c r="Q164" s="17">
        <v>1.3</v>
      </c>
      <c r="R164" s="17">
        <v>1.4</v>
      </c>
      <c r="S164" s="17">
        <v>-0.4</v>
      </c>
      <c r="T164" s="17">
        <v>23</v>
      </c>
      <c r="U164" s="17">
        <v>47</v>
      </c>
      <c r="V164" s="17">
        <v>0.02</v>
      </c>
      <c r="W164" s="17">
        <v>43</v>
      </c>
      <c r="X164" s="17">
        <v>240</v>
      </c>
      <c r="Y164" s="17">
        <v>0</v>
      </c>
      <c r="Z164" s="17">
        <v>-0.2</v>
      </c>
      <c r="AA164" s="17">
        <v>940</v>
      </c>
      <c r="AB164" s="17">
        <v>1055</v>
      </c>
      <c r="AC164" s="17">
        <v>1302</v>
      </c>
      <c r="AD164" s="17">
        <v>1341</v>
      </c>
      <c r="AE164" s="17">
        <v>-0.6</v>
      </c>
      <c r="AF164" s="17">
        <v>0.9</v>
      </c>
      <c r="AG164" s="17">
        <v>0.5</v>
      </c>
      <c r="AH164" s="17">
        <v>-0.6</v>
      </c>
      <c r="AI164" s="17">
        <v>0.56999999999999995</v>
      </c>
      <c r="AJ164" s="17">
        <v>0</v>
      </c>
      <c r="AK164" s="17">
        <v>0</v>
      </c>
      <c r="AL164" s="17">
        <v>68</v>
      </c>
      <c r="AM164" s="17">
        <v>82.54</v>
      </c>
      <c r="AN164" s="17">
        <v>83.28</v>
      </c>
      <c r="AO164" s="17">
        <v>82.87</v>
      </c>
      <c r="AP164" s="17">
        <v>8406</v>
      </c>
      <c r="AQ164" s="17">
        <v>14</v>
      </c>
      <c r="AR164" s="17">
        <v>33</v>
      </c>
      <c r="AS164" s="17">
        <v>65</v>
      </c>
      <c r="AT164" s="17">
        <v>35</v>
      </c>
      <c r="AU164" s="17">
        <v>-9</v>
      </c>
      <c r="AV164" s="17"/>
      <c r="AW164" s="17"/>
      <c r="AX164" s="17"/>
    </row>
    <row r="165" spans="1:50" x14ac:dyDescent="0.15">
      <c r="A165" s="17" t="s">
        <v>2834</v>
      </c>
      <c r="B165" s="17" t="s">
        <v>2835</v>
      </c>
      <c r="C165" s="17">
        <v>38.6</v>
      </c>
      <c r="D165" s="17">
        <v>38.65</v>
      </c>
      <c r="E165" s="17">
        <v>38.380000000000003</v>
      </c>
      <c r="F165" s="17">
        <v>38.47</v>
      </c>
      <c r="G165" s="17">
        <v>38.56</v>
      </c>
      <c r="H165" s="17">
        <v>931</v>
      </c>
      <c r="I165" s="17">
        <v>1409</v>
      </c>
      <c r="J165" s="17">
        <v>-0.2</v>
      </c>
      <c r="K165" s="17">
        <v>-0.2</v>
      </c>
      <c r="L165" s="17">
        <v>-0.3</v>
      </c>
      <c r="M165" s="17">
        <v>-0.2</v>
      </c>
      <c r="N165" s="17">
        <v>0.1</v>
      </c>
      <c r="O165" s="17">
        <v>33</v>
      </c>
      <c r="P165" s="17">
        <v>-0.5</v>
      </c>
      <c r="Q165" s="17">
        <v>0.2</v>
      </c>
      <c r="R165" s="17">
        <v>0.1</v>
      </c>
      <c r="S165" s="17">
        <v>-0.6</v>
      </c>
      <c r="T165" s="17">
        <v>81</v>
      </c>
      <c r="U165" s="17">
        <v>-22</v>
      </c>
      <c r="V165" s="17">
        <v>0.01</v>
      </c>
      <c r="W165" s="17">
        <v>8</v>
      </c>
      <c r="X165" s="17">
        <v>34</v>
      </c>
      <c r="Y165" s="17">
        <v>-0.1</v>
      </c>
      <c r="Z165" s="17">
        <v>-0.2</v>
      </c>
      <c r="AA165" s="17">
        <v>1123</v>
      </c>
      <c r="AB165" s="17">
        <v>931</v>
      </c>
      <c r="AC165" s="17">
        <v>1409</v>
      </c>
      <c r="AD165" s="17">
        <v>1301</v>
      </c>
      <c r="AE165" s="17">
        <v>-0.3</v>
      </c>
      <c r="AF165" s="17">
        <v>0.2</v>
      </c>
      <c r="AG165" s="17">
        <v>0.1</v>
      </c>
      <c r="AH165" s="17">
        <v>-0.3</v>
      </c>
      <c r="AI165" s="17">
        <v>0.63</v>
      </c>
      <c r="AJ165" s="17">
        <v>38.983499999999999</v>
      </c>
      <c r="AK165" s="17">
        <v>0.99</v>
      </c>
      <c r="AL165" s="17">
        <v>31</v>
      </c>
      <c r="AM165" s="17">
        <v>38.520000000000003</v>
      </c>
      <c r="AN165" s="17">
        <v>38.65</v>
      </c>
      <c r="AO165" s="17">
        <v>38.39</v>
      </c>
      <c r="AP165" s="17">
        <v>3859</v>
      </c>
      <c r="AQ165" s="17">
        <v>100</v>
      </c>
      <c r="AR165" s="17">
        <v>0</v>
      </c>
      <c r="AS165" s="17">
        <v>58</v>
      </c>
      <c r="AT165" s="17">
        <v>8</v>
      </c>
      <c r="AU165" s="17">
        <v>-9</v>
      </c>
      <c r="AV165" s="17"/>
      <c r="AW165" s="17"/>
      <c r="AX165" s="17"/>
    </row>
    <row r="166" spans="1:50" x14ac:dyDescent="0.15">
      <c r="A166" s="17" t="s">
        <v>110</v>
      </c>
      <c r="B166" s="17" t="s">
        <v>111</v>
      </c>
      <c r="C166" s="17">
        <v>9.4600000000000009</v>
      </c>
      <c r="D166" s="17">
        <v>9.57</v>
      </c>
      <c r="E166" s="17">
        <v>9.17</v>
      </c>
      <c r="F166" s="17">
        <v>9.19</v>
      </c>
      <c r="G166" s="17">
        <v>9.52</v>
      </c>
      <c r="H166" s="17">
        <v>956</v>
      </c>
      <c r="I166" s="17">
        <v>1500</v>
      </c>
      <c r="J166" s="17">
        <v>-2.6</v>
      </c>
      <c r="K166" s="17">
        <v>-0.2</v>
      </c>
      <c r="L166" s="17">
        <v>-2.9</v>
      </c>
      <c r="M166" s="17">
        <v>-3.5</v>
      </c>
      <c r="N166" s="17">
        <v>-0.6</v>
      </c>
      <c r="O166" s="17">
        <v>5</v>
      </c>
      <c r="P166" s="17">
        <v>-4.0999999999999996</v>
      </c>
      <c r="Q166" s="17">
        <v>0.2</v>
      </c>
      <c r="R166" s="17">
        <v>1.2</v>
      </c>
      <c r="S166" s="17">
        <v>-3.1</v>
      </c>
      <c r="T166" s="17">
        <v>73</v>
      </c>
      <c r="U166" s="17">
        <v>-5</v>
      </c>
      <c r="V166" s="17">
        <v>0.04</v>
      </c>
      <c r="W166" s="17">
        <v>5</v>
      </c>
      <c r="X166" s="17">
        <v>394</v>
      </c>
      <c r="Y166" s="17">
        <v>0.1</v>
      </c>
      <c r="Z166" s="17">
        <v>-0.5</v>
      </c>
      <c r="AA166" s="17">
        <v>1118</v>
      </c>
      <c r="AB166" s="17">
        <v>956</v>
      </c>
      <c r="AC166" s="17">
        <v>1500</v>
      </c>
      <c r="AD166" s="17">
        <v>1337</v>
      </c>
      <c r="AE166" s="17">
        <v>-1.3</v>
      </c>
      <c r="AF166" s="17">
        <v>0.1</v>
      </c>
      <c r="AG166" s="17">
        <v>1.2</v>
      </c>
      <c r="AH166" s="17">
        <v>-1.3</v>
      </c>
      <c r="AI166" s="17">
        <v>0.56999999999999995</v>
      </c>
      <c r="AJ166" s="17">
        <v>8.9864999999999995</v>
      </c>
      <c r="AK166" s="17">
        <v>1.02</v>
      </c>
      <c r="AL166" s="17">
        <v>87</v>
      </c>
      <c r="AM166" s="17">
        <v>9.19</v>
      </c>
      <c r="AN166" s="17">
        <v>9.57</v>
      </c>
      <c r="AO166" s="17">
        <v>9.18</v>
      </c>
      <c r="AP166" s="17">
        <v>931</v>
      </c>
      <c r="AQ166" s="17">
        <v>0</v>
      </c>
      <c r="AR166" s="17">
        <v>50</v>
      </c>
      <c r="AS166" s="17">
        <v>67</v>
      </c>
      <c r="AT166" s="17">
        <v>11</v>
      </c>
      <c r="AU166" s="17">
        <v>-4</v>
      </c>
      <c r="AV166" s="17"/>
      <c r="AW166" s="17"/>
      <c r="AX166" s="17"/>
    </row>
    <row r="167" spans="1:50" x14ac:dyDescent="0.15">
      <c r="A167" s="17" t="s">
        <v>3504</v>
      </c>
      <c r="B167" s="17" t="s">
        <v>3505</v>
      </c>
      <c r="C167" s="17">
        <v>7.78</v>
      </c>
      <c r="D167" s="17">
        <v>7.78</v>
      </c>
      <c r="E167" s="17">
        <v>7.78</v>
      </c>
      <c r="F167" s="17">
        <v>7.78</v>
      </c>
      <c r="G167" s="17">
        <v>7.78</v>
      </c>
      <c r="H167" s="17">
        <v>930</v>
      </c>
      <c r="I167" s="17">
        <v>1500</v>
      </c>
      <c r="J167" s="17">
        <v>0</v>
      </c>
      <c r="K167" s="17">
        <v>0</v>
      </c>
      <c r="L167" s="17">
        <v>0</v>
      </c>
      <c r="M167" s="17">
        <v>0</v>
      </c>
      <c r="N167" s="17">
        <v>0</v>
      </c>
      <c r="O167" s="17">
        <v>0</v>
      </c>
      <c r="P167" s="17">
        <v>0</v>
      </c>
      <c r="Q167" s="17">
        <v>0</v>
      </c>
      <c r="R167" s="17">
        <v>0</v>
      </c>
      <c r="S167" s="17">
        <v>0</v>
      </c>
      <c r="T167" s="17">
        <v>0</v>
      </c>
      <c r="U167" s="17">
        <v>0</v>
      </c>
      <c r="V167" s="17">
        <v>0</v>
      </c>
      <c r="W167" s="17">
        <v>0</v>
      </c>
      <c r="X167" s="17">
        <v>0</v>
      </c>
      <c r="Y167" s="17">
        <v>0</v>
      </c>
      <c r="Z167" s="17">
        <v>0</v>
      </c>
      <c r="AA167" s="17">
        <v>1130</v>
      </c>
      <c r="AB167" s="17">
        <v>930</v>
      </c>
      <c r="AC167" s="17">
        <v>1500</v>
      </c>
      <c r="AD167" s="17">
        <v>1300</v>
      </c>
      <c r="AE167" s="17">
        <v>0</v>
      </c>
      <c r="AF167" s="17">
        <v>0</v>
      </c>
      <c r="AG167" s="17">
        <v>0</v>
      </c>
      <c r="AH167" s="17">
        <v>0</v>
      </c>
      <c r="AI167" s="17">
        <v>0</v>
      </c>
      <c r="AJ167" s="17">
        <v>8.4830000000000005</v>
      </c>
      <c r="AK167" s="17">
        <v>0.92</v>
      </c>
      <c r="AL167" s="17">
        <v>0</v>
      </c>
      <c r="AM167" s="17">
        <v>7.78</v>
      </c>
      <c r="AN167" s="17">
        <v>7.78</v>
      </c>
      <c r="AO167" s="17">
        <v>7.78</v>
      </c>
      <c r="AP167" s="17">
        <v>778</v>
      </c>
      <c r="AQ167" s="17">
        <v>0</v>
      </c>
      <c r="AR167" s="17">
        <v>0</v>
      </c>
      <c r="AS167" s="17">
        <v>0</v>
      </c>
      <c r="AT167" s="17">
        <v>0</v>
      </c>
      <c r="AU167" s="17">
        <v>0</v>
      </c>
      <c r="AV167" s="17"/>
      <c r="AW167" s="17"/>
      <c r="AX167" s="17"/>
    </row>
    <row r="168" spans="1:50" x14ac:dyDescent="0.15">
      <c r="A168" s="17" t="s">
        <v>928</v>
      </c>
      <c r="B168" s="17" t="s">
        <v>929</v>
      </c>
      <c r="C168" s="17">
        <v>8.86</v>
      </c>
      <c r="D168" s="17">
        <v>8.8800000000000008</v>
      </c>
      <c r="E168" s="17">
        <v>8.67</v>
      </c>
      <c r="F168" s="17">
        <v>8.73</v>
      </c>
      <c r="G168" s="17">
        <v>8.83</v>
      </c>
      <c r="H168" s="17">
        <v>930</v>
      </c>
      <c r="I168" s="17">
        <v>1402</v>
      </c>
      <c r="J168" s="17">
        <v>-0.7</v>
      </c>
      <c r="K168" s="17">
        <v>-0.8</v>
      </c>
      <c r="L168" s="17">
        <v>-1.5</v>
      </c>
      <c r="M168" s="17">
        <v>-1.1000000000000001</v>
      </c>
      <c r="N168" s="17">
        <v>0.3</v>
      </c>
      <c r="O168" s="17">
        <v>29</v>
      </c>
      <c r="P168" s="17">
        <v>-1.7</v>
      </c>
      <c r="Q168" s="17">
        <v>0.7</v>
      </c>
      <c r="R168" s="17">
        <v>0.2</v>
      </c>
      <c r="S168" s="17">
        <v>-2.2000000000000002</v>
      </c>
      <c r="T168" s="17">
        <v>90</v>
      </c>
      <c r="U168" s="17">
        <v>-33</v>
      </c>
      <c r="V168" s="17">
        <v>0.02</v>
      </c>
      <c r="W168" s="17">
        <v>20</v>
      </c>
      <c r="X168" s="17">
        <v>197</v>
      </c>
      <c r="Y168" s="17">
        <v>0.1</v>
      </c>
      <c r="Z168" s="17">
        <v>-0.7</v>
      </c>
      <c r="AA168" s="17">
        <v>1123</v>
      </c>
      <c r="AB168" s="17">
        <v>930</v>
      </c>
      <c r="AC168" s="17">
        <v>1402</v>
      </c>
      <c r="AD168" s="17">
        <v>1312</v>
      </c>
      <c r="AE168" s="17">
        <v>-0.8</v>
      </c>
      <c r="AF168" s="17">
        <v>0.7</v>
      </c>
      <c r="AG168" s="17">
        <v>0.2</v>
      </c>
      <c r="AH168" s="17">
        <v>-0.8</v>
      </c>
      <c r="AI168" s="17">
        <v>0.43</v>
      </c>
      <c r="AJ168" s="17">
        <v>8.8864999999999998</v>
      </c>
      <c r="AK168" s="17">
        <v>0.98</v>
      </c>
      <c r="AL168" s="17">
        <v>50</v>
      </c>
      <c r="AM168" s="17">
        <v>8.7799999999999994</v>
      </c>
      <c r="AN168" s="17">
        <v>8.8800000000000008</v>
      </c>
      <c r="AO168" s="17">
        <v>8.67</v>
      </c>
      <c r="AP168" s="17">
        <v>880</v>
      </c>
      <c r="AQ168" s="17">
        <v>0</v>
      </c>
      <c r="AR168" s="17">
        <v>50</v>
      </c>
      <c r="AS168" s="17">
        <v>75</v>
      </c>
      <c r="AT168" s="17">
        <v>0</v>
      </c>
      <c r="AU168" s="17">
        <v>-10</v>
      </c>
      <c r="AV168" s="17"/>
      <c r="AW168" s="17"/>
      <c r="AX168" s="17"/>
    </row>
    <row r="169" spans="1:50" x14ac:dyDescent="0.15">
      <c r="A169" s="17" t="s">
        <v>760</v>
      </c>
      <c r="B169" s="17" t="s">
        <v>761</v>
      </c>
      <c r="C169" s="17">
        <v>25.99</v>
      </c>
      <c r="D169" s="17">
        <v>26.65</v>
      </c>
      <c r="E169" s="17">
        <v>25.8</v>
      </c>
      <c r="F169" s="17">
        <v>26.29</v>
      </c>
      <c r="G169" s="17">
        <v>26.04</v>
      </c>
      <c r="H169" s="17">
        <v>1059</v>
      </c>
      <c r="I169" s="17">
        <v>938</v>
      </c>
      <c r="J169" s="17">
        <v>1.8</v>
      </c>
      <c r="K169" s="17">
        <v>-0.6</v>
      </c>
      <c r="L169" s="17">
        <v>1.1000000000000001</v>
      </c>
      <c r="M169" s="17">
        <v>1</v>
      </c>
      <c r="N169" s="17">
        <v>-0.2</v>
      </c>
      <c r="O169" s="17">
        <v>58</v>
      </c>
      <c r="P169" s="17">
        <v>-1.4</v>
      </c>
      <c r="Q169" s="17">
        <v>1.9</v>
      </c>
      <c r="R169" s="17">
        <v>2.5</v>
      </c>
      <c r="S169" s="17">
        <v>-0.7</v>
      </c>
      <c r="T169" s="17">
        <v>22</v>
      </c>
      <c r="U169" s="17">
        <v>-19</v>
      </c>
      <c r="V169" s="17">
        <v>0.03</v>
      </c>
      <c r="W169" s="17">
        <v>77</v>
      </c>
      <c r="X169" s="17">
        <v>478</v>
      </c>
      <c r="Y169" s="17">
        <v>-0.2</v>
      </c>
      <c r="Z169" s="17">
        <v>-0.3</v>
      </c>
      <c r="AA169" s="17">
        <v>938</v>
      </c>
      <c r="AB169" s="17">
        <v>1059</v>
      </c>
      <c r="AC169" s="17">
        <v>1407</v>
      </c>
      <c r="AD169" s="17">
        <v>1300</v>
      </c>
      <c r="AE169" s="17">
        <v>-0.6</v>
      </c>
      <c r="AF169" s="17">
        <v>1.2</v>
      </c>
      <c r="AG169" s="17">
        <v>2.5</v>
      </c>
      <c r="AH169" s="17">
        <v>-0.6</v>
      </c>
      <c r="AI169" s="17">
        <v>0.95</v>
      </c>
      <c r="AJ169" s="17">
        <v>26.172000000000001</v>
      </c>
      <c r="AK169" s="17">
        <v>1</v>
      </c>
      <c r="AL169" s="17">
        <v>29</v>
      </c>
      <c r="AM169" s="17">
        <v>25.8</v>
      </c>
      <c r="AN169" s="17">
        <v>26.64</v>
      </c>
      <c r="AO169" s="17">
        <v>25.98</v>
      </c>
      <c r="AP169" s="17">
        <v>2645</v>
      </c>
      <c r="AQ169" s="17">
        <v>100</v>
      </c>
      <c r="AR169" s="17">
        <v>40</v>
      </c>
      <c r="AS169" s="17">
        <v>95</v>
      </c>
      <c r="AT169" s="17">
        <v>60</v>
      </c>
      <c r="AU169" s="17">
        <v>-5</v>
      </c>
      <c r="AV169" s="17"/>
      <c r="AW169" s="17"/>
      <c r="AX169" s="17"/>
    </row>
    <row r="170" spans="1:50" x14ac:dyDescent="0.15">
      <c r="A170" s="17" t="s">
        <v>3446</v>
      </c>
      <c r="B170" s="17" t="s">
        <v>3447</v>
      </c>
      <c r="C170" s="17">
        <v>11.87</v>
      </c>
      <c r="D170" s="17">
        <v>11.97</v>
      </c>
      <c r="E170" s="17">
        <v>11.86</v>
      </c>
      <c r="F170" s="17">
        <v>11.9</v>
      </c>
      <c r="G170" s="17">
        <v>11.86</v>
      </c>
      <c r="H170" s="17">
        <v>1004</v>
      </c>
      <c r="I170" s="17">
        <v>1403</v>
      </c>
      <c r="J170" s="17">
        <v>0.3</v>
      </c>
      <c r="K170" s="17">
        <v>0</v>
      </c>
      <c r="L170" s="17">
        <v>0.3</v>
      </c>
      <c r="M170" s="17">
        <v>0.3</v>
      </c>
      <c r="N170" s="17">
        <v>0.1</v>
      </c>
      <c r="O170" s="17">
        <v>36</v>
      </c>
      <c r="P170" s="17">
        <v>-0.6</v>
      </c>
      <c r="Q170" s="17">
        <v>0.3</v>
      </c>
      <c r="R170" s="17">
        <v>0.8</v>
      </c>
      <c r="S170" s="17">
        <v>-0.1</v>
      </c>
      <c r="T170" s="17">
        <v>9</v>
      </c>
      <c r="U170" s="17">
        <v>0</v>
      </c>
      <c r="V170" s="17">
        <v>0.01</v>
      </c>
      <c r="W170" s="17">
        <v>36</v>
      </c>
      <c r="X170" s="17">
        <v>42</v>
      </c>
      <c r="Y170" s="17">
        <v>0</v>
      </c>
      <c r="Z170" s="17">
        <v>0.1</v>
      </c>
      <c r="AA170" s="17">
        <v>932</v>
      </c>
      <c r="AB170" s="17">
        <v>1004</v>
      </c>
      <c r="AC170" s="17">
        <v>1403</v>
      </c>
      <c r="AD170" s="17">
        <v>1337</v>
      </c>
      <c r="AE170" s="17">
        <v>-0.3</v>
      </c>
      <c r="AF170" s="17">
        <v>0.3</v>
      </c>
      <c r="AG170" s="17">
        <v>0.8</v>
      </c>
      <c r="AH170" s="17">
        <v>-0.3</v>
      </c>
      <c r="AI170" s="17">
        <v>1.27</v>
      </c>
      <c r="AJ170" s="17">
        <v>12.0525</v>
      </c>
      <c r="AK170" s="17">
        <v>0.99</v>
      </c>
      <c r="AL170" s="17">
        <v>0</v>
      </c>
      <c r="AM170" s="17">
        <v>11.86</v>
      </c>
      <c r="AN170" s="17">
        <v>11.97</v>
      </c>
      <c r="AO170" s="17">
        <v>11.86</v>
      </c>
      <c r="AP170" s="17">
        <v>1194</v>
      </c>
      <c r="AQ170" s="17">
        <v>50</v>
      </c>
      <c r="AR170" s="17">
        <v>50</v>
      </c>
      <c r="AS170" s="17">
        <v>50</v>
      </c>
      <c r="AT170" s="17">
        <v>100</v>
      </c>
      <c r="AU170" s="17">
        <v>-2</v>
      </c>
      <c r="AV170" s="17"/>
      <c r="AW170" s="17"/>
      <c r="AX170" s="17"/>
    </row>
    <row r="171" spans="1:50" x14ac:dyDescent="0.15">
      <c r="A171" s="17" t="s">
        <v>3392</v>
      </c>
      <c r="B171" s="17" t="s">
        <v>3393</v>
      </c>
      <c r="C171" s="17">
        <v>7.22</v>
      </c>
      <c r="D171" s="17">
        <v>7.44</v>
      </c>
      <c r="E171" s="17">
        <v>7.22</v>
      </c>
      <c r="F171" s="17">
        <v>7.3</v>
      </c>
      <c r="G171" s="17">
        <v>7.25</v>
      </c>
      <c r="H171" s="17">
        <v>944</v>
      </c>
      <c r="I171" s="17">
        <v>930</v>
      </c>
      <c r="J171" s="17">
        <v>1.2</v>
      </c>
      <c r="K171" s="17">
        <v>-0.1</v>
      </c>
      <c r="L171" s="17">
        <v>1.1000000000000001</v>
      </c>
      <c r="M171" s="17">
        <v>0.7</v>
      </c>
      <c r="N171" s="17">
        <v>-0.4</v>
      </c>
      <c r="O171" s="17">
        <v>36</v>
      </c>
      <c r="P171" s="17">
        <v>-1.9</v>
      </c>
      <c r="Q171" s="17">
        <v>1.1000000000000001</v>
      </c>
      <c r="R171" s="17">
        <v>3</v>
      </c>
      <c r="S171" s="17">
        <v>0</v>
      </c>
      <c r="T171" s="17">
        <v>0</v>
      </c>
      <c r="U171" s="17">
        <v>-5</v>
      </c>
      <c r="V171" s="17">
        <v>0.03</v>
      </c>
      <c r="W171" s="17">
        <v>41</v>
      </c>
      <c r="X171" s="17">
        <v>152</v>
      </c>
      <c r="Y171" s="17">
        <v>0.6</v>
      </c>
      <c r="Z171" s="17">
        <v>1.8</v>
      </c>
      <c r="AA171" s="17">
        <v>930</v>
      </c>
      <c r="AB171" s="17">
        <v>944</v>
      </c>
      <c r="AC171" s="17">
        <v>1411</v>
      </c>
      <c r="AD171" s="17">
        <v>1300</v>
      </c>
      <c r="AE171" s="17">
        <v>-0.1</v>
      </c>
      <c r="AF171" s="17">
        <v>1</v>
      </c>
      <c r="AG171" s="17">
        <v>3</v>
      </c>
      <c r="AH171" s="17">
        <v>-0.1</v>
      </c>
      <c r="AI171" s="17">
        <v>1.05</v>
      </c>
      <c r="AJ171" s="17">
        <v>7.0095000000000001</v>
      </c>
      <c r="AK171" s="17">
        <v>1.04</v>
      </c>
      <c r="AL171" s="17">
        <v>14</v>
      </c>
      <c r="AM171" s="17">
        <v>7.22</v>
      </c>
      <c r="AN171" s="17">
        <v>7.44</v>
      </c>
      <c r="AO171" s="17">
        <v>7.23</v>
      </c>
      <c r="AP171" s="17">
        <v>731</v>
      </c>
      <c r="AQ171" s="17">
        <v>0</v>
      </c>
      <c r="AR171" s="17">
        <v>100</v>
      </c>
      <c r="AS171" s="17">
        <v>0</v>
      </c>
      <c r="AT171" s="17">
        <v>100</v>
      </c>
      <c r="AU171" s="17">
        <v>9</v>
      </c>
      <c r="AV171" s="17"/>
      <c r="AW171" s="17"/>
      <c r="AX171" s="17"/>
    </row>
    <row r="172" spans="1:50" x14ac:dyDescent="0.15">
      <c r="A172" s="17" t="s">
        <v>718</v>
      </c>
      <c r="B172" s="17" t="s">
        <v>719</v>
      </c>
      <c r="C172" s="17">
        <v>19.03</v>
      </c>
      <c r="D172" s="17">
        <v>19.149999999999999</v>
      </c>
      <c r="E172" s="17">
        <v>18.77</v>
      </c>
      <c r="F172" s="17">
        <v>18.82</v>
      </c>
      <c r="G172" s="17">
        <v>19.04</v>
      </c>
      <c r="H172" s="17">
        <v>934</v>
      </c>
      <c r="I172" s="17">
        <v>1440</v>
      </c>
      <c r="J172" s="17">
        <v>-0.8</v>
      </c>
      <c r="K172" s="17">
        <v>-0.3</v>
      </c>
      <c r="L172" s="17">
        <v>-1.1000000000000001</v>
      </c>
      <c r="M172" s="17">
        <v>-1.2</v>
      </c>
      <c r="N172" s="17">
        <v>-0.1</v>
      </c>
      <c r="O172" s="17">
        <v>13</v>
      </c>
      <c r="P172" s="17">
        <v>-1.7</v>
      </c>
      <c r="Q172" s="17">
        <v>0.3</v>
      </c>
      <c r="R172" s="17">
        <v>0.6</v>
      </c>
      <c r="S172" s="17">
        <v>-1.4</v>
      </c>
      <c r="T172" s="17">
        <v>68</v>
      </c>
      <c r="U172" s="17">
        <v>-16</v>
      </c>
      <c r="V172" s="17">
        <v>0.02</v>
      </c>
      <c r="W172" s="17">
        <v>21</v>
      </c>
      <c r="X172" s="17">
        <v>113</v>
      </c>
      <c r="Y172" s="17">
        <v>-0.3</v>
      </c>
      <c r="Z172" s="17">
        <v>-0.2</v>
      </c>
      <c r="AA172" s="17">
        <v>1130</v>
      </c>
      <c r="AB172" s="17">
        <v>934</v>
      </c>
      <c r="AC172" s="17">
        <v>1440</v>
      </c>
      <c r="AD172" s="17">
        <v>1300</v>
      </c>
      <c r="AE172" s="17">
        <v>-0.4</v>
      </c>
      <c r="AF172" s="17">
        <v>0.3</v>
      </c>
      <c r="AG172" s="17">
        <v>0.6</v>
      </c>
      <c r="AH172" s="17">
        <v>-0.4</v>
      </c>
      <c r="AI172" s="17">
        <v>0.5</v>
      </c>
      <c r="AJ172" s="17">
        <v>18.668500000000002</v>
      </c>
      <c r="AK172" s="17">
        <v>1.01</v>
      </c>
      <c r="AL172" s="17">
        <v>68</v>
      </c>
      <c r="AM172" s="17">
        <v>18.809999999999999</v>
      </c>
      <c r="AN172" s="17">
        <v>19.149999999999999</v>
      </c>
      <c r="AO172" s="17">
        <v>18.77</v>
      </c>
      <c r="AP172" s="17">
        <v>1889</v>
      </c>
      <c r="AQ172" s="17">
        <v>100</v>
      </c>
      <c r="AR172" s="17">
        <v>0</v>
      </c>
      <c r="AS172" s="17">
        <v>48</v>
      </c>
      <c r="AT172" s="17">
        <v>35</v>
      </c>
      <c r="AU172" s="17">
        <v>-4</v>
      </c>
      <c r="AV172" s="17"/>
      <c r="AW172" s="17"/>
      <c r="AX172" s="17"/>
    </row>
    <row r="173" spans="1:50" x14ac:dyDescent="0.15">
      <c r="A173" s="17" t="s">
        <v>291</v>
      </c>
      <c r="B173" s="17" t="s">
        <v>292</v>
      </c>
      <c r="C173" s="17">
        <v>11.15</v>
      </c>
      <c r="D173" s="17">
        <v>11.27</v>
      </c>
      <c r="E173" s="17">
        <v>11.15</v>
      </c>
      <c r="F173" s="17">
        <v>11.19</v>
      </c>
      <c r="G173" s="17">
        <v>11.17</v>
      </c>
      <c r="H173" s="17">
        <v>945</v>
      </c>
      <c r="I173" s="17">
        <v>1403</v>
      </c>
      <c r="J173" s="17">
        <v>0.5</v>
      </c>
      <c r="K173" s="17">
        <v>-0.2</v>
      </c>
      <c r="L173" s="17">
        <v>0.4</v>
      </c>
      <c r="M173" s="17">
        <v>0.2</v>
      </c>
      <c r="N173" s="17">
        <v>-0.2</v>
      </c>
      <c r="O173" s="17">
        <v>33</v>
      </c>
      <c r="P173" s="17">
        <v>-0.7</v>
      </c>
      <c r="Q173" s="17">
        <v>0.4</v>
      </c>
      <c r="R173" s="17">
        <v>1.1000000000000001</v>
      </c>
      <c r="S173" s="17">
        <v>0</v>
      </c>
      <c r="T173" s="17">
        <v>0</v>
      </c>
      <c r="U173" s="17">
        <v>-17</v>
      </c>
      <c r="V173" s="17">
        <v>0.01</v>
      </c>
      <c r="W173" s="17">
        <v>50</v>
      </c>
      <c r="X173" s="17">
        <v>41</v>
      </c>
      <c r="Y173" s="17">
        <v>0.3</v>
      </c>
      <c r="Z173" s="17">
        <v>0.4</v>
      </c>
      <c r="AA173" s="17">
        <v>930</v>
      </c>
      <c r="AB173" s="17">
        <v>945</v>
      </c>
      <c r="AC173" s="17">
        <v>1403</v>
      </c>
      <c r="AD173" s="17">
        <v>1342</v>
      </c>
      <c r="AE173" s="17">
        <v>-0.4</v>
      </c>
      <c r="AF173" s="17">
        <v>0.4</v>
      </c>
      <c r="AG173" s="17">
        <v>1.1000000000000001</v>
      </c>
      <c r="AH173" s="17">
        <v>-0.4</v>
      </c>
      <c r="AI173" s="17">
        <v>1.33</v>
      </c>
      <c r="AJ173" s="17">
        <v>11.500999999999999</v>
      </c>
      <c r="AK173" s="17">
        <v>0.97</v>
      </c>
      <c r="AL173" s="17">
        <v>17</v>
      </c>
      <c r="AM173" s="17">
        <v>11.15</v>
      </c>
      <c r="AN173" s="17">
        <v>11.27</v>
      </c>
      <c r="AO173" s="17">
        <v>11.15</v>
      </c>
      <c r="AP173" s="17">
        <v>1123</v>
      </c>
      <c r="AQ173" s="17">
        <v>0</v>
      </c>
      <c r="AR173" s="17">
        <v>75</v>
      </c>
      <c r="AS173" s="17">
        <v>0</v>
      </c>
      <c r="AT173" s="17">
        <v>71</v>
      </c>
      <c r="AU173" s="17">
        <v>2</v>
      </c>
      <c r="AV173" s="17"/>
      <c r="AW173" s="17"/>
      <c r="AX173" s="17"/>
    </row>
    <row r="174" spans="1:50" x14ac:dyDescent="0.15">
      <c r="A174" s="17" t="s">
        <v>1022</v>
      </c>
      <c r="B174" s="17" t="s">
        <v>1023</v>
      </c>
      <c r="C174" s="17">
        <v>9.0500000000000007</v>
      </c>
      <c r="D174" s="17">
        <v>9.06</v>
      </c>
      <c r="E174" s="17">
        <v>8.91</v>
      </c>
      <c r="F174" s="17">
        <v>8.98</v>
      </c>
      <c r="G174" s="17">
        <v>9.01</v>
      </c>
      <c r="H174" s="17">
        <v>930</v>
      </c>
      <c r="I174" s="17">
        <v>1447</v>
      </c>
      <c r="J174" s="17">
        <v>-0.2</v>
      </c>
      <c r="K174" s="17">
        <v>-0.6</v>
      </c>
      <c r="L174" s="17">
        <v>-0.8</v>
      </c>
      <c r="M174" s="17">
        <v>-0.3</v>
      </c>
      <c r="N174" s="17">
        <v>0.4</v>
      </c>
      <c r="O174" s="17">
        <v>47</v>
      </c>
      <c r="P174" s="17">
        <v>-0.9</v>
      </c>
      <c r="Q174" s="17">
        <v>0.8</v>
      </c>
      <c r="R174" s="17">
        <v>0.1</v>
      </c>
      <c r="S174" s="17">
        <v>-1.6</v>
      </c>
      <c r="T174" s="17">
        <v>93</v>
      </c>
      <c r="U174" s="17">
        <v>-33</v>
      </c>
      <c r="V174" s="17">
        <v>0.02</v>
      </c>
      <c r="W174" s="17">
        <v>57</v>
      </c>
      <c r="X174" s="17">
        <v>34</v>
      </c>
      <c r="Y174" s="17">
        <v>0</v>
      </c>
      <c r="Z174" s="17">
        <v>-0.4</v>
      </c>
      <c r="AA174" s="17">
        <v>1028</v>
      </c>
      <c r="AB174" s="17">
        <v>930</v>
      </c>
      <c r="AC174" s="17">
        <v>1447</v>
      </c>
      <c r="AD174" s="17">
        <v>1300</v>
      </c>
      <c r="AE174" s="17">
        <v>-0.7</v>
      </c>
      <c r="AF174" s="17">
        <v>0.8</v>
      </c>
      <c r="AG174" s="17">
        <v>0.1</v>
      </c>
      <c r="AH174" s="17">
        <v>-0.7</v>
      </c>
      <c r="AI174" s="17">
        <v>0.47</v>
      </c>
      <c r="AJ174" s="17">
        <v>8.9344999999999999</v>
      </c>
      <c r="AK174" s="17">
        <v>1.01</v>
      </c>
      <c r="AL174" s="17">
        <v>29</v>
      </c>
      <c r="AM174" s="17">
        <v>8.99</v>
      </c>
      <c r="AN174" s="17">
        <v>9.06</v>
      </c>
      <c r="AO174" s="17">
        <v>8.91</v>
      </c>
      <c r="AP174" s="17">
        <v>904</v>
      </c>
      <c r="AQ174" s="17">
        <v>67</v>
      </c>
      <c r="AR174" s="17">
        <v>67</v>
      </c>
      <c r="AS174" s="17">
        <v>80</v>
      </c>
      <c r="AT174" s="17">
        <v>0</v>
      </c>
      <c r="AU174" s="17">
        <v>-10</v>
      </c>
      <c r="AV174" s="17"/>
      <c r="AW174" s="17"/>
      <c r="AX174" s="17"/>
    </row>
    <row r="175" spans="1:50" x14ac:dyDescent="0.15">
      <c r="A175" s="17" t="s">
        <v>3208</v>
      </c>
      <c r="B175" s="17" t="s">
        <v>3209</v>
      </c>
      <c r="C175" s="17">
        <v>3.17</v>
      </c>
      <c r="D175" s="17">
        <v>3.2</v>
      </c>
      <c r="E175" s="17">
        <v>3.16</v>
      </c>
      <c r="F175" s="17">
        <v>3.19</v>
      </c>
      <c r="G175" s="17">
        <v>3.17</v>
      </c>
      <c r="H175" s="17">
        <v>1041</v>
      </c>
      <c r="I175" s="17">
        <v>932</v>
      </c>
      <c r="J175" s="17">
        <v>0.6</v>
      </c>
      <c r="K175" s="17">
        <v>0</v>
      </c>
      <c r="L175" s="17">
        <v>0.6</v>
      </c>
      <c r="M175" s="17">
        <v>0.6</v>
      </c>
      <c r="N175" s="17">
        <v>0</v>
      </c>
      <c r="O175" s="17">
        <v>75</v>
      </c>
      <c r="P175" s="17">
        <v>-0.3</v>
      </c>
      <c r="Q175" s="17">
        <v>0.9</v>
      </c>
      <c r="R175" s="17">
        <v>0.9</v>
      </c>
      <c r="S175" s="17">
        <v>-0.3</v>
      </c>
      <c r="T175" s="17">
        <v>25</v>
      </c>
      <c r="U175" s="17">
        <v>0</v>
      </c>
      <c r="V175" s="17">
        <v>0.01</v>
      </c>
      <c r="W175" s="17">
        <v>75</v>
      </c>
      <c r="X175" s="17">
        <v>37</v>
      </c>
      <c r="Y175" s="17">
        <v>0</v>
      </c>
      <c r="Z175" s="17">
        <v>0</v>
      </c>
      <c r="AA175" s="17">
        <v>932</v>
      </c>
      <c r="AB175" s="17">
        <v>1041</v>
      </c>
      <c r="AC175" s="17">
        <v>1500</v>
      </c>
      <c r="AD175" s="17">
        <v>1300</v>
      </c>
      <c r="AE175" s="17">
        <v>0</v>
      </c>
      <c r="AF175" s="17">
        <v>0.3</v>
      </c>
      <c r="AG175" s="17">
        <v>0.9</v>
      </c>
      <c r="AH175" s="17">
        <v>0</v>
      </c>
      <c r="AI175" s="17">
        <v>0.75</v>
      </c>
      <c r="AJ175" s="17">
        <v>3.1949999999999998</v>
      </c>
      <c r="AK175" s="17">
        <v>1</v>
      </c>
      <c r="AL175" s="17">
        <v>25</v>
      </c>
      <c r="AM175" s="17">
        <v>3.16</v>
      </c>
      <c r="AN175" s="17">
        <v>3.2</v>
      </c>
      <c r="AO175" s="17">
        <v>3.18</v>
      </c>
      <c r="AP175" s="17">
        <v>319</v>
      </c>
      <c r="AQ175" s="17">
        <v>0</v>
      </c>
      <c r="AR175" s="17">
        <v>0</v>
      </c>
      <c r="AS175" s="17">
        <v>50</v>
      </c>
      <c r="AT175" s="17">
        <v>50</v>
      </c>
      <c r="AU175" s="17">
        <v>-2</v>
      </c>
      <c r="AV175" s="17"/>
      <c r="AW175" s="17"/>
      <c r="AX175" s="17"/>
    </row>
    <row r="176" spans="1:50" x14ac:dyDescent="0.15">
      <c r="A176" s="17" t="s">
        <v>3484</v>
      </c>
      <c r="B176" s="17" t="s">
        <v>3485</v>
      </c>
      <c r="C176" s="17">
        <v>11.1</v>
      </c>
      <c r="D176" s="17">
        <v>11.21</v>
      </c>
      <c r="E176" s="17">
        <v>11.03</v>
      </c>
      <c r="F176" s="17">
        <v>11.14</v>
      </c>
      <c r="G176" s="17">
        <v>11.11</v>
      </c>
      <c r="H176" s="17">
        <v>1053</v>
      </c>
      <c r="I176" s="17">
        <v>942</v>
      </c>
      <c r="J176" s="17">
        <v>0.5</v>
      </c>
      <c r="K176" s="17">
        <v>-0.1</v>
      </c>
      <c r="L176" s="17">
        <v>0.4</v>
      </c>
      <c r="M176" s="17">
        <v>0.3</v>
      </c>
      <c r="N176" s="17">
        <v>-0.1</v>
      </c>
      <c r="O176" s="17">
        <v>61</v>
      </c>
      <c r="P176" s="17">
        <v>-0.6</v>
      </c>
      <c r="Q176" s="17">
        <v>1</v>
      </c>
      <c r="R176" s="17">
        <v>1</v>
      </c>
      <c r="S176" s="17">
        <v>-0.6</v>
      </c>
      <c r="T176" s="17">
        <v>39</v>
      </c>
      <c r="U176" s="17">
        <v>-6</v>
      </c>
      <c r="V176" s="17">
        <v>0.02</v>
      </c>
      <c r="W176" s="17">
        <v>67</v>
      </c>
      <c r="X176" s="17">
        <v>80</v>
      </c>
      <c r="Y176" s="17">
        <v>-0.2</v>
      </c>
      <c r="Z176" s="17">
        <v>-0.5</v>
      </c>
      <c r="AA176" s="17">
        <v>942</v>
      </c>
      <c r="AB176" s="17">
        <v>1053</v>
      </c>
      <c r="AC176" s="17">
        <v>1414</v>
      </c>
      <c r="AD176" s="17">
        <v>1302</v>
      </c>
      <c r="AE176" s="17">
        <v>-0.3</v>
      </c>
      <c r="AF176" s="17">
        <v>0.7</v>
      </c>
      <c r="AG176" s="17">
        <v>1</v>
      </c>
      <c r="AH176" s="17">
        <v>-0.3</v>
      </c>
      <c r="AI176" s="17">
        <v>0.78</v>
      </c>
      <c r="AJ176" s="17">
        <v>11.331</v>
      </c>
      <c r="AK176" s="17">
        <v>0.98</v>
      </c>
      <c r="AL176" s="17">
        <v>44</v>
      </c>
      <c r="AM176" s="17">
        <v>11.03</v>
      </c>
      <c r="AN176" s="17">
        <v>11.21</v>
      </c>
      <c r="AO176" s="17">
        <v>11.06</v>
      </c>
      <c r="AP176" s="17">
        <v>1117</v>
      </c>
      <c r="AQ176" s="17">
        <v>100</v>
      </c>
      <c r="AR176" s="17">
        <v>71</v>
      </c>
      <c r="AS176" s="17">
        <v>100</v>
      </c>
      <c r="AT176" s="17">
        <v>14</v>
      </c>
      <c r="AU176" s="17">
        <v>-10</v>
      </c>
      <c r="AV176" s="17"/>
      <c r="AW176" s="17"/>
      <c r="AX176" s="17"/>
    </row>
    <row r="177" spans="1:50" x14ac:dyDescent="0.15">
      <c r="A177" s="17" t="s">
        <v>473</v>
      </c>
      <c r="B177" s="17" t="s">
        <v>474</v>
      </c>
      <c r="C177" s="17">
        <v>20.149999999999999</v>
      </c>
      <c r="D177" s="17">
        <v>20.23</v>
      </c>
      <c r="E177" s="17">
        <v>19.97</v>
      </c>
      <c r="F177" s="17">
        <v>20.02</v>
      </c>
      <c r="G177" s="17">
        <v>20.11</v>
      </c>
      <c r="H177" s="17">
        <v>955</v>
      </c>
      <c r="I177" s="17">
        <v>1404</v>
      </c>
      <c r="J177" s="17">
        <v>-0.3</v>
      </c>
      <c r="K177" s="17">
        <v>-0.3</v>
      </c>
      <c r="L177" s="17">
        <v>-0.6</v>
      </c>
      <c r="M177" s="17">
        <v>-0.4</v>
      </c>
      <c r="N177" s="17">
        <v>0.2</v>
      </c>
      <c r="O177" s="17">
        <v>19</v>
      </c>
      <c r="P177" s="17">
        <v>-1</v>
      </c>
      <c r="Q177" s="17">
        <v>0.3</v>
      </c>
      <c r="R177" s="17">
        <v>0.4</v>
      </c>
      <c r="S177" s="17">
        <v>-0.9</v>
      </c>
      <c r="T177" s="17">
        <v>69</v>
      </c>
      <c r="U177" s="17">
        <v>-23</v>
      </c>
      <c r="V177" s="17">
        <v>0.01</v>
      </c>
      <c r="W177" s="17">
        <v>6</v>
      </c>
      <c r="X177" s="17">
        <v>78</v>
      </c>
      <c r="Y177" s="17">
        <v>0</v>
      </c>
      <c r="Z177" s="17">
        <v>-0.1</v>
      </c>
      <c r="AA177" s="17">
        <v>1126</v>
      </c>
      <c r="AB177" s="17">
        <v>955</v>
      </c>
      <c r="AC177" s="17">
        <v>1404</v>
      </c>
      <c r="AD177" s="17">
        <v>1302</v>
      </c>
      <c r="AE177" s="17">
        <v>-0.3</v>
      </c>
      <c r="AF177" s="17">
        <v>0.3</v>
      </c>
      <c r="AG177" s="17">
        <v>0.4</v>
      </c>
      <c r="AH177" s="17">
        <v>-0.3</v>
      </c>
      <c r="AI177" s="17">
        <v>0.57999999999999996</v>
      </c>
      <c r="AJ177" s="17">
        <v>20.068000000000001</v>
      </c>
      <c r="AK177" s="17">
        <v>1</v>
      </c>
      <c r="AL177" s="17">
        <v>25</v>
      </c>
      <c r="AM177" s="17">
        <v>20.07</v>
      </c>
      <c r="AN177" s="17">
        <v>20.23</v>
      </c>
      <c r="AO177" s="17">
        <v>19.97</v>
      </c>
      <c r="AP177" s="17">
        <v>2009</v>
      </c>
      <c r="AQ177" s="17">
        <v>50</v>
      </c>
      <c r="AR177" s="17">
        <v>0</v>
      </c>
      <c r="AS177" s="17">
        <v>50</v>
      </c>
      <c r="AT177" s="17">
        <v>0</v>
      </c>
      <c r="AU177" s="17">
        <v>-6</v>
      </c>
      <c r="AV177" s="17"/>
      <c r="AW177" s="17"/>
      <c r="AX177" s="17"/>
    </row>
    <row r="178" spans="1:50" x14ac:dyDescent="0.15">
      <c r="A178" s="17" t="s">
        <v>142</v>
      </c>
      <c r="B178" s="17" t="s">
        <v>143</v>
      </c>
      <c r="C178" s="17">
        <v>7.95</v>
      </c>
      <c r="D178" s="17">
        <v>7.95</v>
      </c>
      <c r="E178" s="17">
        <v>7.86</v>
      </c>
      <c r="F178" s="17">
        <v>7.88</v>
      </c>
      <c r="G178" s="17">
        <v>7.95</v>
      </c>
      <c r="H178" s="17">
        <v>930</v>
      </c>
      <c r="I178" s="17">
        <v>1402</v>
      </c>
      <c r="J178" s="17">
        <v>-0.5</v>
      </c>
      <c r="K178" s="17">
        <v>-0.4</v>
      </c>
      <c r="L178" s="17">
        <v>-0.9</v>
      </c>
      <c r="M178" s="17">
        <v>-0.9</v>
      </c>
      <c r="N178" s="17">
        <v>0</v>
      </c>
      <c r="O178" s="17">
        <v>22</v>
      </c>
      <c r="P178" s="17">
        <v>-0.9</v>
      </c>
      <c r="Q178" s="17">
        <v>0.3</v>
      </c>
      <c r="R178" s="17">
        <v>0</v>
      </c>
      <c r="S178" s="17">
        <v>-1.1000000000000001</v>
      </c>
      <c r="T178" s="17">
        <v>100</v>
      </c>
      <c r="U178" s="17">
        <v>-33</v>
      </c>
      <c r="V178" s="17">
        <v>0.01</v>
      </c>
      <c r="W178" s="17">
        <v>20</v>
      </c>
      <c r="X178" s="17">
        <v>172</v>
      </c>
      <c r="Y178" s="17">
        <v>-0.4</v>
      </c>
      <c r="Z178" s="17">
        <v>-0.4</v>
      </c>
      <c r="AA178" s="17">
        <v>1124</v>
      </c>
      <c r="AB178" s="17">
        <v>930</v>
      </c>
      <c r="AC178" s="17">
        <v>1402</v>
      </c>
      <c r="AD178" s="17">
        <v>1337</v>
      </c>
      <c r="AE178" s="17">
        <v>-0.6</v>
      </c>
      <c r="AF178" s="17">
        <v>0.3</v>
      </c>
      <c r="AG178" s="17">
        <v>0</v>
      </c>
      <c r="AH178" s="17">
        <v>-0.6</v>
      </c>
      <c r="AI178" s="17">
        <v>0.56000000000000005</v>
      </c>
      <c r="AJ178" s="17">
        <v>7.8704999999999998</v>
      </c>
      <c r="AK178" s="17">
        <v>1</v>
      </c>
      <c r="AL178" s="17">
        <v>100</v>
      </c>
      <c r="AM178" s="17">
        <v>7.9</v>
      </c>
      <c r="AN178" s="17">
        <v>7.95</v>
      </c>
      <c r="AO178" s="17">
        <v>7.86</v>
      </c>
      <c r="AP178" s="17">
        <v>793</v>
      </c>
      <c r="AQ178" s="17">
        <v>100</v>
      </c>
      <c r="AR178" s="17">
        <v>0</v>
      </c>
      <c r="AS178" s="17">
        <v>100</v>
      </c>
      <c r="AT178" s="17">
        <v>40</v>
      </c>
      <c r="AU178" s="17">
        <v>-2</v>
      </c>
      <c r="AV178" s="17"/>
      <c r="AW178" s="17"/>
      <c r="AX178" s="17"/>
    </row>
    <row r="179" spans="1:50" x14ac:dyDescent="0.15">
      <c r="A179" s="17" t="s">
        <v>938</v>
      </c>
      <c r="B179" s="17" t="s">
        <v>939</v>
      </c>
      <c r="C179" s="17">
        <v>13.45</v>
      </c>
      <c r="D179" s="17">
        <v>13.82</v>
      </c>
      <c r="E179" s="17">
        <v>12.97</v>
      </c>
      <c r="F179" s="17">
        <v>13.03</v>
      </c>
      <c r="G179" s="17">
        <v>13.82</v>
      </c>
      <c r="H179" s="17">
        <v>955</v>
      </c>
      <c r="I179" s="17">
        <v>1445</v>
      </c>
      <c r="J179" s="17">
        <v>-1.2</v>
      </c>
      <c r="K179" s="17">
        <v>-2</v>
      </c>
      <c r="L179" s="17">
        <v>-3.2</v>
      </c>
      <c r="M179" s="17">
        <v>-5.9</v>
      </c>
      <c r="N179" s="17">
        <v>-2.7</v>
      </c>
      <c r="O179" s="17">
        <v>7</v>
      </c>
      <c r="P179" s="17">
        <v>-5.9</v>
      </c>
      <c r="Q179" s="17">
        <v>0.5</v>
      </c>
      <c r="R179" s="17">
        <v>2.7</v>
      </c>
      <c r="S179" s="17">
        <v>-3.6</v>
      </c>
      <c r="T179" s="17">
        <v>56</v>
      </c>
      <c r="U179" s="17">
        <v>-31</v>
      </c>
      <c r="V179" s="17">
        <v>0.06</v>
      </c>
      <c r="W179" s="17">
        <v>15</v>
      </c>
      <c r="X179" s="17">
        <v>397</v>
      </c>
      <c r="Y179" s="17">
        <v>0.2</v>
      </c>
      <c r="Z179" s="17">
        <v>0.1</v>
      </c>
      <c r="AA179" s="17">
        <v>1118</v>
      </c>
      <c r="AB179" s="17">
        <v>955</v>
      </c>
      <c r="AC179" s="17">
        <v>1445</v>
      </c>
      <c r="AD179" s="17">
        <v>1348</v>
      </c>
      <c r="AE179" s="17">
        <v>-2.2999999999999998</v>
      </c>
      <c r="AF179" s="17">
        <v>0.4</v>
      </c>
      <c r="AG179" s="17">
        <v>2.6</v>
      </c>
      <c r="AH179" s="17">
        <v>-2.4</v>
      </c>
      <c r="AI179" s="17">
        <v>0.78</v>
      </c>
      <c r="AJ179" s="17">
        <v>11.93</v>
      </c>
      <c r="AK179" s="17">
        <v>1.0900000000000001</v>
      </c>
      <c r="AL179" s="17">
        <v>103</v>
      </c>
      <c r="AM179" s="17">
        <v>13.2</v>
      </c>
      <c r="AN179" s="17">
        <v>13.8</v>
      </c>
      <c r="AO179" s="17">
        <v>12.98</v>
      </c>
      <c r="AP179" s="17">
        <v>1334</v>
      </c>
      <c r="AQ179" s="17">
        <v>40</v>
      </c>
      <c r="AR179" s="17">
        <v>100</v>
      </c>
      <c r="AS179" s="17">
        <v>51</v>
      </c>
      <c r="AT179" s="17">
        <v>55</v>
      </c>
      <c r="AU179" s="17">
        <v>-5</v>
      </c>
      <c r="AV179" s="17"/>
      <c r="AW179" s="17"/>
      <c r="AX179" s="17"/>
    </row>
    <row r="180" spans="1:50" x14ac:dyDescent="0.15">
      <c r="A180" s="17" t="s">
        <v>3132</v>
      </c>
      <c r="B180" s="17" t="s">
        <v>3133</v>
      </c>
      <c r="C180" s="17">
        <v>11.09</v>
      </c>
      <c r="D180" s="17">
        <v>11.37</v>
      </c>
      <c r="E180" s="17">
        <v>11</v>
      </c>
      <c r="F180" s="17">
        <v>11.25</v>
      </c>
      <c r="G180" s="17">
        <v>11.09</v>
      </c>
      <c r="H180" s="17">
        <v>1355</v>
      </c>
      <c r="I180" s="17">
        <v>1013</v>
      </c>
      <c r="J180" s="17">
        <v>0.3</v>
      </c>
      <c r="K180" s="17">
        <v>1.2</v>
      </c>
      <c r="L180" s="17">
        <v>1.4</v>
      </c>
      <c r="M180" s="17">
        <v>1.4</v>
      </c>
      <c r="N180" s="17">
        <v>0</v>
      </c>
      <c r="O180" s="17">
        <v>68</v>
      </c>
      <c r="P180" s="17">
        <v>-1.1000000000000001</v>
      </c>
      <c r="Q180" s="17">
        <v>2.2000000000000002</v>
      </c>
      <c r="R180" s="17">
        <v>2.5</v>
      </c>
      <c r="S180" s="17">
        <v>-0.8</v>
      </c>
      <c r="T180" s="17">
        <v>24</v>
      </c>
      <c r="U180" s="17">
        <v>35</v>
      </c>
      <c r="V180" s="17">
        <v>0.03</v>
      </c>
      <c r="W180" s="17">
        <v>65</v>
      </c>
      <c r="X180" s="17">
        <v>248</v>
      </c>
      <c r="Y180" s="17">
        <v>-0.2</v>
      </c>
      <c r="Z180" s="17">
        <v>0.4</v>
      </c>
      <c r="AA180" s="17">
        <v>1013</v>
      </c>
      <c r="AB180" s="17">
        <v>943</v>
      </c>
      <c r="AC180" s="17">
        <v>1323</v>
      </c>
      <c r="AD180" s="17">
        <v>1355</v>
      </c>
      <c r="AE180" s="17">
        <v>-1.1000000000000001</v>
      </c>
      <c r="AF180" s="17">
        <v>1.5</v>
      </c>
      <c r="AG180" s="17">
        <v>0.8</v>
      </c>
      <c r="AH180" s="17">
        <v>-1.1000000000000001</v>
      </c>
      <c r="AI180" s="17">
        <v>0.56999999999999995</v>
      </c>
      <c r="AJ180" s="17">
        <v>10.669</v>
      </c>
      <c r="AK180" s="17">
        <v>1.05</v>
      </c>
      <c r="AL180" s="17">
        <v>47</v>
      </c>
      <c r="AM180" s="17">
        <v>11.01</v>
      </c>
      <c r="AN180" s="17">
        <v>11.18</v>
      </c>
      <c r="AO180" s="17">
        <v>11.08</v>
      </c>
      <c r="AP180" s="17">
        <v>1137</v>
      </c>
      <c r="AQ180" s="17">
        <v>100</v>
      </c>
      <c r="AR180" s="17">
        <v>33</v>
      </c>
      <c r="AS180" s="17">
        <v>27</v>
      </c>
      <c r="AT180" s="17">
        <v>64</v>
      </c>
      <c r="AU180" s="17">
        <v>3</v>
      </c>
      <c r="AV180" s="17"/>
      <c r="AW180" s="17"/>
      <c r="AX180" s="17"/>
    </row>
    <row r="181" spans="1:50" x14ac:dyDescent="0.15">
      <c r="A181" s="17" t="s">
        <v>544</v>
      </c>
      <c r="B181" s="17" t="s">
        <v>545</v>
      </c>
      <c r="C181" s="17">
        <v>22.38</v>
      </c>
      <c r="D181" s="17">
        <v>22.6</v>
      </c>
      <c r="E181" s="17">
        <v>21.9</v>
      </c>
      <c r="F181" s="17">
        <v>22.11</v>
      </c>
      <c r="G181" s="17">
        <v>22.45</v>
      </c>
      <c r="H181" s="17">
        <v>1014</v>
      </c>
      <c r="I181" s="17">
        <v>1418</v>
      </c>
      <c r="J181" s="17">
        <v>-0.4</v>
      </c>
      <c r="K181" s="17">
        <v>-0.9</v>
      </c>
      <c r="L181" s="17">
        <v>-1.2</v>
      </c>
      <c r="M181" s="17">
        <v>-1.5</v>
      </c>
      <c r="N181" s="17">
        <v>-0.3</v>
      </c>
      <c r="O181" s="17">
        <v>30</v>
      </c>
      <c r="P181" s="17">
        <v>-2.2000000000000002</v>
      </c>
      <c r="Q181" s="17">
        <v>1</v>
      </c>
      <c r="R181" s="17">
        <v>1</v>
      </c>
      <c r="S181" s="17">
        <v>-2.2000000000000002</v>
      </c>
      <c r="T181" s="17">
        <v>69</v>
      </c>
      <c r="U181" s="17">
        <v>-27</v>
      </c>
      <c r="V181" s="17">
        <v>0.03</v>
      </c>
      <c r="W181" s="17">
        <v>21</v>
      </c>
      <c r="X181" s="17">
        <v>181</v>
      </c>
      <c r="Y181" s="17">
        <v>-0.3</v>
      </c>
      <c r="Z181" s="17">
        <v>-0.4</v>
      </c>
      <c r="AA181" s="17">
        <v>938</v>
      </c>
      <c r="AB181" s="17">
        <v>1014</v>
      </c>
      <c r="AC181" s="17">
        <v>1418</v>
      </c>
      <c r="AD181" s="17">
        <v>1304</v>
      </c>
      <c r="AE181" s="17">
        <v>-1.1000000000000001</v>
      </c>
      <c r="AF181" s="17">
        <v>1</v>
      </c>
      <c r="AG181" s="17">
        <v>1</v>
      </c>
      <c r="AH181" s="17">
        <v>-1.1000000000000001</v>
      </c>
      <c r="AI181" s="17">
        <v>0.65</v>
      </c>
      <c r="AJ181" s="17">
        <v>21.136500000000002</v>
      </c>
      <c r="AK181" s="17">
        <v>1.05</v>
      </c>
      <c r="AL181" s="17">
        <v>61</v>
      </c>
      <c r="AM181" s="17">
        <v>22.22</v>
      </c>
      <c r="AN181" s="17">
        <v>22.6</v>
      </c>
      <c r="AO181" s="17">
        <v>21.9</v>
      </c>
      <c r="AP181" s="17">
        <v>2235</v>
      </c>
      <c r="AQ181" s="17">
        <v>100</v>
      </c>
      <c r="AR181" s="17">
        <v>54</v>
      </c>
      <c r="AS181" s="17">
        <v>100</v>
      </c>
      <c r="AT181" s="17">
        <v>44</v>
      </c>
      <c r="AU181" s="17">
        <v>-8</v>
      </c>
      <c r="AV181" s="17"/>
      <c r="AW181" s="17"/>
      <c r="AX181" s="17"/>
    </row>
    <row r="182" spans="1:50" x14ac:dyDescent="0.15">
      <c r="A182" s="17" t="s">
        <v>100</v>
      </c>
      <c r="B182" s="17" t="s">
        <v>101</v>
      </c>
      <c r="C182" s="17">
        <v>17.8</v>
      </c>
      <c r="D182" s="17">
        <v>17.82</v>
      </c>
      <c r="E182" s="17">
        <v>17.670000000000002</v>
      </c>
      <c r="F182" s="17">
        <v>17.71</v>
      </c>
      <c r="G182" s="17">
        <v>17.75</v>
      </c>
      <c r="H182" s="17">
        <v>930</v>
      </c>
      <c r="I182" s="17">
        <v>940</v>
      </c>
      <c r="J182" s="17">
        <v>-0.4</v>
      </c>
      <c r="K182" s="17">
        <v>-0.1</v>
      </c>
      <c r="L182" s="17">
        <v>-0.5</v>
      </c>
      <c r="M182" s="17">
        <v>-0.2</v>
      </c>
      <c r="N182" s="17">
        <v>0.3</v>
      </c>
      <c r="O182" s="17">
        <v>27</v>
      </c>
      <c r="P182" s="17">
        <v>-0.6</v>
      </c>
      <c r="Q182" s="17">
        <v>0.2</v>
      </c>
      <c r="R182" s="17">
        <v>0.1</v>
      </c>
      <c r="S182" s="17">
        <v>-0.7</v>
      </c>
      <c r="T182" s="17">
        <v>87</v>
      </c>
      <c r="U182" s="17">
        <v>-7</v>
      </c>
      <c r="V182" s="17">
        <v>0.01</v>
      </c>
      <c r="W182" s="17">
        <v>33</v>
      </c>
      <c r="X182" s="17">
        <v>29</v>
      </c>
      <c r="Y182" s="17">
        <v>-0.1</v>
      </c>
      <c r="Z182" s="17">
        <v>-0.5</v>
      </c>
      <c r="AA182" s="17">
        <v>940</v>
      </c>
      <c r="AB182" s="17">
        <v>930</v>
      </c>
      <c r="AC182" s="17">
        <v>1458</v>
      </c>
      <c r="AD182" s="17">
        <v>1337</v>
      </c>
      <c r="AE182" s="17">
        <v>-0.5</v>
      </c>
      <c r="AF182" s="17">
        <v>0.1</v>
      </c>
      <c r="AG182" s="17">
        <v>0.1</v>
      </c>
      <c r="AH182" s="17">
        <v>-0.5</v>
      </c>
      <c r="AI182" s="17">
        <v>0.73</v>
      </c>
      <c r="AJ182" s="17">
        <v>17.871500000000001</v>
      </c>
      <c r="AK182" s="17">
        <v>0.99</v>
      </c>
      <c r="AL182" s="17">
        <v>53</v>
      </c>
      <c r="AM182" s="17">
        <v>17.670000000000002</v>
      </c>
      <c r="AN182" s="17">
        <v>17.82</v>
      </c>
      <c r="AO182" s="17">
        <v>17.690000000000001</v>
      </c>
      <c r="AP182" s="17">
        <v>1780</v>
      </c>
      <c r="AQ182" s="17">
        <v>50</v>
      </c>
      <c r="AR182" s="17">
        <v>0</v>
      </c>
      <c r="AS182" s="17">
        <v>87</v>
      </c>
      <c r="AT182" s="17">
        <v>27</v>
      </c>
      <c r="AU182" s="17">
        <v>-10</v>
      </c>
      <c r="AV182" s="17"/>
      <c r="AW182" s="17"/>
      <c r="AX182" s="17"/>
    </row>
    <row r="183" spans="1:50" x14ac:dyDescent="0.15">
      <c r="A183" s="17" t="s">
        <v>844</v>
      </c>
      <c r="B183" s="17" t="s">
        <v>845</v>
      </c>
      <c r="C183" s="17">
        <v>21.04</v>
      </c>
      <c r="D183" s="17">
        <v>21.07</v>
      </c>
      <c r="E183" s="17">
        <v>20.82</v>
      </c>
      <c r="F183" s="17">
        <v>20.87</v>
      </c>
      <c r="G183" s="17">
        <v>21.02</v>
      </c>
      <c r="H183" s="17">
        <v>956</v>
      </c>
      <c r="I183" s="17">
        <v>1457</v>
      </c>
      <c r="J183" s="17">
        <v>-0.4</v>
      </c>
      <c r="K183" s="17">
        <v>-0.4</v>
      </c>
      <c r="L183" s="17">
        <v>-0.8</v>
      </c>
      <c r="M183" s="17">
        <v>-0.7</v>
      </c>
      <c r="N183" s="17">
        <v>0.1</v>
      </c>
      <c r="O183" s="17">
        <v>20</v>
      </c>
      <c r="P183" s="17">
        <v>-1</v>
      </c>
      <c r="Q183" s="17">
        <v>0.2</v>
      </c>
      <c r="R183" s="17">
        <v>0.1</v>
      </c>
      <c r="S183" s="17">
        <v>-1.1000000000000001</v>
      </c>
      <c r="T183" s="17">
        <v>88</v>
      </c>
      <c r="U183" s="17">
        <v>-36</v>
      </c>
      <c r="V183" s="17">
        <v>0.01</v>
      </c>
      <c r="W183" s="17">
        <v>15</v>
      </c>
      <c r="X183" s="17">
        <v>129</v>
      </c>
      <c r="Y183" s="17">
        <v>0</v>
      </c>
      <c r="Z183" s="17">
        <v>-0.5</v>
      </c>
      <c r="AA183" s="17">
        <v>1119</v>
      </c>
      <c r="AB183" s="17">
        <v>956</v>
      </c>
      <c r="AC183" s="17">
        <v>1457</v>
      </c>
      <c r="AD183" s="17">
        <v>1300</v>
      </c>
      <c r="AE183" s="17">
        <v>-0.5</v>
      </c>
      <c r="AF183" s="17">
        <v>0.2</v>
      </c>
      <c r="AG183" s="17">
        <v>0.1</v>
      </c>
      <c r="AH183" s="17">
        <v>-0.5</v>
      </c>
      <c r="AI183" s="17">
        <v>0.56000000000000005</v>
      </c>
      <c r="AJ183" s="17">
        <v>20.8675</v>
      </c>
      <c r="AK183" s="17">
        <v>1</v>
      </c>
      <c r="AL183" s="17">
        <v>62</v>
      </c>
      <c r="AM183" s="17">
        <v>20.94</v>
      </c>
      <c r="AN183" s="17">
        <v>21.07</v>
      </c>
      <c r="AO183" s="17">
        <v>20.82</v>
      </c>
      <c r="AP183" s="17">
        <v>2098</v>
      </c>
      <c r="AQ183" s="17">
        <v>33</v>
      </c>
      <c r="AR183" s="17">
        <v>0</v>
      </c>
      <c r="AS183" s="17">
        <v>83</v>
      </c>
      <c r="AT183" s="17">
        <v>0</v>
      </c>
      <c r="AU183" s="17">
        <v>-10</v>
      </c>
      <c r="AV183" s="17"/>
      <c r="AW183" s="17"/>
      <c r="AX183" s="17"/>
    </row>
    <row r="184" spans="1:50" x14ac:dyDescent="0.15">
      <c r="A184" s="17" t="s">
        <v>1580</v>
      </c>
      <c r="B184" s="17" t="s">
        <v>1580</v>
      </c>
      <c r="C184" s="17">
        <v>140.9</v>
      </c>
      <c r="D184" s="17">
        <v>141.13999999999999</v>
      </c>
      <c r="E184" s="17">
        <v>139.52000000000001</v>
      </c>
      <c r="F184" s="17">
        <v>139.88</v>
      </c>
      <c r="G184" s="17">
        <v>140.62</v>
      </c>
      <c r="H184" s="17">
        <v>930</v>
      </c>
      <c r="I184" s="17">
        <v>1403</v>
      </c>
      <c r="J184" s="17">
        <v>-0.5</v>
      </c>
      <c r="K184" s="17">
        <v>-0.3</v>
      </c>
      <c r="L184" s="17">
        <v>-0.7</v>
      </c>
      <c r="M184" s="17">
        <v>-0.5</v>
      </c>
      <c r="N184" s="17">
        <v>0.2</v>
      </c>
      <c r="O184" s="17">
        <v>22</v>
      </c>
      <c r="P184" s="17">
        <v>-0.9</v>
      </c>
      <c r="Q184" s="17">
        <v>0.3</v>
      </c>
      <c r="R184" s="17">
        <v>0.2</v>
      </c>
      <c r="S184" s="17">
        <v>-1</v>
      </c>
      <c r="T184" s="17">
        <v>85</v>
      </c>
      <c r="U184" s="17">
        <v>-23</v>
      </c>
      <c r="V184" s="17">
        <v>0.01</v>
      </c>
      <c r="W184" s="17">
        <v>19</v>
      </c>
      <c r="X184" s="17">
        <v>626</v>
      </c>
      <c r="Y184" s="17">
        <v>-0.1</v>
      </c>
      <c r="Z184" s="17">
        <v>-0.3</v>
      </c>
      <c r="AA184" s="17">
        <v>1030</v>
      </c>
      <c r="AB184" s="17">
        <v>930</v>
      </c>
      <c r="AC184" s="17">
        <v>1403</v>
      </c>
      <c r="AD184" s="17">
        <v>1304</v>
      </c>
      <c r="AE184" s="17">
        <v>-0.4</v>
      </c>
      <c r="AF184" s="17">
        <v>0.3</v>
      </c>
      <c r="AG184" s="17">
        <v>0.2</v>
      </c>
      <c r="AH184" s="17">
        <v>-0.4</v>
      </c>
      <c r="AI184" s="17">
        <v>0.51</v>
      </c>
      <c r="AJ184" s="17">
        <v>0</v>
      </c>
      <c r="AK184" s="17">
        <v>0</v>
      </c>
      <c r="AL184" s="17">
        <v>53</v>
      </c>
      <c r="AM184" s="17">
        <v>140.04</v>
      </c>
      <c r="AN184" s="17">
        <v>141.13999999999999</v>
      </c>
      <c r="AO184" s="17">
        <v>139.52000000000001</v>
      </c>
      <c r="AP184" s="17">
        <v>14046</v>
      </c>
      <c r="AQ184" s="17">
        <v>59</v>
      </c>
      <c r="AR184" s="17">
        <v>37</v>
      </c>
      <c r="AS184" s="17">
        <v>70</v>
      </c>
      <c r="AT184" s="17">
        <v>21</v>
      </c>
      <c r="AU184" s="17">
        <v>-6</v>
      </c>
      <c r="AV184" s="17"/>
      <c r="AW184" s="17"/>
      <c r="AX184" s="17"/>
    </row>
    <row r="185" spans="1:50" x14ac:dyDescent="0.15">
      <c r="A185" s="17" t="s">
        <v>3236</v>
      </c>
      <c r="B185" s="17" t="s">
        <v>3237</v>
      </c>
      <c r="C185" s="17">
        <v>9.08</v>
      </c>
      <c r="D185" s="17">
        <v>9.08</v>
      </c>
      <c r="E185" s="17">
        <v>8.93</v>
      </c>
      <c r="F185" s="17">
        <v>8.9499999999999993</v>
      </c>
      <c r="G185" s="17">
        <v>9.06</v>
      </c>
      <c r="H185" s="17">
        <v>930</v>
      </c>
      <c r="I185" s="17">
        <v>1456</v>
      </c>
      <c r="J185" s="17">
        <v>-1</v>
      </c>
      <c r="K185" s="17">
        <v>-0.4</v>
      </c>
      <c r="L185" s="17">
        <v>-1.4</v>
      </c>
      <c r="M185" s="17">
        <v>-1.2</v>
      </c>
      <c r="N185" s="17">
        <v>0.2</v>
      </c>
      <c r="O185" s="17">
        <v>13</v>
      </c>
      <c r="P185" s="17">
        <v>-1.4</v>
      </c>
      <c r="Q185" s="17">
        <v>0.2</v>
      </c>
      <c r="R185" s="17">
        <v>0</v>
      </c>
      <c r="S185" s="17">
        <v>-1.7</v>
      </c>
      <c r="T185" s="17">
        <v>100</v>
      </c>
      <c r="U185" s="17">
        <v>-27</v>
      </c>
      <c r="V185" s="17">
        <v>0.02</v>
      </c>
      <c r="W185" s="17">
        <v>18</v>
      </c>
      <c r="X185" s="17">
        <v>291</v>
      </c>
      <c r="Y185" s="17">
        <v>-0.4</v>
      </c>
      <c r="Z185" s="17">
        <v>-0.9</v>
      </c>
      <c r="AA185" s="17">
        <v>1124</v>
      </c>
      <c r="AB185" s="17">
        <v>930</v>
      </c>
      <c r="AC185" s="17">
        <v>1456</v>
      </c>
      <c r="AD185" s="17">
        <v>1300</v>
      </c>
      <c r="AE185" s="17">
        <v>-0.6</v>
      </c>
      <c r="AF185" s="17">
        <v>0.1</v>
      </c>
      <c r="AG185" s="17">
        <v>0</v>
      </c>
      <c r="AH185" s="17">
        <v>-0.6</v>
      </c>
      <c r="AI185" s="17">
        <v>0.33</v>
      </c>
      <c r="AJ185" s="17">
        <v>9.2385000000000002</v>
      </c>
      <c r="AK185" s="17">
        <v>0.97</v>
      </c>
      <c r="AL185" s="17">
        <v>82</v>
      </c>
      <c r="AM185" s="17">
        <v>8.9700000000000006</v>
      </c>
      <c r="AN185" s="17">
        <v>9.08</v>
      </c>
      <c r="AO185" s="17">
        <v>8.94</v>
      </c>
      <c r="AP185" s="17">
        <v>900</v>
      </c>
      <c r="AQ185" s="17">
        <v>100</v>
      </c>
      <c r="AR185" s="17">
        <v>0</v>
      </c>
      <c r="AS185" s="17">
        <v>100</v>
      </c>
      <c r="AT185" s="17">
        <v>11</v>
      </c>
      <c r="AU185" s="17">
        <v>-10</v>
      </c>
      <c r="AV185" s="17"/>
      <c r="AW185" s="17"/>
      <c r="AX185" s="17"/>
    </row>
    <row r="186" spans="1:50" x14ac:dyDescent="0.15">
      <c r="A186" s="17" t="s">
        <v>3506</v>
      </c>
      <c r="B186" s="17" t="s">
        <v>3507</v>
      </c>
      <c r="C186" s="17">
        <v>10.76</v>
      </c>
      <c r="D186" s="17">
        <v>10.76</v>
      </c>
      <c r="E186" s="17">
        <v>10.76</v>
      </c>
      <c r="F186" s="17">
        <v>10.76</v>
      </c>
      <c r="G186" s="17">
        <v>10.76</v>
      </c>
      <c r="H186" s="17">
        <v>930</v>
      </c>
      <c r="I186" s="17">
        <v>1500</v>
      </c>
      <c r="J186" s="17">
        <v>0</v>
      </c>
      <c r="K186" s="17">
        <v>0</v>
      </c>
      <c r="L186" s="17">
        <v>0</v>
      </c>
      <c r="M186" s="17">
        <v>0</v>
      </c>
      <c r="N186" s="17">
        <v>0</v>
      </c>
      <c r="O186" s="17">
        <v>0</v>
      </c>
      <c r="P186" s="17">
        <v>0</v>
      </c>
      <c r="Q186" s="17">
        <v>0</v>
      </c>
      <c r="R186" s="17">
        <v>0</v>
      </c>
      <c r="S186" s="17">
        <v>0</v>
      </c>
      <c r="T186" s="17">
        <v>0</v>
      </c>
      <c r="U186" s="17">
        <v>0</v>
      </c>
      <c r="V186" s="17">
        <v>0</v>
      </c>
      <c r="W186" s="17">
        <v>0</v>
      </c>
      <c r="X186" s="17">
        <v>0</v>
      </c>
      <c r="Y186" s="17">
        <v>0</v>
      </c>
      <c r="Z186" s="17">
        <v>0</v>
      </c>
      <c r="AA186" s="17">
        <v>1130</v>
      </c>
      <c r="AB186" s="17">
        <v>930</v>
      </c>
      <c r="AC186" s="17">
        <v>1500</v>
      </c>
      <c r="AD186" s="17">
        <v>1300</v>
      </c>
      <c r="AE186" s="17">
        <v>0</v>
      </c>
      <c r="AF186" s="17">
        <v>0</v>
      </c>
      <c r="AG186" s="17">
        <v>0</v>
      </c>
      <c r="AH186" s="17">
        <v>0</v>
      </c>
      <c r="AI186" s="17">
        <v>0</v>
      </c>
      <c r="AJ186" s="17">
        <v>13.0565</v>
      </c>
      <c r="AK186" s="17">
        <v>0.82</v>
      </c>
      <c r="AL186" s="17">
        <v>0</v>
      </c>
      <c r="AM186" s="17">
        <v>10.76</v>
      </c>
      <c r="AN186" s="17">
        <v>10.76</v>
      </c>
      <c r="AO186" s="17">
        <v>10.76</v>
      </c>
      <c r="AP186" s="17">
        <v>1076</v>
      </c>
      <c r="AQ186" s="17">
        <v>0</v>
      </c>
      <c r="AR186" s="17">
        <v>65</v>
      </c>
      <c r="AS186" s="17">
        <v>0</v>
      </c>
      <c r="AT186" s="17">
        <v>24</v>
      </c>
      <c r="AU186" s="17">
        <v>0</v>
      </c>
      <c r="AV186" s="17"/>
      <c r="AW186" s="17"/>
      <c r="AX186" s="17"/>
    </row>
    <row r="187" spans="1:50" x14ac:dyDescent="0.15">
      <c r="A187" s="17" t="s">
        <v>2882</v>
      </c>
      <c r="B187" s="17" t="s">
        <v>2883</v>
      </c>
      <c r="C187" s="17">
        <v>5.28</v>
      </c>
      <c r="D187" s="17">
        <v>5.3</v>
      </c>
      <c r="E187" s="17">
        <v>5.27</v>
      </c>
      <c r="F187" s="17">
        <v>5.29</v>
      </c>
      <c r="G187" s="17">
        <v>5.28</v>
      </c>
      <c r="H187" s="17">
        <v>958</v>
      </c>
      <c r="I187" s="17">
        <v>1406</v>
      </c>
      <c r="J187" s="17">
        <v>0.2</v>
      </c>
      <c r="K187" s="17">
        <v>0</v>
      </c>
      <c r="L187" s="17">
        <v>0.2</v>
      </c>
      <c r="M187" s="17">
        <v>0.2</v>
      </c>
      <c r="N187" s="17">
        <v>0</v>
      </c>
      <c r="O187" s="17">
        <v>67</v>
      </c>
      <c r="P187" s="17">
        <v>-0.2</v>
      </c>
      <c r="Q187" s="17">
        <v>0.4</v>
      </c>
      <c r="R187" s="17">
        <v>0.4</v>
      </c>
      <c r="S187" s="17">
        <v>-0.2</v>
      </c>
      <c r="T187" s="17">
        <v>33</v>
      </c>
      <c r="U187" s="17">
        <v>0</v>
      </c>
      <c r="V187" s="17">
        <v>0.01</v>
      </c>
      <c r="W187" s="17">
        <v>50</v>
      </c>
      <c r="X187" s="17">
        <v>46</v>
      </c>
      <c r="Y187" s="17">
        <v>0</v>
      </c>
      <c r="Z187" s="17">
        <v>0.2</v>
      </c>
      <c r="AA187" s="17">
        <v>1130</v>
      </c>
      <c r="AB187" s="17">
        <v>958</v>
      </c>
      <c r="AC187" s="17">
        <v>1406</v>
      </c>
      <c r="AD187" s="17">
        <v>1308</v>
      </c>
      <c r="AE187" s="17">
        <v>-0.2</v>
      </c>
      <c r="AF187" s="17">
        <v>0.4</v>
      </c>
      <c r="AG187" s="17">
        <v>0.4</v>
      </c>
      <c r="AH187" s="17">
        <v>-0.2</v>
      </c>
      <c r="AI187" s="17">
        <v>1</v>
      </c>
      <c r="AJ187" s="17">
        <v>5.3274999999999997</v>
      </c>
      <c r="AK187" s="17">
        <v>0.99</v>
      </c>
      <c r="AL187" s="17">
        <v>0</v>
      </c>
      <c r="AM187" s="17">
        <v>5.28</v>
      </c>
      <c r="AN187" s="17">
        <v>5.3</v>
      </c>
      <c r="AO187" s="17">
        <v>5.27</v>
      </c>
      <c r="AP187" s="17">
        <v>530</v>
      </c>
      <c r="AQ187" s="17">
        <v>0</v>
      </c>
      <c r="AR187" s="17">
        <v>0</v>
      </c>
      <c r="AS187" s="17">
        <v>0</v>
      </c>
      <c r="AT187" s="17">
        <v>100</v>
      </c>
      <c r="AU187" s="17">
        <v>-10</v>
      </c>
      <c r="AV187" s="17"/>
      <c r="AW187" s="17"/>
      <c r="AX187" s="17"/>
    </row>
    <row r="188" spans="1:50" x14ac:dyDescent="0.15">
      <c r="A188" s="17" t="s">
        <v>345</v>
      </c>
      <c r="B188" s="17" t="s">
        <v>346</v>
      </c>
      <c r="C188" s="17">
        <v>10.92</v>
      </c>
      <c r="D188" s="17">
        <v>11.11</v>
      </c>
      <c r="E188" s="17">
        <v>10.9</v>
      </c>
      <c r="F188" s="17">
        <v>10.95</v>
      </c>
      <c r="G188" s="17">
        <v>10.9</v>
      </c>
      <c r="H188" s="17">
        <v>1035</v>
      </c>
      <c r="I188" s="17">
        <v>1403</v>
      </c>
      <c r="J188" s="17">
        <v>0.6</v>
      </c>
      <c r="K188" s="17">
        <v>-0.4</v>
      </c>
      <c r="L188" s="17">
        <v>0.3</v>
      </c>
      <c r="M188" s="17">
        <v>0.5</v>
      </c>
      <c r="N188" s="17">
        <v>0.2</v>
      </c>
      <c r="O188" s="17">
        <v>24</v>
      </c>
      <c r="P188" s="17">
        <v>-1.5</v>
      </c>
      <c r="Q188" s="17">
        <v>0.5</v>
      </c>
      <c r="R188" s="17">
        <v>1.7</v>
      </c>
      <c r="S188" s="17">
        <v>-0.2</v>
      </c>
      <c r="T188" s="17">
        <v>10</v>
      </c>
      <c r="U188" s="17">
        <v>-19</v>
      </c>
      <c r="V188" s="17">
        <v>0.02</v>
      </c>
      <c r="W188" s="17">
        <v>37</v>
      </c>
      <c r="X188" s="17">
        <v>234</v>
      </c>
      <c r="Y188" s="17">
        <v>0</v>
      </c>
      <c r="Z188" s="17">
        <v>0.2</v>
      </c>
      <c r="AA188" s="17">
        <v>939</v>
      </c>
      <c r="AB188" s="17">
        <v>1035</v>
      </c>
      <c r="AC188" s="17">
        <v>1403</v>
      </c>
      <c r="AD188" s="17">
        <v>1300</v>
      </c>
      <c r="AE188" s="17">
        <v>-0.5</v>
      </c>
      <c r="AF188" s="17">
        <v>0.5</v>
      </c>
      <c r="AG188" s="17">
        <v>1.7</v>
      </c>
      <c r="AH188" s="17">
        <v>-0.5</v>
      </c>
      <c r="AI188" s="17">
        <v>1.1399999999999999</v>
      </c>
      <c r="AJ188" s="17">
        <v>10.704499999999999</v>
      </c>
      <c r="AK188" s="17">
        <v>1.02</v>
      </c>
      <c r="AL188" s="17">
        <v>0</v>
      </c>
      <c r="AM188" s="17">
        <v>10.92</v>
      </c>
      <c r="AN188" s="17">
        <v>11.11</v>
      </c>
      <c r="AO188" s="17">
        <v>10.9</v>
      </c>
      <c r="AP188" s="17">
        <v>1100</v>
      </c>
      <c r="AQ188" s="17">
        <v>0</v>
      </c>
      <c r="AR188" s="17">
        <v>0</v>
      </c>
      <c r="AS188" s="17">
        <v>0</v>
      </c>
      <c r="AT188" s="17">
        <v>50</v>
      </c>
      <c r="AU188" s="17">
        <v>-9</v>
      </c>
      <c r="AV188" s="17"/>
      <c r="AW188" s="17"/>
      <c r="AX188" s="17"/>
    </row>
    <row r="189" spans="1:50" x14ac:dyDescent="0.15">
      <c r="A189" s="17" t="s">
        <v>3018</v>
      </c>
      <c r="B189" s="17" t="s">
        <v>3019</v>
      </c>
      <c r="C189" s="17">
        <v>17.920000000000002</v>
      </c>
      <c r="D189" s="17">
        <v>18.170000000000002</v>
      </c>
      <c r="E189" s="17">
        <v>17.920000000000002</v>
      </c>
      <c r="F189" s="17">
        <v>18.07</v>
      </c>
      <c r="G189" s="17">
        <v>17.920000000000002</v>
      </c>
      <c r="H189" s="17">
        <v>1007</v>
      </c>
      <c r="I189" s="17">
        <v>931</v>
      </c>
      <c r="J189" s="17">
        <v>1</v>
      </c>
      <c r="K189" s="17">
        <v>-0.2</v>
      </c>
      <c r="L189" s="17">
        <v>0.8</v>
      </c>
      <c r="M189" s="17">
        <v>0.8</v>
      </c>
      <c r="N189" s="17">
        <v>0</v>
      </c>
      <c r="O189" s="17">
        <v>60</v>
      </c>
      <c r="P189" s="17">
        <v>-0.6</v>
      </c>
      <c r="Q189" s="17">
        <v>0.8</v>
      </c>
      <c r="R189" s="17">
        <v>1.4</v>
      </c>
      <c r="S189" s="17">
        <v>0</v>
      </c>
      <c r="T189" s="17">
        <v>0</v>
      </c>
      <c r="U189" s="17">
        <v>-12</v>
      </c>
      <c r="V189" s="17">
        <v>0.01</v>
      </c>
      <c r="W189" s="17">
        <v>72</v>
      </c>
      <c r="X189" s="17">
        <v>187</v>
      </c>
      <c r="Y189" s="17">
        <v>0</v>
      </c>
      <c r="Z189" s="17">
        <v>0.6</v>
      </c>
      <c r="AA189" s="17">
        <v>931</v>
      </c>
      <c r="AB189" s="17">
        <v>1007</v>
      </c>
      <c r="AC189" s="17">
        <v>1404</v>
      </c>
      <c r="AD189" s="17">
        <v>1309</v>
      </c>
      <c r="AE189" s="17">
        <v>-0.4</v>
      </c>
      <c r="AF189" s="17">
        <v>0.3</v>
      </c>
      <c r="AG189" s="17">
        <v>1.4</v>
      </c>
      <c r="AH189" s="17">
        <v>-0.4</v>
      </c>
      <c r="AI189" s="17">
        <v>1.32</v>
      </c>
      <c r="AJ189" s="17">
        <v>18.5395</v>
      </c>
      <c r="AK189" s="17">
        <v>0.97</v>
      </c>
      <c r="AL189" s="17">
        <v>0</v>
      </c>
      <c r="AM189" s="17">
        <v>17.920000000000002</v>
      </c>
      <c r="AN189" s="17">
        <v>18.170000000000002</v>
      </c>
      <c r="AO189" s="17">
        <v>18.010000000000002</v>
      </c>
      <c r="AP189" s="17">
        <v>1815</v>
      </c>
      <c r="AQ189" s="17">
        <v>0</v>
      </c>
      <c r="AR189" s="17">
        <v>0</v>
      </c>
      <c r="AS189" s="17">
        <v>0</v>
      </c>
      <c r="AT189" s="17">
        <v>71</v>
      </c>
      <c r="AU189" s="17">
        <v>7</v>
      </c>
      <c r="AV189" s="17"/>
      <c r="AW189" s="17"/>
      <c r="AX189" s="17"/>
    </row>
    <row r="190" spans="1:50" x14ac:dyDescent="0.15">
      <c r="A190" s="17" t="s">
        <v>2768</v>
      </c>
      <c r="B190" s="17" t="s">
        <v>2769</v>
      </c>
      <c r="C190" s="17">
        <v>17.7</v>
      </c>
      <c r="D190" s="17">
        <v>17.809999999999999</v>
      </c>
      <c r="E190" s="17">
        <v>17.46</v>
      </c>
      <c r="F190" s="17">
        <v>17.54</v>
      </c>
      <c r="G190" s="17">
        <v>17.649999999999999</v>
      </c>
      <c r="H190" s="17">
        <v>1034</v>
      </c>
      <c r="I190" s="17">
        <v>1403</v>
      </c>
      <c r="J190" s="17">
        <v>-0.4</v>
      </c>
      <c r="K190" s="17">
        <v>-0.5</v>
      </c>
      <c r="L190" s="17">
        <v>-0.9</v>
      </c>
      <c r="M190" s="17">
        <v>-0.6</v>
      </c>
      <c r="N190" s="17">
        <v>0.3</v>
      </c>
      <c r="O190" s="17">
        <v>23</v>
      </c>
      <c r="P190" s="17">
        <v>-1.5</v>
      </c>
      <c r="Q190" s="17">
        <v>0.5</v>
      </c>
      <c r="R190" s="17">
        <v>0.6</v>
      </c>
      <c r="S190" s="17">
        <v>-1.4</v>
      </c>
      <c r="T190" s="17">
        <v>69</v>
      </c>
      <c r="U190" s="17">
        <v>-26</v>
      </c>
      <c r="V190" s="17">
        <v>0.02</v>
      </c>
      <c r="W190" s="17">
        <v>37</v>
      </c>
      <c r="X190" s="17">
        <v>319</v>
      </c>
      <c r="Y190" s="17">
        <v>-0.2</v>
      </c>
      <c r="Z190" s="17">
        <v>-0.6</v>
      </c>
      <c r="AA190" s="17">
        <v>941</v>
      </c>
      <c r="AB190" s="17">
        <v>1034</v>
      </c>
      <c r="AC190" s="17">
        <v>1403</v>
      </c>
      <c r="AD190" s="17">
        <v>1305</v>
      </c>
      <c r="AE190" s="17">
        <v>-0.7</v>
      </c>
      <c r="AF190" s="17">
        <v>0.5</v>
      </c>
      <c r="AG190" s="17">
        <v>0.6</v>
      </c>
      <c r="AH190" s="17">
        <v>-0.7</v>
      </c>
      <c r="AI190" s="17">
        <v>0.63</v>
      </c>
      <c r="AJ190" s="17">
        <v>18.0595</v>
      </c>
      <c r="AK190" s="17">
        <v>0.97</v>
      </c>
      <c r="AL190" s="17">
        <v>44</v>
      </c>
      <c r="AM190" s="17">
        <v>17.53</v>
      </c>
      <c r="AN190" s="17">
        <v>17.8</v>
      </c>
      <c r="AO190" s="17">
        <v>17.46</v>
      </c>
      <c r="AP190" s="17">
        <v>1766</v>
      </c>
      <c r="AQ190" s="17">
        <v>83</v>
      </c>
      <c r="AR190" s="17">
        <v>17</v>
      </c>
      <c r="AS190" s="17">
        <v>92</v>
      </c>
      <c r="AT190" s="17">
        <v>8</v>
      </c>
      <c r="AU190" s="17">
        <v>-10</v>
      </c>
      <c r="AV190" s="17"/>
      <c r="AW190" s="17"/>
      <c r="AX190" s="17"/>
    </row>
    <row r="191" spans="1:50" x14ac:dyDescent="0.15">
      <c r="A191" s="17" t="s">
        <v>3056</v>
      </c>
      <c r="B191" s="17" t="s">
        <v>3057</v>
      </c>
      <c r="C191" s="17">
        <v>6.59</v>
      </c>
      <c r="D191" s="17">
        <v>6.79</v>
      </c>
      <c r="E191" s="17">
        <v>6.57</v>
      </c>
      <c r="F191" s="17">
        <v>6.71</v>
      </c>
      <c r="G191" s="17">
        <v>6.6</v>
      </c>
      <c r="H191" s="17">
        <v>1344</v>
      </c>
      <c r="I191" s="17">
        <v>932</v>
      </c>
      <c r="J191" s="17">
        <v>1.5</v>
      </c>
      <c r="K191" s="17">
        <v>0.3</v>
      </c>
      <c r="L191" s="17">
        <v>1.8</v>
      </c>
      <c r="M191" s="17">
        <v>1.7</v>
      </c>
      <c r="N191" s="17">
        <v>-0.2</v>
      </c>
      <c r="O191" s="17">
        <v>64</v>
      </c>
      <c r="P191" s="17">
        <v>-1.2</v>
      </c>
      <c r="Q191" s="17">
        <v>2.1</v>
      </c>
      <c r="R191" s="17">
        <v>3</v>
      </c>
      <c r="S191" s="17">
        <v>-0.3</v>
      </c>
      <c r="T191" s="17">
        <v>9</v>
      </c>
      <c r="U191" s="17">
        <v>9</v>
      </c>
      <c r="V191" s="17">
        <v>0.03</v>
      </c>
      <c r="W191" s="17">
        <v>67</v>
      </c>
      <c r="X191" s="17">
        <v>382</v>
      </c>
      <c r="Y191" s="17">
        <v>-0.2</v>
      </c>
      <c r="Z191" s="17">
        <v>0.3</v>
      </c>
      <c r="AA191" s="17">
        <v>932</v>
      </c>
      <c r="AB191" s="17">
        <v>1058</v>
      </c>
      <c r="AC191" s="17">
        <v>1454</v>
      </c>
      <c r="AD191" s="17">
        <v>1344</v>
      </c>
      <c r="AE191" s="17">
        <v>-1.2</v>
      </c>
      <c r="AF191" s="17">
        <v>0.4</v>
      </c>
      <c r="AG191" s="17">
        <v>2.4</v>
      </c>
      <c r="AH191" s="17">
        <v>-1.2</v>
      </c>
      <c r="AI191" s="17">
        <v>1.0900000000000001</v>
      </c>
      <c r="AJ191" s="17">
        <v>6.4104999999999999</v>
      </c>
      <c r="AK191" s="17">
        <v>1.05</v>
      </c>
      <c r="AL191" s="17">
        <v>17</v>
      </c>
      <c r="AM191" s="17">
        <v>6.57</v>
      </c>
      <c r="AN191" s="17">
        <v>6.75</v>
      </c>
      <c r="AO191" s="17">
        <v>6.68</v>
      </c>
      <c r="AP191" s="17">
        <v>679</v>
      </c>
      <c r="AQ191" s="17">
        <v>100</v>
      </c>
      <c r="AR191" s="17">
        <v>50</v>
      </c>
      <c r="AS191" s="17">
        <v>33</v>
      </c>
      <c r="AT191" s="17">
        <v>67</v>
      </c>
      <c r="AU191" s="17">
        <v>3</v>
      </c>
      <c r="AV191" s="17"/>
      <c r="AW191" s="17"/>
      <c r="AX191" s="17"/>
    </row>
    <row r="192" spans="1:50" x14ac:dyDescent="0.15">
      <c r="A192" s="17" t="s">
        <v>3184</v>
      </c>
      <c r="B192" s="17" t="s">
        <v>3185</v>
      </c>
      <c r="C192" s="17">
        <v>21.11</v>
      </c>
      <c r="D192" s="17">
        <v>21.79</v>
      </c>
      <c r="E192" s="17">
        <v>20.87</v>
      </c>
      <c r="F192" s="17">
        <v>21.51</v>
      </c>
      <c r="G192" s="17">
        <v>21.11</v>
      </c>
      <c r="H192" s="17">
        <v>1029</v>
      </c>
      <c r="I192" s="17">
        <v>937</v>
      </c>
      <c r="J192" s="17">
        <v>2.2000000000000002</v>
      </c>
      <c r="K192" s="17">
        <v>-0.3</v>
      </c>
      <c r="L192" s="17">
        <v>1.9</v>
      </c>
      <c r="M192" s="17">
        <v>1.9</v>
      </c>
      <c r="N192" s="17">
        <v>0</v>
      </c>
      <c r="O192" s="17">
        <v>70</v>
      </c>
      <c r="P192" s="17">
        <v>-1.3</v>
      </c>
      <c r="Q192" s="17">
        <v>3</v>
      </c>
      <c r="R192" s="17">
        <v>3.2</v>
      </c>
      <c r="S192" s="17">
        <v>-1.1000000000000001</v>
      </c>
      <c r="T192" s="17">
        <v>26</v>
      </c>
      <c r="U192" s="17">
        <v>-8</v>
      </c>
      <c r="V192" s="17">
        <v>0.04</v>
      </c>
      <c r="W192" s="17">
        <v>77</v>
      </c>
      <c r="X192" s="17">
        <v>103</v>
      </c>
      <c r="Y192" s="17">
        <v>-0.4</v>
      </c>
      <c r="Z192" s="17">
        <v>-0.6</v>
      </c>
      <c r="AA192" s="17">
        <v>937</v>
      </c>
      <c r="AB192" s="17">
        <v>1029</v>
      </c>
      <c r="AC192" s="17">
        <v>1402</v>
      </c>
      <c r="AD192" s="17">
        <v>1300</v>
      </c>
      <c r="AE192" s="17">
        <v>-0.3</v>
      </c>
      <c r="AF192" s="17">
        <v>1.5</v>
      </c>
      <c r="AG192" s="17">
        <v>3.2</v>
      </c>
      <c r="AH192" s="17">
        <v>-0.3</v>
      </c>
      <c r="AI192" s="17">
        <v>0.81</v>
      </c>
      <c r="AJ192" s="17">
        <v>21.286999999999999</v>
      </c>
      <c r="AK192" s="17">
        <v>1.01</v>
      </c>
      <c r="AL192" s="17">
        <v>25</v>
      </c>
      <c r="AM192" s="17">
        <v>20.88</v>
      </c>
      <c r="AN192" s="17">
        <v>21.79</v>
      </c>
      <c r="AO192" s="17">
        <v>21.19</v>
      </c>
      <c r="AP192" s="17">
        <v>2158</v>
      </c>
      <c r="AQ192" s="17">
        <v>100</v>
      </c>
      <c r="AR192" s="17">
        <v>18</v>
      </c>
      <c r="AS192" s="17">
        <v>100</v>
      </c>
      <c r="AT192" s="17">
        <v>43</v>
      </c>
      <c r="AU192" s="17">
        <v>-7</v>
      </c>
      <c r="AV192" s="17"/>
      <c r="AW192" s="17"/>
      <c r="AX192" s="17"/>
    </row>
    <row r="193" spans="1:50" x14ac:dyDescent="0.15">
      <c r="A193" s="17" t="s">
        <v>788</v>
      </c>
      <c r="B193" s="17" t="s">
        <v>789</v>
      </c>
      <c r="C193" s="17">
        <v>3.2</v>
      </c>
      <c r="D193" s="17">
        <v>3.2</v>
      </c>
      <c r="E193" s="17">
        <v>3.2</v>
      </c>
      <c r="F193" s="17">
        <v>3.2</v>
      </c>
      <c r="G193" s="17">
        <v>3.2</v>
      </c>
      <c r="H193" s="17">
        <v>930</v>
      </c>
      <c r="I193" s="17">
        <v>1500</v>
      </c>
      <c r="J193" s="17">
        <v>0</v>
      </c>
      <c r="K193" s="17">
        <v>0</v>
      </c>
      <c r="L193" s="17">
        <v>0</v>
      </c>
      <c r="M193" s="17">
        <v>0</v>
      </c>
      <c r="N193" s="17">
        <v>0</v>
      </c>
      <c r="O193" s="17">
        <v>0</v>
      </c>
      <c r="P193" s="17">
        <v>0</v>
      </c>
      <c r="Q193" s="17">
        <v>0</v>
      </c>
      <c r="R193" s="17">
        <v>0</v>
      </c>
      <c r="S193" s="17">
        <v>0</v>
      </c>
      <c r="T193" s="17">
        <v>0</v>
      </c>
      <c r="U193" s="17">
        <v>0</v>
      </c>
      <c r="V193" s="17">
        <v>0</v>
      </c>
      <c r="W193" s="17">
        <v>0</v>
      </c>
      <c r="X193" s="17">
        <v>0</v>
      </c>
      <c r="Y193" s="17">
        <v>0</v>
      </c>
      <c r="Z193" s="17">
        <v>0</v>
      </c>
      <c r="AA193" s="17">
        <v>1130</v>
      </c>
      <c r="AB193" s="17">
        <v>930</v>
      </c>
      <c r="AC193" s="17">
        <v>1500</v>
      </c>
      <c r="AD193" s="17">
        <v>1300</v>
      </c>
      <c r="AE193" s="17">
        <v>0</v>
      </c>
      <c r="AF193" s="17">
        <v>0</v>
      </c>
      <c r="AG193" s="17">
        <v>0</v>
      </c>
      <c r="AH193" s="17">
        <v>0</v>
      </c>
      <c r="AI193" s="17">
        <v>0</v>
      </c>
      <c r="AJ193" s="17">
        <v>3.18</v>
      </c>
      <c r="AK193" s="17">
        <v>1.01</v>
      </c>
      <c r="AL193" s="17">
        <v>0</v>
      </c>
      <c r="AM193" s="17">
        <v>3.2</v>
      </c>
      <c r="AN193" s="17">
        <v>3.2</v>
      </c>
      <c r="AO193" s="17">
        <v>3.2</v>
      </c>
      <c r="AP193" s="17">
        <v>320</v>
      </c>
      <c r="AQ193" s="17">
        <v>100</v>
      </c>
      <c r="AR193" s="17">
        <v>0</v>
      </c>
      <c r="AS193" s="17">
        <v>100</v>
      </c>
      <c r="AT193" s="17">
        <v>50</v>
      </c>
      <c r="AU193" s="17">
        <v>-10</v>
      </c>
      <c r="AV193" s="17"/>
      <c r="AW193" s="17"/>
      <c r="AX193" s="17"/>
    </row>
    <row r="194" spans="1:50" x14ac:dyDescent="0.15">
      <c r="A194" s="17" t="s">
        <v>3390</v>
      </c>
      <c r="B194" s="17" t="s">
        <v>3391</v>
      </c>
      <c r="C194" s="17">
        <v>6.36</v>
      </c>
      <c r="D194" s="17">
        <v>6.41</v>
      </c>
      <c r="E194" s="17">
        <v>6.34</v>
      </c>
      <c r="F194" s="17">
        <v>6.37</v>
      </c>
      <c r="G194" s="17">
        <v>6.38</v>
      </c>
      <c r="H194" s="17">
        <v>1114</v>
      </c>
      <c r="I194" s="17">
        <v>1440</v>
      </c>
      <c r="J194" s="17">
        <v>0.5</v>
      </c>
      <c r="K194" s="17">
        <v>-0.3</v>
      </c>
      <c r="L194" s="17">
        <v>0.2</v>
      </c>
      <c r="M194" s="17">
        <v>-0.2</v>
      </c>
      <c r="N194" s="17">
        <v>-0.3</v>
      </c>
      <c r="O194" s="17">
        <v>43</v>
      </c>
      <c r="P194" s="17">
        <v>-0.6</v>
      </c>
      <c r="Q194" s="17">
        <v>0.5</v>
      </c>
      <c r="R194" s="17">
        <v>0.8</v>
      </c>
      <c r="S194" s="17">
        <v>-0.3</v>
      </c>
      <c r="T194" s="17">
        <v>29</v>
      </c>
      <c r="U194" s="17">
        <v>-29</v>
      </c>
      <c r="V194" s="17">
        <v>0.01</v>
      </c>
      <c r="W194" s="17">
        <v>60</v>
      </c>
      <c r="X194" s="17">
        <v>48</v>
      </c>
      <c r="Y194" s="17">
        <v>0.5</v>
      </c>
      <c r="Z194" s="17">
        <v>0.3</v>
      </c>
      <c r="AA194" s="17">
        <v>941</v>
      </c>
      <c r="AB194" s="17">
        <v>1114</v>
      </c>
      <c r="AC194" s="17">
        <v>1440</v>
      </c>
      <c r="AD194" s="17">
        <v>1300</v>
      </c>
      <c r="AE194" s="17">
        <v>-0.3</v>
      </c>
      <c r="AF194" s="17">
        <v>0.5</v>
      </c>
      <c r="AG194" s="17">
        <v>0.8</v>
      </c>
      <c r="AH194" s="17">
        <v>-0.3</v>
      </c>
      <c r="AI194" s="17">
        <v>1</v>
      </c>
      <c r="AJ194" s="17">
        <v>6.3765000000000001</v>
      </c>
      <c r="AK194" s="17">
        <v>1</v>
      </c>
      <c r="AL194" s="17">
        <v>40</v>
      </c>
      <c r="AM194" s="17">
        <v>6.36</v>
      </c>
      <c r="AN194" s="17">
        <v>6.41</v>
      </c>
      <c r="AO194" s="17">
        <v>6.34</v>
      </c>
      <c r="AP194" s="17">
        <v>639</v>
      </c>
      <c r="AQ194" s="17">
        <v>0</v>
      </c>
      <c r="AR194" s="17">
        <v>100</v>
      </c>
      <c r="AS194" s="17">
        <v>0</v>
      </c>
      <c r="AT194" s="17">
        <v>50</v>
      </c>
      <c r="AU194" s="17">
        <v>5</v>
      </c>
      <c r="AV194" s="17"/>
      <c r="AW194" s="17"/>
      <c r="AX194" s="17"/>
    </row>
    <row r="195" spans="1:50" x14ac:dyDescent="0.15">
      <c r="A195" s="17" t="s">
        <v>1441</v>
      </c>
      <c r="B195" s="17" t="s">
        <v>1442</v>
      </c>
      <c r="C195" s="17">
        <v>11091.975</v>
      </c>
      <c r="D195" s="17">
        <v>11124.538</v>
      </c>
      <c r="E195" s="17">
        <v>11033.823</v>
      </c>
      <c r="F195" s="17">
        <v>11070.492</v>
      </c>
      <c r="G195" s="17">
        <v>11091.492</v>
      </c>
      <c r="H195" s="17">
        <v>1037</v>
      </c>
      <c r="I195" s="17">
        <v>1402</v>
      </c>
      <c r="J195" s="17">
        <v>-0.1</v>
      </c>
      <c r="K195" s="17">
        <v>-0.1</v>
      </c>
      <c r="L195" s="17">
        <v>-0.2</v>
      </c>
      <c r="M195" s="17">
        <v>-0.2</v>
      </c>
      <c r="N195" s="17">
        <v>0</v>
      </c>
      <c r="O195" s="17">
        <v>40</v>
      </c>
      <c r="P195" s="17">
        <v>-0.5</v>
      </c>
      <c r="Q195" s="17">
        <v>0.3</v>
      </c>
      <c r="R195" s="17">
        <v>0.3</v>
      </c>
      <c r="S195" s="17">
        <v>-0.5</v>
      </c>
      <c r="T195" s="17">
        <v>64</v>
      </c>
      <c r="U195" s="17">
        <v>-11</v>
      </c>
      <c r="V195" s="17">
        <v>0.01</v>
      </c>
      <c r="W195" s="17">
        <v>25</v>
      </c>
      <c r="X195" s="17">
        <v>329629</v>
      </c>
      <c r="Y195" s="17">
        <v>0</v>
      </c>
      <c r="Z195" s="17">
        <v>0</v>
      </c>
      <c r="AA195" s="17">
        <v>1118</v>
      </c>
      <c r="AB195" s="17">
        <v>1037</v>
      </c>
      <c r="AC195" s="17">
        <v>1402</v>
      </c>
      <c r="AD195" s="17">
        <v>1338</v>
      </c>
      <c r="AE195" s="17">
        <v>-0.2</v>
      </c>
      <c r="AF195" s="17">
        <v>0.3</v>
      </c>
      <c r="AG195" s="17">
        <v>0.3</v>
      </c>
      <c r="AH195" s="17">
        <v>-0.2</v>
      </c>
      <c r="AI195" s="17">
        <v>0.55000000000000004</v>
      </c>
      <c r="AJ195" s="17">
        <v>10852.300499999999</v>
      </c>
      <c r="AK195" s="17">
        <v>1.02</v>
      </c>
      <c r="AL195" s="17">
        <v>44</v>
      </c>
      <c r="AM195" s="17">
        <v>11065.49</v>
      </c>
      <c r="AN195" s="17">
        <v>11124.54</v>
      </c>
      <c r="AO195" s="17">
        <v>11033.82</v>
      </c>
      <c r="AP195" s="17">
        <v>1108803</v>
      </c>
      <c r="AQ195" s="17">
        <v>69</v>
      </c>
      <c r="AR195" s="17">
        <v>0</v>
      </c>
      <c r="AS195" s="17">
        <v>63</v>
      </c>
      <c r="AT195" s="17">
        <v>45</v>
      </c>
      <c r="AU195" s="17">
        <v>-3</v>
      </c>
      <c r="AV195" s="17"/>
      <c r="AW195" s="17"/>
      <c r="AX195" s="17"/>
    </row>
    <row r="196" spans="1:50" x14ac:dyDescent="0.15">
      <c r="A196" s="17" t="s">
        <v>730</v>
      </c>
      <c r="B196" s="17" t="s">
        <v>731</v>
      </c>
      <c r="C196" s="17">
        <v>29.5</v>
      </c>
      <c r="D196" s="17">
        <v>30.1</v>
      </c>
      <c r="E196" s="17">
        <v>29.01</v>
      </c>
      <c r="F196" s="17">
        <v>29.4</v>
      </c>
      <c r="G196" s="17">
        <v>29.73</v>
      </c>
      <c r="H196" s="17">
        <v>1318</v>
      </c>
      <c r="I196" s="17">
        <v>939</v>
      </c>
      <c r="J196" s="17">
        <v>0.5</v>
      </c>
      <c r="K196" s="17">
        <v>-0.9</v>
      </c>
      <c r="L196" s="17">
        <v>-0.3</v>
      </c>
      <c r="M196" s="17">
        <v>-1.1000000000000001</v>
      </c>
      <c r="N196" s="17">
        <v>-0.8</v>
      </c>
      <c r="O196" s="17">
        <v>36</v>
      </c>
      <c r="P196" s="17">
        <v>-2.4</v>
      </c>
      <c r="Q196" s="17">
        <v>1.3</v>
      </c>
      <c r="R196" s="17">
        <v>2</v>
      </c>
      <c r="S196" s="17">
        <v>-1.7</v>
      </c>
      <c r="T196" s="17">
        <v>45</v>
      </c>
      <c r="U196" s="17">
        <v>-24</v>
      </c>
      <c r="V196" s="17">
        <v>0.04</v>
      </c>
      <c r="W196" s="17">
        <v>71</v>
      </c>
      <c r="X196" s="17">
        <v>255</v>
      </c>
      <c r="Y196" s="17">
        <v>0.1</v>
      </c>
      <c r="Z196" s="17">
        <v>-1.1000000000000001</v>
      </c>
      <c r="AA196" s="17">
        <v>939</v>
      </c>
      <c r="AB196" s="17">
        <v>1103</v>
      </c>
      <c r="AC196" s="17">
        <v>1500</v>
      </c>
      <c r="AD196" s="17">
        <v>1318</v>
      </c>
      <c r="AE196" s="17">
        <v>-2.2999999999999998</v>
      </c>
      <c r="AF196" s="17">
        <v>0</v>
      </c>
      <c r="AG196" s="17">
        <v>1.4</v>
      </c>
      <c r="AH196" s="17">
        <v>-2.4</v>
      </c>
      <c r="AI196" s="17">
        <v>1.02</v>
      </c>
      <c r="AJ196" s="17">
        <v>31.265999999999998</v>
      </c>
      <c r="AK196" s="17">
        <v>0.94</v>
      </c>
      <c r="AL196" s="17">
        <v>79</v>
      </c>
      <c r="AM196" s="17">
        <v>29.01</v>
      </c>
      <c r="AN196" s="17">
        <v>29.92</v>
      </c>
      <c r="AO196" s="17">
        <v>29.4</v>
      </c>
      <c r="AP196" s="17">
        <v>3010</v>
      </c>
      <c r="AQ196" s="17">
        <v>20</v>
      </c>
      <c r="AR196" s="17">
        <v>100</v>
      </c>
      <c r="AS196" s="17">
        <v>83</v>
      </c>
      <c r="AT196" s="17">
        <v>29</v>
      </c>
      <c r="AU196" s="17">
        <v>-7</v>
      </c>
      <c r="AV196" s="17"/>
      <c r="AW196" s="17"/>
      <c r="AX196" s="17"/>
    </row>
    <row r="197" spans="1:50" x14ac:dyDescent="0.15">
      <c r="A197" s="17" t="s">
        <v>3328</v>
      </c>
      <c r="B197" s="17" t="s">
        <v>3329</v>
      </c>
      <c r="C197" s="17">
        <v>11.75</v>
      </c>
      <c r="D197" s="17">
        <v>11.75</v>
      </c>
      <c r="E197" s="17">
        <v>11.4</v>
      </c>
      <c r="F197" s="17">
        <v>11.44</v>
      </c>
      <c r="G197" s="17">
        <v>11.63</v>
      </c>
      <c r="H197" s="17">
        <v>930</v>
      </c>
      <c r="I197" s="17">
        <v>1331</v>
      </c>
      <c r="J197" s="17">
        <v>-2.5</v>
      </c>
      <c r="K197" s="17">
        <v>-0.2</v>
      </c>
      <c r="L197" s="17">
        <v>-2.7</v>
      </c>
      <c r="M197" s="17">
        <v>-1.6</v>
      </c>
      <c r="N197" s="17">
        <v>1</v>
      </c>
      <c r="O197" s="17">
        <v>11</v>
      </c>
      <c r="P197" s="17">
        <v>-2.7</v>
      </c>
      <c r="Q197" s="17">
        <v>0.4</v>
      </c>
      <c r="R197" s="17">
        <v>0</v>
      </c>
      <c r="S197" s="17">
        <v>-3</v>
      </c>
      <c r="T197" s="17">
        <v>100</v>
      </c>
      <c r="U197" s="17">
        <v>-6</v>
      </c>
      <c r="V197" s="17">
        <v>0.03</v>
      </c>
      <c r="W197" s="17">
        <v>3</v>
      </c>
      <c r="X197" s="17">
        <v>87</v>
      </c>
      <c r="Y197" s="17">
        <v>-1.4</v>
      </c>
      <c r="Z197" s="17">
        <v>-2.1</v>
      </c>
      <c r="AA197" s="17">
        <v>939</v>
      </c>
      <c r="AB197" s="17">
        <v>930</v>
      </c>
      <c r="AC197" s="17">
        <v>1331</v>
      </c>
      <c r="AD197" s="17">
        <v>1343</v>
      </c>
      <c r="AE197" s="17">
        <v>-0.8</v>
      </c>
      <c r="AF197" s="17">
        <v>0.4</v>
      </c>
      <c r="AG197" s="17">
        <v>0</v>
      </c>
      <c r="AH197" s="17">
        <v>-0.8</v>
      </c>
      <c r="AI197" s="17">
        <v>0.26</v>
      </c>
      <c r="AJ197" s="17">
        <v>11.105499999999999</v>
      </c>
      <c r="AK197" s="17">
        <v>1.03</v>
      </c>
      <c r="AL197" s="17">
        <v>60</v>
      </c>
      <c r="AM197" s="17">
        <v>11.45</v>
      </c>
      <c r="AN197" s="17">
        <v>11.75</v>
      </c>
      <c r="AO197" s="17">
        <v>11.4</v>
      </c>
      <c r="AP197" s="17">
        <v>1153</v>
      </c>
      <c r="AQ197" s="17">
        <v>100</v>
      </c>
      <c r="AR197" s="17">
        <v>0</v>
      </c>
      <c r="AS197" s="17">
        <v>100</v>
      </c>
      <c r="AT197" s="17">
        <v>17</v>
      </c>
      <c r="AU197" s="17">
        <v>-9</v>
      </c>
      <c r="AV197" s="17"/>
      <c r="AW197" s="17"/>
      <c r="AX197" s="17"/>
    </row>
    <row r="198" spans="1:50" x14ac:dyDescent="0.15">
      <c r="A198" s="17" t="s">
        <v>1451</v>
      </c>
      <c r="B198" s="17" t="s">
        <v>1452</v>
      </c>
      <c r="C198" s="17">
        <v>1887.3620000000001</v>
      </c>
      <c r="D198" s="17">
        <v>1892.991</v>
      </c>
      <c r="E198" s="17">
        <v>1874.22</v>
      </c>
      <c r="F198" s="17">
        <v>1879.252</v>
      </c>
      <c r="G198" s="17">
        <v>1888.432</v>
      </c>
      <c r="H198" s="17">
        <v>1059</v>
      </c>
      <c r="I198" s="17">
        <v>1402</v>
      </c>
      <c r="J198" s="17">
        <v>-0.1</v>
      </c>
      <c r="K198" s="17">
        <v>-0.3</v>
      </c>
      <c r="L198" s="17">
        <v>-0.4</v>
      </c>
      <c r="M198" s="17">
        <v>-0.5</v>
      </c>
      <c r="N198" s="17">
        <v>-0.1</v>
      </c>
      <c r="O198" s="17">
        <v>27</v>
      </c>
      <c r="P198" s="17">
        <v>-0.7</v>
      </c>
      <c r="Q198" s="17">
        <v>0.3</v>
      </c>
      <c r="R198" s="17">
        <v>0.3</v>
      </c>
      <c r="S198" s="17">
        <v>-0.7</v>
      </c>
      <c r="T198" s="17">
        <v>70</v>
      </c>
      <c r="U198" s="17">
        <v>-28</v>
      </c>
      <c r="V198" s="17">
        <v>0.01</v>
      </c>
      <c r="W198" s="17">
        <v>15</v>
      </c>
      <c r="X198" s="17">
        <v>26069</v>
      </c>
      <c r="Y198" s="17">
        <v>-0.1</v>
      </c>
      <c r="Z198" s="17">
        <v>-0.2</v>
      </c>
      <c r="AA198" s="17">
        <v>939</v>
      </c>
      <c r="AB198" s="17">
        <v>1059</v>
      </c>
      <c r="AC198" s="17">
        <v>1402</v>
      </c>
      <c r="AD198" s="17">
        <v>1300</v>
      </c>
      <c r="AE198" s="17">
        <v>-0.3</v>
      </c>
      <c r="AF198" s="17">
        <v>0.3</v>
      </c>
      <c r="AG198" s="17">
        <v>0.3</v>
      </c>
      <c r="AH198" s="17">
        <v>-0.3</v>
      </c>
      <c r="AI198" s="17">
        <v>0.62</v>
      </c>
      <c r="AJ198" s="17">
        <v>1855.2719999999999</v>
      </c>
      <c r="AK198" s="17">
        <v>1.01</v>
      </c>
      <c r="AL198" s="17">
        <v>54</v>
      </c>
      <c r="AM198" s="17">
        <v>1883.02</v>
      </c>
      <c r="AN198" s="17">
        <v>1892.99</v>
      </c>
      <c r="AO198" s="17">
        <v>1874.22</v>
      </c>
      <c r="AP198" s="17">
        <v>188533</v>
      </c>
      <c r="AQ198" s="17">
        <v>100</v>
      </c>
      <c r="AR198" s="17">
        <v>31</v>
      </c>
      <c r="AS198" s="17">
        <v>100</v>
      </c>
      <c r="AT198" s="17">
        <v>32</v>
      </c>
      <c r="AU198" s="17">
        <v>-9</v>
      </c>
      <c r="AV198" s="17"/>
      <c r="AW198" s="17"/>
      <c r="AX198" s="17"/>
    </row>
    <row r="199" spans="1:50" x14ac:dyDescent="0.15">
      <c r="A199" s="17" t="s">
        <v>168</v>
      </c>
      <c r="B199" s="17" t="s">
        <v>169</v>
      </c>
      <c r="C199" s="17">
        <v>8.3000000000000007</v>
      </c>
      <c r="D199" s="17">
        <v>8.3800000000000008</v>
      </c>
      <c r="E199" s="17">
        <v>8.27</v>
      </c>
      <c r="F199" s="17">
        <v>8.3000000000000007</v>
      </c>
      <c r="G199" s="17">
        <v>8.2899999999999991</v>
      </c>
      <c r="H199" s="17">
        <v>952</v>
      </c>
      <c r="I199" s="17">
        <v>933</v>
      </c>
      <c r="J199" s="17">
        <v>0.5</v>
      </c>
      <c r="K199" s="17">
        <v>-0.5</v>
      </c>
      <c r="L199" s="17">
        <v>0</v>
      </c>
      <c r="M199" s="17">
        <v>0.1</v>
      </c>
      <c r="N199" s="17">
        <v>0.1</v>
      </c>
      <c r="O199" s="17">
        <v>27</v>
      </c>
      <c r="P199" s="17">
        <v>-1</v>
      </c>
      <c r="Q199" s="17">
        <v>0.4</v>
      </c>
      <c r="R199" s="17">
        <v>1</v>
      </c>
      <c r="S199" s="17">
        <v>-0.4</v>
      </c>
      <c r="T199" s="17">
        <v>27</v>
      </c>
      <c r="U199" s="17">
        <v>-36</v>
      </c>
      <c r="V199" s="17">
        <v>0.01</v>
      </c>
      <c r="W199" s="17">
        <v>64</v>
      </c>
      <c r="X199" s="17">
        <v>23</v>
      </c>
      <c r="Y199" s="17">
        <v>-0.4</v>
      </c>
      <c r="Z199" s="17">
        <v>0</v>
      </c>
      <c r="AA199" s="17">
        <v>933</v>
      </c>
      <c r="AB199" s="17">
        <v>952</v>
      </c>
      <c r="AC199" s="17">
        <v>1451</v>
      </c>
      <c r="AD199" s="17">
        <v>1425</v>
      </c>
      <c r="AE199" s="17">
        <v>-0.7</v>
      </c>
      <c r="AF199" s="17">
        <v>0.2</v>
      </c>
      <c r="AG199" s="17">
        <v>1</v>
      </c>
      <c r="AH199" s="17">
        <v>-0.7</v>
      </c>
      <c r="AI199" s="17">
        <v>1.27</v>
      </c>
      <c r="AJ199" s="17">
        <v>8.4580000000000002</v>
      </c>
      <c r="AK199" s="17">
        <v>0.98</v>
      </c>
      <c r="AL199" s="17">
        <v>18</v>
      </c>
      <c r="AM199" s="17">
        <v>8.27</v>
      </c>
      <c r="AN199" s="17">
        <v>8.3800000000000008</v>
      </c>
      <c r="AO199" s="17">
        <v>8.2799999999999994</v>
      </c>
      <c r="AP199" s="17">
        <v>836</v>
      </c>
      <c r="AQ199" s="17">
        <v>100</v>
      </c>
      <c r="AR199" s="17">
        <v>0</v>
      </c>
      <c r="AS199" s="17">
        <v>29</v>
      </c>
      <c r="AT199" s="17">
        <v>43</v>
      </c>
      <c r="AU199" s="17">
        <v>-2</v>
      </c>
      <c r="AV199" s="17"/>
      <c r="AW199" s="17"/>
      <c r="AX199" s="17"/>
    </row>
    <row r="200" spans="1:50" x14ac:dyDescent="0.15">
      <c r="A200" s="17" t="s">
        <v>3144</v>
      </c>
      <c r="B200" s="17" t="s">
        <v>3145</v>
      </c>
      <c r="C200" s="17">
        <v>13.15</v>
      </c>
      <c r="D200" s="17">
        <v>13.15</v>
      </c>
      <c r="E200" s="17">
        <v>12.39</v>
      </c>
      <c r="F200" s="17">
        <v>12.62</v>
      </c>
      <c r="G200" s="17">
        <v>13.14</v>
      </c>
      <c r="H200" s="17">
        <v>930</v>
      </c>
      <c r="I200" s="17">
        <v>1438</v>
      </c>
      <c r="J200" s="17">
        <v>-4.4000000000000004</v>
      </c>
      <c r="K200" s="17">
        <v>0.4</v>
      </c>
      <c r="L200" s="17">
        <v>-4.0999999999999996</v>
      </c>
      <c r="M200" s="17">
        <v>-4</v>
      </c>
      <c r="N200" s="17">
        <v>0.1</v>
      </c>
      <c r="O200" s="17">
        <v>30</v>
      </c>
      <c r="P200" s="17">
        <v>-4.0999999999999996</v>
      </c>
      <c r="Q200" s="17">
        <v>1.8</v>
      </c>
      <c r="R200" s="17">
        <v>0</v>
      </c>
      <c r="S200" s="17">
        <v>-6</v>
      </c>
      <c r="T200" s="17">
        <v>100</v>
      </c>
      <c r="U200" s="17">
        <v>7</v>
      </c>
      <c r="V200" s="17">
        <v>0.06</v>
      </c>
      <c r="W200" s="17">
        <v>5</v>
      </c>
      <c r="X200" s="17">
        <v>887</v>
      </c>
      <c r="Y200" s="17">
        <v>-0.8</v>
      </c>
      <c r="Z200" s="17">
        <v>-1.4</v>
      </c>
      <c r="AA200" s="17">
        <v>1118</v>
      </c>
      <c r="AB200" s="17">
        <v>930</v>
      </c>
      <c r="AC200" s="17">
        <v>1438</v>
      </c>
      <c r="AD200" s="17">
        <v>1310</v>
      </c>
      <c r="AE200" s="17">
        <v>-0.3</v>
      </c>
      <c r="AF200" s="17">
        <v>1.9</v>
      </c>
      <c r="AG200" s="17">
        <v>0</v>
      </c>
      <c r="AH200" s="17">
        <v>-0.3</v>
      </c>
      <c r="AI200" s="17">
        <v>0.05</v>
      </c>
      <c r="AJ200" s="17">
        <v>12.568</v>
      </c>
      <c r="AK200" s="17">
        <v>1</v>
      </c>
      <c r="AL200" s="17">
        <v>98</v>
      </c>
      <c r="AM200" s="17">
        <v>12.54</v>
      </c>
      <c r="AN200" s="17">
        <v>13.15</v>
      </c>
      <c r="AO200" s="17">
        <v>12.39</v>
      </c>
      <c r="AP200" s="17">
        <v>1266</v>
      </c>
      <c r="AQ200" s="17">
        <v>100</v>
      </c>
      <c r="AR200" s="17">
        <v>0</v>
      </c>
      <c r="AS200" s="17">
        <v>100</v>
      </c>
      <c r="AT200" s="17">
        <v>14</v>
      </c>
      <c r="AU200" s="17">
        <v>-9</v>
      </c>
      <c r="AV200" s="17"/>
      <c r="AW200" s="17"/>
      <c r="AX200" s="17"/>
    </row>
    <row r="201" spans="1:50" x14ac:dyDescent="0.15">
      <c r="A201" s="17" t="s">
        <v>720</v>
      </c>
      <c r="B201" s="17" t="s">
        <v>721</v>
      </c>
      <c r="C201" s="17">
        <v>10.18</v>
      </c>
      <c r="D201" s="17">
        <v>10.23</v>
      </c>
      <c r="E201" s="17">
        <v>10.11</v>
      </c>
      <c r="F201" s="17">
        <v>10.14</v>
      </c>
      <c r="G201" s="17">
        <v>10.18</v>
      </c>
      <c r="H201" s="17">
        <v>1006</v>
      </c>
      <c r="I201" s="17">
        <v>1442</v>
      </c>
      <c r="J201" s="17">
        <v>0</v>
      </c>
      <c r="K201" s="17">
        <v>-0.4</v>
      </c>
      <c r="L201" s="17">
        <v>-0.4</v>
      </c>
      <c r="M201" s="17">
        <v>-0.4</v>
      </c>
      <c r="N201" s="17">
        <v>0</v>
      </c>
      <c r="O201" s="17">
        <v>25</v>
      </c>
      <c r="P201" s="17">
        <v>-0.9</v>
      </c>
      <c r="Q201" s="17">
        <v>0.3</v>
      </c>
      <c r="R201" s="17">
        <v>0.5</v>
      </c>
      <c r="S201" s="17">
        <v>-0.7</v>
      </c>
      <c r="T201" s="17">
        <v>58</v>
      </c>
      <c r="U201" s="17">
        <v>-33</v>
      </c>
      <c r="V201" s="17">
        <v>0.01</v>
      </c>
      <c r="W201" s="17">
        <v>55</v>
      </c>
      <c r="X201" s="17">
        <v>151</v>
      </c>
      <c r="Y201" s="17">
        <v>0</v>
      </c>
      <c r="Z201" s="17">
        <v>-0.4</v>
      </c>
      <c r="AA201" s="17">
        <v>939</v>
      </c>
      <c r="AB201" s="17">
        <v>1006</v>
      </c>
      <c r="AC201" s="17">
        <v>1442</v>
      </c>
      <c r="AD201" s="17">
        <v>1307</v>
      </c>
      <c r="AE201" s="17">
        <v>-0.5</v>
      </c>
      <c r="AF201" s="17">
        <v>0.3</v>
      </c>
      <c r="AG201" s="17">
        <v>0.5</v>
      </c>
      <c r="AH201" s="17">
        <v>-0.5</v>
      </c>
      <c r="AI201" s="17">
        <v>0.83</v>
      </c>
      <c r="AJ201" s="17">
        <v>10.301</v>
      </c>
      <c r="AK201" s="17">
        <v>0.98</v>
      </c>
      <c r="AL201" s="17">
        <v>55</v>
      </c>
      <c r="AM201" s="17">
        <v>10.119999999999999</v>
      </c>
      <c r="AN201" s="17">
        <v>10.23</v>
      </c>
      <c r="AO201" s="17">
        <v>10.11</v>
      </c>
      <c r="AP201" s="17">
        <v>1019</v>
      </c>
      <c r="AQ201" s="17">
        <v>100</v>
      </c>
      <c r="AR201" s="17">
        <v>100</v>
      </c>
      <c r="AS201" s="17">
        <v>100</v>
      </c>
      <c r="AT201" s="17">
        <v>33</v>
      </c>
      <c r="AU201" s="17">
        <v>-9</v>
      </c>
      <c r="AV201" s="17"/>
      <c r="AW201" s="17"/>
      <c r="AX201" s="17"/>
    </row>
    <row r="202" spans="1:50" x14ac:dyDescent="0.15">
      <c r="A202" s="17" t="s">
        <v>200</v>
      </c>
      <c r="B202" s="17" t="s">
        <v>201</v>
      </c>
      <c r="C202" s="17">
        <v>16.43</v>
      </c>
      <c r="D202" s="17">
        <v>16.43</v>
      </c>
      <c r="E202" s="17">
        <v>16.18</v>
      </c>
      <c r="F202" s="17">
        <v>16.22</v>
      </c>
      <c r="G202" s="17">
        <v>16.43</v>
      </c>
      <c r="H202" s="17">
        <v>930</v>
      </c>
      <c r="I202" s="17">
        <v>1449</v>
      </c>
      <c r="J202" s="17">
        <v>-1.1000000000000001</v>
      </c>
      <c r="K202" s="17">
        <v>-0.2</v>
      </c>
      <c r="L202" s="17">
        <v>-1.3</v>
      </c>
      <c r="M202" s="17">
        <v>-1.3</v>
      </c>
      <c r="N202" s="17">
        <v>0</v>
      </c>
      <c r="O202" s="17">
        <v>16</v>
      </c>
      <c r="P202" s="17">
        <v>-1.3</v>
      </c>
      <c r="Q202" s="17">
        <v>0.2</v>
      </c>
      <c r="R202" s="17">
        <v>0</v>
      </c>
      <c r="S202" s="17">
        <v>-1.5</v>
      </c>
      <c r="T202" s="17">
        <v>100</v>
      </c>
      <c r="U202" s="17">
        <v>-12</v>
      </c>
      <c r="V202" s="17">
        <v>0.02</v>
      </c>
      <c r="W202" s="17">
        <v>10</v>
      </c>
      <c r="X202" s="17">
        <v>450</v>
      </c>
      <c r="Y202" s="17">
        <v>-0.2</v>
      </c>
      <c r="Z202" s="17">
        <v>-0.2</v>
      </c>
      <c r="AA202" s="17">
        <v>1127</v>
      </c>
      <c r="AB202" s="17">
        <v>930</v>
      </c>
      <c r="AC202" s="17">
        <v>1449</v>
      </c>
      <c r="AD202" s="17">
        <v>1345</v>
      </c>
      <c r="AE202" s="17">
        <v>-0.1</v>
      </c>
      <c r="AF202" s="17">
        <v>0.2</v>
      </c>
      <c r="AG202" s="17">
        <v>0</v>
      </c>
      <c r="AH202" s="17">
        <v>-0.1</v>
      </c>
      <c r="AI202" s="17">
        <v>0.08</v>
      </c>
      <c r="AJ202" s="17">
        <v>16.747499999999999</v>
      </c>
      <c r="AK202" s="17">
        <v>0.97</v>
      </c>
      <c r="AL202" s="17">
        <v>100</v>
      </c>
      <c r="AM202" s="17">
        <v>16.23</v>
      </c>
      <c r="AN202" s="17">
        <v>16.43</v>
      </c>
      <c r="AO202" s="17">
        <v>16.18</v>
      </c>
      <c r="AP202" s="17">
        <v>1624</v>
      </c>
      <c r="AQ202" s="17">
        <v>100</v>
      </c>
      <c r="AR202" s="17">
        <v>50</v>
      </c>
      <c r="AS202" s="17">
        <v>100</v>
      </c>
      <c r="AT202" s="17">
        <v>62</v>
      </c>
      <c r="AU202" s="17">
        <v>-7</v>
      </c>
      <c r="AV202" s="17"/>
      <c r="AW202" s="17"/>
      <c r="AX202" s="17"/>
    </row>
    <row r="203" spans="1:50" x14ac:dyDescent="0.15">
      <c r="A203" s="17" t="s">
        <v>740</v>
      </c>
      <c r="B203" s="17" t="s">
        <v>741</v>
      </c>
      <c r="C203" s="17">
        <v>17.78</v>
      </c>
      <c r="D203" s="17">
        <v>17.82</v>
      </c>
      <c r="E203" s="17">
        <v>17.7</v>
      </c>
      <c r="F203" s="17">
        <v>17.760000000000002</v>
      </c>
      <c r="G203" s="17">
        <v>17.78</v>
      </c>
      <c r="H203" s="17">
        <v>1058</v>
      </c>
      <c r="I203" s="17">
        <v>944</v>
      </c>
      <c r="J203" s="17">
        <v>0</v>
      </c>
      <c r="K203" s="17">
        <v>-0.1</v>
      </c>
      <c r="L203" s="17">
        <v>-0.1</v>
      </c>
      <c r="M203" s="17">
        <v>-0.1</v>
      </c>
      <c r="N203" s="17">
        <v>0</v>
      </c>
      <c r="O203" s="17">
        <v>50</v>
      </c>
      <c r="P203" s="17">
        <v>-0.3</v>
      </c>
      <c r="Q203" s="17">
        <v>0.3</v>
      </c>
      <c r="R203" s="17">
        <v>0.2</v>
      </c>
      <c r="S203" s="17">
        <v>-0.5</v>
      </c>
      <c r="T203" s="17">
        <v>67</v>
      </c>
      <c r="U203" s="17">
        <v>-17</v>
      </c>
      <c r="V203" s="17">
        <v>0.01</v>
      </c>
      <c r="W203" s="17">
        <v>67</v>
      </c>
      <c r="X203" s="17">
        <v>22</v>
      </c>
      <c r="Y203" s="17">
        <v>-0.4</v>
      </c>
      <c r="Z203" s="17">
        <v>-0.4</v>
      </c>
      <c r="AA203" s="17">
        <v>944</v>
      </c>
      <c r="AB203" s="17">
        <v>1058</v>
      </c>
      <c r="AC203" s="17">
        <v>1500</v>
      </c>
      <c r="AD203" s="17">
        <v>1305</v>
      </c>
      <c r="AE203" s="17">
        <v>-0.2</v>
      </c>
      <c r="AF203" s="17">
        <v>0.2</v>
      </c>
      <c r="AG203" s="17">
        <v>0.2</v>
      </c>
      <c r="AH203" s="17">
        <v>-0.2</v>
      </c>
      <c r="AI203" s="17">
        <v>0.67</v>
      </c>
      <c r="AJ203" s="17">
        <v>17.930499999999999</v>
      </c>
      <c r="AK203" s="17">
        <v>0.99</v>
      </c>
      <c r="AL203" s="17">
        <v>67</v>
      </c>
      <c r="AM203" s="17">
        <v>17.7</v>
      </c>
      <c r="AN203" s="17">
        <v>17.82</v>
      </c>
      <c r="AO203" s="17">
        <v>17.72</v>
      </c>
      <c r="AP203" s="17">
        <v>1780</v>
      </c>
      <c r="AQ203" s="17">
        <v>100</v>
      </c>
      <c r="AR203" s="17">
        <v>0</v>
      </c>
      <c r="AS203" s="17">
        <v>100</v>
      </c>
      <c r="AT203" s="17">
        <v>0</v>
      </c>
      <c r="AU203" s="17">
        <v>-10</v>
      </c>
      <c r="AV203" s="17"/>
      <c r="AW203" s="17"/>
      <c r="AX203" s="17"/>
    </row>
    <row r="204" spans="1:50" x14ac:dyDescent="0.15">
      <c r="A204" s="17" t="s">
        <v>3262</v>
      </c>
      <c r="B204" s="17" t="s">
        <v>3263</v>
      </c>
      <c r="C204" s="17">
        <v>7.17</v>
      </c>
      <c r="D204" s="17">
        <v>7.18</v>
      </c>
      <c r="E204" s="17">
        <v>7.06</v>
      </c>
      <c r="F204" s="17">
        <v>7.11</v>
      </c>
      <c r="G204" s="17">
        <v>7.15</v>
      </c>
      <c r="H204" s="17">
        <v>930</v>
      </c>
      <c r="I204" s="17">
        <v>1434</v>
      </c>
      <c r="J204" s="17">
        <v>-1.1000000000000001</v>
      </c>
      <c r="K204" s="17">
        <v>0.3</v>
      </c>
      <c r="L204" s="17">
        <v>-0.8</v>
      </c>
      <c r="M204" s="17">
        <v>-0.6</v>
      </c>
      <c r="N204" s="17">
        <v>0.3</v>
      </c>
      <c r="O204" s="17">
        <v>42</v>
      </c>
      <c r="P204" s="17">
        <v>-1</v>
      </c>
      <c r="Q204" s="17">
        <v>0.7</v>
      </c>
      <c r="R204" s="17">
        <v>0.1</v>
      </c>
      <c r="S204" s="17">
        <v>-1.5</v>
      </c>
      <c r="T204" s="17">
        <v>92</v>
      </c>
      <c r="U204" s="17">
        <v>17</v>
      </c>
      <c r="V204" s="17">
        <v>0.02</v>
      </c>
      <c r="W204" s="17">
        <v>25</v>
      </c>
      <c r="X204" s="17">
        <v>161</v>
      </c>
      <c r="Y204" s="17">
        <v>0</v>
      </c>
      <c r="Z204" s="17">
        <v>-0.3</v>
      </c>
      <c r="AA204" s="17">
        <v>1117</v>
      </c>
      <c r="AB204" s="17">
        <v>930</v>
      </c>
      <c r="AC204" s="17">
        <v>1434</v>
      </c>
      <c r="AD204" s="17">
        <v>1440</v>
      </c>
      <c r="AE204" s="17">
        <v>-0.7</v>
      </c>
      <c r="AF204" s="17">
        <v>0.7</v>
      </c>
      <c r="AG204" s="17">
        <v>0.1</v>
      </c>
      <c r="AH204" s="17">
        <v>-0.7</v>
      </c>
      <c r="AI204" s="17">
        <v>0.5</v>
      </c>
      <c r="AJ204" s="17">
        <v>7.0865</v>
      </c>
      <c r="AK204" s="17">
        <v>1</v>
      </c>
      <c r="AL204" s="17">
        <v>75</v>
      </c>
      <c r="AM204" s="17">
        <v>7.06</v>
      </c>
      <c r="AN204" s="17">
        <v>7.18</v>
      </c>
      <c r="AO204" s="17">
        <v>7.06</v>
      </c>
      <c r="AP204" s="17">
        <v>716</v>
      </c>
      <c r="AQ204" s="17">
        <v>0</v>
      </c>
      <c r="AR204" s="17">
        <v>0</v>
      </c>
      <c r="AS204" s="17">
        <v>75</v>
      </c>
      <c r="AT204" s="17">
        <v>25</v>
      </c>
      <c r="AU204" s="17">
        <v>-7</v>
      </c>
      <c r="AV204" s="17"/>
      <c r="AW204" s="17"/>
      <c r="AX204" s="17"/>
    </row>
    <row r="205" spans="1:50" x14ac:dyDescent="0.15">
      <c r="A205" s="17" t="s">
        <v>706</v>
      </c>
      <c r="B205" s="17" t="s">
        <v>707</v>
      </c>
      <c r="C205" s="17">
        <v>23.6</v>
      </c>
      <c r="D205" s="17">
        <v>23.69</v>
      </c>
      <c r="E205" s="17">
        <v>23.3</v>
      </c>
      <c r="F205" s="17">
        <v>23.58</v>
      </c>
      <c r="G205" s="17">
        <v>23.56</v>
      </c>
      <c r="H205" s="17">
        <v>955</v>
      </c>
      <c r="I205" s="17">
        <v>1101</v>
      </c>
      <c r="J205" s="17">
        <v>-0.7</v>
      </c>
      <c r="K205" s="17">
        <v>0.6</v>
      </c>
      <c r="L205" s="17">
        <v>-0.1</v>
      </c>
      <c r="M205" s="17">
        <v>0.1</v>
      </c>
      <c r="N205" s="17">
        <v>0.2</v>
      </c>
      <c r="O205" s="17">
        <v>72</v>
      </c>
      <c r="P205" s="17">
        <v>-0.5</v>
      </c>
      <c r="Q205" s="17">
        <v>1.2</v>
      </c>
      <c r="R205" s="17">
        <v>0.4</v>
      </c>
      <c r="S205" s="17">
        <v>-1.3</v>
      </c>
      <c r="T205" s="17">
        <v>77</v>
      </c>
      <c r="U205" s="17">
        <v>38</v>
      </c>
      <c r="V205" s="17">
        <v>0.02</v>
      </c>
      <c r="W205" s="17">
        <v>33</v>
      </c>
      <c r="X205" s="17">
        <v>666</v>
      </c>
      <c r="Y205" s="17">
        <v>-0.4</v>
      </c>
      <c r="Z205" s="17">
        <v>-0.1</v>
      </c>
      <c r="AA205" s="17">
        <v>1101</v>
      </c>
      <c r="AB205" s="17">
        <v>955</v>
      </c>
      <c r="AC205" s="17">
        <v>1324</v>
      </c>
      <c r="AD205" s="17">
        <v>1348</v>
      </c>
      <c r="AE205" s="17">
        <v>-0.3</v>
      </c>
      <c r="AF205" s="17">
        <v>0.8</v>
      </c>
      <c r="AG205" s="17">
        <v>0.4</v>
      </c>
      <c r="AH205" s="17">
        <v>-0.3</v>
      </c>
      <c r="AI205" s="17">
        <v>0.43</v>
      </c>
      <c r="AJ205" s="17">
        <v>23.251000000000001</v>
      </c>
      <c r="AK205" s="17">
        <v>1.01</v>
      </c>
      <c r="AL205" s="17">
        <v>67</v>
      </c>
      <c r="AM205" s="17">
        <v>23.3</v>
      </c>
      <c r="AN205" s="17">
        <v>23.69</v>
      </c>
      <c r="AO205" s="17">
        <v>23.4</v>
      </c>
      <c r="AP205" s="17">
        <v>2366</v>
      </c>
      <c r="AQ205" s="17">
        <v>100</v>
      </c>
      <c r="AR205" s="17">
        <v>0</v>
      </c>
      <c r="AS205" s="17">
        <v>100</v>
      </c>
      <c r="AT205" s="17">
        <v>80</v>
      </c>
      <c r="AU205" s="17">
        <v>-7</v>
      </c>
      <c r="AV205" s="17"/>
      <c r="AW205" s="17"/>
      <c r="AX205" s="17"/>
    </row>
    <row r="206" spans="1:50" x14ac:dyDescent="0.15">
      <c r="A206" s="17" t="s">
        <v>3508</v>
      </c>
      <c r="B206" s="17" t="s">
        <v>3509</v>
      </c>
      <c r="C206" s="17">
        <v>23.83</v>
      </c>
      <c r="D206" s="17">
        <v>26.24</v>
      </c>
      <c r="E206" s="17">
        <v>23.69</v>
      </c>
      <c r="F206" s="17">
        <v>26.24</v>
      </c>
      <c r="G206" s="17">
        <v>23.85</v>
      </c>
      <c r="H206" s="17">
        <v>1442</v>
      </c>
      <c r="I206" s="17">
        <v>930</v>
      </c>
      <c r="J206" s="17">
        <v>6.7</v>
      </c>
      <c r="K206" s="17">
        <v>3.2</v>
      </c>
      <c r="L206" s="17">
        <v>9.6</v>
      </c>
      <c r="M206" s="17">
        <v>9.6</v>
      </c>
      <c r="N206" s="17">
        <v>-0.1</v>
      </c>
      <c r="O206" s="17">
        <v>100</v>
      </c>
      <c r="P206" s="17">
        <v>0</v>
      </c>
      <c r="Q206" s="17">
        <v>10.199999999999999</v>
      </c>
      <c r="R206" s="17">
        <v>9.6</v>
      </c>
      <c r="S206" s="17">
        <v>-0.6</v>
      </c>
      <c r="T206" s="17">
        <v>5</v>
      </c>
      <c r="U206" s="17">
        <v>32</v>
      </c>
      <c r="V206" s="17">
        <v>0.1</v>
      </c>
      <c r="W206" s="17">
        <v>97</v>
      </c>
      <c r="X206" s="17">
        <v>1078</v>
      </c>
      <c r="Y206" s="17">
        <v>-0.4</v>
      </c>
      <c r="Z206" s="17">
        <v>0.4</v>
      </c>
      <c r="AA206" s="17">
        <v>930</v>
      </c>
      <c r="AB206" s="17">
        <v>1128</v>
      </c>
      <c r="AC206" s="17">
        <v>1323</v>
      </c>
      <c r="AD206" s="17">
        <v>1442</v>
      </c>
      <c r="AE206" s="17">
        <v>0</v>
      </c>
      <c r="AF206" s="17">
        <v>5</v>
      </c>
      <c r="AG206" s="17">
        <v>7</v>
      </c>
      <c r="AH206" s="17">
        <v>0</v>
      </c>
      <c r="AI206" s="17">
        <v>0.66</v>
      </c>
      <c r="AJ206" s="17">
        <v>23.713999999999999</v>
      </c>
      <c r="AK206" s="17">
        <v>1.1100000000000001</v>
      </c>
      <c r="AL206" s="17">
        <v>9</v>
      </c>
      <c r="AM206" s="17">
        <v>23.69</v>
      </c>
      <c r="AN206" s="17">
        <v>25.49</v>
      </c>
      <c r="AO206" s="17">
        <v>25</v>
      </c>
      <c r="AP206" s="17">
        <v>2624</v>
      </c>
      <c r="AQ206" s="17">
        <v>100</v>
      </c>
      <c r="AR206" s="17">
        <v>36</v>
      </c>
      <c r="AS206" s="17">
        <v>61</v>
      </c>
      <c r="AT206" s="17">
        <v>100</v>
      </c>
      <c r="AU206" s="17">
        <v>10</v>
      </c>
      <c r="AV206" s="17"/>
      <c r="AW206" s="17"/>
      <c r="AX206" s="17"/>
    </row>
    <row r="207" spans="1:50" x14ac:dyDescent="0.15">
      <c r="A207" s="17" t="s">
        <v>319</v>
      </c>
      <c r="B207" s="17" t="s">
        <v>320</v>
      </c>
      <c r="C207" s="17">
        <v>7.42</v>
      </c>
      <c r="D207" s="17">
        <v>7.43</v>
      </c>
      <c r="E207" s="17">
        <v>7.36</v>
      </c>
      <c r="F207" s="17">
        <v>7.4</v>
      </c>
      <c r="G207" s="17">
        <v>7.44</v>
      </c>
      <c r="H207" s="17">
        <v>930</v>
      </c>
      <c r="I207" s="17">
        <v>1439</v>
      </c>
      <c r="J207" s="17">
        <v>-0.7</v>
      </c>
      <c r="K207" s="17">
        <v>0.4</v>
      </c>
      <c r="L207" s="17">
        <v>-0.3</v>
      </c>
      <c r="M207" s="17">
        <v>-0.5</v>
      </c>
      <c r="N207" s="17">
        <v>-0.3</v>
      </c>
      <c r="O207" s="17">
        <v>57</v>
      </c>
      <c r="P207" s="17">
        <v>-0.4</v>
      </c>
      <c r="Q207" s="17">
        <v>0.5</v>
      </c>
      <c r="R207" s="17">
        <v>0.1</v>
      </c>
      <c r="S207" s="17">
        <v>-0.8</v>
      </c>
      <c r="T207" s="17">
        <v>86</v>
      </c>
      <c r="U207" s="17">
        <v>43</v>
      </c>
      <c r="V207" s="17">
        <v>0.01</v>
      </c>
      <c r="W207" s="17">
        <v>14</v>
      </c>
      <c r="X207" s="17">
        <v>201</v>
      </c>
      <c r="Y207" s="17">
        <v>0</v>
      </c>
      <c r="Z207" s="17">
        <v>-0.4</v>
      </c>
      <c r="AA207" s="17">
        <v>1130</v>
      </c>
      <c r="AB207" s="17">
        <v>930</v>
      </c>
      <c r="AC207" s="17">
        <v>1439</v>
      </c>
      <c r="AD207" s="17">
        <v>1458</v>
      </c>
      <c r="AE207" s="17">
        <v>-0.1</v>
      </c>
      <c r="AF207" s="17">
        <v>0.5</v>
      </c>
      <c r="AG207" s="17">
        <v>0.1</v>
      </c>
      <c r="AH207" s="17">
        <v>-0.1</v>
      </c>
      <c r="AI207" s="17">
        <v>0.28000000000000003</v>
      </c>
      <c r="AJ207" s="17">
        <v>7.5110000000000001</v>
      </c>
      <c r="AK207" s="17">
        <v>0.99</v>
      </c>
      <c r="AL207" s="17">
        <v>114</v>
      </c>
      <c r="AM207" s="17">
        <v>7.36</v>
      </c>
      <c r="AN207" s="17">
        <v>7.43</v>
      </c>
      <c r="AO207" s="17">
        <v>7.36</v>
      </c>
      <c r="AP207" s="17">
        <v>741</v>
      </c>
      <c r="AQ207" s="17">
        <v>0</v>
      </c>
      <c r="AR207" s="17">
        <v>0</v>
      </c>
      <c r="AS207" s="17">
        <v>75</v>
      </c>
      <c r="AT207" s="17">
        <v>0</v>
      </c>
      <c r="AU207" s="17">
        <v>-10</v>
      </c>
      <c r="AV207" s="17"/>
      <c r="AW207" s="17"/>
      <c r="AX207" s="17"/>
    </row>
    <row r="208" spans="1:50" x14ac:dyDescent="0.15">
      <c r="A208" s="17" t="s">
        <v>3510</v>
      </c>
      <c r="B208" s="17" t="s">
        <v>3511</v>
      </c>
      <c r="C208" s="17">
        <v>14.14</v>
      </c>
      <c r="D208" s="17">
        <v>14.23</v>
      </c>
      <c r="E208" s="17">
        <v>13.95</v>
      </c>
      <c r="F208" s="17">
        <v>14</v>
      </c>
      <c r="G208" s="17">
        <v>14.17</v>
      </c>
      <c r="H208" s="17">
        <v>1008</v>
      </c>
      <c r="I208" s="17">
        <v>1440</v>
      </c>
      <c r="J208" s="17">
        <v>-0.6</v>
      </c>
      <c r="K208" s="17">
        <v>-0.4</v>
      </c>
      <c r="L208" s="17">
        <v>-1</v>
      </c>
      <c r="M208" s="17">
        <v>-1.2</v>
      </c>
      <c r="N208" s="17">
        <v>-0.2</v>
      </c>
      <c r="O208" s="17">
        <v>18</v>
      </c>
      <c r="P208" s="17">
        <v>-1.6</v>
      </c>
      <c r="Q208" s="17">
        <v>0.4</v>
      </c>
      <c r="R208" s="17">
        <v>0.6</v>
      </c>
      <c r="S208" s="17">
        <v>-1.4</v>
      </c>
      <c r="T208" s="17">
        <v>68</v>
      </c>
      <c r="U208" s="17">
        <v>-18</v>
      </c>
      <c r="V208" s="17">
        <v>0.02</v>
      </c>
      <c r="W208" s="17">
        <v>14</v>
      </c>
      <c r="X208" s="17">
        <v>204</v>
      </c>
      <c r="Y208" s="17">
        <v>-0.2</v>
      </c>
      <c r="Z208" s="17">
        <v>-0.4</v>
      </c>
      <c r="AA208" s="17">
        <v>1127</v>
      </c>
      <c r="AB208" s="17">
        <v>1008</v>
      </c>
      <c r="AC208" s="17">
        <v>1440</v>
      </c>
      <c r="AD208" s="17">
        <v>1316</v>
      </c>
      <c r="AE208" s="17">
        <v>-0.5</v>
      </c>
      <c r="AF208" s="17">
        <v>0.4</v>
      </c>
      <c r="AG208" s="17">
        <v>0.6</v>
      </c>
      <c r="AH208" s="17">
        <v>-0.5</v>
      </c>
      <c r="AI208" s="17">
        <v>0.56999999999999995</v>
      </c>
      <c r="AJ208" s="17">
        <v>14.157500000000001</v>
      </c>
      <c r="AK208" s="17">
        <v>0.99</v>
      </c>
      <c r="AL208" s="17">
        <v>71</v>
      </c>
      <c r="AM208" s="17">
        <v>14.02</v>
      </c>
      <c r="AN208" s="17">
        <v>14.23</v>
      </c>
      <c r="AO208" s="17">
        <v>13.95</v>
      </c>
      <c r="AP208" s="17">
        <v>1407</v>
      </c>
      <c r="AQ208" s="17">
        <v>100</v>
      </c>
      <c r="AR208" s="17">
        <v>0</v>
      </c>
      <c r="AS208" s="17">
        <v>100</v>
      </c>
      <c r="AT208" s="17">
        <v>50</v>
      </c>
      <c r="AU208" s="17">
        <v>-9</v>
      </c>
      <c r="AV208" s="17"/>
      <c r="AW208" s="17"/>
      <c r="AX208" s="17"/>
    </row>
    <row r="209" spans="1:50" x14ac:dyDescent="0.15">
      <c r="A209" s="17" t="s">
        <v>728</v>
      </c>
      <c r="B209" s="17" t="s">
        <v>729</v>
      </c>
      <c r="C209" s="17">
        <v>6.09</v>
      </c>
      <c r="D209" s="17">
        <v>6.18</v>
      </c>
      <c r="E209" s="17">
        <v>6.07</v>
      </c>
      <c r="F209" s="17">
        <v>6.12</v>
      </c>
      <c r="G209" s="17">
        <v>6.09</v>
      </c>
      <c r="H209" s="17">
        <v>1345</v>
      </c>
      <c r="I209" s="17">
        <v>1343</v>
      </c>
      <c r="J209" s="17">
        <v>-0.3</v>
      </c>
      <c r="K209" s="17">
        <v>0.8</v>
      </c>
      <c r="L209" s="17">
        <v>0.5</v>
      </c>
      <c r="M209" s="17">
        <v>0.5</v>
      </c>
      <c r="N209" s="17">
        <v>0</v>
      </c>
      <c r="O209" s="17">
        <v>45</v>
      </c>
      <c r="P209" s="17">
        <v>-1</v>
      </c>
      <c r="Q209" s="17">
        <v>0.8</v>
      </c>
      <c r="R209" s="17">
        <v>1.5</v>
      </c>
      <c r="S209" s="17">
        <v>-0.3</v>
      </c>
      <c r="T209" s="17">
        <v>18</v>
      </c>
      <c r="U209" s="17">
        <v>45</v>
      </c>
      <c r="V209" s="17">
        <v>0.02</v>
      </c>
      <c r="W209" s="17">
        <v>0</v>
      </c>
      <c r="X209" s="17">
        <v>80</v>
      </c>
      <c r="Y209" s="17">
        <v>0.2</v>
      </c>
      <c r="Z209" s="17">
        <v>0</v>
      </c>
      <c r="AA209" s="17">
        <v>1130</v>
      </c>
      <c r="AB209" s="17">
        <v>930</v>
      </c>
      <c r="AC209" s="17">
        <v>1343</v>
      </c>
      <c r="AD209" s="17">
        <v>1345</v>
      </c>
      <c r="AE209" s="17">
        <v>-1</v>
      </c>
      <c r="AF209" s="17">
        <v>0.8</v>
      </c>
      <c r="AG209" s="17">
        <v>0.2</v>
      </c>
      <c r="AH209" s="17">
        <v>-1</v>
      </c>
      <c r="AI209" s="17">
        <v>0.63</v>
      </c>
      <c r="AJ209" s="17">
        <v>6.1310000000000002</v>
      </c>
      <c r="AK209" s="17">
        <v>1</v>
      </c>
      <c r="AL209" s="17">
        <v>67</v>
      </c>
      <c r="AM209" s="17">
        <v>6.07</v>
      </c>
      <c r="AN209" s="17">
        <v>6.1</v>
      </c>
      <c r="AO209" s="17">
        <v>6.07</v>
      </c>
      <c r="AP209" s="17">
        <v>618</v>
      </c>
      <c r="AQ209" s="17">
        <v>50</v>
      </c>
      <c r="AR209" s="17">
        <v>100</v>
      </c>
      <c r="AS209" s="17">
        <v>50</v>
      </c>
      <c r="AT209" s="17">
        <v>50</v>
      </c>
      <c r="AU209" s="17">
        <v>-10</v>
      </c>
      <c r="AV209" s="17"/>
      <c r="AW209" s="17"/>
      <c r="AX209" s="17"/>
    </row>
    <row r="210" spans="1:50" x14ac:dyDescent="0.15">
      <c r="A210" s="17" t="s">
        <v>3020</v>
      </c>
      <c r="B210" s="17" t="s">
        <v>3021</v>
      </c>
      <c r="C210" s="17">
        <v>24.9</v>
      </c>
      <c r="D210" s="17">
        <v>25.27</v>
      </c>
      <c r="E210" s="17">
        <v>24.45</v>
      </c>
      <c r="F210" s="17">
        <v>24.53</v>
      </c>
      <c r="G210" s="17">
        <v>25.25</v>
      </c>
      <c r="H210" s="17">
        <v>1053</v>
      </c>
      <c r="I210" s="17">
        <v>1436</v>
      </c>
      <c r="J210" s="17">
        <v>-0.1</v>
      </c>
      <c r="K210" s="17">
        <v>-1.4</v>
      </c>
      <c r="L210" s="17">
        <v>-1.5</v>
      </c>
      <c r="M210" s="17">
        <v>-2.9</v>
      </c>
      <c r="N210" s="17">
        <v>-1.4</v>
      </c>
      <c r="O210" s="17">
        <v>10</v>
      </c>
      <c r="P210" s="17">
        <v>-3</v>
      </c>
      <c r="Q210" s="17">
        <v>0.3</v>
      </c>
      <c r="R210" s="17">
        <v>1.5</v>
      </c>
      <c r="S210" s="17">
        <v>-1.8</v>
      </c>
      <c r="T210" s="17">
        <v>55</v>
      </c>
      <c r="U210" s="17">
        <v>-43</v>
      </c>
      <c r="V210" s="17">
        <v>0.03</v>
      </c>
      <c r="W210" s="17">
        <v>37</v>
      </c>
      <c r="X210" s="17">
        <v>835</v>
      </c>
      <c r="Y210" s="17">
        <v>-0.1</v>
      </c>
      <c r="Z210" s="17">
        <v>-0.2</v>
      </c>
      <c r="AA210" s="17">
        <v>937</v>
      </c>
      <c r="AB210" s="17">
        <v>1053</v>
      </c>
      <c r="AC210" s="17">
        <v>1436</v>
      </c>
      <c r="AD210" s="17">
        <v>1344</v>
      </c>
      <c r="AE210" s="17">
        <v>-1.7</v>
      </c>
      <c r="AF210" s="17">
        <v>0.3</v>
      </c>
      <c r="AG210" s="17">
        <v>1.5</v>
      </c>
      <c r="AH210" s="17">
        <v>-1.7</v>
      </c>
      <c r="AI210" s="17">
        <v>0.97</v>
      </c>
      <c r="AJ210" s="17">
        <v>22.104500000000002</v>
      </c>
      <c r="AK210" s="17">
        <v>1.1100000000000001</v>
      </c>
      <c r="AL210" s="17">
        <v>97</v>
      </c>
      <c r="AM210" s="17">
        <v>24.65</v>
      </c>
      <c r="AN210" s="17">
        <v>25.27</v>
      </c>
      <c r="AO210" s="17">
        <v>24.45</v>
      </c>
      <c r="AP210" s="17">
        <v>2496</v>
      </c>
      <c r="AQ210" s="17">
        <v>100</v>
      </c>
      <c r="AR210" s="17">
        <v>75</v>
      </c>
      <c r="AS210" s="17">
        <v>64</v>
      </c>
      <c r="AT210" s="17">
        <v>54</v>
      </c>
      <c r="AU210" s="17">
        <v>-5</v>
      </c>
      <c r="AV210" s="17"/>
      <c r="AW210" s="17"/>
      <c r="AX210" s="17"/>
    </row>
    <row r="211" spans="1:50" x14ac:dyDescent="0.15">
      <c r="A211" s="17" t="s">
        <v>3148</v>
      </c>
      <c r="B211" s="17" t="s">
        <v>3149</v>
      </c>
      <c r="C211" s="17">
        <v>18.48</v>
      </c>
      <c r="D211" s="17">
        <v>18.75</v>
      </c>
      <c r="E211" s="17">
        <v>18.350000000000001</v>
      </c>
      <c r="F211" s="17">
        <v>18.71</v>
      </c>
      <c r="G211" s="17">
        <v>18.510000000000002</v>
      </c>
      <c r="H211" s="17">
        <v>1055</v>
      </c>
      <c r="I211" s="17">
        <v>933</v>
      </c>
      <c r="J211" s="17">
        <v>0.9</v>
      </c>
      <c r="K211" s="17">
        <v>0.3</v>
      </c>
      <c r="L211" s="17">
        <v>1.2</v>
      </c>
      <c r="M211" s="17">
        <v>1.1000000000000001</v>
      </c>
      <c r="N211" s="17">
        <v>-0.2</v>
      </c>
      <c r="O211" s="17">
        <v>90</v>
      </c>
      <c r="P211" s="17">
        <v>-0.2</v>
      </c>
      <c r="Q211" s="17">
        <v>1.9</v>
      </c>
      <c r="R211" s="17">
        <v>1.5</v>
      </c>
      <c r="S211" s="17">
        <v>-0.7</v>
      </c>
      <c r="T211" s="17">
        <v>32</v>
      </c>
      <c r="U211" s="17">
        <v>15</v>
      </c>
      <c r="V211" s="17">
        <v>0.02</v>
      </c>
      <c r="W211" s="17">
        <v>75</v>
      </c>
      <c r="X211" s="17">
        <v>62</v>
      </c>
      <c r="Y211" s="17">
        <v>-0.2</v>
      </c>
      <c r="Z211" s="17">
        <v>0.6</v>
      </c>
      <c r="AA211" s="17">
        <v>933</v>
      </c>
      <c r="AB211" s="17">
        <v>1055</v>
      </c>
      <c r="AC211" s="17">
        <v>1332</v>
      </c>
      <c r="AD211" s="17">
        <v>1419</v>
      </c>
      <c r="AE211" s="17">
        <v>-0.2</v>
      </c>
      <c r="AF211" s="17">
        <v>0.5</v>
      </c>
      <c r="AG211" s="17">
        <v>1.5</v>
      </c>
      <c r="AH211" s="17">
        <v>-0.2</v>
      </c>
      <c r="AI211" s="17">
        <v>0.77</v>
      </c>
      <c r="AJ211" s="17">
        <v>19.371500000000001</v>
      </c>
      <c r="AK211" s="17">
        <v>0.97</v>
      </c>
      <c r="AL211" s="17">
        <v>40</v>
      </c>
      <c r="AM211" s="17">
        <v>18.350000000000001</v>
      </c>
      <c r="AN211" s="17">
        <v>18.75</v>
      </c>
      <c r="AO211" s="17">
        <v>18.62</v>
      </c>
      <c r="AP211" s="17">
        <v>1875</v>
      </c>
      <c r="AQ211" s="17">
        <v>100</v>
      </c>
      <c r="AR211" s="17">
        <v>0</v>
      </c>
      <c r="AS211" s="17">
        <v>52</v>
      </c>
      <c r="AT211" s="17">
        <v>100</v>
      </c>
      <c r="AU211" s="17">
        <v>7</v>
      </c>
      <c r="AV211" s="17"/>
      <c r="AW211" s="17"/>
      <c r="AX211" s="17"/>
    </row>
    <row r="212" spans="1:50" x14ac:dyDescent="0.15">
      <c r="A212" s="17" t="s">
        <v>2968</v>
      </c>
      <c r="B212" s="17" t="s">
        <v>2969</v>
      </c>
      <c r="C212" s="17">
        <v>5.46</v>
      </c>
      <c r="D212" s="17">
        <v>5.59</v>
      </c>
      <c r="E212" s="17">
        <v>5.45</v>
      </c>
      <c r="F212" s="17">
        <v>5.5</v>
      </c>
      <c r="G212" s="17">
        <v>5.45</v>
      </c>
      <c r="H212" s="17">
        <v>950</v>
      </c>
      <c r="I212" s="17">
        <v>1433</v>
      </c>
      <c r="J212" s="17">
        <v>0.7</v>
      </c>
      <c r="K212" s="17">
        <v>0</v>
      </c>
      <c r="L212" s="17">
        <v>0.7</v>
      </c>
      <c r="M212" s="17">
        <v>0.9</v>
      </c>
      <c r="N212" s="17">
        <v>0.2</v>
      </c>
      <c r="O212" s="17">
        <v>36</v>
      </c>
      <c r="P212" s="17">
        <v>-1.6</v>
      </c>
      <c r="Q212" s="17">
        <v>0.9</v>
      </c>
      <c r="R212" s="17">
        <v>2.4</v>
      </c>
      <c r="S212" s="17">
        <v>-0.2</v>
      </c>
      <c r="T212" s="17">
        <v>7</v>
      </c>
      <c r="U212" s="17">
        <v>0</v>
      </c>
      <c r="V212" s="17">
        <v>0.03</v>
      </c>
      <c r="W212" s="17">
        <v>31</v>
      </c>
      <c r="X212" s="17">
        <v>293</v>
      </c>
      <c r="Y212" s="17">
        <v>0.2</v>
      </c>
      <c r="Z212" s="17">
        <v>0.2</v>
      </c>
      <c r="AA212" s="17">
        <v>941</v>
      </c>
      <c r="AB212" s="17">
        <v>950</v>
      </c>
      <c r="AC212" s="17">
        <v>1433</v>
      </c>
      <c r="AD212" s="17">
        <v>1300</v>
      </c>
      <c r="AE212" s="17">
        <v>-0.2</v>
      </c>
      <c r="AF212" s="17">
        <v>0.9</v>
      </c>
      <c r="AG212" s="17">
        <v>2.4</v>
      </c>
      <c r="AH212" s="17">
        <v>-0.2</v>
      </c>
      <c r="AI212" s="17">
        <v>1</v>
      </c>
      <c r="AJ212" s="17">
        <v>5.3319999999999999</v>
      </c>
      <c r="AK212" s="17">
        <v>1.03</v>
      </c>
      <c r="AL212" s="17">
        <v>0</v>
      </c>
      <c r="AM212" s="17">
        <v>5.46</v>
      </c>
      <c r="AN212" s="17">
        <v>5.59</v>
      </c>
      <c r="AO212" s="17">
        <v>5.45</v>
      </c>
      <c r="AP212" s="17">
        <v>551</v>
      </c>
      <c r="AQ212" s="17">
        <v>0</v>
      </c>
      <c r="AR212" s="17">
        <v>100</v>
      </c>
      <c r="AS212" s="17">
        <v>0</v>
      </c>
      <c r="AT212" s="17">
        <v>50</v>
      </c>
      <c r="AU212" s="17">
        <v>-9</v>
      </c>
      <c r="AV212" s="17"/>
      <c r="AW212" s="17"/>
      <c r="AX212" s="17"/>
    </row>
    <row r="213" spans="1:50" x14ac:dyDescent="0.15">
      <c r="A213" s="17" t="s">
        <v>884</v>
      </c>
      <c r="B213" s="17" t="s">
        <v>885</v>
      </c>
      <c r="C213" s="17">
        <v>7.58</v>
      </c>
      <c r="D213" s="17">
        <v>7.58</v>
      </c>
      <c r="E213" s="17">
        <v>7.5</v>
      </c>
      <c r="F213" s="17">
        <v>7.51</v>
      </c>
      <c r="G213" s="17">
        <v>7.58</v>
      </c>
      <c r="H213" s="17">
        <v>930</v>
      </c>
      <c r="I213" s="17">
        <v>1448</v>
      </c>
      <c r="J213" s="17">
        <v>-0.4</v>
      </c>
      <c r="K213" s="17">
        <v>-0.5</v>
      </c>
      <c r="L213" s="17">
        <v>-0.9</v>
      </c>
      <c r="M213" s="17">
        <v>-0.9</v>
      </c>
      <c r="N213" s="17">
        <v>0</v>
      </c>
      <c r="O213" s="17">
        <v>12</v>
      </c>
      <c r="P213" s="17">
        <v>-0.9</v>
      </c>
      <c r="Q213" s="17">
        <v>0.1</v>
      </c>
      <c r="R213" s="17">
        <v>0</v>
      </c>
      <c r="S213" s="17">
        <v>-1.1000000000000001</v>
      </c>
      <c r="T213" s="17">
        <v>100</v>
      </c>
      <c r="U213" s="17">
        <v>-50</v>
      </c>
      <c r="V213" s="17">
        <v>0.01</v>
      </c>
      <c r="W213" s="17">
        <v>25</v>
      </c>
      <c r="X213" s="17">
        <v>285</v>
      </c>
      <c r="Y213" s="17">
        <v>-0.3</v>
      </c>
      <c r="Z213" s="17">
        <v>-0.4</v>
      </c>
      <c r="AA213" s="17">
        <v>1130</v>
      </c>
      <c r="AB213" s="17">
        <v>930</v>
      </c>
      <c r="AC213" s="17">
        <v>1448</v>
      </c>
      <c r="AD213" s="17">
        <v>1300</v>
      </c>
      <c r="AE213" s="17">
        <v>-0.7</v>
      </c>
      <c r="AF213" s="17">
        <v>0.1</v>
      </c>
      <c r="AG213" s="17">
        <v>0</v>
      </c>
      <c r="AH213" s="17">
        <v>-0.7</v>
      </c>
      <c r="AI213" s="17">
        <v>0.63</v>
      </c>
      <c r="AJ213" s="17">
        <v>7.6929999999999996</v>
      </c>
      <c r="AK213" s="17">
        <v>0.98</v>
      </c>
      <c r="AL213" s="17">
        <v>100</v>
      </c>
      <c r="AM213" s="17">
        <v>7.54</v>
      </c>
      <c r="AN213" s="17">
        <v>7.58</v>
      </c>
      <c r="AO213" s="17">
        <v>7.5</v>
      </c>
      <c r="AP213" s="17">
        <v>756</v>
      </c>
      <c r="AQ213" s="17">
        <v>100</v>
      </c>
      <c r="AR213" s="17">
        <v>0</v>
      </c>
      <c r="AS213" s="17">
        <v>100</v>
      </c>
      <c r="AT213" s="17">
        <v>0</v>
      </c>
      <c r="AU213" s="17">
        <v>-10</v>
      </c>
      <c r="AV213" s="17"/>
      <c r="AW213" s="17"/>
      <c r="AX213" s="17"/>
    </row>
    <row r="214" spans="1:50" x14ac:dyDescent="0.15">
      <c r="A214" s="17" t="s">
        <v>1971</v>
      </c>
      <c r="B214" s="17" t="s">
        <v>1971</v>
      </c>
      <c r="C214" s="17">
        <v>24059.11</v>
      </c>
      <c r="D214" s="17">
        <v>24114.92</v>
      </c>
      <c r="E214" s="17">
        <v>23835.27</v>
      </c>
      <c r="F214" s="17">
        <v>23900.95</v>
      </c>
      <c r="G214" s="17">
        <v>24081.47</v>
      </c>
      <c r="H214" s="17">
        <v>954</v>
      </c>
      <c r="I214" s="17">
        <v>1400</v>
      </c>
      <c r="J214" s="17">
        <v>-0.4</v>
      </c>
      <c r="K214" s="17">
        <v>-0.3</v>
      </c>
      <c r="L214" s="17">
        <v>-0.7</v>
      </c>
      <c r="M214" s="17">
        <v>-0.8</v>
      </c>
      <c r="N214" s="17">
        <v>-0.1</v>
      </c>
      <c r="O214" s="17">
        <v>23</v>
      </c>
      <c r="P214" s="17">
        <v>-0.9</v>
      </c>
      <c r="Q214" s="17">
        <v>0.3</v>
      </c>
      <c r="R214" s="17">
        <v>0.2</v>
      </c>
      <c r="S214" s="17">
        <v>-0.9</v>
      </c>
      <c r="T214" s="17">
        <v>80</v>
      </c>
      <c r="U214" s="17">
        <v>-26</v>
      </c>
      <c r="V214" s="17">
        <v>0.01</v>
      </c>
      <c r="W214" s="17">
        <v>10</v>
      </c>
      <c r="X214" s="17">
        <v>72743</v>
      </c>
      <c r="Y214" s="17">
        <v>0.1</v>
      </c>
      <c r="Z214" s="17">
        <v>0</v>
      </c>
      <c r="AA214" s="17">
        <v>1118</v>
      </c>
      <c r="AB214" s="17">
        <v>954</v>
      </c>
      <c r="AC214" s="17">
        <v>1400</v>
      </c>
      <c r="AD214" s="17">
        <v>1304</v>
      </c>
      <c r="AE214" s="17">
        <v>-0.3</v>
      </c>
      <c r="AF214" s="17">
        <v>0.3</v>
      </c>
      <c r="AG214" s="17">
        <v>0.2</v>
      </c>
      <c r="AH214" s="17">
        <v>-0.3</v>
      </c>
      <c r="AI214" s="17">
        <v>0.49</v>
      </c>
      <c r="AJ214" s="17">
        <v>0</v>
      </c>
      <c r="AK214" s="17">
        <v>0</v>
      </c>
      <c r="AL214" s="17">
        <v>79</v>
      </c>
      <c r="AM214" s="17">
        <v>23956.76</v>
      </c>
      <c r="AN214" s="17">
        <v>24114.92</v>
      </c>
      <c r="AO214" s="17">
        <v>23835.27</v>
      </c>
      <c r="AP214" s="17">
        <v>2398215</v>
      </c>
      <c r="AQ214" s="17">
        <v>25</v>
      </c>
      <c r="AR214" s="17">
        <v>202</v>
      </c>
      <c r="AS214" s="17">
        <v>49</v>
      </c>
      <c r="AT214" s="17">
        <v>37</v>
      </c>
      <c r="AU214" s="17">
        <v>-3</v>
      </c>
      <c r="AV214" s="17"/>
      <c r="AW214" s="17"/>
      <c r="AX214" s="17"/>
    </row>
    <row r="215" spans="1:50" x14ac:dyDescent="0.15">
      <c r="A215" s="17" t="s">
        <v>118</v>
      </c>
      <c r="B215" s="17" t="s">
        <v>119</v>
      </c>
      <c r="C215" s="17">
        <v>4.1900000000000004</v>
      </c>
      <c r="D215" s="17">
        <v>4.2</v>
      </c>
      <c r="E215" s="17">
        <v>4.0999999999999996</v>
      </c>
      <c r="F215" s="17">
        <v>4.12</v>
      </c>
      <c r="G215" s="17">
        <v>4.18</v>
      </c>
      <c r="H215" s="17">
        <v>942</v>
      </c>
      <c r="I215" s="17">
        <v>1458</v>
      </c>
      <c r="J215" s="17">
        <v>-0.7</v>
      </c>
      <c r="K215" s="17">
        <v>-1</v>
      </c>
      <c r="L215" s="17">
        <v>-1.7</v>
      </c>
      <c r="M215" s="17">
        <v>-1.4</v>
      </c>
      <c r="N215" s="17">
        <v>0.2</v>
      </c>
      <c r="O215" s="17">
        <v>20</v>
      </c>
      <c r="P215" s="17">
        <v>-1.9</v>
      </c>
      <c r="Q215" s="17">
        <v>0.5</v>
      </c>
      <c r="R215" s="17">
        <v>0.2</v>
      </c>
      <c r="S215" s="17">
        <v>-2.2000000000000002</v>
      </c>
      <c r="T215" s="17">
        <v>90</v>
      </c>
      <c r="U215" s="17">
        <v>-40</v>
      </c>
      <c r="V215" s="17">
        <v>0.02</v>
      </c>
      <c r="W215" s="17">
        <v>33</v>
      </c>
      <c r="X215" s="17">
        <v>736</v>
      </c>
      <c r="Y215" s="17">
        <v>-0.2</v>
      </c>
      <c r="Z215" s="17">
        <v>0</v>
      </c>
      <c r="AA215" s="17">
        <v>1123</v>
      </c>
      <c r="AB215" s="17">
        <v>942</v>
      </c>
      <c r="AC215" s="17">
        <v>1458</v>
      </c>
      <c r="AD215" s="17">
        <v>1300</v>
      </c>
      <c r="AE215" s="17">
        <v>-1</v>
      </c>
      <c r="AF215" s="17">
        <v>0.5</v>
      </c>
      <c r="AG215" s="17">
        <v>0.2</v>
      </c>
      <c r="AH215" s="17">
        <v>-1</v>
      </c>
      <c r="AI215" s="17">
        <v>0.5</v>
      </c>
      <c r="AJ215" s="17">
        <v>4.1715</v>
      </c>
      <c r="AK215" s="17">
        <v>0.99</v>
      </c>
      <c r="AL215" s="17">
        <v>67</v>
      </c>
      <c r="AM215" s="17">
        <v>4.1399999999999997</v>
      </c>
      <c r="AN215" s="17">
        <v>4.2</v>
      </c>
      <c r="AO215" s="17">
        <v>4.0999999999999996</v>
      </c>
      <c r="AP215" s="17">
        <v>416</v>
      </c>
      <c r="AQ215" s="17">
        <v>100</v>
      </c>
      <c r="AR215" s="17">
        <v>0</v>
      </c>
      <c r="AS215" s="17">
        <v>100</v>
      </c>
      <c r="AT215" s="17">
        <v>100</v>
      </c>
      <c r="AU215" s="17">
        <v>-10</v>
      </c>
      <c r="AV215" s="17"/>
      <c r="AW215" s="17"/>
      <c r="AX215" s="17"/>
    </row>
    <row r="216" spans="1:50" x14ac:dyDescent="0.15">
      <c r="A216" s="17" t="s">
        <v>892</v>
      </c>
      <c r="B216" s="17" t="s">
        <v>893</v>
      </c>
      <c r="C216" s="17">
        <v>6.21</v>
      </c>
      <c r="D216" s="17">
        <v>6.21</v>
      </c>
      <c r="E216" s="17">
        <v>6.21</v>
      </c>
      <c r="F216" s="17">
        <v>6.21</v>
      </c>
      <c r="G216" s="17">
        <v>6.21</v>
      </c>
      <c r="H216" s="17">
        <v>930</v>
      </c>
      <c r="I216" s="17">
        <v>1500</v>
      </c>
      <c r="J216" s="17">
        <v>0</v>
      </c>
      <c r="K216" s="17">
        <v>0</v>
      </c>
      <c r="L216" s="17">
        <v>0</v>
      </c>
      <c r="M216" s="17">
        <v>0</v>
      </c>
      <c r="N216" s="17">
        <v>0</v>
      </c>
      <c r="O216" s="17">
        <v>0</v>
      </c>
      <c r="P216" s="17">
        <v>0</v>
      </c>
      <c r="Q216" s="17">
        <v>0</v>
      </c>
      <c r="R216" s="17">
        <v>0</v>
      </c>
      <c r="S216" s="17">
        <v>0</v>
      </c>
      <c r="T216" s="17">
        <v>0</v>
      </c>
      <c r="U216" s="17">
        <v>0</v>
      </c>
      <c r="V216" s="17">
        <v>0</v>
      </c>
      <c r="W216" s="17">
        <v>0</v>
      </c>
      <c r="X216" s="17">
        <v>0</v>
      </c>
      <c r="Y216" s="17">
        <v>0</v>
      </c>
      <c r="Z216" s="17">
        <v>0</v>
      </c>
      <c r="AA216" s="17">
        <v>1130</v>
      </c>
      <c r="AB216" s="17">
        <v>930</v>
      </c>
      <c r="AC216" s="17">
        <v>1500</v>
      </c>
      <c r="AD216" s="17">
        <v>1300</v>
      </c>
      <c r="AE216" s="17">
        <v>0</v>
      </c>
      <c r="AF216" s="17">
        <v>0</v>
      </c>
      <c r="AG216" s="17">
        <v>0</v>
      </c>
      <c r="AH216" s="17">
        <v>0</v>
      </c>
      <c r="AI216" s="17">
        <v>0</v>
      </c>
      <c r="AJ216" s="17">
        <v>6.3654999999999999</v>
      </c>
      <c r="AK216" s="17">
        <v>0.98</v>
      </c>
      <c r="AL216" s="17">
        <v>0</v>
      </c>
      <c r="AM216" s="17">
        <v>6.21</v>
      </c>
      <c r="AN216" s="17">
        <v>6.21</v>
      </c>
      <c r="AO216" s="17">
        <v>6.21</v>
      </c>
      <c r="AP216" s="17">
        <v>621</v>
      </c>
      <c r="AQ216" s="17">
        <v>0</v>
      </c>
      <c r="AR216" s="17">
        <v>0</v>
      </c>
      <c r="AS216" s="17">
        <v>0</v>
      </c>
      <c r="AT216" s="17">
        <v>0</v>
      </c>
      <c r="AU216" s="17">
        <v>0</v>
      </c>
      <c r="AV216" s="17"/>
      <c r="AW216" s="17"/>
      <c r="AX216" s="17"/>
    </row>
    <row r="217" spans="1:50" x14ac:dyDescent="0.15">
      <c r="A217" s="17" t="s">
        <v>596</v>
      </c>
      <c r="B217" s="17" t="s">
        <v>597</v>
      </c>
      <c r="C217" s="17">
        <v>34.28</v>
      </c>
      <c r="D217" s="17">
        <v>34.880000000000003</v>
      </c>
      <c r="E217" s="17">
        <v>34.119999999999997</v>
      </c>
      <c r="F217" s="17">
        <v>34.58</v>
      </c>
      <c r="G217" s="17">
        <v>34.25</v>
      </c>
      <c r="H217" s="17">
        <v>930</v>
      </c>
      <c r="I217" s="17">
        <v>1325</v>
      </c>
      <c r="J217" s="17">
        <v>0.4</v>
      </c>
      <c r="K217" s="17">
        <v>0.5</v>
      </c>
      <c r="L217" s="17">
        <v>0.9</v>
      </c>
      <c r="M217" s="17">
        <v>1</v>
      </c>
      <c r="N217" s="17">
        <v>0.1</v>
      </c>
      <c r="O217" s="17">
        <v>61</v>
      </c>
      <c r="P217" s="17">
        <v>-0.9</v>
      </c>
      <c r="Q217" s="17">
        <v>1.3</v>
      </c>
      <c r="R217" s="17">
        <v>1.7</v>
      </c>
      <c r="S217" s="17">
        <v>-0.5</v>
      </c>
      <c r="T217" s="17">
        <v>21</v>
      </c>
      <c r="U217" s="17">
        <v>24</v>
      </c>
      <c r="V217" s="17">
        <v>0.02</v>
      </c>
      <c r="W217" s="17">
        <v>26</v>
      </c>
      <c r="X217" s="17">
        <v>171</v>
      </c>
      <c r="Y217" s="17">
        <v>0.4</v>
      </c>
      <c r="Z217" s="17">
        <v>0.4</v>
      </c>
      <c r="AA217" s="17">
        <v>1021</v>
      </c>
      <c r="AB217" s="17">
        <v>930</v>
      </c>
      <c r="AC217" s="17">
        <v>1325</v>
      </c>
      <c r="AD217" s="17">
        <v>1428</v>
      </c>
      <c r="AE217" s="17">
        <v>-0.1</v>
      </c>
      <c r="AF217" s="17">
        <v>1.3</v>
      </c>
      <c r="AG217" s="17">
        <v>1.8</v>
      </c>
      <c r="AH217" s="17">
        <v>-0.1</v>
      </c>
      <c r="AI217" s="17">
        <v>0.81</v>
      </c>
      <c r="AJ217" s="17">
        <v>34.524000000000001</v>
      </c>
      <c r="AK217" s="17">
        <v>1</v>
      </c>
      <c r="AL217" s="17">
        <v>3</v>
      </c>
      <c r="AM217" s="17">
        <v>34.229999999999997</v>
      </c>
      <c r="AN217" s="17">
        <v>34.880000000000003</v>
      </c>
      <c r="AO217" s="17">
        <v>34.119999999999997</v>
      </c>
      <c r="AP217" s="17">
        <v>3460</v>
      </c>
      <c r="AQ217" s="17">
        <v>5</v>
      </c>
      <c r="AR217" s="17">
        <v>25</v>
      </c>
      <c r="AS217" s="17">
        <v>5</v>
      </c>
      <c r="AT217" s="17">
        <v>25</v>
      </c>
      <c r="AU217" s="17">
        <v>0</v>
      </c>
      <c r="AV217" s="17"/>
      <c r="AW217" s="17"/>
      <c r="AX217" s="17"/>
    </row>
    <row r="218" spans="1:50" x14ac:dyDescent="0.15">
      <c r="A218" s="17" t="s">
        <v>399</v>
      </c>
      <c r="B218" s="17" t="s">
        <v>400</v>
      </c>
      <c r="C218" s="17">
        <v>5.58</v>
      </c>
      <c r="D218" s="17">
        <v>5.75</v>
      </c>
      <c r="E218" s="17">
        <v>5.47</v>
      </c>
      <c r="F218" s="17">
        <v>5.54</v>
      </c>
      <c r="G218" s="17">
        <v>5.63</v>
      </c>
      <c r="H218" s="17">
        <v>952</v>
      </c>
      <c r="I218" s="17">
        <v>1443</v>
      </c>
      <c r="J218" s="17">
        <v>0</v>
      </c>
      <c r="K218" s="17">
        <v>-0.7</v>
      </c>
      <c r="L218" s="17">
        <v>-0.7</v>
      </c>
      <c r="M218" s="17">
        <v>-1.6</v>
      </c>
      <c r="N218" s="17">
        <v>-0.9</v>
      </c>
      <c r="O218" s="17">
        <v>25</v>
      </c>
      <c r="P218" s="17">
        <v>-3.7</v>
      </c>
      <c r="Q218" s="17">
        <v>1.3</v>
      </c>
      <c r="R218" s="17">
        <v>3</v>
      </c>
      <c r="S218" s="17">
        <v>-2</v>
      </c>
      <c r="T218" s="17">
        <v>39</v>
      </c>
      <c r="U218" s="17">
        <v>-14</v>
      </c>
      <c r="V218" s="17">
        <v>0.05</v>
      </c>
      <c r="W218" s="17">
        <v>11</v>
      </c>
      <c r="X218" s="17">
        <v>685</v>
      </c>
      <c r="Y218" s="17">
        <v>0.5</v>
      </c>
      <c r="Z218" s="17">
        <v>0.4</v>
      </c>
      <c r="AA218" s="17">
        <v>1119</v>
      </c>
      <c r="AB218" s="17">
        <v>952</v>
      </c>
      <c r="AC218" s="17">
        <v>1443</v>
      </c>
      <c r="AD218" s="17">
        <v>1300</v>
      </c>
      <c r="AE218" s="17">
        <v>-0.9</v>
      </c>
      <c r="AF218" s="17">
        <v>1.1000000000000001</v>
      </c>
      <c r="AG218" s="17">
        <v>3</v>
      </c>
      <c r="AH218" s="17">
        <v>-0.9</v>
      </c>
      <c r="AI218" s="17">
        <v>0.78</v>
      </c>
      <c r="AJ218" s="17">
        <v>5.4615</v>
      </c>
      <c r="AK218" s="17">
        <v>1.01</v>
      </c>
      <c r="AL218" s="17">
        <v>37</v>
      </c>
      <c r="AM218" s="17">
        <v>5.56</v>
      </c>
      <c r="AN218" s="17">
        <v>5.75</v>
      </c>
      <c r="AO218" s="17">
        <v>5.48</v>
      </c>
      <c r="AP218" s="17">
        <v>559</v>
      </c>
      <c r="AQ218" s="17">
        <v>0</v>
      </c>
      <c r="AR218" s="17">
        <v>75</v>
      </c>
      <c r="AS218" s="17">
        <v>0</v>
      </c>
      <c r="AT218" s="17">
        <v>33</v>
      </c>
      <c r="AU218" s="17">
        <v>4</v>
      </c>
      <c r="AV218" s="17"/>
      <c r="AW218" s="17"/>
      <c r="AX218" s="17"/>
    </row>
    <row r="219" spans="1:50" x14ac:dyDescent="0.15">
      <c r="A219" s="17" t="s">
        <v>301</v>
      </c>
      <c r="B219" s="17" t="s">
        <v>302</v>
      </c>
      <c r="C219" s="17">
        <v>10.52</v>
      </c>
      <c r="D219" s="17">
        <v>10.88</v>
      </c>
      <c r="E219" s="17">
        <v>10.37</v>
      </c>
      <c r="F219" s="17">
        <v>10.86</v>
      </c>
      <c r="G219" s="17">
        <v>10.46</v>
      </c>
      <c r="H219" s="17">
        <v>1350</v>
      </c>
      <c r="I219" s="17">
        <v>1003</v>
      </c>
      <c r="J219" s="17">
        <v>-0.8</v>
      </c>
      <c r="K219" s="17">
        <v>4</v>
      </c>
      <c r="L219" s="17">
        <v>3.2</v>
      </c>
      <c r="M219" s="17">
        <v>3.8</v>
      </c>
      <c r="N219" s="17">
        <v>0.6</v>
      </c>
      <c r="O219" s="17">
        <v>96</v>
      </c>
      <c r="P219" s="17">
        <v>-0.2</v>
      </c>
      <c r="Q219" s="17">
        <v>4.5999999999999996</v>
      </c>
      <c r="R219" s="17">
        <v>3.4</v>
      </c>
      <c r="S219" s="17">
        <v>-1.4</v>
      </c>
      <c r="T219" s="17">
        <v>29</v>
      </c>
      <c r="U219" s="17">
        <v>82</v>
      </c>
      <c r="V219" s="17">
        <v>0.05</v>
      </c>
      <c r="W219" s="17">
        <v>27</v>
      </c>
      <c r="X219" s="17">
        <v>678</v>
      </c>
      <c r="Y219" s="17">
        <v>0.7</v>
      </c>
      <c r="Z219" s="17">
        <v>0.1</v>
      </c>
      <c r="AA219" s="17">
        <v>1003</v>
      </c>
      <c r="AB219" s="17">
        <v>931</v>
      </c>
      <c r="AC219" s="17">
        <v>1305</v>
      </c>
      <c r="AD219" s="17">
        <v>1350</v>
      </c>
      <c r="AE219" s="17">
        <v>-0.2</v>
      </c>
      <c r="AF219" s="17">
        <v>4</v>
      </c>
      <c r="AG219" s="17">
        <v>1</v>
      </c>
      <c r="AH219" s="17">
        <v>-0.2</v>
      </c>
      <c r="AI219" s="17">
        <v>0.25</v>
      </c>
      <c r="AJ219" s="17">
        <v>9.8510000000000009</v>
      </c>
      <c r="AK219" s="17">
        <v>1.1000000000000001</v>
      </c>
      <c r="AL219" s="17">
        <v>35</v>
      </c>
      <c r="AM219" s="17">
        <v>10.37</v>
      </c>
      <c r="AN219" s="17">
        <v>10.63</v>
      </c>
      <c r="AO219" s="17">
        <v>10.44</v>
      </c>
      <c r="AP219" s="17">
        <v>1088</v>
      </c>
      <c r="AQ219" s="17">
        <v>0</v>
      </c>
      <c r="AR219" s="17">
        <v>88</v>
      </c>
      <c r="AS219" s="17">
        <v>21</v>
      </c>
      <c r="AT219" s="17">
        <v>29</v>
      </c>
      <c r="AU219" s="17">
        <v>-6</v>
      </c>
      <c r="AV219" s="17"/>
      <c r="AW219" s="17"/>
      <c r="AX219" s="17"/>
    </row>
    <row r="220" spans="1:50" x14ac:dyDescent="0.15">
      <c r="A220" s="17" t="s">
        <v>3120</v>
      </c>
      <c r="B220" s="17" t="s">
        <v>3121</v>
      </c>
      <c r="C220" s="17">
        <v>10.72</v>
      </c>
      <c r="D220" s="17">
        <v>10.75</v>
      </c>
      <c r="E220" s="17">
        <v>10.65</v>
      </c>
      <c r="F220" s="17">
        <v>10.74</v>
      </c>
      <c r="G220" s="17">
        <v>10.73</v>
      </c>
      <c r="H220" s="17">
        <v>1005</v>
      </c>
      <c r="I220" s="17">
        <v>1407</v>
      </c>
      <c r="J220" s="17">
        <v>-0.4</v>
      </c>
      <c r="K220" s="17">
        <v>0.6</v>
      </c>
      <c r="L220" s="17">
        <v>0.2</v>
      </c>
      <c r="M220" s="17">
        <v>0.1</v>
      </c>
      <c r="N220" s="17">
        <v>-0.1</v>
      </c>
      <c r="O220" s="17">
        <v>90</v>
      </c>
      <c r="P220" s="17">
        <v>-0.1</v>
      </c>
      <c r="Q220" s="17">
        <v>0.8</v>
      </c>
      <c r="R220" s="17">
        <v>0.3</v>
      </c>
      <c r="S220" s="17">
        <v>-0.7</v>
      </c>
      <c r="T220" s="17">
        <v>70</v>
      </c>
      <c r="U220" s="17">
        <v>60</v>
      </c>
      <c r="V220" s="17">
        <v>0.01</v>
      </c>
      <c r="W220" s="17">
        <v>30</v>
      </c>
      <c r="X220" s="17">
        <v>68</v>
      </c>
      <c r="Y220" s="17">
        <v>0.1</v>
      </c>
      <c r="Z220" s="17">
        <v>-0.4</v>
      </c>
      <c r="AA220" s="17">
        <v>958</v>
      </c>
      <c r="AB220" s="17">
        <v>1005</v>
      </c>
      <c r="AC220" s="17">
        <v>1407</v>
      </c>
      <c r="AD220" s="17">
        <v>1456</v>
      </c>
      <c r="AE220" s="17">
        <v>-0.1</v>
      </c>
      <c r="AF220" s="17">
        <v>0.8</v>
      </c>
      <c r="AG220" s="17">
        <v>0.3</v>
      </c>
      <c r="AH220" s="17">
        <v>-0.1</v>
      </c>
      <c r="AI220" s="17">
        <v>0.4</v>
      </c>
      <c r="AJ220" s="17">
        <v>10.788500000000001</v>
      </c>
      <c r="AK220" s="17">
        <v>1</v>
      </c>
      <c r="AL220" s="17">
        <v>80</v>
      </c>
      <c r="AM220" s="17">
        <v>10.65</v>
      </c>
      <c r="AN220" s="17">
        <v>10.75</v>
      </c>
      <c r="AO220" s="17">
        <v>10.65</v>
      </c>
      <c r="AP220" s="17">
        <v>1075</v>
      </c>
      <c r="AQ220" s="17">
        <v>0</v>
      </c>
      <c r="AR220" s="17">
        <v>100</v>
      </c>
      <c r="AS220" s="17">
        <v>71</v>
      </c>
      <c r="AT220" s="17">
        <v>14</v>
      </c>
      <c r="AU220" s="17">
        <v>-9</v>
      </c>
      <c r="AV220" s="17"/>
      <c r="AW220" s="17"/>
      <c r="AX220" s="17"/>
    </row>
    <row r="221" spans="1:50" x14ac:dyDescent="0.15">
      <c r="A221" s="17" t="s">
        <v>3176</v>
      </c>
      <c r="B221" s="17" t="s">
        <v>3177</v>
      </c>
      <c r="C221" s="17">
        <v>12.28</v>
      </c>
      <c r="D221" s="17">
        <v>12.28</v>
      </c>
      <c r="E221" s="17">
        <v>12.06</v>
      </c>
      <c r="F221" s="17">
        <v>12.19</v>
      </c>
      <c r="G221" s="17">
        <v>12.28</v>
      </c>
      <c r="H221" s="17">
        <v>930</v>
      </c>
      <c r="I221" s="17">
        <v>1353</v>
      </c>
      <c r="J221" s="17">
        <v>-0.5</v>
      </c>
      <c r="K221" s="17">
        <v>-0.2</v>
      </c>
      <c r="L221" s="17">
        <v>-0.7</v>
      </c>
      <c r="M221" s="17">
        <v>-0.7</v>
      </c>
      <c r="N221" s="17">
        <v>0</v>
      </c>
      <c r="O221" s="17">
        <v>59</v>
      </c>
      <c r="P221" s="17">
        <v>-0.7</v>
      </c>
      <c r="Q221" s="17">
        <v>1.1000000000000001</v>
      </c>
      <c r="R221" s="17">
        <v>0</v>
      </c>
      <c r="S221" s="17">
        <v>-1.8</v>
      </c>
      <c r="T221" s="17">
        <v>100</v>
      </c>
      <c r="U221" s="17">
        <v>-14</v>
      </c>
      <c r="V221" s="17">
        <v>0.02</v>
      </c>
      <c r="W221" s="17">
        <v>63</v>
      </c>
      <c r="X221" s="17">
        <v>92</v>
      </c>
      <c r="Y221" s="17">
        <v>-0.4</v>
      </c>
      <c r="Z221" s="17">
        <v>-1.1000000000000001</v>
      </c>
      <c r="AA221" s="17">
        <v>934</v>
      </c>
      <c r="AB221" s="17">
        <v>930</v>
      </c>
      <c r="AC221" s="17">
        <v>1353</v>
      </c>
      <c r="AD221" s="17">
        <v>1423</v>
      </c>
      <c r="AE221" s="17">
        <v>-0.5</v>
      </c>
      <c r="AF221" s="17">
        <v>1</v>
      </c>
      <c r="AG221" s="17">
        <v>0</v>
      </c>
      <c r="AH221" s="17">
        <v>-0.5</v>
      </c>
      <c r="AI221" s="17">
        <v>0.27</v>
      </c>
      <c r="AJ221" s="17">
        <v>12.53</v>
      </c>
      <c r="AK221" s="17">
        <v>0.97</v>
      </c>
      <c r="AL221" s="17">
        <v>100</v>
      </c>
      <c r="AM221" s="17">
        <v>12.12</v>
      </c>
      <c r="AN221" s="17">
        <v>12.28</v>
      </c>
      <c r="AO221" s="17">
        <v>12.07</v>
      </c>
      <c r="AP221" s="17">
        <v>1225</v>
      </c>
      <c r="AQ221" s="17">
        <v>100</v>
      </c>
      <c r="AR221" s="17">
        <v>0</v>
      </c>
      <c r="AS221" s="17">
        <v>100</v>
      </c>
      <c r="AT221" s="17">
        <v>19</v>
      </c>
      <c r="AU221" s="17">
        <v>-4</v>
      </c>
      <c r="AV221" s="17"/>
      <c r="AW221" s="17"/>
      <c r="AX221" s="17"/>
    </row>
    <row r="222" spans="1:50" x14ac:dyDescent="0.15">
      <c r="A222" s="17" t="s">
        <v>640</v>
      </c>
      <c r="B222" s="17" t="s">
        <v>641</v>
      </c>
      <c r="C222" s="17">
        <v>7.13</v>
      </c>
      <c r="D222" s="17">
        <v>7.16</v>
      </c>
      <c r="E222" s="17">
        <v>7.1</v>
      </c>
      <c r="F222" s="17">
        <v>7.12</v>
      </c>
      <c r="G222" s="17">
        <v>7.14</v>
      </c>
      <c r="H222" s="17">
        <v>933</v>
      </c>
      <c r="I222" s="17">
        <v>1450</v>
      </c>
      <c r="J222" s="17">
        <v>-0.3</v>
      </c>
      <c r="K222" s="17">
        <v>0.1</v>
      </c>
      <c r="L222" s="17">
        <v>-0.1</v>
      </c>
      <c r="M222" s="17">
        <v>-0.3</v>
      </c>
      <c r="N222" s="17">
        <v>-0.1</v>
      </c>
      <c r="O222" s="17">
        <v>33</v>
      </c>
      <c r="P222" s="17">
        <v>-0.6</v>
      </c>
      <c r="Q222" s="17">
        <v>0.3</v>
      </c>
      <c r="R222" s="17">
        <v>0.4</v>
      </c>
      <c r="S222" s="17">
        <v>-0.4</v>
      </c>
      <c r="T222" s="17">
        <v>50</v>
      </c>
      <c r="U222" s="17">
        <v>17</v>
      </c>
      <c r="V222" s="17">
        <v>0.01</v>
      </c>
      <c r="W222" s="17">
        <v>17</v>
      </c>
      <c r="X222" s="17">
        <v>83</v>
      </c>
      <c r="Y222" s="17">
        <v>0.1</v>
      </c>
      <c r="Z222" s="17">
        <v>0.3</v>
      </c>
      <c r="AA222" s="17">
        <v>1130</v>
      </c>
      <c r="AB222" s="17">
        <v>933</v>
      </c>
      <c r="AC222" s="17">
        <v>1450</v>
      </c>
      <c r="AD222" s="17">
        <v>1459</v>
      </c>
      <c r="AE222" s="17">
        <v>-0.1</v>
      </c>
      <c r="AF222" s="17">
        <v>0.3</v>
      </c>
      <c r="AG222" s="17">
        <v>0.4</v>
      </c>
      <c r="AH222" s="17">
        <v>-0.1</v>
      </c>
      <c r="AI222" s="17">
        <v>0.67</v>
      </c>
      <c r="AJ222" s="17">
        <v>7.1395</v>
      </c>
      <c r="AK222" s="17">
        <v>1</v>
      </c>
      <c r="AL222" s="17">
        <v>67</v>
      </c>
      <c r="AM222" s="17">
        <v>7.1</v>
      </c>
      <c r="AN222" s="17">
        <v>7.16</v>
      </c>
      <c r="AO222" s="17">
        <v>7.1</v>
      </c>
      <c r="AP222" s="17">
        <v>713</v>
      </c>
      <c r="AQ222" s="17">
        <v>0</v>
      </c>
      <c r="AR222" s="17">
        <v>50</v>
      </c>
      <c r="AS222" s="17">
        <v>0</v>
      </c>
      <c r="AT222" s="17">
        <v>67</v>
      </c>
      <c r="AU222" s="17">
        <v>-6</v>
      </c>
      <c r="AV222" s="17"/>
      <c r="AW222" s="17"/>
      <c r="AX222" s="17"/>
    </row>
    <row r="223" spans="1:50" x14ac:dyDescent="0.15">
      <c r="A223" s="17" t="s">
        <v>3512</v>
      </c>
      <c r="B223" s="17" t="s">
        <v>3513</v>
      </c>
      <c r="C223" s="17">
        <v>5.97</v>
      </c>
      <c r="D223" s="17">
        <v>6.16</v>
      </c>
      <c r="E223" s="17">
        <v>5.97</v>
      </c>
      <c r="F223" s="17">
        <v>6.13</v>
      </c>
      <c r="G223" s="17">
        <v>5.97</v>
      </c>
      <c r="H223" s="17">
        <v>1454</v>
      </c>
      <c r="I223" s="17">
        <v>945</v>
      </c>
      <c r="J223" s="17">
        <v>1.2</v>
      </c>
      <c r="K223" s="17">
        <v>1.5</v>
      </c>
      <c r="L223" s="17">
        <v>2.6</v>
      </c>
      <c r="M223" s="17">
        <v>2.6</v>
      </c>
      <c r="N223" s="17">
        <v>0</v>
      </c>
      <c r="O223" s="17">
        <v>84</v>
      </c>
      <c r="P223" s="17">
        <v>-0.5</v>
      </c>
      <c r="Q223" s="17">
        <v>2.6</v>
      </c>
      <c r="R223" s="17">
        <v>3.1</v>
      </c>
      <c r="S223" s="17">
        <v>0</v>
      </c>
      <c r="T223" s="17">
        <v>0</v>
      </c>
      <c r="U223" s="17">
        <v>47</v>
      </c>
      <c r="V223" s="17">
        <v>0.03</v>
      </c>
      <c r="W223" s="17">
        <v>64</v>
      </c>
      <c r="X223" s="17">
        <v>166</v>
      </c>
      <c r="Y223" s="17">
        <v>0.2</v>
      </c>
      <c r="Z223" s="17">
        <v>0.2</v>
      </c>
      <c r="AA223" s="17">
        <v>945</v>
      </c>
      <c r="AB223" s="17">
        <v>1040</v>
      </c>
      <c r="AC223" s="17">
        <v>1302</v>
      </c>
      <c r="AD223" s="17">
        <v>1454</v>
      </c>
      <c r="AE223" s="17">
        <v>-0.5</v>
      </c>
      <c r="AF223" s="17">
        <v>1.7</v>
      </c>
      <c r="AG223" s="17">
        <v>1.8</v>
      </c>
      <c r="AH223" s="17">
        <v>-0.5</v>
      </c>
      <c r="AI223" s="17">
        <v>0.74</v>
      </c>
      <c r="AJ223" s="17">
        <v>5.8034999999999997</v>
      </c>
      <c r="AK223" s="17">
        <v>1.06</v>
      </c>
      <c r="AL223" s="17">
        <v>0</v>
      </c>
      <c r="AM223" s="17">
        <v>5.97</v>
      </c>
      <c r="AN223" s="17">
        <v>6.08</v>
      </c>
      <c r="AO223" s="17">
        <v>6.03</v>
      </c>
      <c r="AP223" s="17">
        <v>616</v>
      </c>
      <c r="AQ223" s="17">
        <v>0</v>
      </c>
      <c r="AR223" s="17">
        <v>100</v>
      </c>
      <c r="AS223" s="17">
        <v>0</v>
      </c>
      <c r="AT223" s="17">
        <v>50</v>
      </c>
      <c r="AU223" s="17">
        <v>-7</v>
      </c>
      <c r="AV223" s="17"/>
      <c r="AW223" s="17"/>
      <c r="AX223" s="17"/>
    </row>
    <row r="224" spans="1:50" x14ac:dyDescent="0.15">
      <c r="A224" s="17" t="s">
        <v>3514</v>
      </c>
      <c r="B224" s="17" t="s">
        <v>3515</v>
      </c>
      <c r="C224" s="17">
        <v>11.32</v>
      </c>
      <c r="D224" s="17">
        <v>11.32</v>
      </c>
      <c r="E224" s="17">
        <v>11.32</v>
      </c>
      <c r="F224" s="17">
        <v>11.32</v>
      </c>
      <c r="G224" s="17">
        <v>11.32</v>
      </c>
      <c r="H224" s="17">
        <v>930</v>
      </c>
      <c r="I224" s="17">
        <v>1500</v>
      </c>
      <c r="J224" s="17">
        <v>0</v>
      </c>
      <c r="K224" s="17">
        <v>0</v>
      </c>
      <c r="L224" s="17">
        <v>0</v>
      </c>
      <c r="M224" s="17">
        <v>0</v>
      </c>
      <c r="N224" s="17">
        <v>0</v>
      </c>
      <c r="O224" s="17">
        <v>0</v>
      </c>
      <c r="P224" s="17">
        <v>0</v>
      </c>
      <c r="Q224" s="17">
        <v>0</v>
      </c>
      <c r="R224" s="17">
        <v>0</v>
      </c>
      <c r="S224" s="17">
        <v>0</v>
      </c>
      <c r="T224" s="17">
        <v>0</v>
      </c>
      <c r="U224" s="17">
        <v>0</v>
      </c>
      <c r="V224" s="17">
        <v>0</v>
      </c>
      <c r="W224" s="17">
        <v>0</v>
      </c>
      <c r="X224" s="17">
        <v>0</v>
      </c>
      <c r="Y224" s="17">
        <v>0</v>
      </c>
      <c r="Z224" s="17">
        <v>0</v>
      </c>
      <c r="AA224" s="17">
        <v>1130</v>
      </c>
      <c r="AB224" s="17">
        <v>930</v>
      </c>
      <c r="AC224" s="17">
        <v>1500</v>
      </c>
      <c r="AD224" s="17">
        <v>1300</v>
      </c>
      <c r="AE224" s="17">
        <v>0</v>
      </c>
      <c r="AF224" s="17">
        <v>0</v>
      </c>
      <c r="AG224" s="17">
        <v>0</v>
      </c>
      <c r="AH224" s="17">
        <v>0</v>
      </c>
      <c r="AI224" s="17">
        <v>0</v>
      </c>
      <c r="AJ224" s="17">
        <v>11.079000000000001</v>
      </c>
      <c r="AK224" s="17">
        <v>1.02</v>
      </c>
      <c r="AL224" s="17">
        <v>0</v>
      </c>
      <c r="AM224" s="17">
        <v>11.32</v>
      </c>
      <c r="AN224" s="17">
        <v>11.32</v>
      </c>
      <c r="AO224" s="17">
        <v>11.32</v>
      </c>
      <c r="AP224" s="17">
        <v>1132</v>
      </c>
      <c r="AQ224" s="17">
        <v>0</v>
      </c>
      <c r="AR224" s="17">
        <v>0</v>
      </c>
      <c r="AS224" s="17">
        <v>0</v>
      </c>
      <c r="AT224" s="17">
        <v>0</v>
      </c>
      <c r="AU224" s="17">
        <v>0</v>
      </c>
      <c r="AV224" s="17"/>
      <c r="AW224" s="17"/>
      <c r="AX224" s="17"/>
    </row>
    <row r="225" spans="1:50" x14ac:dyDescent="0.15">
      <c r="A225" s="17" t="s">
        <v>439</v>
      </c>
      <c r="B225" s="17" t="s">
        <v>440</v>
      </c>
      <c r="C225" s="17">
        <v>12.17</v>
      </c>
      <c r="D225" s="17">
        <v>12.17</v>
      </c>
      <c r="E225" s="17">
        <v>12.17</v>
      </c>
      <c r="F225" s="17">
        <v>12.17</v>
      </c>
      <c r="G225" s="17">
        <v>12.81</v>
      </c>
      <c r="H225" s="17">
        <v>930</v>
      </c>
      <c r="I225" s="17">
        <v>1500</v>
      </c>
      <c r="J225" s="17">
        <v>0</v>
      </c>
      <c r="K225" s="17">
        <v>0</v>
      </c>
      <c r="L225" s="17">
        <v>0</v>
      </c>
      <c r="M225" s="17">
        <v>-5.0999999999999996</v>
      </c>
      <c r="N225" s="17">
        <v>-5.0999999999999996</v>
      </c>
      <c r="O225" s="17">
        <v>0</v>
      </c>
      <c r="P225" s="17">
        <v>0</v>
      </c>
      <c r="Q225" s="17">
        <v>0</v>
      </c>
      <c r="R225" s="17">
        <v>0</v>
      </c>
      <c r="S225" s="17">
        <v>0</v>
      </c>
      <c r="T225" s="17">
        <v>0</v>
      </c>
      <c r="U225" s="17">
        <v>0</v>
      </c>
      <c r="V225" s="17">
        <v>0</v>
      </c>
      <c r="W225" s="17">
        <v>0</v>
      </c>
      <c r="X225" s="17">
        <v>4</v>
      </c>
      <c r="Y225" s="17">
        <v>0</v>
      </c>
      <c r="Z225" s="17">
        <v>0</v>
      </c>
      <c r="AA225" s="17">
        <v>1130</v>
      </c>
      <c r="AB225" s="17">
        <v>930</v>
      </c>
      <c r="AC225" s="17">
        <v>1500</v>
      </c>
      <c r="AD225" s="17">
        <v>1300</v>
      </c>
      <c r="AE225" s="17">
        <v>0</v>
      </c>
      <c r="AF225" s="17">
        <v>0</v>
      </c>
      <c r="AG225" s="17">
        <v>0</v>
      </c>
      <c r="AH225" s="17">
        <v>0</v>
      </c>
      <c r="AI225" s="17">
        <v>0</v>
      </c>
      <c r="AJ225" s="17">
        <v>17.337</v>
      </c>
      <c r="AK225" s="17">
        <v>0.7</v>
      </c>
      <c r="AL225" s="17">
        <v>1000</v>
      </c>
      <c r="AM225" s="17">
        <v>12.17</v>
      </c>
      <c r="AN225" s="17">
        <v>12.17</v>
      </c>
      <c r="AO225" s="17">
        <v>12.17</v>
      </c>
      <c r="AP225" s="17">
        <v>1217</v>
      </c>
      <c r="AQ225" s="17">
        <v>0</v>
      </c>
      <c r="AR225" s="17">
        <v>0</v>
      </c>
      <c r="AS225" s="17">
        <v>0</v>
      </c>
      <c r="AT225" s="17">
        <v>0</v>
      </c>
      <c r="AU225" s="17">
        <v>0</v>
      </c>
      <c r="AV225" s="17"/>
      <c r="AW225" s="17"/>
      <c r="AX225" s="17"/>
    </row>
    <row r="226" spans="1:50" x14ac:dyDescent="0.15">
      <c r="A226" s="17" t="s">
        <v>114</v>
      </c>
      <c r="B226" s="17" t="s">
        <v>115</v>
      </c>
      <c r="C226" s="17">
        <v>16.97</v>
      </c>
      <c r="D226" s="17">
        <v>16.989999999999998</v>
      </c>
      <c r="E226" s="17">
        <v>16.760000000000002</v>
      </c>
      <c r="F226" s="17">
        <v>16.79</v>
      </c>
      <c r="G226" s="17">
        <v>16.97</v>
      </c>
      <c r="H226" s="17">
        <v>930</v>
      </c>
      <c r="I226" s="17">
        <v>1441</v>
      </c>
      <c r="J226" s="17">
        <v>-0.6</v>
      </c>
      <c r="K226" s="17">
        <v>-0.4</v>
      </c>
      <c r="L226" s="17">
        <v>-1.1000000000000001</v>
      </c>
      <c r="M226" s="17">
        <v>-1.1000000000000001</v>
      </c>
      <c r="N226" s="17">
        <v>0</v>
      </c>
      <c r="O226" s="17">
        <v>13</v>
      </c>
      <c r="P226" s="17">
        <v>-1.2</v>
      </c>
      <c r="Q226" s="17">
        <v>0.2</v>
      </c>
      <c r="R226" s="17">
        <v>0.1</v>
      </c>
      <c r="S226" s="17">
        <v>-1.2</v>
      </c>
      <c r="T226" s="17">
        <v>91</v>
      </c>
      <c r="U226" s="17">
        <v>-30</v>
      </c>
      <c r="V226" s="17">
        <v>0.01</v>
      </c>
      <c r="W226" s="17">
        <v>0</v>
      </c>
      <c r="X226" s="17">
        <v>123</v>
      </c>
      <c r="Y226" s="17">
        <v>0.1</v>
      </c>
      <c r="Z226" s="17">
        <v>-0.4</v>
      </c>
      <c r="AA226" s="17">
        <v>1130</v>
      </c>
      <c r="AB226" s="17">
        <v>930</v>
      </c>
      <c r="AC226" s="17">
        <v>1441</v>
      </c>
      <c r="AD226" s="17">
        <v>1307</v>
      </c>
      <c r="AE226" s="17">
        <v>-0.6</v>
      </c>
      <c r="AF226" s="17">
        <v>0.2</v>
      </c>
      <c r="AG226" s="17">
        <v>0.1</v>
      </c>
      <c r="AH226" s="17">
        <v>-0.6</v>
      </c>
      <c r="AI226" s="17">
        <v>0.52</v>
      </c>
      <c r="AJ226" s="17">
        <v>17.056999999999999</v>
      </c>
      <c r="AK226" s="17">
        <v>0.98</v>
      </c>
      <c r="AL226" s="17">
        <v>85</v>
      </c>
      <c r="AM226" s="17">
        <v>16.86</v>
      </c>
      <c r="AN226" s="17">
        <v>16.989999999999998</v>
      </c>
      <c r="AO226" s="17">
        <v>16.760000000000002</v>
      </c>
      <c r="AP226" s="17">
        <v>1689</v>
      </c>
      <c r="AQ226" s="17">
        <v>67</v>
      </c>
      <c r="AR226" s="17">
        <v>83</v>
      </c>
      <c r="AS226" s="17">
        <v>78</v>
      </c>
      <c r="AT226" s="17">
        <v>11</v>
      </c>
      <c r="AU226" s="17">
        <v>-10</v>
      </c>
      <c r="AV226" s="17"/>
      <c r="AW226" s="17"/>
      <c r="AX226" s="17"/>
    </row>
    <row r="227" spans="1:50" x14ac:dyDescent="0.15">
      <c r="A227" s="17" t="s">
        <v>3200</v>
      </c>
      <c r="B227" s="17" t="s">
        <v>3201</v>
      </c>
      <c r="C227" s="17">
        <v>11.58</v>
      </c>
      <c r="D227" s="17">
        <v>11.63</v>
      </c>
      <c r="E227" s="17">
        <v>11.54</v>
      </c>
      <c r="F227" s="17">
        <v>11.59</v>
      </c>
      <c r="G227" s="17">
        <v>11.62</v>
      </c>
      <c r="H227" s="17">
        <v>931</v>
      </c>
      <c r="I227" s="17">
        <v>1344</v>
      </c>
      <c r="J227" s="17">
        <v>-0.1</v>
      </c>
      <c r="K227" s="17">
        <v>0.2</v>
      </c>
      <c r="L227" s="17">
        <v>0.1</v>
      </c>
      <c r="M227" s="17">
        <v>-0.3</v>
      </c>
      <c r="N227" s="17">
        <v>-0.3</v>
      </c>
      <c r="O227" s="17">
        <v>56</v>
      </c>
      <c r="P227" s="17">
        <v>-0.3</v>
      </c>
      <c r="Q227" s="17">
        <v>0.4</v>
      </c>
      <c r="R227" s="17">
        <v>0.4</v>
      </c>
      <c r="S227" s="17">
        <v>-0.3</v>
      </c>
      <c r="T227" s="17">
        <v>44</v>
      </c>
      <c r="U227" s="17">
        <v>22</v>
      </c>
      <c r="V227" s="17">
        <v>0.01</v>
      </c>
      <c r="W227" s="17">
        <v>0</v>
      </c>
      <c r="X227" s="17">
        <v>36</v>
      </c>
      <c r="Y227" s="17">
        <v>0.1</v>
      </c>
      <c r="Z227" s="17">
        <v>0.3</v>
      </c>
      <c r="AA227" s="17">
        <v>1130</v>
      </c>
      <c r="AB227" s="17">
        <v>931</v>
      </c>
      <c r="AC227" s="17">
        <v>1344</v>
      </c>
      <c r="AD227" s="17">
        <v>1318</v>
      </c>
      <c r="AE227" s="17">
        <v>-0.1</v>
      </c>
      <c r="AF227" s="17">
        <v>0.4</v>
      </c>
      <c r="AG227" s="17">
        <v>0.4</v>
      </c>
      <c r="AH227" s="17">
        <v>-0.1</v>
      </c>
      <c r="AI227" s="17">
        <v>0.67</v>
      </c>
      <c r="AJ227" s="17">
        <v>11.6815</v>
      </c>
      <c r="AK227" s="17">
        <v>0.99</v>
      </c>
      <c r="AL227" s="17">
        <v>83</v>
      </c>
      <c r="AM227" s="17">
        <v>11.57</v>
      </c>
      <c r="AN227" s="17">
        <v>11.63</v>
      </c>
      <c r="AO227" s="17">
        <v>11.54</v>
      </c>
      <c r="AP227" s="17">
        <v>1160</v>
      </c>
      <c r="AQ227" s="17">
        <v>0</v>
      </c>
      <c r="AR227" s="17">
        <v>25</v>
      </c>
      <c r="AS227" s="17">
        <v>0</v>
      </c>
      <c r="AT227" s="17">
        <v>80</v>
      </c>
      <c r="AU227" s="17">
        <v>1</v>
      </c>
      <c r="AV227" s="17"/>
      <c r="AW227" s="17"/>
      <c r="AX227" s="17"/>
    </row>
    <row r="228" spans="1:50" x14ac:dyDescent="0.15">
      <c r="A228" s="17" t="s">
        <v>3104</v>
      </c>
      <c r="B228" s="17" t="s">
        <v>3105</v>
      </c>
      <c r="C228" s="17">
        <v>9.98</v>
      </c>
      <c r="D228" s="17">
        <v>10.039999999999999</v>
      </c>
      <c r="E228" s="17">
        <v>9.8000000000000007</v>
      </c>
      <c r="F228" s="17">
        <v>9.83</v>
      </c>
      <c r="G228" s="17">
        <v>10.039999999999999</v>
      </c>
      <c r="H228" s="17">
        <v>932</v>
      </c>
      <c r="I228" s="17">
        <v>1439</v>
      </c>
      <c r="J228" s="17">
        <v>-0.6</v>
      </c>
      <c r="K228" s="17">
        <v>-0.9</v>
      </c>
      <c r="L228" s="17">
        <v>-1.5</v>
      </c>
      <c r="M228" s="17">
        <v>-2.1</v>
      </c>
      <c r="N228" s="17">
        <v>-0.6</v>
      </c>
      <c r="O228" s="17">
        <v>12</v>
      </c>
      <c r="P228" s="17">
        <v>-2.1</v>
      </c>
      <c r="Q228" s="17">
        <v>0.3</v>
      </c>
      <c r="R228" s="17">
        <v>0.6</v>
      </c>
      <c r="S228" s="17">
        <v>-1.8</v>
      </c>
      <c r="T228" s="17">
        <v>75</v>
      </c>
      <c r="U228" s="17">
        <v>-38</v>
      </c>
      <c r="V228" s="17">
        <v>0.02</v>
      </c>
      <c r="W228" s="17">
        <v>8</v>
      </c>
      <c r="X228" s="17">
        <v>152</v>
      </c>
      <c r="Y228" s="17">
        <v>-0.2</v>
      </c>
      <c r="Z228" s="17">
        <v>-0.3</v>
      </c>
      <c r="AA228" s="17">
        <v>1130</v>
      </c>
      <c r="AB228" s="17">
        <v>932</v>
      </c>
      <c r="AC228" s="17">
        <v>1439</v>
      </c>
      <c r="AD228" s="17">
        <v>1308</v>
      </c>
      <c r="AE228" s="17">
        <v>-1.4</v>
      </c>
      <c r="AF228" s="17">
        <v>0.3</v>
      </c>
      <c r="AG228" s="17">
        <v>0.6</v>
      </c>
      <c r="AH228" s="17">
        <v>-1.4</v>
      </c>
      <c r="AI228" s="17">
        <v>0.83</v>
      </c>
      <c r="AJ228" s="17">
        <v>9.6594999999999995</v>
      </c>
      <c r="AK228" s="17">
        <v>1.02</v>
      </c>
      <c r="AL228" s="17">
        <v>100</v>
      </c>
      <c r="AM228" s="17">
        <v>9.91</v>
      </c>
      <c r="AN228" s="17">
        <v>10.039999999999999</v>
      </c>
      <c r="AO228" s="17">
        <v>9.8000000000000007</v>
      </c>
      <c r="AP228" s="17">
        <v>997</v>
      </c>
      <c r="AQ228" s="17">
        <v>100</v>
      </c>
      <c r="AR228" s="17">
        <v>33</v>
      </c>
      <c r="AS228" s="17">
        <v>45</v>
      </c>
      <c r="AT228" s="17">
        <v>18</v>
      </c>
      <c r="AU228" s="17">
        <v>1</v>
      </c>
      <c r="AV228" s="17"/>
      <c r="AW228" s="17"/>
      <c r="AX228" s="17"/>
    </row>
    <row r="229" spans="1:50" x14ac:dyDescent="0.15">
      <c r="A229" s="17" t="s">
        <v>144</v>
      </c>
      <c r="B229" s="17" t="s">
        <v>145</v>
      </c>
      <c r="C229" s="17">
        <v>30.98</v>
      </c>
      <c r="D229" s="17">
        <v>30.98</v>
      </c>
      <c r="E229" s="17">
        <v>30.34</v>
      </c>
      <c r="F229" s="17">
        <v>30.6</v>
      </c>
      <c r="G229" s="17">
        <v>30.86</v>
      </c>
      <c r="H229" s="17">
        <v>930</v>
      </c>
      <c r="I229" s="17">
        <v>1402</v>
      </c>
      <c r="J229" s="17">
        <v>-1.6</v>
      </c>
      <c r="K229" s="17">
        <v>0.4</v>
      </c>
      <c r="L229" s="17">
        <v>-1.2</v>
      </c>
      <c r="M229" s="17">
        <v>-0.8</v>
      </c>
      <c r="N229" s="17">
        <v>0.4</v>
      </c>
      <c r="O229" s="17">
        <v>41</v>
      </c>
      <c r="P229" s="17">
        <v>-1.2</v>
      </c>
      <c r="Q229" s="17">
        <v>0.9</v>
      </c>
      <c r="R229" s="17">
        <v>0</v>
      </c>
      <c r="S229" s="17">
        <v>-2.1</v>
      </c>
      <c r="T229" s="17">
        <v>100</v>
      </c>
      <c r="U229" s="17">
        <v>20</v>
      </c>
      <c r="V229" s="17">
        <v>0.02</v>
      </c>
      <c r="W229" s="17">
        <v>15</v>
      </c>
      <c r="X229" s="17">
        <v>202</v>
      </c>
      <c r="Y229" s="17">
        <v>-0.6</v>
      </c>
      <c r="Z229" s="17">
        <v>-1.1000000000000001</v>
      </c>
      <c r="AA229" s="17">
        <v>1120</v>
      </c>
      <c r="AB229" s="17">
        <v>930</v>
      </c>
      <c r="AC229" s="17">
        <v>1402</v>
      </c>
      <c r="AD229" s="17">
        <v>1450</v>
      </c>
      <c r="AE229" s="17">
        <v>-0.2</v>
      </c>
      <c r="AF229" s="17">
        <v>0.9</v>
      </c>
      <c r="AG229" s="17">
        <v>0</v>
      </c>
      <c r="AH229" s="17">
        <v>-0.2</v>
      </c>
      <c r="AI229" s="17">
        <v>0.08</v>
      </c>
      <c r="AJ229" s="17">
        <v>29.732500000000002</v>
      </c>
      <c r="AK229" s="17">
        <v>1.03</v>
      </c>
      <c r="AL229" s="17">
        <v>80</v>
      </c>
      <c r="AM229" s="17">
        <v>30.38</v>
      </c>
      <c r="AN229" s="17">
        <v>30.98</v>
      </c>
      <c r="AO229" s="17">
        <v>30.34</v>
      </c>
      <c r="AP229" s="17">
        <v>3065</v>
      </c>
      <c r="AQ229" s="17">
        <v>100</v>
      </c>
      <c r="AR229" s="17">
        <v>0</v>
      </c>
      <c r="AS229" s="17">
        <v>100</v>
      </c>
      <c r="AT229" s="17">
        <v>8</v>
      </c>
      <c r="AU229" s="17">
        <v>-8</v>
      </c>
      <c r="AV229" s="17"/>
      <c r="AW229" s="17"/>
      <c r="AX229" s="17"/>
    </row>
    <row r="230" spans="1:50" x14ac:dyDescent="0.15">
      <c r="A230" s="17" t="s">
        <v>2956</v>
      </c>
      <c r="B230" s="17" t="s">
        <v>2957</v>
      </c>
      <c r="C230" s="17">
        <v>9.41</v>
      </c>
      <c r="D230" s="17">
        <v>9.43</v>
      </c>
      <c r="E230" s="17">
        <v>9.27</v>
      </c>
      <c r="F230" s="17">
        <v>9.32</v>
      </c>
      <c r="G230" s="17">
        <v>9.41</v>
      </c>
      <c r="H230" s="17">
        <v>943</v>
      </c>
      <c r="I230" s="17">
        <v>1402</v>
      </c>
      <c r="J230" s="17">
        <v>-0.5</v>
      </c>
      <c r="K230" s="17">
        <v>-0.4</v>
      </c>
      <c r="L230" s="17">
        <v>-1</v>
      </c>
      <c r="M230" s="17">
        <v>-1</v>
      </c>
      <c r="N230" s="17">
        <v>0</v>
      </c>
      <c r="O230" s="17">
        <v>31</v>
      </c>
      <c r="P230" s="17">
        <v>-1.2</v>
      </c>
      <c r="Q230" s="17">
        <v>0.5</v>
      </c>
      <c r="R230" s="17">
        <v>0.2</v>
      </c>
      <c r="S230" s="17">
        <v>-1.5</v>
      </c>
      <c r="T230" s="17">
        <v>88</v>
      </c>
      <c r="U230" s="17">
        <v>-25</v>
      </c>
      <c r="V230" s="17">
        <v>0.02</v>
      </c>
      <c r="W230" s="17">
        <v>22</v>
      </c>
      <c r="X230" s="17">
        <v>70</v>
      </c>
      <c r="Y230" s="17">
        <v>-0.4</v>
      </c>
      <c r="Z230" s="17">
        <v>-0.1</v>
      </c>
      <c r="AA230" s="17">
        <v>1125</v>
      </c>
      <c r="AB230" s="17">
        <v>943</v>
      </c>
      <c r="AC230" s="17">
        <v>1402</v>
      </c>
      <c r="AD230" s="17">
        <v>1339</v>
      </c>
      <c r="AE230" s="17">
        <v>-0.4</v>
      </c>
      <c r="AF230" s="17">
        <v>0.5</v>
      </c>
      <c r="AG230" s="17">
        <v>0.2</v>
      </c>
      <c r="AH230" s="17">
        <v>-0.4</v>
      </c>
      <c r="AI230" s="17">
        <v>0.37</v>
      </c>
      <c r="AJ230" s="17">
        <v>9.2744999999999997</v>
      </c>
      <c r="AK230" s="17">
        <v>1</v>
      </c>
      <c r="AL230" s="17">
        <v>78</v>
      </c>
      <c r="AM230" s="17">
        <v>9.34</v>
      </c>
      <c r="AN230" s="17">
        <v>9.43</v>
      </c>
      <c r="AO230" s="17">
        <v>9.27</v>
      </c>
      <c r="AP230" s="17">
        <v>936</v>
      </c>
      <c r="AQ230" s="17">
        <v>100</v>
      </c>
      <c r="AR230" s="17">
        <v>0</v>
      </c>
      <c r="AS230" s="17">
        <v>100</v>
      </c>
      <c r="AT230" s="17">
        <v>80</v>
      </c>
      <c r="AU230" s="17">
        <v>-2</v>
      </c>
      <c r="AV230" s="17"/>
      <c r="AW230" s="17"/>
      <c r="AX230" s="17"/>
    </row>
    <row r="231" spans="1:50" x14ac:dyDescent="0.15">
      <c r="A231" s="17" t="s">
        <v>1564</v>
      </c>
      <c r="B231" s="17" t="s">
        <v>1564</v>
      </c>
      <c r="C231" s="17">
        <v>177.71</v>
      </c>
      <c r="D231" s="17">
        <v>178.58</v>
      </c>
      <c r="E231" s="17">
        <v>177.3</v>
      </c>
      <c r="F231" s="17">
        <v>178.53</v>
      </c>
      <c r="G231" s="17">
        <v>177.59</v>
      </c>
      <c r="H231" s="17">
        <v>1001</v>
      </c>
      <c r="I231" s="17">
        <v>1324</v>
      </c>
      <c r="J231" s="17">
        <v>0.2</v>
      </c>
      <c r="K231" s="17">
        <v>0.3</v>
      </c>
      <c r="L231" s="17">
        <v>0.5</v>
      </c>
      <c r="M231" s="17">
        <v>0.5</v>
      </c>
      <c r="N231" s="17">
        <v>0.1</v>
      </c>
      <c r="O231" s="17">
        <v>96</v>
      </c>
      <c r="P231" s="17">
        <v>0</v>
      </c>
      <c r="Q231" s="17">
        <v>0.7</v>
      </c>
      <c r="R231" s="17">
        <v>0.5</v>
      </c>
      <c r="S231" s="17">
        <v>-0.2</v>
      </c>
      <c r="T231" s="17">
        <v>32</v>
      </c>
      <c r="U231" s="17">
        <v>43</v>
      </c>
      <c r="V231" s="17">
        <v>0.01</v>
      </c>
      <c r="W231" s="17">
        <v>47</v>
      </c>
      <c r="X231" s="17">
        <v>1807</v>
      </c>
      <c r="Y231" s="17">
        <v>0.1</v>
      </c>
      <c r="Z231" s="17">
        <v>0</v>
      </c>
      <c r="AA231" s="17">
        <v>938</v>
      </c>
      <c r="AB231" s="17">
        <v>1001</v>
      </c>
      <c r="AC231" s="17">
        <v>1324</v>
      </c>
      <c r="AD231" s="17">
        <v>1434</v>
      </c>
      <c r="AE231" s="17">
        <v>0</v>
      </c>
      <c r="AF231" s="17">
        <v>0.7</v>
      </c>
      <c r="AG231" s="17">
        <v>0.5</v>
      </c>
      <c r="AH231" s="17">
        <v>0</v>
      </c>
      <c r="AI231" s="17">
        <v>0.72</v>
      </c>
      <c r="AJ231" s="17">
        <v>0</v>
      </c>
      <c r="AK231" s="17">
        <v>0</v>
      </c>
      <c r="AL231" s="17">
        <v>12</v>
      </c>
      <c r="AM231" s="17">
        <v>177.45</v>
      </c>
      <c r="AN231" s="17">
        <v>178.58</v>
      </c>
      <c r="AO231" s="17">
        <v>177.3</v>
      </c>
      <c r="AP231" s="17">
        <v>17858</v>
      </c>
      <c r="AQ231" s="17">
        <v>14</v>
      </c>
      <c r="AR231" s="17">
        <v>33</v>
      </c>
      <c r="AS231" s="17">
        <v>24</v>
      </c>
      <c r="AT231" s="17">
        <v>23</v>
      </c>
      <c r="AU231" s="17">
        <v>-8</v>
      </c>
      <c r="AV231" s="17"/>
      <c r="AW231" s="17"/>
      <c r="AX231" s="17"/>
    </row>
    <row r="232" spans="1:50" x14ac:dyDescent="0.15">
      <c r="A232" s="17" t="s">
        <v>3516</v>
      </c>
      <c r="B232" s="17" t="s">
        <v>3517</v>
      </c>
      <c r="C232" s="17">
        <v>6.06</v>
      </c>
      <c r="D232" s="17">
        <v>6.11</v>
      </c>
      <c r="E232" s="17">
        <v>5.97</v>
      </c>
      <c r="F232" s="17">
        <v>6.01</v>
      </c>
      <c r="G232" s="17">
        <v>6.06</v>
      </c>
      <c r="H232" s="17">
        <v>957</v>
      </c>
      <c r="I232" s="17">
        <v>1437</v>
      </c>
      <c r="J232" s="17">
        <v>-0.5</v>
      </c>
      <c r="K232" s="17">
        <v>-0.3</v>
      </c>
      <c r="L232" s="17">
        <v>-0.8</v>
      </c>
      <c r="M232" s="17">
        <v>-0.8</v>
      </c>
      <c r="N232" s="17">
        <v>0</v>
      </c>
      <c r="O232" s="17">
        <v>29</v>
      </c>
      <c r="P232" s="17">
        <v>-1.7</v>
      </c>
      <c r="Q232" s="17">
        <v>0.7</v>
      </c>
      <c r="R232" s="17">
        <v>0.8</v>
      </c>
      <c r="S232" s="17">
        <v>-1.5</v>
      </c>
      <c r="T232" s="17">
        <v>64</v>
      </c>
      <c r="U232" s="17">
        <v>-14</v>
      </c>
      <c r="V232" s="17">
        <v>0.02</v>
      </c>
      <c r="W232" s="17">
        <v>20</v>
      </c>
      <c r="X232" s="17">
        <v>111</v>
      </c>
      <c r="Y232" s="17">
        <v>-0.7</v>
      </c>
      <c r="Z232" s="17">
        <v>-0.7</v>
      </c>
      <c r="AA232" s="17">
        <v>931</v>
      </c>
      <c r="AB232" s="17">
        <v>957</v>
      </c>
      <c r="AC232" s="17">
        <v>1437</v>
      </c>
      <c r="AD232" s="17">
        <v>1300</v>
      </c>
      <c r="AE232" s="17">
        <v>-0.5</v>
      </c>
      <c r="AF232" s="17">
        <v>0.7</v>
      </c>
      <c r="AG232" s="17">
        <v>0.8</v>
      </c>
      <c r="AH232" s="17">
        <v>-0.5</v>
      </c>
      <c r="AI232" s="17">
        <v>0.56999999999999995</v>
      </c>
      <c r="AJ232" s="17">
        <v>5.7305000000000001</v>
      </c>
      <c r="AK232" s="17">
        <v>1.05</v>
      </c>
      <c r="AL232" s="17">
        <v>50</v>
      </c>
      <c r="AM232" s="17">
        <v>6.01</v>
      </c>
      <c r="AN232" s="17">
        <v>6.11</v>
      </c>
      <c r="AO232" s="17">
        <v>5.97</v>
      </c>
      <c r="AP232" s="17">
        <v>604</v>
      </c>
      <c r="AQ232" s="17">
        <v>100</v>
      </c>
      <c r="AR232" s="17">
        <v>0</v>
      </c>
      <c r="AS232" s="17">
        <v>100</v>
      </c>
      <c r="AT232" s="17">
        <v>20</v>
      </c>
      <c r="AU232" s="17">
        <v>-1</v>
      </c>
      <c r="AV232" s="17"/>
      <c r="AW232" s="17"/>
      <c r="AX232" s="17"/>
    </row>
    <row r="233" spans="1:50" x14ac:dyDescent="0.15">
      <c r="A233" s="17" t="s">
        <v>3268</v>
      </c>
      <c r="B233" s="17" t="s">
        <v>3269</v>
      </c>
      <c r="C233" s="17">
        <v>16.350000000000001</v>
      </c>
      <c r="D233" s="17">
        <v>16.649999999999999</v>
      </c>
      <c r="E233" s="17">
        <v>16.25</v>
      </c>
      <c r="F233" s="17">
        <v>16.39</v>
      </c>
      <c r="G233" s="17">
        <v>16.36</v>
      </c>
      <c r="H233" s="17">
        <v>1046</v>
      </c>
      <c r="I233" s="17">
        <v>938</v>
      </c>
      <c r="J233" s="17">
        <v>0.4</v>
      </c>
      <c r="K233" s="17">
        <v>-0.1</v>
      </c>
      <c r="L233" s="17">
        <v>0.2</v>
      </c>
      <c r="M233" s="17">
        <v>0.2</v>
      </c>
      <c r="N233" s="17">
        <v>-0.1</v>
      </c>
      <c r="O233" s="17">
        <v>35</v>
      </c>
      <c r="P233" s="17">
        <v>-1.6</v>
      </c>
      <c r="Q233" s="17">
        <v>0.9</v>
      </c>
      <c r="R233" s="17">
        <v>1.8</v>
      </c>
      <c r="S233" s="17">
        <v>-0.6</v>
      </c>
      <c r="T233" s="17">
        <v>25</v>
      </c>
      <c r="U233" s="17">
        <v>-5</v>
      </c>
      <c r="V233" s="17">
        <v>0.02</v>
      </c>
      <c r="W233" s="17">
        <v>40</v>
      </c>
      <c r="X233" s="17">
        <v>295</v>
      </c>
      <c r="Y233" s="17">
        <v>-0.1</v>
      </c>
      <c r="Z233" s="17">
        <v>0.1</v>
      </c>
      <c r="AA233" s="17">
        <v>938</v>
      </c>
      <c r="AB233" s="17">
        <v>1046</v>
      </c>
      <c r="AC233" s="17">
        <v>1323</v>
      </c>
      <c r="AD233" s="17">
        <v>1343</v>
      </c>
      <c r="AE233" s="17">
        <v>-0.7</v>
      </c>
      <c r="AF233" s="17">
        <v>0.8</v>
      </c>
      <c r="AG233" s="17">
        <v>1.8</v>
      </c>
      <c r="AH233" s="17">
        <v>-0.7</v>
      </c>
      <c r="AI233" s="17">
        <v>1.02</v>
      </c>
      <c r="AJ233" s="17">
        <v>15.265499999999999</v>
      </c>
      <c r="AK233" s="17">
        <v>1.07</v>
      </c>
      <c r="AL233" s="17">
        <v>27</v>
      </c>
      <c r="AM233" s="17">
        <v>16.25</v>
      </c>
      <c r="AN233" s="17">
        <v>16.649999999999999</v>
      </c>
      <c r="AO233" s="17">
        <v>16.260000000000002</v>
      </c>
      <c r="AP233" s="17">
        <v>1650</v>
      </c>
      <c r="AQ233" s="17">
        <v>100</v>
      </c>
      <c r="AR233" s="17">
        <v>50</v>
      </c>
      <c r="AS233" s="17">
        <v>63</v>
      </c>
      <c r="AT233" s="17">
        <v>69</v>
      </c>
      <c r="AU233" s="17">
        <v>-3</v>
      </c>
      <c r="AV233" s="17"/>
      <c r="AW233" s="17"/>
      <c r="AX233" s="17"/>
    </row>
    <row r="234" spans="1:50" x14ac:dyDescent="0.15">
      <c r="A234" s="17" t="s">
        <v>748</v>
      </c>
      <c r="B234" s="17" t="s">
        <v>749</v>
      </c>
      <c r="C234" s="17">
        <v>12.12</v>
      </c>
      <c r="D234" s="17">
        <v>12.7</v>
      </c>
      <c r="E234" s="17">
        <v>12.12</v>
      </c>
      <c r="F234" s="17">
        <v>12.52</v>
      </c>
      <c r="G234" s="17">
        <v>12.17</v>
      </c>
      <c r="H234" s="17">
        <v>1426</v>
      </c>
      <c r="I234" s="17">
        <v>930</v>
      </c>
      <c r="J234" s="17">
        <v>1.9</v>
      </c>
      <c r="K234" s="17">
        <v>1.4</v>
      </c>
      <c r="L234" s="17">
        <v>3.2</v>
      </c>
      <c r="M234" s="17">
        <v>2.8</v>
      </c>
      <c r="N234" s="17">
        <v>-0.4</v>
      </c>
      <c r="O234" s="17">
        <v>69</v>
      </c>
      <c r="P234" s="17">
        <v>-1.4</v>
      </c>
      <c r="Q234" s="17">
        <v>3.2</v>
      </c>
      <c r="R234" s="17">
        <v>4.7</v>
      </c>
      <c r="S234" s="17">
        <v>0</v>
      </c>
      <c r="T234" s="17">
        <v>0</v>
      </c>
      <c r="U234" s="17">
        <v>29</v>
      </c>
      <c r="V234" s="17">
        <v>0.05</v>
      </c>
      <c r="W234" s="17">
        <v>46</v>
      </c>
      <c r="X234" s="17">
        <v>637</v>
      </c>
      <c r="Y234" s="17">
        <v>0.6</v>
      </c>
      <c r="Z234" s="17">
        <v>0.4</v>
      </c>
      <c r="AA234" s="17">
        <v>930</v>
      </c>
      <c r="AB234" s="17">
        <v>1010</v>
      </c>
      <c r="AC234" s="17">
        <v>1323</v>
      </c>
      <c r="AD234" s="17">
        <v>1426</v>
      </c>
      <c r="AE234" s="17">
        <v>-1.3</v>
      </c>
      <c r="AF234" s="17">
        <v>1.3</v>
      </c>
      <c r="AG234" s="17">
        <v>4.0999999999999996</v>
      </c>
      <c r="AH234" s="17">
        <v>-1.3</v>
      </c>
      <c r="AI234" s="17">
        <v>1.1399999999999999</v>
      </c>
      <c r="AJ234" s="17">
        <v>11.848000000000001</v>
      </c>
      <c r="AK234" s="17">
        <v>1.06</v>
      </c>
      <c r="AL234" s="17">
        <v>10</v>
      </c>
      <c r="AM234" s="17">
        <v>12.12</v>
      </c>
      <c r="AN234" s="17">
        <v>12.62</v>
      </c>
      <c r="AO234" s="17">
        <v>12.36</v>
      </c>
      <c r="AP234" s="17">
        <v>1268</v>
      </c>
      <c r="AQ234" s="17">
        <v>0</v>
      </c>
      <c r="AR234" s="17">
        <v>100</v>
      </c>
      <c r="AS234" s="17">
        <v>0</v>
      </c>
      <c r="AT234" s="17">
        <v>63</v>
      </c>
      <c r="AU234" s="17">
        <v>10</v>
      </c>
      <c r="AV234" s="17"/>
      <c r="AW234" s="17"/>
      <c r="AX234" s="17"/>
    </row>
    <row r="235" spans="1:50" s="51" customFormat="1" x14ac:dyDescent="0.15">
      <c r="A235" s="17" t="s">
        <v>2802</v>
      </c>
      <c r="B235" s="17" t="s">
        <v>2803</v>
      </c>
      <c r="C235" s="17">
        <v>20.95</v>
      </c>
      <c r="D235" s="17">
        <v>21.18</v>
      </c>
      <c r="E235" s="17">
        <v>20.48</v>
      </c>
      <c r="F235" s="17">
        <v>20.8</v>
      </c>
      <c r="G235" s="17">
        <v>20.86</v>
      </c>
      <c r="H235" s="17">
        <v>931</v>
      </c>
      <c r="I235" s="17">
        <v>1325</v>
      </c>
      <c r="J235" s="17">
        <v>-0.7</v>
      </c>
      <c r="K235" s="17">
        <v>0</v>
      </c>
      <c r="L235" s="17">
        <v>-0.7</v>
      </c>
      <c r="M235" s="17">
        <v>-0.3</v>
      </c>
      <c r="N235" s="17">
        <v>0.4</v>
      </c>
      <c r="O235" s="17">
        <v>46</v>
      </c>
      <c r="P235" s="17">
        <v>-1.8</v>
      </c>
      <c r="Q235" s="17">
        <v>1.6</v>
      </c>
      <c r="R235" s="17">
        <v>1.1000000000000001</v>
      </c>
      <c r="S235" s="17">
        <v>-2.2999999999999998</v>
      </c>
      <c r="T235" s="17">
        <v>67</v>
      </c>
      <c r="U235" s="17">
        <v>-1</v>
      </c>
      <c r="V235" s="17">
        <v>0.03</v>
      </c>
      <c r="W235" s="17">
        <v>24</v>
      </c>
      <c r="X235" s="17">
        <v>299</v>
      </c>
      <c r="Y235" s="17">
        <v>0.5</v>
      </c>
      <c r="Z235" s="17">
        <v>-0.3</v>
      </c>
      <c r="AA235" s="17">
        <v>939</v>
      </c>
      <c r="AB235" s="17">
        <v>931</v>
      </c>
      <c r="AC235" s="17">
        <v>1325</v>
      </c>
      <c r="AD235" s="17">
        <v>1454</v>
      </c>
      <c r="AE235" s="17">
        <v>-0.2</v>
      </c>
      <c r="AF235" s="17">
        <v>1.6</v>
      </c>
      <c r="AG235" s="17">
        <v>1</v>
      </c>
      <c r="AH235" s="17">
        <v>-0.2</v>
      </c>
      <c r="AI235" s="17">
        <v>0.37</v>
      </c>
      <c r="AJ235" s="17">
        <v>18.431000000000001</v>
      </c>
      <c r="AK235" s="17">
        <v>1.1299999999999999</v>
      </c>
      <c r="AL235" s="17">
        <v>35</v>
      </c>
      <c r="AM235" s="17">
        <v>20.7</v>
      </c>
      <c r="AN235" s="17">
        <v>21.16</v>
      </c>
      <c r="AO235" s="17">
        <v>20.48</v>
      </c>
      <c r="AP235" s="17">
        <v>2085</v>
      </c>
      <c r="AQ235" s="17">
        <v>0</v>
      </c>
      <c r="AR235" s="17">
        <v>61</v>
      </c>
      <c r="AS235" s="17">
        <v>54</v>
      </c>
      <c r="AT235" s="17">
        <v>41</v>
      </c>
      <c r="AU235" s="17">
        <v>-8</v>
      </c>
      <c r="AV235" s="17"/>
      <c r="AW235" s="17"/>
      <c r="AX235" s="17"/>
    </row>
    <row r="236" spans="1:50" x14ac:dyDescent="0.15">
      <c r="A236" s="17" t="s">
        <v>443</v>
      </c>
      <c r="B236" s="17" t="s">
        <v>444</v>
      </c>
      <c r="C236" s="17">
        <v>7.15</v>
      </c>
      <c r="D236" s="17">
        <v>7.87</v>
      </c>
      <c r="E236" s="17">
        <v>7.11</v>
      </c>
      <c r="F236" s="17">
        <v>7.86</v>
      </c>
      <c r="G236" s="17">
        <v>7.15</v>
      </c>
      <c r="H236" s="17">
        <v>1039</v>
      </c>
      <c r="I236" s="17">
        <v>931</v>
      </c>
      <c r="J236" s="17">
        <v>6.4</v>
      </c>
      <c r="K236" s="17">
        <v>3.3</v>
      </c>
      <c r="L236" s="17">
        <v>9.5</v>
      </c>
      <c r="M236" s="17">
        <v>9.5</v>
      </c>
      <c r="N236" s="17">
        <v>0</v>
      </c>
      <c r="O236" s="17">
        <v>99</v>
      </c>
      <c r="P236" s="17">
        <v>-0.1</v>
      </c>
      <c r="Q236" s="17">
        <v>10</v>
      </c>
      <c r="R236" s="17">
        <v>9.6</v>
      </c>
      <c r="S236" s="17">
        <v>-0.6</v>
      </c>
      <c r="T236" s="17">
        <v>5</v>
      </c>
      <c r="U236" s="17">
        <v>33</v>
      </c>
      <c r="V236" s="17">
        <v>0.1</v>
      </c>
      <c r="W236" s="17">
        <v>64</v>
      </c>
      <c r="X236" s="17">
        <v>791</v>
      </c>
      <c r="Y236" s="17">
        <v>0.3</v>
      </c>
      <c r="Z236" s="17">
        <v>1.5</v>
      </c>
      <c r="AA236" s="17">
        <v>931</v>
      </c>
      <c r="AB236" s="17">
        <v>1039</v>
      </c>
      <c r="AC236" s="17">
        <v>1303</v>
      </c>
      <c r="AD236" s="17">
        <v>1423</v>
      </c>
      <c r="AE236" s="17">
        <v>-0.1</v>
      </c>
      <c r="AF236" s="17">
        <v>3.4</v>
      </c>
      <c r="AG236" s="17">
        <v>10.1</v>
      </c>
      <c r="AH236" s="17">
        <v>-0.1</v>
      </c>
      <c r="AI236" s="17">
        <v>0.96</v>
      </c>
      <c r="AJ236" s="17">
        <v>6.1654999999999998</v>
      </c>
      <c r="AK236" s="17">
        <v>1.27</v>
      </c>
      <c r="AL236" s="17">
        <v>0</v>
      </c>
      <c r="AM236" s="17">
        <v>7.15</v>
      </c>
      <c r="AN236" s="17">
        <v>7.87</v>
      </c>
      <c r="AO236" s="17">
        <v>7.6</v>
      </c>
      <c r="AP236" s="17">
        <v>787</v>
      </c>
      <c r="AQ236" s="17">
        <v>0</v>
      </c>
      <c r="AR236" s="17">
        <v>50</v>
      </c>
      <c r="AS236" s="17">
        <v>0</v>
      </c>
      <c r="AT236" s="17">
        <v>44</v>
      </c>
      <c r="AU236" s="17">
        <v>2</v>
      </c>
      <c r="AV236" s="17"/>
      <c r="AW236" s="17"/>
      <c r="AX236" s="17"/>
    </row>
    <row r="237" spans="1:50" x14ac:dyDescent="0.15">
      <c r="A237" s="17" t="s">
        <v>102</v>
      </c>
      <c r="B237" s="17" t="s">
        <v>103</v>
      </c>
      <c r="C237" s="17">
        <v>46.72</v>
      </c>
      <c r="D237" s="17">
        <v>47.97</v>
      </c>
      <c r="E237" s="17">
        <v>46.72</v>
      </c>
      <c r="F237" s="17">
        <v>47.49</v>
      </c>
      <c r="G237" s="17">
        <v>46.67</v>
      </c>
      <c r="H237" s="17">
        <v>1014</v>
      </c>
      <c r="I237" s="17">
        <v>930</v>
      </c>
      <c r="J237" s="17">
        <v>1.5</v>
      </c>
      <c r="K237" s="17">
        <v>0.2</v>
      </c>
      <c r="L237" s="17">
        <v>1.6</v>
      </c>
      <c r="M237" s="17">
        <v>1.7</v>
      </c>
      <c r="N237" s="17">
        <v>0.1</v>
      </c>
      <c r="O237" s="17">
        <v>62</v>
      </c>
      <c r="P237" s="17">
        <v>-1</v>
      </c>
      <c r="Q237" s="17">
        <v>1.6</v>
      </c>
      <c r="R237" s="17">
        <v>2.6</v>
      </c>
      <c r="S237" s="17">
        <v>0</v>
      </c>
      <c r="T237" s="17">
        <v>0</v>
      </c>
      <c r="U237" s="17">
        <v>6</v>
      </c>
      <c r="V237" s="17">
        <v>0.03</v>
      </c>
      <c r="W237" s="17">
        <v>55</v>
      </c>
      <c r="X237" s="17">
        <v>39</v>
      </c>
      <c r="Y237" s="17">
        <v>0.3</v>
      </c>
      <c r="Z237" s="17">
        <v>0.4</v>
      </c>
      <c r="AA237" s="17">
        <v>930</v>
      </c>
      <c r="AB237" s="17">
        <v>1014</v>
      </c>
      <c r="AC237" s="17">
        <v>1359</v>
      </c>
      <c r="AD237" s="17">
        <v>1447</v>
      </c>
      <c r="AE237" s="17">
        <v>-0.1</v>
      </c>
      <c r="AF237" s="17">
        <v>0.9</v>
      </c>
      <c r="AG237" s="17">
        <v>2.7</v>
      </c>
      <c r="AH237" s="17">
        <v>-0.1</v>
      </c>
      <c r="AI237" s="17">
        <v>1.04</v>
      </c>
      <c r="AJ237" s="17">
        <v>45.271500000000003</v>
      </c>
      <c r="AK237" s="17">
        <v>1.05</v>
      </c>
      <c r="AL237" s="17">
        <v>0</v>
      </c>
      <c r="AM237" s="17">
        <v>46.72</v>
      </c>
      <c r="AN237" s="17">
        <v>47.97</v>
      </c>
      <c r="AO237" s="17">
        <v>47.08</v>
      </c>
      <c r="AP237" s="17">
        <v>4754</v>
      </c>
      <c r="AQ237" s="17">
        <v>0</v>
      </c>
      <c r="AR237" s="17">
        <v>50</v>
      </c>
      <c r="AS237" s="17">
        <v>0</v>
      </c>
      <c r="AT237" s="17">
        <v>37</v>
      </c>
      <c r="AU237" s="17">
        <v>1</v>
      </c>
      <c r="AV237" s="17"/>
      <c r="AW237" s="17"/>
      <c r="AX237" s="17"/>
    </row>
    <row r="238" spans="1:50" x14ac:dyDescent="0.15">
      <c r="A238" s="17" t="s">
        <v>1556</v>
      </c>
      <c r="B238" s="17" t="s">
        <v>1556</v>
      </c>
      <c r="C238" s="17">
        <v>244.53</v>
      </c>
      <c r="D238" s="17">
        <v>245.07</v>
      </c>
      <c r="E238" s="17">
        <v>242.86</v>
      </c>
      <c r="F238" s="17">
        <v>243.32</v>
      </c>
      <c r="G238" s="17">
        <v>244.75</v>
      </c>
      <c r="H238" s="17">
        <v>1055</v>
      </c>
      <c r="I238" s="17">
        <v>1439</v>
      </c>
      <c r="J238" s="17">
        <v>-0.1</v>
      </c>
      <c r="K238" s="17">
        <v>-0.4</v>
      </c>
      <c r="L238" s="17">
        <v>-0.5</v>
      </c>
      <c r="M238" s="17">
        <v>-0.6</v>
      </c>
      <c r="N238" s="17">
        <v>-0.1</v>
      </c>
      <c r="O238" s="17">
        <v>21</v>
      </c>
      <c r="P238" s="17">
        <v>-0.7</v>
      </c>
      <c r="Q238" s="17">
        <v>0.2</v>
      </c>
      <c r="R238" s="17">
        <v>0.2</v>
      </c>
      <c r="S238" s="17">
        <v>-0.7</v>
      </c>
      <c r="T238" s="17">
        <v>76</v>
      </c>
      <c r="U238" s="17">
        <v>-41</v>
      </c>
      <c r="V238" s="17">
        <v>0.01</v>
      </c>
      <c r="W238" s="17">
        <v>29</v>
      </c>
      <c r="X238" s="17">
        <v>10430</v>
      </c>
      <c r="Y238" s="17">
        <v>0</v>
      </c>
      <c r="Z238" s="17">
        <v>-0.1</v>
      </c>
      <c r="AA238" s="17">
        <v>936</v>
      </c>
      <c r="AB238" s="17">
        <v>1055</v>
      </c>
      <c r="AC238" s="17">
        <v>1439</v>
      </c>
      <c r="AD238" s="17">
        <v>1306</v>
      </c>
      <c r="AE238" s="17">
        <v>-0.5</v>
      </c>
      <c r="AF238" s="17">
        <v>0.2</v>
      </c>
      <c r="AG238" s="17">
        <v>0.2</v>
      </c>
      <c r="AH238" s="17">
        <v>-0.5</v>
      </c>
      <c r="AI238" s="17">
        <v>0.81</v>
      </c>
      <c r="AJ238" s="17">
        <v>0</v>
      </c>
      <c r="AK238" s="17">
        <v>0</v>
      </c>
      <c r="AL238" s="17">
        <v>73</v>
      </c>
      <c r="AM238" s="17">
        <v>243.89</v>
      </c>
      <c r="AN238" s="17">
        <v>245.07</v>
      </c>
      <c r="AO238" s="17">
        <v>242.86</v>
      </c>
      <c r="AP238" s="17">
        <v>24457</v>
      </c>
      <c r="AQ238" s="17">
        <v>44</v>
      </c>
      <c r="AR238" s="17">
        <v>50</v>
      </c>
      <c r="AS238" s="17">
        <v>69</v>
      </c>
      <c r="AT238" s="17">
        <v>42</v>
      </c>
      <c r="AU238" s="17">
        <v>-6</v>
      </c>
      <c r="AV238" s="17"/>
      <c r="AW238" s="17"/>
      <c r="AX238" s="17"/>
    </row>
    <row r="239" spans="1:50" x14ac:dyDescent="0.15">
      <c r="A239" s="17" t="s">
        <v>1544</v>
      </c>
      <c r="B239" s="17" t="s">
        <v>1544</v>
      </c>
      <c r="C239" s="17">
        <v>370.61</v>
      </c>
      <c r="D239" s="17">
        <v>374.74</v>
      </c>
      <c r="E239" s="17">
        <v>367.58</v>
      </c>
      <c r="F239" s="17">
        <v>368.45</v>
      </c>
      <c r="G239" s="17">
        <v>370.83</v>
      </c>
      <c r="H239" s="17">
        <v>1059</v>
      </c>
      <c r="I239" s="17">
        <v>1401</v>
      </c>
      <c r="J239" s="17">
        <v>0.2</v>
      </c>
      <c r="K239" s="17">
        <v>-0.8</v>
      </c>
      <c r="L239" s="17">
        <v>-0.6</v>
      </c>
      <c r="M239" s="17">
        <v>-0.6</v>
      </c>
      <c r="N239" s="17">
        <v>-0.1</v>
      </c>
      <c r="O239" s="17">
        <v>12</v>
      </c>
      <c r="P239" s="17">
        <v>-1.7</v>
      </c>
      <c r="Q239" s="17">
        <v>0.2</v>
      </c>
      <c r="R239" s="17">
        <v>1.1000000000000001</v>
      </c>
      <c r="S239" s="17">
        <v>-0.8</v>
      </c>
      <c r="T239" s="17">
        <v>42</v>
      </c>
      <c r="U239" s="17">
        <v>-42</v>
      </c>
      <c r="V239" s="17">
        <v>0.02</v>
      </c>
      <c r="W239" s="17">
        <v>24</v>
      </c>
      <c r="X239" s="17">
        <v>13503</v>
      </c>
      <c r="Y239" s="17">
        <v>0.2</v>
      </c>
      <c r="Z239" s="17">
        <v>0.4</v>
      </c>
      <c r="AA239" s="17">
        <v>930</v>
      </c>
      <c r="AB239" s="17">
        <v>1059</v>
      </c>
      <c r="AC239" s="17">
        <v>1401</v>
      </c>
      <c r="AD239" s="17">
        <v>1300</v>
      </c>
      <c r="AE239" s="17">
        <v>-0.9</v>
      </c>
      <c r="AF239" s="17">
        <v>0.2</v>
      </c>
      <c r="AG239" s="17">
        <v>1.1000000000000001</v>
      </c>
      <c r="AH239" s="17">
        <v>-0.9</v>
      </c>
      <c r="AI239" s="17">
        <v>1.03</v>
      </c>
      <c r="AJ239" s="17">
        <v>0</v>
      </c>
      <c r="AK239" s="17">
        <v>0</v>
      </c>
      <c r="AL239" s="17">
        <v>9</v>
      </c>
      <c r="AM239" s="17">
        <v>370.46</v>
      </c>
      <c r="AN239" s="17">
        <v>374.74</v>
      </c>
      <c r="AO239" s="17">
        <v>367.58</v>
      </c>
      <c r="AP239" s="17">
        <v>37167</v>
      </c>
      <c r="AQ239" s="17">
        <v>12</v>
      </c>
      <c r="AR239" s="17">
        <v>74</v>
      </c>
      <c r="AS239" s="17">
        <v>8</v>
      </c>
      <c r="AT239" s="17">
        <v>85</v>
      </c>
      <c r="AU239" s="17">
        <v>4</v>
      </c>
      <c r="AV239" s="17"/>
      <c r="AW239" s="17"/>
      <c r="AX239" s="17"/>
    </row>
    <row r="240" spans="1:50" x14ac:dyDescent="0.15">
      <c r="A240" s="17" t="s">
        <v>3832</v>
      </c>
      <c r="B240" s="17" t="s">
        <v>3832</v>
      </c>
      <c r="C240" s="17">
        <v>0</v>
      </c>
      <c r="D240" s="17">
        <v>0</v>
      </c>
      <c r="E240" s="17">
        <v>0</v>
      </c>
      <c r="F240" s="17">
        <v>0</v>
      </c>
      <c r="G240" s="17">
        <v>0</v>
      </c>
      <c r="H240" s="17">
        <v>0</v>
      </c>
      <c r="I240" s="17">
        <v>0</v>
      </c>
      <c r="J240" s="17">
        <v>0</v>
      </c>
      <c r="K240" s="17">
        <v>0</v>
      </c>
      <c r="L240" s="17">
        <v>0</v>
      </c>
      <c r="M240" s="17">
        <v>0</v>
      </c>
      <c r="N240" s="17">
        <v>0</v>
      </c>
      <c r="O240" s="17">
        <v>0</v>
      </c>
      <c r="P240" s="17">
        <v>0</v>
      </c>
      <c r="Q240" s="17">
        <v>0</v>
      </c>
      <c r="R240" s="17">
        <v>0</v>
      </c>
      <c r="S240" s="17">
        <v>0</v>
      </c>
      <c r="T240" s="17">
        <v>0</v>
      </c>
      <c r="U240" s="17">
        <v>0</v>
      </c>
      <c r="V240" s="17">
        <v>0</v>
      </c>
      <c r="W240" s="17">
        <v>0</v>
      </c>
      <c r="X240" s="17">
        <v>0</v>
      </c>
      <c r="Y240" s="17">
        <v>0</v>
      </c>
      <c r="Z240" s="17">
        <v>0</v>
      </c>
      <c r="AA240" s="17">
        <v>0</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c r="AR240" s="17"/>
      <c r="AS240" s="17"/>
      <c r="AT240" s="17"/>
      <c r="AU240" s="17"/>
      <c r="AV240" s="17"/>
      <c r="AW240" s="17"/>
      <c r="AX240" s="17"/>
    </row>
    <row r="241" spans="1:50" x14ac:dyDescent="0.15">
      <c r="A241" s="17" t="s">
        <v>333</v>
      </c>
      <c r="B241" s="17" t="s">
        <v>334</v>
      </c>
      <c r="C241" s="17">
        <v>26.8</v>
      </c>
      <c r="D241" s="17">
        <v>26.81</v>
      </c>
      <c r="E241" s="17">
        <v>25.97</v>
      </c>
      <c r="F241" s="17">
        <v>26.01</v>
      </c>
      <c r="G241" s="17">
        <v>26.9</v>
      </c>
      <c r="H241" s="17">
        <v>930</v>
      </c>
      <c r="I241" s="17">
        <v>1456</v>
      </c>
      <c r="J241" s="17">
        <v>-2</v>
      </c>
      <c r="K241" s="17">
        <v>-1</v>
      </c>
      <c r="L241" s="17">
        <v>-3</v>
      </c>
      <c r="M241" s="17">
        <v>-3.4</v>
      </c>
      <c r="N241" s="17">
        <v>-0.4</v>
      </c>
      <c r="O241" s="17">
        <v>5</v>
      </c>
      <c r="P241" s="17">
        <v>-3</v>
      </c>
      <c r="Q241" s="17">
        <v>0.2</v>
      </c>
      <c r="R241" s="17">
        <v>0</v>
      </c>
      <c r="S241" s="17">
        <v>-3.1</v>
      </c>
      <c r="T241" s="17">
        <v>99</v>
      </c>
      <c r="U241" s="17">
        <v>-30</v>
      </c>
      <c r="V241" s="17">
        <v>0.03</v>
      </c>
      <c r="W241" s="17">
        <v>22</v>
      </c>
      <c r="X241" s="17">
        <v>470</v>
      </c>
      <c r="Y241" s="17">
        <v>-0.3</v>
      </c>
      <c r="Z241" s="17">
        <v>-0.7</v>
      </c>
      <c r="AA241" s="17">
        <v>1045</v>
      </c>
      <c r="AB241" s="17">
        <v>930</v>
      </c>
      <c r="AC241" s="17">
        <v>1456</v>
      </c>
      <c r="AD241" s="17">
        <v>1303</v>
      </c>
      <c r="AE241" s="17">
        <v>-1.3</v>
      </c>
      <c r="AF241" s="17">
        <v>0.2</v>
      </c>
      <c r="AG241" s="17">
        <v>0</v>
      </c>
      <c r="AH241" s="17">
        <v>-1.3</v>
      </c>
      <c r="AI241" s="17">
        <v>0.41</v>
      </c>
      <c r="AJ241" s="17">
        <v>25.9315</v>
      </c>
      <c r="AK241" s="17">
        <v>1</v>
      </c>
      <c r="AL241" s="17">
        <v>114</v>
      </c>
      <c r="AM241" s="17">
        <v>26.11</v>
      </c>
      <c r="AN241" s="17">
        <v>26.8</v>
      </c>
      <c r="AO241" s="17">
        <v>25.97</v>
      </c>
      <c r="AP241" s="17">
        <v>2635</v>
      </c>
      <c r="AQ241" s="17">
        <v>100</v>
      </c>
      <c r="AR241" s="17">
        <v>10</v>
      </c>
      <c r="AS241" s="17">
        <v>100</v>
      </c>
      <c r="AT241" s="17">
        <v>0</v>
      </c>
      <c r="AU241" s="17">
        <v>-10</v>
      </c>
      <c r="AV241" s="17"/>
      <c r="AW241" s="17"/>
      <c r="AX241" s="17"/>
    </row>
    <row r="242" spans="1:50" x14ac:dyDescent="0.15">
      <c r="A242" s="17" t="s">
        <v>2786</v>
      </c>
      <c r="B242" s="17" t="s">
        <v>2787</v>
      </c>
      <c r="C242" s="17">
        <v>9.86</v>
      </c>
      <c r="D242" s="17">
        <v>9.86</v>
      </c>
      <c r="E242" s="17">
        <v>9.61</v>
      </c>
      <c r="F242" s="17">
        <v>9.69</v>
      </c>
      <c r="G242" s="17">
        <v>9.86</v>
      </c>
      <c r="H242" s="17">
        <v>930</v>
      </c>
      <c r="I242" s="17">
        <v>1433</v>
      </c>
      <c r="J242" s="17">
        <v>-1.8</v>
      </c>
      <c r="K242" s="17">
        <v>0.1</v>
      </c>
      <c r="L242" s="17">
        <v>-1.7</v>
      </c>
      <c r="M242" s="17">
        <v>-1.7</v>
      </c>
      <c r="N242" s="17">
        <v>0</v>
      </c>
      <c r="O242" s="17">
        <v>32</v>
      </c>
      <c r="P242" s="17">
        <v>-1.7</v>
      </c>
      <c r="Q242" s="17">
        <v>0.8</v>
      </c>
      <c r="R242" s="17">
        <v>0</v>
      </c>
      <c r="S242" s="17">
        <v>-2.6</v>
      </c>
      <c r="T242" s="17">
        <v>100</v>
      </c>
      <c r="U242" s="17">
        <v>4</v>
      </c>
      <c r="V242" s="17">
        <v>0.03</v>
      </c>
      <c r="W242" s="17">
        <v>5</v>
      </c>
      <c r="X242" s="17">
        <v>228</v>
      </c>
      <c r="Y242" s="17">
        <v>-0.5</v>
      </c>
      <c r="Z242" s="17">
        <v>-0.5</v>
      </c>
      <c r="AA242" s="17">
        <v>1130</v>
      </c>
      <c r="AB242" s="17">
        <v>930</v>
      </c>
      <c r="AC242" s="17">
        <v>1433</v>
      </c>
      <c r="AD242" s="17">
        <v>1337</v>
      </c>
      <c r="AE242" s="17">
        <v>-0.3</v>
      </c>
      <c r="AF242" s="17">
        <v>0.8</v>
      </c>
      <c r="AG242" s="17">
        <v>0</v>
      </c>
      <c r="AH242" s="17">
        <v>-0.3</v>
      </c>
      <c r="AI242" s="17">
        <v>0.12</v>
      </c>
      <c r="AJ242" s="17">
        <v>9.5630000000000006</v>
      </c>
      <c r="AK242" s="17">
        <v>1.01</v>
      </c>
      <c r="AL242" s="17">
        <v>100</v>
      </c>
      <c r="AM242" s="17">
        <v>9.67</v>
      </c>
      <c r="AN242" s="17">
        <v>9.86</v>
      </c>
      <c r="AO242" s="17">
        <v>9.61</v>
      </c>
      <c r="AP242" s="17">
        <v>972</v>
      </c>
      <c r="AQ242" s="17">
        <v>100</v>
      </c>
      <c r="AR242" s="17">
        <v>0</v>
      </c>
      <c r="AS242" s="17">
        <v>100</v>
      </c>
      <c r="AT242" s="17">
        <v>17</v>
      </c>
      <c r="AU242" s="17">
        <v>-1</v>
      </c>
      <c r="AV242" s="17"/>
      <c r="AW242" s="17"/>
      <c r="AX242" s="17"/>
    </row>
    <row r="243" spans="1:50" x14ac:dyDescent="0.15">
      <c r="A243" s="17" t="s">
        <v>214</v>
      </c>
      <c r="B243" s="17" t="s">
        <v>215</v>
      </c>
      <c r="C243" s="17">
        <v>6.37</v>
      </c>
      <c r="D243" s="17">
        <v>6.37</v>
      </c>
      <c r="E243" s="17">
        <v>6.37</v>
      </c>
      <c r="F243" s="17">
        <v>6.37</v>
      </c>
      <c r="G243" s="17">
        <v>6.37</v>
      </c>
      <c r="H243" s="17">
        <v>930</v>
      </c>
      <c r="I243" s="17">
        <v>1500</v>
      </c>
      <c r="J243" s="17">
        <v>0</v>
      </c>
      <c r="K243" s="17">
        <v>0</v>
      </c>
      <c r="L243" s="17">
        <v>0</v>
      </c>
      <c r="M243" s="17">
        <v>0</v>
      </c>
      <c r="N243" s="17">
        <v>0</v>
      </c>
      <c r="O243" s="17">
        <v>0</v>
      </c>
      <c r="P243" s="17">
        <v>0</v>
      </c>
      <c r="Q243" s="17">
        <v>0</v>
      </c>
      <c r="R243" s="17">
        <v>0</v>
      </c>
      <c r="S243" s="17">
        <v>0</v>
      </c>
      <c r="T243" s="17">
        <v>0</v>
      </c>
      <c r="U243" s="17">
        <v>0</v>
      </c>
      <c r="V243" s="17">
        <v>0</v>
      </c>
      <c r="W243" s="17">
        <v>0</v>
      </c>
      <c r="X243" s="17">
        <v>0</v>
      </c>
      <c r="Y243" s="17">
        <v>0</v>
      </c>
      <c r="Z243" s="17">
        <v>0</v>
      </c>
      <c r="AA243" s="17">
        <v>1130</v>
      </c>
      <c r="AB243" s="17">
        <v>930</v>
      </c>
      <c r="AC243" s="17">
        <v>1500</v>
      </c>
      <c r="AD243" s="17">
        <v>1300</v>
      </c>
      <c r="AE243" s="17">
        <v>0</v>
      </c>
      <c r="AF243" s="17">
        <v>0</v>
      </c>
      <c r="AG243" s="17">
        <v>0</v>
      </c>
      <c r="AH243" s="17">
        <v>0</v>
      </c>
      <c r="AI243" s="17">
        <v>0</v>
      </c>
      <c r="AJ243" s="17">
        <v>7.6639999999999997</v>
      </c>
      <c r="AK243" s="17">
        <v>0.83</v>
      </c>
      <c r="AL243" s="17">
        <v>0</v>
      </c>
      <c r="AM243" s="17">
        <v>6.37</v>
      </c>
      <c r="AN243" s="17">
        <v>6.37</v>
      </c>
      <c r="AO243" s="17">
        <v>6.37</v>
      </c>
      <c r="AP243" s="17">
        <v>637</v>
      </c>
      <c r="AQ243" s="17">
        <v>0</v>
      </c>
      <c r="AR243" s="17">
        <v>0</v>
      </c>
      <c r="AS243" s="17">
        <v>0</v>
      </c>
      <c r="AT243" s="17">
        <v>0</v>
      </c>
      <c r="AU243" s="17">
        <v>0</v>
      </c>
      <c r="AV243" s="17"/>
      <c r="AW243" s="17"/>
      <c r="AX243" s="17"/>
    </row>
    <row r="244" spans="1:50" x14ac:dyDescent="0.15">
      <c r="A244" s="17" t="s">
        <v>2852</v>
      </c>
      <c r="B244" s="17" t="s">
        <v>2853</v>
      </c>
      <c r="C244" s="17">
        <v>16.829999999999998</v>
      </c>
      <c r="D244" s="17">
        <v>17.5</v>
      </c>
      <c r="E244" s="17">
        <v>16.72</v>
      </c>
      <c r="F244" s="17">
        <v>17.36</v>
      </c>
      <c r="G244" s="17">
        <v>16.8</v>
      </c>
      <c r="H244" s="17">
        <v>1439</v>
      </c>
      <c r="I244" s="17">
        <v>932</v>
      </c>
      <c r="J244" s="17">
        <v>2.1</v>
      </c>
      <c r="K244" s="17">
        <v>1</v>
      </c>
      <c r="L244" s="17">
        <v>3.1</v>
      </c>
      <c r="M244" s="17">
        <v>3.3</v>
      </c>
      <c r="N244" s="17">
        <v>0.2</v>
      </c>
      <c r="O244" s="17">
        <v>82</v>
      </c>
      <c r="P244" s="17">
        <v>-0.8</v>
      </c>
      <c r="Q244" s="17">
        <v>3.8</v>
      </c>
      <c r="R244" s="17">
        <v>3.9</v>
      </c>
      <c r="S244" s="17">
        <v>-0.7</v>
      </c>
      <c r="T244" s="17">
        <v>14</v>
      </c>
      <c r="U244" s="17">
        <v>23</v>
      </c>
      <c r="V244" s="17">
        <v>0.05</v>
      </c>
      <c r="W244" s="17">
        <v>84</v>
      </c>
      <c r="X244" s="17">
        <v>765</v>
      </c>
      <c r="Y244" s="17">
        <v>0.2</v>
      </c>
      <c r="Z244" s="17">
        <v>1.2</v>
      </c>
      <c r="AA244" s="17">
        <v>932</v>
      </c>
      <c r="AB244" s="17">
        <v>1008</v>
      </c>
      <c r="AC244" s="17">
        <v>1330</v>
      </c>
      <c r="AD244" s="17">
        <v>1439</v>
      </c>
      <c r="AE244" s="17">
        <v>-0.8</v>
      </c>
      <c r="AF244" s="17">
        <v>1.5</v>
      </c>
      <c r="AG244" s="17">
        <v>2.6</v>
      </c>
      <c r="AH244" s="17">
        <v>-0.8</v>
      </c>
      <c r="AI244" s="17">
        <v>0.74</v>
      </c>
      <c r="AJ244" s="17">
        <v>15.547499999999999</v>
      </c>
      <c r="AK244" s="17">
        <v>1.1200000000000001</v>
      </c>
      <c r="AL244" s="17">
        <v>15</v>
      </c>
      <c r="AM244" s="17">
        <v>16.72</v>
      </c>
      <c r="AN244" s="17">
        <v>17.27</v>
      </c>
      <c r="AO244" s="17">
        <v>17.100000000000001</v>
      </c>
      <c r="AP244" s="17">
        <v>1750</v>
      </c>
      <c r="AQ244" s="17">
        <v>0</v>
      </c>
      <c r="AR244" s="17">
        <v>60</v>
      </c>
      <c r="AS244" s="17">
        <v>33</v>
      </c>
      <c r="AT244" s="17">
        <v>97</v>
      </c>
      <c r="AU244" s="17">
        <v>7</v>
      </c>
      <c r="AV244" s="17"/>
      <c r="AW244" s="17"/>
      <c r="AX244" s="17"/>
    </row>
    <row r="245" spans="1:50" x14ac:dyDescent="0.15">
      <c r="A245" s="17" t="s">
        <v>503</v>
      </c>
      <c r="B245" s="17" t="s">
        <v>504</v>
      </c>
      <c r="C245" s="17">
        <v>14.76</v>
      </c>
      <c r="D245" s="17">
        <v>14.76</v>
      </c>
      <c r="E245" s="17">
        <v>14.33</v>
      </c>
      <c r="F245" s="17">
        <v>14.58</v>
      </c>
      <c r="G245" s="17">
        <v>14.87</v>
      </c>
      <c r="H245" s="17">
        <v>930</v>
      </c>
      <c r="I245" s="17">
        <v>1449</v>
      </c>
      <c r="J245" s="17">
        <v>-2</v>
      </c>
      <c r="K245" s="17">
        <v>0.8</v>
      </c>
      <c r="L245" s="17">
        <v>-1.2</v>
      </c>
      <c r="M245" s="17">
        <v>-2</v>
      </c>
      <c r="N245" s="17">
        <v>-0.7</v>
      </c>
      <c r="O245" s="17">
        <v>58</v>
      </c>
      <c r="P245" s="17">
        <v>-1.2</v>
      </c>
      <c r="Q245" s="17">
        <v>1.7</v>
      </c>
      <c r="R245" s="17">
        <v>0</v>
      </c>
      <c r="S245" s="17">
        <v>-3</v>
      </c>
      <c r="T245" s="17">
        <v>100</v>
      </c>
      <c r="U245" s="17">
        <v>26</v>
      </c>
      <c r="V245" s="17">
        <v>0.03</v>
      </c>
      <c r="W245" s="17">
        <v>12</v>
      </c>
      <c r="X245" s="17">
        <v>349</v>
      </c>
      <c r="Y245" s="17">
        <v>-1.1000000000000001</v>
      </c>
      <c r="Z245" s="17">
        <v>-1.6</v>
      </c>
      <c r="AA245" s="17">
        <v>1002</v>
      </c>
      <c r="AB245" s="17">
        <v>930</v>
      </c>
      <c r="AC245" s="17">
        <v>1449</v>
      </c>
      <c r="AD245" s="17">
        <v>1459</v>
      </c>
      <c r="AE245" s="17">
        <v>-0.3</v>
      </c>
      <c r="AF245" s="17">
        <v>1.7</v>
      </c>
      <c r="AG245" s="17">
        <v>0</v>
      </c>
      <c r="AH245" s="17">
        <v>-0.3</v>
      </c>
      <c r="AI245" s="17">
        <v>0.09</v>
      </c>
      <c r="AJ245" s="17">
        <v>14.659000000000001</v>
      </c>
      <c r="AK245" s="17">
        <v>0.99</v>
      </c>
      <c r="AL245" s="17">
        <v>133</v>
      </c>
      <c r="AM245" s="17">
        <v>14.43</v>
      </c>
      <c r="AN245" s="17">
        <v>14.76</v>
      </c>
      <c r="AO245" s="17">
        <v>14.33</v>
      </c>
      <c r="AP245" s="17">
        <v>1462</v>
      </c>
      <c r="AQ245" s="17">
        <v>100</v>
      </c>
      <c r="AR245" s="17">
        <v>20</v>
      </c>
      <c r="AS245" s="17">
        <v>100</v>
      </c>
      <c r="AT245" s="17">
        <v>17</v>
      </c>
      <c r="AU245" s="17">
        <v>-9</v>
      </c>
      <c r="AV245" s="17"/>
      <c r="AW245" s="17"/>
      <c r="AX245" s="17"/>
    </row>
    <row r="246" spans="1:50" x14ac:dyDescent="0.15">
      <c r="A246" s="17" t="s">
        <v>2962</v>
      </c>
      <c r="B246" s="17" t="s">
        <v>2963</v>
      </c>
      <c r="C246" s="17">
        <v>9.82</v>
      </c>
      <c r="D246" s="17">
        <v>10.16</v>
      </c>
      <c r="E246" s="17">
        <v>9.82</v>
      </c>
      <c r="F246" s="17">
        <v>10.039999999999999</v>
      </c>
      <c r="G246" s="17">
        <v>9.74</v>
      </c>
      <c r="H246" s="17">
        <v>956</v>
      </c>
      <c r="I246" s="17">
        <v>930</v>
      </c>
      <c r="J246" s="17">
        <v>1.8</v>
      </c>
      <c r="K246" s="17">
        <v>0.4</v>
      </c>
      <c r="L246" s="17">
        <v>2.2000000000000002</v>
      </c>
      <c r="M246" s="17">
        <v>3</v>
      </c>
      <c r="N246" s="17">
        <v>0.8</v>
      </c>
      <c r="O246" s="17">
        <v>65</v>
      </c>
      <c r="P246" s="17">
        <v>-1.2</v>
      </c>
      <c r="Q246" s="17">
        <v>2.2000000000000002</v>
      </c>
      <c r="R246" s="17">
        <v>3.4</v>
      </c>
      <c r="S246" s="17">
        <v>0</v>
      </c>
      <c r="T246" s="17">
        <v>0</v>
      </c>
      <c r="U246" s="17">
        <v>12</v>
      </c>
      <c r="V246" s="17">
        <v>0.03</v>
      </c>
      <c r="W246" s="17">
        <v>53</v>
      </c>
      <c r="X246" s="17">
        <v>466</v>
      </c>
      <c r="Y246" s="17">
        <v>0.5</v>
      </c>
      <c r="Z246" s="17">
        <v>2</v>
      </c>
      <c r="AA246" s="17">
        <v>930</v>
      </c>
      <c r="AB246" s="17">
        <v>956</v>
      </c>
      <c r="AC246" s="17">
        <v>1440</v>
      </c>
      <c r="AD246" s="17">
        <v>1301</v>
      </c>
      <c r="AE246" s="17">
        <v>0</v>
      </c>
      <c r="AF246" s="17">
        <v>0.8</v>
      </c>
      <c r="AG246" s="17">
        <v>3.5</v>
      </c>
      <c r="AH246" s="17">
        <v>0</v>
      </c>
      <c r="AI246" s="17">
        <v>1</v>
      </c>
      <c r="AJ246" s="17">
        <v>9.7185000000000006</v>
      </c>
      <c r="AK246" s="17">
        <v>1.03</v>
      </c>
      <c r="AL246" s="17">
        <v>0</v>
      </c>
      <c r="AM246" s="17">
        <v>9.82</v>
      </c>
      <c r="AN246" s="17">
        <v>10.16</v>
      </c>
      <c r="AO246" s="17">
        <v>9.9600000000000009</v>
      </c>
      <c r="AP246" s="17">
        <v>1004</v>
      </c>
      <c r="AQ246" s="17">
        <v>0</v>
      </c>
      <c r="AR246" s="17">
        <v>83</v>
      </c>
      <c r="AS246" s="17">
        <v>0</v>
      </c>
      <c r="AT246" s="17">
        <v>77</v>
      </c>
      <c r="AU246" s="17">
        <v>9</v>
      </c>
      <c r="AV246" s="17"/>
      <c r="AW246" s="17"/>
      <c r="AX246" s="17"/>
    </row>
    <row r="247" spans="1:50" x14ac:dyDescent="0.15">
      <c r="A247" s="17" t="s">
        <v>447</v>
      </c>
      <c r="B247" s="17" t="s">
        <v>448</v>
      </c>
      <c r="C247" s="17">
        <v>11.95</v>
      </c>
      <c r="D247" s="17">
        <v>12.13</v>
      </c>
      <c r="E247" s="17">
        <v>11.92</v>
      </c>
      <c r="F247" s="17">
        <v>12.06</v>
      </c>
      <c r="G247" s="17">
        <v>11.91</v>
      </c>
      <c r="H247" s="17">
        <v>1006</v>
      </c>
      <c r="I247" s="17">
        <v>930</v>
      </c>
      <c r="J247" s="17">
        <v>0.7</v>
      </c>
      <c r="K247" s="17">
        <v>0.2</v>
      </c>
      <c r="L247" s="17">
        <v>0.9</v>
      </c>
      <c r="M247" s="17">
        <v>1.3</v>
      </c>
      <c r="N247" s="17">
        <v>0.3</v>
      </c>
      <c r="O247" s="17">
        <v>67</v>
      </c>
      <c r="P247" s="17">
        <v>-0.6</v>
      </c>
      <c r="Q247" s="17">
        <v>1.2</v>
      </c>
      <c r="R247" s="17">
        <v>1.5</v>
      </c>
      <c r="S247" s="17">
        <v>-0.3</v>
      </c>
      <c r="T247" s="17">
        <v>14</v>
      </c>
      <c r="U247" s="17">
        <v>14</v>
      </c>
      <c r="V247" s="17">
        <v>0.02</v>
      </c>
      <c r="W247" s="17">
        <v>52</v>
      </c>
      <c r="X247" s="17">
        <v>313</v>
      </c>
      <c r="Y247" s="17">
        <v>0.4</v>
      </c>
      <c r="Z247" s="17">
        <v>0.3</v>
      </c>
      <c r="AA247" s="17">
        <v>930</v>
      </c>
      <c r="AB247" s="17">
        <v>1006</v>
      </c>
      <c r="AC247" s="17">
        <v>1402</v>
      </c>
      <c r="AD247" s="17">
        <v>1427</v>
      </c>
      <c r="AE247" s="17">
        <v>-0.3</v>
      </c>
      <c r="AF247" s="17">
        <v>0.9</v>
      </c>
      <c r="AG247" s="17">
        <v>1.5</v>
      </c>
      <c r="AH247" s="17">
        <v>-0.3</v>
      </c>
      <c r="AI247" s="17">
        <v>1.05</v>
      </c>
      <c r="AJ247" s="17">
        <v>12.468500000000001</v>
      </c>
      <c r="AK247" s="17">
        <v>0.97</v>
      </c>
      <c r="AL247" s="17">
        <v>0</v>
      </c>
      <c r="AM247" s="17">
        <v>11.92</v>
      </c>
      <c r="AN247" s="17">
        <v>12.13</v>
      </c>
      <c r="AO247" s="17">
        <v>11.95</v>
      </c>
      <c r="AP247" s="17">
        <v>1210</v>
      </c>
      <c r="AQ247" s="17">
        <v>37</v>
      </c>
      <c r="AR247" s="17">
        <v>100</v>
      </c>
      <c r="AS247" s="17">
        <v>25</v>
      </c>
      <c r="AT247" s="17">
        <v>58</v>
      </c>
      <c r="AU247" s="17">
        <v>1</v>
      </c>
      <c r="AV247" s="17"/>
      <c r="AW247" s="17"/>
      <c r="AX247" s="17"/>
    </row>
    <row r="248" spans="1:50" x14ac:dyDescent="0.15">
      <c r="A248" s="17" t="s">
        <v>3060</v>
      </c>
      <c r="B248" s="17" t="s">
        <v>3061</v>
      </c>
      <c r="C248" s="17">
        <v>8.65</v>
      </c>
      <c r="D248" s="17">
        <v>8.73</v>
      </c>
      <c r="E248" s="17">
        <v>8.48</v>
      </c>
      <c r="F248" s="17">
        <v>8.51</v>
      </c>
      <c r="G248" s="17">
        <v>8.6999999999999993</v>
      </c>
      <c r="H248" s="17">
        <v>940</v>
      </c>
      <c r="I248" s="17">
        <v>1402</v>
      </c>
      <c r="J248" s="17">
        <v>-1.3</v>
      </c>
      <c r="K248" s="17">
        <v>-0.4</v>
      </c>
      <c r="L248" s="17">
        <v>-1.6</v>
      </c>
      <c r="M248" s="17">
        <v>-2.2000000000000002</v>
      </c>
      <c r="N248" s="17">
        <v>-0.6</v>
      </c>
      <c r="O248" s="17">
        <v>12</v>
      </c>
      <c r="P248" s="17">
        <v>-2.6</v>
      </c>
      <c r="Q248" s="17">
        <v>0.4</v>
      </c>
      <c r="R248" s="17">
        <v>0.9</v>
      </c>
      <c r="S248" s="17">
        <v>-2</v>
      </c>
      <c r="T248" s="17">
        <v>68</v>
      </c>
      <c r="U248" s="17">
        <v>-12</v>
      </c>
      <c r="V248" s="17">
        <v>0.03</v>
      </c>
      <c r="W248" s="17">
        <v>21</v>
      </c>
      <c r="X248" s="17">
        <v>197</v>
      </c>
      <c r="Y248" s="17">
        <v>-0.6</v>
      </c>
      <c r="Z248" s="17">
        <v>0.7</v>
      </c>
      <c r="AA248" s="17">
        <v>1118</v>
      </c>
      <c r="AB248" s="17">
        <v>940</v>
      </c>
      <c r="AC248" s="17">
        <v>1402</v>
      </c>
      <c r="AD248" s="17">
        <v>1300</v>
      </c>
      <c r="AE248" s="17">
        <v>-0.6</v>
      </c>
      <c r="AF248" s="17">
        <v>0.4</v>
      </c>
      <c r="AG248" s="17">
        <v>0.9</v>
      </c>
      <c r="AH248" s="17">
        <v>-0.6</v>
      </c>
      <c r="AI248" s="17">
        <v>0.52</v>
      </c>
      <c r="AJ248" s="17">
        <v>8.359</v>
      </c>
      <c r="AK248" s="17">
        <v>1.02</v>
      </c>
      <c r="AL248" s="17">
        <v>87</v>
      </c>
      <c r="AM248" s="17">
        <v>8.49</v>
      </c>
      <c r="AN248" s="17">
        <v>8.73</v>
      </c>
      <c r="AO248" s="17">
        <v>8.48</v>
      </c>
      <c r="AP248" s="17">
        <v>856</v>
      </c>
      <c r="AQ248" s="17">
        <v>100</v>
      </c>
      <c r="AR248" s="17">
        <v>0</v>
      </c>
      <c r="AS248" s="17">
        <v>38</v>
      </c>
      <c r="AT248" s="17">
        <v>85</v>
      </c>
      <c r="AU248" s="17">
        <v>10</v>
      </c>
      <c r="AV248" s="17"/>
      <c r="AW248" s="17"/>
      <c r="AX248" s="17"/>
    </row>
    <row r="249" spans="1:50" x14ac:dyDescent="0.15">
      <c r="A249" s="17" t="s">
        <v>3518</v>
      </c>
      <c r="B249" s="17" t="s">
        <v>3519</v>
      </c>
      <c r="C249" s="17">
        <v>7.73</v>
      </c>
      <c r="D249" s="17">
        <v>7.76</v>
      </c>
      <c r="E249" s="17">
        <v>7.7</v>
      </c>
      <c r="F249" s="17">
        <v>7.75</v>
      </c>
      <c r="G249" s="17">
        <v>7.73</v>
      </c>
      <c r="H249" s="17">
        <v>1016</v>
      </c>
      <c r="I249" s="17">
        <v>936</v>
      </c>
      <c r="J249" s="17">
        <v>0</v>
      </c>
      <c r="K249" s="17">
        <v>0.3</v>
      </c>
      <c r="L249" s="17">
        <v>0.3</v>
      </c>
      <c r="M249" s="17">
        <v>0.3</v>
      </c>
      <c r="N249" s="17">
        <v>0</v>
      </c>
      <c r="O249" s="17">
        <v>83</v>
      </c>
      <c r="P249" s="17">
        <v>-0.1</v>
      </c>
      <c r="Q249" s="17">
        <v>0.6</v>
      </c>
      <c r="R249" s="17">
        <v>0.4</v>
      </c>
      <c r="S249" s="17">
        <v>-0.4</v>
      </c>
      <c r="T249" s="17">
        <v>50</v>
      </c>
      <c r="U249" s="17">
        <v>33</v>
      </c>
      <c r="V249" s="17">
        <v>0.01</v>
      </c>
      <c r="W249" s="17">
        <v>50</v>
      </c>
      <c r="X249" s="17">
        <v>60</v>
      </c>
      <c r="Y249" s="17">
        <v>0</v>
      </c>
      <c r="Z249" s="17">
        <v>-0.3</v>
      </c>
      <c r="AA249" s="17">
        <v>936</v>
      </c>
      <c r="AB249" s="17">
        <v>1016</v>
      </c>
      <c r="AC249" s="17">
        <v>1409</v>
      </c>
      <c r="AD249" s="17">
        <v>1449</v>
      </c>
      <c r="AE249" s="17">
        <v>-0.1</v>
      </c>
      <c r="AF249" s="17">
        <v>0.5</v>
      </c>
      <c r="AG249" s="17">
        <v>0.4</v>
      </c>
      <c r="AH249" s="17">
        <v>-0.1</v>
      </c>
      <c r="AI249" s="17">
        <v>0.67</v>
      </c>
      <c r="AJ249" s="17">
        <v>7.82</v>
      </c>
      <c r="AK249" s="17">
        <v>0.99</v>
      </c>
      <c r="AL249" s="17">
        <v>50</v>
      </c>
      <c r="AM249" s="17">
        <v>7.7</v>
      </c>
      <c r="AN249" s="17">
        <v>7.76</v>
      </c>
      <c r="AO249" s="17">
        <v>7.71</v>
      </c>
      <c r="AP249" s="17">
        <v>776</v>
      </c>
      <c r="AQ249" s="17">
        <v>100</v>
      </c>
      <c r="AR249" s="17">
        <v>100</v>
      </c>
      <c r="AS249" s="17">
        <v>100</v>
      </c>
      <c r="AT249" s="17">
        <v>33</v>
      </c>
      <c r="AU249" s="17">
        <v>-6</v>
      </c>
      <c r="AV249" s="17"/>
      <c r="AW249" s="17"/>
      <c r="AX249" s="17"/>
    </row>
    <row r="250" spans="1:50" x14ac:dyDescent="0.15">
      <c r="A250" s="17" t="s">
        <v>962</v>
      </c>
      <c r="B250" s="17" t="s">
        <v>963</v>
      </c>
      <c r="C250" s="17">
        <v>8.99</v>
      </c>
      <c r="D250" s="17">
        <v>9.02</v>
      </c>
      <c r="E250" s="17">
        <v>8.94</v>
      </c>
      <c r="F250" s="17">
        <v>8.9700000000000006</v>
      </c>
      <c r="G250" s="17">
        <v>8.9600000000000009</v>
      </c>
      <c r="H250" s="17">
        <v>1021</v>
      </c>
      <c r="I250" s="17">
        <v>1437</v>
      </c>
      <c r="J250" s="17">
        <v>0.1</v>
      </c>
      <c r="K250" s="17">
        <v>-0.3</v>
      </c>
      <c r="L250" s="17">
        <v>-0.2</v>
      </c>
      <c r="M250" s="17">
        <v>0.1</v>
      </c>
      <c r="N250" s="17">
        <v>0.3</v>
      </c>
      <c r="O250" s="17">
        <v>38</v>
      </c>
      <c r="P250" s="17">
        <v>-0.6</v>
      </c>
      <c r="Q250" s="17">
        <v>0.3</v>
      </c>
      <c r="R250" s="17">
        <v>0.3</v>
      </c>
      <c r="S250" s="17">
        <v>-0.6</v>
      </c>
      <c r="T250" s="17">
        <v>63</v>
      </c>
      <c r="U250" s="17">
        <v>-37</v>
      </c>
      <c r="V250" s="17">
        <v>0.01</v>
      </c>
      <c r="W250" s="17">
        <v>60</v>
      </c>
      <c r="X250" s="17">
        <v>242</v>
      </c>
      <c r="Y250" s="17">
        <v>-0.1</v>
      </c>
      <c r="Z250" s="17">
        <v>-0.1</v>
      </c>
      <c r="AA250" s="17">
        <v>1126</v>
      </c>
      <c r="AB250" s="17">
        <v>1021</v>
      </c>
      <c r="AC250" s="17">
        <v>1437</v>
      </c>
      <c r="AD250" s="17">
        <v>1314</v>
      </c>
      <c r="AE250" s="17">
        <v>-0.4</v>
      </c>
      <c r="AF250" s="17">
        <v>0.3</v>
      </c>
      <c r="AG250" s="17">
        <v>0.3</v>
      </c>
      <c r="AH250" s="17">
        <v>-0.4</v>
      </c>
      <c r="AI250" s="17">
        <v>0.87</v>
      </c>
      <c r="AJ250" s="17">
        <v>9.0135000000000005</v>
      </c>
      <c r="AK250" s="17">
        <v>1</v>
      </c>
      <c r="AL250" s="17">
        <v>0</v>
      </c>
      <c r="AM250" s="17">
        <v>8.9700000000000006</v>
      </c>
      <c r="AN250" s="17">
        <v>9.02</v>
      </c>
      <c r="AO250" s="17">
        <v>8.94</v>
      </c>
      <c r="AP250" s="17">
        <v>901</v>
      </c>
      <c r="AQ250" s="17">
        <v>50</v>
      </c>
      <c r="AR250" s="17">
        <v>0</v>
      </c>
      <c r="AS250" s="17">
        <v>67</v>
      </c>
      <c r="AT250" s="17">
        <v>33</v>
      </c>
      <c r="AU250" s="17">
        <v>-10</v>
      </c>
      <c r="AV250" s="17"/>
      <c r="AW250" s="17"/>
      <c r="AX250" s="17"/>
    </row>
    <row r="251" spans="1:50" x14ac:dyDescent="0.15">
      <c r="A251" s="17" t="s">
        <v>830</v>
      </c>
      <c r="B251" s="17" t="s">
        <v>831</v>
      </c>
      <c r="C251" s="17">
        <v>25</v>
      </c>
      <c r="D251" s="17">
        <v>25.07</v>
      </c>
      <c r="E251" s="17">
        <v>24.5</v>
      </c>
      <c r="F251" s="17">
        <v>24.59</v>
      </c>
      <c r="G251" s="17">
        <v>25.04</v>
      </c>
      <c r="H251" s="17">
        <v>930</v>
      </c>
      <c r="I251" s="17">
        <v>1452</v>
      </c>
      <c r="J251" s="17">
        <v>-1.2</v>
      </c>
      <c r="K251" s="17">
        <v>-0.5</v>
      </c>
      <c r="L251" s="17">
        <v>-1.7</v>
      </c>
      <c r="M251" s="17">
        <v>-1.8</v>
      </c>
      <c r="N251" s="17">
        <v>-0.2</v>
      </c>
      <c r="O251" s="17">
        <v>16</v>
      </c>
      <c r="P251" s="17">
        <v>-1.9</v>
      </c>
      <c r="Q251" s="17">
        <v>0.4</v>
      </c>
      <c r="R251" s="17">
        <v>0.3</v>
      </c>
      <c r="S251" s="17">
        <v>-2</v>
      </c>
      <c r="T251" s="17">
        <v>88</v>
      </c>
      <c r="U251" s="17">
        <v>-21</v>
      </c>
      <c r="V251" s="17">
        <v>0.02</v>
      </c>
      <c r="W251" s="17">
        <v>12</v>
      </c>
      <c r="X251" s="17">
        <v>373</v>
      </c>
      <c r="Y251" s="17">
        <v>0.2</v>
      </c>
      <c r="Z251" s="17">
        <v>-0.4</v>
      </c>
      <c r="AA251" s="17">
        <v>1120</v>
      </c>
      <c r="AB251" s="17">
        <v>930</v>
      </c>
      <c r="AC251" s="17">
        <v>1452</v>
      </c>
      <c r="AD251" s="17">
        <v>1302</v>
      </c>
      <c r="AE251" s="17">
        <v>-0.6</v>
      </c>
      <c r="AF251" s="17">
        <v>0.4</v>
      </c>
      <c r="AG251" s="17">
        <v>0.3</v>
      </c>
      <c r="AH251" s="17">
        <v>-0.6</v>
      </c>
      <c r="AI251" s="17">
        <v>0.37</v>
      </c>
      <c r="AJ251" s="17">
        <v>25.327999999999999</v>
      </c>
      <c r="AK251" s="17">
        <v>0.97</v>
      </c>
      <c r="AL251" s="17">
        <v>93</v>
      </c>
      <c r="AM251" s="17">
        <v>24.66</v>
      </c>
      <c r="AN251" s="17">
        <v>25.07</v>
      </c>
      <c r="AO251" s="17">
        <v>24.5</v>
      </c>
      <c r="AP251" s="17">
        <v>2473</v>
      </c>
      <c r="AQ251" s="17">
        <v>30</v>
      </c>
      <c r="AR251" s="17">
        <v>90</v>
      </c>
      <c r="AS251" s="17">
        <v>70</v>
      </c>
      <c r="AT251" s="17">
        <v>22</v>
      </c>
      <c r="AU251" s="17">
        <v>-9</v>
      </c>
      <c r="AV251" s="17"/>
      <c r="AW251" s="17"/>
      <c r="AX251" s="17"/>
    </row>
    <row r="252" spans="1:50" x14ac:dyDescent="0.15">
      <c r="A252" s="17" t="s">
        <v>3290</v>
      </c>
      <c r="B252" s="17" t="s">
        <v>3291</v>
      </c>
      <c r="C252" s="17">
        <v>25.11</v>
      </c>
      <c r="D252" s="17">
        <v>25.33</v>
      </c>
      <c r="E252" s="17">
        <v>23.6</v>
      </c>
      <c r="F252" s="17">
        <v>23.63</v>
      </c>
      <c r="G252" s="17">
        <v>25.3</v>
      </c>
      <c r="H252" s="17">
        <v>943</v>
      </c>
      <c r="I252" s="17">
        <v>1458</v>
      </c>
      <c r="J252" s="17">
        <v>-1</v>
      </c>
      <c r="K252" s="17">
        <v>-5</v>
      </c>
      <c r="L252" s="17">
        <v>-6.1</v>
      </c>
      <c r="M252" s="17">
        <v>-6.8</v>
      </c>
      <c r="N252" s="17">
        <v>-0.8</v>
      </c>
      <c r="O252" s="17">
        <v>2</v>
      </c>
      <c r="P252" s="17">
        <v>-6.9</v>
      </c>
      <c r="Q252" s="17">
        <v>0.1</v>
      </c>
      <c r="R252" s="17">
        <v>0.9</v>
      </c>
      <c r="S252" s="17">
        <v>-6.2</v>
      </c>
      <c r="T252" s="17">
        <v>87</v>
      </c>
      <c r="U252" s="17">
        <v>-72</v>
      </c>
      <c r="V252" s="17">
        <v>7.0000000000000007E-2</v>
      </c>
      <c r="W252" s="17">
        <v>35</v>
      </c>
      <c r="X252" s="17">
        <v>1914</v>
      </c>
      <c r="Y252" s="17">
        <v>-0.6</v>
      </c>
      <c r="Z252" s="17">
        <v>0.3</v>
      </c>
      <c r="AA252" s="17">
        <v>1119</v>
      </c>
      <c r="AB252" s="17">
        <v>943</v>
      </c>
      <c r="AC252" s="17">
        <v>1458</v>
      </c>
      <c r="AD252" s="17">
        <v>1300</v>
      </c>
      <c r="AE252" s="17">
        <v>-4.9000000000000004</v>
      </c>
      <c r="AF252" s="17">
        <v>0.1</v>
      </c>
      <c r="AG252" s="17">
        <v>0.9</v>
      </c>
      <c r="AH252" s="17">
        <v>-5</v>
      </c>
      <c r="AI252" s="17">
        <v>0.83</v>
      </c>
      <c r="AJ252" s="17">
        <v>24.416</v>
      </c>
      <c r="AK252" s="17">
        <v>0.97</v>
      </c>
      <c r="AL252" s="17">
        <v>96</v>
      </c>
      <c r="AM252" s="17">
        <v>24.62</v>
      </c>
      <c r="AN252" s="17">
        <v>25.33</v>
      </c>
      <c r="AO252" s="17">
        <v>23.61</v>
      </c>
      <c r="AP252" s="17">
        <v>2484</v>
      </c>
      <c r="AQ252" s="17">
        <v>100</v>
      </c>
      <c r="AR252" s="17">
        <v>20</v>
      </c>
      <c r="AS252" s="17">
        <v>74</v>
      </c>
      <c r="AT252" s="17">
        <v>100</v>
      </c>
      <c r="AU252" s="17">
        <v>10</v>
      </c>
      <c r="AV252" s="17"/>
      <c r="AW252" s="17"/>
      <c r="AX252" s="17"/>
    </row>
    <row r="253" spans="1:50" x14ac:dyDescent="0.15">
      <c r="A253" s="17" t="s">
        <v>2954</v>
      </c>
      <c r="B253" s="17" t="s">
        <v>2955</v>
      </c>
      <c r="C253" s="17">
        <v>18.899999999999999</v>
      </c>
      <c r="D253" s="17">
        <v>19.670000000000002</v>
      </c>
      <c r="E253" s="17">
        <v>18.7</v>
      </c>
      <c r="F253" s="17">
        <v>18.940000000000001</v>
      </c>
      <c r="G253" s="17">
        <v>18.920000000000002</v>
      </c>
      <c r="H253" s="17">
        <v>1116</v>
      </c>
      <c r="I253" s="17">
        <v>1354</v>
      </c>
      <c r="J253" s="17">
        <v>3.2</v>
      </c>
      <c r="K253" s="17">
        <v>-2.9</v>
      </c>
      <c r="L253" s="17">
        <v>0.2</v>
      </c>
      <c r="M253" s="17">
        <v>0.1</v>
      </c>
      <c r="N253" s="17">
        <v>-0.1</v>
      </c>
      <c r="O253" s="17">
        <v>25</v>
      </c>
      <c r="P253" s="17">
        <v>-3.8</v>
      </c>
      <c r="Q253" s="17">
        <v>1.3</v>
      </c>
      <c r="R253" s="17">
        <v>4</v>
      </c>
      <c r="S253" s="17">
        <v>-1.1000000000000001</v>
      </c>
      <c r="T253" s="17">
        <v>21</v>
      </c>
      <c r="U253" s="17">
        <v>-58</v>
      </c>
      <c r="V253" s="17">
        <v>0.05</v>
      </c>
      <c r="W253" s="17">
        <v>78</v>
      </c>
      <c r="X253" s="17">
        <v>173</v>
      </c>
      <c r="Y253" s="17">
        <v>0.4</v>
      </c>
      <c r="Z253" s="17">
        <v>0.6</v>
      </c>
      <c r="AA253" s="17">
        <v>930</v>
      </c>
      <c r="AB253" s="17">
        <v>1116</v>
      </c>
      <c r="AC253" s="17">
        <v>1354</v>
      </c>
      <c r="AD253" s="17">
        <v>1300</v>
      </c>
      <c r="AE253" s="17">
        <v>-2.9</v>
      </c>
      <c r="AF253" s="17">
        <v>0.2</v>
      </c>
      <c r="AG253" s="17">
        <v>4.0999999999999996</v>
      </c>
      <c r="AH253" s="17">
        <v>-2.9</v>
      </c>
      <c r="AI253" s="17">
        <v>1.37</v>
      </c>
      <c r="AJ253" s="17">
        <v>17.162500000000001</v>
      </c>
      <c r="AK253" s="17">
        <v>1.1000000000000001</v>
      </c>
      <c r="AL253" s="17">
        <v>3</v>
      </c>
      <c r="AM253" s="17">
        <v>18.899999999999999</v>
      </c>
      <c r="AN253" s="17">
        <v>19.670000000000002</v>
      </c>
      <c r="AO253" s="17">
        <v>18.899999999999999</v>
      </c>
      <c r="AP253" s="17">
        <v>1950</v>
      </c>
      <c r="AQ253" s="17">
        <v>0</v>
      </c>
      <c r="AR253" s="17">
        <v>89</v>
      </c>
      <c r="AS253" s="17">
        <v>0</v>
      </c>
      <c r="AT253" s="17">
        <v>44</v>
      </c>
      <c r="AU253" s="17">
        <v>1</v>
      </c>
      <c r="AV253" s="17"/>
      <c r="AW253" s="17"/>
      <c r="AX253" s="17"/>
    </row>
    <row r="254" spans="1:50" x14ac:dyDescent="0.15">
      <c r="A254" s="17" t="s">
        <v>1627</v>
      </c>
      <c r="B254" s="17" t="s">
        <v>1627</v>
      </c>
      <c r="C254" s="17">
        <v>177.51</v>
      </c>
      <c r="D254" s="17">
        <v>178.13</v>
      </c>
      <c r="E254" s="17">
        <v>174.32</v>
      </c>
      <c r="F254" s="17">
        <v>175.14</v>
      </c>
      <c r="G254" s="17">
        <v>177.62</v>
      </c>
      <c r="H254" s="17">
        <v>933</v>
      </c>
      <c r="I254" s="17">
        <v>1323</v>
      </c>
      <c r="J254" s="17">
        <v>-1.2</v>
      </c>
      <c r="K254" s="17">
        <v>-0.1</v>
      </c>
      <c r="L254" s="17">
        <v>-1.3</v>
      </c>
      <c r="M254" s="17">
        <v>-1.4</v>
      </c>
      <c r="N254" s="17">
        <v>-0.1</v>
      </c>
      <c r="O254" s="17">
        <v>22</v>
      </c>
      <c r="P254" s="17">
        <v>-1.7</v>
      </c>
      <c r="Q254" s="17">
        <v>0.5</v>
      </c>
      <c r="R254" s="17">
        <v>0.3</v>
      </c>
      <c r="S254" s="17">
        <v>-1.8</v>
      </c>
      <c r="T254" s="17">
        <v>84</v>
      </c>
      <c r="U254" s="17">
        <v>-5</v>
      </c>
      <c r="V254" s="17">
        <v>0.02</v>
      </c>
      <c r="W254" s="17">
        <v>11</v>
      </c>
      <c r="X254" s="17">
        <v>4833</v>
      </c>
      <c r="Y254" s="17">
        <v>0</v>
      </c>
      <c r="Z254" s="17">
        <v>-0.1</v>
      </c>
      <c r="AA254" s="17">
        <v>1117</v>
      </c>
      <c r="AB254" s="17">
        <v>933</v>
      </c>
      <c r="AC254" s="17">
        <v>1323</v>
      </c>
      <c r="AD254" s="17">
        <v>1305</v>
      </c>
      <c r="AE254" s="17">
        <v>-0.3</v>
      </c>
      <c r="AF254" s="17">
        <v>0.5</v>
      </c>
      <c r="AG254" s="17">
        <v>0.3</v>
      </c>
      <c r="AH254" s="17">
        <v>-0.3</v>
      </c>
      <c r="AI254" s="17">
        <v>0.28999999999999998</v>
      </c>
      <c r="AJ254" s="17">
        <v>0</v>
      </c>
      <c r="AK254" s="17">
        <v>0</v>
      </c>
      <c r="AL254" s="17">
        <v>84</v>
      </c>
      <c r="AM254" s="17">
        <v>175.01</v>
      </c>
      <c r="AN254" s="17">
        <v>178.13</v>
      </c>
      <c r="AO254" s="17">
        <v>174.32</v>
      </c>
      <c r="AP254" s="17">
        <v>17564</v>
      </c>
      <c r="AQ254" s="17">
        <v>58</v>
      </c>
      <c r="AR254" s="17">
        <v>71</v>
      </c>
      <c r="AS254" s="17">
        <v>41</v>
      </c>
      <c r="AT254" s="17">
        <v>29</v>
      </c>
      <c r="AU254" s="17">
        <v>-3</v>
      </c>
      <c r="AV254" s="17"/>
      <c r="AW254" s="17"/>
      <c r="AX254" s="17"/>
    </row>
    <row r="255" spans="1:50" x14ac:dyDescent="0.15">
      <c r="A255" s="17" t="s">
        <v>2930</v>
      </c>
      <c r="B255" s="17" t="s">
        <v>2931</v>
      </c>
      <c r="C255" s="17">
        <v>6.04</v>
      </c>
      <c r="D255" s="17">
        <v>6.14</v>
      </c>
      <c r="E255" s="17">
        <v>6.03</v>
      </c>
      <c r="F255" s="17">
        <v>6.09</v>
      </c>
      <c r="G255" s="17">
        <v>6.06</v>
      </c>
      <c r="H255" s="17">
        <v>958</v>
      </c>
      <c r="I255" s="17">
        <v>934</v>
      </c>
      <c r="J255" s="17">
        <v>1</v>
      </c>
      <c r="K255" s="17">
        <v>-0.2</v>
      </c>
      <c r="L255" s="17">
        <v>0.8</v>
      </c>
      <c r="M255" s="17">
        <v>0.5</v>
      </c>
      <c r="N255" s="17">
        <v>-0.3</v>
      </c>
      <c r="O255" s="17">
        <v>55</v>
      </c>
      <c r="P255" s="17">
        <v>-0.8</v>
      </c>
      <c r="Q255" s="17">
        <v>1</v>
      </c>
      <c r="R255" s="17">
        <v>1.6</v>
      </c>
      <c r="S255" s="17">
        <v>-0.2</v>
      </c>
      <c r="T255" s="17">
        <v>9</v>
      </c>
      <c r="U255" s="17">
        <v>-9</v>
      </c>
      <c r="V255" s="17">
        <v>0.02</v>
      </c>
      <c r="W255" s="17">
        <v>64</v>
      </c>
      <c r="X255" s="17">
        <v>199</v>
      </c>
      <c r="Y255" s="17">
        <v>0.2</v>
      </c>
      <c r="Z255" s="17">
        <v>0.2</v>
      </c>
      <c r="AA255" s="17">
        <v>934</v>
      </c>
      <c r="AB255" s="17">
        <v>958</v>
      </c>
      <c r="AC255" s="17">
        <v>1403</v>
      </c>
      <c r="AD255" s="17">
        <v>1300</v>
      </c>
      <c r="AE255" s="17">
        <v>-0.3</v>
      </c>
      <c r="AF255" s="17">
        <v>0.7</v>
      </c>
      <c r="AG255" s="17">
        <v>1.7</v>
      </c>
      <c r="AH255" s="17">
        <v>-0.3</v>
      </c>
      <c r="AI255" s="17">
        <v>1.0900000000000001</v>
      </c>
      <c r="AJ255" s="17">
        <v>6.0519999999999996</v>
      </c>
      <c r="AK255" s="17">
        <v>1.01</v>
      </c>
      <c r="AL255" s="17">
        <v>27</v>
      </c>
      <c r="AM255" s="17">
        <v>6.03</v>
      </c>
      <c r="AN255" s="17">
        <v>6.14</v>
      </c>
      <c r="AO255" s="17">
        <v>6.05</v>
      </c>
      <c r="AP255" s="17">
        <v>611</v>
      </c>
      <c r="AQ255" s="17">
        <v>33</v>
      </c>
      <c r="AR255" s="17">
        <v>67</v>
      </c>
      <c r="AS255" s="17">
        <v>33</v>
      </c>
      <c r="AT255" s="17">
        <v>67</v>
      </c>
      <c r="AU255" s="17">
        <v>-4</v>
      </c>
      <c r="AV255" s="17"/>
      <c r="AW255" s="17"/>
      <c r="AX255" s="17"/>
    </row>
    <row r="256" spans="1:50" x14ac:dyDescent="0.15">
      <c r="A256" s="17" t="s">
        <v>654</v>
      </c>
      <c r="B256" s="17" t="s">
        <v>655</v>
      </c>
      <c r="C256" s="17">
        <v>8.1300000000000008</v>
      </c>
      <c r="D256" s="17">
        <v>8.19</v>
      </c>
      <c r="E256" s="17">
        <v>8.0500000000000007</v>
      </c>
      <c r="F256" s="17">
        <v>8.07</v>
      </c>
      <c r="G256" s="17">
        <v>8.15</v>
      </c>
      <c r="H256" s="17">
        <v>1026</v>
      </c>
      <c r="I256" s="17">
        <v>1453</v>
      </c>
      <c r="J256" s="17">
        <v>0.1</v>
      </c>
      <c r="K256" s="17">
        <v>-0.9</v>
      </c>
      <c r="L256" s="17">
        <v>-0.7</v>
      </c>
      <c r="M256" s="17">
        <v>-1</v>
      </c>
      <c r="N256" s="17">
        <v>-0.2</v>
      </c>
      <c r="O256" s="17">
        <v>14</v>
      </c>
      <c r="P256" s="17">
        <v>-1.5</v>
      </c>
      <c r="Q256" s="17">
        <v>0.2</v>
      </c>
      <c r="R256" s="17">
        <v>0.7</v>
      </c>
      <c r="S256" s="17">
        <v>-1</v>
      </c>
      <c r="T256" s="17">
        <v>57</v>
      </c>
      <c r="U256" s="17">
        <v>-50</v>
      </c>
      <c r="V256" s="17">
        <v>0.02</v>
      </c>
      <c r="W256" s="17">
        <v>38</v>
      </c>
      <c r="X256" s="17">
        <v>311</v>
      </c>
      <c r="Y256" s="17">
        <v>0</v>
      </c>
      <c r="Z256" s="17">
        <v>-0.2</v>
      </c>
      <c r="AA256" s="17">
        <v>942</v>
      </c>
      <c r="AB256" s="17">
        <v>1026</v>
      </c>
      <c r="AC256" s="17">
        <v>1453</v>
      </c>
      <c r="AD256" s="17">
        <v>1301</v>
      </c>
      <c r="AE256" s="17">
        <v>-1</v>
      </c>
      <c r="AF256" s="17">
        <v>0.2</v>
      </c>
      <c r="AG256" s="17">
        <v>0.7</v>
      </c>
      <c r="AH256" s="17">
        <v>-1</v>
      </c>
      <c r="AI256" s="17">
        <v>1</v>
      </c>
      <c r="AJ256" s="17">
        <v>8.0570000000000004</v>
      </c>
      <c r="AK256" s="17">
        <v>1</v>
      </c>
      <c r="AL256" s="17">
        <v>50</v>
      </c>
      <c r="AM256" s="17">
        <v>8.11</v>
      </c>
      <c r="AN256" s="17">
        <v>8.19</v>
      </c>
      <c r="AO256" s="17">
        <v>8.0500000000000007</v>
      </c>
      <c r="AP256" s="17">
        <v>815</v>
      </c>
      <c r="AQ256" s="17">
        <v>0</v>
      </c>
      <c r="AR256" s="17">
        <v>0</v>
      </c>
      <c r="AS256" s="17">
        <v>67</v>
      </c>
      <c r="AT256" s="17">
        <v>0</v>
      </c>
      <c r="AU256" s="17">
        <v>-10</v>
      </c>
      <c r="AV256" s="17"/>
      <c r="AW256" s="17"/>
      <c r="AX256" s="17"/>
    </row>
    <row r="257" spans="1:50" x14ac:dyDescent="0.15">
      <c r="A257" s="17" t="s">
        <v>1048</v>
      </c>
      <c r="B257" s="17" t="s">
        <v>1049</v>
      </c>
      <c r="C257" s="17">
        <v>10.66</v>
      </c>
      <c r="D257" s="17">
        <v>10.73</v>
      </c>
      <c r="E257" s="17">
        <v>10.55</v>
      </c>
      <c r="F257" s="17">
        <v>10.57</v>
      </c>
      <c r="G257" s="17">
        <v>10.67</v>
      </c>
      <c r="H257" s="17">
        <v>1000</v>
      </c>
      <c r="I257" s="17">
        <v>1454</v>
      </c>
      <c r="J257" s="17">
        <v>0.1</v>
      </c>
      <c r="K257" s="17">
        <v>-0.9</v>
      </c>
      <c r="L257" s="17">
        <v>-0.8</v>
      </c>
      <c r="M257" s="17">
        <v>-0.9</v>
      </c>
      <c r="N257" s="17">
        <v>-0.1</v>
      </c>
      <c r="O257" s="17">
        <v>11</v>
      </c>
      <c r="P257" s="17">
        <v>-1.5</v>
      </c>
      <c r="Q257" s="17">
        <v>0.2</v>
      </c>
      <c r="R257" s="17">
        <v>0.7</v>
      </c>
      <c r="S257" s="17">
        <v>-1</v>
      </c>
      <c r="T257" s="17">
        <v>61</v>
      </c>
      <c r="U257" s="17">
        <v>-56</v>
      </c>
      <c r="V257" s="17">
        <v>0.02</v>
      </c>
      <c r="W257" s="17">
        <v>25</v>
      </c>
      <c r="X257" s="17">
        <v>200</v>
      </c>
      <c r="Y257" s="17">
        <v>0.1</v>
      </c>
      <c r="Z257" s="17">
        <v>0.2</v>
      </c>
      <c r="AA257" s="17">
        <v>1130</v>
      </c>
      <c r="AB257" s="17">
        <v>1000</v>
      </c>
      <c r="AC257" s="17">
        <v>1454</v>
      </c>
      <c r="AD257" s="17">
        <v>1301</v>
      </c>
      <c r="AE257" s="17">
        <v>-1</v>
      </c>
      <c r="AF257" s="17">
        <v>0.2</v>
      </c>
      <c r="AG257" s="17">
        <v>0.7</v>
      </c>
      <c r="AH257" s="17">
        <v>-1</v>
      </c>
      <c r="AI257" s="17">
        <v>1</v>
      </c>
      <c r="AJ257" s="17">
        <v>10.670500000000001</v>
      </c>
      <c r="AK257" s="17">
        <v>0.99</v>
      </c>
      <c r="AL257" s="17">
        <v>25</v>
      </c>
      <c r="AM257" s="17">
        <v>10.65</v>
      </c>
      <c r="AN257" s="17">
        <v>10.73</v>
      </c>
      <c r="AO257" s="17">
        <v>10.55</v>
      </c>
      <c r="AP257" s="17">
        <v>1068</v>
      </c>
      <c r="AQ257" s="17">
        <v>0</v>
      </c>
      <c r="AR257" s="17">
        <v>100</v>
      </c>
      <c r="AS257" s="17">
        <v>0</v>
      </c>
      <c r="AT257" s="17">
        <v>67</v>
      </c>
      <c r="AU257" s="17">
        <v>-7</v>
      </c>
      <c r="AV257" s="17"/>
      <c r="AW257" s="17"/>
      <c r="AX257" s="17"/>
    </row>
    <row r="258" spans="1:50" x14ac:dyDescent="0.15">
      <c r="A258" s="17" t="s">
        <v>3410</v>
      </c>
      <c r="B258" s="17" t="s">
        <v>3411</v>
      </c>
      <c r="C258" s="17">
        <v>10.94</v>
      </c>
      <c r="D258" s="17">
        <v>11.02</v>
      </c>
      <c r="E258" s="17">
        <v>10.91</v>
      </c>
      <c r="F258" s="17">
        <v>10.94</v>
      </c>
      <c r="G258" s="17">
        <v>10.96</v>
      </c>
      <c r="H258" s="17">
        <v>1104</v>
      </c>
      <c r="I258" s="17">
        <v>1440</v>
      </c>
      <c r="J258" s="17">
        <v>0.5</v>
      </c>
      <c r="K258" s="17">
        <v>-0.5</v>
      </c>
      <c r="L258" s="17">
        <v>0</v>
      </c>
      <c r="M258" s="17">
        <v>-0.2</v>
      </c>
      <c r="N258" s="17">
        <v>-0.2</v>
      </c>
      <c r="O258" s="17">
        <v>27</v>
      </c>
      <c r="P258" s="17">
        <v>-0.7</v>
      </c>
      <c r="Q258" s="17">
        <v>0.3</v>
      </c>
      <c r="R258" s="17">
        <v>0.7</v>
      </c>
      <c r="S258" s="17">
        <v>-0.3</v>
      </c>
      <c r="T258" s="17">
        <v>27</v>
      </c>
      <c r="U258" s="17">
        <v>-45</v>
      </c>
      <c r="V258" s="17">
        <v>0.01</v>
      </c>
      <c r="W258" s="17">
        <v>63</v>
      </c>
      <c r="X258" s="17">
        <v>81</v>
      </c>
      <c r="Y258" s="17">
        <v>0.1</v>
      </c>
      <c r="Z258" s="17">
        <v>0</v>
      </c>
      <c r="AA258" s="17">
        <v>942</v>
      </c>
      <c r="AB258" s="17">
        <v>1104</v>
      </c>
      <c r="AC258" s="17">
        <v>1440</v>
      </c>
      <c r="AD258" s="17">
        <v>1300</v>
      </c>
      <c r="AE258" s="17">
        <v>-0.5</v>
      </c>
      <c r="AF258" s="17">
        <v>0.3</v>
      </c>
      <c r="AG258" s="17">
        <v>0.7</v>
      </c>
      <c r="AH258" s="17">
        <v>-0.5</v>
      </c>
      <c r="AI258" s="17">
        <v>1.18</v>
      </c>
      <c r="AJ258" s="17">
        <v>10.903499999999999</v>
      </c>
      <c r="AK258" s="17">
        <v>1</v>
      </c>
      <c r="AL258" s="17">
        <v>25</v>
      </c>
      <c r="AM258" s="17">
        <v>10.94</v>
      </c>
      <c r="AN258" s="17">
        <v>11.02</v>
      </c>
      <c r="AO258" s="17">
        <v>10.91</v>
      </c>
      <c r="AP258" s="17">
        <v>1099</v>
      </c>
      <c r="AQ258" s="17">
        <v>0</v>
      </c>
      <c r="AR258" s="17">
        <v>25</v>
      </c>
      <c r="AS258" s="17">
        <v>0</v>
      </c>
      <c r="AT258" s="17">
        <v>0</v>
      </c>
      <c r="AU258" s="17">
        <v>-10</v>
      </c>
      <c r="AV258" s="17"/>
      <c r="AW258" s="17"/>
      <c r="AX258" s="17"/>
    </row>
    <row r="259" spans="1:50" x14ac:dyDescent="0.15">
      <c r="A259" s="17" t="s">
        <v>1970</v>
      </c>
      <c r="B259" s="17" t="s">
        <v>1974</v>
      </c>
      <c r="C259" s="17">
        <v>12040</v>
      </c>
      <c r="D259" s="17">
        <v>12075</v>
      </c>
      <c r="E259" s="17">
        <v>11917.5</v>
      </c>
      <c r="F259" s="17">
        <v>11965</v>
      </c>
      <c r="G259" s="17">
        <v>12040</v>
      </c>
      <c r="H259" s="17">
        <v>954</v>
      </c>
      <c r="I259" s="17">
        <v>1437</v>
      </c>
      <c r="J259" s="17">
        <v>-0.4</v>
      </c>
      <c r="K259" s="17">
        <v>-0.3</v>
      </c>
      <c r="L259" s="17">
        <v>-0.6</v>
      </c>
      <c r="M259" s="17">
        <v>-0.6</v>
      </c>
      <c r="N259" s="17">
        <v>0</v>
      </c>
      <c r="O259" s="17">
        <v>30</v>
      </c>
      <c r="P259" s="17">
        <v>-0.9</v>
      </c>
      <c r="Q259" s="17">
        <v>0.4</v>
      </c>
      <c r="R259" s="17">
        <v>0.3</v>
      </c>
      <c r="S259" s="17">
        <v>-1</v>
      </c>
      <c r="T259" s="17">
        <v>78</v>
      </c>
      <c r="U259" s="17">
        <v>-21</v>
      </c>
      <c r="V259" s="17">
        <v>0.01</v>
      </c>
      <c r="W259" s="17">
        <v>11</v>
      </c>
      <c r="X259" s="17">
        <v>71719</v>
      </c>
      <c r="Y259" s="17">
        <v>0</v>
      </c>
      <c r="Z259" s="17">
        <v>-0.1</v>
      </c>
      <c r="AA259" s="17">
        <v>1116</v>
      </c>
      <c r="AB259" s="17">
        <v>954</v>
      </c>
      <c r="AC259" s="17">
        <v>1437</v>
      </c>
      <c r="AD259" s="17">
        <v>1302</v>
      </c>
      <c r="AE259" s="17">
        <v>-0.3</v>
      </c>
      <c r="AF259" s="17">
        <v>0.4</v>
      </c>
      <c r="AG259" s="17">
        <v>0.3</v>
      </c>
      <c r="AH259" s="17">
        <v>-0.3</v>
      </c>
      <c r="AI259" s="17">
        <v>0.48</v>
      </c>
      <c r="AJ259" s="17">
        <v>0</v>
      </c>
      <c r="AK259" s="17">
        <v>0</v>
      </c>
      <c r="AL259" s="17">
        <v>60</v>
      </c>
      <c r="AM259" s="17">
        <v>11987.5</v>
      </c>
      <c r="AN259" s="17">
        <v>12075</v>
      </c>
      <c r="AO259" s="17">
        <v>11917.5</v>
      </c>
      <c r="AP259" s="17">
        <v>1200500</v>
      </c>
      <c r="AQ259" s="17">
        <v>25</v>
      </c>
      <c r="AR259" s="17">
        <v>75</v>
      </c>
      <c r="AS259" s="17">
        <v>52</v>
      </c>
      <c r="AT259" s="17">
        <v>38</v>
      </c>
      <c r="AU259" s="17">
        <v>-3</v>
      </c>
      <c r="AV259" s="17"/>
      <c r="AW259" s="17"/>
      <c r="AX259" s="17"/>
    </row>
    <row r="260" spans="1:50" x14ac:dyDescent="0.15">
      <c r="A260" s="17" t="s">
        <v>182</v>
      </c>
      <c r="B260" s="17" t="s">
        <v>183</v>
      </c>
      <c r="C260" s="17">
        <v>32.18</v>
      </c>
      <c r="D260" s="17">
        <v>33.21</v>
      </c>
      <c r="E260" s="17">
        <v>32.04</v>
      </c>
      <c r="F260" s="17">
        <v>32.950000000000003</v>
      </c>
      <c r="G260" s="17">
        <v>32.119999999999997</v>
      </c>
      <c r="H260" s="17">
        <v>1317</v>
      </c>
      <c r="I260" s="17">
        <v>946</v>
      </c>
      <c r="J260" s="17">
        <v>1.8</v>
      </c>
      <c r="K260" s="17">
        <v>0.6</v>
      </c>
      <c r="L260" s="17">
        <v>2.4</v>
      </c>
      <c r="M260" s="17">
        <v>2.6</v>
      </c>
      <c r="N260" s="17">
        <v>0.2</v>
      </c>
      <c r="O260" s="17">
        <v>78</v>
      </c>
      <c r="P260" s="17">
        <v>-0.8</v>
      </c>
      <c r="Q260" s="17">
        <v>2.8</v>
      </c>
      <c r="R260" s="17">
        <v>3.2</v>
      </c>
      <c r="S260" s="17">
        <v>-0.4</v>
      </c>
      <c r="T260" s="17">
        <v>12</v>
      </c>
      <c r="U260" s="17">
        <v>16</v>
      </c>
      <c r="V260" s="17">
        <v>0.04</v>
      </c>
      <c r="W260" s="17">
        <v>80</v>
      </c>
      <c r="X260" s="17">
        <v>138</v>
      </c>
      <c r="Y260" s="17">
        <v>0</v>
      </c>
      <c r="Z260" s="17">
        <v>0</v>
      </c>
      <c r="AA260" s="17">
        <v>946</v>
      </c>
      <c r="AB260" s="17">
        <v>1007</v>
      </c>
      <c r="AC260" s="17">
        <v>1430</v>
      </c>
      <c r="AD260" s="17">
        <v>1317</v>
      </c>
      <c r="AE260" s="17">
        <v>-0.8</v>
      </c>
      <c r="AF260" s="17">
        <v>0.7</v>
      </c>
      <c r="AG260" s="17">
        <v>2.4</v>
      </c>
      <c r="AH260" s="17">
        <v>-0.8</v>
      </c>
      <c r="AI260" s="17">
        <v>0.86</v>
      </c>
      <c r="AJ260" s="17">
        <v>33.344499999999996</v>
      </c>
      <c r="AK260" s="17">
        <v>0.99</v>
      </c>
      <c r="AL260" s="17">
        <v>9</v>
      </c>
      <c r="AM260" s="17">
        <v>32.04</v>
      </c>
      <c r="AN260" s="17">
        <v>32.94</v>
      </c>
      <c r="AO260" s="17">
        <v>32.71</v>
      </c>
      <c r="AP260" s="17">
        <v>3320</v>
      </c>
      <c r="AQ260" s="17">
        <v>100</v>
      </c>
      <c r="AR260" s="17">
        <v>100</v>
      </c>
      <c r="AS260" s="17">
        <v>33</v>
      </c>
      <c r="AT260" s="17">
        <v>39</v>
      </c>
      <c r="AU260" s="17">
        <v>7</v>
      </c>
      <c r="AV260" s="17"/>
      <c r="AW260" s="17"/>
      <c r="AX260" s="17"/>
    </row>
    <row r="261" spans="1:50" x14ac:dyDescent="0.15">
      <c r="A261" s="17" t="s">
        <v>1447</v>
      </c>
      <c r="B261" s="17" t="s">
        <v>1448</v>
      </c>
      <c r="C261" s="17">
        <v>6683.473</v>
      </c>
      <c r="D261" s="17">
        <v>6701.6909999999998</v>
      </c>
      <c r="E261" s="17">
        <v>6643.5879999999997</v>
      </c>
      <c r="F261" s="17">
        <v>6672.1850000000004</v>
      </c>
      <c r="G261" s="17">
        <v>6684.38</v>
      </c>
      <c r="H261" s="17">
        <v>1055</v>
      </c>
      <c r="I261" s="17">
        <v>1402</v>
      </c>
      <c r="J261" s="17">
        <v>-0.2</v>
      </c>
      <c r="K261" s="17">
        <v>0</v>
      </c>
      <c r="L261" s="17">
        <v>-0.2</v>
      </c>
      <c r="M261" s="17">
        <v>-0.2</v>
      </c>
      <c r="N261" s="17">
        <v>0</v>
      </c>
      <c r="O261" s="17">
        <v>49</v>
      </c>
      <c r="P261" s="17">
        <v>-0.4</v>
      </c>
      <c r="Q261" s="17">
        <v>0.4</v>
      </c>
      <c r="R261" s="17">
        <v>0.3</v>
      </c>
      <c r="S261" s="17">
        <v>-0.6</v>
      </c>
      <c r="T261" s="17">
        <v>69</v>
      </c>
      <c r="U261" s="17">
        <v>-2</v>
      </c>
      <c r="V261" s="17">
        <v>0.01</v>
      </c>
      <c r="W261" s="17">
        <v>25</v>
      </c>
      <c r="X261" s="17">
        <v>145426</v>
      </c>
      <c r="Y261" s="17">
        <v>-0.1</v>
      </c>
      <c r="Z261" s="17">
        <v>0</v>
      </c>
      <c r="AA261" s="17">
        <v>1118</v>
      </c>
      <c r="AB261" s="17">
        <v>1055</v>
      </c>
      <c r="AC261" s="17">
        <v>1402</v>
      </c>
      <c r="AD261" s="17">
        <v>1338</v>
      </c>
      <c r="AE261" s="17">
        <v>-0.1</v>
      </c>
      <c r="AF261" s="17">
        <v>0.4</v>
      </c>
      <c r="AG261" s="17">
        <v>0.3</v>
      </c>
      <c r="AH261" s="17">
        <v>-0.1</v>
      </c>
      <c r="AI261" s="17">
        <v>0.44</v>
      </c>
      <c r="AJ261" s="17">
        <v>6494.26</v>
      </c>
      <c r="AK261" s="17">
        <v>1.03</v>
      </c>
      <c r="AL261" s="17">
        <v>55</v>
      </c>
      <c r="AM261" s="17">
        <v>6663.71</v>
      </c>
      <c r="AN261" s="17">
        <v>6701.55</v>
      </c>
      <c r="AO261" s="17">
        <v>6643.68</v>
      </c>
      <c r="AP261" s="17">
        <v>667968</v>
      </c>
      <c r="AQ261" s="17">
        <v>90</v>
      </c>
      <c r="AR261" s="17">
        <v>0</v>
      </c>
      <c r="AS261" s="17">
        <v>58</v>
      </c>
      <c r="AT261" s="17">
        <v>59</v>
      </c>
      <c r="AU261" s="17">
        <v>-3</v>
      </c>
      <c r="AV261" s="17"/>
      <c r="AW261" s="17"/>
      <c r="AX261" s="17"/>
    </row>
    <row r="262" spans="1:50" x14ac:dyDescent="0.15">
      <c r="A262" s="17" t="s">
        <v>2836</v>
      </c>
      <c r="B262" s="17" t="s">
        <v>2837</v>
      </c>
      <c r="C262" s="17">
        <v>13.94</v>
      </c>
      <c r="D262" s="17">
        <v>14.46</v>
      </c>
      <c r="E262" s="17">
        <v>13.91</v>
      </c>
      <c r="F262" s="17">
        <v>14.45</v>
      </c>
      <c r="G262" s="17">
        <v>14</v>
      </c>
      <c r="H262" s="17">
        <v>1459</v>
      </c>
      <c r="I262" s="17">
        <v>938</v>
      </c>
      <c r="J262" s="17">
        <v>0.6</v>
      </c>
      <c r="K262" s="17">
        <v>3.1</v>
      </c>
      <c r="L262" s="17">
        <v>3.6</v>
      </c>
      <c r="M262" s="17">
        <v>3.2</v>
      </c>
      <c r="N262" s="17">
        <v>-0.4</v>
      </c>
      <c r="O262" s="17">
        <v>98</v>
      </c>
      <c r="P262" s="17">
        <v>-0.1</v>
      </c>
      <c r="Q262" s="17">
        <v>3.8</v>
      </c>
      <c r="R262" s="17">
        <v>3.7</v>
      </c>
      <c r="S262" s="17">
        <v>-0.2</v>
      </c>
      <c r="T262" s="17">
        <v>5</v>
      </c>
      <c r="U262" s="17">
        <v>78</v>
      </c>
      <c r="V262" s="17">
        <v>0.04</v>
      </c>
      <c r="W262" s="17">
        <v>71</v>
      </c>
      <c r="X262" s="17">
        <v>488</v>
      </c>
      <c r="Y262" s="17">
        <v>0.4</v>
      </c>
      <c r="Z262" s="17">
        <v>0.1</v>
      </c>
      <c r="AA262" s="17">
        <v>938</v>
      </c>
      <c r="AB262" s="17">
        <v>1018</v>
      </c>
      <c r="AC262" s="17">
        <v>1402</v>
      </c>
      <c r="AD262" s="17">
        <v>1459</v>
      </c>
      <c r="AE262" s="17">
        <v>-0.1</v>
      </c>
      <c r="AF262" s="17">
        <v>3.7</v>
      </c>
      <c r="AG262" s="17">
        <v>0.9</v>
      </c>
      <c r="AH262" s="17">
        <v>-0.1</v>
      </c>
      <c r="AI262" s="17">
        <v>0.24</v>
      </c>
      <c r="AJ262" s="17">
        <v>14.013999999999999</v>
      </c>
      <c r="AK262" s="17">
        <v>1.03</v>
      </c>
      <c r="AL262" s="17">
        <v>57</v>
      </c>
      <c r="AM262" s="17">
        <v>13.92</v>
      </c>
      <c r="AN262" s="17">
        <v>14.06</v>
      </c>
      <c r="AO262" s="17">
        <v>13.93</v>
      </c>
      <c r="AP262" s="17">
        <v>1446</v>
      </c>
      <c r="AQ262" s="17">
        <v>0</v>
      </c>
      <c r="AR262" s="17">
        <v>100</v>
      </c>
      <c r="AS262" s="17">
        <v>29</v>
      </c>
      <c r="AT262" s="17">
        <v>57</v>
      </c>
      <c r="AU262" s="17">
        <v>-8</v>
      </c>
      <c r="AV262" s="17"/>
      <c r="AW262" s="17"/>
      <c r="AX262" s="17"/>
    </row>
    <row r="263" spans="1:50" x14ac:dyDescent="0.15">
      <c r="A263" s="17" t="s">
        <v>461</v>
      </c>
      <c r="B263" s="17" t="s">
        <v>462</v>
      </c>
      <c r="C263" s="17">
        <v>3.76</v>
      </c>
      <c r="D263" s="17">
        <v>3.78</v>
      </c>
      <c r="E263" s="17">
        <v>3.72</v>
      </c>
      <c r="F263" s="17">
        <v>3.76</v>
      </c>
      <c r="G263" s="17">
        <v>3.77</v>
      </c>
      <c r="H263" s="17">
        <v>932</v>
      </c>
      <c r="I263" s="17">
        <v>1408</v>
      </c>
      <c r="J263" s="17">
        <v>-0.3</v>
      </c>
      <c r="K263" s="17">
        <v>0.3</v>
      </c>
      <c r="L263" s="17">
        <v>0</v>
      </c>
      <c r="M263" s="17">
        <v>-0.3</v>
      </c>
      <c r="N263" s="17">
        <v>-0.3</v>
      </c>
      <c r="O263" s="17">
        <v>67</v>
      </c>
      <c r="P263" s="17">
        <v>-0.5</v>
      </c>
      <c r="Q263" s="17">
        <v>1.1000000000000001</v>
      </c>
      <c r="R263" s="17">
        <v>0.5</v>
      </c>
      <c r="S263" s="17">
        <v>-1.1000000000000001</v>
      </c>
      <c r="T263" s="17">
        <v>67</v>
      </c>
      <c r="U263" s="17">
        <v>17</v>
      </c>
      <c r="V263" s="17">
        <v>0.02</v>
      </c>
      <c r="W263" s="17">
        <v>25</v>
      </c>
      <c r="X263" s="17">
        <v>69</v>
      </c>
      <c r="Y263" s="17">
        <v>-0.3</v>
      </c>
      <c r="Z263" s="17">
        <v>0</v>
      </c>
      <c r="AA263" s="17">
        <v>1130</v>
      </c>
      <c r="AB263" s="17">
        <v>932</v>
      </c>
      <c r="AC263" s="17">
        <v>1408</v>
      </c>
      <c r="AD263" s="17">
        <v>1300</v>
      </c>
      <c r="AE263" s="17">
        <v>0</v>
      </c>
      <c r="AF263" s="17">
        <v>1.1000000000000001</v>
      </c>
      <c r="AG263" s="17">
        <v>0.5</v>
      </c>
      <c r="AH263" s="17">
        <v>0</v>
      </c>
      <c r="AI263" s="17">
        <v>0.33</v>
      </c>
      <c r="AJ263" s="17">
        <v>3.7109999999999999</v>
      </c>
      <c r="AK263" s="17">
        <v>1.01</v>
      </c>
      <c r="AL263" s="17">
        <v>75</v>
      </c>
      <c r="AM263" s="17">
        <v>3.74</v>
      </c>
      <c r="AN263" s="17">
        <v>3.78</v>
      </c>
      <c r="AO263" s="17">
        <v>3.72</v>
      </c>
      <c r="AP263" s="17">
        <v>376</v>
      </c>
      <c r="AQ263" s="17">
        <v>100</v>
      </c>
      <c r="AR263" s="17">
        <v>0</v>
      </c>
      <c r="AS263" s="17">
        <v>33</v>
      </c>
      <c r="AT263" s="17">
        <v>33</v>
      </c>
      <c r="AU263" s="17">
        <v>0</v>
      </c>
      <c r="AV263" s="17"/>
      <c r="AW263" s="17"/>
      <c r="AX263" s="17"/>
    </row>
    <row r="264" spans="1:50" x14ac:dyDescent="0.15">
      <c r="A264" s="17" t="s">
        <v>126</v>
      </c>
      <c r="B264" s="17" t="s">
        <v>127</v>
      </c>
      <c r="C264" s="17">
        <v>10.15</v>
      </c>
      <c r="D264" s="17">
        <v>10.37</v>
      </c>
      <c r="E264" s="17">
        <v>10.14</v>
      </c>
      <c r="F264" s="17">
        <v>10.26</v>
      </c>
      <c r="G264" s="17">
        <v>10.18</v>
      </c>
      <c r="H264" s="17">
        <v>1015</v>
      </c>
      <c r="I264" s="17">
        <v>930</v>
      </c>
      <c r="J264" s="17">
        <v>1.6</v>
      </c>
      <c r="K264" s="17">
        <v>-0.5</v>
      </c>
      <c r="L264" s="17">
        <v>1.1000000000000001</v>
      </c>
      <c r="M264" s="17">
        <v>0.8</v>
      </c>
      <c r="N264" s="17">
        <v>-0.3</v>
      </c>
      <c r="O264" s="17">
        <v>52</v>
      </c>
      <c r="P264" s="17">
        <v>-1.1000000000000001</v>
      </c>
      <c r="Q264" s="17">
        <v>1.2</v>
      </c>
      <c r="R264" s="17">
        <v>2.1</v>
      </c>
      <c r="S264" s="17">
        <v>-0.1</v>
      </c>
      <c r="T264" s="17">
        <v>4</v>
      </c>
      <c r="U264" s="17">
        <v>-22</v>
      </c>
      <c r="V264" s="17">
        <v>0.02</v>
      </c>
      <c r="W264" s="17">
        <v>74</v>
      </c>
      <c r="X264" s="17">
        <v>113</v>
      </c>
      <c r="Y264" s="17">
        <v>0.1</v>
      </c>
      <c r="Z264" s="17">
        <v>0.5</v>
      </c>
      <c r="AA264" s="17">
        <v>930</v>
      </c>
      <c r="AB264" s="17">
        <v>1015</v>
      </c>
      <c r="AC264" s="17">
        <v>1324</v>
      </c>
      <c r="AD264" s="17">
        <v>1305</v>
      </c>
      <c r="AE264" s="17">
        <v>-0.6</v>
      </c>
      <c r="AF264" s="17">
        <v>0.2</v>
      </c>
      <c r="AG264" s="17">
        <v>2.2000000000000002</v>
      </c>
      <c r="AH264" s="17">
        <v>-0.6</v>
      </c>
      <c r="AI264" s="17">
        <v>1.22</v>
      </c>
      <c r="AJ264" s="17">
        <v>9.6720000000000006</v>
      </c>
      <c r="AK264" s="17">
        <v>1.06</v>
      </c>
      <c r="AL264" s="17">
        <v>17</v>
      </c>
      <c r="AM264" s="17">
        <v>10.14</v>
      </c>
      <c r="AN264" s="17">
        <v>10.37</v>
      </c>
      <c r="AO264" s="17">
        <v>10.24</v>
      </c>
      <c r="AP264" s="17">
        <v>1032</v>
      </c>
      <c r="AQ264" s="17">
        <v>33</v>
      </c>
      <c r="AR264" s="17">
        <v>67</v>
      </c>
      <c r="AS264" s="17">
        <v>10</v>
      </c>
      <c r="AT264" s="17">
        <v>60</v>
      </c>
      <c r="AU264" s="17">
        <v>1</v>
      </c>
      <c r="AV264" s="17"/>
      <c r="AW264" s="17"/>
      <c r="AX264" s="17"/>
    </row>
    <row r="265" spans="1:50" x14ac:dyDescent="0.15">
      <c r="A265" s="17" t="s">
        <v>774</v>
      </c>
      <c r="B265" s="17" t="s">
        <v>775</v>
      </c>
      <c r="C265" s="17">
        <v>30.56</v>
      </c>
      <c r="D265" s="17">
        <v>30.63</v>
      </c>
      <c r="E265" s="17">
        <v>29.9</v>
      </c>
      <c r="F265" s="17">
        <v>29.99</v>
      </c>
      <c r="G265" s="17">
        <v>30.53</v>
      </c>
      <c r="H265" s="17">
        <v>932</v>
      </c>
      <c r="I265" s="17">
        <v>1402</v>
      </c>
      <c r="J265" s="17">
        <v>-0.7</v>
      </c>
      <c r="K265" s="17">
        <v>-1.2</v>
      </c>
      <c r="L265" s="17">
        <v>-1.9</v>
      </c>
      <c r="M265" s="17">
        <v>-1.8</v>
      </c>
      <c r="N265" s="17">
        <v>0.1</v>
      </c>
      <c r="O265" s="17">
        <v>12</v>
      </c>
      <c r="P265" s="17">
        <v>-2.1</v>
      </c>
      <c r="Q265" s="17">
        <v>0.3</v>
      </c>
      <c r="R265" s="17">
        <v>0.2</v>
      </c>
      <c r="S265" s="17">
        <v>-2.2000000000000002</v>
      </c>
      <c r="T265" s="17">
        <v>90</v>
      </c>
      <c r="U265" s="17">
        <v>-49</v>
      </c>
      <c r="V265" s="17">
        <v>0.02</v>
      </c>
      <c r="W265" s="17">
        <v>15</v>
      </c>
      <c r="X265" s="17">
        <v>34</v>
      </c>
      <c r="Y265" s="17">
        <v>0.1</v>
      </c>
      <c r="Z265" s="17">
        <v>-0.5</v>
      </c>
      <c r="AA265" s="17">
        <v>1120</v>
      </c>
      <c r="AB265" s="17">
        <v>932</v>
      </c>
      <c r="AC265" s="17">
        <v>1402</v>
      </c>
      <c r="AD265" s="17">
        <v>1313</v>
      </c>
      <c r="AE265" s="17">
        <v>-1.4</v>
      </c>
      <c r="AF265" s="17">
        <v>0.3</v>
      </c>
      <c r="AG265" s="17">
        <v>0.2</v>
      </c>
      <c r="AH265" s="17">
        <v>-1.5</v>
      </c>
      <c r="AI265" s="17">
        <v>0.7</v>
      </c>
      <c r="AJ265" s="17">
        <v>30.281500000000001</v>
      </c>
      <c r="AK265" s="17">
        <v>0.99</v>
      </c>
      <c r="AL265" s="17">
        <v>70</v>
      </c>
      <c r="AM265" s="17">
        <v>30.3</v>
      </c>
      <c r="AN265" s="17">
        <v>30.63</v>
      </c>
      <c r="AO265" s="17">
        <v>29.9</v>
      </c>
      <c r="AP265" s="17">
        <v>3043</v>
      </c>
      <c r="AQ265" s="17">
        <v>0</v>
      </c>
      <c r="AR265" s="17">
        <v>100</v>
      </c>
      <c r="AS265" s="17">
        <v>60</v>
      </c>
      <c r="AT265" s="17">
        <v>8</v>
      </c>
      <c r="AU265" s="17">
        <v>-7</v>
      </c>
      <c r="AV265" s="17"/>
      <c r="AW265" s="17"/>
      <c r="AX265" s="17"/>
    </row>
    <row r="266" spans="1:50" x14ac:dyDescent="0.15">
      <c r="A266" s="17" t="s">
        <v>2754</v>
      </c>
      <c r="B266" s="17" t="s">
        <v>2755</v>
      </c>
      <c r="C266" s="17">
        <v>5.3</v>
      </c>
      <c r="D266" s="17">
        <v>5.34</v>
      </c>
      <c r="E266" s="17">
        <v>5.26</v>
      </c>
      <c r="F266" s="17">
        <v>5.31</v>
      </c>
      <c r="G266" s="17">
        <v>5.3</v>
      </c>
      <c r="H266" s="17">
        <v>1111</v>
      </c>
      <c r="I266" s="17">
        <v>1105</v>
      </c>
      <c r="J266" s="17">
        <v>0.4</v>
      </c>
      <c r="K266" s="17">
        <v>-0.2</v>
      </c>
      <c r="L266" s="17">
        <v>0.2</v>
      </c>
      <c r="M266" s="17">
        <v>0.2</v>
      </c>
      <c r="N266" s="17">
        <v>0</v>
      </c>
      <c r="O266" s="17">
        <v>62</v>
      </c>
      <c r="P266" s="17">
        <v>-0.6</v>
      </c>
      <c r="Q266" s="17">
        <v>0.9</v>
      </c>
      <c r="R266" s="17">
        <v>0.8</v>
      </c>
      <c r="S266" s="17">
        <v>-0.8</v>
      </c>
      <c r="T266" s="17">
        <v>50</v>
      </c>
      <c r="U266" s="17">
        <v>-13</v>
      </c>
      <c r="V266" s="17">
        <v>0.02</v>
      </c>
      <c r="W266" s="17">
        <v>75</v>
      </c>
      <c r="X266" s="17">
        <v>211</v>
      </c>
      <c r="Y266" s="17">
        <v>-0.4</v>
      </c>
      <c r="Z266" s="17">
        <v>-0.4</v>
      </c>
      <c r="AA266" s="17">
        <v>1105</v>
      </c>
      <c r="AB266" s="17">
        <v>1111</v>
      </c>
      <c r="AC266" s="17">
        <v>1446</v>
      </c>
      <c r="AD266" s="17">
        <v>1300</v>
      </c>
      <c r="AE266" s="17">
        <v>-0.4</v>
      </c>
      <c r="AF266" s="17">
        <v>0.6</v>
      </c>
      <c r="AG266" s="17">
        <v>0.8</v>
      </c>
      <c r="AH266" s="17">
        <v>-0.4</v>
      </c>
      <c r="AI266" s="17">
        <v>0.75</v>
      </c>
      <c r="AJ266" s="17">
        <v>5.4405000000000001</v>
      </c>
      <c r="AK266" s="17">
        <v>0.98</v>
      </c>
      <c r="AL266" s="17">
        <v>50</v>
      </c>
      <c r="AM266" s="17">
        <v>5.26</v>
      </c>
      <c r="AN266" s="17">
        <v>5.34</v>
      </c>
      <c r="AO266" s="17">
        <v>5.28</v>
      </c>
      <c r="AP266" s="17">
        <v>533</v>
      </c>
      <c r="AQ266" s="17">
        <v>100</v>
      </c>
      <c r="AR266" s="17">
        <v>0</v>
      </c>
      <c r="AS266" s="17">
        <v>100</v>
      </c>
      <c r="AT266" s="17">
        <v>33</v>
      </c>
      <c r="AU266" s="17">
        <v>-10</v>
      </c>
      <c r="AV266" s="17"/>
      <c r="AW266" s="17"/>
      <c r="AX266" s="17"/>
    </row>
    <row r="267" spans="1:50" x14ac:dyDescent="0.15">
      <c r="A267" s="17" t="s">
        <v>2858</v>
      </c>
      <c r="B267" s="17" t="s">
        <v>2859</v>
      </c>
      <c r="C267" s="17">
        <v>4.91</v>
      </c>
      <c r="D267" s="17">
        <v>4.95</v>
      </c>
      <c r="E267" s="17">
        <v>4.84</v>
      </c>
      <c r="F267" s="17">
        <v>4.88</v>
      </c>
      <c r="G267" s="17">
        <v>4.93</v>
      </c>
      <c r="H267" s="17">
        <v>936</v>
      </c>
      <c r="I267" s="17">
        <v>1437</v>
      </c>
      <c r="J267" s="17">
        <v>-1</v>
      </c>
      <c r="K267" s="17">
        <v>0.4</v>
      </c>
      <c r="L267" s="17">
        <v>-0.6</v>
      </c>
      <c r="M267" s="17">
        <v>-1</v>
      </c>
      <c r="N267" s="17">
        <v>-0.4</v>
      </c>
      <c r="O267" s="17">
        <v>36</v>
      </c>
      <c r="P267" s="17">
        <v>-1.4</v>
      </c>
      <c r="Q267" s="17">
        <v>0.8</v>
      </c>
      <c r="R267" s="17">
        <v>0.8</v>
      </c>
      <c r="S267" s="17">
        <v>-1.4</v>
      </c>
      <c r="T267" s="17">
        <v>64</v>
      </c>
      <c r="U267" s="17">
        <v>18</v>
      </c>
      <c r="V267" s="17">
        <v>0.02</v>
      </c>
      <c r="W267" s="17">
        <v>0</v>
      </c>
      <c r="X267" s="17">
        <v>84</v>
      </c>
      <c r="Y267" s="17">
        <v>-0.4</v>
      </c>
      <c r="Z267" s="17">
        <v>0.2</v>
      </c>
      <c r="AA267" s="17">
        <v>1130</v>
      </c>
      <c r="AB267" s="17">
        <v>936</v>
      </c>
      <c r="AC267" s="17">
        <v>1437</v>
      </c>
      <c r="AD267" s="17">
        <v>1458</v>
      </c>
      <c r="AE267" s="17">
        <v>-0.2</v>
      </c>
      <c r="AF267" s="17">
        <v>0.8</v>
      </c>
      <c r="AG267" s="17">
        <v>0.8</v>
      </c>
      <c r="AH267" s="17">
        <v>-0.2</v>
      </c>
      <c r="AI267" s="17">
        <v>0.45</v>
      </c>
      <c r="AJ267" s="17">
        <v>4.7489999999999997</v>
      </c>
      <c r="AK267" s="17">
        <v>1.03</v>
      </c>
      <c r="AL267" s="17">
        <v>78</v>
      </c>
      <c r="AM267" s="17">
        <v>4.8600000000000003</v>
      </c>
      <c r="AN267" s="17">
        <v>4.95</v>
      </c>
      <c r="AO267" s="17">
        <v>4.84</v>
      </c>
      <c r="AP267" s="17">
        <v>489</v>
      </c>
      <c r="AQ267" s="17">
        <v>100</v>
      </c>
      <c r="AR267" s="17">
        <v>33</v>
      </c>
      <c r="AS267" s="17">
        <v>43</v>
      </c>
      <c r="AT267" s="17">
        <v>57</v>
      </c>
      <c r="AU267" s="17">
        <v>5</v>
      </c>
      <c r="AV267" s="17"/>
      <c r="AW267" s="17"/>
      <c r="AX267" s="17"/>
    </row>
    <row r="268" spans="1:50" x14ac:dyDescent="0.15">
      <c r="A268" s="17" t="s">
        <v>3450</v>
      </c>
      <c r="B268" s="17" t="s">
        <v>3451</v>
      </c>
      <c r="C268" s="17">
        <v>7.81</v>
      </c>
      <c r="D268" s="17">
        <v>7.81</v>
      </c>
      <c r="E268" s="17">
        <v>7.51</v>
      </c>
      <c r="F268" s="17">
        <v>7.6</v>
      </c>
      <c r="G268" s="17">
        <v>7.82</v>
      </c>
      <c r="H268" s="17">
        <v>930</v>
      </c>
      <c r="I268" s="17">
        <v>1403</v>
      </c>
      <c r="J268" s="17">
        <v>-1.8</v>
      </c>
      <c r="K268" s="17">
        <v>-0.9</v>
      </c>
      <c r="L268" s="17">
        <v>-2.7</v>
      </c>
      <c r="M268" s="17">
        <v>-2.9</v>
      </c>
      <c r="N268" s="17">
        <v>-0.1</v>
      </c>
      <c r="O268" s="17">
        <v>30</v>
      </c>
      <c r="P268" s="17">
        <v>-2.7</v>
      </c>
      <c r="Q268" s="17">
        <v>1.2</v>
      </c>
      <c r="R268" s="17">
        <v>0</v>
      </c>
      <c r="S268" s="17">
        <v>-3.9</v>
      </c>
      <c r="T268" s="17">
        <v>100</v>
      </c>
      <c r="U268" s="17">
        <v>-23</v>
      </c>
      <c r="V268" s="17">
        <v>0.04</v>
      </c>
      <c r="W268" s="17">
        <v>12</v>
      </c>
      <c r="X268" s="17">
        <v>310</v>
      </c>
      <c r="Y268" s="17">
        <v>-0.5</v>
      </c>
      <c r="Z268" s="17">
        <v>-0.5</v>
      </c>
      <c r="AA268" s="17">
        <v>1118</v>
      </c>
      <c r="AB268" s="17">
        <v>930</v>
      </c>
      <c r="AC268" s="17">
        <v>1403</v>
      </c>
      <c r="AD268" s="17">
        <v>1303</v>
      </c>
      <c r="AE268" s="17">
        <v>-1.4</v>
      </c>
      <c r="AF268" s="17">
        <v>1.2</v>
      </c>
      <c r="AG268" s="17">
        <v>0</v>
      </c>
      <c r="AH268" s="17">
        <v>-1.4</v>
      </c>
      <c r="AI268" s="17">
        <v>0.37</v>
      </c>
      <c r="AJ268" s="17">
        <v>7.1275000000000004</v>
      </c>
      <c r="AK268" s="17">
        <v>1.07</v>
      </c>
      <c r="AL268" s="17">
        <v>106</v>
      </c>
      <c r="AM268" s="17">
        <v>7.65</v>
      </c>
      <c r="AN268" s="17">
        <v>7.81</v>
      </c>
      <c r="AO268" s="17">
        <v>7.51</v>
      </c>
      <c r="AP268" s="17">
        <v>771</v>
      </c>
      <c r="AQ268" s="17">
        <v>100</v>
      </c>
      <c r="AR268" s="17">
        <v>20</v>
      </c>
      <c r="AS268" s="17">
        <v>100</v>
      </c>
      <c r="AT268" s="17">
        <v>64</v>
      </c>
      <c r="AU268" s="17">
        <v>-1</v>
      </c>
      <c r="AV268" s="17"/>
      <c r="AW268" s="17"/>
      <c r="AX268" s="17"/>
    </row>
    <row r="269" spans="1:50" x14ac:dyDescent="0.15">
      <c r="A269" s="17" t="s">
        <v>598</v>
      </c>
      <c r="B269" s="17" t="s">
        <v>599</v>
      </c>
      <c r="C269" s="17">
        <v>3.86</v>
      </c>
      <c r="D269" s="17">
        <v>3.95</v>
      </c>
      <c r="E269" s="17">
        <v>3.84</v>
      </c>
      <c r="F269" s="17">
        <v>3.91</v>
      </c>
      <c r="G269" s="17">
        <v>3.86</v>
      </c>
      <c r="H269" s="17">
        <v>1024</v>
      </c>
      <c r="I269" s="17">
        <v>936</v>
      </c>
      <c r="J269" s="17">
        <v>1</v>
      </c>
      <c r="K269" s="17">
        <v>0.3</v>
      </c>
      <c r="L269" s="17">
        <v>1.3</v>
      </c>
      <c r="M269" s="17">
        <v>1.3</v>
      </c>
      <c r="N269" s="17">
        <v>0</v>
      </c>
      <c r="O269" s="17">
        <v>64</v>
      </c>
      <c r="P269" s="17">
        <v>-1</v>
      </c>
      <c r="Q269" s="17">
        <v>1.8</v>
      </c>
      <c r="R269" s="17">
        <v>2.2999999999999998</v>
      </c>
      <c r="S269" s="17">
        <v>-0.5</v>
      </c>
      <c r="T269" s="17">
        <v>18</v>
      </c>
      <c r="U269" s="17">
        <v>9</v>
      </c>
      <c r="V269" s="17">
        <v>0.03</v>
      </c>
      <c r="W269" s="17">
        <v>55</v>
      </c>
      <c r="X269" s="17">
        <v>183</v>
      </c>
      <c r="Y269" s="17">
        <v>-0.3</v>
      </c>
      <c r="Z269" s="17">
        <v>0</v>
      </c>
      <c r="AA269" s="17">
        <v>936</v>
      </c>
      <c r="AB269" s="17">
        <v>1024</v>
      </c>
      <c r="AC269" s="17">
        <v>1442</v>
      </c>
      <c r="AD269" s="17">
        <v>1307</v>
      </c>
      <c r="AE269" s="17">
        <v>-0.3</v>
      </c>
      <c r="AF269" s="17">
        <v>0.8</v>
      </c>
      <c r="AG269" s="17">
        <v>2.2999999999999998</v>
      </c>
      <c r="AH269" s="17">
        <v>-0.3</v>
      </c>
      <c r="AI269" s="17">
        <v>0.91</v>
      </c>
      <c r="AJ269" s="17">
        <v>3.88</v>
      </c>
      <c r="AK269" s="17">
        <v>1.01</v>
      </c>
      <c r="AL269" s="17">
        <v>18</v>
      </c>
      <c r="AM269" s="17">
        <v>3.84</v>
      </c>
      <c r="AN269" s="17">
        <v>3.95</v>
      </c>
      <c r="AO269" s="17">
        <v>3.88</v>
      </c>
      <c r="AP269" s="17">
        <v>392</v>
      </c>
      <c r="AQ269" s="17">
        <v>100</v>
      </c>
      <c r="AR269" s="17">
        <v>50</v>
      </c>
      <c r="AS269" s="17">
        <v>100</v>
      </c>
      <c r="AT269" s="17">
        <v>100</v>
      </c>
      <c r="AU269" s="17">
        <v>-6</v>
      </c>
      <c r="AV269" s="17"/>
      <c r="AW269" s="17"/>
      <c r="AX269" s="17"/>
    </row>
    <row r="270" spans="1:50" x14ac:dyDescent="0.15">
      <c r="A270" s="17" t="s">
        <v>2818</v>
      </c>
      <c r="B270" s="17" t="s">
        <v>2819</v>
      </c>
      <c r="C270" s="17">
        <v>2.92</v>
      </c>
      <c r="D270" s="17">
        <v>2.94</v>
      </c>
      <c r="E270" s="17">
        <v>2.89</v>
      </c>
      <c r="F270" s="17">
        <v>2.9</v>
      </c>
      <c r="G270" s="17">
        <v>2.92</v>
      </c>
      <c r="H270" s="17">
        <v>935</v>
      </c>
      <c r="I270" s="17">
        <v>1500</v>
      </c>
      <c r="J270" s="17">
        <v>-0.3</v>
      </c>
      <c r="K270" s="17">
        <v>-0.3</v>
      </c>
      <c r="L270" s="17">
        <v>-0.7</v>
      </c>
      <c r="M270" s="17">
        <v>-0.7</v>
      </c>
      <c r="N270" s="17">
        <v>0</v>
      </c>
      <c r="O270" s="17">
        <v>20</v>
      </c>
      <c r="P270" s="17">
        <v>-1.4</v>
      </c>
      <c r="Q270" s="17">
        <v>0.3</v>
      </c>
      <c r="R270" s="17">
        <v>0.7</v>
      </c>
      <c r="S270" s="17">
        <v>-1</v>
      </c>
      <c r="T270" s="17">
        <v>60</v>
      </c>
      <c r="U270" s="17">
        <v>-20</v>
      </c>
      <c r="V270" s="17">
        <v>0.02</v>
      </c>
      <c r="W270" s="17">
        <v>25</v>
      </c>
      <c r="X270" s="17">
        <v>244</v>
      </c>
      <c r="Y270" s="17">
        <v>0</v>
      </c>
      <c r="Z270" s="17">
        <v>0</v>
      </c>
      <c r="AA270" s="17">
        <v>1130</v>
      </c>
      <c r="AB270" s="17">
        <v>935</v>
      </c>
      <c r="AC270" s="17">
        <v>1500</v>
      </c>
      <c r="AD270" s="17">
        <v>1300</v>
      </c>
      <c r="AE270" s="17">
        <v>-0.3</v>
      </c>
      <c r="AF270" s="17">
        <v>0.3</v>
      </c>
      <c r="AG270" s="17">
        <v>0.7</v>
      </c>
      <c r="AH270" s="17">
        <v>-0.3</v>
      </c>
      <c r="AI270" s="17">
        <v>0.6</v>
      </c>
      <c r="AJ270" s="17">
        <v>2.883</v>
      </c>
      <c r="AK270" s="17">
        <v>1.01</v>
      </c>
      <c r="AL270" s="17">
        <v>50</v>
      </c>
      <c r="AM270" s="17">
        <v>2.9</v>
      </c>
      <c r="AN270" s="17">
        <v>2.94</v>
      </c>
      <c r="AO270" s="17">
        <v>2.89</v>
      </c>
      <c r="AP270" s="17">
        <v>291</v>
      </c>
      <c r="AQ270" s="17">
        <v>100</v>
      </c>
      <c r="AR270" s="17">
        <v>100</v>
      </c>
      <c r="AS270" s="17">
        <v>33</v>
      </c>
      <c r="AT270" s="17">
        <v>33</v>
      </c>
      <c r="AU270" s="17">
        <v>5</v>
      </c>
      <c r="AV270" s="17"/>
      <c r="AW270" s="17"/>
      <c r="AX270" s="17"/>
    </row>
    <row r="271" spans="1:50" x14ac:dyDescent="0.15">
      <c r="A271" s="17" t="s">
        <v>437</v>
      </c>
      <c r="B271" s="17" t="s">
        <v>438</v>
      </c>
      <c r="C271" s="17">
        <v>33.39</v>
      </c>
      <c r="D271" s="17">
        <v>33.950000000000003</v>
      </c>
      <c r="E271" s="17">
        <v>33.31</v>
      </c>
      <c r="F271" s="17">
        <v>33.340000000000003</v>
      </c>
      <c r="G271" s="17">
        <v>33.64</v>
      </c>
      <c r="H271" s="17">
        <v>1037</v>
      </c>
      <c r="I271" s="17">
        <v>930</v>
      </c>
      <c r="J271" s="17">
        <v>0.6</v>
      </c>
      <c r="K271" s="17">
        <v>-0.7</v>
      </c>
      <c r="L271" s="17">
        <v>-0.1</v>
      </c>
      <c r="M271" s="17">
        <v>-0.9</v>
      </c>
      <c r="N271" s="17">
        <v>-0.7</v>
      </c>
      <c r="O271" s="17">
        <v>5</v>
      </c>
      <c r="P271" s="17">
        <v>-1.8</v>
      </c>
      <c r="Q271" s="17">
        <v>0.1</v>
      </c>
      <c r="R271" s="17">
        <v>1.7</v>
      </c>
      <c r="S271" s="17">
        <v>-0.2</v>
      </c>
      <c r="T271" s="17">
        <v>12</v>
      </c>
      <c r="U271" s="17">
        <v>-37</v>
      </c>
      <c r="V271" s="17">
        <v>0.02</v>
      </c>
      <c r="W271" s="17">
        <v>40</v>
      </c>
      <c r="X271" s="17">
        <v>149</v>
      </c>
      <c r="Y271" s="17">
        <v>-0.1</v>
      </c>
      <c r="Z271" s="17">
        <v>0.1</v>
      </c>
      <c r="AA271" s="17">
        <v>930</v>
      </c>
      <c r="AB271" s="17">
        <v>1037</v>
      </c>
      <c r="AC271" s="17">
        <v>1500</v>
      </c>
      <c r="AD271" s="17">
        <v>1326</v>
      </c>
      <c r="AE271" s="17">
        <v>-1.4</v>
      </c>
      <c r="AF271" s="17">
        <v>0</v>
      </c>
      <c r="AG271" s="17">
        <v>1.7</v>
      </c>
      <c r="AH271" s="17">
        <v>-1.4</v>
      </c>
      <c r="AI271" s="17">
        <v>1.59</v>
      </c>
      <c r="AJ271" s="17">
        <v>32.363500000000002</v>
      </c>
      <c r="AK271" s="17">
        <v>1.03</v>
      </c>
      <c r="AL271" s="17">
        <v>50</v>
      </c>
      <c r="AM271" s="17">
        <v>33.33</v>
      </c>
      <c r="AN271" s="17">
        <v>33.950000000000003</v>
      </c>
      <c r="AO271" s="17">
        <v>33.340000000000003</v>
      </c>
      <c r="AP271" s="17">
        <v>3380</v>
      </c>
      <c r="AQ271" s="17">
        <v>100</v>
      </c>
      <c r="AR271" s="17">
        <v>17</v>
      </c>
      <c r="AS271" s="17">
        <v>35</v>
      </c>
      <c r="AT271" s="17">
        <v>47</v>
      </c>
      <c r="AU271" s="17">
        <v>3</v>
      </c>
      <c r="AV271" s="17"/>
      <c r="AW271" s="17"/>
      <c r="AX271" s="17"/>
    </row>
    <row r="272" spans="1:50" x14ac:dyDescent="0.15">
      <c r="A272" s="17" t="s">
        <v>507</v>
      </c>
      <c r="B272" s="17" t="s">
        <v>508</v>
      </c>
      <c r="C272" s="17">
        <v>5.86</v>
      </c>
      <c r="D272" s="17">
        <v>6.16</v>
      </c>
      <c r="E272" s="17">
        <v>5.83</v>
      </c>
      <c r="F272" s="17">
        <v>6.05</v>
      </c>
      <c r="G272" s="17">
        <v>5.87</v>
      </c>
      <c r="H272" s="17">
        <v>1108</v>
      </c>
      <c r="I272" s="17">
        <v>1053</v>
      </c>
      <c r="J272" s="17">
        <v>3.6</v>
      </c>
      <c r="K272" s="17">
        <v>-0.3</v>
      </c>
      <c r="L272" s="17">
        <v>3.2</v>
      </c>
      <c r="M272" s="17">
        <v>3</v>
      </c>
      <c r="N272" s="17">
        <v>-0.2</v>
      </c>
      <c r="O272" s="17">
        <v>67</v>
      </c>
      <c r="P272" s="17">
        <v>-1.8</v>
      </c>
      <c r="Q272" s="17">
        <v>3.7</v>
      </c>
      <c r="R272" s="17">
        <v>5</v>
      </c>
      <c r="S272" s="17">
        <v>-0.5</v>
      </c>
      <c r="T272" s="17">
        <v>9</v>
      </c>
      <c r="U272" s="17">
        <v>-6</v>
      </c>
      <c r="V272" s="17">
        <v>0.06</v>
      </c>
      <c r="W272" s="17">
        <v>75</v>
      </c>
      <c r="X272" s="17">
        <v>515</v>
      </c>
      <c r="Y272" s="17">
        <v>-0.2</v>
      </c>
      <c r="Z272" s="17">
        <v>-0.2</v>
      </c>
      <c r="AA272" s="17">
        <v>1053</v>
      </c>
      <c r="AB272" s="17">
        <v>1108</v>
      </c>
      <c r="AC272" s="17">
        <v>1439</v>
      </c>
      <c r="AD272" s="17">
        <v>1301</v>
      </c>
      <c r="AE272" s="17">
        <v>-1</v>
      </c>
      <c r="AF272" s="17">
        <v>0.5</v>
      </c>
      <c r="AG272" s="17">
        <v>4.9000000000000004</v>
      </c>
      <c r="AH272" s="17">
        <v>-1</v>
      </c>
      <c r="AI272" s="17">
        <v>1.06</v>
      </c>
      <c r="AJ272" s="17">
        <v>6.0004999999999997</v>
      </c>
      <c r="AK272" s="17">
        <v>1.01</v>
      </c>
      <c r="AL272" s="17">
        <v>13</v>
      </c>
      <c r="AM272" s="17">
        <v>5.83</v>
      </c>
      <c r="AN272" s="17">
        <v>6.15</v>
      </c>
      <c r="AO272" s="17">
        <v>6.02</v>
      </c>
      <c r="AP272" s="17">
        <v>611</v>
      </c>
      <c r="AQ272" s="17">
        <v>100</v>
      </c>
      <c r="AR272" s="17">
        <v>0</v>
      </c>
      <c r="AS272" s="17">
        <v>100</v>
      </c>
      <c r="AT272" s="17">
        <v>50</v>
      </c>
      <c r="AU272" s="17">
        <v>-9</v>
      </c>
      <c r="AV272" s="17"/>
      <c r="AW272" s="17"/>
      <c r="AX272" s="17"/>
    </row>
    <row r="273" spans="1:50" x14ac:dyDescent="0.15">
      <c r="A273" s="17" t="s">
        <v>792</v>
      </c>
      <c r="B273" s="17" t="s">
        <v>793</v>
      </c>
      <c r="C273" s="17">
        <v>12.18</v>
      </c>
      <c r="D273" s="17">
        <v>12.22</v>
      </c>
      <c r="E273" s="17">
        <v>11.88</v>
      </c>
      <c r="F273" s="17">
        <v>11.98</v>
      </c>
      <c r="G273" s="17">
        <v>12.28</v>
      </c>
      <c r="H273" s="17">
        <v>930</v>
      </c>
      <c r="I273" s="17">
        <v>1439</v>
      </c>
      <c r="J273" s="17">
        <v>-1</v>
      </c>
      <c r="K273" s="17">
        <v>-0.7</v>
      </c>
      <c r="L273" s="17">
        <v>-1.7</v>
      </c>
      <c r="M273" s="17">
        <v>-2.5</v>
      </c>
      <c r="N273" s="17">
        <v>-0.8</v>
      </c>
      <c r="O273" s="17">
        <v>29</v>
      </c>
      <c r="P273" s="17">
        <v>-2</v>
      </c>
      <c r="Q273" s="17">
        <v>0.8</v>
      </c>
      <c r="R273" s="17">
        <v>0.3</v>
      </c>
      <c r="S273" s="17">
        <v>-2.5</v>
      </c>
      <c r="T273" s="17">
        <v>88</v>
      </c>
      <c r="U273" s="17">
        <v>-24</v>
      </c>
      <c r="V273" s="17">
        <v>0.03</v>
      </c>
      <c r="W273" s="17">
        <v>22</v>
      </c>
      <c r="X273" s="17">
        <v>456</v>
      </c>
      <c r="Y273" s="17">
        <v>0.2</v>
      </c>
      <c r="Z273" s="17">
        <v>-0.7</v>
      </c>
      <c r="AA273" s="17">
        <v>1021</v>
      </c>
      <c r="AB273" s="17">
        <v>930</v>
      </c>
      <c r="AC273" s="17">
        <v>1439</v>
      </c>
      <c r="AD273" s="17">
        <v>1302</v>
      </c>
      <c r="AE273" s="17">
        <v>-0.7</v>
      </c>
      <c r="AF273" s="17">
        <v>0.8</v>
      </c>
      <c r="AG273" s="17">
        <v>0.2</v>
      </c>
      <c r="AH273" s="17">
        <v>-0.7</v>
      </c>
      <c r="AI273" s="17">
        <v>0.32</v>
      </c>
      <c r="AJ273" s="17">
        <v>12.009</v>
      </c>
      <c r="AK273" s="17">
        <v>1</v>
      </c>
      <c r="AL273" s="17">
        <v>144</v>
      </c>
      <c r="AM273" s="17">
        <v>12.02</v>
      </c>
      <c r="AN273" s="17">
        <v>12.2</v>
      </c>
      <c r="AO273" s="17">
        <v>11.89</v>
      </c>
      <c r="AP273" s="17">
        <v>1207</v>
      </c>
      <c r="AQ273" s="17">
        <v>33</v>
      </c>
      <c r="AR273" s="17">
        <v>100</v>
      </c>
      <c r="AS273" s="17">
        <v>87</v>
      </c>
      <c r="AT273" s="17">
        <v>27</v>
      </c>
      <c r="AU273" s="17">
        <v>-4</v>
      </c>
      <c r="AV273" s="17"/>
      <c r="AW273" s="17"/>
      <c r="AX273" s="17"/>
    </row>
    <row r="274" spans="1:50" x14ac:dyDescent="0.15">
      <c r="A274" s="17" t="s">
        <v>3034</v>
      </c>
      <c r="B274" s="17" t="s">
        <v>3035</v>
      </c>
      <c r="C274" s="17">
        <v>8.43</v>
      </c>
      <c r="D274" s="17">
        <v>8.43</v>
      </c>
      <c r="E274" s="17">
        <v>8.1999999999999993</v>
      </c>
      <c r="F274" s="17">
        <v>8.26</v>
      </c>
      <c r="G274" s="17">
        <v>8.3800000000000008</v>
      </c>
      <c r="H274" s="17">
        <v>930</v>
      </c>
      <c r="I274" s="17">
        <v>1328</v>
      </c>
      <c r="J274" s="17">
        <v>-2.4</v>
      </c>
      <c r="K274" s="17">
        <v>0.4</v>
      </c>
      <c r="L274" s="17">
        <v>-2</v>
      </c>
      <c r="M274" s="17">
        <v>-1.4</v>
      </c>
      <c r="N274" s="17">
        <v>0.6</v>
      </c>
      <c r="O274" s="17">
        <v>26</v>
      </c>
      <c r="P274" s="17">
        <v>-2</v>
      </c>
      <c r="Q274" s="17">
        <v>0.7</v>
      </c>
      <c r="R274" s="17">
        <v>0</v>
      </c>
      <c r="S274" s="17">
        <v>-2.8</v>
      </c>
      <c r="T274" s="17">
        <v>100</v>
      </c>
      <c r="U274" s="17">
        <v>13</v>
      </c>
      <c r="V274" s="17">
        <v>0.03</v>
      </c>
      <c r="W274" s="17">
        <v>13</v>
      </c>
      <c r="X274" s="17">
        <v>140</v>
      </c>
      <c r="Y274" s="17">
        <v>-1.1000000000000001</v>
      </c>
      <c r="Z274" s="17">
        <v>-1.3</v>
      </c>
      <c r="AA274" s="17">
        <v>1106</v>
      </c>
      <c r="AB274" s="17">
        <v>930</v>
      </c>
      <c r="AC274" s="17">
        <v>1328</v>
      </c>
      <c r="AD274" s="17">
        <v>1439</v>
      </c>
      <c r="AE274" s="17">
        <v>-0.4</v>
      </c>
      <c r="AF274" s="17">
        <v>0.7</v>
      </c>
      <c r="AG274" s="17">
        <v>0</v>
      </c>
      <c r="AH274" s="17">
        <v>-0.4</v>
      </c>
      <c r="AI274" s="17">
        <v>0.13</v>
      </c>
      <c r="AJ274" s="17">
        <v>7.7140000000000004</v>
      </c>
      <c r="AK274" s="17">
        <v>1.07</v>
      </c>
      <c r="AL274" s="17">
        <v>78</v>
      </c>
      <c r="AM274" s="17">
        <v>8.1999999999999993</v>
      </c>
      <c r="AN274" s="17">
        <v>8.43</v>
      </c>
      <c r="AO274" s="17">
        <v>8.1999999999999993</v>
      </c>
      <c r="AP274" s="17">
        <v>829</v>
      </c>
      <c r="AQ274" s="17">
        <v>100</v>
      </c>
      <c r="AR274" s="17">
        <v>0</v>
      </c>
      <c r="AS274" s="17">
        <v>100</v>
      </c>
      <c r="AT274" s="17">
        <v>21</v>
      </c>
      <c r="AU274" s="17">
        <v>-2</v>
      </c>
      <c r="AV274" s="17"/>
      <c r="AW274" s="17"/>
      <c r="AX274" s="17"/>
    </row>
    <row r="275" spans="1:50" x14ac:dyDescent="0.15">
      <c r="A275" s="17" t="s">
        <v>3480</v>
      </c>
      <c r="B275" s="17" t="s">
        <v>3481</v>
      </c>
      <c r="C275" s="17">
        <v>27.89</v>
      </c>
      <c r="D275" s="17">
        <v>28.3</v>
      </c>
      <c r="E275" s="17">
        <v>27.48</v>
      </c>
      <c r="F275" s="17">
        <v>28</v>
      </c>
      <c r="G275" s="17">
        <v>27.96</v>
      </c>
      <c r="H275" s="17">
        <v>1040</v>
      </c>
      <c r="I275" s="17">
        <v>1008</v>
      </c>
      <c r="J275" s="17">
        <v>-0.1</v>
      </c>
      <c r="K275" s="17">
        <v>0.5</v>
      </c>
      <c r="L275" s="17">
        <v>0.4</v>
      </c>
      <c r="M275" s="17">
        <v>0.1</v>
      </c>
      <c r="N275" s="17">
        <v>-0.3</v>
      </c>
      <c r="O275" s="17">
        <v>63</v>
      </c>
      <c r="P275" s="17">
        <v>-1.1000000000000001</v>
      </c>
      <c r="Q275" s="17">
        <v>1.9</v>
      </c>
      <c r="R275" s="17">
        <v>1.5</v>
      </c>
      <c r="S275" s="17">
        <v>-1.5</v>
      </c>
      <c r="T275" s="17">
        <v>50</v>
      </c>
      <c r="U275" s="17">
        <v>17</v>
      </c>
      <c r="V275" s="17">
        <v>0.03</v>
      </c>
      <c r="W275" s="17">
        <v>48</v>
      </c>
      <c r="X275" s="17">
        <v>718</v>
      </c>
      <c r="Y275" s="17">
        <v>-0.5</v>
      </c>
      <c r="Z275" s="17">
        <v>-0.3</v>
      </c>
      <c r="AA275" s="17">
        <v>1008</v>
      </c>
      <c r="AB275" s="17">
        <v>1040</v>
      </c>
      <c r="AC275" s="17">
        <v>1403</v>
      </c>
      <c r="AD275" s="17">
        <v>1415</v>
      </c>
      <c r="AE275" s="17">
        <v>-0.6</v>
      </c>
      <c r="AF275" s="17">
        <v>1.4</v>
      </c>
      <c r="AG275" s="17">
        <v>1.4</v>
      </c>
      <c r="AH275" s="17">
        <v>-0.6</v>
      </c>
      <c r="AI275" s="17">
        <v>0.67</v>
      </c>
      <c r="AJ275" s="17">
        <v>23.490500000000001</v>
      </c>
      <c r="AK275" s="17">
        <v>1.19</v>
      </c>
      <c r="AL275" s="17">
        <v>61</v>
      </c>
      <c r="AM275" s="17">
        <v>27.48</v>
      </c>
      <c r="AN275" s="17">
        <v>28.27</v>
      </c>
      <c r="AO275" s="17">
        <v>27.6</v>
      </c>
      <c r="AP275" s="17">
        <v>2817</v>
      </c>
      <c r="AQ275" s="17">
        <v>48</v>
      </c>
      <c r="AR275" s="17">
        <v>0</v>
      </c>
      <c r="AS275" s="17">
        <v>54</v>
      </c>
      <c r="AT275" s="17">
        <v>37</v>
      </c>
      <c r="AU275" s="17">
        <v>7</v>
      </c>
      <c r="AV275" s="17"/>
      <c r="AW275" s="17"/>
      <c r="AX275" s="17"/>
    </row>
    <row r="276" spans="1:50" x14ac:dyDescent="0.15">
      <c r="A276" s="17" t="s">
        <v>2796</v>
      </c>
      <c r="B276" s="17" t="s">
        <v>2797</v>
      </c>
      <c r="C276" s="17">
        <v>39.700000000000003</v>
      </c>
      <c r="D276" s="17">
        <v>39.72</v>
      </c>
      <c r="E276" s="17">
        <v>38.57</v>
      </c>
      <c r="F276" s="17">
        <v>38.950000000000003</v>
      </c>
      <c r="G276" s="17">
        <v>39.72</v>
      </c>
      <c r="H276" s="17">
        <v>930</v>
      </c>
      <c r="I276" s="17">
        <v>939</v>
      </c>
      <c r="J276" s="17">
        <v>-1.8</v>
      </c>
      <c r="K276" s="17">
        <v>-0.1</v>
      </c>
      <c r="L276" s="17">
        <v>-1.9</v>
      </c>
      <c r="M276" s="17">
        <v>-2</v>
      </c>
      <c r="N276" s="17">
        <v>-0.1</v>
      </c>
      <c r="O276" s="17">
        <v>33</v>
      </c>
      <c r="P276" s="17">
        <v>-2</v>
      </c>
      <c r="Q276" s="17">
        <v>1</v>
      </c>
      <c r="R276" s="17">
        <v>0.1</v>
      </c>
      <c r="S276" s="17">
        <v>-2.9</v>
      </c>
      <c r="T276" s="17">
        <v>98</v>
      </c>
      <c r="U276" s="17">
        <v>-4</v>
      </c>
      <c r="V276" s="17">
        <v>0.03</v>
      </c>
      <c r="W276" s="17">
        <v>37</v>
      </c>
      <c r="X276" s="17">
        <v>199</v>
      </c>
      <c r="Y276" s="17">
        <v>-1.1000000000000001</v>
      </c>
      <c r="Z276" s="17">
        <v>-2.5</v>
      </c>
      <c r="AA276" s="17">
        <v>939</v>
      </c>
      <c r="AB276" s="17">
        <v>930</v>
      </c>
      <c r="AC276" s="17">
        <v>1413</v>
      </c>
      <c r="AD276" s="17">
        <v>1346</v>
      </c>
      <c r="AE276" s="17">
        <v>-1.2</v>
      </c>
      <c r="AF276" s="17">
        <v>0.4</v>
      </c>
      <c r="AG276" s="17">
        <v>0.1</v>
      </c>
      <c r="AH276" s="17">
        <v>-1.2</v>
      </c>
      <c r="AI276" s="17">
        <v>0.43</v>
      </c>
      <c r="AJ276" s="17">
        <v>40.594999999999999</v>
      </c>
      <c r="AK276" s="17">
        <v>0.96</v>
      </c>
      <c r="AL276" s="17">
        <v>100</v>
      </c>
      <c r="AM276" s="17">
        <v>38.57</v>
      </c>
      <c r="AN276" s="17">
        <v>39.72</v>
      </c>
      <c r="AO276" s="17">
        <v>38.81</v>
      </c>
      <c r="AP276" s="17">
        <v>3942</v>
      </c>
      <c r="AQ276" s="17">
        <v>95</v>
      </c>
      <c r="AR276" s="17">
        <v>0</v>
      </c>
      <c r="AS276" s="17">
        <v>98</v>
      </c>
      <c r="AT276" s="17">
        <v>11</v>
      </c>
      <c r="AU276" s="17">
        <v>-9</v>
      </c>
      <c r="AV276" s="17"/>
      <c r="AW276" s="17"/>
      <c r="AX276" s="17"/>
    </row>
    <row r="277" spans="1:50" x14ac:dyDescent="0.15">
      <c r="A277" s="17" t="s">
        <v>2944</v>
      </c>
      <c r="B277" s="17" t="s">
        <v>2945</v>
      </c>
      <c r="C277" s="17">
        <v>4.1100000000000003</v>
      </c>
      <c r="D277" s="17">
        <v>4.1399999999999997</v>
      </c>
      <c r="E277" s="17">
        <v>4.0599999999999996</v>
      </c>
      <c r="F277" s="17">
        <v>4.08</v>
      </c>
      <c r="G277" s="17">
        <v>4.12</v>
      </c>
      <c r="H277" s="17">
        <v>958</v>
      </c>
      <c r="I277" s="17">
        <v>1449</v>
      </c>
      <c r="J277" s="17">
        <v>-0.2</v>
      </c>
      <c r="K277" s="17">
        <v>-0.5</v>
      </c>
      <c r="L277" s="17">
        <v>-0.7</v>
      </c>
      <c r="M277" s="17">
        <v>-1</v>
      </c>
      <c r="N277" s="17">
        <v>-0.2</v>
      </c>
      <c r="O277" s="17">
        <v>25</v>
      </c>
      <c r="P277" s="17">
        <v>-1.5</v>
      </c>
      <c r="Q277" s="17">
        <v>0.5</v>
      </c>
      <c r="R277" s="17">
        <v>0.7</v>
      </c>
      <c r="S277" s="17">
        <v>-1.2</v>
      </c>
      <c r="T277" s="17">
        <v>63</v>
      </c>
      <c r="U277" s="17">
        <v>-25</v>
      </c>
      <c r="V277" s="17">
        <v>0.02</v>
      </c>
      <c r="W277" s="17">
        <v>0</v>
      </c>
      <c r="X277" s="17">
        <v>60</v>
      </c>
      <c r="Y277" s="17">
        <v>0</v>
      </c>
      <c r="Z277" s="17">
        <v>0.5</v>
      </c>
      <c r="AA277" s="17">
        <v>1130</v>
      </c>
      <c r="AB277" s="17">
        <v>958</v>
      </c>
      <c r="AC277" s="17">
        <v>1449</v>
      </c>
      <c r="AD277" s="17">
        <v>1300</v>
      </c>
      <c r="AE277" s="17">
        <v>-0.7</v>
      </c>
      <c r="AF277" s="17">
        <v>0.5</v>
      </c>
      <c r="AG277" s="17">
        <v>0.7</v>
      </c>
      <c r="AH277" s="17">
        <v>-0.7</v>
      </c>
      <c r="AI277" s="17">
        <v>0.75</v>
      </c>
      <c r="AJ277" s="17">
        <v>4.0065</v>
      </c>
      <c r="AK277" s="17">
        <v>1.02</v>
      </c>
      <c r="AL277" s="17">
        <v>50</v>
      </c>
      <c r="AM277" s="17">
        <v>4.0999999999999996</v>
      </c>
      <c r="AN277" s="17">
        <v>4.1399999999999997</v>
      </c>
      <c r="AO277" s="17">
        <v>4.0599999999999996</v>
      </c>
      <c r="AP277" s="17">
        <v>411</v>
      </c>
      <c r="AQ277" s="17">
        <v>0</v>
      </c>
      <c r="AR277" s="17">
        <v>0</v>
      </c>
      <c r="AS277" s="17">
        <v>33</v>
      </c>
      <c r="AT277" s="17">
        <v>100</v>
      </c>
      <c r="AU277" s="17">
        <v>2</v>
      </c>
      <c r="AV277" s="17"/>
      <c r="AW277" s="17"/>
      <c r="AX277" s="17"/>
    </row>
    <row r="278" spans="1:50" x14ac:dyDescent="0.15">
      <c r="A278" s="17" t="s">
        <v>3178</v>
      </c>
      <c r="B278" s="17" t="s">
        <v>3179</v>
      </c>
      <c r="C278" s="17">
        <v>4.28</v>
      </c>
      <c r="D278" s="17">
        <v>4.28</v>
      </c>
      <c r="E278" s="17">
        <v>4.26</v>
      </c>
      <c r="F278" s="17">
        <v>4.2699999999999996</v>
      </c>
      <c r="G278" s="17">
        <v>4.28</v>
      </c>
      <c r="H278" s="17">
        <v>930</v>
      </c>
      <c r="I278" s="17">
        <v>1500</v>
      </c>
      <c r="J278" s="17">
        <v>-0.5</v>
      </c>
      <c r="K278" s="17">
        <v>0.2</v>
      </c>
      <c r="L278" s="17">
        <v>-0.2</v>
      </c>
      <c r="M278" s="17">
        <v>-0.2</v>
      </c>
      <c r="N278" s="17">
        <v>0</v>
      </c>
      <c r="O278" s="17">
        <v>50</v>
      </c>
      <c r="P278" s="17">
        <v>-0.2</v>
      </c>
      <c r="Q278" s="17">
        <v>0.2</v>
      </c>
      <c r="R278" s="17">
        <v>0</v>
      </c>
      <c r="S278" s="17">
        <v>-0.5</v>
      </c>
      <c r="T278" s="17">
        <v>100</v>
      </c>
      <c r="U278" s="17">
        <v>50</v>
      </c>
      <c r="V278" s="17">
        <v>0</v>
      </c>
      <c r="W278" s="17">
        <v>0</v>
      </c>
      <c r="X278" s="17">
        <v>22</v>
      </c>
      <c r="Y278" s="17">
        <v>-0.2</v>
      </c>
      <c r="Z278" s="17">
        <v>0</v>
      </c>
      <c r="AA278" s="17">
        <v>1130</v>
      </c>
      <c r="AB278" s="17">
        <v>930</v>
      </c>
      <c r="AC278" s="17">
        <v>1500</v>
      </c>
      <c r="AD278" s="17">
        <v>1302</v>
      </c>
      <c r="AE278" s="17">
        <v>-0.2</v>
      </c>
      <c r="AF278" s="17">
        <v>0.2</v>
      </c>
      <c r="AG278" s="17">
        <v>0</v>
      </c>
      <c r="AH278" s="17">
        <v>-0.2</v>
      </c>
      <c r="AI278" s="17">
        <v>0.5</v>
      </c>
      <c r="AJ278" s="17">
        <v>4.3109999999999999</v>
      </c>
      <c r="AK278" s="17">
        <v>0.99</v>
      </c>
      <c r="AL278" s="17">
        <v>100</v>
      </c>
      <c r="AM278" s="17">
        <v>4.26</v>
      </c>
      <c r="AN278" s="17">
        <v>4.28</v>
      </c>
      <c r="AO278" s="17">
        <v>4.26</v>
      </c>
      <c r="AP278" s="17">
        <v>428</v>
      </c>
      <c r="AQ278" s="17">
        <v>100</v>
      </c>
      <c r="AR278" s="17">
        <v>0</v>
      </c>
      <c r="AS278" s="17">
        <v>100</v>
      </c>
      <c r="AT278" s="17">
        <v>100</v>
      </c>
      <c r="AU278" s="17">
        <v>-10</v>
      </c>
      <c r="AV278" s="17"/>
      <c r="AW278" s="17"/>
      <c r="AX278" s="17"/>
    </row>
    <row r="279" spans="1:50" x14ac:dyDescent="0.15">
      <c r="A279" s="17" t="s">
        <v>528</v>
      </c>
      <c r="B279" s="17" t="s">
        <v>529</v>
      </c>
      <c r="C279" s="17">
        <v>27.2</v>
      </c>
      <c r="D279" s="17">
        <v>28.18</v>
      </c>
      <c r="E279" s="17">
        <v>26.53</v>
      </c>
      <c r="F279" s="17">
        <v>26.94</v>
      </c>
      <c r="G279" s="17">
        <v>26.87</v>
      </c>
      <c r="H279" s="17">
        <v>939</v>
      </c>
      <c r="I279" s="17">
        <v>1108</v>
      </c>
      <c r="J279" s="17">
        <v>-1.7</v>
      </c>
      <c r="K279" s="17">
        <v>0.8</v>
      </c>
      <c r="L279" s="17">
        <v>-1</v>
      </c>
      <c r="M279" s="17">
        <v>0.3</v>
      </c>
      <c r="N279" s="17">
        <v>1.2</v>
      </c>
      <c r="O279" s="17">
        <v>25</v>
      </c>
      <c r="P279" s="17">
        <v>-4.5</v>
      </c>
      <c r="Q279" s="17">
        <v>1.5</v>
      </c>
      <c r="R279" s="17">
        <v>3.5</v>
      </c>
      <c r="S279" s="17">
        <v>-2.5</v>
      </c>
      <c r="T279" s="17">
        <v>41</v>
      </c>
      <c r="U279" s="17">
        <v>13</v>
      </c>
      <c r="V279" s="17">
        <v>0.06</v>
      </c>
      <c r="W279" s="17">
        <v>12</v>
      </c>
      <c r="X279" s="17">
        <v>1376</v>
      </c>
      <c r="Y279" s="17">
        <v>0</v>
      </c>
      <c r="Z279" s="17">
        <v>2.6</v>
      </c>
      <c r="AA279" s="17">
        <v>1108</v>
      </c>
      <c r="AB279" s="17">
        <v>939</v>
      </c>
      <c r="AC279" s="17">
        <v>1301</v>
      </c>
      <c r="AD279" s="17">
        <v>1337</v>
      </c>
      <c r="AE279" s="17">
        <v>-1.3</v>
      </c>
      <c r="AF279" s="17">
        <v>0.5</v>
      </c>
      <c r="AG279" s="17">
        <v>3.5</v>
      </c>
      <c r="AH279" s="17">
        <v>-1.3</v>
      </c>
      <c r="AI279" s="17">
        <v>0.79</v>
      </c>
      <c r="AJ279" s="17">
        <v>22.404499999999999</v>
      </c>
      <c r="AK279" s="17">
        <v>1.2</v>
      </c>
      <c r="AL279" s="17">
        <v>21</v>
      </c>
      <c r="AM279" s="17">
        <v>26.53</v>
      </c>
      <c r="AN279" s="17">
        <v>28.15</v>
      </c>
      <c r="AO279" s="17">
        <v>26.8</v>
      </c>
      <c r="AP279" s="17">
        <v>2730</v>
      </c>
      <c r="AQ279" s="17">
        <v>69</v>
      </c>
      <c r="AR279" s="17">
        <v>69</v>
      </c>
      <c r="AS279" s="17">
        <v>10</v>
      </c>
      <c r="AT279" s="17">
        <v>76</v>
      </c>
      <c r="AU279" s="17">
        <v>9</v>
      </c>
      <c r="AV279" s="17"/>
      <c r="AW279" s="17"/>
      <c r="AX279" s="17"/>
    </row>
    <row r="280" spans="1:50" x14ac:dyDescent="0.15">
      <c r="A280" s="17" t="s">
        <v>3478</v>
      </c>
      <c r="B280" s="17" t="s">
        <v>3479</v>
      </c>
      <c r="C280" s="17">
        <v>2.98</v>
      </c>
      <c r="D280" s="17">
        <v>3.04</v>
      </c>
      <c r="E280" s="17">
        <v>2.97</v>
      </c>
      <c r="F280" s="17">
        <v>3</v>
      </c>
      <c r="G280" s="17">
        <v>2.98</v>
      </c>
      <c r="H280" s="17">
        <v>947</v>
      </c>
      <c r="I280" s="17">
        <v>930</v>
      </c>
      <c r="J280" s="17">
        <v>0.3</v>
      </c>
      <c r="K280" s="17">
        <v>0.3</v>
      </c>
      <c r="L280" s="17">
        <v>0.7</v>
      </c>
      <c r="M280" s="17">
        <v>0.7</v>
      </c>
      <c r="N280" s="17">
        <v>0</v>
      </c>
      <c r="O280" s="17">
        <v>43</v>
      </c>
      <c r="P280" s="17">
        <v>-1.3</v>
      </c>
      <c r="Q280" s="17">
        <v>1</v>
      </c>
      <c r="R280" s="17">
        <v>2</v>
      </c>
      <c r="S280" s="17">
        <v>-0.3</v>
      </c>
      <c r="T280" s="17">
        <v>14</v>
      </c>
      <c r="U280" s="17">
        <v>14</v>
      </c>
      <c r="V280" s="17">
        <v>0.02</v>
      </c>
      <c r="W280" s="17">
        <v>29</v>
      </c>
      <c r="X280" s="17">
        <v>350</v>
      </c>
      <c r="Y280" s="17">
        <v>0.3</v>
      </c>
      <c r="Z280" s="17">
        <v>1</v>
      </c>
      <c r="AA280" s="17">
        <v>930</v>
      </c>
      <c r="AB280" s="17">
        <v>947</v>
      </c>
      <c r="AC280" s="17">
        <v>1443</v>
      </c>
      <c r="AD280" s="17">
        <v>1342</v>
      </c>
      <c r="AE280" s="17">
        <v>0</v>
      </c>
      <c r="AF280" s="17">
        <v>0.7</v>
      </c>
      <c r="AG280" s="17">
        <v>2</v>
      </c>
      <c r="AH280" s="17">
        <v>0</v>
      </c>
      <c r="AI280" s="17">
        <v>0.86</v>
      </c>
      <c r="AJ280" s="17">
        <v>2.9235000000000002</v>
      </c>
      <c r="AK280" s="17">
        <v>1.03</v>
      </c>
      <c r="AL280" s="17">
        <v>14</v>
      </c>
      <c r="AM280" s="17">
        <v>2.97</v>
      </c>
      <c r="AN280" s="17">
        <v>3.04</v>
      </c>
      <c r="AO280" s="17">
        <v>2.98</v>
      </c>
      <c r="AP280" s="17">
        <v>300</v>
      </c>
      <c r="AQ280" s="17">
        <v>50</v>
      </c>
      <c r="AR280" s="17">
        <v>100</v>
      </c>
      <c r="AS280" s="17">
        <v>20</v>
      </c>
      <c r="AT280" s="17">
        <v>80</v>
      </c>
      <c r="AU280" s="17">
        <v>5</v>
      </c>
      <c r="AV280" s="17"/>
      <c r="AW280" s="17"/>
      <c r="AX280" s="17"/>
    </row>
    <row r="281" spans="1:50" x14ac:dyDescent="0.15">
      <c r="A281" s="17" t="s">
        <v>850</v>
      </c>
      <c r="B281" s="17" t="s">
        <v>851</v>
      </c>
      <c r="C281" s="17">
        <v>10.53</v>
      </c>
      <c r="D281" s="17">
        <v>10.75</v>
      </c>
      <c r="E281" s="17">
        <v>10.52</v>
      </c>
      <c r="F281" s="17">
        <v>10.55</v>
      </c>
      <c r="G281" s="17">
        <v>10.52</v>
      </c>
      <c r="H281" s="17">
        <v>1041</v>
      </c>
      <c r="I281" s="17">
        <v>931</v>
      </c>
      <c r="J281" s="17">
        <v>0.6</v>
      </c>
      <c r="K281" s="17">
        <v>-0.4</v>
      </c>
      <c r="L281" s="17">
        <v>0.2</v>
      </c>
      <c r="M281" s="17">
        <v>0.3</v>
      </c>
      <c r="N281" s="17">
        <v>0.1</v>
      </c>
      <c r="O281" s="17">
        <v>13</v>
      </c>
      <c r="P281" s="17">
        <v>-1.9</v>
      </c>
      <c r="Q281" s="17">
        <v>0.3</v>
      </c>
      <c r="R281" s="17">
        <v>2.1</v>
      </c>
      <c r="S281" s="17">
        <v>-0.1</v>
      </c>
      <c r="T281" s="17">
        <v>4</v>
      </c>
      <c r="U281" s="17">
        <v>-17</v>
      </c>
      <c r="V281" s="17">
        <v>0.02</v>
      </c>
      <c r="W281" s="17">
        <v>30</v>
      </c>
      <c r="X281" s="17">
        <v>473</v>
      </c>
      <c r="Y281" s="17">
        <v>0.1</v>
      </c>
      <c r="Z281" s="17">
        <v>0.7</v>
      </c>
      <c r="AA281" s="17">
        <v>931</v>
      </c>
      <c r="AB281" s="17">
        <v>1041</v>
      </c>
      <c r="AC281" s="17">
        <v>1458</v>
      </c>
      <c r="AD281" s="17">
        <v>1337</v>
      </c>
      <c r="AE281" s="17">
        <v>-0.7</v>
      </c>
      <c r="AF281" s="17">
        <v>0.2</v>
      </c>
      <c r="AG281" s="17">
        <v>2.1</v>
      </c>
      <c r="AH281" s="17">
        <v>-0.7</v>
      </c>
      <c r="AI281" s="17">
        <v>1.26</v>
      </c>
      <c r="AJ281" s="17">
        <v>10.351000000000001</v>
      </c>
      <c r="AK281" s="17">
        <v>1.02</v>
      </c>
      <c r="AL281" s="17">
        <v>0</v>
      </c>
      <c r="AM281" s="17">
        <v>10.52</v>
      </c>
      <c r="AN281" s="17">
        <v>10.75</v>
      </c>
      <c r="AO281" s="17">
        <v>10.53</v>
      </c>
      <c r="AP281" s="17">
        <v>1062</v>
      </c>
      <c r="AQ281" s="17">
        <v>0</v>
      </c>
      <c r="AR281" s="17">
        <v>50</v>
      </c>
      <c r="AS281" s="17">
        <v>10</v>
      </c>
      <c r="AT281" s="17">
        <v>80</v>
      </c>
      <c r="AU281" s="17">
        <v>3</v>
      </c>
      <c r="AV281" s="17"/>
      <c r="AW281" s="17"/>
      <c r="AX281" s="17"/>
    </row>
    <row r="282" spans="1:50" x14ac:dyDescent="0.15">
      <c r="A282" s="17" t="s">
        <v>3198</v>
      </c>
      <c r="B282" s="17" t="s">
        <v>3199</v>
      </c>
      <c r="C282" s="17">
        <v>4.8499999999999996</v>
      </c>
      <c r="D282" s="17">
        <v>5.2</v>
      </c>
      <c r="E282" s="17">
        <v>4.84</v>
      </c>
      <c r="F282" s="17">
        <v>5.08</v>
      </c>
      <c r="G282" s="17">
        <v>4.8</v>
      </c>
      <c r="H282" s="17">
        <v>1007</v>
      </c>
      <c r="I282" s="17">
        <v>934</v>
      </c>
      <c r="J282" s="17">
        <v>4.0999999999999996</v>
      </c>
      <c r="K282" s="17">
        <v>0.6</v>
      </c>
      <c r="L282" s="17">
        <v>4.5999999999999996</v>
      </c>
      <c r="M282" s="17">
        <v>5.7</v>
      </c>
      <c r="N282" s="17">
        <v>1</v>
      </c>
      <c r="O282" s="17">
        <v>67</v>
      </c>
      <c r="P282" s="17">
        <v>-2.2999999999999998</v>
      </c>
      <c r="Q282" s="17">
        <v>4.8</v>
      </c>
      <c r="R282" s="17">
        <v>7</v>
      </c>
      <c r="S282" s="17">
        <v>-0.2</v>
      </c>
      <c r="T282" s="17">
        <v>3</v>
      </c>
      <c r="U282" s="17">
        <v>8</v>
      </c>
      <c r="V282" s="17">
        <v>7.0000000000000007E-2</v>
      </c>
      <c r="W282" s="17">
        <v>58</v>
      </c>
      <c r="X282" s="17">
        <v>503</v>
      </c>
      <c r="Y282" s="17">
        <v>-0.2</v>
      </c>
      <c r="Z282" s="17">
        <v>1.6</v>
      </c>
      <c r="AA282" s="17">
        <v>934</v>
      </c>
      <c r="AB282" s="17">
        <v>1007</v>
      </c>
      <c r="AC282" s="17">
        <v>1500</v>
      </c>
      <c r="AD282" s="17">
        <v>1325</v>
      </c>
      <c r="AE282" s="17">
        <v>-0.8</v>
      </c>
      <c r="AF282" s="17">
        <v>0.4</v>
      </c>
      <c r="AG282" s="17">
        <v>7.2</v>
      </c>
      <c r="AH282" s="17">
        <v>-0.8</v>
      </c>
      <c r="AI282" s="17">
        <v>1.08</v>
      </c>
      <c r="AJ282" s="17">
        <v>4.5250000000000004</v>
      </c>
      <c r="AK282" s="17">
        <v>1.1200000000000001</v>
      </c>
      <c r="AL282" s="17">
        <v>0</v>
      </c>
      <c r="AM282" s="17">
        <v>4.84</v>
      </c>
      <c r="AN282" s="17">
        <v>5.2</v>
      </c>
      <c r="AO282" s="17">
        <v>5.0599999999999996</v>
      </c>
      <c r="AP282" s="17">
        <v>512</v>
      </c>
      <c r="AQ282" s="17">
        <v>100</v>
      </c>
      <c r="AR282" s="17">
        <v>0</v>
      </c>
      <c r="AS282" s="17">
        <v>11</v>
      </c>
      <c r="AT282" s="17">
        <v>100</v>
      </c>
      <c r="AU282" s="17">
        <v>5</v>
      </c>
      <c r="AV282" s="17"/>
      <c r="AW282" s="17"/>
      <c r="AX282" s="17"/>
    </row>
    <row r="283" spans="1:50" x14ac:dyDescent="0.15">
      <c r="A283" s="17" t="s">
        <v>242</v>
      </c>
      <c r="B283" s="17" t="s">
        <v>243</v>
      </c>
      <c r="C283" s="17">
        <v>19.32</v>
      </c>
      <c r="D283" s="17">
        <v>20.8</v>
      </c>
      <c r="E283" s="17">
        <v>19.3</v>
      </c>
      <c r="F283" s="17">
        <v>20.420000000000002</v>
      </c>
      <c r="G283" s="17">
        <v>19.38</v>
      </c>
      <c r="H283" s="17">
        <v>1425</v>
      </c>
      <c r="I283" s="17">
        <v>930</v>
      </c>
      <c r="J283" s="17">
        <v>4.2</v>
      </c>
      <c r="K283" s="17">
        <v>1.4</v>
      </c>
      <c r="L283" s="17">
        <v>5.5</v>
      </c>
      <c r="M283" s="17">
        <v>5.2</v>
      </c>
      <c r="N283" s="17">
        <v>-0.3</v>
      </c>
      <c r="O283" s="17">
        <v>75</v>
      </c>
      <c r="P283" s="17">
        <v>-1.8</v>
      </c>
      <c r="Q283" s="17">
        <v>5.6</v>
      </c>
      <c r="R283" s="17">
        <v>7.4</v>
      </c>
      <c r="S283" s="17">
        <v>-0.1</v>
      </c>
      <c r="T283" s="17">
        <v>1</v>
      </c>
      <c r="U283" s="17">
        <v>19</v>
      </c>
      <c r="V283" s="17">
        <v>7.0000000000000007E-2</v>
      </c>
      <c r="W283" s="17">
        <v>94</v>
      </c>
      <c r="X283" s="17">
        <v>350</v>
      </c>
      <c r="Y283" s="17">
        <v>0.1</v>
      </c>
      <c r="Z283" s="17">
        <v>1.5</v>
      </c>
      <c r="AA283" s="17">
        <v>930</v>
      </c>
      <c r="AB283" s="17">
        <v>1123</v>
      </c>
      <c r="AC283" s="17">
        <v>1352</v>
      </c>
      <c r="AD283" s="17">
        <v>1425</v>
      </c>
      <c r="AE283" s="17">
        <v>-1.8</v>
      </c>
      <c r="AF283" s="17">
        <v>2.7</v>
      </c>
      <c r="AG283" s="17">
        <v>4.5</v>
      </c>
      <c r="AH283" s="17">
        <v>-1.8</v>
      </c>
      <c r="AI283" s="17">
        <v>0.83</v>
      </c>
      <c r="AJ283" s="17">
        <v>19.606999999999999</v>
      </c>
      <c r="AK283" s="17">
        <v>1.04</v>
      </c>
      <c r="AL283" s="17">
        <v>7</v>
      </c>
      <c r="AM283" s="17">
        <v>19.32</v>
      </c>
      <c r="AN283" s="17">
        <v>20.18</v>
      </c>
      <c r="AO283" s="17">
        <v>19.89</v>
      </c>
      <c r="AP283" s="17">
        <v>2080</v>
      </c>
      <c r="AQ283" s="17">
        <v>0</v>
      </c>
      <c r="AR283" s="17">
        <v>20</v>
      </c>
      <c r="AS283" s="17">
        <v>0</v>
      </c>
      <c r="AT283" s="17">
        <v>81</v>
      </c>
      <c r="AU283" s="17">
        <v>8</v>
      </c>
      <c r="AV283" s="17"/>
      <c r="AW283" s="17"/>
      <c r="AX283" s="17"/>
    </row>
    <row r="284" spans="1:50" x14ac:dyDescent="0.15">
      <c r="A284" s="17" t="s">
        <v>2884</v>
      </c>
      <c r="B284" s="17" t="s">
        <v>2885</v>
      </c>
      <c r="C284" s="17">
        <v>12.69</v>
      </c>
      <c r="D284" s="17">
        <v>12.8</v>
      </c>
      <c r="E284" s="17">
        <v>12.35</v>
      </c>
      <c r="F284" s="17">
        <v>12.36</v>
      </c>
      <c r="G284" s="17">
        <v>12.75</v>
      </c>
      <c r="H284" s="17">
        <v>1019</v>
      </c>
      <c r="I284" s="17">
        <v>1500</v>
      </c>
      <c r="J284" s="17">
        <v>0</v>
      </c>
      <c r="K284" s="17">
        <v>-2.6</v>
      </c>
      <c r="L284" s="17">
        <v>-2.6</v>
      </c>
      <c r="M284" s="17">
        <v>-3.1</v>
      </c>
      <c r="N284" s="17">
        <v>-0.5</v>
      </c>
      <c r="O284" s="17">
        <v>2</v>
      </c>
      <c r="P284" s="17">
        <v>-3.5</v>
      </c>
      <c r="Q284" s="17">
        <v>0.1</v>
      </c>
      <c r="R284" s="17">
        <v>0.9</v>
      </c>
      <c r="S284" s="17">
        <v>-2.7</v>
      </c>
      <c r="T284" s="17">
        <v>76</v>
      </c>
      <c r="U284" s="17">
        <v>-73</v>
      </c>
      <c r="V284" s="17">
        <v>0.04</v>
      </c>
      <c r="W284" s="17">
        <v>35</v>
      </c>
      <c r="X284" s="17">
        <v>156</v>
      </c>
      <c r="Y284" s="17">
        <v>-0.5</v>
      </c>
      <c r="Z284" s="17">
        <v>0.4</v>
      </c>
      <c r="AA284" s="17">
        <v>930</v>
      </c>
      <c r="AB284" s="17">
        <v>1019</v>
      </c>
      <c r="AC284" s="17">
        <v>1500</v>
      </c>
      <c r="AD284" s="17">
        <v>1300</v>
      </c>
      <c r="AE284" s="17">
        <v>-2.8</v>
      </c>
      <c r="AF284" s="17">
        <v>0.1</v>
      </c>
      <c r="AG284" s="17">
        <v>0.9</v>
      </c>
      <c r="AH284" s="17">
        <v>-2.8</v>
      </c>
      <c r="AI284" s="17">
        <v>1.02</v>
      </c>
      <c r="AJ284" s="17">
        <v>12.782999999999999</v>
      </c>
      <c r="AK284" s="17">
        <v>0.97</v>
      </c>
      <c r="AL284" s="17">
        <v>71</v>
      </c>
      <c r="AM284" s="17">
        <v>12.63</v>
      </c>
      <c r="AN284" s="17">
        <v>12.8</v>
      </c>
      <c r="AO284" s="17">
        <v>12.35</v>
      </c>
      <c r="AP284" s="17">
        <v>1271</v>
      </c>
      <c r="AQ284" s="17">
        <v>100</v>
      </c>
      <c r="AR284" s="17">
        <v>0</v>
      </c>
      <c r="AS284" s="17">
        <v>46</v>
      </c>
      <c r="AT284" s="17">
        <v>85</v>
      </c>
      <c r="AU284" s="17">
        <v>9</v>
      </c>
      <c r="AV284" s="17"/>
      <c r="AW284" s="17"/>
      <c r="AX284" s="17"/>
    </row>
    <row r="285" spans="1:50" x14ac:dyDescent="0.15">
      <c r="A285" s="17" t="s">
        <v>958</v>
      </c>
      <c r="B285" s="17" t="s">
        <v>959</v>
      </c>
      <c r="C285" s="17">
        <v>3.87</v>
      </c>
      <c r="D285" s="17">
        <v>3.9</v>
      </c>
      <c r="E285" s="17">
        <v>3.86</v>
      </c>
      <c r="F285" s="17">
        <v>3.88</v>
      </c>
      <c r="G285" s="17">
        <v>3.87</v>
      </c>
      <c r="H285" s="17">
        <v>1008</v>
      </c>
      <c r="I285" s="17">
        <v>1442</v>
      </c>
      <c r="J285" s="17">
        <v>0.3</v>
      </c>
      <c r="K285" s="17">
        <v>0</v>
      </c>
      <c r="L285" s="17">
        <v>0.3</v>
      </c>
      <c r="M285" s="17">
        <v>0.3</v>
      </c>
      <c r="N285" s="17">
        <v>0</v>
      </c>
      <c r="O285" s="17">
        <v>50</v>
      </c>
      <c r="P285" s="17">
        <v>-0.5</v>
      </c>
      <c r="Q285" s="17">
        <v>0.5</v>
      </c>
      <c r="R285" s="17">
        <v>0.8</v>
      </c>
      <c r="S285" s="17">
        <v>-0.3</v>
      </c>
      <c r="T285" s="17">
        <v>25</v>
      </c>
      <c r="U285" s="17">
        <v>0</v>
      </c>
      <c r="V285" s="17">
        <v>0.01</v>
      </c>
      <c r="W285" s="17">
        <v>50</v>
      </c>
      <c r="X285" s="17">
        <v>107</v>
      </c>
      <c r="Y285" s="17">
        <v>0</v>
      </c>
      <c r="Z285" s="17">
        <v>-0.3</v>
      </c>
      <c r="AA285" s="17">
        <v>950</v>
      </c>
      <c r="AB285" s="17">
        <v>1008</v>
      </c>
      <c r="AC285" s="17">
        <v>1442</v>
      </c>
      <c r="AD285" s="17">
        <v>1300</v>
      </c>
      <c r="AE285" s="17">
        <v>-0.3</v>
      </c>
      <c r="AF285" s="17">
        <v>0.5</v>
      </c>
      <c r="AG285" s="17">
        <v>0.8</v>
      </c>
      <c r="AH285" s="17">
        <v>-0.3</v>
      </c>
      <c r="AI285" s="17">
        <v>1</v>
      </c>
      <c r="AJ285" s="17">
        <v>3.8730000000000002</v>
      </c>
      <c r="AK285" s="17">
        <v>1</v>
      </c>
      <c r="AL285" s="17">
        <v>25</v>
      </c>
      <c r="AM285" s="17">
        <v>3.86</v>
      </c>
      <c r="AN285" s="17">
        <v>3.9</v>
      </c>
      <c r="AO285" s="17">
        <v>3.86</v>
      </c>
      <c r="AP285" s="17">
        <v>389</v>
      </c>
      <c r="AQ285" s="17">
        <v>0</v>
      </c>
      <c r="AR285" s="17">
        <v>0</v>
      </c>
      <c r="AS285" s="17">
        <v>50</v>
      </c>
      <c r="AT285" s="17">
        <v>0</v>
      </c>
      <c r="AU285" s="17">
        <v>-10</v>
      </c>
      <c r="AV285" s="17"/>
      <c r="AW285" s="17"/>
      <c r="AX285" s="17"/>
    </row>
    <row r="286" spans="1:50" x14ac:dyDescent="0.15">
      <c r="A286" s="17" t="s">
        <v>3520</v>
      </c>
      <c r="B286" s="17" t="s">
        <v>3521</v>
      </c>
      <c r="C286" s="17">
        <v>19.04</v>
      </c>
      <c r="D286" s="17">
        <v>19.559999999999999</v>
      </c>
      <c r="E286" s="17">
        <v>18.739999999999998</v>
      </c>
      <c r="F286" s="17">
        <v>19.18</v>
      </c>
      <c r="G286" s="17">
        <v>19.02</v>
      </c>
      <c r="H286" s="17">
        <v>1303</v>
      </c>
      <c r="I286" s="17">
        <v>1004</v>
      </c>
      <c r="J286" s="17">
        <v>0.3</v>
      </c>
      <c r="K286" s="17">
        <v>0.4</v>
      </c>
      <c r="L286" s="17">
        <v>0.7</v>
      </c>
      <c r="M286" s="17">
        <v>0.8</v>
      </c>
      <c r="N286" s="17">
        <v>0.1</v>
      </c>
      <c r="O286" s="17">
        <v>54</v>
      </c>
      <c r="P286" s="17">
        <v>-2</v>
      </c>
      <c r="Q286" s="17">
        <v>2.2999999999999998</v>
      </c>
      <c r="R286" s="17">
        <v>2.7</v>
      </c>
      <c r="S286" s="17">
        <v>-1.6</v>
      </c>
      <c r="T286" s="17">
        <v>37</v>
      </c>
      <c r="U286" s="17">
        <v>10</v>
      </c>
      <c r="V286" s="17">
        <v>0.04</v>
      </c>
      <c r="W286" s="17">
        <v>81</v>
      </c>
      <c r="X286" s="17">
        <v>220</v>
      </c>
      <c r="Y286" s="17">
        <v>0.4</v>
      </c>
      <c r="Z286" s="17">
        <v>-0.4</v>
      </c>
      <c r="AA286" s="17">
        <v>1004</v>
      </c>
      <c r="AB286" s="17">
        <v>1025</v>
      </c>
      <c r="AC286" s="17">
        <v>1349</v>
      </c>
      <c r="AD286" s="17">
        <v>1303</v>
      </c>
      <c r="AE286" s="17">
        <v>-1.9</v>
      </c>
      <c r="AF286" s="17">
        <v>0.8</v>
      </c>
      <c r="AG286" s="17">
        <v>0.7</v>
      </c>
      <c r="AH286" s="17">
        <v>-2</v>
      </c>
      <c r="AI286" s="17">
        <v>0.63</v>
      </c>
      <c r="AJ286" s="17">
        <v>18.539000000000001</v>
      </c>
      <c r="AK286" s="17">
        <v>1.03</v>
      </c>
      <c r="AL286" s="17">
        <v>63</v>
      </c>
      <c r="AM286" s="17">
        <v>18.75</v>
      </c>
      <c r="AN286" s="17">
        <v>19.18</v>
      </c>
      <c r="AO286" s="17">
        <v>19.02</v>
      </c>
      <c r="AP286" s="17">
        <v>1956</v>
      </c>
      <c r="AQ286" s="17">
        <v>0</v>
      </c>
      <c r="AR286" s="17">
        <v>78</v>
      </c>
      <c r="AS286" s="17">
        <v>61</v>
      </c>
      <c r="AT286" s="17">
        <v>30</v>
      </c>
      <c r="AU286" s="17">
        <v>-7</v>
      </c>
      <c r="AV286" s="17"/>
      <c r="AW286" s="17"/>
      <c r="AX286" s="17"/>
    </row>
    <row r="287" spans="1:50" x14ac:dyDescent="0.15">
      <c r="A287" s="17" t="s">
        <v>3522</v>
      </c>
      <c r="B287" s="17" t="s">
        <v>3523</v>
      </c>
      <c r="C287" s="17">
        <v>7.27</v>
      </c>
      <c r="D287" s="17">
        <v>7.28</v>
      </c>
      <c r="E287" s="17">
        <v>7.17</v>
      </c>
      <c r="F287" s="17">
        <v>7.22</v>
      </c>
      <c r="G287" s="17">
        <v>7.27</v>
      </c>
      <c r="H287" s="17">
        <v>930</v>
      </c>
      <c r="I287" s="17">
        <v>1408</v>
      </c>
      <c r="J287" s="17">
        <v>-0.8</v>
      </c>
      <c r="K287" s="17">
        <v>0.1</v>
      </c>
      <c r="L287" s="17">
        <v>-0.7</v>
      </c>
      <c r="M287" s="17">
        <v>-0.7</v>
      </c>
      <c r="N287" s="17">
        <v>0</v>
      </c>
      <c r="O287" s="17">
        <v>45</v>
      </c>
      <c r="P287" s="17">
        <v>-0.8</v>
      </c>
      <c r="Q287" s="17">
        <v>0.7</v>
      </c>
      <c r="R287" s="17">
        <v>0.1</v>
      </c>
      <c r="S287" s="17">
        <v>-1.4</v>
      </c>
      <c r="T287" s="17">
        <v>91</v>
      </c>
      <c r="U287" s="17">
        <v>9</v>
      </c>
      <c r="V287" s="17">
        <v>0.02</v>
      </c>
      <c r="W287" s="17">
        <v>25</v>
      </c>
      <c r="X287" s="17">
        <v>153</v>
      </c>
      <c r="Y287" s="17">
        <v>-0.3</v>
      </c>
      <c r="Z287" s="17">
        <v>-0.7</v>
      </c>
      <c r="AA287" s="17">
        <v>937</v>
      </c>
      <c r="AB287" s="17">
        <v>930</v>
      </c>
      <c r="AC287" s="17">
        <v>1408</v>
      </c>
      <c r="AD287" s="17">
        <v>1454</v>
      </c>
      <c r="AE287" s="17">
        <v>-0.1</v>
      </c>
      <c r="AF287" s="17">
        <v>0.7</v>
      </c>
      <c r="AG287" s="17">
        <v>0</v>
      </c>
      <c r="AH287" s="17">
        <v>-0.1</v>
      </c>
      <c r="AI287" s="17">
        <v>0.09</v>
      </c>
      <c r="AJ287" s="17">
        <v>7.14</v>
      </c>
      <c r="AK287" s="17">
        <v>1.01</v>
      </c>
      <c r="AL287" s="17">
        <v>100</v>
      </c>
      <c r="AM287" s="17">
        <v>7.19</v>
      </c>
      <c r="AN287" s="17">
        <v>7.27</v>
      </c>
      <c r="AO287" s="17">
        <v>7.17</v>
      </c>
      <c r="AP287" s="17">
        <v>723</v>
      </c>
      <c r="AQ287" s="17">
        <v>100</v>
      </c>
      <c r="AR287" s="17">
        <v>0</v>
      </c>
      <c r="AS287" s="17">
        <v>100</v>
      </c>
      <c r="AT287" s="17">
        <v>37</v>
      </c>
      <c r="AU287" s="17">
        <v>-7</v>
      </c>
      <c r="AV287" s="17"/>
      <c r="AW287" s="17"/>
      <c r="AX287" s="17"/>
    </row>
    <row r="288" spans="1:50" x14ac:dyDescent="0.15">
      <c r="A288" s="17" t="s">
        <v>411</v>
      </c>
      <c r="B288" s="17" t="s">
        <v>412</v>
      </c>
      <c r="C288" s="17">
        <v>27.2</v>
      </c>
      <c r="D288" s="17">
        <v>28.13</v>
      </c>
      <c r="E288" s="17">
        <v>26.9</v>
      </c>
      <c r="F288" s="17">
        <v>27.22</v>
      </c>
      <c r="G288" s="17">
        <v>27.14</v>
      </c>
      <c r="H288" s="17">
        <v>1055</v>
      </c>
      <c r="I288" s="17">
        <v>937</v>
      </c>
      <c r="J288" s="17">
        <v>1.1000000000000001</v>
      </c>
      <c r="K288" s="17">
        <v>-1</v>
      </c>
      <c r="L288" s="17">
        <v>0.1</v>
      </c>
      <c r="M288" s="17">
        <v>0.3</v>
      </c>
      <c r="N288" s="17">
        <v>0.2</v>
      </c>
      <c r="O288" s="17">
        <v>26</v>
      </c>
      <c r="P288" s="17">
        <v>-3.3</v>
      </c>
      <c r="Q288" s="17">
        <v>1.2</v>
      </c>
      <c r="R288" s="17">
        <v>3.4</v>
      </c>
      <c r="S288" s="17">
        <v>-1.1000000000000001</v>
      </c>
      <c r="T288" s="17">
        <v>24</v>
      </c>
      <c r="U288" s="17">
        <v>-23</v>
      </c>
      <c r="V288" s="17">
        <v>0.04</v>
      </c>
      <c r="W288" s="17">
        <v>49</v>
      </c>
      <c r="X288" s="17">
        <v>1492</v>
      </c>
      <c r="Y288" s="17">
        <v>0.1</v>
      </c>
      <c r="Z288" s="17">
        <v>-0.6</v>
      </c>
      <c r="AA288" s="17">
        <v>937</v>
      </c>
      <c r="AB288" s="17">
        <v>1055</v>
      </c>
      <c r="AC288" s="17">
        <v>1401</v>
      </c>
      <c r="AD288" s="17">
        <v>1300</v>
      </c>
      <c r="AE288" s="17">
        <v>-1</v>
      </c>
      <c r="AF288" s="17">
        <v>1</v>
      </c>
      <c r="AG288" s="17">
        <v>3.4</v>
      </c>
      <c r="AH288" s="17">
        <v>-1</v>
      </c>
      <c r="AI288" s="17">
        <v>0.98</v>
      </c>
      <c r="AJ288" s="17">
        <v>26.438500000000001</v>
      </c>
      <c r="AK288" s="17">
        <v>1.03</v>
      </c>
      <c r="AL288" s="17">
        <v>20</v>
      </c>
      <c r="AM288" s="17">
        <v>26.9</v>
      </c>
      <c r="AN288" s="17">
        <v>28.13</v>
      </c>
      <c r="AO288" s="17">
        <v>26.95</v>
      </c>
      <c r="AP288" s="17">
        <v>2750</v>
      </c>
      <c r="AQ288" s="17">
        <v>0</v>
      </c>
      <c r="AR288" s="17">
        <v>25</v>
      </c>
      <c r="AS288" s="17">
        <v>79</v>
      </c>
      <c r="AT288" s="17">
        <v>39</v>
      </c>
      <c r="AU288" s="17">
        <v>-7</v>
      </c>
      <c r="AV288" s="17"/>
      <c r="AW288" s="17"/>
      <c r="AX288" s="17"/>
    </row>
    <row r="289" spans="1:50" x14ac:dyDescent="0.15">
      <c r="A289" s="17" t="s">
        <v>2828</v>
      </c>
      <c r="B289" s="17" t="s">
        <v>2829</v>
      </c>
      <c r="C289" s="17">
        <v>18.23</v>
      </c>
      <c r="D289" s="17">
        <v>18.34</v>
      </c>
      <c r="E289" s="17">
        <v>18.13</v>
      </c>
      <c r="F289" s="17">
        <v>18.260000000000002</v>
      </c>
      <c r="G289" s="17">
        <v>18.350000000000001</v>
      </c>
      <c r="H289" s="17">
        <v>930</v>
      </c>
      <c r="I289" s="17">
        <v>957</v>
      </c>
      <c r="J289" s="17">
        <v>-0.2</v>
      </c>
      <c r="K289" s="17">
        <v>0.4</v>
      </c>
      <c r="L289" s="17">
        <v>0.2</v>
      </c>
      <c r="M289" s="17">
        <v>-0.5</v>
      </c>
      <c r="N289" s="17">
        <v>-0.7</v>
      </c>
      <c r="O289" s="17">
        <v>62</v>
      </c>
      <c r="P289" s="17">
        <v>-0.4</v>
      </c>
      <c r="Q289" s="17">
        <v>0.7</v>
      </c>
      <c r="R289" s="17">
        <v>0.6</v>
      </c>
      <c r="S289" s="17">
        <v>-0.6</v>
      </c>
      <c r="T289" s="17">
        <v>48</v>
      </c>
      <c r="U289" s="17">
        <v>33</v>
      </c>
      <c r="V289" s="17">
        <v>0.01</v>
      </c>
      <c r="W289" s="17">
        <v>29</v>
      </c>
      <c r="X289" s="17">
        <v>61</v>
      </c>
      <c r="Y289" s="17">
        <v>0.5</v>
      </c>
      <c r="Z289" s="17">
        <v>0</v>
      </c>
      <c r="AA289" s="17">
        <v>957</v>
      </c>
      <c r="AB289" s="17">
        <v>930</v>
      </c>
      <c r="AC289" s="17">
        <v>1429</v>
      </c>
      <c r="AD289" s="17">
        <v>1350</v>
      </c>
      <c r="AE289" s="17">
        <v>-0.4</v>
      </c>
      <c r="AF289" s="17">
        <v>0.6</v>
      </c>
      <c r="AG289" s="17">
        <v>0.6</v>
      </c>
      <c r="AH289" s="17">
        <v>-0.4</v>
      </c>
      <c r="AI289" s="17">
        <v>0.9</v>
      </c>
      <c r="AJ289" s="17">
        <v>18.1065</v>
      </c>
      <c r="AK289" s="17">
        <v>1.01</v>
      </c>
      <c r="AL289" s="17">
        <v>105</v>
      </c>
      <c r="AM289" s="17">
        <v>18.13</v>
      </c>
      <c r="AN289" s="17">
        <v>18.34</v>
      </c>
      <c r="AO289" s="17">
        <v>18.16</v>
      </c>
      <c r="AP289" s="17">
        <v>1834</v>
      </c>
      <c r="AQ289" s="17">
        <v>0</v>
      </c>
      <c r="AR289" s="17">
        <v>82</v>
      </c>
      <c r="AS289" s="17">
        <v>39</v>
      </c>
      <c r="AT289" s="17">
        <v>39</v>
      </c>
      <c r="AU289" s="17">
        <v>-6</v>
      </c>
      <c r="AV289" s="17"/>
      <c r="AW289" s="17"/>
      <c r="AX289" s="17"/>
    </row>
    <row r="290" spans="1:50" x14ac:dyDescent="0.15">
      <c r="A290" s="17" t="s">
        <v>2934</v>
      </c>
      <c r="B290" s="17" t="s">
        <v>2935</v>
      </c>
      <c r="C290" s="17">
        <v>12.75</v>
      </c>
      <c r="D290" s="17">
        <v>13.27</v>
      </c>
      <c r="E290" s="17">
        <v>12.75</v>
      </c>
      <c r="F290" s="17">
        <v>12.94</v>
      </c>
      <c r="G290" s="17">
        <v>12.87</v>
      </c>
      <c r="H290" s="17">
        <v>1042</v>
      </c>
      <c r="I290" s="17">
        <v>939</v>
      </c>
      <c r="J290" s="17">
        <v>2.4</v>
      </c>
      <c r="K290" s="17">
        <v>-0.8</v>
      </c>
      <c r="L290" s="17">
        <v>1.5</v>
      </c>
      <c r="M290" s="17">
        <v>0.5</v>
      </c>
      <c r="N290" s="17">
        <v>-0.9</v>
      </c>
      <c r="O290" s="17">
        <v>37</v>
      </c>
      <c r="P290" s="17">
        <v>-2.5</v>
      </c>
      <c r="Q290" s="17">
        <v>1.5</v>
      </c>
      <c r="R290" s="17">
        <v>4</v>
      </c>
      <c r="S290" s="17">
        <v>0</v>
      </c>
      <c r="T290" s="17">
        <v>0</v>
      </c>
      <c r="U290" s="17">
        <v>-21</v>
      </c>
      <c r="V290" s="17">
        <v>0.04</v>
      </c>
      <c r="W290" s="17">
        <v>59</v>
      </c>
      <c r="X290" s="17">
        <v>232</v>
      </c>
      <c r="Y290" s="17">
        <v>0.5</v>
      </c>
      <c r="Z290" s="17">
        <v>0.4</v>
      </c>
      <c r="AA290" s="17">
        <v>939</v>
      </c>
      <c r="AB290" s="17">
        <v>1042</v>
      </c>
      <c r="AC290" s="17">
        <v>1403</v>
      </c>
      <c r="AD290" s="17">
        <v>1329</v>
      </c>
      <c r="AE290" s="17">
        <v>-1</v>
      </c>
      <c r="AF290" s="17">
        <v>0.7</v>
      </c>
      <c r="AG290" s="17">
        <v>4</v>
      </c>
      <c r="AH290" s="17">
        <v>-1</v>
      </c>
      <c r="AI290" s="17">
        <v>1.23</v>
      </c>
      <c r="AJ290" s="17">
        <v>12.323499999999999</v>
      </c>
      <c r="AK290" s="17">
        <v>1.05</v>
      </c>
      <c r="AL290" s="17">
        <v>24</v>
      </c>
      <c r="AM290" s="17">
        <v>12.75</v>
      </c>
      <c r="AN290" s="17">
        <v>13.26</v>
      </c>
      <c r="AO290" s="17">
        <v>12.85</v>
      </c>
      <c r="AP290" s="17">
        <v>1307</v>
      </c>
      <c r="AQ290" s="17">
        <v>0</v>
      </c>
      <c r="AR290" s="17">
        <v>50</v>
      </c>
      <c r="AS290" s="17">
        <v>0</v>
      </c>
      <c r="AT290" s="17">
        <v>36</v>
      </c>
      <c r="AU290" s="17">
        <v>-9</v>
      </c>
      <c r="AV290" s="17"/>
      <c r="AW290" s="17"/>
      <c r="AX290" s="17"/>
    </row>
    <row r="291" spans="1:50" x14ac:dyDescent="0.15">
      <c r="A291" s="17" t="s">
        <v>387</v>
      </c>
      <c r="B291" s="17" t="s">
        <v>388</v>
      </c>
      <c r="C291" s="17">
        <v>28.5</v>
      </c>
      <c r="D291" s="17">
        <v>29.15</v>
      </c>
      <c r="E291" s="17">
        <v>28.05</v>
      </c>
      <c r="F291" s="17">
        <v>28.16</v>
      </c>
      <c r="G291" s="17">
        <v>29.02</v>
      </c>
      <c r="H291" s="17">
        <v>1000</v>
      </c>
      <c r="I291" s="17">
        <v>1323</v>
      </c>
      <c r="J291" s="17">
        <v>-1</v>
      </c>
      <c r="K291" s="17">
        <v>-0.2</v>
      </c>
      <c r="L291" s="17">
        <v>-1.2</v>
      </c>
      <c r="M291" s="17">
        <v>-3</v>
      </c>
      <c r="N291" s="17">
        <v>-1.8</v>
      </c>
      <c r="O291" s="17">
        <v>10</v>
      </c>
      <c r="P291" s="17">
        <v>-3.5</v>
      </c>
      <c r="Q291" s="17">
        <v>0.4</v>
      </c>
      <c r="R291" s="17">
        <v>2.2999999999999998</v>
      </c>
      <c r="S291" s="17">
        <v>-1.6</v>
      </c>
      <c r="T291" s="17">
        <v>41</v>
      </c>
      <c r="U291" s="17">
        <v>-5</v>
      </c>
      <c r="V291" s="17">
        <v>0.04</v>
      </c>
      <c r="W291" s="17">
        <v>7</v>
      </c>
      <c r="X291" s="17">
        <v>1524</v>
      </c>
      <c r="Y291" s="17">
        <v>0.4</v>
      </c>
      <c r="Z291" s="17">
        <v>-0.4</v>
      </c>
      <c r="AA291" s="17">
        <v>935</v>
      </c>
      <c r="AB291" s="17">
        <v>1000</v>
      </c>
      <c r="AC291" s="17">
        <v>1323</v>
      </c>
      <c r="AD291" s="17">
        <v>1336</v>
      </c>
      <c r="AE291" s="17">
        <v>-1.1000000000000001</v>
      </c>
      <c r="AF291" s="17">
        <v>0.4</v>
      </c>
      <c r="AG291" s="17">
        <v>2.2000000000000002</v>
      </c>
      <c r="AH291" s="17">
        <v>-1.1000000000000001</v>
      </c>
      <c r="AI291" s="17">
        <v>0.87</v>
      </c>
      <c r="AJ291" s="17">
        <v>24.9785</v>
      </c>
      <c r="AK291" s="17">
        <v>1.1299999999999999</v>
      </c>
      <c r="AL291" s="17">
        <v>88</v>
      </c>
      <c r="AM291" s="17">
        <v>28.14</v>
      </c>
      <c r="AN291" s="17">
        <v>29.14</v>
      </c>
      <c r="AO291" s="17">
        <v>28.06</v>
      </c>
      <c r="AP291" s="17">
        <v>2848</v>
      </c>
      <c r="AQ291" s="17">
        <v>29</v>
      </c>
      <c r="AR291" s="17">
        <v>100</v>
      </c>
      <c r="AS291" s="17">
        <v>72</v>
      </c>
      <c r="AT291" s="17">
        <v>50</v>
      </c>
      <c r="AU291" s="17">
        <v>-4</v>
      </c>
      <c r="AV291" s="17"/>
      <c r="AW291" s="17"/>
      <c r="AX291" s="17"/>
    </row>
    <row r="292" spans="1:50" x14ac:dyDescent="0.15">
      <c r="A292" s="17" t="s">
        <v>542</v>
      </c>
      <c r="B292" s="17" t="s">
        <v>543</v>
      </c>
      <c r="C292" s="17">
        <v>34.450000000000003</v>
      </c>
      <c r="D292" s="17">
        <v>35</v>
      </c>
      <c r="E292" s="17">
        <v>34.39</v>
      </c>
      <c r="F292" s="17">
        <v>34.67</v>
      </c>
      <c r="G292" s="17">
        <v>34.49</v>
      </c>
      <c r="H292" s="17">
        <v>1050</v>
      </c>
      <c r="I292" s="17">
        <v>930</v>
      </c>
      <c r="J292" s="17">
        <v>1.1000000000000001</v>
      </c>
      <c r="K292" s="17">
        <v>-0.5</v>
      </c>
      <c r="L292" s="17">
        <v>0.6</v>
      </c>
      <c r="M292" s="17">
        <v>0.5</v>
      </c>
      <c r="N292" s="17">
        <v>-0.1</v>
      </c>
      <c r="O292" s="17">
        <v>46</v>
      </c>
      <c r="P292" s="17">
        <v>-0.9</v>
      </c>
      <c r="Q292" s="17">
        <v>0.8</v>
      </c>
      <c r="R292" s="17">
        <v>1.6</v>
      </c>
      <c r="S292" s="17">
        <v>-0.2</v>
      </c>
      <c r="T292" s="17">
        <v>10</v>
      </c>
      <c r="U292" s="17">
        <v>-28</v>
      </c>
      <c r="V292" s="17">
        <v>0.02</v>
      </c>
      <c r="W292" s="17">
        <v>74</v>
      </c>
      <c r="X292" s="17">
        <v>74</v>
      </c>
      <c r="Y292" s="17">
        <v>-0.1</v>
      </c>
      <c r="Z292" s="17">
        <v>0.8</v>
      </c>
      <c r="AA292" s="17">
        <v>930</v>
      </c>
      <c r="AB292" s="17">
        <v>1050</v>
      </c>
      <c r="AC292" s="17">
        <v>1402</v>
      </c>
      <c r="AD292" s="17">
        <v>1300</v>
      </c>
      <c r="AE292" s="17">
        <v>-0.5</v>
      </c>
      <c r="AF292" s="17">
        <v>0.5</v>
      </c>
      <c r="AG292" s="17">
        <v>1.6</v>
      </c>
      <c r="AH292" s="17">
        <v>-0.5</v>
      </c>
      <c r="AI292" s="17">
        <v>1.18</v>
      </c>
      <c r="AJ292" s="17">
        <v>34.228999999999999</v>
      </c>
      <c r="AK292" s="17">
        <v>1.01</v>
      </c>
      <c r="AL292" s="17">
        <v>16</v>
      </c>
      <c r="AM292" s="17">
        <v>34.39</v>
      </c>
      <c r="AN292" s="17">
        <v>35</v>
      </c>
      <c r="AO292" s="17">
        <v>34.51</v>
      </c>
      <c r="AP292" s="17">
        <v>3484</v>
      </c>
      <c r="AQ292" s="17">
        <v>86</v>
      </c>
      <c r="AR292" s="17">
        <v>29</v>
      </c>
      <c r="AS292" s="17">
        <v>17</v>
      </c>
      <c r="AT292" s="17">
        <v>91</v>
      </c>
      <c r="AU292" s="17">
        <v>10</v>
      </c>
      <c r="AV292" s="17"/>
      <c r="AW292" s="17"/>
      <c r="AX292" s="17"/>
    </row>
    <row r="293" spans="1:50" x14ac:dyDescent="0.15">
      <c r="A293" s="17" t="s">
        <v>964</v>
      </c>
      <c r="B293" s="17" t="s">
        <v>965</v>
      </c>
      <c r="C293" s="17">
        <v>10.07</v>
      </c>
      <c r="D293" s="17">
        <v>10.11</v>
      </c>
      <c r="E293" s="17">
        <v>10.039999999999999</v>
      </c>
      <c r="F293" s="17">
        <v>10.06</v>
      </c>
      <c r="G293" s="17">
        <v>10.07</v>
      </c>
      <c r="H293" s="17">
        <v>1006</v>
      </c>
      <c r="I293" s="17">
        <v>1452</v>
      </c>
      <c r="J293" s="17">
        <v>0.1</v>
      </c>
      <c r="K293" s="17">
        <v>-0.2</v>
      </c>
      <c r="L293" s="17">
        <v>-0.1</v>
      </c>
      <c r="M293" s="17">
        <v>-0.1</v>
      </c>
      <c r="N293" s="17">
        <v>0</v>
      </c>
      <c r="O293" s="17">
        <v>29</v>
      </c>
      <c r="P293" s="17">
        <v>-0.5</v>
      </c>
      <c r="Q293" s="17">
        <v>0.2</v>
      </c>
      <c r="R293" s="17">
        <v>0.4</v>
      </c>
      <c r="S293" s="17">
        <v>-0.3</v>
      </c>
      <c r="T293" s="17">
        <v>43</v>
      </c>
      <c r="U293" s="17">
        <v>-29</v>
      </c>
      <c r="V293" s="17">
        <v>0.01</v>
      </c>
      <c r="W293" s="17">
        <v>50</v>
      </c>
      <c r="X293" s="17">
        <v>147</v>
      </c>
      <c r="Y293" s="17">
        <v>-0.1</v>
      </c>
      <c r="Z293" s="17">
        <v>-0.1</v>
      </c>
      <c r="AA293" s="17">
        <v>940</v>
      </c>
      <c r="AB293" s="17">
        <v>1006</v>
      </c>
      <c r="AC293" s="17">
        <v>1452</v>
      </c>
      <c r="AD293" s="17">
        <v>1312</v>
      </c>
      <c r="AE293" s="17">
        <v>-0.3</v>
      </c>
      <c r="AF293" s="17">
        <v>0.2</v>
      </c>
      <c r="AG293" s="17">
        <v>0.4</v>
      </c>
      <c r="AH293" s="17">
        <v>-0.3</v>
      </c>
      <c r="AI293" s="17">
        <v>1</v>
      </c>
      <c r="AJ293" s="17">
        <v>10.128500000000001</v>
      </c>
      <c r="AK293" s="17">
        <v>0.99</v>
      </c>
      <c r="AL293" s="17">
        <v>33</v>
      </c>
      <c r="AM293" s="17">
        <v>10.050000000000001</v>
      </c>
      <c r="AN293" s="17">
        <v>10.11</v>
      </c>
      <c r="AO293" s="17">
        <v>10.039999999999999</v>
      </c>
      <c r="AP293" s="17">
        <v>1009</v>
      </c>
      <c r="AQ293" s="17">
        <v>100</v>
      </c>
      <c r="AR293" s="17">
        <v>0</v>
      </c>
      <c r="AS293" s="17">
        <v>100</v>
      </c>
      <c r="AT293" s="17">
        <v>50</v>
      </c>
      <c r="AU293" s="17">
        <v>-10</v>
      </c>
      <c r="AV293" s="17"/>
      <c r="AW293" s="17"/>
      <c r="AX293" s="17"/>
    </row>
    <row r="294" spans="1:50" x14ac:dyDescent="0.15">
      <c r="A294" s="17" t="s">
        <v>612</v>
      </c>
      <c r="B294" s="17" t="s">
        <v>613</v>
      </c>
      <c r="C294" s="17">
        <v>6.3</v>
      </c>
      <c r="D294" s="17">
        <v>6.32</v>
      </c>
      <c r="E294" s="17">
        <v>6.27</v>
      </c>
      <c r="F294" s="17">
        <v>6.32</v>
      </c>
      <c r="G294" s="17">
        <v>6.28</v>
      </c>
      <c r="H294" s="17">
        <v>1457</v>
      </c>
      <c r="I294" s="17">
        <v>956</v>
      </c>
      <c r="J294" s="17">
        <v>-0.3</v>
      </c>
      <c r="K294" s="17">
        <v>0.6</v>
      </c>
      <c r="L294" s="17">
        <v>0.3</v>
      </c>
      <c r="M294" s="17">
        <v>0.6</v>
      </c>
      <c r="N294" s="17">
        <v>0.3</v>
      </c>
      <c r="O294" s="17">
        <v>100</v>
      </c>
      <c r="P294" s="17">
        <v>0</v>
      </c>
      <c r="Q294" s="17">
        <v>0.8</v>
      </c>
      <c r="R294" s="17">
        <v>0.3</v>
      </c>
      <c r="S294" s="17">
        <v>-0.5</v>
      </c>
      <c r="T294" s="17">
        <v>60</v>
      </c>
      <c r="U294" s="17">
        <v>80</v>
      </c>
      <c r="V294" s="17">
        <v>0.01</v>
      </c>
      <c r="W294" s="17">
        <v>25</v>
      </c>
      <c r="X294" s="17">
        <v>73</v>
      </c>
      <c r="Y294" s="17">
        <v>-0.2</v>
      </c>
      <c r="Z294" s="17">
        <v>-0.5</v>
      </c>
      <c r="AA294" s="17">
        <v>956</v>
      </c>
      <c r="AB294" s="17">
        <v>1014</v>
      </c>
      <c r="AC294" s="17">
        <v>1408</v>
      </c>
      <c r="AD294" s="17">
        <v>1457</v>
      </c>
      <c r="AE294" s="17">
        <v>0</v>
      </c>
      <c r="AF294" s="17">
        <v>0.6</v>
      </c>
      <c r="AG294" s="17">
        <v>0.2</v>
      </c>
      <c r="AH294" s="17">
        <v>0</v>
      </c>
      <c r="AI294" s="17">
        <v>0.2</v>
      </c>
      <c r="AJ294" s="17">
        <v>6.38</v>
      </c>
      <c r="AK294" s="17">
        <v>0.99</v>
      </c>
      <c r="AL294" s="17">
        <v>25</v>
      </c>
      <c r="AM294" s="17">
        <v>6.27</v>
      </c>
      <c r="AN294" s="17">
        <v>6.31</v>
      </c>
      <c r="AO294" s="17">
        <v>6.28</v>
      </c>
      <c r="AP294" s="17">
        <v>632</v>
      </c>
      <c r="AQ294" s="17">
        <v>100</v>
      </c>
      <c r="AR294" s="17">
        <v>50</v>
      </c>
      <c r="AS294" s="17">
        <v>100</v>
      </c>
      <c r="AT294" s="17">
        <v>0</v>
      </c>
      <c r="AU294" s="17">
        <v>-10</v>
      </c>
      <c r="AV294" s="17"/>
      <c r="AW294" s="17"/>
      <c r="AX294" s="17"/>
    </row>
    <row r="295" spans="1:50" x14ac:dyDescent="0.15">
      <c r="A295" s="17" t="s">
        <v>722</v>
      </c>
      <c r="B295" s="17" t="s">
        <v>723</v>
      </c>
      <c r="C295" s="17">
        <v>32.18</v>
      </c>
      <c r="D295" s="17">
        <v>32.5</v>
      </c>
      <c r="E295" s="17">
        <v>32.03</v>
      </c>
      <c r="F295" s="17">
        <v>32.43</v>
      </c>
      <c r="G295" s="17">
        <v>32.21</v>
      </c>
      <c r="H295" s="17">
        <v>1442</v>
      </c>
      <c r="I295" s="17">
        <v>937</v>
      </c>
      <c r="J295" s="17">
        <v>-0.1</v>
      </c>
      <c r="K295" s="17">
        <v>0.8</v>
      </c>
      <c r="L295" s="17">
        <v>0.8</v>
      </c>
      <c r="M295" s="17">
        <v>0.7</v>
      </c>
      <c r="N295" s="17">
        <v>-0.1</v>
      </c>
      <c r="O295" s="17">
        <v>85</v>
      </c>
      <c r="P295" s="17">
        <v>-0.2</v>
      </c>
      <c r="Q295" s="17">
        <v>1.2</v>
      </c>
      <c r="R295" s="17">
        <v>1</v>
      </c>
      <c r="S295" s="17">
        <v>-0.5</v>
      </c>
      <c r="T295" s="17">
        <v>32</v>
      </c>
      <c r="U295" s="17">
        <v>57</v>
      </c>
      <c r="V295" s="17">
        <v>0.01</v>
      </c>
      <c r="W295" s="17">
        <v>31</v>
      </c>
      <c r="X295" s="17">
        <v>692</v>
      </c>
      <c r="Y295" s="17">
        <v>-0.1</v>
      </c>
      <c r="Z295" s="17">
        <v>-0.3</v>
      </c>
      <c r="AA295" s="17">
        <v>937</v>
      </c>
      <c r="AB295" s="17">
        <v>1005</v>
      </c>
      <c r="AC295" s="17">
        <v>1322</v>
      </c>
      <c r="AD295" s="17">
        <v>1442</v>
      </c>
      <c r="AE295" s="17">
        <v>-0.2</v>
      </c>
      <c r="AF295" s="17">
        <v>1</v>
      </c>
      <c r="AG295" s="17">
        <v>0.8</v>
      </c>
      <c r="AH295" s="17">
        <v>-0.2</v>
      </c>
      <c r="AI295" s="17">
        <v>0.72</v>
      </c>
      <c r="AJ295" s="17">
        <v>32.807499999999997</v>
      </c>
      <c r="AK295" s="17">
        <v>0.99</v>
      </c>
      <c r="AL295" s="17">
        <v>43</v>
      </c>
      <c r="AM295" s="17">
        <v>32.03</v>
      </c>
      <c r="AN295" s="17">
        <v>32.450000000000003</v>
      </c>
      <c r="AO295" s="17">
        <v>32.119999999999997</v>
      </c>
      <c r="AP295" s="17">
        <v>3250</v>
      </c>
      <c r="AQ295" s="17">
        <v>100</v>
      </c>
      <c r="AR295" s="17">
        <v>0</v>
      </c>
      <c r="AS295" s="17">
        <v>100</v>
      </c>
      <c r="AT295" s="17">
        <v>33</v>
      </c>
      <c r="AU295" s="17">
        <v>-7</v>
      </c>
      <c r="AV295" s="17"/>
      <c r="AW295" s="17"/>
      <c r="AX295" s="17"/>
    </row>
    <row r="296" spans="1:50" x14ac:dyDescent="0.15">
      <c r="A296" s="17" t="s">
        <v>3118</v>
      </c>
      <c r="B296" s="17" t="s">
        <v>3119</v>
      </c>
      <c r="C296" s="17">
        <v>5.19</v>
      </c>
      <c r="D296" s="17">
        <v>5.23</v>
      </c>
      <c r="E296" s="17">
        <v>5.16</v>
      </c>
      <c r="F296" s="17">
        <v>5.19</v>
      </c>
      <c r="G296" s="17">
        <v>5.19</v>
      </c>
      <c r="H296" s="17">
        <v>1006</v>
      </c>
      <c r="I296" s="17">
        <v>1401</v>
      </c>
      <c r="J296" s="17">
        <v>-0.2</v>
      </c>
      <c r="K296" s="17">
        <v>0.2</v>
      </c>
      <c r="L296" s="17">
        <v>0</v>
      </c>
      <c r="M296" s="17">
        <v>0</v>
      </c>
      <c r="N296" s="17">
        <v>0</v>
      </c>
      <c r="O296" s="17">
        <v>43</v>
      </c>
      <c r="P296" s="17">
        <v>-0.8</v>
      </c>
      <c r="Q296" s="17">
        <v>0.6</v>
      </c>
      <c r="R296" s="17">
        <v>0.8</v>
      </c>
      <c r="S296" s="17">
        <v>-0.6</v>
      </c>
      <c r="T296" s="17">
        <v>43</v>
      </c>
      <c r="U296" s="17">
        <v>14</v>
      </c>
      <c r="V296" s="17">
        <v>0.01</v>
      </c>
      <c r="W296" s="17">
        <v>29</v>
      </c>
      <c r="X296" s="17">
        <v>112</v>
      </c>
      <c r="Y296" s="17">
        <v>0.2</v>
      </c>
      <c r="Z296" s="17">
        <v>-0.4</v>
      </c>
      <c r="AA296" s="17">
        <v>1028</v>
      </c>
      <c r="AB296" s="17">
        <v>1006</v>
      </c>
      <c r="AC296" s="17">
        <v>1401</v>
      </c>
      <c r="AD296" s="17">
        <v>1424</v>
      </c>
      <c r="AE296" s="17">
        <v>-0.4</v>
      </c>
      <c r="AF296" s="17">
        <v>0.6</v>
      </c>
      <c r="AG296" s="17">
        <v>0.8</v>
      </c>
      <c r="AH296" s="17">
        <v>-0.4</v>
      </c>
      <c r="AI296" s="17">
        <v>0.86</v>
      </c>
      <c r="AJ296" s="17">
        <v>4.944</v>
      </c>
      <c r="AK296" s="17">
        <v>1.05</v>
      </c>
      <c r="AL296" s="17">
        <v>43</v>
      </c>
      <c r="AM296" s="17">
        <v>5.16</v>
      </c>
      <c r="AN296" s="17">
        <v>5.23</v>
      </c>
      <c r="AO296" s="17">
        <v>5.16</v>
      </c>
      <c r="AP296" s="17">
        <v>521</v>
      </c>
      <c r="AQ296" s="17">
        <v>0</v>
      </c>
      <c r="AR296" s="17">
        <v>100</v>
      </c>
      <c r="AS296" s="17">
        <v>75</v>
      </c>
      <c r="AT296" s="17">
        <v>25</v>
      </c>
      <c r="AU296" s="17">
        <v>-10</v>
      </c>
      <c r="AV296" s="17"/>
      <c r="AW296" s="17"/>
      <c r="AX296" s="17"/>
    </row>
    <row r="297" spans="1:50" x14ac:dyDescent="0.15">
      <c r="A297" s="17" t="s">
        <v>2764</v>
      </c>
      <c r="B297" s="17" t="s">
        <v>2765</v>
      </c>
      <c r="C297" s="17">
        <v>8.34</v>
      </c>
      <c r="D297" s="17">
        <v>8.5399999999999991</v>
      </c>
      <c r="E297" s="17">
        <v>8.1999999999999993</v>
      </c>
      <c r="F297" s="17">
        <v>8.27</v>
      </c>
      <c r="G297" s="17">
        <v>8.34</v>
      </c>
      <c r="H297" s="17">
        <v>934</v>
      </c>
      <c r="I297" s="17">
        <v>1325</v>
      </c>
      <c r="J297" s="17">
        <v>-0.8</v>
      </c>
      <c r="K297" s="17">
        <v>0</v>
      </c>
      <c r="L297" s="17">
        <v>-0.8</v>
      </c>
      <c r="M297" s="17">
        <v>-0.8</v>
      </c>
      <c r="N297" s="17">
        <v>0</v>
      </c>
      <c r="O297" s="17">
        <v>21</v>
      </c>
      <c r="P297" s="17">
        <v>-3.2</v>
      </c>
      <c r="Q297" s="17">
        <v>0.9</v>
      </c>
      <c r="R297" s="17">
        <v>2.4</v>
      </c>
      <c r="S297" s="17">
        <v>-1.7</v>
      </c>
      <c r="T297" s="17">
        <v>41</v>
      </c>
      <c r="U297" s="17">
        <v>0</v>
      </c>
      <c r="V297" s="17">
        <v>0.04</v>
      </c>
      <c r="W297" s="17">
        <v>0</v>
      </c>
      <c r="X297" s="17">
        <v>172</v>
      </c>
      <c r="Y297" s="17">
        <v>1.1000000000000001</v>
      </c>
      <c r="Z297" s="17">
        <v>1.1000000000000001</v>
      </c>
      <c r="AA297" s="17">
        <v>1130</v>
      </c>
      <c r="AB297" s="17">
        <v>934</v>
      </c>
      <c r="AC297" s="17">
        <v>1325</v>
      </c>
      <c r="AD297" s="17">
        <v>1337</v>
      </c>
      <c r="AE297" s="17">
        <v>-0.8</v>
      </c>
      <c r="AF297" s="17">
        <v>0.9</v>
      </c>
      <c r="AG297" s="17">
        <v>2.4</v>
      </c>
      <c r="AH297" s="17">
        <v>-0.8</v>
      </c>
      <c r="AI297" s="17">
        <v>0.79</v>
      </c>
      <c r="AJ297" s="17">
        <v>7.6479999999999997</v>
      </c>
      <c r="AK297" s="17">
        <v>1.08</v>
      </c>
      <c r="AL297" s="17">
        <v>26</v>
      </c>
      <c r="AM297" s="17">
        <v>8.27</v>
      </c>
      <c r="AN297" s="17">
        <v>8.5399999999999991</v>
      </c>
      <c r="AO297" s="17">
        <v>8.1999999999999993</v>
      </c>
      <c r="AP297" s="17">
        <v>834</v>
      </c>
      <c r="AQ297" s="17">
        <v>0</v>
      </c>
      <c r="AR297" s="17">
        <v>75</v>
      </c>
      <c r="AS297" s="17">
        <v>0</v>
      </c>
      <c r="AT297" s="17">
        <v>45</v>
      </c>
      <c r="AU297" s="17">
        <v>4</v>
      </c>
      <c r="AV297" s="17"/>
      <c r="AW297" s="17"/>
      <c r="AX297" s="17"/>
    </row>
    <row r="298" spans="1:50" x14ac:dyDescent="0.15">
      <c r="A298" s="17" t="s">
        <v>1561</v>
      </c>
      <c r="B298" s="17" t="s">
        <v>1561</v>
      </c>
      <c r="C298" s="17">
        <v>536.72</v>
      </c>
      <c r="D298" s="17">
        <v>538.39</v>
      </c>
      <c r="E298" s="17">
        <v>529.91</v>
      </c>
      <c r="F298" s="17">
        <v>531.79999999999995</v>
      </c>
      <c r="G298" s="17">
        <v>535.73</v>
      </c>
      <c r="H298" s="17">
        <v>932</v>
      </c>
      <c r="I298" s="17">
        <v>1402</v>
      </c>
      <c r="J298" s="17">
        <v>-0.8</v>
      </c>
      <c r="K298" s="17">
        <v>-0.1</v>
      </c>
      <c r="L298" s="17">
        <v>-0.9</v>
      </c>
      <c r="M298" s="17">
        <v>-0.7</v>
      </c>
      <c r="N298" s="17">
        <v>0.2</v>
      </c>
      <c r="O298" s="17">
        <v>22</v>
      </c>
      <c r="P298" s="17">
        <v>-1.2</v>
      </c>
      <c r="Q298" s="17">
        <v>0.4</v>
      </c>
      <c r="R298" s="17">
        <v>0.3</v>
      </c>
      <c r="S298" s="17">
        <v>-1.3</v>
      </c>
      <c r="T298" s="17">
        <v>80</v>
      </c>
      <c r="U298" s="17">
        <v>-6</v>
      </c>
      <c r="V298" s="17">
        <v>0.02</v>
      </c>
      <c r="W298" s="17">
        <v>15</v>
      </c>
      <c r="X298" s="17">
        <v>7397</v>
      </c>
      <c r="Y298" s="17">
        <v>0.1</v>
      </c>
      <c r="Z298" s="17">
        <v>0</v>
      </c>
      <c r="AA298" s="17">
        <v>1119</v>
      </c>
      <c r="AB298" s="17">
        <v>932</v>
      </c>
      <c r="AC298" s="17">
        <v>1402</v>
      </c>
      <c r="AD298" s="17">
        <v>1300</v>
      </c>
      <c r="AE298" s="17">
        <v>-0.2</v>
      </c>
      <c r="AF298" s="17">
        <v>0.4</v>
      </c>
      <c r="AG298" s="17">
        <v>0.3</v>
      </c>
      <c r="AH298" s="17">
        <v>-0.2</v>
      </c>
      <c r="AI298" s="17">
        <v>0.31</v>
      </c>
      <c r="AJ298" s="17">
        <v>0</v>
      </c>
      <c r="AK298" s="17">
        <v>0</v>
      </c>
      <c r="AL298" s="17">
        <v>63</v>
      </c>
      <c r="AM298" s="17">
        <v>531.19000000000005</v>
      </c>
      <c r="AN298" s="17">
        <v>538.39</v>
      </c>
      <c r="AO298" s="17">
        <v>529.91</v>
      </c>
      <c r="AP298" s="17">
        <v>53274</v>
      </c>
      <c r="AQ298" s="17">
        <v>34</v>
      </c>
      <c r="AR298" s="17">
        <v>50</v>
      </c>
      <c r="AS298" s="17">
        <v>34</v>
      </c>
      <c r="AT298" s="17">
        <v>23</v>
      </c>
      <c r="AU298" s="17">
        <v>-7</v>
      </c>
      <c r="AV298" s="17"/>
      <c r="AW298" s="17"/>
      <c r="AX298" s="17"/>
    </row>
    <row r="299" spans="1:50" x14ac:dyDescent="0.15">
      <c r="A299" s="17" t="s">
        <v>3106</v>
      </c>
      <c r="B299" s="17" t="s">
        <v>3107</v>
      </c>
      <c r="C299" s="17">
        <v>8.8800000000000008</v>
      </c>
      <c r="D299" s="17">
        <v>9.01</v>
      </c>
      <c r="E299" s="17">
        <v>8.6</v>
      </c>
      <c r="F299" s="17">
        <v>8.69</v>
      </c>
      <c r="G299" s="17">
        <v>8.93</v>
      </c>
      <c r="H299" s="17">
        <v>943</v>
      </c>
      <c r="I299" s="17">
        <v>1405</v>
      </c>
      <c r="J299" s="17">
        <v>-1.2</v>
      </c>
      <c r="K299" s="17">
        <v>-0.9</v>
      </c>
      <c r="L299" s="17">
        <v>-2.2000000000000002</v>
      </c>
      <c r="M299" s="17">
        <v>-2.7</v>
      </c>
      <c r="N299" s="17">
        <v>-0.6</v>
      </c>
      <c r="O299" s="17">
        <v>22</v>
      </c>
      <c r="P299" s="17">
        <v>-3.6</v>
      </c>
      <c r="Q299" s="17">
        <v>1</v>
      </c>
      <c r="R299" s="17">
        <v>1.5</v>
      </c>
      <c r="S299" s="17">
        <v>-3.2</v>
      </c>
      <c r="T299" s="17">
        <v>68</v>
      </c>
      <c r="U299" s="17">
        <v>-20</v>
      </c>
      <c r="V299" s="17">
        <v>0.05</v>
      </c>
      <c r="W299" s="17">
        <v>11</v>
      </c>
      <c r="X299" s="17">
        <v>306</v>
      </c>
      <c r="Y299" s="17">
        <v>0.3</v>
      </c>
      <c r="Z299" s="17">
        <v>0.5</v>
      </c>
      <c r="AA299" s="17">
        <v>1118</v>
      </c>
      <c r="AB299" s="17">
        <v>943</v>
      </c>
      <c r="AC299" s="17">
        <v>1405</v>
      </c>
      <c r="AD299" s="17">
        <v>1300</v>
      </c>
      <c r="AE299" s="17">
        <v>-0.9</v>
      </c>
      <c r="AF299" s="17">
        <v>1</v>
      </c>
      <c r="AG299" s="17">
        <v>1.5</v>
      </c>
      <c r="AH299" s="17">
        <v>-0.9</v>
      </c>
      <c r="AI299" s="17">
        <v>0.51</v>
      </c>
      <c r="AJ299" s="17">
        <v>9.1029999999999998</v>
      </c>
      <c r="AK299" s="17">
        <v>0.95</v>
      </c>
      <c r="AL299" s="17">
        <v>70</v>
      </c>
      <c r="AM299" s="17">
        <v>8.74</v>
      </c>
      <c r="AN299" s="17">
        <v>9.01</v>
      </c>
      <c r="AO299" s="17">
        <v>8.6</v>
      </c>
      <c r="AP299" s="17">
        <v>877</v>
      </c>
      <c r="AQ299" s="17">
        <v>0</v>
      </c>
      <c r="AR299" s="17">
        <v>60</v>
      </c>
      <c r="AS299" s="17">
        <v>0</v>
      </c>
      <c r="AT299" s="17">
        <v>44</v>
      </c>
      <c r="AU299" s="17">
        <v>2</v>
      </c>
      <c r="AV299" s="17"/>
      <c r="AW299" s="17"/>
      <c r="AX299" s="17"/>
    </row>
    <row r="300" spans="1:50" x14ac:dyDescent="0.15">
      <c r="A300" s="17" t="s">
        <v>3110</v>
      </c>
      <c r="B300" s="17" t="s">
        <v>3111</v>
      </c>
      <c r="C300" s="17">
        <v>4.05</v>
      </c>
      <c r="D300" s="17">
        <v>4.0999999999999996</v>
      </c>
      <c r="E300" s="17">
        <v>4.04</v>
      </c>
      <c r="F300" s="17">
        <v>4.09</v>
      </c>
      <c r="G300" s="17">
        <v>4.05</v>
      </c>
      <c r="H300" s="17">
        <v>1432</v>
      </c>
      <c r="I300" s="17">
        <v>1001</v>
      </c>
      <c r="J300" s="17">
        <v>0.5</v>
      </c>
      <c r="K300" s="17">
        <v>0.5</v>
      </c>
      <c r="L300" s="17">
        <v>1</v>
      </c>
      <c r="M300" s="17">
        <v>1</v>
      </c>
      <c r="N300" s="17">
        <v>0</v>
      </c>
      <c r="O300" s="17">
        <v>83</v>
      </c>
      <c r="P300" s="17">
        <v>-0.2</v>
      </c>
      <c r="Q300" s="17">
        <v>1.2</v>
      </c>
      <c r="R300" s="17">
        <v>1.2</v>
      </c>
      <c r="S300" s="17">
        <v>-0.2</v>
      </c>
      <c r="T300" s="17">
        <v>17</v>
      </c>
      <c r="U300" s="17">
        <v>33</v>
      </c>
      <c r="V300" s="17">
        <v>0.01</v>
      </c>
      <c r="W300" s="17">
        <v>75</v>
      </c>
      <c r="X300" s="17">
        <v>63</v>
      </c>
      <c r="Y300" s="17">
        <v>0</v>
      </c>
      <c r="Z300" s="17">
        <v>0.2</v>
      </c>
      <c r="AA300" s="17">
        <v>1001</v>
      </c>
      <c r="AB300" s="17">
        <v>1011</v>
      </c>
      <c r="AC300" s="17">
        <v>1412</v>
      </c>
      <c r="AD300" s="17">
        <v>1432</v>
      </c>
      <c r="AE300" s="17">
        <v>-0.2</v>
      </c>
      <c r="AF300" s="17">
        <v>1</v>
      </c>
      <c r="AG300" s="17">
        <v>0.7</v>
      </c>
      <c r="AH300" s="17">
        <v>-0.2</v>
      </c>
      <c r="AI300" s="17">
        <v>0.67</v>
      </c>
      <c r="AJ300" s="17">
        <v>4.0609999999999999</v>
      </c>
      <c r="AK300" s="17">
        <v>1.01</v>
      </c>
      <c r="AL300" s="17">
        <v>25</v>
      </c>
      <c r="AM300" s="17">
        <v>4.04</v>
      </c>
      <c r="AN300" s="17">
        <v>4.08</v>
      </c>
      <c r="AO300" s="17">
        <v>4.05</v>
      </c>
      <c r="AP300" s="17">
        <v>410</v>
      </c>
      <c r="AQ300" s="17">
        <v>100</v>
      </c>
      <c r="AR300" s="17">
        <v>100</v>
      </c>
      <c r="AS300" s="17">
        <v>50</v>
      </c>
      <c r="AT300" s="17">
        <v>100</v>
      </c>
      <c r="AU300" s="17">
        <v>2</v>
      </c>
      <c r="AV300" s="17"/>
      <c r="AW300" s="17"/>
      <c r="AX300" s="17"/>
    </row>
    <row r="301" spans="1:50" x14ac:dyDescent="0.15">
      <c r="A301" s="17" t="s">
        <v>576</v>
      </c>
      <c r="B301" s="17" t="s">
        <v>577</v>
      </c>
      <c r="C301" s="17">
        <v>3.13</v>
      </c>
      <c r="D301" s="17">
        <v>3.14</v>
      </c>
      <c r="E301" s="17">
        <v>3.09</v>
      </c>
      <c r="F301" s="17">
        <v>3.11</v>
      </c>
      <c r="G301" s="17">
        <v>3.15</v>
      </c>
      <c r="H301" s="17">
        <v>930</v>
      </c>
      <c r="I301" s="17">
        <v>1409</v>
      </c>
      <c r="J301" s="17">
        <v>-1</v>
      </c>
      <c r="K301" s="17">
        <v>0.3</v>
      </c>
      <c r="L301" s="17">
        <v>-0.6</v>
      </c>
      <c r="M301" s="17">
        <v>-1.3</v>
      </c>
      <c r="N301" s="17">
        <v>-0.6</v>
      </c>
      <c r="O301" s="17">
        <v>40</v>
      </c>
      <c r="P301" s="17">
        <v>-1</v>
      </c>
      <c r="Q301" s="17">
        <v>0.6</v>
      </c>
      <c r="R301" s="17">
        <v>0.3</v>
      </c>
      <c r="S301" s="17">
        <v>-1.3</v>
      </c>
      <c r="T301" s="17">
        <v>80</v>
      </c>
      <c r="U301" s="17">
        <v>20</v>
      </c>
      <c r="V301" s="17">
        <v>0.02</v>
      </c>
      <c r="W301" s="17">
        <v>20</v>
      </c>
      <c r="X301" s="17">
        <v>468</v>
      </c>
      <c r="Y301" s="17">
        <v>0</v>
      </c>
      <c r="Z301" s="17">
        <v>0</v>
      </c>
      <c r="AA301" s="17">
        <v>1124</v>
      </c>
      <c r="AB301" s="17">
        <v>930</v>
      </c>
      <c r="AC301" s="17">
        <v>1409</v>
      </c>
      <c r="AD301" s="17">
        <v>1308</v>
      </c>
      <c r="AE301" s="17">
        <v>-0.3</v>
      </c>
      <c r="AF301" s="17">
        <v>0.6</v>
      </c>
      <c r="AG301" s="17">
        <v>0.3</v>
      </c>
      <c r="AH301" s="17">
        <v>-0.3</v>
      </c>
      <c r="AI301" s="17">
        <v>0.4</v>
      </c>
      <c r="AJ301" s="17">
        <v>3.1339999999999999</v>
      </c>
      <c r="AK301" s="17">
        <v>0.99</v>
      </c>
      <c r="AL301" s="17">
        <v>120</v>
      </c>
      <c r="AM301" s="17">
        <v>3.09</v>
      </c>
      <c r="AN301" s="17">
        <v>3.14</v>
      </c>
      <c r="AO301" s="17">
        <v>3.09</v>
      </c>
      <c r="AP301" s="17">
        <v>312</v>
      </c>
      <c r="AQ301" s="17">
        <v>0</v>
      </c>
      <c r="AR301" s="17">
        <v>0</v>
      </c>
      <c r="AS301" s="17">
        <v>50</v>
      </c>
      <c r="AT301" s="17">
        <v>50</v>
      </c>
      <c r="AU301" s="17">
        <v>-10</v>
      </c>
      <c r="AV301" s="17"/>
      <c r="AW301" s="17"/>
      <c r="AX301" s="17"/>
    </row>
    <row r="302" spans="1:50" x14ac:dyDescent="0.15">
      <c r="A302" s="17" t="s">
        <v>3834</v>
      </c>
      <c r="B302" s="17" t="s">
        <v>3834</v>
      </c>
      <c r="C302" s="17">
        <v>34.51</v>
      </c>
      <c r="D302" s="17">
        <v>34.64</v>
      </c>
      <c r="E302" s="17">
        <v>33.630000000000003</v>
      </c>
      <c r="F302" s="17">
        <v>34.130000000000003</v>
      </c>
      <c r="G302" s="17">
        <v>34.51</v>
      </c>
      <c r="H302" s="17">
        <v>943</v>
      </c>
      <c r="I302" s="17">
        <v>1404</v>
      </c>
      <c r="J302" s="17">
        <v>-1.6</v>
      </c>
      <c r="K302" s="17">
        <v>0.5</v>
      </c>
      <c r="L302" s="17">
        <v>-1.1000000000000001</v>
      </c>
      <c r="M302" s="17">
        <v>-1.1000000000000001</v>
      </c>
      <c r="N302" s="17">
        <v>0</v>
      </c>
      <c r="O302" s="17">
        <v>50</v>
      </c>
      <c r="P302" s="17">
        <v>-1.5</v>
      </c>
      <c r="Q302" s="17">
        <v>1.5</v>
      </c>
      <c r="R302" s="17">
        <v>0.4</v>
      </c>
      <c r="S302" s="17">
        <v>-2.6</v>
      </c>
      <c r="T302" s="17">
        <v>87</v>
      </c>
      <c r="U302" s="17">
        <v>16</v>
      </c>
      <c r="V302" s="17">
        <v>0.03</v>
      </c>
      <c r="W302" s="17">
        <v>1</v>
      </c>
      <c r="X302" s="17">
        <v>1213</v>
      </c>
      <c r="Y302" s="17">
        <v>-0.3</v>
      </c>
      <c r="Z302" s="17">
        <v>-0.7</v>
      </c>
      <c r="AA302" s="17">
        <v>1120</v>
      </c>
      <c r="AB302" s="17">
        <v>943</v>
      </c>
      <c r="AC302" s="17">
        <v>1404</v>
      </c>
      <c r="AD302" s="17">
        <v>1307</v>
      </c>
      <c r="AE302" s="17">
        <v>-0.1</v>
      </c>
      <c r="AF302" s="17">
        <v>1.5</v>
      </c>
      <c r="AG302" s="17">
        <v>0.4</v>
      </c>
      <c r="AH302" s="17">
        <v>-0.1</v>
      </c>
      <c r="AI302" s="17">
        <v>0.15</v>
      </c>
      <c r="AJ302" s="17">
        <v>0</v>
      </c>
      <c r="AK302" s="17">
        <v>0</v>
      </c>
      <c r="AL302" s="17">
        <v>81</v>
      </c>
      <c r="AM302" s="17">
        <v>33.96</v>
      </c>
      <c r="AN302" s="17">
        <v>34.64</v>
      </c>
      <c r="AO302" s="17">
        <v>33.630000000000003</v>
      </c>
      <c r="AP302" s="17">
        <v>3415</v>
      </c>
      <c r="AQ302" s="17">
        <v>87</v>
      </c>
      <c r="AR302" s="17">
        <v>19</v>
      </c>
      <c r="AS302" s="17">
        <v>94</v>
      </c>
      <c r="AT302" s="17">
        <v>24</v>
      </c>
      <c r="AU302" s="17">
        <v>-2</v>
      </c>
      <c r="AV302" s="17"/>
      <c r="AW302" s="17"/>
      <c r="AX302" s="17"/>
    </row>
    <row r="303" spans="1:50" x14ac:dyDescent="0.15">
      <c r="A303" s="17" t="s">
        <v>2936</v>
      </c>
      <c r="B303" s="17" t="s">
        <v>2937</v>
      </c>
      <c r="C303" s="17">
        <v>12.9</v>
      </c>
      <c r="D303" s="17">
        <v>13.72</v>
      </c>
      <c r="E303" s="17">
        <v>12.89</v>
      </c>
      <c r="F303" s="17">
        <v>13.22</v>
      </c>
      <c r="G303" s="17">
        <v>12.79</v>
      </c>
      <c r="H303" s="17">
        <v>954</v>
      </c>
      <c r="I303" s="17">
        <v>930</v>
      </c>
      <c r="J303" s="17">
        <v>3</v>
      </c>
      <c r="K303" s="17">
        <v>-0.5</v>
      </c>
      <c r="L303" s="17">
        <v>2.5</v>
      </c>
      <c r="M303" s="17">
        <v>3.3</v>
      </c>
      <c r="N303" s="17">
        <v>0.9</v>
      </c>
      <c r="O303" s="17">
        <v>40</v>
      </c>
      <c r="P303" s="17">
        <v>-3.7</v>
      </c>
      <c r="Q303" s="17">
        <v>2.5</v>
      </c>
      <c r="R303" s="17">
        <v>6.2</v>
      </c>
      <c r="S303" s="17">
        <v>-0.1</v>
      </c>
      <c r="T303" s="17">
        <v>1</v>
      </c>
      <c r="U303" s="17">
        <v>-8</v>
      </c>
      <c r="V303" s="17">
        <v>0.06</v>
      </c>
      <c r="W303" s="17">
        <v>49</v>
      </c>
      <c r="X303" s="17">
        <v>994</v>
      </c>
      <c r="Y303" s="17">
        <v>0.8</v>
      </c>
      <c r="Z303" s="17">
        <v>0.6</v>
      </c>
      <c r="AA303" s="17">
        <v>930</v>
      </c>
      <c r="AB303" s="17">
        <v>954</v>
      </c>
      <c r="AC303" s="17">
        <v>1440</v>
      </c>
      <c r="AD303" s="17">
        <v>1307</v>
      </c>
      <c r="AE303" s="17">
        <v>-1</v>
      </c>
      <c r="AF303" s="17">
        <v>0.2</v>
      </c>
      <c r="AG303" s="17">
        <v>6.1</v>
      </c>
      <c r="AH303" s="17">
        <v>-1.1000000000000001</v>
      </c>
      <c r="AI303" s="17">
        <v>1.1200000000000001</v>
      </c>
      <c r="AJ303" s="17">
        <v>12.938499999999999</v>
      </c>
      <c r="AK303" s="17">
        <v>1.02</v>
      </c>
      <c r="AL303" s="17">
        <v>0</v>
      </c>
      <c r="AM303" s="17">
        <v>12.9</v>
      </c>
      <c r="AN303" s="17">
        <v>13.69</v>
      </c>
      <c r="AO303" s="17">
        <v>13.2</v>
      </c>
      <c r="AP303" s="17">
        <v>1336</v>
      </c>
      <c r="AQ303" s="17">
        <v>0</v>
      </c>
      <c r="AR303" s="17">
        <v>100</v>
      </c>
      <c r="AS303" s="17">
        <v>0</v>
      </c>
      <c r="AT303" s="17">
        <v>57</v>
      </c>
      <c r="AU303" s="17">
        <v>5</v>
      </c>
      <c r="AV303" s="17"/>
      <c r="AW303" s="17"/>
      <c r="AX303" s="17"/>
    </row>
    <row r="304" spans="1:50" x14ac:dyDescent="0.15">
      <c r="A304" s="17" t="s">
        <v>313</v>
      </c>
      <c r="B304" s="17" t="s">
        <v>314</v>
      </c>
      <c r="C304" s="17">
        <v>7.51</v>
      </c>
      <c r="D304" s="17">
        <v>7.52</v>
      </c>
      <c r="E304" s="17">
        <v>7.47</v>
      </c>
      <c r="F304" s="17">
        <v>7.48</v>
      </c>
      <c r="G304" s="17">
        <v>7.51</v>
      </c>
      <c r="H304" s="17">
        <v>931</v>
      </c>
      <c r="I304" s="17">
        <v>1445</v>
      </c>
      <c r="J304" s="17">
        <v>-0.4</v>
      </c>
      <c r="K304" s="17">
        <v>0</v>
      </c>
      <c r="L304" s="17">
        <v>-0.4</v>
      </c>
      <c r="M304" s="17">
        <v>-0.4</v>
      </c>
      <c r="N304" s="17">
        <v>0</v>
      </c>
      <c r="O304" s="17">
        <v>20</v>
      </c>
      <c r="P304" s="17">
        <v>-0.5</v>
      </c>
      <c r="Q304" s="17">
        <v>0.1</v>
      </c>
      <c r="R304" s="17">
        <v>0.1</v>
      </c>
      <c r="S304" s="17">
        <v>-0.5</v>
      </c>
      <c r="T304" s="17">
        <v>80</v>
      </c>
      <c r="U304" s="17">
        <v>0</v>
      </c>
      <c r="V304" s="17">
        <v>0.01</v>
      </c>
      <c r="W304" s="17">
        <v>0</v>
      </c>
      <c r="X304" s="17">
        <v>124</v>
      </c>
      <c r="Y304" s="17">
        <v>0</v>
      </c>
      <c r="Z304" s="17">
        <v>0.1</v>
      </c>
      <c r="AA304" s="17">
        <v>1130</v>
      </c>
      <c r="AB304" s="17">
        <v>931</v>
      </c>
      <c r="AC304" s="17">
        <v>1445</v>
      </c>
      <c r="AD304" s="17">
        <v>1300</v>
      </c>
      <c r="AE304" s="17">
        <v>-0.1</v>
      </c>
      <c r="AF304" s="17">
        <v>0.1</v>
      </c>
      <c r="AG304" s="17">
        <v>0.1</v>
      </c>
      <c r="AH304" s="17">
        <v>-0.1</v>
      </c>
      <c r="AI304" s="17">
        <v>0.4</v>
      </c>
      <c r="AJ304" s="17">
        <v>7.56</v>
      </c>
      <c r="AK304" s="17">
        <v>0.99</v>
      </c>
      <c r="AL304" s="17">
        <v>75</v>
      </c>
      <c r="AM304" s="17">
        <v>7.48</v>
      </c>
      <c r="AN304" s="17">
        <v>7.52</v>
      </c>
      <c r="AO304" s="17">
        <v>7.47</v>
      </c>
      <c r="AP304" s="17">
        <v>749</v>
      </c>
      <c r="AQ304" s="17">
        <v>100</v>
      </c>
      <c r="AR304" s="17">
        <v>100</v>
      </c>
      <c r="AS304" s="17">
        <v>50</v>
      </c>
      <c r="AT304" s="17">
        <v>100</v>
      </c>
      <c r="AU304" s="17">
        <v>-1</v>
      </c>
      <c r="AV304" s="17"/>
      <c r="AW304" s="17"/>
      <c r="AX304" s="17"/>
    </row>
    <row r="305" spans="1:50" x14ac:dyDescent="0.15">
      <c r="A305" s="17" t="s">
        <v>796</v>
      </c>
      <c r="B305" s="17" t="s">
        <v>797</v>
      </c>
      <c r="C305" s="17">
        <v>31.95</v>
      </c>
      <c r="D305" s="17">
        <v>31.96</v>
      </c>
      <c r="E305" s="17">
        <v>31.67</v>
      </c>
      <c r="F305" s="17">
        <v>31.69</v>
      </c>
      <c r="G305" s="17">
        <v>31.94</v>
      </c>
      <c r="H305" s="17">
        <v>930</v>
      </c>
      <c r="I305" s="17">
        <v>1438</v>
      </c>
      <c r="J305" s="17">
        <v>-0.7</v>
      </c>
      <c r="K305" s="17">
        <v>-0.1</v>
      </c>
      <c r="L305" s="17">
        <v>-0.8</v>
      </c>
      <c r="M305" s="17">
        <v>-0.8</v>
      </c>
      <c r="N305" s="17">
        <v>0</v>
      </c>
      <c r="O305" s="17">
        <v>7</v>
      </c>
      <c r="P305" s="17">
        <v>-0.8</v>
      </c>
      <c r="Q305" s="17">
        <v>0.1</v>
      </c>
      <c r="R305" s="17">
        <v>0</v>
      </c>
      <c r="S305" s="17">
        <v>-0.9</v>
      </c>
      <c r="T305" s="17">
        <v>97</v>
      </c>
      <c r="U305" s="17">
        <v>-10</v>
      </c>
      <c r="V305" s="17">
        <v>0.01</v>
      </c>
      <c r="W305" s="17">
        <v>14</v>
      </c>
      <c r="X305" s="17">
        <v>25</v>
      </c>
      <c r="Y305" s="17">
        <v>0</v>
      </c>
      <c r="Z305" s="17">
        <v>-0.7</v>
      </c>
      <c r="AA305" s="17">
        <v>946</v>
      </c>
      <c r="AB305" s="17">
        <v>930</v>
      </c>
      <c r="AC305" s="17">
        <v>1438</v>
      </c>
      <c r="AD305" s="17">
        <v>1300</v>
      </c>
      <c r="AE305" s="17">
        <v>-0.4</v>
      </c>
      <c r="AF305" s="17">
        <v>0.1</v>
      </c>
      <c r="AG305" s="17">
        <v>0</v>
      </c>
      <c r="AH305" s="17">
        <v>-0.4</v>
      </c>
      <c r="AI305" s="17">
        <v>0.48</v>
      </c>
      <c r="AJ305" s="17">
        <v>31.537500000000001</v>
      </c>
      <c r="AK305" s="17">
        <v>1</v>
      </c>
      <c r="AL305" s="17">
        <v>93</v>
      </c>
      <c r="AM305" s="17">
        <v>31.68</v>
      </c>
      <c r="AN305" s="17">
        <v>31.96</v>
      </c>
      <c r="AO305" s="17">
        <v>31.67</v>
      </c>
      <c r="AP305" s="17">
        <v>3182</v>
      </c>
      <c r="AQ305" s="17">
        <v>0</v>
      </c>
      <c r="AR305" s="17">
        <v>100</v>
      </c>
      <c r="AS305" s="17">
        <v>96</v>
      </c>
      <c r="AT305" s="17">
        <v>8</v>
      </c>
      <c r="AU305" s="17">
        <v>-9</v>
      </c>
      <c r="AV305" s="17"/>
      <c r="AW305" s="17"/>
      <c r="AX305" s="17"/>
    </row>
    <row r="306" spans="1:50" x14ac:dyDescent="0.15">
      <c r="A306" s="17" t="s">
        <v>3052</v>
      </c>
      <c r="B306" s="17" t="s">
        <v>3053</v>
      </c>
      <c r="C306" s="17">
        <v>9.73</v>
      </c>
      <c r="D306" s="17">
        <v>9.7799999999999994</v>
      </c>
      <c r="E306" s="17">
        <v>9.51</v>
      </c>
      <c r="F306" s="17">
        <v>9.57</v>
      </c>
      <c r="G306" s="17">
        <v>9.7200000000000006</v>
      </c>
      <c r="H306" s="17">
        <v>956</v>
      </c>
      <c r="I306" s="17">
        <v>1440</v>
      </c>
      <c r="J306" s="17">
        <v>-0.8</v>
      </c>
      <c r="K306" s="17">
        <v>-0.8</v>
      </c>
      <c r="L306" s="17">
        <v>-1.7</v>
      </c>
      <c r="M306" s="17">
        <v>-1.6</v>
      </c>
      <c r="N306" s="17">
        <v>0.1</v>
      </c>
      <c r="O306" s="17">
        <v>22</v>
      </c>
      <c r="P306" s="17">
        <v>-2.2000000000000002</v>
      </c>
      <c r="Q306" s="17">
        <v>0.6</v>
      </c>
      <c r="R306" s="17">
        <v>0.5</v>
      </c>
      <c r="S306" s="17">
        <v>-2.2999999999999998</v>
      </c>
      <c r="T306" s="17">
        <v>81</v>
      </c>
      <c r="U306" s="17">
        <v>-30</v>
      </c>
      <c r="V306" s="17">
        <v>0.03</v>
      </c>
      <c r="W306" s="17">
        <v>7</v>
      </c>
      <c r="X306" s="17">
        <v>207</v>
      </c>
      <c r="Y306" s="17">
        <v>0.1</v>
      </c>
      <c r="Z306" s="17">
        <v>-0.5</v>
      </c>
      <c r="AA306" s="17">
        <v>938</v>
      </c>
      <c r="AB306" s="17">
        <v>956</v>
      </c>
      <c r="AC306" s="17">
        <v>1440</v>
      </c>
      <c r="AD306" s="17">
        <v>1301</v>
      </c>
      <c r="AE306" s="17">
        <v>-0.9</v>
      </c>
      <c r="AF306" s="17">
        <v>0.6</v>
      </c>
      <c r="AG306" s="17">
        <v>0.5</v>
      </c>
      <c r="AH306" s="17">
        <v>-0.9</v>
      </c>
      <c r="AI306" s="17">
        <v>0.52</v>
      </c>
      <c r="AJ306" s="17">
        <v>9.5259999999999998</v>
      </c>
      <c r="AK306" s="17">
        <v>1</v>
      </c>
      <c r="AL306" s="17">
        <v>57</v>
      </c>
      <c r="AM306" s="17">
        <v>9.64</v>
      </c>
      <c r="AN306" s="17">
        <v>9.7799999999999994</v>
      </c>
      <c r="AO306" s="17">
        <v>9.51</v>
      </c>
      <c r="AP306" s="17">
        <v>966</v>
      </c>
      <c r="AQ306" s="17">
        <v>33</v>
      </c>
      <c r="AR306" s="17">
        <v>67</v>
      </c>
      <c r="AS306" s="17">
        <v>82</v>
      </c>
      <c r="AT306" s="17">
        <v>36</v>
      </c>
      <c r="AU306" s="17">
        <v>-8</v>
      </c>
      <c r="AV306" s="17"/>
      <c r="AW306" s="17"/>
      <c r="AX306" s="17"/>
    </row>
    <row r="307" spans="1:50" x14ac:dyDescent="0.15">
      <c r="A307" s="17" t="s">
        <v>3080</v>
      </c>
      <c r="B307" s="17" t="s">
        <v>3081</v>
      </c>
      <c r="C307" s="17">
        <v>15.06</v>
      </c>
      <c r="D307" s="17">
        <v>15.3</v>
      </c>
      <c r="E307" s="17">
        <v>14.9</v>
      </c>
      <c r="F307" s="17">
        <v>15.19</v>
      </c>
      <c r="G307" s="17">
        <v>15.18</v>
      </c>
      <c r="H307" s="17">
        <v>1421</v>
      </c>
      <c r="I307" s="17">
        <v>1021</v>
      </c>
      <c r="J307" s="17">
        <v>-0.2</v>
      </c>
      <c r="K307" s="17">
        <v>1.1000000000000001</v>
      </c>
      <c r="L307" s="17">
        <v>0.9</v>
      </c>
      <c r="M307" s="17">
        <v>0.1</v>
      </c>
      <c r="N307" s="17">
        <v>-0.8</v>
      </c>
      <c r="O307" s="17">
        <v>72</v>
      </c>
      <c r="P307" s="17">
        <v>-0.7</v>
      </c>
      <c r="Q307" s="17">
        <v>1.9</v>
      </c>
      <c r="R307" s="17">
        <v>1.6</v>
      </c>
      <c r="S307" s="17">
        <v>-1.1000000000000001</v>
      </c>
      <c r="T307" s="17">
        <v>40</v>
      </c>
      <c r="U307" s="17">
        <v>40</v>
      </c>
      <c r="V307" s="17">
        <v>0.03</v>
      </c>
      <c r="W307" s="17">
        <v>37</v>
      </c>
      <c r="X307" s="17">
        <v>687</v>
      </c>
      <c r="Y307" s="17">
        <v>0.1</v>
      </c>
      <c r="Z307" s="17">
        <v>0.3</v>
      </c>
      <c r="AA307" s="17">
        <v>1021</v>
      </c>
      <c r="AB307" s="17">
        <v>950</v>
      </c>
      <c r="AC307" s="17">
        <v>1352</v>
      </c>
      <c r="AD307" s="17">
        <v>1421</v>
      </c>
      <c r="AE307" s="17">
        <v>-0.7</v>
      </c>
      <c r="AF307" s="17">
        <v>0.9</v>
      </c>
      <c r="AG307" s="17">
        <v>1.3</v>
      </c>
      <c r="AH307" s="17">
        <v>-0.7</v>
      </c>
      <c r="AI307" s="17">
        <v>0.72</v>
      </c>
      <c r="AJ307" s="17">
        <v>15.0085</v>
      </c>
      <c r="AK307" s="17">
        <v>1.01</v>
      </c>
      <c r="AL307" s="17">
        <v>80</v>
      </c>
      <c r="AM307" s="17">
        <v>14.9</v>
      </c>
      <c r="AN307" s="17">
        <v>15.25</v>
      </c>
      <c r="AO307" s="17">
        <v>15.06</v>
      </c>
      <c r="AP307" s="17">
        <v>1529</v>
      </c>
      <c r="AQ307" s="17">
        <v>0</v>
      </c>
      <c r="AR307" s="17">
        <v>14</v>
      </c>
      <c r="AS307" s="17">
        <v>11</v>
      </c>
      <c r="AT307" s="17">
        <v>67</v>
      </c>
      <c r="AU307" s="17">
        <v>-4</v>
      </c>
      <c r="AV307" s="17"/>
      <c r="AW307" s="17"/>
      <c r="AX307" s="17"/>
    </row>
    <row r="308" spans="1:50" x14ac:dyDescent="0.15">
      <c r="A308" s="17" t="s">
        <v>1034</v>
      </c>
      <c r="B308" s="17" t="s">
        <v>1035</v>
      </c>
      <c r="C308" s="17">
        <v>12.01</v>
      </c>
      <c r="D308" s="17">
        <v>12.1</v>
      </c>
      <c r="E308" s="17">
        <v>11.88</v>
      </c>
      <c r="F308" s="17">
        <v>11.9</v>
      </c>
      <c r="G308" s="17">
        <v>12.03</v>
      </c>
      <c r="H308" s="17">
        <v>959</v>
      </c>
      <c r="I308" s="17">
        <v>1444</v>
      </c>
      <c r="J308" s="17">
        <v>-0.2</v>
      </c>
      <c r="K308" s="17">
        <v>-0.7</v>
      </c>
      <c r="L308" s="17">
        <v>-0.9</v>
      </c>
      <c r="M308" s="17">
        <v>-1.1000000000000001</v>
      </c>
      <c r="N308" s="17">
        <v>-0.2</v>
      </c>
      <c r="O308" s="17">
        <v>9</v>
      </c>
      <c r="P308" s="17">
        <v>-1.7</v>
      </c>
      <c r="Q308" s="17">
        <v>0.2</v>
      </c>
      <c r="R308" s="17">
        <v>0.7</v>
      </c>
      <c r="S308" s="17">
        <v>-1.1000000000000001</v>
      </c>
      <c r="T308" s="17">
        <v>59</v>
      </c>
      <c r="U308" s="17">
        <v>-36</v>
      </c>
      <c r="V308" s="17">
        <v>0.02</v>
      </c>
      <c r="W308" s="17">
        <v>15</v>
      </c>
      <c r="X308" s="17">
        <v>431</v>
      </c>
      <c r="Y308" s="17">
        <v>0.1</v>
      </c>
      <c r="Z308" s="17">
        <v>0.4</v>
      </c>
      <c r="AA308" s="17">
        <v>1119</v>
      </c>
      <c r="AB308" s="17">
        <v>959</v>
      </c>
      <c r="AC308" s="17">
        <v>1444</v>
      </c>
      <c r="AD308" s="17">
        <v>1300</v>
      </c>
      <c r="AE308" s="17">
        <v>-0.8</v>
      </c>
      <c r="AF308" s="17">
        <v>0.2</v>
      </c>
      <c r="AG308" s="17">
        <v>0.7</v>
      </c>
      <c r="AH308" s="17">
        <v>-0.8</v>
      </c>
      <c r="AI308" s="17">
        <v>0.77</v>
      </c>
      <c r="AJ308" s="17">
        <v>11.879</v>
      </c>
      <c r="AK308" s="17">
        <v>1</v>
      </c>
      <c r="AL308" s="17">
        <v>54</v>
      </c>
      <c r="AM308" s="17">
        <v>11.96</v>
      </c>
      <c r="AN308" s="17">
        <v>12.09</v>
      </c>
      <c r="AO308" s="17">
        <v>11.88</v>
      </c>
      <c r="AP308" s="17">
        <v>1199</v>
      </c>
      <c r="AQ308" s="17">
        <v>0</v>
      </c>
      <c r="AR308" s="17">
        <v>50</v>
      </c>
      <c r="AS308" s="17">
        <v>17</v>
      </c>
      <c r="AT308" s="17">
        <v>100</v>
      </c>
      <c r="AU308" s="17">
        <v>-5</v>
      </c>
      <c r="AV308" s="17"/>
      <c r="AW308" s="17"/>
      <c r="AX308" s="17"/>
    </row>
    <row r="309" spans="1:50" x14ac:dyDescent="0.15">
      <c r="A309" s="17" t="s">
        <v>3186</v>
      </c>
      <c r="B309" s="17" t="s">
        <v>3187</v>
      </c>
      <c r="C309" s="17">
        <v>4.7699999999999996</v>
      </c>
      <c r="D309" s="17">
        <v>4.79</v>
      </c>
      <c r="E309" s="17">
        <v>4.71</v>
      </c>
      <c r="F309" s="17">
        <v>4.75</v>
      </c>
      <c r="G309" s="17">
        <v>4.78</v>
      </c>
      <c r="H309" s="17">
        <v>930</v>
      </c>
      <c r="I309" s="17">
        <v>1405</v>
      </c>
      <c r="J309" s="17">
        <v>-0.8</v>
      </c>
      <c r="K309" s="17">
        <v>0.4</v>
      </c>
      <c r="L309" s="17">
        <v>-0.4</v>
      </c>
      <c r="M309" s="17">
        <v>-0.6</v>
      </c>
      <c r="N309" s="17">
        <v>-0.2</v>
      </c>
      <c r="O309" s="17">
        <v>50</v>
      </c>
      <c r="P309" s="17">
        <v>-0.8</v>
      </c>
      <c r="Q309" s="17">
        <v>0.8</v>
      </c>
      <c r="R309" s="17">
        <v>0.4</v>
      </c>
      <c r="S309" s="17">
        <v>-1.3</v>
      </c>
      <c r="T309" s="17">
        <v>75</v>
      </c>
      <c r="U309" s="17">
        <v>25</v>
      </c>
      <c r="V309" s="17">
        <v>0.02</v>
      </c>
      <c r="W309" s="17">
        <v>14</v>
      </c>
      <c r="X309" s="17">
        <v>113</v>
      </c>
      <c r="Y309" s="17">
        <v>0.4</v>
      </c>
      <c r="Z309" s="17">
        <v>0.4</v>
      </c>
      <c r="AA309" s="17">
        <v>1125</v>
      </c>
      <c r="AB309" s="17">
        <v>930</v>
      </c>
      <c r="AC309" s="17">
        <v>1405</v>
      </c>
      <c r="AD309" s="17">
        <v>1310</v>
      </c>
      <c r="AE309" s="17">
        <v>0</v>
      </c>
      <c r="AF309" s="17">
        <v>0.8</v>
      </c>
      <c r="AG309" s="17">
        <v>0.4</v>
      </c>
      <c r="AH309" s="17">
        <v>0</v>
      </c>
      <c r="AI309" s="17">
        <v>0.25</v>
      </c>
      <c r="AJ309" s="17">
        <v>4.5540000000000003</v>
      </c>
      <c r="AK309" s="17">
        <v>1.04</v>
      </c>
      <c r="AL309" s="17">
        <v>86</v>
      </c>
      <c r="AM309" s="17">
        <v>4.72</v>
      </c>
      <c r="AN309" s="17">
        <v>4.79</v>
      </c>
      <c r="AO309" s="17">
        <v>4.71</v>
      </c>
      <c r="AP309" s="17">
        <v>475</v>
      </c>
      <c r="AQ309" s="17">
        <v>0</v>
      </c>
      <c r="AR309" s="17">
        <v>100</v>
      </c>
      <c r="AS309" s="17">
        <v>33</v>
      </c>
      <c r="AT309" s="17">
        <v>100</v>
      </c>
      <c r="AU309" s="17">
        <v>-5</v>
      </c>
      <c r="AV309" s="17"/>
      <c r="AW309" s="17"/>
      <c r="AX309" s="17"/>
    </row>
    <row r="310" spans="1:50" x14ac:dyDescent="0.15">
      <c r="A310" s="17" t="s">
        <v>3258</v>
      </c>
      <c r="B310" s="17" t="s">
        <v>3259</v>
      </c>
      <c r="C310" s="17">
        <v>8.75</v>
      </c>
      <c r="D310" s="17">
        <v>8.8800000000000008</v>
      </c>
      <c r="E310" s="17">
        <v>8.4600000000000009</v>
      </c>
      <c r="F310" s="17">
        <v>8.52</v>
      </c>
      <c r="G310" s="17">
        <v>8.81</v>
      </c>
      <c r="H310" s="17">
        <v>935</v>
      </c>
      <c r="I310" s="17">
        <v>1439</v>
      </c>
      <c r="J310" s="17">
        <v>-1.5</v>
      </c>
      <c r="K310" s="17">
        <v>-1.2</v>
      </c>
      <c r="L310" s="17">
        <v>-2.7</v>
      </c>
      <c r="M310" s="17">
        <v>-3.3</v>
      </c>
      <c r="N310" s="17">
        <v>-0.7</v>
      </c>
      <c r="O310" s="17">
        <v>14</v>
      </c>
      <c r="P310" s="17">
        <v>-4.0999999999999996</v>
      </c>
      <c r="Q310" s="17">
        <v>0.7</v>
      </c>
      <c r="R310" s="17">
        <v>1.5</v>
      </c>
      <c r="S310" s="17">
        <v>-3.4</v>
      </c>
      <c r="T310" s="17">
        <v>69</v>
      </c>
      <c r="U310" s="17">
        <v>-24</v>
      </c>
      <c r="V310" s="17">
        <v>0.05</v>
      </c>
      <c r="W310" s="17">
        <v>14</v>
      </c>
      <c r="X310" s="17">
        <v>431</v>
      </c>
      <c r="Y310" s="17">
        <v>0.3</v>
      </c>
      <c r="Z310" s="17">
        <v>0.8</v>
      </c>
      <c r="AA310" s="17">
        <v>1119</v>
      </c>
      <c r="AB310" s="17">
        <v>935</v>
      </c>
      <c r="AC310" s="17">
        <v>1439</v>
      </c>
      <c r="AD310" s="17">
        <v>1300</v>
      </c>
      <c r="AE310" s="17">
        <v>-1.6</v>
      </c>
      <c r="AF310" s="17">
        <v>0.6</v>
      </c>
      <c r="AG310" s="17">
        <v>1.3</v>
      </c>
      <c r="AH310" s="17">
        <v>-1.6</v>
      </c>
      <c r="AI310" s="17">
        <v>0.59</v>
      </c>
      <c r="AJ310" s="17">
        <v>8.3330000000000002</v>
      </c>
      <c r="AK310" s="17">
        <v>1.02</v>
      </c>
      <c r="AL310" s="17">
        <v>82</v>
      </c>
      <c r="AM310" s="17">
        <v>8.58</v>
      </c>
      <c r="AN310" s="17">
        <v>8.86</v>
      </c>
      <c r="AO310" s="17">
        <v>8.4700000000000006</v>
      </c>
      <c r="AP310" s="17">
        <v>866</v>
      </c>
      <c r="AQ310" s="17">
        <v>0</v>
      </c>
      <c r="AR310" s="17">
        <v>75</v>
      </c>
      <c r="AS310" s="17">
        <v>0</v>
      </c>
      <c r="AT310" s="17">
        <v>64</v>
      </c>
      <c r="AU310" s="17">
        <v>5</v>
      </c>
      <c r="AV310" s="17"/>
      <c r="AW310" s="17"/>
      <c r="AX310" s="17"/>
    </row>
    <row r="311" spans="1:50" x14ac:dyDescent="0.15">
      <c r="A311" s="17" t="s">
        <v>517</v>
      </c>
      <c r="B311" s="17" t="s">
        <v>65</v>
      </c>
      <c r="C311" s="17">
        <v>29.5</v>
      </c>
      <c r="D311" s="17">
        <v>29.5</v>
      </c>
      <c r="E311" s="17">
        <v>29</v>
      </c>
      <c r="F311" s="17">
        <v>29.05</v>
      </c>
      <c r="G311" s="17">
        <v>29.44</v>
      </c>
      <c r="H311" s="17">
        <v>930</v>
      </c>
      <c r="I311" s="17">
        <v>1403</v>
      </c>
      <c r="J311" s="17">
        <v>-1.4</v>
      </c>
      <c r="K311" s="17">
        <v>-0.1</v>
      </c>
      <c r="L311" s="17">
        <v>-1.5</v>
      </c>
      <c r="M311" s="17">
        <v>-1.3</v>
      </c>
      <c r="N311" s="17">
        <v>0.2</v>
      </c>
      <c r="O311" s="17">
        <v>10</v>
      </c>
      <c r="P311" s="17">
        <v>-1.5</v>
      </c>
      <c r="Q311" s="17">
        <v>0.2</v>
      </c>
      <c r="R311" s="17">
        <v>0</v>
      </c>
      <c r="S311" s="17">
        <v>-1.7</v>
      </c>
      <c r="T311" s="17">
        <v>100</v>
      </c>
      <c r="U311" s="17">
        <v>-6</v>
      </c>
      <c r="V311" s="17">
        <v>0.02</v>
      </c>
      <c r="W311" s="17">
        <v>5</v>
      </c>
      <c r="X311" s="17">
        <v>768</v>
      </c>
      <c r="Y311" s="17">
        <v>-0.1</v>
      </c>
      <c r="Z311" s="17">
        <v>-0.4</v>
      </c>
      <c r="AA311" s="17">
        <v>1112</v>
      </c>
      <c r="AB311" s="17">
        <v>930</v>
      </c>
      <c r="AC311" s="17">
        <v>1403</v>
      </c>
      <c r="AD311" s="17">
        <v>1345</v>
      </c>
      <c r="AE311" s="17">
        <v>-0.4</v>
      </c>
      <c r="AF311" s="17">
        <v>0.2</v>
      </c>
      <c r="AG311" s="17">
        <v>0</v>
      </c>
      <c r="AH311" s="17">
        <v>-0.4</v>
      </c>
      <c r="AI311" s="17">
        <v>0.22</v>
      </c>
      <c r="AJ311" s="17">
        <v>29.692</v>
      </c>
      <c r="AK311" s="17">
        <v>0.98</v>
      </c>
      <c r="AL311" s="17">
        <v>86</v>
      </c>
      <c r="AM311" s="17">
        <v>29.06</v>
      </c>
      <c r="AN311" s="17">
        <v>29.5</v>
      </c>
      <c r="AO311" s="17">
        <v>29</v>
      </c>
      <c r="AP311" s="17">
        <v>2916</v>
      </c>
      <c r="AQ311" s="17">
        <v>100</v>
      </c>
      <c r="AR311" s="17">
        <v>25</v>
      </c>
      <c r="AS311" s="17">
        <v>100</v>
      </c>
      <c r="AT311" s="17">
        <v>20</v>
      </c>
      <c r="AU311" s="17">
        <v>-7</v>
      </c>
      <c r="AV311" s="17"/>
      <c r="AW311" s="17"/>
      <c r="AX311" s="17"/>
    </row>
    <row r="312" spans="1:50" x14ac:dyDescent="0.15">
      <c r="A312" s="17" t="s">
        <v>1052</v>
      </c>
      <c r="B312" s="17" t="s">
        <v>1053</v>
      </c>
      <c r="C312" s="17">
        <v>26.07</v>
      </c>
      <c r="D312" s="17">
        <v>26.62</v>
      </c>
      <c r="E312" s="17">
        <v>25.7</v>
      </c>
      <c r="F312" s="17">
        <v>25.98</v>
      </c>
      <c r="G312" s="17">
        <v>26.26</v>
      </c>
      <c r="H312" s="17">
        <v>1319</v>
      </c>
      <c r="I312" s="17">
        <v>1441</v>
      </c>
      <c r="J312" s="17">
        <v>0.4</v>
      </c>
      <c r="K312" s="17">
        <v>-0.8</v>
      </c>
      <c r="L312" s="17">
        <v>-0.3</v>
      </c>
      <c r="M312" s="17">
        <v>-1.1000000000000001</v>
      </c>
      <c r="N312" s="17">
        <v>-0.7</v>
      </c>
      <c r="O312" s="17">
        <v>30</v>
      </c>
      <c r="P312" s="17">
        <v>-2.4</v>
      </c>
      <c r="Q312" s="17">
        <v>1.1000000000000001</v>
      </c>
      <c r="R312" s="17">
        <v>2.1</v>
      </c>
      <c r="S312" s="17">
        <v>-1.4</v>
      </c>
      <c r="T312" s="17">
        <v>40</v>
      </c>
      <c r="U312" s="17">
        <v>-22</v>
      </c>
      <c r="V312" s="17">
        <v>0.04</v>
      </c>
      <c r="W312" s="17">
        <v>61</v>
      </c>
      <c r="X312" s="17">
        <v>493</v>
      </c>
      <c r="Y312" s="17">
        <v>0.1</v>
      </c>
      <c r="Z312" s="17">
        <v>0.4</v>
      </c>
      <c r="AA312" s="17">
        <v>1000</v>
      </c>
      <c r="AB312" s="17">
        <v>949</v>
      </c>
      <c r="AC312" s="17">
        <v>1441</v>
      </c>
      <c r="AD312" s="17">
        <v>1319</v>
      </c>
      <c r="AE312" s="17">
        <v>-2.2999999999999998</v>
      </c>
      <c r="AF312" s="17">
        <v>1.1000000000000001</v>
      </c>
      <c r="AG312" s="17">
        <v>1.3</v>
      </c>
      <c r="AH312" s="17">
        <v>-2.4</v>
      </c>
      <c r="AI312" s="17">
        <v>1.05</v>
      </c>
      <c r="AJ312" s="17">
        <v>22.997</v>
      </c>
      <c r="AK312" s="17">
        <v>1.1299999999999999</v>
      </c>
      <c r="AL312" s="17">
        <v>74</v>
      </c>
      <c r="AM312" s="17">
        <v>25.81</v>
      </c>
      <c r="AN312" s="17">
        <v>26.42</v>
      </c>
      <c r="AO312" s="17">
        <v>25.7</v>
      </c>
      <c r="AP312" s="17">
        <v>2660</v>
      </c>
      <c r="AQ312" s="17">
        <v>0</v>
      </c>
      <c r="AR312" s="17">
        <v>75</v>
      </c>
      <c r="AS312" s="17">
        <v>0</v>
      </c>
      <c r="AT312" s="17">
        <v>56</v>
      </c>
      <c r="AU312" s="17">
        <v>4</v>
      </c>
      <c r="AV312" s="17"/>
      <c r="AW312" s="17"/>
      <c r="AX312" s="17"/>
    </row>
    <row r="313" spans="1:50" x14ac:dyDescent="0.15">
      <c r="A313" s="17" t="s">
        <v>148</v>
      </c>
      <c r="B313" s="17" t="s">
        <v>2072</v>
      </c>
      <c r="C313" s="17">
        <v>10.06</v>
      </c>
      <c r="D313" s="17">
        <v>10.06</v>
      </c>
      <c r="E313" s="17">
        <v>10.06</v>
      </c>
      <c r="F313" s="17">
        <v>10.06</v>
      </c>
      <c r="G313" s="17">
        <v>10.06</v>
      </c>
      <c r="H313" s="17">
        <v>930</v>
      </c>
      <c r="I313" s="17">
        <v>1500</v>
      </c>
      <c r="J313" s="17">
        <v>0</v>
      </c>
      <c r="K313" s="17">
        <v>0</v>
      </c>
      <c r="L313" s="17">
        <v>0</v>
      </c>
      <c r="M313" s="17">
        <v>0</v>
      </c>
      <c r="N313" s="17">
        <v>0</v>
      </c>
      <c r="O313" s="17">
        <v>0</v>
      </c>
      <c r="P313" s="17">
        <v>0</v>
      </c>
      <c r="Q313" s="17">
        <v>0</v>
      </c>
      <c r="R313" s="17">
        <v>0</v>
      </c>
      <c r="S313" s="17">
        <v>0</v>
      </c>
      <c r="T313" s="17">
        <v>0</v>
      </c>
      <c r="U313" s="17">
        <v>0</v>
      </c>
      <c r="V313" s="17">
        <v>0</v>
      </c>
      <c r="W313" s="17">
        <v>0</v>
      </c>
      <c r="X313" s="17">
        <v>0</v>
      </c>
      <c r="Y313" s="17">
        <v>0</v>
      </c>
      <c r="Z313" s="17">
        <v>0</v>
      </c>
      <c r="AA313" s="17">
        <v>1130</v>
      </c>
      <c r="AB313" s="17">
        <v>930</v>
      </c>
      <c r="AC313" s="17">
        <v>1500</v>
      </c>
      <c r="AD313" s="17">
        <v>1300</v>
      </c>
      <c r="AE313" s="17">
        <v>0</v>
      </c>
      <c r="AF313" s="17">
        <v>0</v>
      </c>
      <c r="AG313" s="17">
        <v>0</v>
      </c>
      <c r="AH313" s="17">
        <v>0</v>
      </c>
      <c r="AI313" s="17">
        <v>0</v>
      </c>
      <c r="AJ313" s="17">
        <v>10.057499999999999</v>
      </c>
      <c r="AK313" s="17">
        <v>1</v>
      </c>
      <c r="AL313" s="17">
        <v>0</v>
      </c>
      <c r="AM313" s="17">
        <v>10.06</v>
      </c>
      <c r="AN313" s="17">
        <v>10.06</v>
      </c>
      <c r="AO313" s="17">
        <v>10.06</v>
      </c>
      <c r="AP313" s="17">
        <v>1006</v>
      </c>
      <c r="AQ313" s="17">
        <v>100</v>
      </c>
      <c r="AR313" s="17">
        <v>0</v>
      </c>
      <c r="AS313" s="17">
        <v>26</v>
      </c>
      <c r="AT313" s="17">
        <v>78</v>
      </c>
      <c r="AU313" s="17">
        <v>4</v>
      </c>
      <c r="AV313" s="17"/>
      <c r="AW313" s="17"/>
      <c r="AX313" s="17"/>
    </row>
    <row r="314" spans="1:50" x14ac:dyDescent="0.15">
      <c r="A314" s="17" t="s">
        <v>2994</v>
      </c>
      <c r="B314" s="17" t="s">
        <v>2995</v>
      </c>
      <c r="C314" s="17">
        <v>18.399999999999999</v>
      </c>
      <c r="D314" s="17">
        <v>18.399999999999999</v>
      </c>
      <c r="E314" s="17">
        <v>18.2</v>
      </c>
      <c r="F314" s="17">
        <v>18.239999999999998</v>
      </c>
      <c r="G314" s="17">
        <v>18.399999999999999</v>
      </c>
      <c r="H314" s="17">
        <v>930</v>
      </c>
      <c r="I314" s="17">
        <v>1453</v>
      </c>
      <c r="J314" s="17">
        <v>-0.6</v>
      </c>
      <c r="K314" s="17">
        <v>-0.3</v>
      </c>
      <c r="L314" s="17">
        <v>-0.9</v>
      </c>
      <c r="M314" s="17">
        <v>-0.9</v>
      </c>
      <c r="N314" s="17">
        <v>0</v>
      </c>
      <c r="O314" s="17">
        <v>20</v>
      </c>
      <c r="P314" s="17">
        <v>-0.9</v>
      </c>
      <c r="Q314" s="17">
        <v>0.2</v>
      </c>
      <c r="R314" s="17">
        <v>0</v>
      </c>
      <c r="S314" s="17">
        <v>-1.1000000000000001</v>
      </c>
      <c r="T314" s="17">
        <v>100</v>
      </c>
      <c r="U314" s="17">
        <v>-25</v>
      </c>
      <c r="V314" s="17">
        <v>0.01</v>
      </c>
      <c r="W314" s="17">
        <v>15</v>
      </c>
      <c r="X314" s="17">
        <v>51</v>
      </c>
      <c r="Y314" s="17">
        <v>-0.2</v>
      </c>
      <c r="Z314" s="17">
        <v>-0.4</v>
      </c>
      <c r="AA314" s="17">
        <v>1126</v>
      </c>
      <c r="AB314" s="17">
        <v>930</v>
      </c>
      <c r="AC314" s="17">
        <v>1453</v>
      </c>
      <c r="AD314" s="17">
        <v>1312</v>
      </c>
      <c r="AE314" s="17">
        <v>-0.4</v>
      </c>
      <c r="AF314" s="17">
        <v>0.2</v>
      </c>
      <c r="AG314" s="17">
        <v>0</v>
      </c>
      <c r="AH314" s="17">
        <v>-0.4</v>
      </c>
      <c r="AI314" s="17">
        <v>0.4</v>
      </c>
      <c r="AJ314" s="17">
        <v>18.143999999999998</v>
      </c>
      <c r="AK314" s="17">
        <v>1.01</v>
      </c>
      <c r="AL314" s="17">
        <v>100</v>
      </c>
      <c r="AM314" s="17">
        <v>18.27</v>
      </c>
      <c r="AN314" s="17">
        <v>18.399999999999999</v>
      </c>
      <c r="AO314" s="17">
        <v>18.21</v>
      </c>
      <c r="AP314" s="17">
        <v>1832</v>
      </c>
      <c r="AQ314" s="17">
        <v>100</v>
      </c>
      <c r="AR314" s="17">
        <v>0</v>
      </c>
      <c r="AS314" s="17">
        <v>100</v>
      </c>
      <c r="AT314" s="17">
        <v>12</v>
      </c>
      <c r="AU314" s="17">
        <v>-10</v>
      </c>
      <c r="AV314" s="17"/>
      <c r="AW314" s="17"/>
      <c r="AX314" s="17"/>
    </row>
    <row r="315" spans="1:50" x14ac:dyDescent="0.15">
      <c r="A315" s="17" t="s">
        <v>2742</v>
      </c>
      <c r="B315" s="17" t="s">
        <v>2743</v>
      </c>
      <c r="C315" s="17">
        <v>5.35</v>
      </c>
      <c r="D315" s="17">
        <v>5.44</v>
      </c>
      <c r="E315" s="17">
        <v>5.28</v>
      </c>
      <c r="F315" s="17">
        <v>5.32</v>
      </c>
      <c r="G315" s="17">
        <v>5.36</v>
      </c>
      <c r="H315" s="17">
        <v>957</v>
      </c>
      <c r="I315" s="17">
        <v>1353</v>
      </c>
      <c r="J315" s="17">
        <v>-0.2</v>
      </c>
      <c r="K315" s="17">
        <v>-0.4</v>
      </c>
      <c r="L315" s="17">
        <v>-0.6</v>
      </c>
      <c r="M315" s="17">
        <v>-0.7</v>
      </c>
      <c r="N315" s="17">
        <v>-0.2</v>
      </c>
      <c r="O315" s="17">
        <v>25</v>
      </c>
      <c r="P315" s="17">
        <v>-2.2000000000000002</v>
      </c>
      <c r="Q315" s="17">
        <v>0.8</v>
      </c>
      <c r="R315" s="17">
        <v>1.7</v>
      </c>
      <c r="S315" s="17">
        <v>-1.3</v>
      </c>
      <c r="T315" s="17">
        <v>44</v>
      </c>
      <c r="U315" s="17">
        <v>-12</v>
      </c>
      <c r="V315" s="17">
        <v>0.03</v>
      </c>
      <c r="W315" s="17">
        <v>9</v>
      </c>
      <c r="X315" s="17">
        <v>84</v>
      </c>
      <c r="Y315" s="17">
        <v>0.2</v>
      </c>
      <c r="Z315" s="17">
        <v>0.2</v>
      </c>
      <c r="AA315" s="17">
        <v>1120</v>
      </c>
      <c r="AB315" s="17">
        <v>957</v>
      </c>
      <c r="AC315" s="17">
        <v>1353</v>
      </c>
      <c r="AD315" s="17">
        <v>1300</v>
      </c>
      <c r="AE315" s="17">
        <v>-0.6</v>
      </c>
      <c r="AF315" s="17">
        <v>0.8</v>
      </c>
      <c r="AG315" s="17">
        <v>1.7</v>
      </c>
      <c r="AH315" s="17">
        <v>-0.6</v>
      </c>
      <c r="AI315" s="17">
        <v>0.75</v>
      </c>
      <c r="AJ315" s="17">
        <v>5.3470000000000004</v>
      </c>
      <c r="AK315" s="17">
        <v>0.99</v>
      </c>
      <c r="AL315" s="17">
        <v>27</v>
      </c>
      <c r="AM315" s="17">
        <v>5.33</v>
      </c>
      <c r="AN315" s="17">
        <v>5.44</v>
      </c>
      <c r="AO315" s="17">
        <v>5.28</v>
      </c>
      <c r="AP315" s="17">
        <v>535</v>
      </c>
      <c r="AQ315" s="17">
        <v>0</v>
      </c>
      <c r="AR315" s="17">
        <v>50</v>
      </c>
      <c r="AS315" s="17">
        <v>0</v>
      </c>
      <c r="AT315" s="17">
        <v>20</v>
      </c>
      <c r="AU315" s="17">
        <v>2</v>
      </c>
      <c r="AV315" s="17"/>
      <c r="AW315" s="17"/>
      <c r="AX315" s="17"/>
    </row>
    <row r="316" spans="1:50" x14ac:dyDescent="0.15">
      <c r="A316" s="17" t="s">
        <v>888</v>
      </c>
      <c r="B316" s="17" t="s">
        <v>889</v>
      </c>
      <c r="C316" s="17">
        <v>25.15</v>
      </c>
      <c r="D316" s="17">
        <v>26.81</v>
      </c>
      <c r="E316" s="17">
        <v>25.15</v>
      </c>
      <c r="F316" s="17">
        <v>25.59</v>
      </c>
      <c r="G316" s="17">
        <v>24.76</v>
      </c>
      <c r="H316" s="17">
        <v>953</v>
      </c>
      <c r="I316" s="17">
        <v>930</v>
      </c>
      <c r="J316" s="17">
        <v>1.7</v>
      </c>
      <c r="K316" s="17">
        <v>0.1</v>
      </c>
      <c r="L316" s="17">
        <v>1.7</v>
      </c>
      <c r="M316" s="17">
        <v>3.3</v>
      </c>
      <c r="N316" s="17">
        <v>1.6</v>
      </c>
      <c r="O316" s="17">
        <v>27</v>
      </c>
      <c r="P316" s="17">
        <v>-4.7</v>
      </c>
      <c r="Q316" s="17">
        <v>1.7</v>
      </c>
      <c r="R316" s="17">
        <v>6.4</v>
      </c>
      <c r="S316" s="17">
        <v>0</v>
      </c>
      <c r="T316" s="17">
        <v>0</v>
      </c>
      <c r="U316" s="17">
        <v>1</v>
      </c>
      <c r="V316" s="17">
        <v>0.06</v>
      </c>
      <c r="W316" s="17">
        <v>25</v>
      </c>
      <c r="X316" s="17">
        <v>1942</v>
      </c>
      <c r="Y316" s="17">
        <v>0.5</v>
      </c>
      <c r="Z316" s="17">
        <v>2.7</v>
      </c>
      <c r="AA316" s="17">
        <v>930</v>
      </c>
      <c r="AB316" s="17">
        <v>953</v>
      </c>
      <c r="AC316" s="17">
        <v>1405</v>
      </c>
      <c r="AD316" s="17">
        <v>1301</v>
      </c>
      <c r="AE316" s="17">
        <v>-0.7</v>
      </c>
      <c r="AF316" s="17">
        <v>0.9</v>
      </c>
      <c r="AG316" s="17">
        <v>6.6</v>
      </c>
      <c r="AH316" s="17">
        <v>-0.7</v>
      </c>
      <c r="AI316" s="17">
        <v>1.1000000000000001</v>
      </c>
      <c r="AJ316" s="17">
        <v>23.748000000000001</v>
      </c>
      <c r="AK316" s="17">
        <v>1.08</v>
      </c>
      <c r="AL316" s="17">
        <v>0</v>
      </c>
      <c r="AM316" s="17">
        <v>25.15</v>
      </c>
      <c r="AN316" s="17">
        <v>26.81</v>
      </c>
      <c r="AO316" s="17">
        <v>25.37</v>
      </c>
      <c r="AP316" s="17">
        <v>2576</v>
      </c>
      <c r="AQ316" s="17">
        <v>0</v>
      </c>
      <c r="AR316" s="17">
        <v>100</v>
      </c>
      <c r="AS316" s="17">
        <v>0</v>
      </c>
      <c r="AT316" s="17">
        <v>96</v>
      </c>
      <c r="AU316" s="17">
        <v>10</v>
      </c>
      <c r="AV316" s="17"/>
      <c r="AW316" s="17"/>
      <c r="AX316" s="17"/>
    </row>
    <row r="317" spans="1:50" x14ac:dyDescent="0.15">
      <c r="A317" s="17" t="s">
        <v>469</v>
      </c>
      <c r="B317" s="17" t="s">
        <v>470</v>
      </c>
      <c r="C317" s="17">
        <v>13.87</v>
      </c>
      <c r="D317" s="17">
        <v>13.87</v>
      </c>
      <c r="E317" s="17">
        <v>13.87</v>
      </c>
      <c r="F317" s="17">
        <v>13.87</v>
      </c>
      <c r="G317" s="17">
        <v>13.87</v>
      </c>
      <c r="H317" s="17">
        <v>930</v>
      </c>
      <c r="I317" s="17">
        <v>1500</v>
      </c>
      <c r="J317" s="17">
        <v>0</v>
      </c>
      <c r="K317" s="17">
        <v>0</v>
      </c>
      <c r="L317" s="17">
        <v>0</v>
      </c>
      <c r="M317" s="17">
        <v>0</v>
      </c>
      <c r="N317" s="17">
        <v>0</v>
      </c>
      <c r="O317" s="17">
        <v>0</v>
      </c>
      <c r="P317" s="17">
        <v>0</v>
      </c>
      <c r="Q317" s="17">
        <v>0</v>
      </c>
      <c r="R317" s="17">
        <v>0</v>
      </c>
      <c r="S317" s="17">
        <v>0</v>
      </c>
      <c r="T317" s="17">
        <v>0</v>
      </c>
      <c r="U317" s="17">
        <v>0</v>
      </c>
      <c r="V317" s="17">
        <v>0</v>
      </c>
      <c r="W317" s="17">
        <v>0</v>
      </c>
      <c r="X317" s="17">
        <v>0</v>
      </c>
      <c r="Y317" s="17">
        <v>0</v>
      </c>
      <c r="Z317" s="17">
        <v>0</v>
      </c>
      <c r="AA317" s="17">
        <v>1130</v>
      </c>
      <c r="AB317" s="17">
        <v>930</v>
      </c>
      <c r="AC317" s="17">
        <v>1500</v>
      </c>
      <c r="AD317" s="17">
        <v>1300</v>
      </c>
      <c r="AE317" s="17">
        <v>0</v>
      </c>
      <c r="AF317" s="17">
        <v>0</v>
      </c>
      <c r="AG317" s="17">
        <v>0</v>
      </c>
      <c r="AH317" s="17">
        <v>0</v>
      </c>
      <c r="AI317" s="17">
        <v>0</v>
      </c>
      <c r="AJ317" s="17">
        <v>14.1225</v>
      </c>
      <c r="AK317" s="17">
        <v>0.98</v>
      </c>
      <c r="AL317" s="17">
        <v>0</v>
      </c>
      <c r="AM317" s="17">
        <v>13.87</v>
      </c>
      <c r="AN317" s="17">
        <v>13.87</v>
      </c>
      <c r="AO317" s="17">
        <v>13.87</v>
      </c>
      <c r="AP317" s="17">
        <v>1387</v>
      </c>
      <c r="AQ317" s="17">
        <v>0</v>
      </c>
      <c r="AR317" s="17">
        <v>0</v>
      </c>
      <c r="AS317" s="17">
        <v>0</v>
      </c>
      <c r="AT317" s="17">
        <v>0</v>
      </c>
      <c r="AU317" s="17">
        <v>0</v>
      </c>
      <c r="AV317" s="17"/>
      <c r="AW317" s="17"/>
      <c r="AX317" s="17"/>
    </row>
    <row r="318" spans="1:50" x14ac:dyDescent="0.15">
      <c r="A318" s="17" t="s">
        <v>3108</v>
      </c>
      <c r="B318" s="17" t="s">
        <v>3109</v>
      </c>
      <c r="C318" s="17">
        <v>16.93</v>
      </c>
      <c r="D318" s="17">
        <v>17.260000000000002</v>
      </c>
      <c r="E318" s="17">
        <v>16.850000000000001</v>
      </c>
      <c r="F318" s="17">
        <v>17.059999999999999</v>
      </c>
      <c r="G318" s="17">
        <v>16.93</v>
      </c>
      <c r="H318" s="17">
        <v>1034</v>
      </c>
      <c r="I318" s="17">
        <v>930</v>
      </c>
      <c r="J318" s="17">
        <v>1.1000000000000001</v>
      </c>
      <c r="K318" s="17">
        <v>-0.4</v>
      </c>
      <c r="L318" s="17">
        <v>0.8</v>
      </c>
      <c r="M318" s="17">
        <v>0.8</v>
      </c>
      <c r="N318" s="17">
        <v>0</v>
      </c>
      <c r="O318" s="17">
        <v>51</v>
      </c>
      <c r="P318" s="17">
        <v>-1.2</v>
      </c>
      <c r="Q318" s="17">
        <v>1.2</v>
      </c>
      <c r="R318" s="17">
        <v>1.9</v>
      </c>
      <c r="S318" s="17">
        <v>-0.5</v>
      </c>
      <c r="T318" s="17">
        <v>20</v>
      </c>
      <c r="U318" s="17">
        <v>-15</v>
      </c>
      <c r="V318" s="17">
        <v>0.02</v>
      </c>
      <c r="W318" s="17">
        <v>65</v>
      </c>
      <c r="X318" s="17">
        <v>200</v>
      </c>
      <c r="Y318" s="17">
        <v>-0.4</v>
      </c>
      <c r="Z318" s="17">
        <v>0</v>
      </c>
      <c r="AA318" s="17">
        <v>930</v>
      </c>
      <c r="AB318" s="17">
        <v>1034</v>
      </c>
      <c r="AC318" s="17">
        <v>1448</v>
      </c>
      <c r="AD318" s="17">
        <v>1326</v>
      </c>
      <c r="AE318" s="17">
        <v>-0.8</v>
      </c>
      <c r="AF318" s="17">
        <v>0.6</v>
      </c>
      <c r="AG318" s="17">
        <v>1.9</v>
      </c>
      <c r="AH318" s="17">
        <v>-0.8</v>
      </c>
      <c r="AI318" s="17">
        <v>1.1399999999999999</v>
      </c>
      <c r="AJ318" s="17">
        <v>16.727</v>
      </c>
      <c r="AK318" s="17">
        <v>1.02</v>
      </c>
      <c r="AL318" s="17">
        <v>17</v>
      </c>
      <c r="AM318" s="17">
        <v>16.86</v>
      </c>
      <c r="AN318" s="17">
        <v>17.260000000000002</v>
      </c>
      <c r="AO318" s="17">
        <v>16.96</v>
      </c>
      <c r="AP318" s="17">
        <v>1720</v>
      </c>
      <c r="AQ318" s="17">
        <v>100</v>
      </c>
      <c r="AR318" s="17">
        <v>14</v>
      </c>
      <c r="AS318" s="17">
        <v>54</v>
      </c>
      <c r="AT318" s="17">
        <v>54</v>
      </c>
      <c r="AU318" s="17">
        <v>1</v>
      </c>
      <c r="AV318" s="17"/>
      <c r="AW318" s="17"/>
      <c r="AX318" s="17"/>
    </row>
    <row r="319" spans="1:50" x14ac:dyDescent="0.15">
      <c r="A319" s="17" t="s">
        <v>778</v>
      </c>
      <c r="B319" s="17" t="s">
        <v>779</v>
      </c>
      <c r="C319" s="17">
        <v>10.78</v>
      </c>
      <c r="D319" s="17">
        <v>10.84</v>
      </c>
      <c r="E319" s="17">
        <v>10.65</v>
      </c>
      <c r="F319" s="17">
        <v>10.7</v>
      </c>
      <c r="G319" s="17">
        <v>10.75</v>
      </c>
      <c r="H319" s="17">
        <v>931</v>
      </c>
      <c r="I319" s="17">
        <v>1443</v>
      </c>
      <c r="J319" s="17">
        <v>-0.9</v>
      </c>
      <c r="K319" s="17">
        <v>0.2</v>
      </c>
      <c r="L319" s="17">
        <v>-0.7</v>
      </c>
      <c r="M319" s="17">
        <v>-0.5</v>
      </c>
      <c r="N319" s="17">
        <v>0.3</v>
      </c>
      <c r="O319" s="17">
        <v>26</v>
      </c>
      <c r="P319" s="17">
        <v>-1.3</v>
      </c>
      <c r="Q319" s="17">
        <v>0.5</v>
      </c>
      <c r="R319" s="17">
        <v>0.6</v>
      </c>
      <c r="S319" s="17">
        <v>-1.2</v>
      </c>
      <c r="T319" s="17">
        <v>68</v>
      </c>
      <c r="U319" s="17">
        <v>11</v>
      </c>
      <c r="V319" s="17">
        <v>0.02</v>
      </c>
      <c r="W319" s="17">
        <v>12</v>
      </c>
      <c r="X319" s="17">
        <v>336</v>
      </c>
      <c r="Y319" s="17">
        <v>0.3</v>
      </c>
      <c r="Z319" s="17">
        <v>-0.2</v>
      </c>
      <c r="AA319" s="17">
        <v>1125</v>
      </c>
      <c r="AB319" s="17">
        <v>931</v>
      </c>
      <c r="AC319" s="17">
        <v>1443</v>
      </c>
      <c r="AD319" s="17">
        <v>1335</v>
      </c>
      <c r="AE319" s="17">
        <v>-0.6</v>
      </c>
      <c r="AF319" s="17">
        <v>0.5</v>
      </c>
      <c r="AG319" s="17">
        <v>0.5</v>
      </c>
      <c r="AH319" s="17">
        <v>-0.7</v>
      </c>
      <c r="AI319" s="17">
        <v>0.63</v>
      </c>
      <c r="AJ319" s="17">
        <v>10.91</v>
      </c>
      <c r="AK319" s="17">
        <v>0.98</v>
      </c>
      <c r="AL319" s="17">
        <v>53</v>
      </c>
      <c r="AM319" s="17">
        <v>10.66</v>
      </c>
      <c r="AN319" s="17">
        <v>10.83</v>
      </c>
      <c r="AO319" s="17">
        <v>10.65</v>
      </c>
      <c r="AP319" s="17">
        <v>1077</v>
      </c>
      <c r="AQ319" s="17">
        <v>0</v>
      </c>
      <c r="AR319" s="17">
        <v>100</v>
      </c>
      <c r="AS319" s="17">
        <v>37</v>
      </c>
      <c r="AT319" s="17">
        <v>12</v>
      </c>
      <c r="AU319" s="17">
        <v>-8</v>
      </c>
      <c r="AV319" s="17"/>
      <c r="AW319" s="17"/>
      <c r="AX319" s="17"/>
    </row>
    <row r="320" spans="1:50" x14ac:dyDescent="0.15">
      <c r="A320" s="17" t="s">
        <v>2996</v>
      </c>
      <c r="B320" s="17" t="s">
        <v>2997</v>
      </c>
      <c r="C320" s="17">
        <v>13.76</v>
      </c>
      <c r="D320" s="17">
        <v>13.81</v>
      </c>
      <c r="E320" s="17">
        <v>13.68</v>
      </c>
      <c r="F320" s="17">
        <v>13.76</v>
      </c>
      <c r="G320" s="17">
        <v>13.79</v>
      </c>
      <c r="H320" s="17">
        <v>1035</v>
      </c>
      <c r="I320" s="17">
        <v>1402</v>
      </c>
      <c r="J320" s="17">
        <v>0.1</v>
      </c>
      <c r="K320" s="17">
        <v>-0.1</v>
      </c>
      <c r="L320" s="17">
        <v>0</v>
      </c>
      <c r="M320" s="17">
        <v>-0.2</v>
      </c>
      <c r="N320" s="17">
        <v>-0.2</v>
      </c>
      <c r="O320" s="17">
        <v>62</v>
      </c>
      <c r="P320" s="17">
        <v>-0.4</v>
      </c>
      <c r="Q320" s="17">
        <v>0.6</v>
      </c>
      <c r="R320" s="17">
        <v>0.4</v>
      </c>
      <c r="S320" s="17">
        <v>-0.6</v>
      </c>
      <c r="T320" s="17">
        <v>62</v>
      </c>
      <c r="U320" s="17">
        <v>-8</v>
      </c>
      <c r="V320" s="17">
        <v>0.01</v>
      </c>
      <c r="W320" s="17">
        <v>67</v>
      </c>
      <c r="X320" s="17">
        <v>126</v>
      </c>
      <c r="Y320" s="17">
        <v>-0.1</v>
      </c>
      <c r="Z320" s="17">
        <v>-0.1</v>
      </c>
      <c r="AA320" s="17">
        <v>943</v>
      </c>
      <c r="AB320" s="17">
        <v>1035</v>
      </c>
      <c r="AC320" s="17">
        <v>1402</v>
      </c>
      <c r="AD320" s="17">
        <v>1311</v>
      </c>
      <c r="AE320" s="17">
        <v>-0.4</v>
      </c>
      <c r="AF320" s="17">
        <v>0.6</v>
      </c>
      <c r="AG320" s="17">
        <v>0.4</v>
      </c>
      <c r="AH320" s="17">
        <v>-0.4</v>
      </c>
      <c r="AI320" s="17">
        <v>0.77</v>
      </c>
      <c r="AJ320" s="17">
        <v>13.670500000000001</v>
      </c>
      <c r="AK320" s="17">
        <v>1.01</v>
      </c>
      <c r="AL320" s="17">
        <v>83</v>
      </c>
      <c r="AM320" s="17">
        <v>13.69</v>
      </c>
      <c r="AN320" s="17">
        <v>13.81</v>
      </c>
      <c r="AO320" s="17">
        <v>13.68</v>
      </c>
      <c r="AP320" s="17">
        <v>1381</v>
      </c>
      <c r="AQ320" s="17">
        <v>100</v>
      </c>
      <c r="AR320" s="17">
        <v>33</v>
      </c>
      <c r="AS320" s="17">
        <v>100</v>
      </c>
      <c r="AT320" s="17">
        <v>60</v>
      </c>
      <c r="AU320" s="17">
        <v>-8</v>
      </c>
      <c r="AV320" s="17"/>
      <c r="AW320" s="17"/>
      <c r="AX320" s="17"/>
    </row>
    <row r="321" spans="1:50" x14ac:dyDescent="0.15">
      <c r="A321" s="17" t="s">
        <v>2766</v>
      </c>
      <c r="B321" s="17" t="s">
        <v>2767</v>
      </c>
      <c r="C321" s="17">
        <v>8.1300000000000008</v>
      </c>
      <c r="D321" s="17">
        <v>8.15</v>
      </c>
      <c r="E321" s="17">
        <v>8</v>
      </c>
      <c r="F321" s="17">
        <v>8.0299999999999994</v>
      </c>
      <c r="G321" s="17">
        <v>8.1300000000000008</v>
      </c>
      <c r="H321" s="17">
        <v>958</v>
      </c>
      <c r="I321" s="17">
        <v>1439</v>
      </c>
      <c r="J321" s="17">
        <v>-0.2</v>
      </c>
      <c r="K321" s="17">
        <v>-1</v>
      </c>
      <c r="L321" s="17">
        <v>-1.2</v>
      </c>
      <c r="M321" s="17">
        <v>-1.2</v>
      </c>
      <c r="N321" s="17">
        <v>0</v>
      </c>
      <c r="O321" s="17">
        <v>20</v>
      </c>
      <c r="P321" s="17">
        <v>-1.5</v>
      </c>
      <c r="Q321" s="17">
        <v>0.4</v>
      </c>
      <c r="R321" s="17">
        <v>0.2</v>
      </c>
      <c r="S321" s="17">
        <v>-1.6</v>
      </c>
      <c r="T321" s="17">
        <v>87</v>
      </c>
      <c r="U321" s="17">
        <v>-53</v>
      </c>
      <c r="V321" s="17">
        <v>0.02</v>
      </c>
      <c r="W321" s="17">
        <v>33</v>
      </c>
      <c r="X321" s="17">
        <v>41</v>
      </c>
      <c r="Y321" s="17">
        <v>0</v>
      </c>
      <c r="Z321" s="17">
        <v>-0.4</v>
      </c>
      <c r="AA321" s="17">
        <v>936</v>
      </c>
      <c r="AB321" s="17">
        <v>958</v>
      </c>
      <c r="AC321" s="17">
        <v>1439</v>
      </c>
      <c r="AD321" s="17">
        <v>1307</v>
      </c>
      <c r="AE321" s="17">
        <v>-1.2</v>
      </c>
      <c r="AF321" s="17">
        <v>0.4</v>
      </c>
      <c r="AG321" s="17">
        <v>0.2</v>
      </c>
      <c r="AH321" s="17">
        <v>-1.2</v>
      </c>
      <c r="AI321" s="17">
        <v>0.8</v>
      </c>
      <c r="AJ321" s="17">
        <v>8.1349999999999998</v>
      </c>
      <c r="AK321" s="17">
        <v>0.99</v>
      </c>
      <c r="AL321" s="17">
        <v>67</v>
      </c>
      <c r="AM321" s="17">
        <v>8.09</v>
      </c>
      <c r="AN321" s="17">
        <v>8.15</v>
      </c>
      <c r="AO321" s="17">
        <v>8</v>
      </c>
      <c r="AP321" s="17">
        <v>813</v>
      </c>
      <c r="AQ321" s="17">
        <v>100</v>
      </c>
      <c r="AR321" s="17">
        <v>100</v>
      </c>
      <c r="AS321" s="17">
        <v>80</v>
      </c>
      <c r="AT321" s="17">
        <v>20</v>
      </c>
      <c r="AU321" s="17">
        <v>-5</v>
      </c>
      <c r="AV321" s="17"/>
      <c r="AW321" s="17"/>
      <c r="AX321" s="17"/>
    </row>
    <row r="322" spans="1:50" x14ac:dyDescent="0.15">
      <c r="A322" s="17" t="s">
        <v>886</v>
      </c>
      <c r="B322" s="17" t="s">
        <v>887</v>
      </c>
      <c r="C322" s="17">
        <v>6.06</v>
      </c>
      <c r="D322" s="17">
        <v>6.06</v>
      </c>
      <c r="E322" s="17">
        <v>6.01</v>
      </c>
      <c r="F322" s="17">
        <v>6.03</v>
      </c>
      <c r="G322" s="17">
        <v>6.06</v>
      </c>
      <c r="H322" s="17">
        <v>930</v>
      </c>
      <c r="I322" s="17">
        <v>1454</v>
      </c>
      <c r="J322" s="17">
        <v>-0.7</v>
      </c>
      <c r="K322" s="17">
        <v>0.2</v>
      </c>
      <c r="L322" s="17">
        <v>-0.5</v>
      </c>
      <c r="M322" s="17">
        <v>-0.5</v>
      </c>
      <c r="N322" s="17">
        <v>0</v>
      </c>
      <c r="O322" s="17">
        <v>40</v>
      </c>
      <c r="P322" s="17">
        <v>-0.5</v>
      </c>
      <c r="Q322" s="17">
        <v>0.3</v>
      </c>
      <c r="R322" s="17">
        <v>0</v>
      </c>
      <c r="S322" s="17">
        <v>-0.8</v>
      </c>
      <c r="T322" s="17">
        <v>100</v>
      </c>
      <c r="U322" s="17">
        <v>20</v>
      </c>
      <c r="V322" s="17">
        <v>0.01</v>
      </c>
      <c r="W322" s="17">
        <v>0</v>
      </c>
      <c r="X322" s="17">
        <v>50</v>
      </c>
      <c r="Y322" s="17">
        <v>0</v>
      </c>
      <c r="Z322" s="17">
        <v>-0.2</v>
      </c>
      <c r="AA322" s="17">
        <v>1130</v>
      </c>
      <c r="AB322" s="17">
        <v>930</v>
      </c>
      <c r="AC322" s="17">
        <v>1454</v>
      </c>
      <c r="AD322" s="17">
        <v>1305</v>
      </c>
      <c r="AE322" s="17">
        <v>-0.2</v>
      </c>
      <c r="AF322" s="17">
        <v>0.3</v>
      </c>
      <c r="AG322" s="17">
        <v>0</v>
      </c>
      <c r="AH322" s="17">
        <v>-0.2</v>
      </c>
      <c r="AI322" s="17">
        <v>0.2</v>
      </c>
      <c r="AJ322" s="17">
        <v>6.15</v>
      </c>
      <c r="AK322" s="17">
        <v>0.98</v>
      </c>
      <c r="AL322" s="17">
        <v>100</v>
      </c>
      <c r="AM322" s="17">
        <v>6.02</v>
      </c>
      <c r="AN322" s="17">
        <v>6.06</v>
      </c>
      <c r="AO322" s="17">
        <v>6.01</v>
      </c>
      <c r="AP322" s="17">
        <v>604</v>
      </c>
      <c r="AQ322" s="17">
        <v>100</v>
      </c>
      <c r="AR322" s="17">
        <v>100</v>
      </c>
      <c r="AS322" s="17">
        <v>100</v>
      </c>
      <c r="AT322" s="17">
        <v>67</v>
      </c>
      <c r="AU322" s="17">
        <v>-7</v>
      </c>
      <c r="AV322" s="17"/>
      <c r="AW322" s="17"/>
      <c r="AX322" s="17"/>
    </row>
    <row r="323" spans="1:50" x14ac:dyDescent="0.15">
      <c r="A323" s="17" t="s">
        <v>662</v>
      </c>
      <c r="B323" s="17" t="s">
        <v>663</v>
      </c>
      <c r="C323" s="17">
        <v>22.23</v>
      </c>
      <c r="D323" s="17">
        <v>22.73</v>
      </c>
      <c r="E323" s="17">
        <v>22.22</v>
      </c>
      <c r="F323" s="17">
        <v>22.31</v>
      </c>
      <c r="G323" s="17">
        <v>22.28</v>
      </c>
      <c r="H323" s="17">
        <v>1048</v>
      </c>
      <c r="I323" s="17">
        <v>930</v>
      </c>
      <c r="J323" s="17">
        <v>0.6</v>
      </c>
      <c r="K323" s="17">
        <v>-0.2</v>
      </c>
      <c r="L323" s="17">
        <v>0.4</v>
      </c>
      <c r="M323" s="17">
        <v>0.1</v>
      </c>
      <c r="N323" s="17">
        <v>-0.2</v>
      </c>
      <c r="O323" s="17">
        <v>18</v>
      </c>
      <c r="P323" s="17">
        <v>-1.9</v>
      </c>
      <c r="Q323" s="17">
        <v>0.4</v>
      </c>
      <c r="R323" s="17">
        <v>2.2000000000000002</v>
      </c>
      <c r="S323" s="17">
        <v>0</v>
      </c>
      <c r="T323" s="17">
        <v>2</v>
      </c>
      <c r="U323" s="17">
        <v>-10</v>
      </c>
      <c r="V323" s="17">
        <v>0.02</v>
      </c>
      <c r="W323" s="17">
        <v>26</v>
      </c>
      <c r="X323" s="17">
        <v>1303</v>
      </c>
      <c r="Y323" s="17">
        <v>0.8</v>
      </c>
      <c r="Z323" s="17">
        <v>1.3</v>
      </c>
      <c r="AA323" s="17">
        <v>930</v>
      </c>
      <c r="AB323" s="17">
        <v>1048</v>
      </c>
      <c r="AC323" s="17">
        <v>1322</v>
      </c>
      <c r="AD323" s="17">
        <v>1304</v>
      </c>
      <c r="AE323" s="17">
        <v>-0.4</v>
      </c>
      <c r="AF323" s="17">
        <v>0.3</v>
      </c>
      <c r="AG323" s="17">
        <v>2.2000000000000002</v>
      </c>
      <c r="AH323" s="17">
        <v>-0.4</v>
      </c>
      <c r="AI323" s="17">
        <v>1.1599999999999999</v>
      </c>
      <c r="AJ323" s="17">
        <v>21.867000000000001</v>
      </c>
      <c r="AK323" s="17">
        <v>1.02</v>
      </c>
      <c r="AL323" s="17">
        <v>10</v>
      </c>
      <c r="AM323" s="17">
        <v>22.23</v>
      </c>
      <c r="AN323" s="17">
        <v>22.73</v>
      </c>
      <c r="AO323" s="17">
        <v>22.25</v>
      </c>
      <c r="AP323" s="17">
        <v>2240</v>
      </c>
      <c r="AQ323" s="17">
        <v>0</v>
      </c>
      <c r="AR323" s="17">
        <v>90</v>
      </c>
      <c r="AS323" s="17">
        <v>0</v>
      </c>
      <c r="AT323" s="17">
        <v>100</v>
      </c>
      <c r="AU323" s="17">
        <v>3</v>
      </c>
      <c r="AV323" s="17"/>
      <c r="AW323" s="17"/>
      <c r="AX323" s="17"/>
    </row>
    <row r="324" spans="1:50" x14ac:dyDescent="0.15">
      <c r="A324" s="17" t="s">
        <v>3488</v>
      </c>
      <c r="B324" s="17" t="s">
        <v>3489</v>
      </c>
      <c r="C324" s="17">
        <v>37.58</v>
      </c>
      <c r="D324" s="17">
        <v>38.18</v>
      </c>
      <c r="E324" s="17">
        <v>37.53</v>
      </c>
      <c r="F324" s="17">
        <v>37.69</v>
      </c>
      <c r="G324" s="17">
        <v>37.979999999999997</v>
      </c>
      <c r="H324" s="17">
        <v>930</v>
      </c>
      <c r="I324" s="17">
        <v>1409</v>
      </c>
      <c r="J324" s="17">
        <v>0.3</v>
      </c>
      <c r="K324" s="17">
        <v>0</v>
      </c>
      <c r="L324" s="17">
        <v>0.3</v>
      </c>
      <c r="M324" s="17">
        <v>-0.8</v>
      </c>
      <c r="N324" s="17">
        <v>-1.1000000000000001</v>
      </c>
      <c r="O324" s="17">
        <v>25</v>
      </c>
      <c r="P324" s="17">
        <v>-1.3</v>
      </c>
      <c r="Q324" s="17">
        <v>0.4</v>
      </c>
      <c r="R324" s="17">
        <v>1.6</v>
      </c>
      <c r="S324" s="17">
        <v>-0.1</v>
      </c>
      <c r="T324" s="17">
        <v>8</v>
      </c>
      <c r="U324" s="17">
        <v>-2</v>
      </c>
      <c r="V324" s="17">
        <v>0.02</v>
      </c>
      <c r="W324" s="17">
        <v>20</v>
      </c>
      <c r="X324" s="17">
        <v>10</v>
      </c>
      <c r="Y324" s="17">
        <v>0.6</v>
      </c>
      <c r="Z324" s="17">
        <v>0.6</v>
      </c>
      <c r="AA324" s="17">
        <v>930</v>
      </c>
      <c r="AB324" s="17">
        <v>930</v>
      </c>
      <c r="AC324" s="17">
        <v>1409</v>
      </c>
      <c r="AD324" s="17">
        <v>1341</v>
      </c>
      <c r="AE324" s="17">
        <v>-0.4</v>
      </c>
      <c r="AF324" s="17">
        <v>0.4</v>
      </c>
      <c r="AG324" s="17">
        <v>1.6</v>
      </c>
      <c r="AH324" s="17">
        <v>-0.4</v>
      </c>
      <c r="AI324" s="17">
        <v>1.17</v>
      </c>
      <c r="AJ324" s="17">
        <v>36.238</v>
      </c>
      <c r="AK324" s="17">
        <v>1.04</v>
      </c>
      <c r="AL324" s="17">
        <v>67</v>
      </c>
      <c r="AM324" s="17">
        <v>37.58</v>
      </c>
      <c r="AN324" s="17">
        <v>38.18</v>
      </c>
      <c r="AO324" s="17">
        <v>37.53</v>
      </c>
      <c r="AP324" s="17">
        <v>3785</v>
      </c>
      <c r="AQ324" s="17">
        <v>0</v>
      </c>
      <c r="AR324" s="17">
        <v>38</v>
      </c>
      <c r="AS324" s="17">
        <v>0</v>
      </c>
      <c r="AT324" s="17">
        <v>38</v>
      </c>
      <c r="AU324" s="17">
        <v>0</v>
      </c>
      <c r="AV324" s="17"/>
      <c r="AW324" s="17"/>
      <c r="AX324" s="17"/>
    </row>
    <row r="325" spans="1:50" x14ac:dyDescent="0.15">
      <c r="A325" s="17" t="s">
        <v>3030</v>
      </c>
      <c r="B325" s="17" t="s">
        <v>3031</v>
      </c>
      <c r="C325" s="17">
        <v>29.78</v>
      </c>
      <c r="D325" s="17">
        <v>30.22</v>
      </c>
      <c r="E325" s="17">
        <v>29.56</v>
      </c>
      <c r="F325" s="17">
        <v>29.81</v>
      </c>
      <c r="G325" s="17">
        <v>29.82</v>
      </c>
      <c r="H325" s="17">
        <v>1000</v>
      </c>
      <c r="I325" s="17">
        <v>1403</v>
      </c>
      <c r="J325" s="17">
        <v>-0.1</v>
      </c>
      <c r="K325" s="17">
        <v>0.2</v>
      </c>
      <c r="L325" s="17">
        <v>0.1</v>
      </c>
      <c r="M325" s="17">
        <v>0</v>
      </c>
      <c r="N325" s="17">
        <v>-0.1</v>
      </c>
      <c r="O325" s="17">
        <v>38</v>
      </c>
      <c r="P325" s="17">
        <v>-1.4</v>
      </c>
      <c r="Q325" s="17">
        <v>0.8</v>
      </c>
      <c r="R325" s="17">
        <v>1.5</v>
      </c>
      <c r="S325" s="17">
        <v>-0.7</v>
      </c>
      <c r="T325" s="17">
        <v>33</v>
      </c>
      <c r="U325" s="17">
        <v>8</v>
      </c>
      <c r="V325" s="17">
        <v>0.02</v>
      </c>
      <c r="W325" s="17">
        <v>2</v>
      </c>
      <c r="X325" s="17">
        <v>67</v>
      </c>
      <c r="Y325" s="17">
        <v>0.6</v>
      </c>
      <c r="Z325" s="17">
        <v>0.2</v>
      </c>
      <c r="AA325" s="17">
        <v>1130</v>
      </c>
      <c r="AB325" s="17">
        <v>1000</v>
      </c>
      <c r="AC325" s="17">
        <v>1403</v>
      </c>
      <c r="AD325" s="17">
        <v>1332</v>
      </c>
      <c r="AE325" s="17">
        <v>-0.3</v>
      </c>
      <c r="AF325" s="17">
        <v>0.8</v>
      </c>
      <c r="AG325" s="17">
        <v>1.5</v>
      </c>
      <c r="AH325" s="17">
        <v>-0.3</v>
      </c>
      <c r="AI325" s="17">
        <v>0.82</v>
      </c>
      <c r="AJ325" s="17">
        <v>29.519500000000001</v>
      </c>
      <c r="AK325" s="17">
        <v>1.01</v>
      </c>
      <c r="AL325" s="17">
        <v>15</v>
      </c>
      <c r="AM325" s="17">
        <v>29.75</v>
      </c>
      <c r="AN325" s="17">
        <v>30.22</v>
      </c>
      <c r="AO325" s="17">
        <v>29.56</v>
      </c>
      <c r="AP325" s="17">
        <v>2991</v>
      </c>
      <c r="AQ325" s="17">
        <v>0</v>
      </c>
      <c r="AR325" s="17">
        <v>100</v>
      </c>
      <c r="AS325" s="17">
        <v>0</v>
      </c>
      <c r="AT325" s="17">
        <v>28</v>
      </c>
      <c r="AU325" s="17">
        <v>0</v>
      </c>
      <c r="AV325" s="17"/>
      <c r="AW325" s="17"/>
      <c r="AX325" s="17"/>
    </row>
    <row r="326" spans="1:50" x14ac:dyDescent="0.15">
      <c r="A326" s="17" t="s">
        <v>509</v>
      </c>
      <c r="B326" s="17" t="s">
        <v>510</v>
      </c>
      <c r="C326" s="17">
        <v>59.53</v>
      </c>
      <c r="D326" s="17">
        <v>60.06</v>
      </c>
      <c r="E326" s="17">
        <v>58.6</v>
      </c>
      <c r="F326" s="17">
        <v>58.9</v>
      </c>
      <c r="G326" s="17">
        <v>59.75</v>
      </c>
      <c r="H326" s="17">
        <v>936</v>
      </c>
      <c r="I326" s="17">
        <v>1322</v>
      </c>
      <c r="J326" s="17">
        <v>-0.7</v>
      </c>
      <c r="K326" s="17">
        <v>-0.3</v>
      </c>
      <c r="L326" s="17">
        <v>-1.1000000000000001</v>
      </c>
      <c r="M326" s="17">
        <v>-1.4</v>
      </c>
      <c r="N326" s="17">
        <v>-0.4</v>
      </c>
      <c r="O326" s="17">
        <v>21</v>
      </c>
      <c r="P326" s="17">
        <v>-2</v>
      </c>
      <c r="Q326" s="17">
        <v>0.5</v>
      </c>
      <c r="R326" s="17">
        <v>0.9</v>
      </c>
      <c r="S326" s="17">
        <v>-1.6</v>
      </c>
      <c r="T326" s="17">
        <v>64</v>
      </c>
      <c r="U326" s="17">
        <v>-14</v>
      </c>
      <c r="V326" s="17">
        <v>0.02</v>
      </c>
      <c r="W326" s="17">
        <v>8</v>
      </c>
      <c r="X326" s="17">
        <v>26</v>
      </c>
      <c r="Y326" s="17">
        <v>0.1</v>
      </c>
      <c r="Z326" s="17">
        <v>0.1</v>
      </c>
      <c r="AA326" s="17">
        <v>1130</v>
      </c>
      <c r="AB326" s="17">
        <v>936</v>
      </c>
      <c r="AC326" s="17">
        <v>1322</v>
      </c>
      <c r="AD326" s="17">
        <v>1359</v>
      </c>
      <c r="AE326" s="17">
        <v>-0.7</v>
      </c>
      <c r="AF326" s="17">
        <v>0.5</v>
      </c>
      <c r="AG326" s="17">
        <v>0.9</v>
      </c>
      <c r="AH326" s="17">
        <v>-0.7</v>
      </c>
      <c r="AI326" s="17">
        <v>0.64</v>
      </c>
      <c r="AJ326" s="17">
        <v>60.704500000000003</v>
      </c>
      <c r="AK326" s="17">
        <v>0.97</v>
      </c>
      <c r="AL326" s="17">
        <v>70</v>
      </c>
      <c r="AM326" s="17">
        <v>59.02</v>
      </c>
      <c r="AN326" s="17">
        <v>60.06</v>
      </c>
      <c r="AO326" s="17">
        <v>58.6</v>
      </c>
      <c r="AP326" s="17">
        <v>5931</v>
      </c>
      <c r="AQ326" s="17">
        <v>0</v>
      </c>
      <c r="AR326" s="17">
        <v>32</v>
      </c>
      <c r="AS326" s="17">
        <v>0</v>
      </c>
      <c r="AT326" s="17">
        <v>13</v>
      </c>
      <c r="AU326" s="17">
        <v>-3</v>
      </c>
      <c r="AV326" s="17"/>
      <c r="AW326" s="17"/>
      <c r="AX326" s="17"/>
    </row>
    <row r="327" spans="1:50" x14ac:dyDescent="0.15">
      <c r="A327" s="17" t="s">
        <v>3430</v>
      </c>
      <c r="B327" s="17" t="s">
        <v>3431</v>
      </c>
      <c r="C327" s="17">
        <v>17.71</v>
      </c>
      <c r="D327" s="17">
        <v>17.79</v>
      </c>
      <c r="E327" s="17">
        <v>17.559999999999999</v>
      </c>
      <c r="F327" s="17">
        <v>17.73</v>
      </c>
      <c r="G327" s="17">
        <v>17.68</v>
      </c>
      <c r="H327" s="17">
        <v>930</v>
      </c>
      <c r="I327" s="17">
        <v>941</v>
      </c>
      <c r="J327" s="17">
        <v>-0.3</v>
      </c>
      <c r="K327" s="17">
        <v>0.5</v>
      </c>
      <c r="L327" s="17">
        <v>0.1</v>
      </c>
      <c r="M327" s="17">
        <v>0.3</v>
      </c>
      <c r="N327" s="17">
        <v>0.2</v>
      </c>
      <c r="O327" s="17">
        <v>74</v>
      </c>
      <c r="P327" s="17">
        <v>-0.3</v>
      </c>
      <c r="Q327" s="17">
        <v>1</v>
      </c>
      <c r="R327" s="17">
        <v>0.5</v>
      </c>
      <c r="S327" s="17">
        <v>-0.9</v>
      </c>
      <c r="T327" s="17">
        <v>65</v>
      </c>
      <c r="U327" s="17">
        <v>35</v>
      </c>
      <c r="V327" s="17">
        <v>0.01</v>
      </c>
      <c r="W327" s="17">
        <v>38</v>
      </c>
      <c r="X327" s="17">
        <v>180</v>
      </c>
      <c r="Y327" s="17">
        <v>0.2</v>
      </c>
      <c r="Z327" s="17">
        <v>-0.7</v>
      </c>
      <c r="AA327" s="17">
        <v>941</v>
      </c>
      <c r="AB327" s="17">
        <v>930</v>
      </c>
      <c r="AC327" s="17">
        <v>1326</v>
      </c>
      <c r="AD327" s="17">
        <v>1345</v>
      </c>
      <c r="AE327" s="17">
        <v>-0.2</v>
      </c>
      <c r="AF327" s="17">
        <v>0.8</v>
      </c>
      <c r="AG327" s="17">
        <v>0.4</v>
      </c>
      <c r="AH327" s="17">
        <v>-0.2</v>
      </c>
      <c r="AI327" s="17">
        <v>0.48</v>
      </c>
      <c r="AJ327" s="17">
        <v>17.1175</v>
      </c>
      <c r="AK327" s="17">
        <v>1.04</v>
      </c>
      <c r="AL327" s="17">
        <v>52</v>
      </c>
      <c r="AM327" s="17">
        <v>17.57</v>
      </c>
      <c r="AN327" s="17">
        <v>17.78</v>
      </c>
      <c r="AO327" s="17">
        <v>17.59</v>
      </c>
      <c r="AP327" s="17">
        <v>1777</v>
      </c>
      <c r="AQ327" s="17">
        <v>13</v>
      </c>
      <c r="AR327" s="17">
        <v>50</v>
      </c>
      <c r="AS327" s="17">
        <v>67</v>
      </c>
      <c r="AT327" s="17">
        <v>5</v>
      </c>
      <c r="AU327" s="17">
        <v>-10</v>
      </c>
      <c r="AV327" s="17"/>
      <c r="AW327" s="17"/>
      <c r="AX327" s="17"/>
    </row>
    <row r="328" spans="1:50" x14ac:dyDescent="0.15">
      <c r="A328" s="17" t="s">
        <v>842</v>
      </c>
      <c r="B328" s="17" t="s">
        <v>843</v>
      </c>
      <c r="C328" s="17">
        <v>5.0999999999999996</v>
      </c>
      <c r="D328" s="17">
        <v>5.12</v>
      </c>
      <c r="E328" s="17">
        <v>5.09</v>
      </c>
      <c r="F328" s="17">
        <v>5.1100000000000003</v>
      </c>
      <c r="G328" s="17">
        <v>5.1100000000000003</v>
      </c>
      <c r="H328" s="17">
        <v>958</v>
      </c>
      <c r="I328" s="17">
        <v>1445</v>
      </c>
      <c r="J328" s="17">
        <v>0</v>
      </c>
      <c r="K328" s="17">
        <v>0.2</v>
      </c>
      <c r="L328" s="17">
        <v>0.2</v>
      </c>
      <c r="M328" s="17">
        <v>0</v>
      </c>
      <c r="N328" s="17">
        <v>-0.2</v>
      </c>
      <c r="O328" s="17">
        <v>67</v>
      </c>
      <c r="P328" s="17">
        <v>-0.2</v>
      </c>
      <c r="Q328" s="17">
        <v>0.4</v>
      </c>
      <c r="R328" s="17">
        <v>0.4</v>
      </c>
      <c r="S328" s="17">
        <v>-0.2</v>
      </c>
      <c r="T328" s="17">
        <v>33</v>
      </c>
      <c r="U328" s="17">
        <v>33</v>
      </c>
      <c r="V328" s="17">
        <v>0.01</v>
      </c>
      <c r="W328" s="17">
        <v>33</v>
      </c>
      <c r="X328" s="17">
        <v>39</v>
      </c>
      <c r="Y328" s="17">
        <v>0.2</v>
      </c>
      <c r="Z328" s="17">
        <v>0</v>
      </c>
      <c r="AA328" s="17">
        <v>1124</v>
      </c>
      <c r="AB328" s="17">
        <v>958</v>
      </c>
      <c r="AC328" s="17">
        <v>1445</v>
      </c>
      <c r="AD328" s="17">
        <v>1300</v>
      </c>
      <c r="AE328" s="17">
        <v>0</v>
      </c>
      <c r="AF328" s="17">
        <v>0.4</v>
      </c>
      <c r="AG328" s="17">
        <v>0.4</v>
      </c>
      <c r="AH328" s="17">
        <v>0</v>
      </c>
      <c r="AI328" s="17">
        <v>0.67</v>
      </c>
      <c r="AJ328" s="17">
        <v>5.0315000000000003</v>
      </c>
      <c r="AK328" s="17">
        <v>1.02</v>
      </c>
      <c r="AL328" s="17">
        <v>67</v>
      </c>
      <c r="AM328" s="17">
        <v>5.09</v>
      </c>
      <c r="AN328" s="17">
        <v>5.12</v>
      </c>
      <c r="AO328" s="17">
        <v>5.09</v>
      </c>
      <c r="AP328" s="17">
        <v>511</v>
      </c>
      <c r="AQ328" s="17">
        <v>0</v>
      </c>
      <c r="AR328" s="17">
        <v>100</v>
      </c>
      <c r="AS328" s="17">
        <v>50</v>
      </c>
      <c r="AT328" s="17">
        <v>50</v>
      </c>
      <c r="AU328" s="17">
        <v>-4</v>
      </c>
      <c r="AV328" s="17"/>
      <c r="AW328" s="17"/>
      <c r="AX328" s="17"/>
    </row>
    <row r="329" spans="1:50" x14ac:dyDescent="0.15">
      <c r="A329" s="17" t="s">
        <v>930</v>
      </c>
      <c r="B329" s="17" t="s">
        <v>931</v>
      </c>
      <c r="C329" s="17">
        <v>20.9</v>
      </c>
      <c r="D329" s="17">
        <v>21.13</v>
      </c>
      <c r="E329" s="17">
        <v>20.350000000000001</v>
      </c>
      <c r="F329" s="17">
        <v>20.74</v>
      </c>
      <c r="G329" s="17">
        <v>20.98</v>
      </c>
      <c r="H329" s="17">
        <v>932</v>
      </c>
      <c r="I329" s="17">
        <v>1402</v>
      </c>
      <c r="J329" s="17">
        <v>-1.1000000000000001</v>
      </c>
      <c r="K329" s="17">
        <v>0.3</v>
      </c>
      <c r="L329" s="17">
        <v>-0.8</v>
      </c>
      <c r="M329" s="17">
        <v>-1.2</v>
      </c>
      <c r="N329" s="17">
        <v>-0.4</v>
      </c>
      <c r="O329" s="17">
        <v>50</v>
      </c>
      <c r="P329" s="17">
        <v>-1.9</v>
      </c>
      <c r="Q329" s="17">
        <v>1.9</v>
      </c>
      <c r="R329" s="17">
        <v>1.1000000000000001</v>
      </c>
      <c r="S329" s="17">
        <v>-2.7</v>
      </c>
      <c r="T329" s="17">
        <v>71</v>
      </c>
      <c r="U329" s="17">
        <v>8</v>
      </c>
      <c r="V329" s="17">
        <v>0.04</v>
      </c>
      <c r="W329" s="17">
        <v>6</v>
      </c>
      <c r="X329" s="17">
        <v>405</v>
      </c>
      <c r="Y329" s="17">
        <v>0.4</v>
      </c>
      <c r="Z329" s="17">
        <v>-0.2</v>
      </c>
      <c r="AA329" s="17">
        <v>1025</v>
      </c>
      <c r="AB329" s="17">
        <v>932</v>
      </c>
      <c r="AC329" s="17">
        <v>1402</v>
      </c>
      <c r="AD329" s="17">
        <v>1427</v>
      </c>
      <c r="AE329" s="17">
        <v>-0.6</v>
      </c>
      <c r="AF329" s="17">
        <v>1.9</v>
      </c>
      <c r="AG329" s="17">
        <v>1.1000000000000001</v>
      </c>
      <c r="AH329" s="17">
        <v>-0.6</v>
      </c>
      <c r="AI329" s="17">
        <v>0.44</v>
      </c>
      <c r="AJ329" s="17">
        <v>19.356000000000002</v>
      </c>
      <c r="AK329" s="17">
        <v>1.07</v>
      </c>
      <c r="AL329" s="17">
        <v>69</v>
      </c>
      <c r="AM329" s="17">
        <v>20.65</v>
      </c>
      <c r="AN329" s="17">
        <v>21.13</v>
      </c>
      <c r="AO329" s="17">
        <v>20.350000000000001</v>
      </c>
      <c r="AP329" s="17">
        <v>2086</v>
      </c>
      <c r="AQ329" s="17">
        <v>0</v>
      </c>
      <c r="AR329" s="17">
        <v>100</v>
      </c>
      <c r="AS329" s="17">
        <v>23</v>
      </c>
      <c r="AT329" s="17">
        <v>10</v>
      </c>
      <c r="AU329" s="17">
        <v>-6</v>
      </c>
      <c r="AV329" s="17"/>
      <c r="AW329" s="17"/>
      <c r="AX329" s="17"/>
    </row>
    <row r="330" spans="1:50" x14ac:dyDescent="0.15">
      <c r="A330" s="17" t="s">
        <v>433</v>
      </c>
      <c r="B330" s="17" t="s">
        <v>434</v>
      </c>
      <c r="C330" s="17">
        <v>11.84</v>
      </c>
      <c r="D330" s="17">
        <v>12.17</v>
      </c>
      <c r="E330" s="17">
        <v>11.78</v>
      </c>
      <c r="F330" s="17">
        <v>12.12</v>
      </c>
      <c r="G330" s="17">
        <v>11.85</v>
      </c>
      <c r="H330" s="17">
        <v>1424</v>
      </c>
      <c r="I330" s="17">
        <v>938</v>
      </c>
      <c r="J330" s="17">
        <v>1</v>
      </c>
      <c r="K330" s="17">
        <v>1.3</v>
      </c>
      <c r="L330" s="17">
        <v>2.2999999999999998</v>
      </c>
      <c r="M330" s="17">
        <v>2.2999999999999998</v>
      </c>
      <c r="N330" s="17">
        <v>-0.1</v>
      </c>
      <c r="O330" s="17">
        <v>87</v>
      </c>
      <c r="P330" s="17">
        <v>-0.4</v>
      </c>
      <c r="Q330" s="17">
        <v>2.8</v>
      </c>
      <c r="R330" s="17">
        <v>2.7</v>
      </c>
      <c r="S330" s="17">
        <v>-0.5</v>
      </c>
      <c r="T330" s="17">
        <v>15</v>
      </c>
      <c r="U330" s="17">
        <v>41</v>
      </c>
      <c r="V330" s="17">
        <v>0.03</v>
      </c>
      <c r="W330" s="17">
        <v>53</v>
      </c>
      <c r="X330" s="17">
        <v>374</v>
      </c>
      <c r="Y330" s="17">
        <v>0</v>
      </c>
      <c r="Z330" s="17">
        <v>-0.3</v>
      </c>
      <c r="AA330" s="17">
        <v>938</v>
      </c>
      <c r="AB330" s="17">
        <v>1039</v>
      </c>
      <c r="AC330" s="17">
        <v>1325</v>
      </c>
      <c r="AD330" s="17">
        <v>1424</v>
      </c>
      <c r="AE330" s="17">
        <v>-0.4</v>
      </c>
      <c r="AF330" s="17">
        <v>1.4</v>
      </c>
      <c r="AG330" s="17">
        <v>2.4</v>
      </c>
      <c r="AH330" s="17">
        <v>-0.4</v>
      </c>
      <c r="AI330" s="17">
        <v>0.84</v>
      </c>
      <c r="AJ330" s="17">
        <v>11.926500000000001</v>
      </c>
      <c r="AK330" s="17">
        <v>1.02</v>
      </c>
      <c r="AL330" s="17">
        <v>21</v>
      </c>
      <c r="AM330" s="17">
        <v>11.78</v>
      </c>
      <c r="AN330" s="17">
        <v>12.12</v>
      </c>
      <c r="AO330" s="17">
        <v>11.95</v>
      </c>
      <c r="AP330" s="17">
        <v>1217</v>
      </c>
      <c r="AQ330" s="17">
        <v>100</v>
      </c>
      <c r="AR330" s="17">
        <v>100</v>
      </c>
      <c r="AS330" s="17">
        <v>100</v>
      </c>
      <c r="AT330" s="17">
        <v>50</v>
      </c>
      <c r="AU330" s="17">
        <v>-8</v>
      </c>
      <c r="AV330" s="17"/>
      <c r="AW330" s="17"/>
      <c r="AX330" s="17"/>
    </row>
    <row r="331" spans="1:50" x14ac:dyDescent="0.15">
      <c r="A331" s="17" t="s">
        <v>2744</v>
      </c>
      <c r="B331" s="17" t="s">
        <v>2745</v>
      </c>
      <c r="C331" s="17">
        <v>17.77</v>
      </c>
      <c r="D331" s="17">
        <v>18.399999999999999</v>
      </c>
      <c r="E331" s="17">
        <v>17.47</v>
      </c>
      <c r="F331" s="17">
        <v>17.649999999999999</v>
      </c>
      <c r="G331" s="17">
        <v>17.73</v>
      </c>
      <c r="H331" s="17">
        <v>951</v>
      </c>
      <c r="I331" s="17">
        <v>938</v>
      </c>
      <c r="J331" s="17">
        <v>0.5</v>
      </c>
      <c r="K331" s="17">
        <v>-1.2</v>
      </c>
      <c r="L331" s="17">
        <v>-0.7</v>
      </c>
      <c r="M331" s="17">
        <v>-0.5</v>
      </c>
      <c r="N331" s="17">
        <v>0.2</v>
      </c>
      <c r="O331" s="17">
        <v>19</v>
      </c>
      <c r="P331" s="17">
        <v>-4.2</v>
      </c>
      <c r="Q331" s="17">
        <v>1</v>
      </c>
      <c r="R331" s="17">
        <v>3.5</v>
      </c>
      <c r="S331" s="17">
        <v>-1.7</v>
      </c>
      <c r="T331" s="17">
        <v>32</v>
      </c>
      <c r="U331" s="17">
        <v>-23</v>
      </c>
      <c r="V331" s="17">
        <v>0.05</v>
      </c>
      <c r="W331" s="17">
        <v>42</v>
      </c>
      <c r="X331" s="17">
        <v>1679</v>
      </c>
      <c r="Y331" s="17">
        <v>-0.5</v>
      </c>
      <c r="Z331" s="17">
        <v>-0.5</v>
      </c>
      <c r="AA331" s="17">
        <v>938</v>
      </c>
      <c r="AB331" s="17">
        <v>951</v>
      </c>
      <c r="AC331" s="17">
        <v>1402</v>
      </c>
      <c r="AD331" s="17">
        <v>1301</v>
      </c>
      <c r="AE331" s="17">
        <v>-1.8</v>
      </c>
      <c r="AF331" s="17">
        <v>0.3</v>
      </c>
      <c r="AG331" s="17">
        <v>3.4</v>
      </c>
      <c r="AH331" s="17">
        <v>-1.9</v>
      </c>
      <c r="AI331" s="17">
        <v>1.01</v>
      </c>
      <c r="AJ331" s="17">
        <v>17.8035</v>
      </c>
      <c r="AK331" s="17">
        <v>0.99</v>
      </c>
      <c r="AL331" s="17">
        <v>28</v>
      </c>
      <c r="AM331" s="17">
        <v>17.48</v>
      </c>
      <c r="AN331" s="17">
        <v>18.38</v>
      </c>
      <c r="AO331" s="17">
        <v>17.600000000000001</v>
      </c>
      <c r="AP331" s="17">
        <v>1798</v>
      </c>
      <c r="AQ331" s="17">
        <v>75</v>
      </c>
      <c r="AR331" s="17">
        <v>0</v>
      </c>
      <c r="AS331" s="17">
        <v>91</v>
      </c>
      <c r="AT331" s="17">
        <v>62</v>
      </c>
      <c r="AU331" s="17">
        <v>-8</v>
      </c>
      <c r="AV331" s="17"/>
      <c r="AW331" s="17"/>
      <c r="AX331" s="17"/>
    </row>
    <row r="332" spans="1:50" x14ac:dyDescent="0.15">
      <c r="A332" s="17" t="s">
        <v>262</v>
      </c>
      <c r="B332" s="17" t="s">
        <v>263</v>
      </c>
      <c r="C332" s="17">
        <v>19.46</v>
      </c>
      <c r="D332" s="17">
        <v>21.32</v>
      </c>
      <c r="E332" s="17">
        <v>19.45</v>
      </c>
      <c r="F332" s="17">
        <v>20.52</v>
      </c>
      <c r="G332" s="17">
        <v>19.46</v>
      </c>
      <c r="H332" s="17">
        <v>954</v>
      </c>
      <c r="I332" s="17">
        <v>930</v>
      </c>
      <c r="J332" s="17">
        <v>4</v>
      </c>
      <c r="K332" s="17">
        <v>1.4</v>
      </c>
      <c r="L332" s="17">
        <v>5.3</v>
      </c>
      <c r="M332" s="17">
        <v>5.3</v>
      </c>
      <c r="N332" s="17">
        <v>0</v>
      </c>
      <c r="O332" s="17">
        <v>57</v>
      </c>
      <c r="P332" s="17">
        <v>-3.8</v>
      </c>
      <c r="Q332" s="17">
        <v>5.4</v>
      </c>
      <c r="R332" s="17">
        <v>9.1</v>
      </c>
      <c r="S332" s="17">
        <v>-0.1</v>
      </c>
      <c r="T332" s="17">
        <v>1</v>
      </c>
      <c r="U332" s="17">
        <v>16</v>
      </c>
      <c r="V332" s="17">
        <v>0.09</v>
      </c>
      <c r="W332" s="17">
        <v>42</v>
      </c>
      <c r="X332" s="17">
        <v>480</v>
      </c>
      <c r="Y332" s="17">
        <v>2.2000000000000002</v>
      </c>
      <c r="Z332" s="17">
        <v>2.2999999999999998</v>
      </c>
      <c r="AA332" s="17">
        <v>930</v>
      </c>
      <c r="AB332" s="17">
        <v>954</v>
      </c>
      <c r="AC332" s="17">
        <v>1407</v>
      </c>
      <c r="AD332" s="17">
        <v>1443</v>
      </c>
      <c r="AE332" s="17">
        <v>-1.2</v>
      </c>
      <c r="AF332" s="17">
        <v>2.8</v>
      </c>
      <c r="AG332" s="17">
        <v>9.4</v>
      </c>
      <c r="AH332" s="17">
        <v>-1.2</v>
      </c>
      <c r="AI332" s="17">
        <v>1.1100000000000001</v>
      </c>
      <c r="AJ332" s="17">
        <v>16.2225</v>
      </c>
      <c r="AK332" s="17">
        <v>1.26</v>
      </c>
      <c r="AL332" s="17">
        <v>0</v>
      </c>
      <c r="AM332" s="17">
        <v>19.46</v>
      </c>
      <c r="AN332" s="17">
        <v>21.29</v>
      </c>
      <c r="AO332" s="17">
        <v>19.96</v>
      </c>
      <c r="AP332" s="17">
        <v>2077</v>
      </c>
      <c r="AQ332" s="17">
        <v>0</v>
      </c>
      <c r="AR332" s="17">
        <v>100</v>
      </c>
      <c r="AS332" s="17">
        <v>0</v>
      </c>
      <c r="AT332" s="17">
        <v>64</v>
      </c>
      <c r="AU332" s="17">
        <v>3</v>
      </c>
      <c r="AV332" s="17"/>
      <c r="AW332" s="17"/>
      <c r="AX332" s="17"/>
    </row>
    <row r="333" spans="1:50" x14ac:dyDescent="0.15">
      <c r="A333" s="17" t="s">
        <v>481</v>
      </c>
      <c r="B333" s="17" t="s">
        <v>482</v>
      </c>
      <c r="C333" s="17">
        <v>19.3</v>
      </c>
      <c r="D333" s="17">
        <v>19.850000000000001</v>
      </c>
      <c r="E333" s="17">
        <v>19.149999999999999</v>
      </c>
      <c r="F333" s="17">
        <v>19.670000000000002</v>
      </c>
      <c r="G333" s="17">
        <v>19.329999999999998</v>
      </c>
      <c r="H333" s="17">
        <v>1428</v>
      </c>
      <c r="I333" s="17">
        <v>940</v>
      </c>
      <c r="J333" s="17">
        <v>1.1000000000000001</v>
      </c>
      <c r="K333" s="17">
        <v>0.8</v>
      </c>
      <c r="L333" s="17">
        <v>1.9</v>
      </c>
      <c r="M333" s="17">
        <v>1.7</v>
      </c>
      <c r="N333" s="17">
        <v>-0.2</v>
      </c>
      <c r="O333" s="17">
        <v>74</v>
      </c>
      <c r="P333" s="17">
        <v>-0.9</v>
      </c>
      <c r="Q333" s="17">
        <v>2.7</v>
      </c>
      <c r="R333" s="17">
        <v>2.8</v>
      </c>
      <c r="S333" s="17">
        <v>-0.8</v>
      </c>
      <c r="T333" s="17">
        <v>21</v>
      </c>
      <c r="U333" s="17">
        <v>23</v>
      </c>
      <c r="V333" s="17">
        <v>0.04</v>
      </c>
      <c r="W333" s="17">
        <v>67</v>
      </c>
      <c r="X333" s="17">
        <v>959</v>
      </c>
      <c r="Y333" s="17">
        <v>-0.1</v>
      </c>
      <c r="Z333" s="17">
        <v>-0.6</v>
      </c>
      <c r="AA333" s="17">
        <v>940</v>
      </c>
      <c r="AB333" s="17">
        <v>1035</v>
      </c>
      <c r="AC333" s="17">
        <v>1334</v>
      </c>
      <c r="AD333" s="17">
        <v>1428</v>
      </c>
      <c r="AE333" s="17">
        <v>-0.9</v>
      </c>
      <c r="AF333" s="17">
        <v>1.3</v>
      </c>
      <c r="AG333" s="17">
        <v>2</v>
      </c>
      <c r="AH333" s="17">
        <v>-0.9</v>
      </c>
      <c r="AI333" s="17">
        <v>0.8</v>
      </c>
      <c r="AJ333" s="17">
        <v>19.168500000000002</v>
      </c>
      <c r="AK333" s="17">
        <v>1.03</v>
      </c>
      <c r="AL333" s="17">
        <v>33</v>
      </c>
      <c r="AM333" s="17">
        <v>19.149999999999999</v>
      </c>
      <c r="AN333" s="17">
        <v>19.690000000000001</v>
      </c>
      <c r="AO333" s="17">
        <v>19.41</v>
      </c>
      <c r="AP333" s="17">
        <v>1984</v>
      </c>
      <c r="AQ333" s="17">
        <v>50</v>
      </c>
      <c r="AR333" s="17">
        <v>17</v>
      </c>
      <c r="AS333" s="17">
        <v>83</v>
      </c>
      <c r="AT333" s="17">
        <v>17</v>
      </c>
      <c r="AU333" s="17">
        <v>-10</v>
      </c>
      <c r="AV333" s="17"/>
      <c r="AW333" s="17"/>
      <c r="AX333" s="17"/>
    </row>
    <row r="334" spans="1:50" x14ac:dyDescent="0.15">
      <c r="A334" s="17" t="s">
        <v>898</v>
      </c>
      <c r="B334" s="17" t="s">
        <v>899</v>
      </c>
      <c r="C334" s="17">
        <v>28</v>
      </c>
      <c r="D334" s="17">
        <v>28.21</v>
      </c>
      <c r="E334" s="17">
        <v>27.85</v>
      </c>
      <c r="F334" s="17">
        <v>27.93</v>
      </c>
      <c r="G334" s="17">
        <v>28.1</v>
      </c>
      <c r="H334" s="17">
        <v>1039</v>
      </c>
      <c r="I334" s="17">
        <v>1405</v>
      </c>
      <c r="J334" s="17">
        <v>-0.1</v>
      </c>
      <c r="K334" s="17">
        <v>-0.2</v>
      </c>
      <c r="L334" s="17">
        <v>-0.3</v>
      </c>
      <c r="M334" s="17">
        <v>-0.6</v>
      </c>
      <c r="N334" s="17">
        <v>-0.4</v>
      </c>
      <c r="O334" s="17">
        <v>22</v>
      </c>
      <c r="P334" s="17">
        <v>-1</v>
      </c>
      <c r="Q334" s="17">
        <v>0.3</v>
      </c>
      <c r="R334" s="17">
        <v>0.7</v>
      </c>
      <c r="S334" s="17">
        <v>-0.5</v>
      </c>
      <c r="T334" s="17">
        <v>42</v>
      </c>
      <c r="U334" s="17">
        <v>-14</v>
      </c>
      <c r="V334" s="17">
        <v>0.01</v>
      </c>
      <c r="W334" s="17">
        <v>26</v>
      </c>
      <c r="X334" s="17">
        <v>229</v>
      </c>
      <c r="Y334" s="17">
        <v>0.1</v>
      </c>
      <c r="Z334" s="17">
        <v>0.1</v>
      </c>
      <c r="AA334" s="17">
        <v>932</v>
      </c>
      <c r="AB334" s="17">
        <v>1039</v>
      </c>
      <c r="AC334" s="17">
        <v>1405</v>
      </c>
      <c r="AD334" s="17">
        <v>1301</v>
      </c>
      <c r="AE334" s="17">
        <v>-0.4</v>
      </c>
      <c r="AF334" s="17">
        <v>0.3</v>
      </c>
      <c r="AG334" s="17">
        <v>0.8</v>
      </c>
      <c r="AH334" s="17">
        <v>-0.4</v>
      </c>
      <c r="AI334" s="17">
        <v>0.86</v>
      </c>
      <c r="AJ334" s="17">
        <v>27.626999999999999</v>
      </c>
      <c r="AK334" s="17">
        <v>1.01</v>
      </c>
      <c r="AL334" s="17">
        <v>65</v>
      </c>
      <c r="AM334" s="17">
        <v>27.9</v>
      </c>
      <c r="AN334" s="17">
        <v>28.21</v>
      </c>
      <c r="AO334" s="17">
        <v>27.85</v>
      </c>
      <c r="AP334" s="17">
        <v>2803</v>
      </c>
      <c r="AQ334" s="17">
        <v>0</v>
      </c>
      <c r="AR334" s="17">
        <v>60</v>
      </c>
      <c r="AS334" s="17">
        <v>59</v>
      </c>
      <c r="AT334" s="17">
        <v>71</v>
      </c>
      <c r="AU334" s="17">
        <v>6</v>
      </c>
      <c r="AV334" s="17"/>
      <c r="AW334" s="17"/>
      <c r="AX334" s="17"/>
    </row>
    <row r="335" spans="1:50" x14ac:dyDescent="0.15">
      <c r="A335" s="17" t="s">
        <v>475</v>
      </c>
      <c r="B335" s="17" t="s">
        <v>476</v>
      </c>
      <c r="C335" s="17">
        <v>6.91</v>
      </c>
      <c r="D335" s="17">
        <v>6.92</v>
      </c>
      <c r="E335" s="17">
        <v>6.86</v>
      </c>
      <c r="F335" s="17">
        <v>6.89</v>
      </c>
      <c r="G335" s="17">
        <v>6.92</v>
      </c>
      <c r="H335" s="17">
        <v>930</v>
      </c>
      <c r="I335" s="17">
        <v>1334</v>
      </c>
      <c r="J335" s="17">
        <v>-0.4</v>
      </c>
      <c r="K335" s="17">
        <v>0.1</v>
      </c>
      <c r="L335" s="17">
        <v>-0.3</v>
      </c>
      <c r="M335" s="17">
        <v>-0.4</v>
      </c>
      <c r="N335" s="17">
        <v>-0.1</v>
      </c>
      <c r="O335" s="17">
        <v>50</v>
      </c>
      <c r="P335" s="17">
        <v>-0.4</v>
      </c>
      <c r="Q335" s="17">
        <v>0.4</v>
      </c>
      <c r="R335" s="17">
        <v>0.1</v>
      </c>
      <c r="S335" s="17">
        <v>-0.7</v>
      </c>
      <c r="T335" s="17">
        <v>83</v>
      </c>
      <c r="U335" s="17">
        <v>17</v>
      </c>
      <c r="V335" s="17">
        <v>0.01</v>
      </c>
      <c r="W335" s="17">
        <v>20</v>
      </c>
      <c r="X335" s="17">
        <v>268</v>
      </c>
      <c r="Y335" s="17">
        <v>-0.1</v>
      </c>
      <c r="Z335" s="17">
        <v>-0.4</v>
      </c>
      <c r="AA335" s="17">
        <v>1124</v>
      </c>
      <c r="AB335" s="17">
        <v>930</v>
      </c>
      <c r="AC335" s="17">
        <v>1334</v>
      </c>
      <c r="AD335" s="17">
        <v>1300</v>
      </c>
      <c r="AE335" s="17">
        <v>0</v>
      </c>
      <c r="AF335" s="17">
        <v>0.4</v>
      </c>
      <c r="AG335" s="17">
        <v>0.1</v>
      </c>
      <c r="AH335" s="17">
        <v>0</v>
      </c>
      <c r="AI335" s="17">
        <v>0.17</v>
      </c>
      <c r="AJ335" s="17">
        <v>6.9805000000000001</v>
      </c>
      <c r="AK335" s="17">
        <v>0.99</v>
      </c>
      <c r="AL335" s="17">
        <v>100</v>
      </c>
      <c r="AM335" s="17">
        <v>6.87</v>
      </c>
      <c r="AN335" s="17">
        <v>6.92</v>
      </c>
      <c r="AO335" s="17">
        <v>6.86</v>
      </c>
      <c r="AP335" s="17">
        <v>689</v>
      </c>
      <c r="AQ335" s="17">
        <v>50</v>
      </c>
      <c r="AR335" s="17">
        <v>0</v>
      </c>
      <c r="AS335" s="17">
        <v>80</v>
      </c>
      <c r="AT335" s="17">
        <v>20</v>
      </c>
      <c r="AU335" s="17">
        <v>-10</v>
      </c>
      <c r="AV335" s="17"/>
      <c r="AW335" s="17"/>
      <c r="AX335" s="17"/>
    </row>
    <row r="336" spans="1:50" x14ac:dyDescent="0.15">
      <c r="A336" s="17" t="s">
        <v>3294</v>
      </c>
      <c r="B336" s="17" t="s">
        <v>3295</v>
      </c>
      <c r="C336" s="17">
        <v>13.03</v>
      </c>
      <c r="D336" s="17">
        <v>13.22</v>
      </c>
      <c r="E336" s="17">
        <v>13</v>
      </c>
      <c r="F336" s="17">
        <v>13.11</v>
      </c>
      <c r="G336" s="17">
        <v>13.05</v>
      </c>
      <c r="H336" s="17">
        <v>1027</v>
      </c>
      <c r="I336" s="17">
        <v>940</v>
      </c>
      <c r="J336" s="17">
        <v>0.7</v>
      </c>
      <c r="K336" s="17">
        <v>-0.1</v>
      </c>
      <c r="L336" s="17">
        <v>0.6</v>
      </c>
      <c r="M336" s="17">
        <v>0.5</v>
      </c>
      <c r="N336" s="17">
        <v>-0.2</v>
      </c>
      <c r="O336" s="17">
        <v>50</v>
      </c>
      <c r="P336" s="17">
        <v>-0.8</v>
      </c>
      <c r="Q336" s="17">
        <v>0.8</v>
      </c>
      <c r="R336" s="17">
        <v>1.4</v>
      </c>
      <c r="S336" s="17">
        <v>-0.2</v>
      </c>
      <c r="T336" s="17">
        <v>14</v>
      </c>
      <c r="U336" s="17">
        <v>-5</v>
      </c>
      <c r="V336" s="17">
        <v>0.02</v>
      </c>
      <c r="W336" s="17">
        <v>55</v>
      </c>
      <c r="X336" s="17">
        <v>60</v>
      </c>
      <c r="Y336" s="17">
        <v>0</v>
      </c>
      <c r="Z336" s="17">
        <v>-0.1</v>
      </c>
      <c r="AA336" s="17">
        <v>940</v>
      </c>
      <c r="AB336" s="17">
        <v>1027</v>
      </c>
      <c r="AC336" s="17">
        <v>1407</v>
      </c>
      <c r="AD336" s="17">
        <v>1300</v>
      </c>
      <c r="AE336" s="17">
        <v>-0.3</v>
      </c>
      <c r="AF336" s="17">
        <v>0.5</v>
      </c>
      <c r="AG336" s="17">
        <v>1.5</v>
      </c>
      <c r="AH336" s="17">
        <v>-0.3</v>
      </c>
      <c r="AI336" s="17">
        <v>1.04</v>
      </c>
      <c r="AJ336" s="17">
        <v>12.9175</v>
      </c>
      <c r="AK336" s="17">
        <v>1.01</v>
      </c>
      <c r="AL336" s="17">
        <v>23</v>
      </c>
      <c r="AM336" s="17">
        <v>13</v>
      </c>
      <c r="AN336" s="17">
        <v>13.22</v>
      </c>
      <c r="AO336" s="17">
        <v>13.04</v>
      </c>
      <c r="AP336" s="17">
        <v>1315</v>
      </c>
      <c r="AQ336" s="17">
        <v>0</v>
      </c>
      <c r="AR336" s="17">
        <v>0</v>
      </c>
      <c r="AS336" s="17">
        <v>30</v>
      </c>
      <c r="AT336" s="17">
        <v>20</v>
      </c>
      <c r="AU336" s="17">
        <v>-10</v>
      </c>
      <c r="AV336" s="17"/>
      <c r="AW336" s="17"/>
      <c r="AX336" s="17"/>
    </row>
    <row r="337" spans="1:50" x14ac:dyDescent="0.15">
      <c r="A337" s="17" t="s">
        <v>2776</v>
      </c>
      <c r="B337" s="17" t="s">
        <v>2777</v>
      </c>
      <c r="C337" s="17">
        <v>7.3</v>
      </c>
      <c r="D337" s="17">
        <v>7.32</v>
      </c>
      <c r="E337" s="17">
        <v>7.22</v>
      </c>
      <c r="F337" s="17">
        <v>7.23</v>
      </c>
      <c r="G337" s="17">
        <v>7.29</v>
      </c>
      <c r="H337" s="17">
        <v>1001</v>
      </c>
      <c r="I337" s="17">
        <v>1500</v>
      </c>
      <c r="J337" s="17">
        <v>-0.5</v>
      </c>
      <c r="K337" s="17">
        <v>-0.4</v>
      </c>
      <c r="L337" s="17">
        <v>-1</v>
      </c>
      <c r="M337" s="17">
        <v>-0.8</v>
      </c>
      <c r="N337" s="17">
        <v>0.1</v>
      </c>
      <c r="O337" s="17">
        <v>10</v>
      </c>
      <c r="P337" s="17">
        <v>-1.2</v>
      </c>
      <c r="Q337" s="17">
        <v>0.1</v>
      </c>
      <c r="R337" s="17">
        <v>0.3</v>
      </c>
      <c r="S337" s="17">
        <v>-1.1000000000000001</v>
      </c>
      <c r="T337" s="17">
        <v>80</v>
      </c>
      <c r="U337" s="17">
        <v>-30</v>
      </c>
      <c r="V337" s="17">
        <v>0.01</v>
      </c>
      <c r="W337" s="17">
        <v>14</v>
      </c>
      <c r="X337" s="17">
        <v>29</v>
      </c>
      <c r="Y337" s="17">
        <v>0</v>
      </c>
      <c r="Z337" s="17">
        <v>-0.5</v>
      </c>
      <c r="AA337" s="17">
        <v>938</v>
      </c>
      <c r="AB337" s="17">
        <v>1001</v>
      </c>
      <c r="AC337" s="17">
        <v>1500</v>
      </c>
      <c r="AD337" s="17">
        <v>1337</v>
      </c>
      <c r="AE337" s="17">
        <v>-0.7</v>
      </c>
      <c r="AF337" s="17">
        <v>0.1</v>
      </c>
      <c r="AG337" s="17">
        <v>0.3</v>
      </c>
      <c r="AH337" s="17">
        <v>-0.7</v>
      </c>
      <c r="AI337" s="17">
        <v>0.7</v>
      </c>
      <c r="AJ337" s="17">
        <v>7.3125</v>
      </c>
      <c r="AK337" s="17">
        <v>0.99</v>
      </c>
      <c r="AL337" s="17">
        <v>57</v>
      </c>
      <c r="AM337" s="17">
        <v>7.25</v>
      </c>
      <c r="AN337" s="17">
        <v>7.32</v>
      </c>
      <c r="AO337" s="17">
        <v>7.22</v>
      </c>
      <c r="AP337" s="17">
        <v>728</v>
      </c>
      <c r="AQ337" s="17">
        <v>50</v>
      </c>
      <c r="AR337" s="17">
        <v>50</v>
      </c>
      <c r="AS337" s="17">
        <v>100</v>
      </c>
      <c r="AT337" s="17">
        <v>20</v>
      </c>
      <c r="AU337" s="17">
        <v>-8</v>
      </c>
      <c r="AV337" s="17"/>
      <c r="AW337" s="17"/>
      <c r="AX337" s="17"/>
    </row>
    <row r="338" spans="1:50" x14ac:dyDescent="0.15">
      <c r="A338" s="17" t="s">
        <v>3246</v>
      </c>
      <c r="B338" s="17" t="s">
        <v>3247</v>
      </c>
      <c r="C338" s="17">
        <v>13.3</v>
      </c>
      <c r="D338" s="17">
        <v>13.3</v>
      </c>
      <c r="E338" s="17">
        <v>12.76</v>
      </c>
      <c r="F338" s="17">
        <v>12.89</v>
      </c>
      <c r="G338" s="17">
        <v>13.28</v>
      </c>
      <c r="H338" s="17">
        <v>930</v>
      </c>
      <c r="I338" s="17">
        <v>1439</v>
      </c>
      <c r="J338" s="17">
        <v>-2.2999999999999998</v>
      </c>
      <c r="K338" s="17">
        <v>-0.8</v>
      </c>
      <c r="L338" s="17">
        <v>-3.1</v>
      </c>
      <c r="M338" s="17">
        <v>-3</v>
      </c>
      <c r="N338" s="17">
        <v>0.2</v>
      </c>
      <c r="O338" s="17">
        <v>24</v>
      </c>
      <c r="P338" s="17">
        <v>-3.1</v>
      </c>
      <c r="Q338" s="17">
        <v>1</v>
      </c>
      <c r="R338" s="17">
        <v>0</v>
      </c>
      <c r="S338" s="17">
        <v>-4.0999999999999996</v>
      </c>
      <c r="T338" s="17">
        <v>100</v>
      </c>
      <c r="U338" s="17">
        <v>-19</v>
      </c>
      <c r="V338" s="17">
        <v>0.04</v>
      </c>
      <c r="W338" s="17">
        <v>16</v>
      </c>
      <c r="X338" s="17">
        <v>579</v>
      </c>
      <c r="Y338" s="17">
        <v>-0.8</v>
      </c>
      <c r="Z338" s="17">
        <v>-1.1000000000000001</v>
      </c>
      <c r="AA338" s="17">
        <v>1119</v>
      </c>
      <c r="AB338" s="17">
        <v>930</v>
      </c>
      <c r="AC338" s="17">
        <v>1439</v>
      </c>
      <c r="AD338" s="17">
        <v>1337</v>
      </c>
      <c r="AE338" s="17">
        <v>-1.2</v>
      </c>
      <c r="AF338" s="17">
        <v>0.9</v>
      </c>
      <c r="AG338" s="17">
        <v>0</v>
      </c>
      <c r="AH338" s="17">
        <v>-1.2</v>
      </c>
      <c r="AI338" s="17">
        <v>0.28000000000000003</v>
      </c>
      <c r="AJ338" s="17">
        <v>11.741</v>
      </c>
      <c r="AK338" s="17">
        <v>1.1000000000000001</v>
      </c>
      <c r="AL338" s="17">
        <v>95</v>
      </c>
      <c r="AM338" s="17">
        <v>12.93</v>
      </c>
      <c r="AN338" s="17">
        <v>13.3</v>
      </c>
      <c r="AO338" s="17">
        <v>12.77</v>
      </c>
      <c r="AP338" s="17">
        <v>1304</v>
      </c>
      <c r="AQ338" s="17">
        <v>100</v>
      </c>
      <c r="AR338" s="17">
        <v>17</v>
      </c>
      <c r="AS338" s="17">
        <v>100</v>
      </c>
      <c r="AT338" s="17">
        <v>39</v>
      </c>
      <c r="AU338" s="17">
        <v>-8</v>
      </c>
      <c r="AV338" s="17"/>
      <c r="AW338" s="17"/>
      <c r="AX338" s="17"/>
    </row>
    <row r="339" spans="1:50" x14ac:dyDescent="0.15">
      <c r="A339" s="17" t="s">
        <v>586</v>
      </c>
      <c r="B339" s="17" t="s">
        <v>587</v>
      </c>
      <c r="C339" s="17">
        <v>19.59</v>
      </c>
      <c r="D339" s="17">
        <v>19.649999999999999</v>
      </c>
      <c r="E339" s="17">
        <v>18.649999999999999</v>
      </c>
      <c r="F339" s="17">
        <v>18.809999999999999</v>
      </c>
      <c r="G339" s="17">
        <v>19.59</v>
      </c>
      <c r="H339" s="17">
        <v>933</v>
      </c>
      <c r="I339" s="17">
        <v>1401</v>
      </c>
      <c r="J339" s="17">
        <v>-2.9</v>
      </c>
      <c r="K339" s="17">
        <v>-1.1000000000000001</v>
      </c>
      <c r="L339" s="17">
        <v>-4.0999999999999996</v>
      </c>
      <c r="M339" s="17">
        <v>-4.0999999999999996</v>
      </c>
      <c r="N339" s="17">
        <v>0</v>
      </c>
      <c r="O339" s="17">
        <v>16</v>
      </c>
      <c r="P339" s="17">
        <v>-4.4000000000000004</v>
      </c>
      <c r="Q339" s="17">
        <v>0.9</v>
      </c>
      <c r="R339" s="17">
        <v>0.3</v>
      </c>
      <c r="S339" s="17">
        <v>-4.9000000000000004</v>
      </c>
      <c r="T339" s="17">
        <v>94</v>
      </c>
      <c r="U339" s="17">
        <v>-21</v>
      </c>
      <c r="V339" s="17">
        <v>0.05</v>
      </c>
      <c r="W339" s="17">
        <v>18</v>
      </c>
      <c r="X339" s="17">
        <v>3328</v>
      </c>
      <c r="Y339" s="17">
        <v>-0.5</v>
      </c>
      <c r="Z339" s="17">
        <v>-0.7</v>
      </c>
      <c r="AA339" s="17">
        <v>1118</v>
      </c>
      <c r="AB339" s="17">
        <v>933</v>
      </c>
      <c r="AC339" s="17">
        <v>1401</v>
      </c>
      <c r="AD339" s="17">
        <v>1300</v>
      </c>
      <c r="AE339" s="17">
        <v>-1.3</v>
      </c>
      <c r="AF339" s="17">
        <v>0.9</v>
      </c>
      <c r="AG339" s="17">
        <v>0.3</v>
      </c>
      <c r="AH339" s="17">
        <v>-1.3</v>
      </c>
      <c r="AI339" s="17">
        <v>0.28999999999999998</v>
      </c>
      <c r="AJ339" s="17">
        <v>18.3735</v>
      </c>
      <c r="AK339" s="17">
        <v>1.02</v>
      </c>
      <c r="AL339" s="17">
        <v>93</v>
      </c>
      <c r="AM339" s="17">
        <v>18.88</v>
      </c>
      <c r="AN339" s="17">
        <v>19.64</v>
      </c>
      <c r="AO339" s="17">
        <v>18.649999999999999</v>
      </c>
      <c r="AP339" s="17">
        <v>1905</v>
      </c>
      <c r="AQ339" s="17">
        <v>100</v>
      </c>
      <c r="AR339" s="17">
        <v>10</v>
      </c>
      <c r="AS339" s="17">
        <v>81</v>
      </c>
      <c r="AT339" s="17">
        <v>30</v>
      </c>
      <c r="AU339" s="17">
        <v>-7</v>
      </c>
      <c r="AV339" s="17"/>
      <c r="AW339" s="17"/>
      <c r="AX339" s="17"/>
    </row>
    <row r="340" spans="1:50" x14ac:dyDescent="0.15">
      <c r="A340" s="17" t="s">
        <v>974</v>
      </c>
      <c r="B340" s="17" t="s">
        <v>975</v>
      </c>
      <c r="C340" s="17">
        <v>21.12</v>
      </c>
      <c r="D340" s="17">
        <v>21.5</v>
      </c>
      <c r="E340" s="17">
        <v>21.1</v>
      </c>
      <c r="F340" s="17">
        <v>21.16</v>
      </c>
      <c r="G340" s="17">
        <v>21.17</v>
      </c>
      <c r="H340" s="17">
        <v>957</v>
      </c>
      <c r="I340" s="17">
        <v>1403</v>
      </c>
      <c r="J340" s="17">
        <v>1.1000000000000001</v>
      </c>
      <c r="K340" s="17">
        <v>-0.9</v>
      </c>
      <c r="L340" s="17">
        <v>0.2</v>
      </c>
      <c r="M340" s="17">
        <v>0</v>
      </c>
      <c r="N340" s="17">
        <v>-0.2</v>
      </c>
      <c r="O340" s="17">
        <v>15</v>
      </c>
      <c r="P340" s="17">
        <v>-1.6</v>
      </c>
      <c r="Q340" s="17">
        <v>0.3</v>
      </c>
      <c r="R340" s="17">
        <v>1.8</v>
      </c>
      <c r="S340" s="17">
        <v>-0.1</v>
      </c>
      <c r="T340" s="17">
        <v>5</v>
      </c>
      <c r="U340" s="17">
        <v>-50</v>
      </c>
      <c r="V340" s="17">
        <v>0.02</v>
      </c>
      <c r="W340" s="17">
        <v>65</v>
      </c>
      <c r="X340" s="17">
        <v>483</v>
      </c>
      <c r="Y340" s="17">
        <v>0.4</v>
      </c>
      <c r="Z340" s="17">
        <v>0.9</v>
      </c>
      <c r="AA340" s="17">
        <v>930</v>
      </c>
      <c r="AB340" s="17">
        <v>957</v>
      </c>
      <c r="AC340" s="17">
        <v>1403</v>
      </c>
      <c r="AD340" s="17">
        <v>1300</v>
      </c>
      <c r="AE340" s="17">
        <v>-0.9</v>
      </c>
      <c r="AF340" s="17">
        <v>0.3</v>
      </c>
      <c r="AG340" s="17">
        <v>1.8</v>
      </c>
      <c r="AH340" s="17">
        <v>-0.9</v>
      </c>
      <c r="AI340" s="17">
        <v>1.4</v>
      </c>
      <c r="AJ340" s="17">
        <v>20.943999999999999</v>
      </c>
      <c r="AK340" s="17">
        <v>1.01</v>
      </c>
      <c r="AL340" s="17">
        <v>14</v>
      </c>
      <c r="AM340" s="17">
        <v>21.12</v>
      </c>
      <c r="AN340" s="17">
        <v>21.49</v>
      </c>
      <c r="AO340" s="17">
        <v>21.1</v>
      </c>
      <c r="AP340" s="17">
        <v>2135</v>
      </c>
      <c r="AQ340" s="17">
        <v>0</v>
      </c>
      <c r="AR340" s="17">
        <v>67</v>
      </c>
      <c r="AS340" s="17">
        <v>0</v>
      </c>
      <c r="AT340" s="17">
        <v>78</v>
      </c>
      <c r="AU340" s="17">
        <v>9</v>
      </c>
      <c r="AV340" s="17"/>
      <c r="AW340" s="17"/>
      <c r="AX340" s="17"/>
    </row>
    <row r="341" spans="1:50" x14ac:dyDescent="0.15">
      <c r="A341" s="17" t="s">
        <v>397</v>
      </c>
      <c r="B341" s="17" t="s">
        <v>398</v>
      </c>
      <c r="C341" s="17">
        <v>19.04</v>
      </c>
      <c r="D341" s="17">
        <v>19.29</v>
      </c>
      <c r="E341" s="17">
        <v>18.760000000000002</v>
      </c>
      <c r="F341" s="17">
        <v>19.11</v>
      </c>
      <c r="G341" s="17">
        <v>19.18</v>
      </c>
      <c r="H341" s="17">
        <v>1422</v>
      </c>
      <c r="I341" s="17">
        <v>1021</v>
      </c>
      <c r="J341" s="17">
        <v>-0.8</v>
      </c>
      <c r="K341" s="17">
        <v>1.2</v>
      </c>
      <c r="L341" s="17">
        <v>0.4</v>
      </c>
      <c r="M341" s="17">
        <v>-0.4</v>
      </c>
      <c r="N341" s="17">
        <v>-0.7</v>
      </c>
      <c r="O341" s="17">
        <v>66</v>
      </c>
      <c r="P341" s="17">
        <v>-0.9</v>
      </c>
      <c r="Q341" s="17">
        <v>1.8</v>
      </c>
      <c r="R341" s="17">
        <v>1.3</v>
      </c>
      <c r="S341" s="17">
        <v>-1.5</v>
      </c>
      <c r="T341" s="17">
        <v>53</v>
      </c>
      <c r="U341" s="17">
        <v>42</v>
      </c>
      <c r="V341" s="17">
        <v>0.03</v>
      </c>
      <c r="W341" s="17">
        <v>36</v>
      </c>
      <c r="X341" s="17">
        <v>1063</v>
      </c>
      <c r="Y341" s="17">
        <v>-0.1</v>
      </c>
      <c r="Z341" s="17">
        <v>-0.4</v>
      </c>
      <c r="AA341" s="17">
        <v>1021</v>
      </c>
      <c r="AB341" s="17">
        <v>934</v>
      </c>
      <c r="AC341" s="17">
        <v>1303</v>
      </c>
      <c r="AD341" s="17">
        <v>1422</v>
      </c>
      <c r="AE341" s="17">
        <v>-0.9</v>
      </c>
      <c r="AF341" s="17">
        <v>1.2</v>
      </c>
      <c r="AG341" s="17">
        <v>0.3</v>
      </c>
      <c r="AH341" s="17">
        <v>-0.9</v>
      </c>
      <c r="AI341" s="17">
        <v>0.45</v>
      </c>
      <c r="AJ341" s="17">
        <v>19.204499999999999</v>
      </c>
      <c r="AK341" s="17">
        <v>1</v>
      </c>
      <c r="AL341" s="17">
        <v>124</v>
      </c>
      <c r="AM341" s="17">
        <v>18.77</v>
      </c>
      <c r="AN341" s="17">
        <v>19.100000000000001</v>
      </c>
      <c r="AO341" s="17">
        <v>18.88</v>
      </c>
      <c r="AP341" s="17">
        <v>1929</v>
      </c>
      <c r="AQ341" s="17">
        <v>50</v>
      </c>
      <c r="AR341" s="17">
        <v>25</v>
      </c>
      <c r="AS341" s="17">
        <v>54</v>
      </c>
      <c r="AT341" s="17">
        <v>0</v>
      </c>
      <c r="AU341" s="17">
        <v>-6</v>
      </c>
      <c r="AV341" s="17"/>
      <c r="AW341" s="17"/>
      <c r="AX341" s="17"/>
    </row>
    <row r="342" spans="1:50" x14ac:dyDescent="0.15">
      <c r="A342" s="17" t="s">
        <v>3040</v>
      </c>
      <c r="B342" s="17" t="s">
        <v>3041</v>
      </c>
      <c r="C342" s="17">
        <v>27.06</v>
      </c>
      <c r="D342" s="17">
        <v>27.7</v>
      </c>
      <c r="E342" s="17">
        <v>26.81</v>
      </c>
      <c r="F342" s="17">
        <v>27.61</v>
      </c>
      <c r="G342" s="17">
        <v>27.1</v>
      </c>
      <c r="H342" s="17">
        <v>1443</v>
      </c>
      <c r="I342" s="17">
        <v>1017</v>
      </c>
      <c r="J342" s="17">
        <v>-0.7</v>
      </c>
      <c r="K342" s="17">
        <v>2.7</v>
      </c>
      <c r="L342" s="17">
        <v>2</v>
      </c>
      <c r="M342" s="17">
        <v>1.9</v>
      </c>
      <c r="N342" s="17">
        <v>-0.1</v>
      </c>
      <c r="O342" s="17">
        <v>90</v>
      </c>
      <c r="P342" s="17">
        <v>-0.3</v>
      </c>
      <c r="Q342" s="17">
        <v>2.9</v>
      </c>
      <c r="R342" s="17">
        <v>2.2999999999999998</v>
      </c>
      <c r="S342" s="17">
        <v>-0.9</v>
      </c>
      <c r="T342" s="17">
        <v>28</v>
      </c>
      <c r="U342" s="17">
        <v>82</v>
      </c>
      <c r="V342" s="17">
        <v>0.03</v>
      </c>
      <c r="W342" s="17">
        <v>25</v>
      </c>
      <c r="X342" s="17">
        <v>413</v>
      </c>
      <c r="Y342" s="17">
        <v>-0.3</v>
      </c>
      <c r="Z342" s="17">
        <v>-0.6</v>
      </c>
      <c r="AA342" s="17">
        <v>1017</v>
      </c>
      <c r="AB342" s="17">
        <v>1057</v>
      </c>
      <c r="AC342" s="17">
        <v>1302</v>
      </c>
      <c r="AD342" s="17">
        <v>1443</v>
      </c>
      <c r="AE342" s="17">
        <v>-0.3</v>
      </c>
      <c r="AF342" s="17">
        <v>2.8</v>
      </c>
      <c r="AG342" s="17">
        <v>0.1</v>
      </c>
      <c r="AH342" s="17">
        <v>-0.3</v>
      </c>
      <c r="AI342" s="17">
        <v>0.12</v>
      </c>
      <c r="AJ342" s="17">
        <v>26.492000000000001</v>
      </c>
      <c r="AK342" s="17">
        <v>1.04</v>
      </c>
      <c r="AL342" s="17">
        <v>104</v>
      </c>
      <c r="AM342" s="17">
        <v>26.81</v>
      </c>
      <c r="AN342" s="17">
        <v>27.09</v>
      </c>
      <c r="AO342" s="17">
        <v>26.85</v>
      </c>
      <c r="AP342" s="17">
        <v>2769</v>
      </c>
      <c r="AQ342" s="17">
        <v>100</v>
      </c>
      <c r="AR342" s="17">
        <v>0</v>
      </c>
      <c r="AS342" s="17">
        <v>100</v>
      </c>
      <c r="AT342" s="17">
        <v>30</v>
      </c>
      <c r="AU342" s="17">
        <v>-8</v>
      </c>
      <c r="AV342" s="17"/>
      <c r="AW342" s="17"/>
      <c r="AX342" s="17"/>
    </row>
    <row r="343" spans="1:50" x14ac:dyDescent="0.15">
      <c r="A343" s="17" t="s">
        <v>92</v>
      </c>
      <c r="B343" s="17" t="s">
        <v>93</v>
      </c>
      <c r="C343" s="17">
        <v>11.48</v>
      </c>
      <c r="D343" s="17">
        <v>11.5</v>
      </c>
      <c r="E343" s="17">
        <v>11.03</v>
      </c>
      <c r="F343" s="17">
        <v>11.12</v>
      </c>
      <c r="G343" s="17">
        <v>11.51</v>
      </c>
      <c r="H343" s="17">
        <v>930</v>
      </c>
      <c r="I343" s="17">
        <v>1438</v>
      </c>
      <c r="J343" s="17">
        <v>-3</v>
      </c>
      <c r="K343" s="17">
        <v>-0.2</v>
      </c>
      <c r="L343" s="17">
        <v>-3.2</v>
      </c>
      <c r="M343" s="17">
        <v>-3.4</v>
      </c>
      <c r="N343" s="17">
        <v>-0.3</v>
      </c>
      <c r="O343" s="17">
        <v>19</v>
      </c>
      <c r="P343" s="17">
        <v>-3.4</v>
      </c>
      <c r="Q343" s="17">
        <v>0.8</v>
      </c>
      <c r="R343" s="17">
        <v>0.2</v>
      </c>
      <c r="S343" s="17">
        <v>-4</v>
      </c>
      <c r="T343" s="17">
        <v>96</v>
      </c>
      <c r="U343" s="17">
        <v>-4</v>
      </c>
      <c r="V343" s="17">
        <v>0.04</v>
      </c>
      <c r="W343" s="17">
        <v>19</v>
      </c>
      <c r="X343" s="17">
        <v>806</v>
      </c>
      <c r="Y343" s="17">
        <v>-0.4</v>
      </c>
      <c r="Z343" s="17">
        <v>-0.6</v>
      </c>
      <c r="AA343" s="17">
        <v>1119</v>
      </c>
      <c r="AB343" s="17">
        <v>930</v>
      </c>
      <c r="AC343" s="17">
        <v>1438</v>
      </c>
      <c r="AD343" s="17">
        <v>1307</v>
      </c>
      <c r="AE343" s="17">
        <v>-0.5</v>
      </c>
      <c r="AF343" s="17">
        <v>0.8</v>
      </c>
      <c r="AG343" s="17">
        <v>0</v>
      </c>
      <c r="AH343" s="17">
        <v>-0.5</v>
      </c>
      <c r="AI343" s="17">
        <v>0.13</v>
      </c>
      <c r="AJ343" s="17">
        <v>11.02</v>
      </c>
      <c r="AK343" s="17">
        <v>1.01</v>
      </c>
      <c r="AL343" s="17">
        <v>107</v>
      </c>
      <c r="AM343" s="17">
        <v>11.06</v>
      </c>
      <c r="AN343" s="17">
        <v>11.48</v>
      </c>
      <c r="AO343" s="17">
        <v>11.03</v>
      </c>
      <c r="AP343" s="17">
        <v>1118</v>
      </c>
      <c r="AQ343" s="17">
        <v>100</v>
      </c>
      <c r="AR343" s="17">
        <v>29</v>
      </c>
      <c r="AS343" s="17">
        <v>100</v>
      </c>
      <c r="AT343" s="17">
        <v>61</v>
      </c>
      <c r="AU343" s="17">
        <v>-4</v>
      </c>
      <c r="AV343" s="17"/>
      <c r="AW343" s="17"/>
      <c r="AX343" s="17"/>
    </row>
    <row r="344" spans="1:50" x14ac:dyDescent="0.15">
      <c r="A344" s="17" t="s">
        <v>329</v>
      </c>
      <c r="B344" s="17" t="s">
        <v>330</v>
      </c>
      <c r="C344" s="17">
        <v>5.15</v>
      </c>
      <c r="D344" s="17">
        <v>5.16</v>
      </c>
      <c r="E344" s="17">
        <v>5.05</v>
      </c>
      <c r="F344" s="17">
        <v>5.09</v>
      </c>
      <c r="G344" s="17">
        <v>5.14</v>
      </c>
      <c r="H344" s="17">
        <v>930</v>
      </c>
      <c r="I344" s="17">
        <v>1407</v>
      </c>
      <c r="J344" s="17">
        <v>-1.6</v>
      </c>
      <c r="K344" s="17">
        <v>0.4</v>
      </c>
      <c r="L344" s="17">
        <v>-1.2</v>
      </c>
      <c r="M344" s="17">
        <v>-1</v>
      </c>
      <c r="N344" s="17">
        <v>0.2</v>
      </c>
      <c r="O344" s="17">
        <v>36</v>
      </c>
      <c r="P344" s="17">
        <v>-1.4</v>
      </c>
      <c r="Q344" s="17">
        <v>0.8</v>
      </c>
      <c r="R344" s="17">
        <v>0.2</v>
      </c>
      <c r="S344" s="17">
        <v>-2</v>
      </c>
      <c r="T344" s="17">
        <v>91</v>
      </c>
      <c r="U344" s="17">
        <v>18</v>
      </c>
      <c r="V344" s="17">
        <v>0.02</v>
      </c>
      <c r="W344" s="17">
        <v>10</v>
      </c>
      <c r="X344" s="17">
        <v>286</v>
      </c>
      <c r="Y344" s="17">
        <v>0</v>
      </c>
      <c r="Z344" s="17">
        <v>-0.4</v>
      </c>
      <c r="AA344" s="17">
        <v>1125</v>
      </c>
      <c r="AB344" s="17">
        <v>930</v>
      </c>
      <c r="AC344" s="17">
        <v>1407</v>
      </c>
      <c r="AD344" s="17">
        <v>1332</v>
      </c>
      <c r="AE344" s="17">
        <v>0</v>
      </c>
      <c r="AF344" s="17">
        <v>0.8</v>
      </c>
      <c r="AG344" s="17">
        <v>0.2</v>
      </c>
      <c r="AH344" s="17">
        <v>0</v>
      </c>
      <c r="AI344" s="17">
        <v>0.09</v>
      </c>
      <c r="AJ344" s="17">
        <v>5.3540000000000001</v>
      </c>
      <c r="AK344" s="17">
        <v>0.95</v>
      </c>
      <c r="AL344" s="17">
        <v>80</v>
      </c>
      <c r="AM344" s="17">
        <v>5.0599999999999996</v>
      </c>
      <c r="AN344" s="17">
        <v>5.16</v>
      </c>
      <c r="AO344" s="17">
        <v>5.05</v>
      </c>
      <c r="AP344" s="17">
        <v>509</v>
      </c>
      <c r="AQ344" s="17">
        <v>50</v>
      </c>
      <c r="AR344" s="17">
        <v>50</v>
      </c>
      <c r="AS344" s="17">
        <v>75</v>
      </c>
      <c r="AT344" s="17">
        <v>25</v>
      </c>
      <c r="AU344" s="17">
        <v>-10</v>
      </c>
      <c r="AV344" s="17"/>
      <c r="AW344" s="17"/>
      <c r="AX344" s="17"/>
    </row>
    <row r="345" spans="1:50" x14ac:dyDescent="0.15">
      <c r="A345" s="17" t="s">
        <v>900</v>
      </c>
      <c r="B345" s="17" t="s">
        <v>901</v>
      </c>
      <c r="C345" s="17">
        <v>22.94</v>
      </c>
      <c r="D345" s="17">
        <v>23.25</v>
      </c>
      <c r="E345" s="17">
        <v>22.88</v>
      </c>
      <c r="F345" s="17">
        <v>23</v>
      </c>
      <c r="G345" s="17">
        <v>23</v>
      </c>
      <c r="H345" s="17">
        <v>942</v>
      </c>
      <c r="I345" s="17">
        <v>1417</v>
      </c>
      <c r="J345" s="17">
        <v>0.2</v>
      </c>
      <c r="K345" s="17">
        <v>0</v>
      </c>
      <c r="L345" s="17">
        <v>0.3</v>
      </c>
      <c r="M345" s="17">
        <v>0</v>
      </c>
      <c r="N345" s="17">
        <v>-0.3</v>
      </c>
      <c r="O345" s="17">
        <v>32</v>
      </c>
      <c r="P345" s="17">
        <v>-1.1000000000000001</v>
      </c>
      <c r="Q345" s="17">
        <v>0.5</v>
      </c>
      <c r="R345" s="17">
        <v>1.3</v>
      </c>
      <c r="S345" s="17">
        <v>-0.3</v>
      </c>
      <c r="T345" s="17">
        <v>16</v>
      </c>
      <c r="U345" s="17">
        <v>3</v>
      </c>
      <c r="V345" s="17">
        <v>0.02</v>
      </c>
      <c r="W345" s="17">
        <v>16</v>
      </c>
      <c r="X345" s="17">
        <v>232</v>
      </c>
      <c r="Y345" s="17">
        <v>0.3</v>
      </c>
      <c r="Z345" s="17">
        <v>1</v>
      </c>
      <c r="AA345" s="17">
        <v>930</v>
      </c>
      <c r="AB345" s="17">
        <v>942</v>
      </c>
      <c r="AC345" s="17">
        <v>1417</v>
      </c>
      <c r="AD345" s="17">
        <v>1339</v>
      </c>
      <c r="AE345" s="17">
        <v>-0.4</v>
      </c>
      <c r="AF345" s="17">
        <v>0.5</v>
      </c>
      <c r="AG345" s="17">
        <v>1.4</v>
      </c>
      <c r="AH345" s="17">
        <v>-0.4</v>
      </c>
      <c r="AI345" s="17">
        <v>1.1100000000000001</v>
      </c>
      <c r="AJ345" s="17">
        <v>22.592500000000001</v>
      </c>
      <c r="AK345" s="17">
        <v>1.02</v>
      </c>
      <c r="AL345" s="17">
        <v>19</v>
      </c>
      <c r="AM345" s="17">
        <v>22.94</v>
      </c>
      <c r="AN345" s="17">
        <v>23.25</v>
      </c>
      <c r="AO345" s="17">
        <v>22.88</v>
      </c>
      <c r="AP345" s="17">
        <v>2310</v>
      </c>
      <c r="AQ345" s="17">
        <v>0</v>
      </c>
      <c r="AR345" s="17">
        <v>37</v>
      </c>
      <c r="AS345" s="17">
        <v>0</v>
      </c>
      <c r="AT345" s="17">
        <v>96</v>
      </c>
      <c r="AU345" s="17">
        <v>10</v>
      </c>
      <c r="AV345" s="17"/>
      <c r="AW345" s="17"/>
      <c r="AX345" s="17"/>
    </row>
    <row r="346" spans="1:50" x14ac:dyDescent="0.15">
      <c r="A346" s="17" t="s">
        <v>3002</v>
      </c>
      <c r="B346" s="17" t="s">
        <v>3003</v>
      </c>
      <c r="C346" s="17">
        <v>5.29</v>
      </c>
      <c r="D346" s="17">
        <v>5.34</v>
      </c>
      <c r="E346" s="17">
        <v>5.27</v>
      </c>
      <c r="F346" s="17">
        <v>5.29</v>
      </c>
      <c r="G346" s="17">
        <v>5.29</v>
      </c>
      <c r="H346" s="17">
        <v>956</v>
      </c>
      <c r="I346" s="17">
        <v>1405</v>
      </c>
      <c r="J346" s="17">
        <v>0</v>
      </c>
      <c r="K346" s="17">
        <v>0</v>
      </c>
      <c r="L346" s="17">
        <v>0</v>
      </c>
      <c r="M346" s="17">
        <v>0</v>
      </c>
      <c r="N346" s="17">
        <v>0</v>
      </c>
      <c r="O346" s="17">
        <v>29</v>
      </c>
      <c r="P346" s="17">
        <v>-0.9</v>
      </c>
      <c r="Q346" s="17">
        <v>0.4</v>
      </c>
      <c r="R346" s="17">
        <v>0.9</v>
      </c>
      <c r="S346" s="17">
        <v>-0.4</v>
      </c>
      <c r="T346" s="17">
        <v>29</v>
      </c>
      <c r="U346" s="17">
        <v>0</v>
      </c>
      <c r="V346" s="17">
        <v>0.01</v>
      </c>
      <c r="W346" s="17">
        <v>29</v>
      </c>
      <c r="X346" s="17">
        <v>47</v>
      </c>
      <c r="Y346" s="17">
        <v>-0.2</v>
      </c>
      <c r="Z346" s="17">
        <v>0.2</v>
      </c>
      <c r="AA346" s="17">
        <v>932</v>
      </c>
      <c r="AB346" s="17">
        <v>956</v>
      </c>
      <c r="AC346" s="17">
        <v>1405</v>
      </c>
      <c r="AD346" s="17">
        <v>1304</v>
      </c>
      <c r="AE346" s="17">
        <v>-0.4</v>
      </c>
      <c r="AF346" s="17">
        <v>0.4</v>
      </c>
      <c r="AG346" s="17">
        <v>0.9</v>
      </c>
      <c r="AH346" s="17">
        <v>-0.4</v>
      </c>
      <c r="AI346" s="17">
        <v>1</v>
      </c>
      <c r="AJ346" s="17">
        <v>5.4029999999999996</v>
      </c>
      <c r="AK346" s="17">
        <v>0.98</v>
      </c>
      <c r="AL346" s="17">
        <v>29</v>
      </c>
      <c r="AM346" s="17">
        <v>5.27</v>
      </c>
      <c r="AN346" s="17">
        <v>5.34</v>
      </c>
      <c r="AO346" s="17">
        <v>5.27</v>
      </c>
      <c r="AP346" s="17">
        <v>531</v>
      </c>
      <c r="AQ346" s="17">
        <v>100</v>
      </c>
      <c r="AR346" s="17">
        <v>0</v>
      </c>
      <c r="AS346" s="17">
        <v>67</v>
      </c>
      <c r="AT346" s="17">
        <v>100</v>
      </c>
      <c r="AU346" s="17">
        <v>1</v>
      </c>
      <c r="AV346" s="17"/>
      <c r="AW346" s="17"/>
      <c r="AX346" s="17"/>
    </row>
    <row r="347" spans="1:50" x14ac:dyDescent="0.15">
      <c r="A347" s="17" t="s">
        <v>246</v>
      </c>
      <c r="B347" s="17" t="s">
        <v>247</v>
      </c>
      <c r="C347" s="17">
        <v>37.33</v>
      </c>
      <c r="D347" s="17">
        <v>37.65</v>
      </c>
      <c r="E347" s="17">
        <v>37.03</v>
      </c>
      <c r="F347" s="17">
        <v>37.5</v>
      </c>
      <c r="G347" s="17">
        <v>37.33</v>
      </c>
      <c r="H347" s="17">
        <v>1005</v>
      </c>
      <c r="I347" s="17">
        <v>1404</v>
      </c>
      <c r="J347" s="17">
        <v>0.1</v>
      </c>
      <c r="K347" s="17">
        <v>0.4</v>
      </c>
      <c r="L347" s="17">
        <v>0.5</v>
      </c>
      <c r="M347" s="17">
        <v>0.5</v>
      </c>
      <c r="N347" s="17">
        <v>0</v>
      </c>
      <c r="O347" s="17">
        <v>76</v>
      </c>
      <c r="P347" s="17">
        <v>-0.4</v>
      </c>
      <c r="Q347" s="17">
        <v>1.3</v>
      </c>
      <c r="R347" s="17">
        <v>0.9</v>
      </c>
      <c r="S347" s="17">
        <v>-0.8</v>
      </c>
      <c r="T347" s="17">
        <v>48</v>
      </c>
      <c r="U347" s="17">
        <v>23</v>
      </c>
      <c r="V347" s="17">
        <v>0.02</v>
      </c>
      <c r="W347" s="17">
        <v>26</v>
      </c>
      <c r="X347" s="17">
        <v>1800</v>
      </c>
      <c r="Y347" s="17">
        <v>-0.1</v>
      </c>
      <c r="Z347" s="17">
        <v>0.1</v>
      </c>
      <c r="AA347" s="17">
        <v>930</v>
      </c>
      <c r="AB347" s="17">
        <v>1005</v>
      </c>
      <c r="AC347" s="17">
        <v>1404</v>
      </c>
      <c r="AD347" s="17">
        <v>1456</v>
      </c>
      <c r="AE347" s="17">
        <v>0</v>
      </c>
      <c r="AF347" s="17">
        <v>1.2</v>
      </c>
      <c r="AG347" s="17">
        <v>0.8</v>
      </c>
      <c r="AH347" s="17">
        <v>0</v>
      </c>
      <c r="AI347" s="17">
        <v>0.51</v>
      </c>
      <c r="AJ347" s="17">
        <v>38.399000000000001</v>
      </c>
      <c r="AK347" s="17">
        <v>0.98</v>
      </c>
      <c r="AL347" s="17">
        <v>18</v>
      </c>
      <c r="AM347" s="17">
        <v>37.26</v>
      </c>
      <c r="AN347" s="17">
        <v>37.64</v>
      </c>
      <c r="AO347" s="17">
        <v>37.04</v>
      </c>
      <c r="AP347" s="17">
        <v>3751</v>
      </c>
      <c r="AQ347" s="17">
        <v>78</v>
      </c>
      <c r="AR347" s="17">
        <v>22</v>
      </c>
      <c r="AS347" s="17">
        <v>50</v>
      </c>
      <c r="AT347" s="17">
        <v>64</v>
      </c>
      <c r="AU347" s="17">
        <v>7</v>
      </c>
      <c r="AV347" s="17"/>
      <c r="AW347" s="17"/>
      <c r="AX347" s="17"/>
    </row>
    <row r="348" spans="1:50" x14ac:dyDescent="0.15">
      <c r="A348" s="17" t="s">
        <v>248</v>
      </c>
      <c r="B348" s="17" t="s">
        <v>249</v>
      </c>
      <c r="C348" s="17">
        <v>6.95</v>
      </c>
      <c r="D348" s="17">
        <v>6.97</v>
      </c>
      <c r="E348" s="17">
        <v>6.91</v>
      </c>
      <c r="F348" s="17">
        <v>6.92</v>
      </c>
      <c r="G348" s="17">
        <v>6.96</v>
      </c>
      <c r="H348" s="17">
        <v>1127</v>
      </c>
      <c r="I348" s="17">
        <v>1455</v>
      </c>
      <c r="J348" s="17">
        <v>0.1</v>
      </c>
      <c r="K348" s="17">
        <v>-0.6</v>
      </c>
      <c r="L348" s="17">
        <v>-0.4</v>
      </c>
      <c r="M348" s="17">
        <v>-0.6</v>
      </c>
      <c r="N348" s="17">
        <v>-0.1</v>
      </c>
      <c r="O348" s="17">
        <v>17</v>
      </c>
      <c r="P348" s="17">
        <v>-0.7</v>
      </c>
      <c r="Q348" s="17">
        <v>0.1</v>
      </c>
      <c r="R348" s="17">
        <v>0.3</v>
      </c>
      <c r="S348" s="17">
        <v>-0.6</v>
      </c>
      <c r="T348" s="17">
        <v>67</v>
      </c>
      <c r="U348" s="17">
        <v>-67</v>
      </c>
      <c r="V348" s="17">
        <v>0.01</v>
      </c>
      <c r="W348" s="17">
        <v>75</v>
      </c>
      <c r="X348" s="17">
        <v>73</v>
      </c>
      <c r="Y348" s="17">
        <v>0</v>
      </c>
      <c r="Z348" s="17">
        <v>0</v>
      </c>
      <c r="AA348" s="17">
        <v>1123</v>
      </c>
      <c r="AB348" s="17">
        <v>1127</v>
      </c>
      <c r="AC348" s="17">
        <v>1455</v>
      </c>
      <c r="AD348" s="17">
        <v>1301</v>
      </c>
      <c r="AE348" s="17">
        <v>-0.7</v>
      </c>
      <c r="AF348" s="17">
        <v>0.1</v>
      </c>
      <c r="AG348" s="17">
        <v>0.3</v>
      </c>
      <c r="AH348" s="17">
        <v>-0.7</v>
      </c>
      <c r="AI348" s="17">
        <v>1.17</v>
      </c>
      <c r="AJ348" s="17">
        <v>6.9225000000000003</v>
      </c>
      <c r="AK348" s="17">
        <v>1</v>
      </c>
      <c r="AL348" s="17">
        <v>75</v>
      </c>
      <c r="AM348" s="17">
        <v>6.93</v>
      </c>
      <c r="AN348" s="17">
        <v>6.97</v>
      </c>
      <c r="AO348" s="17">
        <v>6.91</v>
      </c>
      <c r="AP348" s="17">
        <v>697</v>
      </c>
      <c r="AQ348" s="17">
        <v>0</v>
      </c>
      <c r="AR348" s="17">
        <v>0</v>
      </c>
      <c r="AS348" s="17">
        <v>50</v>
      </c>
      <c r="AT348" s="17">
        <v>50</v>
      </c>
      <c r="AU348" s="17">
        <v>-10</v>
      </c>
      <c r="AV348" s="17"/>
      <c r="AW348" s="17"/>
      <c r="AX348" s="17"/>
    </row>
    <row r="349" spans="1:50" x14ac:dyDescent="0.15">
      <c r="A349" s="17" t="s">
        <v>912</v>
      </c>
      <c r="B349" s="17" t="s">
        <v>913</v>
      </c>
      <c r="C349" s="17">
        <v>7.44</v>
      </c>
      <c r="D349" s="17">
        <v>7.55</v>
      </c>
      <c r="E349" s="17">
        <v>7.1</v>
      </c>
      <c r="F349" s="17">
        <v>7.12</v>
      </c>
      <c r="G349" s="17">
        <v>7.43</v>
      </c>
      <c r="H349" s="17">
        <v>952</v>
      </c>
      <c r="I349" s="17">
        <v>1439</v>
      </c>
      <c r="J349" s="17">
        <v>-2.4</v>
      </c>
      <c r="K349" s="17">
        <v>-1.9</v>
      </c>
      <c r="L349" s="17">
        <v>-4.4000000000000004</v>
      </c>
      <c r="M349" s="17">
        <v>-4.3</v>
      </c>
      <c r="N349" s="17">
        <v>0.1</v>
      </c>
      <c r="O349" s="17">
        <v>4</v>
      </c>
      <c r="P349" s="17">
        <v>-5.9</v>
      </c>
      <c r="Q349" s="17">
        <v>0.3</v>
      </c>
      <c r="R349" s="17">
        <v>1.5</v>
      </c>
      <c r="S349" s="17">
        <v>-4.7</v>
      </c>
      <c r="T349" s="17">
        <v>76</v>
      </c>
      <c r="U349" s="17">
        <v>-31</v>
      </c>
      <c r="V349" s="17">
        <v>0.06</v>
      </c>
      <c r="W349" s="17">
        <v>12</v>
      </c>
      <c r="X349" s="17">
        <v>521</v>
      </c>
      <c r="Y349" s="17">
        <v>-0.5</v>
      </c>
      <c r="Z349" s="17">
        <v>-0.5</v>
      </c>
      <c r="AA349" s="17">
        <v>1119</v>
      </c>
      <c r="AB349" s="17">
        <v>952</v>
      </c>
      <c r="AC349" s="17">
        <v>1439</v>
      </c>
      <c r="AD349" s="17">
        <v>1307</v>
      </c>
      <c r="AE349" s="17">
        <v>-2.5</v>
      </c>
      <c r="AF349" s="17">
        <v>0.3</v>
      </c>
      <c r="AG349" s="17">
        <v>1.5</v>
      </c>
      <c r="AH349" s="17">
        <v>-2.5</v>
      </c>
      <c r="AI349" s="17">
        <v>0.65</v>
      </c>
      <c r="AJ349" s="17">
        <v>7.1325000000000003</v>
      </c>
      <c r="AK349" s="17">
        <v>1</v>
      </c>
      <c r="AL349" s="17">
        <v>64</v>
      </c>
      <c r="AM349" s="17">
        <v>7.22</v>
      </c>
      <c r="AN349" s="17">
        <v>7.55</v>
      </c>
      <c r="AO349" s="17">
        <v>7.1</v>
      </c>
      <c r="AP349" s="17">
        <v>730</v>
      </c>
      <c r="AQ349" s="17">
        <v>100</v>
      </c>
      <c r="AR349" s="17">
        <v>33</v>
      </c>
      <c r="AS349" s="17">
        <v>100</v>
      </c>
      <c r="AT349" s="17">
        <v>64</v>
      </c>
      <c r="AU349" s="17">
        <v>-7</v>
      </c>
      <c r="AV349" s="17"/>
      <c r="AW349" s="17"/>
      <c r="AX349" s="17"/>
    </row>
    <row r="350" spans="1:50" x14ac:dyDescent="0.15">
      <c r="A350" s="17" t="s">
        <v>834</v>
      </c>
      <c r="B350" s="17" t="s">
        <v>835</v>
      </c>
      <c r="C350" s="17">
        <v>4.99</v>
      </c>
      <c r="D350" s="17">
        <v>5.07</v>
      </c>
      <c r="E350" s="17">
        <v>4.99</v>
      </c>
      <c r="F350" s="17">
        <v>5.05</v>
      </c>
      <c r="G350" s="17">
        <v>5.01</v>
      </c>
      <c r="H350" s="17">
        <v>1004</v>
      </c>
      <c r="I350" s="17">
        <v>930</v>
      </c>
      <c r="J350" s="17">
        <v>0.6</v>
      </c>
      <c r="K350" s="17">
        <v>0.6</v>
      </c>
      <c r="L350" s="17">
        <v>1.2</v>
      </c>
      <c r="M350" s="17">
        <v>0.8</v>
      </c>
      <c r="N350" s="17">
        <v>-0.4</v>
      </c>
      <c r="O350" s="17">
        <v>75</v>
      </c>
      <c r="P350" s="17">
        <v>-0.4</v>
      </c>
      <c r="Q350" s="17">
        <v>1.2</v>
      </c>
      <c r="R350" s="17">
        <v>1.6</v>
      </c>
      <c r="S350" s="17">
        <v>0</v>
      </c>
      <c r="T350" s="17">
        <v>0</v>
      </c>
      <c r="U350" s="17">
        <v>38</v>
      </c>
      <c r="V350" s="17">
        <v>0.02</v>
      </c>
      <c r="W350" s="17">
        <v>37</v>
      </c>
      <c r="X350" s="17">
        <v>156</v>
      </c>
      <c r="Y350" s="17">
        <v>0.2</v>
      </c>
      <c r="Z350" s="17">
        <v>0.8</v>
      </c>
      <c r="AA350" s="17">
        <v>930</v>
      </c>
      <c r="AB350" s="17">
        <v>1004</v>
      </c>
      <c r="AC350" s="17">
        <v>1400</v>
      </c>
      <c r="AD350" s="17">
        <v>1418</v>
      </c>
      <c r="AE350" s="17">
        <v>-0.2</v>
      </c>
      <c r="AF350" s="17">
        <v>0.6</v>
      </c>
      <c r="AG350" s="17">
        <v>1.6</v>
      </c>
      <c r="AH350" s="17">
        <v>-0.2</v>
      </c>
      <c r="AI350" s="17">
        <v>1.1200000000000001</v>
      </c>
      <c r="AJ350" s="17">
        <v>5.01</v>
      </c>
      <c r="AK350" s="17">
        <v>1.01</v>
      </c>
      <c r="AL350" s="17">
        <v>25</v>
      </c>
      <c r="AM350" s="17">
        <v>4.99</v>
      </c>
      <c r="AN350" s="17">
        <v>5.07</v>
      </c>
      <c r="AO350" s="17">
        <v>5.0199999999999996</v>
      </c>
      <c r="AP350" s="17">
        <v>506</v>
      </c>
      <c r="AQ350" s="17">
        <v>0</v>
      </c>
      <c r="AR350" s="17">
        <v>100</v>
      </c>
      <c r="AS350" s="17">
        <v>0</v>
      </c>
      <c r="AT350" s="17">
        <v>80</v>
      </c>
      <c r="AU350" s="17">
        <v>8</v>
      </c>
      <c r="AV350" s="17"/>
      <c r="AW350" s="17"/>
      <c r="AX350" s="17"/>
    </row>
    <row r="351" spans="1:50" x14ac:dyDescent="0.15">
      <c r="A351" s="17" t="s">
        <v>497</v>
      </c>
      <c r="B351" s="17" t="s">
        <v>498</v>
      </c>
      <c r="C351" s="17">
        <v>10.93</v>
      </c>
      <c r="D351" s="17">
        <v>11.65</v>
      </c>
      <c r="E351" s="17">
        <v>10.83</v>
      </c>
      <c r="F351" s="17">
        <v>11.29</v>
      </c>
      <c r="G351" s="17">
        <v>10.9</v>
      </c>
      <c r="H351" s="17">
        <v>1329</v>
      </c>
      <c r="I351" s="17">
        <v>1119</v>
      </c>
      <c r="J351" s="17">
        <v>-0.5</v>
      </c>
      <c r="K351" s="17">
        <v>3.8</v>
      </c>
      <c r="L351" s="17">
        <v>3.2</v>
      </c>
      <c r="M351" s="17">
        <v>3.5</v>
      </c>
      <c r="N351" s="17">
        <v>0.3</v>
      </c>
      <c r="O351" s="17">
        <v>56</v>
      </c>
      <c r="P351" s="17">
        <v>-3.1</v>
      </c>
      <c r="Q351" s="17">
        <v>4.2</v>
      </c>
      <c r="R351" s="17">
        <v>6.4</v>
      </c>
      <c r="S351" s="17">
        <v>-0.9</v>
      </c>
      <c r="T351" s="17">
        <v>12</v>
      </c>
      <c r="U351" s="17">
        <v>50</v>
      </c>
      <c r="V351" s="17">
        <v>7.0000000000000007E-2</v>
      </c>
      <c r="W351" s="17">
        <v>13</v>
      </c>
      <c r="X351" s="17">
        <v>2977</v>
      </c>
      <c r="Y351" s="17">
        <v>0.3</v>
      </c>
      <c r="Z351" s="17">
        <v>1.3</v>
      </c>
      <c r="AA351" s="17">
        <v>1119</v>
      </c>
      <c r="AB351" s="17">
        <v>945</v>
      </c>
      <c r="AC351" s="17">
        <v>1315</v>
      </c>
      <c r="AD351" s="17">
        <v>1329</v>
      </c>
      <c r="AE351" s="17">
        <v>-3</v>
      </c>
      <c r="AF351" s="17">
        <v>4</v>
      </c>
      <c r="AG351" s="17">
        <v>2</v>
      </c>
      <c r="AH351" s="17">
        <v>-3.1</v>
      </c>
      <c r="AI351" s="17">
        <v>0.69</v>
      </c>
      <c r="AJ351" s="17">
        <v>10.616</v>
      </c>
      <c r="AK351" s="17">
        <v>1.06</v>
      </c>
      <c r="AL351" s="17">
        <v>19</v>
      </c>
      <c r="AM351" s="17">
        <v>10.84</v>
      </c>
      <c r="AN351" s="17">
        <v>11.15</v>
      </c>
      <c r="AO351" s="17">
        <v>10.86</v>
      </c>
      <c r="AP351" s="17">
        <v>1164</v>
      </c>
      <c r="AQ351" s="17">
        <v>0</v>
      </c>
      <c r="AR351" s="17">
        <v>60</v>
      </c>
      <c r="AS351" s="17">
        <v>0</v>
      </c>
      <c r="AT351" s="17">
        <v>100</v>
      </c>
      <c r="AU351" s="17">
        <v>10</v>
      </c>
      <c r="AV351" s="17"/>
      <c r="AW351" s="17"/>
      <c r="AX351" s="17"/>
    </row>
    <row r="352" spans="1:50" x14ac:dyDescent="0.15">
      <c r="A352" s="17" t="s">
        <v>1648</v>
      </c>
      <c r="B352" s="17" t="s">
        <v>1648</v>
      </c>
      <c r="C352" s="17">
        <v>134.56</v>
      </c>
      <c r="D352" s="17">
        <v>135.4</v>
      </c>
      <c r="E352" s="17">
        <v>133.27000000000001</v>
      </c>
      <c r="F352" s="17">
        <v>134.01</v>
      </c>
      <c r="G352" s="17">
        <v>134.41</v>
      </c>
      <c r="H352" s="17">
        <v>1059</v>
      </c>
      <c r="I352" s="17">
        <v>1402</v>
      </c>
      <c r="J352" s="17">
        <v>-0.3</v>
      </c>
      <c r="K352" s="17">
        <v>-0.1</v>
      </c>
      <c r="L352" s="17">
        <v>-0.4</v>
      </c>
      <c r="M352" s="17">
        <v>-0.3</v>
      </c>
      <c r="N352" s="17">
        <v>0.1</v>
      </c>
      <c r="O352" s="17">
        <v>35</v>
      </c>
      <c r="P352" s="17">
        <v>-1</v>
      </c>
      <c r="Q352" s="17">
        <v>0.6</v>
      </c>
      <c r="R352" s="17">
        <v>0.6</v>
      </c>
      <c r="S352" s="17">
        <v>-1</v>
      </c>
      <c r="T352" s="17">
        <v>61</v>
      </c>
      <c r="U352" s="17">
        <v>-9</v>
      </c>
      <c r="V352" s="17">
        <v>0.02</v>
      </c>
      <c r="W352" s="17">
        <v>34</v>
      </c>
      <c r="X352" s="17">
        <v>1660</v>
      </c>
      <c r="Y352" s="17">
        <v>-0.1</v>
      </c>
      <c r="Z352" s="17">
        <v>-0.3</v>
      </c>
      <c r="AA352" s="17">
        <v>1020</v>
      </c>
      <c r="AB352" s="17">
        <v>1059</v>
      </c>
      <c r="AC352" s="17">
        <v>1402</v>
      </c>
      <c r="AD352" s="17">
        <v>1427</v>
      </c>
      <c r="AE352" s="17">
        <v>-0.2</v>
      </c>
      <c r="AF352" s="17">
        <v>0.6</v>
      </c>
      <c r="AG352" s="17">
        <v>0.6</v>
      </c>
      <c r="AH352" s="17">
        <v>-0.2</v>
      </c>
      <c r="AI352" s="17">
        <v>0.51</v>
      </c>
      <c r="AJ352" s="17">
        <v>0</v>
      </c>
      <c r="AK352" s="17">
        <v>0</v>
      </c>
      <c r="AL352" s="17">
        <v>45</v>
      </c>
      <c r="AM352" s="17">
        <v>133.6</v>
      </c>
      <c r="AN352" s="17">
        <v>135.4</v>
      </c>
      <c r="AO352" s="17">
        <v>133.27000000000001</v>
      </c>
      <c r="AP352" s="17">
        <v>13427</v>
      </c>
      <c r="AQ352" s="17">
        <v>52</v>
      </c>
      <c r="AR352" s="17">
        <v>38</v>
      </c>
      <c r="AS352" s="17">
        <v>72</v>
      </c>
      <c r="AT352" s="17">
        <v>33</v>
      </c>
      <c r="AU352" s="17">
        <v>-6</v>
      </c>
      <c r="AV352" s="17"/>
      <c r="AW352" s="17"/>
      <c r="AX352" s="17"/>
    </row>
    <row r="353" spans="1:50" x14ac:dyDescent="0.15">
      <c r="A353" s="17" t="s">
        <v>2792</v>
      </c>
      <c r="B353" s="17" t="s">
        <v>2793</v>
      </c>
      <c r="C353" s="17">
        <v>4.41</v>
      </c>
      <c r="D353" s="17">
        <v>4.41</v>
      </c>
      <c r="E353" s="17">
        <v>4.3600000000000003</v>
      </c>
      <c r="F353" s="17">
        <v>4.37</v>
      </c>
      <c r="G353" s="17">
        <v>4.4000000000000004</v>
      </c>
      <c r="H353" s="17">
        <v>930</v>
      </c>
      <c r="I353" s="17">
        <v>1418</v>
      </c>
      <c r="J353" s="17">
        <v>-0.7</v>
      </c>
      <c r="K353" s="17">
        <v>-0.2</v>
      </c>
      <c r="L353" s="17">
        <v>-0.9</v>
      </c>
      <c r="M353" s="17">
        <v>-0.7</v>
      </c>
      <c r="N353" s="17">
        <v>0.2</v>
      </c>
      <c r="O353" s="17">
        <v>20</v>
      </c>
      <c r="P353" s="17">
        <v>-0.9</v>
      </c>
      <c r="Q353" s="17">
        <v>0.2</v>
      </c>
      <c r="R353" s="17">
        <v>0</v>
      </c>
      <c r="S353" s="17">
        <v>-1.1000000000000001</v>
      </c>
      <c r="T353" s="17">
        <v>100</v>
      </c>
      <c r="U353" s="17">
        <v>-20</v>
      </c>
      <c r="V353" s="17">
        <v>0.01</v>
      </c>
      <c r="W353" s="17">
        <v>25</v>
      </c>
      <c r="X353" s="17">
        <v>44</v>
      </c>
      <c r="Y353" s="17">
        <v>-0.5</v>
      </c>
      <c r="Z353" s="17">
        <v>-0.5</v>
      </c>
      <c r="AA353" s="17">
        <v>1130</v>
      </c>
      <c r="AB353" s="17">
        <v>930</v>
      </c>
      <c r="AC353" s="17">
        <v>1418</v>
      </c>
      <c r="AD353" s="17">
        <v>1302</v>
      </c>
      <c r="AE353" s="17">
        <v>-0.5</v>
      </c>
      <c r="AF353" s="17">
        <v>0.2</v>
      </c>
      <c r="AG353" s="17">
        <v>0</v>
      </c>
      <c r="AH353" s="17">
        <v>-0.5</v>
      </c>
      <c r="AI353" s="17">
        <v>0.4</v>
      </c>
      <c r="AJ353" s="17">
        <v>4.4509999999999996</v>
      </c>
      <c r="AK353" s="17">
        <v>0.98</v>
      </c>
      <c r="AL353" s="17">
        <v>75</v>
      </c>
      <c r="AM353" s="17">
        <v>4.37</v>
      </c>
      <c r="AN353" s="17">
        <v>4.41</v>
      </c>
      <c r="AO353" s="17">
        <v>4.3600000000000003</v>
      </c>
      <c r="AP353" s="17">
        <v>439</v>
      </c>
      <c r="AQ353" s="17">
        <v>100</v>
      </c>
      <c r="AR353" s="17">
        <v>0</v>
      </c>
      <c r="AS353" s="17">
        <v>100</v>
      </c>
      <c r="AT353" s="17">
        <v>0</v>
      </c>
      <c r="AU353" s="17">
        <v>-10</v>
      </c>
      <c r="AV353" s="17"/>
      <c r="AW353" s="17"/>
      <c r="AX353" s="17"/>
    </row>
    <row r="354" spans="1:50" x14ac:dyDescent="0.15">
      <c r="A354" s="17" t="s">
        <v>317</v>
      </c>
      <c r="B354" s="17" t="s">
        <v>318</v>
      </c>
      <c r="C354" s="17">
        <v>44.3</v>
      </c>
      <c r="D354" s="17">
        <v>44.41</v>
      </c>
      <c r="E354" s="17">
        <v>43.85</v>
      </c>
      <c r="F354" s="17">
        <v>43.96</v>
      </c>
      <c r="G354" s="17">
        <v>44.4</v>
      </c>
      <c r="H354" s="17">
        <v>930</v>
      </c>
      <c r="I354" s="17">
        <v>1420</v>
      </c>
      <c r="J354" s="17">
        <v>-0.6</v>
      </c>
      <c r="K354" s="17">
        <v>-0.2</v>
      </c>
      <c r="L354" s="17">
        <v>-0.8</v>
      </c>
      <c r="M354" s="17">
        <v>-1</v>
      </c>
      <c r="N354" s="17">
        <v>-0.2</v>
      </c>
      <c r="O354" s="17">
        <v>20</v>
      </c>
      <c r="P354" s="17">
        <v>-1</v>
      </c>
      <c r="Q354" s="17">
        <v>0.3</v>
      </c>
      <c r="R354" s="17">
        <v>0.2</v>
      </c>
      <c r="S354" s="17">
        <v>-1</v>
      </c>
      <c r="T354" s="17">
        <v>80</v>
      </c>
      <c r="U354" s="17">
        <v>-16</v>
      </c>
      <c r="V354" s="17">
        <v>0.01</v>
      </c>
      <c r="W354" s="17">
        <v>10</v>
      </c>
      <c r="X354" s="17">
        <v>94</v>
      </c>
      <c r="Y354" s="17">
        <v>-0.3</v>
      </c>
      <c r="Z354" s="17">
        <v>-0.3</v>
      </c>
      <c r="AA354" s="17">
        <v>948</v>
      </c>
      <c r="AB354" s="17">
        <v>930</v>
      </c>
      <c r="AC354" s="17">
        <v>1420</v>
      </c>
      <c r="AD354" s="17">
        <v>1306</v>
      </c>
      <c r="AE354" s="17">
        <v>-0.3</v>
      </c>
      <c r="AF354" s="17">
        <v>0.3</v>
      </c>
      <c r="AG354" s="17">
        <v>0.2</v>
      </c>
      <c r="AH354" s="17">
        <v>-0.3</v>
      </c>
      <c r="AI354" s="17">
        <v>0.39</v>
      </c>
      <c r="AJ354" s="17">
        <v>44.978499999999997</v>
      </c>
      <c r="AK354" s="17">
        <v>0.98</v>
      </c>
      <c r="AL354" s="17">
        <v>100</v>
      </c>
      <c r="AM354" s="17">
        <v>44.01</v>
      </c>
      <c r="AN354" s="17">
        <v>44.4</v>
      </c>
      <c r="AO354" s="17">
        <v>43.85</v>
      </c>
      <c r="AP354" s="17">
        <v>4408</v>
      </c>
      <c r="AQ354" s="17">
        <v>55</v>
      </c>
      <c r="AR354" s="17">
        <v>0</v>
      </c>
      <c r="AS354" s="17">
        <v>71</v>
      </c>
      <c r="AT354" s="17">
        <v>37</v>
      </c>
      <c r="AU354" s="17">
        <v>-1</v>
      </c>
      <c r="AV354" s="17"/>
      <c r="AW354" s="17"/>
      <c r="AX354" s="17"/>
    </row>
    <row r="355" spans="1:50" x14ac:dyDescent="0.15">
      <c r="A355" s="17" t="s">
        <v>3402</v>
      </c>
      <c r="B355" s="17" t="s">
        <v>3403</v>
      </c>
      <c r="C355" s="17">
        <v>8.7799999999999994</v>
      </c>
      <c r="D355" s="17">
        <v>8.92</v>
      </c>
      <c r="E355" s="17">
        <v>8.6</v>
      </c>
      <c r="F355" s="17">
        <v>8.64</v>
      </c>
      <c r="G355" s="17">
        <v>9.0299999999999994</v>
      </c>
      <c r="H355" s="17">
        <v>930</v>
      </c>
      <c r="I355" s="17">
        <v>1438</v>
      </c>
      <c r="J355" s="17">
        <v>0.2</v>
      </c>
      <c r="K355" s="17">
        <v>-1.8</v>
      </c>
      <c r="L355" s="17">
        <v>-1.6</v>
      </c>
      <c r="M355" s="17">
        <v>-4.4000000000000004</v>
      </c>
      <c r="N355" s="17">
        <v>-2.8</v>
      </c>
      <c r="O355" s="17">
        <v>13</v>
      </c>
      <c r="P355" s="17">
        <v>-3.2</v>
      </c>
      <c r="Q355" s="17">
        <v>0.5</v>
      </c>
      <c r="R355" s="17">
        <v>1.6</v>
      </c>
      <c r="S355" s="17">
        <v>-2.1</v>
      </c>
      <c r="T355" s="17">
        <v>56</v>
      </c>
      <c r="U355" s="17">
        <v>-50</v>
      </c>
      <c r="V355" s="17">
        <v>0.04</v>
      </c>
      <c r="W355" s="17">
        <v>33</v>
      </c>
      <c r="X355" s="17">
        <v>171</v>
      </c>
      <c r="Y355" s="17">
        <v>0.8</v>
      </c>
      <c r="Z355" s="17">
        <v>0.5</v>
      </c>
      <c r="AA355" s="17">
        <v>957</v>
      </c>
      <c r="AB355" s="17">
        <v>930</v>
      </c>
      <c r="AC355" s="17">
        <v>1438</v>
      </c>
      <c r="AD355" s="17">
        <v>1300</v>
      </c>
      <c r="AE355" s="17">
        <v>-2</v>
      </c>
      <c r="AF355" s="17">
        <v>0.5</v>
      </c>
      <c r="AG355" s="17">
        <v>1.4</v>
      </c>
      <c r="AH355" s="17">
        <v>-2.1</v>
      </c>
      <c r="AI355" s="17">
        <v>0.94</v>
      </c>
      <c r="AJ355" s="17">
        <v>8.6319999999999997</v>
      </c>
      <c r="AK355" s="17">
        <v>1</v>
      </c>
      <c r="AL355" s="17">
        <v>187</v>
      </c>
      <c r="AM355" s="17">
        <v>8.75</v>
      </c>
      <c r="AN355" s="17">
        <v>8.9</v>
      </c>
      <c r="AO355" s="17">
        <v>8.6</v>
      </c>
      <c r="AP355" s="17">
        <v>882</v>
      </c>
      <c r="AQ355" s="17">
        <v>0</v>
      </c>
      <c r="AR355" s="17">
        <v>58</v>
      </c>
      <c r="AS355" s="17">
        <v>0</v>
      </c>
      <c r="AT355" s="17">
        <v>33</v>
      </c>
      <c r="AU355" s="17">
        <v>0</v>
      </c>
      <c r="AV355" s="17"/>
      <c r="AW355" s="17"/>
      <c r="AX355" s="17"/>
    </row>
    <row r="356" spans="1:50" x14ac:dyDescent="0.15">
      <c r="A356" s="17" t="s">
        <v>1044</v>
      </c>
      <c r="B356" s="17" t="s">
        <v>1045</v>
      </c>
      <c r="C356" s="17">
        <v>6.01</v>
      </c>
      <c r="D356" s="17">
        <v>6.05</v>
      </c>
      <c r="E356" s="17">
        <v>5.95</v>
      </c>
      <c r="F356" s="17">
        <v>5.96</v>
      </c>
      <c r="G356" s="17">
        <v>6.01</v>
      </c>
      <c r="H356" s="17">
        <v>1002</v>
      </c>
      <c r="I356" s="17">
        <v>1458</v>
      </c>
      <c r="J356" s="17">
        <v>-0.3</v>
      </c>
      <c r="K356" s="17">
        <v>-0.5</v>
      </c>
      <c r="L356" s="17">
        <v>-0.8</v>
      </c>
      <c r="M356" s="17">
        <v>-0.8</v>
      </c>
      <c r="N356" s="17">
        <v>0</v>
      </c>
      <c r="O356" s="17">
        <v>10</v>
      </c>
      <c r="P356" s="17">
        <v>-1.5</v>
      </c>
      <c r="Q356" s="17">
        <v>0.2</v>
      </c>
      <c r="R356" s="17">
        <v>0.7</v>
      </c>
      <c r="S356" s="17">
        <v>-1</v>
      </c>
      <c r="T356" s="17">
        <v>60</v>
      </c>
      <c r="U356" s="17">
        <v>-30</v>
      </c>
      <c r="V356" s="17">
        <v>0.02</v>
      </c>
      <c r="W356" s="17">
        <v>14</v>
      </c>
      <c r="X356" s="17">
        <v>173</v>
      </c>
      <c r="Y356" s="17">
        <v>0</v>
      </c>
      <c r="Z356" s="17">
        <v>-0.2</v>
      </c>
      <c r="AA356" s="17">
        <v>1127</v>
      </c>
      <c r="AB356" s="17">
        <v>1002</v>
      </c>
      <c r="AC356" s="17">
        <v>1458</v>
      </c>
      <c r="AD356" s="17">
        <v>1300</v>
      </c>
      <c r="AE356" s="17">
        <v>-0.7</v>
      </c>
      <c r="AF356" s="17">
        <v>0.2</v>
      </c>
      <c r="AG356" s="17">
        <v>0.7</v>
      </c>
      <c r="AH356" s="17">
        <v>-0.7</v>
      </c>
      <c r="AI356" s="17">
        <v>0.8</v>
      </c>
      <c r="AJ356" s="17">
        <v>5.9779999999999998</v>
      </c>
      <c r="AK356" s="17">
        <v>1</v>
      </c>
      <c r="AL356" s="17">
        <v>43</v>
      </c>
      <c r="AM356" s="17">
        <v>5.98</v>
      </c>
      <c r="AN356" s="17">
        <v>6.05</v>
      </c>
      <c r="AO356" s="17">
        <v>5.95</v>
      </c>
      <c r="AP356" s="17">
        <v>600</v>
      </c>
      <c r="AQ356" s="17">
        <v>50</v>
      </c>
      <c r="AR356" s="17">
        <v>50</v>
      </c>
      <c r="AS356" s="17">
        <v>50</v>
      </c>
      <c r="AT356" s="17">
        <v>0</v>
      </c>
      <c r="AU356" s="17">
        <v>-10</v>
      </c>
      <c r="AV356" s="17"/>
      <c r="AW356" s="17"/>
      <c r="AX356" s="17"/>
    </row>
    <row r="357" spans="1:50" x14ac:dyDescent="0.15">
      <c r="A357" s="17" t="s">
        <v>78</v>
      </c>
      <c r="B357" s="17" t="s">
        <v>79</v>
      </c>
      <c r="C357" s="17">
        <v>7.92</v>
      </c>
      <c r="D357" s="17">
        <v>8</v>
      </c>
      <c r="E357" s="17">
        <v>7.71</v>
      </c>
      <c r="F357" s="17">
        <v>7.74</v>
      </c>
      <c r="G357" s="17">
        <v>8</v>
      </c>
      <c r="H357" s="17">
        <v>933</v>
      </c>
      <c r="I357" s="17">
        <v>1439</v>
      </c>
      <c r="J357" s="17">
        <v>-1.8</v>
      </c>
      <c r="K357" s="17">
        <v>-0.5</v>
      </c>
      <c r="L357" s="17">
        <v>-2.2999999999999998</v>
      </c>
      <c r="M357" s="17">
        <v>-3.3</v>
      </c>
      <c r="N357" s="17">
        <v>-1</v>
      </c>
      <c r="O357" s="17">
        <v>10</v>
      </c>
      <c r="P357" s="17">
        <v>-3.3</v>
      </c>
      <c r="Q357" s="17">
        <v>0.4</v>
      </c>
      <c r="R357" s="17">
        <v>1</v>
      </c>
      <c r="S357" s="17">
        <v>-2.7</v>
      </c>
      <c r="T357" s="17">
        <v>72</v>
      </c>
      <c r="U357" s="17">
        <v>-14</v>
      </c>
      <c r="V357" s="17">
        <v>0.04</v>
      </c>
      <c r="W357" s="17">
        <v>12</v>
      </c>
      <c r="X357" s="17">
        <v>97</v>
      </c>
      <c r="Y357" s="17">
        <v>0.3</v>
      </c>
      <c r="Z357" s="17">
        <v>0.4</v>
      </c>
      <c r="AA357" s="17">
        <v>1119</v>
      </c>
      <c r="AB357" s="17">
        <v>933</v>
      </c>
      <c r="AC357" s="17">
        <v>1439</v>
      </c>
      <c r="AD357" s="17">
        <v>1300</v>
      </c>
      <c r="AE357" s="17">
        <v>-0.8</v>
      </c>
      <c r="AF357" s="17">
        <v>0.4</v>
      </c>
      <c r="AG357" s="17">
        <v>1</v>
      </c>
      <c r="AH357" s="17">
        <v>-0.8</v>
      </c>
      <c r="AI357" s="17">
        <v>0.48</v>
      </c>
      <c r="AJ357" s="17">
        <v>7.8045</v>
      </c>
      <c r="AK357" s="17">
        <v>0.99</v>
      </c>
      <c r="AL357" s="17">
        <v>100</v>
      </c>
      <c r="AM357" s="17">
        <v>7.75</v>
      </c>
      <c r="AN357" s="17">
        <v>8</v>
      </c>
      <c r="AO357" s="17">
        <v>7.71</v>
      </c>
      <c r="AP357" s="17">
        <v>780</v>
      </c>
      <c r="AQ357" s="17">
        <v>0</v>
      </c>
      <c r="AR357" s="17">
        <v>100</v>
      </c>
      <c r="AS357" s="17">
        <v>0</v>
      </c>
      <c r="AT357" s="17">
        <v>38</v>
      </c>
      <c r="AU357" s="17">
        <v>-4</v>
      </c>
      <c r="AV357" s="17"/>
      <c r="AW357" s="17"/>
      <c r="AX357" s="17"/>
    </row>
    <row r="358" spans="1:50" x14ac:dyDescent="0.15">
      <c r="A358" s="17" t="s">
        <v>3122</v>
      </c>
      <c r="B358" s="17" t="s">
        <v>3123</v>
      </c>
      <c r="C358" s="17">
        <v>14.08</v>
      </c>
      <c r="D358" s="17">
        <v>14.15</v>
      </c>
      <c r="E358" s="17">
        <v>13.68</v>
      </c>
      <c r="F358" s="17">
        <v>14.05</v>
      </c>
      <c r="G358" s="17">
        <v>13.93</v>
      </c>
      <c r="H358" s="17">
        <v>930</v>
      </c>
      <c r="I358" s="17">
        <v>1008</v>
      </c>
      <c r="J358" s="17">
        <v>-1.8</v>
      </c>
      <c r="K358" s="17">
        <v>1.6</v>
      </c>
      <c r="L358" s="17">
        <v>-0.2</v>
      </c>
      <c r="M358" s="17">
        <v>0.9</v>
      </c>
      <c r="N358" s="17">
        <v>1.1000000000000001</v>
      </c>
      <c r="O358" s="17">
        <v>79</v>
      </c>
      <c r="P358" s="17">
        <v>-0.7</v>
      </c>
      <c r="Q358" s="17">
        <v>2.7</v>
      </c>
      <c r="R358" s="17">
        <v>0.5</v>
      </c>
      <c r="S358" s="17">
        <v>-2.9</v>
      </c>
      <c r="T358" s="17">
        <v>85</v>
      </c>
      <c r="U358" s="17">
        <v>47</v>
      </c>
      <c r="V358" s="17">
        <v>0.03</v>
      </c>
      <c r="W358" s="17">
        <v>33</v>
      </c>
      <c r="X358" s="17">
        <v>1040</v>
      </c>
      <c r="Y358" s="17">
        <v>0.4</v>
      </c>
      <c r="Z358" s="17">
        <v>-0.8</v>
      </c>
      <c r="AA358" s="17">
        <v>1008</v>
      </c>
      <c r="AB358" s="17">
        <v>930</v>
      </c>
      <c r="AC358" s="17">
        <v>1316</v>
      </c>
      <c r="AD358" s="17">
        <v>1359</v>
      </c>
      <c r="AE358" s="17">
        <v>-0.4</v>
      </c>
      <c r="AF358" s="17">
        <v>2.2999999999999998</v>
      </c>
      <c r="AG358" s="17">
        <v>0.4</v>
      </c>
      <c r="AH358" s="17">
        <v>-0.4</v>
      </c>
      <c r="AI358" s="17">
        <v>0.25</v>
      </c>
      <c r="AJ358" s="17">
        <v>13.686</v>
      </c>
      <c r="AK358" s="17">
        <v>1.03</v>
      </c>
      <c r="AL358" s="17">
        <v>54</v>
      </c>
      <c r="AM358" s="17">
        <v>13.68</v>
      </c>
      <c r="AN358" s="17">
        <v>14.14</v>
      </c>
      <c r="AO358" s="17">
        <v>13.73</v>
      </c>
      <c r="AP358" s="17">
        <v>1411</v>
      </c>
      <c r="AQ358" s="17">
        <v>0</v>
      </c>
      <c r="AR358" s="17">
        <v>100</v>
      </c>
      <c r="AS358" s="17">
        <v>70</v>
      </c>
      <c r="AT358" s="17">
        <v>15</v>
      </c>
      <c r="AU358" s="17">
        <v>-6</v>
      </c>
      <c r="AV358" s="17"/>
      <c r="AW358" s="17"/>
      <c r="AX358" s="17"/>
    </row>
    <row r="359" spans="1:50" x14ac:dyDescent="0.15">
      <c r="A359" s="17" t="s">
        <v>3440</v>
      </c>
      <c r="B359" s="17" t="s">
        <v>3441</v>
      </c>
      <c r="C359" s="17">
        <v>21.7</v>
      </c>
      <c r="D359" s="17">
        <v>22.8</v>
      </c>
      <c r="E359" s="17">
        <v>21.6</v>
      </c>
      <c r="F359" s="17">
        <v>21.62</v>
      </c>
      <c r="G359" s="17">
        <v>21.82</v>
      </c>
      <c r="H359" s="17">
        <v>946</v>
      </c>
      <c r="I359" s="17">
        <v>1452</v>
      </c>
      <c r="J359" s="17">
        <v>0.8</v>
      </c>
      <c r="K359" s="17">
        <v>-1.2</v>
      </c>
      <c r="L359" s="17">
        <v>-0.4</v>
      </c>
      <c r="M359" s="17">
        <v>-0.9</v>
      </c>
      <c r="N359" s="17">
        <v>-0.6</v>
      </c>
      <c r="O359" s="17">
        <v>2</v>
      </c>
      <c r="P359" s="17">
        <v>-5.3</v>
      </c>
      <c r="Q359" s="17">
        <v>0.1</v>
      </c>
      <c r="R359" s="17">
        <v>4.9000000000000004</v>
      </c>
      <c r="S359" s="17">
        <v>-0.5</v>
      </c>
      <c r="T359" s="17">
        <v>8</v>
      </c>
      <c r="U359" s="17">
        <v>-22</v>
      </c>
      <c r="V359" s="17">
        <v>0.05</v>
      </c>
      <c r="W359" s="17">
        <v>17</v>
      </c>
      <c r="X359" s="17">
        <v>1079</v>
      </c>
      <c r="Y359" s="17">
        <v>0.6</v>
      </c>
      <c r="Z359" s="17">
        <v>2.7</v>
      </c>
      <c r="AA359" s="17">
        <v>930</v>
      </c>
      <c r="AB359" s="17">
        <v>946</v>
      </c>
      <c r="AC359" s="17">
        <v>1452</v>
      </c>
      <c r="AD359" s="17">
        <v>1330</v>
      </c>
      <c r="AE359" s="17">
        <v>-1.5</v>
      </c>
      <c r="AF359" s="17">
        <v>0.1</v>
      </c>
      <c r="AG359" s="17">
        <v>5</v>
      </c>
      <c r="AH359" s="17">
        <v>-1.6</v>
      </c>
      <c r="AI359" s="17">
        <v>1.2</v>
      </c>
      <c r="AJ359" s="17">
        <v>19.750499999999999</v>
      </c>
      <c r="AK359" s="17">
        <v>1.0900000000000001</v>
      </c>
      <c r="AL359" s="17">
        <v>11</v>
      </c>
      <c r="AM359" s="17">
        <v>21.7</v>
      </c>
      <c r="AN359" s="17">
        <v>22.79</v>
      </c>
      <c r="AO359" s="17">
        <v>21.6</v>
      </c>
      <c r="AP359" s="17">
        <v>2196</v>
      </c>
      <c r="AQ359" s="17">
        <v>0</v>
      </c>
      <c r="AR359" s="17">
        <v>100</v>
      </c>
      <c r="AS359" s="17">
        <v>0</v>
      </c>
      <c r="AT359" s="17">
        <v>79</v>
      </c>
      <c r="AU359" s="17">
        <v>8</v>
      </c>
      <c r="AV359" s="17"/>
      <c r="AW359" s="17"/>
      <c r="AX359" s="17"/>
    </row>
    <row r="360" spans="1:50" x14ac:dyDescent="0.15">
      <c r="A360" s="17" t="s">
        <v>3406</v>
      </c>
      <c r="B360" s="17" t="s">
        <v>3407</v>
      </c>
      <c r="C360" s="17">
        <v>10.34</v>
      </c>
      <c r="D360" s="17">
        <v>10.35</v>
      </c>
      <c r="E360" s="17">
        <v>10.210000000000001</v>
      </c>
      <c r="F360" s="17">
        <v>10.27</v>
      </c>
      <c r="G360" s="17">
        <v>10.34</v>
      </c>
      <c r="H360" s="17">
        <v>930</v>
      </c>
      <c r="I360" s="17">
        <v>1446</v>
      </c>
      <c r="J360" s="17">
        <v>-0.8</v>
      </c>
      <c r="K360" s="17">
        <v>0.1</v>
      </c>
      <c r="L360" s="17">
        <v>-0.7</v>
      </c>
      <c r="M360" s="17">
        <v>-0.7</v>
      </c>
      <c r="N360" s="17">
        <v>0</v>
      </c>
      <c r="O360" s="17">
        <v>43</v>
      </c>
      <c r="P360" s="17">
        <v>-0.8</v>
      </c>
      <c r="Q360" s="17">
        <v>0.6</v>
      </c>
      <c r="R360" s="17">
        <v>0.1</v>
      </c>
      <c r="S360" s="17">
        <v>-1.3</v>
      </c>
      <c r="T360" s="17">
        <v>93</v>
      </c>
      <c r="U360" s="17">
        <v>7</v>
      </c>
      <c r="V360" s="17">
        <v>0.01</v>
      </c>
      <c r="W360" s="17">
        <v>27</v>
      </c>
      <c r="X360" s="17">
        <v>87</v>
      </c>
      <c r="Y360" s="17">
        <v>-0.4</v>
      </c>
      <c r="Z360" s="17">
        <v>-0.6</v>
      </c>
      <c r="AA360" s="17">
        <v>1032</v>
      </c>
      <c r="AB360" s="17">
        <v>930</v>
      </c>
      <c r="AC360" s="17">
        <v>1446</v>
      </c>
      <c r="AD360" s="17">
        <v>1346</v>
      </c>
      <c r="AE360" s="17">
        <v>0</v>
      </c>
      <c r="AF360" s="17">
        <v>0.6</v>
      </c>
      <c r="AG360" s="17">
        <v>0</v>
      </c>
      <c r="AH360" s="17">
        <v>0</v>
      </c>
      <c r="AI360" s="17">
        <v>0</v>
      </c>
      <c r="AJ360" s="17">
        <v>10.324999999999999</v>
      </c>
      <c r="AK360" s="17">
        <v>0.99</v>
      </c>
      <c r="AL360" s="17">
        <v>100</v>
      </c>
      <c r="AM360" s="17">
        <v>10.23</v>
      </c>
      <c r="AN360" s="17">
        <v>10.34</v>
      </c>
      <c r="AO360" s="17">
        <v>10.210000000000001</v>
      </c>
      <c r="AP360" s="17">
        <v>1027</v>
      </c>
      <c r="AQ360" s="17">
        <v>100</v>
      </c>
      <c r="AR360" s="17">
        <v>0</v>
      </c>
      <c r="AS360" s="17">
        <v>100</v>
      </c>
      <c r="AT360" s="17">
        <v>40</v>
      </c>
      <c r="AU360" s="17">
        <v>-7</v>
      </c>
      <c r="AV360" s="17"/>
      <c r="AW360" s="17"/>
      <c r="AX360" s="17"/>
    </row>
    <row r="361" spans="1:50" x14ac:dyDescent="0.15">
      <c r="A361" s="17" t="s">
        <v>315</v>
      </c>
      <c r="B361" s="17" t="s">
        <v>316</v>
      </c>
      <c r="C361" s="17">
        <v>15.21</v>
      </c>
      <c r="D361" s="17">
        <v>15.59</v>
      </c>
      <c r="E361" s="17">
        <v>15.21</v>
      </c>
      <c r="F361" s="17">
        <v>15.33</v>
      </c>
      <c r="G361" s="17">
        <v>15.15</v>
      </c>
      <c r="H361" s="17">
        <v>956</v>
      </c>
      <c r="I361" s="17">
        <v>930</v>
      </c>
      <c r="J361" s="17">
        <v>1.2</v>
      </c>
      <c r="K361" s="17">
        <v>-0.4</v>
      </c>
      <c r="L361" s="17">
        <v>0.8</v>
      </c>
      <c r="M361" s="17">
        <v>1.2</v>
      </c>
      <c r="N361" s="17">
        <v>0.4</v>
      </c>
      <c r="O361" s="17">
        <v>32</v>
      </c>
      <c r="P361" s="17">
        <v>-1.7</v>
      </c>
      <c r="Q361" s="17">
        <v>0.8</v>
      </c>
      <c r="R361" s="17">
        <v>2.5</v>
      </c>
      <c r="S361" s="17">
        <v>0</v>
      </c>
      <c r="T361" s="17">
        <v>0</v>
      </c>
      <c r="U361" s="17">
        <v>-16</v>
      </c>
      <c r="V361" s="17">
        <v>0.02</v>
      </c>
      <c r="W361" s="17">
        <v>47</v>
      </c>
      <c r="X361" s="17">
        <v>105</v>
      </c>
      <c r="Y361" s="17">
        <v>0.2</v>
      </c>
      <c r="Z361" s="17">
        <v>1.1000000000000001</v>
      </c>
      <c r="AA361" s="17">
        <v>930</v>
      </c>
      <c r="AB361" s="17">
        <v>956</v>
      </c>
      <c r="AC361" s="17">
        <v>1404</v>
      </c>
      <c r="AD361" s="17">
        <v>1300</v>
      </c>
      <c r="AE361" s="17">
        <v>-0.4</v>
      </c>
      <c r="AF361" s="17">
        <v>0.5</v>
      </c>
      <c r="AG361" s="17">
        <v>2.5</v>
      </c>
      <c r="AH361" s="17">
        <v>-0.4</v>
      </c>
      <c r="AI361" s="17">
        <v>1.1599999999999999</v>
      </c>
      <c r="AJ361" s="17">
        <v>15.025</v>
      </c>
      <c r="AK361" s="17">
        <v>1.02</v>
      </c>
      <c r="AL361" s="17">
        <v>0</v>
      </c>
      <c r="AM361" s="17">
        <v>15.21</v>
      </c>
      <c r="AN361" s="17">
        <v>15.59</v>
      </c>
      <c r="AO361" s="17">
        <v>15.25</v>
      </c>
      <c r="AP361" s="17">
        <v>1539</v>
      </c>
      <c r="AQ361" s="17">
        <v>0</v>
      </c>
      <c r="AR361" s="17">
        <v>33</v>
      </c>
      <c r="AS361" s="17">
        <v>0</v>
      </c>
      <c r="AT361" s="17">
        <v>71</v>
      </c>
      <c r="AU361" s="17">
        <v>8</v>
      </c>
      <c r="AV361" s="17"/>
      <c r="AW361" s="17"/>
      <c r="AX361" s="17"/>
    </row>
    <row r="362" spans="1:50" x14ac:dyDescent="0.15">
      <c r="A362" s="17" t="s">
        <v>700</v>
      </c>
      <c r="B362" s="17" t="s">
        <v>701</v>
      </c>
      <c r="C362" s="17">
        <v>23.02</v>
      </c>
      <c r="D362" s="17">
        <v>23.09</v>
      </c>
      <c r="E362" s="17">
        <v>22.78</v>
      </c>
      <c r="F362" s="17">
        <v>22.98</v>
      </c>
      <c r="G362" s="17">
        <v>23.08</v>
      </c>
      <c r="H362" s="17">
        <v>930</v>
      </c>
      <c r="I362" s="17">
        <v>1120</v>
      </c>
      <c r="J362" s="17">
        <v>-0.8</v>
      </c>
      <c r="K362" s="17">
        <v>0.6</v>
      </c>
      <c r="L362" s="17">
        <v>-0.2</v>
      </c>
      <c r="M362" s="17">
        <v>-0.4</v>
      </c>
      <c r="N362" s="17">
        <v>-0.3</v>
      </c>
      <c r="O362" s="17">
        <v>65</v>
      </c>
      <c r="P362" s="17">
        <v>-0.5</v>
      </c>
      <c r="Q362" s="17">
        <v>0.9</v>
      </c>
      <c r="R362" s="17">
        <v>0.3</v>
      </c>
      <c r="S362" s="17">
        <v>-1</v>
      </c>
      <c r="T362" s="17">
        <v>77</v>
      </c>
      <c r="U362" s="17">
        <v>45</v>
      </c>
      <c r="V362" s="17">
        <v>0.01</v>
      </c>
      <c r="W362" s="17">
        <v>19</v>
      </c>
      <c r="X362" s="17">
        <v>142</v>
      </c>
      <c r="Y362" s="17">
        <v>0.3</v>
      </c>
      <c r="Z362" s="17">
        <v>-0.2</v>
      </c>
      <c r="AA362" s="17">
        <v>1120</v>
      </c>
      <c r="AB362" s="17">
        <v>930</v>
      </c>
      <c r="AC362" s="17">
        <v>1304</v>
      </c>
      <c r="AD362" s="17">
        <v>1451</v>
      </c>
      <c r="AE362" s="17">
        <v>-0.1</v>
      </c>
      <c r="AF362" s="17">
        <v>0.8</v>
      </c>
      <c r="AG362" s="17">
        <v>0.3</v>
      </c>
      <c r="AH362" s="17">
        <v>-0.1</v>
      </c>
      <c r="AI362" s="17">
        <v>0.32</v>
      </c>
      <c r="AJ362" s="17">
        <v>23.547499999999999</v>
      </c>
      <c r="AK362" s="17">
        <v>0.98</v>
      </c>
      <c r="AL362" s="17">
        <v>97</v>
      </c>
      <c r="AM362" s="17">
        <v>22.78</v>
      </c>
      <c r="AN362" s="17">
        <v>23.09</v>
      </c>
      <c r="AO362" s="17">
        <v>22.79</v>
      </c>
      <c r="AP362" s="17">
        <v>2301</v>
      </c>
      <c r="AQ362" s="17">
        <v>12</v>
      </c>
      <c r="AR362" s="17">
        <v>87</v>
      </c>
      <c r="AS362" s="17">
        <v>59</v>
      </c>
      <c r="AT362" s="17">
        <v>29</v>
      </c>
      <c r="AU362" s="17">
        <v>-6</v>
      </c>
      <c r="AV362" s="17"/>
      <c r="AW362" s="17"/>
      <c r="AX362" s="17"/>
    </row>
    <row r="363" spans="1:50" x14ac:dyDescent="0.15">
      <c r="A363" s="17" t="s">
        <v>524</v>
      </c>
      <c r="B363" s="17" t="s">
        <v>525</v>
      </c>
      <c r="C363" s="17">
        <v>16.7</v>
      </c>
      <c r="D363" s="17">
        <v>16.7</v>
      </c>
      <c r="E363" s="17">
        <v>16.34</v>
      </c>
      <c r="F363" s="17">
        <v>16.420000000000002</v>
      </c>
      <c r="G363" s="17">
        <v>16.68</v>
      </c>
      <c r="H363" s="17">
        <v>930</v>
      </c>
      <c r="I363" s="17">
        <v>1352</v>
      </c>
      <c r="J363" s="17">
        <v>-1.3</v>
      </c>
      <c r="K363" s="17">
        <v>-0.4</v>
      </c>
      <c r="L363" s="17">
        <v>-1.7</v>
      </c>
      <c r="M363" s="17">
        <v>-1.6</v>
      </c>
      <c r="N363" s="17">
        <v>0.1</v>
      </c>
      <c r="O363" s="17">
        <v>22</v>
      </c>
      <c r="P363" s="17">
        <v>-1.7</v>
      </c>
      <c r="Q363" s="17">
        <v>0.5</v>
      </c>
      <c r="R363" s="17">
        <v>0</v>
      </c>
      <c r="S363" s="17">
        <v>-2.2000000000000002</v>
      </c>
      <c r="T363" s="17">
        <v>100</v>
      </c>
      <c r="U363" s="17">
        <v>-19</v>
      </c>
      <c r="V363" s="17">
        <v>0.02</v>
      </c>
      <c r="W363" s="17">
        <v>30</v>
      </c>
      <c r="X363" s="17">
        <v>86</v>
      </c>
      <c r="Y363" s="17">
        <v>-0.4</v>
      </c>
      <c r="Z363" s="17">
        <v>-0.8</v>
      </c>
      <c r="AA363" s="17">
        <v>932</v>
      </c>
      <c r="AB363" s="17">
        <v>930</v>
      </c>
      <c r="AC363" s="17">
        <v>1352</v>
      </c>
      <c r="AD363" s="17">
        <v>1338</v>
      </c>
      <c r="AE363" s="17">
        <v>-0.8</v>
      </c>
      <c r="AF363" s="17">
        <v>0.4</v>
      </c>
      <c r="AG363" s="17">
        <v>0</v>
      </c>
      <c r="AH363" s="17">
        <v>-0.8</v>
      </c>
      <c r="AI363" s="17">
        <v>0.36</v>
      </c>
      <c r="AJ363" s="17">
        <v>16.681000000000001</v>
      </c>
      <c r="AK363" s="17">
        <v>0.98</v>
      </c>
      <c r="AL363" s="17">
        <v>93</v>
      </c>
      <c r="AM363" s="17">
        <v>16.399999999999999</v>
      </c>
      <c r="AN363" s="17">
        <v>16.7</v>
      </c>
      <c r="AO363" s="17">
        <v>16.350000000000001</v>
      </c>
      <c r="AP363" s="17">
        <v>1655</v>
      </c>
      <c r="AQ363" s="17">
        <v>100</v>
      </c>
      <c r="AR363" s="17">
        <v>0</v>
      </c>
      <c r="AS363" s="17">
        <v>100</v>
      </c>
      <c r="AT363" s="17">
        <v>53</v>
      </c>
      <c r="AU363" s="17">
        <v>-2</v>
      </c>
      <c r="AV363" s="17"/>
      <c r="AW363" s="17"/>
      <c r="AX363" s="17"/>
    </row>
    <row r="364" spans="1:50" x14ac:dyDescent="0.15">
      <c r="A364" s="17" t="s">
        <v>76</v>
      </c>
      <c r="B364" s="17" t="s">
        <v>77</v>
      </c>
      <c r="C364" s="17">
        <v>9.1</v>
      </c>
      <c r="D364" s="17">
        <v>9.15</v>
      </c>
      <c r="E364" s="17">
        <v>8.83</v>
      </c>
      <c r="F364" s="17">
        <v>8.86</v>
      </c>
      <c r="G364" s="17">
        <v>9.07</v>
      </c>
      <c r="H364" s="17">
        <v>933</v>
      </c>
      <c r="I364" s="17">
        <v>1403</v>
      </c>
      <c r="J364" s="17">
        <v>-1.9</v>
      </c>
      <c r="K364" s="17">
        <v>-0.8</v>
      </c>
      <c r="L364" s="17">
        <v>-2.7</v>
      </c>
      <c r="M364" s="17">
        <v>-2.2999999999999998</v>
      </c>
      <c r="N364" s="17">
        <v>0.3</v>
      </c>
      <c r="O364" s="17">
        <v>9</v>
      </c>
      <c r="P364" s="17">
        <v>-3.2</v>
      </c>
      <c r="Q364" s="17">
        <v>0.3</v>
      </c>
      <c r="R364" s="17">
        <v>0.5</v>
      </c>
      <c r="S364" s="17">
        <v>-3</v>
      </c>
      <c r="T364" s="17">
        <v>84</v>
      </c>
      <c r="U364" s="17">
        <v>-22</v>
      </c>
      <c r="V364" s="17">
        <v>0.04</v>
      </c>
      <c r="W364" s="17">
        <v>19</v>
      </c>
      <c r="X364" s="17">
        <v>831</v>
      </c>
      <c r="Y364" s="17">
        <v>-0.3</v>
      </c>
      <c r="Z364" s="17">
        <v>-0.1</v>
      </c>
      <c r="AA364" s="17">
        <v>1120</v>
      </c>
      <c r="AB364" s="17">
        <v>933</v>
      </c>
      <c r="AC364" s="17">
        <v>1403</v>
      </c>
      <c r="AD364" s="17">
        <v>1310</v>
      </c>
      <c r="AE364" s="17">
        <v>-1.2</v>
      </c>
      <c r="AF364" s="17">
        <v>0.3</v>
      </c>
      <c r="AG364" s="17">
        <v>0.4</v>
      </c>
      <c r="AH364" s="17">
        <v>-1.2</v>
      </c>
      <c r="AI364" s="17">
        <v>0.47</v>
      </c>
      <c r="AJ364" s="17">
        <v>8.4760000000000009</v>
      </c>
      <c r="AK364" s="17">
        <v>1.05</v>
      </c>
      <c r="AL364" s="17">
        <v>73</v>
      </c>
      <c r="AM364" s="17">
        <v>8.8800000000000008</v>
      </c>
      <c r="AN364" s="17">
        <v>9.14</v>
      </c>
      <c r="AO364" s="17">
        <v>8.83</v>
      </c>
      <c r="AP364" s="17">
        <v>897</v>
      </c>
      <c r="AQ364" s="17">
        <v>60</v>
      </c>
      <c r="AR364" s="17">
        <v>0</v>
      </c>
      <c r="AS364" s="17">
        <v>43</v>
      </c>
      <c r="AT364" s="17">
        <v>29</v>
      </c>
      <c r="AU364" s="17">
        <v>-3</v>
      </c>
      <c r="AV364" s="17"/>
      <c r="AW364" s="17"/>
      <c r="AX364" s="17"/>
    </row>
    <row r="365" spans="1:50" x14ac:dyDescent="0.15">
      <c r="A365" s="17" t="s">
        <v>2012</v>
      </c>
      <c r="B365" s="17" t="s">
        <v>2013</v>
      </c>
      <c r="C365" s="17">
        <v>18.48</v>
      </c>
      <c r="D365" s="17">
        <v>18.5</v>
      </c>
      <c r="E365" s="17">
        <v>18.36</v>
      </c>
      <c r="F365" s="17">
        <v>18.39</v>
      </c>
      <c r="G365" s="17">
        <v>18.43</v>
      </c>
      <c r="H365" s="17">
        <v>947</v>
      </c>
      <c r="I365" s="17">
        <v>1456</v>
      </c>
      <c r="J365" s="17">
        <v>-0.3</v>
      </c>
      <c r="K365" s="17">
        <v>-0.2</v>
      </c>
      <c r="L365" s="17">
        <v>-0.5</v>
      </c>
      <c r="M365" s="17">
        <v>-0.2</v>
      </c>
      <c r="N365" s="17">
        <v>0.3</v>
      </c>
      <c r="O365" s="17">
        <v>21</v>
      </c>
      <c r="P365" s="17">
        <v>-0.6</v>
      </c>
      <c r="Q365" s="17">
        <v>0.2</v>
      </c>
      <c r="R365" s="17">
        <v>0.1</v>
      </c>
      <c r="S365" s="17">
        <v>-0.7</v>
      </c>
      <c r="T365" s="17">
        <v>86</v>
      </c>
      <c r="U365" s="17">
        <v>-21</v>
      </c>
      <c r="V365" s="17">
        <v>0.01</v>
      </c>
      <c r="W365" s="17">
        <v>33</v>
      </c>
      <c r="X365" s="17">
        <v>123</v>
      </c>
      <c r="Y365" s="17">
        <v>-0.1</v>
      </c>
      <c r="Z365" s="17">
        <v>-0.4</v>
      </c>
      <c r="AA365" s="17">
        <v>937</v>
      </c>
      <c r="AB365" s="17">
        <v>947</v>
      </c>
      <c r="AC365" s="17">
        <v>1456</v>
      </c>
      <c r="AD365" s="17">
        <v>1326</v>
      </c>
      <c r="AE365" s="17">
        <v>-0.5</v>
      </c>
      <c r="AF365" s="17">
        <v>0.2</v>
      </c>
      <c r="AG365" s="17">
        <v>0.1</v>
      </c>
      <c r="AH365" s="17">
        <v>-0.5</v>
      </c>
      <c r="AI365" s="17">
        <v>0.79</v>
      </c>
      <c r="AJ365" s="17">
        <v>18.7135</v>
      </c>
      <c r="AK365" s="17">
        <v>0.98</v>
      </c>
      <c r="AL365" s="17">
        <v>42</v>
      </c>
      <c r="AM365" s="17">
        <v>18.38</v>
      </c>
      <c r="AN365" s="17">
        <v>18.5</v>
      </c>
      <c r="AO365" s="17">
        <v>18.36</v>
      </c>
      <c r="AP365" s="17">
        <v>1848</v>
      </c>
      <c r="AQ365" s="17">
        <v>100</v>
      </c>
      <c r="AR365" s="17">
        <v>33</v>
      </c>
      <c r="AS365" s="17">
        <v>100</v>
      </c>
      <c r="AT365" s="17">
        <v>20</v>
      </c>
      <c r="AU365" s="17">
        <v>-7</v>
      </c>
      <c r="AV365" s="17"/>
      <c r="AW365" s="17"/>
      <c r="AX365" s="17"/>
    </row>
    <row r="366" spans="1:50" x14ac:dyDescent="0.15">
      <c r="A366" s="17" t="s">
        <v>252</v>
      </c>
      <c r="B366" s="17" t="s">
        <v>253</v>
      </c>
      <c r="C366" s="17">
        <v>16</v>
      </c>
      <c r="D366" s="17">
        <v>16</v>
      </c>
      <c r="E366" s="17">
        <v>16</v>
      </c>
      <c r="F366" s="17">
        <v>16</v>
      </c>
      <c r="G366" s="17">
        <v>16</v>
      </c>
      <c r="H366" s="17">
        <v>930</v>
      </c>
      <c r="I366" s="17">
        <v>1500</v>
      </c>
      <c r="J366" s="17">
        <v>0</v>
      </c>
      <c r="K366" s="17">
        <v>0</v>
      </c>
      <c r="L366" s="17">
        <v>0</v>
      </c>
      <c r="M366" s="17">
        <v>0</v>
      </c>
      <c r="N366" s="17">
        <v>0</v>
      </c>
      <c r="O366" s="17">
        <v>0</v>
      </c>
      <c r="P366" s="17">
        <v>0</v>
      </c>
      <c r="Q366" s="17">
        <v>0</v>
      </c>
      <c r="R366" s="17">
        <v>0</v>
      </c>
      <c r="S366" s="17">
        <v>0</v>
      </c>
      <c r="T366" s="17">
        <v>0</v>
      </c>
      <c r="U366" s="17">
        <v>0</v>
      </c>
      <c r="V366" s="17">
        <v>0</v>
      </c>
      <c r="W366" s="17">
        <v>0</v>
      </c>
      <c r="X366" s="17">
        <v>0</v>
      </c>
      <c r="Y366" s="17">
        <v>0</v>
      </c>
      <c r="Z366" s="17">
        <v>0</v>
      </c>
      <c r="AA366" s="17">
        <v>1130</v>
      </c>
      <c r="AB366" s="17">
        <v>930</v>
      </c>
      <c r="AC366" s="17">
        <v>1500</v>
      </c>
      <c r="AD366" s="17">
        <v>1300</v>
      </c>
      <c r="AE366" s="17">
        <v>0</v>
      </c>
      <c r="AF366" s="17">
        <v>0</v>
      </c>
      <c r="AG366" s="17">
        <v>0</v>
      </c>
      <c r="AH366" s="17">
        <v>0</v>
      </c>
      <c r="AI366" s="17">
        <v>0</v>
      </c>
      <c r="AJ366" s="17">
        <v>16.268000000000001</v>
      </c>
      <c r="AK366" s="17">
        <v>0.98</v>
      </c>
      <c r="AL366" s="17">
        <v>0</v>
      </c>
      <c r="AM366" s="17">
        <v>16</v>
      </c>
      <c r="AN366" s="17">
        <v>16</v>
      </c>
      <c r="AO366" s="17">
        <v>16</v>
      </c>
      <c r="AP366" s="17">
        <v>1600</v>
      </c>
      <c r="AQ366" s="17">
        <v>0</v>
      </c>
      <c r="AR366" s="17">
        <v>0</v>
      </c>
      <c r="AS366" s="17">
        <v>0</v>
      </c>
      <c r="AT366" s="17">
        <v>0</v>
      </c>
      <c r="AU366" s="17">
        <v>0</v>
      </c>
      <c r="AV366" s="17"/>
      <c r="AW366" s="17"/>
      <c r="AX366" s="17"/>
    </row>
    <row r="367" spans="1:50" x14ac:dyDescent="0.15">
      <c r="A367" s="17" t="s">
        <v>3336</v>
      </c>
      <c r="B367" s="17" t="s">
        <v>3337</v>
      </c>
      <c r="C367" s="17">
        <v>145.18</v>
      </c>
      <c r="D367" s="17">
        <v>146.35</v>
      </c>
      <c r="E367" s="17">
        <v>143.1</v>
      </c>
      <c r="F367" s="17">
        <v>144.4</v>
      </c>
      <c r="G367" s="17">
        <v>145</v>
      </c>
      <c r="H367" s="17">
        <v>939</v>
      </c>
      <c r="I367" s="17">
        <v>1403</v>
      </c>
      <c r="J367" s="17">
        <v>-0.3</v>
      </c>
      <c r="K367" s="17">
        <v>-0.2</v>
      </c>
      <c r="L367" s="17">
        <v>-0.5</v>
      </c>
      <c r="M367" s="17">
        <v>-0.4</v>
      </c>
      <c r="N367" s="17">
        <v>0.1</v>
      </c>
      <c r="O367" s="17">
        <v>40</v>
      </c>
      <c r="P367" s="17">
        <v>-1.3</v>
      </c>
      <c r="Q367" s="17">
        <v>0.9</v>
      </c>
      <c r="R367" s="17">
        <v>0.8</v>
      </c>
      <c r="S367" s="17">
        <v>-1.4</v>
      </c>
      <c r="T367" s="17">
        <v>64</v>
      </c>
      <c r="U367" s="17">
        <v>-11</v>
      </c>
      <c r="V367" s="17">
        <v>0.02</v>
      </c>
      <c r="W367" s="17">
        <v>35</v>
      </c>
      <c r="X367" s="17">
        <v>155</v>
      </c>
      <c r="Y367" s="17">
        <v>-0.5</v>
      </c>
      <c r="Z367" s="17">
        <v>0.4</v>
      </c>
      <c r="AA367" s="17">
        <v>1106</v>
      </c>
      <c r="AB367" s="17">
        <v>939</v>
      </c>
      <c r="AC367" s="17">
        <v>1403</v>
      </c>
      <c r="AD367" s="17">
        <v>1310</v>
      </c>
      <c r="AE367" s="17">
        <v>-0.3</v>
      </c>
      <c r="AF367" s="17">
        <v>0.8</v>
      </c>
      <c r="AG367" s="17">
        <v>0.8</v>
      </c>
      <c r="AH367" s="17">
        <v>-0.3</v>
      </c>
      <c r="AI367" s="17">
        <v>0.51</v>
      </c>
      <c r="AJ367" s="17">
        <v>139.04599999999999</v>
      </c>
      <c r="AK367" s="17">
        <v>1.04</v>
      </c>
      <c r="AL367" s="17">
        <v>45</v>
      </c>
      <c r="AM367" s="17">
        <v>143.91</v>
      </c>
      <c r="AN367" s="17">
        <v>146.35</v>
      </c>
      <c r="AO367" s="17">
        <v>143.21</v>
      </c>
      <c r="AP367" s="17">
        <v>14489</v>
      </c>
      <c r="AQ367" s="17">
        <v>100</v>
      </c>
      <c r="AR367" s="17">
        <v>0</v>
      </c>
      <c r="AS367" s="17">
        <v>37</v>
      </c>
      <c r="AT367" s="17">
        <v>65</v>
      </c>
      <c r="AU367" s="17">
        <v>9</v>
      </c>
      <c r="AV367" s="17"/>
      <c r="AW367" s="17"/>
      <c r="AX367" s="17"/>
    </row>
    <row r="368" spans="1:50" x14ac:dyDescent="0.15">
      <c r="A368" s="17" t="s">
        <v>2874</v>
      </c>
      <c r="B368" s="17" t="s">
        <v>2875</v>
      </c>
      <c r="C368" s="17">
        <v>11.98</v>
      </c>
      <c r="D368" s="17">
        <v>12.06</v>
      </c>
      <c r="E368" s="17">
        <v>11.44</v>
      </c>
      <c r="F368" s="17">
        <v>11.56</v>
      </c>
      <c r="G368" s="17">
        <v>11.91</v>
      </c>
      <c r="H368" s="17">
        <v>931</v>
      </c>
      <c r="I368" s="17">
        <v>1401</v>
      </c>
      <c r="J368" s="17">
        <v>-2.2999999999999998</v>
      </c>
      <c r="K368" s="17">
        <v>-1.2</v>
      </c>
      <c r="L368" s="17">
        <v>-3.6</v>
      </c>
      <c r="M368" s="17">
        <v>-3</v>
      </c>
      <c r="N368" s="17">
        <v>0.6</v>
      </c>
      <c r="O368" s="17">
        <v>19</v>
      </c>
      <c r="P368" s="17">
        <v>-4.2</v>
      </c>
      <c r="Q368" s="17">
        <v>1</v>
      </c>
      <c r="R368" s="17">
        <v>0.7</v>
      </c>
      <c r="S368" s="17">
        <v>-4.5999999999999996</v>
      </c>
      <c r="T368" s="17">
        <v>87</v>
      </c>
      <c r="U368" s="17">
        <v>-23</v>
      </c>
      <c r="V368" s="17">
        <v>0.05</v>
      </c>
      <c r="W368" s="17">
        <v>17</v>
      </c>
      <c r="X368" s="17">
        <v>292</v>
      </c>
      <c r="Y368" s="17">
        <v>0.3</v>
      </c>
      <c r="Z368" s="17">
        <v>-0.3</v>
      </c>
      <c r="AA368" s="17">
        <v>1123</v>
      </c>
      <c r="AB368" s="17">
        <v>931</v>
      </c>
      <c r="AC368" s="17">
        <v>1401</v>
      </c>
      <c r="AD368" s="17">
        <v>1426</v>
      </c>
      <c r="AE368" s="17">
        <v>-1.7</v>
      </c>
      <c r="AF368" s="17">
        <v>1</v>
      </c>
      <c r="AG368" s="17">
        <v>0.6</v>
      </c>
      <c r="AH368" s="17">
        <v>-1.7</v>
      </c>
      <c r="AI368" s="17">
        <v>0.44</v>
      </c>
      <c r="AJ368" s="17">
        <v>10.57</v>
      </c>
      <c r="AK368" s="17">
        <v>1.0900000000000001</v>
      </c>
      <c r="AL368" s="17">
        <v>67</v>
      </c>
      <c r="AM368" s="17">
        <v>11.63</v>
      </c>
      <c r="AN368" s="17">
        <v>12.05</v>
      </c>
      <c r="AO368" s="17">
        <v>11.44</v>
      </c>
      <c r="AP368" s="17">
        <v>1176</v>
      </c>
      <c r="AQ368" s="17">
        <v>0</v>
      </c>
      <c r="AR368" s="17">
        <v>50</v>
      </c>
      <c r="AS368" s="17">
        <v>61</v>
      </c>
      <c r="AT368" s="17">
        <v>44</v>
      </c>
      <c r="AU368" s="17">
        <v>-6</v>
      </c>
      <c r="AV368" s="17"/>
      <c r="AW368" s="17"/>
      <c r="AX368" s="17"/>
    </row>
    <row r="369" spans="1:50" x14ac:dyDescent="0.15">
      <c r="A369" s="17" t="s">
        <v>904</v>
      </c>
      <c r="B369" s="17" t="s">
        <v>905</v>
      </c>
      <c r="C369" s="17">
        <v>3.86</v>
      </c>
      <c r="D369" s="17">
        <v>3.87</v>
      </c>
      <c r="E369" s="17">
        <v>3.79</v>
      </c>
      <c r="F369" s="17">
        <v>3.79</v>
      </c>
      <c r="G369" s="17">
        <v>3.86</v>
      </c>
      <c r="H369" s="17">
        <v>947</v>
      </c>
      <c r="I369" s="17">
        <v>1500</v>
      </c>
      <c r="J369" s="17">
        <v>-1</v>
      </c>
      <c r="K369" s="17">
        <v>-0.8</v>
      </c>
      <c r="L369" s="17">
        <v>-1.8</v>
      </c>
      <c r="M369" s="17">
        <v>-1.8</v>
      </c>
      <c r="N369" s="17">
        <v>0</v>
      </c>
      <c r="O369" s="17">
        <v>0</v>
      </c>
      <c r="P369" s="17">
        <v>-2.1</v>
      </c>
      <c r="Q369" s="17">
        <v>0</v>
      </c>
      <c r="R369" s="17">
        <v>0.3</v>
      </c>
      <c r="S369" s="17">
        <v>-1.8</v>
      </c>
      <c r="T369" s="17">
        <v>87</v>
      </c>
      <c r="U369" s="17">
        <v>-37</v>
      </c>
      <c r="V369" s="17">
        <v>0.02</v>
      </c>
      <c r="W369" s="17">
        <v>0</v>
      </c>
      <c r="X369" s="17">
        <v>272</v>
      </c>
      <c r="Y369" s="17">
        <v>-0.3</v>
      </c>
      <c r="Z369" s="17">
        <v>0</v>
      </c>
      <c r="AA369" s="17">
        <v>1130</v>
      </c>
      <c r="AB369" s="17">
        <v>947</v>
      </c>
      <c r="AC369" s="17">
        <v>1500</v>
      </c>
      <c r="AD369" s="17">
        <v>1300</v>
      </c>
      <c r="AE369" s="17">
        <v>-0.8</v>
      </c>
      <c r="AF369" s="17">
        <v>0</v>
      </c>
      <c r="AG369" s="17">
        <v>0.3</v>
      </c>
      <c r="AH369" s="17">
        <v>-0.8</v>
      </c>
      <c r="AI369" s="17">
        <v>0.5</v>
      </c>
      <c r="AJ369" s="17">
        <v>3.8250000000000002</v>
      </c>
      <c r="AK369" s="17">
        <v>0.99</v>
      </c>
      <c r="AL369" s="17">
        <v>80</v>
      </c>
      <c r="AM369" s="17">
        <v>3.82</v>
      </c>
      <c r="AN369" s="17">
        <v>3.87</v>
      </c>
      <c r="AO369" s="17">
        <v>3.79</v>
      </c>
      <c r="AP369" s="17">
        <v>382</v>
      </c>
      <c r="AQ369" s="17">
        <v>100</v>
      </c>
      <c r="AR369" s="17">
        <v>50</v>
      </c>
      <c r="AS369" s="17">
        <v>100</v>
      </c>
      <c r="AT369" s="17">
        <v>100</v>
      </c>
      <c r="AU369" s="17">
        <v>-6</v>
      </c>
      <c r="AV369" s="17"/>
      <c r="AW369" s="17"/>
      <c r="AX369" s="17"/>
    </row>
    <row r="370" spans="1:50" x14ac:dyDescent="0.15">
      <c r="A370" s="17" t="s">
        <v>3046</v>
      </c>
      <c r="B370" s="17" t="s">
        <v>3047</v>
      </c>
      <c r="C370" s="17">
        <v>3.41</v>
      </c>
      <c r="D370" s="17">
        <v>3.46</v>
      </c>
      <c r="E370" s="17">
        <v>3.4</v>
      </c>
      <c r="F370" s="17">
        <v>3.44</v>
      </c>
      <c r="G370" s="17">
        <v>3.41</v>
      </c>
      <c r="H370" s="17">
        <v>1428</v>
      </c>
      <c r="I370" s="17">
        <v>1005</v>
      </c>
      <c r="J370" s="17">
        <v>0.6</v>
      </c>
      <c r="K370" s="17">
        <v>0.3</v>
      </c>
      <c r="L370" s="17">
        <v>0.9</v>
      </c>
      <c r="M370" s="17">
        <v>0.9</v>
      </c>
      <c r="N370" s="17">
        <v>0</v>
      </c>
      <c r="O370" s="17">
        <v>67</v>
      </c>
      <c r="P370" s="17">
        <v>-0.6</v>
      </c>
      <c r="Q370" s="17">
        <v>1.2</v>
      </c>
      <c r="R370" s="17">
        <v>1.5</v>
      </c>
      <c r="S370" s="17">
        <v>-0.3</v>
      </c>
      <c r="T370" s="17">
        <v>17</v>
      </c>
      <c r="U370" s="17">
        <v>17</v>
      </c>
      <c r="V370" s="17">
        <v>0.02</v>
      </c>
      <c r="W370" s="17">
        <v>75</v>
      </c>
      <c r="X370" s="17">
        <v>108</v>
      </c>
      <c r="Y370" s="17">
        <v>-0.3</v>
      </c>
      <c r="Z370" s="17">
        <v>-0.3</v>
      </c>
      <c r="AA370" s="17">
        <v>1005</v>
      </c>
      <c r="AB370" s="17">
        <v>1037</v>
      </c>
      <c r="AC370" s="17">
        <v>1418</v>
      </c>
      <c r="AD370" s="17">
        <v>1428</v>
      </c>
      <c r="AE370" s="17">
        <v>-0.6</v>
      </c>
      <c r="AF370" s="17">
        <v>0.9</v>
      </c>
      <c r="AG370" s="17">
        <v>0.9</v>
      </c>
      <c r="AH370" s="17">
        <v>-0.6</v>
      </c>
      <c r="AI370" s="17">
        <v>0.83</v>
      </c>
      <c r="AJ370" s="17">
        <v>3.4020000000000001</v>
      </c>
      <c r="AK370" s="17">
        <v>1.01</v>
      </c>
      <c r="AL370" s="17">
        <v>25</v>
      </c>
      <c r="AM370" s="17">
        <v>3.4</v>
      </c>
      <c r="AN370" s="17">
        <v>3.44</v>
      </c>
      <c r="AO370" s="17">
        <v>3.41</v>
      </c>
      <c r="AP370" s="17">
        <v>346</v>
      </c>
      <c r="AQ370" s="17">
        <v>100</v>
      </c>
      <c r="AR370" s="17">
        <v>0</v>
      </c>
      <c r="AS370" s="17">
        <v>100</v>
      </c>
      <c r="AT370" s="17">
        <v>0</v>
      </c>
      <c r="AU370" s="17">
        <v>-10</v>
      </c>
      <c r="AV370" s="17"/>
      <c r="AW370" s="17"/>
      <c r="AX370" s="17"/>
    </row>
    <row r="371" spans="1:50" x14ac:dyDescent="0.15">
      <c r="A371" s="17" t="s">
        <v>3026</v>
      </c>
      <c r="B371" s="17" t="s">
        <v>3027</v>
      </c>
      <c r="C371" s="17">
        <v>16.510000000000002</v>
      </c>
      <c r="D371" s="17">
        <v>16.55</v>
      </c>
      <c r="E371" s="17">
        <v>16.39</v>
      </c>
      <c r="F371" s="17">
        <v>16.43</v>
      </c>
      <c r="G371" s="17">
        <v>16.55</v>
      </c>
      <c r="H371" s="17">
        <v>930</v>
      </c>
      <c r="I371" s="17">
        <v>1344</v>
      </c>
      <c r="J371" s="17">
        <v>-0.3</v>
      </c>
      <c r="K371" s="17">
        <v>-0.2</v>
      </c>
      <c r="L371" s="17">
        <v>-0.5</v>
      </c>
      <c r="M371" s="17">
        <v>-0.7</v>
      </c>
      <c r="N371" s="17">
        <v>-0.2</v>
      </c>
      <c r="O371" s="17">
        <v>25</v>
      </c>
      <c r="P371" s="17">
        <v>-0.7</v>
      </c>
      <c r="Q371" s="17">
        <v>0.2</v>
      </c>
      <c r="R371" s="17">
        <v>0.2</v>
      </c>
      <c r="S371" s="17">
        <v>-0.7</v>
      </c>
      <c r="T371" s="17">
        <v>75</v>
      </c>
      <c r="U371" s="17">
        <v>-19</v>
      </c>
      <c r="V371" s="17">
        <v>0.01</v>
      </c>
      <c r="W371" s="17">
        <v>11</v>
      </c>
      <c r="X371" s="17">
        <v>42</v>
      </c>
      <c r="Y371" s="17">
        <v>-0.1</v>
      </c>
      <c r="Z371" s="17">
        <v>0.1</v>
      </c>
      <c r="AA371" s="17">
        <v>1021</v>
      </c>
      <c r="AB371" s="17">
        <v>930</v>
      </c>
      <c r="AC371" s="17">
        <v>1344</v>
      </c>
      <c r="AD371" s="17">
        <v>1310</v>
      </c>
      <c r="AE371" s="17">
        <v>-0.3</v>
      </c>
      <c r="AF371" s="17">
        <v>0.2</v>
      </c>
      <c r="AG371" s="17">
        <v>0.2</v>
      </c>
      <c r="AH371" s="17">
        <v>-0.3</v>
      </c>
      <c r="AI371" s="17">
        <v>0.5</v>
      </c>
      <c r="AJ371" s="17">
        <v>16.755500000000001</v>
      </c>
      <c r="AK371" s="17">
        <v>0.98</v>
      </c>
      <c r="AL371" s="17">
        <v>111</v>
      </c>
      <c r="AM371" s="17">
        <v>16.45</v>
      </c>
      <c r="AN371" s="17">
        <v>16.54</v>
      </c>
      <c r="AO371" s="17">
        <v>16.39</v>
      </c>
      <c r="AP371" s="17">
        <v>1648</v>
      </c>
      <c r="AQ371" s="17">
        <v>25</v>
      </c>
      <c r="AR371" s="17">
        <v>0</v>
      </c>
      <c r="AS371" s="17">
        <v>25</v>
      </c>
      <c r="AT371" s="17">
        <v>75</v>
      </c>
      <c r="AU371" s="17">
        <v>-1</v>
      </c>
      <c r="AV371" s="17"/>
      <c r="AW371" s="17"/>
      <c r="AX371" s="17"/>
    </row>
    <row r="372" spans="1:50" x14ac:dyDescent="0.15">
      <c r="A372" s="17" t="s">
        <v>752</v>
      </c>
      <c r="B372" s="17" t="s">
        <v>753</v>
      </c>
      <c r="C372" s="17">
        <v>32.049999999999997</v>
      </c>
      <c r="D372" s="17">
        <v>32.97</v>
      </c>
      <c r="E372" s="17">
        <v>31.69</v>
      </c>
      <c r="F372" s="17">
        <v>32.299999999999997</v>
      </c>
      <c r="G372" s="17">
        <v>31.9</v>
      </c>
      <c r="H372" s="17">
        <v>1059</v>
      </c>
      <c r="I372" s="17">
        <v>1019</v>
      </c>
      <c r="J372" s="17">
        <v>1.4</v>
      </c>
      <c r="K372" s="17">
        <v>-0.6</v>
      </c>
      <c r="L372" s="17">
        <v>0.8</v>
      </c>
      <c r="M372" s="17">
        <v>1.2</v>
      </c>
      <c r="N372" s="17">
        <v>0.5</v>
      </c>
      <c r="O372" s="17">
        <v>48</v>
      </c>
      <c r="P372" s="17">
        <v>-2.1</v>
      </c>
      <c r="Q372" s="17">
        <v>1.9</v>
      </c>
      <c r="R372" s="17">
        <v>2.8</v>
      </c>
      <c r="S372" s="17">
        <v>-1.1000000000000001</v>
      </c>
      <c r="T372" s="17">
        <v>28</v>
      </c>
      <c r="U372" s="17">
        <v>-16</v>
      </c>
      <c r="V372" s="17">
        <v>0.04</v>
      </c>
      <c r="W372" s="17">
        <v>64</v>
      </c>
      <c r="X372" s="17">
        <v>77</v>
      </c>
      <c r="Y372" s="17">
        <v>-0.6</v>
      </c>
      <c r="Z372" s="17">
        <v>-0.8</v>
      </c>
      <c r="AA372" s="17">
        <v>1019</v>
      </c>
      <c r="AB372" s="17">
        <v>1059</v>
      </c>
      <c r="AC372" s="17">
        <v>1352</v>
      </c>
      <c r="AD372" s="17">
        <v>1300</v>
      </c>
      <c r="AE372" s="17">
        <v>-0.7</v>
      </c>
      <c r="AF372" s="17">
        <v>0.7</v>
      </c>
      <c r="AG372" s="17">
        <v>2.8</v>
      </c>
      <c r="AH372" s="17">
        <v>-0.7</v>
      </c>
      <c r="AI372" s="17">
        <v>0.88</v>
      </c>
      <c r="AJ372" s="17">
        <v>33.486499999999999</v>
      </c>
      <c r="AK372" s="17">
        <v>0.96</v>
      </c>
      <c r="AL372" s="17">
        <v>16</v>
      </c>
      <c r="AM372" s="17">
        <v>31.7</v>
      </c>
      <c r="AN372" s="17">
        <v>32.950000000000003</v>
      </c>
      <c r="AO372" s="17">
        <v>32.07</v>
      </c>
      <c r="AP372" s="17">
        <v>3253</v>
      </c>
      <c r="AQ372" s="17">
        <v>100</v>
      </c>
      <c r="AR372" s="17">
        <v>21</v>
      </c>
      <c r="AS372" s="17">
        <v>100</v>
      </c>
      <c r="AT372" s="17">
        <v>26</v>
      </c>
      <c r="AU372" s="17">
        <v>-9</v>
      </c>
      <c r="AV372" s="17"/>
      <c r="AW372" s="17"/>
      <c r="AX372" s="17"/>
    </row>
    <row r="373" spans="1:50" x14ac:dyDescent="0.15">
      <c r="A373" s="17" t="s">
        <v>832</v>
      </c>
      <c r="B373" s="17" t="s">
        <v>833</v>
      </c>
      <c r="C373" s="17">
        <v>63.36</v>
      </c>
      <c r="D373" s="17">
        <v>63.62</v>
      </c>
      <c r="E373" s="17">
        <v>62.94</v>
      </c>
      <c r="F373" s="17">
        <v>63.57</v>
      </c>
      <c r="G373" s="17">
        <v>63.36</v>
      </c>
      <c r="H373" s="17">
        <v>1024</v>
      </c>
      <c r="I373" s="17">
        <v>942</v>
      </c>
      <c r="J373" s="17">
        <v>-0.3</v>
      </c>
      <c r="K373" s="17">
        <v>0.6</v>
      </c>
      <c r="L373" s="17">
        <v>0.3</v>
      </c>
      <c r="M373" s="17">
        <v>0.3</v>
      </c>
      <c r="N373" s="17">
        <v>0</v>
      </c>
      <c r="O373" s="17">
        <v>93</v>
      </c>
      <c r="P373" s="17">
        <v>-0.1</v>
      </c>
      <c r="Q373" s="17">
        <v>1</v>
      </c>
      <c r="R373" s="17">
        <v>0.4</v>
      </c>
      <c r="S373" s="17">
        <v>-0.7</v>
      </c>
      <c r="T373" s="17">
        <v>62</v>
      </c>
      <c r="U373" s="17">
        <v>60</v>
      </c>
      <c r="V373" s="17">
        <v>0.01</v>
      </c>
      <c r="W373" s="17">
        <v>32</v>
      </c>
      <c r="X373" s="17">
        <v>343</v>
      </c>
      <c r="Y373" s="17">
        <v>-0.1</v>
      </c>
      <c r="Z373" s="17">
        <v>-0.6</v>
      </c>
      <c r="AA373" s="17">
        <v>942</v>
      </c>
      <c r="AB373" s="17">
        <v>1024</v>
      </c>
      <c r="AC373" s="17">
        <v>1402</v>
      </c>
      <c r="AD373" s="17">
        <v>1440</v>
      </c>
      <c r="AE373" s="17">
        <v>0</v>
      </c>
      <c r="AF373" s="17">
        <v>0.7</v>
      </c>
      <c r="AG373" s="17">
        <v>0.4</v>
      </c>
      <c r="AH373" s="17">
        <v>0</v>
      </c>
      <c r="AI373" s="17">
        <v>0.42</v>
      </c>
      <c r="AJ373" s="17">
        <v>62.994500000000002</v>
      </c>
      <c r="AK373" s="17">
        <v>1.01</v>
      </c>
      <c r="AL373" s="17">
        <v>62</v>
      </c>
      <c r="AM373" s="17">
        <v>62.94</v>
      </c>
      <c r="AN373" s="17">
        <v>63.62</v>
      </c>
      <c r="AO373" s="17">
        <v>63.15</v>
      </c>
      <c r="AP373" s="17">
        <v>6360</v>
      </c>
      <c r="AQ373" s="17">
        <v>100</v>
      </c>
      <c r="AR373" s="17">
        <v>58</v>
      </c>
      <c r="AS373" s="17">
        <v>100</v>
      </c>
      <c r="AT373" s="17">
        <v>10</v>
      </c>
      <c r="AU373" s="17">
        <v>-10</v>
      </c>
      <c r="AV373" s="17"/>
      <c r="AW373" s="17"/>
      <c r="AX373" s="17"/>
    </row>
    <row r="374" spans="1:50" x14ac:dyDescent="0.15">
      <c r="A374" s="17" t="s">
        <v>297</v>
      </c>
      <c r="B374" s="17" t="s">
        <v>2073</v>
      </c>
      <c r="C374" s="17">
        <v>18.63</v>
      </c>
      <c r="D374" s="17">
        <v>18.87</v>
      </c>
      <c r="E374" s="17">
        <v>18.41</v>
      </c>
      <c r="F374" s="17">
        <v>18.5</v>
      </c>
      <c r="G374" s="17">
        <v>18.63</v>
      </c>
      <c r="H374" s="17">
        <v>944</v>
      </c>
      <c r="I374" s="17">
        <v>1328</v>
      </c>
      <c r="J374" s="17">
        <v>-0.6</v>
      </c>
      <c r="K374" s="17">
        <v>-0.1</v>
      </c>
      <c r="L374" s="17">
        <v>-0.7</v>
      </c>
      <c r="M374" s="17">
        <v>-0.7</v>
      </c>
      <c r="N374" s="17">
        <v>0</v>
      </c>
      <c r="O374" s="17">
        <v>20</v>
      </c>
      <c r="P374" s="17">
        <v>-2</v>
      </c>
      <c r="Q374" s="17">
        <v>0.5</v>
      </c>
      <c r="R374" s="17">
        <v>1.3</v>
      </c>
      <c r="S374" s="17">
        <v>-1.2</v>
      </c>
      <c r="T374" s="17">
        <v>48</v>
      </c>
      <c r="U374" s="17">
        <v>-4</v>
      </c>
      <c r="V374" s="17">
        <v>0.02</v>
      </c>
      <c r="W374" s="17">
        <v>17</v>
      </c>
      <c r="X374" s="17">
        <v>332</v>
      </c>
      <c r="Y374" s="17">
        <v>0.2</v>
      </c>
      <c r="Z374" s="17">
        <v>0.6</v>
      </c>
      <c r="AA374" s="17">
        <v>1117</v>
      </c>
      <c r="AB374" s="17">
        <v>944</v>
      </c>
      <c r="AC374" s="17">
        <v>1328</v>
      </c>
      <c r="AD374" s="17">
        <v>1306</v>
      </c>
      <c r="AE374" s="17">
        <v>-0.3</v>
      </c>
      <c r="AF374" s="17">
        <v>0.5</v>
      </c>
      <c r="AG374" s="17">
        <v>1.2</v>
      </c>
      <c r="AH374" s="17">
        <v>-0.3</v>
      </c>
      <c r="AI374" s="17">
        <v>0.63</v>
      </c>
      <c r="AJ374" s="17">
        <v>18.398499999999999</v>
      </c>
      <c r="AK374" s="17">
        <v>1.01</v>
      </c>
      <c r="AL374" s="17">
        <v>44</v>
      </c>
      <c r="AM374" s="17">
        <v>18.45</v>
      </c>
      <c r="AN374" s="17">
        <v>18.86</v>
      </c>
      <c r="AO374" s="17">
        <v>18.41</v>
      </c>
      <c r="AP374" s="17">
        <v>1856</v>
      </c>
      <c r="AQ374" s="17">
        <v>0</v>
      </c>
      <c r="AR374" s="17">
        <v>75</v>
      </c>
      <c r="AS374" s="17">
        <v>0</v>
      </c>
      <c r="AT374" s="17">
        <v>73</v>
      </c>
      <c r="AU374" s="17">
        <v>2</v>
      </c>
      <c r="AV374" s="17"/>
      <c r="AW374" s="17"/>
      <c r="AX374" s="17"/>
    </row>
    <row r="375" spans="1:50" x14ac:dyDescent="0.15">
      <c r="A375" s="17" t="s">
        <v>3394</v>
      </c>
      <c r="B375" s="17" t="s">
        <v>3395</v>
      </c>
      <c r="C375" s="17">
        <v>16.3</v>
      </c>
      <c r="D375" s="17">
        <v>16.66</v>
      </c>
      <c r="E375" s="17">
        <v>16.3</v>
      </c>
      <c r="F375" s="17">
        <v>16.600000000000001</v>
      </c>
      <c r="G375" s="17">
        <v>16.149999999999999</v>
      </c>
      <c r="H375" s="17">
        <v>1345</v>
      </c>
      <c r="I375" s="17">
        <v>930</v>
      </c>
      <c r="J375" s="17">
        <v>1.6</v>
      </c>
      <c r="K375" s="17">
        <v>0.2</v>
      </c>
      <c r="L375" s="17">
        <v>1.8</v>
      </c>
      <c r="M375" s="17">
        <v>2.7</v>
      </c>
      <c r="N375" s="17">
        <v>0.9</v>
      </c>
      <c r="O375" s="17">
        <v>83</v>
      </c>
      <c r="P375" s="17">
        <v>-0.4</v>
      </c>
      <c r="Q375" s="17">
        <v>1.8</v>
      </c>
      <c r="R375" s="17">
        <v>2.2000000000000002</v>
      </c>
      <c r="S375" s="17">
        <v>0</v>
      </c>
      <c r="T375" s="17">
        <v>0</v>
      </c>
      <c r="U375" s="17">
        <v>11</v>
      </c>
      <c r="V375" s="17">
        <v>0.02</v>
      </c>
      <c r="W375" s="17">
        <v>90</v>
      </c>
      <c r="X375" s="17">
        <v>191</v>
      </c>
      <c r="Y375" s="17">
        <v>0.8</v>
      </c>
      <c r="Z375" s="17">
        <v>1.2</v>
      </c>
      <c r="AA375" s="17">
        <v>930</v>
      </c>
      <c r="AB375" s="17">
        <v>1100</v>
      </c>
      <c r="AC375" s="17">
        <v>1443</v>
      </c>
      <c r="AD375" s="17">
        <v>1345</v>
      </c>
      <c r="AE375" s="17">
        <v>-0.4</v>
      </c>
      <c r="AF375" s="17">
        <v>0.4</v>
      </c>
      <c r="AG375" s="17">
        <v>1.8</v>
      </c>
      <c r="AH375" s="17">
        <v>-0.4</v>
      </c>
      <c r="AI375" s="17">
        <v>0.97</v>
      </c>
      <c r="AJ375" s="17">
        <v>17.042000000000002</v>
      </c>
      <c r="AK375" s="17">
        <v>0.97</v>
      </c>
      <c r="AL375" s="17">
        <v>0</v>
      </c>
      <c r="AM375" s="17">
        <v>16.3</v>
      </c>
      <c r="AN375" s="17">
        <v>16.59</v>
      </c>
      <c r="AO375" s="17">
        <v>16.54</v>
      </c>
      <c r="AP375" s="17">
        <v>1666</v>
      </c>
      <c r="AQ375" s="17">
        <v>0</v>
      </c>
      <c r="AR375" s="17">
        <v>100</v>
      </c>
      <c r="AS375" s="17">
        <v>0</v>
      </c>
      <c r="AT375" s="17">
        <v>71</v>
      </c>
      <c r="AU375" s="17">
        <v>3</v>
      </c>
      <c r="AV375" s="17"/>
      <c r="AW375" s="17"/>
      <c r="AX375" s="17"/>
    </row>
    <row r="376" spans="1:50" x14ac:dyDescent="0.15">
      <c r="A376" s="17" t="s">
        <v>2872</v>
      </c>
      <c r="B376" s="17" t="s">
        <v>2873</v>
      </c>
      <c r="C376" s="17">
        <v>21.44</v>
      </c>
      <c r="D376" s="17">
        <v>22.1</v>
      </c>
      <c r="E376" s="17">
        <v>21.43</v>
      </c>
      <c r="F376" s="17">
        <v>22.09</v>
      </c>
      <c r="G376" s="17">
        <v>21.41</v>
      </c>
      <c r="H376" s="17">
        <v>1459</v>
      </c>
      <c r="I376" s="17">
        <v>930</v>
      </c>
      <c r="J376" s="17">
        <v>1.3</v>
      </c>
      <c r="K376" s="17">
        <v>1.7</v>
      </c>
      <c r="L376" s="17">
        <v>3</v>
      </c>
      <c r="M376" s="17">
        <v>3.1</v>
      </c>
      <c r="N376" s="17">
        <v>0.1</v>
      </c>
      <c r="O376" s="17">
        <v>99</v>
      </c>
      <c r="P376" s="17">
        <v>0</v>
      </c>
      <c r="Q376" s="17">
        <v>3</v>
      </c>
      <c r="R376" s="17">
        <v>3</v>
      </c>
      <c r="S376" s="17">
        <v>0</v>
      </c>
      <c r="T376" s="17">
        <v>1</v>
      </c>
      <c r="U376" s="17">
        <v>55</v>
      </c>
      <c r="V376" s="17">
        <v>0.03</v>
      </c>
      <c r="W376" s="17">
        <v>55</v>
      </c>
      <c r="X376" s="17">
        <v>442</v>
      </c>
      <c r="Y376" s="17">
        <v>0.1</v>
      </c>
      <c r="Z376" s="17">
        <v>0.5</v>
      </c>
      <c r="AA376" s="17">
        <v>930</v>
      </c>
      <c r="AB376" s="17">
        <v>1035</v>
      </c>
      <c r="AC376" s="17">
        <v>1417</v>
      </c>
      <c r="AD376" s="17">
        <v>1459</v>
      </c>
      <c r="AE376" s="17">
        <v>0</v>
      </c>
      <c r="AF376" s="17">
        <v>1.9</v>
      </c>
      <c r="AG376" s="17">
        <v>2.4</v>
      </c>
      <c r="AH376" s="17">
        <v>0</v>
      </c>
      <c r="AI376" s="17">
        <v>0.78</v>
      </c>
      <c r="AJ376" s="17">
        <v>21.018000000000001</v>
      </c>
      <c r="AK376" s="17">
        <v>1.05</v>
      </c>
      <c r="AL376" s="17">
        <v>0</v>
      </c>
      <c r="AM376" s="17">
        <v>21.44</v>
      </c>
      <c r="AN376" s="17">
        <v>21.95</v>
      </c>
      <c r="AO376" s="17">
        <v>21.67</v>
      </c>
      <c r="AP376" s="17">
        <v>2210</v>
      </c>
      <c r="AQ376" s="17">
        <v>0</v>
      </c>
      <c r="AR376" s="17">
        <v>40</v>
      </c>
      <c r="AS376" s="17">
        <v>0</v>
      </c>
      <c r="AT376" s="17">
        <v>71</v>
      </c>
      <c r="AU376" s="17">
        <v>5</v>
      </c>
      <c r="AV376" s="17"/>
      <c r="AW376" s="17"/>
      <c r="AX376" s="17"/>
    </row>
    <row r="377" spans="1:50" x14ac:dyDescent="0.15">
      <c r="A377" s="17" t="s">
        <v>688</v>
      </c>
      <c r="B377" s="17" t="s">
        <v>689</v>
      </c>
      <c r="C377" s="17">
        <v>9.98</v>
      </c>
      <c r="D377" s="17">
        <v>9.98</v>
      </c>
      <c r="E377" s="17">
        <v>9.86</v>
      </c>
      <c r="F377" s="17">
        <v>9.91</v>
      </c>
      <c r="G377" s="17">
        <v>9.98</v>
      </c>
      <c r="H377" s="17">
        <v>930</v>
      </c>
      <c r="I377" s="17">
        <v>1450</v>
      </c>
      <c r="J377" s="17">
        <v>-0.5</v>
      </c>
      <c r="K377" s="17">
        <v>-0.2</v>
      </c>
      <c r="L377" s="17">
        <v>-0.7</v>
      </c>
      <c r="M377" s="17">
        <v>-0.7</v>
      </c>
      <c r="N377" s="17">
        <v>0</v>
      </c>
      <c r="O377" s="17">
        <v>42</v>
      </c>
      <c r="P377" s="17">
        <v>-0.7</v>
      </c>
      <c r="Q377" s="17">
        <v>0.5</v>
      </c>
      <c r="R377" s="17">
        <v>0</v>
      </c>
      <c r="S377" s="17">
        <v>-1.2</v>
      </c>
      <c r="T377" s="17">
        <v>100</v>
      </c>
      <c r="U377" s="17">
        <v>-17</v>
      </c>
      <c r="V377" s="17">
        <v>0.01</v>
      </c>
      <c r="W377" s="17">
        <v>17</v>
      </c>
      <c r="X377" s="17">
        <v>26</v>
      </c>
      <c r="Y377" s="17">
        <v>-0.4</v>
      </c>
      <c r="Z377" s="17">
        <v>-0.3</v>
      </c>
      <c r="AA377" s="17">
        <v>1111</v>
      </c>
      <c r="AB377" s="17">
        <v>930</v>
      </c>
      <c r="AC377" s="17">
        <v>1450</v>
      </c>
      <c r="AD377" s="17">
        <v>1300</v>
      </c>
      <c r="AE377" s="17">
        <v>-0.4</v>
      </c>
      <c r="AF377" s="17">
        <v>0.5</v>
      </c>
      <c r="AG377" s="17">
        <v>0</v>
      </c>
      <c r="AH377" s="17">
        <v>-0.4</v>
      </c>
      <c r="AI377" s="17">
        <v>0.33</v>
      </c>
      <c r="AJ377" s="17">
        <v>9.7714999999999996</v>
      </c>
      <c r="AK377" s="17">
        <v>1.01</v>
      </c>
      <c r="AL377" s="17">
        <v>100</v>
      </c>
      <c r="AM377" s="17">
        <v>9.92</v>
      </c>
      <c r="AN377" s="17">
        <v>9.98</v>
      </c>
      <c r="AO377" s="17">
        <v>9.86</v>
      </c>
      <c r="AP377" s="17">
        <v>995</v>
      </c>
      <c r="AQ377" s="17">
        <v>100</v>
      </c>
      <c r="AR377" s="17">
        <v>0</v>
      </c>
      <c r="AS377" s="17">
        <v>100</v>
      </c>
      <c r="AT377" s="17">
        <v>40</v>
      </c>
      <c r="AU377" s="17">
        <v>-2</v>
      </c>
      <c r="AV377" s="17"/>
      <c r="AW377" s="17"/>
      <c r="AX377" s="17"/>
    </row>
    <row r="378" spans="1:50" x14ac:dyDescent="0.15">
      <c r="A378" s="17" t="s">
        <v>449</v>
      </c>
      <c r="B378" s="17" t="s">
        <v>450</v>
      </c>
      <c r="C378" s="17">
        <v>11.06</v>
      </c>
      <c r="D378" s="17">
        <v>11.2</v>
      </c>
      <c r="E378" s="17">
        <v>11.06</v>
      </c>
      <c r="F378" s="17">
        <v>11.14</v>
      </c>
      <c r="G378" s="17">
        <v>11.06</v>
      </c>
      <c r="H378" s="17">
        <v>1425</v>
      </c>
      <c r="I378" s="17">
        <v>1125</v>
      </c>
      <c r="J378" s="17">
        <v>0.1</v>
      </c>
      <c r="K378" s="17">
        <v>0.6</v>
      </c>
      <c r="L378" s="17">
        <v>0.7</v>
      </c>
      <c r="M378" s="17">
        <v>0.7</v>
      </c>
      <c r="N378" s="17">
        <v>0</v>
      </c>
      <c r="O378" s="17">
        <v>57</v>
      </c>
      <c r="P378" s="17">
        <v>-0.5</v>
      </c>
      <c r="Q378" s="17">
        <v>0.7</v>
      </c>
      <c r="R378" s="17">
        <v>1.3</v>
      </c>
      <c r="S378" s="17">
        <v>0</v>
      </c>
      <c r="T378" s="17">
        <v>0</v>
      </c>
      <c r="U378" s="17">
        <v>50</v>
      </c>
      <c r="V378" s="17">
        <v>0.01</v>
      </c>
      <c r="W378" s="17">
        <v>12</v>
      </c>
      <c r="X378" s="17">
        <v>64</v>
      </c>
      <c r="Y378" s="17">
        <v>0.1</v>
      </c>
      <c r="Z378" s="17">
        <v>0.2</v>
      </c>
      <c r="AA378" s="17">
        <v>1125</v>
      </c>
      <c r="AB378" s="17">
        <v>1005</v>
      </c>
      <c r="AC378" s="17">
        <v>1303</v>
      </c>
      <c r="AD378" s="17">
        <v>1425</v>
      </c>
      <c r="AE378" s="17">
        <v>-0.5</v>
      </c>
      <c r="AF378" s="17">
        <v>0.6</v>
      </c>
      <c r="AG378" s="17">
        <v>0.7</v>
      </c>
      <c r="AH378" s="17">
        <v>-0.5</v>
      </c>
      <c r="AI378" s="17">
        <v>1</v>
      </c>
      <c r="AJ378" s="17">
        <v>11.141500000000001</v>
      </c>
      <c r="AK378" s="17">
        <v>1</v>
      </c>
      <c r="AL378" s="17">
        <v>0</v>
      </c>
      <c r="AM378" s="17">
        <v>11.06</v>
      </c>
      <c r="AN378" s="17">
        <v>11.14</v>
      </c>
      <c r="AO378" s="17">
        <v>11.07</v>
      </c>
      <c r="AP378" s="17">
        <v>1120</v>
      </c>
      <c r="AQ378" s="17">
        <v>0</v>
      </c>
      <c r="AR378" s="17">
        <v>100</v>
      </c>
      <c r="AS378" s="17">
        <v>0</v>
      </c>
      <c r="AT378" s="17">
        <v>67</v>
      </c>
      <c r="AU378" s="17">
        <v>1</v>
      </c>
      <c r="AV378" s="17"/>
      <c r="AW378" s="17"/>
      <c r="AX378" s="17"/>
    </row>
    <row r="379" spans="1:50" x14ac:dyDescent="0.15">
      <c r="A379" s="17" t="s">
        <v>3240</v>
      </c>
      <c r="B379" s="17" t="s">
        <v>3241</v>
      </c>
      <c r="C379" s="17">
        <v>49.84</v>
      </c>
      <c r="D379" s="17">
        <v>49.9</v>
      </c>
      <c r="E379" s="17">
        <v>48.98</v>
      </c>
      <c r="F379" s="17">
        <v>49.04</v>
      </c>
      <c r="G379" s="17">
        <v>49.87</v>
      </c>
      <c r="H379" s="17">
        <v>930</v>
      </c>
      <c r="I379" s="17">
        <v>1449</v>
      </c>
      <c r="J379" s="17">
        <v>-0.5</v>
      </c>
      <c r="K379" s="17">
        <v>-1.1000000000000001</v>
      </c>
      <c r="L379" s="17">
        <v>-1.6</v>
      </c>
      <c r="M379" s="17">
        <v>-1.7</v>
      </c>
      <c r="N379" s="17">
        <v>-0.1</v>
      </c>
      <c r="O379" s="17">
        <v>7</v>
      </c>
      <c r="P379" s="17">
        <v>-1.7</v>
      </c>
      <c r="Q379" s="17">
        <v>0.1</v>
      </c>
      <c r="R379" s="17">
        <v>0.1</v>
      </c>
      <c r="S379" s="17">
        <v>-1.7</v>
      </c>
      <c r="T379" s="17">
        <v>93</v>
      </c>
      <c r="U379" s="17">
        <v>-59</v>
      </c>
      <c r="V379" s="17">
        <v>0.02</v>
      </c>
      <c r="W379" s="17">
        <v>9</v>
      </c>
      <c r="X379" s="17">
        <v>19</v>
      </c>
      <c r="Y379" s="17">
        <v>0</v>
      </c>
      <c r="Z379" s="17">
        <v>-0.6</v>
      </c>
      <c r="AA379" s="17">
        <v>942</v>
      </c>
      <c r="AB379" s="17">
        <v>930</v>
      </c>
      <c r="AC379" s="17">
        <v>1449</v>
      </c>
      <c r="AD379" s="17">
        <v>1322</v>
      </c>
      <c r="AE379" s="17">
        <v>-1.2</v>
      </c>
      <c r="AF379" s="17">
        <v>0.1</v>
      </c>
      <c r="AG379" s="17">
        <v>0.1</v>
      </c>
      <c r="AH379" s="17">
        <v>-1.2</v>
      </c>
      <c r="AI379" s="17">
        <v>0.72</v>
      </c>
      <c r="AJ379" s="17">
        <v>49.438000000000002</v>
      </c>
      <c r="AK379" s="17">
        <v>0.99</v>
      </c>
      <c r="AL379" s="17">
        <v>91</v>
      </c>
      <c r="AM379" s="17">
        <v>49.55</v>
      </c>
      <c r="AN379" s="17">
        <v>49.9</v>
      </c>
      <c r="AO379" s="17">
        <v>48.98</v>
      </c>
      <c r="AP379" s="17">
        <v>4964</v>
      </c>
      <c r="AQ379" s="17">
        <v>0</v>
      </c>
      <c r="AR379" s="17">
        <v>0</v>
      </c>
      <c r="AS379" s="17">
        <v>83</v>
      </c>
      <c r="AT379" s="17">
        <v>0</v>
      </c>
      <c r="AU379" s="17">
        <v>-10</v>
      </c>
      <c r="AV379" s="17"/>
      <c r="AW379" s="17"/>
      <c r="AX379" s="17"/>
    </row>
    <row r="380" spans="1:50" x14ac:dyDescent="0.15">
      <c r="A380" s="17" t="s">
        <v>2848</v>
      </c>
      <c r="B380" s="17" t="s">
        <v>2849</v>
      </c>
      <c r="C380" s="17">
        <v>18.3</v>
      </c>
      <c r="D380" s="17">
        <v>18.38</v>
      </c>
      <c r="E380" s="17">
        <v>18.2</v>
      </c>
      <c r="F380" s="17">
        <v>18.2</v>
      </c>
      <c r="G380" s="17">
        <v>18.3</v>
      </c>
      <c r="H380" s="17">
        <v>951</v>
      </c>
      <c r="I380" s="17">
        <v>1500</v>
      </c>
      <c r="J380" s="17">
        <v>-0.4</v>
      </c>
      <c r="K380" s="17">
        <v>-0.1</v>
      </c>
      <c r="L380" s="17">
        <v>-0.5</v>
      </c>
      <c r="M380" s="17">
        <v>-0.5</v>
      </c>
      <c r="N380" s="17">
        <v>0</v>
      </c>
      <c r="O380" s="17">
        <v>0</v>
      </c>
      <c r="P380" s="17">
        <v>-1</v>
      </c>
      <c r="Q380" s="17">
        <v>0</v>
      </c>
      <c r="R380" s="17">
        <v>0.4</v>
      </c>
      <c r="S380" s="17">
        <v>-0.5</v>
      </c>
      <c r="T380" s="17">
        <v>56</v>
      </c>
      <c r="U380" s="17">
        <v>-11</v>
      </c>
      <c r="V380" s="17">
        <v>0.01</v>
      </c>
      <c r="W380" s="17">
        <v>11</v>
      </c>
      <c r="X380" s="17">
        <v>57</v>
      </c>
      <c r="Y380" s="17">
        <v>-0.1</v>
      </c>
      <c r="Z380" s="17">
        <v>-0.1</v>
      </c>
      <c r="AA380" s="17">
        <v>1119</v>
      </c>
      <c r="AB380" s="17">
        <v>951</v>
      </c>
      <c r="AC380" s="17">
        <v>1500</v>
      </c>
      <c r="AD380" s="17">
        <v>1405</v>
      </c>
      <c r="AE380" s="17">
        <v>-0.8</v>
      </c>
      <c r="AF380" s="17">
        <v>0</v>
      </c>
      <c r="AG380" s="17">
        <v>0.4</v>
      </c>
      <c r="AH380" s="17">
        <v>-0.8</v>
      </c>
      <c r="AI380" s="17">
        <v>1.28</v>
      </c>
      <c r="AJ380" s="17">
        <v>18.343499999999999</v>
      </c>
      <c r="AK380" s="17">
        <v>0.99</v>
      </c>
      <c r="AL380" s="17">
        <v>56</v>
      </c>
      <c r="AM380" s="17">
        <v>18.2</v>
      </c>
      <c r="AN380" s="17">
        <v>18.38</v>
      </c>
      <c r="AO380" s="17">
        <v>18.2</v>
      </c>
      <c r="AP380" s="17">
        <v>1835</v>
      </c>
      <c r="AQ380" s="17">
        <v>29</v>
      </c>
      <c r="AR380" s="17">
        <v>0</v>
      </c>
      <c r="AS380" s="17">
        <v>58</v>
      </c>
      <c r="AT380" s="17">
        <v>50</v>
      </c>
      <c r="AU380" s="17">
        <v>-5</v>
      </c>
      <c r="AV380" s="17"/>
      <c r="AW380" s="17"/>
      <c r="AX380" s="17"/>
    </row>
    <row r="381" spans="1:50" x14ac:dyDescent="0.15">
      <c r="A381" s="17" t="s">
        <v>112</v>
      </c>
      <c r="B381" s="17" t="s">
        <v>113</v>
      </c>
      <c r="C381" s="17">
        <v>32.950000000000003</v>
      </c>
      <c r="D381" s="17">
        <v>34.979999999999997</v>
      </c>
      <c r="E381" s="17">
        <v>32.81</v>
      </c>
      <c r="F381" s="17">
        <v>34.130000000000003</v>
      </c>
      <c r="G381" s="17">
        <v>33.130000000000003</v>
      </c>
      <c r="H381" s="17">
        <v>1045</v>
      </c>
      <c r="I381" s="17">
        <v>930</v>
      </c>
      <c r="J381" s="17">
        <v>4.7</v>
      </c>
      <c r="K381" s="17">
        <v>-1</v>
      </c>
      <c r="L381" s="17">
        <v>3.5</v>
      </c>
      <c r="M381" s="17">
        <v>3</v>
      </c>
      <c r="N381" s="17">
        <v>-0.5</v>
      </c>
      <c r="O381" s="17">
        <v>61</v>
      </c>
      <c r="P381" s="17">
        <v>-2.5</v>
      </c>
      <c r="Q381" s="17">
        <v>3.9</v>
      </c>
      <c r="R381" s="17">
        <v>6</v>
      </c>
      <c r="S381" s="17">
        <v>-0.4</v>
      </c>
      <c r="T381" s="17">
        <v>6</v>
      </c>
      <c r="U381" s="17">
        <v>-17</v>
      </c>
      <c r="V381" s="17">
        <v>0.06</v>
      </c>
      <c r="W381" s="17">
        <v>79</v>
      </c>
      <c r="X381" s="17">
        <v>1530</v>
      </c>
      <c r="Y381" s="17">
        <v>-0.3</v>
      </c>
      <c r="Z381" s="17">
        <v>1.5</v>
      </c>
      <c r="AA381" s="17">
        <v>930</v>
      </c>
      <c r="AB381" s="17">
        <v>1045</v>
      </c>
      <c r="AC381" s="17">
        <v>1445</v>
      </c>
      <c r="AD381" s="17">
        <v>1308</v>
      </c>
      <c r="AE381" s="17">
        <v>-1.6</v>
      </c>
      <c r="AF381" s="17">
        <v>0.6</v>
      </c>
      <c r="AG381" s="17">
        <v>6.1</v>
      </c>
      <c r="AH381" s="17">
        <v>-1.6</v>
      </c>
      <c r="AI381" s="17">
        <v>1.17</v>
      </c>
      <c r="AJ381" s="17">
        <v>30.456499999999998</v>
      </c>
      <c r="AK381" s="17">
        <v>1.1200000000000001</v>
      </c>
      <c r="AL381" s="17">
        <v>15</v>
      </c>
      <c r="AM381" s="17">
        <v>32.81</v>
      </c>
      <c r="AN381" s="17">
        <v>34.950000000000003</v>
      </c>
      <c r="AO381" s="17">
        <v>33.909999999999997</v>
      </c>
      <c r="AP381" s="17">
        <v>3467</v>
      </c>
      <c r="AQ381" s="17">
        <v>100</v>
      </c>
      <c r="AR381" s="17">
        <v>29</v>
      </c>
      <c r="AS381" s="17">
        <v>22</v>
      </c>
      <c r="AT381" s="17">
        <v>98</v>
      </c>
      <c r="AU381" s="17">
        <v>10</v>
      </c>
      <c r="AV381" s="17"/>
      <c r="AW381" s="17"/>
      <c r="AX381" s="17"/>
    </row>
    <row r="382" spans="1:50" x14ac:dyDescent="0.15">
      <c r="A382" s="17" t="s">
        <v>642</v>
      </c>
      <c r="B382" s="17" t="s">
        <v>643</v>
      </c>
      <c r="C382" s="17">
        <v>21.52</v>
      </c>
      <c r="D382" s="17">
        <v>21.64</v>
      </c>
      <c r="E382" s="17">
        <v>21.27</v>
      </c>
      <c r="F382" s="17">
        <v>21.35</v>
      </c>
      <c r="G382" s="17">
        <v>21.51</v>
      </c>
      <c r="H382" s="17">
        <v>1017</v>
      </c>
      <c r="I382" s="17">
        <v>1402</v>
      </c>
      <c r="J382" s="17">
        <v>0</v>
      </c>
      <c r="K382" s="17">
        <v>-0.7</v>
      </c>
      <c r="L382" s="17">
        <v>-0.8</v>
      </c>
      <c r="M382" s="17">
        <v>-0.7</v>
      </c>
      <c r="N382" s="17">
        <v>0</v>
      </c>
      <c r="O382" s="17">
        <v>22</v>
      </c>
      <c r="P382" s="17">
        <v>-1.3</v>
      </c>
      <c r="Q382" s="17">
        <v>0.4</v>
      </c>
      <c r="R382" s="17">
        <v>0.6</v>
      </c>
      <c r="S382" s="17">
        <v>-1.2</v>
      </c>
      <c r="T382" s="17">
        <v>68</v>
      </c>
      <c r="U382" s="17">
        <v>-43</v>
      </c>
      <c r="V382" s="17">
        <v>0.02</v>
      </c>
      <c r="W382" s="17">
        <v>32</v>
      </c>
      <c r="X382" s="17">
        <v>762</v>
      </c>
      <c r="Y382" s="17">
        <v>0.1</v>
      </c>
      <c r="Z382" s="17">
        <v>0.2</v>
      </c>
      <c r="AA382" s="17">
        <v>1117</v>
      </c>
      <c r="AB382" s="17">
        <v>1017</v>
      </c>
      <c r="AC382" s="17">
        <v>1402</v>
      </c>
      <c r="AD382" s="17">
        <v>1300</v>
      </c>
      <c r="AE382" s="17">
        <v>-0.8</v>
      </c>
      <c r="AF382" s="17">
        <v>0.4</v>
      </c>
      <c r="AG382" s="17">
        <v>0.6</v>
      </c>
      <c r="AH382" s="17">
        <v>-0.8</v>
      </c>
      <c r="AI382" s="17">
        <v>0.81</v>
      </c>
      <c r="AJ382" s="17">
        <v>20.6175</v>
      </c>
      <c r="AK382" s="17">
        <v>1.04</v>
      </c>
      <c r="AL382" s="17">
        <v>32</v>
      </c>
      <c r="AM382" s="17">
        <v>21.45</v>
      </c>
      <c r="AN382" s="17">
        <v>21.64</v>
      </c>
      <c r="AO382" s="17">
        <v>21.27</v>
      </c>
      <c r="AP382" s="17">
        <v>2153</v>
      </c>
      <c r="AQ382" s="17">
        <v>0</v>
      </c>
      <c r="AR382" s="17">
        <v>100</v>
      </c>
      <c r="AS382" s="17">
        <v>17</v>
      </c>
      <c r="AT382" s="17">
        <v>50</v>
      </c>
      <c r="AU382" s="17">
        <v>-3</v>
      </c>
      <c r="AV382" s="17"/>
      <c r="AW382" s="17"/>
      <c r="AX382" s="17"/>
    </row>
    <row r="383" spans="1:50" x14ac:dyDescent="0.15">
      <c r="A383" s="17" t="s">
        <v>3202</v>
      </c>
      <c r="B383" s="17" t="s">
        <v>3203</v>
      </c>
      <c r="C383" s="17">
        <v>8</v>
      </c>
      <c r="D383" s="17">
        <v>8</v>
      </c>
      <c r="E383" s="17">
        <v>8</v>
      </c>
      <c r="F383" s="17">
        <v>8</v>
      </c>
      <c r="G383" s="17">
        <v>8</v>
      </c>
      <c r="H383" s="17">
        <v>930</v>
      </c>
      <c r="I383" s="17">
        <v>1500</v>
      </c>
      <c r="J383" s="17">
        <v>0</v>
      </c>
      <c r="K383" s="17">
        <v>0</v>
      </c>
      <c r="L383" s="17">
        <v>0</v>
      </c>
      <c r="M383" s="17">
        <v>0</v>
      </c>
      <c r="N383" s="17">
        <v>0</v>
      </c>
      <c r="O383" s="17">
        <v>0</v>
      </c>
      <c r="P383" s="17">
        <v>0</v>
      </c>
      <c r="Q383" s="17">
        <v>0</v>
      </c>
      <c r="R383" s="17">
        <v>0</v>
      </c>
      <c r="S383" s="17">
        <v>0</v>
      </c>
      <c r="T383" s="17">
        <v>0</v>
      </c>
      <c r="U383" s="17">
        <v>0</v>
      </c>
      <c r="V383" s="17">
        <v>0</v>
      </c>
      <c r="W383" s="17">
        <v>0</v>
      </c>
      <c r="X383" s="17">
        <v>0</v>
      </c>
      <c r="Y383" s="17">
        <v>0</v>
      </c>
      <c r="Z383" s="17">
        <v>0</v>
      </c>
      <c r="AA383" s="17">
        <v>1130</v>
      </c>
      <c r="AB383" s="17">
        <v>930</v>
      </c>
      <c r="AC383" s="17">
        <v>1500</v>
      </c>
      <c r="AD383" s="17">
        <v>1300</v>
      </c>
      <c r="AE383" s="17">
        <v>0</v>
      </c>
      <c r="AF383" s="17">
        <v>0</v>
      </c>
      <c r="AG383" s="17">
        <v>0</v>
      </c>
      <c r="AH383" s="17">
        <v>0</v>
      </c>
      <c r="AI383" s="17">
        <v>0</v>
      </c>
      <c r="AJ383" s="17">
        <v>7.548</v>
      </c>
      <c r="AK383" s="17">
        <v>1.06</v>
      </c>
      <c r="AL383" s="17">
        <v>0</v>
      </c>
      <c r="AM383" s="17">
        <v>8</v>
      </c>
      <c r="AN383" s="17">
        <v>8</v>
      </c>
      <c r="AO383" s="17">
        <v>8</v>
      </c>
      <c r="AP383" s="17">
        <v>800</v>
      </c>
      <c r="AQ383" s="17">
        <v>100</v>
      </c>
      <c r="AR383" s="17">
        <v>60</v>
      </c>
      <c r="AS383" s="17">
        <v>100</v>
      </c>
      <c r="AT383" s="17">
        <v>60</v>
      </c>
      <c r="AU383" s="17">
        <v>0</v>
      </c>
      <c r="AV383" s="17"/>
      <c r="AW383" s="17"/>
      <c r="AX383" s="17"/>
    </row>
    <row r="384" spans="1:50" x14ac:dyDescent="0.15">
      <c r="A384" s="17" t="s">
        <v>3524</v>
      </c>
      <c r="B384" s="17" t="s">
        <v>3525</v>
      </c>
      <c r="C384" s="17">
        <v>19.3</v>
      </c>
      <c r="D384" s="17">
        <v>19.95</v>
      </c>
      <c r="E384" s="17">
        <v>19.03</v>
      </c>
      <c r="F384" s="17">
        <v>19.72</v>
      </c>
      <c r="G384" s="17">
        <v>19.29</v>
      </c>
      <c r="H384" s="17">
        <v>1057</v>
      </c>
      <c r="I384" s="17">
        <v>937</v>
      </c>
      <c r="J384" s="17">
        <v>2.1</v>
      </c>
      <c r="K384" s="17">
        <v>0.1</v>
      </c>
      <c r="L384" s="17">
        <v>2.2000000000000002</v>
      </c>
      <c r="M384" s="17">
        <v>2.2000000000000002</v>
      </c>
      <c r="N384" s="17">
        <v>0.1</v>
      </c>
      <c r="O384" s="17">
        <v>75</v>
      </c>
      <c r="P384" s="17">
        <v>-1.2</v>
      </c>
      <c r="Q384" s="17">
        <v>3.6</v>
      </c>
      <c r="R384" s="17">
        <v>3.3</v>
      </c>
      <c r="S384" s="17">
        <v>-1.4</v>
      </c>
      <c r="T384" s="17">
        <v>29</v>
      </c>
      <c r="U384" s="17">
        <v>2</v>
      </c>
      <c r="V384" s="17">
        <v>0.05</v>
      </c>
      <c r="W384" s="17">
        <v>77</v>
      </c>
      <c r="X384" s="17">
        <v>229</v>
      </c>
      <c r="Y384" s="17">
        <v>-0.3</v>
      </c>
      <c r="Z384" s="17">
        <v>-0.9</v>
      </c>
      <c r="AA384" s="17">
        <v>937</v>
      </c>
      <c r="AB384" s="17">
        <v>1057</v>
      </c>
      <c r="AC384" s="17">
        <v>1440</v>
      </c>
      <c r="AD384" s="17">
        <v>1443</v>
      </c>
      <c r="AE384" s="17">
        <v>-0.4</v>
      </c>
      <c r="AF384" s="17">
        <v>0.6</v>
      </c>
      <c r="AG384" s="17">
        <v>3.1</v>
      </c>
      <c r="AH384" s="17">
        <v>-0.4</v>
      </c>
      <c r="AI384" s="17">
        <v>0.72</v>
      </c>
      <c r="AJ384" s="17">
        <v>16.780999999999999</v>
      </c>
      <c r="AK384" s="17">
        <v>1.18</v>
      </c>
      <c r="AL384" s="17">
        <v>30</v>
      </c>
      <c r="AM384" s="17">
        <v>19.03</v>
      </c>
      <c r="AN384" s="17">
        <v>19.899999999999999</v>
      </c>
      <c r="AO384" s="17">
        <v>19.600000000000001</v>
      </c>
      <c r="AP384" s="17">
        <v>1979</v>
      </c>
      <c r="AQ384" s="17">
        <v>71</v>
      </c>
      <c r="AR384" s="17">
        <v>0</v>
      </c>
      <c r="AS384" s="17">
        <v>93</v>
      </c>
      <c r="AT384" s="17">
        <v>34</v>
      </c>
      <c r="AU384" s="17">
        <v>-7</v>
      </c>
      <c r="AV384" s="17"/>
      <c r="AW384" s="17"/>
      <c r="AX384" s="17"/>
    </row>
    <row r="385" spans="1:50" x14ac:dyDescent="0.15">
      <c r="A385" s="17" t="s">
        <v>664</v>
      </c>
      <c r="B385" s="17" t="s">
        <v>665</v>
      </c>
      <c r="C385" s="17">
        <v>21.34</v>
      </c>
      <c r="D385" s="17">
        <v>21.81</v>
      </c>
      <c r="E385" s="17">
        <v>21.05</v>
      </c>
      <c r="F385" s="17">
        <v>21.19</v>
      </c>
      <c r="G385" s="17">
        <v>21.36</v>
      </c>
      <c r="H385" s="17">
        <v>947</v>
      </c>
      <c r="I385" s="17">
        <v>1354</v>
      </c>
      <c r="J385" s="17">
        <v>-0.4</v>
      </c>
      <c r="K385" s="17">
        <v>-0.3</v>
      </c>
      <c r="L385" s="17">
        <v>-0.7</v>
      </c>
      <c r="M385" s="17">
        <v>-0.8</v>
      </c>
      <c r="N385" s="17">
        <v>-0.1</v>
      </c>
      <c r="O385" s="17">
        <v>18</v>
      </c>
      <c r="P385" s="17">
        <v>-2.9</v>
      </c>
      <c r="Q385" s="17">
        <v>0.7</v>
      </c>
      <c r="R385" s="17">
        <v>2.2000000000000002</v>
      </c>
      <c r="S385" s="17">
        <v>-1.4</v>
      </c>
      <c r="T385" s="17">
        <v>38</v>
      </c>
      <c r="U385" s="17">
        <v>-8</v>
      </c>
      <c r="V385" s="17">
        <v>0.04</v>
      </c>
      <c r="W385" s="17">
        <v>11</v>
      </c>
      <c r="X385" s="17">
        <v>823</v>
      </c>
      <c r="Y385" s="17">
        <v>0.1</v>
      </c>
      <c r="Z385" s="17">
        <v>0.8</v>
      </c>
      <c r="AA385" s="17">
        <v>1120</v>
      </c>
      <c r="AB385" s="17">
        <v>947</v>
      </c>
      <c r="AC385" s="17">
        <v>1354</v>
      </c>
      <c r="AD385" s="17">
        <v>1300</v>
      </c>
      <c r="AE385" s="17">
        <v>-0.5</v>
      </c>
      <c r="AF385" s="17">
        <v>0.7</v>
      </c>
      <c r="AG385" s="17">
        <v>2.2000000000000002</v>
      </c>
      <c r="AH385" s="17">
        <v>-0.5</v>
      </c>
      <c r="AI385" s="17">
        <v>0.75</v>
      </c>
      <c r="AJ385" s="17">
        <v>20.921500000000002</v>
      </c>
      <c r="AK385" s="17">
        <v>1.01</v>
      </c>
      <c r="AL385" s="17">
        <v>29</v>
      </c>
      <c r="AM385" s="17">
        <v>21.18</v>
      </c>
      <c r="AN385" s="17">
        <v>21.81</v>
      </c>
      <c r="AO385" s="17">
        <v>21.05</v>
      </c>
      <c r="AP385" s="17">
        <v>2129</v>
      </c>
      <c r="AQ385" s="17">
        <v>60</v>
      </c>
      <c r="AR385" s="17">
        <v>100</v>
      </c>
      <c r="AS385" s="17">
        <v>11</v>
      </c>
      <c r="AT385" s="17">
        <v>74</v>
      </c>
      <c r="AU385" s="17">
        <v>3</v>
      </c>
      <c r="AV385" s="17"/>
      <c r="AW385" s="17"/>
      <c r="AX385" s="17"/>
    </row>
    <row r="386" spans="1:50" x14ac:dyDescent="0.15">
      <c r="A386" s="17" t="s">
        <v>3448</v>
      </c>
      <c r="B386" s="17" t="s">
        <v>3449</v>
      </c>
      <c r="C386" s="17">
        <v>11.85</v>
      </c>
      <c r="D386" s="17">
        <v>11.97</v>
      </c>
      <c r="E386" s="17">
        <v>11.74</v>
      </c>
      <c r="F386" s="17">
        <v>11.94</v>
      </c>
      <c r="G386" s="17">
        <v>11.87</v>
      </c>
      <c r="H386" s="17">
        <v>1019</v>
      </c>
      <c r="I386" s="17">
        <v>1403</v>
      </c>
      <c r="J386" s="17">
        <v>0</v>
      </c>
      <c r="K386" s="17">
        <v>0.8</v>
      </c>
      <c r="L386" s="17">
        <v>0.8</v>
      </c>
      <c r="M386" s="17">
        <v>0.6</v>
      </c>
      <c r="N386" s="17">
        <v>-0.2</v>
      </c>
      <c r="O386" s="17">
        <v>87</v>
      </c>
      <c r="P386" s="17">
        <v>-0.3</v>
      </c>
      <c r="Q386" s="17">
        <v>1.7</v>
      </c>
      <c r="R386" s="17">
        <v>1</v>
      </c>
      <c r="S386" s="17">
        <v>-0.9</v>
      </c>
      <c r="T386" s="17">
        <v>48</v>
      </c>
      <c r="U386" s="17">
        <v>39</v>
      </c>
      <c r="V386" s="17">
        <v>0.02</v>
      </c>
      <c r="W386" s="17">
        <v>25</v>
      </c>
      <c r="X386" s="17">
        <v>43</v>
      </c>
      <c r="Y386" s="17">
        <v>0</v>
      </c>
      <c r="Z386" s="17">
        <v>0</v>
      </c>
      <c r="AA386" s="17">
        <v>946</v>
      </c>
      <c r="AB386" s="17">
        <v>1019</v>
      </c>
      <c r="AC386" s="17">
        <v>1403</v>
      </c>
      <c r="AD386" s="17">
        <v>1456</v>
      </c>
      <c r="AE386" s="17">
        <v>-0.1</v>
      </c>
      <c r="AF386" s="17">
        <v>1.6</v>
      </c>
      <c r="AG386" s="17">
        <v>1</v>
      </c>
      <c r="AH386" s="17">
        <v>-0.1</v>
      </c>
      <c r="AI386" s="17">
        <v>0.56000000000000005</v>
      </c>
      <c r="AJ386" s="17">
        <v>11.6815</v>
      </c>
      <c r="AK386" s="17">
        <v>1.02</v>
      </c>
      <c r="AL386" s="17">
        <v>37</v>
      </c>
      <c r="AM386" s="17">
        <v>11.81</v>
      </c>
      <c r="AN386" s="17">
        <v>11.97</v>
      </c>
      <c r="AO386" s="17">
        <v>11.75</v>
      </c>
      <c r="AP386" s="17">
        <v>1195</v>
      </c>
      <c r="AQ386" s="17">
        <v>0</v>
      </c>
      <c r="AR386" s="17">
        <v>0</v>
      </c>
      <c r="AS386" s="17">
        <v>29</v>
      </c>
      <c r="AT386" s="17">
        <v>29</v>
      </c>
      <c r="AU386" s="17">
        <v>-9</v>
      </c>
      <c r="AV386" s="17"/>
      <c r="AW386" s="17"/>
      <c r="AX386" s="17"/>
    </row>
    <row r="387" spans="1:50" x14ac:dyDescent="0.15">
      <c r="A387" s="17" t="s">
        <v>323</v>
      </c>
      <c r="B387" s="17" t="s">
        <v>324</v>
      </c>
      <c r="C387" s="17">
        <v>21.8</v>
      </c>
      <c r="D387" s="17">
        <v>22.98</v>
      </c>
      <c r="E387" s="17">
        <v>21.8</v>
      </c>
      <c r="F387" s="17">
        <v>22.46</v>
      </c>
      <c r="G387" s="17">
        <v>21.98</v>
      </c>
      <c r="H387" s="17">
        <v>1057</v>
      </c>
      <c r="I387" s="17">
        <v>930</v>
      </c>
      <c r="J387" s="17">
        <v>3</v>
      </c>
      <c r="K387" s="17">
        <v>0</v>
      </c>
      <c r="L387" s="17">
        <v>3</v>
      </c>
      <c r="M387" s="17">
        <v>2.2000000000000002</v>
      </c>
      <c r="N387" s="17">
        <v>-0.8</v>
      </c>
      <c r="O387" s="17">
        <v>56</v>
      </c>
      <c r="P387" s="17">
        <v>-2.2999999999999998</v>
      </c>
      <c r="Q387" s="17">
        <v>3</v>
      </c>
      <c r="R387" s="17">
        <v>5.3</v>
      </c>
      <c r="S387" s="17">
        <v>0</v>
      </c>
      <c r="T387" s="17">
        <v>0</v>
      </c>
      <c r="U387" s="17">
        <v>0</v>
      </c>
      <c r="V387" s="17">
        <v>0.05</v>
      </c>
      <c r="W387" s="17">
        <v>56</v>
      </c>
      <c r="X387" s="17">
        <v>149</v>
      </c>
      <c r="Y387" s="17">
        <v>0.4</v>
      </c>
      <c r="Z387" s="17">
        <v>2</v>
      </c>
      <c r="AA387" s="17">
        <v>930</v>
      </c>
      <c r="AB387" s="17">
        <v>1057</v>
      </c>
      <c r="AC387" s="17">
        <v>1442</v>
      </c>
      <c r="AD387" s="17">
        <v>1349</v>
      </c>
      <c r="AE387" s="17">
        <v>-0.7</v>
      </c>
      <c r="AF387" s="17">
        <v>0.6</v>
      </c>
      <c r="AG387" s="17">
        <v>5.4</v>
      </c>
      <c r="AH387" s="17">
        <v>-0.7</v>
      </c>
      <c r="AI387" s="17">
        <v>1.1299999999999999</v>
      </c>
      <c r="AJ387" s="17">
        <v>20.259499999999999</v>
      </c>
      <c r="AK387" s="17">
        <v>1.1100000000000001</v>
      </c>
      <c r="AL387" s="17">
        <v>15</v>
      </c>
      <c r="AM387" s="17">
        <v>21.8</v>
      </c>
      <c r="AN387" s="17">
        <v>22.98</v>
      </c>
      <c r="AO387" s="17">
        <v>22.32</v>
      </c>
      <c r="AP387" s="17">
        <v>2261</v>
      </c>
      <c r="AQ387" s="17">
        <v>0</v>
      </c>
      <c r="AR387" s="17">
        <v>60</v>
      </c>
      <c r="AS387" s="17">
        <v>0</v>
      </c>
      <c r="AT387" s="17">
        <v>83</v>
      </c>
      <c r="AU387" s="17">
        <v>7</v>
      </c>
      <c r="AV387" s="17"/>
      <c r="AW387" s="17"/>
      <c r="AX387" s="17"/>
    </row>
    <row r="388" spans="1:50" x14ac:dyDescent="0.15">
      <c r="A388" s="17" t="s">
        <v>222</v>
      </c>
      <c r="B388" s="17" t="s">
        <v>223</v>
      </c>
      <c r="C388" s="17">
        <v>11.55</v>
      </c>
      <c r="D388" s="17">
        <v>11.63</v>
      </c>
      <c r="E388" s="17">
        <v>11.51</v>
      </c>
      <c r="F388" s="17">
        <v>11.6</v>
      </c>
      <c r="G388" s="17">
        <v>11.51</v>
      </c>
      <c r="H388" s="17">
        <v>939</v>
      </c>
      <c r="I388" s="17">
        <v>1352</v>
      </c>
      <c r="J388" s="17">
        <v>0</v>
      </c>
      <c r="K388" s="17">
        <v>0.4</v>
      </c>
      <c r="L388" s="17">
        <v>0.4</v>
      </c>
      <c r="M388" s="17">
        <v>0.8</v>
      </c>
      <c r="N388" s="17">
        <v>0.3</v>
      </c>
      <c r="O388" s="17">
        <v>75</v>
      </c>
      <c r="P388" s="17">
        <v>-0.3</v>
      </c>
      <c r="Q388" s="17">
        <v>0.8</v>
      </c>
      <c r="R388" s="17">
        <v>0.7</v>
      </c>
      <c r="S388" s="17">
        <v>-0.3</v>
      </c>
      <c r="T388" s="17">
        <v>33</v>
      </c>
      <c r="U388" s="17">
        <v>42</v>
      </c>
      <c r="V388" s="17">
        <v>0.01</v>
      </c>
      <c r="W388" s="17">
        <v>27</v>
      </c>
      <c r="X388" s="17">
        <v>27</v>
      </c>
      <c r="Y388" s="17">
        <v>-0.2</v>
      </c>
      <c r="Z388" s="17">
        <v>0.6</v>
      </c>
      <c r="AA388" s="17">
        <v>935</v>
      </c>
      <c r="AB388" s="17">
        <v>939</v>
      </c>
      <c r="AC388" s="17">
        <v>1352</v>
      </c>
      <c r="AD388" s="17">
        <v>1456</v>
      </c>
      <c r="AE388" s="17">
        <v>0</v>
      </c>
      <c r="AF388" s="17">
        <v>0.8</v>
      </c>
      <c r="AG388" s="17">
        <v>0.7</v>
      </c>
      <c r="AH388" s="17">
        <v>0</v>
      </c>
      <c r="AI388" s="17">
        <v>0.67</v>
      </c>
      <c r="AJ388" s="17">
        <v>11.920500000000001</v>
      </c>
      <c r="AK388" s="17">
        <v>0.97</v>
      </c>
      <c r="AL388" s="17">
        <v>0</v>
      </c>
      <c r="AM388" s="17">
        <v>11.52</v>
      </c>
      <c r="AN388" s="17">
        <v>11.63</v>
      </c>
      <c r="AO388" s="17">
        <v>11.51</v>
      </c>
      <c r="AP388" s="17">
        <v>1160</v>
      </c>
      <c r="AQ388" s="17">
        <v>100</v>
      </c>
      <c r="AR388" s="17">
        <v>0</v>
      </c>
      <c r="AS388" s="17">
        <v>27</v>
      </c>
      <c r="AT388" s="17">
        <v>91</v>
      </c>
      <c r="AU388" s="17">
        <v>4</v>
      </c>
      <c r="AV388" s="17"/>
      <c r="AW388" s="17"/>
      <c r="AX388" s="17"/>
    </row>
    <row r="389" spans="1:50" x14ac:dyDescent="0.15">
      <c r="A389" s="17" t="s">
        <v>698</v>
      </c>
      <c r="B389" s="17" t="s">
        <v>699</v>
      </c>
      <c r="C389" s="17">
        <v>11.07</v>
      </c>
      <c r="D389" s="17">
        <v>11.19</v>
      </c>
      <c r="E389" s="17">
        <v>10.86</v>
      </c>
      <c r="F389" s="17">
        <v>11.01</v>
      </c>
      <c r="G389" s="17">
        <v>11.05</v>
      </c>
      <c r="H389" s="17">
        <v>930</v>
      </c>
      <c r="I389" s="17">
        <v>1402</v>
      </c>
      <c r="J389" s="17">
        <v>-1</v>
      </c>
      <c r="K389" s="17">
        <v>0.5</v>
      </c>
      <c r="L389" s="17">
        <v>-0.5</v>
      </c>
      <c r="M389" s="17">
        <v>-0.4</v>
      </c>
      <c r="N389" s="17">
        <v>0.2</v>
      </c>
      <c r="O389" s="17">
        <v>45</v>
      </c>
      <c r="P389" s="17">
        <v>-1.6</v>
      </c>
      <c r="Q389" s="17">
        <v>1.4</v>
      </c>
      <c r="R389" s="17">
        <v>1.1000000000000001</v>
      </c>
      <c r="S389" s="17">
        <v>-1.9</v>
      </c>
      <c r="T389" s="17">
        <v>64</v>
      </c>
      <c r="U389" s="17">
        <v>15</v>
      </c>
      <c r="V389" s="17">
        <v>0.03</v>
      </c>
      <c r="W389" s="17">
        <v>24</v>
      </c>
      <c r="X389" s="17">
        <v>177</v>
      </c>
      <c r="Y389" s="17">
        <v>0.7</v>
      </c>
      <c r="Z389" s="17">
        <v>0</v>
      </c>
      <c r="AA389" s="17">
        <v>954</v>
      </c>
      <c r="AB389" s="17">
        <v>930</v>
      </c>
      <c r="AC389" s="17">
        <v>1402</v>
      </c>
      <c r="AD389" s="17">
        <v>1304</v>
      </c>
      <c r="AE389" s="17">
        <v>-0.4</v>
      </c>
      <c r="AF389" s="17">
        <v>1.4</v>
      </c>
      <c r="AG389" s="17">
        <v>1</v>
      </c>
      <c r="AH389" s="17">
        <v>-0.4</v>
      </c>
      <c r="AI389" s="17">
        <v>0.45</v>
      </c>
      <c r="AJ389" s="17">
        <v>10.7845</v>
      </c>
      <c r="AK389" s="17">
        <v>1.02</v>
      </c>
      <c r="AL389" s="17">
        <v>55</v>
      </c>
      <c r="AM389" s="17">
        <v>10.89</v>
      </c>
      <c r="AN389" s="17">
        <v>11.18</v>
      </c>
      <c r="AO389" s="17">
        <v>10.86</v>
      </c>
      <c r="AP389" s="17">
        <v>1105</v>
      </c>
      <c r="AQ389" s="17">
        <v>0</v>
      </c>
      <c r="AR389" s="17">
        <v>73</v>
      </c>
      <c r="AS389" s="17">
        <v>39</v>
      </c>
      <c r="AT389" s="17">
        <v>39</v>
      </c>
      <c r="AU389" s="17">
        <v>-4</v>
      </c>
      <c r="AV389" s="17"/>
      <c r="AW389" s="17"/>
      <c r="AX389" s="17"/>
    </row>
    <row r="390" spans="1:50" x14ac:dyDescent="0.15">
      <c r="A390" s="17" t="s">
        <v>224</v>
      </c>
      <c r="B390" s="17" t="s">
        <v>225</v>
      </c>
      <c r="C390" s="17">
        <v>18.86</v>
      </c>
      <c r="D390" s="17">
        <v>18.97</v>
      </c>
      <c r="E390" s="17">
        <v>18.579999999999998</v>
      </c>
      <c r="F390" s="17">
        <v>18.649999999999999</v>
      </c>
      <c r="G390" s="17">
        <v>18.649999999999999</v>
      </c>
      <c r="H390" s="17">
        <v>930</v>
      </c>
      <c r="I390" s="17">
        <v>1406</v>
      </c>
      <c r="J390" s="17">
        <v>-0.6</v>
      </c>
      <c r="K390" s="17">
        <v>-0.5</v>
      </c>
      <c r="L390" s="17">
        <v>-1.1000000000000001</v>
      </c>
      <c r="M390" s="17">
        <v>0</v>
      </c>
      <c r="N390" s="17">
        <v>1.1000000000000001</v>
      </c>
      <c r="O390" s="17">
        <v>18</v>
      </c>
      <c r="P390" s="17">
        <v>-1.7</v>
      </c>
      <c r="Q390" s="17">
        <v>0.4</v>
      </c>
      <c r="R390" s="17">
        <v>0.6</v>
      </c>
      <c r="S390" s="17">
        <v>-1.5</v>
      </c>
      <c r="T390" s="17">
        <v>72</v>
      </c>
      <c r="U390" s="17">
        <v>-26</v>
      </c>
      <c r="V390" s="17">
        <v>0.02</v>
      </c>
      <c r="W390" s="17">
        <v>35</v>
      </c>
      <c r="X390" s="17">
        <v>166</v>
      </c>
      <c r="Y390" s="17">
        <v>0.2</v>
      </c>
      <c r="Z390" s="17">
        <v>-0.3</v>
      </c>
      <c r="AA390" s="17">
        <v>1044</v>
      </c>
      <c r="AB390" s="17">
        <v>930</v>
      </c>
      <c r="AC390" s="17">
        <v>1406</v>
      </c>
      <c r="AD390" s="17">
        <v>1302</v>
      </c>
      <c r="AE390" s="17">
        <v>-0.7</v>
      </c>
      <c r="AF390" s="17">
        <v>0.3</v>
      </c>
      <c r="AG390" s="17">
        <v>0.5</v>
      </c>
      <c r="AH390" s="17">
        <v>-0.7</v>
      </c>
      <c r="AI390" s="17">
        <v>0.56000000000000005</v>
      </c>
      <c r="AJ390" s="17">
        <v>18.778500000000001</v>
      </c>
      <c r="AK390" s="17">
        <v>0.99</v>
      </c>
      <c r="AL390" s="17">
        <v>3</v>
      </c>
      <c r="AM390" s="17">
        <v>18.64</v>
      </c>
      <c r="AN390" s="17">
        <v>18.95</v>
      </c>
      <c r="AO390" s="17">
        <v>18.59</v>
      </c>
      <c r="AP390" s="17">
        <v>1878</v>
      </c>
      <c r="AQ390" s="17">
        <v>0</v>
      </c>
      <c r="AR390" s="17">
        <v>44</v>
      </c>
      <c r="AS390" s="17">
        <v>62</v>
      </c>
      <c r="AT390" s="17">
        <v>38</v>
      </c>
      <c r="AU390" s="17">
        <v>-7</v>
      </c>
      <c r="AV390" s="17"/>
      <c r="AW390" s="17"/>
      <c r="AX390" s="17"/>
    </row>
    <row r="391" spans="1:50" x14ac:dyDescent="0.15">
      <c r="A391" s="17" t="s">
        <v>363</v>
      </c>
      <c r="B391" s="17" t="s">
        <v>364</v>
      </c>
      <c r="C391" s="17">
        <v>94</v>
      </c>
      <c r="D391" s="17">
        <v>94</v>
      </c>
      <c r="E391" s="17">
        <v>89.3</v>
      </c>
      <c r="F391" s="17">
        <v>89.95</v>
      </c>
      <c r="G391" s="17">
        <v>95.07</v>
      </c>
      <c r="H391" s="17">
        <v>930</v>
      </c>
      <c r="I391" s="17">
        <v>1446</v>
      </c>
      <c r="J391" s="17">
        <v>-3.1</v>
      </c>
      <c r="K391" s="17">
        <v>-1.2</v>
      </c>
      <c r="L391" s="17">
        <v>-4.4000000000000004</v>
      </c>
      <c r="M391" s="17">
        <v>-5.5</v>
      </c>
      <c r="N391" s="17">
        <v>-1.1000000000000001</v>
      </c>
      <c r="O391" s="17">
        <v>14</v>
      </c>
      <c r="P391" s="17">
        <v>-4.4000000000000004</v>
      </c>
      <c r="Q391" s="17">
        <v>0.7</v>
      </c>
      <c r="R391" s="17">
        <v>0</v>
      </c>
      <c r="S391" s="17">
        <v>-5.0999999999999996</v>
      </c>
      <c r="T391" s="17">
        <v>100</v>
      </c>
      <c r="U391" s="17">
        <v>-24</v>
      </c>
      <c r="V391" s="17">
        <v>0.05</v>
      </c>
      <c r="W391" s="17">
        <v>0</v>
      </c>
      <c r="X391" s="17">
        <v>3785</v>
      </c>
      <c r="Y391" s="17">
        <v>-0.5</v>
      </c>
      <c r="Z391" s="17">
        <v>-1</v>
      </c>
      <c r="AA391" s="17">
        <v>1127</v>
      </c>
      <c r="AB391" s="17">
        <v>930</v>
      </c>
      <c r="AC391" s="17">
        <v>1446</v>
      </c>
      <c r="AD391" s="17">
        <v>1332</v>
      </c>
      <c r="AE391" s="17">
        <v>-2.2000000000000002</v>
      </c>
      <c r="AF391" s="17">
        <v>0.7</v>
      </c>
      <c r="AG391" s="17">
        <v>0</v>
      </c>
      <c r="AH391" s="17">
        <v>-2.2000000000000002</v>
      </c>
      <c r="AI391" s="17">
        <v>0.43</v>
      </c>
      <c r="AJ391" s="17">
        <v>80.560500000000005</v>
      </c>
      <c r="AK391" s="17">
        <v>1.1200000000000001</v>
      </c>
      <c r="AL391" s="17">
        <v>136</v>
      </c>
      <c r="AM391" s="17">
        <v>91.06</v>
      </c>
      <c r="AN391" s="17">
        <v>94</v>
      </c>
      <c r="AO391" s="17">
        <v>89.31</v>
      </c>
      <c r="AP391" s="17">
        <v>9197</v>
      </c>
      <c r="AQ391" s="17">
        <v>100</v>
      </c>
      <c r="AR391" s="17">
        <v>24</v>
      </c>
      <c r="AS391" s="17">
        <v>100</v>
      </c>
      <c r="AT391" s="17">
        <v>36</v>
      </c>
      <c r="AU391" s="17">
        <v>-6</v>
      </c>
      <c r="AV391" s="17"/>
      <c r="AW391" s="17"/>
      <c r="AX391" s="17"/>
    </row>
    <row r="392" spans="1:50" x14ac:dyDescent="0.15">
      <c r="A392" s="17" t="s">
        <v>4212</v>
      </c>
      <c r="B392" s="17" t="s">
        <v>4226</v>
      </c>
      <c r="C392" s="17">
        <v>2.74</v>
      </c>
      <c r="D392" s="17">
        <v>2.746</v>
      </c>
      <c r="E392" s="17">
        <v>2.7149999999999999</v>
      </c>
      <c r="F392" s="17">
        <v>2.722</v>
      </c>
      <c r="G392" s="17">
        <v>2.7389999999999999</v>
      </c>
      <c r="H392" s="17">
        <v>954</v>
      </c>
      <c r="I392" s="17">
        <v>1435</v>
      </c>
      <c r="J392" s="17">
        <v>-0.3</v>
      </c>
      <c r="K392" s="17">
        <v>-0.3</v>
      </c>
      <c r="L392" s="17">
        <v>-0.7</v>
      </c>
      <c r="M392" s="17">
        <v>-0.6</v>
      </c>
      <c r="N392" s="17">
        <v>0</v>
      </c>
      <c r="O392" s="17">
        <v>23</v>
      </c>
      <c r="P392" s="17">
        <v>-0.9</v>
      </c>
      <c r="Q392" s="17">
        <v>0.3</v>
      </c>
      <c r="R392" s="17">
        <v>0.2</v>
      </c>
      <c r="S392" s="17">
        <v>-0.9</v>
      </c>
      <c r="T392" s="17">
        <v>81</v>
      </c>
      <c r="U392" s="17">
        <v>-29</v>
      </c>
      <c r="V392" s="17">
        <v>0.01</v>
      </c>
      <c r="W392" s="17">
        <v>12</v>
      </c>
      <c r="X392" s="17">
        <v>763</v>
      </c>
      <c r="Y392" s="17">
        <v>0</v>
      </c>
      <c r="Z392" s="17">
        <v>-0.1</v>
      </c>
      <c r="AA392" s="17">
        <v>1126</v>
      </c>
      <c r="AB392" s="17">
        <v>954</v>
      </c>
      <c r="AC392" s="17">
        <v>1435</v>
      </c>
      <c r="AD392" s="17">
        <v>1306</v>
      </c>
      <c r="AE392" s="17">
        <v>-0.4</v>
      </c>
      <c r="AF392" s="17">
        <v>0.2</v>
      </c>
      <c r="AG392" s="17">
        <v>0.2</v>
      </c>
      <c r="AH392" s="17">
        <v>-0.4</v>
      </c>
      <c r="AI392" s="17">
        <v>0.55000000000000004</v>
      </c>
      <c r="AJ392" s="17">
        <v>2.7391999999999999</v>
      </c>
      <c r="AK392" s="17">
        <v>0.99</v>
      </c>
      <c r="AL392" s="17">
        <v>59</v>
      </c>
      <c r="AM392" s="17">
        <v>2.73</v>
      </c>
      <c r="AN392" s="17">
        <v>2.75</v>
      </c>
      <c r="AO392" s="17">
        <v>2.72</v>
      </c>
      <c r="AP392" s="17">
        <v>273</v>
      </c>
      <c r="AQ392" s="17">
        <v>0</v>
      </c>
      <c r="AR392" s="17">
        <v>100</v>
      </c>
      <c r="AS392" s="17">
        <v>67</v>
      </c>
      <c r="AT392" s="17">
        <v>44</v>
      </c>
      <c r="AU392" s="17">
        <v>-4</v>
      </c>
      <c r="AV392" s="17"/>
      <c r="AW392" s="17"/>
      <c r="AX392" s="17"/>
    </row>
    <row r="393" spans="1:50" x14ac:dyDescent="0.15">
      <c r="A393" s="17" t="s">
        <v>580</v>
      </c>
      <c r="B393" s="17" t="s">
        <v>581</v>
      </c>
      <c r="C393" s="17">
        <v>11.97</v>
      </c>
      <c r="D393" s="17">
        <v>12.04</v>
      </c>
      <c r="E393" s="17">
        <v>11.86</v>
      </c>
      <c r="F393" s="17">
        <v>12</v>
      </c>
      <c r="G393" s="17">
        <v>11.95</v>
      </c>
      <c r="H393" s="17">
        <v>1328</v>
      </c>
      <c r="I393" s="17">
        <v>1001</v>
      </c>
      <c r="J393" s="17">
        <v>-0.4</v>
      </c>
      <c r="K393" s="17">
        <v>0.7</v>
      </c>
      <c r="L393" s="17">
        <v>0.3</v>
      </c>
      <c r="M393" s="17">
        <v>0.4</v>
      </c>
      <c r="N393" s="17">
        <v>0.2</v>
      </c>
      <c r="O393" s="17">
        <v>78</v>
      </c>
      <c r="P393" s="17">
        <v>-0.3</v>
      </c>
      <c r="Q393" s="17">
        <v>1.2</v>
      </c>
      <c r="R393" s="17">
        <v>0.6</v>
      </c>
      <c r="S393" s="17">
        <v>-0.9</v>
      </c>
      <c r="T393" s="17">
        <v>61</v>
      </c>
      <c r="U393" s="17">
        <v>44</v>
      </c>
      <c r="V393" s="17">
        <v>0.02</v>
      </c>
      <c r="W393" s="17">
        <v>55</v>
      </c>
      <c r="X393" s="17">
        <v>79</v>
      </c>
      <c r="Y393" s="17">
        <v>-0.4</v>
      </c>
      <c r="Z393" s="17">
        <v>-0.6</v>
      </c>
      <c r="AA393" s="17">
        <v>1001</v>
      </c>
      <c r="AB393" s="17">
        <v>932</v>
      </c>
      <c r="AC393" s="17">
        <v>1307</v>
      </c>
      <c r="AD393" s="17">
        <v>1328</v>
      </c>
      <c r="AE393" s="17">
        <v>-0.3</v>
      </c>
      <c r="AF393" s="17">
        <v>0.7</v>
      </c>
      <c r="AG393" s="17">
        <v>0</v>
      </c>
      <c r="AH393" s="17">
        <v>-0.3</v>
      </c>
      <c r="AI393" s="17">
        <v>0.22</v>
      </c>
      <c r="AJ393" s="17">
        <v>11.851000000000001</v>
      </c>
      <c r="AK393" s="17">
        <v>1.01</v>
      </c>
      <c r="AL393" s="17">
        <v>82</v>
      </c>
      <c r="AM393" s="17">
        <v>11.86</v>
      </c>
      <c r="AN393" s="17">
        <v>11.97</v>
      </c>
      <c r="AO393" s="17">
        <v>11.92</v>
      </c>
      <c r="AP393" s="17">
        <v>1204</v>
      </c>
      <c r="AQ393" s="17">
        <v>0</v>
      </c>
      <c r="AR393" s="17">
        <v>67</v>
      </c>
      <c r="AS393" s="17">
        <v>22</v>
      </c>
      <c r="AT393" s="17">
        <v>22</v>
      </c>
      <c r="AU393" s="17">
        <v>-8</v>
      </c>
      <c r="AV393" s="17"/>
      <c r="AW393" s="17"/>
      <c r="AX393" s="17"/>
    </row>
    <row r="394" spans="1:50" x14ac:dyDescent="0.15">
      <c r="A394" s="17" t="s">
        <v>3016</v>
      </c>
      <c r="B394" s="17" t="s">
        <v>3017</v>
      </c>
      <c r="C394" s="17">
        <v>4.75</v>
      </c>
      <c r="D394" s="17">
        <v>4.75</v>
      </c>
      <c r="E394" s="17">
        <v>4.67</v>
      </c>
      <c r="F394" s="17">
        <v>4.72</v>
      </c>
      <c r="G394" s="17">
        <v>4.75</v>
      </c>
      <c r="H394" s="17">
        <v>930</v>
      </c>
      <c r="I394" s="17">
        <v>1020</v>
      </c>
      <c r="J394" s="17">
        <v>-0.6</v>
      </c>
      <c r="K394" s="17">
        <v>0</v>
      </c>
      <c r="L394" s="17">
        <v>-0.6</v>
      </c>
      <c r="M394" s="17">
        <v>-0.6</v>
      </c>
      <c r="N394" s="17">
        <v>0</v>
      </c>
      <c r="O394" s="17">
        <v>62</v>
      </c>
      <c r="P394" s="17">
        <v>-0.6</v>
      </c>
      <c r="Q394" s="17">
        <v>1.1000000000000001</v>
      </c>
      <c r="R394" s="17">
        <v>0</v>
      </c>
      <c r="S394" s="17">
        <v>-1.7</v>
      </c>
      <c r="T394" s="17">
        <v>100</v>
      </c>
      <c r="U394" s="17">
        <v>0</v>
      </c>
      <c r="V394" s="17">
        <v>0.02</v>
      </c>
      <c r="W394" s="17">
        <v>62</v>
      </c>
      <c r="X394" s="17">
        <v>87</v>
      </c>
      <c r="Y394" s="17">
        <v>-0.2</v>
      </c>
      <c r="Z394" s="17">
        <v>0</v>
      </c>
      <c r="AA394" s="17">
        <v>1020</v>
      </c>
      <c r="AB394" s="17">
        <v>930</v>
      </c>
      <c r="AC394" s="17">
        <v>1431</v>
      </c>
      <c r="AD394" s="17">
        <v>1342</v>
      </c>
      <c r="AE394" s="17">
        <v>-0.4</v>
      </c>
      <c r="AF394" s="17">
        <v>0.6</v>
      </c>
      <c r="AG394" s="17">
        <v>0</v>
      </c>
      <c r="AH394" s="17">
        <v>-0.4</v>
      </c>
      <c r="AI394" s="17">
        <v>0.25</v>
      </c>
      <c r="AJ394" s="17">
        <v>4.6470000000000002</v>
      </c>
      <c r="AK394" s="17">
        <v>1.02</v>
      </c>
      <c r="AL394" s="17">
        <v>100</v>
      </c>
      <c r="AM394" s="17">
        <v>4.67</v>
      </c>
      <c r="AN394" s="17">
        <v>4.75</v>
      </c>
      <c r="AO394" s="17">
        <v>4.6900000000000004</v>
      </c>
      <c r="AP394" s="17">
        <v>474</v>
      </c>
      <c r="AQ394" s="17">
        <v>100</v>
      </c>
      <c r="AR394" s="17">
        <v>0</v>
      </c>
      <c r="AS394" s="17">
        <v>100</v>
      </c>
      <c r="AT394" s="17">
        <v>100</v>
      </c>
      <c r="AU394" s="17">
        <v>-9</v>
      </c>
      <c r="AV394" s="17"/>
      <c r="AW394" s="17"/>
      <c r="AX394" s="17"/>
    </row>
    <row r="395" spans="1:50" x14ac:dyDescent="0.15">
      <c r="A395" s="17" t="s">
        <v>1546</v>
      </c>
      <c r="B395" s="17" t="s">
        <v>1546</v>
      </c>
      <c r="C395" s="17">
        <v>75.64</v>
      </c>
      <c r="D395" s="17">
        <v>76.069999999999993</v>
      </c>
      <c r="E395" s="17">
        <v>75.41</v>
      </c>
      <c r="F395" s="17">
        <v>76.010000000000005</v>
      </c>
      <c r="G395" s="17">
        <v>75.459999999999994</v>
      </c>
      <c r="H395" s="17">
        <v>1319</v>
      </c>
      <c r="I395" s="17">
        <v>942</v>
      </c>
      <c r="J395" s="17">
        <v>0.2</v>
      </c>
      <c r="K395" s="17">
        <v>0.3</v>
      </c>
      <c r="L395" s="17">
        <v>0.5</v>
      </c>
      <c r="M395" s="17">
        <v>0.7</v>
      </c>
      <c r="N395" s="17">
        <v>0.2</v>
      </c>
      <c r="O395" s="17">
        <v>91</v>
      </c>
      <c r="P395" s="17">
        <v>-0.1</v>
      </c>
      <c r="Q395" s="17">
        <v>0.8</v>
      </c>
      <c r="R395" s="17">
        <v>0.6</v>
      </c>
      <c r="S395" s="17">
        <v>-0.3</v>
      </c>
      <c r="T395" s="17">
        <v>35</v>
      </c>
      <c r="U395" s="17">
        <v>33</v>
      </c>
      <c r="V395" s="17">
        <v>0.01</v>
      </c>
      <c r="W395" s="17">
        <v>63</v>
      </c>
      <c r="X395" s="17">
        <v>1994</v>
      </c>
      <c r="Y395" s="17">
        <v>0</v>
      </c>
      <c r="Z395" s="17">
        <v>-0.2</v>
      </c>
      <c r="AA395" s="17">
        <v>942</v>
      </c>
      <c r="AB395" s="17">
        <v>1041</v>
      </c>
      <c r="AC395" s="17">
        <v>1402</v>
      </c>
      <c r="AD395" s="17">
        <v>1319</v>
      </c>
      <c r="AE395" s="17">
        <v>-0.1</v>
      </c>
      <c r="AF395" s="17">
        <v>0.5</v>
      </c>
      <c r="AG395" s="17">
        <v>0.5</v>
      </c>
      <c r="AH395" s="17">
        <v>-0.1</v>
      </c>
      <c r="AI395" s="17">
        <v>0.65</v>
      </c>
      <c r="AJ395" s="17">
        <v>0</v>
      </c>
      <c r="AK395" s="17">
        <v>0</v>
      </c>
      <c r="AL395" s="17">
        <v>8</v>
      </c>
      <c r="AM395" s="17">
        <v>75.41</v>
      </c>
      <c r="AN395" s="17">
        <v>76.010000000000005</v>
      </c>
      <c r="AO395" s="17">
        <v>75.62</v>
      </c>
      <c r="AP395" s="17">
        <v>7607</v>
      </c>
      <c r="AQ395" s="17">
        <v>40</v>
      </c>
      <c r="AR395" s="17">
        <v>52</v>
      </c>
      <c r="AS395" s="17">
        <v>53</v>
      </c>
      <c r="AT395" s="17">
        <v>18</v>
      </c>
      <c r="AU395" s="17">
        <v>-9</v>
      </c>
      <c r="AV395" s="17"/>
      <c r="AW395" s="17"/>
      <c r="AX395" s="17"/>
    </row>
    <row r="396" spans="1:50" x14ac:dyDescent="0.15">
      <c r="A396" s="17" t="s">
        <v>375</v>
      </c>
      <c r="B396" s="17" t="s">
        <v>376</v>
      </c>
      <c r="C396" s="17">
        <v>76.5</v>
      </c>
      <c r="D396" s="17">
        <v>76.5</v>
      </c>
      <c r="E396" s="17">
        <v>72.849999999999994</v>
      </c>
      <c r="F396" s="17">
        <v>73.09</v>
      </c>
      <c r="G396" s="17">
        <v>76.900000000000006</v>
      </c>
      <c r="H396" s="17">
        <v>930</v>
      </c>
      <c r="I396" s="17">
        <v>1446</v>
      </c>
      <c r="J396" s="17">
        <v>-3.8</v>
      </c>
      <c r="K396" s="17">
        <v>-0.7</v>
      </c>
      <c r="L396" s="17">
        <v>-4.5999999999999996</v>
      </c>
      <c r="M396" s="17">
        <v>-5.0999999999999996</v>
      </c>
      <c r="N396" s="17">
        <v>-0.5</v>
      </c>
      <c r="O396" s="17">
        <v>7</v>
      </c>
      <c r="P396" s="17">
        <v>-4.5999999999999996</v>
      </c>
      <c r="Q396" s="17">
        <v>0.3</v>
      </c>
      <c r="R396" s="17">
        <v>0</v>
      </c>
      <c r="S396" s="17">
        <v>-4.9000000000000004</v>
      </c>
      <c r="T396" s="17">
        <v>100</v>
      </c>
      <c r="U396" s="17">
        <v>-15</v>
      </c>
      <c r="V396" s="17">
        <v>0.05</v>
      </c>
      <c r="W396" s="17">
        <v>17</v>
      </c>
      <c r="X396" s="17">
        <v>2865</v>
      </c>
      <c r="Y396" s="17">
        <v>-1</v>
      </c>
      <c r="Z396" s="17">
        <v>-1.6</v>
      </c>
      <c r="AA396" s="17">
        <v>1119</v>
      </c>
      <c r="AB396" s="17">
        <v>930</v>
      </c>
      <c r="AC396" s="17">
        <v>1446</v>
      </c>
      <c r="AD396" s="17">
        <v>1332</v>
      </c>
      <c r="AE396" s="17">
        <v>-1.8</v>
      </c>
      <c r="AF396" s="17">
        <v>0.3</v>
      </c>
      <c r="AG396" s="17">
        <v>0</v>
      </c>
      <c r="AH396" s="17">
        <v>-1.8</v>
      </c>
      <c r="AI396" s="17">
        <v>0.37</v>
      </c>
      <c r="AJ396" s="17">
        <v>70.289500000000004</v>
      </c>
      <c r="AK396" s="17">
        <v>1.04</v>
      </c>
      <c r="AL396" s="17">
        <v>112</v>
      </c>
      <c r="AM396" s="17">
        <v>73.06</v>
      </c>
      <c r="AN396" s="17">
        <v>76.5</v>
      </c>
      <c r="AO396" s="17">
        <v>72.86</v>
      </c>
      <c r="AP396" s="17">
        <v>7443</v>
      </c>
      <c r="AQ396" s="17">
        <v>100</v>
      </c>
      <c r="AR396" s="17">
        <v>0</v>
      </c>
      <c r="AS396" s="17">
        <v>100</v>
      </c>
      <c r="AT396" s="17">
        <v>20</v>
      </c>
      <c r="AU396" s="17">
        <v>-5</v>
      </c>
      <c r="AV396" s="17"/>
      <c r="AW396" s="17"/>
      <c r="AX396" s="17"/>
    </row>
    <row r="397" spans="1:50" x14ac:dyDescent="0.15">
      <c r="A397" s="17" t="s">
        <v>176</v>
      </c>
      <c r="B397" s="17" t="s">
        <v>177</v>
      </c>
      <c r="C397" s="17">
        <v>8.18</v>
      </c>
      <c r="D397" s="17">
        <v>8.2100000000000009</v>
      </c>
      <c r="E397" s="17">
        <v>8.11</v>
      </c>
      <c r="F397" s="17">
        <v>8.16</v>
      </c>
      <c r="G397" s="17">
        <v>8.18</v>
      </c>
      <c r="H397" s="17">
        <v>1010</v>
      </c>
      <c r="I397" s="17">
        <v>1356</v>
      </c>
      <c r="J397" s="17">
        <v>-0.4</v>
      </c>
      <c r="K397" s="17">
        <v>0.1</v>
      </c>
      <c r="L397" s="17">
        <v>-0.2</v>
      </c>
      <c r="M397" s="17">
        <v>-0.2</v>
      </c>
      <c r="N397" s="17">
        <v>0</v>
      </c>
      <c r="O397" s="17">
        <v>50</v>
      </c>
      <c r="P397" s="17">
        <v>-0.6</v>
      </c>
      <c r="Q397" s="17">
        <v>0.6</v>
      </c>
      <c r="R397" s="17">
        <v>0.4</v>
      </c>
      <c r="S397" s="17">
        <v>-0.9</v>
      </c>
      <c r="T397" s="17">
        <v>70</v>
      </c>
      <c r="U397" s="17">
        <v>10</v>
      </c>
      <c r="V397" s="17">
        <v>0.01</v>
      </c>
      <c r="W397" s="17">
        <v>33</v>
      </c>
      <c r="X397" s="17">
        <v>45</v>
      </c>
      <c r="Y397" s="17">
        <v>-0.5</v>
      </c>
      <c r="Z397" s="17">
        <v>-0.4</v>
      </c>
      <c r="AA397" s="17">
        <v>1119</v>
      </c>
      <c r="AB397" s="17">
        <v>1010</v>
      </c>
      <c r="AC397" s="17">
        <v>1356</v>
      </c>
      <c r="AD397" s="17">
        <v>1447</v>
      </c>
      <c r="AE397" s="17">
        <v>-0.1</v>
      </c>
      <c r="AF397" s="17">
        <v>0.6</v>
      </c>
      <c r="AG397" s="17">
        <v>0.4</v>
      </c>
      <c r="AH397" s="17">
        <v>-0.1</v>
      </c>
      <c r="AI397" s="17">
        <v>0.4</v>
      </c>
      <c r="AJ397" s="17">
        <v>8.218</v>
      </c>
      <c r="AK397" s="17">
        <v>0.99</v>
      </c>
      <c r="AL397" s="17">
        <v>67</v>
      </c>
      <c r="AM397" s="17">
        <v>8.1199999999999992</v>
      </c>
      <c r="AN397" s="17">
        <v>8.2100000000000009</v>
      </c>
      <c r="AO397" s="17">
        <v>8.11</v>
      </c>
      <c r="AP397" s="17">
        <v>817</v>
      </c>
      <c r="AQ397" s="17">
        <v>100</v>
      </c>
      <c r="AR397" s="17">
        <v>0</v>
      </c>
      <c r="AS397" s="17">
        <v>100</v>
      </c>
      <c r="AT397" s="17">
        <v>25</v>
      </c>
      <c r="AU397" s="17">
        <v>-10</v>
      </c>
      <c r="AV397" s="17"/>
      <c r="AW397" s="17"/>
      <c r="AX397" s="17"/>
    </row>
    <row r="398" spans="1:50" x14ac:dyDescent="0.15">
      <c r="A398" s="17" t="s">
        <v>367</v>
      </c>
      <c r="B398" s="17" t="s">
        <v>368</v>
      </c>
      <c r="C398" s="17">
        <v>11.22</v>
      </c>
      <c r="D398" s="17">
        <v>11.22</v>
      </c>
      <c r="E398" s="17">
        <v>11.16</v>
      </c>
      <c r="F398" s="17">
        <v>11.2</v>
      </c>
      <c r="G398" s="17">
        <v>11.21</v>
      </c>
      <c r="H398" s="17">
        <v>930</v>
      </c>
      <c r="I398" s="17">
        <v>1450</v>
      </c>
      <c r="J398" s="17">
        <v>-0.4</v>
      </c>
      <c r="K398" s="17">
        <v>0.2</v>
      </c>
      <c r="L398" s="17">
        <v>-0.2</v>
      </c>
      <c r="M398" s="17">
        <v>-0.1</v>
      </c>
      <c r="N398" s="17">
        <v>0.1</v>
      </c>
      <c r="O398" s="17">
        <v>67</v>
      </c>
      <c r="P398" s="17">
        <v>-0.2</v>
      </c>
      <c r="Q398" s="17">
        <v>0.4</v>
      </c>
      <c r="R398" s="17">
        <v>0</v>
      </c>
      <c r="S398" s="17">
        <v>-0.5</v>
      </c>
      <c r="T398" s="17">
        <v>100</v>
      </c>
      <c r="U398" s="17">
        <v>33</v>
      </c>
      <c r="V398" s="17">
        <v>0.01</v>
      </c>
      <c r="W398" s="17">
        <v>33</v>
      </c>
      <c r="X398" s="17">
        <v>107</v>
      </c>
      <c r="Y398" s="17">
        <v>-0.4</v>
      </c>
      <c r="Z398" s="17">
        <v>-0.4</v>
      </c>
      <c r="AA398" s="17">
        <v>1011</v>
      </c>
      <c r="AB398" s="17">
        <v>930</v>
      </c>
      <c r="AC398" s="17">
        <v>1450</v>
      </c>
      <c r="AD398" s="17">
        <v>1300</v>
      </c>
      <c r="AE398" s="17">
        <v>-0.1</v>
      </c>
      <c r="AF398" s="17">
        <v>0.4</v>
      </c>
      <c r="AG398" s="17">
        <v>0</v>
      </c>
      <c r="AH398" s="17">
        <v>-0.1</v>
      </c>
      <c r="AI398" s="17">
        <v>0.17</v>
      </c>
      <c r="AJ398" s="17">
        <v>11.3095</v>
      </c>
      <c r="AK398" s="17">
        <v>0.99</v>
      </c>
      <c r="AL398" s="17">
        <v>83</v>
      </c>
      <c r="AM398" s="17">
        <v>11.16</v>
      </c>
      <c r="AN398" s="17">
        <v>11.22</v>
      </c>
      <c r="AO398" s="17">
        <v>11.16</v>
      </c>
      <c r="AP398" s="17">
        <v>1121</v>
      </c>
      <c r="AQ398" s="17">
        <v>100</v>
      </c>
      <c r="AR398" s="17">
        <v>0</v>
      </c>
      <c r="AS398" s="17">
        <v>100</v>
      </c>
      <c r="AT398" s="17">
        <v>0</v>
      </c>
      <c r="AU398" s="17">
        <v>-10</v>
      </c>
      <c r="AV398" s="17"/>
      <c r="AW398" s="17"/>
      <c r="AX398" s="17"/>
    </row>
    <row r="399" spans="1:50" x14ac:dyDescent="0.15">
      <c r="A399" s="17" t="s">
        <v>339</v>
      </c>
      <c r="B399" s="17" t="s">
        <v>340</v>
      </c>
      <c r="C399" s="17">
        <v>20.9</v>
      </c>
      <c r="D399" s="17">
        <v>20.9</v>
      </c>
      <c r="E399" s="17">
        <v>20.55</v>
      </c>
      <c r="F399" s="17">
        <v>20.6</v>
      </c>
      <c r="G399" s="17">
        <v>20.87</v>
      </c>
      <c r="H399" s="17">
        <v>930</v>
      </c>
      <c r="I399" s="17">
        <v>1447</v>
      </c>
      <c r="J399" s="17">
        <v>-1.1000000000000001</v>
      </c>
      <c r="K399" s="17">
        <v>-0.4</v>
      </c>
      <c r="L399" s="17">
        <v>-1.4</v>
      </c>
      <c r="M399" s="17">
        <v>-1.3</v>
      </c>
      <c r="N399" s="17">
        <v>0.1</v>
      </c>
      <c r="O399" s="17">
        <v>14</v>
      </c>
      <c r="P399" s="17">
        <v>-1.4</v>
      </c>
      <c r="Q399" s="17">
        <v>0.2</v>
      </c>
      <c r="R399" s="17">
        <v>0</v>
      </c>
      <c r="S399" s="17">
        <v>-1.7</v>
      </c>
      <c r="T399" s="17">
        <v>100</v>
      </c>
      <c r="U399" s="17">
        <v>-23</v>
      </c>
      <c r="V399" s="17">
        <v>0.02</v>
      </c>
      <c r="W399" s="17">
        <v>8</v>
      </c>
      <c r="X399" s="17">
        <v>90</v>
      </c>
      <c r="Y399" s="17">
        <v>-0.5</v>
      </c>
      <c r="Z399" s="17">
        <v>-0.4</v>
      </c>
      <c r="AA399" s="17">
        <v>1126</v>
      </c>
      <c r="AB399" s="17">
        <v>930</v>
      </c>
      <c r="AC399" s="17">
        <v>1447</v>
      </c>
      <c r="AD399" s="17">
        <v>1301</v>
      </c>
      <c r="AE399" s="17">
        <v>-0.5</v>
      </c>
      <c r="AF399" s="17">
        <v>0.2</v>
      </c>
      <c r="AG399" s="17">
        <v>0</v>
      </c>
      <c r="AH399" s="17">
        <v>-0.5</v>
      </c>
      <c r="AI399" s="17">
        <v>0.28999999999999998</v>
      </c>
      <c r="AJ399" s="17">
        <v>20.759</v>
      </c>
      <c r="AK399" s="17">
        <v>0.99</v>
      </c>
      <c r="AL399" s="17">
        <v>88</v>
      </c>
      <c r="AM399" s="17">
        <v>20.66</v>
      </c>
      <c r="AN399" s="17">
        <v>20.9</v>
      </c>
      <c r="AO399" s="17">
        <v>20.55</v>
      </c>
      <c r="AP399" s="17">
        <v>2070</v>
      </c>
      <c r="AQ399" s="17">
        <v>100</v>
      </c>
      <c r="AR399" s="17">
        <v>0</v>
      </c>
      <c r="AS399" s="17">
        <v>100</v>
      </c>
      <c r="AT399" s="17">
        <v>56</v>
      </c>
      <c r="AU399" s="17">
        <v>-8</v>
      </c>
      <c r="AV399" s="17"/>
      <c r="AW399" s="17"/>
      <c r="AX399" s="17"/>
    </row>
    <row r="400" spans="1:50" x14ac:dyDescent="0.15">
      <c r="A400" s="17" t="s">
        <v>1607</v>
      </c>
      <c r="B400" s="17" t="s">
        <v>1607</v>
      </c>
      <c r="C400" s="17">
        <v>72</v>
      </c>
      <c r="D400" s="17">
        <v>72.510000000000005</v>
      </c>
      <c r="E400" s="17">
        <v>71.69</v>
      </c>
      <c r="F400" s="17">
        <v>72.459999999999994</v>
      </c>
      <c r="G400" s="17">
        <v>72.489999999999995</v>
      </c>
      <c r="H400" s="17">
        <v>1451</v>
      </c>
      <c r="I400" s="17">
        <v>1024</v>
      </c>
      <c r="J400" s="17">
        <v>-0.2</v>
      </c>
      <c r="K400" s="17">
        <v>0.8</v>
      </c>
      <c r="L400" s="17">
        <v>0.6</v>
      </c>
      <c r="M400" s="17">
        <v>0</v>
      </c>
      <c r="N400" s="17">
        <v>-0.7</v>
      </c>
      <c r="O400" s="17">
        <v>94</v>
      </c>
      <c r="P400" s="17">
        <v>-0.1</v>
      </c>
      <c r="Q400" s="17">
        <v>1.1000000000000001</v>
      </c>
      <c r="R400" s="17">
        <v>0.7</v>
      </c>
      <c r="S400" s="17">
        <v>-0.4</v>
      </c>
      <c r="T400" s="17">
        <v>38</v>
      </c>
      <c r="U400" s="17">
        <v>72</v>
      </c>
      <c r="V400" s="17">
        <v>0.01</v>
      </c>
      <c r="W400" s="17">
        <v>53</v>
      </c>
      <c r="X400" s="17">
        <v>2043</v>
      </c>
      <c r="Y400" s="17">
        <v>-0.2</v>
      </c>
      <c r="Z400" s="17">
        <v>-0.3</v>
      </c>
      <c r="AA400" s="17">
        <v>1024</v>
      </c>
      <c r="AB400" s="17">
        <v>930</v>
      </c>
      <c r="AC400" s="17">
        <v>1306</v>
      </c>
      <c r="AD400" s="17">
        <v>1451</v>
      </c>
      <c r="AE400" s="17">
        <v>-0.1</v>
      </c>
      <c r="AF400" s="17">
        <v>0.9</v>
      </c>
      <c r="AG400" s="17">
        <v>0</v>
      </c>
      <c r="AH400" s="17">
        <v>-0.1</v>
      </c>
      <c r="AI400" s="17">
        <v>0.1</v>
      </c>
      <c r="AJ400" s="17">
        <v>0</v>
      </c>
      <c r="AK400" s="17">
        <v>0</v>
      </c>
      <c r="AL400" s="17">
        <v>235</v>
      </c>
      <c r="AM400" s="17">
        <v>71.69</v>
      </c>
      <c r="AN400" s="17">
        <v>72.03</v>
      </c>
      <c r="AO400" s="17">
        <v>71.790000000000006</v>
      </c>
      <c r="AP400" s="17">
        <v>7251</v>
      </c>
      <c r="AQ400" s="17">
        <v>86</v>
      </c>
      <c r="AR400" s="17">
        <v>32</v>
      </c>
      <c r="AS400" s="17">
        <v>91</v>
      </c>
      <c r="AT400" s="17">
        <v>24</v>
      </c>
      <c r="AU400" s="17">
        <v>-8</v>
      </c>
      <c r="AV400" s="17"/>
      <c r="AW400" s="17"/>
      <c r="AX400" s="17"/>
    </row>
    <row r="401" spans="1:50" x14ac:dyDescent="0.15">
      <c r="A401" s="17" t="s">
        <v>3160</v>
      </c>
      <c r="B401" s="17" t="s">
        <v>3161</v>
      </c>
      <c r="C401" s="17">
        <v>55</v>
      </c>
      <c r="D401" s="17">
        <v>55</v>
      </c>
      <c r="E401" s="17">
        <v>53.75</v>
      </c>
      <c r="F401" s="17">
        <v>54.01</v>
      </c>
      <c r="G401" s="17">
        <v>55.2</v>
      </c>
      <c r="H401" s="17">
        <v>930</v>
      </c>
      <c r="I401" s="17">
        <v>1438</v>
      </c>
      <c r="J401" s="17">
        <v>-1.4</v>
      </c>
      <c r="K401" s="17">
        <v>-0.4</v>
      </c>
      <c r="L401" s="17">
        <v>-1.8</v>
      </c>
      <c r="M401" s="17">
        <v>-2.2000000000000002</v>
      </c>
      <c r="N401" s="17">
        <v>-0.4</v>
      </c>
      <c r="O401" s="17">
        <v>21</v>
      </c>
      <c r="P401" s="17">
        <v>-1.8</v>
      </c>
      <c r="Q401" s="17">
        <v>0.5</v>
      </c>
      <c r="R401" s="17">
        <v>0</v>
      </c>
      <c r="S401" s="17">
        <v>-2.2999999999999998</v>
      </c>
      <c r="T401" s="17">
        <v>100</v>
      </c>
      <c r="U401" s="17">
        <v>-16</v>
      </c>
      <c r="V401" s="17">
        <v>0.02</v>
      </c>
      <c r="W401" s="17">
        <v>18</v>
      </c>
      <c r="X401" s="17">
        <v>319</v>
      </c>
      <c r="Y401" s="17">
        <v>-0.5</v>
      </c>
      <c r="Z401" s="17">
        <v>-1.4</v>
      </c>
      <c r="AA401" s="17">
        <v>1034</v>
      </c>
      <c r="AB401" s="17">
        <v>930</v>
      </c>
      <c r="AC401" s="17">
        <v>1438</v>
      </c>
      <c r="AD401" s="17">
        <v>1409</v>
      </c>
      <c r="AE401" s="17">
        <v>-0.6</v>
      </c>
      <c r="AF401" s="17">
        <v>0.5</v>
      </c>
      <c r="AG401" s="17">
        <v>0</v>
      </c>
      <c r="AH401" s="17">
        <v>-0.6</v>
      </c>
      <c r="AI401" s="17">
        <v>0.27</v>
      </c>
      <c r="AJ401" s="17">
        <v>55.544499999999999</v>
      </c>
      <c r="AK401" s="17">
        <v>0.97</v>
      </c>
      <c r="AL401" s="17">
        <v>121</v>
      </c>
      <c r="AM401" s="17">
        <v>54.04</v>
      </c>
      <c r="AN401" s="17">
        <v>55</v>
      </c>
      <c r="AO401" s="17">
        <v>53.75</v>
      </c>
      <c r="AP401" s="17">
        <v>5435</v>
      </c>
      <c r="AQ401" s="17">
        <v>100</v>
      </c>
      <c r="AR401" s="17">
        <v>11</v>
      </c>
      <c r="AS401" s="17">
        <v>100</v>
      </c>
      <c r="AT401" s="17">
        <v>4</v>
      </c>
      <c r="AU401" s="17">
        <v>-6</v>
      </c>
      <c r="AV401" s="17"/>
      <c r="AW401" s="17"/>
      <c r="AX401" s="17"/>
    </row>
    <row r="402" spans="1:50" x14ac:dyDescent="0.15">
      <c r="A402" s="17" t="s">
        <v>477</v>
      </c>
      <c r="B402" s="17" t="s">
        <v>478</v>
      </c>
      <c r="C402" s="17">
        <v>21.7</v>
      </c>
      <c r="D402" s="17">
        <v>21.85</v>
      </c>
      <c r="E402" s="17">
        <v>21.08</v>
      </c>
      <c r="F402" s="17">
        <v>21.18</v>
      </c>
      <c r="G402" s="17">
        <v>21.75</v>
      </c>
      <c r="H402" s="17">
        <v>939</v>
      </c>
      <c r="I402" s="17">
        <v>1408</v>
      </c>
      <c r="J402" s="17">
        <v>-2.1</v>
      </c>
      <c r="K402" s="17">
        <v>-0.3</v>
      </c>
      <c r="L402" s="17">
        <v>-2.4</v>
      </c>
      <c r="M402" s="17">
        <v>-2.7</v>
      </c>
      <c r="N402" s="17">
        <v>-0.2</v>
      </c>
      <c r="O402" s="17">
        <v>13</v>
      </c>
      <c r="P402" s="17">
        <v>-3.1</v>
      </c>
      <c r="Q402" s="17">
        <v>0.5</v>
      </c>
      <c r="R402" s="17">
        <v>0.7</v>
      </c>
      <c r="S402" s="17">
        <v>-2.9</v>
      </c>
      <c r="T402" s="17">
        <v>81</v>
      </c>
      <c r="U402" s="17">
        <v>-9</v>
      </c>
      <c r="V402" s="17">
        <v>0.04</v>
      </c>
      <c r="W402" s="17">
        <v>14</v>
      </c>
      <c r="X402" s="17">
        <v>717</v>
      </c>
      <c r="Y402" s="17">
        <v>-0.4</v>
      </c>
      <c r="Z402" s="17">
        <v>0.6</v>
      </c>
      <c r="AA402" s="17">
        <v>1103</v>
      </c>
      <c r="AB402" s="17">
        <v>939</v>
      </c>
      <c r="AC402" s="17">
        <v>1408</v>
      </c>
      <c r="AD402" s="17">
        <v>1307</v>
      </c>
      <c r="AE402" s="17">
        <v>-0.7</v>
      </c>
      <c r="AF402" s="17">
        <v>0.5</v>
      </c>
      <c r="AG402" s="17">
        <v>0.7</v>
      </c>
      <c r="AH402" s="17">
        <v>-0.7</v>
      </c>
      <c r="AI402" s="17">
        <v>0.39</v>
      </c>
      <c r="AJ402" s="17">
        <v>19.724</v>
      </c>
      <c r="AK402" s="17">
        <v>1.07</v>
      </c>
      <c r="AL402" s="17">
        <v>86</v>
      </c>
      <c r="AM402" s="17">
        <v>21.15</v>
      </c>
      <c r="AN402" s="17">
        <v>21.85</v>
      </c>
      <c r="AO402" s="17">
        <v>21.08</v>
      </c>
      <c r="AP402" s="17">
        <v>2133</v>
      </c>
      <c r="AQ402" s="17">
        <v>100</v>
      </c>
      <c r="AR402" s="17">
        <v>0</v>
      </c>
      <c r="AS402" s="17">
        <v>37</v>
      </c>
      <c r="AT402" s="17">
        <v>92</v>
      </c>
      <c r="AU402" s="17">
        <v>9</v>
      </c>
      <c r="AV402" s="17"/>
      <c r="AW402" s="17"/>
      <c r="AX402" s="17"/>
    </row>
    <row r="403" spans="1:50" x14ac:dyDescent="0.15">
      <c r="A403" s="17" t="s">
        <v>3526</v>
      </c>
      <c r="B403" s="17" t="s">
        <v>3527</v>
      </c>
      <c r="C403" s="17">
        <v>30.2</v>
      </c>
      <c r="D403" s="17">
        <v>31.46</v>
      </c>
      <c r="E403" s="17">
        <v>29.92</v>
      </c>
      <c r="F403" s="17">
        <v>30.89</v>
      </c>
      <c r="G403" s="17">
        <v>30.29</v>
      </c>
      <c r="H403" s="17">
        <v>1341</v>
      </c>
      <c r="I403" s="17">
        <v>940</v>
      </c>
      <c r="J403" s="17">
        <v>0.4</v>
      </c>
      <c r="K403" s="17">
        <v>1.9</v>
      </c>
      <c r="L403" s="17">
        <v>2.2999999999999998</v>
      </c>
      <c r="M403" s="17">
        <v>2</v>
      </c>
      <c r="N403" s="17">
        <v>-0.3</v>
      </c>
      <c r="O403" s="17">
        <v>63</v>
      </c>
      <c r="P403" s="17">
        <v>-1.8</v>
      </c>
      <c r="Q403" s="17">
        <v>3.2</v>
      </c>
      <c r="R403" s="17">
        <v>4.0999999999999996</v>
      </c>
      <c r="S403" s="17">
        <v>-0.9</v>
      </c>
      <c r="T403" s="17">
        <v>18</v>
      </c>
      <c r="U403" s="17">
        <v>37</v>
      </c>
      <c r="V403" s="17">
        <v>0.05</v>
      </c>
      <c r="W403" s="17">
        <v>69</v>
      </c>
      <c r="X403" s="17">
        <v>54</v>
      </c>
      <c r="Y403" s="17">
        <v>0.2</v>
      </c>
      <c r="Z403" s="17">
        <v>-0.5</v>
      </c>
      <c r="AA403" s="17">
        <v>940</v>
      </c>
      <c r="AB403" s="17">
        <v>1054</v>
      </c>
      <c r="AC403" s="17">
        <v>1304</v>
      </c>
      <c r="AD403" s="17">
        <v>1341</v>
      </c>
      <c r="AE403" s="17">
        <v>-1.8</v>
      </c>
      <c r="AF403" s="17">
        <v>1.8</v>
      </c>
      <c r="AG403" s="17">
        <v>1</v>
      </c>
      <c r="AH403" s="17">
        <v>-1.8</v>
      </c>
      <c r="AI403" s="17">
        <v>0.56000000000000005</v>
      </c>
      <c r="AJ403" s="17">
        <v>29.719000000000001</v>
      </c>
      <c r="AK403" s="17">
        <v>1.04</v>
      </c>
      <c r="AL403" s="17">
        <v>64</v>
      </c>
      <c r="AM403" s="17">
        <v>29.92</v>
      </c>
      <c r="AN403" s="17">
        <v>30.5</v>
      </c>
      <c r="AO403" s="17">
        <v>30.33</v>
      </c>
      <c r="AP403" s="17">
        <v>3146</v>
      </c>
      <c r="AQ403" s="17">
        <v>0</v>
      </c>
      <c r="AR403" s="17">
        <v>83</v>
      </c>
      <c r="AS403" s="17">
        <v>82</v>
      </c>
      <c r="AT403" s="17">
        <v>41</v>
      </c>
      <c r="AU403" s="17">
        <v>-10</v>
      </c>
      <c r="AV403" s="17"/>
      <c r="AW403" s="17"/>
      <c r="AX403" s="17"/>
    </row>
    <row r="404" spans="1:50" x14ac:dyDescent="0.15">
      <c r="A404" s="17" t="s">
        <v>256</v>
      </c>
      <c r="B404" s="17" t="s">
        <v>257</v>
      </c>
      <c r="C404" s="17">
        <v>22.8</v>
      </c>
      <c r="D404" s="17">
        <v>23.01</v>
      </c>
      <c r="E404" s="17">
        <v>22.01</v>
      </c>
      <c r="F404" s="17">
        <v>22.5</v>
      </c>
      <c r="G404" s="17">
        <v>22.85</v>
      </c>
      <c r="H404" s="17">
        <v>935</v>
      </c>
      <c r="I404" s="17">
        <v>1119</v>
      </c>
      <c r="J404" s="17">
        <v>-2.6</v>
      </c>
      <c r="K404" s="17">
        <v>1.4</v>
      </c>
      <c r="L404" s="17">
        <v>-1.3</v>
      </c>
      <c r="M404" s="17">
        <v>-1.5</v>
      </c>
      <c r="N404" s="17">
        <v>-0.2</v>
      </c>
      <c r="O404" s="17">
        <v>49</v>
      </c>
      <c r="P404" s="17">
        <v>-2.2000000000000002</v>
      </c>
      <c r="Q404" s="17">
        <v>2.2000000000000002</v>
      </c>
      <c r="R404" s="17">
        <v>0.9</v>
      </c>
      <c r="S404" s="17">
        <v>-3.5</v>
      </c>
      <c r="T404" s="17">
        <v>79</v>
      </c>
      <c r="U404" s="17">
        <v>30</v>
      </c>
      <c r="V404" s="17">
        <v>0.04</v>
      </c>
      <c r="W404" s="17">
        <v>18</v>
      </c>
      <c r="X404" s="17">
        <v>903</v>
      </c>
      <c r="Y404" s="17">
        <v>-0.4</v>
      </c>
      <c r="Z404" s="17">
        <v>0.4</v>
      </c>
      <c r="AA404" s="17">
        <v>1119</v>
      </c>
      <c r="AB404" s="17">
        <v>935</v>
      </c>
      <c r="AC404" s="17">
        <v>1309</v>
      </c>
      <c r="AD404" s="17">
        <v>1446</v>
      </c>
      <c r="AE404" s="17">
        <v>-0.2</v>
      </c>
      <c r="AF404" s="17">
        <v>1.4</v>
      </c>
      <c r="AG404" s="17">
        <v>0.9</v>
      </c>
      <c r="AH404" s="17">
        <v>-0.2</v>
      </c>
      <c r="AI404" s="17">
        <v>0.25</v>
      </c>
      <c r="AJ404" s="17">
        <v>22.773499999999999</v>
      </c>
      <c r="AK404" s="17">
        <v>0.99</v>
      </c>
      <c r="AL404" s="17">
        <v>85</v>
      </c>
      <c r="AM404" s="17">
        <v>22.03</v>
      </c>
      <c r="AN404" s="17">
        <v>23</v>
      </c>
      <c r="AO404" s="17">
        <v>22.18</v>
      </c>
      <c r="AP404" s="17">
        <v>2255</v>
      </c>
      <c r="AQ404" s="17">
        <v>100</v>
      </c>
      <c r="AR404" s="17">
        <v>0</v>
      </c>
      <c r="AS404" s="17">
        <v>49</v>
      </c>
      <c r="AT404" s="17">
        <v>69</v>
      </c>
      <c r="AU404" s="17">
        <v>4</v>
      </c>
      <c r="AV404" s="17"/>
      <c r="AW404" s="17"/>
      <c r="AX404" s="17"/>
    </row>
    <row r="405" spans="1:50" x14ac:dyDescent="0.15">
      <c r="A405" s="17" t="s">
        <v>1028</v>
      </c>
      <c r="B405" s="17" t="s">
        <v>1029</v>
      </c>
      <c r="C405" s="17">
        <v>8.23</v>
      </c>
      <c r="D405" s="17">
        <v>8.2799999999999994</v>
      </c>
      <c r="E405" s="17">
        <v>8.19</v>
      </c>
      <c r="F405" s="17">
        <v>8.1999999999999993</v>
      </c>
      <c r="G405" s="17">
        <v>8.2200000000000006</v>
      </c>
      <c r="H405" s="17">
        <v>956</v>
      </c>
      <c r="I405" s="17">
        <v>936</v>
      </c>
      <c r="J405" s="17">
        <v>-0.2</v>
      </c>
      <c r="K405" s="17">
        <v>-0.1</v>
      </c>
      <c r="L405" s="17">
        <v>-0.4</v>
      </c>
      <c r="M405" s="17">
        <v>-0.2</v>
      </c>
      <c r="N405" s="17">
        <v>0.1</v>
      </c>
      <c r="O405" s="17">
        <v>11</v>
      </c>
      <c r="P405" s="17">
        <v>-1</v>
      </c>
      <c r="Q405" s="17">
        <v>0.1</v>
      </c>
      <c r="R405" s="17">
        <v>0.6</v>
      </c>
      <c r="S405" s="17">
        <v>-0.5</v>
      </c>
      <c r="T405" s="17">
        <v>44</v>
      </c>
      <c r="U405" s="17">
        <v>-11</v>
      </c>
      <c r="V405" s="17">
        <v>0.01</v>
      </c>
      <c r="W405" s="17">
        <v>22</v>
      </c>
      <c r="X405" s="17">
        <v>65</v>
      </c>
      <c r="Y405" s="17">
        <v>-0.2</v>
      </c>
      <c r="Z405" s="17">
        <v>-0.2</v>
      </c>
      <c r="AA405" s="17">
        <v>936</v>
      </c>
      <c r="AB405" s="17">
        <v>956</v>
      </c>
      <c r="AC405" s="17">
        <v>1500</v>
      </c>
      <c r="AD405" s="17">
        <v>1343</v>
      </c>
      <c r="AE405" s="17">
        <v>-0.8</v>
      </c>
      <c r="AF405" s="17">
        <v>0</v>
      </c>
      <c r="AG405" s="17">
        <v>0.6</v>
      </c>
      <c r="AH405" s="17">
        <v>-0.9</v>
      </c>
      <c r="AI405" s="17">
        <v>1.33</v>
      </c>
      <c r="AJ405" s="17">
        <v>8.1240000000000006</v>
      </c>
      <c r="AK405" s="17">
        <v>1.01</v>
      </c>
      <c r="AL405" s="17">
        <v>33</v>
      </c>
      <c r="AM405" s="17">
        <v>8.19</v>
      </c>
      <c r="AN405" s="17">
        <v>8.2799999999999994</v>
      </c>
      <c r="AO405" s="17">
        <v>8.1999999999999993</v>
      </c>
      <c r="AP405" s="17">
        <v>827</v>
      </c>
      <c r="AQ405" s="17">
        <v>100</v>
      </c>
      <c r="AR405" s="17">
        <v>0</v>
      </c>
      <c r="AS405" s="17">
        <v>100</v>
      </c>
      <c r="AT405" s="17">
        <v>50</v>
      </c>
      <c r="AU405" s="17">
        <v>-6</v>
      </c>
      <c r="AV405" s="17"/>
      <c r="AW405" s="17"/>
      <c r="AX405" s="17"/>
    </row>
    <row r="406" spans="1:50" x14ac:dyDescent="0.15">
      <c r="A406" s="17" t="s">
        <v>218</v>
      </c>
      <c r="B406" s="17" t="s">
        <v>219</v>
      </c>
      <c r="C406" s="17">
        <v>20.71</v>
      </c>
      <c r="D406" s="17">
        <v>21.14</v>
      </c>
      <c r="E406" s="17">
        <v>20.65</v>
      </c>
      <c r="F406" s="17">
        <v>20.94</v>
      </c>
      <c r="G406" s="17">
        <v>20.85</v>
      </c>
      <c r="H406" s="17">
        <v>1045</v>
      </c>
      <c r="I406" s="17">
        <v>939</v>
      </c>
      <c r="J406" s="17">
        <v>1.1000000000000001</v>
      </c>
      <c r="K406" s="17">
        <v>0</v>
      </c>
      <c r="L406" s="17">
        <v>1.1000000000000001</v>
      </c>
      <c r="M406" s="17">
        <v>0.4</v>
      </c>
      <c r="N406" s="17">
        <v>-0.7</v>
      </c>
      <c r="O406" s="17">
        <v>59</v>
      </c>
      <c r="P406" s="17">
        <v>-1</v>
      </c>
      <c r="Q406" s="17">
        <v>1.4</v>
      </c>
      <c r="R406" s="17">
        <v>2.1</v>
      </c>
      <c r="S406" s="17">
        <v>-0.3</v>
      </c>
      <c r="T406" s="17">
        <v>12</v>
      </c>
      <c r="U406" s="17">
        <v>2</v>
      </c>
      <c r="V406" s="17">
        <v>0.02</v>
      </c>
      <c r="W406" s="17">
        <v>56</v>
      </c>
      <c r="X406" s="17">
        <v>402</v>
      </c>
      <c r="Y406" s="17">
        <v>0.5</v>
      </c>
      <c r="Z406" s="17">
        <v>0</v>
      </c>
      <c r="AA406" s="17">
        <v>939</v>
      </c>
      <c r="AB406" s="17">
        <v>1045</v>
      </c>
      <c r="AC406" s="17">
        <v>1450</v>
      </c>
      <c r="AD406" s="17">
        <v>1322</v>
      </c>
      <c r="AE406" s="17">
        <v>-0.7</v>
      </c>
      <c r="AF406" s="17">
        <v>0.2</v>
      </c>
      <c r="AG406" s="17">
        <v>2.1</v>
      </c>
      <c r="AH406" s="17">
        <v>-0.7</v>
      </c>
      <c r="AI406" s="17">
        <v>1.1599999999999999</v>
      </c>
      <c r="AJ406" s="17">
        <v>21.039000000000001</v>
      </c>
      <c r="AK406" s="17">
        <v>1</v>
      </c>
      <c r="AL406" s="17">
        <v>40</v>
      </c>
      <c r="AM406" s="17">
        <v>20.66</v>
      </c>
      <c r="AN406" s="17">
        <v>21.14</v>
      </c>
      <c r="AO406" s="17">
        <v>20.9</v>
      </c>
      <c r="AP406" s="17">
        <v>2108</v>
      </c>
      <c r="AQ406" s="17">
        <v>0</v>
      </c>
      <c r="AR406" s="17">
        <v>92</v>
      </c>
      <c r="AS406" s="17">
        <v>28</v>
      </c>
      <c r="AT406" s="17">
        <v>22</v>
      </c>
      <c r="AU406" s="17">
        <v>-8</v>
      </c>
      <c r="AV406" s="17"/>
      <c r="AW406" s="17"/>
      <c r="AX406" s="17"/>
    </row>
    <row r="407" spans="1:50" x14ac:dyDescent="0.15">
      <c r="A407" s="17" t="s">
        <v>3302</v>
      </c>
      <c r="B407" s="17" t="s">
        <v>3303</v>
      </c>
      <c r="C407" s="17">
        <v>13.9</v>
      </c>
      <c r="D407" s="17">
        <v>14.4</v>
      </c>
      <c r="E407" s="17">
        <v>13.72</v>
      </c>
      <c r="F407" s="17">
        <v>13.95</v>
      </c>
      <c r="G407" s="17">
        <v>13.72</v>
      </c>
      <c r="H407" s="17">
        <v>954</v>
      </c>
      <c r="I407" s="17">
        <v>937</v>
      </c>
      <c r="J407" s="17">
        <v>0.5</v>
      </c>
      <c r="K407" s="17">
        <v>-0.1</v>
      </c>
      <c r="L407" s="17">
        <v>0.4</v>
      </c>
      <c r="M407" s="17">
        <v>1.7</v>
      </c>
      <c r="N407" s="17">
        <v>1.3</v>
      </c>
      <c r="O407" s="17">
        <v>34</v>
      </c>
      <c r="P407" s="17">
        <v>-3.2</v>
      </c>
      <c r="Q407" s="17">
        <v>1.7</v>
      </c>
      <c r="R407" s="17">
        <v>3.5</v>
      </c>
      <c r="S407" s="17">
        <v>-1.3</v>
      </c>
      <c r="T407" s="17">
        <v>26</v>
      </c>
      <c r="U407" s="17">
        <v>-3</v>
      </c>
      <c r="V407" s="17">
        <v>0.05</v>
      </c>
      <c r="W407" s="17">
        <v>37</v>
      </c>
      <c r="X407" s="17">
        <v>698</v>
      </c>
      <c r="Y407" s="17">
        <v>-0.6</v>
      </c>
      <c r="Z407" s="17">
        <v>-0.3</v>
      </c>
      <c r="AA407" s="17">
        <v>937</v>
      </c>
      <c r="AB407" s="17">
        <v>954</v>
      </c>
      <c r="AC407" s="17">
        <v>1405</v>
      </c>
      <c r="AD407" s="17">
        <v>1306</v>
      </c>
      <c r="AE407" s="17">
        <v>-0.9</v>
      </c>
      <c r="AF407" s="17">
        <v>0.3</v>
      </c>
      <c r="AG407" s="17">
        <v>3.5</v>
      </c>
      <c r="AH407" s="17">
        <v>-0.9</v>
      </c>
      <c r="AI407" s="17">
        <v>0.89</v>
      </c>
      <c r="AJ407" s="17">
        <v>13.632999999999999</v>
      </c>
      <c r="AK407" s="17">
        <v>1.02</v>
      </c>
      <c r="AL407" s="17">
        <v>0</v>
      </c>
      <c r="AM407" s="17">
        <v>13.72</v>
      </c>
      <c r="AN407" s="17">
        <v>14.39</v>
      </c>
      <c r="AO407" s="17">
        <v>13.91</v>
      </c>
      <c r="AP407" s="17">
        <v>1407</v>
      </c>
      <c r="AQ407" s="17">
        <v>100</v>
      </c>
      <c r="AR407" s="17">
        <v>0</v>
      </c>
      <c r="AS407" s="17">
        <v>100</v>
      </c>
      <c r="AT407" s="17">
        <v>78</v>
      </c>
      <c r="AU407" s="17">
        <v>-7</v>
      </c>
      <c r="AV407" s="17"/>
      <c r="AW407" s="17"/>
      <c r="AX407" s="17"/>
    </row>
    <row r="408" spans="1:50" x14ac:dyDescent="0.15">
      <c r="A408" s="17" t="s">
        <v>1589</v>
      </c>
      <c r="B408" s="17" t="s">
        <v>1589</v>
      </c>
      <c r="C408" s="17">
        <v>29578.240000000002</v>
      </c>
      <c r="D408" s="17">
        <v>29650.46</v>
      </c>
      <c r="E408" s="17">
        <v>29400.27</v>
      </c>
      <c r="F408" s="17">
        <v>29496.16</v>
      </c>
      <c r="G408" s="17">
        <v>29578.71</v>
      </c>
      <c r="H408" s="17">
        <v>1036</v>
      </c>
      <c r="I408" s="17">
        <v>1402</v>
      </c>
      <c r="J408" s="17">
        <v>-0.2</v>
      </c>
      <c r="K408" s="17">
        <v>-0.1</v>
      </c>
      <c r="L408" s="17">
        <v>-0.3</v>
      </c>
      <c r="M408" s="17">
        <v>-0.3</v>
      </c>
      <c r="N408" s="17">
        <v>0</v>
      </c>
      <c r="O408" s="17">
        <v>38</v>
      </c>
      <c r="P408" s="17">
        <v>-0.5</v>
      </c>
      <c r="Q408" s="17">
        <v>0.3</v>
      </c>
      <c r="R408" s="17">
        <v>0.2</v>
      </c>
      <c r="S408" s="17">
        <v>-0.6</v>
      </c>
      <c r="T408" s="17">
        <v>71</v>
      </c>
      <c r="U408" s="17">
        <v>-14</v>
      </c>
      <c r="V408" s="17">
        <v>0.01</v>
      </c>
      <c r="W408" s="17">
        <v>22</v>
      </c>
      <c r="X408" s="17">
        <v>991035</v>
      </c>
      <c r="Y408" s="17">
        <v>0</v>
      </c>
      <c r="Z408" s="17">
        <v>0</v>
      </c>
      <c r="AA408" s="17">
        <v>1118</v>
      </c>
      <c r="AB408" s="17">
        <v>1036</v>
      </c>
      <c r="AC408" s="17">
        <v>1402</v>
      </c>
      <c r="AD408" s="17">
        <v>1337</v>
      </c>
      <c r="AE408" s="17">
        <v>-0.2</v>
      </c>
      <c r="AF408" s="17">
        <v>0.3</v>
      </c>
      <c r="AG408" s="17">
        <v>0.2</v>
      </c>
      <c r="AH408" s="17">
        <v>-0.2</v>
      </c>
      <c r="AI408" s="17">
        <v>0.48</v>
      </c>
      <c r="AJ408" s="17">
        <v>0</v>
      </c>
      <c r="AK408" s="17">
        <v>0</v>
      </c>
      <c r="AL408" s="17">
        <v>54</v>
      </c>
      <c r="AM408" s="17">
        <v>29496.1</v>
      </c>
      <c r="AN408" s="17">
        <v>29650.46</v>
      </c>
      <c r="AO408" s="17">
        <v>29400.27</v>
      </c>
      <c r="AP408" s="17">
        <v>2954390</v>
      </c>
      <c r="AQ408" s="17">
        <v>60</v>
      </c>
      <c r="AR408" s="17">
        <v>25</v>
      </c>
      <c r="AS408" s="17">
        <v>61</v>
      </c>
      <c r="AT408" s="17">
        <v>45</v>
      </c>
      <c r="AU408" s="17">
        <v>-3</v>
      </c>
      <c r="AV408" s="17"/>
      <c r="AW408" s="17"/>
      <c r="AX408" s="17"/>
    </row>
    <row r="409" spans="1:50" x14ac:dyDescent="0.15">
      <c r="A409" s="17" t="s">
        <v>588</v>
      </c>
      <c r="B409" s="17" t="s">
        <v>589</v>
      </c>
      <c r="C409" s="17">
        <v>55.5</v>
      </c>
      <c r="D409" s="17">
        <v>56.1</v>
      </c>
      <c r="E409" s="17">
        <v>53.98</v>
      </c>
      <c r="F409" s="17">
        <v>54.06</v>
      </c>
      <c r="G409" s="17">
        <v>55.71</v>
      </c>
      <c r="H409" s="17">
        <v>1046</v>
      </c>
      <c r="I409" s="17">
        <v>1454</v>
      </c>
      <c r="J409" s="17">
        <v>0.3</v>
      </c>
      <c r="K409" s="17">
        <v>-2.9</v>
      </c>
      <c r="L409" s="17">
        <v>-2.6</v>
      </c>
      <c r="M409" s="17">
        <v>-3</v>
      </c>
      <c r="N409" s="17">
        <v>-0.4</v>
      </c>
      <c r="O409" s="17">
        <v>4</v>
      </c>
      <c r="P409" s="17">
        <v>-3.7</v>
      </c>
      <c r="Q409" s="17">
        <v>0.1</v>
      </c>
      <c r="R409" s="17">
        <v>1.1000000000000001</v>
      </c>
      <c r="S409" s="17">
        <v>-2.8</v>
      </c>
      <c r="T409" s="17">
        <v>72</v>
      </c>
      <c r="U409" s="17">
        <v>-76</v>
      </c>
      <c r="V409" s="17">
        <v>0.04</v>
      </c>
      <c r="W409" s="17">
        <v>69</v>
      </c>
      <c r="X409" s="17">
        <v>2809</v>
      </c>
      <c r="Y409" s="17">
        <v>0.1</v>
      </c>
      <c r="Z409" s="17">
        <v>-1.3</v>
      </c>
      <c r="AA409" s="17">
        <v>940</v>
      </c>
      <c r="AB409" s="17">
        <v>1046</v>
      </c>
      <c r="AC409" s="17">
        <v>1454</v>
      </c>
      <c r="AD409" s="17">
        <v>1300</v>
      </c>
      <c r="AE409" s="17">
        <v>-3</v>
      </c>
      <c r="AF409" s="17">
        <v>0.1</v>
      </c>
      <c r="AG409" s="17">
        <v>1.1000000000000001</v>
      </c>
      <c r="AH409" s="17">
        <v>-3.1</v>
      </c>
      <c r="AI409" s="17">
        <v>1.08</v>
      </c>
      <c r="AJ409" s="17">
        <v>57.966999999999999</v>
      </c>
      <c r="AK409" s="17">
        <v>0.93</v>
      </c>
      <c r="AL409" s="17">
        <v>72</v>
      </c>
      <c r="AM409" s="17">
        <v>54.7</v>
      </c>
      <c r="AN409" s="17">
        <v>56.1</v>
      </c>
      <c r="AO409" s="17">
        <v>53.99</v>
      </c>
      <c r="AP409" s="17">
        <v>5575</v>
      </c>
      <c r="AQ409" s="17">
        <v>0</v>
      </c>
      <c r="AR409" s="17">
        <v>53</v>
      </c>
      <c r="AS409" s="17">
        <v>70</v>
      </c>
      <c r="AT409" s="17">
        <v>5</v>
      </c>
      <c r="AU409" s="17">
        <v>-8</v>
      </c>
      <c r="AV409" s="17"/>
      <c r="AW409" s="17"/>
      <c r="AX409" s="17"/>
    </row>
    <row r="410" spans="1:50" x14ac:dyDescent="0.15">
      <c r="A410" s="17" t="s">
        <v>2740</v>
      </c>
      <c r="B410" s="17" t="s">
        <v>2741</v>
      </c>
      <c r="C410" s="17">
        <v>12.3</v>
      </c>
      <c r="D410" s="17">
        <v>12.34</v>
      </c>
      <c r="E410" s="17">
        <v>12.07</v>
      </c>
      <c r="F410" s="17">
        <v>12.14</v>
      </c>
      <c r="G410" s="17">
        <v>12.27</v>
      </c>
      <c r="H410" s="17">
        <v>940</v>
      </c>
      <c r="I410" s="17">
        <v>1421</v>
      </c>
      <c r="J410" s="17">
        <v>-1.2</v>
      </c>
      <c r="K410" s="17">
        <v>-0.1</v>
      </c>
      <c r="L410" s="17">
        <v>-1.3</v>
      </c>
      <c r="M410" s="17">
        <v>-1.1000000000000001</v>
      </c>
      <c r="N410" s="17">
        <v>0.2</v>
      </c>
      <c r="O410" s="17">
        <v>26</v>
      </c>
      <c r="P410" s="17">
        <v>-1.6</v>
      </c>
      <c r="Q410" s="17">
        <v>0.6</v>
      </c>
      <c r="R410" s="17">
        <v>0.3</v>
      </c>
      <c r="S410" s="17">
        <v>-1.9</v>
      </c>
      <c r="T410" s="17">
        <v>85</v>
      </c>
      <c r="U410" s="17">
        <v>-4</v>
      </c>
      <c r="V410" s="17">
        <v>0.02</v>
      </c>
      <c r="W410" s="17">
        <v>0</v>
      </c>
      <c r="X410" s="17">
        <v>84</v>
      </c>
      <c r="Y410" s="17">
        <v>-0.2</v>
      </c>
      <c r="Z410" s="17">
        <v>0.3</v>
      </c>
      <c r="AA410" s="17">
        <v>1130</v>
      </c>
      <c r="AB410" s="17">
        <v>940</v>
      </c>
      <c r="AC410" s="17">
        <v>1421</v>
      </c>
      <c r="AD410" s="17">
        <v>1300</v>
      </c>
      <c r="AE410" s="17">
        <v>-0.2</v>
      </c>
      <c r="AF410" s="17">
        <v>0.6</v>
      </c>
      <c r="AG410" s="17">
        <v>0.3</v>
      </c>
      <c r="AH410" s="17">
        <v>-0.2</v>
      </c>
      <c r="AI410" s="17">
        <v>0.26</v>
      </c>
      <c r="AJ410" s="17">
        <v>12.108000000000001</v>
      </c>
      <c r="AK410" s="17">
        <v>1</v>
      </c>
      <c r="AL410" s="17">
        <v>63</v>
      </c>
      <c r="AM410" s="17">
        <v>12.15</v>
      </c>
      <c r="AN410" s="17">
        <v>12.34</v>
      </c>
      <c r="AO410" s="17">
        <v>12.07</v>
      </c>
      <c r="AP410" s="17">
        <v>1217</v>
      </c>
      <c r="AQ410" s="17">
        <v>50</v>
      </c>
      <c r="AR410" s="17">
        <v>0</v>
      </c>
      <c r="AS410" s="17">
        <v>69</v>
      </c>
      <c r="AT410" s="17">
        <v>100</v>
      </c>
      <c r="AU410" s="17">
        <v>7</v>
      </c>
      <c r="AV410" s="17"/>
      <c r="AW410" s="17"/>
      <c r="AX410" s="17"/>
    </row>
    <row r="411" spans="1:50" x14ac:dyDescent="0.15">
      <c r="A411" s="17" t="s">
        <v>208</v>
      </c>
      <c r="B411" s="17" t="s">
        <v>209</v>
      </c>
      <c r="C411" s="17">
        <v>25.21</v>
      </c>
      <c r="D411" s="17">
        <v>25.44</v>
      </c>
      <c r="E411" s="17">
        <v>24.36</v>
      </c>
      <c r="F411" s="17">
        <v>24.8</v>
      </c>
      <c r="G411" s="17">
        <v>25.15</v>
      </c>
      <c r="H411" s="17">
        <v>940</v>
      </c>
      <c r="I411" s="17">
        <v>1434</v>
      </c>
      <c r="J411" s="17">
        <v>-1.5</v>
      </c>
      <c r="K411" s="17">
        <v>-0.1</v>
      </c>
      <c r="L411" s="17">
        <v>-1.6</v>
      </c>
      <c r="M411" s="17">
        <v>-1.4</v>
      </c>
      <c r="N411" s="17">
        <v>0.2</v>
      </c>
      <c r="O411" s="17">
        <v>41</v>
      </c>
      <c r="P411" s="17">
        <v>-2.5</v>
      </c>
      <c r="Q411" s="17">
        <v>1.8</v>
      </c>
      <c r="R411" s="17">
        <v>0.9</v>
      </c>
      <c r="S411" s="17">
        <v>-3.4</v>
      </c>
      <c r="T411" s="17">
        <v>79</v>
      </c>
      <c r="U411" s="17">
        <v>-2</v>
      </c>
      <c r="V411" s="17">
        <v>0.04</v>
      </c>
      <c r="W411" s="17">
        <v>13</v>
      </c>
      <c r="X411" s="17">
        <v>669</v>
      </c>
      <c r="Y411" s="17">
        <v>0.1</v>
      </c>
      <c r="Z411" s="17">
        <v>0.8</v>
      </c>
      <c r="AA411" s="17">
        <v>1113</v>
      </c>
      <c r="AB411" s="17">
        <v>940</v>
      </c>
      <c r="AC411" s="17">
        <v>1434</v>
      </c>
      <c r="AD411" s="17">
        <v>1456</v>
      </c>
      <c r="AE411" s="17">
        <v>-0.1</v>
      </c>
      <c r="AF411" s="17">
        <v>1.8</v>
      </c>
      <c r="AG411" s="17">
        <v>0.8</v>
      </c>
      <c r="AH411" s="17">
        <v>-0.1</v>
      </c>
      <c r="AI411" s="17">
        <v>0.21</v>
      </c>
      <c r="AJ411" s="17">
        <v>25.256</v>
      </c>
      <c r="AK411" s="17">
        <v>0.98</v>
      </c>
      <c r="AL411" s="17">
        <v>61</v>
      </c>
      <c r="AM411" s="17">
        <v>24.73</v>
      </c>
      <c r="AN411" s="17">
        <v>25.42</v>
      </c>
      <c r="AO411" s="17">
        <v>24.37</v>
      </c>
      <c r="AP411" s="17">
        <v>2482</v>
      </c>
      <c r="AQ411" s="17">
        <v>33</v>
      </c>
      <c r="AR411" s="17">
        <v>83</v>
      </c>
      <c r="AS411" s="17">
        <v>40</v>
      </c>
      <c r="AT411" s="17">
        <v>94</v>
      </c>
      <c r="AU411" s="17">
        <v>9</v>
      </c>
      <c r="AV411" s="17"/>
      <c r="AW411" s="17"/>
      <c r="AX411" s="17"/>
    </row>
    <row r="412" spans="1:50" x14ac:dyDescent="0.15">
      <c r="A412" s="17" t="s">
        <v>2782</v>
      </c>
      <c r="B412" s="17" t="s">
        <v>2783</v>
      </c>
      <c r="C412" s="17">
        <v>4.57</v>
      </c>
      <c r="D412" s="17">
        <v>4.58</v>
      </c>
      <c r="E412" s="17">
        <v>4.5199999999999996</v>
      </c>
      <c r="F412" s="17">
        <v>4.53</v>
      </c>
      <c r="G412" s="17">
        <v>4.57</v>
      </c>
      <c r="H412" s="17">
        <v>930</v>
      </c>
      <c r="I412" s="17">
        <v>1458</v>
      </c>
      <c r="J412" s="17">
        <v>-0.7</v>
      </c>
      <c r="K412" s="17">
        <v>-0.2</v>
      </c>
      <c r="L412" s="17">
        <v>-0.9</v>
      </c>
      <c r="M412" s="17">
        <v>-0.9</v>
      </c>
      <c r="N412" s="17">
        <v>0</v>
      </c>
      <c r="O412" s="17">
        <v>17</v>
      </c>
      <c r="P412" s="17">
        <v>-1.1000000000000001</v>
      </c>
      <c r="Q412" s="17">
        <v>0.2</v>
      </c>
      <c r="R412" s="17">
        <v>0.2</v>
      </c>
      <c r="S412" s="17">
        <v>-1.1000000000000001</v>
      </c>
      <c r="T412" s="17">
        <v>83</v>
      </c>
      <c r="U412" s="17">
        <v>-17</v>
      </c>
      <c r="V412" s="17">
        <v>0.01</v>
      </c>
      <c r="W412" s="17">
        <v>33</v>
      </c>
      <c r="X412" s="17">
        <v>141</v>
      </c>
      <c r="Y412" s="17">
        <v>0.2</v>
      </c>
      <c r="Z412" s="17">
        <v>-0.4</v>
      </c>
      <c r="AA412" s="17">
        <v>1013</v>
      </c>
      <c r="AB412" s="17">
        <v>930</v>
      </c>
      <c r="AC412" s="17">
        <v>1458</v>
      </c>
      <c r="AD412" s="17">
        <v>1300</v>
      </c>
      <c r="AE412" s="17">
        <v>-0.2</v>
      </c>
      <c r="AF412" s="17">
        <v>0.2</v>
      </c>
      <c r="AG412" s="17">
        <v>0.2</v>
      </c>
      <c r="AH412" s="17">
        <v>-0.2</v>
      </c>
      <c r="AI412" s="17">
        <v>0.33</v>
      </c>
      <c r="AJ412" s="17">
        <v>4.6230000000000002</v>
      </c>
      <c r="AK412" s="17">
        <v>0.98</v>
      </c>
      <c r="AL412" s="17">
        <v>83</v>
      </c>
      <c r="AM412" s="17">
        <v>4.5199999999999996</v>
      </c>
      <c r="AN412" s="17">
        <v>4.58</v>
      </c>
      <c r="AO412" s="17">
        <v>4.5199999999999996</v>
      </c>
      <c r="AP412" s="17">
        <v>454</v>
      </c>
      <c r="AQ412" s="17">
        <v>50</v>
      </c>
      <c r="AR412" s="17">
        <v>100</v>
      </c>
      <c r="AS412" s="17">
        <v>75</v>
      </c>
      <c r="AT412" s="17">
        <v>25</v>
      </c>
      <c r="AU412" s="17">
        <v>-8</v>
      </c>
      <c r="AV412" s="17"/>
      <c r="AW412" s="17"/>
      <c r="AX412" s="17"/>
    </row>
    <row r="413" spans="1:50" x14ac:dyDescent="0.15">
      <c r="A413" s="17" t="s">
        <v>3472</v>
      </c>
      <c r="B413" s="17" t="s">
        <v>3473</v>
      </c>
      <c r="C413" s="17">
        <v>11.26</v>
      </c>
      <c r="D413" s="17">
        <v>11.34</v>
      </c>
      <c r="E413" s="17">
        <v>11.23</v>
      </c>
      <c r="F413" s="17">
        <v>11.27</v>
      </c>
      <c r="G413" s="17">
        <v>11.31</v>
      </c>
      <c r="H413" s="17">
        <v>1013</v>
      </c>
      <c r="I413" s="17">
        <v>1451</v>
      </c>
      <c r="J413" s="17">
        <v>0.3</v>
      </c>
      <c r="K413" s="17">
        <v>-0.2</v>
      </c>
      <c r="L413" s="17">
        <v>0.1</v>
      </c>
      <c r="M413" s="17">
        <v>-0.4</v>
      </c>
      <c r="N413" s="17">
        <v>-0.4</v>
      </c>
      <c r="O413" s="17">
        <v>36</v>
      </c>
      <c r="P413" s="17">
        <v>-0.6</v>
      </c>
      <c r="Q413" s="17">
        <v>0.4</v>
      </c>
      <c r="R413" s="17">
        <v>0.7</v>
      </c>
      <c r="S413" s="17">
        <v>-0.3</v>
      </c>
      <c r="T413" s="17">
        <v>27</v>
      </c>
      <c r="U413" s="17">
        <v>-18</v>
      </c>
      <c r="V413" s="17">
        <v>0.01</v>
      </c>
      <c r="W413" s="17">
        <v>37</v>
      </c>
      <c r="X413" s="17">
        <v>21</v>
      </c>
      <c r="Y413" s="17">
        <v>0.2</v>
      </c>
      <c r="Z413" s="17">
        <v>0.3</v>
      </c>
      <c r="AA413" s="17">
        <v>933</v>
      </c>
      <c r="AB413" s="17">
        <v>1013</v>
      </c>
      <c r="AC413" s="17">
        <v>1451</v>
      </c>
      <c r="AD413" s="17">
        <v>1300</v>
      </c>
      <c r="AE413" s="17">
        <v>-0.4</v>
      </c>
      <c r="AF413" s="17">
        <v>0.4</v>
      </c>
      <c r="AG413" s="17">
        <v>0.7</v>
      </c>
      <c r="AH413" s="17">
        <v>-0.4</v>
      </c>
      <c r="AI413" s="17">
        <v>1.18</v>
      </c>
      <c r="AJ413" s="17">
        <v>11.221500000000001</v>
      </c>
      <c r="AK413" s="17">
        <v>1</v>
      </c>
      <c r="AL413" s="17">
        <v>63</v>
      </c>
      <c r="AM413" s="17">
        <v>11.26</v>
      </c>
      <c r="AN413" s="17">
        <v>11.34</v>
      </c>
      <c r="AO413" s="17">
        <v>11.23</v>
      </c>
      <c r="AP413" s="17">
        <v>1132</v>
      </c>
      <c r="AQ413" s="17">
        <v>0</v>
      </c>
      <c r="AR413" s="17">
        <v>100</v>
      </c>
      <c r="AS413" s="17">
        <v>0</v>
      </c>
      <c r="AT413" s="17">
        <v>43</v>
      </c>
      <c r="AU413" s="17">
        <v>2</v>
      </c>
      <c r="AV413" s="17"/>
      <c r="AW413" s="17"/>
      <c r="AX413" s="17"/>
    </row>
    <row r="414" spans="1:50" x14ac:dyDescent="0.15">
      <c r="A414" s="17" t="s">
        <v>582</v>
      </c>
      <c r="B414" s="17" t="s">
        <v>583</v>
      </c>
      <c r="C414" s="17">
        <v>15.76</v>
      </c>
      <c r="D414" s="17">
        <v>16.14</v>
      </c>
      <c r="E414" s="17">
        <v>15.76</v>
      </c>
      <c r="F414" s="17">
        <v>16.079999999999998</v>
      </c>
      <c r="G414" s="17">
        <v>15.78</v>
      </c>
      <c r="H414" s="17">
        <v>1406</v>
      </c>
      <c r="I414" s="17">
        <v>934</v>
      </c>
      <c r="J414" s="17">
        <v>1.5</v>
      </c>
      <c r="K414" s="17">
        <v>0.6</v>
      </c>
      <c r="L414" s="17">
        <v>2</v>
      </c>
      <c r="M414" s="17">
        <v>1.9</v>
      </c>
      <c r="N414" s="17">
        <v>-0.1</v>
      </c>
      <c r="O414" s="17">
        <v>84</v>
      </c>
      <c r="P414" s="17">
        <v>-0.4</v>
      </c>
      <c r="Q414" s="17">
        <v>2</v>
      </c>
      <c r="R414" s="17">
        <v>2.4</v>
      </c>
      <c r="S414" s="17">
        <v>0</v>
      </c>
      <c r="T414" s="17">
        <v>0</v>
      </c>
      <c r="U414" s="17">
        <v>24</v>
      </c>
      <c r="V414" s="17">
        <v>0.02</v>
      </c>
      <c r="W414" s="17">
        <v>79</v>
      </c>
      <c r="X414" s="17">
        <v>608</v>
      </c>
      <c r="Y414" s="17">
        <v>0.1</v>
      </c>
      <c r="Z414" s="17">
        <v>0.1</v>
      </c>
      <c r="AA414" s="17">
        <v>934</v>
      </c>
      <c r="AB414" s="17">
        <v>1008</v>
      </c>
      <c r="AC414" s="17">
        <v>1300</v>
      </c>
      <c r="AD414" s="17">
        <v>1406</v>
      </c>
      <c r="AE414" s="17">
        <v>-0.4</v>
      </c>
      <c r="AF414" s="17">
        <v>0.5</v>
      </c>
      <c r="AG414" s="17">
        <v>1.8</v>
      </c>
      <c r="AH414" s="17">
        <v>-0.4</v>
      </c>
      <c r="AI414" s="17">
        <v>0.92</v>
      </c>
      <c r="AJ414" s="17">
        <v>16.172999999999998</v>
      </c>
      <c r="AK414" s="17">
        <v>0.99</v>
      </c>
      <c r="AL414" s="17">
        <v>7</v>
      </c>
      <c r="AM414" s="17">
        <v>15.76</v>
      </c>
      <c r="AN414" s="17">
        <v>16.05</v>
      </c>
      <c r="AO414" s="17">
        <v>16</v>
      </c>
      <c r="AP414" s="17">
        <v>1614</v>
      </c>
      <c r="AQ414" s="17">
        <v>0</v>
      </c>
      <c r="AR414" s="17">
        <v>67</v>
      </c>
      <c r="AS414" s="17">
        <v>0</v>
      </c>
      <c r="AT414" s="17">
        <v>33</v>
      </c>
      <c r="AU414" s="17">
        <v>-4</v>
      </c>
      <c r="AV414" s="17"/>
      <c r="AW414" s="17"/>
      <c r="AX414" s="17"/>
    </row>
    <row r="415" spans="1:50" x14ac:dyDescent="0.15">
      <c r="A415" s="17" t="s">
        <v>670</v>
      </c>
      <c r="B415" s="17" t="s">
        <v>671</v>
      </c>
      <c r="C415" s="17">
        <v>4.2699999999999996</v>
      </c>
      <c r="D415" s="17">
        <v>4.29</v>
      </c>
      <c r="E415" s="17">
        <v>4.2300000000000004</v>
      </c>
      <c r="F415" s="17">
        <v>4.24</v>
      </c>
      <c r="G415" s="17">
        <v>4.2699999999999996</v>
      </c>
      <c r="H415" s="17">
        <v>955</v>
      </c>
      <c r="I415" s="17">
        <v>1448</v>
      </c>
      <c r="J415" s="17">
        <v>-0.2</v>
      </c>
      <c r="K415" s="17">
        <v>-0.5</v>
      </c>
      <c r="L415" s="17">
        <v>-0.7</v>
      </c>
      <c r="M415" s="17">
        <v>-0.7</v>
      </c>
      <c r="N415" s="17">
        <v>0</v>
      </c>
      <c r="O415" s="17">
        <v>17</v>
      </c>
      <c r="P415" s="17">
        <v>-1.2</v>
      </c>
      <c r="Q415" s="17">
        <v>0.2</v>
      </c>
      <c r="R415" s="17">
        <v>0.5</v>
      </c>
      <c r="S415" s="17">
        <v>-0.9</v>
      </c>
      <c r="T415" s="17">
        <v>67</v>
      </c>
      <c r="U415" s="17">
        <v>-33</v>
      </c>
      <c r="V415" s="17">
        <v>0.01</v>
      </c>
      <c r="W415" s="17">
        <v>25</v>
      </c>
      <c r="X415" s="17">
        <v>282</v>
      </c>
      <c r="Y415" s="17">
        <v>-0.2</v>
      </c>
      <c r="Z415" s="17">
        <v>-0.2</v>
      </c>
      <c r="AA415" s="17">
        <v>1130</v>
      </c>
      <c r="AB415" s="17">
        <v>955</v>
      </c>
      <c r="AC415" s="17">
        <v>1448</v>
      </c>
      <c r="AD415" s="17">
        <v>1301</v>
      </c>
      <c r="AE415" s="17">
        <v>-0.7</v>
      </c>
      <c r="AF415" s="17">
        <v>0.2</v>
      </c>
      <c r="AG415" s="17">
        <v>0.5</v>
      </c>
      <c r="AH415" s="17">
        <v>-0.7</v>
      </c>
      <c r="AI415" s="17">
        <v>0.83</v>
      </c>
      <c r="AJ415" s="17">
        <v>4.2300000000000004</v>
      </c>
      <c r="AK415" s="17">
        <v>1</v>
      </c>
      <c r="AL415" s="17">
        <v>50</v>
      </c>
      <c r="AM415" s="17">
        <v>4.25</v>
      </c>
      <c r="AN415" s="17">
        <v>4.29</v>
      </c>
      <c r="AO415" s="17">
        <v>4.2300000000000004</v>
      </c>
      <c r="AP415" s="17">
        <v>427</v>
      </c>
      <c r="AQ415" s="17">
        <v>100</v>
      </c>
      <c r="AR415" s="17">
        <v>0</v>
      </c>
      <c r="AS415" s="17">
        <v>100</v>
      </c>
      <c r="AT415" s="17">
        <v>0</v>
      </c>
      <c r="AU415" s="17">
        <v>-10</v>
      </c>
      <c r="AV415" s="17"/>
      <c r="AW415" s="17"/>
      <c r="AX415" s="17"/>
    </row>
    <row r="416" spans="1:50" x14ac:dyDescent="0.15">
      <c r="A416" s="17" t="s">
        <v>361</v>
      </c>
      <c r="B416" s="17" t="s">
        <v>362</v>
      </c>
      <c r="C416" s="17">
        <v>9.06</v>
      </c>
      <c r="D416" s="17">
        <v>9.06</v>
      </c>
      <c r="E416" s="17">
        <v>9.06</v>
      </c>
      <c r="F416" s="17">
        <v>9.06</v>
      </c>
      <c r="G416" s="17">
        <v>9.06</v>
      </c>
      <c r="H416" s="17">
        <v>930</v>
      </c>
      <c r="I416" s="17">
        <v>1500</v>
      </c>
      <c r="J416" s="17">
        <v>0</v>
      </c>
      <c r="K416" s="17">
        <v>0</v>
      </c>
      <c r="L416" s="17">
        <v>0</v>
      </c>
      <c r="M416" s="17">
        <v>0</v>
      </c>
      <c r="N416" s="17">
        <v>0</v>
      </c>
      <c r="O416" s="17">
        <v>0</v>
      </c>
      <c r="P416" s="17">
        <v>0</v>
      </c>
      <c r="Q416" s="17">
        <v>0</v>
      </c>
      <c r="R416" s="17">
        <v>0</v>
      </c>
      <c r="S416" s="17">
        <v>0</v>
      </c>
      <c r="T416" s="17">
        <v>0</v>
      </c>
      <c r="U416" s="17">
        <v>0</v>
      </c>
      <c r="V416" s="17">
        <v>0</v>
      </c>
      <c r="W416" s="17">
        <v>0</v>
      </c>
      <c r="X416" s="17">
        <v>0</v>
      </c>
      <c r="Y416" s="17">
        <v>0</v>
      </c>
      <c r="Z416" s="17">
        <v>0</v>
      </c>
      <c r="AA416" s="17">
        <v>1130</v>
      </c>
      <c r="AB416" s="17">
        <v>930</v>
      </c>
      <c r="AC416" s="17">
        <v>1500</v>
      </c>
      <c r="AD416" s="17">
        <v>1300</v>
      </c>
      <c r="AE416" s="17">
        <v>0</v>
      </c>
      <c r="AF416" s="17">
        <v>0</v>
      </c>
      <c r="AG416" s="17">
        <v>0</v>
      </c>
      <c r="AH416" s="17">
        <v>0</v>
      </c>
      <c r="AI416" s="17">
        <v>0</v>
      </c>
      <c r="AJ416" s="17">
        <v>8.9309999999999992</v>
      </c>
      <c r="AK416" s="17">
        <v>1.01</v>
      </c>
      <c r="AL416" s="17">
        <v>0</v>
      </c>
      <c r="AM416" s="17">
        <v>9.06</v>
      </c>
      <c r="AN416" s="17">
        <v>9.06</v>
      </c>
      <c r="AO416" s="17">
        <v>9.06</v>
      </c>
      <c r="AP416" s="17">
        <v>906</v>
      </c>
      <c r="AQ416" s="17">
        <v>0</v>
      </c>
      <c r="AR416" s="17">
        <v>33</v>
      </c>
      <c r="AS416" s="17">
        <v>0</v>
      </c>
      <c r="AT416" s="17">
        <v>67</v>
      </c>
      <c r="AU416" s="17">
        <v>9</v>
      </c>
      <c r="AV416" s="17"/>
      <c r="AW416" s="17"/>
      <c r="AX416" s="17"/>
    </row>
    <row r="417" spans="1:50" x14ac:dyDescent="0.15">
      <c r="A417" s="17" t="s">
        <v>3344</v>
      </c>
      <c r="B417" s="17" t="s">
        <v>3345</v>
      </c>
      <c r="C417" s="17">
        <v>9.0500000000000007</v>
      </c>
      <c r="D417" s="17">
        <v>9.17</v>
      </c>
      <c r="E417" s="17">
        <v>9.02</v>
      </c>
      <c r="F417" s="17">
        <v>9.09</v>
      </c>
      <c r="G417" s="17">
        <v>9.17</v>
      </c>
      <c r="H417" s="17">
        <v>1001</v>
      </c>
      <c r="I417" s="17">
        <v>933</v>
      </c>
      <c r="J417" s="17">
        <v>0.4</v>
      </c>
      <c r="K417" s="17">
        <v>0</v>
      </c>
      <c r="L417" s="17">
        <v>0.4</v>
      </c>
      <c r="M417" s="17">
        <v>-0.9</v>
      </c>
      <c r="N417" s="17">
        <v>-1.3</v>
      </c>
      <c r="O417" s="17">
        <v>47</v>
      </c>
      <c r="P417" s="17">
        <v>-0.9</v>
      </c>
      <c r="Q417" s="17">
        <v>0.8</v>
      </c>
      <c r="R417" s="17">
        <v>1.3</v>
      </c>
      <c r="S417" s="17">
        <v>-0.3</v>
      </c>
      <c r="T417" s="17">
        <v>20</v>
      </c>
      <c r="U417" s="17">
        <v>0</v>
      </c>
      <c r="V417" s="17">
        <v>0.02</v>
      </c>
      <c r="W417" s="17">
        <v>33</v>
      </c>
      <c r="X417" s="17">
        <v>71</v>
      </c>
      <c r="Y417" s="17">
        <v>0.6</v>
      </c>
      <c r="Z417" s="17">
        <v>0.6</v>
      </c>
      <c r="AA417" s="17">
        <v>933</v>
      </c>
      <c r="AB417" s="17">
        <v>1001</v>
      </c>
      <c r="AC417" s="17">
        <v>1455</v>
      </c>
      <c r="AD417" s="17">
        <v>1323</v>
      </c>
      <c r="AE417" s="17">
        <v>-0.5</v>
      </c>
      <c r="AF417" s="17">
        <v>0.1</v>
      </c>
      <c r="AG417" s="17">
        <v>1.3</v>
      </c>
      <c r="AH417" s="17">
        <v>-0.5</v>
      </c>
      <c r="AI417" s="17">
        <v>1.1299999999999999</v>
      </c>
      <c r="AJ417" s="17">
        <v>9.2159999999999993</v>
      </c>
      <c r="AK417" s="17">
        <v>0.99</v>
      </c>
      <c r="AL417" s="17">
        <v>100</v>
      </c>
      <c r="AM417" s="17">
        <v>9.0500000000000007</v>
      </c>
      <c r="AN417" s="17">
        <v>9.17</v>
      </c>
      <c r="AO417" s="17">
        <v>9.08</v>
      </c>
      <c r="AP417" s="17">
        <v>914</v>
      </c>
      <c r="AQ417" s="17">
        <v>0</v>
      </c>
      <c r="AR417" s="17">
        <v>100</v>
      </c>
      <c r="AS417" s="17">
        <v>0</v>
      </c>
      <c r="AT417" s="17">
        <v>50</v>
      </c>
      <c r="AU417" s="17">
        <v>1</v>
      </c>
      <c r="AV417" s="17"/>
      <c r="AW417" s="17"/>
      <c r="AX417" s="17"/>
    </row>
    <row r="418" spans="1:50" x14ac:dyDescent="0.15">
      <c r="A418" s="17" t="s">
        <v>3330</v>
      </c>
      <c r="B418" s="17" t="s">
        <v>3331</v>
      </c>
      <c r="C418" s="17">
        <v>27.42</v>
      </c>
      <c r="D418" s="17">
        <v>27.52</v>
      </c>
      <c r="E418" s="17">
        <v>26.93</v>
      </c>
      <c r="F418" s="17">
        <v>26.93</v>
      </c>
      <c r="G418" s="17">
        <v>27.41</v>
      </c>
      <c r="H418" s="17">
        <v>930</v>
      </c>
      <c r="I418" s="17">
        <v>1500</v>
      </c>
      <c r="J418" s="17">
        <v>-0.4</v>
      </c>
      <c r="K418" s="17">
        <v>-1.4</v>
      </c>
      <c r="L418" s="17">
        <v>-1.8</v>
      </c>
      <c r="M418" s="17">
        <v>-1.8</v>
      </c>
      <c r="N418" s="17">
        <v>0</v>
      </c>
      <c r="O418" s="17">
        <v>0</v>
      </c>
      <c r="P418" s="17">
        <v>-2.2000000000000002</v>
      </c>
      <c r="Q418" s="17">
        <v>0</v>
      </c>
      <c r="R418" s="17">
        <v>0.4</v>
      </c>
      <c r="S418" s="17">
        <v>-1.8</v>
      </c>
      <c r="T418" s="17">
        <v>83</v>
      </c>
      <c r="U418" s="17">
        <v>-63</v>
      </c>
      <c r="V418" s="17">
        <v>0.02</v>
      </c>
      <c r="W418" s="17">
        <v>44</v>
      </c>
      <c r="X418" s="17">
        <v>148</v>
      </c>
      <c r="Y418" s="17">
        <v>0.1</v>
      </c>
      <c r="Z418" s="17">
        <v>-0.6</v>
      </c>
      <c r="AA418" s="17">
        <v>1008</v>
      </c>
      <c r="AB418" s="17">
        <v>930</v>
      </c>
      <c r="AC418" s="17">
        <v>1500</v>
      </c>
      <c r="AD418" s="17">
        <v>1300</v>
      </c>
      <c r="AE418" s="17">
        <v>-1.3</v>
      </c>
      <c r="AF418" s="17">
        <v>0</v>
      </c>
      <c r="AG418" s="17">
        <v>0.4</v>
      </c>
      <c r="AH418" s="17">
        <v>-1.3</v>
      </c>
      <c r="AI418" s="17">
        <v>0.78</v>
      </c>
      <c r="AJ418" s="17">
        <v>27.158999999999999</v>
      </c>
      <c r="AK418" s="17">
        <v>0.99</v>
      </c>
      <c r="AL418" s="17">
        <v>72</v>
      </c>
      <c r="AM418" s="17">
        <v>27.13</v>
      </c>
      <c r="AN418" s="17">
        <v>27.52</v>
      </c>
      <c r="AO418" s="17">
        <v>26.93</v>
      </c>
      <c r="AP418" s="17">
        <v>2729</v>
      </c>
      <c r="AQ418" s="17">
        <v>9</v>
      </c>
      <c r="AR418" s="17">
        <v>27</v>
      </c>
      <c r="AS418" s="17">
        <v>66</v>
      </c>
      <c r="AT418" s="17">
        <v>10</v>
      </c>
      <c r="AU418" s="17">
        <v>-9</v>
      </c>
      <c r="AV418" s="17"/>
      <c r="AW418" s="17"/>
      <c r="AX418" s="17"/>
    </row>
    <row r="419" spans="1:50" x14ac:dyDescent="0.15">
      <c r="A419" s="17" t="s">
        <v>1536</v>
      </c>
      <c r="B419" s="17" t="s">
        <v>1536</v>
      </c>
      <c r="C419" s="17">
        <v>116.95</v>
      </c>
      <c r="D419" s="17">
        <v>118.41</v>
      </c>
      <c r="E419" s="17">
        <v>116.66</v>
      </c>
      <c r="F419" s="17">
        <v>116.81</v>
      </c>
      <c r="G419" s="17">
        <v>117.14</v>
      </c>
      <c r="H419" s="17">
        <v>1038</v>
      </c>
      <c r="I419" s="17">
        <v>930</v>
      </c>
      <c r="J419" s="17">
        <v>0.5</v>
      </c>
      <c r="K419" s="17">
        <v>-0.6</v>
      </c>
      <c r="L419" s="17">
        <v>-0.1</v>
      </c>
      <c r="M419" s="17">
        <v>-0.3</v>
      </c>
      <c r="N419" s="17">
        <v>-0.2</v>
      </c>
      <c r="O419" s="17">
        <v>9</v>
      </c>
      <c r="P419" s="17">
        <v>-1.4</v>
      </c>
      <c r="Q419" s="17">
        <v>0.1</v>
      </c>
      <c r="R419" s="17">
        <v>1.2</v>
      </c>
      <c r="S419" s="17">
        <v>-0.2</v>
      </c>
      <c r="T419" s="17">
        <v>17</v>
      </c>
      <c r="U419" s="17">
        <v>-38</v>
      </c>
      <c r="V419" s="17">
        <v>0.01</v>
      </c>
      <c r="W419" s="17">
        <v>47</v>
      </c>
      <c r="X419" s="17">
        <v>2348</v>
      </c>
      <c r="Y419" s="17">
        <v>0</v>
      </c>
      <c r="Z419" s="17">
        <v>0.2</v>
      </c>
      <c r="AA419" s="17">
        <v>930</v>
      </c>
      <c r="AB419" s="17">
        <v>1038</v>
      </c>
      <c r="AC419" s="17">
        <v>1444</v>
      </c>
      <c r="AD419" s="17">
        <v>1311</v>
      </c>
      <c r="AE419" s="17">
        <v>-1</v>
      </c>
      <c r="AF419" s="17">
        <v>0.1</v>
      </c>
      <c r="AG419" s="17">
        <v>1.2</v>
      </c>
      <c r="AH419" s="17">
        <v>-1</v>
      </c>
      <c r="AI419" s="17">
        <v>1.49</v>
      </c>
      <c r="AJ419" s="17">
        <v>0</v>
      </c>
      <c r="AK419" s="17">
        <v>0</v>
      </c>
      <c r="AL419" s="17">
        <v>27</v>
      </c>
      <c r="AM419" s="17">
        <v>116.66</v>
      </c>
      <c r="AN419" s="17">
        <v>118.41</v>
      </c>
      <c r="AO419" s="17">
        <v>116.74</v>
      </c>
      <c r="AP419" s="17">
        <v>11795</v>
      </c>
      <c r="AQ419" s="17">
        <v>58</v>
      </c>
      <c r="AR419" s="17">
        <v>48</v>
      </c>
      <c r="AS419" s="17">
        <v>35</v>
      </c>
      <c r="AT419" s="17">
        <v>58</v>
      </c>
      <c r="AU419" s="17">
        <v>4</v>
      </c>
      <c r="AV419" s="17"/>
      <c r="AW419" s="17"/>
      <c r="AX419" s="17"/>
    </row>
    <row r="420" spans="1:50" x14ac:dyDescent="0.15">
      <c r="A420" s="17" t="s">
        <v>556</v>
      </c>
      <c r="B420" s="17" t="s">
        <v>557</v>
      </c>
      <c r="C420" s="17">
        <v>13.08</v>
      </c>
      <c r="D420" s="17">
        <v>13.1</v>
      </c>
      <c r="E420" s="17">
        <v>12.59</v>
      </c>
      <c r="F420" s="17">
        <v>12.6</v>
      </c>
      <c r="G420" s="17">
        <v>13.05</v>
      </c>
      <c r="H420" s="17">
        <v>930</v>
      </c>
      <c r="I420" s="17">
        <v>1500</v>
      </c>
      <c r="J420" s="17">
        <v>-2.1</v>
      </c>
      <c r="K420" s="17">
        <v>-1.6</v>
      </c>
      <c r="L420" s="17">
        <v>-3.7</v>
      </c>
      <c r="M420" s="17">
        <v>-3.5</v>
      </c>
      <c r="N420" s="17">
        <v>0.2</v>
      </c>
      <c r="O420" s="17">
        <v>2</v>
      </c>
      <c r="P420" s="17">
        <v>-3.9</v>
      </c>
      <c r="Q420" s="17">
        <v>0.1</v>
      </c>
      <c r="R420" s="17">
        <v>0.2</v>
      </c>
      <c r="S420" s="17">
        <v>-3.8</v>
      </c>
      <c r="T420" s="17">
        <v>96</v>
      </c>
      <c r="U420" s="17">
        <v>-39</v>
      </c>
      <c r="V420" s="17">
        <v>0.04</v>
      </c>
      <c r="W420" s="17">
        <v>22</v>
      </c>
      <c r="X420" s="17">
        <v>871</v>
      </c>
      <c r="Y420" s="17">
        <v>-0.2</v>
      </c>
      <c r="Z420" s="17">
        <v>-0.2</v>
      </c>
      <c r="AA420" s="17">
        <v>1117</v>
      </c>
      <c r="AB420" s="17">
        <v>930</v>
      </c>
      <c r="AC420" s="17">
        <v>1500</v>
      </c>
      <c r="AD420" s="17">
        <v>1335</v>
      </c>
      <c r="AE420" s="17">
        <v>-1.8</v>
      </c>
      <c r="AF420" s="17">
        <v>0</v>
      </c>
      <c r="AG420" s="17">
        <v>0</v>
      </c>
      <c r="AH420" s="17">
        <v>-1.8</v>
      </c>
      <c r="AI420" s="17">
        <v>0.46</v>
      </c>
      <c r="AJ420" s="17">
        <v>12.8035</v>
      </c>
      <c r="AK420" s="17">
        <v>0.98</v>
      </c>
      <c r="AL420" s="17">
        <v>92</v>
      </c>
      <c r="AM420" s="17">
        <v>12.72</v>
      </c>
      <c r="AN420" s="17">
        <v>13.08</v>
      </c>
      <c r="AO420" s="17">
        <v>12.6</v>
      </c>
      <c r="AP420" s="17">
        <v>1283</v>
      </c>
      <c r="AQ420" s="17">
        <v>100</v>
      </c>
      <c r="AR420" s="17">
        <v>0</v>
      </c>
      <c r="AS420" s="17">
        <v>100</v>
      </c>
      <c r="AT420" s="17">
        <v>80</v>
      </c>
      <c r="AU420" s="17">
        <v>-3</v>
      </c>
      <c r="AV420" s="17"/>
      <c r="AW420" s="17"/>
      <c r="AX420" s="17"/>
    </row>
    <row r="421" spans="1:50" x14ac:dyDescent="0.15">
      <c r="A421" s="17" t="s">
        <v>782</v>
      </c>
      <c r="B421" s="17" t="s">
        <v>783</v>
      </c>
      <c r="C421" s="17">
        <v>7</v>
      </c>
      <c r="D421" s="17">
        <v>7.22</v>
      </c>
      <c r="E421" s="17">
        <v>6.96</v>
      </c>
      <c r="F421" s="17">
        <v>7.12</v>
      </c>
      <c r="G421" s="17">
        <v>6.99</v>
      </c>
      <c r="H421" s="17">
        <v>1319</v>
      </c>
      <c r="I421" s="17">
        <v>953</v>
      </c>
      <c r="J421" s="17">
        <v>0.3</v>
      </c>
      <c r="K421" s="17">
        <v>1.4</v>
      </c>
      <c r="L421" s="17">
        <v>1.7</v>
      </c>
      <c r="M421" s="17">
        <v>1.8</v>
      </c>
      <c r="N421" s="17">
        <v>0.1</v>
      </c>
      <c r="O421" s="17">
        <v>62</v>
      </c>
      <c r="P421" s="17">
        <v>-1.4</v>
      </c>
      <c r="Q421" s="17">
        <v>2.2999999999999998</v>
      </c>
      <c r="R421" s="17">
        <v>3.1</v>
      </c>
      <c r="S421" s="17">
        <v>-0.6</v>
      </c>
      <c r="T421" s="17">
        <v>15</v>
      </c>
      <c r="U421" s="17">
        <v>38</v>
      </c>
      <c r="V421" s="17">
        <v>0.04</v>
      </c>
      <c r="W421" s="17">
        <v>86</v>
      </c>
      <c r="X421" s="17">
        <v>243</v>
      </c>
      <c r="Y421" s="17">
        <v>-0.3</v>
      </c>
      <c r="Z421" s="17">
        <v>-0.4</v>
      </c>
      <c r="AA421" s="17">
        <v>953</v>
      </c>
      <c r="AB421" s="17">
        <v>1008</v>
      </c>
      <c r="AC421" s="17">
        <v>1300</v>
      </c>
      <c r="AD421" s="17">
        <v>1319</v>
      </c>
      <c r="AE421" s="17">
        <v>-1.4</v>
      </c>
      <c r="AF421" s="17">
        <v>1</v>
      </c>
      <c r="AG421" s="17">
        <v>0.4</v>
      </c>
      <c r="AH421" s="17">
        <v>-1.4</v>
      </c>
      <c r="AI421" s="17">
        <v>0.5</v>
      </c>
      <c r="AJ421" s="17">
        <v>6.9245000000000001</v>
      </c>
      <c r="AK421" s="17">
        <v>1.03</v>
      </c>
      <c r="AL421" s="17">
        <v>43</v>
      </c>
      <c r="AM421" s="17">
        <v>6.96</v>
      </c>
      <c r="AN421" s="17">
        <v>7.03</v>
      </c>
      <c r="AO421" s="17">
        <v>7.05</v>
      </c>
      <c r="AP421" s="17">
        <v>722</v>
      </c>
      <c r="AQ421" s="17">
        <v>100</v>
      </c>
      <c r="AR421" s="17">
        <v>0</v>
      </c>
      <c r="AS421" s="17">
        <v>100</v>
      </c>
      <c r="AT421" s="17">
        <v>25</v>
      </c>
      <c r="AU421" s="17">
        <v>-9</v>
      </c>
      <c r="AV421" s="17"/>
      <c r="AW421" s="17"/>
      <c r="AX421" s="17"/>
    </row>
    <row r="422" spans="1:50" x14ac:dyDescent="0.15">
      <c r="A422" s="17" t="s">
        <v>3442</v>
      </c>
      <c r="B422" s="17" t="s">
        <v>3443</v>
      </c>
      <c r="C422" s="17">
        <v>7.88</v>
      </c>
      <c r="D422" s="17">
        <v>7.91</v>
      </c>
      <c r="E422" s="17">
        <v>7.8</v>
      </c>
      <c r="F422" s="17">
        <v>7.85</v>
      </c>
      <c r="G422" s="17">
        <v>7.9</v>
      </c>
      <c r="H422" s="17">
        <v>932</v>
      </c>
      <c r="I422" s="17">
        <v>1117</v>
      </c>
      <c r="J422" s="17">
        <v>-0.8</v>
      </c>
      <c r="K422" s="17">
        <v>0.4</v>
      </c>
      <c r="L422" s="17">
        <v>-0.4</v>
      </c>
      <c r="M422" s="17">
        <v>-0.6</v>
      </c>
      <c r="N422" s="17">
        <v>-0.3</v>
      </c>
      <c r="O422" s="17">
        <v>45</v>
      </c>
      <c r="P422" s="17">
        <v>-0.8</v>
      </c>
      <c r="Q422" s="17">
        <v>0.6</v>
      </c>
      <c r="R422" s="17">
        <v>0.4</v>
      </c>
      <c r="S422" s="17">
        <v>-1</v>
      </c>
      <c r="T422" s="17">
        <v>73</v>
      </c>
      <c r="U422" s="17">
        <v>27</v>
      </c>
      <c r="V422" s="17">
        <v>0.01</v>
      </c>
      <c r="W422" s="17">
        <v>18</v>
      </c>
      <c r="X422" s="17">
        <v>124</v>
      </c>
      <c r="Y422" s="17">
        <v>0.3</v>
      </c>
      <c r="Z422" s="17">
        <v>0.1</v>
      </c>
      <c r="AA422" s="17">
        <v>1117</v>
      </c>
      <c r="AB422" s="17">
        <v>932</v>
      </c>
      <c r="AC422" s="17">
        <v>1405</v>
      </c>
      <c r="AD422" s="17">
        <v>1339</v>
      </c>
      <c r="AE422" s="17">
        <v>-0.8</v>
      </c>
      <c r="AF422" s="17">
        <v>0.4</v>
      </c>
      <c r="AG422" s="17">
        <v>0.4</v>
      </c>
      <c r="AH422" s="17">
        <v>-0.8</v>
      </c>
      <c r="AI422" s="17">
        <v>0.82</v>
      </c>
      <c r="AJ422" s="17">
        <v>7.9284999999999997</v>
      </c>
      <c r="AK422" s="17">
        <v>0.99</v>
      </c>
      <c r="AL422" s="17">
        <v>91</v>
      </c>
      <c r="AM422" s="17">
        <v>7.8</v>
      </c>
      <c r="AN422" s="17">
        <v>7.91</v>
      </c>
      <c r="AO422" s="17">
        <v>7.82</v>
      </c>
      <c r="AP422" s="17">
        <v>791</v>
      </c>
      <c r="AQ422" s="17">
        <v>50</v>
      </c>
      <c r="AR422" s="17">
        <v>100</v>
      </c>
      <c r="AS422" s="17">
        <v>50</v>
      </c>
      <c r="AT422" s="17">
        <v>67</v>
      </c>
      <c r="AU422" s="17">
        <v>-8</v>
      </c>
      <c r="AV422" s="17"/>
      <c r="AW422" s="17"/>
      <c r="AX422" s="17"/>
    </row>
    <row r="423" spans="1:50" x14ac:dyDescent="0.15">
      <c r="A423" s="17" t="s">
        <v>940</v>
      </c>
      <c r="B423" s="17" t="s">
        <v>941</v>
      </c>
      <c r="C423" s="17">
        <v>22.3</v>
      </c>
      <c r="D423" s="17">
        <v>23.12</v>
      </c>
      <c r="E423" s="17">
        <v>22.3</v>
      </c>
      <c r="F423" s="17">
        <v>23.06</v>
      </c>
      <c r="G423" s="17">
        <v>22.28</v>
      </c>
      <c r="H423" s="17">
        <v>1350</v>
      </c>
      <c r="I423" s="17">
        <v>930</v>
      </c>
      <c r="J423" s="17">
        <v>2.2000000000000002</v>
      </c>
      <c r="K423" s="17">
        <v>1.2</v>
      </c>
      <c r="L423" s="17">
        <v>3.4</v>
      </c>
      <c r="M423" s="17">
        <v>3.4</v>
      </c>
      <c r="N423" s="17">
        <v>0.1</v>
      </c>
      <c r="O423" s="17">
        <v>93</v>
      </c>
      <c r="P423" s="17">
        <v>-0.3</v>
      </c>
      <c r="Q423" s="17">
        <v>3.4</v>
      </c>
      <c r="R423" s="17">
        <v>3.6</v>
      </c>
      <c r="S423" s="17">
        <v>0</v>
      </c>
      <c r="T423" s="17">
        <v>0</v>
      </c>
      <c r="U423" s="17">
        <v>33</v>
      </c>
      <c r="V423" s="17">
        <v>0.04</v>
      </c>
      <c r="W423" s="17">
        <v>70</v>
      </c>
      <c r="X423" s="17">
        <v>633</v>
      </c>
      <c r="Y423" s="17">
        <v>0.8</v>
      </c>
      <c r="Z423" s="17">
        <v>1.3</v>
      </c>
      <c r="AA423" s="17">
        <v>930</v>
      </c>
      <c r="AB423" s="17">
        <v>1052</v>
      </c>
      <c r="AC423" s="17">
        <v>1300</v>
      </c>
      <c r="AD423" s="17">
        <v>1350</v>
      </c>
      <c r="AE423" s="17">
        <v>-0.2</v>
      </c>
      <c r="AF423" s="17">
        <v>1.3</v>
      </c>
      <c r="AG423" s="17">
        <v>3.1</v>
      </c>
      <c r="AH423" s="17">
        <v>-0.2</v>
      </c>
      <c r="AI423" s="17">
        <v>0.92</v>
      </c>
      <c r="AJ423" s="17">
        <v>22.094000000000001</v>
      </c>
      <c r="AK423" s="17">
        <v>1.04</v>
      </c>
      <c r="AL423" s="17">
        <v>0</v>
      </c>
      <c r="AM423" s="17">
        <v>22.3</v>
      </c>
      <c r="AN423" s="17">
        <v>23</v>
      </c>
      <c r="AO423" s="17">
        <v>22.77</v>
      </c>
      <c r="AP423" s="17">
        <v>2311</v>
      </c>
      <c r="AQ423" s="17">
        <v>0</v>
      </c>
      <c r="AR423" s="17">
        <v>94</v>
      </c>
      <c r="AS423" s="17">
        <v>0</v>
      </c>
      <c r="AT423" s="17">
        <v>94</v>
      </c>
      <c r="AU423" s="17">
        <v>7</v>
      </c>
      <c r="AV423" s="17"/>
      <c r="AW423" s="17"/>
      <c r="AX423" s="17"/>
    </row>
    <row r="424" spans="1:50" x14ac:dyDescent="0.15">
      <c r="A424" s="17" t="s">
        <v>3334</v>
      </c>
      <c r="B424" s="17" t="s">
        <v>3335</v>
      </c>
      <c r="C424" s="17">
        <v>8.74</v>
      </c>
      <c r="D424" s="17">
        <v>8.76</v>
      </c>
      <c r="E424" s="17">
        <v>8.61</v>
      </c>
      <c r="F424" s="17">
        <v>8.64</v>
      </c>
      <c r="G424" s="17">
        <v>8.77</v>
      </c>
      <c r="H424" s="17">
        <v>930</v>
      </c>
      <c r="I424" s="17">
        <v>1438</v>
      </c>
      <c r="J424" s="17">
        <v>-0.7</v>
      </c>
      <c r="K424" s="17">
        <v>-0.5</v>
      </c>
      <c r="L424" s="17">
        <v>-1.2</v>
      </c>
      <c r="M424" s="17">
        <v>-1.5</v>
      </c>
      <c r="N424" s="17">
        <v>-0.3</v>
      </c>
      <c r="O424" s="17">
        <v>20</v>
      </c>
      <c r="P424" s="17">
        <v>-1.4</v>
      </c>
      <c r="Q424" s="17">
        <v>0.3</v>
      </c>
      <c r="R424" s="17">
        <v>0.2</v>
      </c>
      <c r="S424" s="17">
        <v>-1.5</v>
      </c>
      <c r="T424" s="17">
        <v>87</v>
      </c>
      <c r="U424" s="17">
        <v>-27</v>
      </c>
      <c r="V424" s="17">
        <v>0.02</v>
      </c>
      <c r="W424" s="17">
        <v>33</v>
      </c>
      <c r="X424" s="17">
        <v>255</v>
      </c>
      <c r="Y424" s="17">
        <v>0.1</v>
      </c>
      <c r="Z424" s="17">
        <v>-0.7</v>
      </c>
      <c r="AA424" s="17">
        <v>1119</v>
      </c>
      <c r="AB424" s="17">
        <v>930</v>
      </c>
      <c r="AC424" s="17">
        <v>1438</v>
      </c>
      <c r="AD424" s="17">
        <v>1300</v>
      </c>
      <c r="AE424" s="17">
        <v>-0.7</v>
      </c>
      <c r="AF424" s="17">
        <v>0.3</v>
      </c>
      <c r="AG424" s="17">
        <v>0.2</v>
      </c>
      <c r="AH424" s="17">
        <v>-0.7</v>
      </c>
      <c r="AI424" s="17">
        <v>0.53</v>
      </c>
      <c r="AJ424" s="17">
        <v>8.6430000000000007</v>
      </c>
      <c r="AK424" s="17">
        <v>1</v>
      </c>
      <c r="AL424" s="17">
        <v>108</v>
      </c>
      <c r="AM424" s="17">
        <v>8.64</v>
      </c>
      <c r="AN424" s="17">
        <v>8.76</v>
      </c>
      <c r="AO424" s="17">
        <v>8.61</v>
      </c>
      <c r="AP424" s="17">
        <v>870</v>
      </c>
      <c r="AQ424" s="17">
        <v>33</v>
      </c>
      <c r="AR424" s="17">
        <v>67</v>
      </c>
      <c r="AS424" s="17">
        <v>80</v>
      </c>
      <c r="AT424" s="17">
        <v>20</v>
      </c>
      <c r="AU424" s="17">
        <v>-7</v>
      </c>
      <c r="AV424" s="17"/>
      <c r="AW424" s="17"/>
      <c r="AX424" s="17"/>
    </row>
    <row r="425" spans="1:50" x14ac:dyDescent="0.15">
      <c r="A425" s="17" t="s">
        <v>956</v>
      </c>
      <c r="B425" s="17" t="s">
        <v>957</v>
      </c>
      <c r="C425" s="17">
        <v>24.93</v>
      </c>
      <c r="D425" s="17">
        <v>25.06</v>
      </c>
      <c r="E425" s="17">
        <v>24.44</v>
      </c>
      <c r="F425" s="17">
        <v>24.55</v>
      </c>
      <c r="G425" s="17">
        <v>24.93</v>
      </c>
      <c r="H425" s="17">
        <v>932</v>
      </c>
      <c r="I425" s="17">
        <v>1400</v>
      </c>
      <c r="J425" s="17">
        <v>-1</v>
      </c>
      <c r="K425" s="17">
        <v>-0.5</v>
      </c>
      <c r="L425" s="17">
        <v>-1.5</v>
      </c>
      <c r="M425" s="17">
        <v>-1.5</v>
      </c>
      <c r="N425" s="17">
        <v>0</v>
      </c>
      <c r="O425" s="17">
        <v>18</v>
      </c>
      <c r="P425" s="17">
        <v>-2.1</v>
      </c>
      <c r="Q425" s="17">
        <v>0.4</v>
      </c>
      <c r="R425" s="17">
        <v>0.5</v>
      </c>
      <c r="S425" s="17">
        <v>-2</v>
      </c>
      <c r="T425" s="17">
        <v>79</v>
      </c>
      <c r="U425" s="17">
        <v>-21</v>
      </c>
      <c r="V425" s="17">
        <v>0.03</v>
      </c>
      <c r="W425" s="17">
        <v>3</v>
      </c>
      <c r="X425" s="17">
        <v>1046</v>
      </c>
      <c r="Y425" s="17">
        <v>0.1</v>
      </c>
      <c r="Z425" s="17">
        <v>0.2</v>
      </c>
      <c r="AA425" s="17">
        <v>1121</v>
      </c>
      <c r="AB425" s="17">
        <v>932</v>
      </c>
      <c r="AC425" s="17">
        <v>1400</v>
      </c>
      <c r="AD425" s="17">
        <v>1313</v>
      </c>
      <c r="AE425" s="17">
        <v>-0.9</v>
      </c>
      <c r="AF425" s="17">
        <v>0.4</v>
      </c>
      <c r="AG425" s="17">
        <v>0.5</v>
      </c>
      <c r="AH425" s="17">
        <v>-0.9</v>
      </c>
      <c r="AI425" s="17">
        <v>0.57999999999999996</v>
      </c>
      <c r="AJ425" s="17">
        <v>23.997499999999999</v>
      </c>
      <c r="AK425" s="17">
        <v>1.02</v>
      </c>
      <c r="AL425" s="17">
        <v>67</v>
      </c>
      <c r="AM425" s="17">
        <v>24.67</v>
      </c>
      <c r="AN425" s="17">
        <v>25.06</v>
      </c>
      <c r="AO425" s="17">
        <v>24.45</v>
      </c>
      <c r="AP425" s="17">
        <v>2478</v>
      </c>
      <c r="AQ425" s="17">
        <v>0</v>
      </c>
      <c r="AR425" s="17">
        <v>50</v>
      </c>
      <c r="AS425" s="17">
        <v>0</v>
      </c>
      <c r="AT425" s="17">
        <v>38</v>
      </c>
      <c r="AU425" s="17">
        <v>2</v>
      </c>
      <c r="AV425" s="17"/>
      <c r="AW425" s="17"/>
      <c r="AX425" s="17"/>
    </row>
    <row r="426" spans="1:50" x14ac:dyDescent="0.15">
      <c r="A426" s="17" t="s">
        <v>2890</v>
      </c>
      <c r="B426" s="17" t="s">
        <v>2891</v>
      </c>
      <c r="C426" s="17">
        <v>19.55</v>
      </c>
      <c r="D426" s="17">
        <v>19.559999999999999</v>
      </c>
      <c r="E426" s="17">
        <v>19.18</v>
      </c>
      <c r="F426" s="17">
        <v>19.3</v>
      </c>
      <c r="G426" s="17">
        <v>19.579999999999998</v>
      </c>
      <c r="H426" s="17">
        <v>930</v>
      </c>
      <c r="I426" s="17">
        <v>1453</v>
      </c>
      <c r="J426" s="17">
        <v>-1.4</v>
      </c>
      <c r="K426" s="17">
        <v>0.2</v>
      </c>
      <c r="L426" s="17">
        <v>-1.3</v>
      </c>
      <c r="M426" s="17">
        <v>-1.4</v>
      </c>
      <c r="N426" s="17">
        <v>-0.2</v>
      </c>
      <c r="O426" s="17">
        <v>32</v>
      </c>
      <c r="P426" s="17">
        <v>-1.3</v>
      </c>
      <c r="Q426" s="17">
        <v>0.6</v>
      </c>
      <c r="R426" s="17">
        <v>0.1</v>
      </c>
      <c r="S426" s="17">
        <v>-1.9</v>
      </c>
      <c r="T426" s="17">
        <v>97</v>
      </c>
      <c r="U426" s="17">
        <v>8</v>
      </c>
      <c r="V426" s="17">
        <v>0.02</v>
      </c>
      <c r="W426" s="17">
        <v>18</v>
      </c>
      <c r="X426" s="17">
        <v>212</v>
      </c>
      <c r="Y426" s="17">
        <v>-0.2</v>
      </c>
      <c r="Z426" s="17">
        <v>-0.7</v>
      </c>
      <c r="AA426" s="17">
        <v>1024</v>
      </c>
      <c r="AB426" s="17">
        <v>930</v>
      </c>
      <c r="AC426" s="17">
        <v>1453</v>
      </c>
      <c r="AD426" s="17">
        <v>1454</v>
      </c>
      <c r="AE426" s="17">
        <v>-0.1</v>
      </c>
      <c r="AF426" s="17">
        <v>0.6</v>
      </c>
      <c r="AG426" s="17">
        <v>0</v>
      </c>
      <c r="AH426" s="17">
        <v>-0.1</v>
      </c>
      <c r="AI426" s="17">
        <v>0.03</v>
      </c>
      <c r="AJ426" s="17">
        <v>19.644500000000001</v>
      </c>
      <c r="AK426" s="17">
        <v>0.98</v>
      </c>
      <c r="AL426" s="17">
        <v>109</v>
      </c>
      <c r="AM426" s="17">
        <v>19.21</v>
      </c>
      <c r="AN426" s="17">
        <v>19.55</v>
      </c>
      <c r="AO426" s="17">
        <v>19.18</v>
      </c>
      <c r="AP426" s="17">
        <v>1931</v>
      </c>
      <c r="AQ426" s="17">
        <v>100</v>
      </c>
      <c r="AR426" s="17">
        <v>0</v>
      </c>
      <c r="AS426" s="17">
        <v>100</v>
      </c>
      <c r="AT426" s="17">
        <v>12</v>
      </c>
      <c r="AU426" s="17">
        <v>-9</v>
      </c>
      <c r="AV426" s="17"/>
      <c r="AW426" s="17"/>
      <c r="AX426" s="17"/>
    </row>
    <row r="427" spans="1:50" x14ac:dyDescent="0.15">
      <c r="A427" s="17" t="s">
        <v>822</v>
      </c>
      <c r="B427" s="17" t="s">
        <v>823</v>
      </c>
      <c r="C427" s="17">
        <v>20.72</v>
      </c>
      <c r="D427" s="17">
        <v>21.11</v>
      </c>
      <c r="E427" s="17">
        <v>20.56</v>
      </c>
      <c r="F427" s="17">
        <v>20.79</v>
      </c>
      <c r="G427" s="17">
        <v>20.72</v>
      </c>
      <c r="H427" s="17">
        <v>1015</v>
      </c>
      <c r="I427" s="17">
        <v>938</v>
      </c>
      <c r="J427" s="17">
        <v>0.6</v>
      </c>
      <c r="K427" s="17">
        <v>-0.2</v>
      </c>
      <c r="L427" s="17">
        <v>0.3</v>
      </c>
      <c r="M427" s="17">
        <v>0.3</v>
      </c>
      <c r="N427" s="17">
        <v>0</v>
      </c>
      <c r="O427" s="17">
        <v>42</v>
      </c>
      <c r="P427" s="17">
        <v>-1.5</v>
      </c>
      <c r="Q427" s="17">
        <v>1.1000000000000001</v>
      </c>
      <c r="R427" s="17">
        <v>1.9</v>
      </c>
      <c r="S427" s="17">
        <v>-0.8</v>
      </c>
      <c r="T427" s="17">
        <v>29</v>
      </c>
      <c r="U427" s="17">
        <v>-9</v>
      </c>
      <c r="V427" s="17">
        <v>0.03</v>
      </c>
      <c r="W427" s="17">
        <v>49</v>
      </c>
      <c r="X427" s="17">
        <v>512</v>
      </c>
      <c r="Y427" s="17">
        <v>0</v>
      </c>
      <c r="Z427" s="17">
        <v>-0.4</v>
      </c>
      <c r="AA427" s="17">
        <v>938</v>
      </c>
      <c r="AB427" s="17">
        <v>1015</v>
      </c>
      <c r="AC427" s="17">
        <v>1323</v>
      </c>
      <c r="AD427" s="17">
        <v>1301</v>
      </c>
      <c r="AE427" s="17">
        <v>-0.4</v>
      </c>
      <c r="AF427" s="17">
        <v>0.6</v>
      </c>
      <c r="AG427" s="17">
        <v>1.9</v>
      </c>
      <c r="AH427" s="17">
        <v>-0.4</v>
      </c>
      <c r="AI427" s="17">
        <v>0.85</v>
      </c>
      <c r="AJ427" s="17">
        <v>21.1995</v>
      </c>
      <c r="AK427" s="17">
        <v>0.98</v>
      </c>
      <c r="AL427" s="17">
        <v>26</v>
      </c>
      <c r="AM427" s="17">
        <v>20.58</v>
      </c>
      <c r="AN427" s="17">
        <v>21.11</v>
      </c>
      <c r="AO427" s="17">
        <v>20.67</v>
      </c>
      <c r="AP427" s="17">
        <v>2087</v>
      </c>
      <c r="AQ427" s="17">
        <v>25</v>
      </c>
      <c r="AR427" s="17">
        <v>13</v>
      </c>
      <c r="AS427" s="17">
        <v>70</v>
      </c>
      <c r="AT427" s="17">
        <v>25</v>
      </c>
      <c r="AU427" s="17">
        <v>-8</v>
      </c>
      <c r="AV427" s="17"/>
      <c r="AW427" s="17"/>
      <c r="AX427" s="17"/>
    </row>
    <row r="428" spans="1:50" x14ac:dyDescent="0.15">
      <c r="A428" s="17" t="s">
        <v>536</v>
      </c>
      <c r="B428" s="17" t="s">
        <v>537</v>
      </c>
      <c r="C428" s="17">
        <v>9.16</v>
      </c>
      <c r="D428" s="17">
        <v>9.48</v>
      </c>
      <c r="E428" s="17">
        <v>9.1199999999999992</v>
      </c>
      <c r="F428" s="17">
        <v>9.4499999999999993</v>
      </c>
      <c r="G428" s="17">
        <v>9.16</v>
      </c>
      <c r="H428" s="17">
        <v>1427</v>
      </c>
      <c r="I428" s="17">
        <v>937</v>
      </c>
      <c r="J428" s="17">
        <v>1.5</v>
      </c>
      <c r="K428" s="17">
        <v>1.6</v>
      </c>
      <c r="L428" s="17">
        <v>3.1</v>
      </c>
      <c r="M428" s="17">
        <v>3.1</v>
      </c>
      <c r="N428" s="17">
        <v>0</v>
      </c>
      <c r="O428" s="17">
        <v>92</v>
      </c>
      <c r="P428" s="17">
        <v>-0.3</v>
      </c>
      <c r="Q428" s="17">
        <v>3.6</v>
      </c>
      <c r="R428" s="17">
        <v>3.4</v>
      </c>
      <c r="S428" s="17">
        <v>-0.4</v>
      </c>
      <c r="T428" s="17">
        <v>11</v>
      </c>
      <c r="U428" s="17">
        <v>42</v>
      </c>
      <c r="V428" s="17">
        <v>0.04</v>
      </c>
      <c r="W428" s="17">
        <v>64</v>
      </c>
      <c r="X428" s="17">
        <v>710</v>
      </c>
      <c r="Y428" s="17">
        <v>0.1</v>
      </c>
      <c r="Z428" s="17">
        <v>-0.1</v>
      </c>
      <c r="AA428" s="17">
        <v>937</v>
      </c>
      <c r="AB428" s="17">
        <v>1013</v>
      </c>
      <c r="AC428" s="17">
        <v>1302</v>
      </c>
      <c r="AD428" s="17">
        <v>1427</v>
      </c>
      <c r="AE428" s="17">
        <v>-0.3</v>
      </c>
      <c r="AF428" s="17">
        <v>1.8</v>
      </c>
      <c r="AG428" s="17">
        <v>2.6</v>
      </c>
      <c r="AH428" s="17">
        <v>-0.3</v>
      </c>
      <c r="AI428" s="17">
        <v>0.75</v>
      </c>
      <c r="AJ428" s="17">
        <v>8.9265000000000008</v>
      </c>
      <c r="AK428" s="17">
        <v>1.06</v>
      </c>
      <c r="AL428" s="17">
        <v>14</v>
      </c>
      <c r="AM428" s="17">
        <v>9.1199999999999992</v>
      </c>
      <c r="AN428" s="17">
        <v>9.4</v>
      </c>
      <c r="AO428" s="17">
        <v>9.2799999999999994</v>
      </c>
      <c r="AP428" s="17">
        <v>948</v>
      </c>
      <c r="AQ428" s="17">
        <v>33</v>
      </c>
      <c r="AR428" s="17">
        <v>67</v>
      </c>
      <c r="AS428" s="17">
        <v>67</v>
      </c>
      <c r="AT428" s="17">
        <v>50</v>
      </c>
      <c r="AU428" s="17">
        <v>-7</v>
      </c>
      <c r="AV428" s="17"/>
      <c r="AW428" s="17"/>
      <c r="AX428" s="17"/>
    </row>
    <row r="429" spans="1:50" x14ac:dyDescent="0.15">
      <c r="A429" s="17" t="s">
        <v>3270</v>
      </c>
      <c r="B429" s="17" t="s">
        <v>3271</v>
      </c>
      <c r="C429" s="17">
        <v>4.79</v>
      </c>
      <c r="D429" s="17">
        <v>4.79</v>
      </c>
      <c r="E429" s="17">
        <v>4.76</v>
      </c>
      <c r="F429" s="17">
        <v>4.7699999999999996</v>
      </c>
      <c r="G429" s="17">
        <v>4.79</v>
      </c>
      <c r="H429" s="17">
        <v>930</v>
      </c>
      <c r="I429" s="17">
        <v>1458</v>
      </c>
      <c r="J429" s="17">
        <v>-0.4</v>
      </c>
      <c r="K429" s="17">
        <v>0</v>
      </c>
      <c r="L429" s="17">
        <v>-0.4</v>
      </c>
      <c r="M429" s="17">
        <v>-0.4</v>
      </c>
      <c r="N429" s="17">
        <v>0</v>
      </c>
      <c r="O429" s="17">
        <v>33</v>
      </c>
      <c r="P429" s="17">
        <v>-0.4</v>
      </c>
      <c r="Q429" s="17">
        <v>0.2</v>
      </c>
      <c r="R429" s="17">
        <v>0</v>
      </c>
      <c r="S429" s="17">
        <v>-0.6</v>
      </c>
      <c r="T429" s="17">
        <v>100</v>
      </c>
      <c r="U429" s="17">
        <v>0</v>
      </c>
      <c r="V429" s="17">
        <v>0.01</v>
      </c>
      <c r="W429" s="17">
        <v>33</v>
      </c>
      <c r="X429" s="17">
        <v>41</v>
      </c>
      <c r="Y429" s="17">
        <v>-0.2</v>
      </c>
      <c r="Z429" s="17">
        <v>-0.2</v>
      </c>
      <c r="AA429" s="17">
        <v>1111</v>
      </c>
      <c r="AB429" s="17">
        <v>930</v>
      </c>
      <c r="AC429" s="17">
        <v>1458</v>
      </c>
      <c r="AD429" s="17">
        <v>1300</v>
      </c>
      <c r="AE429" s="17">
        <v>-0.2</v>
      </c>
      <c r="AF429" s="17">
        <v>0.2</v>
      </c>
      <c r="AG429" s="17">
        <v>0</v>
      </c>
      <c r="AH429" s="17">
        <v>-0.2</v>
      </c>
      <c r="AI429" s="17">
        <v>0.33</v>
      </c>
      <c r="AJ429" s="17">
        <v>4.7539999999999996</v>
      </c>
      <c r="AK429" s="17">
        <v>1</v>
      </c>
      <c r="AL429" s="17">
        <v>100</v>
      </c>
      <c r="AM429" s="17">
        <v>4.76</v>
      </c>
      <c r="AN429" s="17">
        <v>4.79</v>
      </c>
      <c r="AO429" s="17">
        <v>4.76</v>
      </c>
      <c r="AP429" s="17">
        <v>478</v>
      </c>
      <c r="AQ429" s="17">
        <v>100</v>
      </c>
      <c r="AR429" s="17">
        <v>0</v>
      </c>
      <c r="AS429" s="17">
        <v>100</v>
      </c>
      <c r="AT429" s="17">
        <v>50</v>
      </c>
      <c r="AU429" s="17">
        <v>-10</v>
      </c>
      <c r="AV429" s="17"/>
      <c r="AW429" s="17"/>
      <c r="AX429" s="17"/>
    </row>
    <row r="430" spans="1:50" x14ac:dyDescent="0.15">
      <c r="A430" s="17" t="s">
        <v>3152</v>
      </c>
      <c r="B430" s="17" t="s">
        <v>3153</v>
      </c>
      <c r="C430" s="17">
        <v>6.46</v>
      </c>
      <c r="D430" s="17">
        <v>6.47</v>
      </c>
      <c r="E430" s="17">
        <v>6.41</v>
      </c>
      <c r="F430" s="17">
        <v>6.41</v>
      </c>
      <c r="G430" s="17">
        <v>6.46</v>
      </c>
      <c r="H430" s="17">
        <v>930</v>
      </c>
      <c r="I430" s="17">
        <v>1500</v>
      </c>
      <c r="J430" s="17">
        <v>-0.5</v>
      </c>
      <c r="K430" s="17">
        <v>-0.3</v>
      </c>
      <c r="L430" s="17">
        <v>-0.8</v>
      </c>
      <c r="M430" s="17">
        <v>-0.8</v>
      </c>
      <c r="N430" s="17">
        <v>0</v>
      </c>
      <c r="O430" s="17">
        <v>0</v>
      </c>
      <c r="P430" s="17">
        <v>-0.9</v>
      </c>
      <c r="Q430" s="17">
        <v>0</v>
      </c>
      <c r="R430" s="17">
        <v>0.2</v>
      </c>
      <c r="S430" s="17">
        <v>-0.8</v>
      </c>
      <c r="T430" s="17">
        <v>83</v>
      </c>
      <c r="U430" s="17">
        <v>-33</v>
      </c>
      <c r="V430" s="17">
        <v>0.01</v>
      </c>
      <c r="W430" s="17">
        <v>25</v>
      </c>
      <c r="X430" s="17">
        <v>50</v>
      </c>
      <c r="Y430" s="17">
        <v>-0.2</v>
      </c>
      <c r="Z430" s="17">
        <v>-0.5</v>
      </c>
      <c r="AA430" s="17">
        <v>1034</v>
      </c>
      <c r="AB430" s="17">
        <v>930</v>
      </c>
      <c r="AC430" s="17">
        <v>1500</v>
      </c>
      <c r="AD430" s="17">
        <v>1315</v>
      </c>
      <c r="AE430" s="17">
        <v>-0.6</v>
      </c>
      <c r="AF430" s="17">
        <v>0</v>
      </c>
      <c r="AG430" s="17">
        <v>0</v>
      </c>
      <c r="AH430" s="17">
        <v>-0.6</v>
      </c>
      <c r="AI430" s="17">
        <v>0.67</v>
      </c>
      <c r="AJ430" s="17">
        <v>6.4095000000000004</v>
      </c>
      <c r="AK430" s="17">
        <v>1</v>
      </c>
      <c r="AL430" s="17">
        <v>100</v>
      </c>
      <c r="AM430" s="17">
        <v>6.42</v>
      </c>
      <c r="AN430" s="17">
        <v>6.46</v>
      </c>
      <c r="AO430" s="17">
        <v>6.41</v>
      </c>
      <c r="AP430" s="17">
        <v>645</v>
      </c>
      <c r="AQ430" s="17">
        <v>100</v>
      </c>
      <c r="AR430" s="17">
        <v>50</v>
      </c>
      <c r="AS430" s="17">
        <v>100</v>
      </c>
      <c r="AT430" s="17">
        <v>25</v>
      </c>
      <c r="AU430" s="17">
        <v>-10</v>
      </c>
      <c r="AV430" s="17"/>
      <c r="AW430" s="17"/>
      <c r="AX430" s="17"/>
    </row>
    <row r="431" spans="1:50" x14ac:dyDescent="0.15">
      <c r="A431" s="17" t="s">
        <v>3312</v>
      </c>
      <c r="B431" s="17" t="s">
        <v>3313</v>
      </c>
      <c r="C431" s="17">
        <v>7.91</v>
      </c>
      <c r="D431" s="17">
        <v>7.92</v>
      </c>
      <c r="E431" s="17">
        <v>7.84</v>
      </c>
      <c r="F431" s="17">
        <v>7.9</v>
      </c>
      <c r="G431" s="17">
        <v>7.9</v>
      </c>
      <c r="H431" s="17">
        <v>930</v>
      </c>
      <c r="I431" s="17">
        <v>1352</v>
      </c>
      <c r="J431" s="17">
        <v>-0.5</v>
      </c>
      <c r="K431" s="17">
        <v>0.4</v>
      </c>
      <c r="L431" s="17">
        <v>-0.1</v>
      </c>
      <c r="M431" s="17">
        <v>0</v>
      </c>
      <c r="N431" s="17">
        <v>0.1</v>
      </c>
      <c r="O431" s="17">
        <v>75</v>
      </c>
      <c r="P431" s="17">
        <v>-0.3</v>
      </c>
      <c r="Q431" s="17">
        <v>0.8</v>
      </c>
      <c r="R431" s="17">
        <v>0.1</v>
      </c>
      <c r="S431" s="17">
        <v>-0.9</v>
      </c>
      <c r="T431" s="17">
        <v>88</v>
      </c>
      <c r="U431" s="17">
        <v>38</v>
      </c>
      <c r="V431" s="17">
        <v>0.01</v>
      </c>
      <c r="W431" s="17">
        <v>17</v>
      </c>
      <c r="X431" s="17">
        <v>57</v>
      </c>
      <c r="Y431" s="17">
        <v>0</v>
      </c>
      <c r="Z431" s="17">
        <v>-0.4</v>
      </c>
      <c r="AA431" s="17">
        <v>1127</v>
      </c>
      <c r="AB431" s="17">
        <v>930</v>
      </c>
      <c r="AC431" s="17">
        <v>1352</v>
      </c>
      <c r="AD431" s="17">
        <v>1454</v>
      </c>
      <c r="AE431" s="17">
        <v>-0.1</v>
      </c>
      <c r="AF431" s="17">
        <v>0.8</v>
      </c>
      <c r="AG431" s="17">
        <v>0.1</v>
      </c>
      <c r="AH431" s="17">
        <v>-0.1</v>
      </c>
      <c r="AI431" s="17">
        <v>0.25</v>
      </c>
      <c r="AJ431" s="17">
        <v>7.8719999999999999</v>
      </c>
      <c r="AK431" s="17">
        <v>1</v>
      </c>
      <c r="AL431" s="17">
        <v>67</v>
      </c>
      <c r="AM431" s="17">
        <v>7.86</v>
      </c>
      <c r="AN431" s="17">
        <v>7.92</v>
      </c>
      <c r="AO431" s="17">
        <v>7.84</v>
      </c>
      <c r="AP431" s="17">
        <v>791</v>
      </c>
      <c r="AQ431" s="17">
        <v>0</v>
      </c>
      <c r="AR431" s="17">
        <v>0</v>
      </c>
      <c r="AS431" s="17">
        <v>75</v>
      </c>
      <c r="AT431" s="17">
        <v>0</v>
      </c>
      <c r="AU431" s="17">
        <v>-10</v>
      </c>
      <c r="AV431" s="17"/>
      <c r="AW431" s="17"/>
      <c r="AX431" s="17"/>
    </row>
    <row r="432" spans="1:50" x14ac:dyDescent="0.15">
      <c r="A432" s="17" t="s">
        <v>425</v>
      </c>
      <c r="B432" s="17" t="s">
        <v>426</v>
      </c>
      <c r="C432" s="17">
        <v>38.92</v>
      </c>
      <c r="D432" s="17">
        <v>39.68</v>
      </c>
      <c r="E432" s="17">
        <v>38.76</v>
      </c>
      <c r="F432" s="17">
        <v>39.08</v>
      </c>
      <c r="G432" s="17">
        <v>39.1</v>
      </c>
      <c r="H432" s="17">
        <v>1013</v>
      </c>
      <c r="I432" s="17">
        <v>933</v>
      </c>
      <c r="J432" s="17">
        <v>1.7</v>
      </c>
      <c r="K432" s="17">
        <v>-1.2</v>
      </c>
      <c r="L432" s="17">
        <v>0.4</v>
      </c>
      <c r="M432" s="17">
        <v>-0.1</v>
      </c>
      <c r="N432" s="17">
        <v>-0.5</v>
      </c>
      <c r="O432" s="17">
        <v>35</v>
      </c>
      <c r="P432" s="17">
        <v>-1.5</v>
      </c>
      <c r="Q432" s="17">
        <v>0.8</v>
      </c>
      <c r="R432" s="17">
        <v>1.9</v>
      </c>
      <c r="S432" s="17">
        <v>-0.4</v>
      </c>
      <c r="T432" s="17">
        <v>17</v>
      </c>
      <c r="U432" s="17">
        <v>-53</v>
      </c>
      <c r="V432" s="17">
        <v>0.02</v>
      </c>
      <c r="W432" s="17">
        <v>88</v>
      </c>
      <c r="X432" s="17">
        <v>558</v>
      </c>
      <c r="Y432" s="17">
        <v>-0.1</v>
      </c>
      <c r="Z432" s="17">
        <v>0.6</v>
      </c>
      <c r="AA432" s="17">
        <v>933</v>
      </c>
      <c r="AB432" s="17">
        <v>1013</v>
      </c>
      <c r="AC432" s="17">
        <v>1351</v>
      </c>
      <c r="AD432" s="17">
        <v>1309</v>
      </c>
      <c r="AE432" s="17">
        <v>-1.5</v>
      </c>
      <c r="AF432" s="17">
        <v>0.1</v>
      </c>
      <c r="AG432" s="17">
        <v>2</v>
      </c>
      <c r="AH432" s="17">
        <v>-1.5</v>
      </c>
      <c r="AI432" s="17">
        <v>1.47</v>
      </c>
      <c r="AJ432" s="17">
        <v>37.588999999999999</v>
      </c>
      <c r="AK432" s="17">
        <v>1.04</v>
      </c>
      <c r="AL432" s="17">
        <v>37</v>
      </c>
      <c r="AM432" s="17">
        <v>38.76</v>
      </c>
      <c r="AN432" s="17">
        <v>39.68</v>
      </c>
      <c r="AO432" s="17">
        <v>39.03</v>
      </c>
      <c r="AP432" s="17">
        <v>3968</v>
      </c>
      <c r="AQ432" s="17">
        <v>100</v>
      </c>
      <c r="AR432" s="17">
        <v>17</v>
      </c>
      <c r="AS432" s="17">
        <v>41</v>
      </c>
      <c r="AT432" s="17">
        <v>100</v>
      </c>
      <c r="AU432" s="17">
        <v>7</v>
      </c>
      <c r="AV432" s="17"/>
      <c r="AW432" s="17"/>
      <c r="AX432" s="17"/>
    </row>
    <row r="433" spans="1:50" x14ac:dyDescent="0.15">
      <c r="A433" s="17" t="s">
        <v>966</v>
      </c>
      <c r="B433" s="17" t="s">
        <v>967</v>
      </c>
      <c r="C433" s="17">
        <v>27.99</v>
      </c>
      <c r="D433" s="17">
        <v>28.05</v>
      </c>
      <c r="E433" s="17">
        <v>27.81</v>
      </c>
      <c r="F433" s="17">
        <v>27.92</v>
      </c>
      <c r="G433" s="17">
        <v>27.98</v>
      </c>
      <c r="H433" s="17">
        <v>1340</v>
      </c>
      <c r="I433" s="17">
        <v>932</v>
      </c>
      <c r="J433" s="17">
        <v>-0.3</v>
      </c>
      <c r="K433" s="17">
        <v>0.1</v>
      </c>
      <c r="L433" s="17">
        <v>-0.3</v>
      </c>
      <c r="M433" s="17">
        <v>-0.2</v>
      </c>
      <c r="N433" s="17">
        <v>0</v>
      </c>
      <c r="O433" s="17">
        <v>46</v>
      </c>
      <c r="P433" s="17">
        <v>-0.5</v>
      </c>
      <c r="Q433" s="17">
        <v>0.4</v>
      </c>
      <c r="R433" s="17">
        <v>0.2</v>
      </c>
      <c r="S433" s="17">
        <v>-0.6</v>
      </c>
      <c r="T433" s="17">
        <v>75</v>
      </c>
      <c r="U433" s="17">
        <v>8</v>
      </c>
      <c r="V433" s="17">
        <v>0.01</v>
      </c>
      <c r="W433" s="17">
        <v>50</v>
      </c>
      <c r="X433" s="17">
        <v>181</v>
      </c>
      <c r="Y433" s="17">
        <v>-0.4</v>
      </c>
      <c r="Z433" s="17">
        <v>-0.5</v>
      </c>
      <c r="AA433" s="17">
        <v>932</v>
      </c>
      <c r="AB433" s="17">
        <v>930</v>
      </c>
      <c r="AC433" s="17">
        <v>1319</v>
      </c>
      <c r="AD433" s="17">
        <v>1340</v>
      </c>
      <c r="AE433" s="17">
        <v>-0.4</v>
      </c>
      <c r="AF433" s="17">
        <v>0.3</v>
      </c>
      <c r="AG433" s="17">
        <v>0</v>
      </c>
      <c r="AH433" s="17">
        <v>-0.4</v>
      </c>
      <c r="AI433" s="17">
        <v>0.5</v>
      </c>
      <c r="AJ433" s="17">
        <v>28.145</v>
      </c>
      <c r="AK433" s="17">
        <v>0.99</v>
      </c>
      <c r="AL433" s="17">
        <v>94</v>
      </c>
      <c r="AM433" s="17">
        <v>27.81</v>
      </c>
      <c r="AN433" s="17">
        <v>27.99</v>
      </c>
      <c r="AO433" s="17">
        <v>27.84</v>
      </c>
      <c r="AP433" s="17">
        <v>2804</v>
      </c>
      <c r="AQ433" s="17">
        <v>100</v>
      </c>
      <c r="AR433" s="17">
        <v>0</v>
      </c>
      <c r="AS433" s="17">
        <v>100</v>
      </c>
      <c r="AT433" s="17">
        <v>22</v>
      </c>
      <c r="AU433" s="17">
        <v>-2</v>
      </c>
      <c r="AV433" s="17"/>
      <c r="AW433" s="17"/>
      <c r="AX433" s="17"/>
    </row>
    <row r="434" spans="1:50" x14ac:dyDescent="0.15">
      <c r="A434" s="17" t="s">
        <v>485</v>
      </c>
      <c r="B434" s="17" t="s">
        <v>486</v>
      </c>
      <c r="C434" s="17">
        <v>9.1300000000000008</v>
      </c>
      <c r="D434" s="17">
        <v>9.1300000000000008</v>
      </c>
      <c r="E434" s="17">
        <v>8.6999999999999993</v>
      </c>
      <c r="F434" s="17">
        <v>8.8800000000000008</v>
      </c>
      <c r="G434" s="17">
        <v>8.3000000000000007</v>
      </c>
      <c r="H434" s="17">
        <v>930</v>
      </c>
      <c r="I434" s="17">
        <v>1001</v>
      </c>
      <c r="J434" s="17">
        <v>-1.6</v>
      </c>
      <c r="K434" s="17">
        <v>-1.1000000000000001</v>
      </c>
      <c r="L434" s="17">
        <v>-2.8</v>
      </c>
      <c r="M434" s="17">
        <v>6.8</v>
      </c>
      <c r="N434" s="17">
        <v>9.5</v>
      </c>
      <c r="O434" s="17">
        <v>42</v>
      </c>
      <c r="P434" s="17">
        <v>-2.8</v>
      </c>
      <c r="Q434" s="17">
        <v>2</v>
      </c>
      <c r="R434" s="17">
        <v>0</v>
      </c>
      <c r="S434" s="17">
        <v>-4.8</v>
      </c>
      <c r="T434" s="17">
        <v>100</v>
      </c>
      <c r="U434" s="17">
        <v>-23</v>
      </c>
      <c r="V434" s="17">
        <v>0.05</v>
      </c>
      <c r="W434" s="17">
        <v>64</v>
      </c>
      <c r="X434" s="17">
        <v>1312</v>
      </c>
      <c r="Y434" s="17">
        <v>0</v>
      </c>
      <c r="Z434" s="17">
        <v>0</v>
      </c>
      <c r="AA434" s="17">
        <v>1001</v>
      </c>
      <c r="AB434" s="17">
        <v>930</v>
      </c>
      <c r="AC434" s="17">
        <v>1322</v>
      </c>
      <c r="AD434" s="17">
        <v>1415</v>
      </c>
      <c r="AE434" s="17">
        <v>-2.2999999999999998</v>
      </c>
      <c r="AF434" s="17">
        <v>0.8</v>
      </c>
      <c r="AG434" s="17">
        <v>0</v>
      </c>
      <c r="AH434" s="17">
        <v>-2.2999999999999998</v>
      </c>
      <c r="AI434" s="17">
        <v>0.48</v>
      </c>
      <c r="AJ434" s="17">
        <v>7.3935000000000004</v>
      </c>
      <c r="AK434" s="17">
        <v>1.2</v>
      </c>
      <c r="AL434" s="17">
        <v>0</v>
      </c>
      <c r="AM434" s="17">
        <v>8.7100000000000009</v>
      </c>
      <c r="AN434" s="17">
        <v>9.1300000000000008</v>
      </c>
      <c r="AO434" s="17">
        <v>8.81</v>
      </c>
      <c r="AP434" s="17">
        <v>909</v>
      </c>
      <c r="AQ434" s="17">
        <v>100</v>
      </c>
      <c r="AR434" s="17">
        <v>17</v>
      </c>
      <c r="AS434" s="17">
        <v>100</v>
      </c>
      <c r="AT434" s="17">
        <v>20</v>
      </c>
      <c r="AU434" s="17">
        <v>-3</v>
      </c>
      <c r="AV434" s="17"/>
      <c r="AW434" s="17"/>
      <c r="AX434" s="17"/>
    </row>
    <row r="435" spans="1:50" x14ac:dyDescent="0.15">
      <c r="A435" s="17" t="s">
        <v>206</v>
      </c>
      <c r="B435" s="17" t="s">
        <v>207</v>
      </c>
      <c r="C435" s="17">
        <v>41.65</v>
      </c>
      <c r="D435" s="17">
        <v>41.65</v>
      </c>
      <c r="E435" s="17">
        <v>40.880000000000003</v>
      </c>
      <c r="F435" s="17">
        <v>41.17</v>
      </c>
      <c r="G435" s="17">
        <v>41.32</v>
      </c>
      <c r="H435" s="17">
        <v>930</v>
      </c>
      <c r="I435" s="17">
        <v>1125</v>
      </c>
      <c r="J435" s="17">
        <v>-1.8</v>
      </c>
      <c r="K435" s="17">
        <v>0.7</v>
      </c>
      <c r="L435" s="17">
        <v>-1.2</v>
      </c>
      <c r="M435" s="17">
        <v>-0.4</v>
      </c>
      <c r="N435" s="17">
        <v>0.8</v>
      </c>
      <c r="O435" s="17">
        <v>38</v>
      </c>
      <c r="P435" s="17">
        <v>-1.2</v>
      </c>
      <c r="Q435" s="17">
        <v>0.7</v>
      </c>
      <c r="R435" s="17">
        <v>0</v>
      </c>
      <c r="S435" s="17">
        <v>-1.9</v>
      </c>
      <c r="T435" s="17">
        <v>100</v>
      </c>
      <c r="U435" s="17">
        <v>36</v>
      </c>
      <c r="V435" s="17">
        <v>0.02</v>
      </c>
      <c r="W435" s="17">
        <v>1</v>
      </c>
      <c r="X435" s="17">
        <v>62</v>
      </c>
      <c r="Y435" s="17">
        <v>-0.1</v>
      </c>
      <c r="Z435" s="17">
        <v>-0.5</v>
      </c>
      <c r="AA435" s="17">
        <v>1125</v>
      </c>
      <c r="AB435" s="17">
        <v>930</v>
      </c>
      <c r="AC435" s="17">
        <v>1300</v>
      </c>
      <c r="AD435" s="17">
        <v>1314</v>
      </c>
      <c r="AE435" s="17">
        <v>-0.3</v>
      </c>
      <c r="AF435" s="17">
        <v>0.7</v>
      </c>
      <c r="AG435" s="17">
        <v>0</v>
      </c>
      <c r="AH435" s="17">
        <v>-0.3</v>
      </c>
      <c r="AI435" s="17">
        <v>0.18</v>
      </c>
      <c r="AJ435" s="17">
        <v>41.2395</v>
      </c>
      <c r="AK435" s="17">
        <v>1</v>
      </c>
      <c r="AL435" s="17">
        <v>57</v>
      </c>
      <c r="AM435" s="17">
        <v>40.880000000000003</v>
      </c>
      <c r="AN435" s="17">
        <v>41.65</v>
      </c>
      <c r="AO435" s="17">
        <v>40.89</v>
      </c>
      <c r="AP435" s="17">
        <v>4131</v>
      </c>
      <c r="AQ435" s="17">
        <v>100</v>
      </c>
      <c r="AR435" s="17">
        <v>89</v>
      </c>
      <c r="AS435" s="17">
        <v>100</v>
      </c>
      <c r="AT435" s="17">
        <v>42</v>
      </c>
      <c r="AU435" s="17">
        <v>-3</v>
      </c>
      <c r="AV435" s="17"/>
      <c r="AW435" s="17"/>
      <c r="AX435" s="17"/>
    </row>
    <row r="436" spans="1:50" x14ac:dyDescent="0.15">
      <c r="A436" s="17" t="s">
        <v>2846</v>
      </c>
      <c r="B436" s="17" t="s">
        <v>2847</v>
      </c>
      <c r="C436" s="17">
        <v>4.7</v>
      </c>
      <c r="D436" s="17">
        <v>4.7</v>
      </c>
      <c r="E436" s="17">
        <v>4.66</v>
      </c>
      <c r="F436" s="17">
        <v>4.68</v>
      </c>
      <c r="G436" s="17">
        <v>4.6900000000000004</v>
      </c>
      <c r="H436" s="17">
        <v>930</v>
      </c>
      <c r="I436" s="17">
        <v>1449</v>
      </c>
      <c r="J436" s="17">
        <v>-0.6</v>
      </c>
      <c r="K436" s="17">
        <v>0.2</v>
      </c>
      <c r="L436" s="17">
        <v>-0.4</v>
      </c>
      <c r="M436" s="17">
        <v>-0.2</v>
      </c>
      <c r="N436" s="17">
        <v>0.2</v>
      </c>
      <c r="O436" s="17">
        <v>50</v>
      </c>
      <c r="P436" s="17">
        <v>-0.4</v>
      </c>
      <c r="Q436" s="17">
        <v>0.4</v>
      </c>
      <c r="R436" s="17">
        <v>0</v>
      </c>
      <c r="S436" s="17">
        <v>-0.9</v>
      </c>
      <c r="T436" s="17">
        <v>100</v>
      </c>
      <c r="U436" s="17">
        <v>25</v>
      </c>
      <c r="V436" s="17">
        <v>0.01</v>
      </c>
      <c r="W436" s="17">
        <v>0</v>
      </c>
      <c r="X436" s="17">
        <v>69</v>
      </c>
      <c r="Y436" s="17">
        <v>-0.6</v>
      </c>
      <c r="Z436" s="17">
        <v>-0.4</v>
      </c>
      <c r="AA436" s="17">
        <v>1130</v>
      </c>
      <c r="AB436" s="17">
        <v>930</v>
      </c>
      <c r="AC436" s="17">
        <v>1449</v>
      </c>
      <c r="AD436" s="17">
        <v>1311</v>
      </c>
      <c r="AE436" s="17">
        <v>-0.2</v>
      </c>
      <c r="AF436" s="17">
        <v>0.4</v>
      </c>
      <c r="AG436" s="17">
        <v>0</v>
      </c>
      <c r="AH436" s="17">
        <v>-0.2</v>
      </c>
      <c r="AI436" s="17">
        <v>0.25</v>
      </c>
      <c r="AJ436" s="17">
        <v>4.6660000000000004</v>
      </c>
      <c r="AK436" s="17">
        <v>1</v>
      </c>
      <c r="AL436" s="17">
        <v>67</v>
      </c>
      <c r="AM436" s="17">
        <v>4.67</v>
      </c>
      <c r="AN436" s="17">
        <v>4.7</v>
      </c>
      <c r="AO436" s="17">
        <v>4.66</v>
      </c>
      <c r="AP436" s="17">
        <v>469</v>
      </c>
      <c r="AQ436" s="17">
        <v>100</v>
      </c>
      <c r="AR436" s="17">
        <v>0</v>
      </c>
      <c r="AS436" s="17">
        <v>100</v>
      </c>
      <c r="AT436" s="17">
        <v>33</v>
      </c>
      <c r="AU436" s="17">
        <v>-8</v>
      </c>
      <c r="AV436" s="17"/>
      <c r="AW436" s="17"/>
      <c r="AX436" s="17"/>
    </row>
    <row r="437" spans="1:50" x14ac:dyDescent="0.15">
      <c r="A437" s="17" t="s">
        <v>2878</v>
      </c>
      <c r="B437" s="17" t="s">
        <v>2879</v>
      </c>
      <c r="C437" s="17">
        <v>24.41</v>
      </c>
      <c r="D437" s="17">
        <v>24.41</v>
      </c>
      <c r="E437" s="17">
        <v>24</v>
      </c>
      <c r="F437" s="17">
        <v>24.08</v>
      </c>
      <c r="G437" s="17">
        <v>24.37</v>
      </c>
      <c r="H437" s="17">
        <v>930</v>
      </c>
      <c r="I437" s="17">
        <v>1403</v>
      </c>
      <c r="J437" s="17">
        <v>-0.5</v>
      </c>
      <c r="K437" s="17">
        <v>-0.9</v>
      </c>
      <c r="L437" s="17">
        <v>-1.4</v>
      </c>
      <c r="M437" s="17">
        <v>-1.2</v>
      </c>
      <c r="N437" s="17">
        <v>0.2</v>
      </c>
      <c r="O437" s="17">
        <v>20</v>
      </c>
      <c r="P437" s="17">
        <v>-1.4</v>
      </c>
      <c r="Q437" s="17">
        <v>0.3</v>
      </c>
      <c r="R437" s="17">
        <v>0</v>
      </c>
      <c r="S437" s="17">
        <v>-1.7</v>
      </c>
      <c r="T437" s="17">
        <v>100</v>
      </c>
      <c r="U437" s="17">
        <v>-51</v>
      </c>
      <c r="V437" s="17">
        <v>0.02</v>
      </c>
      <c r="W437" s="17">
        <v>48</v>
      </c>
      <c r="X437" s="17">
        <v>32</v>
      </c>
      <c r="Y437" s="17">
        <v>-0.2</v>
      </c>
      <c r="Z437" s="17">
        <v>-0.2</v>
      </c>
      <c r="AA437" s="17">
        <v>937</v>
      </c>
      <c r="AB437" s="17">
        <v>930</v>
      </c>
      <c r="AC437" s="17">
        <v>1403</v>
      </c>
      <c r="AD437" s="17">
        <v>1300</v>
      </c>
      <c r="AE437" s="17">
        <v>-0.9</v>
      </c>
      <c r="AF437" s="17">
        <v>0.3</v>
      </c>
      <c r="AG437" s="17">
        <v>0</v>
      </c>
      <c r="AH437" s="17">
        <v>-0.9</v>
      </c>
      <c r="AI437" s="17">
        <v>0.54</v>
      </c>
      <c r="AJ437" s="17">
        <v>23.798999999999999</v>
      </c>
      <c r="AK437" s="17">
        <v>1.01</v>
      </c>
      <c r="AL437" s="17">
        <v>83</v>
      </c>
      <c r="AM437" s="17">
        <v>24.18</v>
      </c>
      <c r="AN437" s="17">
        <v>24.41</v>
      </c>
      <c r="AO437" s="17">
        <v>24</v>
      </c>
      <c r="AP437" s="17">
        <v>2430</v>
      </c>
      <c r="AQ437" s="17">
        <v>100</v>
      </c>
      <c r="AR437" s="17">
        <v>0</v>
      </c>
      <c r="AS437" s="17">
        <v>100</v>
      </c>
      <c r="AT437" s="17">
        <v>74</v>
      </c>
      <c r="AU437" s="17">
        <v>-7</v>
      </c>
      <c r="AV437" s="17"/>
      <c r="AW437" s="17"/>
      <c r="AX437" s="17"/>
    </row>
    <row r="438" spans="1:50" x14ac:dyDescent="0.15">
      <c r="A438" s="17" t="s">
        <v>3280</v>
      </c>
      <c r="B438" s="17" t="s">
        <v>3281</v>
      </c>
      <c r="C438" s="17">
        <v>21.22</v>
      </c>
      <c r="D438" s="17">
        <v>21.48</v>
      </c>
      <c r="E438" s="17">
        <v>20.66</v>
      </c>
      <c r="F438" s="17">
        <v>20.92</v>
      </c>
      <c r="G438" s="17">
        <v>21.21</v>
      </c>
      <c r="H438" s="17">
        <v>950</v>
      </c>
      <c r="I438" s="17">
        <v>1403</v>
      </c>
      <c r="J438" s="17">
        <v>-0.9</v>
      </c>
      <c r="K438" s="17">
        <v>-0.5</v>
      </c>
      <c r="L438" s="17">
        <v>-1.4</v>
      </c>
      <c r="M438" s="17">
        <v>-1.4</v>
      </c>
      <c r="N438" s="17">
        <v>0</v>
      </c>
      <c r="O438" s="17">
        <v>32</v>
      </c>
      <c r="P438" s="17">
        <v>-2.6</v>
      </c>
      <c r="Q438" s="17">
        <v>1.3</v>
      </c>
      <c r="R438" s="17">
        <v>1.2</v>
      </c>
      <c r="S438" s="17">
        <v>-2.7</v>
      </c>
      <c r="T438" s="17">
        <v>68</v>
      </c>
      <c r="U438" s="17">
        <v>-13</v>
      </c>
      <c r="V438" s="17">
        <v>0.04</v>
      </c>
      <c r="W438" s="17">
        <v>26</v>
      </c>
      <c r="X438" s="17">
        <v>79</v>
      </c>
      <c r="Y438" s="17">
        <v>-0.4</v>
      </c>
      <c r="Z438" s="17">
        <v>-1.5</v>
      </c>
      <c r="AA438" s="17">
        <v>941</v>
      </c>
      <c r="AB438" s="17">
        <v>950</v>
      </c>
      <c r="AC438" s="17">
        <v>1403</v>
      </c>
      <c r="AD438" s="17">
        <v>1440</v>
      </c>
      <c r="AE438" s="17">
        <v>-0.7</v>
      </c>
      <c r="AF438" s="17">
        <v>1.3</v>
      </c>
      <c r="AG438" s="17">
        <v>1</v>
      </c>
      <c r="AH438" s="17">
        <v>-0.7</v>
      </c>
      <c r="AI438" s="17">
        <v>0.44</v>
      </c>
      <c r="AJ438" s="17">
        <v>20.002500000000001</v>
      </c>
      <c r="AK438" s="17">
        <v>1.05</v>
      </c>
      <c r="AL438" s="17">
        <v>59</v>
      </c>
      <c r="AM438" s="17">
        <v>20.89</v>
      </c>
      <c r="AN438" s="17">
        <v>21.43</v>
      </c>
      <c r="AO438" s="17">
        <v>20.66</v>
      </c>
      <c r="AP438" s="17">
        <v>2107</v>
      </c>
      <c r="AQ438" s="17">
        <v>57</v>
      </c>
      <c r="AR438" s="17">
        <v>0</v>
      </c>
      <c r="AS438" s="17">
        <v>84</v>
      </c>
      <c r="AT438" s="17">
        <v>0</v>
      </c>
      <c r="AU438" s="17">
        <v>-10</v>
      </c>
      <c r="AV438" s="17"/>
      <c r="AW438" s="17"/>
      <c r="AX438" s="17"/>
    </row>
    <row r="439" spans="1:50" x14ac:dyDescent="0.15">
      <c r="A439" s="17" t="s">
        <v>3226</v>
      </c>
      <c r="B439" s="17" t="s">
        <v>3227</v>
      </c>
      <c r="C439" s="17">
        <v>15.34</v>
      </c>
      <c r="D439" s="17">
        <v>15.34</v>
      </c>
      <c r="E439" s="17">
        <v>14.74</v>
      </c>
      <c r="F439" s="17">
        <v>14.97</v>
      </c>
      <c r="G439" s="17">
        <v>15.34</v>
      </c>
      <c r="H439" s="17">
        <v>930</v>
      </c>
      <c r="I439" s="17">
        <v>1323</v>
      </c>
      <c r="J439" s="17">
        <v>-3.7</v>
      </c>
      <c r="K439" s="17">
        <v>1.3</v>
      </c>
      <c r="L439" s="17">
        <v>-2.4</v>
      </c>
      <c r="M439" s="17">
        <v>-2.4</v>
      </c>
      <c r="N439" s="17">
        <v>0</v>
      </c>
      <c r="O439" s="17">
        <v>38</v>
      </c>
      <c r="P439" s="17">
        <v>-2.4</v>
      </c>
      <c r="Q439" s="17">
        <v>1.5</v>
      </c>
      <c r="R439" s="17">
        <v>0</v>
      </c>
      <c r="S439" s="17">
        <v>-4</v>
      </c>
      <c r="T439" s="17">
        <v>100</v>
      </c>
      <c r="U439" s="17">
        <v>32</v>
      </c>
      <c r="V439" s="17">
        <v>0.04</v>
      </c>
      <c r="W439" s="17">
        <v>5</v>
      </c>
      <c r="X439" s="17">
        <v>552</v>
      </c>
      <c r="Y439" s="17">
        <v>-0.5</v>
      </c>
      <c r="Z439" s="17">
        <v>-1.2</v>
      </c>
      <c r="AA439" s="17">
        <v>1117</v>
      </c>
      <c r="AB439" s="17">
        <v>930</v>
      </c>
      <c r="AC439" s="17">
        <v>1323</v>
      </c>
      <c r="AD439" s="17">
        <v>1459</v>
      </c>
      <c r="AE439" s="17">
        <v>-0.1</v>
      </c>
      <c r="AF439" s="17">
        <v>1.6</v>
      </c>
      <c r="AG439" s="17">
        <v>0</v>
      </c>
      <c r="AH439" s="17">
        <v>-0.1</v>
      </c>
      <c r="AI439" s="17">
        <v>0.02</v>
      </c>
      <c r="AJ439" s="17">
        <v>14.574999999999999</v>
      </c>
      <c r="AK439" s="17">
        <v>1.03</v>
      </c>
      <c r="AL439" s="17">
        <v>100</v>
      </c>
      <c r="AM439" s="17">
        <v>14.75</v>
      </c>
      <c r="AN439" s="17">
        <v>15.34</v>
      </c>
      <c r="AO439" s="17">
        <v>14.74</v>
      </c>
      <c r="AP439" s="17">
        <v>1498</v>
      </c>
      <c r="AQ439" s="17">
        <v>100</v>
      </c>
      <c r="AR439" s="17">
        <v>20</v>
      </c>
      <c r="AS439" s="17">
        <v>100</v>
      </c>
      <c r="AT439" s="17">
        <v>21</v>
      </c>
      <c r="AU439" s="17">
        <v>-7</v>
      </c>
      <c r="AV439" s="17"/>
      <c r="AW439" s="17"/>
      <c r="AX439" s="17"/>
    </row>
    <row r="440" spans="1:50" x14ac:dyDescent="0.15">
      <c r="A440" s="17" t="s">
        <v>3360</v>
      </c>
      <c r="B440" s="17" t="s">
        <v>3361</v>
      </c>
      <c r="C440" s="17">
        <v>13.79</v>
      </c>
      <c r="D440" s="17">
        <v>14.05</v>
      </c>
      <c r="E440" s="17">
        <v>13.75</v>
      </c>
      <c r="F440" s="17">
        <v>14</v>
      </c>
      <c r="G440" s="17">
        <v>13.81</v>
      </c>
      <c r="H440" s="17">
        <v>1426</v>
      </c>
      <c r="I440" s="17">
        <v>935</v>
      </c>
      <c r="J440" s="17">
        <v>0.2</v>
      </c>
      <c r="K440" s="17">
        <v>1.3</v>
      </c>
      <c r="L440" s="17">
        <v>1.5</v>
      </c>
      <c r="M440" s="17">
        <v>1.4</v>
      </c>
      <c r="N440" s="17">
        <v>-0.1</v>
      </c>
      <c r="O440" s="17">
        <v>83</v>
      </c>
      <c r="P440" s="17">
        <v>-0.4</v>
      </c>
      <c r="Q440" s="17">
        <v>1.8</v>
      </c>
      <c r="R440" s="17">
        <v>1.9</v>
      </c>
      <c r="S440" s="17">
        <v>-0.3</v>
      </c>
      <c r="T440" s="17">
        <v>13</v>
      </c>
      <c r="U440" s="17">
        <v>60</v>
      </c>
      <c r="V440" s="17">
        <v>0.02</v>
      </c>
      <c r="W440" s="17">
        <v>35</v>
      </c>
      <c r="X440" s="17">
        <v>35</v>
      </c>
      <c r="Y440" s="17">
        <v>-0.1</v>
      </c>
      <c r="Z440" s="17">
        <v>0.1</v>
      </c>
      <c r="AA440" s="17">
        <v>935</v>
      </c>
      <c r="AB440" s="17">
        <v>1054</v>
      </c>
      <c r="AC440" s="17">
        <v>1403</v>
      </c>
      <c r="AD440" s="17">
        <v>1426</v>
      </c>
      <c r="AE440" s="17">
        <v>-0.4</v>
      </c>
      <c r="AF440" s="17">
        <v>1.7</v>
      </c>
      <c r="AG440" s="17">
        <v>1.2</v>
      </c>
      <c r="AH440" s="17">
        <v>-0.4</v>
      </c>
      <c r="AI440" s="17">
        <v>0.7</v>
      </c>
      <c r="AJ440" s="17">
        <v>13.894500000000001</v>
      </c>
      <c r="AK440" s="17">
        <v>1.01</v>
      </c>
      <c r="AL440" s="17">
        <v>30</v>
      </c>
      <c r="AM440" s="17">
        <v>13.75</v>
      </c>
      <c r="AN440" s="17">
        <v>13.95</v>
      </c>
      <c r="AO440" s="17">
        <v>13.76</v>
      </c>
      <c r="AP440" s="17">
        <v>1405</v>
      </c>
      <c r="AQ440" s="17">
        <v>100</v>
      </c>
      <c r="AR440" s="17">
        <v>33</v>
      </c>
      <c r="AS440" s="17">
        <v>57</v>
      </c>
      <c r="AT440" s="17">
        <v>71</v>
      </c>
      <c r="AU440" s="17">
        <v>4</v>
      </c>
      <c r="AV440" s="17"/>
      <c r="AW440" s="17"/>
      <c r="AX440" s="17"/>
    </row>
    <row r="441" spans="1:50" x14ac:dyDescent="0.15">
      <c r="A441" s="17" t="s">
        <v>1445</v>
      </c>
      <c r="B441" s="17" t="s">
        <v>1446</v>
      </c>
      <c r="C441" s="17">
        <v>3843.5720000000001</v>
      </c>
      <c r="D441" s="17">
        <v>3854.4929999999999</v>
      </c>
      <c r="E441" s="17">
        <v>3820.0880000000002</v>
      </c>
      <c r="F441" s="17">
        <v>3829.9549999999999</v>
      </c>
      <c r="G441" s="17">
        <v>3842.6060000000002</v>
      </c>
      <c r="H441" s="17">
        <v>956</v>
      </c>
      <c r="I441" s="17">
        <v>1402</v>
      </c>
      <c r="J441" s="17">
        <v>-0.2</v>
      </c>
      <c r="K441" s="17">
        <v>-0.1</v>
      </c>
      <c r="L441" s="17">
        <v>-0.4</v>
      </c>
      <c r="M441" s="17">
        <v>-0.3</v>
      </c>
      <c r="N441" s="17">
        <v>0</v>
      </c>
      <c r="O441" s="17">
        <v>29</v>
      </c>
      <c r="P441" s="17">
        <v>-0.6</v>
      </c>
      <c r="Q441" s="17">
        <v>0.3</v>
      </c>
      <c r="R441" s="17">
        <v>0.3</v>
      </c>
      <c r="S441" s="17">
        <v>-0.6</v>
      </c>
      <c r="T441" s="17">
        <v>68</v>
      </c>
      <c r="U441" s="17">
        <v>-15</v>
      </c>
      <c r="V441" s="17">
        <v>0.01</v>
      </c>
      <c r="W441" s="17">
        <v>17</v>
      </c>
      <c r="X441" s="17">
        <v>143112</v>
      </c>
      <c r="Y441" s="17">
        <v>0</v>
      </c>
      <c r="Z441" s="17">
        <v>0</v>
      </c>
      <c r="AA441" s="17">
        <v>1118</v>
      </c>
      <c r="AB441" s="17">
        <v>956</v>
      </c>
      <c r="AC441" s="17">
        <v>1402</v>
      </c>
      <c r="AD441" s="17">
        <v>1308</v>
      </c>
      <c r="AE441" s="17">
        <v>-0.2</v>
      </c>
      <c r="AF441" s="17">
        <v>0.3</v>
      </c>
      <c r="AG441" s="17">
        <v>0.3</v>
      </c>
      <c r="AH441" s="17">
        <v>-0.2</v>
      </c>
      <c r="AI441" s="17">
        <v>0.51</v>
      </c>
      <c r="AJ441" s="17">
        <v>3810.6379999999999</v>
      </c>
      <c r="AK441" s="17">
        <v>1.01</v>
      </c>
      <c r="AL441" s="17">
        <v>49</v>
      </c>
      <c r="AM441" s="17">
        <v>3831.16</v>
      </c>
      <c r="AN441" s="17">
        <v>3854.38</v>
      </c>
      <c r="AO441" s="17">
        <v>3820.2</v>
      </c>
      <c r="AP441" s="17">
        <v>383673</v>
      </c>
      <c r="AQ441" s="17">
        <v>0</v>
      </c>
      <c r="AR441" s="17">
        <v>73</v>
      </c>
      <c r="AS441" s="17">
        <v>56</v>
      </c>
      <c r="AT441" s="17">
        <v>40</v>
      </c>
      <c r="AU441" s="17">
        <v>-6</v>
      </c>
      <c r="AV441" s="17"/>
      <c r="AW441" s="17"/>
      <c r="AX441" s="17"/>
    </row>
    <row r="442" spans="1:50" x14ac:dyDescent="0.15">
      <c r="A442" s="17" t="s">
        <v>351</v>
      </c>
      <c r="B442" s="17" t="s">
        <v>352</v>
      </c>
      <c r="C442" s="17">
        <v>26.91</v>
      </c>
      <c r="D442" s="17">
        <v>27.13</v>
      </c>
      <c r="E442" s="17">
        <v>26.45</v>
      </c>
      <c r="F442" s="17">
        <v>26.46</v>
      </c>
      <c r="G442" s="17">
        <v>26.95</v>
      </c>
      <c r="H442" s="17">
        <v>931</v>
      </c>
      <c r="I442" s="17">
        <v>1453</v>
      </c>
      <c r="J442" s="17">
        <v>-0.7</v>
      </c>
      <c r="K442" s="17">
        <v>-1</v>
      </c>
      <c r="L442" s="17">
        <v>-1.7</v>
      </c>
      <c r="M442" s="17">
        <v>-1.8</v>
      </c>
      <c r="N442" s="17">
        <v>-0.1</v>
      </c>
      <c r="O442" s="17">
        <v>1</v>
      </c>
      <c r="P442" s="17">
        <v>-2.5</v>
      </c>
      <c r="Q442" s="17">
        <v>0</v>
      </c>
      <c r="R442" s="17">
        <v>0.8</v>
      </c>
      <c r="S442" s="17">
        <v>-1.7</v>
      </c>
      <c r="T442" s="17">
        <v>68</v>
      </c>
      <c r="U442" s="17">
        <v>-40</v>
      </c>
      <c r="V442" s="17">
        <v>0.03</v>
      </c>
      <c r="W442" s="17">
        <v>11</v>
      </c>
      <c r="X442" s="17">
        <v>103</v>
      </c>
      <c r="Y442" s="17">
        <v>-0.3</v>
      </c>
      <c r="Z442" s="17">
        <v>0.1</v>
      </c>
      <c r="AA442" s="17">
        <v>957</v>
      </c>
      <c r="AB442" s="17">
        <v>931</v>
      </c>
      <c r="AC442" s="17">
        <v>1453</v>
      </c>
      <c r="AD442" s="17">
        <v>1309</v>
      </c>
      <c r="AE442" s="17">
        <v>-1.8</v>
      </c>
      <c r="AF442" s="17">
        <v>0</v>
      </c>
      <c r="AG442" s="17">
        <v>0.8</v>
      </c>
      <c r="AH442" s="17">
        <v>-1.8</v>
      </c>
      <c r="AI442" s="17">
        <v>1.03</v>
      </c>
      <c r="AJ442" s="17">
        <v>27.116499999999998</v>
      </c>
      <c r="AK442" s="17">
        <v>0.98</v>
      </c>
      <c r="AL442" s="17">
        <v>60</v>
      </c>
      <c r="AM442" s="17">
        <v>26.68</v>
      </c>
      <c r="AN442" s="17">
        <v>27.13</v>
      </c>
      <c r="AO442" s="17">
        <v>26.45</v>
      </c>
      <c r="AP442" s="17">
        <v>2694</v>
      </c>
      <c r="AQ442" s="17">
        <v>33</v>
      </c>
      <c r="AR442" s="17">
        <v>0</v>
      </c>
      <c r="AS442" s="17">
        <v>27</v>
      </c>
      <c r="AT442" s="17">
        <v>40</v>
      </c>
      <c r="AU442" s="17">
        <v>1</v>
      </c>
      <c r="AV442" s="17"/>
      <c r="AW442" s="17"/>
      <c r="AX442" s="17"/>
    </row>
    <row r="443" spans="1:50" x14ac:dyDescent="0.15">
      <c r="A443" s="17" t="s">
        <v>3214</v>
      </c>
      <c r="B443" s="17" t="s">
        <v>3215</v>
      </c>
      <c r="C443" s="17">
        <v>21.01</v>
      </c>
      <c r="D443" s="17">
        <v>21.68</v>
      </c>
      <c r="E443" s="17">
        <v>20.82</v>
      </c>
      <c r="F443" s="17">
        <v>21.12</v>
      </c>
      <c r="G443" s="17">
        <v>21</v>
      </c>
      <c r="H443" s="17">
        <v>1001</v>
      </c>
      <c r="I443" s="17">
        <v>1439</v>
      </c>
      <c r="J443" s="17">
        <v>0.6</v>
      </c>
      <c r="K443" s="17">
        <v>0</v>
      </c>
      <c r="L443" s="17">
        <v>0.5</v>
      </c>
      <c r="M443" s="17">
        <v>0.6</v>
      </c>
      <c r="N443" s="17">
        <v>0</v>
      </c>
      <c r="O443" s="17">
        <v>35</v>
      </c>
      <c r="P443" s="17">
        <v>-2.6</v>
      </c>
      <c r="Q443" s="17">
        <v>1.4</v>
      </c>
      <c r="R443" s="17">
        <v>3.1</v>
      </c>
      <c r="S443" s="17">
        <v>-0.9</v>
      </c>
      <c r="T443" s="17">
        <v>22</v>
      </c>
      <c r="U443" s="17">
        <v>-1</v>
      </c>
      <c r="V443" s="17">
        <v>0.04</v>
      </c>
      <c r="W443" s="17">
        <v>18</v>
      </c>
      <c r="X443" s="17">
        <v>229</v>
      </c>
      <c r="Y443" s="17">
        <v>0.4</v>
      </c>
      <c r="Z443" s="17">
        <v>0.4</v>
      </c>
      <c r="AA443" s="17">
        <v>930</v>
      </c>
      <c r="AB443" s="17">
        <v>1001</v>
      </c>
      <c r="AC443" s="17">
        <v>1439</v>
      </c>
      <c r="AD443" s="17">
        <v>1310</v>
      </c>
      <c r="AE443" s="17">
        <v>-0.7</v>
      </c>
      <c r="AF443" s="17">
        <v>1.4</v>
      </c>
      <c r="AG443" s="17">
        <v>3.1</v>
      </c>
      <c r="AH443" s="17">
        <v>-0.7</v>
      </c>
      <c r="AI443" s="17">
        <v>0.92</v>
      </c>
      <c r="AJ443" s="17">
        <v>19.161000000000001</v>
      </c>
      <c r="AK443" s="17">
        <v>1.1000000000000001</v>
      </c>
      <c r="AL443" s="17">
        <v>0</v>
      </c>
      <c r="AM443" s="17">
        <v>21.01</v>
      </c>
      <c r="AN443" s="17">
        <v>21.66</v>
      </c>
      <c r="AO443" s="17">
        <v>20.82</v>
      </c>
      <c r="AP443" s="17">
        <v>2126</v>
      </c>
      <c r="AQ443" s="17">
        <v>0</v>
      </c>
      <c r="AR443" s="17">
        <v>53</v>
      </c>
      <c r="AS443" s="17">
        <v>0</v>
      </c>
      <c r="AT443" s="17">
        <v>36</v>
      </c>
      <c r="AU443" s="17">
        <v>1</v>
      </c>
      <c r="AV443" s="17"/>
      <c r="AW443" s="17"/>
      <c r="AX443" s="17"/>
    </row>
    <row r="444" spans="1:50" x14ac:dyDescent="0.15">
      <c r="A444" s="17" t="s">
        <v>3000</v>
      </c>
      <c r="B444" s="17" t="s">
        <v>3001</v>
      </c>
      <c r="C444" s="17">
        <v>10.9</v>
      </c>
      <c r="D444" s="17">
        <v>10.93</v>
      </c>
      <c r="E444" s="17">
        <v>10.69</v>
      </c>
      <c r="F444" s="17">
        <v>10.75</v>
      </c>
      <c r="G444" s="17">
        <v>10.96</v>
      </c>
      <c r="H444" s="17">
        <v>930</v>
      </c>
      <c r="I444" s="17">
        <v>1404</v>
      </c>
      <c r="J444" s="17">
        <v>-0.5</v>
      </c>
      <c r="K444" s="17">
        <v>-0.9</v>
      </c>
      <c r="L444" s="17">
        <v>-1.4</v>
      </c>
      <c r="M444" s="17">
        <v>-1.9</v>
      </c>
      <c r="N444" s="17">
        <v>-0.5</v>
      </c>
      <c r="O444" s="17">
        <v>25</v>
      </c>
      <c r="P444" s="17">
        <v>-1.7</v>
      </c>
      <c r="Q444" s="17">
        <v>0.6</v>
      </c>
      <c r="R444" s="17">
        <v>0.3</v>
      </c>
      <c r="S444" s="17">
        <v>-1.9</v>
      </c>
      <c r="T444" s="17">
        <v>88</v>
      </c>
      <c r="U444" s="17">
        <v>-42</v>
      </c>
      <c r="V444" s="17">
        <v>0.02</v>
      </c>
      <c r="W444" s="17">
        <v>33</v>
      </c>
      <c r="X444" s="17">
        <v>95</v>
      </c>
      <c r="Y444" s="17">
        <v>0.2</v>
      </c>
      <c r="Z444" s="17">
        <v>0</v>
      </c>
      <c r="AA444" s="17">
        <v>1119</v>
      </c>
      <c r="AB444" s="17">
        <v>930</v>
      </c>
      <c r="AC444" s="17">
        <v>1404</v>
      </c>
      <c r="AD444" s="17">
        <v>1300</v>
      </c>
      <c r="AE444" s="17">
        <v>-0.9</v>
      </c>
      <c r="AF444" s="17">
        <v>0.6</v>
      </c>
      <c r="AG444" s="17">
        <v>0.3</v>
      </c>
      <c r="AH444" s="17">
        <v>-0.9</v>
      </c>
      <c r="AI444" s="17">
        <v>0.54</v>
      </c>
      <c r="AJ444" s="17">
        <v>11.122999999999999</v>
      </c>
      <c r="AK444" s="17">
        <v>0.97</v>
      </c>
      <c r="AL444" s="17">
        <v>125</v>
      </c>
      <c r="AM444" s="17">
        <v>10.81</v>
      </c>
      <c r="AN444" s="17">
        <v>10.93</v>
      </c>
      <c r="AO444" s="17">
        <v>10.69</v>
      </c>
      <c r="AP444" s="17">
        <v>1085</v>
      </c>
      <c r="AQ444" s="17">
        <v>25</v>
      </c>
      <c r="AR444" s="17">
        <v>75</v>
      </c>
      <c r="AS444" s="17">
        <v>40</v>
      </c>
      <c r="AT444" s="17">
        <v>40</v>
      </c>
      <c r="AU444" s="17">
        <v>-10</v>
      </c>
      <c r="AV444" s="17"/>
      <c r="AW444" s="17"/>
      <c r="AX444" s="17"/>
    </row>
    <row r="445" spans="1:50" x14ac:dyDescent="0.15">
      <c r="A445" s="17" t="s">
        <v>266</v>
      </c>
      <c r="B445" s="17" t="s">
        <v>70</v>
      </c>
      <c r="C445" s="17">
        <v>33.11</v>
      </c>
      <c r="D445" s="17">
        <v>33.11</v>
      </c>
      <c r="E445" s="17">
        <v>32.44</v>
      </c>
      <c r="F445" s="17">
        <v>32.450000000000003</v>
      </c>
      <c r="G445" s="17">
        <v>33.049999999999997</v>
      </c>
      <c r="H445" s="17">
        <v>930</v>
      </c>
      <c r="I445" s="17">
        <v>1441</v>
      </c>
      <c r="J445" s="17">
        <v>-1.5</v>
      </c>
      <c r="K445" s="17">
        <v>-0.5</v>
      </c>
      <c r="L445" s="17">
        <v>-2</v>
      </c>
      <c r="M445" s="17">
        <v>-1.8</v>
      </c>
      <c r="N445" s="17">
        <v>0.2</v>
      </c>
      <c r="O445" s="17">
        <v>1</v>
      </c>
      <c r="P445" s="17">
        <v>-2</v>
      </c>
      <c r="Q445" s="17">
        <v>0</v>
      </c>
      <c r="R445" s="17">
        <v>0</v>
      </c>
      <c r="S445" s="17">
        <v>-2</v>
      </c>
      <c r="T445" s="17">
        <v>100</v>
      </c>
      <c r="U445" s="17">
        <v>-24</v>
      </c>
      <c r="V445" s="17">
        <v>0.02</v>
      </c>
      <c r="W445" s="17">
        <v>17</v>
      </c>
      <c r="X445" s="17">
        <v>626</v>
      </c>
      <c r="Y445" s="17">
        <v>-0.3</v>
      </c>
      <c r="Z445" s="17">
        <v>-0.2</v>
      </c>
      <c r="AA445" s="17">
        <v>1116</v>
      </c>
      <c r="AB445" s="17">
        <v>930</v>
      </c>
      <c r="AC445" s="17">
        <v>1441</v>
      </c>
      <c r="AD445" s="17">
        <v>1336</v>
      </c>
      <c r="AE445" s="17">
        <v>-1.3</v>
      </c>
      <c r="AF445" s="17">
        <v>0</v>
      </c>
      <c r="AG445" s="17">
        <v>0</v>
      </c>
      <c r="AH445" s="17">
        <v>-1.3</v>
      </c>
      <c r="AI445" s="17">
        <v>0.63</v>
      </c>
      <c r="AJ445" s="17">
        <v>32.311</v>
      </c>
      <c r="AK445" s="17">
        <v>1</v>
      </c>
      <c r="AL445" s="17">
        <v>90</v>
      </c>
      <c r="AM445" s="17">
        <v>32.51</v>
      </c>
      <c r="AN445" s="17">
        <v>33.11</v>
      </c>
      <c r="AO445" s="17">
        <v>32.44</v>
      </c>
      <c r="AP445" s="17">
        <v>3287</v>
      </c>
      <c r="AQ445" s="17">
        <v>100</v>
      </c>
      <c r="AR445" s="17">
        <v>8</v>
      </c>
      <c r="AS445" s="17">
        <v>100</v>
      </c>
      <c r="AT445" s="17">
        <v>69</v>
      </c>
      <c r="AU445" s="17">
        <v>-7</v>
      </c>
      <c r="AV445" s="17"/>
      <c r="AW445" s="17"/>
      <c r="AX445" s="17"/>
    </row>
    <row r="446" spans="1:50" x14ac:dyDescent="0.15">
      <c r="A446" s="17" t="s">
        <v>2800</v>
      </c>
      <c r="B446" s="17" t="s">
        <v>2801</v>
      </c>
      <c r="C446" s="17">
        <v>31.67</v>
      </c>
      <c r="D446" s="17">
        <v>31.75</v>
      </c>
      <c r="E446" s="17">
        <v>30.81</v>
      </c>
      <c r="F446" s="17">
        <v>30.93</v>
      </c>
      <c r="G446" s="17">
        <v>31.69</v>
      </c>
      <c r="H446" s="17">
        <v>1057</v>
      </c>
      <c r="I446" s="17">
        <v>1453</v>
      </c>
      <c r="J446" s="17">
        <v>-1.1000000000000001</v>
      </c>
      <c r="K446" s="17">
        <v>-1.2</v>
      </c>
      <c r="L446" s="17">
        <v>-2.4</v>
      </c>
      <c r="M446" s="17">
        <v>-2.4</v>
      </c>
      <c r="N446" s="17">
        <v>-0.1</v>
      </c>
      <c r="O446" s="17">
        <v>13</v>
      </c>
      <c r="P446" s="17">
        <v>-2.6</v>
      </c>
      <c r="Q446" s="17">
        <v>0.4</v>
      </c>
      <c r="R446" s="17">
        <v>0.3</v>
      </c>
      <c r="S446" s="17">
        <v>-2.8</v>
      </c>
      <c r="T446" s="17">
        <v>91</v>
      </c>
      <c r="U446" s="17">
        <v>-40</v>
      </c>
      <c r="V446" s="17">
        <v>0.03</v>
      </c>
      <c r="W446" s="17">
        <v>6</v>
      </c>
      <c r="X446" s="17">
        <v>218</v>
      </c>
      <c r="Y446" s="17">
        <v>-0.3</v>
      </c>
      <c r="Z446" s="17">
        <v>-0.6</v>
      </c>
      <c r="AA446" s="17">
        <v>1119</v>
      </c>
      <c r="AB446" s="17">
        <v>1057</v>
      </c>
      <c r="AC446" s="17">
        <v>1453</v>
      </c>
      <c r="AD446" s="17">
        <v>1337</v>
      </c>
      <c r="AE446" s="17">
        <v>-1.5</v>
      </c>
      <c r="AF446" s="17">
        <v>0.4</v>
      </c>
      <c r="AG446" s="17">
        <v>0.3</v>
      </c>
      <c r="AH446" s="17">
        <v>-1.5</v>
      </c>
      <c r="AI446" s="17">
        <v>0.59</v>
      </c>
      <c r="AJ446" s="17">
        <v>30.378</v>
      </c>
      <c r="AK446" s="17">
        <v>1.02</v>
      </c>
      <c r="AL446" s="17">
        <v>87</v>
      </c>
      <c r="AM446" s="17">
        <v>31.28</v>
      </c>
      <c r="AN446" s="17">
        <v>31.75</v>
      </c>
      <c r="AO446" s="17">
        <v>30.82</v>
      </c>
      <c r="AP446" s="17">
        <v>3140</v>
      </c>
      <c r="AQ446" s="17">
        <v>82</v>
      </c>
      <c r="AR446" s="17">
        <v>9</v>
      </c>
      <c r="AS446" s="17">
        <v>92</v>
      </c>
      <c r="AT446" s="17">
        <v>17</v>
      </c>
      <c r="AU446" s="17">
        <v>-9</v>
      </c>
      <c r="AV446" s="17"/>
      <c r="AW446" s="17"/>
      <c r="AX446" s="17"/>
    </row>
    <row r="447" spans="1:50" x14ac:dyDescent="0.15">
      <c r="A447" s="17" t="s">
        <v>3228</v>
      </c>
      <c r="B447" s="17" t="s">
        <v>3229</v>
      </c>
      <c r="C447" s="17">
        <v>21.3</v>
      </c>
      <c r="D447" s="17">
        <v>21.4</v>
      </c>
      <c r="E447" s="17">
        <v>20.75</v>
      </c>
      <c r="F447" s="17">
        <v>20.81</v>
      </c>
      <c r="G447" s="17">
        <v>21.33</v>
      </c>
      <c r="H447" s="17">
        <v>948</v>
      </c>
      <c r="I447" s="17">
        <v>1455</v>
      </c>
      <c r="J447" s="17">
        <v>-1</v>
      </c>
      <c r="K447" s="17">
        <v>-1.3</v>
      </c>
      <c r="L447" s="17">
        <v>-2.2999999999999998</v>
      </c>
      <c r="M447" s="17">
        <v>-2.5</v>
      </c>
      <c r="N447" s="17">
        <v>-0.1</v>
      </c>
      <c r="O447" s="17">
        <v>9</v>
      </c>
      <c r="P447" s="17">
        <v>-2.8</v>
      </c>
      <c r="Q447" s="17">
        <v>0.3</v>
      </c>
      <c r="R447" s="17">
        <v>0.5</v>
      </c>
      <c r="S447" s="17">
        <v>-2.6</v>
      </c>
      <c r="T447" s="17">
        <v>85</v>
      </c>
      <c r="U447" s="17">
        <v>-42</v>
      </c>
      <c r="V447" s="17">
        <v>0.03</v>
      </c>
      <c r="W447" s="17">
        <v>47</v>
      </c>
      <c r="X447" s="17">
        <v>94</v>
      </c>
      <c r="Y447" s="17">
        <v>-0.8</v>
      </c>
      <c r="Z447" s="17">
        <v>-1.1000000000000001</v>
      </c>
      <c r="AA447" s="17">
        <v>1049</v>
      </c>
      <c r="AB447" s="17">
        <v>948</v>
      </c>
      <c r="AC447" s="17">
        <v>1455</v>
      </c>
      <c r="AD447" s="17">
        <v>1300</v>
      </c>
      <c r="AE447" s="17">
        <v>-1.1000000000000001</v>
      </c>
      <c r="AF447" s="17">
        <v>0.3</v>
      </c>
      <c r="AG447" s="17">
        <v>0.4</v>
      </c>
      <c r="AH447" s="17">
        <v>-1.1000000000000001</v>
      </c>
      <c r="AI447" s="17">
        <v>0.51</v>
      </c>
      <c r="AJ447" s="17">
        <v>19.679500000000001</v>
      </c>
      <c r="AK447" s="17">
        <v>1.06</v>
      </c>
      <c r="AL447" s="17">
        <v>90</v>
      </c>
      <c r="AM447" s="17">
        <v>20.81</v>
      </c>
      <c r="AN447" s="17">
        <v>21.39</v>
      </c>
      <c r="AO447" s="17">
        <v>20.75</v>
      </c>
      <c r="AP447" s="17">
        <v>2105</v>
      </c>
      <c r="AQ447" s="17">
        <v>100</v>
      </c>
      <c r="AR447" s="17">
        <v>23</v>
      </c>
      <c r="AS447" s="17">
        <v>100</v>
      </c>
      <c r="AT447" s="17">
        <v>23</v>
      </c>
      <c r="AU447" s="17">
        <v>-8</v>
      </c>
      <c r="AV447" s="17"/>
      <c r="AW447" s="17"/>
      <c r="AX447" s="17"/>
    </row>
    <row r="448" spans="1:50" x14ac:dyDescent="0.15">
      <c r="A448" s="17" t="s">
        <v>1534</v>
      </c>
      <c r="B448" s="17" t="s">
        <v>1534</v>
      </c>
      <c r="C448" s="17">
        <v>82.35</v>
      </c>
      <c r="D448" s="17">
        <v>83.32</v>
      </c>
      <c r="E448" s="17">
        <v>82</v>
      </c>
      <c r="F448" s="17">
        <v>82.64</v>
      </c>
      <c r="G448" s="17">
        <v>82.44</v>
      </c>
      <c r="H448" s="17">
        <v>1111</v>
      </c>
      <c r="I448" s="17">
        <v>1059</v>
      </c>
      <c r="J448" s="17">
        <v>0.7</v>
      </c>
      <c r="K448" s="17">
        <v>-0.3</v>
      </c>
      <c r="L448" s="17">
        <v>0.4</v>
      </c>
      <c r="M448" s="17">
        <v>0.2</v>
      </c>
      <c r="N448" s="17">
        <v>-0.1</v>
      </c>
      <c r="O448" s="17">
        <v>48</v>
      </c>
      <c r="P448" s="17">
        <v>-0.8</v>
      </c>
      <c r="Q448" s="17">
        <v>0.8</v>
      </c>
      <c r="R448" s="17">
        <v>1.2</v>
      </c>
      <c r="S448" s="17">
        <v>-0.4</v>
      </c>
      <c r="T448" s="17">
        <v>27</v>
      </c>
      <c r="U448" s="17">
        <v>-20</v>
      </c>
      <c r="V448" s="17">
        <v>0.02</v>
      </c>
      <c r="W448" s="17">
        <v>68</v>
      </c>
      <c r="X448" s="17">
        <v>2644</v>
      </c>
      <c r="Y448" s="17">
        <v>0</v>
      </c>
      <c r="Z448" s="17">
        <v>-0.2</v>
      </c>
      <c r="AA448" s="17">
        <v>1059</v>
      </c>
      <c r="AB448" s="17">
        <v>1111</v>
      </c>
      <c r="AC448" s="17">
        <v>1404</v>
      </c>
      <c r="AD448" s="17">
        <v>1300</v>
      </c>
      <c r="AE448" s="17">
        <v>-0.5</v>
      </c>
      <c r="AF448" s="17">
        <v>0.5</v>
      </c>
      <c r="AG448" s="17">
        <v>1.2</v>
      </c>
      <c r="AH448" s="17">
        <v>-0.5</v>
      </c>
      <c r="AI448" s="17">
        <v>1.02</v>
      </c>
      <c r="AJ448" s="17">
        <v>0</v>
      </c>
      <c r="AK448" s="17">
        <v>0</v>
      </c>
      <c r="AL448" s="17">
        <v>33</v>
      </c>
      <c r="AM448" s="17">
        <v>82</v>
      </c>
      <c r="AN448" s="17">
        <v>83.32</v>
      </c>
      <c r="AO448" s="17">
        <v>82.25</v>
      </c>
      <c r="AP448" s="17">
        <v>8302</v>
      </c>
      <c r="AQ448" s="17">
        <v>48</v>
      </c>
      <c r="AR448" s="17">
        <v>38</v>
      </c>
      <c r="AS448" s="17">
        <v>68</v>
      </c>
      <c r="AT448" s="17">
        <v>26</v>
      </c>
      <c r="AU448" s="17">
        <v>-10</v>
      </c>
      <c r="AV448" s="17"/>
      <c r="AW448" s="17"/>
      <c r="AX448" s="17"/>
    </row>
    <row r="449" spans="1:50" x14ac:dyDescent="0.15">
      <c r="A449" s="17" t="s">
        <v>902</v>
      </c>
      <c r="B449" s="17" t="s">
        <v>903</v>
      </c>
      <c r="C449" s="17">
        <v>13.82</v>
      </c>
      <c r="D449" s="17">
        <v>13.94</v>
      </c>
      <c r="E449" s="17">
        <v>13.38</v>
      </c>
      <c r="F449" s="17">
        <v>13.48</v>
      </c>
      <c r="G449" s="17">
        <v>13.82</v>
      </c>
      <c r="H449" s="17">
        <v>931</v>
      </c>
      <c r="I449" s="17">
        <v>1439</v>
      </c>
      <c r="J449" s="17">
        <v>-2.2999999999999998</v>
      </c>
      <c r="K449" s="17">
        <v>-0.1</v>
      </c>
      <c r="L449" s="17">
        <v>-2.5</v>
      </c>
      <c r="M449" s="17">
        <v>-2.5</v>
      </c>
      <c r="N449" s="17">
        <v>0</v>
      </c>
      <c r="O449" s="17">
        <v>18</v>
      </c>
      <c r="P449" s="17">
        <v>-3.4</v>
      </c>
      <c r="Q449" s="17">
        <v>0.7</v>
      </c>
      <c r="R449" s="17">
        <v>0.9</v>
      </c>
      <c r="S449" s="17">
        <v>-3.2</v>
      </c>
      <c r="T449" s="17">
        <v>79</v>
      </c>
      <c r="U449" s="17">
        <v>-4</v>
      </c>
      <c r="V449" s="17">
        <v>0.04</v>
      </c>
      <c r="W449" s="17">
        <v>10</v>
      </c>
      <c r="X449" s="17">
        <v>268</v>
      </c>
      <c r="Y449" s="17">
        <v>0.4</v>
      </c>
      <c r="Z449" s="17">
        <v>-0.1</v>
      </c>
      <c r="AA449" s="17">
        <v>1119</v>
      </c>
      <c r="AB449" s="17">
        <v>931</v>
      </c>
      <c r="AC449" s="17">
        <v>1439</v>
      </c>
      <c r="AD449" s="17">
        <v>1300</v>
      </c>
      <c r="AE449" s="17">
        <v>-0.5</v>
      </c>
      <c r="AF449" s="17">
        <v>0.7</v>
      </c>
      <c r="AG449" s="17">
        <v>0.9</v>
      </c>
      <c r="AH449" s="17">
        <v>-0.5</v>
      </c>
      <c r="AI449" s="17">
        <v>0.34</v>
      </c>
      <c r="AJ449" s="17">
        <v>13.263500000000001</v>
      </c>
      <c r="AK449" s="17">
        <v>1.02</v>
      </c>
      <c r="AL449" s="17">
        <v>76</v>
      </c>
      <c r="AM449" s="17">
        <v>13.45</v>
      </c>
      <c r="AN449" s="17">
        <v>13.94</v>
      </c>
      <c r="AO449" s="17">
        <v>13.38</v>
      </c>
      <c r="AP449" s="17">
        <v>1355</v>
      </c>
      <c r="AQ449" s="17">
        <v>0</v>
      </c>
      <c r="AR449" s="17">
        <v>100</v>
      </c>
      <c r="AS449" s="17">
        <v>14</v>
      </c>
      <c r="AT449" s="17">
        <v>7</v>
      </c>
      <c r="AU449" s="17">
        <v>-9</v>
      </c>
      <c r="AV449" s="17"/>
      <c r="AW449" s="17"/>
      <c r="AX449" s="17"/>
    </row>
    <row r="450" spans="1:50" x14ac:dyDescent="0.15">
      <c r="A450" s="17" t="s">
        <v>116</v>
      </c>
      <c r="B450" s="17" t="s">
        <v>117</v>
      </c>
      <c r="C450" s="17">
        <v>3.83</v>
      </c>
      <c r="D450" s="17">
        <v>3.85</v>
      </c>
      <c r="E450" s="17">
        <v>3.75</v>
      </c>
      <c r="F450" s="17">
        <v>3.79</v>
      </c>
      <c r="G450" s="17">
        <v>3.82</v>
      </c>
      <c r="H450" s="17">
        <v>1004</v>
      </c>
      <c r="I450" s="17">
        <v>1403</v>
      </c>
      <c r="J450" s="17">
        <v>0</v>
      </c>
      <c r="K450" s="17">
        <v>-1</v>
      </c>
      <c r="L450" s="17">
        <v>-1</v>
      </c>
      <c r="M450" s="17">
        <v>-0.8</v>
      </c>
      <c r="N450" s="17">
        <v>0.3</v>
      </c>
      <c r="O450" s="17">
        <v>40</v>
      </c>
      <c r="P450" s="17">
        <v>-1.6</v>
      </c>
      <c r="Q450" s="17">
        <v>1.1000000000000001</v>
      </c>
      <c r="R450" s="17">
        <v>0.5</v>
      </c>
      <c r="S450" s="17">
        <v>-2.1</v>
      </c>
      <c r="T450" s="17">
        <v>80</v>
      </c>
      <c r="U450" s="17">
        <v>-40</v>
      </c>
      <c r="V450" s="17">
        <v>0.03</v>
      </c>
      <c r="W450" s="17">
        <v>33</v>
      </c>
      <c r="X450" s="17">
        <v>730</v>
      </c>
      <c r="Y450" s="17">
        <v>0.3</v>
      </c>
      <c r="Z450" s="17">
        <v>0</v>
      </c>
      <c r="AA450" s="17">
        <v>1130</v>
      </c>
      <c r="AB450" s="17">
        <v>1004</v>
      </c>
      <c r="AC450" s="17">
        <v>1403</v>
      </c>
      <c r="AD450" s="17">
        <v>1300</v>
      </c>
      <c r="AE450" s="17">
        <v>-1</v>
      </c>
      <c r="AF450" s="17">
        <v>1.1000000000000001</v>
      </c>
      <c r="AG450" s="17">
        <v>0.5</v>
      </c>
      <c r="AH450" s="17">
        <v>-1</v>
      </c>
      <c r="AI450" s="17">
        <v>0.6</v>
      </c>
      <c r="AJ450" s="17">
        <v>3.7930000000000001</v>
      </c>
      <c r="AK450" s="17">
        <v>1</v>
      </c>
      <c r="AL450" s="17">
        <v>0</v>
      </c>
      <c r="AM450" s="17">
        <v>3.82</v>
      </c>
      <c r="AN450" s="17">
        <v>3.85</v>
      </c>
      <c r="AO450" s="17">
        <v>3.75</v>
      </c>
      <c r="AP450" s="17">
        <v>383</v>
      </c>
      <c r="AQ450" s="17">
        <v>0</v>
      </c>
      <c r="AR450" s="17">
        <v>100</v>
      </c>
      <c r="AS450" s="17">
        <v>0</v>
      </c>
      <c r="AT450" s="17">
        <v>0</v>
      </c>
      <c r="AU450" s="17">
        <v>-10</v>
      </c>
      <c r="AV450" s="17"/>
      <c r="AW450" s="17"/>
      <c r="AX450" s="17"/>
    </row>
    <row r="451" spans="1:50" x14ac:dyDescent="0.15">
      <c r="A451" s="17" t="s">
        <v>3460</v>
      </c>
      <c r="B451" s="17" t="s">
        <v>3461</v>
      </c>
      <c r="C451" s="17">
        <v>14.53</v>
      </c>
      <c r="D451" s="17">
        <v>14.63</v>
      </c>
      <c r="E451" s="17">
        <v>14.3</v>
      </c>
      <c r="F451" s="17">
        <v>14.45</v>
      </c>
      <c r="G451" s="17">
        <v>14.54</v>
      </c>
      <c r="H451" s="17">
        <v>940</v>
      </c>
      <c r="I451" s="17">
        <v>1440</v>
      </c>
      <c r="J451" s="17">
        <v>-0.6</v>
      </c>
      <c r="K451" s="17">
        <v>0</v>
      </c>
      <c r="L451" s="17">
        <v>-0.6</v>
      </c>
      <c r="M451" s="17">
        <v>-0.6</v>
      </c>
      <c r="N451" s="17">
        <v>-0.1</v>
      </c>
      <c r="O451" s="17">
        <v>45</v>
      </c>
      <c r="P451" s="17">
        <v>-1.2</v>
      </c>
      <c r="Q451" s="17">
        <v>1</v>
      </c>
      <c r="R451" s="17">
        <v>0.7</v>
      </c>
      <c r="S451" s="17">
        <v>-1.6</v>
      </c>
      <c r="T451" s="17">
        <v>70</v>
      </c>
      <c r="U451" s="17">
        <v>0</v>
      </c>
      <c r="V451" s="17">
        <v>0.02</v>
      </c>
      <c r="W451" s="17">
        <v>25</v>
      </c>
      <c r="X451" s="17">
        <v>195</v>
      </c>
      <c r="Y451" s="17">
        <v>0</v>
      </c>
      <c r="Z451" s="17">
        <v>0.5</v>
      </c>
      <c r="AA451" s="17">
        <v>1023</v>
      </c>
      <c r="AB451" s="17">
        <v>940</v>
      </c>
      <c r="AC451" s="17">
        <v>1440</v>
      </c>
      <c r="AD451" s="17">
        <v>1456</v>
      </c>
      <c r="AE451" s="17">
        <v>-0.4</v>
      </c>
      <c r="AF451" s="17">
        <v>1</v>
      </c>
      <c r="AG451" s="17">
        <v>0.7</v>
      </c>
      <c r="AH451" s="17">
        <v>-0.4</v>
      </c>
      <c r="AI451" s="17">
        <v>0.48</v>
      </c>
      <c r="AJ451" s="17">
        <v>14.919499999999999</v>
      </c>
      <c r="AK451" s="17">
        <v>0.97</v>
      </c>
      <c r="AL451" s="17">
        <v>62</v>
      </c>
      <c r="AM451" s="17">
        <v>14.39</v>
      </c>
      <c r="AN451" s="17">
        <v>14.63</v>
      </c>
      <c r="AO451" s="17">
        <v>14.3</v>
      </c>
      <c r="AP451" s="17">
        <v>1451</v>
      </c>
      <c r="AQ451" s="17">
        <v>60</v>
      </c>
      <c r="AR451" s="17">
        <v>60</v>
      </c>
      <c r="AS451" s="17">
        <v>23</v>
      </c>
      <c r="AT451" s="17">
        <v>77</v>
      </c>
      <c r="AU451" s="17">
        <v>6</v>
      </c>
      <c r="AV451" s="17"/>
      <c r="AW451" s="17"/>
      <c r="AX451" s="17"/>
    </row>
    <row r="452" spans="1:50" x14ac:dyDescent="0.15">
      <c r="A452" s="17" t="s">
        <v>2974</v>
      </c>
      <c r="B452" s="17" t="s">
        <v>2975</v>
      </c>
      <c r="C452" s="17">
        <v>16.73</v>
      </c>
      <c r="D452" s="17">
        <v>16.73</v>
      </c>
      <c r="E452" s="17">
        <v>16.73</v>
      </c>
      <c r="F452" s="17">
        <v>16.73</v>
      </c>
      <c r="G452" s="17">
        <v>16.73</v>
      </c>
      <c r="H452" s="17">
        <v>930</v>
      </c>
      <c r="I452" s="17">
        <v>1500</v>
      </c>
      <c r="J452" s="17">
        <v>0</v>
      </c>
      <c r="K452" s="17">
        <v>0</v>
      </c>
      <c r="L452" s="17">
        <v>0</v>
      </c>
      <c r="M452" s="17">
        <v>0</v>
      </c>
      <c r="N452" s="17">
        <v>0</v>
      </c>
      <c r="O452" s="17">
        <v>0</v>
      </c>
      <c r="P452" s="17">
        <v>0</v>
      </c>
      <c r="Q452" s="17">
        <v>0</v>
      </c>
      <c r="R452" s="17">
        <v>0</v>
      </c>
      <c r="S452" s="17">
        <v>0</v>
      </c>
      <c r="T452" s="17">
        <v>0</v>
      </c>
      <c r="U452" s="17">
        <v>0</v>
      </c>
      <c r="V452" s="17">
        <v>0</v>
      </c>
      <c r="W452" s="17">
        <v>0</v>
      </c>
      <c r="X452" s="17">
        <v>0</v>
      </c>
      <c r="Y452" s="17">
        <v>0</v>
      </c>
      <c r="Z452" s="17">
        <v>0</v>
      </c>
      <c r="AA452" s="17">
        <v>1130</v>
      </c>
      <c r="AB452" s="17">
        <v>930</v>
      </c>
      <c r="AC452" s="17">
        <v>1500</v>
      </c>
      <c r="AD452" s="17">
        <v>1300</v>
      </c>
      <c r="AE452" s="17">
        <v>0</v>
      </c>
      <c r="AF452" s="17">
        <v>0</v>
      </c>
      <c r="AG452" s="17">
        <v>0</v>
      </c>
      <c r="AH452" s="17">
        <v>0</v>
      </c>
      <c r="AI452" s="17">
        <v>0</v>
      </c>
      <c r="AJ452" s="17">
        <v>16.383500000000002</v>
      </c>
      <c r="AK452" s="17">
        <v>1.02</v>
      </c>
      <c r="AL452" s="17">
        <v>0</v>
      </c>
      <c r="AM452" s="17">
        <v>16.73</v>
      </c>
      <c r="AN452" s="17">
        <v>16.73</v>
      </c>
      <c r="AO452" s="17">
        <v>16.73</v>
      </c>
      <c r="AP452" s="17">
        <v>1673</v>
      </c>
      <c r="AQ452" s="17">
        <v>100</v>
      </c>
      <c r="AR452" s="17">
        <v>0</v>
      </c>
      <c r="AS452" s="17">
        <v>52</v>
      </c>
      <c r="AT452" s="17">
        <v>100</v>
      </c>
      <c r="AU452" s="17">
        <v>9</v>
      </c>
      <c r="AV452" s="17"/>
      <c r="AW452" s="17"/>
      <c r="AX452" s="17"/>
    </row>
    <row r="453" spans="1:50" x14ac:dyDescent="0.15">
      <c r="A453" s="17" t="s">
        <v>738</v>
      </c>
      <c r="B453" s="17" t="s">
        <v>739</v>
      </c>
      <c r="C453" s="17">
        <v>29.22</v>
      </c>
      <c r="D453" s="17">
        <v>30.08</v>
      </c>
      <c r="E453" s="17">
        <v>29.22</v>
      </c>
      <c r="F453" s="17">
        <v>29.81</v>
      </c>
      <c r="G453" s="17">
        <v>29.21</v>
      </c>
      <c r="H453" s="17">
        <v>1037</v>
      </c>
      <c r="I453" s="17">
        <v>930</v>
      </c>
      <c r="J453" s="17">
        <v>2.1</v>
      </c>
      <c r="K453" s="17">
        <v>-0.1</v>
      </c>
      <c r="L453" s="17">
        <v>2</v>
      </c>
      <c r="M453" s="17">
        <v>2</v>
      </c>
      <c r="N453" s="17">
        <v>0</v>
      </c>
      <c r="O453" s="17">
        <v>69</v>
      </c>
      <c r="P453" s="17">
        <v>-0.9</v>
      </c>
      <c r="Q453" s="17">
        <v>2</v>
      </c>
      <c r="R453" s="17">
        <v>2.9</v>
      </c>
      <c r="S453" s="17">
        <v>0</v>
      </c>
      <c r="T453" s="17">
        <v>0</v>
      </c>
      <c r="U453" s="17">
        <v>-3</v>
      </c>
      <c r="V453" s="17">
        <v>0.03</v>
      </c>
      <c r="W453" s="17">
        <v>72</v>
      </c>
      <c r="X453" s="17">
        <v>479</v>
      </c>
      <c r="Y453" s="17">
        <v>0.3</v>
      </c>
      <c r="Z453" s="17">
        <v>0.2</v>
      </c>
      <c r="AA453" s="17">
        <v>930</v>
      </c>
      <c r="AB453" s="17">
        <v>1037</v>
      </c>
      <c r="AC453" s="17">
        <v>1404</v>
      </c>
      <c r="AD453" s="17">
        <v>1422</v>
      </c>
      <c r="AE453" s="17">
        <v>-0.4</v>
      </c>
      <c r="AF453" s="17">
        <v>0.5</v>
      </c>
      <c r="AG453" s="17">
        <v>2.9</v>
      </c>
      <c r="AH453" s="17">
        <v>-0.4</v>
      </c>
      <c r="AI453" s="17">
        <v>1.1299999999999999</v>
      </c>
      <c r="AJ453" s="17">
        <v>29.8565</v>
      </c>
      <c r="AK453" s="17">
        <v>1</v>
      </c>
      <c r="AL453" s="17">
        <v>0</v>
      </c>
      <c r="AM453" s="17">
        <v>29.22</v>
      </c>
      <c r="AN453" s="17">
        <v>30.08</v>
      </c>
      <c r="AO453" s="17">
        <v>29.66</v>
      </c>
      <c r="AP453" s="17">
        <v>2992</v>
      </c>
      <c r="AQ453" s="17">
        <v>0</v>
      </c>
      <c r="AR453" s="17">
        <v>100</v>
      </c>
      <c r="AS453" s="17">
        <v>0</v>
      </c>
      <c r="AT453" s="17">
        <v>42</v>
      </c>
      <c r="AU453" s="17">
        <v>1</v>
      </c>
      <c r="AV453" s="17"/>
      <c r="AW453" s="17"/>
      <c r="AX453" s="17"/>
    </row>
    <row r="454" spans="1:50" x14ac:dyDescent="0.15">
      <c r="A454" s="17" t="s">
        <v>3088</v>
      </c>
      <c r="B454" s="17" t="s">
        <v>3089</v>
      </c>
      <c r="C454" s="17">
        <v>19.760000000000002</v>
      </c>
      <c r="D454" s="17">
        <v>20.07</v>
      </c>
      <c r="E454" s="17">
        <v>19.68</v>
      </c>
      <c r="F454" s="17">
        <v>19.809999999999999</v>
      </c>
      <c r="G454" s="17">
        <v>19.78</v>
      </c>
      <c r="H454" s="17">
        <v>1041</v>
      </c>
      <c r="I454" s="17">
        <v>1405</v>
      </c>
      <c r="J454" s="17">
        <v>1</v>
      </c>
      <c r="K454" s="17">
        <v>-0.8</v>
      </c>
      <c r="L454" s="17">
        <v>0.3</v>
      </c>
      <c r="M454" s="17">
        <v>0.2</v>
      </c>
      <c r="N454" s="17">
        <v>-0.1</v>
      </c>
      <c r="O454" s="17">
        <v>33</v>
      </c>
      <c r="P454" s="17">
        <v>-1.3</v>
      </c>
      <c r="Q454" s="17">
        <v>0.7</v>
      </c>
      <c r="R454" s="17">
        <v>1.6</v>
      </c>
      <c r="S454" s="17">
        <v>-0.4</v>
      </c>
      <c r="T454" s="17">
        <v>21</v>
      </c>
      <c r="U454" s="17">
        <v>-38</v>
      </c>
      <c r="V454" s="17">
        <v>0.02</v>
      </c>
      <c r="W454" s="17">
        <v>65</v>
      </c>
      <c r="X454" s="17">
        <v>91</v>
      </c>
      <c r="Y454" s="17">
        <v>0</v>
      </c>
      <c r="Z454" s="17">
        <v>0.9</v>
      </c>
      <c r="AA454" s="17">
        <v>932</v>
      </c>
      <c r="AB454" s="17">
        <v>1041</v>
      </c>
      <c r="AC454" s="17">
        <v>1405</v>
      </c>
      <c r="AD454" s="17">
        <v>1309</v>
      </c>
      <c r="AE454" s="17">
        <v>-0.8</v>
      </c>
      <c r="AF454" s="17">
        <v>0.7</v>
      </c>
      <c r="AG454" s="17">
        <v>1.6</v>
      </c>
      <c r="AH454" s="17">
        <v>-0.8</v>
      </c>
      <c r="AI454" s="17">
        <v>1.18</v>
      </c>
      <c r="AJ454" s="17">
        <v>19.044</v>
      </c>
      <c r="AK454" s="17">
        <v>1.04</v>
      </c>
      <c r="AL454" s="17">
        <v>6</v>
      </c>
      <c r="AM454" s="17">
        <v>19.760000000000002</v>
      </c>
      <c r="AN454" s="17">
        <v>20.07</v>
      </c>
      <c r="AO454" s="17">
        <v>19.68</v>
      </c>
      <c r="AP454" s="17">
        <v>1996</v>
      </c>
      <c r="AQ454" s="17">
        <v>100</v>
      </c>
      <c r="AR454" s="17">
        <v>17</v>
      </c>
      <c r="AS454" s="17">
        <v>0</v>
      </c>
      <c r="AT454" s="17">
        <v>68</v>
      </c>
      <c r="AU454" s="17">
        <v>5</v>
      </c>
      <c r="AV454" s="17"/>
      <c r="AW454" s="17"/>
      <c r="AX454" s="17"/>
    </row>
    <row r="455" spans="1:50" x14ac:dyDescent="0.15">
      <c r="A455" s="17" t="s">
        <v>3528</v>
      </c>
      <c r="B455" s="17" t="s">
        <v>3529</v>
      </c>
      <c r="C455" s="17">
        <v>18.190000000000001</v>
      </c>
      <c r="D455" s="17">
        <v>18.46</v>
      </c>
      <c r="E455" s="17">
        <v>17.989999999999998</v>
      </c>
      <c r="F455" s="17">
        <v>18.399999999999999</v>
      </c>
      <c r="G455" s="17">
        <v>18.149999999999999</v>
      </c>
      <c r="H455" s="17">
        <v>1451</v>
      </c>
      <c r="I455" s="17">
        <v>938</v>
      </c>
      <c r="J455" s="17">
        <v>-0.1</v>
      </c>
      <c r="K455" s="17">
        <v>1.3</v>
      </c>
      <c r="L455" s="17">
        <v>1.1000000000000001</v>
      </c>
      <c r="M455" s="17">
        <v>1.4</v>
      </c>
      <c r="N455" s="17">
        <v>0.2</v>
      </c>
      <c r="O455" s="17">
        <v>87</v>
      </c>
      <c r="P455" s="17">
        <v>-0.3</v>
      </c>
      <c r="Q455" s="17">
        <v>2.2999999999999998</v>
      </c>
      <c r="R455" s="17">
        <v>1.5</v>
      </c>
      <c r="S455" s="17">
        <v>-1.1000000000000001</v>
      </c>
      <c r="T455" s="17">
        <v>43</v>
      </c>
      <c r="U455" s="17">
        <v>49</v>
      </c>
      <c r="V455" s="17">
        <v>0.03</v>
      </c>
      <c r="W455" s="17">
        <v>50</v>
      </c>
      <c r="X455" s="17">
        <v>571</v>
      </c>
      <c r="Y455" s="17">
        <v>0.1</v>
      </c>
      <c r="Z455" s="17">
        <v>-0.1</v>
      </c>
      <c r="AA455" s="17">
        <v>938</v>
      </c>
      <c r="AB455" s="17">
        <v>1052</v>
      </c>
      <c r="AC455" s="17">
        <v>1324</v>
      </c>
      <c r="AD455" s="17">
        <v>1451</v>
      </c>
      <c r="AE455" s="17">
        <v>-0.3</v>
      </c>
      <c r="AF455" s="17">
        <v>1.8</v>
      </c>
      <c r="AG455" s="17">
        <v>0.9</v>
      </c>
      <c r="AH455" s="17">
        <v>-0.3</v>
      </c>
      <c r="AI455" s="17">
        <v>0.47</v>
      </c>
      <c r="AJ455" s="17">
        <v>19.042000000000002</v>
      </c>
      <c r="AK455" s="17">
        <v>0.97</v>
      </c>
      <c r="AL455" s="17">
        <v>44</v>
      </c>
      <c r="AM455" s="17">
        <v>17.989999999999998</v>
      </c>
      <c r="AN455" s="17">
        <v>18.350000000000001</v>
      </c>
      <c r="AO455" s="17">
        <v>18.079999999999998</v>
      </c>
      <c r="AP455" s="17">
        <v>1846</v>
      </c>
      <c r="AQ455" s="17">
        <v>0</v>
      </c>
      <c r="AR455" s="17">
        <v>10</v>
      </c>
      <c r="AS455" s="17">
        <v>67</v>
      </c>
      <c r="AT455" s="17">
        <v>60</v>
      </c>
      <c r="AU455" s="17">
        <v>-8</v>
      </c>
      <c r="AV455" s="17"/>
      <c r="AW455" s="17"/>
      <c r="AX455" s="17"/>
    </row>
    <row r="456" spans="1:50" x14ac:dyDescent="0.15">
      <c r="A456" s="17" t="s">
        <v>592</v>
      </c>
      <c r="B456" s="17" t="s">
        <v>593</v>
      </c>
      <c r="C456" s="17">
        <v>17</v>
      </c>
      <c r="D456" s="17">
        <v>17.170000000000002</v>
      </c>
      <c r="E456" s="17">
        <v>16.920000000000002</v>
      </c>
      <c r="F456" s="17">
        <v>17</v>
      </c>
      <c r="G456" s="17">
        <v>17.03</v>
      </c>
      <c r="H456" s="17">
        <v>1039</v>
      </c>
      <c r="I456" s="17">
        <v>1439</v>
      </c>
      <c r="J456" s="17">
        <v>0.2</v>
      </c>
      <c r="K456" s="17">
        <v>-0.2</v>
      </c>
      <c r="L456" s="17">
        <v>0</v>
      </c>
      <c r="M456" s="17">
        <v>-0.2</v>
      </c>
      <c r="N456" s="17">
        <v>-0.2</v>
      </c>
      <c r="O456" s="17">
        <v>32</v>
      </c>
      <c r="P456" s="17">
        <v>-1</v>
      </c>
      <c r="Q456" s="17">
        <v>0.5</v>
      </c>
      <c r="R456" s="17">
        <v>1</v>
      </c>
      <c r="S456" s="17">
        <v>-0.5</v>
      </c>
      <c r="T456" s="17">
        <v>32</v>
      </c>
      <c r="U456" s="17">
        <v>-16</v>
      </c>
      <c r="V456" s="17">
        <v>0.01</v>
      </c>
      <c r="W456" s="17">
        <v>41</v>
      </c>
      <c r="X456" s="17">
        <v>90</v>
      </c>
      <c r="Y456" s="17">
        <v>-0.2</v>
      </c>
      <c r="Z456" s="17">
        <v>0.4</v>
      </c>
      <c r="AA456" s="17">
        <v>931</v>
      </c>
      <c r="AB456" s="17">
        <v>1039</v>
      </c>
      <c r="AC456" s="17">
        <v>1439</v>
      </c>
      <c r="AD456" s="17">
        <v>1300</v>
      </c>
      <c r="AE456" s="17">
        <v>-0.5</v>
      </c>
      <c r="AF456" s="17">
        <v>0.5</v>
      </c>
      <c r="AG456" s="17">
        <v>1</v>
      </c>
      <c r="AH456" s="17">
        <v>-0.5</v>
      </c>
      <c r="AI456" s="17">
        <v>1</v>
      </c>
      <c r="AJ456" s="17">
        <v>16.859500000000001</v>
      </c>
      <c r="AK456" s="17">
        <v>1.01</v>
      </c>
      <c r="AL456" s="17">
        <v>36</v>
      </c>
      <c r="AM456" s="17">
        <v>16.95</v>
      </c>
      <c r="AN456" s="17">
        <v>17.170000000000002</v>
      </c>
      <c r="AO456" s="17">
        <v>16.920000000000002</v>
      </c>
      <c r="AP456" s="17">
        <v>1708</v>
      </c>
      <c r="AQ456" s="17">
        <v>100</v>
      </c>
      <c r="AR456" s="17">
        <v>0</v>
      </c>
      <c r="AS456" s="17">
        <v>38</v>
      </c>
      <c r="AT456" s="17">
        <v>85</v>
      </c>
      <c r="AU456" s="17">
        <v>8</v>
      </c>
      <c r="AV456" s="17"/>
      <c r="AW456" s="17"/>
      <c r="AX456" s="17"/>
    </row>
    <row r="457" spans="1:50" x14ac:dyDescent="0.15">
      <c r="A457" s="17" t="s">
        <v>3378</v>
      </c>
      <c r="B457" s="17" t="s">
        <v>3379</v>
      </c>
      <c r="C457" s="17">
        <v>18.399999999999999</v>
      </c>
      <c r="D457" s="17">
        <v>18.649999999999999</v>
      </c>
      <c r="E457" s="17">
        <v>17.88</v>
      </c>
      <c r="F457" s="17">
        <v>18.09</v>
      </c>
      <c r="G457" s="17">
        <v>18.43</v>
      </c>
      <c r="H457" s="17">
        <v>942</v>
      </c>
      <c r="I457" s="17">
        <v>1404</v>
      </c>
      <c r="J457" s="17">
        <v>-1.6</v>
      </c>
      <c r="K457" s="17">
        <v>-0.1</v>
      </c>
      <c r="L457" s="17">
        <v>-1.7</v>
      </c>
      <c r="M457" s="17">
        <v>-1.9</v>
      </c>
      <c r="N457" s="17">
        <v>-0.2</v>
      </c>
      <c r="O457" s="17">
        <v>27</v>
      </c>
      <c r="P457" s="17">
        <v>-3</v>
      </c>
      <c r="Q457" s="17">
        <v>1.2</v>
      </c>
      <c r="R457" s="17">
        <v>1.3</v>
      </c>
      <c r="S457" s="17">
        <v>-2.9</v>
      </c>
      <c r="T457" s="17">
        <v>68</v>
      </c>
      <c r="U457" s="17">
        <v>-3</v>
      </c>
      <c r="V457" s="17">
        <v>0.04</v>
      </c>
      <c r="W457" s="17">
        <v>2</v>
      </c>
      <c r="X457" s="17">
        <v>669</v>
      </c>
      <c r="Y457" s="17">
        <v>-0.5</v>
      </c>
      <c r="Z457" s="17">
        <v>-0.3</v>
      </c>
      <c r="AA457" s="17">
        <v>1125</v>
      </c>
      <c r="AB457" s="17">
        <v>942</v>
      </c>
      <c r="AC457" s="17">
        <v>1404</v>
      </c>
      <c r="AD457" s="17">
        <v>1307</v>
      </c>
      <c r="AE457" s="17">
        <v>-0.8</v>
      </c>
      <c r="AF457" s="17">
        <v>1.2</v>
      </c>
      <c r="AG457" s="17">
        <v>1.3</v>
      </c>
      <c r="AH457" s="17">
        <v>-0.8</v>
      </c>
      <c r="AI457" s="17">
        <v>0.5</v>
      </c>
      <c r="AJ457" s="17">
        <v>16.620999999999999</v>
      </c>
      <c r="AK457" s="17">
        <v>1.0900000000000001</v>
      </c>
      <c r="AL457" s="17">
        <v>61</v>
      </c>
      <c r="AM457" s="17">
        <v>18.100000000000001</v>
      </c>
      <c r="AN457" s="17">
        <v>18.64</v>
      </c>
      <c r="AO457" s="17">
        <v>17.88</v>
      </c>
      <c r="AP457" s="17">
        <v>1824</v>
      </c>
      <c r="AQ457" s="17">
        <v>100</v>
      </c>
      <c r="AR457" s="17">
        <v>0</v>
      </c>
      <c r="AS457" s="17">
        <v>70</v>
      </c>
      <c r="AT457" s="17">
        <v>52</v>
      </c>
      <c r="AU457" s="17">
        <v>4</v>
      </c>
      <c r="AV457" s="17"/>
      <c r="AW457" s="17"/>
      <c r="AX457" s="17"/>
    </row>
    <row r="458" spans="1:50" x14ac:dyDescent="0.15">
      <c r="A458" s="17" t="s">
        <v>2850</v>
      </c>
      <c r="B458" s="17" t="s">
        <v>2851</v>
      </c>
      <c r="C458" s="17">
        <v>8.52</v>
      </c>
      <c r="D458" s="17">
        <v>8.6300000000000008</v>
      </c>
      <c r="E458" s="17">
        <v>8.33</v>
      </c>
      <c r="F458" s="17">
        <v>8.39</v>
      </c>
      <c r="G458" s="17">
        <v>8.5299999999999994</v>
      </c>
      <c r="H458" s="17">
        <v>932</v>
      </c>
      <c r="I458" s="17">
        <v>1444</v>
      </c>
      <c r="J458" s="17">
        <v>-1.4</v>
      </c>
      <c r="K458" s="17">
        <v>-0.1</v>
      </c>
      <c r="L458" s="17">
        <v>-1.5</v>
      </c>
      <c r="M458" s="17">
        <v>-1.7</v>
      </c>
      <c r="N458" s="17">
        <v>-0.1</v>
      </c>
      <c r="O458" s="17">
        <v>20</v>
      </c>
      <c r="P458" s="17">
        <v>-2.8</v>
      </c>
      <c r="Q458" s="17">
        <v>0.7</v>
      </c>
      <c r="R458" s="17">
        <v>1.3</v>
      </c>
      <c r="S458" s="17">
        <v>-2.2999999999999998</v>
      </c>
      <c r="T458" s="17">
        <v>63</v>
      </c>
      <c r="U458" s="17">
        <v>-3</v>
      </c>
      <c r="V458" s="17">
        <v>0.04</v>
      </c>
      <c r="W458" s="17">
        <v>12</v>
      </c>
      <c r="X458" s="17">
        <v>214</v>
      </c>
      <c r="Y458" s="17">
        <v>0.1</v>
      </c>
      <c r="Z458" s="17">
        <v>0.9</v>
      </c>
      <c r="AA458" s="17">
        <v>1047</v>
      </c>
      <c r="AB458" s="17">
        <v>932</v>
      </c>
      <c r="AC458" s="17">
        <v>1444</v>
      </c>
      <c r="AD458" s="17">
        <v>1301</v>
      </c>
      <c r="AE458" s="17">
        <v>-1.2</v>
      </c>
      <c r="AF458" s="17">
        <v>0.7</v>
      </c>
      <c r="AG458" s="17">
        <v>1.2</v>
      </c>
      <c r="AH458" s="17">
        <v>-1.2</v>
      </c>
      <c r="AI458" s="17">
        <v>0.66</v>
      </c>
      <c r="AJ458" s="17">
        <v>8.0975000000000001</v>
      </c>
      <c r="AK458" s="17">
        <v>1.04</v>
      </c>
      <c r="AL458" s="17">
        <v>64</v>
      </c>
      <c r="AM458" s="17">
        <v>8.3699999999999992</v>
      </c>
      <c r="AN458" s="17">
        <v>8.6199999999999992</v>
      </c>
      <c r="AO458" s="17">
        <v>8.33</v>
      </c>
      <c r="AP458" s="17">
        <v>849</v>
      </c>
      <c r="AQ458" s="17">
        <v>67</v>
      </c>
      <c r="AR458" s="17">
        <v>100</v>
      </c>
      <c r="AS458" s="17">
        <v>17</v>
      </c>
      <c r="AT458" s="17">
        <v>83</v>
      </c>
      <c r="AU458" s="17">
        <v>2</v>
      </c>
      <c r="AV458" s="17"/>
      <c r="AW458" s="17"/>
      <c r="AX458" s="17"/>
    </row>
    <row r="459" spans="1:50" x14ac:dyDescent="0.15">
      <c r="A459" s="17" t="s">
        <v>1024</v>
      </c>
      <c r="B459" s="17" t="s">
        <v>1025</v>
      </c>
      <c r="C459" s="17">
        <v>11.43</v>
      </c>
      <c r="D459" s="17">
        <v>11.59</v>
      </c>
      <c r="E459" s="17">
        <v>11.24</v>
      </c>
      <c r="F459" s="17">
        <v>11.32</v>
      </c>
      <c r="G459" s="17">
        <v>11.43</v>
      </c>
      <c r="H459" s="17">
        <v>958</v>
      </c>
      <c r="I459" s="17">
        <v>1444</v>
      </c>
      <c r="J459" s="17">
        <v>-0.6</v>
      </c>
      <c r="K459" s="17">
        <v>-0.4</v>
      </c>
      <c r="L459" s="17">
        <v>-1</v>
      </c>
      <c r="M459" s="17">
        <v>-1</v>
      </c>
      <c r="N459" s="17">
        <v>0</v>
      </c>
      <c r="O459" s="17">
        <v>23</v>
      </c>
      <c r="P459" s="17">
        <v>-2.4</v>
      </c>
      <c r="Q459" s="17">
        <v>0.7</v>
      </c>
      <c r="R459" s="17">
        <v>1.4</v>
      </c>
      <c r="S459" s="17">
        <v>-1.7</v>
      </c>
      <c r="T459" s="17">
        <v>54</v>
      </c>
      <c r="U459" s="17">
        <v>-11</v>
      </c>
      <c r="V459" s="17">
        <v>0.03</v>
      </c>
      <c r="W459" s="17">
        <v>18</v>
      </c>
      <c r="X459" s="17">
        <v>1006</v>
      </c>
      <c r="Y459" s="17">
        <v>0.3</v>
      </c>
      <c r="Z459" s="17">
        <v>0.1</v>
      </c>
      <c r="AA459" s="17">
        <v>1118</v>
      </c>
      <c r="AB459" s="17">
        <v>958</v>
      </c>
      <c r="AC459" s="17">
        <v>1444</v>
      </c>
      <c r="AD459" s="17">
        <v>1300</v>
      </c>
      <c r="AE459" s="17">
        <v>-0.4</v>
      </c>
      <c r="AF459" s="17">
        <v>0.6</v>
      </c>
      <c r="AG459" s="17">
        <v>1.4</v>
      </c>
      <c r="AH459" s="17">
        <v>-0.4</v>
      </c>
      <c r="AI459" s="17">
        <v>0.6</v>
      </c>
      <c r="AJ459" s="17">
        <v>11.2545</v>
      </c>
      <c r="AK459" s="17">
        <v>1.01</v>
      </c>
      <c r="AL459" s="17">
        <v>43</v>
      </c>
      <c r="AM459" s="17">
        <v>11.31</v>
      </c>
      <c r="AN459" s="17">
        <v>11.59</v>
      </c>
      <c r="AO459" s="17">
        <v>11.25</v>
      </c>
      <c r="AP459" s="17">
        <v>1137</v>
      </c>
      <c r="AQ459" s="17">
        <v>0</v>
      </c>
      <c r="AR459" s="17">
        <v>100</v>
      </c>
      <c r="AS459" s="17">
        <v>43</v>
      </c>
      <c r="AT459" s="17">
        <v>57</v>
      </c>
      <c r="AU459" s="17">
        <v>-6</v>
      </c>
      <c r="AV459" s="17"/>
      <c r="AW459" s="17"/>
      <c r="AX459" s="17"/>
    </row>
    <row r="460" spans="1:50" x14ac:dyDescent="0.15">
      <c r="A460" s="17" t="s">
        <v>435</v>
      </c>
      <c r="B460" s="17" t="s">
        <v>436</v>
      </c>
      <c r="C460" s="17">
        <v>17.88</v>
      </c>
      <c r="D460" s="17">
        <v>18.100000000000001</v>
      </c>
      <c r="E460" s="17">
        <v>17.559999999999999</v>
      </c>
      <c r="F460" s="17">
        <v>17.61</v>
      </c>
      <c r="G460" s="17">
        <v>17.88</v>
      </c>
      <c r="H460" s="17">
        <v>942</v>
      </c>
      <c r="I460" s="17">
        <v>1446</v>
      </c>
      <c r="J460" s="17">
        <v>-1.2</v>
      </c>
      <c r="K460" s="17">
        <v>-0.3</v>
      </c>
      <c r="L460" s="17">
        <v>-1.5</v>
      </c>
      <c r="M460" s="17">
        <v>-1.5</v>
      </c>
      <c r="N460" s="17">
        <v>0</v>
      </c>
      <c r="O460" s="17">
        <v>9</v>
      </c>
      <c r="P460" s="17">
        <v>-2.7</v>
      </c>
      <c r="Q460" s="17">
        <v>0.3</v>
      </c>
      <c r="R460" s="17">
        <v>1.2</v>
      </c>
      <c r="S460" s="17">
        <v>-1.8</v>
      </c>
      <c r="T460" s="17">
        <v>59</v>
      </c>
      <c r="U460" s="17">
        <v>-9</v>
      </c>
      <c r="V460" s="17">
        <v>0.03</v>
      </c>
      <c r="W460" s="17">
        <v>12</v>
      </c>
      <c r="X460" s="17">
        <v>81</v>
      </c>
      <c r="Y460" s="17">
        <v>0</v>
      </c>
      <c r="Z460" s="17">
        <v>0.6</v>
      </c>
      <c r="AA460" s="17">
        <v>1120</v>
      </c>
      <c r="AB460" s="17">
        <v>942</v>
      </c>
      <c r="AC460" s="17">
        <v>1446</v>
      </c>
      <c r="AD460" s="17">
        <v>1309</v>
      </c>
      <c r="AE460" s="17">
        <v>-1</v>
      </c>
      <c r="AF460" s="17">
        <v>0.3</v>
      </c>
      <c r="AG460" s="17">
        <v>1.2</v>
      </c>
      <c r="AH460" s="17">
        <v>-1</v>
      </c>
      <c r="AI460" s="17">
        <v>0.74</v>
      </c>
      <c r="AJ460" s="17">
        <v>17.413499999999999</v>
      </c>
      <c r="AK460" s="17">
        <v>1.01</v>
      </c>
      <c r="AL460" s="17">
        <v>56</v>
      </c>
      <c r="AM460" s="17">
        <v>17.600000000000001</v>
      </c>
      <c r="AN460" s="17">
        <v>18.100000000000001</v>
      </c>
      <c r="AO460" s="17">
        <v>17.559999999999999</v>
      </c>
      <c r="AP460" s="17">
        <v>1779</v>
      </c>
      <c r="AQ460" s="17">
        <v>78</v>
      </c>
      <c r="AR460" s="17">
        <v>78</v>
      </c>
      <c r="AS460" s="17">
        <v>37</v>
      </c>
      <c r="AT460" s="17">
        <v>89</v>
      </c>
      <c r="AU460" s="17">
        <v>8</v>
      </c>
      <c r="AV460" s="17"/>
      <c r="AW460" s="17"/>
      <c r="AX460" s="17"/>
    </row>
    <row r="461" spans="1:50" x14ac:dyDescent="0.15">
      <c r="A461" s="17" t="s">
        <v>369</v>
      </c>
      <c r="B461" s="17" t="s">
        <v>370</v>
      </c>
      <c r="C461" s="17">
        <v>25.78</v>
      </c>
      <c r="D461" s="17">
        <v>28.06</v>
      </c>
      <c r="E461" s="17">
        <v>25.55</v>
      </c>
      <c r="F461" s="17">
        <v>27.56</v>
      </c>
      <c r="G461" s="17">
        <v>25.76</v>
      </c>
      <c r="H461" s="17">
        <v>1424</v>
      </c>
      <c r="I461" s="17">
        <v>932</v>
      </c>
      <c r="J461" s="17">
        <v>4</v>
      </c>
      <c r="K461" s="17">
        <v>2.8</v>
      </c>
      <c r="L461" s="17">
        <v>6.7</v>
      </c>
      <c r="M461" s="17">
        <v>6.8</v>
      </c>
      <c r="N461" s="17">
        <v>0.1</v>
      </c>
      <c r="O461" s="17">
        <v>80</v>
      </c>
      <c r="P461" s="17">
        <v>-1.8</v>
      </c>
      <c r="Q461" s="17">
        <v>7.6</v>
      </c>
      <c r="R461" s="17">
        <v>8.5</v>
      </c>
      <c r="S461" s="17">
        <v>-0.9</v>
      </c>
      <c r="T461" s="17">
        <v>9</v>
      </c>
      <c r="U461" s="17">
        <v>30</v>
      </c>
      <c r="V461" s="17">
        <v>0.09</v>
      </c>
      <c r="W461" s="17">
        <v>75</v>
      </c>
      <c r="X461" s="17">
        <v>3120</v>
      </c>
      <c r="Y461" s="17">
        <v>0.1</v>
      </c>
      <c r="Z461" s="17">
        <v>0.4</v>
      </c>
      <c r="AA461" s="17">
        <v>932</v>
      </c>
      <c r="AB461" s="17">
        <v>1034</v>
      </c>
      <c r="AC461" s="17">
        <v>1300</v>
      </c>
      <c r="AD461" s="17">
        <v>1424</v>
      </c>
      <c r="AE461" s="17">
        <v>-1.7</v>
      </c>
      <c r="AF461" s="17">
        <v>2.9</v>
      </c>
      <c r="AG461" s="17">
        <v>5.6</v>
      </c>
      <c r="AH461" s="17">
        <v>-1.8</v>
      </c>
      <c r="AI461" s="17">
        <v>0.77</v>
      </c>
      <c r="AJ461" s="17">
        <v>23.775500000000001</v>
      </c>
      <c r="AK461" s="17">
        <v>1.1599999999999999</v>
      </c>
      <c r="AL461" s="17">
        <v>12</v>
      </c>
      <c r="AM461" s="17">
        <v>25.56</v>
      </c>
      <c r="AN461" s="17">
        <v>27.22</v>
      </c>
      <c r="AO461" s="17">
        <v>26.78</v>
      </c>
      <c r="AP461" s="17">
        <v>2805</v>
      </c>
      <c r="AQ461" s="17">
        <v>0</v>
      </c>
      <c r="AR461" s="17">
        <v>18</v>
      </c>
      <c r="AS461" s="17">
        <v>61</v>
      </c>
      <c r="AT461" s="17">
        <v>89</v>
      </c>
      <c r="AU461" s="17">
        <v>6</v>
      </c>
      <c r="AV461" s="17"/>
      <c r="AW461" s="17"/>
      <c r="AX461" s="17"/>
    </row>
    <row r="462" spans="1:50" x14ac:dyDescent="0.15">
      <c r="A462" s="17" t="s">
        <v>3266</v>
      </c>
      <c r="B462" s="17" t="s">
        <v>3267</v>
      </c>
      <c r="C462" s="17">
        <v>5.63</v>
      </c>
      <c r="D462" s="17">
        <v>5.64</v>
      </c>
      <c r="E462" s="17">
        <v>5.57</v>
      </c>
      <c r="F462" s="17">
        <v>5.59</v>
      </c>
      <c r="G462" s="17">
        <v>5.63</v>
      </c>
      <c r="H462" s="17">
        <v>930</v>
      </c>
      <c r="I462" s="17">
        <v>1454</v>
      </c>
      <c r="J462" s="17">
        <v>-0.5</v>
      </c>
      <c r="K462" s="17">
        <v>-0.2</v>
      </c>
      <c r="L462" s="17">
        <v>-0.7</v>
      </c>
      <c r="M462" s="17">
        <v>-0.7</v>
      </c>
      <c r="N462" s="17">
        <v>0</v>
      </c>
      <c r="O462" s="17">
        <v>29</v>
      </c>
      <c r="P462" s="17">
        <v>-0.9</v>
      </c>
      <c r="Q462" s="17">
        <v>0.4</v>
      </c>
      <c r="R462" s="17">
        <v>0.2</v>
      </c>
      <c r="S462" s="17">
        <v>-1.1000000000000001</v>
      </c>
      <c r="T462" s="17">
        <v>86</v>
      </c>
      <c r="U462" s="17">
        <v>-14</v>
      </c>
      <c r="V462" s="17">
        <v>0.01</v>
      </c>
      <c r="W462" s="17">
        <v>0</v>
      </c>
      <c r="X462" s="17">
        <v>39</v>
      </c>
      <c r="Y462" s="17">
        <v>-0.2</v>
      </c>
      <c r="Z462" s="17">
        <v>0</v>
      </c>
      <c r="AA462" s="17">
        <v>1130</v>
      </c>
      <c r="AB462" s="17">
        <v>930</v>
      </c>
      <c r="AC462" s="17">
        <v>1454</v>
      </c>
      <c r="AD462" s="17">
        <v>1300</v>
      </c>
      <c r="AE462" s="17">
        <v>-0.4</v>
      </c>
      <c r="AF462" s="17">
        <v>0.4</v>
      </c>
      <c r="AG462" s="17">
        <v>0.2</v>
      </c>
      <c r="AH462" s="17">
        <v>-0.4</v>
      </c>
      <c r="AI462" s="17">
        <v>0.43</v>
      </c>
      <c r="AJ462" s="17">
        <v>5.5270000000000001</v>
      </c>
      <c r="AK462" s="17">
        <v>1.01</v>
      </c>
      <c r="AL462" s="17">
        <v>75</v>
      </c>
      <c r="AM462" s="17">
        <v>5.6</v>
      </c>
      <c r="AN462" s="17">
        <v>5.64</v>
      </c>
      <c r="AO462" s="17">
        <v>5.57</v>
      </c>
      <c r="AP462" s="17">
        <v>561</v>
      </c>
      <c r="AQ462" s="17">
        <v>50</v>
      </c>
      <c r="AR462" s="17">
        <v>0</v>
      </c>
      <c r="AS462" s="17">
        <v>67</v>
      </c>
      <c r="AT462" s="17">
        <v>67</v>
      </c>
      <c r="AU462" s="17">
        <v>-1</v>
      </c>
      <c r="AV462" s="17"/>
      <c r="AW462" s="17"/>
      <c r="AX462" s="17"/>
    </row>
    <row r="463" spans="1:50" x14ac:dyDescent="0.15">
      <c r="A463" s="17" t="s">
        <v>3374</v>
      </c>
      <c r="B463" s="17" t="s">
        <v>3375</v>
      </c>
      <c r="C463" s="17">
        <v>12.99</v>
      </c>
      <c r="D463" s="17">
        <v>13.09</v>
      </c>
      <c r="E463" s="17">
        <v>12.65</v>
      </c>
      <c r="F463" s="17">
        <v>12.84</v>
      </c>
      <c r="G463" s="17">
        <v>13.12</v>
      </c>
      <c r="H463" s="17">
        <v>932</v>
      </c>
      <c r="I463" s="17">
        <v>1402</v>
      </c>
      <c r="J463" s="17">
        <v>-1.5</v>
      </c>
      <c r="K463" s="17">
        <v>0.3</v>
      </c>
      <c r="L463" s="17">
        <v>-1.2</v>
      </c>
      <c r="M463" s="17">
        <v>-2.2000000000000002</v>
      </c>
      <c r="N463" s="17">
        <v>-1</v>
      </c>
      <c r="O463" s="17">
        <v>43</v>
      </c>
      <c r="P463" s="17">
        <v>-1.9</v>
      </c>
      <c r="Q463" s="17">
        <v>1.5</v>
      </c>
      <c r="R463" s="17">
        <v>0.8</v>
      </c>
      <c r="S463" s="17">
        <v>-2.7</v>
      </c>
      <c r="T463" s="17">
        <v>77</v>
      </c>
      <c r="U463" s="17">
        <v>9</v>
      </c>
      <c r="V463" s="17">
        <v>0.03</v>
      </c>
      <c r="W463" s="17">
        <v>33</v>
      </c>
      <c r="X463" s="17">
        <v>282</v>
      </c>
      <c r="Y463" s="17">
        <v>0</v>
      </c>
      <c r="Z463" s="17">
        <v>0.2</v>
      </c>
      <c r="AA463" s="17">
        <v>1116</v>
      </c>
      <c r="AB463" s="17">
        <v>932</v>
      </c>
      <c r="AC463" s="17">
        <v>1402</v>
      </c>
      <c r="AD463" s="17">
        <v>1433</v>
      </c>
      <c r="AE463" s="17">
        <v>-0.2</v>
      </c>
      <c r="AF463" s="17">
        <v>1.5</v>
      </c>
      <c r="AG463" s="17">
        <v>0.8</v>
      </c>
      <c r="AH463" s="17">
        <v>-0.2</v>
      </c>
      <c r="AI463" s="17">
        <v>0.28999999999999998</v>
      </c>
      <c r="AJ463" s="17">
        <v>12.1785</v>
      </c>
      <c r="AK463" s="17">
        <v>1.05</v>
      </c>
      <c r="AL463" s="17">
        <v>107</v>
      </c>
      <c r="AM463" s="17">
        <v>12.66</v>
      </c>
      <c r="AN463" s="17">
        <v>13.09</v>
      </c>
      <c r="AO463" s="17">
        <v>12.65</v>
      </c>
      <c r="AP463" s="17">
        <v>1287</v>
      </c>
      <c r="AQ463" s="17">
        <v>75</v>
      </c>
      <c r="AR463" s="17">
        <v>75</v>
      </c>
      <c r="AS463" s="17">
        <v>38</v>
      </c>
      <c r="AT463" s="17">
        <v>50</v>
      </c>
      <c r="AU463" s="17">
        <v>-5</v>
      </c>
      <c r="AV463" s="17"/>
      <c r="AW463" s="17"/>
      <c r="AX463" s="17"/>
    </row>
    <row r="464" spans="1:50" x14ac:dyDescent="0.15">
      <c r="A464" s="17" t="s">
        <v>816</v>
      </c>
      <c r="B464" s="17" t="s">
        <v>817</v>
      </c>
      <c r="C464" s="17">
        <v>8.32</v>
      </c>
      <c r="D464" s="17">
        <v>8.48</v>
      </c>
      <c r="E464" s="17">
        <v>8.2899999999999991</v>
      </c>
      <c r="F464" s="17">
        <v>8.4600000000000009</v>
      </c>
      <c r="G464" s="17">
        <v>8.32</v>
      </c>
      <c r="H464" s="17">
        <v>1419</v>
      </c>
      <c r="I464" s="17">
        <v>1127</v>
      </c>
      <c r="J464" s="17">
        <v>-0.1</v>
      </c>
      <c r="K464" s="17">
        <v>1.8</v>
      </c>
      <c r="L464" s="17">
        <v>1.7</v>
      </c>
      <c r="M464" s="17">
        <v>1.7</v>
      </c>
      <c r="N464" s="17">
        <v>0</v>
      </c>
      <c r="O464" s="17">
        <v>89</v>
      </c>
      <c r="P464" s="17">
        <v>-0.2</v>
      </c>
      <c r="Q464" s="17">
        <v>2</v>
      </c>
      <c r="R464" s="17">
        <v>1.9</v>
      </c>
      <c r="S464" s="17">
        <v>-0.4</v>
      </c>
      <c r="T464" s="17">
        <v>16</v>
      </c>
      <c r="U464" s="17">
        <v>79</v>
      </c>
      <c r="V464" s="17">
        <v>0.02</v>
      </c>
      <c r="W464" s="17">
        <v>18</v>
      </c>
      <c r="X464" s="17">
        <v>87</v>
      </c>
      <c r="Y464" s="17">
        <v>0.1</v>
      </c>
      <c r="Z464" s="17">
        <v>0.6</v>
      </c>
      <c r="AA464" s="17">
        <v>1127</v>
      </c>
      <c r="AB464" s="17">
        <v>943</v>
      </c>
      <c r="AC464" s="17">
        <v>1330</v>
      </c>
      <c r="AD464" s="17">
        <v>1419</v>
      </c>
      <c r="AE464" s="17">
        <v>-0.2</v>
      </c>
      <c r="AF464" s="17">
        <v>1.8</v>
      </c>
      <c r="AG464" s="17">
        <v>1</v>
      </c>
      <c r="AH464" s="17">
        <v>-0.2</v>
      </c>
      <c r="AI464" s="17">
        <v>0.53</v>
      </c>
      <c r="AJ464" s="17">
        <v>8.1709999999999994</v>
      </c>
      <c r="AK464" s="17">
        <v>1.04</v>
      </c>
      <c r="AL464" s="17">
        <v>27</v>
      </c>
      <c r="AM464" s="17">
        <v>8.2899999999999991</v>
      </c>
      <c r="AN464" s="17">
        <v>8.4</v>
      </c>
      <c r="AO464" s="17">
        <v>8.31</v>
      </c>
      <c r="AP464" s="17">
        <v>848</v>
      </c>
      <c r="AQ464" s="17">
        <v>0</v>
      </c>
      <c r="AR464" s="17">
        <v>100</v>
      </c>
      <c r="AS464" s="17">
        <v>0</v>
      </c>
      <c r="AT464" s="17">
        <v>100</v>
      </c>
      <c r="AU464" s="17">
        <v>4</v>
      </c>
      <c r="AV464" s="17"/>
      <c r="AW464" s="17"/>
      <c r="AX464" s="17"/>
    </row>
    <row r="465" spans="1:50" x14ac:dyDescent="0.15">
      <c r="A465" s="17" t="s">
        <v>954</v>
      </c>
      <c r="B465" s="17" t="s">
        <v>955</v>
      </c>
      <c r="C465" s="17">
        <v>7.65</v>
      </c>
      <c r="D465" s="17">
        <v>7.65</v>
      </c>
      <c r="E465" s="17">
        <v>7.65</v>
      </c>
      <c r="F465" s="17">
        <v>7.65</v>
      </c>
      <c r="G465" s="17">
        <v>7.65</v>
      </c>
      <c r="H465" s="17">
        <v>930</v>
      </c>
      <c r="I465" s="17">
        <v>1500</v>
      </c>
      <c r="J465" s="17">
        <v>0</v>
      </c>
      <c r="K465" s="17">
        <v>0</v>
      </c>
      <c r="L465" s="17">
        <v>0</v>
      </c>
      <c r="M465" s="17">
        <v>0</v>
      </c>
      <c r="N465" s="17">
        <v>0</v>
      </c>
      <c r="O465" s="17">
        <v>0</v>
      </c>
      <c r="P465" s="17">
        <v>0</v>
      </c>
      <c r="Q465" s="17">
        <v>0</v>
      </c>
      <c r="R465" s="17">
        <v>0</v>
      </c>
      <c r="S465" s="17">
        <v>0</v>
      </c>
      <c r="T465" s="17">
        <v>0</v>
      </c>
      <c r="U465" s="17">
        <v>0</v>
      </c>
      <c r="V465" s="17">
        <v>0</v>
      </c>
      <c r="W465" s="17">
        <v>0</v>
      </c>
      <c r="X465" s="17">
        <v>0</v>
      </c>
      <c r="Y465" s="17">
        <v>0</v>
      </c>
      <c r="Z465" s="17">
        <v>0</v>
      </c>
      <c r="AA465" s="17">
        <v>1130</v>
      </c>
      <c r="AB465" s="17">
        <v>930</v>
      </c>
      <c r="AC465" s="17">
        <v>1500</v>
      </c>
      <c r="AD465" s="17">
        <v>1300</v>
      </c>
      <c r="AE465" s="17">
        <v>0</v>
      </c>
      <c r="AF465" s="17">
        <v>0</v>
      </c>
      <c r="AG465" s="17">
        <v>0</v>
      </c>
      <c r="AH465" s="17">
        <v>0</v>
      </c>
      <c r="AI465" s="17">
        <v>0</v>
      </c>
      <c r="AJ465" s="17">
        <v>8.1954999999999991</v>
      </c>
      <c r="AK465" s="17">
        <v>0.93</v>
      </c>
      <c r="AL465" s="17">
        <v>0</v>
      </c>
      <c r="AM465" s="17">
        <v>7.65</v>
      </c>
      <c r="AN465" s="17">
        <v>7.65</v>
      </c>
      <c r="AO465" s="17">
        <v>7.65</v>
      </c>
      <c r="AP465" s="17">
        <v>765</v>
      </c>
      <c r="AQ465" s="17">
        <v>0</v>
      </c>
      <c r="AR465" s="17">
        <v>0</v>
      </c>
      <c r="AS465" s="17">
        <v>0</v>
      </c>
      <c r="AT465" s="17">
        <v>0</v>
      </c>
      <c r="AU465" s="17">
        <v>0</v>
      </c>
      <c r="AV465" s="17"/>
      <c r="AW465" s="17"/>
      <c r="AX465" s="17"/>
    </row>
    <row r="466" spans="1:50" x14ac:dyDescent="0.15">
      <c r="A466" s="17" t="s">
        <v>2966</v>
      </c>
      <c r="B466" s="17" t="s">
        <v>2967</v>
      </c>
      <c r="C466" s="17">
        <v>9.85</v>
      </c>
      <c r="D466" s="17">
        <v>9.85</v>
      </c>
      <c r="E466" s="17">
        <v>9.85</v>
      </c>
      <c r="F466" s="17">
        <v>9.85</v>
      </c>
      <c r="G466" s="17">
        <v>9.85</v>
      </c>
      <c r="H466" s="17">
        <v>930</v>
      </c>
      <c r="I466" s="17">
        <v>1500</v>
      </c>
      <c r="J466" s="17">
        <v>0</v>
      </c>
      <c r="K466" s="17">
        <v>0</v>
      </c>
      <c r="L466" s="17">
        <v>0</v>
      </c>
      <c r="M466" s="17">
        <v>0</v>
      </c>
      <c r="N466" s="17">
        <v>0</v>
      </c>
      <c r="O466" s="17">
        <v>0</v>
      </c>
      <c r="P466" s="17">
        <v>0</v>
      </c>
      <c r="Q466" s="17">
        <v>0</v>
      </c>
      <c r="R466" s="17">
        <v>0</v>
      </c>
      <c r="S466" s="17">
        <v>0</v>
      </c>
      <c r="T466" s="17">
        <v>0</v>
      </c>
      <c r="U466" s="17">
        <v>0</v>
      </c>
      <c r="V466" s="17">
        <v>0</v>
      </c>
      <c r="W466" s="17">
        <v>0</v>
      </c>
      <c r="X466" s="17">
        <v>0</v>
      </c>
      <c r="Y466" s="17">
        <v>0</v>
      </c>
      <c r="Z466" s="17">
        <v>0</v>
      </c>
      <c r="AA466" s="17">
        <v>1130</v>
      </c>
      <c r="AB466" s="17">
        <v>930</v>
      </c>
      <c r="AC466" s="17">
        <v>1500</v>
      </c>
      <c r="AD466" s="17">
        <v>1300</v>
      </c>
      <c r="AE466" s="17">
        <v>0</v>
      </c>
      <c r="AF466" s="17">
        <v>0</v>
      </c>
      <c r="AG466" s="17">
        <v>0</v>
      </c>
      <c r="AH466" s="17">
        <v>0</v>
      </c>
      <c r="AI466" s="17">
        <v>0</v>
      </c>
      <c r="AJ466" s="17">
        <v>8.6415000000000006</v>
      </c>
      <c r="AK466" s="17">
        <v>1.1399999999999999</v>
      </c>
      <c r="AL466" s="17">
        <v>0</v>
      </c>
      <c r="AM466" s="17">
        <v>9.85</v>
      </c>
      <c r="AN466" s="17">
        <v>9.85</v>
      </c>
      <c r="AO466" s="17">
        <v>9.85</v>
      </c>
      <c r="AP466" s="17">
        <v>985</v>
      </c>
      <c r="AQ466" s="17">
        <v>100</v>
      </c>
      <c r="AR466" s="17">
        <v>38</v>
      </c>
      <c r="AS466" s="17">
        <v>100</v>
      </c>
      <c r="AT466" s="17">
        <v>60</v>
      </c>
      <c r="AU466" s="17">
        <v>-5</v>
      </c>
      <c r="AV466" s="17"/>
      <c r="AW466" s="17"/>
      <c r="AX466" s="17"/>
    </row>
    <row r="467" spans="1:50" x14ac:dyDescent="0.15">
      <c r="A467" s="17" t="s">
        <v>455</v>
      </c>
      <c r="B467" s="17" t="s">
        <v>456</v>
      </c>
      <c r="C467" s="17">
        <v>9.68</v>
      </c>
      <c r="D467" s="17">
        <v>9.8000000000000007</v>
      </c>
      <c r="E467" s="17">
        <v>9.3699999999999992</v>
      </c>
      <c r="F467" s="17">
        <v>9.41</v>
      </c>
      <c r="G467" s="17">
        <v>9.65</v>
      </c>
      <c r="H467" s="17">
        <v>936</v>
      </c>
      <c r="I467" s="17">
        <v>1324</v>
      </c>
      <c r="J467" s="17">
        <v>-2.8</v>
      </c>
      <c r="K467" s="17">
        <v>0</v>
      </c>
      <c r="L467" s="17">
        <v>-2.8</v>
      </c>
      <c r="M467" s="17">
        <v>-2.5</v>
      </c>
      <c r="N467" s="17">
        <v>0.3</v>
      </c>
      <c r="O467" s="17">
        <v>9</v>
      </c>
      <c r="P467" s="17">
        <v>-4.0999999999999996</v>
      </c>
      <c r="Q467" s="17">
        <v>0.4</v>
      </c>
      <c r="R467" s="17">
        <v>1.2</v>
      </c>
      <c r="S467" s="17">
        <v>-3.3</v>
      </c>
      <c r="T467" s="17">
        <v>72</v>
      </c>
      <c r="U467" s="17">
        <v>0</v>
      </c>
      <c r="V467" s="17">
        <v>0.04</v>
      </c>
      <c r="W467" s="17">
        <v>7</v>
      </c>
      <c r="X467" s="17">
        <v>899</v>
      </c>
      <c r="Y467" s="17">
        <v>-0.8</v>
      </c>
      <c r="Z467" s="17">
        <v>0.7</v>
      </c>
      <c r="AA467" s="17">
        <v>1117</v>
      </c>
      <c r="AB467" s="17">
        <v>936</v>
      </c>
      <c r="AC467" s="17">
        <v>1324</v>
      </c>
      <c r="AD467" s="17">
        <v>1328</v>
      </c>
      <c r="AE467" s="17">
        <v>-1.6</v>
      </c>
      <c r="AF467" s="17">
        <v>0.3</v>
      </c>
      <c r="AG467" s="17">
        <v>1.1000000000000001</v>
      </c>
      <c r="AH467" s="17">
        <v>-1.6</v>
      </c>
      <c r="AI467" s="17">
        <v>0.6</v>
      </c>
      <c r="AJ467" s="17">
        <v>8.8550000000000004</v>
      </c>
      <c r="AK467" s="17">
        <v>1.06</v>
      </c>
      <c r="AL467" s="17">
        <v>66</v>
      </c>
      <c r="AM467" s="17">
        <v>9.3800000000000008</v>
      </c>
      <c r="AN467" s="17">
        <v>9.7899999999999991</v>
      </c>
      <c r="AO467" s="17">
        <v>9.3800000000000008</v>
      </c>
      <c r="AP467" s="17">
        <v>956</v>
      </c>
      <c r="AQ467" s="17">
        <v>80</v>
      </c>
      <c r="AR467" s="17">
        <v>0</v>
      </c>
      <c r="AS467" s="17">
        <v>50</v>
      </c>
      <c r="AT467" s="17">
        <v>82</v>
      </c>
      <c r="AU467" s="17">
        <v>5</v>
      </c>
      <c r="AV467" s="17"/>
      <c r="AW467" s="17"/>
      <c r="AX467" s="17"/>
    </row>
    <row r="468" spans="1:50" x14ac:dyDescent="0.15">
      <c r="A468" s="17" t="s">
        <v>1563</v>
      </c>
      <c r="B468" s="17" t="s">
        <v>1563</v>
      </c>
      <c r="C468" s="17">
        <v>71.650000000000006</v>
      </c>
      <c r="D468" s="17">
        <v>72.19</v>
      </c>
      <c r="E468" s="17">
        <v>71.2</v>
      </c>
      <c r="F468" s="17">
        <v>71.55</v>
      </c>
      <c r="G468" s="17">
        <v>71.94</v>
      </c>
      <c r="H468" s="17">
        <v>941</v>
      </c>
      <c r="I468" s="17">
        <v>1406</v>
      </c>
      <c r="J468" s="17">
        <v>-0.3</v>
      </c>
      <c r="K468" s="17">
        <v>0.1</v>
      </c>
      <c r="L468" s="17">
        <v>-0.1</v>
      </c>
      <c r="M468" s="17">
        <v>-0.5</v>
      </c>
      <c r="N468" s="17">
        <v>-0.4</v>
      </c>
      <c r="O468" s="17">
        <v>35</v>
      </c>
      <c r="P468" s="17">
        <v>-0.9</v>
      </c>
      <c r="Q468" s="17">
        <v>0.5</v>
      </c>
      <c r="R468" s="17">
        <v>0.8</v>
      </c>
      <c r="S468" s="17">
        <v>-0.6</v>
      </c>
      <c r="T468" s="17">
        <v>45</v>
      </c>
      <c r="U468" s="17">
        <v>10</v>
      </c>
      <c r="V468" s="17">
        <v>0.01</v>
      </c>
      <c r="W468" s="17">
        <v>10</v>
      </c>
      <c r="X468" s="17">
        <v>278</v>
      </c>
      <c r="Y468" s="17">
        <v>0.2</v>
      </c>
      <c r="Z468" s="17">
        <v>0.6</v>
      </c>
      <c r="AA468" s="17">
        <v>1126</v>
      </c>
      <c r="AB468" s="17">
        <v>941</v>
      </c>
      <c r="AC468" s="17">
        <v>1406</v>
      </c>
      <c r="AD468" s="17">
        <v>1307</v>
      </c>
      <c r="AE468" s="17">
        <v>-0.1</v>
      </c>
      <c r="AF468" s="17">
        <v>0.5</v>
      </c>
      <c r="AG468" s="17">
        <v>0.8</v>
      </c>
      <c r="AH468" s="17">
        <v>-0.1</v>
      </c>
      <c r="AI468" s="17">
        <v>0.6</v>
      </c>
      <c r="AJ468" s="17">
        <v>0</v>
      </c>
      <c r="AK468" s="17">
        <v>0</v>
      </c>
      <c r="AL468" s="17">
        <v>70</v>
      </c>
      <c r="AM468" s="17">
        <v>71.37</v>
      </c>
      <c r="AN468" s="17">
        <v>72.19</v>
      </c>
      <c r="AO468" s="17">
        <v>71.2</v>
      </c>
      <c r="AP468" s="17">
        <v>7161</v>
      </c>
      <c r="AQ468" s="17">
        <v>29</v>
      </c>
      <c r="AR468" s="17">
        <v>83</v>
      </c>
      <c r="AS468" s="17">
        <v>12</v>
      </c>
      <c r="AT468" s="17">
        <v>87</v>
      </c>
      <c r="AU468" s="17">
        <v>10</v>
      </c>
      <c r="AV468" s="17"/>
      <c r="AW468" s="17"/>
      <c r="AX468" s="17"/>
    </row>
    <row r="469" spans="1:50" x14ac:dyDescent="0.15">
      <c r="A469" s="17" t="s">
        <v>1699</v>
      </c>
      <c r="B469" s="17" t="s">
        <v>1699</v>
      </c>
      <c r="C469" s="17">
        <v>145.47999999999999</v>
      </c>
      <c r="D469" s="17">
        <v>145.52000000000001</v>
      </c>
      <c r="E469" s="17">
        <v>143.53</v>
      </c>
      <c r="F469" s="17">
        <v>143.97</v>
      </c>
      <c r="G469" s="17">
        <v>145.44</v>
      </c>
      <c r="H469" s="17">
        <v>930</v>
      </c>
      <c r="I469" s="17">
        <v>1402</v>
      </c>
      <c r="J469" s="17">
        <v>-0.7</v>
      </c>
      <c r="K469" s="17">
        <v>-0.3</v>
      </c>
      <c r="L469" s="17">
        <v>-1</v>
      </c>
      <c r="M469" s="17">
        <v>-1</v>
      </c>
      <c r="N469" s="17">
        <v>0</v>
      </c>
      <c r="O469" s="17">
        <v>22</v>
      </c>
      <c r="P469" s="17">
        <v>-1.1000000000000001</v>
      </c>
      <c r="Q469" s="17">
        <v>0.3</v>
      </c>
      <c r="R469" s="17">
        <v>0</v>
      </c>
      <c r="S469" s="17">
        <v>-1.3</v>
      </c>
      <c r="T469" s="17">
        <v>98</v>
      </c>
      <c r="U469" s="17">
        <v>-25</v>
      </c>
      <c r="V469" s="17">
        <v>0.01</v>
      </c>
      <c r="W469" s="17">
        <v>24</v>
      </c>
      <c r="X469" s="17">
        <v>1933</v>
      </c>
      <c r="Y469" s="17">
        <v>-0.3</v>
      </c>
      <c r="Z469" s="17">
        <v>-0.3</v>
      </c>
      <c r="AA469" s="17">
        <v>1117</v>
      </c>
      <c r="AB469" s="17">
        <v>930</v>
      </c>
      <c r="AC469" s="17">
        <v>1402</v>
      </c>
      <c r="AD469" s="17">
        <v>1337</v>
      </c>
      <c r="AE469" s="17">
        <v>-0.4</v>
      </c>
      <c r="AF469" s="17">
        <v>0.3</v>
      </c>
      <c r="AG469" s="17">
        <v>0</v>
      </c>
      <c r="AH469" s="17">
        <v>-0.4</v>
      </c>
      <c r="AI469" s="17">
        <v>0.34</v>
      </c>
      <c r="AJ469" s="17">
        <v>0</v>
      </c>
      <c r="AK469" s="17">
        <v>0</v>
      </c>
      <c r="AL469" s="17">
        <v>94</v>
      </c>
      <c r="AM469" s="17">
        <v>144.13999999999999</v>
      </c>
      <c r="AN469" s="17">
        <v>145.52000000000001</v>
      </c>
      <c r="AO469" s="17">
        <v>143.53</v>
      </c>
      <c r="AP469" s="17">
        <v>14460</v>
      </c>
      <c r="AQ469" s="17">
        <v>93</v>
      </c>
      <c r="AR469" s="17">
        <v>25</v>
      </c>
      <c r="AS469" s="17">
        <v>96</v>
      </c>
      <c r="AT469" s="17">
        <v>47</v>
      </c>
      <c r="AU469" s="17">
        <v>-7</v>
      </c>
      <c r="AV469" s="17"/>
      <c r="AW469" s="17"/>
      <c r="AX469" s="17"/>
    </row>
    <row r="470" spans="1:50" x14ac:dyDescent="0.15">
      <c r="A470" s="17" t="s">
        <v>1020</v>
      </c>
      <c r="B470" s="17" t="s">
        <v>1021</v>
      </c>
      <c r="C470" s="17">
        <v>16.09</v>
      </c>
      <c r="D470" s="17">
        <v>16.18</v>
      </c>
      <c r="E470" s="17">
        <v>15.87</v>
      </c>
      <c r="F470" s="17">
        <v>15.87</v>
      </c>
      <c r="G470" s="17">
        <v>16.079999999999998</v>
      </c>
      <c r="H470" s="17">
        <v>945</v>
      </c>
      <c r="I470" s="17">
        <v>1500</v>
      </c>
      <c r="J470" s="17">
        <v>0</v>
      </c>
      <c r="K470" s="17">
        <v>-1.4</v>
      </c>
      <c r="L470" s="17">
        <v>-1.4</v>
      </c>
      <c r="M470" s="17">
        <v>-1.3</v>
      </c>
      <c r="N470" s="17">
        <v>0.1</v>
      </c>
      <c r="O470" s="17">
        <v>0</v>
      </c>
      <c r="P470" s="17">
        <v>-1.9</v>
      </c>
      <c r="Q470" s="17">
        <v>0</v>
      </c>
      <c r="R470" s="17">
        <v>0.6</v>
      </c>
      <c r="S470" s="17">
        <v>-1.4</v>
      </c>
      <c r="T470" s="17">
        <v>71</v>
      </c>
      <c r="U470" s="17">
        <v>-71</v>
      </c>
      <c r="V470" s="17">
        <v>0.02</v>
      </c>
      <c r="W470" s="17">
        <v>40</v>
      </c>
      <c r="X470" s="17">
        <v>561</v>
      </c>
      <c r="Y470" s="17">
        <v>0.4</v>
      </c>
      <c r="Z470" s="17">
        <v>0.2</v>
      </c>
      <c r="AA470" s="17">
        <v>1119</v>
      </c>
      <c r="AB470" s="17">
        <v>945</v>
      </c>
      <c r="AC470" s="17">
        <v>1500</v>
      </c>
      <c r="AD470" s="17">
        <v>1300</v>
      </c>
      <c r="AE470" s="17">
        <v>-1.3</v>
      </c>
      <c r="AF470" s="17">
        <v>0</v>
      </c>
      <c r="AG470" s="17">
        <v>0.6</v>
      </c>
      <c r="AH470" s="17">
        <v>-1.3</v>
      </c>
      <c r="AI470" s="17">
        <v>0.97</v>
      </c>
      <c r="AJ470" s="17">
        <v>15.833</v>
      </c>
      <c r="AK470" s="17">
        <v>1</v>
      </c>
      <c r="AL470" s="17">
        <v>33</v>
      </c>
      <c r="AM470" s="17">
        <v>16.03</v>
      </c>
      <c r="AN470" s="17">
        <v>16.18</v>
      </c>
      <c r="AO470" s="17">
        <v>15.87</v>
      </c>
      <c r="AP470" s="17">
        <v>1608</v>
      </c>
      <c r="AQ470" s="17">
        <v>0</v>
      </c>
      <c r="AR470" s="17">
        <v>86</v>
      </c>
      <c r="AS470" s="17">
        <v>0</v>
      </c>
      <c r="AT470" s="17">
        <v>50</v>
      </c>
      <c r="AU470" s="17">
        <v>4</v>
      </c>
      <c r="AV470" s="17"/>
      <c r="AW470" s="17"/>
      <c r="AX470" s="17"/>
    </row>
    <row r="471" spans="1:50" x14ac:dyDescent="0.15">
      <c r="A471" s="17" t="s">
        <v>2772</v>
      </c>
      <c r="B471" s="17" t="s">
        <v>2773</v>
      </c>
      <c r="C471" s="17">
        <v>10.39</v>
      </c>
      <c r="D471" s="17">
        <v>10.48</v>
      </c>
      <c r="E471" s="17">
        <v>10.31</v>
      </c>
      <c r="F471" s="17">
        <v>10.36</v>
      </c>
      <c r="G471" s="17">
        <v>10.39</v>
      </c>
      <c r="H471" s="17">
        <v>1037</v>
      </c>
      <c r="I471" s="17">
        <v>1402</v>
      </c>
      <c r="J471" s="17">
        <v>0.3</v>
      </c>
      <c r="K471" s="17">
        <v>-0.6</v>
      </c>
      <c r="L471" s="17">
        <v>-0.3</v>
      </c>
      <c r="M471" s="17">
        <v>-0.3</v>
      </c>
      <c r="N471" s="17">
        <v>0</v>
      </c>
      <c r="O471" s="17">
        <v>29</v>
      </c>
      <c r="P471" s="17">
        <v>-1.2</v>
      </c>
      <c r="Q471" s="17">
        <v>0.5</v>
      </c>
      <c r="R471" s="17">
        <v>0.9</v>
      </c>
      <c r="S471" s="17">
        <v>-0.8</v>
      </c>
      <c r="T471" s="17">
        <v>47</v>
      </c>
      <c r="U471" s="17">
        <v>-35</v>
      </c>
      <c r="V471" s="17">
        <v>0.02</v>
      </c>
      <c r="W471" s="17">
        <v>54</v>
      </c>
      <c r="X471" s="17">
        <v>234</v>
      </c>
      <c r="Y471" s="17">
        <v>0</v>
      </c>
      <c r="Z471" s="17">
        <v>-0.3</v>
      </c>
      <c r="AA471" s="17">
        <v>959</v>
      </c>
      <c r="AB471" s="17">
        <v>1037</v>
      </c>
      <c r="AC471" s="17">
        <v>1402</v>
      </c>
      <c r="AD471" s="17">
        <v>1300</v>
      </c>
      <c r="AE471" s="17">
        <v>-0.6</v>
      </c>
      <c r="AF471" s="17">
        <v>0.5</v>
      </c>
      <c r="AG471" s="17">
        <v>0.9</v>
      </c>
      <c r="AH471" s="17">
        <v>-0.6</v>
      </c>
      <c r="AI471" s="17">
        <v>0.88</v>
      </c>
      <c r="AJ471" s="17">
        <v>10.571999999999999</v>
      </c>
      <c r="AK471" s="17">
        <v>0.98</v>
      </c>
      <c r="AL471" s="17">
        <v>31</v>
      </c>
      <c r="AM471" s="17">
        <v>10.35</v>
      </c>
      <c r="AN471" s="17">
        <v>10.48</v>
      </c>
      <c r="AO471" s="17">
        <v>10.31</v>
      </c>
      <c r="AP471" s="17">
        <v>1042</v>
      </c>
      <c r="AQ471" s="17">
        <v>100</v>
      </c>
      <c r="AR471" s="17">
        <v>100</v>
      </c>
      <c r="AS471" s="17">
        <v>44</v>
      </c>
      <c r="AT471" s="17">
        <v>11</v>
      </c>
      <c r="AU471" s="17">
        <v>3</v>
      </c>
      <c r="AV471" s="17"/>
      <c r="AW471" s="17"/>
      <c r="AX471" s="17"/>
    </row>
    <row r="472" spans="1:50" x14ac:dyDescent="0.15">
      <c r="A472" s="17" t="s">
        <v>2784</v>
      </c>
      <c r="B472" s="17" t="s">
        <v>2785</v>
      </c>
      <c r="C472" s="17">
        <v>15.49</v>
      </c>
      <c r="D472" s="17">
        <v>15.64</v>
      </c>
      <c r="E472" s="17">
        <v>15.41</v>
      </c>
      <c r="F472" s="17">
        <v>15.6</v>
      </c>
      <c r="G472" s="17">
        <v>15.47</v>
      </c>
      <c r="H472" s="17">
        <v>1047</v>
      </c>
      <c r="I472" s="17">
        <v>940</v>
      </c>
      <c r="J472" s="17">
        <v>0.5</v>
      </c>
      <c r="K472" s="17">
        <v>0.2</v>
      </c>
      <c r="L472" s="17">
        <v>0.7</v>
      </c>
      <c r="M472" s="17">
        <v>0.8</v>
      </c>
      <c r="N472" s="17">
        <v>0.1</v>
      </c>
      <c r="O472" s="17">
        <v>83</v>
      </c>
      <c r="P472" s="17">
        <v>-0.3</v>
      </c>
      <c r="Q472" s="17">
        <v>1.2</v>
      </c>
      <c r="R472" s="17">
        <v>1</v>
      </c>
      <c r="S472" s="17">
        <v>-0.5</v>
      </c>
      <c r="T472" s="17">
        <v>35</v>
      </c>
      <c r="U472" s="17">
        <v>13</v>
      </c>
      <c r="V472" s="17">
        <v>0.01</v>
      </c>
      <c r="W472" s="17">
        <v>73</v>
      </c>
      <c r="X472" s="17">
        <v>56</v>
      </c>
      <c r="Y472" s="17">
        <v>0</v>
      </c>
      <c r="Z472" s="17">
        <v>-0.5</v>
      </c>
      <c r="AA472" s="17">
        <v>940</v>
      </c>
      <c r="AB472" s="17">
        <v>1047</v>
      </c>
      <c r="AC472" s="17">
        <v>1327</v>
      </c>
      <c r="AD472" s="17">
        <v>1307</v>
      </c>
      <c r="AE472" s="17">
        <v>0</v>
      </c>
      <c r="AF472" s="17">
        <v>0.5</v>
      </c>
      <c r="AG472" s="17">
        <v>0.9</v>
      </c>
      <c r="AH472" s="17">
        <v>0</v>
      </c>
      <c r="AI472" s="17">
        <v>0.61</v>
      </c>
      <c r="AJ472" s="17">
        <v>15.819000000000001</v>
      </c>
      <c r="AK472" s="17">
        <v>0.99</v>
      </c>
      <c r="AL472" s="17">
        <v>27</v>
      </c>
      <c r="AM472" s="17">
        <v>15.41</v>
      </c>
      <c r="AN472" s="17">
        <v>15.63</v>
      </c>
      <c r="AO472" s="17">
        <v>15.53</v>
      </c>
      <c r="AP472" s="17">
        <v>1560</v>
      </c>
      <c r="AQ472" s="17">
        <v>0</v>
      </c>
      <c r="AR472" s="17">
        <v>0</v>
      </c>
      <c r="AS472" s="17">
        <v>80</v>
      </c>
      <c r="AT472" s="17">
        <v>10</v>
      </c>
      <c r="AU472" s="17">
        <v>-10</v>
      </c>
      <c r="AV472" s="17"/>
      <c r="AW472" s="17"/>
      <c r="AX472" s="17"/>
    </row>
    <row r="473" spans="1:50" x14ac:dyDescent="0.15">
      <c r="A473" s="17" t="s">
        <v>1018</v>
      </c>
      <c r="B473" s="17" t="s">
        <v>1019</v>
      </c>
      <c r="C473" s="17">
        <v>22.11</v>
      </c>
      <c r="D473" s="17">
        <v>22.6</v>
      </c>
      <c r="E473" s="17">
        <v>20.89</v>
      </c>
      <c r="F473" s="17">
        <v>21.18</v>
      </c>
      <c r="G473" s="17">
        <v>22.18</v>
      </c>
      <c r="H473" s="17">
        <v>944</v>
      </c>
      <c r="I473" s="17">
        <v>1401</v>
      </c>
      <c r="J473" s="17">
        <v>-0.6</v>
      </c>
      <c r="K473" s="17">
        <v>-3.6</v>
      </c>
      <c r="L473" s="17">
        <v>-4.3</v>
      </c>
      <c r="M473" s="17">
        <v>-4.5999999999999996</v>
      </c>
      <c r="N473" s="17">
        <v>-0.3</v>
      </c>
      <c r="O473" s="17">
        <v>17</v>
      </c>
      <c r="P473" s="17">
        <v>-6.5</v>
      </c>
      <c r="Q473" s="17">
        <v>1.4</v>
      </c>
      <c r="R473" s="17">
        <v>2.2000000000000002</v>
      </c>
      <c r="S473" s="17">
        <v>-5.7</v>
      </c>
      <c r="T473" s="17">
        <v>71</v>
      </c>
      <c r="U473" s="17">
        <v>-47</v>
      </c>
      <c r="V473" s="17">
        <v>0.08</v>
      </c>
      <c r="W473" s="17">
        <v>3</v>
      </c>
      <c r="X473" s="17">
        <v>607</v>
      </c>
      <c r="Y473" s="17">
        <v>0.2</v>
      </c>
      <c r="Z473" s="17">
        <v>0.9</v>
      </c>
      <c r="AA473" s="17">
        <v>1125</v>
      </c>
      <c r="AB473" s="17">
        <v>944</v>
      </c>
      <c r="AC473" s="17">
        <v>1401</v>
      </c>
      <c r="AD473" s="17">
        <v>1300</v>
      </c>
      <c r="AE473" s="17">
        <v>-3.7</v>
      </c>
      <c r="AF473" s="17">
        <v>1.3</v>
      </c>
      <c r="AG473" s="17">
        <v>2.2000000000000002</v>
      </c>
      <c r="AH473" s="17">
        <v>-3.8</v>
      </c>
      <c r="AI473" s="17">
        <v>0.76</v>
      </c>
      <c r="AJ473" s="17">
        <v>19.545000000000002</v>
      </c>
      <c r="AK473" s="17">
        <v>1.08</v>
      </c>
      <c r="AL473" s="17">
        <v>35</v>
      </c>
      <c r="AM473" s="17">
        <v>21.96</v>
      </c>
      <c r="AN473" s="17">
        <v>22.59</v>
      </c>
      <c r="AO473" s="17">
        <v>20.91</v>
      </c>
      <c r="AP473" s="17">
        <v>2200</v>
      </c>
      <c r="AQ473" s="17">
        <v>11</v>
      </c>
      <c r="AR473" s="17">
        <v>67</v>
      </c>
      <c r="AS473" s="17">
        <v>5</v>
      </c>
      <c r="AT473" s="17">
        <v>100</v>
      </c>
      <c r="AU473" s="17">
        <v>10</v>
      </c>
      <c r="AV473" s="17"/>
      <c r="AW473" s="17"/>
      <c r="AX473" s="17"/>
    </row>
    <row r="474" spans="1:50" x14ac:dyDescent="0.15">
      <c r="A474" s="17" t="s">
        <v>1611</v>
      </c>
      <c r="B474" s="17" t="s">
        <v>1611</v>
      </c>
      <c r="C474" s="17">
        <v>179.29</v>
      </c>
      <c r="D474" s="17">
        <v>180.27</v>
      </c>
      <c r="E474" s="17">
        <v>175.49</v>
      </c>
      <c r="F474" s="17">
        <v>176.54</v>
      </c>
      <c r="G474" s="17">
        <v>180.1</v>
      </c>
      <c r="H474" s="17">
        <v>943</v>
      </c>
      <c r="I474" s="17">
        <v>1402</v>
      </c>
      <c r="J474" s="17">
        <v>-1.2</v>
      </c>
      <c r="K474" s="17">
        <v>-0.3</v>
      </c>
      <c r="L474" s="17">
        <v>-1.5</v>
      </c>
      <c r="M474" s="17">
        <v>-2</v>
      </c>
      <c r="N474" s="17">
        <v>-0.5</v>
      </c>
      <c r="O474" s="17">
        <v>22</v>
      </c>
      <c r="P474" s="17">
        <v>-2.1</v>
      </c>
      <c r="Q474" s="17">
        <v>0.6</v>
      </c>
      <c r="R474" s="17">
        <v>0.5</v>
      </c>
      <c r="S474" s="17">
        <v>-2.1</v>
      </c>
      <c r="T474" s="17">
        <v>79</v>
      </c>
      <c r="U474" s="17">
        <v>-13</v>
      </c>
      <c r="V474" s="17">
        <v>0.03</v>
      </c>
      <c r="W474" s="17">
        <v>20</v>
      </c>
      <c r="X474" s="17">
        <v>7029</v>
      </c>
      <c r="Y474" s="17">
        <v>0</v>
      </c>
      <c r="Z474" s="17">
        <v>0.3</v>
      </c>
      <c r="AA474" s="17">
        <v>1119</v>
      </c>
      <c r="AB474" s="17">
        <v>943</v>
      </c>
      <c r="AC474" s="17">
        <v>1402</v>
      </c>
      <c r="AD474" s="17">
        <v>1300</v>
      </c>
      <c r="AE474" s="17">
        <v>-0.5</v>
      </c>
      <c r="AF474" s="17">
        <v>0.6</v>
      </c>
      <c r="AG474" s="17">
        <v>0.5</v>
      </c>
      <c r="AH474" s="17">
        <v>-0.5</v>
      </c>
      <c r="AI474" s="17">
        <v>0.39</v>
      </c>
      <c r="AJ474" s="17">
        <v>0</v>
      </c>
      <c r="AK474" s="17">
        <v>0</v>
      </c>
      <c r="AL474" s="17">
        <v>96</v>
      </c>
      <c r="AM474" s="17">
        <v>176.37</v>
      </c>
      <c r="AN474" s="17">
        <v>180.27</v>
      </c>
      <c r="AO474" s="17">
        <v>175.49</v>
      </c>
      <c r="AP474" s="17">
        <v>17741</v>
      </c>
      <c r="AQ474" s="17">
        <v>47</v>
      </c>
      <c r="AR474" s="17">
        <v>54</v>
      </c>
      <c r="AS474" s="17">
        <v>34</v>
      </c>
      <c r="AT474" s="17">
        <v>73</v>
      </c>
      <c r="AU474" s="17">
        <v>3</v>
      </c>
      <c r="AV474" s="17"/>
      <c r="AW474" s="17"/>
      <c r="AX474" s="17"/>
    </row>
    <row r="475" spans="1:50" x14ac:dyDescent="0.15">
      <c r="A475" s="17" t="s">
        <v>327</v>
      </c>
      <c r="B475" s="17" t="s">
        <v>328</v>
      </c>
      <c r="C475" s="17">
        <v>8.7200000000000006</v>
      </c>
      <c r="D475" s="17">
        <v>9.0299999999999994</v>
      </c>
      <c r="E475" s="17">
        <v>8.66</v>
      </c>
      <c r="F475" s="17">
        <v>8.8800000000000008</v>
      </c>
      <c r="G475" s="17">
        <v>8.7100000000000009</v>
      </c>
      <c r="H475" s="17">
        <v>1016</v>
      </c>
      <c r="I475" s="17">
        <v>931</v>
      </c>
      <c r="J475" s="17">
        <v>1.9</v>
      </c>
      <c r="K475" s="17">
        <v>-0.1</v>
      </c>
      <c r="L475" s="17">
        <v>1.8</v>
      </c>
      <c r="M475" s="17">
        <v>1.9</v>
      </c>
      <c r="N475" s="17">
        <v>0.1</v>
      </c>
      <c r="O475" s="17">
        <v>59</v>
      </c>
      <c r="P475" s="17">
        <v>-1.7</v>
      </c>
      <c r="Q475" s="17">
        <v>2.5</v>
      </c>
      <c r="R475" s="17">
        <v>3.5</v>
      </c>
      <c r="S475" s="17">
        <v>-0.7</v>
      </c>
      <c r="T475" s="17">
        <v>16</v>
      </c>
      <c r="U475" s="17">
        <v>-3</v>
      </c>
      <c r="V475" s="17">
        <v>0.04</v>
      </c>
      <c r="W475" s="17">
        <v>64</v>
      </c>
      <c r="X475" s="17">
        <v>562</v>
      </c>
      <c r="Y475" s="17">
        <v>-0.2</v>
      </c>
      <c r="Z475" s="17">
        <v>-0.5</v>
      </c>
      <c r="AA475" s="17">
        <v>931</v>
      </c>
      <c r="AB475" s="17">
        <v>1016</v>
      </c>
      <c r="AC475" s="17">
        <v>1402</v>
      </c>
      <c r="AD475" s="17">
        <v>1300</v>
      </c>
      <c r="AE475" s="17">
        <v>-0.3</v>
      </c>
      <c r="AF475" s="17">
        <v>0.6</v>
      </c>
      <c r="AG475" s="17">
        <v>3.4</v>
      </c>
      <c r="AH475" s="17">
        <v>-0.3</v>
      </c>
      <c r="AI475" s="17">
        <v>0.89</v>
      </c>
      <c r="AJ475" s="17">
        <v>8.593</v>
      </c>
      <c r="AK475" s="17">
        <v>1.03</v>
      </c>
      <c r="AL475" s="17">
        <v>14</v>
      </c>
      <c r="AM475" s="17">
        <v>8.66</v>
      </c>
      <c r="AN475" s="17">
        <v>9.02</v>
      </c>
      <c r="AO475" s="17">
        <v>8.83</v>
      </c>
      <c r="AP475" s="17">
        <v>891</v>
      </c>
      <c r="AQ475" s="17">
        <v>100</v>
      </c>
      <c r="AR475" s="17">
        <v>33</v>
      </c>
      <c r="AS475" s="17">
        <v>100</v>
      </c>
      <c r="AT475" s="17">
        <v>33</v>
      </c>
      <c r="AU475" s="17">
        <v>-1</v>
      </c>
      <c r="AV475" s="17"/>
      <c r="AW475" s="17"/>
      <c r="AX475" s="17"/>
    </row>
    <row r="476" spans="1:50" x14ac:dyDescent="0.15">
      <c r="A476" s="17" t="s">
        <v>2978</v>
      </c>
      <c r="B476" s="17" t="s">
        <v>2979</v>
      </c>
      <c r="C476" s="17">
        <v>22.02</v>
      </c>
      <c r="D476" s="17">
        <v>22.37</v>
      </c>
      <c r="E476" s="17">
        <v>21.85</v>
      </c>
      <c r="F476" s="17">
        <v>21.96</v>
      </c>
      <c r="G476" s="17">
        <v>22.25</v>
      </c>
      <c r="H476" s="17">
        <v>1055</v>
      </c>
      <c r="I476" s="17">
        <v>1401</v>
      </c>
      <c r="J476" s="17">
        <v>0.4</v>
      </c>
      <c r="K476" s="17">
        <v>-0.6</v>
      </c>
      <c r="L476" s="17">
        <v>-0.3</v>
      </c>
      <c r="M476" s="17">
        <v>-1.3</v>
      </c>
      <c r="N476" s="17">
        <v>-1</v>
      </c>
      <c r="O476" s="17">
        <v>21</v>
      </c>
      <c r="P476" s="17">
        <v>-1.8</v>
      </c>
      <c r="Q476" s="17">
        <v>0.5</v>
      </c>
      <c r="R476" s="17">
        <v>1.6</v>
      </c>
      <c r="S476" s="17">
        <v>-0.8</v>
      </c>
      <c r="T476" s="17">
        <v>33</v>
      </c>
      <c r="U476" s="17">
        <v>-27</v>
      </c>
      <c r="V476" s="17">
        <v>0.02</v>
      </c>
      <c r="W476" s="17">
        <v>45</v>
      </c>
      <c r="X476" s="17">
        <v>172</v>
      </c>
      <c r="Y476" s="17">
        <v>0.2</v>
      </c>
      <c r="Z476" s="17">
        <v>-0.1</v>
      </c>
      <c r="AA476" s="17">
        <v>951</v>
      </c>
      <c r="AB476" s="17">
        <v>1055</v>
      </c>
      <c r="AC476" s="17">
        <v>1401</v>
      </c>
      <c r="AD476" s="17">
        <v>1300</v>
      </c>
      <c r="AE476" s="17">
        <v>-1.1000000000000001</v>
      </c>
      <c r="AF476" s="17">
        <v>0.5</v>
      </c>
      <c r="AG476" s="17">
        <v>1.6</v>
      </c>
      <c r="AH476" s="17">
        <v>-1.1000000000000001</v>
      </c>
      <c r="AI476" s="17">
        <v>1.1299999999999999</v>
      </c>
      <c r="AJ476" s="17">
        <v>21.641500000000001</v>
      </c>
      <c r="AK476" s="17">
        <v>1.01</v>
      </c>
      <c r="AL476" s="17">
        <v>76</v>
      </c>
      <c r="AM476" s="17">
        <v>21.88</v>
      </c>
      <c r="AN476" s="17">
        <v>22.37</v>
      </c>
      <c r="AO476" s="17">
        <v>21.86</v>
      </c>
      <c r="AP476" s="17">
        <v>2220</v>
      </c>
      <c r="AQ476" s="17">
        <v>0</v>
      </c>
      <c r="AR476" s="17">
        <v>24</v>
      </c>
      <c r="AS476" s="17">
        <v>40</v>
      </c>
      <c r="AT476" s="17">
        <v>31</v>
      </c>
      <c r="AU476" s="17">
        <v>-6</v>
      </c>
      <c r="AV476" s="17"/>
      <c r="AW476" s="17"/>
      <c r="AX476" s="17"/>
    </row>
    <row r="477" spans="1:50" x14ac:dyDescent="0.15">
      <c r="A477" s="17" t="s">
        <v>2748</v>
      </c>
      <c r="B477" s="17" t="s">
        <v>2749</v>
      </c>
      <c r="C477" s="17">
        <v>6.99</v>
      </c>
      <c r="D477" s="17">
        <v>7.04</v>
      </c>
      <c r="E477" s="17">
        <v>6.96</v>
      </c>
      <c r="F477" s="17">
        <v>6.99</v>
      </c>
      <c r="G477" s="17">
        <v>7</v>
      </c>
      <c r="H477" s="17">
        <v>1059</v>
      </c>
      <c r="I477" s="17">
        <v>1455</v>
      </c>
      <c r="J477" s="17">
        <v>0</v>
      </c>
      <c r="K477" s="17">
        <v>0</v>
      </c>
      <c r="L477" s="17">
        <v>0</v>
      </c>
      <c r="M477" s="17">
        <v>-0.1</v>
      </c>
      <c r="N477" s="17">
        <v>-0.1</v>
      </c>
      <c r="O477" s="17">
        <v>38</v>
      </c>
      <c r="P477" s="17">
        <v>-0.7</v>
      </c>
      <c r="Q477" s="17">
        <v>0.4</v>
      </c>
      <c r="R477" s="17">
        <v>0.7</v>
      </c>
      <c r="S477" s="17">
        <v>-0.4</v>
      </c>
      <c r="T477" s="17">
        <v>38</v>
      </c>
      <c r="U477" s="17">
        <v>0</v>
      </c>
      <c r="V477" s="17">
        <v>0.01</v>
      </c>
      <c r="W477" s="17">
        <v>17</v>
      </c>
      <c r="X477" s="17">
        <v>26</v>
      </c>
      <c r="Y477" s="17">
        <v>0.1</v>
      </c>
      <c r="Z477" s="17">
        <v>-0.1</v>
      </c>
      <c r="AA477" s="17">
        <v>1015</v>
      </c>
      <c r="AB477" s="17">
        <v>1059</v>
      </c>
      <c r="AC477" s="17">
        <v>1455</v>
      </c>
      <c r="AD477" s="17">
        <v>1306</v>
      </c>
      <c r="AE477" s="17">
        <v>-0.1</v>
      </c>
      <c r="AF477" s="17">
        <v>0.4</v>
      </c>
      <c r="AG477" s="17">
        <v>0.7</v>
      </c>
      <c r="AH477" s="17">
        <v>-0.1</v>
      </c>
      <c r="AI477" s="17">
        <v>0.75</v>
      </c>
      <c r="AJ477" s="17">
        <v>6.99</v>
      </c>
      <c r="AK477" s="17">
        <v>1</v>
      </c>
      <c r="AL477" s="17">
        <v>33</v>
      </c>
      <c r="AM477" s="17">
        <v>6.98</v>
      </c>
      <c r="AN477" s="17">
        <v>7.04</v>
      </c>
      <c r="AO477" s="17">
        <v>6.96</v>
      </c>
      <c r="AP477" s="17">
        <v>700</v>
      </c>
      <c r="AQ477" s="17">
        <v>0</v>
      </c>
      <c r="AR477" s="17">
        <v>100</v>
      </c>
      <c r="AS477" s="17">
        <v>50</v>
      </c>
      <c r="AT477" s="17">
        <v>0</v>
      </c>
      <c r="AU477" s="17">
        <v>-10</v>
      </c>
      <c r="AV477" s="17"/>
      <c r="AW477" s="17"/>
      <c r="AX477" s="17"/>
    </row>
    <row r="478" spans="1:50" x14ac:dyDescent="0.15">
      <c r="A478" s="17" t="s">
        <v>2908</v>
      </c>
      <c r="B478" s="17" t="s">
        <v>2909</v>
      </c>
      <c r="C478" s="17">
        <v>29.9</v>
      </c>
      <c r="D478" s="17">
        <v>30.3</v>
      </c>
      <c r="E478" s="17">
        <v>29.26</v>
      </c>
      <c r="F478" s="17">
        <v>29.48</v>
      </c>
      <c r="G478" s="17">
        <v>29.97</v>
      </c>
      <c r="H478" s="17">
        <v>1006</v>
      </c>
      <c r="I478" s="17">
        <v>1416</v>
      </c>
      <c r="J478" s="17">
        <v>-0.9</v>
      </c>
      <c r="K478" s="17">
        <v>-0.5</v>
      </c>
      <c r="L478" s="17">
        <v>-1.4</v>
      </c>
      <c r="M478" s="17">
        <v>-1.6</v>
      </c>
      <c r="N478" s="17">
        <v>-0.2</v>
      </c>
      <c r="O478" s="17">
        <v>21</v>
      </c>
      <c r="P478" s="17">
        <v>-2.7</v>
      </c>
      <c r="Q478" s="17">
        <v>0.7</v>
      </c>
      <c r="R478" s="17">
        <v>1.3</v>
      </c>
      <c r="S478" s="17">
        <v>-2.2000000000000002</v>
      </c>
      <c r="T478" s="17">
        <v>62</v>
      </c>
      <c r="U478" s="17">
        <v>-14</v>
      </c>
      <c r="V478" s="17">
        <v>0.03</v>
      </c>
      <c r="W478" s="17">
        <v>0</v>
      </c>
      <c r="X478" s="17">
        <v>66</v>
      </c>
      <c r="Y478" s="17">
        <v>0.2</v>
      </c>
      <c r="Z478" s="17">
        <v>0.1</v>
      </c>
      <c r="AA478" s="17">
        <v>1130</v>
      </c>
      <c r="AB478" s="17">
        <v>1006</v>
      </c>
      <c r="AC478" s="17">
        <v>1416</v>
      </c>
      <c r="AD478" s="17">
        <v>1300</v>
      </c>
      <c r="AE478" s="17">
        <v>-0.6</v>
      </c>
      <c r="AF478" s="17">
        <v>0.8</v>
      </c>
      <c r="AG478" s="17">
        <v>1.3</v>
      </c>
      <c r="AH478" s="17">
        <v>-0.6</v>
      </c>
      <c r="AI478" s="17">
        <v>0.55000000000000004</v>
      </c>
      <c r="AJ478" s="17">
        <v>28.972999999999999</v>
      </c>
      <c r="AK478" s="17">
        <v>1.02</v>
      </c>
      <c r="AL478" s="17">
        <v>51</v>
      </c>
      <c r="AM478" s="17">
        <v>29.63</v>
      </c>
      <c r="AN478" s="17">
        <v>30.3</v>
      </c>
      <c r="AO478" s="17">
        <v>29.26</v>
      </c>
      <c r="AP478" s="17">
        <v>2965</v>
      </c>
      <c r="AQ478" s="17">
        <v>0</v>
      </c>
      <c r="AR478" s="17">
        <v>67</v>
      </c>
      <c r="AS478" s="17">
        <v>0</v>
      </c>
      <c r="AT478" s="17">
        <v>11</v>
      </c>
      <c r="AU478" s="17">
        <v>-9</v>
      </c>
      <c r="AV478" s="17"/>
      <c r="AW478" s="17"/>
      <c r="AX478" s="17"/>
    </row>
    <row r="479" spans="1:50" x14ac:dyDescent="0.15">
      <c r="A479" s="17" t="s">
        <v>3416</v>
      </c>
      <c r="B479" s="17" t="s">
        <v>3417</v>
      </c>
      <c r="C479" s="17">
        <v>9.1</v>
      </c>
      <c r="D479" s="17">
        <v>9.16</v>
      </c>
      <c r="E479" s="17">
        <v>9.06</v>
      </c>
      <c r="F479" s="17">
        <v>9.1</v>
      </c>
      <c r="G479" s="17">
        <v>9.14</v>
      </c>
      <c r="H479" s="17">
        <v>930</v>
      </c>
      <c r="I479" s="17">
        <v>1402</v>
      </c>
      <c r="J479" s="17">
        <v>0</v>
      </c>
      <c r="K479" s="17">
        <v>0</v>
      </c>
      <c r="L479" s="17">
        <v>0</v>
      </c>
      <c r="M479" s="17">
        <v>-0.4</v>
      </c>
      <c r="N479" s="17">
        <v>-0.4</v>
      </c>
      <c r="O479" s="17">
        <v>40</v>
      </c>
      <c r="P479" s="17">
        <v>-0.7</v>
      </c>
      <c r="Q479" s="17">
        <v>0.4</v>
      </c>
      <c r="R479" s="17">
        <v>0.7</v>
      </c>
      <c r="S479" s="17">
        <v>-0.4</v>
      </c>
      <c r="T479" s="17">
        <v>40</v>
      </c>
      <c r="U479" s="17">
        <v>0</v>
      </c>
      <c r="V479" s="17">
        <v>0.01</v>
      </c>
      <c r="W479" s="17">
        <v>0</v>
      </c>
      <c r="X479" s="17">
        <v>76</v>
      </c>
      <c r="Y479" s="17">
        <v>0.2</v>
      </c>
      <c r="Z479" s="17">
        <v>0.2</v>
      </c>
      <c r="AA479" s="17">
        <v>1130</v>
      </c>
      <c r="AB479" s="17">
        <v>930</v>
      </c>
      <c r="AC479" s="17">
        <v>1402</v>
      </c>
      <c r="AD479" s="17">
        <v>1301</v>
      </c>
      <c r="AE479" s="17">
        <v>-0.2</v>
      </c>
      <c r="AF479" s="17">
        <v>0.4</v>
      </c>
      <c r="AG479" s="17">
        <v>0.7</v>
      </c>
      <c r="AH479" s="17">
        <v>-0.2</v>
      </c>
      <c r="AI479" s="17">
        <v>0.8</v>
      </c>
      <c r="AJ479" s="17">
        <v>9.048</v>
      </c>
      <c r="AK479" s="17">
        <v>1.01</v>
      </c>
      <c r="AL479" s="17">
        <v>67</v>
      </c>
      <c r="AM479" s="17">
        <v>9.1</v>
      </c>
      <c r="AN479" s="17">
        <v>9.16</v>
      </c>
      <c r="AO479" s="17">
        <v>9.06</v>
      </c>
      <c r="AP479" s="17">
        <v>912</v>
      </c>
      <c r="AQ479" s="17">
        <v>0</v>
      </c>
      <c r="AR479" s="17">
        <v>33</v>
      </c>
      <c r="AS479" s="17">
        <v>0</v>
      </c>
      <c r="AT479" s="17">
        <v>33</v>
      </c>
      <c r="AU479" s="17">
        <v>-9</v>
      </c>
      <c r="AV479" s="17"/>
      <c r="AW479" s="17"/>
      <c r="AX479" s="17"/>
    </row>
    <row r="480" spans="1:50" x14ac:dyDescent="0.15">
      <c r="A480" s="17" t="s">
        <v>2870</v>
      </c>
      <c r="B480" s="17" t="s">
        <v>2871</v>
      </c>
      <c r="C480" s="17">
        <v>20.03</v>
      </c>
      <c r="D480" s="17">
        <v>20.59</v>
      </c>
      <c r="E480" s="17">
        <v>19.899999999999999</v>
      </c>
      <c r="F480" s="17">
        <v>19.96</v>
      </c>
      <c r="G480" s="17">
        <v>20.2</v>
      </c>
      <c r="H480" s="17">
        <v>1004</v>
      </c>
      <c r="I480" s="17">
        <v>1433</v>
      </c>
      <c r="J480" s="17">
        <v>0.7</v>
      </c>
      <c r="K480" s="17">
        <v>-1.1000000000000001</v>
      </c>
      <c r="L480" s="17">
        <v>-0.4</v>
      </c>
      <c r="M480" s="17">
        <v>-1.2</v>
      </c>
      <c r="N480" s="17">
        <v>-0.8</v>
      </c>
      <c r="O480" s="17">
        <v>9</v>
      </c>
      <c r="P480" s="17">
        <v>-3.1</v>
      </c>
      <c r="Q480" s="17">
        <v>0.3</v>
      </c>
      <c r="R480" s="17">
        <v>2.8</v>
      </c>
      <c r="S480" s="17">
        <v>-0.7</v>
      </c>
      <c r="T480" s="17">
        <v>19</v>
      </c>
      <c r="U480" s="17">
        <v>-32</v>
      </c>
      <c r="V480" s="17">
        <v>0.03</v>
      </c>
      <c r="W480" s="17">
        <v>33</v>
      </c>
      <c r="X480" s="17">
        <v>366</v>
      </c>
      <c r="Y480" s="17">
        <v>0</v>
      </c>
      <c r="Z480" s="17">
        <v>1.7</v>
      </c>
      <c r="AA480" s="17">
        <v>931</v>
      </c>
      <c r="AB480" s="17">
        <v>1004</v>
      </c>
      <c r="AC480" s="17">
        <v>1433</v>
      </c>
      <c r="AD480" s="17">
        <v>1337</v>
      </c>
      <c r="AE480" s="17">
        <v>-1.6</v>
      </c>
      <c r="AF480" s="17">
        <v>0.3</v>
      </c>
      <c r="AG480" s="17">
        <v>2.7</v>
      </c>
      <c r="AH480" s="17">
        <v>-1.6</v>
      </c>
      <c r="AI480" s="17">
        <v>1.26</v>
      </c>
      <c r="AJ480" s="17">
        <v>19.7545</v>
      </c>
      <c r="AK480" s="17">
        <v>1.01</v>
      </c>
      <c r="AL480" s="17">
        <v>37</v>
      </c>
      <c r="AM480" s="17">
        <v>19.98</v>
      </c>
      <c r="AN480" s="17">
        <v>20.58</v>
      </c>
      <c r="AO480" s="17">
        <v>19.899999999999999</v>
      </c>
      <c r="AP480" s="17">
        <v>2028</v>
      </c>
      <c r="AQ480" s="17">
        <v>100</v>
      </c>
      <c r="AR480" s="17">
        <v>67</v>
      </c>
      <c r="AS480" s="17">
        <v>13</v>
      </c>
      <c r="AT480" s="17">
        <v>98</v>
      </c>
      <c r="AU480" s="17">
        <v>9</v>
      </c>
      <c r="AV480" s="17"/>
      <c r="AW480" s="17"/>
      <c r="AX480" s="17"/>
    </row>
    <row r="481" spans="1:50" x14ac:dyDescent="0.15">
      <c r="A481" s="17" t="s">
        <v>3036</v>
      </c>
      <c r="B481" s="17" t="s">
        <v>3037</v>
      </c>
      <c r="C481" s="17">
        <v>13.5</v>
      </c>
      <c r="D481" s="17">
        <v>13.57</v>
      </c>
      <c r="E481" s="17">
        <v>13.08</v>
      </c>
      <c r="F481" s="17">
        <v>13.2</v>
      </c>
      <c r="G481" s="17">
        <v>13.58</v>
      </c>
      <c r="H481" s="17">
        <v>930</v>
      </c>
      <c r="I481" s="17">
        <v>1450</v>
      </c>
      <c r="J481" s="17">
        <v>-2.2000000000000002</v>
      </c>
      <c r="K481" s="17">
        <v>0</v>
      </c>
      <c r="L481" s="17">
        <v>-2.2000000000000002</v>
      </c>
      <c r="M481" s="17">
        <v>-2.8</v>
      </c>
      <c r="N481" s="17">
        <v>-0.6</v>
      </c>
      <c r="O481" s="17">
        <v>24</v>
      </c>
      <c r="P481" s="17">
        <v>-2.8</v>
      </c>
      <c r="Q481" s="17">
        <v>0.9</v>
      </c>
      <c r="R481" s="17">
        <v>0.5</v>
      </c>
      <c r="S481" s="17">
        <v>-3.2</v>
      </c>
      <c r="T481" s="17">
        <v>86</v>
      </c>
      <c r="U481" s="17">
        <v>0</v>
      </c>
      <c r="V481" s="17">
        <v>0.04</v>
      </c>
      <c r="W481" s="17">
        <v>8</v>
      </c>
      <c r="X481" s="17">
        <v>142</v>
      </c>
      <c r="Y481" s="17">
        <v>0</v>
      </c>
      <c r="Z481" s="17">
        <v>-1.3</v>
      </c>
      <c r="AA481" s="17">
        <v>1127</v>
      </c>
      <c r="AB481" s="17">
        <v>930</v>
      </c>
      <c r="AC481" s="17">
        <v>1450</v>
      </c>
      <c r="AD481" s="17">
        <v>1450</v>
      </c>
      <c r="AE481" s="17">
        <v>-1.3</v>
      </c>
      <c r="AF481" s="17">
        <v>0.8</v>
      </c>
      <c r="AG481" s="17">
        <v>0.4</v>
      </c>
      <c r="AH481" s="17">
        <v>-1.3</v>
      </c>
      <c r="AI481" s="17">
        <v>0.45</v>
      </c>
      <c r="AJ481" s="17">
        <v>13.938499999999999</v>
      </c>
      <c r="AK481" s="17">
        <v>0.95</v>
      </c>
      <c r="AL481" s="17">
        <v>108</v>
      </c>
      <c r="AM481" s="17">
        <v>13.17</v>
      </c>
      <c r="AN481" s="17">
        <v>13.55</v>
      </c>
      <c r="AO481" s="17">
        <v>13.09</v>
      </c>
      <c r="AP481" s="17">
        <v>1337</v>
      </c>
      <c r="AQ481" s="17">
        <v>0</v>
      </c>
      <c r="AR481" s="17">
        <v>0</v>
      </c>
      <c r="AS481" s="17">
        <v>77</v>
      </c>
      <c r="AT481" s="17">
        <v>0</v>
      </c>
      <c r="AU481" s="17">
        <v>-10</v>
      </c>
      <c r="AV481" s="17"/>
      <c r="AW481" s="17"/>
      <c r="AX481" s="17"/>
    </row>
    <row r="482" spans="1:50" x14ac:dyDescent="0.15">
      <c r="A482" s="17" t="s">
        <v>3404</v>
      </c>
      <c r="B482" s="17" t="s">
        <v>3405</v>
      </c>
      <c r="C482" s="17">
        <v>46.94</v>
      </c>
      <c r="D482" s="17">
        <v>46.99</v>
      </c>
      <c r="E482" s="17">
        <v>46.1</v>
      </c>
      <c r="F482" s="17">
        <v>46.23</v>
      </c>
      <c r="G482" s="17">
        <v>47.04</v>
      </c>
      <c r="H482" s="17">
        <v>1012</v>
      </c>
      <c r="I482" s="17">
        <v>1453</v>
      </c>
      <c r="J482" s="17">
        <v>-0.3</v>
      </c>
      <c r="K482" s="17">
        <v>-1.3</v>
      </c>
      <c r="L482" s="17">
        <v>-1.5</v>
      </c>
      <c r="M482" s="17">
        <v>-1.7</v>
      </c>
      <c r="N482" s="17">
        <v>-0.2</v>
      </c>
      <c r="O482" s="17">
        <v>15</v>
      </c>
      <c r="P482" s="17">
        <v>-1.6</v>
      </c>
      <c r="Q482" s="17">
        <v>0.3</v>
      </c>
      <c r="R482" s="17">
        <v>0.1</v>
      </c>
      <c r="S482" s="17">
        <v>-1.8</v>
      </c>
      <c r="T482" s="17">
        <v>94</v>
      </c>
      <c r="U482" s="17">
        <v>-66</v>
      </c>
      <c r="V482" s="17">
        <v>0.02</v>
      </c>
      <c r="W482" s="17">
        <v>35</v>
      </c>
      <c r="X482" s="17">
        <v>193</v>
      </c>
      <c r="Y482" s="17">
        <v>-0.3</v>
      </c>
      <c r="Z482" s="17">
        <v>-0.3</v>
      </c>
      <c r="AA482" s="17">
        <v>935</v>
      </c>
      <c r="AB482" s="17">
        <v>1012</v>
      </c>
      <c r="AC482" s="17">
        <v>1453</v>
      </c>
      <c r="AD482" s="17">
        <v>1312</v>
      </c>
      <c r="AE482" s="17">
        <v>-1.3</v>
      </c>
      <c r="AF482" s="17">
        <v>0.3</v>
      </c>
      <c r="AG482" s="17">
        <v>0.1</v>
      </c>
      <c r="AH482" s="17">
        <v>-1.4</v>
      </c>
      <c r="AI482" s="17">
        <v>0.76</v>
      </c>
      <c r="AJ482" s="17">
        <v>47.018000000000001</v>
      </c>
      <c r="AK482" s="17">
        <v>0.98</v>
      </c>
      <c r="AL482" s="17">
        <v>119</v>
      </c>
      <c r="AM482" s="17">
        <v>46.73</v>
      </c>
      <c r="AN482" s="17">
        <v>46.99</v>
      </c>
      <c r="AO482" s="17">
        <v>46.1</v>
      </c>
      <c r="AP482" s="17">
        <v>4686</v>
      </c>
      <c r="AQ482" s="17">
        <v>100</v>
      </c>
      <c r="AR482" s="17">
        <v>6</v>
      </c>
      <c r="AS482" s="17">
        <v>100</v>
      </c>
      <c r="AT482" s="17">
        <v>38</v>
      </c>
      <c r="AU482" s="17">
        <v>-5</v>
      </c>
      <c r="AV482" s="17"/>
      <c r="AW482" s="17"/>
      <c r="AX482" s="17"/>
    </row>
    <row r="483" spans="1:50" x14ac:dyDescent="0.15">
      <c r="A483" s="17" t="s">
        <v>590</v>
      </c>
      <c r="B483" s="17" t="s">
        <v>591</v>
      </c>
      <c r="C483" s="17">
        <v>12.47</v>
      </c>
      <c r="D483" s="17">
        <v>12.56</v>
      </c>
      <c r="E483" s="17">
        <v>12.38</v>
      </c>
      <c r="F483" s="17">
        <v>12.39</v>
      </c>
      <c r="G483" s="17">
        <v>12.49</v>
      </c>
      <c r="H483" s="17">
        <v>1006</v>
      </c>
      <c r="I483" s="17">
        <v>1455</v>
      </c>
      <c r="J483" s="17">
        <v>0.3</v>
      </c>
      <c r="K483" s="17">
        <v>-1</v>
      </c>
      <c r="L483" s="17">
        <v>-0.6</v>
      </c>
      <c r="M483" s="17">
        <v>-0.8</v>
      </c>
      <c r="N483" s="17">
        <v>-0.2</v>
      </c>
      <c r="O483" s="17">
        <v>6</v>
      </c>
      <c r="P483" s="17">
        <v>-1.4</v>
      </c>
      <c r="Q483" s="17">
        <v>0.1</v>
      </c>
      <c r="R483" s="17">
        <v>0.7</v>
      </c>
      <c r="S483" s="17">
        <v>-0.7</v>
      </c>
      <c r="T483" s="17">
        <v>50</v>
      </c>
      <c r="U483" s="17">
        <v>-67</v>
      </c>
      <c r="V483" s="17">
        <v>0.01</v>
      </c>
      <c r="W483" s="17">
        <v>62</v>
      </c>
      <c r="X483" s="17">
        <v>172</v>
      </c>
      <c r="Y483" s="17">
        <v>-0.2</v>
      </c>
      <c r="Z483" s="17">
        <v>0.1</v>
      </c>
      <c r="AA483" s="17">
        <v>949</v>
      </c>
      <c r="AB483" s="17">
        <v>1006</v>
      </c>
      <c r="AC483" s="17">
        <v>1455</v>
      </c>
      <c r="AD483" s="17">
        <v>1300</v>
      </c>
      <c r="AE483" s="17">
        <v>-0.9</v>
      </c>
      <c r="AF483" s="17">
        <v>0.1</v>
      </c>
      <c r="AG483" s="17">
        <v>0.7</v>
      </c>
      <c r="AH483" s="17">
        <v>-0.9</v>
      </c>
      <c r="AI483" s="17">
        <v>1.1100000000000001</v>
      </c>
      <c r="AJ483" s="17">
        <v>11.913500000000001</v>
      </c>
      <c r="AK483" s="17">
        <v>1.04</v>
      </c>
      <c r="AL483" s="17">
        <v>46</v>
      </c>
      <c r="AM483" s="17">
        <v>12.43</v>
      </c>
      <c r="AN483" s="17">
        <v>12.56</v>
      </c>
      <c r="AO483" s="17">
        <v>12.38</v>
      </c>
      <c r="AP483" s="17">
        <v>1250</v>
      </c>
      <c r="AQ483" s="17">
        <v>60</v>
      </c>
      <c r="AR483" s="17">
        <v>20</v>
      </c>
      <c r="AS483" s="17">
        <v>33</v>
      </c>
      <c r="AT483" s="17">
        <v>44</v>
      </c>
      <c r="AU483" s="17">
        <v>3</v>
      </c>
      <c r="AV483" s="17"/>
      <c r="AW483" s="17"/>
      <c r="AX483" s="17"/>
    </row>
    <row r="484" spans="1:50" x14ac:dyDescent="0.15">
      <c r="A484" s="17" t="s">
        <v>3082</v>
      </c>
      <c r="B484" s="17" t="s">
        <v>3083</v>
      </c>
      <c r="C484" s="17">
        <v>15.82</v>
      </c>
      <c r="D484" s="17">
        <v>15.84</v>
      </c>
      <c r="E484" s="17">
        <v>15.58</v>
      </c>
      <c r="F484" s="17">
        <v>15.67</v>
      </c>
      <c r="G484" s="17">
        <v>15.82</v>
      </c>
      <c r="H484" s="17">
        <v>935</v>
      </c>
      <c r="I484" s="17">
        <v>1122</v>
      </c>
      <c r="J484" s="17">
        <v>-1.1000000000000001</v>
      </c>
      <c r="K484" s="17">
        <v>0.1</v>
      </c>
      <c r="L484" s="17">
        <v>-1</v>
      </c>
      <c r="M484" s="17">
        <v>-1</v>
      </c>
      <c r="N484" s="17">
        <v>0</v>
      </c>
      <c r="O484" s="17">
        <v>35</v>
      </c>
      <c r="P484" s="17">
        <v>-1.1000000000000001</v>
      </c>
      <c r="Q484" s="17">
        <v>0.6</v>
      </c>
      <c r="R484" s="17">
        <v>0.1</v>
      </c>
      <c r="S484" s="17">
        <v>-1.5</v>
      </c>
      <c r="T484" s="17">
        <v>92</v>
      </c>
      <c r="U484" s="17">
        <v>8</v>
      </c>
      <c r="V484" s="17">
        <v>0.02</v>
      </c>
      <c r="W484" s="17">
        <v>25</v>
      </c>
      <c r="X484" s="17">
        <v>169</v>
      </c>
      <c r="Y484" s="17">
        <v>-0.4</v>
      </c>
      <c r="Z484" s="17">
        <v>-0.1</v>
      </c>
      <c r="AA484" s="17">
        <v>1122</v>
      </c>
      <c r="AB484" s="17">
        <v>935</v>
      </c>
      <c r="AC484" s="17">
        <v>1402</v>
      </c>
      <c r="AD484" s="17">
        <v>1348</v>
      </c>
      <c r="AE484" s="17">
        <v>-0.4</v>
      </c>
      <c r="AF484" s="17">
        <v>0.3</v>
      </c>
      <c r="AG484" s="17">
        <v>0.1</v>
      </c>
      <c r="AH484" s="17">
        <v>-0.4</v>
      </c>
      <c r="AI484" s="17">
        <v>0.27</v>
      </c>
      <c r="AJ484" s="17">
        <v>15.263500000000001</v>
      </c>
      <c r="AK484" s="17">
        <v>1.03</v>
      </c>
      <c r="AL484" s="17">
        <v>96</v>
      </c>
      <c r="AM484" s="17">
        <v>15.59</v>
      </c>
      <c r="AN484" s="17">
        <v>15.83</v>
      </c>
      <c r="AO484" s="17">
        <v>15.63</v>
      </c>
      <c r="AP484" s="17">
        <v>1573</v>
      </c>
      <c r="AQ484" s="17">
        <v>100</v>
      </c>
      <c r="AR484" s="17">
        <v>0</v>
      </c>
      <c r="AS484" s="17">
        <v>90</v>
      </c>
      <c r="AT484" s="17">
        <v>80</v>
      </c>
      <c r="AU484" s="17">
        <v>3</v>
      </c>
      <c r="AV484" s="17"/>
      <c r="AW484" s="17"/>
      <c r="AX484" s="17"/>
    </row>
    <row r="485" spans="1:50" x14ac:dyDescent="0.15">
      <c r="A485" s="17" t="s">
        <v>614</v>
      </c>
      <c r="B485" s="17" t="s">
        <v>615</v>
      </c>
      <c r="C485" s="17">
        <v>6.56</v>
      </c>
      <c r="D485" s="17">
        <v>6.6</v>
      </c>
      <c r="E485" s="17">
        <v>6.56</v>
      </c>
      <c r="F485" s="17">
        <v>6.57</v>
      </c>
      <c r="G485" s="17">
        <v>6.57</v>
      </c>
      <c r="H485" s="17">
        <v>1106</v>
      </c>
      <c r="I485" s="17">
        <v>1415</v>
      </c>
      <c r="J485" s="17">
        <v>0.3</v>
      </c>
      <c r="K485" s="17">
        <v>-0.2</v>
      </c>
      <c r="L485" s="17">
        <v>0.2</v>
      </c>
      <c r="M485" s="17">
        <v>0</v>
      </c>
      <c r="N485" s="17">
        <v>-0.2</v>
      </c>
      <c r="O485" s="17">
        <v>25</v>
      </c>
      <c r="P485" s="17">
        <v>-0.5</v>
      </c>
      <c r="Q485" s="17">
        <v>0.2</v>
      </c>
      <c r="R485" s="17">
        <v>0.6</v>
      </c>
      <c r="S485" s="17">
        <v>0</v>
      </c>
      <c r="T485" s="17">
        <v>0</v>
      </c>
      <c r="U485" s="17">
        <v>-25</v>
      </c>
      <c r="V485" s="17">
        <v>0.01</v>
      </c>
      <c r="W485" s="17">
        <v>50</v>
      </c>
      <c r="X485" s="17">
        <v>32</v>
      </c>
      <c r="Y485" s="17">
        <v>0</v>
      </c>
      <c r="Z485" s="17">
        <v>0.3</v>
      </c>
      <c r="AA485" s="17">
        <v>932</v>
      </c>
      <c r="AB485" s="17">
        <v>1106</v>
      </c>
      <c r="AC485" s="17">
        <v>1415</v>
      </c>
      <c r="AD485" s="17">
        <v>1300</v>
      </c>
      <c r="AE485" s="17">
        <v>-0.3</v>
      </c>
      <c r="AF485" s="17">
        <v>0.2</v>
      </c>
      <c r="AG485" s="17">
        <v>0.6</v>
      </c>
      <c r="AH485" s="17">
        <v>-0.3</v>
      </c>
      <c r="AI485" s="17">
        <v>1.5</v>
      </c>
      <c r="AJ485" s="17">
        <v>6.5715000000000003</v>
      </c>
      <c r="AK485" s="17">
        <v>1</v>
      </c>
      <c r="AL485" s="17">
        <v>25</v>
      </c>
      <c r="AM485" s="17">
        <v>6.56</v>
      </c>
      <c r="AN485" s="17">
        <v>6.6</v>
      </c>
      <c r="AO485" s="17">
        <v>6.56</v>
      </c>
      <c r="AP485" s="17">
        <v>659</v>
      </c>
      <c r="AQ485" s="17">
        <v>0</v>
      </c>
      <c r="AR485" s="17">
        <v>0</v>
      </c>
      <c r="AS485" s="17">
        <v>0</v>
      </c>
      <c r="AT485" s="17">
        <v>67</v>
      </c>
      <c r="AU485" s="17">
        <v>4</v>
      </c>
      <c r="AV485" s="17"/>
      <c r="AW485" s="17"/>
      <c r="AX485" s="17"/>
    </row>
    <row r="486" spans="1:50" x14ac:dyDescent="0.15">
      <c r="A486" s="17" t="s">
        <v>866</v>
      </c>
      <c r="B486" s="17" t="s">
        <v>867</v>
      </c>
      <c r="C486" s="17">
        <v>66.959999999999994</v>
      </c>
      <c r="D486" s="17">
        <v>67.349999999999994</v>
      </c>
      <c r="E486" s="17">
        <v>66.36</v>
      </c>
      <c r="F486" s="17">
        <v>67.13</v>
      </c>
      <c r="G486" s="17">
        <v>66.959999999999994</v>
      </c>
      <c r="H486" s="17">
        <v>1109</v>
      </c>
      <c r="I486" s="17">
        <v>1354</v>
      </c>
      <c r="J486" s="17">
        <v>-0.2</v>
      </c>
      <c r="K486" s="17">
        <v>0.4</v>
      </c>
      <c r="L486" s="17">
        <v>0.3</v>
      </c>
      <c r="M486" s="17">
        <v>0.3</v>
      </c>
      <c r="N486" s="17">
        <v>0</v>
      </c>
      <c r="O486" s="17">
        <v>78</v>
      </c>
      <c r="P486" s="17">
        <v>-0.3</v>
      </c>
      <c r="Q486" s="17">
        <v>1.2</v>
      </c>
      <c r="R486" s="17">
        <v>0.6</v>
      </c>
      <c r="S486" s="17">
        <v>-0.9</v>
      </c>
      <c r="T486" s="17">
        <v>61</v>
      </c>
      <c r="U486" s="17">
        <v>28</v>
      </c>
      <c r="V486" s="17">
        <v>0.01</v>
      </c>
      <c r="W486" s="17">
        <v>47</v>
      </c>
      <c r="X486" s="17">
        <v>83</v>
      </c>
      <c r="Y486" s="17">
        <v>-0.5</v>
      </c>
      <c r="Z486" s="17">
        <v>-0.3</v>
      </c>
      <c r="AA486" s="17">
        <v>1009</v>
      </c>
      <c r="AB486" s="17">
        <v>1109</v>
      </c>
      <c r="AC486" s="17">
        <v>1354</v>
      </c>
      <c r="AD486" s="17">
        <v>1453</v>
      </c>
      <c r="AE486" s="17">
        <v>-0.2</v>
      </c>
      <c r="AF486" s="17">
        <v>1.2</v>
      </c>
      <c r="AG486" s="17">
        <v>0.6</v>
      </c>
      <c r="AH486" s="17">
        <v>-0.2</v>
      </c>
      <c r="AI486" s="17">
        <v>0.5</v>
      </c>
      <c r="AJ486" s="17">
        <v>70.458500000000001</v>
      </c>
      <c r="AK486" s="17">
        <v>0.95</v>
      </c>
      <c r="AL486" s="17">
        <v>59</v>
      </c>
      <c r="AM486" s="17">
        <v>66.400000000000006</v>
      </c>
      <c r="AN486" s="17">
        <v>67.349999999999994</v>
      </c>
      <c r="AO486" s="17">
        <v>66.36</v>
      </c>
      <c r="AP486" s="17">
        <v>6724</v>
      </c>
      <c r="AQ486" s="17">
        <v>90</v>
      </c>
      <c r="AR486" s="17">
        <v>0</v>
      </c>
      <c r="AS486" s="17">
        <v>90</v>
      </c>
      <c r="AT486" s="17">
        <v>31</v>
      </c>
      <c r="AU486" s="17">
        <v>-1</v>
      </c>
      <c r="AV486" s="17"/>
      <c r="AW486" s="17"/>
      <c r="AX486" s="17"/>
    </row>
    <row r="487" spans="1:50" x14ac:dyDescent="0.15">
      <c r="A487" s="17" t="s">
        <v>3194</v>
      </c>
      <c r="B487" s="17" t="s">
        <v>3195</v>
      </c>
      <c r="C487" s="17">
        <v>18.12</v>
      </c>
      <c r="D487" s="17">
        <v>18.149999999999999</v>
      </c>
      <c r="E487" s="17">
        <v>17.95</v>
      </c>
      <c r="F487" s="17">
        <v>18</v>
      </c>
      <c r="G487" s="17">
        <v>18.12</v>
      </c>
      <c r="H487" s="17">
        <v>930</v>
      </c>
      <c r="I487" s="17">
        <v>1400</v>
      </c>
      <c r="J487" s="17">
        <v>-0.7</v>
      </c>
      <c r="K487" s="17">
        <v>0</v>
      </c>
      <c r="L487" s="17">
        <v>-0.7</v>
      </c>
      <c r="M487" s="17">
        <v>-0.7</v>
      </c>
      <c r="N487" s="17">
        <v>0</v>
      </c>
      <c r="O487" s="17">
        <v>25</v>
      </c>
      <c r="P487" s="17">
        <v>-0.8</v>
      </c>
      <c r="Q487" s="17">
        <v>0.3</v>
      </c>
      <c r="R487" s="17">
        <v>0.2</v>
      </c>
      <c r="S487" s="17">
        <v>-0.9</v>
      </c>
      <c r="T487" s="17">
        <v>85</v>
      </c>
      <c r="U487" s="17">
        <v>0</v>
      </c>
      <c r="V487" s="17">
        <v>0.01</v>
      </c>
      <c r="W487" s="17">
        <v>13</v>
      </c>
      <c r="X487" s="17">
        <v>33</v>
      </c>
      <c r="Y487" s="17">
        <v>-0.2</v>
      </c>
      <c r="Z487" s="17">
        <v>-0.3</v>
      </c>
      <c r="AA487" s="17">
        <v>1124</v>
      </c>
      <c r="AB487" s="17">
        <v>930</v>
      </c>
      <c r="AC487" s="17">
        <v>1400</v>
      </c>
      <c r="AD487" s="17">
        <v>1300</v>
      </c>
      <c r="AE487" s="17">
        <v>-0.1</v>
      </c>
      <c r="AF487" s="17">
        <v>0.3</v>
      </c>
      <c r="AG487" s="17">
        <v>0.1</v>
      </c>
      <c r="AH487" s="17">
        <v>-0.1</v>
      </c>
      <c r="AI487" s="17">
        <v>0.1</v>
      </c>
      <c r="AJ487" s="17">
        <v>18.071999999999999</v>
      </c>
      <c r="AK487" s="17">
        <v>1</v>
      </c>
      <c r="AL487" s="17">
        <v>93</v>
      </c>
      <c r="AM487" s="17">
        <v>17.98</v>
      </c>
      <c r="AN487" s="17">
        <v>18.13</v>
      </c>
      <c r="AO487" s="17">
        <v>17.95</v>
      </c>
      <c r="AP487" s="17">
        <v>1801</v>
      </c>
      <c r="AQ487" s="17">
        <v>80</v>
      </c>
      <c r="AR487" s="17">
        <v>0</v>
      </c>
      <c r="AS487" s="17">
        <v>88</v>
      </c>
      <c r="AT487" s="17">
        <v>25</v>
      </c>
      <c r="AU487" s="17">
        <v>-6</v>
      </c>
      <c r="AV487" s="17"/>
      <c r="AW487" s="17"/>
      <c r="AX487" s="17"/>
    </row>
    <row r="488" spans="1:50" x14ac:dyDescent="0.15">
      <c r="A488" s="17" t="s">
        <v>804</v>
      </c>
      <c r="B488" s="17" t="s">
        <v>805</v>
      </c>
      <c r="C488" s="17">
        <v>14.34</v>
      </c>
      <c r="D488" s="17">
        <v>14.45</v>
      </c>
      <c r="E488" s="17">
        <v>14.27</v>
      </c>
      <c r="F488" s="17">
        <v>14.43</v>
      </c>
      <c r="G488" s="17">
        <v>14.32</v>
      </c>
      <c r="H488" s="17">
        <v>1128</v>
      </c>
      <c r="I488" s="17">
        <v>940</v>
      </c>
      <c r="J488" s="17">
        <v>0.7</v>
      </c>
      <c r="K488" s="17">
        <v>-0.1</v>
      </c>
      <c r="L488" s="17">
        <v>0.6</v>
      </c>
      <c r="M488" s="17">
        <v>0.8</v>
      </c>
      <c r="N488" s="17">
        <v>0.1</v>
      </c>
      <c r="O488" s="17">
        <v>89</v>
      </c>
      <c r="P488" s="17">
        <v>-0.1</v>
      </c>
      <c r="Q488" s="17">
        <v>1.1000000000000001</v>
      </c>
      <c r="R488" s="17">
        <v>0.8</v>
      </c>
      <c r="S488" s="17">
        <v>-0.5</v>
      </c>
      <c r="T488" s="17">
        <v>39</v>
      </c>
      <c r="U488" s="17">
        <v>-6</v>
      </c>
      <c r="V488" s="17">
        <v>0.01</v>
      </c>
      <c r="W488" s="17">
        <v>94</v>
      </c>
      <c r="X488" s="17">
        <v>108</v>
      </c>
      <c r="Y488" s="17">
        <v>-0.2</v>
      </c>
      <c r="Z488" s="17">
        <v>-0.4</v>
      </c>
      <c r="AA488" s="17">
        <v>940</v>
      </c>
      <c r="AB488" s="17">
        <v>1128</v>
      </c>
      <c r="AC488" s="17">
        <v>1438</v>
      </c>
      <c r="AD488" s="17">
        <v>1456</v>
      </c>
      <c r="AE488" s="17">
        <v>-0.1</v>
      </c>
      <c r="AF488" s="17">
        <v>0.7</v>
      </c>
      <c r="AG488" s="17">
        <v>0.8</v>
      </c>
      <c r="AH488" s="17">
        <v>-0.1</v>
      </c>
      <c r="AI488" s="17">
        <v>0.72</v>
      </c>
      <c r="AJ488" s="17">
        <v>14.637499999999999</v>
      </c>
      <c r="AK488" s="17">
        <v>0.99</v>
      </c>
      <c r="AL488" s="17">
        <v>28</v>
      </c>
      <c r="AM488" s="17">
        <v>14.27</v>
      </c>
      <c r="AN488" s="17">
        <v>14.45</v>
      </c>
      <c r="AO488" s="17">
        <v>14.33</v>
      </c>
      <c r="AP488" s="17">
        <v>1445</v>
      </c>
      <c r="AQ488" s="17">
        <v>100</v>
      </c>
      <c r="AR488" s="17">
        <v>50</v>
      </c>
      <c r="AS488" s="17">
        <v>100</v>
      </c>
      <c r="AT488" s="17">
        <v>14</v>
      </c>
      <c r="AU488" s="17">
        <v>-10</v>
      </c>
      <c r="AV488" s="17"/>
      <c r="AW488" s="17"/>
      <c r="AX488" s="17"/>
    </row>
    <row r="489" spans="1:50" x14ac:dyDescent="0.15">
      <c r="A489" s="17" t="s">
        <v>1604</v>
      </c>
      <c r="B489" s="17" t="s">
        <v>1604</v>
      </c>
      <c r="C489" s="17">
        <v>112.53</v>
      </c>
      <c r="D489" s="17">
        <v>113.32</v>
      </c>
      <c r="E489" s="17">
        <v>111.96</v>
      </c>
      <c r="F489" s="17">
        <v>113.29</v>
      </c>
      <c r="G489" s="17">
        <v>112.34</v>
      </c>
      <c r="H489" s="17">
        <v>1408</v>
      </c>
      <c r="I489" s="17">
        <v>931</v>
      </c>
      <c r="J489" s="17">
        <v>0.3</v>
      </c>
      <c r="K489" s="17">
        <v>0.4</v>
      </c>
      <c r="L489" s="17">
        <v>0.7</v>
      </c>
      <c r="M489" s="17">
        <v>0.8</v>
      </c>
      <c r="N489" s="17">
        <v>0.2</v>
      </c>
      <c r="O489" s="17">
        <v>98</v>
      </c>
      <c r="P489" s="17">
        <v>0</v>
      </c>
      <c r="Q489" s="17">
        <v>1.2</v>
      </c>
      <c r="R489" s="17">
        <v>0.7</v>
      </c>
      <c r="S489" s="17">
        <v>-0.5</v>
      </c>
      <c r="T489" s="17">
        <v>42</v>
      </c>
      <c r="U489" s="17">
        <v>35</v>
      </c>
      <c r="V489" s="17">
        <v>0.01</v>
      </c>
      <c r="W489" s="17">
        <v>64</v>
      </c>
      <c r="X489" s="17">
        <v>317</v>
      </c>
      <c r="Y489" s="17">
        <v>-0.3</v>
      </c>
      <c r="Z489" s="17">
        <v>-0.2</v>
      </c>
      <c r="AA489" s="17">
        <v>931</v>
      </c>
      <c r="AB489" s="17">
        <v>1053</v>
      </c>
      <c r="AC489" s="17">
        <v>1404</v>
      </c>
      <c r="AD489" s="17">
        <v>1408</v>
      </c>
      <c r="AE489" s="17">
        <v>0</v>
      </c>
      <c r="AF489" s="17">
        <v>0.6</v>
      </c>
      <c r="AG489" s="17">
        <v>0.7</v>
      </c>
      <c r="AH489" s="17">
        <v>0</v>
      </c>
      <c r="AI489" s="17">
        <v>0.59</v>
      </c>
      <c r="AJ489" s="17">
        <v>0</v>
      </c>
      <c r="AK489" s="17">
        <v>0</v>
      </c>
      <c r="AL489" s="17">
        <v>28</v>
      </c>
      <c r="AM489" s="17">
        <v>111.96</v>
      </c>
      <c r="AN489" s="17">
        <v>113.3</v>
      </c>
      <c r="AO489" s="17">
        <v>112.62</v>
      </c>
      <c r="AP489" s="17">
        <v>11332</v>
      </c>
      <c r="AQ489" s="17">
        <v>91</v>
      </c>
      <c r="AR489" s="17">
        <v>25</v>
      </c>
      <c r="AS489" s="17">
        <v>92</v>
      </c>
      <c r="AT489" s="17">
        <v>52</v>
      </c>
      <c r="AU489" s="17">
        <v>-1</v>
      </c>
      <c r="AV489" s="17"/>
      <c r="AW489" s="17"/>
      <c r="AX489" s="17"/>
    </row>
    <row r="490" spans="1:50" x14ac:dyDescent="0.15">
      <c r="A490" s="17" t="s">
        <v>1972</v>
      </c>
      <c r="B490" s="17" t="s">
        <v>1973</v>
      </c>
      <c r="C490" s="17">
        <v>12019.11</v>
      </c>
      <c r="D490" s="17">
        <v>12046.38</v>
      </c>
      <c r="E490" s="17">
        <v>11913.355</v>
      </c>
      <c r="F490" s="17">
        <v>11935.953</v>
      </c>
      <c r="G490" s="17">
        <v>12019.11</v>
      </c>
      <c r="H490" s="17">
        <v>958</v>
      </c>
      <c r="I490" s="17">
        <v>1401</v>
      </c>
      <c r="J490" s="17">
        <v>-0.4</v>
      </c>
      <c r="K490" s="17">
        <v>-0.3</v>
      </c>
      <c r="L490" s="17">
        <v>-0.7</v>
      </c>
      <c r="M490" s="17">
        <v>-0.7</v>
      </c>
      <c r="N490" s="17">
        <v>0</v>
      </c>
      <c r="O490" s="17">
        <v>17</v>
      </c>
      <c r="P490" s="17">
        <v>-0.9</v>
      </c>
      <c r="Q490" s="17">
        <v>0.2</v>
      </c>
      <c r="R490" s="17">
        <v>0.2</v>
      </c>
      <c r="S490" s="17">
        <v>-0.9</v>
      </c>
      <c r="T490" s="17">
        <v>80</v>
      </c>
      <c r="U490" s="17">
        <v>-30</v>
      </c>
      <c r="V490" s="17">
        <v>0.01</v>
      </c>
      <c r="W490" s="17">
        <v>11</v>
      </c>
      <c r="X490" s="17">
        <v>1024</v>
      </c>
      <c r="Y490" s="17">
        <v>0.1</v>
      </c>
      <c r="Z490" s="17">
        <v>0</v>
      </c>
      <c r="AA490" s="17">
        <v>1118</v>
      </c>
      <c r="AB490" s="17">
        <v>958</v>
      </c>
      <c r="AC490" s="17">
        <v>1401</v>
      </c>
      <c r="AD490" s="17">
        <v>1305</v>
      </c>
      <c r="AE490" s="17">
        <v>-0.4</v>
      </c>
      <c r="AF490" s="17">
        <v>0.2</v>
      </c>
      <c r="AG490" s="17">
        <v>0.2</v>
      </c>
      <c r="AH490" s="17">
        <v>-0.4</v>
      </c>
      <c r="AI490" s="17">
        <v>0.53</v>
      </c>
      <c r="AJ490" s="17">
        <v>0</v>
      </c>
      <c r="AK490" s="17">
        <v>0</v>
      </c>
      <c r="AL490" s="17">
        <v>66</v>
      </c>
      <c r="AM490" s="17">
        <v>11966.76</v>
      </c>
      <c r="AN490" s="17">
        <v>12046.38</v>
      </c>
      <c r="AO490" s="17">
        <v>11913.35</v>
      </c>
      <c r="AP490" s="17">
        <v>1197962</v>
      </c>
      <c r="AQ490" s="17">
        <v>43</v>
      </c>
      <c r="AR490" s="17">
        <v>100</v>
      </c>
      <c r="AS490" s="17">
        <v>45</v>
      </c>
      <c r="AT490" s="17">
        <v>36</v>
      </c>
      <c r="AU490" s="17">
        <v>-3</v>
      </c>
      <c r="AV490" s="17"/>
      <c r="AW490" s="17"/>
      <c r="AX490" s="17"/>
    </row>
    <row r="491" spans="1:50" x14ac:dyDescent="0.15">
      <c r="A491" s="17" t="s">
        <v>1060</v>
      </c>
      <c r="B491" s="17" t="s">
        <v>1061</v>
      </c>
      <c r="C491" s="17">
        <v>30.68</v>
      </c>
      <c r="D491" s="17">
        <v>30.74</v>
      </c>
      <c r="E491" s="17">
        <v>30.3</v>
      </c>
      <c r="F491" s="17">
        <v>30.4</v>
      </c>
      <c r="G491" s="17">
        <v>30.63</v>
      </c>
      <c r="H491" s="17">
        <v>1006</v>
      </c>
      <c r="I491" s="17">
        <v>1418</v>
      </c>
      <c r="J491" s="17">
        <v>-0.9</v>
      </c>
      <c r="K491" s="17">
        <v>0</v>
      </c>
      <c r="L491" s="17">
        <v>-0.9</v>
      </c>
      <c r="M491" s="17">
        <v>-0.8</v>
      </c>
      <c r="N491" s="17">
        <v>0.2</v>
      </c>
      <c r="O491" s="17">
        <v>23</v>
      </c>
      <c r="P491" s="17">
        <v>-1.1000000000000001</v>
      </c>
      <c r="Q491" s="17">
        <v>0.3</v>
      </c>
      <c r="R491" s="17">
        <v>0.2</v>
      </c>
      <c r="S491" s="17">
        <v>-1.2</v>
      </c>
      <c r="T491" s="17">
        <v>86</v>
      </c>
      <c r="U491" s="17">
        <v>-2</v>
      </c>
      <c r="V491" s="17">
        <v>0.01</v>
      </c>
      <c r="W491" s="17">
        <v>8</v>
      </c>
      <c r="X491" s="17">
        <v>93</v>
      </c>
      <c r="Y491" s="17">
        <v>-0.4</v>
      </c>
      <c r="Z491" s="17">
        <v>-0.6</v>
      </c>
      <c r="AA491" s="17">
        <v>1116</v>
      </c>
      <c r="AB491" s="17">
        <v>1006</v>
      </c>
      <c r="AC491" s="17">
        <v>1418</v>
      </c>
      <c r="AD491" s="17">
        <v>1316</v>
      </c>
      <c r="AE491" s="17">
        <v>-0.4</v>
      </c>
      <c r="AF491" s="17">
        <v>0.3</v>
      </c>
      <c r="AG491" s="17">
        <v>0.2</v>
      </c>
      <c r="AH491" s="17">
        <v>-0.4</v>
      </c>
      <c r="AI491" s="17">
        <v>0.39</v>
      </c>
      <c r="AJ491" s="17">
        <v>31.21</v>
      </c>
      <c r="AK491" s="17">
        <v>0.97</v>
      </c>
      <c r="AL491" s="17">
        <v>69</v>
      </c>
      <c r="AM491" s="17">
        <v>30.38</v>
      </c>
      <c r="AN491" s="17">
        <v>30.74</v>
      </c>
      <c r="AO491" s="17">
        <v>30.31</v>
      </c>
      <c r="AP491" s="17">
        <v>3051</v>
      </c>
      <c r="AQ491" s="17">
        <v>100</v>
      </c>
      <c r="AR491" s="17">
        <v>0</v>
      </c>
      <c r="AS491" s="17">
        <v>100</v>
      </c>
      <c r="AT491" s="17">
        <v>18</v>
      </c>
      <c r="AU491" s="17">
        <v>-8</v>
      </c>
      <c r="AV491" s="17"/>
      <c r="AW491" s="17"/>
      <c r="AX491" s="17"/>
    </row>
    <row r="492" spans="1:50" x14ac:dyDescent="0.15">
      <c r="A492" s="17" t="s">
        <v>882</v>
      </c>
      <c r="B492" s="17" t="s">
        <v>883</v>
      </c>
      <c r="C492" s="17">
        <v>20.29</v>
      </c>
      <c r="D492" s="17">
        <v>20.37</v>
      </c>
      <c r="E492" s="17">
        <v>20.2</v>
      </c>
      <c r="F492" s="17">
        <v>20.34</v>
      </c>
      <c r="G492" s="17">
        <v>20.28</v>
      </c>
      <c r="H492" s="17">
        <v>1054</v>
      </c>
      <c r="I492" s="17">
        <v>944</v>
      </c>
      <c r="J492" s="17">
        <v>0.2</v>
      </c>
      <c r="K492" s="17">
        <v>0</v>
      </c>
      <c r="L492" s="17">
        <v>0.2</v>
      </c>
      <c r="M492" s="17">
        <v>0.3</v>
      </c>
      <c r="N492" s="17">
        <v>0</v>
      </c>
      <c r="O492" s="17">
        <v>82</v>
      </c>
      <c r="P492" s="17">
        <v>-0.1</v>
      </c>
      <c r="Q492" s="17">
        <v>0.7</v>
      </c>
      <c r="R492" s="17">
        <v>0.4</v>
      </c>
      <c r="S492" s="17">
        <v>-0.4</v>
      </c>
      <c r="T492" s="17">
        <v>53</v>
      </c>
      <c r="U492" s="17">
        <v>0</v>
      </c>
      <c r="V492" s="17">
        <v>0.01</v>
      </c>
      <c r="W492" s="17">
        <v>82</v>
      </c>
      <c r="X492" s="17">
        <v>97</v>
      </c>
      <c r="Y492" s="17">
        <v>-0.2</v>
      </c>
      <c r="Z492" s="17">
        <v>-0.2</v>
      </c>
      <c r="AA492" s="17">
        <v>944</v>
      </c>
      <c r="AB492" s="17">
        <v>1054</v>
      </c>
      <c r="AC492" s="17">
        <v>1327</v>
      </c>
      <c r="AD492" s="17">
        <v>1300</v>
      </c>
      <c r="AE492" s="17">
        <v>0</v>
      </c>
      <c r="AF492" s="17">
        <v>0.6</v>
      </c>
      <c r="AG492" s="17">
        <v>0.4</v>
      </c>
      <c r="AH492" s="17">
        <v>0</v>
      </c>
      <c r="AI492" s="17">
        <v>0.53</v>
      </c>
      <c r="AJ492" s="17">
        <v>20.684000000000001</v>
      </c>
      <c r="AK492" s="17">
        <v>0.98</v>
      </c>
      <c r="AL492" s="17">
        <v>47</v>
      </c>
      <c r="AM492" s="17">
        <v>20.2</v>
      </c>
      <c r="AN492" s="17">
        <v>20.37</v>
      </c>
      <c r="AO492" s="17">
        <v>20.21</v>
      </c>
      <c r="AP492" s="17">
        <v>2035</v>
      </c>
      <c r="AQ492" s="17">
        <v>100</v>
      </c>
      <c r="AR492" s="17">
        <v>0</v>
      </c>
      <c r="AS492" s="17">
        <v>69</v>
      </c>
      <c r="AT492" s="17">
        <v>31</v>
      </c>
      <c r="AU492" s="17">
        <v>-8</v>
      </c>
      <c r="AV492" s="17"/>
      <c r="AW492" s="17"/>
      <c r="AX492" s="17"/>
    </row>
    <row r="493" spans="1:50" x14ac:dyDescent="0.15">
      <c r="A493" s="17" t="s">
        <v>495</v>
      </c>
      <c r="B493" s="17" t="s">
        <v>496</v>
      </c>
      <c r="C493" s="17">
        <v>15.08</v>
      </c>
      <c r="D493" s="17">
        <v>15.1</v>
      </c>
      <c r="E493" s="17">
        <v>14.79</v>
      </c>
      <c r="F493" s="17">
        <v>14.87</v>
      </c>
      <c r="G493" s="17">
        <v>15.04</v>
      </c>
      <c r="H493" s="17">
        <v>932</v>
      </c>
      <c r="I493" s="17">
        <v>1402</v>
      </c>
      <c r="J493" s="17">
        <v>-0.9</v>
      </c>
      <c r="K493" s="17">
        <v>-0.5</v>
      </c>
      <c r="L493" s="17">
        <v>-1.4</v>
      </c>
      <c r="M493" s="17">
        <v>-1.1000000000000001</v>
      </c>
      <c r="N493" s="17">
        <v>0.3</v>
      </c>
      <c r="O493" s="17">
        <v>26</v>
      </c>
      <c r="P493" s="17">
        <v>-1.5</v>
      </c>
      <c r="Q493" s="17">
        <v>0.5</v>
      </c>
      <c r="R493" s="17">
        <v>0.1</v>
      </c>
      <c r="S493" s="17">
        <v>-1.9</v>
      </c>
      <c r="T493" s="17">
        <v>94</v>
      </c>
      <c r="U493" s="17">
        <v>-23</v>
      </c>
      <c r="V493" s="17">
        <v>0.02</v>
      </c>
      <c r="W493" s="17">
        <v>11</v>
      </c>
      <c r="X493" s="17">
        <v>102</v>
      </c>
      <c r="Y493" s="17">
        <v>-0.2</v>
      </c>
      <c r="Z493" s="17">
        <v>-0.3</v>
      </c>
      <c r="AA493" s="17">
        <v>1127</v>
      </c>
      <c r="AB493" s="17">
        <v>932</v>
      </c>
      <c r="AC493" s="17">
        <v>1402</v>
      </c>
      <c r="AD493" s="17">
        <v>1302</v>
      </c>
      <c r="AE493" s="17">
        <v>-0.5</v>
      </c>
      <c r="AF493" s="17">
        <v>0.5</v>
      </c>
      <c r="AG493" s="17">
        <v>0.1</v>
      </c>
      <c r="AH493" s="17">
        <v>-0.5</v>
      </c>
      <c r="AI493" s="17">
        <v>0.32</v>
      </c>
      <c r="AJ493" s="17">
        <v>15.224</v>
      </c>
      <c r="AK493" s="17">
        <v>0.98</v>
      </c>
      <c r="AL493" s="17">
        <v>67</v>
      </c>
      <c r="AM493" s="17">
        <v>14.92</v>
      </c>
      <c r="AN493" s="17">
        <v>15.1</v>
      </c>
      <c r="AO493" s="17">
        <v>14.79</v>
      </c>
      <c r="AP493" s="17">
        <v>1495</v>
      </c>
      <c r="AQ493" s="17">
        <v>100</v>
      </c>
      <c r="AR493" s="17">
        <v>0</v>
      </c>
      <c r="AS493" s="17">
        <v>80</v>
      </c>
      <c r="AT493" s="17">
        <v>40</v>
      </c>
      <c r="AU493" s="17">
        <v>-5</v>
      </c>
      <c r="AV493" s="17"/>
      <c r="AW493" s="17"/>
      <c r="AX493" s="17"/>
    </row>
    <row r="494" spans="1:50" x14ac:dyDescent="0.15">
      <c r="A494" s="17" t="s">
        <v>3096</v>
      </c>
      <c r="B494" s="17" t="s">
        <v>3097</v>
      </c>
      <c r="C494" s="17">
        <v>17.59</v>
      </c>
      <c r="D494" s="17">
        <v>17.760000000000002</v>
      </c>
      <c r="E494" s="17">
        <v>17.079999999999998</v>
      </c>
      <c r="F494" s="17">
        <v>17.190000000000001</v>
      </c>
      <c r="G494" s="17">
        <v>17.62</v>
      </c>
      <c r="H494" s="17">
        <v>931</v>
      </c>
      <c r="I494" s="17">
        <v>1438</v>
      </c>
      <c r="J494" s="17">
        <v>-2.8</v>
      </c>
      <c r="K494" s="17">
        <v>0.5</v>
      </c>
      <c r="L494" s="17">
        <v>-2.2999999999999998</v>
      </c>
      <c r="M494" s="17">
        <v>-2.5</v>
      </c>
      <c r="N494" s="17">
        <v>-0.2</v>
      </c>
      <c r="O494" s="17">
        <v>16</v>
      </c>
      <c r="P494" s="17">
        <v>-3.3</v>
      </c>
      <c r="Q494" s="17">
        <v>0.6</v>
      </c>
      <c r="R494" s="17">
        <v>1</v>
      </c>
      <c r="S494" s="17">
        <v>-2.9</v>
      </c>
      <c r="T494" s="17">
        <v>75</v>
      </c>
      <c r="U494" s="17">
        <v>13</v>
      </c>
      <c r="V494" s="17">
        <v>0.04</v>
      </c>
      <c r="W494" s="17">
        <v>0</v>
      </c>
      <c r="X494" s="17">
        <v>261</v>
      </c>
      <c r="Y494" s="17">
        <v>0.3</v>
      </c>
      <c r="Z494" s="17">
        <v>-0.6</v>
      </c>
      <c r="AA494" s="17">
        <v>1130</v>
      </c>
      <c r="AB494" s="17">
        <v>931</v>
      </c>
      <c r="AC494" s="17">
        <v>1438</v>
      </c>
      <c r="AD494" s="17">
        <v>1334</v>
      </c>
      <c r="AE494" s="17">
        <v>-0.6</v>
      </c>
      <c r="AF494" s="17">
        <v>0.6</v>
      </c>
      <c r="AG494" s="17">
        <v>1</v>
      </c>
      <c r="AH494" s="17">
        <v>-0.6</v>
      </c>
      <c r="AI494" s="17">
        <v>0.41</v>
      </c>
      <c r="AJ494" s="17">
        <v>16.867999999999999</v>
      </c>
      <c r="AK494" s="17">
        <v>1.02</v>
      </c>
      <c r="AL494" s="17">
        <v>79</v>
      </c>
      <c r="AM494" s="17">
        <v>17.100000000000001</v>
      </c>
      <c r="AN494" s="17">
        <v>17.760000000000002</v>
      </c>
      <c r="AO494" s="17">
        <v>17.09</v>
      </c>
      <c r="AP494" s="17">
        <v>1730</v>
      </c>
      <c r="AQ494" s="17">
        <v>0</v>
      </c>
      <c r="AR494" s="17">
        <v>31</v>
      </c>
      <c r="AS494" s="17">
        <v>37</v>
      </c>
      <c r="AT494" s="17">
        <v>0</v>
      </c>
      <c r="AU494" s="17">
        <v>-9</v>
      </c>
      <c r="AV494" s="17"/>
      <c r="AW494" s="17"/>
      <c r="AX494" s="17"/>
    </row>
    <row r="495" spans="1:50" x14ac:dyDescent="0.15">
      <c r="A495" s="17" t="s">
        <v>383</v>
      </c>
      <c r="B495" s="17" t="s">
        <v>384</v>
      </c>
      <c r="C495" s="17">
        <v>16</v>
      </c>
      <c r="D495" s="17">
        <v>16.3</v>
      </c>
      <c r="E495" s="17">
        <v>15.9</v>
      </c>
      <c r="F495" s="17">
        <v>16.14</v>
      </c>
      <c r="G495" s="17">
        <v>16</v>
      </c>
      <c r="H495" s="17">
        <v>1318</v>
      </c>
      <c r="I495" s="17">
        <v>1032</v>
      </c>
      <c r="J495" s="17">
        <v>0</v>
      </c>
      <c r="K495" s="17">
        <v>0.9</v>
      </c>
      <c r="L495" s="17">
        <v>0.9</v>
      </c>
      <c r="M495" s="17">
        <v>0.9</v>
      </c>
      <c r="N495" s="17">
        <v>0</v>
      </c>
      <c r="O495" s="17">
        <v>60</v>
      </c>
      <c r="P495" s="17">
        <v>-1</v>
      </c>
      <c r="Q495" s="17">
        <v>1.5</v>
      </c>
      <c r="R495" s="17">
        <v>1.9</v>
      </c>
      <c r="S495" s="17">
        <v>-0.6</v>
      </c>
      <c r="T495" s="17">
        <v>25</v>
      </c>
      <c r="U495" s="17">
        <v>35</v>
      </c>
      <c r="V495" s="17">
        <v>0.02</v>
      </c>
      <c r="W495" s="17">
        <v>36</v>
      </c>
      <c r="X495" s="17">
        <v>156</v>
      </c>
      <c r="Y495" s="17">
        <v>-0.3</v>
      </c>
      <c r="Z495" s="17">
        <v>0.4</v>
      </c>
      <c r="AA495" s="17">
        <v>1032</v>
      </c>
      <c r="AB495" s="17">
        <v>1046</v>
      </c>
      <c r="AC495" s="17">
        <v>1301</v>
      </c>
      <c r="AD495" s="17">
        <v>1318</v>
      </c>
      <c r="AE495" s="17">
        <v>-1</v>
      </c>
      <c r="AF495" s="17">
        <v>0.7</v>
      </c>
      <c r="AG495" s="17">
        <v>1.1000000000000001</v>
      </c>
      <c r="AH495" s="17">
        <v>-1</v>
      </c>
      <c r="AI495" s="17">
        <v>0.85</v>
      </c>
      <c r="AJ495" s="17">
        <v>16.952999999999999</v>
      </c>
      <c r="AK495" s="17">
        <v>0.95</v>
      </c>
      <c r="AL495" s="17">
        <v>36</v>
      </c>
      <c r="AM495" s="17">
        <v>15.9</v>
      </c>
      <c r="AN495" s="17">
        <v>16.18</v>
      </c>
      <c r="AO495" s="17">
        <v>16.03</v>
      </c>
      <c r="AP495" s="17">
        <v>1630</v>
      </c>
      <c r="AQ495" s="17">
        <v>100</v>
      </c>
      <c r="AR495" s="17">
        <v>0</v>
      </c>
      <c r="AS495" s="17">
        <v>53</v>
      </c>
      <c r="AT495" s="17">
        <v>94</v>
      </c>
      <c r="AU495" s="17">
        <v>8</v>
      </c>
      <c r="AV495" s="17"/>
      <c r="AW495" s="17"/>
      <c r="AX495" s="17"/>
    </row>
    <row r="496" spans="1:50" x14ac:dyDescent="0.15">
      <c r="A496" s="17" t="s">
        <v>3138</v>
      </c>
      <c r="B496" s="17" t="s">
        <v>3139</v>
      </c>
      <c r="C496" s="17">
        <v>12.1</v>
      </c>
      <c r="D496" s="17">
        <v>12.1</v>
      </c>
      <c r="E496" s="17">
        <v>11.46</v>
      </c>
      <c r="F496" s="17">
        <v>11.7</v>
      </c>
      <c r="G496" s="17">
        <v>12.13</v>
      </c>
      <c r="H496" s="17">
        <v>930</v>
      </c>
      <c r="I496" s="17">
        <v>1401</v>
      </c>
      <c r="J496" s="17">
        <v>-3.6</v>
      </c>
      <c r="K496" s="17">
        <v>0.3</v>
      </c>
      <c r="L496" s="17">
        <v>-3.4</v>
      </c>
      <c r="M496" s="17">
        <v>-3.6</v>
      </c>
      <c r="N496" s="17">
        <v>-0.2</v>
      </c>
      <c r="O496" s="17">
        <v>37</v>
      </c>
      <c r="P496" s="17">
        <v>-3.4</v>
      </c>
      <c r="Q496" s="17">
        <v>2.1</v>
      </c>
      <c r="R496" s="17">
        <v>0</v>
      </c>
      <c r="S496" s="17">
        <v>-5.4</v>
      </c>
      <c r="T496" s="17">
        <v>100</v>
      </c>
      <c r="U496" s="17">
        <v>6</v>
      </c>
      <c r="V496" s="17">
        <v>0.05</v>
      </c>
      <c r="W496" s="17">
        <v>14</v>
      </c>
      <c r="X496" s="17">
        <v>1671</v>
      </c>
      <c r="Y496" s="17">
        <v>-1.4</v>
      </c>
      <c r="Z496" s="17">
        <v>-1.6</v>
      </c>
      <c r="AA496" s="17">
        <v>1017</v>
      </c>
      <c r="AB496" s="17">
        <v>930</v>
      </c>
      <c r="AC496" s="17">
        <v>1401</v>
      </c>
      <c r="AD496" s="17">
        <v>1443</v>
      </c>
      <c r="AE496" s="17">
        <v>-1.2</v>
      </c>
      <c r="AF496" s="17">
        <v>2</v>
      </c>
      <c r="AG496" s="17">
        <v>0</v>
      </c>
      <c r="AH496" s="17">
        <v>-1.2</v>
      </c>
      <c r="AI496" s="17">
        <v>0.22</v>
      </c>
      <c r="AJ496" s="17">
        <v>9.7044999999999995</v>
      </c>
      <c r="AK496" s="17">
        <v>1.21</v>
      </c>
      <c r="AL496" s="17">
        <v>106</v>
      </c>
      <c r="AM496" s="17">
        <v>11.59</v>
      </c>
      <c r="AN496" s="17">
        <v>12.1</v>
      </c>
      <c r="AO496" s="17">
        <v>11.47</v>
      </c>
      <c r="AP496" s="17">
        <v>1184</v>
      </c>
      <c r="AQ496" s="17">
        <v>100</v>
      </c>
      <c r="AR496" s="17">
        <v>15</v>
      </c>
      <c r="AS496" s="17">
        <v>100</v>
      </c>
      <c r="AT496" s="17">
        <v>53</v>
      </c>
      <c r="AU496" s="17">
        <v>-8</v>
      </c>
      <c r="AV496" s="17"/>
      <c r="AW496" s="17"/>
      <c r="AX496" s="17"/>
    </row>
    <row r="497" spans="1:50" x14ac:dyDescent="0.15">
      <c r="A497" s="17" t="s">
        <v>1573</v>
      </c>
      <c r="B497" s="17" t="s">
        <v>1573</v>
      </c>
      <c r="C497" s="17">
        <v>147.53</v>
      </c>
      <c r="D497" s="17">
        <v>147.75</v>
      </c>
      <c r="E497" s="17">
        <v>146.9</v>
      </c>
      <c r="F497" s="17">
        <v>147.37</v>
      </c>
      <c r="G497" s="17">
        <v>147.49</v>
      </c>
      <c r="H497" s="17">
        <v>930</v>
      </c>
      <c r="I497" s="17">
        <v>1402</v>
      </c>
      <c r="J497" s="17">
        <v>-0.2</v>
      </c>
      <c r="K497" s="17">
        <v>0.1</v>
      </c>
      <c r="L497" s="17">
        <v>-0.1</v>
      </c>
      <c r="M497" s="17">
        <v>-0.1</v>
      </c>
      <c r="N497" s="17">
        <v>0</v>
      </c>
      <c r="O497" s="17">
        <v>55</v>
      </c>
      <c r="P497" s="17">
        <v>-0.3</v>
      </c>
      <c r="Q497" s="17">
        <v>0.3</v>
      </c>
      <c r="R497" s="17">
        <v>0.1</v>
      </c>
      <c r="S497" s="17">
        <v>-0.4</v>
      </c>
      <c r="T497" s="17">
        <v>74</v>
      </c>
      <c r="U497" s="17">
        <v>19</v>
      </c>
      <c r="V497" s="17">
        <v>0.01</v>
      </c>
      <c r="W497" s="17">
        <v>16</v>
      </c>
      <c r="X497" s="17">
        <v>2276</v>
      </c>
      <c r="Y497" s="17">
        <v>0</v>
      </c>
      <c r="Z497" s="17">
        <v>-0.1</v>
      </c>
      <c r="AA497" s="17">
        <v>1118</v>
      </c>
      <c r="AB497" s="17">
        <v>930</v>
      </c>
      <c r="AC497" s="17">
        <v>1402</v>
      </c>
      <c r="AD497" s="17">
        <v>1459</v>
      </c>
      <c r="AE497" s="17">
        <v>-0.1</v>
      </c>
      <c r="AF497" s="17">
        <v>0.3</v>
      </c>
      <c r="AG497" s="17">
        <v>0.1</v>
      </c>
      <c r="AH497" s="17">
        <v>-0.1</v>
      </c>
      <c r="AI497" s="17">
        <v>0.36</v>
      </c>
      <c r="AJ497" s="17">
        <v>0</v>
      </c>
      <c r="AK497" s="17">
        <v>0</v>
      </c>
      <c r="AL497" s="17">
        <v>59</v>
      </c>
      <c r="AM497" s="17">
        <v>147.11000000000001</v>
      </c>
      <c r="AN497" s="17">
        <v>147.75</v>
      </c>
      <c r="AO497" s="17">
        <v>146.9</v>
      </c>
      <c r="AP497" s="17">
        <v>14746</v>
      </c>
      <c r="AQ497" s="17">
        <v>48</v>
      </c>
      <c r="AR497" s="17">
        <v>43</v>
      </c>
      <c r="AS497" s="17">
        <v>61</v>
      </c>
      <c r="AT497" s="17">
        <v>26</v>
      </c>
      <c r="AU497" s="17">
        <v>-7</v>
      </c>
      <c r="AV497" s="17"/>
      <c r="AW497" s="17"/>
      <c r="AX497" s="17"/>
    </row>
    <row r="498" spans="1:50" x14ac:dyDescent="0.15">
      <c r="A498" s="17" t="s">
        <v>660</v>
      </c>
      <c r="B498" s="17" t="s">
        <v>661</v>
      </c>
      <c r="C498" s="17">
        <v>6.02</v>
      </c>
      <c r="D498" s="17">
        <v>6.06</v>
      </c>
      <c r="E498" s="17">
        <v>5.98</v>
      </c>
      <c r="F498" s="17">
        <v>6</v>
      </c>
      <c r="G498" s="17">
        <v>6.02</v>
      </c>
      <c r="H498" s="17">
        <v>953</v>
      </c>
      <c r="I498" s="17">
        <v>1449</v>
      </c>
      <c r="J498" s="17">
        <v>0</v>
      </c>
      <c r="K498" s="17">
        <v>-0.3</v>
      </c>
      <c r="L498" s="17">
        <v>-0.3</v>
      </c>
      <c r="M498" s="17">
        <v>-0.3</v>
      </c>
      <c r="N498" s="17">
        <v>0</v>
      </c>
      <c r="O498" s="17">
        <v>25</v>
      </c>
      <c r="P498" s="17">
        <v>-1</v>
      </c>
      <c r="Q498" s="17">
        <v>0.3</v>
      </c>
      <c r="R498" s="17">
        <v>0.7</v>
      </c>
      <c r="S498" s="17">
        <v>-0.7</v>
      </c>
      <c r="T498" s="17">
        <v>50</v>
      </c>
      <c r="U498" s="17">
        <v>-25</v>
      </c>
      <c r="V498" s="17">
        <v>0.01</v>
      </c>
      <c r="W498" s="17">
        <v>43</v>
      </c>
      <c r="X498" s="17">
        <v>140</v>
      </c>
      <c r="Y498" s="17">
        <v>-0.3</v>
      </c>
      <c r="Z498" s="17">
        <v>0</v>
      </c>
      <c r="AA498" s="17">
        <v>931</v>
      </c>
      <c r="AB498" s="17">
        <v>953</v>
      </c>
      <c r="AC498" s="17">
        <v>1449</v>
      </c>
      <c r="AD498" s="17">
        <v>1300</v>
      </c>
      <c r="AE498" s="17">
        <v>-0.3</v>
      </c>
      <c r="AF498" s="17">
        <v>0.3</v>
      </c>
      <c r="AG498" s="17">
        <v>0.7</v>
      </c>
      <c r="AH498" s="17">
        <v>-0.3</v>
      </c>
      <c r="AI498" s="17">
        <v>0.75</v>
      </c>
      <c r="AJ498" s="17">
        <v>6.0439999999999996</v>
      </c>
      <c r="AK498" s="17">
        <v>0.99</v>
      </c>
      <c r="AL498" s="17">
        <v>43</v>
      </c>
      <c r="AM498" s="17">
        <v>5.99</v>
      </c>
      <c r="AN498" s="17">
        <v>6.06</v>
      </c>
      <c r="AO498" s="17">
        <v>5.98</v>
      </c>
      <c r="AP498" s="17">
        <v>602</v>
      </c>
      <c r="AQ498" s="17">
        <v>100</v>
      </c>
      <c r="AR498" s="17">
        <v>33</v>
      </c>
      <c r="AS498" s="17">
        <v>75</v>
      </c>
      <c r="AT498" s="17">
        <v>75</v>
      </c>
      <c r="AU498" s="17">
        <v>6</v>
      </c>
      <c r="AV498" s="17"/>
      <c r="AW498" s="17"/>
      <c r="AX498" s="17"/>
    </row>
    <row r="499" spans="1:50" x14ac:dyDescent="0.15">
      <c r="A499" s="17" t="s">
        <v>794</v>
      </c>
      <c r="B499" s="17" t="s">
        <v>795</v>
      </c>
      <c r="C499" s="17">
        <v>7.94</v>
      </c>
      <c r="D499" s="17">
        <v>8.0500000000000007</v>
      </c>
      <c r="E499" s="17">
        <v>7.74</v>
      </c>
      <c r="F499" s="17">
        <v>7.81</v>
      </c>
      <c r="G499" s="17">
        <v>7.94</v>
      </c>
      <c r="H499" s="17">
        <v>934</v>
      </c>
      <c r="I499" s="17">
        <v>1403</v>
      </c>
      <c r="J499" s="17">
        <v>-1.1000000000000001</v>
      </c>
      <c r="K499" s="17">
        <v>-0.5</v>
      </c>
      <c r="L499" s="17">
        <v>-1.7</v>
      </c>
      <c r="M499" s="17">
        <v>-1.7</v>
      </c>
      <c r="N499" s="17">
        <v>0</v>
      </c>
      <c r="O499" s="17">
        <v>23</v>
      </c>
      <c r="P499" s="17">
        <v>-3</v>
      </c>
      <c r="Q499" s="17">
        <v>0.9</v>
      </c>
      <c r="R499" s="17">
        <v>1.4</v>
      </c>
      <c r="S499" s="17">
        <v>-2.6</v>
      </c>
      <c r="T499" s="17">
        <v>65</v>
      </c>
      <c r="U499" s="17">
        <v>-13</v>
      </c>
      <c r="V499" s="17">
        <v>0.04</v>
      </c>
      <c r="W499" s="17">
        <v>21</v>
      </c>
      <c r="X499" s="17">
        <v>341</v>
      </c>
      <c r="Y499" s="17">
        <v>0.6</v>
      </c>
      <c r="Z499" s="17">
        <v>0.5</v>
      </c>
      <c r="AA499" s="17">
        <v>1114</v>
      </c>
      <c r="AB499" s="17">
        <v>934</v>
      </c>
      <c r="AC499" s="17">
        <v>1403</v>
      </c>
      <c r="AD499" s="17">
        <v>1300</v>
      </c>
      <c r="AE499" s="17">
        <v>-0.4</v>
      </c>
      <c r="AF499" s="17">
        <v>0.9</v>
      </c>
      <c r="AG499" s="17">
        <v>1.3</v>
      </c>
      <c r="AH499" s="17">
        <v>-0.4</v>
      </c>
      <c r="AI499" s="17">
        <v>0.42</v>
      </c>
      <c r="AJ499" s="17">
        <v>7.5330000000000004</v>
      </c>
      <c r="AK499" s="17">
        <v>1.04</v>
      </c>
      <c r="AL499" s="17">
        <v>58</v>
      </c>
      <c r="AM499" s="17">
        <v>7.8</v>
      </c>
      <c r="AN499" s="17">
        <v>8.0399999999999991</v>
      </c>
      <c r="AO499" s="17">
        <v>7.74</v>
      </c>
      <c r="AP499" s="17">
        <v>784</v>
      </c>
      <c r="AQ499" s="17">
        <v>0</v>
      </c>
      <c r="AR499" s="17">
        <v>100</v>
      </c>
      <c r="AS499" s="17">
        <v>0</v>
      </c>
      <c r="AT499" s="17">
        <v>40</v>
      </c>
      <c r="AU499" s="17">
        <v>4</v>
      </c>
      <c r="AV499" s="17"/>
      <c r="AW499" s="17"/>
      <c r="AX499" s="17"/>
    </row>
    <row r="500" spans="1:50" x14ac:dyDescent="0.15">
      <c r="A500" s="17" t="s">
        <v>130</v>
      </c>
      <c r="B500" s="17" t="s">
        <v>131</v>
      </c>
      <c r="C500" s="17">
        <v>22.12</v>
      </c>
      <c r="D500" s="17">
        <v>22.44</v>
      </c>
      <c r="E500" s="17">
        <v>21.22</v>
      </c>
      <c r="F500" s="17">
        <v>21.5</v>
      </c>
      <c r="G500" s="17">
        <v>22.1</v>
      </c>
      <c r="H500" s="17">
        <v>934</v>
      </c>
      <c r="I500" s="17">
        <v>1354</v>
      </c>
      <c r="J500" s="17">
        <v>-2.4</v>
      </c>
      <c r="K500" s="17">
        <v>-0.4</v>
      </c>
      <c r="L500" s="17">
        <v>-2.8</v>
      </c>
      <c r="M500" s="17">
        <v>-2.8</v>
      </c>
      <c r="N500" s="17">
        <v>0.1</v>
      </c>
      <c r="O500" s="17">
        <v>23</v>
      </c>
      <c r="P500" s="17">
        <v>-4.3</v>
      </c>
      <c r="Q500" s="17">
        <v>1.3</v>
      </c>
      <c r="R500" s="17">
        <v>1.4</v>
      </c>
      <c r="S500" s="17">
        <v>-4.2</v>
      </c>
      <c r="T500" s="17">
        <v>74</v>
      </c>
      <c r="U500" s="17">
        <v>-7</v>
      </c>
      <c r="V500" s="17">
        <v>0.06</v>
      </c>
      <c r="W500" s="17">
        <v>10</v>
      </c>
      <c r="X500" s="17">
        <v>913</v>
      </c>
      <c r="Y500" s="17">
        <v>0.3</v>
      </c>
      <c r="Z500" s="17">
        <v>0.3</v>
      </c>
      <c r="AA500" s="17">
        <v>1122</v>
      </c>
      <c r="AB500" s="17">
        <v>934</v>
      </c>
      <c r="AC500" s="17">
        <v>1354</v>
      </c>
      <c r="AD500" s="17">
        <v>1314</v>
      </c>
      <c r="AE500" s="17">
        <v>-1.3</v>
      </c>
      <c r="AF500" s="17">
        <v>1.3</v>
      </c>
      <c r="AG500" s="17">
        <v>1.4</v>
      </c>
      <c r="AH500" s="17">
        <v>-1.3</v>
      </c>
      <c r="AI500" s="17">
        <v>0.47</v>
      </c>
      <c r="AJ500" s="17">
        <v>20.321999999999999</v>
      </c>
      <c r="AK500" s="17">
        <v>1.06</v>
      </c>
      <c r="AL500" s="17">
        <v>66</v>
      </c>
      <c r="AM500" s="17">
        <v>21.49</v>
      </c>
      <c r="AN500" s="17">
        <v>22.42</v>
      </c>
      <c r="AO500" s="17">
        <v>21.23</v>
      </c>
      <c r="AP500" s="17">
        <v>2178</v>
      </c>
      <c r="AQ500" s="17">
        <v>0</v>
      </c>
      <c r="AR500" s="17">
        <v>37</v>
      </c>
      <c r="AS500" s="17">
        <v>27</v>
      </c>
      <c r="AT500" s="17">
        <v>44</v>
      </c>
      <c r="AU500" s="17">
        <v>-5</v>
      </c>
      <c r="AV500" s="17"/>
      <c r="AW500" s="17"/>
      <c r="AX500" s="17"/>
    </row>
    <row r="501" spans="1:50" x14ac:dyDescent="0.15">
      <c r="A501" s="17" t="s">
        <v>602</v>
      </c>
      <c r="B501" s="17" t="s">
        <v>603</v>
      </c>
      <c r="C501" s="17">
        <v>9.61</v>
      </c>
      <c r="D501" s="17">
        <v>9.64</v>
      </c>
      <c r="E501" s="17">
        <v>9.43</v>
      </c>
      <c r="F501" s="17">
        <v>9.4499999999999993</v>
      </c>
      <c r="G501" s="17">
        <v>9.65</v>
      </c>
      <c r="H501" s="17">
        <v>931</v>
      </c>
      <c r="I501" s="17">
        <v>1447</v>
      </c>
      <c r="J501" s="17">
        <v>-0.7</v>
      </c>
      <c r="K501" s="17">
        <v>-0.9</v>
      </c>
      <c r="L501" s="17">
        <v>-1.7</v>
      </c>
      <c r="M501" s="17">
        <v>-2.1</v>
      </c>
      <c r="N501" s="17">
        <v>-0.4</v>
      </c>
      <c r="O501" s="17">
        <v>10</v>
      </c>
      <c r="P501" s="17">
        <v>-2</v>
      </c>
      <c r="Q501" s="17">
        <v>0.2</v>
      </c>
      <c r="R501" s="17">
        <v>0.3</v>
      </c>
      <c r="S501" s="17">
        <v>-1.9</v>
      </c>
      <c r="T501" s="17">
        <v>86</v>
      </c>
      <c r="U501" s="17">
        <v>-43</v>
      </c>
      <c r="V501" s="17">
        <v>0.02</v>
      </c>
      <c r="W501" s="17">
        <v>0</v>
      </c>
      <c r="X501" s="17">
        <v>142</v>
      </c>
      <c r="Y501" s="17">
        <v>0.1</v>
      </c>
      <c r="Z501" s="17">
        <v>-0.1</v>
      </c>
      <c r="AA501" s="17">
        <v>1130</v>
      </c>
      <c r="AB501" s="17">
        <v>931</v>
      </c>
      <c r="AC501" s="17">
        <v>1447</v>
      </c>
      <c r="AD501" s="17">
        <v>1300</v>
      </c>
      <c r="AE501" s="17">
        <v>-1</v>
      </c>
      <c r="AF501" s="17">
        <v>0.2</v>
      </c>
      <c r="AG501" s="17">
        <v>0.2</v>
      </c>
      <c r="AH501" s="17">
        <v>-1.1000000000000001</v>
      </c>
      <c r="AI501" s="17">
        <v>0.56999999999999995</v>
      </c>
      <c r="AJ501" s="17">
        <v>9.8659999999999997</v>
      </c>
      <c r="AK501" s="17">
        <v>0.96</v>
      </c>
      <c r="AL501" s="17">
        <v>122</v>
      </c>
      <c r="AM501" s="17">
        <v>9.5399999999999991</v>
      </c>
      <c r="AN501" s="17">
        <v>9.6300000000000008</v>
      </c>
      <c r="AO501" s="17">
        <v>9.43</v>
      </c>
      <c r="AP501" s="17">
        <v>955</v>
      </c>
      <c r="AQ501" s="17">
        <v>0</v>
      </c>
      <c r="AR501" s="17">
        <v>100</v>
      </c>
      <c r="AS501" s="17">
        <v>50</v>
      </c>
      <c r="AT501" s="17">
        <v>25</v>
      </c>
      <c r="AU501" s="17">
        <v>-9</v>
      </c>
      <c r="AV501" s="17"/>
      <c r="AW501" s="17"/>
      <c r="AX501" s="17"/>
    </row>
    <row r="502" spans="1:50" x14ac:dyDescent="0.15">
      <c r="A502" s="17" t="s">
        <v>2888</v>
      </c>
      <c r="B502" s="17" t="s">
        <v>2889</v>
      </c>
      <c r="C502" s="17">
        <v>5.5</v>
      </c>
      <c r="D502" s="17">
        <v>5.53</v>
      </c>
      <c r="E502" s="17">
        <v>5.4</v>
      </c>
      <c r="F502" s="17">
        <v>5.46</v>
      </c>
      <c r="G502" s="17">
        <v>5.5</v>
      </c>
      <c r="H502" s="17">
        <v>946</v>
      </c>
      <c r="I502" s="17">
        <v>1438</v>
      </c>
      <c r="J502" s="17">
        <v>-0.5</v>
      </c>
      <c r="K502" s="17">
        <v>-0.2</v>
      </c>
      <c r="L502" s="17">
        <v>-0.7</v>
      </c>
      <c r="M502" s="17">
        <v>-0.7</v>
      </c>
      <c r="N502" s="17">
        <v>0</v>
      </c>
      <c r="O502" s="17">
        <v>46</v>
      </c>
      <c r="P502" s="17">
        <v>-1.3</v>
      </c>
      <c r="Q502" s="17">
        <v>1.1000000000000001</v>
      </c>
      <c r="R502" s="17">
        <v>0.5</v>
      </c>
      <c r="S502" s="17">
        <v>-1.8</v>
      </c>
      <c r="T502" s="17">
        <v>77</v>
      </c>
      <c r="U502" s="17">
        <v>-8</v>
      </c>
      <c r="V502" s="17">
        <v>0.02</v>
      </c>
      <c r="W502" s="17">
        <v>14</v>
      </c>
      <c r="X502" s="17">
        <v>78</v>
      </c>
      <c r="Y502" s="17">
        <v>0</v>
      </c>
      <c r="Z502" s="17">
        <v>0.2</v>
      </c>
      <c r="AA502" s="17">
        <v>1122</v>
      </c>
      <c r="AB502" s="17">
        <v>946</v>
      </c>
      <c r="AC502" s="17">
        <v>1438</v>
      </c>
      <c r="AD502" s="17">
        <v>1311</v>
      </c>
      <c r="AE502" s="17">
        <v>-0.5</v>
      </c>
      <c r="AF502" s="17">
        <v>1.1000000000000001</v>
      </c>
      <c r="AG502" s="17">
        <v>0.5</v>
      </c>
      <c r="AH502" s="17">
        <v>-0.5</v>
      </c>
      <c r="AI502" s="17">
        <v>0.46</v>
      </c>
      <c r="AJ502" s="17">
        <v>5.5795000000000003</v>
      </c>
      <c r="AK502" s="17">
        <v>0.98</v>
      </c>
      <c r="AL502" s="17">
        <v>57</v>
      </c>
      <c r="AM502" s="17">
        <v>5.46</v>
      </c>
      <c r="AN502" s="17">
        <v>5.53</v>
      </c>
      <c r="AO502" s="17">
        <v>5.4</v>
      </c>
      <c r="AP502" s="17">
        <v>549</v>
      </c>
      <c r="AQ502" s="17">
        <v>33</v>
      </c>
      <c r="AR502" s="17">
        <v>33</v>
      </c>
      <c r="AS502" s="17">
        <v>33</v>
      </c>
      <c r="AT502" s="17">
        <v>67</v>
      </c>
      <c r="AU502" s="17">
        <v>-7</v>
      </c>
      <c r="AV502" s="17"/>
      <c r="AW502" s="17"/>
      <c r="AX502" s="17"/>
    </row>
    <row r="503" spans="1:50" x14ac:dyDescent="0.15">
      <c r="A503" s="17" t="s">
        <v>3324</v>
      </c>
      <c r="B503" s="17" t="s">
        <v>3325</v>
      </c>
      <c r="C503" s="17">
        <v>11.59</v>
      </c>
      <c r="D503" s="17">
        <v>11.59</v>
      </c>
      <c r="E503" s="17">
        <v>11.38</v>
      </c>
      <c r="F503" s="17">
        <v>11.42</v>
      </c>
      <c r="G503" s="17">
        <v>11.58</v>
      </c>
      <c r="H503" s="17">
        <v>930</v>
      </c>
      <c r="I503" s="17">
        <v>1448</v>
      </c>
      <c r="J503" s="17">
        <v>-1.1000000000000001</v>
      </c>
      <c r="K503" s="17">
        <v>-0.3</v>
      </c>
      <c r="L503" s="17">
        <v>-1.5</v>
      </c>
      <c r="M503" s="17">
        <v>-1.4</v>
      </c>
      <c r="N503" s="17">
        <v>0.1</v>
      </c>
      <c r="O503" s="17">
        <v>19</v>
      </c>
      <c r="P503" s="17">
        <v>-1.5</v>
      </c>
      <c r="Q503" s="17">
        <v>0.4</v>
      </c>
      <c r="R503" s="17">
        <v>0</v>
      </c>
      <c r="S503" s="17">
        <v>-1.8</v>
      </c>
      <c r="T503" s="17">
        <v>100</v>
      </c>
      <c r="U503" s="17">
        <v>-19</v>
      </c>
      <c r="V503" s="17">
        <v>0.02</v>
      </c>
      <c r="W503" s="17">
        <v>19</v>
      </c>
      <c r="X503" s="17">
        <v>69</v>
      </c>
      <c r="Y503" s="17">
        <v>-0.6</v>
      </c>
      <c r="Z503" s="17">
        <v>-0.2</v>
      </c>
      <c r="AA503" s="17">
        <v>1125</v>
      </c>
      <c r="AB503" s="17">
        <v>930</v>
      </c>
      <c r="AC503" s="17">
        <v>1448</v>
      </c>
      <c r="AD503" s="17">
        <v>1301</v>
      </c>
      <c r="AE503" s="17">
        <v>-0.6</v>
      </c>
      <c r="AF503" s="17">
        <v>0.4</v>
      </c>
      <c r="AG503" s="17">
        <v>0</v>
      </c>
      <c r="AH503" s="17">
        <v>-0.6</v>
      </c>
      <c r="AI503" s="17">
        <v>0.33</v>
      </c>
      <c r="AJ503" s="17">
        <v>11.365</v>
      </c>
      <c r="AK503" s="17">
        <v>1</v>
      </c>
      <c r="AL503" s="17">
        <v>94</v>
      </c>
      <c r="AM503" s="17">
        <v>11.43</v>
      </c>
      <c r="AN503" s="17">
        <v>11.59</v>
      </c>
      <c r="AO503" s="17">
        <v>11.38</v>
      </c>
      <c r="AP503" s="17">
        <v>1149</v>
      </c>
      <c r="AQ503" s="17">
        <v>100</v>
      </c>
      <c r="AR503" s="17">
        <v>12</v>
      </c>
      <c r="AS503" s="17">
        <v>100</v>
      </c>
      <c r="AT503" s="17">
        <v>80</v>
      </c>
      <c r="AU503" s="17">
        <v>-7</v>
      </c>
      <c r="AV503" s="17"/>
      <c r="AW503" s="17"/>
      <c r="AX503" s="17"/>
    </row>
    <row r="504" spans="1:50" x14ac:dyDescent="0.15">
      <c r="A504" s="17" t="s">
        <v>2980</v>
      </c>
      <c r="B504" s="17" t="s">
        <v>2981</v>
      </c>
      <c r="C504" s="17">
        <v>14.59</v>
      </c>
      <c r="D504" s="17">
        <v>15.03</v>
      </c>
      <c r="E504" s="17">
        <v>14.46</v>
      </c>
      <c r="F504" s="17">
        <v>14.94</v>
      </c>
      <c r="G504" s="17">
        <v>14.56</v>
      </c>
      <c r="H504" s="17">
        <v>1337</v>
      </c>
      <c r="I504" s="17">
        <v>940</v>
      </c>
      <c r="J504" s="17">
        <v>1.1000000000000001</v>
      </c>
      <c r="K504" s="17">
        <v>1.3</v>
      </c>
      <c r="L504" s="17">
        <v>2.4</v>
      </c>
      <c r="M504" s="17">
        <v>2.6</v>
      </c>
      <c r="N504" s="17">
        <v>0.2</v>
      </c>
      <c r="O504" s="17">
        <v>84</v>
      </c>
      <c r="P504" s="17">
        <v>-0.6</v>
      </c>
      <c r="Q504" s="17">
        <v>3.3</v>
      </c>
      <c r="R504" s="17">
        <v>3</v>
      </c>
      <c r="S504" s="17">
        <v>-0.9</v>
      </c>
      <c r="T504" s="17">
        <v>23</v>
      </c>
      <c r="U504" s="17">
        <v>33</v>
      </c>
      <c r="V504" s="17">
        <v>0.04</v>
      </c>
      <c r="W504" s="17">
        <v>71</v>
      </c>
      <c r="X504" s="17">
        <v>244</v>
      </c>
      <c r="Y504" s="17">
        <v>0.3</v>
      </c>
      <c r="Z504" s="17">
        <v>-0.6</v>
      </c>
      <c r="AA504" s="17">
        <v>940</v>
      </c>
      <c r="AB504" s="17">
        <v>1055</v>
      </c>
      <c r="AC504" s="17">
        <v>1326</v>
      </c>
      <c r="AD504" s="17">
        <v>1337</v>
      </c>
      <c r="AE504" s="17">
        <v>-0.5</v>
      </c>
      <c r="AF504" s="17">
        <v>1.4</v>
      </c>
      <c r="AG504" s="17">
        <v>1.9</v>
      </c>
      <c r="AH504" s="17">
        <v>-0.5</v>
      </c>
      <c r="AI504" s="17">
        <v>0.63</v>
      </c>
      <c r="AJ504" s="17">
        <v>14.817</v>
      </c>
      <c r="AK504" s="17">
        <v>1.01</v>
      </c>
      <c r="AL504" s="17">
        <v>24</v>
      </c>
      <c r="AM504" s="17">
        <v>14.46</v>
      </c>
      <c r="AN504" s="17">
        <v>14.87</v>
      </c>
      <c r="AO504" s="17">
        <v>14.74</v>
      </c>
      <c r="AP504" s="17">
        <v>1502</v>
      </c>
      <c r="AQ504" s="17">
        <v>0</v>
      </c>
      <c r="AR504" s="17">
        <v>100</v>
      </c>
      <c r="AS504" s="17">
        <v>76</v>
      </c>
      <c r="AT504" s="17">
        <v>24</v>
      </c>
      <c r="AU504" s="17">
        <v>-10</v>
      </c>
      <c r="AV504" s="17"/>
      <c r="AW504" s="17"/>
      <c r="AX504" s="17"/>
    </row>
    <row r="505" spans="1:50" x14ac:dyDescent="0.15">
      <c r="A505" s="17" t="s">
        <v>890</v>
      </c>
      <c r="B505" s="17" t="s">
        <v>891</v>
      </c>
      <c r="C505" s="17">
        <v>15.68</v>
      </c>
      <c r="D505" s="17">
        <v>15.82</v>
      </c>
      <c r="E505" s="17">
        <v>15.54</v>
      </c>
      <c r="F505" s="17">
        <v>15.58</v>
      </c>
      <c r="G505" s="17">
        <v>15.72</v>
      </c>
      <c r="H505" s="17">
        <v>958</v>
      </c>
      <c r="I505" s="17">
        <v>1439</v>
      </c>
      <c r="J505" s="17">
        <v>-0.2</v>
      </c>
      <c r="K505" s="17">
        <v>-0.4</v>
      </c>
      <c r="L505" s="17">
        <v>-0.6</v>
      </c>
      <c r="M505" s="17">
        <v>-0.9</v>
      </c>
      <c r="N505" s="17">
        <v>-0.3</v>
      </c>
      <c r="O505" s="17">
        <v>14</v>
      </c>
      <c r="P505" s="17">
        <v>-1.5</v>
      </c>
      <c r="Q505" s="17">
        <v>0.3</v>
      </c>
      <c r="R505" s="17">
        <v>0.9</v>
      </c>
      <c r="S505" s="17">
        <v>-0.9</v>
      </c>
      <c r="T505" s="17">
        <v>50</v>
      </c>
      <c r="U505" s="17">
        <v>-25</v>
      </c>
      <c r="V505" s="17">
        <v>0.02</v>
      </c>
      <c r="W505" s="17">
        <v>6</v>
      </c>
      <c r="X505" s="17">
        <v>271</v>
      </c>
      <c r="Y505" s="17">
        <v>-0.1</v>
      </c>
      <c r="Z505" s="17">
        <v>0</v>
      </c>
      <c r="AA505" s="17">
        <v>1130</v>
      </c>
      <c r="AB505" s="17">
        <v>958</v>
      </c>
      <c r="AC505" s="17">
        <v>1439</v>
      </c>
      <c r="AD505" s="17">
        <v>1307</v>
      </c>
      <c r="AE505" s="17">
        <v>-0.5</v>
      </c>
      <c r="AF505" s="17">
        <v>0.3</v>
      </c>
      <c r="AG505" s="17">
        <v>0.8</v>
      </c>
      <c r="AH505" s="17">
        <v>-0.5</v>
      </c>
      <c r="AI505" s="17">
        <v>0.71</v>
      </c>
      <c r="AJ505" s="17">
        <v>15.887499999999999</v>
      </c>
      <c r="AK505" s="17">
        <v>0.98</v>
      </c>
      <c r="AL505" s="17">
        <v>50</v>
      </c>
      <c r="AM505" s="17">
        <v>15.64</v>
      </c>
      <c r="AN505" s="17">
        <v>15.8</v>
      </c>
      <c r="AO505" s="17">
        <v>15.54</v>
      </c>
      <c r="AP505" s="17">
        <v>1566</v>
      </c>
      <c r="AQ505" s="17">
        <v>100</v>
      </c>
      <c r="AR505" s="17">
        <v>67</v>
      </c>
      <c r="AS505" s="17">
        <v>50</v>
      </c>
      <c r="AT505" s="17">
        <v>50</v>
      </c>
      <c r="AU505" s="17">
        <v>-4</v>
      </c>
      <c r="AV505" s="17"/>
      <c r="AW505" s="17"/>
      <c r="AX505" s="17"/>
    </row>
    <row r="506" spans="1:50" x14ac:dyDescent="0.15">
      <c r="A506" s="17" t="s">
        <v>530</v>
      </c>
      <c r="B506" s="17" t="s">
        <v>531</v>
      </c>
      <c r="C506" s="17">
        <v>15.06</v>
      </c>
      <c r="D506" s="17">
        <v>15.33</v>
      </c>
      <c r="E506" s="17">
        <v>15.02</v>
      </c>
      <c r="F506" s="17">
        <v>15.08</v>
      </c>
      <c r="G506" s="17">
        <v>15.11</v>
      </c>
      <c r="H506" s="17">
        <v>1036</v>
      </c>
      <c r="I506" s="17">
        <v>1403</v>
      </c>
      <c r="J506" s="17">
        <v>0.6</v>
      </c>
      <c r="K506" s="17">
        <v>-0.5</v>
      </c>
      <c r="L506" s="17">
        <v>0.1</v>
      </c>
      <c r="M506" s="17">
        <v>-0.2</v>
      </c>
      <c r="N506" s="17">
        <v>-0.3</v>
      </c>
      <c r="O506" s="17">
        <v>19</v>
      </c>
      <c r="P506" s="17">
        <v>-1.6</v>
      </c>
      <c r="Q506" s="17">
        <v>0.4</v>
      </c>
      <c r="R506" s="17">
        <v>1.8</v>
      </c>
      <c r="S506" s="17">
        <v>-0.3</v>
      </c>
      <c r="T506" s="17">
        <v>13</v>
      </c>
      <c r="U506" s="17">
        <v>-23</v>
      </c>
      <c r="V506" s="17">
        <v>0.02</v>
      </c>
      <c r="W506" s="17">
        <v>33</v>
      </c>
      <c r="X506" s="17">
        <v>182</v>
      </c>
      <c r="Y506" s="17">
        <v>0.2</v>
      </c>
      <c r="Z506" s="17">
        <v>0.4</v>
      </c>
      <c r="AA506" s="17">
        <v>930</v>
      </c>
      <c r="AB506" s="17">
        <v>1036</v>
      </c>
      <c r="AC506" s="17">
        <v>1403</v>
      </c>
      <c r="AD506" s="17">
        <v>1325</v>
      </c>
      <c r="AE506" s="17">
        <v>-0.6</v>
      </c>
      <c r="AF506" s="17">
        <v>0.4</v>
      </c>
      <c r="AG506" s="17">
        <v>1.8</v>
      </c>
      <c r="AH506" s="17">
        <v>-0.6</v>
      </c>
      <c r="AI506" s="17">
        <v>1.1599999999999999</v>
      </c>
      <c r="AJ506" s="17">
        <v>15.352499999999999</v>
      </c>
      <c r="AK506" s="17">
        <v>0.98</v>
      </c>
      <c r="AL506" s="17">
        <v>19</v>
      </c>
      <c r="AM506" s="17">
        <v>15.06</v>
      </c>
      <c r="AN506" s="17">
        <v>15.33</v>
      </c>
      <c r="AO506" s="17">
        <v>15.02</v>
      </c>
      <c r="AP506" s="17">
        <v>1517</v>
      </c>
      <c r="AQ506" s="17">
        <v>0</v>
      </c>
      <c r="AR506" s="17">
        <v>75</v>
      </c>
      <c r="AS506" s="17">
        <v>0</v>
      </c>
      <c r="AT506" s="17">
        <v>67</v>
      </c>
      <c r="AU506" s="17">
        <v>5</v>
      </c>
      <c r="AV506" s="17"/>
      <c r="AW506" s="17"/>
      <c r="AX506" s="17"/>
    </row>
    <row r="507" spans="1:50" x14ac:dyDescent="0.15">
      <c r="A507" s="17" t="s">
        <v>1000</v>
      </c>
      <c r="B507" s="17" t="s">
        <v>1001</v>
      </c>
      <c r="C507" s="17">
        <v>12.61</v>
      </c>
      <c r="D507" s="17">
        <v>12.66</v>
      </c>
      <c r="E507" s="17">
        <v>12.53</v>
      </c>
      <c r="F507" s="17">
        <v>12.63</v>
      </c>
      <c r="G507" s="17">
        <v>12.58</v>
      </c>
      <c r="H507" s="17">
        <v>1015</v>
      </c>
      <c r="I507" s="17">
        <v>1005</v>
      </c>
      <c r="J507" s="17">
        <v>-0.3</v>
      </c>
      <c r="K507" s="17">
        <v>0.5</v>
      </c>
      <c r="L507" s="17">
        <v>0.2</v>
      </c>
      <c r="M507" s="17">
        <v>0.4</v>
      </c>
      <c r="N507" s="17">
        <v>0.2</v>
      </c>
      <c r="O507" s="17">
        <v>77</v>
      </c>
      <c r="P507" s="17">
        <v>-0.2</v>
      </c>
      <c r="Q507" s="17">
        <v>0.8</v>
      </c>
      <c r="R507" s="17">
        <v>0.4</v>
      </c>
      <c r="S507" s="17">
        <v>-0.6</v>
      </c>
      <c r="T507" s="17">
        <v>62</v>
      </c>
      <c r="U507" s="17">
        <v>46</v>
      </c>
      <c r="V507" s="17">
        <v>0.01</v>
      </c>
      <c r="W507" s="17">
        <v>31</v>
      </c>
      <c r="X507" s="17">
        <v>109</v>
      </c>
      <c r="Y507" s="17">
        <v>-0.2</v>
      </c>
      <c r="Z507" s="17">
        <v>-0.2</v>
      </c>
      <c r="AA507" s="17">
        <v>1005</v>
      </c>
      <c r="AB507" s="17">
        <v>1015</v>
      </c>
      <c r="AC507" s="17">
        <v>1405</v>
      </c>
      <c r="AD507" s="17">
        <v>1417</v>
      </c>
      <c r="AE507" s="17">
        <v>-0.2</v>
      </c>
      <c r="AF507" s="17">
        <v>0.4</v>
      </c>
      <c r="AG507" s="17">
        <v>0.4</v>
      </c>
      <c r="AH507" s="17">
        <v>-0.2</v>
      </c>
      <c r="AI507" s="17">
        <v>0.61</v>
      </c>
      <c r="AJ507" s="17">
        <v>12.7165</v>
      </c>
      <c r="AK507" s="17">
        <v>0.99</v>
      </c>
      <c r="AL507" s="17">
        <v>38</v>
      </c>
      <c r="AM507" s="17">
        <v>12.53</v>
      </c>
      <c r="AN507" s="17">
        <v>12.66</v>
      </c>
      <c r="AO507" s="17">
        <v>12.58</v>
      </c>
      <c r="AP507" s="17">
        <v>1266</v>
      </c>
      <c r="AQ507" s="17">
        <v>100</v>
      </c>
      <c r="AR507" s="17">
        <v>0</v>
      </c>
      <c r="AS507" s="17">
        <v>100</v>
      </c>
      <c r="AT507" s="17">
        <v>50</v>
      </c>
      <c r="AU507" s="17">
        <v>-4</v>
      </c>
      <c r="AV507" s="17"/>
      <c r="AW507" s="17"/>
      <c r="AX507" s="17"/>
    </row>
    <row r="508" spans="1:50" x14ac:dyDescent="0.15">
      <c r="A508" s="17" t="s">
        <v>620</v>
      </c>
      <c r="B508" s="17" t="s">
        <v>621</v>
      </c>
      <c r="C508" s="17">
        <v>11.62</v>
      </c>
      <c r="D508" s="17">
        <v>11.94</v>
      </c>
      <c r="E508" s="17">
        <v>11.36</v>
      </c>
      <c r="F508" s="17">
        <v>11.68</v>
      </c>
      <c r="G508" s="17">
        <v>11.27</v>
      </c>
      <c r="H508" s="17">
        <v>946</v>
      </c>
      <c r="I508" s="17">
        <v>933</v>
      </c>
      <c r="J508" s="17">
        <v>-0.3</v>
      </c>
      <c r="K508" s="17">
        <v>0.9</v>
      </c>
      <c r="L508" s="17">
        <v>0.5</v>
      </c>
      <c r="M508" s="17">
        <v>3.6</v>
      </c>
      <c r="N508" s="17">
        <v>3.1</v>
      </c>
      <c r="O508" s="17">
        <v>55</v>
      </c>
      <c r="P508" s="17">
        <v>-2.2000000000000002</v>
      </c>
      <c r="Q508" s="17">
        <v>2.8</v>
      </c>
      <c r="R508" s="17">
        <v>2.7</v>
      </c>
      <c r="S508" s="17">
        <v>-2.2999999999999998</v>
      </c>
      <c r="T508" s="17">
        <v>45</v>
      </c>
      <c r="U508" s="17">
        <v>17</v>
      </c>
      <c r="V508" s="17">
        <v>0.05</v>
      </c>
      <c r="W508" s="17">
        <v>35</v>
      </c>
      <c r="X508" s="17">
        <v>1261</v>
      </c>
      <c r="Y508" s="17">
        <v>0.2</v>
      </c>
      <c r="Z508" s="17">
        <v>1.5</v>
      </c>
      <c r="AA508" s="17">
        <v>933</v>
      </c>
      <c r="AB508" s="17">
        <v>946</v>
      </c>
      <c r="AC508" s="17">
        <v>1324</v>
      </c>
      <c r="AD508" s="17">
        <v>1420</v>
      </c>
      <c r="AE508" s="17">
        <v>-0.6</v>
      </c>
      <c r="AF508" s="17">
        <v>1.3</v>
      </c>
      <c r="AG508" s="17">
        <v>2.7</v>
      </c>
      <c r="AH508" s="17">
        <v>-0.6</v>
      </c>
      <c r="AI508" s="17">
        <v>0.65</v>
      </c>
      <c r="AJ508" s="17">
        <v>10.456</v>
      </c>
      <c r="AK508" s="17">
        <v>1.1200000000000001</v>
      </c>
      <c r="AL508" s="17">
        <v>0</v>
      </c>
      <c r="AM508" s="17">
        <v>11.39</v>
      </c>
      <c r="AN508" s="17">
        <v>11.93</v>
      </c>
      <c r="AO508" s="17">
        <v>11.53</v>
      </c>
      <c r="AP508" s="17">
        <v>1175</v>
      </c>
      <c r="AQ508" s="17">
        <v>0</v>
      </c>
      <c r="AR508" s="17">
        <v>25</v>
      </c>
      <c r="AS508" s="17">
        <v>57</v>
      </c>
      <c r="AT508" s="17">
        <v>100</v>
      </c>
      <c r="AU508" s="17">
        <v>7</v>
      </c>
      <c r="AV508" s="17"/>
      <c r="AW508" s="17"/>
      <c r="AX508" s="17"/>
    </row>
    <row r="509" spans="1:50" x14ac:dyDescent="0.15">
      <c r="A509" s="17" t="s">
        <v>676</v>
      </c>
      <c r="B509" s="17" t="s">
        <v>677</v>
      </c>
      <c r="C509" s="17">
        <v>16.55</v>
      </c>
      <c r="D509" s="17">
        <v>16.72</v>
      </c>
      <c r="E509" s="17">
        <v>16.41</v>
      </c>
      <c r="F509" s="17">
        <v>16.579999999999998</v>
      </c>
      <c r="G509" s="17">
        <v>16.54</v>
      </c>
      <c r="H509" s="17">
        <v>1001</v>
      </c>
      <c r="I509" s="17">
        <v>1402</v>
      </c>
      <c r="J509" s="17">
        <v>0.2</v>
      </c>
      <c r="K509" s="17">
        <v>-0.1</v>
      </c>
      <c r="L509" s="17">
        <v>0.2</v>
      </c>
      <c r="M509" s="17">
        <v>0.2</v>
      </c>
      <c r="N509" s="17">
        <v>0.1</v>
      </c>
      <c r="O509" s="17">
        <v>55</v>
      </c>
      <c r="P509" s="17">
        <v>-0.8</v>
      </c>
      <c r="Q509" s="17">
        <v>1</v>
      </c>
      <c r="R509" s="17">
        <v>1</v>
      </c>
      <c r="S509" s="17">
        <v>-0.8</v>
      </c>
      <c r="T509" s="17">
        <v>45</v>
      </c>
      <c r="U509" s="17">
        <v>-3</v>
      </c>
      <c r="V509" s="17">
        <v>0.02</v>
      </c>
      <c r="W509" s="17">
        <v>38</v>
      </c>
      <c r="X509" s="17">
        <v>787</v>
      </c>
      <c r="Y509" s="17">
        <v>0.1</v>
      </c>
      <c r="Z509" s="17">
        <v>-0.1</v>
      </c>
      <c r="AA509" s="17">
        <v>939</v>
      </c>
      <c r="AB509" s="17">
        <v>1001</v>
      </c>
      <c r="AC509" s="17">
        <v>1402</v>
      </c>
      <c r="AD509" s="17">
        <v>1300</v>
      </c>
      <c r="AE509" s="17">
        <v>-0.2</v>
      </c>
      <c r="AF509" s="17">
        <v>1</v>
      </c>
      <c r="AG509" s="17">
        <v>1</v>
      </c>
      <c r="AH509" s="17">
        <v>-0.2</v>
      </c>
      <c r="AI509" s="17">
        <v>0.64</v>
      </c>
      <c r="AJ509" s="17">
        <v>16.145499999999998</v>
      </c>
      <c r="AK509" s="17">
        <v>1.03</v>
      </c>
      <c r="AL509" s="17">
        <v>14</v>
      </c>
      <c r="AM509" s="17">
        <v>16.510000000000002</v>
      </c>
      <c r="AN509" s="17">
        <v>16.72</v>
      </c>
      <c r="AO509" s="17">
        <v>16.41</v>
      </c>
      <c r="AP509" s="17">
        <v>1661</v>
      </c>
      <c r="AQ509" s="17">
        <v>0</v>
      </c>
      <c r="AR509" s="17">
        <v>67</v>
      </c>
      <c r="AS509" s="17">
        <v>57</v>
      </c>
      <c r="AT509" s="17">
        <v>43</v>
      </c>
      <c r="AU509" s="17">
        <v>-9</v>
      </c>
      <c r="AV509" s="17"/>
      <c r="AW509" s="17"/>
      <c r="AX509" s="17"/>
    </row>
    <row r="510" spans="1:50" x14ac:dyDescent="0.15">
      <c r="A510" s="17" t="s">
        <v>936</v>
      </c>
      <c r="B510" s="17" t="s">
        <v>937</v>
      </c>
      <c r="C510" s="17">
        <v>10.57</v>
      </c>
      <c r="D510" s="17">
        <v>10.57</v>
      </c>
      <c r="E510" s="17">
        <v>10.57</v>
      </c>
      <c r="F510" s="17">
        <v>10.57</v>
      </c>
      <c r="G510" s="17">
        <v>10.57</v>
      </c>
      <c r="H510" s="17">
        <v>930</v>
      </c>
      <c r="I510" s="17">
        <v>1500</v>
      </c>
      <c r="J510" s="17">
        <v>0</v>
      </c>
      <c r="K510" s="17">
        <v>0</v>
      </c>
      <c r="L510" s="17">
        <v>0</v>
      </c>
      <c r="M510" s="17">
        <v>0</v>
      </c>
      <c r="N510" s="17">
        <v>0</v>
      </c>
      <c r="O510" s="17">
        <v>0</v>
      </c>
      <c r="P510" s="17">
        <v>0</v>
      </c>
      <c r="Q510" s="17">
        <v>0</v>
      </c>
      <c r="R510" s="17">
        <v>0</v>
      </c>
      <c r="S510" s="17">
        <v>0</v>
      </c>
      <c r="T510" s="17">
        <v>0</v>
      </c>
      <c r="U510" s="17">
        <v>0</v>
      </c>
      <c r="V510" s="17">
        <v>0</v>
      </c>
      <c r="W510" s="17">
        <v>0</v>
      </c>
      <c r="X510" s="17">
        <v>0</v>
      </c>
      <c r="Y510" s="17">
        <v>0</v>
      </c>
      <c r="Z510" s="17">
        <v>0</v>
      </c>
      <c r="AA510" s="17">
        <v>1130</v>
      </c>
      <c r="AB510" s="17">
        <v>930</v>
      </c>
      <c r="AC510" s="17">
        <v>1500</v>
      </c>
      <c r="AD510" s="17">
        <v>1300</v>
      </c>
      <c r="AE510" s="17">
        <v>0</v>
      </c>
      <c r="AF510" s="17">
        <v>0</v>
      </c>
      <c r="AG510" s="17">
        <v>0</v>
      </c>
      <c r="AH510" s="17">
        <v>0</v>
      </c>
      <c r="AI510" s="17">
        <v>0</v>
      </c>
      <c r="AJ510" s="17">
        <v>10.638</v>
      </c>
      <c r="AK510" s="17">
        <v>0.99</v>
      </c>
      <c r="AL510" s="17">
        <v>0</v>
      </c>
      <c r="AM510" s="17">
        <v>10.57</v>
      </c>
      <c r="AN510" s="17">
        <v>10.57</v>
      </c>
      <c r="AO510" s="17">
        <v>10.57</v>
      </c>
      <c r="AP510" s="17">
        <v>1057</v>
      </c>
      <c r="AQ510" s="17">
        <v>100</v>
      </c>
      <c r="AR510" s="17">
        <v>50</v>
      </c>
      <c r="AS510" s="17">
        <v>100</v>
      </c>
      <c r="AT510" s="17">
        <v>50</v>
      </c>
      <c r="AU510" s="17">
        <v>-6</v>
      </c>
      <c r="AV510" s="17"/>
      <c r="AW510" s="17"/>
      <c r="AX510" s="17"/>
    </row>
    <row r="511" spans="1:50" x14ac:dyDescent="0.15">
      <c r="A511" s="17" t="s">
        <v>828</v>
      </c>
      <c r="B511" s="17" t="s">
        <v>829</v>
      </c>
      <c r="C511" s="17">
        <v>11.21</v>
      </c>
      <c r="D511" s="17">
        <v>11.44</v>
      </c>
      <c r="E511" s="17">
        <v>11.17</v>
      </c>
      <c r="F511" s="17">
        <v>11.37</v>
      </c>
      <c r="G511" s="17">
        <v>11.18</v>
      </c>
      <c r="H511" s="17">
        <v>1319</v>
      </c>
      <c r="I511" s="17">
        <v>950</v>
      </c>
      <c r="J511" s="17">
        <v>0.4</v>
      </c>
      <c r="K511" s="17">
        <v>1</v>
      </c>
      <c r="L511" s="17">
        <v>1.4</v>
      </c>
      <c r="M511" s="17">
        <v>1.7</v>
      </c>
      <c r="N511" s="17">
        <v>0.3</v>
      </c>
      <c r="O511" s="17">
        <v>74</v>
      </c>
      <c r="P511" s="17">
        <v>-0.6</v>
      </c>
      <c r="Q511" s="17">
        <v>1.8</v>
      </c>
      <c r="R511" s="17">
        <v>2</v>
      </c>
      <c r="S511" s="17">
        <v>-0.4</v>
      </c>
      <c r="T511" s="17">
        <v>15</v>
      </c>
      <c r="U511" s="17">
        <v>41</v>
      </c>
      <c r="V511" s="17">
        <v>0.02</v>
      </c>
      <c r="W511" s="17">
        <v>75</v>
      </c>
      <c r="X511" s="17">
        <v>103</v>
      </c>
      <c r="Y511" s="17">
        <v>0.4</v>
      </c>
      <c r="Z511" s="17">
        <v>0</v>
      </c>
      <c r="AA511" s="17">
        <v>950</v>
      </c>
      <c r="AB511" s="17">
        <v>1111</v>
      </c>
      <c r="AC511" s="17">
        <v>1305</v>
      </c>
      <c r="AD511" s="17">
        <v>1319</v>
      </c>
      <c r="AE511" s="17">
        <v>-0.6</v>
      </c>
      <c r="AF511" s="17">
        <v>0.9</v>
      </c>
      <c r="AG511" s="17">
        <v>0.7</v>
      </c>
      <c r="AH511" s="17">
        <v>-0.6</v>
      </c>
      <c r="AI511" s="17">
        <v>0.55000000000000004</v>
      </c>
      <c r="AJ511" s="17">
        <v>11.27</v>
      </c>
      <c r="AK511" s="17">
        <v>1.01</v>
      </c>
      <c r="AL511" s="17">
        <v>8</v>
      </c>
      <c r="AM511" s="17">
        <v>11.17</v>
      </c>
      <c r="AN511" s="17">
        <v>11.29</v>
      </c>
      <c r="AO511" s="17">
        <v>11.27</v>
      </c>
      <c r="AP511" s="17">
        <v>1144</v>
      </c>
      <c r="AQ511" s="17">
        <v>0</v>
      </c>
      <c r="AR511" s="17">
        <v>80</v>
      </c>
      <c r="AS511" s="17">
        <v>17</v>
      </c>
      <c r="AT511" s="17">
        <v>17</v>
      </c>
      <c r="AU511" s="17">
        <v>-8</v>
      </c>
      <c r="AV511" s="17"/>
      <c r="AW511" s="17"/>
      <c r="AX511" s="17"/>
    </row>
    <row r="512" spans="1:50" x14ac:dyDescent="0.15">
      <c r="A512" s="17" t="s">
        <v>922</v>
      </c>
      <c r="B512" s="17" t="s">
        <v>923</v>
      </c>
      <c r="C512" s="17">
        <v>18.95</v>
      </c>
      <c r="D512" s="17">
        <v>19.05</v>
      </c>
      <c r="E512" s="17">
        <v>18.059999999999999</v>
      </c>
      <c r="F512" s="17">
        <v>18.149999999999999</v>
      </c>
      <c r="G512" s="17">
        <v>18.63</v>
      </c>
      <c r="H512" s="17">
        <v>930</v>
      </c>
      <c r="I512" s="17">
        <v>1402</v>
      </c>
      <c r="J512" s="17">
        <v>-3.2</v>
      </c>
      <c r="K512" s="17">
        <v>-1</v>
      </c>
      <c r="L512" s="17">
        <v>-4.3</v>
      </c>
      <c r="M512" s="17">
        <v>-2.6</v>
      </c>
      <c r="N512" s="17">
        <v>1.7</v>
      </c>
      <c r="O512" s="17">
        <v>9</v>
      </c>
      <c r="P512" s="17">
        <v>-4.8</v>
      </c>
      <c r="Q512" s="17">
        <v>0.5</v>
      </c>
      <c r="R512" s="17">
        <v>0.5</v>
      </c>
      <c r="S512" s="17">
        <v>-4.8</v>
      </c>
      <c r="T512" s="17">
        <v>90</v>
      </c>
      <c r="U512" s="17">
        <v>-19</v>
      </c>
      <c r="V512" s="17">
        <v>0.05</v>
      </c>
      <c r="W512" s="17">
        <v>6</v>
      </c>
      <c r="X512" s="17">
        <v>500</v>
      </c>
      <c r="Y512" s="17">
        <v>0.3</v>
      </c>
      <c r="Z512" s="17">
        <v>-0.6</v>
      </c>
      <c r="AA512" s="17">
        <v>1130</v>
      </c>
      <c r="AB512" s="17">
        <v>930</v>
      </c>
      <c r="AC512" s="17">
        <v>1402</v>
      </c>
      <c r="AD512" s="17">
        <v>1321</v>
      </c>
      <c r="AE512" s="17">
        <v>-1.7</v>
      </c>
      <c r="AF512" s="17">
        <v>0.4</v>
      </c>
      <c r="AG512" s="17">
        <v>0.4</v>
      </c>
      <c r="AH512" s="17">
        <v>-1.7</v>
      </c>
      <c r="AI512" s="17">
        <v>0.4</v>
      </c>
      <c r="AJ512" s="17">
        <v>17.5625</v>
      </c>
      <c r="AK512" s="17">
        <v>1.03</v>
      </c>
      <c r="AL512" s="17">
        <v>46</v>
      </c>
      <c r="AM512" s="17">
        <v>18.3</v>
      </c>
      <c r="AN512" s="17">
        <v>19.02</v>
      </c>
      <c r="AO512" s="17">
        <v>18.079999999999998</v>
      </c>
      <c r="AP512" s="17">
        <v>1847</v>
      </c>
      <c r="AQ512" s="17">
        <v>0</v>
      </c>
      <c r="AR512" s="17">
        <v>71</v>
      </c>
      <c r="AS512" s="17">
        <v>77</v>
      </c>
      <c r="AT512" s="17">
        <v>39</v>
      </c>
      <c r="AU512" s="17">
        <v>-9</v>
      </c>
      <c r="AV512" s="17"/>
      <c r="AW512" s="17"/>
      <c r="AX512" s="17"/>
    </row>
    <row r="513" spans="1:50" x14ac:dyDescent="0.15">
      <c r="A513" s="17" t="s">
        <v>2820</v>
      </c>
      <c r="B513" s="17" t="s">
        <v>2821</v>
      </c>
      <c r="C513" s="17">
        <v>11.89</v>
      </c>
      <c r="D513" s="17">
        <v>12.08</v>
      </c>
      <c r="E513" s="17">
        <v>11.89</v>
      </c>
      <c r="F513" s="17">
        <v>11.98</v>
      </c>
      <c r="G513" s="17">
        <v>11.94</v>
      </c>
      <c r="H513" s="17">
        <v>1108</v>
      </c>
      <c r="I513" s="17">
        <v>930</v>
      </c>
      <c r="J513" s="17">
        <v>1</v>
      </c>
      <c r="K513" s="17">
        <v>-0.2</v>
      </c>
      <c r="L513" s="17">
        <v>0.8</v>
      </c>
      <c r="M513" s="17">
        <v>0.3</v>
      </c>
      <c r="N513" s="17">
        <v>-0.4</v>
      </c>
      <c r="O513" s="17">
        <v>47</v>
      </c>
      <c r="P513" s="17">
        <v>-0.8</v>
      </c>
      <c r="Q513" s="17">
        <v>0.8</v>
      </c>
      <c r="R513" s="17">
        <v>1.6</v>
      </c>
      <c r="S513" s="17">
        <v>0</v>
      </c>
      <c r="T513" s="17">
        <v>0</v>
      </c>
      <c r="U513" s="17">
        <v>-16</v>
      </c>
      <c r="V513" s="17">
        <v>0.02</v>
      </c>
      <c r="W513" s="17">
        <v>67</v>
      </c>
      <c r="X513" s="17">
        <v>148</v>
      </c>
      <c r="Y513" s="17">
        <v>0.3</v>
      </c>
      <c r="Z513" s="17">
        <v>0.4</v>
      </c>
      <c r="AA513" s="17">
        <v>930</v>
      </c>
      <c r="AB513" s="17">
        <v>1108</v>
      </c>
      <c r="AC513" s="17">
        <v>1456</v>
      </c>
      <c r="AD513" s="17">
        <v>1300</v>
      </c>
      <c r="AE513" s="17">
        <v>-0.3</v>
      </c>
      <c r="AF513" s="17">
        <v>0.3</v>
      </c>
      <c r="AG513" s="17">
        <v>1.5</v>
      </c>
      <c r="AH513" s="17">
        <v>-0.3</v>
      </c>
      <c r="AI513" s="17">
        <v>1.1599999999999999</v>
      </c>
      <c r="AJ513" s="17">
        <v>12.333</v>
      </c>
      <c r="AK513" s="17">
        <v>0.97</v>
      </c>
      <c r="AL513" s="17">
        <v>28</v>
      </c>
      <c r="AM513" s="17">
        <v>11.89</v>
      </c>
      <c r="AN513" s="17">
        <v>12.07</v>
      </c>
      <c r="AO513" s="17">
        <v>11.94</v>
      </c>
      <c r="AP513" s="17">
        <v>1202</v>
      </c>
      <c r="AQ513" s="17">
        <v>0</v>
      </c>
      <c r="AR513" s="17">
        <v>75</v>
      </c>
      <c r="AS513" s="17">
        <v>0</v>
      </c>
      <c r="AT513" s="17">
        <v>62</v>
      </c>
      <c r="AU513" s="17">
        <v>6</v>
      </c>
      <c r="AV513" s="17"/>
      <c r="AW513" s="17"/>
      <c r="AX513" s="17"/>
    </row>
    <row r="514" spans="1:50" x14ac:dyDescent="0.15">
      <c r="A514" s="17" t="s">
        <v>493</v>
      </c>
      <c r="B514" s="17" t="s">
        <v>494</v>
      </c>
      <c r="C514" s="17">
        <v>22.47</v>
      </c>
      <c r="D514" s="17">
        <v>22.47</v>
      </c>
      <c r="E514" s="17">
        <v>22.47</v>
      </c>
      <c r="F514" s="17">
        <v>22.47</v>
      </c>
      <c r="G514" s="17">
        <v>22.47</v>
      </c>
      <c r="H514" s="17">
        <v>930</v>
      </c>
      <c r="I514" s="17">
        <v>1500</v>
      </c>
      <c r="J514" s="17">
        <v>0</v>
      </c>
      <c r="K514" s="17">
        <v>0</v>
      </c>
      <c r="L514" s="17">
        <v>0</v>
      </c>
      <c r="M514" s="17">
        <v>0</v>
      </c>
      <c r="N514" s="17">
        <v>0</v>
      </c>
      <c r="O514" s="17">
        <v>0</v>
      </c>
      <c r="P514" s="17">
        <v>0</v>
      </c>
      <c r="Q514" s="17">
        <v>0</v>
      </c>
      <c r="R514" s="17">
        <v>0</v>
      </c>
      <c r="S514" s="17">
        <v>0</v>
      </c>
      <c r="T514" s="17">
        <v>0</v>
      </c>
      <c r="U514" s="17">
        <v>0</v>
      </c>
      <c r="V514" s="17">
        <v>0</v>
      </c>
      <c r="W514" s="17">
        <v>0</v>
      </c>
      <c r="X514" s="17">
        <v>0</v>
      </c>
      <c r="Y514" s="17">
        <v>0</v>
      </c>
      <c r="Z514" s="17">
        <v>0</v>
      </c>
      <c r="AA514" s="17">
        <v>1130</v>
      </c>
      <c r="AB514" s="17">
        <v>930</v>
      </c>
      <c r="AC514" s="17">
        <v>1500</v>
      </c>
      <c r="AD514" s="17">
        <v>1300</v>
      </c>
      <c r="AE514" s="17">
        <v>0</v>
      </c>
      <c r="AF514" s="17">
        <v>0</v>
      </c>
      <c r="AG514" s="17">
        <v>0</v>
      </c>
      <c r="AH514" s="17">
        <v>0</v>
      </c>
      <c r="AI514" s="17">
        <v>0</v>
      </c>
      <c r="AJ514" s="17">
        <v>22.477</v>
      </c>
      <c r="AK514" s="17">
        <v>1</v>
      </c>
      <c r="AL514" s="17">
        <v>0</v>
      </c>
      <c r="AM514" s="17">
        <v>22.47</v>
      </c>
      <c r="AN514" s="17">
        <v>22.47</v>
      </c>
      <c r="AO514" s="17">
        <v>22.47</v>
      </c>
      <c r="AP514" s="17">
        <v>2247</v>
      </c>
      <c r="AQ514" s="17">
        <v>100</v>
      </c>
      <c r="AR514" s="17">
        <v>0</v>
      </c>
      <c r="AS514" s="17">
        <v>73</v>
      </c>
      <c r="AT514" s="17">
        <v>73</v>
      </c>
      <c r="AU514" s="17">
        <v>1</v>
      </c>
      <c r="AV514" s="17"/>
      <c r="AW514" s="17"/>
      <c r="AX514" s="17"/>
    </row>
    <row r="515" spans="1:50" x14ac:dyDescent="0.15">
      <c r="A515" s="17" t="s">
        <v>228</v>
      </c>
      <c r="B515" s="17" t="s">
        <v>229</v>
      </c>
      <c r="C515" s="17">
        <v>16.12</v>
      </c>
      <c r="D515" s="17">
        <v>16.12</v>
      </c>
      <c r="E515" s="17">
        <v>16.12</v>
      </c>
      <c r="F515" s="17">
        <v>16.12</v>
      </c>
      <c r="G515" s="17">
        <v>16.12</v>
      </c>
      <c r="H515" s="17">
        <v>930</v>
      </c>
      <c r="I515" s="17">
        <v>1500</v>
      </c>
      <c r="J515" s="17">
        <v>0</v>
      </c>
      <c r="K515" s="17">
        <v>0</v>
      </c>
      <c r="L515" s="17">
        <v>0</v>
      </c>
      <c r="M515" s="17">
        <v>0</v>
      </c>
      <c r="N515" s="17">
        <v>0</v>
      </c>
      <c r="O515" s="17">
        <v>0</v>
      </c>
      <c r="P515" s="17">
        <v>0</v>
      </c>
      <c r="Q515" s="17">
        <v>0</v>
      </c>
      <c r="R515" s="17">
        <v>0</v>
      </c>
      <c r="S515" s="17">
        <v>0</v>
      </c>
      <c r="T515" s="17">
        <v>0</v>
      </c>
      <c r="U515" s="17">
        <v>0</v>
      </c>
      <c r="V515" s="17">
        <v>0</v>
      </c>
      <c r="W515" s="17">
        <v>0</v>
      </c>
      <c r="X515" s="17">
        <v>0</v>
      </c>
      <c r="Y515" s="17">
        <v>0</v>
      </c>
      <c r="Z515" s="17">
        <v>0</v>
      </c>
      <c r="AA515" s="17">
        <v>1130</v>
      </c>
      <c r="AB515" s="17">
        <v>930</v>
      </c>
      <c r="AC515" s="17">
        <v>1500</v>
      </c>
      <c r="AD515" s="17">
        <v>1300</v>
      </c>
      <c r="AE515" s="17">
        <v>0</v>
      </c>
      <c r="AF515" s="17">
        <v>0</v>
      </c>
      <c r="AG515" s="17">
        <v>0</v>
      </c>
      <c r="AH515" s="17">
        <v>0</v>
      </c>
      <c r="AI515" s="17">
        <v>0</v>
      </c>
      <c r="AJ515" s="17">
        <v>16.273499999999999</v>
      </c>
      <c r="AK515" s="17">
        <v>0.99</v>
      </c>
      <c r="AL515" s="17">
        <v>0</v>
      </c>
      <c r="AM515" s="17">
        <v>16.12</v>
      </c>
      <c r="AN515" s="17">
        <v>16.12</v>
      </c>
      <c r="AO515" s="17">
        <v>16.12</v>
      </c>
      <c r="AP515" s="17">
        <v>1612</v>
      </c>
      <c r="AQ515" s="17">
        <v>0</v>
      </c>
      <c r="AR515" s="17">
        <v>0</v>
      </c>
      <c r="AS515" s="17">
        <v>0</v>
      </c>
      <c r="AT515" s="17">
        <v>0</v>
      </c>
      <c r="AU515" s="17">
        <v>0</v>
      </c>
      <c r="AV515" s="17"/>
      <c r="AW515" s="17"/>
      <c r="AX515" s="17"/>
    </row>
    <row r="516" spans="1:50" x14ac:dyDescent="0.15">
      <c r="A516" s="17" t="s">
        <v>230</v>
      </c>
      <c r="B516" s="17" t="s">
        <v>231</v>
      </c>
      <c r="C516" s="17">
        <v>34.479999999999997</v>
      </c>
      <c r="D516" s="17">
        <v>34.56</v>
      </c>
      <c r="E516" s="17">
        <v>33.07</v>
      </c>
      <c r="F516" s="17">
        <v>33.57</v>
      </c>
      <c r="G516" s="17">
        <v>34.700000000000003</v>
      </c>
      <c r="H516" s="17">
        <v>948</v>
      </c>
      <c r="I516" s="17">
        <v>1402</v>
      </c>
      <c r="J516" s="17">
        <v>-2.4</v>
      </c>
      <c r="K516" s="17">
        <v>-0.2</v>
      </c>
      <c r="L516" s="17">
        <v>-2.7</v>
      </c>
      <c r="M516" s="17">
        <v>-3.3</v>
      </c>
      <c r="N516" s="17">
        <v>-0.6</v>
      </c>
      <c r="O516" s="17">
        <v>34</v>
      </c>
      <c r="P516" s="17">
        <v>-2.9</v>
      </c>
      <c r="Q516" s="17">
        <v>1.5</v>
      </c>
      <c r="R516" s="17">
        <v>0.2</v>
      </c>
      <c r="S516" s="17">
        <v>-4.2</v>
      </c>
      <c r="T516" s="17">
        <v>95</v>
      </c>
      <c r="U516" s="17">
        <v>-5</v>
      </c>
      <c r="V516" s="17">
        <v>0.04</v>
      </c>
      <c r="W516" s="17">
        <v>24</v>
      </c>
      <c r="X516" s="17">
        <v>802</v>
      </c>
      <c r="Y516" s="17">
        <v>-0.3</v>
      </c>
      <c r="Z516" s="17">
        <v>-0.8</v>
      </c>
      <c r="AA516" s="17">
        <v>1119</v>
      </c>
      <c r="AB516" s="17">
        <v>948</v>
      </c>
      <c r="AC516" s="17">
        <v>1402</v>
      </c>
      <c r="AD516" s="17">
        <v>1310</v>
      </c>
      <c r="AE516" s="17">
        <v>-0.3</v>
      </c>
      <c r="AF516" s="17">
        <v>1.5</v>
      </c>
      <c r="AG516" s="17">
        <v>0.2</v>
      </c>
      <c r="AH516" s="17">
        <v>-0.3</v>
      </c>
      <c r="AI516" s="17">
        <v>0.12</v>
      </c>
      <c r="AJ516" s="17">
        <v>31.731999999999999</v>
      </c>
      <c r="AK516" s="17">
        <v>1.06</v>
      </c>
      <c r="AL516" s="17">
        <v>113</v>
      </c>
      <c r="AM516" s="17">
        <v>33.35</v>
      </c>
      <c r="AN516" s="17">
        <v>34.549999999999997</v>
      </c>
      <c r="AO516" s="17">
        <v>33.07</v>
      </c>
      <c r="AP516" s="17">
        <v>3368</v>
      </c>
      <c r="AQ516" s="17">
        <v>100</v>
      </c>
      <c r="AR516" s="17">
        <v>50</v>
      </c>
      <c r="AS516" s="17">
        <v>100</v>
      </c>
      <c r="AT516" s="17">
        <v>32</v>
      </c>
      <c r="AU516" s="17">
        <v>-9</v>
      </c>
      <c r="AV516" s="17"/>
      <c r="AW516" s="17"/>
      <c r="AX516" s="17"/>
    </row>
    <row r="517" spans="1:50" x14ac:dyDescent="0.15">
      <c r="A517" s="17" t="s">
        <v>3142</v>
      </c>
      <c r="B517" s="17" t="s">
        <v>3143</v>
      </c>
      <c r="C517" s="17">
        <v>9.24</v>
      </c>
      <c r="D517" s="17">
        <v>9.4499999999999993</v>
      </c>
      <c r="E517" s="17">
        <v>9.1999999999999993</v>
      </c>
      <c r="F517" s="17">
        <v>9.44</v>
      </c>
      <c r="G517" s="17">
        <v>9.2100000000000009</v>
      </c>
      <c r="H517" s="17">
        <v>1445</v>
      </c>
      <c r="I517" s="17">
        <v>930</v>
      </c>
      <c r="J517" s="17">
        <v>1.6</v>
      </c>
      <c r="K517" s="17">
        <v>0.5</v>
      </c>
      <c r="L517" s="17">
        <v>2.1</v>
      </c>
      <c r="M517" s="17">
        <v>2.5</v>
      </c>
      <c r="N517" s="17">
        <v>0.3</v>
      </c>
      <c r="O517" s="17">
        <v>96</v>
      </c>
      <c r="P517" s="17">
        <v>-0.1</v>
      </c>
      <c r="Q517" s="17">
        <v>2.6</v>
      </c>
      <c r="R517" s="17">
        <v>2.2000000000000002</v>
      </c>
      <c r="S517" s="17">
        <v>-0.4</v>
      </c>
      <c r="T517" s="17">
        <v>16</v>
      </c>
      <c r="U517" s="17">
        <v>20</v>
      </c>
      <c r="V517" s="17">
        <v>0.03</v>
      </c>
      <c r="W517" s="17">
        <v>86</v>
      </c>
      <c r="X517" s="17">
        <v>183</v>
      </c>
      <c r="Y517" s="17">
        <v>-0.2</v>
      </c>
      <c r="Z517" s="17">
        <v>0.6</v>
      </c>
      <c r="AA517" s="17">
        <v>930</v>
      </c>
      <c r="AB517" s="17">
        <v>1053</v>
      </c>
      <c r="AC517" s="17">
        <v>1412</v>
      </c>
      <c r="AD517" s="17">
        <v>1445</v>
      </c>
      <c r="AE517" s="17">
        <v>-0.1</v>
      </c>
      <c r="AF517" s="17">
        <v>1.5</v>
      </c>
      <c r="AG517" s="17">
        <v>1.9</v>
      </c>
      <c r="AH517" s="17">
        <v>-0.1</v>
      </c>
      <c r="AI517" s="17">
        <v>0.76</v>
      </c>
      <c r="AJ517" s="17">
        <v>9.2304999999999993</v>
      </c>
      <c r="AK517" s="17">
        <v>1.02</v>
      </c>
      <c r="AL517" s="17">
        <v>5</v>
      </c>
      <c r="AM517" s="17">
        <v>9.1999999999999993</v>
      </c>
      <c r="AN517" s="17">
        <v>9.42</v>
      </c>
      <c r="AO517" s="17">
        <v>9.3000000000000007</v>
      </c>
      <c r="AP517" s="17">
        <v>945</v>
      </c>
      <c r="AQ517" s="17">
        <v>100</v>
      </c>
      <c r="AR517" s="17">
        <v>50</v>
      </c>
      <c r="AS517" s="17">
        <v>40</v>
      </c>
      <c r="AT517" s="17">
        <v>100</v>
      </c>
      <c r="AU517" s="17">
        <v>10</v>
      </c>
      <c r="AV517" s="17"/>
      <c r="AW517" s="17"/>
      <c r="AX517" s="17"/>
    </row>
    <row r="518" spans="1:50" x14ac:dyDescent="0.15">
      <c r="A518" s="17" t="s">
        <v>1539</v>
      </c>
      <c r="B518" s="17" t="s">
        <v>1539</v>
      </c>
      <c r="C518" s="17">
        <v>587.04</v>
      </c>
      <c r="D518" s="17">
        <v>596.55999999999995</v>
      </c>
      <c r="E518" s="17">
        <v>585.79</v>
      </c>
      <c r="F518" s="17">
        <v>594.32000000000005</v>
      </c>
      <c r="G518" s="17">
        <v>586.48</v>
      </c>
      <c r="H518" s="17">
        <v>1427</v>
      </c>
      <c r="I518" s="17">
        <v>931</v>
      </c>
      <c r="J518" s="17">
        <v>0.7</v>
      </c>
      <c r="K518" s="17">
        <v>0.6</v>
      </c>
      <c r="L518" s="17">
        <v>1.2</v>
      </c>
      <c r="M518" s="17">
        <v>1.3</v>
      </c>
      <c r="N518" s="17">
        <v>0.1</v>
      </c>
      <c r="O518" s="17">
        <v>79</v>
      </c>
      <c r="P518" s="17">
        <v>-0.4</v>
      </c>
      <c r="Q518" s="17">
        <v>1.4</v>
      </c>
      <c r="R518" s="17">
        <v>1.6</v>
      </c>
      <c r="S518" s="17">
        <v>-0.2</v>
      </c>
      <c r="T518" s="17">
        <v>12</v>
      </c>
      <c r="U518" s="17">
        <v>31</v>
      </c>
      <c r="V518" s="17">
        <v>0.02</v>
      </c>
      <c r="W518" s="17">
        <v>64</v>
      </c>
      <c r="X518" s="17">
        <v>21759</v>
      </c>
      <c r="Y518" s="17">
        <v>0</v>
      </c>
      <c r="Z518" s="17">
        <v>0.1</v>
      </c>
      <c r="AA518" s="17">
        <v>931</v>
      </c>
      <c r="AB518" s="17">
        <v>1044</v>
      </c>
      <c r="AC518" s="17">
        <v>1300</v>
      </c>
      <c r="AD518" s="17">
        <v>1427</v>
      </c>
      <c r="AE518" s="17">
        <v>-0.4</v>
      </c>
      <c r="AF518" s="17">
        <v>0.6</v>
      </c>
      <c r="AG518" s="17">
        <v>1.2</v>
      </c>
      <c r="AH518" s="17">
        <v>-0.4</v>
      </c>
      <c r="AI518" s="17">
        <v>0.85</v>
      </c>
      <c r="AJ518" s="17">
        <v>0</v>
      </c>
      <c r="AK518" s="17">
        <v>0</v>
      </c>
      <c r="AL518" s="17">
        <v>8</v>
      </c>
      <c r="AM518" s="17">
        <v>585.79</v>
      </c>
      <c r="AN518" s="17">
        <v>593.97</v>
      </c>
      <c r="AO518" s="17">
        <v>590.84</v>
      </c>
      <c r="AP518" s="17">
        <v>59656</v>
      </c>
      <c r="AQ518" s="17">
        <v>49</v>
      </c>
      <c r="AR518" s="17">
        <v>42</v>
      </c>
      <c r="AS518" s="17">
        <v>54</v>
      </c>
      <c r="AT518" s="17">
        <v>69</v>
      </c>
      <c r="AU518" s="17">
        <v>-1</v>
      </c>
      <c r="AV518" s="17"/>
      <c r="AW518" s="17"/>
      <c r="AX518" s="17"/>
    </row>
    <row r="519" spans="1:50" x14ac:dyDescent="0.15">
      <c r="A519" s="17" t="s">
        <v>2832</v>
      </c>
      <c r="B519" s="17" t="s">
        <v>2833</v>
      </c>
      <c r="C519" s="17">
        <v>16.649999999999999</v>
      </c>
      <c r="D519" s="17">
        <v>16.88</v>
      </c>
      <c r="E519" s="17">
        <v>16.46</v>
      </c>
      <c r="F519" s="17">
        <v>16.78</v>
      </c>
      <c r="G519" s="17">
        <v>16.600000000000001</v>
      </c>
      <c r="H519" s="17">
        <v>1418</v>
      </c>
      <c r="I519" s="17">
        <v>946</v>
      </c>
      <c r="J519" s="17">
        <v>0.1</v>
      </c>
      <c r="K519" s="17">
        <v>0.7</v>
      </c>
      <c r="L519" s="17">
        <v>0.8</v>
      </c>
      <c r="M519" s="17">
        <v>1.1000000000000001</v>
      </c>
      <c r="N519" s="17">
        <v>0.3</v>
      </c>
      <c r="O519" s="17">
        <v>76</v>
      </c>
      <c r="P519" s="17">
        <v>-0.6</v>
      </c>
      <c r="Q519" s="17">
        <v>1.9</v>
      </c>
      <c r="R519" s="17">
        <v>1.4</v>
      </c>
      <c r="S519" s="17">
        <v>-1.1000000000000001</v>
      </c>
      <c r="T519" s="17">
        <v>45</v>
      </c>
      <c r="U519" s="17">
        <v>26</v>
      </c>
      <c r="V519" s="17">
        <v>0.03</v>
      </c>
      <c r="W519" s="17">
        <v>75</v>
      </c>
      <c r="X519" s="17">
        <v>95</v>
      </c>
      <c r="Y519" s="17">
        <v>-0.2</v>
      </c>
      <c r="Z519" s="17">
        <v>-0.6</v>
      </c>
      <c r="AA519" s="17">
        <v>946</v>
      </c>
      <c r="AB519" s="17">
        <v>1043</v>
      </c>
      <c r="AC519" s="17">
        <v>1325</v>
      </c>
      <c r="AD519" s="17">
        <v>1418</v>
      </c>
      <c r="AE519" s="17">
        <v>-0.6</v>
      </c>
      <c r="AF519" s="17">
        <v>1.3</v>
      </c>
      <c r="AG519" s="17">
        <v>0.5</v>
      </c>
      <c r="AH519" s="17">
        <v>-0.6</v>
      </c>
      <c r="AI519" s="17">
        <v>0.45</v>
      </c>
      <c r="AJ519" s="17">
        <v>16.468</v>
      </c>
      <c r="AK519" s="17">
        <v>1.02</v>
      </c>
      <c r="AL519" s="17">
        <v>50</v>
      </c>
      <c r="AM519" s="17">
        <v>16.46</v>
      </c>
      <c r="AN519" s="17">
        <v>16.739999999999998</v>
      </c>
      <c r="AO519" s="17">
        <v>16.57</v>
      </c>
      <c r="AP519" s="17">
        <v>1688</v>
      </c>
      <c r="AQ519" s="17">
        <v>100</v>
      </c>
      <c r="AR519" s="17">
        <v>0</v>
      </c>
      <c r="AS519" s="17">
        <v>100</v>
      </c>
      <c r="AT519" s="17">
        <v>41</v>
      </c>
      <c r="AU519" s="17">
        <v>-6</v>
      </c>
      <c r="AV519" s="17"/>
      <c r="AW519" s="17"/>
      <c r="AX519" s="17"/>
    </row>
    <row r="520" spans="1:50" x14ac:dyDescent="0.15">
      <c r="A520" s="17" t="s">
        <v>3224</v>
      </c>
      <c r="B520" s="17" t="s">
        <v>3225</v>
      </c>
      <c r="C520" s="17">
        <v>9.8000000000000007</v>
      </c>
      <c r="D520" s="17">
        <v>9.83</v>
      </c>
      <c r="E520" s="17">
        <v>9.4600000000000009</v>
      </c>
      <c r="F520" s="17">
        <v>9.5500000000000007</v>
      </c>
      <c r="G520" s="17">
        <v>9.7899999999999991</v>
      </c>
      <c r="H520" s="17">
        <v>930</v>
      </c>
      <c r="I520" s="17">
        <v>1424</v>
      </c>
      <c r="J520" s="17">
        <v>-1.9</v>
      </c>
      <c r="K520" s="17">
        <v>-0.6</v>
      </c>
      <c r="L520" s="17">
        <v>-2.6</v>
      </c>
      <c r="M520" s="17">
        <v>-2.5</v>
      </c>
      <c r="N520" s="17">
        <v>0.1</v>
      </c>
      <c r="O520" s="17">
        <v>24</v>
      </c>
      <c r="P520" s="17">
        <v>-2.9</v>
      </c>
      <c r="Q520" s="17">
        <v>0.9</v>
      </c>
      <c r="R520" s="17">
        <v>0.3</v>
      </c>
      <c r="S520" s="17">
        <v>-3.5</v>
      </c>
      <c r="T520" s="17">
        <v>92</v>
      </c>
      <c r="U520" s="17">
        <v>-16</v>
      </c>
      <c r="V520" s="17">
        <v>0.04</v>
      </c>
      <c r="W520" s="17">
        <v>0</v>
      </c>
      <c r="X520" s="17">
        <v>329</v>
      </c>
      <c r="Y520" s="17">
        <v>0.1</v>
      </c>
      <c r="Z520" s="17">
        <v>-1.1000000000000001</v>
      </c>
      <c r="AA520" s="17">
        <v>1130</v>
      </c>
      <c r="AB520" s="17">
        <v>930</v>
      </c>
      <c r="AC520" s="17">
        <v>1424</v>
      </c>
      <c r="AD520" s="17">
        <v>1301</v>
      </c>
      <c r="AE520" s="17">
        <v>-1</v>
      </c>
      <c r="AF520" s="17">
        <v>1</v>
      </c>
      <c r="AG520" s="17">
        <v>0.2</v>
      </c>
      <c r="AH520" s="17">
        <v>-1</v>
      </c>
      <c r="AI520" s="17">
        <v>0.32</v>
      </c>
      <c r="AJ520" s="17">
        <v>8.77</v>
      </c>
      <c r="AK520" s="17">
        <v>1.0900000000000001</v>
      </c>
      <c r="AL520" s="17">
        <v>86</v>
      </c>
      <c r="AM520" s="17">
        <v>9.61</v>
      </c>
      <c r="AN520" s="17">
        <v>9.82</v>
      </c>
      <c r="AO520" s="17">
        <v>9.4600000000000009</v>
      </c>
      <c r="AP520" s="17">
        <v>965</v>
      </c>
      <c r="AQ520" s="17">
        <v>50</v>
      </c>
      <c r="AR520" s="17">
        <v>75</v>
      </c>
      <c r="AS520" s="17">
        <v>88</v>
      </c>
      <c r="AT520" s="17">
        <v>19</v>
      </c>
      <c r="AU520" s="17">
        <v>-3</v>
      </c>
      <c r="AV520" s="17"/>
      <c r="AW520" s="17"/>
      <c r="AX520" s="17"/>
    </row>
    <row r="521" spans="1:50" x14ac:dyDescent="0.15">
      <c r="A521" s="17" t="s">
        <v>359</v>
      </c>
      <c r="B521" s="17" t="s">
        <v>360</v>
      </c>
      <c r="C521" s="17">
        <v>15.49</v>
      </c>
      <c r="D521" s="17">
        <v>15.49</v>
      </c>
      <c r="E521" s="17">
        <v>15.01</v>
      </c>
      <c r="F521" s="17">
        <v>15.09</v>
      </c>
      <c r="G521" s="17">
        <v>15.4</v>
      </c>
      <c r="H521" s="17">
        <v>930</v>
      </c>
      <c r="I521" s="17">
        <v>1402</v>
      </c>
      <c r="J521" s="17">
        <v>-1.5</v>
      </c>
      <c r="K521" s="17">
        <v>-1</v>
      </c>
      <c r="L521" s="17">
        <v>-2.6</v>
      </c>
      <c r="M521" s="17">
        <v>-2</v>
      </c>
      <c r="N521" s="17">
        <v>0.6</v>
      </c>
      <c r="O521" s="17">
        <v>17</v>
      </c>
      <c r="P521" s="17">
        <v>-2.6</v>
      </c>
      <c r="Q521" s="17">
        <v>0.5</v>
      </c>
      <c r="R521" s="17">
        <v>0</v>
      </c>
      <c r="S521" s="17">
        <v>-3.1</v>
      </c>
      <c r="T521" s="17">
        <v>100</v>
      </c>
      <c r="U521" s="17">
        <v>-33</v>
      </c>
      <c r="V521" s="17">
        <v>0.03</v>
      </c>
      <c r="W521" s="17">
        <v>14</v>
      </c>
      <c r="X521" s="17">
        <v>26</v>
      </c>
      <c r="Y521" s="17">
        <v>-0.1</v>
      </c>
      <c r="Z521" s="17">
        <v>-0.5</v>
      </c>
      <c r="AA521" s="17">
        <v>954</v>
      </c>
      <c r="AB521" s="17">
        <v>930</v>
      </c>
      <c r="AC521" s="17">
        <v>1402</v>
      </c>
      <c r="AD521" s="17">
        <v>1300</v>
      </c>
      <c r="AE521" s="17">
        <v>-1.2</v>
      </c>
      <c r="AF521" s="17">
        <v>0.5</v>
      </c>
      <c r="AG521" s="17">
        <v>0</v>
      </c>
      <c r="AH521" s="17">
        <v>-1.3</v>
      </c>
      <c r="AI521" s="17">
        <v>0.4</v>
      </c>
      <c r="AJ521" s="17">
        <v>14.788500000000001</v>
      </c>
      <c r="AK521" s="17">
        <v>1.02</v>
      </c>
      <c r="AL521" s="17">
        <v>68</v>
      </c>
      <c r="AM521" s="17">
        <v>15.21</v>
      </c>
      <c r="AN521" s="17">
        <v>15.49</v>
      </c>
      <c r="AO521" s="17">
        <v>15.01</v>
      </c>
      <c r="AP521" s="17">
        <v>1528</v>
      </c>
      <c r="AQ521" s="17">
        <v>100</v>
      </c>
      <c r="AR521" s="17">
        <v>85</v>
      </c>
      <c r="AS521" s="17">
        <v>100</v>
      </c>
      <c r="AT521" s="17">
        <v>46</v>
      </c>
      <c r="AU521" s="17">
        <v>0</v>
      </c>
      <c r="AV521" s="17"/>
      <c r="AW521" s="17"/>
      <c r="AX521" s="17"/>
    </row>
    <row r="522" spans="1:50" x14ac:dyDescent="0.15">
      <c r="A522" s="17" t="s">
        <v>3014</v>
      </c>
      <c r="B522" s="17" t="s">
        <v>3015</v>
      </c>
      <c r="C522" s="17">
        <v>13.91</v>
      </c>
      <c r="D522" s="17">
        <v>13.93</v>
      </c>
      <c r="E522" s="17">
        <v>13.81</v>
      </c>
      <c r="F522" s="17">
        <v>13.87</v>
      </c>
      <c r="G522" s="17">
        <v>13.86</v>
      </c>
      <c r="H522" s="17">
        <v>1301</v>
      </c>
      <c r="I522" s="17">
        <v>939</v>
      </c>
      <c r="J522" s="17">
        <v>-0.3</v>
      </c>
      <c r="K522" s="17">
        <v>0</v>
      </c>
      <c r="L522" s="17">
        <v>-0.3</v>
      </c>
      <c r="M522" s="17">
        <v>0.1</v>
      </c>
      <c r="N522" s="17">
        <v>0.4</v>
      </c>
      <c r="O522" s="17">
        <v>50</v>
      </c>
      <c r="P522" s="17">
        <v>-0.4</v>
      </c>
      <c r="Q522" s="17">
        <v>0.4</v>
      </c>
      <c r="R522" s="17">
        <v>0.1</v>
      </c>
      <c r="S522" s="17">
        <v>-0.7</v>
      </c>
      <c r="T522" s="17">
        <v>83</v>
      </c>
      <c r="U522" s="17">
        <v>0</v>
      </c>
      <c r="V522" s="17">
        <v>0.01</v>
      </c>
      <c r="W522" s="17">
        <v>55</v>
      </c>
      <c r="X522" s="17">
        <v>90</v>
      </c>
      <c r="Y522" s="17">
        <v>-0.2</v>
      </c>
      <c r="Z522" s="17">
        <v>-0.5</v>
      </c>
      <c r="AA522" s="17">
        <v>939</v>
      </c>
      <c r="AB522" s="17">
        <v>930</v>
      </c>
      <c r="AC522" s="17">
        <v>1444</v>
      </c>
      <c r="AD522" s="17">
        <v>1301</v>
      </c>
      <c r="AE522" s="17">
        <v>-0.4</v>
      </c>
      <c r="AF522" s="17">
        <v>0.2</v>
      </c>
      <c r="AG522" s="17">
        <v>0.1</v>
      </c>
      <c r="AH522" s="17">
        <v>-0.4</v>
      </c>
      <c r="AI522" s="17">
        <v>0.57999999999999996</v>
      </c>
      <c r="AJ522" s="17">
        <v>14.083500000000001</v>
      </c>
      <c r="AK522" s="17">
        <v>0.98</v>
      </c>
      <c r="AL522" s="17">
        <v>45</v>
      </c>
      <c r="AM522" s="17">
        <v>13.81</v>
      </c>
      <c r="AN522" s="17">
        <v>13.92</v>
      </c>
      <c r="AO522" s="17">
        <v>13.84</v>
      </c>
      <c r="AP522" s="17">
        <v>1393</v>
      </c>
      <c r="AQ522" s="17">
        <v>75</v>
      </c>
      <c r="AR522" s="17">
        <v>0</v>
      </c>
      <c r="AS522" s="17">
        <v>91</v>
      </c>
      <c r="AT522" s="17">
        <v>27</v>
      </c>
      <c r="AU522" s="17">
        <v>-9</v>
      </c>
      <c r="AV522" s="17"/>
      <c r="AW522" s="17"/>
      <c r="AX522" s="17"/>
    </row>
    <row r="523" spans="1:50" x14ac:dyDescent="0.15">
      <c r="A523" s="17" t="s">
        <v>630</v>
      </c>
      <c r="B523" s="17" t="s">
        <v>631</v>
      </c>
      <c r="C523" s="17">
        <v>4.1399999999999997</v>
      </c>
      <c r="D523" s="17">
        <v>4.1500000000000004</v>
      </c>
      <c r="E523" s="17">
        <v>4.12</v>
      </c>
      <c r="F523" s="17">
        <v>4.13</v>
      </c>
      <c r="G523" s="17">
        <v>4.1399999999999997</v>
      </c>
      <c r="H523" s="17">
        <v>930</v>
      </c>
      <c r="I523" s="17">
        <v>1500</v>
      </c>
      <c r="J523" s="17">
        <v>0</v>
      </c>
      <c r="K523" s="17">
        <v>-0.2</v>
      </c>
      <c r="L523" s="17">
        <v>-0.2</v>
      </c>
      <c r="M523" s="17">
        <v>-0.2</v>
      </c>
      <c r="N523" s="17">
        <v>0</v>
      </c>
      <c r="O523" s="17">
        <v>33</v>
      </c>
      <c r="P523" s="17">
        <v>-0.5</v>
      </c>
      <c r="Q523" s="17">
        <v>0.2</v>
      </c>
      <c r="R523" s="17">
        <v>0.2</v>
      </c>
      <c r="S523" s="17">
        <v>-0.5</v>
      </c>
      <c r="T523" s="17">
        <v>67</v>
      </c>
      <c r="U523" s="17">
        <v>-33</v>
      </c>
      <c r="V523" s="17">
        <v>0.01</v>
      </c>
      <c r="W523" s="17">
        <v>50</v>
      </c>
      <c r="X523" s="17">
        <v>401</v>
      </c>
      <c r="Y523" s="17">
        <v>0.2</v>
      </c>
      <c r="Z523" s="17">
        <v>0.2</v>
      </c>
      <c r="AA523" s="17">
        <v>937</v>
      </c>
      <c r="AB523" s="17">
        <v>930</v>
      </c>
      <c r="AC523" s="17">
        <v>1500</v>
      </c>
      <c r="AD523" s="17">
        <v>1300</v>
      </c>
      <c r="AE523" s="17">
        <v>-0.5</v>
      </c>
      <c r="AF523" s="17">
        <v>0.2</v>
      </c>
      <c r="AG523" s="17">
        <v>0.2</v>
      </c>
      <c r="AH523" s="17">
        <v>-0.5</v>
      </c>
      <c r="AI523" s="17">
        <v>1</v>
      </c>
      <c r="AJ523" s="17">
        <v>4.1660000000000004</v>
      </c>
      <c r="AK523" s="17">
        <v>0.99</v>
      </c>
      <c r="AL523" s="17">
        <v>50</v>
      </c>
      <c r="AM523" s="17">
        <v>4.13</v>
      </c>
      <c r="AN523" s="17">
        <v>4.1500000000000004</v>
      </c>
      <c r="AO523" s="17">
        <v>4.12</v>
      </c>
      <c r="AP523" s="17">
        <v>415</v>
      </c>
      <c r="AQ523" s="17">
        <v>0</v>
      </c>
      <c r="AR523" s="17">
        <v>100</v>
      </c>
      <c r="AS523" s="17">
        <v>50</v>
      </c>
      <c r="AT523" s="17">
        <v>100</v>
      </c>
      <c r="AU523" s="17">
        <v>-7</v>
      </c>
      <c r="AV523" s="17"/>
      <c r="AW523" s="17"/>
      <c r="AX523" s="17"/>
    </row>
    <row r="524" spans="1:50" x14ac:dyDescent="0.15">
      <c r="A524" s="17" t="s">
        <v>1551</v>
      </c>
      <c r="B524" s="17" t="s">
        <v>1551</v>
      </c>
      <c r="C524" s="17">
        <v>97.96</v>
      </c>
      <c r="D524" s="17">
        <v>99.26</v>
      </c>
      <c r="E524" s="17">
        <v>96.03</v>
      </c>
      <c r="F524" s="17">
        <v>96.36</v>
      </c>
      <c r="G524" s="17">
        <v>98.64</v>
      </c>
      <c r="H524" s="17">
        <v>955</v>
      </c>
      <c r="I524" s="17">
        <v>1439</v>
      </c>
      <c r="J524" s="17">
        <v>-0.7</v>
      </c>
      <c r="K524" s="17">
        <v>-0.9</v>
      </c>
      <c r="L524" s="17">
        <v>-1.6</v>
      </c>
      <c r="M524" s="17">
        <v>-2.2999999999999998</v>
      </c>
      <c r="N524" s="17">
        <v>-0.7</v>
      </c>
      <c r="O524" s="17">
        <v>10</v>
      </c>
      <c r="P524" s="17">
        <v>-3</v>
      </c>
      <c r="Q524" s="17">
        <v>0.3</v>
      </c>
      <c r="R524" s="17">
        <v>1.3</v>
      </c>
      <c r="S524" s="17">
        <v>-2</v>
      </c>
      <c r="T524" s="17">
        <v>60</v>
      </c>
      <c r="U524" s="17">
        <v>-27</v>
      </c>
      <c r="V524" s="17">
        <v>0.03</v>
      </c>
      <c r="W524" s="17">
        <v>13</v>
      </c>
      <c r="X524" s="17">
        <v>7751</v>
      </c>
      <c r="Y524" s="17">
        <v>-0.1</v>
      </c>
      <c r="Z524" s="17">
        <v>0</v>
      </c>
      <c r="AA524" s="17">
        <v>1119</v>
      </c>
      <c r="AB524" s="17">
        <v>955</v>
      </c>
      <c r="AC524" s="17">
        <v>1439</v>
      </c>
      <c r="AD524" s="17">
        <v>1300</v>
      </c>
      <c r="AE524" s="17">
        <v>-1.1000000000000001</v>
      </c>
      <c r="AF524" s="17">
        <v>0.3</v>
      </c>
      <c r="AG524" s="17">
        <v>1.3</v>
      </c>
      <c r="AH524" s="17">
        <v>-1.1000000000000001</v>
      </c>
      <c r="AI524" s="17">
        <v>0.73</v>
      </c>
      <c r="AJ524" s="17">
        <v>0</v>
      </c>
      <c r="AK524" s="17">
        <v>0</v>
      </c>
      <c r="AL524" s="17">
        <v>73</v>
      </c>
      <c r="AM524" s="17">
        <v>96.94</v>
      </c>
      <c r="AN524" s="17">
        <v>99.26</v>
      </c>
      <c r="AO524" s="17">
        <v>96.03</v>
      </c>
      <c r="AP524" s="17">
        <v>9742</v>
      </c>
      <c r="AQ524" s="17">
        <v>70</v>
      </c>
      <c r="AR524" s="17">
        <v>59</v>
      </c>
      <c r="AS524" s="17">
        <v>48</v>
      </c>
      <c r="AT524" s="17">
        <v>51</v>
      </c>
      <c r="AU524" s="17">
        <v>-4</v>
      </c>
      <c r="AV524" s="17"/>
      <c r="AW524" s="17"/>
      <c r="AX524" s="17"/>
    </row>
    <row r="525" spans="1:50" x14ac:dyDescent="0.15">
      <c r="A525" s="17" t="s">
        <v>2838</v>
      </c>
      <c r="B525" s="17" t="s">
        <v>2839</v>
      </c>
      <c r="C525" s="17">
        <v>27.05</v>
      </c>
      <c r="D525" s="17">
        <v>27.2</v>
      </c>
      <c r="E525" s="17">
        <v>26.9</v>
      </c>
      <c r="F525" s="17">
        <v>27.13</v>
      </c>
      <c r="G525" s="17">
        <v>27.05</v>
      </c>
      <c r="H525" s="17">
        <v>1054</v>
      </c>
      <c r="I525" s="17">
        <v>1020</v>
      </c>
      <c r="J525" s="17">
        <v>0</v>
      </c>
      <c r="K525" s="17">
        <v>0.3</v>
      </c>
      <c r="L525" s="17">
        <v>0.3</v>
      </c>
      <c r="M525" s="17">
        <v>0.3</v>
      </c>
      <c r="N525" s="17">
        <v>0</v>
      </c>
      <c r="O525" s="17">
        <v>77</v>
      </c>
      <c r="P525" s="17">
        <v>-0.3</v>
      </c>
      <c r="Q525" s="17">
        <v>0.9</v>
      </c>
      <c r="R525" s="17">
        <v>0.6</v>
      </c>
      <c r="S525" s="17">
        <v>-0.6</v>
      </c>
      <c r="T525" s="17">
        <v>50</v>
      </c>
      <c r="U525" s="17">
        <v>23</v>
      </c>
      <c r="V525" s="17">
        <v>0.01</v>
      </c>
      <c r="W525" s="17">
        <v>53</v>
      </c>
      <c r="X525" s="17">
        <v>59</v>
      </c>
      <c r="Y525" s="17">
        <v>-0.2</v>
      </c>
      <c r="Z525" s="17">
        <v>0</v>
      </c>
      <c r="AA525" s="17">
        <v>1020</v>
      </c>
      <c r="AB525" s="17">
        <v>1054</v>
      </c>
      <c r="AC525" s="17">
        <v>1401</v>
      </c>
      <c r="AD525" s="17">
        <v>1458</v>
      </c>
      <c r="AE525" s="17">
        <v>-0.1</v>
      </c>
      <c r="AF525" s="17">
        <v>0.8</v>
      </c>
      <c r="AG525" s="17">
        <v>0.6</v>
      </c>
      <c r="AH525" s="17">
        <v>-0.1</v>
      </c>
      <c r="AI525" s="17">
        <v>0.56999999999999995</v>
      </c>
      <c r="AJ525" s="17">
        <v>26.73</v>
      </c>
      <c r="AK525" s="17">
        <v>1.01</v>
      </c>
      <c r="AL525" s="17">
        <v>50</v>
      </c>
      <c r="AM525" s="17">
        <v>26.9</v>
      </c>
      <c r="AN525" s="17">
        <v>27.2</v>
      </c>
      <c r="AO525" s="17">
        <v>26.91</v>
      </c>
      <c r="AP525" s="17">
        <v>2715</v>
      </c>
      <c r="AQ525" s="17">
        <v>100</v>
      </c>
      <c r="AR525" s="17">
        <v>0</v>
      </c>
      <c r="AS525" s="17">
        <v>43</v>
      </c>
      <c r="AT525" s="17">
        <v>43</v>
      </c>
      <c r="AU525" s="17">
        <v>1</v>
      </c>
      <c r="AV525" s="17"/>
      <c r="AW525" s="17"/>
      <c r="AX525" s="17"/>
    </row>
    <row r="526" spans="1:50" x14ac:dyDescent="0.15">
      <c r="A526" s="17" t="s">
        <v>3094</v>
      </c>
      <c r="B526" s="17" t="s">
        <v>3095</v>
      </c>
      <c r="C526" s="17">
        <v>10.93</v>
      </c>
      <c r="D526" s="17">
        <v>11.8</v>
      </c>
      <c r="E526" s="17">
        <v>10.82</v>
      </c>
      <c r="F526" s="17">
        <v>11.3</v>
      </c>
      <c r="G526" s="17">
        <v>10.84</v>
      </c>
      <c r="H526" s="17">
        <v>951</v>
      </c>
      <c r="I526" s="17">
        <v>936</v>
      </c>
      <c r="J526" s="17">
        <v>3.4</v>
      </c>
      <c r="K526" s="17">
        <v>0</v>
      </c>
      <c r="L526" s="17">
        <v>3.3</v>
      </c>
      <c r="M526" s="17">
        <v>4.2</v>
      </c>
      <c r="N526" s="17">
        <v>0.8</v>
      </c>
      <c r="O526" s="17">
        <v>49</v>
      </c>
      <c r="P526" s="17">
        <v>-4.3</v>
      </c>
      <c r="Q526" s="17">
        <v>4.3</v>
      </c>
      <c r="R526" s="17">
        <v>7.7</v>
      </c>
      <c r="S526" s="17">
        <v>-1</v>
      </c>
      <c r="T526" s="17">
        <v>11</v>
      </c>
      <c r="U526" s="17">
        <v>0</v>
      </c>
      <c r="V526" s="17">
        <v>0.09</v>
      </c>
      <c r="W526" s="17">
        <v>53</v>
      </c>
      <c r="X526" s="17">
        <v>801</v>
      </c>
      <c r="Y526" s="17">
        <v>0.1</v>
      </c>
      <c r="Z526" s="17">
        <v>1</v>
      </c>
      <c r="AA526" s="17">
        <v>936</v>
      </c>
      <c r="AB526" s="17">
        <v>951</v>
      </c>
      <c r="AC526" s="17">
        <v>1439</v>
      </c>
      <c r="AD526" s="17">
        <v>1306</v>
      </c>
      <c r="AE526" s="17">
        <v>-1</v>
      </c>
      <c r="AF526" s="17">
        <v>0.9</v>
      </c>
      <c r="AG526" s="17">
        <v>7.3</v>
      </c>
      <c r="AH526" s="17">
        <v>-1</v>
      </c>
      <c r="AI526" s="17">
        <v>0.93</v>
      </c>
      <c r="AJ526" s="17">
        <v>10.5395</v>
      </c>
      <c r="AK526" s="17">
        <v>1.07</v>
      </c>
      <c r="AL526" s="17">
        <v>2</v>
      </c>
      <c r="AM526" s="17">
        <v>10.82</v>
      </c>
      <c r="AN526" s="17">
        <v>11.73</v>
      </c>
      <c r="AO526" s="17">
        <v>11.2</v>
      </c>
      <c r="AP526" s="17">
        <v>1141</v>
      </c>
      <c r="AQ526" s="17">
        <v>43</v>
      </c>
      <c r="AR526" s="17">
        <v>57</v>
      </c>
      <c r="AS526" s="17">
        <v>46</v>
      </c>
      <c r="AT526" s="17">
        <v>92</v>
      </c>
      <c r="AU526" s="17">
        <v>4</v>
      </c>
      <c r="AV526" s="17"/>
      <c r="AW526" s="17"/>
      <c r="AX526" s="17"/>
    </row>
    <row r="527" spans="1:50" x14ac:dyDescent="0.15">
      <c r="A527" s="17" t="s">
        <v>702</v>
      </c>
      <c r="B527" s="17" t="s">
        <v>703</v>
      </c>
      <c r="C527" s="17">
        <v>11</v>
      </c>
      <c r="D527" s="17">
        <v>11.08</v>
      </c>
      <c r="E527" s="17">
        <v>10.93</v>
      </c>
      <c r="F527" s="17">
        <v>11.07</v>
      </c>
      <c r="G527" s="17">
        <v>11.01</v>
      </c>
      <c r="H527" s="17">
        <v>1459</v>
      </c>
      <c r="I527" s="17">
        <v>1407</v>
      </c>
      <c r="J527" s="17">
        <v>-0.1</v>
      </c>
      <c r="K527" s="17">
        <v>0.7</v>
      </c>
      <c r="L527" s="17">
        <v>0.6</v>
      </c>
      <c r="M527" s="17">
        <v>0.5</v>
      </c>
      <c r="N527" s="17">
        <v>-0.1</v>
      </c>
      <c r="O527" s="17">
        <v>93</v>
      </c>
      <c r="P527" s="17">
        <v>-0.1</v>
      </c>
      <c r="Q527" s="17">
        <v>1.3</v>
      </c>
      <c r="R527" s="17">
        <v>0.7</v>
      </c>
      <c r="S527" s="17">
        <v>-0.6</v>
      </c>
      <c r="T527" s="17">
        <v>47</v>
      </c>
      <c r="U527" s="17">
        <v>53</v>
      </c>
      <c r="V527" s="17">
        <v>0.01</v>
      </c>
      <c r="W527" s="17">
        <v>36</v>
      </c>
      <c r="X527" s="17">
        <v>113</v>
      </c>
      <c r="Y527" s="17">
        <v>-0.4</v>
      </c>
      <c r="Z527" s="17">
        <v>0</v>
      </c>
      <c r="AA527" s="17">
        <v>933</v>
      </c>
      <c r="AB527" s="17">
        <v>958</v>
      </c>
      <c r="AC527" s="17">
        <v>1407</v>
      </c>
      <c r="AD527" s="17">
        <v>1459</v>
      </c>
      <c r="AE527" s="17">
        <v>0</v>
      </c>
      <c r="AF527" s="17">
        <v>1.3</v>
      </c>
      <c r="AG527" s="17">
        <v>0.5</v>
      </c>
      <c r="AH527" s="17">
        <v>0</v>
      </c>
      <c r="AI527" s="17">
        <v>0.4</v>
      </c>
      <c r="AJ527" s="17">
        <v>11.023</v>
      </c>
      <c r="AK527" s="17">
        <v>1</v>
      </c>
      <c r="AL527" s="17">
        <v>55</v>
      </c>
      <c r="AM527" s="17">
        <v>10.95</v>
      </c>
      <c r="AN527" s="17">
        <v>11.06</v>
      </c>
      <c r="AO527" s="17">
        <v>10.93</v>
      </c>
      <c r="AP527" s="17">
        <v>1107</v>
      </c>
      <c r="AQ527" s="17">
        <v>100</v>
      </c>
      <c r="AR527" s="17">
        <v>20</v>
      </c>
      <c r="AS527" s="17">
        <v>71</v>
      </c>
      <c r="AT527" s="17">
        <v>71</v>
      </c>
      <c r="AU527" s="17">
        <v>5</v>
      </c>
      <c r="AV527" s="17"/>
      <c r="AW527" s="17"/>
      <c r="AX527" s="17"/>
    </row>
    <row r="528" spans="1:50" x14ac:dyDescent="0.15">
      <c r="A528" s="17" t="s">
        <v>216</v>
      </c>
      <c r="B528" s="17" t="s">
        <v>217</v>
      </c>
      <c r="C528" s="17">
        <v>18.57</v>
      </c>
      <c r="D528" s="17">
        <v>18.850000000000001</v>
      </c>
      <c r="E528" s="17">
        <v>18.54</v>
      </c>
      <c r="F528" s="17">
        <v>18.61</v>
      </c>
      <c r="G528" s="17">
        <v>18.670000000000002</v>
      </c>
      <c r="H528" s="17">
        <v>935</v>
      </c>
      <c r="I528" s="17">
        <v>1355</v>
      </c>
      <c r="J528" s="17">
        <v>0.5</v>
      </c>
      <c r="K528" s="17">
        <v>-0.3</v>
      </c>
      <c r="L528" s="17">
        <v>0.2</v>
      </c>
      <c r="M528" s="17">
        <v>-0.3</v>
      </c>
      <c r="N528" s="17">
        <v>-0.5</v>
      </c>
      <c r="O528" s="17">
        <v>23</v>
      </c>
      <c r="P528" s="17">
        <v>-1.3</v>
      </c>
      <c r="Q528" s="17">
        <v>0.4</v>
      </c>
      <c r="R528" s="17">
        <v>1.5</v>
      </c>
      <c r="S528" s="17">
        <v>-0.2</v>
      </c>
      <c r="T528" s="17">
        <v>10</v>
      </c>
      <c r="U528" s="17">
        <v>-19</v>
      </c>
      <c r="V528" s="17">
        <v>0.02</v>
      </c>
      <c r="W528" s="17">
        <v>36</v>
      </c>
      <c r="X528" s="17">
        <v>36</v>
      </c>
      <c r="Y528" s="17">
        <v>0.5</v>
      </c>
      <c r="Z528" s="17">
        <v>0.7</v>
      </c>
      <c r="AA528" s="17">
        <v>930</v>
      </c>
      <c r="AB528" s="17">
        <v>935</v>
      </c>
      <c r="AC528" s="17">
        <v>1355</v>
      </c>
      <c r="AD528" s="17">
        <v>1300</v>
      </c>
      <c r="AE528" s="17">
        <v>-0.3</v>
      </c>
      <c r="AF528" s="17">
        <v>0.4</v>
      </c>
      <c r="AG528" s="17">
        <v>1.5</v>
      </c>
      <c r="AH528" s="17">
        <v>-0.3</v>
      </c>
      <c r="AI528" s="17">
        <v>1.1000000000000001</v>
      </c>
      <c r="AJ528" s="17">
        <v>18.137</v>
      </c>
      <c r="AK528" s="17">
        <v>1.03</v>
      </c>
      <c r="AL528" s="17">
        <v>36</v>
      </c>
      <c r="AM528" s="17">
        <v>18.57</v>
      </c>
      <c r="AN528" s="17">
        <v>18.850000000000001</v>
      </c>
      <c r="AO528" s="17">
        <v>18.54</v>
      </c>
      <c r="AP528" s="17">
        <v>1867</v>
      </c>
      <c r="AQ528" s="17">
        <v>0</v>
      </c>
      <c r="AR528" s="17">
        <v>83</v>
      </c>
      <c r="AS528" s="17">
        <v>0</v>
      </c>
      <c r="AT528" s="17">
        <v>46</v>
      </c>
      <c r="AU528" s="17">
        <v>5</v>
      </c>
      <c r="AV528" s="17"/>
      <c r="AW528" s="17"/>
      <c r="AX528" s="17"/>
    </row>
    <row r="529" spans="1:50" x14ac:dyDescent="0.15">
      <c r="A529" s="17" t="s">
        <v>3358</v>
      </c>
      <c r="B529" s="17" t="s">
        <v>3359</v>
      </c>
      <c r="C529" s="17">
        <v>8.91</v>
      </c>
      <c r="D529" s="17">
        <v>9.24</v>
      </c>
      <c r="E529" s="17">
        <v>8.86</v>
      </c>
      <c r="F529" s="17">
        <v>8.9700000000000006</v>
      </c>
      <c r="G529" s="17">
        <v>8.9700000000000006</v>
      </c>
      <c r="H529" s="17">
        <v>956</v>
      </c>
      <c r="I529" s="17">
        <v>941</v>
      </c>
      <c r="J529" s="17">
        <v>1.2</v>
      </c>
      <c r="K529" s="17">
        <v>-0.6</v>
      </c>
      <c r="L529" s="17">
        <v>0.7</v>
      </c>
      <c r="M529" s="17">
        <v>0</v>
      </c>
      <c r="N529" s="17">
        <v>-0.7</v>
      </c>
      <c r="O529" s="17">
        <v>29</v>
      </c>
      <c r="P529" s="17">
        <v>-3</v>
      </c>
      <c r="Q529" s="17">
        <v>1.2</v>
      </c>
      <c r="R529" s="17">
        <v>3.6</v>
      </c>
      <c r="S529" s="17">
        <v>-0.6</v>
      </c>
      <c r="T529" s="17">
        <v>13</v>
      </c>
      <c r="U529" s="17">
        <v>-13</v>
      </c>
      <c r="V529" s="17">
        <v>0.04</v>
      </c>
      <c r="W529" s="17">
        <v>42</v>
      </c>
      <c r="X529" s="17">
        <v>554</v>
      </c>
      <c r="Y529" s="17">
        <v>0</v>
      </c>
      <c r="Z529" s="17">
        <v>-0.4</v>
      </c>
      <c r="AA529" s="17">
        <v>941</v>
      </c>
      <c r="AB529" s="17">
        <v>956</v>
      </c>
      <c r="AC529" s="17">
        <v>1412</v>
      </c>
      <c r="AD529" s="17">
        <v>1302</v>
      </c>
      <c r="AE529" s="17">
        <v>-1</v>
      </c>
      <c r="AF529" s="17">
        <v>0.8</v>
      </c>
      <c r="AG529" s="17">
        <v>3.6</v>
      </c>
      <c r="AH529" s="17">
        <v>-1</v>
      </c>
      <c r="AI529" s="17">
        <v>1.08</v>
      </c>
      <c r="AJ529" s="17">
        <v>8.5414999999999992</v>
      </c>
      <c r="AK529" s="17">
        <v>1.05</v>
      </c>
      <c r="AL529" s="17">
        <v>28</v>
      </c>
      <c r="AM529" s="17">
        <v>8.8699999999999992</v>
      </c>
      <c r="AN529" s="17">
        <v>9.23</v>
      </c>
      <c r="AO529" s="17">
        <v>8.9</v>
      </c>
      <c r="AP529" s="17">
        <v>906</v>
      </c>
      <c r="AQ529" s="17">
        <v>50</v>
      </c>
      <c r="AR529" s="17">
        <v>50</v>
      </c>
      <c r="AS529" s="17">
        <v>44</v>
      </c>
      <c r="AT529" s="17">
        <v>0</v>
      </c>
      <c r="AU529" s="17">
        <v>-8</v>
      </c>
      <c r="AV529" s="17"/>
      <c r="AW529" s="17"/>
      <c r="AX529" s="17"/>
    </row>
    <row r="530" spans="1:50" x14ac:dyDescent="0.15">
      <c r="A530" s="17" t="s">
        <v>2958</v>
      </c>
      <c r="B530" s="17" t="s">
        <v>2959</v>
      </c>
      <c r="C530" s="17">
        <v>12.71</v>
      </c>
      <c r="D530" s="17">
        <v>12.87</v>
      </c>
      <c r="E530" s="17">
        <v>12.38</v>
      </c>
      <c r="F530" s="17">
        <v>12.47</v>
      </c>
      <c r="G530" s="17">
        <v>12.8</v>
      </c>
      <c r="H530" s="17">
        <v>948</v>
      </c>
      <c r="I530" s="17">
        <v>1445</v>
      </c>
      <c r="J530" s="17">
        <v>-0.8</v>
      </c>
      <c r="K530" s="17">
        <v>-1.1000000000000001</v>
      </c>
      <c r="L530" s="17">
        <v>-1.9</v>
      </c>
      <c r="M530" s="17">
        <v>-2.6</v>
      </c>
      <c r="N530" s="17">
        <v>-0.7</v>
      </c>
      <c r="O530" s="17">
        <v>18</v>
      </c>
      <c r="P530" s="17">
        <v>-3.2</v>
      </c>
      <c r="Q530" s="17">
        <v>0.7</v>
      </c>
      <c r="R530" s="17">
        <v>1.3</v>
      </c>
      <c r="S530" s="17">
        <v>-2.6</v>
      </c>
      <c r="T530" s="17">
        <v>67</v>
      </c>
      <c r="U530" s="17">
        <v>-29</v>
      </c>
      <c r="V530" s="17">
        <v>0.04</v>
      </c>
      <c r="W530" s="17">
        <v>34</v>
      </c>
      <c r="X530" s="17">
        <v>487</v>
      </c>
      <c r="Y530" s="17">
        <v>0.6</v>
      </c>
      <c r="Z530" s="17">
        <v>0.3</v>
      </c>
      <c r="AA530" s="17">
        <v>1117</v>
      </c>
      <c r="AB530" s="17">
        <v>948</v>
      </c>
      <c r="AC530" s="17">
        <v>1445</v>
      </c>
      <c r="AD530" s="17">
        <v>1300</v>
      </c>
      <c r="AE530" s="17">
        <v>-1.2</v>
      </c>
      <c r="AF530" s="17">
        <v>0.7</v>
      </c>
      <c r="AG530" s="17">
        <v>1.2</v>
      </c>
      <c r="AH530" s="17">
        <v>-1.2</v>
      </c>
      <c r="AI530" s="17">
        <v>0.61</v>
      </c>
      <c r="AJ530" s="17">
        <v>12.1745</v>
      </c>
      <c r="AK530" s="17">
        <v>1.02</v>
      </c>
      <c r="AL530" s="17">
        <v>84</v>
      </c>
      <c r="AM530" s="17">
        <v>12.48</v>
      </c>
      <c r="AN530" s="17">
        <v>12.86</v>
      </c>
      <c r="AO530" s="17">
        <v>12.38</v>
      </c>
      <c r="AP530" s="17">
        <v>1262</v>
      </c>
      <c r="AQ530" s="17">
        <v>0</v>
      </c>
      <c r="AR530" s="17">
        <v>100</v>
      </c>
      <c r="AS530" s="17">
        <v>8</v>
      </c>
      <c r="AT530" s="17">
        <v>38</v>
      </c>
      <c r="AU530" s="17">
        <v>-2</v>
      </c>
      <c r="AV530" s="17"/>
      <c r="AW530" s="17"/>
      <c r="AX530" s="17"/>
    </row>
    <row r="531" spans="1:50" x14ac:dyDescent="0.15">
      <c r="A531" s="17" t="s">
        <v>451</v>
      </c>
      <c r="B531" s="17" t="s">
        <v>452</v>
      </c>
      <c r="C531" s="17">
        <v>17.649999999999999</v>
      </c>
      <c r="D531" s="17">
        <v>17.670000000000002</v>
      </c>
      <c r="E531" s="17">
        <v>17.54</v>
      </c>
      <c r="F531" s="17">
        <v>17.57</v>
      </c>
      <c r="G531" s="17">
        <v>17.649999999999999</v>
      </c>
      <c r="H531" s="17">
        <v>1045</v>
      </c>
      <c r="I531" s="17">
        <v>1353</v>
      </c>
      <c r="J531" s="17">
        <v>-0.3</v>
      </c>
      <c r="K531" s="17">
        <v>-0.2</v>
      </c>
      <c r="L531" s="17">
        <v>-0.5</v>
      </c>
      <c r="M531" s="17">
        <v>-0.5</v>
      </c>
      <c r="N531" s="17">
        <v>0</v>
      </c>
      <c r="O531" s="17">
        <v>23</v>
      </c>
      <c r="P531" s="17">
        <v>-0.6</v>
      </c>
      <c r="Q531" s="17">
        <v>0.2</v>
      </c>
      <c r="R531" s="17">
        <v>0.1</v>
      </c>
      <c r="S531" s="17">
        <v>-0.6</v>
      </c>
      <c r="T531" s="17">
        <v>85</v>
      </c>
      <c r="U531" s="17">
        <v>-23</v>
      </c>
      <c r="V531" s="17">
        <v>0.01</v>
      </c>
      <c r="W531" s="17">
        <v>46</v>
      </c>
      <c r="X531" s="17">
        <v>72</v>
      </c>
      <c r="Y531" s="17">
        <v>-0.1</v>
      </c>
      <c r="Z531" s="17">
        <v>-0.6</v>
      </c>
      <c r="AA531" s="17">
        <v>942</v>
      </c>
      <c r="AB531" s="17">
        <v>1045</v>
      </c>
      <c r="AC531" s="17">
        <v>1353</v>
      </c>
      <c r="AD531" s="17">
        <v>1340</v>
      </c>
      <c r="AE531" s="17">
        <v>-0.3</v>
      </c>
      <c r="AF531" s="17">
        <v>0.2</v>
      </c>
      <c r="AG531" s="17">
        <v>0.1</v>
      </c>
      <c r="AH531" s="17">
        <v>-0.3</v>
      </c>
      <c r="AI531" s="17">
        <v>0.62</v>
      </c>
      <c r="AJ531" s="17">
        <v>17.852</v>
      </c>
      <c r="AK531" s="17">
        <v>0.98</v>
      </c>
      <c r="AL531" s="17">
        <v>85</v>
      </c>
      <c r="AM531" s="17">
        <v>17.54</v>
      </c>
      <c r="AN531" s="17">
        <v>17.670000000000002</v>
      </c>
      <c r="AO531" s="17">
        <v>17.54</v>
      </c>
      <c r="AP531" s="17">
        <v>1763</v>
      </c>
      <c r="AQ531" s="17">
        <v>100</v>
      </c>
      <c r="AR531" s="17">
        <v>0</v>
      </c>
      <c r="AS531" s="17">
        <v>100</v>
      </c>
      <c r="AT531" s="17">
        <v>0</v>
      </c>
      <c r="AU531" s="17">
        <v>-10</v>
      </c>
      <c r="AV531" s="17"/>
      <c r="AW531" s="17"/>
      <c r="AX531" s="17"/>
    </row>
    <row r="532" spans="1:50" x14ac:dyDescent="0.15">
      <c r="A532" s="17" t="s">
        <v>3112</v>
      </c>
      <c r="B532" s="17" t="s">
        <v>3113</v>
      </c>
      <c r="C532" s="17">
        <v>10.42</v>
      </c>
      <c r="D532" s="17">
        <v>10.48</v>
      </c>
      <c r="E532" s="17">
        <v>10.3</v>
      </c>
      <c r="F532" s="17">
        <v>10.41</v>
      </c>
      <c r="G532" s="17">
        <v>10.42</v>
      </c>
      <c r="H532" s="17">
        <v>946</v>
      </c>
      <c r="I532" s="17">
        <v>931</v>
      </c>
      <c r="J532" s="17">
        <v>-0.3</v>
      </c>
      <c r="K532" s="17">
        <v>0.2</v>
      </c>
      <c r="L532" s="17">
        <v>-0.1</v>
      </c>
      <c r="M532" s="17">
        <v>-0.1</v>
      </c>
      <c r="N532" s="17">
        <v>0</v>
      </c>
      <c r="O532" s="17">
        <v>61</v>
      </c>
      <c r="P532" s="17">
        <v>-0.7</v>
      </c>
      <c r="Q532" s="17">
        <v>1.1000000000000001</v>
      </c>
      <c r="R532" s="17">
        <v>0.6</v>
      </c>
      <c r="S532" s="17">
        <v>-1.2</v>
      </c>
      <c r="T532" s="17">
        <v>67</v>
      </c>
      <c r="U532" s="17">
        <v>11</v>
      </c>
      <c r="V532" s="17">
        <v>0.02</v>
      </c>
      <c r="W532" s="17">
        <v>50</v>
      </c>
      <c r="X532" s="17">
        <v>77</v>
      </c>
      <c r="Y532" s="17">
        <v>0.2</v>
      </c>
      <c r="Z532" s="17">
        <v>0.4</v>
      </c>
      <c r="AA532" s="17">
        <v>931</v>
      </c>
      <c r="AB532" s="17">
        <v>946</v>
      </c>
      <c r="AC532" s="17">
        <v>1444</v>
      </c>
      <c r="AD532" s="17">
        <v>1304</v>
      </c>
      <c r="AE532" s="17">
        <v>-0.4</v>
      </c>
      <c r="AF532" s="17">
        <v>0.4</v>
      </c>
      <c r="AG532" s="17">
        <v>0.6</v>
      </c>
      <c r="AH532" s="17">
        <v>-0.4</v>
      </c>
      <c r="AI532" s="17">
        <v>0.55000000000000004</v>
      </c>
      <c r="AJ532" s="17">
        <v>10.638500000000001</v>
      </c>
      <c r="AK532" s="17">
        <v>0.98</v>
      </c>
      <c r="AL532" s="17">
        <v>67</v>
      </c>
      <c r="AM532" s="17">
        <v>10.3</v>
      </c>
      <c r="AN532" s="17">
        <v>10.48</v>
      </c>
      <c r="AO532" s="17">
        <v>10.37</v>
      </c>
      <c r="AP532" s="17">
        <v>1045</v>
      </c>
      <c r="AQ532" s="17">
        <v>58</v>
      </c>
      <c r="AR532" s="17">
        <v>75</v>
      </c>
      <c r="AS532" s="17">
        <v>71</v>
      </c>
      <c r="AT532" s="17">
        <v>94</v>
      </c>
      <c r="AU532" s="17">
        <v>-1</v>
      </c>
      <c r="AV532" s="17"/>
      <c r="AW532" s="17"/>
      <c r="AX532" s="17"/>
    </row>
    <row r="533" spans="1:50" x14ac:dyDescent="0.15">
      <c r="A533" s="17" t="s">
        <v>1068</v>
      </c>
      <c r="B533" s="17" t="s">
        <v>1069</v>
      </c>
      <c r="C533" s="17">
        <v>18.48</v>
      </c>
      <c r="D533" s="17">
        <v>18.48</v>
      </c>
      <c r="E533" s="17">
        <v>18.170000000000002</v>
      </c>
      <c r="F533" s="17">
        <v>18.190000000000001</v>
      </c>
      <c r="G533" s="17">
        <v>18.57</v>
      </c>
      <c r="H533" s="17">
        <v>930</v>
      </c>
      <c r="I533" s="17">
        <v>1005</v>
      </c>
      <c r="J533" s="17">
        <v>-1.2</v>
      </c>
      <c r="K533" s="17">
        <v>-0.3</v>
      </c>
      <c r="L533" s="17">
        <v>-1.6</v>
      </c>
      <c r="M533" s="17">
        <v>-2.1</v>
      </c>
      <c r="N533" s="17">
        <v>-0.5</v>
      </c>
      <c r="O533" s="17">
        <v>6</v>
      </c>
      <c r="P533" s="17">
        <v>-1.6</v>
      </c>
      <c r="Q533" s="17">
        <v>0.1</v>
      </c>
      <c r="R533" s="17">
        <v>0</v>
      </c>
      <c r="S533" s="17">
        <v>-1.7</v>
      </c>
      <c r="T533" s="17">
        <v>100</v>
      </c>
      <c r="U533" s="17">
        <v>-19</v>
      </c>
      <c r="V533" s="17">
        <v>0.02</v>
      </c>
      <c r="W533" s="17">
        <v>26</v>
      </c>
      <c r="X533" s="17">
        <v>329</v>
      </c>
      <c r="Y533" s="17">
        <v>-0.6</v>
      </c>
      <c r="Z533" s="17">
        <v>-0.9</v>
      </c>
      <c r="AA533" s="17">
        <v>1005</v>
      </c>
      <c r="AB533" s="17">
        <v>930</v>
      </c>
      <c r="AC533" s="17">
        <v>1500</v>
      </c>
      <c r="AD533" s="17">
        <v>1316</v>
      </c>
      <c r="AE533" s="17">
        <v>-0.5</v>
      </c>
      <c r="AF533" s="17">
        <v>0</v>
      </c>
      <c r="AG533" s="17">
        <v>0</v>
      </c>
      <c r="AH533" s="17">
        <v>-0.5</v>
      </c>
      <c r="AI533" s="17">
        <v>0.28999999999999998</v>
      </c>
      <c r="AJ533" s="17">
        <v>18.695499999999999</v>
      </c>
      <c r="AK533" s="17">
        <v>0.97</v>
      </c>
      <c r="AL533" s="17">
        <v>129</v>
      </c>
      <c r="AM533" s="17">
        <v>18.170000000000002</v>
      </c>
      <c r="AN533" s="17">
        <v>18.48</v>
      </c>
      <c r="AO533" s="17">
        <v>18.190000000000001</v>
      </c>
      <c r="AP533" s="17">
        <v>1828</v>
      </c>
      <c r="AQ533" s="17">
        <v>100</v>
      </c>
      <c r="AR533" s="17">
        <v>0</v>
      </c>
      <c r="AS533" s="17">
        <v>100</v>
      </c>
      <c r="AT533" s="17">
        <v>11</v>
      </c>
      <c r="AU533" s="17">
        <v>-2</v>
      </c>
      <c r="AV533" s="17"/>
      <c r="AW533" s="17"/>
      <c r="AX533" s="17"/>
    </row>
    <row r="534" spans="1:50" x14ac:dyDescent="0.15">
      <c r="A534" s="17" t="s">
        <v>968</v>
      </c>
      <c r="B534" s="17" t="s">
        <v>2066</v>
      </c>
      <c r="C534" s="17">
        <v>10.11</v>
      </c>
      <c r="D534" s="17">
        <v>10.23</v>
      </c>
      <c r="E534" s="17">
        <v>9.86</v>
      </c>
      <c r="F534" s="17">
        <v>10.039999999999999</v>
      </c>
      <c r="G534" s="17">
        <v>9.83</v>
      </c>
      <c r="H534" s="17">
        <v>930</v>
      </c>
      <c r="I534" s="17">
        <v>1405</v>
      </c>
      <c r="J534" s="17">
        <v>-1.7</v>
      </c>
      <c r="K534" s="17">
        <v>1</v>
      </c>
      <c r="L534" s="17">
        <v>-0.7</v>
      </c>
      <c r="M534" s="17">
        <v>2.1</v>
      </c>
      <c r="N534" s="17">
        <v>2.8</v>
      </c>
      <c r="O534" s="17">
        <v>49</v>
      </c>
      <c r="P534" s="17">
        <v>-1.9</v>
      </c>
      <c r="Q534" s="17">
        <v>1.8</v>
      </c>
      <c r="R534" s="17">
        <v>1.2</v>
      </c>
      <c r="S534" s="17">
        <v>-2.5</v>
      </c>
      <c r="T534" s="17">
        <v>68</v>
      </c>
      <c r="U534" s="17">
        <v>27</v>
      </c>
      <c r="V534" s="17">
        <v>0.04</v>
      </c>
      <c r="W534" s="17">
        <v>3</v>
      </c>
      <c r="X534" s="17">
        <v>620</v>
      </c>
      <c r="Y534" s="17">
        <v>0.3</v>
      </c>
      <c r="Z534" s="17">
        <v>-1</v>
      </c>
      <c r="AA534" s="17">
        <v>1008</v>
      </c>
      <c r="AB534" s="17">
        <v>930</v>
      </c>
      <c r="AC534" s="17">
        <v>1405</v>
      </c>
      <c r="AD534" s="17">
        <v>1450</v>
      </c>
      <c r="AE534" s="17">
        <v>-0.9</v>
      </c>
      <c r="AF534" s="17">
        <v>1.8</v>
      </c>
      <c r="AG534" s="17">
        <v>1.1000000000000001</v>
      </c>
      <c r="AH534" s="17">
        <v>-0.9</v>
      </c>
      <c r="AI534" s="17">
        <v>0.54</v>
      </c>
      <c r="AJ534" s="17">
        <v>9.7959999999999994</v>
      </c>
      <c r="AK534" s="17">
        <v>1.02</v>
      </c>
      <c r="AL534" s="17">
        <v>0</v>
      </c>
      <c r="AM534" s="17">
        <v>9.93</v>
      </c>
      <c r="AN534" s="17">
        <v>10.220000000000001</v>
      </c>
      <c r="AO534" s="17">
        <v>9.86</v>
      </c>
      <c r="AP534" s="17">
        <v>1013</v>
      </c>
      <c r="AQ534" s="17">
        <v>0</v>
      </c>
      <c r="AR534" s="17">
        <v>27</v>
      </c>
      <c r="AS534" s="17">
        <v>48</v>
      </c>
      <c r="AT534" s="17">
        <v>0</v>
      </c>
      <c r="AU534" s="17">
        <v>-10</v>
      </c>
      <c r="AV534" s="17"/>
      <c r="AW534" s="17"/>
      <c r="AX534" s="17"/>
    </row>
    <row r="535" spans="1:50" x14ac:dyDescent="0.15">
      <c r="A535" s="17" t="s">
        <v>3192</v>
      </c>
      <c r="B535" s="17" t="s">
        <v>3193</v>
      </c>
      <c r="C535" s="17">
        <v>7.16</v>
      </c>
      <c r="D535" s="17">
        <v>7.2</v>
      </c>
      <c r="E535" s="17">
        <v>7.12</v>
      </c>
      <c r="F535" s="17">
        <v>7.18</v>
      </c>
      <c r="G535" s="17">
        <v>7.16</v>
      </c>
      <c r="H535" s="17">
        <v>1106</v>
      </c>
      <c r="I535" s="17">
        <v>953</v>
      </c>
      <c r="J535" s="17">
        <v>0.3</v>
      </c>
      <c r="K535" s="17">
        <v>0</v>
      </c>
      <c r="L535" s="17">
        <v>0.3</v>
      </c>
      <c r="M535" s="17">
        <v>0.3</v>
      </c>
      <c r="N535" s="17">
        <v>0</v>
      </c>
      <c r="O535" s="17">
        <v>75</v>
      </c>
      <c r="P535" s="17">
        <v>-0.3</v>
      </c>
      <c r="Q535" s="17">
        <v>0.8</v>
      </c>
      <c r="R535" s="17">
        <v>0.6</v>
      </c>
      <c r="S535" s="17">
        <v>-0.6</v>
      </c>
      <c r="T535" s="17">
        <v>50</v>
      </c>
      <c r="U535" s="17">
        <v>0</v>
      </c>
      <c r="V535" s="17">
        <v>0.01</v>
      </c>
      <c r="W535" s="17">
        <v>75</v>
      </c>
      <c r="X535" s="17">
        <v>37</v>
      </c>
      <c r="Y535" s="17">
        <v>0</v>
      </c>
      <c r="Z535" s="17">
        <v>-0.4</v>
      </c>
      <c r="AA535" s="17">
        <v>953</v>
      </c>
      <c r="AB535" s="17">
        <v>1106</v>
      </c>
      <c r="AC535" s="17">
        <v>1447</v>
      </c>
      <c r="AD535" s="17">
        <v>1343</v>
      </c>
      <c r="AE535" s="17">
        <v>-0.3</v>
      </c>
      <c r="AF535" s="17">
        <v>0.7</v>
      </c>
      <c r="AG535" s="17">
        <v>0.6</v>
      </c>
      <c r="AH535" s="17">
        <v>-0.3</v>
      </c>
      <c r="AI535" s="17">
        <v>0.75</v>
      </c>
      <c r="AJ535" s="17">
        <v>7.2095000000000002</v>
      </c>
      <c r="AK535" s="17">
        <v>1</v>
      </c>
      <c r="AL535" s="17">
        <v>50</v>
      </c>
      <c r="AM535" s="17">
        <v>7.12</v>
      </c>
      <c r="AN535" s="17">
        <v>7.2</v>
      </c>
      <c r="AO535" s="17">
        <v>7.13</v>
      </c>
      <c r="AP535" s="17">
        <v>720</v>
      </c>
      <c r="AQ535" s="17">
        <v>100</v>
      </c>
      <c r="AR535" s="17">
        <v>67</v>
      </c>
      <c r="AS535" s="17">
        <v>75</v>
      </c>
      <c r="AT535" s="17">
        <v>0</v>
      </c>
      <c r="AU535" s="17">
        <v>-9</v>
      </c>
      <c r="AV535" s="17"/>
      <c r="AW535" s="17"/>
      <c r="AX535" s="17"/>
    </row>
    <row r="536" spans="1:50" x14ac:dyDescent="0.15">
      <c r="A536" s="17" t="s">
        <v>2778</v>
      </c>
      <c r="B536" s="17" t="s">
        <v>2779</v>
      </c>
      <c r="C536" s="17">
        <v>9.8800000000000008</v>
      </c>
      <c r="D536" s="17">
        <v>9.9</v>
      </c>
      <c r="E536" s="17">
        <v>9.56</v>
      </c>
      <c r="F536" s="17">
        <v>9.6300000000000008</v>
      </c>
      <c r="G536" s="17">
        <v>9.77</v>
      </c>
      <c r="H536" s="17">
        <v>932</v>
      </c>
      <c r="I536" s="17">
        <v>1436</v>
      </c>
      <c r="J536" s="17">
        <v>-2.4</v>
      </c>
      <c r="K536" s="17">
        <v>-0.1</v>
      </c>
      <c r="L536" s="17">
        <v>-2.6</v>
      </c>
      <c r="M536" s="17">
        <v>-1.4</v>
      </c>
      <c r="N536" s="17">
        <v>1.1000000000000001</v>
      </c>
      <c r="O536" s="17">
        <v>21</v>
      </c>
      <c r="P536" s="17">
        <v>-2.8</v>
      </c>
      <c r="Q536" s="17">
        <v>0.7</v>
      </c>
      <c r="R536" s="17">
        <v>0.2</v>
      </c>
      <c r="S536" s="17">
        <v>-3.3</v>
      </c>
      <c r="T536" s="17">
        <v>94</v>
      </c>
      <c r="U536" s="17">
        <v>-3</v>
      </c>
      <c r="V536" s="17">
        <v>0.03</v>
      </c>
      <c r="W536" s="17">
        <v>13</v>
      </c>
      <c r="X536" s="17">
        <v>83</v>
      </c>
      <c r="Y536" s="17">
        <v>-0.7</v>
      </c>
      <c r="Z536" s="17">
        <v>-1.8</v>
      </c>
      <c r="AA536" s="17">
        <v>1118</v>
      </c>
      <c r="AB536" s="17">
        <v>932</v>
      </c>
      <c r="AC536" s="17">
        <v>1436</v>
      </c>
      <c r="AD536" s="17">
        <v>1446</v>
      </c>
      <c r="AE536" s="17">
        <v>-0.8</v>
      </c>
      <c r="AF536" s="17">
        <v>0.7</v>
      </c>
      <c r="AG536" s="17">
        <v>0.2</v>
      </c>
      <c r="AH536" s="17">
        <v>-0.8</v>
      </c>
      <c r="AI536" s="17">
        <v>0.28999999999999998</v>
      </c>
      <c r="AJ536" s="17">
        <v>9.3465000000000007</v>
      </c>
      <c r="AK536" s="17">
        <v>1.03</v>
      </c>
      <c r="AL536" s="17">
        <v>57</v>
      </c>
      <c r="AM536" s="17">
        <v>9.6</v>
      </c>
      <c r="AN536" s="17">
        <v>9.9</v>
      </c>
      <c r="AO536" s="17">
        <v>9.56</v>
      </c>
      <c r="AP536" s="17">
        <v>971</v>
      </c>
      <c r="AQ536" s="17">
        <v>100</v>
      </c>
      <c r="AR536" s="17">
        <v>0</v>
      </c>
      <c r="AS536" s="17">
        <v>90</v>
      </c>
      <c r="AT536" s="17">
        <v>0</v>
      </c>
      <c r="AU536" s="17">
        <v>-8</v>
      </c>
      <c r="AV536" s="17"/>
      <c r="AW536" s="17"/>
      <c r="AX536" s="17"/>
    </row>
    <row r="537" spans="1:50" x14ac:dyDescent="0.15">
      <c r="A537" s="17" t="s">
        <v>341</v>
      </c>
      <c r="B537" s="17" t="s">
        <v>342</v>
      </c>
      <c r="C537" s="17">
        <v>17.010000000000002</v>
      </c>
      <c r="D537" s="17">
        <v>17.46</v>
      </c>
      <c r="E537" s="17">
        <v>16.88</v>
      </c>
      <c r="F537" s="17">
        <v>17.149999999999999</v>
      </c>
      <c r="G537" s="17">
        <v>17.07</v>
      </c>
      <c r="H537" s="17">
        <v>1032</v>
      </c>
      <c r="I537" s="17">
        <v>947</v>
      </c>
      <c r="J537" s="17">
        <v>1.1000000000000001</v>
      </c>
      <c r="K537" s="17">
        <v>-0.3</v>
      </c>
      <c r="L537" s="17">
        <v>0.8</v>
      </c>
      <c r="M537" s="17">
        <v>0.5</v>
      </c>
      <c r="N537" s="17">
        <v>-0.4</v>
      </c>
      <c r="O537" s="17">
        <v>47</v>
      </c>
      <c r="P537" s="17">
        <v>-1.8</v>
      </c>
      <c r="Q537" s="17">
        <v>1.6</v>
      </c>
      <c r="R537" s="17">
        <v>2.6</v>
      </c>
      <c r="S537" s="17">
        <v>-0.8</v>
      </c>
      <c r="T537" s="17">
        <v>22</v>
      </c>
      <c r="U537" s="17">
        <v>-9</v>
      </c>
      <c r="V537" s="17">
        <v>0.03</v>
      </c>
      <c r="W537" s="17">
        <v>54</v>
      </c>
      <c r="X537" s="17">
        <v>925</v>
      </c>
      <c r="Y537" s="17">
        <v>0.4</v>
      </c>
      <c r="Z537" s="17">
        <v>0.2</v>
      </c>
      <c r="AA537" s="17">
        <v>947</v>
      </c>
      <c r="AB537" s="17">
        <v>1032</v>
      </c>
      <c r="AC537" s="17">
        <v>1448</v>
      </c>
      <c r="AD537" s="17">
        <v>1300</v>
      </c>
      <c r="AE537" s="17">
        <v>-0.7</v>
      </c>
      <c r="AF537" s="17">
        <v>1</v>
      </c>
      <c r="AG537" s="17">
        <v>2.6</v>
      </c>
      <c r="AH537" s="17">
        <v>-0.7</v>
      </c>
      <c r="AI537" s="17">
        <v>0.98</v>
      </c>
      <c r="AJ537" s="17">
        <v>16.375499999999999</v>
      </c>
      <c r="AK537" s="17">
        <v>1.05</v>
      </c>
      <c r="AL537" s="17">
        <v>30</v>
      </c>
      <c r="AM537" s="17">
        <v>16.899999999999999</v>
      </c>
      <c r="AN537" s="17">
        <v>17.46</v>
      </c>
      <c r="AO537" s="17">
        <v>16.98</v>
      </c>
      <c r="AP537" s="17">
        <v>1727</v>
      </c>
      <c r="AQ537" s="17">
        <v>10</v>
      </c>
      <c r="AR537" s="17">
        <v>80</v>
      </c>
      <c r="AS537" s="17">
        <v>6</v>
      </c>
      <c r="AT537" s="17">
        <v>25</v>
      </c>
      <c r="AU537" s="17">
        <v>-5</v>
      </c>
      <c r="AV537" s="17"/>
      <c r="AW537" s="17"/>
      <c r="AX537" s="17"/>
    </row>
    <row r="538" spans="1:50" x14ac:dyDescent="0.15">
      <c r="A538" s="17" t="s">
        <v>648</v>
      </c>
      <c r="B538" s="17" t="s">
        <v>649</v>
      </c>
      <c r="C538" s="17">
        <v>10.050000000000001</v>
      </c>
      <c r="D538" s="17">
        <v>10.14</v>
      </c>
      <c r="E538" s="17">
        <v>9.98</v>
      </c>
      <c r="F538" s="17">
        <v>10</v>
      </c>
      <c r="G538" s="17">
        <v>9.99</v>
      </c>
      <c r="H538" s="17">
        <v>942</v>
      </c>
      <c r="I538" s="17">
        <v>1456</v>
      </c>
      <c r="J538" s="17">
        <v>-0.4</v>
      </c>
      <c r="K538" s="17">
        <v>-0.1</v>
      </c>
      <c r="L538" s="17">
        <v>-0.5</v>
      </c>
      <c r="M538" s="17">
        <v>0.1</v>
      </c>
      <c r="N538" s="17">
        <v>0.6</v>
      </c>
      <c r="O538" s="17">
        <v>12</v>
      </c>
      <c r="P538" s="17">
        <v>-1.4</v>
      </c>
      <c r="Q538" s="17">
        <v>0.2</v>
      </c>
      <c r="R538" s="17">
        <v>0.9</v>
      </c>
      <c r="S538" s="17">
        <v>-0.7</v>
      </c>
      <c r="T538" s="17">
        <v>44</v>
      </c>
      <c r="U538" s="17">
        <v>-6</v>
      </c>
      <c r="V538" s="17">
        <v>0.02</v>
      </c>
      <c r="W538" s="17">
        <v>13</v>
      </c>
      <c r="X538" s="17">
        <v>70</v>
      </c>
      <c r="Y538" s="17">
        <v>-0.5</v>
      </c>
      <c r="Z538" s="17">
        <v>0.4</v>
      </c>
      <c r="AA538" s="17">
        <v>930</v>
      </c>
      <c r="AB538" s="17">
        <v>942</v>
      </c>
      <c r="AC538" s="17">
        <v>1456</v>
      </c>
      <c r="AD538" s="17">
        <v>1338</v>
      </c>
      <c r="AE538" s="17">
        <v>-0.7</v>
      </c>
      <c r="AF538" s="17">
        <v>0.1</v>
      </c>
      <c r="AG538" s="17">
        <v>0.9</v>
      </c>
      <c r="AH538" s="17">
        <v>-0.7</v>
      </c>
      <c r="AI538" s="17">
        <v>1</v>
      </c>
      <c r="AJ538" s="17">
        <v>10.028499999999999</v>
      </c>
      <c r="AK538" s="17">
        <v>1</v>
      </c>
      <c r="AL538" s="17">
        <v>0</v>
      </c>
      <c r="AM538" s="17">
        <v>9.99</v>
      </c>
      <c r="AN538" s="17">
        <v>10.14</v>
      </c>
      <c r="AO538" s="17">
        <v>9.99</v>
      </c>
      <c r="AP538" s="17">
        <v>1007</v>
      </c>
      <c r="AQ538" s="17">
        <v>100</v>
      </c>
      <c r="AR538" s="17">
        <v>17</v>
      </c>
      <c r="AS538" s="17">
        <v>60</v>
      </c>
      <c r="AT538" s="17">
        <v>100</v>
      </c>
      <c r="AU538" s="17">
        <v>10</v>
      </c>
      <c r="AV538" s="17"/>
      <c r="AW538" s="17"/>
      <c r="AX538" s="17"/>
    </row>
    <row r="539" spans="1:50" x14ac:dyDescent="0.15">
      <c r="A539" s="17" t="s">
        <v>3078</v>
      </c>
      <c r="B539" s="17" t="s">
        <v>3079</v>
      </c>
      <c r="C539" s="17">
        <v>12.84</v>
      </c>
      <c r="D539" s="17">
        <v>13.97</v>
      </c>
      <c r="E539" s="17">
        <v>12.84</v>
      </c>
      <c r="F539" s="17">
        <v>13.3</v>
      </c>
      <c r="G539" s="17">
        <v>12.71</v>
      </c>
      <c r="H539" s="17">
        <v>944</v>
      </c>
      <c r="I539" s="17">
        <v>930</v>
      </c>
      <c r="J539" s="17">
        <v>3.8</v>
      </c>
      <c r="K539" s="17">
        <v>-0.2</v>
      </c>
      <c r="L539" s="17">
        <v>3.5</v>
      </c>
      <c r="M539" s="17">
        <v>4.5</v>
      </c>
      <c r="N539" s="17">
        <v>1</v>
      </c>
      <c r="O539" s="17">
        <v>41</v>
      </c>
      <c r="P539" s="17">
        <v>-4.9000000000000004</v>
      </c>
      <c r="Q539" s="17">
        <v>3.5</v>
      </c>
      <c r="R539" s="17">
        <v>8.4</v>
      </c>
      <c r="S539" s="17">
        <v>0</v>
      </c>
      <c r="T539" s="17">
        <v>0</v>
      </c>
      <c r="U539" s="17">
        <v>-3</v>
      </c>
      <c r="V539" s="17">
        <v>0.08</v>
      </c>
      <c r="W539" s="17">
        <v>43</v>
      </c>
      <c r="X539" s="17">
        <v>290</v>
      </c>
      <c r="Y539" s="17">
        <v>0.9</v>
      </c>
      <c r="Z539" s="17">
        <v>5.8</v>
      </c>
      <c r="AA539" s="17">
        <v>930</v>
      </c>
      <c r="AB539" s="17">
        <v>944</v>
      </c>
      <c r="AC539" s="17">
        <v>1351</v>
      </c>
      <c r="AD539" s="17">
        <v>1423</v>
      </c>
      <c r="AE539" s="17">
        <v>-0.6</v>
      </c>
      <c r="AF539" s="17">
        <v>1.3</v>
      </c>
      <c r="AG539" s="17">
        <v>8.8000000000000007</v>
      </c>
      <c r="AH539" s="17">
        <v>-0.6</v>
      </c>
      <c r="AI539" s="17">
        <v>1.07</v>
      </c>
      <c r="AJ539" s="17">
        <v>12.5245</v>
      </c>
      <c r="AK539" s="17">
        <v>1.06</v>
      </c>
      <c r="AL539" s="17">
        <v>0</v>
      </c>
      <c r="AM539" s="17">
        <v>12.84</v>
      </c>
      <c r="AN539" s="17">
        <v>13.97</v>
      </c>
      <c r="AO539" s="17">
        <v>13.13</v>
      </c>
      <c r="AP539" s="17">
        <v>1338</v>
      </c>
      <c r="AQ539" s="17">
        <v>0</v>
      </c>
      <c r="AR539" s="17">
        <v>100</v>
      </c>
      <c r="AS539" s="17">
        <v>0</v>
      </c>
      <c r="AT539" s="17">
        <v>100</v>
      </c>
      <c r="AU539" s="17">
        <v>10</v>
      </c>
      <c r="AV539" s="17"/>
      <c r="AW539" s="17"/>
      <c r="AX539" s="17"/>
    </row>
    <row r="540" spans="1:50" x14ac:dyDescent="0.15">
      <c r="A540" s="17" t="s">
        <v>2918</v>
      </c>
      <c r="B540" s="17" t="s">
        <v>2919</v>
      </c>
      <c r="C540" s="17">
        <v>12.83</v>
      </c>
      <c r="D540" s="17">
        <v>12.9</v>
      </c>
      <c r="E540" s="17">
        <v>12.8</v>
      </c>
      <c r="F540" s="17">
        <v>12.89</v>
      </c>
      <c r="G540" s="17">
        <v>12.83</v>
      </c>
      <c r="H540" s="17">
        <v>935</v>
      </c>
      <c r="I540" s="17">
        <v>1403</v>
      </c>
      <c r="J540" s="17">
        <v>0.3</v>
      </c>
      <c r="K540" s="17">
        <v>0.2</v>
      </c>
      <c r="L540" s="17">
        <v>0.5</v>
      </c>
      <c r="M540" s="17">
        <v>0.5</v>
      </c>
      <c r="N540" s="17">
        <v>0</v>
      </c>
      <c r="O540" s="17">
        <v>90</v>
      </c>
      <c r="P540" s="17">
        <v>-0.1</v>
      </c>
      <c r="Q540" s="17">
        <v>0.7</v>
      </c>
      <c r="R540" s="17">
        <v>0.5</v>
      </c>
      <c r="S540" s="17">
        <v>-0.2</v>
      </c>
      <c r="T540" s="17">
        <v>30</v>
      </c>
      <c r="U540" s="17">
        <v>20</v>
      </c>
      <c r="V540" s="17">
        <v>0.01</v>
      </c>
      <c r="W540" s="17">
        <v>67</v>
      </c>
      <c r="X540" s="17">
        <v>76</v>
      </c>
      <c r="Y540" s="17">
        <v>0</v>
      </c>
      <c r="Z540" s="17">
        <v>0.2</v>
      </c>
      <c r="AA540" s="17">
        <v>1021</v>
      </c>
      <c r="AB540" s="17">
        <v>935</v>
      </c>
      <c r="AC540" s="17">
        <v>1403</v>
      </c>
      <c r="AD540" s="17">
        <v>1306</v>
      </c>
      <c r="AE540" s="17">
        <v>0</v>
      </c>
      <c r="AF540" s="17">
        <v>0.7</v>
      </c>
      <c r="AG540" s="17">
        <v>0.5</v>
      </c>
      <c r="AH540" s="17">
        <v>0</v>
      </c>
      <c r="AI540" s="17">
        <v>0.7</v>
      </c>
      <c r="AJ540" s="17">
        <v>12.856</v>
      </c>
      <c r="AK540" s="17">
        <v>1</v>
      </c>
      <c r="AL540" s="17">
        <v>22</v>
      </c>
      <c r="AM540" s="17">
        <v>12.81</v>
      </c>
      <c r="AN540" s="17">
        <v>12.9</v>
      </c>
      <c r="AO540" s="17">
        <v>12.8</v>
      </c>
      <c r="AP540" s="17">
        <v>1289</v>
      </c>
      <c r="AQ540" s="17">
        <v>0</v>
      </c>
      <c r="AR540" s="17">
        <v>0</v>
      </c>
      <c r="AS540" s="17">
        <v>0</v>
      </c>
      <c r="AT540" s="17">
        <v>29</v>
      </c>
      <c r="AU540" s="17">
        <v>5</v>
      </c>
      <c r="AV540" s="17"/>
      <c r="AW540" s="17"/>
      <c r="AX540" s="17"/>
    </row>
    <row r="541" spans="1:50" x14ac:dyDescent="0.15">
      <c r="A541" s="17" t="s">
        <v>431</v>
      </c>
      <c r="B541" s="17" t="s">
        <v>432</v>
      </c>
      <c r="C541" s="17">
        <v>13.53</v>
      </c>
      <c r="D541" s="17">
        <v>13.53</v>
      </c>
      <c r="E541" s="17">
        <v>13.24</v>
      </c>
      <c r="F541" s="17">
        <v>13.3</v>
      </c>
      <c r="G541" s="17">
        <v>13.28</v>
      </c>
      <c r="H541" s="17">
        <v>930</v>
      </c>
      <c r="I541" s="17">
        <v>1434</v>
      </c>
      <c r="J541" s="17">
        <v>-1.3</v>
      </c>
      <c r="K541" s="17">
        <v>-0.4</v>
      </c>
      <c r="L541" s="17">
        <v>-1.7</v>
      </c>
      <c r="M541" s="17">
        <v>0.2</v>
      </c>
      <c r="N541" s="17">
        <v>1.9</v>
      </c>
      <c r="O541" s="17">
        <v>21</v>
      </c>
      <c r="P541" s="17">
        <v>-1.7</v>
      </c>
      <c r="Q541" s="17">
        <v>0.5</v>
      </c>
      <c r="R541" s="17">
        <v>0</v>
      </c>
      <c r="S541" s="17">
        <v>-2.2000000000000002</v>
      </c>
      <c r="T541" s="17">
        <v>100</v>
      </c>
      <c r="U541" s="17">
        <v>-17</v>
      </c>
      <c r="V541" s="17">
        <v>0.02</v>
      </c>
      <c r="W541" s="17">
        <v>5</v>
      </c>
      <c r="X541" s="17">
        <v>58</v>
      </c>
      <c r="Y541" s="17">
        <v>-0.8</v>
      </c>
      <c r="Z541" s="17">
        <v>-1.1000000000000001</v>
      </c>
      <c r="AA541" s="17">
        <v>939</v>
      </c>
      <c r="AB541" s="17">
        <v>930</v>
      </c>
      <c r="AC541" s="17">
        <v>1434</v>
      </c>
      <c r="AD541" s="17">
        <v>1301</v>
      </c>
      <c r="AE541" s="17">
        <v>-0.7</v>
      </c>
      <c r="AF541" s="17">
        <v>0.5</v>
      </c>
      <c r="AG541" s="17">
        <v>0</v>
      </c>
      <c r="AH541" s="17">
        <v>-0.7</v>
      </c>
      <c r="AI541" s="17">
        <v>0.35</v>
      </c>
      <c r="AJ541" s="17">
        <v>13.0175</v>
      </c>
      <c r="AK541" s="17">
        <v>1.02</v>
      </c>
      <c r="AL541" s="17">
        <v>0</v>
      </c>
      <c r="AM541" s="17">
        <v>13.34</v>
      </c>
      <c r="AN541" s="17">
        <v>13.53</v>
      </c>
      <c r="AO541" s="17">
        <v>13.24</v>
      </c>
      <c r="AP541" s="17">
        <v>1340</v>
      </c>
      <c r="AQ541" s="17">
        <v>100</v>
      </c>
      <c r="AR541" s="17">
        <v>15</v>
      </c>
      <c r="AS541" s="17">
        <v>100</v>
      </c>
      <c r="AT541" s="17">
        <v>21</v>
      </c>
      <c r="AU541" s="17">
        <v>-9</v>
      </c>
      <c r="AV541" s="17"/>
      <c r="AW541" s="17"/>
      <c r="AX541" s="17"/>
    </row>
    <row r="542" spans="1:50" x14ac:dyDescent="0.15">
      <c r="A542" s="17" t="s">
        <v>1601</v>
      </c>
      <c r="B542" s="17" t="s">
        <v>1601</v>
      </c>
      <c r="C542" s="17">
        <v>43.27</v>
      </c>
      <c r="D542" s="17">
        <v>43.69</v>
      </c>
      <c r="E542" s="17">
        <v>43.18</v>
      </c>
      <c r="F542" s="17">
        <v>43.54</v>
      </c>
      <c r="G542" s="17">
        <v>43.27</v>
      </c>
      <c r="H542" s="17">
        <v>1339</v>
      </c>
      <c r="I542" s="17">
        <v>930</v>
      </c>
      <c r="J542" s="17">
        <v>0.5</v>
      </c>
      <c r="K542" s="17">
        <v>0.2</v>
      </c>
      <c r="L542" s="17">
        <v>0.6</v>
      </c>
      <c r="M542" s="17">
        <v>0.6</v>
      </c>
      <c r="N542" s="17">
        <v>0</v>
      </c>
      <c r="O542" s="17">
        <v>71</v>
      </c>
      <c r="P542" s="17">
        <v>-0.3</v>
      </c>
      <c r="Q542" s="17">
        <v>0.8</v>
      </c>
      <c r="R542" s="17">
        <v>1</v>
      </c>
      <c r="S542" s="17">
        <v>-0.2</v>
      </c>
      <c r="T542" s="17">
        <v>18</v>
      </c>
      <c r="U542" s="17">
        <v>14</v>
      </c>
      <c r="V542" s="17">
        <v>0.01</v>
      </c>
      <c r="W542" s="17">
        <v>59</v>
      </c>
      <c r="X542" s="17">
        <v>356</v>
      </c>
      <c r="Y542" s="17">
        <v>-0.1</v>
      </c>
      <c r="Z542" s="17">
        <v>0</v>
      </c>
      <c r="AA542" s="17">
        <v>930</v>
      </c>
      <c r="AB542" s="17">
        <v>1035</v>
      </c>
      <c r="AC542" s="17">
        <v>1323</v>
      </c>
      <c r="AD542" s="17">
        <v>1339</v>
      </c>
      <c r="AE542" s="17">
        <v>-0.3</v>
      </c>
      <c r="AF542" s="17">
        <v>0.4</v>
      </c>
      <c r="AG542" s="17">
        <v>0.9</v>
      </c>
      <c r="AH542" s="17">
        <v>-0.3</v>
      </c>
      <c r="AI542" s="17">
        <v>1.08</v>
      </c>
      <c r="AJ542" s="17">
        <v>0</v>
      </c>
      <c r="AK542" s="17">
        <v>0</v>
      </c>
      <c r="AL542" s="17">
        <v>18</v>
      </c>
      <c r="AM542" s="17">
        <v>43.18</v>
      </c>
      <c r="AN542" s="17">
        <v>43.67</v>
      </c>
      <c r="AO542" s="17">
        <v>43.35</v>
      </c>
      <c r="AP542" s="17">
        <v>4369</v>
      </c>
      <c r="AQ542" s="17">
        <v>90</v>
      </c>
      <c r="AR542" s="17">
        <v>60</v>
      </c>
      <c r="AS542" s="17">
        <v>69</v>
      </c>
      <c r="AT542" s="17">
        <v>69</v>
      </c>
      <c r="AU542" s="17">
        <v>4</v>
      </c>
      <c r="AV542" s="17"/>
      <c r="AW542" s="17"/>
      <c r="AX542" s="17"/>
    </row>
    <row r="543" spans="1:50" x14ac:dyDescent="0.15">
      <c r="A543" s="17" t="s">
        <v>347</v>
      </c>
      <c r="B543" s="17" t="s">
        <v>348</v>
      </c>
      <c r="C543" s="17">
        <v>10.88</v>
      </c>
      <c r="D543" s="17">
        <v>10.89</v>
      </c>
      <c r="E543" s="17">
        <v>10.72</v>
      </c>
      <c r="F543" s="17">
        <v>10.8</v>
      </c>
      <c r="G543" s="17">
        <v>10.88</v>
      </c>
      <c r="H543" s="17">
        <v>930</v>
      </c>
      <c r="I543" s="17">
        <v>931</v>
      </c>
      <c r="J543" s="17">
        <v>-1</v>
      </c>
      <c r="K543" s="17">
        <v>0.3</v>
      </c>
      <c r="L543" s="17">
        <v>-0.7</v>
      </c>
      <c r="M543" s="17">
        <v>-0.7</v>
      </c>
      <c r="N543" s="17">
        <v>0</v>
      </c>
      <c r="O543" s="17">
        <v>47</v>
      </c>
      <c r="P543" s="17">
        <v>-0.8</v>
      </c>
      <c r="Q543" s="17">
        <v>0.7</v>
      </c>
      <c r="R543" s="17">
        <v>0.1</v>
      </c>
      <c r="S543" s="17">
        <v>-1.5</v>
      </c>
      <c r="T543" s="17">
        <v>94</v>
      </c>
      <c r="U543" s="17">
        <v>18</v>
      </c>
      <c r="V543" s="17">
        <v>0.02</v>
      </c>
      <c r="W543" s="17">
        <v>20</v>
      </c>
      <c r="X543" s="17">
        <v>83</v>
      </c>
      <c r="Y543" s="17">
        <v>0</v>
      </c>
      <c r="Z543" s="17">
        <v>-0.3</v>
      </c>
      <c r="AA543" s="17">
        <v>931</v>
      </c>
      <c r="AB543" s="17">
        <v>930</v>
      </c>
      <c r="AC543" s="17">
        <v>1452</v>
      </c>
      <c r="AD543" s="17">
        <v>1348</v>
      </c>
      <c r="AE543" s="17">
        <v>-0.2</v>
      </c>
      <c r="AF543" s="17">
        <v>0.4</v>
      </c>
      <c r="AG543" s="17">
        <v>0.1</v>
      </c>
      <c r="AH543" s="17">
        <v>-0.2</v>
      </c>
      <c r="AI543" s="17">
        <v>0.18</v>
      </c>
      <c r="AJ543" s="17">
        <v>11.0335</v>
      </c>
      <c r="AK543" s="17">
        <v>0.98</v>
      </c>
      <c r="AL543" s="17">
        <v>93</v>
      </c>
      <c r="AM543" s="17">
        <v>10.74</v>
      </c>
      <c r="AN543" s="17">
        <v>10.89</v>
      </c>
      <c r="AO543" s="17">
        <v>10.76</v>
      </c>
      <c r="AP543" s="17">
        <v>1082</v>
      </c>
      <c r="AQ543" s="17">
        <v>0</v>
      </c>
      <c r="AR543" s="17">
        <v>0</v>
      </c>
      <c r="AS543" s="17">
        <v>93</v>
      </c>
      <c r="AT543" s="17">
        <v>73</v>
      </c>
      <c r="AU543" s="17">
        <v>-1</v>
      </c>
      <c r="AV543" s="17"/>
      <c r="AW543" s="17"/>
      <c r="AX543" s="17"/>
    </row>
    <row r="544" spans="1:50" x14ac:dyDescent="0.15">
      <c r="A544" s="17" t="s">
        <v>758</v>
      </c>
      <c r="B544" s="17" t="s">
        <v>759</v>
      </c>
      <c r="C544" s="17">
        <v>12.04</v>
      </c>
      <c r="D544" s="17">
        <v>12.22</v>
      </c>
      <c r="E544" s="17">
        <v>11.96</v>
      </c>
      <c r="F544" s="17">
        <v>12.07</v>
      </c>
      <c r="G544" s="17">
        <v>12.04</v>
      </c>
      <c r="H544" s="17">
        <v>1100</v>
      </c>
      <c r="I544" s="17">
        <v>932</v>
      </c>
      <c r="J544" s="17">
        <v>0.4</v>
      </c>
      <c r="K544" s="17">
        <v>-0.2</v>
      </c>
      <c r="L544" s="17">
        <v>0.2</v>
      </c>
      <c r="M544" s="17">
        <v>0.2</v>
      </c>
      <c r="N544" s="17">
        <v>0</v>
      </c>
      <c r="O544" s="17">
        <v>42</v>
      </c>
      <c r="P544" s="17">
        <v>-1.2</v>
      </c>
      <c r="Q544" s="17">
        <v>0.9</v>
      </c>
      <c r="R544" s="17">
        <v>1.5</v>
      </c>
      <c r="S544" s="17">
        <v>-0.7</v>
      </c>
      <c r="T544" s="17">
        <v>31</v>
      </c>
      <c r="U544" s="17">
        <v>-8</v>
      </c>
      <c r="V544" s="17">
        <v>0.02</v>
      </c>
      <c r="W544" s="17">
        <v>50</v>
      </c>
      <c r="X544" s="17">
        <v>234</v>
      </c>
      <c r="Y544" s="17">
        <v>-0.2</v>
      </c>
      <c r="Z544" s="17">
        <v>-0.6</v>
      </c>
      <c r="AA544" s="17">
        <v>932</v>
      </c>
      <c r="AB544" s="17">
        <v>1100</v>
      </c>
      <c r="AC544" s="17">
        <v>1414</v>
      </c>
      <c r="AD544" s="17">
        <v>1300</v>
      </c>
      <c r="AE544" s="17">
        <v>-0.3</v>
      </c>
      <c r="AF544" s="17">
        <v>0.7</v>
      </c>
      <c r="AG544" s="17">
        <v>1.5</v>
      </c>
      <c r="AH544" s="17">
        <v>-0.3</v>
      </c>
      <c r="AI544" s="17">
        <v>0.84</v>
      </c>
      <c r="AJ544" s="17">
        <v>12.162000000000001</v>
      </c>
      <c r="AK544" s="17">
        <v>0.99</v>
      </c>
      <c r="AL544" s="17">
        <v>31</v>
      </c>
      <c r="AM544" s="17">
        <v>11.96</v>
      </c>
      <c r="AN544" s="17">
        <v>12.22</v>
      </c>
      <c r="AO544" s="17">
        <v>11.99</v>
      </c>
      <c r="AP544" s="17">
        <v>1211</v>
      </c>
      <c r="AQ544" s="17">
        <v>75</v>
      </c>
      <c r="AR544" s="17">
        <v>25</v>
      </c>
      <c r="AS544" s="17">
        <v>89</v>
      </c>
      <c r="AT544" s="17">
        <v>11</v>
      </c>
      <c r="AU544" s="17">
        <v>-2</v>
      </c>
      <c r="AV544" s="17"/>
      <c r="AW544" s="17"/>
      <c r="AX544" s="17"/>
    </row>
    <row r="545" spans="1:50" x14ac:dyDescent="0.15">
      <c r="A545" s="17" t="s">
        <v>1605</v>
      </c>
      <c r="B545" s="17" t="s">
        <v>1605</v>
      </c>
      <c r="C545" s="17">
        <v>545.24</v>
      </c>
      <c r="D545" s="17">
        <v>546.21</v>
      </c>
      <c r="E545" s="17">
        <v>530.35</v>
      </c>
      <c r="F545" s="17">
        <v>531.92999999999995</v>
      </c>
      <c r="G545" s="17">
        <v>546.91999999999996</v>
      </c>
      <c r="H545" s="17">
        <v>930</v>
      </c>
      <c r="I545" s="17">
        <v>1402</v>
      </c>
      <c r="J545" s="17">
        <v>-1.9</v>
      </c>
      <c r="K545" s="17">
        <v>-0.5</v>
      </c>
      <c r="L545" s="17">
        <v>-2.5</v>
      </c>
      <c r="M545" s="17">
        <v>-2.8</v>
      </c>
      <c r="N545" s="17">
        <v>-0.3</v>
      </c>
      <c r="O545" s="17">
        <v>10</v>
      </c>
      <c r="P545" s="17">
        <v>-2.6</v>
      </c>
      <c r="Q545" s="17">
        <v>0.3</v>
      </c>
      <c r="R545" s="17">
        <v>0.2</v>
      </c>
      <c r="S545" s="17">
        <v>-2.8</v>
      </c>
      <c r="T545" s="17">
        <v>94</v>
      </c>
      <c r="U545" s="17">
        <v>-18</v>
      </c>
      <c r="V545" s="17">
        <v>0.03</v>
      </c>
      <c r="W545" s="17">
        <v>14</v>
      </c>
      <c r="X545" s="17">
        <v>26918</v>
      </c>
      <c r="Y545" s="17">
        <v>-0.2</v>
      </c>
      <c r="Z545" s="17">
        <v>-0.2</v>
      </c>
      <c r="AA545" s="17">
        <v>1118</v>
      </c>
      <c r="AB545" s="17">
        <v>930</v>
      </c>
      <c r="AC545" s="17">
        <v>1402</v>
      </c>
      <c r="AD545" s="17">
        <v>1336</v>
      </c>
      <c r="AE545" s="17">
        <v>-1</v>
      </c>
      <c r="AF545" s="17">
        <v>0.3</v>
      </c>
      <c r="AG545" s="17">
        <v>0.2</v>
      </c>
      <c r="AH545" s="17">
        <v>-1</v>
      </c>
      <c r="AI545" s="17">
        <v>0.39</v>
      </c>
      <c r="AJ545" s="17">
        <v>0</v>
      </c>
      <c r="AK545" s="17">
        <v>0</v>
      </c>
      <c r="AL545" s="17">
        <v>105</v>
      </c>
      <c r="AM545" s="17">
        <v>532.99</v>
      </c>
      <c r="AN545" s="17">
        <v>546.21</v>
      </c>
      <c r="AO545" s="17">
        <v>530.35</v>
      </c>
      <c r="AP545" s="17">
        <v>53709</v>
      </c>
      <c r="AQ545" s="17">
        <v>71</v>
      </c>
      <c r="AR545" s="17">
        <v>30</v>
      </c>
      <c r="AS545" s="17">
        <v>72</v>
      </c>
      <c r="AT545" s="17">
        <v>45</v>
      </c>
      <c r="AU545" s="17">
        <v>-6</v>
      </c>
      <c r="AV545" s="17"/>
      <c r="AW545" s="17"/>
      <c r="AX545" s="17"/>
    </row>
    <row r="546" spans="1:50" x14ac:dyDescent="0.15">
      <c r="A546" s="17" t="s">
        <v>2854</v>
      </c>
      <c r="B546" s="17" t="s">
        <v>2855</v>
      </c>
      <c r="C546" s="17">
        <v>13.35</v>
      </c>
      <c r="D546" s="17">
        <v>13.4</v>
      </c>
      <c r="E546" s="17">
        <v>13.13</v>
      </c>
      <c r="F546" s="17">
        <v>13.21</v>
      </c>
      <c r="G546" s="17">
        <v>13.34</v>
      </c>
      <c r="H546" s="17">
        <v>931</v>
      </c>
      <c r="I546" s="17">
        <v>1428</v>
      </c>
      <c r="J546" s="17">
        <v>-1</v>
      </c>
      <c r="K546" s="17">
        <v>0</v>
      </c>
      <c r="L546" s="17">
        <v>-1.1000000000000001</v>
      </c>
      <c r="M546" s="17">
        <v>-1</v>
      </c>
      <c r="N546" s="17">
        <v>0.1</v>
      </c>
      <c r="O546" s="17">
        <v>30</v>
      </c>
      <c r="P546" s="17">
        <v>-1.4</v>
      </c>
      <c r="Q546" s="17">
        <v>0.6</v>
      </c>
      <c r="R546" s="17">
        <v>0.4</v>
      </c>
      <c r="S546" s="17">
        <v>-1.7</v>
      </c>
      <c r="T546" s="17">
        <v>81</v>
      </c>
      <c r="U546" s="17">
        <v>0</v>
      </c>
      <c r="V546" s="17">
        <v>0.02</v>
      </c>
      <c r="W546" s="17">
        <v>14</v>
      </c>
      <c r="X546" s="17">
        <v>101</v>
      </c>
      <c r="Y546" s="17">
        <v>-0.2</v>
      </c>
      <c r="Z546" s="17">
        <v>-0.3</v>
      </c>
      <c r="AA546" s="17">
        <v>1020</v>
      </c>
      <c r="AB546" s="17">
        <v>931</v>
      </c>
      <c r="AC546" s="17">
        <v>1428</v>
      </c>
      <c r="AD546" s="17">
        <v>1309</v>
      </c>
      <c r="AE546" s="17">
        <v>-0.6</v>
      </c>
      <c r="AF546" s="17">
        <v>0.6</v>
      </c>
      <c r="AG546" s="17">
        <v>0.4</v>
      </c>
      <c r="AH546" s="17">
        <v>-0.6</v>
      </c>
      <c r="AI546" s="17">
        <v>0.48</v>
      </c>
      <c r="AJ546" s="17">
        <v>13.558999999999999</v>
      </c>
      <c r="AK546" s="17">
        <v>0.97</v>
      </c>
      <c r="AL546" s="17">
        <v>73</v>
      </c>
      <c r="AM546" s="17">
        <v>13.18</v>
      </c>
      <c r="AN546" s="17">
        <v>13.4</v>
      </c>
      <c r="AO546" s="17">
        <v>13.13</v>
      </c>
      <c r="AP546" s="17">
        <v>1329</v>
      </c>
      <c r="AQ546" s="17">
        <v>75</v>
      </c>
      <c r="AR546" s="17">
        <v>0</v>
      </c>
      <c r="AS546" s="17">
        <v>50</v>
      </c>
      <c r="AT546" s="17">
        <v>10</v>
      </c>
      <c r="AU546" s="17">
        <v>-9</v>
      </c>
      <c r="AV546" s="17"/>
      <c r="AW546" s="17"/>
      <c r="AX546" s="17"/>
    </row>
    <row r="547" spans="1:50" x14ac:dyDescent="0.15">
      <c r="A547" s="17" t="s">
        <v>2798</v>
      </c>
      <c r="B547" s="17" t="s">
        <v>2799</v>
      </c>
      <c r="C547" s="17">
        <v>10.74</v>
      </c>
      <c r="D547" s="17">
        <v>10.8</v>
      </c>
      <c r="E547" s="17">
        <v>10.66</v>
      </c>
      <c r="F547" s="17">
        <v>10.77</v>
      </c>
      <c r="G547" s="17">
        <v>10.81</v>
      </c>
      <c r="H547" s="17">
        <v>1447</v>
      </c>
      <c r="I547" s="17">
        <v>1439</v>
      </c>
      <c r="J547" s="17">
        <v>-0.3</v>
      </c>
      <c r="K547" s="17">
        <v>0.6</v>
      </c>
      <c r="L547" s="17">
        <v>0.3</v>
      </c>
      <c r="M547" s="17">
        <v>-0.4</v>
      </c>
      <c r="N547" s="17">
        <v>-0.6</v>
      </c>
      <c r="O547" s="17">
        <v>79</v>
      </c>
      <c r="P547" s="17">
        <v>-0.3</v>
      </c>
      <c r="Q547" s="17">
        <v>1</v>
      </c>
      <c r="R547" s="17">
        <v>0.6</v>
      </c>
      <c r="S547" s="17">
        <v>-0.7</v>
      </c>
      <c r="T547" s="17">
        <v>57</v>
      </c>
      <c r="U547" s="17">
        <v>43</v>
      </c>
      <c r="V547" s="17">
        <v>0.01</v>
      </c>
      <c r="W547" s="17">
        <v>27</v>
      </c>
      <c r="X547" s="17">
        <v>201</v>
      </c>
      <c r="Y547" s="17">
        <v>0.2</v>
      </c>
      <c r="Z547" s="17">
        <v>0</v>
      </c>
      <c r="AA547" s="17">
        <v>1127</v>
      </c>
      <c r="AB547" s="17">
        <v>958</v>
      </c>
      <c r="AC547" s="17">
        <v>1439</v>
      </c>
      <c r="AD547" s="17">
        <v>1447</v>
      </c>
      <c r="AE547" s="17">
        <v>-0.3</v>
      </c>
      <c r="AF547" s="17">
        <v>1</v>
      </c>
      <c r="AG547" s="17">
        <v>0.5</v>
      </c>
      <c r="AH547" s="17">
        <v>-0.3</v>
      </c>
      <c r="AI547" s="17">
        <v>0.56999999999999995</v>
      </c>
      <c r="AJ547" s="17">
        <v>10.8325</v>
      </c>
      <c r="AK547" s="17">
        <v>0.99</v>
      </c>
      <c r="AL547" s="17">
        <v>118</v>
      </c>
      <c r="AM547" s="17">
        <v>10.68</v>
      </c>
      <c r="AN547" s="17">
        <v>10.79</v>
      </c>
      <c r="AO547" s="17">
        <v>10.66</v>
      </c>
      <c r="AP547" s="17">
        <v>1080</v>
      </c>
      <c r="AQ547" s="17">
        <v>0</v>
      </c>
      <c r="AR547" s="17">
        <v>100</v>
      </c>
      <c r="AS547" s="17">
        <v>57</v>
      </c>
      <c r="AT547" s="17">
        <v>57</v>
      </c>
      <c r="AU547" s="17">
        <v>-8</v>
      </c>
      <c r="AV547" s="17"/>
      <c r="AW547" s="17"/>
      <c r="AX547" s="17"/>
    </row>
    <row r="548" spans="1:50" x14ac:dyDescent="0.15">
      <c r="A548" s="17" t="s">
        <v>303</v>
      </c>
      <c r="B548" s="17" t="s">
        <v>304</v>
      </c>
      <c r="C548" s="17">
        <v>20.239999999999998</v>
      </c>
      <c r="D548" s="17">
        <v>20.239999999999998</v>
      </c>
      <c r="E548" s="17">
        <v>20.239999999999998</v>
      </c>
      <c r="F548" s="17">
        <v>20.239999999999998</v>
      </c>
      <c r="G548" s="17">
        <v>20.239999999999998</v>
      </c>
      <c r="H548" s="17">
        <v>930</v>
      </c>
      <c r="I548" s="17">
        <v>1500</v>
      </c>
      <c r="J548" s="17">
        <v>0</v>
      </c>
      <c r="K548" s="17">
        <v>0</v>
      </c>
      <c r="L548" s="17">
        <v>0</v>
      </c>
      <c r="M548" s="17">
        <v>0</v>
      </c>
      <c r="N548" s="17">
        <v>0</v>
      </c>
      <c r="O548" s="17">
        <v>0</v>
      </c>
      <c r="P548" s="17">
        <v>0</v>
      </c>
      <c r="Q548" s="17">
        <v>0</v>
      </c>
      <c r="R548" s="17">
        <v>0</v>
      </c>
      <c r="S548" s="17">
        <v>0</v>
      </c>
      <c r="T548" s="17">
        <v>0</v>
      </c>
      <c r="U548" s="17">
        <v>0</v>
      </c>
      <c r="V548" s="17">
        <v>0</v>
      </c>
      <c r="W548" s="17">
        <v>0</v>
      </c>
      <c r="X548" s="17">
        <v>0</v>
      </c>
      <c r="Y548" s="17">
        <v>0</v>
      </c>
      <c r="Z548" s="17">
        <v>0</v>
      </c>
      <c r="AA548" s="17">
        <v>1130</v>
      </c>
      <c r="AB548" s="17">
        <v>930</v>
      </c>
      <c r="AC548" s="17">
        <v>1500</v>
      </c>
      <c r="AD548" s="17">
        <v>1300</v>
      </c>
      <c r="AE548" s="17">
        <v>0</v>
      </c>
      <c r="AF548" s="17">
        <v>0</v>
      </c>
      <c r="AG548" s="17">
        <v>0</v>
      </c>
      <c r="AH548" s="17">
        <v>0</v>
      </c>
      <c r="AI548" s="17">
        <v>0</v>
      </c>
      <c r="AJ548" s="17">
        <v>20.026499999999999</v>
      </c>
      <c r="AK548" s="17">
        <v>1.01</v>
      </c>
      <c r="AL548" s="17">
        <v>0</v>
      </c>
      <c r="AM548" s="17">
        <v>20.239999999999998</v>
      </c>
      <c r="AN548" s="17">
        <v>20.239999999999998</v>
      </c>
      <c r="AO548" s="17">
        <v>20.239999999999998</v>
      </c>
      <c r="AP548" s="17">
        <v>2024</v>
      </c>
      <c r="AQ548" s="17">
        <v>0</v>
      </c>
      <c r="AR548" s="17">
        <v>0</v>
      </c>
      <c r="AS548" s="17">
        <v>0</v>
      </c>
      <c r="AT548" s="17">
        <v>0</v>
      </c>
      <c r="AU548" s="17">
        <v>0</v>
      </c>
      <c r="AV548" s="17"/>
      <c r="AW548" s="17"/>
      <c r="AX548" s="17"/>
    </row>
    <row r="549" spans="1:50" x14ac:dyDescent="0.15">
      <c r="A549" s="17" t="s">
        <v>714</v>
      </c>
      <c r="B549" s="17" t="s">
        <v>2067</v>
      </c>
      <c r="C549" s="17">
        <v>15.02</v>
      </c>
      <c r="D549" s="17">
        <v>15.33</v>
      </c>
      <c r="E549" s="17">
        <v>15.02</v>
      </c>
      <c r="F549" s="17">
        <v>15.12</v>
      </c>
      <c r="G549" s="17">
        <v>15.01</v>
      </c>
      <c r="H549" s="17">
        <v>935</v>
      </c>
      <c r="I549" s="17">
        <v>930</v>
      </c>
      <c r="J549" s="17">
        <v>0.8</v>
      </c>
      <c r="K549" s="17">
        <v>-0.1</v>
      </c>
      <c r="L549" s="17">
        <v>0.7</v>
      </c>
      <c r="M549" s="17">
        <v>0.7</v>
      </c>
      <c r="N549" s="17">
        <v>0.1</v>
      </c>
      <c r="O549" s="17">
        <v>32</v>
      </c>
      <c r="P549" s="17">
        <v>-1.4</v>
      </c>
      <c r="Q549" s="17">
        <v>0.7</v>
      </c>
      <c r="R549" s="17">
        <v>2</v>
      </c>
      <c r="S549" s="17">
        <v>0</v>
      </c>
      <c r="T549" s="17">
        <v>0</v>
      </c>
      <c r="U549" s="17">
        <v>-6</v>
      </c>
      <c r="V549" s="17">
        <v>0.02</v>
      </c>
      <c r="W549" s="17">
        <v>39</v>
      </c>
      <c r="X549" s="17">
        <v>49</v>
      </c>
      <c r="Y549" s="17">
        <v>0.7</v>
      </c>
      <c r="Z549" s="17">
        <v>1.7</v>
      </c>
      <c r="AA549" s="17">
        <v>930</v>
      </c>
      <c r="AB549" s="17">
        <v>935</v>
      </c>
      <c r="AC549" s="17">
        <v>1441</v>
      </c>
      <c r="AD549" s="17">
        <v>1304</v>
      </c>
      <c r="AE549" s="17">
        <v>-0.3</v>
      </c>
      <c r="AF549" s="17">
        <v>0.5</v>
      </c>
      <c r="AG549" s="17">
        <v>2.1</v>
      </c>
      <c r="AH549" s="17">
        <v>-0.3</v>
      </c>
      <c r="AI549" s="17">
        <v>1.1299999999999999</v>
      </c>
      <c r="AJ549" s="17">
        <v>15.0375</v>
      </c>
      <c r="AK549" s="17">
        <v>1.01</v>
      </c>
      <c r="AL549" s="17">
        <v>0</v>
      </c>
      <c r="AM549" s="17">
        <v>15.02</v>
      </c>
      <c r="AN549" s="17">
        <v>15.33</v>
      </c>
      <c r="AO549" s="17">
        <v>15.04</v>
      </c>
      <c r="AP549" s="17">
        <v>1516</v>
      </c>
      <c r="AQ549" s="17">
        <v>0</v>
      </c>
      <c r="AR549" s="17">
        <v>92</v>
      </c>
      <c r="AS549" s="17">
        <v>0</v>
      </c>
      <c r="AT549" s="17">
        <v>84</v>
      </c>
      <c r="AU549" s="17">
        <v>5</v>
      </c>
      <c r="AV549" s="17"/>
      <c r="AW549" s="17"/>
      <c r="AX549" s="17"/>
    </row>
    <row r="550" spans="1:50" x14ac:dyDescent="0.15">
      <c r="A550" s="17" t="s">
        <v>178</v>
      </c>
      <c r="B550" s="17" t="s">
        <v>179</v>
      </c>
      <c r="C550" s="17">
        <v>18.03</v>
      </c>
      <c r="D550" s="17">
        <v>18.489999999999998</v>
      </c>
      <c r="E550" s="17">
        <v>17.920000000000002</v>
      </c>
      <c r="F550" s="17">
        <v>18.37</v>
      </c>
      <c r="G550" s="17">
        <v>18.2</v>
      </c>
      <c r="H550" s="17">
        <v>1009</v>
      </c>
      <c r="I550" s="17">
        <v>932</v>
      </c>
      <c r="J550" s="17">
        <v>0.8</v>
      </c>
      <c r="K550" s="17">
        <v>1</v>
      </c>
      <c r="L550" s="17">
        <v>1.9</v>
      </c>
      <c r="M550" s="17">
        <v>0.9</v>
      </c>
      <c r="N550" s="17">
        <v>-0.9</v>
      </c>
      <c r="O550" s="17">
        <v>79</v>
      </c>
      <c r="P550" s="17">
        <v>-0.7</v>
      </c>
      <c r="Q550" s="17">
        <v>2.5</v>
      </c>
      <c r="R550" s="17">
        <v>2.5</v>
      </c>
      <c r="S550" s="17">
        <v>-0.6</v>
      </c>
      <c r="T550" s="17">
        <v>19</v>
      </c>
      <c r="U550" s="17">
        <v>33</v>
      </c>
      <c r="V550" s="17">
        <v>0.03</v>
      </c>
      <c r="W550" s="17">
        <v>45</v>
      </c>
      <c r="X550" s="17">
        <v>239</v>
      </c>
      <c r="Y550" s="17">
        <v>-0.1</v>
      </c>
      <c r="Z550" s="17">
        <v>0.4</v>
      </c>
      <c r="AA550" s="17">
        <v>932</v>
      </c>
      <c r="AB550" s="17">
        <v>1009</v>
      </c>
      <c r="AC550" s="17">
        <v>1324</v>
      </c>
      <c r="AD550" s="17">
        <v>1432</v>
      </c>
      <c r="AE550" s="17">
        <v>-0.3</v>
      </c>
      <c r="AF550" s="17">
        <v>1.5</v>
      </c>
      <c r="AG550" s="17">
        <v>2.5</v>
      </c>
      <c r="AH550" s="17">
        <v>-0.3</v>
      </c>
      <c r="AI550" s="17">
        <v>0.89</v>
      </c>
      <c r="AJ550" s="17">
        <v>20.757000000000001</v>
      </c>
      <c r="AK550" s="17">
        <v>0.89</v>
      </c>
      <c r="AL550" s="17">
        <v>49</v>
      </c>
      <c r="AM550" s="17">
        <v>17.93</v>
      </c>
      <c r="AN550" s="17">
        <v>18.48</v>
      </c>
      <c r="AO550" s="17">
        <v>18.100000000000001</v>
      </c>
      <c r="AP550" s="17">
        <v>1843</v>
      </c>
      <c r="AQ550" s="17">
        <v>50</v>
      </c>
      <c r="AR550" s="17">
        <v>0</v>
      </c>
      <c r="AS550" s="17">
        <v>48</v>
      </c>
      <c r="AT550" s="17">
        <v>86</v>
      </c>
      <c r="AU550" s="17">
        <v>2</v>
      </c>
      <c r="AV550" s="17"/>
      <c r="AW550" s="17"/>
      <c r="AX550" s="17"/>
    </row>
    <row r="551" spans="1:50" x14ac:dyDescent="0.15">
      <c r="A551" s="17" t="s">
        <v>465</v>
      </c>
      <c r="B551" s="17" t="s">
        <v>466</v>
      </c>
      <c r="C551" s="17">
        <v>15.19</v>
      </c>
      <c r="D551" s="17">
        <v>15.19</v>
      </c>
      <c r="E551" s="17">
        <v>14.95</v>
      </c>
      <c r="F551" s="17">
        <v>15.04</v>
      </c>
      <c r="G551" s="17">
        <v>15.19</v>
      </c>
      <c r="H551" s="17">
        <v>930</v>
      </c>
      <c r="I551" s="17">
        <v>1430</v>
      </c>
      <c r="J551" s="17">
        <v>-0.8</v>
      </c>
      <c r="K551" s="17">
        <v>-0.2</v>
      </c>
      <c r="L551" s="17">
        <v>-1</v>
      </c>
      <c r="M551" s="17">
        <v>-1</v>
      </c>
      <c r="N551" s="17">
        <v>0</v>
      </c>
      <c r="O551" s="17">
        <v>37</v>
      </c>
      <c r="P551" s="17">
        <v>-1</v>
      </c>
      <c r="Q551" s="17">
        <v>0.6</v>
      </c>
      <c r="R551" s="17">
        <v>0</v>
      </c>
      <c r="S551" s="17">
        <v>-1.6</v>
      </c>
      <c r="T551" s="17">
        <v>100</v>
      </c>
      <c r="U551" s="17">
        <v>-13</v>
      </c>
      <c r="V551" s="17">
        <v>0.02</v>
      </c>
      <c r="W551" s="17">
        <v>8</v>
      </c>
      <c r="X551" s="17">
        <v>200</v>
      </c>
      <c r="Y551" s="17">
        <v>0</v>
      </c>
      <c r="Z551" s="17">
        <v>-0.5</v>
      </c>
      <c r="AA551" s="17">
        <v>1119</v>
      </c>
      <c r="AB551" s="17">
        <v>930</v>
      </c>
      <c r="AC551" s="17">
        <v>1430</v>
      </c>
      <c r="AD551" s="17">
        <v>1300</v>
      </c>
      <c r="AE551" s="17">
        <v>-0.2</v>
      </c>
      <c r="AF551" s="17">
        <v>0.6</v>
      </c>
      <c r="AG551" s="17">
        <v>0</v>
      </c>
      <c r="AH551" s="17">
        <v>-0.2</v>
      </c>
      <c r="AI551" s="17">
        <v>0.13</v>
      </c>
      <c r="AJ551" s="17">
        <v>15.1775</v>
      </c>
      <c r="AK551" s="17">
        <v>0.99</v>
      </c>
      <c r="AL551" s="17">
        <v>100</v>
      </c>
      <c r="AM551" s="17">
        <v>15.06</v>
      </c>
      <c r="AN551" s="17">
        <v>15.19</v>
      </c>
      <c r="AO551" s="17">
        <v>14.95</v>
      </c>
      <c r="AP551" s="17">
        <v>1507</v>
      </c>
      <c r="AQ551" s="17">
        <v>100</v>
      </c>
      <c r="AR551" s="17">
        <v>100</v>
      </c>
      <c r="AS551" s="17">
        <v>100</v>
      </c>
      <c r="AT551" s="17">
        <v>0</v>
      </c>
      <c r="AU551" s="17">
        <v>-10</v>
      </c>
      <c r="AV551" s="17"/>
      <c r="AW551" s="17"/>
      <c r="AX551" s="17"/>
    </row>
    <row r="552" spans="1:50" x14ac:dyDescent="0.15">
      <c r="A552" s="17" t="s">
        <v>690</v>
      </c>
      <c r="B552" s="17" t="s">
        <v>691</v>
      </c>
      <c r="C552" s="17">
        <v>42.08</v>
      </c>
      <c r="D552" s="17">
        <v>42.3</v>
      </c>
      <c r="E552" s="17">
        <v>40.9</v>
      </c>
      <c r="F552" s="17">
        <v>41.06</v>
      </c>
      <c r="G552" s="17">
        <v>42.09</v>
      </c>
      <c r="H552" s="17">
        <v>1011</v>
      </c>
      <c r="I552" s="17">
        <v>1427</v>
      </c>
      <c r="J552" s="17">
        <v>-1.3</v>
      </c>
      <c r="K552" s="17">
        <v>-1.2</v>
      </c>
      <c r="L552" s="17">
        <v>-2.5</v>
      </c>
      <c r="M552" s="17">
        <v>-2.5</v>
      </c>
      <c r="N552" s="17">
        <v>0</v>
      </c>
      <c r="O552" s="17">
        <v>11</v>
      </c>
      <c r="P552" s="17">
        <v>-3</v>
      </c>
      <c r="Q552" s="17">
        <v>0.4</v>
      </c>
      <c r="R552" s="17">
        <v>0.5</v>
      </c>
      <c r="S552" s="17">
        <v>-2.8</v>
      </c>
      <c r="T552" s="17">
        <v>84</v>
      </c>
      <c r="U552" s="17">
        <v>-35</v>
      </c>
      <c r="V552" s="17">
        <v>0.03</v>
      </c>
      <c r="W552" s="17">
        <v>6</v>
      </c>
      <c r="X552" s="17">
        <v>292</v>
      </c>
      <c r="Y552" s="17">
        <v>-0.8</v>
      </c>
      <c r="Z552" s="17">
        <v>-0.7</v>
      </c>
      <c r="AA552" s="17">
        <v>932</v>
      </c>
      <c r="AB552" s="17">
        <v>1011</v>
      </c>
      <c r="AC552" s="17">
        <v>1427</v>
      </c>
      <c r="AD552" s="17">
        <v>1306</v>
      </c>
      <c r="AE552" s="17">
        <v>-1.7</v>
      </c>
      <c r="AF552" s="17">
        <v>0.4</v>
      </c>
      <c r="AG552" s="17">
        <v>0.5</v>
      </c>
      <c r="AH552" s="17">
        <v>-1.8</v>
      </c>
      <c r="AI552" s="17">
        <v>0.68</v>
      </c>
      <c r="AJ552" s="17">
        <v>40.872</v>
      </c>
      <c r="AK552" s="17">
        <v>1</v>
      </c>
      <c r="AL552" s="17">
        <v>74</v>
      </c>
      <c r="AM552" s="17">
        <v>41.5</v>
      </c>
      <c r="AN552" s="17">
        <v>42.3</v>
      </c>
      <c r="AO552" s="17">
        <v>40.9</v>
      </c>
      <c r="AP552" s="17">
        <v>4179</v>
      </c>
      <c r="AQ552" s="17">
        <v>100</v>
      </c>
      <c r="AR552" s="17">
        <v>0</v>
      </c>
      <c r="AS552" s="17">
        <v>100</v>
      </c>
      <c r="AT552" s="17">
        <v>52</v>
      </c>
      <c r="AU552" s="17">
        <v>-2</v>
      </c>
      <c r="AV552" s="17"/>
      <c r="AW552" s="17"/>
      <c r="AX552" s="17"/>
    </row>
    <row r="553" spans="1:50" x14ac:dyDescent="0.15">
      <c r="A553" s="17" t="s">
        <v>2746</v>
      </c>
      <c r="B553" s="17" t="s">
        <v>2747</v>
      </c>
      <c r="C553" s="17">
        <v>6.07</v>
      </c>
      <c r="D553" s="17">
        <v>6.1</v>
      </c>
      <c r="E553" s="17">
        <v>6.05</v>
      </c>
      <c r="F553" s="17">
        <v>6.09</v>
      </c>
      <c r="G553" s="17">
        <v>6.07</v>
      </c>
      <c r="H553" s="17">
        <v>1124</v>
      </c>
      <c r="I553" s="17">
        <v>1025</v>
      </c>
      <c r="J553" s="17">
        <v>0.5</v>
      </c>
      <c r="K553" s="17">
        <v>-0.2</v>
      </c>
      <c r="L553" s="17">
        <v>0.3</v>
      </c>
      <c r="M553" s="17">
        <v>0.3</v>
      </c>
      <c r="N553" s="17">
        <v>0</v>
      </c>
      <c r="O553" s="17">
        <v>80</v>
      </c>
      <c r="P553" s="17">
        <v>-0.2</v>
      </c>
      <c r="Q553" s="17">
        <v>0.7</v>
      </c>
      <c r="R553" s="17">
        <v>0.5</v>
      </c>
      <c r="S553" s="17">
        <v>-0.3</v>
      </c>
      <c r="T553" s="17">
        <v>40</v>
      </c>
      <c r="U553" s="17">
        <v>-20</v>
      </c>
      <c r="V553" s="17">
        <v>0.01</v>
      </c>
      <c r="W553" s="17">
        <v>100</v>
      </c>
      <c r="X553" s="17">
        <v>80</v>
      </c>
      <c r="Y553" s="17">
        <v>-0.2</v>
      </c>
      <c r="Z553" s="17">
        <v>0</v>
      </c>
      <c r="AA553" s="17">
        <v>1025</v>
      </c>
      <c r="AB553" s="17">
        <v>1124</v>
      </c>
      <c r="AC553" s="17">
        <v>1456</v>
      </c>
      <c r="AD553" s="17">
        <v>1300</v>
      </c>
      <c r="AE553" s="17">
        <v>-0.2</v>
      </c>
      <c r="AF553" s="17">
        <v>0.3</v>
      </c>
      <c r="AG553" s="17">
        <v>0.5</v>
      </c>
      <c r="AH553" s="17">
        <v>-0.2</v>
      </c>
      <c r="AI553" s="17">
        <v>0.8</v>
      </c>
      <c r="AJ553" s="17">
        <v>6.0940000000000003</v>
      </c>
      <c r="AK553" s="17">
        <v>1</v>
      </c>
      <c r="AL553" s="17">
        <v>40</v>
      </c>
      <c r="AM553" s="17">
        <v>6.05</v>
      </c>
      <c r="AN553" s="17">
        <v>6.1</v>
      </c>
      <c r="AO553" s="17">
        <v>6.07</v>
      </c>
      <c r="AP553" s="17">
        <v>610</v>
      </c>
      <c r="AQ553" s="17">
        <v>100</v>
      </c>
      <c r="AR553" s="17">
        <v>0</v>
      </c>
      <c r="AS553" s="17">
        <v>50</v>
      </c>
      <c r="AT553" s="17">
        <v>50</v>
      </c>
      <c r="AU553" s="17">
        <v>-8</v>
      </c>
      <c r="AV553" s="17"/>
      <c r="AW553" s="17"/>
      <c r="AX553" s="17"/>
    </row>
    <row r="554" spans="1:50" x14ac:dyDescent="0.15">
      <c r="A554" s="17" t="s">
        <v>2770</v>
      </c>
      <c r="B554" s="17" t="s">
        <v>2771</v>
      </c>
      <c r="C554" s="17">
        <v>3.7</v>
      </c>
      <c r="D554" s="17">
        <v>3.71</v>
      </c>
      <c r="E554" s="17">
        <v>3.68</v>
      </c>
      <c r="F554" s="17">
        <v>3.68</v>
      </c>
      <c r="G554" s="17">
        <v>3.71</v>
      </c>
      <c r="H554" s="17">
        <v>931</v>
      </c>
      <c r="I554" s="17">
        <v>1500</v>
      </c>
      <c r="J554" s="17">
        <v>-0.5</v>
      </c>
      <c r="K554" s="17">
        <v>0</v>
      </c>
      <c r="L554" s="17">
        <v>-0.5</v>
      </c>
      <c r="M554" s="17">
        <v>-0.8</v>
      </c>
      <c r="N554" s="17">
        <v>-0.3</v>
      </c>
      <c r="O554" s="17">
        <v>0</v>
      </c>
      <c r="P554" s="17">
        <v>-0.8</v>
      </c>
      <c r="Q554" s="17">
        <v>0</v>
      </c>
      <c r="R554" s="17">
        <v>0.3</v>
      </c>
      <c r="S554" s="17">
        <v>-0.5</v>
      </c>
      <c r="T554" s="17">
        <v>67</v>
      </c>
      <c r="U554" s="17">
        <v>0</v>
      </c>
      <c r="V554" s="17">
        <v>0.01</v>
      </c>
      <c r="W554" s="17">
        <v>0</v>
      </c>
      <c r="X554" s="17">
        <v>25</v>
      </c>
      <c r="Y554" s="17">
        <v>0</v>
      </c>
      <c r="Z554" s="17">
        <v>0</v>
      </c>
      <c r="AA554" s="17">
        <v>1130</v>
      </c>
      <c r="AB554" s="17">
        <v>931</v>
      </c>
      <c r="AC554" s="17">
        <v>1500</v>
      </c>
      <c r="AD554" s="17">
        <v>1301</v>
      </c>
      <c r="AE554" s="17">
        <v>-0.5</v>
      </c>
      <c r="AF554" s="17">
        <v>0</v>
      </c>
      <c r="AG554" s="17">
        <v>0.3</v>
      </c>
      <c r="AH554" s="17">
        <v>-0.5</v>
      </c>
      <c r="AI554" s="17">
        <v>1</v>
      </c>
      <c r="AJ554" s="17">
        <v>3.6880000000000002</v>
      </c>
      <c r="AK554" s="17">
        <v>1</v>
      </c>
      <c r="AL554" s="17">
        <v>100</v>
      </c>
      <c r="AM554" s="17">
        <v>3.68</v>
      </c>
      <c r="AN554" s="17">
        <v>3.71</v>
      </c>
      <c r="AO554" s="17">
        <v>3.68</v>
      </c>
      <c r="AP554" s="17">
        <v>370</v>
      </c>
      <c r="AQ554" s="17">
        <v>100</v>
      </c>
      <c r="AR554" s="17">
        <v>0</v>
      </c>
      <c r="AS554" s="17">
        <v>0</v>
      </c>
      <c r="AT554" s="17">
        <v>0</v>
      </c>
      <c r="AU554" s="17">
        <v>-9</v>
      </c>
      <c r="AV554" s="17"/>
      <c r="AW554" s="17"/>
      <c r="AX554" s="17"/>
    </row>
    <row r="555" spans="1:50" x14ac:dyDescent="0.15">
      <c r="A555" s="17" t="s">
        <v>3174</v>
      </c>
      <c r="B555" s="17" t="s">
        <v>3175</v>
      </c>
      <c r="C555" s="17">
        <v>20.5</v>
      </c>
      <c r="D555" s="17">
        <v>20.9</v>
      </c>
      <c r="E555" s="17">
        <v>20.3</v>
      </c>
      <c r="F555" s="17">
        <v>20.75</v>
      </c>
      <c r="G555" s="17">
        <v>20.57</v>
      </c>
      <c r="H555" s="17">
        <v>1048</v>
      </c>
      <c r="I555" s="17">
        <v>951</v>
      </c>
      <c r="J555" s="17">
        <v>0.9</v>
      </c>
      <c r="K555" s="17">
        <v>0.3</v>
      </c>
      <c r="L555" s="17">
        <v>1.2</v>
      </c>
      <c r="M555" s="17">
        <v>0.9</v>
      </c>
      <c r="N555" s="17">
        <v>-0.3</v>
      </c>
      <c r="O555" s="17">
        <v>75</v>
      </c>
      <c r="P555" s="17">
        <v>-0.7</v>
      </c>
      <c r="Q555" s="17">
        <v>2.2000000000000002</v>
      </c>
      <c r="R555" s="17">
        <v>1.9</v>
      </c>
      <c r="S555" s="17">
        <v>-1</v>
      </c>
      <c r="T555" s="17">
        <v>33</v>
      </c>
      <c r="U555" s="17">
        <v>12</v>
      </c>
      <c r="V555" s="17">
        <v>0.03</v>
      </c>
      <c r="W555" s="17">
        <v>63</v>
      </c>
      <c r="X555" s="17">
        <v>569</v>
      </c>
      <c r="Y555" s="17">
        <v>-0.3</v>
      </c>
      <c r="Z555" s="17">
        <v>0</v>
      </c>
      <c r="AA555" s="17">
        <v>951</v>
      </c>
      <c r="AB555" s="17">
        <v>1048</v>
      </c>
      <c r="AC555" s="17">
        <v>1416</v>
      </c>
      <c r="AD555" s="17">
        <v>1335</v>
      </c>
      <c r="AE555" s="17">
        <v>-0.3</v>
      </c>
      <c r="AF555" s="17">
        <v>0.7</v>
      </c>
      <c r="AG555" s="17">
        <v>2</v>
      </c>
      <c r="AH555" s="17">
        <v>-0.3</v>
      </c>
      <c r="AI555" s="17">
        <v>0.78</v>
      </c>
      <c r="AJ555" s="17">
        <v>21.053999999999998</v>
      </c>
      <c r="AK555" s="17">
        <v>0.99</v>
      </c>
      <c r="AL555" s="17">
        <v>44</v>
      </c>
      <c r="AM555" s="17">
        <v>20.309999999999999</v>
      </c>
      <c r="AN555" s="17">
        <v>20.9</v>
      </c>
      <c r="AO555" s="17">
        <v>20.61</v>
      </c>
      <c r="AP555" s="17">
        <v>2082</v>
      </c>
      <c r="AQ555" s="17">
        <v>100</v>
      </c>
      <c r="AR555" s="17">
        <v>0</v>
      </c>
      <c r="AS555" s="17">
        <v>38</v>
      </c>
      <c r="AT555" s="17">
        <v>38</v>
      </c>
      <c r="AU555" s="17">
        <v>3</v>
      </c>
      <c r="AV555" s="17"/>
      <c r="AW555" s="17"/>
      <c r="AX555" s="17"/>
    </row>
    <row r="556" spans="1:50" x14ac:dyDescent="0.15">
      <c r="A556" s="17" t="s">
        <v>826</v>
      </c>
      <c r="B556" s="17" t="s">
        <v>827</v>
      </c>
      <c r="C556" s="17">
        <v>7.78</v>
      </c>
      <c r="D556" s="17">
        <v>7.95</v>
      </c>
      <c r="E556" s="17">
        <v>7.74</v>
      </c>
      <c r="F556" s="17">
        <v>7.82</v>
      </c>
      <c r="G556" s="17">
        <v>7.73</v>
      </c>
      <c r="H556" s="17">
        <v>1024</v>
      </c>
      <c r="I556" s="17">
        <v>942</v>
      </c>
      <c r="J556" s="17">
        <v>1.3</v>
      </c>
      <c r="K556" s="17">
        <v>-0.8</v>
      </c>
      <c r="L556" s="17">
        <v>0.5</v>
      </c>
      <c r="M556" s="17">
        <v>1.2</v>
      </c>
      <c r="N556" s="17">
        <v>0.6</v>
      </c>
      <c r="O556" s="17">
        <v>38</v>
      </c>
      <c r="P556" s="17">
        <v>-1.6</v>
      </c>
      <c r="Q556" s="17">
        <v>1</v>
      </c>
      <c r="R556" s="17">
        <v>2.2000000000000002</v>
      </c>
      <c r="S556" s="17">
        <v>-0.5</v>
      </c>
      <c r="T556" s="17">
        <v>19</v>
      </c>
      <c r="U556" s="17">
        <v>-29</v>
      </c>
      <c r="V556" s="17">
        <v>0.03</v>
      </c>
      <c r="W556" s="17">
        <v>70</v>
      </c>
      <c r="X556" s="17">
        <v>228</v>
      </c>
      <c r="Y556" s="17">
        <v>0.3</v>
      </c>
      <c r="Z556" s="17">
        <v>-0.3</v>
      </c>
      <c r="AA556" s="17">
        <v>942</v>
      </c>
      <c r="AB556" s="17">
        <v>1024</v>
      </c>
      <c r="AC556" s="17">
        <v>1406</v>
      </c>
      <c r="AD556" s="17">
        <v>1304</v>
      </c>
      <c r="AE556" s="17">
        <v>-0.9</v>
      </c>
      <c r="AF556" s="17">
        <v>0.6</v>
      </c>
      <c r="AG556" s="17">
        <v>2.1</v>
      </c>
      <c r="AH556" s="17">
        <v>-0.9</v>
      </c>
      <c r="AI556" s="17">
        <v>1.0900000000000001</v>
      </c>
      <c r="AJ556" s="17">
        <v>7.2409999999999997</v>
      </c>
      <c r="AK556" s="17">
        <v>1.08</v>
      </c>
      <c r="AL556" s="17">
        <v>0</v>
      </c>
      <c r="AM556" s="17">
        <v>7.74</v>
      </c>
      <c r="AN556" s="17">
        <v>7.94</v>
      </c>
      <c r="AO556" s="17">
        <v>7.77</v>
      </c>
      <c r="AP556" s="17">
        <v>789</v>
      </c>
      <c r="AQ556" s="17">
        <v>0</v>
      </c>
      <c r="AR556" s="17">
        <v>50</v>
      </c>
      <c r="AS556" s="17">
        <v>22</v>
      </c>
      <c r="AT556" s="17">
        <v>0</v>
      </c>
      <c r="AU556" s="17">
        <v>-9</v>
      </c>
      <c r="AV556" s="17"/>
      <c r="AW556" s="17"/>
      <c r="AX556" s="17"/>
    </row>
    <row r="557" spans="1:50" x14ac:dyDescent="0.15">
      <c r="A557" s="17" t="s">
        <v>2948</v>
      </c>
      <c r="B557" s="17" t="s">
        <v>2949</v>
      </c>
      <c r="C557" s="17">
        <v>9.74</v>
      </c>
      <c r="D557" s="17">
        <v>9.74</v>
      </c>
      <c r="E557" s="17">
        <v>9.6300000000000008</v>
      </c>
      <c r="F557" s="17">
        <v>9.68</v>
      </c>
      <c r="G557" s="17">
        <v>9.75</v>
      </c>
      <c r="H557" s="17">
        <v>930</v>
      </c>
      <c r="I557" s="17">
        <v>1403</v>
      </c>
      <c r="J557" s="17">
        <v>-0.3</v>
      </c>
      <c r="K557" s="17">
        <v>-0.3</v>
      </c>
      <c r="L557" s="17">
        <v>-0.6</v>
      </c>
      <c r="M557" s="17">
        <v>-0.7</v>
      </c>
      <c r="N557" s="17">
        <v>-0.1</v>
      </c>
      <c r="O557" s="17">
        <v>45</v>
      </c>
      <c r="P557" s="17">
        <v>-0.6</v>
      </c>
      <c r="Q557" s="17">
        <v>0.5</v>
      </c>
      <c r="R557" s="17">
        <v>0</v>
      </c>
      <c r="S557" s="17">
        <v>-1.1000000000000001</v>
      </c>
      <c r="T557" s="17">
        <v>100</v>
      </c>
      <c r="U557" s="17">
        <v>-27</v>
      </c>
      <c r="V557" s="17">
        <v>0.01</v>
      </c>
      <c r="W557" s="17">
        <v>67</v>
      </c>
      <c r="X557" s="17">
        <v>70</v>
      </c>
      <c r="Y557" s="17">
        <v>-0.3</v>
      </c>
      <c r="Z557" s="17">
        <v>-0.7</v>
      </c>
      <c r="AA557" s="17">
        <v>1015</v>
      </c>
      <c r="AB557" s="17">
        <v>930</v>
      </c>
      <c r="AC557" s="17">
        <v>1403</v>
      </c>
      <c r="AD557" s="17">
        <v>1300</v>
      </c>
      <c r="AE557" s="17">
        <v>-0.3</v>
      </c>
      <c r="AF557" s="17">
        <v>0.4</v>
      </c>
      <c r="AG557" s="17">
        <v>0</v>
      </c>
      <c r="AH557" s="17">
        <v>-0.3</v>
      </c>
      <c r="AI557" s="17">
        <v>0.27</v>
      </c>
      <c r="AJ557" s="17">
        <v>9.7085000000000008</v>
      </c>
      <c r="AK557" s="17">
        <v>1</v>
      </c>
      <c r="AL557" s="17">
        <v>111</v>
      </c>
      <c r="AM557" s="17">
        <v>9.65</v>
      </c>
      <c r="AN557" s="17">
        <v>9.74</v>
      </c>
      <c r="AO557" s="17">
        <v>9.64</v>
      </c>
      <c r="AP557" s="17">
        <v>971</v>
      </c>
      <c r="AQ557" s="17">
        <v>100</v>
      </c>
      <c r="AR557" s="17">
        <v>0</v>
      </c>
      <c r="AS557" s="17">
        <v>100</v>
      </c>
      <c r="AT557" s="17">
        <v>12</v>
      </c>
      <c r="AU557" s="17">
        <v>-10</v>
      </c>
      <c r="AV557" s="17"/>
      <c r="AW557" s="17"/>
      <c r="AX557" s="17"/>
    </row>
    <row r="558" spans="1:50" x14ac:dyDescent="0.15">
      <c r="A558" s="17" t="s">
        <v>680</v>
      </c>
      <c r="B558" s="17" t="s">
        <v>681</v>
      </c>
      <c r="C558" s="17">
        <v>12.02</v>
      </c>
      <c r="D558" s="17">
        <v>12.06</v>
      </c>
      <c r="E558" s="17">
        <v>11.82</v>
      </c>
      <c r="F558" s="17">
        <v>11.84</v>
      </c>
      <c r="G558" s="17">
        <v>12</v>
      </c>
      <c r="H558" s="17">
        <v>930</v>
      </c>
      <c r="I558" s="17">
        <v>1402</v>
      </c>
      <c r="J558" s="17">
        <v>-0.8</v>
      </c>
      <c r="K558" s="17">
        <v>-0.7</v>
      </c>
      <c r="L558" s="17">
        <v>-1.5</v>
      </c>
      <c r="M558" s="17">
        <v>-1.3</v>
      </c>
      <c r="N558" s="17">
        <v>0.2</v>
      </c>
      <c r="O558" s="17">
        <v>8</v>
      </c>
      <c r="P558" s="17">
        <v>-1.8</v>
      </c>
      <c r="Q558" s="17">
        <v>0.2</v>
      </c>
      <c r="R558" s="17">
        <v>0.3</v>
      </c>
      <c r="S558" s="17">
        <v>-1.7</v>
      </c>
      <c r="T558" s="17">
        <v>83</v>
      </c>
      <c r="U558" s="17">
        <v>-33</v>
      </c>
      <c r="V558" s="17">
        <v>0.02</v>
      </c>
      <c r="W558" s="17">
        <v>7</v>
      </c>
      <c r="X558" s="17">
        <v>329</v>
      </c>
      <c r="Y558" s="17">
        <v>0.2</v>
      </c>
      <c r="Z558" s="17">
        <v>-0.2</v>
      </c>
      <c r="AA558" s="17">
        <v>1106</v>
      </c>
      <c r="AB558" s="17">
        <v>930</v>
      </c>
      <c r="AC558" s="17">
        <v>1402</v>
      </c>
      <c r="AD558" s="17">
        <v>1300</v>
      </c>
      <c r="AE558" s="17">
        <v>-0.8</v>
      </c>
      <c r="AF558" s="17">
        <v>0.2</v>
      </c>
      <c r="AG558" s="17">
        <v>0.3</v>
      </c>
      <c r="AH558" s="17">
        <v>-0.8</v>
      </c>
      <c r="AI558" s="17">
        <v>0.57999999999999996</v>
      </c>
      <c r="AJ558" s="17">
        <v>11.845499999999999</v>
      </c>
      <c r="AK558" s="17">
        <v>1</v>
      </c>
      <c r="AL558" s="17">
        <v>60</v>
      </c>
      <c r="AM558" s="17">
        <v>11.91</v>
      </c>
      <c r="AN558" s="17">
        <v>12.06</v>
      </c>
      <c r="AO558" s="17">
        <v>11.82</v>
      </c>
      <c r="AP558" s="17">
        <v>1194</v>
      </c>
      <c r="AQ558" s="17">
        <v>0</v>
      </c>
      <c r="AR558" s="17">
        <v>75</v>
      </c>
      <c r="AS558" s="17">
        <v>43</v>
      </c>
      <c r="AT558" s="17">
        <v>14</v>
      </c>
      <c r="AU558" s="17">
        <v>-10</v>
      </c>
      <c r="AV558" s="17"/>
      <c r="AW558" s="17"/>
      <c r="AX558" s="17"/>
    </row>
    <row r="559" spans="1:50" x14ac:dyDescent="0.15">
      <c r="A559" s="17" t="s">
        <v>784</v>
      </c>
      <c r="B559" s="17" t="s">
        <v>785</v>
      </c>
      <c r="C559" s="17">
        <v>25.24</v>
      </c>
      <c r="D559" s="17">
        <v>25.24</v>
      </c>
      <c r="E559" s="17">
        <v>24.2</v>
      </c>
      <c r="F559" s="17">
        <v>24.35</v>
      </c>
      <c r="G559" s="17">
        <v>25.06</v>
      </c>
      <c r="H559" s="17">
        <v>930</v>
      </c>
      <c r="I559" s="17">
        <v>1405</v>
      </c>
      <c r="J559" s="17">
        <v>-3.2</v>
      </c>
      <c r="K559" s="17">
        <v>-0.3</v>
      </c>
      <c r="L559" s="17">
        <v>-3.6</v>
      </c>
      <c r="M559" s="17">
        <v>-2.9</v>
      </c>
      <c r="N559" s="17">
        <v>0.7</v>
      </c>
      <c r="O559" s="17">
        <v>14</v>
      </c>
      <c r="P559" s="17">
        <v>-3.6</v>
      </c>
      <c r="Q559" s="17">
        <v>0.6</v>
      </c>
      <c r="R559" s="17">
        <v>0</v>
      </c>
      <c r="S559" s="17">
        <v>-4.2</v>
      </c>
      <c r="T559" s="17">
        <v>100</v>
      </c>
      <c r="U559" s="17">
        <v>-7</v>
      </c>
      <c r="V559" s="17">
        <v>0.04</v>
      </c>
      <c r="W559" s="17">
        <v>0</v>
      </c>
      <c r="X559" s="17">
        <v>192</v>
      </c>
      <c r="Y559" s="17">
        <v>-0.1</v>
      </c>
      <c r="Z559" s="17">
        <v>-1.1000000000000001</v>
      </c>
      <c r="AA559" s="17">
        <v>1130</v>
      </c>
      <c r="AB559" s="17">
        <v>930</v>
      </c>
      <c r="AC559" s="17">
        <v>1405</v>
      </c>
      <c r="AD559" s="17">
        <v>1312</v>
      </c>
      <c r="AE559" s="17">
        <v>-1.4</v>
      </c>
      <c r="AF559" s="17">
        <v>0.6</v>
      </c>
      <c r="AG559" s="17">
        <v>0</v>
      </c>
      <c r="AH559" s="17">
        <v>-1.4</v>
      </c>
      <c r="AI559" s="17">
        <v>0.34</v>
      </c>
      <c r="AJ559" s="17">
        <v>24.234999999999999</v>
      </c>
      <c r="AK559" s="17">
        <v>1</v>
      </c>
      <c r="AL559" s="17">
        <v>78</v>
      </c>
      <c r="AM559" s="17">
        <v>24.42</v>
      </c>
      <c r="AN559" s="17">
        <v>25.24</v>
      </c>
      <c r="AO559" s="17">
        <v>24.21</v>
      </c>
      <c r="AP559" s="17">
        <v>2470</v>
      </c>
      <c r="AQ559" s="17">
        <v>100</v>
      </c>
      <c r="AR559" s="17">
        <v>83</v>
      </c>
      <c r="AS559" s="17">
        <v>100</v>
      </c>
      <c r="AT559" s="17">
        <v>26</v>
      </c>
      <c r="AU559" s="17">
        <v>-9</v>
      </c>
      <c r="AV559" s="17"/>
      <c r="AW559" s="17"/>
      <c r="AX559" s="17"/>
    </row>
    <row r="560" spans="1:50" x14ac:dyDescent="0.15">
      <c r="A560" s="17" t="s">
        <v>1531</v>
      </c>
      <c r="B560" s="17" t="s">
        <v>1531</v>
      </c>
      <c r="C560" s="17">
        <v>529.48</v>
      </c>
      <c r="D560" s="17">
        <v>536.74</v>
      </c>
      <c r="E560" s="17">
        <v>528.48</v>
      </c>
      <c r="F560" s="17">
        <v>531.07000000000005</v>
      </c>
      <c r="G560" s="17">
        <v>530.83000000000004</v>
      </c>
      <c r="H560" s="17">
        <v>1057</v>
      </c>
      <c r="I560" s="17">
        <v>930</v>
      </c>
      <c r="J560" s="17">
        <v>0.8</v>
      </c>
      <c r="K560" s="17">
        <v>-0.5</v>
      </c>
      <c r="L560" s="17">
        <v>0.3</v>
      </c>
      <c r="M560" s="17">
        <v>0</v>
      </c>
      <c r="N560" s="17">
        <v>-0.3</v>
      </c>
      <c r="O560" s="17">
        <v>31</v>
      </c>
      <c r="P560" s="17">
        <v>-1.1000000000000001</v>
      </c>
      <c r="Q560" s="17">
        <v>0.5</v>
      </c>
      <c r="R560" s="17">
        <v>1.4</v>
      </c>
      <c r="S560" s="17">
        <v>-0.2</v>
      </c>
      <c r="T560" s="17">
        <v>12</v>
      </c>
      <c r="U560" s="17">
        <v>-32</v>
      </c>
      <c r="V560" s="17">
        <v>0.02</v>
      </c>
      <c r="W560" s="17">
        <v>64</v>
      </c>
      <c r="X560" s="17">
        <v>11616</v>
      </c>
      <c r="Y560" s="17">
        <v>0</v>
      </c>
      <c r="Z560" s="17">
        <v>0.2</v>
      </c>
      <c r="AA560" s="17">
        <v>930</v>
      </c>
      <c r="AB560" s="17">
        <v>1057</v>
      </c>
      <c r="AC560" s="17">
        <v>1402</v>
      </c>
      <c r="AD560" s="17">
        <v>1311</v>
      </c>
      <c r="AE560" s="17">
        <v>-0.7</v>
      </c>
      <c r="AF560" s="17">
        <v>0.4</v>
      </c>
      <c r="AG560" s="17">
        <v>1.4</v>
      </c>
      <c r="AH560" s="17">
        <v>-0.7</v>
      </c>
      <c r="AI560" s="17">
        <v>1.32</v>
      </c>
      <c r="AJ560" s="17">
        <v>0</v>
      </c>
      <c r="AK560" s="17">
        <v>0</v>
      </c>
      <c r="AL560" s="17">
        <v>28</v>
      </c>
      <c r="AM560" s="17">
        <v>528.48</v>
      </c>
      <c r="AN560" s="17">
        <v>536.74</v>
      </c>
      <c r="AO560" s="17">
        <v>529.19000000000005</v>
      </c>
      <c r="AP560" s="17">
        <v>53471</v>
      </c>
      <c r="AQ560" s="17">
        <v>50</v>
      </c>
      <c r="AR560" s="17">
        <v>48</v>
      </c>
      <c r="AS560" s="17">
        <v>40</v>
      </c>
      <c r="AT560" s="17">
        <v>84</v>
      </c>
      <c r="AU560" s="17">
        <v>10</v>
      </c>
      <c r="AV560" s="17"/>
      <c r="AW560" s="17"/>
      <c r="AX560" s="17"/>
    </row>
    <row r="561" spans="1:50" x14ac:dyDescent="0.15">
      <c r="A561" s="17" t="s">
        <v>2910</v>
      </c>
      <c r="B561" s="17" t="s">
        <v>2911</v>
      </c>
      <c r="C561" s="17">
        <v>4.84</v>
      </c>
      <c r="D561" s="17">
        <v>4.88</v>
      </c>
      <c r="E561" s="17">
        <v>4.82</v>
      </c>
      <c r="F561" s="17">
        <v>4.8499999999999996</v>
      </c>
      <c r="G561" s="17">
        <v>4.84</v>
      </c>
      <c r="H561" s="17">
        <v>1344</v>
      </c>
      <c r="I561" s="17">
        <v>1028</v>
      </c>
      <c r="J561" s="17">
        <v>0.2</v>
      </c>
      <c r="K561" s="17">
        <v>0</v>
      </c>
      <c r="L561" s="17">
        <v>0.2</v>
      </c>
      <c r="M561" s="17">
        <v>0.2</v>
      </c>
      <c r="N561" s="17">
        <v>0</v>
      </c>
      <c r="O561" s="17">
        <v>50</v>
      </c>
      <c r="P561" s="17">
        <v>-0.6</v>
      </c>
      <c r="Q561" s="17">
        <v>0.6</v>
      </c>
      <c r="R561" s="17">
        <v>0.8</v>
      </c>
      <c r="S561" s="17">
        <v>-0.4</v>
      </c>
      <c r="T561" s="17">
        <v>33</v>
      </c>
      <c r="U561" s="17">
        <v>0</v>
      </c>
      <c r="V561" s="17">
        <v>0.01</v>
      </c>
      <c r="W561" s="17">
        <v>75</v>
      </c>
      <c r="X561" s="17">
        <v>70</v>
      </c>
      <c r="Y561" s="17">
        <v>-0.2</v>
      </c>
      <c r="Z561" s="17">
        <v>0</v>
      </c>
      <c r="AA561" s="17">
        <v>1028</v>
      </c>
      <c r="AB561" s="17">
        <v>1114</v>
      </c>
      <c r="AC561" s="17">
        <v>1422</v>
      </c>
      <c r="AD561" s="17">
        <v>1344</v>
      </c>
      <c r="AE561" s="17">
        <v>-0.6</v>
      </c>
      <c r="AF561" s="17">
        <v>0.2</v>
      </c>
      <c r="AG561" s="17">
        <v>0.4</v>
      </c>
      <c r="AH561" s="17">
        <v>-0.6</v>
      </c>
      <c r="AI561" s="17">
        <v>0.83</v>
      </c>
      <c r="AJ561" s="17">
        <v>4.82</v>
      </c>
      <c r="AK561" s="17">
        <v>1.01</v>
      </c>
      <c r="AL561" s="17">
        <v>50</v>
      </c>
      <c r="AM561" s="17">
        <v>4.82</v>
      </c>
      <c r="AN561" s="17">
        <v>4.8600000000000003</v>
      </c>
      <c r="AO561" s="17">
        <v>4.84</v>
      </c>
      <c r="AP561" s="17">
        <v>488</v>
      </c>
      <c r="AQ561" s="17">
        <v>100</v>
      </c>
      <c r="AR561" s="17">
        <v>0</v>
      </c>
      <c r="AS561" s="17">
        <v>100</v>
      </c>
      <c r="AT561" s="17">
        <v>100</v>
      </c>
      <c r="AU561" s="17">
        <v>-10</v>
      </c>
      <c r="AV561" s="17"/>
      <c r="AW561" s="17"/>
      <c r="AX561" s="17"/>
    </row>
    <row r="562" spans="1:50" x14ac:dyDescent="0.15">
      <c r="A562" s="17" t="s">
        <v>501</v>
      </c>
      <c r="B562" s="17" t="s">
        <v>502</v>
      </c>
      <c r="C562" s="17">
        <v>28.38</v>
      </c>
      <c r="D562" s="17">
        <v>28.6</v>
      </c>
      <c r="E562" s="17">
        <v>27.66</v>
      </c>
      <c r="F562" s="17">
        <v>27.85</v>
      </c>
      <c r="G562" s="17">
        <v>28.47</v>
      </c>
      <c r="H562" s="17">
        <v>936</v>
      </c>
      <c r="I562" s="17">
        <v>1451</v>
      </c>
      <c r="J562" s="17">
        <v>-0.2</v>
      </c>
      <c r="K562" s="17">
        <v>-1.6</v>
      </c>
      <c r="L562" s="17">
        <v>-1.9</v>
      </c>
      <c r="M562" s="17">
        <v>-2.2000000000000002</v>
      </c>
      <c r="N562" s="17">
        <v>-0.3</v>
      </c>
      <c r="O562" s="17">
        <v>20</v>
      </c>
      <c r="P562" s="17">
        <v>-2.7</v>
      </c>
      <c r="Q562" s="17">
        <v>0.7</v>
      </c>
      <c r="R562" s="17">
        <v>0.8</v>
      </c>
      <c r="S562" s="17">
        <v>-2.6</v>
      </c>
      <c r="T562" s="17">
        <v>77</v>
      </c>
      <c r="U562" s="17">
        <v>-49</v>
      </c>
      <c r="V562" s="17">
        <v>0.03</v>
      </c>
      <c r="W562" s="17">
        <v>37</v>
      </c>
      <c r="X562" s="17">
        <v>242</v>
      </c>
      <c r="Y562" s="17">
        <v>0.6</v>
      </c>
      <c r="Z562" s="17">
        <v>0.6</v>
      </c>
      <c r="AA562" s="17">
        <v>1017</v>
      </c>
      <c r="AB562" s="17">
        <v>936</v>
      </c>
      <c r="AC562" s="17">
        <v>1451</v>
      </c>
      <c r="AD562" s="17">
        <v>1300</v>
      </c>
      <c r="AE562" s="17">
        <v>-2.1</v>
      </c>
      <c r="AF562" s="17">
        <v>0.7</v>
      </c>
      <c r="AG562" s="17">
        <v>0.8</v>
      </c>
      <c r="AH562" s="17">
        <v>-2.2000000000000002</v>
      </c>
      <c r="AI562" s="17">
        <v>0.88</v>
      </c>
      <c r="AJ562" s="17">
        <v>27.0105</v>
      </c>
      <c r="AK562" s="17">
        <v>1.03</v>
      </c>
      <c r="AL562" s="17">
        <v>72</v>
      </c>
      <c r="AM562" s="17">
        <v>28.14</v>
      </c>
      <c r="AN562" s="17">
        <v>28.6</v>
      </c>
      <c r="AO562" s="17">
        <v>27.66</v>
      </c>
      <c r="AP562" s="17">
        <v>2846</v>
      </c>
      <c r="AQ562" s="17">
        <v>16</v>
      </c>
      <c r="AR562" s="17">
        <v>100</v>
      </c>
      <c r="AS562" s="17">
        <v>12</v>
      </c>
      <c r="AT562" s="17">
        <v>76</v>
      </c>
      <c r="AU562" s="17">
        <v>6</v>
      </c>
      <c r="AV562" s="17"/>
      <c r="AW562" s="17"/>
      <c r="AX562" s="17"/>
    </row>
    <row r="563" spans="1:50" x14ac:dyDescent="0.15">
      <c r="A563" s="17" t="s">
        <v>3436</v>
      </c>
      <c r="B563" s="17" t="s">
        <v>3437</v>
      </c>
      <c r="C563" s="17">
        <v>18.05</v>
      </c>
      <c r="D563" s="17">
        <v>18.190000000000001</v>
      </c>
      <c r="E563" s="17">
        <v>17.75</v>
      </c>
      <c r="F563" s="17">
        <v>17.920000000000002</v>
      </c>
      <c r="G563" s="17">
        <v>18.05</v>
      </c>
      <c r="H563" s="17">
        <v>935</v>
      </c>
      <c r="I563" s="17">
        <v>1405</v>
      </c>
      <c r="J563" s="17">
        <v>-0.3</v>
      </c>
      <c r="K563" s="17">
        <v>-0.4</v>
      </c>
      <c r="L563" s="17">
        <v>-0.7</v>
      </c>
      <c r="M563" s="17">
        <v>-0.7</v>
      </c>
      <c r="N563" s="17">
        <v>0</v>
      </c>
      <c r="O563" s="17">
        <v>39</v>
      </c>
      <c r="P563" s="17">
        <v>-1.5</v>
      </c>
      <c r="Q563" s="17">
        <v>1</v>
      </c>
      <c r="R563" s="17">
        <v>0.8</v>
      </c>
      <c r="S563" s="17">
        <v>-1.7</v>
      </c>
      <c r="T563" s="17">
        <v>68</v>
      </c>
      <c r="U563" s="17">
        <v>-18</v>
      </c>
      <c r="V563" s="17">
        <v>0.02</v>
      </c>
      <c r="W563" s="17">
        <v>10</v>
      </c>
      <c r="X563" s="17">
        <v>124</v>
      </c>
      <c r="Y563" s="17">
        <v>0.2</v>
      </c>
      <c r="Z563" s="17">
        <v>0.7</v>
      </c>
      <c r="AA563" s="17">
        <v>1124</v>
      </c>
      <c r="AB563" s="17">
        <v>935</v>
      </c>
      <c r="AC563" s="17">
        <v>1405</v>
      </c>
      <c r="AD563" s="17">
        <v>1300</v>
      </c>
      <c r="AE563" s="17">
        <v>-0.5</v>
      </c>
      <c r="AF563" s="17">
        <v>1</v>
      </c>
      <c r="AG563" s="17">
        <v>0.7</v>
      </c>
      <c r="AH563" s="17">
        <v>-0.5</v>
      </c>
      <c r="AI563" s="17">
        <v>0.5</v>
      </c>
      <c r="AJ563" s="17">
        <v>17.2575</v>
      </c>
      <c r="AK563" s="17">
        <v>1.04</v>
      </c>
      <c r="AL563" s="17">
        <v>35</v>
      </c>
      <c r="AM563" s="17">
        <v>17.98</v>
      </c>
      <c r="AN563" s="17">
        <v>18.18</v>
      </c>
      <c r="AO563" s="17">
        <v>17.75</v>
      </c>
      <c r="AP563" s="17">
        <v>1801</v>
      </c>
      <c r="AQ563" s="17">
        <v>0</v>
      </c>
      <c r="AR563" s="17">
        <v>75</v>
      </c>
      <c r="AS563" s="17">
        <v>0</v>
      </c>
      <c r="AT563" s="17">
        <v>92</v>
      </c>
      <c r="AU563" s="17">
        <v>5</v>
      </c>
      <c r="AV563" s="17"/>
      <c r="AW563" s="17"/>
      <c r="AX563" s="17"/>
    </row>
    <row r="564" spans="1:50" x14ac:dyDescent="0.15">
      <c r="A564" s="17" t="s">
        <v>2758</v>
      </c>
      <c r="B564" s="17" t="s">
        <v>2759</v>
      </c>
      <c r="C564" s="17">
        <v>15.25</v>
      </c>
      <c r="D564" s="17">
        <v>15.88</v>
      </c>
      <c r="E564" s="17">
        <v>15.25</v>
      </c>
      <c r="F564" s="17">
        <v>15.7</v>
      </c>
      <c r="G564" s="17">
        <v>15.3</v>
      </c>
      <c r="H564" s="17">
        <v>940</v>
      </c>
      <c r="I564" s="17">
        <v>930</v>
      </c>
      <c r="J564" s="17">
        <v>1.9</v>
      </c>
      <c r="K564" s="17">
        <v>1</v>
      </c>
      <c r="L564" s="17">
        <v>2.9</v>
      </c>
      <c r="M564" s="17">
        <v>2.6</v>
      </c>
      <c r="N564" s="17">
        <v>-0.3</v>
      </c>
      <c r="O564" s="17">
        <v>71</v>
      </c>
      <c r="P564" s="17">
        <v>-1.1000000000000001</v>
      </c>
      <c r="Q564" s="17">
        <v>2.9</v>
      </c>
      <c r="R564" s="17">
        <v>4</v>
      </c>
      <c r="S564" s="17">
        <v>0</v>
      </c>
      <c r="T564" s="17">
        <v>0</v>
      </c>
      <c r="U564" s="17">
        <v>25</v>
      </c>
      <c r="V564" s="17">
        <v>0.04</v>
      </c>
      <c r="W564" s="17">
        <v>46</v>
      </c>
      <c r="X564" s="17">
        <v>227</v>
      </c>
      <c r="Y564" s="17">
        <v>1</v>
      </c>
      <c r="Z564" s="17">
        <v>3.1</v>
      </c>
      <c r="AA564" s="17">
        <v>930</v>
      </c>
      <c r="AB564" s="17">
        <v>940</v>
      </c>
      <c r="AC564" s="17">
        <v>1311</v>
      </c>
      <c r="AD564" s="17">
        <v>1330</v>
      </c>
      <c r="AE564" s="17">
        <v>-1</v>
      </c>
      <c r="AF564" s="17">
        <v>1.2</v>
      </c>
      <c r="AG564" s="17">
        <v>4.0999999999999996</v>
      </c>
      <c r="AH564" s="17">
        <v>-1</v>
      </c>
      <c r="AI564" s="17">
        <v>1.25</v>
      </c>
      <c r="AJ564" s="17">
        <v>14.6625</v>
      </c>
      <c r="AK564" s="17">
        <v>1.07</v>
      </c>
      <c r="AL564" s="17">
        <v>8</v>
      </c>
      <c r="AM564" s="17">
        <v>15.25</v>
      </c>
      <c r="AN564" s="17">
        <v>15.88</v>
      </c>
      <c r="AO564" s="17">
        <v>15.52</v>
      </c>
      <c r="AP564" s="17">
        <v>1586</v>
      </c>
      <c r="AQ564" s="17">
        <v>0</v>
      </c>
      <c r="AR564" s="17">
        <v>100</v>
      </c>
      <c r="AS564" s="17">
        <v>0</v>
      </c>
      <c r="AT564" s="17">
        <v>76</v>
      </c>
      <c r="AU564" s="17">
        <v>10</v>
      </c>
      <c r="AV564" s="17"/>
      <c r="AW564" s="17"/>
      <c r="AX564" s="17"/>
    </row>
    <row r="565" spans="1:50" x14ac:dyDescent="0.15">
      <c r="A565" s="17" t="s">
        <v>732</v>
      </c>
      <c r="B565" s="17" t="s">
        <v>733</v>
      </c>
      <c r="C565" s="17">
        <v>9.7200000000000006</v>
      </c>
      <c r="D565" s="17">
        <v>9.8000000000000007</v>
      </c>
      <c r="E565" s="17">
        <v>9.65</v>
      </c>
      <c r="F565" s="17">
        <v>9.7200000000000006</v>
      </c>
      <c r="G565" s="17">
        <v>9.73</v>
      </c>
      <c r="H565" s="17">
        <v>1113</v>
      </c>
      <c r="I565" s="17">
        <v>1403</v>
      </c>
      <c r="J565" s="17">
        <v>0.4</v>
      </c>
      <c r="K565" s="17">
        <v>-0.4</v>
      </c>
      <c r="L565" s="17">
        <v>0</v>
      </c>
      <c r="M565" s="17">
        <v>-0.1</v>
      </c>
      <c r="N565" s="17">
        <v>-0.1</v>
      </c>
      <c r="O565" s="17">
        <v>47</v>
      </c>
      <c r="P565" s="17">
        <v>-0.8</v>
      </c>
      <c r="Q565" s="17">
        <v>0.7</v>
      </c>
      <c r="R565" s="17">
        <v>0.8</v>
      </c>
      <c r="S565" s="17">
        <v>-0.7</v>
      </c>
      <c r="T565" s="17">
        <v>47</v>
      </c>
      <c r="U565" s="17">
        <v>-27</v>
      </c>
      <c r="V565" s="17">
        <v>0.02</v>
      </c>
      <c r="W565" s="17">
        <v>71</v>
      </c>
      <c r="X565" s="17">
        <v>254</v>
      </c>
      <c r="Y565" s="17">
        <v>0.3</v>
      </c>
      <c r="Z565" s="17">
        <v>-0.1</v>
      </c>
      <c r="AA565" s="17">
        <v>945</v>
      </c>
      <c r="AB565" s="17">
        <v>1113</v>
      </c>
      <c r="AC565" s="17">
        <v>1403</v>
      </c>
      <c r="AD565" s="17">
        <v>1300</v>
      </c>
      <c r="AE565" s="17">
        <v>-0.4</v>
      </c>
      <c r="AF565" s="17">
        <v>0.7</v>
      </c>
      <c r="AG565" s="17">
        <v>0.8</v>
      </c>
      <c r="AH565" s="17">
        <v>-0.4</v>
      </c>
      <c r="AI565" s="17">
        <v>0.8</v>
      </c>
      <c r="AJ565" s="17">
        <v>9.407</v>
      </c>
      <c r="AK565" s="17">
        <v>1.03</v>
      </c>
      <c r="AL565" s="17">
        <v>50</v>
      </c>
      <c r="AM565" s="17">
        <v>9.66</v>
      </c>
      <c r="AN565" s="17">
        <v>9.8000000000000007</v>
      </c>
      <c r="AO565" s="17">
        <v>9.65</v>
      </c>
      <c r="AP565" s="17">
        <v>976</v>
      </c>
      <c r="AQ565" s="17">
        <v>40</v>
      </c>
      <c r="AR565" s="17">
        <v>100</v>
      </c>
      <c r="AS565" s="17">
        <v>29</v>
      </c>
      <c r="AT565" s="17">
        <v>14</v>
      </c>
      <c r="AU565" s="17">
        <v>-7</v>
      </c>
      <c r="AV565" s="17"/>
      <c r="AW565" s="17"/>
      <c r="AX565" s="17"/>
    </row>
    <row r="566" spans="1:50" x14ac:dyDescent="0.15">
      <c r="A566" s="17" t="s">
        <v>2810</v>
      </c>
      <c r="B566" s="17" t="s">
        <v>2811</v>
      </c>
      <c r="C566" s="17">
        <v>3.87</v>
      </c>
      <c r="D566" s="17">
        <v>3.88</v>
      </c>
      <c r="E566" s="17">
        <v>3.84</v>
      </c>
      <c r="F566" s="17">
        <v>3.87</v>
      </c>
      <c r="G566" s="17">
        <v>3.87</v>
      </c>
      <c r="H566" s="17">
        <v>1302</v>
      </c>
      <c r="I566" s="17">
        <v>1405</v>
      </c>
      <c r="J566" s="17">
        <v>0</v>
      </c>
      <c r="K566" s="17">
        <v>0</v>
      </c>
      <c r="L566" s="17">
        <v>0</v>
      </c>
      <c r="M566" s="17">
        <v>0</v>
      </c>
      <c r="N566" s="17">
        <v>0</v>
      </c>
      <c r="O566" s="17">
        <v>75</v>
      </c>
      <c r="P566" s="17">
        <v>-0.3</v>
      </c>
      <c r="Q566" s="17">
        <v>0.8</v>
      </c>
      <c r="R566" s="17">
        <v>0.3</v>
      </c>
      <c r="S566" s="17">
        <v>-0.8</v>
      </c>
      <c r="T566" s="17">
        <v>75</v>
      </c>
      <c r="U566" s="17">
        <v>0</v>
      </c>
      <c r="V566" s="17">
        <v>0.01</v>
      </c>
      <c r="W566" s="17">
        <v>100</v>
      </c>
      <c r="X566" s="17">
        <v>29</v>
      </c>
      <c r="Y566" s="17">
        <v>0</v>
      </c>
      <c r="Z566" s="17">
        <v>-0.3</v>
      </c>
      <c r="AA566" s="17">
        <v>938</v>
      </c>
      <c r="AB566" s="17">
        <v>930</v>
      </c>
      <c r="AC566" s="17">
        <v>1405</v>
      </c>
      <c r="AD566" s="17">
        <v>1302</v>
      </c>
      <c r="AE566" s="17">
        <v>-0.3</v>
      </c>
      <c r="AF566" s="17">
        <v>0.8</v>
      </c>
      <c r="AG566" s="17">
        <v>0</v>
      </c>
      <c r="AH566" s="17">
        <v>-0.3</v>
      </c>
      <c r="AI566" s="17">
        <v>0.25</v>
      </c>
      <c r="AJ566" s="17">
        <v>3.8719999999999999</v>
      </c>
      <c r="AK566" s="17">
        <v>1</v>
      </c>
      <c r="AL566" s="17">
        <v>100</v>
      </c>
      <c r="AM566" s="17">
        <v>3.84</v>
      </c>
      <c r="AN566" s="17">
        <v>3.87</v>
      </c>
      <c r="AO566" s="17">
        <v>3.84</v>
      </c>
      <c r="AP566" s="17">
        <v>388</v>
      </c>
      <c r="AQ566" s="17">
        <v>100</v>
      </c>
      <c r="AR566" s="17">
        <v>100</v>
      </c>
      <c r="AS566" s="17">
        <v>100</v>
      </c>
      <c r="AT566" s="17">
        <v>67</v>
      </c>
      <c r="AU566" s="17">
        <v>-8</v>
      </c>
      <c r="AV566" s="17"/>
      <c r="AW566" s="17"/>
      <c r="AX566" s="17"/>
    </row>
    <row r="567" spans="1:50" x14ac:dyDescent="0.15">
      <c r="A567" s="17" t="s">
        <v>2916</v>
      </c>
      <c r="B567" s="17" t="s">
        <v>2917</v>
      </c>
      <c r="C567" s="17">
        <v>8.66</v>
      </c>
      <c r="D567" s="17">
        <v>8.66</v>
      </c>
      <c r="E567" s="17">
        <v>8.57</v>
      </c>
      <c r="F567" s="17">
        <v>8.6199999999999992</v>
      </c>
      <c r="G567" s="17">
        <v>8.65</v>
      </c>
      <c r="H567" s="17">
        <v>930</v>
      </c>
      <c r="I567" s="17">
        <v>1012</v>
      </c>
      <c r="J567" s="17">
        <v>-0.3</v>
      </c>
      <c r="K567" s="17">
        <v>-0.1</v>
      </c>
      <c r="L567" s="17">
        <v>-0.5</v>
      </c>
      <c r="M567" s="17">
        <v>-0.3</v>
      </c>
      <c r="N567" s="17">
        <v>0.1</v>
      </c>
      <c r="O567" s="17">
        <v>56</v>
      </c>
      <c r="P567" s="17">
        <v>-0.5</v>
      </c>
      <c r="Q567" s="17">
        <v>0.6</v>
      </c>
      <c r="R567" s="17">
        <v>0</v>
      </c>
      <c r="S567" s="17">
        <v>-1</v>
      </c>
      <c r="T567" s="17">
        <v>100</v>
      </c>
      <c r="U567" s="17">
        <v>-11</v>
      </c>
      <c r="V567" s="17">
        <v>0.01</v>
      </c>
      <c r="W567" s="17">
        <v>67</v>
      </c>
      <c r="X567" s="17">
        <v>97</v>
      </c>
      <c r="Y567" s="17">
        <v>-0.2</v>
      </c>
      <c r="Z567" s="17">
        <v>-0.5</v>
      </c>
      <c r="AA567" s="17">
        <v>1012</v>
      </c>
      <c r="AB567" s="17">
        <v>930</v>
      </c>
      <c r="AC567" s="17">
        <v>1452</v>
      </c>
      <c r="AD567" s="17">
        <v>1302</v>
      </c>
      <c r="AE567" s="17">
        <v>-0.2</v>
      </c>
      <c r="AF567" s="17">
        <v>0.2</v>
      </c>
      <c r="AG567" s="17">
        <v>0</v>
      </c>
      <c r="AH567" s="17">
        <v>-0.2</v>
      </c>
      <c r="AI567" s="17">
        <v>0.22</v>
      </c>
      <c r="AJ567" s="17">
        <v>8.84</v>
      </c>
      <c r="AK567" s="17">
        <v>0.98</v>
      </c>
      <c r="AL567" s="17">
        <v>89</v>
      </c>
      <c r="AM567" s="17">
        <v>8.57</v>
      </c>
      <c r="AN567" s="17">
        <v>8.66</v>
      </c>
      <c r="AO567" s="17">
        <v>8.6</v>
      </c>
      <c r="AP567" s="17">
        <v>864</v>
      </c>
      <c r="AQ567" s="17">
        <v>100</v>
      </c>
      <c r="AR567" s="17">
        <v>0</v>
      </c>
      <c r="AS567" s="17">
        <v>100</v>
      </c>
      <c r="AT567" s="17">
        <v>20</v>
      </c>
      <c r="AU567" s="17">
        <v>-10</v>
      </c>
      <c r="AV567" s="17"/>
      <c r="AW567" s="17"/>
      <c r="AX567" s="17"/>
    </row>
    <row r="568" spans="1:50" x14ac:dyDescent="0.15">
      <c r="A568" s="17" t="s">
        <v>3418</v>
      </c>
      <c r="B568" s="17" t="s">
        <v>3419</v>
      </c>
      <c r="C568" s="17">
        <v>21.68</v>
      </c>
      <c r="D568" s="17">
        <v>23.18</v>
      </c>
      <c r="E568" s="17">
        <v>21.68</v>
      </c>
      <c r="F568" s="17">
        <v>23.1</v>
      </c>
      <c r="G568" s="17">
        <v>22.05</v>
      </c>
      <c r="H568" s="17">
        <v>1456</v>
      </c>
      <c r="I568" s="17">
        <v>930</v>
      </c>
      <c r="J568" s="17">
        <v>4.5999999999999996</v>
      </c>
      <c r="K568" s="17">
        <v>1.9</v>
      </c>
      <c r="L568" s="17">
        <v>6.3</v>
      </c>
      <c r="M568" s="17">
        <v>4.7</v>
      </c>
      <c r="N568" s="17">
        <v>-1.7</v>
      </c>
      <c r="O568" s="17">
        <v>95</v>
      </c>
      <c r="P568" s="17">
        <v>-0.3</v>
      </c>
      <c r="Q568" s="17">
        <v>6.3</v>
      </c>
      <c r="R568" s="17">
        <v>6.7</v>
      </c>
      <c r="S568" s="17">
        <v>0</v>
      </c>
      <c r="T568" s="17">
        <v>0</v>
      </c>
      <c r="U568" s="17">
        <v>28</v>
      </c>
      <c r="V568" s="17">
        <v>7.0000000000000007E-2</v>
      </c>
      <c r="W568" s="17">
        <v>70</v>
      </c>
      <c r="X568" s="17">
        <v>357</v>
      </c>
      <c r="Y568" s="17">
        <v>1.6</v>
      </c>
      <c r="Z568" s="17">
        <v>0.4</v>
      </c>
      <c r="AA568" s="17">
        <v>930</v>
      </c>
      <c r="AB568" s="17">
        <v>1034</v>
      </c>
      <c r="AC568" s="17">
        <v>1301</v>
      </c>
      <c r="AD568" s="17">
        <v>1456</v>
      </c>
      <c r="AE568" s="17">
        <v>-0.3</v>
      </c>
      <c r="AF568" s="17">
        <v>1.9</v>
      </c>
      <c r="AG568" s="17">
        <v>6.5</v>
      </c>
      <c r="AH568" s="17">
        <v>-0.3</v>
      </c>
      <c r="AI568" s="17">
        <v>1</v>
      </c>
      <c r="AJ568" s="17">
        <v>17.952999999999999</v>
      </c>
      <c r="AK568" s="17">
        <v>1.29</v>
      </c>
      <c r="AL568" s="17">
        <v>26</v>
      </c>
      <c r="AM568" s="17">
        <v>21.68</v>
      </c>
      <c r="AN568" s="17">
        <v>23.1</v>
      </c>
      <c r="AO568" s="17">
        <v>22.66</v>
      </c>
      <c r="AP568" s="17">
        <v>2318</v>
      </c>
      <c r="AQ568" s="17">
        <v>0</v>
      </c>
      <c r="AR568" s="17">
        <v>94</v>
      </c>
      <c r="AS568" s="17">
        <v>0</v>
      </c>
      <c r="AT568" s="17">
        <v>25</v>
      </c>
      <c r="AU568" s="17">
        <v>0</v>
      </c>
      <c r="AV568" s="17"/>
      <c r="AW568" s="17"/>
      <c r="AX568" s="17"/>
    </row>
    <row r="569" spans="1:50" x14ac:dyDescent="0.15">
      <c r="A569" s="17" t="s">
        <v>3530</v>
      </c>
      <c r="B569" s="17" t="s">
        <v>3531</v>
      </c>
      <c r="C569" s="17">
        <v>21.49</v>
      </c>
      <c r="D569" s="17">
        <v>21.59</v>
      </c>
      <c r="E569" s="17">
        <v>21.4</v>
      </c>
      <c r="F569" s="17">
        <v>21.45</v>
      </c>
      <c r="G569" s="17">
        <v>21.48</v>
      </c>
      <c r="H569" s="17">
        <v>1004</v>
      </c>
      <c r="I569" s="17">
        <v>1445</v>
      </c>
      <c r="J569" s="17">
        <v>-0.1</v>
      </c>
      <c r="K569" s="17">
        <v>-0.1</v>
      </c>
      <c r="L569" s="17">
        <v>-0.2</v>
      </c>
      <c r="M569" s="17">
        <v>-0.1</v>
      </c>
      <c r="N569" s="17">
        <v>0</v>
      </c>
      <c r="O569" s="17">
        <v>26</v>
      </c>
      <c r="P569" s="17">
        <v>-0.7</v>
      </c>
      <c r="Q569" s="17">
        <v>0.2</v>
      </c>
      <c r="R569" s="17">
        <v>0.5</v>
      </c>
      <c r="S569" s="17">
        <v>-0.4</v>
      </c>
      <c r="T569" s="17">
        <v>47</v>
      </c>
      <c r="U569" s="17">
        <v>-11</v>
      </c>
      <c r="V569" s="17">
        <v>0.01</v>
      </c>
      <c r="W569" s="17">
        <v>25</v>
      </c>
      <c r="X569" s="17">
        <v>53</v>
      </c>
      <c r="Y569" s="17">
        <v>-0.1</v>
      </c>
      <c r="Z569" s="17">
        <v>-0.1</v>
      </c>
      <c r="AA569" s="17">
        <v>949</v>
      </c>
      <c r="AB569" s="17">
        <v>1004</v>
      </c>
      <c r="AC569" s="17">
        <v>1445</v>
      </c>
      <c r="AD569" s="17">
        <v>1340</v>
      </c>
      <c r="AE569" s="17">
        <v>-0.4</v>
      </c>
      <c r="AF569" s="17">
        <v>0.2</v>
      </c>
      <c r="AG569" s="17">
        <v>0.5</v>
      </c>
      <c r="AH569" s="17">
        <v>-0.4</v>
      </c>
      <c r="AI569" s="17">
        <v>1</v>
      </c>
      <c r="AJ569" s="17">
        <v>21.6785</v>
      </c>
      <c r="AK569" s="17">
        <v>0.99</v>
      </c>
      <c r="AL569" s="17">
        <v>31</v>
      </c>
      <c r="AM569" s="17">
        <v>21.43</v>
      </c>
      <c r="AN569" s="17">
        <v>21.59</v>
      </c>
      <c r="AO569" s="17">
        <v>21.4</v>
      </c>
      <c r="AP569" s="17">
        <v>2154</v>
      </c>
      <c r="AQ569" s="17">
        <v>100</v>
      </c>
      <c r="AR569" s="17">
        <v>0</v>
      </c>
      <c r="AS569" s="17">
        <v>100</v>
      </c>
      <c r="AT569" s="17">
        <v>50</v>
      </c>
      <c r="AU569" s="17">
        <v>-4</v>
      </c>
      <c r="AV569" s="17"/>
      <c r="AW569" s="17"/>
      <c r="AX569" s="17"/>
    </row>
    <row r="570" spans="1:50" x14ac:dyDescent="0.15">
      <c r="A570" s="17" t="s">
        <v>652</v>
      </c>
      <c r="B570" s="17" t="s">
        <v>653</v>
      </c>
      <c r="C570" s="17">
        <v>9.52</v>
      </c>
      <c r="D570" s="17">
        <v>9.65</v>
      </c>
      <c r="E570" s="17">
        <v>9.52</v>
      </c>
      <c r="F570" s="17">
        <v>9.59</v>
      </c>
      <c r="G570" s="17">
        <v>9.52</v>
      </c>
      <c r="H570" s="17">
        <v>935</v>
      </c>
      <c r="I570" s="17">
        <v>930</v>
      </c>
      <c r="J570" s="17">
        <v>0.7</v>
      </c>
      <c r="K570" s="17">
        <v>0</v>
      </c>
      <c r="L570" s="17">
        <v>0.7</v>
      </c>
      <c r="M570" s="17">
        <v>0.7</v>
      </c>
      <c r="N570" s="17">
        <v>0</v>
      </c>
      <c r="O570" s="17">
        <v>54</v>
      </c>
      <c r="P570" s="17">
        <v>-0.6</v>
      </c>
      <c r="Q570" s="17">
        <v>0.7</v>
      </c>
      <c r="R570" s="17">
        <v>1.4</v>
      </c>
      <c r="S570" s="17">
        <v>0</v>
      </c>
      <c r="T570" s="17">
        <v>0</v>
      </c>
      <c r="U570" s="17">
        <v>0</v>
      </c>
      <c r="V570" s="17">
        <v>0.01</v>
      </c>
      <c r="W570" s="17">
        <v>54</v>
      </c>
      <c r="X570" s="17">
        <v>32</v>
      </c>
      <c r="Y570" s="17">
        <v>0.3</v>
      </c>
      <c r="Z570" s="17">
        <v>0.9</v>
      </c>
      <c r="AA570" s="17">
        <v>930</v>
      </c>
      <c r="AB570" s="17">
        <v>935</v>
      </c>
      <c r="AC570" s="17">
        <v>1445</v>
      </c>
      <c r="AD570" s="17">
        <v>1300</v>
      </c>
      <c r="AE570" s="17">
        <v>-0.1</v>
      </c>
      <c r="AF570" s="17">
        <v>0.4</v>
      </c>
      <c r="AG570" s="17">
        <v>1.4</v>
      </c>
      <c r="AH570" s="17">
        <v>-0.1</v>
      </c>
      <c r="AI570" s="17">
        <v>1.08</v>
      </c>
      <c r="AJ570" s="17">
        <v>9.5225000000000009</v>
      </c>
      <c r="AK570" s="17">
        <v>1.01</v>
      </c>
      <c r="AL570" s="17">
        <v>0</v>
      </c>
      <c r="AM570" s="17">
        <v>9.52</v>
      </c>
      <c r="AN570" s="17">
        <v>9.65</v>
      </c>
      <c r="AO570" s="17">
        <v>9.5500000000000007</v>
      </c>
      <c r="AP570" s="17">
        <v>960</v>
      </c>
      <c r="AQ570" s="17">
        <v>0</v>
      </c>
      <c r="AR570" s="17">
        <v>100</v>
      </c>
      <c r="AS570" s="17">
        <v>0</v>
      </c>
      <c r="AT570" s="17">
        <v>69</v>
      </c>
      <c r="AU570" s="17">
        <v>5</v>
      </c>
      <c r="AV570" s="17"/>
      <c r="AW570" s="17"/>
      <c r="AX570" s="17"/>
    </row>
    <row r="571" spans="1:50" x14ac:dyDescent="0.15">
      <c r="A571" s="17" t="s">
        <v>3370</v>
      </c>
      <c r="B571" s="17" t="s">
        <v>3371</v>
      </c>
      <c r="C571" s="17">
        <v>9.6999999999999993</v>
      </c>
      <c r="D571" s="17">
        <v>9.76</v>
      </c>
      <c r="E571" s="17">
        <v>9.65</v>
      </c>
      <c r="F571" s="17">
        <v>9.68</v>
      </c>
      <c r="G571" s="17">
        <v>9.7200000000000006</v>
      </c>
      <c r="H571" s="17">
        <v>942</v>
      </c>
      <c r="I571" s="17">
        <v>1446</v>
      </c>
      <c r="J571" s="17">
        <v>-0.1</v>
      </c>
      <c r="K571" s="17">
        <v>-0.1</v>
      </c>
      <c r="L571" s="17">
        <v>-0.2</v>
      </c>
      <c r="M571" s="17">
        <v>-0.4</v>
      </c>
      <c r="N571" s="17">
        <v>-0.2</v>
      </c>
      <c r="O571" s="17">
        <v>27</v>
      </c>
      <c r="P571" s="17">
        <v>-0.8</v>
      </c>
      <c r="Q571" s="17">
        <v>0.3</v>
      </c>
      <c r="R571" s="17">
        <v>0.6</v>
      </c>
      <c r="S571" s="17">
        <v>-0.5</v>
      </c>
      <c r="T571" s="17">
        <v>45</v>
      </c>
      <c r="U571" s="17">
        <v>-9</v>
      </c>
      <c r="V571" s="17">
        <v>0.01</v>
      </c>
      <c r="W571" s="17">
        <v>30</v>
      </c>
      <c r="X571" s="17">
        <v>52</v>
      </c>
      <c r="Y571" s="17">
        <v>0.1</v>
      </c>
      <c r="Z571" s="17">
        <v>0.4</v>
      </c>
      <c r="AA571" s="17">
        <v>1102</v>
      </c>
      <c r="AB571" s="17">
        <v>942</v>
      </c>
      <c r="AC571" s="17">
        <v>1446</v>
      </c>
      <c r="AD571" s="17">
        <v>1317</v>
      </c>
      <c r="AE571" s="17">
        <v>-0.3</v>
      </c>
      <c r="AF571" s="17">
        <v>0.3</v>
      </c>
      <c r="AG571" s="17">
        <v>0.6</v>
      </c>
      <c r="AH571" s="17">
        <v>-0.3</v>
      </c>
      <c r="AI571" s="17">
        <v>0.82</v>
      </c>
      <c r="AJ571" s="17">
        <v>9.5884999999999998</v>
      </c>
      <c r="AK571" s="17">
        <v>1.01</v>
      </c>
      <c r="AL571" s="17">
        <v>60</v>
      </c>
      <c r="AM571" s="17">
        <v>9.66</v>
      </c>
      <c r="AN571" s="17">
        <v>9.76</v>
      </c>
      <c r="AO571" s="17">
        <v>9.65</v>
      </c>
      <c r="AP571" s="17">
        <v>971</v>
      </c>
      <c r="AQ571" s="17">
        <v>50</v>
      </c>
      <c r="AR571" s="17">
        <v>100</v>
      </c>
      <c r="AS571" s="17">
        <v>20</v>
      </c>
      <c r="AT571" s="17">
        <v>100</v>
      </c>
      <c r="AU571" s="17">
        <v>5</v>
      </c>
      <c r="AV571" s="17"/>
      <c r="AW571" s="17"/>
      <c r="AX571" s="17"/>
    </row>
    <row r="572" spans="1:50" x14ac:dyDescent="0.15">
      <c r="A572" s="17" t="s">
        <v>1008</v>
      </c>
      <c r="B572" s="17" t="s">
        <v>1009</v>
      </c>
      <c r="C572" s="17">
        <v>11.3</v>
      </c>
      <c r="D572" s="17">
        <v>11.36</v>
      </c>
      <c r="E572" s="17">
        <v>11.16</v>
      </c>
      <c r="F572" s="17">
        <v>11.18</v>
      </c>
      <c r="G572" s="17">
        <v>11.42</v>
      </c>
      <c r="H572" s="17">
        <v>930</v>
      </c>
      <c r="I572" s="17">
        <v>1440</v>
      </c>
      <c r="J572" s="17">
        <v>0</v>
      </c>
      <c r="K572" s="17">
        <v>-1.1000000000000001</v>
      </c>
      <c r="L572" s="17">
        <v>-1.1000000000000001</v>
      </c>
      <c r="M572" s="17">
        <v>-2.1</v>
      </c>
      <c r="N572" s="17">
        <v>-1.1000000000000001</v>
      </c>
      <c r="O572" s="17">
        <v>10</v>
      </c>
      <c r="P572" s="17">
        <v>-1.6</v>
      </c>
      <c r="Q572" s="17">
        <v>0.2</v>
      </c>
      <c r="R572" s="17">
        <v>0.5</v>
      </c>
      <c r="S572" s="17">
        <v>-1.2</v>
      </c>
      <c r="T572" s="17">
        <v>70</v>
      </c>
      <c r="U572" s="17">
        <v>-60</v>
      </c>
      <c r="V572" s="17">
        <v>0.02</v>
      </c>
      <c r="W572" s="17">
        <v>55</v>
      </c>
      <c r="X572" s="17">
        <v>138</v>
      </c>
      <c r="Y572" s="17">
        <v>0.2</v>
      </c>
      <c r="Z572" s="17">
        <v>-0.4</v>
      </c>
      <c r="AA572" s="17">
        <v>938</v>
      </c>
      <c r="AB572" s="17">
        <v>930</v>
      </c>
      <c r="AC572" s="17">
        <v>1440</v>
      </c>
      <c r="AD572" s="17">
        <v>1300</v>
      </c>
      <c r="AE572" s="17">
        <v>-1.1000000000000001</v>
      </c>
      <c r="AF572" s="17">
        <v>0.2</v>
      </c>
      <c r="AG572" s="17">
        <v>0.4</v>
      </c>
      <c r="AH572" s="17">
        <v>-1.2</v>
      </c>
      <c r="AI572" s="17">
        <v>0.9</v>
      </c>
      <c r="AJ572" s="17">
        <v>11.44</v>
      </c>
      <c r="AK572" s="17">
        <v>0.98</v>
      </c>
      <c r="AL572" s="17">
        <v>164</v>
      </c>
      <c r="AM572" s="17">
        <v>11.24</v>
      </c>
      <c r="AN572" s="17">
        <v>11.35</v>
      </c>
      <c r="AO572" s="17">
        <v>11.16</v>
      </c>
      <c r="AP572" s="17">
        <v>1131</v>
      </c>
      <c r="AQ572" s="17">
        <v>17</v>
      </c>
      <c r="AR572" s="17">
        <v>50</v>
      </c>
      <c r="AS572" s="17">
        <v>55</v>
      </c>
      <c r="AT572" s="17">
        <v>18</v>
      </c>
      <c r="AU572" s="17">
        <v>-8</v>
      </c>
      <c r="AV572" s="17"/>
      <c r="AW572" s="17"/>
      <c r="AX572" s="17"/>
    </row>
    <row r="573" spans="1:50" x14ac:dyDescent="0.15">
      <c r="A573" s="17" t="s">
        <v>2982</v>
      </c>
      <c r="B573" s="17" t="s">
        <v>2983</v>
      </c>
      <c r="C573" s="17">
        <v>11.87</v>
      </c>
      <c r="D573" s="17">
        <v>12.05</v>
      </c>
      <c r="E573" s="17">
        <v>11.8</v>
      </c>
      <c r="F573" s="17">
        <v>12.02</v>
      </c>
      <c r="G573" s="17">
        <v>11.92</v>
      </c>
      <c r="H573" s="17">
        <v>1012</v>
      </c>
      <c r="I573" s="17">
        <v>931</v>
      </c>
      <c r="J573" s="17">
        <v>0.2</v>
      </c>
      <c r="K573" s="17">
        <v>1.1000000000000001</v>
      </c>
      <c r="L573" s="17">
        <v>1.3</v>
      </c>
      <c r="M573" s="17">
        <v>0.8</v>
      </c>
      <c r="N573" s="17">
        <v>-0.4</v>
      </c>
      <c r="O573" s="17">
        <v>88</v>
      </c>
      <c r="P573" s="17">
        <v>-0.2</v>
      </c>
      <c r="Q573" s="17">
        <v>1.8</v>
      </c>
      <c r="R573" s="17">
        <v>1.5</v>
      </c>
      <c r="S573" s="17">
        <v>-0.6</v>
      </c>
      <c r="T573" s="17">
        <v>28</v>
      </c>
      <c r="U573" s="17">
        <v>52</v>
      </c>
      <c r="V573" s="17">
        <v>0.02</v>
      </c>
      <c r="W573" s="17">
        <v>36</v>
      </c>
      <c r="X573" s="17">
        <v>141</v>
      </c>
      <c r="Y573" s="17">
        <v>-0.3</v>
      </c>
      <c r="Z573" s="17">
        <v>0.3</v>
      </c>
      <c r="AA573" s="17">
        <v>931</v>
      </c>
      <c r="AB573" s="17">
        <v>1012</v>
      </c>
      <c r="AC573" s="17">
        <v>1305</v>
      </c>
      <c r="AD573" s="17">
        <v>1456</v>
      </c>
      <c r="AE573" s="17">
        <v>-0.1</v>
      </c>
      <c r="AF573" s="17">
        <v>1.5</v>
      </c>
      <c r="AG573" s="17">
        <v>1.5</v>
      </c>
      <c r="AH573" s="17">
        <v>-0.1</v>
      </c>
      <c r="AI573" s="17">
        <v>0.76</v>
      </c>
      <c r="AJ573" s="17">
        <v>11.837</v>
      </c>
      <c r="AK573" s="17">
        <v>1.02</v>
      </c>
      <c r="AL573" s="17">
        <v>48</v>
      </c>
      <c r="AM573" s="17">
        <v>11.8</v>
      </c>
      <c r="AN573" s="17">
        <v>12.05</v>
      </c>
      <c r="AO573" s="17">
        <v>11.84</v>
      </c>
      <c r="AP573" s="17">
        <v>1203</v>
      </c>
      <c r="AQ573" s="17">
        <v>100</v>
      </c>
      <c r="AR573" s="17">
        <v>0</v>
      </c>
      <c r="AS573" s="17">
        <v>70</v>
      </c>
      <c r="AT573" s="17">
        <v>100</v>
      </c>
      <c r="AU573" s="17">
        <v>3</v>
      </c>
      <c r="AV573" s="17"/>
      <c r="AW573" s="17"/>
      <c r="AX573" s="17"/>
    </row>
    <row r="574" spans="1:50" x14ac:dyDescent="0.15">
      <c r="A574" s="17" t="s">
        <v>2998</v>
      </c>
      <c r="B574" s="17" t="s">
        <v>2999</v>
      </c>
      <c r="C574" s="17">
        <v>19.29</v>
      </c>
      <c r="D574" s="17">
        <v>19.440000000000001</v>
      </c>
      <c r="E574" s="17">
        <v>18.850000000000001</v>
      </c>
      <c r="F574" s="17">
        <v>19</v>
      </c>
      <c r="G574" s="17">
        <v>19.329999999999998</v>
      </c>
      <c r="H574" s="17">
        <v>940</v>
      </c>
      <c r="I574" s="17">
        <v>1402</v>
      </c>
      <c r="J574" s="17">
        <v>-0.8</v>
      </c>
      <c r="K574" s="17">
        <v>-0.7</v>
      </c>
      <c r="L574" s="17">
        <v>-1.5</v>
      </c>
      <c r="M574" s="17">
        <v>-1.7</v>
      </c>
      <c r="N574" s="17">
        <v>-0.2</v>
      </c>
      <c r="O574" s="17">
        <v>25</v>
      </c>
      <c r="P574" s="17">
        <v>-2.2999999999999998</v>
      </c>
      <c r="Q574" s="17">
        <v>0.8</v>
      </c>
      <c r="R574" s="17">
        <v>0.8</v>
      </c>
      <c r="S574" s="17">
        <v>-2.2999999999999998</v>
      </c>
      <c r="T574" s="17">
        <v>75</v>
      </c>
      <c r="U574" s="17">
        <v>-22</v>
      </c>
      <c r="V574" s="17">
        <v>0.03</v>
      </c>
      <c r="W574" s="17">
        <v>9</v>
      </c>
      <c r="X574" s="17">
        <v>153</v>
      </c>
      <c r="Y574" s="17">
        <v>-0.3</v>
      </c>
      <c r="Z574" s="17">
        <v>0.7</v>
      </c>
      <c r="AA574" s="17">
        <v>1117</v>
      </c>
      <c r="AB574" s="17">
        <v>940</v>
      </c>
      <c r="AC574" s="17">
        <v>1402</v>
      </c>
      <c r="AD574" s="17">
        <v>1300</v>
      </c>
      <c r="AE574" s="17">
        <v>-0.7</v>
      </c>
      <c r="AF574" s="17">
        <v>0.8</v>
      </c>
      <c r="AG574" s="17">
        <v>0.8</v>
      </c>
      <c r="AH574" s="17">
        <v>-0.7</v>
      </c>
      <c r="AI574" s="17">
        <v>0.49</v>
      </c>
      <c r="AJ574" s="17">
        <v>18.499500000000001</v>
      </c>
      <c r="AK574" s="17">
        <v>1.03</v>
      </c>
      <c r="AL574" s="17">
        <v>68</v>
      </c>
      <c r="AM574" s="17">
        <v>19.100000000000001</v>
      </c>
      <c r="AN574" s="17">
        <v>19.440000000000001</v>
      </c>
      <c r="AO574" s="17">
        <v>18.850000000000001</v>
      </c>
      <c r="AP574" s="17">
        <v>1914</v>
      </c>
      <c r="AQ574" s="17">
        <v>100</v>
      </c>
      <c r="AR574" s="17">
        <v>37</v>
      </c>
      <c r="AS574" s="17">
        <v>35</v>
      </c>
      <c r="AT574" s="17">
        <v>91</v>
      </c>
      <c r="AU574" s="17">
        <v>10</v>
      </c>
      <c r="AV574" s="17"/>
      <c r="AW574" s="17"/>
      <c r="AX574" s="17"/>
    </row>
    <row r="575" spans="1:50" x14ac:dyDescent="0.15">
      <c r="A575" s="17" t="s">
        <v>1683</v>
      </c>
      <c r="B575" s="17" t="s">
        <v>1683</v>
      </c>
      <c r="C575" s="17">
        <v>103.65</v>
      </c>
      <c r="D575" s="17">
        <v>104.13</v>
      </c>
      <c r="E575" s="17">
        <v>102.11</v>
      </c>
      <c r="F575" s="17">
        <v>102.35</v>
      </c>
      <c r="G575" s="17">
        <v>103.44</v>
      </c>
      <c r="H575" s="17">
        <v>935</v>
      </c>
      <c r="I575" s="17">
        <v>1439</v>
      </c>
      <c r="J575" s="17">
        <v>-0.8</v>
      </c>
      <c r="K575" s="17">
        <v>-0.5</v>
      </c>
      <c r="L575" s="17">
        <v>-1.3</v>
      </c>
      <c r="M575" s="17">
        <v>-1.1000000000000001</v>
      </c>
      <c r="N575" s="17">
        <v>0.2</v>
      </c>
      <c r="O575" s="17">
        <v>12</v>
      </c>
      <c r="P575" s="17">
        <v>-1.7</v>
      </c>
      <c r="Q575" s="17">
        <v>0.2</v>
      </c>
      <c r="R575" s="17">
        <v>0.5</v>
      </c>
      <c r="S575" s="17">
        <v>-1.5</v>
      </c>
      <c r="T575" s="17">
        <v>76</v>
      </c>
      <c r="U575" s="17">
        <v>-23</v>
      </c>
      <c r="V575" s="17">
        <v>0.02</v>
      </c>
      <c r="W575" s="17">
        <v>13</v>
      </c>
      <c r="X575" s="17">
        <v>1804</v>
      </c>
      <c r="Y575" s="17">
        <v>-0.1</v>
      </c>
      <c r="Z575" s="17">
        <v>0</v>
      </c>
      <c r="AA575" s="17">
        <v>1118</v>
      </c>
      <c r="AB575" s="17">
        <v>935</v>
      </c>
      <c r="AC575" s="17">
        <v>1439</v>
      </c>
      <c r="AD575" s="17">
        <v>1302</v>
      </c>
      <c r="AE575" s="17">
        <v>-0.7</v>
      </c>
      <c r="AF575" s="17">
        <v>0.2</v>
      </c>
      <c r="AG575" s="17">
        <v>0.5</v>
      </c>
      <c r="AH575" s="17">
        <v>-0.7</v>
      </c>
      <c r="AI575" s="17">
        <v>0.59</v>
      </c>
      <c r="AJ575" s="17">
        <v>0</v>
      </c>
      <c r="AK575" s="17">
        <v>0</v>
      </c>
      <c r="AL575" s="17">
        <v>54</v>
      </c>
      <c r="AM575" s="17">
        <v>102.62</v>
      </c>
      <c r="AN575" s="17">
        <v>104.13</v>
      </c>
      <c r="AO575" s="17">
        <v>102.11</v>
      </c>
      <c r="AP575" s="17">
        <v>10306</v>
      </c>
      <c r="AQ575" s="17">
        <v>56</v>
      </c>
      <c r="AR575" s="17">
        <v>28</v>
      </c>
      <c r="AS575" s="17">
        <v>41</v>
      </c>
      <c r="AT575" s="17">
        <v>48</v>
      </c>
      <c r="AU575" s="17">
        <v>4</v>
      </c>
      <c r="AV575" s="17"/>
      <c r="AW575" s="17"/>
      <c r="AX575" s="17"/>
    </row>
    <row r="576" spans="1:50" x14ac:dyDescent="0.15">
      <c r="A576" s="17" t="s">
        <v>3408</v>
      </c>
      <c r="B576" s="17" t="s">
        <v>3409</v>
      </c>
      <c r="C576" s="17">
        <v>26.58</v>
      </c>
      <c r="D576" s="17">
        <v>27.09</v>
      </c>
      <c r="E576" s="17">
        <v>25.91</v>
      </c>
      <c r="F576" s="17">
        <v>26.08</v>
      </c>
      <c r="G576" s="17">
        <v>26.69</v>
      </c>
      <c r="H576" s="17">
        <v>949</v>
      </c>
      <c r="I576" s="17">
        <v>1406</v>
      </c>
      <c r="J576" s="17">
        <v>0.8</v>
      </c>
      <c r="K576" s="17">
        <v>-2.7</v>
      </c>
      <c r="L576" s="17">
        <v>-1.9</v>
      </c>
      <c r="M576" s="17">
        <v>-2.2999999999999998</v>
      </c>
      <c r="N576" s="17">
        <v>-0.4</v>
      </c>
      <c r="O576" s="17">
        <v>14</v>
      </c>
      <c r="P576" s="17">
        <v>-3.8</v>
      </c>
      <c r="Q576" s="17">
        <v>0.7</v>
      </c>
      <c r="R576" s="17">
        <v>1.9</v>
      </c>
      <c r="S576" s="17">
        <v>-2.6</v>
      </c>
      <c r="T576" s="17">
        <v>57</v>
      </c>
      <c r="U576" s="17">
        <v>-61</v>
      </c>
      <c r="V576" s="17">
        <v>0.04</v>
      </c>
      <c r="W576" s="17">
        <v>58</v>
      </c>
      <c r="X576" s="17">
        <v>811</v>
      </c>
      <c r="Y576" s="17">
        <v>-0.2</v>
      </c>
      <c r="Z576" s="17">
        <v>1.4</v>
      </c>
      <c r="AA576" s="17">
        <v>932</v>
      </c>
      <c r="AB576" s="17">
        <v>949</v>
      </c>
      <c r="AC576" s="17">
        <v>1406</v>
      </c>
      <c r="AD576" s="17">
        <v>1330</v>
      </c>
      <c r="AE576" s="17">
        <v>-2.7</v>
      </c>
      <c r="AF576" s="17">
        <v>0.7</v>
      </c>
      <c r="AG576" s="17">
        <v>1.9</v>
      </c>
      <c r="AH576" s="17">
        <v>-2.7</v>
      </c>
      <c r="AI576" s="17">
        <v>1.02</v>
      </c>
      <c r="AJ576" s="17">
        <v>25.709499999999998</v>
      </c>
      <c r="AK576" s="17">
        <v>1.01</v>
      </c>
      <c r="AL576" s="17">
        <v>41</v>
      </c>
      <c r="AM576" s="17">
        <v>26.42</v>
      </c>
      <c r="AN576" s="17">
        <v>27.08</v>
      </c>
      <c r="AO576" s="17">
        <v>25.91</v>
      </c>
      <c r="AP576" s="17">
        <v>2679</v>
      </c>
      <c r="AQ576" s="17">
        <v>100</v>
      </c>
      <c r="AR576" s="17">
        <v>54</v>
      </c>
      <c r="AS576" s="17">
        <v>30</v>
      </c>
      <c r="AT576" s="17">
        <v>98</v>
      </c>
      <c r="AU576" s="17">
        <v>2</v>
      </c>
      <c r="AV576" s="17"/>
      <c r="AW576" s="17"/>
      <c r="AX576" s="17"/>
    </row>
    <row r="577" spans="1:50" x14ac:dyDescent="0.15">
      <c r="A577" s="17" t="s">
        <v>2932</v>
      </c>
      <c r="B577" s="17" t="s">
        <v>2933</v>
      </c>
      <c r="C577" s="17">
        <v>21.1</v>
      </c>
      <c r="D577" s="17">
        <v>22.43</v>
      </c>
      <c r="E577" s="17">
        <v>21.06</v>
      </c>
      <c r="F577" s="17">
        <v>21.99</v>
      </c>
      <c r="G577" s="17">
        <v>21.3</v>
      </c>
      <c r="H577" s="17">
        <v>1301</v>
      </c>
      <c r="I577" s="17">
        <v>934</v>
      </c>
      <c r="J577" s="17">
        <v>4.8</v>
      </c>
      <c r="K577" s="17">
        <v>-0.5</v>
      </c>
      <c r="L577" s="17">
        <v>4.0999999999999996</v>
      </c>
      <c r="M577" s="17">
        <v>3.2</v>
      </c>
      <c r="N577" s="17">
        <v>-0.9</v>
      </c>
      <c r="O577" s="17">
        <v>68</v>
      </c>
      <c r="P577" s="17">
        <v>-2</v>
      </c>
      <c r="Q577" s="17">
        <v>4.3</v>
      </c>
      <c r="R577" s="17">
        <v>6.1</v>
      </c>
      <c r="S577" s="17">
        <v>-0.2</v>
      </c>
      <c r="T577" s="17">
        <v>3</v>
      </c>
      <c r="U577" s="17">
        <v>-9</v>
      </c>
      <c r="V577" s="17">
        <v>0.06</v>
      </c>
      <c r="W577" s="17">
        <v>99</v>
      </c>
      <c r="X577" s="17">
        <v>711</v>
      </c>
      <c r="Y577" s="17">
        <v>0.4</v>
      </c>
      <c r="Z577" s="17">
        <v>0.6</v>
      </c>
      <c r="AA577" s="17">
        <v>934</v>
      </c>
      <c r="AB577" s="17">
        <v>1125</v>
      </c>
      <c r="AC577" s="17">
        <v>1403</v>
      </c>
      <c r="AD577" s="17">
        <v>1301</v>
      </c>
      <c r="AE577" s="17">
        <v>-1.9</v>
      </c>
      <c r="AF577" s="17">
        <v>1.1000000000000001</v>
      </c>
      <c r="AG577" s="17">
        <v>4.8</v>
      </c>
      <c r="AH577" s="17">
        <v>-1.9</v>
      </c>
      <c r="AI577" s="17">
        <v>1.06</v>
      </c>
      <c r="AJ577" s="17">
        <v>20.134499999999999</v>
      </c>
      <c r="AK577" s="17">
        <v>1.0900000000000001</v>
      </c>
      <c r="AL577" s="17">
        <v>23</v>
      </c>
      <c r="AM577" s="17">
        <v>21.06</v>
      </c>
      <c r="AN577" s="17">
        <v>22.12</v>
      </c>
      <c r="AO577" s="17">
        <v>21.76</v>
      </c>
      <c r="AP577" s="17">
        <v>2242</v>
      </c>
      <c r="AQ577" s="17">
        <v>0</v>
      </c>
      <c r="AR577" s="17">
        <v>80</v>
      </c>
      <c r="AS577" s="17">
        <v>20</v>
      </c>
      <c r="AT577" s="17">
        <v>80</v>
      </c>
      <c r="AU577" s="17">
        <v>4</v>
      </c>
      <c r="AV577" s="17"/>
      <c r="AW577" s="17"/>
      <c r="AX577" s="17"/>
    </row>
    <row r="578" spans="1:50" x14ac:dyDescent="0.15">
      <c r="A578" s="17" t="s">
        <v>515</v>
      </c>
      <c r="B578" s="17" t="s">
        <v>516</v>
      </c>
      <c r="C578" s="17">
        <v>36.299999999999997</v>
      </c>
      <c r="D578" s="17">
        <v>37.6</v>
      </c>
      <c r="E578" s="17">
        <v>36.299999999999997</v>
      </c>
      <c r="F578" s="17">
        <v>36.729999999999997</v>
      </c>
      <c r="G578" s="17">
        <v>35.9</v>
      </c>
      <c r="H578" s="17">
        <v>1006</v>
      </c>
      <c r="I578" s="17">
        <v>930</v>
      </c>
      <c r="J578" s="17">
        <v>2.9</v>
      </c>
      <c r="K578" s="17">
        <v>-1.6</v>
      </c>
      <c r="L578" s="17">
        <v>1.2</v>
      </c>
      <c r="M578" s="17">
        <v>2.2999999999999998</v>
      </c>
      <c r="N578" s="17">
        <v>1.1000000000000001</v>
      </c>
      <c r="O578" s="17">
        <v>33</v>
      </c>
      <c r="P578" s="17">
        <v>-2.2999999999999998</v>
      </c>
      <c r="Q578" s="17">
        <v>1.2</v>
      </c>
      <c r="R578" s="17">
        <v>3.5</v>
      </c>
      <c r="S578" s="17">
        <v>0</v>
      </c>
      <c r="T578" s="17">
        <v>0</v>
      </c>
      <c r="U578" s="17">
        <v>-47</v>
      </c>
      <c r="V578" s="17">
        <v>0.04</v>
      </c>
      <c r="W578" s="17">
        <v>80</v>
      </c>
      <c r="X578" s="17">
        <v>437</v>
      </c>
      <c r="Y578" s="17">
        <v>0.7</v>
      </c>
      <c r="Z578" s="17">
        <v>2</v>
      </c>
      <c r="AA578" s="17">
        <v>930</v>
      </c>
      <c r="AB578" s="17">
        <v>1006</v>
      </c>
      <c r="AC578" s="17">
        <v>1456</v>
      </c>
      <c r="AD578" s="17">
        <v>1300</v>
      </c>
      <c r="AE578" s="17">
        <v>-1.6</v>
      </c>
      <c r="AF578" s="17">
        <v>0.1</v>
      </c>
      <c r="AG578" s="17">
        <v>3.6</v>
      </c>
      <c r="AH578" s="17">
        <v>-1.6</v>
      </c>
      <c r="AI578" s="17">
        <v>1.45</v>
      </c>
      <c r="AJ578" s="17">
        <v>35.403500000000001</v>
      </c>
      <c r="AK578" s="17">
        <v>1.04</v>
      </c>
      <c r="AL578" s="17">
        <v>0</v>
      </c>
      <c r="AM578" s="17">
        <v>36.299999999999997</v>
      </c>
      <c r="AN578" s="17">
        <v>37.6</v>
      </c>
      <c r="AO578" s="17">
        <v>36.68</v>
      </c>
      <c r="AP578" s="17">
        <v>3731</v>
      </c>
      <c r="AQ578" s="17">
        <v>0</v>
      </c>
      <c r="AR578" s="17">
        <v>100</v>
      </c>
      <c r="AS578" s="17">
        <v>0</v>
      </c>
      <c r="AT578" s="17">
        <v>62</v>
      </c>
      <c r="AU578" s="17">
        <v>5</v>
      </c>
      <c r="AV578" s="17"/>
      <c r="AW578" s="17"/>
      <c r="AX578" s="17"/>
    </row>
    <row r="579" spans="1:50" x14ac:dyDescent="0.15">
      <c r="A579" s="17" t="s">
        <v>3466</v>
      </c>
      <c r="B579" s="17" t="s">
        <v>3467</v>
      </c>
      <c r="C579" s="17">
        <v>6.7</v>
      </c>
      <c r="D579" s="17">
        <v>6.74</v>
      </c>
      <c r="E579" s="17">
        <v>6.55</v>
      </c>
      <c r="F579" s="17">
        <v>6.58</v>
      </c>
      <c r="G579" s="17">
        <v>6.65</v>
      </c>
      <c r="H579" s="17">
        <v>934</v>
      </c>
      <c r="I579" s="17">
        <v>1405</v>
      </c>
      <c r="J579" s="17">
        <v>-1.5</v>
      </c>
      <c r="K579" s="17">
        <v>-0.3</v>
      </c>
      <c r="L579" s="17">
        <v>-1.8</v>
      </c>
      <c r="M579" s="17">
        <v>-1.1000000000000001</v>
      </c>
      <c r="N579" s="17">
        <v>0.7</v>
      </c>
      <c r="O579" s="17">
        <v>16</v>
      </c>
      <c r="P579" s="17">
        <v>-2.4</v>
      </c>
      <c r="Q579" s="17">
        <v>0.5</v>
      </c>
      <c r="R579" s="17">
        <v>0.6</v>
      </c>
      <c r="S579" s="17">
        <v>-2.2999999999999998</v>
      </c>
      <c r="T579" s="17">
        <v>79</v>
      </c>
      <c r="U579" s="17">
        <v>-11</v>
      </c>
      <c r="V579" s="17">
        <v>0.03</v>
      </c>
      <c r="W579" s="17">
        <v>13</v>
      </c>
      <c r="X579" s="17">
        <v>126</v>
      </c>
      <c r="Y579" s="17">
        <v>-0.4</v>
      </c>
      <c r="Z579" s="17">
        <v>0.1</v>
      </c>
      <c r="AA579" s="17">
        <v>1119</v>
      </c>
      <c r="AB579" s="17">
        <v>934</v>
      </c>
      <c r="AC579" s="17">
        <v>1405</v>
      </c>
      <c r="AD579" s="17">
        <v>1342</v>
      </c>
      <c r="AE579" s="17">
        <v>-0.5</v>
      </c>
      <c r="AF579" s="17">
        <v>0.5</v>
      </c>
      <c r="AG579" s="17">
        <v>0.4</v>
      </c>
      <c r="AH579" s="17">
        <v>-0.5</v>
      </c>
      <c r="AI579" s="17">
        <v>0.32</v>
      </c>
      <c r="AJ579" s="17">
        <v>6.4335000000000004</v>
      </c>
      <c r="AK579" s="17">
        <v>1.02</v>
      </c>
      <c r="AL579" s="17">
        <v>47</v>
      </c>
      <c r="AM579" s="17">
        <v>6.58</v>
      </c>
      <c r="AN579" s="17">
        <v>6.73</v>
      </c>
      <c r="AO579" s="17">
        <v>6.55</v>
      </c>
      <c r="AP579" s="17">
        <v>661</v>
      </c>
      <c r="AQ579" s="17">
        <v>60</v>
      </c>
      <c r="AR579" s="17">
        <v>0</v>
      </c>
      <c r="AS579" s="17">
        <v>57</v>
      </c>
      <c r="AT579" s="17">
        <v>71</v>
      </c>
      <c r="AU579" s="17">
        <v>3</v>
      </c>
      <c r="AV579" s="17"/>
      <c r="AW579" s="17"/>
      <c r="AX579" s="17"/>
    </row>
    <row r="580" spans="1:50" x14ac:dyDescent="0.15">
      <c r="A580" s="17" t="s">
        <v>3414</v>
      </c>
      <c r="B580" s="17" t="s">
        <v>3415</v>
      </c>
      <c r="C580" s="17">
        <v>13.14</v>
      </c>
      <c r="D580" s="17">
        <v>13.65</v>
      </c>
      <c r="E580" s="17">
        <v>13.02</v>
      </c>
      <c r="F580" s="17">
        <v>13.45</v>
      </c>
      <c r="G580" s="17">
        <v>13.2</v>
      </c>
      <c r="H580" s="17">
        <v>940</v>
      </c>
      <c r="I580" s="17">
        <v>1323</v>
      </c>
      <c r="J580" s="17">
        <v>0.8</v>
      </c>
      <c r="K580" s="17">
        <v>1.6</v>
      </c>
      <c r="L580" s="17">
        <v>2.2999999999999998</v>
      </c>
      <c r="M580" s="17">
        <v>1.9</v>
      </c>
      <c r="N580" s="17">
        <v>-0.5</v>
      </c>
      <c r="O580" s="17">
        <v>68</v>
      </c>
      <c r="P580" s="17">
        <v>-1.5</v>
      </c>
      <c r="Q580" s="17">
        <v>3.2</v>
      </c>
      <c r="R580" s="17">
        <v>3.8</v>
      </c>
      <c r="S580" s="17">
        <v>-0.9</v>
      </c>
      <c r="T580" s="17">
        <v>19</v>
      </c>
      <c r="U580" s="17">
        <v>33</v>
      </c>
      <c r="V580" s="17">
        <v>0.05</v>
      </c>
      <c r="W580" s="17">
        <v>20</v>
      </c>
      <c r="X580" s="17">
        <v>569</v>
      </c>
      <c r="Y580" s="17">
        <v>0.7</v>
      </c>
      <c r="Z580" s="17">
        <v>3.3</v>
      </c>
      <c r="AA580" s="17">
        <v>930</v>
      </c>
      <c r="AB580" s="17">
        <v>940</v>
      </c>
      <c r="AC580" s="17">
        <v>1323</v>
      </c>
      <c r="AD580" s="17">
        <v>1423</v>
      </c>
      <c r="AE580" s="17">
        <v>-0.5</v>
      </c>
      <c r="AF580" s="17">
        <v>3.3</v>
      </c>
      <c r="AG580" s="17">
        <v>3.8</v>
      </c>
      <c r="AH580" s="17">
        <v>-0.5</v>
      </c>
      <c r="AI580" s="17">
        <v>0.9</v>
      </c>
      <c r="AJ580" s="17">
        <v>12.0335</v>
      </c>
      <c r="AK580" s="17">
        <v>1.1200000000000001</v>
      </c>
      <c r="AL580" s="17">
        <v>12</v>
      </c>
      <c r="AM580" s="17">
        <v>13.14</v>
      </c>
      <c r="AN580" s="17">
        <v>13.64</v>
      </c>
      <c r="AO580" s="17">
        <v>13.02</v>
      </c>
      <c r="AP580" s="17">
        <v>1352</v>
      </c>
      <c r="AQ580" s="17">
        <v>0</v>
      </c>
      <c r="AR580" s="17">
        <v>90</v>
      </c>
      <c r="AS580" s="17">
        <v>0</v>
      </c>
      <c r="AT580" s="17">
        <v>88</v>
      </c>
      <c r="AU580" s="17">
        <v>10</v>
      </c>
      <c r="AV580" s="17"/>
      <c r="AW580" s="17"/>
      <c r="AX580" s="17"/>
    </row>
    <row r="581" spans="1:50" x14ac:dyDescent="0.15">
      <c r="A581" s="17" t="s">
        <v>3532</v>
      </c>
      <c r="B581" s="17" t="s">
        <v>3533</v>
      </c>
      <c r="C581" s="17">
        <v>11.26</v>
      </c>
      <c r="D581" s="17">
        <v>11.26</v>
      </c>
      <c r="E581" s="17">
        <v>11.26</v>
      </c>
      <c r="F581" s="17">
        <v>11.26</v>
      </c>
      <c r="G581" s="17">
        <v>11.26</v>
      </c>
      <c r="H581" s="17">
        <v>930</v>
      </c>
      <c r="I581" s="17">
        <v>1500</v>
      </c>
      <c r="J581" s="17">
        <v>0</v>
      </c>
      <c r="K581" s="17">
        <v>0</v>
      </c>
      <c r="L581" s="17">
        <v>0</v>
      </c>
      <c r="M581" s="17">
        <v>0</v>
      </c>
      <c r="N581" s="17">
        <v>0</v>
      </c>
      <c r="O581" s="17">
        <v>0</v>
      </c>
      <c r="P581" s="17">
        <v>0</v>
      </c>
      <c r="Q581" s="17">
        <v>0</v>
      </c>
      <c r="R581" s="17">
        <v>0</v>
      </c>
      <c r="S581" s="17">
        <v>0</v>
      </c>
      <c r="T581" s="17">
        <v>0</v>
      </c>
      <c r="U581" s="17">
        <v>0</v>
      </c>
      <c r="V581" s="17">
        <v>0</v>
      </c>
      <c r="W581" s="17">
        <v>0</v>
      </c>
      <c r="X581" s="17">
        <v>0</v>
      </c>
      <c r="Y581" s="17">
        <v>0</v>
      </c>
      <c r="Z581" s="17">
        <v>0</v>
      </c>
      <c r="AA581" s="17">
        <v>1130</v>
      </c>
      <c r="AB581" s="17">
        <v>930</v>
      </c>
      <c r="AC581" s="17">
        <v>1500</v>
      </c>
      <c r="AD581" s="17">
        <v>1300</v>
      </c>
      <c r="AE581" s="17">
        <v>0</v>
      </c>
      <c r="AF581" s="17">
        <v>0</v>
      </c>
      <c r="AG581" s="17">
        <v>0</v>
      </c>
      <c r="AH581" s="17">
        <v>0</v>
      </c>
      <c r="AI581" s="17">
        <v>0</v>
      </c>
      <c r="AJ581" s="17">
        <v>11.728</v>
      </c>
      <c r="AK581" s="17">
        <v>0.96</v>
      </c>
      <c r="AL581" s="17">
        <v>0</v>
      </c>
      <c r="AM581" s="17">
        <v>11.26</v>
      </c>
      <c r="AN581" s="17">
        <v>11.26</v>
      </c>
      <c r="AO581" s="17">
        <v>11.26</v>
      </c>
      <c r="AP581" s="17">
        <v>1126</v>
      </c>
      <c r="AQ581" s="17">
        <v>0</v>
      </c>
      <c r="AR581" s="17">
        <v>0</v>
      </c>
      <c r="AS581" s="17">
        <v>0</v>
      </c>
      <c r="AT581" s="17">
        <v>0</v>
      </c>
      <c r="AU581" s="17">
        <v>0</v>
      </c>
      <c r="AV581" s="17"/>
      <c r="AW581" s="17"/>
      <c r="AX581" s="17"/>
    </row>
    <row r="582" spans="1:50" x14ac:dyDescent="0.15">
      <c r="A582" s="17" t="s">
        <v>950</v>
      </c>
      <c r="B582" s="17" t="s">
        <v>951</v>
      </c>
      <c r="C582" s="17">
        <v>24.16</v>
      </c>
      <c r="D582" s="17">
        <v>24.16</v>
      </c>
      <c r="E582" s="17">
        <v>24.16</v>
      </c>
      <c r="F582" s="17">
        <v>24.16</v>
      </c>
      <c r="G582" s="17">
        <v>24.16</v>
      </c>
      <c r="H582" s="17">
        <v>930</v>
      </c>
      <c r="I582" s="17">
        <v>1500</v>
      </c>
      <c r="J582" s="17">
        <v>0</v>
      </c>
      <c r="K582" s="17">
        <v>0</v>
      </c>
      <c r="L582" s="17">
        <v>0</v>
      </c>
      <c r="M582" s="17">
        <v>0</v>
      </c>
      <c r="N582" s="17">
        <v>0</v>
      </c>
      <c r="O582" s="17">
        <v>0</v>
      </c>
      <c r="P582" s="17">
        <v>0</v>
      </c>
      <c r="Q582" s="17">
        <v>0</v>
      </c>
      <c r="R582" s="17">
        <v>0</v>
      </c>
      <c r="S582" s="17">
        <v>0</v>
      </c>
      <c r="T582" s="17">
        <v>0</v>
      </c>
      <c r="U582" s="17">
        <v>0</v>
      </c>
      <c r="V582" s="17">
        <v>0</v>
      </c>
      <c r="W582" s="17">
        <v>0</v>
      </c>
      <c r="X582" s="17">
        <v>0</v>
      </c>
      <c r="Y582" s="17">
        <v>0</v>
      </c>
      <c r="Z582" s="17">
        <v>0</v>
      </c>
      <c r="AA582" s="17">
        <v>1130</v>
      </c>
      <c r="AB582" s="17">
        <v>930</v>
      </c>
      <c r="AC582" s="17">
        <v>1500</v>
      </c>
      <c r="AD582" s="17">
        <v>1300</v>
      </c>
      <c r="AE582" s="17">
        <v>0</v>
      </c>
      <c r="AF582" s="17">
        <v>0</v>
      </c>
      <c r="AG582" s="17">
        <v>0</v>
      </c>
      <c r="AH582" s="17">
        <v>0</v>
      </c>
      <c r="AI582" s="17">
        <v>0</v>
      </c>
      <c r="AJ582" s="17">
        <v>30.564499999999999</v>
      </c>
      <c r="AK582" s="17">
        <v>0.79</v>
      </c>
      <c r="AL582" s="17">
        <v>0</v>
      </c>
      <c r="AM582" s="17">
        <v>24.16</v>
      </c>
      <c r="AN582" s="17">
        <v>24.16</v>
      </c>
      <c r="AO582" s="17">
        <v>24.16</v>
      </c>
      <c r="AP582" s="17">
        <v>2416</v>
      </c>
      <c r="AQ582" s="17">
        <v>100</v>
      </c>
      <c r="AR582" s="17">
        <v>50</v>
      </c>
      <c r="AS582" s="17">
        <v>100</v>
      </c>
      <c r="AT582" s="17">
        <v>22</v>
      </c>
      <c r="AU582" s="17">
        <v>-7</v>
      </c>
      <c r="AV582" s="17"/>
      <c r="AW582" s="17"/>
      <c r="AX582" s="17"/>
    </row>
    <row r="583" spans="1:50" x14ac:dyDescent="0.15">
      <c r="A583" s="17" t="s">
        <v>624</v>
      </c>
      <c r="B583" s="17" t="s">
        <v>625</v>
      </c>
      <c r="C583" s="17">
        <v>36.659999999999997</v>
      </c>
      <c r="D583" s="17">
        <v>36.76</v>
      </c>
      <c r="E583" s="17">
        <v>36.25</v>
      </c>
      <c r="F583" s="17">
        <v>36.51</v>
      </c>
      <c r="G583" s="17">
        <v>36.71</v>
      </c>
      <c r="H583" s="17">
        <v>1346</v>
      </c>
      <c r="I583" s="17">
        <v>948</v>
      </c>
      <c r="J583" s="17">
        <v>-0.4</v>
      </c>
      <c r="K583" s="17">
        <v>0</v>
      </c>
      <c r="L583" s="17">
        <v>-0.4</v>
      </c>
      <c r="M583" s="17">
        <v>-0.5</v>
      </c>
      <c r="N583" s="17">
        <v>-0.1</v>
      </c>
      <c r="O583" s="17">
        <v>51</v>
      </c>
      <c r="P583" s="17">
        <v>-0.7</v>
      </c>
      <c r="Q583" s="17">
        <v>0.7</v>
      </c>
      <c r="R583" s="17">
        <v>0.3</v>
      </c>
      <c r="S583" s="17">
        <v>-1.1000000000000001</v>
      </c>
      <c r="T583" s="17">
        <v>80</v>
      </c>
      <c r="U583" s="17">
        <v>-2</v>
      </c>
      <c r="V583" s="17">
        <v>0.01</v>
      </c>
      <c r="W583" s="17">
        <v>66</v>
      </c>
      <c r="X583" s="17">
        <v>33</v>
      </c>
      <c r="Y583" s="17">
        <v>-0.3</v>
      </c>
      <c r="Z583" s="17">
        <v>-0.4</v>
      </c>
      <c r="AA583" s="17">
        <v>948</v>
      </c>
      <c r="AB583" s="17">
        <v>930</v>
      </c>
      <c r="AC583" s="17">
        <v>1305</v>
      </c>
      <c r="AD583" s="17">
        <v>1346</v>
      </c>
      <c r="AE583" s="17">
        <v>-0.7</v>
      </c>
      <c r="AF583" s="17">
        <v>0.1</v>
      </c>
      <c r="AG583" s="17">
        <v>0</v>
      </c>
      <c r="AH583" s="17">
        <v>-0.7</v>
      </c>
      <c r="AI583" s="17">
        <v>0.49</v>
      </c>
      <c r="AJ583" s="17">
        <v>36.872999999999998</v>
      </c>
      <c r="AK583" s="17">
        <v>0.99</v>
      </c>
      <c r="AL583" s="17">
        <v>112</v>
      </c>
      <c r="AM583" s="17">
        <v>36.25</v>
      </c>
      <c r="AN583" s="17">
        <v>36.659999999999997</v>
      </c>
      <c r="AO583" s="17">
        <v>36.479999999999997</v>
      </c>
      <c r="AP583" s="17">
        <v>3676</v>
      </c>
      <c r="AQ583" s="17">
        <v>100</v>
      </c>
      <c r="AR583" s="17">
        <v>0</v>
      </c>
      <c r="AS583" s="17">
        <v>100</v>
      </c>
      <c r="AT583" s="17">
        <v>0</v>
      </c>
      <c r="AU583" s="17">
        <v>-10</v>
      </c>
      <c r="AV583" s="17"/>
      <c r="AW583" s="17"/>
      <c r="AX583" s="17"/>
    </row>
    <row r="584" spans="1:50" x14ac:dyDescent="0.15">
      <c r="A584" s="17" t="s">
        <v>371</v>
      </c>
      <c r="B584" s="17" t="s">
        <v>372</v>
      </c>
      <c r="C584" s="17">
        <v>12.2</v>
      </c>
      <c r="D584" s="17">
        <v>12.31</v>
      </c>
      <c r="E584" s="17">
        <v>12.07</v>
      </c>
      <c r="F584" s="17">
        <v>12.08</v>
      </c>
      <c r="G584" s="17">
        <v>12.23</v>
      </c>
      <c r="H584" s="17">
        <v>932</v>
      </c>
      <c r="I584" s="17">
        <v>1323</v>
      </c>
      <c r="J584" s="17">
        <v>-0.6</v>
      </c>
      <c r="K584" s="17">
        <v>-0.4</v>
      </c>
      <c r="L584" s="17">
        <v>-1</v>
      </c>
      <c r="M584" s="17">
        <v>-1.2</v>
      </c>
      <c r="N584" s="17">
        <v>-0.2</v>
      </c>
      <c r="O584" s="17">
        <v>4</v>
      </c>
      <c r="P584" s="17">
        <v>-1.9</v>
      </c>
      <c r="Q584" s="17">
        <v>0.1</v>
      </c>
      <c r="R584" s="17">
        <v>0.9</v>
      </c>
      <c r="S584" s="17">
        <v>-1.1000000000000001</v>
      </c>
      <c r="T584" s="17">
        <v>54</v>
      </c>
      <c r="U584" s="17">
        <v>-21</v>
      </c>
      <c r="V584" s="17">
        <v>0.02</v>
      </c>
      <c r="W584" s="17">
        <v>11</v>
      </c>
      <c r="X584" s="17">
        <v>151</v>
      </c>
      <c r="Y584" s="17">
        <v>0.3</v>
      </c>
      <c r="Z584" s="17">
        <v>0.2</v>
      </c>
      <c r="AA584" s="17">
        <v>1118</v>
      </c>
      <c r="AB584" s="17">
        <v>932</v>
      </c>
      <c r="AC584" s="17">
        <v>1323</v>
      </c>
      <c r="AD584" s="17">
        <v>1306</v>
      </c>
      <c r="AE584" s="17">
        <v>-0.6</v>
      </c>
      <c r="AF584" s="17">
        <v>0.1</v>
      </c>
      <c r="AG584" s="17">
        <v>0.8</v>
      </c>
      <c r="AH584" s="17">
        <v>-0.6</v>
      </c>
      <c r="AI584" s="17">
        <v>0.71</v>
      </c>
      <c r="AJ584" s="17">
        <v>12.391999999999999</v>
      </c>
      <c r="AK584" s="17">
        <v>0.97</v>
      </c>
      <c r="AL584" s="17">
        <v>63</v>
      </c>
      <c r="AM584" s="17">
        <v>12.11</v>
      </c>
      <c r="AN584" s="17">
        <v>12.3</v>
      </c>
      <c r="AO584" s="17">
        <v>12.07</v>
      </c>
      <c r="AP584" s="17">
        <v>1215</v>
      </c>
      <c r="AQ584" s="17">
        <v>17</v>
      </c>
      <c r="AR584" s="17">
        <v>83</v>
      </c>
      <c r="AS584" s="17">
        <v>9</v>
      </c>
      <c r="AT584" s="17">
        <v>36</v>
      </c>
      <c r="AU584" s="17">
        <v>2</v>
      </c>
      <c r="AV584" s="17"/>
      <c r="AW584" s="17"/>
      <c r="AX584" s="17"/>
    </row>
    <row r="585" spans="1:50" x14ac:dyDescent="0.15">
      <c r="A585" s="17" t="s">
        <v>174</v>
      </c>
      <c r="B585" s="17" t="s">
        <v>175</v>
      </c>
      <c r="C585" s="17">
        <v>27.8</v>
      </c>
      <c r="D585" s="17">
        <v>28.4</v>
      </c>
      <c r="E585" s="17">
        <v>27.8</v>
      </c>
      <c r="F585" s="17">
        <v>28.06</v>
      </c>
      <c r="G585" s="17">
        <v>27.88</v>
      </c>
      <c r="H585" s="17">
        <v>1024</v>
      </c>
      <c r="I585" s="17">
        <v>937</v>
      </c>
      <c r="J585" s="17">
        <v>1.3</v>
      </c>
      <c r="K585" s="17">
        <v>-0.3</v>
      </c>
      <c r="L585" s="17">
        <v>0.9</v>
      </c>
      <c r="M585" s="17">
        <v>0.6</v>
      </c>
      <c r="N585" s="17">
        <v>-0.3</v>
      </c>
      <c r="O585" s="17">
        <v>43</v>
      </c>
      <c r="P585" s="17">
        <v>-1.2</v>
      </c>
      <c r="Q585" s="17">
        <v>0.9</v>
      </c>
      <c r="R585" s="17">
        <v>2.1</v>
      </c>
      <c r="S585" s="17">
        <v>0</v>
      </c>
      <c r="T585" s="17">
        <v>0</v>
      </c>
      <c r="U585" s="17">
        <v>-15</v>
      </c>
      <c r="V585" s="17">
        <v>0.02</v>
      </c>
      <c r="W585" s="17">
        <v>60</v>
      </c>
      <c r="X585" s="17">
        <v>96</v>
      </c>
      <c r="Y585" s="17">
        <v>0.1</v>
      </c>
      <c r="Z585" s="17">
        <v>0.1</v>
      </c>
      <c r="AA585" s="17">
        <v>937</v>
      </c>
      <c r="AB585" s="17">
        <v>1024</v>
      </c>
      <c r="AC585" s="17">
        <v>1402</v>
      </c>
      <c r="AD585" s="17">
        <v>1312</v>
      </c>
      <c r="AE585" s="17">
        <v>-0.8</v>
      </c>
      <c r="AF585" s="17">
        <v>0</v>
      </c>
      <c r="AG585" s="17">
        <v>2.1</v>
      </c>
      <c r="AH585" s="17">
        <v>-0.8</v>
      </c>
      <c r="AI585" s="17">
        <v>1.33</v>
      </c>
      <c r="AJ585" s="17">
        <v>26.872</v>
      </c>
      <c r="AK585" s="17">
        <v>1.04</v>
      </c>
      <c r="AL585" s="17">
        <v>14</v>
      </c>
      <c r="AM585" s="17">
        <v>27.8</v>
      </c>
      <c r="AN585" s="17">
        <v>28.38</v>
      </c>
      <c r="AO585" s="17">
        <v>28.05</v>
      </c>
      <c r="AP585" s="17">
        <v>2828</v>
      </c>
      <c r="AQ585" s="17">
        <v>0</v>
      </c>
      <c r="AR585" s="17">
        <v>29</v>
      </c>
      <c r="AS585" s="17">
        <v>0</v>
      </c>
      <c r="AT585" s="17">
        <v>25</v>
      </c>
      <c r="AU585" s="17">
        <v>-5</v>
      </c>
      <c r="AV585" s="17"/>
      <c r="AW585" s="17"/>
      <c r="AX585" s="17"/>
    </row>
    <row r="586" spans="1:50" x14ac:dyDescent="0.15">
      <c r="A586" s="17" t="s">
        <v>160</v>
      </c>
      <c r="B586" s="17" t="s">
        <v>161</v>
      </c>
      <c r="C586" s="17">
        <v>14.54</v>
      </c>
      <c r="D586" s="17">
        <v>14.57</v>
      </c>
      <c r="E586" s="17">
        <v>14.48</v>
      </c>
      <c r="F586" s="17">
        <v>14.49</v>
      </c>
      <c r="G586" s="17">
        <v>14.57</v>
      </c>
      <c r="H586" s="17">
        <v>1034</v>
      </c>
      <c r="I586" s="17">
        <v>1500</v>
      </c>
      <c r="J586" s="17">
        <v>-0.2</v>
      </c>
      <c r="K586" s="17">
        <v>-0.1</v>
      </c>
      <c r="L586" s="17">
        <v>-0.3</v>
      </c>
      <c r="M586" s="17">
        <v>-0.6</v>
      </c>
      <c r="N586" s="17">
        <v>-0.2</v>
      </c>
      <c r="O586" s="17">
        <v>11</v>
      </c>
      <c r="P586" s="17">
        <v>-0.6</v>
      </c>
      <c r="Q586" s="17">
        <v>0.1</v>
      </c>
      <c r="R586" s="17">
        <v>0.2</v>
      </c>
      <c r="S586" s="17">
        <v>-0.4</v>
      </c>
      <c r="T586" s="17">
        <v>67</v>
      </c>
      <c r="U586" s="17">
        <v>-22</v>
      </c>
      <c r="V586" s="17">
        <v>0.01</v>
      </c>
      <c r="W586" s="17">
        <v>33</v>
      </c>
      <c r="X586" s="17">
        <v>131</v>
      </c>
      <c r="Y586" s="17">
        <v>-0.3</v>
      </c>
      <c r="Z586" s="17">
        <v>-0.3</v>
      </c>
      <c r="AA586" s="17">
        <v>941</v>
      </c>
      <c r="AB586" s="17">
        <v>1034</v>
      </c>
      <c r="AC586" s="17">
        <v>1500</v>
      </c>
      <c r="AD586" s="17">
        <v>1338</v>
      </c>
      <c r="AE586" s="17">
        <v>-0.5</v>
      </c>
      <c r="AF586" s="17">
        <v>0.1</v>
      </c>
      <c r="AG586" s="17">
        <v>0.2</v>
      </c>
      <c r="AH586" s="17">
        <v>-0.5</v>
      </c>
      <c r="AI586" s="17">
        <v>1.1100000000000001</v>
      </c>
      <c r="AJ586" s="17">
        <v>14.726000000000001</v>
      </c>
      <c r="AK586" s="17">
        <v>0.98</v>
      </c>
      <c r="AL586" s="17">
        <v>100</v>
      </c>
      <c r="AM586" s="17">
        <v>14.48</v>
      </c>
      <c r="AN586" s="17">
        <v>14.57</v>
      </c>
      <c r="AO586" s="17">
        <v>14.48</v>
      </c>
      <c r="AP586" s="17">
        <v>1456</v>
      </c>
      <c r="AQ586" s="17">
        <v>100</v>
      </c>
      <c r="AR586" s="17">
        <v>0</v>
      </c>
      <c r="AS586" s="17">
        <v>100</v>
      </c>
      <c r="AT586" s="17">
        <v>17</v>
      </c>
      <c r="AU586" s="17">
        <v>-10</v>
      </c>
      <c r="AV586" s="17"/>
      <c r="AW586" s="17"/>
      <c r="AX586" s="17"/>
    </row>
    <row r="587" spans="1:50" x14ac:dyDescent="0.15">
      <c r="A587" s="17" t="s">
        <v>934</v>
      </c>
      <c r="B587" s="17" t="s">
        <v>935</v>
      </c>
      <c r="C587" s="17">
        <v>8.67</v>
      </c>
      <c r="D587" s="17">
        <v>8.69</v>
      </c>
      <c r="E587" s="17">
        <v>8.6300000000000008</v>
      </c>
      <c r="F587" s="17">
        <v>8.65</v>
      </c>
      <c r="G587" s="17">
        <v>8.68</v>
      </c>
      <c r="H587" s="17">
        <v>930</v>
      </c>
      <c r="I587" s="17">
        <v>1443</v>
      </c>
      <c r="J587" s="17">
        <v>-0.1</v>
      </c>
      <c r="K587" s="17">
        <v>-0.1</v>
      </c>
      <c r="L587" s="17">
        <v>-0.2</v>
      </c>
      <c r="M587" s="17">
        <v>-0.3</v>
      </c>
      <c r="N587" s="17">
        <v>-0.1</v>
      </c>
      <c r="O587" s="17">
        <v>33</v>
      </c>
      <c r="P587" s="17">
        <v>-0.5</v>
      </c>
      <c r="Q587" s="17">
        <v>0.2</v>
      </c>
      <c r="R587" s="17">
        <v>0.2</v>
      </c>
      <c r="S587" s="17">
        <v>-0.5</v>
      </c>
      <c r="T587" s="17">
        <v>67</v>
      </c>
      <c r="U587" s="17">
        <v>-17</v>
      </c>
      <c r="V587" s="17">
        <v>0.01</v>
      </c>
      <c r="W587" s="17">
        <v>33</v>
      </c>
      <c r="X587" s="17">
        <v>235</v>
      </c>
      <c r="Y587" s="17">
        <v>0</v>
      </c>
      <c r="Z587" s="17">
        <v>-0.1</v>
      </c>
      <c r="AA587" s="17">
        <v>955</v>
      </c>
      <c r="AB587" s="17">
        <v>930</v>
      </c>
      <c r="AC587" s="17">
        <v>1443</v>
      </c>
      <c r="AD587" s="17">
        <v>1300</v>
      </c>
      <c r="AE587" s="17">
        <v>-0.2</v>
      </c>
      <c r="AF587" s="17">
        <v>0.2</v>
      </c>
      <c r="AG587" s="17">
        <v>0.1</v>
      </c>
      <c r="AH587" s="17">
        <v>-0.2</v>
      </c>
      <c r="AI587" s="17">
        <v>0.5</v>
      </c>
      <c r="AJ587" s="17">
        <v>8.7379999999999995</v>
      </c>
      <c r="AK587" s="17">
        <v>0.99</v>
      </c>
      <c r="AL587" s="17">
        <v>100</v>
      </c>
      <c r="AM587" s="17">
        <v>8.65</v>
      </c>
      <c r="AN587" s="17">
        <v>8.68</v>
      </c>
      <c r="AO587" s="17">
        <v>8.6300000000000008</v>
      </c>
      <c r="AP587" s="17">
        <v>867</v>
      </c>
      <c r="AQ587" s="17">
        <v>0</v>
      </c>
      <c r="AR587" s="17">
        <v>0</v>
      </c>
      <c r="AS587" s="17">
        <v>67</v>
      </c>
      <c r="AT587" s="17">
        <v>33</v>
      </c>
      <c r="AU587" s="17">
        <v>-10</v>
      </c>
      <c r="AV587" s="17"/>
      <c r="AW587" s="17"/>
      <c r="AX587" s="17"/>
    </row>
    <row r="588" spans="1:50" x14ac:dyDescent="0.15">
      <c r="A588" s="17" t="s">
        <v>746</v>
      </c>
      <c r="B588" s="17" t="s">
        <v>747</v>
      </c>
      <c r="C588" s="17">
        <v>9.2200000000000006</v>
      </c>
      <c r="D588" s="17">
        <v>9.2899999999999991</v>
      </c>
      <c r="E588" s="17">
        <v>9.16</v>
      </c>
      <c r="F588" s="17">
        <v>9.2100000000000009</v>
      </c>
      <c r="G588" s="17">
        <v>9.2100000000000009</v>
      </c>
      <c r="H588" s="17">
        <v>1056</v>
      </c>
      <c r="I588" s="17">
        <v>936</v>
      </c>
      <c r="J588" s="17">
        <v>0.1</v>
      </c>
      <c r="K588" s="17">
        <v>-0.2</v>
      </c>
      <c r="L588" s="17">
        <v>-0.1</v>
      </c>
      <c r="M588" s="17">
        <v>0</v>
      </c>
      <c r="N588" s="17">
        <v>0.1</v>
      </c>
      <c r="O588" s="17">
        <v>38</v>
      </c>
      <c r="P588" s="17">
        <v>-0.9</v>
      </c>
      <c r="Q588" s="17">
        <v>0.5</v>
      </c>
      <c r="R588" s="17">
        <v>0.8</v>
      </c>
      <c r="S588" s="17">
        <v>-0.7</v>
      </c>
      <c r="T588" s="17">
        <v>46</v>
      </c>
      <c r="U588" s="17">
        <v>-15</v>
      </c>
      <c r="V588" s="17">
        <v>0.01</v>
      </c>
      <c r="W588" s="17">
        <v>54</v>
      </c>
      <c r="X588" s="17">
        <v>152</v>
      </c>
      <c r="Y588" s="17">
        <v>0.2</v>
      </c>
      <c r="Z588" s="17">
        <v>-0.4</v>
      </c>
      <c r="AA588" s="17">
        <v>936</v>
      </c>
      <c r="AB588" s="17">
        <v>1056</v>
      </c>
      <c r="AC588" s="17">
        <v>1455</v>
      </c>
      <c r="AD588" s="17">
        <v>1302</v>
      </c>
      <c r="AE588" s="17">
        <v>-0.6</v>
      </c>
      <c r="AF588" s="17">
        <v>0.3</v>
      </c>
      <c r="AG588" s="17">
        <v>0.8</v>
      </c>
      <c r="AH588" s="17">
        <v>-0.6</v>
      </c>
      <c r="AI588" s="17">
        <v>1</v>
      </c>
      <c r="AJ588" s="17">
        <v>9.2910000000000004</v>
      </c>
      <c r="AK588" s="17">
        <v>0.99</v>
      </c>
      <c r="AL588" s="17">
        <v>38</v>
      </c>
      <c r="AM588" s="17">
        <v>9.16</v>
      </c>
      <c r="AN588" s="17">
        <v>9.2899999999999991</v>
      </c>
      <c r="AO588" s="17">
        <v>9.18</v>
      </c>
      <c r="AP588" s="17">
        <v>927</v>
      </c>
      <c r="AQ588" s="17">
        <v>0</v>
      </c>
      <c r="AR588" s="17">
        <v>67</v>
      </c>
      <c r="AS588" s="17">
        <v>67</v>
      </c>
      <c r="AT588" s="17">
        <v>22</v>
      </c>
      <c r="AU588" s="17">
        <v>-6</v>
      </c>
      <c r="AV588" s="17"/>
      <c r="AW588" s="17"/>
      <c r="AX588" s="17"/>
    </row>
    <row r="589" spans="1:50" x14ac:dyDescent="0.15">
      <c r="A589" s="17" t="s">
        <v>3058</v>
      </c>
      <c r="B589" s="17" t="s">
        <v>3059</v>
      </c>
      <c r="C589" s="17">
        <v>19.88</v>
      </c>
      <c r="D589" s="17">
        <v>19.89</v>
      </c>
      <c r="E589" s="17">
        <v>19.62</v>
      </c>
      <c r="F589" s="17">
        <v>19.690000000000001</v>
      </c>
      <c r="G589" s="17">
        <v>20.010000000000002</v>
      </c>
      <c r="H589" s="17">
        <v>932</v>
      </c>
      <c r="I589" s="17">
        <v>1405</v>
      </c>
      <c r="J589" s="17">
        <v>-1.1000000000000001</v>
      </c>
      <c r="K589" s="17">
        <v>0.2</v>
      </c>
      <c r="L589" s="17">
        <v>-1</v>
      </c>
      <c r="M589" s="17">
        <v>-1.6</v>
      </c>
      <c r="N589" s="17">
        <v>-0.7</v>
      </c>
      <c r="O589" s="17">
        <v>26</v>
      </c>
      <c r="P589" s="17">
        <v>-1</v>
      </c>
      <c r="Q589" s="17">
        <v>0.4</v>
      </c>
      <c r="R589" s="17">
        <v>0.1</v>
      </c>
      <c r="S589" s="17">
        <v>-1.3</v>
      </c>
      <c r="T589" s="17">
        <v>96</v>
      </c>
      <c r="U589" s="17">
        <v>11</v>
      </c>
      <c r="V589" s="17">
        <v>0.01</v>
      </c>
      <c r="W589" s="17">
        <v>12</v>
      </c>
      <c r="X589" s="17">
        <v>132</v>
      </c>
      <c r="Y589" s="17">
        <v>0</v>
      </c>
      <c r="Z589" s="17">
        <v>-0.5</v>
      </c>
      <c r="AA589" s="17">
        <v>1120</v>
      </c>
      <c r="AB589" s="17">
        <v>932</v>
      </c>
      <c r="AC589" s="17">
        <v>1405</v>
      </c>
      <c r="AD589" s="17">
        <v>1316</v>
      </c>
      <c r="AE589" s="17">
        <v>-0.3</v>
      </c>
      <c r="AF589" s="17">
        <v>0.4</v>
      </c>
      <c r="AG589" s="17">
        <v>0.1</v>
      </c>
      <c r="AH589" s="17">
        <v>-0.3</v>
      </c>
      <c r="AI589" s="17">
        <v>0.26</v>
      </c>
      <c r="AJ589" s="17">
        <v>19.742000000000001</v>
      </c>
      <c r="AK589" s="17">
        <v>1</v>
      </c>
      <c r="AL589" s="17">
        <v>146</v>
      </c>
      <c r="AM589" s="17">
        <v>19.63</v>
      </c>
      <c r="AN589" s="17">
        <v>19.89</v>
      </c>
      <c r="AO589" s="17">
        <v>19.62</v>
      </c>
      <c r="AP589" s="17">
        <v>1975</v>
      </c>
      <c r="AQ589" s="17">
        <v>100</v>
      </c>
      <c r="AR589" s="17">
        <v>100</v>
      </c>
      <c r="AS589" s="17">
        <v>94</v>
      </c>
      <c r="AT589" s="17">
        <v>39</v>
      </c>
      <c r="AU589" s="17">
        <v>-7</v>
      </c>
      <c r="AV589" s="17"/>
      <c r="AW589" s="17"/>
      <c r="AX589" s="17"/>
    </row>
    <row r="590" spans="1:50" x14ac:dyDescent="0.15">
      <c r="A590" s="17" t="s">
        <v>3382</v>
      </c>
      <c r="B590" s="17" t="s">
        <v>3383</v>
      </c>
      <c r="C590" s="17">
        <v>15.12</v>
      </c>
      <c r="D590" s="17">
        <v>15.8</v>
      </c>
      <c r="E590" s="17">
        <v>14.9</v>
      </c>
      <c r="F590" s="17">
        <v>15.22</v>
      </c>
      <c r="G590" s="17">
        <v>15</v>
      </c>
      <c r="H590" s="17">
        <v>933</v>
      </c>
      <c r="I590" s="17">
        <v>1401</v>
      </c>
      <c r="J590" s="17">
        <v>-0.1</v>
      </c>
      <c r="K590" s="17">
        <v>0.8</v>
      </c>
      <c r="L590" s="17">
        <v>0.7</v>
      </c>
      <c r="M590" s="17">
        <v>1.5</v>
      </c>
      <c r="N590" s="17">
        <v>0.8</v>
      </c>
      <c r="O590" s="17">
        <v>36</v>
      </c>
      <c r="P590" s="17">
        <v>-3.7</v>
      </c>
      <c r="Q590" s="17">
        <v>2.1</v>
      </c>
      <c r="R590" s="17">
        <v>4.4000000000000004</v>
      </c>
      <c r="S590" s="17">
        <v>-1.5</v>
      </c>
      <c r="T590" s="17">
        <v>24</v>
      </c>
      <c r="U590" s="17">
        <v>13</v>
      </c>
      <c r="V590" s="17">
        <v>0.06</v>
      </c>
      <c r="W590" s="17">
        <v>7</v>
      </c>
      <c r="X590" s="17">
        <v>353</v>
      </c>
      <c r="Y590" s="17">
        <v>1.9</v>
      </c>
      <c r="Z590" s="17">
        <v>2.5</v>
      </c>
      <c r="AA590" s="17">
        <v>1117</v>
      </c>
      <c r="AB590" s="17">
        <v>933</v>
      </c>
      <c r="AC590" s="17">
        <v>1401</v>
      </c>
      <c r="AD590" s="17">
        <v>1317</v>
      </c>
      <c r="AE590" s="17">
        <v>-0.4</v>
      </c>
      <c r="AF590" s="17">
        <v>2.1</v>
      </c>
      <c r="AG590" s="17">
        <v>4.4000000000000004</v>
      </c>
      <c r="AH590" s="17">
        <v>-0.4</v>
      </c>
      <c r="AI590" s="17">
        <v>0.8</v>
      </c>
      <c r="AJ590" s="17">
        <v>13.651</v>
      </c>
      <c r="AK590" s="17">
        <v>1.1100000000000001</v>
      </c>
      <c r="AL590" s="17">
        <v>0</v>
      </c>
      <c r="AM590" s="17">
        <v>15.05</v>
      </c>
      <c r="AN590" s="17">
        <v>15.78</v>
      </c>
      <c r="AO590" s="17">
        <v>14.91</v>
      </c>
      <c r="AP590" s="17">
        <v>1528</v>
      </c>
      <c r="AQ590" s="17">
        <v>0</v>
      </c>
      <c r="AR590" s="17">
        <v>100</v>
      </c>
      <c r="AS590" s="17">
        <v>0</v>
      </c>
      <c r="AT590" s="17">
        <v>58</v>
      </c>
      <c r="AU590" s="17">
        <v>3</v>
      </c>
      <c r="AV590" s="17"/>
      <c r="AW590" s="17"/>
      <c r="AX590" s="17"/>
    </row>
    <row r="591" spans="1:50" x14ac:dyDescent="0.15">
      <c r="A591" s="17" t="s">
        <v>820</v>
      </c>
      <c r="B591" s="17" t="s">
        <v>821</v>
      </c>
      <c r="C591" s="17">
        <v>14.48</v>
      </c>
      <c r="D591" s="17">
        <v>14.83</v>
      </c>
      <c r="E591" s="17">
        <v>14.35</v>
      </c>
      <c r="F591" s="17">
        <v>14.57</v>
      </c>
      <c r="G591" s="17">
        <v>14.49</v>
      </c>
      <c r="H591" s="17">
        <v>1016</v>
      </c>
      <c r="I591" s="17">
        <v>940</v>
      </c>
      <c r="J591" s="17">
        <v>1.2</v>
      </c>
      <c r="K591" s="17">
        <v>-0.5</v>
      </c>
      <c r="L591" s="17">
        <v>0.6</v>
      </c>
      <c r="M591" s="17">
        <v>0.6</v>
      </c>
      <c r="N591" s="17">
        <v>-0.1</v>
      </c>
      <c r="O591" s="17">
        <v>46</v>
      </c>
      <c r="P591" s="17">
        <v>-1.8</v>
      </c>
      <c r="Q591" s="17">
        <v>1.5</v>
      </c>
      <c r="R591" s="17">
        <v>2.4</v>
      </c>
      <c r="S591" s="17">
        <v>-0.9</v>
      </c>
      <c r="T591" s="17">
        <v>27</v>
      </c>
      <c r="U591" s="17">
        <v>-17</v>
      </c>
      <c r="V591" s="17">
        <v>0.03</v>
      </c>
      <c r="W591" s="17">
        <v>64</v>
      </c>
      <c r="X591" s="17">
        <v>573</v>
      </c>
      <c r="Y591" s="17">
        <v>-0.3</v>
      </c>
      <c r="Z591" s="17">
        <v>-0.7</v>
      </c>
      <c r="AA591" s="17">
        <v>940</v>
      </c>
      <c r="AB591" s="17">
        <v>1016</v>
      </c>
      <c r="AC591" s="17">
        <v>1401</v>
      </c>
      <c r="AD591" s="17">
        <v>1305</v>
      </c>
      <c r="AE591" s="17">
        <v>-0.9</v>
      </c>
      <c r="AF591" s="17">
        <v>1</v>
      </c>
      <c r="AG591" s="17">
        <v>2.2999999999999998</v>
      </c>
      <c r="AH591" s="17">
        <v>-0.9</v>
      </c>
      <c r="AI591" s="17">
        <v>0.95</v>
      </c>
      <c r="AJ591" s="17">
        <v>13.718500000000001</v>
      </c>
      <c r="AK591" s="17">
        <v>1.06</v>
      </c>
      <c r="AL591" s="17">
        <v>29</v>
      </c>
      <c r="AM591" s="17">
        <v>14.36</v>
      </c>
      <c r="AN591" s="17">
        <v>14.81</v>
      </c>
      <c r="AO591" s="17">
        <v>14.42</v>
      </c>
      <c r="AP591" s="17">
        <v>1470</v>
      </c>
      <c r="AQ591" s="17">
        <v>100</v>
      </c>
      <c r="AR591" s="17">
        <v>29</v>
      </c>
      <c r="AS591" s="17">
        <v>100</v>
      </c>
      <c r="AT591" s="17">
        <v>17</v>
      </c>
      <c r="AU591" s="17">
        <v>-10</v>
      </c>
      <c r="AV591" s="17"/>
      <c r="AW591" s="17"/>
      <c r="AX591" s="17"/>
    </row>
    <row r="592" spans="1:50" x14ac:dyDescent="0.15">
      <c r="A592" s="17" t="s">
        <v>3168</v>
      </c>
      <c r="B592" s="17" t="s">
        <v>3169</v>
      </c>
      <c r="C592" s="17">
        <v>23.56</v>
      </c>
      <c r="D592" s="17">
        <v>25.08</v>
      </c>
      <c r="E592" s="17">
        <v>23.35</v>
      </c>
      <c r="F592" s="17">
        <v>24.84</v>
      </c>
      <c r="G592" s="17">
        <v>23.59</v>
      </c>
      <c r="H592" s="17">
        <v>1452</v>
      </c>
      <c r="I592" s="17">
        <v>939</v>
      </c>
      <c r="J592" s="17">
        <v>2</v>
      </c>
      <c r="K592" s="17">
        <v>3.3</v>
      </c>
      <c r="L592" s="17">
        <v>5.3</v>
      </c>
      <c r="M592" s="17">
        <v>5.2</v>
      </c>
      <c r="N592" s="17">
        <v>-0.1</v>
      </c>
      <c r="O592" s="17">
        <v>86</v>
      </c>
      <c r="P592" s="17">
        <v>-1</v>
      </c>
      <c r="Q592" s="17">
        <v>6.2</v>
      </c>
      <c r="R592" s="17">
        <v>6.3</v>
      </c>
      <c r="S592" s="17">
        <v>-0.9</v>
      </c>
      <c r="T592" s="17">
        <v>12</v>
      </c>
      <c r="U592" s="17">
        <v>46</v>
      </c>
      <c r="V592" s="17">
        <v>7.0000000000000007E-2</v>
      </c>
      <c r="W592" s="17">
        <v>79</v>
      </c>
      <c r="X592" s="17">
        <v>598</v>
      </c>
      <c r="Y592" s="17">
        <v>0.4</v>
      </c>
      <c r="Z592" s="17">
        <v>-0.7</v>
      </c>
      <c r="AA592" s="17">
        <v>939</v>
      </c>
      <c r="AB592" s="17">
        <v>1044</v>
      </c>
      <c r="AC592" s="17">
        <v>1300</v>
      </c>
      <c r="AD592" s="17">
        <v>1452</v>
      </c>
      <c r="AE592" s="17">
        <v>-0.9</v>
      </c>
      <c r="AF592" s="17">
        <v>3.4</v>
      </c>
      <c r="AG592" s="17">
        <v>2.8</v>
      </c>
      <c r="AH592" s="17">
        <v>-0.9</v>
      </c>
      <c r="AI592" s="17">
        <v>0.52</v>
      </c>
      <c r="AJ592" s="17">
        <v>22.146000000000001</v>
      </c>
      <c r="AK592" s="17">
        <v>1.1200000000000001</v>
      </c>
      <c r="AL592" s="17">
        <v>27</v>
      </c>
      <c r="AM592" s="17">
        <v>23.36</v>
      </c>
      <c r="AN592" s="17">
        <v>24.22</v>
      </c>
      <c r="AO592" s="17">
        <v>24.02</v>
      </c>
      <c r="AP592" s="17">
        <v>2507</v>
      </c>
      <c r="AQ592" s="17">
        <v>0</v>
      </c>
      <c r="AR592" s="17">
        <v>64</v>
      </c>
      <c r="AS592" s="17">
        <v>59</v>
      </c>
      <c r="AT592" s="17">
        <v>12</v>
      </c>
      <c r="AU592" s="17">
        <v>-9</v>
      </c>
      <c r="AV592" s="17"/>
      <c r="AW592" s="17"/>
      <c r="AX592" s="17"/>
    </row>
    <row r="593" spans="1:50" x14ac:dyDescent="0.15">
      <c r="A593" s="17" t="s">
        <v>260</v>
      </c>
      <c r="B593" s="17" t="s">
        <v>261</v>
      </c>
      <c r="C593" s="17">
        <v>19.190000000000001</v>
      </c>
      <c r="D593" s="17">
        <v>19.38</v>
      </c>
      <c r="E593" s="17">
        <v>19.079999999999998</v>
      </c>
      <c r="F593" s="17">
        <v>19.309999999999999</v>
      </c>
      <c r="G593" s="17">
        <v>19.190000000000001</v>
      </c>
      <c r="H593" s="17">
        <v>1021</v>
      </c>
      <c r="I593" s="17">
        <v>939</v>
      </c>
      <c r="J593" s="17">
        <v>-0.1</v>
      </c>
      <c r="K593" s="17">
        <v>0.7</v>
      </c>
      <c r="L593" s="17">
        <v>0.6</v>
      </c>
      <c r="M593" s="17">
        <v>0.6</v>
      </c>
      <c r="N593" s="17">
        <v>0</v>
      </c>
      <c r="O593" s="17">
        <v>77</v>
      </c>
      <c r="P593" s="17">
        <v>-0.4</v>
      </c>
      <c r="Q593" s="17">
        <v>1.2</v>
      </c>
      <c r="R593" s="17">
        <v>1</v>
      </c>
      <c r="S593" s="17">
        <v>-0.6</v>
      </c>
      <c r="T593" s="17">
        <v>37</v>
      </c>
      <c r="U593" s="17">
        <v>47</v>
      </c>
      <c r="V593" s="17">
        <v>0.02</v>
      </c>
      <c r="W593" s="17">
        <v>30</v>
      </c>
      <c r="X593" s="17">
        <v>134</v>
      </c>
      <c r="Y593" s="17">
        <v>-0.1</v>
      </c>
      <c r="Z593" s="17">
        <v>-0.4</v>
      </c>
      <c r="AA593" s="17">
        <v>939</v>
      </c>
      <c r="AB593" s="17">
        <v>1021</v>
      </c>
      <c r="AC593" s="17">
        <v>1337</v>
      </c>
      <c r="AD593" s="17">
        <v>1448</v>
      </c>
      <c r="AE593" s="17">
        <v>-0.2</v>
      </c>
      <c r="AF593" s="17">
        <v>0.8</v>
      </c>
      <c r="AG593" s="17">
        <v>1</v>
      </c>
      <c r="AH593" s="17">
        <v>-0.2</v>
      </c>
      <c r="AI593" s="17">
        <v>0.73</v>
      </c>
      <c r="AJ593" s="17">
        <v>19.2865</v>
      </c>
      <c r="AK593" s="17">
        <v>1</v>
      </c>
      <c r="AL593" s="17">
        <v>37</v>
      </c>
      <c r="AM593" s="17">
        <v>19.079999999999998</v>
      </c>
      <c r="AN593" s="17">
        <v>19.38</v>
      </c>
      <c r="AO593" s="17">
        <v>19.149999999999999</v>
      </c>
      <c r="AP593" s="17">
        <v>1934</v>
      </c>
      <c r="AQ593" s="17">
        <v>50</v>
      </c>
      <c r="AR593" s="17">
        <v>0</v>
      </c>
      <c r="AS593" s="17">
        <v>92</v>
      </c>
      <c r="AT593" s="17">
        <v>33</v>
      </c>
      <c r="AU593" s="17">
        <v>-9</v>
      </c>
      <c r="AV593" s="17"/>
      <c r="AW593" s="17"/>
      <c r="AX593" s="17"/>
    </row>
    <row r="594" spans="1:50" x14ac:dyDescent="0.15">
      <c r="A594" s="17" t="s">
        <v>389</v>
      </c>
      <c r="B594" s="17" t="s">
        <v>390</v>
      </c>
      <c r="C594" s="17">
        <v>17.149999999999999</v>
      </c>
      <c r="D594" s="17">
        <v>17.149999999999999</v>
      </c>
      <c r="E594" s="17">
        <v>16.82</v>
      </c>
      <c r="F594" s="17">
        <v>16.84</v>
      </c>
      <c r="G594" s="17">
        <v>17.02</v>
      </c>
      <c r="H594" s="17">
        <v>930</v>
      </c>
      <c r="I594" s="17">
        <v>1442</v>
      </c>
      <c r="J594" s="17">
        <v>-0.6</v>
      </c>
      <c r="K594" s="17">
        <v>-1.2</v>
      </c>
      <c r="L594" s="17">
        <v>-1.8</v>
      </c>
      <c r="M594" s="17">
        <v>-1.1000000000000001</v>
      </c>
      <c r="N594" s="17">
        <v>0.8</v>
      </c>
      <c r="O594" s="17">
        <v>6</v>
      </c>
      <c r="P594" s="17">
        <v>-1.8</v>
      </c>
      <c r="Q594" s="17">
        <v>0.1</v>
      </c>
      <c r="R594" s="17">
        <v>0</v>
      </c>
      <c r="S594" s="17">
        <v>-1.9</v>
      </c>
      <c r="T594" s="17">
        <v>100</v>
      </c>
      <c r="U594" s="17">
        <v>-64</v>
      </c>
      <c r="V594" s="17">
        <v>0.02</v>
      </c>
      <c r="W594" s="17">
        <v>57</v>
      </c>
      <c r="X594" s="17">
        <v>51</v>
      </c>
      <c r="Y594" s="17">
        <v>-0.9</v>
      </c>
      <c r="Z594" s="17">
        <v>-0.9</v>
      </c>
      <c r="AA594" s="17">
        <v>1046</v>
      </c>
      <c r="AB594" s="17">
        <v>930</v>
      </c>
      <c r="AC594" s="17">
        <v>1442</v>
      </c>
      <c r="AD594" s="17">
        <v>1300</v>
      </c>
      <c r="AE594" s="17">
        <v>-1.2</v>
      </c>
      <c r="AF594" s="17">
        <v>0.1</v>
      </c>
      <c r="AG594" s="17">
        <v>0</v>
      </c>
      <c r="AH594" s="17">
        <v>-1.2</v>
      </c>
      <c r="AI594" s="17">
        <v>0.61</v>
      </c>
      <c r="AJ594" s="17">
        <v>16.358499999999999</v>
      </c>
      <c r="AK594" s="17">
        <v>1.03</v>
      </c>
      <c r="AL594" s="17">
        <v>43</v>
      </c>
      <c r="AM594" s="17">
        <v>16.920000000000002</v>
      </c>
      <c r="AN594" s="17">
        <v>17.149999999999999</v>
      </c>
      <c r="AO594" s="17">
        <v>16.82</v>
      </c>
      <c r="AP594" s="17">
        <v>1704</v>
      </c>
      <c r="AQ594" s="17">
        <v>100</v>
      </c>
      <c r="AR594" s="17">
        <v>0</v>
      </c>
      <c r="AS594" s="17">
        <v>100</v>
      </c>
      <c r="AT594" s="17">
        <v>6</v>
      </c>
      <c r="AU594" s="17">
        <v>0</v>
      </c>
      <c r="AV594" s="17"/>
      <c r="AW594" s="17"/>
      <c r="AX594" s="17"/>
    </row>
    <row r="595" spans="1:50" x14ac:dyDescent="0.15">
      <c r="A595" s="17" t="s">
        <v>3102</v>
      </c>
      <c r="B595" s="17" t="s">
        <v>3103</v>
      </c>
      <c r="C595" s="17">
        <v>14.04</v>
      </c>
      <c r="D595" s="17">
        <v>14.09</v>
      </c>
      <c r="E595" s="17">
        <v>13.83</v>
      </c>
      <c r="F595" s="17">
        <v>13.97</v>
      </c>
      <c r="G595" s="17">
        <v>14.05</v>
      </c>
      <c r="H595" s="17">
        <v>934</v>
      </c>
      <c r="I595" s="17">
        <v>1402</v>
      </c>
      <c r="J595" s="17">
        <v>-0.3</v>
      </c>
      <c r="K595" s="17">
        <v>-0.2</v>
      </c>
      <c r="L595" s="17">
        <v>-0.5</v>
      </c>
      <c r="M595" s="17">
        <v>-0.6</v>
      </c>
      <c r="N595" s="17">
        <v>-0.1</v>
      </c>
      <c r="O595" s="17">
        <v>54</v>
      </c>
      <c r="P595" s="17">
        <v>-0.9</v>
      </c>
      <c r="Q595" s="17">
        <v>1</v>
      </c>
      <c r="R595" s="17">
        <v>0.4</v>
      </c>
      <c r="S595" s="17">
        <v>-1.5</v>
      </c>
      <c r="T595" s="17">
        <v>81</v>
      </c>
      <c r="U595" s="17">
        <v>-12</v>
      </c>
      <c r="V595" s="17">
        <v>0.02</v>
      </c>
      <c r="W595" s="17">
        <v>36</v>
      </c>
      <c r="X595" s="17">
        <v>210</v>
      </c>
      <c r="Y595" s="17">
        <v>-0.1</v>
      </c>
      <c r="Z595" s="17">
        <v>-0.1</v>
      </c>
      <c r="AA595" s="17">
        <v>1006</v>
      </c>
      <c r="AB595" s="17">
        <v>934</v>
      </c>
      <c r="AC595" s="17">
        <v>1402</v>
      </c>
      <c r="AD595" s="17">
        <v>1300</v>
      </c>
      <c r="AE595" s="17">
        <v>-0.2</v>
      </c>
      <c r="AF595" s="17">
        <v>0.9</v>
      </c>
      <c r="AG595" s="17">
        <v>0.4</v>
      </c>
      <c r="AH595" s="17">
        <v>-0.2</v>
      </c>
      <c r="AI595" s="17">
        <v>0.31</v>
      </c>
      <c r="AJ595" s="17">
        <v>14.237500000000001</v>
      </c>
      <c r="AK595" s="17">
        <v>0.98</v>
      </c>
      <c r="AL595" s="17">
        <v>71</v>
      </c>
      <c r="AM595" s="17">
        <v>13.95</v>
      </c>
      <c r="AN595" s="17">
        <v>14.09</v>
      </c>
      <c r="AO595" s="17">
        <v>13.84</v>
      </c>
      <c r="AP595" s="17">
        <v>1400</v>
      </c>
      <c r="AQ595" s="17">
        <v>80</v>
      </c>
      <c r="AR595" s="17">
        <v>40</v>
      </c>
      <c r="AS595" s="17">
        <v>44</v>
      </c>
      <c r="AT595" s="17">
        <v>33</v>
      </c>
      <c r="AU595" s="17">
        <v>4</v>
      </c>
      <c r="AV595" s="17"/>
      <c r="AW595" s="17"/>
      <c r="AX595" s="17"/>
    </row>
    <row r="596" spans="1:50" x14ac:dyDescent="0.15">
      <c r="A596" s="17" t="s">
        <v>2950</v>
      </c>
      <c r="B596" s="17" t="s">
        <v>2951</v>
      </c>
      <c r="C596" s="17">
        <v>12.28</v>
      </c>
      <c r="D596" s="17">
        <v>12.66</v>
      </c>
      <c r="E596" s="17">
        <v>12.01</v>
      </c>
      <c r="F596" s="17">
        <v>12.06</v>
      </c>
      <c r="G596" s="17">
        <v>12.27</v>
      </c>
      <c r="H596" s="17">
        <v>940</v>
      </c>
      <c r="I596" s="17">
        <v>1454</v>
      </c>
      <c r="J596" s="17">
        <v>-0.4</v>
      </c>
      <c r="K596" s="17">
        <v>-1.4</v>
      </c>
      <c r="L596" s="17">
        <v>-1.8</v>
      </c>
      <c r="M596" s="17">
        <v>-1.7</v>
      </c>
      <c r="N596" s="17">
        <v>0.1</v>
      </c>
      <c r="O596" s="17">
        <v>8</v>
      </c>
      <c r="P596" s="17">
        <v>-4.9000000000000004</v>
      </c>
      <c r="Q596" s="17">
        <v>0.4</v>
      </c>
      <c r="R596" s="17">
        <v>3</v>
      </c>
      <c r="S596" s="17">
        <v>-2.2000000000000002</v>
      </c>
      <c r="T596" s="17">
        <v>42</v>
      </c>
      <c r="U596" s="17">
        <v>-26</v>
      </c>
      <c r="V596" s="17">
        <v>0.05</v>
      </c>
      <c r="W596" s="17">
        <v>5</v>
      </c>
      <c r="X596" s="17">
        <v>680</v>
      </c>
      <c r="Y596" s="17">
        <v>0.2</v>
      </c>
      <c r="Z596" s="17">
        <v>2.9</v>
      </c>
      <c r="AA596" s="17">
        <v>1127</v>
      </c>
      <c r="AB596" s="17">
        <v>940</v>
      </c>
      <c r="AC596" s="17">
        <v>1454</v>
      </c>
      <c r="AD596" s="17">
        <v>1307</v>
      </c>
      <c r="AE596" s="17">
        <v>-2.1</v>
      </c>
      <c r="AF596" s="17">
        <v>0.1</v>
      </c>
      <c r="AG596" s="17">
        <v>3</v>
      </c>
      <c r="AH596" s="17">
        <v>-2.1</v>
      </c>
      <c r="AI596" s="17">
        <v>0.97</v>
      </c>
      <c r="AJ596" s="17">
        <v>11.5275</v>
      </c>
      <c r="AK596" s="17">
        <v>1.05</v>
      </c>
      <c r="AL596" s="17">
        <v>14</v>
      </c>
      <c r="AM596" s="17">
        <v>12.21</v>
      </c>
      <c r="AN596" s="17">
        <v>12.65</v>
      </c>
      <c r="AO596" s="17">
        <v>12.05</v>
      </c>
      <c r="AP596" s="17">
        <v>1232</v>
      </c>
      <c r="AQ596" s="17">
        <v>0</v>
      </c>
      <c r="AR596" s="17">
        <v>100</v>
      </c>
      <c r="AS596" s="17">
        <v>0</v>
      </c>
      <c r="AT596" s="17">
        <v>97</v>
      </c>
      <c r="AU596" s="17">
        <v>9</v>
      </c>
      <c r="AV596" s="17"/>
      <c r="AW596" s="17"/>
      <c r="AX596" s="17"/>
    </row>
    <row r="597" spans="1:50" x14ac:dyDescent="0.15">
      <c r="A597" s="17" t="s">
        <v>944</v>
      </c>
      <c r="B597" s="17" t="s">
        <v>945</v>
      </c>
      <c r="C597" s="17">
        <v>29.26</v>
      </c>
      <c r="D597" s="17">
        <v>29.79</v>
      </c>
      <c r="E597" s="17">
        <v>28.91</v>
      </c>
      <c r="F597" s="17">
        <v>29.09</v>
      </c>
      <c r="G597" s="17">
        <v>29.16</v>
      </c>
      <c r="H597" s="17">
        <v>1056</v>
      </c>
      <c r="I597" s="17">
        <v>1455</v>
      </c>
      <c r="J597" s="17">
        <v>0.5</v>
      </c>
      <c r="K597" s="17">
        <v>-1.1000000000000001</v>
      </c>
      <c r="L597" s="17">
        <v>-0.6</v>
      </c>
      <c r="M597" s="17">
        <v>-0.2</v>
      </c>
      <c r="N597" s="17">
        <v>0.3</v>
      </c>
      <c r="O597" s="17">
        <v>20</v>
      </c>
      <c r="P597" s="17">
        <v>-2.4</v>
      </c>
      <c r="Q597" s="17">
        <v>0.6</v>
      </c>
      <c r="R597" s="17">
        <v>1.8</v>
      </c>
      <c r="S597" s="17">
        <v>-1.2</v>
      </c>
      <c r="T597" s="17">
        <v>40</v>
      </c>
      <c r="U597" s="17">
        <v>-35</v>
      </c>
      <c r="V597" s="17">
        <v>0.03</v>
      </c>
      <c r="W597" s="17">
        <v>51</v>
      </c>
      <c r="X597" s="17">
        <v>228</v>
      </c>
      <c r="Y597" s="17">
        <v>-0.4</v>
      </c>
      <c r="Z597" s="17">
        <v>-0.7</v>
      </c>
      <c r="AA597" s="17">
        <v>942</v>
      </c>
      <c r="AB597" s="17">
        <v>1056</v>
      </c>
      <c r="AC597" s="17">
        <v>1455</v>
      </c>
      <c r="AD597" s="17">
        <v>1310</v>
      </c>
      <c r="AE597" s="17">
        <v>-1.4</v>
      </c>
      <c r="AF597" s="17">
        <v>0.6</v>
      </c>
      <c r="AG597" s="17">
        <v>1.8</v>
      </c>
      <c r="AH597" s="17">
        <v>-1.4</v>
      </c>
      <c r="AI597" s="17">
        <v>1.07</v>
      </c>
      <c r="AJ597" s="17">
        <v>28.4115</v>
      </c>
      <c r="AK597" s="17">
        <v>1.02</v>
      </c>
      <c r="AL597" s="17">
        <v>20</v>
      </c>
      <c r="AM597" s="17">
        <v>29</v>
      </c>
      <c r="AN597" s="17">
        <v>29.79</v>
      </c>
      <c r="AO597" s="17">
        <v>28.91</v>
      </c>
      <c r="AP597" s="17">
        <v>2950</v>
      </c>
      <c r="AQ597" s="17">
        <v>100</v>
      </c>
      <c r="AR597" s="17">
        <v>0</v>
      </c>
      <c r="AS597" s="17">
        <v>100</v>
      </c>
      <c r="AT597" s="17">
        <v>9</v>
      </c>
      <c r="AU597" s="17">
        <v>-7</v>
      </c>
      <c r="AV597" s="17"/>
      <c r="AW597" s="17"/>
      <c r="AX597" s="17"/>
    </row>
    <row r="598" spans="1:50" x14ac:dyDescent="0.15">
      <c r="A598" s="17" t="s">
        <v>2876</v>
      </c>
      <c r="B598" s="17" t="s">
        <v>2877</v>
      </c>
      <c r="C598" s="17">
        <v>10.23</v>
      </c>
      <c r="D598" s="17">
        <v>10.32</v>
      </c>
      <c r="E598" s="17">
        <v>10.119999999999999</v>
      </c>
      <c r="F598" s="17">
        <v>10.18</v>
      </c>
      <c r="G598" s="17">
        <v>10.25</v>
      </c>
      <c r="H598" s="17">
        <v>943</v>
      </c>
      <c r="I598" s="17">
        <v>1402</v>
      </c>
      <c r="J598" s="17">
        <v>-0.2</v>
      </c>
      <c r="K598" s="17">
        <v>-0.3</v>
      </c>
      <c r="L598" s="17">
        <v>-0.5</v>
      </c>
      <c r="M598" s="17">
        <v>-0.7</v>
      </c>
      <c r="N598" s="17">
        <v>-0.2</v>
      </c>
      <c r="O598" s="17">
        <v>30</v>
      </c>
      <c r="P598" s="17">
        <v>-1.4</v>
      </c>
      <c r="Q598" s="17">
        <v>0.6</v>
      </c>
      <c r="R598" s="17">
        <v>0.9</v>
      </c>
      <c r="S598" s="17">
        <v>-1.1000000000000001</v>
      </c>
      <c r="T598" s="17">
        <v>55</v>
      </c>
      <c r="U598" s="17">
        <v>-15</v>
      </c>
      <c r="V598" s="17">
        <v>0.02</v>
      </c>
      <c r="W598" s="17">
        <v>15</v>
      </c>
      <c r="X598" s="17">
        <v>52</v>
      </c>
      <c r="Y598" s="17">
        <v>0.1</v>
      </c>
      <c r="Z598" s="17">
        <v>0.7</v>
      </c>
      <c r="AA598" s="17">
        <v>1114</v>
      </c>
      <c r="AB598" s="17">
        <v>943</v>
      </c>
      <c r="AC598" s="17">
        <v>1402</v>
      </c>
      <c r="AD598" s="17">
        <v>1303</v>
      </c>
      <c r="AE598" s="17">
        <v>-0.4</v>
      </c>
      <c r="AF598" s="17">
        <v>0.6</v>
      </c>
      <c r="AG598" s="17">
        <v>0.9</v>
      </c>
      <c r="AH598" s="17">
        <v>-0.4</v>
      </c>
      <c r="AI598" s="17">
        <v>0.65</v>
      </c>
      <c r="AJ598" s="17">
        <v>10.047000000000001</v>
      </c>
      <c r="AK598" s="17">
        <v>1.01</v>
      </c>
      <c r="AL598" s="17">
        <v>46</v>
      </c>
      <c r="AM598" s="17">
        <v>10.19</v>
      </c>
      <c r="AN598" s="17">
        <v>10.32</v>
      </c>
      <c r="AO598" s="17">
        <v>10.119999999999999</v>
      </c>
      <c r="AP598" s="17">
        <v>1022</v>
      </c>
      <c r="AQ598" s="17">
        <v>0</v>
      </c>
      <c r="AR598" s="17">
        <v>100</v>
      </c>
      <c r="AS598" s="17">
        <v>0</v>
      </c>
      <c r="AT598" s="17">
        <v>100</v>
      </c>
      <c r="AU598" s="17">
        <v>10</v>
      </c>
      <c r="AV598" s="17"/>
      <c r="AW598" s="17"/>
      <c r="AX598" s="17"/>
    </row>
    <row r="599" spans="1:50" x14ac:dyDescent="0.15">
      <c r="A599" s="17" t="s">
        <v>3218</v>
      </c>
      <c r="B599" s="17" t="s">
        <v>3219</v>
      </c>
      <c r="C599" s="17">
        <v>24.6</v>
      </c>
      <c r="D599" s="17">
        <v>24.85</v>
      </c>
      <c r="E599" s="17">
        <v>23.71</v>
      </c>
      <c r="F599" s="17">
        <v>24.08</v>
      </c>
      <c r="G599" s="17">
        <v>24.43</v>
      </c>
      <c r="H599" s="17">
        <v>942</v>
      </c>
      <c r="I599" s="17">
        <v>1401</v>
      </c>
      <c r="J599" s="17">
        <v>-2.2999999999999998</v>
      </c>
      <c r="K599" s="17">
        <v>0.2</v>
      </c>
      <c r="L599" s="17">
        <v>-2.1</v>
      </c>
      <c r="M599" s="17">
        <v>-1.4</v>
      </c>
      <c r="N599" s="17">
        <v>0.7</v>
      </c>
      <c r="O599" s="17">
        <v>32</v>
      </c>
      <c r="P599" s="17">
        <v>-3.1</v>
      </c>
      <c r="Q599" s="17">
        <v>1.5</v>
      </c>
      <c r="R599" s="17">
        <v>1</v>
      </c>
      <c r="S599" s="17">
        <v>-3.7</v>
      </c>
      <c r="T599" s="17">
        <v>78</v>
      </c>
      <c r="U599" s="17">
        <v>4</v>
      </c>
      <c r="V599" s="17">
        <v>0.05</v>
      </c>
      <c r="W599" s="17">
        <v>6</v>
      </c>
      <c r="X599" s="17">
        <v>222</v>
      </c>
      <c r="Y599" s="17">
        <v>-0.9</v>
      </c>
      <c r="Z599" s="17">
        <v>0</v>
      </c>
      <c r="AA599" s="17">
        <v>1118</v>
      </c>
      <c r="AB599" s="17">
        <v>942</v>
      </c>
      <c r="AC599" s="17">
        <v>1401</v>
      </c>
      <c r="AD599" s="17">
        <v>1300</v>
      </c>
      <c r="AE599" s="17">
        <v>-0.1</v>
      </c>
      <c r="AF599" s="17">
        <v>1.6</v>
      </c>
      <c r="AG599" s="17">
        <v>1</v>
      </c>
      <c r="AH599" s="17">
        <v>-0.1</v>
      </c>
      <c r="AI599" s="17">
        <v>0.23</v>
      </c>
      <c r="AJ599" s="17">
        <v>21.89</v>
      </c>
      <c r="AK599" s="17">
        <v>1.1000000000000001</v>
      </c>
      <c r="AL599" s="17">
        <v>52</v>
      </c>
      <c r="AM599" s="17">
        <v>23.99</v>
      </c>
      <c r="AN599" s="17">
        <v>24.84</v>
      </c>
      <c r="AO599" s="17">
        <v>23.71</v>
      </c>
      <c r="AP599" s="17">
        <v>2411</v>
      </c>
      <c r="AQ599" s="17">
        <v>100</v>
      </c>
      <c r="AR599" s="17">
        <v>0</v>
      </c>
      <c r="AS599" s="17">
        <v>85</v>
      </c>
      <c r="AT599" s="17">
        <v>88</v>
      </c>
      <c r="AU599" s="17">
        <v>8</v>
      </c>
      <c r="AV599" s="17"/>
      <c r="AW599" s="17"/>
      <c r="AX599" s="17"/>
    </row>
    <row r="600" spans="1:50" x14ac:dyDescent="0.15">
      <c r="A600" s="17" t="s">
        <v>604</v>
      </c>
      <c r="B600" s="17" t="s">
        <v>605</v>
      </c>
      <c r="C600" s="17">
        <v>7.98</v>
      </c>
      <c r="D600" s="17">
        <v>8.02</v>
      </c>
      <c r="E600" s="17">
        <v>7.93</v>
      </c>
      <c r="F600" s="17">
        <v>7.95</v>
      </c>
      <c r="G600" s="17">
        <v>8</v>
      </c>
      <c r="H600" s="17">
        <v>1044</v>
      </c>
      <c r="I600" s="17">
        <v>1405</v>
      </c>
      <c r="J600" s="17">
        <v>0.3</v>
      </c>
      <c r="K600" s="17">
        <v>-0.6</v>
      </c>
      <c r="L600" s="17">
        <v>-0.4</v>
      </c>
      <c r="M600" s="17">
        <v>-0.6</v>
      </c>
      <c r="N600" s="17">
        <v>-0.3</v>
      </c>
      <c r="O600" s="17">
        <v>22</v>
      </c>
      <c r="P600" s="17">
        <v>-0.9</v>
      </c>
      <c r="Q600" s="17">
        <v>0.3</v>
      </c>
      <c r="R600" s="17">
        <v>0.5</v>
      </c>
      <c r="S600" s="17">
        <v>-0.6</v>
      </c>
      <c r="T600" s="17">
        <v>56</v>
      </c>
      <c r="U600" s="17">
        <v>-56</v>
      </c>
      <c r="V600" s="17">
        <v>0.01</v>
      </c>
      <c r="W600" s="17">
        <v>67</v>
      </c>
      <c r="X600" s="17">
        <v>27</v>
      </c>
      <c r="Y600" s="17">
        <v>-0.1</v>
      </c>
      <c r="Z600" s="17">
        <v>0</v>
      </c>
      <c r="AA600" s="17">
        <v>939</v>
      </c>
      <c r="AB600" s="17">
        <v>1044</v>
      </c>
      <c r="AC600" s="17">
        <v>1405</v>
      </c>
      <c r="AD600" s="17">
        <v>1300</v>
      </c>
      <c r="AE600" s="17">
        <v>-0.6</v>
      </c>
      <c r="AF600" s="17">
        <v>0.3</v>
      </c>
      <c r="AG600" s="17">
        <v>0.5</v>
      </c>
      <c r="AH600" s="17">
        <v>-0.6</v>
      </c>
      <c r="AI600" s="17">
        <v>1</v>
      </c>
      <c r="AJ600" s="17">
        <v>7.9850000000000003</v>
      </c>
      <c r="AK600" s="17">
        <v>1</v>
      </c>
      <c r="AL600" s="17">
        <v>67</v>
      </c>
      <c r="AM600" s="17">
        <v>7.96</v>
      </c>
      <c r="AN600" s="17">
        <v>8.02</v>
      </c>
      <c r="AO600" s="17">
        <v>7.93</v>
      </c>
      <c r="AP600" s="17">
        <v>800</v>
      </c>
      <c r="AQ600" s="17">
        <v>50</v>
      </c>
      <c r="AR600" s="17">
        <v>0</v>
      </c>
      <c r="AS600" s="17">
        <v>67</v>
      </c>
      <c r="AT600" s="17">
        <v>67</v>
      </c>
      <c r="AU600" s="17">
        <v>-9</v>
      </c>
      <c r="AV600" s="17"/>
      <c r="AW600" s="17"/>
      <c r="AX600" s="17"/>
    </row>
    <row r="601" spans="1:50" x14ac:dyDescent="0.15">
      <c r="A601" s="17" t="s">
        <v>924</v>
      </c>
      <c r="B601" s="17" t="s">
        <v>925</v>
      </c>
      <c r="C601" s="17">
        <v>5.2</v>
      </c>
      <c r="D601" s="17">
        <v>5.27</v>
      </c>
      <c r="E601" s="17">
        <v>5.17</v>
      </c>
      <c r="F601" s="17">
        <v>5.21</v>
      </c>
      <c r="G601" s="17">
        <v>5.23</v>
      </c>
      <c r="H601" s="17">
        <v>1033</v>
      </c>
      <c r="I601" s="17">
        <v>1402</v>
      </c>
      <c r="J601" s="17">
        <v>0.4</v>
      </c>
      <c r="K601" s="17">
        <v>-0.2</v>
      </c>
      <c r="L601" s="17">
        <v>0.2</v>
      </c>
      <c r="M601" s="17">
        <v>-0.4</v>
      </c>
      <c r="N601" s="17">
        <v>-0.6</v>
      </c>
      <c r="O601" s="17">
        <v>40</v>
      </c>
      <c r="P601" s="17">
        <v>-1.1000000000000001</v>
      </c>
      <c r="Q601" s="17">
        <v>0.8</v>
      </c>
      <c r="R601" s="17">
        <v>1.3</v>
      </c>
      <c r="S601" s="17">
        <v>-0.6</v>
      </c>
      <c r="T601" s="17">
        <v>30</v>
      </c>
      <c r="U601" s="17">
        <v>-10</v>
      </c>
      <c r="V601" s="17">
        <v>0.02</v>
      </c>
      <c r="W601" s="17">
        <v>50</v>
      </c>
      <c r="X601" s="17">
        <v>262</v>
      </c>
      <c r="Y601" s="17">
        <v>-0.4</v>
      </c>
      <c r="Z601" s="17">
        <v>-0.4</v>
      </c>
      <c r="AA601" s="17">
        <v>941</v>
      </c>
      <c r="AB601" s="17">
        <v>1033</v>
      </c>
      <c r="AC601" s="17">
        <v>1402</v>
      </c>
      <c r="AD601" s="17">
        <v>1300</v>
      </c>
      <c r="AE601" s="17">
        <v>-0.4</v>
      </c>
      <c r="AF601" s="17">
        <v>0.8</v>
      </c>
      <c r="AG601" s="17">
        <v>1.3</v>
      </c>
      <c r="AH601" s="17">
        <v>-0.4</v>
      </c>
      <c r="AI601" s="17">
        <v>0.9</v>
      </c>
      <c r="AJ601" s="17">
        <v>5.2569999999999997</v>
      </c>
      <c r="AK601" s="17">
        <v>0.99</v>
      </c>
      <c r="AL601" s="17">
        <v>60</v>
      </c>
      <c r="AM601" s="17">
        <v>5.17</v>
      </c>
      <c r="AN601" s="17">
        <v>5.27</v>
      </c>
      <c r="AO601" s="17">
        <v>5.17</v>
      </c>
      <c r="AP601" s="17">
        <v>523</v>
      </c>
      <c r="AQ601" s="17">
        <v>100</v>
      </c>
      <c r="AR601" s="17">
        <v>0</v>
      </c>
      <c r="AS601" s="17">
        <v>75</v>
      </c>
      <c r="AT601" s="17">
        <v>25</v>
      </c>
      <c r="AU601" s="17">
        <v>-8</v>
      </c>
      <c r="AV601" s="17"/>
      <c r="AW601" s="17"/>
      <c r="AX601" s="17"/>
    </row>
    <row r="602" spans="1:50" x14ac:dyDescent="0.15">
      <c r="A602" s="17" t="s">
        <v>381</v>
      </c>
      <c r="B602" s="17" t="s">
        <v>382</v>
      </c>
      <c r="C602" s="17">
        <v>12.45</v>
      </c>
      <c r="D602" s="17">
        <v>12.52</v>
      </c>
      <c r="E602" s="17">
        <v>12.41</v>
      </c>
      <c r="F602" s="17">
        <v>12.44</v>
      </c>
      <c r="G602" s="17">
        <v>12.52</v>
      </c>
      <c r="H602" s="17">
        <v>932</v>
      </c>
      <c r="I602" s="17">
        <v>958</v>
      </c>
      <c r="J602" s="17">
        <v>0</v>
      </c>
      <c r="K602" s="17">
        <v>-0.1</v>
      </c>
      <c r="L602" s="17">
        <v>-0.1</v>
      </c>
      <c r="M602" s="17">
        <v>-0.6</v>
      </c>
      <c r="N602" s="17">
        <v>-0.6</v>
      </c>
      <c r="O602" s="17">
        <v>27</v>
      </c>
      <c r="P602" s="17">
        <v>-0.6</v>
      </c>
      <c r="Q602" s="17">
        <v>0.2</v>
      </c>
      <c r="R602" s="17">
        <v>0.6</v>
      </c>
      <c r="S602" s="17">
        <v>-0.3</v>
      </c>
      <c r="T602" s="17">
        <v>36</v>
      </c>
      <c r="U602" s="17">
        <v>-9</v>
      </c>
      <c r="V602" s="17">
        <v>0.01</v>
      </c>
      <c r="W602" s="17">
        <v>36</v>
      </c>
      <c r="X602" s="17">
        <v>91</v>
      </c>
      <c r="Y602" s="17">
        <v>0.3</v>
      </c>
      <c r="Z602" s="17">
        <v>0</v>
      </c>
      <c r="AA602" s="17">
        <v>958</v>
      </c>
      <c r="AB602" s="17">
        <v>932</v>
      </c>
      <c r="AC602" s="17">
        <v>1449</v>
      </c>
      <c r="AD602" s="17">
        <v>1305</v>
      </c>
      <c r="AE602" s="17">
        <v>-0.2</v>
      </c>
      <c r="AF602" s="17">
        <v>0.1</v>
      </c>
      <c r="AG602" s="17">
        <v>0.6</v>
      </c>
      <c r="AH602" s="17">
        <v>-0.2</v>
      </c>
      <c r="AI602" s="17">
        <v>0.91</v>
      </c>
      <c r="AJ602" s="17">
        <v>12.7075</v>
      </c>
      <c r="AK602" s="17">
        <v>0.98</v>
      </c>
      <c r="AL602" s="17">
        <v>100</v>
      </c>
      <c r="AM602" s="17">
        <v>12.41</v>
      </c>
      <c r="AN602" s="17">
        <v>12.52</v>
      </c>
      <c r="AO602" s="17">
        <v>12.43</v>
      </c>
      <c r="AP602" s="17">
        <v>1247</v>
      </c>
      <c r="AQ602" s="17">
        <v>0</v>
      </c>
      <c r="AR602" s="17">
        <v>80</v>
      </c>
      <c r="AS602" s="17">
        <v>22</v>
      </c>
      <c r="AT602" s="17">
        <v>22</v>
      </c>
      <c r="AU602" s="17">
        <v>-6</v>
      </c>
      <c r="AV602" s="17"/>
      <c r="AW602" s="17"/>
      <c r="AX602" s="17"/>
    </row>
    <row r="603" spans="1:50" x14ac:dyDescent="0.15">
      <c r="A603" s="17" t="s">
        <v>628</v>
      </c>
      <c r="B603" s="17" t="s">
        <v>629</v>
      </c>
      <c r="C603" s="17">
        <v>19.940000000000001</v>
      </c>
      <c r="D603" s="17">
        <v>20.62</v>
      </c>
      <c r="E603" s="17">
        <v>19.850000000000001</v>
      </c>
      <c r="F603" s="17">
        <v>20.39</v>
      </c>
      <c r="G603" s="17">
        <v>19.95</v>
      </c>
      <c r="H603" s="17">
        <v>1420</v>
      </c>
      <c r="I603" s="17">
        <v>931</v>
      </c>
      <c r="J603" s="17">
        <v>0.7</v>
      </c>
      <c r="K603" s="17">
        <v>1.5</v>
      </c>
      <c r="L603" s="17">
        <v>2.2000000000000002</v>
      </c>
      <c r="M603" s="17">
        <v>2.2000000000000002</v>
      </c>
      <c r="N603" s="17">
        <v>-0.1</v>
      </c>
      <c r="O603" s="17">
        <v>70</v>
      </c>
      <c r="P603" s="17">
        <v>-1.1000000000000001</v>
      </c>
      <c r="Q603" s="17">
        <v>2.7</v>
      </c>
      <c r="R603" s="17">
        <v>3.4</v>
      </c>
      <c r="S603" s="17">
        <v>-0.5</v>
      </c>
      <c r="T603" s="17">
        <v>12</v>
      </c>
      <c r="U603" s="17">
        <v>40</v>
      </c>
      <c r="V603" s="17">
        <v>0.04</v>
      </c>
      <c r="W603" s="17">
        <v>54</v>
      </c>
      <c r="X603" s="17">
        <v>173</v>
      </c>
      <c r="Y603" s="17">
        <v>-0.3</v>
      </c>
      <c r="Z603" s="17">
        <v>0.3</v>
      </c>
      <c r="AA603" s="17">
        <v>931</v>
      </c>
      <c r="AB603" s="17">
        <v>952</v>
      </c>
      <c r="AC603" s="17">
        <v>1325</v>
      </c>
      <c r="AD603" s="17">
        <v>1420</v>
      </c>
      <c r="AE603" s="17">
        <v>-1.1000000000000001</v>
      </c>
      <c r="AF603" s="17">
        <v>1.8</v>
      </c>
      <c r="AG603" s="17">
        <v>1.7</v>
      </c>
      <c r="AH603" s="17">
        <v>-1.1000000000000001</v>
      </c>
      <c r="AI603" s="17">
        <v>0.73</v>
      </c>
      <c r="AJ603" s="17">
        <v>19.337</v>
      </c>
      <c r="AK603" s="17">
        <v>1.05</v>
      </c>
      <c r="AL603" s="17">
        <v>22</v>
      </c>
      <c r="AM603" s="17">
        <v>19.86</v>
      </c>
      <c r="AN603" s="17">
        <v>20.27</v>
      </c>
      <c r="AO603" s="17">
        <v>20.02</v>
      </c>
      <c r="AP603" s="17">
        <v>2062</v>
      </c>
      <c r="AQ603" s="17">
        <v>100</v>
      </c>
      <c r="AR603" s="17">
        <v>25</v>
      </c>
      <c r="AS603" s="17">
        <v>30</v>
      </c>
      <c r="AT603" s="17">
        <v>48</v>
      </c>
      <c r="AU603" s="17">
        <v>4</v>
      </c>
      <c r="AV603" s="17"/>
      <c r="AW603" s="17"/>
      <c r="AX603" s="17"/>
    </row>
    <row r="604" spans="1:50" x14ac:dyDescent="0.15">
      <c r="A604" s="17" t="s">
        <v>744</v>
      </c>
      <c r="B604" s="17" t="s">
        <v>745</v>
      </c>
      <c r="C604" s="17">
        <v>52.4</v>
      </c>
      <c r="D604" s="17">
        <v>52.9</v>
      </c>
      <c r="E604" s="17">
        <v>52.13</v>
      </c>
      <c r="F604" s="17">
        <v>52.76</v>
      </c>
      <c r="G604" s="17">
        <v>52.3</v>
      </c>
      <c r="H604" s="17">
        <v>1408</v>
      </c>
      <c r="I604" s="17">
        <v>931</v>
      </c>
      <c r="J604" s="17">
        <v>0.1</v>
      </c>
      <c r="K604" s="17">
        <v>0.6</v>
      </c>
      <c r="L604" s="17">
        <v>0.7</v>
      </c>
      <c r="M604" s="17">
        <v>0.9</v>
      </c>
      <c r="N604" s="17">
        <v>0.2</v>
      </c>
      <c r="O604" s="17">
        <v>82</v>
      </c>
      <c r="P604" s="17">
        <v>-0.3</v>
      </c>
      <c r="Q604" s="17">
        <v>1.2</v>
      </c>
      <c r="R604" s="17">
        <v>0.9</v>
      </c>
      <c r="S604" s="17">
        <v>-0.5</v>
      </c>
      <c r="T604" s="17">
        <v>35</v>
      </c>
      <c r="U604" s="17">
        <v>38</v>
      </c>
      <c r="V604" s="17">
        <v>0.01</v>
      </c>
      <c r="W604" s="17">
        <v>79</v>
      </c>
      <c r="X604" s="17">
        <v>52</v>
      </c>
      <c r="Y604" s="17">
        <v>-0.4</v>
      </c>
      <c r="Z604" s="17">
        <v>-0.2</v>
      </c>
      <c r="AA604" s="17">
        <v>931</v>
      </c>
      <c r="AB604" s="17">
        <v>1112</v>
      </c>
      <c r="AC604" s="17">
        <v>1401</v>
      </c>
      <c r="AD604" s="17">
        <v>1408</v>
      </c>
      <c r="AE604" s="17">
        <v>-0.3</v>
      </c>
      <c r="AF604" s="17">
        <v>1</v>
      </c>
      <c r="AG604" s="17">
        <v>0.3</v>
      </c>
      <c r="AH604" s="17">
        <v>-0.3</v>
      </c>
      <c r="AI604" s="17">
        <v>0.39</v>
      </c>
      <c r="AJ604" s="17">
        <v>53.249499999999998</v>
      </c>
      <c r="AK604" s="17">
        <v>0.99</v>
      </c>
      <c r="AL604" s="17">
        <v>40</v>
      </c>
      <c r="AM604" s="17">
        <v>52.13</v>
      </c>
      <c r="AN604" s="17">
        <v>52.56</v>
      </c>
      <c r="AO604" s="17">
        <v>52.26</v>
      </c>
      <c r="AP604" s="17">
        <v>5290</v>
      </c>
      <c r="AQ604" s="17">
        <v>100</v>
      </c>
      <c r="AR604" s="17">
        <v>0</v>
      </c>
      <c r="AS604" s="17">
        <v>77</v>
      </c>
      <c r="AT604" s="17">
        <v>51</v>
      </c>
      <c r="AU604" s="17">
        <v>4</v>
      </c>
      <c r="AV604" s="17"/>
      <c r="AW604" s="17"/>
      <c r="AX604" s="17"/>
    </row>
    <row r="605" spans="1:50" x14ac:dyDescent="0.15">
      <c r="A605" s="17" t="s">
        <v>3534</v>
      </c>
      <c r="B605" s="17" t="s">
        <v>3535</v>
      </c>
      <c r="C605" s="17">
        <v>19.989999999999998</v>
      </c>
      <c r="D605" s="17">
        <v>21.3</v>
      </c>
      <c r="E605" s="17">
        <v>19.97</v>
      </c>
      <c r="F605" s="17">
        <v>20.55</v>
      </c>
      <c r="G605" s="17">
        <v>19.91</v>
      </c>
      <c r="H605" s="17">
        <v>1058</v>
      </c>
      <c r="I605" s="17">
        <v>930</v>
      </c>
      <c r="J605" s="17">
        <v>4.8</v>
      </c>
      <c r="K605" s="17">
        <v>-1.9</v>
      </c>
      <c r="L605" s="17">
        <v>2.8</v>
      </c>
      <c r="M605" s="17">
        <v>3.2</v>
      </c>
      <c r="N605" s="17">
        <v>0.4</v>
      </c>
      <c r="O605" s="17">
        <v>44</v>
      </c>
      <c r="P605" s="17">
        <v>-3.6</v>
      </c>
      <c r="Q605" s="17">
        <v>2.9</v>
      </c>
      <c r="R605" s="17">
        <v>6.3</v>
      </c>
      <c r="S605" s="17">
        <v>-0.1</v>
      </c>
      <c r="T605" s="17">
        <v>2</v>
      </c>
      <c r="U605" s="17">
        <v>-29</v>
      </c>
      <c r="V605" s="17">
        <v>0.06</v>
      </c>
      <c r="W605" s="17">
        <v>73</v>
      </c>
      <c r="X605" s="17">
        <v>567</v>
      </c>
      <c r="Y605" s="17">
        <v>0.6</v>
      </c>
      <c r="Z605" s="17">
        <v>1.9</v>
      </c>
      <c r="AA605" s="17">
        <v>930</v>
      </c>
      <c r="AB605" s="17">
        <v>1058</v>
      </c>
      <c r="AC605" s="17">
        <v>1403</v>
      </c>
      <c r="AD605" s="17">
        <v>1308</v>
      </c>
      <c r="AE605" s="17">
        <v>-2</v>
      </c>
      <c r="AF605" s="17">
        <v>0.1</v>
      </c>
      <c r="AG605" s="17">
        <v>6.6</v>
      </c>
      <c r="AH605" s="17">
        <v>-2</v>
      </c>
      <c r="AI605" s="17">
        <v>1.3</v>
      </c>
      <c r="AJ605" s="17">
        <v>18.999500000000001</v>
      </c>
      <c r="AK605" s="17">
        <v>1.08</v>
      </c>
      <c r="AL605" s="17">
        <v>0</v>
      </c>
      <c r="AM605" s="17">
        <v>19.989999999999998</v>
      </c>
      <c r="AN605" s="17">
        <v>21.3</v>
      </c>
      <c r="AO605" s="17">
        <v>20.52</v>
      </c>
      <c r="AP605" s="17">
        <v>2097</v>
      </c>
      <c r="AQ605" s="17">
        <v>0</v>
      </c>
      <c r="AR605" s="17">
        <v>73</v>
      </c>
      <c r="AS605" s="17">
        <v>0</v>
      </c>
      <c r="AT605" s="17">
        <v>83</v>
      </c>
      <c r="AU605" s="17">
        <v>5</v>
      </c>
      <c r="AV605" s="17"/>
      <c r="AW605" s="17"/>
      <c r="AX605" s="17"/>
    </row>
    <row r="606" spans="1:50" x14ac:dyDescent="0.15">
      <c r="A606" s="17" t="s">
        <v>562</v>
      </c>
      <c r="B606" s="17" t="s">
        <v>563</v>
      </c>
      <c r="C606" s="17">
        <v>42.74</v>
      </c>
      <c r="D606" s="17">
        <v>42.87</v>
      </c>
      <c r="E606" s="17">
        <v>41.8</v>
      </c>
      <c r="F606" s="17">
        <v>42.18</v>
      </c>
      <c r="G606" s="17">
        <v>42.63</v>
      </c>
      <c r="H606" s="17">
        <v>930</v>
      </c>
      <c r="I606" s="17">
        <v>1116</v>
      </c>
      <c r="J606" s="17">
        <v>-1.8</v>
      </c>
      <c r="K606" s="17">
        <v>0.5</v>
      </c>
      <c r="L606" s="17">
        <v>-1.3</v>
      </c>
      <c r="M606" s="17">
        <v>-1.1000000000000001</v>
      </c>
      <c r="N606" s="17">
        <v>0.3</v>
      </c>
      <c r="O606" s="17">
        <v>36</v>
      </c>
      <c r="P606" s="17">
        <v>-1.6</v>
      </c>
      <c r="Q606" s="17">
        <v>0.9</v>
      </c>
      <c r="R606" s="17">
        <v>0.3</v>
      </c>
      <c r="S606" s="17">
        <v>-2.2000000000000002</v>
      </c>
      <c r="T606" s="17">
        <v>88</v>
      </c>
      <c r="U606" s="17">
        <v>20</v>
      </c>
      <c r="V606" s="17">
        <v>0.03</v>
      </c>
      <c r="W606" s="17">
        <v>15</v>
      </c>
      <c r="X606" s="17">
        <v>1905</v>
      </c>
      <c r="Y606" s="17">
        <v>0.1</v>
      </c>
      <c r="Z606" s="17">
        <v>-1</v>
      </c>
      <c r="AA606" s="17">
        <v>1116</v>
      </c>
      <c r="AB606" s="17">
        <v>930</v>
      </c>
      <c r="AC606" s="17">
        <v>1301</v>
      </c>
      <c r="AD606" s="17">
        <v>1454</v>
      </c>
      <c r="AE606" s="17">
        <v>-0.1</v>
      </c>
      <c r="AF606" s="17">
        <v>0.8</v>
      </c>
      <c r="AG606" s="17">
        <v>0.3</v>
      </c>
      <c r="AH606" s="17">
        <v>-0.1</v>
      </c>
      <c r="AI606" s="17">
        <v>0.17</v>
      </c>
      <c r="AJ606" s="17">
        <v>37.610999999999997</v>
      </c>
      <c r="AK606" s="17">
        <v>1.1200000000000001</v>
      </c>
      <c r="AL606" s="17">
        <v>77</v>
      </c>
      <c r="AM606" s="17">
        <v>41.81</v>
      </c>
      <c r="AN606" s="17">
        <v>42.87</v>
      </c>
      <c r="AO606" s="17">
        <v>41.86</v>
      </c>
      <c r="AP606" s="17">
        <v>4223</v>
      </c>
      <c r="AQ606" s="17">
        <v>0</v>
      </c>
      <c r="AR606" s="17">
        <v>23</v>
      </c>
      <c r="AS606" s="17">
        <v>76</v>
      </c>
      <c r="AT606" s="17">
        <v>0</v>
      </c>
      <c r="AU606" s="17">
        <v>-10</v>
      </c>
      <c r="AV606" s="17"/>
      <c r="AW606" s="17"/>
      <c r="AX606" s="17"/>
    </row>
    <row r="607" spans="1:50" x14ac:dyDescent="0.15">
      <c r="A607" s="17" t="s">
        <v>572</v>
      </c>
      <c r="B607" s="17" t="s">
        <v>573</v>
      </c>
      <c r="C607" s="17">
        <v>36.549999999999997</v>
      </c>
      <c r="D607" s="17">
        <v>36.590000000000003</v>
      </c>
      <c r="E607" s="17">
        <v>34.729999999999997</v>
      </c>
      <c r="F607" s="17">
        <v>34.82</v>
      </c>
      <c r="G607" s="17">
        <v>36.229999999999997</v>
      </c>
      <c r="H607" s="17">
        <v>933</v>
      </c>
      <c r="I607" s="17">
        <v>1402</v>
      </c>
      <c r="J607" s="17">
        <v>-4.0999999999999996</v>
      </c>
      <c r="K607" s="17">
        <v>-0.7</v>
      </c>
      <c r="L607" s="17">
        <v>-4.8</v>
      </c>
      <c r="M607" s="17">
        <v>-4</v>
      </c>
      <c r="N607" s="17">
        <v>0.9</v>
      </c>
      <c r="O607" s="17">
        <v>5</v>
      </c>
      <c r="P607" s="17">
        <v>-5</v>
      </c>
      <c r="Q607" s="17">
        <v>0.3</v>
      </c>
      <c r="R607" s="17">
        <v>0.1</v>
      </c>
      <c r="S607" s="17">
        <v>-5.0999999999999996</v>
      </c>
      <c r="T607" s="17">
        <v>98</v>
      </c>
      <c r="U607" s="17">
        <v>-13</v>
      </c>
      <c r="V607" s="17">
        <v>0.05</v>
      </c>
      <c r="W607" s="17">
        <v>7</v>
      </c>
      <c r="X607" s="17">
        <v>1450</v>
      </c>
      <c r="Y607" s="17">
        <v>-0.6</v>
      </c>
      <c r="Z607" s="17">
        <v>-0.6</v>
      </c>
      <c r="AA607" s="17">
        <v>1130</v>
      </c>
      <c r="AB607" s="17">
        <v>933</v>
      </c>
      <c r="AC607" s="17">
        <v>1402</v>
      </c>
      <c r="AD607" s="17">
        <v>1336</v>
      </c>
      <c r="AE607" s="17">
        <v>-1</v>
      </c>
      <c r="AF607" s="17">
        <v>0.2</v>
      </c>
      <c r="AG607" s="17">
        <v>0</v>
      </c>
      <c r="AH607" s="17">
        <v>-1</v>
      </c>
      <c r="AI607" s="17">
        <v>0.2</v>
      </c>
      <c r="AJ607" s="17">
        <v>33.737000000000002</v>
      </c>
      <c r="AK607" s="17">
        <v>1.03</v>
      </c>
      <c r="AL607" s="17">
        <v>80</v>
      </c>
      <c r="AM607" s="17">
        <v>34.950000000000003</v>
      </c>
      <c r="AN607" s="17">
        <v>36.56</v>
      </c>
      <c r="AO607" s="17">
        <v>34.75</v>
      </c>
      <c r="AP607" s="17">
        <v>3518</v>
      </c>
      <c r="AQ607" s="17">
        <v>100</v>
      </c>
      <c r="AR607" s="17">
        <v>5</v>
      </c>
      <c r="AS607" s="17">
        <v>98</v>
      </c>
      <c r="AT607" s="17">
        <v>61</v>
      </c>
      <c r="AU607" s="17">
        <v>-4</v>
      </c>
      <c r="AV607" s="17"/>
      <c r="AW607" s="17"/>
      <c r="AX607" s="17"/>
    </row>
    <row r="608" spans="1:50" x14ac:dyDescent="0.15">
      <c r="A608" s="17" t="s">
        <v>812</v>
      </c>
      <c r="B608" s="17" t="s">
        <v>813</v>
      </c>
      <c r="C608" s="17">
        <v>5.55</v>
      </c>
      <c r="D608" s="17">
        <v>5.75</v>
      </c>
      <c r="E608" s="17">
        <v>5.53</v>
      </c>
      <c r="F608" s="17">
        <v>5.7</v>
      </c>
      <c r="G608" s="17">
        <v>5.55</v>
      </c>
      <c r="H608" s="17">
        <v>1120</v>
      </c>
      <c r="I608" s="17">
        <v>940</v>
      </c>
      <c r="J608" s="17">
        <v>2.9</v>
      </c>
      <c r="K608" s="17">
        <v>-0.2</v>
      </c>
      <c r="L608" s="17">
        <v>2.7</v>
      </c>
      <c r="M608" s="17">
        <v>2.7</v>
      </c>
      <c r="N608" s="17">
        <v>0</v>
      </c>
      <c r="O608" s="17">
        <v>77</v>
      </c>
      <c r="P608" s="17">
        <v>-0.9</v>
      </c>
      <c r="Q608" s="17">
        <v>3</v>
      </c>
      <c r="R608" s="17">
        <v>3.5</v>
      </c>
      <c r="S608" s="17">
        <v>-0.4</v>
      </c>
      <c r="T608" s="17">
        <v>9</v>
      </c>
      <c r="U608" s="17">
        <v>-5</v>
      </c>
      <c r="V608" s="17">
        <v>0.04</v>
      </c>
      <c r="W608" s="17">
        <v>82</v>
      </c>
      <c r="X608" s="17">
        <v>236</v>
      </c>
      <c r="Y608" s="17">
        <v>0</v>
      </c>
      <c r="Z608" s="17">
        <v>-0.2</v>
      </c>
      <c r="AA608" s="17">
        <v>940</v>
      </c>
      <c r="AB608" s="17">
        <v>1120</v>
      </c>
      <c r="AC608" s="17">
        <v>1403</v>
      </c>
      <c r="AD608" s="17">
        <v>1422</v>
      </c>
      <c r="AE608" s="17">
        <v>-0.9</v>
      </c>
      <c r="AF608" s="17">
        <v>0.9</v>
      </c>
      <c r="AG608" s="17">
        <v>3.6</v>
      </c>
      <c r="AH608" s="17">
        <v>-0.9</v>
      </c>
      <c r="AI608" s="17">
        <v>1.1299999999999999</v>
      </c>
      <c r="AJ608" s="17">
        <v>5.5875000000000004</v>
      </c>
      <c r="AK608" s="17">
        <v>1.02</v>
      </c>
      <c r="AL608" s="17">
        <v>9</v>
      </c>
      <c r="AM608" s="17">
        <v>5.53</v>
      </c>
      <c r="AN608" s="17">
        <v>5.75</v>
      </c>
      <c r="AO608" s="17">
        <v>5.65</v>
      </c>
      <c r="AP608" s="17">
        <v>575</v>
      </c>
      <c r="AQ608" s="17">
        <v>100</v>
      </c>
      <c r="AR608" s="17">
        <v>100</v>
      </c>
      <c r="AS608" s="17">
        <v>100</v>
      </c>
      <c r="AT608" s="17">
        <v>50</v>
      </c>
      <c r="AU608" s="17">
        <v>-10</v>
      </c>
      <c r="AV608" s="17"/>
      <c r="AW608" s="17"/>
      <c r="AX608" s="17"/>
    </row>
    <row r="609" spans="1:50" x14ac:dyDescent="0.15">
      <c r="A609" s="17" t="s">
        <v>3098</v>
      </c>
      <c r="B609" s="17" t="s">
        <v>3099</v>
      </c>
      <c r="C609" s="17">
        <v>3.43</v>
      </c>
      <c r="D609" s="17">
        <v>3.48</v>
      </c>
      <c r="E609" s="17">
        <v>3.35</v>
      </c>
      <c r="F609" s="17">
        <v>3.36</v>
      </c>
      <c r="G609" s="17">
        <v>3.47</v>
      </c>
      <c r="H609" s="17">
        <v>954</v>
      </c>
      <c r="I609" s="17">
        <v>1440</v>
      </c>
      <c r="J609" s="17">
        <v>-1.2</v>
      </c>
      <c r="K609" s="17">
        <v>-0.9</v>
      </c>
      <c r="L609" s="17">
        <v>-2.1</v>
      </c>
      <c r="M609" s="17">
        <v>-3.2</v>
      </c>
      <c r="N609" s="17">
        <v>-1.2</v>
      </c>
      <c r="O609" s="17">
        <v>8</v>
      </c>
      <c r="P609" s="17">
        <v>-3.5</v>
      </c>
      <c r="Q609" s="17">
        <v>0.3</v>
      </c>
      <c r="R609" s="17">
        <v>1.4</v>
      </c>
      <c r="S609" s="17">
        <v>-2.4</v>
      </c>
      <c r="T609" s="17">
        <v>62</v>
      </c>
      <c r="U609" s="17">
        <v>-23</v>
      </c>
      <c r="V609" s="17">
        <v>0.04</v>
      </c>
      <c r="W609" s="17">
        <v>10</v>
      </c>
      <c r="X609" s="17">
        <v>411</v>
      </c>
      <c r="Y609" s="17">
        <v>0.3</v>
      </c>
      <c r="Z609" s="17">
        <v>0.3</v>
      </c>
      <c r="AA609" s="17">
        <v>1124</v>
      </c>
      <c r="AB609" s="17">
        <v>954</v>
      </c>
      <c r="AC609" s="17">
        <v>1440</v>
      </c>
      <c r="AD609" s="17">
        <v>1300</v>
      </c>
      <c r="AE609" s="17">
        <v>-1.2</v>
      </c>
      <c r="AF609" s="17">
        <v>0.3</v>
      </c>
      <c r="AG609" s="17">
        <v>1.5</v>
      </c>
      <c r="AH609" s="17">
        <v>-1.2</v>
      </c>
      <c r="AI609" s="17">
        <v>0.69</v>
      </c>
      <c r="AJ609" s="17">
        <v>3.2865000000000002</v>
      </c>
      <c r="AK609" s="17">
        <v>1.02</v>
      </c>
      <c r="AL609" s="17">
        <v>90</v>
      </c>
      <c r="AM609" s="17">
        <v>3.38</v>
      </c>
      <c r="AN609" s="17">
        <v>3.48</v>
      </c>
      <c r="AO609" s="17">
        <v>3.35</v>
      </c>
      <c r="AP609" s="17">
        <v>340</v>
      </c>
      <c r="AQ609" s="17">
        <v>0</v>
      </c>
      <c r="AR609" s="17">
        <v>50</v>
      </c>
      <c r="AS609" s="17">
        <v>33</v>
      </c>
      <c r="AT609" s="17">
        <v>67</v>
      </c>
      <c r="AU609" s="17">
        <v>-10</v>
      </c>
      <c r="AV609" s="17"/>
      <c r="AW609" s="17"/>
      <c r="AX609" s="17"/>
    </row>
    <row r="610" spans="1:50" x14ac:dyDescent="0.15">
      <c r="A610" s="17" t="s">
        <v>736</v>
      </c>
      <c r="B610" s="17" t="s">
        <v>737</v>
      </c>
      <c r="C610" s="17">
        <v>7.48</v>
      </c>
      <c r="D610" s="17">
        <v>7.59</v>
      </c>
      <c r="E610" s="17">
        <v>7.31</v>
      </c>
      <c r="F610" s="17">
        <v>7.42</v>
      </c>
      <c r="G610" s="17">
        <v>7.54</v>
      </c>
      <c r="H610" s="17">
        <v>934</v>
      </c>
      <c r="I610" s="17">
        <v>1404</v>
      </c>
      <c r="J610" s="17">
        <v>-0.3</v>
      </c>
      <c r="K610" s="17">
        <v>-0.5</v>
      </c>
      <c r="L610" s="17">
        <v>-0.8</v>
      </c>
      <c r="M610" s="17">
        <v>-1.6</v>
      </c>
      <c r="N610" s="17">
        <v>-0.8</v>
      </c>
      <c r="O610" s="17">
        <v>39</v>
      </c>
      <c r="P610" s="17">
        <v>-2.2999999999999998</v>
      </c>
      <c r="Q610" s="17">
        <v>1.5</v>
      </c>
      <c r="R610" s="17">
        <v>1.5</v>
      </c>
      <c r="S610" s="17">
        <v>-2.2999999999999998</v>
      </c>
      <c r="T610" s="17">
        <v>61</v>
      </c>
      <c r="U610" s="17">
        <v>-14</v>
      </c>
      <c r="V610" s="17">
        <v>0.04</v>
      </c>
      <c r="W610" s="17">
        <v>7</v>
      </c>
      <c r="X610" s="17">
        <v>129</v>
      </c>
      <c r="Y610" s="17">
        <v>-0.3</v>
      </c>
      <c r="Z610" s="17">
        <v>0.3</v>
      </c>
      <c r="AA610" s="17">
        <v>1118</v>
      </c>
      <c r="AB610" s="17">
        <v>934</v>
      </c>
      <c r="AC610" s="17">
        <v>1404</v>
      </c>
      <c r="AD610" s="17">
        <v>1300</v>
      </c>
      <c r="AE610" s="17">
        <v>-0.8</v>
      </c>
      <c r="AF610" s="17">
        <v>1.5</v>
      </c>
      <c r="AG610" s="17">
        <v>1.5</v>
      </c>
      <c r="AH610" s="17">
        <v>-0.8</v>
      </c>
      <c r="AI610" s="17">
        <v>0.6</v>
      </c>
      <c r="AJ610" s="17">
        <v>7.3784999999999998</v>
      </c>
      <c r="AK610" s="17">
        <v>1.01</v>
      </c>
      <c r="AL610" s="17">
        <v>64</v>
      </c>
      <c r="AM610" s="17">
        <v>7.45</v>
      </c>
      <c r="AN610" s="17">
        <v>7.59</v>
      </c>
      <c r="AO610" s="17">
        <v>7.31</v>
      </c>
      <c r="AP610" s="17">
        <v>748</v>
      </c>
      <c r="AQ610" s="17">
        <v>100</v>
      </c>
      <c r="AR610" s="17">
        <v>33</v>
      </c>
      <c r="AS610" s="17">
        <v>21</v>
      </c>
      <c r="AT610" s="17">
        <v>36</v>
      </c>
      <c r="AU610" s="17">
        <v>4</v>
      </c>
      <c r="AV610" s="17"/>
      <c r="AW610" s="17"/>
      <c r="AX610" s="17"/>
    </row>
    <row r="611" spans="1:50" x14ac:dyDescent="0.15">
      <c r="A611" s="17" t="s">
        <v>164</v>
      </c>
      <c r="B611" s="17" t="s">
        <v>165</v>
      </c>
      <c r="C611" s="17">
        <v>32.5</v>
      </c>
      <c r="D611" s="17">
        <v>32.57</v>
      </c>
      <c r="E611" s="17">
        <v>32.22</v>
      </c>
      <c r="F611" s="17">
        <v>32.56</v>
      </c>
      <c r="G611" s="17">
        <v>32.75</v>
      </c>
      <c r="H611" s="17">
        <v>1448</v>
      </c>
      <c r="I611" s="17">
        <v>936</v>
      </c>
      <c r="J611" s="17">
        <v>-0.3</v>
      </c>
      <c r="K611" s="17">
        <v>0.5</v>
      </c>
      <c r="L611" s="17">
        <v>0.2</v>
      </c>
      <c r="M611" s="17">
        <v>-0.6</v>
      </c>
      <c r="N611" s="17">
        <v>-0.8</v>
      </c>
      <c r="O611" s="17">
        <v>97</v>
      </c>
      <c r="P611" s="17">
        <v>0</v>
      </c>
      <c r="Q611" s="17">
        <v>1</v>
      </c>
      <c r="R611" s="17">
        <v>0.2</v>
      </c>
      <c r="S611" s="17">
        <v>-0.9</v>
      </c>
      <c r="T611" s="17">
        <v>80</v>
      </c>
      <c r="U611" s="17">
        <v>46</v>
      </c>
      <c r="V611" s="17">
        <v>0.01</v>
      </c>
      <c r="W611" s="17">
        <v>60</v>
      </c>
      <c r="X611" s="17">
        <v>391</v>
      </c>
      <c r="Y611" s="17">
        <v>-0.2</v>
      </c>
      <c r="Z611" s="17">
        <v>-0.5</v>
      </c>
      <c r="AA611" s="17">
        <v>936</v>
      </c>
      <c r="AB611" s="17">
        <v>1110</v>
      </c>
      <c r="AC611" s="17">
        <v>1353</v>
      </c>
      <c r="AD611" s="17">
        <v>1448</v>
      </c>
      <c r="AE611" s="17">
        <v>0</v>
      </c>
      <c r="AF611" s="17">
        <v>0.7</v>
      </c>
      <c r="AG611" s="17">
        <v>0.1</v>
      </c>
      <c r="AH611" s="17">
        <v>0</v>
      </c>
      <c r="AI611" s="17">
        <v>0.09</v>
      </c>
      <c r="AJ611" s="17">
        <v>33.048000000000002</v>
      </c>
      <c r="AK611" s="17">
        <v>0.99</v>
      </c>
      <c r="AL611" s="17">
        <v>177</v>
      </c>
      <c r="AM611" s="17">
        <v>32.22</v>
      </c>
      <c r="AN611" s="17">
        <v>32.520000000000003</v>
      </c>
      <c r="AO611" s="17">
        <v>32.33</v>
      </c>
      <c r="AP611" s="17">
        <v>3257</v>
      </c>
      <c r="AQ611" s="17">
        <v>100</v>
      </c>
      <c r="AR611" s="17">
        <v>30</v>
      </c>
      <c r="AS611" s="17">
        <v>100</v>
      </c>
      <c r="AT611" s="17">
        <v>43</v>
      </c>
      <c r="AU611" s="17">
        <v>-6</v>
      </c>
      <c r="AV611" s="17"/>
      <c r="AW611" s="17"/>
      <c r="AX611" s="17"/>
    </row>
    <row r="612" spans="1:50" x14ac:dyDescent="0.15">
      <c r="A612" s="17" t="s">
        <v>2912</v>
      </c>
      <c r="B612" s="17" t="s">
        <v>2913</v>
      </c>
      <c r="C612" s="17">
        <v>10.91</v>
      </c>
      <c r="D612" s="17">
        <v>11.09</v>
      </c>
      <c r="E612" s="17">
        <v>10.85</v>
      </c>
      <c r="F612" s="17">
        <v>10.91</v>
      </c>
      <c r="G612" s="17">
        <v>10.93</v>
      </c>
      <c r="H612" s="17">
        <v>1036</v>
      </c>
      <c r="I612" s="17">
        <v>931</v>
      </c>
      <c r="J612" s="17">
        <v>0.6</v>
      </c>
      <c r="K612" s="17">
        <v>-0.6</v>
      </c>
      <c r="L612" s="17">
        <v>0</v>
      </c>
      <c r="M612" s="17">
        <v>-0.2</v>
      </c>
      <c r="N612" s="17">
        <v>-0.2</v>
      </c>
      <c r="O612" s="17">
        <v>25</v>
      </c>
      <c r="P612" s="17">
        <v>-1.6</v>
      </c>
      <c r="Q612" s="17">
        <v>0.6</v>
      </c>
      <c r="R612" s="17">
        <v>1.6</v>
      </c>
      <c r="S612" s="17">
        <v>-0.6</v>
      </c>
      <c r="T612" s="17">
        <v>25</v>
      </c>
      <c r="U612" s="17">
        <v>-29</v>
      </c>
      <c r="V612" s="17">
        <v>0.02</v>
      </c>
      <c r="W612" s="17">
        <v>54</v>
      </c>
      <c r="X612" s="17">
        <v>93</v>
      </c>
      <c r="Y612" s="17">
        <v>-0.5</v>
      </c>
      <c r="Z612" s="17">
        <v>-0.4</v>
      </c>
      <c r="AA612" s="17">
        <v>931</v>
      </c>
      <c r="AB612" s="17">
        <v>1036</v>
      </c>
      <c r="AC612" s="17">
        <v>1500</v>
      </c>
      <c r="AD612" s="17">
        <v>1300</v>
      </c>
      <c r="AE612" s="17">
        <v>-0.6</v>
      </c>
      <c r="AF612" s="17">
        <v>0.1</v>
      </c>
      <c r="AG612" s="17">
        <v>1.6</v>
      </c>
      <c r="AH612" s="17">
        <v>-0.6</v>
      </c>
      <c r="AI612" s="17">
        <v>1.04</v>
      </c>
      <c r="AJ612" s="17">
        <v>10.731999999999999</v>
      </c>
      <c r="AK612" s="17">
        <v>1.02</v>
      </c>
      <c r="AL612" s="17">
        <v>33</v>
      </c>
      <c r="AM612" s="17">
        <v>10.85</v>
      </c>
      <c r="AN612" s="17">
        <v>11.09</v>
      </c>
      <c r="AO612" s="17">
        <v>10.9</v>
      </c>
      <c r="AP612" s="17">
        <v>1098</v>
      </c>
      <c r="AQ612" s="17">
        <v>100</v>
      </c>
      <c r="AR612" s="17">
        <v>0</v>
      </c>
      <c r="AS612" s="17">
        <v>86</v>
      </c>
      <c r="AT612" s="17">
        <v>29</v>
      </c>
      <c r="AU612" s="17">
        <v>3</v>
      </c>
      <c r="AV612" s="17"/>
      <c r="AW612" s="17"/>
      <c r="AX612" s="17"/>
    </row>
    <row r="613" spans="1:50" x14ac:dyDescent="0.15">
      <c r="A613" s="17" t="s">
        <v>2808</v>
      </c>
      <c r="B613" s="17" t="s">
        <v>2809</v>
      </c>
      <c r="C613" s="17">
        <v>9.3699999999999992</v>
      </c>
      <c r="D613" s="17">
        <v>9.4600000000000009</v>
      </c>
      <c r="E613" s="17">
        <v>9.27</v>
      </c>
      <c r="F613" s="17">
        <v>9.41</v>
      </c>
      <c r="G613" s="17">
        <v>9.3800000000000008</v>
      </c>
      <c r="H613" s="17">
        <v>949</v>
      </c>
      <c r="I613" s="17">
        <v>1405</v>
      </c>
      <c r="J613" s="17">
        <v>-0.4</v>
      </c>
      <c r="K613" s="17">
        <v>0.9</v>
      </c>
      <c r="L613" s="17">
        <v>0.4</v>
      </c>
      <c r="M613" s="17">
        <v>0.3</v>
      </c>
      <c r="N613" s="17">
        <v>-0.1</v>
      </c>
      <c r="O613" s="17">
        <v>74</v>
      </c>
      <c r="P613" s="17">
        <v>-0.5</v>
      </c>
      <c r="Q613" s="17">
        <v>1.5</v>
      </c>
      <c r="R613" s="17">
        <v>1</v>
      </c>
      <c r="S613" s="17">
        <v>-1.1000000000000001</v>
      </c>
      <c r="T613" s="17">
        <v>53</v>
      </c>
      <c r="U613" s="17">
        <v>42</v>
      </c>
      <c r="V613" s="17">
        <v>0.02</v>
      </c>
      <c r="W613" s="17">
        <v>19</v>
      </c>
      <c r="X613" s="17">
        <v>109</v>
      </c>
      <c r="Y613" s="17">
        <v>-0.3</v>
      </c>
      <c r="Z613" s="17">
        <v>0.5</v>
      </c>
      <c r="AA613" s="17">
        <v>1126</v>
      </c>
      <c r="AB613" s="17">
        <v>949</v>
      </c>
      <c r="AC613" s="17">
        <v>1405</v>
      </c>
      <c r="AD613" s="17">
        <v>1459</v>
      </c>
      <c r="AE613" s="17">
        <v>-0.1</v>
      </c>
      <c r="AF613" s="17">
        <v>1.5</v>
      </c>
      <c r="AG613" s="17">
        <v>1</v>
      </c>
      <c r="AH613" s="17">
        <v>-0.1</v>
      </c>
      <c r="AI613" s="17">
        <v>0.52</v>
      </c>
      <c r="AJ613" s="17">
        <v>9.2554999999999996</v>
      </c>
      <c r="AK613" s="17">
        <v>1.02</v>
      </c>
      <c r="AL613" s="17">
        <v>50</v>
      </c>
      <c r="AM613" s="17">
        <v>9.3000000000000007</v>
      </c>
      <c r="AN613" s="17">
        <v>9.4600000000000009</v>
      </c>
      <c r="AO613" s="17">
        <v>9.27</v>
      </c>
      <c r="AP613" s="17">
        <v>942</v>
      </c>
      <c r="AQ613" s="17">
        <v>83</v>
      </c>
      <c r="AR613" s="17">
        <v>33</v>
      </c>
      <c r="AS613" s="17">
        <v>42</v>
      </c>
      <c r="AT613" s="17">
        <v>83</v>
      </c>
      <c r="AU613" s="17">
        <v>8</v>
      </c>
      <c r="AV613" s="17"/>
      <c r="AW613" s="17"/>
      <c r="AX613" s="17"/>
    </row>
    <row r="614" spans="1:50" x14ac:dyDescent="0.15">
      <c r="A614" s="17" t="s">
        <v>3090</v>
      </c>
      <c r="B614" s="17" t="s">
        <v>3091</v>
      </c>
      <c r="C614" s="17">
        <v>5.46</v>
      </c>
      <c r="D614" s="17">
        <v>5.46</v>
      </c>
      <c r="E614" s="17">
        <v>5.4</v>
      </c>
      <c r="F614" s="17">
        <v>5.43</v>
      </c>
      <c r="G614" s="17">
        <v>5.47</v>
      </c>
      <c r="H614" s="17">
        <v>930</v>
      </c>
      <c r="I614" s="17">
        <v>1407</v>
      </c>
      <c r="J614" s="17">
        <v>-1.1000000000000001</v>
      </c>
      <c r="K614" s="17">
        <v>0.6</v>
      </c>
      <c r="L614" s="17">
        <v>-0.6</v>
      </c>
      <c r="M614" s="17">
        <v>-0.7</v>
      </c>
      <c r="N614" s="17">
        <v>-0.2</v>
      </c>
      <c r="O614" s="17">
        <v>50</v>
      </c>
      <c r="P614" s="17">
        <v>-0.6</v>
      </c>
      <c r="Q614" s="17">
        <v>0.6</v>
      </c>
      <c r="R614" s="17">
        <v>0</v>
      </c>
      <c r="S614" s="17">
        <v>-1.1000000000000001</v>
      </c>
      <c r="T614" s="17">
        <v>100</v>
      </c>
      <c r="U614" s="17">
        <v>50</v>
      </c>
      <c r="V614" s="17">
        <v>0.01</v>
      </c>
      <c r="W614" s="17">
        <v>0</v>
      </c>
      <c r="X614" s="17">
        <v>85</v>
      </c>
      <c r="Y614" s="17">
        <v>-0.2</v>
      </c>
      <c r="Z614" s="17">
        <v>-0.2</v>
      </c>
      <c r="AA614" s="17">
        <v>1130</v>
      </c>
      <c r="AB614" s="17">
        <v>930</v>
      </c>
      <c r="AC614" s="17">
        <v>1407</v>
      </c>
      <c r="AD614" s="17">
        <v>1339</v>
      </c>
      <c r="AE614" s="17">
        <v>-0.2</v>
      </c>
      <c r="AF614" s="17">
        <v>0.6</v>
      </c>
      <c r="AG614" s="17">
        <v>0</v>
      </c>
      <c r="AH614" s="17">
        <v>-0.2</v>
      </c>
      <c r="AI614" s="17">
        <v>0.17</v>
      </c>
      <c r="AJ614" s="17">
        <v>5.4139999999999997</v>
      </c>
      <c r="AK614" s="17">
        <v>1</v>
      </c>
      <c r="AL614" s="17">
        <v>117</v>
      </c>
      <c r="AM614" s="17">
        <v>5.4</v>
      </c>
      <c r="AN614" s="17">
        <v>5.46</v>
      </c>
      <c r="AO614" s="17">
        <v>5.4</v>
      </c>
      <c r="AP614" s="17">
        <v>544</v>
      </c>
      <c r="AQ614" s="17">
        <v>100</v>
      </c>
      <c r="AR614" s="17">
        <v>67</v>
      </c>
      <c r="AS614" s="17">
        <v>100</v>
      </c>
      <c r="AT614" s="17">
        <v>67</v>
      </c>
      <c r="AU614" s="17">
        <v>-6</v>
      </c>
      <c r="AV614" s="17"/>
      <c r="AW614" s="17"/>
      <c r="AX614" s="17"/>
    </row>
    <row r="615" spans="1:50" x14ac:dyDescent="0.15">
      <c r="A615" s="17" t="s">
        <v>3326</v>
      </c>
      <c r="B615" s="17" t="s">
        <v>3327</v>
      </c>
      <c r="C615" s="17">
        <v>16.91</v>
      </c>
      <c r="D615" s="17">
        <v>17.34</v>
      </c>
      <c r="E615" s="17">
        <v>16.82</v>
      </c>
      <c r="F615" s="17">
        <v>17.22</v>
      </c>
      <c r="G615" s="17">
        <v>16.940000000000001</v>
      </c>
      <c r="H615" s="17">
        <v>1339</v>
      </c>
      <c r="I615" s="17">
        <v>939</v>
      </c>
      <c r="J615" s="17">
        <v>1.4</v>
      </c>
      <c r="K615" s="17">
        <v>0.5</v>
      </c>
      <c r="L615" s="17">
        <v>1.8</v>
      </c>
      <c r="M615" s="17">
        <v>1.6</v>
      </c>
      <c r="N615" s="17">
        <v>-0.2</v>
      </c>
      <c r="O615" s="17">
        <v>77</v>
      </c>
      <c r="P615" s="17">
        <v>-0.7</v>
      </c>
      <c r="Q615" s="17">
        <v>2.4</v>
      </c>
      <c r="R615" s="17">
        <v>2.5</v>
      </c>
      <c r="S615" s="17">
        <v>-0.5</v>
      </c>
      <c r="T615" s="17">
        <v>17</v>
      </c>
      <c r="U615" s="17">
        <v>15</v>
      </c>
      <c r="V615" s="17">
        <v>0.03</v>
      </c>
      <c r="W615" s="17">
        <v>78</v>
      </c>
      <c r="X615" s="17">
        <v>114</v>
      </c>
      <c r="Y615" s="17">
        <v>-0.1</v>
      </c>
      <c r="Z615" s="17">
        <v>-0.4</v>
      </c>
      <c r="AA615" s="17">
        <v>939</v>
      </c>
      <c r="AB615" s="17">
        <v>1034</v>
      </c>
      <c r="AC615" s="17">
        <v>1323</v>
      </c>
      <c r="AD615" s="17">
        <v>1339</v>
      </c>
      <c r="AE615" s="17">
        <v>-0.7</v>
      </c>
      <c r="AF615" s="17">
        <v>0.8</v>
      </c>
      <c r="AG615" s="17">
        <v>1.9</v>
      </c>
      <c r="AH615" s="17">
        <v>-0.7</v>
      </c>
      <c r="AI615" s="17">
        <v>0.84</v>
      </c>
      <c r="AJ615" s="17">
        <v>16.687999999999999</v>
      </c>
      <c r="AK615" s="17">
        <v>1.03</v>
      </c>
      <c r="AL615" s="17">
        <v>29</v>
      </c>
      <c r="AM615" s="17">
        <v>16.82</v>
      </c>
      <c r="AN615" s="17">
        <v>17.23</v>
      </c>
      <c r="AO615" s="17">
        <v>17.09</v>
      </c>
      <c r="AP615" s="17">
        <v>1734</v>
      </c>
      <c r="AQ615" s="17">
        <v>100</v>
      </c>
      <c r="AR615" s="17">
        <v>75</v>
      </c>
      <c r="AS615" s="17">
        <v>100</v>
      </c>
      <c r="AT615" s="17">
        <v>33</v>
      </c>
      <c r="AU615" s="17">
        <v>-9</v>
      </c>
      <c r="AV615" s="17"/>
      <c r="AW615" s="17"/>
      <c r="AX615" s="17"/>
    </row>
    <row r="616" spans="1:50" x14ac:dyDescent="0.15">
      <c r="A616" s="17" t="s">
        <v>3196</v>
      </c>
      <c r="B616" s="17" t="s">
        <v>3197</v>
      </c>
      <c r="C616" s="17">
        <v>6.8</v>
      </c>
      <c r="D616" s="17">
        <v>6.85</v>
      </c>
      <c r="E616" s="17">
        <v>6.8</v>
      </c>
      <c r="F616" s="17">
        <v>6.82</v>
      </c>
      <c r="G616" s="17">
        <v>6.83</v>
      </c>
      <c r="H616" s="17">
        <v>1043</v>
      </c>
      <c r="I616" s="17">
        <v>1455</v>
      </c>
      <c r="J616" s="17">
        <v>0.6</v>
      </c>
      <c r="K616" s="17">
        <v>-0.3</v>
      </c>
      <c r="L616" s="17">
        <v>0.3</v>
      </c>
      <c r="M616" s="17">
        <v>-0.1</v>
      </c>
      <c r="N616" s="17">
        <v>-0.4</v>
      </c>
      <c r="O616" s="17">
        <v>40</v>
      </c>
      <c r="P616" s="17">
        <v>-0.4</v>
      </c>
      <c r="Q616" s="17">
        <v>0.3</v>
      </c>
      <c r="R616" s="17">
        <v>0.7</v>
      </c>
      <c r="S616" s="17">
        <v>0</v>
      </c>
      <c r="T616" s="17">
        <v>0</v>
      </c>
      <c r="U616" s="17">
        <v>-40</v>
      </c>
      <c r="V616" s="17">
        <v>0.01</v>
      </c>
      <c r="W616" s="17">
        <v>80</v>
      </c>
      <c r="X616" s="17">
        <v>33</v>
      </c>
      <c r="Y616" s="17">
        <v>0.3</v>
      </c>
      <c r="Z616" s="17">
        <v>0.3</v>
      </c>
      <c r="AA616" s="17">
        <v>941</v>
      </c>
      <c r="AB616" s="17">
        <v>1043</v>
      </c>
      <c r="AC616" s="17">
        <v>1455</v>
      </c>
      <c r="AD616" s="17">
        <v>1300</v>
      </c>
      <c r="AE616" s="17">
        <v>-0.3</v>
      </c>
      <c r="AF616" s="17">
        <v>0.3</v>
      </c>
      <c r="AG616" s="17">
        <v>0.7</v>
      </c>
      <c r="AH616" s="17">
        <v>-0.3</v>
      </c>
      <c r="AI616" s="17">
        <v>1.4</v>
      </c>
      <c r="AJ616" s="17">
        <v>6.8505000000000003</v>
      </c>
      <c r="AK616" s="17">
        <v>1</v>
      </c>
      <c r="AL616" s="17">
        <v>60</v>
      </c>
      <c r="AM616" s="17">
        <v>6.8</v>
      </c>
      <c r="AN616" s="17">
        <v>6.85</v>
      </c>
      <c r="AO616" s="17">
        <v>6.8</v>
      </c>
      <c r="AP616" s="17">
        <v>684</v>
      </c>
      <c r="AQ616" s="17">
        <v>0</v>
      </c>
      <c r="AR616" s="17">
        <v>100</v>
      </c>
      <c r="AS616" s="17">
        <v>0</v>
      </c>
      <c r="AT616" s="17">
        <v>67</v>
      </c>
      <c r="AU616" s="17">
        <v>-5</v>
      </c>
      <c r="AV616" s="17"/>
      <c r="AW616" s="17"/>
      <c r="AX616" s="17"/>
    </row>
    <row r="617" spans="1:50" x14ac:dyDescent="0.15">
      <c r="A617" s="17" t="s">
        <v>2842</v>
      </c>
      <c r="B617" s="17" t="s">
        <v>2843</v>
      </c>
      <c r="C617" s="17">
        <v>10.92</v>
      </c>
      <c r="D617" s="17">
        <v>11.08</v>
      </c>
      <c r="E617" s="17">
        <v>10.83</v>
      </c>
      <c r="F617" s="17">
        <v>10.92</v>
      </c>
      <c r="G617" s="17">
        <v>10.98</v>
      </c>
      <c r="H617" s="17">
        <v>931</v>
      </c>
      <c r="I617" s="17">
        <v>1407</v>
      </c>
      <c r="J617" s="17">
        <v>-0.7</v>
      </c>
      <c r="K617" s="17">
        <v>0.7</v>
      </c>
      <c r="L617" s="17">
        <v>0</v>
      </c>
      <c r="M617" s="17">
        <v>-0.5</v>
      </c>
      <c r="N617" s="17">
        <v>-0.5</v>
      </c>
      <c r="O617" s="17">
        <v>36</v>
      </c>
      <c r="P617" s="17">
        <v>-1.5</v>
      </c>
      <c r="Q617" s="17">
        <v>0.8</v>
      </c>
      <c r="R617" s="17">
        <v>1.5</v>
      </c>
      <c r="S617" s="17">
        <v>-0.8</v>
      </c>
      <c r="T617" s="17">
        <v>36</v>
      </c>
      <c r="U617" s="17">
        <v>32</v>
      </c>
      <c r="V617" s="17">
        <v>0.02</v>
      </c>
      <c r="W617" s="17">
        <v>0</v>
      </c>
      <c r="X617" s="17">
        <v>115</v>
      </c>
      <c r="Y617" s="17">
        <v>1.3</v>
      </c>
      <c r="Z617" s="17">
        <v>0.5</v>
      </c>
      <c r="AA617" s="17">
        <v>1130</v>
      </c>
      <c r="AB617" s="17">
        <v>931</v>
      </c>
      <c r="AC617" s="17">
        <v>1407</v>
      </c>
      <c r="AD617" s="17">
        <v>1458</v>
      </c>
      <c r="AE617" s="17">
        <v>-0.1</v>
      </c>
      <c r="AF617" s="17">
        <v>0.8</v>
      </c>
      <c r="AG617" s="17">
        <v>1.5</v>
      </c>
      <c r="AH617" s="17">
        <v>-0.1</v>
      </c>
      <c r="AI617" s="17">
        <v>0.68</v>
      </c>
      <c r="AJ617" s="17">
        <v>10.682</v>
      </c>
      <c r="AK617" s="17">
        <v>1.02</v>
      </c>
      <c r="AL617" s="17">
        <v>58</v>
      </c>
      <c r="AM617" s="17">
        <v>10.84</v>
      </c>
      <c r="AN617" s="17">
        <v>11.08</v>
      </c>
      <c r="AO617" s="17">
        <v>10.83</v>
      </c>
      <c r="AP617" s="17">
        <v>1093</v>
      </c>
      <c r="AQ617" s="17">
        <v>0</v>
      </c>
      <c r="AR617" s="17">
        <v>93</v>
      </c>
      <c r="AS617" s="17">
        <v>0</v>
      </c>
      <c r="AT617" s="17">
        <v>31</v>
      </c>
      <c r="AU617" s="17">
        <v>1</v>
      </c>
      <c r="AV617" s="17"/>
      <c r="AW617" s="17"/>
      <c r="AX617" s="17"/>
    </row>
    <row r="618" spans="1:50" x14ac:dyDescent="0.15">
      <c r="A618" s="17" t="s">
        <v>275</v>
      </c>
      <c r="B618" s="17" t="s">
        <v>276</v>
      </c>
      <c r="C618" s="17">
        <v>32.619999999999997</v>
      </c>
      <c r="D618" s="17">
        <v>34.1</v>
      </c>
      <c r="E618" s="17">
        <v>32.619999999999997</v>
      </c>
      <c r="F618" s="17">
        <v>34</v>
      </c>
      <c r="G618" s="17">
        <v>32.61</v>
      </c>
      <c r="H618" s="17">
        <v>1012</v>
      </c>
      <c r="I618" s="17">
        <v>930</v>
      </c>
      <c r="J618" s="17">
        <v>3.5</v>
      </c>
      <c r="K618" s="17">
        <v>0.7</v>
      </c>
      <c r="L618" s="17">
        <v>4.0999999999999996</v>
      </c>
      <c r="M618" s="17">
        <v>4.2</v>
      </c>
      <c r="N618" s="17">
        <v>0</v>
      </c>
      <c r="O618" s="17">
        <v>93</v>
      </c>
      <c r="P618" s="17">
        <v>-0.3</v>
      </c>
      <c r="Q618" s="17">
        <v>4.0999999999999996</v>
      </c>
      <c r="R618" s="17">
        <v>4.4000000000000004</v>
      </c>
      <c r="S618" s="17">
        <v>0</v>
      </c>
      <c r="T618" s="17">
        <v>0</v>
      </c>
      <c r="U618" s="17">
        <v>17</v>
      </c>
      <c r="V618" s="17">
        <v>0.04</v>
      </c>
      <c r="W618" s="17">
        <v>77</v>
      </c>
      <c r="X618" s="17">
        <v>626</v>
      </c>
      <c r="Y618" s="17">
        <v>0.6</v>
      </c>
      <c r="Z618" s="17">
        <v>1.1000000000000001</v>
      </c>
      <c r="AA618" s="17">
        <v>930</v>
      </c>
      <c r="AB618" s="17">
        <v>1012</v>
      </c>
      <c r="AC618" s="17">
        <v>1403</v>
      </c>
      <c r="AD618" s="17">
        <v>1459</v>
      </c>
      <c r="AE618" s="17">
        <v>0</v>
      </c>
      <c r="AF618" s="17">
        <v>1.7</v>
      </c>
      <c r="AG618" s="17">
        <v>4.5</v>
      </c>
      <c r="AH618" s="17">
        <v>0</v>
      </c>
      <c r="AI618" s="17">
        <v>0.99</v>
      </c>
      <c r="AJ618" s="17">
        <v>30.812999999999999</v>
      </c>
      <c r="AK618" s="17">
        <v>1.1000000000000001</v>
      </c>
      <c r="AL618" s="17">
        <v>0</v>
      </c>
      <c r="AM618" s="17">
        <v>32.619999999999997</v>
      </c>
      <c r="AN618" s="17">
        <v>34.08</v>
      </c>
      <c r="AO618" s="17">
        <v>33.42</v>
      </c>
      <c r="AP618" s="17">
        <v>3400</v>
      </c>
      <c r="AQ618" s="17">
        <v>0</v>
      </c>
      <c r="AR618" s="17">
        <v>100</v>
      </c>
      <c r="AS618" s="17">
        <v>0</v>
      </c>
      <c r="AT618" s="17">
        <v>64</v>
      </c>
      <c r="AU618" s="17">
        <v>4</v>
      </c>
      <c r="AV618" s="17"/>
      <c r="AW618" s="17"/>
      <c r="AX618" s="17"/>
    </row>
    <row r="619" spans="1:50" x14ac:dyDescent="0.15">
      <c r="A619" s="17" t="s">
        <v>337</v>
      </c>
      <c r="B619" s="17" t="s">
        <v>338</v>
      </c>
      <c r="C619" s="17">
        <v>6.47</v>
      </c>
      <c r="D619" s="17">
        <v>7</v>
      </c>
      <c r="E619" s="17">
        <v>6.46</v>
      </c>
      <c r="F619" s="17">
        <v>6.86</v>
      </c>
      <c r="G619" s="17">
        <v>6.4</v>
      </c>
      <c r="H619" s="17">
        <v>1039</v>
      </c>
      <c r="I619" s="17">
        <v>938</v>
      </c>
      <c r="J619" s="17">
        <v>5.6</v>
      </c>
      <c r="K619" s="17">
        <v>0.4</v>
      </c>
      <c r="L619" s="17">
        <v>5.9</v>
      </c>
      <c r="M619" s="17">
        <v>6.9</v>
      </c>
      <c r="N619" s="17">
        <v>1.1000000000000001</v>
      </c>
      <c r="O619" s="17">
        <v>74</v>
      </c>
      <c r="P619" s="17">
        <v>-2</v>
      </c>
      <c r="Q619" s="17">
        <v>6</v>
      </c>
      <c r="R619" s="17">
        <v>7.9</v>
      </c>
      <c r="S619" s="17">
        <v>-0.2</v>
      </c>
      <c r="T619" s="17">
        <v>2</v>
      </c>
      <c r="U619" s="17">
        <v>6</v>
      </c>
      <c r="V619" s="17">
        <v>0.08</v>
      </c>
      <c r="W619" s="17">
        <v>68</v>
      </c>
      <c r="X619" s="17">
        <v>613</v>
      </c>
      <c r="Y619" s="17">
        <v>0</v>
      </c>
      <c r="Z619" s="17">
        <v>0.3</v>
      </c>
      <c r="AA619" s="17">
        <v>938</v>
      </c>
      <c r="AB619" s="17">
        <v>1039</v>
      </c>
      <c r="AC619" s="17">
        <v>1403</v>
      </c>
      <c r="AD619" s="17">
        <v>1304</v>
      </c>
      <c r="AE619" s="17">
        <v>-0.7</v>
      </c>
      <c r="AF619" s="17">
        <v>1.2</v>
      </c>
      <c r="AG619" s="17">
        <v>8.1999999999999993</v>
      </c>
      <c r="AH619" s="17">
        <v>-0.7</v>
      </c>
      <c r="AI619" s="17">
        <v>1.07</v>
      </c>
      <c r="AJ619" s="17">
        <v>6.1849999999999996</v>
      </c>
      <c r="AK619" s="17">
        <v>1.1100000000000001</v>
      </c>
      <c r="AL619" s="17">
        <v>0</v>
      </c>
      <c r="AM619" s="17">
        <v>6.47</v>
      </c>
      <c r="AN619" s="17">
        <v>7</v>
      </c>
      <c r="AO619" s="17">
        <v>6.78</v>
      </c>
      <c r="AP619" s="17">
        <v>691</v>
      </c>
      <c r="AQ619" s="17">
        <v>0</v>
      </c>
      <c r="AR619" s="17">
        <v>0</v>
      </c>
      <c r="AS619" s="17">
        <v>0</v>
      </c>
      <c r="AT619" s="17">
        <v>25</v>
      </c>
      <c r="AU619" s="17">
        <v>-6</v>
      </c>
      <c r="AV619" s="17"/>
      <c r="AW619" s="17"/>
      <c r="AX619" s="17"/>
    </row>
    <row r="620" spans="1:50" x14ac:dyDescent="0.15">
      <c r="A620" s="17" t="s">
        <v>355</v>
      </c>
      <c r="B620" s="17" t="s">
        <v>356</v>
      </c>
      <c r="C620" s="17">
        <v>16.670000000000002</v>
      </c>
      <c r="D620" s="17">
        <v>16.68</v>
      </c>
      <c r="E620" s="17">
        <v>16.28</v>
      </c>
      <c r="F620" s="17">
        <v>16.28</v>
      </c>
      <c r="G620" s="17">
        <v>16.670000000000002</v>
      </c>
      <c r="H620" s="17">
        <v>930</v>
      </c>
      <c r="I620" s="17">
        <v>1500</v>
      </c>
      <c r="J620" s="17">
        <v>-2</v>
      </c>
      <c r="K620" s="17">
        <v>-0.4</v>
      </c>
      <c r="L620" s="17">
        <v>-2.4</v>
      </c>
      <c r="M620" s="17">
        <v>-2.4</v>
      </c>
      <c r="N620" s="17">
        <v>0</v>
      </c>
      <c r="O620" s="17">
        <v>0</v>
      </c>
      <c r="P620" s="17">
        <v>-2.4</v>
      </c>
      <c r="Q620" s="17">
        <v>0</v>
      </c>
      <c r="R620" s="17">
        <v>0.1</v>
      </c>
      <c r="S620" s="17">
        <v>-2.4</v>
      </c>
      <c r="T620" s="17">
        <v>98</v>
      </c>
      <c r="U620" s="17">
        <v>-15</v>
      </c>
      <c r="V620" s="17">
        <v>0.02</v>
      </c>
      <c r="W620" s="17">
        <v>11</v>
      </c>
      <c r="X620" s="17">
        <v>68</v>
      </c>
      <c r="Y620" s="17">
        <v>-0.3</v>
      </c>
      <c r="Z620" s="17">
        <v>-1.2</v>
      </c>
      <c r="AA620" s="17">
        <v>1025</v>
      </c>
      <c r="AB620" s="17">
        <v>930</v>
      </c>
      <c r="AC620" s="17">
        <v>1500</v>
      </c>
      <c r="AD620" s="17">
        <v>1313</v>
      </c>
      <c r="AE620" s="17">
        <v>-0.7</v>
      </c>
      <c r="AF620" s="17">
        <v>0</v>
      </c>
      <c r="AG620" s="17">
        <v>0.1</v>
      </c>
      <c r="AH620" s="17">
        <v>-0.7</v>
      </c>
      <c r="AI620" s="17">
        <v>0.3</v>
      </c>
      <c r="AJ620" s="17">
        <v>16.205500000000001</v>
      </c>
      <c r="AK620" s="17">
        <v>1</v>
      </c>
      <c r="AL620" s="17">
        <v>97</v>
      </c>
      <c r="AM620" s="17">
        <v>16.3</v>
      </c>
      <c r="AN620" s="17">
        <v>16.68</v>
      </c>
      <c r="AO620" s="17">
        <v>16.28</v>
      </c>
      <c r="AP620" s="17">
        <v>1639</v>
      </c>
      <c r="AQ620" s="17">
        <v>83</v>
      </c>
      <c r="AR620" s="17">
        <v>0</v>
      </c>
      <c r="AS620" s="17">
        <v>96</v>
      </c>
      <c r="AT620" s="17">
        <v>16</v>
      </c>
      <c r="AU620" s="17">
        <v>-7</v>
      </c>
      <c r="AV620" s="17"/>
      <c r="AW620" s="17"/>
      <c r="AX620" s="17"/>
    </row>
    <row r="621" spans="1:50" x14ac:dyDescent="0.15">
      <c r="A621" s="17" t="s">
        <v>824</v>
      </c>
      <c r="B621" s="17" t="s">
        <v>825</v>
      </c>
      <c r="C621" s="17">
        <v>15.24</v>
      </c>
      <c r="D621" s="17">
        <v>15.36</v>
      </c>
      <c r="E621" s="17">
        <v>15</v>
      </c>
      <c r="F621" s="17">
        <v>15.08</v>
      </c>
      <c r="G621" s="17">
        <v>15.36</v>
      </c>
      <c r="H621" s="17">
        <v>1032</v>
      </c>
      <c r="I621" s="17">
        <v>1439</v>
      </c>
      <c r="J621" s="17">
        <v>-0.7</v>
      </c>
      <c r="K621" s="17">
        <v>-0.4</v>
      </c>
      <c r="L621" s="17">
        <v>-1.1000000000000001</v>
      </c>
      <c r="M621" s="17">
        <v>-1.8</v>
      </c>
      <c r="N621" s="17">
        <v>-0.8</v>
      </c>
      <c r="O621" s="17">
        <v>22</v>
      </c>
      <c r="P621" s="17">
        <v>-1.8</v>
      </c>
      <c r="Q621" s="17">
        <v>0.5</v>
      </c>
      <c r="R621" s="17">
        <v>0.8</v>
      </c>
      <c r="S621" s="17">
        <v>-1.6</v>
      </c>
      <c r="T621" s="17">
        <v>67</v>
      </c>
      <c r="U621" s="17">
        <v>-17</v>
      </c>
      <c r="V621" s="17">
        <v>0.02</v>
      </c>
      <c r="W621" s="17">
        <v>29</v>
      </c>
      <c r="X621" s="17">
        <v>395</v>
      </c>
      <c r="Y621" s="17">
        <v>0</v>
      </c>
      <c r="Z621" s="17">
        <v>-0.4</v>
      </c>
      <c r="AA621" s="17">
        <v>1019</v>
      </c>
      <c r="AB621" s="17">
        <v>1032</v>
      </c>
      <c r="AC621" s="17">
        <v>1439</v>
      </c>
      <c r="AD621" s="17">
        <v>1334</v>
      </c>
      <c r="AE621" s="17">
        <v>-0.7</v>
      </c>
      <c r="AF621" s="17">
        <v>0.5</v>
      </c>
      <c r="AG621" s="17">
        <v>0.8</v>
      </c>
      <c r="AH621" s="17">
        <v>-0.7</v>
      </c>
      <c r="AI621" s="17">
        <v>0.61</v>
      </c>
      <c r="AJ621" s="17">
        <v>14.7775</v>
      </c>
      <c r="AK621" s="17">
        <v>1.02</v>
      </c>
      <c r="AL621" s="17">
        <v>100</v>
      </c>
      <c r="AM621" s="17">
        <v>15.05</v>
      </c>
      <c r="AN621" s="17">
        <v>15.36</v>
      </c>
      <c r="AO621" s="17">
        <v>15</v>
      </c>
      <c r="AP621" s="17">
        <v>1518</v>
      </c>
      <c r="AQ621" s="17">
        <v>75</v>
      </c>
      <c r="AR621" s="17">
        <v>75</v>
      </c>
      <c r="AS621" s="17">
        <v>86</v>
      </c>
      <c r="AT621" s="17">
        <v>43</v>
      </c>
      <c r="AU621" s="17">
        <v>-6</v>
      </c>
      <c r="AV621" s="17"/>
      <c r="AW621" s="17"/>
      <c r="AX621" s="17"/>
    </row>
    <row r="622" spans="1:50" x14ac:dyDescent="0.15">
      <c r="A622" s="17" t="s">
        <v>666</v>
      </c>
      <c r="B622" s="17" t="s">
        <v>667</v>
      </c>
      <c r="C622" s="17">
        <v>8.99</v>
      </c>
      <c r="D622" s="17">
        <v>9.1199999999999992</v>
      </c>
      <c r="E622" s="17">
        <v>8.8000000000000007</v>
      </c>
      <c r="F622" s="17">
        <v>8.89</v>
      </c>
      <c r="G622" s="17">
        <v>9</v>
      </c>
      <c r="H622" s="17">
        <v>931</v>
      </c>
      <c r="I622" s="17">
        <v>1317</v>
      </c>
      <c r="J622" s="17">
        <v>-0.9</v>
      </c>
      <c r="K622" s="17">
        <v>-0.2</v>
      </c>
      <c r="L622" s="17">
        <v>-1.1000000000000001</v>
      </c>
      <c r="M622" s="17">
        <v>-1.2</v>
      </c>
      <c r="N622" s="17">
        <v>-0.1</v>
      </c>
      <c r="O622" s="17">
        <v>28</v>
      </c>
      <c r="P622" s="17">
        <v>-2.6</v>
      </c>
      <c r="Q622" s="17">
        <v>1</v>
      </c>
      <c r="R622" s="17">
        <v>1.4</v>
      </c>
      <c r="S622" s="17">
        <v>-2.1</v>
      </c>
      <c r="T622" s="17">
        <v>59</v>
      </c>
      <c r="U622" s="17">
        <v>-6</v>
      </c>
      <c r="V622" s="17">
        <v>0.04</v>
      </c>
      <c r="W622" s="17">
        <v>6</v>
      </c>
      <c r="X622" s="17">
        <v>177</v>
      </c>
      <c r="Y622" s="17">
        <v>0.7</v>
      </c>
      <c r="Z622" s="17">
        <v>0.2</v>
      </c>
      <c r="AA622" s="17">
        <v>1126</v>
      </c>
      <c r="AB622" s="17">
        <v>931</v>
      </c>
      <c r="AC622" s="17">
        <v>1317</v>
      </c>
      <c r="AD622" s="17">
        <v>1334</v>
      </c>
      <c r="AE622" s="17">
        <v>-0.4</v>
      </c>
      <c r="AF622" s="17">
        <v>0.9</v>
      </c>
      <c r="AG622" s="17">
        <v>0.8</v>
      </c>
      <c r="AH622" s="17">
        <v>-0.4</v>
      </c>
      <c r="AI622" s="17">
        <v>0.34</v>
      </c>
      <c r="AJ622" s="17">
        <v>8.7240000000000002</v>
      </c>
      <c r="AK622" s="17">
        <v>1.02</v>
      </c>
      <c r="AL622" s="17">
        <v>62</v>
      </c>
      <c r="AM622" s="17">
        <v>8.9</v>
      </c>
      <c r="AN622" s="17">
        <v>9.06</v>
      </c>
      <c r="AO622" s="17">
        <v>8.81</v>
      </c>
      <c r="AP622" s="17">
        <v>893</v>
      </c>
      <c r="AQ622" s="17">
        <v>0</v>
      </c>
      <c r="AR622" s="17">
        <v>100</v>
      </c>
      <c r="AS622" s="17">
        <v>42</v>
      </c>
      <c r="AT622" s="17">
        <v>58</v>
      </c>
      <c r="AU622" s="17">
        <v>-7</v>
      </c>
      <c r="AV622" s="17"/>
      <c r="AW622" s="17"/>
      <c r="AX622" s="17"/>
    </row>
    <row r="623" spans="1:50" x14ac:dyDescent="0.15">
      <c r="A623" s="17" t="s">
        <v>393</v>
      </c>
      <c r="B623" s="17" t="s">
        <v>394</v>
      </c>
      <c r="C623" s="17">
        <v>46.29</v>
      </c>
      <c r="D623" s="17">
        <v>46.96</v>
      </c>
      <c r="E623" s="17">
        <v>45.94</v>
      </c>
      <c r="F623" s="17">
        <v>46.88</v>
      </c>
      <c r="G623" s="17">
        <v>46.22</v>
      </c>
      <c r="H623" s="17">
        <v>1456</v>
      </c>
      <c r="I623" s="17">
        <v>939</v>
      </c>
      <c r="J623" s="17">
        <v>0.5</v>
      </c>
      <c r="K623" s="17">
        <v>0.8</v>
      </c>
      <c r="L623" s="17">
        <v>1.3</v>
      </c>
      <c r="M623" s="17">
        <v>1.4</v>
      </c>
      <c r="N623" s="17">
        <v>0.2</v>
      </c>
      <c r="O623" s="17">
        <v>92</v>
      </c>
      <c r="P623" s="17">
        <v>-0.2</v>
      </c>
      <c r="Q623" s="17">
        <v>2</v>
      </c>
      <c r="R623" s="17">
        <v>1.4</v>
      </c>
      <c r="S623" s="17">
        <v>-0.8</v>
      </c>
      <c r="T623" s="17">
        <v>34</v>
      </c>
      <c r="U623" s="17">
        <v>36</v>
      </c>
      <c r="V623" s="17">
        <v>0.02</v>
      </c>
      <c r="W623" s="17">
        <v>78</v>
      </c>
      <c r="X623" s="17">
        <v>211</v>
      </c>
      <c r="Y623" s="17">
        <v>-0.2</v>
      </c>
      <c r="Z623" s="17">
        <v>-0.7</v>
      </c>
      <c r="AA623" s="17">
        <v>939</v>
      </c>
      <c r="AB623" s="17">
        <v>1115</v>
      </c>
      <c r="AC623" s="17">
        <v>1310</v>
      </c>
      <c r="AD623" s="17">
        <v>1456</v>
      </c>
      <c r="AE623" s="17">
        <v>-0.2</v>
      </c>
      <c r="AF623" s="17">
        <v>1</v>
      </c>
      <c r="AG623" s="17">
        <v>0.8</v>
      </c>
      <c r="AH623" s="17">
        <v>-0.2</v>
      </c>
      <c r="AI623" s="17">
        <v>0.45</v>
      </c>
      <c r="AJ623" s="17">
        <v>47.305999999999997</v>
      </c>
      <c r="AK623" s="17">
        <v>0.99</v>
      </c>
      <c r="AL623" s="17">
        <v>38</v>
      </c>
      <c r="AM623" s="17">
        <v>45.94</v>
      </c>
      <c r="AN623" s="17">
        <v>46.67</v>
      </c>
      <c r="AO623" s="17">
        <v>46.42</v>
      </c>
      <c r="AP623" s="17">
        <v>4696</v>
      </c>
      <c r="AQ623" s="17">
        <v>100</v>
      </c>
      <c r="AR623" s="17">
        <v>52</v>
      </c>
      <c r="AS623" s="17">
        <v>100</v>
      </c>
      <c r="AT623" s="17">
        <v>9</v>
      </c>
      <c r="AU623" s="17">
        <v>-9</v>
      </c>
      <c r="AV623" s="17"/>
      <c r="AW623" s="17"/>
      <c r="AX623" s="17"/>
    </row>
    <row r="624" spans="1:50" x14ac:dyDescent="0.15">
      <c r="A624" s="17" t="s">
        <v>3216</v>
      </c>
      <c r="B624" s="17" t="s">
        <v>3217</v>
      </c>
      <c r="C624" s="17">
        <v>11.02</v>
      </c>
      <c r="D624" s="17">
        <v>11.17</v>
      </c>
      <c r="E624" s="17">
        <v>10.81</v>
      </c>
      <c r="F624" s="17">
        <v>10.92</v>
      </c>
      <c r="G624" s="17">
        <v>11.06</v>
      </c>
      <c r="H624" s="17">
        <v>945</v>
      </c>
      <c r="I624" s="17">
        <v>1323</v>
      </c>
      <c r="J624" s="17">
        <v>-1.5</v>
      </c>
      <c r="K624" s="17">
        <v>0.6</v>
      </c>
      <c r="L624" s="17">
        <v>-0.9</v>
      </c>
      <c r="M624" s="17">
        <v>-1.3</v>
      </c>
      <c r="N624" s="17">
        <v>-0.4</v>
      </c>
      <c r="O624" s="17">
        <v>31</v>
      </c>
      <c r="P624" s="17">
        <v>-2.2999999999999998</v>
      </c>
      <c r="Q624" s="17">
        <v>1</v>
      </c>
      <c r="R624" s="17">
        <v>1.4</v>
      </c>
      <c r="S624" s="17">
        <v>-1.9</v>
      </c>
      <c r="T624" s="17">
        <v>58</v>
      </c>
      <c r="U624" s="17">
        <v>19</v>
      </c>
      <c r="V624" s="17">
        <v>0.03</v>
      </c>
      <c r="W624" s="17">
        <v>12</v>
      </c>
      <c r="X624" s="17">
        <v>232</v>
      </c>
      <c r="Y624" s="17">
        <v>-0.3</v>
      </c>
      <c r="Z624" s="17">
        <v>0.3</v>
      </c>
      <c r="AA624" s="17">
        <v>1118</v>
      </c>
      <c r="AB624" s="17">
        <v>945</v>
      </c>
      <c r="AC624" s="17">
        <v>1323</v>
      </c>
      <c r="AD624" s="17">
        <v>1418</v>
      </c>
      <c r="AE624" s="17">
        <v>-0.9</v>
      </c>
      <c r="AF624" s="17">
        <v>1</v>
      </c>
      <c r="AG624" s="17">
        <v>1.2</v>
      </c>
      <c r="AH624" s="17">
        <v>-0.9</v>
      </c>
      <c r="AI624" s="17">
        <v>0.64</v>
      </c>
      <c r="AJ624" s="17">
        <v>10.295</v>
      </c>
      <c r="AK624" s="17">
        <v>1.06</v>
      </c>
      <c r="AL624" s="17">
        <v>74</v>
      </c>
      <c r="AM624" s="17">
        <v>10.81</v>
      </c>
      <c r="AN624" s="17">
        <v>11.15</v>
      </c>
      <c r="AO624" s="17">
        <v>10.81</v>
      </c>
      <c r="AP624" s="17">
        <v>1102</v>
      </c>
      <c r="AQ624" s="17">
        <v>60</v>
      </c>
      <c r="AR624" s="17">
        <v>0</v>
      </c>
      <c r="AS624" s="17">
        <v>60</v>
      </c>
      <c r="AT624" s="17">
        <v>90</v>
      </c>
      <c r="AU624" s="17">
        <v>3</v>
      </c>
      <c r="AV624" s="17"/>
      <c r="AW624" s="17"/>
      <c r="AX624" s="17"/>
    </row>
    <row r="625" spans="1:50" x14ac:dyDescent="0.15">
      <c r="A625" s="17" t="s">
        <v>3006</v>
      </c>
      <c r="B625" s="17" t="s">
        <v>3007</v>
      </c>
      <c r="C625" s="17">
        <v>2.82</v>
      </c>
      <c r="D625" s="17">
        <v>2.83</v>
      </c>
      <c r="E625" s="17">
        <v>2.81</v>
      </c>
      <c r="F625" s="17">
        <v>2.82</v>
      </c>
      <c r="G625" s="17">
        <v>2.82</v>
      </c>
      <c r="H625" s="17">
        <v>949</v>
      </c>
      <c r="I625" s="17">
        <v>1453</v>
      </c>
      <c r="J625" s="17">
        <v>0.4</v>
      </c>
      <c r="K625" s="17">
        <v>-0.4</v>
      </c>
      <c r="L625" s="17">
        <v>0</v>
      </c>
      <c r="M625" s="17">
        <v>0</v>
      </c>
      <c r="N625" s="17">
        <v>0</v>
      </c>
      <c r="O625" s="17">
        <v>50</v>
      </c>
      <c r="P625" s="17">
        <v>-0.4</v>
      </c>
      <c r="Q625" s="17">
        <v>0.4</v>
      </c>
      <c r="R625" s="17">
        <v>0.4</v>
      </c>
      <c r="S625" s="17">
        <v>-0.4</v>
      </c>
      <c r="T625" s="17">
        <v>50</v>
      </c>
      <c r="U625" s="17">
        <v>-50</v>
      </c>
      <c r="V625" s="17">
        <v>0.01</v>
      </c>
      <c r="W625" s="17">
        <v>100</v>
      </c>
      <c r="X625" s="17">
        <v>101</v>
      </c>
      <c r="Y625" s="17">
        <v>-0.4</v>
      </c>
      <c r="Z625" s="17">
        <v>-0.4</v>
      </c>
      <c r="AA625" s="17">
        <v>1130</v>
      </c>
      <c r="AB625" s="17">
        <v>949</v>
      </c>
      <c r="AC625" s="17">
        <v>1453</v>
      </c>
      <c r="AD625" s="17">
        <v>1300</v>
      </c>
      <c r="AE625" s="17">
        <v>-0.4</v>
      </c>
      <c r="AF625" s="17">
        <v>0.4</v>
      </c>
      <c r="AG625" s="17">
        <v>0.4</v>
      </c>
      <c r="AH625" s="17">
        <v>-0.4</v>
      </c>
      <c r="AI625" s="17">
        <v>1</v>
      </c>
      <c r="AJ625" s="17">
        <v>2.8454999999999999</v>
      </c>
      <c r="AK625" s="17">
        <v>0.99</v>
      </c>
      <c r="AL625" s="17">
        <v>50</v>
      </c>
      <c r="AM625" s="17">
        <v>2.81</v>
      </c>
      <c r="AN625" s="17">
        <v>2.83</v>
      </c>
      <c r="AO625" s="17">
        <v>2.81</v>
      </c>
      <c r="AP625" s="17">
        <v>283</v>
      </c>
      <c r="AQ625" s="17">
        <v>100</v>
      </c>
      <c r="AR625" s="17">
        <v>0</v>
      </c>
      <c r="AS625" s="17">
        <v>100</v>
      </c>
      <c r="AT625" s="17">
        <v>0</v>
      </c>
      <c r="AU625" s="17">
        <v>-10</v>
      </c>
      <c r="AV625" s="17"/>
      <c r="AW625" s="17"/>
      <c r="AX625" s="17"/>
    </row>
    <row r="626" spans="1:50" x14ac:dyDescent="0.15">
      <c r="A626" s="17" t="s">
        <v>2914</v>
      </c>
      <c r="B626" s="17" t="s">
        <v>2915</v>
      </c>
      <c r="C626" s="17">
        <v>12.14</v>
      </c>
      <c r="D626" s="17">
        <v>12.14</v>
      </c>
      <c r="E626" s="17">
        <v>12</v>
      </c>
      <c r="F626" s="17">
        <v>12.03</v>
      </c>
      <c r="G626" s="17">
        <v>12.14</v>
      </c>
      <c r="H626" s="17">
        <v>930</v>
      </c>
      <c r="I626" s="17">
        <v>1405</v>
      </c>
      <c r="J626" s="17">
        <v>-1.1000000000000001</v>
      </c>
      <c r="K626" s="17">
        <v>0.2</v>
      </c>
      <c r="L626" s="17">
        <v>-0.9</v>
      </c>
      <c r="M626" s="17">
        <v>-0.9</v>
      </c>
      <c r="N626" s="17">
        <v>0</v>
      </c>
      <c r="O626" s="17">
        <v>21</v>
      </c>
      <c r="P626" s="17">
        <v>-0.9</v>
      </c>
      <c r="Q626" s="17">
        <v>0.2</v>
      </c>
      <c r="R626" s="17">
        <v>0</v>
      </c>
      <c r="S626" s="17">
        <v>-1.2</v>
      </c>
      <c r="T626" s="17">
        <v>100</v>
      </c>
      <c r="U626" s="17">
        <v>14</v>
      </c>
      <c r="V626" s="17">
        <v>0.01</v>
      </c>
      <c r="W626" s="17">
        <v>7</v>
      </c>
      <c r="X626" s="17">
        <v>32</v>
      </c>
      <c r="Y626" s="17">
        <v>-0.1</v>
      </c>
      <c r="Z626" s="17">
        <v>-0.2</v>
      </c>
      <c r="AA626" s="17">
        <v>1130</v>
      </c>
      <c r="AB626" s="17">
        <v>930</v>
      </c>
      <c r="AC626" s="17">
        <v>1405</v>
      </c>
      <c r="AD626" s="17">
        <v>1328</v>
      </c>
      <c r="AE626" s="17">
        <v>-0.2</v>
      </c>
      <c r="AF626" s="17">
        <v>0.2</v>
      </c>
      <c r="AG626" s="17">
        <v>0</v>
      </c>
      <c r="AH626" s="17">
        <v>-0.2</v>
      </c>
      <c r="AI626" s="17">
        <v>0.14000000000000001</v>
      </c>
      <c r="AJ626" s="17">
        <v>11.818</v>
      </c>
      <c r="AK626" s="17">
        <v>1.02</v>
      </c>
      <c r="AL626" s="17">
        <v>100</v>
      </c>
      <c r="AM626" s="17">
        <v>12</v>
      </c>
      <c r="AN626" s="17">
        <v>12.14</v>
      </c>
      <c r="AO626" s="17">
        <v>12</v>
      </c>
      <c r="AP626" s="17">
        <v>1205</v>
      </c>
      <c r="AQ626" s="17">
        <v>100</v>
      </c>
      <c r="AR626" s="17">
        <v>67</v>
      </c>
      <c r="AS626" s="17">
        <v>100</v>
      </c>
      <c r="AT626" s="17">
        <v>71</v>
      </c>
      <c r="AU626" s="17">
        <v>-7</v>
      </c>
      <c r="AV626" s="17"/>
      <c r="AW626" s="17"/>
      <c r="AX626" s="17"/>
    </row>
    <row r="627" spans="1:50" x14ac:dyDescent="0.15">
      <c r="A627" s="17" t="s">
        <v>335</v>
      </c>
      <c r="B627" s="17" t="s">
        <v>336</v>
      </c>
      <c r="C627" s="17">
        <v>3.91</v>
      </c>
      <c r="D627" s="17">
        <v>3.92</v>
      </c>
      <c r="E627" s="17">
        <v>3.83</v>
      </c>
      <c r="F627" s="17">
        <v>3.84</v>
      </c>
      <c r="G627" s="17">
        <v>3.91</v>
      </c>
      <c r="H627" s="17">
        <v>930</v>
      </c>
      <c r="I627" s="17">
        <v>1440</v>
      </c>
      <c r="J627" s="17">
        <v>-0.5</v>
      </c>
      <c r="K627" s="17">
        <v>-1.3</v>
      </c>
      <c r="L627" s="17">
        <v>-1.8</v>
      </c>
      <c r="M627" s="17">
        <v>-1.8</v>
      </c>
      <c r="N627" s="17">
        <v>0</v>
      </c>
      <c r="O627" s="17">
        <v>11</v>
      </c>
      <c r="P627" s="17">
        <v>-2.1</v>
      </c>
      <c r="Q627" s="17">
        <v>0.3</v>
      </c>
      <c r="R627" s="17">
        <v>0.3</v>
      </c>
      <c r="S627" s="17">
        <v>-2.1</v>
      </c>
      <c r="T627" s="17">
        <v>89</v>
      </c>
      <c r="U627" s="17">
        <v>-56</v>
      </c>
      <c r="V627" s="17">
        <v>0.02</v>
      </c>
      <c r="W627" s="17">
        <v>40</v>
      </c>
      <c r="X627" s="17">
        <v>1334</v>
      </c>
      <c r="Y627" s="17">
        <v>0</v>
      </c>
      <c r="Z627" s="17">
        <v>-0.5</v>
      </c>
      <c r="AA627" s="17">
        <v>1130</v>
      </c>
      <c r="AB627" s="17">
        <v>930</v>
      </c>
      <c r="AC627" s="17">
        <v>1440</v>
      </c>
      <c r="AD627" s="17">
        <v>1300</v>
      </c>
      <c r="AE627" s="17">
        <v>-1</v>
      </c>
      <c r="AF627" s="17">
        <v>0.3</v>
      </c>
      <c r="AG627" s="17">
        <v>0.3</v>
      </c>
      <c r="AH627" s="17">
        <v>-1</v>
      </c>
      <c r="AI627" s="17">
        <v>0.56000000000000005</v>
      </c>
      <c r="AJ627" s="17">
        <v>3.8984999999999999</v>
      </c>
      <c r="AK627" s="17">
        <v>0.98</v>
      </c>
      <c r="AL627" s="17">
        <v>80</v>
      </c>
      <c r="AM627" s="17">
        <v>3.87</v>
      </c>
      <c r="AN627" s="17">
        <v>3.92</v>
      </c>
      <c r="AO627" s="17">
        <v>3.83</v>
      </c>
      <c r="AP627" s="17">
        <v>388</v>
      </c>
      <c r="AQ627" s="17">
        <v>50</v>
      </c>
      <c r="AR627" s="17">
        <v>50</v>
      </c>
      <c r="AS627" s="17">
        <v>67</v>
      </c>
      <c r="AT627" s="17">
        <v>0</v>
      </c>
      <c r="AU627" s="17">
        <v>-10</v>
      </c>
      <c r="AV627" s="17"/>
      <c r="AW627" s="17"/>
      <c r="AX627" s="17"/>
    </row>
    <row r="628" spans="1:50" x14ac:dyDescent="0.15">
      <c r="A628" s="17" t="s">
        <v>546</v>
      </c>
      <c r="B628" s="17" t="s">
        <v>547</v>
      </c>
      <c r="C628" s="17">
        <v>6.5</v>
      </c>
      <c r="D628" s="17">
        <v>6.51</v>
      </c>
      <c r="E628" s="17">
        <v>6.45</v>
      </c>
      <c r="F628" s="17">
        <v>6.47</v>
      </c>
      <c r="G628" s="17">
        <v>6.5</v>
      </c>
      <c r="H628" s="17">
        <v>930</v>
      </c>
      <c r="I628" s="17">
        <v>1420</v>
      </c>
      <c r="J628" s="17">
        <v>-0.2</v>
      </c>
      <c r="K628" s="17">
        <v>-0.3</v>
      </c>
      <c r="L628" s="17">
        <v>-0.5</v>
      </c>
      <c r="M628" s="17">
        <v>-0.5</v>
      </c>
      <c r="N628" s="17">
        <v>0</v>
      </c>
      <c r="O628" s="17">
        <v>33</v>
      </c>
      <c r="P628" s="17">
        <v>-0.6</v>
      </c>
      <c r="Q628" s="17">
        <v>0.3</v>
      </c>
      <c r="R628" s="17">
        <v>0.2</v>
      </c>
      <c r="S628" s="17">
        <v>-0.8</v>
      </c>
      <c r="T628" s="17">
        <v>83</v>
      </c>
      <c r="U628" s="17">
        <v>-33</v>
      </c>
      <c r="V628" s="17">
        <v>0.01</v>
      </c>
      <c r="W628" s="17">
        <v>50</v>
      </c>
      <c r="X628" s="17">
        <v>39</v>
      </c>
      <c r="Y628" s="17">
        <v>0</v>
      </c>
      <c r="Z628" s="17">
        <v>-0.2</v>
      </c>
      <c r="AA628" s="17">
        <v>1122</v>
      </c>
      <c r="AB628" s="17">
        <v>930</v>
      </c>
      <c r="AC628" s="17">
        <v>1420</v>
      </c>
      <c r="AD628" s="17">
        <v>1300</v>
      </c>
      <c r="AE628" s="17">
        <v>-0.3</v>
      </c>
      <c r="AF628" s="17">
        <v>0.3</v>
      </c>
      <c r="AG628" s="17">
        <v>0.2</v>
      </c>
      <c r="AH628" s="17">
        <v>-0.3</v>
      </c>
      <c r="AI628" s="17">
        <v>0.5</v>
      </c>
      <c r="AJ628" s="17">
        <v>6.4954999999999998</v>
      </c>
      <c r="AK628" s="17">
        <v>1</v>
      </c>
      <c r="AL628" s="17">
        <v>75</v>
      </c>
      <c r="AM628" s="17">
        <v>6.47</v>
      </c>
      <c r="AN628" s="17">
        <v>6.51</v>
      </c>
      <c r="AO628" s="17">
        <v>6.45</v>
      </c>
      <c r="AP628" s="17">
        <v>649</v>
      </c>
      <c r="AQ628" s="17">
        <v>50</v>
      </c>
      <c r="AR628" s="17">
        <v>50</v>
      </c>
      <c r="AS628" s="17">
        <v>67</v>
      </c>
      <c r="AT628" s="17">
        <v>33</v>
      </c>
      <c r="AU628" s="17">
        <v>-10</v>
      </c>
      <c r="AV628" s="17"/>
      <c r="AW628" s="17"/>
      <c r="AX628" s="17"/>
    </row>
    <row r="629" spans="1:50" x14ac:dyDescent="0.15">
      <c r="A629" s="17" t="s">
        <v>996</v>
      </c>
      <c r="B629" s="17" t="s">
        <v>997</v>
      </c>
      <c r="C629" s="17">
        <v>14.55</v>
      </c>
      <c r="D629" s="17">
        <v>14.7</v>
      </c>
      <c r="E629" s="17">
        <v>14.47</v>
      </c>
      <c r="F629" s="17">
        <v>14.52</v>
      </c>
      <c r="G629" s="17">
        <v>14.5</v>
      </c>
      <c r="H629" s="17">
        <v>945</v>
      </c>
      <c r="I629" s="17">
        <v>1401</v>
      </c>
      <c r="J629" s="17">
        <v>-0.1</v>
      </c>
      <c r="K629" s="17">
        <v>-0.1</v>
      </c>
      <c r="L629" s="17">
        <v>-0.2</v>
      </c>
      <c r="M629" s="17">
        <v>0.1</v>
      </c>
      <c r="N629" s="17">
        <v>0.3</v>
      </c>
      <c r="O629" s="17">
        <v>22</v>
      </c>
      <c r="P629" s="17">
        <v>-1.2</v>
      </c>
      <c r="Q629" s="17">
        <v>0.3</v>
      </c>
      <c r="R629" s="17">
        <v>1</v>
      </c>
      <c r="S629" s="17">
        <v>-0.6</v>
      </c>
      <c r="T629" s="17">
        <v>35</v>
      </c>
      <c r="U629" s="17">
        <v>-4</v>
      </c>
      <c r="V629" s="17">
        <v>0.02</v>
      </c>
      <c r="W629" s="17">
        <v>6</v>
      </c>
      <c r="X629" s="17">
        <v>619</v>
      </c>
      <c r="Y629" s="17">
        <v>0</v>
      </c>
      <c r="Z629" s="17">
        <v>0.3</v>
      </c>
      <c r="AA629" s="17">
        <v>1126</v>
      </c>
      <c r="AB629" s="17">
        <v>945</v>
      </c>
      <c r="AC629" s="17">
        <v>1401</v>
      </c>
      <c r="AD629" s="17">
        <v>1337</v>
      </c>
      <c r="AE629" s="17">
        <v>-0.8</v>
      </c>
      <c r="AF629" s="17">
        <v>0.3</v>
      </c>
      <c r="AG629" s="17">
        <v>1</v>
      </c>
      <c r="AH629" s="17">
        <v>-0.8</v>
      </c>
      <c r="AI629" s="17">
        <v>1.17</v>
      </c>
      <c r="AJ629" s="17">
        <v>14.2225</v>
      </c>
      <c r="AK629" s="17">
        <v>1.02</v>
      </c>
      <c r="AL629" s="17">
        <v>0</v>
      </c>
      <c r="AM629" s="17">
        <v>14.52</v>
      </c>
      <c r="AN629" s="17">
        <v>14.7</v>
      </c>
      <c r="AO629" s="17">
        <v>14.47</v>
      </c>
      <c r="AP629" s="17">
        <v>1464</v>
      </c>
      <c r="AQ629" s="17">
        <v>50</v>
      </c>
      <c r="AR629" s="17">
        <v>50</v>
      </c>
      <c r="AS629" s="17">
        <v>18</v>
      </c>
      <c r="AT629" s="17">
        <v>64</v>
      </c>
      <c r="AU629" s="17">
        <v>1</v>
      </c>
      <c r="AV629" s="17"/>
      <c r="AW629" s="17"/>
      <c r="AX629" s="17"/>
    </row>
    <row r="630" spans="1:50" x14ac:dyDescent="0.15">
      <c r="A630" s="17" t="s">
        <v>806</v>
      </c>
      <c r="B630" s="17" t="s">
        <v>807</v>
      </c>
      <c r="C630" s="17">
        <v>3.49</v>
      </c>
      <c r="D630" s="17">
        <v>3.55</v>
      </c>
      <c r="E630" s="17">
        <v>3.48</v>
      </c>
      <c r="F630" s="17">
        <v>3.53</v>
      </c>
      <c r="G630" s="17">
        <v>3.5</v>
      </c>
      <c r="H630" s="17">
        <v>1110</v>
      </c>
      <c r="I630" s="17">
        <v>1017</v>
      </c>
      <c r="J630" s="17">
        <v>1.1000000000000001</v>
      </c>
      <c r="K630" s="17">
        <v>0</v>
      </c>
      <c r="L630" s="17">
        <v>1.1000000000000001</v>
      </c>
      <c r="M630" s="17">
        <v>0.9</v>
      </c>
      <c r="N630" s="17">
        <v>-0.3</v>
      </c>
      <c r="O630" s="17">
        <v>71</v>
      </c>
      <c r="P630" s="17">
        <v>-0.6</v>
      </c>
      <c r="Q630" s="17">
        <v>1.4</v>
      </c>
      <c r="R630" s="17">
        <v>1.7</v>
      </c>
      <c r="S630" s="17">
        <v>-0.3</v>
      </c>
      <c r="T630" s="17">
        <v>14</v>
      </c>
      <c r="U630" s="17">
        <v>0</v>
      </c>
      <c r="V630" s="17">
        <v>0.02</v>
      </c>
      <c r="W630" s="17">
        <v>71</v>
      </c>
      <c r="X630" s="17">
        <v>59</v>
      </c>
      <c r="Y630" s="17">
        <v>0</v>
      </c>
      <c r="Z630" s="17">
        <v>0</v>
      </c>
      <c r="AA630" s="17">
        <v>1017</v>
      </c>
      <c r="AB630" s="17">
        <v>1110</v>
      </c>
      <c r="AC630" s="17">
        <v>1408</v>
      </c>
      <c r="AD630" s="17">
        <v>1433</v>
      </c>
      <c r="AE630" s="17">
        <v>-0.3</v>
      </c>
      <c r="AF630" s="17">
        <v>0.9</v>
      </c>
      <c r="AG630" s="17">
        <v>1.7</v>
      </c>
      <c r="AH630" s="17">
        <v>-0.3</v>
      </c>
      <c r="AI630" s="17">
        <v>1</v>
      </c>
      <c r="AJ630" s="17">
        <v>3.5255000000000001</v>
      </c>
      <c r="AK630" s="17">
        <v>1</v>
      </c>
      <c r="AL630" s="17">
        <v>29</v>
      </c>
      <c r="AM630" s="17">
        <v>3.48</v>
      </c>
      <c r="AN630" s="17">
        <v>3.55</v>
      </c>
      <c r="AO630" s="17">
        <v>3.5</v>
      </c>
      <c r="AP630" s="17">
        <v>354</v>
      </c>
      <c r="AQ630" s="17">
        <v>0</v>
      </c>
      <c r="AR630" s="17">
        <v>0</v>
      </c>
      <c r="AS630" s="17">
        <v>50</v>
      </c>
      <c r="AT630" s="17">
        <v>50</v>
      </c>
      <c r="AU630" s="17">
        <v>-8</v>
      </c>
      <c r="AV630" s="17"/>
      <c r="AW630" s="17"/>
      <c r="AX630" s="17"/>
    </row>
    <row r="631" spans="1:50" x14ac:dyDescent="0.15">
      <c r="A631" s="17" t="s">
        <v>3322</v>
      </c>
      <c r="B631" s="17" t="s">
        <v>3323</v>
      </c>
      <c r="C631" s="17">
        <v>17.64</v>
      </c>
      <c r="D631" s="17">
        <v>17.760000000000002</v>
      </c>
      <c r="E631" s="17">
        <v>17.38</v>
      </c>
      <c r="F631" s="17">
        <v>17.62</v>
      </c>
      <c r="G631" s="17">
        <v>17.63</v>
      </c>
      <c r="H631" s="17">
        <v>1012</v>
      </c>
      <c r="I631" s="17">
        <v>931</v>
      </c>
      <c r="J631" s="17">
        <v>-0.5</v>
      </c>
      <c r="K631" s="17">
        <v>0.4</v>
      </c>
      <c r="L631" s="17">
        <v>-0.1</v>
      </c>
      <c r="M631" s="17">
        <v>-0.1</v>
      </c>
      <c r="N631" s="17">
        <v>0.1</v>
      </c>
      <c r="O631" s="17">
        <v>63</v>
      </c>
      <c r="P631" s="17">
        <v>-0.8</v>
      </c>
      <c r="Q631" s="17">
        <v>1.4</v>
      </c>
      <c r="R631" s="17">
        <v>0.7</v>
      </c>
      <c r="S631" s="17">
        <v>-1.5</v>
      </c>
      <c r="T631" s="17">
        <v>68</v>
      </c>
      <c r="U631" s="17">
        <v>18</v>
      </c>
      <c r="V631" s="17">
        <v>0.02</v>
      </c>
      <c r="W631" s="17">
        <v>49</v>
      </c>
      <c r="X631" s="17">
        <v>115</v>
      </c>
      <c r="Y631" s="17">
        <v>-0.3</v>
      </c>
      <c r="Z631" s="17">
        <v>-0.9</v>
      </c>
      <c r="AA631" s="17">
        <v>931</v>
      </c>
      <c r="AB631" s="17">
        <v>1012</v>
      </c>
      <c r="AC631" s="17">
        <v>1403</v>
      </c>
      <c r="AD631" s="17">
        <v>1440</v>
      </c>
      <c r="AE631" s="17">
        <v>-0.2</v>
      </c>
      <c r="AF631" s="17">
        <v>1</v>
      </c>
      <c r="AG631" s="17">
        <v>0.5</v>
      </c>
      <c r="AH631" s="17">
        <v>-0.2</v>
      </c>
      <c r="AI631" s="17">
        <v>0.31</v>
      </c>
      <c r="AJ631" s="17">
        <v>17.866</v>
      </c>
      <c r="AK631" s="17">
        <v>0.99</v>
      </c>
      <c r="AL631" s="17">
        <v>71</v>
      </c>
      <c r="AM631" s="17">
        <v>17.38</v>
      </c>
      <c r="AN631" s="17">
        <v>17.73</v>
      </c>
      <c r="AO631" s="17">
        <v>17.45</v>
      </c>
      <c r="AP631" s="17">
        <v>1765</v>
      </c>
      <c r="AQ631" s="17">
        <v>86</v>
      </c>
      <c r="AR631" s="17">
        <v>14</v>
      </c>
      <c r="AS631" s="17">
        <v>96</v>
      </c>
      <c r="AT631" s="17">
        <v>37</v>
      </c>
      <c r="AU631" s="17">
        <v>-1</v>
      </c>
      <c r="AV631" s="17"/>
      <c r="AW631" s="17"/>
      <c r="AX631" s="17"/>
    </row>
    <row r="632" spans="1:50" x14ac:dyDescent="0.15">
      <c r="A632" s="17" t="s">
        <v>3362</v>
      </c>
      <c r="B632" s="17" t="s">
        <v>3363</v>
      </c>
      <c r="C632" s="17">
        <v>15.81</v>
      </c>
      <c r="D632" s="17">
        <v>15.94</v>
      </c>
      <c r="E632" s="17">
        <v>15.78</v>
      </c>
      <c r="F632" s="17">
        <v>15.93</v>
      </c>
      <c r="G632" s="17">
        <v>15.82</v>
      </c>
      <c r="H632" s="17">
        <v>1448</v>
      </c>
      <c r="I632" s="17">
        <v>1014</v>
      </c>
      <c r="J632" s="17">
        <v>0.1</v>
      </c>
      <c r="K632" s="17">
        <v>0.7</v>
      </c>
      <c r="L632" s="17">
        <v>0.8</v>
      </c>
      <c r="M632" s="17">
        <v>0.7</v>
      </c>
      <c r="N632" s="17">
        <v>-0.1</v>
      </c>
      <c r="O632" s="17">
        <v>94</v>
      </c>
      <c r="P632" s="17">
        <v>-0.1</v>
      </c>
      <c r="Q632" s="17">
        <v>0.9</v>
      </c>
      <c r="R632" s="17">
        <v>0.8</v>
      </c>
      <c r="S632" s="17">
        <v>-0.2</v>
      </c>
      <c r="T632" s="17">
        <v>19</v>
      </c>
      <c r="U632" s="17">
        <v>69</v>
      </c>
      <c r="V632" s="17">
        <v>0.01</v>
      </c>
      <c r="W632" s="17">
        <v>57</v>
      </c>
      <c r="X632" s="17">
        <v>31</v>
      </c>
      <c r="Y632" s="17">
        <v>0.1</v>
      </c>
      <c r="Z632" s="17">
        <v>-0.1</v>
      </c>
      <c r="AA632" s="17">
        <v>1014</v>
      </c>
      <c r="AB632" s="17">
        <v>1052</v>
      </c>
      <c r="AC632" s="17">
        <v>1302</v>
      </c>
      <c r="AD632" s="17">
        <v>1448</v>
      </c>
      <c r="AE632" s="17">
        <v>-0.1</v>
      </c>
      <c r="AF632" s="17">
        <v>0.7</v>
      </c>
      <c r="AG632" s="17">
        <v>0.3</v>
      </c>
      <c r="AH632" s="17">
        <v>-0.1</v>
      </c>
      <c r="AI632" s="17">
        <v>0.31</v>
      </c>
      <c r="AJ632" s="17">
        <v>15.878</v>
      </c>
      <c r="AK632" s="17">
        <v>1</v>
      </c>
      <c r="AL632" s="17">
        <v>57</v>
      </c>
      <c r="AM632" s="17">
        <v>15.78</v>
      </c>
      <c r="AN632" s="17">
        <v>15.85</v>
      </c>
      <c r="AO632" s="17">
        <v>15.82</v>
      </c>
      <c r="AP632" s="17">
        <v>1594</v>
      </c>
      <c r="AQ632" s="17">
        <v>0</v>
      </c>
      <c r="AR632" s="17">
        <v>100</v>
      </c>
      <c r="AS632" s="17">
        <v>33</v>
      </c>
      <c r="AT632" s="17">
        <v>0</v>
      </c>
      <c r="AU632" s="17">
        <v>-10</v>
      </c>
      <c r="AV632" s="17"/>
      <c r="AW632" s="17"/>
      <c r="AX632" s="17"/>
    </row>
    <row r="633" spans="1:50" x14ac:dyDescent="0.15">
      <c r="A633" s="17" t="s">
        <v>3254</v>
      </c>
      <c r="B633" s="17" t="s">
        <v>3255</v>
      </c>
      <c r="C633" s="17">
        <v>30.18</v>
      </c>
      <c r="D633" s="17">
        <v>30.35</v>
      </c>
      <c r="E633" s="17">
        <v>30.04</v>
      </c>
      <c r="F633" s="17">
        <v>30.32</v>
      </c>
      <c r="G633" s="17">
        <v>30.16</v>
      </c>
      <c r="H633" s="17">
        <v>1037</v>
      </c>
      <c r="I633" s="17">
        <v>939</v>
      </c>
      <c r="J633" s="17">
        <v>-0.1</v>
      </c>
      <c r="K633" s="17">
        <v>0.6</v>
      </c>
      <c r="L633" s="17">
        <v>0.5</v>
      </c>
      <c r="M633" s="17">
        <v>0.5</v>
      </c>
      <c r="N633" s="17">
        <v>0.1</v>
      </c>
      <c r="O633" s="17">
        <v>90</v>
      </c>
      <c r="P633" s="17">
        <v>-0.1</v>
      </c>
      <c r="Q633" s="17">
        <v>0.9</v>
      </c>
      <c r="R633" s="17">
        <v>0.6</v>
      </c>
      <c r="S633" s="17">
        <v>-0.5</v>
      </c>
      <c r="T633" s="17">
        <v>45</v>
      </c>
      <c r="U633" s="17">
        <v>55</v>
      </c>
      <c r="V633" s="17">
        <v>0.01</v>
      </c>
      <c r="W633" s="17">
        <v>35</v>
      </c>
      <c r="X633" s="17">
        <v>71</v>
      </c>
      <c r="Y633" s="17">
        <v>-0.3</v>
      </c>
      <c r="Z633" s="17">
        <v>-0.1</v>
      </c>
      <c r="AA633" s="17">
        <v>939</v>
      </c>
      <c r="AB633" s="17">
        <v>1037</v>
      </c>
      <c r="AC633" s="17">
        <v>1336</v>
      </c>
      <c r="AD633" s="17">
        <v>1457</v>
      </c>
      <c r="AE633" s="17">
        <v>0</v>
      </c>
      <c r="AF633" s="17">
        <v>0.6</v>
      </c>
      <c r="AG633" s="17">
        <v>0.6</v>
      </c>
      <c r="AH633" s="17">
        <v>0</v>
      </c>
      <c r="AI633" s="17">
        <v>0.57999999999999996</v>
      </c>
      <c r="AJ633" s="17">
        <v>30.84</v>
      </c>
      <c r="AK633" s="17">
        <v>0.98</v>
      </c>
      <c r="AL633" s="17">
        <v>39</v>
      </c>
      <c r="AM633" s="17">
        <v>30.04</v>
      </c>
      <c r="AN633" s="17">
        <v>30.35</v>
      </c>
      <c r="AO633" s="17">
        <v>30.15</v>
      </c>
      <c r="AP633" s="17">
        <v>3033</v>
      </c>
      <c r="AQ633" s="17">
        <v>100</v>
      </c>
      <c r="AR633" s="17">
        <v>0</v>
      </c>
      <c r="AS633" s="17">
        <v>82</v>
      </c>
      <c r="AT633" s="17">
        <v>59</v>
      </c>
      <c r="AU633" s="17">
        <v>-1</v>
      </c>
      <c r="AV633" s="17"/>
      <c r="AW633" s="17"/>
      <c r="AX633" s="17"/>
    </row>
    <row r="634" spans="1:50" x14ac:dyDescent="0.15">
      <c r="A634" s="17" t="s">
        <v>3364</v>
      </c>
      <c r="B634" s="17" t="s">
        <v>3365</v>
      </c>
      <c r="C634" s="17">
        <v>12.16</v>
      </c>
      <c r="D634" s="17">
        <v>12.21</v>
      </c>
      <c r="E634" s="17">
        <v>12.14</v>
      </c>
      <c r="F634" s="17">
        <v>12.15</v>
      </c>
      <c r="G634" s="17">
        <v>12.18</v>
      </c>
      <c r="H634" s="17">
        <v>930</v>
      </c>
      <c r="I634" s="17">
        <v>1446</v>
      </c>
      <c r="J634" s="17">
        <v>-0.1</v>
      </c>
      <c r="K634" s="17">
        <v>0</v>
      </c>
      <c r="L634" s="17">
        <v>-0.1</v>
      </c>
      <c r="M634" s="17">
        <v>-0.2</v>
      </c>
      <c r="N634" s="17">
        <v>-0.2</v>
      </c>
      <c r="O634" s="17">
        <v>14</v>
      </c>
      <c r="P634" s="17">
        <v>-0.5</v>
      </c>
      <c r="Q634" s="17">
        <v>0.1</v>
      </c>
      <c r="R634" s="17">
        <v>0.4</v>
      </c>
      <c r="S634" s="17">
        <v>-0.2</v>
      </c>
      <c r="T634" s="17">
        <v>29</v>
      </c>
      <c r="U634" s="17">
        <v>0</v>
      </c>
      <c r="V634" s="17">
        <v>0.01</v>
      </c>
      <c r="W634" s="17">
        <v>17</v>
      </c>
      <c r="X634" s="17">
        <v>93</v>
      </c>
      <c r="Y634" s="17">
        <v>0</v>
      </c>
      <c r="Z634" s="17">
        <v>0</v>
      </c>
      <c r="AA634" s="17">
        <v>939</v>
      </c>
      <c r="AB634" s="17">
        <v>930</v>
      </c>
      <c r="AC634" s="17">
        <v>1446</v>
      </c>
      <c r="AD634" s="17">
        <v>1318</v>
      </c>
      <c r="AE634" s="17">
        <v>-0.2</v>
      </c>
      <c r="AF634" s="17">
        <v>0.1</v>
      </c>
      <c r="AG634" s="17">
        <v>0.3</v>
      </c>
      <c r="AH634" s="17">
        <v>-0.2</v>
      </c>
      <c r="AI634" s="17">
        <v>0.86</v>
      </c>
      <c r="AJ634" s="17">
        <v>12.0215</v>
      </c>
      <c r="AK634" s="17">
        <v>1.01</v>
      </c>
      <c r="AL634" s="17">
        <v>67</v>
      </c>
      <c r="AM634" s="17">
        <v>12.14</v>
      </c>
      <c r="AN634" s="17">
        <v>12.2</v>
      </c>
      <c r="AO634" s="17">
        <v>12.14</v>
      </c>
      <c r="AP634" s="17">
        <v>1217</v>
      </c>
      <c r="AQ634" s="17">
        <v>0</v>
      </c>
      <c r="AR634" s="17">
        <v>0</v>
      </c>
      <c r="AS634" s="17">
        <v>33</v>
      </c>
      <c r="AT634" s="17">
        <v>33</v>
      </c>
      <c r="AU634" s="17">
        <v>-9</v>
      </c>
      <c r="AV634" s="17"/>
      <c r="AW634" s="17"/>
      <c r="AX634" s="17"/>
    </row>
    <row r="635" spans="1:50" x14ac:dyDescent="0.15">
      <c r="A635" s="17" t="s">
        <v>156</v>
      </c>
      <c r="B635" s="17" t="s">
        <v>157</v>
      </c>
      <c r="C635" s="17">
        <v>3.43</v>
      </c>
      <c r="D635" s="17">
        <v>3.43</v>
      </c>
      <c r="E635" s="17">
        <v>3.39</v>
      </c>
      <c r="F635" s="17">
        <v>3.39</v>
      </c>
      <c r="G635" s="17">
        <v>3.42</v>
      </c>
      <c r="H635" s="17">
        <v>930</v>
      </c>
      <c r="I635" s="17">
        <v>1500</v>
      </c>
      <c r="J635" s="17">
        <v>-0.9</v>
      </c>
      <c r="K635" s="17">
        <v>-0.3</v>
      </c>
      <c r="L635" s="17">
        <v>-1.2</v>
      </c>
      <c r="M635" s="17">
        <v>-0.9</v>
      </c>
      <c r="N635" s="17">
        <v>0.3</v>
      </c>
      <c r="O635" s="17">
        <v>0</v>
      </c>
      <c r="P635" s="17">
        <v>-1.2</v>
      </c>
      <c r="Q635" s="17">
        <v>0</v>
      </c>
      <c r="R635" s="17">
        <v>0</v>
      </c>
      <c r="S635" s="17">
        <v>-1.2</v>
      </c>
      <c r="T635" s="17">
        <v>100</v>
      </c>
      <c r="U635" s="17">
        <v>-25</v>
      </c>
      <c r="V635" s="17">
        <v>0.01</v>
      </c>
      <c r="W635" s="17">
        <v>0</v>
      </c>
      <c r="X635" s="17">
        <v>322</v>
      </c>
      <c r="Y635" s="17">
        <v>-0.3</v>
      </c>
      <c r="Z635" s="17">
        <v>0</v>
      </c>
      <c r="AA635" s="17">
        <v>1130</v>
      </c>
      <c r="AB635" s="17">
        <v>930</v>
      </c>
      <c r="AC635" s="17">
        <v>1500</v>
      </c>
      <c r="AD635" s="17">
        <v>1300</v>
      </c>
      <c r="AE635" s="17">
        <v>-0.6</v>
      </c>
      <c r="AF635" s="17">
        <v>0</v>
      </c>
      <c r="AG635" s="17">
        <v>0</v>
      </c>
      <c r="AH635" s="17">
        <v>-0.6</v>
      </c>
      <c r="AI635" s="17">
        <v>0.5</v>
      </c>
      <c r="AJ635" s="17">
        <v>3.4369999999999998</v>
      </c>
      <c r="AK635" s="17">
        <v>0.99</v>
      </c>
      <c r="AL635" s="17">
        <v>67</v>
      </c>
      <c r="AM635" s="17">
        <v>3.4</v>
      </c>
      <c r="AN635" s="17">
        <v>3.43</v>
      </c>
      <c r="AO635" s="17">
        <v>3.39</v>
      </c>
      <c r="AP635" s="17">
        <v>341</v>
      </c>
      <c r="AQ635" s="17">
        <v>100</v>
      </c>
      <c r="AR635" s="17">
        <v>0</v>
      </c>
      <c r="AS635" s="17">
        <v>100</v>
      </c>
      <c r="AT635" s="17">
        <v>100</v>
      </c>
      <c r="AU635" s="17">
        <v>-10</v>
      </c>
      <c r="AV635" s="17"/>
      <c r="AW635" s="17"/>
      <c r="AX635" s="17"/>
    </row>
    <row r="636" spans="1:50" x14ac:dyDescent="0.15">
      <c r="A636" s="17" t="s">
        <v>158</v>
      </c>
      <c r="B636" s="17" t="s">
        <v>159</v>
      </c>
      <c r="C636" s="17">
        <v>2.97</v>
      </c>
      <c r="D636" s="17">
        <v>3.02</v>
      </c>
      <c r="E636" s="17">
        <v>2.96</v>
      </c>
      <c r="F636" s="17">
        <v>3</v>
      </c>
      <c r="G636" s="17">
        <v>2.98</v>
      </c>
      <c r="H636" s="17">
        <v>1115</v>
      </c>
      <c r="I636" s="17">
        <v>1104</v>
      </c>
      <c r="J636" s="17">
        <v>1</v>
      </c>
      <c r="K636" s="17">
        <v>0</v>
      </c>
      <c r="L636" s="17">
        <v>1</v>
      </c>
      <c r="M636" s="17">
        <v>0.7</v>
      </c>
      <c r="N636" s="17">
        <v>-0.3</v>
      </c>
      <c r="O636" s="17">
        <v>67</v>
      </c>
      <c r="P636" s="17">
        <v>-0.7</v>
      </c>
      <c r="Q636" s="17">
        <v>1.3</v>
      </c>
      <c r="R636" s="17">
        <v>1.7</v>
      </c>
      <c r="S636" s="17">
        <v>-0.3</v>
      </c>
      <c r="T636" s="17">
        <v>17</v>
      </c>
      <c r="U636" s="17">
        <v>0</v>
      </c>
      <c r="V636" s="17">
        <v>0.02</v>
      </c>
      <c r="W636" s="17">
        <v>67</v>
      </c>
      <c r="X636" s="17">
        <v>196</v>
      </c>
      <c r="Y636" s="17">
        <v>0</v>
      </c>
      <c r="Z636" s="17">
        <v>0</v>
      </c>
      <c r="AA636" s="17">
        <v>1104</v>
      </c>
      <c r="AB636" s="17">
        <v>1115</v>
      </c>
      <c r="AC636" s="17">
        <v>1457</v>
      </c>
      <c r="AD636" s="17">
        <v>1300</v>
      </c>
      <c r="AE636" s="17">
        <v>-0.3</v>
      </c>
      <c r="AF636" s="17">
        <v>0.7</v>
      </c>
      <c r="AG636" s="17">
        <v>1.7</v>
      </c>
      <c r="AH636" s="17">
        <v>-0.3</v>
      </c>
      <c r="AI636" s="17">
        <v>1</v>
      </c>
      <c r="AJ636" s="17">
        <v>2.9929999999999999</v>
      </c>
      <c r="AK636" s="17">
        <v>1</v>
      </c>
      <c r="AL636" s="17">
        <v>33</v>
      </c>
      <c r="AM636" s="17">
        <v>2.96</v>
      </c>
      <c r="AN636" s="17">
        <v>3.02</v>
      </c>
      <c r="AO636" s="17">
        <v>2.98</v>
      </c>
      <c r="AP636" s="17">
        <v>301</v>
      </c>
      <c r="AQ636" s="17">
        <v>0</v>
      </c>
      <c r="AR636" s="17">
        <v>0</v>
      </c>
      <c r="AS636" s="17">
        <v>50</v>
      </c>
      <c r="AT636" s="17">
        <v>50</v>
      </c>
      <c r="AU636" s="17">
        <v>-10</v>
      </c>
      <c r="AV636" s="17"/>
      <c r="AW636" s="17"/>
      <c r="AX636" s="17"/>
    </row>
    <row r="637" spans="1:50" x14ac:dyDescent="0.15">
      <c r="A637" s="17" t="s">
        <v>3536</v>
      </c>
      <c r="B637" s="17" t="s">
        <v>3537</v>
      </c>
      <c r="C637" s="17">
        <v>14.69</v>
      </c>
      <c r="D637" s="17">
        <v>14.86</v>
      </c>
      <c r="E637" s="17">
        <v>14.68</v>
      </c>
      <c r="F637" s="17">
        <v>14.76</v>
      </c>
      <c r="G637" s="17">
        <v>14.7</v>
      </c>
      <c r="H637" s="17">
        <v>1056</v>
      </c>
      <c r="I637" s="17">
        <v>942</v>
      </c>
      <c r="J637" s="17">
        <v>0.9</v>
      </c>
      <c r="K637" s="17">
        <v>-0.4</v>
      </c>
      <c r="L637" s="17">
        <v>0.5</v>
      </c>
      <c r="M637" s="17">
        <v>0.4</v>
      </c>
      <c r="N637" s="17">
        <v>-0.1</v>
      </c>
      <c r="O637" s="17">
        <v>44</v>
      </c>
      <c r="P637" s="17">
        <v>-0.7</v>
      </c>
      <c r="Q637" s="17">
        <v>0.5</v>
      </c>
      <c r="R637" s="17">
        <v>1.2</v>
      </c>
      <c r="S637" s="17">
        <v>-0.1</v>
      </c>
      <c r="T637" s="17">
        <v>6</v>
      </c>
      <c r="U637" s="17">
        <v>-33</v>
      </c>
      <c r="V637" s="17">
        <v>0.01</v>
      </c>
      <c r="W637" s="17">
        <v>78</v>
      </c>
      <c r="X637" s="17">
        <v>44</v>
      </c>
      <c r="Y637" s="17">
        <v>0</v>
      </c>
      <c r="Z637" s="17">
        <v>0.1</v>
      </c>
      <c r="AA637" s="17">
        <v>942</v>
      </c>
      <c r="AB637" s="17">
        <v>1056</v>
      </c>
      <c r="AC637" s="17">
        <v>1440</v>
      </c>
      <c r="AD637" s="17">
        <v>1300</v>
      </c>
      <c r="AE637" s="17">
        <v>-0.4</v>
      </c>
      <c r="AF637" s="17">
        <v>0.3</v>
      </c>
      <c r="AG637" s="17">
        <v>1.2</v>
      </c>
      <c r="AH637" s="17">
        <v>-0.4</v>
      </c>
      <c r="AI637" s="17">
        <v>1.28</v>
      </c>
      <c r="AJ637" s="17">
        <v>14.752000000000001</v>
      </c>
      <c r="AK637" s="17">
        <v>1</v>
      </c>
      <c r="AL637" s="17">
        <v>11</v>
      </c>
      <c r="AM637" s="17">
        <v>14.68</v>
      </c>
      <c r="AN637" s="17">
        <v>14.86</v>
      </c>
      <c r="AO637" s="17">
        <v>14.71</v>
      </c>
      <c r="AP637" s="17">
        <v>1482</v>
      </c>
      <c r="AQ637" s="17">
        <v>100</v>
      </c>
      <c r="AR637" s="17">
        <v>100</v>
      </c>
      <c r="AS637" s="17">
        <v>50</v>
      </c>
      <c r="AT637" s="17">
        <v>100</v>
      </c>
      <c r="AU637" s="17">
        <v>-8</v>
      </c>
      <c r="AV637" s="17"/>
      <c r="AW637" s="17"/>
      <c r="AX637" s="17"/>
    </row>
    <row r="638" spans="1:50" x14ac:dyDescent="0.15">
      <c r="A638" s="17" t="s">
        <v>876</v>
      </c>
      <c r="B638" s="17" t="s">
        <v>877</v>
      </c>
      <c r="C638" s="17">
        <v>6.58</v>
      </c>
      <c r="D638" s="17">
        <v>6.64</v>
      </c>
      <c r="E638" s="17">
        <v>6.43</v>
      </c>
      <c r="F638" s="17">
        <v>6.5</v>
      </c>
      <c r="G638" s="17">
        <v>6.61</v>
      </c>
      <c r="H638" s="17">
        <v>932</v>
      </c>
      <c r="I638" s="17">
        <v>1321</v>
      </c>
      <c r="J638" s="17">
        <v>-1.1000000000000001</v>
      </c>
      <c r="K638" s="17">
        <v>-0.2</v>
      </c>
      <c r="L638" s="17">
        <v>-1.2</v>
      </c>
      <c r="M638" s="17">
        <v>-1.7</v>
      </c>
      <c r="N638" s="17">
        <v>-0.5</v>
      </c>
      <c r="O638" s="17">
        <v>33</v>
      </c>
      <c r="P638" s="17">
        <v>-2.1</v>
      </c>
      <c r="Q638" s="17">
        <v>1.1000000000000001</v>
      </c>
      <c r="R638" s="17">
        <v>0.9</v>
      </c>
      <c r="S638" s="17">
        <v>-2.2999999999999998</v>
      </c>
      <c r="T638" s="17">
        <v>71</v>
      </c>
      <c r="U638" s="17">
        <v>-5</v>
      </c>
      <c r="V638" s="17">
        <v>0.03</v>
      </c>
      <c r="W638" s="17">
        <v>7</v>
      </c>
      <c r="X638" s="17">
        <v>137</v>
      </c>
      <c r="Y638" s="17">
        <v>0</v>
      </c>
      <c r="Z638" s="17">
        <v>0.8</v>
      </c>
      <c r="AA638" s="17">
        <v>1119</v>
      </c>
      <c r="AB638" s="17">
        <v>932</v>
      </c>
      <c r="AC638" s="17">
        <v>1321</v>
      </c>
      <c r="AD638" s="17">
        <v>1311</v>
      </c>
      <c r="AE638" s="17">
        <v>-0.5</v>
      </c>
      <c r="AF638" s="17">
        <v>1.1000000000000001</v>
      </c>
      <c r="AG638" s="17">
        <v>0.9</v>
      </c>
      <c r="AH638" s="17">
        <v>-0.5</v>
      </c>
      <c r="AI638" s="17">
        <v>0.43</v>
      </c>
      <c r="AJ638" s="17">
        <v>6.4915000000000003</v>
      </c>
      <c r="AK638" s="17">
        <v>1</v>
      </c>
      <c r="AL638" s="17">
        <v>79</v>
      </c>
      <c r="AM638" s="17">
        <v>6.5</v>
      </c>
      <c r="AN638" s="17">
        <v>6.64</v>
      </c>
      <c r="AO638" s="17">
        <v>6.43</v>
      </c>
      <c r="AP638" s="17">
        <v>653</v>
      </c>
      <c r="AQ638" s="17">
        <v>100</v>
      </c>
      <c r="AR638" s="17">
        <v>100</v>
      </c>
      <c r="AS638" s="17">
        <v>14</v>
      </c>
      <c r="AT638" s="17">
        <v>86</v>
      </c>
      <c r="AU638" s="17">
        <v>2</v>
      </c>
      <c r="AV638" s="17"/>
      <c r="AW638" s="17"/>
      <c r="AX638" s="17"/>
    </row>
    <row r="639" spans="1:50" x14ac:dyDescent="0.15">
      <c r="A639" s="17" t="s">
        <v>166</v>
      </c>
      <c r="B639" s="17" t="s">
        <v>167</v>
      </c>
      <c r="C639" s="17">
        <v>4.01</v>
      </c>
      <c r="D639" s="17">
        <v>4.05</v>
      </c>
      <c r="E639" s="17">
        <v>3.98</v>
      </c>
      <c r="F639" s="17">
        <v>4.01</v>
      </c>
      <c r="G639" s="17">
        <v>4.05</v>
      </c>
      <c r="H639" s="17">
        <v>955</v>
      </c>
      <c r="I639" s="17">
        <v>1414</v>
      </c>
      <c r="J639" s="17">
        <v>0.2</v>
      </c>
      <c r="K639" s="17">
        <v>-0.2</v>
      </c>
      <c r="L639" s="17">
        <v>0</v>
      </c>
      <c r="M639" s="17">
        <v>-1</v>
      </c>
      <c r="N639" s="17">
        <v>-1</v>
      </c>
      <c r="O639" s="17">
        <v>43</v>
      </c>
      <c r="P639" s="17">
        <v>-1</v>
      </c>
      <c r="Q639" s="17">
        <v>0.8</v>
      </c>
      <c r="R639" s="17">
        <v>1</v>
      </c>
      <c r="S639" s="17">
        <v>-0.8</v>
      </c>
      <c r="T639" s="17">
        <v>43</v>
      </c>
      <c r="U639" s="17">
        <v>-14</v>
      </c>
      <c r="V639" s="17">
        <v>0.02</v>
      </c>
      <c r="W639" s="17">
        <v>50</v>
      </c>
      <c r="X639" s="17">
        <v>853</v>
      </c>
      <c r="Y639" s="17">
        <v>0.5</v>
      </c>
      <c r="Z639" s="17">
        <v>-0.2</v>
      </c>
      <c r="AA639" s="17">
        <v>942</v>
      </c>
      <c r="AB639" s="17">
        <v>955</v>
      </c>
      <c r="AC639" s="17">
        <v>1414</v>
      </c>
      <c r="AD639" s="17">
        <v>1301</v>
      </c>
      <c r="AE639" s="17">
        <v>-0.5</v>
      </c>
      <c r="AF639" s="17">
        <v>0.8</v>
      </c>
      <c r="AG639" s="17">
        <v>1</v>
      </c>
      <c r="AH639" s="17">
        <v>-0.5</v>
      </c>
      <c r="AI639" s="17">
        <v>0.85</v>
      </c>
      <c r="AJ639" s="17">
        <v>3.9580000000000002</v>
      </c>
      <c r="AK639" s="17">
        <v>1.01</v>
      </c>
      <c r="AL639" s="17">
        <v>100</v>
      </c>
      <c r="AM639" s="17">
        <v>3.99</v>
      </c>
      <c r="AN639" s="17">
        <v>4.05</v>
      </c>
      <c r="AO639" s="17">
        <v>3.98</v>
      </c>
      <c r="AP639" s="17">
        <v>403</v>
      </c>
      <c r="AQ639" s="17">
        <v>33</v>
      </c>
      <c r="AR639" s="17">
        <v>100</v>
      </c>
      <c r="AS639" s="17">
        <v>50</v>
      </c>
      <c r="AT639" s="17">
        <v>25</v>
      </c>
      <c r="AU639" s="17">
        <v>-10</v>
      </c>
      <c r="AV639" s="17"/>
      <c r="AW639" s="17"/>
      <c r="AX639" s="17"/>
    </row>
    <row r="640" spans="1:50" x14ac:dyDescent="0.15">
      <c r="A640" s="17" t="s">
        <v>814</v>
      </c>
      <c r="B640" s="17" t="s">
        <v>815</v>
      </c>
      <c r="C640" s="17">
        <v>19.260000000000002</v>
      </c>
      <c r="D640" s="17">
        <v>19.260000000000002</v>
      </c>
      <c r="E640" s="17">
        <v>19.02</v>
      </c>
      <c r="F640" s="17">
        <v>19.16</v>
      </c>
      <c r="G640" s="17">
        <v>19.25</v>
      </c>
      <c r="H640" s="17">
        <v>930</v>
      </c>
      <c r="I640" s="17">
        <v>951</v>
      </c>
      <c r="J640" s="17">
        <v>-0.5</v>
      </c>
      <c r="K640" s="17">
        <v>-0.1</v>
      </c>
      <c r="L640" s="17">
        <v>-0.5</v>
      </c>
      <c r="M640" s="17">
        <v>-0.5</v>
      </c>
      <c r="N640" s="17">
        <v>0.1</v>
      </c>
      <c r="O640" s="17">
        <v>58</v>
      </c>
      <c r="P640" s="17">
        <v>-0.5</v>
      </c>
      <c r="Q640" s="17">
        <v>0.7</v>
      </c>
      <c r="R640" s="17">
        <v>0</v>
      </c>
      <c r="S640" s="17">
        <v>-1.3</v>
      </c>
      <c r="T640" s="17">
        <v>100</v>
      </c>
      <c r="U640" s="17">
        <v>-4</v>
      </c>
      <c r="V640" s="17">
        <v>0.01</v>
      </c>
      <c r="W640" s="17">
        <v>61</v>
      </c>
      <c r="X640" s="17">
        <v>122</v>
      </c>
      <c r="Y640" s="17">
        <v>-0.6</v>
      </c>
      <c r="Z640" s="17">
        <v>-0.6</v>
      </c>
      <c r="AA640" s="17">
        <v>951</v>
      </c>
      <c r="AB640" s="17">
        <v>930</v>
      </c>
      <c r="AC640" s="17">
        <v>1408</v>
      </c>
      <c r="AD640" s="17">
        <v>1340</v>
      </c>
      <c r="AE640" s="17">
        <v>-0.4</v>
      </c>
      <c r="AF640" s="17">
        <v>0.3</v>
      </c>
      <c r="AG640" s="17">
        <v>0</v>
      </c>
      <c r="AH640" s="17">
        <v>-0.4</v>
      </c>
      <c r="AI640" s="17">
        <v>0.28999999999999998</v>
      </c>
      <c r="AJ640" s="17">
        <v>20.818999999999999</v>
      </c>
      <c r="AK640" s="17">
        <v>0.92</v>
      </c>
      <c r="AL640" s="17">
        <v>96</v>
      </c>
      <c r="AM640" s="17">
        <v>19.03</v>
      </c>
      <c r="AN640" s="17">
        <v>19.260000000000002</v>
      </c>
      <c r="AO640" s="17">
        <v>19.100000000000001</v>
      </c>
      <c r="AP640" s="17">
        <v>1923</v>
      </c>
      <c r="AQ640" s="17">
        <v>100</v>
      </c>
      <c r="AR640" s="17">
        <v>0</v>
      </c>
      <c r="AS640" s="17">
        <v>100</v>
      </c>
      <c r="AT640" s="17">
        <v>48</v>
      </c>
      <c r="AU640" s="17">
        <v>-3</v>
      </c>
      <c r="AV640" s="17"/>
      <c r="AW640" s="17"/>
      <c r="AX640" s="17"/>
    </row>
    <row r="641" spans="1:50" x14ac:dyDescent="0.15">
      <c r="A641" s="17" t="s">
        <v>948</v>
      </c>
      <c r="B641" s="17" t="s">
        <v>949</v>
      </c>
      <c r="C641" s="17">
        <v>35.35</v>
      </c>
      <c r="D641" s="17">
        <v>35.729999999999997</v>
      </c>
      <c r="E641" s="17">
        <v>35.17</v>
      </c>
      <c r="F641" s="17">
        <v>35.42</v>
      </c>
      <c r="G641" s="17">
        <v>35.4</v>
      </c>
      <c r="H641" s="17">
        <v>1039</v>
      </c>
      <c r="I641" s="17">
        <v>937</v>
      </c>
      <c r="J641" s="17">
        <v>-0.4</v>
      </c>
      <c r="K641" s="17">
        <v>0.6</v>
      </c>
      <c r="L641" s="17">
        <v>0.2</v>
      </c>
      <c r="M641" s="17">
        <v>0.1</v>
      </c>
      <c r="N641" s="17">
        <v>-0.1</v>
      </c>
      <c r="O641" s="17">
        <v>45</v>
      </c>
      <c r="P641" s="17">
        <v>-0.9</v>
      </c>
      <c r="Q641" s="17">
        <v>0.7</v>
      </c>
      <c r="R641" s="17">
        <v>1.1000000000000001</v>
      </c>
      <c r="S641" s="17">
        <v>-0.5</v>
      </c>
      <c r="T641" s="17">
        <v>32</v>
      </c>
      <c r="U641" s="17">
        <v>36</v>
      </c>
      <c r="V641" s="17">
        <v>0.02</v>
      </c>
      <c r="W641" s="17">
        <v>9</v>
      </c>
      <c r="X641" s="17">
        <v>122</v>
      </c>
      <c r="Y641" s="17">
        <v>0.2</v>
      </c>
      <c r="Z641" s="17">
        <v>-0.1</v>
      </c>
      <c r="AA641" s="17">
        <v>937</v>
      </c>
      <c r="AB641" s="17">
        <v>1039</v>
      </c>
      <c r="AC641" s="17">
        <v>1415</v>
      </c>
      <c r="AD641" s="17">
        <v>1456</v>
      </c>
      <c r="AE641" s="17">
        <v>-0.2</v>
      </c>
      <c r="AF641" s="17">
        <v>0.6</v>
      </c>
      <c r="AG641" s="17">
        <v>1.1000000000000001</v>
      </c>
      <c r="AH641" s="17">
        <v>-0.2</v>
      </c>
      <c r="AI641" s="17">
        <v>0.78</v>
      </c>
      <c r="AJ641" s="17">
        <v>34.897500000000001</v>
      </c>
      <c r="AK641" s="17">
        <v>1.01</v>
      </c>
      <c r="AL641" s="17">
        <v>41</v>
      </c>
      <c r="AM641" s="17">
        <v>35.17</v>
      </c>
      <c r="AN641" s="17">
        <v>35.729999999999997</v>
      </c>
      <c r="AO641" s="17">
        <v>35.21</v>
      </c>
      <c r="AP641" s="17">
        <v>3548</v>
      </c>
      <c r="AQ641" s="17">
        <v>11</v>
      </c>
      <c r="AR641" s="17">
        <v>28</v>
      </c>
      <c r="AS641" s="17">
        <v>36</v>
      </c>
      <c r="AT641" s="17">
        <v>32</v>
      </c>
      <c r="AU641" s="17">
        <v>-7</v>
      </c>
      <c r="AV641" s="17"/>
      <c r="AW641" s="17"/>
      <c r="AX641" s="17"/>
    </row>
    <row r="642" spans="1:50" x14ac:dyDescent="0.15">
      <c r="A642" s="17" t="s">
        <v>2774</v>
      </c>
      <c r="B642" s="17" t="s">
        <v>2775</v>
      </c>
      <c r="C642" s="17">
        <v>20.399999999999999</v>
      </c>
      <c r="D642" s="17">
        <v>21.1</v>
      </c>
      <c r="E642" s="17">
        <v>19.88</v>
      </c>
      <c r="F642" s="17">
        <v>19.989999999999998</v>
      </c>
      <c r="G642" s="17">
        <v>20.65</v>
      </c>
      <c r="H642" s="17">
        <v>944</v>
      </c>
      <c r="I642" s="17">
        <v>1437</v>
      </c>
      <c r="J642" s="17">
        <v>-1.2</v>
      </c>
      <c r="K642" s="17">
        <v>-0.8</v>
      </c>
      <c r="L642" s="17">
        <v>-2</v>
      </c>
      <c r="M642" s="17">
        <v>-3.2</v>
      </c>
      <c r="N642" s="17">
        <v>-1.2</v>
      </c>
      <c r="O642" s="17">
        <v>9</v>
      </c>
      <c r="P642" s="17">
        <v>-5.4</v>
      </c>
      <c r="Q642" s="17">
        <v>0.6</v>
      </c>
      <c r="R642" s="17">
        <v>3.4</v>
      </c>
      <c r="S642" s="17">
        <v>-2.6</v>
      </c>
      <c r="T642" s="17">
        <v>43</v>
      </c>
      <c r="U642" s="17">
        <v>-13</v>
      </c>
      <c r="V642" s="17">
        <v>0.06</v>
      </c>
      <c r="W642" s="17">
        <v>12</v>
      </c>
      <c r="X642" s="17">
        <v>2401</v>
      </c>
      <c r="Y642" s="17">
        <v>0.6</v>
      </c>
      <c r="Z642" s="17">
        <v>1.5</v>
      </c>
      <c r="AA642" s="17">
        <v>1118</v>
      </c>
      <c r="AB642" s="17">
        <v>944</v>
      </c>
      <c r="AC642" s="17">
        <v>1437</v>
      </c>
      <c r="AD642" s="17">
        <v>1416</v>
      </c>
      <c r="AE642" s="17">
        <v>-1.2</v>
      </c>
      <c r="AF642" s="17">
        <v>0.6</v>
      </c>
      <c r="AG642" s="17">
        <v>3.2</v>
      </c>
      <c r="AH642" s="17">
        <v>-1.2</v>
      </c>
      <c r="AI642" s="17">
        <v>0.73</v>
      </c>
      <c r="AJ642" s="17">
        <v>17.625</v>
      </c>
      <c r="AK642" s="17">
        <v>1.1299999999999999</v>
      </c>
      <c r="AL642" s="17">
        <v>61</v>
      </c>
      <c r="AM642" s="17">
        <v>20.03</v>
      </c>
      <c r="AN642" s="17">
        <v>21.05</v>
      </c>
      <c r="AO642" s="17">
        <v>19.88</v>
      </c>
      <c r="AP642" s="17">
        <v>2023</v>
      </c>
      <c r="AQ642" s="17">
        <v>0</v>
      </c>
      <c r="AR642" s="17">
        <v>72</v>
      </c>
      <c r="AS642" s="17">
        <v>0</v>
      </c>
      <c r="AT642" s="17">
        <v>75</v>
      </c>
      <c r="AU642" s="17">
        <v>10</v>
      </c>
      <c r="AV642" s="17"/>
      <c r="AW642" s="17"/>
      <c r="AX642" s="17"/>
    </row>
    <row r="643" spans="1:50" x14ac:dyDescent="0.15">
      <c r="A643" s="17" t="s">
        <v>742</v>
      </c>
      <c r="B643" s="17" t="s">
        <v>2068</v>
      </c>
      <c r="C643" s="17">
        <v>12.1</v>
      </c>
      <c r="D643" s="17">
        <v>12.29</v>
      </c>
      <c r="E643" s="17">
        <v>11.51</v>
      </c>
      <c r="F643" s="17">
        <v>11.66</v>
      </c>
      <c r="G643" s="17">
        <v>11.99</v>
      </c>
      <c r="H643" s="17">
        <v>934</v>
      </c>
      <c r="I643" s="17">
        <v>1322</v>
      </c>
      <c r="J643" s="17">
        <v>-3.5</v>
      </c>
      <c r="K643" s="17">
        <v>-0.2</v>
      </c>
      <c r="L643" s="17">
        <v>-3.7</v>
      </c>
      <c r="M643" s="17">
        <v>-2.8</v>
      </c>
      <c r="N643" s="17">
        <v>0.9</v>
      </c>
      <c r="O643" s="17">
        <v>19</v>
      </c>
      <c r="P643" s="17">
        <v>-5.3</v>
      </c>
      <c r="Q643" s="17">
        <v>1.3</v>
      </c>
      <c r="R643" s="17">
        <v>1.6</v>
      </c>
      <c r="S643" s="17">
        <v>-5</v>
      </c>
      <c r="T643" s="17">
        <v>76</v>
      </c>
      <c r="U643" s="17">
        <v>-3</v>
      </c>
      <c r="V643" s="17">
        <v>7.0000000000000007E-2</v>
      </c>
      <c r="W643" s="17">
        <v>13</v>
      </c>
      <c r="X643" s="17">
        <v>874</v>
      </c>
      <c r="Y643" s="17">
        <v>0.2</v>
      </c>
      <c r="Z643" s="17">
        <v>0.3</v>
      </c>
      <c r="AA643" s="17">
        <v>1117</v>
      </c>
      <c r="AB643" s="17">
        <v>934</v>
      </c>
      <c r="AC643" s="17">
        <v>1322</v>
      </c>
      <c r="AD643" s="17">
        <v>1422</v>
      </c>
      <c r="AE643" s="17">
        <v>-0.8</v>
      </c>
      <c r="AF643" s="17">
        <v>1.1000000000000001</v>
      </c>
      <c r="AG643" s="17">
        <v>1.5</v>
      </c>
      <c r="AH643" s="17">
        <v>-0.8</v>
      </c>
      <c r="AI643" s="17">
        <v>0.34</v>
      </c>
      <c r="AJ643" s="17">
        <v>10.651999999999999</v>
      </c>
      <c r="AK643" s="17">
        <v>1.0900000000000001</v>
      </c>
      <c r="AL643" s="17">
        <v>58</v>
      </c>
      <c r="AM643" s="17">
        <v>11.59</v>
      </c>
      <c r="AN643" s="17">
        <v>12.28</v>
      </c>
      <c r="AO643" s="17">
        <v>11.53</v>
      </c>
      <c r="AP643" s="17">
        <v>1175</v>
      </c>
      <c r="AQ643" s="17">
        <v>62</v>
      </c>
      <c r="AR643" s="17">
        <v>100</v>
      </c>
      <c r="AS643" s="17">
        <v>22</v>
      </c>
      <c r="AT643" s="17">
        <v>39</v>
      </c>
      <c r="AU643" s="17">
        <v>4</v>
      </c>
      <c r="AV643" s="17"/>
      <c r="AW643" s="17"/>
      <c r="AX643" s="17"/>
    </row>
    <row r="644" spans="1:50" x14ac:dyDescent="0.15">
      <c r="A644" s="17" t="s">
        <v>3372</v>
      </c>
      <c r="B644" s="17" t="s">
        <v>3373</v>
      </c>
      <c r="C644" s="17">
        <v>14.9</v>
      </c>
      <c r="D644" s="17">
        <v>14.99</v>
      </c>
      <c r="E644" s="17">
        <v>14.67</v>
      </c>
      <c r="F644" s="17">
        <v>14.71</v>
      </c>
      <c r="G644" s="17">
        <v>14.88</v>
      </c>
      <c r="H644" s="17">
        <v>934</v>
      </c>
      <c r="I644" s="17">
        <v>1455</v>
      </c>
      <c r="J644" s="17">
        <v>-0.5</v>
      </c>
      <c r="K644" s="17">
        <v>-0.8</v>
      </c>
      <c r="L644" s="17">
        <v>-1.3</v>
      </c>
      <c r="M644" s="17">
        <v>-1.1000000000000001</v>
      </c>
      <c r="N644" s="17">
        <v>0.1</v>
      </c>
      <c r="O644" s="17">
        <v>13</v>
      </c>
      <c r="P644" s="17">
        <v>-1.9</v>
      </c>
      <c r="Q644" s="17">
        <v>0.3</v>
      </c>
      <c r="R644" s="17">
        <v>0.6</v>
      </c>
      <c r="S644" s="17">
        <v>-1.6</v>
      </c>
      <c r="T644" s="17">
        <v>72</v>
      </c>
      <c r="U644" s="17">
        <v>-37</v>
      </c>
      <c r="V644" s="17">
        <v>0.02</v>
      </c>
      <c r="W644" s="17">
        <v>30</v>
      </c>
      <c r="X644" s="17">
        <v>135</v>
      </c>
      <c r="Y644" s="17">
        <v>0.1</v>
      </c>
      <c r="Z644" s="17">
        <v>0.1</v>
      </c>
      <c r="AA644" s="17">
        <v>1020</v>
      </c>
      <c r="AB644" s="17">
        <v>934</v>
      </c>
      <c r="AC644" s="17">
        <v>1455</v>
      </c>
      <c r="AD644" s="17">
        <v>1325</v>
      </c>
      <c r="AE644" s="17">
        <v>-1.1000000000000001</v>
      </c>
      <c r="AF644" s="17">
        <v>0.3</v>
      </c>
      <c r="AG644" s="17">
        <v>0.6</v>
      </c>
      <c r="AH644" s="17">
        <v>-1.1000000000000001</v>
      </c>
      <c r="AI644" s="17">
        <v>0.81</v>
      </c>
      <c r="AJ644" s="17">
        <v>14.352</v>
      </c>
      <c r="AK644" s="17">
        <v>1.02</v>
      </c>
      <c r="AL644" s="17">
        <v>52</v>
      </c>
      <c r="AM644" s="17">
        <v>14.76</v>
      </c>
      <c r="AN644" s="17">
        <v>14.99</v>
      </c>
      <c r="AO644" s="17">
        <v>14.67</v>
      </c>
      <c r="AP644" s="17">
        <v>1488</v>
      </c>
      <c r="AQ644" s="17">
        <v>67</v>
      </c>
      <c r="AR644" s="17">
        <v>100</v>
      </c>
      <c r="AS644" s="17">
        <v>31</v>
      </c>
      <c r="AT644" s="17">
        <v>46</v>
      </c>
      <c r="AU644" s="17">
        <v>3</v>
      </c>
      <c r="AV644" s="17"/>
      <c r="AW644" s="17"/>
      <c r="AX644" s="17"/>
    </row>
    <row r="645" spans="1:50" x14ac:dyDescent="0.15">
      <c r="A645" s="17" t="s">
        <v>415</v>
      </c>
      <c r="B645" s="17" t="s">
        <v>416</v>
      </c>
      <c r="C645" s="17">
        <v>17.82</v>
      </c>
      <c r="D645" s="17">
        <v>18.48</v>
      </c>
      <c r="E645" s="17">
        <v>17.79</v>
      </c>
      <c r="F645" s="17">
        <v>18.23</v>
      </c>
      <c r="G645" s="17">
        <v>17.95</v>
      </c>
      <c r="H645" s="17">
        <v>1044</v>
      </c>
      <c r="I645" s="17">
        <v>932</v>
      </c>
      <c r="J645" s="17">
        <v>2.2000000000000002</v>
      </c>
      <c r="K645" s="17">
        <v>0.1</v>
      </c>
      <c r="L645" s="17">
        <v>2.2999999999999998</v>
      </c>
      <c r="M645" s="17">
        <v>1.5</v>
      </c>
      <c r="N645" s="17">
        <v>-0.7</v>
      </c>
      <c r="O645" s="17">
        <v>64</v>
      </c>
      <c r="P645" s="17">
        <v>-1.4</v>
      </c>
      <c r="Q645" s="17">
        <v>2.4</v>
      </c>
      <c r="R645" s="17">
        <v>3.6</v>
      </c>
      <c r="S645" s="17">
        <v>-0.2</v>
      </c>
      <c r="T645" s="17">
        <v>4</v>
      </c>
      <c r="U645" s="17">
        <v>1</v>
      </c>
      <c r="V645" s="17">
        <v>0.04</v>
      </c>
      <c r="W645" s="17">
        <v>62</v>
      </c>
      <c r="X645" s="17">
        <v>131</v>
      </c>
      <c r="Y645" s="17">
        <v>0</v>
      </c>
      <c r="Z645" s="17">
        <v>0.1</v>
      </c>
      <c r="AA645" s="17">
        <v>932</v>
      </c>
      <c r="AB645" s="17">
        <v>1044</v>
      </c>
      <c r="AC645" s="17">
        <v>1415</v>
      </c>
      <c r="AD645" s="17">
        <v>1429</v>
      </c>
      <c r="AE645" s="17">
        <v>-0.8</v>
      </c>
      <c r="AF645" s="17">
        <v>0.7</v>
      </c>
      <c r="AG645" s="17">
        <v>3.7</v>
      </c>
      <c r="AH645" s="17">
        <v>-0.8</v>
      </c>
      <c r="AI645" s="17">
        <v>1.17</v>
      </c>
      <c r="AJ645" s="17">
        <v>16.792999999999999</v>
      </c>
      <c r="AK645" s="17">
        <v>1.0900000000000001</v>
      </c>
      <c r="AL645" s="17">
        <v>23</v>
      </c>
      <c r="AM645" s="17">
        <v>17.79</v>
      </c>
      <c r="AN645" s="17">
        <v>18.48</v>
      </c>
      <c r="AO645" s="17">
        <v>18.11</v>
      </c>
      <c r="AP645" s="17">
        <v>1838</v>
      </c>
      <c r="AQ645" s="17">
        <v>0</v>
      </c>
      <c r="AR645" s="17">
        <v>0</v>
      </c>
      <c r="AS645" s="17">
        <v>23</v>
      </c>
      <c r="AT645" s="17">
        <v>38</v>
      </c>
      <c r="AU645" s="17">
        <v>-2</v>
      </c>
      <c r="AV645" s="17"/>
      <c r="AW645" s="17"/>
      <c r="AX645" s="17"/>
    </row>
    <row r="646" spans="1:50" x14ac:dyDescent="0.15">
      <c r="A646" s="17" t="s">
        <v>3164</v>
      </c>
      <c r="B646" s="17" t="s">
        <v>3165</v>
      </c>
      <c r="C646" s="17">
        <v>8.35</v>
      </c>
      <c r="D646" s="17">
        <v>8.39</v>
      </c>
      <c r="E646" s="17">
        <v>8.15</v>
      </c>
      <c r="F646" s="17">
        <v>8.26</v>
      </c>
      <c r="G646" s="17">
        <v>8.4</v>
      </c>
      <c r="H646" s="17">
        <v>932</v>
      </c>
      <c r="I646" s="17">
        <v>1323</v>
      </c>
      <c r="J646" s="17">
        <v>-1.3</v>
      </c>
      <c r="K646" s="17">
        <v>0.2</v>
      </c>
      <c r="L646" s="17">
        <v>-1.1000000000000001</v>
      </c>
      <c r="M646" s="17">
        <v>-1.7</v>
      </c>
      <c r="N646" s="17">
        <v>-0.6</v>
      </c>
      <c r="O646" s="17">
        <v>46</v>
      </c>
      <c r="P646" s="17">
        <v>-1.6</v>
      </c>
      <c r="Q646" s="17">
        <v>1.3</v>
      </c>
      <c r="R646" s="17">
        <v>0.5</v>
      </c>
      <c r="S646" s="17">
        <v>-2.4</v>
      </c>
      <c r="T646" s="17">
        <v>83</v>
      </c>
      <c r="U646" s="17">
        <v>8</v>
      </c>
      <c r="V646" s="17">
        <v>0.03</v>
      </c>
      <c r="W646" s="17">
        <v>25</v>
      </c>
      <c r="X646" s="17">
        <v>338</v>
      </c>
      <c r="Y646" s="17">
        <v>-0.1</v>
      </c>
      <c r="Z646" s="17">
        <v>-0.5</v>
      </c>
      <c r="AA646" s="17">
        <v>1118</v>
      </c>
      <c r="AB646" s="17">
        <v>932</v>
      </c>
      <c r="AC646" s="17">
        <v>1323</v>
      </c>
      <c r="AD646" s="17">
        <v>1446</v>
      </c>
      <c r="AE646" s="17">
        <v>-0.6</v>
      </c>
      <c r="AF646" s="17">
        <v>1.3</v>
      </c>
      <c r="AG646" s="17">
        <v>0.5</v>
      </c>
      <c r="AH646" s="17">
        <v>-0.6</v>
      </c>
      <c r="AI646" s="17">
        <v>0.37</v>
      </c>
      <c r="AJ646" s="17">
        <v>7.7225000000000001</v>
      </c>
      <c r="AK646" s="17">
        <v>1.07</v>
      </c>
      <c r="AL646" s="17">
        <v>105</v>
      </c>
      <c r="AM646" s="17">
        <v>8.19</v>
      </c>
      <c r="AN646" s="17">
        <v>8.39</v>
      </c>
      <c r="AO646" s="17">
        <v>8.15</v>
      </c>
      <c r="AP646" s="17">
        <v>831</v>
      </c>
      <c r="AQ646" s="17">
        <v>67</v>
      </c>
      <c r="AR646" s="17">
        <v>33</v>
      </c>
      <c r="AS646" s="17">
        <v>60</v>
      </c>
      <c r="AT646" s="17">
        <v>20</v>
      </c>
      <c r="AU646" s="17">
        <v>-8</v>
      </c>
      <c r="AV646" s="17"/>
      <c r="AW646" s="17"/>
      <c r="AX646" s="17"/>
    </row>
    <row r="647" spans="1:50" x14ac:dyDescent="0.15">
      <c r="A647" s="17" t="s">
        <v>188</v>
      </c>
      <c r="B647" s="17" t="s">
        <v>189</v>
      </c>
      <c r="C647" s="17">
        <v>19.920000000000002</v>
      </c>
      <c r="D647" s="17">
        <v>20.03</v>
      </c>
      <c r="E647" s="17">
        <v>19.670000000000002</v>
      </c>
      <c r="F647" s="17">
        <v>19.71</v>
      </c>
      <c r="G647" s="17">
        <v>19.96</v>
      </c>
      <c r="H647" s="17">
        <v>930</v>
      </c>
      <c r="I647" s="17">
        <v>1401</v>
      </c>
      <c r="J647" s="17">
        <v>-0.6</v>
      </c>
      <c r="K647" s="17">
        <v>-0.5</v>
      </c>
      <c r="L647" s="17">
        <v>-1.1000000000000001</v>
      </c>
      <c r="M647" s="17">
        <v>-1.3</v>
      </c>
      <c r="N647" s="17">
        <v>-0.2</v>
      </c>
      <c r="O647" s="17">
        <v>11</v>
      </c>
      <c r="P647" s="17">
        <v>-1.6</v>
      </c>
      <c r="Q647" s="17">
        <v>0.2</v>
      </c>
      <c r="R647" s="17">
        <v>0.6</v>
      </c>
      <c r="S647" s="17">
        <v>-1.3</v>
      </c>
      <c r="T647" s="17">
        <v>69</v>
      </c>
      <c r="U647" s="17">
        <v>-25</v>
      </c>
      <c r="V647" s="17">
        <v>0.02</v>
      </c>
      <c r="W647" s="17">
        <v>13</v>
      </c>
      <c r="X647" s="17">
        <v>102</v>
      </c>
      <c r="Y647" s="17">
        <v>0.1</v>
      </c>
      <c r="Z647" s="17">
        <v>-0.3</v>
      </c>
      <c r="AA647" s="17">
        <v>1120</v>
      </c>
      <c r="AB647" s="17">
        <v>930</v>
      </c>
      <c r="AC647" s="17">
        <v>1401</v>
      </c>
      <c r="AD647" s="17">
        <v>1300</v>
      </c>
      <c r="AE647" s="17">
        <v>-0.6</v>
      </c>
      <c r="AF647" s="17">
        <v>0.2</v>
      </c>
      <c r="AG647" s="17">
        <v>0.4</v>
      </c>
      <c r="AH647" s="17">
        <v>-0.6</v>
      </c>
      <c r="AI647" s="17">
        <v>0.53</v>
      </c>
      <c r="AJ647" s="17">
        <v>19.611499999999999</v>
      </c>
      <c r="AK647" s="17">
        <v>1.01</v>
      </c>
      <c r="AL647" s="17">
        <v>83</v>
      </c>
      <c r="AM647" s="17">
        <v>19.77</v>
      </c>
      <c r="AN647" s="17">
        <v>20</v>
      </c>
      <c r="AO647" s="17">
        <v>19.68</v>
      </c>
      <c r="AP647" s="17">
        <v>1982</v>
      </c>
      <c r="AQ647" s="17">
        <v>0</v>
      </c>
      <c r="AR647" s="17">
        <v>25</v>
      </c>
      <c r="AS647" s="17">
        <v>53</v>
      </c>
      <c r="AT647" s="17">
        <v>24</v>
      </c>
      <c r="AU647" s="17">
        <v>-1</v>
      </c>
      <c r="AV647" s="17"/>
      <c r="AW647" s="17"/>
      <c r="AX647" s="17"/>
    </row>
    <row r="648" spans="1:50" x14ac:dyDescent="0.15">
      <c r="A648" s="17" t="s">
        <v>3538</v>
      </c>
      <c r="B648" s="17" t="s">
        <v>3539</v>
      </c>
      <c r="C648" s="17">
        <v>1.94</v>
      </c>
      <c r="D648" s="17">
        <v>1.94</v>
      </c>
      <c r="E648" s="17">
        <v>1.94</v>
      </c>
      <c r="F648" s="17">
        <v>1.94</v>
      </c>
      <c r="G648" s="17">
        <v>1.94</v>
      </c>
      <c r="H648" s="17">
        <v>930</v>
      </c>
      <c r="I648" s="17">
        <v>1500</v>
      </c>
      <c r="J648" s="17">
        <v>0</v>
      </c>
      <c r="K648" s="17">
        <v>0</v>
      </c>
      <c r="L648" s="17">
        <v>0</v>
      </c>
      <c r="M648" s="17">
        <v>0</v>
      </c>
      <c r="N648" s="17">
        <v>0</v>
      </c>
      <c r="O648" s="17">
        <v>0</v>
      </c>
      <c r="P648" s="17">
        <v>0</v>
      </c>
      <c r="Q648" s="17">
        <v>0</v>
      </c>
      <c r="R648" s="17">
        <v>0</v>
      </c>
      <c r="S648" s="17">
        <v>0</v>
      </c>
      <c r="T648" s="17">
        <v>0</v>
      </c>
      <c r="U648" s="17">
        <v>0</v>
      </c>
      <c r="V648" s="17">
        <v>0</v>
      </c>
      <c r="W648" s="17">
        <v>0</v>
      </c>
      <c r="X648" s="17">
        <v>0</v>
      </c>
      <c r="Y648" s="17">
        <v>0</v>
      </c>
      <c r="Z648" s="17">
        <v>0</v>
      </c>
      <c r="AA648" s="17">
        <v>1130</v>
      </c>
      <c r="AB648" s="17">
        <v>930</v>
      </c>
      <c r="AC648" s="17">
        <v>1500</v>
      </c>
      <c r="AD648" s="17">
        <v>1300</v>
      </c>
      <c r="AE648" s="17">
        <v>0</v>
      </c>
      <c r="AF648" s="17">
        <v>0</v>
      </c>
      <c r="AG648" s="17">
        <v>0</v>
      </c>
      <c r="AH648" s="17">
        <v>0</v>
      </c>
      <c r="AI648" s="17">
        <v>0</v>
      </c>
      <c r="AJ648" s="17">
        <v>1.946</v>
      </c>
      <c r="AK648" s="17">
        <v>1</v>
      </c>
      <c r="AL648" s="17">
        <v>0</v>
      </c>
      <c r="AM648" s="17">
        <v>1.94</v>
      </c>
      <c r="AN648" s="17">
        <v>1.94</v>
      </c>
      <c r="AO648" s="17">
        <v>1.94</v>
      </c>
      <c r="AP648" s="17">
        <v>194</v>
      </c>
      <c r="AQ648" s="17">
        <v>100</v>
      </c>
      <c r="AR648" s="17">
        <v>100</v>
      </c>
      <c r="AS648" s="17">
        <v>50</v>
      </c>
      <c r="AT648" s="17">
        <v>50</v>
      </c>
      <c r="AU648" s="17">
        <v>0</v>
      </c>
      <c r="AV648" s="17"/>
      <c r="AW648" s="17"/>
      <c r="AX648" s="17"/>
    </row>
    <row r="649" spans="1:50" x14ac:dyDescent="0.15">
      <c r="A649" s="17" t="s">
        <v>377</v>
      </c>
      <c r="B649" s="17" t="s">
        <v>378</v>
      </c>
      <c r="C649" s="17">
        <v>19.579999999999998</v>
      </c>
      <c r="D649" s="17">
        <v>20.350000000000001</v>
      </c>
      <c r="E649" s="17">
        <v>19.43</v>
      </c>
      <c r="F649" s="17">
        <v>19.89</v>
      </c>
      <c r="G649" s="17">
        <v>19.53</v>
      </c>
      <c r="H649" s="17">
        <v>1308</v>
      </c>
      <c r="I649" s="17">
        <v>932</v>
      </c>
      <c r="J649" s="17">
        <v>2.4</v>
      </c>
      <c r="K649" s="17">
        <v>-0.8</v>
      </c>
      <c r="L649" s="17">
        <v>1.6</v>
      </c>
      <c r="M649" s="17">
        <v>1.8</v>
      </c>
      <c r="N649" s="17">
        <v>0.3</v>
      </c>
      <c r="O649" s="17">
        <v>50</v>
      </c>
      <c r="P649" s="17">
        <v>-2.2999999999999998</v>
      </c>
      <c r="Q649" s="17">
        <v>2.2999999999999998</v>
      </c>
      <c r="R649" s="17">
        <v>3.9</v>
      </c>
      <c r="S649" s="17">
        <v>-0.8</v>
      </c>
      <c r="T649" s="17">
        <v>16</v>
      </c>
      <c r="U649" s="17">
        <v>-17</v>
      </c>
      <c r="V649" s="17">
        <v>0.05</v>
      </c>
      <c r="W649" s="17">
        <v>85</v>
      </c>
      <c r="X649" s="17">
        <v>1862</v>
      </c>
      <c r="Y649" s="17">
        <v>0.4</v>
      </c>
      <c r="Z649" s="17">
        <v>0.3</v>
      </c>
      <c r="AA649" s="17">
        <v>932</v>
      </c>
      <c r="AB649" s="17">
        <v>1007</v>
      </c>
      <c r="AC649" s="17">
        <v>1429</v>
      </c>
      <c r="AD649" s="17">
        <v>1308</v>
      </c>
      <c r="AE649" s="17">
        <v>-2.2000000000000002</v>
      </c>
      <c r="AF649" s="17">
        <v>0.5</v>
      </c>
      <c r="AG649" s="17">
        <v>3</v>
      </c>
      <c r="AH649" s="17">
        <v>-2.2000000000000002</v>
      </c>
      <c r="AI649" s="17">
        <v>1.1100000000000001</v>
      </c>
      <c r="AJ649" s="17">
        <v>18.072500000000002</v>
      </c>
      <c r="AK649" s="17">
        <v>1.1000000000000001</v>
      </c>
      <c r="AL649" s="17">
        <v>14</v>
      </c>
      <c r="AM649" s="17">
        <v>19.43</v>
      </c>
      <c r="AN649" s="17">
        <v>20.16</v>
      </c>
      <c r="AO649" s="17">
        <v>19.79</v>
      </c>
      <c r="AP649" s="17">
        <v>2034</v>
      </c>
      <c r="AQ649" s="17">
        <v>0</v>
      </c>
      <c r="AR649" s="17">
        <v>44</v>
      </c>
      <c r="AS649" s="17">
        <v>47</v>
      </c>
      <c r="AT649" s="17">
        <v>62</v>
      </c>
      <c r="AU649" s="17">
        <v>6</v>
      </c>
      <c r="AV649" s="17"/>
      <c r="AW649" s="17"/>
      <c r="AX649" s="17"/>
    </row>
    <row r="650" spans="1:50" x14ac:dyDescent="0.15">
      <c r="A650" s="17" t="s">
        <v>3474</v>
      </c>
      <c r="B650" s="17" t="s">
        <v>3475</v>
      </c>
      <c r="C650" s="17">
        <v>17.5</v>
      </c>
      <c r="D650" s="17">
        <v>17.600000000000001</v>
      </c>
      <c r="E650" s="17">
        <v>17.350000000000001</v>
      </c>
      <c r="F650" s="17">
        <v>17.36</v>
      </c>
      <c r="G650" s="17">
        <v>17.71</v>
      </c>
      <c r="H650" s="17">
        <v>1058</v>
      </c>
      <c r="I650" s="17">
        <v>1500</v>
      </c>
      <c r="J650" s="17">
        <v>0.3</v>
      </c>
      <c r="K650" s="17">
        <v>-1.1000000000000001</v>
      </c>
      <c r="L650" s="17">
        <v>-0.8</v>
      </c>
      <c r="M650" s="17">
        <v>-2</v>
      </c>
      <c r="N650" s="17">
        <v>-1.2</v>
      </c>
      <c r="O650" s="17">
        <v>4</v>
      </c>
      <c r="P650" s="17">
        <v>-1.4</v>
      </c>
      <c r="Q650" s="17">
        <v>0.1</v>
      </c>
      <c r="R650" s="17">
        <v>0.6</v>
      </c>
      <c r="S650" s="17">
        <v>-0.9</v>
      </c>
      <c r="T650" s="17">
        <v>60</v>
      </c>
      <c r="U650" s="17">
        <v>-76</v>
      </c>
      <c r="V650" s="17">
        <v>0.01</v>
      </c>
      <c r="W650" s="17">
        <v>74</v>
      </c>
      <c r="X650" s="17">
        <v>64</v>
      </c>
      <c r="Y650" s="17">
        <v>0.3</v>
      </c>
      <c r="Z650" s="17">
        <v>0.2</v>
      </c>
      <c r="AA650" s="17">
        <v>934</v>
      </c>
      <c r="AB650" s="17">
        <v>1058</v>
      </c>
      <c r="AC650" s="17">
        <v>1500</v>
      </c>
      <c r="AD650" s="17">
        <v>1317</v>
      </c>
      <c r="AE650" s="17">
        <v>-1.2</v>
      </c>
      <c r="AF650" s="17">
        <v>0</v>
      </c>
      <c r="AG650" s="17">
        <v>0.6</v>
      </c>
      <c r="AH650" s="17">
        <v>-1.2</v>
      </c>
      <c r="AI650" s="17">
        <v>1.24</v>
      </c>
      <c r="AJ650" s="17">
        <v>17.842500000000001</v>
      </c>
      <c r="AK650" s="17">
        <v>0.97</v>
      </c>
      <c r="AL650" s="17">
        <v>158</v>
      </c>
      <c r="AM650" s="17">
        <v>17.41</v>
      </c>
      <c r="AN650" s="17">
        <v>17.600000000000001</v>
      </c>
      <c r="AO650" s="17">
        <v>17.36</v>
      </c>
      <c r="AP650" s="17">
        <v>1757</v>
      </c>
      <c r="AQ650" s="17">
        <v>30</v>
      </c>
      <c r="AR650" s="17">
        <v>80</v>
      </c>
      <c r="AS650" s="17">
        <v>53</v>
      </c>
      <c r="AT650" s="17">
        <v>71</v>
      </c>
      <c r="AU650" s="17">
        <v>2</v>
      </c>
      <c r="AV650" s="17"/>
      <c r="AW650" s="17"/>
      <c r="AX650" s="17"/>
    </row>
    <row r="651" spans="1:50" x14ac:dyDescent="0.15">
      <c r="A651" s="17" t="s">
        <v>1674</v>
      </c>
      <c r="B651" s="17" t="s">
        <v>1674</v>
      </c>
      <c r="C651" s="17">
        <v>66</v>
      </c>
      <c r="D651" s="17">
        <v>66.23</v>
      </c>
      <c r="E651" s="17">
        <v>65.510000000000005</v>
      </c>
      <c r="F651" s="17">
        <v>65.89</v>
      </c>
      <c r="G651" s="17">
        <v>66.040000000000006</v>
      </c>
      <c r="H651" s="17">
        <v>1053</v>
      </c>
      <c r="I651" s="17">
        <v>1439</v>
      </c>
      <c r="J651" s="17">
        <v>0</v>
      </c>
      <c r="K651" s="17">
        <v>-0.1</v>
      </c>
      <c r="L651" s="17">
        <v>-0.2</v>
      </c>
      <c r="M651" s="17">
        <v>-0.2</v>
      </c>
      <c r="N651" s="17">
        <v>-0.1</v>
      </c>
      <c r="O651" s="17">
        <v>53</v>
      </c>
      <c r="P651" s="17">
        <v>-0.5</v>
      </c>
      <c r="Q651" s="17">
        <v>0.6</v>
      </c>
      <c r="R651" s="17">
        <v>0.3</v>
      </c>
      <c r="S651" s="17">
        <v>-0.7</v>
      </c>
      <c r="T651" s="17">
        <v>68</v>
      </c>
      <c r="U651" s="17">
        <v>-13</v>
      </c>
      <c r="V651" s="17">
        <v>0.01</v>
      </c>
      <c r="W651" s="17">
        <v>44</v>
      </c>
      <c r="X651" s="17">
        <v>808</v>
      </c>
      <c r="Y651" s="17">
        <v>-0.1</v>
      </c>
      <c r="Z651" s="17">
        <v>-0.2</v>
      </c>
      <c r="AA651" s="17">
        <v>938</v>
      </c>
      <c r="AB651" s="17">
        <v>1053</v>
      </c>
      <c r="AC651" s="17">
        <v>1439</v>
      </c>
      <c r="AD651" s="17">
        <v>1300</v>
      </c>
      <c r="AE651" s="17">
        <v>-0.2</v>
      </c>
      <c r="AF651" s="17">
        <v>0.6</v>
      </c>
      <c r="AG651" s="17">
        <v>0.3</v>
      </c>
      <c r="AH651" s="17">
        <v>-0.2</v>
      </c>
      <c r="AI651" s="17">
        <v>0.53</v>
      </c>
      <c r="AJ651" s="17">
        <v>0</v>
      </c>
      <c r="AK651" s="17">
        <v>0</v>
      </c>
      <c r="AL651" s="17">
        <v>58</v>
      </c>
      <c r="AM651" s="17">
        <v>65.78</v>
      </c>
      <c r="AN651" s="17">
        <v>66.23</v>
      </c>
      <c r="AO651" s="17">
        <v>65.510000000000005</v>
      </c>
      <c r="AP651" s="17">
        <v>6604</v>
      </c>
      <c r="AQ651" s="17">
        <v>78</v>
      </c>
      <c r="AR651" s="17">
        <v>39</v>
      </c>
      <c r="AS651" s="17">
        <v>81</v>
      </c>
      <c r="AT651" s="17">
        <v>33</v>
      </c>
      <c r="AU651" s="17">
        <v>-8</v>
      </c>
      <c r="AV651" s="17"/>
      <c r="AW651" s="17"/>
      <c r="AX651" s="17"/>
    </row>
    <row r="652" spans="1:50" x14ac:dyDescent="0.15">
      <c r="A652" s="17" t="s">
        <v>3072</v>
      </c>
      <c r="B652" s="17" t="s">
        <v>3073</v>
      </c>
      <c r="C652" s="17">
        <v>7.79</v>
      </c>
      <c r="D652" s="17">
        <v>7.92</v>
      </c>
      <c r="E652" s="17">
        <v>7.76</v>
      </c>
      <c r="F652" s="17">
        <v>7.91</v>
      </c>
      <c r="G652" s="17">
        <v>7.78</v>
      </c>
      <c r="H652" s="17">
        <v>1053</v>
      </c>
      <c r="I652" s="17">
        <v>938</v>
      </c>
      <c r="J652" s="17">
        <v>0.8</v>
      </c>
      <c r="K652" s="17">
        <v>0.8</v>
      </c>
      <c r="L652" s="17">
        <v>1.5</v>
      </c>
      <c r="M652" s="17">
        <v>1.7</v>
      </c>
      <c r="N652" s="17">
        <v>0.1</v>
      </c>
      <c r="O652" s="17">
        <v>94</v>
      </c>
      <c r="P652" s="17">
        <v>-0.1</v>
      </c>
      <c r="Q652" s="17">
        <v>1.9</v>
      </c>
      <c r="R652" s="17">
        <v>1.7</v>
      </c>
      <c r="S652" s="17">
        <v>-0.4</v>
      </c>
      <c r="T652" s="17">
        <v>19</v>
      </c>
      <c r="U652" s="17">
        <v>38</v>
      </c>
      <c r="V652" s="17">
        <v>0.02</v>
      </c>
      <c r="W652" s="17">
        <v>56</v>
      </c>
      <c r="X652" s="17">
        <v>259</v>
      </c>
      <c r="Y652" s="17">
        <v>0.1</v>
      </c>
      <c r="Z652" s="17">
        <v>-0.1</v>
      </c>
      <c r="AA652" s="17">
        <v>938</v>
      </c>
      <c r="AB652" s="17">
        <v>1053</v>
      </c>
      <c r="AC652" s="17">
        <v>1415</v>
      </c>
      <c r="AD652" s="17">
        <v>1428</v>
      </c>
      <c r="AE652" s="17">
        <v>-0.1</v>
      </c>
      <c r="AF652" s="17">
        <v>1</v>
      </c>
      <c r="AG652" s="17">
        <v>1.7</v>
      </c>
      <c r="AH652" s="17">
        <v>-0.1</v>
      </c>
      <c r="AI652" s="17">
        <v>0.87</v>
      </c>
      <c r="AJ652" s="17">
        <v>7.9065000000000003</v>
      </c>
      <c r="AK652" s="17">
        <v>1</v>
      </c>
      <c r="AL652" s="17">
        <v>13</v>
      </c>
      <c r="AM652" s="17">
        <v>7.76</v>
      </c>
      <c r="AN652" s="17">
        <v>7.92</v>
      </c>
      <c r="AO652" s="17">
        <v>7.83</v>
      </c>
      <c r="AP652" s="17">
        <v>792</v>
      </c>
      <c r="AQ652" s="17">
        <v>0</v>
      </c>
      <c r="AR652" s="17">
        <v>33</v>
      </c>
      <c r="AS652" s="17">
        <v>50</v>
      </c>
      <c r="AT652" s="17">
        <v>33</v>
      </c>
      <c r="AU652" s="17">
        <v>-8</v>
      </c>
      <c r="AV652" s="17"/>
      <c r="AW652" s="17"/>
      <c r="AX652" s="17"/>
    </row>
    <row r="653" spans="1:50" x14ac:dyDescent="0.15">
      <c r="A653" s="17" t="s">
        <v>86</v>
      </c>
      <c r="B653" s="17" t="s">
        <v>87</v>
      </c>
      <c r="C653" s="17">
        <v>35.799999999999997</v>
      </c>
      <c r="D653" s="17">
        <v>36.26</v>
      </c>
      <c r="E653" s="17">
        <v>35.659999999999997</v>
      </c>
      <c r="F653" s="17">
        <v>36.090000000000003</v>
      </c>
      <c r="G653" s="17">
        <v>35.69</v>
      </c>
      <c r="H653" s="17">
        <v>1355</v>
      </c>
      <c r="I653" s="17">
        <v>937</v>
      </c>
      <c r="J653" s="17">
        <v>0.3</v>
      </c>
      <c r="K653" s="17">
        <v>0.5</v>
      </c>
      <c r="L653" s="17">
        <v>0.8</v>
      </c>
      <c r="M653" s="17">
        <v>1.1000000000000001</v>
      </c>
      <c r="N653" s="17">
        <v>0.3</v>
      </c>
      <c r="O653" s="17">
        <v>72</v>
      </c>
      <c r="P653" s="17">
        <v>-0.5</v>
      </c>
      <c r="Q653" s="17">
        <v>1.2</v>
      </c>
      <c r="R653" s="17">
        <v>1.3</v>
      </c>
      <c r="S653" s="17">
        <v>-0.4</v>
      </c>
      <c r="T653" s="17">
        <v>23</v>
      </c>
      <c r="U653" s="17">
        <v>32</v>
      </c>
      <c r="V653" s="17">
        <v>0.02</v>
      </c>
      <c r="W653" s="17">
        <v>49</v>
      </c>
      <c r="X653" s="17">
        <v>104</v>
      </c>
      <c r="Y653" s="17">
        <v>0.2</v>
      </c>
      <c r="Z653" s="17">
        <v>0.4</v>
      </c>
      <c r="AA653" s="17">
        <v>937</v>
      </c>
      <c r="AB653" s="17">
        <v>942</v>
      </c>
      <c r="AC653" s="17">
        <v>1301</v>
      </c>
      <c r="AD653" s="17">
        <v>1355</v>
      </c>
      <c r="AE653" s="17">
        <v>-0.5</v>
      </c>
      <c r="AF653" s="17">
        <v>0.6</v>
      </c>
      <c r="AG653" s="17">
        <v>1</v>
      </c>
      <c r="AH653" s="17">
        <v>-0.5</v>
      </c>
      <c r="AI653" s="17">
        <v>0.86</v>
      </c>
      <c r="AJ653" s="17">
        <v>35.263500000000001</v>
      </c>
      <c r="AK653" s="17">
        <v>1.02</v>
      </c>
      <c r="AL653" s="17">
        <v>6</v>
      </c>
      <c r="AM653" s="17">
        <v>35.659999999999997</v>
      </c>
      <c r="AN653" s="17">
        <v>36.15</v>
      </c>
      <c r="AO653" s="17">
        <v>35.89</v>
      </c>
      <c r="AP653" s="17">
        <v>3626</v>
      </c>
      <c r="AQ653" s="17">
        <v>0</v>
      </c>
      <c r="AR653" s="17">
        <v>100</v>
      </c>
      <c r="AS653" s="17">
        <v>48</v>
      </c>
      <c r="AT653" s="17">
        <v>100</v>
      </c>
      <c r="AU653" s="17">
        <v>3</v>
      </c>
      <c r="AV653" s="17"/>
      <c r="AW653" s="17"/>
      <c r="AX653" s="17"/>
    </row>
    <row r="654" spans="1:50" x14ac:dyDescent="0.15">
      <c r="A654" s="17" t="s">
        <v>2736</v>
      </c>
      <c r="B654" s="17" t="s">
        <v>2737</v>
      </c>
      <c r="C654" s="17">
        <v>5.4</v>
      </c>
      <c r="D654" s="17">
        <v>5.44</v>
      </c>
      <c r="E654" s="17">
        <v>5.38</v>
      </c>
      <c r="F654" s="17">
        <v>5.4</v>
      </c>
      <c r="G654" s="17">
        <v>5.4</v>
      </c>
      <c r="H654" s="17">
        <v>1037</v>
      </c>
      <c r="I654" s="17">
        <v>1409</v>
      </c>
      <c r="J654" s="17">
        <v>0.2</v>
      </c>
      <c r="K654" s="17">
        <v>-0.2</v>
      </c>
      <c r="L654" s="17">
        <v>0</v>
      </c>
      <c r="M654" s="17">
        <v>0</v>
      </c>
      <c r="N654" s="17">
        <v>0</v>
      </c>
      <c r="O654" s="17">
        <v>33</v>
      </c>
      <c r="P654" s="17">
        <v>-0.7</v>
      </c>
      <c r="Q654" s="17">
        <v>0.4</v>
      </c>
      <c r="R654" s="17">
        <v>0.7</v>
      </c>
      <c r="S654" s="17">
        <v>-0.4</v>
      </c>
      <c r="T654" s="17">
        <v>33</v>
      </c>
      <c r="U654" s="17">
        <v>-17</v>
      </c>
      <c r="V654" s="17">
        <v>0.01</v>
      </c>
      <c r="W654" s="17">
        <v>50</v>
      </c>
      <c r="X654" s="17">
        <v>74</v>
      </c>
      <c r="Y654" s="17">
        <v>-0.4</v>
      </c>
      <c r="Z654" s="17">
        <v>-0.2</v>
      </c>
      <c r="AA654" s="17">
        <v>1000</v>
      </c>
      <c r="AB654" s="17">
        <v>1037</v>
      </c>
      <c r="AC654" s="17">
        <v>1409</v>
      </c>
      <c r="AD654" s="17">
        <v>1327</v>
      </c>
      <c r="AE654" s="17">
        <v>-0.4</v>
      </c>
      <c r="AF654" s="17">
        <v>0.4</v>
      </c>
      <c r="AG654" s="17">
        <v>0.7</v>
      </c>
      <c r="AH654" s="17">
        <v>-0.4</v>
      </c>
      <c r="AI654" s="17">
        <v>1</v>
      </c>
      <c r="AJ654" s="17">
        <v>5.319</v>
      </c>
      <c r="AK654" s="17">
        <v>1.02</v>
      </c>
      <c r="AL654" s="17">
        <v>33</v>
      </c>
      <c r="AM654" s="17">
        <v>5.38</v>
      </c>
      <c r="AN654" s="17">
        <v>5.44</v>
      </c>
      <c r="AO654" s="17">
        <v>5.38</v>
      </c>
      <c r="AP654" s="17">
        <v>542</v>
      </c>
      <c r="AQ654" s="17">
        <v>100</v>
      </c>
      <c r="AR654" s="17">
        <v>0</v>
      </c>
      <c r="AS654" s="17">
        <v>67</v>
      </c>
      <c r="AT654" s="17">
        <v>33</v>
      </c>
      <c r="AU654" s="17">
        <v>-7</v>
      </c>
      <c r="AV654" s="17"/>
      <c r="AW654" s="17"/>
      <c r="AX654" s="17"/>
    </row>
    <row r="655" spans="1:50" x14ac:dyDescent="0.15">
      <c r="A655" s="17" t="s">
        <v>3028</v>
      </c>
      <c r="B655" s="17" t="s">
        <v>3029</v>
      </c>
      <c r="C655" s="17">
        <v>59.85</v>
      </c>
      <c r="D655" s="17">
        <v>60.09</v>
      </c>
      <c r="E655" s="17">
        <v>58.18</v>
      </c>
      <c r="F655" s="17">
        <v>59.05</v>
      </c>
      <c r="G655" s="17">
        <v>59.85</v>
      </c>
      <c r="H655" s="17">
        <v>930</v>
      </c>
      <c r="I655" s="17">
        <v>1408</v>
      </c>
      <c r="J655" s="17">
        <v>-1.2</v>
      </c>
      <c r="K655" s="17">
        <v>-0.2</v>
      </c>
      <c r="L655" s="17">
        <v>-1.3</v>
      </c>
      <c r="M655" s="17">
        <v>-1.3</v>
      </c>
      <c r="N655" s="17">
        <v>0</v>
      </c>
      <c r="O655" s="17">
        <v>46</v>
      </c>
      <c r="P655" s="17">
        <v>-1.7</v>
      </c>
      <c r="Q655" s="17">
        <v>1.5</v>
      </c>
      <c r="R655" s="17">
        <v>0.4</v>
      </c>
      <c r="S655" s="17">
        <v>-2.8</v>
      </c>
      <c r="T655" s="17">
        <v>87</v>
      </c>
      <c r="U655" s="17">
        <v>-5</v>
      </c>
      <c r="V655" s="17">
        <v>0.03</v>
      </c>
      <c r="W655" s="17">
        <v>8</v>
      </c>
      <c r="X655" s="17">
        <v>125</v>
      </c>
      <c r="Y655" s="17">
        <v>-1</v>
      </c>
      <c r="Z655" s="17">
        <v>-0.4</v>
      </c>
      <c r="AA655" s="17">
        <v>1120</v>
      </c>
      <c r="AB655" s="17">
        <v>930</v>
      </c>
      <c r="AC655" s="17">
        <v>1408</v>
      </c>
      <c r="AD655" s="17">
        <v>1311</v>
      </c>
      <c r="AE655" s="17">
        <v>-0.3</v>
      </c>
      <c r="AF655" s="17">
        <v>1.5</v>
      </c>
      <c r="AG655" s="17">
        <v>0.2</v>
      </c>
      <c r="AH655" s="17">
        <v>-0.3</v>
      </c>
      <c r="AI655" s="17">
        <v>0.15</v>
      </c>
      <c r="AJ655" s="17">
        <v>57.94</v>
      </c>
      <c r="AK655" s="17">
        <v>1.02</v>
      </c>
      <c r="AL655" s="17">
        <v>89</v>
      </c>
      <c r="AM655" s="17">
        <v>59.08</v>
      </c>
      <c r="AN655" s="17">
        <v>59.95</v>
      </c>
      <c r="AO655" s="17">
        <v>58.2</v>
      </c>
      <c r="AP655" s="17">
        <v>5923</v>
      </c>
      <c r="AQ655" s="17">
        <v>100</v>
      </c>
      <c r="AR655" s="17">
        <v>7</v>
      </c>
      <c r="AS655" s="17">
        <v>100</v>
      </c>
      <c r="AT655" s="17">
        <v>54</v>
      </c>
      <c r="AU655" s="17">
        <v>0</v>
      </c>
      <c r="AV655" s="17"/>
      <c r="AW655" s="17"/>
      <c r="AX655" s="17"/>
    </row>
    <row r="656" spans="1:50" x14ac:dyDescent="0.15">
      <c r="A656" s="17" t="s">
        <v>417</v>
      </c>
      <c r="B656" s="17" t="s">
        <v>418</v>
      </c>
      <c r="C656" s="17">
        <v>5.56</v>
      </c>
      <c r="D656" s="17">
        <v>5.57</v>
      </c>
      <c r="E656" s="17">
        <v>5.49</v>
      </c>
      <c r="F656" s="17">
        <v>5.55</v>
      </c>
      <c r="G656" s="17">
        <v>5.54</v>
      </c>
      <c r="H656" s="17">
        <v>931</v>
      </c>
      <c r="I656" s="17">
        <v>1413</v>
      </c>
      <c r="J656" s="17">
        <v>-0.4</v>
      </c>
      <c r="K656" s="17">
        <v>0.2</v>
      </c>
      <c r="L656" s="17">
        <v>-0.2</v>
      </c>
      <c r="M656" s="17">
        <v>0.2</v>
      </c>
      <c r="N656" s="17">
        <v>0.4</v>
      </c>
      <c r="O656" s="17">
        <v>75</v>
      </c>
      <c r="P656" s="17">
        <v>-0.4</v>
      </c>
      <c r="Q656" s="17">
        <v>1.1000000000000001</v>
      </c>
      <c r="R656" s="17">
        <v>0.2</v>
      </c>
      <c r="S656" s="17">
        <v>-1.3</v>
      </c>
      <c r="T656" s="17">
        <v>87</v>
      </c>
      <c r="U656" s="17">
        <v>12</v>
      </c>
      <c r="V656" s="17">
        <v>0.01</v>
      </c>
      <c r="W656" s="17">
        <v>40</v>
      </c>
      <c r="X656" s="17">
        <v>61</v>
      </c>
      <c r="Y656" s="17">
        <v>0</v>
      </c>
      <c r="Z656" s="17">
        <v>-0.5</v>
      </c>
      <c r="AA656" s="17">
        <v>944</v>
      </c>
      <c r="AB656" s="17">
        <v>931</v>
      </c>
      <c r="AC656" s="17">
        <v>1413</v>
      </c>
      <c r="AD656" s="17">
        <v>1455</v>
      </c>
      <c r="AE656" s="17">
        <v>0</v>
      </c>
      <c r="AF656" s="17">
        <v>1.1000000000000001</v>
      </c>
      <c r="AG656" s="17">
        <v>0.2</v>
      </c>
      <c r="AH656" s="17">
        <v>0</v>
      </c>
      <c r="AI656" s="17">
        <v>0.12</v>
      </c>
      <c r="AJ656" s="17">
        <v>5.5305</v>
      </c>
      <c r="AK656" s="17">
        <v>1</v>
      </c>
      <c r="AL656" s="17">
        <v>40</v>
      </c>
      <c r="AM656" s="17">
        <v>5.52</v>
      </c>
      <c r="AN656" s="17">
        <v>5.57</v>
      </c>
      <c r="AO656" s="17">
        <v>5.49</v>
      </c>
      <c r="AP656" s="17">
        <v>555</v>
      </c>
      <c r="AQ656" s="17">
        <v>100</v>
      </c>
      <c r="AR656" s="17">
        <v>100</v>
      </c>
      <c r="AS656" s="17">
        <v>80</v>
      </c>
      <c r="AT656" s="17">
        <v>20</v>
      </c>
      <c r="AU656" s="17">
        <v>-9</v>
      </c>
      <c r="AV656" s="17"/>
      <c r="AW656" s="17"/>
      <c r="AX656" s="17"/>
    </row>
    <row r="657" spans="1:50" x14ac:dyDescent="0.15">
      <c r="A657" s="17" t="s">
        <v>2976</v>
      </c>
      <c r="B657" s="17" t="s">
        <v>2977</v>
      </c>
      <c r="C657" s="17">
        <v>7.2</v>
      </c>
      <c r="D657" s="17">
        <v>7.23</v>
      </c>
      <c r="E657" s="17">
        <v>7.12</v>
      </c>
      <c r="F657" s="17">
        <v>7.2</v>
      </c>
      <c r="G657" s="17">
        <v>7.18</v>
      </c>
      <c r="H657" s="17">
        <v>931</v>
      </c>
      <c r="I657" s="17">
        <v>1420</v>
      </c>
      <c r="J657" s="17">
        <v>-0.4</v>
      </c>
      <c r="K657" s="17">
        <v>0.4</v>
      </c>
      <c r="L657" s="17">
        <v>0</v>
      </c>
      <c r="M657" s="17">
        <v>0.3</v>
      </c>
      <c r="N657" s="17">
        <v>0.3</v>
      </c>
      <c r="O657" s="17">
        <v>73</v>
      </c>
      <c r="P657" s="17">
        <v>-0.4</v>
      </c>
      <c r="Q657" s="17">
        <v>1.1000000000000001</v>
      </c>
      <c r="R657" s="17">
        <v>0.4</v>
      </c>
      <c r="S657" s="17">
        <v>-1.1000000000000001</v>
      </c>
      <c r="T657" s="17">
        <v>73</v>
      </c>
      <c r="U657" s="17">
        <v>27</v>
      </c>
      <c r="V657" s="17">
        <v>0.02</v>
      </c>
      <c r="W657" s="17">
        <v>14</v>
      </c>
      <c r="X657" s="17">
        <v>58</v>
      </c>
      <c r="Y657" s="17">
        <v>0.3</v>
      </c>
      <c r="Z657" s="17">
        <v>-0.4</v>
      </c>
      <c r="AA657" s="17">
        <v>1017</v>
      </c>
      <c r="AB657" s="17">
        <v>931</v>
      </c>
      <c r="AC657" s="17">
        <v>1420</v>
      </c>
      <c r="AD657" s="17">
        <v>1457</v>
      </c>
      <c r="AE657" s="17">
        <v>-0.1</v>
      </c>
      <c r="AF657" s="17">
        <v>1</v>
      </c>
      <c r="AG657" s="17">
        <v>0.4</v>
      </c>
      <c r="AH657" s="17">
        <v>-0.1</v>
      </c>
      <c r="AI657" s="17">
        <v>0.36</v>
      </c>
      <c r="AJ657" s="17">
        <v>7.0244999999999997</v>
      </c>
      <c r="AK657" s="17">
        <v>1.02</v>
      </c>
      <c r="AL657" s="17">
        <v>29</v>
      </c>
      <c r="AM657" s="17">
        <v>7.16</v>
      </c>
      <c r="AN657" s="17">
        <v>7.23</v>
      </c>
      <c r="AO657" s="17">
        <v>7.13</v>
      </c>
      <c r="AP657" s="17">
        <v>721</v>
      </c>
      <c r="AQ657" s="17">
        <v>0</v>
      </c>
      <c r="AR657" s="17">
        <v>100</v>
      </c>
      <c r="AS657" s="17">
        <v>57</v>
      </c>
      <c r="AT657" s="17">
        <v>14</v>
      </c>
      <c r="AU657" s="17">
        <v>-6</v>
      </c>
      <c r="AV657" s="17"/>
      <c r="AW657" s="17"/>
      <c r="AX657" s="17"/>
    </row>
    <row r="658" spans="1:50" x14ac:dyDescent="0.15">
      <c r="A658" s="17" t="s">
        <v>82</v>
      </c>
      <c r="B658" s="17" t="s">
        <v>83</v>
      </c>
      <c r="C658" s="17">
        <v>54.1</v>
      </c>
      <c r="D658" s="17">
        <v>54.55</v>
      </c>
      <c r="E658" s="17">
        <v>52.7</v>
      </c>
      <c r="F658" s="17">
        <v>52.81</v>
      </c>
      <c r="G658" s="17">
        <v>53.94</v>
      </c>
      <c r="H658" s="17">
        <v>1058</v>
      </c>
      <c r="I658" s="17">
        <v>1455</v>
      </c>
      <c r="J658" s="17">
        <v>-0.2</v>
      </c>
      <c r="K658" s="17">
        <v>-2.2000000000000002</v>
      </c>
      <c r="L658" s="17">
        <v>-2.4</v>
      </c>
      <c r="M658" s="17">
        <v>-2.1</v>
      </c>
      <c r="N658" s="17">
        <v>0.3</v>
      </c>
      <c r="O658" s="17">
        <v>6</v>
      </c>
      <c r="P658" s="17">
        <v>-3.2</v>
      </c>
      <c r="Q658" s="17">
        <v>0.2</v>
      </c>
      <c r="R658" s="17">
        <v>0.8</v>
      </c>
      <c r="S658" s="17">
        <v>-2.6</v>
      </c>
      <c r="T658" s="17">
        <v>76</v>
      </c>
      <c r="U658" s="17">
        <v>-64</v>
      </c>
      <c r="V658" s="17">
        <v>0.03</v>
      </c>
      <c r="W658" s="17">
        <v>51</v>
      </c>
      <c r="X658" s="17">
        <v>1007</v>
      </c>
      <c r="Y658" s="17">
        <v>0.1</v>
      </c>
      <c r="Z658" s="17">
        <v>-0.1</v>
      </c>
      <c r="AA658" s="17">
        <v>1022</v>
      </c>
      <c r="AB658" s="17">
        <v>1058</v>
      </c>
      <c r="AC658" s="17">
        <v>1455</v>
      </c>
      <c r="AD658" s="17">
        <v>1300</v>
      </c>
      <c r="AE658" s="17">
        <v>-2.2000000000000002</v>
      </c>
      <c r="AF658" s="17">
        <v>0.2</v>
      </c>
      <c r="AG658" s="17">
        <v>0.8</v>
      </c>
      <c r="AH658" s="17">
        <v>-2.2000000000000002</v>
      </c>
      <c r="AI658" s="17">
        <v>0.88</v>
      </c>
      <c r="AJ658" s="17">
        <v>51.6935</v>
      </c>
      <c r="AK658" s="17">
        <v>1.02</v>
      </c>
      <c r="AL658" s="17">
        <v>46</v>
      </c>
      <c r="AM658" s="17">
        <v>53.42</v>
      </c>
      <c r="AN658" s="17">
        <v>54.54</v>
      </c>
      <c r="AO658" s="17">
        <v>52.7</v>
      </c>
      <c r="AP658" s="17">
        <v>5399</v>
      </c>
      <c r="AQ658" s="17">
        <v>0</v>
      </c>
      <c r="AR658" s="17">
        <v>45</v>
      </c>
      <c r="AS658" s="17">
        <v>51</v>
      </c>
      <c r="AT658" s="17">
        <v>39</v>
      </c>
      <c r="AU658" s="17">
        <v>-4</v>
      </c>
      <c r="AV658" s="17"/>
      <c r="AW658" s="17"/>
      <c r="AX658" s="17"/>
    </row>
    <row r="659" spans="1:50" x14ac:dyDescent="0.15">
      <c r="A659" s="17" t="s">
        <v>864</v>
      </c>
      <c r="B659" s="17" t="s">
        <v>865</v>
      </c>
      <c r="C659" s="17">
        <v>9.68</v>
      </c>
      <c r="D659" s="17">
        <v>9.77</v>
      </c>
      <c r="E659" s="17">
        <v>9.66</v>
      </c>
      <c r="F659" s="17">
        <v>9.73</v>
      </c>
      <c r="G659" s="17">
        <v>9.66</v>
      </c>
      <c r="H659" s="17">
        <v>956</v>
      </c>
      <c r="I659" s="17">
        <v>941</v>
      </c>
      <c r="J659" s="17">
        <v>0.1</v>
      </c>
      <c r="K659" s="17">
        <v>0.4</v>
      </c>
      <c r="L659" s="17">
        <v>0.5</v>
      </c>
      <c r="M659" s="17">
        <v>0.7</v>
      </c>
      <c r="N659" s="17">
        <v>0.2</v>
      </c>
      <c r="O659" s="17">
        <v>64</v>
      </c>
      <c r="P659" s="17">
        <v>-0.4</v>
      </c>
      <c r="Q659" s="17">
        <v>0.7</v>
      </c>
      <c r="R659" s="17">
        <v>0.9</v>
      </c>
      <c r="S659" s="17">
        <v>-0.2</v>
      </c>
      <c r="T659" s="17">
        <v>18</v>
      </c>
      <c r="U659" s="17">
        <v>36</v>
      </c>
      <c r="V659" s="17">
        <v>0.01</v>
      </c>
      <c r="W659" s="17">
        <v>27</v>
      </c>
      <c r="X659" s="17">
        <v>1377</v>
      </c>
      <c r="Y659" s="17">
        <v>0</v>
      </c>
      <c r="Z659" s="17">
        <v>-0.1</v>
      </c>
      <c r="AA659" s="17">
        <v>941</v>
      </c>
      <c r="AB659" s="17">
        <v>956</v>
      </c>
      <c r="AC659" s="17">
        <v>1410</v>
      </c>
      <c r="AD659" s="17">
        <v>1446</v>
      </c>
      <c r="AE659" s="17">
        <v>-0.1</v>
      </c>
      <c r="AF659" s="17">
        <v>0.6</v>
      </c>
      <c r="AG659" s="17">
        <v>0.9</v>
      </c>
      <c r="AH659" s="17">
        <v>-0.1</v>
      </c>
      <c r="AI659" s="17">
        <v>0.91</v>
      </c>
      <c r="AJ659" s="17">
        <v>9.923</v>
      </c>
      <c r="AK659" s="17">
        <v>0.98</v>
      </c>
      <c r="AL659" s="17">
        <v>0</v>
      </c>
      <c r="AM659" s="17">
        <v>9.66</v>
      </c>
      <c r="AN659" s="17">
        <v>9.77</v>
      </c>
      <c r="AO659" s="17">
        <v>9.67</v>
      </c>
      <c r="AP659" s="17">
        <v>974</v>
      </c>
      <c r="AQ659" s="17">
        <v>100</v>
      </c>
      <c r="AR659" s="17">
        <v>100</v>
      </c>
      <c r="AS659" s="17">
        <v>100</v>
      </c>
      <c r="AT659" s="17">
        <v>50</v>
      </c>
      <c r="AU659" s="17">
        <v>-10</v>
      </c>
      <c r="AV659" s="17"/>
      <c r="AW659" s="17"/>
      <c r="AX659" s="17"/>
    </row>
    <row r="660" spans="1:50" x14ac:dyDescent="0.15">
      <c r="A660" s="17" t="s">
        <v>894</v>
      </c>
      <c r="B660" s="17" t="s">
        <v>895</v>
      </c>
      <c r="C660" s="17">
        <v>8.16</v>
      </c>
      <c r="D660" s="17">
        <v>8.19</v>
      </c>
      <c r="E660" s="17">
        <v>8.1</v>
      </c>
      <c r="F660" s="17">
        <v>8.1300000000000008</v>
      </c>
      <c r="G660" s="17">
        <v>8.16</v>
      </c>
      <c r="H660" s="17">
        <v>955</v>
      </c>
      <c r="I660" s="17">
        <v>1404</v>
      </c>
      <c r="J660" s="17">
        <v>-0.4</v>
      </c>
      <c r="K660" s="17">
        <v>0</v>
      </c>
      <c r="L660" s="17">
        <v>-0.4</v>
      </c>
      <c r="M660" s="17">
        <v>-0.4</v>
      </c>
      <c r="N660" s="17">
        <v>0</v>
      </c>
      <c r="O660" s="17">
        <v>33</v>
      </c>
      <c r="P660" s="17">
        <v>-0.7</v>
      </c>
      <c r="Q660" s="17">
        <v>0.4</v>
      </c>
      <c r="R660" s="17">
        <v>0.4</v>
      </c>
      <c r="S660" s="17">
        <v>-0.7</v>
      </c>
      <c r="T660" s="17">
        <v>67</v>
      </c>
      <c r="U660" s="17">
        <v>0</v>
      </c>
      <c r="V660" s="17">
        <v>0.01</v>
      </c>
      <c r="W660" s="17">
        <v>25</v>
      </c>
      <c r="X660" s="17">
        <v>304</v>
      </c>
      <c r="Y660" s="17">
        <v>-0.4</v>
      </c>
      <c r="Z660" s="17">
        <v>-0.4</v>
      </c>
      <c r="AA660" s="17">
        <v>1117</v>
      </c>
      <c r="AB660" s="17">
        <v>955</v>
      </c>
      <c r="AC660" s="17">
        <v>1404</v>
      </c>
      <c r="AD660" s="17">
        <v>1341</v>
      </c>
      <c r="AE660" s="17">
        <v>-0.2</v>
      </c>
      <c r="AF660" s="17">
        <v>0.4</v>
      </c>
      <c r="AG660" s="17">
        <v>0.4</v>
      </c>
      <c r="AH660" s="17">
        <v>-0.2</v>
      </c>
      <c r="AI660" s="17">
        <v>0.55000000000000004</v>
      </c>
      <c r="AJ660" s="17">
        <v>8.1869999999999994</v>
      </c>
      <c r="AK660" s="17">
        <v>0.99</v>
      </c>
      <c r="AL660" s="17">
        <v>63</v>
      </c>
      <c r="AM660" s="17">
        <v>8.11</v>
      </c>
      <c r="AN660" s="17">
        <v>8.19</v>
      </c>
      <c r="AO660" s="17">
        <v>8.1</v>
      </c>
      <c r="AP660" s="17">
        <v>815</v>
      </c>
      <c r="AQ660" s="17">
        <v>100</v>
      </c>
      <c r="AR660" s="17">
        <v>0</v>
      </c>
      <c r="AS660" s="17">
        <v>100</v>
      </c>
      <c r="AT660" s="17">
        <v>0</v>
      </c>
      <c r="AU660" s="17">
        <v>-10</v>
      </c>
      <c r="AV660" s="17"/>
      <c r="AW660" s="17"/>
      <c r="AX660" s="17"/>
    </row>
    <row r="661" spans="1:50" x14ac:dyDescent="0.15">
      <c r="A661" s="17" t="s">
        <v>489</v>
      </c>
      <c r="B661" s="17" t="s">
        <v>490</v>
      </c>
      <c r="C661" s="17">
        <v>15.33</v>
      </c>
      <c r="D661" s="17">
        <v>15.33</v>
      </c>
      <c r="E661" s="17">
        <v>15.33</v>
      </c>
      <c r="F661" s="17">
        <v>15.33</v>
      </c>
      <c r="G661" s="17">
        <v>15.33</v>
      </c>
      <c r="H661" s="17">
        <v>930</v>
      </c>
      <c r="I661" s="17">
        <v>1500</v>
      </c>
      <c r="J661" s="17">
        <v>0</v>
      </c>
      <c r="K661" s="17">
        <v>0</v>
      </c>
      <c r="L661" s="17">
        <v>0</v>
      </c>
      <c r="M661" s="17">
        <v>0</v>
      </c>
      <c r="N661" s="17">
        <v>0</v>
      </c>
      <c r="O661" s="17">
        <v>0</v>
      </c>
      <c r="P661" s="17">
        <v>0</v>
      </c>
      <c r="Q661" s="17">
        <v>0</v>
      </c>
      <c r="R661" s="17">
        <v>0</v>
      </c>
      <c r="S661" s="17">
        <v>0</v>
      </c>
      <c r="T661" s="17">
        <v>0</v>
      </c>
      <c r="U661" s="17">
        <v>0</v>
      </c>
      <c r="V661" s="17">
        <v>0</v>
      </c>
      <c r="W661" s="17">
        <v>0</v>
      </c>
      <c r="X661" s="17">
        <v>0</v>
      </c>
      <c r="Y661" s="17">
        <v>0</v>
      </c>
      <c r="Z661" s="17">
        <v>0</v>
      </c>
      <c r="AA661" s="17">
        <v>1130</v>
      </c>
      <c r="AB661" s="17">
        <v>930</v>
      </c>
      <c r="AC661" s="17">
        <v>1500</v>
      </c>
      <c r="AD661" s="17">
        <v>1300</v>
      </c>
      <c r="AE661" s="17">
        <v>0</v>
      </c>
      <c r="AF661" s="17">
        <v>0</v>
      </c>
      <c r="AG661" s="17">
        <v>0</v>
      </c>
      <c r="AH661" s="17">
        <v>0</v>
      </c>
      <c r="AI661" s="17">
        <v>0</v>
      </c>
      <c r="AJ661" s="17">
        <v>15.9625</v>
      </c>
      <c r="AK661" s="17">
        <v>0.96</v>
      </c>
      <c r="AL661" s="17">
        <v>0</v>
      </c>
      <c r="AM661" s="17">
        <v>15.33</v>
      </c>
      <c r="AN661" s="17">
        <v>15.33</v>
      </c>
      <c r="AO661" s="17">
        <v>15.33</v>
      </c>
      <c r="AP661" s="17">
        <v>1533</v>
      </c>
      <c r="AQ661" s="17">
        <v>0</v>
      </c>
      <c r="AR661" s="17">
        <v>0</v>
      </c>
      <c r="AS661" s="17">
        <v>0</v>
      </c>
      <c r="AT661" s="17">
        <v>0</v>
      </c>
      <c r="AU661" s="17">
        <v>0</v>
      </c>
      <c r="AV661" s="17"/>
      <c r="AW661" s="17"/>
      <c r="AX661" s="17"/>
    </row>
    <row r="662" spans="1:50" x14ac:dyDescent="0.15">
      <c r="A662" s="17" t="s">
        <v>186</v>
      </c>
      <c r="B662" s="17" t="s">
        <v>187</v>
      </c>
      <c r="C662" s="17">
        <v>11.83</v>
      </c>
      <c r="D662" s="17">
        <v>11.9</v>
      </c>
      <c r="E662" s="17">
        <v>11.48</v>
      </c>
      <c r="F662" s="17">
        <v>11.53</v>
      </c>
      <c r="G662" s="17">
        <v>11.91</v>
      </c>
      <c r="H662" s="17">
        <v>930</v>
      </c>
      <c r="I662" s="17">
        <v>1444</v>
      </c>
      <c r="J662" s="17">
        <v>-1.5</v>
      </c>
      <c r="K662" s="17">
        <v>-1</v>
      </c>
      <c r="L662" s="17">
        <v>-2.6</v>
      </c>
      <c r="M662" s="17">
        <v>-3.2</v>
      </c>
      <c r="N662" s="17">
        <v>-0.7</v>
      </c>
      <c r="O662" s="17">
        <v>12</v>
      </c>
      <c r="P662" s="17">
        <v>-3.2</v>
      </c>
      <c r="Q662" s="17">
        <v>0.4</v>
      </c>
      <c r="R662" s="17">
        <v>0.6</v>
      </c>
      <c r="S662" s="17">
        <v>-3</v>
      </c>
      <c r="T662" s="17">
        <v>83</v>
      </c>
      <c r="U662" s="17">
        <v>-29</v>
      </c>
      <c r="V662" s="17">
        <v>0.04</v>
      </c>
      <c r="W662" s="17">
        <v>29</v>
      </c>
      <c r="X662" s="17">
        <v>822</v>
      </c>
      <c r="Y662" s="17">
        <v>0.3</v>
      </c>
      <c r="Z662" s="17">
        <v>-0.3</v>
      </c>
      <c r="AA662" s="17">
        <v>1118</v>
      </c>
      <c r="AB662" s="17">
        <v>930</v>
      </c>
      <c r="AC662" s="17">
        <v>1444</v>
      </c>
      <c r="AD662" s="17">
        <v>1300</v>
      </c>
      <c r="AE662" s="17">
        <v>-0.9</v>
      </c>
      <c r="AF662" s="17">
        <v>0.4</v>
      </c>
      <c r="AG662" s="17">
        <v>0.5</v>
      </c>
      <c r="AH662" s="17">
        <v>-0.9</v>
      </c>
      <c r="AI662" s="17">
        <v>0.38</v>
      </c>
      <c r="AJ662" s="17">
        <v>11.141500000000001</v>
      </c>
      <c r="AK662" s="17">
        <v>1.03</v>
      </c>
      <c r="AL662" s="17">
        <v>106</v>
      </c>
      <c r="AM662" s="17">
        <v>11.55</v>
      </c>
      <c r="AN662" s="17">
        <v>11.89</v>
      </c>
      <c r="AO662" s="17">
        <v>11.48</v>
      </c>
      <c r="AP662" s="17">
        <v>1163</v>
      </c>
      <c r="AQ662" s="17">
        <v>0</v>
      </c>
      <c r="AR662" s="17">
        <v>67</v>
      </c>
      <c r="AS662" s="17">
        <v>65</v>
      </c>
      <c r="AT662" s="17">
        <v>41</v>
      </c>
      <c r="AU662" s="17">
        <v>-6</v>
      </c>
      <c r="AV662" s="17"/>
      <c r="AW662" s="17"/>
      <c r="AX662" s="17"/>
    </row>
    <row r="663" spans="1:50" x14ac:dyDescent="0.15">
      <c r="A663" s="17" t="s">
        <v>518</v>
      </c>
      <c r="B663" s="17" t="s">
        <v>519</v>
      </c>
      <c r="C663" s="17">
        <v>9.7200000000000006</v>
      </c>
      <c r="D663" s="17">
        <v>9.81</v>
      </c>
      <c r="E663" s="17">
        <v>9.64</v>
      </c>
      <c r="F663" s="17">
        <v>9.6999999999999993</v>
      </c>
      <c r="G663" s="17">
        <v>9.64</v>
      </c>
      <c r="H663" s="17">
        <v>959</v>
      </c>
      <c r="I663" s="17">
        <v>946</v>
      </c>
      <c r="J663" s="17">
        <v>0.1</v>
      </c>
      <c r="K663" s="17">
        <v>-0.3</v>
      </c>
      <c r="L663" s="17">
        <v>-0.2</v>
      </c>
      <c r="M663" s="17">
        <v>0.6</v>
      </c>
      <c r="N663" s="17">
        <v>0.8</v>
      </c>
      <c r="O663" s="17">
        <v>35</v>
      </c>
      <c r="P663" s="17">
        <v>-1.1000000000000001</v>
      </c>
      <c r="Q663" s="17">
        <v>0.6</v>
      </c>
      <c r="R663" s="17">
        <v>0.9</v>
      </c>
      <c r="S663" s="17">
        <v>-0.8</v>
      </c>
      <c r="T663" s="17">
        <v>47</v>
      </c>
      <c r="U663" s="17">
        <v>-18</v>
      </c>
      <c r="V663" s="17">
        <v>0.02</v>
      </c>
      <c r="W663" s="17">
        <v>53</v>
      </c>
      <c r="X663" s="17">
        <v>42</v>
      </c>
      <c r="Y663" s="17">
        <v>0</v>
      </c>
      <c r="Z663" s="17">
        <v>-0.5</v>
      </c>
      <c r="AA663" s="17">
        <v>946</v>
      </c>
      <c r="AB663" s="17">
        <v>959</v>
      </c>
      <c r="AC663" s="17">
        <v>1354</v>
      </c>
      <c r="AD663" s="17">
        <v>1308</v>
      </c>
      <c r="AE663" s="17">
        <v>-0.5</v>
      </c>
      <c r="AF663" s="17">
        <v>0.2</v>
      </c>
      <c r="AG663" s="17">
        <v>0.9</v>
      </c>
      <c r="AH663" s="17">
        <v>-0.5</v>
      </c>
      <c r="AI663" s="17">
        <v>0.82</v>
      </c>
      <c r="AJ663" s="17">
        <v>9.6824999999999992</v>
      </c>
      <c r="AK663" s="17">
        <v>1</v>
      </c>
      <c r="AL663" s="17">
        <v>0</v>
      </c>
      <c r="AM663" s="17">
        <v>9.64</v>
      </c>
      <c r="AN663" s="17">
        <v>9.81</v>
      </c>
      <c r="AO663" s="17">
        <v>9.68</v>
      </c>
      <c r="AP663" s="17">
        <v>975</v>
      </c>
      <c r="AQ663" s="17">
        <v>0</v>
      </c>
      <c r="AR663" s="17">
        <v>0</v>
      </c>
      <c r="AS663" s="17">
        <v>89</v>
      </c>
      <c r="AT663" s="17">
        <v>33</v>
      </c>
      <c r="AU663" s="17">
        <v>-5</v>
      </c>
      <c r="AV663" s="17"/>
      <c r="AW663" s="17"/>
      <c r="AX663" s="17"/>
    </row>
    <row r="664" spans="1:50" x14ac:dyDescent="0.15">
      <c r="A664" s="17" t="s">
        <v>724</v>
      </c>
      <c r="B664" s="17" t="s">
        <v>725</v>
      </c>
      <c r="C664" s="17">
        <v>24.93</v>
      </c>
      <c r="D664" s="17">
        <v>24.93</v>
      </c>
      <c r="E664" s="17">
        <v>24.93</v>
      </c>
      <c r="F664" s="17">
        <v>24.93</v>
      </c>
      <c r="G664" s="17">
        <v>24.93</v>
      </c>
      <c r="H664" s="17">
        <v>930</v>
      </c>
      <c r="I664" s="17">
        <v>1500</v>
      </c>
      <c r="J664" s="17">
        <v>0</v>
      </c>
      <c r="K664" s="17">
        <v>0</v>
      </c>
      <c r="L664" s="17">
        <v>0</v>
      </c>
      <c r="M664" s="17">
        <v>0</v>
      </c>
      <c r="N664" s="17">
        <v>0</v>
      </c>
      <c r="O664" s="17">
        <v>0</v>
      </c>
      <c r="P664" s="17">
        <v>0</v>
      </c>
      <c r="Q664" s="17">
        <v>0</v>
      </c>
      <c r="R664" s="17">
        <v>0</v>
      </c>
      <c r="S664" s="17">
        <v>0</v>
      </c>
      <c r="T664" s="17">
        <v>0</v>
      </c>
      <c r="U664" s="17">
        <v>0</v>
      </c>
      <c r="V664" s="17">
        <v>0</v>
      </c>
      <c r="W664" s="17">
        <v>0</v>
      </c>
      <c r="X664" s="17">
        <v>0</v>
      </c>
      <c r="Y664" s="17">
        <v>0</v>
      </c>
      <c r="Z664" s="17">
        <v>0</v>
      </c>
      <c r="AA664" s="17">
        <v>1130</v>
      </c>
      <c r="AB664" s="17">
        <v>930</v>
      </c>
      <c r="AC664" s="17">
        <v>1500</v>
      </c>
      <c r="AD664" s="17">
        <v>1300</v>
      </c>
      <c r="AE664" s="17">
        <v>0</v>
      </c>
      <c r="AF664" s="17">
        <v>0</v>
      </c>
      <c r="AG664" s="17">
        <v>0</v>
      </c>
      <c r="AH664" s="17">
        <v>0</v>
      </c>
      <c r="AI664" s="17">
        <v>0</v>
      </c>
      <c r="AJ664" s="17">
        <v>32.152500000000003</v>
      </c>
      <c r="AK664" s="17">
        <v>0.78</v>
      </c>
      <c r="AL664" s="17">
        <v>0</v>
      </c>
      <c r="AM664" s="17">
        <v>24.93</v>
      </c>
      <c r="AN664" s="17">
        <v>24.93</v>
      </c>
      <c r="AO664" s="17">
        <v>24.93</v>
      </c>
      <c r="AP664" s="17">
        <v>2493</v>
      </c>
      <c r="AQ664" s="17">
        <v>0</v>
      </c>
      <c r="AR664" s="17">
        <v>0</v>
      </c>
      <c r="AS664" s="17">
        <v>0</v>
      </c>
      <c r="AT664" s="17">
        <v>0</v>
      </c>
      <c r="AU664" s="17">
        <v>0</v>
      </c>
      <c r="AV664" s="17"/>
      <c r="AW664" s="17"/>
      <c r="AX664" s="17"/>
    </row>
    <row r="665" spans="1:50" x14ac:dyDescent="0.15">
      <c r="A665" s="17" t="s">
        <v>238</v>
      </c>
      <c r="B665" s="17" t="s">
        <v>239</v>
      </c>
      <c r="C665" s="17">
        <v>12.05</v>
      </c>
      <c r="D665" s="17">
        <v>12.27</v>
      </c>
      <c r="E665" s="17">
        <v>11.92</v>
      </c>
      <c r="F665" s="17">
        <v>12.04</v>
      </c>
      <c r="G665" s="17">
        <v>12.06</v>
      </c>
      <c r="H665" s="17">
        <v>1106</v>
      </c>
      <c r="I665" s="17">
        <v>942</v>
      </c>
      <c r="J665" s="17">
        <v>0.6</v>
      </c>
      <c r="K665" s="17">
        <v>-0.7</v>
      </c>
      <c r="L665" s="17">
        <v>-0.1</v>
      </c>
      <c r="M665" s="17">
        <v>-0.2</v>
      </c>
      <c r="N665" s="17">
        <v>-0.1</v>
      </c>
      <c r="O665" s="17">
        <v>34</v>
      </c>
      <c r="P665" s="17">
        <v>-1.9</v>
      </c>
      <c r="Q665" s="17">
        <v>1</v>
      </c>
      <c r="R665" s="17">
        <v>1.8</v>
      </c>
      <c r="S665" s="17">
        <v>-1.1000000000000001</v>
      </c>
      <c r="T665" s="17">
        <v>37</v>
      </c>
      <c r="U665" s="17">
        <v>-23</v>
      </c>
      <c r="V665" s="17">
        <v>0.03</v>
      </c>
      <c r="W665" s="17">
        <v>59</v>
      </c>
      <c r="X665" s="17">
        <v>57</v>
      </c>
      <c r="Y665" s="17">
        <v>-0.4</v>
      </c>
      <c r="Z665" s="17">
        <v>-0.6</v>
      </c>
      <c r="AA665" s="17">
        <v>942</v>
      </c>
      <c r="AB665" s="17">
        <v>1106</v>
      </c>
      <c r="AC665" s="17">
        <v>1404</v>
      </c>
      <c r="AD665" s="17">
        <v>1300</v>
      </c>
      <c r="AE665" s="17">
        <v>-0.7</v>
      </c>
      <c r="AF665" s="17">
        <v>0.2</v>
      </c>
      <c r="AG665" s="17">
        <v>1.7</v>
      </c>
      <c r="AH665" s="17">
        <v>-0.7</v>
      </c>
      <c r="AI665" s="17">
        <v>0.83</v>
      </c>
      <c r="AJ665" s="17">
        <v>11.7265</v>
      </c>
      <c r="AK665" s="17">
        <v>1.03</v>
      </c>
      <c r="AL665" s="17">
        <v>41</v>
      </c>
      <c r="AM665" s="17">
        <v>11.93</v>
      </c>
      <c r="AN665" s="17">
        <v>12.25</v>
      </c>
      <c r="AO665" s="17">
        <v>12.01</v>
      </c>
      <c r="AP665" s="17">
        <v>1213</v>
      </c>
      <c r="AQ665" s="17">
        <v>100</v>
      </c>
      <c r="AR665" s="17">
        <v>29</v>
      </c>
      <c r="AS665" s="17">
        <v>100</v>
      </c>
      <c r="AT665" s="17">
        <v>12</v>
      </c>
      <c r="AU665" s="17">
        <v>-10</v>
      </c>
      <c r="AV665" s="17"/>
      <c r="AW665" s="17"/>
      <c r="AX665" s="17"/>
    </row>
    <row r="666" spans="1:50" x14ac:dyDescent="0.15">
      <c r="A666" s="17" t="s">
        <v>3070</v>
      </c>
      <c r="B666" s="17" t="s">
        <v>3071</v>
      </c>
      <c r="C666" s="17">
        <v>17.5</v>
      </c>
      <c r="D666" s="17">
        <v>17.62</v>
      </c>
      <c r="E666" s="17">
        <v>17.420000000000002</v>
      </c>
      <c r="F666" s="17">
        <v>17.5</v>
      </c>
      <c r="G666" s="17">
        <v>17.5</v>
      </c>
      <c r="H666" s="17">
        <v>1035</v>
      </c>
      <c r="I666" s="17">
        <v>1430</v>
      </c>
      <c r="J666" s="17">
        <v>0.5</v>
      </c>
      <c r="K666" s="17">
        <v>-0.5</v>
      </c>
      <c r="L666" s="17">
        <v>0</v>
      </c>
      <c r="M666" s="17">
        <v>0</v>
      </c>
      <c r="N666" s="17">
        <v>0</v>
      </c>
      <c r="O666" s="17">
        <v>40</v>
      </c>
      <c r="P666" s="17">
        <v>-0.7</v>
      </c>
      <c r="Q666" s="17">
        <v>0.5</v>
      </c>
      <c r="R666" s="17">
        <v>0.7</v>
      </c>
      <c r="S666" s="17">
        <v>-0.5</v>
      </c>
      <c r="T666" s="17">
        <v>40</v>
      </c>
      <c r="U666" s="17">
        <v>-40</v>
      </c>
      <c r="V666" s="17">
        <v>0.01</v>
      </c>
      <c r="W666" s="17">
        <v>80</v>
      </c>
      <c r="X666" s="17">
        <v>64</v>
      </c>
      <c r="Y666" s="17">
        <v>-0.2</v>
      </c>
      <c r="Z666" s="17">
        <v>-0.4</v>
      </c>
      <c r="AA666" s="17">
        <v>941</v>
      </c>
      <c r="AB666" s="17">
        <v>1035</v>
      </c>
      <c r="AC666" s="17">
        <v>1430</v>
      </c>
      <c r="AD666" s="17">
        <v>1300</v>
      </c>
      <c r="AE666" s="17">
        <v>-0.5</v>
      </c>
      <c r="AF666" s="17">
        <v>0.5</v>
      </c>
      <c r="AG666" s="17">
        <v>0.7</v>
      </c>
      <c r="AH666" s="17">
        <v>-0.5</v>
      </c>
      <c r="AI666" s="17">
        <v>1</v>
      </c>
      <c r="AJ666" s="17">
        <v>17.580500000000001</v>
      </c>
      <c r="AK666" s="17">
        <v>1</v>
      </c>
      <c r="AL666" s="17">
        <v>40</v>
      </c>
      <c r="AM666" s="17">
        <v>17.420000000000002</v>
      </c>
      <c r="AN666" s="17">
        <v>17.62</v>
      </c>
      <c r="AO666" s="17">
        <v>17.420000000000002</v>
      </c>
      <c r="AP666" s="17">
        <v>1758</v>
      </c>
      <c r="AQ666" s="17">
        <v>100</v>
      </c>
      <c r="AR666" s="17">
        <v>0</v>
      </c>
      <c r="AS666" s="17">
        <v>100</v>
      </c>
      <c r="AT666" s="17">
        <v>12</v>
      </c>
      <c r="AU666" s="17">
        <v>-10</v>
      </c>
      <c r="AV666" s="17"/>
      <c r="AW666" s="17"/>
      <c r="AX666" s="17"/>
    </row>
    <row r="667" spans="1:50" x14ac:dyDescent="0.15">
      <c r="A667" s="17" t="s">
        <v>220</v>
      </c>
      <c r="B667" s="17" t="s">
        <v>221</v>
      </c>
      <c r="C667" s="17">
        <v>19.329999999999998</v>
      </c>
      <c r="D667" s="17">
        <v>19.38</v>
      </c>
      <c r="E667" s="17">
        <v>19.059999999999999</v>
      </c>
      <c r="F667" s="17">
        <v>19.12</v>
      </c>
      <c r="G667" s="17">
        <v>19.309999999999999</v>
      </c>
      <c r="H667" s="17">
        <v>930</v>
      </c>
      <c r="I667" s="17">
        <v>1438</v>
      </c>
      <c r="J667" s="17">
        <v>-1</v>
      </c>
      <c r="K667" s="17">
        <v>-0.1</v>
      </c>
      <c r="L667" s="17">
        <v>-1.1000000000000001</v>
      </c>
      <c r="M667" s="17">
        <v>-1</v>
      </c>
      <c r="N667" s="17">
        <v>0.1</v>
      </c>
      <c r="O667" s="17">
        <v>19</v>
      </c>
      <c r="P667" s="17">
        <v>-1.4</v>
      </c>
      <c r="Q667" s="17">
        <v>0.3</v>
      </c>
      <c r="R667" s="17">
        <v>0.3</v>
      </c>
      <c r="S667" s="17">
        <v>-1.4</v>
      </c>
      <c r="T667" s="17">
        <v>84</v>
      </c>
      <c r="U667" s="17">
        <v>-3</v>
      </c>
      <c r="V667" s="17">
        <v>0.02</v>
      </c>
      <c r="W667" s="17">
        <v>22</v>
      </c>
      <c r="X667" s="17">
        <v>49</v>
      </c>
      <c r="Y667" s="17">
        <v>-0.2</v>
      </c>
      <c r="Z667" s="17">
        <v>-0.7</v>
      </c>
      <c r="AA667" s="17">
        <v>1120</v>
      </c>
      <c r="AB667" s="17">
        <v>930</v>
      </c>
      <c r="AC667" s="17">
        <v>1438</v>
      </c>
      <c r="AD667" s="17">
        <v>1317</v>
      </c>
      <c r="AE667" s="17">
        <v>-0.4</v>
      </c>
      <c r="AF667" s="17">
        <v>0.3</v>
      </c>
      <c r="AG667" s="17">
        <v>0.3</v>
      </c>
      <c r="AH667" s="17">
        <v>-0.4</v>
      </c>
      <c r="AI667" s="17">
        <v>0.41</v>
      </c>
      <c r="AJ667" s="17">
        <v>18.878499999999999</v>
      </c>
      <c r="AK667" s="17">
        <v>1.01</v>
      </c>
      <c r="AL667" s="17">
        <v>78</v>
      </c>
      <c r="AM667" s="17">
        <v>19.059999999999999</v>
      </c>
      <c r="AN667" s="17">
        <v>19.38</v>
      </c>
      <c r="AO667" s="17">
        <v>19.059999999999999</v>
      </c>
      <c r="AP667" s="17">
        <v>1920</v>
      </c>
      <c r="AQ667" s="17">
        <v>37</v>
      </c>
      <c r="AR667" s="17">
        <v>0</v>
      </c>
      <c r="AS667" s="17">
        <v>78</v>
      </c>
      <c r="AT667" s="17">
        <v>22</v>
      </c>
      <c r="AU667" s="17">
        <v>-5</v>
      </c>
      <c r="AV667" s="17"/>
      <c r="AW667" s="17"/>
      <c r="AX667" s="17"/>
    </row>
    <row r="668" spans="1:50" x14ac:dyDescent="0.15">
      <c r="A668" s="17" t="s">
        <v>3010</v>
      </c>
      <c r="B668" s="17" t="s">
        <v>3011</v>
      </c>
      <c r="C668" s="17">
        <v>16.850000000000001</v>
      </c>
      <c r="D668" s="17">
        <v>17.64</v>
      </c>
      <c r="E668" s="17">
        <v>16.850000000000001</v>
      </c>
      <c r="F668" s="17">
        <v>17.47</v>
      </c>
      <c r="G668" s="17">
        <v>16.8</v>
      </c>
      <c r="H668" s="17">
        <v>1047</v>
      </c>
      <c r="I668" s="17">
        <v>930</v>
      </c>
      <c r="J668" s="17">
        <v>3.7</v>
      </c>
      <c r="K668" s="17">
        <v>-0.1</v>
      </c>
      <c r="L668" s="17">
        <v>3.6</v>
      </c>
      <c r="M668" s="17">
        <v>3.9</v>
      </c>
      <c r="N668" s="17">
        <v>0.3</v>
      </c>
      <c r="O668" s="17">
        <v>78</v>
      </c>
      <c r="P668" s="17">
        <v>-1</v>
      </c>
      <c r="Q668" s="17">
        <v>3.6</v>
      </c>
      <c r="R668" s="17">
        <v>4.5999999999999996</v>
      </c>
      <c r="S668" s="17">
        <v>0</v>
      </c>
      <c r="T668" s="17">
        <v>0</v>
      </c>
      <c r="U668" s="17">
        <v>-1</v>
      </c>
      <c r="V668" s="17">
        <v>0.05</v>
      </c>
      <c r="W668" s="17">
        <v>80</v>
      </c>
      <c r="X668" s="17">
        <v>658</v>
      </c>
      <c r="Y668" s="17">
        <v>0.5</v>
      </c>
      <c r="Z668" s="17">
        <v>1.5</v>
      </c>
      <c r="AA668" s="17">
        <v>930</v>
      </c>
      <c r="AB668" s="17">
        <v>1047</v>
      </c>
      <c r="AC668" s="17">
        <v>1402</v>
      </c>
      <c r="AD668" s="17">
        <v>1302</v>
      </c>
      <c r="AE668" s="17">
        <v>-0.3</v>
      </c>
      <c r="AF668" s="17">
        <v>0.9</v>
      </c>
      <c r="AG668" s="17">
        <v>4.7</v>
      </c>
      <c r="AH668" s="17">
        <v>-0.3</v>
      </c>
      <c r="AI668" s="17">
        <v>1.07</v>
      </c>
      <c r="AJ668" s="17">
        <v>16.388500000000001</v>
      </c>
      <c r="AK668" s="17">
        <v>1.07</v>
      </c>
      <c r="AL668" s="17">
        <v>0</v>
      </c>
      <c r="AM668" s="17">
        <v>16.850000000000001</v>
      </c>
      <c r="AN668" s="17">
        <v>17.64</v>
      </c>
      <c r="AO668" s="17">
        <v>17.32</v>
      </c>
      <c r="AP668" s="17">
        <v>1753</v>
      </c>
      <c r="AQ668" s="17">
        <v>0</v>
      </c>
      <c r="AR668" s="17">
        <v>100</v>
      </c>
      <c r="AS668" s="17">
        <v>0</v>
      </c>
      <c r="AT668" s="17">
        <v>83</v>
      </c>
      <c r="AU668" s="17">
        <v>8</v>
      </c>
      <c r="AV668" s="17"/>
      <c r="AW668" s="17"/>
      <c r="AX668" s="17"/>
    </row>
    <row r="669" spans="1:50" x14ac:dyDescent="0.15">
      <c r="A669" s="17" t="s">
        <v>1522</v>
      </c>
      <c r="B669" s="17" t="s">
        <v>1522</v>
      </c>
      <c r="C669" s="17">
        <v>775.17</v>
      </c>
      <c r="D669" s="17">
        <v>781.12</v>
      </c>
      <c r="E669" s="17">
        <v>768.78</v>
      </c>
      <c r="F669" s="17">
        <v>770.06</v>
      </c>
      <c r="G669" s="17">
        <v>776.02</v>
      </c>
      <c r="H669" s="17">
        <v>1058</v>
      </c>
      <c r="I669" s="17">
        <v>1439</v>
      </c>
      <c r="J669" s="17">
        <v>0.1</v>
      </c>
      <c r="K669" s="17">
        <v>-0.7</v>
      </c>
      <c r="L669" s="17">
        <v>-0.7</v>
      </c>
      <c r="M669" s="17">
        <v>-0.8</v>
      </c>
      <c r="N669" s="17">
        <v>-0.1</v>
      </c>
      <c r="O669" s="17">
        <v>10</v>
      </c>
      <c r="P669" s="17">
        <v>-1.4</v>
      </c>
      <c r="Q669" s="17">
        <v>0.2</v>
      </c>
      <c r="R669" s="17">
        <v>0.8</v>
      </c>
      <c r="S669" s="17">
        <v>-0.8</v>
      </c>
      <c r="T669" s="17">
        <v>52</v>
      </c>
      <c r="U669" s="17">
        <v>-46</v>
      </c>
      <c r="V669" s="17">
        <v>0.02</v>
      </c>
      <c r="W669" s="17">
        <v>38</v>
      </c>
      <c r="X669" s="17">
        <v>13303</v>
      </c>
      <c r="Y669" s="17">
        <v>0.1</v>
      </c>
      <c r="Z669" s="17">
        <v>-0.2</v>
      </c>
      <c r="AA669" s="17">
        <v>939</v>
      </c>
      <c r="AB669" s="17">
        <v>1058</v>
      </c>
      <c r="AC669" s="17">
        <v>1439</v>
      </c>
      <c r="AD669" s="17">
        <v>1308</v>
      </c>
      <c r="AE669" s="17">
        <v>-0.9</v>
      </c>
      <c r="AF669" s="17">
        <v>0.2</v>
      </c>
      <c r="AG669" s="17">
        <v>0.8</v>
      </c>
      <c r="AH669" s="17">
        <v>-0.9</v>
      </c>
      <c r="AI669" s="17">
        <v>1.04</v>
      </c>
      <c r="AJ669" s="17">
        <v>0</v>
      </c>
      <c r="AK669" s="17">
        <v>0</v>
      </c>
      <c r="AL669" s="17">
        <v>41</v>
      </c>
      <c r="AM669" s="17">
        <v>772.44</v>
      </c>
      <c r="AN669" s="17">
        <v>781.12</v>
      </c>
      <c r="AO669" s="17">
        <v>768.78</v>
      </c>
      <c r="AP669" s="17">
        <v>77695</v>
      </c>
      <c r="AQ669" s="17">
        <v>30</v>
      </c>
      <c r="AR669" s="17">
        <v>44</v>
      </c>
      <c r="AS669" s="17">
        <v>57</v>
      </c>
      <c r="AT669" s="17">
        <v>18</v>
      </c>
      <c r="AU669" s="17">
        <v>-9</v>
      </c>
      <c r="AV669" s="17"/>
      <c r="AW669" s="17"/>
      <c r="AX669" s="17"/>
    </row>
    <row r="670" spans="1:50" x14ac:dyDescent="0.15">
      <c r="A670" s="17" t="s">
        <v>2920</v>
      </c>
      <c r="B670" s="17" t="s">
        <v>2921</v>
      </c>
      <c r="C670" s="17">
        <v>51.42</v>
      </c>
      <c r="D670" s="17">
        <v>52.78</v>
      </c>
      <c r="E670" s="17">
        <v>49.6</v>
      </c>
      <c r="F670" s="17">
        <v>50.89</v>
      </c>
      <c r="G670" s="17">
        <v>51.42</v>
      </c>
      <c r="H670" s="17">
        <v>937</v>
      </c>
      <c r="I670" s="17">
        <v>1439</v>
      </c>
      <c r="J670" s="17">
        <v>-1.1000000000000001</v>
      </c>
      <c r="K670" s="17">
        <v>0.1</v>
      </c>
      <c r="L670" s="17">
        <v>-1</v>
      </c>
      <c r="M670" s="17">
        <v>-1</v>
      </c>
      <c r="N670" s="17">
        <v>0</v>
      </c>
      <c r="O670" s="17">
        <v>41</v>
      </c>
      <c r="P670" s="17">
        <v>-3.6</v>
      </c>
      <c r="Q670" s="17">
        <v>2.6</v>
      </c>
      <c r="R670" s="17">
        <v>2.6</v>
      </c>
      <c r="S670" s="17">
        <v>-3.6</v>
      </c>
      <c r="T670" s="17">
        <v>57</v>
      </c>
      <c r="U670" s="17">
        <v>2</v>
      </c>
      <c r="V670" s="17">
        <v>0.06</v>
      </c>
      <c r="W670" s="17">
        <v>14</v>
      </c>
      <c r="X670" s="17">
        <v>443</v>
      </c>
      <c r="Y670" s="17">
        <v>0.5</v>
      </c>
      <c r="Z670" s="17">
        <v>1.3</v>
      </c>
      <c r="AA670" s="17">
        <v>1005</v>
      </c>
      <c r="AB670" s="17">
        <v>937</v>
      </c>
      <c r="AC670" s="17">
        <v>1439</v>
      </c>
      <c r="AD670" s="17">
        <v>1453</v>
      </c>
      <c r="AE670" s="17">
        <v>-0.6</v>
      </c>
      <c r="AF670" s="17">
        <v>2.6</v>
      </c>
      <c r="AG670" s="17">
        <v>2.5</v>
      </c>
      <c r="AH670" s="17">
        <v>-0.6</v>
      </c>
      <c r="AI670" s="17">
        <v>0.49</v>
      </c>
      <c r="AJ670" s="17">
        <v>47.585999999999999</v>
      </c>
      <c r="AK670" s="17">
        <v>1.07</v>
      </c>
      <c r="AL670" s="17">
        <v>41</v>
      </c>
      <c r="AM670" s="17">
        <v>50.53</v>
      </c>
      <c r="AN670" s="17">
        <v>52.71</v>
      </c>
      <c r="AO670" s="17">
        <v>49.6</v>
      </c>
      <c r="AP670" s="17">
        <v>5118</v>
      </c>
      <c r="AQ670" s="17">
        <v>0</v>
      </c>
      <c r="AR670" s="17">
        <v>100</v>
      </c>
      <c r="AS670" s="17">
        <v>0</v>
      </c>
      <c r="AT670" s="17">
        <v>53</v>
      </c>
      <c r="AU670" s="17">
        <v>7</v>
      </c>
      <c r="AV670" s="17"/>
      <c r="AW670" s="17"/>
      <c r="AX670" s="17"/>
    </row>
    <row r="671" spans="1:50" x14ac:dyDescent="0.15">
      <c r="A671" s="17" t="s">
        <v>2964</v>
      </c>
      <c r="B671" s="17" t="s">
        <v>2965</v>
      </c>
      <c r="C671" s="17">
        <v>4.21</v>
      </c>
      <c r="D671" s="17">
        <v>4.24</v>
      </c>
      <c r="E671" s="17">
        <v>4.21</v>
      </c>
      <c r="F671" s="17">
        <v>4.22</v>
      </c>
      <c r="G671" s="17">
        <v>4.2300000000000004</v>
      </c>
      <c r="H671" s="17">
        <v>940</v>
      </c>
      <c r="I671" s="17">
        <v>1500</v>
      </c>
      <c r="J671" s="17">
        <v>0.5</v>
      </c>
      <c r="K671" s="17">
        <v>-0.2</v>
      </c>
      <c r="L671" s="17">
        <v>0.2</v>
      </c>
      <c r="M671" s="17">
        <v>-0.2</v>
      </c>
      <c r="N671" s="17">
        <v>-0.5</v>
      </c>
      <c r="O671" s="17">
        <v>33</v>
      </c>
      <c r="P671" s="17">
        <v>-0.5</v>
      </c>
      <c r="Q671" s="17">
        <v>0.2</v>
      </c>
      <c r="R671" s="17">
        <v>0.7</v>
      </c>
      <c r="S671" s="17">
        <v>0</v>
      </c>
      <c r="T671" s="17">
        <v>0</v>
      </c>
      <c r="U671" s="17">
        <v>-33</v>
      </c>
      <c r="V671" s="17">
        <v>0.01</v>
      </c>
      <c r="W671" s="17">
        <v>67</v>
      </c>
      <c r="X671" s="17">
        <v>25</v>
      </c>
      <c r="Y671" s="17">
        <v>0.5</v>
      </c>
      <c r="Z671" s="17">
        <v>0.7</v>
      </c>
      <c r="AA671" s="17">
        <v>930</v>
      </c>
      <c r="AB671" s="17">
        <v>940</v>
      </c>
      <c r="AC671" s="17">
        <v>1500</v>
      </c>
      <c r="AD671" s="17">
        <v>1300</v>
      </c>
      <c r="AE671" s="17">
        <v>-0.2</v>
      </c>
      <c r="AF671" s="17">
        <v>0.2</v>
      </c>
      <c r="AG671" s="17">
        <v>0.7</v>
      </c>
      <c r="AH671" s="17">
        <v>-0.2</v>
      </c>
      <c r="AI671" s="17">
        <v>1.33</v>
      </c>
      <c r="AJ671" s="17">
        <v>4.298</v>
      </c>
      <c r="AK671" s="17">
        <v>0.98</v>
      </c>
      <c r="AL671" s="17">
        <v>67</v>
      </c>
      <c r="AM671" s="17">
        <v>4.21</v>
      </c>
      <c r="AN671" s="17">
        <v>4.24</v>
      </c>
      <c r="AO671" s="17">
        <v>4.21</v>
      </c>
      <c r="AP671" s="17">
        <v>423</v>
      </c>
      <c r="AQ671" s="17">
        <v>0</v>
      </c>
      <c r="AR671" s="17">
        <v>100</v>
      </c>
      <c r="AS671" s="17">
        <v>0</v>
      </c>
      <c r="AT671" s="17">
        <v>100</v>
      </c>
      <c r="AU671" s="17">
        <v>10</v>
      </c>
      <c r="AV671" s="17"/>
      <c r="AW671" s="17"/>
      <c r="AX671" s="17"/>
    </row>
    <row r="672" spans="1:50" x14ac:dyDescent="0.15">
      <c r="A672" s="17" t="s">
        <v>2940</v>
      </c>
      <c r="B672" s="17" t="s">
        <v>2941</v>
      </c>
      <c r="C672" s="17">
        <v>13.38</v>
      </c>
      <c r="D672" s="17">
        <v>13.56</v>
      </c>
      <c r="E672" s="17">
        <v>13.11</v>
      </c>
      <c r="F672" s="17">
        <v>13.54</v>
      </c>
      <c r="G672" s="17">
        <v>13.44</v>
      </c>
      <c r="H672" s="17">
        <v>1454</v>
      </c>
      <c r="I672" s="17">
        <v>1121</v>
      </c>
      <c r="J672" s="17">
        <v>-1.9</v>
      </c>
      <c r="K672" s="17">
        <v>3.1</v>
      </c>
      <c r="L672" s="17">
        <v>1.2</v>
      </c>
      <c r="M672" s="17">
        <v>0.7</v>
      </c>
      <c r="N672" s="17">
        <v>-0.4</v>
      </c>
      <c r="O672" s="17">
        <v>96</v>
      </c>
      <c r="P672" s="17">
        <v>-0.1</v>
      </c>
      <c r="Q672" s="17">
        <v>3.2</v>
      </c>
      <c r="R672" s="17">
        <v>1.3</v>
      </c>
      <c r="S672" s="17">
        <v>-2</v>
      </c>
      <c r="T672" s="17">
        <v>60</v>
      </c>
      <c r="U672" s="17">
        <v>91</v>
      </c>
      <c r="V672" s="17">
        <v>0.03</v>
      </c>
      <c r="W672" s="17">
        <v>6</v>
      </c>
      <c r="X672" s="17">
        <v>137</v>
      </c>
      <c r="Y672" s="17">
        <v>0.1</v>
      </c>
      <c r="Z672" s="17">
        <v>0.1</v>
      </c>
      <c r="AA672" s="17">
        <v>1121</v>
      </c>
      <c r="AB672" s="17">
        <v>936</v>
      </c>
      <c r="AC672" s="17">
        <v>1324</v>
      </c>
      <c r="AD672" s="17">
        <v>1454</v>
      </c>
      <c r="AE672" s="17">
        <v>-0.1</v>
      </c>
      <c r="AF672" s="17">
        <v>3.2</v>
      </c>
      <c r="AG672" s="17">
        <v>0.4</v>
      </c>
      <c r="AH672" s="17">
        <v>-0.1</v>
      </c>
      <c r="AI672" s="17">
        <v>0.15</v>
      </c>
      <c r="AJ672" s="17">
        <v>12.898</v>
      </c>
      <c r="AK672" s="17">
        <v>1.05</v>
      </c>
      <c r="AL672" s="17">
        <v>100</v>
      </c>
      <c r="AM672" s="17">
        <v>13.11</v>
      </c>
      <c r="AN672" s="17">
        <v>13.44</v>
      </c>
      <c r="AO672" s="17">
        <v>13.12</v>
      </c>
      <c r="AP672" s="17">
        <v>1355</v>
      </c>
      <c r="AQ672" s="17">
        <v>0</v>
      </c>
      <c r="AR672" s="17">
        <v>100</v>
      </c>
      <c r="AS672" s="17">
        <v>57</v>
      </c>
      <c r="AT672" s="17">
        <v>64</v>
      </c>
      <c r="AU672" s="17">
        <v>1</v>
      </c>
      <c r="AV672" s="17"/>
      <c r="AW672" s="17"/>
      <c r="AX672" s="17"/>
    </row>
    <row r="673" spans="1:50" x14ac:dyDescent="0.15">
      <c r="A673" s="17" t="s">
        <v>3400</v>
      </c>
      <c r="B673" s="17" t="s">
        <v>3401</v>
      </c>
      <c r="C673" s="17">
        <v>4.5199999999999996</v>
      </c>
      <c r="D673" s="17">
        <v>4.55</v>
      </c>
      <c r="E673" s="17">
        <v>4.47</v>
      </c>
      <c r="F673" s="17">
        <v>4.5</v>
      </c>
      <c r="G673" s="17">
        <v>4.53</v>
      </c>
      <c r="H673" s="17">
        <v>1113</v>
      </c>
      <c r="I673" s="17">
        <v>953</v>
      </c>
      <c r="J673" s="17">
        <v>0.4</v>
      </c>
      <c r="K673" s="17">
        <v>-0.9</v>
      </c>
      <c r="L673" s="17">
        <v>-0.4</v>
      </c>
      <c r="M673" s="17">
        <v>-0.7</v>
      </c>
      <c r="N673" s="17">
        <v>-0.2</v>
      </c>
      <c r="O673" s="17">
        <v>38</v>
      </c>
      <c r="P673" s="17">
        <v>-1.1000000000000001</v>
      </c>
      <c r="Q673" s="17">
        <v>0.7</v>
      </c>
      <c r="R673" s="17">
        <v>0.7</v>
      </c>
      <c r="S673" s="17">
        <v>-1.1000000000000001</v>
      </c>
      <c r="T673" s="17">
        <v>62</v>
      </c>
      <c r="U673" s="17">
        <v>-50</v>
      </c>
      <c r="V673" s="17">
        <v>0.02</v>
      </c>
      <c r="W673" s="17">
        <v>88</v>
      </c>
      <c r="X673" s="17">
        <v>50</v>
      </c>
      <c r="Y673" s="17">
        <v>0.2</v>
      </c>
      <c r="Z673" s="17">
        <v>-0.2</v>
      </c>
      <c r="AA673" s="17">
        <v>953</v>
      </c>
      <c r="AB673" s="17">
        <v>1113</v>
      </c>
      <c r="AC673" s="17">
        <v>1500</v>
      </c>
      <c r="AD673" s="17">
        <v>1301</v>
      </c>
      <c r="AE673" s="17">
        <v>-1.1000000000000001</v>
      </c>
      <c r="AF673" s="17">
        <v>0.2</v>
      </c>
      <c r="AG673" s="17">
        <v>0.7</v>
      </c>
      <c r="AH673" s="17">
        <v>-1.1000000000000001</v>
      </c>
      <c r="AI673" s="17">
        <v>1</v>
      </c>
      <c r="AJ673" s="17">
        <v>4.5869999999999997</v>
      </c>
      <c r="AK673" s="17">
        <v>0.98</v>
      </c>
      <c r="AL673" s="17">
        <v>75</v>
      </c>
      <c r="AM673" s="17">
        <v>4.47</v>
      </c>
      <c r="AN673" s="17">
        <v>4.55</v>
      </c>
      <c r="AO673" s="17">
        <v>4.49</v>
      </c>
      <c r="AP673" s="17">
        <v>455</v>
      </c>
      <c r="AQ673" s="17">
        <v>33</v>
      </c>
      <c r="AR673" s="17">
        <v>67</v>
      </c>
      <c r="AS673" s="17">
        <v>60</v>
      </c>
      <c r="AT673" s="17">
        <v>40</v>
      </c>
      <c r="AU673" s="17">
        <v>-2</v>
      </c>
      <c r="AV673" s="17"/>
      <c r="AW673" s="17"/>
      <c r="AX673" s="17"/>
    </row>
    <row r="674" spans="1:50" x14ac:dyDescent="0.15">
      <c r="A674" s="17" t="s">
        <v>132</v>
      </c>
      <c r="B674" s="17" t="s">
        <v>133</v>
      </c>
      <c r="C674" s="17">
        <v>27.11</v>
      </c>
      <c r="D674" s="17">
        <v>27.66</v>
      </c>
      <c r="E674" s="17">
        <v>27.09</v>
      </c>
      <c r="F674" s="17">
        <v>27.47</v>
      </c>
      <c r="G674" s="17">
        <v>27.21</v>
      </c>
      <c r="H674" s="17">
        <v>1318</v>
      </c>
      <c r="I674" s="17">
        <v>936</v>
      </c>
      <c r="J674" s="17">
        <v>0.9</v>
      </c>
      <c r="K674" s="17">
        <v>0.4</v>
      </c>
      <c r="L674" s="17">
        <v>1.3</v>
      </c>
      <c r="M674" s="17">
        <v>1</v>
      </c>
      <c r="N674" s="17">
        <v>-0.4</v>
      </c>
      <c r="O674" s="17">
        <v>67</v>
      </c>
      <c r="P674" s="17">
        <v>-0.7</v>
      </c>
      <c r="Q674" s="17">
        <v>1.4</v>
      </c>
      <c r="R674" s="17">
        <v>2</v>
      </c>
      <c r="S674" s="17">
        <v>-0.1</v>
      </c>
      <c r="T674" s="17">
        <v>4</v>
      </c>
      <c r="U674" s="17">
        <v>19</v>
      </c>
      <c r="V674" s="17">
        <v>0.02</v>
      </c>
      <c r="W674" s="17">
        <v>100</v>
      </c>
      <c r="X674" s="17">
        <v>232</v>
      </c>
      <c r="Y674" s="17">
        <v>0</v>
      </c>
      <c r="Z674" s="17">
        <v>0.3</v>
      </c>
      <c r="AA674" s="17">
        <v>936</v>
      </c>
      <c r="AB674" s="17">
        <v>1128</v>
      </c>
      <c r="AC674" s="17">
        <v>1300</v>
      </c>
      <c r="AD674" s="17">
        <v>1318</v>
      </c>
      <c r="AE674" s="17">
        <v>-0.7</v>
      </c>
      <c r="AF674" s="17">
        <v>0.6</v>
      </c>
      <c r="AG674" s="17">
        <v>0.9</v>
      </c>
      <c r="AH674" s="17">
        <v>-0.7</v>
      </c>
      <c r="AI674" s="17">
        <v>0.77</v>
      </c>
      <c r="AJ674" s="17">
        <v>27.36</v>
      </c>
      <c r="AK674" s="17">
        <v>1</v>
      </c>
      <c r="AL674" s="17">
        <v>44</v>
      </c>
      <c r="AM674" s="17">
        <v>27.09</v>
      </c>
      <c r="AN674" s="17">
        <v>27.36</v>
      </c>
      <c r="AO674" s="17">
        <v>27.31</v>
      </c>
      <c r="AP674" s="17">
        <v>2766</v>
      </c>
      <c r="AQ674" s="17">
        <v>17</v>
      </c>
      <c r="AR674" s="17">
        <v>33</v>
      </c>
      <c r="AS674" s="17">
        <v>22</v>
      </c>
      <c r="AT674" s="17">
        <v>100</v>
      </c>
      <c r="AU674" s="17">
        <v>3</v>
      </c>
      <c r="AV674" s="17"/>
      <c r="AW674" s="17"/>
      <c r="AX674" s="17"/>
    </row>
    <row r="675" spans="1:50" x14ac:dyDescent="0.15">
      <c r="A675" s="17" t="s">
        <v>1571</v>
      </c>
      <c r="B675" s="17" t="s">
        <v>1571</v>
      </c>
      <c r="C675" s="17">
        <v>241.61</v>
      </c>
      <c r="D675" s="17">
        <v>241.91</v>
      </c>
      <c r="E675" s="17">
        <v>238.65</v>
      </c>
      <c r="F675" s="17">
        <v>240.07</v>
      </c>
      <c r="G675" s="17">
        <v>241.66</v>
      </c>
      <c r="H675" s="17">
        <v>930</v>
      </c>
      <c r="I675" s="17">
        <v>1403</v>
      </c>
      <c r="J675" s="17">
        <v>-0.6</v>
      </c>
      <c r="K675" s="17">
        <v>-0.1</v>
      </c>
      <c r="L675" s="17">
        <v>-0.6</v>
      </c>
      <c r="M675" s="17">
        <v>-0.7</v>
      </c>
      <c r="N675" s="17">
        <v>0</v>
      </c>
      <c r="O675" s="17">
        <v>44</v>
      </c>
      <c r="P675" s="17">
        <v>-0.8</v>
      </c>
      <c r="Q675" s="17">
        <v>0.6</v>
      </c>
      <c r="R675" s="17">
        <v>0.1</v>
      </c>
      <c r="S675" s="17">
        <v>-1.2</v>
      </c>
      <c r="T675" s="17">
        <v>91</v>
      </c>
      <c r="U675" s="17">
        <v>-4</v>
      </c>
      <c r="V675" s="17">
        <v>0.01</v>
      </c>
      <c r="W675" s="17">
        <v>28</v>
      </c>
      <c r="X675" s="17">
        <v>1692</v>
      </c>
      <c r="Y675" s="17">
        <v>-0.1</v>
      </c>
      <c r="Z675" s="17">
        <v>-0.6</v>
      </c>
      <c r="AA675" s="17">
        <v>932</v>
      </c>
      <c r="AB675" s="17">
        <v>930</v>
      </c>
      <c r="AC675" s="17">
        <v>1403</v>
      </c>
      <c r="AD675" s="17">
        <v>1300</v>
      </c>
      <c r="AE675" s="17">
        <v>-0.1</v>
      </c>
      <c r="AF675" s="17">
        <v>0.6</v>
      </c>
      <c r="AG675" s="17">
        <v>0.1</v>
      </c>
      <c r="AH675" s="17">
        <v>-0.1</v>
      </c>
      <c r="AI675" s="17">
        <v>0.17</v>
      </c>
      <c r="AJ675" s="17">
        <v>0</v>
      </c>
      <c r="AK675" s="17">
        <v>0</v>
      </c>
      <c r="AL675" s="17">
        <v>89</v>
      </c>
      <c r="AM675" s="17">
        <v>239.54</v>
      </c>
      <c r="AN675" s="17">
        <v>241.91</v>
      </c>
      <c r="AO675" s="17">
        <v>238.65</v>
      </c>
      <c r="AP675" s="17">
        <v>24031</v>
      </c>
      <c r="AQ675" s="17">
        <v>63</v>
      </c>
      <c r="AR675" s="17">
        <v>23</v>
      </c>
      <c r="AS675" s="17">
        <v>87</v>
      </c>
      <c r="AT675" s="17">
        <v>23</v>
      </c>
      <c r="AU675" s="17">
        <v>-2</v>
      </c>
      <c r="AV675" s="17"/>
      <c r="AW675" s="17"/>
      <c r="AX675" s="17"/>
    </row>
    <row r="676" spans="1:50" x14ac:dyDescent="0.15">
      <c r="A676" s="17" t="s">
        <v>3354</v>
      </c>
      <c r="B676" s="17" t="s">
        <v>3355</v>
      </c>
      <c r="C676" s="17">
        <v>7.05</v>
      </c>
      <c r="D676" s="17">
        <v>7.05</v>
      </c>
      <c r="E676" s="17">
        <v>6.98</v>
      </c>
      <c r="F676" s="17">
        <v>7.01</v>
      </c>
      <c r="G676" s="17">
        <v>7.05</v>
      </c>
      <c r="H676" s="17">
        <v>930</v>
      </c>
      <c r="I676" s="17">
        <v>1404</v>
      </c>
      <c r="J676" s="17">
        <v>-0.4</v>
      </c>
      <c r="K676" s="17">
        <v>-0.1</v>
      </c>
      <c r="L676" s="17">
        <v>-0.6</v>
      </c>
      <c r="M676" s="17">
        <v>-0.6</v>
      </c>
      <c r="N676" s="17">
        <v>0</v>
      </c>
      <c r="O676" s="17">
        <v>43</v>
      </c>
      <c r="P676" s="17">
        <v>-0.6</v>
      </c>
      <c r="Q676" s="17">
        <v>0.4</v>
      </c>
      <c r="R676" s="17">
        <v>0</v>
      </c>
      <c r="S676" s="17">
        <v>-1</v>
      </c>
      <c r="T676" s="17">
        <v>100</v>
      </c>
      <c r="U676" s="17">
        <v>-14</v>
      </c>
      <c r="V676" s="17">
        <v>0.01</v>
      </c>
      <c r="W676" s="17">
        <v>40</v>
      </c>
      <c r="X676" s="17">
        <v>20</v>
      </c>
      <c r="Y676" s="17">
        <v>0</v>
      </c>
      <c r="Z676" s="17">
        <v>-0.4</v>
      </c>
      <c r="AA676" s="17">
        <v>942</v>
      </c>
      <c r="AB676" s="17">
        <v>930</v>
      </c>
      <c r="AC676" s="17">
        <v>1404</v>
      </c>
      <c r="AD676" s="17">
        <v>1300</v>
      </c>
      <c r="AE676" s="17">
        <v>-0.3</v>
      </c>
      <c r="AF676" s="17">
        <v>0.4</v>
      </c>
      <c r="AG676" s="17">
        <v>0</v>
      </c>
      <c r="AH676" s="17">
        <v>-0.3</v>
      </c>
      <c r="AI676" s="17">
        <v>0.28999999999999998</v>
      </c>
      <c r="AJ676" s="17">
        <v>7.0179999999999998</v>
      </c>
      <c r="AK676" s="17">
        <v>1</v>
      </c>
      <c r="AL676" s="17">
        <v>100</v>
      </c>
      <c r="AM676" s="17">
        <v>7</v>
      </c>
      <c r="AN676" s="17">
        <v>7.05</v>
      </c>
      <c r="AO676" s="17">
        <v>6.98</v>
      </c>
      <c r="AP676" s="17">
        <v>703</v>
      </c>
      <c r="AQ676" s="17">
        <v>100</v>
      </c>
      <c r="AR676" s="17">
        <v>50</v>
      </c>
      <c r="AS676" s="17">
        <v>100</v>
      </c>
      <c r="AT676" s="17">
        <v>25</v>
      </c>
      <c r="AU676" s="17">
        <v>-9</v>
      </c>
      <c r="AV676" s="17"/>
      <c r="AW676" s="17"/>
      <c r="AX676" s="17"/>
    </row>
    <row r="677" spans="1:50" x14ac:dyDescent="0.15">
      <c r="A677" s="17" t="s">
        <v>1566</v>
      </c>
      <c r="B677" s="17" t="s">
        <v>1566</v>
      </c>
      <c r="C677" s="17">
        <v>557.83000000000004</v>
      </c>
      <c r="D677" s="17">
        <v>559.45000000000005</v>
      </c>
      <c r="E677" s="17">
        <v>549.66999999999996</v>
      </c>
      <c r="F677" s="17">
        <v>551.98</v>
      </c>
      <c r="G677" s="17">
        <v>559.04999999999995</v>
      </c>
      <c r="H677" s="17">
        <v>932</v>
      </c>
      <c r="I677" s="17">
        <v>1402</v>
      </c>
      <c r="J677" s="17">
        <v>-0.9</v>
      </c>
      <c r="K677" s="17">
        <v>-0.2</v>
      </c>
      <c r="L677" s="17">
        <v>-1.1000000000000001</v>
      </c>
      <c r="M677" s="17">
        <v>-1.3</v>
      </c>
      <c r="N677" s="17">
        <v>-0.2</v>
      </c>
      <c r="O677" s="17">
        <v>24</v>
      </c>
      <c r="P677" s="17">
        <v>-1.3</v>
      </c>
      <c r="Q677" s="17">
        <v>0.4</v>
      </c>
      <c r="R677" s="17">
        <v>0.3</v>
      </c>
      <c r="S677" s="17">
        <v>-1.5</v>
      </c>
      <c r="T677" s="17">
        <v>83</v>
      </c>
      <c r="U677" s="17">
        <v>-9</v>
      </c>
      <c r="V677" s="17">
        <v>0.02</v>
      </c>
      <c r="W677" s="17">
        <v>16</v>
      </c>
      <c r="X677" s="17">
        <v>15648</v>
      </c>
      <c r="Y677" s="17">
        <v>-0.1</v>
      </c>
      <c r="Z677" s="17">
        <v>-0.1</v>
      </c>
      <c r="AA677" s="17">
        <v>1119</v>
      </c>
      <c r="AB677" s="17">
        <v>932</v>
      </c>
      <c r="AC677" s="17">
        <v>1402</v>
      </c>
      <c r="AD677" s="17">
        <v>1338</v>
      </c>
      <c r="AE677" s="17">
        <v>-0.5</v>
      </c>
      <c r="AF677" s="17">
        <v>0.4</v>
      </c>
      <c r="AG677" s="17">
        <v>0.3</v>
      </c>
      <c r="AH677" s="17">
        <v>-0.5</v>
      </c>
      <c r="AI677" s="17">
        <v>0.44</v>
      </c>
      <c r="AJ677" s="17">
        <v>0</v>
      </c>
      <c r="AK677" s="17">
        <v>0</v>
      </c>
      <c r="AL677" s="17">
        <v>95</v>
      </c>
      <c r="AM677" s="17">
        <v>551.54999999999995</v>
      </c>
      <c r="AN677" s="17">
        <v>559.45000000000005</v>
      </c>
      <c r="AO677" s="17">
        <v>549.66999999999996</v>
      </c>
      <c r="AP677" s="17">
        <v>55467</v>
      </c>
      <c r="AQ677" s="17">
        <v>50</v>
      </c>
      <c r="AR677" s="17">
        <v>39</v>
      </c>
      <c r="AS677" s="17">
        <v>57</v>
      </c>
      <c r="AT677" s="17">
        <v>41</v>
      </c>
      <c r="AU677" s="17">
        <v>-5</v>
      </c>
      <c r="AV677" s="17"/>
      <c r="AW677" s="17"/>
      <c r="AX677" s="17"/>
    </row>
    <row r="678" spans="1:50" x14ac:dyDescent="0.15">
      <c r="A678" s="17" t="s">
        <v>932</v>
      </c>
      <c r="B678" s="17" t="s">
        <v>933</v>
      </c>
      <c r="C678" s="17">
        <v>10.92</v>
      </c>
      <c r="D678" s="17">
        <v>10.98</v>
      </c>
      <c r="E678" s="17">
        <v>10.84</v>
      </c>
      <c r="F678" s="17">
        <v>10.87</v>
      </c>
      <c r="G678" s="17">
        <v>10.93</v>
      </c>
      <c r="H678" s="17">
        <v>1059</v>
      </c>
      <c r="I678" s="17">
        <v>1438</v>
      </c>
      <c r="J678" s="17">
        <v>0.1</v>
      </c>
      <c r="K678" s="17">
        <v>-0.5</v>
      </c>
      <c r="L678" s="17">
        <v>-0.5</v>
      </c>
      <c r="M678" s="17">
        <v>-0.6</v>
      </c>
      <c r="N678" s="17">
        <v>-0.1</v>
      </c>
      <c r="O678" s="17">
        <v>21</v>
      </c>
      <c r="P678" s="17">
        <v>-1</v>
      </c>
      <c r="Q678" s="17">
        <v>0.3</v>
      </c>
      <c r="R678" s="17">
        <v>0.5</v>
      </c>
      <c r="S678" s="17">
        <v>-0.7</v>
      </c>
      <c r="T678" s="17">
        <v>57</v>
      </c>
      <c r="U678" s="17">
        <v>-43</v>
      </c>
      <c r="V678" s="17">
        <v>0.01</v>
      </c>
      <c r="W678" s="17">
        <v>50</v>
      </c>
      <c r="X678" s="17">
        <v>121</v>
      </c>
      <c r="Y678" s="17">
        <v>0.1</v>
      </c>
      <c r="Z678" s="17">
        <v>0.1</v>
      </c>
      <c r="AA678" s="17">
        <v>932</v>
      </c>
      <c r="AB678" s="17">
        <v>1059</v>
      </c>
      <c r="AC678" s="17">
        <v>1438</v>
      </c>
      <c r="AD678" s="17">
        <v>1300</v>
      </c>
      <c r="AE678" s="17">
        <v>-0.6</v>
      </c>
      <c r="AF678" s="17">
        <v>0.3</v>
      </c>
      <c r="AG678" s="17">
        <v>0.5</v>
      </c>
      <c r="AH678" s="17">
        <v>-0.6</v>
      </c>
      <c r="AI678" s="17">
        <v>0.93</v>
      </c>
      <c r="AJ678" s="17">
        <v>10.855</v>
      </c>
      <c r="AK678" s="17">
        <v>1</v>
      </c>
      <c r="AL678" s="17">
        <v>50</v>
      </c>
      <c r="AM678" s="17">
        <v>10.88</v>
      </c>
      <c r="AN678" s="17">
        <v>10.98</v>
      </c>
      <c r="AO678" s="17">
        <v>10.84</v>
      </c>
      <c r="AP678" s="17">
        <v>1094</v>
      </c>
      <c r="AQ678" s="17">
        <v>0</v>
      </c>
      <c r="AR678" s="17">
        <v>100</v>
      </c>
      <c r="AS678" s="17">
        <v>57</v>
      </c>
      <c r="AT678" s="17">
        <v>71</v>
      </c>
      <c r="AU678" s="17">
        <v>6</v>
      </c>
      <c r="AV678" s="17"/>
      <c r="AW678" s="17"/>
      <c r="AX678" s="17"/>
    </row>
    <row r="679" spans="1:50" x14ac:dyDescent="0.15">
      <c r="A679" s="17" t="s">
        <v>3086</v>
      </c>
      <c r="B679" s="17" t="s">
        <v>3087</v>
      </c>
      <c r="C679" s="17">
        <v>7.12</v>
      </c>
      <c r="D679" s="17">
        <v>7.19</v>
      </c>
      <c r="E679" s="17">
        <v>7.11</v>
      </c>
      <c r="F679" s="17">
        <v>7.19</v>
      </c>
      <c r="G679" s="17">
        <v>7.13</v>
      </c>
      <c r="H679" s="17">
        <v>1336</v>
      </c>
      <c r="I679" s="17">
        <v>950</v>
      </c>
      <c r="J679" s="17">
        <v>0.3</v>
      </c>
      <c r="K679" s="17">
        <v>0.7</v>
      </c>
      <c r="L679" s="17">
        <v>1</v>
      </c>
      <c r="M679" s="17">
        <v>0.8</v>
      </c>
      <c r="N679" s="17">
        <v>-0.1</v>
      </c>
      <c r="O679" s="17">
        <v>100</v>
      </c>
      <c r="P679" s="17">
        <v>0</v>
      </c>
      <c r="Q679" s="17">
        <v>1.1000000000000001</v>
      </c>
      <c r="R679" s="17">
        <v>1</v>
      </c>
      <c r="S679" s="17">
        <v>-0.1</v>
      </c>
      <c r="T679" s="17">
        <v>12</v>
      </c>
      <c r="U679" s="17">
        <v>63</v>
      </c>
      <c r="V679" s="17">
        <v>0.01</v>
      </c>
      <c r="W679" s="17">
        <v>60</v>
      </c>
      <c r="X679" s="17">
        <v>47</v>
      </c>
      <c r="Y679" s="17">
        <v>0</v>
      </c>
      <c r="Z679" s="17">
        <v>0.1</v>
      </c>
      <c r="AA679" s="17">
        <v>950</v>
      </c>
      <c r="AB679" s="17">
        <v>1006</v>
      </c>
      <c r="AC679" s="17">
        <v>1332</v>
      </c>
      <c r="AD679" s="17">
        <v>1336</v>
      </c>
      <c r="AE679" s="17">
        <v>0</v>
      </c>
      <c r="AF679" s="17">
        <v>0.8</v>
      </c>
      <c r="AG679" s="17">
        <v>0.6</v>
      </c>
      <c r="AH679" s="17">
        <v>0</v>
      </c>
      <c r="AI679" s="17">
        <v>0.5</v>
      </c>
      <c r="AJ679" s="17">
        <v>7.0644999999999998</v>
      </c>
      <c r="AK679" s="17">
        <v>1.02</v>
      </c>
      <c r="AL679" s="17">
        <v>40</v>
      </c>
      <c r="AM679" s="17">
        <v>7.11</v>
      </c>
      <c r="AN679" s="17">
        <v>7.16</v>
      </c>
      <c r="AO679" s="17">
        <v>7.13</v>
      </c>
      <c r="AP679" s="17">
        <v>719</v>
      </c>
      <c r="AQ679" s="17">
        <v>100</v>
      </c>
      <c r="AR679" s="17">
        <v>100</v>
      </c>
      <c r="AS679" s="17">
        <v>33</v>
      </c>
      <c r="AT679" s="17">
        <v>67</v>
      </c>
      <c r="AU679" s="17">
        <v>6</v>
      </c>
      <c r="AV679" s="17"/>
      <c r="AW679" s="17"/>
      <c r="AX679" s="17"/>
    </row>
    <row r="680" spans="1:50" x14ac:dyDescent="0.15">
      <c r="A680" s="17" t="s">
        <v>3062</v>
      </c>
      <c r="B680" s="17" t="s">
        <v>3063</v>
      </c>
      <c r="C680" s="17">
        <v>8.26</v>
      </c>
      <c r="D680" s="17">
        <v>8.68</v>
      </c>
      <c r="E680" s="17">
        <v>8.15</v>
      </c>
      <c r="F680" s="17">
        <v>8.2100000000000009</v>
      </c>
      <c r="G680" s="17">
        <v>8.1999999999999993</v>
      </c>
      <c r="H680" s="17">
        <v>935</v>
      </c>
      <c r="I680" s="17">
        <v>1454</v>
      </c>
      <c r="J680" s="17">
        <v>1.7</v>
      </c>
      <c r="K680" s="17">
        <v>-2.2999999999999998</v>
      </c>
      <c r="L680" s="17">
        <v>-0.6</v>
      </c>
      <c r="M680" s="17">
        <v>0.1</v>
      </c>
      <c r="N680" s="17">
        <v>0.7</v>
      </c>
      <c r="O680" s="17">
        <v>11</v>
      </c>
      <c r="P680" s="17">
        <v>-5.6</v>
      </c>
      <c r="Q680" s="17">
        <v>0.7</v>
      </c>
      <c r="R680" s="17">
        <v>5</v>
      </c>
      <c r="S680" s="17">
        <v>-1.3</v>
      </c>
      <c r="T680" s="17">
        <v>21</v>
      </c>
      <c r="U680" s="17">
        <v>-36</v>
      </c>
      <c r="V680" s="17">
        <v>0.06</v>
      </c>
      <c r="W680" s="17">
        <v>35</v>
      </c>
      <c r="X680" s="17">
        <v>1444</v>
      </c>
      <c r="Y680" s="17">
        <v>0.4</v>
      </c>
      <c r="Z680" s="17">
        <v>3.5</v>
      </c>
      <c r="AA680" s="17">
        <v>930</v>
      </c>
      <c r="AB680" s="17">
        <v>935</v>
      </c>
      <c r="AC680" s="17">
        <v>1454</v>
      </c>
      <c r="AD680" s="17">
        <v>1312</v>
      </c>
      <c r="AE680" s="17">
        <v>-2.6</v>
      </c>
      <c r="AF680" s="17">
        <v>0.7</v>
      </c>
      <c r="AG680" s="17">
        <v>5.0999999999999996</v>
      </c>
      <c r="AH680" s="17">
        <v>-2.6</v>
      </c>
      <c r="AI680" s="17">
        <v>1.21</v>
      </c>
      <c r="AJ680" s="17">
        <v>7.5674999999999999</v>
      </c>
      <c r="AK680" s="17">
        <v>1.08</v>
      </c>
      <c r="AL680" s="17">
        <v>0</v>
      </c>
      <c r="AM680" s="17">
        <v>8.25</v>
      </c>
      <c r="AN680" s="17">
        <v>8.68</v>
      </c>
      <c r="AO680" s="17">
        <v>8.15</v>
      </c>
      <c r="AP680" s="17">
        <v>843</v>
      </c>
      <c r="AQ680" s="17">
        <v>20</v>
      </c>
      <c r="AR680" s="17">
        <v>80</v>
      </c>
      <c r="AS680" s="17">
        <v>2</v>
      </c>
      <c r="AT680" s="17">
        <v>70</v>
      </c>
      <c r="AU680" s="17">
        <v>5</v>
      </c>
      <c r="AV680" s="17"/>
      <c r="AW680" s="17"/>
      <c r="AX680" s="17"/>
    </row>
    <row r="681" spans="1:50" x14ac:dyDescent="0.15">
      <c r="A681" s="17" t="s">
        <v>1553</v>
      </c>
      <c r="B681" s="17" t="s">
        <v>1553</v>
      </c>
      <c r="C681" s="17">
        <v>313.69</v>
      </c>
      <c r="D681" s="17">
        <v>315.73</v>
      </c>
      <c r="E681" s="17">
        <v>311.10000000000002</v>
      </c>
      <c r="F681" s="17">
        <v>313.08999999999997</v>
      </c>
      <c r="G681" s="17">
        <v>313.82</v>
      </c>
      <c r="H681" s="17">
        <v>948</v>
      </c>
      <c r="I681" s="17">
        <v>1323</v>
      </c>
      <c r="J681" s="17">
        <v>-0.4</v>
      </c>
      <c r="K681" s="17">
        <v>0.2</v>
      </c>
      <c r="L681" s="17">
        <v>-0.2</v>
      </c>
      <c r="M681" s="17">
        <v>-0.2</v>
      </c>
      <c r="N681" s="17">
        <v>0</v>
      </c>
      <c r="O681" s="17">
        <v>43</v>
      </c>
      <c r="P681" s="17">
        <v>-0.8</v>
      </c>
      <c r="Q681" s="17">
        <v>0.6</v>
      </c>
      <c r="R681" s="17">
        <v>0.6</v>
      </c>
      <c r="S681" s="17">
        <v>-0.8</v>
      </c>
      <c r="T681" s="17">
        <v>56</v>
      </c>
      <c r="U681" s="17">
        <v>13</v>
      </c>
      <c r="V681" s="17">
        <v>0.01</v>
      </c>
      <c r="W681" s="17">
        <v>12</v>
      </c>
      <c r="X681" s="17">
        <v>5737</v>
      </c>
      <c r="Y681" s="17">
        <v>0</v>
      </c>
      <c r="Z681" s="17">
        <v>0.4</v>
      </c>
      <c r="AA681" s="17">
        <v>1119</v>
      </c>
      <c r="AB681" s="17">
        <v>948</v>
      </c>
      <c r="AC681" s="17">
        <v>1323</v>
      </c>
      <c r="AD681" s="17">
        <v>1427</v>
      </c>
      <c r="AE681" s="17">
        <v>-0.1</v>
      </c>
      <c r="AF681" s="17">
        <v>0.6</v>
      </c>
      <c r="AG681" s="17">
        <v>0.7</v>
      </c>
      <c r="AH681" s="17">
        <v>-0.1</v>
      </c>
      <c r="AI681" s="17">
        <v>0.51</v>
      </c>
      <c r="AJ681" s="17">
        <v>0</v>
      </c>
      <c r="AK681" s="17">
        <v>0</v>
      </c>
      <c r="AL681" s="17">
        <v>48</v>
      </c>
      <c r="AM681" s="17">
        <v>312.08999999999997</v>
      </c>
      <c r="AN681" s="17">
        <v>315.73</v>
      </c>
      <c r="AO681" s="17">
        <v>311.10000000000002</v>
      </c>
      <c r="AP681" s="17">
        <v>31340</v>
      </c>
      <c r="AQ681" s="17">
        <v>50</v>
      </c>
      <c r="AR681" s="17">
        <v>54</v>
      </c>
      <c r="AS681" s="17">
        <v>30</v>
      </c>
      <c r="AT681" s="17">
        <v>79</v>
      </c>
      <c r="AU681" s="17">
        <v>10</v>
      </c>
      <c r="AV681" s="17"/>
      <c r="AW681" s="17"/>
      <c r="AX681" s="17"/>
    </row>
    <row r="682" spans="1:50" x14ac:dyDescent="0.15">
      <c r="A682" s="17" t="s">
        <v>2906</v>
      </c>
      <c r="B682" s="17" t="s">
        <v>2907</v>
      </c>
      <c r="C682" s="17">
        <v>4.2699999999999996</v>
      </c>
      <c r="D682" s="17">
        <v>4.34</v>
      </c>
      <c r="E682" s="17">
        <v>4.25</v>
      </c>
      <c r="F682" s="17">
        <v>4.32</v>
      </c>
      <c r="G682" s="17">
        <v>4.2699999999999996</v>
      </c>
      <c r="H682" s="17">
        <v>1418</v>
      </c>
      <c r="I682" s="17">
        <v>946</v>
      </c>
      <c r="J682" s="17">
        <v>0.5</v>
      </c>
      <c r="K682" s="17">
        <v>0.7</v>
      </c>
      <c r="L682" s="17">
        <v>1.2</v>
      </c>
      <c r="M682" s="17">
        <v>1.2</v>
      </c>
      <c r="N682" s="17">
        <v>0</v>
      </c>
      <c r="O682" s="17">
        <v>78</v>
      </c>
      <c r="P682" s="17">
        <v>-0.5</v>
      </c>
      <c r="Q682" s="17">
        <v>1.6</v>
      </c>
      <c r="R682" s="17">
        <v>1.6</v>
      </c>
      <c r="S682" s="17">
        <v>-0.5</v>
      </c>
      <c r="T682" s="17">
        <v>22</v>
      </c>
      <c r="U682" s="17">
        <v>33</v>
      </c>
      <c r="V682" s="17">
        <v>0.02</v>
      </c>
      <c r="W682" s="17">
        <v>67</v>
      </c>
      <c r="X682" s="17">
        <v>86</v>
      </c>
      <c r="Y682" s="17">
        <v>0</v>
      </c>
      <c r="Z682" s="17">
        <v>-0.5</v>
      </c>
      <c r="AA682" s="17">
        <v>946</v>
      </c>
      <c r="AB682" s="17">
        <v>1035</v>
      </c>
      <c r="AC682" s="17">
        <v>1404</v>
      </c>
      <c r="AD682" s="17">
        <v>1418</v>
      </c>
      <c r="AE682" s="17">
        <v>-0.5</v>
      </c>
      <c r="AF682" s="17">
        <v>0.9</v>
      </c>
      <c r="AG682" s="17">
        <v>0.9</v>
      </c>
      <c r="AH682" s="17">
        <v>-0.5</v>
      </c>
      <c r="AI682" s="17">
        <v>0.67</v>
      </c>
      <c r="AJ682" s="17">
        <v>4.2915000000000001</v>
      </c>
      <c r="AK682" s="17">
        <v>1.01</v>
      </c>
      <c r="AL682" s="17">
        <v>33</v>
      </c>
      <c r="AM682" s="17">
        <v>4.25</v>
      </c>
      <c r="AN682" s="17">
        <v>4.3099999999999996</v>
      </c>
      <c r="AO682" s="17">
        <v>4.28</v>
      </c>
      <c r="AP682" s="17">
        <v>434</v>
      </c>
      <c r="AQ682" s="17">
        <v>100</v>
      </c>
      <c r="AR682" s="17">
        <v>100</v>
      </c>
      <c r="AS682" s="17">
        <v>100</v>
      </c>
      <c r="AT682" s="17">
        <v>0</v>
      </c>
      <c r="AU682" s="17">
        <v>-10</v>
      </c>
      <c r="AV682" s="17"/>
      <c r="AW682" s="17"/>
      <c r="AX682" s="17"/>
    </row>
    <row r="683" spans="1:50" x14ac:dyDescent="0.15">
      <c r="A683" s="17" t="s">
        <v>1002</v>
      </c>
      <c r="B683" s="17" t="s">
        <v>1003</v>
      </c>
      <c r="C683" s="17">
        <v>10.62</v>
      </c>
      <c r="D683" s="17">
        <v>10.9</v>
      </c>
      <c r="E683" s="17">
        <v>10.61</v>
      </c>
      <c r="F683" s="17">
        <v>10.72</v>
      </c>
      <c r="G683" s="17">
        <v>10.56</v>
      </c>
      <c r="H683" s="17">
        <v>1012</v>
      </c>
      <c r="I683" s="17">
        <v>930</v>
      </c>
      <c r="J683" s="17">
        <v>0.9</v>
      </c>
      <c r="K683" s="17">
        <v>0</v>
      </c>
      <c r="L683" s="17">
        <v>0.9</v>
      </c>
      <c r="M683" s="17">
        <v>1.5</v>
      </c>
      <c r="N683" s="17">
        <v>0.6</v>
      </c>
      <c r="O683" s="17">
        <v>38</v>
      </c>
      <c r="P683" s="17">
        <v>-1.7</v>
      </c>
      <c r="Q683" s="17">
        <v>1</v>
      </c>
      <c r="R683" s="17">
        <v>2.6</v>
      </c>
      <c r="S683" s="17">
        <v>-0.1</v>
      </c>
      <c r="T683" s="17">
        <v>3</v>
      </c>
      <c r="U683" s="17">
        <v>0</v>
      </c>
      <c r="V683" s="17">
        <v>0.03</v>
      </c>
      <c r="W683" s="17">
        <v>36</v>
      </c>
      <c r="X683" s="17">
        <v>246</v>
      </c>
      <c r="Y683" s="17">
        <v>0.2</v>
      </c>
      <c r="Z683" s="17">
        <v>0.5</v>
      </c>
      <c r="AA683" s="17">
        <v>930</v>
      </c>
      <c r="AB683" s="17">
        <v>1012</v>
      </c>
      <c r="AC683" s="17">
        <v>1325</v>
      </c>
      <c r="AD683" s="17">
        <v>1419</v>
      </c>
      <c r="AE683" s="17">
        <v>-0.6</v>
      </c>
      <c r="AF683" s="17">
        <v>0.5</v>
      </c>
      <c r="AG683" s="17">
        <v>2.6</v>
      </c>
      <c r="AH683" s="17">
        <v>-0.6</v>
      </c>
      <c r="AI683" s="17">
        <v>1.17</v>
      </c>
      <c r="AJ683" s="17">
        <v>10.766</v>
      </c>
      <c r="AK683" s="17">
        <v>1</v>
      </c>
      <c r="AL683" s="17">
        <v>0</v>
      </c>
      <c r="AM683" s="17">
        <v>10.62</v>
      </c>
      <c r="AN683" s="17">
        <v>10.9</v>
      </c>
      <c r="AO683" s="17">
        <v>10.67</v>
      </c>
      <c r="AP683" s="17">
        <v>1078</v>
      </c>
      <c r="AQ683" s="17">
        <v>0</v>
      </c>
      <c r="AR683" s="17">
        <v>67</v>
      </c>
      <c r="AS683" s="17">
        <v>0</v>
      </c>
      <c r="AT683" s="17">
        <v>42</v>
      </c>
      <c r="AU683" s="17">
        <v>7</v>
      </c>
      <c r="AV683" s="17"/>
      <c r="AW683" s="17"/>
      <c r="AX683" s="17"/>
    </row>
    <row r="684" spans="1:50" x14ac:dyDescent="0.15">
      <c r="A684" s="17" t="s">
        <v>2898</v>
      </c>
      <c r="B684" s="17" t="s">
        <v>2899</v>
      </c>
      <c r="C684" s="17">
        <v>10.85</v>
      </c>
      <c r="D684" s="17">
        <v>10.87</v>
      </c>
      <c r="E684" s="17">
        <v>10.66</v>
      </c>
      <c r="F684" s="17">
        <v>10.79</v>
      </c>
      <c r="G684" s="17">
        <v>10.84</v>
      </c>
      <c r="H684" s="17">
        <v>948</v>
      </c>
      <c r="I684" s="17">
        <v>1401</v>
      </c>
      <c r="J684" s="17">
        <v>-1</v>
      </c>
      <c r="K684" s="17">
        <v>0.5</v>
      </c>
      <c r="L684" s="17">
        <v>-0.6</v>
      </c>
      <c r="M684" s="17">
        <v>-0.5</v>
      </c>
      <c r="N684" s="17">
        <v>0.1</v>
      </c>
      <c r="O684" s="17">
        <v>62</v>
      </c>
      <c r="P684" s="17">
        <v>-0.7</v>
      </c>
      <c r="Q684" s="17">
        <v>1.2</v>
      </c>
      <c r="R684" s="17">
        <v>0.2</v>
      </c>
      <c r="S684" s="17">
        <v>-1.8</v>
      </c>
      <c r="T684" s="17">
        <v>90</v>
      </c>
      <c r="U684" s="17">
        <v>24</v>
      </c>
      <c r="V684" s="17">
        <v>0.02</v>
      </c>
      <c r="W684" s="17">
        <v>7</v>
      </c>
      <c r="X684" s="17">
        <v>60</v>
      </c>
      <c r="Y684" s="17">
        <v>-0.3</v>
      </c>
      <c r="Z684" s="17">
        <v>-0.1</v>
      </c>
      <c r="AA684" s="17">
        <v>1120</v>
      </c>
      <c r="AB684" s="17">
        <v>948</v>
      </c>
      <c r="AC684" s="17">
        <v>1401</v>
      </c>
      <c r="AD684" s="17">
        <v>1459</v>
      </c>
      <c r="AE684" s="17">
        <v>0</v>
      </c>
      <c r="AF684" s="17">
        <v>1.2</v>
      </c>
      <c r="AG684" s="17">
        <v>0.2</v>
      </c>
      <c r="AH684" s="17">
        <v>0</v>
      </c>
      <c r="AI684" s="17">
        <v>0.09</v>
      </c>
      <c r="AJ684" s="17">
        <v>10.728</v>
      </c>
      <c r="AK684" s="17">
        <v>1.01</v>
      </c>
      <c r="AL684" s="17">
        <v>79</v>
      </c>
      <c r="AM684" s="17">
        <v>10.73</v>
      </c>
      <c r="AN684" s="17">
        <v>10.87</v>
      </c>
      <c r="AO684" s="17">
        <v>10.66</v>
      </c>
      <c r="AP684" s="17">
        <v>1079</v>
      </c>
      <c r="AQ684" s="17">
        <v>100</v>
      </c>
      <c r="AR684" s="17">
        <v>0</v>
      </c>
      <c r="AS684" s="17">
        <v>100</v>
      </c>
      <c r="AT684" s="17">
        <v>67</v>
      </c>
      <c r="AU684" s="17">
        <v>0</v>
      </c>
      <c r="AV684" s="17"/>
      <c r="AW684" s="17"/>
      <c r="AX684" s="17"/>
    </row>
    <row r="685" spans="1:50" x14ac:dyDescent="0.15">
      <c r="A685" s="17" t="s">
        <v>379</v>
      </c>
      <c r="B685" s="17" t="s">
        <v>380</v>
      </c>
      <c r="C685" s="17">
        <v>20.5</v>
      </c>
      <c r="D685" s="17">
        <v>20.52</v>
      </c>
      <c r="E685" s="17">
        <v>20.2</v>
      </c>
      <c r="F685" s="17">
        <v>20.329999999999998</v>
      </c>
      <c r="G685" s="17">
        <v>20.43</v>
      </c>
      <c r="H685" s="17">
        <v>944</v>
      </c>
      <c r="I685" s="17">
        <v>1113</v>
      </c>
      <c r="J685" s="17">
        <v>-1.1000000000000001</v>
      </c>
      <c r="K685" s="17">
        <v>0.3</v>
      </c>
      <c r="L685" s="17">
        <v>-0.8</v>
      </c>
      <c r="M685" s="17">
        <v>-0.5</v>
      </c>
      <c r="N685" s="17">
        <v>0.3</v>
      </c>
      <c r="O685" s="17">
        <v>41</v>
      </c>
      <c r="P685" s="17">
        <v>-0.9</v>
      </c>
      <c r="Q685" s="17">
        <v>0.6</v>
      </c>
      <c r="R685" s="17">
        <v>0.1</v>
      </c>
      <c r="S685" s="17">
        <v>-1.5</v>
      </c>
      <c r="T685" s="17">
        <v>94</v>
      </c>
      <c r="U685" s="17">
        <v>19</v>
      </c>
      <c r="V685" s="17">
        <v>0.02</v>
      </c>
      <c r="W685" s="17">
        <v>22</v>
      </c>
      <c r="X685" s="17">
        <v>188</v>
      </c>
      <c r="Y685" s="17">
        <v>-0.3</v>
      </c>
      <c r="Z685" s="17">
        <v>-0.3</v>
      </c>
      <c r="AA685" s="17">
        <v>1113</v>
      </c>
      <c r="AB685" s="17">
        <v>944</v>
      </c>
      <c r="AC685" s="17">
        <v>1407</v>
      </c>
      <c r="AD685" s="17">
        <v>1430</v>
      </c>
      <c r="AE685" s="17">
        <v>-0.2</v>
      </c>
      <c r="AF685" s="17">
        <v>0.5</v>
      </c>
      <c r="AG685" s="17">
        <v>0.1</v>
      </c>
      <c r="AH685" s="17">
        <v>-0.2</v>
      </c>
      <c r="AI685" s="17">
        <v>0.22</v>
      </c>
      <c r="AJ685" s="17">
        <v>20.938500000000001</v>
      </c>
      <c r="AK685" s="17">
        <v>0.97</v>
      </c>
      <c r="AL685" s="17">
        <v>72</v>
      </c>
      <c r="AM685" s="17">
        <v>20.2</v>
      </c>
      <c r="AN685" s="17">
        <v>20.52</v>
      </c>
      <c r="AO685" s="17">
        <v>20.23</v>
      </c>
      <c r="AP685" s="17">
        <v>2038</v>
      </c>
      <c r="AQ685" s="17">
        <v>100</v>
      </c>
      <c r="AR685" s="17">
        <v>0</v>
      </c>
      <c r="AS685" s="17">
        <v>100</v>
      </c>
      <c r="AT685" s="17">
        <v>30</v>
      </c>
      <c r="AU685" s="17">
        <v>-6</v>
      </c>
      <c r="AV685" s="17"/>
      <c r="AW685" s="17"/>
      <c r="AX685" s="17"/>
    </row>
    <row r="686" spans="1:50" x14ac:dyDescent="0.15">
      <c r="A686" s="17" t="s">
        <v>3412</v>
      </c>
      <c r="B686" s="17" t="s">
        <v>3413</v>
      </c>
      <c r="C686" s="17">
        <v>20.5</v>
      </c>
      <c r="D686" s="17">
        <v>20.51</v>
      </c>
      <c r="E686" s="17">
        <v>20.350000000000001</v>
      </c>
      <c r="F686" s="17">
        <v>20.399999999999999</v>
      </c>
      <c r="G686" s="17">
        <v>20.5</v>
      </c>
      <c r="H686" s="17">
        <v>933</v>
      </c>
      <c r="I686" s="17">
        <v>1439</v>
      </c>
      <c r="J686" s="17">
        <v>-0.5</v>
      </c>
      <c r="K686" s="17">
        <v>0</v>
      </c>
      <c r="L686" s="17">
        <v>-0.5</v>
      </c>
      <c r="M686" s="17">
        <v>-0.5</v>
      </c>
      <c r="N686" s="17">
        <v>0</v>
      </c>
      <c r="O686" s="17">
        <v>31</v>
      </c>
      <c r="P686" s="17">
        <v>-0.5</v>
      </c>
      <c r="Q686" s="17">
        <v>0.2</v>
      </c>
      <c r="R686" s="17">
        <v>0</v>
      </c>
      <c r="S686" s="17">
        <v>-0.7</v>
      </c>
      <c r="T686" s="17">
        <v>94</v>
      </c>
      <c r="U686" s="17">
        <v>0</v>
      </c>
      <c r="V686" s="17">
        <v>0.01</v>
      </c>
      <c r="W686" s="17">
        <v>15</v>
      </c>
      <c r="X686" s="17">
        <v>75</v>
      </c>
      <c r="Y686" s="17">
        <v>-0.2</v>
      </c>
      <c r="Z686" s="17">
        <v>-0.2</v>
      </c>
      <c r="AA686" s="17">
        <v>1125</v>
      </c>
      <c r="AB686" s="17">
        <v>933</v>
      </c>
      <c r="AC686" s="17">
        <v>1439</v>
      </c>
      <c r="AD686" s="17">
        <v>1424</v>
      </c>
      <c r="AE686" s="17">
        <v>-0.2</v>
      </c>
      <c r="AF686" s="17">
        <v>0.2</v>
      </c>
      <c r="AG686" s="17">
        <v>0</v>
      </c>
      <c r="AH686" s="17">
        <v>-0.2</v>
      </c>
      <c r="AI686" s="17">
        <v>0.37</v>
      </c>
      <c r="AJ686" s="17">
        <v>20.344999999999999</v>
      </c>
      <c r="AK686" s="17">
        <v>1</v>
      </c>
      <c r="AL686" s="17">
        <v>92</v>
      </c>
      <c r="AM686" s="17">
        <v>20.38</v>
      </c>
      <c r="AN686" s="17">
        <v>20.51</v>
      </c>
      <c r="AO686" s="17">
        <v>20.350000000000001</v>
      </c>
      <c r="AP686" s="17">
        <v>2045</v>
      </c>
      <c r="AQ686" s="17">
        <v>100</v>
      </c>
      <c r="AR686" s="17">
        <v>0</v>
      </c>
      <c r="AS686" s="17">
        <v>83</v>
      </c>
      <c r="AT686" s="17">
        <v>0</v>
      </c>
      <c r="AU686" s="17">
        <v>-7</v>
      </c>
      <c r="AV686" s="17"/>
      <c r="AW686" s="17"/>
      <c r="AX686" s="17"/>
    </row>
    <row r="687" spans="1:50" x14ac:dyDescent="0.15">
      <c r="A687" s="17" t="s">
        <v>608</v>
      </c>
      <c r="B687" s="17" t="s">
        <v>609</v>
      </c>
      <c r="C687" s="17">
        <v>8.09</v>
      </c>
      <c r="D687" s="17">
        <v>8.09</v>
      </c>
      <c r="E687" s="17">
        <v>8.09</v>
      </c>
      <c r="F687" s="17">
        <v>8.09</v>
      </c>
      <c r="G687" s="17">
        <v>8.09</v>
      </c>
      <c r="H687" s="17">
        <v>930</v>
      </c>
      <c r="I687" s="17">
        <v>1500</v>
      </c>
      <c r="J687" s="17">
        <v>0</v>
      </c>
      <c r="K687" s="17">
        <v>0</v>
      </c>
      <c r="L687" s="17">
        <v>0</v>
      </c>
      <c r="M687" s="17">
        <v>0</v>
      </c>
      <c r="N687" s="17">
        <v>0</v>
      </c>
      <c r="O687" s="17">
        <v>0</v>
      </c>
      <c r="P687" s="17">
        <v>0</v>
      </c>
      <c r="Q687" s="17">
        <v>0</v>
      </c>
      <c r="R687" s="17">
        <v>0</v>
      </c>
      <c r="S687" s="17">
        <v>0</v>
      </c>
      <c r="T687" s="17">
        <v>0</v>
      </c>
      <c r="U687" s="17">
        <v>0</v>
      </c>
      <c r="V687" s="17">
        <v>0</v>
      </c>
      <c r="W687" s="17">
        <v>0</v>
      </c>
      <c r="X687" s="17">
        <v>0</v>
      </c>
      <c r="Y687" s="17">
        <v>0</v>
      </c>
      <c r="Z687" s="17">
        <v>0</v>
      </c>
      <c r="AA687" s="17">
        <v>1130</v>
      </c>
      <c r="AB687" s="17">
        <v>930</v>
      </c>
      <c r="AC687" s="17">
        <v>1500</v>
      </c>
      <c r="AD687" s="17">
        <v>1300</v>
      </c>
      <c r="AE687" s="17">
        <v>0</v>
      </c>
      <c r="AF687" s="17">
        <v>0</v>
      </c>
      <c r="AG687" s="17">
        <v>0</v>
      </c>
      <c r="AH687" s="17">
        <v>0</v>
      </c>
      <c r="AI687" s="17">
        <v>0</v>
      </c>
      <c r="AJ687" s="17">
        <v>7.5815000000000001</v>
      </c>
      <c r="AK687" s="17">
        <v>1.07</v>
      </c>
      <c r="AL687" s="17">
        <v>0</v>
      </c>
      <c r="AM687" s="17">
        <v>8.09</v>
      </c>
      <c r="AN687" s="17">
        <v>8.09</v>
      </c>
      <c r="AO687" s="17">
        <v>8.09</v>
      </c>
      <c r="AP687" s="17">
        <v>809</v>
      </c>
      <c r="AQ687" s="17">
        <v>80</v>
      </c>
      <c r="AR687" s="17">
        <v>80</v>
      </c>
      <c r="AS687" s="17">
        <v>94</v>
      </c>
      <c r="AT687" s="17">
        <v>11</v>
      </c>
      <c r="AU687" s="17">
        <v>-8</v>
      </c>
      <c r="AV687" s="17"/>
      <c r="AW687" s="17"/>
      <c r="AX687" s="17"/>
    </row>
    <row r="688" spans="1:50" x14ac:dyDescent="0.15">
      <c r="A688" s="17" t="s">
        <v>862</v>
      </c>
      <c r="B688" s="17" t="s">
        <v>863</v>
      </c>
      <c r="C688" s="17">
        <v>37.880000000000003</v>
      </c>
      <c r="D688" s="17">
        <v>38.200000000000003</v>
      </c>
      <c r="E688" s="17">
        <v>36.57</v>
      </c>
      <c r="F688" s="17">
        <v>36.85</v>
      </c>
      <c r="G688" s="17">
        <v>37.92</v>
      </c>
      <c r="H688" s="17">
        <v>932</v>
      </c>
      <c r="I688" s="17">
        <v>1442</v>
      </c>
      <c r="J688" s="17">
        <v>-2.5</v>
      </c>
      <c r="K688" s="17">
        <v>-0.3</v>
      </c>
      <c r="L688" s="17">
        <v>-2.8</v>
      </c>
      <c r="M688" s="17">
        <v>-2.9</v>
      </c>
      <c r="N688" s="17">
        <v>-0.1</v>
      </c>
      <c r="O688" s="17">
        <v>17</v>
      </c>
      <c r="P688" s="17">
        <v>-3.6</v>
      </c>
      <c r="Q688" s="17">
        <v>0.8</v>
      </c>
      <c r="R688" s="17">
        <v>0.8</v>
      </c>
      <c r="S688" s="17">
        <v>-3.5</v>
      </c>
      <c r="T688" s="17">
        <v>80</v>
      </c>
      <c r="U688" s="17">
        <v>-6</v>
      </c>
      <c r="V688" s="17">
        <v>0.04</v>
      </c>
      <c r="W688" s="17">
        <v>11</v>
      </c>
      <c r="X688" s="17">
        <v>760</v>
      </c>
      <c r="Y688" s="17">
        <v>-0.1</v>
      </c>
      <c r="Z688" s="17">
        <v>0.1</v>
      </c>
      <c r="AA688" s="17">
        <v>1114</v>
      </c>
      <c r="AB688" s="17">
        <v>932</v>
      </c>
      <c r="AC688" s="17">
        <v>1442</v>
      </c>
      <c r="AD688" s="17">
        <v>1305</v>
      </c>
      <c r="AE688" s="17">
        <v>-0.6</v>
      </c>
      <c r="AF688" s="17">
        <v>0.7</v>
      </c>
      <c r="AG688" s="17">
        <v>0.8</v>
      </c>
      <c r="AH688" s="17">
        <v>-0.6</v>
      </c>
      <c r="AI688" s="17">
        <v>0.34</v>
      </c>
      <c r="AJ688" s="17">
        <v>37.2425</v>
      </c>
      <c r="AK688" s="17">
        <v>0.99</v>
      </c>
      <c r="AL688" s="17">
        <v>80</v>
      </c>
      <c r="AM688" s="17">
        <v>36.799999999999997</v>
      </c>
      <c r="AN688" s="17">
        <v>38.200000000000003</v>
      </c>
      <c r="AO688" s="17">
        <v>36.58</v>
      </c>
      <c r="AP688" s="17">
        <v>3709</v>
      </c>
      <c r="AQ688" s="17">
        <v>93</v>
      </c>
      <c r="AR688" s="17">
        <v>80</v>
      </c>
      <c r="AS688" s="17">
        <v>30</v>
      </c>
      <c r="AT688" s="17">
        <v>35</v>
      </c>
      <c r="AU688" s="17">
        <v>-4</v>
      </c>
      <c r="AV688" s="17"/>
      <c r="AW688" s="17"/>
      <c r="AX688" s="17"/>
    </row>
    <row r="689" spans="1:50" x14ac:dyDescent="0.15">
      <c r="A689" s="17" t="s">
        <v>1608</v>
      </c>
      <c r="B689" s="17" t="s">
        <v>1608</v>
      </c>
      <c r="C689" s="17">
        <v>25.68</v>
      </c>
      <c r="D689" s="17">
        <v>25.91</v>
      </c>
      <c r="E689" s="17">
        <v>25.68</v>
      </c>
      <c r="F689" s="17">
        <v>25.87</v>
      </c>
      <c r="G689" s="17">
        <v>25.65</v>
      </c>
      <c r="H689" s="17">
        <v>958</v>
      </c>
      <c r="I689" s="17">
        <v>930</v>
      </c>
      <c r="J689" s="17">
        <v>0.2</v>
      </c>
      <c r="K689" s="17">
        <v>0.5</v>
      </c>
      <c r="L689" s="17">
        <v>0.7</v>
      </c>
      <c r="M689" s="17">
        <v>0.9</v>
      </c>
      <c r="N689" s="17">
        <v>0.1</v>
      </c>
      <c r="O689" s="17">
        <v>83</v>
      </c>
      <c r="P689" s="17">
        <v>-0.2</v>
      </c>
      <c r="Q689" s="17">
        <v>0.7</v>
      </c>
      <c r="R689" s="17">
        <v>0.9</v>
      </c>
      <c r="S689" s="17">
        <v>0</v>
      </c>
      <c r="T689" s="17">
        <v>0</v>
      </c>
      <c r="U689" s="17">
        <v>57</v>
      </c>
      <c r="V689" s="17">
        <v>0.01</v>
      </c>
      <c r="W689" s="17">
        <v>26</v>
      </c>
      <c r="X689" s="17">
        <v>978</v>
      </c>
      <c r="Y689" s="17">
        <v>0.2</v>
      </c>
      <c r="Z689" s="17">
        <v>0.4</v>
      </c>
      <c r="AA689" s="17">
        <v>930</v>
      </c>
      <c r="AB689" s="17">
        <v>958</v>
      </c>
      <c r="AC689" s="17">
        <v>1407</v>
      </c>
      <c r="AD689" s="17">
        <v>1419</v>
      </c>
      <c r="AE689" s="17">
        <v>-0.2</v>
      </c>
      <c r="AF689" s="17">
        <v>0.6</v>
      </c>
      <c r="AG689" s="17">
        <v>0.9</v>
      </c>
      <c r="AH689" s="17">
        <v>-0.2</v>
      </c>
      <c r="AI689" s="17">
        <v>1.17</v>
      </c>
      <c r="AJ689" s="17">
        <v>0</v>
      </c>
      <c r="AK689" s="17">
        <v>0</v>
      </c>
      <c r="AL689" s="17">
        <v>0</v>
      </c>
      <c r="AM689" s="17">
        <v>25.68</v>
      </c>
      <c r="AN689" s="17">
        <v>25.91</v>
      </c>
      <c r="AO689" s="17">
        <v>25.72</v>
      </c>
      <c r="AP689" s="17">
        <v>2591</v>
      </c>
      <c r="AQ689" s="17">
        <v>0</v>
      </c>
      <c r="AR689" s="17">
        <v>80</v>
      </c>
      <c r="AS689" s="17">
        <v>0</v>
      </c>
      <c r="AT689" s="17">
        <v>90</v>
      </c>
      <c r="AU689" s="17">
        <v>10</v>
      </c>
      <c r="AV689" s="17"/>
      <c r="AW689" s="17"/>
      <c r="AX689" s="17"/>
    </row>
    <row r="690" spans="1:50" x14ac:dyDescent="0.15">
      <c r="A690" s="17" t="s">
        <v>305</v>
      </c>
      <c r="B690" s="17" t="s">
        <v>306</v>
      </c>
      <c r="C690" s="17">
        <v>20.92</v>
      </c>
      <c r="D690" s="17">
        <v>21.38</v>
      </c>
      <c r="E690" s="17">
        <v>20.9</v>
      </c>
      <c r="F690" s="17">
        <v>21.27</v>
      </c>
      <c r="G690" s="17">
        <v>20.93</v>
      </c>
      <c r="H690" s="17">
        <v>949</v>
      </c>
      <c r="I690" s="17">
        <v>934</v>
      </c>
      <c r="J690" s="17">
        <v>1.6</v>
      </c>
      <c r="K690" s="17">
        <v>0</v>
      </c>
      <c r="L690" s="17">
        <v>1.7</v>
      </c>
      <c r="M690" s="17">
        <v>1.6</v>
      </c>
      <c r="N690" s="17">
        <v>0</v>
      </c>
      <c r="O690" s="17">
        <v>77</v>
      </c>
      <c r="P690" s="17">
        <v>-0.5</v>
      </c>
      <c r="Q690" s="17">
        <v>1.8</v>
      </c>
      <c r="R690" s="17">
        <v>2.2000000000000002</v>
      </c>
      <c r="S690" s="17">
        <v>-0.1</v>
      </c>
      <c r="T690" s="17">
        <v>4</v>
      </c>
      <c r="U690" s="17">
        <v>2</v>
      </c>
      <c r="V690" s="17">
        <v>0.02</v>
      </c>
      <c r="W690" s="17">
        <v>75</v>
      </c>
      <c r="X690" s="17">
        <v>73</v>
      </c>
      <c r="Y690" s="17">
        <v>0</v>
      </c>
      <c r="Z690" s="17">
        <v>1.2</v>
      </c>
      <c r="AA690" s="17">
        <v>934</v>
      </c>
      <c r="AB690" s="17">
        <v>949</v>
      </c>
      <c r="AC690" s="17">
        <v>1408</v>
      </c>
      <c r="AD690" s="17">
        <v>1459</v>
      </c>
      <c r="AE690" s="17">
        <v>0</v>
      </c>
      <c r="AF690" s="17">
        <v>1.2</v>
      </c>
      <c r="AG690" s="17">
        <v>2.2000000000000002</v>
      </c>
      <c r="AH690" s="17">
        <v>0</v>
      </c>
      <c r="AI690" s="17">
        <v>0.98</v>
      </c>
      <c r="AJ690" s="17">
        <v>20.672499999999999</v>
      </c>
      <c r="AK690" s="17">
        <v>1.03</v>
      </c>
      <c r="AL690" s="17">
        <v>6</v>
      </c>
      <c r="AM690" s="17">
        <v>20.9</v>
      </c>
      <c r="AN690" s="17">
        <v>21.38</v>
      </c>
      <c r="AO690" s="17">
        <v>21.02</v>
      </c>
      <c r="AP690" s="17">
        <v>2128</v>
      </c>
      <c r="AQ690" s="17">
        <v>13</v>
      </c>
      <c r="AR690" s="17">
        <v>25</v>
      </c>
      <c r="AS690" s="17">
        <v>7</v>
      </c>
      <c r="AT690" s="17">
        <v>100</v>
      </c>
      <c r="AU690" s="17">
        <v>6</v>
      </c>
      <c r="AV690" s="17"/>
      <c r="AW690" s="17"/>
      <c r="AX690" s="17"/>
    </row>
    <row r="691" spans="1:50" x14ac:dyDescent="0.15">
      <c r="A691" s="17" t="s">
        <v>1036</v>
      </c>
      <c r="B691" s="17" t="s">
        <v>1037</v>
      </c>
      <c r="C691" s="17">
        <v>20.32</v>
      </c>
      <c r="D691" s="17">
        <v>21</v>
      </c>
      <c r="E691" s="17">
        <v>20.22</v>
      </c>
      <c r="F691" s="17">
        <v>20.38</v>
      </c>
      <c r="G691" s="17">
        <v>20.420000000000002</v>
      </c>
      <c r="H691" s="17">
        <v>1057</v>
      </c>
      <c r="I691" s="17">
        <v>1439</v>
      </c>
      <c r="J691" s="17">
        <v>1.4</v>
      </c>
      <c r="K691" s="17">
        <v>-1.1000000000000001</v>
      </c>
      <c r="L691" s="17">
        <v>0.3</v>
      </c>
      <c r="M691" s="17">
        <v>-0.2</v>
      </c>
      <c r="N691" s="17">
        <v>-0.5</v>
      </c>
      <c r="O691" s="17">
        <v>21</v>
      </c>
      <c r="P691" s="17">
        <v>-3</v>
      </c>
      <c r="Q691" s="17">
        <v>0.8</v>
      </c>
      <c r="R691" s="17">
        <v>3.3</v>
      </c>
      <c r="S691" s="17">
        <v>-0.5</v>
      </c>
      <c r="T691" s="17">
        <v>13</v>
      </c>
      <c r="U691" s="17">
        <v>-29</v>
      </c>
      <c r="V691" s="17">
        <v>0.04</v>
      </c>
      <c r="W691" s="17">
        <v>43</v>
      </c>
      <c r="X691" s="17">
        <v>775</v>
      </c>
      <c r="Y691" s="17">
        <v>0.3</v>
      </c>
      <c r="Z691" s="17">
        <v>1</v>
      </c>
      <c r="AA691" s="17">
        <v>930</v>
      </c>
      <c r="AB691" s="17">
        <v>1057</v>
      </c>
      <c r="AC691" s="17">
        <v>1439</v>
      </c>
      <c r="AD691" s="17">
        <v>1300</v>
      </c>
      <c r="AE691" s="17">
        <v>-1.1000000000000001</v>
      </c>
      <c r="AF691" s="17">
        <v>0.7</v>
      </c>
      <c r="AG691" s="17">
        <v>3.3</v>
      </c>
      <c r="AH691" s="17">
        <v>-1.1000000000000001</v>
      </c>
      <c r="AI691" s="17">
        <v>1.17</v>
      </c>
      <c r="AJ691" s="17">
        <v>19.206499999999998</v>
      </c>
      <c r="AK691" s="17">
        <v>1.06</v>
      </c>
      <c r="AL691" s="17">
        <v>16</v>
      </c>
      <c r="AM691" s="17">
        <v>20.309999999999999</v>
      </c>
      <c r="AN691" s="17">
        <v>21</v>
      </c>
      <c r="AO691" s="17">
        <v>20.23</v>
      </c>
      <c r="AP691" s="17">
        <v>2061</v>
      </c>
      <c r="AQ691" s="17">
        <v>10</v>
      </c>
      <c r="AR691" s="17">
        <v>70</v>
      </c>
      <c r="AS691" s="17">
        <v>4</v>
      </c>
      <c r="AT691" s="17">
        <v>87</v>
      </c>
      <c r="AU691" s="17">
        <v>9</v>
      </c>
      <c r="AV691" s="17"/>
      <c r="AW691" s="17"/>
      <c r="AX691" s="17"/>
    </row>
    <row r="692" spans="1:50" x14ac:dyDescent="0.15">
      <c r="A692" s="17" t="s">
        <v>202</v>
      </c>
      <c r="B692" s="17" t="s">
        <v>203</v>
      </c>
      <c r="C692" s="17">
        <v>23.53</v>
      </c>
      <c r="D692" s="17">
        <v>23.56</v>
      </c>
      <c r="E692" s="17">
        <v>23.39</v>
      </c>
      <c r="F692" s="17">
        <v>23.42</v>
      </c>
      <c r="G692" s="17">
        <v>23.47</v>
      </c>
      <c r="H692" s="17">
        <v>955</v>
      </c>
      <c r="I692" s="17">
        <v>1454</v>
      </c>
      <c r="J692" s="17">
        <v>-0.5</v>
      </c>
      <c r="K692" s="17">
        <v>0</v>
      </c>
      <c r="L692" s="17">
        <v>-0.5</v>
      </c>
      <c r="M692" s="17">
        <v>-0.2</v>
      </c>
      <c r="N692" s="17">
        <v>0.3</v>
      </c>
      <c r="O692" s="17">
        <v>18</v>
      </c>
      <c r="P692" s="17">
        <v>-0.6</v>
      </c>
      <c r="Q692" s="17">
        <v>0.1</v>
      </c>
      <c r="R692" s="17">
        <v>0.1</v>
      </c>
      <c r="S692" s="17">
        <v>-0.6</v>
      </c>
      <c r="T692" s="17">
        <v>82</v>
      </c>
      <c r="U692" s="17">
        <v>6</v>
      </c>
      <c r="V692" s="17">
        <v>0.01</v>
      </c>
      <c r="W692" s="17">
        <v>0</v>
      </c>
      <c r="X692" s="17">
        <v>247</v>
      </c>
      <c r="Y692" s="17">
        <v>-0.1</v>
      </c>
      <c r="Z692" s="17">
        <v>-0.4</v>
      </c>
      <c r="AA692" s="17">
        <v>1130</v>
      </c>
      <c r="AB692" s="17">
        <v>955</v>
      </c>
      <c r="AC692" s="17">
        <v>1454</v>
      </c>
      <c r="AD692" s="17">
        <v>1423</v>
      </c>
      <c r="AE692" s="17">
        <v>-0.2</v>
      </c>
      <c r="AF692" s="17">
        <v>0.1</v>
      </c>
      <c r="AG692" s="17">
        <v>0.1</v>
      </c>
      <c r="AH692" s="17">
        <v>-0.2</v>
      </c>
      <c r="AI692" s="17">
        <v>0.47</v>
      </c>
      <c r="AJ692" s="17">
        <v>23.920500000000001</v>
      </c>
      <c r="AK692" s="17">
        <v>0.98</v>
      </c>
      <c r="AL692" s="17">
        <v>40</v>
      </c>
      <c r="AM692" s="17">
        <v>23.41</v>
      </c>
      <c r="AN692" s="17">
        <v>23.56</v>
      </c>
      <c r="AO692" s="17">
        <v>23.39</v>
      </c>
      <c r="AP692" s="17">
        <v>2347</v>
      </c>
      <c r="AQ692" s="17">
        <v>100</v>
      </c>
      <c r="AR692" s="17">
        <v>0</v>
      </c>
      <c r="AS692" s="17">
        <v>100</v>
      </c>
      <c r="AT692" s="17">
        <v>9</v>
      </c>
      <c r="AU692" s="17">
        <v>-10</v>
      </c>
      <c r="AV692" s="17"/>
      <c r="AW692" s="17"/>
      <c r="AX692" s="17"/>
    </row>
    <row r="693" spans="1:50" x14ac:dyDescent="0.15">
      <c r="A693" s="17" t="s">
        <v>946</v>
      </c>
      <c r="B693" s="17" t="s">
        <v>947</v>
      </c>
      <c r="C693" s="17">
        <v>5.39</v>
      </c>
      <c r="D693" s="17">
        <v>5.41</v>
      </c>
      <c r="E693" s="17">
        <v>5.33</v>
      </c>
      <c r="F693" s="17">
        <v>5.36</v>
      </c>
      <c r="G693" s="17">
        <v>5.4</v>
      </c>
      <c r="H693" s="17">
        <v>930</v>
      </c>
      <c r="I693" s="17">
        <v>1408</v>
      </c>
      <c r="J693" s="17">
        <v>-0.6</v>
      </c>
      <c r="K693" s="17">
        <v>0</v>
      </c>
      <c r="L693" s="17">
        <v>-0.6</v>
      </c>
      <c r="M693" s="17">
        <v>-0.7</v>
      </c>
      <c r="N693" s="17">
        <v>-0.2</v>
      </c>
      <c r="O693" s="17">
        <v>38</v>
      </c>
      <c r="P693" s="17">
        <v>-0.9</v>
      </c>
      <c r="Q693" s="17">
        <v>0.6</v>
      </c>
      <c r="R693" s="17">
        <v>0.4</v>
      </c>
      <c r="S693" s="17">
        <v>-1.1000000000000001</v>
      </c>
      <c r="T693" s="17">
        <v>75</v>
      </c>
      <c r="U693" s="17">
        <v>0</v>
      </c>
      <c r="V693" s="17">
        <v>0.01</v>
      </c>
      <c r="W693" s="17">
        <v>20</v>
      </c>
      <c r="X693" s="17">
        <v>97</v>
      </c>
      <c r="Y693" s="17">
        <v>0.2</v>
      </c>
      <c r="Z693" s="17">
        <v>-0.4</v>
      </c>
      <c r="AA693" s="17">
        <v>1045</v>
      </c>
      <c r="AB693" s="17">
        <v>930</v>
      </c>
      <c r="AC693" s="17">
        <v>1408</v>
      </c>
      <c r="AD693" s="17">
        <v>1300</v>
      </c>
      <c r="AE693" s="17">
        <v>-0.2</v>
      </c>
      <c r="AF693" s="17">
        <v>0.6</v>
      </c>
      <c r="AG693" s="17">
        <v>0.2</v>
      </c>
      <c r="AH693" s="17">
        <v>-0.2</v>
      </c>
      <c r="AI693" s="17">
        <v>0.25</v>
      </c>
      <c r="AJ693" s="17">
        <v>5.319</v>
      </c>
      <c r="AK693" s="17">
        <v>1.01</v>
      </c>
      <c r="AL693" s="17">
        <v>100</v>
      </c>
      <c r="AM693" s="17">
        <v>5.35</v>
      </c>
      <c r="AN693" s="17">
        <v>5.4</v>
      </c>
      <c r="AO693" s="17">
        <v>5.33</v>
      </c>
      <c r="AP693" s="17">
        <v>537</v>
      </c>
      <c r="AQ693" s="17">
        <v>0</v>
      </c>
      <c r="AR693" s="17">
        <v>100</v>
      </c>
      <c r="AS693" s="17">
        <v>75</v>
      </c>
      <c r="AT693" s="17">
        <v>25</v>
      </c>
      <c r="AU693" s="17">
        <v>-10</v>
      </c>
      <c r="AV693" s="17"/>
      <c r="AW693" s="17"/>
      <c r="AX693" s="17"/>
    </row>
    <row r="694" spans="1:50" x14ac:dyDescent="0.15">
      <c r="A694" s="17" t="s">
        <v>1016</v>
      </c>
      <c r="B694" s="17" t="s">
        <v>1017</v>
      </c>
      <c r="C694" s="17">
        <v>33.35</v>
      </c>
      <c r="D694" s="17">
        <v>33.78</v>
      </c>
      <c r="E694" s="17">
        <v>33.18</v>
      </c>
      <c r="F694" s="17">
        <v>33.6</v>
      </c>
      <c r="G694" s="17">
        <v>33.299999999999997</v>
      </c>
      <c r="H694" s="17">
        <v>1423</v>
      </c>
      <c r="I694" s="17">
        <v>954</v>
      </c>
      <c r="J694" s="17">
        <v>-0.2</v>
      </c>
      <c r="K694" s="17">
        <v>1</v>
      </c>
      <c r="L694" s="17">
        <v>0.7</v>
      </c>
      <c r="M694" s="17">
        <v>0.9</v>
      </c>
      <c r="N694" s="17">
        <v>0.2</v>
      </c>
      <c r="O694" s="17">
        <v>70</v>
      </c>
      <c r="P694" s="17">
        <v>-0.5</v>
      </c>
      <c r="Q694" s="17">
        <v>1.3</v>
      </c>
      <c r="R694" s="17">
        <v>1.3</v>
      </c>
      <c r="S694" s="17">
        <v>-0.5</v>
      </c>
      <c r="T694" s="17">
        <v>28</v>
      </c>
      <c r="U694" s="17">
        <v>55</v>
      </c>
      <c r="V694" s="17">
        <v>0.02</v>
      </c>
      <c r="W694" s="17">
        <v>30</v>
      </c>
      <c r="X694" s="17">
        <v>52</v>
      </c>
      <c r="Y694" s="17">
        <v>0.4</v>
      </c>
      <c r="Z694" s="17">
        <v>-0.4</v>
      </c>
      <c r="AA694" s="17">
        <v>954</v>
      </c>
      <c r="AB694" s="17">
        <v>930</v>
      </c>
      <c r="AC694" s="17">
        <v>1403</v>
      </c>
      <c r="AD694" s="17">
        <v>1423</v>
      </c>
      <c r="AE694" s="17">
        <v>-0.5</v>
      </c>
      <c r="AF694" s="17">
        <v>1.2</v>
      </c>
      <c r="AG694" s="17">
        <v>0.4</v>
      </c>
      <c r="AH694" s="17">
        <v>-0.5</v>
      </c>
      <c r="AI694" s="17">
        <v>0.52</v>
      </c>
      <c r="AJ694" s="17">
        <v>31.373000000000001</v>
      </c>
      <c r="AK694" s="17">
        <v>1.07</v>
      </c>
      <c r="AL694" s="17">
        <v>40</v>
      </c>
      <c r="AM694" s="17">
        <v>33.18</v>
      </c>
      <c r="AN694" s="17">
        <v>33.479999999999997</v>
      </c>
      <c r="AO694" s="17">
        <v>33.200000000000003</v>
      </c>
      <c r="AP694" s="17">
        <v>3378</v>
      </c>
      <c r="AQ694" s="17">
        <v>0</v>
      </c>
      <c r="AR694" s="17">
        <v>100</v>
      </c>
      <c r="AS694" s="17">
        <v>57</v>
      </c>
      <c r="AT694" s="17">
        <v>13</v>
      </c>
      <c r="AU694" s="17">
        <v>-7</v>
      </c>
      <c r="AV694" s="17"/>
      <c r="AW694" s="17"/>
      <c r="AX694" s="17"/>
    </row>
    <row r="695" spans="1:50" x14ac:dyDescent="0.15">
      <c r="A695" s="17" t="s">
        <v>299</v>
      </c>
      <c r="B695" s="17" t="s">
        <v>300</v>
      </c>
      <c r="C695" s="17">
        <v>492.99</v>
      </c>
      <c r="D695" s="17">
        <v>494.03</v>
      </c>
      <c r="E695" s="17">
        <v>488.99</v>
      </c>
      <c r="F695" s="17">
        <v>490.71</v>
      </c>
      <c r="G695" s="17">
        <v>491.63</v>
      </c>
      <c r="H695" s="17">
        <v>934</v>
      </c>
      <c r="I695" s="17">
        <v>1004</v>
      </c>
      <c r="J695" s="17">
        <v>-0.4</v>
      </c>
      <c r="K695" s="17">
        <v>0</v>
      </c>
      <c r="L695" s="17">
        <v>-0.5</v>
      </c>
      <c r="M695" s="17">
        <v>-0.2</v>
      </c>
      <c r="N695" s="17">
        <v>0.3</v>
      </c>
      <c r="O695" s="17">
        <v>34</v>
      </c>
      <c r="P695" s="17">
        <v>-0.7</v>
      </c>
      <c r="Q695" s="17">
        <v>0.4</v>
      </c>
      <c r="R695" s="17">
        <v>0.2</v>
      </c>
      <c r="S695" s="17">
        <v>-0.8</v>
      </c>
      <c r="T695" s="17">
        <v>79</v>
      </c>
      <c r="U695" s="17">
        <v>-2</v>
      </c>
      <c r="V695" s="17">
        <v>0.01</v>
      </c>
      <c r="W695" s="17">
        <v>36</v>
      </c>
      <c r="X695" s="17">
        <v>953</v>
      </c>
      <c r="Y695" s="17">
        <v>0.1</v>
      </c>
      <c r="Z695" s="17">
        <v>0</v>
      </c>
      <c r="AA695" s="17">
        <v>1004</v>
      </c>
      <c r="AB695" s="17">
        <v>934</v>
      </c>
      <c r="AC695" s="17">
        <v>1454</v>
      </c>
      <c r="AD695" s="17">
        <v>1335</v>
      </c>
      <c r="AE695" s="17">
        <v>-0.5</v>
      </c>
      <c r="AF695" s="17">
        <v>0.1</v>
      </c>
      <c r="AG695" s="17">
        <v>0.2</v>
      </c>
      <c r="AH695" s="17">
        <v>-0.5</v>
      </c>
      <c r="AI695" s="17">
        <v>0.68</v>
      </c>
      <c r="AJ695" s="17">
        <v>488.78949999999998</v>
      </c>
      <c r="AK695" s="17">
        <v>1</v>
      </c>
      <c r="AL695" s="17">
        <v>52</v>
      </c>
      <c r="AM695" s="17">
        <v>489</v>
      </c>
      <c r="AN695" s="17">
        <v>494.03</v>
      </c>
      <c r="AO695" s="17">
        <v>490.2</v>
      </c>
      <c r="AP695" s="17">
        <v>49310</v>
      </c>
      <c r="AQ695" s="17">
        <v>56</v>
      </c>
      <c r="AR695" s="17">
        <v>97</v>
      </c>
      <c r="AS695" s="17">
        <v>47</v>
      </c>
      <c r="AT695" s="17">
        <v>38</v>
      </c>
      <c r="AU695" s="17">
        <v>-1</v>
      </c>
      <c r="AV695" s="17"/>
      <c r="AW695" s="17"/>
      <c r="AX695" s="17"/>
    </row>
    <row r="696" spans="1:50" x14ac:dyDescent="0.15">
      <c r="A696" s="17" t="s">
        <v>858</v>
      </c>
      <c r="B696" s="17" t="s">
        <v>859</v>
      </c>
      <c r="C696" s="17">
        <v>20.260000000000002</v>
      </c>
      <c r="D696" s="17">
        <v>20.3</v>
      </c>
      <c r="E696" s="17">
        <v>20.079999999999998</v>
      </c>
      <c r="F696" s="17">
        <v>20.23</v>
      </c>
      <c r="G696" s="17">
        <v>20.260000000000002</v>
      </c>
      <c r="H696" s="17">
        <v>934</v>
      </c>
      <c r="I696" s="17">
        <v>1101</v>
      </c>
      <c r="J696" s="17">
        <v>-0.7</v>
      </c>
      <c r="K696" s="17">
        <v>0.5</v>
      </c>
      <c r="L696" s="17">
        <v>-0.1</v>
      </c>
      <c r="M696" s="17">
        <v>-0.1</v>
      </c>
      <c r="N696" s="17">
        <v>0</v>
      </c>
      <c r="O696" s="17">
        <v>68</v>
      </c>
      <c r="P696" s="17">
        <v>-0.3</v>
      </c>
      <c r="Q696" s="17">
        <v>0.7</v>
      </c>
      <c r="R696" s="17">
        <v>0.2</v>
      </c>
      <c r="S696" s="17">
        <v>-0.9</v>
      </c>
      <c r="T696" s="17">
        <v>82</v>
      </c>
      <c r="U696" s="17">
        <v>50</v>
      </c>
      <c r="V696" s="17">
        <v>0.01</v>
      </c>
      <c r="W696" s="17">
        <v>18</v>
      </c>
      <c r="X696" s="17">
        <v>196</v>
      </c>
      <c r="Y696" s="17">
        <v>-0.2</v>
      </c>
      <c r="Z696" s="17">
        <v>0.1</v>
      </c>
      <c r="AA696" s="17">
        <v>1101</v>
      </c>
      <c r="AB696" s="17">
        <v>934</v>
      </c>
      <c r="AC696" s="17">
        <v>1439</v>
      </c>
      <c r="AD696" s="17">
        <v>1450</v>
      </c>
      <c r="AE696" s="17">
        <v>-0.2</v>
      </c>
      <c r="AF696" s="17">
        <v>0.5</v>
      </c>
      <c r="AG696" s="17">
        <v>0.2</v>
      </c>
      <c r="AH696" s="17">
        <v>-0.2</v>
      </c>
      <c r="AI696" s="17">
        <v>0.36</v>
      </c>
      <c r="AJ696" s="17">
        <v>20.7455</v>
      </c>
      <c r="AK696" s="17">
        <v>0.98</v>
      </c>
      <c r="AL696" s="17">
        <v>82</v>
      </c>
      <c r="AM696" s="17">
        <v>20.079999999999998</v>
      </c>
      <c r="AN696" s="17">
        <v>20.3</v>
      </c>
      <c r="AO696" s="17">
        <v>20.12</v>
      </c>
      <c r="AP696" s="17">
        <v>2027</v>
      </c>
      <c r="AQ696" s="17">
        <v>100</v>
      </c>
      <c r="AR696" s="17">
        <v>0</v>
      </c>
      <c r="AS696" s="17">
        <v>50</v>
      </c>
      <c r="AT696" s="17">
        <v>87</v>
      </c>
      <c r="AU696" s="17">
        <v>4</v>
      </c>
      <c r="AV696" s="17"/>
      <c r="AW696" s="17"/>
      <c r="AX696" s="17"/>
    </row>
    <row r="697" spans="1:50" x14ac:dyDescent="0.15">
      <c r="A697" s="17" t="s">
        <v>3128</v>
      </c>
      <c r="B697" s="17" t="s">
        <v>3129</v>
      </c>
      <c r="C697" s="17">
        <v>7.22</v>
      </c>
      <c r="D697" s="17">
        <v>7.23</v>
      </c>
      <c r="E697" s="17">
        <v>7.15</v>
      </c>
      <c r="F697" s="17">
        <v>7.2</v>
      </c>
      <c r="G697" s="17">
        <v>7.19</v>
      </c>
      <c r="H697" s="17">
        <v>1002</v>
      </c>
      <c r="I697" s="17">
        <v>1426</v>
      </c>
      <c r="J697" s="17">
        <v>-0.4</v>
      </c>
      <c r="K697" s="17">
        <v>0.1</v>
      </c>
      <c r="L697" s="17">
        <v>-0.3</v>
      </c>
      <c r="M697" s="17">
        <v>0.1</v>
      </c>
      <c r="N697" s="17">
        <v>0.4</v>
      </c>
      <c r="O697" s="17">
        <v>62</v>
      </c>
      <c r="P697" s="17">
        <v>-0.4</v>
      </c>
      <c r="Q697" s="17">
        <v>0.7</v>
      </c>
      <c r="R697" s="17">
        <v>0.1</v>
      </c>
      <c r="S697" s="17">
        <v>-1</v>
      </c>
      <c r="T697" s="17">
        <v>87</v>
      </c>
      <c r="U697" s="17">
        <v>12</v>
      </c>
      <c r="V697" s="17">
        <v>0.01</v>
      </c>
      <c r="W697" s="17">
        <v>33</v>
      </c>
      <c r="X697" s="17">
        <v>38</v>
      </c>
      <c r="Y697" s="17">
        <v>-0.4</v>
      </c>
      <c r="Z697" s="17">
        <v>-0.6</v>
      </c>
      <c r="AA697" s="17">
        <v>941</v>
      </c>
      <c r="AB697" s="17">
        <v>1002</v>
      </c>
      <c r="AC697" s="17">
        <v>1426</v>
      </c>
      <c r="AD697" s="17">
        <v>1459</v>
      </c>
      <c r="AE697" s="17">
        <v>-0.1</v>
      </c>
      <c r="AF697" s="17">
        <v>0.6</v>
      </c>
      <c r="AG697" s="17">
        <v>0.1</v>
      </c>
      <c r="AH697" s="17">
        <v>-0.1</v>
      </c>
      <c r="AI697" s="17">
        <v>0.25</v>
      </c>
      <c r="AJ697" s="17">
        <v>7.1619999999999999</v>
      </c>
      <c r="AK697" s="17">
        <v>1.01</v>
      </c>
      <c r="AL697" s="17">
        <v>33</v>
      </c>
      <c r="AM697" s="17">
        <v>7.17</v>
      </c>
      <c r="AN697" s="17">
        <v>7.23</v>
      </c>
      <c r="AO697" s="17">
        <v>7.16</v>
      </c>
      <c r="AP697" s="17">
        <v>721</v>
      </c>
      <c r="AQ697" s="17">
        <v>100</v>
      </c>
      <c r="AR697" s="17">
        <v>0</v>
      </c>
      <c r="AS697" s="17">
        <v>100</v>
      </c>
      <c r="AT697" s="17">
        <v>0</v>
      </c>
      <c r="AU697" s="17">
        <v>-10</v>
      </c>
      <c r="AV697" s="17"/>
      <c r="AW697" s="17"/>
      <c r="AX697" s="17"/>
    </row>
    <row r="698" spans="1:50" x14ac:dyDescent="0.15">
      <c r="A698" s="17" t="s">
        <v>3476</v>
      </c>
      <c r="B698" s="17" t="s">
        <v>3477</v>
      </c>
      <c r="C698" s="17">
        <v>5.8</v>
      </c>
      <c r="D698" s="17">
        <v>5.83</v>
      </c>
      <c r="E698" s="17">
        <v>5.6</v>
      </c>
      <c r="F698" s="17">
        <v>5.7</v>
      </c>
      <c r="G698" s="17">
        <v>5.73</v>
      </c>
      <c r="H698" s="17">
        <v>930</v>
      </c>
      <c r="I698" s="17">
        <v>1402</v>
      </c>
      <c r="J698" s="17">
        <v>-2.8</v>
      </c>
      <c r="K698" s="17">
        <v>1.1000000000000001</v>
      </c>
      <c r="L698" s="17">
        <v>-1.7</v>
      </c>
      <c r="M698" s="17">
        <v>-0.5</v>
      </c>
      <c r="N698" s="17">
        <v>1.2</v>
      </c>
      <c r="O698" s="17">
        <v>43</v>
      </c>
      <c r="P698" s="17">
        <v>-2.2999999999999998</v>
      </c>
      <c r="Q698" s="17">
        <v>1.8</v>
      </c>
      <c r="R698" s="17">
        <v>0.5</v>
      </c>
      <c r="S698" s="17">
        <v>-3.5</v>
      </c>
      <c r="T698" s="17">
        <v>87</v>
      </c>
      <c r="U698" s="17">
        <v>26</v>
      </c>
      <c r="V698" s="17">
        <v>0.04</v>
      </c>
      <c r="W698" s="17">
        <v>18</v>
      </c>
      <c r="X698" s="17">
        <v>253</v>
      </c>
      <c r="Y698" s="17">
        <v>-0.2</v>
      </c>
      <c r="Z698" s="17">
        <v>-2.4</v>
      </c>
      <c r="AA698" s="17">
        <v>944</v>
      </c>
      <c r="AB698" s="17">
        <v>930</v>
      </c>
      <c r="AC698" s="17">
        <v>1402</v>
      </c>
      <c r="AD698" s="17">
        <v>1459</v>
      </c>
      <c r="AE698" s="17">
        <v>-0.5</v>
      </c>
      <c r="AF698" s="17">
        <v>1.8</v>
      </c>
      <c r="AG698" s="17">
        <v>0.3</v>
      </c>
      <c r="AH698" s="17">
        <v>-0.5</v>
      </c>
      <c r="AI698" s="17">
        <v>0.22</v>
      </c>
      <c r="AJ698" s="17">
        <v>5.3789999999999996</v>
      </c>
      <c r="AK698" s="17">
        <v>1.06</v>
      </c>
      <c r="AL698" s="17">
        <v>59</v>
      </c>
      <c r="AM698" s="17">
        <v>5.6</v>
      </c>
      <c r="AN698" s="17">
        <v>5.82</v>
      </c>
      <c r="AO698" s="17">
        <v>5.6</v>
      </c>
      <c r="AP698" s="17">
        <v>573</v>
      </c>
      <c r="AQ698" s="17">
        <v>60</v>
      </c>
      <c r="AR698" s="17">
        <v>40</v>
      </c>
      <c r="AS698" s="17">
        <v>87</v>
      </c>
      <c r="AT698" s="17">
        <v>0</v>
      </c>
      <c r="AU698" s="17">
        <v>-10</v>
      </c>
      <c r="AV698" s="17"/>
      <c r="AW698" s="17"/>
      <c r="AX698" s="17"/>
    </row>
    <row r="699" spans="1:50" x14ac:dyDescent="0.15">
      <c r="A699" s="17" t="s">
        <v>94</v>
      </c>
      <c r="B699" s="17" t="s">
        <v>95</v>
      </c>
      <c r="C699" s="17">
        <v>9.81</v>
      </c>
      <c r="D699" s="17">
        <v>9.89</v>
      </c>
      <c r="E699" s="17">
        <v>9.65</v>
      </c>
      <c r="F699" s="17">
        <v>9.7100000000000009</v>
      </c>
      <c r="G699" s="17">
        <v>9.8699999999999992</v>
      </c>
      <c r="H699" s="17">
        <v>933</v>
      </c>
      <c r="I699" s="17">
        <v>1402</v>
      </c>
      <c r="J699" s="17">
        <v>-0.9</v>
      </c>
      <c r="K699" s="17">
        <v>-0.1</v>
      </c>
      <c r="L699" s="17">
        <v>-1</v>
      </c>
      <c r="M699" s="17">
        <v>-1.6</v>
      </c>
      <c r="N699" s="17">
        <v>-0.6</v>
      </c>
      <c r="O699" s="17">
        <v>25</v>
      </c>
      <c r="P699" s="17">
        <v>-1.8</v>
      </c>
      <c r="Q699" s="17">
        <v>0.6</v>
      </c>
      <c r="R699" s="17">
        <v>0.8</v>
      </c>
      <c r="S699" s="17">
        <v>-1.6</v>
      </c>
      <c r="T699" s="17">
        <v>67</v>
      </c>
      <c r="U699" s="17">
        <v>-4</v>
      </c>
      <c r="V699" s="17">
        <v>0.02</v>
      </c>
      <c r="W699" s="17">
        <v>19</v>
      </c>
      <c r="X699" s="17">
        <v>258</v>
      </c>
      <c r="Y699" s="17">
        <v>-0.3</v>
      </c>
      <c r="Z699" s="17">
        <v>-0.1</v>
      </c>
      <c r="AA699" s="17">
        <v>1120</v>
      </c>
      <c r="AB699" s="17">
        <v>933</v>
      </c>
      <c r="AC699" s="17">
        <v>1402</v>
      </c>
      <c r="AD699" s="17">
        <v>1305</v>
      </c>
      <c r="AE699" s="17">
        <v>-0.3</v>
      </c>
      <c r="AF699" s="17">
        <v>0.6</v>
      </c>
      <c r="AG699" s="17">
        <v>0.8</v>
      </c>
      <c r="AH699" s="17">
        <v>-0.3</v>
      </c>
      <c r="AI699" s="17">
        <v>0.46</v>
      </c>
      <c r="AJ699" s="17">
        <v>9.4164999999999992</v>
      </c>
      <c r="AK699" s="17">
        <v>1.03</v>
      </c>
      <c r="AL699" s="17">
        <v>90</v>
      </c>
      <c r="AM699" s="17">
        <v>9.68</v>
      </c>
      <c r="AN699" s="17">
        <v>9.89</v>
      </c>
      <c r="AO699" s="17">
        <v>9.65</v>
      </c>
      <c r="AP699" s="17">
        <v>974</v>
      </c>
      <c r="AQ699" s="17">
        <v>100</v>
      </c>
      <c r="AR699" s="17">
        <v>25</v>
      </c>
      <c r="AS699" s="17">
        <v>33</v>
      </c>
      <c r="AT699" s="17">
        <v>25</v>
      </c>
      <c r="AU699" s="17">
        <v>-5</v>
      </c>
      <c r="AV699" s="17"/>
      <c r="AW699" s="17"/>
      <c r="AX699" s="17"/>
    </row>
    <row r="700" spans="1:50" x14ac:dyDescent="0.15">
      <c r="A700" s="17" t="s">
        <v>2780</v>
      </c>
      <c r="B700" s="17" t="s">
        <v>2781</v>
      </c>
      <c r="C700" s="17">
        <v>37</v>
      </c>
      <c r="D700" s="17">
        <v>37.28</v>
      </c>
      <c r="E700" s="17">
        <v>36.35</v>
      </c>
      <c r="F700" s="17">
        <v>36.83</v>
      </c>
      <c r="G700" s="17">
        <v>37.1</v>
      </c>
      <c r="H700" s="17">
        <v>1405</v>
      </c>
      <c r="I700" s="17">
        <v>1000</v>
      </c>
      <c r="J700" s="17">
        <v>-0.7</v>
      </c>
      <c r="K700" s="17">
        <v>0.2</v>
      </c>
      <c r="L700" s="17">
        <v>-0.5</v>
      </c>
      <c r="M700" s="17">
        <v>-0.7</v>
      </c>
      <c r="N700" s="17">
        <v>-0.3</v>
      </c>
      <c r="O700" s="17">
        <v>52</v>
      </c>
      <c r="P700" s="17">
        <v>-1.2</v>
      </c>
      <c r="Q700" s="17">
        <v>1.3</v>
      </c>
      <c r="R700" s="17">
        <v>0.8</v>
      </c>
      <c r="S700" s="17">
        <v>-1.8</v>
      </c>
      <c r="T700" s="17">
        <v>70</v>
      </c>
      <c r="U700" s="17">
        <v>9</v>
      </c>
      <c r="V700" s="17">
        <v>0.03</v>
      </c>
      <c r="W700" s="17">
        <v>45</v>
      </c>
      <c r="X700" s="17">
        <v>3974</v>
      </c>
      <c r="Y700" s="17">
        <v>-0.6</v>
      </c>
      <c r="Z700" s="17">
        <v>-0.8</v>
      </c>
      <c r="AA700" s="17">
        <v>1000</v>
      </c>
      <c r="AB700" s="17">
        <v>936</v>
      </c>
      <c r="AC700" s="17">
        <v>1323</v>
      </c>
      <c r="AD700" s="17">
        <v>1405</v>
      </c>
      <c r="AE700" s="17">
        <v>-1.2</v>
      </c>
      <c r="AF700" s="17">
        <v>1.2</v>
      </c>
      <c r="AG700" s="17">
        <v>0.6</v>
      </c>
      <c r="AH700" s="17">
        <v>-1.2</v>
      </c>
      <c r="AI700" s="17">
        <v>0.72</v>
      </c>
      <c r="AJ700" s="17">
        <v>33.244500000000002</v>
      </c>
      <c r="AK700" s="17">
        <v>1.1100000000000001</v>
      </c>
      <c r="AL700" s="17">
        <v>85</v>
      </c>
      <c r="AM700" s="17">
        <v>36.35</v>
      </c>
      <c r="AN700" s="17">
        <v>37.229999999999997</v>
      </c>
      <c r="AO700" s="17">
        <v>36.4</v>
      </c>
      <c r="AP700" s="17">
        <v>3727</v>
      </c>
      <c r="AQ700" s="17">
        <v>100</v>
      </c>
      <c r="AR700" s="17">
        <v>0</v>
      </c>
      <c r="AS700" s="17">
        <v>60</v>
      </c>
      <c r="AT700" s="17">
        <v>7</v>
      </c>
      <c r="AU700" s="17">
        <v>-4</v>
      </c>
      <c r="AV700" s="17"/>
      <c r="AW700" s="17"/>
      <c r="AX700" s="17"/>
    </row>
    <row r="701" spans="1:50" x14ac:dyDescent="0.15">
      <c r="A701" s="17" t="s">
        <v>483</v>
      </c>
      <c r="B701" s="17" t="s">
        <v>484</v>
      </c>
      <c r="C701" s="17">
        <v>13.15</v>
      </c>
      <c r="D701" s="17">
        <v>14.39</v>
      </c>
      <c r="E701" s="17">
        <v>13.14</v>
      </c>
      <c r="F701" s="17">
        <v>13.99</v>
      </c>
      <c r="G701" s="17">
        <v>13.2</v>
      </c>
      <c r="H701" s="17">
        <v>1122</v>
      </c>
      <c r="I701" s="17">
        <v>944</v>
      </c>
      <c r="J701" s="17">
        <v>7.7</v>
      </c>
      <c r="K701" s="17">
        <v>-1.2</v>
      </c>
      <c r="L701" s="17">
        <v>6.2</v>
      </c>
      <c r="M701" s="17">
        <v>5.8</v>
      </c>
      <c r="N701" s="17">
        <v>-0.4</v>
      </c>
      <c r="O701" s="17">
        <v>68</v>
      </c>
      <c r="P701" s="17">
        <v>-2.8</v>
      </c>
      <c r="Q701" s="17">
        <v>6.3</v>
      </c>
      <c r="R701" s="17">
        <v>9</v>
      </c>
      <c r="S701" s="17">
        <v>-0.1</v>
      </c>
      <c r="T701" s="17">
        <v>1</v>
      </c>
      <c r="U701" s="17">
        <v>-14</v>
      </c>
      <c r="V701" s="17">
        <v>0.09</v>
      </c>
      <c r="W701" s="17">
        <v>82</v>
      </c>
      <c r="X701" s="17">
        <v>145</v>
      </c>
      <c r="Y701" s="17">
        <v>0.1</v>
      </c>
      <c r="Z701" s="17">
        <v>0.3</v>
      </c>
      <c r="AA701" s="17">
        <v>944</v>
      </c>
      <c r="AB701" s="17">
        <v>1122</v>
      </c>
      <c r="AC701" s="17">
        <v>1408</v>
      </c>
      <c r="AD701" s="17">
        <v>1300</v>
      </c>
      <c r="AE701" s="17">
        <v>-2.2000000000000002</v>
      </c>
      <c r="AF701" s="17">
        <v>0.5</v>
      </c>
      <c r="AG701" s="17">
        <v>9.4</v>
      </c>
      <c r="AH701" s="17">
        <v>-2.2000000000000002</v>
      </c>
      <c r="AI701" s="17">
        <v>1.23</v>
      </c>
      <c r="AJ701" s="17">
        <v>13.016</v>
      </c>
      <c r="AK701" s="17">
        <v>1.07</v>
      </c>
      <c r="AL701" s="17">
        <v>5</v>
      </c>
      <c r="AM701" s="17">
        <v>13.14</v>
      </c>
      <c r="AN701" s="17">
        <v>14.39</v>
      </c>
      <c r="AO701" s="17">
        <v>13.92</v>
      </c>
      <c r="AP701" s="17">
        <v>1430</v>
      </c>
      <c r="AQ701" s="17">
        <v>50</v>
      </c>
      <c r="AR701" s="17">
        <v>100</v>
      </c>
      <c r="AS701" s="17">
        <v>9</v>
      </c>
      <c r="AT701" s="17">
        <v>45</v>
      </c>
      <c r="AU701" s="17">
        <v>5</v>
      </c>
      <c r="AV701" s="17"/>
      <c r="AW701" s="17"/>
      <c r="AX701" s="17"/>
    </row>
    <row r="702" spans="1:50" x14ac:dyDescent="0.15">
      <c r="A702" s="17" t="s">
        <v>3130</v>
      </c>
      <c r="B702" s="17" t="s">
        <v>3131</v>
      </c>
      <c r="C702" s="17">
        <v>12.51</v>
      </c>
      <c r="D702" s="17">
        <v>12.62</v>
      </c>
      <c r="E702" s="17">
        <v>12.37</v>
      </c>
      <c r="F702" s="17">
        <v>12.44</v>
      </c>
      <c r="G702" s="17">
        <v>12.47</v>
      </c>
      <c r="H702" s="17">
        <v>955</v>
      </c>
      <c r="I702" s="17">
        <v>1408</v>
      </c>
      <c r="J702" s="17">
        <v>-0.2</v>
      </c>
      <c r="K702" s="17">
        <v>-0.3</v>
      </c>
      <c r="L702" s="17">
        <v>-0.6</v>
      </c>
      <c r="M702" s="17">
        <v>-0.2</v>
      </c>
      <c r="N702" s="17">
        <v>0.3</v>
      </c>
      <c r="O702" s="17">
        <v>28</v>
      </c>
      <c r="P702" s="17">
        <v>-1.4</v>
      </c>
      <c r="Q702" s="17">
        <v>0.6</v>
      </c>
      <c r="R702" s="17">
        <v>0.9</v>
      </c>
      <c r="S702" s="17">
        <v>-1.1000000000000001</v>
      </c>
      <c r="T702" s="17">
        <v>56</v>
      </c>
      <c r="U702" s="17">
        <v>-16</v>
      </c>
      <c r="V702" s="17">
        <v>0.02</v>
      </c>
      <c r="W702" s="17">
        <v>22</v>
      </c>
      <c r="X702" s="17">
        <v>101</v>
      </c>
      <c r="Y702" s="17">
        <v>-0.1</v>
      </c>
      <c r="Z702" s="17">
        <v>-0.5</v>
      </c>
      <c r="AA702" s="17">
        <v>949</v>
      </c>
      <c r="AB702" s="17">
        <v>955</v>
      </c>
      <c r="AC702" s="17">
        <v>1408</v>
      </c>
      <c r="AD702" s="17">
        <v>1300</v>
      </c>
      <c r="AE702" s="17">
        <v>-0.5</v>
      </c>
      <c r="AF702" s="17">
        <v>0.6</v>
      </c>
      <c r="AG702" s="17">
        <v>0.9</v>
      </c>
      <c r="AH702" s="17">
        <v>-0.5</v>
      </c>
      <c r="AI702" s="17">
        <v>0.68</v>
      </c>
      <c r="AJ702" s="17">
        <v>12.314500000000001</v>
      </c>
      <c r="AK702" s="17">
        <v>1.01</v>
      </c>
      <c r="AL702" s="17">
        <v>17</v>
      </c>
      <c r="AM702" s="17">
        <v>12.44</v>
      </c>
      <c r="AN702" s="17">
        <v>12.62</v>
      </c>
      <c r="AO702" s="17">
        <v>12.37</v>
      </c>
      <c r="AP702" s="17">
        <v>1250</v>
      </c>
      <c r="AQ702" s="17">
        <v>50</v>
      </c>
      <c r="AR702" s="17">
        <v>0</v>
      </c>
      <c r="AS702" s="17">
        <v>86</v>
      </c>
      <c r="AT702" s="17">
        <v>0</v>
      </c>
      <c r="AU702" s="17">
        <v>-10</v>
      </c>
      <c r="AV702" s="17"/>
      <c r="AW702" s="17"/>
      <c r="AX702" s="17"/>
    </row>
    <row r="703" spans="1:50" x14ac:dyDescent="0.15">
      <c r="A703" s="17" t="s">
        <v>3420</v>
      </c>
      <c r="B703" s="17" t="s">
        <v>3421</v>
      </c>
      <c r="C703" s="17">
        <v>7.75</v>
      </c>
      <c r="D703" s="17">
        <v>7.81</v>
      </c>
      <c r="E703" s="17">
        <v>7.72</v>
      </c>
      <c r="F703" s="17">
        <v>7.78</v>
      </c>
      <c r="G703" s="17">
        <v>7.75</v>
      </c>
      <c r="H703" s="17">
        <v>1100</v>
      </c>
      <c r="I703" s="17">
        <v>943</v>
      </c>
      <c r="J703" s="17">
        <v>0.5</v>
      </c>
      <c r="K703" s="17">
        <v>-0.1</v>
      </c>
      <c r="L703" s="17">
        <v>0.4</v>
      </c>
      <c r="M703" s="17">
        <v>0.4</v>
      </c>
      <c r="N703" s="17">
        <v>0</v>
      </c>
      <c r="O703" s="17">
        <v>67</v>
      </c>
      <c r="P703" s="17">
        <v>-0.4</v>
      </c>
      <c r="Q703" s="17">
        <v>0.8</v>
      </c>
      <c r="R703" s="17">
        <v>0.8</v>
      </c>
      <c r="S703" s="17">
        <v>-0.4</v>
      </c>
      <c r="T703" s="17">
        <v>33</v>
      </c>
      <c r="U703" s="17">
        <v>-11</v>
      </c>
      <c r="V703" s="17">
        <v>0.01</v>
      </c>
      <c r="W703" s="17">
        <v>78</v>
      </c>
      <c r="X703" s="17">
        <v>63</v>
      </c>
      <c r="Y703" s="17">
        <v>-0.1</v>
      </c>
      <c r="Z703" s="17">
        <v>-0.4</v>
      </c>
      <c r="AA703" s="17">
        <v>943</v>
      </c>
      <c r="AB703" s="17">
        <v>1100</v>
      </c>
      <c r="AC703" s="17">
        <v>1410</v>
      </c>
      <c r="AD703" s="17">
        <v>1300</v>
      </c>
      <c r="AE703" s="17">
        <v>-0.1</v>
      </c>
      <c r="AF703" s="17">
        <v>0.5</v>
      </c>
      <c r="AG703" s="17">
        <v>0.8</v>
      </c>
      <c r="AH703" s="17">
        <v>-0.1</v>
      </c>
      <c r="AI703" s="17">
        <v>0.78</v>
      </c>
      <c r="AJ703" s="17">
        <v>7.6459999999999999</v>
      </c>
      <c r="AK703" s="17">
        <v>1.02</v>
      </c>
      <c r="AL703" s="17">
        <v>33</v>
      </c>
      <c r="AM703" s="17">
        <v>7.72</v>
      </c>
      <c r="AN703" s="17">
        <v>7.81</v>
      </c>
      <c r="AO703" s="17">
        <v>7.74</v>
      </c>
      <c r="AP703" s="17">
        <v>779</v>
      </c>
      <c r="AQ703" s="17">
        <v>100</v>
      </c>
      <c r="AR703" s="17">
        <v>50</v>
      </c>
      <c r="AS703" s="17">
        <v>100</v>
      </c>
      <c r="AT703" s="17">
        <v>0</v>
      </c>
      <c r="AU703" s="17">
        <v>-10</v>
      </c>
      <c r="AV703" s="17"/>
      <c r="AW703" s="17"/>
      <c r="AX703" s="17"/>
    </row>
    <row r="704" spans="1:50" x14ac:dyDescent="0.15">
      <c r="A704" s="17" t="s">
        <v>2812</v>
      </c>
      <c r="B704" s="17" t="s">
        <v>2813</v>
      </c>
      <c r="C704" s="17">
        <v>10.77</v>
      </c>
      <c r="D704" s="17">
        <v>10.9</v>
      </c>
      <c r="E704" s="17">
        <v>10.72</v>
      </c>
      <c r="F704" s="17">
        <v>10.79</v>
      </c>
      <c r="G704" s="17">
        <v>10.83</v>
      </c>
      <c r="H704" s="17">
        <v>1042</v>
      </c>
      <c r="I704" s="17">
        <v>939</v>
      </c>
      <c r="J704" s="17">
        <v>0.3</v>
      </c>
      <c r="K704" s="17">
        <v>-0.1</v>
      </c>
      <c r="L704" s="17">
        <v>0.2</v>
      </c>
      <c r="M704" s="17">
        <v>-0.4</v>
      </c>
      <c r="N704" s="17">
        <v>-0.6</v>
      </c>
      <c r="O704" s="17">
        <v>39</v>
      </c>
      <c r="P704" s="17">
        <v>-1</v>
      </c>
      <c r="Q704" s="17">
        <v>0.7</v>
      </c>
      <c r="R704" s="17">
        <v>1.2</v>
      </c>
      <c r="S704" s="17">
        <v>-0.5</v>
      </c>
      <c r="T704" s="17">
        <v>28</v>
      </c>
      <c r="U704" s="17">
        <v>-6</v>
      </c>
      <c r="V704" s="17">
        <v>0.02</v>
      </c>
      <c r="W704" s="17">
        <v>47</v>
      </c>
      <c r="X704" s="17">
        <v>468</v>
      </c>
      <c r="Y704" s="17">
        <v>0.3</v>
      </c>
      <c r="Z704" s="17">
        <v>-0.3</v>
      </c>
      <c r="AA704" s="17">
        <v>939</v>
      </c>
      <c r="AB704" s="17">
        <v>1042</v>
      </c>
      <c r="AC704" s="17">
        <v>1405</v>
      </c>
      <c r="AD704" s="17">
        <v>1418</v>
      </c>
      <c r="AE704" s="17">
        <v>-0.5</v>
      </c>
      <c r="AF704" s="17">
        <v>0.6</v>
      </c>
      <c r="AG704" s="17">
        <v>1.1000000000000001</v>
      </c>
      <c r="AH704" s="17">
        <v>-0.5</v>
      </c>
      <c r="AI704" s="17">
        <v>0.94</v>
      </c>
      <c r="AJ704" s="17">
        <v>11.409000000000001</v>
      </c>
      <c r="AK704" s="17">
        <v>0.95</v>
      </c>
      <c r="AL704" s="17">
        <v>65</v>
      </c>
      <c r="AM704" s="17">
        <v>10.72</v>
      </c>
      <c r="AN704" s="17">
        <v>10.89</v>
      </c>
      <c r="AO704" s="17">
        <v>10.73</v>
      </c>
      <c r="AP704" s="17">
        <v>1084</v>
      </c>
      <c r="AQ704" s="17">
        <v>0</v>
      </c>
      <c r="AR704" s="17">
        <v>75</v>
      </c>
      <c r="AS704" s="17">
        <v>56</v>
      </c>
      <c r="AT704" s="17">
        <v>22</v>
      </c>
      <c r="AU704" s="17">
        <v>-9</v>
      </c>
      <c r="AV704" s="17"/>
      <c r="AW704" s="17"/>
      <c r="AX704" s="17"/>
    </row>
    <row r="705" spans="1:50" x14ac:dyDescent="0.15">
      <c r="A705" s="17" t="s">
        <v>152</v>
      </c>
      <c r="B705" s="17" t="s">
        <v>153</v>
      </c>
      <c r="C705" s="17">
        <v>31.35</v>
      </c>
      <c r="D705" s="17">
        <v>31.75</v>
      </c>
      <c r="E705" s="17">
        <v>30.86</v>
      </c>
      <c r="F705" s="17">
        <v>31.25</v>
      </c>
      <c r="G705" s="17">
        <v>31.34</v>
      </c>
      <c r="H705" s="17">
        <v>1000</v>
      </c>
      <c r="I705" s="17">
        <v>1405</v>
      </c>
      <c r="J705" s="17">
        <v>-0.2</v>
      </c>
      <c r="K705" s="17">
        <v>-0.1</v>
      </c>
      <c r="L705" s="17">
        <v>-0.3</v>
      </c>
      <c r="M705" s="17">
        <v>-0.3</v>
      </c>
      <c r="N705" s="17">
        <v>0</v>
      </c>
      <c r="O705" s="17">
        <v>44</v>
      </c>
      <c r="P705" s="17">
        <v>-1.6</v>
      </c>
      <c r="Q705" s="17">
        <v>1.3</v>
      </c>
      <c r="R705" s="17">
        <v>1.3</v>
      </c>
      <c r="S705" s="17">
        <v>-1.6</v>
      </c>
      <c r="T705" s="17">
        <v>55</v>
      </c>
      <c r="U705" s="17">
        <v>-3</v>
      </c>
      <c r="V705" s="17">
        <v>0.03</v>
      </c>
      <c r="W705" s="17">
        <v>13</v>
      </c>
      <c r="X705" s="17">
        <v>63</v>
      </c>
      <c r="Y705" s="17">
        <v>0</v>
      </c>
      <c r="Z705" s="17">
        <v>-0.2</v>
      </c>
      <c r="AA705" s="17">
        <v>1054</v>
      </c>
      <c r="AB705" s="17">
        <v>1000</v>
      </c>
      <c r="AC705" s="17">
        <v>1405</v>
      </c>
      <c r="AD705" s="17">
        <v>1301</v>
      </c>
      <c r="AE705" s="17">
        <v>-0.3</v>
      </c>
      <c r="AF705" s="17">
        <v>1.3</v>
      </c>
      <c r="AG705" s="17">
        <v>1.3</v>
      </c>
      <c r="AH705" s="17">
        <v>-0.3</v>
      </c>
      <c r="AI705" s="17">
        <v>0.54</v>
      </c>
      <c r="AJ705" s="17">
        <v>30.0715</v>
      </c>
      <c r="AK705" s="17">
        <v>1.04</v>
      </c>
      <c r="AL705" s="17">
        <v>24</v>
      </c>
      <c r="AM705" s="17">
        <v>31.21</v>
      </c>
      <c r="AN705" s="17">
        <v>31.75</v>
      </c>
      <c r="AO705" s="17">
        <v>30.86</v>
      </c>
      <c r="AP705" s="17">
        <v>3133</v>
      </c>
      <c r="AQ705" s="17">
        <v>0</v>
      </c>
      <c r="AR705" s="17">
        <v>14</v>
      </c>
      <c r="AS705" s="17">
        <v>36</v>
      </c>
      <c r="AT705" s="17">
        <v>0</v>
      </c>
      <c r="AU705" s="17">
        <v>-8</v>
      </c>
      <c r="AV705" s="17"/>
      <c r="AW705" s="17"/>
      <c r="AX705" s="17"/>
    </row>
    <row r="706" spans="1:50" x14ac:dyDescent="0.15">
      <c r="A706" s="17" t="s">
        <v>3426</v>
      </c>
      <c r="B706" s="17" t="s">
        <v>3427</v>
      </c>
      <c r="C706" s="17">
        <v>30.99</v>
      </c>
      <c r="D706" s="17">
        <v>31.05</v>
      </c>
      <c r="E706" s="17">
        <v>30.82</v>
      </c>
      <c r="F706" s="17">
        <v>30.92</v>
      </c>
      <c r="G706" s="17">
        <v>30.9</v>
      </c>
      <c r="H706" s="17">
        <v>1024</v>
      </c>
      <c r="I706" s="17">
        <v>1323</v>
      </c>
      <c r="J706" s="17">
        <v>-0.2</v>
      </c>
      <c r="K706" s="17">
        <v>0</v>
      </c>
      <c r="L706" s="17">
        <v>-0.2</v>
      </c>
      <c r="M706" s="17">
        <v>0.1</v>
      </c>
      <c r="N706" s="17">
        <v>0.3</v>
      </c>
      <c r="O706" s="17">
        <v>43</v>
      </c>
      <c r="P706" s="17">
        <v>-0.4</v>
      </c>
      <c r="Q706" s="17">
        <v>0.3</v>
      </c>
      <c r="R706" s="17">
        <v>0.2</v>
      </c>
      <c r="S706" s="17">
        <v>-0.6</v>
      </c>
      <c r="T706" s="17">
        <v>74</v>
      </c>
      <c r="U706" s="17">
        <v>-4</v>
      </c>
      <c r="V706" s="17">
        <v>0.01</v>
      </c>
      <c r="W706" s="17">
        <v>48</v>
      </c>
      <c r="X706" s="17">
        <v>86</v>
      </c>
      <c r="Y706" s="17">
        <v>0</v>
      </c>
      <c r="Z706" s="17">
        <v>-0.4</v>
      </c>
      <c r="AA706" s="17">
        <v>939</v>
      </c>
      <c r="AB706" s="17">
        <v>1024</v>
      </c>
      <c r="AC706" s="17">
        <v>1323</v>
      </c>
      <c r="AD706" s="17">
        <v>1338</v>
      </c>
      <c r="AE706" s="17">
        <v>-0.1</v>
      </c>
      <c r="AF706" s="17">
        <v>0.3</v>
      </c>
      <c r="AG706" s="17">
        <v>0.2</v>
      </c>
      <c r="AH706" s="17">
        <v>-0.1</v>
      </c>
      <c r="AI706" s="17">
        <v>0.39</v>
      </c>
      <c r="AJ706" s="17">
        <v>31.471</v>
      </c>
      <c r="AK706" s="17">
        <v>0.98</v>
      </c>
      <c r="AL706" s="17">
        <v>35</v>
      </c>
      <c r="AM706" s="17">
        <v>30.82</v>
      </c>
      <c r="AN706" s="17">
        <v>31.05</v>
      </c>
      <c r="AO706" s="17">
        <v>30.82</v>
      </c>
      <c r="AP706" s="17">
        <v>3095</v>
      </c>
      <c r="AQ706" s="17">
        <v>100</v>
      </c>
      <c r="AR706" s="17">
        <v>88</v>
      </c>
      <c r="AS706" s="17">
        <v>100</v>
      </c>
      <c r="AT706" s="17">
        <v>35</v>
      </c>
      <c r="AU706" s="17">
        <v>-9</v>
      </c>
      <c r="AV706" s="17"/>
      <c r="AW706" s="17"/>
      <c r="AX706" s="17"/>
    </row>
    <row r="707" spans="1:50" x14ac:dyDescent="0.15">
      <c r="A707" s="17" t="s">
        <v>281</v>
      </c>
      <c r="B707" s="17" t="s">
        <v>282</v>
      </c>
      <c r="C707" s="17">
        <v>6.25</v>
      </c>
      <c r="D707" s="17">
        <v>6.34</v>
      </c>
      <c r="E707" s="17">
        <v>6.18</v>
      </c>
      <c r="F707" s="17">
        <v>6.23</v>
      </c>
      <c r="G707" s="17">
        <v>6.25</v>
      </c>
      <c r="H707" s="17">
        <v>1304</v>
      </c>
      <c r="I707" s="17">
        <v>936</v>
      </c>
      <c r="J707" s="17">
        <v>1</v>
      </c>
      <c r="K707" s="17">
        <v>-1.3</v>
      </c>
      <c r="L707" s="17">
        <v>-0.3</v>
      </c>
      <c r="M707" s="17">
        <v>-0.3</v>
      </c>
      <c r="N707" s="17">
        <v>0</v>
      </c>
      <c r="O707" s="17">
        <v>31</v>
      </c>
      <c r="P707" s="17">
        <v>-1.8</v>
      </c>
      <c r="Q707" s="17">
        <v>0.8</v>
      </c>
      <c r="R707" s="17">
        <v>1.4</v>
      </c>
      <c r="S707" s="17">
        <v>-1.1000000000000001</v>
      </c>
      <c r="T707" s="17">
        <v>44</v>
      </c>
      <c r="U707" s="17">
        <v>-50</v>
      </c>
      <c r="V707" s="17">
        <v>0.03</v>
      </c>
      <c r="W707" s="17">
        <v>100</v>
      </c>
      <c r="X707" s="17">
        <v>65</v>
      </c>
      <c r="Y707" s="17">
        <v>-0.5</v>
      </c>
      <c r="Z707" s="17">
        <v>-0.5</v>
      </c>
      <c r="AA707" s="17">
        <v>936</v>
      </c>
      <c r="AB707" s="17">
        <v>1127</v>
      </c>
      <c r="AC707" s="17">
        <v>1425</v>
      </c>
      <c r="AD707" s="17">
        <v>1304</v>
      </c>
      <c r="AE707" s="17">
        <v>-1.7</v>
      </c>
      <c r="AF707" s="17">
        <v>0.3</v>
      </c>
      <c r="AG707" s="17">
        <v>1</v>
      </c>
      <c r="AH707" s="17">
        <v>-1.8</v>
      </c>
      <c r="AI707" s="17">
        <v>1.06</v>
      </c>
      <c r="AJ707" s="17">
        <v>6.3719999999999999</v>
      </c>
      <c r="AK707" s="17">
        <v>0.98</v>
      </c>
      <c r="AL707" s="17">
        <v>54</v>
      </c>
      <c r="AM707" s="17">
        <v>6.18</v>
      </c>
      <c r="AN707" s="17">
        <v>6.31</v>
      </c>
      <c r="AO707" s="17">
        <v>6.21</v>
      </c>
      <c r="AP707" s="17">
        <v>634</v>
      </c>
      <c r="AQ707" s="17">
        <v>100</v>
      </c>
      <c r="AR707" s="17">
        <v>0</v>
      </c>
      <c r="AS707" s="17">
        <v>100</v>
      </c>
      <c r="AT707" s="17">
        <v>57</v>
      </c>
      <c r="AU707" s="17">
        <v>-6</v>
      </c>
      <c r="AV707" s="17"/>
      <c r="AW707" s="17"/>
      <c r="AX707" s="17"/>
    </row>
    <row r="708" spans="1:50" x14ac:dyDescent="0.15">
      <c r="A708" s="17" t="s">
        <v>1526</v>
      </c>
      <c r="B708" s="17" t="s">
        <v>1526</v>
      </c>
      <c r="C708" s="17">
        <v>176.68</v>
      </c>
      <c r="D708" s="17">
        <v>177.75</v>
      </c>
      <c r="E708" s="17">
        <v>176.18</v>
      </c>
      <c r="F708" s="17">
        <v>176.94</v>
      </c>
      <c r="G708" s="17">
        <v>176.7</v>
      </c>
      <c r="H708" s="17">
        <v>1000</v>
      </c>
      <c r="I708" s="17">
        <v>1402</v>
      </c>
      <c r="J708" s="17">
        <v>0.1</v>
      </c>
      <c r="K708" s="17">
        <v>0</v>
      </c>
      <c r="L708" s="17">
        <v>0.1</v>
      </c>
      <c r="M708" s="17">
        <v>0.1</v>
      </c>
      <c r="N708" s="17">
        <v>0</v>
      </c>
      <c r="O708" s="17">
        <v>48</v>
      </c>
      <c r="P708" s="17">
        <v>-0.5</v>
      </c>
      <c r="Q708" s="17">
        <v>0.4</v>
      </c>
      <c r="R708" s="17">
        <v>0.6</v>
      </c>
      <c r="S708" s="17">
        <v>-0.3</v>
      </c>
      <c r="T708" s="17">
        <v>32</v>
      </c>
      <c r="U708" s="17">
        <v>3</v>
      </c>
      <c r="V708" s="17">
        <v>0.01</v>
      </c>
      <c r="W708" s="17">
        <v>39</v>
      </c>
      <c r="X708" s="17">
        <v>5000</v>
      </c>
      <c r="Y708" s="17">
        <v>-0.1</v>
      </c>
      <c r="Z708" s="17">
        <v>-0.1</v>
      </c>
      <c r="AA708" s="17">
        <v>940</v>
      </c>
      <c r="AB708" s="17">
        <v>1000</v>
      </c>
      <c r="AC708" s="17">
        <v>1402</v>
      </c>
      <c r="AD708" s="17">
        <v>1300</v>
      </c>
      <c r="AE708" s="17">
        <v>-0.1</v>
      </c>
      <c r="AF708" s="17">
        <v>0.4</v>
      </c>
      <c r="AG708" s="17">
        <v>0.6</v>
      </c>
      <c r="AH708" s="17">
        <v>-0.1</v>
      </c>
      <c r="AI708" s="17">
        <v>0.76</v>
      </c>
      <c r="AJ708" s="17">
        <v>0</v>
      </c>
      <c r="AK708" s="17">
        <v>0</v>
      </c>
      <c r="AL708" s="17">
        <v>26</v>
      </c>
      <c r="AM708" s="17">
        <v>176.34</v>
      </c>
      <c r="AN708" s="17">
        <v>177.75</v>
      </c>
      <c r="AO708" s="17">
        <v>176.18</v>
      </c>
      <c r="AP708" s="17">
        <v>17706</v>
      </c>
      <c r="AQ708" s="17">
        <v>71</v>
      </c>
      <c r="AR708" s="17">
        <v>29</v>
      </c>
      <c r="AS708" s="17">
        <v>72</v>
      </c>
      <c r="AT708" s="17">
        <v>34</v>
      </c>
      <c r="AU708" s="17">
        <v>-10</v>
      </c>
      <c r="AV708" s="17"/>
      <c r="AW708" s="17"/>
      <c r="AX708" s="17"/>
    </row>
    <row r="709" spans="1:50" x14ac:dyDescent="0.15">
      <c r="A709" s="17" t="s">
        <v>3384</v>
      </c>
      <c r="B709" s="17" t="s">
        <v>3385</v>
      </c>
      <c r="C709" s="17">
        <v>30.4</v>
      </c>
      <c r="D709" s="17">
        <v>30.58</v>
      </c>
      <c r="E709" s="17">
        <v>30.12</v>
      </c>
      <c r="F709" s="17">
        <v>30.3</v>
      </c>
      <c r="G709" s="17">
        <v>30.39</v>
      </c>
      <c r="H709" s="17">
        <v>1007</v>
      </c>
      <c r="I709" s="17">
        <v>1314</v>
      </c>
      <c r="J709" s="17">
        <v>-0.6</v>
      </c>
      <c r="K709" s="17">
        <v>0.2</v>
      </c>
      <c r="L709" s="17">
        <v>-0.3</v>
      </c>
      <c r="M709" s="17">
        <v>-0.3</v>
      </c>
      <c r="N709" s="17">
        <v>0</v>
      </c>
      <c r="O709" s="17">
        <v>39</v>
      </c>
      <c r="P709" s="17">
        <v>-0.9</v>
      </c>
      <c r="Q709" s="17">
        <v>0.6</v>
      </c>
      <c r="R709" s="17">
        <v>0.6</v>
      </c>
      <c r="S709" s="17">
        <v>-0.9</v>
      </c>
      <c r="T709" s="17">
        <v>61</v>
      </c>
      <c r="U709" s="17">
        <v>15</v>
      </c>
      <c r="V709" s="17">
        <v>0.02</v>
      </c>
      <c r="W709" s="17">
        <v>5</v>
      </c>
      <c r="X709" s="17">
        <v>74</v>
      </c>
      <c r="Y709" s="17">
        <v>0</v>
      </c>
      <c r="Z709" s="17">
        <v>-0.3</v>
      </c>
      <c r="AA709" s="17">
        <v>1119</v>
      </c>
      <c r="AB709" s="17">
        <v>1007</v>
      </c>
      <c r="AC709" s="17">
        <v>1314</v>
      </c>
      <c r="AD709" s="17">
        <v>1457</v>
      </c>
      <c r="AE709" s="17">
        <v>0</v>
      </c>
      <c r="AF709" s="17">
        <v>0.6</v>
      </c>
      <c r="AG709" s="17">
        <v>0.6</v>
      </c>
      <c r="AH709" s="17">
        <v>0</v>
      </c>
      <c r="AI709" s="17">
        <v>0.39</v>
      </c>
      <c r="AJ709" s="17">
        <v>30.668500000000002</v>
      </c>
      <c r="AK709" s="17">
        <v>0.99</v>
      </c>
      <c r="AL709" s="17">
        <v>49</v>
      </c>
      <c r="AM709" s="17">
        <v>30.21</v>
      </c>
      <c r="AN709" s="17">
        <v>30.58</v>
      </c>
      <c r="AO709" s="17">
        <v>30.12</v>
      </c>
      <c r="AP709" s="17">
        <v>3030</v>
      </c>
      <c r="AQ709" s="17">
        <v>0</v>
      </c>
      <c r="AR709" s="17">
        <v>0</v>
      </c>
      <c r="AS709" s="17">
        <v>65</v>
      </c>
      <c r="AT709" s="17">
        <v>6</v>
      </c>
      <c r="AU709" s="17">
        <v>-10</v>
      </c>
      <c r="AV709" s="17"/>
      <c r="AW709" s="17"/>
      <c r="AX709" s="17"/>
    </row>
    <row r="710" spans="1:50" x14ac:dyDescent="0.15">
      <c r="A710" s="17" t="s">
        <v>990</v>
      </c>
      <c r="B710" s="17" t="s">
        <v>991</v>
      </c>
      <c r="C710" s="17">
        <v>12.51</v>
      </c>
      <c r="D710" s="17">
        <v>12.54</v>
      </c>
      <c r="E710" s="17">
        <v>12.36</v>
      </c>
      <c r="F710" s="17">
        <v>12.37</v>
      </c>
      <c r="G710" s="17">
        <v>12.49</v>
      </c>
      <c r="H710" s="17">
        <v>930</v>
      </c>
      <c r="I710" s="17">
        <v>1500</v>
      </c>
      <c r="J710" s="17">
        <v>-0.7</v>
      </c>
      <c r="K710" s="17">
        <v>-0.4</v>
      </c>
      <c r="L710" s="17">
        <v>-1.1000000000000001</v>
      </c>
      <c r="M710" s="17">
        <v>-1</v>
      </c>
      <c r="N710" s="17">
        <v>0.2</v>
      </c>
      <c r="O710" s="17">
        <v>6</v>
      </c>
      <c r="P710" s="17">
        <v>-1.4</v>
      </c>
      <c r="Q710" s="17">
        <v>0.1</v>
      </c>
      <c r="R710" s="17">
        <v>0.2</v>
      </c>
      <c r="S710" s="17">
        <v>-1.2</v>
      </c>
      <c r="T710" s="17">
        <v>83</v>
      </c>
      <c r="U710" s="17">
        <v>-28</v>
      </c>
      <c r="V710" s="17">
        <v>0.01</v>
      </c>
      <c r="W710" s="17">
        <v>8</v>
      </c>
      <c r="X710" s="17">
        <v>140</v>
      </c>
      <c r="Y710" s="17">
        <v>-0.1</v>
      </c>
      <c r="Z710" s="17">
        <v>-0.6</v>
      </c>
      <c r="AA710" s="17">
        <v>1130</v>
      </c>
      <c r="AB710" s="17">
        <v>930</v>
      </c>
      <c r="AC710" s="17">
        <v>1500</v>
      </c>
      <c r="AD710" s="17">
        <v>1301</v>
      </c>
      <c r="AE710" s="17">
        <v>-0.6</v>
      </c>
      <c r="AF710" s="17">
        <v>0.1</v>
      </c>
      <c r="AG710" s="17">
        <v>0.2</v>
      </c>
      <c r="AH710" s="17">
        <v>-0.6</v>
      </c>
      <c r="AI710" s="17">
        <v>0.56000000000000005</v>
      </c>
      <c r="AJ710" s="17">
        <v>12.808</v>
      </c>
      <c r="AK710" s="17">
        <v>0.97</v>
      </c>
      <c r="AL710" s="17">
        <v>62</v>
      </c>
      <c r="AM710" s="17">
        <v>12.41</v>
      </c>
      <c r="AN710" s="17">
        <v>12.54</v>
      </c>
      <c r="AO710" s="17">
        <v>12.36</v>
      </c>
      <c r="AP710" s="17">
        <v>1244</v>
      </c>
      <c r="AQ710" s="17">
        <v>25</v>
      </c>
      <c r="AR710" s="17">
        <v>0</v>
      </c>
      <c r="AS710" s="17">
        <v>70</v>
      </c>
      <c r="AT710" s="17">
        <v>0</v>
      </c>
      <c r="AU710" s="17">
        <v>-10</v>
      </c>
      <c r="AV710" s="17"/>
      <c r="AW710" s="17"/>
      <c r="AX710" s="17"/>
    </row>
    <row r="711" spans="1:50" x14ac:dyDescent="0.15">
      <c r="A711" s="17" t="s">
        <v>854</v>
      </c>
      <c r="B711" s="17" t="s">
        <v>855</v>
      </c>
      <c r="C711" s="17">
        <v>8.0299999999999994</v>
      </c>
      <c r="D711" s="17">
        <v>8.07</v>
      </c>
      <c r="E711" s="17">
        <v>8.02</v>
      </c>
      <c r="F711" s="17">
        <v>8.0299999999999994</v>
      </c>
      <c r="G711" s="17">
        <v>8.0299999999999994</v>
      </c>
      <c r="H711" s="17">
        <v>1030</v>
      </c>
      <c r="I711" s="17">
        <v>1500</v>
      </c>
      <c r="J711" s="17">
        <v>0.4</v>
      </c>
      <c r="K711" s="17">
        <v>-0.4</v>
      </c>
      <c r="L711" s="17">
        <v>0</v>
      </c>
      <c r="M711" s="17">
        <v>0</v>
      </c>
      <c r="N711" s="17">
        <v>0</v>
      </c>
      <c r="O711" s="17">
        <v>20</v>
      </c>
      <c r="P711" s="17">
        <v>-0.5</v>
      </c>
      <c r="Q711" s="17">
        <v>0.1</v>
      </c>
      <c r="R711" s="17">
        <v>0.5</v>
      </c>
      <c r="S711" s="17">
        <v>-0.1</v>
      </c>
      <c r="T711" s="17">
        <v>20</v>
      </c>
      <c r="U711" s="17">
        <v>-60</v>
      </c>
      <c r="V711" s="17">
        <v>0.01</v>
      </c>
      <c r="W711" s="17">
        <v>80</v>
      </c>
      <c r="X711" s="17">
        <v>157</v>
      </c>
      <c r="Y711" s="17">
        <v>-0.1</v>
      </c>
      <c r="Z711" s="17">
        <v>0.1</v>
      </c>
      <c r="AA711" s="17">
        <v>943</v>
      </c>
      <c r="AB711" s="17">
        <v>1030</v>
      </c>
      <c r="AC711" s="17">
        <v>1500</v>
      </c>
      <c r="AD711" s="17">
        <v>1300</v>
      </c>
      <c r="AE711" s="17">
        <v>-0.5</v>
      </c>
      <c r="AF711" s="17">
        <v>0.1</v>
      </c>
      <c r="AG711" s="17">
        <v>0.5</v>
      </c>
      <c r="AH711" s="17">
        <v>-0.5</v>
      </c>
      <c r="AI711" s="17">
        <v>1.6</v>
      </c>
      <c r="AJ711" s="17">
        <v>8.0655000000000001</v>
      </c>
      <c r="AK711" s="17">
        <v>1</v>
      </c>
      <c r="AL711" s="17">
        <v>20</v>
      </c>
      <c r="AM711" s="17">
        <v>8.02</v>
      </c>
      <c r="AN711" s="17">
        <v>8.07</v>
      </c>
      <c r="AO711" s="17">
        <v>8.02</v>
      </c>
      <c r="AP711" s="17">
        <v>807</v>
      </c>
      <c r="AQ711" s="17">
        <v>100</v>
      </c>
      <c r="AR711" s="17">
        <v>0</v>
      </c>
      <c r="AS711" s="17">
        <v>50</v>
      </c>
      <c r="AT711" s="17">
        <v>100</v>
      </c>
      <c r="AU711" s="17">
        <v>-8</v>
      </c>
      <c r="AV711" s="17"/>
      <c r="AW711" s="17"/>
      <c r="AX711" s="17"/>
    </row>
    <row r="712" spans="1:50" x14ac:dyDescent="0.15">
      <c r="A712" s="17" t="s">
        <v>910</v>
      </c>
      <c r="B712" s="17" t="s">
        <v>911</v>
      </c>
      <c r="C712" s="17">
        <v>7.87</v>
      </c>
      <c r="D712" s="17">
        <v>7.9</v>
      </c>
      <c r="E712" s="17">
        <v>7.75</v>
      </c>
      <c r="F712" s="17">
        <v>7.78</v>
      </c>
      <c r="G712" s="17">
        <v>7.87</v>
      </c>
      <c r="H712" s="17">
        <v>1006</v>
      </c>
      <c r="I712" s="17">
        <v>1401</v>
      </c>
      <c r="J712" s="17">
        <v>-0.4</v>
      </c>
      <c r="K712" s="17">
        <v>-0.8</v>
      </c>
      <c r="L712" s="17">
        <v>-1.2</v>
      </c>
      <c r="M712" s="17">
        <v>-1.2</v>
      </c>
      <c r="N712" s="17">
        <v>0</v>
      </c>
      <c r="O712" s="17">
        <v>20</v>
      </c>
      <c r="P712" s="17">
        <v>-1.5</v>
      </c>
      <c r="Q712" s="17">
        <v>0.4</v>
      </c>
      <c r="R712" s="17">
        <v>0.4</v>
      </c>
      <c r="S712" s="17">
        <v>-1.5</v>
      </c>
      <c r="T712" s="17">
        <v>80</v>
      </c>
      <c r="U712" s="17">
        <v>-40</v>
      </c>
      <c r="V712" s="17">
        <v>0.02</v>
      </c>
      <c r="W712" s="17">
        <v>14</v>
      </c>
      <c r="X712" s="17">
        <v>336</v>
      </c>
      <c r="Y712" s="17">
        <v>-0.3</v>
      </c>
      <c r="Z712" s="17">
        <v>-0.1</v>
      </c>
      <c r="AA712" s="17">
        <v>1130</v>
      </c>
      <c r="AB712" s="17">
        <v>1006</v>
      </c>
      <c r="AC712" s="17">
        <v>1401</v>
      </c>
      <c r="AD712" s="17">
        <v>1300</v>
      </c>
      <c r="AE712" s="17">
        <v>-0.9</v>
      </c>
      <c r="AF712" s="17">
        <v>0.4</v>
      </c>
      <c r="AG712" s="17">
        <v>0.4</v>
      </c>
      <c r="AH712" s="17">
        <v>-0.9</v>
      </c>
      <c r="AI712" s="17">
        <v>0.67</v>
      </c>
      <c r="AJ712" s="17">
        <v>7.9429999999999996</v>
      </c>
      <c r="AK712" s="17">
        <v>0.98</v>
      </c>
      <c r="AL712" s="17">
        <v>57</v>
      </c>
      <c r="AM712" s="17">
        <v>7.83</v>
      </c>
      <c r="AN712" s="17">
        <v>7.9</v>
      </c>
      <c r="AO712" s="17">
        <v>7.75</v>
      </c>
      <c r="AP712" s="17">
        <v>785</v>
      </c>
      <c r="AQ712" s="17">
        <v>100</v>
      </c>
      <c r="AR712" s="17">
        <v>0</v>
      </c>
      <c r="AS712" s="17">
        <v>50</v>
      </c>
      <c r="AT712" s="17">
        <v>25</v>
      </c>
      <c r="AU712" s="17">
        <v>-7</v>
      </c>
      <c r="AV712" s="17"/>
      <c r="AW712" s="17"/>
      <c r="AX712" s="17"/>
    </row>
    <row r="713" spans="1:50" x14ac:dyDescent="0.15">
      <c r="A713" s="17" t="s">
        <v>918</v>
      </c>
      <c r="B713" s="17" t="s">
        <v>919</v>
      </c>
      <c r="C713" s="17">
        <v>5.2</v>
      </c>
      <c r="D713" s="17">
        <v>5.23</v>
      </c>
      <c r="E713" s="17">
        <v>5.16</v>
      </c>
      <c r="F713" s="17">
        <v>5.17</v>
      </c>
      <c r="G713" s="17">
        <v>5.21</v>
      </c>
      <c r="H713" s="17">
        <v>1000</v>
      </c>
      <c r="I713" s="17">
        <v>1500</v>
      </c>
      <c r="J713" s="17">
        <v>-0.4</v>
      </c>
      <c r="K713" s="17">
        <v>-0.2</v>
      </c>
      <c r="L713" s="17">
        <v>-0.6</v>
      </c>
      <c r="M713" s="17">
        <v>-0.8</v>
      </c>
      <c r="N713" s="17">
        <v>-0.2</v>
      </c>
      <c r="O713" s="17">
        <v>14</v>
      </c>
      <c r="P713" s="17">
        <v>-1.2</v>
      </c>
      <c r="Q713" s="17">
        <v>0.2</v>
      </c>
      <c r="R713" s="17">
        <v>0.6</v>
      </c>
      <c r="S713" s="17">
        <v>-0.8</v>
      </c>
      <c r="T713" s="17">
        <v>57</v>
      </c>
      <c r="U713" s="17">
        <v>-14</v>
      </c>
      <c r="V713" s="17">
        <v>0.01</v>
      </c>
      <c r="W713" s="17">
        <v>17</v>
      </c>
      <c r="X713" s="17">
        <v>414</v>
      </c>
      <c r="Y713" s="17">
        <v>-0.4</v>
      </c>
      <c r="Z713" s="17">
        <v>-0.2</v>
      </c>
      <c r="AA713" s="17">
        <v>947</v>
      </c>
      <c r="AB713" s="17">
        <v>1000</v>
      </c>
      <c r="AC713" s="17">
        <v>1500</v>
      </c>
      <c r="AD713" s="17">
        <v>1301</v>
      </c>
      <c r="AE713" s="17">
        <v>-0.6</v>
      </c>
      <c r="AF713" s="17">
        <v>0.2</v>
      </c>
      <c r="AG713" s="17">
        <v>0.6</v>
      </c>
      <c r="AH713" s="17">
        <v>-0.6</v>
      </c>
      <c r="AI713" s="17">
        <v>0.86</v>
      </c>
      <c r="AJ713" s="17">
        <v>5.1509999999999998</v>
      </c>
      <c r="AK713" s="17">
        <v>1</v>
      </c>
      <c r="AL713" s="17">
        <v>67</v>
      </c>
      <c r="AM713" s="17">
        <v>5.17</v>
      </c>
      <c r="AN713" s="17">
        <v>5.23</v>
      </c>
      <c r="AO713" s="17">
        <v>5.16</v>
      </c>
      <c r="AP713" s="17">
        <v>520</v>
      </c>
      <c r="AQ713" s="17">
        <v>100</v>
      </c>
      <c r="AR713" s="17">
        <v>0</v>
      </c>
      <c r="AS713" s="17">
        <v>100</v>
      </c>
      <c r="AT713" s="17">
        <v>67</v>
      </c>
      <c r="AU713" s="17">
        <v>-9</v>
      </c>
      <c r="AV713" s="17"/>
      <c r="AW713" s="17"/>
      <c r="AX713" s="17"/>
    </row>
    <row r="714" spans="1:50" x14ac:dyDescent="0.15">
      <c r="A714" s="17" t="s">
        <v>3042</v>
      </c>
      <c r="B714" s="17" t="s">
        <v>3043</v>
      </c>
      <c r="C714" s="17">
        <v>7.7</v>
      </c>
      <c r="D714" s="17">
        <v>7.7</v>
      </c>
      <c r="E714" s="17">
        <v>7.6</v>
      </c>
      <c r="F714" s="17">
        <v>7.65</v>
      </c>
      <c r="G714" s="17">
        <v>7.69</v>
      </c>
      <c r="H714" s="17">
        <v>930</v>
      </c>
      <c r="I714" s="17">
        <v>1413</v>
      </c>
      <c r="J714" s="17">
        <v>-0.9</v>
      </c>
      <c r="K714" s="17">
        <v>0.3</v>
      </c>
      <c r="L714" s="17">
        <v>-0.7</v>
      </c>
      <c r="M714" s="17">
        <v>-0.5</v>
      </c>
      <c r="N714" s="17">
        <v>0.1</v>
      </c>
      <c r="O714" s="17">
        <v>50</v>
      </c>
      <c r="P714" s="17">
        <v>-0.7</v>
      </c>
      <c r="Q714" s="17">
        <v>0.7</v>
      </c>
      <c r="R714" s="17">
        <v>0</v>
      </c>
      <c r="S714" s="17">
        <v>-1.3</v>
      </c>
      <c r="T714" s="17">
        <v>100</v>
      </c>
      <c r="U714" s="17">
        <v>20</v>
      </c>
      <c r="V714" s="17">
        <v>0.01</v>
      </c>
      <c r="W714" s="17">
        <v>0</v>
      </c>
      <c r="X714" s="17">
        <v>55</v>
      </c>
      <c r="Y714" s="17">
        <v>-0.3</v>
      </c>
      <c r="Z714" s="17">
        <v>-0.8</v>
      </c>
      <c r="AA714" s="17">
        <v>1130</v>
      </c>
      <c r="AB714" s="17">
        <v>930</v>
      </c>
      <c r="AC714" s="17">
        <v>1413</v>
      </c>
      <c r="AD714" s="17">
        <v>1456</v>
      </c>
      <c r="AE714" s="17">
        <v>-0.3</v>
      </c>
      <c r="AF714" s="17">
        <v>0.7</v>
      </c>
      <c r="AG714" s="17">
        <v>0</v>
      </c>
      <c r="AH714" s="17">
        <v>-0.3</v>
      </c>
      <c r="AI714" s="17">
        <v>0.2</v>
      </c>
      <c r="AJ714" s="17">
        <v>7.7679999999999998</v>
      </c>
      <c r="AK714" s="17">
        <v>0.98</v>
      </c>
      <c r="AL714" s="17">
        <v>86</v>
      </c>
      <c r="AM714" s="17">
        <v>7.63</v>
      </c>
      <c r="AN714" s="17">
        <v>7.7</v>
      </c>
      <c r="AO714" s="17">
        <v>7.6</v>
      </c>
      <c r="AP714" s="17">
        <v>767</v>
      </c>
      <c r="AQ714" s="17">
        <v>100</v>
      </c>
      <c r="AR714" s="17">
        <v>33</v>
      </c>
      <c r="AS714" s="17">
        <v>100</v>
      </c>
      <c r="AT714" s="17">
        <v>14</v>
      </c>
      <c r="AU714" s="17">
        <v>-10</v>
      </c>
      <c r="AV714" s="17"/>
      <c r="AW714" s="17"/>
      <c r="AX714" s="17"/>
    </row>
    <row r="715" spans="1:50" x14ac:dyDescent="0.15">
      <c r="A715" s="17" t="s">
        <v>2886</v>
      </c>
      <c r="B715" s="17" t="s">
        <v>2887</v>
      </c>
      <c r="C715" s="17">
        <v>14.08</v>
      </c>
      <c r="D715" s="17">
        <v>14.36</v>
      </c>
      <c r="E715" s="17">
        <v>13.84</v>
      </c>
      <c r="F715" s="17">
        <v>14.36</v>
      </c>
      <c r="G715" s="17">
        <v>13.05</v>
      </c>
      <c r="H715" s="17">
        <v>930</v>
      </c>
      <c r="I715" s="17">
        <v>957</v>
      </c>
      <c r="J715" s="17">
        <v>-0.8</v>
      </c>
      <c r="K715" s="17">
        <v>2.8</v>
      </c>
      <c r="L715" s="17">
        <v>2</v>
      </c>
      <c r="M715" s="17">
        <v>9.6</v>
      </c>
      <c r="N715" s="17">
        <v>7.6</v>
      </c>
      <c r="O715" s="17">
        <v>100</v>
      </c>
      <c r="P715" s="17">
        <v>0</v>
      </c>
      <c r="Q715" s="17">
        <v>3.7</v>
      </c>
      <c r="R715" s="17">
        <v>2</v>
      </c>
      <c r="S715" s="17">
        <v>-1.7</v>
      </c>
      <c r="T715" s="17">
        <v>46</v>
      </c>
      <c r="U715" s="17">
        <v>75</v>
      </c>
      <c r="V715" s="17">
        <v>0.04</v>
      </c>
      <c r="W715" s="17">
        <v>24</v>
      </c>
      <c r="X715" s="17">
        <v>2791</v>
      </c>
      <c r="Y715" s="17">
        <v>0.7</v>
      </c>
      <c r="Z715" s="17">
        <v>-0.4</v>
      </c>
      <c r="AA715" s="17">
        <v>957</v>
      </c>
      <c r="AB715" s="17">
        <v>930</v>
      </c>
      <c r="AC715" s="17">
        <v>1324</v>
      </c>
      <c r="AD715" s="17">
        <v>1443</v>
      </c>
      <c r="AE715" s="17">
        <v>0</v>
      </c>
      <c r="AF715" s="17">
        <v>3.1</v>
      </c>
      <c r="AG715" s="17">
        <v>2</v>
      </c>
      <c r="AH715" s="17">
        <v>0</v>
      </c>
      <c r="AI715" s="17">
        <v>0.53</v>
      </c>
      <c r="AJ715" s="17">
        <v>12.763500000000001</v>
      </c>
      <c r="AK715" s="17">
        <v>1.1299999999999999</v>
      </c>
      <c r="AL715" s="17">
        <v>0</v>
      </c>
      <c r="AM715" s="17">
        <v>13.85</v>
      </c>
      <c r="AN715" s="17">
        <v>14.36</v>
      </c>
      <c r="AO715" s="17">
        <v>13.93</v>
      </c>
      <c r="AP715" s="17">
        <v>1436</v>
      </c>
      <c r="AQ715" s="17">
        <v>0</v>
      </c>
      <c r="AR715" s="17">
        <v>36</v>
      </c>
      <c r="AS715" s="17">
        <v>18</v>
      </c>
      <c r="AT715" s="17">
        <v>0</v>
      </c>
      <c r="AU715" s="17">
        <v>-10</v>
      </c>
      <c r="AV715" s="17"/>
      <c r="AW715" s="17"/>
      <c r="AX715" s="17"/>
    </row>
    <row r="716" spans="1:50" x14ac:dyDescent="0.15">
      <c r="A716" s="17" t="s">
        <v>1538</v>
      </c>
      <c r="B716" s="17" t="s">
        <v>1538</v>
      </c>
      <c r="C716" s="17">
        <v>38.85</v>
      </c>
      <c r="D716" s="17">
        <v>39.53</v>
      </c>
      <c r="E716" s="17">
        <v>38.03</v>
      </c>
      <c r="F716" s="17">
        <v>38.22</v>
      </c>
      <c r="G716" s="17">
        <v>39.01</v>
      </c>
      <c r="H716" s="17">
        <v>957</v>
      </c>
      <c r="I716" s="17">
        <v>1403</v>
      </c>
      <c r="J716" s="17">
        <v>-1.2</v>
      </c>
      <c r="K716" s="17">
        <v>-0.4</v>
      </c>
      <c r="L716" s="17">
        <v>-1.6</v>
      </c>
      <c r="M716" s="17">
        <v>-2</v>
      </c>
      <c r="N716" s="17">
        <v>-0.4</v>
      </c>
      <c r="O716" s="17">
        <v>13</v>
      </c>
      <c r="P716" s="17">
        <v>-3.4</v>
      </c>
      <c r="Q716" s="17">
        <v>0.5</v>
      </c>
      <c r="R716" s="17">
        <v>1.7</v>
      </c>
      <c r="S716" s="17">
        <v>-2.1</v>
      </c>
      <c r="T716" s="17">
        <v>55</v>
      </c>
      <c r="U716" s="17">
        <v>-10</v>
      </c>
      <c r="V716" s="17">
        <v>0.04</v>
      </c>
      <c r="W716" s="17">
        <v>15</v>
      </c>
      <c r="X716" s="17">
        <v>915</v>
      </c>
      <c r="Y716" s="17">
        <v>0.3</v>
      </c>
      <c r="Z716" s="17">
        <v>-0.2</v>
      </c>
      <c r="AA716" s="17">
        <v>1117</v>
      </c>
      <c r="AB716" s="17">
        <v>957</v>
      </c>
      <c r="AC716" s="17">
        <v>1403</v>
      </c>
      <c r="AD716" s="17">
        <v>1340</v>
      </c>
      <c r="AE716" s="17">
        <v>-0.7</v>
      </c>
      <c r="AF716" s="17">
        <v>0.5</v>
      </c>
      <c r="AG716" s="17">
        <v>1.8</v>
      </c>
      <c r="AH716" s="17">
        <v>-0.7</v>
      </c>
      <c r="AI716" s="17">
        <v>0.63</v>
      </c>
      <c r="AJ716" s="17">
        <v>0</v>
      </c>
      <c r="AK716" s="17">
        <v>0</v>
      </c>
      <c r="AL716" s="17">
        <v>62</v>
      </c>
      <c r="AM716" s="17">
        <v>38.159999999999997</v>
      </c>
      <c r="AN716" s="17">
        <v>39.53</v>
      </c>
      <c r="AO716" s="17">
        <v>38.03</v>
      </c>
      <c r="AP716" s="17">
        <v>3849</v>
      </c>
      <c r="AQ716" s="17">
        <v>15</v>
      </c>
      <c r="AR716" s="17">
        <v>75</v>
      </c>
      <c r="AS716" s="17">
        <v>45</v>
      </c>
      <c r="AT716" s="17">
        <v>19</v>
      </c>
      <c r="AU716" s="17">
        <v>-6</v>
      </c>
      <c r="AV716" s="17"/>
      <c r="AW716" s="17"/>
      <c r="AX716" s="17"/>
    </row>
    <row r="717" spans="1:50" x14ac:dyDescent="0.15">
      <c r="A717" s="17" t="s">
        <v>694</v>
      </c>
      <c r="B717" s="17" t="s">
        <v>695</v>
      </c>
      <c r="C717" s="17">
        <v>30.66</v>
      </c>
      <c r="D717" s="17">
        <v>30.66</v>
      </c>
      <c r="E717" s="17">
        <v>28</v>
      </c>
      <c r="F717" s="17">
        <v>28.55</v>
      </c>
      <c r="G717" s="17">
        <v>27.91</v>
      </c>
      <c r="H717" s="17">
        <v>930</v>
      </c>
      <c r="I717" s="17">
        <v>1442</v>
      </c>
      <c r="J717" s="17">
        <v>-5.4</v>
      </c>
      <c r="K717" s="17">
        <v>-1.5</v>
      </c>
      <c r="L717" s="17">
        <v>-7.1</v>
      </c>
      <c r="M717" s="17">
        <v>2.2999999999999998</v>
      </c>
      <c r="N717" s="17">
        <v>9.4</v>
      </c>
      <c r="O717" s="17">
        <v>21</v>
      </c>
      <c r="P717" s="17">
        <v>-7.1</v>
      </c>
      <c r="Q717" s="17">
        <v>1.9</v>
      </c>
      <c r="R717" s="17">
        <v>0</v>
      </c>
      <c r="S717" s="17">
        <v>-9.1</v>
      </c>
      <c r="T717" s="17">
        <v>100</v>
      </c>
      <c r="U717" s="17">
        <v>-17</v>
      </c>
      <c r="V717" s="17">
        <v>0.09</v>
      </c>
      <c r="W717" s="17">
        <v>22</v>
      </c>
      <c r="X717" s="17">
        <v>1695</v>
      </c>
      <c r="Y717" s="17">
        <v>-2.5</v>
      </c>
      <c r="Z717" s="17">
        <v>-3.9</v>
      </c>
      <c r="AA717" s="17">
        <v>1008</v>
      </c>
      <c r="AB717" s="17">
        <v>930</v>
      </c>
      <c r="AC717" s="17">
        <v>1442</v>
      </c>
      <c r="AD717" s="17">
        <v>1301</v>
      </c>
      <c r="AE717" s="17">
        <v>-1.9</v>
      </c>
      <c r="AF717" s="17">
        <v>2</v>
      </c>
      <c r="AG717" s="17">
        <v>0</v>
      </c>
      <c r="AH717" s="17">
        <v>-1.9</v>
      </c>
      <c r="AI717" s="17">
        <v>0.21</v>
      </c>
      <c r="AJ717" s="17">
        <v>28.491</v>
      </c>
      <c r="AK717" s="17">
        <v>1</v>
      </c>
      <c r="AL717" s="17">
        <v>0</v>
      </c>
      <c r="AM717" s="17">
        <v>28.51</v>
      </c>
      <c r="AN717" s="17">
        <v>30.66</v>
      </c>
      <c r="AO717" s="17">
        <v>28</v>
      </c>
      <c r="AP717" s="17">
        <v>2909</v>
      </c>
      <c r="AQ717" s="17">
        <v>100</v>
      </c>
      <c r="AR717" s="17">
        <v>4</v>
      </c>
      <c r="AS717" s="17">
        <v>100</v>
      </c>
      <c r="AT717" s="17">
        <v>42</v>
      </c>
      <c r="AU717" s="17">
        <v>-4</v>
      </c>
      <c r="AV717" s="17"/>
      <c r="AW717" s="17"/>
      <c r="AX717" s="17"/>
    </row>
    <row r="718" spans="1:50" x14ac:dyDescent="0.15">
      <c r="A718" s="17" t="s">
        <v>3278</v>
      </c>
      <c r="B718" s="17" t="s">
        <v>3279</v>
      </c>
      <c r="C718" s="17">
        <v>5.45</v>
      </c>
      <c r="D718" s="17">
        <v>5.76</v>
      </c>
      <c r="E718" s="17">
        <v>5.45</v>
      </c>
      <c r="F718" s="17">
        <v>5.74</v>
      </c>
      <c r="G718" s="17">
        <v>5.41</v>
      </c>
      <c r="H718" s="17">
        <v>1443</v>
      </c>
      <c r="I718" s="17">
        <v>930</v>
      </c>
      <c r="J718" s="17">
        <v>2.6</v>
      </c>
      <c r="K718" s="17">
        <v>2.7</v>
      </c>
      <c r="L718" s="17">
        <v>5.2</v>
      </c>
      <c r="M718" s="17">
        <v>5.9</v>
      </c>
      <c r="N718" s="17">
        <v>0.7</v>
      </c>
      <c r="O718" s="17">
        <v>94</v>
      </c>
      <c r="P718" s="17">
        <v>-0.3</v>
      </c>
      <c r="Q718" s="17">
        <v>5.2</v>
      </c>
      <c r="R718" s="17">
        <v>5.5</v>
      </c>
      <c r="S718" s="17">
        <v>0</v>
      </c>
      <c r="T718" s="17">
        <v>0</v>
      </c>
      <c r="U718" s="17">
        <v>48</v>
      </c>
      <c r="V718" s="17">
        <v>0.06</v>
      </c>
      <c r="W718" s="17">
        <v>67</v>
      </c>
      <c r="X718" s="17">
        <v>289</v>
      </c>
      <c r="Y718" s="17">
        <v>0.9</v>
      </c>
      <c r="Z718" s="17">
        <v>2.4</v>
      </c>
      <c r="AA718" s="17">
        <v>930</v>
      </c>
      <c r="AB718" s="17">
        <v>943</v>
      </c>
      <c r="AC718" s="17">
        <v>1404</v>
      </c>
      <c r="AD718" s="17">
        <v>1443</v>
      </c>
      <c r="AE718" s="17">
        <v>-0.3</v>
      </c>
      <c r="AF718" s="17">
        <v>2.2999999999999998</v>
      </c>
      <c r="AG718" s="17">
        <v>3.9</v>
      </c>
      <c r="AH718" s="17">
        <v>-0.3</v>
      </c>
      <c r="AI718" s="17">
        <v>0.75</v>
      </c>
      <c r="AJ718" s="17">
        <v>5.28</v>
      </c>
      <c r="AK718" s="17">
        <v>1.0900000000000001</v>
      </c>
      <c r="AL718" s="17">
        <v>0</v>
      </c>
      <c r="AM718" s="17">
        <v>5.45</v>
      </c>
      <c r="AN718" s="17">
        <v>5.66</v>
      </c>
      <c r="AO718" s="17">
        <v>5.61</v>
      </c>
      <c r="AP718" s="17">
        <v>576</v>
      </c>
      <c r="AQ718" s="17">
        <v>0</v>
      </c>
      <c r="AR718" s="17">
        <v>100</v>
      </c>
      <c r="AS718" s="17">
        <v>0</v>
      </c>
      <c r="AT718" s="17">
        <v>87</v>
      </c>
      <c r="AU718" s="17">
        <v>9</v>
      </c>
      <c r="AV718" s="17"/>
      <c r="AW718" s="17"/>
      <c r="AX718" s="17"/>
    </row>
    <row r="719" spans="1:50" x14ac:dyDescent="0.15">
      <c r="A719" s="17" t="s">
        <v>3084</v>
      </c>
      <c r="B719" s="17" t="s">
        <v>3085</v>
      </c>
      <c r="C719" s="17">
        <v>14.3</v>
      </c>
      <c r="D719" s="17">
        <v>14.59</v>
      </c>
      <c r="E719" s="17">
        <v>14.28</v>
      </c>
      <c r="F719" s="17">
        <v>14.41</v>
      </c>
      <c r="G719" s="17">
        <v>14.3</v>
      </c>
      <c r="H719" s="17">
        <v>1024</v>
      </c>
      <c r="I719" s="17">
        <v>930</v>
      </c>
      <c r="J719" s="17">
        <v>1</v>
      </c>
      <c r="K719" s="17">
        <v>-0.3</v>
      </c>
      <c r="L719" s="17">
        <v>0.8</v>
      </c>
      <c r="M719" s="17">
        <v>0.8</v>
      </c>
      <c r="N719" s="17">
        <v>0</v>
      </c>
      <c r="O719" s="17">
        <v>42</v>
      </c>
      <c r="P719" s="17">
        <v>-1.2</v>
      </c>
      <c r="Q719" s="17">
        <v>0.9</v>
      </c>
      <c r="R719" s="17">
        <v>2</v>
      </c>
      <c r="S719" s="17">
        <v>-0.1</v>
      </c>
      <c r="T719" s="17">
        <v>6</v>
      </c>
      <c r="U719" s="17">
        <v>-13</v>
      </c>
      <c r="V719" s="17">
        <v>0.02</v>
      </c>
      <c r="W719" s="17">
        <v>55</v>
      </c>
      <c r="X719" s="17">
        <v>256</v>
      </c>
      <c r="Y719" s="17">
        <v>0</v>
      </c>
      <c r="Z719" s="17">
        <v>0.4</v>
      </c>
      <c r="AA719" s="17">
        <v>930</v>
      </c>
      <c r="AB719" s="17">
        <v>1024</v>
      </c>
      <c r="AC719" s="17">
        <v>1405</v>
      </c>
      <c r="AD719" s="17">
        <v>1300</v>
      </c>
      <c r="AE719" s="17">
        <v>-0.3</v>
      </c>
      <c r="AF719" s="17">
        <v>0.4</v>
      </c>
      <c r="AG719" s="17">
        <v>2</v>
      </c>
      <c r="AH719" s="17">
        <v>-0.3</v>
      </c>
      <c r="AI719" s="17">
        <v>1.1000000000000001</v>
      </c>
      <c r="AJ719" s="17">
        <v>14.4695</v>
      </c>
      <c r="AK719" s="17">
        <v>1</v>
      </c>
      <c r="AL719" s="17">
        <v>6</v>
      </c>
      <c r="AM719" s="17">
        <v>14.28</v>
      </c>
      <c r="AN719" s="17">
        <v>14.59</v>
      </c>
      <c r="AO719" s="17">
        <v>14.35</v>
      </c>
      <c r="AP719" s="17">
        <v>1446</v>
      </c>
      <c r="AQ719" s="17">
        <v>50</v>
      </c>
      <c r="AR719" s="17">
        <v>50</v>
      </c>
      <c r="AS719" s="17">
        <v>20</v>
      </c>
      <c r="AT719" s="17">
        <v>80</v>
      </c>
      <c r="AU719" s="17">
        <v>7</v>
      </c>
      <c r="AV719" s="17"/>
      <c r="AW719" s="17"/>
      <c r="AX719" s="17"/>
    </row>
    <row r="720" spans="1:50" x14ac:dyDescent="0.15">
      <c r="A720" s="17" t="s">
        <v>734</v>
      </c>
      <c r="B720" s="17" t="s">
        <v>735</v>
      </c>
      <c r="C720" s="17">
        <v>58.18</v>
      </c>
      <c r="D720" s="17">
        <v>59.39</v>
      </c>
      <c r="E720" s="17">
        <v>58.14</v>
      </c>
      <c r="F720" s="17">
        <v>58.62</v>
      </c>
      <c r="G720" s="17">
        <v>58.35</v>
      </c>
      <c r="H720" s="17">
        <v>1037</v>
      </c>
      <c r="I720" s="17">
        <v>930</v>
      </c>
      <c r="J720" s="17">
        <v>1.2</v>
      </c>
      <c r="K720" s="17">
        <v>-0.4</v>
      </c>
      <c r="L720" s="17">
        <v>0.8</v>
      </c>
      <c r="M720" s="17">
        <v>0.5</v>
      </c>
      <c r="N720" s="17">
        <v>-0.3</v>
      </c>
      <c r="O720" s="17">
        <v>38</v>
      </c>
      <c r="P720" s="17">
        <v>-1.3</v>
      </c>
      <c r="Q720" s="17">
        <v>0.8</v>
      </c>
      <c r="R720" s="17">
        <v>2.1</v>
      </c>
      <c r="S720" s="17">
        <v>-0.1</v>
      </c>
      <c r="T720" s="17">
        <v>3</v>
      </c>
      <c r="U720" s="17">
        <v>-18</v>
      </c>
      <c r="V720" s="17">
        <v>0.02</v>
      </c>
      <c r="W720" s="17">
        <v>56</v>
      </c>
      <c r="X720" s="17">
        <v>165</v>
      </c>
      <c r="Y720" s="17">
        <v>0.3</v>
      </c>
      <c r="Z720" s="17">
        <v>0.3</v>
      </c>
      <c r="AA720" s="17">
        <v>930</v>
      </c>
      <c r="AB720" s="17">
        <v>1037</v>
      </c>
      <c r="AC720" s="17">
        <v>1402</v>
      </c>
      <c r="AD720" s="17">
        <v>1301</v>
      </c>
      <c r="AE720" s="17">
        <v>-0.6</v>
      </c>
      <c r="AF720" s="17">
        <v>0.5</v>
      </c>
      <c r="AG720" s="17">
        <v>2.1</v>
      </c>
      <c r="AH720" s="17">
        <v>-0.6</v>
      </c>
      <c r="AI720" s="17">
        <v>1.24</v>
      </c>
      <c r="AJ720" s="17">
        <v>58.131999999999998</v>
      </c>
      <c r="AK720" s="17">
        <v>1.01</v>
      </c>
      <c r="AL720" s="17">
        <v>14</v>
      </c>
      <c r="AM720" s="17">
        <v>58.18</v>
      </c>
      <c r="AN720" s="17">
        <v>59.38</v>
      </c>
      <c r="AO720" s="17">
        <v>58.31</v>
      </c>
      <c r="AP720" s="17">
        <v>5897</v>
      </c>
      <c r="AQ720" s="17">
        <v>0</v>
      </c>
      <c r="AR720" s="17">
        <v>81</v>
      </c>
      <c r="AS720" s="17">
        <v>0</v>
      </c>
      <c r="AT720" s="17">
        <v>36</v>
      </c>
      <c r="AU720" s="17">
        <v>1</v>
      </c>
      <c r="AV720" s="17"/>
      <c r="AW720" s="17"/>
      <c r="AX720" s="17"/>
    </row>
    <row r="721" spans="1:50" x14ac:dyDescent="0.15">
      <c r="A721" s="17" t="s">
        <v>427</v>
      </c>
      <c r="B721" s="17" t="s">
        <v>428</v>
      </c>
      <c r="C721" s="17">
        <v>7.34</v>
      </c>
      <c r="D721" s="17">
        <v>7.43</v>
      </c>
      <c r="E721" s="17">
        <v>7.18</v>
      </c>
      <c r="F721" s="17">
        <v>7.23</v>
      </c>
      <c r="G721" s="17">
        <v>7.39</v>
      </c>
      <c r="H721" s="17">
        <v>939</v>
      </c>
      <c r="I721" s="17">
        <v>1439</v>
      </c>
      <c r="J721" s="17">
        <v>-0.7</v>
      </c>
      <c r="K721" s="17">
        <v>-0.8</v>
      </c>
      <c r="L721" s="17">
        <v>-1.5</v>
      </c>
      <c r="M721" s="17">
        <v>-2.2000000000000002</v>
      </c>
      <c r="N721" s="17">
        <v>-0.7</v>
      </c>
      <c r="O721" s="17">
        <v>20</v>
      </c>
      <c r="P721" s="17">
        <v>-2.7</v>
      </c>
      <c r="Q721" s="17">
        <v>0.7</v>
      </c>
      <c r="R721" s="17">
        <v>1.2</v>
      </c>
      <c r="S721" s="17">
        <v>-2.2000000000000002</v>
      </c>
      <c r="T721" s="17">
        <v>64</v>
      </c>
      <c r="U721" s="17">
        <v>-24</v>
      </c>
      <c r="V721" s="17">
        <v>0.03</v>
      </c>
      <c r="W721" s="17">
        <v>18</v>
      </c>
      <c r="X721" s="17">
        <v>403</v>
      </c>
      <c r="Y721" s="17">
        <v>-0.1</v>
      </c>
      <c r="Z721" s="17">
        <v>0.7</v>
      </c>
      <c r="AA721" s="17">
        <v>1117</v>
      </c>
      <c r="AB721" s="17">
        <v>939</v>
      </c>
      <c r="AC721" s="17">
        <v>1439</v>
      </c>
      <c r="AD721" s="17">
        <v>1313</v>
      </c>
      <c r="AE721" s="17">
        <v>-1.2</v>
      </c>
      <c r="AF721" s="17">
        <v>0.6</v>
      </c>
      <c r="AG721" s="17">
        <v>1.2</v>
      </c>
      <c r="AH721" s="17">
        <v>-1.2</v>
      </c>
      <c r="AI721" s="17">
        <v>0.72</v>
      </c>
      <c r="AJ721" s="17">
        <v>7.1825000000000001</v>
      </c>
      <c r="AK721" s="17">
        <v>1.01</v>
      </c>
      <c r="AL721" s="17">
        <v>76</v>
      </c>
      <c r="AM721" s="17">
        <v>7.26</v>
      </c>
      <c r="AN721" s="17">
        <v>7.43</v>
      </c>
      <c r="AO721" s="17">
        <v>7.19</v>
      </c>
      <c r="AP721" s="17">
        <v>732</v>
      </c>
      <c r="AQ721" s="17">
        <v>50</v>
      </c>
      <c r="AR721" s="17">
        <v>0</v>
      </c>
      <c r="AS721" s="17">
        <v>18</v>
      </c>
      <c r="AT721" s="17">
        <v>64</v>
      </c>
      <c r="AU721" s="17">
        <v>8</v>
      </c>
      <c r="AV721" s="17"/>
      <c r="AW721" s="17"/>
      <c r="AX721" s="17"/>
    </row>
    <row r="722" spans="1:50" x14ac:dyDescent="0.15">
      <c r="A722" s="17" t="s">
        <v>3126</v>
      </c>
      <c r="B722" s="17" t="s">
        <v>3127</v>
      </c>
      <c r="C722" s="17">
        <v>19.91</v>
      </c>
      <c r="D722" s="17">
        <v>20</v>
      </c>
      <c r="E722" s="17">
        <v>18.899999999999999</v>
      </c>
      <c r="F722" s="17">
        <v>19.25</v>
      </c>
      <c r="G722" s="17">
        <v>19.87</v>
      </c>
      <c r="H722" s="17">
        <v>930</v>
      </c>
      <c r="I722" s="17">
        <v>1403</v>
      </c>
      <c r="J722" s="17">
        <v>-3.5</v>
      </c>
      <c r="K722" s="17">
        <v>0.2</v>
      </c>
      <c r="L722" s="17">
        <v>-3.4</v>
      </c>
      <c r="M722" s="17">
        <v>-3.2</v>
      </c>
      <c r="N722" s="17">
        <v>0.2</v>
      </c>
      <c r="O722" s="17">
        <v>32</v>
      </c>
      <c r="P722" s="17">
        <v>-3.8</v>
      </c>
      <c r="Q722" s="17">
        <v>1.8</v>
      </c>
      <c r="R722" s="17">
        <v>0.5</v>
      </c>
      <c r="S722" s="17">
        <v>-5.2</v>
      </c>
      <c r="T722" s="17">
        <v>92</v>
      </c>
      <c r="U722" s="17">
        <v>3</v>
      </c>
      <c r="V722" s="17">
        <v>0.06</v>
      </c>
      <c r="W722" s="17">
        <v>22</v>
      </c>
      <c r="X722" s="17">
        <v>466</v>
      </c>
      <c r="Y722" s="17">
        <v>0.2</v>
      </c>
      <c r="Z722" s="17">
        <v>-2</v>
      </c>
      <c r="AA722" s="17">
        <v>1119</v>
      </c>
      <c r="AB722" s="17">
        <v>930</v>
      </c>
      <c r="AC722" s="17">
        <v>1403</v>
      </c>
      <c r="AD722" s="17">
        <v>1306</v>
      </c>
      <c r="AE722" s="17">
        <v>-0.9</v>
      </c>
      <c r="AF722" s="17">
        <v>1.9</v>
      </c>
      <c r="AG722" s="17">
        <v>0.4</v>
      </c>
      <c r="AH722" s="17">
        <v>-0.9</v>
      </c>
      <c r="AI722" s="17">
        <v>0.22</v>
      </c>
      <c r="AJ722" s="17">
        <v>18.421500000000002</v>
      </c>
      <c r="AK722" s="17">
        <v>1.04</v>
      </c>
      <c r="AL722" s="17">
        <v>89</v>
      </c>
      <c r="AM722" s="17">
        <v>19</v>
      </c>
      <c r="AN722" s="17">
        <v>19.98</v>
      </c>
      <c r="AO722" s="17">
        <v>18.899999999999999</v>
      </c>
      <c r="AP722" s="17">
        <v>1942</v>
      </c>
      <c r="AQ722" s="17">
        <v>0</v>
      </c>
      <c r="AR722" s="17">
        <v>43</v>
      </c>
      <c r="AS722" s="17">
        <v>85</v>
      </c>
      <c r="AT722" s="17">
        <v>2</v>
      </c>
      <c r="AU722" s="17">
        <v>-10</v>
      </c>
      <c r="AV722" s="17"/>
      <c r="AW722" s="17"/>
      <c r="AX722" s="17"/>
    </row>
    <row r="723" spans="1:50" x14ac:dyDescent="0.15">
      <c r="A723" s="17" t="s">
        <v>3352</v>
      </c>
      <c r="B723" s="17" t="s">
        <v>3353</v>
      </c>
      <c r="C723" s="17">
        <v>14.51</v>
      </c>
      <c r="D723" s="17">
        <v>14.63</v>
      </c>
      <c r="E723" s="17">
        <v>14.4</v>
      </c>
      <c r="F723" s="17">
        <v>14.46</v>
      </c>
      <c r="G723" s="17">
        <v>14.53</v>
      </c>
      <c r="H723" s="17">
        <v>1045</v>
      </c>
      <c r="I723" s="17">
        <v>1441</v>
      </c>
      <c r="J723" s="17">
        <v>0</v>
      </c>
      <c r="K723" s="17">
        <v>-0.3</v>
      </c>
      <c r="L723" s="17">
        <v>-0.3</v>
      </c>
      <c r="M723" s="17">
        <v>-0.5</v>
      </c>
      <c r="N723" s="17">
        <v>-0.1</v>
      </c>
      <c r="O723" s="17">
        <v>26</v>
      </c>
      <c r="P723" s="17">
        <v>-1.2</v>
      </c>
      <c r="Q723" s="17">
        <v>0.4</v>
      </c>
      <c r="R723" s="17">
        <v>0.8</v>
      </c>
      <c r="S723" s="17">
        <v>-0.8</v>
      </c>
      <c r="T723" s="17">
        <v>48</v>
      </c>
      <c r="U723" s="17">
        <v>-22</v>
      </c>
      <c r="V723" s="17">
        <v>0.02</v>
      </c>
      <c r="W723" s="17">
        <v>25</v>
      </c>
      <c r="X723" s="17">
        <v>117</v>
      </c>
      <c r="Y723" s="17">
        <v>0.1</v>
      </c>
      <c r="Z723" s="17">
        <v>-0.2</v>
      </c>
      <c r="AA723" s="17">
        <v>941</v>
      </c>
      <c r="AB723" s="17">
        <v>1045</v>
      </c>
      <c r="AC723" s="17">
        <v>1441</v>
      </c>
      <c r="AD723" s="17">
        <v>1335</v>
      </c>
      <c r="AE723" s="17">
        <v>-0.4</v>
      </c>
      <c r="AF723" s="17">
        <v>0.4</v>
      </c>
      <c r="AG723" s="17">
        <v>0.8</v>
      </c>
      <c r="AH723" s="17">
        <v>-0.4</v>
      </c>
      <c r="AI723" s="17">
        <v>0.78</v>
      </c>
      <c r="AJ723" s="17">
        <v>14.771000000000001</v>
      </c>
      <c r="AK723" s="17">
        <v>0.98</v>
      </c>
      <c r="AL723" s="17">
        <v>37</v>
      </c>
      <c r="AM723" s="17">
        <v>14.47</v>
      </c>
      <c r="AN723" s="17">
        <v>14.63</v>
      </c>
      <c r="AO723" s="17">
        <v>14.4</v>
      </c>
      <c r="AP723" s="17">
        <v>1452</v>
      </c>
      <c r="AQ723" s="17">
        <v>0</v>
      </c>
      <c r="AR723" s="17">
        <v>100</v>
      </c>
      <c r="AS723" s="17">
        <v>50</v>
      </c>
      <c r="AT723" s="17">
        <v>12</v>
      </c>
      <c r="AU723" s="17">
        <v>-9</v>
      </c>
      <c r="AV723" s="17"/>
      <c r="AW723" s="17"/>
      <c r="AX723" s="17"/>
    </row>
    <row r="724" spans="1:50" x14ac:dyDescent="0.15">
      <c r="A724" s="17" t="s">
        <v>594</v>
      </c>
      <c r="B724" s="17" t="s">
        <v>595</v>
      </c>
      <c r="C724" s="17">
        <v>11.86</v>
      </c>
      <c r="D724" s="17">
        <v>12.65</v>
      </c>
      <c r="E724" s="17">
        <v>11.81</v>
      </c>
      <c r="F724" s="17">
        <v>12.44</v>
      </c>
      <c r="G724" s="17">
        <v>11.86</v>
      </c>
      <c r="H724" s="17">
        <v>1318</v>
      </c>
      <c r="I724" s="17">
        <v>939</v>
      </c>
      <c r="J724" s="17">
        <v>3.6</v>
      </c>
      <c r="K724" s="17">
        <v>1.2</v>
      </c>
      <c r="L724" s="17">
        <v>4.8</v>
      </c>
      <c r="M724" s="17">
        <v>4.8</v>
      </c>
      <c r="N724" s="17">
        <v>0</v>
      </c>
      <c r="O724" s="17">
        <v>75</v>
      </c>
      <c r="P724" s="17">
        <v>-1.7</v>
      </c>
      <c r="Q724" s="17">
        <v>5.2</v>
      </c>
      <c r="R724" s="17">
        <v>6.4</v>
      </c>
      <c r="S724" s="17">
        <v>-0.4</v>
      </c>
      <c r="T724" s="17">
        <v>6</v>
      </c>
      <c r="U724" s="17">
        <v>18</v>
      </c>
      <c r="V724" s="17">
        <v>7.0000000000000007E-2</v>
      </c>
      <c r="W724" s="17">
        <v>91</v>
      </c>
      <c r="X724" s="17">
        <v>1535</v>
      </c>
      <c r="Y724" s="17">
        <v>0</v>
      </c>
      <c r="Z724" s="17">
        <v>-0.3</v>
      </c>
      <c r="AA724" s="17">
        <v>939</v>
      </c>
      <c r="AB724" s="17">
        <v>1113</v>
      </c>
      <c r="AC724" s="17">
        <v>1300</v>
      </c>
      <c r="AD724" s="17">
        <v>1318</v>
      </c>
      <c r="AE724" s="17">
        <v>-1.7</v>
      </c>
      <c r="AF724" s="17">
        <v>1.3</v>
      </c>
      <c r="AG724" s="17">
        <v>4</v>
      </c>
      <c r="AH724" s="17">
        <v>-1.7</v>
      </c>
      <c r="AI724" s="17">
        <v>0.82</v>
      </c>
      <c r="AJ724" s="17">
        <v>11.6045</v>
      </c>
      <c r="AK724" s="17">
        <v>1.07</v>
      </c>
      <c r="AL724" s="17">
        <v>9</v>
      </c>
      <c r="AM724" s="17">
        <v>11.81</v>
      </c>
      <c r="AN724" s="17">
        <v>12.34</v>
      </c>
      <c r="AO724" s="17">
        <v>12.28</v>
      </c>
      <c r="AP724" s="17">
        <v>1265</v>
      </c>
      <c r="AQ724" s="17">
        <v>40</v>
      </c>
      <c r="AR724" s="17">
        <v>40</v>
      </c>
      <c r="AS724" s="17">
        <v>62</v>
      </c>
      <c r="AT724" s="17">
        <v>25</v>
      </c>
      <c r="AU724" s="17">
        <v>-9</v>
      </c>
      <c r="AV724" s="17"/>
      <c r="AW724" s="17"/>
      <c r="AX724" s="17"/>
    </row>
    <row r="725" spans="1:50" x14ac:dyDescent="0.15">
      <c r="A725" s="17" t="s">
        <v>768</v>
      </c>
      <c r="B725" s="17" t="s">
        <v>769</v>
      </c>
      <c r="C725" s="17">
        <v>22.74</v>
      </c>
      <c r="D725" s="17">
        <v>22.92</v>
      </c>
      <c r="E725" s="17">
        <v>22.45</v>
      </c>
      <c r="F725" s="17">
        <v>22.55</v>
      </c>
      <c r="G725" s="17">
        <v>22.84</v>
      </c>
      <c r="H725" s="17">
        <v>952</v>
      </c>
      <c r="I725" s="17">
        <v>1332</v>
      </c>
      <c r="J725" s="17">
        <v>-0.2</v>
      </c>
      <c r="K725" s="17">
        <v>-0.7</v>
      </c>
      <c r="L725" s="17">
        <v>-0.8</v>
      </c>
      <c r="M725" s="17">
        <v>-1.3</v>
      </c>
      <c r="N725" s="17">
        <v>-0.4</v>
      </c>
      <c r="O725" s="17">
        <v>21</v>
      </c>
      <c r="P725" s="17">
        <v>-1.6</v>
      </c>
      <c r="Q725" s="17">
        <v>0.4</v>
      </c>
      <c r="R725" s="17">
        <v>0.8</v>
      </c>
      <c r="S725" s="17">
        <v>-1.3</v>
      </c>
      <c r="T725" s="17">
        <v>62</v>
      </c>
      <c r="U725" s="17">
        <v>-32</v>
      </c>
      <c r="V725" s="17">
        <v>0.02</v>
      </c>
      <c r="W725" s="17">
        <v>21</v>
      </c>
      <c r="X725" s="17">
        <v>55</v>
      </c>
      <c r="Y725" s="17">
        <v>0.4</v>
      </c>
      <c r="Z725" s="17">
        <v>-0.4</v>
      </c>
      <c r="AA725" s="17">
        <v>938</v>
      </c>
      <c r="AB725" s="17">
        <v>952</v>
      </c>
      <c r="AC725" s="17">
        <v>1332</v>
      </c>
      <c r="AD725" s="17">
        <v>1304</v>
      </c>
      <c r="AE725" s="17">
        <v>-0.7</v>
      </c>
      <c r="AF725" s="17">
        <v>0.4</v>
      </c>
      <c r="AG725" s="17">
        <v>0.8</v>
      </c>
      <c r="AH725" s="17">
        <v>-0.8</v>
      </c>
      <c r="AI725" s="17">
        <v>0.74</v>
      </c>
      <c r="AJ725" s="17">
        <v>21.193999999999999</v>
      </c>
      <c r="AK725" s="17">
        <v>1.06</v>
      </c>
      <c r="AL725" s="17">
        <v>71</v>
      </c>
      <c r="AM725" s="17">
        <v>22.64</v>
      </c>
      <c r="AN725" s="17">
        <v>22.92</v>
      </c>
      <c r="AO725" s="17">
        <v>22.45</v>
      </c>
      <c r="AP725" s="17">
        <v>2272</v>
      </c>
      <c r="AQ725" s="17">
        <v>0</v>
      </c>
      <c r="AR725" s="17">
        <v>100</v>
      </c>
      <c r="AS725" s="17">
        <v>50</v>
      </c>
      <c r="AT725" s="17">
        <v>10</v>
      </c>
      <c r="AU725" s="17">
        <v>-8</v>
      </c>
      <c r="AV725" s="17"/>
      <c r="AW725" s="17"/>
      <c r="AX725" s="17"/>
    </row>
    <row r="726" spans="1:50" x14ac:dyDescent="0.15">
      <c r="A726" s="17" t="s">
        <v>3308</v>
      </c>
      <c r="B726" s="17" t="s">
        <v>3309</v>
      </c>
      <c r="C726" s="17">
        <v>8.1</v>
      </c>
      <c r="D726" s="17">
        <v>8.25</v>
      </c>
      <c r="E726" s="17">
        <v>8.07</v>
      </c>
      <c r="F726" s="17">
        <v>8.11</v>
      </c>
      <c r="G726" s="17">
        <v>8.11</v>
      </c>
      <c r="H726" s="17">
        <v>948</v>
      </c>
      <c r="I726" s="17">
        <v>932</v>
      </c>
      <c r="J726" s="17">
        <v>0.4</v>
      </c>
      <c r="K726" s="17">
        <v>-0.2</v>
      </c>
      <c r="L726" s="17">
        <v>0.1</v>
      </c>
      <c r="M726" s="17">
        <v>0</v>
      </c>
      <c r="N726" s="17">
        <v>-0.1</v>
      </c>
      <c r="O726" s="17">
        <v>22</v>
      </c>
      <c r="P726" s="17">
        <v>-1.7</v>
      </c>
      <c r="Q726" s="17">
        <v>0.5</v>
      </c>
      <c r="R726" s="17">
        <v>1.8</v>
      </c>
      <c r="S726" s="17">
        <v>-0.4</v>
      </c>
      <c r="T726" s="17">
        <v>17</v>
      </c>
      <c r="U726" s="17">
        <v>-11</v>
      </c>
      <c r="V726" s="17">
        <v>0.02</v>
      </c>
      <c r="W726" s="17">
        <v>35</v>
      </c>
      <c r="X726" s="17">
        <v>87</v>
      </c>
      <c r="Y726" s="17">
        <v>-0.2</v>
      </c>
      <c r="Z726" s="17">
        <v>0.4</v>
      </c>
      <c r="AA726" s="17">
        <v>932</v>
      </c>
      <c r="AB726" s="17">
        <v>948</v>
      </c>
      <c r="AC726" s="17">
        <v>1418</v>
      </c>
      <c r="AD726" s="17">
        <v>1340</v>
      </c>
      <c r="AE726" s="17">
        <v>-0.5</v>
      </c>
      <c r="AF726" s="17">
        <v>0.4</v>
      </c>
      <c r="AG726" s="17">
        <v>1.7</v>
      </c>
      <c r="AH726" s="17">
        <v>-0.5</v>
      </c>
      <c r="AI726" s="17">
        <v>1</v>
      </c>
      <c r="AJ726" s="17">
        <v>7.8395000000000001</v>
      </c>
      <c r="AK726" s="17">
        <v>1.03</v>
      </c>
      <c r="AL726" s="17">
        <v>24</v>
      </c>
      <c r="AM726" s="17">
        <v>8.07</v>
      </c>
      <c r="AN726" s="17">
        <v>8.24</v>
      </c>
      <c r="AO726" s="17">
        <v>8.08</v>
      </c>
      <c r="AP726" s="17">
        <v>815</v>
      </c>
      <c r="AQ726" s="17">
        <v>100</v>
      </c>
      <c r="AR726" s="17">
        <v>33</v>
      </c>
      <c r="AS726" s="17">
        <v>50</v>
      </c>
      <c r="AT726" s="17">
        <v>100</v>
      </c>
      <c r="AU726" s="17">
        <v>7</v>
      </c>
      <c r="AV726" s="17"/>
      <c r="AW726" s="17"/>
      <c r="AX726" s="17"/>
    </row>
    <row r="727" spans="1:50" x14ac:dyDescent="0.15">
      <c r="A727" s="17" t="s">
        <v>810</v>
      </c>
      <c r="B727" s="17" t="s">
        <v>2069</v>
      </c>
      <c r="C727" s="17">
        <v>4.0599999999999996</v>
      </c>
      <c r="D727" s="17">
        <v>4.08</v>
      </c>
      <c r="E727" s="17">
        <v>4</v>
      </c>
      <c r="F727" s="17">
        <v>4.04</v>
      </c>
      <c r="G727" s="17">
        <v>4.07</v>
      </c>
      <c r="H727" s="17">
        <v>1113</v>
      </c>
      <c r="I727" s="17">
        <v>1028</v>
      </c>
      <c r="J727" s="17">
        <v>-0.2</v>
      </c>
      <c r="K727" s="17">
        <v>-0.2</v>
      </c>
      <c r="L727" s="17">
        <v>-0.5</v>
      </c>
      <c r="M727" s="17">
        <v>-0.7</v>
      </c>
      <c r="N727" s="17">
        <v>-0.2</v>
      </c>
      <c r="O727" s="17">
        <v>50</v>
      </c>
      <c r="P727" s="17">
        <v>-1</v>
      </c>
      <c r="Q727" s="17">
        <v>1</v>
      </c>
      <c r="R727" s="17">
        <v>0.5</v>
      </c>
      <c r="S727" s="17">
        <v>-1.5</v>
      </c>
      <c r="T727" s="17">
        <v>75</v>
      </c>
      <c r="U727" s="17">
        <v>-12</v>
      </c>
      <c r="V727" s="17">
        <v>0.02</v>
      </c>
      <c r="W727" s="17">
        <v>62</v>
      </c>
      <c r="X727" s="17">
        <v>118</v>
      </c>
      <c r="Y727" s="17">
        <v>0</v>
      </c>
      <c r="Z727" s="17">
        <v>0</v>
      </c>
      <c r="AA727" s="17">
        <v>1028</v>
      </c>
      <c r="AB727" s="17">
        <v>1113</v>
      </c>
      <c r="AC727" s="17">
        <v>1457</v>
      </c>
      <c r="AD727" s="17">
        <v>1300</v>
      </c>
      <c r="AE727" s="17">
        <v>-0.5</v>
      </c>
      <c r="AF727" s="17">
        <v>0.5</v>
      </c>
      <c r="AG727" s="17">
        <v>0.5</v>
      </c>
      <c r="AH727" s="17">
        <v>-0.5</v>
      </c>
      <c r="AI727" s="17">
        <v>0.5</v>
      </c>
      <c r="AJ727" s="17">
        <v>4.03</v>
      </c>
      <c r="AK727" s="17">
        <v>1</v>
      </c>
      <c r="AL727" s="17">
        <v>88</v>
      </c>
      <c r="AM727" s="17">
        <v>4</v>
      </c>
      <c r="AN727" s="17">
        <v>4.08</v>
      </c>
      <c r="AO727" s="17">
        <v>4.0199999999999996</v>
      </c>
      <c r="AP727" s="17">
        <v>406</v>
      </c>
      <c r="AQ727" s="17">
        <v>0</v>
      </c>
      <c r="AR727" s="17">
        <v>0</v>
      </c>
      <c r="AS727" s="17">
        <v>50</v>
      </c>
      <c r="AT727" s="17">
        <v>50</v>
      </c>
      <c r="AU727" s="17">
        <v>-10</v>
      </c>
      <c r="AV727" s="17"/>
      <c r="AW727" s="17"/>
      <c r="AX727" s="17"/>
    </row>
    <row r="728" spans="1:50" x14ac:dyDescent="0.15">
      <c r="A728" s="17" t="s">
        <v>560</v>
      </c>
      <c r="B728" s="17" t="s">
        <v>561</v>
      </c>
      <c r="C728" s="17">
        <v>27.7</v>
      </c>
      <c r="D728" s="17">
        <v>27.95</v>
      </c>
      <c r="E728" s="17">
        <v>27.61</v>
      </c>
      <c r="F728" s="17">
        <v>27.92</v>
      </c>
      <c r="G728" s="17">
        <v>27.78</v>
      </c>
      <c r="H728" s="17">
        <v>1456</v>
      </c>
      <c r="I728" s="17">
        <v>937</v>
      </c>
      <c r="J728" s="17">
        <v>0</v>
      </c>
      <c r="K728" s="17">
        <v>0.8</v>
      </c>
      <c r="L728" s="17">
        <v>0.8</v>
      </c>
      <c r="M728" s="17">
        <v>0.5</v>
      </c>
      <c r="N728" s="17">
        <v>-0.3</v>
      </c>
      <c r="O728" s="17">
        <v>91</v>
      </c>
      <c r="P728" s="17">
        <v>-0.1</v>
      </c>
      <c r="Q728" s="17">
        <v>1.1000000000000001</v>
      </c>
      <c r="R728" s="17">
        <v>0.9</v>
      </c>
      <c r="S728" s="17">
        <v>-0.3</v>
      </c>
      <c r="T728" s="17">
        <v>26</v>
      </c>
      <c r="U728" s="17">
        <v>62</v>
      </c>
      <c r="V728" s="17">
        <v>0.01</v>
      </c>
      <c r="W728" s="17">
        <v>33</v>
      </c>
      <c r="X728" s="17">
        <v>420</v>
      </c>
      <c r="Y728" s="17">
        <v>0</v>
      </c>
      <c r="Z728" s="17">
        <v>-0.2</v>
      </c>
      <c r="AA728" s="17">
        <v>937</v>
      </c>
      <c r="AB728" s="17">
        <v>1013</v>
      </c>
      <c r="AC728" s="17">
        <v>1403</v>
      </c>
      <c r="AD728" s="17">
        <v>1456</v>
      </c>
      <c r="AE728" s="17">
        <v>-0.1</v>
      </c>
      <c r="AF728" s="17">
        <v>1</v>
      </c>
      <c r="AG728" s="17">
        <v>0.8</v>
      </c>
      <c r="AH728" s="17">
        <v>-0.1</v>
      </c>
      <c r="AI728" s="17">
        <v>0.7</v>
      </c>
      <c r="AJ728" s="17">
        <v>28.581499999999998</v>
      </c>
      <c r="AK728" s="17">
        <v>0.98</v>
      </c>
      <c r="AL728" s="17">
        <v>57</v>
      </c>
      <c r="AM728" s="17">
        <v>27.61</v>
      </c>
      <c r="AN728" s="17">
        <v>27.91</v>
      </c>
      <c r="AO728" s="17">
        <v>27.63</v>
      </c>
      <c r="AP728" s="17">
        <v>2795</v>
      </c>
      <c r="AQ728" s="17">
        <v>0</v>
      </c>
      <c r="AR728" s="17">
        <v>20</v>
      </c>
      <c r="AS728" s="17">
        <v>60</v>
      </c>
      <c r="AT728" s="17">
        <v>27</v>
      </c>
      <c r="AU728" s="17">
        <v>-4</v>
      </c>
      <c r="AV728" s="17"/>
      <c r="AW728" s="17"/>
      <c r="AX728" s="17"/>
    </row>
    <row r="729" spans="1:50" x14ac:dyDescent="0.15">
      <c r="A729" s="17" t="s">
        <v>3206</v>
      </c>
      <c r="B729" s="17" t="s">
        <v>3207</v>
      </c>
      <c r="C729" s="17">
        <v>36</v>
      </c>
      <c r="D729" s="17">
        <v>36.82</v>
      </c>
      <c r="E729" s="17">
        <v>35.26</v>
      </c>
      <c r="F729" s="17">
        <v>35.619999999999997</v>
      </c>
      <c r="G729" s="17">
        <v>35.9</v>
      </c>
      <c r="H729" s="17">
        <v>949</v>
      </c>
      <c r="I729" s="17">
        <v>1318</v>
      </c>
      <c r="J729" s="17">
        <v>-1.5</v>
      </c>
      <c r="K729" s="17">
        <v>0.4</v>
      </c>
      <c r="L729" s="17">
        <v>-1.1000000000000001</v>
      </c>
      <c r="M729" s="17">
        <v>-0.8</v>
      </c>
      <c r="N729" s="17">
        <v>0.3</v>
      </c>
      <c r="O729" s="17">
        <v>23</v>
      </c>
      <c r="P729" s="17">
        <v>-3.3</v>
      </c>
      <c r="Q729" s="17">
        <v>1</v>
      </c>
      <c r="R729" s="17">
        <v>2.2999999999999998</v>
      </c>
      <c r="S729" s="17">
        <v>-2.1</v>
      </c>
      <c r="T729" s="17">
        <v>47</v>
      </c>
      <c r="U729" s="17">
        <v>10</v>
      </c>
      <c r="V729" s="17">
        <v>0.04</v>
      </c>
      <c r="W729" s="17">
        <v>5</v>
      </c>
      <c r="X729" s="17">
        <v>133</v>
      </c>
      <c r="Y729" s="17">
        <v>0.1</v>
      </c>
      <c r="Z729" s="17">
        <v>-0.1</v>
      </c>
      <c r="AA729" s="17">
        <v>1119</v>
      </c>
      <c r="AB729" s="17">
        <v>949</v>
      </c>
      <c r="AC729" s="17">
        <v>1318</v>
      </c>
      <c r="AD729" s="17">
        <v>1445</v>
      </c>
      <c r="AE729" s="17">
        <v>-0.5</v>
      </c>
      <c r="AF729" s="17">
        <v>1</v>
      </c>
      <c r="AG729" s="17">
        <v>2.2000000000000002</v>
      </c>
      <c r="AH729" s="17">
        <v>-0.5</v>
      </c>
      <c r="AI729" s="17">
        <v>0.62</v>
      </c>
      <c r="AJ729" s="17">
        <v>32.088500000000003</v>
      </c>
      <c r="AK729" s="17">
        <v>1.1100000000000001</v>
      </c>
      <c r="AL729" s="17">
        <v>36</v>
      </c>
      <c r="AM729" s="17">
        <v>35.4</v>
      </c>
      <c r="AN729" s="17">
        <v>36.799999999999997</v>
      </c>
      <c r="AO729" s="17">
        <v>35.26</v>
      </c>
      <c r="AP729" s="17">
        <v>3579</v>
      </c>
      <c r="AQ729" s="17">
        <v>0</v>
      </c>
      <c r="AR729" s="17">
        <v>20</v>
      </c>
      <c r="AS729" s="17">
        <v>75</v>
      </c>
      <c r="AT729" s="17">
        <v>66</v>
      </c>
      <c r="AU729" s="17">
        <v>-5</v>
      </c>
      <c r="AV729" s="17"/>
      <c r="AW729" s="17"/>
      <c r="AX729" s="17"/>
    </row>
    <row r="730" spans="1:50" x14ac:dyDescent="0.15">
      <c r="A730" s="17" t="s">
        <v>3388</v>
      </c>
      <c r="B730" s="17" t="s">
        <v>3389</v>
      </c>
      <c r="C730" s="17">
        <v>16.64</v>
      </c>
      <c r="D730" s="17">
        <v>17.02</v>
      </c>
      <c r="E730" s="17">
        <v>16.47</v>
      </c>
      <c r="F730" s="17">
        <v>17.010000000000002</v>
      </c>
      <c r="G730" s="17">
        <v>16.63</v>
      </c>
      <c r="H730" s="17">
        <v>1308</v>
      </c>
      <c r="I730" s="17">
        <v>936</v>
      </c>
      <c r="J730" s="17">
        <v>1.3</v>
      </c>
      <c r="K730" s="17">
        <v>0.9</v>
      </c>
      <c r="L730" s="17">
        <v>2.2000000000000002</v>
      </c>
      <c r="M730" s="17">
        <v>2.2999999999999998</v>
      </c>
      <c r="N730" s="17">
        <v>0.1</v>
      </c>
      <c r="O730" s="17">
        <v>98</v>
      </c>
      <c r="P730" s="17">
        <v>-0.1</v>
      </c>
      <c r="Q730" s="17">
        <v>3.2</v>
      </c>
      <c r="R730" s="17">
        <v>2.2999999999999998</v>
      </c>
      <c r="S730" s="17">
        <v>-1</v>
      </c>
      <c r="T730" s="17">
        <v>31</v>
      </c>
      <c r="U730" s="17">
        <v>29</v>
      </c>
      <c r="V730" s="17">
        <v>0.03</v>
      </c>
      <c r="W730" s="17">
        <v>100</v>
      </c>
      <c r="X730" s="17">
        <v>147</v>
      </c>
      <c r="Y730" s="17">
        <v>0.2</v>
      </c>
      <c r="Z730" s="17">
        <v>-0.2</v>
      </c>
      <c r="AA730" s="17">
        <v>936</v>
      </c>
      <c r="AB730" s="17">
        <v>1114</v>
      </c>
      <c r="AC730" s="17">
        <v>1401</v>
      </c>
      <c r="AD730" s="17">
        <v>1308</v>
      </c>
      <c r="AE730" s="17">
        <v>-0.1</v>
      </c>
      <c r="AF730" s="17">
        <v>1.2</v>
      </c>
      <c r="AG730" s="17">
        <v>1.3</v>
      </c>
      <c r="AH730" s="17">
        <v>-0.1</v>
      </c>
      <c r="AI730" s="17">
        <v>0.4</v>
      </c>
      <c r="AJ730" s="17">
        <v>16.254000000000001</v>
      </c>
      <c r="AK730" s="17">
        <v>1.05</v>
      </c>
      <c r="AL730" s="17">
        <v>42</v>
      </c>
      <c r="AM730" s="17">
        <v>16.47</v>
      </c>
      <c r="AN730" s="17">
        <v>16.850000000000001</v>
      </c>
      <c r="AO730" s="17">
        <v>16.809999999999999</v>
      </c>
      <c r="AP730" s="17">
        <v>1702</v>
      </c>
      <c r="AQ730" s="17">
        <v>0</v>
      </c>
      <c r="AR730" s="17">
        <v>75</v>
      </c>
      <c r="AS730" s="17">
        <v>81</v>
      </c>
      <c r="AT730" s="17">
        <v>67</v>
      </c>
      <c r="AU730" s="17">
        <v>-6</v>
      </c>
      <c r="AV730" s="17"/>
      <c r="AW730" s="17"/>
      <c r="AX730" s="17"/>
    </row>
    <row r="731" spans="1:50" x14ac:dyDescent="0.15">
      <c r="A731" s="17" t="s">
        <v>413</v>
      </c>
      <c r="B731" s="17" t="s">
        <v>414</v>
      </c>
      <c r="C731" s="17">
        <v>4.82</v>
      </c>
      <c r="D731" s="17">
        <v>4.83</v>
      </c>
      <c r="E731" s="17">
        <v>4.72</v>
      </c>
      <c r="F731" s="17">
        <v>4.74</v>
      </c>
      <c r="G731" s="17">
        <v>4.82</v>
      </c>
      <c r="H731" s="17">
        <v>953</v>
      </c>
      <c r="I731" s="17">
        <v>1439</v>
      </c>
      <c r="J731" s="17">
        <v>-1</v>
      </c>
      <c r="K731" s="17">
        <v>-0.6</v>
      </c>
      <c r="L731" s="17">
        <v>-1.7</v>
      </c>
      <c r="M731" s="17">
        <v>-1.7</v>
      </c>
      <c r="N731" s="17">
        <v>0</v>
      </c>
      <c r="O731" s="17">
        <v>18</v>
      </c>
      <c r="P731" s="17">
        <v>-1.9</v>
      </c>
      <c r="Q731" s="17">
        <v>0.4</v>
      </c>
      <c r="R731" s="17">
        <v>0.2</v>
      </c>
      <c r="S731" s="17">
        <v>-2.1</v>
      </c>
      <c r="T731" s="17">
        <v>91</v>
      </c>
      <c r="U731" s="17">
        <v>-27</v>
      </c>
      <c r="V731" s="17">
        <v>0.02</v>
      </c>
      <c r="W731" s="17">
        <v>25</v>
      </c>
      <c r="X731" s="17">
        <v>704</v>
      </c>
      <c r="Y731" s="17">
        <v>-0.4</v>
      </c>
      <c r="Z731" s="17">
        <v>-0.6</v>
      </c>
      <c r="AA731" s="17">
        <v>1119</v>
      </c>
      <c r="AB731" s="17">
        <v>953</v>
      </c>
      <c r="AC731" s="17">
        <v>1439</v>
      </c>
      <c r="AD731" s="17">
        <v>1300</v>
      </c>
      <c r="AE731" s="17">
        <v>-0.8</v>
      </c>
      <c r="AF731" s="17">
        <v>0.4</v>
      </c>
      <c r="AG731" s="17">
        <v>0.2</v>
      </c>
      <c r="AH731" s="17">
        <v>-0.8</v>
      </c>
      <c r="AI731" s="17">
        <v>0.45</v>
      </c>
      <c r="AJ731" s="17">
        <v>4.7794999999999996</v>
      </c>
      <c r="AK731" s="17">
        <v>0.99</v>
      </c>
      <c r="AL731" s="17">
        <v>88</v>
      </c>
      <c r="AM731" s="17">
        <v>4.75</v>
      </c>
      <c r="AN731" s="17">
        <v>4.83</v>
      </c>
      <c r="AO731" s="17">
        <v>4.72</v>
      </c>
      <c r="AP731" s="17">
        <v>478</v>
      </c>
      <c r="AQ731" s="17">
        <v>100</v>
      </c>
      <c r="AR731" s="17">
        <v>0</v>
      </c>
      <c r="AS731" s="17">
        <v>100</v>
      </c>
      <c r="AT731" s="17">
        <v>25</v>
      </c>
      <c r="AU731" s="17">
        <v>-10</v>
      </c>
      <c r="AV731" s="17"/>
      <c r="AW731" s="17"/>
      <c r="AX731" s="17"/>
    </row>
    <row r="732" spans="1:50" x14ac:dyDescent="0.15">
      <c r="A732" s="17" t="s">
        <v>3114</v>
      </c>
      <c r="B732" s="17" t="s">
        <v>3115</v>
      </c>
      <c r="C732" s="17">
        <v>5.34</v>
      </c>
      <c r="D732" s="17">
        <v>5.45</v>
      </c>
      <c r="E732" s="17">
        <v>5.3</v>
      </c>
      <c r="F732" s="17">
        <v>5.37</v>
      </c>
      <c r="G732" s="17">
        <v>5.38</v>
      </c>
      <c r="H732" s="17">
        <v>945</v>
      </c>
      <c r="I732" s="17">
        <v>1410</v>
      </c>
      <c r="J732" s="17">
        <v>0.2</v>
      </c>
      <c r="K732" s="17">
        <v>0.4</v>
      </c>
      <c r="L732" s="17">
        <v>0.6</v>
      </c>
      <c r="M732" s="17">
        <v>-0.2</v>
      </c>
      <c r="N732" s="17">
        <v>-0.7</v>
      </c>
      <c r="O732" s="17">
        <v>47</v>
      </c>
      <c r="P732" s="17">
        <v>-1.5</v>
      </c>
      <c r="Q732" s="17">
        <v>1.3</v>
      </c>
      <c r="R732" s="17">
        <v>2</v>
      </c>
      <c r="S732" s="17">
        <v>-0.8</v>
      </c>
      <c r="T732" s="17">
        <v>27</v>
      </c>
      <c r="U732" s="17">
        <v>13</v>
      </c>
      <c r="V732" s="17">
        <v>0.03</v>
      </c>
      <c r="W732" s="17">
        <v>17</v>
      </c>
      <c r="X732" s="17">
        <v>134</v>
      </c>
      <c r="Y732" s="17">
        <v>-0.2</v>
      </c>
      <c r="Z732" s="17">
        <v>0.6</v>
      </c>
      <c r="AA732" s="17">
        <v>930</v>
      </c>
      <c r="AB732" s="17">
        <v>945</v>
      </c>
      <c r="AC732" s="17">
        <v>1410</v>
      </c>
      <c r="AD732" s="17">
        <v>1301</v>
      </c>
      <c r="AE732" s="17">
        <v>0</v>
      </c>
      <c r="AF732" s="17">
        <v>1.3</v>
      </c>
      <c r="AG732" s="17">
        <v>2.1</v>
      </c>
      <c r="AH732" s="17">
        <v>0</v>
      </c>
      <c r="AI732" s="17">
        <v>0.73</v>
      </c>
      <c r="AJ732" s="17">
        <v>5.0609999999999999</v>
      </c>
      <c r="AK732" s="17">
        <v>1.06</v>
      </c>
      <c r="AL732" s="17">
        <v>42</v>
      </c>
      <c r="AM732" s="17">
        <v>5.33</v>
      </c>
      <c r="AN732" s="17">
        <v>5.45</v>
      </c>
      <c r="AO732" s="17">
        <v>5.3</v>
      </c>
      <c r="AP732" s="17">
        <v>537</v>
      </c>
      <c r="AQ732" s="17">
        <v>50</v>
      </c>
      <c r="AR732" s="17">
        <v>0</v>
      </c>
      <c r="AS732" s="17">
        <v>14</v>
      </c>
      <c r="AT732" s="17">
        <v>57</v>
      </c>
      <c r="AU732" s="17">
        <v>4</v>
      </c>
      <c r="AV732" s="17"/>
      <c r="AW732" s="17"/>
      <c r="AX732" s="17"/>
    </row>
    <row r="733" spans="1:50" x14ac:dyDescent="0.15">
      <c r="A733" s="17" t="s">
        <v>3300</v>
      </c>
      <c r="B733" s="17" t="s">
        <v>3301</v>
      </c>
      <c r="C733" s="17">
        <v>20.05</v>
      </c>
      <c r="D733" s="17">
        <v>20.41</v>
      </c>
      <c r="E733" s="17">
        <v>19.920000000000002</v>
      </c>
      <c r="F733" s="17">
        <v>20.07</v>
      </c>
      <c r="G733" s="17">
        <v>20.03</v>
      </c>
      <c r="H733" s="17">
        <v>1055</v>
      </c>
      <c r="I733" s="17">
        <v>937</v>
      </c>
      <c r="J733" s="17">
        <v>0.9</v>
      </c>
      <c r="K733" s="17">
        <v>-0.8</v>
      </c>
      <c r="L733" s="17">
        <v>0.1</v>
      </c>
      <c r="M733" s="17">
        <v>0.2</v>
      </c>
      <c r="N733" s="17">
        <v>0.1</v>
      </c>
      <c r="O733" s="17">
        <v>31</v>
      </c>
      <c r="P733" s="17">
        <v>-1.7</v>
      </c>
      <c r="Q733" s="17">
        <v>0.8</v>
      </c>
      <c r="R733" s="17">
        <v>1.8</v>
      </c>
      <c r="S733" s="17">
        <v>-0.7</v>
      </c>
      <c r="T733" s="17">
        <v>27</v>
      </c>
      <c r="U733" s="17">
        <v>-33</v>
      </c>
      <c r="V733" s="17">
        <v>0.02</v>
      </c>
      <c r="W733" s="17">
        <v>63</v>
      </c>
      <c r="X733" s="17">
        <v>177</v>
      </c>
      <c r="Y733" s="17">
        <v>-0.2</v>
      </c>
      <c r="Z733" s="17">
        <v>-0.5</v>
      </c>
      <c r="AA733" s="17">
        <v>937</v>
      </c>
      <c r="AB733" s="17">
        <v>1055</v>
      </c>
      <c r="AC733" s="17">
        <v>1439</v>
      </c>
      <c r="AD733" s="17">
        <v>1309</v>
      </c>
      <c r="AE733" s="17">
        <v>-1.1000000000000001</v>
      </c>
      <c r="AF733" s="17">
        <v>0.6</v>
      </c>
      <c r="AG733" s="17">
        <v>1.8</v>
      </c>
      <c r="AH733" s="17">
        <v>-1.1000000000000001</v>
      </c>
      <c r="AI733" s="17">
        <v>1.2</v>
      </c>
      <c r="AJ733" s="17">
        <v>19.154499999999999</v>
      </c>
      <c r="AK733" s="17">
        <v>1.05</v>
      </c>
      <c r="AL733" s="17">
        <v>22</v>
      </c>
      <c r="AM733" s="17">
        <v>19.920000000000002</v>
      </c>
      <c r="AN733" s="17">
        <v>20.41</v>
      </c>
      <c r="AO733" s="17">
        <v>19.95</v>
      </c>
      <c r="AP733" s="17">
        <v>2030</v>
      </c>
      <c r="AQ733" s="17">
        <v>100</v>
      </c>
      <c r="AR733" s="17">
        <v>0</v>
      </c>
      <c r="AS733" s="17">
        <v>100</v>
      </c>
      <c r="AT733" s="17">
        <v>15</v>
      </c>
      <c r="AU733" s="17">
        <v>-7</v>
      </c>
      <c r="AV733" s="17"/>
      <c r="AW733" s="17"/>
      <c r="AX733" s="17"/>
    </row>
    <row r="734" spans="1:50" x14ac:dyDescent="0.15">
      <c r="A734" s="17" t="s">
        <v>269</v>
      </c>
      <c r="B734" s="17" t="s">
        <v>270</v>
      </c>
      <c r="C734" s="17">
        <v>37.15</v>
      </c>
      <c r="D734" s="17">
        <v>37.520000000000003</v>
      </c>
      <c r="E734" s="17">
        <v>37.130000000000003</v>
      </c>
      <c r="F734" s="17">
        <v>37.44</v>
      </c>
      <c r="G734" s="17">
        <v>37.11</v>
      </c>
      <c r="H734" s="17">
        <v>1448</v>
      </c>
      <c r="I734" s="17">
        <v>930</v>
      </c>
      <c r="J734" s="17">
        <v>0.2</v>
      </c>
      <c r="K734" s="17">
        <v>0.5</v>
      </c>
      <c r="L734" s="17">
        <v>0.8</v>
      </c>
      <c r="M734" s="17">
        <v>0.9</v>
      </c>
      <c r="N734" s="17">
        <v>0.1</v>
      </c>
      <c r="O734" s="17">
        <v>79</v>
      </c>
      <c r="P734" s="17">
        <v>-0.2</v>
      </c>
      <c r="Q734" s="17">
        <v>0.8</v>
      </c>
      <c r="R734" s="17">
        <v>1</v>
      </c>
      <c r="S734" s="17">
        <v>-0.1</v>
      </c>
      <c r="T734" s="17">
        <v>5</v>
      </c>
      <c r="U734" s="17">
        <v>51</v>
      </c>
      <c r="V734" s="17">
        <v>0.01</v>
      </c>
      <c r="W734" s="17">
        <v>35</v>
      </c>
      <c r="X734" s="17">
        <v>191</v>
      </c>
      <c r="Y734" s="17">
        <v>0.1</v>
      </c>
      <c r="Z734" s="17">
        <v>0.1</v>
      </c>
      <c r="AA734" s="17">
        <v>930</v>
      </c>
      <c r="AB734" s="17">
        <v>1015</v>
      </c>
      <c r="AC734" s="17">
        <v>1408</v>
      </c>
      <c r="AD734" s="17">
        <v>1448</v>
      </c>
      <c r="AE734" s="17">
        <v>-0.2</v>
      </c>
      <c r="AF734" s="17">
        <v>0.7</v>
      </c>
      <c r="AG734" s="17">
        <v>0.7</v>
      </c>
      <c r="AH734" s="17">
        <v>-0.2</v>
      </c>
      <c r="AI734" s="17">
        <v>0.87</v>
      </c>
      <c r="AJ734" s="17">
        <v>37.869</v>
      </c>
      <c r="AK734" s="17">
        <v>0.99</v>
      </c>
      <c r="AL734" s="17">
        <v>0</v>
      </c>
      <c r="AM734" s="17">
        <v>37.15</v>
      </c>
      <c r="AN734" s="17">
        <v>37.409999999999997</v>
      </c>
      <c r="AO734" s="17">
        <v>37.18</v>
      </c>
      <c r="AP734" s="17">
        <v>3752</v>
      </c>
      <c r="AQ734" s="17">
        <v>0</v>
      </c>
      <c r="AR734" s="17">
        <v>80</v>
      </c>
      <c r="AS734" s="17">
        <v>0</v>
      </c>
      <c r="AT734" s="17">
        <v>50</v>
      </c>
      <c r="AU734" s="17">
        <v>5</v>
      </c>
      <c r="AV734" s="17"/>
      <c r="AW734" s="17"/>
      <c r="AX734" s="17"/>
    </row>
    <row r="735" spans="1:50" x14ac:dyDescent="0.15">
      <c r="A735" s="17" t="s">
        <v>3250</v>
      </c>
      <c r="B735" s="17" t="s">
        <v>3251</v>
      </c>
      <c r="C735" s="17">
        <v>6.93</v>
      </c>
      <c r="D735" s="17">
        <v>6.98</v>
      </c>
      <c r="E735" s="17">
        <v>6.89</v>
      </c>
      <c r="F735" s="17">
        <v>6.95</v>
      </c>
      <c r="G735" s="17">
        <v>6.92</v>
      </c>
      <c r="H735" s="17">
        <v>1058</v>
      </c>
      <c r="I735" s="17">
        <v>941</v>
      </c>
      <c r="J735" s="17">
        <v>0</v>
      </c>
      <c r="K735" s="17">
        <v>0.3</v>
      </c>
      <c r="L735" s="17">
        <v>0.3</v>
      </c>
      <c r="M735" s="17">
        <v>0.4</v>
      </c>
      <c r="N735" s="17">
        <v>0.1</v>
      </c>
      <c r="O735" s="17">
        <v>67</v>
      </c>
      <c r="P735" s="17">
        <v>-0.4</v>
      </c>
      <c r="Q735" s="17">
        <v>0.9</v>
      </c>
      <c r="R735" s="17">
        <v>0.7</v>
      </c>
      <c r="S735" s="17">
        <v>-0.6</v>
      </c>
      <c r="T735" s="17">
        <v>44</v>
      </c>
      <c r="U735" s="17">
        <v>22</v>
      </c>
      <c r="V735" s="17">
        <v>0.01</v>
      </c>
      <c r="W735" s="17">
        <v>44</v>
      </c>
      <c r="X735" s="17">
        <v>30</v>
      </c>
      <c r="Y735" s="17">
        <v>-0.3</v>
      </c>
      <c r="Z735" s="17">
        <v>-0.6</v>
      </c>
      <c r="AA735" s="17">
        <v>941</v>
      </c>
      <c r="AB735" s="17">
        <v>1058</v>
      </c>
      <c r="AC735" s="17">
        <v>1320</v>
      </c>
      <c r="AD735" s="17">
        <v>1343</v>
      </c>
      <c r="AE735" s="17">
        <v>-0.3</v>
      </c>
      <c r="AF735" s="17">
        <v>0.4</v>
      </c>
      <c r="AG735" s="17">
        <v>0.7</v>
      </c>
      <c r="AH735" s="17">
        <v>-0.3</v>
      </c>
      <c r="AI735" s="17">
        <v>0.78</v>
      </c>
      <c r="AJ735" s="17">
        <v>7.0114999999999998</v>
      </c>
      <c r="AK735" s="17">
        <v>0.99</v>
      </c>
      <c r="AL735" s="17">
        <v>33</v>
      </c>
      <c r="AM735" s="17">
        <v>6.89</v>
      </c>
      <c r="AN735" s="17">
        <v>6.98</v>
      </c>
      <c r="AO735" s="17">
        <v>6.92</v>
      </c>
      <c r="AP735" s="17">
        <v>697</v>
      </c>
      <c r="AQ735" s="17">
        <v>100</v>
      </c>
      <c r="AR735" s="17">
        <v>0</v>
      </c>
      <c r="AS735" s="17">
        <v>100</v>
      </c>
      <c r="AT735" s="17">
        <v>0</v>
      </c>
      <c r="AU735" s="17">
        <v>-10</v>
      </c>
      <c r="AV735" s="17"/>
      <c r="AW735" s="17"/>
      <c r="AX735" s="17"/>
    </row>
    <row r="736" spans="1:50" x14ac:dyDescent="0.15">
      <c r="A736" s="17" t="s">
        <v>3432</v>
      </c>
      <c r="B736" s="17" t="s">
        <v>3433</v>
      </c>
      <c r="C736" s="17">
        <v>15.99</v>
      </c>
      <c r="D736" s="17">
        <v>16.45</v>
      </c>
      <c r="E736" s="17">
        <v>15.57</v>
      </c>
      <c r="F736" s="17">
        <v>15.83</v>
      </c>
      <c r="G736" s="17">
        <v>15.3</v>
      </c>
      <c r="H736" s="17">
        <v>938</v>
      </c>
      <c r="I736" s="17">
        <v>1021</v>
      </c>
      <c r="J736" s="17">
        <v>-1.9</v>
      </c>
      <c r="K736" s="17">
        <v>1</v>
      </c>
      <c r="L736" s="17">
        <v>-1</v>
      </c>
      <c r="M736" s="17">
        <v>3.4</v>
      </c>
      <c r="N736" s="17">
        <v>4.4000000000000004</v>
      </c>
      <c r="O736" s="17">
        <v>30</v>
      </c>
      <c r="P736" s="17">
        <v>-3.8</v>
      </c>
      <c r="Q736" s="17">
        <v>1.7</v>
      </c>
      <c r="R736" s="17">
        <v>2.8</v>
      </c>
      <c r="S736" s="17">
        <v>-2.7</v>
      </c>
      <c r="T736" s="17">
        <v>48</v>
      </c>
      <c r="U736" s="17">
        <v>17</v>
      </c>
      <c r="V736" s="17">
        <v>0.05</v>
      </c>
      <c r="W736" s="17">
        <v>11</v>
      </c>
      <c r="X736" s="17">
        <v>1620</v>
      </c>
      <c r="Y736" s="17">
        <v>0.7</v>
      </c>
      <c r="Z736" s="17">
        <v>1.6</v>
      </c>
      <c r="AA736" s="17">
        <v>1021</v>
      </c>
      <c r="AB736" s="17">
        <v>938</v>
      </c>
      <c r="AC736" s="17">
        <v>1351</v>
      </c>
      <c r="AD736" s="17">
        <v>1422</v>
      </c>
      <c r="AE736" s="17">
        <v>-3.5</v>
      </c>
      <c r="AF736" s="17">
        <v>1.1000000000000001</v>
      </c>
      <c r="AG736" s="17">
        <v>2.8</v>
      </c>
      <c r="AH736" s="17">
        <v>-3.5</v>
      </c>
      <c r="AI736" s="17">
        <v>1.1399999999999999</v>
      </c>
      <c r="AJ736" s="17">
        <v>12.9</v>
      </c>
      <c r="AK736" s="17">
        <v>1.23</v>
      </c>
      <c r="AL736" s="17">
        <v>0</v>
      </c>
      <c r="AM736" s="17">
        <v>15.59</v>
      </c>
      <c r="AN736" s="17">
        <v>16.43</v>
      </c>
      <c r="AO736" s="17">
        <v>15.66</v>
      </c>
      <c r="AP736" s="17">
        <v>1640</v>
      </c>
      <c r="AQ736" s="17">
        <v>50</v>
      </c>
      <c r="AR736" s="17">
        <v>100</v>
      </c>
      <c r="AS736" s="17">
        <v>23</v>
      </c>
      <c r="AT736" s="17">
        <v>68</v>
      </c>
      <c r="AU736" s="17">
        <v>6</v>
      </c>
      <c r="AV736" s="17"/>
      <c r="AW736" s="17"/>
      <c r="AX736" s="17"/>
    </row>
    <row r="737" spans="1:50" x14ac:dyDescent="0.15">
      <c r="A737" s="17" t="s">
        <v>636</v>
      </c>
      <c r="B737" s="17" t="s">
        <v>637</v>
      </c>
      <c r="C737" s="17">
        <v>2.54</v>
      </c>
      <c r="D737" s="17">
        <v>2.54</v>
      </c>
      <c r="E737" s="17">
        <v>2.4700000000000002</v>
      </c>
      <c r="F737" s="17">
        <v>2.4900000000000002</v>
      </c>
      <c r="G737" s="17">
        <v>2.5499999999999998</v>
      </c>
      <c r="H737" s="17">
        <v>930</v>
      </c>
      <c r="I737" s="17">
        <v>1448</v>
      </c>
      <c r="J737" s="17">
        <v>-1.6</v>
      </c>
      <c r="K737" s="17">
        <v>-0.4</v>
      </c>
      <c r="L737" s="17">
        <v>-2</v>
      </c>
      <c r="M737" s="17">
        <v>-2.4</v>
      </c>
      <c r="N737" s="17">
        <v>-0.4</v>
      </c>
      <c r="O737" s="17">
        <v>29</v>
      </c>
      <c r="P737" s="17">
        <v>-2</v>
      </c>
      <c r="Q737" s="17">
        <v>0.8</v>
      </c>
      <c r="R737" s="17">
        <v>0</v>
      </c>
      <c r="S737" s="17">
        <v>-2.8</v>
      </c>
      <c r="T737" s="17">
        <v>100</v>
      </c>
      <c r="U737" s="17">
        <v>-14</v>
      </c>
      <c r="V737" s="17">
        <v>0.03</v>
      </c>
      <c r="W737" s="17">
        <v>20</v>
      </c>
      <c r="X737" s="17">
        <v>534</v>
      </c>
      <c r="Y737" s="17">
        <v>0</v>
      </c>
      <c r="Z737" s="17">
        <v>-0.8</v>
      </c>
      <c r="AA737" s="17">
        <v>1130</v>
      </c>
      <c r="AB737" s="17">
        <v>930</v>
      </c>
      <c r="AC737" s="17">
        <v>1448</v>
      </c>
      <c r="AD737" s="17">
        <v>1300</v>
      </c>
      <c r="AE737" s="17">
        <v>-0.4</v>
      </c>
      <c r="AF737" s="17">
        <v>0.8</v>
      </c>
      <c r="AG737" s="17">
        <v>0</v>
      </c>
      <c r="AH737" s="17">
        <v>-0.4</v>
      </c>
      <c r="AI737" s="17">
        <v>0.14000000000000001</v>
      </c>
      <c r="AJ737" s="17">
        <v>2.4700000000000002</v>
      </c>
      <c r="AK737" s="17">
        <v>1.01</v>
      </c>
      <c r="AL737" s="17">
        <v>120</v>
      </c>
      <c r="AM737" s="17">
        <v>2.4900000000000002</v>
      </c>
      <c r="AN737" s="17">
        <v>2.54</v>
      </c>
      <c r="AO737" s="17">
        <v>2.4700000000000002</v>
      </c>
      <c r="AP737" s="17">
        <v>250</v>
      </c>
      <c r="AQ737" s="17">
        <v>100</v>
      </c>
      <c r="AR737" s="17">
        <v>100</v>
      </c>
      <c r="AS737" s="17">
        <v>100</v>
      </c>
      <c r="AT737" s="17">
        <v>0</v>
      </c>
      <c r="AU737" s="17">
        <v>-10</v>
      </c>
      <c r="AV737" s="17"/>
      <c r="AW737" s="17"/>
      <c r="AX737" s="17"/>
    </row>
    <row r="738" spans="1:50" x14ac:dyDescent="0.15">
      <c r="A738" s="17" t="s">
        <v>146</v>
      </c>
      <c r="B738" s="17" t="s">
        <v>147</v>
      </c>
      <c r="C738" s="17">
        <v>11.43</v>
      </c>
      <c r="D738" s="17">
        <v>11.43</v>
      </c>
      <c r="E738" s="17">
        <v>11.43</v>
      </c>
      <c r="F738" s="17">
        <v>11.43</v>
      </c>
      <c r="G738" s="17">
        <v>11.43</v>
      </c>
      <c r="H738" s="17">
        <v>930</v>
      </c>
      <c r="I738" s="17">
        <v>1500</v>
      </c>
      <c r="J738" s="17">
        <v>0</v>
      </c>
      <c r="K738" s="17">
        <v>0</v>
      </c>
      <c r="L738" s="17">
        <v>0</v>
      </c>
      <c r="M738" s="17">
        <v>0</v>
      </c>
      <c r="N738" s="17">
        <v>0</v>
      </c>
      <c r="O738" s="17">
        <v>0</v>
      </c>
      <c r="P738" s="17">
        <v>0</v>
      </c>
      <c r="Q738" s="17">
        <v>0</v>
      </c>
      <c r="R738" s="17">
        <v>0</v>
      </c>
      <c r="S738" s="17">
        <v>0</v>
      </c>
      <c r="T738" s="17">
        <v>0</v>
      </c>
      <c r="U738" s="17">
        <v>0</v>
      </c>
      <c r="V738" s="17">
        <v>0</v>
      </c>
      <c r="W738" s="17">
        <v>0</v>
      </c>
      <c r="X738" s="17">
        <v>0</v>
      </c>
      <c r="Y738" s="17">
        <v>0</v>
      </c>
      <c r="Z738" s="17">
        <v>0</v>
      </c>
      <c r="AA738" s="17">
        <v>1130</v>
      </c>
      <c r="AB738" s="17">
        <v>930</v>
      </c>
      <c r="AC738" s="17">
        <v>1500</v>
      </c>
      <c r="AD738" s="17">
        <v>1300</v>
      </c>
      <c r="AE738" s="17">
        <v>0</v>
      </c>
      <c r="AF738" s="17">
        <v>0</v>
      </c>
      <c r="AG738" s="17">
        <v>0</v>
      </c>
      <c r="AH738" s="17">
        <v>0</v>
      </c>
      <c r="AI738" s="17">
        <v>0</v>
      </c>
      <c r="AJ738" s="17">
        <v>11.454499999999999</v>
      </c>
      <c r="AK738" s="17">
        <v>1</v>
      </c>
      <c r="AL738" s="17">
        <v>0</v>
      </c>
      <c r="AM738" s="17">
        <v>11.43</v>
      </c>
      <c r="AN738" s="17">
        <v>11.43</v>
      </c>
      <c r="AO738" s="17">
        <v>11.43</v>
      </c>
      <c r="AP738" s="17">
        <v>1143</v>
      </c>
      <c r="AQ738" s="17">
        <v>0</v>
      </c>
      <c r="AR738" s="17">
        <v>0</v>
      </c>
      <c r="AS738" s="17">
        <v>33</v>
      </c>
      <c r="AT738" s="17">
        <v>33</v>
      </c>
      <c r="AU738" s="17">
        <v>-8</v>
      </c>
      <c r="AV738" s="17"/>
      <c r="AW738" s="17"/>
      <c r="AX738" s="17"/>
    </row>
    <row r="739" spans="1:50" x14ac:dyDescent="0.15">
      <c r="A739" s="17" t="s">
        <v>770</v>
      </c>
      <c r="B739" s="17" t="s">
        <v>771</v>
      </c>
      <c r="C739" s="17">
        <v>14.1</v>
      </c>
      <c r="D739" s="17">
        <v>15.1</v>
      </c>
      <c r="E739" s="17">
        <v>14.02</v>
      </c>
      <c r="F739" s="17">
        <v>14.82</v>
      </c>
      <c r="G739" s="17">
        <v>14.12</v>
      </c>
      <c r="H739" s="17">
        <v>1416</v>
      </c>
      <c r="I739" s="17">
        <v>930</v>
      </c>
      <c r="J739" s="17">
        <v>1.3</v>
      </c>
      <c r="K739" s="17">
        <v>3.8</v>
      </c>
      <c r="L739" s="17">
        <v>5</v>
      </c>
      <c r="M739" s="17">
        <v>4.8</v>
      </c>
      <c r="N739" s="17">
        <v>-0.1</v>
      </c>
      <c r="O739" s="17">
        <v>74</v>
      </c>
      <c r="P739" s="17">
        <v>-1.9</v>
      </c>
      <c r="Q739" s="17">
        <v>5.5</v>
      </c>
      <c r="R739" s="17">
        <v>6.9</v>
      </c>
      <c r="S739" s="17">
        <v>-0.6</v>
      </c>
      <c r="T739" s="17">
        <v>7</v>
      </c>
      <c r="U739" s="17">
        <v>50</v>
      </c>
      <c r="V739" s="17">
        <v>7.0000000000000007E-2</v>
      </c>
      <c r="W739" s="17">
        <v>32</v>
      </c>
      <c r="X739" s="17">
        <v>2278</v>
      </c>
      <c r="Y739" s="17">
        <v>0.1</v>
      </c>
      <c r="Z739" s="17">
        <v>2.8</v>
      </c>
      <c r="AA739" s="17">
        <v>930</v>
      </c>
      <c r="AB739" s="17">
        <v>945</v>
      </c>
      <c r="AC739" s="17">
        <v>1321</v>
      </c>
      <c r="AD739" s="17">
        <v>1416</v>
      </c>
      <c r="AE739" s="17">
        <v>-1.8</v>
      </c>
      <c r="AF739" s="17">
        <v>5</v>
      </c>
      <c r="AG739" s="17">
        <v>4.8</v>
      </c>
      <c r="AH739" s="17">
        <v>-1.8</v>
      </c>
      <c r="AI739" s="17">
        <v>0.87</v>
      </c>
      <c r="AJ739" s="17">
        <v>12.0535</v>
      </c>
      <c r="AK739" s="17">
        <v>1.23</v>
      </c>
      <c r="AL739" s="17">
        <v>10</v>
      </c>
      <c r="AM739" s="17">
        <v>14.05</v>
      </c>
      <c r="AN739" s="17">
        <v>14.77</v>
      </c>
      <c r="AO739" s="17">
        <v>14.11</v>
      </c>
      <c r="AP739" s="17">
        <v>1509</v>
      </c>
      <c r="AQ739" s="17">
        <v>62</v>
      </c>
      <c r="AR739" s="17">
        <v>87</v>
      </c>
      <c r="AS739" s="17">
        <v>9</v>
      </c>
      <c r="AT739" s="17">
        <v>85</v>
      </c>
      <c r="AU739" s="17">
        <v>10</v>
      </c>
      <c r="AV739" s="17"/>
      <c r="AW739" s="17"/>
      <c r="AX739" s="17"/>
    </row>
    <row r="740" spans="1:50" x14ac:dyDescent="0.15">
      <c r="A740" s="17" t="s">
        <v>491</v>
      </c>
      <c r="B740" s="17" t="s">
        <v>492</v>
      </c>
      <c r="C740" s="17">
        <v>20.32</v>
      </c>
      <c r="D740" s="17">
        <v>20.55</v>
      </c>
      <c r="E740" s="17">
        <v>20.28</v>
      </c>
      <c r="F740" s="17">
        <v>20.37</v>
      </c>
      <c r="G740" s="17">
        <v>20.420000000000002</v>
      </c>
      <c r="H740" s="17">
        <v>933</v>
      </c>
      <c r="I740" s="17">
        <v>1418</v>
      </c>
      <c r="J740" s="17">
        <v>0.3</v>
      </c>
      <c r="K740" s="17">
        <v>-0.1</v>
      </c>
      <c r="L740" s="17">
        <v>0.2</v>
      </c>
      <c r="M740" s="17">
        <v>-0.2</v>
      </c>
      <c r="N740" s="17">
        <v>-0.5</v>
      </c>
      <c r="O740" s="17">
        <v>33</v>
      </c>
      <c r="P740" s="17">
        <v>-0.9</v>
      </c>
      <c r="Q740" s="17">
        <v>0.4</v>
      </c>
      <c r="R740" s="17">
        <v>1.1000000000000001</v>
      </c>
      <c r="S740" s="17">
        <v>-0.2</v>
      </c>
      <c r="T740" s="17">
        <v>15</v>
      </c>
      <c r="U740" s="17">
        <v>-7</v>
      </c>
      <c r="V740" s="17">
        <v>0.01</v>
      </c>
      <c r="W740" s="17">
        <v>30</v>
      </c>
      <c r="X740" s="17">
        <v>43</v>
      </c>
      <c r="Y740" s="17">
        <v>0.4</v>
      </c>
      <c r="Z740" s="17">
        <v>0.8</v>
      </c>
      <c r="AA740" s="17">
        <v>930</v>
      </c>
      <c r="AB740" s="17">
        <v>933</v>
      </c>
      <c r="AC740" s="17">
        <v>1418</v>
      </c>
      <c r="AD740" s="17">
        <v>1300</v>
      </c>
      <c r="AE740" s="17">
        <v>-0.2</v>
      </c>
      <c r="AF740" s="17">
        <v>0.4</v>
      </c>
      <c r="AG740" s="17">
        <v>1.1000000000000001</v>
      </c>
      <c r="AH740" s="17">
        <v>-0.2</v>
      </c>
      <c r="AI740" s="17">
        <v>1.04</v>
      </c>
      <c r="AJ740" s="17">
        <v>20.172999999999998</v>
      </c>
      <c r="AK740" s="17">
        <v>1.01</v>
      </c>
      <c r="AL740" s="17">
        <v>43</v>
      </c>
      <c r="AM740" s="17">
        <v>20.32</v>
      </c>
      <c r="AN740" s="17">
        <v>20.55</v>
      </c>
      <c r="AO740" s="17">
        <v>20.28</v>
      </c>
      <c r="AP740" s="17">
        <v>2042</v>
      </c>
      <c r="AQ740" s="17">
        <v>0</v>
      </c>
      <c r="AR740" s="17">
        <v>90</v>
      </c>
      <c r="AS740" s="17">
        <v>0</v>
      </c>
      <c r="AT740" s="17">
        <v>70</v>
      </c>
      <c r="AU740" s="17">
        <v>3</v>
      </c>
      <c r="AV740" s="17"/>
      <c r="AW740" s="17"/>
      <c r="AX740" s="17"/>
    </row>
    <row r="741" spans="1:50" x14ac:dyDescent="0.15">
      <c r="A741" s="17" t="s">
        <v>3230</v>
      </c>
      <c r="B741" s="17" t="s">
        <v>3231</v>
      </c>
      <c r="C741" s="17">
        <v>34.9</v>
      </c>
      <c r="D741" s="17">
        <v>34.9</v>
      </c>
      <c r="E741" s="17">
        <v>33.97</v>
      </c>
      <c r="F741" s="17">
        <v>34.33</v>
      </c>
      <c r="G741" s="17">
        <v>34.909999999999997</v>
      </c>
      <c r="H741" s="17">
        <v>930</v>
      </c>
      <c r="I741" s="17">
        <v>1109</v>
      </c>
      <c r="J741" s="17">
        <v>-2.1</v>
      </c>
      <c r="K741" s="17">
        <v>0.5</v>
      </c>
      <c r="L741" s="17">
        <v>-1.6</v>
      </c>
      <c r="M741" s="17">
        <v>-1.7</v>
      </c>
      <c r="N741" s="17">
        <v>0</v>
      </c>
      <c r="O741" s="17">
        <v>39</v>
      </c>
      <c r="P741" s="17">
        <v>-1.6</v>
      </c>
      <c r="Q741" s="17">
        <v>1.1000000000000001</v>
      </c>
      <c r="R741" s="17">
        <v>0</v>
      </c>
      <c r="S741" s="17">
        <v>-2.7</v>
      </c>
      <c r="T741" s="17">
        <v>100</v>
      </c>
      <c r="U741" s="17">
        <v>18</v>
      </c>
      <c r="V741" s="17">
        <v>0.03</v>
      </c>
      <c r="W741" s="17">
        <v>20</v>
      </c>
      <c r="X741" s="17">
        <v>401</v>
      </c>
      <c r="Y741" s="17">
        <v>-0.3</v>
      </c>
      <c r="Z741" s="17">
        <v>-0.7</v>
      </c>
      <c r="AA741" s="17">
        <v>1109</v>
      </c>
      <c r="AB741" s="17">
        <v>930</v>
      </c>
      <c r="AC741" s="17">
        <v>1454</v>
      </c>
      <c r="AD741" s="17">
        <v>1314</v>
      </c>
      <c r="AE741" s="17">
        <v>-0.9</v>
      </c>
      <c r="AF741" s="17">
        <v>0.4</v>
      </c>
      <c r="AG741" s="17">
        <v>0</v>
      </c>
      <c r="AH741" s="17">
        <v>-0.9</v>
      </c>
      <c r="AI741" s="17">
        <v>0.34</v>
      </c>
      <c r="AJ741" s="17">
        <v>31.567</v>
      </c>
      <c r="AK741" s="17">
        <v>1.0900000000000001</v>
      </c>
      <c r="AL741" s="17">
        <v>101</v>
      </c>
      <c r="AM741" s="17">
        <v>33.97</v>
      </c>
      <c r="AN741" s="17">
        <v>34.9</v>
      </c>
      <c r="AO741" s="17">
        <v>34.200000000000003</v>
      </c>
      <c r="AP741" s="17">
        <v>3465</v>
      </c>
      <c r="AQ741" s="17">
        <v>100</v>
      </c>
      <c r="AR741" s="17">
        <v>44</v>
      </c>
      <c r="AS741" s="17">
        <v>100</v>
      </c>
      <c r="AT741" s="17">
        <v>0</v>
      </c>
      <c r="AU741" s="17">
        <v>-10</v>
      </c>
      <c r="AV741" s="17"/>
      <c r="AW741" s="17"/>
      <c r="AX741" s="17"/>
    </row>
    <row r="742" spans="1:50" x14ac:dyDescent="0.15">
      <c r="A742" s="17" t="s">
        <v>1030</v>
      </c>
      <c r="B742" s="17" t="s">
        <v>1031</v>
      </c>
      <c r="C742" s="17">
        <v>7.4</v>
      </c>
      <c r="D742" s="17">
        <v>7.53</v>
      </c>
      <c r="E742" s="17">
        <v>7.37</v>
      </c>
      <c r="F742" s="17">
        <v>7.5</v>
      </c>
      <c r="G742" s="17">
        <v>7.37</v>
      </c>
      <c r="H742" s="17">
        <v>1035</v>
      </c>
      <c r="I742" s="17">
        <v>952</v>
      </c>
      <c r="J742" s="17">
        <v>0.7</v>
      </c>
      <c r="K742" s="17">
        <v>0.7</v>
      </c>
      <c r="L742" s="17">
        <v>1.3</v>
      </c>
      <c r="M742" s="17">
        <v>1.7</v>
      </c>
      <c r="N742" s="17">
        <v>0.4</v>
      </c>
      <c r="O742" s="17">
        <v>81</v>
      </c>
      <c r="P742" s="17">
        <v>-0.4</v>
      </c>
      <c r="Q742" s="17">
        <v>1.7</v>
      </c>
      <c r="R742" s="17">
        <v>1.7</v>
      </c>
      <c r="S742" s="17">
        <v>-0.4</v>
      </c>
      <c r="T742" s="17">
        <v>19</v>
      </c>
      <c r="U742" s="17">
        <v>31</v>
      </c>
      <c r="V742" s="17">
        <v>0.02</v>
      </c>
      <c r="W742" s="17">
        <v>50</v>
      </c>
      <c r="X742" s="17">
        <v>264</v>
      </c>
      <c r="Y742" s="17">
        <v>0</v>
      </c>
      <c r="Z742" s="17">
        <v>-0.1</v>
      </c>
      <c r="AA742" s="17">
        <v>952</v>
      </c>
      <c r="AB742" s="17">
        <v>1035</v>
      </c>
      <c r="AC742" s="17">
        <v>1406</v>
      </c>
      <c r="AD742" s="17">
        <v>1457</v>
      </c>
      <c r="AE742" s="17">
        <v>-0.3</v>
      </c>
      <c r="AF742" s="17">
        <v>1.5</v>
      </c>
      <c r="AG742" s="17">
        <v>1.8</v>
      </c>
      <c r="AH742" s="17">
        <v>-0.3</v>
      </c>
      <c r="AI742" s="17">
        <v>0.93</v>
      </c>
      <c r="AJ742" s="17">
        <v>7.367</v>
      </c>
      <c r="AK742" s="17">
        <v>1.02</v>
      </c>
      <c r="AL742" s="17">
        <v>0</v>
      </c>
      <c r="AM742" s="17">
        <v>7.37</v>
      </c>
      <c r="AN742" s="17">
        <v>7.53</v>
      </c>
      <c r="AO742" s="17">
        <v>7.39</v>
      </c>
      <c r="AP742" s="17">
        <v>752</v>
      </c>
      <c r="AQ742" s="17">
        <v>67</v>
      </c>
      <c r="AR742" s="17">
        <v>67</v>
      </c>
      <c r="AS742" s="17">
        <v>50</v>
      </c>
      <c r="AT742" s="17">
        <v>25</v>
      </c>
      <c r="AU742" s="17">
        <v>1</v>
      </c>
      <c r="AV742" s="17"/>
      <c r="AW742" s="17"/>
      <c r="AX742" s="17"/>
    </row>
    <row r="743" spans="1:50" x14ac:dyDescent="0.15">
      <c r="A743" s="17" t="s">
        <v>798</v>
      </c>
      <c r="B743" s="17" t="s">
        <v>799</v>
      </c>
      <c r="C743" s="17">
        <v>6.76</v>
      </c>
      <c r="D743" s="17">
        <v>6.98</v>
      </c>
      <c r="E743" s="17">
        <v>6.72</v>
      </c>
      <c r="F743" s="17">
        <v>6.84</v>
      </c>
      <c r="G743" s="17">
        <v>6.75</v>
      </c>
      <c r="H743" s="17">
        <v>956</v>
      </c>
      <c r="I743" s="17">
        <v>931</v>
      </c>
      <c r="J743" s="17">
        <v>2.1</v>
      </c>
      <c r="K743" s="17">
        <v>-0.9</v>
      </c>
      <c r="L743" s="17">
        <v>1.2</v>
      </c>
      <c r="M743" s="17">
        <v>1.3</v>
      </c>
      <c r="N743" s="17">
        <v>0.1</v>
      </c>
      <c r="O743" s="17">
        <v>46</v>
      </c>
      <c r="P743" s="17">
        <v>-2</v>
      </c>
      <c r="Q743" s="17">
        <v>1.8</v>
      </c>
      <c r="R743" s="17">
        <v>3.2</v>
      </c>
      <c r="S743" s="17">
        <v>-0.6</v>
      </c>
      <c r="T743" s="17">
        <v>15</v>
      </c>
      <c r="U743" s="17">
        <v>-23</v>
      </c>
      <c r="V743" s="17">
        <v>0.04</v>
      </c>
      <c r="W743" s="17">
        <v>72</v>
      </c>
      <c r="X743" s="17">
        <v>519</v>
      </c>
      <c r="Y743" s="17">
        <v>-0.1</v>
      </c>
      <c r="Z743" s="17">
        <v>0.9</v>
      </c>
      <c r="AA743" s="17">
        <v>931</v>
      </c>
      <c r="AB743" s="17">
        <v>956</v>
      </c>
      <c r="AC743" s="17">
        <v>1457</v>
      </c>
      <c r="AD743" s="17">
        <v>1300</v>
      </c>
      <c r="AE743" s="17">
        <v>-1.2</v>
      </c>
      <c r="AF743" s="17">
        <v>0.4</v>
      </c>
      <c r="AG743" s="17">
        <v>3.1</v>
      </c>
      <c r="AH743" s="17">
        <v>-1.2</v>
      </c>
      <c r="AI743" s="17">
        <v>1.1100000000000001</v>
      </c>
      <c r="AJ743" s="17">
        <v>6.5439999999999996</v>
      </c>
      <c r="AK743" s="17">
        <v>1.05</v>
      </c>
      <c r="AL743" s="17">
        <v>12</v>
      </c>
      <c r="AM743" s="17">
        <v>6.72</v>
      </c>
      <c r="AN743" s="17">
        <v>6.97</v>
      </c>
      <c r="AO743" s="17">
        <v>6.81</v>
      </c>
      <c r="AP743" s="17">
        <v>692</v>
      </c>
      <c r="AQ743" s="17">
        <v>100</v>
      </c>
      <c r="AR743" s="17">
        <v>67</v>
      </c>
      <c r="AS743" s="17">
        <v>36</v>
      </c>
      <c r="AT743" s="17">
        <v>91</v>
      </c>
      <c r="AU743" s="17">
        <v>5</v>
      </c>
      <c r="AV743" s="17"/>
      <c r="AW743" s="17"/>
      <c r="AX743" s="17"/>
    </row>
    <row r="744" spans="1:50" x14ac:dyDescent="0.15">
      <c r="A744" s="17" t="s">
        <v>3462</v>
      </c>
      <c r="B744" s="17" t="s">
        <v>3463</v>
      </c>
      <c r="C744" s="17">
        <v>4.25</v>
      </c>
      <c r="D744" s="17">
        <v>4.26</v>
      </c>
      <c r="E744" s="17">
        <v>4.1100000000000003</v>
      </c>
      <c r="F744" s="17">
        <v>4.16</v>
      </c>
      <c r="G744" s="17">
        <v>4.26</v>
      </c>
      <c r="H744" s="17">
        <v>942</v>
      </c>
      <c r="I744" s="17">
        <v>1440</v>
      </c>
      <c r="J744" s="17">
        <v>-1.6</v>
      </c>
      <c r="K744" s="17">
        <v>-0.5</v>
      </c>
      <c r="L744" s="17">
        <v>-2.1</v>
      </c>
      <c r="M744" s="17">
        <v>-2.4</v>
      </c>
      <c r="N744" s="17">
        <v>-0.2</v>
      </c>
      <c r="O744" s="17">
        <v>33</v>
      </c>
      <c r="P744" s="17">
        <v>-2.4</v>
      </c>
      <c r="Q744" s="17">
        <v>1.2</v>
      </c>
      <c r="R744" s="17">
        <v>0.2</v>
      </c>
      <c r="S744" s="17">
        <v>-3.3</v>
      </c>
      <c r="T744" s="17">
        <v>93</v>
      </c>
      <c r="U744" s="17">
        <v>-13</v>
      </c>
      <c r="V744" s="17">
        <v>0.04</v>
      </c>
      <c r="W744" s="17">
        <v>20</v>
      </c>
      <c r="X744" s="17">
        <v>176</v>
      </c>
      <c r="Y744" s="17">
        <v>-0.2</v>
      </c>
      <c r="Z744" s="17">
        <v>-0.2</v>
      </c>
      <c r="AA744" s="17">
        <v>1111</v>
      </c>
      <c r="AB744" s="17">
        <v>942</v>
      </c>
      <c r="AC744" s="17">
        <v>1440</v>
      </c>
      <c r="AD744" s="17">
        <v>1338</v>
      </c>
      <c r="AE744" s="17">
        <v>-1</v>
      </c>
      <c r="AF744" s="17">
        <v>1.2</v>
      </c>
      <c r="AG744" s="17">
        <v>0.2</v>
      </c>
      <c r="AH744" s="17">
        <v>-1</v>
      </c>
      <c r="AI744" s="17">
        <v>0.33</v>
      </c>
      <c r="AJ744" s="17">
        <v>4.0694999999999997</v>
      </c>
      <c r="AK744" s="17">
        <v>1.02</v>
      </c>
      <c r="AL744" s="17">
        <v>100</v>
      </c>
      <c r="AM744" s="17">
        <v>4.16</v>
      </c>
      <c r="AN744" s="17">
        <v>4.26</v>
      </c>
      <c r="AO744" s="17">
        <v>4.1100000000000003</v>
      </c>
      <c r="AP744" s="17">
        <v>420</v>
      </c>
      <c r="AQ744" s="17">
        <v>100</v>
      </c>
      <c r="AR744" s="17">
        <v>50</v>
      </c>
      <c r="AS744" s="17">
        <v>100</v>
      </c>
      <c r="AT744" s="17">
        <v>67</v>
      </c>
      <c r="AU744" s="17">
        <v>-1</v>
      </c>
      <c r="AV744" s="17"/>
      <c r="AW744" s="17"/>
      <c r="AX744" s="17"/>
    </row>
    <row r="745" spans="1:50" x14ac:dyDescent="0.15">
      <c r="A745" s="17" t="s">
        <v>309</v>
      </c>
      <c r="B745" s="17" t="s">
        <v>310</v>
      </c>
      <c r="C745" s="17">
        <v>10.47</v>
      </c>
      <c r="D745" s="17">
        <v>10.54</v>
      </c>
      <c r="E745" s="17">
        <v>10.36</v>
      </c>
      <c r="F745" s="17">
        <v>10.48</v>
      </c>
      <c r="G745" s="17">
        <v>10.47</v>
      </c>
      <c r="H745" s="17">
        <v>930</v>
      </c>
      <c r="I745" s="17">
        <v>1120</v>
      </c>
      <c r="J745" s="17">
        <v>-0.2</v>
      </c>
      <c r="K745" s="17">
        <v>0.3</v>
      </c>
      <c r="L745" s="17">
        <v>0.1</v>
      </c>
      <c r="M745" s="17">
        <v>0.1</v>
      </c>
      <c r="N745" s="17">
        <v>0</v>
      </c>
      <c r="O745" s="17">
        <v>67</v>
      </c>
      <c r="P745" s="17">
        <v>-0.6</v>
      </c>
      <c r="Q745" s="17">
        <v>1.2</v>
      </c>
      <c r="R745" s="17">
        <v>0.7</v>
      </c>
      <c r="S745" s="17">
        <v>-1.1000000000000001</v>
      </c>
      <c r="T745" s="17">
        <v>61</v>
      </c>
      <c r="U745" s="17">
        <v>17</v>
      </c>
      <c r="V745" s="17">
        <v>0.02</v>
      </c>
      <c r="W745" s="17">
        <v>50</v>
      </c>
      <c r="X745" s="17">
        <v>156</v>
      </c>
      <c r="Y745" s="17">
        <v>0.7</v>
      </c>
      <c r="Z745" s="17">
        <v>0.4</v>
      </c>
      <c r="AA745" s="17">
        <v>1120</v>
      </c>
      <c r="AB745" s="17">
        <v>930</v>
      </c>
      <c r="AC745" s="17">
        <v>1441</v>
      </c>
      <c r="AD745" s="17">
        <v>1346</v>
      </c>
      <c r="AE745" s="17">
        <v>-0.1</v>
      </c>
      <c r="AF745" s="17">
        <v>0.5</v>
      </c>
      <c r="AG745" s="17">
        <v>0.7</v>
      </c>
      <c r="AH745" s="17">
        <v>-0.1</v>
      </c>
      <c r="AI745" s="17">
        <v>0.44</v>
      </c>
      <c r="AJ745" s="17">
        <v>10.6035</v>
      </c>
      <c r="AK745" s="17">
        <v>0.99</v>
      </c>
      <c r="AL745" s="17">
        <v>61</v>
      </c>
      <c r="AM745" s="17">
        <v>10.36</v>
      </c>
      <c r="AN745" s="17">
        <v>10.54</v>
      </c>
      <c r="AO745" s="17">
        <v>10.43</v>
      </c>
      <c r="AP745" s="17">
        <v>1049</v>
      </c>
      <c r="AQ745" s="17">
        <v>0</v>
      </c>
      <c r="AR745" s="17">
        <v>100</v>
      </c>
      <c r="AS745" s="17">
        <v>13</v>
      </c>
      <c r="AT745" s="17">
        <v>63</v>
      </c>
      <c r="AU745" s="17">
        <v>-8</v>
      </c>
      <c r="AV745" s="17"/>
      <c r="AW745" s="17"/>
      <c r="AX745" s="17"/>
    </row>
    <row r="746" spans="1:50" x14ac:dyDescent="0.15">
      <c r="A746" s="17" t="s">
        <v>656</v>
      </c>
      <c r="B746" s="17" t="s">
        <v>657</v>
      </c>
      <c r="C746" s="17">
        <v>14.19</v>
      </c>
      <c r="D746" s="17">
        <v>14.24</v>
      </c>
      <c r="E746" s="17">
        <v>14.04</v>
      </c>
      <c r="F746" s="17">
        <v>14.09</v>
      </c>
      <c r="G746" s="17">
        <v>14.16</v>
      </c>
      <c r="H746" s="17">
        <v>958</v>
      </c>
      <c r="I746" s="17">
        <v>1402</v>
      </c>
      <c r="J746" s="17">
        <v>-0.1</v>
      </c>
      <c r="K746" s="17">
        <v>-0.6</v>
      </c>
      <c r="L746" s="17">
        <v>-0.7</v>
      </c>
      <c r="M746" s="17">
        <v>-0.5</v>
      </c>
      <c r="N746" s="17">
        <v>0.2</v>
      </c>
      <c r="O746" s="17">
        <v>25</v>
      </c>
      <c r="P746" s="17">
        <v>-1.1000000000000001</v>
      </c>
      <c r="Q746" s="17">
        <v>0.4</v>
      </c>
      <c r="R746" s="17">
        <v>0.4</v>
      </c>
      <c r="S746" s="17">
        <v>-1.1000000000000001</v>
      </c>
      <c r="T746" s="17">
        <v>75</v>
      </c>
      <c r="U746" s="17">
        <v>-40</v>
      </c>
      <c r="V746" s="17">
        <v>0.01</v>
      </c>
      <c r="W746" s="17">
        <v>42</v>
      </c>
      <c r="X746" s="17">
        <v>183</v>
      </c>
      <c r="Y746" s="17">
        <v>-0.1</v>
      </c>
      <c r="Z746" s="17">
        <v>-0.1</v>
      </c>
      <c r="AA746" s="17">
        <v>1025</v>
      </c>
      <c r="AB746" s="17">
        <v>958</v>
      </c>
      <c r="AC746" s="17">
        <v>1402</v>
      </c>
      <c r="AD746" s="17">
        <v>1300</v>
      </c>
      <c r="AE746" s="17">
        <v>-0.7</v>
      </c>
      <c r="AF746" s="17">
        <v>0.3</v>
      </c>
      <c r="AG746" s="17">
        <v>0.4</v>
      </c>
      <c r="AH746" s="17">
        <v>-0.7</v>
      </c>
      <c r="AI746" s="17">
        <v>0.75</v>
      </c>
      <c r="AJ746" s="17">
        <v>14.099500000000001</v>
      </c>
      <c r="AK746" s="17">
        <v>1</v>
      </c>
      <c r="AL746" s="17">
        <v>33</v>
      </c>
      <c r="AM746" s="17">
        <v>14.12</v>
      </c>
      <c r="AN746" s="17">
        <v>14.24</v>
      </c>
      <c r="AO746" s="17">
        <v>14.05</v>
      </c>
      <c r="AP746" s="17">
        <v>1419</v>
      </c>
      <c r="AQ746" s="17">
        <v>100</v>
      </c>
      <c r="AR746" s="17">
        <v>50</v>
      </c>
      <c r="AS746" s="17">
        <v>75</v>
      </c>
      <c r="AT746" s="17">
        <v>50</v>
      </c>
      <c r="AU746" s="17">
        <v>-7</v>
      </c>
      <c r="AV746" s="17"/>
      <c r="AW746" s="17"/>
      <c r="AX746" s="17"/>
    </row>
    <row r="747" spans="1:50" x14ac:dyDescent="0.15">
      <c r="A747" s="17" t="s">
        <v>780</v>
      </c>
      <c r="B747" s="17" t="s">
        <v>781</v>
      </c>
      <c r="C747" s="17">
        <v>16.73</v>
      </c>
      <c r="D747" s="17">
        <v>16.73</v>
      </c>
      <c r="E747" s="17">
        <v>16.73</v>
      </c>
      <c r="F747" s="17">
        <v>16.73</v>
      </c>
      <c r="G747" s="17">
        <v>16.73</v>
      </c>
      <c r="H747" s="17">
        <v>930</v>
      </c>
      <c r="I747" s="17">
        <v>1500</v>
      </c>
      <c r="J747" s="17">
        <v>0</v>
      </c>
      <c r="K747" s="17">
        <v>0</v>
      </c>
      <c r="L747" s="17">
        <v>0</v>
      </c>
      <c r="M747" s="17">
        <v>0</v>
      </c>
      <c r="N747" s="17">
        <v>0</v>
      </c>
      <c r="O747" s="17">
        <v>0</v>
      </c>
      <c r="P747" s="17">
        <v>0</v>
      </c>
      <c r="Q747" s="17">
        <v>0</v>
      </c>
      <c r="R747" s="17">
        <v>0</v>
      </c>
      <c r="S747" s="17">
        <v>0</v>
      </c>
      <c r="T747" s="17">
        <v>0</v>
      </c>
      <c r="U747" s="17">
        <v>0</v>
      </c>
      <c r="V747" s="17">
        <v>0</v>
      </c>
      <c r="W747" s="17">
        <v>0</v>
      </c>
      <c r="X747" s="17">
        <v>0</v>
      </c>
      <c r="Y747" s="17">
        <v>0</v>
      </c>
      <c r="Z747" s="17">
        <v>0</v>
      </c>
      <c r="AA747" s="17">
        <v>1130</v>
      </c>
      <c r="AB747" s="17">
        <v>930</v>
      </c>
      <c r="AC747" s="17">
        <v>1500</v>
      </c>
      <c r="AD747" s="17">
        <v>1300</v>
      </c>
      <c r="AE747" s="17">
        <v>0</v>
      </c>
      <c r="AF747" s="17">
        <v>0</v>
      </c>
      <c r="AG747" s="17">
        <v>0</v>
      </c>
      <c r="AH747" s="17">
        <v>0</v>
      </c>
      <c r="AI747" s="17">
        <v>0</v>
      </c>
      <c r="AJ747" s="17">
        <v>16.601500000000001</v>
      </c>
      <c r="AK747" s="17">
        <v>1.01</v>
      </c>
      <c r="AL747" s="17">
        <v>0</v>
      </c>
      <c r="AM747" s="17">
        <v>16.73</v>
      </c>
      <c r="AN747" s="17">
        <v>16.73</v>
      </c>
      <c r="AO747" s="17">
        <v>16.73</v>
      </c>
      <c r="AP747" s="17">
        <v>1673</v>
      </c>
      <c r="AQ747" s="17">
        <v>67</v>
      </c>
      <c r="AR747" s="17">
        <v>0</v>
      </c>
      <c r="AS747" s="17">
        <v>93</v>
      </c>
      <c r="AT747" s="17">
        <v>13</v>
      </c>
      <c r="AU747" s="17">
        <v>-8</v>
      </c>
      <c r="AV747" s="17"/>
      <c r="AW747" s="17"/>
      <c r="AX747" s="17"/>
    </row>
    <row r="748" spans="1:50" x14ac:dyDescent="0.15">
      <c r="A748" s="17" t="s">
        <v>196</v>
      </c>
      <c r="B748" s="17" t="s">
        <v>197</v>
      </c>
      <c r="C748" s="17">
        <v>52.04</v>
      </c>
      <c r="D748" s="17">
        <v>52.04</v>
      </c>
      <c r="E748" s="17">
        <v>52.04</v>
      </c>
      <c r="F748" s="17">
        <v>52.04</v>
      </c>
      <c r="G748" s="17">
        <v>52.04</v>
      </c>
      <c r="H748" s="17">
        <v>930</v>
      </c>
      <c r="I748" s="17">
        <v>1500</v>
      </c>
      <c r="J748" s="17">
        <v>0</v>
      </c>
      <c r="K748" s="17">
        <v>0</v>
      </c>
      <c r="L748" s="17">
        <v>0</v>
      </c>
      <c r="M748" s="17">
        <v>0</v>
      </c>
      <c r="N748" s="17">
        <v>0</v>
      </c>
      <c r="O748" s="17">
        <v>0</v>
      </c>
      <c r="P748" s="17">
        <v>0</v>
      </c>
      <c r="Q748" s="17">
        <v>0</v>
      </c>
      <c r="R748" s="17">
        <v>0</v>
      </c>
      <c r="S748" s="17">
        <v>0</v>
      </c>
      <c r="T748" s="17">
        <v>0</v>
      </c>
      <c r="U748" s="17">
        <v>0</v>
      </c>
      <c r="V748" s="17">
        <v>0</v>
      </c>
      <c r="W748" s="17">
        <v>0</v>
      </c>
      <c r="X748" s="17">
        <v>0</v>
      </c>
      <c r="Y748" s="17">
        <v>0</v>
      </c>
      <c r="Z748" s="17">
        <v>0</v>
      </c>
      <c r="AA748" s="17">
        <v>1130</v>
      </c>
      <c r="AB748" s="17">
        <v>930</v>
      </c>
      <c r="AC748" s="17">
        <v>1500</v>
      </c>
      <c r="AD748" s="17">
        <v>1300</v>
      </c>
      <c r="AE748" s="17">
        <v>0</v>
      </c>
      <c r="AF748" s="17">
        <v>0</v>
      </c>
      <c r="AG748" s="17">
        <v>0</v>
      </c>
      <c r="AH748" s="17">
        <v>0</v>
      </c>
      <c r="AI748" s="17">
        <v>0</v>
      </c>
      <c r="AJ748" s="17">
        <v>55.706499999999998</v>
      </c>
      <c r="AK748" s="17">
        <v>0.93</v>
      </c>
      <c r="AL748" s="17">
        <v>0</v>
      </c>
      <c r="AM748" s="17">
        <v>52.04</v>
      </c>
      <c r="AN748" s="17">
        <v>52.04</v>
      </c>
      <c r="AO748" s="17">
        <v>52.04</v>
      </c>
      <c r="AP748" s="17">
        <v>5204</v>
      </c>
      <c r="AQ748" s="17">
        <v>100</v>
      </c>
      <c r="AR748" s="17">
        <v>0</v>
      </c>
      <c r="AS748" s="17">
        <v>31</v>
      </c>
      <c r="AT748" s="17">
        <v>81</v>
      </c>
      <c r="AU748" s="17">
        <v>4</v>
      </c>
      <c r="AV748" s="17"/>
      <c r="AW748" s="17"/>
      <c r="AX748" s="17"/>
    </row>
    <row r="749" spans="1:50" x14ac:dyDescent="0.15">
      <c r="A749" s="17" t="s">
        <v>463</v>
      </c>
      <c r="B749" s="17" t="s">
        <v>464</v>
      </c>
      <c r="C749" s="17">
        <v>11.38</v>
      </c>
      <c r="D749" s="17">
        <v>11.49</v>
      </c>
      <c r="E749" s="17">
        <v>11.12</v>
      </c>
      <c r="F749" s="17">
        <v>11.21</v>
      </c>
      <c r="G749" s="17">
        <v>11.32</v>
      </c>
      <c r="H749" s="17">
        <v>935</v>
      </c>
      <c r="I749" s="17">
        <v>1403</v>
      </c>
      <c r="J749" s="17">
        <v>-1.8</v>
      </c>
      <c r="K749" s="17">
        <v>0.3</v>
      </c>
      <c r="L749" s="17">
        <v>-1.5</v>
      </c>
      <c r="M749" s="17">
        <v>-1</v>
      </c>
      <c r="N749" s="17">
        <v>0.5</v>
      </c>
      <c r="O749" s="17">
        <v>24</v>
      </c>
      <c r="P749" s="17">
        <v>-2.5</v>
      </c>
      <c r="Q749" s="17">
        <v>0.8</v>
      </c>
      <c r="R749" s="17">
        <v>1</v>
      </c>
      <c r="S749" s="17">
        <v>-2.2999999999999998</v>
      </c>
      <c r="T749" s="17">
        <v>70</v>
      </c>
      <c r="U749" s="17">
        <v>8</v>
      </c>
      <c r="V749" s="17">
        <v>0.03</v>
      </c>
      <c r="W749" s="17">
        <v>9</v>
      </c>
      <c r="X749" s="17">
        <v>408</v>
      </c>
      <c r="Y749" s="17">
        <v>-0.1</v>
      </c>
      <c r="Z749" s="17">
        <v>0.1</v>
      </c>
      <c r="AA749" s="17">
        <v>1119</v>
      </c>
      <c r="AB749" s="17">
        <v>935</v>
      </c>
      <c r="AC749" s="17">
        <v>1403</v>
      </c>
      <c r="AD749" s="17">
        <v>1414</v>
      </c>
      <c r="AE749" s="17">
        <v>-0.4</v>
      </c>
      <c r="AF749" s="17">
        <v>0.8</v>
      </c>
      <c r="AG749" s="17">
        <v>1</v>
      </c>
      <c r="AH749" s="17">
        <v>-0.4</v>
      </c>
      <c r="AI749" s="17">
        <v>0.4</v>
      </c>
      <c r="AJ749" s="17">
        <v>10.832000000000001</v>
      </c>
      <c r="AK749" s="17">
        <v>1.03</v>
      </c>
      <c r="AL749" s="17">
        <v>50</v>
      </c>
      <c r="AM749" s="17">
        <v>11.15</v>
      </c>
      <c r="AN749" s="17">
        <v>11.49</v>
      </c>
      <c r="AO749" s="17">
        <v>11.12</v>
      </c>
      <c r="AP749" s="17">
        <v>1125</v>
      </c>
      <c r="AQ749" s="17">
        <v>20</v>
      </c>
      <c r="AR749" s="17">
        <v>0</v>
      </c>
      <c r="AS749" s="17">
        <v>8</v>
      </c>
      <c r="AT749" s="17">
        <v>17</v>
      </c>
      <c r="AU749" s="17">
        <v>3</v>
      </c>
      <c r="AV749" s="17"/>
      <c r="AW749" s="17"/>
      <c r="AX749" s="17"/>
    </row>
    <row r="750" spans="1:50" x14ac:dyDescent="0.15">
      <c r="A750" s="17" t="s">
        <v>385</v>
      </c>
      <c r="B750" s="17" t="s">
        <v>386</v>
      </c>
      <c r="C750" s="17">
        <v>8.6999999999999993</v>
      </c>
      <c r="D750" s="17">
        <v>8.75</v>
      </c>
      <c r="E750" s="17">
        <v>8.6199999999999992</v>
      </c>
      <c r="F750" s="17">
        <v>8.73</v>
      </c>
      <c r="G750" s="17">
        <v>8.7799999999999994</v>
      </c>
      <c r="H750" s="17">
        <v>949</v>
      </c>
      <c r="I750" s="17">
        <v>1120</v>
      </c>
      <c r="J750" s="17">
        <v>-0.7</v>
      </c>
      <c r="K750" s="17">
        <v>1</v>
      </c>
      <c r="L750" s="17">
        <v>0.3</v>
      </c>
      <c r="M750" s="17">
        <v>-0.6</v>
      </c>
      <c r="N750" s="17">
        <v>-0.9</v>
      </c>
      <c r="O750" s="17">
        <v>85</v>
      </c>
      <c r="P750" s="17">
        <v>-0.2</v>
      </c>
      <c r="Q750" s="17">
        <v>1.3</v>
      </c>
      <c r="R750" s="17">
        <v>0.6</v>
      </c>
      <c r="S750" s="17">
        <v>-0.9</v>
      </c>
      <c r="T750" s="17">
        <v>62</v>
      </c>
      <c r="U750" s="17">
        <v>69</v>
      </c>
      <c r="V750" s="17">
        <v>0.01</v>
      </c>
      <c r="W750" s="17">
        <v>15</v>
      </c>
      <c r="X750" s="17">
        <v>444</v>
      </c>
      <c r="Y750" s="17">
        <v>0.2</v>
      </c>
      <c r="Z750" s="17">
        <v>0</v>
      </c>
      <c r="AA750" s="17">
        <v>1120</v>
      </c>
      <c r="AB750" s="17">
        <v>949</v>
      </c>
      <c r="AC750" s="17">
        <v>1302</v>
      </c>
      <c r="AD750" s="17">
        <v>1419</v>
      </c>
      <c r="AE750" s="17">
        <v>-0.1</v>
      </c>
      <c r="AF750" s="17">
        <v>1.2</v>
      </c>
      <c r="AG750" s="17">
        <v>0.6</v>
      </c>
      <c r="AH750" s="17">
        <v>-0.1</v>
      </c>
      <c r="AI750" s="17">
        <v>0.46</v>
      </c>
      <c r="AJ750" s="17">
        <v>8.6234999999999999</v>
      </c>
      <c r="AK750" s="17">
        <v>1.01</v>
      </c>
      <c r="AL750" s="17">
        <v>123</v>
      </c>
      <c r="AM750" s="17">
        <v>8.6199999999999992</v>
      </c>
      <c r="AN750" s="17">
        <v>8.75</v>
      </c>
      <c r="AO750" s="17">
        <v>8.6300000000000008</v>
      </c>
      <c r="AP750" s="17">
        <v>874</v>
      </c>
      <c r="AQ750" s="17">
        <v>25</v>
      </c>
      <c r="AR750" s="17">
        <v>75</v>
      </c>
      <c r="AS750" s="17">
        <v>20</v>
      </c>
      <c r="AT750" s="17">
        <v>20</v>
      </c>
      <c r="AU750" s="17">
        <v>5</v>
      </c>
      <c r="AV750" s="17"/>
      <c r="AW750" s="17"/>
      <c r="AX750" s="17"/>
    </row>
    <row r="751" spans="1:50" x14ac:dyDescent="0.15">
      <c r="A751" s="17" t="s">
        <v>98</v>
      </c>
      <c r="B751" s="17" t="s">
        <v>99</v>
      </c>
      <c r="C751" s="17">
        <v>5.96</v>
      </c>
      <c r="D751" s="17">
        <v>5.98</v>
      </c>
      <c r="E751" s="17">
        <v>5.93</v>
      </c>
      <c r="F751" s="17">
        <v>5.95</v>
      </c>
      <c r="G751" s="17">
        <v>5.96</v>
      </c>
      <c r="H751" s="17">
        <v>1040</v>
      </c>
      <c r="I751" s="17">
        <v>1456</v>
      </c>
      <c r="J751" s="17">
        <v>0</v>
      </c>
      <c r="K751" s="17">
        <v>-0.2</v>
      </c>
      <c r="L751" s="17">
        <v>-0.2</v>
      </c>
      <c r="M751" s="17">
        <v>-0.2</v>
      </c>
      <c r="N751" s="17">
        <v>0</v>
      </c>
      <c r="O751" s="17">
        <v>40</v>
      </c>
      <c r="P751" s="17">
        <v>-0.5</v>
      </c>
      <c r="Q751" s="17">
        <v>0.3</v>
      </c>
      <c r="R751" s="17">
        <v>0.3</v>
      </c>
      <c r="S751" s="17">
        <v>-0.5</v>
      </c>
      <c r="T751" s="17">
        <v>60</v>
      </c>
      <c r="U751" s="17">
        <v>-20</v>
      </c>
      <c r="V751" s="17">
        <v>0.01</v>
      </c>
      <c r="W751" s="17">
        <v>50</v>
      </c>
      <c r="X751" s="17">
        <v>390</v>
      </c>
      <c r="Y751" s="17">
        <v>0</v>
      </c>
      <c r="Z751" s="17">
        <v>-0.2</v>
      </c>
      <c r="AA751" s="17">
        <v>1025</v>
      </c>
      <c r="AB751" s="17">
        <v>1040</v>
      </c>
      <c r="AC751" s="17">
        <v>1456</v>
      </c>
      <c r="AD751" s="17">
        <v>1300</v>
      </c>
      <c r="AE751" s="17">
        <v>-0.3</v>
      </c>
      <c r="AF751" s="17">
        <v>0.3</v>
      </c>
      <c r="AG751" s="17">
        <v>0.3</v>
      </c>
      <c r="AH751" s="17">
        <v>-0.3</v>
      </c>
      <c r="AI751" s="17">
        <v>0.8</v>
      </c>
      <c r="AJ751" s="17">
        <v>5.9865000000000004</v>
      </c>
      <c r="AK751" s="17">
        <v>0.99</v>
      </c>
      <c r="AL751" s="17">
        <v>50</v>
      </c>
      <c r="AM751" s="17">
        <v>5.94</v>
      </c>
      <c r="AN751" s="17">
        <v>5.98</v>
      </c>
      <c r="AO751" s="17">
        <v>5.93</v>
      </c>
      <c r="AP751" s="17">
        <v>597</v>
      </c>
      <c r="AQ751" s="17">
        <v>50</v>
      </c>
      <c r="AR751" s="17">
        <v>50</v>
      </c>
      <c r="AS751" s="17">
        <v>67</v>
      </c>
      <c r="AT751" s="17">
        <v>33</v>
      </c>
      <c r="AU751" s="17">
        <v>-10</v>
      </c>
      <c r="AV751" s="17"/>
      <c r="AW751" s="17"/>
      <c r="AX751" s="17"/>
    </row>
    <row r="752" spans="1:50" x14ac:dyDescent="0.15">
      <c r="A752" s="17" t="s">
        <v>124</v>
      </c>
      <c r="B752" s="17" t="s">
        <v>125</v>
      </c>
      <c r="C752" s="17">
        <v>4.47</v>
      </c>
      <c r="D752" s="17">
        <v>4.49</v>
      </c>
      <c r="E752" s="17">
        <v>4.45</v>
      </c>
      <c r="F752" s="17">
        <v>4.4800000000000004</v>
      </c>
      <c r="G752" s="17">
        <v>4.4800000000000004</v>
      </c>
      <c r="H752" s="17">
        <v>1459</v>
      </c>
      <c r="I752" s="17">
        <v>1027</v>
      </c>
      <c r="J752" s="17">
        <v>0</v>
      </c>
      <c r="K752" s="17">
        <v>0.2</v>
      </c>
      <c r="L752" s="17">
        <v>0.2</v>
      </c>
      <c r="M752" s="17">
        <v>0</v>
      </c>
      <c r="N752" s="17">
        <v>-0.2</v>
      </c>
      <c r="O752" s="17">
        <v>75</v>
      </c>
      <c r="P752" s="17">
        <v>-0.2</v>
      </c>
      <c r="Q752" s="17">
        <v>0.7</v>
      </c>
      <c r="R752" s="17">
        <v>0.4</v>
      </c>
      <c r="S752" s="17">
        <v>-0.4</v>
      </c>
      <c r="T752" s="17">
        <v>50</v>
      </c>
      <c r="U752" s="17">
        <v>25</v>
      </c>
      <c r="V752" s="17">
        <v>0.01</v>
      </c>
      <c r="W752" s="17">
        <v>67</v>
      </c>
      <c r="X752" s="17">
        <v>42</v>
      </c>
      <c r="Y752" s="17">
        <v>0</v>
      </c>
      <c r="Z752" s="17">
        <v>-0.2</v>
      </c>
      <c r="AA752" s="17">
        <v>1027</v>
      </c>
      <c r="AB752" s="17">
        <v>930</v>
      </c>
      <c r="AC752" s="17">
        <v>1458</v>
      </c>
      <c r="AD752" s="17">
        <v>1459</v>
      </c>
      <c r="AE752" s="17">
        <v>-0.2</v>
      </c>
      <c r="AF752" s="17">
        <v>0.2</v>
      </c>
      <c r="AG752" s="17">
        <v>0.2</v>
      </c>
      <c r="AH752" s="17">
        <v>-0.2</v>
      </c>
      <c r="AI752" s="17">
        <v>0.5</v>
      </c>
      <c r="AJ752" s="17">
        <v>4.5629999999999997</v>
      </c>
      <c r="AK752" s="17">
        <v>0.98</v>
      </c>
      <c r="AL752" s="17">
        <v>100</v>
      </c>
      <c r="AM752" s="17">
        <v>4.45</v>
      </c>
      <c r="AN752" s="17">
        <v>4.4800000000000004</v>
      </c>
      <c r="AO752" s="17">
        <v>4.47</v>
      </c>
      <c r="AP752" s="17">
        <v>449</v>
      </c>
      <c r="AQ752" s="17">
        <v>0</v>
      </c>
      <c r="AR752" s="17">
        <v>0</v>
      </c>
      <c r="AS752" s="17">
        <v>67</v>
      </c>
      <c r="AT752" s="17">
        <v>33</v>
      </c>
      <c r="AU752" s="17">
        <v>-10</v>
      </c>
      <c r="AV752" s="17"/>
      <c r="AW752" s="17"/>
      <c r="AX752" s="17"/>
    </row>
    <row r="753" spans="1:50" x14ac:dyDescent="0.15">
      <c r="A753" s="17" t="s">
        <v>846</v>
      </c>
      <c r="B753" s="17" t="s">
        <v>2070</v>
      </c>
      <c r="C753" s="17">
        <v>6.59</v>
      </c>
      <c r="D753" s="17">
        <v>6.65</v>
      </c>
      <c r="E753" s="17">
        <v>6.55</v>
      </c>
      <c r="F753" s="17">
        <v>6.59</v>
      </c>
      <c r="G753" s="17">
        <v>6.59</v>
      </c>
      <c r="H753" s="17">
        <v>1110</v>
      </c>
      <c r="I753" s="17">
        <v>1023</v>
      </c>
      <c r="J753" s="17">
        <v>0.5</v>
      </c>
      <c r="K753" s="17">
        <v>-0.5</v>
      </c>
      <c r="L753" s="17">
        <v>0</v>
      </c>
      <c r="M753" s="17">
        <v>0</v>
      </c>
      <c r="N753" s="17">
        <v>0</v>
      </c>
      <c r="O753" s="17">
        <v>40</v>
      </c>
      <c r="P753" s="17">
        <v>-0.9</v>
      </c>
      <c r="Q753" s="17">
        <v>0.6</v>
      </c>
      <c r="R753" s="17">
        <v>0.9</v>
      </c>
      <c r="S753" s="17">
        <v>-0.6</v>
      </c>
      <c r="T753" s="17">
        <v>40</v>
      </c>
      <c r="U753" s="17">
        <v>-30</v>
      </c>
      <c r="V753" s="17">
        <v>0.02</v>
      </c>
      <c r="W753" s="17">
        <v>70</v>
      </c>
      <c r="X753" s="17">
        <v>101</v>
      </c>
      <c r="Y753" s="17">
        <v>-0.3</v>
      </c>
      <c r="Z753" s="17">
        <v>-0.5</v>
      </c>
      <c r="AA753" s="17">
        <v>1023</v>
      </c>
      <c r="AB753" s="17">
        <v>1110</v>
      </c>
      <c r="AC753" s="17">
        <v>1443</v>
      </c>
      <c r="AD753" s="17">
        <v>1300</v>
      </c>
      <c r="AE753" s="17">
        <v>-0.5</v>
      </c>
      <c r="AF753" s="17">
        <v>0.5</v>
      </c>
      <c r="AG753" s="17">
        <v>0.9</v>
      </c>
      <c r="AH753" s="17">
        <v>-0.5</v>
      </c>
      <c r="AI753" s="17">
        <v>0.9</v>
      </c>
      <c r="AJ753" s="17">
        <v>6.6529999999999996</v>
      </c>
      <c r="AK753" s="17">
        <v>0.99</v>
      </c>
      <c r="AL753" s="17">
        <v>40</v>
      </c>
      <c r="AM753" s="17">
        <v>6.55</v>
      </c>
      <c r="AN753" s="17">
        <v>6.65</v>
      </c>
      <c r="AO753" s="17">
        <v>6.56</v>
      </c>
      <c r="AP753" s="17">
        <v>662</v>
      </c>
      <c r="AQ753" s="17">
        <v>100</v>
      </c>
      <c r="AR753" s="17">
        <v>0</v>
      </c>
      <c r="AS753" s="17">
        <v>100</v>
      </c>
      <c r="AT753" s="17">
        <v>0</v>
      </c>
      <c r="AU753" s="17">
        <v>-10</v>
      </c>
      <c r="AV753" s="17"/>
      <c r="AW753" s="17"/>
      <c r="AX753" s="17"/>
    </row>
    <row r="754" spans="1:50" x14ac:dyDescent="0.15">
      <c r="A754" s="17" t="s">
        <v>2788</v>
      </c>
      <c r="B754" s="17" t="s">
        <v>2789</v>
      </c>
      <c r="C754" s="17">
        <v>12.14</v>
      </c>
      <c r="D754" s="17">
        <v>12.22</v>
      </c>
      <c r="E754" s="17">
        <v>12.08</v>
      </c>
      <c r="F754" s="17">
        <v>12.14</v>
      </c>
      <c r="G754" s="17">
        <v>12.15</v>
      </c>
      <c r="H754" s="17">
        <v>949</v>
      </c>
      <c r="I754" s="17">
        <v>1411</v>
      </c>
      <c r="J754" s="17">
        <v>-0.1</v>
      </c>
      <c r="K754" s="17">
        <v>0.1</v>
      </c>
      <c r="L754" s="17">
        <v>0</v>
      </c>
      <c r="M754" s="17">
        <v>-0.1</v>
      </c>
      <c r="N754" s="17">
        <v>-0.1</v>
      </c>
      <c r="O754" s="17">
        <v>43</v>
      </c>
      <c r="P754" s="17">
        <v>-0.7</v>
      </c>
      <c r="Q754" s="17">
        <v>0.5</v>
      </c>
      <c r="R754" s="17">
        <v>0.7</v>
      </c>
      <c r="S754" s="17">
        <v>-0.5</v>
      </c>
      <c r="T754" s="17">
        <v>43</v>
      </c>
      <c r="U754" s="17">
        <v>7</v>
      </c>
      <c r="V754" s="17">
        <v>0.01</v>
      </c>
      <c r="W754" s="17">
        <v>25</v>
      </c>
      <c r="X754" s="17">
        <v>34</v>
      </c>
      <c r="Y754" s="17">
        <v>-0.1</v>
      </c>
      <c r="Z754" s="17">
        <v>0.1</v>
      </c>
      <c r="AA754" s="17">
        <v>1119</v>
      </c>
      <c r="AB754" s="17">
        <v>949</v>
      </c>
      <c r="AC754" s="17">
        <v>1411</v>
      </c>
      <c r="AD754" s="17">
        <v>1427</v>
      </c>
      <c r="AE754" s="17">
        <v>-0.2</v>
      </c>
      <c r="AF754" s="17">
        <v>0.5</v>
      </c>
      <c r="AG754" s="17">
        <v>0.7</v>
      </c>
      <c r="AH754" s="17">
        <v>-0.2</v>
      </c>
      <c r="AI754" s="17">
        <v>0.78</v>
      </c>
      <c r="AJ754" s="17">
        <v>12.534000000000001</v>
      </c>
      <c r="AK754" s="17">
        <v>0.97</v>
      </c>
      <c r="AL754" s="17">
        <v>42</v>
      </c>
      <c r="AM754" s="17">
        <v>12.1</v>
      </c>
      <c r="AN754" s="17">
        <v>12.22</v>
      </c>
      <c r="AO754" s="17">
        <v>12.08</v>
      </c>
      <c r="AP754" s="17">
        <v>1217</v>
      </c>
      <c r="AQ754" s="17">
        <v>100</v>
      </c>
      <c r="AR754" s="17">
        <v>0</v>
      </c>
      <c r="AS754" s="17">
        <v>25</v>
      </c>
      <c r="AT754" s="17">
        <v>50</v>
      </c>
      <c r="AU754" s="17">
        <v>4</v>
      </c>
      <c r="AV754" s="17"/>
      <c r="AW754" s="17"/>
      <c r="AX754" s="17"/>
    </row>
    <row r="755" spans="1:50" x14ac:dyDescent="0.15">
      <c r="A755" s="17" t="s">
        <v>499</v>
      </c>
      <c r="B755" s="17" t="s">
        <v>500</v>
      </c>
      <c r="C755" s="17">
        <v>14.36</v>
      </c>
      <c r="D755" s="17">
        <v>14.67</v>
      </c>
      <c r="E755" s="17">
        <v>14.27</v>
      </c>
      <c r="F755" s="17">
        <v>14.59</v>
      </c>
      <c r="G755" s="17">
        <v>14.35</v>
      </c>
      <c r="H755" s="17">
        <v>1044</v>
      </c>
      <c r="I755" s="17">
        <v>941</v>
      </c>
      <c r="J755" s="17">
        <v>1.6</v>
      </c>
      <c r="K755" s="17">
        <v>0</v>
      </c>
      <c r="L755" s="17">
        <v>1.6</v>
      </c>
      <c r="M755" s="17">
        <v>1.7</v>
      </c>
      <c r="N755" s="17">
        <v>0.1</v>
      </c>
      <c r="O755" s="17">
        <v>80</v>
      </c>
      <c r="P755" s="17">
        <v>-0.5</v>
      </c>
      <c r="Q755" s="17">
        <v>2.2000000000000002</v>
      </c>
      <c r="R755" s="17">
        <v>2.1</v>
      </c>
      <c r="S755" s="17">
        <v>-0.6</v>
      </c>
      <c r="T755" s="17">
        <v>22</v>
      </c>
      <c r="U755" s="17">
        <v>0</v>
      </c>
      <c r="V755" s="17">
        <v>0.03</v>
      </c>
      <c r="W755" s="17">
        <v>82</v>
      </c>
      <c r="X755" s="17">
        <v>609</v>
      </c>
      <c r="Y755" s="17">
        <v>-0.1</v>
      </c>
      <c r="Z755" s="17">
        <v>-0.6</v>
      </c>
      <c r="AA755" s="17">
        <v>941</v>
      </c>
      <c r="AB755" s="17">
        <v>1044</v>
      </c>
      <c r="AC755" s="17">
        <v>1354</v>
      </c>
      <c r="AD755" s="17">
        <v>1425</v>
      </c>
      <c r="AE755" s="17">
        <v>-0.3</v>
      </c>
      <c r="AF755" s="17">
        <v>0.8</v>
      </c>
      <c r="AG755" s="17">
        <v>2.1</v>
      </c>
      <c r="AH755" s="17">
        <v>-0.3</v>
      </c>
      <c r="AI755" s="17">
        <v>0.87</v>
      </c>
      <c r="AJ755" s="17">
        <v>14.438499999999999</v>
      </c>
      <c r="AK755" s="17">
        <v>1.01</v>
      </c>
      <c r="AL755" s="17">
        <v>21</v>
      </c>
      <c r="AM755" s="17">
        <v>14.27</v>
      </c>
      <c r="AN755" s="17">
        <v>14.66</v>
      </c>
      <c r="AO755" s="17">
        <v>14.48</v>
      </c>
      <c r="AP755" s="17">
        <v>1464</v>
      </c>
      <c r="AQ755" s="17">
        <v>100</v>
      </c>
      <c r="AR755" s="17">
        <v>0</v>
      </c>
      <c r="AS755" s="17">
        <v>100</v>
      </c>
      <c r="AT755" s="17">
        <v>11</v>
      </c>
      <c r="AU755" s="17">
        <v>-10</v>
      </c>
      <c r="AV755" s="17"/>
      <c r="AW755" s="17"/>
      <c r="AX755" s="17"/>
    </row>
    <row r="756" spans="1:50" x14ac:dyDescent="0.15">
      <c r="A756" s="17" t="s">
        <v>325</v>
      </c>
      <c r="B756" s="17" t="s">
        <v>326</v>
      </c>
      <c r="C756" s="17">
        <v>9.0500000000000007</v>
      </c>
      <c r="D756" s="17">
        <v>9.06</v>
      </c>
      <c r="E756" s="17">
        <v>8.94</v>
      </c>
      <c r="F756" s="17">
        <v>9</v>
      </c>
      <c r="G756" s="17">
        <v>9.09</v>
      </c>
      <c r="H756" s="17">
        <v>930</v>
      </c>
      <c r="I756" s="17">
        <v>1324</v>
      </c>
      <c r="J756" s="17">
        <v>-0.2</v>
      </c>
      <c r="K756" s="17">
        <v>-0.3</v>
      </c>
      <c r="L756" s="17">
        <v>-0.6</v>
      </c>
      <c r="M756" s="17">
        <v>-1</v>
      </c>
      <c r="N756" s="17">
        <v>-0.4</v>
      </c>
      <c r="O756" s="17">
        <v>50</v>
      </c>
      <c r="P756" s="17">
        <v>-0.7</v>
      </c>
      <c r="Q756" s="17">
        <v>0.7</v>
      </c>
      <c r="R756" s="17">
        <v>0.1</v>
      </c>
      <c r="S756" s="17">
        <v>-1.2</v>
      </c>
      <c r="T756" s="17">
        <v>92</v>
      </c>
      <c r="U756" s="17">
        <v>-25</v>
      </c>
      <c r="V756" s="17">
        <v>0.01</v>
      </c>
      <c r="W756" s="17">
        <v>67</v>
      </c>
      <c r="X756" s="17">
        <v>243</v>
      </c>
      <c r="Y756" s="17">
        <v>-0.1</v>
      </c>
      <c r="Z756" s="17">
        <v>-0.3</v>
      </c>
      <c r="AA756" s="17">
        <v>1050</v>
      </c>
      <c r="AB756" s="17">
        <v>930</v>
      </c>
      <c r="AC756" s="17">
        <v>1324</v>
      </c>
      <c r="AD756" s="17">
        <v>1300</v>
      </c>
      <c r="AE756" s="17">
        <v>-0.3</v>
      </c>
      <c r="AF756" s="17">
        <v>0.7</v>
      </c>
      <c r="AG756" s="17">
        <v>0</v>
      </c>
      <c r="AH756" s="17">
        <v>-0.3</v>
      </c>
      <c r="AI756" s="17">
        <v>0.25</v>
      </c>
      <c r="AJ756" s="17">
        <v>9.1485000000000003</v>
      </c>
      <c r="AK756" s="17">
        <v>0.98</v>
      </c>
      <c r="AL756" s="17">
        <v>167</v>
      </c>
      <c r="AM756" s="17">
        <v>8.99</v>
      </c>
      <c r="AN756" s="17">
        <v>9.0500000000000007</v>
      </c>
      <c r="AO756" s="17">
        <v>8.94</v>
      </c>
      <c r="AP756" s="17">
        <v>903</v>
      </c>
      <c r="AQ756" s="17">
        <v>100</v>
      </c>
      <c r="AR756" s="17">
        <v>0</v>
      </c>
      <c r="AS756" s="17">
        <v>100</v>
      </c>
      <c r="AT756" s="17">
        <v>25</v>
      </c>
      <c r="AU756" s="17">
        <v>-9</v>
      </c>
      <c r="AV756" s="17"/>
      <c r="AW756" s="17"/>
      <c r="AX756" s="17"/>
    </row>
    <row r="757" spans="1:50" x14ac:dyDescent="0.15">
      <c r="A757" s="17" t="s">
        <v>696</v>
      </c>
      <c r="B757" s="17" t="s">
        <v>697</v>
      </c>
      <c r="C757" s="17">
        <v>5.43</v>
      </c>
      <c r="D757" s="17">
        <v>5.45</v>
      </c>
      <c r="E757" s="17">
        <v>5.42</v>
      </c>
      <c r="F757" s="17">
        <v>5.42</v>
      </c>
      <c r="G757" s="17">
        <v>5.44</v>
      </c>
      <c r="H757" s="17">
        <v>1009</v>
      </c>
      <c r="I757" s="17">
        <v>1500</v>
      </c>
      <c r="J757" s="17">
        <v>0.2</v>
      </c>
      <c r="K757" s="17">
        <v>-0.4</v>
      </c>
      <c r="L757" s="17">
        <v>-0.2</v>
      </c>
      <c r="M757" s="17">
        <v>-0.4</v>
      </c>
      <c r="N757" s="17">
        <v>-0.2</v>
      </c>
      <c r="O757" s="17">
        <v>0</v>
      </c>
      <c r="P757" s="17">
        <v>-0.6</v>
      </c>
      <c r="Q757" s="17">
        <v>0</v>
      </c>
      <c r="R757" s="17">
        <v>0.4</v>
      </c>
      <c r="S757" s="17">
        <v>-0.2</v>
      </c>
      <c r="T757" s="17">
        <v>33</v>
      </c>
      <c r="U757" s="17">
        <v>-67</v>
      </c>
      <c r="V757" s="17">
        <v>0.01</v>
      </c>
      <c r="W757" s="17">
        <v>50</v>
      </c>
      <c r="X757" s="17">
        <v>49</v>
      </c>
      <c r="Y757" s="17">
        <v>0.2</v>
      </c>
      <c r="Z757" s="17">
        <v>0</v>
      </c>
      <c r="AA757" s="17">
        <v>1130</v>
      </c>
      <c r="AB757" s="17">
        <v>1009</v>
      </c>
      <c r="AC757" s="17">
        <v>1500</v>
      </c>
      <c r="AD757" s="17">
        <v>1300</v>
      </c>
      <c r="AE757" s="17">
        <v>-0.4</v>
      </c>
      <c r="AF757" s="17">
        <v>0</v>
      </c>
      <c r="AG757" s="17">
        <v>0.4</v>
      </c>
      <c r="AH757" s="17">
        <v>-0.4</v>
      </c>
      <c r="AI757" s="17">
        <v>1.33</v>
      </c>
      <c r="AJ757" s="17">
        <v>5.4640000000000004</v>
      </c>
      <c r="AK757" s="17">
        <v>0.99</v>
      </c>
      <c r="AL757" s="17">
        <v>50</v>
      </c>
      <c r="AM757" s="17">
        <v>5.43</v>
      </c>
      <c r="AN757" s="17">
        <v>5.45</v>
      </c>
      <c r="AO757" s="17">
        <v>5.42</v>
      </c>
      <c r="AP757" s="17">
        <v>544</v>
      </c>
      <c r="AQ757" s="17">
        <v>0</v>
      </c>
      <c r="AR757" s="17">
        <v>100</v>
      </c>
      <c r="AS757" s="17">
        <v>0</v>
      </c>
      <c r="AT757" s="17">
        <v>0</v>
      </c>
      <c r="AU757" s="17">
        <v>-10</v>
      </c>
      <c r="AV757" s="17"/>
      <c r="AW757" s="17"/>
      <c r="AX757" s="17"/>
    </row>
    <row r="758" spans="1:50" x14ac:dyDescent="0.15">
      <c r="A758" s="17" t="s">
        <v>128</v>
      </c>
      <c r="B758" s="17" t="s">
        <v>129</v>
      </c>
      <c r="C758" s="17">
        <v>7.81</v>
      </c>
      <c r="D758" s="17">
        <v>7.86</v>
      </c>
      <c r="E758" s="17">
        <v>7.71</v>
      </c>
      <c r="F758" s="17">
        <v>7.75</v>
      </c>
      <c r="G758" s="17">
        <v>7.8</v>
      </c>
      <c r="H758" s="17">
        <v>930</v>
      </c>
      <c r="I758" s="17">
        <v>1353</v>
      </c>
      <c r="J758" s="17">
        <v>-0.5</v>
      </c>
      <c r="K758" s="17">
        <v>-0.3</v>
      </c>
      <c r="L758" s="17">
        <v>-0.8</v>
      </c>
      <c r="M758" s="17">
        <v>-0.6</v>
      </c>
      <c r="N758" s="17">
        <v>0.1</v>
      </c>
      <c r="O758" s="17">
        <v>27</v>
      </c>
      <c r="P758" s="17">
        <v>-1.4</v>
      </c>
      <c r="Q758" s="17">
        <v>0.5</v>
      </c>
      <c r="R758" s="17">
        <v>0.6</v>
      </c>
      <c r="S758" s="17">
        <v>-1.3</v>
      </c>
      <c r="T758" s="17">
        <v>67</v>
      </c>
      <c r="U758" s="17">
        <v>-13</v>
      </c>
      <c r="V758" s="17">
        <v>0.02</v>
      </c>
      <c r="W758" s="17">
        <v>18</v>
      </c>
      <c r="X758" s="17">
        <v>309</v>
      </c>
      <c r="Y758" s="17">
        <v>0.5</v>
      </c>
      <c r="Z758" s="17">
        <v>-0.3</v>
      </c>
      <c r="AA758" s="17">
        <v>1130</v>
      </c>
      <c r="AB758" s="17">
        <v>930</v>
      </c>
      <c r="AC758" s="17">
        <v>1353</v>
      </c>
      <c r="AD758" s="17">
        <v>1302</v>
      </c>
      <c r="AE758" s="17">
        <v>-0.4</v>
      </c>
      <c r="AF758" s="17">
        <v>0.5</v>
      </c>
      <c r="AG758" s="17">
        <v>0.6</v>
      </c>
      <c r="AH758" s="17">
        <v>-0.4</v>
      </c>
      <c r="AI758" s="17">
        <v>0.53</v>
      </c>
      <c r="AJ758" s="17">
        <v>7.9844999999999997</v>
      </c>
      <c r="AK758" s="17">
        <v>0.97</v>
      </c>
      <c r="AL758" s="17">
        <v>45</v>
      </c>
      <c r="AM758" s="17">
        <v>7.75</v>
      </c>
      <c r="AN758" s="17">
        <v>7.86</v>
      </c>
      <c r="AO758" s="17">
        <v>7.71</v>
      </c>
      <c r="AP758" s="17">
        <v>778</v>
      </c>
      <c r="AQ758" s="17">
        <v>0</v>
      </c>
      <c r="AR758" s="17">
        <v>80</v>
      </c>
      <c r="AS758" s="17">
        <v>50</v>
      </c>
      <c r="AT758" s="17">
        <v>30</v>
      </c>
      <c r="AU758" s="17">
        <v>-8</v>
      </c>
      <c r="AV758" s="17"/>
      <c r="AW758" s="17"/>
      <c r="AX758" s="17"/>
    </row>
    <row r="759" spans="1:50" x14ac:dyDescent="0.15">
      <c r="A759" s="17" t="s">
        <v>978</v>
      </c>
      <c r="B759" s="17" t="s">
        <v>979</v>
      </c>
      <c r="C759" s="17">
        <v>17.899999999999999</v>
      </c>
      <c r="D759" s="17">
        <v>18.2</v>
      </c>
      <c r="E759" s="17">
        <v>17.88</v>
      </c>
      <c r="F759" s="17">
        <v>17.97</v>
      </c>
      <c r="G759" s="17">
        <v>17.89</v>
      </c>
      <c r="H759" s="17">
        <v>1058</v>
      </c>
      <c r="I759" s="17">
        <v>938</v>
      </c>
      <c r="J759" s="17">
        <v>0.8</v>
      </c>
      <c r="K759" s="17">
        <v>-0.4</v>
      </c>
      <c r="L759" s="17">
        <v>0.4</v>
      </c>
      <c r="M759" s="17">
        <v>0.4</v>
      </c>
      <c r="N759" s="17">
        <v>0.1</v>
      </c>
      <c r="O759" s="17">
        <v>28</v>
      </c>
      <c r="P759" s="17">
        <v>-1.3</v>
      </c>
      <c r="Q759" s="17">
        <v>0.5</v>
      </c>
      <c r="R759" s="17">
        <v>1.7</v>
      </c>
      <c r="S759" s="17">
        <v>-0.1</v>
      </c>
      <c r="T759" s="17">
        <v>6</v>
      </c>
      <c r="U759" s="17">
        <v>-25</v>
      </c>
      <c r="V759" s="17">
        <v>0.02</v>
      </c>
      <c r="W759" s="17">
        <v>57</v>
      </c>
      <c r="X759" s="17">
        <v>1510</v>
      </c>
      <c r="Y759" s="17">
        <v>0.2</v>
      </c>
      <c r="Z759" s="17">
        <v>0.1</v>
      </c>
      <c r="AA759" s="17">
        <v>938</v>
      </c>
      <c r="AB759" s="17">
        <v>1058</v>
      </c>
      <c r="AC759" s="17">
        <v>1437</v>
      </c>
      <c r="AD759" s="17">
        <v>1300</v>
      </c>
      <c r="AE759" s="17">
        <v>-0.4</v>
      </c>
      <c r="AF759" s="17">
        <v>0.4</v>
      </c>
      <c r="AG759" s="17">
        <v>1.6</v>
      </c>
      <c r="AH759" s="17">
        <v>-0.4</v>
      </c>
      <c r="AI759" s="17">
        <v>1.1299999999999999</v>
      </c>
      <c r="AJ759" s="17">
        <v>17.673999999999999</v>
      </c>
      <c r="AK759" s="17">
        <v>1.02</v>
      </c>
      <c r="AL759" s="17">
        <v>3</v>
      </c>
      <c r="AM759" s="17">
        <v>17.88</v>
      </c>
      <c r="AN759" s="17">
        <v>18.18</v>
      </c>
      <c r="AO759" s="17">
        <v>17.899999999999999</v>
      </c>
      <c r="AP759" s="17">
        <v>1805</v>
      </c>
      <c r="AQ759" s="17">
        <v>0</v>
      </c>
      <c r="AR759" s="17">
        <v>100</v>
      </c>
      <c r="AS759" s="17">
        <v>22</v>
      </c>
      <c r="AT759" s="17">
        <v>33</v>
      </c>
      <c r="AU759" s="17">
        <v>-4</v>
      </c>
      <c r="AV759" s="17"/>
      <c r="AW759" s="17"/>
      <c r="AX759" s="17"/>
    </row>
    <row r="760" spans="1:50" x14ac:dyDescent="0.15">
      <c r="A760" s="17" t="s">
        <v>395</v>
      </c>
      <c r="B760" s="17" t="s">
        <v>396</v>
      </c>
      <c r="C760" s="17">
        <v>19.7</v>
      </c>
      <c r="D760" s="17">
        <v>19.88</v>
      </c>
      <c r="E760" s="17">
        <v>19.600000000000001</v>
      </c>
      <c r="F760" s="17">
        <v>19.71</v>
      </c>
      <c r="G760" s="17">
        <v>19.649999999999999</v>
      </c>
      <c r="H760" s="17">
        <v>1038</v>
      </c>
      <c r="I760" s="17">
        <v>942</v>
      </c>
      <c r="J760" s="17">
        <v>0.2</v>
      </c>
      <c r="K760" s="17">
        <v>-0.1</v>
      </c>
      <c r="L760" s="17">
        <v>0.1</v>
      </c>
      <c r="M760" s="17">
        <v>0.3</v>
      </c>
      <c r="N760" s="17">
        <v>0.3</v>
      </c>
      <c r="O760" s="17">
        <v>39</v>
      </c>
      <c r="P760" s="17">
        <v>-0.9</v>
      </c>
      <c r="Q760" s="17">
        <v>0.6</v>
      </c>
      <c r="R760" s="17">
        <v>0.9</v>
      </c>
      <c r="S760" s="17">
        <v>-0.5</v>
      </c>
      <c r="T760" s="17">
        <v>36</v>
      </c>
      <c r="U760" s="17">
        <v>-7</v>
      </c>
      <c r="V760" s="17">
        <v>0.01</v>
      </c>
      <c r="W760" s="17">
        <v>46</v>
      </c>
      <c r="X760" s="17">
        <v>167</v>
      </c>
      <c r="Y760" s="17">
        <v>-0.2</v>
      </c>
      <c r="Z760" s="17">
        <v>-0.3</v>
      </c>
      <c r="AA760" s="17">
        <v>942</v>
      </c>
      <c r="AB760" s="17">
        <v>1038</v>
      </c>
      <c r="AC760" s="17">
        <v>1439</v>
      </c>
      <c r="AD760" s="17">
        <v>1301</v>
      </c>
      <c r="AE760" s="17">
        <v>-0.2</v>
      </c>
      <c r="AF760" s="17">
        <v>0.5</v>
      </c>
      <c r="AG760" s="17">
        <v>0.9</v>
      </c>
      <c r="AH760" s="17">
        <v>-0.2</v>
      </c>
      <c r="AI760" s="17">
        <v>0.78</v>
      </c>
      <c r="AJ760" s="17">
        <v>19.755500000000001</v>
      </c>
      <c r="AK760" s="17">
        <v>1</v>
      </c>
      <c r="AL760" s="17">
        <v>18</v>
      </c>
      <c r="AM760" s="17">
        <v>19.600000000000001</v>
      </c>
      <c r="AN760" s="17">
        <v>19.88</v>
      </c>
      <c r="AO760" s="17">
        <v>19.62</v>
      </c>
      <c r="AP760" s="17">
        <v>1975</v>
      </c>
      <c r="AQ760" s="17">
        <v>100</v>
      </c>
      <c r="AR760" s="17">
        <v>0</v>
      </c>
      <c r="AS760" s="17">
        <v>100</v>
      </c>
      <c r="AT760" s="17">
        <v>14</v>
      </c>
      <c r="AU760" s="17">
        <v>-10</v>
      </c>
      <c r="AV760" s="17"/>
      <c r="AW760" s="17"/>
      <c r="AX760" s="17"/>
    </row>
    <row r="761" spans="1:50" x14ac:dyDescent="0.15">
      <c r="A761" s="17" t="s">
        <v>84</v>
      </c>
      <c r="B761" s="17" t="s">
        <v>85</v>
      </c>
      <c r="C761" s="17">
        <v>22.4</v>
      </c>
      <c r="D761" s="17">
        <v>22.59</v>
      </c>
      <c r="E761" s="17">
        <v>21.68</v>
      </c>
      <c r="F761" s="17">
        <v>21.72</v>
      </c>
      <c r="G761" s="17">
        <v>22.39</v>
      </c>
      <c r="H761" s="17">
        <v>933</v>
      </c>
      <c r="I761" s="17">
        <v>1355</v>
      </c>
      <c r="J761" s="17">
        <v>-0.8</v>
      </c>
      <c r="K761" s="17">
        <v>-2.2999999999999998</v>
      </c>
      <c r="L761" s="17">
        <v>-3.1</v>
      </c>
      <c r="M761" s="17">
        <v>-3</v>
      </c>
      <c r="N761" s="17">
        <v>0</v>
      </c>
      <c r="O761" s="17">
        <v>4</v>
      </c>
      <c r="P761" s="17">
        <v>-3.9</v>
      </c>
      <c r="Q761" s="17">
        <v>0.2</v>
      </c>
      <c r="R761" s="17">
        <v>0.8</v>
      </c>
      <c r="S761" s="17">
        <v>-3.3</v>
      </c>
      <c r="T761" s="17">
        <v>79</v>
      </c>
      <c r="U761" s="17">
        <v>-55</v>
      </c>
      <c r="V761" s="17">
        <v>0.04</v>
      </c>
      <c r="W761" s="17">
        <v>25</v>
      </c>
      <c r="X761" s="17">
        <v>131</v>
      </c>
      <c r="Y761" s="17">
        <v>0.4</v>
      </c>
      <c r="Z761" s="17">
        <v>0</v>
      </c>
      <c r="AA761" s="17">
        <v>1119</v>
      </c>
      <c r="AB761" s="17">
        <v>933</v>
      </c>
      <c r="AC761" s="17">
        <v>1355</v>
      </c>
      <c r="AD761" s="17">
        <v>1300</v>
      </c>
      <c r="AE761" s="17">
        <v>-2.5</v>
      </c>
      <c r="AF761" s="17">
        <v>0.2</v>
      </c>
      <c r="AG761" s="17">
        <v>0.8</v>
      </c>
      <c r="AH761" s="17">
        <v>-2.5</v>
      </c>
      <c r="AI761" s="17">
        <v>0.81</v>
      </c>
      <c r="AJ761" s="17">
        <v>20.678000000000001</v>
      </c>
      <c r="AK761" s="17">
        <v>1.05</v>
      </c>
      <c r="AL761" s="17">
        <v>60</v>
      </c>
      <c r="AM761" s="17">
        <v>22.1</v>
      </c>
      <c r="AN761" s="17">
        <v>22.58</v>
      </c>
      <c r="AO761" s="17">
        <v>21.68</v>
      </c>
      <c r="AP761" s="17">
        <v>2228</v>
      </c>
      <c r="AQ761" s="17">
        <v>0</v>
      </c>
      <c r="AR761" s="17">
        <v>71</v>
      </c>
      <c r="AS761" s="17">
        <v>14</v>
      </c>
      <c r="AT761" s="17">
        <v>14</v>
      </c>
      <c r="AU761" s="17">
        <v>-7</v>
      </c>
      <c r="AV761" s="17"/>
      <c r="AW761" s="17"/>
      <c r="AX761" s="17"/>
    </row>
    <row r="762" spans="1:50" x14ac:dyDescent="0.15">
      <c r="A762" s="17" t="s">
        <v>122</v>
      </c>
      <c r="B762" s="17" t="s">
        <v>123</v>
      </c>
      <c r="C762" s="17">
        <v>10.53</v>
      </c>
      <c r="D762" s="17">
        <v>10.57</v>
      </c>
      <c r="E762" s="17">
        <v>10.48</v>
      </c>
      <c r="F762" s="17">
        <v>10.5</v>
      </c>
      <c r="G762" s="17">
        <v>10.59</v>
      </c>
      <c r="H762" s="17">
        <v>1004</v>
      </c>
      <c r="I762" s="17">
        <v>1452</v>
      </c>
      <c r="J762" s="17">
        <v>0</v>
      </c>
      <c r="K762" s="17">
        <v>-0.3</v>
      </c>
      <c r="L762" s="17">
        <v>-0.3</v>
      </c>
      <c r="M762" s="17">
        <v>-0.9</v>
      </c>
      <c r="N762" s="17">
        <v>-0.6</v>
      </c>
      <c r="O762" s="17">
        <v>22</v>
      </c>
      <c r="P762" s="17">
        <v>-0.7</v>
      </c>
      <c r="Q762" s="17">
        <v>0.2</v>
      </c>
      <c r="R762" s="17">
        <v>0.4</v>
      </c>
      <c r="S762" s="17">
        <v>-0.5</v>
      </c>
      <c r="T762" s="17">
        <v>56</v>
      </c>
      <c r="U762" s="17">
        <v>-33</v>
      </c>
      <c r="V762" s="17">
        <v>0.01</v>
      </c>
      <c r="W762" s="17">
        <v>33</v>
      </c>
      <c r="X762" s="17">
        <v>46</v>
      </c>
      <c r="Y762" s="17">
        <v>0.1</v>
      </c>
      <c r="Z762" s="17">
        <v>0.2</v>
      </c>
      <c r="AA762" s="17">
        <v>933</v>
      </c>
      <c r="AB762" s="17">
        <v>1004</v>
      </c>
      <c r="AC762" s="17">
        <v>1452</v>
      </c>
      <c r="AD762" s="17">
        <v>1314</v>
      </c>
      <c r="AE762" s="17">
        <v>-0.5</v>
      </c>
      <c r="AF762" s="17">
        <v>0.2</v>
      </c>
      <c r="AG762" s="17">
        <v>0.4</v>
      </c>
      <c r="AH762" s="17">
        <v>-0.5</v>
      </c>
      <c r="AI762" s="17">
        <v>1</v>
      </c>
      <c r="AJ762" s="17">
        <v>10.8025</v>
      </c>
      <c r="AK762" s="17">
        <v>0.97</v>
      </c>
      <c r="AL762" s="17">
        <v>133</v>
      </c>
      <c r="AM762" s="17">
        <v>10.51</v>
      </c>
      <c r="AN762" s="17">
        <v>10.57</v>
      </c>
      <c r="AO762" s="17">
        <v>10.48</v>
      </c>
      <c r="AP762" s="17">
        <v>1055</v>
      </c>
      <c r="AQ762" s="17">
        <v>50</v>
      </c>
      <c r="AR762" s="17">
        <v>100</v>
      </c>
      <c r="AS762" s="17">
        <v>50</v>
      </c>
      <c r="AT762" s="17">
        <v>100</v>
      </c>
      <c r="AU762" s="17">
        <v>5</v>
      </c>
      <c r="AV762" s="17"/>
      <c r="AW762" s="17"/>
      <c r="AX762" s="17"/>
    </row>
    <row r="763" spans="1:50" x14ac:dyDescent="0.15">
      <c r="A763" s="17" t="s">
        <v>3464</v>
      </c>
      <c r="B763" s="17" t="s">
        <v>3465</v>
      </c>
      <c r="C763" s="17">
        <v>18.25</v>
      </c>
      <c r="D763" s="17">
        <v>18.329999999999998</v>
      </c>
      <c r="E763" s="17">
        <v>18.14</v>
      </c>
      <c r="F763" s="17">
        <v>18.29</v>
      </c>
      <c r="G763" s="17">
        <v>18.190000000000001</v>
      </c>
      <c r="H763" s="17">
        <v>1111</v>
      </c>
      <c r="I763" s="17">
        <v>937</v>
      </c>
      <c r="J763" s="17">
        <v>0.3</v>
      </c>
      <c r="K763" s="17">
        <v>-0.1</v>
      </c>
      <c r="L763" s="17">
        <v>0.2</v>
      </c>
      <c r="M763" s="17">
        <v>0.5</v>
      </c>
      <c r="N763" s="17">
        <v>0.3</v>
      </c>
      <c r="O763" s="17">
        <v>79</v>
      </c>
      <c r="P763" s="17">
        <v>-0.2</v>
      </c>
      <c r="Q763" s="17">
        <v>0.8</v>
      </c>
      <c r="R763" s="17">
        <v>0.4</v>
      </c>
      <c r="S763" s="17">
        <v>-0.6</v>
      </c>
      <c r="T763" s="17">
        <v>58</v>
      </c>
      <c r="U763" s="17">
        <v>-5</v>
      </c>
      <c r="V763" s="17">
        <v>0.01</v>
      </c>
      <c r="W763" s="17">
        <v>84</v>
      </c>
      <c r="X763" s="17">
        <v>91</v>
      </c>
      <c r="Y763" s="17">
        <v>-0.1</v>
      </c>
      <c r="Z763" s="17">
        <v>-0.3</v>
      </c>
      <c r="AA763" s="17">
        <v>937</v>
      </c>
      <c r="AB763" s="17">
        <v>1111</v>
      </c>
      <c r="AC763" s="17">
        <v>1351</v>
      </c>
      <c r="AD763" s="17">
        <v>1423</v>
      </c>
      <c r="AE763" s="17">
        <v>-0.2</v>
      </c>
      <c r="AF763" s="17">
        <v>0.4</v>
      </c>
      <c r="AG763" s="17">
        <v>0.4</v>
      </c>
      <c r="AH763" s="17">
        <v>-0.2</v>
      </c>
      <c r="AI763" s="17">
        <v>0.63</v>
      </c>
      <c r="AJ763" s="17">
        <v>18.77</v>
      </c>
      <c r="AK763" s="17">
        <v>0.97</v>
      </c>
      <c r="AL763" s="17">
        <v>26</v>
      </c>
      <c r="AM763" s="17">
        <v>18.14</v>
      </c>
      <c r="AN763" s="17">
        <v>18.329999999999998</v>
      </c>
      <c r="AO763" s="17">
        <v>18.22</v>
      </c>
      <c r="AP763" s="17">
        <v>1833</v>
      </c>
      <c r="AQ763" s="17">
        <v>100</v>
      </c>
      <c r="AR763" s="17">
        <v>71</v>
      </c>
      <c r="AS763" s="17">
        <v>100</v>
      </c>
      <c r="AT763" s="17">
        <v>55</v>
      </c>
      <c r="AU763" s="17">
        <v>-7</v>
      </c>
      <c r="AV763" s="17"/>
      <c r="AW763" s="17"/>
      <c r="AX763" s="17"/>
    </row>
    <row r="764" spans="1:50" x14ac:dyDescent="0.15">
      <c r="A764" s="17" t="s">
        <v>403</v>
      </c>
      <c r="B764" s="17" t="s">
        <v>2071</v>
      </c>
      <c r="C764" s="17">
        <v>6.64</v>
      </c>
      <c r="D764" s="17">
        <v>6.66</v>
      </c>
      <c r="E764" s="17">
        <v>6.58</v>
      </c>
      <c r="F764" s="17">
        <v>6.61</v>
      </c>
      <c r="G764" s="17">
        <v>6.63</v>
      </c>
      <c r="H764" s="17">
        <v>930</v>
      </c>
      <c r="I764" s="17">
        <v>1451</v>
      </c>
      <c r="J764" s="17">
        <v>-0.3</v>
      </c>
      <c r="K764" s="17">
        <v>-0.2</v>
      </c>
      <c r="L764" s="17">
        <v>-0.5</v>
      </c>
      <c r="M764" s="17">
        <v>-0.3</v>
      </c>
      <c r="N764" s="17">
        <v>0.2</v>
      </c>
      <c r="O764" s="17">
        <v>38</v>
      </c>
      <c r="P764" s="17">
        <v>-0.8</v>
      </c>
      <c r="Q764" s="17">
        <v>0.5</v>
      </c>
      <c r="R764" s="17">
        <v>0.3</v>
      </c>
      <c r="S764" s="17">
        <v>-0.9</v>
      </c>
      <c r="T764" s="17">
        <v>75</v>
      </c>
      <c r="U764" s="17">
        <v>-12</v>
      </c>
      <c r="V764" s="17">
        <v>0.01</v>
      </c>
      <c r="W764" s="17">
        <v>50</v>
      </c>
      <c r="X764" s="17">
        <v>31</v>
      </c>
      <c r="Y764" s="17">
        <v>0.2</v>
      </c>
      <c r="Z764" s="17">
        <v>-0.2</v>
      </c>
      <c r="AA764" s="17">
        <v>1007</v>
      </c>
      <c r="AB764" s="17">
        <v>930</v>
      </c>
      <c r="AC764" s="17">
        <v>1451</v>
      </c>
      <c r="AD764" s="17">
        <v>1304</v>
      </c>
      <c r="AE764" s="17">
        <v>-0.2</v>
      </c>
      <c r="AF764" s="17">
        <v>0.5</v>
      </c>
      <c r="AG764" s="17">
        <v>0.3</v>
      </c>
      <c r="AH764" s="17">
        <v>-0.2</v>
      </c>
      <c r="AI764" s="17">
        <v>0.37</v>
      </c>
      <c r="AJ764" s="17">
        <v>6.4885000000000002</v>
      </c>
      <c r="AK764" s="17">
        <v>1.02</v>
      </c>
      <c r="AL764" s="17">
        <v>62</v>
      </c>
      <c r="AM764" s="17">
        <v>6.58</v>
      </c>
      <c r="AN764" s="17">
        <v>6.66</v>
      </c>
      <c r="AO764" s="17">
        <v>6.58</v>
      </c>
      <c r="AP764" s="17">
        <v>662</v>
      </c>
      <c r="AQ764" s="17">
        <v>0</v>
      </c>
      <c r="AR764" s="17">
        <v>50</v>
      </c>
      <c r="AS764" s="17">
        <v>60</v>
      </c>
      <c r="AT764" s="17">
        <v>40</v>
      </c>
      <c r="AU764" s="17">
        <v>-3</v>
      </c>
      <c r="AV764" s="17"/>
      <c r="AW764" s="17"/>
      <c r="AX764" s="17"/>
    </row>
    <row r="765" spans="1:50" x14ac:dyDescent="0.15">
      <c r="A765" s="17" t="s">
        <v>1058</v>
      </c>
      <c r="B765" s="17" t="s">
        <v>1059</v>
      </c>
      <c r="C765" s="17">
        <v>11.98</v>
      </c>
      <c r="D765" s="17">
        <v>12.12</v>
      </c>
      <c r="E765" s="17">
        <v>11.92</v>
      </c>
      <c r="F765" s="17">
        <v>11.95</v>
      </c>
      <c r="G765" s="17">
        <v>12.01</v>
      </c>
      <c r="H765" s="17">
        <v>1058</v>
      </c>
      <c r="I765" s="17">
        <v>1449</v>
      </c>
      <c r="J765" s="17">
        <v>0.5</v>
      </c>
      <c r="K765" s="17">
        <v>-0.7</v>
      </c>
      <c r="L765" s="17">
        <v>-0.3</v>
      </c>
      <c r="M765" s="17">
        <v>-0.5</v>
      </c>
      <c r="N765" s="17">
        <v>-0.3</v>
      </c>
      <c r="O765" s="17">
        <v>15</v>
      </c>
      <c r="P765" s="17">
        <v>-1.4</v>
      </c>
      <c r="Q765" s="17">
        <v>0.3</v>
      </c>
      <c r="R765" s="17">
        <v>1.2</v>
      </c>
      <c r="S765" s="17">
        <v>-0.5</v>
      </c>
      <c r="T765" s="17">
        <v>30</v>
      </c>
      <c r="U765" s="17">
        <v>-45</v>
      </c>
      <c r="V765" s="17">
        <v>0.02</v>
      </c>
      <c r="W765" s="17">
        <v>43</v>
      </c>
      <c r="X765" s="17">
        <v>361</v>
      </c>
      <c r="Y765" s="17">
        <v>0.4</v>
      </c>
      <c r="Z765" s="17">
        <v>0.3</v>
      </c>
      <c r="AA765" s="17">
        <v>938</v>
      </c>
      <c r="AB765" s="17">
        <v>1058</v>
      </c>
      <c r="AC765" s="17">
        <v>1449</v>
      </c>
      <c r="AD765" s="17">
        <v>1300</v>
      </c>
      <c r="AE765" s="17">
        <v>-0.7</v>
      </c>
      <c r="AF765" s="17">
        <v>0.3</v>
      </c>
      <c r="AG765" s="17">
        <v>1.2</v>
      </c>
      <c r="AH765" s="17">
        <v>-0.8</v>
      </c>
      <c r="AI765" s="17">
        <v>1.1499999999999999</v>
      </c>
      <c r="AJ765" s="17">
        <v>11.926</v>
      </c>
      <c r="AK765" s="17">
        <v>1</v>
      </c>
      <c r="AL765" s="17">
        <v>21</v>
      </c>
      <c r="AM765" s="17">
        <v>11.98</v>
      </c>
      <c r="AN765" s="17">
        <v>12.12</v>
      </c>
      <c r="AO765" s="17">
        <v>11.92</v>
      </c>
      <c r="AP765" s="17">
        <v>1204</v>
      </c>
      <c r="AQ765" s="17">
        <v>0</v>
      </c>
      <c r="AR765" s="17">
        <v>100</v>
      </c>
      <c r="AS765" s="17">
        <v>0</v>
      </c>
      <c r="AT765" s="17">
        <v>50</v>
      </c>
      <c r="AU765" s="17">
        <v>-7</v>
      </c>
      <c r="AV765" s="17"/>
      <c r="AW765" s="17"/>
      <c r="AX765" s="17"/>
    </row>
    <row r="766" spans="1:50" x14ac:dyDescent="0.15">
      <c r="A766" s="17" t="s">
        <v>240</v>
      </c>
      <c r="B766" s="17" t="s">
        <v>241</v>
      </c>
      <c r="C766" s="17">
        <v>5.47</v>
      </c>
      <c r="D766" s="17">
        <v>5.55</v>
      </c>
      <c r="E766" s="17">
        <v>5.44</v>
      </c>
      <c r="F766" s="17">
        <v>5.5</v>
      </c>
      <c r="G766" s="17">
        <v>5.46</v>
      </c>
      <c r="H766" s="17">
        <v>1040</v>
      </c>
      <c r="I766" s="17">
        <v>930</v>
      </c>
      <c r="J766" s="17">
        <v>1.3</v>
      </c>
      <c r="K766" s="17">
        <v>-0.7</v>
      </c>
      <c r="L766" s="17">
        <v>0.5</v>
      </c>
      <c r="M766" s="17">
        <v>0.7</v>
      </c>
      <c r="N766" s="17">
        <v>0.2</v>
      </c>
      <c r="O766" s="17">
        <v>55</v>
      </c>
      <c r="P766" s="17">
        <v>-0.9</v>
      </c>
      <c r="Q766" s="17">
        <v>1.1000000000000001</v>
      </c>
      <c r="R766" s="17">
        <v>1.5</v>
      </c>
      <c r="S766" s="17">
        <v>-0.5</v>
      </c>
      <c r="T766" s="17">
        <v>27</v>
      </c>
      <c r="U766" s="17">
        <v>-36</v>
      </c>
      <c r="V766" s="17">
        <v>0.02</v>
      </c>
      <c r="W766" s="17">
        <v>91</v>
      </c>
      <c r="X766" s="17">
        <v>173</v>
      </c>
      <c r="Y766" s="17">
        <v>-0.4</v>
      </c>
      <c r="Z766" s="17">
        <v>-0.2</v>
      </c>
      <c r="AA766" s="17">
        <v>930</v>
      </c>
      <c r="AB766" s="17">
        <v>1040</v>
      </c>
      <c r="AC766" s="17">
        <v>1450</v>
      </c>
      <c r="AD766" s="17">
        <v>1300</v>
      </c>
      <c r="AE766" s="17">
        <v>-0.9</v>
      </c>
      <c r="AF766" s="17">
        <v>0.4</v>
      </c>
      <c r="AG766" s="17">
        <v>1.5</v>
      </c>
      <c r="AH766" s="17">
        <v>-0.9</v>
      </c>
      <c r="AI766" s="17">
        <v>1.18</v>
      </c>
      <c r="AJ766" s="17">
        <v>5.476</v>
      </c>
      <c r="AK766" s="17">
        <v>1</v>
      </c>
      <c r="AL766" s="17">
        <v>18</v>
      </c>
      <c r="AM766" s="17">
        <v>5.44</v>
      </c>
      <c r="AN766" s="17">
        <v>5.55</v>
      </c>
      <c r="AO766" s="17">
        <v>5.48</v>
      </c>
      <c r="AP766" s="17">
        <v>555</v>
      </c>
      <c r="AQ766" s="17">
        <v>100</v>
      </c>
      <c r="AR766" s="17">
        <v>33</v>
      </c>
      <c r="AS766" s="17">
        <v>75</v>
      </c>
      <c r="AT766" s="17">
        <v>50</v>
      </c>
      <c r="AU766" s="17">
        <v>3</v>
      </c>
      <c r="AV766" s="17"/>
      <c r="AW766" s="17"/>
      <c r="AX766" s="17"/>
    </row>
    <row r="767" spans="1:50" x14ac:dyDescent="0.15">
      <c r="A767" s="17" t="s">
        <v>3540</v>
      </c>
      <c r="B767" s="17" t="s">
        <v>3541</v>
      </c>
      <c r="C767" s="17">
        <v>3.75</v>
      </c>
      <c r="D767" s="17">
        <v>3.75</v>
      </c>
      <c r="E767" s="17">
        <v>3.44</v>
      </c>
      <c r="F767" s="17">
        <v>3.46</v>
      </c>
      <c r="G767" s="17">
        <v>3.5</v>
      </c>
      <c r="H767" s="17">
        <v>930</v>
      </c>
      <c r="I767" s="17">
        <v>1455</v>
      </c>
      <c r="J767" s="17">
        <v>-5.0999999999999996</v>
      </c>
      <c r="K767" s="17">
        <v>-2.8</v>
      </c>
      <c r="L767" s="17">
        <v>-8</v>
      </c>
      <c r="M767" s="17">
        <v>-1.1000000000000001</v>
      </c>
      <c r="N767" s="17">
        <v>6.9</v>
      </c>
      <c r="O767" s="17">
        <v>6</v>
      </c>
      <c r="P767" s="17">
        <v>-8</v>
      </c>
      <c r="Q767" s="17">
        <v>0.6</v>
      </c>
      <c r="R767" s="17">
        <v>0</v>
      </c>
      <c r="S767" s="17">
        <v>-8.6</v>
      </c>
      <c r="T767" s="17">
        <v>100</v>
      </c>
      <c r="U767" s="17">
        <v>-32</v>
      </c>
      <c r="V767" s="17">
        <v>0.09</v>
      </c>
      <c r="W767" s="17">
        <v>14</v>
      </c>
      <c r="X767" s="17">
        <v>463</v>
      </c>
      <c r="Y767" s="17">
        <v>-2.7</v>
      </c>
      <c r="Z767" s="17">
        <v>-3.7</v>
      </c>
      <c r="AA767" s="17">
        <v>1020</v>
      </c>
      <c r="AB767" s="17">
        <v>930</v>
      </c>
      <c r="AC767" s="17">
        <v>1455</v>
      </c>
      <c r="AD767" s="17">
        <v>1300</v>
      </c>
      <c r="AE767" s="17">
        <v>-3.4</v>
      </c>
      <c r="AF767" s="17">
        <v>0.3</v>
      </c>
      <c r="AG767" s="17">
        <v>0</v>
      </c>
      <c r="AH767" s="17">
        <v>-3.4</v>
      </c>
      <c r="AI767" s="17">
        <v>0.4</v>
      </c>
      <c r="AJ767" s="17">
        <v>3.5274999999999999</v>
      </c>
      <c r="AK767" s="17">
        <v>0.98</v>
      </c>
      <c r="AL767" s="17">
        <v>0</v>
      </c>
      <c r="AM767" s="17">
        <v>3.53</v>
      </c>
      <c r="AN767" s="17">
        <v>3.75</v>
      </c>
      <c r="AO767" s="17">
        <v>3.45</v>
      </c>
      <c r="AP767" s="17">
        <v>358</v>
      </c>
      <c r="AQ767" s="17">
        <v>100</v>
      </c>
      <c r="AR767" s="17">
        <v>52</v>
      </c>
      <c r="AS767" s="17">
        <v>100</v>
      </c>
      <c r="AT767" s="17">
        <v>36</v>
      </c>
      <c r="AU767" s="17">
        <v>-3</v>
      </c>
      <c r="AV767" s="17"/>
      <c r="AW767" s="17"/>
      <c r="AX767" s="17"/>
    </row>
    <row r="768" spans="1:50" x14ac:dyDescent="0.15">
      <c r="A768" s="17" t="s">
        <v>343</v>
      </c>
      <c r="B768" s="17" t="s">
        <v>344</v>
      </c>
      <c r="C768" s="17">
        <v>54.5</v>
      </c>
      <c r="D768" s="17">
        <v>55.28</v>
      </c>
      <c r="E768" s="17">
        <v>53.77</v>
      </c>
      <c r="F768" s="17">
        <v>54.6</v>
      </c>
      <c r="G768" s="17">
        <v>54.67</v>
      </c>
      <c r="H768" s="17">
        <v>946</v>
      </c>
      <c r="I768" s="17">
        <v>1102</v>
      </c>
      <c r="J768" s="17">
        <v>-0.7</v>
      </c>
      <c r="K768" s="17">
        <v>0.9</v>
      </c>
      <c r="L768" s="17">
        <v>0.2</v>
      </c>
      <c r="M768" s="17">
        <v>-0.1</v>
      </c>
      <c r="N768" s="17">
        <v>-0.3</v>
      </c>
      <c r="O768" s="17">
        <v>55</v>
      </c>
      <c r="P768" s="17">
        <v>-1.2</v>
      </c>
      <c r="Q768" s="17">
        <v>1.5</v>
      </c>
      <c r="R768" s="17">
        <v>1.4</v>
      </c>
      <c r="S768" s="17">
        <v>-1.3</v>
      </c>
      <c r="T768" s="17">
        <v>48</v>
      </c>
      <c r="U768" s="17">
        <v>33</v>
      </c>
      <c r="V768" s="17">
        <v>0.03</v>
      </c>
      <c r="W768" s="17">
        <v>23</v>
      </c>
      <c r="X768" s="17">
        <v>719</v>
      </c>
      <c r="Y768" s="17">
        <v>0.2</v>
      </c>
      <c r="Z768" s="17">
        <v>1</v>
      </c>
      <c r="AA768" s="17">
        <v>1102</v>
      </c>
      <c r="AB768" s="17">
        <v>946</v>
      </c>
      <c r="AC768" s="17">
        <v>1311</v>
      </c>
      <c r="AD768" s="17">
        <v>1337</v>
      </c>
      <c r="AE768" s="17">
        <v>-0.4</v>
      </c>
      <c r="AF768" s="17">
        <v>1.2</v>
      </c>
      <c r="AG768" s="17">
        <v>1.3</v>
      </c>
      <c r="AH768" s="17">
        <v>-0.4</v>
      </c>
      <c r="AI768" s="17">
        <v>0.6</v>
      </c>
      <c r="AJ768" s="17">
        <v>54.186999999999998</v>
      </c>
      <c r="AK768" s="17">
        <v>1.01</v>
      </c>
      <c r="AL768" s="17">
        <v>63</v>
      </c>
      <c r="AM768" s="17">
        <v>53.78</v>
      </c>
      <c r="AN768" s="17">
        <v>55.2</v>
      </c>
      <c r="AO768" s="17">
        <v>53.97</v>
      </c>
      <c r="AP768" s="17">
        <v>5481</v>
      </c>
      <c r="AQ768" s="17">
        <v>0</v>
      </c>
      <c r="AR768" s="17">
        <v>100</v>
      </c>
      <c r="AS768" s="17">
        <v>0</v>
      </c>
      <c r="AT768" s="17">
        <v>100</v>
      </c>
      <c r="AU768" s="17">
        <v>10</v>
      </c>
      <c r="AV768" s="17"/>
      <c r="AW768" s="17"/>
      <c r="AX768" s="17"/>
    </row>
    <row r="769" spans="1:50" x14ac:dyDescent="0.15">
      <c r="A769" s="17" t="s">
        <v>2904</v>
      </c>
      <c r="B769" s="17" t="s">
        <v>2905</v>
      </c>
      <c r="C769" s="17">
        <v>39.08</v>
      </c>
      <c r="D769" s="17">
        <v>40.6</v>
      </c>
      <c r="E769" s="17">
        <v>39</v>
      </c>
      <c r="F769" s="17">
        <v>40.19</v>
      </c>
      <c r="G769" s="17">
        <v>39.21</v>
      </c>
      <c r="H769" s="17">
        <v>1016</v>
      </c>
      <c r="I769" s="17">
        <v>930</v>
      </c>
      <c r="J769" s="17">
        <v>1.4</v>
      </c>
      <c r="K769" s="17">
        <v>1.4</v>
      </c>
      <c r="L769" s="17">
        <v>2.8</v>
      </c>
      <c r="M769" s="17">
        <v>2.5</v>
      </c>
      <c r="N769" s="17">
        <v>-0.3</v>
      </c>
      <c r="O769" s="17">
        <v>74</v>
      </c>
      <c r="P769" s="17">
        <v>-1</v>
      </c>
      <c r="Q769" s="17">
        <v>3</v>
      </c>
      <c r="R769" s="17">
        <v>3.8</v>
      </c>
      <c r="S769" s="17">
        <v>-0.2</v>
      </c>
      <c r="T769" s="17">
        <v>5</v>
      </c>
      <c r="U769" s="17">
        <v>34</v>
      </c>
      <c r="V769" s="17">
        <v>0.04</v>
      </c>
      <c r="W769" s="17">
        <v>40</v>
      </c>
      <c r="X769" s="17">
        <v>161</v>
      </c>
      <c r="Y769" s="17">
        <v>-0.2</v>
      </c>
      <c r="Z769" s="17">
        <v>0.3</v>
      </c>
      <c r="AA769" s="17">
        <v>930</v>
      </c>
      <c r="AB769" s="17">
        <v>1016</v>
      </c>
      <c r="AC769" s="17">
        <v>1402</v>
      </c>
      <c r="AD769" s="17">
        <v>1437</v>
      </c>
      <c r="AE769" s="17">
        <v>-0.6</v>
      </c>
      <c r="AF769" s="17">
        <v>1.7</v>
      </c>
      <c r="AG769" s="17">
        <v>3.9</v>
      </c>
      <c r="AH769" s="17">
        <v>-0.6</v>
      </c>
      <c r="AI769" s="17">
        <v>1.0900000000000001</v>
      </c>
      <c r="AJ769" s="17">
        <v>36.912500000000001</v>
      </c>
      <c r="AK769" s="17">
        <v>1.0900000000000001</v>
      </c>
      <c r="AL769" s="17">
        <v>13</v>
      </c>
      <c r="AM769" s="17">
        <v>39.01</v>
      </c>
      <c r="AN769" s="17">
        <v>40.6</v>
      </c>
      <c r="AO769" s="17">
        <v>39.53</v>
      </c>
      <c r="AP769" s="17">
        <v>4042</v>
      </c>
      <c r="AQ769" s="17">
        <v>78</v>
      </c>
      <c r="AR769" s="17">
        <v>0</v>
      </c>
      <c r="AS769" s="17">
        <v>29</v>
      </c>
      <c r="AT769" s="17">
        <v>83</v>
      </c>
      <c r="AU769" s="17">
        <v>4</v>
      </c>
      <c r="AV769" s="17"/>
      <c r="AW769" s="17"/>
      <c r="AX769" s="17"/>
    </row>
    <row r="770" spans="1:50" x14ac:dyDescent="0.15">
      <c r="A770" s="17" t="s">
        <v>3092</v>
      </c>
      <c r="B770" s="17" t="s">
        <v>3093</v>
      </c>
      <c r="C770" s="17">
        <v>6.89</v>
      </c>
      <c r="D770" s="17">
        <v>6.92</v>
      </c>
      <c r="E770" s="17">
        <v>6.85</v>
      </c>
      <c r="F770" s="17">
        <v>6.86</v>
      </c>
      <c r="G770" s="17">
        <v>6.93</v>
      </c>
      <c r="H770" s="17">
        <v>1023</v>
      </c>
      <c r="I770" s="17">
        <v>1442</v>
      </c>
      <c r="J770" s="17">
        <v>-0.1</v>
      </c>
      <c r="K770" s="17">
        <v>-0.3</v>
      </c>
      <c r="L770" s="17">
        <v>-0.4</v>
      </c>
      <c r="M770" s="17">
        <v>-1</v>
      </c>
      <c r="N770" s="17">
        <v>-0.6</v>
      </c>
      <c r="O770" s="17">
        <v>14</v>
      </c>
      <c r="P770" s="17">
        <v>-0.9</v>
      </c>
      <c r="Q770" s="17">
        <v>0.1</v>
      </c>
      <c r="R770" s="17">
        <v>0.4</v>
      </c>
      <c r="S770" s="17">
        <v>-0.6</v>
      </c>
      <c r="T770" s="17">
        <v>57</v>
      </c>
      <c r="U770" s="17">
        <v>-29</v>
      </c>
      <c r="V770" s="17">
        <v>0.01</v>
      </c>
      <c r="W770" s="17">
        <v>43</v>
      </c>
      <c r="X770" s="17">
        <v>39</v>
      </c>
      <c r="Y770" s="17">
        <v>0</v>
      </c>
      <c r="Z770" s="17">
        <v>-0.3</v>
      </c>
      <c r="AA770" s="17">
        <v>1119</v>
      </c>
      <c r="AB770" s="17">
        <v>1023</v>
      </c>
      <c r="AC770" s="17">
        <v>1442</v>
      </c>
      <c r="AD770" s="17">
        <v>1301</v>
      </c>
      <c r="AE770" s="17">
        <v>-0.4</v>
      </c>
      <c r="AF770" s="17">
        <v>0.1</v>
      </c>
      <c r="AG770" s="17">
        <v>0.4</v>
      </c>
      <c r="AH770" s="17">
        <v>-0.4</v>
      </c>
      <c r="AI770" s="17">
        <v>0.86</v>
      </c>
      <c r="AJ770" s="17">
        <v>6.9180000000000001</v>
      </c>
      <c r="AK770" s="17">
        <v>0.99</v>
      </c>
      <c r="AL770" s="17">
        <v>114</v>
      </c>
      <c r="AM770" s="17">
        <v>6.85</v>
      </c>
      <c r="AN770" s="17">
        <v>6.92</v>
      </c>
      <c r="AO770" s="17">
        <v>6.85</v>
      </c>
      <c r="AP770" s="17">
        <v>689</v>
      </c>
      <c r="AQ770" s="17">
        <v>33</v>
      </c>
      <c r="AR770" s="17">
        <v>33</v>
      </c>
      <c r="AS770" s="17">
        <v>60</v>
      </c>
      <c r="AT770" s="17">
        <v>20</v>
      </c>
      <c r="AU770" s="17">
        <v>-10</v>
      </c>
      <c r="AV770" s="17"/>
      <c r="AW770" s="17"/>
      <c r="AX770" s="17"/>
    </row>
    <row r="771" spans="1:50" x14ac:dyDescent="0.15">
      <c r="A771" s="17" t="s">
        <v>2822</v>
      </c>
      <c r="B771" s="17" t="s">
        <v>2823</v>
      </c>
      <c r="C771" s="17">
        <v>12.88</v>
      </c>
      <c r="D771" s="17">
        <v>12.95</v>
      </c>
      <c r="E771" s="17">
        <v>12.82</v>
      </c>
      <c r="F771" s="17">
        <v>12.82</v>
      </c>
      <c r="G771" s="17">
        <v>12.98</v>
      </c>
      <c r="H771" s="17">
        <v>932</v>
      </c>
      <c r="I771" s="17">
        <v>1500</v>
      </c>
      <c r="J771" s="17">
        <v>0</v>
      </c>
      <c r="K771" s="17">
        <v>-0.5</v>
      </c>
      <c r="L771" s="17">
        <v>-0.5</v>
      </c>
      <c r="M771" s="17">
        <v>-1.2</v>
      </c>
      <c r="N771" s="17">
        <v>-0.8</v>
      </c>
      <c r="O771" s="17">
        <v>0</v>
      </c>
      <c r="P771" s="17">
        <v>-1</v>
      </c>
      <c r="Q771" s="17">
        <v>0</v>
      </c>
      <c r="R771" s="17">
        <v>0.5</v>
      </c>
      <c r="S771" s="17">
        <v>-0.5</v>
      </c>
      <c r="T771" s="17">
        <v>46</v>
      </c>
      <c r="U771" s="17">
        <v>-46</v>
      </c>
      <c r="V771" s="17">
        <v>0.01</v>
      </c>
      <c r="W771" s="17">
        <v>42</v>
      </c>
      <c r="X771" s="17">
        <v>51</v>
      </c>
      <c r="Y771" s="17">
        <v>0.2</v>
      </c>
      <c r="Z771" s="17">
        <v>-0.2</v>
      </c>
      <c r="AA771" s="17">
        <v>941</v>
      </c>
      <c r="AB771" s="17">
        <v>932</v>
      </c>
      <c r="AC771" s="17">
        <v>1500</v>
      </c>
      <c r="AD771" s="17">
        <v>1406</v>
      </c>
      <c r="AE771" s="17">
        <v>-0.5</v>
      </c>
      <c r="AF771" s="17">
        <v>0</v>
      </c>
      <c r="AG771" s="17">
        <v>0.5</v>
      </c>
      <c r="AH771" s="17">
        <v>-0.5</v>
      </c>
      <c r="AI771" s="17">
        <v>1</v>
      </c>
      <c r="AJ771" s="17">
        <v>13.064500000000001</v>
      </c>
      <c r="AK771" s="17">
        <v>0.98</v>
      </c>
      <c r="AL771" s="17">
        <v>125</v>
      </c>
      <c r="AM771" s="17">
        <v>12.83</v>
      </c>
      <c r="AN771" s="17">
        <v>12.95</v>
      </c>
      <c r="AO771" s="17">
        <v>12.82</v>
      </c>
      <c r="AP771" s="17">
        <v>1288</v>
      </c>
      <c r="AQ771" s="17">
        <v>0</v>
      </c>
      <c r="AR771" s="17">
        <v>100</v>
      </c>
      <c r="AS771" s="17">
        <v>30</v>
      </c>
      <c r="AT771" s="17">
        <v>0</v>
      </c>
      <c r="AU771" s="17">
        <v>-8</v>
      </c>
      <c r="AV771" s="17"/>
      <c r="AW771" s="17"/>
      <c r="AX771" s="17"/>
    </row>
    <row r="772" spans="1:50" x14ac:dyDescent="0.15">
      <c r="A772" s="17" t="s">
        <v>373</v>
      </c>
      <c r="B772" s="17" t="s">
        <v>374</v>
      </c>
      <c r="C772" s="17">
        <v>41.52</v>
      </c>
      <c r="D772" s="17">
        <v>41.75</v>
      </c>
      <c r="E772" s="17">
        <v>40.840000000000003</v>
      </c>
      <c r="F772" s="17">
        <v>40.950000000000003</v>
      </c>
      <c r="G772" s="17">
        <v>41.45</v>
      </c>
      <c r="H772" s="17">
        <v>1000</v>
      </c>
      <c r="I772" s="17">
        <v>1429</v>
      </c>
      <c r="J772" s="17">
        <v>-0.3</v>
      </c>
      <c r="K772" s="17">
        <v>-1.1000000000000001</v>
      </c>
      <c r="L772" s="17">
        <v>-1.4</v>
      </c>
      <c r="M772" s="17">
        <v>-1.2</v>
      </c>
      <c r="N772" s="17">
        <v>0.2</v>
      </c>
      <c r="O772" s="17">
        <v>12</v>
      </c>
      <c r="P772" s="17">
        <v>-1.9</v>
      </c>
      <c r="Q772" s="17">
        <v>0.3</v>
      </c>
      <c r="R772" s="17">
        <v>0.6</v>
      </c>
      <c r="S772" s="17">
        <v>-1.7</v>
      </c>
      <c r="T772" s="17">
        <v>75</v>
      </c>
      <c r="U772" s="17">
        <v>-49</v>
      </c>
      <c r="V772" s="17">
        <v>0.02</v>
      </c>
      <c r="W772" s="17">
        <v>52</v>
      </c>
      <c r="X772" s="17">
        <v>254</v>
      </c>
      <c r="Y772" s="17">
        <v>0.1</v>
      </c>
      <c r="Z772" s="17">
        <v>-0.6</v>
      </c>
      <c r="AA772" s="17">
        <v>942</v>
      </c>
      <c r="AB772" s="17">
        <v>1000</v>
      </c>
      <c r="AC772" s="17">
        <v>1429</v>
      </c>
      <c r="AD772" s="17">
        <v>1301</v>
      </c>
      <c r="AE772" s="17">
        <v>-1.2</v>
      </c>
      <c r="AF772" s="17">
        <v>0.3</v>
      </c>
      <c r="AG772" s="17">
        <v>0.6</v>
      </c>
      <c r="AH772" s="17">
        <v>-1.2</v>
      </c>
      <c r="AI772" s="17">
        <v>0.8</v>
      </c>
      <c r="AJ772" s="17">
        <v>39.471499999999999</v>
      </c>
      <c r="AK772" s="17">
        <v>1.04</v>
      </c>
      <c r="AL772" s="17">
        <v>59</v>
      </c>
      <c r="AM772" s="17">
        <v>41.02</v>
      </c>
      <c r="AN772" s="17">
        <v>41.75</v>
      </c>
      <c r="AO772" s="17">
        <v>40.840000000000003</v>
      </c>
      <c r="AP772" s="17">
        <v>4145</v>
      </c>
      <c r="AQ772" s="17">
        <v>13</v>
      </c>
      <c r="AR772" s="17">
        <v>75</v>
      </c>
      <c r="AS772" s="17">
        <v>75</v>
      </c>
      <c r="AT772" s="17">
        <v>0</v>
      </c>
      <c r="AU772" s="17">
        <v>-9</v>
      </c>
      <c r="AV772" s="17"/>
      <c r="AW772" s="17"/>
      <c r="AX772" s="17"/>
    </row>
    <row r="773" spans="1:50" x14ac:dyDescent="0.15">
      <c r="A773" s="17" t="s">
        <v>776</v>
      </c>
      <c r="B773" s="17" t="s">
        <v>777</v>
      </c>
      <c r="C773" s="17">
        <v>4.46</v>
      </c>
      <c r="D773" s="17">
        <v>4.55</v>
      </c>
      <c r="E773" s="17">
        <v>4.42</v>
      </c>
      <c r="F773" s="17">
        <v>4.4400000000000004</v>
      </c>
      <c r="G773" s="17">
        <v>4.47</v>
      </c>
      <c r="H773" s="17">
        <v>939</v>
      </c>
      <c r="I773" s="17">
        <v>1440</v>
      </c>
      <c r="J773" s="17">
        <v>-0.2</v>
      </c>
      <c r="K773" s="17">
        <v>-0.2</v>
      </c>
      <c r="L773" s="17">
        <v>-0.4</v>
      </c>
      <c r="M773" s="17">
        <v>-0.7</v>
      </c>
      <c r="N773" s="17">
        <v>-0.2</v>
      </c>
      <c r="O773" s="17">
        <v>15</v>
      </c>
      <c r="P773" s="17">
        <v>-2.4</v>
      </c>
      <c r="Q773" s="17">
        <v>0.5</v>
      </c>
      <c r="R773" s="17">
        <v>2</v>
      </c>
      <c r="S773" s="17">
        <v>-0.9</v>
      </c>
      <c r="T773" s="17">
        <v>31</v>
      </c>
      <c r="U773" s="17">
        <v>-8</v>
      </c>
      <c r="V773" s="17">
        <v>0.03</v>
      </c>
      <c r="W773" s="17">
        <v>9</v>
      </c>
      <c r="X773" s="17">
        <v>124</v>
      </c>
      <c r="Y773" s="17">
        <v>-0.2</v>
      </c>
      <c r="Z773" s="17">
        <v>1.3</v>
      </c>
      <c r="AA773" s="17">
        <v>1126</v>
      </c>
      <c r="AB773" s="17">
        <v>939</v>
      </c>
      <c r="AC773" s="17">
        <v>1440</v>
      </c>
      <c r="AD773" s="17">
        <v>1344</v>
      </c>
      <c r="AE773" s="17">
        <v>-1.1000000000000001</v>
      </c>
      <c r="AF773" s="17">
        <v>0.5</v>
      </c>
      <c r="AG773" s="17">
        <v>2</v>
      </c>
      <c r="AH773" s="17">
        <v>-1.1000000000000001</v>
      </c>
      <c r="AI773" s="17">
        <v>1.08</v>
      </c>
      <c r="AJ773" s="17">
        <v>4.3334999999999999</v>
      </c>
      <c r="AK773" s="17">
        <v>1.02</v>
      </c>
      <c r="AL773" s="17">
        <v>27</v>
      </c>
      <c r="AM773" s="17">
        <v>4.4400000000000004</v>
      </c>
      <c r="AN773" s="17">
        <v>4.55</v>
      </c>
      <c r="AO773" s="17">
        <v>4.42</v>
      </c>
      <c r="AP773" s="17">
        <v>449</v>
      </c>
      <c r="AQ773" s="17">
        <v>100</v>
      </c>
      <c r="AR773" s="17">
        <v>50</v>
      </c>
      <c r="AS773" s="17">
        <v>18</v>
      </c>
      <c r="AT773" s="17">
        <v>73</v>
      </c>
      <c r="AU773" s="17">
        <v>8</v>
      </c>
      <c r="AV773" s="17"/>
      <c r="AW773" s="17"/>
      <c r="AX773" s="17"/>
    </row>
    <row r="774" spans="1:50" x14ac:dyDescent="0.15">
      <c r="A774" s="17" t="s">
        <v>3274</v>
      </c>
      <c r="B774" s="17" t="s">
        <v>3275</v>
      </c>
      <c r="C774" s="17">
        <v>4.55</v>
      </c>
      <c r="D774" s="17">
        <v>4.6399999999999997</v>
      </c>
      <c r="E774" s="17">
        <v>4.53</v>
      </c>
      <c r="F774" s="17">
        <v>4.63</v>
      </c>
      <c r="G774" s="17">
        <v>4.54</v>
      </c>
      <c r="H774" s="17">
        <v>942</v>
      </c>
      <c r="I774" s="17">
        <v>930</v>
      </c>
      <c r="J774" s="17">
        <v>0.7</v>
      </c>
      <c r="K774" s="17">
        <v>1.1000000000000001</v>
      </c>
      <c r="L774" s="17">
        <v>1.7</v>
      </c>
      <c r="M774" s="17">
        <v>2</v>
      </c>
      <c r="N774" s="17">
        <v>0.2</v>
      </c>
      <c r="O774" s="17">
        <v>91</v>
      </c>
      <c r="P774" s="17">
        <v>-0.2</v>
      </c>
      <c r="Q774" s="17">
        <v>2.2000000000000002</v>
      </c>
      <c r="R774" s="17">
        <v>2</v>
      </c>
      <c r="S774" s="17">
        <v>-0.4</v>
      </c>
      <c r="T774" s="17">
        <v>18</v>
      </c>
      <c r="U774" s="17">
        <v>45</v>
      </c>
      <c r="V774" s="17">
        <v>0.02</v>
      </c>
      <c r="W774" s="17">
        <v>33</v>
      </c>
      <c r="X774" s="17">
        <v>191</v>
      </c>
      <c r="Y774" s="17">
        <v>0.4</v>
      </c>
      <c r="Z774" s="17">
        <v>1.5</v>
      </c>
      <c r="AA774" s="17">
        <v>930</v>
      </c>
      <c r="AB774" s="17">
        <v>942</v>
      </c>
      <c r="AC774" s="17">
        <v>1300</v>
      </c>
      <c r="AD774" s="17">
        <v>1457</v>
      </c>
      <c r="AE774" s="17">
        <v>-0.2</v>
      </c>
      <c r="AF774" s="17">
        <v>1.1000000000000001</v>
      </c>
      <c r="AG774" s="17">
        <v>2</v>
      </c>
      <c r="AH774" s="17">
        <v>-0.2</v>
      </c>
      <c r="AI774" s="17">
        <v>0.91</v>
      </c>
      <c r="AJ774" s="17">
        <v>4.5404999999999998</v>
      </c>
      <c r="AK774" s="17">
        <v>1.02</v>
      </c>
      <c r="AL774" s="17">
        <v>0</v>
      </c>
      <c r="AM774" s="17">
        <v>4.55</v>
      </c>
      <c r="AN774" s="17">
        <v>4.6399999999999997</v>
      </c>
      <c r="AO774" s="17">
        <v>4.58</v>
      </c>
      <c r="AP774" s="17">
        <v>464</v>
      </c>
      <c r="AQ774" s="17">
        <v>0</v>
      </c>
      <c r="AR774" s="17">
        <v>100</v>
      </c>
      <c r="AS774" s="17">
        <v>0</v>
      </c>
      <c r="AT774" s="17">
        <v>100</v>
      </c>
      <c r="AU774" s="17">
        <v>10</v>
      </c>
      <c r="AV774" s="17"/>
      <c r="AW774" s="17"/>
      <c r="AX774" s="17"/>
    </row>
    <row r="775" spans="1:50" x14ac:dyDescent="0.15">
      <c r="A775" s="17" t="s">
        <v>289</v>
      </c>
      <c r="B775" s="17" t="s">
        <v>290</v>
      </c>
      <c r="C775" s="17">
        <v>43.1</v>
      </c>
      <c r="D775" s="17">
        <v>43.18</v>
      </c>
      <c r="E775" s="17">
        <v>42.55</v>
      </c>
      <c r="F775" s="17">
        <v>43</v>
      </c>
      <c r="G775" s="17">
        <v>43.08</v>
      </c>
      <c r="H775" s="17">
        <v>931</v>
      </c>
      <c r="I775" s="17">
        <v>932</v>
      </c>
      <c r="J775" s="17">
        <v>-0.4</v>
      </c>
      <c r="K775" s="17">
        <v>0.1</v>
      </c>
      <c r="L775" s="17">
        <v>-0.2</v>
      </c>
      <c r="M775" s="17">
        <v>-0.2</v>
      </c>
      <c r="N775" s="17">
        <v>0</v>
      </c>
      <c r="O775" s="17">
        <v>71</v>
      </c>
      <c r="P775" s="17">
        <v>-0.4</v>
      </c>
      <c r="Q775" s="17">
        <v>1.1000000000000001</v>
      </c>
      <c r="R775" s="17">
        <v>0.2</v>
      </c>
      <c r="S775" s="17">
        <v>-1.3</v>
      </c>
      <c r="T775" s="17">
        <v>87</v>
      </c>
      <c r="U775" s="17">
        <v>10</v>
      </c>
      <c r="V775" s="17">
        <v>0.01</v>
      </c>
      <c r="W775" s="17">
        <v>66</v>
      </c>
      <c r="X775" s="17">
        <v>129</v>
      </c>
      <c r="Y775" s="17">
        <v>0</v>
      </c>
      <c r="Z775" s="17">
        <v>-0.9</v>
      </c>
      <c r="AA775" s="17">
        <v>932</v>
      </c>
      <c r="AB775" s="17">
        <v>931</v>
      </c>
      <c r="AC775" s="17">
        <v>1402</v>
      </c>
      <c r="AD775" s="17">
        <v>1440</v>
      </c>
      <c r="AE775" s="17">
        <v>-0.2</v>
      </c>
      <c r="AF775" s="17">
        <v>0.9</v>
      </c>
      <c r="AG775" s="17">
        <v>0.1</v>
      </c>
      <c r="AH775" s="17">
        <v>-0.2</v>
      </c>
      <c r="AI775" s="17">
        <v>0.17</v>
      </c>
      <c r="AJ775" s="17">
        <v>43.527999999999999</v>
      </c>
      <c r="AK775" s="17">
        <v>0.99</v>
      </c>
      <c r="AL775" s="17">
        <v>90</v>
      </c>
      <c r="AM775" s="17">
        <v>42.55</v>
      </c>
      <c r="AN775" s="17">
        <v>43.14</v>
      </c>
      <c r="AO775" s="17">
        <v>42.6</v>
      </c>
      <c r="AP775" s="17">
        <v>4307</v>
      </c>
      <c r="AQ775" s="17">
        <v>0</v>
      </c>
      <c r="AR775" s="17">
        <v>100</v>
      </c>
      <c r="AS775" s="17">
        <v>93</v>
      </c>
      <c r="AT775" s="17">
        <v>27</v>
      </c>
      <c r="AU775" s="17">
        <v>-1</v>
      </c>
      <c r="AV775" s="17"/>
      <c r="AW775" s="17"/>
      <c r="AX775" s="17"/>
    </row>
    <row r="776" spans="1:50" x14ac:dyDescent="0.15">
      <c r="A776" s="17" t="s">
        <v>808</v>
      </c>
      <c r="B776" s="17" t="s">
        <v>809</v>
      </c>
      <c r="C776" s="17">
        <v>14.93</v>
      </c>
      <c r="D776" s="17">
        <v>15.07</v>
      </c>
      <c r="E776" s="17">
        <v>14.92</v>
      </c>
      <c r="F776" s="17">
        <v>15.01</v>
      </c>
      <c r="G776" s="17">
        <v>14.95</v>
      </c>
      <c r="H776" s="17">
        <v>1113</v>
      </c>
      <c r="I776" s="17">
        <v>1441</v>
      </c>
      <c r="J776" s="17">
        <v>0.5</v>
      </c>
      <c r="K776" s="17">
        <v>0.1</v>
      </c>
      <c r="L776" s="17">
        <v>0.5</v>
      </c>
      <c r="M776" s="17">
        <v>0.4</v>
      </c>
      <c r="N776" s="17">
        <v>-0.1</v>
      </c>
      <c r="O776" s="17">
        <v>60</v>
      </c>
      <c r="P776" s="17">
        <v>-0.4</v>
      </c>
      <c r="Q776" s="17">
        <v>0.6</v>
      </c>
      <c r="R776" s="17">
        <v>0.9</v>
      </c>
      <c r="S776" s="17">
        <v>-0.1</v>
      </c>
      <c r="T776" s="17">
        <v>7</v>
      </c>
      <c r="U776" s="17">
        <v>7</v>
      </c>
      <c r="V776" s="17">
        <v>0.01</v>
      </c>
      <c r="W776" s="17">
        <v>50</v>
      </c>
      <c r="X776" s="17">
        <v>70</v>
      </c>
      <c r="Y776" s="17">
        <v>0.2</v>
      </c>
      <c r="Z776" s="17">
        <v>0.3</v>
      </c>
      <c r="AA776" s="17">
        <v>930</v>
      </c>
      <c r="AB776" s="17">
        <v>1113</v>
      </c>
      <c r="AC776" s="17">
        <v>1441</v>
      </c>
      <c r="AD776" s="17">
        <v>1453</v>
      </c>
      <c r="AE776" s="17">
        <v>-0.2</v>
      </c>
      <c r="AF776" s="17">
        <v>0.5</v>
      </c>
      <c r="AG776" s="17">
        <v>0.9</v>
      </c>
      <c r="AH776" s="17">
        <v>-0.2</v>
      </c>
      <c r="AI776" s="17">
        <v>1.1299999999999999</v>
      </c>
      <c r="AJ776" s="17">
        <v>14.862500000000001</v>
      </c>
      <c r="AK776" s="17">
        <v>1.01</v>
      </c>
      <c r="AL776" s="17">
        <v>14</v>
      </c>
      <c r="AM776" s="17">
        <v>14.93</v>
      </c>
      <c r="AN776" s="17">
        <v>15.07</v>
      </c>
      <c r="AO776" s="17">
        <v>14.93</v>
      </c>
      <c r="AP776" s="17">
        <v>1504</v>
      </c>
      <c r="AQ776" s="17">
        <v>0</v>
      </c>
      <c r="AR776" s="17">
        <v>75</v>
      </c>
      <c r="AS776" s="17">
        <v>0</v>
      </c>
      <c r="AT776" s="17">
        <v>80</v>
      </c>
      <c r="AU776" s="17">
        <v>1</v>
      </c>
      <c r="AV776" s="17"/>
      <c r="AW776" s="17"/>
      <c r="AX776" s="17"/>
    </row>
    <row r="777" spans="1:50" x14ac:dyDescent="0.15">
      <c r="A777" s="17" t="s">
        <v>538</v>
      </c>
      <c r="B777" s="17" t="s">
        <v>539</v>
      </c>
      <c r="C777" s="17">
        <v>26.18</v>
      </c>
      <c r="D777" s="17">
        <v>26.25</v>
      </c>
      <c r="E777" s="17">
        <v>25.65</v>
      </c>
      <c r="F777" s="17">
        <v>25.86</v>
      </c>
      <c r="G777" s="17">
        <v>26.17</v>
      </c>
      <c r="H777" s="17">
        <v>933</v>
      </c>
      <c r="I777" s="17">
        <v>1352</v>
      </c>
      <c r="J777" s="17">
        <v>-1</v>
      </c>
      <c r="K777" s="17">
        <v>-0.2</v>
      </c>
      <c r="L777" s="17">
        <v>-1.2</v>
      </c>
      <c r="M777" s="17">
        <v>-1.2</v>
      </c>
      <c r="N777" s="17">
        <v>0</v>
      </c>
      <c r="O777" s="17">
        <v>35</v>
      </c>
      <c r="P777" s="17">
        <v>-1.5</v>
      </c>
      <c r="Q777" s="17">
        <v>0.8</v>
      </c>
      <c r="R777" s="17">
        <v>0.3</v>
      </c>
      <c r="S777" s="17">
        <v>-2</v>
      </c>
      <c r="T777" s="17">
        <v>88</v>
      </c>
      <c r="U777" s="17">
        <v>-8</v>
      </c>
      <c r="V777" s="17">
        <v>0.02</v>
      </c>
      <c r="W777" s="17">
        <v>13</v>
      </c>
      <c r="X777" s="17">
        <v>1223</v>
      </c>
      <c r="Y777" s="17">
        <v>0.2</v>
      </c>
      <c r="Z777" s="17">
        <v>-0.1</v>
      </c>
      <c r="AA777" s="17">
        <v>1119</v>
      </c>
      <c r="AB777" s="17">
        <v>933</v>
      </c>
      <c r="AC777" s="17">
        <v>1352</v>
      </c>
      <c r="AD777" s="17">
        <v>1306</v>
      </c>
      <c r="AE777" s="17">
        <v>-0.9</v>
      </c>
      <c r="AF777" s="17">
        <v>0.8</v>
      </c>
      <c r="AG777" s="17">
        <v>0.3</v>
      </c>
      <c r="AH777" s="17">
        <v>-0.9</v>
      </c>
      <c r="AI777" s="17">
        <v>0.52</v>
      </c>
      <c r="AJ777" s="17">
        <v>26.547999999999998</v>
      </c>
      <c r="AK777" s="17">
        <v>0.97</v>
      </c>
      <c r="AL777" s="17">
        <v>79</v>
      </c>
      <c r="AM777" s="17">
        <v>25.86</v>
      </c>
      <c r="AN777" s="17">
        <v>26.25</v>
      </c>
      <c r="AO777" s="17">
        <v>25.66</v>
      </c>
      <c r="AP777" s="17">
        <v>2610</v>
      </c>
      <c r="AQ777" s="17">
        <v>0</v>
      </c>
      <c r="AR777" s="17">
        <v>100</v>
      </c>
      <c r="AS777" s="17">
        <v>68</v>
      </c>
      <c r="AT777" s="17">
        <v>55</v>
      </c>
      <c r="AU777" s="17">
        <v>-3</v>
      </c>
      <c r="AV777" s="17"/>
      <c r="AW777" s="17"/>
      <c r="AX777" s="17"/>
    </row>
    <row r="778" spans="1:50" x14ac:dyDescent="0.15">
      <c r="A778" s="17" t="s">
        <v>3542</v>
      </c>
      <c r="B778" s="17" t="s">
        <v>3543</v>
      </c>
      <c r="C778" s="17">
        <v>6.96</v>
      </c>
      <c r="D778" s="17">
        <v>6.98</v>
      </c>
      <c r="E778" s="17">
        <v>6.83</v>
      </c>
      <c r="F778" s="17">
        <v>6.86</v>
      </c>
      <c r="G778" s="17">
        <v>6.98</v>
      </c>
      <c r="H778" s="17">
        <v>930</v>
      </c>
      <c r="I778" s="17">
        <v>1314</v>
      </c>
      <c r="J778" s="17">
        <v>-1.4</v>
      </c>
      <c r="K778" s="17">
        <v>0</v>
      </c>
      <c r="L778" s="17">
        <v>-1.4</v>
      </c>
      <c r="M778" s="17">
        <v>-1.7</v>
      </c>
      <c r="N778" s="17">
        <v>-0.3</v>
      </c>
      <c r="O778" s="17">
        <v>20</v>
      </c>
      <c r="P778" s="17">
        <v>-1.7</v>
      </c>
      <c r="Q778" s="17">
        <v>0.4</v>
      </c>
      <c r="R778" s="17">
        <v>0.3</v>
      </c>
      <c r="S778" s="17">
        <v>-1.9</v>
      </c>
      <c r="T778" s="17">
        <v>87</v>
      </c>
      <c r="U778" s="17">
        <v>0</v>
      </c>
      <c r="V778" s="17">
        <v>0.02</v>
      </c>
      <c r="W778" s="17">
        <v>0</v>
      </c>
      <c r="X778" s="17">
        <v>160</v>
      </c>
      <c r="Y778" s="17">
        <v>0.3</v>
      </c>
      <c r="Z778" s="17">
        <v>-0.4</v>
      </c>
      <c r="AA778" s="17">
        <v>1130</v>
      </c>
      <c r="AB778" s="17">
        <v>930</v>
      </c>
      <c r="AC778" s="17">
        <v>1314</v>
      </c>
      <c r="AD778" s="17">
        <v>1340</v>
      </c>
      <c r="AE778" s="17">
        <v>-0.6</v>
      </c>
      <c r="AF778" s="17">
        <v>0.4</v>
      </c>
      <c r="AG778" s="17">
        <v>0.3</v>
      </c>
      <c r="AH778" s="17">
        <v>-0.6</v>
      </c>
      <c r="AI778" s="17">
        <v>0.4</v>
      </c>
      <c r="AJ778" s="17">
        <v>7.3630000000000004</v>
      </c>
      <c r="AK778" s="17">
        <v>0.93</v>
      </c>
      <c r="AL778" s="17">
        <v>100</v>
      </c>
      <c r="AM778" s="17">
        <v>6.86</v>
      </c>
      <c r="AN778" s="17">
        <v>6.98</v>
      </c>
      <c r="AO778" s="17">
        <v>6.83</v>
      </c>
      <c r="AP778" s="17">
        <v>690</v>
      </c>
      <c r="AQ778" s="17">
        <v>0</v>
      </c>
      <c r="AR778" s="17">
        <v>100</v>
      </c>
      <c r="AS778" s="17">
        <v>60</v>
      </c>
      <c r="AT778" s="17">
        <v>0</v>
      </c>
      <c r="AU778" s="17">
        <v>-10</v>
      </c>
      <c r="AV778" s="17"/>
      <c r="AW778" s="17"/>
      <c r="AX778" s="17"/>
    </row>
    <row r="779" spans="1:50" x14ac:dyDescent="0.15">
      <c r="A779" s="17" t="s">
        <v>150</v>
      </c>
      <c r="B779" s="17" t="s">
        <v>151</v>
      </c>
      <c r="C779" s="17">
        <v>58.32</v>
      </c>
      <c r="D779" s="17">
        <v>59.28</v>
      </c>
      <c r="E779" s="17">
        <v>57.7</v>
      </c>
      <c r="F779" s="17">
        <v>57.75</v>
      </c>
      <c r="G779" s="17">
        <v>58.43</v>
      </c>
      <c r="H779" s="17">
        <v>959</v>
      </c>
      <c r="I779" s="17">
        <v>1500</v>
      </c>
      <c r="J779" s="17">
        <v>-0.2</v>
      </c>
      <c r="K779" s="17">
        <v>-0.8</v>
      </c>
      <c r="L779" s="17">
        <v>-1</v>
      </c>
      <c r="M779" s="17">
        <v>-1.2</v>
      </c>
      <c r="N779" s="17">
        <v>-0.2</v>
      </c>
      <c r="O779" s="17">
        <v>3</v>
      </c>
      <c r="P779" s="17">
        <v>-2.6</v>
      </c>
      <c r="Q779" s="17">
        <v>0.1</v>
      </c>
      <c r="R779" s="17">
        <v>1.6</v>
      </c>
      <c r="S779" s="17">
        <v>-1.1000000000000001</v>
      </c>
      <c r="T779" s="17">
        <v>39</v>
      </c>
      <c r="U779" s="17">
        <v>-28</v>
      </c>
      <c r="V779" s="17">
        <v>0.03</v>
      </c>
      <c r="W779" s="17">
        <v>1</v>
      </c>
      <c r="X779" s="17">
        <v>334</v>
      </c>
      <c r="Y779" s="17">
        <v>0</v>
      </c>
      <c r="Z779" s="17">
        <v>0.1</v>
      </c>
      <c r="AA779" s="17">
        <v>1130</v>
      </c>
      <c r="AB779" s="17">
        <v>959</v>
      </c>
      <c r="AC779" s="17">
        <v>1500</v>
      </c>
      <c r="AD779" s="17">
        <v>1315</v>
      </c>
      <c r="AE779" s="17">
        <v>-0.9</v>
      </c>
      <c r="AF779" s="17">
        <v>0.1</v>
      </c>
      <c r="AG779" s="17">
        <v>1.6</v>
      </c>
      <c r="AH779" s="17">
        <v>-0.9</v>
      </c>
      <c r="AI779" s="17">
        <v>0.92</v>
      </c>
      <c r="AJ779" s="17">
        <v>56.18</v>
      </c>
      <c r="AK779" s="17">
        <v>1.03</v>
      </c>
      <c r="AL779" s="17">
        <v>23</v>
      </c>
      <c r="AM779" s="17">
        <v>58.18</v>
      </c>
      <c r="AN779" s="17">
        <v>59.27</v>
      </c>
      <c r="AO779" s="17">
        <v>57.72</v>
      </c>
      <c r="AP779" s="17">
        <v>5825</v>
      </c>
      <c r="AQ779" s="17">
        <v>100</v>
      </c>
      <c r="AR779" s="17">
        <v>100</v>
      </c>
      <c r="AS779" s="17">
        <v>41</v>
      </c>
      <c r="AT779" s="17">
        <v>66</v>
      </c>
      <c r="AU779" s="17">
        <v>-3</v>
      </c>
      <c r="AV779" s="17"/>
      <c r="AW779" s="17"/>
      <c r="AX779" s="17"/>
    </row>
    <row r="780" spans="1:50" x14ac:dyDescent="0.15">
      <c r="A780" s="17" t="s">
        <v>1733</v>
      </c>
      <c r="B780" s="17" t="s">
        <v>1733</v>
      </c>
      <c r="C780" s="17">
        <v>36.31</v>
      </c>
      <c r="D780" s="17">
        <v>36.35</v>
      </c>
      <c r="E780" s="17">
        <v>35.83</v>
      </c>
      <c r="F780" s="17">
        <v>36.049999999999997</v>
      </c>
      <c r="G780" s="17">
        <v>36.119999999999997</v>
      </c>
      <c r="H780" s="17">
        <v>1054</v>
      </c>
      <c r="I780" s="17">
        <v>1439</v>
      </c>
      <c r="J780" s="17">
        <v>-0.7</v>
      </c>
      <c r="K780" s="17">
        <v>-0.1</v>
      </c>
      <c r="L780" s="17">
        <v>-0.7</v>
      </c>
      <c r="M780" s="17">
        <v>-0.2</v>
      </c>
      <c r="N780" s="17">
        <v>0.5</v>
      </c>
      <c r="O780" s="17">
        <v>42</v>
      </c>
      <c r="P780" s="17">
        <v>-0.8</v>
      </c>
      <c r="Q780" s="17">
        <v>0.6</v>
      </c>
      <c r="R780" s="17">
        <v>0.1</v>
      </c>
      <c r="S780" s="17">
        <v>-1.3</v>
      </c>
      <c r="T780" s="17">
        <v>92</v>
      </c>
      <c r="U780" s="17">
        <v>-4</v>
      </c>
      <c r="V780" s="17">
        <v>0.01</v>
      </c>
      <c r="W780" s="17">
        <v>36</v>
      </c>
      <c r="X780" s="17">
        <v>563</v>
      </c>
      <c r="Y780" s="17">
        <v>-0.2</v>
      </c>
      <c r="Z780" s="17">
        <v>-0.6</v>
      </c>
      <c r="AA780" s="17">
        <v>1004</v>
      </c>
      <c r="AB780" s="17">
        <v>1054</v>
      </c>
      <c r="AC780" s="17">
        <v>1439</v>
      </c>
      <c r="AD780" s="17">
        <v>1302</v>
      </c>
      <c r="AE780" s="17">
        <v>-0.2</v>
      </c>
      <c r="AF780" s="17">
        <v>0.6</v>
      </c>
      <c r="AG780" s="17">
        <v>0.1</v>
      </c>
      <c r="AH780" s="17">
        <v>-0.2</v>
      </c>
      <c r="AI780" s="17">
        <v>0.25</v>
      </c>
      <c r="AJ780" s="17">
        <v>0</v>
      </c>
      <c r="AK780" s="17">
        <v>0</v>
      </c>
      <c r="AL780" s="17">
        <v>48</v>
      </c>
      <c r="AM780" s="17">
        <v>35.909999999999997</v>
      </c>
      <c r="AN780" s="17">
        <v>36.35</v>
      </c>
      <c r="AO780" s="17">
        <v>35.83</v>
      </c>
      <c r="AP780" s="17">
        <v>3614</v>
      </c>
      <c r="AQ780" s="17">
        <v>94</v>
      </c>
      <c r="AR780" s="17">
        <v>38</v>
      </c>
      <c r="AS780" s="17">
        <v>97</v>
      </c>
      <c r="AT780" s="17">
        <v>31</v>
      </c>
      <c r="AU780" s="17">
        <v>-9</v>
      </c>
      <c r="AV780" s="17"/>
      <c r="AW780" s="17"/>
      <c r="AX780" s="17"/>
    </row>
    <row r="781" spans="1:50" x14ac:dyDescent="0.15">
      <c r="A781" s="17" t="s">
        <v>3422</v>
      </c>
      <c r="B781" s="17" t="s">
        <v>3423</v>
      </c>
      <c r="C781" s="17">
        <v>21.78</v>
      </c>
      <c r="D781" s="17">
        <v>21.96</v>
      </c>
      <c r="E781" s="17">
        <v>21.68</v>
      </c>
      <c r="F781" s="17">
        <v>21.8</v>
      </c>
      <c r="G781" s="17">
        <v>21.9</v>
      </c>
      <c r="H781" s="17">
        <v>947</v>
      </c>
      <c r="I781" s="17">
        <v>1318</v>
      </c>
      <c r="J781" s="17">
        <v>-0.4</v>
      </c>
      <c r="K781" s="17">
        <v>0.5</v>
      </c>
      <c r="L781" s="17">
        <v>0.1</v>
      </c>
      <c r="M781" s="17">
        <v>-0.5</v>
      </c>
      <c r="N781" s="17">
        <v>-0.5</v>
      </c>
      <c r="O781" s="17">
        <v>43</v>
      </c>
      <c r="P781" s="17">
        <v>-0.7</v>
      </c>
      <c r="Q781" s="17">
        <v>0.6</v>
      </c>
      <c r="R781" s="17">
        <v>0.8</v>
      </c>
      <c r="S781" s="17">
        <v>-0.5</v>
      </c>
      <c r="T781" s="17">
        <v>36</v>
      </c>
      <c r="U781" s="17">
        <v>36</v>
      </c>
      <c r="V781" s="17">
        <v>0.01</v>
      </c>
      <c r="W781" s="17">
        <v>7</v>
      </c>
      <c r="X781" s="17">
        <v>49</v>
      </c>
      <c r="Y781" s="17">
        <v>-0.2</v>
      </c>
      <c r="Z781" s="17">
        <v>0</v>
      </c>
      <c r="AA781" s="17">
        <v>1124</v>
      </c>
      <c r="AB781" s="17">
        <v>947</v>
      </c>
      <c r="AC781" s="17">
        <v>1318</v>
      </c>
      <c r="AD781" s="17">
        <v>1459</v>
      </c>
      <c r="AE781" s="17">
        <v>-0.1</v>
      </c>
      <c r="AF781" s="17">
        <v>0.6</v>
      </c>
      <c r="AG781" s="17">
        <v>0.8</v>
      </c>
      <c r="AH781" s="17">
        <v>-0.1</v>
      </c>
      <c r="AI781" s="17">
        <v>0.75</v>
      </c>
      <c r="AJ781" s="17">
        <v>22.047999999999998</v>
      </c>
      <c r="AK781" s="17">
        <v>0.99</v>
      </c>
      <c r="AL781" s="17">
        <v>79</v>
      </c>
      <c r="AM781" s="17">
        <v>21.68</v>
      </c>
      <c r="AN781" s="17">
        <v>21.96</v>
      </c>
      <c r="AO781" s="17">
        <v>21.68</v>
      </c>
      <c r="AP781" s="17">
        <v>2183</v>
      </c>
      <c r="AQ781" s="17">
        <v>100</v>
      </c>
      <c r="AR781" s="17">
        <v>29</v>
      </c>
      <c r="AS781" s="17">
        <v>32</v>
      </c>
      <c r="AT781" s="17">
        <v>27</v>
      </c>
      <c r="AU781" s="17">
        <v>1</v>
      </c>
      <c r="AV781" s="17"/>
      <c r="AW781" s="17"/>
      <c r="AX781" s="17"/>
    </row>
    <row r="782" spans="1:50" x14ac:dyDescent="0.15">
      <c r="A782" s="17" t="s">
        <v>1026</v>
      </c>
      <c r="B782" s="17" t="s">
        <v>1027</v>
      </c>
      <c r="C782" s="17">
        <v>8.5399999999999991</v>
      </c>
      <c r="D782" s="17">
        <v>8.61</v>
      </c>
      <c r="E782" s="17">
        <v>8.42</v>
      </c>
      <c r="F782" s="17">
        <v>8.48</v>
      </c>
      <c r="G782" s="17">
        <v>8.5399999999999991</v>
      </c>
      <c r="H782" s="17">
        <v>1059</v>
      </c>
      <c r="I782" s="17">
        <v>1455</v>
      </c>
      <c r="J782" s="17">
        <v>-0.1</v>
      </c>
      <c r="K782" s="17">
        <v>-0.6</v>
      </c>
      <c r="L782" s="17">
        <v>-0.7</v>
      </c>
      <c r="M782" s="17">
        <v>-0.7</v>
      </c>
      <c r="N782" s="17">
        <v>0</v>
      </c>
      <c r="O782" s="17">
        <v>32</v>
      </c>
      <c r="P782" s="17">
        <v>-1.5</v>
      </c>
      <c r="Q782" s="17">
        <v>0.7</v>
      </c>
      <c r="R782" s="17">
        <v>0.8</v>
      </c>
      <c r="S782" s="17">
        <v>-1.4</v>
      </c>
      <c r="T782" s="17">
        <v>63</v>
      </c>
      <c r="U782" s="17">
        <v>-26</v>
      </c>
      <c r="V782" s="17">
        <v>0.02</v>
      </c>
      <c r="W782" s="17">
        <v>11</v>
      </c>
      <c r="X782" s="17">
        <v>555</v>
      </c>
      <c r="Y782" s="17">
        <v>0.4</v>
      </c>
      <c r="Z782" s="17">
        <v>0.1</v>
      </c>
      <c r="AA782" s="17">
        <v>1130</v>
      </c>
      <c r="AB782" s="17">
        <v>1059</v>
      </c>
      <c r="AC782" s="17">
        <v>1455</v>
      </c>
      <c r="AD782" s="17">
        <v>1300</v>
      </c>
      <c r="AE782" s="17">
        <v>-0.7</v>
      </c>
      <c r="AF782" s="17">
        <v>0.7</v>
      </c>
      <c r="AG782" s="17">
        <v>0.8</v>
      </c>
      <c r="AH782" s="17">
        <v>-0.7</v>
      </c>
      <c r="AI782" s="17">
        <v>0.68</v>
      </c>
      <c r="AJ782" s="17">
        <v>8.3369999999999997</v>
      </c>
      <c r="AK782" s="17">
        <v>1.02</v>
      </c>
      <c r="AL782" s="17">
        <v>22</v>
      </c>
      <c r="AM782" s="17">
        <v>8.52</v>
      </c>
      <c r="AN782" s="17">
        <v>8.61</v>
      </c>
      <c r="AO782" s="17">
        <v>8.42</v>
      </c>
      <c r="AP782" s="17">
        <v>854</v>
      </c>
      <c r="AQ782" s="17">
        <v>0</v>
      </c>
      <c r="AR782" s="17">
        <v>100</v>
      </c>
      <c r="AS782" s="17">
        <v>25</v>
      </c>
      <c r="AT782" s="17">
        <v>50</v>
      </c>
      <c r="AU782" s="17">
        <v>-9</v>
      </c>
      <c r="AV782" s="17"/>
      <c r="AW782" s="17"/>
      <c r="AX782" s="17"/>
    </row>
    <row r="783" spans="1:50" x14ac:dyDescent="0.15">
      <c r="A783" s="17" t="s">
        <v>3428</v>
      </c>
      <c r="B783" s="17" t="s">
        <v>3429</v>
      </c>
      <c r="C783" s="17">
        <v>10.89</v>
      </c>
      <c r="D783" s="17">
        <v>10.91</v>
      </c>
      <c r="E783" s="17">
        <v>10.8</v>
      </c>
      <c r="F783" s="17">
        <v>10.83</v>
      </c>
      <c r="G783" s="17">
        <v>10.91</v>
      </c>
      <c r="H783" s="17">
        <v>1336</v>
      </c>
      <c r="I783" s="17">
        <v>1455</v>
      </c>
      <c r="J783" s="17">
        <v>-0.3</v>
      </c>
      <c r="K783" s="17">
        <v>-0.3</v>
      </c>
      <c r="L783" s="17">
        <v>-0.6</v>
      </c>
      <c r="M783" s="17">
        <v>-0.7</v>
      </c>
      <c r="N783" s="17">
        <v>-0.2</v>
      </c>
      <c r="O783" s="17">
        <v>27</v>
      </c>
      <c r="P783" s="17">
        <v>-0.7</v>
      </c>
      <c r="Q783" s="17">
        <v>0.3</v>
      </c>
      <c r="R783" s="17">
        <v>0.2</v>
      </c>
      <c r="S783" s="17">
        <v>-0.8</v>
      </c>
      <c r="T783" s="17">
        <v>82</v>
      </c>
      <c r="U783" s="17">
        <v>-27</v>
      </c>
      <c r="V783" s="17">
        <v>0.01</v>
      </c>
      <c r="W783" s="17">
        <v>0</v>
      </c>
      <c r="X783" s="17">
        <v>44</v>
      </c>
      <c r="Y783" s="17">
        <v>0</v>
      </c>
      <c r="Z783" s="17">
        <v>-0.2</v>
      </c>
      <c r="AA783" s="17">
        <v>1130</v>
      </c>
      <c r="AB783" s="17">
        <v>941</v>
      </c>
      <c r="AC783" s="17">
        <v>1455</v>
      </c>
      <c r="AD783" s="17">
        <v>1336</v>
      </c>
      <c r="AE783" s="17">
        <v>-0.7</v>
      </c>
      <c r="AF783" s="17">
        <v>0.2</v>
      </c>
      <c r="AG783" s="17">
        <v>0.1</v>
      </c>
      <c r="AH783" s="17">
        <v>-0.7</v>
      </c>
      <c r="AI783" s="17">
        <v>0.82</v>
      </c>
      <c r="AJ783" s="17">
        <v>10.872999999999999</v>
      </c>
      <c r="AK783" s="17">
        <v>1</v>
      </c>
      <c r="AL783" s="17">
        <v>125</v>
      </c>
      <c r="AM783" s="17">
        <v>10.86</v>
      </c>
      <c r="AN783" s="17">
        <v>10.9</v>
      </c>
      <c r="AO783" s="17">
        <v>10.81</v>
      </c>
      <c r="AP783" s="17">
        <v>1091</v>
      </c>
      <c r="AQ783" s="17">
        <v>0</v>
      </c>
      <c r="AR783" s="17">
        <v>100</v>
      </c>
      <c r="AS783" s="17">
        <v>100</v>
      </c>
      <c r="AT783" s="17">
        <v>33</v>
      </c>
      <c r="AU783" s="17">
        <v>-10</v>
      </c>
      <c r="AV783" s="17"/>
      <c r="AW783" s="17"/>
      <c r="AX783" s="17"/>
    </row>
    <row r="784" spans="1:50" x14ac:dyDescent="0.15">
      <c r="A784" s="17" t="s">
        <v>1568</v>
      </c>
      <c r="B784" s="17" t="s">
        <v>1568</v>
      </c>
      <c r="C784" s="17">
        <v>55.31</v>
      </c>
      <c r="D784" s="17">
        <v>55.61</v>
      </c>
      <c r="E784" s="17">
        <v>54.92</v>
      </c>
      <c r="F784" s="17">
        <v>55.12</v>
      </c>
      <c r="G784" s="17">
        <v>55.25</v>
      </c>
      <c r="H784" s="17">
        <v>943</v>
      </c>
      <c r="I784" s="17">
        <v>1438</v>
      </c>
      <c r="J784" s="17">
        <v>-0.3</v>
      </c>
      <c r="K784" s="17">
        <v>-0.1</v>
      </c>
      <c r="L784" s="17">
        <v>-0.3</v>
      </c>
      <c r="M784" s="17">
        <v>-0.2</v>
      </c>
      <c r="N784" s="17">
        <v>0.1</v>
      </c>
      <c r="O784" s="17">
        <v>29</v>
      </c>
      <c r="P784" s="17">
        <v>-0.9</v>
      </c>
      <c r="Q784" s="17">
        <v>0.4</v>
      </c>
      <c r="R784" s="17">
        <v>0.5</v>
      </c>
      <c r="S784" s="17">
        <v>-0.7</v>
      </c>
      <c r="T784" s="17">
        <v>57</v>
      </c>
      <c r="U784" s="17">
        <v>-6</v>
      </c>
      <c r="V784" s="17">
        <v>0.01</v>
      </c>
      <c r="W784" s="17">
        <v>4</v>
      </c>
      <c r="X784" s="17">
        <v>545</v>
      </c>
      <c r="Y784" s="17">
        <v>-0.2</v>
      </c>
      <c r="Z784" s="17">
        <v>0</v>
      </c>
      <c r="AA784" s="17">
        <v>1130</v>
      </c>
      <c r="AB784" s="17">
        <v>943</v>
      </c>
      <c r="AC784" s="17">
        <v>1438</v>
      </c>
      <c r="AD784" s="17">
        <v>1343</v>
      </c>
      <c r="AE784" s="17">
        <v>-0.4</v>
      </c>
      <c r="AF784" s="17">
        <v>0.4</v>
      </c>
      <c r="AG784" s="17">
        <v>0.5</v>
      </c>
      <c r="AH784" s="17">
        <v>-0.4</v>
      </c>
      <c r="AI784" s="17">
        <v>0.74</v>
      </c>
      <c r="AJ784" s="17">
        <v>0</v>
      </c>
      <c r="AK784" s="17">
        <v>0</v>
      </c>
      <c r="AL784" s="17">
        <v>23</v>
      </c>
      <c r="AM784" s="17">
        <v>55.14</v>
      </c>
      <c r="AN784" s="17">
        <v>55.61</v>
      </c>
      <c r="AO784" s="17">
        <v>54.92</v>
      </c>
      <c r="AP784" s="17">
        <v>5533</v>
      </c>
      <c r="AQ784" s="17">
        <v>82</v>
      </c>
      <c r="AR784" s="17">
        <v>24</v>
      </c>
      <c r="AS784" s="17">
        <v>68</v>
      </c>
      <c r="AT784" s="17">
        <v>77</v>
      </c>
      <c r="AU784" s="17">
        <v>-7</v>
      </c>
      <c r="AV784" s="17"/>
      <c r="AW784" s="17"/>
      <c r="AX784" s="17"/>
    </row>
    <row r="785" spans="1:50" x14ac:dyDescent="0.15">
      <c r="A785" s="17" t="s">
        <v>3304</v>
      </c>
      <c r="B785" s="17" t="s">
        <v>3305</v>
      </c>
      <c r="C785" s="17">
        <v>5.14</v>
      </c>
      <c r="D785" s="17">
        <v>5.33</v>
      </c>
      <c r="E785" s="17">
        <v>5.12</v>
      </c>
      <c r="F785" s="17">
        <v>5.24</v>
      </c>
      <c r="G785" s="17">
        <v>5.15</v>
      </c>
      <c r="H785" s="17">
        <v>940</v>
      </c>
      <c r="I785" s="17">
        <v>930</v>
      </c>
      <c r="J785" s="17">
        <v>0.8</v>
      </c>
      <c r="K785" s="17">
        <v>1.2</v>
      </c>
      <c r="L785" s="17">
        <v>1.9</v>
      </c>
      <c r="M785" s="17">
        <v>1.7</v>
      </c>
      <c r="N785" s="17">
        <v>-0.2</v>
      </c>
      <c r="O785" s="17">
        <v>57</v>
      </c>
      <c r="P785" s="17">
        <v>-1.7</v>
      </c>
      <c r="Q785" s="17">
        <v>2.2999999999999998</v>
      </c>
      <c r="R785" s="17">
        <v>3.6</v>
      </c>
      <c r="S785" s="17">
        <v>-0.4</v>
      </c>
      <c r="T785" s="17">
        <v>10</v>
      </c>
      <c r="U785" s="17">
        <v>29</v>
      </c>
      <c r="V785" s="17">
        <v>0.04</v>
      </c>
      <c r="W785" s="17">
        <v>29</v>
      </c>
      <c r="X785" s="17">
        <v>192</v>
      </c>
      <c r="Y785" s="17">
        <v>0.8</v>
      </c>
      <c r="Z785" s="17">
        <v>3.1</v>
      </c>
      <c r="AA785" s="17">
        <v>930</v>
      </c>
      <c r="AB785" s="17">
        <v>940</v>
      </c>
      <c r="AC785" s="17">
        <v>1442</v>
      </c>
      <c r="AD785" s="17">
        <v>1355</v>
      </c>
      <c r="AE785" s="17">
        <v>-0.6</v>
      </c>
      <c r="AF785" s="17">
        <v>1.2</v>
      </c>
      <c r="AG785" s="17">
        <v>3.7</v>
      </c>
      <c r="AH785" s="17">
        <v>-0.6</v>
      </c>
      <c r="AI785" s="17">
        <v>1.05</v>
      </c>
      <c r="AJ785" s="17">
        <v>5.01</v>
      </c>
      <c r="AK785" s="17">
        <v>1.05</v>
      </c>
      <c r="AL785" s="17">
        <v>14</v>
      </c>
      <c r="AM785" s="17">
        <v>5.12</v>
      </c>
      <c r="AN785" s="17">
        <v>5.33</v>
      </c>
      <c r="AO785" s="17">
        <v>5.18</v>
      </c>
      <c r="AP785" s="17">
        <v>527</v>
      </c>
      <c r="AQ785" s="17">
        <v>33</v>
      </c>
      <c r="AR785" s="17">
        <v>100</v>
      </c>
      <c r="AS785" s="17">
        <v>10</v>
      </c>
      <c r="AT785" s="17">
        <v>86</v>
      </c>
      <c r="AU785" s="17">
        <v>10</v>
      </c>
      <c r="AV785" s="17"/>
      <c r="AW785" s="17"/>
      <c r="AX785" s="17"/>
    </row>
    <row r="786" spans="1:50" x14ac:dyDescent="0.15">
      <c r="A786" s="17" t="s">
        <v>2924</v>
      </c>
      <c r="B786" s="17" t="s">
        <v>2925</v>
      </c>
      <c r="C786" s="17">
        <v>6.15</v>
      </c>
      <c r="D786" s="17">
        <v>6.28</v>
      </c>
      <c r="E786" s="17">
        <v>5.98</v>
      </c>
      <c r="F786" s="17">
        <v>6.04</v>
      </c>
      <c r="G786" s="17">
        <v>6.18</v>
      </c>
      <c r="H786" s="17">
        <v>954</v>
      </c>
      <c r="I786" s="17">
        <v>1436</v>
      </c>
      <c r="J786" s="17">
        <v>-0.2</v>
      </c>
      <c r="K786" s="17">
        <v>-1.6</v>
      </c>
      <c r="L786" s="17">
        <v>-1.8</v>
      </c>
      <c r="M786" s="17">
        <v>-2.2999999999999998</v>
      </c>
      <c r="N786" s="17">
        <v>-0.5</v>
      </c>
      <c r="O786" s="17">
        <v>20</v>
      </c>
      <c r="P786" s="17">
        <v>-3.9</v>
      </c>
      <c r="Q786" s="17">
        <v>1</v>
      </c>
      <c r="R786" s="17">
        <v>2.1</v>
      </c>
      <c r="S786" s="17">
        <v>-2.8</v>
      </c>
      <c r="T786" s="17">
        <v>57</v>
      </c>
      <c r="U786" s="17">
        <v>-33</v>
      </c>
      <c r="V786" s="17">
        <v>0.05</v>
      </c>
      <c r="W786" s="17">
        <v>18</v>
      </c>
      <c r="X786" s="17">
        <v>799</v>
      </c>
      <c r="Y786" s="17">
        <v>-0.2</v>
      </c>
      <c r="Z786" s="17">
        <v>-0.2</v>
      </c>
      <c r="AA786" s="17">
        <v>1014</v>
      </c>
      <c r="AB786" s="17">
        <v>954</v>
      </c>
      <c r="AC786" s="17">
        <v>1436</v>
      </c>
      <c r="AD786" s="17">
        <v>1300</v>
      </c>
      <c r="AE786" s="17">
        <v>-1.6</v>
      </c>
      <c r="AF786" s="17">
        <v>1</v>
      </c>
      <c r="AG786" s="17">
        <v>2.1</v>
      </c>
      <c r="AH786" s="17">
        <v>-1.6</v>
      </c>
      <c r="AI786" s="17">
        <v>0.76</v>
      </c>
      <c r="AJ786" s="17">
        <v>5.7439999999999998</v>
      </c>
      <c r="AK786" s="17">
        <v>1.05</v>
      </c>
      <c r="AL786" s="17">
        <v>41</v>
      </c>
      <c r="AM786" s="17">
        <v>6.11</v>
      </c>
      <c r="AN786" s="17">
        <v>6.28</v>
      </c>
      <c r="AO786" s="17">
        <v>5.98</v>
      </c>
      <c r="AP786" s="17">
        <v>614</v>
      </c>
      <c r="AQ786" s="17">
        <v>100</v>
      </c>
      <c r="AR786" s="17">
        <v>75</v>
      </c>
      <c r="AS786" s="17">
        <v>40</v>
      </c>
      <c r="AT786" s="17">
        <v>30</v>
      </c>
      <c r="AU786" s="17">
        <v>3</v>
      </c>
      <c r="AV786" s="17"/>
      <c r="AW786" s="17"/>
      <c r="AX786" s="17"/>
    </row>
    <row r="787" spans="1:50" x14ac:dyDescent="0.15">
      <c r="A787" s="17" t="s">
        <v>267</v>
      </c>
      <c r="B787" s="17" t="s">
        <v>268</v>
      </c>
      <c r="C787" s="17">
        <v>8.81</v>
      </c>
      <c r="D787" s="17">
        <v>8.85</v>
      </c>
      <c r="E787" s="17">
        <v>8.74</v>
      </c>
      <c r="F787" s="17">
        <v>8.75</v>
      </c>
      <c r="G787" s="17">
        <v>8.81</v>
      </c>
      <c r="H787" s="17">
        <v>1027</v>
      </c>
      <c r="I787" s="17">
        <v>1450</v>
      </c>
      <c r="J787" s="17">
        <v>-0.1</v>
      </c>
      <c r="K787" s="17">
        <v>-0.6</v>
      </c>
      <c r="L787" s="17">
        <v>-0.7</v>
      </c>
      <c r="M787" s="17">
        <v>-0.7</v>
      </c>
      <c r="N787" s="17">
        <v>0</v>
      </c>
      <c r="O787" s="17">
        <v>9</v>
      </c>
      <c r="P787" s="17">
        <v>-1.1000000000000001</v>
      </c>
      <c r="Q787" s="17">
        <v>0.1</v>
      </c>
      <c r="R787" s="17">
        <v>0.5</v>
      </c>
      <c r="S787" s="17">
        <v>-0.8</v>
      </c>
      <c r="T787" s="17">
        <v>64</v>
      </c>
      <c r="U787" s="17">
        <v>-45</v>
      </c>
      <c r="V787" s="17">
        <v>0.01</v>
      </c>
      <c r="W787" s="17">
        <v>20</v>
      </c>
      <c r="X787" s="17">
        <v>24</v>
      </c>
      <c r="Y787" s="17">
        <v>-0.1</v>
      </c>
      <c r="Z787" s="17">
        <v>-0.1</v>
      </c>
      <c r="AA787" s="17">
        <v>951</v>
      </c>
      <c r="AB787" s="17">
        <v>1027</v>
      </c>
      <c r="AC787" s="17">
        <v>1450</v>
      </c>
      <c r="AD787" s="17">
        <v>1304</v>
      </c>
      <c r="AE787" s="17">
        <v>-0.9</v>
      </c>
      <c r="AF787" s="17">
        <v>0.1</v>
      </c>
      <c r="AG787" s="17">
        <v>0.3</v>
      </c>
      <c r="AH787" s="17">
        <v>-0.9</v>
      </c>
      <c r="AI787" s="17">
        <v>1</v>
      </c>
      <c r="AJ787" s="17">
        <v>8.8394999999999992</v>
      </c>
      <c r="AK787" s="17">
        <v>0.99</v>
      </c>
      <c r="AL787" s="17">
        <v>40</v>
      </c>
      <c r="AM787" s="17">
        <v>8.7899999999999991</v>
      </c>
      <c r="AN787" s="17">
        <v>8.84</v>
      </c>
      <c r="AO787" s="17">
        <v>8.74</v>
      </c>
      <c r="AP787" s="17">
        <v>883</v>
      </c>
      <c r="AQ787" s="17">
        <v>50</v>
      </c>
      <c r="AR787" s="17">
        <v>0</v>
      </c>
      <c r="AS787" s="17">
        <v>67</v>
      </c>
      <c r="AT787" s="17">
        <v>33</v>
      </c>
      <c r="AU787" s="17">
        <v>-9</v>
      </c>
      <c r="AV787" s="17"/>
      <c r="AW787" s="17"/>
      <c r="AX787" s="17"/>
    </row>
    <row r="788" spans="1:50" x14ac:dyDescent="0.15">
      <c r="A788" s="17" t="s">
        <v>3386</v>
      </c>
      <c r="B788" s="17" t="s">
        <v>3387</v>
      </c>
      <c r="C788" s="17">
        <v>8.43</v>
      </c>
      <c r="D788" s="17">
        <v>8.43</v>
      </c>
      <c r="E788" s="17">
        <v>8.24</v>
      </c>
      <c r="F788" s="17">
        <v>8.3699999999999992</v>
      </c>
      <c r="G788" s="17">
        <v>8.42</v>
      </c>
      <c r="H788" s="17">
        <v>930</v>
      </c>
      <c r="I788" s="17">
        <v>1435</v>
      </c>
      <c r="J788" s="17">
        <v>-1.1000000000000001</v>
      </c>
      <c r="K788" s="17">
        <v>0.4</v>
      </c>
      <c r="L788" s="17">
        <v>-0.7</v>
      </c>
      <c r="M788" s="17">
        <v>-0.6</v>
      </c>
      <c r="N788" s="17">
        <v>0.1</v>
      </c>
      <c r="O788" s="17">
        <v>68</v>
      </c>
      <c r="P788" s="17">
        <v>-0.7</v>
      </c>
      <c r="Q788" s="17">
        <v>1.6</v>
      </c>
      <c r="R788" s="17">
        <v>0</v>
      </c>
      <c r="S788" s="17">
        <v>-2.2999999999999998</v>
      </c>
      <c r="T788" s="17">
        <v>100</v>
      </c>
      <c r="U788" s="17">
        <v>16</v>
      </c>
      <c r="V788" s="17">
        <v>0.02</v>
      </c>
      <c r="W788" s="17">
        <v>31</v>
      </c>
      <c r="X788" s="17">
        <v>65</v>
      </c>
      <c r="Y788" s="17">
        <v>0</v>
      </c>
      <c r="Z788" s="17">
        <v>-0.6</v>
      </c>
      <c r="AA788" s="17">
        <v>1108</v>
      </c>
      <c r="AB788" s="17">
        <v>930</v>
      </c>
      <c r="AC788" s="17">
        <v>1435</v>
      </c>
      <c r="AD788" s="17">
        <v>1456</v>
      </c>
      <c r="AE788" s="17">
        <v>-0.7</v>
      </c>
      <c r="AF788" s="17">
        <v>1.6</v>
      </c>
      <c r="AG788" s="17">
        <v>0</v>
      </c>
      <c r="AH788" s="17">
        <v>-0.7</v>
      </c>
      <c r="AI788" s="17">
        <v>0.31</v>
      </c>
      <c r="AJ788" s="17">
        <v>8.0830000000000002</v>
      </c>
      <c r="AK788" s="17">
        <v>1.04</v>
      </c>
      <c r="AL788" s="17">
        <v>92</v>
      </c>
      <c r="AM788" s="17">
        <v>8.3000000000000007</v>
      </c>
      <c r="AN788" s="17">
        <v>8.43</v>
      </c>
      <c r="AO788" s="17">
        <v>8.24</v>
      </c>
      <c r="AP788" s="17">
        <v>843</v>
      </c>
      <c r="AQ788" s="17">
        <v>100</v>
      </c>
      <c r="AR788" s="17">
        <v>100</v>
      </c>
      <c r="AS788" s="17">
        <v>100</v>
      </c>
      <c r="AT788" s="17">
        <v>17</v>
      </c>
      <c r="AU788" s="17">
        <v>-10</v>
      </c>
      <c r="AV788" s="17"/>
      <c r="AW788" s="17"/>
      <c r="AX788" s="17"/>
    </row>
    <row r="789" spans="1:50" x14ac:dyDescent="0.15">
      <c r="A789" s="17" t="s">
        <v>2856</v>
      </c>
      <c r="B789" s="17" t="s">
        <v>2857</v>
      </c>
      <c r="C789" s="17">
        <v>17.98</v>
      </c>
      <c r="D789" s="17">
        <v>18</v>
      </c>
      <c r="E789" s="17">
        <v>17.8</v>
      </c>
      <c r="F789" s="17">
        <v>18</v>
      </c>
      <c r="G789" s="17">
        <v>17.87</v>
      </c>
      <c r="H789" s="17">
        <v>1455</v>
      </c>
      <c r="I789" s="17">
        <v>1047</v>
      </c>
      <c r="J789" s="17">
        <v>-0.6</v>
      </c>
      <c r="K789" s="17">
        <v>0.7</v>
      </c>
      <c r="L789" s="17">
        <v>0.1</v>
      </c>
      <c r="M789" s="17">
        <v>0.7</v>
      </c>
      <c r="N789" s="17">
        <v>0.6</v>
      </c>
      <c r="O789" s="17">
        <v>100</v>
      </c>
      <c r="P789" s="17">
        <v>0</v>
      </c>
      <c r="Q789" s="17">
        <v>1.1000000000000001</v>
      </c>
      <c r="R789" s="17">
        <v>0.1</v>
      </c>
      <c r="S789" s="17">
        <v>-1</v>
      </c>
      <c r="T789" s="17">
        <v>90</v>
      </c>
      <c r="U789" s="17">
        <v>60</v>
      </c>
      <c r="V789" s="17">
        <v>0.01</v>
      </c>
      <c r="W789" s="17">
        <v>44</v>
      </c>
      <c r="X789" s="17">
        <v>93</v>
      </c>
      <c r="Y789" s="17">
        <v>-0.7</v>
      </c>
      <c r="Z789" s="17">
        <v>-0.3</v>
      </c>
      <c r="AA789" s="17">
        <v>1047</v>
      </c>
      <c r="AB789" s="17">
        <v>930</v>
      </c>
      <c r="AC789" s="17">
        <v>1438</v>
      </c>
      <c r="AD789" s="17">
        <v>1455</v>
      </c>
      <c r="AE789" s="17">
        <v>0</v>
      </c>
      <c r="AF789" s="17">
        <v>0.8</v>
      </c>
      <c r="AG789" s="17">
        <v>0</v>
      </c>
      <c r="AH789" s="17">
        <v>0</v>
      </c>
      <c r="AI789" s="17">
        <v>0</v>
      </c>
      <c r="AJ789" s="17">
        <v>17.443999999999999</v>
      </c>
      <c r="AK789" s="17">
        <v>1.03</v>
      </c>
      <c r="AL789" s="17">
        <v>39</v>
      </c>
      <c r="AM789" s="17">
        <v>17.8</v>
      </c>
      <c r="AN789" s="17">
        <v>17.98</v>
      </c>
      <c r="AO789" s="17">
        <v>17.850000000000001</v>
      </c>
      <c r="AP789" s="17">
        <v>1800</v>
      </c>
      <c r="AQ789" s="17">
        <v>100</v>
      </c>
      <c r="AR789" s="17">
        <v>0</v>
      </c>
      <c r="AS789" s="17">
        <v>100</v>
      </c>
      <c r="AT789" s="17">
        <v>65</v>
      </c>
      <c r="AU789" s="17">
        <v>-1</v>
      </c>
      <c r="AV789" s="17"/>
      <c r="AW789" s="17"/>
      <c r="AX789" s="17"/>
    </row>
    <row r="790" spans="1:50" x14ac:dyDescent="0.15">
      <c r="A790" s="17" t="s">
        <v>279</v>
      </c>
      <c r="B790" s="17" t="s">
        <v>280</v>
      </c>
      <c r="C790" s="17">
        <v>41.12</v>
      </c>
      <c r="D790" s="17">
        <v>41.31</v>
      </c>
      <c r="E790" s="17">
        <v>40.54</v>
      </c>
      <c r="F790" s="17">
        <v>40.9</v>
      </c>
      <c r="G790" s="17">
        <v>41.19</v>
      </c>
      <c r="H790" s="17">
        <v>953</v>
      </c>
      <c r="I790" s="17">
        <v>1403</v>
      </c>
      <c r="J790" s="17">
        <v>-0.4</v>
      </c>
      <c r="K790" s="17">
        <v>-0.1</v>
      </c>
      <c r="L790" s="17">
        <v>-0.5</v>
      </c>
      <c r="M790" s="17">
        <v>-0.7</v>
      </c>
      <c r="N790" s="17">
        <v>-0.2</v>
      </c>
      <c r="O790" s="17">
        <v>47</v>
      </c>
      <c r="P790" s="17">
        <v>-1</v>
      </c>
      <c r="Q790" s="17">
        <v>0.9</v>
      </c>
      <c r="R790" s="17">
        <v>0.5</v>
      </c>
      <c r="S790" s="17">
        <v>-1.4</v>
      </c>
      <c r="T790" s="17">
        <v>75</v>
      </c>
      <c r="U790" s="17">
        <v>-5</v>
      </c>
      <c r="V790" s="17">
        <v>0.02</v>
      </c>
      <c r="W790" s="17">
        <v>30</v>
      </c>
      <c r="X790" s="17">
        <v>643</v>
      </c>
      <c r="Y790" s="17">
        <v>0</v>
      </c>
      <c r="Z790" s="17">
        <v>-0.1</v>
      </c>
      <c r="AA790" s="17">
        <v>1119</v>
      </c>
      <c r="AB790" s="17">
        <v>953</v>
      </c>
      <c r="AC790" s="17">
        <v>1403</v>
      </c>
      <c r="AD790" s="17">
        <v>1450</v>
      </c>
      <c r="AE790" s="17">
        <v>-0.6</v>
      </c>
      <c r="AF790" s="17">
        <v>0.9</v>
      </c>
      <c r="AG790" s="17">
        <v>0.5</v>
      </c>
      <c r="AH790" s="17">
        <v>-0.6</v>
      </c>
      <c r="AI790" s="17">
        <v>0.56999999999999995</v>
      </c>
      <c r="AJ790" s="17">
        <v>40.981499999999997</v>
      </c>
      <c r="AK790" s="17">
        <v>1</v>
      </c>
      <c r="AL790" s="17">
        <v>77</v>
      </c>
      <c r="AM790" s="17">
        <v>40.78</v>
      </c>
      <c r="AN790" s="17">
        <v>41.31</v>
      </c>
      <c r="AO790" s="17">
        <v>40.54</v>
      </c>
      <c r="AP790" s="17">
        <v>4115</v>
      </c>
      <c r="AQ790" s="17">
        <v>20</v>
      </c>
      <c r="AR790" s="17">
        <v>20</v>
      </c>
      <c r="AS790" s="17">
        <v>47</v>
      </c>
      <c r="AT790" s="17">
        <v>30</v>
      </c>
      <c r="AU790" s="17">
        <v>-5</v>
      </c>
      <c r="AV790" s="17"/>
      <c r="AW790" s="17"/>
      <c r="AX790" s="17"/>
    </row>
    <row r="791" spans="1:50" x14ac:dyDescent="0.15">
      <c r="A791" s="17" t="s">
        <v>998</v>
      </c>
      <c r="B791" s="17" t="s">
        <v>999</v>
      </c>
      <c r="C791" s="17">
        <v>7.59</v>
      </c>
      <c r="D791" s="17">
        <v>7.75</v>
      </c>
      <c r="E791" s="17">
        <v>7.53</v>
      </c>
      <c r="F791" s="17">
        <v>7.75</v>
      </c>
      <c r="G791" s="17">
        <v>7.57</v>
      </c>
      <c r="H791" s="17">
        <v>1456</v>
      </c>
      <c r="I791" s="17">
        <v>947</v>
      </c>
      <c r="J791" s="17">
        <v>0</v>
      </c>
      <c r="K791" s="17">
        <v>2.1</v>
      </c>
      <c r="L791" s="17">
        <v>2.1</v>
      </c>
      <c r="M791" s="17">
        <v>2.2999999999999998</v>
      </c>
      <c r="N791" s="17">
        <v>0.3</v>
      </c>
      <c r="O791" s="17">
        <v>100</v>
      </c>
      <c r="P791" s="17">
        <v>0</v>
      </c>
      <c r="Q791" s="17">
        <v>2.9</v>
      </c>
      <c r="R791" s="17">
        <v>2.1</v>
      </c>
      <c r="S791" s="17">
        <v>-0.8</v>
      </c>
      <c r="T791" s="17">
        <v>27</v>
      </c>
      <c r="U791" s="17">
        <v>73</v>
      </c>
      <c r="V791" s="17">
        <v>0.03</v>
      </c>
      <c r="W791" s="17">
        <v>67</v>
      </c>
      <c r="X791" s="17">
        <v>647</v>
      </c>
      <c r="Y791" s="17">
        <v>-0.3</v>
      </c>
      <c r="Z791" s="17">
        <v>-0.3</v>
      </c>
      <c r="AA791" s="17">
        <v>947</v>
      </c>
      <c r="AB791" s="17">
        <v>934</v>
      </c>
      <c r="AC791" s="17">
        <v>1301</v>
      </c>
      <c r="AD791" s="17">
        <v>1456</v>
      </c>
      <c r="AE791" s="17">
        <v>0</v>
      </c>
      <c r="AF791" s="17">
        <v>2.2000000000000002</v>
      </c>
      <c r="AG791" s="17">
        <v>0.4</v>
      </c>
      <c r="AH791" s="17">
        <v>0</v>
      </c>
      <c r="AI791" s="17">
        <v>0.14000000000000001</v>
      </c>
      <c r="AJ791" s="17">
        <v>7.1835000000000004</v>
      </c>
      <c r="AK791" s="17">
        <v>1.08</v>
      </c>
      <c r="AL791" s="17">
        <v>44</v>
      </c>
      <c r="AM791" s="17">
        <v>7.53</v>
      </c>
      <c r="AN791" s="17">
        <v>7.62</v>
      </c>
      <c r="AO791" s="17">
        <v>7.58</v>
      </c>
      <c r="AP791" s="17">
        <v>775</v>
      </c>
      <c r="AQ791" s="17">
        <v>100</v>
      </c>
      <c r="AR791" s="17">
        <v>33</v>
      </c>
      <c r="AS791" s="17">
        <v>50</v>
      </c>
      <c r="AT791" s="17">
        <v>17</v>
      </c>
      <c r="AU791" s="17">
        <v>-6</v>
      </c>
      <c r="AV791" s="17"/>
      <c r="AW791" s="17"/>
      <c r="AX791" s="17"/>
    </row>
    <row r="792" spans="1:50" x14ac:dyDescent="0.15">
      <c r="A792" s="17" t="s">
        <v>684</v>
      </c>
      <c r="B792" s="17" t="s">
        <v>685</v>
      </c>
      <c r="C792" s="17">
        <v>37.86</v>
      </c>
      <c r="D792" s="17">
        <v>38.229999999999997</v>
      </c>
      <c r="E792" s="17">
        <v>37.409999999999997</v>
      </c>
      <c r="F792" s="17">
        <v>37.630000000000003</v>
      </c>
      <c r="G792" s="17">
        <v>37.99</v>
      </c>
      <c r="H792" s="17">
        <v>931</v>
      </c>
      <c r="I792" s="17">
        <v>1007</v>
      </c>
      <c r="J792" s="17">
        <v>-0.6</v>
      </c>
      <c r="K792" s="17">
        <v>0</v>
      </c>
      <c r="L792" s="17">
        <v>-0.6</v>
      </c>
      <c r="M792" s="17">
        <v>-1</v>
      </c>
      <c r="N792" s="17">
        <v>-0.3</v>
      </c>
      <c r="O792" s="17">
        <v>27</v>
      </c>
      <c r="P792" s="17">
        <v>-1.6</v>
      </c>
      <c r="Q792" s="17">
        <v>0.6</v>
      </c>
      <c r="R792" s="17">
        <v>1</v>
      </c>
      <c r="S792" s="17">
        <v>-1.2</v>
      </c>
      <c r="T792" s="17">
        <v>55</v>
      </c>
      <c r="U792" s="17">
        <v>0</v>
      </c>
      <c r="V792" s="17">
        <v>0.02</v>
      </c>
      <c r="W792" s="17">
        <v>32</v>
      </c>
      <c r="X792" s="17">
        <v>261</v>
      </c>
      <c r="Y792" s="17">
        <v>0.3</v>
      </c>
      <c r="Z792" s="17">
        <v>0.3</v>
      </c>
      <c r="AA792" s="17">
        <v>1007</v>
      </c>
      <c r="AB792" s="17">
        <v>931</v>
      </c>
      <c r="AC792" s="17">
        <v>1414</v>
      </c>
      <c r="AD792" s="17">
        <v>1359</v>
      </c>
      <c r="AE792" s="17">
        <v>-0.9</v>
      </c>
      <c r="AF792" s="17">
        <v>0.4</v>
      </c>
      <c r="AG792" s="17">
        <v>0.6</v>
      </c>
      <c r="AH792" s="17">
        <v>-0.9</v>
      </c>
      <c r="AI792" s="17">
        <v>0.71</v>
      </c>
      <c r="AJ792" s="17">
        <v>37.235500000000002</v>
      </c>
      <c r="AK792" s="17">
        <v>1.01</v>
      </c>
      <c r="AL792" s="17">
        <v>85</v>
      </c>
      <c r="AM792" s="17">
        <v>37.409999999999997</v>
      </c>
      <c r="AN792" s="17">
        <v>38.090000000000003</v>
      </c>
      <c r="AO792" s="17">
        <v>37.49</v>
      </c>
      <c r="AP792" s="17">
        <v>3798</v>
      </c>
      <c r="AQ792" s="17">
        <v>0</v>
      </c>
      <c r="AR792" s="17">
        <v>92</v>
      </c>
      <c r="AS792" s="17">
        <v>0</v>
      </c>
      <c r="AT792" s="17">
        <v>43</v>
      </c>
      <c r="AU792" s="17">
        <v>1</v>
      </c>
      <c r="AV792" s="17"/>
      <c r="AW792" s="17"/>
      <c r="AX792" s="17"/>
    </row>
    <row r="793" spans="1:50" x14ac:dyDescent="0.15">
      <c r="A793" s="17" t="s">
        <v>600</v>
      </c>
      <c r="B793" s="17" t="s">
        <v>601</v>
      </c>
      <c r="C793" s="17">
        <v>10.73</v>
      </c>
      <c r="D793" s="17">
        <v>11.33</v>
      </c>
      <c r="E793" s="17">
        <v>10.72</v>
      </c>
      <c r="F793" s="17">
        <v>11.32</v>
      </c>
      <c r="G793" s="17">
        <v>10.73</v>
      </c>
      <c r="H793" s="17">
        <v>1458</v>
      </c>
      <c r="I793" s="17">
        <v>936</v>
      </c>
      <c r="J793" s="17">
        <v>1.5</v>
      </c>
      <c r="K793" s="17">
        <v>3.9</v>
      </c>
      <c r="L793" s="17">
        <v>5.4</v>
      </c>
      <c r="M793" s="17">
        <v>5.4</v>
      </c>
      <c r="N793" s="17">
        <v>0</v>
      </c>
      <c r="O793" s="17">
        <v>98</v>
      </c>
      <c r="P793" s="17">
        <v>-0.1</v>
      </c>
      <c r="Q793" s="17">
        <v>5.4</v>
      </c>
      <c r="R793" s="17">
        <v>5.4</v>
      </c>
      <c r="S793" s="17">
        <v>-0.1</v>
      </c>
      <c r="T793" s="17">
        <v>2</v>
      </c>
      <c r="U793" s="17">
        <v>70</v>
      </c>
      <c r="V793" s="17">
        <v>0.06</v>
      </c>
      <c r="W793" s="17">
        <v>49</v>
      </c>
      <c r="X793" s="17">
        <v>2209</v>
      </c>
      <c r="Y793" s="17">
        <v>0.7</v>
      </c>
      <c r="Z793" s="17">
        <v>0.1</v>
      </c>
      <c r="AA793" s="17">
        <v>936</v>
      </c>
      <c r="AB793" s="17">
        <v>1033</v>
      </c>
      <c r="AC793" s="17">
        <v>1300</v>
      </c>
      <c r="AD793" s="17">
        <v>1458</v>
      </c>
      <c r="AE793" s="17">
        <v>-0.1</v>
      </c>
      <c r="AF793" s="17">
        <v>3.9</v>
      </c>
      <c r="AG793" s="17">
        <v>3.2</v>
      </c>
      <c r="AH793" s="17">
        <v>-0.1</v>
      </c>
      <c r="AI793" s="17">
        <v>0.57999999999999996</v>
      </c>
      <c r="AJ793" s="17">
        <v>10.477</v>
      </c>
      <c r="AK793" s="17">
        <v>1.08</v>
      </c>
      <c r="AL793" s="17">
        <v>3</v>
      </c>
      <c r="AM793" s="17">
        <v>10.72</v>
      </c>
      <c r="AN793" s="17">
        <v>11.07</v>
      </c>
      <c r="AO793" s="17">
        <v>10.9</v>
      </c>
      <c r="AP793" s="17">
        <v>1133</v>
      </c>
      <c r="AQ793" s="17">
        <v>0</v>
      </c>
      <c r="AR793" s="17">
        <v>100</v>
      </c>
      <c r="AS793" s="17">
        <v>12</v>
      </c>
      <c r="AT793" s="17">
        <v>25</v>
      </c>
      <c r="AU793" s="17">
        <v>-6</v>
      </c>
      <c r="AV793" s="17"/>
      <c r="AW793" s="17"/>
      <c r="AX793" s="17"/>
    </row>
    <row r="794" spans="1:50" x14ac:dyDescent="0.15">
      <c r="A794" s="17" t="s">
        <v>3350</v>
      </c>
      <c r="B794" s="17" t="s">
        <v>3351</v>
      </c>
      <c r="C794" s="17">
        <v>11.45</v>
      </c>
      <c r="D794" s="17">
        <v>11.51</v>
      </c>
      <c r="E794" s="17">
        <v>11.4</v>
      </c>
      <c r="F794" s="17">
        <v>11.41</v>
      </c>
      <c r="G794" s="17">
        <v>11.47</v>
      </c>
      <c r="H794" s="17">
        <v>1044</v>
      </c>
      <c r="I794" s="17">
        <v>1500</v>
      </c>
      <c r="J794" s="17">
        <v>0.1</v>
      </c>
      <c r="K794" s="17">
        <v>-0.4</v>
      </c>
      <c r="L794" s="17">
        <v>-0.3</v>
      </c>
      <c r="M794" s="17">
        <v>-0.5</v>
      </c>
      <c r="N794" s="17">
        <v>-0.2</v>
      </c>
      <c r="O794" s="17">
        <v>9</v>
      </c>
      <c r="P794" s="17">
        <v>-0.9</v>
      </c>
      <c r="Q794" s="17">
        <v>0.1</v>
      </c>
      <c r="R794" s="17">
        <v>0.5</v>
      </c>
      <c r="S794" s="17">
        <v>-0.4</v>
      </c>
      <c r="T794" s="17">
        <v>45</v>
      </c>
      <c r="U794" s="17">
        <v>-45</v>
      </c>
      <c r="V794" s="17">
        <v>0.01</v>
      </c>
      <c r="W794" s="17">
        <v>50</v>
      </c>
      <c r="X794" s="17">
        <v>57</v>
      </c>
      <c r="Y794" s="17">
        <v>0</v>
      </c>
      <c r="Z794" s="17">
        <v>-0.1</v>
      </c>
      <c r="AA794" s="17">
        <v>1025</v>
      </c>
      <c r="AB794" s="17">
        <v>1044</v>
      </c>
      <c r="AC794" s="17">
        <v>1500</v>
      </c>
      <c r="AD794" s="17">
        <v>1339</v>
      </c>
      <c r="AE794" s="17">
        <v>-0.5</v>
      </c>
      <c r="AF794" s="17">
        <v>0.1</v>
      </c>
      <c r="AG794" s="17">
        <v>0.5</v>
      </c>
      <c r="AH794" s="17">
        <v>-0.5</v>
      </c>
      <c r="AI794" s="17">
        <v>1.0900000000000001</v>
      </c>
      <c r="AJ794" s="17">
        <v>11.58</v>
      </c>
      <c r="AK794" s="17">
        <v>0.99</v>
      </c>
      <c r="AL794" s="17">
        <v>60</v>
      </c>
      <c r="AM794" s="17">
        <v>11.41</v>
      </c>
      <c r="AN794" s="17">
        <v>11.51</v>
      </c>
      <c r="AO794" s="17">
        <v>11.4</v>
      </c>
      <c r="AP794" s="17">
        <v>1147</v>
      </c>
      <c r="AQ794" s="17">
        <v>0</v>
      </c>
      <c r="AR794" s="17">
        <v>0</v>
      </c>
      <c r="AS794" s="17">
        <v>50</v>
      </c>
      <c r="AT794" s="17">
        <v>33</v>
      </c>
      <c r="AU794" s="17">
        <v>-9</v>
      </c>
      <c r="AV794" s="17"/>
      <c r="AW794" s="17"/>
      <c r="AX794" s="17"/>
    </row>
    <row r="795" spans="1:50" x14ac:dyDescent="0.15">
      <c r="A795" s="17" t="s">
        <v>80</v>
      </c>
      <c r="B795" s="17" t="s">
        <v>81</v>
      </c>
      <c r="C795" s="17">
        <v>8.32</v>
      </c>
      <c r="D795" s="17">
        <v>8.4700000000000006</v>
      </c>
      <c r="E795" s="17">
        <v>8.25</v>
      </c>
      <c r="F795" s="17">
        <v>8.32</v>
      </c>
      <c r="G795" s="17">
        <v>8.33</v>
      </c>
      <c r="H795" s="17">
        <v>1034</v>
      </c>
      <c r="I795" s="17">
        <v>936</v>
      </c>
      <c r="J795" s="17">
        <v>0.4</v>
      </c>
      <c r="K795" s="17">
        <v>-0.4</v>
      </c>
      <c r="L795" s="17">
        <v>0</v>
      </c>
      <c r="M795" s="17">
        <v>-0.1</v>
      </c>
      <c r="N795" s="17">
        <v>-0.1</v>
      </c>
      <c r="O795" s="17">
        <v>32</v>
      </c>
      <c r="P795" s="17">
        <v>-1.8</v>
      </c>
      <c r="Q795" s="17">
        <v>0.8</v>
      </c>
      <c r="R795" s="17">
        <v>1.8</v>
      </c>
      <c r="S795" s="17">
        <v>-0.8</v>
      </c>
      <c r="T795" s="17">
        <v>32</v>
      </c>
      <c r="U795" s="17">
        <v>-14</v>
      </c>
      <c r="V795" s="17">
        <v>0.03</v>
      </c>
      <c r="W795" s="17">
        <v>45</v>
      </c>
      <c r="X795" s="17">
        <v>135</v>
      </c>
      <c r="Y795" s="17">
        <v>0</v>
      </c>
      <c r="Z795" s="17">
        <v>-0.4</v>
      </c>
      <c r="AA795" s="17">
        <v>936</v>
      </c>
      <c r="AB795" s="17">
        <v>1034</v>
      </c>
      <c r="AC795" s="17">
        <v>1444</v>
      </c>
      <c r="AD795" s="17">
        <v>1313</v>
      </c>
      <c r="AE795" s="17">
        <v>-0.8</v>
      </c>
      <c r="AF795" s="17">
        <v>0.2</v>
      </c>
      <c r="AG795" s="17">
        <v>1.8</v>
      </c>
      <c r="AH795" s="17">
        <v>-0.8</v>
      </c>
      <c r="AI795" s="17">
        <v>1</v>
      </c>
      <c r="AJ795" s="17">
        <v>7.8239999999999998</v>
      </c>
      <c r="AK795" s="17">
        <v>1.06</v>
      </c>
      <c r="AL795" s="17">
        <v>36</v>
      </c>
      <c r="AM795" s="17">
        <v>8.25</v>
      </c>
      <c r="AN795" s="17">
        <v>8.4700000000000006</v>
      </c>
      <c r="AO795" s="17">
        <v>8.3000000000000007</v>
      </c>
      <c r="AP795" s="17">
        <v>839</v>
      </c>
      <c r="AQ795" s="17">
        <v>0</v>
      </c>
      <c r="AR795" s="17">
        <v>0</v>
      </c>
      <c r="AS795" s="17">
        <v>70</v>
      </c>
      <c r="AT795" s="17">
        <v>40</v>
      </c>
      <c r="AU795" s="17">
        <v>-6</v>
      </c>
      <c r="AV795" s="17"/>
      <c r="AW795" s="17"/>
      <c r="AX795" s="17"/>
    </row>
    <row r="796" spans="1:50" x14ac:dyDescent="0.15">
      <c r="A796" s="17" t="s">
        <v>511</v>
      </c>
      <c r="B796" s="17" t="s">
        <v>512</v>
      </c>
      <c r="C796" s="17">
        <v>33.03</v>
      </c>
      <c r="D796" s="17">
        <v>33.5</v>
      </c>
      <c r="E796" s="17">
        <v>32.93</v>
      </c>
      <c r="F796" s="17">
        <v>33.090000000000003</v>
      </c>
      <c r="G796" s="17">
        <v>33.03</v>
      </c>
      <c r="H796" s="17">
        <v>1035</v>
      </c>
      <c r="I796" s="17">
        <v>945</v>
      </c>
      <c r="J796" s="17">
        <v>0.5</v>
      </c>
      <c r="K796" s="17">
        <v>-0.3</v>
      </c>
      <c r="L796" s="17">
        <v>0.2</v>
      </c>
      <c r="M796" s="17">
        <v>0.2</v>
      </c>
      <c r="N796" s="17">
        <v>0</v>
      </c>
      <c r="O796" s="17">
        <v>28</v>
      </c>
      <c r="P796" s="17">
        <v>-1.2</v>
      </c>
      <c r="Q796" s="17">
        <v>0.5</v>
      </c>
      <c r="R796" s="17">
        <v>1.4</v>
      </c>
      <c r="S796" s="17">
        <v>-0.3</v>
      </c>
      <c r="T796" s="17">
        <v>18</v>
      </c>
      <c r="U796" s="17">
        <v>-18</v>
      </c>
      <c r="V796" s="17">
        <v>0.02</v>
      </c>
      <c r="W796" s="17">
        <v>45</v>
      </c>
      <c r="X796" s="17">
        <v>34</v>
      </c>
      <c r="Y796" s="17">
        <v>0.2</v>
      </c>
      <c r="Z796" s="17">
        <v>0</v>
      </c>
      <c r="AA796" s="17">
        <v>945</v>
      </c>
      <c r="AB796" s="17">
        <v>1035</v>
      </c>
      <c r="AC796" s="17">
        <v>1313</v>
      </c>
      <c r="AD796" s="17">
        <v>1430</v>
      </c>
      <c r="AE796" s="17">
        <v>-0.5</v>
      </c>
      <c r="AF796" s="17">
        <v>0.3</v>
      </c>
      <c r="AG796" s="17">
        <v>1.4</v>
      </c>
      <c r="AH796" s="17">
        <v>-0.5</v>
      </c>
      <c r="AI796" s="17">
        <v>1.1200000000000001</v>
      </c>
      <c r="AJ796" s="17">
        <v>33.758000000000003</v>
      </c>
      <c r="AK796" s="17">
        <v>0.98</v>
      </c>
      <c r="AL796" s="17">
        <v>16</v>
      </c>
      <c r="AM796" s="17">
        <v>32.94</v>
      </c>
      <c r="AN796" s="17">
        <v>33.5</v>
      </c>
      <c r="AO796" s="17">
        <v>33</v>
      </c>
      <c r="AP796" s="17">
        <v>3326</v>
      </c>
      <c r="AQ796" s="17">
        <v>0</v>
      </c>
      <c r="AR796" s="17">
        <v>100</v>
      </c>
      <c r="AS796" s="17">
        <v>29</v>
      </c>
      <c r="AT796" s="17">
        <v>43</v>
      </c>
      <c r="AU796" s="17">
        <v>-4</v>
      </c>
      <c r="AV796" s="17"/>
      <c r="AW796" s="17"/>
      <c r="AX796" s="17"/>
    </row>
    <row r="797" spans="1:50" x14ac:dyDescent="0.15">
      <c r="A797" s="17" t="s">
        <v>2794</v>
      </c>
      <c r="B797" s="17" t="s">
        <v>2795</v>
      </c>
      <c r="C797" s="17">
        <v>22</v>
      </c>
      <c r="D797" s="17">
        <v>22.5</v>
      </c>
      <c r="E797" s="17">
        <v>21.95</v>
      </c>
      <c r="F797" s="17">
        <v>22.17</v>
      </c>
      <c r="G797" s="17">
        <v>22.11</v>
      </c>
      <c r="H797" s="17">
        <v>1002</v>
      </c>
      <c r="I797" s="17">
        <v>930</v>
      </c>
      <c r="J797" s="17">
        <v>1</v>
      </c>
      <c r="K797" s="17">
        <v>-0.3</v>
      </c>
      <c r="L797" s="17">
        <v>0.8</v>
      </c>
      <c r="M797" s="17">
        <v>0.3</v>
      </c>
      <c r="N797" s="17">
        <v>-0.5</v>
      </c>
      <c r="O797" s="17">
        <v>40</v>
      </c>
      <c r="P797" s="17">
        <v>-1.5</v>
      </c>
      <c r="Q797" s="17">
        <v>1</v>
      </c>
      <c r="R797" s="17">
        <v>2.2000000000000002</v>
      </c>
      <c r="S797" s="17">
        <v>-0.2</v>
      </c>
      <c r="T797" s="17">
        <v>9</v>
      </c>
      <c r="U797" s="17">
        <v>-11</v>
      </c>
      <c r="V797" s="17">
        <v>0.02</v>
      </c>
      <c r="W797" s="17">
        <v>46</v>
      </c>
      <c r="X797" s="17">
        <v>48</v>
      </c>
      <c r="Y797" s="17">
        <v>0.1</v>
      </c>
      <c r="Z797" s="17">
        <v>0.3</v>
      </c>
      <c r="AA797" s="17">
        <v>930</v>
      </c>
      <c r="AB797" s="17">
        <v>1002</v>
      </c>
      <c r="AC797" s="17">
        <v>1317</v>
      </c>
      <c r="AD797" s="17">
        <v>1352</v>
      </c>
      <c r="AE797" s="17">
        <v>-0.3</v>
      </c>
      <c r="AF797" s="17">
        <v>0.6</v>
      </c>
      <c r="AG797" s="17">
        <v>2.2999999999999998</v>
      </c>
      <c r="AH797" s="17">
        <v>-0.3</v>
      </c>
      <c r="AI797" s="17">
        <v>1.04</v>
      </c>
      <c r="AJ797" s="17">
        <v>21.540500000000002</v>
      </c>
      <c r="AK797" s="17">
        <v>1.03</v>
      </c>
      <c r="AL797" s="17">
        <v>22</v>
      </c>
      <c r="AM797" s="17">
        <v>22</v>
      </c>
      <c r="AN797" s="17">
        <v>22.5</v>
      </c>
      <c r="AO797" s="17">
        <v>22.03</v>
      </c>
      <c r="AP797" s="17">
        <v>2224</v>
      </c>
      <c r="AQ797" s="17">
        <v>0</v>
      </c>
      <c r="AR797" s="17">
        <v>100</v>
      </c>
      <c r="AS797" s="17">
        <v>0</v>
      </c>
      <c r="AT797" s="17">
        <v>32</v>
      </c>
      <c r="AU797" s="17">
        <v>2</v>
      </c>
      <c r="AV797" s="17"/>
      <c r="AW797" s="17"/>
      <c r="AX797" s="17"/>
    </row>
    <row r="798" spans="1:50" x14ac:dyDescent="0.15">
      <c r="A798" s="17" t="s">
        <v>3172</v>
      </c>
      <c r="B798" s="17" t="s">
        <v>3173</v>
      </c>
      <c r="C798" s="17">
        <v>16.47</v>
      </c>
      <c r="D798" s="17">
        <v>16.63</v>
      </c>
      <c r="E798" s="17">
        <v>16.420000000000002</v>
      </c>
      <c r="F798" s="17">
        <v>16.54</v>
      </c>
      <c r="G798" s="17">
        <v>16.47</v>
      </c>
      <c r="H798" s="17">
        <v>1040</v>
      </c>
      <c r="I798" s="17">
        <v>932</v>
      </c>
      <c r="J798" s="17">
        <v>0.3</v>
      </c>
      <c r="K798" s="17">
        <v>0.1</v>
      </c>
      <c r="L798" s="17">
        <v>0.4</v>
      </c>
      <c r="M798" s="17">
        <v>0.4</v>
      </c>
      <c r="N798" s="17">
        <v>0</v>
      </c>
      <c r="O798" s="17">
        <v>57</v>
      </c>
      <c r="P798" s="17">
        <v>-0.5</v>
      </c>
      <c r="Q798" s="17">
        <v>0.7</v>
      </c>
      <c r="R798" s="17">
        <v>1</v>
      </c>
      <c r="S798" s="17">
        <v>-0.3</v>
      </c>
      <c r="T798" s="17">
        <v>24</v>
      </c>
      <c r="U798" s="17">
        <v>10</v>
      </c>
      <c r="V798" s="17">
        <v>0.01</v>
      </c>
      <c r="W798" s="17">
        <v>48</v>
      </c>
      <c r="X798" s="17">
        <v>26</v>
      </c>
      <c r="Y798" s="17">
        <v>-0.3</v>
      </c>
      <c r="Z798" s="17">
        <v>0.1</v>
      </c>
      <c r="AA798" s="17">
        <v>932</v>
      </c>
      <c r="AB798" s="17">
        <v>1040</v>
      </c>
      <c r="AC798" s="17">
        <v>1405</v>
      </c>
      <c r="AD798" s="17">
        <v>1301</v>
      </c>
      <c r="AE798" s="17">
        <v>-0.2</v>
      </c>
      <c r="AF798" s="17">
        <v>0.6</v>
      </c>
      <c r="AG798" s="17">
        <v>1</v>
      </c>
      <c r="AH798" s="17">
        <v>-0.2</v>
      </c>
      <c r="AI798" s="17">
        <v>0.95</v>
      </c>
      <c r="AJ798" s="17">
        <v>16.462</v>
      </c>
      <c r="AK798" s="17">
        <v>1</v>
      </c>
      <c r="AL798" s="17">
        <v>24</v>
      </c>
      <c r="AM798" s="17">
        <v>16.420000000000002</v>
      </c>
      <c r="AN798" s="17">
        <v>16.63</v>
      </c>
      <c r="AO798" s="17">
        <v>16.440000000000001</v>
      </c>
      <c r="AP798" s="17">
        <v>1658</v>
      </c>
      <c r="AQ798" s="17">
        <v>100</v>
      </c>
      <c r="AR798" s="17">
        <v>0</v>
      </c>
      <c r="AS798" s="17">
        <v>62</v>
      </c>
      <c r="AT798" s="17">
        <v>87</v>
      </c>
      <c r="AU798" s="17">
        <v>4</v>
      </c>
      <c r="AV798" s="17"/>
      <c r="AW798" s="17"/>
      <c r="AX798" s="17"/>
    </row>
    <row r="799" spans="1:50" x14ac:dyDescent="0.15">
      <c r="A799" s="17" t="s">
        <v>3396</v>
      </c>
      <c r="B799" s="17" t="s">
        <v>3397</v>
      </c>
      <c r="C799" s="17">
        <v>14.4</v>
      </c>
      <c r="D799" s="17">
        <v>14.54</v>
      </c>
      <c r="E799" s="17">
        <v>13.75</v>
      </c>
      <c r="F799" s="17">
        <v>13.83</v>
      </c>
      <c r="G799" s="17">
        <v>14.44</v>
      </c>
      <c r="H799" s="17">
        <v>953</v>
      </c>
      <c r="I799" s="17">
        <v>1458</v>
      </c>
      <c r="J799" s="17">
        <v>-1.2</v>
      </c>
      <c r="K799" s="17">
        <v>-2.8</v>
      </c>
      <c r="L799" s="17">
        <v>-4</v>
      </c>
      <c r="M799" s="17">
        <v>-4.3</v>
      </c>
      <c r="N799" s="17">
        <v>-0.3</v>
      </c>
      <c r="O799" s="17">
        <v>10</v>
      </c>
      <c r="P799" s="17">
        <v>-5</v>
      </c>
      <c r="Q799" s="17">
        <v>0.6</v>
      </c>
      <c r="R799" s="17">
        <v>1</v>
      </c>
      <c r="S799" s="17">
        <v>-4.5999999999999996</v>
      </c>
      <c r="T799" s="17">
        <v>82</v>
      </c>
      <c r="U799" s="17">
        <v>-51</v>
      </c>
      <c r="V799" s="17">
        <v>0.06</v>
      </c>
      <c r="W799" s="17">
        <v>6</v>
      </c>
      <c r="X799" s="17">
        <v>102</v>
      </c>
      <c r="Y799" s="17">
        <v>-0.4</v>
      </c>
      <c r="Z799" s="17">
        <v>-0.1</v>
      </c>
      <c r="AA799" s="17">
        <v>1119</v>
      </c>
      <c r="AB799" s="17">
        <v>953</v>
      </c>
      <c r="AC799" s="17">
        <v>1458</v>
      </c>
      <c r="AD799" s="17">
        <v>1317</v>
      </c>
      <c r="AE799" s="17">
        <v>-2.9</v>
      </c>
      <c r="AF799" s="17">
        <v>0.6</v>
      </c>
      <c r="AG799" s="17">
        <v>1</v>
      </c>
      <c r="AH799" s="17">
        <v>-2.9</v>
      </c>
      <c r="AI799" s="17">
        <v>0.7</v>
      </c>
      <c r="AJ799" s="17">
        <v>14.218500000000001</v>
      </c>
      <c r="AK799" s="17">
        <v>0.97</v>
      </c>
      <c r="AL799" s="17">
        <v>70</v>
      </c>
      <c r="AM799" s="17">
        <v>14.21</v>
      </c>
      <c r="AN799" s="17">
        <v>14.54</v>
      </c>
      <c r="AO799" s="17">
        <v>13.75</v>
      </c>
      <c r="AP799" s="17">
        <v>1424</v>
      </c>
      <c r="AQ799" s="17">
        <v>67</v>
      </c>
      <c r="AR799" s="17">
        <v>0</v>
      </c>
      <c r="AS799" s="17">
        <v>67</v>
      </c>
      <c r="AT799" s="17">
        <v>56</v>
      </c>
      <c r="AU799" s="17">
        <v>-1</v>
      </c>
      <c r="AV799" s="17"/>
      <c r="AW799" s="17"/>
      <c r="AX799" s="17"/>
    </row>
    <row r="800" spans="1:50" x14ac:dyDescent="0.15">
      <c r="A800" s="17" t="s">
        <v>172</v>
      </c>
      <c r="B800" s="17" t="s">
        <v>173</v>
      </c>
      <c r="C800" s="17">
        <v>7.5</v>
      </c>
      <c r="D800" s="17">
        <v>7.57</v>
      </c>
      <c r="E800" s="17">
        <v>7.46</v>
      </c>
      <c r="F800" s="17">
        <v>7.48</v>
      </c>
      <c r="G800" s="17">
        <v>7.48</v>
      </c>
      <c r="H800" s="17">
        <v>959</v>
      </c>
      <c r="I800" s="17">
        <v>944</v>
      </c>
      <c r="J800" s="17">
        <v>0</v>
      </c>
      <c r="K800" s="17">
        <v>-0.3</v>
      </c>
      <c r="L800" s="17">
        <v>-0.3</v>
      </c>
      <c r="M800" s="17">
        <v>0</v>
      </c>
      <c r="N800" s="17">
        <v>0.3</v>
      </c>
      <c r="O800" s="17">
        <v>18</v>
      </c>
      <c r="P800" s="17">
        <v>-1.2</v>
      </c>
      <c r="Q800" s="17">
        <v>0.3</v>
      </c>
      <c r="R800" s="17">
        <v>0.9</v>
      </c>
      <c r="S800" s="17">
        <v>-0.5</v>
      </c>
      <c r="T800" s="17">
        <v>36</v>
      </c>
      <c r="U800" s="17">
        <v>-18</v>
      </c>
      <c r="V800" s="17">
        <v>0.01</v>
      </c>
      <c r="W800" s="17">
        <v>36</v>
      </c>
      <c r="X800" s="17">
        <v>1610</v>
      </c>
      <c r="Y800" s="17">
        <v>0.1</v>
      </c>
      <c r="Z800" s="17">
        <v>-0.3</v>
      </c>
      <c r="AA800" s="17">
        <v>944</v>
      </c>
      <c r="AB800" s="17">
        <v>959</v>
      </c>
      <c r="AC800" s="17">
        <v>1458</v>
      </c>
      <c r="AD800" s="17">
        <v>1302</v>
      </c>
      <c r="AE800" s="17">
        <v>-0.5</v>
      </c>
      <c r="AF800" s="17">
        <v>0.1</v>
      </c>
      <c r="AG800" s="17">
        <v>0.9</v>
      </c>
      <c r="AH800" s="17">
        <v>-0.5</v>
      </c>
      <c r="AI800" s="17">
        <v>1</v>
      </c>
      <c r="AJ800" s="17">
        <v>8.0434999999999999</v>
      </c>
      <c r="AK800" s="17">
        <v>0.93</v>
      </c>
      <c r="AL800" s="17">
        <v>18</v>
      </c>
      <c r="AM800" s="17">
        <v>7.46</v>
      </c>
      <c r="AN800" s="17">
        <v>7.57</v>
      </c>
      <c r="AO800" s="17">
        <v>7.47</v>
      </c>
      <c r="AP800" s="17">
        <v>752</v>
      </c>
      <c r="AQ800" s="17">
        <v>0</v>
      </c>
      <c r="AR800" s="17">
        <v>100</v>
      </c>
      <c r="AS800" s="17">
        <v>80</v>
      </c>
      <c r="AT800" s="17">
        <v>40</v>
      </c>
      <c r="AU800" s="17">
        <v>-9</v>
      </c>
      <c r="AV800" s="17"/>
      <c r="AW800" s="17"/>
      <c r="AX800" s="17"/>
    </row>
    <row r="801" spans="1:50" x14ac:dyDescent="0.15">
      <c r="A801" s="17" t="s">
        <v>772</v>
      </c>
      <c r="B801" s="17" t="s">
        <v>773</v>
      </c>
      <c r="C801" s="17">
        <v>31.01</v>
      </c>
      <c r="D801" s="17">
        <v>31.34</v>
      </c>
      <c r="E801" s="17">
        <v>30.92</v>
      </c>
      <c r="F801" s="17">
        <v>31.15</v>
      </c>
      <c r="G801" s="17">
        <v>31</v>
      </c>
      <c r="H801" s="17">
        <v>1014</v>
      </c>
      <c r="I801" s="17">
        <v>937</v>
      </c>
      <c r="J801" s="17">
        <v>0.3</v>
      </c>
      <c r="K801" s="17">
        <v>0.2</v>
      </c>
      <c r="L801" s="17">
        <v>0.5</v>
      </c>
      <c r="M801" s="17">
        <v>0.5</v>
      </c>
      <c r="N801" s="17">
        <v>0</v>
      </c>
      <c r="O801" s="17">
        <v>55</v>
      </c>
      <c r="P801" s="17">
        <v>-0.6</v>
      </c>
      <c r="Q801" s="17">
        <v>0.7</v>
      </c>
      <c r="R801" s="17">
        <v>1.1000000000000001</v>
      </c>
      <c r="S801" s="17">
        <v>-0.3</v>
      </c>
      <c r="T801" s="17">
        <v>21</v>
      </c>
      <c r="U801" s="17">
        <v>12</v>
      </c>
      <c r="V801" s="17">
        <v>0.01</v>
      </c>
      <c r="W801" s="17">
        <v>43</v>
      </c>
      <c r="X801" s="17">
        <v>40</v>
      </c>
      <c r="Y801" s="17">
        <v>0.3</v>
      </c>
      <c r="Z801" s="17">
        <v>-0.1</v>
      </c>
      <c r="AA801" s="17">
        <v>937</v>
      </c>
      <c r="AB801" s="17">
        <v>1014</v>
      </c>
      <c r="AC801" s="17">
        <v>1404</v>
      </c>
      <c r="AD801" s="17">
        <v>1337</v>
      </c>
      <c r="AE801" s="17">
        <v>-0.2</v>
      </c>
      <c r="AF801" s="17">
        <v>0.6</v>
      </c>
      <c r="AG801" s="17">
        <v>1.1000000000000001</v>
      </c>
      <c r="AH801" s="17">
        <v>-0.2</v>
      </c>
      <c r="AI801" s="17">
        <v>0.93</v>
      </c>
      <c r="AJ801" s="17">
        <v>30.655999999999999</v>
      </c>
      <c r="AK801" s="17">
        <v>1.02</v>
      </c>
      <c r="AL801" s="17">
        <v>19</v>
      </c>
      <c r="AM801" s="17">
        <v>30.92</v>
      </c>
      <c r="AN801" s="17">
        <v>31.34</v>
      </c>
      <c r="AO801" s="17">
        <v>30.95</v>
      </c>
      <c r="AP801" s="17">
        <v>3121</v>
      </c>
      <c r="AQ801" s="17">
        <v>9</v>
      </c>
      <c r="AR801" s="17">
        <v>100</v>
      </c>
      <c r="AS801" s="17">
        <v>47</v>
      </c>
      <c r="AT801" s="17">
        <v>26</v>
      </c>
      <c r="AU801" s="17">
        <v>-7</v>
      </c>
      <c r="AV801" s="17"/>
      <c r="AW801" s="17"/>
      <c r="AX801" s="17"/>
    </row>
    <row r="802" spans="1:50" x14ac:dyDescent="0.15">
      <c r="A802" s="17" t="s">
        <v>3116</v>
      </c>
      <c r="B802" s="17" t="s">
        <v>3117</v>
      </c>
      <c r="C802" s="17">
        <v>10.62</v>
      </c>
      <c r="D802" s="17">
        <v>10.76</v>
      </c>
      <c r="E802" s="17">
        <v>10.62</v>
      </c>
      <c r="F802" s="17">
        <v>10.72</v>
      </c>
      <c r="G802" s="17">
        <v>10.64</v>
      </c>
      <c r="H802" s="17">
        <v>1104</v>
      </c>
      <c r="I802" s="17">
        <v>930</v>
      </c>
      <c r="J802" s="17">
        <v>0.8</v>
      </c>
      <c r="K802" s="17">
        <v>0.1</v>
      </c>
      <c r="L802" s="17">
        <v>0.9</v>
      </c>
      <c r="M802" s="17">
        <v>0.7</v>
      </c>
      <c r="N802" s="17">
        <v>-0.2</v>
      </c>
      <c r="O802" s="17">
        <v>71</v>
      </c>
      <c r="P802" s="17">
        <v>-0.4</v>
      </c>
      <c r="Q802" s="17">
        <v>0.9</v>
      </c>
      <c r="R802" s="17">
        <v>1.3</v>
      </c>
      <c r="S802" s="17">
        <v>0</v>
      </c>
      <c r="T802" s="17">
        <v>0</v>
      </c>
      <c r="U802" s="17">
        <v>7</v>
      </c>
      <c r="V802" s="17">
        <v>0.01</v>
      </c>
      <c r="W802" s="17">
        <v>64</v>
      </c>
      <c r="X802" s="17">
        <v>64</v>
      </c>
      <c r="Y802" s="17">
        <v>0.3</v>
      </c>
      <c r="Z802" s="17">
        <v>0.4</v>
      </c>
      <c r="AA802" s="17">
        <v>930</v>
      </c>
      <c r="AB802" s="17">
        <v>1104</v>
      </c>
      <c r="AC802" s="17">
        <v>1407</v>
      </c>
      <c r="AD802" s="17">
        <v>1302</v>
      </c>
      <c r="AE802" s="17">
        <v>-0.1</v>
      </c>
      <c r="AF802" s="17">
        <v>0.6</v>
      </c>
      <c r="AG802" s="17">
        <v>1.3</v>
      </c>
      <c r="AH802" s="17">
        <v>-0.1</v>
      </c>
      <c r="AI802" s="17">
        <v>1.07</v>
      </c>
      <c r="AJ802" s="17">
        <v>10.661</v>
      </c>
      <c r="AK802" s="17">
        <v>1.01</v>
      </c>
      <c r="AL802" s="17">
        <v>14</v>
      </c>
      <c r="AM802" s="17">
        <v>10.62</v>
      </c>
      <c r="AN802" s="17">
        <v>10.76</v>
      </c>
      <c r="AO802" s="17">
        <v>10.66</v>
      </c>
      <c r="AP802" s="17">
        <v>1073</v>
      </c>
      <c r="AQ802" s="17">
        <v>0</v>
      </c>
      <c r="AR802" s="17">
        <v>100</v>
      </c>
      <c r="AS802" s="17">
        <v>0</v>
      </c>
      <c r="AT802" s="17">
        <v>80</v>
      </c>
      <c r="AU802" s="17">
        <v>4</v>
      </c>
      <c r="AV802" s="17"/>
      <c r="AW802" s="17"/>
      <c r="AX802" s="17"/>
    </row>
    <row r="803" spans="1:50" x14ac:dyDescent="0.15">
      <c r="A803" s="17" t="s">
        <v>568</v>
      </c>
      <c r="B803" s="17" t="s">
        <v>569</v>
      </c>
      <c r="C803" s="17">
        <v>24.1</v>
      </c>
      <c r="D803" s="17">
        <v>24.85</v>
      </c>
      <c r="E803" s="17">
        <v>24.1</v>
      </c>
      <c r="F803" s="17">
        <v>24.63</v>
      </c>
      <c r="G803" s="17">
        <v>24.06</v>
      </c>
      <c r="H803" s="17">
        <v>1003</v>
      </c>
      <c r="I803" s="17">
        <v>930</v>
      </c>
      <c r="J803" s="17">
        <v>2</v>
      </c>
      <c r="K803" s="17">
        <v>0.2</v>
      </c>
      <c r="L803" s="17">
        <v>2.2000000000000002</v>
      </c>
      <c r="M803" s="17">
        <v>2.2999999999999998</v>
      </c>
      <c r="N803" s="17">
        <v>0.2</v>
      </c>
      <c r="O803" s="17">
        <v>71</v>
      </c>
      <c r="P803" s="17">
        <v>-0.9</v>
      </c>
      <c r="Q803" s="17">
        <v>2.2000000000000002</v>
      </c>
      <c r="R803" s="17">
        <v>3.1</v>
      </c>
      <c r="S803" s="17">
        <v>0</v>
      </c>
      <c r="T803" s="17">
        <v>0</v>
      </c>
      <c r="U803" s="17">
        <v>8</v>
      </c>
      <c r="V803" s="17">
        <v>0.03</v>
      </c>
      <c r="W803" s="17">
        <v>64</v>
      </c>
      <c r="X803" s="17">
        <v>422</v>
      </c>
      <c r="Y803" s="17">
        <v>0.2</v>
      </c>
      <c r="Z803" s="17">
        <v>1</v>
      </c>
      <c r="AA803" s="17">
        <v>930</v>
      </c>
      <c r="AB803" s="17">
        <v>1003</v>
      </c>
      <c r="AC803" s="17">
        <v>1403</v>
      </c>
      <c r="AD803" s="17">
        <v>1336</v>
      </c>
      <c r="AE803" s="17">
        <v>-0.1</v>
      </c>
      <c r="AF803" s="17">
        <v>0.8</v>
      </c>
      <c r="AG803" s="17">
        <v>3</v>
      </c>
      <c r="AH803" s="17">
        <v>-0.1</v>
      </c>
      <c r="AI803" s="17">
        <v>1</v>
      </c>
      <c r="AJ803" s="17">
        <v>25.238499999999998</v>
      </c>
      <c r="AK803" s="17">
        <v>0.98</v>
      </c>
      <c r="AL803" s="17">
        <v>0</v>
      </c>
      <c r="AM803" s="17">
        <v>24.1</v>
      </c>
      <c r="AN803" s="17">
        <v>24.83</v>
      </c>
      <c r="AO803" s="17">
        <v>24.44</v>
      </c>
      <c r="AP803" s="17">
        <v>2465</v>
      </c>
      <c r="AQ803" s="17">
        <v>0</v>
      </c>
      <c r="AR803" s="17">
        <v>50</v>
      </c>
      <c r="AS803" s="17">
        <v>0</v>
      </c>
      <c r="AT803" s="17">
        <v>96</v>
      </c>
      <c r="AU803" s="17">
        <v>10</v>
      </c>
      <c r="AV803" s="17"/>
      <c r="AW803" s="17"/>
      <c r="AX803" s="17"/>
    </row>
    <row r="804" spans="1:50" x14ac:dyDescent="0.15">
      <c r="A804" s="17" t="s">
        <v>678</v>
      </c>
      <c r="B804" s="17" t="s">
        <v>679</v>
      </c>
      <c r="C804" s="17">
        <v>31.35</v>
      </c>
      <c r="D804" s="17">
        <v>31.48</v>
      </c>
      <c r="E804" s="17">
        <v>30.66</v>
      </c>
      <c r="F804" s="17">
        <v>30.75</v>
      </c>
      <c r="G804" s="17">
        <v>31.59</v>
      </c>
      <c r="H804" s="17">
        <v>933</v>
      </c>
      <c r="I804" s="17">
        <v>1117</v>
      </c>
      <c r="J804" s="17">
        <v>-1.8</v>
      </c>
      <c r="K804" s="17">
        <v>-0.1</v>
      </c>
      <c r="L804" s="17">
        <v>-1.9</v>
      </c>
      <c r="M804" s="17">
        <v>-2.7</v>
      </c>
      <c r="N804" s="17">
        <v>-0.8</v>
      </c>
      <c r="O804" s="17">
        <v>11</v>
      </c>
      <c r="P804" s="17">
        <v>-2.2999999999999998</v>
      </c>
      <c r="Q804" s="17">
        <v>0.3</v>
      </c>
      <c r="R804" s="17">
        <v>0.4</v>
      </c>
      <c r="S804" s="17">
        <v>-2.2000000000000002</v>
      </c>
      <c r="T804" s="17">
        <v>84</v>
      </c>
      <c r="U804" s="17">
        <v>-4</v>
      </c>
      <c r="V804" s="17">
        <v>0.03</v>
      </c>
      <c r="W804" s="17">
        <v>14</v>
      </c>
      <c r="X804" s="17">
        <v>1159</v>
      </c>
      <c r="Y804" s="17">
        <v>-0.4</v>
      </c>
      <c r="Z804" s="17">
        <v>-0.4</v>
      </c>
      <c r="AA804" s="17">
        <v>1117</v>
      </c>
      <c r="AB804" s="17">
        <v>933</v>
      </c>
      <c r="AC804" s="17">
        <v>1400</v>
      </c>
      <c r="AD804" s="17">
        <v>1311</v>
      </c>
      <c r="AE804" s="17">
        <v>-2</v>
      </c>
      <c r="AF804" s="17">
        <v>0.2</v>
      </c>
      <c r="AG804" s="17">
        <v>0.4</v>
      </c>
      <c r="AH804" s="17">
        <v>-2</v>
      </c>
      <c r="AI804" s="17">
        <v>0.9</v>
      </c>
      <c r="AJ804" s="17">
        <v>30.388999999999999</v>
      </c>
      <c r="AK804" s="17">
        <v>1.01</v>
      </c>
      <c r="AL804" s="17">
        <v>115</v>
      </c>
      <c r="AM804" s="17">
        <v>30.67</v>
      </c>
      <c r="AN804" s="17">
        <v>31.47</v>
      </c>
      <c r="AO804" s="17">
        <v>30.7</v>
      </c>
      <c r="AP804" s="17">
        <v>3137</v>
      </c>
      <c r="AQ804" s="17">
        <v>100</v>
      </c>
      <c r="AR804" s="17">
        <v>30</v>
      </c>
      <c r="AS804" s="17">
        <v>71</v>
      </c>
      <c r="AT804" s="17">
        <v>40</v>
      </c>
      <c r="AU804" s="17">
        <v>-3</v>
      </c>
      <c r="AV804" s="17"/>
      <c r="AW804" s="17"/>
      <c r="AX804" s="17"/>
    </row>
    <row r="805" spans="1:50" x14ac:dyDescent="0.15">
      <c r="A805" s="17" t="s">
        <v>1535</v>
      </c>
      <c r="B805" s="17" t="s">
        <v>1535</v>
      </c>
      <c r="C805" s="17">
        <v>334.02</v>
      </c>
      <c r="D805" s="17">
        <v>335.11</v>
      </c>
      <c r="E805" s="17">
        <v>333.09</v>
      </c>
      <c r="F805" s="17">
        <v>333.81</v>
      </c>
      <c r="G805" s="17">
        <v>334.36</v>
      </c>
      <c r="H805" s="17">
        <v>1054</v>
      </c>
      <c r="I805" s="17">
        <v>1402</v>
      </c>
      <c r="J805" s="17">
        <v>0.2</v>
      </c>
      <c r="K805" s="17">
        <v>-0.2</v>
      </c>
      <c r="L805" s="17">
        <v>-0.1</v>
      </c>
      <c r="M805" s="17">
        <v>-0.2</v>
      </c>
      <c r="N805" s="17">
        <v>-0.1</v>
      </c>
      <c r="O805" s="17">
        <v>36</v>
      </c>
      <c r="P805" s="17">
        <v>-0.4</v>
      </c>
      <c r="Q805" s="17">
        <v>0.2</v>
      </c>
      <c r="R805" s="17">
        <v>0.3</v>
      </c>
      <c r="S805" s="17">
        <v>-0.3</v>
      </c>
      <c r="T805" s="17">
        <v>46</v>
      </c>
      <c r="U805" s="17">
        <v>-37</v>
      </c>
      <c r="V805" s="17">
        <v>0.01</v>
      </c>
      <c r="W805" s="17">
        <v>68</v>
      </c>
      <c r="X805" s="17">
        <v>2850</v>
      </c>
      <c r="Y805" s="17">
        <v>-0.1</v>
      </c>
      <c r="Z805" s="17">
        <v>0.1</v>
      </c>
      <c r="AA805" s="17">
        <v>930</v>
      </c>
      <c r="AB805" s="17">
        <v>1054</v>
      </c>
      <c r="AC805" s="17">
        <v>1402</v>
      </c>
      <c r="AD805" s="17">
        <v>1300</v>
      </c>
      <c r="AE805" s="17">
        <v>-0.4</v>
      </c>
      <c r="AF805" s="17">
        <v>0.2</v>
      </c>
      <c r="AG805" s="17">
        <v>0.3</v>
      </c>
      <c r="AH805" s="17">
        <v>-0.4</v>
      </c>
      <c r="AI805" s="17">
        <v>1.1200000000000001</v>
      </c>
      <c r="AJ805" s="17">
        <v>0</v>
      </c>
      <c r="AK805" s="17">
        <v>0</v>
      </c>
      <c r="AL805" s="17">
        <v>57</v>
      </c>
      <c r="AM805" s="17">
        <v>333.36</v>
      </c>
      <c r="AN805" s="17">
        <v>335.11</v>
      </c>
      <c r="AO805" s="17">
        <v>333.09</v>
      </c>
      <c r="AP805" s="17">
        <v>33499</v>
      </c>
      <c r="AQ805" s="17">
        <v>58</v>
      </c>
      <c r="AR805" s="17">
        <v>38</v>
      </c>
      <c r="AS805" s="17">
        <v>58</v>
      </c>
      <c r="AT805" s="17">
        <v>73</v>
      </c>
      <c r="AU805" s="17">
        <v>0</v>
      </c>
      <c r="AV805" s="17"/>
      <c r="AW805" s="17"/>
      <c r="AX805" s="17"/>
    </row>
    <row r="806" spans="1:50" x14ac:dyDescent="0.15">
      <c r="A806" s="17" t="s">
        <v>3222</v>
      </c>
      <c r="B806" s="17" t="s">
        <v>3223</v>
      </c>
      <c r="C806" s="17">
        <v>7.77</v>
      </c>
      <c r="D806" s="17">
        <v>7.8</v>
      </c>
      <c r="E806" s="17">
        <v>7.61</v>
      </c>
      <c r="F806" s="17">
        <v>7.79</v>
      </c>
      <c r="G806" s="17">
        <v>7.79</v>
      </c>
      <c r="H806" s="17">
        <v>932</v>
      </c>
      <c r="I806" s="17">
        <v>1024</v>
      </c>
      <c r="J806" s="17">
        <v>-0.4</v>
      </c>
      <c r="K806" s="17">
        <v>0.6</v>
      </c>
      <c r="L806" s="17">
        <v>0.3</v>
      </c>
      <c r="M806" s="17">
        <v>0</v>
      </c>
      <c r="N806" s="17">
        <v>-0.3</v>
      </c>
      <c r="O806" s="17">
        <v>95</v>
      </c>
      <c r="P806" s="17">
        <v>-0.1</v>
      </c>
      <c r="Q806" s="17">
        <v>2.2999999999999998</v>
      </c>
      <c r="R806" s="17">
        <v>0.4</v>
      </c>
      <c r="S806" s="17">
        <v>-2.1</v>
      </c>
      <c r="T806" s="17">
        <v>84</v>
      </c>
      <c r="U806" s="17">
        <v>26</v>
      </c>
      <c r="V806" s="17">
        <v>0.02</v>
      </c>
      <c r="W806" s="17">
        <v>68</v>
      </c>
      <c r="X806" s="17">
        <v>102</v>
      </c>
      <c r="Y806" s="17">
        <v>0</v>
      </c>
      <c r="Z806" s="17">
        <v>-0.4</v>
      </c>
      <c r="AA806" s="17">
        <v>1024</v>
      </c>
      <c r="AB806" s="17">
        <v>932</v>
      </c>
      <c r="AC806" s="17">
        <v>1402</v>
      </c>
      <c r="AD806" s="17">
        <v>1448</v>
      </c>
      <c r="AE806" s="17">
        <v>-0.1</v>
      </c>
      <c r="AF806" s="17">
        <v>1.2</v>
      </c>
      <c r="AG806" s="17">
        <v>0.4</v>
      </c>
      <c r="AH806" s="17">
        <v>-0.1</v>
      </c>
      <c r="AI806" s="17">
        <v>0.21</v>
      </c>
      <c r="AJ806" s="17">
        <v>7.9420000000000002</v>
      </c>
      <c r="AK806" s="17">
        <v>0.98</v>
      </c>
      <c r="AL806" s="17">
        <v>95</v>
      </c>
      <c r="AM806" s="17">
        <v>7.61</v>
      </c>
      <c r="AN806" s="17">
        <v>7.8</v>
      </c>
      <c r="AO806" s="17">
        <v>7.7</v>
      </c>
      <c r="AP806" s="17">
        <v>780</v>
      </c>
      <c r="AQ806" s="17">
        <v>100</v>
      </c>
      <c r="AR806" s="17">
        <v>100</v>
      </c>
      <c r="AS806" s="17">
        <v>50</v>
      </c>
      <c r="AT806" s="17">
        <v>0</v>
      </c>
      <c r="AU806" s="17">
        <v>-8</v>
      </c>
      <c r="AV806" s="17"/>
      <c r="AW806" s="17"/>
      <c r="AX806" s="17"/>
    </row>
    <row r="807" spans="1:50" x14ac:dyDescent="0.15">
      <c r="A807" s="17" t="s">
        <v>244</v>
      </c>
      <c r="B807" s="17" t="s">
        <v>245</v>
      </c>
      <c r="C807" s="17">
        <v>3.58</v>
      </c>
      <c r="D807" s="17">
        <v>3.58</v>
      </c>
      <c r="E807" s="17">
        <v>3.58</v>
      </c>
      <c r="F807" s="17">
        <v>3.58</v>
      </c>
      <c r="G807" s="17">
        <v>3.58</v>
      </c>
      <c r="H807" s="17">
        <v>930</v>
      </c>
      <c r="I807" s="17">
        <v>1500</v>
      </c>
      <c r="J807" s="17">
        <v>0</v>
      </c>
      <c r="K807" s="17">
        <v>0</v>
      </c>
      <c r="L807" s="17">
        <v>0</v>
      </c>
      <c r="M807" s="17">
        <v>0</v>
      </c>
      <c r="N807" s="17">
        <v>0</v>
      </c>
      <c r="O807" s="17">
        <v>0</v>
      </c>
      <c r="P807" s="17">
        <v>0</v>
      </c>
      <c r="Q807" s="17">
        <v>0</v>
      </c>
      <c r="R807" s="17">
        <v>0</v>
      </c>
      <c r="S807" s="17">
        <v>0</v>
      </c>
      <c r="T807" s="17">
        <v>0</v>
      </c>
      <c r="U807" s="17">
        <v>0</v>
      </c>
      <c r="V807" s="17">
        <v>0</v>
      </c>
      <c r="W807" s="17">
        <v>0</v>
      </c>
      <c r="X807" s="17">
        <v>0</v>
      </c>
      <c r="Y807" s="17">
        <v>0</v>
      </c>
      <c r="Z807" s="17">
        <v>0</v>
      </c>
      <c r="AA807" s="17">
        <v>1130</v>
      </c>
      <c r="AB807" s="17">
        <v>930</v>
      </c>
      <c r="AC807" s="17">
        <v>1500</v>
      </c>
      <c r="AD807" s="17">
        <v>1300</v>
      </c>
      <c r="AE807" s="17">
        <v>0</v>
      </c>
      <c r="AF807" s="17">
        <v>0</v>
      </c>
      <c r="AG807" s="17">
        <v>0</v>
      </c>
      <c r="AH807" s="17">
        <v>0</v>
      </c>
      <c r="AI807" s="17">
        <v>0</v>
      </c>
      <c r="AJ807" s="17">
        <v>3.5840000000000001</v>
      </c>
      <c r="AK807" s="17">
        <v>1</v>
      </c>
      <c r="AL807" s="17">
        <v>0</v>
      </c>
      <c r="AM807" s="17">
        <v>3.58</v>
      </c>
      <c r="AN807" s="17">
        <v>3.58</v>
      </c>
      <c r="AO807" s="17">
        <v>3.58</v>
      </c>
      <c r="AP807" s="17">
        <v>358</v>
      </c>
      <c r="AQ807" s="17">
        <v>100</v>
      </c>
      <c r="AR807" s="17">
        <v>0</v>
      </c>
      <c r="AS807" s="17">
        <v>100</v>
      </c>
      <c r="AT807" s="17">
        <v>100</v>
      </c>
      <c r="AU807" s="17">
        <v>-10</v>
      </c>
      <c r="AV807" s="17"/>
      <c r="AW807" s="17"/>
      <c r="AX807" s="17"/>
    </row>
    <row r="808" spans="1:50" x14ac:dyDescent="0.15">
      <c r="A808" s="17" t="s">
        <v>3836</v>
      </c>
      <c r="B808" s="17" t="s">
        <v>3836</v>
      </c>
      <c r="C808" s="17">
        <v>9.9499999999999993</v>
      </c>
      <c r="D808" s="17">
        <v>9.98</v>
      </c>
      <c r="E808" s="17">
        <v>9.81</v>
      </c>
      <c r="F808" s="17">
        <v>9.9700000000000006</v>
      </c>
      <c r="G808" s="17">
        <v>9.9499999999999993</v>
      </c>
      <c r="H808" s="17">
        <v>949</v>
      </c>
      <c r="I808" s="17">
        <v>938</v>
      </c>
      <c r="J808" s="17">
        <v>-0.5</v>
      </c>
      <c r="K808" s="17">
        <v>0.7</v>
      </c>
      <c r="L808" s="17">
        <v>0.2</v>
      </c>
      <c r="M808" s="17">
        <v>0.2</v>
      </c>
      <c r="N808" s="17">
        <v>0</v>
      </c>
      <c r="O808" s="17">
        <v>94</v>
      </c>
      <c r="P808" s="17">
        <v>-0.1</v>
      </c>
      <c r="Q808" s="17">
        <v>1.6</v>
      </c>
      <c r="R808" s="17">
        <v>0.3</v>
      </c>
      <c r="S808" s="17">
        <v>-1.4</v>
      </c>
      <c r="T808" s="17">
        <v>82</v>
      </c>
      <c r="U808" s="17">
        <v>41</v>
      </c>
      <c r="V808" s="17">
        <v>0.02</v>
      </c>
      <c r="W808" s="17">
        <v>53</v>
      </c>
      <c r="X808" s="17">
        <v>129</v>
      </c>
      <c r="Y808" s="17">
        <v>-0.4</v>
      </c>
      <c r="Z808" s="17">
        <v>-0.8</v>
      </c>
      <c r="AA808" s="17">
        <v>938</v>
      </c>
      <c r="AB808" s="17">
        <v>949</v>
      </c>
      <c r="AC808" s="17">
        <v>1357</v>
      </c>
      <c r="AD808" s="17">
        <v>1455</v>
      </c>
      <c r="AE808" s="17">
        <v>-0.1</v>
      </c>
      <c r="AF808" s="17">
        <v>1.5</v>
      </c>
      <c r="AG808" s="17">
        <v>0.3</v>
      </c>
      <c r="AH808" s="17">
        <v>-0.1</v>
      </c>
      <c r="AI808" s="17">
        <v>0.23</v>
      </c>
      <c r="AJ808" s="17">
        <v>0</v>
      </c>
      <c r="AK808" s="17">
        <v>0</v>
      </c>
      <c r="AL808" s="17">
        <v>82</v>
      </c>
      <c r="AM808" s="17">
        <v>9.81</v>
      </c>
      <c r="AN808" s="17">
        <v>9.98</v>
      </c>
      <c r="AO808" s="17">
        <v>9.82</v>
      </c>
      <c r="AP808" s="17">
        <v>998</v>
      </c>
      <c r="AQ808" s="17">
        <v>71</v>
      </c>
      <c r="AR808" s="17">
        <v>14</v>
      </c>
      <c r="AS808" s="17">
        <v>87</v>
      </c>
      <c r="AT808" s="17">
        <v>37</v>
      </c>
      <c r="AU808" s="17">
        <v>-8</v>
      </c>
      <c r="AV808" s="17"/>
      <c r="AW808" s="17"/>
      <c r="AX808" s="17"/>
    </row>
    <row r="809" spans="1:50" x14ac:dyDescent="0.15">
      <c r="A809" s="17" t="s">
        <v>3076</v>
      </c>
      <c r="B809" s="17" t="s">
        <v>3077</v>
      </c>
      <c r="C809" s="17">
        <v>9.8000000000000007</v>
      </c>
      <c r="D809" s="17">
        <v>9.8000000000000007</v>
      </c>
      <c r="E809" s="17">
        <v>9.6199999999999992</v>
      </c>
      <c r="F809" s="17">
        <v>9.6999999999999993</v>
      </c>
      <c r="G809" s="17">
        <v>9.8000000000000007</v>
      </c>
      <c r="H809" s="17">
        <v>930</v>
      </c>
      <c r="I809" s="17">
        <v>1403</v>
      </c>
      <c r="J809" s="17">
        <v>-1</v>
      </c>
      <c r="K809" s="17">
        <v>0</v>
      </c>
      <c r="L809" s="17">
        <v>-1</v>
      </c>
      <c r="M809" s="17">
        <v>-1</v>
      </c>
      <c r="N809" s="17">
        <v>0</v>
      </c>
      <c r="O809" s="17">
        <v>44</v>
      </c>
      <c r="P809" s="17">
        <v>-1</v>
      </c>
      <c r="Q809" s="17">
        <v>0.8</v>
      </c>
      <c r="R809" s="17">
        <v>0</v>
      </c>
      <c r="S809" s="17">
        <v>-1.9</v>
      </c>
      <c r="T809" s="17">
        <v>100</v>
      </c>
      <c r="U809" s="17">
        <v>0</v>
      </c>
      <c r="V809" s="17">
        <v>0.02</v>
      </c>
      <c r="W809" s="17">
        <v>29</v>
      </c>
      <c r="X809" s="17">
        <v>65</v>
      </c>
      <c r="Y809" s="17">
        <v>-0.3</v>
      </c>
      <c r="Z809" s="17">
        <v>-0.9</v>
      </c>
      <c r="AA809" s="17">
        <v>1031</v>
      </c>
      <c r="AB809" s="17">
        <v>930</v>
      </c>
      <c r="AC809" s="17">
        <v>1403</v>
      </c>
      <c r="AD809" s="17">
        <v>1459</v>
      </c>
      <c r="AE809" s="17">
        <v>-0.1</v>
      </c>
      <c r="AF809" s="17">
        <v>0.8</v>
      </c>
      <c r="AG809" s="17">
        <v>0</v>
      </c>
      <c r="AH809" s="17">
        <v>-0.1</v>
      </c>
      <c r="AI809" s="17">
        <v>0.06</v>
      </c>
      <c r="AJ809" s="17">
        <v>9.6029999999999998</v>
      </c>
      <c r="AK809" s="17">
        <v>1.01</v>
      </c>
      <c r="AL809" s="17">
        <v>100</v>
      </c>
      <c r="AM809" s="17">
        <v>9.66</v>
      </c>
      <c r="AN809" s="17">
        <v>9.8000000000000007</v>
      </c>
      <c r="AO809" s="17">
        <v>9.6199999999999992</v>
      </c>
      <c r="AP809" s="17">
        <v>971</v>
      </c>
      <c r="AQ809" s="17">
        <v>100</v>
      </c>
      <c r="AR809" s="17">
        <v>0</v>
      </c>
      <c r="AS809" s="17">
        <v>100</v>
      </c>
      <c r="AT809" s="17">
        <v>10</v>
      </c>
      <c r="AU809" s="17">
        <v>-10</v>
      </c>
      <c r="AV809" s="17"/>
      <c r="AW809" s="17"/>
      <c r="AX809" s="17"/>
    </row>
    <row r="810" spans="1:50" x14ac:dyDescent="0.15">
      <c r="A810" s="17" t="s">
        <v>2896</v>
      </c>
      <c r="B810" s="17" t="s">
        <v>2897</v>
      </c>
      <c r="C810" s="17">
        <v>14.85</v>
      </c>
      <c r="D810" s="17">
        <v>15.46</v>
      </c>
      <c r="E810" s="17">
        <v>14.47</v>
      </c>
      <c r="F810" s="17">
        <v>15.11</v>
      </c>
      <c r="G810" s="17">
        <v>14.98</v>
      </c>
      <c r="H810" s="17">
        <v>1413</v>
      </c>
      <c r="I810" s="17">
        <v>1402</v>
      </c>
      <c r="J810" s="17">
        <v>-1.1000000000000001</v>
      </c>
      <c r="K810" s="17">
        <v>2.9</v>
      </c>
      <c r="L810" s="17">
        <v>1.7</v>
      </c>
      <c r="M810" s="17">
        <v>0.9</v>
      </c>
      <c r="N810" s="17">
        <v>-0.9</v>
      </c>
      <c r="O810" s="17">
        <v>65</v>
      </c>
      <c r="P810" s="17">
        <v>-2.2999999999999998</v>
      </c>
      <c r="Q810" s="17">
        <v>4.3</v>
      </c>
      <c r="R810" s="17">
        <v>4</v>
      </c>
      <c r="S810" s="17">
        <v>-2.6</v>
      </c>
      <c r="T810" s="17">
        <v>38</v>
      </c>
      <c r="U810" s="17">
        <v>43</v>
      </c>
      <c r="V810" s="17">
        <v>7.0000000000000007E-2</v>
      </c>
      <c r="W810" s="17">
        <v>20</v>
      </c>
      <c r="X810" s="17">
        <v>389</v>
      </c>
      <c r="Y810" s="17">
        <v>0.7</v>
      </c>
      <c r="Z810" s="17">
        <v>0.2</v>
      </c>
      <c r="AA810" s="17">
        <v>1118</v>
      </c>
      <c r="AB810" s="17">
        <v>933</v>
      </c>
      <c r="AC810" s="17">
        <v>1402</v>
      </c>
      <c r="AD810" s="17">
        <v>1413</v>
      </c>
      <c r="AE810" s="17">
        <v>-2.1</v>
      </c>
      <c r="AF810" s="17">
        <v>4.4000000000000004</v>
      </c>
      <c r="AG810" s="17">
        <v>0.7</v>
      </c>
      <c r="AH810" s="17">
        <v>-2.2000000000000002</v>
      </c>
      <c r="AI810" s="17">
        <v>0.44</v>
      </c>
      <c r="AJ810" s="17">
        <v>14.247</v>
      </c>
      <c r="AK810" s="17">
        <v>1.06</v>
      </c>
      <c r="AL810" s="17">
        <v>106</v>
      </c>
      <c r="AM810" s="17">
        <v>14.61</v>
      </c>
      <c r="AN810" s="17">
        <v>14.96</v>
      </c>
      <c r="AO810" s="17">
        <v>14.48</v>
      </c>
      <c r="AP810" s="17">
        <v>1544</v>
      </c>
      <c r="AQ810" s="17">
        <v>0</v>
      </c>
      <c r="AR810" s="17">
        <v>100</v>
      </c>
      <c r="AS810" s="17">
        <v>0</v>
      </c>
      <c r="AT810" s="17">
        <v>27</v>
      </c>
      <c r="AU810" s="17">
        <v>-7</v>
      </c>
      <c r="AV810" s="17"/>
      <c r="AW810" s="17"/>
      <c r="AX810" s="17"/>
    </row>
    <row r="811" spans="1:50" x14ac:dyDescent="0.15">
      <c r="A811" s="17" t="s">
        <v>712</v>
      </c>
      <c r="B811" s="17" t="s">
        <v>713</v>
      </c>
      <c r="C811" s="17">
        <v>11.95</v>
      </c>
      <c r="D811" s="17">
        <v>12.36</v>
      </c>
      <c r="E811" s="17">
        <v>11.9</v>
      </c>
      <c r="F811" s="17">
        <v>12.34</v>
      </c>
      <c r="G811" s="17">
        <v>11.95</v>
      </c>
      <c r="H811" s="17">
        <v>1453</v>
      </c>
      <c r="I811" s="17">
        <v>930</v>
      </c>
      <c r="J811" s="17">
        <v>2.4</v>
      </c>
      <c r="K811" s="17">
        <v>0.8</v>
      </c>
      <c r="L811" s="17">
        <v>3.2</v>
      </c>
      <c r="M811" s="17">
        <v>3.2</v>
      </c>
      <c r="N811" s="17">
        <v>0</v>
      </c>
      <c r="O811" s="17">
        <v>96</v>
      </c>
      <c r="P811" s="17">
        <v>-0.2</v>
      </c>
      <c r="Q811" s="17">
        <v>3.6</v>
      </c>
      <c r="R811" s="17">
        <v>3.4</v>
      </c>
      <c r="S811" s="17">
        <v>-0.4</v>
      </c>
      <c r="T811" s="17">
        <v>11</v>
      </c>
      <c r="U811" s="17">
        <v>22</v>
      </c>
      <c r="V811" s="17">
        <v>0.04</v>
      </c>
      <c r="W811" s="17">
        <v>85</v>
      </c>
      <c r="X811" s="17">
        <v>59</v>
      </c>
      <c r="Y811" s="17">
        <v>0.2</v>
      </c>
      <c r="Z811" s="17">
        <v>0.4</v>
      </c>
      <c r="AA811" s="17">
        <v>930</v>
      </c>
      <c r="AB811" s="17">
        <v>1053</v>
      </c>
      <c r="AC811" s="17">
        <v>1410</v>
      </c>
      <c r="AD811" s="17">
        <v>1453</v>
      </c>
      <c r="AE811" s="17">
        <v>-0.2</v>
      </c>
      <c r="AF811" s="17">
        <v>1.3</v>
      </c>
      <c r="AG811" s="17">
        <v>2.9</v>
      </c>
      <c r="AH811" s="17">
        <v>-0.2</v>
      </c>
      <c r="AI811" s="17">
        <v>0.8</v>
      </c>
      <c r="AJ811" s="17">
        <v>12.0395</v>
      </c>
      <c r="AK811" s="17">
        <v>1.02</v>
      </c>
      <c r="AL811" s="17">
        <v>12</v>
      </c>
      <c r="AM811" s="17">
        <v>11.9</v>
      </c>
      <c r="AN811" s="17">
        <v>12.3</v>
      </c>
      <c r="AO811" s="17">
        <v>12.18</v>
      </c>
      <c r="AP811" s="17">
        <v>1236</v>
      </c>
      <c r="AQ811" s="17">
        <v>71</v>
      </c>
      <c r="AR811" s="17">
        <v>100</v>
      </c>
      <c r="AS811" s="17">
        <v>31</v>
      </c>
      <c r="AT811" s="17">
        <v>62</v>
      </c>
      <c r="AU811" s="17">
        <v>4</v>
      </c>
      <c r="AV811" s="17"/>
      <c r="AW811" s="17"/>
      <c r="AX811" s="17"/>
    </row>
    <row r="812" spans="1:50" x14ac:dyDescent="0.15">
      <c r="A812" s="17" t="s">
        <v>419</v>
      </c>
      <c r="B812" s="17" t="s">
        <v>420</v>
      </c>
      <c r="C812" s="17">
        <v>23.25</v>
      </c>
      <c r="D812" s="17">
        <v>23.55</v>
      </c>
      <c r="E812" s="17">
        <v>23.09</v>
      </c>
      <c r="F812" s="17">
        <v>23.54</v>
      </c>
      <c r="G812" s="17">
        <v>23.25</v>
      </c>
      <c r="H812" s="17">
        <v>1459</v>
      </c>
      <c r="I812" s="17">
        <v>1025</v>
      </c>
      <c r="J812" s="17">
        <v>-0.4</v>
      </c>
      <c r="K812" s="17">
        <v>1.6</v>
      </c>
      <c r="L812" s="17">
        <v>1.2</v>
      </c>
      <c r="M812" s="17">
        <v>1.2</v>
      </c>
      <c r="N812" s="17">
        <v>0</v>
      </c>
      <c r="O812" s="17">
        <v>98</v>
      </c>
      <c r="P812" s="17">
        <v>0</v>
      </c>
      <c r="Q812" s="17">
        <v>1.9</v>
      </c>
      <c r="R812" s="17">
        <v>1.3</v>
      </c>
      <c r="S812" s="17">
        <v>-0.7</v>
      </c>
      <c r="T812" s="17">
        <v>35</v>
      </c>
      <c r="U812" s="17">
        <v>83</v>
      </c>
      <c r="V812" s="17">
        <v>0.02</v>
      </c>
      <c r="W812" s="17">
        <v>27</v>
      </c>
      <c r="X812" s="17">
        <v>91</v>
      </c>
      <c r="Y812" s="17">
        <v>0.4</v>
      </c>
      <c r="Z812" s="17">
        <v>-0.3</v>
      </c>
      <c r="AA812" s="17">
        <v>1025</v>
      </c>
      <c r="AB812" s="17">
        <v>930</v>
      </c>
      <c r="AC812" s="17">
        <v>1315</v>
      </c>
      <c r="AD812" s="17">
        <v>1459</v>
      </c>
      <c r="AE812" s="17">
        <v>0</v>
      </c>
      <c r="AF812" s="17">
        <v>1.7</v>
      </c>
      <c r="AG812" s="17">
        <v>0.4</v>
      </c>
      <c r="AH812" s="17">
        <v>0</v>
      </c>
      <c r="AI812" s="17">
        <v>0.24</v>
      </c>
      <c r="AJ812" s="17">
        <v>23.9755</v>
      </c>
      <c r="AK812" s="17">
        <v>0.98</v>
      </c>
      <c r="AL812" s="17">
        <v>62</v>
      </c>
      <c r="AM812" s="17">
        <v>23.09</v>
      </c>
      <c r="AN812" s="17">
        <v>23.35</v>
      </c>
      <c r="AO812" s="17">
        <v>23.14</v>
      </c>
      <c r="AP812" s="17">
        <v>2355</v>
      </c>
      <c r="AQ812" s="17">
        <v>0</v>
      </c>
      <c r="AR812" s="17">
        <v>90</v>
      </c>
      <c r="AS812" s="17">
        <v>47</v>
      </c>
      <c r="AT812" s="17">
        <v>5</v>
      </c>
      <c r="AU812" s="17">
        <v>-10</v>
      </c>
      <c r="AV812" s="17"/>
      <c r="AW812" s="17"/>
      <c r="AX812" s="17"/>
    </row>
    <row r="813" spans="1:50" x14ac:dyDescent="0.15">
      <c r="A813" s="17" t="s">
        <v>3204</v>
      </c>
      <c r="B813" s="17" t="s">
        <v>3205</v>
      </c>
      <c r="C813" s="17">
        <v>23.68</v>
      </c>
      <c r="D813" s="17">
        <v>24.1</v>
      </c>
      <c r="E813" s="17">
        <v>23.51</v>
      </c>
      <c r="F813" s="17">
        <v>23.81</v>
      </c>
      <c r="G813" s="17">
        <v>23.61</v>
      </c>
      <c r="H813" s="17">
        <v>1044</v>
      </c>
      <c r="I813" s="17">
        <v>938</v>
      </c>
      <c r="J813" s="17">
        <v>0.5</v>
      </c>
      <c r="K813" s="17">
        <v>0</v>
      </c>
      <c r="L813" s="17">
        <v>0.5</v>
      </c>
      <c r="M813" s="17">
        <v>0.8</v>
      </c>
      <c r="N813" s="17">
        <v>0.3</v>
      </c>
      <c r="O813" s="17">
        <v>51</v>
      </c>
      <c r="P813" s="17">
        <v>-1.2</v>
      </c>
      <c r="Q813" s="17">
        <v>1.3</v>
      </c>
      <c r="R813" s="17">
        <v>1.8</v>
      </c>
      <c r="S813" s="17">
        <v>-0.7</v>
      </c>
      <c r="T813" s="17">
        <v>29</v>
      </c>
      <c r="U813" s="17">
        <v>2</v>
      </c>
      <c r="V813" s="17">
        <v>0.02</v>
      </c>
      <c r="W813" s="17">
        <v>49</v>
      </c>
      <c r="X813" s="17">
        <v>294</v>
      </c>
      <c r="Y813" s="17">
        <v>-0.1</v>
      </c>
      <c r="Z813" s="17">
        <v>-0.3</v>
      </c>
      <c r="AA813" s="17">
        <v>938</v>
      </c>
      <c r="AB813" s="17">
        <v>1044</v>
      </c>
      <c r="AC813" s="17">
        <v>1306</v>
      </c>
      <c r="AD813" s="17">
        <v>1336</v>
      </c>
      <c r="AE813" s="17">
        <v>-0.6</v>
      </c>
      <c r="AF813" s="17">
        <v>0.5</v>
      </c>
      <c r="AG813" s="17">
        <v>1.8</v>
      </c>
      <c r="AH813" s="17">
        <v>-0.6</v>
      </c>
      <c r="AI813" s="17">
        <v>0.96</v>
      </c>
      <c r="AJ813" s="17">
        <v>23.7745</v>
      </c>
      <c r="AK813" s="17">
        <v>1</v>
      </c>
      <c r="AL813" s="17">
        <v>17</v>
      </c>
      <c r="AM813" s="17">
        <v>23.51</v>
      </c>
      <c r="AN813" s="17">
        <v>24.1</v>
      </c>
      <c r="AO813" s="17">
        <v>23.68</v>
      </c>
      <c r="AP813" s="17">
        <v>2396</v>
      </c>
      <c r="AQ813" s="17">
        <v>100</v>
      </c>
      <c r="AR813" s="17">
        <v>60</v>
      </c>
      <c r="AS813" s="17">
        <v>68</v>
      </c>
      <c r="AT813" s="17">
        <v>36</v>
      </c>
      <c r="AU813" s="17">
        <v>-5</v>
      </c>
      <c r="AV813" s="17"/>
      <c r="AW813" s="17"/>
      <c r="AX813" s="17"/>
    </row>
    <row r="814" spans="1:50" x14ac:dyDescent="0.15">
      <c r="A814" s="17" t="s">
        <v>3342</v>
      </c>
      <c r="B814" s="17" t="s">
        <v>3343</v>
      </c>
      <c r="C814" s="17">
        <v>3.62</v>
      </c>
      <c r="D814" s="17">
        <v>3.86</v>
      </c>
      <c r="E814" s="17">
        <v>3.62</v>
      </c>
      <c r="F814" s="17">
        <v>3.78</v>
      </c>
      <c r="G814" s="17">
        <v>3.6</v>
      </c>
      <c r="H814" s="17">
        <v>1347</v>
      </c>
      <c r="I814" s="17">
        <v>930</v>
      </c>
      <c r="J814" s="17">
        <v>1.9</v>
      </c>
      <c r="K814" s="17">
        <v>2.4</v>
      </c>
      <c r="L814" s="17">
        <v>4.3</v>
      </c>
      <c r="M814" s="17">
        <v>4.9000000000000004</v>
      </c>
      <c r="N814" s="17">
        <v>0.6</v>
      </c>
      <c r="O814" s="17">
        <v>67</v>
      </c>
      <c r="P814" s="17">
        <v>-2.1</v>
      </c>
      <c r="Q814" s="17">
        <v>4.3</v>
      </c>
      <c r="R814" s="17">
        <v>6.4</v>
      </c>
      <c r="S814" s="17">
        <v>0</v>
      </c>
      <c r="T814" s="17">
        <v>0</v>
      </c>
      <c r="U814" s="17">
        <v>37</v>
      </c>
      <c r="V814" s="17">
        <v>0.06</v>
      </c>
      <c r="W814" s="17">
        <v>64</v>
      </c>
      <c r="X814" s="17">
        <v>205</v>
      </c>
      <c r="Y814" s="17">
        <v>1.9</v>
      </c>
      <c r="Z814" s="17">
        <v>1.9</v>
      </c>
      <c r="AA814" s="17">
        <v>930</v>
      </c>
      <c r="AB814" s="17">
        <v>933</v>
      </c>
      <c r="AC814" s="17">
        <v>1344</v>
      </c>
      <c r="AD814" s="17">
        <v>1347</v>
      </c>
      <c r="AE814" s="17">
        <v>-2.1</v>
      </c>
      <c r="AF814" s="17">
        <v>3</v>
      </c>
      <c r="AG814" s="17">
        <v>3</v>
      </c>
      <c r="AH814" s="17">
        <v>-2.1</v>
      </c>
      <c r="AI814" s="17">
        <v>0.79</v>
      </c>
      <c r="AJ814" s="17">
        <v>3.504</v>
      </c>
      <c r="AK814" s="17">
        <v>1.08</v>
      </c>
      <c r="AL814" s="17">
        <v>0</v>
      </c>
      <c r="AM814" s="17">
        <v>3.62</v>
      </c>
      <c r="AN814" s="17">
        <v>3.73</v>
      </c>
      <c r="AO814" s="17">
        <v>3.67</v>
      </c>
      <c r="AP814" s="17">
        <v>386</v>
      </c>
      <c r="AQ814" s="17">
        <v>0</v>
      </c>
      <c r="AR814" s="17">
        <v>100</v>
      </c>
      <c r="AS814" s="17">
        <v>0</v>
      </c>
      <c r="AT814" s="17">
        <v>64</v>
      </c>
      <c r="AU814" s="17">
        <v>3</v>
      </c>
      <c r="AV814" s="17"/>
      <c r="AW814" s="17"/>
      <c r="AX814" s="17"/>
    </row>
    <row r="815" spans="1:50" x14ac:dyDescent="0.15">
      <c r="A815" s="17" t="s">
        <v>3306</v>
      </c>
      <c r="B815" s="17" t="s">
        <v>3307</v>
      </c>
      <c r="C815" s="17">
        <v>16.5</v>
      </c>
      <c r="D815" s="17">
        <v>16.8</v>
      </c>
      <c r="E815" s="17">
        <v>15.96</v>
      </c>
      <c r="F815" s="17">
        <v>16.149999999999999</v>
      </c>
      <c r="G815" s="17">
        <v>16.28</v>
      </c>
      <c r="H815" s="17">
        <v>939</v>
      </c>
      <c r="I815" s="17">
        <v>1435</v>
      </c>
      <c r="J815" s="17">
        <v>-2.1</v>
      </c>
      <c r="K815" s="17">
        <v>-0.1</v>
      </c>
      <c r="L815" s="17">
        <v>-2.1</v>
      </c>
      <c r="M815" s="17">
        <v>-0.8</v>
      </c>
      <c r="N815" s="17">
        <v>1.3</v>
      </c>
      <c r="O815" s="17">
        <v>23</v>
      </c>
      <c r="P815" s="17">
        <v>-3.9</v>
      </c>
      <c r="Q815" s="17">
        <v>1.2</v>
      </c>
      <c r="R815" s="17">
        <v>1.8</v>
      </c>
      <c r="S815" s="17">
        <v>-3.3</v>
      </c>
      <c r="T815" s="17">
        <v>64</v>
      </c>
      <c r="U815" s="17">
        <v>-1</v>
      </c>
      <c r="V815" s="17">
        <v>0.05</v>
      </c>
      <c r="W815" s="17">
        <v>4</v>
      </c>
      <c r="X815" s="17">
        <v>230</v>
      </c>
      <c r="Y815" s="17">
        <v>0.5</v>
      </c>
      <c r="Z815" s="17">
        <v>1.6</v>
      </c>
      <c r="AA815" s="17">
        <v>1127</v>
      </c>
      <c r="AB815" s="17">
        <v>939</v>
      </c>
      <c r="AC815" s="17">
        <v>1435</v>
      </c>
      <c r="AD815" s="17">
        <v>1307</v>
      </c>
      <c r="AE815" s="17">
        <v>-0.6</v>
      </c>
      <c r="AF815" s="17">
        <v>1.2</v>
      </c>
      <c r="AG815" s="17">
        <v>1.8</v>
      </c>
      <c r="AH815" s="17">
        <v>-0.6</v>
      </c>
      <c r="AI815" s="17">
        <v>0.47</v>
      </c>
      <c r="AJ815" s="17">
        <v>15.2585</v>
      </c>
      <c r="AK815" s="17">
        <v>1.06</v>
      </c>
      <c r="AL815" s="17">
        <v>22</v>
      </c>
      <c r="AM815" s="17">
        <v>16.13</v>
      </c>
      <c r="AN815" s="17">
        <v>16.8</v>
      </c>
      <c r="AO815" s="17">
        <v>15.96</v>
      </c>
      <c r="AP815" s="17">
        <v>1625</v>
      </c>
      <c r="AQ815" s="17">
        <v>0</v>
      </c>
      <c r="AR815" s="17">
        <v>80</v>
      </c>
      <c r="AS815" s="17">
        <v>12</v>
      </c>
      <c r="AT815" s="17">
        <v>91</v>
      </c>
      <c r="AU815" s="17">
        <v>7</v>
      </c>
      <c r="AV815" s="17"/>
      <c r="AW815" s="17"/>
      <c r="AX815" s="17"/>
    </row>
    <row r="816" spans="1:50" x14ac:dyDescent="0.15">
      <c r="A816" s="17" t="s">
        <v>2880</v>
      </c>
      <c r="B816" s="17" t="s">
        <v>2881</v>
      </c>
      <c r="C816" s="17">
        <v>7.01</v>
      </c>
      <c r="D816" s="17">
        <v>7.14</v>
      </c>
      <c r="E816" s="17">
        <v>6.95</v>
      </c>
      <c r="F816" s="17">
        <v>7.04</v>
      </c>
      <c r="G816" s="17">
        <v>7.04</v>
      </c>
      <c r="H816" s="17">
        <v>1058</v>
      </c>
      <c r="I816" s="17">
        <v>938</v>
      </c>
      <c r="J816" s="17">
        <v>1</v>
      </c>
      <c r="K816" s="17">
        <v>-0.6</v>
      </c>
      <c r="L816" s="17">
        <v>0.4</v>
      </c>
      <c r="M816" s="17">
        <v>0</v>
      </c>
      <c r="N816" s="17">
        <v>-0.4</v>
      </c>
      <c r="O816" s="17">
        <v>47</v>
      </c>
      <c r="P816" s="17">
        <v>-1.4</v>
      </c>
      <c r="Q816" s="17">
        <v>1.3</v>
      </c>
      <c r="R816" s="17">
        <v>1.8</v>
      </c>
      <c r="S816" s="17">
        <v>-0.9</v>
      </c>
      <c r="T816" s="17">
        <v>32</v>
      </c>
      <c r="U816" s="17">
        <v>-21</v>
      </c>
      <c r="V816" s="17">
        <v>0.03</v>
      </c>
      <c r="W816" s="17">
        <v>68</v>
      </c>
      <c r="X816" s="17">
        <v>120</v>
      </c>
      <c r="Y816" s="17">
        <v>0.3</v>
      </c>
      <c r="Z816" s="17">
        <v>-0.6</v>
      </c>
      <c r="AA816" s="17">
        <v>938</v>
      </c>
      <c r="AB816" s="17">
        <v>1058</v>
      </c>
      <c r="AC816" s="17">
        <v>1414</v>
      </c>
      <c r="AD816" s="17">
        <v>1300</v>
      </c>
      <c r="AE816" s="17">
        <v>-0.8</v>
      </c>
      <c r="AF816" s="17">
        <v>0.3</v>
      </c>
      <c r="AG816" s="17">
        <v>1.9</v>
      </c>
      <c r="AH816" s="17">
        <v>-0.8</v>
      </c>
      <c r="AI816" s="17">
        <v>1</v>
      </c>
      <c r="AJ816" s="17">
        <v>6.7374999999999998</v>
      </c>
      <c r="AK816" s="17">
        <v>1.04</v>
      </c>
      <c r="AL816" s="17">
        <v>47</v>
      </c>
      <c r="AM816" s="17">
        <v>6.95</v>
      </c>
      <c r="AN816" s="17">
        <v>7.14</v>
      </c>
      <c r="AO816" s="17">
        <v>7.02</v>
      </c>
      <c r="AP816" s="17">
        <v>710</v>
      </c>
      <c r="AQ816" s="17">
        <v>0</v>
      </c>
      <c r="AR816" s="17">
        <v>100</v>
      </c>
      <c r="AS816" s="17">
        <v>67</v>
      </c>
      <c r="AT816" s="17">
        <v>22</v>
      </c>
      <c r="AU816" s="17">
        <v>-7</v>
      </c>
      <c r="AV816" s="17"/>
      <c r="AW816" s="17"/>
      <c r="AX816" s="17"/>
    </row>
    <row r="817" spans="1:50" x14ac:dyDescent="0.15">
      <c r="A817" s="17" t="s">
        <v>1072</v>
      </c>
      <c r="B817" s="17" t="s">
        <v>1073</v>
      </c>
      <c r="C817" s="17">
        <v>12.34</v>
      </c>
      <c r="D817" s="17">
        <v>12.44</v>
      </c>
      <c r="E817" s="17">
        <v>12.22</v>
      </c>
      <c r="F817" s="17">
        <v>12.26</v>
      </c>
      <c r="G817" s="17">
        <v>12.33</v>
      </c>
      <c r="H817" s="17">
        <v>957</v>
      </c>
      <c r="I817" s="17">
        <v>1403</v>
      </c>
      <c r="J817" s="17">
        <v>-0.3</v>
      </c>
      <c r="K817" s="17">
        <v>-0.3</v>
      </c>
      <c r="L817" s="17">
        <v>-0.7</v>
      </c>
      <c r="M817" s="17">
        <v>-0.6</v>
      </c>
      <c r="N817" s="17">
        <v>0.1</v>
      </c>
      <c r="O817" s="17">
        <v>18</v>
      </c>
      <c r="P817" s="17">
        <v>-1.5</v>
      </c>
      <c r="Q817" s="17">
        <v>0.3</v>
      </c>
      <c r="R817" s="17">
        <v>0.8</v>
      </c>
      <c r="S817" s="17">
        <v>-1</v>
      </c>
      <c r="T817" s="17">
        <v>55</v>
      </c>
      <c r="U817" s="17">
        <v>-18</v>
      </c>
      <c r="V817" s="17">
        <v>0.02</v>
      </c>
      <c r="W817" s="17">
        <v>7</v>
      </c>
      <c r="X817" s="17">
        <v>252</v>
      </c>
      <c r="Y817" s="17">
        <v>0.1</v>
      </c>
      <c r="Z817" s="17">
        <v>0.1</v>
      </c>
      <c r="AA817" s="17">
        <v>1130</v>
      </c>
      <c r="AB817" s="17">
        <v>957</v>
      </c>
      <c r="AC817" s="17">
        <v>1403</v>
      </c>
      <c r="AD817" s="17">
        <v>1302</v>
      </c>
      <c r="AE817" s="17">
        <v>-0.5</v>
      </c>
      <c r="AF817" s="17">
        <v>0.3</v>
      </c>
      <c r="AG817" s="17">
        <v>0.8</v>
      </c>
      <c r="AH817" s="17">
        <v>-0.5</v>
      </c>
      <c r="AI817" s="17">
        <v>0.73</v>
      </c>
      <c r="AJ817" s="17">
        <v>12.263999999999999</v>
      </c>
      <c r="AK817" s="17">
        <v>1</v>
      </c>
      <c r="AL817" s="17">
        <v>27</v>
      </c>
      <c r="AM817" s="17">
        <v>12.29</v>
      </c>
      <c r="AN817" s="17">
        <v>12.44</v>
      </c>
      <c r="AO817" s="17">
        <v>12.22</v>
      </c>
      <c r="AP817" s="17">
        <v>1232</v>
      </c>
      <c r="AQ817" s="17">
        <v>0</v>
      </c>
      <c r="AR817" s="17">
        <v>50</v>
      </c>
      <c r="AS817" s="17">
        <v>20</v>
      </c>
      <c r="AT817" s="17">
        <v>40</v>
      </c>
      <c r="AU817" s="17">
        <v>-6</v>
      </c>
      <c r="AV817" s="17"/>
      <c r="AW817" s="17"/>
      <c r="AX817" s="17"/>
    </row>
    <row r="818" spans="1:50" x14ac:dyDescent="0.15">
      <c r="A818" s="17" t="s">
        <v>710</v>
      </c>
      <c r="B818" s="17" t="s">
        <v>711</v>
      </c>
      <c r="C818" s="17">
        <v>55.1</v>
      </c>
      <c r="D818" s="17">
        <v>55.25</v>
      </c>
      <c r="E818" s="17">
        <v>53.9</v>
      </c>
      <c r="F818" s="17">
        <v>54.02</v>
      </c>
      <c r="G818" s="17">
        <v>55.07</v>
      </c>
      <c r="H818" s="17">
        <v>931</v>
      </c>
      <c r="I818" s="17">
        <v>1440</v>
      </c>
      <c r="J818" s="17">
        <v>-1.6</v>
      </c>
      <c r="K818" s="17">
        <v>-0.3</v>
      </c>
      <c r="L818" s="17">
        <v>-2</v>
      </c>
      <c r="M818" s="17">
        <v>-1.9</v>
      </c>
      <c r="N818" s="17">
        <v>0.1</v>
      </c>
      <c r="O818" s="17">
        <v>9</v>
      </c>
      <c r="P818" s="17">
        <v>-2.2999999999999998</v>
      </c>
      <c r="Q818" s="17">
        <v>0.2</v>
      </c>
      <c r="R818" s="17">
        <v>0.3</v>
      </c>
      <c r="S818" s="17">
        <v>-2.2000000000000002</v>
      </c>
      <c r="T818" s="17">
        <v>89</v>
      </c>
      <c r="U818" s="17">
        <v>-13</v>
      </c>
      <c r="V818" s="17">
        <v>0.02</v>
      </c>
      <c r="W818" s="17">
        <v>9</v>
      </c>
      <c r="X818" s="17">
        <v>2769</v>
      </c>
      <c r="Y818" s="17">
        <v>0.2</v>
      </c>
      <c r="Z818" s="17">
        <v>-0.2</v>
      </c>
      <c r="AA818" s="17">
        <v>1118</v>
      </c>
      <c r="AB818" s="17">
        <v>931</v>
      </c>
      <c r="AC818" s="17">
        <v>1440</v>
      </c>
      <c r="AD818" s="17">
        <v>1305</v>
      </c>
      <c r="AE818" s="17">
        <v>-0.5</v>
      </c>
      <c r="AF818" s="17">
        <v>0.2</v>
      </c>
      <c r="AG818" s="17">
        <v>0.3</v>
      </c>
      <c r="AH818" s="17">
        <v>-0.5</v>
      </c>
      <c r="AI818" s="17">
        <v>0.3</v>
      </c>
      <c r="AJ818" s="17">
        <v>54.939</v>
      </c>
      <c r="AK818" s="17">
        <v>0.98</v>
      </c>
      <c r="AL818" s="17">
        <v>84</v>
      </c>
      <c r="AM818" s="17">
        <v>54.1</v>
      </c>
      <c r="AN818" s="17">
        <v>55.25</v>
      </c>
      <c r="AO818" s="17">
        <v>53.9</v>
      </c>
      <c r="AP818" s="17">
        <v>5428</v>
      </c>
      <c r="AQ818" s="17">
        <v>0</v>
      </c>
      <c r="AR818" s="17">
        <v>90</v>
      </c>
      <c r="AS818" s="17">
        <v>59</v>
      </c>
      <c r="AT818" s="17">
        <v>32</v>
      </c>
      <c r="AU818" s="17">
        <v>-3</v>
      </c>
      <c r="AV818" s="17"/>
      <c r="AW818" s="17"/>
      <c r="AX818" s="17"/>
    </row>
    <row r="819" spans="1:50" x14ac:dyDescent="0.15">
      <c r="A819" s="17" t="s">
        <v>1046</v>
      </c>
      <c r="B819" s="17" t="s">
        <v>1047</v>
      </c>
      <c r="C819" s="17">
        <v>6.12</v>
      </c>
      <c r="D819" s="17">
        <v>6.17</v>
      </c>
      <c r="E819" s="17">
        <v>6.08</v>
      </c>
      <c r="F819" s="17">
        <v>6.1</v>
      </c>
      <c r="G819" s="17">
        <v>6.11</v>
      </c>
      <c r="H819" s="17">
        <v>1001</v>
      </c>
      <c r="I819" s="17">
        <v>1402</v>
      </c>
      <c r="J819" s="17">
        <v>0</v>
      </c>
      <c r="K819" s="17">
        <v>-0.3</v>
      </c>
      <c r="L819" s="17">
        <v>-0.3</v>
      </c>
      <c r="M819" s="17">
        <v>-0.2</v>
      </c>
      <c r="N819" s="17">
        <v>0.2</v>
      </c>
      <c r="O819" s="17">
        <v>22</v>
      </c>
      <c r="P819" s="17">
        <v>-1.1000000000000001</v>
      </c>
      <c r="Q819" s="17">
        <v>0.3</v>
      </c>
      <c r="R819" s="17">
        <v>0.8</v>
      </c>
      <c r="S819" s="17">
        <v>-0.7</v>
      </c>
      <c r="T819" s="17">
        <v>44</v>
      </c>
      <c r="U819" s="17">
        <v>-22</v>
      </c>
      <c r="V819" s="17">
        <v>0.01</v>
      </c>
      <c r="W819" s="17">
        <v>17</v>
      </c>
      <c r="X819" s="17">
        <v>128</v>
      </c>
      <c r="Y819" s="17">
        <v>0</v>
      </c>
      <c r="Z819" s="17">
        <v>0</v>
      </c>
      <c r="AA819" s="17">
        <v>1130</v>
      </c>
      <c r="AB819" s="17">
        <v>1001</v>
      </c>
      <c r="AC819" s="17">
        <v>1402</v>
      </c>
      <c r="AD819" s="17">
        <v>1300</v>
      </c>
      <c r="AE819" s="17">
        <v>-0.5</v>
      </c>
      <c r="AF819" s="17">
        <v>0.3</v>
      </c>
      <c r="AG819" s="17">
        <v>0.8</v>
      </c>
      <c r="AH819" s="17">
        <v>-0.5</v>
      </c>
      <c r="AI819" s="17">
        <v>0.89</v>
      </c>
      <c r="AJ819" s="17">
        <v>6.1395</v>
      </c>
      <c r="AK819" s="17">
        <v>0.99</v>
      </c>
      <c r="AL819" s="17">
        <v>0</v>
      </c>
      <c r="AM819" s="17">
        <v>6.11</v>
      </c>
      <c r="AN819" s="17">
        <v>6.17</v>
      </c>
      <c r="AO819" s="17">
        <v>6.08</v>
      </c>
      <c r="AP819" s="17">
        <v>613</v>
      </c>
      <c r="AQ819" s="17">
        <v>0</v>
      </c>
      <c r="AR819" s="17">
        <v>0</v>
      </c>
      <c r="AS819" s="17">
        <v>50</v>
      </c>
      <c r="AT819" s="17">
        <v>50</v>
      </c>
      <c r="AU819" s="17">
        <v>-8</v>
      </c>
      <c r="AV819" s="17"/>
      <c r="AW819" s="17"/>
      <c r="AX819" s="17"/>
    </row>
    <row r="820" spans="1:50" x14ac:dyDescent="0.15">
      <c r="A820" s="17" t="s">
        <v>704</v>
      </c>
      <c r="B820" s="17" t="s">
        <v>705</v>
      </c>
      <c r="C820" s="17">
        <v>24.77</v>
      </c>
      <c r="D820" s="17">
        <v>25.39</v>
      </c>
      <c r="E820" s="17">
        <v>24.41</v>
      </c>
      <c r="F820" s="17">
        <v>24.9</v>
      </c>
      <c r="G820" s="17">
        <v>24.9</v>
      </c>
      <c r="H820" s="17">
        <v>951</v>
      </c>
      <c r="I820" s="17">
        <v>1332</v>
      </c>
      <c r="J820" s="17">
        <v>0.1</v>
      </c>
      <c r="K820" s="17">
        <v>0.4</v>
      </c>
      <c r="L820" s="17">
        <v>0.5</v>
      </c>
      <c r="M820" s="17">
        <v>0</v>
      </c>
      <c r="N820" s="17">
        <v>-0.5</v>
      </c>
      <c r="O820" s="17">
        <v>50</v>
      </c>
      <c r="P820" s="17">
        <v>-1.9</v>
      </c>
      <c r="Q820" s="17">
        <v>2</v>
      </c>
      <c r="R820" s="17">
        <v>2.5</v>
      </c>
      <c r="S820" s="17">
        <v>-1.5</v>
      </c>
      <c r="T820" s="17">
        <v>37</v>
      </c>
      <c r="U820" s="17">
        <v>11</v>
      </c>
      <c r="V820" s="17">
        <v>0.04</v>
      </c>
      <c r="W820" s="17">
        <v>5</v>
      </c>
      <c r="X820" s="17">
        <v>383</v>
      </c>
      <c r="Y820" s="17">
        <v>0.6</v>
      </c>
      <c r="Z820" s="17">
        <v>1</v>
      </c>
      <c r="AA820" s="17">
        <v>930</v>
      </c>
      <c r="AB820" s="17">
        <v>951</v>
      </c>
      <c r="AC820" s="17">
        <v>1332</v>
      </c>
      <c r="AD820" s="17">
        <v>1408</v>
      </c>
      <c r="AE820" s="17">
        <v>-0.3</v>
      </c>
      <c r="AF820" s="17">
        <v>1.9</v>
      </c>
      <c r="AG820" s="17">
        <v>2.5</v>
      </c>
      <c r="AH820" s="17">
        <v>-0.3</v>
      </c>
      <c r="AI820" s="17">
        <v>0.7</v>
      </c>
      <c r="AJ820" s="17">
        <v>23.361999999999998</v>
      </c>
      <c r="AK820" s="17">
        <v>1.07</v>
      </c>
      <c r="AL820" s="17">
        <v>22</v>
      </c>
      <c r="AM820" s="17">
        <v>24.76</v>
      </c>
      <c r="AN820" s="17">
        <v>25.39</v>
      </c>
      <c r="AO820" s="17">
        <v>24.44</v>
      </c>
      <c r="AP820" s="17">
        <v>2497</v>
      </c>
      <c r="AQ820" s="17">
        <v>6</v>
      </c>
      <c r="AR820" s="17">
        <v>94</v>
      </c>
      <c r="AS820" s="17">
        <v>2</v>
      </c>
      <c r="AT820" s="17">
        <v>55</v>
      </c>
      <c r="AU820" s="17">
        <v>3</v>
      </c>
      <c r="AV820" s="17"/>
      <c r="AW820" s="17"/>
      <c r="AX820" s="17"/>
    </row>
    <row r="821" spans="1:50" x14ac:dyDescent="0.15">
      <c r="A821" s="17" t="s">
        <v>459</v>
      </c>
      <c r="B821" s="17" t="s">
        <v>460</v>
      </c>
      <c r="C821" s="17">
        <v>48.29</v>
      </c>
      <c r="D821" s="17">
        <v>48.64</v>
      </c>
      <c r="E821" s="17">
        <v>47.89</v>
      </c>
      <c r="F821" s="17">
        <v>48.59</v>
      </c>
      <c r="G821" s="17">
        <v>48.26</v>
      </c>
      <c r="H821" s="17">
        <v>1444</v>
      </c>
      <c r="I821" s="17">
        <v>1003</v>
      </c>
      <c r="J821" s="17">
        <v>0.5</v>
      </c>
      <c r="K821" s="17">
        <v>0.1</v>
      </c>
      <c r="L821" s="17">
        <v>0.6</v>
      </c>
      <c r="M821" s="17">
        <v>0.7</v>
      </c>
      <c r="N821" s="17">
        <v>0.1</v>
      </c>
      <c r="O821" s="17">
        <v>93</v>
      </c>
      <c r="P821" s="17">
        <v>-0.1</v>
      </c>
      <c r="Q821" s="17">
        <v>1.5</v>
      </c>
      <c r="R821" s="17">
        <v>0.7</v>
      </c>
      <c r="S821" s="17">
        <v>-0.8</v>
      </c>
      <c r="T821" s="17">
        <v>53</v>
      </c>
      <c r="U821" s="17">
        <v>5</v>
      </c>
      <c r="V821" s="17">
        <v>0.02</v>
      </c>
      <c r="W821" s="17">
        <v>90</v>
      </c>
      <c r="X821" s="17">
        <v>85</v>
      </c>
      <c r="Y821" s="17">
        <v>0</v>
      </c>
      <c r="Z821" s="17">
        <v>-0.3</v>
      </c>
      <c r="AA821" s="17">
        <v>1003</v>
      </c>
      <c r="AB821" s="17">
        <v>1115</v>
      </c>
      <c r="AC821" s="17">
        <v>1406</v>
      </c>
      <c r="AD821" s="17">
        <v>1444</v>
      </c>
      <c r="AE821" s="17">
        <v>-0.1</v>
      </c>
      <c r="AF821" s="17">
        <v>0.3</v>
      </c>
      <c r="AG821" s="17">
        <v>0.7</v>
      </c>
      <c r="AH821" s="17">
        <v>-0.1</v>
      </c>
      <c r="AI821" s="17">
        <v>0.5</v>
      </c>
      <c r="AJ821" s="17">
        <v>49.366</v>
      </c>
      <c r="AK821" s="17">
        <v>0.98</v>
      </c>
      <c r="AL821" s="17">
        <v>51</v>
      </c>
      <c r="AM821" s="17">
        <v>47.89</v>
      </c>
      <c r="AN821" s="17">
        <v>48.62</v>
      </c>
      <c r="AO821" s="17">
        <v>48.45</v>
      </c>
      <c r="AP821" s="17">
        <v>4864</v>
      </c>
      <c r="AQ821" s="17">
        <v>75</v>
      </c>
      <c r="AR821" s="17">
        <v>100</v>
      </c>
      <c r="AS821" s="17">
        <v>74</v>
      </c>
      <c r="AT821" s="17">
        <v>13</v>
      </c>
      <c r="AU821" s="17">
        <v>-4</v>
      </c>
      <c r="AV821" s="17"/>
      <c r="AW821" s="17"/>
      <c r="AX821" s="17"/>
    </row>
    <row r="822" spans="1:50" x14ac:dyDescent="0.15">
      <c r="A822" s="17" t="s">
        <v>3050</v>
      </c>
      <c r="B822" s="17" t="s">
        <v>3051</v>
      </c>
      <c r="C822" s="17">
        <v>23.12</v>
      </c>
      <c r="D822" s="17">
        <v>23.55</v>
      </c>
      <c r="E822" s="17">
        <v>22.84</v>
      </c>
      <c r="F822" s="17">
        <v>23.52</v>
      </c>
      <c r="G822" s="17">
        <v>23.16</v>
      </c>
      <c r="H822" s="17">
        <v>1043</v>
      </c>
      <c r="I822" s="17">
        <v>938</v>
      </c>
      <c r="J822" s="17">
        <v>1</v>
      </c>
      <c r="K822" s="17">
        <v>0.7</v>
      </c>
      <c r="L822" s="17">
        <v>1.7</v>
      </c>
      <c r="M822" s="17">
        <v>1.5</v>
      </c>
      <c r="N822" s="17">
        <v>-0.2</v>
      </c>
      <c r="O822" s="17">
        <v>96</v>
      </c>
      <c r="P822" s="17">
        <v>-0.1</v>
      </c>
      <c r="Q822" s="17">
        <v>2.9</v>
      </c>
      <c r="R822" s="17">
        <v>1.8</v>
      </c>
      <c r="S822" s="17">
        <v>-1.2</v>
      </c>
      <c r="T822" s="17">
        <v>39</v>
      </c>
      <c r="U822" s="17">
        <v>24</v>
      </c>
      <c r="V822" s="17">
        <v>0.03</v>
      </c>
      <c r="W822" s="17">
        <v>71</v>
      </c>
      <c r="X822" s="17">
        <v>453</v>
      </c>
      <c r="Y822" s="17">
        <v>-0.6</v>
      </c>
      <c r="Z822" s="17">
        <v>-0.7</v>
      </c>
      <c r="AA822" s="17">
        <v>938</v>
      </c>
      <c r="AB822" s="17">
        <v>1043</v>
      </c>
      <c r="AC822" s="17">
        <v>1401</v>
      </c>
      <c r="AD822" s="17">
        <v>1456</v>
      </c>
      <c r="AE822" s="17">
        <v>0</v>
      </c>
      <c r="AF822" s="17">
        <v>1.3</v>
      </c>
      <c r="AG822" s="17">
        <v>1.9</v>
      </c>
      <c r="AH822" s="17">
        <v>0</v>
      </c>
      <c r="AI822" s="17">
        <v>0.62</v>
      </c>
      <c r="AJ822" s="17">
        <v>23.8245</v>
      </c>
      <c r="AK822" s="17">
        <v>0.99</v>
      </c>
      <c r="AL822" s="17">
        <v>44</v>
      </c>
      <c r="AM822" s="17">
        <v>22.85</v>
      </c>
      <c r="AN822" s="17">
        <v>23.55</v>
      </c>
      <c r="AO822" s="17">
        <v>23.21</v>
      </c>
      <c r="AP822" s="17">
        <v>2353</v>
      </c>
      <c r="AQ822" s="17">
        <v>100</v>
      </c>
      <c r="AR822" s="17">
        <v>6</v>
      </c>
      <c r="AS822" s="17">
        <v>100</v>
      </c>
      <c r="AT822" s="17">
        <v>37</v>
      </c>
      <c r="AU822" s="17">
        <v>-8</v>
      </c>
      <c r="AV822" s="17"/>
      <c r="AW822" s="17"/>
      <c r="AX822" s="17"/>
    </row>
    <row r="823" spans="1:50" x14ac:dyDescent="0.15">
      <c r="A823" s="17" t="s">
        <v>2928</v>
      </c>
      <c r="B823" s="17" t="s">
        <v>2929</v>
      </c>
      <c r="C823" s="17">
        <v>4.42</v>
      </c>
      <c r="D823" s="17">
        <v>4.46</v>
      </c>
      <c r="E823" s="17">
        <v>4.38</v>
      </c>
      <c r="F823" s="17">
        <v>4.42</v>
      </c>
      <c r="G823" s="17">
        <v>4.43</v>
      </c>
      <c r="H823" s="17">
        <v>1053</v>
      </c>
      <c r="I823" s="17">
        <v>1413</v>
      </c>
      <c r="J823" s="17">
        <v>0</v>
      </c>
      <c r="K823" s="17">
        <v>0</v>
      </c>
      <c r="L823" s="17">
        <v>0</v>
      </c>
      <c r="M823" s="17">
        <v>-0.2</v>
      </c>
      <c r="N823" s="17">
        <v>-0.2</v>
      </c>
      <c r="O823" s="17">
        <v>50</v>
      </c>
      <c r="P823" s="17">
        <v>-0.9</v>
      </c>
      <c r="Q823" s="17">
        <v>0.9</v>
      </c>
      <c r="R823" s="17">
        <v>0.9</v>
      </c>
      <c r="S823" s="17">
        <v>-0.9</v>
      </c>
      <c r="T823" s="17">
        <v>50</v>
      </c>
      <c r="U823" s="17">
        <v>0</v>
      </c>
      <c r="V823" s="17">
        <v>0.02</v>
      </c>
      <c r="W823" s="17">
        <v>33</v>
      </c>
      <c r="X823" s="17">
        <v>50</v>
      </c>
      <c r="Y823" s="17">
        <v>-0.5</v>
      </c>
      <c r="Z823" s="17">
        <v>0</v>
      </c>
      <c r="AA823" s="17">
        <v>932</v>
      </c>
      <c r="AB823" s="17">
        <v>1053</v>
      </c>
      <c r="AC823" s="17">
        <v>1413</v>
      </c>
      <c r="AD823" s="17">
        <v>1300</v>
      </c>
      <c r="AE823" s="17">
        <v>-0.2</v>
      </c>
      <c r="AF823" s="17">
        <v>0.7</v>
      </c>
      <c r="AG823" s="17">
        <v>0.9</v>
      </c>
      <c r="AH823" s="17">
        <v>-0.2</v>
      </c>
      <c r="AI823" s="17">
        <v>0.62</v>
      </c>
      <c r="AJ823" s="17">
        <v>4.423</v>
      </c>
      <c r="AK823" s="17">
        <v>1</v>
      </c>
      <c r="AL823" s="17">
        <v>50</v>
      </c>
      <c r="AM823" s="17">
        <v>4.4000000000000004</v>
      </c>
      <c r="AN823" s="17">
        <v>4.46</v>
      </c>
      <c r="AO823" s="17">
        <v>4.3899999999999997</v>
      </c>
      <c r="AP823" s="17">
        <v>443</v>
      </c>
      <c r="AQ823" s="17">
        <v>100</v>
      </c>
      <c r="AR823" s="17">
        <v>0</v>
      </c>
      <c r="AS823" s="17">
        <v>67</v>
      </c>
      <c r="AT823" s="17">
        <v>67</v>
      </c>
      <c r="AU823" s="17">
        <v>8</v>
      </c>
      <c r="AV823" s="17"/>
      <c r="AW823" s="17"/>
      <c r="AX823" s="17"/>
    </row>
    <row r="824" spans="1:50" x14ac:dyDescent="0.15">
      <c r="A824" s="17" t="s">
        <v>2760</v>
      </c>
      <c r="B824" s="17" t="s">
        <v>2761</v>
      </c>
      <c r="C824" s="17">
        <v>8.2100000000000009</v>
      </c>
      <c r="D824" s="17">
        <v>8.26</v>
      </c>
      <c r="E824" s="17">
        <v>8.08</v>
      </c>
      <c r="F824" s="17">
        <v>8.1199999999999992</v>
      </c>
      <c r="G824" s="17">
        <v>8.4700000000000006</v>
      </c>
      <c r="H824" s="17">
        <v>931</v>
      </c>
      <c r="I824" s="17">
        <v>1401</v>
      </c>
      <c r="J824" s="17">
        <v>-1</v>
      </c>
      <c r="K824" s="17">
        <v>-0.1</v>
      </c>
      <c r="L824" s="17">
        <v>-1.1000000000000001</v>
      </c>
      <c r="M824" s="17">
        <v>-4.2</v>
      </c>
      <c r="N824" s="17">
        <v>-3.1</v>
      </c>
      <c r="O824" s="17">
        <v>22</v>
      </c>
      <c r="P824" s="17">
        <v>-1.7</v>
      </c>
      <c r="Q824" s="17">
        <v>0.5</v>
      </c>
      <c r="R824" s="17">
        <v>0.6</v>
      </c>
      <c r="S824" s="17">
        <v>-1.6</v>
      </c>
      <c r="T824" s="17">
        <v>72</v>
      </c>
      <c r="U824" s="17">
        <v>-6</v>
      </c>
      <c r="V824" s="17">
        <v>0.02</v>
      </c>
      <c r="W824" s="17">
        <v>28</v>
      </c>
      <c r="X824" s="17">
        <v>735</v>
      </c>
      <c r="Y824" s="17">
        <v>0.1</v>
      </c>
      <c r="Z824" s="17">
        <v>-0.2</v>
      </c>
      <c r="AA824" s="17">
        <v>1119</v>
      </c>
      <c r="AB824" s="17">
        <v>931</v>
      </c>
      <c r="AC824" s="17">
        <v>1401</v>
      </c>
      <c r="AD824" s="17">
        <v>1336</v>
      </c>
      <c r="AE824" s="17">
        <v>-0.6</v>
      </c>
      <c r="AF824" s="17">
        <v>0.5</v>
      </c>
      <c r="AG824" s="17">
        <v>0.6</v>
      </c>
      <c r="AH824" s="17">
        <v>-0.6</v>
      </c>
      <c r="AI824" s="17">
        <v>0.55000000000000004</v>
      </c>
      <c r="AJ824" s="17">
        <v>8.0425000000000004</v>
      </c>
      <c r="AK824" s="17">
        <v>1.01</v>
      </c>
      <c r="AL824" s="17">
        <v>217</v>
      </c>
      <c r="AM824" s="17">
        <v>8.08</v>
      </c>
      <c r="AN824" s="17">
        <v>8.26</v>
      </c>
      <c r="AO824" s="17">
        <v>8.08</v>
      </c>
      <c r="AP824" s="17">
        <v>817</v>
      </c>
      <c r="AQ824" s="17">
        <v>60</v>
      </c>
      <c r="AR824" s="17">
        <v>80</v>
      </c>
      <c r="AS824" s="17">
        <v>67</v>
      </c>
      <c r="AT824" s="17">
        <v>53</v>
      </c>
      <c r="AU824" s="17">
        <v>-1</v>
      </c>
      <c r="AV824" s="17"/>
      <c r="AW824" s="17"/>
      <c r="AX824" s="17"/>
    </row>
    <row r="825" spans="1:50" x14ac:dyDescent="0.15">
      <c r="A825" s="17" t="s">
        <v>487</v>
      </c>
      <c r="B825" s="17" t="s">
        <v>488</v>
      </c>
      <c r="C825" s="17">
        <v>27.95</v>
      </c>
      <c r="D825" s="17">
        <v>27.97</v>
      </c>
      <c r="E825" s="17">
        <v>27.62</v>
      </c>
      <c r="F825" s="17">
        <v>27.79</v>
      </c>
      <c r="G825" s="17">
        <v>27.62</v>
      </c>
      <c r="H825" s="17">
        <v>930</v>
      </c>
      <c r="I825" s="17">
        <v>1413</v>
      </c>
      <c r="J825" s="17">
        <v>-0.8</v>
      </c>
      <c r="K825" s="17">
        <v>0.2</v>
      </c>
      <c r="L825" s="17">
        <v>-0.6</v>
      </c>
      <c r="M825" s="17">
        <v>0.6</v>
      </c>
      <c r="N825" s="17">
        <v>1.2</v>
      </c>
      <c r="O825" s="17">
        <v>49</v>
      </c>
      <c r="P825" s="17">
        <v>-0.6</v>
      </c>
      <c r="Q825" s="17">
        <v>0.6</v>
      </c>
      <c r="R825" s="17">
        <v>0.1</v>
      </c>
      <c r="S825" s="17">
        <v>-1.2</v>
      </c>
      <c r="T825" s="17">
        <v>94</v>
      </c>
      <c r="U825" s="17">
        <v>14</v>
      </c>
      <c r="V825" s="17">
        <v>0.01</v>
      </c>
      <c r="W825" s="17">
        <v>30</v>
      </c>
      <c r="X825" s="17">
        <v>116</v>
      </c>
      <c r="Y825" s="17">
        <v>-0.4</v>
      </c>
      <c r="Z825" s="17">
        <v>0</v>
      </c>
      <c r="AA825" s="17">
        <v>1022</v>
      </c>
      <c r="AB825" s="17">
        <v>930</v>
      </c>
      <c r="AC825" s="17">
        <v>1413</v>
      </c>
      <c r="AD825" s="17">
        <v>1427</v>
      </c>
      <c r="AE825" s="17">
        <v>-0.1</v>
      </c>
      <c r="AF825" s="17">
        <v>0.6</v>
      </c>
      <c r="AG825" s="17">
        <v>0.1</v>
      </c>
      <c r="AH825" s="17">
        <v>-0.1</v>
      </c>
      <c r="AI825" s="17">
        <v>0.17</v>
      </c>
      <c r="AJ825" s="17">
        <v>28.532</v>
      </c>
      <c r="AK825" s="17">
        <v>0.97</v>
      </c>
      <c r="AL825" s="17">
        <v>0</v>
      </c>
      <c r="AM825" s="17">
        <v>27.64</v>
      </c>
      <c r="AN825" s="17">
        <v>27.97</v>
      </c>
      <c r="AO825" s="17">
        <v>27.62</v>
      </c>
      <c r="AP825" s="17">
        <v>2783</v>
      </c>
      <c r="AQ825" s="17">
        <v>89</v>
      </c>
      <c r="AR825" s="17">
        <v>37</v>
      </c>
      <c r="AS825" s="17">
        <v>89</v>
      </c>
      <c r="AT825" s="17">
        <v>84</v>
      </c>
      <c r="AU825" s="17">
        <v>0</v>
      </c>
      <c r="AV825" s="17"/>
      <c r="AW825" s="17"/>
      <c r="AX825" s="17"/>
    </row>
    <row r="826" spans="1:50" x14ac:dyDescent="0.15">
      <c r="A826" s="17" t="s">
        <v>3348</v>
      </c>
      <c r="B826" s="17" t="s">
        <v>3349</v>
      </c>
      <c r="C826" s="17">
        <v>11.21</v>
      </c>
      <c r="D826" s="17">
        <v>11.37</v>
      </c>
      <c r="E826" s="17">
        <v>11.18</v>
      </c>
      <c r="F826" s="17">
        <v>11.3</v>
      </c>
      <c r="G826" s="17">
        <v>11.21</v>
      </c>
      <c r="H826" s="17">
        <v>1012</v>
      </c>
      <c r="I826" s="17">
        <v>1004</v>
      </c>
      <c r="J826" s="17">
        <v>0.5</v>
      </c>
      <c r="K826" s="17">
        <v>0.3</v>
      </c>
      <c r="L826" s="17">
        <v>0.8</v>
      </c>
      <c r="M826" s="17">
        <v>0.8</v>
      </c>
      <c r="N826" s="17">
        <v>0</v>
      </c>
      <c r="O826" s="17">
        <v>63</v>
      </c>
      <c r="P826" s="17">
        <v>-0.6</v>
      </c>
      <c r="Q826" s="17">
        <v>1.1000000000000001</v>
      </c>
      <c r="R826" s="17">
        <v>1.4</v>
      </c>
      <c r="S826" s="17">
        <v>-0.3</v>
      </c>
      <c r="T826" s="17">
        <v>16</v>
      </c>
      <c r="U826" s="17">
        <v>16</v>
      </c>
      <c r="V826" s="17">
        <v>0.02</v>
      </c>
      <c r="W826" s="17">
        <v>50</v>
      </c>
      <c r="X826" s="17">
        <v>133</v>
      </c>
      <c r="Y826" s="17">
        <v>0</v>
      </c>
      <c r="Z826" s="17">
        <v>-0.1</v>
      </c>
      <c r="AA826" s="17">
        <v>1004</v>
      </c>
      <c r="AB826" s="17">
        <v>1012</v>
      </c>
      <c r="AC826" s="17">
        <v>1402</v>
      </c>
      <c r="AD826" s="17">
        <v>1342</v>
      </c>
      <c r="AE826" s="17">
        <v>0</v>
      </c>
      <c r="AF826" s="17">
        <v>0.6</v>
      </c>
      <c r="AG826" s="17">
        <v>1.3</v>
      </c>
      <c r="AH826" s="17">
        <v>0</v>
      </c>
      <c r="AI826" s="17">
        <v>0.79</v>
      </c>
      <c r="AJ826" s="17">
        <v>11.4145</v>
      </c>
      <c r="AK826" s="17">
        <v>0.99</v>
      </c>
      <c r="AL826" s="17">
        <v>17</v>
      </c>
      <c r="AM826" s="17">
        <v>11.18</v>
      </c>
      <c r="AN826" s="17">
        <v>11.36</v>
      </c>
      <c r="AO826" s="17">
        <v>11.23</v>
      </c>
      <c r="AP826" s="17">
        <v>1130</v>
      </c>
      <c r="AQ826" s="17">
        <v>100</v>
      </c>
      <c r="AR826" s="17">
        <v>100</v>
      </c>
      <c r="AS826" s="17">
        <v>67</v>
      </c>
      <c r="AT826" s="17">
        <v>33</v>
      </c>
      <c r="AU826" s="17">
        <v>-6</v>
      </c>
      <c r="AV826" s="17"/>
      <c r="AW826" s="17"/>
      <c r="AX826" s="17"/>
    </row>
    <row r="827" spans="1:50" x14ac:dyDescent="0.15">
      <c r="A827" s="17" t="s">
        <v>2864</v>
      </c>
      <c r="B827" s="17" t="s">
        <v>2865</v>
      </c>
      <c r="C827" s="17">
        <v>6.5</v>
      </c>
      <c r="D827" s="17">
        <v>6.5</v>
      </c>
      <c r="E827" s="17">
        <v>6.5</v>
      </c>
      <c r="F827" s="17">
        <v>6.5</v>
      </c>
      <c r="G827" s="17">
        <v>6.5</v>
      </c>
      <c r="H827" s="17">
        <v>930</v>
      </c>
      <c r="I827" s="17">
        <v>1500</v>
      </c>
      <c r="J827" s="17">
        <v>0</v>
      </c>
      <c r="K827" s="17">
        <v>0</v>
      </c>
      <c r="L827" s="17">
        <v>0</v>
      </c>
      <c r="M827" s="17">
        <v>0</v>
      </c>
      <c r="N827" s="17">
        <v>0</v>
      </c>
      <c r="O827" s="17">
        <v>0</v>
      </c>
      <c r="P827" s="17">
        <v>0</v>
      </c>
      <c r="Q827" s="17">
        <v>0</v>
      </c>
      <c r="R827" s="17">
        <v>0</v>
      </c>
      <c r="S827" s="17">
        <v>0</v>
      </c>
      <c r="T827" s="17">
        <v>0</v>
      </c>
      <c r="U827" s="17">
        <v>0</v>
      </c>
      <c r="V827" s="17">
        <v>0</v>
      </c>
      <c r="W827" s="17">
        <v>0</v>
      </c>
      <c r="X827" s="17">
        <v>0</v>
      </c>
      <c r="Y827" s="17">
        <v>0</v>
      </c>
      <c r="Z827" s="17">
        <v>0</v>
      </c>
      <c r="AA827" s="17">
        <v>1130</v>
      </c>
      <c r="AB827" s="17">
        <v>930</v>
      </c>
      <c r="AC827" s="17">
        <v>1500</v>
      </c>
      <c r="AD827" s="17">
        <v>1300</v>
      </c>
      <c r="AE827" s="17">
        <v>0</v>
      </c>
      <c r="AF827" s="17">
        <v>0</v>
      </c>
      <c r="AG827" s="17">
        <v>0</v>
      </c>
      <c r="AH827" s="17">
        <v>0</v>
      </c>
      <c r="AI827" s="17">
        <v>0</v>
      </c>
      <c r="AJ827" s="17">
        <v>7.141</v>
      </c>
      <c r="AK827" s="17">
        <v>0.91</v>
      </c>
      <c r="AL827" s="17">
        <v>0</v>
      </c>
      <c r="AM827" s="17">
        <v>6.5</v>
      </c>
      <c r="AN827" s="17">
        <v>6.5</v>
      </c>
      <c r="AO827" s="17">
        <v>6.5</v>
      </c>
      <c r="AP827" s="17">
        <v>650</v>
      </c>
      <c r="AQ827" s="17">
        <v>0</v>
      </c>
      <c r="AR827" s="17">
        <v>0</v>
      </c>
      <c r="AS827" s="17">
        <v>0</v>
      </c>
      <c r="AT827" s="17">
        <v>0</v>
      </c>
      <c r="AU827" s="17">
        <v>0</v>
      </c>
      <c r="AV827" s="17"/>
      <c r="AW827" s="17"/>
      <c r="AX827" s="17"/>
    </row>
    <row r="828" spans="1:50" x14ac:dyDescent="0.15">
      <c r="A828" s="17" t="s">
        <v>2988</v>
      </c>
      <c r="B828" s="17" t="s">
        <v>2989</v>
      </c>
      <c r="C828" s="17">
        <v>9.82</v>
      </c>
      <c r="D828" s="17">
        <v>10.58</v>
      </c>
      <c r="E828" s="17">
        <v>9.81</v>
      </c>
      <c r="F828" s="17">
        <v>10.44</v>
      </c>
      <c r="G828" s="17">
        <v>9.85</v>
      </c>
      <c r="H828" s="17">
        <v>1325</v>
      </c>
      <c r="I828" s="17">
        <v>933</v>
      </c>
      <c r="J828" s="17">
        <v>3.6</v>
      </c>
      <c r="K828" s="17">
        <v>2.7</v>
      </c>
      <c r="L828" s="17">
        <v>6.1</v>
      </c>
      <c r="M828" s="17">
        <v>5.8</v>
      </c>
      <c r="N828" s="17">
        <v>-0.3</v>
      </c>
      <c r="O828" s="17">
        <v>82</v>
      </c>
      <c r="P828" s="17">
        <v>-1.3</v>
      </c>
      <c r="Q828" s="17">
        <v>6.2</v>
      </c>
      <c r="R828" s="17">
        <v>7.5</v>
      </c>
      <c r="S828" s="17">
        <v>-0.1</v>
      </c>
      <c r="T828" s="17">
        <v>1</v>
      </c>
      <c r="U828" s="17">
        <v>35</v>
      </c>
      <c r="V828" s="17">
        <v>0.08</v>
      </c>
      <c r="W828" s="17">
        <v>74</v>
      </c>
      <c r="X828" s="17">
        <v>559</v>
      </c>
      <c r="Y828" s="17">
        <v>0</v>
      </c>
      <c r="Z828" s="17">
        <v>2.2000000000000002</v>
      </c>
      <c r="AA828" s="17">
        <v>933</v>
      </c>
      <c r="AB828" s="17">
        <v>1005</v>
      </c>
      <c r="AC828" s="17">
        <v>1301</v>
      </c>
      <c r="AD828" s="17">
        <v>1325</v>
      </c>
      <c r="AE828" s="17">
        <v>-1.2</v>
      </c>
      <c r="AF828" s="17">
        <v>2.7</v>
      </c>
      <c r="AG828" s="17">
        <v>4.8</v>
      </c>
      <c r="AH828" s="17">
        <v>-1.2</v>
      </c>
      <c r="AI828" s="17">
        <v>0.78</v>
      </c>
      <c r="AJ828" s="17">
        <v>9.3955000000000002</v>
      </c>
      <c r="AK828" s="17">
        <v>1.1100000000000001</v>
      </c>
      <c r="AL828" s="17">
        <v>6</v>
      </c>
      <c r="AM828" s="17">
        <v>9.82</v>
      </c>
      <c r="AN828" s="17">
        <v>10.29</v>
      </c>
      <c r="AO828" s="17">
        <v>10.17</v>
      </c>
      <c r="AP828" s="17">
        <v>1057</v>
      </c>
      <c r="AQ828" s="17">
        <v>0</v>
      </c>
      <c r="AR828" s="17">
        <v>0</v>
      </c>
      <c r="AS828" s="17">
        <v>0</v>
      </c>
      <c r="AT828" s="17">
        <v>100</v>
      </c>
      <c r="AU828" s="17">
        <v>7</v>
      </c>
      <c r="AV828" s="17"/>
      <c r="AW828" s="17"/>
      <c r="AX828" s="17"/>
    </row>
    <row r="829" spans="1:50" x14ac:dyDescent="0.15">
      <c r="A829" s="17" t="s">
        <v>204</v>
      </c>
      <c r="B829" s="17" t="s">
        <v>205</v>
      </c>
      <c r="C829" s="17">
        <v>3.3</v>
      </c>
      <c r="D829" s="17">
        <v>3.35</v>
      </c>
      <c r="E829" s="17">
        <v>3.29</v>
      </c>
      <c r="F829" s="17">
        <v>3.32</v>
      </c>
      <c r="G829" s="17">
        <v>3.3</v>
      </c>
      <c r="H829" s="17">
        <v>1125</v>
      </c>
      <c r="I829" s="17">
        <v>957</v>
      </c>
      <c r="J829" s="17">
        <v>1.2</v>
      </c>
      <c r="K829" s="17">
        <v>-0.6</v>
      </c>
      <c r="L829" s="17">
        <v>0.6</v>
      </c>
      <c r="M829" s="17">
        <v>0.6</v>
      </c>
      <c r="N829" s="17">
        <v>0</v>
      </c>
      <c r="O829" s="17">
        <v>50</v>
      </c>
      <c r="P829" s="17">
        <v>-0.9</v>
      </c>
      <c r="Q829" s="17">
        <v>0.9</v>
      </c>
      <c r="R829" s="17">
        <v>1.5</v>
      </c>
      <c r="S829" s="17">
        <v>-0.3</v>
      </c>
      <c r="T829" s="17">
        <v>17</v>
      </c>
      <c r="U829" s="17">
        <v>-33</v>
      </c>
      <c r="V829" s="17">
        <v>0.02</v>
      </c>
      <c r="W829" s="17">
        <v>83</v>
      </c>
      <c r="X829" s="17">
        <v>269</v>
      </c>
      <c r="Y829" s="17">
        <v>-0.3</v>
      </c>
      <c r="Z829" s="17">
        <v>0</v>
      </c>
      <c r="AA829" s="17">
        <v>957</v>
      </c>
      <c r="AB829" s="17">
        <v>1125</v>
      </c>
      <c r="AC829" s="17">
        <v>1500</v>
      </c>
      <c r="AD829" s="17">
        <v>1300</v>
      </c>
      <c r="AE829" s="17">
        <v>-0.6</v>
      </c>
      <c r="AF829" s="17">
        <v>0.3</v>
      </c>
      <c r="AG829" s="17">
        <v>1.5</v>
      </c>
      <c r="AH829" s="17">
        <v>-0.6</v>
      </c>
      <c r="AI829" s="17">
        <v>1.1599999999999999</v>
      </c>
      <c r="AJ829" s="17">
        <v>3.3025000000000002</v>
      </c>
      <c r="AK829" s="17">
        <v>1.01</v>
      </c>
      <c r="AL829" s="17">
        <v>17</v>
      </c>
      <c r="AM829" s="17">
        <v>3.29</v>
      </c>
      <c r="AN829" s="17">
        <v>3.35</v>
      </c>
      <c r="AO829" s="17">
        <v>3.31</v>
      </c>
      <c r="AP829" s="17">
        <v>334</v>
      </c>
      <c r="AQ829" s="17">
        <v>100</v>
      </c>
      <c r="AR829" s="17">
        <v>0</v>
      </c>
      <c r="AS829" s="17">
        <v>100</v>
      </c>
      <c r="AT829" s="17">
        <v>100</v>
      </c>
      <c r="AU829" s="17">
        <v>-10</v>
      </c>
      <c r="AV829" s="17"/>
      <c r="AW829" s="17"/>
      <c r="AX829" s="17"/>
    </row>
    <row r="830" spans="1:50" x14ac:dyDescent="0.15">
      <c r="A830" s="17" t="s">
        <v>622</v>
      </c>
      <c r="B830" s="17" t="s">
        <v>623</v>
      </c>
      <c r="C830" s="17">
        <v>6.45</v>
      </c>
      <c r="D830" s="17">
        <v>6.48</v>
      </c>
      <c r="E830" s="17">
        <v>6.35</v>
      </c>
      <c r="F830" s="17">
        <v>6.37</v>
      </c>
      <c r="G830" s="17">
        <v>6.45</v>
      </c>
      <c r="H830" s="17">
        <v>930</v>
      </c>
      <c r="I830" s="17">
        <v>1449</v>
      </c>
      <c r="J830" s="17">
        <v>-0.2</v>
      </c>
      <c r="K830" s="17">
        <v>-1.1000000000000001</v>
      </c>
      <c r="L830" s="17">
        <v>-1.2</v>
      </c>
      <c r="M830" s="17">
        <v>-1.2</v>
      </c>
      <c r="N830" s="17">
        <v>0</v>
      </c>
      <c r="O830" s="17">
        <v>15</v>
      </c>
      <c r="P830" s="17">
        <v>-1.7</v>
      </c>
      <c r="Q830" s="17">
        <v>0.3</v>
      </c>
      <c r="R830" s="17">
        <v>0.5</v>
      </c>
      <c r="S830" s="17">
        <v>-1.6</v>
      </c>
      <c r="T830" s="17">
        <v>77</v>
      </c>
      <c r="U830" s="17">
        <v>-54</v>
      </c>
      <c r="V830" s="17">
        <v>0.02</v>
      </c>
      <c r="W830" s="17">
        <v>25</v>
      </c>
      <c r="X830" s="17">
        <v>508</v>
      </c>
      <c r="Y830" s="17">
        <v>0.3</v>
      </c>
      <c r="Z830" s="17">
        <v>0.2</v>
      </c>
      <c r="AA830" s="17">
        <v>1130</v>
      </c>
      <c r="AB830" s="17">
        <v>930</v>
      </c>
      <c r="AC830" s="17">
        <v>1449</v>
      </c>
      <c r="AD830" s="17">
        <v>1307</v>
      </c>
      <c r="AE830" s="17">
        <v>-1.2</v>
      </c>
      <c r="AF830" s="17">
        <v>0.3</v>
      </c>
      <c r="AG830" s="17">
        <v>0.3</v>
      </c>
      <c r="AH830" s="17">
        <v>-1.2</v>
      </c>
      <c r="AI830" s="17">
        <v>0.77</v>
      </c>
      <c r="AJ830" s="17">
        <v>6.4714999999999998</v>
      </c>
      <c r="AK830" s="17">
        <v>0.98</v>
      </c>
      <c r="AL830" s="17">
        <v>50</v>
      </c>
      <c r="AM830" s="17">
        <v>6.43</v>
      </c>
      <c r="AN830" s="17">
        <v>6.47</v>
      </c>
      <c r="AO830" s="17">
        <v>6.35</v>
      </c>
      <c r="AP830" s="17">
        <v>645</v>
      </c>
      <c r="AQ830" s="17">
        <v>0</v>
      </c>
      <c r="AR830" s="17">
        <v>100</v>
      </c>
      <c r="AS830" s="17">
        <v>0</v>
      </c>
      <c r="AT830" s="17">
        <v>50</v>
      </c>
      <c r="AU830" s="17">
        <v>-9</v>
      </c>
      <c r="AV830" s="17"/>
      <c r="AW830" s="17"/>
      <c r="AX830" s="17"/>
    </row>
    <row r="831" spans="1:50" x14ac:dyDescent="0.15">
      <c r="A831" s="17" t="s">
        <v>3066</v>
      </c>
      <c r="B831" s="17" t="s">
        <v>3067</v>
      </c>
      <c r="C831" s="17">
        <v>23.16</v>
      </c>
      <c r="D831" s="17">
        <v>23.41</v>
      </c>
      <c r="E831" s="17">
        <v>21.96</v>
      </c>
      <c r="F831" s="17">
        <v>22.3</v>
      </c>
      <c r="G831" s="17">
        <v>23.13</v>
      </c>
      <c r="H831" s="17">
        <v>1413</v>
      </c>
      <c r="I831" s="17">
        <v>1300</v>
      </c>
      <c r="J831" s="17">
        <v>-4.8</v>
      </c>
      <c r="K831" s="17">
        <v>1.1000000000000001</v>
      </c>
      <c r="L831" s="17">
        <v>-3.8</v>
      </c>
      <c r="M831" s="17">
        <v>-3.7</v>
      </c>
      <c r="N831" s="17">
        <v>0.1</v>
      </c>
      <c r="O831" s="17">
        <v>23</v>
      </c>
      <c r="P831" s="17">
        <v>-4.9000000000000004</v>
      </c>
      <c r="Q831" s="17">
        <v>1.5</v>
      </c>
      <c r="R831" s="17">
        <v>1.1000000000000001</v>
      </c>
      <c r="S831" s="17">
        <v>-5.3</v>
      </c>
      <c r="T831" s="17">
        <v>83</v>
      </c>
      <c r="U831" s="17">
        <v>17</v>
      </c>
      <c r="V831" s="17">
        <v>0.06</v>
      </c>
      <c r="W831" s="17">
        <v>6</v>
      </c>
      <c r="X831" s="17">
        <v>2442</v>
      </c>
      <c r="Y831" s="17">
        <v>-1.9</v>
      </c>
      <c r="Z831" s="17">
        <v>-0.7</v>
      </c>
      <c r="AA831" s="17">
        <v>1107</v>
      </c>
      <c r="AB831" s="17">
        <v>930</v>
      </c>
      <c r="AC831" s="17">
        <v>1300</v>
      </c>
      <c r="AD831" s="17">
        <v>1413</v>
      </c>
      <c r="AE831" s="17">
        <v>-4.5</v>
      </c>
      <c r="AF831" s="17">
        <v>1.5</v>
      </c>
      <c r="AG831" s="17">
        <v>0.4</v>
      </c>
      <c r="AH831" s="17">
        <v>-4.5999999999999996</v>
      </c>
      <c r="AI831" s="17">
        <v>0.78</v>
      </c>
      <c r="AJ831" s="17">
        <v>17.547999999999998</v>
      </c>
      <c r="AK831" s="17">
        <v>1.27</v>
      </c>
      <c r="AL831" s="17">
        <v>91</v>
      </c>
      <c r="AM831" s="17">
        <v>21.98</v>
      </c>
      <c r="AN831" s="17">
        <v>23.25</v>
      </c>
      <c r="AO831" s="17">
        <v>21.96</v>
      </c>
      <c r="AP831" s="17">
        <v>2335</v>
      </c>
      <c r="AQ831" s="17">
        <v>83</v>
      </c>
      <c r="AR831" s="17">
        <v>0</v>
      </c>
      <c r="AS831" s="17">
        <v>88</v>
      </c>
      <c r="AT831" s="17">
        <v>67</v>
      </c>
      <c r="AU831" s="17">
        <v>-2</v>
      </c>
      <c r="AV831" s="17"/>
      <c r="AW831" s="17"/>
      <c r="AX831" s="17"/>
    </row>
    <row r="832" spans="1:50" x14ac:dyDescent="0.15">
      <c r="A832" s="17" t="s">
        <v>2804</v>
      </c>
      <c r="B832" s="17" t="s">
        <v>2805</v>
      </c>
      <c r="C832" s="17">
        <v>6.89</v>
      </c>
      <c r="D832" s="17">
        <v>7.55</v>
      </c>
      <c r="E832" s="17">
        <v>6.83</v>
      </c>
      <c r="F832" s="17">
        <v>7.06</v>
      </c>
      <c r="G832" s="17">
        <v>6.86</v>
      </c>
      <c r="H832" s="17">
        <v>951</v>
      </c>
      <c r="I832" s="17">
        <v>930</v>
      </c>
      <c r="J832" s="17">
        <v>2.9</v>
      </c>
      <c r="K832" s="17">
        <v>-0.4</v>
      </c>
      <c r="L832" s="17">
        <v>2.4</v>
      </c>
      <c r="M832" s="17">
        <v>2.9</v>
      </c>
      <c r="N832" s="17">
        <v>0.4</v>
      </c>
      <c r="O832" s="17">
        <v>32</v>
      </c>
      <c r="P832" s="17">
        <v>-6.7</v>
      </c>
      <c r="Q832" s="17">
        <v>3.3</v>
      </c>
      <c r="R832" s="17">
        <v>9.1</v>
      </c>
      <c r="S832" s="17">
        <v>-0.9</v>
      </c>
      <c r="T832" s="17">
        <v>8</v>
      </c>
      <c r="U832" s="17">
        <v>-4</v>
      </c>
      <c r="V832" s="17">
        <v>0.1</v>
      </c>
      <c r="W832" s="17">
        <v>36</v>
      </c>
      <c r="X832" s="17">
        <v>815</v>
      </c>
      <c r="Y832" s="17">
        <v>0.1</v>
      </c>
      <c r="Z832" s="17">
        <v>1.9</v>
      </c>
      <c r="AA832" s="17">
        <v>930</v>
      </c>
      <c r="AB832" s="17">
        <v>951</v>
      </c>
      <c r="AC832" s="17">
        <v>1437</v>
      </c>
      <c r="AD832" s="17">
        <v>1303</v>
      </c>
      <c r="AE832" s="17">
        <v>-1.8</v>
      </c>
      <c r="AF832" s="17">
        <v>0.9</v>
      </c>
      <c r="AG832" s="17">
        <v>9.6</v>
      </c>
      <c r="AH832" s="17">
        <v>-1.8</v>
      </c>
      <c r="AI832" s="17">
        <v>1.0900000000000001</v>
      </c>
      <c r="AJ832" s="17">
        <v>6.4569999999999999</v>
      </c>
      <c r="AK832" s="17">
        <v>1.0900000000000001</v>
      </c>
      <c r="AL832" s="17">
        <v>4</v>
      </c>
      <c r="AM832" s="17">
        <v>6.83</v>
      </c>
      <c r="AN832" s="17">
        <v>7.55</v>
      </c>
      <c r="AO832" s="17">
        <v>7</v>
      </c>
      <c r="AP832" s="17">
        <v>719</v>
      </c>
      <c r="AQ832" s="17">
        <v>86</v>
      </c>
      <c r="AR832" s="17">
        <v>100</v>
      </c>
      <c r="AS832" s="17">
        <v>26</v>
      </c>
      <c r="AT832" s="17">
        <v>83</v>
      </c>
      <c r="AU832" s="17">
        <v>5</v>
      </c>
      <c r="AV832" s="17"/>
      <c r="AW832" s="17"/>
      <c r="AX832" s="17"/>
    </row>
    <row r="833" spans="1:50" x14ac:dyDescent="0.15">
      <c r="A833" s="17" t="s">
        <v>618</v>
      </c>
      <c r="B833" s="17" t="s">
        <v>619</v>
      </c>
      <c r="C833" s="17">
        <v>7.07</v>
      </c>
      <c r="D833" s="17">
        <v>7.09</v>
      </c>
      <c r="E833" s="17">
        <v>6.88</v>
      </c>
      <c r="F833" s="17">
        <v>7.01</v>
      </c>
      <c r="G833" s="17">
        <v>7.1</v>
      </c>
      <c r="H833" s="17">
        <v>1024</v>
      </c>
      <c r="I833" s="17">
        <v>937</v>
      </c>
      <c r="J833" s="17">
        <v>-1.3</v>
      </c>
      <c r="K833" s="17">
        <v>0.4</v>
      </c>
      <c r="L833" s="17">
        <v>-0.9</v>
      </c>
      <c r="M833" s="17">
        <v>-1.3</v>
      </c>
      <c r="N833" s="17">
        <v>-0.4</v>
      </c>
      <c r="O833" s="17">
        <v>62</v>
      </c>
      <c r="P833" s="17">
        <v>-1.1000000000000001</v>
      </c>
      <c r="Q833" s="17">
        <v>1.9</v>
      </c>
      <c r="R833" s="17">
        <v>0.3</v>
      </c>
      <c r="S833" s="17">
        <v>-2.7</v>
      </c>
      <c r="T833" s="17">
        <v>90</v>
      </c>
      <c r="U833" s="17">
        <v>14</v>
      </c>
      <c r="V833" s="17">
        <v>0.03</v>
      </c>
      <c r="W833" s="17">
        <v>45</v>
      </c>
      <c r="X833" s="17">
        <v>450</v>
      </c>
      <c r="Y833" s="17">
        <v>-1.7</v>
      </c>
      <c r="Z833" s="17">
        <v>-2.1</v>
      </c>
      <c r="AA833" s="17">
        <v>937</v>
      </c>
      <c r="AB833" s="17">
        <v>1024</v>
      </c>
      <c r="AC833" s="17">
        <v>1319</v>
      </c>
      <c r="AD833" s="17">
        <v>1455</v>
      </c>
      <c r="AE833" s="17">
        <v>-0.4</v>
      </c>
      <c r="AF833" s="17">
        <v>1.4</v>
      </c>
      <c r="AG833" s="17">
        <v>0.3</v>
      </c>
      <c r="AH833" s="17">
        <v>-0.4</v>
      </c>
      <c r="AI833" s="17">
        <v>0.24</v>
      </c>
      <c r="AJ833" s="17">
        <v>6.5629999999999997</v>
      </c>
      <c r="AK833" s="17">
        <v>1.07</v>
      </c>
      <c r="AL833" s="17">
        <v>105</v>
      </c>
      <c r="AM833" s="17">
        <v>6.89</v>
      </c>
      <c r="AN833" s="17">
        <v>7.09</v>
      </c>
      <c r="AO833" s="17">
        <v>6.91</v>
      </c>
      <c r="AP833" s="17">
        <v>704</v>
      </c>
      <c r="AQ833" s="17">
        <v>100</v>
      </c>
      <c r="AR833" s="17">
        <v>0</v>
      </c>
      <c r="AS833" s="17">
        <v>100</v>
      </c>
      <c r="AT833" s="17">
        <v>17</v>
      </c>
      <c r="AU833" s="17">
        <v>-7</v>
      </c>
      <c r="AV833" s="17"/>
      <c r="AW833" s="17"/>
      <c r="AX833" s="17"/>
    </row>
    <row r="834" spans="1:50" x14ac:dyDescent="0.15">
      <c r="A834" s="17" t="s">
        <v>3074</v>
      </c>
      <c r="B834" s="17" t="s">
        <v>3075</v>
      </c>
      <c r="C834" s="17">
        <v>14.23</v>
      </c>
      <c r="D834" s="17">
        <v>14.77</v>
      </c>
      <c r="E834" s="17">
        <v>14.16</v>
      </c>
      <c r="F834" s="17">
        <v>14.63</v>
      </c>
      <c r="G834" s="17">
        <v>14.19</v>
      </c>
      <c r="H834" s="17">
        <v>1019</v>
      </c>
      <c r="I834" s="17">
        <v>930</v>
      </c>
      <c r="J834" s="17">
        <v>2.2000000000000002</v>
      </c>
      <c r="K834" s="17">
        <v>0.5</v>
      </c>
      <c r="L834" s="17">
        <v>2.8</v>
      </c>
      <c r="M834" s="17">
        <v>3.1</v>
      </c>
      <c r="N834" s="17">
        <v>0.3</v>
      </c>
      <c r="O834" s="17">
        <v>77</v>
      </c>
      <c r="P834" s="17">
        <v>-1</v>
      </c>
      <c r="Q834" s="17">
        <v>3.3</v>
      </c>
      <c r="R834" s="17">
        <v>3.7</v>
      </c>
      <c r="S834" s="17">
        <v>-0.5</v>
      </c>
      <c r="T834" s="17">
        <v>11</v>
      </c>
      <c r="U834" s="17">
        <v>13</v>
      </c>
      <c r="V834" s="17">
        <v>0.04</v>
      </c>
      <c r="W834" s="17">
        <v>65</v>
      </c>
      <c r="X834" s="17">
        <v>253</v>
      </c>
      <c r="Y834" s="17">
        <v>-0.4</v>
      </c>
      <c r="Z834" s="17">
        <v>1.5</v>
      </c>
      <c r="AA834" s="17">
        <v>930</v>
      </c>
      <c r="AB834" s="17">
        <v>1019</v>
      </c>
      <c r="AC834" s="17">
        <v>1325</v>
      </c>
      <c r="AD834" s="17">
        <v>1448</v>
      </c>
      <c r="AE834" s="17">
        <v>-0.6</v>
      </c>
      <c r="AF834" s="17">
        <v>1.7</v>
      </c>
      <c r="AG834" s="17">
        <v>3.7</v>
      </c>
      <c r="AH834" s="17">
        <v>-0.6</v>
      </c>
      <c r="AI834" s="17">
        <v>1.01</v>
      </c>
      <c r="AJ834" s="17">
        <v>12.949</v>
      </c>
      <c r="AK834" s="17">
        <v>1.1299999999999999</v>
      </c>
      <c r="AL834" s="17">
        <v>5</v>
      </c>
      <c r="AM834" s="17">
        <v>14.16</v>
      </c>
      <c r="AN834" s="17">
        <v>14.76</v>
      </c>
      <c r="AO834" s="17">
        <v>14.39</v>
      </c>
      <c r="AP834" s="17">
        <v>1472</v>
      </c>
      <c r="AQ834" s="17">
        <v>100</v>
      </c>
      <c r="AR834" s="17">
        <v>14</v>
      </c>
      <c r="AS834" s="17">
        <v>24</v>
      </c>
      <c r="AT834" s="17">
        <v>100</v>
      </c>
      <c r="AU834" s="17">
        <v>10</v>
      </c>
      <c r="AV834" s="17"/>
      <c r="AW834" s="17"/>
      <c r="AX834" s="17"/>
    </row>
    <row r="835" spans="1:50" x14ac:dyDescent="0.15">
      <c r="A835" s="17" t="s">
        <v>3068</v>
      </c>
      <c r="B835" s="17" t="s">
        <v>3069</v>
      </c>
      <c r="C835" s="17">
        <v>9.17</v>
      </c>
      <c r="D835" s="17">
        <v>9.24</v>
      </c>
      <c r="E835" s="17">
        <v>9.0399999999999991</v>
      </c>
      <c r="F835" s="17">
        <v>9.11</v>
      </c>
      <c r="G835" s="17">
        <v>9.17</v>
      </c>
      <c r="H835" s="17">
        <v>956</v>
      </c>
      <c r="I835" s="17">
        <v>1426</v>
      </c>
      <c r="J835" s="17">
        <v>-0.4</v>
      </c>
      <c r="K835" s="17">
        <v>-0.2</v>
      </c>
      <c r="L835" s="17">
        <v>-0.7</v>
      </c>
      <c r="M835" s="17">
        <v>-0.7</v>
      </c>
      <c r="N835" s="17">
        <v>0</v>
      </c>
      <c r="O835" s="17">
        <v>35</v>
      </c>
      <c r="P835" s="17">
        <v>-1.4</v>
      </c>
      <c r="Q835" s="17">
        <v>0.8</v>
      </c>
      <c r="R835" s="17">
        <v>0.8</v>
      </c>
      <c r="S835" s="17">
        <v>-1.4</v>
      </c>
      <c r="T835" s="17">
        <v>65</v>
      </c>
      <c r="U835" s="17">
        <v>-10</v>
      </c>
      <c r="V835" s="17">
        <v>0.02</v>
      </c>
      <c r="W835" s="17">
        <v>15</v>
      </c>
      <c r="X835" s="17">
        <v>117</v>
      </c>
      <c r="Y835" s="17">
        <v>-0.1</v>
      </c>
      <c r="Z835" s="17">
        <v>0.1</v>
      </c>
      <c r="AA835" s="17">
        <v>1126</v>
      </c>
      <c r="AB835" s="17">
        <v>956</v>
      </c>
      <c r="AC835" s="17">
        <v>1426</v>
      </c>
      <c r="AD835" s="17">
        <v>1311</v>
      </c>
      <c r="AE835" s="17">
        <v>-0.7</v>
      </c>
      <c r="AF835" s="17">
        <v>0.6</v>
      </c>
      <c r="AG835" s="17">
        <v>0.8</v>
      </c>
      <c r="AH835" s="17">
        <v>-0.7</v>
      </c>
      <c r="AI835" s="17">
        <v>0.65</v>
      </c>
      <c r="AJ835" s="17">
        <v>9.0259999999999998</v>
      </c>
      <c r="AK835" s="17">
        <v>1.01</v>
      </c>
      <c r="AL835" s="17">
        <v>46</v>
      </c>
      <c r="AM835" s="17">
        <v>9.11</v>
      </c>
      <c r="AN835" s="17">
        <v>9.24</v>
      </c>
      <c r="AO835" s="17">
        <v>9.06</v>
      </c>
      <c r="AP835" s="17">
        <v>917</v>
      </c>
      <c r="AQ835" s="17">
        <v>100</v>
      </c>
      <c r="AR835" s="17">
        <v>75</v>
      </c>
      <c r="AS835" s="17">
        <v>80</v>
      </c>
      <c r="AT835" s="17">
        <v>100</v>
      </c>
      <c r="AU835" s="17">
        <v>3</v>
      </c>
      <c r="AV835" s="17"/>
      <c r="AW835" s="17"/>
      <c r="AX835" s="17"/>
    </row>
    <row r="836" spans="1:50" x14ac:dyDescent="0.15">
      <c r="A836" s="17" t="s">
        <v>391</v>
      </c>
      <c r="B836" s="17" t="s">
        <v>392</v>
      </c>
      <c r="C836" s="17">
        <v>18.48</v>
      </c>
      <c r="D836" s="17">
        <v>18.63</v>
      </c>
      <c r="E836" s="17">
        <v>18.48</v>
      </c>
      <c r="F836" s="17">
        <v>18.52</v>
      </c>
      <c r="G836" s="17">
        <v>18.559999999999999</v>
      </c>
      <c r="H836" s="17">
        <v>1013</v>
      </c>
      <c r="I836" s="17">
        <v>1404</v>
      </c>
      <c r="J836" s="17">
        <v>0.3</v>
      </c>
      <c r="K836" s="17">
        <v>-0.1</v>
      </c>
      <c r="L836" s="17">
        <v>0.2</v>
      </c>
      <c r="M836" s="17">
        <v>-0.2</v>
      </c>
      <c r="N836" s="17">
        <v>-0.4</v>
      </c>
      <c r="O836" s="17">
        <v>27</v>
      </c>
      <c r="P836" s="17">
        <v>-0.6</v>
      </c>
      <c r="Q836" s="17">
        <v>0.2</v>
      </c>
      <c r="R836" s="17">
        <v>0.8</v>
      </c>
      <c r="S836" s="17">
        <v>0</v>
      </c>
      <c r="T836" s="17">
        <v>0</v>
      </c>
      <c r="U836" s="17">
        <v>-7</v>
      </c>
      <c r="V836" s="17">
        <v>0.01</v>
      </c>
      <c r="W836" s="17">
        <v>33</v>
      </c>
      <c r="X836" s="17">
        <v>178</v>
      </c>
      <c r="Y836" s="17">
        <v>0.2</v>
      </c>
      <c r="Z836" s="17">
        <v>0.3</v>
      </c>
      <c r="AA836" s="17">
        <v>1007</v>
      </c>
      <c r="AB836" s="17">
        <v>1013</v>
      </c>
      <c r="AC836" s="17">
        <v>1404</v>
      </c>
      <c r="AD836" s="17">
        <v>1337</v>
      </c>
      <c r="AE836" s="17">
        <v>-0.3</v>
      </c>
      <c r="AF836" s="17">
        <v>0.2</v>
      </c>
      <c r="AG836" s="17">
        <v>0.8</v>
      </c>
      <c r="AH836" s="17">
        <v>-0.3</v>
      </c>
      <c r="AI836" s="17">
        <v>1.4</v>
      </c>
      <c r="AJ836" s="17">
        <v>18.942</v>
      </c>
      <c r="AK836" s="17">
        <v>0.98</v>
      </c>
      <c r="AL836" s="17">
        <v>53</v>
      </c>
      <c r="AM836" s="17">
        <v>18.48</v>
      </c>
      <c r="AN836" s="17">
        <v>18.63</v>
      </c>
      <c r="AO836" s="17">
        <v>18.48</v>
      </c>
      <c r="AP836" s="17">
        <v>1858</v>
      </c>
      <c r="AQ836" s="17">
        <v>0</v>
      </c>
      <c r="AR836" s="17">
        <v>80</v>
      </c>
      <c r="AS836" s="17">
        <v>0</v>
      </c>
      <c r="AT836" s="17">
        <v>56</v>
      </c>
      <c r="AU836" s="17">
        <v>5</v>
      </c>
      <c r="AV836" s="17"/>
      <c r="AW836" s="17"/>
      <c r="AX836" s="17"/>
    </row>
    <row r="837" spans="1:50" x14ac:dyDescent="0.15">
      <c r="A837" s="17" t="s">
        <v>1579</v>
      </c>
      <c r="B837" s="17" t="s">
        <v>1579</v>
      </c>
      <c r="C837" s="17">
        <v>28.38</v>
      </c>
      <c r="D837" s="17">
        <v>28.6</v>
      </c>
      <c r="E837" s="17">
        <v>27.66</v>
      </c>
      <c r="F837" s="17">
        <v>27.85</v>
      </c>
      <c r="G837" s="17">
        <v>28.47</v>
      </c>
      <c r="H837" s="17">
        <v>936</v>
      </c>
      <c r="I837" s="17">
        <v>1451</v>
      </c>
      <c r="J837" s="17">
        <v>-0.2</v>
      </c>
      <c r="K837" s="17">
        <v>-1.6</v>
      </c>
      <c r="L837" s="17">
        <v>-1.9</v>
      </c>
      <c r="M837" s="17">
        <v>-2.2000000000000002</v>
      </c>
      <c r="N837" s="17">
        <v>-0.3</v>
      </c>
      <c r="O837" s="17">
        <v>20</v>
      </c>
      <c r="P837" s="17">
        <v>-2.7</v>
      </c>
      <c r="Q837" s="17">
        <v>0.7</v>
      </c>
      <c r="R837" s="17">
        <v>0.8</v>
      </c>
      <c r="S837" s="17">
        <v>-2.6</v>
      </c>
      <c r="T837" s="17">
        <v>77</v>
      </c>
      <c r="U837" s="17">
        <v>-49</v>
      </c>
      <c r="V837" s="17">
        <v>0.03</v>
      </c>
      <c r="W837" s="17">
        <v>37</v>
      </c>
      <c r="X837" s="17">
        <v>242</v>
      </c>
      <c r="Y837" s="17">
        <v>0.6</v>
      </c>
      <c r="Z837" s="17">
        <v>0.6</v>
      </c>
      <c r="AA837" s="17">
        <v>1017</v>
      </c>
      <c r="AB837" s="17">
        <v>936</v>
      </c>
      <c r="AC837" s="17">
        <v>1451</v>
      </c>
      <c r="AD837" s="17">
        <v>1300</v>
      </c>
      <c r="AE837" s="17">
        <v>-2.1</v>
      </c>
      <c r="AF837" s="17">
        <v>0.7</v>
      </c>
      <c r="AG837" s="17">
        <v>0.8</v>
      </c>
      <c r="AH837" s="17">
        <v>-2.2000000000000002</v>
      </c>
      <c r="AI837" s="17">
        <v>0.88</v>
      </c>
      <c r="AJ837" s="17">
        <v>0</v>
      </c>
      <c r="AK837" s="17">
        <v>0</v>
      </c>
      <c r="AL837" s="17">
        <v>72</v>
      </c>
      <c r="AM837" s="17">
        <v>28.14</v>
      </c>
      <c r="AN837" s="17">
        <v>28.6</v>
      </c>
      <c r="AO837" s="17">
        <v>27.66</v>
      </c>
      <c r="AP837" s="17">
        <v>2846</v>
      </c>
      <c r="AQ837" s="17">
        <v>16</v>
      </c>
      <c r="AR837" s="17">
        <v>100</v>
      </c>
      <c r="AS837" s="17">
        <v>12</v>
      </c>
      <c r="AT837" s="17">
        <v>76</v>
      </c>
      <c r="AU837" s="17">
        <v>6</v>
      </c>
      <c r="AV837" s="17"/>
      <c r="AW837" s="17"/>
      <c r="AX837" s="17"/>
    </row>
    <row r="838" spans="1:50" x14ac:dyDescent="0.15">
      <c r="A838" s="17" t="s">
        <v>674</v>
      </c>
      <c r="B838" s="17" t="s">
        <v>675</v>
      </c>
      <c r="C838" s="17">
        <v>6.27</v>
      </c>
      <c r="D838" s="17">
        <v>6.27</v>
      </c>
      <c r="E838" s="17">
        <v>6.15</v>
      </c>
      <c r="F838" s="17">
        <v>6.17</v>
      </c>
      <c r="G838" s="17">
        <v>6.26</v>
      </c>
      <c r="H838" s="17">
        <v>930</v>
      </c>
      <c r="I838" s="17">
        <v>1458</v>
      </c>
      <c r="J838" s="17">
        <v>-1.3</v>
      </c>
      <c r="K838" s="17">
        <v>-0.3</v>
      </c>
      <c r="L838" s="17">
        <v>-1.6</v>
      </c>
      <c r="M838" s="17">
        <v>-1.4</v>
      </c>
      <c r="N838" s="17">
        <v>0.2</v>
      </c>
      <c r="O838" s="17">
        <v>17</v>
      </c>
      <c r="P838" s="17">
        <v>-1.6</v>
      </c>
      <c r="Q838" s="17">
        <v>0.3</v>
      </c>
      <c r="R838" s="17">
        <v>0</v>
      </c>
      <c r="S838" s="17">
        <v>-1.9</v>
      </c>
      <c r="T838" s="17">
        <v>100</v>
      </c>
      <c r="U838" s="17">
        <v>-17</v>
      </c>
      <c r="V838" s="17">
        <v>0.02</v>
      </c>
      <c r="W838" s="17">
        <v>20</v>
      </c>
      <c r="X838" s="17">
        <v>55</v>
      </c>
      <c r="Y838" s="17">
        <v>-0.3</v>
      </c>
      <c r="Z838" s="17">
        <v>-0.2</v>
      </c>
      <c r="AA838" s="17">
        <v>1111</v>
      </c>
      <c r="AB838" s="17">
        <v>930</v>
      </c>
      <c r="AC838" s="17">
        <v>1458</v>
      </c>
      <c r="AD838" s="17">
        <v>1300</v>
      </c>
      <c r="AE838" s="17">
        <v>-0.5</v>
      </c>
      <c r="AF838" s="17">
        <v>0.3</v>
      </c>
      <c r="AG838" s="17">
        <v>0</v>
      </c>
      <c r="AH838" s="17">
        <v>-0.5</v>
      </c>
      <c r="AI838" s="17">
        <v>0.25</v>
      </c>
      <c r="AJ838" s="17">
        <v>5.8109999999999999</v>
      </c>
      <c r="AK838" s="17">
        <v>1.06</v>
      </c>
      <c r="AL838" s="17">
        <v>90</v>
      </c>
      <c r="AM838" s="17">
        <v>6.17</v>
      </c>
      <c r="AN838" s="17">
        <v>6.27</v>
      </c>
      <c r="AO838" s="17">
        <v>6.15</v>
      </c>
      <c r="AP838" s="17">
        <v>620</v>
      </c>
      <c r="AQ838" s="17">
        <v>100</v>
      </c>
      <c r="AR838" s="17">
        <v>0</v>
      </c>
      <c r="AS838" s="17">
        <v>100</v>
      </c>
      <c r="AT838" s="17">
        <v>75</v>
      </c>
      <c r="AU838" s="17">
        <v>-2</v>
      </c>
      <c r="AV838" s="17"/>
      <c r="AW838" s="17"/>
      <c r="AX838" s="17"/>
    </row>
    <row r="839" spans="1:50" x14ac:dyDescent="0.15">
      <c r="A839" s="17" t="s">
        <v>3434</v>
      </c>
      <c r="B839" s="17" t="s">
        <v>3435</v>
      </c>
      <c r="C839" s="17">
        <v>9.99</v>
      </c>
      <c r="D839" s="17">
        <v>10.47</v>
      </c>
      <c r="E839" s="17">
        <v>9.98</v>
      </c>
      <c r="F839" s="17">
        <v>10.19</v>
      </c>
      <c r="G839" s="17">
        <v>9.9600000000000009</v>
      </c>
      <c r="H839" s="17">
        <v>930</v>
      </c>
      <c r="I839" s="17">
        <v>1402</v>
      </c>
      <c r="J839" s="17">
        <v>0.1</v>
      </c>
      <c r="K839" s="17">
        <v>1.9</v>
      </c>
      <c r="L839" s="17">
        <v>2</v>
      </c>
      <c r="M839" s="17">
        <v>2.2999999999999998</v>
      </c>
      <c r="N839" s="17">
        <v>0.3</v>
      </c>
      <c r="O839" s="17">
        <v>43</v>
      </c>
      <c r="P839" s="17">
        <v>-2.7</v>
      </c>
      <c r="Q839" s="17">
        <v>2.1</v>
      </c>
      <c r="R839" s="17">
        <v>4.7</v>
      </c>
      <c r="S839" s="17">
        <v>-0.1</v>
      </c>
      <c r="T839" s="17">
        <v>2</v>
      </c>
      <c r="U839" s="17">
        <v>39</v>
      </c>
      <c r="V839" s="17">
        <v>0.05</v>
      </c>
      <c r="W839" s="17">
        <v>2</v>
      </c>
      <c r="X839" s="17">
        <v>357</v>
      </c>
      <c r="Y839" s="17">
        <v>4.8</v>
      </c>
      <c r="Z839" s="17">
        <v>2.5</v>
      </c>
      <c r="AA839" s="17">
        <v>930</v>
      </c>
      <c r="AB839" s="17">
        <v>930</v>
      </c>
      <c r="AC839" s="17">
        <v>1402</v>
      </c>
      <c r="AD839" s="17">
        <v>1451</v>
      </c>
      <c r="AE839" s="17">
        <v>-0.1</v>
      </c>
      <c r="AF839" s="17">
        <v>2.1</v>
      </c>
      <c r="AG839" s="17">
        <v>4.8</v>
      </c>
      <c r="AH839" s="17">
        <v>-0.1</v>
      </c>
      <c r="AI839" s="17">
        <v>1</v>
      </c>
      <c r="AJ839" s="17">
        <v>9.0465</v>
      </c>
      <c r="AK839" s="17">
        <v>1.1299999999999999</v>
      </c>
      <c r="AL839" s="17">
        <v>0</v>
      </c>
      <c r="AM839" s="17">
        <v>9.99</v>
      </c>
      <c r="AN839" s="17">
        <v>10.47</v>
      </c>
      <c r="AO839" s="17">
        <v>9.98</v>
      </c>
      <c r="AP839" s="17">
        <v>1020</v>
      </c>
      <c r="AQ839" s="17">
        <v>0</v>
      </c>
      <c r="AR839" s="17">
        <v>100</v>
      </c>
      <c r="AS839" s="17">
        <v>0</v>
      </c>
      <c r="AT839" s="17">
        <v>52</v>
      </c>
      <c r="AU839" s="17">
        <v>0</v>
      </c>
      <c r="AV839" s="17"/>
      <c r="AW839" s="17"/>
      <c r="AX839" s="17"/>
    </row>
    <row r="840" spans="1:50" x14ac:dyDescent="0.15">
      <c r="A840" s="17" t="s">
        <v>353</v>
      </c>
      <c r="B840" s="17" t="s">
        <v>354</v>
      </c>
      <c r="C840" s="17">
        <v>18.23</v>
      </c>
      <c r="D840" s="17">
        <v>18.68</v>
      </c>
      <c r="E840" s="17">
        <v>18.23</v>
      </c>
      <c r="F840" s="17">
        <v>18.52</v>
      </c>
      <c r="G840" s="17">
        <v>18.190000000000001</v>
      </c>
      <c r="H840" s="17">
        <v>1036</v>
      </c>
      <c r="I840" s="17">
        <v>930</v>
      </c>
      <c r="J840" s="17">
        <v>1.8</v>
      </c>
      <c r="K840" s="17">
        <v>-0.2</v>
      </c>
      <c r="L840" s="17">
        <v>1.6</v>
      </c>
      <c r="M840" s="17">
        <v>1.8</v>
      </c>
      <c r="N840" s="17">
        <v>0.2</v>
      </c>
      <c r="O840" s="17">
        <v>64</v>
      </c>
      <c r="P840" s="17">
        <v>-0.9</v>
      </c>
      <c r="Q840" s="17">
        <v>1.6</v>
      </c>
      <c r="R840" s="17">
        <v>2.4</v>
      </c>
      <c r="S840" s="17">
        <v>0</v>
      </c>
      <c r="T840" s="17">
        <v>0</v>
      </c>
      <c r="U840" s="17">
        <v>-7</v>
      </c>
      <c r="V840" s="17">
        <v>0.02</v>
      </c>
      <c r="W840" s="17">
        <v>71</v>
      </c>
      <c r="X840" s="17">
        <v>105</v>
      </c>
      <c r="Y840" s="17">
        <v>0.2</v>
      </c>
      <c r="Z840" s="17">
        <v>0.3</v>
      </c>
      <c r="AA840" s="17">
        <v>930</v>
      </c>
      <c r="AB840" s="17">
        <v>1036</v>
      </c>
      <c r="AC840" s="17">
        <v>1455</v>
      </c>
      <c r="AD840" s="17">
        <v>1304</v>
      </c>
      <c r="AE840" s="17">
        <v>-0.4</v>
      </c>
      <c r="AF840" s="17">
        <v>0.2</v>
      </c>
      <c r="AG840" s="17">
        <v>2.5</v>
      </c>
      <c r="AH840" s="17">
        <v>-0.4</v>
      </c>
      <c r="AI840" s="17">
        <v>1.18</v>
      </c>
      <c r="AJ840" s="17">
        <v>18.687999999999999</v>
      </c>
      <c r="AK840" s="17">
        <v>0.99</v>
      </c>
      <c r="AL840" s="17">
        <v>0</v>
      </c>
      <c r="AM840" s="17">
        <v>18.23</v>
      </c>
      <c r="AN840" s="17">
        <v>18.68</v>
      </c>
      <c r="AO840" s="17">
        <v>18.489999999999998</v>
      </c>
      <c r="AP840" s="17">
        <v>1860</v>
      </c>
      <c r="AQ840" s="17">
        <v>0</v>
      </c>
      <c r="AR840" s="17">
        <v>80</v>
      </c>
      <c r="AS840" s="17">
        <v>0</v>
      </c>
      <c r="AT840" s="17">
        <v>60</v>
      </c>
      <c r="AU840" s="17">
        <v>6</v>
      </c>
      <c r="AV840" s="17"/>
      <c r="AW840" s="17"/>
      <c r="AX840" s="17"/>
    </row>
    <row r="841" spans="1:50" x14ac:dyDescent="0.15">
      <c r="A841" s="17" t="s">
        <v>626</v>
      </c>
      <c r="B841" s="17" t="s">
        <v>627</v>
      </c>
      <c r="C841" s="17">
        <v>12.88</v>
      </c>
      <c r="D841" s="17">
        <v>12.98</v>
      </c>
      <c r="E841" s="17">
        <v>12.81</v>
      </c>
      <c r="F841" s="17">
        <v>12.85</v>
      </c>
      <c r="G841" s="17">
        <v>12.87</v>
      </c>
      <c r="H841" s="17">
        <v>1042</v>
      </c>
      <c r="I841" s="17">
        <v>939</v>
      </c>
      <c r="J841" s="17">
        <v>0</v>
      </c>
      <c r="K841" s="17">
        <v>-0.2</v>
      </c>
      <c r="L841" s="17">
        <v>-0.2</v>
      </c>
      <c r="M841" s="17">
        <v>-0.2</v>
      </c>
      <c r="N841" s="17">
        <v>0.1</v>
      </c>
      <c r="O841" s="17">
        <v>24</v>
      </c>
      <c r="P841" s="17">
        <v>-1</v>
      </c>
      <c r="Q841" s="17">
        <v>0.3</v>
      </c>
      <c r="R841" s="17">
        <v>0.8</v>
      </c>
      <c r="S841" s="17">
        <v>-0.5</v>
      </c>
      <c r="T841" s="17">
        <v>41</v>
      </c>
      <c r="U841" s="17">
        <v>-18</v>
      </c>
      <c r="V841" s="17">
        <v>0.01</v>
      </c>
      <c r="W841" s="17">
        <v>44</v>
      </c>
      <c r="X841" s="17">
        <v>311</v>
      </c>
      <c r="Y841" s="17">
        <v>0.2</v>
      </c>
      <c r="Z841" s="17">
        <v>-0.3</v>
      </c>
      <c r="AA841" s="17">
        <v>939</v>
      </c>
      <c r="AB841" s="17">
        <v>1042</v>
      </c>
      <c r="AC841" s="17">
        <v>1450</v>
      </c>
      <c r="AD841" s="17">
        <v>1300</v>
      </c>
      <c r="AE841" s="17">
        <v>-0.3</v>
      </c>
      <c r="AF841" s="17">
        <v>0.2</v>
      </c>
      <c r="AG841" s="17">
        <v>0.7</v>
      </c>
      <c r="AH841" s="17">
        <v>-0.3</v>
      </c>
      <c r="AI841" s="17">
        <v>0.76</v>
      </c>
      <c r="AJ841" s="17">
        <v>12.7935</v>
      </c>
      <c r="AK841" s="17">
        <v>1</v>
      </c>
      <c r="AL841" s="17">
        <v>37</v>
      </c>
      <c r="AM841" s="17">
        <v>12.81</v>
      </c>
      <c r="AN841" s="17">
        <v>12.97</v>
      </c>
      <c r="AO841" s="17">
        <v>12.82</v>
      </c>
      <c r="AP841" s="17">
        <v>1289</v>
      </c>
      <c r="AQ841" s="17">
        <v>40</v>
      </c>
      <c r="AR841" s="17">
        <v>80</v>
      </c>
      <c r="AS841" s="17">
        <v>70</v>
      </c>
      <c r="AT841" s="17">
        <v>30</v>
      </c>
      <c r="AU841" s="17">
        <v>-9</v>
      </c>
      <c r="AV841" s="17"/>
      <c r="AW841" s="17"/>
      <c r="AX841" s="17"/>
    </row>
    <row r="842" spans="1:50" x14ac:dyDescent="0.15">
      <c r="A842" s="17" t="s">
        <v>878</v>
      </c>
      <c r="B842" s="17" t="s">
        <v>879</v>
      </c>
      <c r="C842" s="17">
        <v>5.28</v>
      </c>
      <c r="D842" s="17">
        <v>5.4</v>
      </c>
      <c r="E842" s="17">
        <v>5.25</v>
      </c>
      <c r="F842" s="17">
        <v>5.4</v>
      </c>
      <c r="G842" s="17">
        <v>5.26</v>
      </c>
      <c r="H842" s="17">
        <v>1457</v>
      </c>
      <c r="I842" s="17">
        <v>1308</v>
      </c>
      <c r="J842" s="17">
        <v>-0.6</v>
      </c>
      <c r="K842" s="17">
        <v>2.9</v>
      </c>
      <c r="L842" s="17">
        <v>2.2000000000000002</v>
      </c>
      <c r="M842" s="17">
        <v>2.6</v>
      </c>
      <c r="N842" s="17">
        <v>0.4</v>
      </c>
      <c r="O842" s="17">
        <v>100</v>
      </c>
      <c r="P842" s="17">
        <v>0</v>
      </c>
      <c r="Q842" s="17">
        <v>2.8</v>
      </c>
      <c r="R842" s="17">
        <v>2.2000000000000002</v>
      </c>
      <c r="S842" s="17">
        <v>-0.6</v>
      </c>
      <c r="T842" s="17">
        <v>20</v>
      </c>
      <c r="U842" s="17">
        <v>100</v>
      </c>
      <c r="V842" s="17">
        <v>0.03</v>
      </c>
      <c r="W842" s="17">
        <v>0</v>
      </c>
      <c r="X842" s="17">
        <v>318</v>
      </c>
      <c r="Y842" s="17">
        <v>0.4</v>
      </c>
      <c r="Z842" s="17">
        <v>0.6</v>
      </c>
      <c r="AA842" s="17">
        <v>1130</v>
      </c>
      <c r="AB842" s="17">
        <v>945</v>
      </c>
      <c r="AC842" s="17">
        <v>1308</v>
      </c>
      <c r="AD842" s="17">
        <v>1457</v>
      </c>
      <c r="AE842" s="17">
        <v>0</v>
      </c>
      <c r="AF842" s="17">
        <v>2.9</v>
      </c>
      <c r="AG842" s="17">
        <v>1.1000000000000001</v>
      </c>
      <c r="AH842" s="17">
        <v>0</v>
      </c>
      <c r="AI842" s="17">
        <v>0.4</v>
      </c>
      <c r="AJ842" s="17">
        <v>5.2525000000000004</v>
      </c>
      <c r="AK842" s="17">
        <v>1.03</v>
      </c>
      <c r="AL842" s="17">
        <v>11</v>
      </c>
      <c r="AM842" s="17">
        <v>5.25</v>
      </c>
      <c r="AN842" s="17">
        <v>5.34</v>
      </c>
      <c r="AO842" s="17">
        <v>5.25</v>
      </c>
      <c r="AP842" s="17">
        <v>540</v>
      </c>
      <c r="AQ842" s="17">
        <v>33</v>
      </c>
      <c r="AR842" s="17">
        <v>100</v>
      </c>
      <c r="AS842" s="17">
        <v>33</v>
      </c>
      <c r="AT842" s="17">
        <v>83</v>
      </c>
      <c r="AU842" s="17">
        <v>4</v>
      </c>
      <c r="AV842" s="17"/>
      <c r="AW842" s="17"/>
      <c r="AX842" s="17"/>
    </row>
    <row r="843" spans="1:50" x14ac:dyDescent="0.15">
      <c r="A843" s="17" t="s">
        <v>3470</v>
      </c>
      <c r="B843" s="17" t="s">
        <v>3471</v>
      </c>
      <c r="C843" s="17">
        <v>9.3800000000000008</v>
      </c>
      <c r="D843" s="17">
        <v>9.39</v>
      </c>
      <c r="E843" s="17">
        <v>9.33</v>
      </c>
      <c r="F843" s="17">
        <v>9.34</v>
      </c>
      <c r="G843" s="17">
        <v>9.3800000000000008</v>
      </c>
      <c r="H843" s="17">
        <v>933</v>
      </c>
      <c r="I843" s="17">
        <v>1440</v>
      </c>
      <c r="J843" s="17">
        <v>-0.3</v>
      </c>
      <c r="K843" s="17">
        <v>-0.1</v>
      </c>
      <c r="L843" s="17">
        <v>-0.4</v>
      </c>
      <c r="M843" s="17">
        <v>-0.4</v>
      </c>
      <c r="N843" s="17">
        <v>0</v>
      </c>
      <c r="O843" s="17">
        <v>17</v>
      </c>
      <c r="P843" s="17">
        <v>-0.5</v>
      </c>
      <c r="Q843" s="17">
        <v>0.1</v>
      </c>
      <c r="R843" s="17">
        <v>0.1</v>
      </c>
      <c r="S843" s="17">
        <v>-0.5</v>
      </c>
      <c r="T843" s="17">
        <v>83</v>
      </c>
      <c r="U843" s="17">
        <v>-17</v>
      </c>
      <c r="V843" s="17">
        <v>0.01</v>
      </c>
      <c r="W843" s="17">
        <v>33</v>
      </c>
      <c r="X843" s="17">
        <v>22</v>
      </c>
      <c r="Y843" s="17">
        <v>-0.3</v>
      </c>
      <c r="Z843" s="17">
        <v>-0.3</v>
      </c>
      <c r="AA843" s="17">
        <v>1034</v>
      </c>
      <c r="AB843" s="17">
        <v>933</v>
      </c>
      <c r="AC843" s="17">
        <v>1440</v>
      </c>
      <c r="AD843" s="17">
        <v>1436</v>
      </c>
      <c r="AE843" s="17">
        <v>-0.3</v>
      </c>
      <c r="AF843" s="17">
        <v>0.1</v>
      </c>
      <c r="AG843" s="17">
        <v>0.1</v>
      </c>
      <c r="AH843" s="17">
        <v>-0.3</v>
      </c>
      <c r="AI843" s="17">
        <v>0.67</v>
      </c>
      <c r="AJ843" s="17">
        <v>9.5084999999999997</v>
      </c>
      <c r="AK843" s="17">
        <v>0.98</v>
      </c>
      <c r="AL843" s="17">
        <v>83</v>
      </c>
      <c r="AM843" s="17">
        <v>9.33</v>
      </c>
      <c r="AN843" s="17">
        <v>9.39</v>
      </c>
      <c r="AO843" s="17">
        <v>9.33</v>
      </c>
      <c r="AP843" s="17">
        <v>937</v>
      </c>
      <c r="AQ843" s="17">
        <v>100</v>
      </c>
      <c r="AR843" s="17">
        <v>0</v>
      </c>
      <c r="AS843" s="17">
        <v>75</v>
      </c>
      <c r="AT843" s="17">
        <v>0</v>
      </c>
      <c r="AU843" s="17">
        <v>-7</v>
      </c>
      <c r="AV843" s="17"/>
      <c r="AW843" s="17"/>
      <c r="AX843" s="17"/>
    </row>
    <row r="844" spans="1:50" x14ac:dyDescent="0.15">
      <c r="A844" s="17" t="s">
        <v>874</v>
      </c>
      <c r="B844" s="17" t="s">
        <v>875</v>
      </c>
      <c r="C844" s="17">
        <v>25.96</v>
      </c>
      <c r="D844" s="17">
        <v>26.16</v>
      </c>
      <c r="E844" s="17">
        <v>25.67</v>
      </c>
      <c r="F844" s="17">
        <v>25.71</v>
      </c>
      <c r="G844" s="17">
        <v>25.88</v>
      </c>
      <c r="H844" s="17">
        <v>935</v>
      </c>
      <c r="I844" s="17">
        <v>1456</v>
      </c>
      <c r="J844" s="17">
        <v>-0.6</v>
      </c>
      <c r="K844" s="17">
        <v>-0.3</v>
      </c>
      <c r="L844" s="17">
        <v>-1</v>
      </c>
      <c r="M844" s="17">
        <v>-0.7</v>
      </c>
      <c r="N844" s="17">
        <v>0.3</v>
      </c>
      <c r="O844" s="17">
        <v>8</v>
      </c>
      <c r="P844" s="17">
        <v>-1.7</v>
      </c>
      <c r="Q844" s="17">
        <v>0.2</v>
      </c>
      <c r="R844" s="17">
        <v>0.8</v>
      </c>
      <c r="S844" s="17">
        <v>-1.1000000000000001</v>
      </c>
      <c r="T844" s="17">
        <v>59</v>
      </c>
      <c r="U844" s="17">
        <v>-18</v>
      </c>
      <c r="V844" s="17">
        <v>0.02</v>
      </c>
      <c r="W844" s="17">
        <v>3</v>
      </c>
      <c r="X844" s="17">
        <v>190</v>
      </c>
      <c r="Y844" s="17">
        <v>0.1</v>
      </c>
      <c r="Z844" s="17">
        <v>0.4</v>
      </c>
      <c r="AA844" s="17">
        <v>1130</v>
      </c>
      <c r="AB844" s="17">
        <v>935</v>
      </c>
      <c r="AC844" s="17">
        <v>1456</v>
      </c>
      <c r="AD844" s="17">
        <v>1302</v>
      </c>
      <c r="AE844" s="17">
        <v>-0.7</v>
      </c>
      <c r="AF844" s="17">
        <v>0.2</v>
      </c>
      <c r="AG844" s="17">
        <v>0.7</v>
      </c>
      <c r="AH844" s="17">
        <v>-0.7</v>
      </c>
      <c r="AI844" s="17">
        <v>0.75</v>
      </c>
      <c r="AJ844" s="17">
        <v>25.977</v>
      </c>
      <c r="AK844" s="17">
        <v>0.99</v>
      </c>
      <c r="AL844" s="17">
        <v>25</v>
      </c>
      <c r="AM844" s="17">
        <v>25.79</v>
      </c>
      <c r="AN844" s="17">
        <v>26.15</v>
      </c>
      <c r="AO844" s="17">
        <v>25.67</v>
      </c>
      <c r="AP844" s="17">
        <v>2589</v>
      </c>
      <c r="AQ844" s="17">
        <v>50</v>
      </c>
      <c r="AR844" s="17">
        <v>100</v>
      </c>
      <c r="AS844" s="17">
        <v>10</v>
      </c>
      <c r="AT844" s="17">
        <v>62</v>
      </c>
      <c r="AU844" s="17">
        <v>5</v>
      </c>
      <c r="AV844" s="17"/>
      <c r="AW844" s="17"/>
      <c r="AX844" s="17"/>
    </row>
    <row r="845" spans="1:50" x14ac:dyDescent="0.15">
      <c r="A845" s="17" t="s">
        <v>3136</v>
      </c>
      <c r="B845" s="17" t="s">
        <v>3137</v>
      </c>
      <c r="C845" s="17">
        <v>10.35</v>
      </c>
      <c r="D845" s="17">
        <v>10.44</v>
      </c>
      <c r="E845" s="17">
        <v>10.28</v>
      </c>
      <c r="F845" s="17">
        <v>10.33</v>
      </c>
      <c r="G845" s="17">
        <v>10.32</v>
      </c>
      <c r="H845" s="17">
        <v>950</v>
      </c>
      <c r="I845" s="17">
        <v>931</v>
      </c>
      <c r="J845" s="17">
        <v>0.8</v>
      </c>
      <c r="K845" s="17">
        <v>-1</v>
      </c>
      <c r="L845" s="17">
        <v>-0.2</v>
      </c>
      <c r="M845" s="17">
        <v>0.1</v>
      </c>
      <c r="N845" s="17">
        <v>0.3</v>
      </c>
      <c r="O845" s="17">
        <v>31</v>
      </c>
      <c r="P845" s="17">
        <v>-1.1000000000000001</v>
      </c>
      <c r="Q845" s="17">
        <v>0.5</v>
      </c>
      <c r="R845" s="17">
        <v>0.9</v>
      </c>
      <c r="S845" s="17">
        <v>-0.7</v>
      </c>
      <c r="T845" s="17">
        <v>44</v>
      </c>
      <c r="U845" s="17">
        <v>-62</v>
      </c>
      <c r="V845" s="17">
        <v>0.02</v>
      </c>
      <c r="W845" s="17">
        <v>94</v>
      </c>
      <c r="X845" s="17">
        <v>123</v>
      </c>
      <c r="Y845" s="17">
        <v>0</v>
      </c>
      <c r="Z845" s="17">
        <v>-0.3</v>
      </c>
      <c r="AA845" s="17">
        <v>931</v>
      </c>
      <c r="AB845" s="17">
        <v>950</v>
      </c>
      <c r="AC845" s="17">
        <v>1451</v>
      </c>
      <c r="AD845" s="17">
        <v>1300</v>
      </c>
      <c r="AE845" s="17">
        <v>-1</v>
      </c>
      <c r="AF845" s="17">
        <v>0.3</v>
      </c>
      <c r="AG845" s="17">
        <v>0.9</v>
      </c>
      <c r="AH845" s="17">
        <v>-1</v>
      </c>
      <c r="AI845" s="17">
        <v>1.18</v>
      </c>
      <c r="AJ845" s="17">
        <v>9.6445000000000007</v>
      </c>
      <c r="AK845" s="17">
        <v>1.07</v>
      </c>
      <c r="AL845" s="17">
        <v>25</v>
      </c>
      <c r="AM845" s="17">
        <v>10.28</v>
      </c>
      <c r="AN845" s="17">
        <v>10.44</v>
      </c>
      <c r="AO845" s="17">
        <v>10.3</v>
      </c>
      <c r="AP845" s="17">
        <v>1043</v>
      </c>
      <c r="AQ845" s="17">
        <v>0</v>
      </c>
      <c r="AR845" s="17">
        <v>0</v>
      </c>
      <c r="AS845" s="17">
        <v>78</v>
      </c>
      <c r="AT845" s="17">
        <v>44</v>
      </c>
      <c r="AU845" s="17">
        <v>-1</v>
      </c>
      <c r="AV845" s="17"/>
      <c r="AW845" s="17"/>
      <c r="AX845" s="17"/>
    </row>
    <row r="846" spans="1:50" x14ac:dyDescent="0.15">
      <c r="A846" s="17" t="s">
        <v>3544</v>
      </c>
      <c r="B846" s="17" t="s">
        <v>3545</v>
      </c>
      <c r="C846" s="17">
        <v>5.17</v>
      </c>
      <c r="D846" s="17">
        <v>5.19</v>
      </c>
      <c r="E846" s="17">
        <v>5.12</v>
      </c>
      <c r="F846" s="17">
        <v>5.14</v>
      </c>
      <c r="G846" s="17">
        <v>5.17</v>
      </c>
      <c r="H846" s="17">
        <v>1055</v>
      </c>
      <c r="I846" s="17">
        <v>1416</v>
      </c>
      <c r="J846" s="17">
        <v>0</v>
      </c>
      <c r="K846" s="17">
        <v>-0.6</v>
      </c>
      <c r="L846" s="17">
        <v>-0.6</v>
      </c>
      <c r="M846" s="17">
        <v>-0.6</v>
      </c>
      <c r="N846" s="17">
        <v>0</v>
      </c>
      <c r="O846" s="17">
        <v>29</v>
      </c>
      <c r="P846" s="17">
        <v>-1</v>
      </c>
      <c r="Q846" s="17">
        <v>0.4</v>
      </c>
      <c r="R846" s="17">
        <v>0.4</v>
      </c>
      <c r="S846" s="17">
        <v>-1</v>
      </c>
      <c r="T846" s="17">
        <v>71</v>
      </c>
      <c r="U846" s="17">
        <v>-43</v>
      </c>
      <c r="V846" s="17">
        <v>0.01</v>
      </c>
      <c r="W846" s="17">
        <v>67</v>
      </c>
      <c r="X846" s="17">
        <v>42</v>
      </c>
      <c r="Y846" s="17">
        <v>-0.2</v>
      </c>
      <c r="Z846" s="17">
        <v>-0.4</v>
      </c>
      <c r="AA846" s="17">
        <v>1017</v>
      </c>
      <c r="AB846" s="17">
        <v>1055</v>
      </c>
      <c r="AC846" s="17">
        <v>1416</v>
      </c>
      <c r="AD846" s="17">
        <v>1300</v>
      </c>
      <c r="AE846" s="17">
        <v>-0.8</v>
      </c>
      <c r="AF846" s="17">
        <v>0.4</v>
      </c>
      <c r="AG846" s="17">
        <v>0.4</v>
      </c>
      <c r="AH846" s="17">
        <v>-0.8</v>
      </c>
      <c r="AI846" s="17">
        <v>0.86</v>
      </c>
      <c r="AJ846" s="17">
        <v>5.1435000000000004</v>
      </c>
      <c r="AK846" s="17">
        <v>1</v>
      </c>
      <c r="AL846" s="17">
        <v>67</v>
      </c>
      <c r="AM846" s="17">
        <v>5.13</v>
      </c>
      <c r="AN846" s="17">
        <v>5.19</v>
      </c>
      <c r="AO846" s="17">
        <v>5.12</v>
      </c>
      <c r="AP846" s="17">
        <v>518</v>
      </c>
      <c r="AQ846" s="17">
        <v>100</v>
      </c>
      <c r="AR846" s="17">
        <v>0</v>
      </c>
      <c r="AS846" s="17">
        <v>100</v>
      </c>
      <c r="AT846" s="17">
        <v>50</v>
      </c>
      <c r="AU846" s="17">
        <v>-10</v>
      </c>
      <c r="AV846" s="17"/>
      <c r="AW846" s="17"/>
      <c r="AX846" s="17"/>
    </row>
    <row r="847" spans="1:50" x14ac:dyDescent="0.15">
      <c r="A847" s="17" t="s">
        <v>980</v>
      </c>
      <c r="B847" s="17" t="s">
        <v>981</v>
      </c>
      <c r="C847" s="17">
        <v>56.83</v>
      </c>
      <c r="D847" s="17">
        <v>57.1</v>
      </c>
      <c r="E847" s="17">
        <v>55.95</v>
      </c>
      <c r="F847" s="17">
        <v>56.35</v>
      </c>
      <c r="G847" s="17">
        <v>56.85</v>
      </c>
      <c r="H847" s="17">
        <v>949</v>
      </c>
      <c r="I847" s="17">
        <v>1323</v>
      </c>
      <c r="J847" s="17">
        <v>-0.6</v>
      </c>
      <c r="K847" s="17">
        <v>-0.2</v>
      </c>
      <c r="L847" s="17">
        <v>-0.8</v>
      </c>
      <c r="M847" s="17">
        <v>-0.9</v>
      </c>
      <c r="N847" s="17">
        <v>0</v>
      </c>
      <c r="O847" s="17">
        <v>35</v>
      </c>
      <c r="P847" s="17">
        <v>-1.3</v>
      </c>
      <c r="Q847" s="17">
        <v>0.7</v>
      </c>
      <c r="R847" s="17">
        <v>0.5</v>
      </c>
      <c r="S847" s="17">
        <v>-1.6</v>
      </c>
      <c r="T847" s="17">
        <v>77</v>
      </c>
      <c r="U847" s="17">
        <v>-11</v>
      </c>
      <c r="V847" s="17">
        <v>0.02</v>
      </c>
      <c r="W847" s="17">
        <v>20</v>
      </c>
      <c r="X847" s="17">
        <v>884</v>
      </c>
      <c r="Y847" s="17">
        <v>-0.1</v>
      </c>
      <c r="Z847" s="17">
        <v>0</v>
      </c>
      <c r="AA847" s="17">
        <v>1116</v>
      </c>
      <c r="AB847" s="17">
        <v>949</v>
      </c>
      <c r="AC847" s="17">
        <v>1323</v>
      </c>
      <c r="AD847" s="17">
        <v>1303</v>
      </c>
      <c r="AE847" s="17">
        <v>-0.4</v>
      </c>
      <c r="AF847" s="17">
        <v>0.7</v>
      </c>
      <c r="AG847" s="17">
        <v>0.4</v>
      </c>
      <c r="AH847" s="17">
        <v>-0.4</v>
      </c>
      <c r="AI847" s="17">
        <v>0.39</v>
      </c>
      <c r="AJ847" s="17">
        <v>60.478000000000002</v>
      </c>
      <c r="AK847" s="17">
        <v>0.93</v>
      </c>
      <c r="AL847" s="17">
        <v>69</v>
      </c>
      <c r="AM847" s="17">
        <v>56.33</v>
      </c>
      <c r="AN847" s="17">
        <v>57.08</v>
      </c>
      <c r="AO847" s="17">
        <v>55.96</v>
      </c>
      <c r="AP847" s="17">
        <v>5655</v>
      </c>
      <c r="AQ847" s="17">
        <v>100</v>
      </c>
      <c r="AR847" s="17">
        <v>62</v>
      </c>
      <c r="AS847" s="17">
        <v>29</v>
      </c>
      <c r="AT847" s="17">
        <v>29</v>
      </c>
      <c r="AU847" s="17">
        <v>4</v>
      </c>
      <c r="AV847" s="17"/>
      <c r="AW847" s="17"/>
      <c r="AX847" s="17"/>
    </row>
    <row r="848" spans="1:50" x14ac:dyDescent="0.15">
      <c r="A848" s="17" t="s">
        <v>870</v>
      </c>
      <c r="B848" s="17" t="s">
        <v>871</v>
      </c>
      <c r="C848" s="17">
        <v>41.1</v>
      </c>
      <c r="D848" s="17">
        <v>41.49</v>
      </c>
      <c r="E848" s="17">
        <v>40.6</v>
      </c>
      <c r="F848" s="17">
        <v>40.75</v>
      </c>
      <c r="G848" s="17">
        <v>41.1</v>
      </c>
      <c r="H848" s="17">
        <v>943</v>
      </c>
      <c r="I848" s="17">
        <v>1428</v>
      </c>
      <c r="J848" s="17">
        <v>0.2</v>
      </c>
      <c r="K848" s="17">
        <v>-1.1000000000000001</v>
      </c>
      <c r="L848" s="17">
        <v>-0.9</v>
      </c>
      <c r="M848" s="17">
        <v>-0.9</v>
      </c>
      <c r="N848" s="17">
        <v>0</v>
      </c>
      <c r="O848" s="17">
        <v>17</v>
      </c>
      <c r="P848" s="17">
        <v>-1.8</v>
      </c>
      <c r="Q848" s="17">
        <v>0.4</v>
      </c>
      <c r="R848" s="17">
        <v>0.9</v>
      </c>
      <c r="S848" s="17">
        <v>-1.2</v>
      </c>
      <c r="T848" s="17">
        <v>56</v>
      </c>
      <c r="U848" s="17">
        <v>-51</v>
      </c>
      <c r="V848" s="17">
        <v>0.02</v>
      </c>
      <c r="W848" s="17">
        <v>38</v>
      </c>
      <c r="X848" s="17">
        <v>57</v>
      </c>
      <c r="Y848" s="17">
        <v>0</v>
      </c>
      <c r="Z848" s="17">
        <v>0.5</v>
      </c>
      <c r="AA848" s="17">
        <v>932</v>
      </c>
      <c r="AB848" s="17">
        <v>943</v>
      </c>
      <c r="AC848" s="17">
        <v>1428</v>
      </c>
      <c r="AD848" s="17">
        <v>1301</v>
      </c>
      <c r="AE848" s="17">
        <v>-1.1000000000000001</v>
      </c>
      <c r="AF848" s="17">
        <v>0.4</v>
      </c>
      <c r="AG848" s="17">
        <v>0.9</v>
      </c>
      <c r="AH848" s="17">
        <v>-1.1000000000000001</v>
      </c>
      <c r="AI848" s="17">
        <v>0.94</v>
      </c>
      <c r="AJ848" s="17">
        <v>40.258499999999998</v>
      </c>
      <c r="AK848" s="17">
        <v>1.01</v>
      </c>
      <c r="AL848" s="17">
        <v>17</v>
      </c>
      <c r="AM848" s="17">
        <v>41.02</v>
      </c>
      <c r="AN848" s="17">
        <v>41.49</v>
      </c>
      <c r="AO848" s="17">
        <v>40.6</v>
      </c>
      <c r="AP848" s="17">
        <v>4120</v>
      </c>
      <c r="AQ848" s="17">
        <v>100</v>
      </c>
      <c r="AR848" s="17">
        <v>75</v>
      </c>
      <c r="AS848" s="17">
        <v>30</v>
      </c>
      <c r="AT848" s="17">
        <v>100</v>
      </c>
      <c r="AU848" s="17">
        <v>1</v>
      </c>
      <c r="AV848" s="17"/>
      <c r="AW848" s="17"/>
      <c r="AX848" s="17"/>
    </row>
    <row r="849" spans="1:50" x14ac:dyDescent="0.15">
      <c r="A849" s="17" t="s">
        <v>1569</v>
      </c>
      <c r="B849" s="17" t="s">
        <v>1569</v>
      </c>
      <c r="C849" s="17">
        <v>395.04</v>
      </c>
      <c r="D849" s="17">
        <v>397.84</v>
      </c>
      <c r="E849" s="17">
        <v>393.45</v>
      </c>
      <c r="F849" s="17">
        <v>396.79</v>
      </c>
      <c r="G849" s="17">
        <v>395.69</v>
      </c>
      <c r="H849" s="17">
        <v>1310</v>
      </c>
      <c r="I849" s="17">
        <v>939</v>
      </c>
      <c r="J849" s="17">
        <v>0.2</v>
      </c>
      <c r="K849" s="17">
        <v>0.2</v>
      </c>
      <c r="L849" s="17">
        <v>0.4</v>
      </c>
      <c r="M849" s="17">
        <v>0.3</v>
      </c>
      <c r="N849" s="17">
        <v>-0.2</v>
      </c>
      <c r="O849" s="17">
        <v>76</v>
      </c>
      <c r="P849" s="17">
        <v>-0.3</v>
      </c>
      <c r="Q849" s="17">
        <v>0.8</v>
      </c>
      <c r="R849" s="17">
        <v>0.7</v>
      </c>
      <c r="S849" s="17">
        <v>-0.4</v>
      </c>
      <c r="T849" s="17">
        <v>36</v>
      </c>
      <c r="U849" s="17">
        <v>22</v>
      </c>
      <c r="V849" s="17">
        <v>0.01</v>
      </c>
      <c r="W849" s="17">
        <v>55</v>
      </c>
      <c r="X849" s="17">
        <v>7693</v>
      </c>
      <c r="Y849" s="17">
        <v>-0.1</v>
      </c>
      <c r="Z849" s="17">
        <v>-0.3</v>
      </c>
      <c r="AA849" s="17">
        <v>939</v>
      </c>
      <c r="AB849" s="17">
        <v>1057</v>
      </c>
      <c r="AC849" s="17">
        <v>1402</v>
      </c>
      <c r="AD849" s="17">
        <v>1310</v>
      </c>
      <c r="AE849" s="17">
        <v>-0.3</v>
      </c>
      <c r="AF849" s="17">
        <v>0.5</v>
      </c>
      <c r="AG849" s="17">
        <v>0.7</v>
      </c>
      <c r="AH849" s="17">
        <v>-0.3</v>
      </c>
      <c r="AI849" s="17">
        <v>0.86</v>
      </c>
      <c r="AJ849" s="17">
        <v>0</v>
      </c>
      <c r="AK849" s="17">
        <v>0</v>
      </c>
      <c r="AL849" s="17">
        <v>52</v>
      </c>
      <c r="AM849" s="17">
        <v>393.45</v>
      </c>
      <c r="AN849" s="17">
        <v>397.76</v>
      </c>
      <c r="AO849" s="17">
        <v>394.64</v>
      </c>
      <c r="AP849" s="17">
        <v>39784</v>
      </c>
      <c r="AQ849" s="17">
        <v>55</v>
      </c>
      <c r="AR849" s="17">
        <v>34</v>
      </c>
      <c r="AS849" s="17">
        <v>65</v>
      </c>
      <c r="AT849" s="17">
        <v>22</v>
      </c>
      <c r="AU849" s="17">
        <v>-9</v>
      </c>
      <c r="AV849" s="17"/>
      <c r="AW849" s="17"/>
      <c r="AX849" s="17"/>
    </row>
    <row r="850" spans="1:50" x14ac:dyDescent="0.15">
      <c r="A850" s="17" t="s">
        <v>423</v>
      </c>
      <c r="B850" s="17" t="s">
        <v>424</v>
      </c>
      <c r="C850" s="17">
        <v>39.61</v>
      </c>
      <c r="D850" s="17">
        <v>40.47</v>
      </c>
      <c r="E850" s="17">
        <v>39.450000000000003</v>
      </c>
      <c r="F850" s="17">
        <v>39.450000000000003</v>
      </c>
      <c r="G850" s="17">
        <v>39.19</v>
      </c>
      <c r="H850" s="17">
        <v>933</v>
      </c>
      <c r="I850" s="17">
        <v>1500</v>
      </c>
      <c r="J850" s="17">
        <v>0</v>
      </c>
      <c r="K850" s="17">
        <v>-0.4</v>
      </c>
      <c r="L850" s="17">
        <v>-0.4</v>
      </c>
      <c r="M850" s="17">
        <v>0.7</v>
      </c>
      <c r="N850" s="17">
        <v>1.1000000000000001</v>
      </c>
      <c r="O850" s="17">
        <v>0</v>
      </c>
      <c r="P850" s="17">
        <v>-2.6</v>
      </c>
      <c r="Q850" s="17">
        <v>0</v>
      </c>
      <c r="R850" s="17">
        <v>2.1</v>
      </c>
      <c r="S850" s="17">
        <v>-0.4</v>
      </c>
      <c r="T850" s="17">
        <v>16</v>
      </c>
      <c r="U850" s="17">
        <v>-15</v>
      </c>
      <c r="V850" s="17">
        <v>0.03</v>
      </c>
      <c r="W850" s="17">
        <v>2</v>
      </c>
      <c r="X850" s="17">
        <v>250</v>
      </c>
      <c r="Y850" s="17">
        <v>0.7</v>
      </c>
      <c r="Z850" s="17">
        <v>1.1000000000000001</v>
      </c>
      <c r="AA850" s="17">
        <v>1130</v>
      </c>
      <c r="AB850" s="17">
        <v>933</v>
      </c>
      <c r="AC850" s="17">
        <v>1500</v>
      </c>
      <c r="AD850" s="17">
        <v>1338</v>
      </c>
      <c r="AE850" s="17">
        <v>-0.5</v>
      </c>
      <c r="AF850" s="17">
        <v>0</v>
      </c>
      <c r="AG850" s="17">
        <v>2.1</v>
      </c>
      <c r="AH850" s="17">
        <v>-0.5</v>
      </c>
      <c r="AI850" s="17">
        <v>1.02</v>
      </c>
      <c r="AJ850" s="17">
        <v>38.088500000000003</v>
      </c>
      <c r="AK850" s="17">
        <v>1.04</v>
      </c>
      <c r="AL850" s="17">
        <v>0</v>
      </c>
      <c r="AM850" s="17">
        <v>39.58</v>
      </c>
      <c r="AN850" s="17">
        <v>40.44</v>
      </c>
      <c r="AO850" s="17">
        <v>39.450000000000003</v>
      </c>
      <c r="AP850" s="17">
        <v>3966</v>
      </c>
      <c r="AQ850" s="17">
        <v>0</v>
      </c>
      <c r="AR850" s="17">
        <v>100</v>
      </c>
      <c r="AS850" s="17">
        <v>0</v>
      </c>
      <c r="AT850" s="17">
        <v>51</v>
      </c>
      <c r="AU850" s="17">
        <v>3</v>
      </c>
      <c r="AV850" s="17"/>
      <c r="AW850" s="17"/>
      <c r="AX850" s="17"/>
    </row>
    <row r="851" spans="1:50" x14ac:dyDescent="0.15">
      <c r="A851" s="17" t="s">
        <v>880</v>
      </c>
      <c r="B851" s="17" t="s">
        <v>881</v>
      </c>
      <c r="C851" s="17">
        <v>5.8</v>
      </c>
      <c r="D851" s="17">
        <v>5.8</v>
      </c>
      <c r="E851" s="17">
        <v>5.67</v>
      </c>
      <c r="F851" s="17">
        <v>5.69</v>
      </c>
      <c r="G851" s="17">
        <v>5.79</v>
      </c>
      <c r="H851" s="17">
        <v>930</v>
      </c>
      <c r="I851" s="17">
        <v>1456</v>
      </c>
      <c r="J851" s="17">
        <v>-0.7</v>
      </c>
      <c r="K851" s="17">
        <v>-1.2</v>
      </c>
      <c r="L851" s="17">
        <v>-1.9</v>
      </c>
      <c r="M851" s="17">
        <v>-1.7</v>
      </c>
      <c r="N851" s="17">
        <v>0.2</v>
      </c>
      <c r="O851" s="17">
        <v>15</v>
      </c>
      <c r="P851" s="17">
        <v>-1.9</v>
      </c>
      <c r="Q851" s="17">
        <v>0.4</v>
      </c>
      <c r="R851" s="17">
        <v>0</v>
      </c>
      <c r="S851" s="17">
        <v>-2.2999999999999998</v>
      </c>
      <c r="T851" s="17">
        <v>100</v>
      </c>
      <c r="U851" s="17">
        <v>-54</v>
      </c>
      <c r="V851" s="17">
        <v>0.02</v>
      </c>
      <c r="W851" s="17">
        <v>43</v>
      </c>
      <c r="X851" s="17">
        <v>48</v>
      </c>
      <c r="Y851" s="17">
        <v>-0.2</v>
      </c>
      <c r="Z851" s="17">
        <v>-0.3</v>
      </c>
      <c r="AA851" s="17">
        <v>1010</v>
      </c>
      <c r="AB851" s="17">
        <v>930</v>
      </c>
      <c r="AC851" s="17">
        <v>1456</v>
      </c>
      <c r="AD851" s="17">
        <v>1300</v>
      </c>
      <c r="AE851" s="17">
        <v>-1.4</v>
      </c>
      <c r="AF851" s="17">
        <v>0.4</v>
      </c>
      <c r="AG851" s="17">
        <v>0</v>
      </c>
      <c r="AH851" s="17">
        <v>-1.4</v>
      </c>
      <c r="AI851" s="17">
        <v>0.62</v>
      </c>
      <c r="AJ851" s="17">
        <v>5.7560000000000002</v>
      </c>
      <c r="AK851" s="17">
        <v>0.99</v>
      </c>
      <c r="AL851" s="17">
        <v>86</v>
      </c>
      <c r="AM851" s="17">
        <v>5.73</v>
      </c>
      <c r="AN851" s="17">
        <v>5.8</v>
      </c>
      <c r="AO851" s="17">
        <v>5.67</v>
      </c>
      <c r="AP851" s="17">
        <v>577</v>
      </c>
      <c r="AQ851" s="17">
        <v>100</v>
      </c>
      <c r="AR851" s="17">
        <v>0</v>
      </c>
      <c r="AS851" s="17">
        <v>100</v>
      </c>
      <c r="AT851" s="17">
        <v>33</v>
      </c>
      <c r="AU851" s="17">
        <v>-8</v>
      </c>
      <c r="AV851" s="17"/>
      <c r="AW851" s="17"/>
      <c r="AX851" s="17"/>
    </row>
    <row r="852" spans="1:50" x14ac:dyDescent="0.15">
      <c r="A852" s="17" t="s">
        <v>3220</v>
      </c>
      <c r="B852" s="17" t="s">
        <v>3221</v>
      </c>
      <c r="C852" s="17">
        <v>6.67</v>
      </c>
      <c r="D852" s="17">
        <v>6.71</v>
      </c>
      <c r="E852" s="17">
        <v>6.6</v>
      </c>
      <c r="F852" s="17">
        <v>6.63</v>
      </c>
      <c r="G852" s="17">
        <v>6.67</v>
      </c>
      <c r="H852" s="17">
        <v>1003</v>
      </c>
      <c r="I852" s="17">
        <v>1403</v>
      </c>
      <c r="J852" s="17">
        <v>0</v>
      </c>
      <c r="K852" s="17">
        <v>-0.6</v>
      </c>
      <c r="L852" s="17">
        <v>-0.6</v>
      </c>
      <c r="M852" s="17">
        <v>-0.6</v>
      </c>
      <c r="N852" s="17">
        <v>0</v>
      </c>
      <c r="O852" s="17">
        <v>27</v>
      </c>
      <c r="P852" s="17">
        <v>-1.2</v>
      </c>
      <c r="Q852" s="17">
        <v>0.5</v>
      </c>
      <c r="R852" s="17">
        <v>0.6</v>
      </c>
      <c r="S852" s="17">
        <v>-1.1000000000000001</v>
      </c>
      <c r="T852" s="17">
        <v>64</v>
      </c>
      <c r="U852" s="17">
        <v>-36</v>
      </c>
      <c r="V852" s="17">
        <v>0.02</v>
      </c>
      <c r="W852" s="17">
        <v>43</v>
      </c>
      <c r="X852" s="17">
        <v>273</v>
      </c>
      <c r="Y852" s="17">
        <v>-0.3</v>
      </c>
      <c r="Z852" s="17">
        <v>-0.3</v>
      </c>
      <c r="AA852" s="17">
        <v>944</v>
      </c>
      <c r="AB852" s="17">
        <v>1003</v>
      </c>
      <c r="AC852" s="17">
        <v>1403</v>
      </c>
      <c r="AD852" s="17">
        <v>1300</v>
      </c>
      <c r="AE852" s="17">
        <v>-0.6</v>
      </c>
      <c r="AF852" s="17">
        <v>0.5</v>
      </c>
      <c r="AG852" s="17">
        <v>0.6</v>
      </c>
      <c r="AH852" s="17">
        <v>-0.6</v>
      </c>
      <c r="AI852" s="17">
        <v>0.73</v>
      </c>
      <c r="AJ852" s="17">
        <v>6.8484999999999996</v>
      </c>
      <c r="AK852" s="17">
        <v>0.97</v>
      </c>
      <c r="AL852" s="17">
        <v>43</v>
      </c>
      <c r="AM852" s="17">
        <v>6.64</v>
      </c>
      <c r="AN852" s="17">
        <v>6.71</v>
      </c>
      <c r="AO852" s="17">
        <v>6.6</v>
      </c>
      <c r="AP852" s="17">
        <v>667</v>
      </c>
      <c r="AQ852" s="17">
        <v>67</v>
      </c>
      <c r="AR852" s="17">
        <v>0</v>
      </c>
      <c r="AS852" s="17">
        <v>75</v>
      </c>
      <c r="AT852" s="17">
        <v>25</v>
      </c>
      <c r="AU852" s="17">
        <v>-10</v>
      </c>
      <c r="AV852" s="17"/>
      <c r="AW852" s="17"/>
      <c r="AX852" s="17"/>
    </row>
    <row r="853" spans="1:50" x14ac:dyDescent="0.15">
      <c r="A853" s="17" t="s">
        <v>3256</v>
      </c>
      <c r="B853" s="17" t="s">
        <v>3257</v>
      </c>
      <c r="C853" s="17">
        <v>18</v>
      </c>
      <c r="D853" s="17">
        <v>18</v>
      </c>
      <c r="E853" s="17">
        <v>17.77</v>
      </c>
      <c r="F853" s="17">
        <v>17.79</v>
      </c>
      <c r="G853" s="17">
        <v>18</v>
      </c>
      <c r="H853" s="17">
        <v>930</v>
      </c>
      <c r="I853" s="17">
        <v>1454</v>
      </c>
      <c r="J853" s="17">
        <v>-0.6</v>
      </c>
      <c r="K853" s="17">
        <v>-0.6</v>
      </c>
      <c r="L853" s="17">
        <v>-1.2</v>
      </c>
      <c r="M853" s="17">
        <v>-1.2</v>
      </c>
      <c r="N853" s="17">
        <v>0</v>
      </c>
      <c r="O853" s="17">
        <v>9</v>
      </c>
      <c r="P853" s="17">
        <v>-1.2</v>
      </c>
      <c r="Q853" s="17">
        <v>0.1</v>
      </c>
      <c r="R853" s="17">
        <v>0</v>
      </c>
      <c r="S853" s="17">
        <v>-1.3</v>
      </c>
      <c r="T853" s="17">
        <v>100</v>
      </c>
      <c r="U853" s="17">
        <v>-43</v>
      </c>
      <c r="V853" s="17">
        <v>0.01</v>
      </c>
      <c r="W853" s="17">
        <v>8</v>
      </c>
      <c r="X853" s="17">
        <v>82</v>
      </c>
      <c r="Y853" s="17">
        <v>-0.4</v>
      </c>
      <c r="Z853" s="17">
        <v>-0.3</v>
      </c>
      <c r="AA853" s="17">
        <v>1039</v>
      </c>
      <c r="AB853" s="17">
        <v>930</v>
      </c>
      <c r="AC853" s="17">
        <v>1454</v>
      </c>
      <c r="AD853" s="17">
        <v>1300</v>
      </c>
      <c r="AE853" s="17">
        <v>-0.7</v>
      </c>
      <c r="AF853" s="17">
        <v>0.1</v>
      </c>
      <c r="AG853" s="17">
        <v>0</v>
      </c>
      <c r="AH853" s="17">
        <v>-0.7</v>
      </c>
      <c r="AI853" s="17">
        <v>0.56999999999999995</v>
      </c>
      <c r="AJ853" s="17">
        <v>17.863</v>
      </c>
      <c r="AK853" s="17">
        <v>1</v>
      </c>
      <c r="AL853" s="17">
        <v>100</v>
      </c>
      <c r="AM853" s="17">
        <v>17.88</v>
      </c>
      <c r="AN853" s="17">
        <v>18</v>
      </c>
      <c r="AO853" s="17">
        <v>17.77</v>
      </c>
      <c r="AP853" s="17">
        <v>1792</v>
      </c>
      <c r="AQ853" s="17">
        <v>100</v>
      </c>
      <c r="AR853" s="17">
        <v>0</v>
      </c>
      <c r="AS853" s="17">
        <v>100</v>
      </c>
      <c r="AT853" s="17">
        <v>25</v>
      </c>
      <c r="AU853" s="17">
        <v>-9</v>
      </c>
      <c r="AV853" s="17"/>
      <c r="AW853" s="17"/>
      <c r="AX853" s="17"/>
    </row>
    <row r="854" spans="1:50" x14ac:dyDescent="0.15">
      <c r="A854" s="17" t="s">
        <v>1050</v>
      </c>
      <c r="B854" s="17" t="s">
        <v>1051</v>
      </c>
      <c r="C854" s="17">
        <v>19.13</v>
      </c>
      <c r="D854" s="17">
        <v>19.46</v>
      </c>
      <c r="E854" s="17">
        <v>18.87</v>
      </c>
      <c r="F854" s="17">
        <v>18.89</v>
      </c>
      <c r="G854" s="17">
        <v>19.11</v>
      </c>
      <c r="H854" s="17">
        <v>1001</v>
      </c>
      <c r="I854" s="17">
        <v>1430</v>
      </c>
      <c r="J854" s="17">
        <v>0.2</v>
      </c>
      <c r="K854" s="17">
        <v>-1.5</v>
      </c>
      <c r="L854" s="17">
        <v>-1.3</v>
      </c>
      <c r="M854" s="17">
        <v>-1.2</v>
      </c>
      <c r="N854" s="17">
        <v>0.1</v>
      </c>
      <c r="O854" s="17">
        <v>3</v>
      </c>
      <c r="P854" s="17">
        <v>-3</v>
      </c>
      <c r="Q854" s="17">
        <v>0.1</v>
      </c>
      <c r="R854" s="17">
        <v>1.7</v>
      </c>
      <c r="S854" s="17">
        <v>-1.4</v>
      </c>
      <c r="T854" s="17">
        <v>44</v>
      </c>
      <c r="U854" s="17">
        <v>-47</v>
      </c>
      <c r="V854" s="17">
        <v>0.03</v>
      </c>
      <c r="W854" s="17">
        <v>15</v>
      </c>
      <c r="X854" s="17">
        <v>1063</v>
      </c>
      <c r="Y854" s="17">
        <v>0.1</v>
      </c>
      <c r="Z854" s="17">
        <v>0.4</v>
      </c>
      <c r="AA854" s="17">
        <v>1117</v>
      </c>
      <c r="AB854" s="17">
        <v>1001</v>
      </c>
      <c r="AC854" s="17">
        <v>1430</v>
      </c>
      <c r="AD854" s="17">
        <v>1339</v>
      </c>
      <c r="AE854" s="17">
        <v>-1.6</v>
      </c>
      <c r="AF854" s="17">
        <v>0.1</v>
      </c>
      <c r="AG854" s="17">
        <v>1.7</v>
      </c>
      <c r="AH854" s="17">
        <v>-1.6</v>
      </c>
      <c r="AI854" s="17">
        <v>1.07</v>
      </c>
      <c r="AJ854" s="17">
        <v>18.486000000000001</v>
      </c>
      <c r="AK854" s="17">
        <v>1.02</v>
      </c>
      <c r="AL854" s="17">
        <v>0</v>
      </c>
      <c r="AM854" s="17">
        <v>19.12</v>
      </c>
      <c r="AN854" s="17">
        <v>19.45</v>
      </c>
      <c r="AO854" s="17">
        <v>18.87</v>
      </c>
      <c r="AP854" s="17">
        <v>1920</v>
      </c>
      <c r="AQ854" s="17">
        <v>20</v>
      </c>
      <c r="AR854" s="17">
        <v>60</v>
      </c>
      <c r="AS854" s="17">
        <v>8</v>
      </c>
      <c r="AT854" s="17">
        <v>75</v>
      </c>
      <c r="AU854" s="17">
        <v>-2</v>
      </c>
      <c r="AV854" s="17"/>
      <c r="AW854" s="17"/>
      <c r="AX854" s="17"/>
    </row>
    <row r="855" spans="1:50" x14ac:dyDescent="0.15">
      <c r="A855" s="17" t="s">
        <v>634</v>
      </c>
      <c r="B855" s="17" t="s">
        <v>635</v>
      </c>
      <c r="C855" s="17">
        <v>5.3</v>
      </c>
      <c r="D855" s="17">
        <v>5.35</v>
      </c>
      <c r="E855" s="17">
        <v>5.29</v>
      </c>
      <c r="F855" s="17">
        <v>5.31</v>
      </c>
      <c r="G855" s="17">
        <v>5.32</v>
      </c>
      <c r="H855" s="17">
        <v>944</v>
      </c>
      <c r="I855" s="17">
        <v>1450</v>
      </c>
      <c r="J855" s="17">
        <v>0.6</v>
      </c>
      <c r="K855" s="17">
        <v>-0.4</v>
      </c>
      <c r="L855" s="17">
        <v>0.2</v>
      </c>
      <c r="M855" s="17">
        <v>-0.2</v>
      </c>
      <c r="N855" s="17">
        <v>-0.4</v>
      </c>
      <c r="O855" s="17">
        <v>33</v>
      </c>
      <c r="P855" s="17">
        <v>-0.8</v>
      </c>
      <c r="Q855" s="17">
        <v>0.4</v>
      </c>
      <c r="R855" s="17">
        <v>0.9</v>
      </c>
      <c r="S855" s="17">
        <v>-0.2</v>
      </c>
      <c r="T855" s="17">
        <v>17</v>
      </c>
      <c r="U855" s="17">
        <v>-33</v>
      </c>
      <c r="V855" s="17">
        <v>0.01</v>
      </c>
      <c r="W855" s="17">
        <v>60</v>
      </c>
      <c r="X855" s="17">
        <v>15</v>
      </c>
      <c r="Y855" s="17">
        <v>0</v>
      </c>
      <c r="Z855" s="17">
        <v>0.6</v>
      </c>
      <c r="AA855" s="17">
        <v>931</v>
      </c>
      <c r="AB855" s="17">
        <v>944</v>
      </c>
      <c r="AC855" s="17">
        <v>1450</v>
      </c>
      <c r="AD855" s="17">
        <v>1300</v>
      </c>
      <c r="AE855" s="17">
        <v>-0.4</v>
      </c>
      <c r="AF855" s="17">
        <v>0.4</v>
      </c>
      <c r="AG855" s="17">
        <v>0.9</v>
      </c>
      <c r="AH855" s="17">
        <v>-0.4</v>
      </c>
      <c r="AI855" s="17">
        <v>1.17</v>
      </c>
      <c r="AJ855" s="17">
        <v>5.3555000000000001</v>
      </c>
      <c r="AK855" s="17">
        <v>0.99</v>
      </c>
      <c r="AL855" s="17">
        <v>40</v>
      </c>
      <c r="AM855" s="17">
        <v>5.3</v>
      </c>
      <c r="AN855" s="17">
        <v>5.35</v>
      </c>
      <c r="AO855" s="17">
        <v>5.29</v>
      </c>
      <c r="AP855" s="17">
        <v>533</v>
      </c>
      <c r="AQ855" s="17">
        <v>0</v>
      </c>
      <c r="AR855" s="17">
        <v>0</v>
      </c>
      <c r="AS855" s="17">
        <v>0</v>
      </c>
      <c r="AT855" s="17">
        <v>75</v>
      </c>
      <c r="AU855" s="17">
        <v>9</v>
      </c>
      <c r="AV855" s="17"/>
      <c r="AW855" s="17"/>
      <c r="AX855" s="17"/>
    </row>
    <row r="856" spans="1:50" x14ac:dyDescent="0.15">
      <c r="A856" s="17" t="s">
        <v>250</v>
      </c>
      <c r="B856" s="17" t="s">
        <v>251</v>
      </c>
      <c r="C856" s="17">
        <v>86.09</v>
      </c>
      <c r="D856" s="17">
        <v>86.21</v>
      </c>
      <c r="E856" s="17">
        <v>85.5</v>
      </c>
      <c r="F856" s="17">
        <v>85.76</v>
      </c>
      <c r="G856" s="17">
        <v>86.38</v>
      </c>
      <c r="H856" s="17">
        <v>930</v>
      </c>
      <c r="I856" s="17">
        <v>1324</v>
      </c>
      <c r="J856" s="17">
        <v>-0.7</v>
      </c>
      <c r="K856" s="17">
        <v>0.3</v>
      </c>
      <c r="L856" s="17">
        <v>-0.4</v>
      </c>
      <c r="M856" s="17">
        <v>-0.7</v>
      </c>
      <c r="N856" s="17">
        <v>-0.3</v>
      </c>
      <c r="O856" s="17">
        <v>37</v>
      </c>
      <c r="P856" s="17">
        <v>-0.5</v>
      </c>
      <c r="Q856" s="17">
        <v>0.3</v>
      </c>
      <c r="R856" s="17">
        <v>0.1</v>
      </c>
      <c r="S856" s="17">
        <v>-0.7</v>
      </c>
      <c r="T856" s="17">
        <v>83</v>
      </c>
      <c r="U856" s="17">
        <v>35</v>
      </c>
      <c r="V856" s="17">
        <v>0.01</v>
      </c>
      <c r="W856" s="17">
        <v>0</v>
      </c>
      <c r="X856" s="17">
        <v>146</v>
      </c>
      <c r="Y856" s="17">
        <v>0.1</v>
      </c>
      <c r="Z856" s="17">
        <v>-0.1</v>
      </c>
      <c r="AA856" s="17">
        <v>1130</v>
      </c>
      <c r="AB856" s="17">
        <v>930</v>
      </c>
      <c r="AC856" s="17">
        <v>1324</v>
      </c>
      <c r="AD856" s="17">
        <v>1445</v>
      </c>
      <c r="AE856" s="17">
        <v>0</v>
      </c>
      <c r="AF856" s="17">
        <v>0.3</v>
      </c>
      <c r="AG856" s="17">
        <v>0.1</v>
      </c>
      <c r="AH856" s="17">
        <v>0</v>
      </c>
      <c r="AI856" s="17">
        <v>0.21</v>
      </c>
      <c r="AJ856" s="17">
        <v>87.445499999999996</v>
      </c>
      <c r="AK856" s="17">
        <v>0.98</v>
      </c>
      <c r="AL856" s="17">
        <v>124</v>
      </c>
      <c r="AM856" s="17">
        <v>85.51</v>
      </c>
      <c r="AN856" s="17">
        <v>86.21</v>
      </c>
      <c r="AO856" s="17">
        <v>85.5</v>
      </c>
      <c r="AP856" s="17">
        <v>8579</v>
      </c>
      <c r="AQ856" s="17">
        <v>0</v>
      </c>
      <c r="AR856" s="17">
        <v>75</v>
      </c>
      <c r="AS856" s="17">
        <v>60</v>
      </c>
      <c r="AT856" s="17">
        <v>23</v>
      </c>
      <c r="AU856" s="17">
        <v>-8</v>
      </c>
      <c r="AV856" s="17"/>
      <c r="AW856" s="17"/>
      <c r="AX856" s="17"/>
    </row>
    <row r="857" spans="1:50" x14ac:dyDescent="0.15">
      <c r="A857" s="17" t="s">
        <v>610</v>
      </c>
      <c r="B857" s="17" t="s">
        <v>611</v>
      </c>
      <c r="C857" s="17">
        <v>40.880000000000003</v>
      </c>
      <c r="D857" s="17">
        <v>41.46</v>
      </c>
      <c r="E857" s="17">
        <v>40.36</v>
      </c>
      <c r="F857" s="17">
        <v>40.700000000000003</v>
      </c>
      <c r="G857" s="17">
        <v>40.82</v>
      </c>
      <c r="H857" s="17">
        <v>936</v>
      </c>
      <c r="I857" s="17">
        <v>1018</v>
      </c>
      <c r="J857" s="17">
        <v>-0.4</v>
      </c>
      <c r="K857" s="17">
        <v>0</v>
      </c>
      <c r="L857" s="17">
        <v>-0.4</v>
      </c>
      <c r="M857" s="17">
        <v>-0.3</v>
      </c>
      <c r="N857" s="17">
        <v>0.1</v>
      </c>
      <c r="O857" s="17">
        <v>31</v>
      </c>
      <c r="P857" s="17">
        <v>-1.9</v>
      </c>
      <c r="Q857" s="17">
        <v>0.8</v>
      </c>
      <c r="R857" s="17">
        <v>1.4</v>
      </c>
      <c r="S857" s="17">
        <v>-1.3</v>
      </c>
      <c r="T857" s="17">
        <v>47</v>
      </c>
      <c r="U857" s="17">
        <v>0</v>
      </c>
      <c r="V857" s="17">
        <v>0.03</v>
      </c>
      <c r="W857" s="17">
        <v>31</v>
      </c>
      <c r="X857" s="17">
        <v>95</v>
      </c>
      <c r="Y857" s="17">
        <v>0</v>
      </c>
      <c r="Z857" s="17">
        <v>0.9</v>
      </c>
      <c r="AA857" s="17">
        <v>1018</v>
      </c>
      <c r="AB857" s="17">
        <v>936</v>
      </c>
      <c r="AC857" s="17">
        <v>1402</v>
      </c>
      <c r="AD857" s="17">
        <v>1412</v>
      </c>
      <c r="AE857" s="17">
        <v>-0.1</v>
      </c>
      <c r="AF857" s="17">
        <v>0.6</v>
      </c>
      <c r="AG857" s="17">
        <v>1.4</v>
      </c>
      <c r="AH857" s="17">
        <v>-0.1</v>
      </c>
      <c r="AI857" s="17">
        <v>0.56999999999999995</v>
      </c>
      <c r="AJ857" s="17">
        <v>38.967500000000001</v>
      </c>
      <c r="AK857" s="17">
        <v>1.04</v>
      </c>
      <c r="AL857" s="17">
        <v>42</v>
      </c>
      <c r="AM857" s="17">
        <v>40.36</v>
      </c>
      <c r="AN857" s="17">
        <v>41.46</v>
      </c>
      <c r="AO857" s="17">
        <v>40.450000000000003</v>
      </c>
      <c r="AP857" s="17">
        <v>4075</v>
      </c>
      <c r="AQ857" s="17">
        <v>100</v>
      </c>
      <c r="AR857" s="17">
        <v>75</v>
      </c>
      <c r="AS857" s="17">
        <v>6</v>
      </c>
      <c r="AT857" s="17">
        <v>63</v>
      </c>
      <c r="AU857" s="17">
        <v>6</v>
      </c>
      <c r="AV857" s="17"/>
      <c r="AW857" s="17"/>
      <c r="AX857" s="17"/>
    </row>
    <row r="858" spans="1:50" x14ac:dyDescent="0.15">
      <c r="A858" s="17" t="s">
        <v>578</v>
      </c>
      <c r="B858" s="17" t="s">
        <v>579</v>
      </c>
      <c r="C858" s="17">
        <v>6.9</v>
      </c>
      <c r="D858" s="17">
        <v>6.96</v>
      </c>
      <c r="E858" s="17">
        <v>6.71</v>
      </c>
      <c r="F858" s="17">
        <v>6.78</v>
      </c>
      <c r="G858" s="17">
        <v>6.92</v>
      </c>
      <c r="H858" s="17">
        <v>1036</v>
      </c>
      <c r="I858" s="17">
        <v>1441</v>
      </c>
      <c r="J858" s="17">
        <v>-0.9</v>
      </c>
      <c r="K858" s="17">
        <v>-0.9</v>
      </c>
      <c r="L858" s="17">
        <v>-1.8</v>
      </c>
      <c r="M858" s="17">
        <v>-2</v>
      </c>
      <c r="N858" s="17">
        <v>-0.3</v>
      </c>
      <c r="O858" s="17">
        <v>28</v>
      </c>
      <c r="P858" s="17">
        <v>-2.6</v>
      </c>
      <c r="Q858" s="17">
        <v>1</v>
      </c>
      <c r="R858" s="17">
        <v>0.9</v>
      </c>
      <c r="S858" s="17">
        <v>-2.8</v>
      </c>
      <c r="T858" s="17">
        <v>76</v>
      </c>
      <c r="U858" s="17">
        <v>-24</v>
      </c>
      <c r="V858" s="17">
        <v>0.04</v>
      </c>
      <c r="W858" s="17">
        <v>14</v>
      </c>
      <c r="X858" s="17">
        <v>1313</v>
      </c>
      <c r="Y858" s="17">
        <v>-0.4</v>
      </c>
      <c r="Z858" s="17">
        <v>-0.9</v>
      </c>
      <c r="AA858" s="17">
        <v>953</v>
      </c>
      <c r="AB858" s="17">
        <v>1036</v>
      </c>
      <c r="AC858" s="17">
        <v>1441</v>
      </c>
      <c r="AD858" s="17">
        <v>1300</v>
      </c>
      <c r="AE858" s="17">
        <v>-1</v>
      </c>
      <c r="AF858" s="17">
        <v>1</v>
      </c>
      <c r="AG858" s="17">
        <v>0.9</v>
      </c>
      <c r="AH858" s="17">
        <v>-1</v>
      </c>
      <c r="AI858" s="17">
        <v>0.52</v>
      </c>
      <c r="AJ858" s="17">
        <v>6.7725</v>
      </c>
      <c r="AK858" s="17">
        <v>1</v>
      </c>
      <c r="AL858" s="17">
        <v>71</v>
      </c>
      <c r="AM858" s="17">
        <v>6.82</v>
      </c>
      <c r="AN858" s="17">
        <v>6.96</v>
      </c>
      <c r="AO858" s="17">
        <v>6.71</v>
      </c>
      <c r="AP858" s="17">
        <v>685</v>
      </c>
      <c r="AQ858" s="17">
        <v>100</v>
      </c>
      <c r="AR858" s="17">
        <v>0</v>
      </c>
      <c r="AS858" s="17">
        <v>100</v>
      </c>
      <c r="AT858" s="17">
        <v>0</v>
      </c>
      <c r="AU858" s="17">
        <v>-10</v>
      </c>
      <c r="AV858" s="17"/>
      <c r="AW858" s="17"/>
      <c r="AX858" s="17"/>
    </row>
    <row r="859" spans="1:50" x14ac:dyDescent="0.15">
      <c r="A859" s="17" t="s">
        <v>3286</v>
      </c>
      <c r="B859" s="17" t="s">
        <v>3287</v>
      </c>
      <c r="C859" s="17">
        <v>6.25</v>
      </c>
      <c r="D859" s="17">
        <v>6.41</v>
      </c>
      <c r="E859" s="17">
        <v>6.22</v>
      </c>
      <c r="F859" s="17">
        <v>6.26</v>
      </c>
      <c r="G859" s="17">
        <v>6.24</v>
      </c>
      <c r="H859" s="17">
        <v>947</v>
      </c>
      <c r="I859" s="17">
        <v>1325</v>
      </c>
      <c r="J859" s="17">
        <v>0.2</v>
      </c>
      <c r="K859" s="17">
        <v>0</v>
      </c>
      <c r="L859" s="17">
        <v>0.2</v>
      </c>
      <c r="M859" s="17">
        <v>0.3</v>
      </c>
      <c r="N859" s="17">
        <v>0.2</v>
      </c>
      <c r="O859" s="17">
        <v>21</v>
      </c>
      <c r="P859" s="17">
        <v>-2.4</v>
      </c>
      <c r="Q859" s="17">
        <v>0.6</v>
      </c>
      <c r="R859" s="17">
        <v>2.5</v>
      </c>
      <c r="S859" s="17">
        <v>-0.5</v>
      </c>
      <c r="T859" s="17">
        <v>16</v>
      </c>
      <c r="U859" s="17">
        <v>0</v>
      </c>
      <c r="V859" s="17">
        <v>0.03</v>
      </c>
      <c r="W859" s="17">
        <v>17</v>
      </c>
      <c r="X859" s="17">
        <v>177</v>
      </c>
      <c r="Y859" s="17">
        <v>1</v>
      </c>
      <c r="Z859" s="17">
        <v>1.4</v>
      </c>
      <c r="AA859" s="17">
        <v>1121</v>
      </c>
      <c r="AB859" s="17">
        <v>947</v>
      </c>
      <c r="AC859" s="17">
        <v>1325</v>
      </c>
      <c r="AD859" s="17">
        <v>1300</v>
      </c>
      <c r="AE859" s="17">
        <v>-0.3</v>
      </c>
      <c r="AF859" s="17">
        <v>0.6</v>
      </c>
      <c r="AG859" s="17">
        <v>2.6</v>
      </c>
      <c r="AH859" s="17">
        <v>-0.3</v>
      </c>
      <c r="AI859" s="17">
        <v>0.95</v>
      </c>
      <c r="AJ859" s="17">
        <v>5.9935</v>
      </c>
      <c r="AK859" s="17">
        <v>1.04</v>
      </c>
      <c r="AL859" s="17">
        <v>6</v>
      </c>
      <c r="AM859" s="17">
        <v>6.23</v>
      </c>
      <c r="AN859" s="17">
        <v>6.41</v>
      </c>
      <c r="AO859" s="17">
        <v>6.22</v>
      </c>
      <c r="AP859" s="17">
        <v>628</v>
      </c>
      <c r="AQ859" s="17">
        <v>0</v>
      </c>
      <c r="AR859" s="17">
        <v>100</v>
      </c>
      <c r="AS859" s="17">
        <v>0</v>
      </c>
      <c r="AT859" s="17">
        <v>82</v>
      </c>
      <c r="AU859" s="17">
        <v>6</v>
      </c>
      <c r="AV859" s="17"/>
      <c r="AW859" s="17"/>
      <c r="AX859" s="17"/>
    </row>
    <row r="860" spans="1:50" x14ac:dyDescent="0.15">
      <c r="A860" s="17" t="s">
        <v>756</v>
      </c>
      <c r="B860" s="17" t="s">
        <v>757</v>
      </c>
      <c r="C860" s="17">
        <v>11.11</v>
      </c>
      <c r="D860" s="17">
        <v>11.15</v>
      </c>
      <c r="E860" s="17">
        <v>11.05</v>
      </c>
      <c r="F860" s="17">
        <v>11.12</v>
      </c>
      <c r="G860" s="17">
        <v>11.19</v>
      </c>
      <c r="H860" s="17">
        <v>932</v>
      </c>
      <c r="I860" s="17">
        <v>1312</v>
      </c>
      <c r="J860" s="17">
        <v>-0.4</v>
      </c>
      <c r="K860" s="17">
        <v>0.5</v>
      </c>
      <c r="L860" s="17">
        <v>0.1</v>
      </c>
      <c r="M860" s="17">
        <v>-0.6</v>
      </c>
      <c r="N860" s="17">
        <v>-0.7</v>
      </c>
      <c r="O860" s="17">
        <v>70</v>
      </c>
      <c r="P860" s="17">
        <v>-0.3</v>
      </c>
      <c r="Q860" s="17">
        <v>0.6</v>
      </c>
      <c r="R860" s="17">
        <v>0.4</v>
      </c>
      <c r="S860" s="17">
        <v>-0.5</v>
      </c>
      <c r="T860" s="17">
        <v>60</v>
      </c>
      <c r="U860" s="17">
        <v>50</v>
      </c>
      <c r="V860" s="17">
        <v>0.01</v>
      </c>
      <c r="W860" s="17">
        <v>11</v>
      </c>
      <c r="X860" s="17">
        <v>269</v>
      </c>
      <c r="Y860" s="17">
        <v>-0.1</v>
      </c>
      <c r="Z860" s="17">
        <v>-0.2</v>
      </c>
      <c r="AA860" s="17">
        <v>1120</v>
      </c>
      <c r="AB860" s="17">
        <v>932</v>
      </c>
      <c r="AC860" s="17">
        <v>1312</v>
      </c>
      <c r="AD860" s="17">
        <v>1326</v>
      </c>
      <c r="AE860" s="17">
        <v>-0.1</v>
      </c>
      <c r="AF860" s="17">
        <v>0.5</v>
      </c>
      <c r="AG860" s="17">
        <v>0.4</v>
      </c>
      <c r="AH860" s="17">
        <v>-0.1</v>
      </c>
      <c r="AI860" s="17">
        <v>0.5</v>
      </c>
      <c r="AJ860" s="17">
        <v>11.22</v>
      </c>
      <c r="AK860" s="17">
        <v>0.99</v>
      </c>
      <c r="AL860" s="17">
        <v>144</v>
      </c>
      <c r="AM860" s="17">
        <v>11.06</v>
      </c>
      <c r="AN860" s="17">
        <v>11.15</v>
      </c>
      <c r="AO860" s="17">
        <v>11.06</v>
      </c>
      <c r="AP860" s="17">
        <v>1113</v>
      </c>
      <c r="AQ860" s="17">
        <v>67</v>
      </c>
      <c r="AR860" s="17">
        <v>33</v>
      </c>
      <c r="AS860" s="17">
        <v>50</v>
      </c>
      <c r="AT860" s="17">
        <v>25</v>
      </c>
      <c r="AU860" s="17">
        <v>-3</v>
      </c>
      <c r="AV860" s="17"/>
      <c r="AW860" s="17"/>
      <c r="AX860" s="17"/>
    </row>
    <row r="861" spans="1:50" x14ac:dyDescent="0.15">
      <c r="A861" s="17" t="s">
        <v>192</v>
      </c>
      <c r="B861" s="17" t="s">
        <v>193</v>
      </c>
      <c r="C861" s="17">
        <v>28.65</v>
      </c>
      <c r="D861" s="17">
        <v>30.65</v>
      </c>
      <c r="E861" s="17">
        <v>28.47</v>
      </c>
      <c r="F861" s="17">
        <v>30.29</v>
      </c>
      <c r="G861" s="17">
        <v>28.74</v>
      </c>
      <c r="H861" s="17">
        <v>1311</v>
      </c>
      <c r="I861" s="17">
        <v>939</v>
      </c>
      <c r="J861" s="17">
        <v>4</v>
      </c>
      <c r="K861" s="17">
        <v>1.6</v>
      </c>
      <c r="L861" s="17">
        <v>5.6</v>
      </c>
      <c r="M861" s="17">
        <v>5.3</v>
      </c>
      <c r="N861" s="17">
        <v>-0.3</v>
      </c>
      <c r="O861" s="17">
        <v>83</v>
      </c>
      <c r="P861" s="17">
        <v>-1.2</v>
      </c>
      <c r="Q861" s="17">
        <v>6.2</v>
      </c>
      <c r="R861" s="17">
        <v>6.7</v>
      </c>
      <c r="S861" s="17">
        <v>-0.6</v>
      </c>
      <c r="T861" s="17">
        <v>8</v>
      </c>
      <c r="U861" s="17">
        <v>22</v>
      </c>
      <c r="V861" s="17">
        <v>7.0000000000000007E-2</v>
      </c>
      <c r="W861" s="17">
        <v>89</v>
      </c>
      <c r="X861" s="17">
        <v>2056</v>
      </c>
      <c r="Y861" s="17">
        <v>0</v>
      </c>
      <c r="Z861" s="17">
        <v>-0.6</v>
      </c>
      <c r="AA861" s="17">
        <v>939</v>
      </c>
      <c r="AB861" s="17">
        <v>1112</v>
      </c>
      <c r="AC861" s="17">
        <v>1300</v>
      </c>
      <c r="AD861" s="17">
        <v>1311</v>
      </c>
      <c r="AE861" s="17">
        <v>-1.1000000000000001</v>
      </c>
      <c r="AF861" s="17">
        <v>1.5</v>
      </c>
      <c r="AG861" s="17">
        <v>4.5999999999999996</v>
      </c>
      <c r="AH861" s="17">
        <v>-1.1000000000000001</v>
      </c>
      <c r="AI861" s="17">
        <v>0.76</v>
      </c>
      <c r="AJ861" s="17">
        <v>28.542000000000002</v>
      </c>
      <c r="AK861" s="17">
        <v>1.06</v>
      </c>
      <c r="AL861" s="17">
        <v>18</v>
      </c>
      <c r="AM861" s="17">
        <v>28.47</v>
      </c>
      <c r="AN861" s="17">
        <v>29.97</v>
      </c>
      <c r="AO861" s="17">
        <v>29.84</v>
      </c>
      <c r="AP861" s="17">
        <v>3063</v>
      </c>
      <c r="AQ861" s="17">
        <v>0</v>
      </c>
      <c r="AR861" s="17">
        <v>0</v>
      </c>
      <c r="AS861" s="17">
        <v>86</v>
      </c>
      <c r="AT861" s="17">
        <v>10</v>
      </c>
      <c r="AU861" s="17">
        <v>-9</v>
      </c>
      <c r="AV861" s="17"/>
      <c r="AW861" s="17"/>
      <c r="AX861" s="17"/>
    </row>
    <row r="862" spans="1:50" x14ac:dyDescent="0.15">
      <c r="A862" s="17" t="s">
        <v>120</v>
      </c>
      <c r="B862" s="17" t="s">
        <v>121</v>
      </c>
      <c r="C862" s="17">
        <v>8.34</v>
      </c>
      <c r="D862" s="17">
        <v>8.6199999999999992</v>
      </c>
      <c r="E862" s="17">
        <v>8.16</v>
      </c>
      <c r="F862" s="17">
        <v>8.26</v>
      </c>
      <c r="G862" s="17">
        <v>8.43</v>
      </c>
      <c r="H862" s="17">
        <v>955</v>
      </c>
      <c r="I862" s="17">
        <v>1323</v>
      </c>
      <c r="J862" s="17">
        <v>-0.6</v>
      </c>
      <c r="K862" s="17">
        <v>-0.4</v>
      </c>
      <c r="L862" s="17">
        <v>-1</v>
      </c>
      <c r="M862" s="17">
        <v>-2</v>
      </c>
      <c r="N862" s="17">
        <v>-1.1000000000000001</v>
      </c>
      <c r="O862" s="17">
        <v>22</v>
      </c>
      <c r="P862" s="17">
        <v>-4.3</v>
      </c>
      <c r="Q862" s="17">
        <v>1.2</v>
      </c>
      <c r="R862" s="17">
        <v>3.3</v>
      </c>
      <c r="S862" s="17">
        <v>-2.2000000000000002</v>
      </c>
      <c r="T862" s="17">
        <v>39</v>
      </c>
      <c r="U862" s="17">
        <v>-7</v>
      </c>
      <c r="V862" s="17">
        <v>0.05</v>
      </c>
      <c r="W862" s="17">
        <v>6</v>
      </c>
      <c r="X862" s="17">
        <v>2245</v>
      </c>
      <c r="Y862" s="17">
        <v>-0.1</v>
      </c>
      <c r="Z862" s="17">
        <v>-0.5</v>
      </c>
      <c r="AA862" s="17">
        <v>1126</v>
      </c>
      <c r="AB862" s="17">
        <v>955</v>
      </c>
      <c r="AC862" s="17">
        <v>1323</v>
      </c>
      <c r="AD862" s="17">
        <v>1300</v>
      </c>
      <c r="AE862" s="17">
        <v>-0.8</v>
      </c>
      <c r="AF862" s="17">
        <v>1.2</v>
      </c>
      <c r="AG862" s="17">
        <v>3.2</v>
      </c>
      <c r="AH862" s="17">
        <v>-0.8</v>
      </c>
      <c r="AI862" s="17">
        <v>0.73</v>
      </c>
      <c r="AJ862" s="17">
        <v>7.2629999999999999</v>
      </c>
      <c r="AK862" s="17">
        <v>1.1399999999999999</v>
      </c>
      <c r="AL862" s="17">
        <v>47</v>
      </c>
      <c r="AM862" s="17">
        <v>8.27</v>
      </c>
      <c r="AN862" s="17">
        <v>8.61</v>
      </c>
      <c r="AO862" s="17">
        <v>8.16</v>
      </c>
      <c r="AP862" s="17">
        <v>833</v>
      </c>
      <c r="AQ862" s="17">
        <v>33</v>
      </c>
      <c r="AR862" s="17">
        <v>0</v>
      </c>
      <c r="AS862" s="17">
        <v>44</v>
      </c>
      <c r="AT862" s="17">
        <v>0</v>
      </c>
      <c r="AU862" s="17">
        <v>-8</v>
      </c>
      <c r="AV862" s="17"/>
      <c r="AW862" s="17"/>
      <c r="AX862" s="17"/>
    </row>
    <row r="863" spans="1:50" x14ac:dyDescent="0.15">
      <c r="A863" s="17" t="s">
        <v>1054</v>
      </c>
      <c r="B863" s="17" t="s">
        <v>1055</v>
      </c>
      <c r="C863" s="17">
        <v>14.59</v>
      </c>
      <c r="D863" s="17">
        <v>14.59</v>
      </c>
      <c r="E863" s="17">
        <v>14.59</v>
      </c>
      <c r="F863" s="17">
        <v>14.59</v>
      </c>
      <c r="G863" s="17">
        <v>14.59</v>
      </c>
      <c r="H863" s="17">
        <v>930</v>
      </c>
      <c r="I863" s="17">
        <v>1500</v>
      </c>
      <c r="J863" s="17">
        <v>0</v>
      </c>
      <c r="K863" s="17">
        <v>0</v>
      </c>
      <c r="L863" s="17">
        <v>0</v>
      </c>
      <c r="M863" s="17">
        <v>0</v>
      </c>
      <c r="N863" s="17">
        <v>0</v>
      </c>
      <c r="O863" s="17">
        <v>0</v>
      </c>
      <c r="P863" s="17">
        <v>0</v>
      </c>
      <c r="Q863" s="17">
        <v>0</v>
      </c>
      <c r="R863" s="17">
        <v>0</v>
      </c>
      <c r="S863" s="17">
        <v>0</v>
      </c>
      <c r="T863" s="17">
        <v>0</v>
      </c>
      <c r="U863" s="17">
        <v>0</v>
      </c>
      <c r="V863" s="17">
        <v>0</v>
      </c>
      <c r="W863" s="17">
        <v>0</v>
      </c>
      <c r="X863" s="17">
        <v>0</v>
      </c>
      <c r="Y863" s="17">
        <v>0</v>
      </c>
      <c r="Z863" s="17">
        <v>0</v>
      </c>
      <c r="AA863" s="17">
        <v>1130</v>
      </c>
      <c r="AB863" s="17">
        <v>930</v>
      </c>
      <c r="AC863" s="17">
        <v>1500</v>
      </c>
      <c r="AD863" s="17">
        <v>1300</v>
      </c>
      <c r="AE863" s="17">
        <v>0</v>
      </c>
      <c r="AF863" s="17">
        <v>0</v>
      </c>
      <c r="AG863" s="17">
        <v>0</v>
      </c>
      <c r="AH863" s="17">
        <v>0</v>
      </c>
      <c r="AI863" s="17">
        <v>0</v>
      </c>
      <c r="AJ863" s="17">
        <v>16.449000000000002</v>
      </c>
      <c r="AK863" s="17">
        <v>0.89</v>
      </c>
      <c r="AL863" s="17">
        <v>0</v>
      </c>
      <c r="AM863" s="17">
        <v>14.59</v>
      </c>
      <c r="AN863" s="17">
        <v>14.59</v>
      </c>
      <c r="AO863" s="17">
        <v>14.59</v>
      </c>
      <c r="AP863" s="17">
        <v>1459</v>
      </c>
      <c r="AQ863" s="17">
        <v>0</v>
      </c>
      <c r="AR863" s="17">
        <v>0</v>
      </c>
      <c r="AS863" s="17">
        <v>0</v>
      </c>
      <c r="AT863" s="17">
        <v>0</v>
      </c>
      <c r="AU863" s="17">
        <v>0</v>
      </c>
      <c r="AV863" s="17"/>
      <c r="AW863" s="17"/>
      <c r="AX863" s="17"/>
    </row>
    <row r="864" spans="1:50" x14ac:dyDescent="0.15">
      <c r="A864" s="17" t="s">
        <v>154</v>
      </c>
      <c r="B864" s="17" t="s">
        <v>155</v>
      </c>
      <c r="C864" s="17">
        <v>6.95</v>
      </c>
      <c r="D864" s="17">
        <v>6.99</v>
      </c>
      <c r="E864" s="17">
        <v>6.91</v>
      </c>
      <c r="F864" s="17">
        <v>6.97</v>
      </c>
      <c r="G864" s="17">
        <v>6.97</v>
      </c>
      <c r="H864" s="17">
        <v>1342</v>
      </c>
      <c r="I864" s="17">
        <v>1007</v>
      </c>
      <c r="J864" s="17">
        <v>0.3</v>
      </c>
      <c r="K864" s="17">
        <v>0</v>
      </c>
      <c r="L864" s="17">
        <v>0.3</v>
      </c>
      <c r="M864" s="17">
        <v>0</v>
      </c>
      <c r="N864" s="17">
        <v>-0.3</v>
      </c>
      <c r="O864" s="17">
        <v>75</v>
      </c>
      <c r="P864" s="17">
        <v>-0.3</v>
      </c>
      <c r="Q864" s="17">
        <v>0.9</v>
      </c>
      <c r="R864" s="17">
        <v>0.6</v>
      </c>
      <c r="S864" s="17">
        <v>-0.6</v>
      </c>
      <c r="T864" s="17">
        <v>50</v>
      </c>
      <c r="U864" s="17">
        <v>0</v>
      </c>
      <c r="V864" s="17">
        <v>0.01</v>
      </c>
      <c r="W864" s="17">
        <v>86</v>
      </c>
      <c r="X864" s="17">
        <v>55</v>
      </c>
      <c r="Y864" s="17">
        <v>-0.1</v>
      </c>
      <c r="Z864" s="17">
        <v>-0.1</v>
      </c>
      <c r="AA864" s="17">
        <v>1007</v>
      </c>
      <c r="AB864" s="17">
        <v>1115</v>
      </c>
      <c r="AC864" s="17">
        <v>1304</v>
      </c>
      <c r="AD864" s="17">
        <v>1342</v>
      </c>
      <c r="AE864" s="17">
        <v>-0.3</v>
      </c>
      <c r="AF864" s="17">
        <v>0.7</v>
      </c>
      <c r="AG864" s="17">
        <v>0.4</v>
      </c>
      <c r="AH864" s="17">
        <v>-0.3</v>
      </c>
      <c r="AI864" s="17">
        <v>0.62</v>
      </c>
      <c r="AJ864" s="17">
        <v>7.0960000000000001</v>
      </c>
      <c r="AK864" s="17">
        <v>0.98</v>
      </c>
      <c r="AL864" s="17">
        <v>86</v>
      </c>
      <c r="AM864" s="17">
        <v>6.91</v>
      </c>
      <c r="AN864" s="17">
        <v>6.98</v>
      </c>
      <c r="AO864" s="17">
        <v>6.92</v>
      </c>
      <c r="AP864" s="17">
        <v>699</v>
      </c>
      <c r="AQ864" s="17">
        <v>100</v>
      </c>
      <c r="AR864" s="17">
        <v>0</v>
      </c>
      <c r="AS864" s="17">
        <v>100</v>
      </c>
      <c r="AT864" s="17">
        <v>75</v>
      </c>
      <c r="AU864" s="17">
        <v>-2</v>
      </c>
      <c r="AV864" s="17"/>
      <c r="AW864" s="17"/>
      <c r="AX864" s="17"/>
    </row>
    <row r="865" spans="1:50" x14ac:dyDescent="0.15">
      <c r="A865" s="17" t="s">
        <v>134</v>
      </c>
      <c r="B865" s="17" t="s">
        <v>135</v>
      </c>
      <c r="C865" s="17">
        <v>2.88</v>
      </c>
      <c r="D865" s="17">
        <v>2.9</v>
      </c>
      <c r="E865" s="17">
        <v>2.82</v>
      </c>
      <c r="F865" s="17">
        <v>2.83</v>
      </c>
      <c r="G865" s="17">
        <v>2.89</v>
      </c>
      <c r="H865" s="17">
        <v>956</v>
      </c>
      <c r="I865" s="17">
        <v>1445</v>
      </c>
      <c r="J865" s="17">
        <v>-0.7</v>
      </c>
      <c r="K865" s="17">
        <v>-1</v>
      </c>
      <c r="L865" s="17">
        <v>-1.8</v>
      </c>
      <c r="M865" s="17">
        <v>-2.1</v>
      </c>
      <c r="N865" s="17">
        <v>-0.3</v>
      </c>
      <c r="O865" s="17">
        <v>13</v>
      </c>
      <c r="P865" s="17">
        <v>-2.4</v>
      </c>
      <c r="Q865" s="17">
        <v>0.4</v>
      </c>
      <c r="R865" s="17">
        <v>0.7</v>
      </c>
      <c r="S865" s="17">
        <v>-2.1</v>
      </c>
      <c r="T865" s="17">
        <v>75</v>
      </c>
      <c r="U865" s="17">
        <v>-37</v>
      </c>
      <c r="V865" s="17">
        <v>0.03</v>
      </c>
      <c r="W865" s="17">
        <v>20</v>
      </c>
      <c r="X865" s="17">
        <v>443</v>
      </c>
      <c r="Y865" s="17">
        <v>0</v>
      </c>
      <c r="Z865" s="17">
        <v>-0.3</v>
      </c>
      <c r="AA865" s="17">
        <v>1130</v>
      </c>
      <c r="AB865" s="17">
        <v>956</v>
      </c>
      <c r="AC865" s="17">
        <v>1445</v>
      </c>
      <c r="AD865" s="17">
        <v>1300</v>
      </c>
      <c r="AE865" s="17">
        <v>-1</v>
      </c>
      <c r="AF865" s="17">
        <v>0.4</v>
      </c>
      <c r="AG865" s="17">
        <v>0.7</v>
      </c>
      <c r="AH865" s="17">
        <v>-1.1000000000000001</v>
      </c>
      <c r="AI865" s="17">
        <v>0.62</v>
      </c>
      <c r="AJ865" s="17">
        <v>2.7865000000000002</v>
      </c>
      <c r="AK865" s="17">
        <v>1.02</v>
      </c>
      <c r="AL865" s="17">
        <v>80</v>
      </c>
      <c r="AM865" s="17">
        <v>2.85</v>
      </c>
      <c r="AN865" s="17">
        <v>2.9</v>
      </c>
      <c r="AO865" s="17">
        <v>2.82</v>
      </c>
      <c r="AP865" s="17">
        <v>286</v>
      </c>
      <c r="AQ865" s="17">
        <v>50</v>
      </c>
      <c r="AR865" s="17">
        <v>50</v>
      </c>
      <c r="AS865" s="17">
        <v>50</v>
      </c>
      <c r="AT865" s="17">
        <v>0</v>
      </c>
      <c r="AU865" s="17">
        <v>-10</v>
      </c>
      <c r="AV865" s="17"/>
      <c r="AW865" s="17"/>
      <c r="AX865" s="17"/>
    </row>
    <row r="866" spans="1:50" x14ac:dyDescent="0.15">
      <c r="A866" s="17" t="s">
        <v>3190</v>
      </c>
      <c r="B866" s="17" t="s">
        <v>3191</v>
      </c>
      <c r="C866" s="17">
        <v>4.38</v>
      </c>
      <c r="D866" s="17">
        <v>4.4000000000000004</v>
      </c>
      <c r="E866" s="17">
        <v>4.34</v>
      </c>
      <c r="F866" s="17">
        <v>4.3499999999999996</v>
      </c>
      <c r="G866" s="17">
        <v>4.3899999999999997</v>
      </c>
      <c r="H866" s="17">
        <v>946</v>
      </c>
      <c r="I866" s="17">
        <v>1500</v>
      </c>
      <c r="J866" s="17">
        <v>-0.5</v>
      </c>
      <c r="K866" s="17">
        <v>-0.2</v>
      </c>
      <c r="L866" s="17">
        <v>-0.7</v>
      </c>
      <c r="M866" s="17">
        <v>-0.9</v>
      </c>
      <c r="N866" s="17">
        <v>-0.2</v>
      </c>
      <c r="O866" s="17">
        <v>17</v>
      </c>
      <c r="P866" s="17">
        <v>-1.1000000000000001</v>
      </c>
      <c r="Q866" s="17">
        <v>0.2</v>
      </c>
      <c r="R866" s="17">
        <v>0.5</v>
      </c>
      <c r="S866" s="17">
        <v>-0.9</v>
      </c>
      <c r="T866" s="17">
        <v>67</v>
      </c>
      <c r="U866" s="17">
        <v>-17</v>
      </c>
      <c r="V866" s="17">
        <v>0.01</v>
      </c>
      <c r="W866" s="17">
        <v>20</v>
      </c>
      <c r="X866" s="17">
        <v>97</v>
      </c>
      <c r="Y866" s="17">
        <v>0</v>
      </c>
      <c r="Z866" s="17">
        <v>0</v>
      </c>
      <c r="AA866" s="17">
        <v>1124</v>
      </c>
      <c r="AB866" s="17">
        <v>946</v>
      </c>
      <c r="AC866" s="17">
        <v>1500</v>
      </c>
      <c r="AD866" s="17">
        <v>1300</v>
      </c>
      <c r="AE866" s="17">
        <v>-0.5</v>
      </c>
      <c r="AF866" s="17">
        <v>0.2</v>
      </c>
      <c r="AG866" s="17">
        <v>0.5</v>
      </c>
      <c r="AH866" s="17">
        <v>-0.5</v>
      </c>
      <c r="AI866" s="17">
        <v>0.67</v>
      </c>
      <c r="AJ866" s="17">
        <v>4.3254999999999999</v>
      </c>
      <c r="AK866" s="17">
        <v>1.01</v>
      </c>
      <c r="AL866" s="17">
        <v>80</v>
      </c>
      <c r="AM866" s="17">
        <v>4.3499999999999996</v>
      </c>
      <c r="AN866" s="17">
        <v>4.4000000000000004</v>
      </c>
      <c r="AO866" s="17">
        <v>4.34</v>
      </c>
      <c r="AP866" s="17">
        <v>437</v>
      </c>
      <c r="AQ866" s="17">
        <v>100</v>
      </c>
      <c r="AR866" s="17">
        <v>100</v>
      </c>
      <c r="AS866" s="17">
        <v>100</v>
      </c>
      <c r="AT866" s="17">
        <v>100</v>
      </c>
      <c r="AU866" s="17">
        <v>-7</v>
      </c>
      <c r="AV866" s="17"/>
      <c r="AW866" s="17"/>
      <c r="AX866" s="17"/>
    </row>
    <row r="867" spans="1:50" x14ac:dyDescent="0.15">
      <c r="A867" s="17" t="s">
        <v>3182</v>
      </c>
      <c r="B867" s="17" t="s">
        <v>3183</v>
      </c>
      <c r="C867" s="17">
        <v>8.75</v>
      </c>
      <c r="D867" s="17">
        <v>8.9</v>
      </c>
      <c r="E867" s="17">
        <v>8.56</v>
      </c>
      <c r="F867" s="17">
        <v>8.59</v>
      </c>
      <c r="G867" s="17">
        <v>8.7100000000000009</v>
      </c>
      <c r="H867" s="17">
        <v>938</v>
      </c>
      <c r="I867" s="17">
        <v>1402</v>
      </c>
      <c r="J867" s="17">
        <v>-1.4</v>
      </c>
      <c r="K867" s="17">
        <v>-0.5</v>
      </c>
      <c r="L867" s="17">
        <v>-1.8</v>
      </c>
      <c r="M867" s="17">
        <v>-1.4</v>
      </c>
      <c r="N867" s="17">
        <v>0.5</v>
      </c>
      <c r="O867" s="17">
        <v>9</v>
      </c>
      <c r="P867" s="17">
        <v>-3.5</v>
      </c>
      <c r="Q867" s="17">
        <v>0.3</v>
      </c>
      <c r="R867" s="17">
        <v>1.7</v>
      </c>
      <c r="S867" s="17">
        <v>-2.2000000000000002</v>
      </c>
      <c r="T867" s="17">
        <v>56</v>
      </c>
      <c r="U867" s="17">
        <v>-12</v>
      </c>
      <c r="V867" s="17">
        <v>0.04</v>
      </c>
      <c r="W867" s="17">
        <v>16</v>
      </c>
      <c r="X867" s="17">
        <v>196</v>
      </c>
      <c r="Y867" s="17">
        <v>0.2</v>
      </c>
      <c r="Z867" s="17">
        <v>1.1000000000000001</v>
      </c>
      <c r="AA867" s="17">
        <v>1119</v>
      </c>
      <c r="AB867" s="17">
        <v>938</v>
      </c>
      <c r="AC867" s="17">
        <v>1402</v>
      </c>
      <c r="AD867" s="17">
        <v>1305</v>
      </c>
      <c r="AE867" s="17">
        <v>-0.8</v>
      </c>
      <c r="AF867" s="17">
        <v>0.4</v>
      </c>
      <c r="AG867" s="17">
        <v>1.7</v>
      </c>
      <c r="AH867" s="17">
        <v>-0.8</v>
      </c>
      <c r="AI867" s="17">
        <v>0.64</v>
      </c>
      <c r="AJ867" s="17">
        <v>8.2974999999999994</v>
      </c>
      <c r="AK867" s="17">
        <v>1.04</v>
      </c>
      <c r="AL867" s="17">
        <v>41</v>
      </c>
      <c r="AM867" s="17">
        <v>8.58</v>
      </c>
      <c r="AN867" s="17">
        <v>8.9</v>
      </c>
      <c r="AO867" s="17">
        <v>8.56</v>
      </c>
      <c r="AP867" s="17">
        <v>866</v>
      </c>
      <c r="AQ867" s="17">
        <v>20</v>
      </c>
      <c r="AR867" s="17">
        <v>60</v>
      </c>
      <c r="AS867" s="17">
        <v>6</v>
      </c>
      <c r="AT867" s="17">
        <v>69</v>
      </c>
      <c r="AU867" s="17">
        <v>8</v>
      </c>
      <c r="AV867" s="17"/>
      <c r="AW867" s="17"/>
      <c r="AX867" s="17"/>
    </row>
    <row r="868" spans="1:50" x14ac:dyDescent="0.15">
      <c r="A868" s="17" t="s">
        <v>3424</v>
      </c>
      <c r="B868" s="17" t="s">
        <v>3425</v>
      </c>
      <c r="C868" s="17">
        <v>8.1300000000000008</v>
      </c>
      <c r="D868" s="17">
        <v>8.4499999999999993</v>
      </c>
      <c r="E868" s="17">
        <v>8.11</v>
      </c>
      <c r="F868" s="17">
        <v>8.4499999999999993</v>
      </c>
      <c r="G868" s="17">
        <v>8.16</v>
      </c>
      <c r="H868" s="17">
        <v>1024</v>
      </c>
      <c r="I868" s="17">
        <v>930</v>
      </c>
      <c r="J868" s="17">
        <v>2.8</v>
      </c>
      <c r="K868" s="17">
        <v>1.1000000000000001</v>
      </c>
      <c r="L868" s="17">
        <v>3.9</v>
      </c>
      <c r="M868" s="17">
        <v>3.5</v>
      </c>
      <c r="N868" s="17">
        <v>-0.4</v>
      </c>
      <c r="O868" s="17">
        <v>100</v>
      </c>
      <c r="P868" s="17">
        <v>0</v>
      </c>
      <c r="Q868" s="17">
        <v>4.0999999999999996</v>
      </c>
      <c r="R868" s="17">
        <v>3.9</v>
      </c>
      <c r="S868" s="17">
        <v>-0.2</v>
      </c>
      <c r="T868" s="17">
        <v>6</v>
      </c>
      <c r="U868" s="17">
        <v>26</v>
      </c>
      <c r="V868" s="17">
        <v>0.04</v>
      </c>
      <c r="W868" s="17">
        <v>73</v>
      </c>
      <c r="X868" s="17">
        <v>405</v>
      </c>
      <c r="Y868" s="17">
        <v>0.2</v>
      </c>
      <c r="Z868" s="17">
        <v>1.1000000000000001</v>
      </c>
      <c r="AA868" s="17">
        <v>930</v>
      </c>
      <c r="AB868" s="17">
        <v>1024</v>
      </c>
      <c r="AC868" s="17">
        <v>1407</v>
      </c>
      <c r="AD868" s="17">
        <v>1458</v>
      </c>
      <c r="AE868" s="17">
        <v>0</v>
      </c>
      <c r="AF868" s="17">
        <v>1.6</v>
      </c>
      <c r="AG868" s="17">
        <v>3.9</v>
      </c>
      <c r="AH868" s="17">
        <v>0</v>
      </c>
      <c r="AI868" s="17">
        <v>0.94</v>
      </c>
      <c r="AJ868" s="17">
        <v>7.7824999999999998</v>
      </c>
      <c r="AK868" s="17">
        <v>1.0900000000000001</v>
      </c>
      <c r="AL868" s="17">
        <v>12</v>
      </c>
      <c r="AM868" s="17">
        <v>8.1199999999999992</v>
      </c>
      <c r="AN868" s="17">
        <v>8.4499999999999993</v>
      </c>
      <c r="AO868" s="17">
        <v>8.32</v>
      </c>
      <c r="AP868" s="17">
        <v>845</v>
      </c>
      <c r="AQ868" s="17">
        <v>33</v>
      </c>
      <c r="AR868" s="17">
        <v>100</v>
      </c>
      <c r="AS868" s="17">
        <v>8</v>
      </c>
      <c r="AT868" s="17">
        <v>77</v>
      </c>
      <c r="AU868" s="17">
        <v>4</v>
      </c>
      <c r="AV868" s="17"/>
      <c r="AW868" s="17"/>
      <c r="AX868" s="17"/>
    </row>
    <row r="869" spans="1:50" x14ac:dyDescent="0.15">
      <c r="A869" s="17" t="s">
        <v>916</v>
      </c>
      <c r="B869" s="17" t="s">
        <v>917</v>
      </c>
      <c r="C869" s="17">
        <v>4.46</v>
      </c>
      <c r="D869" s="17">
        <v>4.47</v>
      </c>
      <c r="E869" s="17">
        <v>4.42</v>
      </c>
      <c r="F869" s="17">
        <v>4.4400000000000004</v>
      </c>
      <c r="G869" s="17">
        <v>4.4400000000000004</v>
      </c>
      <c r="H869" s="17">
        <v>930</v>
      </c>
      <c r="I869" s="17">
        <v>1411</v>
      </c>
      <c r="J869" s="17">
        <v>-0.7</v>
      </c>
      <c r="K869" s="17">
        <v>0.2</v>
      </c>
      <c r="L869" s="17">
        <v>-0.4</v>
      </c>
      <c r="M869" s="17">
        <v>0</v>
      </c>
      <c r="N869" s="17">
        <v>0.4</v>
      </c>
      <c r="O869" s="17">
        <v>40</v>
      </c>
      <c r="P869" s="17">
        <v>-0.7</v>
      </c>
      <c r="Q869" s="17">
        <v>0.5</v>
      </c>
      <c r="R869" s="17">
        <v>0.2</v>
      </c>
      <c r="S869" s="17">
        <v>-0.9</v>
      </c>
      <c r="T869" s="17">
        <v>80</v>
      </c>
      <c r="U869" s="17">
        <v>20</v>
      </c>
      <c r="V869" s="17">
        <v>0.01</v>
      </c>
      <c r="W869" s="17">
        <v>20</v>
      </c>
      <c r="X869" s="17">
        <v>42</v>
      </c>
      <c r="Y869" s="17">
        <v>0</v>
      </c>
      <c r="Z869" s="17">
        <v>-0.4</v>
      </c>
      <c r="AA869" s="17">
        <v>1124</v>
      </c>
      <c r="AB869" s="17">
        <v>930</v>
      </c>
      <c r="AC869" s="17">
        <v>1411</v>
      </c>
      <c r="AD869" s="17">
        <v>1328</v>
      </c>
      <c r="AE869" s="17">
        <v>0</v>
      </c>
      <c r="AF869" s="17">
        <v>0.5</v>
      </c>
      <c r="AG869" s="17">
        <v>0.2</v>
      </c>
      <c r="AH869" s="17">
        <v>0</v>
      </c>
      <c r="AI869" s="17">
        <v>0.2</v>
      </c>
      <c r="AJ869" s="17">
        <v>4.4435000000000002</v>
      </c>
      <c r="AK869" s="17">
        <v>1</v>
      </c>
      <c r="AL869" s="17">
        <v>40</v>
      </c>
      <c r="AM869" s="17">
        <v>4.42</v>
      </c>
      <c r="AN869" s="17">
        <v>4.47</v>
      </c>
      <c r="AO869" s="17">
        <v>4.42</v>
      </c>
      <c r="AP869" s="17">
        <v>444</v>
      </c>
      <c r="AQ869" s="17">
        <v>0</v>
      </c>
      <c r="AR869" s="17">
        <v>0</v>
      </c>
      <c r="AS869" s="17">
        <v>75</v>
      </c>
      <c r="AT869" s="17">
        <v>25</v>
      </c>
      <c r="AU869" s="17">
        <v>-10</v>
      </c>
      <c r="AV869" s="17"/>
      <c r="AW869" s="17"/>
      <c r="AX869" s="17"/>
    </row>
    <row r="870" spans="1:50" x14ac:dyDescent="0.15">
      <c r="A870" s="17" t="s">
        <v>3338</v>
      </c>
      <c r="B870" s="17" t="s">
        <v>3339</v>
      </c>
      <c r="C870" s="17">
        <v>13.29</v>
      </c>
      <c r="D870" s="17">
        <v>13.64</v>
      </c>
      <c r="E870" s="17">
        <v>13.22</v>
      </c>
      <c r="F870" s="17">
        <v>13.27</v>
      </c>
      <c r="G870" s="17">
        <v>13.42</v>
      </c>
      <c r="H870" s="17">
        <v>1017</v>
      </c>
      <c r="I870" s="17">
        <v>1432</v>
      </c>
      <c r="J870" s="17">
        <v>0.8</v>
      </c>
      <c r="K870" s="17">
        <v>-0.9</v>
      </c>
      <c r="L870" s="17">
        <v>-0.2</v>
      </c>
      <c r="M870" s="17">
        <v>-1.1000000000000001</v>
      </c>
      <c r="N870" s="17">
        <v>-1</v>
      </c>
      <c r="O870" s="17">
        <v>12</v>
      </c>
      <c r="P870" s="17">
        <v>-2.8</v>
      </c>
      <c r="Q870" s="17">
        <v>0.4</v>
      </c>
      <c r="R870" s="17">
        <v>2.6</v>
      </c>
      <c r="S870" s="17">
        <v>-0.5</v>
      </c>
      <c r="T870" s="17">
        <v>17</v>
      </c>
      <c r="U870" s="17">
        <v>-29</v>
      </c>
      <c r="V870" s="17">
        <v>0.03</v>
      </c>
      <c r="W870" s="17">
        <v>29</v>
      </c>
      <c r="X870" s="17">
        <v>100</v>
      </c>
      <c r="Y870" s="17">
        <v>0.5</v>
      </c>
      <c r="Z870" s="17">
        <v>1.5</v>
      </c>
      <c r="AA870" s="17">
        <v>930</v>
      </c>
      <c r="AB870" s="17">
        <v>1017</v>
      </c>
      <c r="AC870" s="17">
        <v>1432</v>
      </c>
      <c r="AD870" s="17">
        <v>1336</v>
      </c>
      <c r="AE870" s="17">
        <v>-1.1000000000000001</v>
      </c>
      <c r="AF870" s="17">
        <v>0.4</v>
      </c>
      <c r="AG870" s="17">
        <v>2.6</v>
      </c>
      <c r="AH870" s="17">
        <v>-1.1000000000000001</v>
      </c>
      <c r="AI870" s="17">
        <v>1.19</v>
      </c>
      <c r="AJ870" s="17">
        <v>12.461</v>
      </c>
      <c r="AK870" s="17">
        <v>1.06</v>
      </c>
      <c r="AL870" s="17">
        <v>37</v>
      </c>
      <c r="AM870" s="17">
        <v>13.29</v>
      </c>
      <c r="AN870" s="17">
        <v>13.64</v>
      </c>
      <c r="AO870" s="17">
        <v>13.22</v>
      </c>
      <c r="AP870" s="17">
        <v>1342</v>
      </c>
      <c r="AQ870" s="17">
        <v>0</v>
      </c>
      <c r="AR870" s="17">
        <v>70</v>
      </c>
      <c r="AS870" s="17">
        <v>0</v>
      </c>
      <c r="AT870" s="17">
        <v>100</v>
      </c>
      <c r="AU870" s="17">
        <v>10</v>
      </c>
      <c r="AV870" s="17"/>
      <c r="AW870" s="17"/>
      <c r="AX870" s="17"/>
    </row>
    <row r="871" spans="1:50" x14ac:dyDescent="0.15">
      <c r="A871" s="17" t="s">
        <v>3452</v>
      </c>
      <c r="B871" s="17" t="s">
        <v>3453</v>
      </c>
      <c r="C871" s="17">
        <v>5.69</v>
      </c>
      <c r="D871" s="17">
        <v>5.71</v>
      </c>
      <c r="E871" s="17">
        <v>5.65</v>
      </c>
      <c r="F871" s="17">
        <v>5.68</v>
      </c>
      <c r="G871" s="17">
        <v>5.67</v>
      </c>
      <c r="H871" s="17">
        <v>1110</v>
      </c>
      <c r="I871" s="17">
        <v>1438</v>
      </c>
      <c r="J871" s="17">
        <v>0.2</v>
      </c>
      <c r="K871" s="17">
        <v>-0.4</v>
      </c>
      <c r="L871" s="17">
        <v>-0.2</v>
      </c>
      <c r="M871" s="17">
        <v>0.2</v>
      </c>
      <c r="N871" s="17">
        <v>0.4</v>
      </c>
      <c r="O871" s="17">
        <v>50</v>
      </c>
      <c r="P871" s="17">
        <v>-0.5</v>
      </c>
      <c r="Q871" s="17">
        <v>0.5</v>
      </c>
      <c r="R871" s="17">
        <v>0.4</v>
      </c>
      <c r="S871" s="17">
        <v>-0.7</v>
      </c>
      <c r="T871" s="17">
        <v>67</v>
      </c>
      <c r="U871" s="17">
        <v>-33</v>
      </c>
      <c r="V871" s="17">
        <v>0.01</v>
      </c>
      <c r="W871" s="17">
        <v>80</v>
      </c>
      <c r="X871" s="17">
        <v>70</v>
      </c>
      <c r="Y871" s="17">
        <v>0.2</v>
      </c>
      <c r="Z871" s="17">
        <v>0</v>
      </c>
      <c r="AA871" s="17">
        <v>949</v>
      </c>
      <c r="AB871" s="17">
        <v>1110</v>
      </c>
      <c r="AC871" s="17">
        <v>1438</v>
      </c>
      <c r="AD871" s="17">
        <v>1300</v>
      </c>
      <c r="AE871" s="17">
        <v>-0.4</v>
      </c>
      <c r="AF871" s="17">
        <v>0.5</v>
      </c>
      <c r="AG871" s="17">
        <v>0.4</v>
      </c>
      <c r="AH871" s="17">
        <v>-0.4</v>
      </c>
      <c r="AI871" s="17">
        <v>0.66</v>
      </c>
      <c r="AJ871" s="17">
        <v>5.65</v>
      </c>
      <c r="AK871" s="17">
        <v>1.01</v>
      </c>
      <c r="AL871" s="17">
        <v>20</v>
      </c>
      <c r="AM871" s="17">
        <v>5.66</v>
      </c>
      <c r="AN871" s="17">
        <v>5.71</v>
      </c>
      <c r="AO871" s="17">
        <v>5.65</v>
      </c>
      <c r="AP871" s="17">
        <v>570</v>
      </c>
      <c r="AQ871" s="17">
        <v>0</v>
      </c>
      <c r="AR871" s="17">
        <v>100</v>
      </c>
      <c r="AS871" s="17">
        <v>50</v>
      </c>
      <c r="AT871" s="17">
        <v>50</v>
      </c>
      <c r="AU871" s="17">
        <v>-8</v>
      </c>
      <c r="AV871" s="17"/>
      <c r="AW871" s="17"/>
      <c r="AX871" s="17"/>
    </row>
    <row r="872" spans="1:50" x14ac:dyDescent="0.15">
      <c r="A872" s="17" t="s">
        <v>1064</v>
      </c>
      <c r="B872" s="17" t="s">
        <v>1065</v>
      </c>
      <c r="C872" s="17">
        <v>9.99</v>
      </c>
      <c r="D872" s="17">
        <v>10.09</v>
      </c>
      <c r="E872" s="17">
        <v>9.92</v>
      </c>
      <c r="F872" s="17">
        <v>9.94</v>
      </c>
      <c r="G872" s="17">
        <v>9.99</v>
      </c>
      <c r="H872" s="17">
        <v>1002</v>
      </c>
      <c r="I872" s="17">
        <v>1404</v>
      </c>
      <c r="J872" s="17">
        <v>0.1</v>
      </c>
      <c r="K872" s="17">
        <v>-0.6</v>
      </c>
      <c r="L872" s="17">
        <v>-0.5</v>
      </c>
      <c r="M872" s="17">
        <v>-0.5</v>
      </c>
      <c r="N872" s="17">
        <v>0</v>
      </c>
      <c r="O872" s="17">
        <v>12</v>
      </c>
      <c r="P872" s="17">
        <v>-1.5</v>
      </c>
      <c r="Q872" s="17">
        <v>0.2</v>
      </c>
      <c r="R872" s="17">
        <v>1</v>
      </c>
      <c r="S872" s="17">
        <v>-0.7</v>
      </c>
      <c r="T872" s="17">
        <v>41</v>
      </c>
      <c r="U872" s="17">
        <v>-35</v>
      </c>
      <c r="V872" s="17">
        <v>0.02</v>
      </c>
      <c r="W872" s="17">
        <v>18</v>
      </c>
      <c r="X872" s="17">
        <v>224</v>
      </c>
      <c r="Y872" s="17">
        <v>0.1</v>
      </c>
      <c r="Z872" s="17">
        <v>0.3</v>
      </c>
      <c r="AA872" s="17">
        <v>1117</v>
      </c>
      <c r="AB872" s="17">
        <v>1002</v>
      </c>
      <c r="AC872" s="17">
        <v>1404</v>
      </c>
      <c r="AD872" s="17">
        <v>1300</v>
      </c>
      <c r="AE872" s="17">
        <v>-0.6</v>
      </c>
      <c r="AF872" s="17">
        <v>0.2</v>
      </c>
      <c r="AG872" s="17">
        <v>1</v>
      </c>
      <c r="AH872" s="17">
        <v>-0.6</v>
      </c>
      <c r="AI872" s="17">
        <v>0.94</v>
      </c>
      <c r="AJ872" s="17">
        <v>9.8659999999999997</v>
      </c>
      <c r="AK872" s="17">
        <v>1.01</v>
      </c>
      <c r="AL872" s="17">
        <v>9</v>
      </c>
      <c r="AM872" s="17">
        <v>9.98</v>
      </c>
      <c r="AN872" s="17">
        <v>10.09</v>
      </c>
      <c r="AO872" s="17">
        <v>9.92</v>
      </c>
      <c r="AP872" s="17">
        <v>1000</v>
      </c>
      <c r="AQ872" s="17">
        <v>0</v>
      </c>
      <c r="AR872" s="17">
        <v>33</v>
      </c>
      <c r="AS872" s="17">
        <v>0</v>
      </c>
      <c r="AT872" s="17">
        <v>75</v>
      </c>
      <c r="AU872" s="17">
        <v>2</v>
      </c>
      <c r="AV872" s="17"/>
      <c r="AW872" s="17"/>
      <c r="AX872" s="17"/>
    </row>
    <row r="873" spans="1:50" x14ac:dyDescent="0.15">
      <c r="A873" s="17" t="s">
        <v>3212</v>
      </c>
      <c r="B873" s="17" t="s">
        <v>3213</v>
      </c>
      <c r="C873" s="17">
        <v>9.2200000000000006</v>
      </c>
      <c r="D873" s="17">
        <v>9.35</v>
      </c>
      <c r="E873" s="17">
        <v>9.2200000000000006</v>
      </c>
      <c r="F873" s="17">
        <v>9.27</v>
      </c>
      <c r="G873" s="17">
        <v>9.2200000000000006</v>
      </c>
      <c r="H873" s="17">
        <v>944</v>
      </c>
      <c r="I873" s="17">
        <v>931</v>
      </c>
      <c r="J873" s="17">
        <v>0.5</v>
      </c>
      <c r="K873" s="17">
        <v>0</v>
      </c>
      <c r="L873" s="17">
        <v>0.5</v>
      </c>
      <c r="M873" s="17">
        <v>0.5</v>
      </c>
      <c r="N873" s="17">
        <v>0</v>
      </c>
      <c r="O873" s="17">
        <v>38</v>
      </c>
      <c r="P873" s="17">
        <v>-0.9</v>
      </c>
      <c r="Q873" s="17">
        <v>0.5</v>
      </c>
      <c r="R873" s="17">
        <v>1.4</v>
      </c>
      <c r="S873" s="17">
        <v>0</v>
      </c>
      <c r="T873" s="17">
        <v>0</v>
      </c>
      <c r="U873" s="17">
        <v>0</v>
      </c>
      <c r="V873" s="17">
        <v>0.01</v>
      </c>
      <c r="W873" s="17">
        <v>38</v>
      </c>
      <c r="X873" s="17">
        <v>91</v>
      </c>
      <c r="Y873" s="17">
        <v>0.2</v>
      </c>
      <c r="Z873" s="17">
        <v>1</v>
      </c>
      <c r="AA873" s="17">
        <v>931</v>
      </c>
      <c r="AB873" s="17">
        <v>944</v>
      </c>
      <c r="AC873" s="17">
        <v>1452</v>
      </c>
      <c r="AD873" s="17">
        <v>1307</v>
      </c>
      <c r="AE873" s="17">
        <v>-0.3</v>
      </c>
      <c r="AF873" s="17">
        <v>0.2</v>
      </c>
      <c r="AG873" s="17">
        <v>1.4</v>
      </c>
      <c r="AH873" s="17">
        <v>-0.3</v>
      </c>
      <c r="AI873" s="17">
        <v>1.23</v>
      </c>
      <c r="AJ873" s="17">
        <v>9.1170000000000009</v>
      </c>
      <c r="AK873" s="17">
        <v>1.02</v>
      </c>
      <c r="AL873" s="17">
        <v>0</v>
      </c>
      <c r="AM873" s="17">
        <v>9.2200000000000006</v>
      </c>
      <c r="AN873" s="17">
        <v>9.35</v>
      </c>
      <c r="AO873" s="17">
        <v>9.25</v>
      </c>
      <c r="AP873" s="17">
        <v>930</v>
      </c>
      <c r="AQ873" s="17">
        <v>0</v>
      </c>
      <c r="AR873" s="17">
        <v>100</v>
      </c>
      <c r="AS873" s="17">
        <v>0</v>
      </c>
      <c r="AT873" s="17">
        <v>90</v>
      </c>
      <c r="AU873" s="17">
        <v>9</v>
      </c>
      <c r="AV873" s="17"/>
      <c r="AW873" s="17"/>
      <c r="AX873" s="17"/>
    </row>
    <row r="874" spans="1:50" x14ac:dyDescent="0.15">
      <c r="A874" s="17" t="s">
        <v>638</v>
      </c>
      <c r="B874" s="17" t="s">
        <v>639</v>
      </c>
      <c r="C874" s="17">
        <v>7.35</v>
      </c>
      <c r="D874" s="17">
        <v>7.35</v>
      </c>
      <c r="E874" s="17">
        <v>7.35</v>
      </c>
      <c r="F874" s="17">
        <v>7.35</v>
      </c>
      <c r="G874" s="17">
        <v>7.35</v>
      </c>
      <c r="H874" s="17">
        <v>930</v>
      </c>
      <c r="I874" s="17">
        <v>1500</v>
      </c>
      <c r="J874" s="17">
        <v>0</v>
      </c>
      <c r="K874" s="17">
        <v>0</v>
      </c>
      <c r="L874" s="17">
        <v>0</v>
      </c>
      <c r="M874" s="17">
        <v>0</v>
      </c>
      <c r="N874" s="17">
        <v>0</v>
      </c>
      <c r="O874" s="17">
        <v>0</v>
      </c>
      <c r="P874" s="17">
        <v>0</v>
      </c>
      <c r="Q874" s="17">
        <v>0</v>
      </c>
      <c r="R874" s="17">
        <v>0</v>
      </c>
      <c r="S874" s="17">
        <v>0</v>
      </c>
      <c r="T874" s="17">
        <v>0</v>
      </c>
      <c r="U874" s="17">
        <v>0</v>
      </c>
      <c r="V874" s="17">
        <v>0</v>
      </c>
      <c r="W874" s="17">
        <v>0</v>
      </c>
      <c r="X874" s="17">
        <v>0</v>
      </c>
      <c r="Y874" s="17">
        <v>0</v>
      </c>
      <c r="Z874" s="17">
        <v>0</v>
      </c>
      <c r="AA874" s="17">
        <v>1130</v>
      </c>
      <c r="AB874" s="17">
        <v>930</v>
      </c>
      <c r="AC874" s="17">
        <v>1500</v>
      </c>
      <c r="AD874" s="17">
        <v>1300</v>
      </c>
      <c r="AE874" s="17">
        <v>0</v>
      </c>
      <c r="AF874" s="17">
        <v>0</v>
      </c>
      <c r="AG874" s="17">
        <v>0</v>
      </c>
      <c r="AH874" s="17">
        <v>0</v>
      </c>
      <c r="AI874" s="17">
        <v>0</v>
      </c>
      <c r="AJ874" s="17">
        <v>7.7445000000000004</v>
      </c>
      <c r="AK874" s="17">
        <v>0.95</v>
      </c>
      <c r="AL874" s="17">
        <v>0</v>
      </c>
      <c r="AM874" s="17">
        <v>7.35</v>
      </c>
      <c r="AN874" s="17">
        <v>7.35</v>
      </c>
      <c r="AO874" s="17">
        <v>7.35</v>
      </c>
      <c r="AP874" s="17">
        <v>735</v>
      </c>
      <c r="AQ874" s="17">
        <v>100</v>
      </c>
      <c r="AR874" s="17">
        <v>0</v>
      </c>
      <c r="AS874" s="17">
        <v>80</v>
      </c>
      <c r="AT874" s="17">
        <v>80</v>
      </c>
      <c r="AU874" s="17">
        <v>4</v>
      </c>
      <c r="AV874" s="17"/>
      <c r="AW874" s="17"/>
      <c r="AX874" s="17"/>
    </row>
    <row r="875" spans="1:50" x14ac:dyDescent="0.15">
      <c r="A875" s="17" t="s">
        <v>254</v>
      </c>
      <c r="B875" s="17" t="s">
        <v>255</v>
      </c>
      <c r="C875" s="17">
        <v>11.27</v>
      </c>
      <c r="D875" s="17">
        <v>11.37</v>
      </c>
      <c r="E875" s="17">
        <v>11.15</v>
      </c>
      <c r="F875" s="17">
        <v>11.32</v>
      </c>
      <c r="G875" s="17">
        <v>11.58</v>
      </c>
      <c r="H875" s="17">
        <v>1011</v>
      </c>
      <c r="I875" s="17">
        <v>944</v>
      </c>
      <c r="J875" s="17">
        <v>0.1</v>
      </c>
      <c r="K875" s="17">
        <v>0.4</v>
      </c>
      <c r="L875" s="17">
        <v>0.4</v>
      </c>
      <c r="M875" s="17">
        <v>-2.2999999999999998</v>
      </c>
      <c r="N875" s="17">
        <v>-2.7</v>
      </c>
      <c r="O875" s="17">
        <v>77</v>
      </c>
      <c r="P875" s="17">
        <v>-0.4</v>
      </c>
      <c r="Q875" s="17">
        <v>1.5</v>
      </c>
      <c r="R875" s="17">
        <v>0.9</v>
      </c>
      <c r="S875" s="17">
        <v>-1.1000000000000001</v>
      </c>
      <c r="T875" s="17">
        <v>55</v>
      </c>
      <c r="U875" s="17">
        <v>18</v>
      </c>
      <c r="V875" s="17">
        <v>0.02</v>
      </c>
      <c r="W875" s="17">
        <v>60</v>
      </c>
      <c r="X875" s="17">
        <v>361</v>
      </c>
      <c r="Y875" s="17">
        <v>-0.1</v>
      </c>
      <c r="Z875" s="17">
        <v>-0.5</v>
      </c>
      <c r="AA875" s="17">
        <v>944</v>
      </c>
      <c r="AB875" s="17">
        <v>1011</v>
      </c>
      <c r="AC875" s="17">
        <v>1353</v>
      </c>
      <c r="AD875" s="17">
        <v>1456</v>
      </c>
      <c r="AE875" s="17">
        <v>-0.3</v>
      </c>
      <c r="AF875" s="17">
        <v>1.3</v>
      </c>
      <c r="AG875" s="17">
        <v>0.8</v>
      </c>
      <c r="AH875" s="17">
        <v>-0.3</v>
      </c>
      <c r="AI875" s="17">
        <v>0.54</v>
      </c>
      <c r="AJ875" s="17">
        <v>11.797499999999999</v>
      </c>
      <c r="AK875" s="17">
        <v>0.96</v>
      </c>
      <c r="AL875" s="17">
        <v>210</v>
      </c>
      <c r="AM875" s="17">
        <v>11.16</v>
      </c>
      <c r="AN875" s="17">
        <v>11.36</v>
      </c>
      <c r="AO875" s="17">
        <v>11.17</v>
      </c>
      <c r="AP875" s="17">
        <v>1135</v>
      </c>
      <c r="AQ875" s="17">
        <v>100</v>
      </c>
      <c r="AR875" s="17">
        <v>86</v>
      </c>
      <c r="AS875" s="17">
        <v>50</v>
      </c>
      <c r="AT875" s="17">
        <v>13</v>
      </c>
      <c r="AU875" s="17">
        <v>-6</v>
      </c>
      <c r="AV875" s="17"/>
      <c r="AW875" s="17"/>
      <c r="AX875" s="17"/>
    </row>
    <row r="876" spans="1:50" x14ac:dyDescent="0.15">
      <c r="A876" s="17" t="s">
        <v>2826</v>
      </c>
      <c r="B876" s="17" t="s">
        <v>2827</v>
      </c>
      <c r="C876" s="17">
        <v>15.85</v>
      </c>
      <c r="D876" s="17">
        <v>16.3</v>
      </c>
      <c r="E876" s="17">
        <v>15.8</v>
      </c>
      <c r="F876" s="17">
        <v>15.92</v>
      </c>
      <c r="G876" s="17">
        <v>15.86</v>
      </c>
      <c r="H876" s="17">
        <v>952</v>
      </c>
      <c r="I876" s="17">
        <v>932</v>
      </c>
      <c r="J876" s="17">
        <v>0.8</v>
      </c>
      <c r="K876" s="17">
        <v>-0.3</v>
      </c>
      <c r="L876" s="17">
        <v>0.4</v>
      </c>
      <c r="M876" s="17">
        <v>0.4</v>
      </c>
      <c r="N876" s="17">
        <v>-0.1</v>
      </c>
      <c r="O876" s="17">
        <v>24</v>
      </c>
      <c r="P876" s="17">
        <v>-2.4</v>
      </c>
      <c r="Q876" s="17">
        <v>0.8</v>
      </c>
      <c r="R876" s="17">
        <v>2.8</v>
      </c>
      <c r="S876" s="17">
        <v>-0.3</v>
      </c>
      <c r="T876" s="17">
        <v>10</v>
      </c>
      <c r="U876" s="17">
        <v>-10</v>
      </c>
      <c r="V876" s="17">
        <v>0.03</v>
      </c>
      <c r="W876" s="17">
        <v>35</v>
      </c>
      <c r="X876" s="17">
        <v>497</v>
      </c>
      <c r="Y876" s="17">
        <v>0</v>
      </c>
      <c r="Z876" s="17">
        <v>0</v>
      </c>
      <c r="AA876" s="17">
        <v>932</v>
      </c>
      <c r="AB876" s="17">
        <v>952</v>
      </c>
      <c r="AC876" s="17">
        <v>1403</v>
      </c>
      <c r="AD876" s="17">
        <v>1300</v>
      </c>
      <c r="AE876" s="17">
        <v>-0.5</v>
      </c>
      <c r="AF876" s="17">
        <v>0.4</v>
      </c>
      <c r="AG876" s="17">
        <v>2.8</v>
      </c>
      <c r="AH876" s="17">
        <v>-0.5</v>
      </c>
      <c r="AI876" s="17">
        <v>1.04</v>
      </c>
      <c r="AJ876" s="17">
        <v>16.622</v>
      </c>
      <c r="AK876" s="17">
        <v>0.96</v>
      </c>
      <c r="AL876" s="17">
        <v>12</v>
      </c>
      <c r="AM876" s="17">
        <v>15.8</v>
      </c>
      <c r="AN876" s="17">
        <v>16.29</v>
      </c>
      <c r="AO876" s="17">
        <v>15.86</v>
      </c>
      <c r="AP876" s="17">
        <v>1600</v>
      </c>
      <c r="AQ876" s="17">
        <v>50</v>
      </c>
      <c r="AR876" s="17">
        <v>50</v>
      </c>
      <c r="AS876" s="17">
        <v>62</v>
      </c>
      <c r="AT876" s="17">
        <v>62</v>
      </c>
      <c r="AU876" s="17">
        <v>4</v>
      </c>
      <c r="AV876" s="17"/>
      <c r="AW876" s="17"/>
      <c r="AX876" s="17"/>
    </row>
    <row r="877" spans="1:50" x14ac:dyDescent="0.15">
      <c r="A877" s="17" t="s">
        <v>3346</v>
      </c>
      <c r="B877" s="17" t="s">
        <v>3347</v>
      </c>
      <c r="C877" s="17">
        <v>20.14</v>
      </c>
      <c r="D877" s="17">
        <v>20.170000000000002</v>
      </c>
      <c r="E877" s="17">
        <v>19.8</v>
      </c>
      <c r="F877" s="17">
        <v>19.850000000000001</v>
      </c>
      <c r="G877" s="17">
        <v>20.14</v>
      </c>
      <c r="H877" s="17">
        <v>930</v>
      </c>
      <c r="I877" s="17">
        <v>1439</v>
      </c>
      <c r="J877" s="17">
        <v>-1</v>
      </c>
      <c r="K877" s="17">
        <v>-0.5</v>
      </c>
      <c r="L877" s="17">
        <v>-1.5</v>
      </c>
      <c r="M877" s="17">
        <v>-1.5</v>
      </c>
      <c r="N877" s="17">
        <v>0</v>
      </c>
      <c r="O877" s="17">
        <v>14</v>
      </c>
      <c r="P877" s="17">
        <v>-1.6</v>
      </c>
      <c r="Q877" s="17">
        <v>0.3</v>
      </c>
      <c r="R877" s="17">
        <v>0.1</v>
      </c>
      <c r="S877" s="17">
        <v>-1.7</v>
      </c>
      <c r="T877" s="17">
        <v>92</v>
      </c>
      <c r="U877" s="17">
        <v>-24</v>
      </c>
      <c r="V877" s="17">
        <v>0.02</v>
      </c>
      <c r="W877" s="17">
        <v>8</v>
      </c>
      <c r="X877" s="17">
        <v>33</v>
      </c>
      <c r="Y877" s="17">
        <v>0</v>
      </c>
      <c r="Z877" s="17">
        <v>-0.7</v>
      </c>
      <c r="AA877" s="17">
        <v>1126</v>
      </c>
      <c r="AB877" s="17">
        <v>930</v>
      </c>
      <c r="AC877" s="17">
        <v>1439</v>
      </c>
      <c r="AD877" s="17">
        <v>1325</v>
      </c>
      <c r="AE877" s="17">
        <v>-0.7</v>
      </c>
      <c r="AF877" s="17">
        <v>0.3</v>
      </c>
      <c r="AG877" s="17">
        <v>0.1</v>
      </c>
      <c r="AH877" s="17">
        <v>-0.8</v>
      </c>
      <c r="AI877" s="17">
        <v>0.49</v>
      </c>
      <c r="AJ877" s="17">
        <v>19.446999999999999</v>
      </c>
      <c r="AK877" s="17">
        <v>1.02</v>
      </c>
      <c r="AL877" s="17">
        <v>88</v>
      </c>
      <c r="AM877" s="17">
        <v>19.920000000000002</v>
      </c>
      <c r="AN877" s="17">
        <v>20.170000000000002</v>
      </c>
      <c r="AO877" s="17">
        <v>19.8</v>
      </c>
      <c r="AP877" s="17">
        <v>2000</v>
      </c>
      <c r="AQ877" s="17">
        <v>0</v>
      </c>
      <c r="AR877" s="17">
        <v>33</v>
      </c>
      <c r="AS877" s="17">
        <v>87</v>
      </c>
      <c r="AT877" s="17">
        <v>26</v>
      </c>
      <c r="AU877" s="17">
        <v>-7</v>
      </c>
      <c r="AV877" s="17"/>
      <c r="AW877" s="17"/>
      <c r="AX877" s="17"/>
    </row>
    <row r="878" spans="1:50" x14ac:dyDescent="0.15">
      <c r="A878" s="17" t="s">
        <v>136</v>
      </c>
      <c r="B878" s="17" t="s">
        <v>137</v>
      </c>
      <c r="C878" s="17">
        <v>8.0399999999999991</v>
      </c>
      <c r="D878" s="17">
        <v>8.0399999999999991</v>
      </c>
      <c r="E878" s="17">
        <v>7.7</v>
      </c>
      <c r="F878" s="17">
        <v>7.76</v>
      </c>
      <c r="G878" s="17">
        <v>8.0500000000000007</v>
      </c>
      <c r="H878" s="17">
        <v>930</v>
      </c>
      <c r="I878" s="17">
        <v>1449</v>
      </c>
      <c r="J878" s="17">
        <v>-2.6</v>
      </c>
      <c r="K878" s="17">
        <v>-0.9</v>
      </c>
      <c r="L878" s="17">
        <v>-3.5</v>
      </c>
      <c r="M878" s="17">
        <v>-3.7</v>
      </c>
      <c r="N878" s="17">
        <v>-0.1</v>
      </c>
      <c r="O878" s="17">
        <v>18</v>
      </c>
      <c r="P878" s="17">
        <v>-3.5</v>
      </c>
      <c r="Q878" s="17">
        <v>0.8</v>
      </c>
      <c r="R878" s="17">
        <v>0</v>
      </c>
      <c r="S878" s="17">
        <v>-4.3</v>
      </c>
      <c r="T878" s="17">
        <v>100</v>
      </c>
      <c r="U878" s="17">
        <v>-21</v>
      </c>
      <c r="V878" s="17">
        <v>0.04</v>
      </c>
      <c r="W878" s="17">
        <v>13</v>
      </c>
      <c r="X878" s="17">
        <v>1469</v>
      </c>
      <c r="Y878" s="17">
        <v>-0.7</v>
      </c>
      <c r="Z878" s="17">
        <v>-1.4</v>
      </c>
      <c r="AA878" s="17">
        <v>1118</v>
      </c>
      <c r="AB878" s="17">
        <v>930</v>
      </c>
      <c r="AC878" s="17">
        <v>1449</v>
      </c>
      <c r="AD878" s="17">
        <v>1300</v>
      </c>
      <c r="AE878" s="17">
        <v>-1.3</v>
      </c>
      <c r="AF878" s="17">
        <v>0.8</v>
      </c>
      <c r="AG878" s="17">
        <v>0</v>
      </c>
      <c r="AH878" s="17">
        <v>-1.3</v>
      </c>
      <c r="AI878" s="17">
        <v>0.3</v>
      </c>
      <c r="AJ878" s="17">
        <v>8.1340000000000003</v>
      </c>
      <c r="AK878" s="17">
        <v>0.95</v>
      </c>
      <c r="AL878" s="17">
        <v>104</v>
      </c>
      <c r="AM878" s="17">
        <v>7.8</v>
      </c>
      <c r="AN878" s="17">
        <v>8.0399999999999991</v>
      </c>
      <c r="AO878" s="17">
        <v>7.7</v>
      </c>
      <c r="AP878" s="17">
        <v>786</v>
      </c>
      <c r="AQ878" s="17">
        <v>100</v>
      </c>
      <c r="AR878" s="17">
        <v>0</v>
      </c>
      <c r="AS878" s="17">
        <v>100</v>
      </c>
      <c r="AT878" s="17">
        <v>27</v>
      </c>
      <c r="AU878" s="17">
        <v>-7</v>
      </c>
      <c r="AV878" s="17"/>
      <c r="AW878" s="17"/>
      <c r="AX878" s="17"/>
    </row>
    <row r="879" spans="1:50" x14ac:dyDescent="0.15">
      <c r="A879" s="17" t="s">
        <v>564</v>
      </c>
      <c r="B879" s="17" t="s">
        <v>565</v>
      </c>
      <c r="C879" s="17">
        <v>6.49</v>
      </c>
      <c r="D879" s="17">
        <v>6.6</v>
      </c>
      <c r="E879" s="17">
        <v>6.47</v>
      </c>
      <c r="F879" s="17">
        <v>6.59</v>
      </c>
      <c r="G879" s="17">
        <v>6.48</v>
      </c>
      <c r="H879" s="17">
        <v>1459</v>
      </c>
      <c r="I879" s="17">
        <v>942</v>
      </c>
      <c r="J879" s="17">
        <v>0.5</v>
      </c>
      <c r="K879" s="17">
        <v>1.1000000000000001</v>
      </c>
      <c r="L879" s="17">
        <v>1.5</v>
      </c>
      <c r="M879" s="17">
        <v>1.7</v>
      </c>
      <c r="N879" s="17">
        <v>0.2</v>
      </c>
      <c r="O879" s="17">
        <v>92</v>
      </c>
      <c r="P879" s="17">
        <v>-0.2</v>
      </c>
      <c r="Q879" s="17">
        <v>1.8</v>
      </c>
      <c r="R879" s="17">
        <v>1.7</v>
      </c>
      <c r="S879" s="17">
        <v>-0.3</v>
      </c>
      <c r="T879" s="17">
        <v>15</v>
      </c>
      <c r="U879" s="17">
        <v>54</v>
      </c>
      <c r="V879" s="17">
        <v>0.02</v>
      </c>
      <c r="W879" s="17">
        <v>71</v>
      </c>
      <c r="X879" s="17">
        <v>122</v>
      </c>
      <c r="Y879" s="17">
        <v>-0.2</v>
      </c>
      <c r="Z879" s="17">
        <v>-0.3</v>
      </c>
      <c r="AA879" s="17">
        <v>942</v>
      </c>
      <c r="AB879" s="17">
        <v>1108</v>
      </c>
      <c r="AC879" s="17">
        <v>1405</v>
      </c>
      <c r="AD879" s="17">
        <v>1459</v>
      </c>
      <c r="AE879" s="17">
        <v>-0.2</v>
      </c>
      <c r="AF879" s="17">
        <v>1.5</v>
      </c>
      <c r="AG879" s="17">
        <v>0.8</v>
      </c>
      <c r="AH879" s="17">
        <v>-0.2</v>
      </c>
      <c r="AI879" s="17">
        <v>0.46</v>
      </c>
      <c r="AJ879" s="17">
        <v>6.47</v>
      </c>
      <c r="AK879" s="17">
        <v>1.02</v>
      </c>
      <c r="AL879" s="17">
        <v>14</v>
      </c>
      <c r="AM879" s="17">
        <v>6.47</v>
      </c>
      <c r="AN879" s="17">
        <v>6.54</v>
      </c>
      <c r="AO879" s="17">
        <v>6.49</v>
      </c>
      <c r="AP879" s="17">
        <v>660</v>
      </c>
      <c r="AQ879" s="17">
        <v>50</v>
      </c>
      <c r="AR879" s="17">
        <v>0</v>
      </c>
      <c r="AS879" s="17">
        <v>67</v>
      </c>
      <c r="AT879" s="17">
        <v>0</v>
      </c>
      <c r="AU879" s="17">
        <v>-10</v>
      </c>
      <c r="AV879" s="17"/>
      <c r="AW879" s="17"/>
      <c r="AX879" s="17"/>
    </row>
    <row r="880" spans="1:50" x14ac:dyDescent="0.15">
      <c r="A880" s="17" t="s">
        <v>3064</v>
      </c>
      <c r="B880" s="17" t="s">
        <v>3065</v>
      </c>
      <c r="C880" s="17">
        <v>52.71</v>
      </c>
      <c r="D880" s="17">
        <v>52.71</v>
      </c>
      <c r="E880" s="17">
        <v>50.69</v>
      </c>
      <c r="F880" s="17">
        <v>50.82</v>
      </c>
      <c r="G880" s="17">
        <v>52.68</v>
      </c>
      <c r="H880" s="17">
        <v>930</v>
      </c>
      <c r="I880" s="17">
        <v>1401</v>
      </c>
      <c r="J880" s="17">
        <v>-3</v>
      </c>
      <c r="K880" s="17">
        <v>-0.6</v>
      </c>
      <c r="L880" s="17">
        <v>-3.7</v>
      </c>
      <c r="M880" s="17">
        <v>-3.6</v>
      </c>
      <c r="N880" s="17">
        <v>0.1</v>
      </c>
      <c r="O880" s="17">
        <v>6</v>
      </c>
      <c r="P880" s="17">
        <v>-3.7</v>
      </c>
      <c r="Q880" s="17">
        <v>0.3</v>
      </c>
      <c r="R880" s="17">
        <v>0</v>
      </c>
      <c r="S880" s="17">
        <v>-3.9</v>
      </c>
      <c r="T880" s="17">
        <v>100</v>
      </c>
      <c r="U880" s="17">
        <v>-15</v>
      </c>
      <c r="V880" s="17">
        <v>0.04</v>
      </c>
      <c r="W880" s="17">
        <v>8</v>
      </c>
      <c r="X880" s="17">
        <v>651</v>
      </c>
      <c r="Y880" s="17">
        <v>-0.2</v>
      </c>
      <c r="Z880" s="17">
        <v>-1.1000000000000001</v>
      </c>
      <c r="AA880" s="17">
        <v>1118</v>
      </c>
      <c r="AB880" s="17">
        <v>930</v>
      </c>
      <c r="AC880" s="17">
        <v>1401</v>
      </c>
      <c r="AD880" s="17">
        <v>1337</v>
      </c>
      <c r="AE880" s="17">
        <v>-1.3</v>
      </c>
      <c r="AF880" s="17">
        <v>0.2</v>
      </c>
      <c r="AG880" s="17">
        <v>0</v>
      </c>
      <c r="AH880" s="17">
        <v>-1.3</v>
      </c>
      <c r="AI880" s="17">
        <v>0.34</v>
      </c>
      <c r="AJ880" s="17">
        <v>49.942500000000003</v>
      </c>
      <c r="AK880" s="17">
        <v>1.02</v>
      </c>
      <c r="AL880" s="17">
        <v>98</v>
      </c>
      <c r="AM880" s="17">
        <v>51</v>
      </c>
      <c r="AN880" s="17">
        <v>52.71</v>
      </c>
      <c r="AO880" s="17">
        <v>50.7</v>
      </c>
      <c r="AP880" s="17">
        <v>5149</v>
      </c>
      <c r="AQ880" s="17">
        <v>100</v>
      </c>
      <c r="AR880" s="17">
        <v>40</v>
      </c>
      <c r="AS880" s="17">
        <v>100</v>
      </c>
      <c r="AT880" s="17">
        <v>18</v>
      </c>
      <c r="AU880" s="17">
        <v>-10</v>
      </c>
      <c r="AV880" s="17"/>
      <c r="AW880" s="17"/>
      <c r="AX880" s="17"/>
    </row>
    <row r="881" spans="1:50" x14ac:dyDescent="0.15">
      <c r="A881" s="17" t="s">
        <v>3038</v>
      </c>
      <c r="B881" s="17" t="s">
        <v>3039</v>
      </c>
      <c r="C881" s="17">
        <v>4.46</v>
      </c>
      <c r="D881" s="17">
        <v>4.5199999999999996</v>
      </c>
      <c r="E881" s="17">
        <v>4.45</v>
      </c>
      <c r="F881" s="17">
        <v>4.4800000000000004</v>
      </c>
      <c r="G881" s="17">
        <v>4.4800000000000004</v>
      </c>
      <c r="H881" s="17">
        <v>1108</v>
      </c>
      <c r="I881" s="17">
        <v>1103</v>
      </c>
      <c r="J881" s="17">
        <v>0.7</v>
      </c>
      <c r="K881" s="17">
        <v>-0.2</v>
      </c>
      <c r="L881" s="17">
        <v>0.4</v>
      </c>
      <c r="M881" s="17">
        <v>0</v>
      </c>
      <c r="N881" s="17">
        <v>-0.4</v>
      </c>
      <c r="O881" s="17">
        <v>43</v>
      </c>
      <c r="P881" s="17">
        <v>-0.9</v>
      </c>
      <c r="Q881" s="17">
        <v>0.7</v>
      </c>
      <c r="R881" s="17">
        <v>1.3</v>
      </c>
      <c r="S881" s="17">
        <v>-0.2</v>
      </c>
      <c r="T881" s="17">
        <v>14</v>
      </c>
      <c r="U881" s="17">
        <v>-14</v>
      </c>
      <c r="V881" s="17">
        <v>0.02</v>
      </c>
      <c r="W881" s="17">
        <v>57</v>
      </c>
      <c r="X881" s="17">
        <v>78</v>
      </c>
      <c r="Y881" s="17">
        <v>0.2</v>
      </c>
      <c r="Z881" s="17">
        <v>0</v>
      </c>
      <c r="AA881" s="17">
        <v>1103</v>
      </c>
      <c r="AB881" s="17">
        <v>1108</v>
      </c>
      <c r="AC881" s="17">
        <v>1355</v>
      </c>
      <c r="AD881" s="17">
        <v>1304</v>
      </c>
      <c r="AE881" s="17">
        <v>-0.4</v>
      </c>
      <c r="AF881" s="17">
        <v>0.4</v>
      </c>
      <c r="AG881" s="17">
        <v>1.3</v>
      </c>
      <c r="AH881" s="17">
        <v>-0.4</v>
      </c>
      <c r="AI881" s="17">
        <v>1.1399999999999999</v>
      </c>
      <c r="AJ881" s="17">
        <v>4.5270000000000001</v>
      </c>
      <c r="AK881" s="17">
        <v>0.99</v>
      </c>
      <c r="AL881" s="17">
        <v>43</v>
      </c>
      <c r="AM881" s="17">
        <v>4.45</v>
      </c>
      <c r="AN881" s="17">
        <v>4.5199999999999996</v>
      </c>
      <c r="AO881" s="17">
        <v>4.46</v>
      </c>
      <c r="AP881" s="17">
        <v>450</v>
      </c>
      <c r="AQ881" s="17">
        <v>0</v>
      </c>
      <c r="AR881" s="17">
        <v>50</v>
      </c>
      <c r="AS881" s="17">
        <v>0</v>
      </c>
      <c r="AT881" s="17">
        <v>0</v>
      </c>
      <c r="AU881" s="17">
        <v>-10</v>
      </c>
      <c r="AV881" s="17"/>
      <c r="AW881" s="17"/>
      <c r="AX881" s="17"/>
    </row>
    <row r="882" spans="1:50" x14ac:dyDescent="0.15">
      <c r="A882" s="17" t="s">
        <v>520</v>
      </c>
      <c r="B882" s="17" t="s">
        <v>521</v>
      </c>
      <c r="C882" s="17">
        <v>8.2899999999999991</v>
      </c>
      <c r="D882" s="17">
        <v>8.3000000000000007</v>
      </c>
      <c r="E882" s="17">
        <v>8.23</v>
      </c>
      <c r="F882" s="17">
        <v>8.24</v>
      </c>
      <c r="G882" s="17">
        <v>8.2899999999999991</v>
      </c>
      <c r="H882" s="17">
        <v>930</v>
      </c>
      <c r="I882" s="17">
        <v>1452</v>
      </c>
      <c r="J882" s="17">
        <v>-0.4</v>
      </c>
      <c r="K882" s="17">
        <v>-0.2</v>
      </c>
      <c r="L882" s="17">
        <v>-0.6</v>
      </c>
      <c r="M882" s="17">
        <v>-0.6</v>
      </c>
      <c r="N882" s="17">
        <v>0</v>
      </c>
      <c r="O882" s="17">
        <v>14</v>
      </c>
      <c r="P882" s="17">
        <v>-0.7</v>
      </c>
      <c r="Q882" s="17">
        <v>0.1</v>
      </c>
      <c r="R882" s="17">
        <v>0.1</v>
      </c>
      <c r="S882" s="17">
        <v>-0.7</v>
      </c>
      <c r="T882" s="17">
        <v>86</v>
      </c>
      <c r="U882" s="17">
        <v>-29</v>
      </c>
      <c r="V882" s="17">
        <v>0.01</v>
      </c>
      <c r="W882" s="17">
        <v>20</v>
      </c>
      <c r="X882" s="17">
        <v>563</v>
      </c>
      <c r="Y882" s="17">
        <v>0</v>
      </c>
      <c r="Z882" s="17">
        <v>-0.1</v>
      </c>
      <c r="AA882" s="17">
        <v>1130</v>
      </c>
      <c r="AB882" s="17">
        <v>930</v>
      </c>
      <c r="AC882" s="17">
        <v>1452</v>
      </c>
      <c r="AD882" s="17">
        <v>1300</v>
      </c>
      <c r="AE882" s="17">
        <v>-0.4</v>
      </c>
      <c r="AF882" s="17">
        <v>0.1</v>
      </c>
      <c r="AG882" s="17">
        <v>0.1</v>
      </c>
      <c r="AH882" s="17">
        <v>-0.4</v>
      </c>
      <c r="AI882" s="17">
        <v>0.56999999999999995</v>
      </c>
      <c r="AJ882" s="17">
        <v>8.3204999999999991</v>
      </c>
      <c r="AK882" s="17">
        <v>0.99</v>
      </c>
      <c r="AL882" s="17">
        <v>80</v>
      </c>
      <c r="AM882" s="17">
        <v>8.25</v>
      </c>
      <c r="AN882" s="17">
        <v>8.3000000000000007</v>
      </c>
      <c r="AO882" s="17">
        <v>8.23</v>
      </c>
      <c r="AP882" s="17">
        <v>827</v>
      </c>
      <c r="AQ882" s="17">
        <v>50</v>
      </c>
      <c r="AR882" s="17">
        <v>50</v>
      </c>
      <c r="AS882" s="17">
        <v>75</v>
      </c>
      <c r="AT882" s="17">
        <v>50</v>
      </c>
      <c r="AU882" s="17">
        <v>-6</v>
      </c>
      <c r="AV882" s="17"/>
      <c r="AW882" s="17"/>
      <c r="AX882" s="17"/>
    </row>
    <row r="883" spans="1:50" x14ac:dyDescent="0.15">
      <c r="A883" s="17" t="s">
        <v>982</v>
      </c>
      <c r="B883" s="17" t="s">
        <v>983</v>
      </c>
      <c r="C883" s="17">
        <v>9.3800000000000008</v>
      </c>
      <c r="D883" s="17">
        <v>9.4</v>
      </c>
      <c r="E883" s="17">
        <v>9.31</v>
      </c>
      <c r="F883" s="17">
        <v>9.35</v>
      </c>
      <c r="G883" s="17">
        <v>9.3800000000000008</v>
      </c>
      <c r="H883" s="17">
        <v>1013</v>
      </c>
      <c r="I883" s="17">
        <v>1407</v>
      </c>
      <c r="J883" s="17">
        <v>-0.3</v>
      </c>
      <c r="K883" s="17">
        <v>0</v>
      </c>
      <c r="L883" s="17">
        <v>-0.3</v>
      </c>
      <c r="M883" s="17">
        <v>-0.3</v>
      </c>
      <c r="N883" s="17">
        <v>0</v>
      </c>
      <c r="O883" s="17">
        <v>44</v>
      </c>
      <c r="P883" s="17">
        <v>-0.5</v>
      </c>
      <c r="Q883" s="17">
        <v>0.4</v>
      </c>
      <c r="R883" s="17">
        <v>0.2</v>
      </c>
      <c r="S883" s="17">
        <v>-0.7</v>
      </c>
      <c r="T883" s="17">
        <v>78</v>
      </c>
      <c r="U883" s="17">
        <v>0</v>
      </c>
      <c r="V883" s="17">
        <v>0.01</v>
      </c>
      <c r="W883" s="17">
        <v>0</v>
      </c>
      <c r="X883" s="17">
        <v>228</v>
      </c>
      <c r="Y883" s="17">
        <v>0.1</v>
      </c>
      <c r="Z883" s="17">
        <v>-0.1</v>
      </c>
      <c r="AA883" s="17">
        <v>1130</v>
      </c>
      <c r="AB883" s="17">
        <v>1013</v>
      </c>
      <c r="AC883" s="17">
        <v>1407</v>
      </c>
      <c r="AD883" s="17">
        <v>1300</v>
      </c>
      <c r="AE883" s="17">
        <v>-0.1</v>
      </c>
      <c r="AF883" s="17">
        <v>0.3</v>
      </c>
      <c r="AG883" s="17">
        <v>0.2</v>
      </c>
      <c r="AH883" s="17">
        <v>-0.1</v>
      </c>
      <c r="AI883" s="17">
        <v>0.33</v>
      </c>
      <c r="AJ883" s="17">
        <v>9.4794999999999998</v>
      </c>
      <c r="AK883" s="17">
        <v>0.99</v>
      </c>
      <c r="AL883" s="17">
        <v>60</v>
      </c>
      <c r="AM883" s="17">
        <v>9.35</v>
      </c>
      <c r="AN883" s="17">
        <v>9.4</v>
      </c>
      <c r="AO883" s="17">
        <v>9.32</v>
      </c>
      <c r="AP883" s="17">
        <v>936</v>
      </c>
      <c r="AQ883" s="17">
        <v>0</v>
      </c>
      <c r="AR883" s="17">
        <v>100</v>
      </c>
      <c r="AS883" s="17">
        <v>67</v>
      </c>
      <c r="AT883" s="17">
        <v>33</v>
      </c>
      <c r="AU883" s="17">
        <v>-9</v>
      </c>
      <c r="AV883" s="17"/>
      <c r="AW883" s="17"/>
      <c r="AX883" s="17"/>
    </row>
    <row r="884" spans="1:50" x14ac:dyDescent="0.15">
      <c r="A884" s="17" t="s">
        <v>3310</v>
      </c>
      <c r="B884" s="17" t="s">
        <v>3311</v>
      </c>
      <c r="C884" s="17">
        <v>12.3</v>
      </c>
      <c r="D884" s="17">
        <v>12.4</v>
      </c>
      <c r="E884" s="17">
        <v>11.73</v>
      </c>
      <c r="F884" s="17">
        <v>11.99</v>
      </c>
      <c r="G884" s="17">
        <v>12.09</v>
      </c>
      <c r="H884" s="17">
        <v>954</v>
      </c>
      <c r="I884" s="17">
        <v>1318</v>
      </c>
      <c r="J884" s="17">
        <v>-2.5</v>
      </c>
      <c r="K884" s="17">
        <v>0</v>
      </c>
      <c r="L884" s="17">
        <v>-2.6</v>
      </c>
      <c r="M884" s="17">
        <v>-0.8</v>
      </c>
      <c r="N884" s="17">
        <v>1.7</v>
      </c>
      <c r="O884" s="17">
        <v>39</v>
      </c>
      <c r="P884" s="17">
        <v>-3.4</v>
      </c>
      <c r="Q884" s="17">
        <v>2.2000000000000002</v>
      </c>
      <c r="R884" s="17">
        <v>0.8</v>
      </c>
      <c r="S884" s="17">
        <v>-4.7</v>
      </c>
      <c r="T884" s="17">
        <v>85</v>
      </c>
      <c r="U884" s="17">
        <v>0</v>
      </c>
      <c r="V884" s="17">
        <v>0.06</v>
      </c>
      <c r="W884" s="17">
        <v>24</v>
      </c>
      <c r="X884" s="17">
        <v>1483</v>
      </c>
      <c r="Y884" s="17">
        <v>-0.5</v>
      </c>
      <c r="Z884" s="17">
        <v>-0.2</v>
      </c>
      <c r="AA884" s="17">
        <v>1018</v>
      </c>
      <c r="AB884" s="17">
        <v>954</v>
      </c>
      <c r="AC884" s="17">
        <v>1318</v>
      </c>
      <c r="AD884" s="17">
        <v>1417</v>
      </c>
      <c r="AE884" s="17">
        <v>-1.8</v>
      </c>
      <c r="AF884" s="17">
        <v>2.1</v>
      </c>
      <c r="AG884" s="17">
        <v>0.8</v>
      </c>
      <c r="AH884" s="17">
        <v>-1.8</v>
      </c>
      <c r="AI884" s="17">
        <v>0.47</v>
      </c>
      <c r="AJ884" s="17">
        <v>9.9290000000000003</v>
      </c>
      <c r="AK884" s="17">
        <v>1.21</v>
      </c>
      <c r="AL884" s="17">
        <v>43</v>
      </c>
      <c r="AM884" s="17">
        <v>11.86</v>
      </c>
      <c r="AN884" s="17">
        <v>12.4</v>
      </c>
      <c r="AO884" s="17">
        <v>11.74</v>
      </c>
      <c r="AP884" s="17">
        <v>1221</v>
      </c>
      <c r="AQ884" s="17">
        <v>60</v>
      </c>
      <c r="AR884" s="17">
        <v>0</v>
      </c>
      <c r="AS884" s="17">
        <v>89</v>
      </c>
      <c r="AT884" s="17">
        <v>84</v>
      </c>
      <c r="AU884" s="17">
        <v>-4</v>
      </c>
      <c r="AV884" s="17"/>
      <c r="AW884" s="17"/>
      <c r="AX884" s="17"/>
    </row>
    <row r="885" spans="1:50" x14ac:dyDescent="0.15">
      <c r="A885" s="17" t="s">
        <v>632</v>
      </c>
      <c r="B885" s="17" t="s">
        <v>633</v>
      </c>
      <c r="C885" s="17">
        <v>28.07</v>
      </c>
      <c r="D885" s="17">
        <v>28.1</v>
      </c>
      <c r="E885" s="17">
        <v>27.57</v>
      </c>
      <c r="F885" s="17">
        <v>27.67</v>
      </c>
      <c r="G885" s="17">
        <v>27.85</v>
      </c>
      <c r="H885" s="17">
        <v>930</v>
      </c>
      <c r="I885" s="17">
        <v>1126</v>
      </c>
      <c r="J885" s="17">
        <v>-1.7</v>
      </c>
      <c r="K885" s="17">
        <v>0.3</v>
      </c>
      <c r="L885" s="17">
        <v>-1.4</v>
      </c>
      <c r="M885" s="17">
        <v>-0.6</v>
      </c>
      <c r="N885" s="17">
        <v>0.8</v>
      </c>
      <c r="O885" s="17">
        <v>19</v>
      </c>
      <c r="P885" s="17">
        <v>-1.5</v>
      </c>
      <c r="Q885" s="17">
        <v>0.4</v>
      </c>
      <c r="R885" s="17">
        <v>0.1</v>
      </c>
      <c r="S885" s="17">
        <v>-1.8</v>
      </c>
      <c r="T885" s="17">
        <v>94</v>
      </c>
      <c r="U885" s="17">
        <v>15</v>
      </c>
      <c r="V885" s="17">
        <v>0.02</v>
      </c>
      <c r="W885" s="17">
        <v>4</v>
      </c>
      <c r="X885" s="17">
        <v>196</v>
      </c>
      <c r="Y885" s="17">
        <v>-0.1</v>
      </c>
      <c r="Z885" s="17">
        <v>-0.9</v>
      </c>
      <c r="AA885" s="17">
        <v>1126</v>
      </c>
      <c r="AB885" s="17">
        <v>930</v>
      </c>
      <c r="AC885" s="17">
        <v>1443</v>
      </c>
      <c r="AD885" s="17">
        <v>1332</v>
      </c>
      <c r="AE885" s="17">
        <v>-1.2</v>
      </c>
      <c r="AF885" s="17">
        <v>0.3</v>
      </c>
      <c r="AG885" s="17">
        <v>0</v>
      </c>
      <c r="AH885" s="17">
        <v>-1.3</v>
      </c>
      <c r="AI885" s="17">
        <v>0.66</v>
      </c>
      <c r="AJ885" s="17">
        <v>27.479500000000002</v>
      </c>
      <c r="AK885" s="17">
        <v>1.01</v>
      </c>
      <c r="AL885" s="17">
        <v>56</v>
      </c>
      <c r="AM885" s="17">
        <v>27.57</v>
      </c>
      <c r="AN885" s="17">
        <v>28.07</v>
      </c>
      <c r="AO885" s="17">
        <v>27.6</v>
      </c>
      <c r="AP885" s="17">
        <v>2802</v>
      </c>
      <c r="AQ885" s="17">
        <v>100</v>
      </c>
      <c r="AR885" s="17">
        <v>60</v>
      </c>
      <c r="AS885" s="17">
        <v>100</v>
      </c>
      <c r="AT885" s="17">
        <v>11</v>
      </c>
      <c r="AU885" s="17">
        <v>-5</v>
      </c>
      <c r="AV885" s="17"/>
      <c r="AW885" s="17"/>
      <c r="AX885" s="17"/>
    </row>
    <row r="886" spans="1:50" x14ac:dyDescent="0.15">
      <c r="A886" s="17" t="s">
        <v>802</v>
      </c>
      <c r="B886" s="17" t="s">
        <v>803</v>
      </c>
      <c r="C886" s="17">
        <v>4.28</v>
      </c>
      <c r="D886" s="17">
        <v>4.28</v>
      </c>
      <c r="E886" s="17">
        <v>4.22</v>
      </c>
      <c r="F886" s="17">
        <v>4.25</v>
      </c>
      <c r="G886" s="17">
        <v>4.2699999999999996</v>
      </c>
      <c r="H886" s="17">
        <v>930</v>
      </c>
      <c r="I886" s="17">
        <v>1406</v>
      </c>
      <c r="J886" s="17">
        <v>-0.9</v>
      </c>
      <c r="K886" s="17">
        <v>0.2</v>
      </c>
      <c r="L886" s="17">
        <v>-0.7</v>
      </c>
      <c r="M886" s="17">
        <v>-0.5</v>
      </c>
      <c r="N886" s="17">
        <v>0.2</v>
      </c>
      <c r="O886" s="17">
        <v>50</v>
      </c>
      <c r="P886" s="17">
        <v>-0.7</v>
      </c>
      <c r="Q886" s="17">
        <v>0.7</v>
      </c>
      <c r="R886" s="17">
        <v>0</v>
      </c>
      <c r="S886" s="17">
        <v>-1.4</v>
      </c>
      <c r="T886" s="17">
        <v>100</v>
      </c>
      <c r="U886" s="17">
        <v>17</v>
      </c>
      <c r="V886" s="17">
        <v>0.01</v>
      </c>
      <c r="W886" s="17">
        <v>20</v>
      </c>
      <c r="X886" s="17">
        <v>100</v>
      </c>
      <c r="Y886" s="17">
        <v>-0.2</v>
      </c>
      <c r="Z886" s="17">
        <v>-0.2</v>
      </c>
      <c r="AA886" s="17">
        <v>1124</v>
      </c>
      <c r="AB886" s="17">
        <v>930</v>
      </c>
      <c r="AC886" s="17">
        <v>1406</v>
      </c>
      <c r="AD886" s="17">
        <v>1300</v>
      </c>
      <c r="AE886" s="17">
        <v>0</v>
      </c>
      <c r="AF886" s="17">
        <v>0.7</v>
      </c>
      <c r="AG886" s="17">
        <v>0</v>
      </c>
      <c r="AH886" s="17">
        <v>0</v>
      </c>
      <c r="AI886" s="17">
        <v>0</v>
      </c>
      <c r="AJ886" s="17">
        <v>4.2859999999999996</v>
      </c>
      <c r="AK886" s="17">
        <v>0.99</v>
      </c>
      <c r="AL886" s="17">
        <v>80</v>
      </c>
      <c r="AM886" s="17">
        <v>4.2300000000000004</v>
      </c>
      <c r="AN886" s="17">
        <v>4.28</v>
      </c>
      <c r="AO886" s="17">
        <v>4.22</v>
      </c>
      <c r="AP886" s="17">
        <v>425</v>
      </c>
      <c r="AQ886" s="17">
        <v>100</v>
      </c>
      <c r="AR886" s="17">
        <v>0</v>
      </c>
      <c r="AS886" s="17">
        <v>100</v>
      </c>
      <c r="AT886" s="17">
        <v>67</v>
      </c>
      <c r="AU886" s="17">
        <v>-10</v>
      </c>
      <c r="AV886" s="17"/>
      <c r="AW886" s="17"/>
      <c r="AX886" s="17"/>
    </row>
    <row r="887" spans="1:50" x14ac:dyDescent="0.15">
      <c r="A887" s="17" t="s">
        <v>104</v>
      </c>
      <c r="B887" s="17" t="s">
        <v>105</v>
      </c>
      <c r="C887" s="17">
        <v>8.4600000000000009</v>
      </c>
      <c r="D887" s="17">
        <v>8.5</v>
      </c>
      <c r="E887" s="17">
        <v>8.1</v>
      </c>
      <c r="F887" s="17">
        <v>8.17</v>
      </c>
      <c r="G887" s="17">
        <v>8.3000000000000007</v>
      </c>
      <c r="H887" s="17">
        <v>937</v>
      </c>
      <c r="I887" s="17">
        <v>1118</v>
      </c>
      <c r="J887" s="17">
        <v>-3.4</v>
      </c>
      <c r="K887" s="17">
        <v>0</v>
      </c>
      <c r="L887" s="17">
        <v>-3.5</v>
      </c>
      <c r="M887" s="17">
        <v>-1.6</v>
      </c>
      <c r="N887" s="17">
        <v>1.9</v>
      </c>
      <c r="O887" s="17">
        <v>18</v>
      </c>
      <c r="P887" s="17">
        <v>-4</v>
      </c>
      <c r="Q887" s="17">
        <v>0.9</v>
      </c>
      <c r="R887" s="17">
        <v>0.5</v>
      </c>
      <c r="S887" s="17">
        <v>-4.3</v>
      </c>
      <c r="T887" s="17">
        <v>90</v>
      </c>
      <c r="U887" s="17">
        <v>0</v>
      </c>
      <c r="V887" s="17">
        <v>0.05</v>
      </c>
      <c r="W887" s="17">
        <v>15</v>
      </c>
      <c r="X887" s="17">
        <v>1079</v>
      </c>
      <c r="Y887" s="17">
        <v>-1.3</v>
      </c>
      <c r="Z887" s="17">
        <v>0.2</v>
      </c>
      <c r="AA887" s="17">
        <v>1118</v>
      </c>
      <c r="AB887" s="17">
        <v>937</v>
      </c>
      <c r="AC887" s="17">
        <v>1401</v>
      </c>
      <c r="AD887" s="17">
        <v>1337</v>
      </c>
      <c r="AE887" s="17">
        <v>-0.7</v>
      </c>
      <c r="AF887" s="17">
        <v>0.6</v>
      </c>
      <c r="AG887" s="17">
        <v>0.5</v>
      </c>
      <c r="AH887" s="17">
        <v>-0.7</v>
      </c>
      <c r="AI887" s="17">
        <v>0.25</v>
      </c>
      <c r="AJ887" s="17">
        <v>8.1590000000000007</v>
      </c>
      <c r="AK887" s="17">
        <v>1</v>
      </c>
      <c r="AL887" s="17">
        <v>49</v>
      </c>
      <c r="AM887" s="17">
        <v>8.11</v>
      </c>
      <c r="AN887" s="17">
        <v>8.5</v>
      </c>
      <c r="AO887" s="17">
        <v>8.1199999999999992</v>
      </c>
      <c r="AP887" s="17">
        <v>823</v>
      </c>
      <c r="AQ887" s="17">
        <v>100</v>
      </c>
      <c r="AR887" s="17">
        <v>35</v>
      </c>
      <c r="AS887" s="17">
        <v>81</v>
      </c>
      <c r="AT887" s="17">
        <v>90</v>
      </c>
      <c r="AU887" s="17">
        <v>7</v>
      </c>
      <c r="AV887" s="17"/>
      <c r="AW887" s="17"/>
      <c r="AX887" s="17"/>
    </row>
    <row r="888" spans="1:50" x14ac:dyDescent="0.15">
      <c r="A888" s="17" t="s">
        <v>357</v>
      </c>
      <c r="B888" s="17" t="s">
        <v>358</v>
      </c>
      <c r="C888" s="17">
        <v>12.89</v>
      </c>
      <c r="D888" s="17">
        <v>13.08</v>
      </c>
      <c r="E888" s="17">
        <v>12.83</v>
      </c>
      <c r="F888" s="17">
        <v>13.06</v>
      </c>
      <c r="G888" s="17">
        <v>12.88</v>
      </c>
      <c r="H888" s="17">
        <v>1454</v>
      </c>
      <c r="I888" s="17">
        <v>932</v>
      </c>
      <c r="J888" s="17">
        <v>0.7</v>
      </c>
      <c r="K888" s="17">
        <v>0.6</v>
      </c>
      <c r="L888" s="17">
        <v>1.3</v>
      </c>
      <c r="M888" s="17">
        <v>1.4</v>
      </c>
      <c r="N888" s="17">
        <v>0.1</v>
      </c>
      <c r="O888" s="17">
        <v>92</v>
      </c>
      <c r="P888" s="17">
        <v>-0.2</v>
      </c>
      <c r="Q888" s="17">
        <v>1.8</v>
      </c>
      <c r="R888" s="17">
        <v>1.5</v>
      </c>
      <c r="S888" s="17">
        <v>-0.5</v>
      </c>
      <c r="T888" s="17">
        <v>24</v>
      </c>
      <c r="U888" s="17">
        <v>32</v>
      </c>
      <c r="V888" s="17">
        <v>0.02</v>
      </c>
      <c r="W888" s="17">
        <v>71</v>
      </c>
      <c r="X888" s="17">
        <v>58</v>
      </c>
      <c r="Y888" s="17">
        <v>0</v>
      </c>
      <c r="Z888" s="17">
        <v>0.3</v>
      </c>
      <c r="AA888" s="17">
        <v>932</v>
      </c>
      <c r="AB888" s="17">
        <v>958</v>
      </c>
      <c r="AC888" s="17">
        <v>1403</v>
      </c>
      <c r="AD888" s="17">
        <v>1454</v>
      </c>
      <c r="AE888" s="17">
        <v>-0.2</v>
      </c>
      <c r="AF888" s="17">
        <v>0.9</v>
      </c>
      <c r="AG888" s="17">
        <v>1.2</v>
      </c>
      <c r="AH888" s="17">
        <v>-0.2</v>
      </c>
      <c r="AI888" s="17">
        <v>0.68</v>
      </c>
      <c r="AJ888" s="17">
        <v>13.071</v>
      </c>
      <c r="AK888" s="17">
        <v>1</v>
      </c>
      <c r="AL888" s="17">
        <v>24</v>
      </c>
      <c r="AM888" s="17">
        <v>12.83</v>
      </c>
      <c r="AN888" s="17">
        <v>13.04</v>
      </c>
      <c r="AO888" s="17">
        <v>12.94</v>
      </c>
      <c r="AP888" s="17">
        <v>1308</v>
      </c>
      <c r="AQ888" s="17">
        <v>100</v>
      </c>
      <c r="AR888" s="17">
        <v>100</v>
      </c>
      <c r="AS888" s="17">
        <v>60</v>
      </c>
      <c r="AT888" s="17">
        <v>100</v>
      </c>
      <c r="AU888" s="17">
        <v>8</v>
      </c>
      <c r="AV888" s="17"/>
      <c r="AW888" s="17"/>
      <c r="AX888" s="17"/>
    </row>
    <row r="889" spans="1:50" x14ac:dyDescent="0.15">
      <c r="A889" s="17" t="s">
        <v>2938</v>
      </c>
      <c r="B889" s="17" t="s">
        <v>2939</v>
      </c>
      <c r="C889" s="17">
        <v>5.65</v>
      </c>
      <c r="D889" s="17">
        <v>5.72</v>
      </c>
      <c r="E889" s="17">
        <v>5.58</v>
      </c>
      <c r="F889" s="17">
        <v>5.65</v>
      </c>
      <c r="G889" s="17">
        <v>5.71</v>
      </c>
      <c r="H889" s="17">
        <v>1047</v>
      </c>
      <c r="I889" s="17">
        <v>939</v>
      </c>
      <c r="J889" s="17">
        <v>0.5</v>
      </c>
      <c r="K889" s="17">
        <v>-0.5</v>
      </c>
      <c r="L889" s="17">
        <v>0</v>
      </c>
      <c r="M889" s="17">
        <v>-1.1000000000000001</v>
      </c>
      <c r="N889" s="17">
        <v>-1.1000000000000001</v>
      </c>
      <c r="O889" s="17">
        <v>50</v>
      </c>
      <c r="P889" s="17">
        <v>-1.2</v>
      </c>
      <c r="Q889" s="17">
        <v>1.2</v>
      </c>
      <c r="R889" s="17">
        <v>1.2</v>
      </c>
      <c r="S889" s="17">
        <v>-1.2</v>
      </c>
      <c r="T889" s="17">
        <v>50</v>
      </c>
      <c r="U889" s="17">
        <v>-21</v>
      </c>
      <c r="V889" s="17">
        <v>0.02</v>
      </c>
      <c r="W889" s="17">
        <v>71</v>
      </c>
      <c r="X889" s="17">
        <v>471</v>
      </c>
      <c r="Y889" s="17">
        <v>-0.5</v>
      </c>
      <c r="Z889" s="17">
        <v>-0.9</v>
      </c>
      <c r="AA889" s="17">
        <v>939</v>
      </c>
      <c r="AB889" s="17">
        <v>1047</v>
      </c>
      <c r="AC889" s="17">
        <v>1403</v>
      </c>
      <c r="AD889" s="17">
        <v>1300</v>
      </c>
      <c r="AE889" s="17">
        <v>-0.9</v>
      </c>
      <c r="AF889" s="17">
        <v>1.1000000000000001</v>
      </c>
      <c r="AG889" s="17">
        <v>1.2</v>
      </c>
      <c r="AH889" s="17">
        <v>-0.9</v>
      </c>
      <c r="AI889" s="17">
        <v>0.85</v>
      </c>
      <c r="AJ889" s="17">
        <v>5.2845000000000004</v>
      </c>
      <c r="AK889" s="17">
        <v>1.07</v>
      </c>
      <c r="AL889" s="17">
        <v>93</v>
      </c>
      <c r="AM889" s="17">
        <v>5.58</v>
      </c>
      <c r="AN889" s="17">
        <v>5.72</v>
      </c>
      <c r="AO889" s="17">
        <v>5.59</v>
      </c>
      <c r="AP889" s="17">
        <v>570</v>
      </c>
      <c r="AQ889" s="17">
        <v>100</v>
      </c>
      <c r="AR889" s="17">
        <v>0</v>
      </c>
      <c r="AS889" s="17">
        <v>100</v>
      </c>
      <c r="AT889" s="17">
        <v>29</v>
      </c>
      <c r="AU889" s="17">
        <v>-9</v>
      </c>
      <c r="AV889" s="17"/>
      <c r="AW889" s="17"/>
      <c r="AX889" s="17"/>
    </row>
    <row r="890" spans="1:50" x14ac:dyDescent="0.15">
      <c r="A890" s="17" t="s">
        <v>3134</v>
      </c>
      <c r="B890" s="17" t="s">
        <v>3135</v>
      </c>
      <c r="C890" s="17">
        <v>8.59</v>
      </c>
      <c r="D890" s="17">
        <v>8.7100000000000009</v>
      </c>
      <c r="E890" s="17">
        <v>8.3800000000000008</v>
      </c>
      <c r="F890" s="17">
        <v>8.4499999999999993</v>
      </c>
      <c r="G890" s="17">
        <v>8.52</v>
      </c>
      <c r="H890" s="17">
        <v>942</v>
      </c>
      <c r="I890" s="17">
        <v>1437</v>
      </c>
      <c r="J890" s="17">
        <v>-1</v>
      </c>
      <c r="K890" s="17">
        <v>-0.6</v>
      </c>
      <c r="L890" s="17">
        <v>-1.6</v>
      </c>
      <c r="M890" s="17">
        <v>-0.8</v>
      </c>
      <c r="N890" s="17">
        <v>0.8</v>
      </c>
      <c r="O890" s="17">
        <v>21</v>
      </c>
      <c r="P890" s="17">
        <v>-3</v>
      </c>
      <c r="Q890" s="17">
        <v>0.8</v>
      </c>
      <c r="R890" s="17">
        <v>1.4</v>
      </c>
      <c r="S890" s="17">
        <v>-2.5</v>
      </c>
      <c r="T890" s="17">
        <v>64</v>
      </c>
      <c r="U890" s="17">
        <v>-15</v>
      </c>
      <c r="V890" s="17">
        <v>0.04</v>
      </c>
      <c r="W890" s="17">
        <v>12</v>
      </c>
      <c r="X890" s="17">
        <v>91</v>
      </c>
      <c r="Y890" s="17">
        <v>0.6</v>
      </c>
      <c r="Z890" s="17">
        <v>0.7</v>
      </c>
      <c r="AA890" s="17">
        <v>1101</v>
      </c>
      <c r="AB890" s="17">
        <v>942</v>
      </c>
      <c r="AC890" s="17">
        <v>1437</v>
      </c>
      <c r="AD890" s="17">
        <v>1302</v>
      </c>
      <c r="AE890" s="17">
        <v>-0.8</v>
      </c>
      <c r="AF890" s="17">
        <v>0.8</v>
      </c>
      <c r="AG890" s="17">
        <v>1.4</v>
      </c>
      <c r="AH890" s="17">
        <v>-0.8</v>
      </c>
      <c r="AI890" s="17">
        <v>0.56999999999999995</v>
      </c>
      <c r="AJ890" s="17">
        <v>8.3834999999999997</v>
      </c>
      <c r="AK890" s="17">
        <v>1.01</v>
      </c>
      <c r="AL890" s="17">
        <v>21</v>
      </c>
      <c r="AM890" s="17">
        <v>8.4700000000000006</v>
      </c>
      <c r="AN890" s="17">
        <v>8.7100000000000009</v>
      </c>
      <c r="AO890" s="17">
        <v>8.3800000000000008</v>
      </c>
      <c r="AP890" s="17">
        <v>852</v>
      </c>
      <c r="AQ890" s="17">
        <v>0</v>
      </c>
      <c r="AR890" s="17">
        <v>71</v>
      </c>
      <c r="AS890" s="17">
        <v>0</v>
      </c>
      <c r="AT890" s="17">
        <v>67</v>
      </c>
      <c r="AU890" s="17">
        <v>1</v>
      </c>
      <c r="AV890" s="17"/>
      <c r="AW890" s="17"/>
      <c r="AX890" s="17"/>
    </row>
    <row r="891" spans="1:50" x14ac:dyDescent="0.15">
      <c r="A891" s="17" t="s">
        <v>3022</v>
      </c>
      <c r="B891" s="17" t="s">
        <v>3023</v>
      </c>
      <c r="C891" s="17">
        <v>21.6</v>
      </c>
      <c r="D891" s="17">
        <v>22.49</v>
      </c>
      <c r="E891" s="17">
        <v>21.43</v>
      </c>
      <c r="F891" s="17">
        <v>22.22</v>
      </c>
      <c r="G891" s="17">
        <v>21.55</v>
      </c>
      <c r="H891" s="17">
        <v>1434</v>
      </c>
      <c r="I891" s="17">
        <v>938</v>
      </c>
      <c r="J891" s="17">
        <v>1.5</v>
      </c>
      <c r="K891" s="17">
        <v>1.4</v>
      </c>
      <c r="L891" s="17">
        <v>2.8</v>
      </c>
      <c r="M891" s="17">
        <v>3.1</v>
      </c>
      <c r="N891" s="17">
        <v>0.2</v>
      </c>
      <c r="O891" s="17">
        <v>75</v>
      </c>
      <c r="P891" s="17">
        <v>-1.2</v>
      </c>
      <c r="Q891" s="17">
        <v>3.6</v>
      </c>
      <c r="R891" s="17">
        <v>4</v>
      </c>
      <c r="S891" s="17">
        <v>-0.8</v>
      </c>
      <c r="T891" s="17">
        <v>16</v>
      </c>
      <c r="U891" s="17">
        <v>28</v>
      </c>
      <c r="V891" s="17">
        <v>0.05</v>
      </c>
      <c r="W891" s="17">
        <v>72</v>
      </c>
      <c r="X891" s="17">
        <v>778</v>
      </c>
      <c r="Y891" s="17">
        <v>0</v>
      </c>
      <c r="Z891" s="17">
        <v>-0.5</v>
      </c>
      <c r="AA891" s="17">
        <v>938</v>
      </c>
      <c r="AB891" s="17">
        <v>1041</v>
      </c>
      <c r="AC891" s="17">
        <v>1308</v>
      </c>
      <c r="AD891" s="17">
        <v>1434</v>
      </c>
      <c r="AE891" s="17">
        <v>-1.2</v>
      </c>
      <c r="AF891" s="17">
        <v>1.9</v>
      </c>
      <c r="AG891" s="17">
        <v>2.4</v>
      </c>
      <c r="AH891" s="17">
        <v>-1.2</v>
      </c>
      <c r="AI891" s="17">
        <v>0.73</v>
      </c>
      <c r="AJ891" s="17">
        <v>20.223500000000001</v>
      </c>
      <c r="AK891" s="17">
        <v>1.1000000000000001</v>
      </c>
      <c r="AL891" s="17">
        <v>18</v>
      </c>
      <c r="AM891" s="17">
        <v>21.43</v>
      </c>
      <c r="AN891" s="17">
        <v>22.11</v>
      </c>
      <c r="AO891" s="17">
        <v>21.81</v>
      </c>
      <c r="AP891" s="17">
        <v>2249</v>
      </c>
      <c r="AQ891" s="17">
        <v>43</v>
      </c>
      <c r="AR891" s="17">
        <v>29</v>
      </c>
      <c r="AS891" s="17">
        <v>81</v>
      </c>
      <c r="AT891" s="17">
        <v>29</v>
      </c>
      <c r="AU891" s="17">
        <v>-8</v>
      </c>
      <c r="AV891" s="17"/>
      <c r="AW891" s="17"/>
      <c r="AX891" s="17"/>
    </row>
    <row r="892" spans="1:50" x14ac:dyDescent="0.15">
      <c r="A892" s="17" t="s">
        <v>754</v>
      </c>
      <c r="B892" s="17" t="s">
        <v>755</v>
      </c>
      <c r="C892" s="17">
        <v>37.5</v>
      </c>
      <c r="D892" s="17">
        <v>38.26</v>
      </c>
      <c r="E892" s="17">
        <v>37.25</v>
      </c>
      <c r="F892" s="17">
        <v>37.96</v>
      </c>
      <c r="G892" s="17">
        <v>37.409999999999997</v>
      </c>
      <c r="H892" s="17">
        <v>1024</v>
      </c>
      <c r="I892" s="17">
        <v>948</v>
      </c>
      <c r="J892" s="17">
        <v>0.7</v>
      </c>
      <c r="K892" s="17">
        <v>0.5</v>
      </c>
      <c r="L892" s="17">
        <v>1.2</v>
      </c>
      <c r="M892" s="17">
        <v>1.5</v>
      </c>
      <c r="N892" s="17">
        <v>0.2</v>
      </c>
      <c r="O892" s="17">
        <v>70</v>
      </c>
      <c r="P892" s="17">
        <v>-0.8</v>
      </c>
      <c r="Q892" s="17">
        <v>1.9</v>
      </c>
      <c r="R892" s="17">
        <v>2</v>
      </c>
      <c r="S892" s="17">
        <v>-0.7</v>
      </c>
      <c r="T892" s="17">
        <v>25</v>
      </c>
      <c r="U892" s="17">
        <v>18</v>
      </c>
      <c r="V892" s="17">
        <v>0.03</v>
      </c>
      <c r="W892" s="17">
        <v>53</v>
      </c>
      <c r="X892" s="17">
        <v>137</v>
      </c>
      <c r="Y892" s="17">
        <v>-0.4</v>
      </c>
      <c r="Z892" s="17">
        <v>-0.5</v>
      </c>
      <c r="AA892" s="17">
        <v>948</v>
      </c>
      <c r="AB892" s="17">
        <v>1024</v>
      </c>
      <c r="AC892" s="17">
        <v>1302</v>
      </c>
      <c r="AD892" s="17">
        <v>1306</v>
      </c>
      <c r="AE892" s="17">
        <v>-0.4</v>
      </c>
      <c r="AF892" s="17">
        <v>0.6</v>
      </c>
      <c r="AG892" s="17">
        <v>2</v>
      </c>
      <c r="AH892" s="17">
        <v>-0.4</v>
      </c>
      <c r="AI892" s="17">
        <v>0.88</v>
      </c>
      <c r="AJ892" s="17">
        <v>38.225999999999999</v>
      </c>
      <c r="AK892" s="17">
        <v>0.99</v>
      </c>
      <c r="AL892" s="17">
        <v>16</v>
      </c>
      <c r="AM892" s="17">
        <v>37.25</v>
      </c>
      <c r="AN892" s="17">
        <v>38.25</v>
      </c>
      <c r="AO892" s="17">
        <v>37.729999999999997</v>
      </c>
      <c r="AP892" s="17">
        <v>3810</v>
      </c>
      <c r="AQ892" s="17">
        <v>100</v>
      </c>
      <c r="AR892" s="17">
        <v>20</v>
      </c>
      <c r="AS892" s="17">
        <v>100</v>
      </c>
      <c r="AT892" s="17">
        <v>15</v>
      </c>
      <c r="AU892" s="17">
        <v>-10</v>
      </c>
      <c r="AV892" s="17"/>
      <c r="AW892" s="17"/>
      <c r="AX892" s="17"/>
    </row>
    <row r="893" spans="1:50" x14ac:dyDescent="0.15">
      <c r="A893" s="17" t="s">
        <v>942</v>
      </c>
      <c r="B893" s="17" t="s">
        <v>943</v>
      </c>
      <c r="C893" s="17">
        <v>4.59</v>
      </c>
      <c r="D893" s="17">
        <v>4.62</v>
      </c>
      <c r="E893" s="17">
        <v>4.58</v>
      </c>
      <c r="F893" s="17">
        <v>4.5999999999999996</v>
      </c>
      <c r="G893" s="17">
        <v>4.59</v>
      </c>
      <c r="H893" s="17">
        <v>1440</v>
      </c>
      <c r="I893" s="17">
        <v>1405</v>
      </c>
      <c r="J893" s="17">
        <v>-0.2</v>
      </c>
      <c r="K893" s="17">
        <v>0.4</v>
      </c>
      <c r="L893" s="17">
        <v>0.2</v>
      </c>
      <c r="M893" s="17">
        <v>0.2</v>
      </c>
      <c r="N893" s="17">
        <v>0</v>
      </c>
      <c r="O893" s="17">
        <v>50</v>
      </c>
      <c r="P893" s="17">
        <v>-0.4</v>
      </c>
      <c r="Q893" s="17">
        <v>0.4</v>
      </c>
      <c r="R893" s="17">
        <v>0.7</v>
      </c>
      <c r="S893" s="17">
        <v>-0.2</v>
      </c>
      <c r="T893" s="17">
        <v>25</v>
      </c>
      <c r="U893" s="17">
        <v>50</v>
      </c>
      <c r="V893" s="17">
        <v>0.01</v>
      </c>
      <c r="W893" s="17">
        <v>0</v>
      </c>
      <c r="X893" s="17">
        <v>152</v>
      </c>
      <c r="Y893" s="17">
        <v>0</v>
      </c>
      <c r="Z893" s="17">
        <v>0</v>
      </c>
      <c r="AA893" s="17">
        <v>1130</v>
      </c>
      <c r="AB893" s="17">
        <v>949</v>
      </c>
      <c r="AC893" s="17">
        <v>1405</v>
      </c>
      <c r="AD893" s="17">
        <v>1440</v>
      </c>
      <c r="AE893" s="17">
        <v>-0.4</v>
      </c>
      <c r="AF893" s="17">
        <v>0.4</v>
      </c>
      <c r="AG893" s="17">
        <v>0.4</v>
      </c>
      <c r="AH893" s="17">
        <v>-0.4</v>
      </c>
      <c r="AI893" s="17">
        <v>1</v>
      </c>
      <c r="AJ893" s="17">
        <v>4.6064999999999996</v>
      </c>
      <c r="AK893" s="17">
        <v>1</v>
      </c>
      <c r="AL893" s="17">
        <v>33</v>
      </c>
      <c r="AM893" s="17">
        <v>4.58</v>
      </c>
      <c r="AN893" s="17">
        <v>4.6100000000000003</v>
      </c>
      <c r="AO893" s="17">
        <v>4.58</v>
      </c>
      <c r="AP893" s="17">
        <v>462</v>
      </c>
      <c r="AQ893" s="17">
        <v>0</v>
      </c>
      <c r="AR893" s="17">
        <v>0</v>
      </c>
      <c r="AS893" s="17">
        <v>0</v>
      </c>
      <c r="AT893" s="17">
        <v>0</v>
      </c>
      <c r="AU893" s="17">
        <v>-10</v>
      </c>
      <c r="AV893" s="17"/>
      <c r="AW893" s="17"/>
      <c r="AX893" s="17"/>
    </row>
    <row r="894" spans="1:50" x14ac:dyDescent="0.15">
      <c r="A894" s="17" t="s">
        <v>2866</v>
      </c>
      <c r="B894" s="17" t="s">
        <v>2867</v>
      </c>
      <c r="C894" s="17">
        <v>10.9</v>
      </c>
      <c r="D894" s="17">
        <v>11.05</v>
      </c>
      <c r="E894" s="17">
        <v>10.79</v>
      </c>
      <c r="F894" s="17">
        <v>10.9</v>
      </c>
      <c r="G894" s="17">
        <v>11.1</v>
      </c>
      <c r="H894" s="17">
        <v>1042</v>
      </c>
      <c r="I894" s="17">
        <v>936</v>
      </c>
      <c r="J894" s="17">
        <v>0.5</v>
      </c>
      <c r="K894" s="17">
        <v>-0.5</v>
      </c>
      <c r="L894" s="17">
        <v>0</v>
      </c>
      <c r="M894" s="17">
        <v>-1.8</v>
      </c>
      <c r="N894" s="17">
        <v>-1.8</v>
      </c>
      <c r="O894" s="17">
        <v>42</v>
      </c>
      <c r="P894" s="17">
        <v>-1.4</v>
      </c>
      <c r="Q894" s="17">
        <v>1</v>
      </c>
      <c r="R894" s="17">
        <v>1.4</v>
      </c>
      <c r="S894" s="17">
        <v>-1</v>
      </c>
      <c r="T894" s="17">
        <v>42</v>
      </c>
      <c r="U894" s="17">
        <v>-19</v>
      </c>
      <c r="V894" s="17">
        <v>0.02</v>
      </c>
      <c r="W894" s="17">
        <v>62</v>
      </c>
      <c r="X894" s="17">
        <v>206</v>
      </c>
      <c r="Y894" s="17">
        <v>0.5</v>
      </c>
      <c r="Z894" s="17">
        <v>-0.4</v>
      </c>
      <c r="AA894" s="17">
        <v>936</v>
      </c>
      <c r="AB894" s="17">
        <v>1042</v>
      </c>
      <c r="AC894" s="17">
        <v>1403</v>
      </c>
      <c r="AD894" s="17">
        <v>1308</v>
      </c>
      <c r="AE894" s="17">
        <v>-0.8</v>
      </c>
      <c r="AF894" s="17">
        <v>0.4</v>
      </c>
      <c r="AG894" s="17">
        <v>1.4</v>
      </c>
      <c r="AH894" s="17">
        <v>-0.8</v>
      </c>
      <c r="AI894" s="17">
        <v>0.92</v>
      </c>
      <c r="AJ894" s="17">
        <v>10.742000000000001</v>
      </c>
      <c r="AK894" s="17">
        <v>1.01</v>
      </c>
      <c r="AL894" s="17">
        <v>119</v>
      </c>
      <c r="AM894" s="17">
        <v>10.79</v>
      </c>
      <c r="AN894" s="17">
        <v>11.05</v>
      </c>
      <c r="AO894" s="17">
        <v>10.86</v>
      </c>
      <c r="AP894" s="17">
        <v>1099</v>
      </c>
      <c r="AQ894" s="17">
        <v>0</v>
      </c>
      <c r="AR894" s="17">
        <v>62</v>
      </c>
      <c r="AS894" s="17">
        <v>58</v>
      </c>
      <c r="AT894" s="17">
        <v>37</v>
      </c>
      <c r="AU894" s="17">
        <v>-6</v>
      </c>
      <c r="AV894" s="17"/>
      <c r="AW894" s="17"/>
      <c r="AX894" s="17"/>
    </row>
    <row r="895" spans="1:50" x14ac:dyDescent="0.15">
      <c r="A895" s="17" t="s">
        <v>786</v>
      </c>
      <c r="B895" s="17" t="s">
        <v>787</v>
      </c>
      <c r="C895" s="17">
        <v>14.74</v>
      </c>
      <c r="D895" s="17">
        <v>14.83</v>
      </c>
      <c r="E895" s="17">
        <v>14.65</v>
      </c>
      <c r="F895" s="17">
        <v>14.73</v>
      </c>
      <c r="G895" s="17">
        <v>14.78</v>
      </c>
      <c r="H895" s="17">
        <v>946</v>
      </c>
      <c r="I895" s="17">
        <v>1318</v>
      </c>
      <c r="J895" s="17">
        <v>0.1</v>
      </c>
      <c r="K895" s="17">
        <v>-0.1</v>
      </c>
      <c r="L895" s="17">
        <v>-0.1</v>
      </c>
      <c r="M895" s="17">
        <v>-0.3</v>
      </c>
      <c r="N895" s="17">
        <v>-0.3</v>
      </c>
      <c r="O895" s="17">
        <v>44</v>
      </c>
      <c r="P895" s="17">
        <v>-0.7</v>
      </c>
      <c r="Q895" s="17">
        <v>0.5</v>
      </c>
      <c r="R895" s="17">
        <v>0.6</v>
      </c>
      <c r="S895" s="17">
        <v>-0.6</v>
      </c>
      <c r="T895" s="17">
        <v>50</v>
      </c>
      <c r="U895" s="17">
        <v>-11</v>
      </c>
      <c r="V895" s="17">
        <v>0.01</v>
      </c>
      <c r="W895" s="17">
        <v>38</v>
      </c>
      <c r="X895" s="17">
        <v>58</v>
      </c>
      <c r="Y895" s="17">
        <v>0.1</v>
      </c>
      <c r="Z895" s="17">
        <v>0.2</v>
      </c>
      <c r="AA895" s="17">
        <v>1122</v>
      </c>
      <c r="AB895" s="17">
        <v>946</v>
      </c>
      <c r="AC895" s="17">
        <v>1318</v>
      </c>
      <c r="AD895" s="17">
        <v>1307</v>
      </c>
      <c r="AE895" s="17">
        <v>-0.2</v>
      </c>
      <c r="AF895" s="17">
        <v>0.5</v>
      </c>
      <c r="AG895" s="17">
        <v>0.6</v>
      </c>
      <c r="AH895" s="17">
        <v>-0.2</v>
      </c>
      <c r="AI895" s="17">
        <v>0.67</v>
      </c>
      <c r="AJ895" s="17">
        <v>14.933</v>
      </c>
      <c r="AK895" s="17">
        <v>0.99</v>
      </c>
      <c r="AL895" s="17">
        <v>62</v>
      </c>
      <c r="AM895" s="17">
        <v>14.7</v>
      </c>
      <c r="AN895" s="17">
        <v>14.83</v>
      </c>
      <c r="AO895" s="17">
        <v>14.65</v>
      </c>
      <c r="AP895" s="17">
        <v>1476</v>
      </c>
      <c r="AQ895" s="17">
        <v>0</v>
      </c>
      <c r="AR895" s="17">
        <v>100</v>
      </c>
      <c r="AS895" s="17">
        <v>0</v>
      </c>
      <c r="AT895" s="17">
        <v>60</v>
      </c>
      <c r="AU895" s="17">
        <v>2</v>
      </c>
      <c r="AV895" s="17"/>
      <c r="AW895" s="17"/>
      <c r="AX895" s="17"/>
    </row>
    <row r="896" spans="1:50" x14ac:dyDescent="0.15">
      <c r="A896" s="17" t="s">
        <v>1615</v>
      </c>
      <c r="B896" s="17" t="s">
        <v>1615</v>
      </c>
      <c r="C896" s="17">
        <v>58.11</v>
      </c>
      <c r="D896" s="17">
        <v>58.18</v>
      </c>
      <c r="E896" s="17">
        <v>57.07</v>
      </c>
      <c r="F896" s="17">
        <v>57.17</v>
      </c>
      <c r="G896" s="17">
        <v>58.02</v>
      </c>
      <c r="H896" s="17">
        <v>930</v>
      </c>
      <c r="I896" s="17">
        <v>1454</v>
      </c>
      <c r="J896" s="17">
        <v>-1.1000000000000001</v>
      </c>
      <c r="K896" s="17">
        <v>-0.6</v>
      </c>
      <c r="L896" s="17">
        <v>-1.6</v>
      </c>
      <c r="M896" s="17">
        <v>-1.5</v>
      </c>
      <c r="N896" s="17">
        <v>0.2</v>
      </c>
      <c r="O896" s="17">
        <v>9</v>
      </c>
      <c r="P896" s="17">
        <v>-1.8</v>
      </c>
      <c r="Q896" s="17">
        <v>0.2</v>
      </c>
      <c r="R896" s="17">
        <v>0.1</v>
      </c>
      <c r="S896" s="17">
        <v>-1.8</v>
      </c>
      <c r="T896" s="17">
        <v>94</v>
      </c>
      <c r="U896" s="17">
        <v>-29</v>
      </c>
      <c r="V896" s="17">
        <v>0.02</v>
      </c>
      <c r="W896" s="17">
        <v>9</v>
      </c>
      <c r="X896" s="17">
        <v>505</v>
      </c>
      <c r="Y896" s="17">
        <v>-0.1</v>
      </c>
      <c r="Z896" s="17">
        <v>-0.6</v>
      </c>
      <c r="AA896" s="17">
        <v>1120</v>
      </c>
      <c r="AB896" s="17">
        <v>930</v>
      </c>
      <c r="AC896" s="17">
        <v>1454</v>
      </c>
      <c r="AD896" s="17">
        <v>1302</v>
      </c>
      <c r="AE896" s="17">
        <v>-0.6</v>
      </c>
      <c r="AF896" s="17">
        <v>0.2</v>
      </c>
      <c r="AG896" s="17">
        <v>0.1</v>
      </c>
      <c r="AH896" s="17">
        <v>-0.6</v>
      </c>
      <c r="AI896" s="17">
        <v>0.39</v>
      </c>
      <c r="AJ896" s="17">
        <v>0</v>
      </c>
      <c r="AK896" s="17">
        <v>0</v>
      </c>
      <c r="AL896" s="17">
        <v>79</v>
      </c>
      <c r="AM896" s="17">
        <v>57.42</v>
      </c>
      <c r="AN896" s="17">
        <v>58.18</v>
      </c>
      <c r="AO896" s="17">
        <v>57.07</v>
      </c>
      <c r="AP896" s="17">
        <v>5753</v>
      </c>
      <c r="AQ896" s="17">
        <v>70</v>
      </c>
      <c r="AR896" s="17">
        <v>43</v>
      </c>
      <c r="AS896" s="17">
        <v>87</v>
      </c>
      <c r="AT896" s="17">
        <v>20</v>
      </c>
      <c r="AU896" s="17">
        <v>-9</v>
      </c>
      <c r="AV896" s="17"/>
      <c r="AW896" s="17"/>
      <c r="AX896" s="17"/>
    </row>
    <row r="897" spans="1:50" x14ac:dyDescent="0.15">
      <c r="A897" s="17" t="s">
        <v>1038</v>
      </c>
      <c r="B897" s="17" t="s">
        <v>1039</v>
      </c>
      <c r="C897" s="17">
        <v>18.82</v>
      </c>
      <c r="D897" s="17">
        <v>18.989999999999998</v>
      </c>
      <c r="E897" s="17">
        <v>18.66</v>
      </c>
      <c r="F897" s="17">
        <v>18.68</v>
      </c>
      <c r="G897" s="17">
        <v>18.850000000000001</v>
      </c>
      <c r="H897" s="17">
        <v>1001</v>
      </c>
      <c r="I897" s="17">
        <v>1458</v>
      </c>
      <c r="J897" s="17">
        <v>0.1</v>
      </c>
      <c r="K897" s="17">
        <v>-0.8</v>
      </c>
      <c r="L897" s="17">
        <v>-0.7</v>
      </c>
      <c r="M897" s="17">
        <v>-0.9</v>
      </c>
      <c r="N897" s="17">
        <v>-0.2</v>
      </c>
      <c r="O897" s="17">
        <v>6</v>
      </c>
      <c r="P897" s="17">
        <v>-1.6</v>
      </c>
      <c r="Q897" s="17">
        <v>0.1</v>
      </c>
      <c r="R897" s="17">
        <v>0.9</v>
      </c>
      <c r="S897" s="17">
        <v>-0.9</v>
      </c>
      <c r="T897" s="17">
        <v>48</v>
      </c>
      <c r="U897" s="17">
        <v>-45</v>
      </c>
      <c r="V897" s="17">
        <v>0.02</v>
      </c>
      <c r="W897" s="17">
        <v>11</v>
      </c>
      <c r="X897" s="17">
        <v>173</v>
      </c>
      <c r="Y897" s="17">
        <v>0.3</v>
      </c>
      <c r="Z897" s="17">
        <v>0.1</v>
      </c>
      <c r="AA897" s="17">
        <v>1130</v>
      </c>
      <c r="AB897" s="17">
        <v>1001</v>
      </c>
      <c r="AC897" s="17">
        <v>1458</v>
      </c>
      <c r="AD897" s="17">
        <v>1304</v>
      </c>
      <c r="AE897" s="17">
        <v>-0.9</v>
      </c>
      <c r="AF897" s="17">
        <v>0.1</v>
      </c>
      <c r="AG897" s="17">
        <v>0.9</v>
      </c>
      <c r="AH897" s="17">
        <v>-0.9</v>
      </c>
      <c r="AI897" s="17">
        <v>1.03</v>
      </c>
      <c r="AJ897" s="17">
        <v>18.7775</v>
      </c>
      <c r="AK897" s="17">
        <v>0.99</v>
      </c>
      <c r="AL897" s="17">
        <v>22</v>
      </c>
      <c r="AM897" s="17">
        <v>18.809999999999999</v>
      </c>
      <c r="AN897" s="17">
        <v>18.989999999999998</v>
      </c>
      <c r="AO897" s="17">
        <v>18.66</v>
      </c>
      <c r="AP897" s="17">
        <v>1885</v>
      </c>
      <c r="AQ897" s="17">
        <v>0</v>
      </c>
      <c r="AR897" s="17">
        <v>100</v>
      </c>
      <c r="AS897" s="17">
        <v>0</v>
      </c>
      <c r="AT897" s="17">
        <v>22</v>
      </c>
      <c r="AU897" s="17">
        <v>-9</v>
      </c>
      <c r="AV897" s="17"/>
      <c r="AW897" s="17"/>
      <c r="AX897" s="17"/>
    </row>
    <row r="898" spans="1:50" x14ac:dyDescent="0.15">
      <c r="A898" s="17" t="s">
        <v>3272</v>
      </c>
      <c r="B898" s="17" t="s">
        <v>3273</v>
      </c>
      <c r="C898" s="17">
        <v>32.979999999999997</v>
      </c>
      <c r="D898" s="17">
        <v>32.979999999999997</v>
      </c>
      <c r="E898" s="17">
        <v>32.549999999999997</v>
      </c>
      <c r="F898" s="17">
        <v>32.75</v>
      </c>
      <c r="G898" s="17">
        <v>32.729999999999997</v>
      </c>
      <c r="H898" s="17">
        <v>930</v>
      </c>
      <c r="I898" s="17">
        <v>1123</v>
      </c>
      <c r="J898" s="17">
        <v>-1.3</v>
      </c>
      <c r="K898" s="17">
        <v>0.6</v>
      </c>
      <c r="L898" s="17">
        <v>-0.7</v>
      </c>
      <c r="M898" s="17">
        <v>0.1</v>
      </c>
      <c r="N898" s="17">
        <v>0.8</v>
      </c>
      <c r="O898" s="17">
        <v>47</v>
      </c>
      <c r="P898" s="17">
        <v>-0.7</v>
      </c>
      <c r="Q898" s="17">
        <v>0.6</v>
      </c>
      <c r="R898" s="17">
        <v>0</v>
      </c>
      <c r="S898" s="17">
        <v>-1.3</v>
      </c>
      <c r="T898" s="17">
        <v>100</v>
      </c>
      <c r="U898" s="17">
        <v>44</v>
      </c>
      <c r="V898" s="17">
        <v>0.01</v>
      </c>
      <c r="W898" s="17">
        <v>2</v>
      </c>
      <c r="X898" s="17">
        <v>23</v>
      </c>
      <c r="Y898" s="17">
        <v>-0.6</v>
      </c>
      <c r="Z898" s="17">
        <v>-0.7</v>
      </c>
      <c r="AA898" s="17">
        <v>1123</v>
      </c>
      <c r="AB898" s="17">
        <v>930</v>
      </c>
      <c r="AC898" s="17">
        <v>1325</v>
      </c>
      <c r="AD898" s="17">
        <v>1433</v>
      </c>
      <c r="AE898" s="17">
        <v>-0.3</v>
      </c>
      <c r="AF898" s="17">
        <v>0.6</v>
      </c>
      <c r="AG898" s="17">
        <v>0</v>
      </c>
      <c r="AH898" s="17">
        <v>-0.3</v>
      </c>
      <c r="AI898" s="17">
        <v>0.23</v>
      </c>
      <c r="AJ898" s="17">
        <v>31.557500000000001</v>
      </c>
      <c r="AK898" s="17">
        <v>1.04</v>
      </c>
      <c r="AL898" s="17">
        <v>42</v>
      </c>
      <c r="AM898" s="17">
        <v>32.549999999999997</v>
      </c>
      <c r="AN898" s="17">
        <v>32.979999999999997</v>
      </c>
      <c r="AO898" s="17">
        <v>32.56</v>
      </c>
      <c r="AP898" s="17">
        <v>3285</v>
      </c>
      <c r="AQ898" s="17">
        <v>100</v>
      </c>
      <c r="AR898" s="17">
        <v>0</v>
      </c>
      <c r="AS898" s="17">
        <v>100</v>
      </c>
      <c r="AT898" s="17">
        <v>47</v>
      </c>
      <c r="AU898" s="17">
        <v>-10</v>
      </c>
      <c r="AV898" s="17"/>
      <c r="AW898" s="17"/>
      <c r="AX898" s="17"/>
    </row>
    <row r="899" spans="1:50" x14ac:dyDescent="0.15">
      <c r="A899" s="17" t="s">
        <v>2902</v>
      </c>
      <c r="B899" s="17" t="s">
        <v>2903</v>
      </c>
      <c r="C899" s="17">
        <v>21.4</v>
      </c>
      <c r="D899" s="17">
        <v>21.73</v>
      </c>
      <c r="E899" s="17">
        <v>21.4</v>
      </c>
      <c r="F899" s="17">
        <v>21.46</v>
      </c>
      <c r="G899" s="17">
        <v>21.41</v>
      </c>
      <c r="H899" s="17">
        <v>930</v>
      </c>
      <c r="I899" s="17">
        <v>930</v>
      </c>
      <c r="J899" s="17">
        <v>0.9</v>
      </c>
      <c r="K899" s="17">
        <v>-0.6</v>
      </c>
      <c r="L899" s="17">
        <v>0.3</v>
      </c>
      <c r="M899" s="17">
        <v>0.2</v>
      </c>
      <c r="N899" s="17">
        <v>0</v>
      </c>
      <c r="O899" s="17">
        <v>18</v>
      </c>
      <c r="P899" s="17">
        <v>-1.3</v>
      </c>
      <c r="Q899" s="17">
        <v>0.3</v>
      </c>
      <c r="R899" s="17">
        <v>1.5</v>
      </c>
      <c r="S899" s="17">
        <v>0</v>
      </c>
      <c r="T899" s="17">
        <v>0</v>
      </c>
      <c r="U899" s="17">
        <v>-39</v>
      </c>
      <c r="V899" s="17">
        <v>0.02</v>
      </c>
      <c r="W899" s="17">
        <v>58</v>
      </c>
      <c r="X899" s="17">
        <v>89</v>
      </c>
      <c r="Y899" s="17">
        <v>1.5</v>
      </c>
      <c r="Z899" s="17">
        <v>0.5</v>
      </c>
      <c r="AA899" s="17">
        <v>930</v>
      </c>
      <c r="AB899" s="17">
        <v>930</v>
      </c>
      <c r="AC899" s="17">
        <v>1455</v>
      </c>
      <c r="AD899" s="17">
        <v>1311</v>
      </c>
      <c r="AE899" s="17">
        <v>-0.8</v>
      </c>
      <c r="AF899" s="17">
        <v>0</v>
      </c>
      <c r="AG899" s="17">
        <v>1.5</v>
      </c>
      <c r="AH899" s="17">
        <v>-0.8</v>
      </c>
      <c r="AI899" s="17">
        <v>1.55</v>
      </c>
      <c r="AJ899" s="17">
        <v>20.7865</v>
      </c>
      <c r="AK899" s="17">
        <v>1.03</v>
      </c>
      <c r="AL899" s="17">
        <v>3</v>
      </c>
      <c r="AM899" s="17">
        <v>21.4</v>
      </c>
      <c r="AN899" s="17">
        <v>21.73</v>
      </c>
      <c r="AO899" s="17">
        <v>21.45</v>
      </c>
      <c r="AP899" s="17">
        <v>2164</v>
      </c>
      <c r="AQ899" s="17">
        <v>0</v>
      </c>
      <c r="AR899" s="17">
        <v>100</v>
      </c>
      <c r="AS899" s="17">
        <v>0</v>
      </c>
      <c r="AT899" s="17">
        <v>33</v>
      </c>
      <c r="AU899" s="17">
        <v>0</v>
      </c>
      <c r="AV899" s="17"/>
      <c r="AW899" s="17"/>
      <c r="AX899" s="17"/>
    </row>
    <row r="900" spans="1:50" x14ac:dyDescent="0.15">
      <c r="A900" s="17" t="s">
        <v>2840</v>
      </c>
      <c r="B900" s="17" t="s">
        <v>2841</v>
      </c>
      <c r="C900" s="17">
        <v>9.41</v>
      </c>
      <c r="D900" s="17">
        <v>9.42</v>
      </c>
      <c r="E900" s="17">
        <v>9.15</v>
      </c>
      <c r="F900" s="17">
        <v>9.17</v>
      </c>
      <c r="G900" s="17">
        <v>9.42</v>
      </c>
      <c r="H900" s="17">
        <v>930</v>
      </c>
      <c r="I900" s="17">
        <v>1439</v>
      </c>
      <c r="J900" s="17">
        <v>-1.5</v>
      </c>
      <c r="K900" s="17">
        <v>-1.1000000000000001</v>
      </c>
      <c r="L900" s="17">
        <v>-2.6</v>
      </c>
      <c r="M900" s="17">
        <v>-2.7</v>
      </c>
      <c r="N900" s="17">
        <v>-0.1</v>
      </c>
      <c r="O900" s="17">
        <v>7</v>
      </c>
      <c r="P900" s="17">
        <v>-2.7</v>
      </c>
      <c r="Q900" s="17">
        <v>0.2</v>
      </c>
      <c r="R900" s="17">
        <v>0.1</v>
      </c>
      <c r="S900" s="17">
        <v>-2.8</v>
      </c>
      <c r="T900" s="17">
        <v>96</v>
      </c>
      <c r="U900" s="17">
        <v>-37</v>
      </c>
      <c r="V900" s="17">
        <v>0.03</v>
      </c>
      <c r="W900" s="17">
        <v>12</v>
      </c>
      <c r="X900" s="17">
        <v>363</v>
      </c>
      <c r="Y900" s="17">
        <v>-0.4</v>
      </c>
      <c r="Z900" s="17">
        <v>-1.3</v>
      </c>
      <c r="AA900" s="17">
        <v>941</v>
      </c>
      <c r="AB900" s="17">
        <v>930</v>
      </c>
      <c r="AC900" s="17">
        <v>1439</v>
      </c>
      <c r="AD900" s="17">
        <v>1302</v>
      </c>
      <c r="AE900" s="17">
        <v>-1.2</v>
      </c>
      <c r="AF900" s="17">
        <v>0.2</v>
      </c>
      <c r="AG900" s="17">
        <v>0</v>
      </c>
      <c r="AH900" s="17">
        <v>-1.2</v>
      </c>
      <c r="AI900" s="17">
        <v>0.41</v>
      </c>
      <c r="AJ900" s="17">
        <v>9.4130000000000003</v>
      </c>
      <c r="AK900" s="17">
        <v>0.97</v>
      </c>
      <c r="AL900" s="17">
        <v>106</v>
      </c>
      <c r="AM900" s="17">
        <v>9.25</v>
      </c>
      <c r="AN900" s="17">
        <v>9.41</v>
      </c>
      <c r="AO900" s="17">
        <v>9.15</v>
      </c>
      <c r="AP900" s="17">
        <v>928</v>
      </c>
      <c r="AQ900" s="17">
        <v>100</v>
      </c>
      <c r="AR900" s="17">
        <v>0</v>
      </c>
      <c r="AS900" s="17">
        <v>100</v>
      </c>
      <c r="AT900" s="17">
        <v>0</v>
      </c>
      <c r="AU900" s="17">
        <v>-10</v>
      </c>
      <c r="AV900" s="17"/>
      <c r="AW900" s="17"/>
      <c r="AX900" s="17"/>
    </row>
    <row r="901" spans="1:50" x14ac:dyDescent="0.15">
      <c r="A901" s="17" t="s">
        <v>170</v>
      </c>
      <c r="B901" s="17" t="s">
        <v>171</v>
      </c>
      <c r="C901" s="17">
        <v>16.350000000000001</v>
      </c>
      <c r="D901" s="17">
        <v>16.350000000000001</v>
      </c>
      <c r="E901" s="17">
        <v>15.99</v>
      </c>
      <c r="F901" s="17">
        <v>16</v>
      </c>
      <c r="G901" s="17">
        <v>16.36</v>
      </c>
      <c r="H901" s="17">
        <v>930</v>
      </c>
      <c r="I901" s="17">
        <v>1458</v>
      </c>
      <c r="J901" s="17">
        <v>-0.8</v>
      </c>
      <c r="K901" s="17">
        <v>-1.4</v>
      </c>
      <c r="L901" s="17">
        <v>-2.2000000000000002</v>
      </c>
      <c r="M901" s="17">
        <v>-2.2000000000000002</v>
      </c>
      <c r="N901" s="17">
        <v>-0.1</v>
      </c>
      <c r="O901" s="17">
        <v>3</v>
      </c>
      <c r="P901" s="17">
        <v>-2.2000000000000002</v>
      </c>
      <c r="Q901" s="17">
        <v>0.1</v>
      </c>
      <c r="R901" s="17">
        <v>0</v>
      </c>
      <c r="S901" s="17">
        <v>-2.2000000000000002</v>
      </c>
      <c r="T901" s="17">
        <v>100</v>
      </c>
      <c r="U901" s="17">
        <v>-61</v>
      </c>
      <c r="V901" s="17">
        <v>0.02</v>
      </c>
      <c r="W901" s="17">
        <v>32</v>
      </c>
      <c r="X901" s="17">
        <v>90</v>
      </c>
      <c r="Y901" s="17">
        <v>-0.1</v>
      </c>
      <c r="Z901" s="17">
        <v>-0.9</v>
      </c>
      <c r="AA901" s="17">
        <v>1103</v>
      </c>
      <c r="AB901" s="17">
        <v>930</v>
      </c>
      <c r="AC901" s="17">
        <v>1458</v>
      </c>
      <c r="AD901" s="17">
        <v>1300</v>
      </c>
      <c r="AE901" s="17">
        <v>-1.3</v>
      </c>
      <c r="AF901" s="17">
        <v>0.1</v>
      </c>
      <c r="AG901" s="17">
        <v>0</v>
      </c>
      <c r="AH901" s="17">
        <v>-1.3</v>
      </c>
      <c r="AI901" s="17">
        <v>0.59</v>
      </c>
      <c r="AJ901" s="17">
        <v>15.4305</v>
      </c>
      <c r="AK901" s="17">
        <v>1.04</v>
      </c>
      <c r="AL901" s="17">
        <v>105</v>
      </c>
      <c r="AM901" s="17">
        <v>16.16</v>
      </c>
      <c r="AN901" s="17">
        <v>16.350000000000001</v>
      </c>
      <c r="AO901" s="17">
        <v>15.99</v>
      </c>
      <c r="AP901" s="17">
        <v>1621</v>
      </c>
      <c r="AQ901" s="17">
        <v>100</v>
      </c>
      <c r="AR901" s="17">
        <v>60</v>
      </c>
      <c r="AS901" s="17">
        <v>100</v>
      </c>
      <c r="AT901" s="17">
        <v>0</v>
      </c>
      <c r="AU901" s="17">
        <v>-10</v>
      </c>
      <c r="AV901" s="17"/>
      <c r="AW901" s="17"/>
      <c r="AX901" s="17"/>
    </row>
    <row r="902" spans="1:50" x14ac:dyDescent="0.15">
      <c r="A902" s="17" t="s">
        <v>453</v>
      </c>
      <c r="B902" s="17" t="s">
        <v>454</v>
      </c>
      <c r="C902" s="17">
        <v>8.39</v>
      </c>
      <c r="D902" s="17">
        <v>8.52</v>
      </c>
      <c r="E902" s="17">
        <v>8.14</v>
      </c>
      <c r="F902" s="17">
        <v>8.2799999999999994</v>
      </c>
      <c r="G902" s="17">
        <v>8.48</v>
      </c>
      <c r="H902" s="17">
        <v>955</v>
      </c>
      <c r="I902" s="17">
        <v>1323</v>
      </c>
      <c r="J902" s="17">
        <v>-2</v>
      </c>
      <c r="K902" s="17">
        <v>0.7</v>
      </c>
      <c r="L902" s="17">
        <v>-1.3</v>
      </c>
      <c r="M902" s="17">
        <v>-2.4</v>
      </c>
      <c r="N902" s="17">
        <v>-1.1000000000000001</v>
      </c>
      <c r="O902" s="17">
        <v>37</v>
      </c>
      <c r="P902" s="17">
        <v>-2.9</v>
      </c>
      <c r="Q902" s="17">
        <v>1.7</v>
      </c>
      <c r="R902" s="17">
        <v>1.5</v>
      </c>
      <c r="S902" s="17">
        <v>-3</v>
      </c>
      <c r="T902" s="17">
        <v>66</v>
      </c>
      <c r="U902" s="17">
        <v>16</v>
      </c>
      <c r="V902" s="17">
        <v>0.05</v>
      </c>
      <c r="W902" s="17">
        <v>17</v>
      </c>
      <c r="X902" s="17">
        <v>3124</v>
      </c>
      <c r="Y902" s="17">
        <v>0.5</v>
      </c>
      <c r="Z902" s="17">
        <v>-0.5</v>
      </c>
      <c r="AA902" s="17">
        <v>1120</v>
      </c>
      <c r="AB902" s="17">
        <v>955</v>
      </c>
      <c r="AC902" s="17">
        <v>1323</v>
      </c>
      <c r="AD902" s="17">
        <v>1431</v>
      </c>
      <c r="AE902" s="17">
        <v>-1.8</v>
      </c>
      <c r="AF902" s="17">
        <v>1.7</v>
      </c>
      <c r="AG902" s="17">
        <v>1.5</v>
      </c>
      <c r="AH902" s="17">
        <v>-1.8</v>
      </c>
      <c r="AI902" s="17">
        <v>0.73</v>
      </c>
      <c r="AJ902" s="17">
        <v>7.4115000000000002</v>
      </c>
      <c r="AK902" s="17">
        <v>1.1200000000000001</v>
      </c>
      <c r="AL902" s="17">
        <v>89</v>
      </c>
      <c r="AM902" s="17">
        <v>8.16</v>
      </c>
      <c r="AN902" s="17">
        <v>8.52</v>
      </c>
      <c r="AO902" s="17">
        <v>8.14</v>
      </c>
      <c r="AP902" s="17">
        <v>843</v>
      </c>
      <c r="AQ902" s="17">
        <v>50</v>
      </c>
      <c r="AR902" s="17">
        <v>100</v>
      </c>
      <c r="AS902" s="17">
        <v>58</v>
      </c>
      <c r="AT902" s="17">
        <v>37</v>
      </c>
      <c r="AU902" s="17">
        <v>-7</v>
      </c>
      <c r="AV902" s="17"/>
      <c r="AW902" s="17"/>
      <c r="AX902" s="17"/>
    </row>
    <row r="903" spans="1:50" x14ac:dyDescent="0.15">
      <c r="A903" s="17" t="s">
        <v>762</v>
      </c>
      <c r="B903" s="17" t="s">
        <v>763</v>
      </c>
      <c r="C903" s="17">
        <v>14.15</v>
      </c>
      <c r="D903" s="17">
        <v>14.45</v>
      </c>
      <c r="E903" s="17">
        <v>14</v>
      </c>
      <c r="F903" s="17">
        <v>14.26</v>
      </c>
      <c r="G903" s="17">
        <v>14.18</v>
      </c>
      <c r="H903" s="17">
        <v>1430</v>
      </c>
      <c r="I903" s="17">
        <v>1014</v>
      </c>
      <c r="J903" s="17">
        <v>0.6</v>
      </c>
      <c r="K903" s="17">
        <v>0.2</v>
      </c>
      <c r="L903" s="17">
        <v>0.8</v>
      </c>
      <c r="M903" s="17">
        <v>0.6</v>
      </c>
      <c r="N903" s="17">
        <v>-0.2</v>
      </c>
      <c r="O903" s="17">
        <v>58</v>
      </c>
      <c r="P903" s="17">
        <v>-1.3</v>
      </c>
      <c r="Q903" s="17">
        <v>1.8</v>
      </c>
      <c r="R903" s="17">
        <v>2.1</v>
      </c>
      <c r="S903" s="17">
        <v>-1.1000000000000001</v>
      </c>
      <c r="T903" s="17">
        <v>33</v>
      </c>
      <c r="U903" s="17">
        <v>7</v>
      </c>
      <c r="V903" s="17">
        <v>0.03</v>
      </c>
      <c r="W903" s="17">
        <v>100</v>
      </c>
      <c r="X903" s="17">
        <v>190</v>
      </c>
      <c r="Y903" s="17">
        <v>-0.1</v>
      </c>
      <c r="Z903" s="17">
        <v>-0.5</v>
      </c>
      <c r="AA903" s="17">
        <v>1014</v>
      </c>
      <c r="AB903" s="17">
        <v>1128</v>
      </c>
      <c r="AC903" s="17">
        <v>1404</v>
      </c>
      <c r="AD903" s="17">
        <v>1430</v>
      </c>
      <c r="AE903" s="17">
        <v>-1.2</v>
      </c>
      <c r="AF903" s="17">
        <v>0.8</v>
      </c>
      <c r="AG903" s="17">
        <v>0.6</v>
      </c>
      <c r="AH903" s="17">
        <v>-1.3</v>
      </c>
      <c r="AI903" s="17">
        <v>0.56999999999999995</v>
      </c>
      <c r="AJ903" s="17">
        <v>14.645</v>
      </c>
      <c r="AK903" s="17">
        <v>0.97</v>
      </c>
      <c r="AL903" s="17">
        <v>77</v>
      </c>
      <c r="AM903" s="17">
        <v>14.01</v>
      </c>
      <c r="AN903" s="17">
        <v>14.23</v>
      </c>
      <c r="AO903" s="17">
        <v>14.15</v>
      </c>
      <c r="AP903" s="17">
        <v>1444</v>
      </c>
      <c r="AQ903" s="17">
        <v>100</v>
      </c>
      <c r="AR903" s="17">
        <v>50</v>
      </c>
      <c r="AS903" s="17">
        <v>100</v>
      </c>
      <c r="AT903" s="17">
        <v>12</v>
      </c>
      <c r="AU903" s="17">
        <v>-10</v>
      </c>
      <c r="AV903" s="17"/>
      <c r="AW903" s="17"/>
      <c r="AX903" s="17"/>
    </row>
    <row r="904" spans="1:50" x14ac:dyDescent="0.15">
      <c r="A904" s="17" t="s">
        <v>2860</v>
      </c>
      <c r="B904" s="17" t="s">
        <v>2861</v>
      </c>
      <c r="C904" s="17">
        <v>7.85</v>
      </c>
      <c r="D904" s="17">
        <v>8.3699999999999992</v>
      </c>
      <c r="E904" s="17">
        <v>7.85</v>
      </c>
      <c r="F904" s="17">
        <v>8.14</v>
      </c>
      <c r="G904" s="17">
        <v>7.82</v>
      </c>
      <c r="H904" s="17">
        <v>1103</v>
      </c>
      <c r="I904" s="17">
        <v>930</v>
      </c>
      <c r="J904" s="17">
        <v>4.8</v>
      </c>
      <c r="K904" s="17">
        <v>-1.1000000000000001</v>
      </c>
      <c r="L904" s="17">
        <v>3.6</v>
      </c>
      <c r="M904" s="17">
        <v>4</v>
      </c>
      <c r="N904" s="17">
        <v>0.4</v>
      </c>
      <c r="O904" s="17">
        <v>56</v>
      </c>
      <c r="P904" s="17">
        <v>-2.8</v>
      </c>
      <c r="Q904" s="17">
        <v>3.6</v>
      </c>
      <c r="R904" s="17">
        <v>6.4</v>
      </c>
      <c r="S904" s="17">
        <v>0</v>
      </c>
      <c r="T904" s="17">
        <v>0</v>
      </c>
      <c r="U904" s="17">
        <v>-17</v>
      </c>
      <c r="V904" s="17">
        <v>0.06</v>
      </c>
      <c r="W904" s="17">
        <v>73</v>
      </c>
      <c r="X904" s="17">
        <v>399</v>
      </c>
      <c r="Y904" s="17">
        <v>0.8</v>
      </c>
      <c r="Z904" s="17">
        <v>2.4</v>
      </c>
      <c r="AA904" s="17">
        <v>930</v>
      </c>
      <c r="AB904" s="17">
        <v>1103</v>
      </c>
      <c r="AC904" s="17">
        <v>1456</v>
      </c>
      <c r="AD904" s="17">
        <v>1301</v>
      </c>
      <c r="AE904" s="17">
        <v>-1.5</v>
      </c>
      <c r="AF904" s="17">
        <v>0.2</v>
      </c>
      <c r="AG904" s="17">
        <v>6.6</v>
      </c>
      <c r="AH904" s="17">
        <v>-1.5</v>
      </c>
      <c r="AI904" s="17">
        <v>1.23</v>
      </c>
      <c r="AJ904" s="17">
        <v>7.5514999999999999</v>
      </c>
      <c r="AK904" s="17">
        <v>1.08</v>
      </c>
      <c r="AL904" s="17">
        <v>0</v>
      </c>
      <c r="AM904" s="17">
        <v>7.85</v>
      </c>
      <c r="AN904" s="17">
        <v>8.3699999999999992</v>
      </c>
      <c r="AO904" s="17">
        <v>8.1199999999999992</v>
      </c>
      <c r="AP904" s="17">
        <v>826</v>
      </c>
      <c r="AQ904" s="17">
        <v>0</v>
      </c>
      <c r="AR904" s="17">
        <v>67</v>
      </c>
      <c r="AS904" s="17">
        <v>0</v>
      </c>
      <c r="AT904" s="17">
        <v>66</v>
      </c>
      <c r="AU904" s="17">
        <v>7</v>
      </c>
      <c r="AV904" s="17"/>
      <c r="AW904" s="17"/>
      <c r="AX904" s="17"/>
    </row>
    <row r="905" spans="1:50" x14ac:dyDescent="0.15">
      <c r="A905" s="17" t="s">
        <v>1066</v>
      </c>
      <c r="B905" s="17" t="s">
        <v>1067</v>
      </c>
      <c r="C905" s="17">
        <v>5.98</v>
      </c>
      <c r="D905" s="17">
        <v>6.02</v>
      </c>
      <c r="E905" s="17">
        <v>5.95</v>
      </c>
      <c r="F905" s="17">
        <v>5.96</v>
      </c>
      <c r="G905" s="17">
        <v>5.98</v>
      </c>
      <c r="H905" s="17">
        <v>956</v>
      </c>
      <c r="I905" s="17">
        <v>1456</v>
      </c>
      <c r="J905" s="17">
        <v>0.2</v>
      </c>
      <c r="K905" s="17">
        <v>-0.5</v>
      </c>
      <c r="L905" s="17">
        <v>-0.3</v>
      </c>
      <c r="M905" s="17">
        <v>-0.3</v>
      </c>
      <c r="N905" s="17">
        <v>0</v>
      </c>
      <c r="O905" s="17">
        <v>14</v>
      </c>
      <c r="P905" s="17">
        <v>-1</v>
      </c>
      <c r="Q905" s="17">
        <v>0.2</v>
      </c>
      <c r="R905" s="17">
        <v>0.7</v>
      </c>
      <c r="S905" s="17">
        <v>-0.5</v>
      </c>
      <c r="T905" s="17">
        <v>43</v>
      </c>
      <c r="U905" s="17">
        <v>-43</v>
      </c>
      <c r="V905" s="17">
        <v>0.01</v>
      </c>
      <c r="W905" s="17">
        <v>25</v>
      </c>
      <c r="X905" s="17">
        <v>178</v>
      </c>
      <c r="Y905" s="17">
        <v>0.2</v>
      </c>
      <c r="Z905" s="17">
        <v>0.2</v>
      </c>
      <c r="AA905" s="17">
        <v>1130</v>
      </c>
      <c r="AB905" s="17">
        <v>956</v>
      </c>
      <c r="AC905" s="17">
        <v>1456</v>
      </c>
      <c r="AD905" s="17">
        <v>1300</v>
      </c>
      <c r="AE905" s="17">
        <v>-0.3</v>
      </c>
      <c r="AF905" s="17">
        <v>0.2</v>
      </c>
      <c r="AG905" s="17">
        <v>0.7</v>
      </c>
      <c r="AH905" s="17">
        <v>-0.3</v>
      </c>
      <c r="AI905" s="17">
        <v>0.86</v>
      </c>
      <c r="AJ905" s="17">
        <v>5.9640000000000004</v>
      </c>
      <c r="AK905" s="17">
        <v>1</v>
      </c>
      <c r="AL905" s="17">
        <v>0</v>
      </c>
      <c r="AM905" s="17">
        <v>5.98</v>
      </c>
      <c r="AN905" s="17">
        <v>6.02</v>
      </c>
      <c r="AO905" s="17">
        <v>5.95</v>
      </c>
      <c r="AP905" s="17">
        <v>598</v>
      </c>
      <c r="AQ905" s="17">
        <v>0</v>
      </c>
      <c r="AR905" s="17">
        <v>100</v>
      </c>
      <c r="AS905" s="17">
        <v>0</v>
      </c>
      <c r="AT905" s="17">
        <v>50</v>
      </c>
      <c r="AU905" s="17">
        <v>-4</v>
      </c>
      <c r="AV905" s="17"/>
      <c r="AW905" s="17"/>
      <c r="AX905" s="17"/>
    </row>
    <row r="906" spans="1:50" x14ac:dyDescent="0.15">
      <c r="A906" s="17" t="s">
        <v>3032</v>
      </c>
      <c r="B906" s="17" t="s">
        <v>3033</v>
      </c>
      <c r="C906" s="17">
        <v>10.85</v>
      </c>
      <c r="D906" s="17">
        <v>11.07</v>
      </c>
      <c r="E906" s="17">
        <v>10.77</v>
      </c>
      <c r="F906" s="17">
        <v>10.85</v>
      </c>
      <c r="G906" s="17">
        <v>10.94</v>
      </c>
      <c r="H906" s="17">
        <v>932</v>
      </c>
      <c r="I906" s="17">
        <v>1438</v>
      </c>
      <c r="J906" s="17">
        <v>-0.3</v>
      </c>
      <c r="K906" s="17">
        <v>0.3</v>
      </c>
      <c r="L906" s="17">
        <v>0</v>
      </c>
      <c r="M906" s="17">
        <v>-0.8</v>
      </c>
      <c r="N906" s="17">
        <v>-0.8</v>
      </c>
      <c r="O906" s="17">
        <v>27</v>
      </c>
      <c r="P906" s="17">
        <v>-2</v>
      </c>
      <c r="Q906" s="17">
        <v>0.7</v>
      </c>
      <c r="R906" s="17">
        <v>2</v>
      </c>
      <c r="S906" s="17">
        <v>-0.7</v>
      </c>
      <c r="T906" s="17">
        <v>27</v>
      </c>
      <c r="U906" s="17">
        <v>10</v>
      </c>
      <c r="V906" s="17">
        <v>0.03</v>
      </c>
      <c r="W906" s="17">
        <v>14</v>
      </c>
      <c r="X906" s="17">
        <v>100</v>
      </c>
      <c r="Y906" s="17">
        <v>0.3</v>
      </c>
      <c r="Z906" s="17">
        <v>0.9</v>
      </c>
      <c r="AA906" s="17">
        <v>1114</v>
      </c>
      <c r="AB906" s="17">
        <v>932</v>
      </c>
      <c r="AC906" s="17">
        <v>1438</v>
      </c>
      <c r="AD906" s="17">
        <v>1323</v>
      </c>
      <c r="AE906" s="17">
        <v>-0.1</v>
      </c>
      <c r="AF906" s="17">
        <v>0.7</v>
      </c>
      <c r="AG906" s="17">
        <v>2</v>
      </c>
      <c r="AH906" s="17">
        <v>-0.1</v>
      </c>
      <c r="AI906" s="17">
        <v>0.76</v>
      </c>
      <c r="AJ906" s="17">
        <v>10.9975</v>
      </c>
      <c r="AK906" s="17">
        <v>0.99</v>
      </c>
      <c r="AL906" s="17">
        <v>55</v>
      </c>
      <c r="AM906" s="17">
        <v>10.78</v>
      </c>
      <c r="AN906" s="17">
        <v>11.07</v>
      </c>
      <c r="AO906" s="17">
        <v>10.77</v>
      </c>
      <c r="AP906" s="17">
        <v>1086</v>
      </c>
      <c r="AQ906" s="17">
        <v>25</v>
      </c>
      <c r="AR906" s="17">
        <v>100</v>
      </c>
      <c r="AS906" s="17">
        <v>4</v>
      </c>
      <c r="AT906" s="17">
        <v>48</v>
      </c>
      <c r="AU906" s="17">
        <v>2</v>
      </c>
      <c r="AV906" s="17"/>
      <c r="AW906" s="17"/>
      <c r="AX906" s="17"/>
    </row>
    <row r="907" spans="1:50" x14ac:dyDescent="0.15">
      <c r="A907" s="17" t="s">
        <v>2946</v>
      </c>
      <c r="B907" s="17" t="s">
        <v>2947</v>
      </c>
      <c r="C907" s="17">
        <v>8.33</v>
      </c>
      <c r="D907" s="17">
        <v>8.35</v>
      </c>
      <c r="E907" s="17">
        <v>8.2899999999999991</v>
      </c>
      <c r="F907" s="17">
        <v>8.32</v>
      </c>
      <c r="G907" s="17">
        <v>8.33</v>
      </c>
      <c r="H907" s="17">
        <v>930</v>
      </c>
      <c r="I907" s="17">
        <v>1405</v>
      </c>
      <c r="J907" s="17">
        <v>-0.1</v>
      </c>
      <c r="K907" s="17">
        <v>0</v>
      </c>
      <c r="L907" s="17">
        <v>-0.1</v>
      </c>
      <c r="M907" s="17">
        <v>-0.1</v>
      </c>
      <c r="N907" s="17">
        <v>0</v>
      </c>
      <c r="O907" s="17">
        <v>50</v>
      </c>
      <c r="P907" s="17">
        <v>-0.4</v>
      </c>
      <c r="Q907" s="17">
        <v>0.4</v>
      </c>
      <c r="R907" s="17">
        <v>0.2</v>
      </c>
      <c r="S907" s="17">
        <v>-0.5</v>
      </c>
      <c r="T907" s="17">
        <v>67</v>
      </c>
      <c r="U907" s="17">
        <v>0</v>
      </c>
      <c r="V907" s="17">
        <v>0.01</v>
      </c>
      <c r="W907" s="17">
        <v>25</v>
      </c>
      <c r="X907" s="17">
        <v>26</v>
      </c>
      <c r="Y907" s="17">
        <v>0.1</v>
      </c>
      <c r="Z907" s="17">
        <v>0</v>
      </c>
      <c r="AA907" s="17">
        <v>1127</v>
      </c>
      <c r="AB907" s="17">
        <v>930</v>
      </c>
      <c r="AC907" s="17">
        <v>1405</v>
      </c>
      <c r="AD907" s="17">
        <v>1300</v>
      </c>
      <c r="AE907" s="17">
        <v>-0.1</v>
      </c>
      <c r="AF907" s="17">
        <v>0.4</v>
      </c>
      <c r="AG907" s="17">
        <v>0.2</v>
      </c>
      <c r="AH907" s="17">
        <v>-0.1</v>
      </c>
      <c r="AI907" s="17">
        <v>0.5</v>
      </c>
      <c r="AJ907" s="17">
        <v>8.2885000000000009</v>
      </c>
      <c r="AK907" s="17">
        <v>1</v>
      </c>
      <c r="AL907" s="17">
        <v>50</v>
      </c>
      <c r="AM907" s="17">
        <v>8.31</v>
      </c>
      <c r="AN907" s="17">
        <v>8.35</v>
      </c>
      <c r="AO907" s="17">
        <v>8.2899999999999991</v>
      </c>
      <c r="AP907" s="17">
        <v>833</v>
      </c>
      <c r="AQ907" s="17">
        <v>0</v>
      </c>
      <c r="AR907" s="17">
        <v>50</v>
      </c>
      <c r="AS907" s="17">
        <v>50</v>
      </c>
      <c r="AT907" s="17">
        <v>50</v>
      </c>
      <c r="AU907" s="17">
        <v>-3</v>
      </c>
      <c r="AV907" s="17"/>
      <c r="AW907" s="17"/>
      <c r="AX907" s="17"/>
    </row>
    <row r="908" spans="1:50" x14ac:dyDescent="0.15">
      <c r="A908" s="17" t="s">
        <v>3166</v>
      </c>
      <c r="B908" s="17" t="s">
        <v>3167</v>
      </c>
      <c r="C908" s="17">
        <v>10.74</v>
      </c>
      <c r="D908" s="17">
        <v>10.84</v>
      </c>
      <c r="E908" s="17">
        <v>10.59</v>
      </c>
      <c r="F908" s="17">
        <v>10.62</v>
      </c>
      <c r="G908" s="17">
        <v>10.73</v>
      </c>
      <c r="H908" s="17">
        <v>1030</v>
      </c>
      <c r="I908" s="17">
        <v>1446</v>
      </c>
      <c r="J908" s="17">
        <v>-0.3</v>
      </c>
      <c r="K908" s="17">
        <v>-0.8</v>
      </c>
      <c r="L908" s="17">
        <v>-1.1000000000000001</v>
      </c>
      <c r="M908" s="17">
        <v>-1</v>
      </c>
      <c r="N908" s="17">
        <v>0.1</v>
      </c>
      <c r="O908" s="17">
        <v>12</v>
      </c>
      <c r="P908" s="17">
        <v>-2.1</v>
      </c>
      <c r="Q908" s="17">
        <v>0.3</v>
      </c>
      <c r="R908" s="17">
        <v>0.9</v>
      </c>
      <c r="S908" s="17">
        <v>-1.4</v>
      </c>
      <c r="T908" s="17">
        <v>60</v>
      </c>
      <c r="U908" s="17">
        <v>-36</v>
      </c>
      <c r="V908" s="17">
        <v>0.02</v>
      </c>
      <c r="W908" s="17">
        <v>7</v>
      </c>
      <c r="X908" s="17">
        <v>152</v>
      </c>
      <c r="Y908" s="17">
        <v>0</v>
      </c>
      <c r="Z908" s="17">
        <v>0.1</v>
      </c>
      <c r="AA908" s="17">
        <v>1120</v>
      </c>
      <c r="AB908" s="17">
        <v>1030</v>
      </c>
      <c r="AC908" s="17">
        <v>1446</v>
      </c>
      <c r="AD908" s="17">
        <v>1315</v>
      </c>
      <c r="AE908" s="17">
        <v>-1</v>
      </c>
      <c r="AF908" s="17">
        <v>0.3</v>
      </c>
      <c r="AG908" s="17">
        <v>0.9</v>
      </c>
      <c r="AH908" s="17">
        <v>-1</v>
      </c>
      <c r="AI908" s="17">
        <v>0.84</v>
      </c>
      <c r="AJ908" s="17">
        <v>10.9015</v>
      </c>
      <c r="AK908" s="17">
        <v>0.97</v>
      </c>
      <c r="AL908" s="17">
        <v>21</v>
      </c>
      <c r="AM908" s="17">
        <v>10.7</v>
      </c>
      <c r="AN908" s="17">
        <v>10.84</v>
      </c>
      <c r="AO908" s="17">
        <v>10.59</v>
      </c>
      <c r="AP908" s="17">
        <v>1073</v>
      </c>
      <c r="AQ908" s="17">
        <v>0</v>
      </c>
      <c r="AR908" s="17">
        <v>0</v>
      </c>
      <c r="AS908" s="17">
        <v>67</v>
      </c>
      <c r="AT908" s="17">
        <v>100</v>
      </c>
      <c r="AU908" s="17">
        <v>-4</v>
      </c>
      <c r="AV908" s="17"/>
      <c r="AW908" s="17"/>
      <c r="AX908" s="17"/>
    </row>
    <row r="909" spans="1:50" x14ac:dyDescent="0.15">
      <c r="A909" s="17" t="s">
        <v>1588</v>
      </c>
      <c r="B909" s="17" t="s">
        <v>1588</v>
      </c>
      <c r="C909" s="17">
        <v>214.33</v>
      </c>
      <c r="D909" s="17">
        <v>220.82</v>
      </c>
      <c r="E909" s="17">
        <v>212.85</v>
      </c>
      <c r="F909" s="17">
        <v>215.01</v>
      </c>
      <c r="G909" s="17">
        <v>210.19</v>
      </c>
      <c r="H909" s="17">
        <v>955</v>
      </c>
      <c r="I909" s="17">
        <v>934</v>
      </c>
      <c r="J909" s="17">
        <v>1</v>
      </c>
      <c r="K909" s="17">
        <v>-0.7</v>
      </c>
      <c r="L909" s="17">
        <v>0.3</v>
      </c>
      <c r="M909" s="17">
        <v>2.2999999999999998</v>
      </c>
      <c r="N909" s="17">
        <v>2</v>
      </c>
      <c r="O909" s="17">
        <v>27</v>
      </c>
      <c r="P909" s="17">
        <v>-2.7</v>
      </c>
      <c r="Q909" s="17">
        <v>1</v>
      </c>
      <c r="R909" s="17">
        <v>3</v>
      </c>
      <c r="S909" s="17">
        <v>-0.7</v>
      </c>
      <c r="T909" s="17">
        <v>19</v>
      </c>
      <c r="U909" s="17">
        <v>-19</v>
      </c>
      <c r="V909" s="17">
        <v>0.04</v>
      </c>
      <c r="W909" s="17">
        <v>46</v>
      </c>
      <c r="X909" s="17">
        <v>12837</v>
      </c>
      <c r="Y909" s="17">
        <v>-0.3</v>
      </c>
      <c r="Z909" s="17">
        <v>0.1</v>
      </c>
      <c r="AA909" s="17">
        <v>934</v>
      </c>
      <c r="AB909" s="17">
        <v>955</v>
      </c>
      <c r="AC909" s="17">
        <v>1403</v>
      </c>
      <c r="AD909" s="17">
        <v>1301</v>
      </c>
      <c r="AE909" s="17">
        <v>-1</v>
      </c>
      <c r="AF909" s="17">
        <v>0.3</v>
      </c>
      <c r="AG909" s="17">
        <v>3</v>
      </c>
      <c r="AH909" s="17">
        <v>-1</v>
      </c>
      <c r="AI909" s="17">
        <v>1.07</v>
      </c>
      <c r="AJ909" s="17">
        <v>0</v>
      </c>
      <c r="AK909" s="17">
        <v>0</v>
      </c>
      <c r="AL909" s="17">
        <v>0</v>
      </c>
      <c r="AM909" s="17">
        <v>212.85</v>
      </c>
      <c r="AN909" s="17">
        <v>220.82</v>
      </c>
      <c r="AO909" s="17">
        <v>214.44</v>
      </c>
      <c r="AP909" s="17">
        <v>21710</v>
      </c>
      <c r="AQ909" s="17">
        <v>63</v>
      </c>
      <c r="AR909" s="17">
        <v>34</v>
      </c>
      <c r="AS909" s="17">
        <v>68</v>
      </c>
      <c r="AT909" s="17">
        <v>83</v>
      </c>
      <c r="AU909" s="17">
        <v>-4</v>
      </c>
      <c r="AV909" s="17"/>
      <c r="AW909" s="17"/>
      <c r="AX909" s="17"/>
    </row>
    <row r="910" spans="1:50" x14ac:dyDescent="0.15">
      <c r="A910" s="17" t="s">
        <v>1525</v>
      </c>
      <c r="B910" s="17" t="s">
        <v>1525</v>
      </c>
      <c r="C910" s="17">
        <v>1066.2</v>
      </c>
      <c r="D910" s="17">
        <v>1070.31</v>
      </c>
      <c r="E910" s="17">
        <v>1057.1300000000001</v>
      </c>
      <c r="F910" s="17">
        <v>1061.5899999999999</v>
      </c>
      <c r="G910" s="17">
        <v>1067.22</v>
      </c>
      <c r="H910" s="17">
        <v>1059</v>
      </c>
      <c r="I910" s="17">
        <v>1402</v>
      </c>
      <c r="J910" s="17">
        <v>-0.1</v>
      </c>
      <c r="K910" s="17">
        <v>-0.3</v>
      </c>
      <c r="L910" s="17">
        <v>-0.4</v>
      </c>
      <c r="M910" s="17">
        <v>-0.5</v>
      </c>
      <c r="N910" s="17">
        <v>-0.1</v>
      </c>
      <c r="O910" s="17">
        <v>34</v>
      </c>
      <c r="P910" s="17">
        <v>-0.8</v>
      </c>
      <c r="Q910" s="17">
        <v>0.4</v>
      </c>
      <c r="R910" s="17">
        <v>0.4</v>
      </c>
      <c r="S910" s="17">
        <v>-0.9</v>
      </c>
      <c r="T910" s="17">
        <v>69</v>
      </c>
      <c r="U910" s="17">
        <v>-25</v>
      </c>
      <c r="V910" s="17">
        <v>0.01</v>
      </c>
      <c r="W910" s="17">
        <v>26</v>
      </c>
      <c r="X910" s="17">
        <v>19775</v>
      </c>
      <c r="Y910" s="17">
        <v>-0.1</v>
      </c>
      <c r="Z910" s="17">
        <v>0</v>
      </c>
      <c r="AA910" s="17">
        <v>1118</v>
      </c>
      <c r="AB910" s="17">
        <v>1059</v>
      </c>
      <c r="AC910" s="17">
        <v>1402</v>
      </c>
      <c r="AD910" s="17">
        <v>1300</v>
      </c>
      <c r="AE910" s="17">
        <v>-0.4</v>
      </c>
      <c r="AF910" s="17">
        <v>0.4</v>
      </c>
      <c r="AG910" s="17">
        <v>0.4</v>
      </c>
      <c r="AH910" s="17">
        <v>-0.4</v>
      </c>
      <c r="AI910" s="17">
        <v>0.62</v>
      </c>
      <c r="AJ910" s="17">
        <v>0</v>
      </c>
      <c r="AK910" s="17">
        <v>0</v>
      </c>
      <c r="AL910" s="17">
        <v>58</v>
      </c>
      <c r="AM910" s="17">
        <v>1062.96</v>
      </c>
      <c r="AN910" s="17">
        <v>1070.31</v>
      </c>
      <c r="AO910" s="17">
        <v>1057.1300000000001</v>
      </c>
      <c r="AP910" s="17">
        <v>106565</v>
      </c>
      <c r="AQ910" s="17">
        <v>51</v>
      </c>
      <c r="AR910" s="17">
        <v>39</v>
      </c>
      <c r="AS910" s="17">
        <v>51</v>
      </c>
      <c r="AT910" s="17">
        <v>49</v>
      </c>
      <c r="AU910" s="17">
        <v>0</v>
      </c>
      <c r="AV910" s="17"/>
      <c r="AW910" s="17"/>
      <c r="AX910" s="17"/>
    </row>
    <row r="911" spans="1:50" x14ac:dyDescent="0.15">
      <c r="A911" s="17" t="s">
        <v>1620</v>
      </c>
      <c r="B911" s="17" t="s">
        <v>1620</v>
      </c>
      <c r="C911" s="17">
        <v>278.67</v>
      </c>
      <c r="D911" s="17">
        <v>280.20999999999998</v>
      </c>
      <c r="E911" s="17">
        <v>277.77</v>
      </c>
      <c r="F911" s="17">
        <v>280.02999999999997</v>
      </c>
      <c r="G911" s="17">
        <v>279.66000000000003</v>
      </c>
      <c r="H911" s="17">
        <v>1459</v>
      </c>
      <c r="I911" s="17">
        <v>1402</v>
      </c>
      <c r="J911" s="17">
        <v>-0.1</v>
      </c>
      <c r="K911" s="17">
        <v>0.5</v>
      </c>
      <c r="L911" s="17">
        <v>0.5</v>
      </c>
      <c r="M911" s="17">
        <v>0.1</v>
      </c>
      <c r="N911" s="17">
        <v>-0.4</v>
      </c>
      <c r="O911" s="17">
        <v>93</v>
      </c>
      <c r="P911" s="17">
        <v>-0.1</v>
      </c>
      <c r="Q911" s="17">
        <v>0.8</v>
      </c>
      <c r="R911" s="17">
        <v>0.6</v>
      </c>
      <c r="S911" s="17">
        <v>-0.3</v>
      </c>
      <c r="T911" s="17">
        <v>37</v>
      </c>
      <c r="U911" s="17">
        <v>61</v>
      </c>
      <c r="V911" s="17">
        <v>0.01</v>
      </c>
      <c r="W911" s="17">
        <v>31</v>
      </c>
      <c r="X911" s="17">
        <v>3825</v>
      </c>
      <c r="Y911" s="17">
        <v>0</v>
      </c>
      <c r="Z911" s="17">
        <v>-0.1</v>
      </c>
      <c r="AA911" s="17">
        <v>937</v>
      </c>
      <c r="AB911" s="17">
        <v>1053</v>
      </c>
      <c r="AC911" s="17">
        <v>1402</v>
      </c>
      <c r="AD911" s="17">
        <v>1459</v>
      </c>
      <c r="AE911" s="17">
        <v>-0.1</v>
      </c>
      <c r="AF911" s="17">
        <v>0.8</v>
      </c>
      <c r="AG911" s="17">
        <v>0.4</v>
      </c>
      <c r="AH911" s="17">
        <v>-0.1</v>
      </c>
      <c r="AI911" s="17">
        <v>0.53</v>
      </c>
      <c r="AJ911" s="17">
        <v>0</v>
      </c>
      <c r="AK911" s="17">
        <v>0</v>
      </c>
      <c r="AL911" s="17">
        <v>93</v>
      </c>
      <c r="AM911" s="17">
        <v>277.98</v>
      </c>
      <c r="AN911" s="17">
        <v>279.77999999999997</v>
      </c>
      <c r="AO911" s="17">
        <v>277.77</v>
      </c>
      <c r="AP911" s="17">
        <v>28021</v>
      </c>
      <c r="AQ911" s="17">
        <v>51</v>
      </c>
      <c r="AR911" s="17">
        <v>52</v>
      </c>
      <c r="AS911" s="17">
        <v>56</v>
      </c>
      <c r="AT911" s="17">
        <v>41</v>
      </c>
      <c r="AU911" s="17">
        <v>-3</v>
      </c>
      <c r="AV911" s="17"/>
      <c r="AW911" s="17"/>
      <c r="AX911" s="17"/>
    </row>
    <row r="912" spans="1:50" x14ac:dyDescent="0.15">
      <c r="A912" s="17" t="s">
        <v>264</v>
      </c>
      <c r="B912" s="17" t="s">
        <v>265</v>
      </c>
      <c r="C912" s="17">
        <v>21</v>
      </c>
      <c r="D912" s="17">
        <v>21.17</v>
      </c>
      <c r="E912" s="17">
        <v>20.83</v>
      </c>
      <c r="F912" s="17">
        <v>20.83</v>
      </c>
      <c r="G912" s="17">
        <v>21.15</v>
      </c>
      <c r="H912" s="17">
        <v>1058</v>
      </c>
      <c r="I912" s="17">
        <v>1500</v>
      </c>
      <c r="J912" s="17">
        <v>0.3</v>
      </c>
      <c r="K912" s="17">
        <v>-1.1000000000000001</v>
      </c>
      <c r="L912" s="17">
        <v>-0.8</v>
      </c>
      <c r="M912" s="17">
        <v>-1.5</v>
      </c>
      <c r="N912" s="17">
        <v>-0.7</v>
      </c>
      <c r="O912" s="17">
        <v>0</v>
      </c>
      <c r="P912" s="17">
        <v>-1.6</v>
      </c>
      <c r="Q912" s="17">
        <v>0</v>
      </c>
      <c r="R912" s="17">
        <v>0.8</v>
      </c>
      <c r="S912" s="17">
        <v>-0.8</v>
      </c>
      <c r="T912" s="17">
        <v>50</v>
      </c>
      <c r="U912" s="17">
        <v>-71</v>
      </c>
      <c r="V912" s="17">
        <v>0.02</v>
      </c>
      <c r="W912" s="17">
        <v>63</v>
      </c>
      <c r="X912" s="17">
        <v>143</v>
      </c>
      <c r="Y912" s="17">
        <v>-0.3</v>
      </c>
      <c r="Z912" s="17">
        <v>-0.2</v>
      </c>
      <c r="AA912" s="17">
        <v>938</v>
      </c>
      <c r="AB912" s="17">
        <v>1058</v>
      </c>
      <c r="AC912" s="17">
        <v>1500</v>
      </c>
      <c r="AD912" s="17">
        <v>1300</v>
      </c>
      <c r="AE912" s="17">
        <v>-0.8</v>
      </c>
      <c r="AF912" s="17">
        <v>0</v>
      </c>
      <c r="AG912" s="17">
        <v>0.8</v>
      </c>
      <c r="AH912" s="17">
        <v>-0.8</v>
      </c>
      <c r="AI912" s="17">
        <v>1</v>
      </c>
      <c r="AJ912" s="17">
        <v>20.867999999999999</v>
      </c>
      <c r="AK912" s="17">
        <v>1</v>
      </c>
      <c r="AL912" s="17">
        <v>93</v>
      </c>
      <c r="AM912" s="17">
        <v>20.9</v>
      </c>
      <c r="AN912" s="17">
        <v>21.17</v>
      </c>
      <c r="AO912" s="17">
        <v>20.83</v>
      </c>
      <c r="AP912" s="17">
        <v>2100</v>
      </c>
      <c r="AQ912" s="17">
        <v>87</v>
      </c>
      <c r="AR912" s="17">
        <v>0</v>
      </c>
      <c r="AS912" s="17">
        <v>91</v>
      </c>
      <c r="AT912" s="17">
        <v>45</v>
      </c>
      <c r="AU912" s="17">
        <v>-8</v>
      </c>
      <c r="AV912" s="17"/>
      <c r="AW912" s="17"/>
      <c r="AX912" s="17"/>
    </row>
    <row r="913" spans="1:50" x14ac:dyDescent="0.15">
      <c r="A913" s="17" t="s">
        <v>3296</v>
      </c>
      <c r="B913" s="17" t="s">
        <v>3297</v>
      </c>
      <c r="C913" s="17">
        <v>20.3</v>
      </c>
      <c r="D913" s="17">
        <v>20.34</v>
      </c>
      <c r="E913" s="17">
        <v>20.07</v>
      </c>
      <c r="F913" s="17">
        <v>20.11</v>
      </c>
      <c r="G913" s="17">
        <v>20.2</v>
      </c>
      <c r="H913" s="17">
        <v>932</v>
      </c>
      <c r="I913" s="17">
        <v>1452</v>
      </c>
      <c r="J913" s="17">
        <v>-0.7</v>
      </c>
      <c r="K913" s="17">
        <v>-0.2</v>
      </c>
      <c r="L913" s="17">
        <v>-0.9</v>
      </c>
      <c r="M913" s="17">
        <v>-0.4</v>
      </c>
      <c r="N913" s="17">
        <v>0.5</v>
      </c>
      <c r="O913" s="17">
        <v>15</v>
      </c>
      <c r="P913" s="17">
        <v>-1.1000000000000001</v>
      </c>
      <c r="Q913" s="17">
        <v>0.2</v>
      </c>
      <c r="R913" s="17">
        <v>0.2</v>
      </c>
      <c r="S913" s="17">
        <v>-1.1000000000000001</v>
      </c>
      <c r="T913" s="17">
        <v>85</v>
      </c>
      <c r="U913" s="17">
        <v>-15</v>
      </c>
      <c r="V913" s="17">
        <v>0.01</v>
      </c>
      <c r="W913" s="17">
        <v>41</v>
      </c>
      <c r="X913" s="17">
        <v>23</v>
      </c>
      <c r="Y913" s="17">
        <v>-0.3</v>
      </c>
      <c r="Z913" s="17">
        <v>-0.7</v>
      </c>
      <c r="AA913" s="17">
        <v>950</v>
      </c>
      <c r="AB913" s="17">
        <v>932</v>
      </c>
      <c r="AC913" s="17">
        <v>1452</v>
      </c>
      <c r="AD913" s="17">
        <v>1312</v>
      </c>
      <c r="AE913" s="17">
        <v>-0.2</v>
      </c>
      <c r="AF913" s="17">
        <v>0.2</v>
      </c>
      <c r="AG913" s="17">
        <v>-0.2</v>
      </c>
      <c r="AH913" s="17">
        <v>-0.2</v>
      </c>
      <c r="AI913" s="17">
        <v>-0.04</v>
      </c>
      <c r="AJ913" s="17">
        <v>20.081499999999998</v>
      </c>
      <c r="AK913" s="17">
        <v>1</v>
      </c>
      <c r="AL913" s="17">
        <v>71</v>
      </c>
      <c r="AM913" s="17">
        <v>20.079999999999998</v>
      </c>
      <c r="AN913" s="17">
        <v>20.25</v>
      </c>
      <c r="AO913" s="17">
        <v>20.07</v>
      </c>
      <c r="AP913" s="17">
        <v>2015</v>
      </c>
      <c r="AQ913" s="17">
        <v>0</v>
      </c>
      <c r="AR913" s="17">
        <v>100</v>
      </c>
      <c r="AS913" s="17">
        <v>0</v>
      </c>
      <c r="AT913" s="17">
        <v>17</v>
      </c>
      <c r="AU913" s="17">
        <v>-8</v>
      </c>
      <c r="AV913" s="17"/>
      <c r="AW913" s="17"/>
      <c r="AX913" s="17"/>
    </row>
    <row r="914" spans="1:50" x14ac:dyDescent="0.15">
      <c r="A914" s="17" t="s">
        <v>3158</v>
      </c>
      <c r="B914" s="17" t="s">
        <v>3159</v>
      </c>
      <c r="C914" s="17">
        <v>15.27</v>
      </c>
      <c r="D914" s="17">
        <v>15.3</v>
      </c>
      <c r="E914" s="17">
        <v>15.13</v>
      </c>
      <c r="F914" s="17">
        <v>15.15</v>
      </c>
      <c r="G914" s="17">
        <v>15.25</v>
      </c>
      <c r="H914" s="17">
        <v>930</v>
      </c>
      <c r="I914" s="17">
        <v>1455</v>
      </c>
      <c r="J914" s="17">
        <v>-0.6</v>
      </c>
      <c r="K914" s="17">
        <v>-0.2</v>
      </c>
      <c r="L914" s="17">
        <v>-0.8</v>
      </c>
      <c r="M914" s="17">
        <v>-0.7</v>
      </c>
      <c r="N914" s="17">
        <v>0.1</v>
      </c>
      <c r="O914" s="17">
        <v>12</v>
      </c>
      <c r="P914" s="17">
        <v>-1</v>
      </c>
      <c r="Q914" s="17">
        <v>0.1</v>
      </c>
      <c r="R914" s="17">
        <v>0.2</v>
      </c>
      <c r="S914" s="17">
        <v>-0.9</v>
      </c>
      <c r="T914" s="17">
        <v>82</v>
      </c>
      <c r="U914" s="17">
        <v>-18</v>
      </c>
      <c r="V914" s="17">
        <v>0.01</v>
      </c>
      <c r="W914" s="17">
        <v>0</v>
      </c>
      <c r="X914" s="17">
        <v>68</v>
      </c>
      <c r="Y914" s="17">
        <v>0.1</v>
      </c>
      <c r="Z914" s="17">
        <v>0</v>
      </c>
      <c r="AA914" s="17">
        <v>1130</v>
      </c>
      <c r="AB914" s="17">
        <v>930</v>
      </c>
      <c r="AC914" s="17">
        <v>1455</v>
      </c>
      <c r="AD914" s="17">
        <v>1351</v>
      </c>
      <c r="AE914" s="17">
        <v>-0.7</v>
      </c>
      <c r="AF914" s="17">
        <v>0.1</v>
      </c>
      <c r="AG914" s="17">
        <v>0.1</v>
      </c>
      <c r="AH914" s="17">
        <v>-0.7</v>
      </c>
      <c r="AI914" s="17">
        <v>0.76</v>
      </c>
      <c r="AJ914" s="17">
        <v>15.170999999999999</v>
      </c>
      <c r="AK914" s="17">
        <v>1</v>
      </c>
      <c r="AL914" s="17">
        <v>64</v>
      </c>
      <c r="AM914" s="17">
        <v>15.18</v>
      </c>
      <c r="AN914" s="17">
        <v>15.29</v>
      </c>
      <c r="AO914" s="17">
        <v>15.13</v>
      </c>
      <c r="AP914" s="17">
        <v>1526</v>
      </c>
      <c r="AQ914" s="17">
        <v>0</v>
      </c>
      <c r="AR914" s="17">
        <v>50</v>
      </c>
      <c r="AS914" s="17">
        <v>33</v>
      </c>
      <c r="AT914" s="17">
        <v>33</v>
      </c>
      <c r="AU914" s="17">
        <v>-10</v>
      </c>
      <c r="AV914" s="17"/>
      <c r="AW914" s="17"/>
      <c r="AX914" s="17"/>
    </row>
    <row r="915" spans="1:50" x14ac:dyDescent="0.15">
      <c r="A915" s="17" t="s">
        <v>526</v>
      </c>
      <c r="B915" s="17" t="s">
        <v>527</v>
      </c>
      <c r="C915" s="17">
        <v>55.6</v>
      </c>
      <c r="D915" s="17">
        <v>55.88</v>
      </c>
      <c r="E915" s="17">
        <v>54</v>
      </c>
      <c r="F915" s="17">
        <v>54.47</v>
      </c>
      <c r="G915" s="17">
        <v>54.88</v>
      </c>
      <c r="H915" s="17">
        <v>930</v>
      </c>
      <c r="I915" s="17">
        <v>1324</v>
      </c>
      <c r="J915" s="17">
        <v>-2.1</v>
      </c>
      <c r="K915" s="17">
        <v>0.1</v>
      </c>
      <c r="L915" s="17">
        <v>-2.1</v>
      </c>
      <c r="M915" s="17">
        <v>-0.7</v>
      </c>
      <c r="N915" s="17">
        <v>1.3</v>
      </c>
      <c r="O915" s="17">
        <v>25</v>
      </c>
      <c r="P915" s="17">
        <v>-2.6</v>
      </c>
      <c r="Q915" s="17">
        <v>0.9</v>
      </c>
      <c r="R915" s="17">
        <v>0.5</v>
      </c>
      <c r="S915" s="17">
        <v>-2.9</v>
      </c>
      <c r="T915" s="17">
        <v>85</v>
      </c>
      <c r="U915" s="17">
        <v>2</v>
      </c>
      <c r="V915" s="17">
        <v>0.03</v>
      </c>
      <c r="W915" s="17">
        <v>20</v>
      </c>
      <c r="X915" s="17">
        <v>799</v>
      </c>
      <c r="Y915" s="17">
        <v>0.1</v>
      </c>
      <c r="Z915" s="17">
        <v>-0.9</v>
      </c>
      <c r="AA915" s="17">
        <v>1013</v>
      </c>
      <c r="AB915" s="17">
        <v>930</v>
      </c>
      <c r="AC915" s="17">
        <v>1324</v>
      </c>
      <c r="AD915" s="17">
        <v>1423</v>
      </c>
      <c r="AE915" s="17">
        <v>-0.1</v>
      </c>
      <c r="AF915" s="17">
        <v>0.9</v>
      </c>
      <c r="AG915" s="17">
        <v>0.4</v>
      </c>
      <c r="AH915" s="17">
        <v>-0.1</v>
      </c>
      <c r="AI915" s="17">
        <v>0.15</v>
      </c>
      <c r="AJ915" s="17">
        <v>49.88</v>
      </c>
      <c r="AK915" s="17">
        <v>1.0900000000000001</v>
      </c>
      <c r="AL915" s="17">
        <v>46</v>
      </c>
      <c r="AM915" s="17">
        <v>54.1</v>
      </c>
      <c r="AN915" s="17">
        <v>55.8</v>
      </c>
      <c r="AO915" s="17">
        <v>54.01</v>
      </c>
      <c r="AP915" s="17">
        <v>5455</v>
      </c>
      <c r="AQ915" s="17">
        <v>0</v>
      </c>
      <c r="AR915" s="17">
        <v>30</v>
      </c>
      <c r="AS915" s="17">
        <v>74</v>
      </c>
      <c r="AT915" s="17">
        <v>10</v>
      </c>
      <c r="AU915" s="17">
        <v>-9</v>
      </c>
      <c r="AV915" s="17"/>
      <c r="AW915" s="17"/>
      <c r="AX915" s="17"/>
    </row>
    <row r="916" spans="1:50" x14ac:dyDescent="0.15">
      <c r="A916" s="17" t="s">
        <v>3314</v>
      </c>
      <c r="B916" s="17" t="s">
        <v>3315</v>
      </c>
      <c r="C916" s="17">
        <v>16.23</v>
      </c>
      <c r="D916" s="17">
        <v>16.53</v>
      </c>
      <c r="E916" s="17">
        <v>16.079999999999998</v>
      </c>
      <c r="F916" s="17">
        <v>16.23</v>
      </c>
      <c r="G916" s="17">
        <v>16.27</v>
      </c>
      <c r="H916" s="17">
        <v>933</v>
      </c>
      <c r="I916" s="17">
        <v>1402</v>
      </c>
      <c r="J916" s="17">
        <v>-0.1</v>
      </c>
      <c r="K916" s="17">
        <v>0.1</v>
      </c>
      <c r="L916" s="17">
        <v>0</v>
      </c>
      <c r="M916" s="17">
        <v>-0.2</v>
      </c>
      <c r="N916" s="17">
        <v>-0.2</v>
      </c>
      <c r="O916" s="17">
        <v>33</v>
      </c>
      <c r="P916" s="17">
        <v>-1.8</v>
      </c>
      <c r="Q916" s="17">
        <v>0.9</v>
      </c>
      <c r="R916" s="17">
        <v>1.8</v>
      </c>
      <c r="S916" s="17">
        <v>-0.9</v>
      </c>
      <c r="T916" s="17">
        <v>33</v>
      </c>
      <c r="U916" s="17">
        <v>4</v>
      </c>
      <c r="V916" s="17">
        <v>0.03</v>
      </c>
      <c r="W916" s="17">
        <v>14</v>
      </c>
      <c r="X916" s="17">
        <v>141</v>
      </c>
      <c r="Y916" s="17">
        <v>0.2</v>
      </c>
      <c r="Z916" s="17">
        <v>0.7</v>
      </c>
      <c r="AA916" s="17">
        <v>930</v>
      </c>
      <c r="AB916" s="17">
        <v>933</v>
      </c>
      <c r="AC916" s="17">
        <v>1402</v>
      </c>
      <c r="AD916" s="17">
        <v>1337</v>
      </c>
      <c r="AE916" s="17">
        <v>-0.2</v>
      </c>
      <c r="AF916" s="17">
        <v>0.9</v>
      </c>
      <c r="AG916" s="17">
        <v>1.8</v>
      </c>
      <c r="AH916" s="17">
        <v>-0.2</v>
      </c>
      <c r="AI916" s="17">
        <v>0.73</v>
      </c>
      <c r="AJ916" s="17">
        <v>15.586499999999999</v>
      </c>
      <c r="AK916" s="17">
        <v>1.04</v>
      </c>
      <c r="AL916" s="17">
        <v>31</v>
      </c>
      <c r="AM916" s="17">
        <v>16.16</v>
      </c>
      <c r="AN916" s="17">
        <v>16.52</v>
      </c>
      <c r="AO916" s="17">
        <v>16.079999999999998</v>
      </c>
      <c r="AP916" s="17">
        <v>1627</v>
      </c>
      <c r="AQ916" s="17">
        <v>70</v>
      </c>
      <c r="AR916" s="17">
        <v>100</v>
      </c>
      <c r="AS916" s="17">
        <v>19</v>
      </c>
      <c r="AT916" s="17">
        <v>50</v>
      </c>
      <c r="AU916" s="17">
        <v>3</v>
      </c>
      <c r="AV916" s="17"/>
      <c r="AW916" s="17"/>
      <c r="AX916" s="17"/>
    </row>
    <row r="917" spans="1:50" x14ac:dyDescent="0.15">
      <c r="A917" s="17" t="s">
        <v>3444</v>
      </c>
      <c r="B917" s="17" t="s">
        <v>3445</v>
      </c>
      <c r="C917" s="17">
        <v>6.93</v>
      </c>
      <c r="D917" s="17">
        <v>7.09</v>
      </c>
      <c r="E917" s="17">
        <v>6.9</v>
      </c>
      <c r="F917" s="17">
        <v>7.06</v>
      </c>
      <c r="G917" s="17">
        <v>6.92</v>
      </c>
      <c r="H917" s="17">
        <v>1034</v>
      </c>
      <c r="I917" s="17">
        <v>940</v>
      </c>
      <c r="J917" s="17">
        <v>0.7</v>
      </c>
      <c r="K917" s="17">
        <v>1.1000000000000001</v>
      </c>
      <c r="L917" s="17">
        <v>1.9</v>
      </c>
      <c r="M917" s="17">
        <v>2</v>
      </c>
      <c r="N917" s="17">
        <v>0.1</v>
      </c>
      <c r="O917" s="17">
        <v>84</v>
      </c>
      <c r="P917" s="17">
        <v>-0.4</v>
      </c>
      <c r="Q917" s="17">
        <v>2.2999999999999998</v>
      </c>
      <c r="R917" s="17">
        <v>2.2999999999999998</v>
      </c>
      <c r="S917" s="17">
        <v>-0.4</v>
      </c>
      <c r="T917" s="17">
        <v>16</v>
      </c>
      <c r="U917" s="17">
        <v>42</v>
      </c>
      <c r="V917" s="17">
        <v>0.03</v>
      </c>
      <c r="W917" s="17">
        <v>42</v>
      </c>
      <c r="X917" s="17">
        <v>107</v>
      </c>
      <c r="Y917" s="17">
        <v>0</v>
      </c>
      <c r="Z917" s="17">
        <v>-0.3</v>
      </c>
      <c r="AA917" s="17">
        <v>940</v>
      </c>
      <c r="AB917" s="17">
        <v>1034</v>
      </c>
      <c r="AC917" s="17">
        <v>1403</v>
      </c>
      <c r="AD917" s="17">
        <v>1433</v>
      </c>
      <c r="AE917" s="17">
        <v>0</v>
      </c>
      <c r="AF917" s="17">
        <v>1.6</v>
      </c>
      <c r="AG917" s="17">
        <v>2.2999999999999998</v>
      </c>
      <c r="AH917" s="17">
        <v>0</v>
      </c>
      <c r="AI917" s="17">
        <v>0.84</v>
      </c>
      <c r="AJ917" s="17">
        <v>6.7939999999999996</v>
      </c>
      <c r="AK917" s="17">
        <v>1.04</v>
      </c>
      <c r="AL917" s="17">
        <v>11</v>
      </c>
      <c r="AM917" s="17">
        <v>6.9</v>
      </c>
      <c r="AN917" s="17">
        <v>7.09</v>
      </c>
      <c r="AO917" s="17">
        <v>6.95</v>
      </c>
      <c r="AP917" s="17">
        <v>706</v>
      </c>
      <c r="AQ917" s="17">
        <v>50</v>
      </c>
      <c r="AR917" s="17">
        <v>50</v>
      </c>
      <c r="AS917" s="17">
        <v>60</v>
      </c>
      <c r="AT917" s="17">
        <v>20</v>
      </c>
      <c r="AU917" s="17">
        <v>-10</v>
      </c>
      <c r="AV917" s="17"/>
      <c r="AW917" s="17"/>
      <c r="AX917" s="17"/>
    </row>
    <row r="918" spans="1:50" x14ac:dyDescent="0.15">
      <c r="A918" s="17" t="s">
        <v>3486</v>
      </c>
      <c r="B918" s="17" t="s">
        <v>3487</v>
      </c>
      <c r="C918" s="17">
        <v>10.96</v>
      </c>
      <c r="D918" s="17">
        <v>10.98</v>
      </c>
      <c r="E918" s="17">
        <v>10.88</v>
      </c>
      <c r="F918" s="17">
        <v>10.96</v>
      </c>
      <c r="G918" s="17">
        <v>10.96</v>
      </c>
      <c r="H918" s="17">
        <v>930</v>
      </c>
      <c r="I918" s="17">
        <v>1443</v>
      </c>
      <c r="J918" s="17">
        <v>-0.5</v>
      </c>
      <c r="K918" s="17">
        <v>0.6</v>
      </c>
      <c r="L918" s="17">
        <v>0</v>
      </c>
      <c r="M918" s="17">
        <v>0</v>
      </c>
      <c r="N918" s="17">
        <v>0</v>
      </c>
      <c r="O918" s="17">
        <v>80</v>
      </c>
      <c r="P918" s="17">
        <v>-0.2</v>
      </c>
      <c r="Q918" s="17">
        <v>0.7</v>
      </c>
      <c r="R918" s="17">
        <v>0.2</v>
      </c>
      <c r="S918" s="17">
        <v>-0.7</v>
      </c>
      <c r="T918" s="17">
        <v>80</v>
      </c>
      <c r="U918" s="17">
        <v>60</v>
      </c>
      <c r="V918" s="17">
        <v>0.01</v>
      </c>
      <c r="W918" s="17">
        <v>20</v>
      </c>
      <c r="X918" s="17">
        <v>50</v>
      </c>
      <c r="Y918" s="17">
        <v>0</v>
      </c>
      <c r="Z918" s="17">
        <v>-0.5</v>
      </c>
      <c r="AA918" s="17">
        <v>1126</v>
      </c>
      <c r="AB918" s="17">
        <v>930</v>
      </c>
      <c r="AC918" s="17">
        <v>1443</v>
      </c>
      <c r="AD918" s="17">
        <v>1458</v>
      </c>
      <c r="AE918" s="17">
        <v>0</v>
      </c>
      <c r="AF918" s="17">
        <v>0.7</v>
      </c>
      <c r="AG918" s="17">
        <v>0.2</v>
      </c>
      <c r="AH918" s="17">
        <v>0</v>
      </c>
      <c r="AI918" s="17">
        <v>0.2</v>
      </c>
      <c r="AJ918" s="17">
        <v>11.137499999999999</v>
      </c>
      <c r="AK918" s="17">
        <v>0.98</v>
      </c>
      <c r="AL918" s="17">
        <v>80</v>
      </c>
      <c r="AM918" s="17">
        <v>10.88</v>
      </c>
      <c r="AN918" s="17">
        <v>10.98</v>
      </c>
      <c r="AO918" s="17">
        <v>10.88</v>
      </c>
      <c r="AP918" s="17">
        <v>1096</v>
      </c>
      <c r="AQ918" s="17">
        <v>33</v>
      </c>
      <c r="AR918" s="17">
        <v>33</v>
      </c>
      <c r="AS918" s="17">
        <v>75</v>
      </c>
      <c r="AT918" s="17">
        <v>12</v>
      </c>
      <c r="AU918" s="17">
        <v>-10</v>
      </c>
      <c r="AV918" s="17"/>
      <c r="AW918" s="17"/>
      <c r="AX918" s="17"/>
    </row>
    <row r="919" spans="1:50" x14ac:dyDescent="0.15">
      <c r="A919" s="17" t="s">
        <v>3482</v>
      </c>
      <c r="B919" s="17" t="s">
        <v>3483</v>
      </c>
      <c r="C919" s="17">
        <v>11.58</v>
      </c>
      <c r="D919" s="17">
        <v>11.64</v>
      </c>
      <c r="E919" s="17">
        <v>11.49</v>
      </c>
      <c r="F919" s="17">
        <v>11.53</v>
      </c>
      <c r="G919" s="17">
        <v>11.62</v>
      </c>
      <c r="H919" s="17">
        <v>930</v>
      </c>
      <c r="I919" s="17">
        <v>1402</v>
      </c>
      <c r="J919" s="17">
        <v>-0.2</v>
      </c>
      <c r="K919" s="17">
        <v>-0.3</v>
      </c>
      <c r="L919" s="17">
        <v>-0.4</v>
      </c>
      <c r="M919" s="17">
        <v>-0.8</v>
      </c>
      <c r="N919" s="17">
        <v>-0.3</v>
      </c>
      <c r="O919" s="17">
        <v>27</v>
      </c>
      <c r="P919" s="17">
        <v>-0.9</v>
      </c>
      <c r="Q919" s="17">
        <v>0.3</v>
      </c>
      <c r="R919" s="17">
        <v>0.5</v>
      </c>
      <c r="S919" s="17">
        <v>-0.8</v>
      </c>
      <c r="T919" s="17">
        <v>60</v>
      </c>
      <c r="U919" s="17">
        <v>-20</v>
      </c>
      <c r="V919" s="17">
        <v>0.01</v>
      </c>
      <c r="W919" s="17">
        <v>50</v>
      </c>
      <c r="X919" s="17">
        <v>55</v>
      </c>
      <c r="Y919" s="17">
        <v>0.2</v>
      </c>
      <c r="Z919" s="17">
        <v>-0.4</v>
      </c>
      <c r="AA919" s="17">
        <v>1030</v>
      </c>
      <c r="AB919" s="17">
        <v>930</v>
      </c>
      <c r="AC919" s="17">
        <v>1402</v>
      </c>
      <c r="AD919" s="17">
        <v>1341</v>
      </c>
      <c r="AE919" s="17">
        <v>-0.4</v>
      </c>
      <c r="AF919" s="17">
        <v>0.3</v>
      </c>
      <c r="AG919" s="17">
        <v>0.4</v>
      </c>
      <c r="AH919" s="17">
        <v>-0.4</v>
      </c>
      <c r="AI919" s="17">
        <v>0.67</v>
      </c>
      <c r="AJ919" s="17">
        <v>11.1355</v>
      </c>
      <c r="AK919" s="17">
        <v>1.04</v>
      </c>
      <c r="AL919" s="17">
        <v>93</v>
      </c>
      <c r="AM919" s="17">
        <v>11.49</v>
      </c>
      <c r="AN919" s="17">
        <v>11.63</v>
      </c>
      <c r="AO919" s="17">
        <v>11.49</v>
      </c>
      <c r="AP919" s="17">
        <v>1158</v>
      </c>
      <c r="AQ919" s="17">
        <v>0</v>
      </c>
      <c r="AR919" s="17">
        <v>40</v>
      </c>
      <c r="AS919" s="17">
        <v>50</v>
      </c>
      <c r="AT919" s="17">
        <v>0</v>
      </c>
      <c r="AU919" s="17">
        <v>-10</v>
      </c>
      <c r="AV919" s="17"/>
      <c r="AW919" s="17"/>
      <c r="AX919" s="17"/>
    </row>
    <row r="920" spans="1:50" x14ac:dyDescent="0.15">
      <c r="A920" s="17" t="s">
        <v>3546</v>
      </c>
      <c r="B920" s="17" t="s">
        <v>3547</v>
      </c>
      <c r="C920" s="17">
        <v>10.92</v>
      </c>
      <c r="D920" s="17">
        <v>10.99</v>
      </c>
      <c r="E920" s="17">
        <v>10.79</v>
      </c>
      <c r="F920" s="17">
        <v>10.84</v>
      </c>
      <c r="G920" s="17">
        <v>10.97</v>
      </c>
      <c r="H920" s="17">
        <v>930</v>
      </c>
      <c r="I920" s="17">
        <v>1458</v>
      </c>
      <c r="J920" s="17">
        <v>0</v>
      </c>
      <c r="K920" s="17">
        <v>-0.7</v>
      </c>
      <c r="L920" s="17">
        <v>-0.7</v>
      </c>
      <c r="M920" s="17">
        <v>-1.2</v>
      </c>
      <c r="N920" s="17">
        <v>-0.5</v>
      </c>
      <c r="O920" s="17">
        <v>25</v>
      </c>
      <c r="P920" s="17">
        <v>-1.4</v>
      </c>
      <c r="Q920" s="17">
        <v>0.5</v>
      </c>
      <c r="R920" s="17">
        <v>0.6</v>
      </c>
      <c r="S920" s="17">
        <v>-1.2</v>
      </c>
      <c r="T920" s="17">
        <v>65</v>
      </c>
      <c r="U920" s="17">
        <v>-40</v>
      </c>
      <c r="V920" s="17">
        <v>0.02</v>
      </c>
      <c r="W920" s="17">
        <v>36</v>
      </c>
      <c r="X920" s="17">
        <v>44</v>
      </c>
      <c r="Y920" s="17">
        <v>0.6</v>
      </c>
      <c r="Z920" s="17">
        <v>0.3</v>
      </c>
      <c r="AA920" s="17">
        <v>935</v>
      </c>
      <c r="AB920" s="17">
        <v>930</v>
      </c>
      <c r="AC920" s="17">
        <v>1458</v>
      </c>
      <c r="AD920" s="17">
        <v>1301</v>
      </c>
      <c r="AE920" s="17">
        <v>-0.7</v>
      </c>
      <c r="AF920" s="17">
        <v>0.5</v>
      </c>
      <c r="AG920" s="17">
        <v>0.6</v>
      </c>
      <c r="AH920" s="17">
        <v>-0.7</v>
      </c>
      <c r="AI920" s="17">
        <v>0.75</v>
      </c>
      <c r="AJ920" s="17">
        <v>10.712999999999999</v>
      </c>
      <c r="AK920" s="17">
        <v>1.01</v>
      </c>
      <c r="AL920" s="17">
        <v>82</v>
      </c>
      <c r="AM920" s="17">
        <v>10.88</v>
      </c>
      <c r="AN920" s="17">
        <v>10.99</v>
      </c>
      <c r="AO920" s="17">
        <v>10.79</v>
      </c>
      <c r="AP920" s="17">
        <v>1092</v>
      </c>
      <c r="AQ920" s="17">
        <v>0</v>
      </c>
      <c r="AR920" s="17">
        <v>100</v>
      </c>
      <c r="AS920" s="17">
        <v>36</v>
      </c>
      <c r="AT920" s="17">
        <v>64</v>
      </c>
      <c r="AU920" s="17">
        <v>-5</v>
      </c>
      <c r="AV920" s="17"/>
      <c r="AW920" s="17"/>
      <c r="AX920" s="17"/>
    </row>
    <row r="921" spans="1:50" x14ac:dyDescent="0.15">
      <c r="A921" s="17" t="s">
        <v>2862</v>
      </c>
      <c r="B921" s="17" t="s">
        <v>2863</v>
      </c>
      <c r="C921" s="17">
        <v>29.16</v>
      </c>
      <c r="D921" s="17">
        <v>29.45</v>
      </c>
      <c r="E921" s="17">
        <v>28.73</v>
      </c>
      <c r="F921" s="17">
        <v>29.01</v>
      </c>
      <c r="G921" s="17">
        <v>29.28</v>
      </c>
      <c r="H921" s="17">
        <v>1054</v>
      </c>
      <c r="I921" s="17">
        <v>936</v>
      </c>
      <c r="J921" s="17">
        <v>0.7</v>
      </c>
      <c r="K921" s="17">
        <v>-1.2</v>
      </c>
      <c r="L921" s="17">
        <v>-0.5</v>
      </c>
      <c r="M921" s="17">
        <v>-0.9</v>
      </c>
      <c r="N921" s="17">
        <v>-0.4</v>
      </c>
      <c r="O921" s="17">
        <v>39</v>
      </c>
      <c r="P921" s="17">
        <v>-1.5</v>
      </c>
      <c r="Q921" s="17">
        <v>1</v>
      </c>
      <c r="R921" s="17">
        <v>1</v>
      </c>
      <c r="S921" s="17">
        <v>-1.5</v>
      </c>
      <c r="T921" s="17">
        <v>60</v>
      </c>
      <c r="U921" s="17">
        <v>-50</v>
      </c>
      <c r="V921" s="17">
        <v>0.02</v>
      </c>
      <c r="W921" s="17">
        <v>88</v>
      </c>
      <c r="X921" s="17">
        <v>119</v>
      </c>
      <c r="Y921" s="17">
        <v>0.2</v>
      </c>
      <c r="Z921" s="17">
        <v>-0.7</v>
      </c>
      <c r="AA921" s="17">
        <v>936</v>
      </c>
      <c r="AB921" s="17">
        <v>1054</v>
      </c>
      <c r="AC921" s="17">
        <v>1401</v>
      </c>
      <c r="AD921" s="17">
        <v>1309</v>
      </c>
      <c r="AE921" s="17">
        <v>-1.2</v>
      </c>
      <c r="AF921" s="17">
        <v>0.6</v>
      </c>
      <c r="AG921" s="17">
        <v>1</v>
      </c>
      <c r="AH921" s="17">
        <v>-1.2</v>
      </c>
      <c r="AI921" s="17">
        <v>0.87</v>
      </c>
      <c r="AJ921" s="17">
        <v>28.867999999999999</v>
      </c>
      <c r="AK921" s="17">
        <v>1</v>
      </c>
      <c r="AL921" s="17">
        <v>74</v>
      </c>
      <c r="AM921" s="17">
        <v>28.8</v>
      </c>
      <c r="AN921" s="17">
        <v>29.45</v>
      </c>
      <c r="AO921" s="17">
        <v>28.85</v>
      </c>
      <c r="AP921" s="17">
        <v>2935</v>
      </c>
      <c r="AQ921" s="17">
        <v>0</v>
      </c>
      <c r="AR921" s="17">
        <v>23</v>
      </c>
      <c r="AS921" s="17">
        <v>62</v>
      </c>
      <c r="AT921" s="17">
        <v>28</v>
      </c>
      <c r="AU921" s="17">
        <v>-6</v>
      </c>
      <c r="AV921" s="17"/>
      <c r="AW921" s="17"/>
      <c r="AX921" s="17"/>
    </row>
    <row r="922" spans="1:50" x14ac:dyDescent="0.15">
      <c r="A922" s="17" t="s">
        <v>283</v>
      </c>
      <c r="B922" s="17" t="s">
        <v>284</v>
      </c>
      <c r="C922" s="17">
        <v>29.1</v>
      </c>
      <c r="D922" s="17">
        <v>29.45</v>
      </c>
      <c r="E922" s="17">
        <v>28.32</v>
      </c>
      <c r="F922" s="17">
        <v>28.56</v>
      </c>
      <c r="G922" s="17">
        <v>29.15</v>
      </c>
      <c r="H922" s="17">
        <v>957</v>
      </c>
      <c r="I922" s="17">
        <v>1351</v>
      </c>
      <c r="J922" s="17">
        <v>-1</v>
      </c>
      <c r="K922" s="17">
        <v>-0.9</v>
      </c>
      <c r="L922" s="17">
        <v>-1.9</v>
      </c>
      <c r="M922" s="17">
        <v>-2</v>
      </c>
      <c r="N922" s="17">
        <v>-0.2</v>
      </c>
      <c r="O922" s="17">
        <v>21</v>
      </c>
      <c r="P922" s="17">
        <v>-3.1</v>
      </c>
      <c r="Q922" s="17">
        <v>0.8</v>
      </c>
      <c r="R922" s="17">
        <v>1.2</v>
      </c>
      <c r="S922" s="17">
        <v>-2.7</v>
      </c>
      <c r="T922" s="17">
        <v>69</v>
      </c>
      <c r="U922" s="17">
        <v>-22</v>
      </c>
      <c r="V922" s="17">
        <v>0.04</v>
      </c>
      <c r="W922" s="17">
        <v>2</v>
      </c>
      <c r="X922" s="17">
        <v>173</v>
      </c>
      <c r="Y922" s="17">
        <v>-1</v>
      </c>
      <c r="Z922" s="17">
        <v>-1</v>
      </c>
      <c r="AA922" s="17">
        <v>931</v>
      </c>
      <c r="AB922" s="17">
        <v>957</v>
      </c>
      <c r="AC922" s="17">
        <v>1351</v>
      </c>
      <c r="AD922" s="17">
        <v>1300</v>
      </c>
      <c r="AE922" s="17">
        <v>-1.1000000000000001</v>
      </c>
      <c r="AF922" s="17">
        <v>0.8</v>
      </c>
      <c r="AG922" s="17">
        <v>1.2</v>
      </c>
      <c r="AH922" s="17">
        <v>-1.1000000000000001</v>
      </c>
      <c r="AI922" s="17">
        <v>0.57999999999999996</v>
      </c>
      <c r="AJ922" s="17">
        <v>27.669</v>
      </c>
      <c r="AK922" s="17">
        <v>1.03</v>
      </c>
      <c r="AL922" s="17">
        <v>54</v>
      </c>
      <c r="AM922" s="17">
        <v>28.8</v>
      </c>
      <c r="AN922" s="17">
        <v>29.45</v>
      </c>
      <c r="AO922" s="17">
        <v>28.32</v>
      </c>
      <c r="AP922" s="17">
        <v>2887</v>
      </c>
      <c r="AQ922" s="17">
        <v>100</v>
      </c>
      <c r="AR922" s="17">
        <v>0</v>
      </c>
      <c r="AS922" s="17">
        <v>100</v>
      </c>
      <c r="AT922" s="17">
        <v>7</v>
      </c>
      <c r="AU922" s="17">
        <v>-1</v>
      </c>
      <c r="AV922" s="17"/>
      <c r="AW922" s="17"/>
      <c r="AX922" s="17"/>
    </row>
    <row r="923" spans="1:50" x14ac:dyDescent="0.15">
      <c r="A923" s="17" t="s">
        <v>258</v>
      </c>
      <c r="B923" s="17" t="s">
        <v>259</v>
      </c>
      <c r="C923" s="17">
        <v>8.24</v>
      </c>
      <c r="D923" s="17">
        <v>8.24</v>
      </c>
      <c r="E923" s="17">
        <v>8.24</v>
      </c>
      <c r="F923" s="17">
        <v>8.24</v>
      </c>
      <c r="G923" s="17">
        <v>8.24</v>
      </c>
      <c r="H923" s="17">
        <v>930</v>
      </c>
      <c r="I923" s="17">
        <v>1500</v>
      </c>
      <c r="J923" s="17">
        <v>0</v>
      </c>
      <c r="K923" s="17">
        <v>0</v>
      </c>
      <c r="L923" s="17">
        <v>0</v>
      </c>
      <c r="M923" s="17">
        <v>0</v>
      </c>
      <c r="N923" s="17">
        <v>0</v>
      </c>
      <c r="O923" s="17">
        <v>0</v>
      </c>
      <c r="P923" s="17">
        <v>0</v>
      </c>
      <c r="Q923" s="17">
        <v>0</v>
      </c>
      <c r="R923" s="17">
        <v>0</v>
      </c>
      <c r="S923" s="17">
        <v>0</v>
      </c>
      <c r="T923" s="17">
        <v>0</v>
      </c>
      <c r="U923" s="17">
        <v>0</v>
      </c>
      <c r="V923" s="17">
        <v>0</v>
      </c>
      <c r="W923" s="17">
        <v>0</v>
      </c>
      <c r="X923" s="17">
        <v>0</v>
      </c>
      <c r="Y923" s="17">
        <v>0</v>
      </c>
      <c r="Z923" s="17">
        <v>0</v>
      </c>
      <c r="AA923" s="17">
        <v>1130</v>
      </c>
      <c r="AB923" s="17">
        <v>930</v>
      </c>
      <c r="AC923" s="17">
        <v>1500</v>
      </c>
      <c r="AD923" s="17">
        <v>1300</v>
      </c>
      <c r="AE923" s="17">
        <v>0</v>
      </c>
      <c r="AF923" s="17">
        <v>0</v>
      </c>
      <c r="AG923" s="17">
        <v>0</v>
      </c>
      <c r="AH923" s="17">
        <v>0</v>
      </c>
      <c r="AI923" s="17">
        <v>0</v>
      </c>
      <c r="AJ923" s="17">
        <v>8.8539999999999992</v>
      </c>
      <c r="AK923" s="17">
        <v>0.93</v>
      </c>
      <c r="AL923" s="17">
        <v>0</v>
      </c>
      <c r="AM923" s="17">
        <v>8.24</v>
      </c>
      <c r="AN923" s="17">
        <v>8.24</v>
      </c>
      <c r="AO923" s="17">
        <v>8.24</v>
      </c>
      <c r="AP923" s="17">
        <v>824</v>
      </c>
      <c r="AQ923" s="17">
        <v>0</v>
      </c>
      <c r="AR923" s="17">
        <v>0</v>
      </c>
      <c r="AS923" s="17">
        <v>0</v>
      </c>
      <c r="AT923" s="17">
        <v>0</v>
      </c>
      <c r="AU923" s="17">
        <v>0</v>
      </c>
      <c r="AV923" s="17"/>
      <c r="AW923" s="17"/>
      <c r="AX923" s="17"/>
    </row>
    <row r="924" spans="1:50" x14ac:dyDescent="0.15">
      <c r="A924" s="17" t="s">
        <v>3548</v>
      </c>
      <c r="B924" s="17" t="s">
        <v>3549</v>
      </c>
      <c r="C924" s="17">
        <v>14.01</v>
      </c>
      <c r="D924" s="17">
        <v>14.58</v>
      </c>
      <c r="E924" s="17">
        <v>14.01</v>
      </c>
      <c r="F924" s="17">
        <v>14.14</v>
      </c>
      <c r="G924" s="17">
        <v>14.27</v>
      </c>
      <c r="H924" s="17">
        <v>1011</v>
      </c>
      <c r="I924" s="17">
        <v>1433</v>
      </c>
      <c r="J924" s="17">
        <v>1.4</v>
      </c>
      <c r="K924" s="17">
        <v>-0.5</v>
      </c>
      <c r="L924" s="17">
        <v>0.9</v>
      </c>
      <c r="M924" s="17">
        <v>-0.9</v>
      </c>
      <c r="N924" s="17">
        <v>-1.8</v>
      </c>
      <c r="O924" s="17">
        <v>23</v>
      </c>
      <c r="P924" s="17">
        <v>-3.1</v>
      </c>
      <c r="Q924" s="17">
        <v>0.9</v>
      </c>
      <c r="R924" s="17">
        <v>4</v>
      </c>
      <c r="S924" s="17">
        <v>0</v>
      </c>
      <c r="T924" s="17">
        <v>0</v>
      </c>
      <c r="U924" s="17">
        <v>-12</v>
      </c>
      <c r="V924" s="17">
        <v>0.04</v>
      </c>
      <c r="W924" s="17">
        <v>36</v>
      </c>
      <c r="X924" s="17">
        <v>823</v>
      </c>
      <c r="Y924" s="17">
        <v>1.1000000000000001</v>
      </c>
      <c r="Z924" s="17">
        <v>1.8</v>
      </c>
      <c r="AA924" s="17">
        <v>1114</v>
      </c>
      <c r="AB924" s="17">
        <v>1011</v>
      </c>
      <c r="AC924" s="17">
        <v>1433</v>
      </c>
      <c r="AD924" s="17">
        <v>1337</v>
      </c>
      <c r="AE924" s="17">
        <v>-1.7</v>
      </c>
      <c r="AF924" s="17">
        <v>0.9</v>
      </c>
      <c r="AG924" s="17">
        <v>4</v>
      </c>
      <c r="AH924" s="17">
        <v>-1.7</v>
      </c>
      <c r="AI924" s="17">
        <v>1.4</v>
      </c>
      <c r="AJ924" s="17">
        <v>13.7385</v>
      </c>
      <c r="AK924" s="17">
        <v>1.03</v>
      </c>
      <c r="AL924" s="17">
        <v>46</v>
      </c>
      <c r="AM924" s="17">
        <v>14.01</v>
      </c>
      <c r="AN924" s="17">
        <v>14.57</v>
      </c>
      <c r="AO924" s="17">
        <v>14.01</v>
      </c>
      <c r="AP924" s="17">
        <v>1438</v>
      </c>
      <c r="AQ924" s="17">
        <v>0</v>
      </c>
      <c r="AR924" s="17">
        <v>94</v>
      </c>
      <c r="AS924" s="17">
        <v>0</v>
      </c>
      <c r="AT924" s="17">
        <v>76</v>
      </c>
      <c r="AU924" s="17">
        <v>6</v>
      </c>
      <c r="AV924" s="17"/>
      <c r="AW924" s="17"/>
      <c r="AX924" s="17"/>
    </row>
    <row r="925" spans="1:50" x14ac:dyDescent="0.15">
      <c r="A925" s="17" t="s">
        <v>210</v>
      </c>
      <c r="B925" s="17" t="s">
        <v>211</v>
      </c>
      <c r="C925" s="17">
        <v>93.49</v>
      </c>
      <c r="D925" s="17">
        <v>95.72</v>
      </c>
      <c r="E925" s="17">
        <v>93.18</v>
      </c>
      <c r="F925" s="17">
        <v>93.74</v>
      </c>
      <c r="G925" s="17">
        <v>93.49</v>
      </c>
      <c r="H925" s="17">
        <v>1100</v>
      </c>
      <c r="I925" s="17">
        <v>934</v>
      </c>
      <c r="J925" s="17">
        <v>1.8</v>
      </c>
      <c r="K925" s="17">
        <v>-1.5</v>
      </c>
      <c r="L925" s="17">
        <v>0.3</v>
      </c>
      <c r="M925" s="17">
        <v>0.3</v>
      </c>
      <c r="N925" s="17">
        <v>0</v>
      </c>
      <c r="O925" s="17">
        <v>22</v>
      </c>
      <c r="P925" s="17">
        <v>-2.1</v>
      </c>
      <c r="Q925" s="17">
        <v>0.6</v>
      </c>
      <c r="R925" s="17">
        <v>2.4</v>
      </c>
      <c r="S925" s="17">
        <v>-0.3</v>
      </c>
      <c r="T925" s="17">
        <v>12</v>
      </c>
      <c r="U925" s="17">
        <v>-57</v>
      </c>
      <c r="V925" s="17">
        <v>0.03</v>
      </c>
      <c r="W925" s="17">
        <v>79</v>
      </c>
      <c r="X925" s="17">
        <v>132</v>
      </c>
      <c r="Y925" s="17">
        <v>0.4</v>
      </c>
      <c r="Z925" s="17">
        <v>0.2</v>
      </c>
      <c r="AA925" s="17">
        <v>934</v>
      </c>
      <c r="AB925" s="17">
        <v>1100</v>
      </c>
      <c r="AC925" s="17">
        <v>1353</v>
      </c>
      <c r="AD925" s="17">
        <v>1300</v>
      </c>
      <c r="AE925" s="17">
        <v>-1.5</v>
      </c>
      <c r="AF925" s="17">
        <v>0.3</v>
      </c>
      <c r="AG925" s="17">
        <v>2.4</v>
      </c>
      <c r="AH925" s="17">
        <v>-1.5</v>
      </c>
      <c r="AI925" s="17">
        <v>1.43</v>
      </c>
      <c r="AJ925" s="17">
        <v>94.45</v>
      </c>
      <c r="AK925" s="17">
        <v>0.99</v>
      </c>
      <c r="AL925" s="17">
        <v>12</v>
      </c>
      <c r="AM925" s="17">
        <v>93.18</v>
      </c>
      <c r="AN925" s="17">
        <v>95.72</v>
      </c>
      <c r="AO925" s="17">
        <v>93.5</v>
      </c>
      <c r="AP925" s="17">
        <v>9514</v>
      </c>
      <c r="AQ925" s="17">
        <v>0</v>
      </c>
      <c r="AR925" s="17">
        <v>82</v>
      </c>
      <c r="AS925" s="17">
        <v>40</v>
      </c>
      <c r="AT925" s="17">
        <v>66</v>
      </c>
      <c r="AU925" s="17">
        <v>-3</v>
      </c>
      <c r="AV925" s="17"/>
      <c r="AW925" s="17"/>
      <c r="AX925" s="17"/>
    </row>
    <row r="926" spans="1:50" x14ac:dyDescent="0.15">
      <c r="A926" s="17" t="s">
        <v>1527</v>
      </c>
      <c r="B926" s="17" t="s">
        <v>1527</v>
      </c>
      <c r="C926" s="17">
        <v>518.72</v>
      </c>
      <c r="D926" s="17">
        <v>520.73</v>
      </c>
      <c r="E926" s="17">
        <v>517.75</v>
      </c>
      <c r="F926" s="17">
        <v>518.92999999999995</v>
      </c>
      <c r="G926" s="17">
        <v>518.79999999999995</v>
      </c>
      <c r="H926" s="17">
        <v>1100</v>
      </c>
      <c r="I926" s="17">
        <v>1403</v>
      </c>
      <c r="J926" s="17">
        <v>0.2</v>
      </c>
      <c r="K926" s="17">
        <v>-0.2</v>
      </c>
      <c r="L926" s="17">
        <v>0</v>
      </c>
      <c r="M926" s="17">
        <v>0</v>
      </c>
      <c r="N926" s="17">
        <v>0</v>
      </c>
      <c r="O926" s="17">
        <v>40</v>
      </c>
      <c r="P926" s="17">
        <v>-0.3</v>
      </c>
      <c r="Q926" s="17">
        <v>0.2</v>
      </c>
      <c r="R926" s="17">
        <v>0.4</v>
      </c>
      <c r="S926" s="17">
        <v>-0.2</v>
      </c>
      <c r="T926" s="17">
        <v>33</v>
      </c>
      <c r="U926" s="17">
        <v>-31</v>
      </c>
      <c r="V926" s="17">
        <v>0.01</v>
      </c>
      <c r="W926" s="17">
        <v>66</v>
      </c>
      <c r="X926" s="17">
        <v>3562</v>
      </c>
      <c r="Y926" s="17">
        <v>0</v>
      </c>
      <c r="Z926" s="17">
        <v>-0.1</v>
      </c>
      <c r="AA926" s="17">
        <v>942</v>
      </c>
      <c r="AB926" s="17">
        <v>1100</v>
      </c>
      <c r="AC926" s="17">
        <v>1403</v>
      </c>
      <c r="AD926" s="17">
        <v>1308</v>
      </c>
      <c r="AE926" s="17">
        <v>-0.3</v>
      </c>
      <c r="AF926" s="17">
        <v>0.2</v>
      </c>
      <c r="AG926" s="17">
        <v>0.4</v>
      </c>
      <c r="AH926" s="17">
        <v>-0.3</v>
      </c>
      <c r="AI926" s="17">
        <v>1.17</v>
      </c>
      <c r="AJ926" s="17">
        <v>0</v>
      </c>
      <c r="AK926" s="17">
        <v>0</v>
      </c>
      <c r="AL926" s="17">
        <v>27</v>
      </c>
      <c r="AM926" s="17">
        <v>518.08000000000004</v>
      </c>
      <c r="AN926" s="17">
        <v>520.73</v>
      </c>
      <c r="AO926" s="17">
        <v>517.75</v>
      </c>
      <c r="AP926" s="17">
        <v>52040</v>
      </c>
      <c r="AQ926" s="17">
        <v>47</v>
      </c>
      <c r="AR926" s="17">
        <v>60</v>
      </c>
      <c r="AS926" s="17">
        <v>50</v>
      </c>
      <c r="AT926" s="17">
        <v>23</v>
      </c>
      <c r="AU926" s="17">
        <v>-6</v>
      </c>
      <c r="AV926" s="17"/>
      <c r="AW926" s="17"/>
      <c r="AX926" s="17"/>
    </row>
    <row r="927" spans="1:50" x14ac:dyDescent="0.15">
      <c r="A927" s="17" t="s">
        <v>686</v>
      </c>
      <c r="B927" s="17" t="s">
        <v>687</v>
      </c>
      <c r="C927" s="17">
        <v>5.92</v>
      </c>
      <c r="D927" s="17">
        <v>5.97</v>
      </c>
      <c r="E927" s="17">
        <v>5.86</v>
      </c>
      <c r="F927" s="17">
        <v>5.88</v>
      </c>
      <c r="G927" s="17">
        <v>5.93</v>
      </c>
      <c r="H927" s="17">
        <v>1305</v>
      </c>
      <c r="I927" s="17">
        <v>1450</v>
      </c>
      <c r="J927" s="17">
        <v>0.5</v>
      </c>
      <c r="K927" s="17">
        <v>-1.2</v>
      </c>
      <c r="L927" s="17">
        <v>-0.7</v>
      </c>
      <c r="M927" s="17">
        <v>-0.8</v>
      </c>
      <c r="N927" s="17">
        <v>-0.2</v>
      </c>
      <c r="O927" s="17">
        <v>18</v>
      </c>
      <c r="P927" s="17">
        <v>-1.5</v>
      </c>
      <c r="Q927" s="17">
        <v>0.3</v>
      </c>
      <c r="R927" s="17">
        <v>0.8</v>
      </c>
      <c r="S927" s="17">
        <v>-1</v>
      </c>
      <c r="T927" s="17">
        <v>55</v>
      </c>
      <c r="U927" s="17">
        <v>-64</v>
      </c>
      <c r="V927" s="17">
        <v>0.02</v>
      </c>
      <c r="W927" s="17">
        <v>75</v>
      </c>
      <c r="X927" s="17">
        <v>1045</v>
      </c>
      <c r="Y927" s="17">
        <v>0.2</v>
      </c>
      <c r="Z927" s="17">
        <v>0.3</v>
      </c>
      <c r="AA927" s="17">
        <v>1002</v>
      </c>
      <c r="AB927" s="17">
        <v>1033</v>
      </c>
      <c r="AC927" s="17">
        <v>1450</v>
      </c>
      <c r="AD927" s="17">
        <v>1305</v>
      </c>
      <c r="AE927" s="17">
        <v>-1.5</v>
      </c>
      <c r="AF927" s="17">
        <v>0.3</v>
      </c>
      <c r="AG927" s="17">
        <v>0.7</v>
      </c>
      <c r="AH927" s="17">
        <v>-1.5</v>
      </c>
      <c r="AI927" s="17">
        <v>1.18</v>
      </c>
      <c r="AJ927" s="17">
        <v>5.89</v>
      </c>
      <c r="AK927" s="17">
        <v>1</v>
      </c>
      <c r="AL927" s="17">
        <v>25</v>
      </c>
      <c r="AM927" s="17">
        <v>5.92</v>
      </c>
      <c r="AN927" s="17">
        <v>5.96</v>
      </c>
      <c r="AO927" s="17">
        <v>5.86</v>
      </c>
      <c r="AP927" s="17">
        <v>597</v>
      </c>
      <c r="AQ927" s="17">
        <v>0</v>
      </c>
      <c r="AR927" s="17">
        <v>100</v>
      </c>
      <c r="AS927" s="17">
        <v>0</v>
      </c>
      <c r="AT927" s="17">
        <v>67</v>
      </c>
      <c r="AU927" s="17">
        <v>-5</v>
      </c>
      <c r="AV927" s="17"/>
      <c r="AW927" s="17"/>
      <c r="AX927" s="17"/>
    </row>
    <row r="928" spans="1:50" x14ac:dyDescent="0.15">
      <c r="A928" s="17" t="s">
        <v>321</v>
      </c>
      <c r="B928" s="17" t="s">
        <v>322</v>
      </c>
      <c r="C928" s="17">
        <v>22.31</v>
      </c>
      <c r="D928" s="17">
        <v>22.6</v>
      </c>
      <c r="E928" s="17">
        <v>21.86</v>
      </c>
      <c r="F928" s="17">
        <v>21.95</v>
      </c>
      <c r="G928" s="17">
        <v>22.19</v>
      </c>
      <c r="H928" s="17">
        <v>933</v>
      </c>
      <c r="I928" s="17">
        <v>1405</v>
      </c>
      <c r="J928" s="17">
        <v>-1.8</v>
      </c>
      <c r="K928" s="17">
        <v>0.2</v>
      </c>
      <c r="L928" s="17">
        <v>-1.6</v>
      </c>
      <c r="M928" s="17">
        <v>-1.1000000000000001</v>
      </c>
      <c r="N928" s="17">
        <v>0.5</v>
      </c>
      <c r="O928" s="17">
        <v>12</v>
      </c>
      <c r="P928" s="17">
        <v>-2.9</v>
      </c>
      <c r="Q928" s="17">
        <v>0.4</v>
      </c>
      <c r="R928" s="17">
        <v>1.3</v>
      </c>
      <c r="S928" s="17">
        <v>-2</v>
      </c>
      <c r="T928" s="17">
        <v>61</v>
      </c>
      <c r="U928" s="17">
        <v>5</v>
      </c>
      <c r="V928" s="17">
        <v>0.03</v>
      </c>
      <c r="W928" s="17">
        <v>6</v>
      </c>
      <c r="X928" s="17">
        <v>314</v>
      </c>
      <c r="Y928" s="17">
        <v>0.3</v>
      </c>
      <c r="Z928" s="17">
        <v>0.2</v>
      </c>
      <c r="AA928" s="17">
        <v>1119</v>
      </c>
      <c r="AB928" s="17">
        <v>933</v>
      </c>
      <c r="AC928" s="17">
        <v>1405</v>
      </c>
      <c r="AD928" s="17">
        <v>1444</v>
      </c>
      <c r="AE928" s="17">
        <v>-0.9</v>
      </c>
      <c r="AF928" s="17">
        <v>0.4</v>
      </c>
      <c r="AG928" s="17">
        <v>1.3</v>
      </c>
      <c r="AH928" s="17">
        <v>-0.9</v>
      </c>
      <c r="AI928" s="17">
        <v>0.65</v>
      </c>
      <c r="AJ928" s="17">
        <v>21.402999999999999</v>
      </c>
      <c r="AK928" s="17">
        <v>1.03</v>
      </c>
      <c r="AL928" s="17">
        <v>44</v>
      </c>
      <c r="AM928" s="17">
        <v>21.87</v>
      </c>
      <c r="AN928" s="17">
        <v>22.59</v>
      </c>
      <c r="AO928" s="17">
        <v>21.87</v>
      </c>
      <c r="AP928" s="17">
        <v>2215</v>
      </c>
      <c r="AQ928" s="17">
        <v>0</v>
      </c>
      <c r="AR928" s="17">
        <v>86</v>
      </c>
      <c r="AS928" s="17">
        <v>0</v>
      </c>
      <c r="AT928" s="17">
        <v>14</v>
      </c>
      <c r="AU928" s="17">
        <v>3</v>
      </c>
      <c r="AV928" s="17"/>
      <c r="AW928" s="17"/>
      <c r="AX928" s="17"/>
    </row>
    <row r="929" spans="1:50" x14ac:dyDescent="0.15">
      <c r="A929" s="17" t="s">
        <v>726</v>
      </c>
      <c r="B929" s="17" t="s">
        <v>727</v>
      </c>
      <c r="C929" s="17">
        <v>7.01</v>
      </c>
      <c r="D929" s="17">
        <v>7.01</v>
      </c>
      <c r="E929" s="17">
        <v>6.98</v>
      </c>
      <c r="F929" s="17">
        <v>7</v>
      </c>
      <c r="G929" s="17">
        <v>7.01</v>
      </c>
      <c r="H929" s="17">
        <v>930</v>
      </c>
      <c r="I929" s="17">
        <v>1453</v>
      </c>
      <c r="J929" s="17">
        <v>-0.1</v>
      </c>
      <c r="K929" s="17">
        <v>0</v>
      </c>
      <c r="L929" s="17">
        <v>-0.1</v>
      </c>
      <c r="M929" s="17">
        <v>-0.1</v>
      </c>
      <c r="N929" s="17">
        <v>0</v>
      </c>
      <c r="O929" s="17">
        <v>67</v>
      </c>
      <c r="P929" s="17">
        <v>-0.1</v>
      </c>
      <c r="Q929" s="17">
        <v>0.3</v>
      </c>
      <c r="R929" s="17">
        <v>0</v>
      </c>
      <c r="S929" s="17">
        <v>-0.4</v>
      </c>
      <c r="T929" s="17">
        <v>100</v>
      </c>
      <c r="U929" s="17">
        <v>0</v>
      </c>
      <c r="V929" s="17">
        <v>0</v>
      </c>
      <c r="W929" s="17">
        <v>50</v>
      </c>
      <c r="X929" s="17">
        <v>21</v>
      </c>
      <c r="Y929" s="17">
        <v>-0.1</v>
      </c>
      <c r="Z929" s="17">
        <v>-0.1</v>
      </c>
      <c r="AA929" s="17">
        <v>1110</v>
      </c>
      <c r="AB929" s="17">
        <v>930</v>
      </c>
      <c r="AC929" s="17">
        <v>1453</v>
      </c>
      <c r="AD929" s="17">
        <v>1300</v>
      </c>
      <c r="AE929" s="17">
        <v>-0.1</v>
      </c>
      <c r="AF929" s="17">
        <v>0.3</v>
      </c>
      <c r="AG929" s="17">
        <v>0</v>
      </c>
      <c r="AH929" s="17">
        <v>-0.1</v>
      </c>
      <c r="AI929" s="17">
        <v>0.33</v>
      </c>
      <c r="AJ929" s="17">
        <v>7.0339999999999998</v>
      </c>
      <c r="AK929" s="17">
        <v>1</v>
      </c>
      <c r="AL929" s="17">
        <v>100</v>
      </c>
      <c r="AM929" s="17">
        <v>6.99</v>
      </c>
      <c r="AN929" s="17">
        <v>7.01</v>
      </c>
      <c r="AO929" s="17">
        <v>6.98</v>
      </c>
      <c r="AP929" s="17">
        <v>701</v>
      </c>
      <c r="AQ929" s="17">
        <v>100</v>
      </c>
      <c r="AR929" s="17">
        <v>0</v>
      </c>
      <c r="AS929" s="17">
        <v>100</v>
      </c>
      <c r="AT929" s="17">
        <v>0</v>
      </c>
      <c r="AU929" s="17">
        <v>-10</v>
      </c>
      <c r="AV929" s="17"/>
      <c r="AW929" s="17"/>
      <c r="AX929" s="17"/>
    </row>
    <row r="930" spans="1:50" x14ac:dyDescent="0.15">
      <c r="A930" s="17" t="s">
        <v>2790</v>
      </c>
      <c r="B930" s="17" t="s">
        <v>2791</v>
      </c>
      <c r="C930" s="17">
        <v>15.55</v>
      </c>
      <c r="D930" s="17">
        <v>15.58</v>
      </c>
      <c r="E930" s="17">
        <v>15.46</v>
      </c>
      <c r="F930" s="17">
        <v>15.49</v>
      </c>
      <c r="G930" s="17">
        <v>15.54</v>
      </c>
      <c r="H930" s="17">
        <v>1053</v>
      </c>
      <c r="I930" s="17">
        <v>1447</v>
      </c>
      <c r="J930" s="17">
        <v>-0.3</v>
      </c>
      <c r="K930" s="17">
        <v>-0.1</v>
      </c>
      <c r="L930" s="17">
        <v>-0.4</v>
      </c>
      <c r="M930" s="17">
        <v>-0.3</v>
      </c>
      <c r="N930" s="17">
        <v>0.1</v>
      </c>
      <c r="O930" s="17">
        <v>25</v>
      </c>
      <c r="P930" s="17">
        <v>-0.6</v>
      </c>
      <c r="Q930" s="17">
        <v>0.2</v>
      </c>
      <c r="R930" s="17">
        <v>0.2</v>
      </c>
      <c r="S930" s="17">
        <v>-0.6</v>
      </c>
      <c r="T930" s="17">
        <v>75</v>
      </c>
      <c r="U930" s="17">
        <v>-17</v>
      </c>
      <c r="V930" s="17">
        <v>0.01</v>
      </c>
      <c r="W930" s="17">
        <v>22</v>
      </c>
      <c r="X930" s="17">
        <v>55</v>
      </c>
      <c r="Y930" s="17">
        <v>-0.4</v>
      </c>
      <c r="Z930" s="17">
        <v>-0.1</v>
      </c>
      <c r="AA930" s="17">
        <v>931</v>
      </c>
      <c r="AB930" s="17">
        <v>1053</v>
      </c>
      <c r="AC930" s="17">
        <v>1447</v>
      </c>
      <c r="AD930" s="17">
        <v>1426</v>
      </c>
      <c r="AE930" s="17">
        <v>-0.3</v>
      </c>
      <c r="AF930" s="17">
        <v>0.2</v>
      </c>
      <c r="AG930" s="17">
        <v>0.2</v>
      </c>
      <c r="AH930" s="17">
        <v>-0.3</v>
      </c>
      <c r="AI930" s="17">
        <v>0.67</v>
      </c>
      <c r="AJ930" s="17">
        <v>15.586</v>
      </c>
      <c r="AK930" s="17">
        <v>0.99</v>
      </c>
      <c r="AL930" s="17">
        <v>56</v>
      </c>
      <c r="AM930" s="17">
        <v>15.49</v>
      </c>
      <c r="AN930" s="17">
        <v>15.58</v>
      </c>
      <c r="AO930" s="17">
        <v>15.46</v>
      </c>
      <c r="AP930" s="17">
        <v>1554</v>
      </c>
      <c r="AQ930" s="17">
        <v>86</v>
      </c>
      <c r="AR930" s="17">
        <v>0</v>
      </c>
      <c r="AS930" s="17">
        <v>86</v>
      </c>
      <c r="AT930" s="17">
        <v>57</v>
      </c>
      <c r="AU930" s="17">
        <v>-1</v>
      </c>
      <c r="AV930" s="17"/>
      <c r="AW930" s="17"/>
      <c r="AX930" s="17"/>
    </row>
    <row r="931" spans="1:50" x14ac:dyDescent="0.15">
      <c r="A931" s="17" t="s">
        <v>2960</v>
      </c>
      <c r="B931" s="17" t="s">
        <v>2961</v>
      </c>
      <c r="C931" s="17">
        <v>21.26</v>
      </c>
      <c r="D931" s="17">
        <v>21.48</v>
      </c>
      <c r="E931" s="17">
        <v>21.15</v>
      </c>
      <c r="F931" s="17">
        <v>21.46</v>
      </c>
      <c r="G931" s="17">
        <v>21.26</v>
      </c>
      <c r="H931" s="17">
        <v>1458</v>
      </c>
      <c r="I931" s="17">
        <v>1017</v>
      </c>
      <c r="J931" s="17">
        <v>0</v>
      </c>
      <c r="K931" s="17">
        <v>0.9</v>
      </c>
      <c r="L931" s="17">
        <v>0.9</v>
      </c>
      <c r="M931" s="17">
        <v>0.9</v>
      </c>
      <c r="N931" s="17">
        <v>0</v>
      </c>
      <c r="O931" s="17">
        <v>94</v>
      </c>
      <c r="P931" s="17">
        <v>-0.1</v>
      </c>
      <c r="Q931" s="17">
        <v>1.5</v>
      </c>
      <c r="R931" s="17">
        <v>1</v>
      </c>
      <c r="S931" s="17">
        <v>-0.5</v>
      </c>
      <c r="T931" s="17">
        <v>33</v>
      </c>
      <c r="U931" s="17">
        <v>61</v>
      </c>
      <c r="V931" s="17">
        <v>0.02</v>
      </c>
      <c r="W931" s="17">
        <v>71</v>
      </c>
      <c r="X931" s="17">
        <v>49</v>
      </c>
      <c r="Y931" s="17">
        <v>0</v>
      </c>
      <c r="Z931" s="17">
        <v>0</v>
      </c>
      <c r="AA931" s="17">
        <v>1017</v>
      </c>
      <c r="AB931" s="17">
        <v>932</v>
      </c>
      <c r="AC931" s="17">
        <v>1406</v>
      </c>
      <c r="AD931" s="17">
        <v>1458</v>
      </c>
      <c r="AE931" s="17">
        <v>-0.1</v>
      </c>
      <c r="AF931" s="17">
        <v>1.2</v>
      </c>
      <c r="AG931" s="17">
        <v>0.2</v>
      </c>
      <c r="AH931" s="17">
        <v>-0.1</v>
      </c>
      <c r="AI931" s="17">
        <v>0.18</v>
      </c>
      <c r="AJ931" s="17">
        <v>21.661000000000001</v>
      </c>
      <c r="AK931" s="17">
        <v>0.99</v>
      </c>
      <c r="AL931" s="17">
        <v>71</v>
      </c>
      <c r="AM931" s="17">
        <v>21.16</v>
      </c>
      <c r="AN931" s="17">
        <v>21.3</v>
      </c>
      <c r="AO931" s="17">
        <v>21.2</v>
      </c>
      <c r="AP931" s="17">
        <v>2148</v>
      </c>
      <c r="AQ931" s="17">
        <v>100</v>
      </c>
      <c r="AR931" s="17">
        <v>100</v>
      </c>
      <c r="AS931" s="17">
        <v>56</v>
      </c>
      <c r="AT931" s="17">
        <v>67</v>
      </c>
      <c r="AU931" s="17">
        <v>2</v>
      </c>
      <c r="AV931" s="17"/>
      <c r="AW931" s="17"/>
      <c r="AX931" s="17"/>
    </row>
    <row r="932" spans="1:50" x14ac:dyDescent="0.15">
      <c r="A932" s="17" t="s">
        <v>992</v>
      </c>
      <c r="B932" s="17" t="s">
        <v>993</v>
      </c>
      <c r="C932" s="17">
        <v>16.100000000000001</v>
      </c>
      <c r="D932" s="17">
        <v>16.239999999999998</v>
      </c>
      <c r="E932" s="17">
        <v>16.010000000000002</v>
      </c>
      <c r="F932" s="17">
        <v>16.07</v>
      </c>
      <c r="G932" s="17">
        <v>16.100000000000001</v>
      </c>
      <c r="H932" s="17">
        <v>955</v>
      </c>
      <c r="I932" s="17">
        <v>1403</v>
      </c>
      <c r="J932" s="17">
        <v>0.2</v>
      </c>
      <c r="K932" s="17">
        <v>-0.4</v>
      </c>
      <c r="L932" s="17">
        <v>-0.2</v>
      </c>
      <c r="M932" s="17">
        <v>-0.2</v>
      </c>
      <c r="N932" s="17">
        <v>0</v>
      </c>
      <c r="O932" s="17">
        <v>26</v>
      </c>
      <c r="P932" s="17">
        <v>-1.1000000000000001</v>
      </c>
      <c r="Q932" s="17">
        <v>0.4</v>
      </c>
      <c r="R932" s="17">
        <v>0.9</v>
      </c>
      <c r="S932" s="17">
        <v>-0.6</v>
      </c>
      <c r="T932" s="17">
        <v>39</v>
      </c>
      <c r="U932" s="17">
        <v>-26</v>
      </c>
      <c r="V932" s="17">
        <v>0.01</v>
      </c>
      <c r="W932" s="17">
        <v>33</v>
      </c>
      <c r="X932" s="17">
        <v>178</v>
      </c>
      <c r="Y932" s="17">
        <v>-0.1</v>
      </c>
      <c r="Z932" s="17">
        <v>0.2</v>
      </c>
      <c r="AA932" s="17">
        <v>930</v>
      </c>
      <c r="AB932" s="17">
        <v>955</v>
      </c>
      <c r="AC932" s="17">
        <v>1403</v>
      </c>
      <c r="AD932" s="17">
        <v>1301</v>
      </c>
      <c r="AE932" s="17">
        <v>-0.4</v>
      </c>
      <c r="AF932" s="17">
        <v>0.4</v>
      </c>
      <c r="AG932" s="17">
        <v>0.8</v>
      </c>
      <c r="AH932" s="17">
        <v>-0.4</v>
      </c>
      <c r="AI932" s="17">
        <v>0.87</v>
      </c>
      <c r="AJ932" s="17">
        <v>16.25</v>
      </c>
      <c r="AK932" s="17">
        <v>0.99</v>
      </c>
      <c r="AL932" s="17">
        <v>13</v>
      </c>
      <c r="AM932" s="17">
        <v>16.079999999999998</v>
      </c>
      <c r="AN932" s="17">
        <v>16.23</v>
      </c>
      <c r="AO932" s="17">
        <v>16.010000000000002</v>
      </c>
      <c r="AP932" s="17">
        <v>1614</v>
      </c>
      <c r="AQ932" s="17">
        <v>100</v>
      </c>
      <c r="AR932" s="17">
        <v>0</v>
      </c>
      <c r="AS932" s="17">
        <v>25</v>
      </c>
      <c r="AT932" s="17">
        <v>75</v>
      </c>
      <c r="AU932" s="17">
        <v>7</v>
      </c>
      <c r="AV932" s="17"/>
      <c r="AW932" s="17"/>
      <c r="AX932" s="17"/>
    </row>
    <row r="933" spans="1:50" x14ac:dyDescent="0.15">
      <c r="A933" s="17" t="s">
        <v>906</v>
      </c>
      <c r="B933" s="17" t="s">
        <v>907</v>
      </c>
      <c r="C933" s="17">
        <v>14.34</v>
      </c>
      <c r="D933" s="17">
        <v>14.35</v>
      </c>
      <c r="E933" s="17">
        <v>14.21</v>
      </c>
      <c r="F933" s="17">
        <v>14.29</v>
      </c>
      <c r="G933" s="17">
        <v>14.34</v>
      </c>
      <c r="H933" s="17">
        <v>930</v>
      </c>
      <c r="I933" s="17">
        <v>941</v>
      </c>
      <c r="J933" s="17">
        <v>-0.4</v>
      </c>
      <c r="K933" s="17">
        <v>0.1</v>
      </c>
      <c r="L933" s="17">
        <v>-0.3</v>
      </c>
      <c r="M933" s="17">
        <v>-0.3</v>
      </c>
      <c r="N933" s="17">
        <v>0</v>
      </c>
      <c r="O933" s="17">
        <v>57</v>
      </c>
      <c r="P933" s="17">
        <v>-0.4</v>
      </c>
      <c r="Q933" s="17">
        <v>0.6</v>
      </c>
      <c r="R933" s="17">
        <v>0.1</v>
      </c>
      <c r="S933" s="17">
        <v>-0.9</v>
      </c>
      <c r="T933" s="17">
        <v>93</v>
      </c>
      <c r="U933" s="17">
        <v>7</v>
      </c>
      <c r="V933" s="17">
        <v>0.01</v>
      </c>
      <c r="W933" s="17">
        <v>50</v>
      </c>
      <c r="X933" s="17">
        <v>86</v>
      </c>
      <c r="Y933" s="17">
        <v>-0.1</v>
      </c>
      <c r="Z933" s="17">
        <v>-0.8</v>
      </c>
      <c r="AA933" s="17">
        <v>941</v>
      </c>
      <c r="AB933" s="17">
        <v>930</v>
      </c>
      <c r="AC933" s="17">
        <v>1439</v>
      </c>
      <c r="AD933" s="17">
        <v>1345</v>
      </c>
      <c r="AE933" s="17">
        <v>-0.2</v>
      </c>
      <c r="AF933" s="17">
        <v>0.2</v>
      </c>
      <c r="AG933" s="17">
        <v>0</v>
      </c>
      <c r="AH933" s="17">
        <v>-0.2</v>
      </c>
      <c r="AI933" s="17">
        <v>0.21</v>
      </c>
      <c r="AJ933" s="17">
        <v>14.470499999999999</v>
      </c>
      <c r="AK933" s="17">
        <v>0.99</v>
      </c>
      <c r="AL933" s="17">
        <v>100</v>
      </c>
      <c r="AM933" s="17">
        <v>14.22</v>
      </c>
      <c r="AN933" s="17">
        <v>14.34</v>
      </c>
      <c r="AO933" s="17">
        <v>14.26</v>
      </c>
      <c r="AP933" s="17">
        <v>1432</v>
      </c>
      <c r="AQ933" s="17">
        <v>100</v>
      </c>
      <c r="AR933" s="17">
        <v>0</v>
      </c>
      <c r="AS933" s="17">
        <v>100</v>
      </c>
      <c r="AT933" s="17">
        <v>0</v>
      </c>
      <c r="AU933" s="17">
        <v>-10</v>
      </c>
      <c r="AV933" s="17"/>
      <c r="AW933" s="17"/>
      <c r="AX933" s="17"/>
    </row>
    <row r="934" spans="1:50" x14ac:dyDescent="0.15">
      <c r="A934" s="17" t="s">
        <v>3292</v>
      </c>
      <c r="B934" s="17" t="s">
        <v>3293</v>
      </c>
      <c r="C934" s="17">
        <v>5.75</v>
      </c>
      <c r="D934" s="17">
        <v>5.75</v>
      </c>
      <c r="E934" s="17">
        <v>5.75</v>
      </c>
      <c r="F934" s="17">
        <v>5.75</v>
      </c>
      <c r="G934" s="17">
        <v>5.75</v>
      </c>
      <c r="H934" s="17">
        <v>930</v>
      </c>
      <c r="I934" s="17">
        <v>1500</v>
      </c>
      <c r="J934" s="17">
        <v>0</v>
      </c>
      <c r="K934" s="17">
        <v>0</v>
      </c>
      <c r="L934" s="17">
        <v>0</v>
      </c>
      <c r="M934" s="17">
        <v>0</v>
      </c>
      <c r="N934" s="17">
        <v>0</v>
      </c>
      <c r="O934" s="17">
        <v>0</v>
      </c>
      <c r="P934" s="17">
        <v>0</v>
      </c>
      <c r="Q934" s="17">
        <v>0</v>
      </c>
      <c r="R934" s="17">
        <v>0</v>
      </c>
      <c r="S934" s="17">
        <v>0</v>
      </c>
      <c r="T934" s="17">
        <v>0</v>
      </c>
      <c r="U934" s="17">
        <v>0</v>
      </c>
      <c r="V934" s="17">
        <v>0</v>
      </c>
      <c r="W934" s="17">
        <v>0</v>
      </c>
      <c r="X934" s="17">
        <v>0</v>
      </c>
      <c r="Y934" s="17">
        <v>0</v>
      </c>
      <c r="Z934" s="17">
        <v>0</v>
      </c>
      <c r="AA934" s="17">
        <v>1130</v>
      </c>
      <c r="AB934" s="17">
        <v>930</v>
      </c>
      <c r="AC934" s="17">
        <v>1500</v>
      </c>
      <c r="AD934" s="17">
        <v>1300</v>
      </c>
      <c r="AE934" s="17">
        <v>0</v>
      </c>
      <c r="AF934" s="17">
        <v>0</v>
      </c>
      <c r="AG934" s="17">
        <v>0</v>
      </c>
      <c r="AH934" s="17">
        <v>0</v>
      </c>
      <c r="AI934" s="17">
        <v>0</v>
      </c>
      <c r="AJ934" s="17">
        <v>5.4515000000000002</v>
      </c>
      <c r="AK934" s="17">
        <v>1.05</v>
      </c>
      <c r="AL934" s="17">
        <v>0</v>
      </c>
      <c r="AM934" s="17">
        <v>5.75</v>
      </c>
      <c r="AN934" s="17">
        <v>5.75</v>
      </c>
      <c r="AO934" s="17">
        <v>5.75</v>
      </c>
      <c r="AP934" s="17">
        <v>575</v>
      </c>
      <c r="AQ934" s="17">
        <v>100</v>
      </c>
      <c r="AR934" s="17">
        <v>50</v>
      </c>
      <c r="AS934" s="17">
        <v>11</v>
      </c>
      <c r="AT934" s="17">
        <v>100</v>
      </c>
      <c r="AU934" s="17">
        <v>10</v>
      </c>
      <c r="AV934" s="17"/>
      <c r="AW934" s="17"/>
      <c r="AX934" s="17"/>
    </row>
    <row r="935" spans="1:50" x14ac:dyDescent="0.15">
      <c r="A935" s="17" t="s">
        <v>2990</v>
      </c>
      <c r="B935" s="17" t="s">
        <v>2991</v>
      </c>
      <c r="C935" s="17">
        <v>5.69</v>
      </c>
      <c r="D935" s="17">
        <v>5.76</v>
      </c>
      <c r="E935" s="17">
        <v>5.68</v>
      </c>
      <c r="F935" s="17">
        <v>5.74</v>
      </c>
      <c r="G935" s="17">
        <v>5.66</v>
      </c>
      <c r="H935" s="17">
        <v>935</v>
      </c>
      <c r="I935" s="17">
        <v>931</v>
      </c>
      <c r="J935" s="17">
        <v>0.7</v>
      </c>
      <c r="K935" s="17">
        <v>0.2</v>
      </c>
      <c r="L935" s="17">
        <v>0.9</v>
      </c>
      <c r="M935" s="17">
        <v>1.4</v>
      </c>
      <c r="N935" s="17">
        <v>0.5</v>
      </c>
      <c r="O935" s="17">
        <v>75</v>
      </c>
      <c r="P935" s="17">
        <v>-0.3</v>
      </c>
      <c r="Q935" s="17">
        <v>1.1000000000000001</v>
      </c>
      <c r="R935" s="17">
        <v>1.2</v>
      </c>
      <c r="S935" s="17">
        <v>-0.2</v>
      </c>
      <c r="T935" s="17">
        <v>13</v>
      </c>
      <c r="U935" s="17">
        <v>12</v>
      </c>
      <c r="V935" s="17">
        <v>0.01</v>
      </c>
      <c r="W935" s="17">
        <v>63</v>
      </c>
      <c r="X935" s="17">
        <v>225</v>
      </c>
      <c r="Y935" s="17">
        <v>0</v>
      </c>
      <c r="Z935" s="17">
        <v>0.9</v>
      </c>
      <c r="AA935" s="17">
        <v>931</v>
      </c>
      <c r="AB935" s="17">
        <v>935</v>
      </c>
      <c r="AC935" s="17">
        <v>1320</v>
      </c>
      <c r="AD935" s="17">
        <v>1453</v>
      </c>
      <c r="AE935" s="17">
        <v>0</v>
      </c>
      <c r="AF935" s="17">
        <v>0.7</v>
      </c>
      <c r="AG935" s="17">
        <v>1.2</v>
      </c>
      <c r="AH935" s="17">
        <v>0</v>
      </c>
      <c r="AI935" s="17">
        <v>0.87</v>
      </c>
      <c r="AJ935" s="17">
        <v>5.6630000000000003</v>
      </c>
      <c r="AK935" s="17">
        <v>1.01</v>
      </c>
      <c r="AL935" s="17">
        <v>0</v>
      </c>
      <c r="AM935" s="17">
        <v>5.68</v>
      </c>
      <c r="AN935" s="17">
        <v>5.76</v>
      </c>
      <c r="AO935" s="17">
        <v>5.7</v>
      </c>
      <c r="AP935" s="17">
        <v>574</v>
      </c>
      <c r="AQ935" s="17">
        <v>0</v>
      </c>
      <c r="AR935" s="17">
        <v>0</v>
      </c>
      <c r="AS935" s="17">
        <v>13</v>
      </c>
      <c r="AT935" s="17">
        <v>75</v>
      </c>
      <c r="AU935" s="17">
        <v>4</v>
      </c>
      <c r="AV935" s="17"/>
      <c r="AW935" s="17"/>
      <c r="AX935" s="17"/>
    </row>
    <row r="936" spans="1:50" x14ac:dyDescent="0.15">
      <c r="A936" s="17" t="s">
        <v>307</v>
      </c>
      <c r="B936" s="17" t="s">
        <v>308</v>
      </c>
      <c r="C936" s="17">
        <v>52.42</v>
      </c>
      <c r="D936" s="17">
        <v>53.08</v>
      </c>
      <c r="E936" s="17">
        <v>51.67</v>
      </c>
      <c r="F936" s="17">
        <v>51.97</v>
      </c>
      <c r="G936" s="17">
        <v>52.56</v>
      </c>
      <c r="H936" s="17">
        <v>947</v>
      </c>
      <c r="I936" s="17">
        <v>1339</v>
      </c>
      <c r="J936" s="17">
        <v>-0.9</v>
      </c>
      <c r="K936" s="17">
        <v>0.1</v>
      </c>
      <c r="L936" s="17">
        <v>-0.9</v>
      </c>
      <c r="M936" s="17">
        <v>-1.1000000000000001</v>
      </c>
      <c r="N936" s="17">
        <v>-0.3</v>
      </c>
      <c r="O936" s="17">
        <v>21</v>
      </c>
      <c r="P936" s="17">
        <v>-2.1</v>
      </c>
      <c r="Q936" s="17">
        <v>0.6</v>
      </c>
      <c r="R936" s="17">
        <v>1.3</v>
      </c>
      <c r="S936" s="17">
        <v>-1.4</v>
      </c>
      <c r="T936" s="17">
        <v>53</v>
      </c>
      <c r="U936" s="17">
        <v>3</v>
      </c>
      <c r="V936" s="17">
        <v>0.03</v>
      </c>
      <c r="W936" s="17">
        <v>15</v>
      </c>
      <c r="X936" s="17">
        <v>149</v>
      </c>
      <c r="Y936" s="17">
        <v>-0.4</v>
      </c>
      <c r="Z936" s="17">
        <v>0.7</v>
      </c>
      <c r="AA936" s="17">
        <v>1106</v>
      </c>
      <c r="AB936" s="17">
        <v>947</v>
      </c>
      <c r="AC936" s="17">
        <v>1339</v>
      </c>
      <c r="AD936" s="17">
        <v>1431</v>
      </c>
      <c r="AE936" s="17">
        <v>-0.2</v>
      </c>
      <c r="AF936" s="17">
        <v>0.6</v>
      </c>
      <c r="AG936" s="17">
        <v>1.3</v>
      </c>
      <c r="AH936" s="17">
        <v>-0.2</v>
      </c>
      <c r="AI936" s="17">
        <v>0.53</v>
      </c>
      <c r="AJ936" s="17">
        <v>51.588500000000003</v>
      </c>
      <c r="AK936" s="17">
        <v>1.01</v>
      </c>
      <c r="AL936" s="17">
        <v>61</v>
      </c>
      <c r="AM936" s="17">
        <v>51.73</v>
      </c>
      <c r="AN936" s="17">
        <v>53.08</v>
      </c>
      <c r="AO936" s="17">
        <v>51.68</v>
      </c>
      <c r="AP936" s="17">
        <v>5206</v>
      </c>
      <c r="AQ936" s="17">
        <v>100</v>
      </c>
      <c r="AR936" s="17">
        <v>27</v>
      </c>
      <c r="AS936" s="17">
        <v>41</v>
      </c>
      <c r="AT936" s="17">
        <v>86</v>
      </c>
      <c r="AU936" s="17">
        <v>3</v>
      </c>
      <c r="AV936" s="17"/>
      <c r="AW936" s="17"/>
      <c r="AX936" s="17"/>
    </row>
    <row r="937" spans="1:50" x14ac:dyDescent="0.15">
      <c r="A937" s="17" t="s">
        <v>409</v>
      </c>
      <c r="B937" s="17" t="s">
        <v>410</v>
      </c>
      <c r="C937" s="17">
        <v>50.33</v>
      </c>
      <c r="D937" s="17">
        <v>50.6</v>
      </c>
      <c r="E937" s="17">
        <v>50.05</v>
      </c>
      <c r="F937" s="17">
        <v>50.14</v>
      </c>
      <c r="G937" s="17">
        <v>50.33</v>
      </c>
      <c r="H937" s="17">
        <v>931</v>
      </c>
      <c r="I937" s="17">
        <v>937</v>
      </c>
      <c r="J937" s="17">
        <v>-0.3</v>
      </c>
      <c r="K937" s="17">
        <v>0</v>
      </c>
      <c r="L937" s="17">
        <v>-0.4</v>
      </c>
      <c r="M937" s="17">
        <v>-0.4</v>
      </c>
      <c r="N937" s="17">
        <v>0</v>
      </c>
      <c r="O937" s="17">
        <v>16</v>
      </c>
      <c r="P937" s="17">
        <v>-0.9</v>
      </c>
      <c r="Q937" s="17">
        <v>0.2</v>
      </c>
      <c r="R937" s="17">
        <v>0.5</v>
      </c>
      <c r="S937" s="17">
        <v>-0.6</v>
      </c>
      <c r="T937" s="17">
        <v>51</v>
      </c>
      <c r="U937" s="17">
        <v>-4</v>
      </c>
      <c r="V937" s="17">
        <v>0.01</v>
      </c>
      <c r="W937" s="17">
        <v>20</v>
      </c>
      <c r="X937" s="17">
        <v>16</v>
      </c>
      <c r="Y937" s="17">
        <v>0.5</v>
      </c>
      <c r="Z937" s="17">
        <v>-0.3</v>
      </c>
      <c r="AA937" s="17">
        <v>937</v>
      </c>
      <c r="AB937" s="17">
        <v>931</v>
      </c>
      <c r="AC937" s="17">
        <v>1331</v>
      </c>
      <c r="AD937" s="17">
        <v>1302</v>
      </c>
      <c r="AE937" s="17">
        <v>-0.5</v>
      </c>
      <c r="AF937" s="17">
        <v>0.1</v>
      </c>
      <c r="AG937" s="17">
        <v>0.5</v>
      </c>
      <c r="AH937" s="17">
        <v>-0.5</v>
      </c>
      <c r="AI937" s="17">
        <v>0.93</v>
      </c>
      <c r="AJ937" s="17">
        <v>51.66</v>
      </c>
      <c r="AK937" s="17">
        <v>0.97</v>
      </c>
      <c r="AL937" s="17">
        <v>51</v>
      </c>
      <c r="AM937" s="17">
        <v>50.05</v>
      </c>
      <c r="AN937" s="17">
        <v>50.6</v>
      </c>
      <c r="AO937" s="17">
        <v>50.1</v>
      </c>
      <c r="AP937" s="17">
        <v>5038</v>
      </c>
      <c r="AQ937" s="17">
        <v>14</v>
      </c>
      <c r="AR937" s="17">
        <v>100</v>
      </c>
      <c r="AS937" s="17">
        <v>51</v>
      </c>
      <c r="AT937" s="17">
        <v>20</v>
      </c>
      <c r="AU937" s="17">
        <v>-6</v>
      </c>
      <c r="AV937" s="17"/>
      <c r="AW937" s="17"/>
      <c r="AX937" s="17"/>
    </row>
    <row r="938" spans="1:50" x14ac:dyDescent="0.15">
      <c r="A938" s="17" t="s">
        <v>994</v>
      </c>
      <c r="B938" s="17" t="s">
        <v>995</v>
      </c>
      <c r="C938" s="17">
        <v>8.9</v>
      </c>
      <c r="D938" s="17">
        <v>8.99</v>
      </c>
      <c r="E938" s="17">
        <v>8.84</v>
      </c>
      <c r="F938" s="17">
        <v>8.8699999999999992</v>
      </c>
      <c r="G938" s="17">
        <v>8.89</v>
      </c>
      <c r="H938" s="17">
        <v>957</v>
      </c>
      <c r="I938" s="17">
        <v>1406</v>
      </c>
      <c r="J938" s="17">
        <v>0</v>
      </c>
      <c r="K938" s="17">
        <v>-0.3</v>
      </c>
      <c r="L938" s="17">
        <v>-0.3</v>
      </c>
      <c r="M938" s="17">
        <v>-0.2</v>
      </c>
      <c r="N938" s="17">
        <v>0.1</v>
      </c>
      <c r="O938" s="17">
        <v>20</v>
      </c>
      <c r="P938" s="17">
        <v>-1.3</v>
      </c>
      <c r="Q938" s="17">
        <v>0.3</v>
      </c>
      <c r="R938" s="17">
        <v>1</v>
      </c>
      <c r="S938" s="17">
        <v>-0.7</v>
      </c>
      <c r="T938" s="17">
        <v>40</v>
      </c>
      <c r="U938" s="17">
        <v>-20</v>
      </c>
      <c r="V938" s="17">
        <v>0.02</v>
      </c>
      <c r="W938" s="17">
        <v>18</v>
      </c>
      <c r="X938" s="17">
        <v>272</v>
      </c>
      <c r="Y938" s="17">
        <v>0.1</v>
      </c>
      <c r="Z938" s="17">
        <v>-0.1</v>
      </c>
      <c r="AA938" s="17">
        <v>941</v>
      </c>
      <c r="AB938" s="17">
        <v>957</v>
      </c>
      <c r="AC938" s="17">
        <v>1406</v>
      </c>
      <c r="AD938" s="17">
        <v>1300</v>
      </c>
      <c r="AE938" s="17">
        <v>-0.6</v>
      </c>
      <c r="AF938" s="17">
        <v>0.3</v>
      </c>
      <c r="AG938" s="17">
        <v>1</v>
      </c>
      <c r="AH938" s="17">
        <v>-0.6</v>
      </c>
      <c r="AI938" s="17">
        <v>0.93</v>
      </c>
      <c r="AJ938" s="17">
        <v>8.7285000000000004</v>
      </c>
      <c r="AK938" s="17">
        <v>1.02</v>
      </c>
      <c r="AL938" s="17">
        <v>9</v>
      </c>
      <c r="AM938" s="17">
        <v>8.8800000000000008</v>
      </c>
      <c r="AN938" s="17">
        <v>8.99</v>
      </c>
      <c r="AO938" s="17">
        <v>8.84</v>
      </c>
      <c r="AP938" s="17">
        <v>892</v>
      </c>
      <c r="AQ938" s="17">
        <v>0</v>
      </c>
      <c r="AR938" s="17">
        <v>100</v>
      </c>
      <c r="AS938" s="17">
        <v>40</v>
      </c>
      <c r="AT938" s="17">
        <v>20</v>
      </c>
      <c r="AU938" s="17">
        <v>-5</v>
      </c>
      <c r="AV938" s="17"/>
      <c r="AW938" s="17"/>
      <c r="AX938" s="17"/>
    </row>
    <row r="939" spans="1:50" x14ac:dyDescent="0.15">
      <c r="A939" s="17" t="s">
        <v>838</v>
      </c>
      <c r="B939" s="17" t="s">
        <v>839</v>
      </c>
      <c r="C939" s="17">
        <v>10.33</v>
      </c>
      <c r="D939" s="17">
        <v>10.45</v>
      </c>
      <c r="E939" s="17">
        <v>10.32</v>
      </c>
      <c r="F939" s="17">
        <v>10.43</v>
      </c>
      <c r="G939" s="17">
        <v>10.34</v>
      </c>
      <c r="H939" s="17">
        <v>958</v>
      </c>
      <c r="I939" s="17">
        <v>932</v>
      </c>
      <c r="J939" s="17">
        <v>0.6</v>
      </c>
      <c r="K939" s="17">
        <v>0.4</v>
      </c>
      <c r="L939" s="17">
        <v>1</v>
      </c>
      <c r="M939" s="17">
        <v>0.9</v>
      </c>
      <c r="N939" s="17">
        <v>-0.1</v>
      </c>
      <c r="O939" s="17">
        <v>85</v>
      </c>
      <c r="P939" s="17">
        <v>-0.2</v>
      </c>
      <c r="Q939" s="17">
        <v>1.1000000000000001</v>
      </c>
      <c r="R939" s="17">
        <v>1.2</v>
      </c>
      <c r="S939" s="17">
        <v>-0.1</v>
      </c>
      <c r="T939" s="17">
        <v>8</v>
      </c>
      <c r="U939" s="17">
        <v>31</v>
      </c>
      <c r="V939" s="17">
        <v>0.01</v>
      </c>
      <c r="W939" s="17">
        <v>54</v>
      </c>
      <c r="X939" s="17">
        <v>505</v>
      </c>
      <c r="Y939" s="17">
        <v>0</v>
      </c>
      <c r="Z939" s="17">
        <v>0.3</v>
      </c>
      <c r="AA939" s="17">
        <v>932</v>
      </c>
      <c r="AB939" s="17">
        <v>958</v>
      </c>
      <c r="AC939" s="17">
        <v>1408</v>
      </c>
      <c r="AD939" s="17">
        <v>1459</v>
      </c>
      <c r="AE939" s="17">
        <v>-0.1</v>
      </c>
      <c r="AF939" s="17">
        <v>0.8</v>
      </c>
      <c r="AG939" s="17">
        <v>1.2</v>
      </c>
      <c r="AH939" s="17">
        <v>-0.1</v>
      </c>
      <c r="AI939" s="17">
        <v>1</v>
      </c>
      <c r="AJ939" s="17">
        <v>10.461</v>
      </c>
      <c r="AK939" s="17">
        <v>1</v>
      </c>
      <c r="AL939" s="17">
        <v>15</v>
      </c>
      <c r="AM939" s="17">
        <v>10.32</v>
      </c>
      <c r="AN939" s="17">
        <v>10.45</v>
      </c>
      <c r="AO939" s="17">
        <v>10.35</v>
      </c>
      <c r="AP939" s="17">
        <v>1044</v>
      </c>
      <c r="AQ939" s="17">
        <v>50</v>
      </c>
      <c r="AR939" s="17">
        <v>50</v>
      </c>
      <c r="AS939" s="17">
        <v>20</v>
      </c>
      <c r="AT939" s="17">
        <v>80</v>
      </c>
      <c r="AU939" s="17">
        <v>3</v>
      </c>
      <c r="AV939" s="17"/>
      <c r="AW939" s="17"/>
      <c r="AX939" s="17"/>
    </row>
    <row r="940" spans="1:50" x14ac:dyDescent="0.15">
      <c r="A940" s="17" t="s">
        <v>1524</v>
      </c>
      <c r="B940" s="17" t="s">
        <v>1524</v>
      </c>
      <c r="C940" s="17">
        <v>1950.51</v>
      </c>
      <c r="D940" s="17">
        <v>1956.66</v>
      </c>
      <c r="E940" s="17">
        <v>1946.02</v>
      </c>
      <c r="F940" s="17">
        <v>1954.05</v>
      </c>
      <c r="G940" s="17">
        <v>1950.92</v>
      </c>
      <c r="H940" s="17">
        <v>1057</v>
      </c>
      <c r="I940" s="17">
        <v>1402</v>
      </c>
      <c r="J940" s="17">
        <v>0.1</v>
      </c>
      <c r="K940" s="17">
        <v>0.1</v>
      </c>
      <c r="L940" s="17">
        <v>0.2</v>
      </c>
      <c r="M940" s="17">
        <v>0.2</v>
      </c>
      <c r="N940" s="17">
        <v>0</v>
      </c>
      <c r="O940" s="17">
        <v>75</v>
      </c>
      <c r="P940" s="17">
        <v>-0.1</v>
      </c>
      <c r="Q940" s="17">
        <v>0.4</v>
      </c>
      <c r="R940" s="17">
        <v>0.3</v>
      </c>
      <c r="S940" s="17">
        <v>-0.2</v>
      </c>
      <c r="T940" s="17">
        <v>42</v>
      </c>
      <c r="U940" s="17">
        <v>13</v>
      </c>
      <c r="V940" s="17">
        <v>0.01</v>
      </c>
      <c r="W940" s="17">
        <v>59</v>
      </c>
      <c r="X940" s="17">
        <v>11166</v>
      </c>
      <c r="Y940" s="17">
        <v>0</v>
      </c>
      <c r="Z940" s="17">
        <v>0</v>
      </c>
      <c r="AA940" s="17">
        <v>930</v>
      </c>
      <c r="AB940" s="17">
        <v>1057</v>
      </c>
      <c r="AC940" s="17">
        <v>1402</v>
      </c>
      <c r="AD940" s="17">
        <v>1310</v>
      </c>
      <c r="AE940" s="17">
        <v>0</v>
      </c>
      <c r="AF940" s="17">
        <v>0.4</v>
      </c>
      <c r="AG940" s="17">
        <v>0.3</v>
      </c>
      <c r="AH940" s="17">
        <v>0</v>
      </c>
      <c r="AI940" s="17">
        <v>0.64</v>
      </c>
      <c r="AJ940" s="17">
        <v>0</v>
      </c>
      <c r="AK940" s="17">
        <v>0</v>
      </c>
      <c r="AL940" s="17">
        <v>41</v>
      </c>
      <c r="AM940" s="17">
        <v>1946.89</v>
      </c>
      <c r="AN940" s="17">
        <v>1956.66</v>
      </c>
      <c r="AO940" s="17">
        <v>1946.02</v>
      </c>
      <c r="AP940" s="17">
        <v>195468</v>
      </c>
      <c r="AQ940" s="17">
        <v>57</v>
      </c>
      <c r="AR940" s="17">
        <v>45</v>
      </c>
      <c r="AS940" s="17">
        <v>57</v>
      </c>
      <c r="AT940" s="17">
        <v>46</v>
      </c>
      <c r="AU940" s="17">
        <v>0</v>
      </c>
      <c r="AV940" s="17"/>
      <c r="AW940" s="17"/>
      <c r="AX940" s="17"/>
    </row>
    <row r="941" spans="1:50" x14ac:dyDescent="0.15">
      <c r="A941" s="17" t="s">
        <v>429</v>
      </c>
      <c r="B941" s="17" t="s">
        <v>430</v>
      </c>
      <c r="C941" s="17">
        <v>18.25</v>
      </c>
      <c r="D941" s="17">
        <v>19.170000000000002</v>
      </c>
      <c r="E941" s="17">
        <v>18.239999999999998</v>
      </c>
      <c r="F941" s="17">
        <v>19.07</v>
      </c>
      <c r="G941" s="17">
        <v>18.28</v>
      </c>
      <c r="H941" s="17">
        <v>1427</v>
      </c>
      <c r="I941" s="17">
        <v>934</v>
      </c>
      <c r="J941" s="17">
        <v>2.7</v>
      </c>
      <c r="K941" s="17">
        <v>1.7</v>
      </c>
      <c r="L941" s="17">
        <v>4.4000000000000004</v>
      </c>
      <c r="M941" s="17">
        <v>4.2</v>
      </c>
      <c r="N941" s="17">
        <v>-0.2</v>
      </c>
      <c r="O941" s="17">
        <v>89</v>
      </c>
      <c r="P941" s="17">
        <v>-0.5</v>
      </c>
      <c r="Q941" s="17">
        <v>4.4000000000000004</v>
      </c>
      <c r="R941" s="17">
        <v>4.9000000000000004</v>
      </c>
      <c r="S941" s="17">
        <v>-0.1</v>
      </c>
      <c r="T941" s="17">
        <v>1</v>
      </c>
      <c r="U941" s="17">
        <v>34</v>
      </c>
      <c r="V941" s="17">
        <v>0.05</v>
      </c>
      <c r="W941" s="17">
        <v>100</v>
      </c>
      <c r="X941" s="17">
        <v>541</v>
      </c>
      <c r="Y941" s="17">
        <v>0.5</v>
      </c>
      <c r="Z941" s="17">
        <v>0.1</v>
      </c>
      <c r="AA941" s="17">
        <v>934</v>
      </c>
      <c r="AB941" s="17">
        <v>1128</v>
      </c>
      <c r="AC941" s="17">
        <v>1300</v>
      </c>
      <c r="AD941" s="17">
        <v>1427</v>
      </c>
      <c r="AE941" s="17">
        <v>-0.5</v>
      </c>
      <c r="AF941" s="17">
        <v>1.7</v>
      </c>
      <c r="AG941" s="17">
        <v>2.7</v>
      </c>
      <c r="AH941" s="17">
        <v>-0.5</v>
      </c>
      <c r="AI941" s="17">
        <v>0.64</v>
      </c>
      <c r="AJ941" s="17">
        <v>17.649999999999999</v>
      </c>
      <c r="AK941" s="17">
        <v>1.08</v>
      </c>
      <c r="AL941" s="17">
        <v>8</v>
      </c>
      <c r="AM941" s="17">
        <v>18.239999999999998</v>
      </c>
      <c r="AN941" s="17">
        <v>18.75</v>
      </c>
      <c r="AO941" s="17">
        <v>18.75</v>
      </c>
      <c r="AP941" s="17">
        <v>1916</v>
      </c>
      <c r="AQ941" s="17">
        <v>0</v>
      </c>
      <c r="AR941" s="17">
        <v>60</v>
      </c>
      <c r="AS941" s="17">
        <v>6</v>
      </c>
      <c r="AT941" s="17">
        <v>19</v>
      </c>
      <c r="AU941" s="17">
        <v>-4</v>
      </c>
      <c r="AV941" s="17"/>
      <c r="AW941" s="17"/>
      <c r="AX941" s="17"/>
    </row>
    <row r="942" spans="1:50" x14ac:dyDescent="0.15">
      <c r="A942" s="17" t="s">
        <v>2952</v>
      </c>
      <c r="B942" s="17" t="s">
        <v>2953</v>
      </c>
      <c r="C942" s="17">
        <v>7.87</v>
      </c>
      <c r="D942" s="17">
        <v>7.88</v>
      </c>
      <c r="E942" s="17">
        <v>7.7</v>
      </c>
      <c r="F942" s="17">
        <v>7.71</v>
      </c>
      <c r="G942" s="17">
        <v>7.88</v>
      </c>
      <c r="H942" s="17">
        <v>933</v>
      </c>
      <c r="I942" s="17">
        <v>1500</v>
      </c>
      <c r="J942" s="17">
        <v>-1.4</v>
      </c>
      <c r="K942" s="17">
        <v>-0.6</v>
      </c>
      <c r="L942" s="17">
        <v>-2.1</v>
      </c>
      <c r="M942" s="17">
        <v>-2.2000000000000002</v>
      </c>
      <c r="N942" s="17">
        <v>-0.1</v>
      </c>
      <c r="O942" s="17">
        <v>6</v>
      </c>
      <c r="P942" s="17">
        <v>-2.2000000000000002</v>
      </c>
      <c r="Q942" s="17">
        <v>0.1</v>
      </c>
      <c r="R942" s="17">
        <v>0.1</v>
      </c>
      <c r="S942" s="17">
        <v>-2.2000000000000002</v>
      </c>
      <c r="T942" s="17">
        <v>94</v>
      </c>
      <c r="U942" s="17">
        <v>-28</v>
      </c>
      <c r="V942" s="17">
        <v>0.02</v>
      </c>
      <c r="W942" s="17">
        <v>20</v>
      </c>
      <c r="X942" s="17">
        <v>172</v>
      </c>
      <c r="Y942" s="17">
        <v>-0.5</v>
      </c>
      <c r="Z942" s="17">
        <v>-0.4</v>
      </c>
      <c r="AA942" s="17">
        <v>1119</v>
      </c>
      <c r="AB942" s="17">
        <v>933</v>
      </c>
      <c r="AC942" s="17">
        <v>1500</v>
      </c>
      <c r="AD942" s="17">
        <v>1307</v>
      </c>
      <c r="AE942" s="17">
        <v>-0.8</v>
      </c>
      <c r="AF942" s="17">
        <v>0.1</v>
      </c>
      <c r="AG942" s="17">
        <v>0.1</v>
      </c>
      <c r="AH942" s="17">
        <v>-0.8</v>
      </c>
      <c r="AI942" s="17">
        <v>0.39</v>
      </c>
      <c r="AJ942" s="17">
        <v>7.6105</v>
      </c>
      <c r="AK942" s="17">
        <v>1.01</v>
      </c>
      <c r="AL942" s="17">
        <v>100</v>
      </c>
      <c r="AM942" s="17">
        <v>7.73</v>
      </c>
      <c r="AN942" s="17">
        <v>7.88</v>
      </c>
      <c r="AO942" s="17">
        <v>7.7</v>
      </c>
      <c r="AP942" s="17">
        <v>777</v>
      </c>
      <c r="AQ942" s="17">
        <v>100</v>
      </c>
      <c r="AR942" s="17">
        <v>0</v>
      </c>
      <c r="AS942" s="17">
        <v>80</v>
      </c>
      <c r="AT942" s="17">
        <v>20</v>
      </c>
      <c r="AU942" s="17">
        <v>-6</v>
      </c>
      <c r="AV942" s="17"/>
      <c r="AW942" s="17"/>
      <c r="AX942" s="17"/>
    </row>
    <row r="943" spans="1:50" x14ac:dyDescent="0.15">
      <c r="A943" s="17" t="s">
        <v>1558</v>
      </c>
      <c r="B943" s="17" t="s">
        <v>1558</v>
      </c>
      <c r="C943" s="17">
        <v>998.21</v>
      </c>
      <c r="D943" s="17">
        <v>1001.07</v>
      </c>
      <c r="E943" s="17">
        <v>990.7</v>
      </c>
      <c r="F943" s="17">
        <v>994.73</v>
      </c>
      <c r="G943" s="17">
        <v>998.47</v>
      </c>
      <c r="H943" s="17">
        <v>943</v>
      </c>
      <c r="I943" s="17">
        <v>1103</v>
      </c>
      <c r="J943" s="17">
        <v>-0.5</v>
      </c>
      <c r="K943" s="17">
        <v>0.1</v>
      </c>
      <c r="L943" s="17">
        <v>-0.3</v>
      </c>
      <c r="M943" s="17">
        <v>-0.4</v>
      </c>
      <c r="N943" s="17">
        <v>0</v>
      </c>
      <c r="O943" s="17">
        <v>39</v>
      </c>
      <c r="P943" s="17">
        <v>-0.6</v>
      </c>
      <c r="Q943" s="17">
        <v>0.4</v>
      </c>
      <c r="R943" s="17">
        <v>0.3</v>
      </c>
      <c r="S943" s="17">
        <v>-0.8</v>
      </c>
      <c r="T943" s="17">
        <v>72</v>
      </c>
      <c r="U943" s="17">
        <v>10</v>
      </c>
      <c r="V943" s="17">
        <v>0.01</v>
      </c>
      <c r="W943" s="17">
        <v>29</v>
      </c>
      <c r="X943" s="17">
        <v>4453</v>
      </c>
      <c r="Y943" s="17">
        <v>0</v>
      </c>
      <c r="Z943" s="17">
        <v>0.1</v>
      </c>
      <c r="AA943" s="17">
        <v>1103</v>
      </c>
      <c r="AB943" s="17">
        <v>943</v>
      </c>
      <c r="AC943" s="17">
        <v>1404</v>
      </c>
      <c r="AD943" s="17">
        <v>1336</v>
      </c>
      <c r="AE943" s="17">
        <v>-0.4</v>
      </c>
      <c r="AF943" s="17">
        <v>0.2</v>
      </c>
      <c r="AG943" s="17">
        <v>0.3</v>
      </c>
      <c r="AH943" s="17">
        <v>-0.4</v>
      </c>
      <c r="AI943" s="17">
        <v>0.62</v>
      </c>
      <c r="AJ943" s="17">
        <v>0</v>
      </c>
      <c r="AK943" s="17">
        <v>0</v>
      </c>
      <c r="AL943" s="17">
        <v>75</v>
      </c>
      <c r="AM943" s="17">
        <v>990.7</v>
      </c>
      <c r="AN943" s="17">
        <v>1001.07</v>
      </c>
      <c r="AO943" s="17">
        <v>993.19</v>
      </c>
      <c r="AP943" s="17">
        <v>99831</v>
      </c>
      <c r="AQ943" s="17">
        <v>70</v>
      </c>
      <c r="AR943" s="17">
        <v>66</v>
      </c>
      <c r="AS943" s="17">
        <v>44</v>
      </c>
      <c r="AT943" s="17">
        <v>69</v>
      </c>
      <c r="AU943" s="17">
        <v>4</v>
      </c>
      <c r="AV943" s="17"/>
      <c r="AW943" s="17"/>
      <c r="AX943" s="17"/>
    </row>
    <row r="944" spans="1:50" x14ac:dyDescent="0.15">
      <c r="A944" s="17" t="s">
        <v>3210</v>
      </c>
      <c r="B944" s="17" t="s">
        <v>3211</v>
      </c>
      <c r="C944" s="17">
        <v>9.8800000000000008</v>
      </c>
      <c r="D944" s="17">
        <v>10.210000000000001</v>
      </c>
      <c r="E944" s="17">
        <v>9.67</v>
      </c>
      <c r="F944" s="17">
        <v>9.6999999999999993</v>
      </c>
      <c r="G944" s="17">
        <v>9.94</v>
      </c>
      <c r="H944" s="17">
        <v>941</v>
      </c>
      <c r="I944" s="17">
        <v>1402</v>
      </c>
      <c r="J944" s="17">
        <v>-1.1000000000000001</v>
      </c>
      <c r="K944" s="17">
        <v>-0.7</v>
      </c>
      <c r="L944" s="17">
        <v>-1.8</v>
      </c>
      <c r="M944" s="17">
        <v>-2.4</v>
      </c>
      <c r="N944" s="17">
        <v>-0.6</v>
      </c>
      <c r="O944" s="17">
        <v>6</v>
      </c>
      <c r="P944" s="17">
        <v>-5.0999999999999996</v>
      </c>
      <c r="Q944" s="17">
        <v>0.3</v>
      </c>
      <c r="R944" s="17">
        <v>3.3</v>
      </c>
      <c r="S944" s="17">
        <v>-2.1</v>
      </c>
      <c r="T944" s="17">
        <v>39</v>
      </c>
      <c r="U944" s="17">
        <v>-13</v>
      </c>
      <c r="V944" s="17">
        <v>0.05</v>
      </c>
      <c r="W944" s="17">
        <v>12</v>
      </c>
      <c r="X944" s="17">
        <v>911</v>
      </c>
      <c r="Y944" s="17">
        <v>0.2</v>
      </c>
      <c r="Z944" s="17">
        <v>2.2000000000000002</v>
      </c>
      <c r="AA944" s="17">
        <v>1118</v>
      </c>
      <c r="AB944" s="17">
        <v>941</v>
      </c>
      <c r="AC944" s="17">
        <v>1402</v>
      </c>
      <c r="AD944" s="17">
        <v>1420</v>
      </c>
      <c r="AE944" s="17">
        <v>-1.3</v>
      </c>
      <c r="AF944" s="17">
        <v>0.3</v>
      </c>
      <c r="AG944" s="17">
        <v>3.2</v>
      </c>
      <c r="AH944" s="17">
        <v>-1.3</v>
      </c>
      <c r="AI944" s="17">
        <v>0.83</v>
      </c>
      <c r="AJ944" s="17">
        <v>9.1349999999999998</v>
      </c>
      <c r="AK944" s="17">
        <v>1.06</v>
      </c>
      <c r="AL944" s="17">
        <v>47</v>
      </c>
      <c r="AM944" s="17">
        <v>9.7100000000000009</v>
      </c>
      <c r="AN944" s="17">
        <v>10.199999999999999</v>
      </c>
      <c r="AO944" s="17">
        <v>9.67</v>
      </c>
      <c r="AP944" s="17">
        <v>983</v>
      </c>
      <c r="AQ944" s="17">
        <v>0</v>
      </c>
      <c r="AR944" s="17">
        <v>40</v>
      </c>
      <c r="AS944" s="17">
        <v>0</v>
      </c>
      <c r="AT944" s="17">
        <v>96</v>
      </c>
      <c r="AU944" s="17">
        <v>5</v>
      </c>
      <c r="AV944" s="17"/>
      <c r="AW944" s="17"/>
      <c r="AX944" s="17"/>
    </row>
    <row r="945" spans="1:50" x14ac:dyDescent="0.15">
      <c r="A945" s="17" t="s">
        <v>574</v>
      </c>
      <c r="B945" s="17" t="s">
        <v>575</v>
      </c>
      <c r="C945" s="17">
        <v>7.57</v>
      </c>
      <c r="D945" s="17">
        <v>7.58</v>
      </c>
      <c r="E945" s="17">
        <v>7.52</v>
      </c>
      <c r="F945" s="17">
        <v>7.53</v>
      </c>
      <c r="G945" s="17">
        <v>7.57</v>
      </c>
      <c r="H945" s="17">
        <v>930</v>
      </c>
      <c r="I945" s="17">
        <v>1457</v>
      </c>
      <c r="J945" s="17">
        <v>0</v>
      </c>
      <c r="K945" s="17">
        <v>-0.5</v>
      </c>
      <c r="L945" s="17">
        <v>-0.5</v>
      </c>
      <c r="M945" s="17">
        <v>-0.5</v>
      </c>
      <c r="N945" s="17">
        <v>0</v>
      </c>
      <c r="O945" s="17">
        <v>17</v>
      </c>
      <c r="P945" s="17">
        <v>-0.7</v>
      </c>
      <c r="Q945" s="17">
        <v>0.1</v>
      </c>
      <c r="R945" s="17">
        <v>0.1</v>
      </c>
      <c r="S945" s="17">
        <v>-0.7</v>
      </c>
      <c r="T945" s="17">
        <v>83</v>
      </c>
      <c r="U945" s="17">
        <v>-67</v>
      </c>
      <c r="V945" s="17">
        <v>0.01</v>
      </c>
      <c r="W945" s="17">
        <v>75</v>
      </c>
      <c r="X945" s="17">
        <v>271</v>
      </c>
      <c r="Y945" s="17">
        <v>-0.1</v>
      </c>
      <c r="Z945" s="17">
        <v>0</v>
      </c>
      <c r="AA945" s="17">
        <v>936</v>
      </c>
      <c r="AB945" s="17">
        <v>930</v>
      </c>
      <c r="AC945" s="17">
        <v>1457</v>
      </c>
      <c r="AD945" s="17">
        <v>1301</v>
      </c>
      <c r="AE945" s="17">
        <v>-0.7</v>
      </c>
      <c r="AF945" s="17">
        <v>0.1</v>
      </c>
      <c r="AG945" s="17">
        <v>0.1</v>
      </c>
      <c r="AH945" s="17">
        <v>-0.7</v>
      </c>
      <c r="AI945" s="17">
        <v>1</v>
      </c>
      <c r="AJ945" s="17">
        <v>7.5919999999999996</v>
      </c>
      <c r="AK945" s="17">
        <v>0.99</v>
      </c>
      <c r="AL945" s="17">
        <v>75</v>
      </c>
      <c r="AM945" s="17">
        <v>7.54</v>
      </c>
      <c r="AN945" s="17">
        <v>7.58</v>
      </c>
      <c r="AO945" s="17">
        <v>7.52</v>
      </c>
      <c r="AP945" s="17">
        <v>758</v>
      </c>
      <c r="AQ945" s="17">
        <v>50</v>
      </c>
      <c r="AR945" s="17">
        <v>0</v>
      </c>
      <c r="AS945" s="17">
        <v>75</v>
      </c>
      <c r="AT945" s="17">
        <v>75</v>
      </c>
      <c r="AU945" s="17">
        <v>-6</v>
      </c>
      <c r="AV945" s="17"/>
      <c r="AW945" s="17"/>
      <c r="AX945" s="17"/>
    </row>
    <row r="946" spans="1:50" x14ac:dyDescent="0.15">
      <c r="A946" s="17" t="s">
        <v>365</v>
      </c>
      <c r="B946" s="17" t="s">
        <v>366</v>
      </c>
      <c r="C946" s="17">
        <v>10.39</v>
      </c>
      <c r="D946" s="17">
        <v>10.39</v>
      </c>
      <c r="E946" s="17">
        <v>10.39</v>
      </c>
      <c r="F946" s="17">
        <v>10.39</v>
      </c>
      <c r="G946" s="17">
        <v>10.39</v>
      </c>
      <c r="H946" s="17">
        <v>930</v>
      </c>
      <c r="I946" s="17">
        <v>1500</v>
      </c>
      <c r="J946" s="17">
        <v>0</v>
      </c>
      <c r="K946" s="17">
        <v>0</v>
      </c>
      <c r="L946" s="17">
        <v>0</v>
      </c>
      <c r="M946" s="17">
        <v>0</v>
      </c>
      <c r="N946" s="17">
        <v>0</v>
      </c>
      <c r="O946" s="17">
        <v>0</v>
      </c>
      <c r="P946" s="17">
        <v>0</v>
      </c>
      <c r="Q946" s="17">
        <v>0</v>
      </c>
      <c r="R946" s="17">
        <v>0</v>
      </c>
      <c r="S946" s="17">
        <v>0</v>
      </c>
      <c r="T946" s="17">
        <v>0</v>
      </c>
      <c r="U946" s="17">
        <v>0</v>
      </c>
      <c r="V946" s="17">
        <v>0</v>
      </c>
      <c r="W946" s="17">
        <v>0</v>
      </c>
      <c r="X946" s="17">
        <v>0</v>
      </c>
      <c r="Y946" s="17">
        <v>0</v>
      </c>
      <c r="Z946" s="17">
        <v>0</v>
      </c>
      <c r="AA946" s="17">
        <v>1130</v>
      </c>
      <c r="AB946" s="17">
        <v>930</v>
      </c>
      <c r="AC946" s="17">
        <v>1500</v>
      </c>
      <c r="AD946" s="17">
        <v>1300</v>
      </c>
      <c r="AE946" s="17">
        <v>0</v>
      </c>
      <c r="AF946" s="17">
        <v>0</v>
      </c>
      <c r="AG946" s="17">
        <v>0</v>
      </c>
      <c r="AH946" s="17">
        <v>0</v>
      </c>
      <c r="AI946" s="17">
        <v>0</v>
      </c>
      <c r="AJ946" s="17">
        <v>12.401</v>
      </c>
      <c r="AK946" s="17">
        <v>0.84</v>
      </c>
      <c r="AL946" s="17">
        <v>0</v>
      </c>
      <c r="AM946" s="17">
        <v>10.39</v>
      </c>
      <c r="AN946" s="17">
        <v>10.39</v>
      </c>
      <c r="AO946" s="17">
        <v>10.39</v>
      </c>
      <c r="AP946" s="17">
        <v>1039</v>
      </c>
      <c r="AQ946" s="17">
        <v>100</v>
      </c>
      <c r="AR946" s="17">
        <v>20</v>
      </c>
      <c r="AS946" s="17">
        <v>100</v>
      </c>
      <c r="AT946" s="17">
        <v>32</v>
      </c>
      <c r="AU946" s="17">
        <v>-4</v>
      </c>
      <c r="AV946" s="17"/>
      <c r="AW946" s="17"/>
      <c r="AX946" s="17"/>
    </row>
    <row r="947" spans="1:50" x14ac:dyDescent="0.15">
      <c r="A947" s="17" t="s">
        <v>505</v>
      </c>
      <c r="B947" s="17" t="s">
        <v>506</v>
      </c>
      <c r="C947" s="17">
        <v>46.95</v>
      </c>
      <c r="D947" s="17">
        <v>47.37</v>
      </c>
      <c r="E947" s="17">
        <v>46.08</v>
      </c>
      <c r="F947" s="17">
        <v>46.99</v>
      </c>
      <c r="G947" s="17">
        <v>46.97</v>
      </c>
      <c r="H947" s="17">
        <v>949</v>
      </c>
      <c r="I947" s="17">
        <v>931</v>
      </c>
      <c r="J947" s="17">
        <v>-0.4</v>
      </c>
      <c r="K947" s="17">
        <v>0.5</v>
      </c>
      <c r="L947" s="17">
        <v>0.1</v>
      </c>
      <c r="M947" s="17">
        <v>0</v>
      </c>
      <c r="N947" s="17">
        <v>0</v>
      </c>
      <c r="O947" s="17">
        <v>71</v>
      </c>
      <c r="P947" s="17">
        <v>-0.8</v>
      </c>
      <c r="Q947" s="17">
        <v>2</v>
      </c>
      <c r="R947" s="17">
        <v>0.9</v>
      </c>
      <c r="S947" s="17">
        <v>-1.9</v>
      </c>
      <c r="T947" s="17">
        <v>67</v>
      </c>
      <c r="U947" s="17">
        <v>17</v>
      </c>
      <c r="V947" s="17">
        <v>0.03</v>
      </c>
      <c r="W947" s="17">
        <v>50</v>
      </c>
      <c r="X947" s="17">
        <v>119</v>
      </c>
      <c r="Y947" s="17">
        <v>-0.4</v>
      </c>
      <c r="Z947" s="17">
        <v>-0.9</v>
      </c>
      <c r="AA947" s="17">
        <v>931</v>
      </c>
      <c r="AB947" s="17">
        <v>949</v>
      </c>
      <c r="AC947" s="17">
        <v>1405</v>
      </c>
      <c r="AD947" s="17">
        <v>1312</v>
      </c>
      <c r="AE947" s="17">
        <v>-0.4</v>
      </c>
      <c r="AF947" s="17">
        <v>1</v>
      </c>
      <c r="AG947" s="17">
        <v>0.9</v>
      </c>
      <c r="AH947" s="17">
        <v>-0.4</v>
      </c>
      <c r="AI947" s="17">
        <v>0.47</v>
      </c>
      <c r="AJ947" s="17">
        <v>44.570500000000003</v>
      </c>
      <c r="AK947" s="17">
        <v>1.05</v>
      </c>
      <c r="AL947" s="17">
        <v>67</v>
      </c>
      <c r="AM947" s="17">
        <v>46.17</v>
      </c>
      <c r="AN947" s="17">
        <v>47.37</v>
      </c>
      <c r="AO947" s="17">
        <v>46.54</v>
      </c>
      <c r="AP947" s="17">
        <v>4718</v>
      </c>
      <c r="AQ947" s="17">
        <v>100</v>
      </c>
      <c r="AR947" s="17">
        <v>31</v>
      </c>
      <c r="AS947" s="17">
        <v>100</v>
      </c>
      <c r="AT947" s="17">
        <v>47</v>
      </c>
      <c r="AU947" s="17">
        <v>-1</v>
      </c>
      <c r="AV947" s="17"/>
      <c r="AW947" s="17"/>
      <c r="AX947" s="17"/>
    </row>
    <row r="948" spans="1:50" x14ac:dyDescent="0.15">
      <c r="A948" s="17" t="s">
        <v>3376</v>
      </c>
      <c r="B948" s="17" t="s">
        <v>3377</v>
      </c>
      <c r="C948" s="17">
        <v>9.84</v>
      </c>
      <c r="D948" s="17">
        <v>9.85</v>
      </c>
      <c r="E948" s="17">
        <v>9.7200000000000006</v>
      </c>
      <c r="F948" s="17">
        <v>9.76</v>
      </c>
      <c r="G948" s="17">
        <v>9.85</v>
      </c>
      <c r="H948" s="17">
        <v>930</v>
      </c>
      <c r="I948" s="17">
        <v>1403</v>
      </c>
      <c r="J948" s="17">
        <v>-0.6</v>
      </c>
      <c r="K948" s="17">
        <v>-0.2</v>
      </c>
      <c r="L948" s="17">
        <v>-0.8</v>
      </c>
      <c r="M948" s="17">
        <v>-0.9</v>
      </c>
      <c r="N948" s="17">
        <v>-0.1</v>
      </c>
      <c r="O948" s="17">
        <v>31</v>
      </c>
      <c r="P948" s="17">
        <v>-0.9</v>
      </c>
      <c r="Q948" s="17">
        <v>0.4</v>
      </c>
      <c r="R948" s="17">
        <v>0.1</v>
      </c>
      <c r="S948" s="17">
        <v>-1.2</v>
      </c>
      <c r="T948" s="17">
        <v>92</v>
      </c>
      <c r="U948" s="17">
        <v>-15</v>
      </c>
      <c r="V948" s="17">
        <v>0.01</v>
      </c>
      <c r="W948" s="17">
        <v>14</v>
      </c>
      <c r="X948" s="17">
        <v>61</v>
      </c>
      <c r="Y948" s="17">
        <v>-0.2</v>
      </c>
      <c r="Z948" s="17">
        <v>-0.2</v>
      </c>
      <c r="AA948" s="17">
        <v>953</v>
      </c>
      <c r="AB948" s="17">
        <v>930</v>
      </c>
      <c r="AC948" s="17">
        <v>1403</v>
      </c>
      <c r="AD948" s="17">
        <v>1300</v>
      </c>
      <c r="AE948" s="17">
        <v>-0.4</v>
      </c>
      <c r="AF948" s="17">
        <v>0.3</v>
      </c>
      <c r="AG948" s="17">
        <v>0</v>
      </c>
      <c r="AH948" s="17">
        <v>-0.4</v>
      </c>
      <c r="AI948" s="17">
        <v>0.31</v>
      </c>
      <c r="AJ948" s="17">
        <v>9.8030000000000008</v>
      </c>
      <c r="AK948" s="17">
        <v>1</v>
      </c>
      <c r="AL948" s="17">
        <v>114</v>
      </c>
      <c r="AM948" s="17">
        <v>9.77</v>
      </c>
      <c r="AN948" s="17">
        <v>9.84</v>
      </c>
      <c r="AO948" s="17">
        <v>9.73</v>
      </c>
      <c r="AP948" s="17">
        <v>980</v>
      </c>
      <c r="AQ948" s="17">
        <v>100</v>
      </c>
      <c r="AR948" s="17">
        <v>33</v>
      </c>
      <c r="AS948" s="17">
        <v>100</v>
      </c>
      <c r="AT948" s="17">
        <v>67</v>
      </c>
      <c r="AU948" s="17">
        <v>-9</v>
      </c>
      <c r="AV948" s="17"/>
      <c r="AW948" s="17"/>
      <c r="AX948" s="17"/>
    </row>
    <row r="949" spans="1:50" x14ac:dyDescent="0.15">
      <c r="A949" s="17" t="s">
        <v>3316</v>
      </c>
      <c r="B949" s="17" t="s">
        <v>3317</v>
      </c>
      <c r="C949" s="17">
        <v>22.5</v>
      </c>
      <c r="D949" s="17">
        <v>22.99</v>
      </c>
      <c r="E949" s="17">
        <v>22.25</v>
      </c>
      <c r="F949" s="17">
        <v>22.46</v>
      </c>
      <c r="G949" s="17">
        <v>22.76</v>
      </c>
      <c r="H949" s="17">
        <v>933</v>
      </c>
      <c r="I949" s="17">
        <v>1402</v>
      </c>
      <c r="J949" s="17">
        <v>0.4</v>
      </c>
      <c r="K949" s="17">
        <v>-0.6</v>
      </c>
      <c r="L949" s="17">
        <v>-0.2</v>
      </c>
      <c r="M949" s="17">
        <v>-1.3</v>
      </c>
      <c r="N949" s="17">
        <v>-1.1000000000000001</v>
      </c>
      <c r="O949" s="17">
        <v>28</v>
      </c>
      <c r="P949" s="17">
        <v>-2.2999999999999998</v>
      </c>
      <c r="Q949" s="17">
        <v>0.9</v>
      </c>
      <c r="R949" s="17">
        <v>2.2000000000000002</v>
      </c>
      <c r="S949" s="17">
        <v>-1.1000000000000001</v>
      </c>
      <c r="T949" s="17">
        <v>34</v>
      </c>
      <c r="U949" s="17">
        <v>-19</v>
      </c>
      <c r="V949" s="17">
        <v>0.03</v>
      </c>
      <c r="W949" s="17">
        <v>20</v>
      </c>
      <c r="X949" s="17">
        <v>268</v>
      </c>
      <c r="Y949" s="17">
        <v>0.6</v>
      </c>
      <c r="Z949" s="17">
        <v>0.9</v>
      </c>
      <c r="AA949" s="17">
        <v>930</v>
      </c>
      <c r="AB949" s="17">
        <v>933</v>
      </c>
      <c r="AC949" s="17">
        <v>1402</v>
      </c>
      <c r="AD949" s="17">
        <v>1308</v>
      </c>
      <c r="AE949" s="17">
        <v>-0.9</v>
      </c>
      <c r="AF949" s="17">
        <v>0.9</v>
      </c>
      <c r="AG949" s="17">
        <v>2.2000000000000002</v>
      </c>
      <c r="AH949" s="17">
        <v>-0.9</v>
      </c>
      <c r="AI949" s="17">
        <v>0.93</v>
      </c>
      <c r="AJ949" s="17">
        <v>20.88</v>
      </c>
      <c r="AK949" s="17">
        <v>1.08</v>
      </c>
      <c r="AL949" s="17">
        <v>53</v>
      </c>
      <c r="AM949" s="17">
        <v>22.5</v>
      </c>
      <c r="AN949" s="17">
        <v>22.99</v>
      </c>
      <c r="AO949" s="17">
        <v>22.25</v>
      </c>
      <c r="AP949" s="17">
        <v>2266</v>
      </c>
      <c r="AQ949" s="17">
        <v>0</v>
      </c>
      <c r="AR949" s="17">
        <v>47</v>
      </c>
      <c r="AS949" s="17">
        <v>0</v>
      </c>
      <c r="AT949" s="17">
        <v>41</v>
      </c>
      <c r="AU949" s="17">
        <v>3</v>
      </c>
      <c r="AV949" s="17"/>
      <c r="AW949" s="17"/>
      <c r="AX949" s="17"/>
    </row>
    <row r="950" spans="1:50" x14ac:dyDescent="0.15">
      <c r="A950" s="17" t="s">
        <v>2926</v>
      </c>
      <c r="B950" s="17" t="s">
        <v>2927</v>
      </c>
      <c r="C950" s="17">
        <v>7.45</v>
      </c>
      <c r="D950" s="17">
        <v>7.45</v>
      </c>
      <c r="E950" s="17">
        <v>7.45</v>
      </c>
      <c r="F950" s="17">
        <v>7.45</v>
      </c>
      <c r="G950" s="17">
        <v>7.45</v>
      </c>
      <c r="H950" s="17">
        <v>930</v>
      </c>
      <c r="I950" s="17">
        <v>1500</v>
      </c>
      <c r="J950" s="17">
        <v>0</v>
      </c>
      <c r="K950" s="17">
        <v>0</v>
      </c>
      <c r="L950" s="17">
        <v>0</v>
      </c>
      <c r="M950" s="17">
        <v>0</v>
      </c>
      <c r="N950" s="17">
        <v>0</v>
      </c>
      <c r="O950" s="17">
        <v>0</v>
      </c>
      <c r="P950" s="17">
        <v>0</v>
      </c>
      <c r="Q950" s="17">
        <v>0</v>
      </c>
      <c r="R950" s="17">
        <v>0</v>
      </c>
      <c r="S950" s="17">
        <v>0</v>
      </c>
      <c r="T950" s="17">
        <v>0</v>
      </c>
      <c r="U950" s="17">
        <v>0</v>
      </c>
      <c r="V950" s="17">
        <v>0</v>
      </c>
      <c r="W950" s="17">
        <v>0</v>
      </c>
      <c r="X950" s="17">
        <v>0</v>
      </c>
      <c r="Y950" s="17">
        <v>0</v>
      </c>
      <c r="Z950" s="17">
        <v>0</v>
      </c>
      <c r="AA950" s="17">
        <v>1130</v>
      </c>
      <c r="AB950" s="17">
        <v>930</v>
      </c>
      <c r="AC950" s="17">
        <v>1500</v>
      </c>
      <c r="AD950" s="17">
        <v>1300</v>
      </c>
      <c r="AE950" s="17">
        <v>0</v>
      </c>
      <c r="AF950" s="17">
        <v>0</v>
      </c>
      <c r="AG950" s="17">
        <v>0</v>
      </c>
      <c r="AH950" s="17">
        <v>0</v>
      </c>
      <c r="AI950" s="17">
        <v>0</v>
      </c>
      <c r="AJ950" s="17">
        <v>7.3559999999999999</v>
      </c>
      <c r="AK950" s="17">
        <v>1.01</v>
      </c>
      <c r="AL950" s="17">
        <v>0</v>
      </c>
      <c r="AM950" s="17">
        <v>7.45</v>
      </c>
      <c r="AN950" s="17">
        <v>7.45</v>
      </c>
      <c r="AO950" s="17">
        <v>7.45</v>
      </c>
      <c r="AP950" s="17">
        <v>745</v>
      </c>
      <c r="AQ950" s="17">
        <v>0</v>
      </c>
      <c r="AR950" s="17">
        <v>0</v>
      </c>
      <c r="AS950" s="17">
        <v>75</v>
      </c>
      <c r="AT950" s="17">
        <v>25</v>
      </c>
      <c r="AU950" s="17">
        <v>-9</v>
      </c>
      <c r="AV950" s="17"/>
      <c r="AW950" s="17"/>
      <c r="AX950" s="17"/>
    </row>
    <row r="951" spans="1:50" x14ac:dyDescent="0.15">
      <c r="A951" s="17" t="s">
        <v>479</v>
      </c>
      <c r="B951" s="17" t="s">
        <v>480</v>
      </c>
      <c r="C951" s="17">
        <v>88.79</v>
      </c>
      <c r="D951" s="17">
        <v>88.94</v>
      </c>
      <c r="E951" s="17">
        <v>87.66</v>
      </c>
      <c r="F951" s="17">
        <v>87.92</v>
      </c>
      <c r="G951" s="17">
        <v>89.06</v>
      </c>
      <c r="H951" s="17">
        <v>934</v>
      </c>
      <c r="I951" s="17">
        <v>1021</v>
      </c>
      <c r="J951" s="17">
        <v>-0.9</v>
      </c>
      <c r="K951" s="17">
        <v>-0.1</v>
      </c>
      <c r="L951" s="17">
        <v>-1</v>
      </c>
      <c r="M951" s="17">
        <v>-1.3</v>
      </c>
      <c r="N951" s="17">
        <v>-0.3</v>
      </c>
      <c r="O951" s="17">
        <v>20</v>
      </c>
      <c r="P951" s="17">
        <v>-1.2</v>
      </c>
      <c r="Q951" s="17">
        <v>0.3</v>
      </c>
      <c r="R951" s="17">
        <v>0.2</v>
      </c>
      <c r="S951" s="17">
        <v>-1.3</v>
      </c>
      <c r="T951" s="17">
        <v>88</v>
      </c>
      <c r="U951" s="17">
        <v>-5</v>
      </c>
      <c r="V951" s="17">
        <v>0.01</v>
      </c>
      <c r="W951" s="17">
        <v>26</v>
      </c>
      <c r="X951" s="17">
        <v>158</v>
      </c>
      <c r="Y951" s="17">
        <v>-0.3</v>
      </c>
      <c r="Z951" s="17">
        <v>-0.1</v>
      </c>
      <c r="AA951" s="17">
        <v>1021</v>
      </c>
      <c r="AB951" s="17">
        <v>934</v>
      </c>
      <c r="AC951" s="17">
        <v>1402</v>
      </c>
      <c r="AD951" s="17">
        <v>1336</v>
      </c>
      <c r="AE951" s="17">
        <v>-0.7</v>
      </c>
      <c r="AF951" s="17">
        <v>0.1</v>
      </c>
      <c r="AG951" s="17">
        <v>0.2</v>
      </c>
      <c r="AH951" s="17">
        <v>-0.7</v>
      </c>
      <c r="AI951" s="17">
        <v>0.63</v>
      </c>
      <c r="AJ951" s="17">
        <v>88.37</v>
      </c>
      <c r="AK951" s="17">
        <v>0.99</v>
      </c>
      <c r="AL951" s="17">
        <v>109</v>
      </c>
      <c r="AM951" s="17">
        <v>87.66</v>
      </c>
      <c r="AN951" s="17">
        <v>88.94</v>
      </c>
      <c r="AO951" s="17">
        <v>87.79</v>
      </c>
      <c r="AP951" s="17">
        <v>8858</v>
      </c>
      <c r="AQ951" s="17">
        <v>100</v>
      </c>
      <c r="AR951" s="17">
        <v>0</v>
      </c>
      <c r="AS951" s="17">
        <v>63</v>
      </c>
      <c r="AT951" s="17">
        <v>49</v>
      </c>
      <c r="AU951" s="17">
        <v>-5</v>
      </c>
      <c r="AV951" s="17"/>
      <c r="AW951" s="17"/>
      <c r="AX951" s="17"/>
    </row>
    <row r="952" spans="1:50" x14ac:dyDescent="0.15">
      <c r="A952" s="17" t="s">
        <v>3242</v>
      </c>
      <c r="B952" s="17" t="s">
        <v>3243</v>
      </c>
      <c r="C952" s="17">
        <v>15.13</v>
      </c>
      <c r="D952" s="17">
        <v>15.13</v>
      </c>
      <c r="E952" s="17">
        <v>14.85</v>
      </c>
      <c r="F952" s="17">
        <v>14.95</v>
      </c>
      <c r="G952" s="17">
        <v>15.12</v>
      </c>
      <c r="H952" s="17">
        <v>930</v>
      </c>
      <c r="I952" s="17">
        <v>1438</v>
      </c>
      <c r="J952" s="17">
        <v>-1.1000000000000001</v>
      </c>
      <c r="K952" s="17">
        <v>-0.1</v>
      </c>
      <c r="L952" s="17">
        <v>-1.2</v>
      </c>
      <c r="M952" s="17">
        <v>-1.1000000000000001</v>
      </c>
      <c r="N952" s="17">
        <v>0.1</v>
      </c>
      <c r="O952" s="17">
        <v>36</v>
      </c>
      <c r="P952" s="17">
        <v>-1.2</v>
      </c>
      <c r="Q952" s="17">
        <v>0.7</v>
      </c>
      <c r="R952" s="17">
        <v>0</v>
      </c>
      <c r="S952" s="17">
        <v>-1.9</v>
      </c>
      <c r="T952" s="17">
        <v>100</v>
      </c>
      <c r="U952" s="17">
        <v>-7</v>
      </c>
      <c r="V952" s="17">
        <v>0.02</v>
      </c>
      <c r="W952" s="17">
        <v>36</v>
      </c>
      <c r="X952" s="17">
        <v>46</v>
      </c>
      <c r="Y952" s="17">
        <v>-0.5</v>
      </c>
      <c r="Z952" s="17">
        <v>-1.1000000000000001</v>
      </c>
      <c r="AA952" s="17">
        <v>1120</v>
      </c>
      <c r="AB952" s="17">
        <v>930</v>
      </c>
      <c r="AC952" s="17">
        <v>1438</v>
      </c>
      <c r="AD952" s="17">
        <v>1356</v>
      </c>
      <c r="AE952" s="17">
        <v>-0.3</v>
      </c>
      <c r="AF952" s="17">
        <v>0.7</v>
      </c>
      <c r="AG952" s="17">
        <v>0</v>
      </c>
      <c r="AH952" s="17">
        <v>-0.3</v>
      </c>
      <c r="AI952" s="17">
        <v>0.18</v>
      </c>
      <c r="AJ952" s="17">
        <v>14.080500000000001</v>
      </c>
      <c r="AK952" s="17">
        <v>1.06</v>
      </c>
      <c r="AL952" s="17">
        <v>96</v>
      </c>
      <c r="AM952" s="17">
        <v>14.88</v>
      </c>
      <c r="AN952" s="17">
        <v>15.13</v>
      </c>
      <c r="AO952" s="17">
        <v>14.85</v>
      </c>
      <c r="AP952" s="17">
        <v>1500</v>
      </c>
      <c r="AQ952" s="17">
        <v>100</v>
      </c>
      <c r="AR952" s="17">
        <v>0</v>
      </c>
      <c r="AS952" s="17">
        <v>100</v>
      </c>
      <c r="AT952" s="17">
        <v>19</v>
      </c>
      <c r="AU952" s="17">
        <v>-9</v>
      </c>
      <c r="AV952" s="17"/>
      <c r="AW952" s="17"/>
      <c r="AX952" s="17"/>
    </row>
    <row r="953" spans="1:50" x14ac:dyDescent="0.15">
      <c r="A953" s="17" t="s">
        <v>3366</v>
      </c>
      <c r="B953" s="17" t="s">
        <v>3367</v>
      </c>
      <c r="C953" s="17">
        <v>14.35</v>
      </c>
      <c r="D953" s="17">
        <v>14.96</v>
      </c>
      <c r="E953" s="17">
        <v>14.35</v>
      </c>
      <c r="F953" s="17">
        <v>14.85</v>
      </c>
      <c r="G953" s="17">
        <v>14.42</v>
      </c>
      <c r="H953" s="17">
        <v>945</v>
      </c>
      <c r="I953" s="17">
        <v>930</v>
      </c>
      <c r="J953" s="17">
        <v>3.1</v>
      </c>
      <c r="K953" s="17">
        <v>0.3</v>
      </c>
      <c r="L953" s="17">
        <v>3.4</v>
      </c>
      <c r="M953" s="17">
        <v>2.9</v>
      </c>
      <c r="N953" s="17">
        <v>-0.5</v>
      </c>
      <c r="O953" s="17">
        <v>82</v>
      </c>
      <c r="P953" s="17">
        <v>-0.7</v>
      </c>
      <c r="Q953" s="17">
        <v>3.4</v>
      </c>
      <c r="R953" s="17">
        <v>4.2</v>
      </c>
      <c r="S953" s="17">
        <v>0</v>
      </c>
      <c r="T953" s="17">
        <v>0</v>
      </c>
      <c r="U953" s="17">
        <v>8</v>
      </c>
      <c r="V953" s="17">
        <v>0.04</v>
      </c>
      <c r="W953" s="17">
        <v>74</v>
      </c>
      <c r="X953" s="17">
        <v>259</v>
      </c>
      <c r="Y953" s="17">
        <v>0.3</v>
      </c>
      <c r="Z953" s="17">
        <v>3</v>
      </c>
      <c r="AA953" s="17">
        <v>930</v>
      </c>
      <c r="AB953" s="17">
        <v>945</v>
      </c>
      <c r="AC953" s="17">
        <v>1328</v>
      </c>
      <c r="AD953" s="17">
        <v>1433</v>
      </c>
      <c r="AE953" s="17">
        <v>-0.5</v>
      </c>
      <c r="AF953" s="17">
        <v>0.9</v>
      </c>
      <c r="AG953" s="17">
        <v>4.3</v>
      </c>
      <c r="AH953" s="17">
        <v>-0.5</v>
      </c>
      <c r="AI953" s="17">
        <v>1.1100000000000001</v>
      </c>
      <c r="AJ953" s="17">
        <v>14.179500000000001</v>
      </c>
      <c r="AK953" s="17">
        <v>1.05</v>
      </c>
      <c r="AL953" s="17">
        <v>11</v>
      </c>
      <c r="AM953" s="17">
        <v>14.35</v>
      </c>
      <c r="AN953" s="17">
        <v>14.96</v>
      </c>
      <c r="AO953" s="17">
        <v>14.72</v>
      </c>
      <c r="AP953" s="17">
        <v>1492</v>
      </c>
      <c r="AQ953" s="17">
        <v>0</v>
      </c>
      <c r="AR953" s="17">
        <v>50</v>
      </c>
      <c r="AS953" s="17">
        <v>0</v>
      </c>
      <c r="AT953" s="17">
        <v>91</v>
      </c>
      <c r="AU953" s="17">
        <v>9</v>
      </c>
      <c r="AV953" s="17"/>
      <c r="AW953" s="17"/>
      <c r="AX953" s="17"/>
    </row>
    <row r="954" spans="1:50" x14ac:dyDescent="0.15">
      <c r="A954" s="17" t="s">
        <v>421</v>
      </c>
      <c r="B954" s="17" t="s">
        <v>422</v>
      </c>
      <c r="C954" s="17">
        <v>24.44</v>
      </c>
      <c r="D954" s="17">
        <v>24.5</v>
      </c>
      <c r="E954" s="17">
        <v>24.19</v>
      </c>
      <c r="F954" s="17">
        <v>24.24</v>
      </c>
      <c r="G954" s="17">
        <v>24.42</v>
      </c>
      <c r="H954" s="17">
        <v>930</v>
      </c>
      <c r="I954" s="17">
        <v>1444</v>
      </c>
      <c r="J954" s="17">
        <v>-0.2</v>
      </c>
      <c r="K954" s="17">
        <v>-0.6</v>
      </c>
      <c r="L954" s="17">
        <v>-0.8</v>
      </c>
      <c r="M954" s="17">
        <v>-0.7</v>
      </c>
      <c r="N954" s="17">
        <v>0.1</v>
      </c>
      <c r="O954" s="17">
        <v>16</v>
      </c>
      <c r="P954" s="17">
        <v>-1.1000000000000001</v>
      </c>
      <c r="Q954" s="17">
        <v>0.2</v>
      </c>
      <c r="R954" s="17">
        <v>0.2</v>
      </c>
      <c r="S954" s="17">
        <v>-1</v>
      </c>
      <c r="T954" s="17">
        <v>81</v>
      </c>
      <c r="U954" s="17">
        <v>-48</v>
      </c>
      <c r="V954" s="17">
        <v>0.01</v>
      </c>
      <c r="W954" s="17">
        <v>15</v>
      </c>
      <c r="X954" s="17">
        <v>78</v>
      </c>
      <c r="Y954" s="17">
        <v>0.2</v>
      </c>
      <c r="Z954" s="17">
        <v>-0.2</v>
      </c>
      <c r="AA954" s="17">
        <v>1010</v>
      </c>
      <c r="AB954" s="17">
        <v>930</v>
      </c>
      <c r="AC954" s="17">
        <v>1444</v>
      </c>
      <c r="AD954" s="17">
        <v>1340</v>
      </c>
      <c r="AE954" s="17">
        <v>-0.8</v>
      </c>
      <c r="AF954" s="17">
        <v>0.2</v>
      </c>
      <c r="AG954" s="17">
        <v>0.2</v>
      </c>
      <c r="AH954" s="17">
        <v>-0.8</v>
      </c>
      <c r="AI954" s="17">
        <v>0.81</v>
      </c>
      <c r="AJ954" s="17">
        <v>24.412500000000001</v>
      </c>
      <c r="AK954" s="17">
        <v>0.99</v>
      </c>
      <c r="AL954" s="17">
        <v>38</v>
      </c>
      <c r="AM954" s="17">
        <v>24.37</v>
      </c>
      <c r="AN954" s="17">
        <v>24.5</v>
      </c>
      <c r="AO954" s="17">
        <v>24.19</v>
      </c>
      <c r="AP954" s="17">
        <v>2443</v>
      </c>
      <c r="AQ954" s="17">
        <v>0</v>
      </c>
      <c r="AR954" s="17">
        <v>83</v>
      </c>
      <c r="AS954" s="17">
        <v>54</v>
      </c>
      <c r="AT954" s="17">
        <v>23</v>
      </c>
      <c r="AU954" s="17">
        <v>-5</v>
      </c>
      <c r="AV954" s="17"/>
      <c r="AW954" s="17"/>
      <c r="AX954" s="17"/>
    </row>
    <row r="955" spans="1:50" x14ac:dyDescent="0.15">
      <c r="A955" s="17" t="s">
        <v>190</v>
      </c>
      <c r="B955" s="17" t="s">
        <v>191</v>
      </c>
      <c r="C955" s="17">
        <v>18.57</v>
      </c>
      <c r="D955" s="17">
        <v>18.59</v>
      </c>
      <c r="E955" s="17">
        <v>18.309999999999999</v>
      </c>
      <c r="F955" s="17">
        <v>18.48</v>
      </c>
      <c r="G955" s="17">
        <v>18.559999999999999</v>
      </c>
      <c r="H955" s="17">
        <v>930</v>
      </c>
      <c r="I955" s="17">
        <v>1041</v>
      </c>
      <c r="J955" s="17">
        <v>-1.1000000000000001</v>
      </c>
      <c r="K955" s="17">
        <v>0.7</v>
      </c>
      <c r="L955" s="17">
        <v>-0.5</v>
      </c>
      <c r="M955" s="17">
        <v>-0.4</v>
      </c>
      <c r="N955" s="17">
        <v>0.1</v>
      </c>
      <c r="O955" s="17">
        <v>61</v>
      </c>
      <c r="P955" s="17">
        <v>-0.6</v>
      </c>
      <c r="Q955" s="17">
        <v>0.9</v>
      </c>
      <c r="R955" s="17">
        <v>0.1</v>
      </c>
      <c r="S955" s="17">
        <v>-1.4</v>
      </c>
      <c r="T955" s="17">
        <v>93</v>
      </c>
      <c r="U955" s="17">
        <v>43</v>
      </c>
      <c r="V955" s="17">
        <v>0.02</v>
      </c>
      <c r="W955" s="17">
        <v>19</v>
      </c>
      <c r="X955" s="17">
        <v>185</v>
      </c>
      <c r="Y955" s="17">
        <v>-0.4</v>
      </c>
      <c r="Z955" s="17">
        <v>-0.8</v>
      </c>
      <c r="AA955" s="17">
        <v>1041</v>
      </c>
      <c r="AB955" s="17">
        <v>930</v>
      </c>
      <c r="AC955" s="17">
        <v>1316</v>
      </c>
      <c r="AD955" s="17">
        <v>1444</v>
      </c>
      <c r="AE955" s="17">
        <v>-0.4</v>
      </c>
      <c r="AF955" s="17">
        <v>0.8</v>
      </c>
      <c r="AG955" s="17">
        <v>0</v>
      </c>
      <c r="AH955" s="17">
        <v>-0.4</v>
      </c>
      <c r="AI955" s="17">
        <v>0.28000000000000003</v>
      </c>
      <c r="AJ955" s="17">
        <v>18.462499999999999</v>
      </c>
      <c r="AK955" s="17">
        <v>1</v>
      </c>
      <c r="AL955" s="17">
        <v>96</v>
      </c>
      <c r="AM955" s="17">
        <v>18.309999999999999</v>
      </c>
      <c r="AN955" s="17">
        <v>18.57</v>
      </c>
      <c r="AO955" s="17">
        <v>18.34</v>
      </c>
      <c r="AP955" s="17">
        <v>1856</v>
      </c>
      <c r="AQ955" s="17">
        <v>100</v>
      </c>
      <c r="AR955" s="17">
        <v>0</v>
      </c>
      <c r="AS955" s="17">
        <v>100</v>
      </c>
      <c r="AT955" s="17">
        <v>29</v>
      </c>
      <c r="AU955" s="17">
        <v>-9</v>
      </c>
      <c r="AV955" s="17"/>
      <c r="AW955" s="17"/>
      <c r="AX955" s="17"/>
    </row>
    <row r="956" spans="1:50" x14ac:dyDescent="0.15">
      <c r="A956" s="17" t="s">
        <v>658</v>
      </c>
      <c r="B956" s="17" t="s">
        <v>659</v>
      </c>
      <c r="C956" s="17">
        <v>17.34</v>
      </c>
      <c r="D956" s="17">
        <v>17.53</v>
      </c>
      <c r="E956" s="17">
        <v>17.3</v>
      </c>
      <c r="F956" s="17">
        <v>17.37</v>
      </c>
      <c r="G956" s="17">
        <v>17.36</v>
      </c>
      <c r="H956" s="17">
        <v>1054</v>
      </c>
      <c r="I956" s="17">
        <v>1449</v>
      </c>
      <c r="J956" s="17">
        <v>0.6</v>
      </c>
      <c r="K956" s="17">
        <v>-0.5</v>
      </c>
      <c r="L956" s="17">
        <v>0.2</v>
      </c>
      <c r="M956" s="17">
        <v>0.1</v>
      </c>
      <c r="N956" s="17">
        <v>-0.1</v>
      </c>
      <c r="O956" s="17">
        <v>30</v>
      </c>
      <c r="P956" s="17">
        <v>-0.9</v>
      </c>
      <c r="Q956" s="17">
        <v>0.4</v>
      </c>
      <c r="R956" s="17">
        <v>1.1000000000000001</v>
      </c>
      <c r="S956" s="17">
        <v>-0.2</v>
      </c>
      <c r="T956" s="17">
        <v>17</v>
      </c>
      <c r="U956" s="17">
        <v>-35</v>
      </c>
      <c r="V956" s="17">
        <v>0.01</v>
      </c>
      <c r="W956" s="17">
        <v>64</v>
      </c>
      <c r="X956" s="17">
        <v>1046</v>
      </c>
      <c r="Y956" s="17">
        <v>0.1</v>
      </c>
      <c r="Z956" s="17">
        <v>0</v>
      </c>
      <c r="AA956" s="17">
        <v>950</v>
      </c>
      <c r="AB956" s="17">
        <v>1054</v>
      </c>
      <c r="AC956" s="17">
        <v>1449</v>
      </c>
      <c r="AD956" s="17">
        <v>1305</v>
      </c>
      <c r="AE956" s="17">
        <v>-0.7</v>
      </c>
      <c r="AF956" s="17">
        <v>0.4</v>
      </c>
      <c r="AG956" s="17">
        <v>1.1000000000000001</v>
      </c>
      <c r="AH956" s="17">
        <v>-0.7</v>
      </c>
      <c r="AI956" s="17">
        <v>1.35</v>
      </c>
      <c r="AJ956" s="17">
        <v>17.55</v>
      </c>
      <c r="AK956" s="17">
        <v>0.99</v>
      </c>
      <c r="AL956" s="17">
        <v>23</v>
      </c>
      <c r="AM956" s="17">
        <v>17.309999999999999</v>
      </c>
      <c r="AN956" s="17">
        <v>17.53</v>
      </c>
      <c r="AO956" s="17">
        <v>17.3</v>
      </c>
      <c r="AP956" s="17">
        <v>1749</v>
      </c>
      <c r="AQ956" s="17">
        <v>0</v>
      </c>
      <c r="AR956" s="17">
        <v>100</v>
      </c>
      <c r="AS956" s="17">
        <v>50</v>
      </c>
      <c r="AT956" s="17">
        <v>50</v>
      </c>
      <c r="AU956" s="17">
        <v>-3</v>
      </c>
      <c r="AV956" s="17"/>
      <c r="AW956" s="17"/>
      <c r="AX956" s="17"/>
    </row>
    <row r="957" spans="1:50" x14ac:dyDescent="0.15">
      <c r="A957" s="17" t="s">
        <v>2830</v>
      </c>
      <c r="B957" s="17" t="s">
        <v>2831</v>
      </c>
      <c r="C957" s="17">
        <v>16.510000000000002</v>
      </c>
      <c r="D957" s="17">
        <v>16.600000000000001</v>
      </c>
      <c r="E957" s="17">
        <v>16.239999999999998</v>
      </c>
      <c r="F957" s="17">
        <v>16.3</v>
      </c>
      <c r="G957" s="17">
        <v>16.5</v>
      </c>
      <c r="H957" s="17">
        <v>957</v>
      </c>
      <c r="I957" s="17">
        <v>1437</v>
      </c>
      <c r="J957" s="17">
        <v>0.1</v>
      </c>
      <c r="K957" s="17">
        <v>-1.3</v>
      </c>
      <c r="L957" s="17">
        <v>-1.3</v>
      </c>
      <c r="M957" s="17">
        <v>-1.2</v>
      </c>
      <c r="N957" s="17">
        <v>0.1</v>
      </c>
      <c r="O957" s="17">
        <v>17</v>
      </c>
      <c r="P957" s="17">
        <v>-1.8</v>
      </c>
      <c r="Q957" s="17">
        <v>0.4</v>
      </c>
      <c r="R957" s="17">
        <v>0.5</v>
      </c>
      <c r="S957" s="17">
        <v>-1.6</v>
      </c>
      <c r="T957" s="17">
        <v>75</v>
      </c>
      <c r="U957" s="17">
        <v>-61</v>
      </c>
      <c r="V957" s="17">
        <v>0.02</v>
      </c>
      <c r="W957" s="17">
        <v>50</v>
      </c>
      <c r="X957" s="17">
        <v>31</v>
      </c>
      <c r="Y957" s="17">
        <v>0</v>
      </c>
      <c r="Z957" s="17">
        <v>0</v>
      </c>
      <c r="AA957" s="17">
        <v>935</v>
      </c>
      <c r="AB957" s="17">
        <v>957</v>
      </c>
      <c r="AC957" s="17">
        <v>1437</v>
      </c>
      <c r="AD957" s="17">
        <v>1300</v>
      </c>
      <c r="AE957" s="17">
        <v>-1.3</v>
      </c>
      <c r="AF957" s="17">
        <v>0.4</v>
      </c>
      <c r="AG957" s="17">
        <v>0.5</v>
      </c>
      <c r="AH957" s="17">
        <v>-1.3</v>
      </c>
      <c r="AI957" s="17">
        <v>0.83</v>
      </c>
      <c r="AJ957" s="17">
        <v>16.563500000000001</v>
      </c>
      <c r="AK957" s="17">
        <v>0.98</v>
      </c>
      <c r="AL957" s="17">
        <v>37</v>
      </c>
      <c r="AM957" s="17">
        <v>16.440000000000001</v>
      </c>
      <c r="AN957" s="17">
        <v>16.600000000000001</v>
      </c>
      <c r="AO957" s="17">
        <v>16.239999999999998</v>
      </c>
      <c r="AP957" s="17">
        <v>1651</v>
      </c>
      <c r="AQ957" s="17">
        <v>0</v>
      </c>
      <c r="AR957" s="17">
        <v>0</v>
      </c>
      <c r="AS957" s="17">
        <v>64</v>
      </c>
      <c r="AT957" s="17">
        <v>64</v>
      </c>
      <c r="AU957" s="17">
        <v>-4</v>
      </c>
      <c r="AV957" s="17"/>
      <c r="AW957" s="17"/>
      <c r="AX957" s="17"/>
    </row>
    <row r="958" spans="1:50" x14ac:dyDescent="0.15">
      <c r="A958" s="17" t="s">
        <v>818</v>
      </c>
      <c r="B958" s="17" t="s">
        <v>819</v>
      </c>
      <c r="C958" s="17">
        <v>5.7</v>
      </c>
      <c r="D958" s="17">
        <v>5.73</v>
      </c>
      <c r="E958" s="17">
        <v>5.67</v>
      </c>
      <c r="F958" s="17">
        <v>5.69</v>
      </c>
      <c r="G958" s="17">
        <v>5.7</v>
      </c>
      <c r="H958" s="17">
        <v>949</v>
      </c>
      <c r="I958" s="17">
        <v>1452</v>
      </c>
      <c r="J958" s="17">
        <v>-0.2</v>
      </c>
      <c r="K958" s="17">
        <v>0</v>
      </c>
      <c r="L958" s="17">
        <v>-0.2</v>
      </c>
      <c r="M958" s="17">
        <v>-0.2</v>
      </c>
      <c r="N958" s="17">
        <v>0</v>
      </c>
      <c r="O958" s="17">
        <v>33</v>
      </c>
      <c r="P958" s="17">
        <v>-0.7</v>
      </c>
      <c r="Q958" s="17">
        <v>0.4</v>
      </c>
      <c r="R958" s="17">
        <v>0.5</v>
      </c>
      <c r="S958" s="17">
        <v>-0.5</v>
      </c>
      <c r="T958" s="17">
        <v>50</v>
      </c>
      <c r="U958" s="17">
        <v>0</v>
      </c>
      <c r="V958" s="17">
        <v>0.01</v>
      </c>
      <c r="W958" s="17">
        <v>20</v>
      </c>
      <c r="X958" s="17">
        <v>53</v>
      </c>
      <c r="Y958" s="17">
        <v>-0.2</v>
      </c>
      <c r="Z958" s="17">
        <v>0</v>
      </c>
      <c r="AA958" s="17">
        <v>1127</v>
      </c>
      <c r="AB958" s="17">
        <v>949</v>
      </c>
      <c r="AC958" s="17">
        <v>1452</v>
      </c>
      <c r="AD958" s="17">
        <v>1308</v>
      </c>
      <c r="AE958" s="17">
        <v>-0.2</v>
      </c>
      <c r="AF958" s="17">
        <v>0.4</v>
      </c>
      <c r="AG958" s="17">
        <v>0.5</v>
      </c>
      <c r="AH958" s="17">
        <v>-0.2</v>
      </c>
      <c r="AI958" s="17">
        <v>0.67</v>
      </c>
      <c r="AJ958" s="17">
        <v>5.6935000000000002</v>
      </c>
      <c r="AK958" s="17">
        <v>1</v>
      </c>
      <c r="AL958" s="17">
        <v>40</v>
      </c>
      <c r="AM958" s="17">
        <v>5.68</v>
      </c>
      <c r="AN958" s="17">
        <v>5.73</v>
      </c>
      <c r="AO958" s="17">
        <v>5.67</v>
      </c>
      <c r="AP958" s="17">
        <v>570</v>
      </c>
      <c r="AQ958" s="17">
        <v>100</v>
      </c>
      <c r="AR958" s="17">
        <v>50</v>
      </c>
      <c r="AS958" s="17">
        <v>100</v>
      </c>
      <c r="AT958" s="17">
        <v>100</v>
      </c>
      <c r="AU958" s="17">
        <v>0</v>
      </c>
      <c r="AV958" s="17"/>
      <c r="AW958" s="17"/>
      <c r="AX958" s="17"/>
    </row>
    <row r="959" spans="1:50" x14ac:dyDescent="0.15">
      <c r="A959" s="17" t="s">
        <v>3550</v>
      </c>
      <c r="B959" s="17" t="s">
        <v>3551</v>
      </c>
      <c r="C959" s="17">
        <v>10.48</v>
      </c>
      <c r="D959" s="17">
        <v>10.54</v>
      </c>
      <c r="E959" s="17">
        <v>10.43</v>
      </c>
      <c r="F959" s="17">
        <v>10.45</v>
      </c>
      <c r="G959" s="17">
        <v>10.54</v>
      </c>
      <c r="H959" s="17">
        <v>930</v>
      </c>
      <c r="I959" s="17">
        <v>1455</v>
      </c>
      <c r="J959" s="17">
        <v>-0.2</v>
      </c>
      <c r="K959" s="17">
        <v>-0.1</v>
      </c>
      <c r="L959" s="17">
        <v>-0.3</v>
      </c>
      <c r="M959" s="17">
        <v>-0.9</v>
      </c>
      <c r="N959" s="17">
        <v>-0.6</v>
      </c>
      <c r="O959" s="17">
        <v>18</v>
      </c>
      <c r="P959" s="17">
        <v>-0.9</v>
      </c>
      <c r="Q959" s="17">
        <v>0.2</v>
      </c>
      <c r="R959" s="17">
        <v>0.6</v>
      </c>
      <c r="S959" s="17">
        <v>-0.5</v>
      </c>
      <c r="T959" s="17">
        <v>45</v>
      </c>
      <c r="U959" s="17">
        <v>-9</v>
      </c>
      <c r="V959" s="17">
        <v>0.01</v>
      </c>
      <c r="W959" s="17">
        <v>11</v>
      </c>
      <c r="X959" s="17">
        <v>38</v>
      </c>
      <c r="Y959" s="17">
        <v>0.2</v>
      </c>
      <c r="Z959" s="17">
        <v>0.1</v>
      </c>
      <c r="AA959" s="17">
        <v>1127</v>
      </c>
      <c r="AB959" s="17">
        <v>930</v>
      </c>
      <c r="AC959" s="17">
        <v>1455</v>
      </c>
      <c r="AD959" s="17">
        <v>1346</v>
      </c>
      <c r="AE959" s="17">
        <v>-0.4</v>
      </c>
      <c r="AF959" s="17">
        <v>0.2</v>
      </c>
      <c r="AG959" s="17">
        <v>0.6</v>
      </c>
      <c r="AH959" s="17">
        <v>-0.4</v>
      </c>
      <c r="AI959" s="17">
        <v>0.91</v>
      </c>
      <c r="AJ959" s="17">
        <v>10.603999999999999</v>
      </c>
      <c r="AK959" s="17">
        <v>0.99</v>
      </c>
      <c r="AL959" s="17">
        <v>100</v>
      </c>
      <c r="AM959" s="17">
        <v>10.45</v>
      </c>
      <c r="AN959" s="17">
        <v>10.54</v>
      </c>
      <c r="AO959" s="17">
        <v>10.43</v>
      </c>
      <c r="AP959" s="17">
        <v>1049</v>
      </c>
      <c r="AQ959" s="17">
        <v>0</v>
      </c>
      <c r="AR959" s="17">
        <v>33</v>
      </c>
      <c r="AS959" s="17">
        <v>14</v>
      </c>
      <c r="AT959" s="17">
        <v>29</v>
      </c>
      <c r="AU959" s="17">
        <v>-9</v>
      </c>
      <c r="AV959" s="17"/>
      <c r="AW959" s="17"/>
      <c r="AX959" s="17"/>
    </row>
    <row r="960" spans="1:50" x14ac:dyDescent="0.15">
      <c r="A960" s="17" t="s">
        <v>920</v>
      </c>
      <c r="B960" s="17" t="s">
        <v>921</v>
      </c>
      <c r="C960" s="17">
        <v>31.38</v>
      </c>
      <c r="D960" s="17">
        <v>31.69</v>
      </c>
      <c r="E960" s="17">
        <v>31.38</v>
      </c>
      <c r="F960" s="17">
        <v>31.67</v>
      </c>
      <c r="G960" s="17">
        <v>31.38</v>
      </c>
      <c r="H960" s="17">
        <v>1425</v>
      </c>
      <c r="I960" s="17">
        <v>930</v>
      </c>
      <c r="J960" s="17">
        <v>0.7</v>
      </c>
      <c r="K960" s="17">
        <v>0.3</v>
      </c>
      <c r="L960" s="17">
        <v>0.9</v>
      </c>
      <c r="M960" s="17">
        <v>0.9</v>
      </c>
      <c r="N960" s="17">
        <v>0</v>
      </c>
      <c r="O960" s="17">
        <v>94</v>
      </c>
      <c r="P960" s="17">
        <v>-0.1</v>
      </c>
      <c r="Q960" s="17">
        <v>0.9</v>
      </c>
      <c r="R960" s="17">
        <v>1</v>
      </c>
      <c r="S960" s="17">
        <v>0</v>
      </c>
      <c r="T960" s="17">
        <v>0</v>
      </c>
      <c r="U960" s="17">
        <v>26</v>
      </c>
      <c r="V960" s="17">
        <v>0.01</v>
      </c>
      <c r="W960" s="17">
        <v>81</v>
      </c>
      <c r="X960" s="17">
        <v>123</v>
      </c>
      <c r="Y960" s="17">
        <v>0.2</v>
      </c>
      <c r="Z960" s="17">
        <v>0.4</v>
      </c>
      <c r="AA960" s="17">
        <v>930</v>
      </c>
      <c r="AB960" s="17">
        <v>1023</v>
      </c>
      <c r="AC960" s="17">
        <v>1330</v>
      </c>
      <c r="AD960" s="17">
        <v>1425</v>
      </c>
      <c r="AE960" s="17">
        <v>-0.1</v>
      </c>
      <c r="AF960" s="17">
        <v>0.5</v>
      </c>
      <c r="AG960" s="17">
        <v>0.8</v>
      </c>
      <c r="AH960" s="17">
        <v>-0.1</v>
      </c>
      <c r="AI960" s="17">
        <v>0.9</v>
      </c>
      <c r="AJ960" s="17">
        <v>32.067</v>
      </c>
      <c r="AK960" s="17">
        <v>0.99</v>
      </c>
      <c r="AL960" s="17">
        <v>0</v>
      </c>
      <c r="AM960" s="17">
        <v>31.38</v>
      </c>
      <c r="AN960" s="17">
        <v>31.64</v>
      </c>
      <c r="AO960" s="17">
        <v>31.52</v>
      </c>
      <c r="AP960" s="17">
        <v>3169</v>
      </c>
      <c r="AQ960" s="17">
        <v>0</v>
      </c>
      <c r="AR960" s="17">
        <v>100</v>
      </c>
      <c r="AS960" s="17">
        <v>0</v>
      </c>
      <c r="AT960" s="17">
        <v>93</v>
      </c>
      <c r="AU960" s="17">
        <v>10</v>
      </c>
      <c r="AV960" s="17"/>
      <c r="AW960" s="17"/>
      <c r="AX960" s="17"/>
    </row>
    <row r="961" spans="1:50" x14ac:dyDescent="0.15">
      <c r="A961" s="17" t="s">
        <v>457</v>
      </c>
      <c r="B961" s="17" t="s">
        <v>458</v>
      </c>
      <c r="C961" s="17">
        <v>20.29</v>
      </c>
      <c r="D961" s="17">
        <v>20.29</v>
      </c>
      <c r="E961" s="17">
        <v>19.93</v>
      </c>
      <c r="F961" s="17">
        <v>20.100000000000001</v>
      </c>
      <c r="G961" s="17">
        <v>20.100000000000001</v>
      </c>
      <c r="H961" s="17">
        <v>930</v>
      </c>
      <c r="I961" s="17">
        <v>1442</v>
      </c>
      <c r="J961" s="17">
        <v>-1.2</v>
      </c>
      <c r="K961" s="17">
        <v>0.2</v>
      </c>
      <c r="L961" s="17">
        <v>-0.9</v>
      </c>
      <c r="M961" s="17">
        <v>0</v>
      </c>
      <c r="N961" s="17">
        <v>0.9</v>
      </c>
      <c r="O961" s="17">
        <v>47</v>
      </c>
      <c r="P961" s="17">
        <v>-0.9</v>
      </c>
      <c r="Q961" s="17">
        <v>0.8</v>
      </c>
      <c r="R961" s="17">
        <v>0</v>
      </c>
      <c r="S961" s="17">
        <v>-1.8</v>
      </c>
      <c r="T961" s="17">
        <v>100</v>
      </c>
      <c r="U961" s="17">
        <v>14</v>
      </c>
      <c r="V961" s="17">
        <v>0.02</v>
      </c>
      <c r="W961" s="17">
        <v>31</v>
      </c>
      <c r="X961" s="17">
        <v>291</v>
      </c>
      <c r="Y961" s="17">
        <v>-0.4</v>
      </c>
      <c r="Z961" s="17">
        <v>-0.9</v>
      </c>
      <c r="AA961" s="17">
        <v>1009</v>
      </c>
      <c r="AB961" s="17">
        <v>930</v>
      </c>
      <c r="AC961" s="17">
        <v>1442</v>
      </c>
      <c r="AD961" s="17">
        <v>1301</v>
      </c>
      <c r="AE961" s="17">
        <v>0</v>
      </c>
      <c r="AF961" s="17">
        <v>0.8</v>
      </c>
      <c r="AG961" s="17">
        <v>0</v>
      </c>
      <c r="AH961" s="17">
        <v>0</v>
      </c>
      <c r="AI961" s="17">
        <v>0.03</v>
      </c>
      <c r="AJ961" s="17">
        <v>19.14</v>
      </c>
      <c r="AK961" s="17">
        <v>1.05</v>
      </c>
      <c r="AL961" s="17">
        <v>46</v>
      </c>
      <c r="AM961" s="17">
        <v>19.940000000000001</v>
      </c>
      <c r="AN961" s="17">
        <v>20.29</v>
      </c>
      <c r="AO961" s="17">
        <v>19.940000000000001</v>
      </c>
      <c r="AP961" s="17">
        <v>2011</v>
      </c>
      <c r="AQ961" s="17">
        <v>100</v>
      </c>
      <c r="AR961" s="17">
        <v>20</v>
      </c>
      <c r="AS961" s="17">
        <v>100</v>
      </c>
      <c r="AT961" s="17">
        <v>36</v>
      </c>
      <c r="AU961" s="17">
        <v>-9</v>
      </c>
      <c r="AV961" s="17"/>
      <c r="AW961" s="17"/>
      <c r="AX961" s="17"/>
    </row>
    <row r="962" spans="1:50" x14ac:dyDescent="0.15">
      <c r="A962" s="17" t="s">
        <v>2894</v>
      </c>
      <c r="B962" s="17" t="s">
        <v>2895</v>
      </c>
      <c r="C962" s="17">
        <v>10.16</v>
      </c>
      <c r="D962" s="17">
        <v>10.23</v>
      </c>
      <c r="E962" s="17">
        <v>10.07</v>
      </c>
      <c r="F962" s="17">
        <v>10.14</v>
      </c>
      <c r="G962" s="17">
        <v>10.130000000000001</v>
      </c>
      <c r="H962" s="17">
        <v>943</v>
      </c>
      <c r="I962" s="17">
        <v>1402</v>
      </c>
      <c r="J962" s="17">
        <v>0</v>
      </c>
      <c r="K962" s="17">
        <v>-0.2</v>
      </c>
      <c r="L962" s="17">
        <v>-0.2</v>
      </c>
      <c r="M962" s="17">
        <v>0.1</v>
      </c>
      <c r="N962" s="17">
        <v>0.3</v>
      </c>
      <c r="O962" s="17">
        <v>44</v>
      </c>
      <c r="P962" s="17">
        <v>-0.9</v>
      </c>
      <c r="Q962" s="17">
        <v>0.7</v>
      </c>
      <c r="R962" s="17">
        <v>0.7</v>
      </c>
      <c r="S962" s="17">
        <v>-0.9</v>
      </c>
      <c r="T962" s="17">
        <v>56</v>
      </c>
      <c r="U962" s="17">
        <v>-12</v>
      </c>
      <c r="V962" s="17">
        <v>0.02</v>
      </c>
      <c r="W962" s="17">
        <v>50</v>
      </c>
      <c r="X962" s="17">
        <v>55</v>
      </c>
      <c r="Y962" s="17">
        <v>-0.3</v>
      </c>
      <c r="Z962" s="17">
        <v>0.1</v>
      </c>
      <c r="AA962" s="17">
        <v>931</v>
      </c>
      <c r="AB962" s="17">
        <v>943</v>
      </c>
      <c r="AC962" s="17">
        <v>1402</v>
      </c>
      <c r="AD962" s="17">
        <v>1301</v>
      </c>
      <c r="AE962" s="17">
        <v>-0.3</v>
      </c>
      <c r="AF962" s="17">
        <v>0.7</v>
      </c>
      <c r="AG962" s="17">
        <v>0.7</v>
      </c>
      <c r="AH962" s="17">
        <v>-0.3</v>
      </c>
      <c r="AI962" s="17">
        <v>0.62</v>
      </c>
      <c r="AJ962" s="17">
        <v>9.9245000000000001</v>
      </c>
      <c r="AK962" s="17">
        <v>1.02</v>
      </c>
      <c r="AL962" s="17">
        <v>29</v>
      </c>
      <c r="AM962" s="17">
        <v>10.09</v>
      </c>
      <c r="AN962" s="17">
        <v>10.23</v>
      </c>
      <c r="AO962" s="17">
        <v>10.07</v>
      </c>
      <c r="AP962" s="17">
        <v>1017</v>
      </c>
      <c r="AQ962" s="17">
        <v>100</v>
      </c>
      <c r="AR962" s="17">
        <v>0</v>
      </c>
      <c r="AS962" s="17">
        <v>70</v>
      </c>
      <c r="AT962" s="17">
        <v>80</v>
      </c>
      <c r="AU962" s="17">
        <v>7</v>
      </c>
      <c r="AV962" s="17"/>
      <c r="AW962" s="17"/>
      <c r="AX962" s="17"/>
    </row>
    <row r="963" spans="1:50" x14ac:dyDescent="0.15">
      <c r="A963" s="17" t="s">
        <v>1070</v>
      </c>
      <c r="B963" s="17" t="s">
        <v>1071</v>
      </c>
      <c r="C963" s="17">
        <v>11.25</v>
      </c>
      <c r="D963" s="17">
        <v>11.53</v>
      </c>
      <c r="E963" s="17">
        <v>11.23</v>
      </c>
      <c r="F963" s="17">
        <v>11.28</v>
      </c>
      <c r="G963" s="17">
        <v>11.22</v>
      </c>
      <c r="H963" s="17">
        <v>1000</v>
      </c>
      <c r="I963" s="17">
        <v>1440</v>
      </c>
      <c r="J963" s="17">
        <v>1</v>
      </c>
      <c r="K963" s="17">
        <v>-0.7</v>
      </c>
      <c r="L963" s="17">
        <v>0.3</v>
      </c>
      <c r="M963" s="17">
        <v>0.5</v>
      </c>
      <c r="N963" s="17">
        <v>0.3</v>
      </c>
      <c r="O963" s="17">
        <v>17</v>
      </c>
      <c r="P963" s="17">
        <v>-2.2000000000000002</v>
      </c>
      <c r="Q963" s="17">
        <v>0.4</v>
      </c>
      <c r="R963" s="17">
        <v>2.5</v>
      </c>
      <c r="S963" s="17">
        <v>-0.2</v>
      </c>
      <c r="T963" s="17">
        <v>7</v>
      </c>
      <c r="U963" s="17">
        <v>-27</v>
      </c>
      <c r="V963" s="17">
        <v>0.03</v>
      </c>
      <c r="W963" s="17">
        <v>41</v>
      </c>
      <c r="X963" s="17">
        <v>1484</v>
      </c>
      <c r="Y963" s="17">
        <v>0.4</v>
      </c>
      <c r="Z963" s="17">
        <v>1.2</v>
      </c>
      <c r="AA963" s="17">
        <v>930</v>
      </c>
      <c r="AB963" s="17">
        <v>1000</v>
      </c>
      <c r="AC963" s="17">
        <v>1440</v>
      </c>
      <c r="AD963" s="17">
        <v>1303</v>
      </c>
      <c r="AE963" s="17">
        <v>-0.8</v>
      </c>
      <c r="AF963" s="17">
        <v>0.4</v>
      </c>
      <c r="AG963" s="17">
        <v>2.4</v>
      </c>
      <c r="AH963" s="17">
        <v>-0.8</v>
      </c>
      <c r="AI963" s="17">
        <v>1.2</v>
      </c>
      <c r="AJ963" s="17">
        <v>11.105499999999999</v>
      </c>
      <c r="AK963" s="17">
        <v>1.02</v>
      </c>
      <c r="AL963" s="17">
        <v>0</v>
      </c>
      <c r="AM963" s="17">
        <v>11.25</v>
      </c>
      <c r="AN963" s="17">
        <v>11.52</v>
      </c>
      <c r="AO963" s="17">
        <v>11.23</v>
      </c>
      <c r="AP963" s="17">
        <v>1137</v>
      </c>
      <c r="AQ963" s="17">
        <v>0</v>
      </c>
      <c r="AR963" s="17">
        <v>71</v>
      </c>
      <c r="AS963" s="17">
        <v>0</v>
      </c>
      <c r="AT963" s="17">
        <v>74</v>
      </c>
      <c r="AU963" s="17">
        <v>8</v>
      </c>
      <c r="AV963" s="17"/>
      <c r="AW963" s="17"/>
      <c r="AX963" s="17"/>
    </row>
    <row r="964" spans="1:50" x14ac:dyDescent="0.15">
      <c r="A964" s="17" t="s">
        <v>184</v>
      </c>
      <c r="B964" s="17" t="s">
        <v>185</v>
      </c>
      <c r="C964" s="17">
        <v>21.96</v>
      </c>
      <c r="D964" s="17">
        <v>22.85</v>
      </c>
      <c r="E964" s="17">
        <v>21.82</v>
      </c>
      <c r="F964" s="17">
        <v>22.6</v>
      </c>
      <c r="G964" s="17">
        <v>21.96</v>
      </c>
      <c r="H964" s="17">
        <v>1344</v>
      </c>
      <c r="I964" s="17">
        <v>930</v>
      </c>
      <c r="J964" s="17">
        <v>1.9</v>
      </c>
      <c r="K964" s="17">
        <v>1</v>
      </c>
      <c r="L964" s="17">
        <v>2.9</v>
      </c>
      <c r="M964" s="17">
        <v>2.9</v>
      </c>
      <c r="N964" s="17">
        <v>0</v>
      </c>
      <c r="O964" s="17">
        <v>76</v>
      </c>
      <c r="P964" s="17">
        <v>-1.1000000000000001</v>
      </c>
      <c r="Q964" s="17">
        <v>3.5</v>
      </c>
      <c r="R964" s="17">
        <v>4</v>
      </c>
      <c r="S964" s="17">
        <v>-0.6</v>
      </c>
      <c r="T964" s="17">
        <v>14</v>
      </c>
      <c r="U964" s="17">
        <v>21</v>
      </c>
      <c r="V964" s="17">
        <v>0.05</v>
      </c>
      <c r="W964" s="17">
        <v>85</v>
      </c>
      <c r="X964" s="17">
        <v>298</v>
      </c>
      <c r="Y964" s="17">
        <v>-0.2</v>
      </c>
      <c r="Z964" s="17">
        <v>-0.3</v>
      </c>
      <c r="AA964" s="17">
        <v>930</v>
      </c>
      <c r="AB964" s="17">
        <v>1038</v>
      </c>
      <c r="AC964" s="17">
        <v>1301</v>
      </c>
      <c r="AD964" s="17">
        <v>1344</v>
      </c>
      <c r="AE964" s="17">
        <v>-1.1000000000000001</v>
      </c>
      <c r="AF964" s="17">
        <v>1</v>
      </c>
      <c r="AG964" s="17">
        <v>2.4</v>
      </c>
      <c r="AH964" s="17">
        <v>-1.1000000000000001</v>
      </c>
      <c r="AI964" s="17">
        <v>0.75</v>
      </c>
      <c r="AJ964" s="17">
        <v>22.527999999999999</v>
      </c>
      <c r="AK964" s="17">
        <v>1</v>
      </c>
      <c r="AL964" s="17">
        <v>21</v>
      </c>
      <c r="AM964" s="17">
        <v>21.82</v>
      </c>
      <c r="AN964" s="17">
        <v>22.48</v>
      </c>
      <c r="AO964" s="17">
        <v>22.38</v>
      </c>
      <c r="AP964" s="17">
        <v>2285</v>
      </c>
      <c r="AQ964" s="17">
        <v>100</v>
      </c>
      <c r="AR964" s="17">
        <v>64</v>
      </c>
      <c r="AS964" s="17">
        <v>100</v>
      </c>
      <c r="AT964" s="17">
        <v>57</v>
      </c>
      <c r="AU964" s="17">
        <v>0</v>
      </c>
      <c r="AV964" s="17"/>
      <c r="AW964" s="17"/>
      <c r="AX964" s="17"/>
    </row>
    <row r="965" spans="1:50" x14ac:dyDescent="0.15">
      <c r="A965" s="17" t="s">
        <v>558</v>
      </c>
      <c r="B965" s="17" t="s">
        <v>559</v>
      </c>
      <c r="C965" s="17">
        <v>19.059999999999999</v>
      </c>
      <c r="D965" s="17">
        <v>19.100000000000001</v>
      </c>
      <c r="E965" s="17">
        <v>18.8</v>
      </c>
      <c r="F965" s="17">
        <v>18.96</v>
      </c>
      <c r="G965" s="17">
        <v>19.07</v>
      </c>
      <c r="H965" s="17">
        <v>938</v>
      </c>
      <c r="I965" s="17">
        <v>1007</v>
      </c>
      <c r="J965" s="17">
        <v>-1.1000000000000001</v>
      </c>
      <c r="K965" s="17">
        <v>0.6</v>
      </c>
      <c r="L965" s="17">
        <v>-0.5</v>
      </c>
      <c r="M965" s="17">
        <v>-0.6</v>
      </c>
      <c r="N965" s="17">
        <v>-0.1</v>
      </c>
      <c r="O965" s="17">
        <v>53</v>
      </c>
      <c r="P965" s="17">
        <v>-0.7</v>
      </c>
      <c r="Q965" s="17">
        <v>0.8</v>
      </c>
      <c r="R965" s="17">
        <v>0.2</v>
      </c>
      <c r="S965" s="17">
        <v>-1.4</v>
      </c>
      <c r="T965" s="17">
        <v>87</v>
      </c>
      <c r="U965" s="17">
        <v>37</v>
      </c>
      <c r="V965" s="17">
        <v>0.02</v>
      </c>
      <c r="W965" s="17">
        <v>17</v>
      </c>
      <c r="X965" s="17">
        <v>73</v>
      </c>
      <c r="Y965" s="17">
        <v>-0.5</v>
      </c>
      <c r="Z965" s="17">
        <v>0.1</v>
      </c>
      <c r="AA965" s="17">
        <v>1007</v>
      </c>
      <c r="AB965" s="17">
        <v>938</v>
      </c>
      <c r="AC965" s="17">
        <v>1319</v>
      </c>
      <c r="AD965" s="17">
        <v>1339</v>
      </c>
      <c r="AE965" s="17">
        <v>-0.2</v>
      </c>
      <c r="AF965" s="17">
        <v>0.6</v>
      </c>
      <c r="AG965" s="17">
        <v>0.2</v>
      </c>
      <c r="AH965" s="17">
        <v>-0.2</v>
      </c>
      <c r="AI965" s="17">
        <v>0.27</v>
      </c>
      <c r="AJ965" s="17">
        <v>18.730499999999999</v>
      </c>
      <c r="AK965" s="17">
        <v>1.01</v>
      </c>
      <c r="AL965" s="17">
        <v>90</v>
      </c>
      <c r="AM965" s="17">
        <v>18.8</v>
      </c>
      <c r="AN965" s="17">
        <v>19.100000000000001</v>
      </c>
      <c r="AO965" s="17">
        <v>18.84</v>
      </c>
      <c r="AP965" s="17">
        <v>1900</v>
      </c>
      <c r="AQ965" s="17">
        <v>100</v>
      </c>
      <c r="AR965" s="17">
        <v>0</v>
      </c>
      <c r="AS965" s="17">
        <v>73</v>
      </c>
      <c r="AT965" s="17">
        <v>80</v>
      </c>
      <c r="AU965" s="17">
        <v>3</v>
      </c>
      <c r="AV965" s="17"/>
      <c r="AW965" s="17"/>
      <c r="AX965" s="17"/>
    </row>
    <row r="966" spans="1:50" x14ac:dyDescent="0.15">
      <c r="A966" s="17" t="s">
        <v>2816</v>
      </c>
      <c r="B966" s="17" t="s">
        <v>2817</v>
      </c>
      <c r="C966" s="17">
        <v>12.14</v>
      </c>
      <c r="D966" s="17">
        <v>12.14</v>
      </c>
      <c r="E966" s="17">
        <v>11.99</v>
      </c>
      <c r="F966" s="17">
        <v>12.01</v>
      </c>
      <c r="G966" s="17">
        <v>12.09</v>
      </c>
      <c r="H966" s="17">
        <v>930</v>
      </c>
      <c r="I966" s="17">
        <v>1441</v>
      </c>
      <c r="J966" s="17">
        <v>-0.7</v>
      </c>
      <c r="K966" s="17">
        <v>-0.4</v>
      </c>
      <c r="L966" s="17">
        <v>-1.1000000000000001</v>
      </c>
      <c r="M966" s="17">
        <v>-0.7</v>
      </c>
      <c r="N966" s="17">
        <v>0.4</v>
      </c>
      <c r="O966" s="17">
        <v>13</v>
      </c>
      <c r="P966" s="17">
        <v>-1.1000000000000001</v>
      </c>
      <c r="Q966" s="17">
        <v>0.2</v>
      </c>
      <c r="R966" s="17">
        <v>0</v>
      </c>
      <c r="S966" s="17">
        <v>-1.2</v>
      </c>
      <c r="T966" s="17">
        <v>100</v>
      </c>
      <c r="U966" s="17">
        <v>-33</v>
      </c>
      <c r="V966" s="17">
        <v>0.01</v>
      </c>
      <c r="W966" s="17">
        <v>33</v>
      </c>
      <c r="X966" s="17">
        <v>44</v>
      </c>
      <c r="Y966" s="17">
        <v>-0.3</v>
      </c>
      <c r="Z966" s="17">
        <v>-0.3</v>
      </c>
      <c r="AA966" s="17">
        <v>1119</v>
      </c>
      <c r="AB966" s="17">
        <v>930</v>
      </c>
      <c r="AC966" s="17">
        <v>1441</v>
      </c>
      <c r="AD966" s="17">
        <v>1309</v>
      </c>
      <c r="AE966" s="17">
        <v>-0.6</v>
      </c>
      <c r="AF966" s="17">
        <v>0.2</v>
      </c>
      <c r="AG966" s="17">
        <v>0</v>
      </c>
      <c r="AH966" s="17">
        <v>-0.6</v>
      </c>
      <c r="AI966" s="17">
        <v>0.47</v>
      </c>
      <c r="AJ966" s="17">
        <v>11.853</v>
      </c>
      <c r="AK966" s="17">
        <v>1.01</v>
      </c>
      <c r="AL966" s="17">
        <v>58</v>
      </c>
      <c r="AM966" s="17">
        <v>12.02</v>
      </c>
      <c r="AN966" s="17">
        <v>12.14</v>
      </c>
      <c r="AO966" s="17">
        <v>11.99</v>
      </c>
      <c r="AP966" s="17">
        <v>1208</v>
      </c>
      <c r="AQ966" s="17">
        <v>100</v>
      </c>
      <c r="AR966" s="17">
        <v>0</v>
      </c>
      <c r="AS966" s="17">
        <v>100</v>
      </c>
      <c r="AT966" s="17">
        <v>56</v>
      </c>
      <c r="AU966" s="17">
        <v>-8</v>
      </c>
      <c r="AV966" s="17"/>
      <c r="AW966" s="17"/>
      <c r="AX966" s="17"/>
    </row>
    <row r="967" spans="1:50" x14ac:dyDescent="0.15">
      <c r="A967" s="17" t="s">
        <v>212</v>
      </c>
      <c r="B967" s="17" t="s">
        <v>213</v>
      </c>
      <c r="C967" s="17">
        <v>42.83</v>
      </c>
      <c r="D967" s="17">
        <v>43.25</v>
      </c>
      <c r="E967" s="17">
        <v>42.7</v>
      </c>
      <c r="F967" s="17">
        <v>42.88</v>
      </c>
      <c r="G967" s="17">
        <v>42.85</v>
      </c>
      <c r="H967" s="17">
        <v>938</v>
      </c>
      <c r="I967" s="17">
        <v>1453</v>
      </c>
      <c r="J967" s="17">
        <v>0.3</v>
      </c>
      <c r="K967" s="17">
        <v>-0.2</v>
      </c>
      <c r="L967" s="17">
        <v>0.1</v>
      </c>
      <c r="M967" s="17">
        <v>0.1</v>
      </c>
      <c r="N967" s="17">
        <v>0</v>
      </c>
      <c r="O967" s="17">
        <v>33</v>
      </c>
      <c r="P967" s="17">
        <v>-0.9</v>
      </c>
      <c r="Q967" s="17">
        <v>0.4</v>
      </c>
      <c r="R967" s="17">
        <v>1</v>
      </c>
      <c r="S967" s="17">
        <v>-0.3</v>
      </c>
      <c r="T967" s="17">
        <v>24</v>
      </c>
      <c r="U967" s="17">
        <v>-15</v>
      </c>
      <c r="V967" s="17">
        <v>0.01</v>
      </c>
      <c r="W967" s="17">
        <v>31</v>
      </c>
      <c r="X967" s="17">
        <v>71</v>
      </c>
      <c r="Y967" s="17">
        <v>0.4</v>
      </c>
      <c r="Z967" s="17">
        <v>0.6</v>
      </c>
      <c r="AA967" s="17">
        <v>930</v>
      </c>
      <c r="AB967" s="17">
        <v>938</v>
      </c>
      <c r="AC967" s="17">
        <v>1453</v>
      </c>
      <c r="AD967" s="17">
        <v>1302</v>
      </c>
      <c r="AE967" s="17">
        <v>-0.3</v>
      </c>
      <c r="AF967" s="17">
        <v>0.2</v>
      </c>
      <c r="AG967" s="17">
        <v>1</v>
      </c>
      <c r="AH967" s="17">
        <v>-0.3</v>
      </c>
      <c r="AI967" s="17">
        <v>0.98</v>
      </c>
      <c r="AJ967" s="17">
        <v>43.208500000000001</v>
      </c>
      <c r="AK967" s="17">
        <v>0.99</v>
      </c>
      <c r="AL967" s="17">
        <v>5</v>
      </c>
      <c r="AM967" s="17">
        <v>42.83</v>
      </c>
      <c r="AN967" s="17">
        <v>43.25</v>
      </c>
      <c r="AO967" s="17">
        <v>42.8</v>
      </c>
      <c r="AP967" s="17">
        <v>4300</v>
      </c>
      <c r="AQ967" s="17">
        <v>0</v>
      </c>
      <c r="AR967" s="17">
        <v>100</v>
      </c>
      <c r="AS967" s="17">
        <v>0</v>
      </c>
      <c r="AT967" s="17">
        <v>64</v>
      </c>
      <c r="AU967" s="17">
        <v>8</v>
      </c>
      <c r="AV967" s="17"/>
      <c r="AW967" s="17"/>
      <c r="AX967" s="17"/>
    </row>
    <row r="968" spans="1:50" x14ac:dyDescent="0.15">
      <c r="A968" s="17" t="s">
        <v>3398</v>
      </c>
      <c r="B968" s="17" t="s">
        <v>3399</v>
      </c>
      <c r="C968" s="17">
        <v>29.1</v>
      </c>
      <c r="D968" s="17">
        <v>29.19</v>
      </c>
      <c r="E968" s="17">
        <v>27.95</v>
      </c>
      <c r="F968" s="17">
        <v>28.28</v>
      </c>
      <c r="G968" s="17">
        <v>29.01</v>
      </c>
      <c r="H968" s="17">
        <v>930</v>
      </c>
      <c r="I968" s="17">
        <v>1323</v>
      </c>
      <c r="J968" s="17">
        <v>-2.7</v>
      </c>
      <c r="K968" s="17">
        <v>-0.1</v>
      </c>
      <c r="L968" s="17">
        <v>-2.9</v>
      </c>
      <c r="M968" s="17">
        <v>-2.5</v>
      </c>
      <c r="N968" s="17">
        <v>0.3</v>
      </c>
      <c r="O968" s="17">
        <v>27</v>
      </c>
      <c r="P968" s="17">
        <v>-3.2</v>
      </c>
      <c r="Q968" s="17">
        <v>1.2</v>
      </c>
      <c r="R968" s="17">
        <v>0.3</v>
      </c>
      <c r="S968" s="17">
        <v>-4</v>
      </c>
      <c r="T968" s="17">
        <v>93</v>
      </c>
      <c r="U968" s="17">
        <v>-3</v>
      </c>
      <c r="V968" s="17">
        <v>0.04</v>
      </c>
      <c r="W968" s="17">
        <v>9</v>
      </c>
      <c r="X968" s="17">
        <v>82</v>
      </c>
      <c r="Y968" s="17">
        <v>-0.2</v>
      </c>
      <c r="Z968" s="17">
        <v>-0.3</v>
      </c>
      <c r="AA968" s="17">
        <v>1123</v>
      </c>
      <c r="AB968" s="17">
        <v>930</v>
      </c>
      <c r="AC968" s="17">
        <v>1323</v>
      </c>
      <c r="AD968" s="17">
        <v>1306</v>
      </c>
      <c r="AE968" s="17">
        <v>-0.7</v>
      </c>
      <c r="AF968" s="17">
        <v>1.2</v>
      </c>
      <c r="AG968" s="17">
        <v>0.3</v>
      </c>
      <c r="AH968" s="17">
        <v>-0.7</v>
      </c>
      <c r="AI968" s="17">
        <v>0.22</v>
      </c>
      <c r="AJ968" s="17">
        <v>27.388999999999999</v>
      </c>
      <c r="AK968" s="17">
        <v>1.03</v>
      </c>
      <c r="AL968" s="17">
        <v>82</v>
      </c>
      <c r="AM968" s="17">
        <v>28.23</v>
      </c>
      <c r="AN968" s="17">
        <v>29.18</v>
      </c>
      <c r="AO968" s="17">
        <v>27.95</v>
      </c>
      <c r="AP968" s="17">
        <v>2847</v>
      </c>
      <c r="AQ968" s="17">
        <v>38</v>
      </c>
      <c r="AR968" s="17">
        <v>0</v>
      </c>
      <c r="AS968" s="17">
        <v>56</v>
      </c>
      <c r="AT968" s="17">
        <v>6</v>
      </c>
      <c r="AU968" s="17">
        <v>-10</v>
      </c>
      <c r="AV968" s="17"/>
      <c r="AW968" s="17"/>
      <c r="AX968" s="17"/>
    </row>
    <row r="969" spans="1:50" x14ac:dyDescent="0.15">
      <c r="A969" s="17" t="s">
        <v>1562</v>
      </c>
      <c r="B969" s="17" t="s">
        <v>1562</v>
      </c>
      <c r="C969" s="17">
        <v>256.54000000000002</v>
      </c>
      <c r="D969" s="17">
        <v>257.57</v>
      </c>
      <c r="E969" s="17">
        <v>255.61</v>
      </c>
      <c r="F969" s="17">
        <v>256.58999999999997</v>
      </c>
      <c r="G969" s="17">
        <v>256.47000000000003</v>
      </c>
      <c r="H969" s="17">
        <v>954</v>
      </c>
      <c r="I969" s="17">
        <v>1402</v>
      </c>
      <c r="J969" s="17">
        <v>-0.1</v>
      </c>
      <c r="K969" s="17">
        <v>0.2</v>
      </c>
      <c r="L969" s="17">
        <v>0</v>
      </c>
      <c r="M969" s="17">
        <v>0</v>
      </c>
      <c r="N969" s="17">
        <v>0</v>
      </c>
      <c r="O969" s="17">
        <v>50</v>
      </c>
      <c r="P969" s="17">
        <v>-0.4</v>
      </c>
      <c r="Q969" s="17">
        <v>0.4</v>
      </c>
      <c r="R969" s="17">
        <v>0.4</v>
      </c>
      <c r="S969" s="17">
        <v>-0.4</v>
      </c>
      <c r="T969" s="17">
        <v>47</v>
      </c>
      <c r="U969" s="17">
        <v>21</v>
      </c>
      <c r="V969" s="17">
        <v>0.01</v>
      </c>
      <c r="W969" s="17">
        <v>23</v>
      </c>
      <c r="X969" s="17">
        <v>2864</v>
      </c>
      <c r="Y969" s="17">
        <v>0</v>
      </c>
      <c r="Z969" s="17">
        <v>-0.1</v>
      </c>
      <c r="AA969" s="17">
        <v>938</v>
      </c>
      <c r="AB969" s="17">
        <v>954</v>
      </c>
      <c r="AC969" s="17">
        <v>1402</v>
      </c>
      <c r="AD969" s="17">
        <v>1346</v>
      </c>
      <c r="AE969" s="17">
        <v>-0.2</v>
      </c>
      <c r="AF969" s="17">
        <v>0.4</v>
      </c>
      <c r="AG969" s="17">
        <v>0.4</v>
      </c>
      <c r="AH969" s="17">
        <v>-0.2</v>
      </c>
      <c r="AI969" s="17">
        <v>0.75</v>
      </c>
      <c r="AJ969" s="17">
        <v>0</v>
      </c>
      <c r="AK969" s="17">
        <v>0</v>
      </c>
      <c r="AL969" s="17">
        <v>39</v>
      </c>
      <c r="AM969" s="17">
        <v>255.77</v>
      </c>
      <c r="AN969" s="17">
        <v>257.57</v>
      </c>
      <c r="AO969" s="17">
        <v>255.61</v>
      </c>
      <c r="AP969" s="17">
        <v>25704</v>
      </c>
      <c r="AQ969" s="17">
        <v>43</v>
      </c>
      <c r="AR969" s="17">
        <v>41</v>
      </c>
      <c r="AS969" s="17">
        <v>45</v>
      </c>
      <c r="AT969" s="17">
        <v>36</v>
      </c>
      <c r="AU969" s="17">
        <v>-8</v>
      </c>
      <c r="AV969" s="17"/>
      <c r="AW969" s="17"/>
      <c r="AX969" s="17"/>
    </row>
    <row r="970" spans="1:50" x14ac:dyDescent="0.15">
      <c r="A970" s="17" t="s">
        <v>1559</v>
      </c>
      <c r="B970" s="17" t="s">
        <v>1559</v>
      </c>
      <c r="C970" s="17">
        <v>46.41</v>
      </c>
      <c r="D970" s="17">
        <v>46.62</v>
      </c>
      <c r="E970" s="17">
        <v>46.09</v>
      </c>
      <c r="F970" s="17">
        <v>46.42</v>
      </c>
      <c r="G970" s="17">
        <v>46.58</v>
      </c>
      <c r="H970" s="17">
        <v>930</v>
      </c>
      <c r="I970" s="17">
        <v>1402</v>
      </c>
      <c r="J970" s="17">
        <v>-0.4</v>
      </c>
      <c r="K970" s="17">
        <v>0.4</v>
      </c>
      <c r="L970" s="17">
        <v>0</v>
      </c>
      <c r="M970" s="17">
        <v>-0.3</v>
      </c>
      <c r="N970" s="17">
        <v>-0.4</v>
      </c>
      <c r="O970" s="17">
        <v>62</v>
      </c>
      <c r="P970" s="17">
        <v>-0.4</v>
      </c>
      <c r="Q970" s="17">
        <v>0.7</v>
      </c>
      <c r="R970" s="17">
        <v>0.5</v>
      </c>
      <c r="S970" s="17">
        <v>-0.7</v>
      </c>
      <c r="T970" s="17">
        <v>60</v>
      </c>
      <c r="U970" s="17">
        <v>34</v>
      </c>
      <c r="V970" s="17">
        <v>0.01</v>
      </c>
      <c r="W970" s="17">
        <v>3</v>
      </c>
      <c r="X970" s="17">
        <v>418</v>
      </c>
      <c r="Y970" s="17">
        <v>0.2</v>
      </c>
      <c r="Z970" s="17">
        <v>0.1</v>
      </c>
      <c r="AA970" s="17">
        <v>1127</v>
      </c>
      <c r="AB970" s="17">
        <v>930</v>
      </c>
      <c r="AC970" s="17">
        <v>1402</v>
      </c>
      <c r="AD970" s="17">
        <v>1459</v>
      </c>
      <c r="AE970" s="17">
        <v>0</v>
      </c>
      <c r="AF970" s="17">
        <v>0.7</v>
      </c>
      <c r="AG970" s="17">
        <v>0.5</v>
      </c>
      <c r="AH970" s="17">
        <v>0</v>
      </c>
      <c r="AI970" s="17">
        <v>0.41</v>
      </c>
      <c r="AJ970" s="17">
        <v>0</v>
      </c>
      <c r="AK970" s="17">
        <v>0</v>
      </c>
      <c r="AL970" s="17">
        <v>90</v>
      </c>
      <c r="AM970" s="17">
        <v>46.23</v>
      </c>
      <c r="AN970" s="17">
        <v>46.62</v>
      </c>
      <c r="AO970" s="17">
        <v>46.09</v>
      </c>
      <c r="AP970" s="17">
        <v>4643</v>
      </c>
      <c r="AQ970" s="17">
        <v>32</v>
      </c>
      <c r="AR970" s="17">
        <v>65</v>
      </c>
      <c r="AS970" s="17">
        <v>32</v>
      </c>
      <c r="AT970" s="17">
        <v>45</v>
      </c>
      <c r="AU970" s="17">
        <v>0</v>
      </c>
      <c r="AV970" s="17"/>
      <c r="AW970" s="17"/>
      <c r="AX970" s="17"/>
    </row>
    <row r="971" spans="1:50" x14ac:dyDescent="0.15">
      <c r="A971" s="17" t="s">
        <v>2824</v>
      </c>
      <c r="B971" s="17" t="s">
        <v>2825</v>
      </c>
      <c r="C971" s="17">
        <v>46.4</v>
      </c>
      <c r="D971" s="17">
        <v>46.75</v>
      </c>
      <c r="E971" s="17">
        <v>46.08</v>
      </c>
      <c r="F971" s="17">
        <v>46.39</v>
      </c>
      <c r="G971" s="17">
        <v>46.4</v>
      </c>
      <c r="H971" s="17">
        <v>951</v>
      </c>
      <c r="I971" s="17">
        <v>1407</v>
      </c>
      <c r="J971" s="17">
        <v>0.4</v>
      </c>
      <c r="K971" s="17">
        <v>-0.4</v>
      </c>
      <c r="L971" s="17">
        <v>0</v>
      </c>
      <c r="M971" s="17">
        <v>0</v>
      </c>
      <c r="N971" s="17">
        <v>0</v>
      </c>
      <c r="O971" s="17">
        <v>46</v>
      </c>
      <c r="P971" s="17">
        <v>-0.8</v>
      </c>
      <c r="Q971" s="17">
        <v>0.7</v>
      </c>
      <c r="R971" s="17">
        <v>0.8</v>
      </c>
      <c r="S971" s="17">
        <v>-0.7</v>
      </c>
      <c r="T971" s="17">
        <v>48</v>
      </c>
      <c r="U971" s="17">
        <v>-30</v>
      </c>
      <c r="V971" s="17">
        <v>0.01</v>
      </c>
      <c r="W971" s="17">
        <v>74</v>
      </c>
      <c r="X971" s="17">
        <v>14</v>
      </c>
      <c r="Y971" s="17">
        <v>0</v>
      </c>
      <c r="Z971" s="17">
        <v>-0.2</v>
      </c>
      <c r="AA971" s="17">
        <v>941</v>
      </c>
      <c r="AB971" s="17">
        <v>951</v>
      </c>
      <c r="AC971" s="17">
        <v>1407</v>
      </c>
      <c r="AD971" s="17">
        <v>1300</v>
      </c>
      <c r="AE971" s="17">
        <v>-0.4</v>
      </c>
      <c r="AF971" s="17">
        <v>0.7</v>
      </c>
      <c r="AG971" s="17">
        <v>0.8</v>
      </c>
      <c r="AH971" s="17">
        <v>-0.4</v>
      </c>
      <c r="AI971" s="17">
        <v>0.8</v>
      </c>
      <c r="AJ971" s="17">
        <v>47.241</v>
      </c>
      <c r="AK971" s="17">
        <v>0.98</v>
      </c>
      <c r="AL971" s="17">
        <v>44</v>
      </c>
      <c r="AM971" s="17">
        <v>46.13</v>
      </c>
      <c r="AN971" s="17">
        <v>46.75</v>
      </c>
      <c r="AO971" s="17">
        <v>46.08</v>
      </c>
      <c r="AP971" s="17">
        <v>4658</v>
      </c>
      <c r="AQ971" s="17">
        <v>80</v>
      </c>
      <c r="AR971" s="17">
        <v>100</v>
      </c>
      <c r="AS971" s="17">
        <v>42</v>
      </c>
      <c r="AT971" s="17">
        <v>0</v>
      </c>
      <c r="AU971" s="17">
        <v>-6</v>
      </c>
      <c r="AV971" s="17"/>
      <c r="AW971" s="17"/>
      <c r="AX971" s="17"/>
    </row>
    <row r="972" spans="1:50" x14ac:dyDescent="0.15">
      <c r="A972" s="17" t="s">
        <v>856</v>
      </c>
      <c r="B972" s="17" t="s">
        <v>857</v>
      </c>
      <c r="C972" s="17">
        <v>10.32</v>
      </c>
      <c r="D972" s="17">
        <v>10.55</v>
      </c>
      <c r="E972" s="17">
        <v>10.29</v>
      </c>
      <c r="F972" s="17">
        <v>10.36</v>
      </c>
      <c r="G972" s="17">
        <v>10.28</v>
      </c>
      <c r="H972" s="17">
        <v>946</v>
      </c>
      <c r="I972" s="17">
        <v>930</v>
      </c>
      <c r="J972" s="17">
        <v>0.9</v>
      </c>
      <c r="K972" s="17">
        <v>-0.5</v>
      </c>
      <c r="L972" s="17">
        <v>0.4</v>
      </c>
      <c r="M972" s="17">
        <v>0.8</v>
      </c>
      <c r="N972" s="17">
        <v>0.4</v>
      </c>
      <c r="O972" s="17">
        <v>27</v>
      </c>
      <c r="P972" s="17">
        <v>-1.8</v>
      </c>
      <c r="Q972" s="17">
        <v>0.7</v>
      </c>
      <c r="R972" s="17">
        <v>2.2000000000000002</v>
      </c>
      <c r="S972" s="17">
        <v>-0.3</v>
      </c>
      <c r="T972" s="17">
        <v>12</v>
      </c>
      <c r="U972" s="17">
        <v>-19</v>
      </c>
      <c r="V972" s="17">
        <v>0.02</v>
      </c>
      <c r="W972" s="17">
        <v>50</v>
      </c>
      <c r="X972" s="17">
        <v>1281</v>
      </c>
      <c r="Y972" s="17">
        <v>-0.1</v>
      </c>
      <c r="Z972" s="17">
        <v>0.9</v>
      </c>
      <c r="AA972" s="17">
        <v>930</v>
      </c>
      <c r="AB972" s="17">
        <v>946</v>
      </c>
      <c r="AC972" s="17">
        <v>1404</v>
      </c>
      <c r="AD972" s="17">
        <v>1303</v>
      </c>
      <c r="AE972" s="17">
        <v>-1</v>
      </c>
      <c r="AF972" s="17">
        <v>0.3</v>
      </c>
      <c r="AG972" s="17">
        <v>2</v>
      </c>
      <c r="AH972" s="17">
        <v>-1</v>
      </c>
      <c r="AI972" s="17">
        <v>1.19</v>
      </c>
      <c r="AJ972" s="17">
        <v>9.9894999999999996</v>
      </c>
      <c r="AK972" s="17">
        <v>1.04</v>
      </c>
      <c r="AL972" s="17">
        <v>0</v>
      </c>
      <c r="AM972" s="17">
        <v>10.29</v>
      </c>
      <c r="AN972" s="17">
        <v>10.53</v>
      </c>
      <c r="AO972" s="17">
        <v>10.33</v>
      </c>
      <c r="AP972" s="17">
        <v>1046</v>
      </c>
      <c r="AQ972" s="17">
        <v>60</v>
      </c>
      <c r="AR972" s="17">
        <v>40</v>
      </c>
      <c r="AS972" s="17">
        <v>20</v>
      </c>
      <c r="AT972" s="17">
        <v>80</v>
      </c>
      <c r="AU972" s="17">
        <v>7</v>
      </c>
      <c r="AV972" s="17"/>
      <c r="AW972" s="17"/>
      <c r="AX972" s="17"/>
    </row>
    <row r="973" spans="1:50" x14ac:dyDescent="0.15">
      <c r="A973" s="17" t="s">
        <v>295</v>
      </c>
      <c r="B973" s="17" t="s">
        <v>296</v>
      </c>
      <c r="C973" s="17">
        <v>7.59</v>
      </c>
      <c r="D973" s="17">
        <v>7.61</v>
      </c>
      <c r="E973" s="17">
        <v>7.51</v>
      </c>
      <c r="F973" s="17">
        <v>7.53</v>
      </c>
      <c r="G973" s="17">
        <v>7.58</v>
      </c>
      <c r="H973" s="17">
        <v>930</v>
      </c>
      <c r="I973" s="17">
        <v>1409</v>
      </c>
      <c r="J973" s="17">
        <v>-0.7</v>
      </c>
      <c r="K973" s="17">
        <v>-0.1</v>
      </c>
      <c r="L973" s="17">
        <v>-0.8</v>
      </c>
      <c r="M973" s="17">
        <v>-0.7</v>
      </c>
      <c r="N973" s="17">
        <v>0.1</v>
      </c>
      <c r="O973" s="17">
        <v>20</v>
      </c>
      <c r="P973" s="17">
        <v>-1.1000000000000001</v>
      </c>
      <c r="Q973" s="17">
        <v>0.3</v>
      </c>
      <c r="R973" s="17">
        <v>0.3</v>
      </c>
      <c r="S973" s="17">
        <v>-1.1000000000000001</v>
      </c>
      <c r="T973" s="17">
        <v>80</v>
      </c>
      <c r="U973" s="17">
        <v>-10</v>
      </c>
      <c r="V973" s="17">
        <v>0.01</v>
      </c>
      <c r="W973" s="17">
        <v>22</v>
      </c>
      <c r="X973" s="17">
        <v>44</v>
      </c>
      <c r="Y973" s="17">
        <v>0.1</v>
      </c>
      <c r="Z973" s="17">
        <v>-0.4</v>
      </c>
      <c r="AA973" s="17">
        <v>1119</v>
      </c>
      <c r="AB973" s="17">
        <v>930</v>
      </c>
      <c r="AC973" s="17">
        <v>1409</v>
      </c>
      <c r="AD973" s="17">
        <v>1341</v>
      </c>
      <c r="AE973" s="17">
        <v>-0.4</v>
      </c>
      <c r="AF973" s="17">
        <v>0.3</v>
      </c>
      <c r="AG973" s="17">
        <v>0.3</v>
      </c>
      <c r="AH973" s="17">
        <v>-0.4</v>
      </c>
      <c r="AI973" s="17">
        <v>0.5</v>
      </c>
      <c r="AJ973" s="17">
        <v>7.4764999999999997</v>
      </c>
      <c r="AK973" s="17">
        <v>1.01</v>
      </c>
      <c r="AL973" s="17">
        <v>67</v>
      </c>
      <c r="AM973" s="17">
        <v>7.52</v>
      </c>
      <c r="AN973" s="17">
        <v>7.61</v>
      </c>
      <c r="AO973" s="17">
        <v>7.51</v>
      </c>
      <c r="AP973" s="17">
        <v>756</v>
      </c>
      <c r="AQ973" s="17">
        <v>0</v>
      </c>
      <c r="AR973" s="17">
        <v>50</v>
      </c>
      <c r="AS973" s="17">
        <v>67</v>
      </c>
      <c r="AT973" s="17">
        <v>17</v>
      </c>
      <c r="AU973" s="17">
        <v>-10</v>
      </c>
      <c r="AV973" s="17"/>
      <c r="AW973" s="17"/>
      <c r="AX973" s="17"/>
    </row>
    <row r="974" spans="1:50" x14ac:dyDescent="0.15">
      <c r="A974" s="17" t="s">
        <v>3232</v>
      </c>
      <c r="B974" s="17" t="s">
        <v>3233</v>
      </c>
      <c r="C974" s="17">
        <v>15.81</v>
      </c>
      <c r="D974" s="17">
        <v>15.95</v>
      </c>
      <c r="E974" s="17">
        <v>15.61</v>
      </c>
      <c r="F974" s="17">
        <v>15.74</v>
      </c>
      <c r="G974" s="17">
        <v>16</v>
      </c>
      <c r="H974" s="17">
        <v>930</v>
      </c>
      <c r="I974" s="17">
        <v>1123</v>
      </c>
      <c r="J974" s="17">
        <v>-1</v>
      </c>
      <c r="K974" s="17">
        <v>0.6</v>
      </c>
      <c r="L974" s="17">
        <v>-0.4</v>
      </c>
      <c r="M974" s="17">
        <v>-1.6</v>
      </c>
      <c r="N974" s="17">
        <v>-1.2</v>
      </c>
      <c r="O974" s="17">
        <v>38</v>
      </c>
      <c r="P974" s="17">
        <v>-1.3</v>
      </c>
      <c r="Q974" s="17">
        <v>0.8</v>
      </c>
      <c r="R974" s="17">
        <v>0.9</v>
      </c>
      <c r="S974" s="17">
        <v>-1.3</v>
      </c>
      <c r="T974" s="17">
        <v>59</v>
      </c>
      <c r="U974" s="17">
        <v>26</v>
      </c>
      <c r="V974" s="17">
        <v>0.02</v>
      </c>
      <c r="W974" s="17">
        <v>9</v>
      </c>
      <c r="X974" s="17">
        <v>186</v>
      </c>
      <c r="Y974" s="17">
        <v>0.6</v>
      </c>
      <c r="Z974" s="17">
        <v>-0.4</v>
      </c>
      <c r="AA974" s="17">
        <v>1123</v>
      </c>
      <c r="AB974" s="17">
        <v>930</v>
      </c>
      <c r="AC974" s="17">
        <v>1402</v>
      </c>
      <c r="AD974" s="17">
        <v>1336</v>
      </c>
      <c r="AE974" s="17">
        <v>-0.6</v>
      </c>
      <c r="AF974" s="17">
        <v>0.7</v>
      </c>
      <c r="AG974" s="17">
        <v>0.8</v>
      </c>
      <c r="AH974" s="17">
        <v>-0.6</v>
      </c>
      <c r="AI974" s="17">
        <v>0.64</v>
      </c>
      <c r="AJ974" s="17">
        <v>15.888999999999999</v>
      </c>
      <c r="AK974" s="17">
        <v>0.99</v>
      </c>
      <c r="AL974" s="17">
        <v>119</v>
      </c>
      <c r="AM974" s="17">
        <v>15.62</v>
      </c>
      <c r="AN974" s="17">
        <v>15.94</v>
      </c>
      <c r="AO974" s="17">
        <v>15.63</v>
      </c>
      <c r="AP974" s="17">
        <v>1583</v>
      </c>
      <c r="AQ974" s="17">
        <v>0</v>
      </c>
      <c r="AR974" s="17">
        <v>77</v>
      </c>
      <c r="AS974" s="17">
        <v>43</v>
      </c>
      <c r="AT974" s="17">
        <v>17</v>
      </c>
      <c r="AU974" s="17">
        <v>-10</v>
      </c>
      <c r="AV974" s="17"/>
      <c r="AW974" s="17"/>
      <c r="AX974" s="17"/>
    </row>
    <row r="975" spans="1:50" x14ac:dyDescent="0.15">
      <c r="A975" s="17" t="s">
        <v>708</v>
      </c>
      <c r="B975" s="17" t="s">
        <v>709</v>
      </c>
      <c r="C975" s="17">
        <v>8.82</v>
      </c>
      <c r="D975" s="17">
        <v>8.8800000000000008</v>
      </c>
      <c r="E975" s="17">
        <v>8.73</v>
      </c>
      <c r="F975" s="17">
        <v>8.7899999999999991</v>
      </c>
      <c r="G975" s="17">
        <v>8.81</v>
      </c>
      <c r="H975" s="17">
        <v>1037</v>
      </c>
      <c r="I975" s="17">
        <v>1420</v>
      </c>
      <c r="J975" s="17">
        <v>-0.7</v>
      </c>
      <c r="K975" s="17">
        <v>0.3</v>
      </c>
      <c r="L975" s="17">
        <v>-0.3</v>
      </c>
      <c r="M975" s="17">
        <v>-0.2</v>
      </c>
      <c r="N975" s="17">
        <v>0.1</v>
      </c>
      <c r="O975" s="17">
        <v>40</v>
      </c>
      <c r="P975" s="17">
        <v>-1</v>
      </c>
      <c r="Q975" s="17">
        <v>0.7</v>
      </c>
      <c r="R975" s="17">
        <v>0.7</v>
      </c>
      <c r="S975" s="17">
        <v>-1</v>
      </c>
      <c r="T975" s="17">
        <v>60</v>
      </c>
      <c r="U975" s="17">
        <v>20</v>
      </c>
      <c r="V975" s="17">
        <v>0.02</v>
      </c>
      <c r="W975" s="17">
        <v>0</v>
      </c>
      <c r="X975" s="17">
        <v>35</v>
      </c>
      <c r="Y975" s="17">
        <v>-0.1</v>
      </c>
      <c r="Z975" s="17">
        <v>-0.6</v>
      </c>
      <c r="AA975" s="17">
        <v>1130</v>
      </c>
      <c r="AB975" s="17">
        <v>1037</v>
      </c>
      <c r="AC975" s="17">
        <v>1420</v>
      </c>
      <c r="AD975" s="17">
        <v>1435</v>
      </c>
      <c r="AE975" s="17">
        <v>-0.2</v>
      </c>
      <c r="AF975" s="17">
        <v>0.7</v>
      </c>
      <c r="AG975" s="17">
        <v>0.7</v>
      </c>
      <c r="AH975" s="17">
        <v>-0.2</v>
      </c>
      <c r="AI975" s="17">
        <v>0.53</v>
      </c>
      <c r="AJ975" s="17">
        <v>8.4055</v>
      </c>
      <c r="AK975" s="17">
        <v>1.05</v>
      </c>
      <c r="AL975" s="17">
        <v>42</v>
      </c>
      <c r="AM975" s="17">
        <v>8.76</v>
      </c>
      <c r="AN975" s="17">
        <v>8.8800000000000008</v>
      </c>
      <c r="AO975" s="17">
        <v>8.73</v>
      </c>
      <c r="AP975" s="17">
        <v>881</v>
      </c>
      <c r="AQ975" s="17">
        <v>100</v>
      </c>
      <c r="AR975" s="17">
        <v>75</v>
      </c>
      <c r="AS975" s="17">
        <v>100</v>
      </c>
      <c r="AT975" s="17">
        <v>17</v>
      </c>
      <c r="AU975" s="17">
        <v>-10</v>
      </c>
      <c r="AV975" s="17"/>
      <c r="AW975" s="17"/>
      <c r="AX975" s="17"/>
    </row>
    <row r="976" spans="1:50" x14ac:dyDescent="0.15">
      <c r="A976" s="17" t="s">
        <v>532</v>
      </c>
      <c r="B976" s="17" t="s">
        <v>533</v>
      </c>
      <c r="C976" s="17">
        <v>7.77</v>
      </c>
      <c r="D976" s="17">
        <v>7.99</v>
      </c>
      <c r="E976" s="17">
        <v>7.74</v>
      </c>
      <c r="F976" s="17">
        <v>7.96</v>
      </c>
      <c r="G976" s="17">
        <v>7.77</v>
      </c>
      <c r="H976" s="17">
        <v>1455</v>
      </c>
      <c r="I976" s="17">
        <v>1025</v>
      </c>
      <c r="J976" s="17">
        <v>1.4</v>
      </c>
      <c r="K976" s="17">
        <v>1</v>
      </c>
      <c r="L976" s="17">
        <v>2.4</v>
      </c>
      <c r="M976" s="17">
        <v>2.4</v>
      </c>
      <c r="N976" s="17">
        <v>0</v>
      </c>
      <c r="O976" s="17">
        <v>88</v>
      </c>
      <c r="P976" s="17">
        <v>-0.4</v>
      </c>
      <c r="Q976" s="17">
        <v>2.8</v>
      </c>
      <c r="R976" s="17">
        <v>2.8</v>
      </c>
      <c r="S976" s="17">
        <v>-0.4</v>
      </c>
      <c r="T976" s="17">
        <v>12</v>
      </c>
      <c r="U976" s="17">
        <v>32</v>
      </c>
      <c r="V976" s="17">
        <v>0.03</v>
      </c>
      <c r="W976" s="17">
        <v>76</v>
      </c>
      <c r="X976" s="17">
        <v>245</v>
      </c>
      <c r="Y976" s="17">
        <v>0</v>
      </c>
      <c r="Z976" s="17">
        <v>0</v>
      </c>
      <c r="AA976" s="17">
        <v>1025</v>
      </c>
      <c r="AB976" s="17">
        <v>1048</v>
      </c>
      <c r="AC976" s="17">
        <v>1408</v>
      </c>
      <c r="AD976" s="17">
        <v>1455</v>
      </c>
      <c r="AE976" s="17">
        <v>-0.4</v>
      </c>
      <c r="AF976" s="17">
        <v>1.4</v>
      </c>
      <c r="AG976" s="17">
        <v>1.9</v>
      </c>
      <c r="AH976" s="17">
        <v>-0.4</v>
      </c>
      <c r="AI976" s="17">
        <v>0.72</v>
      </c>
      <c r="AJ976" s="17">
        <v>7.5644999999999998</v>
      </c>
      <c r="AK976" s="17">
        <v>1.05</v>
      </c>
      <c r="AL976" s="17">
        <v>12</v>
      </c>
      <c r="AM976" s="17">
        <v>7.75</v>
      </c>
      <c r="AN976" s="17">
        <v>7.92</v>
      </c>
      <c r="AO976" s="17">
        <v>7.85</v>
      </c>
      <c r="AP976" s="17">
        <v>799</v>
      </c>
      <c r="AQ976" s="17">
        <v>100</v>
      </c>
      <c r="AR976" s="17">
        <v>100</v>
      </c>
      <c r="AS976" s="17">
        <v>100</v>
      </c>
      <c r="AT976" s="17">
        <v>100</v>
      </c>
      <c r="AU976" s="17">
        <v>-9</v>
      </c>
      <c r="AV976" s="17"/>
      <c r="AW976" s="17"/>
      <c r="AX976" s="17"/>
    </row>
    <row r="977" spans="1:50" x14ac:dyDescent="0.15">
      <c r="A977" s="17" t="s">
        <v>3252</v>
      </c>
      <c r="B977" s="17" t="s">
        <v>3253</v>
      </c>
      <c r="C977" s="17">
        <v>6.34</v>
      </c>
      <c r="D977" s="17">
        <v>6.38</v>
      </c>
      <c r="E977" s="17">
        <v>6.32</v>
      </c>
      <c r="F977" s="17">
        <v>6.36</v>
      </c>
      <c r="G977" s="17">
        <v>6.35</v>
      </c>
      <c r="H977" s="17">
        <v>943</v>
      </c>
      <c r="I977" s="17">
        <v>1435</v>
      </c>
      <c r="J977" s="17">
        <v>0.2</v>
      </c>
      <c r="K977" s="17">
        <v>0.2</v>
      </c>
      <c r="L977" s="17">
        <v>0.3</v>
      </c>
      <c r="M977" s="17">
        <v>0.2</v>
      </c>
      <c r="N977" s="17">
        <v>-0.2</v>
      </c>
      <c r="O977" s="17">
        <v>67</v>
      </c>
      <c r="P977" s="17">
        <v>-0.3</v>
      </c>
      <c r="Q977" s="17">
        <v>0.6</v>
      </c>
      <c r="R977" s="17">
        <v>0.6</v>
      </c>
      <c r="S977" s="17">
        <v>-0.3</v>
      </c>
      <c r="T977" s="17">
        <v>33</v>
      </c>
      <c r="U977" s="17">
        <v>17</v>
      </c>
      <c r="V977" s="17">
        <v>0.01</v>
      </c>
      <c r="W977" s="17">
        <v>50</v>
      </c>
      <c r="X977" s="17">
        <v>64</v>
      </c>
      <c r="Y977" s="17">
        <v>0</v>
      </c>
      <c r="Z977" s="17">
        <v>0.3</v>
      </c>
      <c r="AA977" s="17">
        <v>937</v>
      </c>
      <c r="AB977" s="17">
        <v>943</v>
      </c>
      <c r="AC977" s="17">
        <v>1435</v>
      </c>
      <c r="AD977" s="17">
        <v>1300</v>
      </c>
      <c r="AE977" s="17">
        <v>0</v>
      </c>
      <c r="AF977" s="17">
        <v>0.6</v>
      </c>
      <c r="AG977" s="17">
        <v>0.6</v>
      </c>
      <c r="AH977" s="17">
        <v>0</v>
      </c>
      <c r="AI977" s="17">
        <v>0.67</v>
      </c>
      <c r="AJ977" s="17">
        <v>6.4240000000000004</v>
      </c>
      <c r="AK977" s="17">
        <v>0.99</v>
      </c>
      <c r="AL977" s="17">
        <v>50</v>
      </c>
      <c r="AM977" s="17">
        <v>6.32</v>
      </c>
      <c r="AN977" s="17">
        <v>6.38</v>
      </c>
      <c r="AO977" s="17">
        <v>6.32</v>
      </c>
      <c r="AP977" s="17">
        <v>636</v>
      </c>
      <c r="AQ977" s="17">
        <v>0</v>
      </c>
      <c r="AR977" s="17">
        <v>0</v>
      </c>
      <c r="AS977" s="17">
        <v>50</v>
      </c>
      <c r="AT977" s="17">
        <v>100</v>
      </c>
      <c r="AU977" s="17">
        <v>1</v>
      </c>
      <c r="AV977" s="17"/>
      <c r="AW977" s="17"/>
      <c r="AX977" s="17"/>
    </row>
    <row r="978" spans="1:50" x14ac:dyDescent="0.15">
      <c r="A978" s="17" t="s">
        <v>2892</v>
      </c>
      <c r="B978" s="17" t="s">
        <v>2893</v>
      </c>
      <c r="C978" s="17">
        <v>8.4600000000000009</v>
      </c>
      <c r="D978" s="17">
        <v>8.5399999999999991</v>
      </c>
      <c r="E978" s="17">
        <v>8.42</v>
      </c>
      <c r="F978" s="17">
        <v>8.44</v>
      </c>
      <c r="G978" s="17">
        <v>8.4600000000000009</v>
      </c>
      <c r="H978" s="17">
        <v>946</v>
      </c>
      <c r="I978" s="17">
        <v>1449</v>
      </c>
      <c r="J978" s="17">
        <v>-0.1</v>
      </c>
      <c r="K978" s="17">
        <v>-0.1</v>
      </c>
      <c r="L978" s="17">
        <v>-0.2</v>
      </c>
      <c r="M978" s="17">
        <v>-0.2</v>
      </c>
      <c r="N978" s="17">
        <v>0</v>
      </c>
      <c r="O978" s="17">
        <v>17</v>
      </c>
      <c r="P978" s="17">
        <v>-1.2</v>
      </c>
      <c r="Q978" s="17">
        <v>0.2</v>
      </c>
      <c r="R978" s="17">
        <v>0.9</v>
      </c>
      <c r="S978" s="17">
        <v>-0.5</v>
      </c>
      <c r="T978" s="17">
        <v>33</v>
      </c>
      <c r="U978" s="17">
        <v>-8</v>
      </c>
      <c r="V978" s="17">
        <v>0.01</v>
      </c>
      <c r="W978" s="17">
        <v>18</v>
      </c>
      <c r="X978" s="17">
        <v>23</v>
      </c>
      <c r="Y978" s="17">
        <v>-0.1</v>
      </c>
      <c r="Z978" s="17">
        <v>0.4</v>
      </c>
      <c r="AA978" s="17">
        <v>931</v>
      </c>
      <c r="AB978" s="17">
        <v>946</v>
      </c>
      <c r="AC978" s="17">
        <v>1449</v>
      </c>
      <c r="AD978" s="17">
        <v>1342</v>
      </c>
      <c r="AE978" s="17">
        <v>-0.6</v>
      </c>
      <c r="AF978" s="17">
        <v>0.2</v>
      </c>
      <c r="AG978" s="17">
        <v>0.9</v>
      </c>
      <c r="AH978" s="17">
        <v>-0.6</v>
      </c>
      <c r="AI978" s="17">
        <v>1.08</v>
      </c>
      <c r="AJ978" s="17">
        <v>8.5310000000000006</v>
      </c>
      <c r="AK978" s="17">
        <v>0.99</v>
      </c>
      <c r="AL978" s="17">
        <v>27</v>
      </c>
      <c r="AM978" s="17">
        <v>8.43</v>
      </c>
      <c r="AN978" s="17">
        <v>8.5399999999999991</v>
      </c>
      <c r="AO978" s="17">
        <v>8.42</v>
      </c>
      <c r="AP978" s="17">
        <v>849</v>
      </c>
      <c r="AQ978" s="17">
        <v>100</v>
      </c>
      <c r="AR978" s="17">
        <v>0</v>
      </c>
      <c r="AS978" s="17">
        <v>50</v>
      </c>
      <c r="AT978" s="17">
        <v>100</v>
      </c>
      <c r="AU978" s="17">
        <v>9</v>
      </c>
      <c r="AV978" s="17"/>
      <c r="AW978" s="17"/>
      <c r="AX978" s="17"/>
    </row>
    <row r="979" spans="1:50" x14ac:dyDescent="0.15">
      <c r="A979" s="17" t="s">
        <v>1062</v>
      </c>
      <c r="B979" s="17" t="s">
        <v>1063</v>
      </c>
      <c r="C979" s="17">
        <v>17.54</v>
      </c>
      <c r="D979" s="17">
        <v>17.59</v>
      </c>
      <c r="E979" s="17">
        <v>17.38</v>
      </c>
      <c r="F979" s="17">
        <v>17.5</v>
      </c>
      <c r="G979" s="17">
        <v>17.68</v>
      </c>
      <c r="H979" s="17">
        <v>1311</v>
      </c>
      <c r="I979" s="17">
        <v>1408</v>
      </c>
      <c r="J979" s="17">
        <v>0</v>
      </c>
      <c r="K979" s="17">
        <v>-0.2</v>
      </c>
      <c r="L979" s="17">
        <v>-0.2</v>
      </c>
      <c r="M979" s="17">
        <v>-1</v>
      </c>
      <c r="N979" s="17">
        <v>-0.8</v>
      </c>
      <c r="O979" s="17">
        <v>57</v>
      </c>
      <c r="P979" s="17">
        <v>-0.5</v>
      </c>
      <c r="Q979" s="17">
        <v>0.7</v>
      </c>
      <c r="R979" s="17">
        <v>0.3</v>
      </c>
      <c r="S979" s="17">
        <v>-0.9</v>
      </c>
      <c r="T979" s="17">
        <v>76</v>
      </c>
      <c r="U979" s="17">
        <v>-19</v>
      </c>
      <c r="V979" s="17">
        <v>0.01</v>
      </c>
      <c r="W979" s="17">
        <v>67</v>
      </c>
      <c r="X979" s="17">
        <v>30</v>
      </c>
      <c r="Y979" s="17">
        <v>-0.2</v>
      </c>
      <c r="Z979" s="17">
        <v>-0.1</v>
      </c>
      <c r="AA979" s="17">
        <v>1119</v>
      </c>
      <c r="AB979" s="17">
        <v>1126</v>
      </c>
      <c r="AC979" s="17">
        <v>1408</v>
      </c>
      <c r="AD979" s="17">
        <v>1311</v>
      </c>
      <c r="AE979" s="17">
        <v>-0.5</v>
      </c>
      <c r="AF979" s="17">
        <v>0.7</v>
      </c>
      <c r="AG979" s="17">
        <v>0.2</v>
      </c>
      <c r="AH979" s="17">
        <v>-0.5</v>
      </c>
      <c r="AI979" s="17">
        <v>0.62</v>
      </c>
      <c r="AJ979" s="17">
        <v>16.98</v>
      </c>
      <c r="AK979" s="17">
        <v>1.03</v>
      </c>
      <c r="AL979" s="17">
        <v>183</v>
      </c>
      <c r="AM979" s="17">
        <v>17.46</v>
      </c>
      <c r="AN979" s="17">
        <v>17.579999999999998</v>
      </c>
      <c r="AO979" s="17">
        <v>17.38</v>
      </c>
      <c r="AP979" s="17">
        <v>1759</v>
      </c>
      <c r="AQ979" s="17">
        <v>100</v>
      </c>
      <c r="AR979" s="17">
        <v>25</v>
      </c>
      <c r="AS979" s="17">
        <v>57</v>
      </c>
      <c r="AT979" s="17">
        <v>29</v>
      </c>
      <c r="AU979" s="17">
        <v>2</v>
      </c>
      <c r="AV979" s="17"/>
      <c r="AW979" s="17"/>
      <c r="AX979" s="17"/>
    </row>
    <row r="980" spans="1:50" x14ac:dyDescent="0.15">
      <c r="A980" s="17" t="s">
        <v>1529</v>
      </c>
      <c r="B980" s="17" t="s">
        <v>1529</v>
      </c>
      <c r="C980" s="17">
        <v>204.81</v>
      </c>
      <c r="D980" s="17">
        <v>207.12</v>
      </c>
      <c r="E980" s="17">
        <v>203.8</v>
      </c>
      <c r="F980" s="17">
        <v>204.91</v>
      </c>
      <c r="G980" s="17">
        <v>202.97</v>
      </c>
      <c r="H980" s="17">
        <v>933</v>
      </c>
      <c r="I980" s="17">
        <v>1402</v>
      </c>
      <c r="J980" s="17">
        <v>-0.2</v>
      </c>
      <c r="K980" s="17">
        <v>0.3</v>
      </c>
      <c r="L980" s="17">
        <v>0</v>
      </c>
      <c r="M980" s="17">
        <v>1</v>
      </c>
      <c r="N980" s="17">
        <v>0.9</v>
      </c>
      <c r="O980" s="17">
        <v>33</v>
      </c>
      <c r="P980" s="17">
        <v>-1.1000000000000001</v>
      </c>
      <c r="Q980" s="17">
        <v>0.5</v>
      </c>
      <c r="R980" s="17">
        <v>1.1000000000000001</v>
      </c>
      <c r="S980" s="17">
        <v>-0.5</v>
      </c>
      <c r="T980" s="17">
        <v>30</v>
      </c>
      <c r="U980" s="17">
        <v>16</v>
      </c>
      <c r="V980" s="17">
        <v>0.02</v>
      </c>
      <c r="W980" s="17">
        <v>7</v>
      </c>
      <c r="X980" s="17">
        <v>5845</v>
      </c>
      <c r="Y980" s="17">
        <v>0.4</v>
      </c>
      <c r="Z980" s="17">
        <v>0.7</v>
      </c>
      <c r="AA980" s="17">
        <v>1119</v>
      </c>
      <c r="AB980" s="17">
        <v>933</v>
      </c>
      <c r="AC980" s="17">
        <v>1402</v>
      </c>
      <c r="AD980" s="17">
        <v>1455</v>
      </c>
      <c r="AE980" s="17">
        <v>0</v>
      </c>
      <c r="AF980" s="17">
        <v>0.5</v>
      </c>
      <c r="AG980" s="17">
        <v>1.1000000000000001</v>
      </c>
      <c r="AH980" s="17">
        <v>0</v>
      </c>
      <c r="AI980" s="17">
        <v>0.72</v>
      </c>
      <c r="AJ980" s="17">
        <v>0</v>
      </c>
      <c r="AK980" s="17">
        <v>0</v>
      </c>
      <c r="AL980" s="17">
        <v>0</v>
      </c>
      <c r="AM980" s="17">
        <v>204.18</v>
      </c>
      <c r="AN980" s="17">
        <v>207.12</v>
      </c>
      <c r="AO980" s="17">
        <v>203.8</v>
      </c>
      <c r="AP980" s="17">
        <v>20498</v>
      </c>
      <c r="AQ980" s="17">
        <v>25</v>
      </c>
      <c r="AR980" s="17">
        <v>70</v>
      </c>
      <c r="AS980" s="17">
        <v>15</v>
      </c>
      <c r="AT980" s="17">
        <v>66</v>
      </c>
      <c r="AU980" s="17">
        <v>3</v>
      </c>
      <c r="AV980" s="17"/>
      <c r="AW980" s="17"/>
      <c r="AX980" s="17"/>
    </row>
    <row r="981" spans="1:50" x14ac:dyDescent="0.15">
      <c r="A981" s="17" t="s">
        <v>1655</v>
      </c>
      <c r="B981" s="17" t="s">
        <v>1655</v>
      </c>
      <c r="C981" s="17">
        <v>155.66999999999999</v>
      </c>
      <c r="D981" s="17">
        <v>156.18</v>
      </c>
      <c r="E981" s="17">
        <v>155.08000000000001</v>
      </c>
      <c r="F981" s="17">
        <v>156.09</v>
      </c>
      <c r="G981" s="17">
        <v>155.07</v>
      </c>
      <c r="H981" s="17">
        <v>1459</v>
      </c>
      <c r="I981" s="17">
        <v>940</v>
      </c>
      <c r="J981" s="17">
        <v>-0.1</v>
      </c>
      <c r="K981" s="17">
        <v>0.4</v>
      </c>
      <c r="L981" s="17">
        <v>0.3</v>
      </c>
      <c r="M981" s="17">
        <v>0.7</v>
      </c>
      <c r="N981" s="17">
        <v>0.4</v>
      </c>
      <c r="O981" s="17">
        <v>92</v>
      </c>
      <c r="P981" s="17">
        <v>-0.1</v>
      </c>
      <c r="Q981" s="17">
        <v>0.6</v>
      </c>
      <c r="R981" s="17">
        <v>0.3</v>
      </c>
      <c r="S981" s="17">
        <v>-0.4</v>
      </c>
      <c r="T981" s="17">
        <v>54</v>
      </c>
      <c r="U981" s="17">
        <v>59</v>
      </c>
      <c r="V981" s="17">
        <v>0.01</v>
      </c>
      <c r="W981" s="17">
        <v>33</v>
      </c>
      <c r="X981" s="17">
        <v>2332</v>
      </c>
      <c r="Y981" s="17">
        <v>0</v>
      </c>
      <c r="Z981" s="17">
        <v>-0.2</v>
      </c>
      <c r="AA981" s="17">
        <v>940</v>
      </c>
      <c r="AB981" s="17">
        <v>1058</v>
      </c>
      <c r="AC981" s="17">
        <v>1325</v>
      </c>
      <c r="AD981" s="17">
        <v>1459</v>
      </c>
      <c r="AE981" s="17">
        <v>-0.1</v>
      </c>
      <c r="AF981" s="17">
        <v>0.6</v>
      </c>
      <c r="AG981" s="17">
        <v>0.3</v>
      </c>
      <c r="AH981" s="17">
        <v>-0.1</v>
      </c>
      <c r="AI981" s="17">
        <v>0.54</v>
      </c>
      <c r="AJ981" s="17">
        <v>0</v>
      </c>
      <c r="AK981" s="17">
        <v>0</v>
      </c>
      <c r="AL981" s="17">
        <v>0</v>
      </c>
      <c r="AM981" s="17">
        <v>155.08000000000001</v>
      </c>
      <c r="AN981" s="17">
        <v>156.16999999999999</v>
      </c>
      <c r="AO981" s="17">
        <v>155.16</v>
      </c>
      <c r="AP981" s="17">
        <v>15618</v>
      </c>
      <c r="AQ981" s="17">
        <v>57</v>
      </c>
      <c r="AR981" s="17">
        <v>57</v>
      </c>
      <c r="AS981" s="17">
        <v>66</v>
      </c>
      <c r="AT981" s="17">
        <v>35</v>
      </c>
      <c r="AU981" s="17">
        <v>-10</v>
      </c>
      <c r="AV981" s="17"/>
      <c r="AW981" s="17"/>
      <c r="AX981" s="17"/>
    </row>
    <row r="982" spans="1:50" x14ac:dyDescent="0.15">
      <c r="A982" s="17" t="s">
        <v>926</v>
      </c>
      <c r="B982" s="17" t="s">
        <v>927</v>
      </c>
      <c r="C982" s="17">
        <v>12.25</v>
      </c>
      <c r="D982" s="17">
        <v>12.32</v>
      </c>
      <c r="E982" s="17">
        <v>12.15</v>
      </c>
      <c r="F982" s="17">
        <v>12.19</v>
      </c>
      <c r="G982" s="17">
        <v>12.24</v>
      </c>
      <c r="H982" s="17">
        <v>959</v>
      </c>
      <c r="I982" s="17">
        <v>1402</v>
      </c>
      <c r="J982" s="17">
        <v>-0.2</v>
      </c>
      <c r="K982" s="17">
        <v>-0.2</v>
      </c>
      <c r="L982" s="17">
        <v>-0.5</v>
      </c>
      <c r="M982" s="17">
        <v>-0.4</v>
      </c>
      <c r="N982" s="17">
        <v>0.1</v>
      </c>
      <c r="O982" s="17">
        <v>24</v>
      </c>
      <c r="P982" s="17">
        <v>-1.1000000000000001</v>
      </c>
      <c r="Q982" s="17">
        <v>0.3</v>
      </c>
      <c r="R982" s="17">
        <v>0.6</v>
      </c>
      <c r="S982" s="17">
        <v>-0.8</v>
      </c>
      <c r="T982" s="17">
        <v>59</v>
      </c>
      <c r="U982" s="17">
        <v>-18</v>
      </c>
      <c r="V982" s="17">
        <v>0.01</v>
      </c>
      <c r="W982" s="17">
        <v>23</v>
      </c>
      <c r="X982" s="17">
        <v>309</v>
      </c>
      <c r="Y982" s="17">
        <v>-0.1</v>
      </c>
      <c r="Z982" s="17">
        <v>-0.4</v>
      </c>
      <c r="AA982" s="17">
        <v>940</v>
      </c>
      <c r="AB982" s="17">
        <v>959</v>
      </c>
      <c r="AC982" s="17">
        <v>1402</v>
      </c>
      <c r="AD982" s="17">
        <v>1300</v>
      </c>
      <c r="AE982" s="17">
        <v>-0.4</v>
      </c>
      <c r="AF982" s="17">
        <v>0.3</v>
      </c>
      <c r="AG982" s="17">
        <v>0.6</v>
      </c>
      <c r="AH982" s="17">
        <v>-0.4</v>
      </c>
      <c r="AI982" s="17">
        <v>0.7</v>
      </c>
      <c r="AJ982" s="17">
        <v>12.3675</v>
      </c>
      <c r="AK982" s="17">
        <v>0.99</v>
      </c>
      <c r="AL982" s="17">
        <v>38</v>
      </c>
      <c r="AM982" s="17">
        <v>12.19</v>
      </c>
      <c r="AN982" s="17">
        <v>12.32</v>
      </c>
      <c r="AO982" s="17">
        <v>12.15</v>
      </c>
      <c r="AP982" s="17">
        <v>1224</v>
      </c>
      <c r="AQ982" s="17">
        <v>67</v>
      </c>
      <c r="AR982" s="17">
        <v>33</v>
      </c>
      <c r="AS982" s="17">
        <v>86</v>
      </c>
      <c r="AT982" s="17">
        <v>14</v>
      </c>
      <c r="AU982" s="17">
        <v>-10</v>
      </c>
      <c r="AV982" s="17"/>
      <c r="AW982" s="17"/>
      <c r="AX982" s="17"/>
    </row>
  </sheetData>
  <phoneticPr fontId="1"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L8"/>
  <sheetViews>
    <sheetView workbookViewId="0">
      <selection activeCell="A3" sqref="A3"/>
    </sheetView>
  </sheetViews>
  <sheetFormatPr defaultRowHeight="13.5" x14ac:dyDescent="0.15"/>
  <cols>
    <col min="2" max="2" width="13.875" style="30" bestFit="1" customWidth="1"/>
    <col min="3" max="3" width="17.125" bestFit="1" customWidth="1"/>
    <col min="4" max="4" width="18.375" bestFit="1" customWidth="1"/>
    <col min="5" max="5" width="18.375" style="30" customWidth="1"/>
    <col min="6" max="6" width="12.125" style="30" customWidth="1"/>
    <col min="7" max="7" width="1.875" style="30" customWidth="1"/>
    <col min="8" max="8" width="12.875" style="30" bestFit="1" customWidth="1"/>
    <col min="9" max="9" width="12.875" bestFit="1" customWidth="1"/>
    <col min="11" max="11" width="10.5" style="30" bestFit="1" customWidth="1"/>
    <col min="12" max="12" width="68.125" bestFit="1" customWidth="1"/>
  </cols>
  <sheetData>
    <row r="2" spans="1:12" x14ac:dyDescent="0.15">
      <c r="A2" t="s">
        <v>4299</v>
      </c>
      <c r="B2" s="30" t="s">
        <v>4300</v>
      </c>
      <c r="C2" t="s">
        <v>4301</v>
      </c>
      <c r="D2" s="30" t="s">
        <v>4302</v>
      </c>
      <c r="E2" s="30" t="s">
        <v>4305</v>
      </c>
      <c r="F2" s="30" t="s">
        <v>4306</v>
      </c>
      <c r="H2" s="30" t="s">
        <v>4308</v>
      </c>
      <c r="I2" t="s">
        <v>4304</v>
      </c>
      <c r="J2" t="s">
        <v>4303</v>
      </c>
      <c r="K2" s="30" t="s">
        <v>4309</v>
      </c>
      <c r="L2" t="s">
        <v>4307</v>
      </c>
    </row>
    <row r="3" spans="1:12" ht="27" x14ac:dyDescent="0.15">
      <c r="A3">
        <v>1</v>
      </c>
      <c r="B3" s="20">
        <f>SUMIF('Asset Line A share'!B:B,weekday!A3,'Asset Line A share'!M:M)</f>
        <v>2863.0222200010903</v>
      </c>
      <c r="C3" s="20">
        <f>SUMIF('Asset Line A share'!B:B,weekday!A3,'Asset Line A share'!H:H)</f>
        <v>-23036.1</v>
      </c>
      <c r="D3" s="20">
        <f>SUMIF('Asset Line A share'!B:B,weekday!A3,'Asset Line A share'!I:I)</f>
        <v>9640.77</v>
      </c>
      <c r="E3" s="20">
        <f>SUMIF('Asset Line A share'!B:B,weekday!A3,'Asset Line A share'!G:G)</f>
        <v>-13159.54</v>
      </c>
      <c r="F3" s="20">
        <f>SUMIF('Asset Line A share'!B:B,weekday!A3,'Asset Line A share'!J:J)</f>
        <v>5745.330000000009</v>
      </c>
      <c r="G3" s="20"/>
      <c r="H3" s="20">
        <f ca="1">AVERAGEIF('Asset Line A share'!B:B,weekday!A3,'Asset Line A share'!S:S)</f>
        <v>904412.28294761688</v>
      </c>
      <c r="I3" s="20">
        <f ca="1">AVERAGEIF('Asset Line A share'!B:B,weekday!A3,'Asset Line A share'!O:O)</f>
        <v>209425.73616595744</v>
      </c>
      <c r="J3" s="20">
        <f ca="1">AVERAGEIF('Asset Line A share'!B:B,weekday!A3,'Asset Line A share'!P:P)</f>
        <v>107123.73617021275</v>
      </c>
      <c r="K3" s="20">
        <f ca="1">I3-J3</f>
        <v>102301.99999574469</v>
      </c>
      <c r="L3" s="17" t="s">
        <v>4314</v>
      </c>
    </row>
    <row r="4" spans="1:12" x14ac:dyDescent="0.15">
      <c r="A4">
        <v>2</v>
      </c>
      <c r="B4" s="20">
        <f>SUMIF('Asset Line A share'!B:B,weekday!A4,'Asset Line A share'!M:M)</f>
        <v>212925.04999999888</v>
      </c>
      <c r="C4" s="20">
        <f>SUMIF('Asset Line A share'!B:B,weekday!A4,'Asset Line A share'!H:H)</f>
        <v>56838.38</v>
      </c>
      <c r="D4" s="20">
        <f>SUMIF('Asset Line A share'!B:B,weekday!A4,'Asset Line A share'!I:I)</f>
        <v>-80854.833999999988</v>
      </c>
      <c r="E4" s="20">
        <f>SUMIF('Asset Line A share'!B:B,weekday!A4,'Asset Line A share'!G:G)</f>
        <v>-24664.465000000004</v>
      </c>
      <c r="F4" s="61">
        <f>SUMIF('Asset Line A share'!B:B,weekday!A4,'Asset Line A share'!J:J)</f>
        <v>230018.05000000002</v>
      </c>
      <c r="G4" s="20"/>
      <c r="H4" s="20">
        <f ca="1">AVERAGEIF('Asset Line A share'!B:B,weekday!A4,'Asset Line A share'!S:S)</f>
        <v>935762.04017056583</v>
      </c>
      <c r="I4" s="61">
        <f ca="1">AVERAGEIF('Asset Line A share'!B:B,weekday!A4,'Asset Line A share'!O:O)</f>
        <v>260781.66458333339</v>
      </c>
      <c r="J4" s="20">
        <f ca="1">AVERAGEIF('Asset Line A share'!B:B,weekday!A4,'Asset Line A share'!P:P)</f>
        <v>185628.37499999977</v>
      </c>
      <c r="K4" s="20">
        <f t="shared" ref="K4:K7" ca="1" si="0">I4-J4</f>
        <v>75153.289583333622</v>
      </c>
      <c r="L4" s="17" t="s">
        <v>4310</v>
      </c>
    </row>
    <row r="5" spans="1:12" x14ac:dyDescent="0.15">
      <c r="A5">
        <v>3</v>
      </c>
      <c r="B5" s="20">
        <f>SUMIF('Asset Line A share'!B:B,weekday!A5,'Asset Line A share'!M:M)</f>
        <v>103355.35888888943</v>
      </c>
      <c r="C5" s="20">
        <f>SUMIF('Asset Line A share'!B:B,weekday!A5,'Asset Line A share'!H:H)</f>
        <v>676.68999999999983</v>
      </c>
      <c r="D5" s="20">
        <f>SUMIF('Asset Line A share'!B:B,weekday!A5,'Asset Line A share'!I:I)</f>
        <v>-21958.790000000005</v>
      </c>
      <c r="E5" s="20">
        <f>SUMIF('Asset Line A share'!B:B,weekday!A5,'Asset Line A share'!G:G)</f>
        <v>-21273.600000000002</v>
      </c>
      <c r="F5" s="20">
        <f>SUMIF('Asset Line A share'!B:B,weekday!A5,'Asset Line A share'!J:J)</f>
        <v>111437.5</v>
      </c>
      <c r="G5" s="20"/>
      <c r="H5" s="20">
        <f ca="1">AVERAGEIF('Asset Line A share'!B:B,weekday!A5,'Asset Line A share'!S:S)</f>
        <v>884367.69556374487</v>
      </c>
      <c r="I5" s="20">
        <f ca="1">AVERAGEIF('Asset Line A share'!B:B,weekday!A5,'Asset Line A share'!O:O)</f>
        <v>169709.04800000001</v>
      </c>
      <c r="J5" s="20">
        <f ca="1">AVERAGEIF('Asset Line A share'!B:B,weekday!A5,'Asset Line A share'!P:P)</f>
        <v>243883.92699999799</v>
      </c>
      <c r="K5" s="20">
        <f t="shared" ca="1" si="0"/>
        <v>-74174.878999997978</v>
      </c>
      <c r="L5" s="17" t="s">
        <v>4311</v>
      </c>
    </row>
    <row r="6" spans="1:12" ht="40.5" x14ac:dyDescent="0.15">
      <c r="A6">
        <v>4</v>
      </c>
      <c r="B6" s="20">
        <f>SUMIF('Asset Line A share'!B:B,weekday!A6,'Asset Line A share'!M:M)</f>
        <v>37556.025552221807</v>
      </c>
      <c r="C6" s="20">
        <f>SUMIF('Asset Line A share'!B:B,weekday!A6,'Asset Line A share'!H:H)</f>
        <v>-10017.488560000002</v>
      </c>
      <c r="D6" s="20">
        <f>SUMIF('Asset Line A share'!B:B,weekday!A6,'Asset Line A share'!I:I)</f>
        <v>-8577.9339999999993</v>
      </c>
      <c r="E6" s="20">
        <f>SUMIF('Asset Line A share'!B:B,weekday!A6,'Asset Line A share'!G:G)</f>
        <v>-21753.491040000001</v>
      </c>
      <c r="F6" s="20">
        <f>SUMIF('Asset Line A share'!B:B,weekday!A6,'Asset Line A share'!J:J)</f>
        <v>51035.399999999994</v>
      </c>
      <c r="G6" s="20"/>
      <c r="H6" s="20">
        <f ca="1">AVERAGEIF('Asset Line A share'!B:B,weekday!A6,'Asset Line A share'!S:S)</f>
        <v>950217.9215637889</v>
      </c>
      <c r="I6" s="20">
        <f ca="1">AVERAGEIF('Asset Line A share'!B:B,weekday!A6,'Asset Line A share'!O:O)</f>
        <v>200440.879999964</v>
      </c>
      <c r="J6" s="20">
        <f ca="1">AVERAGEIF('Asset Line A share'!B:B,weekday!A6,'Asset Line A share'!P:P)</f>
        <v>134590.65399992</v>
      </c>
      <c r="K6" s="20">
        <f t="shared" ca="1" si="0"/>
        <v>65850.226000044</v>
      </c>
      <c r="L6" s="17" t="s">
        <v>4312</v>
      </c>
    </row>
    <row r="7" spans="1:12" ht="14.1" x14ac:dyDescent="0.25">
      <c r="A7">
        <v>5</v>
      </c>
      <c r="B7" s="20">
        <f>SUMIF('Asset Line A share'!B:B,weekday!A7,'Asset Line A share'!M:M)</f>
        <v>54842.923338888679</v>
      </c>
      <c r="C7" s="20">
        <f>SUMIF('Asset Line A share'!B:B,weekday!A7,'Asset Line A share'!H:H)</f>
        <v>23844.209999999992</v>
      </c>
      <c r="D7" s="20">
        <f>SUMIF('Asset Line A share'!B:B,weekday!A7,'Asset Line A share'!I:I)</f>
        <v>-14033.179999999989</v>
      </c>
      <c r="E7" s="20">
        <f>SUMIF('Asset Line A share'!B:B,weekday!A7,'Asset Line A share'!G:G)</f>
        <v>9155.1000000000095</v>
      </c>
      <c r="F7" s="20">
        <f>SUMIF('Asset Line A share'!B:B,weekday!A7,'Asset Line A share'!J:J)</f>
        <v>25401.399999999998</v>
      </c>
      <c r="G7" s="20"/>
      <c r="H7" s="20">
        <f ca="1">AVERAGEIF('Asset Line A share'!B:B,weekday!A7,'Asset Line A share'!S:S)</f>
        <v>807629.55129392853</v>
      </c>
      <c r="I7" s="20">
        <f ca="1">AVERAGEIF('Asset Line A share'!B:B,weekday!A7,'Asset Line A share'!O:O)</f>
        <v>136290.50862351959</v>
      </c>
      <c r="J7" s="20">
        <f ca="1">AVERAGEIF('Asset Line A share'!B:B,weekday!A7,'Asset Line A share'!P:P)</f>
        <v>274441.93141173723</v>
      </c>
      <c r="K7" s="20">
        <f t="shared" ca="1" si="0"/>
        <v>-138151.42278821763</v>
      </c>
      <c r="L7" s="17" t="s">
        <v>4313</v>
      </c>
    </row>
    <row r="8" spans="1:12" ht="14.1" x14ac:dyDescent="0.25">
      <c r="K8" s="20"/>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dimension ref="B1:K1304"/>
  <sheetViews>
    <sheetView zoomScaleNormal="100" workbookViewId="0">
      <pane xSplit="2" topLeftCell="C1" activePane="topRight" state="frozen"/>
      <selection pane="topRight"/>
    </sheetView>
  </sheetViews>
  <sheetFormatPr defaultRowHeight="13.5" x14ac:dyDescent="0.15"/>
  <cols>
    <col min="3" max="3" width="9.125" customWidth="1"/>
    <col min="6" max="6" width="18.375" bestFit="1" customWidth="1"/>
    <col min="10" max="11" width="10.5" bestFit="1" customWidth="1"/>
  </cols>
  <sheetData>
    <row r="1" spans="2:11" s="30" customFormat="1" x14ac:dyDescent="0.15">
      <c r="B1" s="30" t="s">
        <v>1325</v>
      </c>
      <c r="C1" s="30" t="s">
        <v>1324</v>
      </c>
      <c r="D1" s="30" t="s">
        <v>1300</v>
      </c>
      <c r="E1" s="30" t="s">
        <v>1301</v>
      </c>
      <c r="F1" s="30" t="s">
        <v>1747</v>
      </c>
    </row>
    <row r="2" spans="2:11" s="30" customFormat="1" hidden="1" x14ac:dyDescent="0.15">
      <c r="B2" s="30" t="s">
        <v>1572</v>
      </c>
      <c r="C2" s="30">
        <f>SUMIF(Stock!G:G,'PnL perstock'!B2,Stock!W:W)</f>
        <v>0</v>
      </c>
      <c r="D2" s="30">
        <f>SUMIFS(Stock!$W:$W,Stock!$G:$G,'PnL perstock'!$B2,Stock!$I:$I,'PnL perstock'!D$1)</f>
        <v>0</v>
      </c>
      <c r="E2" s="30">
        <f>SUMIFS(Stock!$W:$W,Stock!$G:$G,'PnL perstock'!$B2,Stock!$I:$I,'PnL perstock'!E$1)</f>
        <v>0</v>
      </c>
      <c r="F2" s="30" t="s">
        <v>1749</v>
      </c>
      <c r="J2" s="1">
        <v>42736</v>
      </c>
      <c r="K2" s="30">
        <f ca="1">SUMIF(Stock!A:A,'PnL perstock'!J2,Stock!O:O)</f>
        <v>0</v>
      </c>
    </row>
    <row r="3" spans="2:11" hidden="1" x14ac:dyDescent="0.15">
      <c r="B3" s="30" t="s">
        <v>1619</v>
      </c>
      <c r="C3" s="30">
        <f>SUMIF(Stock!G:G,'PnL perstock'!B3,Stock!W:W)</f>
        <v>0</v>
      </c>
      <c r="D3" s="30">
        <f>SUMIFS(Stock!$W:$W,Stock!$G:$G,'PnL perstock'!$B3,Stock!$I:$I,'PnL perstock'!D$1)</f>
        <v>0</v>
      </c>
      <c r="E3" s="30">
        <f>SUMIFS(Stock!$W:$W,Stock!$G:$G,'PnL perstock'!$B3,Stock!$I:$I,'PnL perstock'!E$1)</f>
        <v>0</v>
      </c>
      <c r="F3" s="30" t="s">
        <v>1750</v>
      </c>
      <c r="J3" s="1">
        <f>+J2+1</f>
        <v>42737</v>
      </c>
      <c r="K3" s="30">
        <f ca="1">SUMIF(Stock!A:A,'PnL perstock'!J3,Stock!O:O)</f>
        <v>0</v>
      </c>
    </row>
    <row r="4" spans="2:11" x14ac:dyDescent="0.15">
      <c r="B4" s="30" t="s">
        <v>1603</v>
      </c>
      <c r="C4" s="30">
        <f>SUMIF(Stock!G:G,'PnL perstock'!B4,Stock!W:W)</f>
        <v>0</v>
      </c>
      <c r="D4" s="30">
        <f>SUMIFS(Stock!$W:$W,Stock!$G:$G,'PnL perstock'!$B4,Stock!$I:$I,'PnL perstock'!D$1)</f>
        <v>0</v>
      </c>
      <c r="E4" s="30">
        <f>SUMIFS(Stock!$W:$W,Stock!$G:$G,'PnL perstock'!$B4,Stock!$I:$I,'PnL perstock'!E$1)</f>
        <v>0</v>
      </c>
      <c r="F4" s="30"/>
      <c r="J4" s="1">
        <f t="shared" ref="J4:J67" si="0">+J3+1</f>
        <v>42738</v>
      </c>
      <c r="K4" s="20">
        <f ca="1">SUMIF(Stock!A:A,'PnL perstock'!J4,Stock!O:O)</f>
        <v>38642</v>
      </c>
    </row>
    <row r="5" spans="2:11" x14ac:dyDescent="0.15">
      <c r="B5" s="30" t="s">
        <v>1557</v>
      </c>
      <c r="C5" s="30">
        <f>SUMIF(Stock!G:G,'PnL perstock'!B5,Stock!W:W)</f>
        <v>0</v>
      </c>
      <c r="D5" s="30">
        <f>SUMIFS(Stock!$W:$W,Stock!$G:$G,'PnL perstock'!$B5,Stock!$I:$I,'PnL perstock'!D$1)</f>
        <v>0</v>
      </c>
      <c r="E5" s="30">
        <f>SUMIFS(Stock!$W:$W,Stock!$G:$G,'PnL perstock'!$B5,Stock!$I:$I,'PnL perstock'!E$1)</f>
        <v>0</v>
      </c>
      <c r="F5" s="30"/>
      <c r="J5" s="1">
        <f t="shared" si="0"/>
        <v>42739</v>
      </c>
      <c r="K5" s="20">
        <f ca="1">SUMIF(Stock!A:A,'PnL perstock'!J5,Stock!O:O)</f>
        <v>141760</v>
      </c>
    </row>
    <row r="6" spans="2:11" x14ac:dyDescent="0.15">
      <c r="B6" s="30" t="s">
        <v>1530</v>
      </c>
      <c r="C6" s="30">
        <f>SUMIF(Stock!G:G,'PnL perstock'!B6,Stock!W:W)</f>
        <v>0</v>
      </c>
      <c r="D6" s="30">
        <f>SUMIFS(Stock!$W:$W,Stock!$G:$G,'PnL perstock'!$B6,Stock!$I:$I,'PnL perstock'!D$1)</f>
        <v>0</v>
      </c>
      <c r="E6" s="30">
        <f>SUMIFS(Stock!$W:$W,Stock!$G:$G,'PnL perstock'!$B6,Stock!$I:$I,'PnL perstock'!E$1)</f>
        <v>0</v>
      </c>
      <c r="F6" s="30"/>
      <c r="J6" s="1">
        <f t="shared" si="0"/>
        <v>42740</v>
      </c>
      <c r="K6" s="20">
        <f ca="1">SUMIF(Stock!A:A,'PnL perstock'!J6,Stock!O:O)</f>
        <v>178920</v>
      </c>
    </row>
    <row r="7" spans="2:11" x14ac:dyDescent="0.15">
      <c r="B7" s="30" t="s">
        <v>1632</v>
      </c>
      <c r="C7" s="30">
        <f>SUMIF(Stock!G:G,'PnL perstock'!B7,Stock!W:W)</f>
        <v>0</v>
      </c>
      <c r="D7" s="30">
        <f>SUMIFS(Stock!$W:$W,Stock!$G:$G,'PnL perstock'!$B7,Stock!$I:$I,'PnL perstock'!D$1)</f>
        <v>0</v>
      </c>
      <c r="E7" s="30">
        <f>SUMIFS(Stock!$W:$W,Stock!$G:$G,'PnL perstock'!$B7,Stock!$I:$I,'PnL perstock'!E$1)</f>
        <v>0</v>
      </c>
      <c r="F7" s="30"/>
      <c r="J7" s="1">
        <f t="shared" si="0"/>
        <v>42741</v>
      </c>
      <c r="K7" s="20">
        <f ca="1">SUMIF(Stock!A:A,'PnL perstock'!J7,Stock!O:O)</f>
        <v>304090</v>
      </c>
    </row>
    <row r="8" spans="2:11" hidden="1" x14ac:dyDescent="0.15">
      <c r="B8" s="30" t="s">
        <v>1702</v>
      </c>
      <c r="C8" s="30">
        <f>SUMIF(Stock!G:G,'PnL perstock'!B8,Stock!W:W)</f>
        <v>0</v>
      </c>
      <c r="D8" s="30">
        <f>SUMIFS(Stock!$W:$W,Stock!$G:$G,'PnL perstock'!$B8,Stock!$I:$I,'PnL perstock'!D$1)</f>
        <v>0</v>
      </c>
      <c r="E8" s="30">
        <f>SUMIFS(Stock!$W:$W,Stock!$G:$G,'PnL perstock'!$B8,Stock!$I:$I,'PnL perstock'!E$1)</f>
        <v>0</v>
      </c>
      <c r="F8" s="30"/>
      <c r="J8" s="1">
        <f t="shared" si="0"/>
        <v>42742</v>
      </c>
      <c r="K8" s="30">
        <f ca="1">SUMIF(Stock!A:A,'PnL perstock'!J8,Stock!O:O)</f>
        <v>0</v>
      </c>
    </row>
    <row r="9" spans="2:11" hidden="1" x14ac:dyDescent="0.15">
      <c r="B9" s="30" t="s">
        <v>1554</v>
      </c>
      <c r="C9" s="30">
        <f>SUMIF(Stock!G:G,'PnL perstock'!B9,Stock!W:W)</f>
        <v>0</v>
      </c>
      <c r="D9" s="30">
        <f>SUMIFS(Stock!$W:$W,Stock!$G:$G,'PnL perstock'!$B9,Stock!$I:$I,'PnL perstock'!D$1)</f>
        <v>0</v>
      </c>
      <c r="E9" s="30">
        <f>SUMIFS(Stock!$W:$W,Stock!$G:$G,'PnL perstock'!$B9,Stock!$I:$I,'PnL perstock'!E$1)</f>
        <v>0</v>
      </c>
      <c r="F9" s="30"/>
      <c r="J9" s="1">
        <f t="shared" si="0"/>
        <v>42743</v>
      </c>
      <c r="K9" s="30">
        <f ca="1">SUMIF(Stock!A:A,'PnL perstock'!J9,Stock!O:O)</f>
        <v>0</v>
      </c>
    </row>
    <row r="10" spans="2:11" x14ac:dyDescent="0.15">
      <c r="B10" s="30" t="s">
        <v>1570</v>
      </c>
      <c r="C10" s="30">
        <f>SUMIF(Stock!G:G,'PnL perstock'!B10,Stock!W:W)</f>
        <v>0</v>
      </c>
      <c r="D10" s="30">
        <f>SUMIFS(Stock!$W:$W,Stock!$G:$G,'PnL perstock'!$B10,Stock!$I:$I,'PnL perstock'!D$1)</f>
        <v>0</v>
      </c>
      <c r="E10" s="30">
        <f>SUMIFS(Stock!$W:$W,Stock!$G:$G,'PnL perstock'!$B10,Stock!$I:$I,'PnL perstock'!E$1)</f>
        <v>0</v>
      </c>
      <c r="F10" s="30"/>
      <c r="J10" s="1">
        <f t="shared" si="0"/>
        <v>42744</v>
      </c>
      <c r="K10" s="20">
        <f ca="1">SUMIF(Stock!A:A,'PnL perstock'!J10,Stock!O:O)</f>
        <v>564210</v>
      </c>
    </row>
    <row r="11" spans="2:11" x14ac:dyDescent="0.15">
      <c r="B11" s="30" t="s">
        <v>1606</v>
      </c>
      <c r="C11" s="30">
        <f>SUMIF(Stock!G:G,'PnL perstock'!B11,Stock!W:W)</f>
        <v>0</v>
      </c>
      <c r="D11" s="30">
        <f>SUMIFS(Stock!$W:$W,Stock!$G:$G,'PnL perstock'!$B11,Stock!$I:$I,'PnL perstock'!D$1)</f>
        <v>0</v>
      </c>
      <c r="E11" s="30">
        <f>SUMIFS(Stock!$W:$W,Stock!$G:$G,'PnL perstock'!$B11,Stock!$I:$I,'PnL perstock'!E$1)</f>
        <v>0</v>
      </c>
      <c r="F11" s="30"/>
      <c r="J11" s="1">
        <f t="shared" si="0"/>
        <v>42745</v>
      </c>
      <c r="K11" s="20">
        <f ca="1">SUMIF(Stock!A:A,'PnL perstock'!J11,Stock!O:O)</f>
        <v>280940</v>
      </c>
    </row>
    <row r="12" spans="2:11" hidden="1" x14ac:dyDescent="0.15">
      <c r="B12" s="30" t="s">
        <v>1646</v>
      </c>
      <c r="C12" s="30">
        <f>SUMIF(Stock!G:G,'PnL perstock'!B12,Stock!W:W)</f>
        <v>0</v>
      </c>
      <c r="D12" s="30">
        <f>SUMIFS(Stock!$W:$W,Stock!$G:$G,'PnL perstock'!$B12,Stock!$I:$I,'PnL perstock'!D$1)</f>
        <v>0</v>
      </c>
      <c r="E12" s="30">
        <f>SUMIFS(Stock!$W:$W,Stock!$G:$G,'PnL perstock'!$B12,Stock!$I:$I,'PnL perstock'!E$1)</f>
        <v>0</v>
      </c>
      <c r="F12" s="30"/>
      <c r="J12" s="1">
        <f t="shared" si="0"/>
        <v>42746</v>
      </c>
      <c r="K12" s="30">
        <f ca="1">SUMIF(Stock!A:A,'PnL perstock'!J12,Stock!O:O)</f>
        <v>0</v>
      </c>
    </row>
    <row r="13" spans="2:11" x14ac:dyDescent="0.15">
      <c r="B13" s="30" t="s">
        <v>1712</v>
      </c>
      <c r="C13" s="30">
        <f>SUMIF(Stock!G:G,'PnL perstock'!B13,Stock!W:W)</f>
        <v>0</v>
      </c>
      <c r="D13" s="30">
        <f>SUMIFS(Stock!$W:$W,Stock!$G:$G,'PnL perstock'!$B13,Stock!$I:$I,'PnL perstock'!D$1)</f>
        <v>0</v>
      </c>
      <c r="E13" s="30">
        <f>SUMIFS(Stock!$W:$W,Stock!$G:$G,'PnL perstock'!$B13,Stock!$I:$I,'PnL perstock'!E$1)</f>
        <v>0</v>
      </c>
      <c r="F13" s="30"/>
      <c r="J13" s="1">
        <f t="shared" si="0"/>
        <v>42747</v>
      </c>
      <c r="K13" s="20">
        <f ca="1">SUMIF(Stock!A:A,'PnL perstock'!J13,Stock!O:O)</f>
        <v>864970</v>
      </c>
    </row>
    <row r="14" spans="2:11" x14ac:dyDescent="0.15">
      <c r="B14" s="30" t="s">
        <v>1549</v>
      </c>
      <c r="C14" s="30">
        <f>SUMIF(Stock!G:G,'PnL perstock'!B14,Stock!W:W)</f>
        <v>0</v>
      </c>
      <c r="D14" s="30">
        <f>SUMIFS(Stock!$W:$W,Stock!$G:$G,'PnL perstock'!$B14,Stock!$I:$I,'PnL perstock'!D$1)</f>
        <v>0</v>
      </c>
      <c r="E14" s="30">
        <f>SUMIFS(Stock!$W:$W,Stock!$G:$G,'PnL perstock'!$B14,Stock!$I:$I,'PnL perstock'!E$1)</f>
        <v>0</v>
      </c>
      <c r="F14" s="30"/>
      <c r="J14" s="1">
        <f t="shared" si="0"/>
        <v>42748</v>
      </c>
      <c r="K14" s="20">
        <f ca="1">SUMIF(Stock!A:A,'PnL perstock'!J14,Stock!O:O)</f>
        <v>842270</v>
      </c>
    </row>
    <row r="15" spans="2:11" hidden="1" x14ac:dyDescent="0.15">
      <c r="B15" s="30" t="s">
        <v>1679</v>
      </c>
      <c r="C15" s="30">
        <f>SUMIF(Stock!G:G,'PnL perstock'!B15,Stock!W:W)</f>
        <v>0</v>
      </c>
      <c r="D15" s="30">
        <f>SUMIFS(Stock!$W:$W,Stock!$G:$G,'PnL perstock'!$B15,Stock!$I:$I,'PnL perstock'!D$1)</f>
        <v>0</v>
      </c>
      <c r="E15" s="30">
        <f>SUMIFS(Stock!$W:$W,Stock!$G:$G,'PnL perstock'!$B15,Stock!$I:$I,'PnL perstock'!E$1)</f>
        <v>0</v>
      </c>
      <c r="F15" s="30"/>
      <c r="J15" s="1">
        <f t="shared" si="0"/>
        <v>42749</v>
      </c>
      <c r="K15" s="30">
        <f ca="1">SUMIF(Stock!A:A,'PnL perstock'!J15,Stock!O:O)</f>
        <v>0</v>
      </c>
    </row>
    <row r="16" spans="2:11" hidden="1" x14ac:dyDescent="0.15">
      <c r="B16" s="30" t="s">
        <v>1636</v>
      </c>
      <c r="C16" s="30">
        <f>SUMIF(Stock!G:G,'PnL perstock'!B16,Stock!W:W)</f>
        <v>0</v>
      </c>
      <c r="D16" s="30">
        <f>SUMIFS(Stock!$W:$W,Stock!$G:$G,'PnL perstock'!$B16,Stock!$I:$I,'PnL perstock'!D$1)</f>
        <v>0</v>
      </c>
      <c r="E16" s="30">
        <f>SUMIFS(Stock!$W:$W,Stock!$G:$G,'PnL perstock'!$B16,Stock!$I:$I,'PnL perstock'!E$1)</f>
        <v>0</v>
      </c>
      <c r="F16" s="30"/>
      <c r="J16" s="1">
        <f t="shared" si="0"/>
        <v>42750</v>
      </c>
      <c r="K16" s="30">
        <f ca="1">SUMIF(Stock!A:A,'PnL perstock'!J16,Stock!O:O)</f>
        <v>0</v>
      </c>
    </row>
    <row r="17" spans="2:11" hidden="1" x14ac:dyDescent="0.15">
      <c r="B17" s="30" t="s">
        <v>1671</v>
      </c>
      <c r="C17" s="30">
        <f>SUMIF(Stock!G:G,'PnL perstock'!B17,Stock!W:W)</f>
        <v>0</v>
      </c>
      <c r="D17" s="30">
        <f>SUMIFS(Stock!$W:$W,Stock!$G:$G,'PnL perstock'!$B17,Stock!$I:$I,'PnL perstock'!D$1)</f>
        <v>0</v>
      </c>
      <c r="E17" s="30">
        <f>SUMIFS(Stock!$W:$W,Stock!$G:$G,'PnL perstock'!$B17,Stock!$I:$I,'PnL perstock'!E$1)</f>
        <v>0</v>
      </c>
      <c r="F17" s="30"/>
      <c r="J17" s="1">
        <f t="shared" si="0"/>
        <v>42751</v>
      </c>
      <c r="K17" s="30">
        <f ca="1">SUMIF(Stock!A:A,'PnL perstock'!J17,Stock!O:O)</f>
        <v>0</v>
      </c>
    </row>
    <row r="18" spans="2:11" hidden="1" x14ac:dyDescent="0.15">
      <c r="B18" s="30" t="s">
        <v>1718</v>
      </c>
      <c r="C18" s="30">
        <f>SUMIF(Stock!G:G,'PnL perstock'!B18,Stock!W:W)</f>
        <v>0</v>
      </c>
      <c r="D18" s="30">
        <f>SUMIFS(Stock!$W:$W,Stock!$G:$G,'PnL perstock'!$B18,Stock!$I:$I,'PnL perstock'!D$1)</f>
        <v>0</v>
      </c>
      <c r="E18" s="30">
        <f>SUMIFS(Stock!$W:$W,Stock!$G:$G,'PnL perstock'!$B18,Stock!$I:$I,'PnL perstock'!E$1)</f>
        <v>0</v>
      </c>
      <c r="F18" s="30"/>
      <c r="J18" s="1">
        <f t="shared" si="0"/>
        <v>42752</v>
      </c>
      <c r="K18" s="30">
        <f ca="1">SUMIF(Stock!A:A,'PnL perstock'!J18,Stock!O:O)</f>
        <v>0</v>
      </c>
    </row>
    <row r="19" spans="2:11" hidden="1" x14ac:dyDescent="0.15">
      <c r="B19" s="30" t="s">
        <v>1578</v>
      </c>
      <c r="C19" s="30">
        <f>SUMIF(Stock!G:G,'PnL perstock'!B19,Stock!W:W)</f>
        <v>0</v>
      </c>
      <c r="D19" s="30">
        <f>SUMIFS(Stock!$W:$W,Stock!$G:$G,'PnL perstock'!$B19,Stock!$I:$I,'PnL perstock'!D$1)</f>
        <v>0</v>
      </c>
      <c r="E19" s="30">
        <f>SUMIFS(Stock!$W:$W,Stock!$G:$G,'PnL perstock'!$B19,Stock!$I:$I,'PnL perstock'!E$1)</f>
        <v>0</v>
      </c>
      <c r="F19" s="30"/>
      <c r="J19" s="1">
        <f t="shared" si="0"/>
        <v>42753</v>
      </c>
      <c r="K19" s="30">
        <f ca="1">SUMIF(Stock!A:A,'PnL perstock'!J19,Stock!O:O)</f>
        <v>0</v>
      </c>
    </row>
    <row r="20" spans="2:11" x14ac:dyDescent="0.15">
      <c r="B20" s="30" t="s">
        <v>1723</v>
      </c>
      <c r="C20" s="30">
        <f>SUMIF(Stock!G:G,'PnL perstock'!B20,Stock!W:W)</f>
        <v>0</v>
      </c>
      <c r="D20" s="30">
        <f>SUMIFS(Stock!$W:$W,Stock!$G:$G,'PnL perstock'!$B20,Stock!$I:$I,'PnL perstock'!D$1)</f>
        <v>0</v>
      </c>
      <c r="E20" s="30">
        <f>SUMIFS(Stock!$W:$W,Stock!$G:$G,'PnL perstock'!$B20,Stock!$I:$I,'PnL perstock'!E$1)</f>
        <v>0</v>
      </c>
      <c r="F20" s="30"/>
      <c r="J20" s="1">
        <f t="shared" si="0"/>
        <v>42754</v>
      </c>
      <c r="K20" s="20">
        <f ca="1">SUMIF(Stock!A:A,'PnL perstock'!J20,Stock!O:O)</f>
        <v>16274.999999999998</v>
      </c>
    </row>
    <row r="21" spans="2:11" x14ac:dyDescent="0.15">
      <c r="B21" s="30" t="s">
        <v>1630</v>
      </c>
      <c r="C21" s="30">
        <f>SUMIF(Stock!G:G,'PnL perstock'!B21,Stock!W:W)</f>
        <v>0</v>
      </c>
      <c r="D21" s="30">
        <f>SUMIFS(Stock!$W:$W,Stock!$G:$G,'PnL perstock'!$B21,Stock!$I:$I,'PnL perstock'!D$1)</f>
        <v>0</v>
      </c>
      <c r="E21" s="30">
        <f>SUMIFS(Stock!$W:$W,Stock!$G:$G,'PnL perstock'!$B21,Stock!$I:$I,'PnL perstock'!E$1)</f>
        <v>0</v>
      </c>
      <c r="F21" s="30"/>
      <c r="J21" s="1">
        <f t="shared" si="0"/>
        <v>42755</v>
      </c>
      <c r="K21" s="20">
        <f ca="1">SUMIF(Stock!A:A,'PnL perstock'!J21,Stock!O:O)</f>
        <v>27350</v>
      </c>
    </row>
    <row r="22" spans="2:11" hidden="1" x14ac:dyDescent="0.15">
      <c r="B22" s="30" t="s">
        <v>1637</v>
      </c>
      <c r="C22" s="30">
        <f>SUMIF(Stock!G:G,'PnL perstock'!B22,Stock!W:W)</f>
        <v>0</v>
      </c>
      <c r="D22" s="30">
        <f>SUMIFS(Stock!$W:$W,Stock!$G:$G,'PnL perstock'!$B22,Stock!$I:$I,'PnL perstock'!D$1)</f>
        <v>0</v>
      </c>
      <c r="E22" s="30">
        <f>SUMIFS(Stock!$W:$W,Stock!$G:$G,'PnL perstock'!$B22,Stock!$I:$I,'PnL perstock'!E$1)</f>
        <v>0</v>
      </c>
      <c r="F22" s="30"/>
      <c r="J22" s="1">
        <f t="shared" si="0"/>
        <v>42756</v>
      </c>
      <c r="K22" s="30">
        <f ca="1">SUMIF(Stock!A:A,'PnL perstock'!J22,Stock!O:O)</f>
        <v>0</v>
      </c>
    </row>
    <row r="23" spans="2:11" hidden="1" x14ac:dyDescent="0.15">
      <c r="B23" s="30" t="s">
        <v>1685</v>
      </c>
      <c r="C23" s="30">
        <f>SUMIF(Stock!G:G,'PnL perstock'!B23,Stock!W:W)</f>
        <v>0</v>
      </c>
      <c r="D23" s="30">
        <f>SUMIFS(Stock!$W:$W,Stock!$G:$G,'PnL perstock'!$B23,Stock!$I:$I,'PnL perstock'!D$1)</f>
        <v>0</v>
      </c>
      <c r="E23" s="30">
        <f>SUMIFS(Stock!$W:$W,Stock!$G:$G,'PnL perstock'!$B23,Stock!$I:$I,'PnL perstock'!E$1)</f>
        <v>0</v>
      </c>
      <c r="F23" s="30"/>
      <c r="J23" s="1">
        <f t="shared" si="0"/>
        <v>42757</v>
      </c>
      <c r="K23" s="30">
        <f ca="1">SUMIF(Stock!A:A,'PnL perstock'!J23,Stock!O:O)</f>
        <v>0</v>
      </c>
    </row>
    <row r="24" spans="2:11" x14ac:dyDescent="0.15">
      <c r="B24" s="30" t="s">
        <v>1677</v>
      </c>
      <c r="C24" s="30">
        <f>SUMIF(Stock!G:G,'PnL perstock'!B24,Stock!W:W)</f>
        <v>0</v>
      </c>
      <c r="D24" s="30">
        <f>SUMIFS(Stock!$W:$W,Stock!$G:$G,'PnL perstock'!$B24,Stock!$I:$I,'PnL perstock'!D$1)</f>
        <v>0</v>
      </c>
      <c r="E24" s="30">
        <f>SUMIFS(Stock!$W:$W,Stock!$G:$G,'PnL perstock'!$B24,Stock!$I:$I,'PnL perstock'!E$1)</f>
        <v>0</v>
      </c>
      <c r="F24" s="30"/>
      <c r="J24" s="1">
        <f t="shared" si="0"/>
        <v>42758</v>
      </c>
      <c r="K24" s="20">
        <f ca="1">SUMIF(Stock!A:A,'PnL perstock'!J24,Stock!O:O)</f>
        <v>362114</v>
      </c>
    </row>
    <row r="25" spans="2:11" x14ac:dyDescent="0.15">
      <c r="B25" s="30" t="s">
        <v>1689</v>
      </c>
      <c r="C25" s="30">
        <f>SUMIF(Stock!G:G,'PnL perstock'!B25,Stock!W:W)</f>
        <v>0</v>
      </c>
      <c r="D25" s="30">
        <f>SUMIFS(Stock!$W:$W,Stock!$G:$G,'PnL perstock'!$B25,Stock!$I:$I,'PnL perstock'!D$1)</f>
        <v>0</v>
      </c>
      <c r="E25" s="30">
        <f>SUMIFS(Stock!$W:$W,Stock!$G:$G,'PnL perstock'!$B25,Stock!$I:$I,'PnL perstock'!E$1)</f>
        <v>0</v>
      </c>
      <c r="F25" s="30"/>
      <c r="J25" s="1">
        <f t="shared" si="0"/>
        <v>42759</v>
      </c>
      <c r="K25" s="20">
        <f ca="1">SUMIF(Stock!A:A,'PnL perstock'!J25,Stock!O:O)</f>
        <v>438928</v>
      </c>
    </row>
    <row r="26" spans="2:11" x14ac:dyDescent="0.15">
      <c r="B26" s="30" t="s">
        <v>1623</v>
      </c>
      <c r="C26" s="30">
        <f>SUMIF(Stock!G:G,'PnL perstock'!B26,Stock!W:W)</f>
        <v>0</v>
      </c>
      <c r="D26" s="30">
        <f>SUMIFS(Stock!$W:$W,Stock!$G:$G,'PnL perstock'!$B26,Stock!$I:$I,'PnL perstock'!D$1)</f>
        <v>0</v>
      </c>
      <c r="E26" s="30">
        <f>SUMIFS(Stock!$W:$W,Stock!$G:$G,'PnL perstock'!$B26,Stock!$I:$I,'PnL perstock'!E$1)</f>
        <v>0</v>
      </c>
      <c r="F26" s="30"/>
      <c r="J26" s="1">
        <f t="shared" si="0"/>
        <v>42760</v>
      </c>
      <c r="K26" s="20">
        <f ca="1">SUMIF(Stock!A:A,'PnL perstock'!J26,Stock!O:O)</f>
        <v>437174</v>
      </c>
    </row>
    <row r="27" spans="2:11" x14ac:dyDescent="0.15">
      <c r="B27" s="30" t="s">
        <v>1656</v>
      </c>
      <c r="C27" s="30">
        <f>SUMIF(Stock!G:G,'PnL perstock'!B27,Stock!W:W)</f>
        <v>0</v>
      </c>
      <c r="D27" s="30">
        <f>SUMIFS(Stock!$W:$W,Stock!$G:$G,'PnL perstock'!$B27,Stock!$I:$I,'PnL perstock'!D$1)</f>
        <v>0</v>
      </c>
      <c r="E27" s="30">
        <f>SUMIFS(Stock!$W:$W,Stock!$G:$G,'PnL perstock'!$B27,Stock!$I:$I,'PnL perstock'!E$1)</f>
        <v>0</v>
      </c>
      <c r="F27" s="30"/>
      <c r="J27" s="1">
        <f t="shared" si="0"/>
        <v>42761</v>
      </c>
      <c r="K27" s="20">
        <f ca="1">SUMIF(Stock!A:A,'PnL perstock'!J27,Stock!O:O)</f>
        <v>82754</v>
      </c>
    </row>
    <row r="28" spans="2:11" hidden="1" x14ac:dyDescent="0.15">
      <c r="B28" s="30" t="s">
        <v>1641</v>
      </c>
      <c r="C28" s="30">
        <f>SUMIF(Stock!G:G,'PnL perstock'!B28,Stock!W:W)</f>
        <v>0</v>
      </c>
      <c r="D28" s="30">
        <f>SUMIFS(Stock!$W:$W,Stock!$G:$G,'PnL perstock'!$B28,Stock!$I:$I,'PnL perstock'!D$1)</f>
        <v>0</v>
      </c>
      <c r="E28" s="30">
        <f>SUMIFS(Stock!$W:$W,Stock!$G:$G,'PnL perstock'!$B28,Stock!$I:$I,'PnL perstock'!E$1)</f>
        <v>0</v>
      </c>
      <c r="F28" s="30"/>
      <c r="J28" s="1">
        <f t="shared" si="0"/>
        <v>42762</v>
      </c>
      <c r="K28" s="30">
        <f ca="1">SUMIF(Stock!A:A,'PnL perstock'!J28,Stock!O:O)</f>
        <v>0</v>
      </c>
    </row>
    <row r="29" spans="2:11" hidden="1" x14ac:dyDescent="0.15">
      <c r="B29" s="30" t="s">
        <v>1722</v>
      </c>
      <c r="C29" s="30">
        <f>SUMIF(Stock!G:G,'PnL perstock'!B29,Stock!W:W)</f>
        <v>0</v>
      </c>
      <c r="D29" s="30">
        <f>SUMIFS(Stock!$W:$W,Stock!$G:$G,'PnL perstock'!$B29,Stock!$I:$I,'PnL perstock'!D$1)</f>
        <v>0</v>
      </c>
      <c r="E29" s="30">
        <f>SUMIFS(Stock!$W:$W,Stock!$G:$G,'PnL perstock'!$B29,Stock!$I:$I,'PnL perstock'!E$1)</f>
        <v>0</v>
      </c>
      <c r="F29" s="30"/>
      <c r="J29" s="1">
        <f t="shared" si="0"/>
        <v>42763</v>
      </c>
      <c r="K29" s="30">
        <f ca="1">SUMIF(Stock!A:A,'PnL perstock'!J29,Stock!O:O)</f>
        <v>0</v>
      </c>
    </row>
    <row r="30" spans="2:11" hidden="1" x14ac:dyDescent="0.15">
      <c r="B30" s="30" t="s">
        <v>1672</v>
      </c>
      <c r="C30" s="30">
        <f>SUMIF(Stock!G:G,'PnL perstock'!B30,Stock!W:W)</f>
        <v>0</v>
      </c>
      <c r="D30" s="30">
        <f>SUMIFS(Stock!$W:$W,Stock!$G:$G,'PnL perstock'!$B30,Stock!$I:$I,'PnL perstock'!D$1)</f>
        <v>0</v>
      </c>
      <c r="E30" s="30">
        <f>SUMIFS(Stock!$W:$W,Stock!$G:$G,'PnL perstock'!$B30,Stock!$I:$I,'PnL perstock'!E$1)</f>
        <v>0</v>
      </c>
      <c r="F30" s="30"/>
      <c r="J30" s="1">
        <f t="shared" si="0"/>
        <v>42764</v>
      </c>
      <c r="K30" s="30">
        <f ca="1">SUMIF(Stock!A:A,'PnL perstock'!J30,Stock!O:O)</f>
        <v>0</v>
      </c>
    </row>
    <row r="31" spans="2:11" hidden="1" x14ac:dyDescent="0.15">
      <c r="B31" s="30" t="s">
        <v>1582</v>
      </c>
      <c r="C31" s="30">
        <f>SUMIF(Stock!G:G,'PnL perstock'!B31,Stock!W:W)</f>
        <v>0</v>
      </c>
      <c r="D31" s="30">
        <f>SUMIFS(Stock!$W:$W,Stock!$G:$G,'PnL perstock'!$B31,Stock!$I:$I,'PnL perstock'!D$1)</f>
        <v>0</v>
      </c>
      <c r="E31" s="30">
        <f>SUMIFS(Stock!$W:$W,Stock!$G:$G,'PnL perstock'!$B31,Stock!$I:$I,'PnL perstock'!E$1)</f>
        <v>0</v>
      </c>
      <c r="F31" s="30"/>
      <c r="J31" s="1">
        <f t="shared" si="0"/>
        <v>42765</v>
      </c>
      <c r="K31" s="30">
        <f ca="1">SUMIF(Stock!A:A,'PnL perstock'!J31,Stock!O:O)</f>
        <v>0</v>
      </c>
    </row>
    <row r="32" spans="2:11" hidden="1" x14ac:dyDescent="0.15">
      <c r="B32" s="30" t="s">
        <v>1545</v>
      </c>
      <c r="C32" s="30">
        <f>SUMIF(Stock!G:G,'PnL perstock'!B32,Stock!W:W)</f>
        <v>0</v>
      </c>
      <c r="D32" s="30">
        <f>SUMIFS(Stock!$W:$W,Stock!$G:$G,'PnL perstock'!$B32,Stock!$I:$I,'PnL perstock'!D$1)</f>
        <v>0</v>
      </c>
      <c r="E32" s="30">
        <f>SUMIFS(Stock!$W:$W,Stock!$G:$G,'PnL perstock'!$B32,Stock!$I:$I,'PnL perstock'!E$1)</f>
        <v>0</v>
      </c>
      <c r="F32" s="30"/>
      <c r="J32" s="1">
        <f t="shared" si="0"/>
        <v>42766</v>
      </c>
      <c r="K32" s="30">
        <f ca="1">SUMIF(Stock!A:A,'PnL perstock'!J32,Stock!O:O)</f>
        <v>0</v>
      </c>
    </row>
    <row r="33" spans="2:11" hidden="1" x14ac:dyDescent="0.15">
      <c r="B33" s="30" t="s">
        <v>1565</v>
      </c>
      <c r="C33" s="30">
        <f>SUMIF(Stock!G:G,'PnL perstock'!B33,Stock!W:W)</f>
        <v>0</v>
      </c>
      <c r="D33" s="30">
        <f>SUMIFS(Stock!$W:$W,Stock!$G:$G,'PnL perstock'!$B33,Stock!$I:$I,'PnL perstock'!D$1)</f>
        <v>0</v>
      </c>
      <c r="E33" s="30">
        <f>SUMIFS(Stock!$W:$W,Stock!$G:$G,'PnL perstock'!$B33,Stock!$I:$I,'PnL perstock'!E$1)</f>
        <v>0</v>
      </c>
      <c r="F33" s="30"/>
      <c r="J33" s="1">
        <f t="shared" si="0"/>
        <v>42767</v>
      </c>
      <c r="K33" s="30">
        <f ca="1">SUMIF(Stock!A:A,'PnL perstock'!J33,Stock!O:O)</f>
        <v>0</v>
      </c>
    </row>
    <row r="34" spans="2:11" hidden="1" x14ac:dyDescent="0.15">
      <c r="B34" s="30" t="s">
        <v>1728</v>
      </c>
      <c r="C34" s="30">
        <f>SUMIF(Stock!G:G,'PnL perstock'!B34,Stock!W:W)</f>
        <v>0</v>
      </c>
      <c r="D34" s="30">
        <f>SUMIFS(Stock!$W:$W,Stock!$G:$G,'PnL perstock'!$B34,Stock!$I:$I,'PnL perstock'!D$1)</f>
        <v>0</v>
      </c>
      <c r="E34" s="30">
        <f>SUMIFS(Stock!$W:$W,Stock!$G:$G,'PnL perstock'!$B34,Stock!$I:$I,'PnL perstock'!E$1)</f>
        <v>0</v>
      </c>
      <c r="F34" s="30"/>
      <c r="J34" s="1">
        <f t="shared" si="0"/>
        <v>42768</v>
      </c>
      <c r="K34" s="30">
        <f ca="1">SUMIF(Stock!A:A,'PnL perstock'!J34,Stock!O:O)</f>
        <v>0</v>
      </c>
    </row>
    <row r="35" spans="2:11" x14ac:dyDescent="0.15">
      <c r="B35" s="30" t="s">
        <v>1669</v>
      </c>
      <c r="C35" s="30">
        <f>SUMIF(Stock!G:G,'PnL perstock'!B35,Stock!W:W)</f>
        <v>0</v>
      </c>
      <c r="D35" s="30">
        <f>SUMIFS(Stock!$W:$W,Stock!$G:$G,'PnL perstock'!$B35,Stock!$I:$I,'PnL perstock'!D$1)</f>
        <v>0</v>
      </c>
      <c r="E35" s="30">
        <f>SUMIFS(Stock!$W:$W,Stock!$G:$G,'PnL perstock'!$B35,Stock!$I:$I,'PnL perstock'!E$1)</f>
        <v>0</v>
      </c>
      <c r="F35" s="30"/>
      <c r="J35" s="1">
        <f t="shared" si="0"/>
        <v>42769</v>
      </c>
      <c r="K35" s="20">
        <f ca="1">SUMIF(Stock!A:A,'PnL perstock'!J35,Stock!O:O)</f>
        <v>170775</v>
      </c>
    </row>
    <row r="36" spans="2:11" hidden="1" x14ac:dyDescent="0.15">
      <c r="B36" s="30" t="s">
        <v>1585</v>
      </c>
      <c r="C36" s="30">
        <f>SUMIF(Stock!G:G,'PnL perstock'!B36,Stock!W:W)</f>
        <v>0</v>
      </c>
      <c r="D36" s="30">
        <f>SUMIFS(Stock!$W:$W,Stock!$G:$G,'PnL perstock'!$B36,Stock!$I:$I,'PnL perstock'!D$1)</f>
        <v>0</v>
      </c>
      <c r="E36" s="30">
        <f>SUMIFS(Stock!$W:$W,Stock!$G:$G,'PnL perstock'!$B36,Stock!$I:$I,'PnL perstock'!E$1)</f>
        <v>0</v>
      </c>
      <c r="F36" s="30"/>
      <c r="J36" s="1">
        <f t="shared" si="0"/>
        <v>42770</v>
      </c>
      <c r="K36" s="30">
        <f ca="1">SUMIF(Stock!A:A,'PnL perstock'!J36,Stock!O:O)</f>
        <v>0</v>
      </c>
    </row>
    <row r="37" spans="2:11" hidden="1" x14ac:dyDescent="0.15">
      <c r="B37" s="30" t="s">
        <v>1622</v>
      </c>
      <c r="C37" s="30">
        <f>SUMIF(Stock!G:G,'PnL perstock'!B37,Stock!W:W)</f>
        <v>0</v>
      </c>
      <c r="D37" s="30">
        <f>SUMIFS(Stock!$W:$W,Stock!$G:$G,'PnL perstock'!$B37,Stock!$I:$I,'PnL perstock'!D$1)</f>
        <v>0</v>
      </c>
      <c r="E37" s="30">
        <f>SUMIFS(Stock!$W:$W,Stock!$G:$G,'PnL perstock'!$B37,Stock!$I:$I,'PnL perstock'!E$1)</f>
        <v>0</v>
      </c>
      <c r="F37" s="30"/>
      <c r="J37" s="1">
        <f t="shared" si="0"/>
        <v>42771</v>
      </c>
      <c r="K37" s="30">
        <f ca="1">SUMIF(Stock!A:A,'PnL perstock'!J37,Stock!O:O)</f>
        <v>0</v>
      </c>
    </row>
    <row r="38" spans="2:11" x14ac:dyDescent="0.15">
      <c r="B38" s="30" t="s">
        <v>1715</v>
      </c>
      <c r="C38" s="30">
        <f>SUMIF(Stock!G:G,'PnL perstock'!B38,Stock!W:W)</f>
        <v>0</v>
      </c>
      <c r="D38" s="30">
        <f>SUMIFS(Stock!$W:$W,Stock!$G:$G,'PnL perstock'!$B38,Stock!$I:$I,'PnL perstock'!D$1)</f>
        <v>0</v>
      </c>
      <c r="E38" s="30">
        <f>SUMIFS(Stock!$W:$W,Stock!$G:$G,'PnL perstock'!$B38,Stock!$I:$I,'PnL perstock'!E$1)</f>
        <v>0</v>
      </c>
      <c r="F38" s="30"/>
      <c r="J38" s="1">
        <f t="shared" si="0"/>
        <v>42772</v>
      </c>
      <c r="K38" s="20">
        <f ca="1">SUMIF(Stock!A:A,'PnL perstock'!J38,Stock!O:O)</f>
        <v>130840</v>
      </c>
    </row>
    <row r="39" spans="2:11" x14ac:dyDescent="0.15">
      <c r="B39" s="30" t="s">
        <v>1670</v>
      </c>
      <c r="C39" s="30">
        <f>SUMIF(Stock!G:G,'PnL perstock'!B39,Stock!W:W)</f>
        <v>0</v>
      </c>
      <c r="D39" s="30">
        <f>SUMIFS(Stock!$W:$W,Stock!$G:$G,'PnL perstock'!$B39,Stock!$I:$I,'PnL perstock'!D$1)</f>
        <v>0</v>
      </c>
      <c r="E39" s="30">
        <f>SUMIFS(Stock!$W:$W,Stock!$G:$G,'PnL perstock'!$B39,Stock!$I:$I,'PnL perstock'!E$1)</f>
        <v>0</v>
      </c>
      <c r="F39" s="30"/>
      <c r="J39" s="1">
        <f t="shared" si="0"/>
        <v>42773</v>
      </c>
      <c r="K39" s="20">
        <f ca="1">SUMIF(Stock!A:A,'PnL perstock'!J39,Stock!O:O)</f>
        <v>0</v>
      </c>
    </row>
    <row r="40" spans="2:11" x14ac:dyDescent="0.15">
      <c r="B40" s="30" t="s">
        <v>1628</v>
      </c>
      <c r="C40" s="30">
        <f>SUMIF(Stock!G:G,'PnL perstock'!B40,Stock!W:W)</f>
        <v>0</v>
      </c>
      <c r="D40" s="30">
        <f>SUMIFS(Stock!$W:$W,Stock!$G:$G,'PnL perstock'!$B40,Stock!$I:$I,'PnL perstock'!D$1)</f>
        <v>0</v>
      </c>
      <c r="E40" s="30">
        <f>SUMIFS(Stock!$W:$W,Stock!$G:$G,'PnL perstock'!$B40,Stock!$I:$I,'PnL perstock'!E$1)</f>
        <v>0</v>
      </c>
      <c r="F40" s="30"/>
      <c r="J40" s="1">
        <f t="shared" si="0"/>
        <v>42774</v>
      </c>
      <c r="K40" s="20">
        <f ca="1">SUMIF(Stock!A:A,'PnL perstock'!J40,Stock!O:O)</f>
        <v>150085</v>
      </c>
    </row>
    <row r="41" spans="2:11" x14ac:dyDescent="0.15">
      <c r="B41" s="30" t="s">
        <v>1626</v>
      </c>
      <c r="C41" s="30">
        <f>SUMIF(Stock!G:G,'PnL perstock'!B41,Stock!W:W)</f>
        <v>0</v>
      </c>
      <c r="D41" s="30">
        <f>SUMIFS(Stock!$W:$W,Stock!$G:$G,'PnL perstock'!$B41,Stock!$I:$I,'PnL perstock'!D$1)</f>
        <v>0</v>
      </c>
      <c r="E41" s="30">
        <f>SUMIFS(Stock!$W:$W,Stock!$G:$G,'PnL perstock'!$B41,Stock!$I:$I,'PnL perstock'!E$1)</f>
        <v>0</v>
      </c>
      <c r="F41" s="30"/>
      <c r="J41" s="1">
        <f t="shared" si="0"/>
        <v>42775</v>
      </c>
      <c r="K41" s="20">
        <f ca="1">SUMIF(Stock!A:A,'PnL perstock'!J41,Stock!O:O)</f>
        <v>86040</v>
      </c>
    </row>
    <row r="42" spans="2:11" hidden="1" x14ac:dyDescent="0.15">
      <c r="B42" s="30" t="s">
        <v>1732</v>
      </c>
      <c r="C42" s="30">
        <f>SUMIF(Stock!G:G,'PnL perstock'!B42,Stock!W:W)</f>
        <v>0</v>
      </c>
      <c r="D42" s="30">
        <f>SUMIFS(Stock!$W:$W,Stock!$G:$G,'PnL perstock'!$B42,Stock!$I:$I,'PnL perstock'!D$1)</f>
        <v>0</v>
      </c>
      <c r="E42" s="30">
        <f>SUMIFS(Stock!$W:$W,Stock!$G:$G,'PnL perstock'!$B42,Stock!$I:$I,'PnL perstock'!E$1)</f>
        <v>0</v>
      </c>
      <c r="F42" s="30"/>
      <c r="J42" s="1">
        <f t="shared" si="0"/>
        <v>42776</v>
      </c>
      <c r="K42" s="30">
        <f ca="1">SUMIF(Stock!A:A,'PnL perstock'!J42,Stock!O:O)</f>
        <v>0</v>
      </c>
    </row>
    <row r="43" spans="2:11" hidden="1" x14ac:dyDescent="0.15">
      <c r="B43" s="30" t="s">
        <v>1694</v>
      </c>
      <c r="C43" s="30">
        <f>SUMIF(Stock!G:G,'PnL perstock'!B43,Stock!W:W)</f>
        <v>0</v>
      </c>
      <c r="D43" s="30">
        <f>SUMIFS(Stock!$W:$W,Stock!$G:$G,'PnL perstock'!$B43,Stock!$I:$I,'PnL perstock'!D$1)</f>
        <v>0</v>
      </c>
      <c r="E43" s="30">
        <f>SUMIFS(Stock!$W:$W,Stock!$G:$G,'PnL perstock'!$B43,Stock!$I:$I,'PnL perstock'!E$1)</f>
        <v>0</v>
      </c>
      <c r="F43" s="30"/>
      <c r="J43" s="1">
        <f t="shared" si="0"/>
        <v>42777</v>
      </c>
      <c r="K43" s="30">
        <f ca="1">SUMIF(Stock!A:A,'PnL perstock'!J43,Stock!O:O)</f>
        <v>0</v>
      </c>
    </row>
    <row r="44" spans="2:11" hidden="1" x14ac:dyDescent="0.15">
      <c r="B44" s="30" t="s">
        <v>1703</v>
      </c>
      <c r="C44" s="30">
        <f>SUMIF(Stock!G:G,'PnL perstock'!B44,Stock!W:W)</f>
        <v>0</v>
      </c>
      <c r="D44" s="30">
        <f>SUMIFS(Stock!$W:$W,Stock!$G:$G,'PnL perstock'!$B44,Stock!$I:$I,'PnL perstock'!D$1)</f>
        <v>0</v>
      </c>
      <c r="E44" s="30">
        <f>SUMIFS(Stock!$W:$W,Stock!$G:$G,'PnL perstock'!$B44,Stock!$I:$I,'PnL perstock'!E$1)</f>
        <v>0</v>
      </c>
      <c r="F44" s="30"/>
      <c r="J44" s="1">
        <f t="shared" si="0"/>
        <v>42778</v>
      </c>
      <c r="K44" s="30">
        <f ca="1">SUMIF(Stock!A:A,'PnL perstock'!J44,Stock!O:O)</f>
        <v>0</v>
      </c>
    </row>
    <row r="45" spans="2:11" s="30" customFormat="1" x14ac:dyDescent="0.15">
      <c r="B45" s="30" t="s">
        <v>1555</v>
      </c>
      <c r="C45" s="30">
        <f>SUMIF(Stock!G:G,'PnL perstock'!B45,Stock!W:W)</f>
        <v>0</v>
      </c>
      <c r="D45" s="30">
        <f>SUMIFS(Stock!$W:$W,Stock!$G:$G,'PnL perstock'!$B45,Stock!$I:$I,'PnL perstock'!D$1)</f>
        <v>0</v>
      </c>
      <c r="E45" s="30">
        <f>SUMIFS(Stock!$W:$W,Stock!$G:$G,'PnL perstock'!$B45,Stock!$I:$I,'PnL perstock'!E$1)</f>
        <v>0</v>
      </c>
      <c r="J45" s="1">
        <f t="shared" si="0"/>
        <v>42779</v>
      </c>
      <c r="K45" s="20">
        <f ca="1">SUMIF(Stock!A:A,'PnL perstock'!J45,Stock!O:O)</f>
        <v>220763</v>
      </c>
    </row>
    <row r="46" spans="2:11" s="30" customFormat="1" x14ac:dyDescent="0.15">
      <c r="B46" s="30" t="s">
        <v>1597</v>
      </c>
      <c r="C46" s="30">
        <f>SUMIF(Stock!G:G,'PnL perstock'!B46,Stock!W:W)</f>
        <v>0</v>
      </c>
      <c r="D46" s="30">
        <f>SUMIFS(Stock!$W:$W,Stock!$G:$G,'PnL perstock'!$B46,Stock!$I:$I,'PnL perstock'!D$1)</f>
        <v>0</v>
      </c>
      <c r="E46" s="30">
        <f>SUMIFS(Stock!$W:$W,Stock!$G:$G,'PnL perstock'!$B46,Stock!$I:$I,'PnL perstock'!E$1)</f>
        <v>0</v>
      </c>
      <c r="J46" s="1">
        <f t="shared" si="0"/>
        <v>42780</v>
      </c>
      <c r="K46" s="20">
        <f ca="1">SUMIF(Stock!A:A,'PnL perstock'!J46,Stock!O:O)</f>
        <v>27970</v>
      </c>
    </row>
    <row r="47" spans="2:11" s="30" customFormat="1" x14ac:dyDescent="0.15">
      <c r="B47" s="30" t="s">
        <v>1586</v>
      </c>
      <c r="C47" s="30">
        <f>SUMIF(Stock!G:G,'PnL perstock'!B47,Stock!W:W)</f>
        <v>0</v>
      </c>
      <c r="D47" s="30">
        <f>SUMIFS(Stock!$W:$W,Stock!$G:$G,'PnL perstock'!$B47,Stock!$I:$I,'PnL perstock'!D$1)</f>
        <v>0</v>
      </c>
      <c r="E47" s="30">
        <f>SUMIFS(Stock!$W:$W,Stock!$G:$G,'PnL perstock'!$B47,Stock!$I:$I,'PnL perstock'!E$1)</f>
        <v>0</v>
      </c>
      <c r="J47" s="1">
        <f t="shared" si="0"/>
        <v>42781</v>
      </c>
      <c r="K47" s="20">
        <f ca="1">SUMIF(Stock!A:A,'PnL perstock'!J47,Stock!O:O)</f>
        <v>440400</v>
      </c>
    </row>
    <row r="48" spans="2:11" s="30" customFormat="1" x14ac:dyDescent="0.15">
      <c r="B48" s="30" t="s">
        <v>1667</v>
      </c>
      <c r="C48" s="30">
        <f>SUMIF(Stock!G:G,'PnL perstock'!B48,Stock!W:W)</f>
        <v>0</v>
      </c>
      <c r="D48" s="30">
        <f>SUMIFS(Stock!$W:$W,Stock!$G:$G,'PnL perstock'!$B48,Stock!$I:$I,'PnL perstock'!D$1)</f>
        <v>0</v>
      </c>
      <c r="E48" s="30">
        <f>SUMIFS(Stock!$W:$W,Stock!$G:$G,'PnL perstock'!$B48,Stock!$I:$I,'PnL perstock'!E$1)</f>
        <v>0</v>
      </c>
      <c r="J48" s="1">
        <f t="shared" si="0"/>
        <v>42782</v>
      </c>
      <c r="K48" s="20">
        <f ca="1">SUMIF(Stock!A:A,'PnL perstock'!J48,Stock!O:O)</f>
        <v>57910</v>
      </c>
    </row>
    <row r="49" spans="2:11" s="30" customFormat="1" x14ac:dyDescent="0.15">
      <c r="B49" s="30" t="s">
        <v>1560</v>
      </c>
      <c r="C49" s="30">
        <f>SUMIF(Stock!G:G,'PnL perstock'!B49,Stock!W:W)</f>
        <v>0</v>
      </c>
      <c r="D49" s="30">
        <f>SUMIFS(Stock!$W:$W,Stock!$G:$G,'PnL perstock'!$B49,Stock!$I:$I,'PnL perstock'!D$1)</f>
        <v>0</v>
      </c>
      <c r="E49" s="30">
        <f>SUMIFS(Stock!$W:$W,Stock!$G:$G,'PnL perstock'!$B49,Stock!$I:$I,'PnL perstock'!E$1)</f>
        <v>0</v>
      </c>
      <c r="J49" s="1">
        <f t="shared" si="0"/>
        <v>42783</v>
      </c>
      <c r="K49" s="20">
        <f ca="1">SUMIF(Stock!A:A,'PnL perstock'!J49,Stock!O:O)</f>
        <v>706254</v>
      </c>
    </row>
    <row r="50" spans="2:11" s="30" customFormat="1" hidden="1" x14ac:dyDescent="0.15">
      <c r="B50" s="30" t="s">
        <v>1700</v>
      </c>
      <c r="C50" s="30">
        <f>SUMIF(Stock!G:G,'PnL perstock'!B50,Stock!W:W)</f>
        <v>0</v>
      </c>
      <c r="D50" s="30">
        <f>SUMIFS(Stock!$W:$W,Stock!$G:$G,'PnL perstock'!$B50,Stock!$I:$I,'PnL perstock'!D$1)</f>
        <v>0</v>
      </c>
      <c r="E50" s="30">
        <f>SUMIFS(Stock!$W:$W,Stock!$G:$G,'PnL perstock'!$B50,Stock!$I:$I,'PnL perstock'!E$1)</f>
        <v>0</v>
      </c>
      <c r="J50" s="1">
        <f t="shared" si="0"/>
        <v>42784</v>
      </c>
      <c r="K50" s="30">
        <f ca="1">SUMIF(Stock!A:A,'PnL perstock'!J50,Stock!O:O)</f>
        <v>0</v>
      </c>
    </row>
    <row r="51" spans="2:11" hidden="1" x14ac:dyDescent="0.15">
      <c r="B51" s="30" t="s">
        <v>1726</v>
      </c>
      <c r="C51" s="30">
        <f>SUMIF(Stock!G:G,'PnL perstock'!B51,Stock!W:W)</f>
        <v>0</v>
      </c>
      <c r="D51" s="30">
        <f>SUMIFS(Stock!$W:$W,Stock!$G:$G,'PnL perstock'!$B51,Stock!$I:$I,'PnL perstock'!D$1)</f>
        <v>0</v>
      </c>
      <c r="E51" s="30">
        <f>SUMIFS(Stock!$W:$W,Stock!$G:$G,'PnL perstock'!$B51,Stock!$I:$I,'PnL perstock'!E$1)</f>
        <v>0</v>
      </c>
      <c r="F51" s="30"/>
      <c r="J51" s="1">
        <f t="shared" si="0"/>
        <v>42785</v>
      </c>
      <c r="K51" s="30">
        <f ca="1">SUMIF(Stock!A:A,'PnL perstock'!J51,Stock!O:O)</f>
        <v>0</v>
      </c>
    </row>
    <row r="52" spans="2:11" x14ac:dyDescent="0.15">
      <c r="B52" s="30" t="s">
        <v>1649</v>
      </c>
      <c r="C52" s="30">
        <f>SUMIF(Stock!G:G,'PnL perstock'!B52,Stock!W:W)</f>
        <v>0</v>
      </c>
      <c r="D52" s="30">
        <f>SUMIFS(Stock!$W:$W,Stock!$G:$G,'PnL perstock'!$B52,Stock!$I:$I,'PnL perstock'!D$1)</f>
        <v>0</v>
      </c>
      <c r="E52" s="30">
        <f>SUMIFS(Stock!$W:$W,Stock!$G:$G,'PnL perstock'!$B52,Stock!$I:$I,'PnL perstock'!E$1)</f>
        <v>0</v>
      </c>
      <c r="F52" s="30"/>
      <c r="J52" s="1">
        <f t="shared" si="0"/>
        <v>42786</v>
      </c>
      <c r="K52" s="20">
        <f ca="1">SUMIF(Stock!A:A,'PnL perstock'!J52,Stock!O:O)</f>
        <v>240306</v>
      </c>
    </row>
    <row r="53" spans="2:11" x14ac:dyDescent="0.15">
      <c r="B53" s="30" t="s">
        <v>1575</v>
      </c>
      <c r="C53" s="30">
        <f>SUMIF(Stock!G:G,'PnL perstock'!B53,Stock!W:W)</f>
        <v>0</v>
      </c>
      <c r="D53" s="30">
        <f>SUMIFS(Stock!$W:$W,Stock!$G:$G,'PnL perstock'!$B53,Stock!$I:$I,'PnL perstock'!D$1)</f>
        <v>0</v>
      </c>
      <c r="E53" s="30">
        <f>SUMIFS(Stock!$W:$W,Stock!$G:$G,'PnL perstock'!$B53,Stock!$I:$I,'PnL perstock'!E$1)</f>
        <v>0</v>
      </c>
      <c r="F53" s="30"/>
      <c r="J53" s="1">
        <f t="shared" si="0"/>
        <v>42787</v>
      </c>
      <c r="K53" s="20">
        <f ca="1">SUMIF(Stock!A:A,'PnL perstock'!J53,Stock!O:O)</f>
        <v>165385</v>
      </c>
    </row>
    <row r="54" spans="2:11" x14ac:dyDescent="0.15">
      <c r="B54" s="30" t="s">
        <v>1673</v>
      </c>
      <c r="C54" s="30">
        <f>SUMIF(Stock!G:G,'PnL perstock'!B54,Stock!W:W)</f>
        <v>0</v>
      </c>
      <c r="D54" s="30">
        <f>SUMIFS(Stock!$W:$W,Stock!$G:$G,'PnL perstock'!$B54,Stock!$I:$I,'PnL perstock'!D$1)</f>
        <v>0</v>
      </c>
      <c r="E54" s="30">
        <f>SUMIFS(Stock!$W:$W,Stock!$G:$G,'PnL perstock'!$B54,Stock!$I:$I,'PnL perstock'!E$1)</f>
        <v>0</v>
      </c>
      <c r="F54" s="30"/>
      <c r="J54" s="1">
        <f t="shared" si="0"/>
        <v>42788</v>
      </c>
      <c r="K54" s="20">
        <f ca="1">SUMIF(Stock!A:A,'PnL perstock'!J54,Stock!O:O)</f>
        <v>21940</v>
      </c>
    </row>
    <row r="55" spans="2:11" x14ac:dyDescent="0.15">
      <c r="B55" s="30" t="s">
        <v>1664</v>
      </c>
      <c r="C55" s="30">
        <f>SUMIF(Stock!G:G,'PnL perstock'!B55,Stock!W:W)</f>
        <v>0</v>
      </c>
      <c r="D55" s="30">
        <f>SUMIFS(Stock!$W:$W,Stock!$G:$G,'PnL perstock'!$B55,Stock!$I:$I,'PnL perstock'!D$1)</f>
        <v>0</v>
      </c>
      <c r="E55" s="30">
        <f>SUMIFS(Stock!$W:$W,Stock!$G:$G,'PnL perstock'!$B55,Stock!$I:$I,'PnL perstock'!E$1)</f>
        <v>0</v>
      </c>
      <c r="F55" s="30"/>
      <c r="J55" s="1">
        <f t="shared" si="0"/>
        <v>42789</v>
      </c>
      <c r="K55" s="20">
        <f ca="1">SUMIF(Stock!A:A,'PnL perstock'!J55,Stock!O:O)</f>
        <v>39128</v>
      </c>
    </row>
    <row r="56" spans="2:11" x14ac:dyDescent="0.15">
      <c r="B56" s="30" t="s">
        <v>1707</v>
      </c>
      <c r="C56" s="30">
        <f>SUMIF(Stock!G:G,'PnL perstock'!B56,Stock!W:W)</f>
        <v>0</v>
      </c>
      <c r="D56" s="30">
        <f>SUMIFS(Stock!$W:$W,Stock!$G:$G,'PnL perstock'!$B56,Stock!$I:$I,'PnL perstock'!D$1)</f>
        <v>0</v>
      </c>
      <c r="E56" s="30">
        <f>SUMIFS(Stock!$W:$W,Stock!$G:$G,'PnL perstock'!$B56,Stock!$I:$I,'PnL perstock'!E$1)</f>
        <v>0</v>
      </c>
      <c r="F56" s="30"/>
      <c r="J56" s="1">
        <f t="shared" si="0"/>
        <v>42790</v>
      </c>
      <c r="K56" s="20">
        <f ca="1">SUMIF(Stock!A:A,'PnL perstock'!J56,Stock!O:O)</f>
        <v>174013</v>
      </c>
    </row>
    <row r="57" spans="2:11" hidden="1" x14ac:dyDescent="0.15">
      <c r="B57" s="30" t="s">
        <v>1598</v>
      </c>
      <c r="C57" s="30">
        <f>SUMIF(Stock!G:G,'PnL perstock'!B57,Stock!W:W)</f>
        <v>0</v>
      </c>
      <c r="D57" s="30">
        <f>SUMIFS(Stock!$W:$W,Stock!$G:$G,'PnL perstock'!$B57,Stock!$I:$I,'PnL perstock'!D$1)</f>
        <v>0</v>
      </c>
      <c r="E57" s="30">
        <f>SUMIFS(Stock!$W:$W,Stock!$G:$G,'PnL perstock'!$B57,Stock!$I:$I,'PnL perstock'!E$1)</f>
        <v>0</v>
      </c>
      <c r="F57" s="30"/>
      <c r="J57" s="1">
        <f t="shared" si="0"/>
        <v>42791</v>
      </c>
      <c r="K57" s="30">
        <f ca="1">SUMIF(Stock!A:A,'PnL perstock'!J57,Stock!O:O)</f>
        <v>0</v>
      </c>
    </row>
    <row r="58" spans="2:11" hidden="1" x14ac:dyDescent="0.15">
      <c r="B58" s="30" t="s">
        <v>1693</v>
      </c>
      <c r="C58" s="30">
        <f>SUMIF(Stock!G:G,'PnL perstock'!B58,Stock!W:W)</f>
        <v>0</v>
      </c>
      <c r="D58" s="30">
        <f>SUMIFS(Stock!$W:$W,Stock!$G:$G,'PnL perstock'!$B58,Stock!$I:$I,'PnL perstock'!D$1)</f>
        <v>0</v>
      </c>
      <c r="E58" s="30">
        <f>SUMIFS(Stock!$W:$W,Stock!$G:$G,'PnL perstock'!$B58,Stock!$I:$I,'PnL perstock'!E$1)</f>
        <v>0</v>
      </c>
      <c r="F58" s="30"/>
      <c r="J58" s="1">
        <f t="shared" si="0"/>
        <v>42792</v>
      </c>
      <c r="K58" s="30">
        <f ca="1">SUMIF(Stock!A:A,'PnL perstock'!J58,Stock!O:O)</f>
        <v>0</v>
      </c>
    </row>
    <row r="59" spans="2:11" x14ac:dyDescent="0.15">
      <c r="B59" s="30" t="s">
        <v>1541</v>
      </c>
      <c r="C59" s="30">
        <f>SUMIF(Stock!G:G,'PnL perstock'!B59,Stock!W:W)</f>
        <v>0</v>
      </c>
      <c r="D59" s="30">
        <f>SUMIFS(Stock!$W:$W,Stock!$G:$G,'PnL perstock'!$B59,Stock!$I:$I,'PnL perstock'!D$1)</f>
        <v>0</v>
      </c>
      <c r="E59" s="30">
        <f>SUMIFS(Stock!$W:$W,Stock!$G:$G,'PnL perstock'!$B59,Stock!$I:$I,'PnL perstock'!E$1)</f>
        <v>0</v>
      </c>
      <c r="F59" s="30"/>
      <c r="J59" s="1">
        <f t="shared" si="0"/>
        <v>42793</v>
      </c>
      <c r="K59" s="20">
        <f ca="1">SUMIF(Stock!A:A,'PnL perstock'!J59,Stock!O:O)</f>
        <v>233420</v>
      </c>
    </row>
    <row r="60" spans="2:11" x14ac:dyDescent="0.15">
      <c r="B60" s="30" t="s">
        <v>1675</v>
      </c>
      <c r="C60" s="30">
        <f>SUMIF(Stock!G:G,'PnL perstock'!B60,Stock!W:W)</f>
        <v>0</v>
      </c>
      <c r="D60" s="30">
        <f>SUMIFS(Stock!$W:$W,Stock!$G:$G,'PnL perstock'!$B60,Stock!$I:$I,'PnL perstock'!D$1)</f>
        <v>0</v>
      </c>
      <c r="E60" s="30">
        <f>SUMIFS(Stock!$W:$W,Stock!$G:$G,'PnL perstock'!$B60,Stock!$I:$I,'PnL perstock'!E$1)</f>
        <v>0</v>
      </c>
      <c r="F60" s="30"/>
      <c r="J60" s="1">
        <f t="shared" si="0"/>
        <v>42794</v>
      </c>
      <c r="K60" s="20">
        <f ca="1">SUMIF(Stock!A:A,'PnL perstock'!J60,Stock!O:O)</f>
        <v>1396592</v>
      </c>
    </row>
    <row r="61" spans="2:11" x14ac:dyDescent="0.15">
      <c r="B61" s="30" t="s">
        <v>1713</v>
      </c>
      <c r="C61" s="30">
        <f>SUMIF(Stock!G:G,'PnL perstock'!B61,Stock!W:W)</f>
        <v>0</v>
      </c>
      <c r="D61" s="30">
        <f>SUMIFS(Stock!$W:$W,Stock!$G:$G,'PnL perstock'!$B61,Stock!$I:$I,'PnL perstock'!D$1)</f>
        <v>0</v>
      </c>
      <c r="E61" s="30">
        <f>SUMIFS(Stock!$W:$W,Stock!$G:$G,'PnL perstock'!$B61,Stock!$I:$I,'PnL perstock'!E$1)</f>
        <v>0</v>
      </c>
      <c r="F61" s="30"/>
      <c r="J61" s="1">
        <f t="shared" si="0"/>
        <v>42795</v>
      </c>
      <c r="K61" s="20">
        <f ca="1">SUMIF(Stock!A:A,'PnL perstock'!J61,Stock!O:O)</f>
        <v>943063</v>
      </c>
    </row>
    <row r="62" spans="2:11" x14ac:dyDescent="0.15">
      <c r="B62" s="30" t="s">
        <v>1736</v>
      </c>
      <c r="C62" s="30">
        <f>SUMIF(Stock!G:G,'PnL perstock'!B62,Stock!W:W)</f>
        <v>0</v>
      </c>
      <c r="D62" s="30">
        <f>SUMIFS(Stock!$W:$W,Stock!$G:$G,'PnL perstock'!$B62,Stock!$I:$I,'PnL perstock'!D$1)</f>
        <v>0</v>
      </c>
      <c r="E62" s="30">
        <f>SUMIFS(Stock!$W:$W,Stock!$G:$G,'PnL perstock'!$B62,Stock!$I:$I,'PnL perstock'!E$1)</f>
        <v>0</v>
      </c>
      <c r="F62" s="30"/>
      <c r="J62" s="1">
        <f t="shared" si="0"/>
        <v>42796</v>
      </c>
      <c r="K62" s="20">
        <f ca="1">SUMIF(Stock!A:A,'PnL perstock'!J62,Stock!O:O)</f>
        <v>221827</v>
      </c>
    </row>
    <row r="63" spans="2:11" x14ac:dyDescent="0.15">
      <c r="B63" s="30" t="s">
        <v>1532</v>
      </c>
      <c r="C63" s="30">
        <f>SUMIF(Stock!G:G,'PnL perstock'!B63,Stock!W:W)</f>
        <v>0</v>
      </c>
      <c r="D63" s="30">
        <f>SUMIFS(Stock!$W:$W,Stock!$G:$G,'PnL perstock'!$B63,Stock!$I:$I,'PnL perstock'!D$1)</f>
        <v>0</v>
      </c>
      <c r="E63" s="30">
        <f>SUMIFS(Stock!$W:$W,Stock!$G:$G,'PnL perstock'!$B63,Stock!$I:$I,'PnL perstock'!E$1)</f>
        <v>0</v>
      </c>
      <c r="F63" s="30"/>
      <c r="J63" s="1">
        <f t="shared" si="0"/>
        <v>42797</v>
      </c>
      <c r="K63" s="20">
        <f ca="1">SUMIF(Stock!A:A,'PnL perstock'!J63,Stock!O:O)</f>
        <v>738522</v>
      </c>
    </row>
    <row r="64" spans="2:11" hidden="1" x14ac:dyDescent="0.15">
      <c r="B64" s="30" t="s">
        <v>1676</v>
      </c>
      <c r="C64" s="30">
        <f>SUMIF(Stock!G:G,'PnL perstock'!B64,Stock!W:W)</f>
        <v>0</v>
      </c>
      <c r="D64" s="30">
        <f>SUMIFS(Stock!$W:$W,Stock!$G:$G,'PnL perstock'!$B64,Stock!$I:$I,'PnL perstock'!D$1)</f>
        <v>0</v>
      </c>
      <c r="E64" s="30">
        <f>SUMIFS(Stock!$W:$W,Stock!$G:$G,'PnL perstock'!$B64,Stock!$I:$I,'PnL perstock'!E$1)</f>
        <v>0</v>
      </c>
      <c r="F64" s="30"/>
      <c r="J64" s="1">
        <f t="shared" si="0"/>
        <v>42798</v>
      </c>
      <c r="K64" s="30">
        <f ca="1">SUMIF(Stock!A:A,'PnL perstock'!J64,Stock!O:O)</f>
        <v>0</v>
      </c>
    </row>
    <row r="65" spans="2:11" hidden="1" x14ac:dyDescent="0.15">
      <c r="B65" s="30" t="s">
        <v>1643</v>
      </c>
      <c r="C65" s="30">
        <f>SUMIF(Stock!G:G,'PnL perstock'!B65,Stock!W:W)</f>
        <v>0</v>
      </c>
      <c r="D65" s="30">
        <f>SUMIFS(Stock!$W:$W,Stock!$G:$G,'PnL perstock'!$B65,Stock!$I:$I,'PnL perstock'!D$1)</f>
        <v>0</v>
      </c>
      <c r="E65" s="30">
        <f>SUMIFS(Stock!$W:$W,Stock!$G:$G,'PnL perstock'!$B65,Stock!$I:$I,'PnL perstock'!E$1)</f>
        <v>0</v>
      </c>
      <c r="F65" s="30"/>
      <c r="J65" s="1">
        <f t="shared" si="0"/>
        <v>42799</v>
      </c>
      <c r="K65" s="30">
        <f ca="1">SUMIF(Stock!A:A,'PnL perstock'!J65,Stock!O:O)</f>
        <v>0</v>
      </c>
    </row>
    <row r="66" spans="2:11" x14ac:dyDescent="0.15">
      <c r="B66" s="30" t="s">
        <v>1710</v>
      </c>
      <c r="C66" s="30">
        <f>SUMIF(Stock!G:G,'PnL perstock'!B66,Stock!W:W)</f>
        <v>0</v>
      </c>
      <c r="D66" s="30">
        <f>SUMIFS(Stock!$W:$W,Stock!$G:$G,'PnL perstock'!$B66,Stock!$I:$I,'PnL perstock'!D$1)</f>
        <v>0</v>
      </c>
      <c r="E66" s="30">
        <f>SUMIFS(Stock!$W:$W,Stock!$G:$G,'PnL perstock'!$B66,Stock!$I:$I,'PnL perstock'!E$1)</f>
        <v>0</v>
      </c>
      <c r="F66" s="30"/>
      <c r="J66" s="1">
        <f t="shared" si="0"/>
        <v>42800</v>
      </c>
      <c r="K66" s="20">
        <f ca="1">SUMIF(Stock!A:A,'PnL perstock'!J66,Stock!O:O)</f>
        <v>75900</v>
      </c>
    </row>
    <row r="67" spans="2:11" x14ac:dyDescent="0.15">
      <c r="B67" s="30" t="s">
        <v>1583</v>
      </c>
      <c r="C67" s="30">
        <f>SUMIF(Stock!G:G,'PnL perstock'!B67,Stock!W:W)</f>
        <v>0</v>
      </c>
      <c r="D67" s="30">
        <f>SUMIFS(Stock!$W:$W,Stock!$G:$G,'PnL perstock'!$B67,Stock!$I:$I,'PnL perstock'!D$1)</f>
        <v>0</v>
      </c>
      <c r="E67" s="30">
        <f>SUMIFS(Stock!$W:$W,Stock!$G:$G,'PnL perstock'!$B67,Stock!$I:$I,'PnL perstock'!E$1)</f>
        <v>0</v>
      </c>
      <c r="F67" s="30"/>
      <c r="J67" s="1">
        <f t="shared" si="0"/>
        <v>42801</v>
      </c>
      <c r="K67" s="20">
        <f ca="1">SUMIF(Stock!A:A,'PnL perstock'!J67,Stock!O:O)</f>
        <v>220437</v>
      </c>
    </row>
    <row r="68" spans="2:11" x14ac:dyDescent="0.15">
      <c r="B68" s="30" t="s">
        <v>1714</v>
      </c>
      <c r="C68" s="30">
        <f>SUMIF(Stock!G:G,'PnL perstock'!B68,Stock!W:W)</f>
        <v>0</v>
      </c>
      <c r="D68" s="30">
        <f>SUMIFS(Stock!$W:$W,Stock!$G:$G,'PnL perstock'!$B68,Stock!$I:$I,'PnL perstock'!D$1)</f>
        <v>0</v>
      </c>
      <c r="E68" s="30">
        <f>SUMIFS(Stock!$W:$W,Stock!$G:$G,'PnL perstock'!$B68,Stock!$I:$I,'PnL perstock'!E$1)</f>
        <v>0</v>
      </c>
      <c r="F68" s="30"/>
      <c r="J68" s="1">
        <f t="shared" ref="J68:J131" si="1">+J67+1</f>
        <v>42802</v>
      </c>
      <c r="K68" s="20">
        <f ca="1">SUMIF(Stock!A:A,'PnL perstock'!J68,Stock!O:O)</f>
        <v>27083</v>
      </c>
    </row>
    <row r="69" spans="2:11" hidden="1" x14ac:dyDescent="0.15">
      <c r="B69" s="30" t="s">
        <v>1705</v>
      </c>
      <c r="C69" s="30">
        <f>SUMIF(Stock!G:G,'PnL perstock'!B69,Stock!W:W)</f>
        <v>0</v>
      </c>
      <c r="D69" s="30">
        <f>SUMIFS(Stock!$W:$W,Stock!$G:$G,'PnL perstock'!$B69,Stock!$I:$I,'PnL perstock'!D$1)</f>
        <v>0</v>
      </c>
      <c r="E69" s="30">
        <f>SUMIFS(Stock!$W:$W,Stock!$G:$G,'PnL perstock'!$B69,Stock!$I:$I,'PnL perstock'!E$1)</f>
        <v>0</v>
      </c>
      <c r="F69" s="30"/>
      <c r="J69" s="1">
        <f t="shared" si="1"/>
        <v>42803</v>
      </c>
      <c r="K69" s="30">
        <f ca="1">SUMIF(Stock!A:A,'PnL perstock'!J69,Stock!O:O)</f>
        <v>0</v>
      </c>
    </row>
    <row r="70" spans="2:11" x14ac:dyDescent="0.15">
      <c r="B70" s="30" t="s">
        <v>1594</v>
      </c>
      <c r="C70" s="30">
        <f>SUMIF(Stock!G:G,'PnL perstock'!B70,Stock!W:W)</f>
        <v>0</v>
      </c>
      <c r="D70" s="30">
        <f>SUMIFS(Stock!$W:$W,Stock!$G:$G,'PnL perstock'!$B70,Stock!$I:$I,'PnL perstock'!D$1)</f>
        <v>0</v>
      </c>
      <c r="E70" s="30">
        <f>SUMIFS(Stock!$W:$W,Stock!$G:$G,'PnL perstock'!$B70,Stock!$I:$I,'PnL perstock'!E$1)</f>
        <v>0</v>
      </c>
      <c r="F70" s="30"/>
      <c r="J70" s="1">
        <f t="shared" si="1"/>
        <v>42804</v>
      </c>
      <c r="K70" s="20">
        <f ca="1">SUMIF(Stock!A:A,'PnL perstock'!J70,Stock!O:O)</f>
        <v>417681.99979999999</v>
      </c>
    </row>
    <row r="71" spans="2:11" hidden="1" x14ac:dyDescent="0.15">
      <c r="B71" s="30" t="s">
        <v>1587</v>
      </c>
      <c r="C71" s="30">
        <f>SUMIF(Stock!G:G,'PnL perstock'!B71,Stock!W:W)</f>
        <v>0</v>
      </c>
      <c r="D71" s="30">
        <f>SUMIFS(Stock!$W:$W,Stock!$G:$G,'PnL perstock'!$B71,Stock!$I:$I,'PnL perstock'!D$1)</f>
        <v>0</v>
      </c>
      <c r="E71" s="30">
        <f>SUMIFS(Stock!$W:$W,Stock!$G:$G,'PnL perstock'!$B71,Stock!$I:$I,'PnL perstock'!E$1)</f>
        <v>0</v>
      </c>
      <c r="F71" s="30"/>
      <c r="J71" s="1">
        <f t="shared" si="1"/>
        <v>42805</v>
      </c>
      <c r="K71" s="30">
        <f ca="1">SUMIF(Stock!A:A,'PnL perstock'!J71,Stock!O:O)</f>
        <v>0</v>
      </c>
    </row>
    <row r="72" spans="2:11" hidden="1" x14ac:dyDescent="0.15">
      <c r="B72" s="30" t="s">
        <v>1665</v>
      </c>
      <c r="C72" s="30">
        <f>SUMIF(Stock!G:G,'PnL perstock'!B72,Stock!W:W)</f>
        <v>0</v>
      </c>
      <c r="D72" s="30">
        <f>SUMIFS(Stock!$W:$W,Stock!$G:$G,'PnL perstock'!$B72,Stock!$I:$I,'PnL perstock'!D$1)</f>
        <v>0</v>
      </c>
      <c r="E72" s="30">
        <f>SUMIFS(Stock!$W:$W,Stock!$G:$G,'PnL perstock'!$B72,Stock!$I:$I,'PnL perstock'!E$1)</f>
        <v>0</v>
      </c>
      <c r="F72" s="30"/>
      <c r="J72" s="1">
        <f t="shared" si="1"/>
        <v>42806</v>
      </c>
      <c r="K72" s="30">
        <f ca="1">SUMIF(Stock!A:A,'PnL perstock'!J72,Stock!O:O)</f>
        <v>0</v>
      </c>
    </row>
    <row r="73" spans="2:11" hidden="1" x14ac:dyDescent="0.15">
      <c r="B73" s="30" t="s">
        <v>1633</v>
      </c>
      <c r="C73" s="30">
        <f>SUMIF(Stock!G:G,'PnL perstock'!B73,Stock!W:W)</f>
        <v>0</v>
      </c>
      <c r="D73" s="30">
        <f>SUMIFS(Stock!$W:$W,Stock!$G:$G,'PnL perstock'!$B73,Stock!$I:$I,'PnL perstock'!D$1)</f>
        <v>0</v>
      </c>
      <c r="E73" s="30">
        <f>SUMIFS(Stock!$W:$W,Stock!$G:$G,'PnL perstock'!$B73,Stock!$I:$I,'PnL perstock'!E$1)</f>
        <v>0</v>
      </c>
      <c r="F73" s="30"/>
      <c r="J73" s="1">
        <f t="shared" si="1"/>
        <v>42807</v>
      </c>
      <c r="K73" s="30">
        <f ca="1">SUMIF(Stock!A:A,'PnL perstock'!J73,Stock!O:O)</f>
        <v>0</v>
      </c>
    </row>
    <row r="74" spans="2:11" hidden="1" x14ac:dyDescent="0.15">
      <c r="B74" s="30" t="s">
        <v>1639</v>
      </c>
      <c r="C74" s="30">
        <f>SUMIF(Stock!G:G,'PnL perstock'!B74,Stock!W:W)</f>
        <v>0</v>
      </c>
      <c r="D74" s="30">
        <f>SUMIFS(Stock!$W:$W,Stock!$G:$G,'PnL perstock'!$B74,Stock!$I:$I,'PnL perstock'!D$1)</f>
        <v>0</v>
      </c>
      <c r="E74" s="30">
        <f>SUMIFS(Stock!$W:$W,Stock!$G:$G,'PnL perstock'!$B74,Stock!$I:$I,'PnL perstock'!E$1)</f>
        <v>0</v>
      </c>
      <c r="F74" s="30"/>
      <c r="J74" s="1">
        <f t="shared" si="1"/>
        <v>42808</v>
      </c>
      <c r="K74" s="30">
        <f ca="1">SUMIF(Stock!A:A,'PnL perstock'!J74,Stock!O:O)</f>
        <v>0</v>
      </c>
    </row>
    <row r="75" spans="2:11" hidden="1" x14ac:dyDescent="0.15">
      <c r="B75" s="30" t="s">
        <v>1687</v>
      </c>
      <c r="C75" s="30">
        <f>SUMIF(Stock!G:G,'PnL perstock'!B75,Stock!W:W)</f>
        <v>0</v>
      </c>
      <c r="D75" s="30">
        <f>SUMIFS(Stock!$W:$W,Stock!$G:$G,'PnL perstock'!$B75,Stock!$I:$I,'PnL perstock'!D$1)</f>
        <v>0</v>
      </c>
      <c r="E75" s="30">
        <f>SUMIFS(Stock!$W:$W,Stock!$G:$G,'PnL perstock'!$B75,Stock!$I:$I,'PnL perstock'!E$1)</f>
        <v>0</v>
      </c>
      <c r="F75" s="30"/>
      <c r="J75" s="1">
        <f t="shared" si="1"/>
        <v>42809</v>
      </c>
      <c r="K75" s="30">
        <f ca="1">SUMIF(Stock!A:A,'PnL perstock'!J75,Stock!O:O)</f>
        <v>0</v>
      </c>
    </row>
    <row r="76" spans="2:11" x14ac:dyDescent="0.15">
      <c r="B76" s="30" t="s">
        <v>1609</v>
      </c>
      <c r="C76" s="30">
        <f>SUMIF(Stock!G:G,'PnL perstock'!B76,Stock!W:W)</f>
        <v>0</v>
      </c>
      <c r="D76" s="30">
        <f>SUMIFS(Stock!$W:$W,Stock!$G:$G,'PnL perstock'!$B76,Stock!$I:$I,'PnL perstock'!D$1)</f>
        <v>0</v>
      </c>
      <c r="E76" s="30">
        <f>SUMIFS(Stock!$W:$W,Stock!$G:$G,'PnL perstock'!$B76,Stock!$I:$I,'PnL perstock'!E$1)</f>
        <v>0</v>
      </c>
      <c r="F76" s="30"/>
      <c r="J76" s="1">
        <f t="shared" si="1"/>
        <v>42810</v>
      </c>
      <c r="K76" s="20">
        <f ca="1">SUMIF(Stock!A:A,'PnL perstock'!J76,Stock!O:O)</f>
        <v>728150</v>
      </c>
    </row>
    <row r="77" spans="2:11" x14ac:dyDescent="0.15">
      <c r="B77" s="30" t="s">
        <v>1698</v>
      </c>
      <c r="C77" s="30">
        <f>SUMIF(Stock!G:G,'PnL perstock'!B77,Stock!W:W)</f>
        <v>0</v>
      </c>
      <c r="D77" s="30">
        <f>SUMIFS(Stock!$W:$W,Stock!$G:$G,'PnL perstock'!$B77,Stock!$I:$I,'PnL perstock'!D$1)</f>
        <v>0</v>
      </c>
      <c r="E77" s="30">
        <f>SUMIFS(Stock!$W:$W,Stock!$G:$G,'PnL perstock'!$B77,Stock!$I:$I,'PnL perstock'!E$1)</f>
        <v>0</v>
      </c>
      <c r="F77" s="30"/>
      <c r="J77" s="1">
        <f t="shared" si="1"/>
        <v>42811</v>
      </c>
      <c r="K77" s="20">
        <f ca="1">SUMIF(Stock!A:A,'PnL perstock'!J77,Stock!O:O)</f>
        <v>33700</v>
      </c>
    </row>
    <row r="78" spans="2:11" hidden="1" x14ac:dyDescent="0.15">
      <c r="B78" s="30" t="s">
        <v>1644</v>
      </c>
      <c r="C78" s="30">
        <f>SUMIF(Stock!G:G,'PnL perstock'!B78,Stock!W:W)</f>
        <v>0</v>
      </c>
      <c r="D78" s="30">
        <f>SUMIFS(Stock!$W:$W,Stock!$G:$G,'PnL perstock'!$B78,Stock!$I:$I,'PnL perstock'!D$1)</f>
        <v>0</v>
      </c>
      <c r="E78" s="30">
        <f>SUMIFS(Stock!$W:$W,Stock!$G:$G,'PnL perstock'!$B78,Stock!$I:$I,'PnL perstock'!E$1)</f>
        <v>0</v>
      </c>
      <c r="F78" s="30"/>
      <c r="J78" s="1">
        <f t="shared" si="1"/>
        <v>42812</v>
      </c>
      <c r="K78" s="30">
        <f ca="1">SUMIF(Stock!A:A,'PnL perstock'!J78,Stock!O:O)</f>
        <v>0</v>
      </c>
    </row>
    <row r="79" spans="2:11" hidden="1" x14ac:dyDescent="0.15">
      <c r="B79" s="30" t="s">
        <v>1731</v>
      </c>
      <c r="C79" s="30">
        <f>SUMIF(Stock!G:G,'PnL perstock'!B79,Stock!W:W)</f>
        <v>0</v>
      </c>
      <c r="D79" s="30">
        <f>SUMIFS(Stock!$W:$W,Stock!$G:$G,'PnL perstock'!$B79,Stock!$I:$I,'PnL perstock'!D$1)</f>
        <v>0</v>
      </c>
      <c r="E79" s="30">
        <f>SUMIFS(Stock!$W:$W,Stock!$G:$G,'PnL perstock'!$B79,Stock!$I:$I,'PnL perstock'!E$1)</f>
        <v>0</v>
      </c>
      <c r="F79" s="30"/>
      <c r="J79" s="1">
        <f t="shared" si="1"/>
        <v>42813</v>
      </c>
      <c r="K79" s="30">
        <f ca="1">SUMIF(Stock!A:A,'PnL perstock'!J79,Stock!O:O)</f>
        <v>0</v>
      </c>
    </row>
    <row r="80" spans="2:11" x14ac:dyDescent="0.15">
      <c r="B80" s="30" t="s">
        <v>1629</v>
      </c>
      <c r="C80" s="30">
        <f>SUMIF(Stock!G:G,'PnL perstock'!B80,Stock!W:W)</f>
        <v>0</v>
      </c>
      <c r="D80" s="30">
        <f>SUMIFS(Stock!$W:$W,Stock!$G:$G,'PnL perstock'!$B80,Stock!$I:$I,'PnL perstock'!D$1)</f>
        <v>0</v>
      </c>
      <c r="E80" s="30">
        <f>SUMIFS(Stock!$W:$W,Stock!$G:$G,'PnL perstock'!$B80,Stock!$I:$I,'PnL perstock'!E$1)</f>
        <v>0</v>
      </c>
      <c r="F80" s="30"/>
      <c r="J80" s="1">
        <f t="shared" si="1"/>
        <v>42814</v>
      </c>
      <c r="K80" s="20">
        <f ca="1">SUMIF(Stock!A:A,'PnL perstock'!J80,Stock!O:O)</f>
        <v>323512</v>
      </c>
    </row>
    <row r="81" spans="2:11" x14ac:dyDescent="0.15">
      <c r="B81" s="30" t="s">
        <v>1593</v>
      </c>
      <c r="C81" s="30">
        <f>SUMIF(Stock!G:G,'PnL perstock'!B81,Stock!W:W)</f>
        <v>0</v>
      </c>
      <c r="D81" s="30">
        <f>SUMIFS(Stock!$W:$W,Stock!$G:$G,'PnL perstock'!$B81,Stock!$I:$I,'PnL perstock'!D$1)</f>
        <v>0</v>
      </c>
      <c r="E81" s="30">
        <f>SUMIFS(Stock!$W:$W,Stock!$G:$G,'PnL perstock'!$B81,Stock!$I:$I,'PnL perstock'!E$1)</f>
        <v>0</v>
      </c>
      <c r="F81" s="30"/>
      <c r="J81" s="1">
        <f t="shared" si="1"/>
        <v>42815</v>
      </c>
      <c r="K81" s="20">
        <f ca="1">SUMIF(Stock!A:A,'PnL perstock'!J81,Stock!O:O)</f>
        <v>219501</v>
      </c>
    </row>
    <row r="82" spans="2:11" x14ac:dyDescent="0.15">
      <c r="B82" s="30" t="s">
        <v>1692</v>
      </c>
      <c r="C82" s="30">
        <f>SUMIF(Stock!G:G,'PnL perstock'!B82,Stock!W:W)</f>
        <v>0</v>
      </c>
      <c r="D82" s="30">
        <f>SUMIFS(Stock!$W:$W,Stock!$G:$G,'PnL perstock'!$B82,Stock!$I:$I,'PnL perstock'!D$1)</f>
        <v>0</v>
      </c>
      <c r="E82" s="30">
        <f>SUMIFS(Stock!$W:$W,Stock!$G:$G,'PnL perstock'!$B82,Stock!$I:$I,'PnL perstock'!E$1)</f>
        <v>0</v>
      </c>
      <c r="F82" s="30"/>
      <c r="J82" s="1">
        <f t="shared" si="1"/>
        <v>42816</v>
      </c>
      <c r="K82" s="20">
        <f ca="1">SUMIF(Stock!A:A,'PnL perstock'!J82,Stock!O:O)</f>
        <v>75043</v>
      </c>
    </row>
    <row r="83" spans="2:11" x14ac:dyDescent="0.15">
      <c r="B83" t="s">
        <v>1678</v>
      </c>
      <c r="C83" s="30">
        <f>SUMIF(Stock!G:G,'PnL perstock'!B83,Stock!W:W)</f>
        <v>0</v>
      </c>
      <c r="D83" s="30">
        <f>SUMIFS(Stock!$W:$W,Stock!$G:$G,'PnL perstock'!$B83,Stock!$I:$I,'PnL perstock'!D$1)</f>
        <v>0</v>
      </c>
      <c r="E83" s="30">
        <f>SUMIFS(Stock!$W:$W,Stock!$G:$G,'PnL perstock'!$B83,Stock!$I:$I,'PnL perstock'!E$1)</f>
        <v>0</v>
      </c>
      <c r="F83" s="30"/>
      <c r="J83" s="1">
        <f t="shared" si="1"/>
        <v>42817</v>
      </c>
      <c r="K83" s="20">
        <f ca="1">SUMIF(Stock!A:A,'PnL perstock'!J83,Stock!O:O)</f>
        <v>671825</v>
      </c>
    </row>
    <row r="84" spans="2:11" x14ac:dyDescent="0.15">
      <c r="B84" t="s">
        <v>1548</v>
      </c>
      <c r="C84" s="30">
        <f>SUMIF(Stock!G:G,'PnL perstock'!B84,Stock!W:W)</f>
        <v>0</v>
      </c>
      <c r="D84" s="30">
        <f>SUMIFS(Stock!$W:$W,Stock!$G:$G,'PnL perstock'!$B84,Stock!$I:$I,'PnL perstock'!D$1)</f>
        <v>0</v>
      </c>
      <c r="E84" s="30">
        <f>SUMIFS(Stock!$W:$W,Stock!$G:$G,'PnL perstock'!$B84,Stock!$I:$I,'PnL perstock'!E$1)</f>
        <v>0</v>
      </c>
      <c r="F84" s="30"/>
      <c r="J84" s="1">
        <f t="shared" si="1"/>
        <v>42818</v>
      </c>
      <c r="K84" s="20">
        <f ca="1">SUMIF(Stock!A:A,'PnL perstock'!J84,Stock!O:O)</f>
        <v>551778</v>
      </c>
    </row>
    <row r="85" spans="2:11" hidden="1" x14ac:dyDescent="0.15">
      <c r="B85" t="s">
        <v>1725</v>
      </c>
      <c r="C85" s="30">
        <f>SUMIF(Stock!G:G,'PnL perstock'!B85,Stock!W:W)</f>
        <v>0</v>
      </c>
      <c r="D85" s="30">
        <f>SUMIFS(Stock!$W:$W,Stock!$G:$G,'PnL perstock'!$B85,Stock!$I:$I,'PnL perstock'!D$1)</f>
        <v>0</v>
      </c>
      <c r="E85" s="30">
        <f>SUMIFS(Stock!$W:$W,Stock!$G:$G,'PnL perstock'!$B85,Stock!$I:$I,'PnL perstock'!E$1)</f>
        <v>0</v>
      </c>
      <c r="F85" s="30"/>
      <c r="J85" s="1">
        <f t="shared" si="1"/>
        <v>42819</v>
      </c>
      <c r="K85" s="30">
        <f ca="1">SUMIF(Stock!A:A,'PnL perstock'!J85,Stock!O:O)</f>
        <v>0</v>
      </c>
    </row>
    <row r="86" spans="2:11" hidden="1" x14ac:dyDescent="0.15">
      <c r="B86" t="s">
        <v>1725</v>
      </c>
      <c r="C86" s="30">
        <f>SUMIF(Stock!G:G,'PnL perstock'!B86,Stock!W:W)</f>
        <v>0</v>
      </c>
      <c r="D86" s="30">
        <f>SUMIFS(Stock!$W:$W,Stock!$G:$G,'PnL perstock'!$B86,Stock!$I:$I,'PnL perstock'!D$1)</f>
        <v>0</v>
      </c>
      <c r="E86" s="30">
        <f>SUMIFS(Stock!$W:$W,Stock!$G:$G,'PnL perstock'!$B86,Stock!$I:$I,'PnL perstock'!E$1)</f>
        <v>0</v>
      </c>
      <c r="F86" s="30"/>
      <c r="J86" s="1">
        <f t="shared" si="1"/>
        <v>42820</v>
      </c>
      <c r="K86" s="30">
        <f ca="1">SUMIF(Stock!A:A,'PnL perstock'!J86,Stock!O:O)</f>
        <v>0</v>
      </c>
    </row>
    <row r="87" spans="2:11" x14ac:dyDescent="0.15">
      <c r="B87" t="s">
        <v>1711</v>
      </c>
      <c r="C87" s="30">
        <f>SUMIF(Stock!G:G,'PnL perstock'!B87,Stock!W:W)</f>
        <v>0</v>
      </c>
      <c r="D87" s="30">
        <f>SUMIFS(Stock!$W:$W,Stock!$G:$G,'PnL perstock'!$B87,Stock!$I:$I,'PnL perstock'!D$1)</f>
        <v>0</v>
      </c>
      <c r="E87" s="30">
        <f>SUMIFS(Stock!$W:$W,Stock!$G:$G,'PnL perstock'!$B87,Stock!$I:$I,'PnL perstock'!E$1)</f>
        <v>0</v>
      </c>
      <c r="F87" s="30"/>
      <c r="J87" s="1">
        <f t="shared" si="1"/>
        <v>42821</v>
      </c>
      <c r="K87" s="20">
        <f ca="1">SUMIF(Stock!A:A,'PnL perstock'!J87,Stock!O:O)</f>
        <v>267077</v>
      </c>
    </row>
    <row r="88" spans="2:11" x14ac:dyDescent="0.15">
      <c r="B88" t="s">
        <v>1719</v>
      </c>
      <c r="C88" s="30">
        <f>SUMIF(Stock!G:G,'PnL perstock'!B88,Stock!W:W)</f>
        <v>0</v>
      </c>
      <c r="D88" s="30">
        <f>SUMIFS(Stock!$W:$W,Stock!$G:$G,'PnL perstock'!$B88,Stock!$I:$I,'PnL perstock'!D$1)</f>
        <v>0</v>
      </c>
      <c r="E88" s="30">
        <f>SUMIFS(Stock!$W:$W,Stock!$G:$G,'PnL perstock'!$B88,Stock!$I:$I,'PnL perstock'!E$1)</f>
        <v>0</v>
      </c>
      <c r="F88" s="30"/>
      <c r="J88" s="1">
        <f t="shared" si="1"/>
        <v>42822</v>
      </c>
      <c r="K88" s="20">
        <f ca="1">SUMIF(Stock!A:A,'PnL perstock'!J88,Stock!O:O)</f>
        <v>643780</v>
      </c>
    </row>
    <row r="89" spans="2:11" x14ac:dyDescent="0.15">
      <c r="B89" t="s">
        <v>1625</v>
      </c>
      <c r="C89" s="30">
        <f>SUMIF(Stock!G:G,'PnL perstock'!B89,Stock!W:W)</f>
        <v>0</v>
      </c>
      <c r="D89" s="30">
        <f>SUMIFS(Stock!$W:$W,Stock!$G:$G,'PnL perstock'!$B89,Stock!$I:$I,'PnL perstock'!D$1)</f>
        <v>0</v>
      </c>
      <c r="E89" s="30">
        <f>SUMIFS(Stock!$W:$W,Stock!$G:$G,'PnL perstock'!$B89,Stock!$I:$I,'PnL perstock'!E$1)</f>
        <v>0</v>
      </c>
      <c r="F89" s="30"/>
      <c r="J89" s="1">
        <f t="shared" si="1"/>
        <v>42823</v>
      </c>
      <c r="K89" s="20">
        <f ca="1">SUMIF(Stock!A:A,'PnL perstock'!J89,Stock!O:O)</f>
        <v>655771.6</v>
      </c>
    </row>
    <row r="90" spans="2:11" x14ac:dyDescent="0.15">
      <c r="B90" t="s">
        <v>1542</v>
      </c>
      <c r="C90" s="30">
        <f>SUMIF(Stock!G:G,'PnL perstock'!B90,Stock!W:W)</f>
        <v>0</v>
      </c>
      <c r="D90" s="30">
        <f>SUMIFS(Stock!$W:$W,Stock!$G:$G,'PnL perstock'!$B90,Stock!$I:$I,'PnL perstock'!D$1)</f>
        <v>0</v>
      </c>
      <c r="E90" s="30">
        <f>SUMIFS(Stock!$W:$W,Stock!$G:$G,'PnL perstock'!$B90,Stock!$I:$I,'PnL perstock'!E$1)</f>
        <v>0</v>
      </c>
      <c r="F90" s="30"/>
      <c r="J90" s="1">
        <f t="shared" si="1"/>
        <v>42824</v>
      </c>
      <c r="K90" s="20">
        <f ca="1">SUMIF(Stock!A:A,'PnL perstock'!J90,Stock!O:O)</f>
        <v>297575</v>
      </c>
    </row>
    <row r="91" spans="2:11" x14ac:dyDescent="0.15">
      <c r="B91" t="s">
        <v>1642</v>
      </c>
      <c r="C91" s="30">
        <f>SUMIF(Stock!G:G,'PnL perstock'!B91,Stock!W:W)</f>
        <v>0</v>
      </c>
      <c r="D91" s="30">
        <f>SUMIFS(Stock!$W:$W,Stock!$G:$G,'PnL perstock'!$B91,Stock!$I:$I,'PnL perstock'!D$1)</f>
        <v>0</v>
      </c>
      <c r="E91" s="30">
        <f>SUMIFS(Stock!$W:$W,Stock!$G:$G,'PnL perstock'!$B91,Stock!$I:$I,'PnL perstock'!E$1)</f>
        <v>0</v>
      </c>
      <c r="F91" s="30"/>
      <c r="J91" s="1">
        <f t="shared" si="1"/>
        <v>42825</v>
      </c>
      <c r="K91" s="20">
        <f ca="1">SUMIF(Stock!A:A,'PnL perstock'!J91,Stock!O:O)</f>
        <v>1321790</v>
      </c>
    </row>
    <row r="92" spans="2:11" hidden="1" x14ac:dyDescent="0.15">
      <c r="B92" t="s">
        <v>1613</v>
      </c>
      <c r="C92" s="30">
        <f>SUMIF(Stock!G:G,'PnL perstock'!B92,Stock!W:W)</f>
        <v>0</v>
      </c>
      <c r="D92" s="30">
        <f>SUMIFS(Stock!$W:$W,Stock!$G:$G,'PnL perstock'!$B92,Stock!$I:$I,'PnL perstock'!D$1)</f>
        <v>0</v>
      </c>
      <c r="E92" s="30">
        <f>SUMIFS(Stock!$W:$W,Stock!$G:$G,'PnL perstock'!$B92,Stock!$I:$I,'PnL perstock'!E$1)</f>
        <v>0</v>
      </c>
      <c r="F92" s="30"/>
      <c r="J92" s="1">
        <f t="shared" si="1"/>
        <v>42826</v>
      </c>
      <c r="K92" s="30">
        <f ca="1">SUMIF(Stock!A:A,'PnL perstock'!J92,Stock!O:O)</f>
        <v>0</v>
      </c>
    </row>
    <row r="93" spans="2:11" hidden="1" x14ac:dyDescent="0.15">
      <c r="B93" t="s">
        <v>1697</v>
      </c>
      <c r="C93" s="30">
        <f>SUMIF(Stock!G:G,'PnL perstock'!B93,Stock!W:W)</f>
        <v>0</v>
      </c>
      <c r="D93" s="30">
        <f>SUMIFS(Stock!$W:$W,Stock!$G:$G,'PnL perstock'!$B93,Stock!$I:$I,'PnL perstock'!D$1)</f>
        <v>0</v>
      </c>
      <c r="E93" s="30">
        <f>SUMIFS(Stock!$W:$W,Stock!$G:$G,'PnL perstock'!$B93,Stock!$I:$I,'PnL perstock'!E$1)</f>
        <v>0</v>
      </c>
      <c r="F93" s="30"/>
      <c r="J93" s="1">
        <f t="shared" si="1"/>
        <v>42827</v>
      </c>
      <c r="K93" s="30">
        <f ca="1">SUMIF(Stock!A:A,'PnL perstock'!J93,Stock!O:O)</f>
        <v>0</v>
      </c>
    </row>
    <row r="94" spans="2:11" hidden="1" x14ac:dyDescent="0.15">
      <c r="B94" t="s">
        <v>1695</v>
      </c>
      <c r="C94" s="30">
        <f>SUMIF(Stock!G:G,'PnL perstock'!B94,Stock!W:W)</f>
        <v>0</v>
      </c>
      <c r="D94" s="30">
        <f>SUMIFS(Stock!$W:$W,Stock!$G:$G,'PnL perstock'!$B94,Stock!$I:$I,'PnL perstock'!D$1)</f>
        <v>0</v>
      </c>
      <c r="E94" s="30">
        <f>SUMIFS(Stock!$W:$W,Stock!$G:$G,'PnL perstock'!$B94,Stock!$I:$I,'PnL perstock'!E$1)</f>
        <v>0</v>
      </c>
      <c r="F94" s="30"/>
      <c r="J94" s="1">
        <f t="shared" si="1"/>
        <v>42828</v>
      </c>
      <c r="K94" s="30">
        <f ca="1">SUMIF(Stock!A:A,'PnL perstock'!J94,Stock!O:O)</f>
        <v>0</v>
      </c>
    </row>
    <row r="95" spans="2:11" hidden="1" x14ac:dyDescent="0.15">
      <c r="B95" t="s">
        <v>1724</v>
      </c>
      <c r="C95" s="30">
        <f>SUMIF(Stock!G:G,'PnL perstock'!B95,Stock!W:W)</f>
        <v>0</v>
      </c>
      <c r="D95" s="30">
        <f>SUMIFS(Stock!$W:$W,Stock!$G:$G,'PnL perstock'!$B95,Stock!$I:$I,'PnL perstock'!D$1)</f>
        <v>0</v>
      </c>
      <c r="E95" s="30">
        <f>SUMIFS(Stock!$W:$W,Stock!$G:$G,'PnL perstock'!$B95,Stock!$I:$I,'PnL perstock'!E$1)</f>
        <v>0</v>
      </c>
      <c r="F95" s="30"/>
      <c r="J95" s="1">
        <f t="shared" si="1"/>
        <v>42829</v>
      </c>
      <c r="K95" s="30">
        <f ca="1">SUMIF(Stock!A:A,'PnL perstock'!J95,Stock!O:O)</f>
        <v>0</v>
      </c>
    </row>
    <row r="96" spans="2:11" x14ac:dyDescent="0.15">
      <c r="B96" t="s">
        <v>1533</v>
      </c>
      <c r="C96" s="30">
        <f>SUMIF(Stock!G:G,'PnL perstock'!B96,Stock!W:W)</f>
        <v>0</v>
      </c>
      <c r="D96" s="30">
        <f>SUMIFS(Stock!$W:$W,Stock!$G:$G,'PnL perstock'!$B96,Stock!$I:$I,'PnL perstock'!D$1)</f>
        <v>0</v>
      </c>
      <c r="E96" s="30">
        <f>SUMIFS(Stock!$W:$W,Stock!$G:$G,'PnL perstock'!$B96,Stock!$I:$I,'PnL perstock'!E$1)</f>
        <v>0</v>
      </c>
      <c r="F96" s="30"/>
      <c r="J96" s="1">
        <f t="shared" si="1"/>
        <v>42830</v>
      </c>
      <c r="K96" s="20">
        <f ca="1">SUMIF(Stock!A:A,'PnL perstock'!J96,Stock!O:O)</f>
        <v>1103239.5</v>
      </c>
    </row>
    <row r="97" spans="2:11" x14ac:dyDescent="0.15">
      <c r="B97" t="s">
        <v>1614</v>
      </c>
      <c r="C97" s="30">
        <f>SUMIF(Stock!G:G,'PnL perstock'!B97,Stock!W:W)</f>
        <v>0</v>
      </c>
      <c r="D97" s="30">
        <f>SUMIFS(Stock!$W:$W,Stock!$G:$G,'PnL perstock'!$B97,Stock!$I:$I,'PnL perstock'!D$1)</f>
        <v>0</v>
      </c>
      <c r="E97" s="30">
        <f>SUMIFS(Stock!$W:$W,Stock!$G:$G,'PnL perstock'!$B97,Stock!$I:$I,'PnL perstock'!E$1)</f>
        <v>0</v>
      </c>
      <c r="F97" s="30"/>
      <c r="J97" s="1">
        <f t="shared" si="1"/>
        <v>42831</v>
      </c>
      <c r="K97" s="20">
        <f ca="1">SUMIF(Stock!A:A,'PnL perstock'!J97,Stock!O:O)</f>
        <v>992982</v>
      </c>
    </row>
    <row r="98" spans="2:11" x14ac:dyDescent="0.15">
      <c r="B98" t="s">
        <v>1729</v>
      </c>
      <c r="C98" s="30">
        <f>SUMIF(Stock!G:G,'PnL perstock'!B98,Stock!W:W)</f>
        <v>0</v>
      </c>
      <c r="D98" s="30">
        <f>SUMIFS(Stock!$W:$W,Stock!$G:$G,'PnL perstock'!$B98,Stock!$I:$I,'PnL perstock'!D$1)</f>
        <v>0</v>
      </c>
      <c r="E98" s="30">
        <f>SUMIFS(Stock!$W:$W,Stock!$G:$G,'PnL perstock'!$B98,Stock!$I:$I,'PnL perstock'!E$1)</f>
        <v>0</v>
      </c>
      <c r="F98" s="30"/>
      <c r="J98" s="1">
        <f t="shared" si="1"/>
        <v>42832</v>
      </c>
      <c r="K98" s="20">
        <f ca="1">SUMIF(Stock!A:A,'PnL perstock'!J98,Stock!O:O)</f>
        <v>987985</v>
      </c>
    </row>
    <row r="99" spans="2:11" hidden="1" x14ac:dyDescent="0.15">
      <c r="B99" t="s">
        <v>1631</v>
      </c>
      <c r="C99" s="30">
        <f>SUMIF(Stock!G:G,'PnL perstock'!B99,Stock!W:W)</f>
        <v>0</v>
      </c>
      <c r="D99" s="30">
        <f>SUMIFS(Stock!$W:$W,Stock!$G:$G,'PnL perstock'!$B99,Stock!$I:$I,'PnL perstock'!D$1)</f>
        <v>0</v>
      </c>
      <c r="E99" s="30">
        <f>SUMIFS(Stock!$W:$W,Stock!$G:$G,'PnL perstock'!$B99,Stock!$I:$I,'PnL perstock'!E$1)</f>
        <v>0</v>
      </c>
      <c r="F99" s="30"/>
      <c r="J99" s="1">
        <f t="shared" si="1"/>
        <v>42833</v>
      </c>
      <c r="K99" s="30">
        <f ca="1">SUMIF(Stock!A:A,'PnL perstock'!J99,Stock!O:O)</f>
        <v>0</v>
      </c>
    </row>
    <row r="100" spans="2:11" hidden="1" x14ac:dyDescent="0.15">
      <c r="B100" t="s">
        <v>1640</v>
      </c>
      <c r="C100" s="30">
        <f>SUMIF(Stock!G:G,'PnL perstock'!B100,Stock!W:W)</f>
        <v>0</v>
      </c>
      <c r="D100" s="30">
        <f>SUMIFS(Stock!$W:$W,Stock!$G:$G,'PnL perstock'!$B100,Stock!$I:$I,'PnL perstock'!D$1)</f>
        <v>0</v>
      </c>
      <c r="E100" s="30">
        <f>SUMIFS(Stock!$W:$W,Stock!$G:$G,'PnL perstock'!$B100,Stock!$I:$I,'PnL perstock'!E$1)</f>
        <v>0</v>
      </c>
      <c r="F100" s="30"/>
      <c r="J100" s="1">
        <f t="shared" si="1"/>
        <v>42834</v>
      </c>
      <c r="K100" s="30">
        <f ca="1">SUMIF(Stock!A:A,'PnL perstock'!J100,Stock!O:O)</f>
        <v>0</v>
      </c>
    </row>
    <row r="101" spans="2:11" x14ac:dyDescent="0.15">
      <c r="B101" t="s">
        <v>1668</v>
      </c>
      <c r="C101" s="30">
        <f>SUMIF(Stock!G:G,'PnL perstock'!B101,Stock!W:W)</f>
        <v>0</v>
      </c>
      <c r="D101" s="30">
        <f>SUMIFS(Stock!$W:$W,Stock!$G:$G,'PnL perstock'!$B101,Stock!$I:$I,'PnL perstock'!D$1)</f>
        <v>0</v>
      </c>
      <c r="E101" s="30">
        <f>SUMIFS(Stock!$W:$W,Stock!$G:$G,'PnL perstock'!$B101,Stock!$I:$I,'PnL perstock'!E$1)</f>
        <v>0</v>
      </c>
      <c r="F101" s="30"/>
      <c r="J101" s="1">
        <f t="shared" si="1"/>
        <v>42835</v>
      </c>
      <c r="K101" s="20">
        <f ca="1">SUMIF(Stock!A:A,'PnL perstock'!J101,Stock!O:O)</f>
        <v>1287039</v>
      </c>
    </row>
    <row r="102" spans="2:11" x14ac:dyDescent="0.15">
      <c r="B102" t="s">
        <v>1600</v>
      </c>
      <c r="C102" s="30">
        <f>SUMIF(Stock!G:G,'PnL perstock'!B102,Stock!W:W)</f>
        <v>0</v>
      </c>
      <c r="D102" s="30">
        <f>SUMIFS(Stock!$W:$W,Stock!$G:$G,'PnL perstock'!$B102,Stock!$I:$I,'PnL perstock'!D$1)</f>
        <v>0</v>
      </c>
      <c r="E102" s="30">
        <f>SUMIFS(Stock!$W:$W,Stock!$G:$G,'PnL perstock'!$B102,Stock!$I:$I,'PnL perstock'!E$1)</f>
        <v>0</v>
      </c>
      <c r="F102" s="30"/>
      <c r="J102" s="1">
        <f t="shared" si="1"/>
        <v>42836</v>
      </c>
      <c r="K102" s="20">
        <f ca="1">SUMIF(Stock!A:A,'PnL perstock'!J102,Stock!O:O)</f>
        <v>1071739</v>
      </c>
    </row>
    <row r="103" spans="2:11" x14ac:dyDescent="0.15">
      <c r="B103" t="s">
        <v>1686</v>
      </c>
      <c r="C103" s="30">
        <f>SUMIF(Stock!G:G,'PnL perstock'!B103,Stock!W:W)</f>
        <v>0</v>
      </c>
      <c r="D103" s="30">
        <f>SUMIFS(Stock!$W:$W,Stock!$G:$G,'PnL perstock'!$B103,Stock!$I:$I,'PnL perstock'!D$1)</f>
        <v>0</v>
      </c>
      <c r="E103" s="30">
        <f>SUMIFS(Stock!$W:$W,Stock!$G:$G,'PnL perstock'!$B103,Stock!$I:$I,'PnL perstock'!E$1)</f>
        <v>0</v>
      </c>
      <c r="F103" s="30"/>
      <c r="J103" s="1">
        <f t="shared" si="1"/>
        <v>42837</v>
      </c>
      <c r="K103" s="20">
        <f ca="1">SUMIF(Stock!A:A,'PnL perstock'!J103,Stock!O:O)</f>
        <v>1135391</v>
      </c>
    </row>
    <row r="104" spans="2:11" x14ac:dyDescent="0.15">
      <c r="B104" t="s">
        <v>1696</v>
      </c>
      <c r="C104" s="30">
        <f>SUMIF(Stock!G:G,'PnL perstock'!B104,Stock!W:W)</f>
        <v>0</v>
      </c>
      <c r="D104" s="30">
        <f>SUMIFS(Stock!$W:$W,Stock!$G:$G,'PnL perstock'!$B104,Stock!$I:$I,'PnL perstock'!D$1)</f>
        <v>0</v>
      </c>
      <c r="E104" s="30">
        <f>SUMIFS(Stock!$W:$W,Stock!$G:$G,'PnL perstock'!$B104,Stock!$I:$I,'PnL perstock'!E$1)</f>
        <v>0</v>
      </c>
      <c r="F104" s="30"/>
      <c r="J104" s="1">
        <f t="shared" si="1"/>
        <v>42838</v>
      </c>
      <c r="K104" s="20">
        <f ca="1">SUMIF(Stock!A:A,'PnL perstock'!J104,Stock!O:O)</f>
        <v>782160.7</v>
      </c>
    </row>
    <row r="105" spans="2:11" x14ac:dyDescent="0.15">
      <c r="B105" t="s">
        <v>1524</v>
      </c>
      <c r="C105" s="30">
        <f>SUMIF(Stock!G:G,'PnL perstock'!B105,Stock!W:W)</f>
        <v>0</v>
      </c>
      <c r="D105" s="30">
        <f>SUMIFS(Stock!$W:$W,Stock!$G:$G,'PnL perstock'!$B105,Stock!$I:$I,'PnL perstock'!D$1)</f>
        <v>0</v>
      </c>
      <c r="E105" s="30">
        <f>SUMIFS(Stock!$W:$W,Stock!$G:$G,'PnL perstock'!$B105,Stock!$I:$I,'PnL perstock'!E$1)</f>
        <v>0</v>
      </c>
      <c r="F105" s="30"/>
      <c r="J105" s="1">
        <f t="shared" si="1"/>
        <v>42839</v>
      </c>
      <c r="K105" s="20">
        <f ca="1">SUMIF(Stock!A:A,'PnL perstock'!J105,Stock!O:O)</f>
        <v>477344</v>
      </c>
    </row>
    <row r="106" spans="2:11" hidden="1" x14ac:dyDescent="0.15">
      <c r="B106" t="s">
        <v>1616</v>
      </c>
      <c r="C106" s="30">
        <f>SUMIF(Stock!G:G,'PnL perstock'!B106,Stock!W:W)</f>
        <v>0</v>
      </c>
      <c r="D106" s="30">
        <f>SUMIFS(Stock!$W:$W,Stock!$G:$G,'PnL perstock'!$B106,Stock!$I:$I,'PnL perstock'!D$1)</f>
        <v>0</v>
      </c>
      <c r="E106" s="30">
        <f>SUMIFS(Stock!$W:$W,Stock!$G:$G,'PnL perstock'!$B106,Stock!$I:$I,'PnL perstock'!E$1)</f>
        <v>0</v>
      </c>
      <c r="F106" s="30"/>
      <c r="J106" s="1">
        <f t="shared" si="1"/>
        <v>42840</v>
      </c>
      <c r="K106" s="30">
        <f ca="1">SUMIF(Stock!A:A,'PnL perstock'!J106,Stock!O:O)</f>
        <v>0</v>
      </c>
    </row>
    <row r="107" spans="2:11" hidden="1" x14ac:dyDescent="0.15">
      <c r="B107" t="s">
        <v>1688</v>
      </c>
      <c r="C107" s="30">
        <f>SUMIF(Stock!G:G,'PnL perstock'!B107,Stock!W:W)</f>
        <v>0</v>
      </c>
      <c r="D107" s="30">
        <f>SUMIFS(Stock!$W:$W,Stock!$G:$G,'PnL perstock'!$B107,Stock!$I:$I,'PnL perstock'!D$1)</f>
        <v>0</v>
      </c>
      <c r="E107" s="30">
        <f>SUMIFS(Stock!$W:$W,Stock!$G:$G,'PnL perstock'!$B107,Stock!$I:$I,'PnL perstock'!E$1)</f>
        <v>0</v>
      </c>
      <c r="F107" s="30"/>
      <c r="J107" s="1">
        <f t="shared" si="1"/>
        <v>42841</v>
      </c>
      <c r="K107" s="30">
        <f ca="1">SUMIF(Stock!A:A,'PnL perstock'!J107,Stock!O:O)</f>
        <v>0</v>
      </c>
    </row>
    <row r="108" spans="2:11" x14ac:dyDescent="0.15">
      <c r="B108" t="s">
        <v>1523</v>
      </c>
      <c r="C108" s="30">
        <f>SUMIF(Stock!G:G,'PnL perstock'!B108,Stock!W:W)</f>
        <v>0</v>
      </c>
      <c r="D108" s="30">
        <f>SUMIFS(Stock!$W:$W,Stock!$G:$G,'PnL perstock'!$B108,Stock!$I:$I,'PnL perstock'!D$1)</f>
        <v>0</v>
      </c>
      <c r="E108" s="30">
        <f>SUMIFS(Stock!$W:$W,Stock!$G:$G,'PnL perstock'!$B108,Stock!$I:$I,'PnL perstock'!E$1)</f>
        <v>0</v>
      </c>
      <c r="F108" s="30"/>
      <c r="J108" s="1">
        <f t="shared" si="1"/>
        <v>42842</v>
      </c>
      <c r="K108" s="20">
        <f ca="1">SUMIF(Stock!A:A,'PnL perstock'!J108,Stock!O:O)</f>
        <v>854312</v>
      </c>
    </row>
    <row r="109" spans="2:11" x14ac:dyDescent="0.15">
      <c r="B109" t="s">
        <v>1595</v>
      </c>
      <c r="C109" s="30">
        <f>SUMIF(Stock!G:G,'PnL perstock'!B109,Stock!W:W)</f>
        <v>0</v>
      </c>
      <c r="D109" s="30">
        <f>SUMIFS(Stock!$W:$W,Stock!$G:$G,'PnL perstock'!$B109,Stock!$I:$I,'PnL perstock'!D$1)</f>
        <v>0</v>
      </c>
      <c r="E109" s="30">
        <f>SUMIFS(Stock!$W:$W,Stock!$G:$G,'PnL perstock'!$B109,Stock!$I:$I,'PnL perstock'!E$1)</f>
        <v>0</v>
      </c>
      <c r="F109" s="30"/>
      <c r="J109" s="1">
        <f t="shared" si="1"/>
        <v>42843</v>
      </c>
      <c r="K109" s="20">
        <f ca="1">SUMIF(Stock!A:A,'PnL perstock'!J109,Stock!O:O)</f>
        <v>1015295.8</v>
      </c>
    </row>
    <row r="110" spans="2:11" x14ac:dyDescent="0.15">
      <c r="B110" t="s">
        <v>1634</v>
      </c>
      <c r="C110" s="30">
        <f>SUMIF(Stock!G:G,'PnL perstock'!B110,Stock!W:W)</f>
        <v>0</v>
      </c>
      <c r="D110" s="30">
        <f>SUMIFS(Stock!$W:$W,Stock!$G:$G,'PnL perstock'!$B110,Stock!$I:$I,'PnL perstock'!D$1)</f>
        <v>0</v>
      </c>
      <c r="E110" s="30">
        <f>SUMIFS(Stock!$W:$W,Stock!$G:$G,'PnL perstock'!$B110,Stock!$I:$I,'PnL perstock'!E$1)</f>
        <v>0</v>
      </c>
      <c r="F110" s="30"/>
      <c r="J110" s="1">
        <f t="shared" si="1"/>
        <v>42844</v>
      </c>
      <c r="K110" s="20">
        <f ca="1">SUMIF(Stock!A:A,'PnL perstock'!J110,Stock!O:O)</f>
        <v>811481</v>
      </c>
    </row>
    <row r="111" spans="2:11" x14ac:dyDescent="0.15">
      <c r="B111" t="s">
        <v>1734</v>
      </c>
      <c r="C111" s="30">
        <f>SUMIF(Stock!G:G,'PnL perstock'!B111,Stock!W:W)</f>
        <v>0</v>
      </c>
      <c r="D111" s="30">
        <f>SUMIFS(Stock!$W:$W,Stock!$G:$G,'PnL perstock'!$B111,Stock!$I:$I,'PnL perstock'!D$1)</f>
        <v>0</v>
      </c>
      <c r="E111" s="30">
        <f>SUMIFS(Stock!$W:$W,Stock!$G:$G,'PnL perstock'!$B111,Stock!$I:$I,'PnL perstock'!E$1)</f>
        <v>0</v>
      </c>
      <c r="F111" s="30"/>
      <c r="J111" s="1">
        <f t="shared" si="1"/>
        <v>42845</v>
      </c>
      <c r="K111" s="20">
        <f ca="1">SUMIF(Stock!A:A,'PnL perstock'!J111,Stock!O:O)</f>
        <v>730985</v>
      </c>
    </row>
    <row r="112" spans="2:11" x14ac:dyDescent="0.15">
      <c r="B112" t="s">
        <v>1540</v>
      </c>
      <c r="C112" s="30">
        <f>SUMIF(Stock!G:G,'PnL perstock'!B112,Stock!W:W)</f>
        <v>0</v>
      </c>
      <c r="D112" s="30">
        <f>SUMIFS(Stock!$W:$W,Stock!$G:$G,'PnL perstock'!$B112,Stock!$I:$I,'PnL perstock'!D$1)</f>
        <v>0</v>
      </c>
      <c r="E112" s="30">
        <f>SUMIFS(Stock!$W:$W,Stock!$G:$G,'PnL perstock'!$B112,Stock!$I:$I,'PnL perstock'!E$1)</f>
        <v>0</v>
      </c>
      <c r="F112" s="30"/>
      <c r="J112" s="1">
        <f t="shared" si="1"/>
        <v>42846</v>
      </c>
      <c r="K112" s="20">
        <f ca="1">SUMIF(Stock!A:A,'PnL perstock'!J112,Stock!O:O)</f>
        <v>1156832.5</v>
      </c>
    </row>
    <row r="113" spans="2:11" hidden="1" x14ac:dyDescent="0.15">
      <c r="B113" t="s">
        <v>1660</v>
      </c>
      <c r="C113" s="30">
        <f>SUMIF(Stock!G:G,'PnL perstock'!B113,Stock!W:W)</f>
        <v>0</v>
      </c>
      <c r="D113" s="30">
        <f>SUMIFS(Stock!$W:$W,Stock!$G:$G,'PnL perstock'!$B113,Stock!$I:$I,'PnL perstock'!D$1)</f>
        <v>0</v>
      </c>
      <c r="E113" s="30">
        <f>SUMIFS(Stock!$W:$W,Stock!$G:$G,'PnL perstock'!$B113,Stock!$I:$I,'PnL perstock'!E$1)</f>
        <v>0</v>
      </c>
      <c r="F113" s="30"/>
      <c r="J113" s="1">
        <f t="shared" si="1"/>
        <v>42847</v>
      </c>
      <c r="K113" s="30">
        <f ca="1">SUMIF(Stock!A:A,'PnL perstock'!J113,Stock!O:O)</f>
        <v>0</v>
      </c>
    </row>
    <row r="114" spans="2:11" hidden="1" x14ac:dyDescent="0.15">
      <c r="B114" t="s">
        <v>1618</v>
      </c>
      <c r="C114" s="30">
        <f>SUMIF(Stock!G:G,'PnL perstock'!B114,Stock!W:W)</f>
        <v>0</v>
      </c>
      <c r="D114" s="30">
        <f>SUMIFS(Stock!$W:$W,Stock!$G:$G,'PnL perstock'!$B114,Stock!$I:$I,'PnL perstock'!D$1)</f>
        <v>0</v>
      </c>
      <c r="E114" s="30">
        <f>SUMIFS(Stock!$W:$W,Stock!$G:$G,'PnL perstock'!$B114,Stock!$I:$I,'PnL perstock'!E$1)</f>
        <v>0</v>
      </c>
      <c r="F114" s="30"/>
      <c r="J114" s="1">
        <f t="shared" si="1"/>
        <v>42848</v>
      </c>
      <c r="K114" s="30">
        <f ca="1">SUMIF(Stock!A:A,'PnL perstock'!J114,Stock!O:O)</f>
        <v>0</v>
      </c>
    </row>
    <row r="115" spans="2:11" x14ac:dyDescent="0.15">
      <c r="B115" t="s">
        <v>1716</v>
      </c>
      <c r="C115" s="30">
        <f>SUMIF(Stock!G:G,'PnL perstock'!B115,Stock!W:W)</f>
        <v>0</v>
      </c>
      <c r="D115" s="30">
        <f>SUMIFS(Stock!$W:$W,Stock!$G:$G,'PnL perstock'!$B115,Stock!$I:$I,'PnL perstock'!D$1)</f>
        <v>0</v>
      </c>
      <c r="E115" s="30">
        <f>SUMIFS(Stock!$W:$W,Stock!$G:$G,'PnL perstock'!$B115,Stock!$I:$I,'PnL perstock'!E$1)</f>
        <v>0</v>
      </c>
      <c r="F115" s="30"/>
      <c r="J115" s="1">
        <f t="shared" si="1"/>
        <v>42849</v>
      </c>
      <c r="K115" s="20">
        <f ca="1">SUMIF(Stock!A:A,'PnL perstock'!J115,Stock!O:O)</f>
        <v>1322705</v>
      </c>
    </row>
    <row r="116" spans="2:11" x14ac:dyDescent="0.15">
      <c r="B116" t="s">
        <v>1717</v>
      </c>
      <c r="C116" s="30">
        <f>SUMIF(Stock!G:G,'PnL perstock'!B116,Stock!W:W)</f>
        <v>0</v>
      </c>
      <c r="D116" s="30">
        <f>SUMIFS(Stock!$W:$W,Stock!$G:$G,'PnL perstock'!$B116,Stock!$I:$I,'PnL perstock'!D$1)</f>
        <v>0</v>
      </c>
      <c r="E116" s="30">
        <f>SUMIFS(Stock!$W:$W,Stock!$G:$G,'PnL perstock'!$B116,Stock!$I:$I,'PnL perstock'!E$1)</f>
        <v>0</v>
      </c>
      <c r="F116" s="30"/>
      <c r="J116" s="1">
        <f t="shared" si="1"/>
        <v>42850</v>
      </c>
      <c r="K116" s="20">
        <f ca="1">SUMIF(Stock!A:A,'PnL perstock'!J116,Stock!O:O)</f>
        <v>1756071.4999999879</v>
      </c>
    </row>
    <row r="117" spans="2:11" x14ac:dyDescent="0.15">
      <c r="B117" t="s">
        <v>1704</v>
      </c>
      <c r="C117" s="30">
        <f>SUMIF(Stock!G:G,'PnL perstock'!B117,Stock!W:W)</f>
        <v>0</v>
      </c>
      <c r="D117" s="30">
        <f>SUMIFS(Stock!$W:$W,Stock!$G:$G,'PnL perstock'!$B117,Stock!$I:$I,'PnL perstock'!D$1)</f>
        <v>0</v>
      </c>
      <c r="E117" s="30">
        <f>SUMIFS(Stock!$W:$W,Stock!$G:$G,'PnL perstock'!$B117,Stock!$I:$I,'PnL perstock'!E$1)</f>
        <v>0</v>
      </c>
      <c r="F117" s="30"/>
      <c r="J117" s="1">
        <f t="shared" si="1"/>
        <v>42851</v>
      </c>
      <c r="K117" s="20">
        <f ca="1">SUMIF(Stock!A:A,'PnL perstock'!J117,Stock!O:O)</f>
        <v>1197716.3999999999</v>
      </c>
    </row>
    <row r="118" spans="2:11" x14ac:dyDescent="0.15">
      <c r="B118" t="s">
        <v>1645</v>
      </c>
      <c r="C118" s="30">
        <f>SUMIF(Stock!G:G,'PnL perstock'!B118,Stock!W:W)</f>
        <v>0</v>
      </c>
      <c r="D118" s="30">
        <f>SUMIFS(Stock!$W:$W,Stock!$G:$G,'PnL perstock'!$B118,Stock!$I:$I,'PnL perstock'!D$1)</f>
        <v>0</v>
      </c>
      <c r="E118" s="30">
        <f>SUMIFS(Stock!$W:$W,Stock!$G:$G,'PnL perstock'!$B118,Stock!$I:$I,'PnL perstock'!E$1)</f>
        <v>0</v>
      </c>
      <c r="F118" s="30"/>
      <c r="J118" s="1">
        <f t="shared" si="1"/>
        <v>42852</v>
      </c>
      <c r="K118" s="20">
        <f ca="1">SUMIF(Stock!A:A,'PnL perstock'!J118,Stock!O:O)</f>
        <v>830494.4</v>
      </c>
    </row>
    <row r="119" spans="2:11" x14ac:dyDescent="0.15">
      <c r="B119" t="s">
        <v>1547</v>
      </c>
      <c r="C119" s="30">
        <f>SUMIF(Stock!G:G,'PnL perstock'!B119,Stock!W:W)</f>
        <v>0</v>
      </c>
      <c r="D119" s="30">
        <f>SUMIFS(Stock!$W:$W,Stock!$G:$G,'PnL perstock'!$B119,Stock!$I:$I,'PnL perstock'!D$1)</f>
        <v>0</v>
      </c>
      <c r="E119" s="30">
        <f>SUMIFS(Stock!$W:$W,Stock!$G:$G,'PnL perstock'!$B119,Stock!$I:$I,'PnL perstock'!E$1)</f>
        <v>0</v>
      </c>
      <c r="F119" s="30"/>
      <c r="J119" s="1">
        <f t="shared" si="1"/>
        <v>42853</v>
      </c>
      <c r="K119" s="20">
        <f ca="1">SUMIF(Stock!A:A,'PnL perstock'!J119,Stock!O:O)</f>
        <v>646195</v>
      </c>
    </row>
    <row r="120" spans="2:11" hidden="1" x14ac:dyDescent="0.15">
      <c r="B120" t="s">
        <v>1735</v>
      </c>
      <c r="C120" s="30">
        <f>SUMIF(Stock!G:G,'PnL perstock'!B120,Stock!W:W)</f>
        <v>0</v>
      </c>
      <c r="D120" s="30">
        <f>SUMIFS(Stock!$W:$W,Stock!$G:$G,'PnL perstock'!$B120,Stock!$I:$I,'PnL perstock'!D$1)</f>
        <v>0</v>
      </c>
      <c r="E120" s="30">
        <f>SUMIFS(Stock!$W:$W,Stock!$G:$G,'PnL perstock'!$B120,Stock!$I:$I,'PnL perstock'!E$1)</f>
        <v>0</v>
      </c>
      <c r="F120" s="30"/>
      <c r="J120" s="1">
        <f t="shared" si="1"/>
        <v>42854</v>
      </c>
      <c r="K120" s="30">
        <f ca="1">SUMIF(Stock!A:A,'PnL perstock'!J120,Stock!O:O)</f>
        <v>0</v>
      </c>
    </row>
    <row r="121" spans="2:11" hidden="1" x14ac:dyDescent="0.15">
      <c r="B121" t="s">
        <v>1650</v>
      </c>
      <c r="C121" s="30">
        <f>SUMIF(Stock!G:G,'PnL perstock'!B121,Stock!W:W)</f>
        <v>0</v>
      </c>
      <c r="D121" s="30">
        <f>SUMIFS(Stock!$W:$W,Stock!$G:$G,'PnL perstock'!$B121,Stock!$I:$I,'PnL perstock'!D$1)</f>
        <v>0</v>
      </c>
      <c r="E121" s="30">
        <f>SUMIFS(Stock!$W:$W,Stock!$G:$G,'PnL perstock'!$B121,Stock!$I:$I,'PnL perstock'!E$1)</f>
        <v>0</v>
      </c>
      <c r="F121" s="30"/>
      <c r="J121" s="1">
        <f t="shared" si="1"/>
        <v>42855</v>
      </c>
      <c r="K121" s="30">
        <f ca="1">SUMIF(Stock!A:A,'PnL perstock'!J121,Stock!O:O)</f>
        <v>0</v>
      </c>
    </row>
    <row r="122" spans="2:11" hidden="1" x14ac:dyDescent="0.15">
      <c r="B122" t="s">
        <v>1721</v>
      </c>
      <c r="C122" s="30">
        <f>SUMIF(Stock!G:G,'PnL perstock'!B122,Stock!W:W)</f>
        <v>0</v>
      </c>
      <c r="D122" s="30">
        <f>SUMIFS(Stock!$W:$W,Stock!$G:$G,'PnL perstock'!$B122,Stock!$I:$I,'PnL perstock'!D$1)</f>
        <v>0</v>
      </c>
      <c r="E122" s="30">
        <f>SUMIFS(Stock!$W:$W,Stock!$G:$G,'PnL perstock'!$B122,Stock!$I:$I,'PnL perstock'!E$1)</f>
        <v>0</v>
      </c>
      <c r="F122" s="30"/>
      <c r="J122" s="1">
        <f t="shared" si="1"/>
        <v>42856</v>
      </c>
      <c r="K122" s="30">
        <f ca="1">SUMIF(Stock!A:A,'PnL perstock'!J122,Stock!O:O)</f>
        <v>0</v>
      </c>
    </row>
    <row r="123" spans="2:11" x14ac:dyDescent="0.15">
      <c r="B123" t="s">
        <v>1680</v>
      </c>
      <c r="C123" s="30">
        <f>SUMIF(Stock!G:G,'PnL perstock'!B123,Stock!W:W)</f>
        <v>0</v>
      </c>
      <c r="D123" s="30">
        <f>SUMIFS(Stock!$W:$W,Stock!$G:$G,'PnL perstock'!$B123,Stock!$I:$I,'PnL perstock'!D$1)</f>
        <v>0</v>
      </c>
      <c r="E123" s="30">
        <f>SUMIFS(Stock!$W:$W,Stock!$G:$G,'PnL perstock'!$B123,Stock!$I:$I,'PnL perstock'!E$1)</f>
        <v>0</v>
      </c>
      <c r="F123" s="30"/>
      <c r="J123" s="1">
        <f t="shared" si="1"/>
        <v>42857</v>
      </c>
      <c r="K123" s="20">
        <f ca="1">SUMIF(Stock!A:A,'PnL perstock'!J123,Stock!O:O)</f>
        <v>797651</v>
      </c>
    </row>
    <row r="124" spans="2:11" x14ac:dyDescent="0.15">
      <c r="B124" t="s">
        <v>1552</v>
      </c>
      <c r="C124" s="30">
        <f>SUMIF(Stock!G:G,'PnL perstock'!B124,Stock!W:W)</f>
        <v>0</v>
      </c>
      <c r="D124" s="30">
        <f>SUMIFS(Stock!$W:$W,Stock!$G:$G,'PnL perstock'!$B124,Stock!$I:$I,'PnL perstock'!D$1)</f>
        <v>0</v>
      </c>
      <c r="E124" s="30">
        <f>SUMIFS(Stock!$W:$W,Stock!$G:$G,'PnL perstock'!$B124,Stock!$I:$I,'PnL perstock'!E$1)</f>
        <v>0</v>
      </c>
      <c r="F124" s="30"/>
      <c r="J124" s="1">
        <f t="shared" si="1"/>
        <v>42858</v>
      </c>
      <c r="K124" s="20">
        <f ca="1">SUMIF(Stock!A:A,'PnL perstock'!J124,Stock!O:O)</f>
        <v>1171866</v>
      </c>
    </row>
    <row r="125" spans="2:11" x14ac:dyDescent="0.15">
      <c r="B125" t="s">
        <v>1654</v>
      </c>
      <c r="C125" s="30">
        <f>SUMIF(Stock!G:G,'PnL perstock'!B125,Stock!W:W)</f>
        <v>0</v>
      </c>
      <c r="D125" s="30">
        <f>SUMIFS(Stock!$W:$W,Stock!$G:$G,'PnL perstock'!$B125,Stock!$I:$I,'PnL perstock'!D$1)</f>
        <v>0</v>
      </c>
      <c r="E125" s="30">
        <f>SUMIFS(Stock!$W:$W,Stock!$G:$G,'PnL perstock'!$B125,Stock!$I:$I,'PnL perstock'!E$1)</f>
        <v>0</v>
      </c>
      <c r="F125" s="30"/>
      <c r="J125" s="1">
        <f t="shared" si="1"/>
        <v>42859</v>
      </c>
      <c r="K125" s="20">
        <f ca="1">SUMIF(Stock!A:A,'PnL perstock'!J125,Stock!O:O)</f>
        <v>2460316.4</v>
      </c>
    </row>
    <row r="126" spans="2:11" x14ac:dyDescent="0.15">
      <c r="B126" t="s">
        <v>1720</v>
      </c>
      <c r="C126" s="30">
        <f>SUMIF(Stock!G:G,'PnL perstock'!B126,Stock!W:W)</f>
        <v>0</v>
      </c>
      <c r="D126" s="30">
        <f>SUMIFS(Stock!$W:$W,Stock!$G:$G,'PnL perstock'!$B126,Stock!$I:$I,'PnL perstock'!D$1)</f>
        <v>0</v>
      </c>
      <c r="E126" s="30">
        <f>SUMIFS(Stock!$W:$W,Stock!$G:$G,'PnL perstock'!$B126,Stock!$I:$I,'PnL perstock'!E$1)</f>
        <v>0</v>
      </c>
      <c r="F126" s="30"/>
      <c r="J126" s="1">
        <f t="shared" si="1"/>
        <v>42860</v>
      </c>
      <c r="K126" s="20">
        <f ca="1">SUMIF(Stock!A:A,'PnL perstock'!J126,Stock!O:O)</f>
        <v>727148</v>
      </c>
    </row>
    <row r="127" spans="2:11" hidden="1" x14ac:dyDescent="0.15">
      <c r="B127" t="s">
        <v>1662</v>
      </c>
      <c r="C127" s="30">
        <f>SUMIF(Stock!G:G,'PnL perstock'!B127,Stock!W:W)</f>
        <v>0</v>
      </c>
      <c r="D127" s="30">
        <f>SUMIFS(Stock!$W:$W,Stock!$G:$G,'PnL perstock'!$B127,Stock!$I:$I,'PnL perstock'!D$1)</f>
        <v>0</v>
      </c>
      <c r="E127" s="30">
        <f>SUMIFS(Stock!$W:$W,Stock!$G:$G,'PnL perstock'!$B127,Stock!$I:$I,'PnL perstock'!E$1)</f>
        <v>0</v>
      </c>
      <c r="F127" s="30"/>
      <c r="J127" s="1">
        <f t="shared" si="1"/>
        <v>42861</v>
      </c>
      <c r="K127" s="30">
        <f ca="1">SUMIF(Stock!A:A,'PnL perstock'!J127,Stock!O:O)</f>
        <v>0</v>
      </c>
    </row>
    <row r="128" spans="2:11" hidden="1" x14ac:dyDescent="0.15">
      <c r="B128" t="s">
        <v>1663</v>
      </c>
      <c r="C128" s="30">
        <f>SUMIF(Stock!G:G,'PnL perstock'!B128,Stock!W:W)</f>
        <v>0</v>
      </c>
      <c r="D128" s="30">
        <f>SUMIFS(Stock!$W:$W,Stock!$G:$G,'PnL perstock'!$B128,Stock!$I:$I,'PnL perstock'!D$1)</f>
        <v>0</v>
      </c>
      <c r="E128" s="30">
        <f>SUMIFS(Stock!$W:$W,Stock!$G:$G,'PnL perstock'!$B128,Stock!$I:$I,'PnL perstock'!E$1)</f>
        <v>0</v>
      </c>
      <c r="F128" s="30"/>
      <c r="J128" s="1">
        <f t="shared" si="1"/>
        <v>42862</v>
      </c>
      <c r="K128" s="30">
        <f ca="1">SUMIF(Stock!A:A,'PnL perstock'!J128,Stock!O:O)</f>
        <v>0</v>
      </c>
    </row>
    <row r="129" spans="2:11" x14ac:dyDescent="0.15">
      <c r="B129" t="s">
        <v>1727</v>
      </c>
      <c r="C129" s="30">
        <f>SUMIF(Stock!G:G,'PnL perstock'!B129,Stock!W:W)</f>
        <v>0</v>
      </c>
      <c r="D129" s="30">
        <f>SUMIFS(Stock!$W:$W,Stock!$G:$G,'PnL perstock'!$B129,Stock!$I:$I,'PnL perstock'!D$1)</f>
        <v>0</v>
      </c>
      <c r="E129" s="30">
        <f>SUMIFS(Stock!$W:$W,Stock!$G:$G,'PnL perstock'!$B129,Stock!$I:$I,'PnL perstock'!E$1)</f>
        <v>0</v>
      </c>
      <c r="F129" s="30"/>
      <c r="J129" s="1">
        <f t="shared" si="1"/>
        <v>42863</v>
      </c>
      <c r="K129" s="20">
        <f ca="1">SUMIF(Stock!A:A,'PnL perstock'!J129,Stock!O:O)</f>
        <v>735252</v>
      </c>
    </row>
    <row r="130" spans="2:11" x14ac:dyDescent="0.15">
      <c r="B130" t="s">
        <v>1661</v>
      </c>
      <c r="C130" s="30">
        <f>SUMIF(Stock!G:G,'PnL perstock'!B130,Stock!W:W)</f>
        <v>0</v>
      </c>
      <c r="D130" s="30">
        <f>SUMIFS(Stock!$W:$W,Stock!$G:$G,'PnL perstock'!$B130,Stock!$I:$I,'PnL perstock'!D$1)</f>
        <v>0</v>
      </c>
      <c r="E130" s="30">
        <f>SUMIFS(Stock!$W:$W,Stock!$G:$G,'PnL perstock'!$B130,Stock!$I:$I,'PnL perstock'!E$1)</f>
        <v>0</v>
      </c>
      <c r="F130" s="30"/>
      <c r="J130" s="1">
        <f t="shared" si="1"/>
        <v>42864</v>
      </c>
      <c r="K130" s="20">
        <f ca="1">SUMIF(Stock!A:A,'PnL perstock'!J130,Stock!O:O)</f>
        <v>1592134</v>
      </c>
    </row>
    <row r="131" spans="2:11" x14ac:dyDescent="0.15">
      <c r="B131" t="s">
        <v>1652</v>
      </c>
      <c r="C131" s="30">
        <f>SUMIF(Stock!G:G,'PnL perstock'!B131,Stock!W:W)</f>
        <v>0</v>
      </c>
      <c r="D131" s="30">
        <f>SUMIFS(Stock!$W:$W,Stock!$G:$G,'PnL perstock'!$B131,Stock!$I:$I,'PnL perstock'!D$1)</f>
        <v>0</v>
      </c>
      <c r="E131" s="30">
        <f>SUMIFS(Stock!$W:$W,Stock!$G:$G,'PnL perstock'!$B131,Stock!$I:$I,'PnL perstock'!E$1)</f>
        <v>0</v>
      </c>
      <c r="F131" s="30"/>
      <c r="J131" s="1">
        <f t="shared" si="1"/>
        <v>42865</v>
      </c>
      <c r="K131" s="20">
        <f ca="1">SUMIF(Stock!A:A,'PnL perstock'!J131,Stock!O:O)</f>
        <v>278065</v>
      </c>
    </row>
    <row r="132" spans="2:11" hidden="1" x14ac:dyDescent="0.15">
      <c r="B132" t="s">
        <v>1528</v>
      </c>
      <c r="C132" s="30">
        <f>SUMIF(Stock!G:G,'PnL perstock'!B132,Stock!W:W)</f>
        <v>0</v>
      </c>
      <c r="D132" s="30">
        <f>SUMIFS(Stock!$W:$W,Stock!$G:$G,'PnL perstock'!$B132,Stock!$I:$I,'PnL perstock'!D$1)</f>
        <v>0</v>
      </c>
      <c r="E132" s="30">
        <f>SUMIFS(Stock!$W:$W,Stock!$G:$G,'PnL perstock'!$B132,Stock!$I:$I,'PnL perstock'!E$1)</f>
        <v>0</v>
      </c>
      <c r="F132" s="30"/>
      <c r="J132" s="1">
        <f t="shared" ref="J132:J195" si="2">+J131+1</f>
        <v>42866</v>
      </c>
      <c r="K132" s="30">
        <f ca="1">SUMIF(Stock!A:A,'PnL perstock'!J132,Stock!O:O)</f>
        <v>0</v>
      </c>
    </row>
    <row r="133" spans="2:11" hidden="1" x14ac:dyDescent="0.15">
      <c r="B133" t="s">
        <v>1592</v>
      </c>
      <c r="C133" s="30">
        <f>SUMIF(Stock!G:G,'PnL perstock'!B133,Stock!W:W)</f>
        <v>0</v>
      </c>
      <c r="D133" s="30">
        <f>SUMIFS(Stock!$W:$W,Stock!$G:$G,'PnL perstock'!$B133,Stock!$I:$I,'PnL perstock'!D$1)</f>
        <v>0</v>
      </c>
      <c r="E133" s="30">
        <f>SUMIFS(Stock!$W:$W,Stock!$G:$G,'PnL perstock'!$B133,Stock!$I:$I,'PnL perstock'!E$1)</f>
        <v>0</v>
      </c>
      <c r="F133" s="30"/>
      <c r="J133" s="1">
        <f t="shared" si="2"/>
        <v>42867</v>
      </c>
      <c r="K133" s="30">
        <f ca="1">SUMIF(Stock!A:A,'PnL perstock'!J133,Stock!O:O)</f>
        <v>0</v>
      </c>
    </row>
    <row r="134" spans="2:11" hidden="1" x14ac:dyDescent="0.15">
      <c r="B134" t="s">
        <v>1574</v>
      </c>
      <c r="C134" s="30">
        <f>SUMIF(Stock!G:G,'PnL perstock'!B134,Stock!W:W)</f>
        <v>0</v>
      </c>
      <c r="D134" s="30">
        <f>SUMIFS(Stock!$W:$W,Stock!$G:$G,'PnL perstock'!$B134,Stock!$I:$I,'PnL perstock'!D$1)</f>
        <v>0</v>
      </c>
      <c r="E134" s="30">
        <f>SUMIFS(Stock!$W:$W,Stock!$G:$G,'PnL perstock'!$B134,Stock!$I:$I,'PnL perstock'!E$1)</f>
        <v>0</v>
      </c>
      <c r="F134" s="30"/>
      <c r="J134" s="1">
        <f t="shared" si="2"/>
        <v>42868</v>
      </c>
      <c r="K134" s="30">
        <f ca="1">SUMIF(Stock!A:A,'PnL perstock'!J134,Stock!O:O)</f>
        <v>0</v>
      </c>
    </row>
    <row r="135" spans="2:11" hidden="1" x14ac:dyDescent="0.15">
      <c r="B135" t="s">
        <v>1709</v>
      </c>
      <c r="C135" s="30">
        <f>SUMIF(Stock!G:G,'PnL perstock'!B135,Stock!W:W)</f>
        <v>0</v>
      </c>
      <c r="D135" s="30">
        <f>SUMIFS(Stock!$W:$W,Stock!$G:$G,'PnL perstock'!$B135,Stock!$I:$I,'PnL perstock'!D$1)</f>
        <v>0</v>
      </c>
      <c r="E135" s="30">
        <f>SUMIFS(Stock!$W:$W,Stock!$G:$G,'PnL perstock'!$B135,Stock!$I:$I,'PnL perstock'!E$1)</f>
        <v>0</v>
      </c>
      <c r="F135" s="30"/>
      <c r="J135" s="1">
        <f t="shared" si="2"/>
        <v>42869</v>
      </c>
      <c r="K135" s="30">
        <f ca="1">SUMIF(Stock!A:A,'PnL perstock'!J135,Stock!O:O)</f>
        <v>0</v>
      </c>
    </row>
    <row r="136" spans="2:11" x14ac:dyDescent="0.15">
      <c r="B136" t="s">
        <v>1691</v>
      </c>
      <c r="C136" s="30">
        <f>SUMIF(Stock!G:G,'PnL perstock'!B136,Stock!W:W)</f>
        <v>0</v>
      </c>
      <c r="D136" s="30">
        <f>SUMIFS(Stock!$W:$W,Stock!$G:$G,'PnL perstock'!$B136,Stock!$I:$I,'PnL perstock'!D$1)</f>
        <v>0</v>
      </c>
      <c r="E136" s="30">
        <f>SUMIFS(Stock!$W:$W,Stock!$G:$G,'PnL perstock'!$B136,Stock!$I:$I,'PnL perstock'!E$1)</f>
        <v>0</v>
      </c>
      <c r="F136" s="30"/>
      <c r="J136" s="1">
        <f t="shared" si="2"/>
        <v>42870</v>
      </c>
      <c r="K136" s="20">
        <f ca="1">SUMIF(Stock!A:A,'PnL perstock'!J136,Stock!O:O)</f>
        <v>277516</v>
      </c>
    </row>
    <row r="137" spans="2:11" x14ac:dyDescent="0.15">
      <c r="B137" t="s">
        <v>1590</v>
      </c>
      <c r="C137" s="30">
        <f>SUMIF(Stock!G:G,'PnL perstock'!B137,Stock!W:W)</f>
        <v>0</v>
      </c>
      <c r="D137" s="30">
        <f>SUMIFS(Stock!$W:$W,Stock!$G:$G,'PnL perstock'!$B137,Stock!$I:$I,'PnL perstock'!D$1)</f>
        <v>0</v>
      </c>
      <c r="E137" s="30">
        <f>SUMIFS(Stock!$W:$W,Stock!$G:$G,'PnL perstock'!$B137,Stock!$I:$I,'PnL perstock'!E$1)</f>
        <v>0</v>
      </c>
      <c r="F137" s="30"/>
      <c r="J137" s="1">
        <f t="shared" si="2"/>
        <v>42871</v>
      </c>
      <c r="K137" s="20">
        <f ca="1">SUMIF(Stock!A:A,'PnL perstock'!J137,Stock!O:O)</f>
        <v>637100</v>
      </c>
    </row>
    <row r="138" spans="2:11" x14ac:dyDescent="0.15">
      <c r="B138" t="s">
        <v>1543</v>
      </c>
      <c r="C138" s="30">
        <f>SUMIF(Stock!G:G,'PnL perstock'!B138,Stock!W:W)</f>
        <v>0</v>
      </c>
      <c r="D138" s="30">
        <f>SUMIFS(Stock!$W:$W,Stock!$G:$G,'PnL perstock'!$B138,Stock!$I:$I,'PnL perstock'!D$1)</f>
        <v>0</v>
      </c>
      <c r="E138" s="30">
        <f>SUMIFS(Stock!$W:$W,Stock!$G:$G,'PnL perstock'!$B138,Stock!$I:$I,'PnL perstock'!E$1)</f>
        <v>0</v>
      </c>
      <c r="F138" s="30"/>
      <c r="J138" s="1">
        <f t="shared" si="2"/>
        <v>42872</v>
      </c>
      <c r="K138" s="20">
        <f ca="1">SUMIF(Stock!A:A,'PnL perstock'!J138,Stock!O:O)</f>
        <v>865849.5</v>
      </c>
    </row>
    <row r="139" spans="2:11" x14ac:dyDescent="0.15">
      <c r="B139" t="s">
        <v>1624</v>
      </c>
      <c r="C139" s="30">
        <f>SUMIF(Stock!G:G,'PnL perstock'!B139,Stock!W:W)</f>
        <v>0</v>
      </c>
      <c r="D139" s="30">
        <f>SUMIFS(Stock!$W:$W,Stock!$G:$G,'PnL perstock'!$B139,Stock!$I:$I,'PnL perstock'!D$1)</f>
        <v>0</v>
      </c>
      <c r="E139" s="30">
        <f>SUMIFS(Stock!$W:$W,Stock!$G:$G,'PnL perstock'!$B139,Stock!$I:$I,'PnL perstock'!E$1)</f>
        <v>0</v>
      </c>
      <c r="F139" s="30"/>
      <c r="J139" s="1">
        <f t="shared" si="2"/>
        <v>42873</v>
      </c>
      <c r="K139" s="20">
        <f ca="1">SUMIF(Stock!A:A,'PnL perstock'!J139,Stock!O:O)</f>
        <v>141188</v>
      </c>
    </row>
    <row r="140" spans="2:11" x14ac:dyDescent="0.15">
      <c r="B140" t="s">
        <v>1737</v>
      </c>
      <c r="C140" s="30">
        <f>SUMIF(Stock!G:G,'PnL perstock'!B140,Stock!W:W)</f>
        <v>0</v>
      </c>
      <c r="D140" s="30">
        <f>SUMIFS(Stock!$W:$W,Stock!$G:$G,'PnL perstock'!$B140,Stock!$I:$I,'PnL perstock'!D$1)</f>
        <v>0</v>
      </c>
      <c r="E140" s="30">
        <f>SUMIFS(Stock!$W:$W,Stock!$G:$G,'PnL perstock'!$B140,Stock!$I:$I,'PnL perstock'!E$1)</f>
        <v>0</v>
      </c>
      <c r="F140" s="30"/>
      <c r="J140" s="1">
        <f t="shared" si="2"/>
        <v>42874</v>
      </c>
      <c r="K140" s="20">
        <f ca="1">SUMIF(Stock!A:A,'PnL perstock'!J140,Stock!O:O)</f>
        <v>168000</v>
      </c>
    </row>
    <row r="141" spans="2:11" hidden="1" x14ac:dyDescent="0.15">
      <c r="B141" t="s">
        <v>1610</v>
      </c>
      <c r="C141" s="30">
        <f>SUMIF(Stock!G:G,'PnL perstock'!B141,Stock!W:W)</f>
        <v>0</v>
      </c>
      <c r="D141" s="30">
        <f>SUMIFS(Stock!$W:$W,Stock!$G:$G,'PnL perstock'!$B141,Stock!$I:$I,'PnL perstock'!D$1)</f>
        <v>0</v>
      </c>
      <c r="E141" s="30">
        <f>SUMIFS(Stock!$W:$W,Stock!$G:$G,'PnL perstock'!$B141,Stock!$I:$I,'PnL perstock'!E$1)</f>
        <v>0</v>
      </c>
      <c r="F141" s="30"/>
      <c r="J141" s="1">
        <f t="shared" si="2"/>
        <v>42875</v>
      </c>
      <c r="K141" s="30">
        <f ca="1">SUMIF(Stock!A:A,'PnL perstock'!J141,Stock!O:O)</f>
        <v>0</v>
      </c>
    </row>
    <row r="142" spans="2:11" hidden="1" x14ac:dyDescent="0.15">
      <c r="B142" t="s">
        <v>1659</v>
      </c>
      <c r="C142" s="30">
        <f>SUMIF(Stock!G:G,'PnL perstock'!B142,Stock!W:W)</f>
        <v>0</v>
      </c>
      <c r="D142" s="30">
        <f>SUMIFS(Stock!$W:$W,Stock!$G:$G,'PnL perstock'!$B142,Stock!$I:$I,'PnL perstock'!D$1)</f>
        <v>0</v>
      </c>
      <c r="E142" s="30">
        <f>SUMIFS(Stock!$W:$W,Stock!$G:$G,'PnL perstock'!$B142,Stock!$I:$I,'PnL perstock'!E$1)</f>
        <v>0</v>
      </c>
      <c r="F142" s="30"/>
      <c r="J142" s="1">
        <f t="shared" si="2"/>
        <v>42876</v>
      </c>
      <c r="K142" s="30">
        <f ca="1">SUMIF(Stock!A:A,'PnL perstock'!J142,Stock!O:O)</f>
        <v>0</v>
      </c>
    </row>
    <row r="143" spans="2:11" x14ac:dyDescent="0.15">
      <c r="B143" t="s">
        <v>1657</v>
      </c>
      <c r="C143" s="30">
        <f>SUMIF(Stock!G:G,'PnL perstock'!B143,Stock!W:W)</f>
        <v>0</v>
      </c>
      <c r="D143" s="30">
        <f>SUMIFS(Stock!$W:$W,Stock!$G:$G,'PnL perstock'!$B143,Stock!$I:$I,'PnL perstock'!D$1)</f>
        <v>0</v>
      </c>
      <c r="E143" s="30">
        <f>SUMIFS(Stock!$W:$W,Stock!$G:$G,'PnL perstock'!$B143,Stock!$I:$I,'PnL perstock'!E$1)</f>
        <v>0</v>
      </c>
      <c r="F143" s="30"/>
      <c r="J143" s="1">
        <f t="shared" si="2"/>
        <v>42877</v>
      </c>
      <c r="K143" s="20">
        <f ca="1">SUMIF(Stock!A:A,'PnL perstock'!J143,Stock!O:O)</f>
        <v>148238</v>
      </c>
    </row>
    <row r="144" spans="2:11" x14ac:dyDescent="0.15">
      <c r="B144" t="s">
        <v>1647</v>
      </c>
      <c r="C144" s="30">
        <f>SUMIF(Stock!G:G,'PnL perstock'!B144,Stock!W:W)</f>
        <v>0</v>
      </c>
      <c r="D144" s="30">
        <f>SUMIFS(Stock!$W:$W,Stock!$G:$G,'PnL perstock'!$B144,Stock!$I:$I,'PnL perstock'!D$1)</f>
        <v>0</v>
      </c>
      <c r="E144" s="30">
        <f>SUMIFS(Stock!$W:$W,Stock!$G:$G,'PnL perstock'!$B144,Stock!$I:$I,'PnL perstock'!E$1)</f>
        <v>0</v>
      </c>
      <c r="F144" s="30"/>
      <c r="J144" s="1">
        <f t="shared" si="2"/>
        <v>42878</v>
      </c>
      <c r="K144" s="20">
        <f ca="1">SUMIF(Stock!A:A,'PnL perstock'!J144,Stock!O:O)</f>
        <v>424875</v>
      </c>
    </row>
    <row r="145" spans="2:11" hidden="1" x14ac:dyDescent="0.15">
      <c r="B145" t="s">
        <v>1730</v>
      </c>
      <c r="C145" s="30">
        <f>SUMIF(Stock!G:G,'PnL perstock'!B145,Stock!W:W)</f>
        <v>0</v>
      </c>
      <c r="D145" s="30">
        <f>SUMIFS(Stock!$W:$W,Stock!$G:$G,'PnL perstock'!$B145,Stock!$I:$I,'PnL perstock'!D$1)</f>
        <v>0</v>
      </c>
      <c r="E145" s="30">
        <f>SUMIFS(Stock!$W:$W,Stock!$G:$G,'PnL perstock'!$B145,Stock!$I:$I,'PnL perstock'!E$1)</f>
        <v>0</v>
      </c>
      <c r="F145" s="30"/>
      <c r="J145" s="1">
        <f t="shared" si="2"/>
        <v>42879</v>
      </c>
      <c r="K145" s="30">
        <f ca="1">SUMIF(Stock!A:A,'PnL perstock'!J145,Stock!O:O)</f>
        <v>575608</v>
      </c>
    </row>
    <row r="146" spans="2:11" hidden="1" x14ac:dyDescent="0.15">
      <c r="B146" t="s">
        <v>1567</v>
      </c>
      <c r="C146" s="30">
        <f>SUMIF(Stock!G:G,'PnL perstock'!B146,Stock!W:W)</f>
        <v>0</v>
      </c>
      <c r="D146" s="30">
        <f>SUMIFS(Stock!$W:$W,Stock!$G:$G,'PnL perstock'!$B146,Stock!$I:$I,'PnL perstock'!D$1)</f>
        <v>0</v>
      </c>
      <c r="E146" s="30">
        <f>SUMIFS(Stock!$W:$W,Stock!$G:$G,'PnL perstock'!$B146,Stock!$I:$I,'PnL perstock'!E$1)</f>
        <v>0</v>
      </c>
      <c r="F146" s="30"/>
      <c r="J146" s="1">
        <f t="shared" si="2"/>
        <v>42880</v>
      </c>
      <c r="K146" s="30">
        <f ca="1">SUMIF(Stock!A:A,'PnL perstock'!J146,Stock!O:O)</f>
        <v>407818.8</v>
      </c>
    </row>
    <row r="147" spans="2:11" hidden="1" x14ac:dyDescent="0.15">
      <c r="B147" t="s">
        <v>1706</v>
      </c>
      <c r="C147" s="30">
        <f>SUMIF(Stock!G:G,'PnL perstock'!B147,Stock!W:W)</f>
        <v>0</v>
      </c>
      <c r="D147" s="30">
        <f>SUMIFS(Stock!$W:$W,Stock!$G:$G,'PnL perstock'!$B147,Stock!$I:$I,'PnL perstock'!D$1)</f>
        <v>0</v>
      </c>
      <c r="E147" s="30">
        <f>SUMIFS(Stock!$W:$W,Stock!$G:$G,'PnL perstock'!$B147,Stock!$I:$I,'PnL perstock'!E$1)</f>
        <v>0</v>
      </c>
      <c r="F147" s="30"/>
      <c r="J147" s="1">
        <f t="shared" si="2"/>
        <v>42881</v>
      </c>
      <c r="K147" s="30">
        <f ca="1">SUMIF(Stock!A:A,'PnL perstock'!J147,Stock!O:O)</f>
        <v>0</v>
      </c>
    </row>
    <row r="148" spans="2:11" hidden="1" x14ac:dyDescent="0.15">
      <c r="B148" t="s">
        <v>1682</v>
      </c>
      <c r="C148" s="30">
        <f>SUMIF(Stock!G:G,'PnL perstock'!B148,Stock!W:W)</f>
        <v>0</v>
      </c>
      <c r="D148" s="30">
        <f>SUMIFS(Stock!$W:$W,Stock!$G:$G,'PnL perstock'!$B148,Stock!$I:$I,'PnL perstock'!D$1)</f>
        <v>0</v>
      </c>
      <c r="E148" s="30">
        <f>SUMIFS(Stock!$W:$W,Stock!$G:$G,'PnL perstock'!$B148,Stock!$I:$I,'PnL perstock'!E$1)</f>
        <v>0</v>
      </c>
      <c r="F148" s="30"/>
      <c r="J148" s="1">
        <f t="shared" si="2"/>
        <v>42882</v>
      </c>
      <c r="K148" s="30">
        <f ca="1">SUMIF(Stock!A:A,'PnL perstock'!J148,Stock!O:O)</f>
        <v>0</v>
      </c>
    </row>
    <row r="149" spans="2:11" hidden="1" x14ac:dyDescent="0.15">
      <c r="B149" t="s">
        <v>1651</v>
      </c>
      <c r="C149" s="30">
        <f>SUMIF(Stock!G:G,'PnL perstock'!B149,Stock!W:W)</f>
        <v>0</v>
      </c>
      <c r="D149" s="30">
        <f>SUMIFS(Stock!$W:$W,Stock!$G:$G,'PnL perstock'!$B149,Stock!$I:$I,'PnL perstock'!D$1)</f>
        <v>0</v>
      </c>
      <c r="E149" s="30">
        <f>SUMIFS(Stock!$W:$W,Stock!$G:$G,'PnL perstock'!$B149,Stock!$I:$I,'PnL perstock'!E$1)</f>
        <v>0</v>
      </c>
      <c r="F149" s="30"/>
      <c r="J149" s="1">
        <f t="shared" si="2"/>
        <v>42883</v>
      </c>
      <c r="K149" s="30">
        <f ca="1">SUMIF(Stock!A:A,'PnL perstock'!J149,Stock!O:O)</f>
        <v>0</v>
      </c>
    </row>
    <row r="150" spans="2:11" hidden="1" x14ac:dyDescent="0.15">
      <c r="B150" t="s">
        <v>1577</v>
      </c>
      <c r="C150" s="30">
        <f>SUMIF(Stock!G:G,'PnL perstock'!B150,Stock!W:W)</f>
        <v>0</v>
      </c>
      <c r="D150" s="30">
        <f>SUMIFS(Stock!$W:$W,Stock!$G:$G,'PnL perstock'!$B150,Stock!$I:$I,'PnL perstock'!D$1)</f>
        <v>0</v>
      </c>
      <c r="E150" s="30">
        <f>SUMIFS(Stock!$W:$W,Stock!$G:$G,'PnL perstock'!$B150,Stock!$I:$I,'PnL perstock'!E$1)</f>
        <v>0</v>
      </c>
      <c r="F150" s="30"/>
      <c r="J150" s="1">
        <f t="shared" si="2"/>
        <v>42884</v>
      </c>
      <c r="K150" s="30">
        <f ca="1">SUMIF(Stock!A:A,'PnL perstock'!J150,Stock!O:O)</f>
        <v>0</v>
      </c>
    </row>
    <row r="151" spans="2:11" hidden="1" x14ac:dyDescent="0.15">
      <c r="B151" t="s">
        <v>1666</v>
      </c>
      <c r="C151" s="30">
        <f>SUMIF(Stock!G:G,'PnL perstock'!B151,Stock!W:W)</f>
        <v>0</v>
      </c>
      <c r="D151" s="30">
        <f>SUMIFS(Stock!$W:$W,Stock!$G:$G,'PnL perstock'!$B151,Stock!$I:$I,'PnL perstock'!D$1)</f>
        <v>0</v>
      </c>
      <c r="E151" s="30">
        <f>SUMIFS(Stock!$W:$W,Stock!$G:$G,'PnL perstock'!$B151,Stock!$I:$I,'PnL perstock'!E$1)</f>
        <v>0</v>
      </c>
      <c r="F151" s="30"/>
      <c r="J151" s="1">
        <f t="shared" si="2"/>
        <v>42885</v>
      </c>
      <c r="K151" s="30">
        <f ca="1">SUMIF(Stock!A:A,'PnL perstock'!J151,Stock!O:O)</f>
        <v>0</v>
      </c>
    </row>
    <row r="152" spans="2:11" hidden="1" x14ac:dyDescent="0.15">
      <c r="B152" t="s">
        <v>1581</v>
      </c>
      <c r="C152" s="30">
        <f>SUMIF(Stock!G:G,'PnL perstock'!B152,Stock!W:W)</f>
        <v>0</v>
      </c>
      <c r="D152" s="30">
        <f>SUMIFS(Stock!$W:$W,Stock!$G:$G,'PnL perstock'!$B152,Stock!$I:$I,'PnL perstock'!D$1)</f>
        <v>0</v>
      </c>
      <c r="E152" s="30">
        <f>SUMIFS(Stock!$W:$W,Stock!$G:$G,'PnL perstock'!$B152,Stock!$I:$I,'PnL perstock'!E$1)</f>
        <v>0</v>
      </c>
      <c r="F152" s="30"/>
      <c r="J152" s="1">
        <f t="shared" si="2"/>
        <v>42886</v>
      </c>
      <c r="K152" s="30">
        <f ca="1">SUMIF(Stock!A:A,'PnL perstock'!J152,Stock!O:O)</f>
        <v>382416</v>
      </c>
    </row>
    <row r="153" spans="2:11" hidden="1" x14ac:dyDescent="0.15">
      <c r="B153" t="s">
        <v>1576</v>
      </c>
      <c r="C153" s="30">
        <f>SUMIF(Stock!G:G,'PnL perstock'!B153,Stock!W:W)</f>
        <v>0</v>
      </c>
      <c r="D153" s="30">
        <f>SUMIFS(Stock!$W:$W,Stock!$G:$G,'PnL perstock'!$B153,Stock!$I:$I,'PnL perstock'!D$1)</f>
        <v>0</v>
      </c>
      <c r="E153" s="30">
        <f>SUMIFS(Stock!$W:$W,Stock!$G:$G,'PnL perstock'!$B153,Stock!$I:$I,'PnL perstock'!E$1)</f>
        <v>0</v>
      </c>
      <c r="F153" s="30"/>
      <c r="J153" s="1">
        <f t="shared" si="2"/>
        <v>42887</v>
      </c>
      <c r="K153" s="30">
        <f ca="1">SUMIF(Stock!A:A,'PnL perstock'!J153,Stock!O:O)</f>
        <v>15378</v>
      </c>
    </row>
    <row r="154" spans="2:11" hidden="1" x14ac:dyDescent="0.15">
      <c r="B154" t="s">
        <v>1537</v>
      </c>
      <c r="C154" s="30">
        <f>SUMIF(Stock!G:G,'PnL perstock'!B154,Stock!W:W)</f>
        <v>0</v>
      </c>
      <c r="D154" s="30">
        <f>SUMIFS(Stock!$W:$W,Stock!$G:$G,'PnL perstock'!$B154,Stock!$I:$I,'PnL perstock'!D$1)</f>
        <v>0</v>
      </c>
      <c r="E154" s="30">
        <f>SUMIFS(Stock!$W:$W,Stock!$G:$G,'PnL perstock'!$B154,Stock!$I:$I,'PnL perstock'!E$1)</f>
        <v>0</v>
      </c>
      <c r="F154" s="30"/>
      <c r="J154" s="1">
        <f t="shared" si="2"/>
        <v>42888</v>
      </c>
      <c r="K154" s="30">
        <f ca="1">SUMIF(Stock!A:A,'PnL perstock'!J154,Stock!O:O)</f>
        <v>427016</v>
      </c>
    </row>
    <row r="155" spans="2:11" hidden="1" x14ac:dyDescent="0.15">
      <c r="B155" t="s">
        <v>1612</v>
      </c>
      <c r="C155" s="30">
        <f>SUMIF(Stock!G:G,'PnL perstock'!B155,Stock!W:W)</f>
        <v>0</v>
      </c>
      <c r="D155" s="30">
        <f>SUMIFS(Stock!$W:$W,Stock!$G:$G,'PnL perstock'!$B155,Stock!$I:$I,'PnL perstock'!D$1)</f>
        <v>0</v>
      </c>
      <c r="E155" s="30">
        <f>SUMIFS(Stock!$W:$W,Stock!$G:$G,'PnL perstock'!$B155,Stock!$I:$I,'PnL perstock'!E$1)</f>
        <v>0</v>
      </c>
      <c r="F155" s="30"/>
      <c r="J155" s="1">
        <f t="shared" si="2"/>
        <v>42889</v>
      </c>
      <c r="K155" s="30">
        <f ca="1">SUMIF(Stock!A:A,'PnL perstock'!J155,Stock!O:O)</f>
        <v>0</v>
      </c>
    </row>
    <row r="156" spans="2:11" hidden="1" x14ac:dyDescent="0.15">
      <c r="B156" t="s">
        <v>1621</v>
      </c>
      <c r="C156" s="30">
        <f>SUMIF(Stock!G:G,'PnL perstock'!B156,Stock!W:W)</f>
        <v>0</v>
      </c>
      <c r="D156" s="30">
        <f>SUMIFS(Stock!$W:$W,Stock!$G:$G,'PnL perstock'!$B156,Stock!$I:$I,'PnL perstock'!D$1)</f>
        <v>0</v>
      </c>
      <c r="E156" s="30">
        <f>SUMIFS(Stock!$W:$W,Stock!$G:$G,'PnL perstock'!$B156,Stock!$I:$I,'PnL perstock'!E$1)</f>
        <v>0</v>
      </c>
      <c r="F156" s="30"/>
      <c r="J156" s="1">
        <f t="shared" si="2"/>
        <v>42890</v>
      </c>
      <c r="K156" s="30">
        <f ca="1">SUMIF(Stock!A:A,'PnL perstock'!J156,Stock!O:O)</f>
        <v>0</v>
      </c>
    </row>
    <row r="157" spans="2:11" hidden="1" x14ac:dyDescent="0.15">
      <c r="B157" t="s">
        <v>1690</v>
      </c>
      <c r="C157" s="30">
        <f>SUMIF(Stock!G:G,'PnL perstock'!B157,Stock!W:W)</f>
        <v>0</v>
      </c>
      <c r="D157" s="30">
        <f>SUMIFS(Stock!$W:$W,Stock!$G:$G,'PnL perstock'!$B157,Stock!$I:$I,'PnL perstock'!D$1)</f>
        <v>0</v>
      </c>
      <c r="E157" s="30">
        <f>SUMIFS(Stock!$W:$W,Stock!$G:$G,'PnL perstock'!$B157,Stock!$I:$I,'PnL perstock'!E$1)</f>
        <v>0</v>
      </c>
      <c r="F157" s="30"/>
      <c r="J157" s="1">
        <f t="shared" si="2"/>
        <v>42891</v>
      </c>
      <c r="K157" s="30">
        <f ca="1">SUMIF(Stock!A:A,'PnL perstock'!J157,Stock!O:O)</f>
        <v>238828</v>
      </c>
    </row>
    <row r="158" spans="2:11" hidden="1" x14ac:dyDescent="0.15">
      <c r="B158" t="s">
        <v>1658</v>
      </c>
      <c r="C158" s="30">
        <f>SUMIF(Stock!G:G,'PnL perstock'!B158,Stock!W:W)</f>
        <v>0</v>
      </c>
      <c r="D158" s="30">
        <f>SUMIFS(Stock!$W:$W,Stock!$G:$G,'PnL perstock'!$B158,Stock!$I:$I,'PnL perstock'!D$1)</f>
        <v>0</v>
      </c>
      <c r="E158" s="30">
        <f>SUMIFS(Stock!$W:$W,Stock!$G:$G,'PnL perstock'!$B158,Stock!$I:$I,'PnL perstock'!E$1)</f>
        <v>0</v>
      </c>
      <c r="F158" s="30"/>
      <c r="J158" s="1">
        <f t="shared" si="2"/>
        <v>42892</v>
      </c>
      <c r="K158" s="30">
        <f ca="1">SUMIF(Stock!A:A,'PnL perstock'!J158,Stock!O:O)</f>
        <v>686385</v>
      </c>
    </row>
    <row r="159" spans="2:11" hidden="1" x14ac:dyDescent="0.15">
      <c r="B159" t="s">
        <v>1617</v>
      </c>
      <c r="C159" s="30">
        <f>SUMIF(Stock!G:G,'PnL perstock'!B159,Stock!W:W)</f>
        <v>0</v>
      </c>
      <c r="D159" s="30">
        <f>SUMIFS(Stock!$W:$W,Stock!$G:$G,'PnL perstock'!$B159,Stock!$I:$I,'PnL perstock'!D$1)</f>
        <v>0</v>
      </c>
      <c r="E159" s="30">
        <f>SUMIFS(Stock!$W:$W,Stock!$G:$G,'PnL perstock'!$B159,Stock!$I:$I,'PnL perstock'!E$1)</f>
        <v>0</v>
      </c>
      <c r="F159" s="30"/>
      <c r="J159" s="1">
        <f t="shared" si="2"/>
        <v>42893</v>
      </c>
      <c r="K159" s="30">
        <f ca="1">SUMIF(Stock!A:A,'PnL perstock'!J159,Stock!O:O)</f>
        <v>287376</v>
      </c>
    </row>
    <row r="160" spans="2:11" hidden="1" x14ac:dyDescent="0.15">
      <c r="B160" t="s">
        <v>1615</v>
      </c>
      <c r="C160" s="30">
        <f>SUMIF(Stock!G:G,'PnL perstock'!B160,Stock!W:W)</f>
        <v>0</v>
      </c>
      <c r="D160" s="30">
        <f>SUMIFS(Stock!$W:$W,Stock!$G:$G,'PnL perstock'!$B160,Stock!$I:$I,'PnL perstock'!D$1)</f>
        <v>0</v>
      </c>
      <c r="E160" s="30">
        <f>SUMIFS(Stock!$W:$W,Stock!$G:$G,'PnL perstock'!$B160,Stock!$I:$I,'PnL perstock'!E$1)</f>
        <v>0</v>
      </c>
      <c r="F160" s="30"/>
      <c r="J160" s="1">
        <f t="shared" si="2"/>
        <v>42894</v>
      </c>
      <c r="K160" s="30">
        <f ca="1">SUMIF(Stock!A:A,'PnL perstock'!J160,Stock!O:O)</f>
        <v>430236</v>
      </c>
    </row>
    <row r="161" spans="2:11" hidden="1" x14ac:dyDescent="0.15">
      <c r="B161" t="s">
        <v>1638</v>
      </c>
      <c r="C161" s="30">
        <f>SUMIF(Stock!G:G,'PnL perstock'!B161,Stock!W:W)</f>
        <v>0</v>
      </c>
      <c r="D161" s="30">
        <f>SUMIFS(Stock!$W:$W,Stock!$G:$G,'PnL perstock'!$B161,Stock!$I:$I,'PnL perstock'!D$1)</f>
        <v>0</v>
      </c>
      <c r="E161" s="30">
        <f>SUMIFS(Stock!$W:$W,Stock!$G:$G,'PnL perstock'!$B161,Stock!$I:$I,'PnL perstock'!E$1)</f>
        <v>0</v>
      </c>
      <c r="F161" s="30"/>
      <c r="J161" s="1">
        <f t="shared" si="2"/>
        <v>42895</v>
      </c>
      <c r="K161" s="30">
        <f ca="1">SUMIF(Stock!A:A,'PnL perstock'!J161,Stock!O:O)</f>
        <v>337168</v>
      </c>
    </row>
    <row r="162" spans="2:11" hidden="1" x14ac:dyDescent="0.15">
      <c r="B162" t="s">
        <v>1701</v>
      </c>
      <c r="C162" s="30">
        <f>SUMIF(Stock!G:G,'PnL perstock'!B162,Stock!W:W)</f>
        <v>0</v>
      </c>
      <c r="D162" s="30">
        <f>SUMIFS(Stock!$W:$W,Stock!$G:$G,'PnL perstock'!$B162,Stock!$I:$I,'PnL perstock'!D$1)</f>
        <v>0</v>
      </c>
      <c r="E162" s="30">
        <f>SUMIFS(Stock!$W:$W,Stock!$G:$G,'PnL perstock'!$B162,Stock!$I:$I,'PnL perstock'!E$1)</f>
        <v>0</v>
      </c>
      <c r="F162" s="30"/>
      <c r="J162" s="1">
        <f t="shared" si="2"/>
        <v>42896</v>
      </c>
      <c r="K162" s="30">
        <f ca="1">SUMIF(Stock!A:A,'PnL perstock'!J162,Stock!O:O)</f>
        <v>0</v>
      </c>
    </row>
    <row r="163" spans="2:11" hidden="1" x14ac:dyDescent="0.15">
      <c r="B163" t="e">
        <v>#N/A</v>
      </c>
      <c r="C163" s="30">
        <f>SUMIF(Stock!G:G,'PnL perstock'!B163,Stock!W:W)</f>
        <v>11928.160200000002</v>
      </c>
      <c r="D163" s="30">
        <f>SUMIFS(Stock!$W:$W,Stock!$G:$G,'PnL perstock'!$B163,Stock!$I:$I,'PnL perstock'!D$1)</f>
        <v>-124499.8386</v>
      </c>
      <c r="E163" s="30">
        <f>SUMIFS(Stock!$W:$W,Stock!$G:$G,'PnL perstock'!$B163,Stock!$I:$I,'PnL perstock'!E$1)</f>
        <v>136427.9988</v>
      </c>
      <c r="F163" s="30" t="s">
        <v>1748</v>
      </c>
      <c r="J163" s="1">
        <f t="shared" si="2"/>
        <v>42897</v>
      </c>
      <c r="K163" s="30">
        <f ca="1">SUMIF(Stock!A:A,'PnL perstock'!J163,Stock!O:O)</f>
        <v>0</v>
      </c>
    </row>
    <row r="164" spans="2:11" hidden="1" x14ac:dyDescent="0.15">
      <c r="J164" s="1">
        <f t="shared" si="2"/>
        <v>42898</v>
      </c>
      <c r="K164" s="30">
        <f ca="1">SUMIF(Stock!A:A,'PnL perstock'!J164,Stock!O:O)</f>
        <v>434600</v>
      </c>
    </row>
    <row r="165" spans="2:11" hidden="1" x14ac:dyDescent="0.15">
      <c r="J165" s="1">
        <f t="shared" si="2"/>
        <v>42899</v>
      </c>
      <c r="K165" s="30">
        <f ca="1">SUMIF(Stock!A:A,'PnL perstock'!J165,Stock!O:O)</f>
        <v>407692</v>
      </c>
    </row>
    <row r="166" spans="2:11" hidden="1" x14ac:dyDescent="0.15">
      <c r="J166" s="1">
        <f t="shared" si="2"/>
        <v>42900</v>
      </c>
      <c r="K166" s="30">
        <f ca="1">SUMIF(Stock!A:A,'PnL perstock'!J166,Stock!O:O)</f>
        <v>323636</v>
      </c>
    </row>
    <row r="167" spans="2:11" hidden="1" x14ac:dyDescent="0.15">
      <c r="J167" s="1">
        <f t="shared" si="2"/>
        <v>42901</v>
      </c>
      <c r="K167" s="30">
        <f ca="1">SUMIF(Stock!A:A,'PnL perstock'!J167,Stock!O:O)</f>
        <v>27700</v>
      </c>
    </row>
    <row r="168" spans="2:11" hidden="1" x14ac:dyDescent="0.15">
      <c r="J168" s="1">
        <f t="shared" si="2"/>
        <v>42902</v>
      </c>
      <c r="K168" s="30">
        <f ca="1">SUMIF(Stock!A:A,'PnL perstock'!J168,Stock!O:O)</f>
        <v>0</v>
      </c>
    </row>
    <row r="169" spans="2:11" hidden="1" x14ac:dyDescent="0.15">
      <c r="J169" s="1">
        <f t="shared" si="2"/>
        <v>42903</v>
      </c>
      <c r="K169" s="30">
        <f ca="1">SUMIF(Stock!A:A,'PnL perstock'!J169,Stock!O:O)</f>
        <v>0</v>
      </c>
    </row>
    <row r="170" spans="2:11" hidden="1" x14ac:dyDescent="0.15">
      <c r="J170" s="1">
        <f t="shared" si="2"/>
        <v>42904</v>
      </c>
      <c r="K170" s="30">
        <f ca="1">SUMIF(Stock!A:A,'PnL perstock'!J170,Stock!O:O)</f>
        <v>0</v>
      </c>
    </row>
    <row r="171" spans="2:11" hidden="1" x14ac:dyDescent="0.15">
      <c r="J171" s="1">
        <f t="shared" si="2"/>
        <v>42905</v>
      </c>
      <c r="K171" s="30">
        <f ca="1">SUMIF(Stock!A:A,'PnL perstock'!J171,Stock!O:O)</f>
        <v>268974</v>
      </c>
    </row>
    <row r="172" spans="2:11" hidden="1" x14ac:dyDescent="0.15">
      <c r="J172" s="1">
        <f t="shared" si="2"/>
        <v>42906</v>
      </c>
      <c r="K172" s="30">
        <f ca="1">SUMIF(Stock!A:A,'PnL perstock'!J172,Stock!O:O)</f>
        <v>519069</v>
      </c>
    </row>
    <row r="173" spans="2:11" hidden="1" x14ac:dyDescent="0.15">
      <c r="J173" s="1">
        <f t="shared" si="2"/>
        <v>42907</v>
      </c>
      <c r="K173" s="30">
        <f ca="1">SUMIF(Stock!A:A,'PnL perstock'!J173,Stock!O:O)</f>
        <v>675735</v>
      </c>
    </row>
    <row r="174" spans="2:11" hidden="1" x14ac:dyDescent="0.15">
      <c r="J174" s="1">
        <f t="shared" si="2"/>
        <v>42908</v>
      </c>
      <c r="K174" s="30">
        <f ca="1">SUMIF(Stock!A:A,'PnL perstock'!J174,Stock!O:O)</f>
        <v>296364</v>
      </c>
    </row>
    <row r="175" spans="2:11" hidden="1" x14ac:dyDescent="0.15">
      <c r="J175" s="1">
        <f t="shared" si="2"/>
        <v>42909</v>
      </c>
      <c r="K175" s="30">
        <f ca="1">SUMIF(Stock!A:A,'PnL perstock'!J175,Stock!O:O)</f>
        <v>585630</v>
      </c>
    </row>
    <row r="176" spans="2:11" hidden="1" x14ac:dyDescent="0.15">
      <c r="J176" s="1">
        <f t="shared" si="2"/>
        <v>42910</v>
      </c>
      <c r="K176" s="30">
        <f ca="1">SUMIF(Stock!A:A,'PnL perstock'!J176,Stock!O:O)</f>
        <v>0</v>
      </c>
    </row>
    <row r="177" spans="10:11" hidden="1" x14ac:dyDescent="0.15">
      <c r="J177" s="1">
        <f t="shared" si="2"/>
        <v>42911</v>
      </c>
      <c r="K177" s="30">
        <f ca="1">SUMIF(Stock!A:A,'PnL perstock'!J177,Stock!O:O)</f>
        <v>0</v>
      </c>
    </row>
    <row r="178" spans="10:11" hidden="1" x14ac:dyDescent="0.15">
      <c r="J178" s="1">
        <f t="shared" si="2"/>
        <v>42912</v>
      </c>
      <c r="K178" s="30">
        <f ca="1">SUMIF(Stock!A:A,'PnL perstock'!J178,Stock!O:O)</f>
        <v>0</v>
      </c>
    </row>
    <row r="179" spans="10:11" hidden="1" x14ac:dyDescent="0.15">
      <c r="J179" s="1">
        <f t="shared" si="2"/>
        <v>42913</v>
      </c>
      <c r="K179" s="30">
        <f ca="1">SUMIF(Stock!A:A,'PnL perstock'!J179,Stock!O:O)</f>
        <v>0</v>
      </c>
    </row>
    <row r="180" spans="10:11" hidden="1" x14ac:dyDescent="0.15">
      <c r="J180" s="1">
        <f t="shared" si="2"/>
        <v>42914</v>
      </c>
      <c r="K180" s="30">
        <f ca="1">SUMIF(Stock!A:A,'PnL perstock'!J180,Stock!O:O)</f>
        <v>825162.7</v>
      </c>
    </row>
    <row r="181" spans="10:11" hidden="1" x14ac:dyDescent="0.15">
      <c r="J181" s="1">
        <f t="shared" si="2"/>
        <v>42915</v>
      </c>
      <c r="K181" s="30">
        <f ca="1">SUMIF(Stock!A:A,'PnL perstock'!J181,Stock!O:O)</f>
        <v>0</v>
      </c>
    </row>
    <row r="182" spans="10:11" hidden="1" x14ac:dyDescent="0.15">
      <c r="J182" s="1">
        <f t="shared" si="2"/>
        <v>42916</v>
      </c>
      <c r="K182" s="30">
        <f ca="1">SUMIF(Stock!A:A,'PnL perstock'!J182,Stock!O:O)</f>
        <v>389733</v>
      </c>
    </row>
    <row r="183" spans="10:11" hidden="1" x14ac:dyDescent="0.15">
      <c r="J183" s="1">
        <f t="shared" si="2"/>
        <v>42917</v>
      </c>
      <c r="K183" s="30">
        <f ca="1">SUMIF(Stock!A:A,'PnL perstock'!J183,Stock!O:O)</f>
        <v>0</v>
      </c>
    </row>
    <row r="184" spans="10:11" hidden="1" x14ac:dyDescent="0.15">
      <c r="J184" s="1">
        <f t="shared" si="2"/>
        <v>42918</v>
      </c>
      <c r="K184" s="30">
        <f ca="1">SUMIF(Stock!A:A,'PnL perstock'!J184,Stock!O:O)</f>
        <v>0</v>
      </c>
    </row>
    <row r="185" spans="10:11" hidden="1" x14ac:dyDescent="0.15">
      <c r="J185" s="1">
        <f t="shared" si="2"/>
        <v>42919</v>
      </c>
      <c r="K185" s="30">
        <f ca="1">SUMIF(Stock!A:A,'PnL perstock'!J185,Stock!O:O)</f>
        <v>0</v>
      </c>
    </row>
    <row r="186" spans="10:11" hidden="1" x14ac:dyDescent="0.15">
      <c r="J186" s="1">
        <f t="shared" si="2"/>
        <v>42920</v>
      </c>
      <c r="K186" s="30">
        <f ca="1">SUMIF(Stock!A:A,'PnL perstock'!J186,Stock!O:O)</f>
        <v>715792.8</v>
      </c>
    </row>
    <row r="187" spans="10:11" hidden="1" x14ac:dyDescent="0.15">
      <c r="J187" s="1">
        <f t="shared" si="2"/>
        <v>42921</v>
      </c>
      <c r="K187" s="30">
        <f ca="1">SUMIF(Stock!A:A,'PnL perstock'!J187,Stock!O:O)</f>
        <v>576646.44999999995</v>
      </c>
    </row>
    <row r="188" spans="10:11" hidden="1" x14ac:dyDescent="0.15">
      <c r="J188" s="1">
        <f t="shared" si="2"/>
        <v>42922</v>
      </c>
      <c r="K188" s="30">
        <f ca="1">SUMIF(Stock!A:A,'PnL perstock'!J188,Stock!O:O)</f>
        <v>510298</v>
      </c>
    </row>
    <row r="189" spans="10:11" hidden="1" x14ac:dyDescent="0.15">
      <c r="J189" s="1">
        <f t="shared" si="2"/>
        <v>42923</v>
      </c>
      <c r="K189" s="30">
        <f ca="1">SUMIF(Stock!A:A,'PnL perstock'!J189,Stock!O:O)</f>
        <v>1058740</v>
      </c>
    </row>
    <row r="190" spans="10:11" hidden="1" x14ac:dyDescent="0.15">
      <c r="J190" s="1">
        <f t="shared" si="2"/>
        <v>42924</v>
      </c>
      <c r="K190" s="30">
        <f ca="1">SUMIF(Stock!A:A,'PnL perstock'!J190,Stock!O:O)</f>
        <v>0</v>
      </c>
    </row>
    <row r="191" spans="10:11" hidden="1" x14ac:dyDescent="0.15">
      <c r="J191" s="1">
        <f t="shared" si="2"/>
        <v>42925</v>
      </c>
      <c r="K191" s="30">
        <f ca="1">SUMIF(Stock!A:A,'PnL perstock'!J191,Stock!O:O)</f>
        <v>0</v>
      </c>
    </row>
    <row r="192" spans="10:11" hidden="1" x14ac:dyDescent="0.15">
      <c r="J192" s="1">
        <f t="shared" si="2"/>
        <v>42926</v>
      </c>
      <c r="K192" s="30">
        <f ca="1">SUMIF(Stock!A:A,'PnL perstock'!J192,Stock!O:O)</f>
        <v>136121</v>
      </c>
    </row>
    <row r="193" spans="10:11" hidden="1" x14ac:dyDescent="0.15">
      <c r="J193" s="1">
        <f t="shared" si="2"/>
        <v>42927</v>
      </c>
      <c r="K193" s="30">
        <f ca="1">SUMIF(Stock!A:A,'PnL perstock'!J193,Stock!O:O)</f>
        <v>1732918</v>
      </c>
    </row>
    <row r="194" spans="10:11" hidden="1" x14ac:dyDescent="0.15">
      <c r="J194" s="1">
        <f t="shared" si="2"/>
        <v>42928</v>
      </c>
      <c r="K194" s="30">
        <f ca="1">SUMIF(Stock!A:A,'PnL perstock'!J194,Stock!O:O)</f>
        <v>1283059.2</v>
      </c>
    </row>
    <row r="195" spans="10:11" hidden="1" x14ac:dyDescent="0.15">
      <c r="J195" s="1">
        <f t="shared" si="2"/>
        <v>42929</v>
      </c>
      <c r="K195" s="30">
        <f ca="1">SUMIF(Stock!A:A,'PnL perstock'!J195,Stock!O:O)</f>
        <v>1635250.4</v>
      </c>
    </row>
    <row r="196" spans="10:11" hidden="1" x14ac:dyDescent="0.15">
      <c r="J196" s="1">
        <f t="shared" ref="J196:J206" si="3">+J195+1</f>
        <v>42930</v>
      </c>
      <c r="K196" s="30">
        <f ca="1">SUMIF(Stock!A:A,'PnL perstock'!J196,Stock!O:O)</f>
        <v>593448</v>
      </c>
    </row>
    <row r="197" spans="10:11" hidden="1" x14ac:dyDescent="0.15">
      <c r="J197" s="1">
        <f t="shared" si="3"/>
        <v>42931</v>
      </c>
      <c r="K197" s="30">
        <f ca="1">SUMIF(Stock!A:A,'PnL perstock'!J197,Stock!O:O)</f>
        <v>0</v>
      </c>
    </row>
    <row r="198" spans="10:11" hidden="1" x14ac:dyDescent="0.15">
      <c r="J198" s="1">
        <f t="shared" si="3"/>
        <v>42932</v>
      </c>
      <c r="K198" s="30">
        <f ca="1">SUMIF(Stock!A:A,'PnL perstock'!J198,Stock!O:O)</f>
        <v>0</v>
      </c>
    </row>
    <row r="199" spans="10:11" hidden="1" x14ac:dyDescent="0.15">
      <c r="J199" s="1">
        <f t="shared" si="3"/>
        <v>42933</v>
      </c>
      <c r="K199" s="30">
        <f ca="1">SUMIF(Stock!A:A,'PnL perstock'!J199,Stock!O:O)</f>
        <v>1009035.6</v>
      </c>
    </row>
    <row r="200" spans="10:11" hidden="1" x14ac:dyDescent="0.15">
      <c r="J200" s="1">
        <f t="shared" si="3"/>
        <v>42934</v>
      </c>
      <c r="K200" s="30">
        <f ca="1">SUMIF(Stock!A:A,'PnL perstock'!J200,Stock!O:O)</f>
        <v>1167370</v>
      </c>
    </row>
    <row r="201" spans="10:11" hidden="1" x14ac:dyDescent="0.15">
      <c r="J201" s="1">
        <f t="shared" si="3"/>
        <v>42935</v>
      </c>
      <c r="K201" s="30">
        <f ca="1">SUMIF(Stock!A:A,'PnL perstock'!J201,Stock!O:O)</f>
        <v>56885</v>
      </c>
    </row>
    <row r="202" spans="10:11" hidden="1" x14ac:dyDescent="0.15">
      <c r="J202" s="1">
        <f t="shared" si="3"/>
        <v>42936</v>
      </c>
      <c r="K202" s="30">
        <f ca="1">SUMIF(Stock!A:A,'PnL perstock'!J202,Stock!O:O)</f>
        <v>100276</v>
      </c>
    </row>
    <row r="203" spans="10:11" hidden="1" x14ac:dyDescent="0.15">
      <c r="J203" s="1">
        <f t="shared" si="3"/>
        <v>42937</v>
      </c>
      <c r="K203" s="30">
        <f ca="1">SUMIF(Stock!A:A,'PnL perstock'!J203,Stock!O:O)</f>
        <v>111636</v>
      </c>
    </row>
    <row r="204" spans="10:11" hidden="1" x14ac:dyDescent="0.15">
      <c r="J204" s="1">
        <f t="shared" si="3"/>
        <v>42938</v>
      </c>
      <c r="K204" s="30">
        <f ca="1">SUMIF(Stock!A:A,'PnL perstock'!J204,Stock!O:O)</f>
        <v>0</v>
      </c>
    </row>
    <row r="205" spans="10:11" hidden="1" x14ac:dyDescent="0.15">
      <c r="J205" s="1">
        <f t="shared" si="3"/>
        <v>42939</v>
      </c>
      <c r="K205" s="30">
        <f ca="1">SUMIF(Stock!A:A,'PnL perstock'!J205,Stock!O:O)</f>
        <v>0</v>
      </c>
    </row>
    <row r="206" spans="10:11" hidden="1" x14ac:dyDescent="0.15">
      <c r="J206" s="1">
        <f t="shared" si="3"/>
        <v>42940</v>
      </c>
      <c r="K206" s="30">
        <f ca="1">SUMIF(Stock!A:A,'PnL perstock'!J206,Stock!O:O)</f>
        <v>288875.59999999998</v>
      </c>
    </row>
    <row r="652" s="30" customFormat="1" x14ac:dyDescent="0.15"/>
    <row r="653" s="30" customFormat="1" x14ac:dyDescent="0.15"/>
    <row r="657" spans="2:2" x14ac:dyDescent="0.15">
      <c r="B657" t="s">
        <v>1613</v>
      </c>
    </row>
    <row r="659" spans="2:2" x14ac:dyDescent="0.15">
      <c r="B659" t="s">
        <v>1682</v>
      </c>
    </row>
    <row r="663" spans="2:2" x14ac:dyDescent="0.15">
      <c r="B663" t="s">
        <v>1680</v>
      </c>
    </row>
    <row r="664" spans="2:2" x14ac:dyDescent="0.15">
      <c r="B664" t="s">
        <v>1632</v>
      </c>
    </row>
    <row r="665" spans="2:2" x14ac:dyDescent="0.15">
      <c r="B665" t="s">
        <v>1725</v>
      </c>
    </row>
    <row r="667" spans="2:2" x14ac:dyDescent="0.15">
      <c r="B667" t="s">
        <v>1679</v>
      </c>
    </row>
    <row r="670" spans="2:2" x14ac:dyDescent="0.15">
      <c r="B670" t="s">
        <v>1668</v>
      </c>
    </row>
    <row r="671" spans="2:2" x14ac:dyDescent="0.15">
      <c r="B671" t="s">
        <v>1668</v>
      </c>
    </row>
    <row r="672" spans="2:2" x14ac:dyDescent="0.15">
      <c r="B672" t="s">
        <v>1593</v>
      </c>
    </row>
    <row r="674" spans="2:2" x14ac:dyDescent="0.15">
      <c r="B674" t="s">
        <v>1632</v>
      </c>
    </row>
    <row r="678" spans="2:2" x14ac:dyDescent="0.15">
      <c r="B678" t="s">
        <v>1679</v>
      </c>
    </row>
    <row r="684" spans="2:2" x14ac:dyDescent="0.15">
      <c r="B684" t="s">
        <v>1709</v>
      </c>
    </row>
    <row r="690" spans="2:2" x14ac:dyDescent="0.15">
      <c r="B690" t="s">
        <v>1554</v>
      </c>
    </row>
    <row r="694" spans="2:2" x14ac:dyDescent="0.15">
      <c r="B694" t="s">
        <v>1590</v>
      </c>
    </row>
    <row r="697" spans="2:2" x14ac:dyDescent="0.15">
      <c r="B697" t="s">
        <v>1658</v>
      </c>
    </row>
    <row r="698" spans="2:2" x14ac:dyDescent="0.15">
      <c r="B698" t="s">
        <v>1689</v>
      </c>
    </row>
    <row r="699" spans="2:2" x14ac:dyDescent="0.15">
      <c r="B699" t="s">
        <v>1659</v>
      </c>
    </row>
    <row r="700" spans="2:2" x14ac:dyDescent="0.15">
      <c r="B700" t="s">
        <v>1528</v>
      </c>
    </row>
    <row r="702" spans="2:2" x14ac:dyDescent="0.15">
      <c r="B702" t="s">
        <v>1654</v>
      </c>
    </row>
    <row r="703" spans="2:2" x14ac:dyDescent="0.15">
      <c r="B703" t="s">
        <v>1709</v>
      </c>
    </row>
    <row r="704" spans="2:2" x14ac:dyDescent="0.15">
      <c r="B704" t="s">
        <v>1722</v>
      </c>
    </row>
    <row r="706" spans="2:2" x14ac:dyDescent="0.15">
      <c r="B706" t="s">
        <v>1709</v>
      </c>
    </row>
    <row r="707" spans="2:2" x14ac:dyDescent="0.15">
      <c r="B707" t="s">
        <v>1654</v>
      </c>
    </row>
    <row r="708" spans="2:2" x14ac:dyDescent="0.15">
      <c r="B708" t="s">
        <v>1660</v>
      </c>
    </row>
    <row r="715" spans="2:2" x14ac:dyDescent="0.15">
      <c r="B715" t="s">
        <v>1682</v>
      </c>
    </row>
    <row r="716" spans="2:2" x14ac:dyDescent="0.15">
      <c r="B716" t="s">
        <v>1624</v>
      </c>
    </row>
    <row r="717" spans="2:2" x14ac:dyDescent="0.15">
      <c r="B717" t="s">
        <v>1616</v>
      </c>
    </row>
    <row r="718" spans="2:2" x14ac:dyDescent="0.15">
      <c r="B718" t="s">
        <v>1722</v>
      </c>
    </row>
    <row r="719" spans="2:2" x14ac:dyDescent="0.15">
      <c r="B719" t="s">
        <v>1625</v>
      </c>
    </row>
    <row r="720" spans="2:2" x14ac:dyDescent="0.15">
      <c r="B720" t="s">
        <v>1652</v>
      </c>
    </row>
    <row r="721" spans="2:2" x14ac:dyDescent="0.15">
      <c r="B721" t="s">
        <v>1549</v>
      </c>
    </row>
    <row r="722" spans="2:2" x14ac:dyDescent="0.15">
      <c r="B722" t="s">
        <v>1590</v>
      </c>
    </row>
    <row r="723" spans="2:2" x14ac:dyDescent="0.15">
      <c r="B723" t="s">
        <v>1610</v>
      </c>
    </row>
    <row r="724" spans="2:2" x14ac:dyDescent="0.15">
      <c r="B724" t="s">
        <v>1590</v>
      </c>
    </row>
    <row r="728" spans="2:2" x14ac:dyDescent="0.15">
      <c r="B728" t="s">
        <v>1709</v>
      </c>
    </row>
    <row r="737" spans="2:2" x14ac:dyDescent="0.15">
      <c r="B737" t="s">
        <v>1667</v>
      </c>
    </row>
    <row r="738" spans="2:2" x14ac:dyDescent="0.15">
      <c r="B738" t="s">
        <v>1643</v>
      </c>
    </row>
    <row r="739" spans="2:2" x14ac:dyDescent="0.15">
      <c r="B739" t="s">
        <v>1667</v>
      </c>
    </row>
    <row r="740" spans="2:2" x14ac:dyDescent="0.15">
      <c r="B740" t="s">
        <v>1667</v>
      </c>
    </row>
    <row r="741" spans="2:2" x14ac:dyDescent="0.15">
      <c r="B741" t="s">
        <v>1666</v>
      </c>
    </row>
    <row r="742" spans="2:2" x14ac:dyDescent="0.15">
      <c r="B742" t="s">
        <v>1682</v>
      </c>
    </row>
    <row r="743" spans="2:2" x14ac:dyDescent="0.15">
      <c r="B743" t="s">
        <v>1652</v>
      </c>
    </row>
    <row r="744" spans="2:2" x14ac:dyDescent="0.15">
      <c r="B744" t="s">
        <v>1549</v>
      </c>
    </row>
    <row r="747" spans="2:2" x14ac:dyDescent="0.15">
      <c r="B747" t="s">
        <v>1541</v>
      </c>
    </row>
    <row r="748" spans="2:2" x14ac:dyDescent="0.15">
      <c r="B748" t="s">
        <v>1707</v>
      </c>
    </row>
    <row r="749" spans="2:2" x14ac:dyDescent="0.15">
      <c r="B749" t="s">
        <v>1542</v>
      </c>
    </row>
    <row r="750" spans="2:2" x14ac:dyDescent="0.15">
      <c r="B750" t="s">
        <v>1663</v>
      </c>
    </row>
    <row r="751" spans="2:2" x14ac:dyDescent="0.15">
      <c r="B751" t="s">
        <v>1540</v>
      </c>
    </row>
    <row r="752" spans="2:2" x14ac:dyDescent="0.15">
      <c r="B752" t="s">
        <v>1618</v>
      </c>
    </row>
    <row r="753" spans="2:2" x14ac:dyDescent="0.15">
      <c r="B753" t="s">
        <v>1552</v>
      </c>
    </row>
    <row r="754" spans="2:2" x14ac:dyDescent="0.15">
      <c r="B754" t="s">
        <v>1634</v>
      </c>
    </row>
    <row r="755" spans="2:2" x14ac:dyDescent="0.15">
      <c r="B755" t="s">
        <v>1651</v>
      </c>
    </row>
    <row r="756" spans="2:2" x14ac:dyDescent="0.15">
      <c r="B756" t="s">
        <v>1717</v>
      </c>
    </row>
    <row r="757" spans="2:2" x14ac:dyDescent="0.15">
      <c r="B757" t="s">
        <v>1585</v>
      </c>
    </row>
    <row r="758" spans="2:2" x14ac:dyDescent="0.15">
      <c r="B758" t="s">
        <v>1628</v>
      </c>
    </row>
    <row r="759" spans="2:2" x14ac:dyDescent="0.15">
      <c r="B759" t="s">
        <v>1675</v>
      </c>
    </row>
    <row r="760" spans="2:2" x14ac:dyDescent="0.15">
      <c r="B760" t="s">
        <v>1542</v>
      </c>
    </row>
    <row r="761" spans="2:2" x14ac:dyDescent="0.15">
      <c r="B761" t="s">
        <v>1646</v>
      </c>
    </row>
    <row r="762" spans="2:2" x14ac:dyDescent="0.15">
      <c r="B762" t="s">
        <v>1679</v>
      </c>
    </row>
    <row r="763" spans="2:2" x14ac:dyDescent="0.15">
      <c r="B763" t="s">
        <v>1719</v>
      </c>
    </row>
    <row r="764" spans="2:2" x14ac:dyDescent="0.15">
      <c r="B764" t="s">
        <v>1639</v>
      </c>
    </row>
    <row r="765" spans="2:2" x14ac:dyDescent="0.15">
      <c r="B765" t="s">
        <v>1643</v>
      </c>
    </row>
    <row r="766" spans="2:2" x14ac:dyDescent="0.15">
      <c r="B766" t="s">
        <v>1665</v>
      </c>
    </row>
    <row r="767" spans="2:2" x14ac:dyDescent="0.15">
      <c r="B767" t="s">
        <v>1728</v>
      </c>
    </row>
    <row r="768" spans="2:2" x14ac:dyDescent="0.15">
      <c r="B768" t="s">
        <v>1707</v>
      </c>
    </row>
    <row r="769" spans="2:2" x14ac:dyDescent="0.15">
      <c r="B769" t="s">
        <v>1709</v>
      </c>
    </row>
    <row r="770" spans="2:2" x14ac:dyDescent="0.15">
      <c r="B770" t="s">
        <v>1714</v>
      </c>
    </row>
    <row r="771" spans="2:2" x14ac:dyDescent="0.15">
      <c r="B771" t="s">
        <v>1552</v>
      </c>
    </row>
    <row r="772" spans="2:2" x14ac:dyDescent="0.15">
      <c r="B772" t="s">
        <v>1552</v>
      </c>
    </row>
    <row r="773" spans="2:2" x14ac:dyDescent="0.15">
      <c r="B773" t="s">
        <v>1671</v>
      </c>
    </row>
    <row r="774" spans="2:2" x14ac:dyDescent="0.15">
      <c r="B774" t="s">
        <v>1552</v>
      </c>
    </row>
    <row r="775" spans="2:2" x14ac:dyDescent="0.15">
      <c r="B775" t="s">
        <v>1552</v>
      </c>
    </row>
    <row r="776" spans="2:2" x14ac:dyDescent="0.15">
      <c r="B776" t="s">
        <v>1552</v>
      </c>
    </row>
    <row r="777" spans="2:2" x14ac:dyDescent="0.15">
      <c r="B777" t="s">
        <v>1542</v>
      </c>
    </row>
    <row r="778" spans="2:2" x14ac:dyDescent="0.15">
      <c r="B778" t="s">
        <v>1707</v>
      </c>
    </row>
    <row r="779" spans="2:2" x14ac:dyDescent="0.15">
      <c r="B779" t="s">
        <v>1590</v>
      </c>
    </row>
    <row r="781" spans="2:2" x14ac:dyDescent="0.15">
      <c r="B781" t="s">
        <v>1682</v>
      </c>
    </row>
    <row r="784" spans="2:2" x14ac:dyDescent="0.15">
      <c r="B784" t="s">
        <v>1528</v>
      </c>
    </row>
    <row r="785" spans="2:2" x14ac:dyDescent="0.15">
      <c r="B785" t="s">
        <v>1552</v>
      </c>
    </row>
    <row r="788" spans="2:2" x14ac:dyDescent="0.15">
      <c r="B788" t="s">
        <v>1730</v>
      </c>
    </row>
    <row r="789" spans="2:2" x14ac:dyDescent="0.15">
      <c r="B789" t="s">
        <v>1690</v>
      </c>
    </row>
    <row r="790" spans="2:2" x14ac:dyDescent="0.15">
      <c r="B790" t="s">
        <v>1682</v>
      </c>
    </row>
    <row r="791" spans="2:2" x14ac:dyDescent="0.15">
      <c r="B791" t="s">
        <v>1552</v>
      </c>
    </row>
    <row r="792" spans="2:2" x14ac:dyDescent="0.15">
      <c r="B792" t="s">
        <v>1543</v>
      </c>
    </row>
    <row r="793" spans="2:2" x14ac:dyDescent="0.15">
      <c r="B793" t="s">
        <v>1606</v>
      </c>
    </row>
    <row r="794" spans="2:2" x14ac:dyDescent="0.15">
      <c r="B794" t="s">
        <v>1600</v>
      </c>
    </row>
    <row r="795" spans="2:2" x14ac:dyDescent="0.15">
      <c r="B795" t="s">
        <v>1632</v>
      </c>
    </row>
    <row r="796" spans="2:2" x14ac:dyDescent="0.15">
      <c r="B796" t="s">
        <v>1729</v>
      </c>
    </row>
    <row r="801" spans="2:2" x14ac:dyDescent="0.15">
      <c r="B801" t="s">
        <v>1567</v>
      </c>
    </row>
    <row r="802" spans="2:2" x14ac:dyDescent="0.15">
      <c r="B802" t="s">
        <v>1567</v>
      </c>
    </row>
    <row r="805" spans="2:2" x14ac:dyDescent="0.15">
      <c r="B805" t="s">
        <v>1595</v>
      </c>
    </row>
    <row r="806" spans="2:2" x14ac:dyDescent="0.15">
      <c r="B806" t="s">
        <v>1595</v>
      </c>
    </row>
    <row r="807" spans="2:2" x14ac:dyDescent="0.15">
      <c r="B807" t="s">
        <v>1631</v>
      </c>
    </row>
    <row r="808" spans="2:2" x14ac:dyDescent="0.15">
      <c r="B808" t="s">
        <v>1640</v>
      </c>
    </row>
    <row r="809" spans="2:2" x14ac:dyDescent="0.15">
      <c r="B809" t="s">
        <v>1697</v>
      </c>
    </row>
    <row r="810" spans="2:2" x14ac:dyDescent="0.15">
      <c r="B810" t="s">
        <v>1595</v>
      </c>
    </row>
    <row r="811" spans="2:2" x14ac:dyDescent="0.15">
      <c r="B811" t="s">
        <v>1595</v>
      </c>
    </row>
    <row r="812" spans="2:2" x14ac:dyDescent="0.15">
      <c r="B812" t="s">
        <v>1567</v>
      </c>
    </row>
    <row r="813" spans="2:2" x14ac:dyDescent="0.15">
      <c r="B813" t="s">
        <v>1716</v>
      </c>
    </row>
    <row r="814" spans="2:2" x14ac:dyDescent="0.15">
      <c r="B814" t="s">
        <v>1528</v>
      </c>
    </row>
    <row r="815" spans="2:2" x14ac:dyDescent="0.15">
      <c r="B815" t="s">
        <v>1567</v>
      </c>
    </row>
    <row r="816" spans="2:2" x14ac:dyDescent="0.15">
      <c r="B816" t="s">
        <v>1528</v>
      </c>
    </row>
    <row r="818" spans="2:2" x14ac:dyDescent="0.15">
      <c r="B818" t="s">
        <v>1554</v>
      </c>
    </row>
    <row r="819" spans="2:2" x14ac:dyDescent="0.15">
      <c r="B819" t="s">
        <v>1689</v>
      </c>
    </row>
    <row r="823" spans="2:2" x14ac:dyDescent="0.15">
      <c r="B823" t="s">
        <v>1554</v>
      </c>
    </row>
    <row r="824" spans="2:2" x14ac:dyDescent="0.15">
      <c r="B824" t="s">
        <v>1594</v>
      </c>
    </row>
    <row r="825" spans="2:2" x14ac:dyDescent="0.15">
      <c r="B825" t="s">
        <v>1541</v>
      </c>
    </row>
    <row r="826" spans="2:2" x14ac:dyDescent="0.15">
      <c r="B826" t="s">
        <v>1541</v>
      </c>
    </row>
    <row r="828" spans="2:2" x14ac:dyDescent="0.15">
      <c r="B828" t="s">
        <v>1541</v>
      </c>
    </row>
    <row r="829" spans="2:2" x14ac:dyDescent="0.15">
      <c r="B829" t="s">
        <v>1554</v>
      </c>
    </row>
    <row r="830" spans="2:2" x14ac:dyDescent="0.15">
      <c r="B830" t="s">
        <v>1554</v>
      </c>
    </row>
    <row r="831" spans="2:2" x14ac:dyDescent="0.15">
      <c r="B831" t="s">
        <v>1598</v>
      </c>
    </row>
    <row r="832" spans="2:2" x14ac:dyDescent="0.15">
      <c r="B832" t="s">
        <v>1689</v>
      </c>
    </row>
    <row r="833" spans="2:2" x14ac:dyDescent="0.15">
      <c r="B833" t="s">
        <v>1645</v>
      </c>
    </row>
    <row r="834" spans="2:2" x14ac:dyDescent="0.15">
      <c r="B834" t="s">
        <v>1560</v>
      </c>
    </row>
    <row r="835" spans="2:2" x14ac:dyDescent="0.15">
      <c r="B835" t="s">
        <v>1565</v>
      </c>
    </row>
    <row r="836" spans="2:2" x14ac:dyDescent="0.15">
      <c r="B836" t="s">
        <v>1554</v>
      </c>
    </row>
    <row r="837" spans="2:2" x14ac:dyDescent="0.15">
      <c r="B837" t="s">
        <v>1689</v>
      </c>
    </row>
    <row r="838" spans="2:2" x14ac:dyDescent="0.15">
      <c r="B838" t="s">
        <v>1554</v>
      </c>
    </row>
    <row r="840" spans="2:2" x14ac:dyDescent="0.15">
      <c r="B840" t="s">
        <v>1541</v>
      </c>
    </row>
    <row r="841" spans="2:2" x14ac:dyDescent="0.15">
      <c r="B841" t="s">
        <v>1541</v>
      </c>
    </row>
    <row r="842" spans="2:2" x14ac:dyDescent="0.15">
      <c r="B842" t="s">
        <v>1689</v>
      </c>
    </row>
    <row r="843" spans="2:2" x14ac:dyDescent="0.15">
      <c r="B843" t="s">
        <v>1554</v>
      </c>
    </row>
    <row r="844" spans="2:2" x14ac:dyDescent="0.15">
      <c r="B844" t="s">
        <v>1565</v>
      </c>
    </row>
    <row r="845" spans="2:2" x14ac:dyDescent="0.15">
      <c r="B845" t="s">
        <v>1594</v>
      </c>
    </row>
    <row r="846" spans="2:2" x14ac:dyDescent="0.15">
      <c r="B846" t="s">
        <v>1554</v>
      </c>
    </row>
    <row r="847" spans="2:2" x14ac:dyDescent="0.15">
      <c r="B847" t="s">
        <v>1689</v>
      </c>
    </row>
    <row r="848" spans="2:2" x14ac:dyDescent="0.15">
      <c r="B848" t="s">
        <v>1560</v>
      </c>
    </row>
    <row r="849" spans="2:2" x14ac:dyDescent="0.15">
      <c r="B849" t="s">
        <v>1565</v>
      </c>
    </row>
    <row r="850" spans="2:2" x14ac:dyDescent="0.15">
      <c r="B850" t="s">
        <v>1676</v>
      </c>
    </row>
    <row r="851" spans="2:2" x14ac:dyDescent="0.15">
      <c r="B851" t="s">
        <v>1690</v>
      </c>
    </row>
    <row r="852" spans="2:2" x14ac:dyDescent="0.15">
      <c r="B852" t="s">
        <v>1690</v>
      </c>
    </row>
    <row r="854" spans="2:2" x14ac:dyDescent="0.15">
      <c r="B854" t="s">
        <v>1702</v>
      </c>
    </row>
    <row r="855" spans="2:2" x14ac:dyDescent="0.15">
      <c r="B855" t="s">
        <v>1690</v>
      </c>
    </row>
    <row r="861" spans="2:2" x14ac:dyDescent="0.15">
      <c r="B861" t="s">
        <v>1731</v>
      </c>
    </row>
    <row r="863" spans="2:2" x14ac:dyDescent="0.15">
      <c r="B863" t="s">
        <v>1638</v>
      </c>
    </row>
    <row r="864" spans="2:2" x14ac:dyDescent="0.15">
      <c r="B864" t="s">
        <v>1638</v>
      </c>
    </row>
    <row r="865" spans="2:2" x14ac:dyDescent="0.15">
      <c r="B865" t="s">
        <v>1638</v>
      </c>
    </row>
    <row r="868" spans="2:2" x14ac:dyDescent="0.15">
      <c r="B868" t="s">
        <v>1712</v>
      </c>
    </row>
    <row r="870" spans="2:2" x14ac:dyDescent="0.15">
      <c r="B870" t="s">
        <v>1574</v>
      </c>
    </row>
    <row r="871" spans="2:2" x14ac:dyDescent="0.15">
      <c r="B871" t="s">
        <v>1638</v>
      </c>
    </row>
    <row r="872" spans="2:2" x14ac:dyDescent="0.15">
      <c r="B872" t="s">
        <v>1712</v>
      </c>
    </row>
    <row r="873" spans="2:2" x14ac:dyDescent="0.15">
      <c r="B873" t="s">
        <v>1712</v>
      </c>
    </row>
    <row r="874" spans="2:2" x14ac:dyDescent="0.15">
      <c r="B874" t="s">
        <v>1712</v>
      </c>
    </row>
    <row r="875" spans="2:2" x14ac:dyDescent="0.15">
      <c r="B875" t="s">
        <v>1638</v>
      </c>
    </row>
    <row r="878" spans="2:2" x14ac:dyDescent="0.15">
      <c r="B878" t="s">
        <v>1727</v>
      </c>
    </row>
    <row r="879" spans="2:2" x14ac:dyDescent="0.15">
      <c r="B879" t="s">
        <v>1727</v>
      </c>
    </row>
    <row r="880" spans="2:2" x14ac:dyDescent="0.15">
      <c r="B880" t="s">
        <v>1727</v>
      </c>
    </row>
    <row r="881" spans="2:2" x14ac:dyDescent="0.15">
      <c r="B881" t="s">
        <v>1720</v>
      </c>
    </row>
    <row r="882" spans="2:2" x14ac:dyDescent="0.15">
      <c r="B882" t="s">
        <v>1662</v>
      </c>
    </row>
    <row r="883" spans="2:2" x14ac:dyDescent="0.15">
      <c r="B883" t="s">
        <v>1704</v>
      </c>
    </row>
    <row r="884" spans="2:2" x14ac:dyDescent="0.15">
      <c r="B884" t="s">
        <v>1734</v>
      </c>
    </row>
    <row r="885" spans="2:2" x14ac:dyDescent="0.15">
      <c r="B885" t="s">
        <v>1731</v>
      </c>
    </row>
    <row r="886" spans="2:2" x14ac:dyDescent="0.15">
      <c r="B886" t="s">
        <v>1720</v>
      </c>
    </row>
    <row r="888" spans="2:2" x14ac:dyDescent="0.15">
      <c r="B888" t="s">
        <v>1727</v>
      </c>
    </row>
    <row r="889" spans="2:2" x14ac:dyDescent="0.15">
      <c r="B889" t="s">
        <v>1582</v>
      </c>
    </row>
    <row r="891" spans="2:2" x14ac:dyDescent="0.15">
      <c r="B891" t="s">
        <v>1541</v>
      </c>
    </row>
    <row r="892" spans="2:2" x14ac:dyDescent="0.15">
      <c r="B892" t="s">
        <v>1523</v>
      </c>
    </row>
    <row r="893" spans="2:2" x14ac:dyDescent="0.15">
      <c r="B893" t="s">
        <v>1727</v>
      </c>
    </row>
    <row r="894" spans="2:2" x14ac:dyDescent="0.15">
      <c r="B894" t="s">
        <v>1727</v>
      </c>
    </row>
    <row r="896" spans="2:2" x14ac:dyDescent="0.15">
      <c r="B896" t="s">
        <v>1702</v>
      </c>
    </row>
    <row r="897" spans="2:2" x14ac:dyDescent="0.15">
      <c r="B897" t="s">
        <v>1702</v>
      </c>
    </row>
    <row r="898" spans="2:2" x14ac:dyDescent="0.15">
      <c r="B898" t="s">
        <v>1582</v>
      </c>
    </row>
    <row r="899" spans="2:2" x14ac:dyDescent="0.15">
      <c r="B899" t="s">
        <v>1712</v>
      </c>
    </row>
    <row r="900" spans="2:2" x14ac:dyDescent="0.15">
      <c r="B900" t="s">
        <v>1702</v>
      </c>
    </row>
    <row r="901" spans="2:2" x14ac:dyDescent="0.15">
      <c r="B901" t="s">
        <v>1577</v>
      </c>
    </row>
    <row r="902" spans="2:2" x14ac:dyDescent="0.15">
      <c r="B902" t="s">
        <v>1726</v>
      </c>
    </row>
    <row r="903" spans="2:2" x14ac:dyDescent="0.15">
      <c r="B903" t="s">
        <v>1582</v>
      </c>
    </row>
    <row r="904" spans="2:2" x14ac:dyDescent="0.15">
      <c r="B904" t="s">
        <v>1695</v>
      </c>
    </row>
    <row r="905" spans="2:2" x14ac:dyDescent="0.15">
      <c r="B905" t="s">
        <v>1541</v>
      </c>
    </row>
    <row r="906" spans="2:2" x14ac:dyDescent="0.15">
      <c r="B906" t="s">
        <v>1541</v>
      </c>
    </row>
    <row r="907" spans="2:2" x14ac:dyDescent="0.15">
      <c r="B907" t="s">
        <v>1541</v>
      </c>
    </row>
    <row r="909" spans="2:2" x14ac:dyDescent="0.15">
      <c r="B909" t="s">
        <v>1541</v>
      </c>
    </row>
    <row r="910" spans="2:2" x14ac:dyDescent="0.15">
      <c r="B910" t="s">
        <v>1702</v>
      </c>
    </row>
    <row r="911" spans="2:2" x14ac:dyDescent="0.15">
      <c r="B911" t="s">
        <v>1638</v>
      </c>
    </row>
    <row r="913" spans="2:2" x14ac:dyDescent="0.15">
      <c r="B913" t="s">
        <v>1656</v>
      </c>
    </row>
    <row r="914" spans="2:2" x14ac:dyDescent="0.15">
      <c r="B914" t="s">
        <v>1530</v>
      </c>
    </row>
    <row r="915" spans="2:2" x14ac:dyDescent="0.15">
      <c r="B915" t="s">
        <v>1638</v>
      </c>
    </row>
    <row r="917" spans="2:2" x14ac:dyDescent="0.15">
      <c r="B917" t="s">
        <v>1610</v>
      </c>
    </row>
    <row r="919" spans="2:2" x14ac:dyDescent="0.15">
      <c r="B919" t="s">
        <v>1666</v>
      </c>
    </row>
    <row r="920" spans="2:2" x14ac:dyDescent="0.15">
      <c r="B920" t="s">
        <v>1530</v>
      </c>
    </row>
    <row r="921" spans="2:2" x14ac:dyDescent="0.15">
      <c r="B921" t="s">
        <v>1666</v>
      </c>
    </row>
    <row r="922" spans="2:2" x14ac:dyDescent="0.15">
      <c r="B922" t="s">
        <v>1530</v>
      </c>
    </row>
    <row r="924" spans="2:2" x14ac:dyDescent="0.15">
      <c r="B924" t="s">
        <v>1667</v>
      </c>
    </row>
    <row r="925" spans="2:2" x14ac:dyDescent="0.15">
      <c r="B925" t="s">
        <v>1576</v>
      </c>
    </row>
    <row r="928" spans="2:2" x14ac:dyDescent="0.15">
      <c r="B928" t="s">
        <v>1610</v>
      </c>
    </row>
    <row r="929" spans="2:2" x14ac:dyDescent="0.15">
      <c r="B929" t="s">
        <v>1638</v>
      </c>
    </row>
    <row r="930" spans="2:2" x14ac:dyDescent="0.15">
      <c r="B930" t="s">
        <v>1693</v>
      </c>
    </row>
    <row r="931" spans="2:2" x14ac:dyDescent="0.15">
      <c r="B931" t="s">
        <v>1656</v>
      </c>
    </row>
    <row r="932" spans="2:2" x14ac:dyDescent="0.15">
      <c r="B932" t="s">
        <v>1667</v>
      </c>
    </row>
    <row r="933" spans="2:2" x14ac:dyDescent="0.15">
      <c r="B933" t="s">
        <v>1702</v>
      </c>
    </row>
    <row r="934" spans="2:2" x14ac:dyDescent="0.15">
      <c r="B934" t="s">
        <v>1702</v>
      </c>
    </row>
    <row r="935" spans="2:2" x14ac:dyDescent="0.15">
      <c r="B935" t="s">
        <v>1530</v>
      </c>
    </row>
    <row r="936" spans="2:2" x14ac:dyDescent="0.15">
      <c r="B936" t="s">
        <v>1702</v>
      </c>
    </row>
    <row r="937" spans="2:2" x14ac:dyDescent="0.15">
      <c r="B937" t="s">
        <v>1530</v>
      </c>
    </row>
    <row r="938" spans="2:2" x14ac:dyDescent="0.15">
      <c r="B938" t="s">
        <v>1530</v>
      </c>
    </row>
    <row r="939" spans="2:2" x14ac:dyDescent="0.15">
      <c r="B939" t="s">
        <v>1636</v>
      </c>
    </row>
    <row r="940" spans="2:2" x14ac:dyDescent="0.15">
      <c r="B940" t="s">
        <v>1666</v>
      </c>
    </row>
    <row r="941" spans="2:2" x14ac:dyDescent="0.15">
      <c r="B941" t="s">
        <v>1524</v>
      </c>
    </row>
    <row r="942" spans="2:2" x14ac:dyDescent="0.15">
      <c r="B942" t="s">
        <v>1691</v>
      </c>
    </row>
    <row r="944" spans="2:2" x14ac:dyDescent="0.15">
      <c r="B944" t="s">
        <v>1615</v>
      </c>
    </row>
    <row r="945" spans="2:2" x14ac:dyDescent="0.15">
      <c r="B945" t="s">
        <v>1615</v>
      </c>
    </row>
    <row r="948" spans="2:2" x14ac:dyDescent="0.15">
      <c r="B948" t="s">
        <v>1615</v>
      </c>
    </row>
    <row r="949" spans="2:2" x14ac:dyDescent="0.15">
      <c r="B949" t="s">
        <v>1615</v>
      </c>
    </row>
    <row r="950" spans="2:2" x14ac:dyDescent="0.15">
      <c r="B950" t="s">
        <v>1617</v>
      </c>
    </row>
    <row r="951" spans="2:2" x14ac:dyDescent="0.15">
      <c r="B951" t="s">
        <v>1530</v>
      </c>
    </row>
    <row r="952" spans="2:2" x14ac:dyDescent="0.15">
      <c r="B952" t="s">
        <v>1530</v>
      </c>
    </row>
    <row r="953" spans="2:2" x14ac:dyDescent="0.15">
      <c r="B953" t="s">
        <v>1706</v>
      </c>
    </row>
    <row r="954" spans="2:2" x14ac:dyDescent="0.15">
      <c r="B954" t="s">
        <v>1690</v>
      </c>
    </row>
    <row r="955" spans="2:2" x14ac:dyDescent="0.15">
      <c r="B955" t="s">
        <v>1706</v>
      </c>
    </row>
    <row r="956" spans="2:2" x14ac:dyDescent="0.15">
      <c r="B956" t="s">
        <v>1617</v>
      </c>
    </row>
    <row r="957" spans="2:2" x14ac:dyDescent="0.15">
      <c r="B957" t="s">
        <v>1615</v>
      </c>
    </row>
    <row r="958" spans="2:2" x14ac:dyDescent="0.15">
      <c r="B958" t="s">
        <v>1530</v>
      </c>
    </row>
    <row r="959" spans="2:2" x14ac:dyDescent="0.15">
      <c r="B959" t="s">
        <v>1690</v>
      </c>
    </row>
    <row r="960" spans="2:2" x14ac:dyDescent="0.15">
      <c r="B960" t="s">
        <v>1617</v>
      </c>
    </row>
    <row r="961" spans="2:2" x14ac:dyDescent="0.15">
      <c r="B961" t="s">
        <v>1632</v>
      </c>
    </row>
    <row r="962" spans="2:2" x14ac:dyDescent="0.15">
      <c r="B962" t="s">
        <v>1632</v>
      </c>
    </row>
    <row r="964" spans="2:2" x14ac:dyDescent="0.15">
      <c r="B964" t="s">
        <v>1632</v>
      </c>
    </row>
    <row r="965" spans="2:2" x14ac:dyDescent="0.15">
      <c r="B965" t="s">
        <v>1632</v>
      </c>
    </row>
    <row r="966" spans="2:2" x14ac:dyDescent="0.15">
      <c r="B966" t="s">
        <v>1718</v>
      </c>
    </row>
    <row r="968" spans="2:2" x14ac:dyDescent="0.15">
      <c r="B968" t="s">
        <v>1677</v>
      </c>
    </row>
    <row r="969" spans="2:2" x14ac:dyDescent="0.15">
      <c r="B969" t="s">
        <v>1731</v>
      </c>
    </row>
    <row r="970" spans="2:2" x14ac:dyDescent="0.15">
      <c r="B970" t="s">
        <v>1615</v>
      </c>
    </row>
    <row r="973" spans="2:2" x14ac:dyDescent="0.15">
      <c r="B973" t="s">
        <v>1677</v>
      </c>
    </row>
    <row r="974" spans="2:2" x14ac:dyDescent="0.15">
      <c r="B974" t="s">
        <v>1632</v>
      </c>
    </row>
    <row r="975" spans="2:2" x14ac:dyDescent="0.15">
      <c r="B975" t="s">
        <v>1636</v>
      </c>
    </row>
    <row r="976" spans="2:2" x14ac:dyDescent="0.15">
      <c r="B976" t="s">
        <v>1701</v>
      </c>
    </row>
    <row r="977" spans="2:2" x14ac:dyDescent="0.15">
      <c r="B977" t="s">
        <v>1636</v>
      </c>
    </row>
    <row r="978" spans="2:2" x14ac:dyDescent="0.15">
      <c r="B978" t="s">
        <v>1636</v>
      </c>
    </row>
    <row r="979" spans="2:2" x14ac:dyDescent="0.15">
      <c r="B979" t="s">
        <v>1658</v>
      </c>
    </row>
    <row r="980" spans="2:2" x14ac:dyDescent="0.15">
      <c r="B980" t="s">
        <v>1701</v>
      </c>
    </row>
    <row r="981" spans="2:2" x14ac:dyDescent="0.15">
      <c r="B981" t="s">
        <v>1703</v>
      </c>
    </row>
    <row r="982" spans="2:2" x14ac:dyDescent="0.15">
      <c r="B982" t="s">
        <v>1701</v>
      </c>
    </row>
    <row r="983" spans="2:2" x14ac:dyDescent="0.15">
      <c r="B983" t="s">
        <v>1718</v>
      </c>
    </row>
    <row r="984" spans="2:2" x14ac:dyDescent="0.15">
      <c r="B984" t="s">
        <v>1658</v>
      </c>
    </row>
    <row r="985" spans="2:2" x14ac:dyDescent="0.15">
      <c r="B985" t="s">
        <v>1658</v>
      </c>
    </row>
    <row r="986" spans="2:2" x14ac:dyDescent="0.15">
      <c r="B986" t="s">
        <v>1703</v>
      </c>
    </row>
    <row r="987" spans="2:2" x14ac:dyDescent="0.15">
      <c r="B987" t="s">
        <v>1703</v>
      </c>
    </row>
    <row r="988" spans="2:2" x14ac:dyDescent="0.15">
      <c r="B988" t="s">
        <v>1718</v>
      </c>
    </row>
    <row r="989" spans="2:2" x14ac:dyDescent="0.15">
      <c r="B989" t="s">
        <v>1677</v>
      </c>
    </row>
    <row r="990" spans="2:2" x14ac:dyDescent="0.15">
      <c r="B990" t="s">
        <v>1632</v>
      </c>
    </row>
    <row r="991" spans="2:2" x14ac:dyDescent="0.15">
      <c r="B991" t="s">
        <v>1677</v>
      </c>
    </row>
    <row r="992" spans="2:2" x14ac:dyDescent="0.15">
      <c r="B992" t="s">
        <v>1636</v>
      </c>
    </row>
    <row r="993" spans="2:2" x14ac:dyDescent="0.15">
      <c r="B993" t="s">
        <v>1718</v>
      </c>
    </row>
    <row r="994" spans="2:2" x14ac:dyDescent="0.15">
      <c r="B994" t="s">
        <v>1731</v>
      </c>
    </row>
    <row r="995" spans="2:2" x14ac:dyDescent="0.15">
      <c r="B995" t="s">
        <v>1718</v>
      </c>
    </row>
    <row r="996" spans="2:2" x14ac:dyDescent="0.15">
      <c r="B996" t="s">
        <v>1632</v>
      </c>
    </row>
    <row r="997" spans="2:2" x14ac:dyDescent="0.15">
      <c r="B997" t="s">
        <v>1677</v>
      </c>
    </row>
    <row r="998" spans="2:2" x14ac:dyDescent="0.15">
      <c r="B998" t="s">
        <v>1677</v>
      </c>
    </row>
    <row r="999" spans="2:2" x14ac:dyDescent="0.15">
      <c r="B999" t="s">
        <v>1718</v>
      </c>
    </row>
    <row r="1000" spans="2:2" x14ac:dyDescent="0.15">
      <c r="B1000" t="s">
        <v>1701</v>
      </c>
    </row>
    <row r="1001" spans="2:2" x14ac:dyDescent="0.15">
      <c r="B1001" t="s">
        <v>1701</v>
      </c>
    </row>
    <row r="1002" spans="2:2" x14ac:dyDescent="0.15">
      <c r="B1002" t="s">
        <v>1703</v>
      </c>
    </row>
    <row r="1003" spans="2:2" x14ac:dyDescent="0.15">
      <c r="B1003" t="s">
        <v>1658</v>
      </c>
    </row>
    <row r="1004" spans="2:2" x14ac:dyDescent="0.15">
      <c r="B1004" t="s">
        <v>1636</v>
      </c>
    </row>
    <row r="1005" spans="2:2" x14ac:dyDescent="0.15">
      <c r="B1005" t="s">
        <v>1703</v>
      </c>
    </row>
    <row r="1006" spans="2:2" x14ac:dyDescent="0.15">
      <c r="B1006" t="s">
        <v>1636</v>
      </c>
    </row>
    <row r="1007" spans="2:2" x14ac:dyDescent="0.15">
      <c r="B1007" t="s">
        <v>1701</v>
      </c>
    </row>
    <row r="1008" spans="2:2" x14ac:dyDescent="0.15">
      <c r="B1008" t="s">
        <v>1658</v>
      </c>
    </row>
    <row r="1009" spans="2:2" x14ac:dyDescent="0.15">
      <c r="B1009" t="s">
        <v>1703</v>
      </c>
    </row>
    <row r="1010" spans="2:2" x14ac:dyDescent="0.15">
      <c r="B1010" t="s">
        <v>1701</v>
      </c>
    </row>
    <row r="1011" spans="2:2" x14ac:dyDescent="0.15">
      <c r="B1011" t="s">
        <v>1636</v>
      </c>
    </row>
    <row r="1014" spans="2:2" x14ac:dyDescent="0.15">
      <c r="B1014" t="s">
        <v>1703</v>
      </c>
    </row>
    <row r="1015" spans="2:2" x14ac:dyDescent="0.15">
      <c r="B1015" t="s">
        <v>1632</v>
      </c>
    </row>
    <row r="1016" spans="2:2" x14ac:dyDescent="0.15">
      <c r="B1016" t="s">
        <v>1703</v>
      </c>
    </row>
    <row r="1017" spans="2:2" x14ac:dyDescent="0.15">
      <c r="B1017" t="s">
        <v>1557</v>
      </c>
    </row>
    <row r="1018" spans="2:2" x14ac:dyDescent="0.15">
      <c r="B1018" t="s">
        <v>1603</v>
      </c>
    </row>
    <row r="1019" spans="2:2" x14ac:dyDescent="0.15">
      <c r="B1019" t="s">
        <v>1703</v>
      </c>
    </row>
    <row r="1020" spans="2:2" x14ac:dyDescent="0.15">
      <c r="B1020" t="s">
        <v>1603</v>
      </c>
    </row>
    <row r="1021" spans="2:2" x14ac:dyDescent="0.15">
      <c r="B1021" t="s">
        <v>1703</v>
      </c>
    </row>
    <row r="1022" spans="2:2" x14ac:dyDescent="0.15">
      <c r="B1022" t="s">
        <v>1703</v>
      </c>
    </row>
    <row r="1023" spans="2:2" x14ac:dyDescent="0.15">
      <c r="B1023" t="s">
        <v>1603</v>
      </c>
    </row>
    <row r="1024" spans="2:2" x14ac:dyDescent="0.15">
      <c r="B1024" t="s">
        <v>1557</v>
      </c>
    </row>
    <row r="1025" spans="2:2" x14ac:dyDescent="0.15">
      <c r="B1025" t="s">
        <v>1703</v>
      </c>
    </row>
    <row r="1029" spans="2:2" x14ac:dyDescent="0.15">
      <c r="B1029" t="s">
        <v>1621</v>
      </c>
    </row>
    <row r="1030" spans="2:2" x14ac:dyDescent="0.15">
      <c r="B1030" t="s">
        <v>1657</v>
      </c>
    </row>
    <row r="1031" spans="2:2" x14ac:dyDescent="0.15">
      <c r="B1031" t="s">
        <v>1612</v>
      </c>
    </row>
    <row r="1032" spans="2:2" x14ac:dyDescent="0.15">
      <c r="B1032" t="s">
        <v>1632</v>
      </c>
    </row>
    <row r="1033" spans="2:2" x14ac:dyDescent="0.15">
      <c r="B1033" t="s">
        <v>1657</v>
      </c>
    </row>
    <row r="1034" spans="2:2" x14ac:dyDescent="0.15">
      <c r="B1034" t="s">
        <v>1703</v>
      </c>
    </row>
    <row r="1035" spans="2:2" x14ac:dyDescent="0.15">
      <c r="B1035" t="s">
        <v>1557</v>
      </c>
    </row>
    <row r="1036" spans="2:2" x14ac:dyDescent="0.15">
      <c r="B1036" t="s">
        <v>1603</v>
      </c>
    </row>
    <row r="1038" spans="2:2" x14ac:dyDescent="0.15">
      <c r="B1038" t="s">
        <v>1537</v>
      </c>
    </row>
    <row r="1039" spans="2:2" x14ac:dyDescent="0.15">
      <c r="B1039" t="s">
        <v>1612</v>
      </c>
    </row>
    <row r="1040" spans="2:2" x14ac:dyDescent="0.15">
      <c r="B1040" t="s">
        <v>1657</v>
      </c>
    </row>
    <row r="1041" spans="2:2" x14ac:dyDescent="0.15">
      <c r="B1041" t="s">
        <v>1621</v>
      </c>
    </row>
    <row r="1043" spans="2:2" x14ac:dyDescent="0.15">
      <c r="B1043" t="s">
        <v>1642</v>
      </c>
    </row>
    <row r="1044" spans="2:2" x14ac:dyDescent="0.15">
      <c r="B1044" t="s">
        <v>1712</v>
      </c>
    </row>
    <row r="1045" spans="2:2" x14ac:dyDescent="0.15">
      <c r="B1045" t="s">
        <v>1712</v>
      </c>
    </row>
    <row r="1049" spans="2:2" x14ac:dyDescent="0.15">
      <c r="B1049" t="s">
        <v>1703</v>
      </c>
    </row>
    <row r="1051" spans="2:2" x14ac:dyDescent="0.15">
      <c r="B1051" t="s">
        <v>1603</v>
      </c>
    </row>
    <row r="1052" spans="2:2" x14ac:dyDescent="0.15">
      <c r="B1052" t="s">
        <v>1557</v>
      </c>
    </row>
    <row r="1053" spans="2:2" x14ac:dyDescent="0.15">
      <c r="B1053" t="s">
        <v>1703</v>
      </c>
    </row>
    <row r="1055" spans="2:2" x14ac:dyDescent="0.15">
      <c r="B1055" t="s">
        <v>1549</v>
      </c>
    </row>
    <row r="1056" spans="2:2" x14ac:dyDescent="0.15">
      <c r="B1056" t="s">
        <v>1549</v>
      </c>
    </row>
    <row r="1058" spans="2:2" x14ac:dyDescent="0.15">
      <c r="B1058" t="s">
        <v>1542</v>
      </c>
    </row>
    <row r="1059" spans="2:2" x14ac:dyDescent="0.15">
      <c r="B1059" t="s">
        <v>1685</v>
      </c>
    </row>
    <row r="1060" spans="2:2" x14ac:dyDescent="0.15">
      <c r="B1060" t="s">
        <v>1685</v>
      </c>
    </row>
    <row r="1061" spans="2:2" x14ac:dyDescent="0.15">
      <c r="B1061" t="s">
        <v>1622</v>
      </c>
    </row>
    <row r="1062" spans="2:2" x14ac:dyDescent="0.15">
      <c r="B1062" t="s">
        <v>1712</v>
      </c>
    </row>
    <row r="1063" spans="2:2" x14ac:dyDescent="0.15">
      <c r="B1063" t="s">
        <v>1642</v>
      </c>
    </row>
    <row r="1064" spans="2:2" x14ac:dyDescent="0.15">
      <c r="B1064" t="s">
        <v>1537</v>
      </c>
    </row>
    <row r="1065" spans="2:2" x14ac:dyDescent="0.15">
      <c r="B1065" t="s">
        <v>1735</v>
      </c>
    </row>
    <row r="1066" spans="2:2" x14ac:dyDescent="0.15">
      <c r="B1066" t="s">
        <v>1736</v>
      </c>
    </row>
    <row r="1067" spans="2:2" x14ac:dyDescent="0.15">
      <c r="B1067" t="s">
        <v>1645</v>
      </c>
    </row>
    <row r="1068" spans="2:2" x14ac:dyDescent="0.15">
      <c r="B1068" t="s">
        <v>1612</v>
      </c>
    </row>
    <row r="1069" spans="2:2" x14ac:dyDescent="0.15">
      <c r="B1069" t="s">
        <v>1583</v>
      </c>
    </row>
    <row r="1070" spans="2:2" x14ac:dyDescent="0.15">
      <c r="B1070" t="s">
        <v>1632</v>
      </c>
    </row>
    <row r="1071" spans="2:2" x14ac:dyDescent="0.15">
      <c r="B1071" t="s">
        <v>1632</v>
      </c>
    </row>
    <row r="1074" spans="2:2" x14ac:dyDescent="0.15">
      <c r="B1074" t="s">
        <v>1649</v>
      </c>
    </row>
    <row r="1076" spans="2:2" x14ac:dyDescent="0.15">
      <c r="B1076" t="s">
        <v>1592</v>
      </c>
    </row>
    <row r="1077" spans="2:2" x14ac:dyDescent="0.15">
      <c r="B1077" t="s">
        <v>1592</v>
      </c>
    </row>
    <row r="1079" spans="2:2" x14ac:dyDescent="0.15">
      <c r="B1079" t="s">
        <v>1592</v>
      </c>
    </row>
    <row r="1080" spans="2:2" x14ac:dyDescent="0.15">
      <c r="B1080" t="s">
        <v>1715</v>
      </c>
    </row>
    <row r="1081" spans="2:2" x14ac:dyDescent="0.15">
      <c r="B1081" t="s">
        <v>1715</v>
      </c>
    </row>
    <row r="1082" spans="2:2" x14ac:dyDescent="0.15">
      <c r="B1082" t="s">
        <v>1649</v>
      </c>
    </row>
    <row r="1083" spans="2:2" x14ac:dyDescent="0.15">
      <c r="B1083" t="s">
        <v>1592</v>
      </c>
    </row>
    <row r="1085" spans="2:2" x14ac:dyDescent="0.15">
      <c r="B1085" t="s">
        <v>1632</v>
      </c>
    </row>
    <row r="1086" spans="2:2" x14ac:dyDescent="0.15">
      <c r="B1086" t="s">
        <v>1632</v>
      </c>
    </row>
    <row r="1087" spans="2:2" x14ac:dyDescent="0.15">
      <c r="B1087" t="s">
        <v>1575</v>
      </c>
    </row>
    <row r="1088" spans="2:2" x14ac:dyDescent="0.15">
      <c r="B1088" t="s">
        <v>1542</v>
      </c>
    </row>
    <row r="1089" spans="2:2" x14ac:dyDescent="0.15">
      <c r="B1089" t="s">
        <v>1549</v>
      </c>
    </row>
    <row r="1090" spans="2:2" x14ac:dyDescent="0.15">
      <c r="B1090" t="s">
        <v>1581</v>
      </c>
    </row>
    <row r="1091" spans="2:2" x14ac:dyDescent="0.15">
      <c r="B1091" t="s">
        <v>1632</v>
      </c>
    </row>
    <row r="1092" spans="2:2" x14ac:dyDescent="0.15">
      <c r="B1092" t="s">
        <v>1545</v>
      </c>
    </row>
    <row r="1093" spans="2:2" x14ac:dyDescent="0.15">
      <c r="B1093" t="s">
        <v>1592</v>
      </c>
    </row>
    <row r="1094" spans="2:2" x14ac:dyDescent="0.15">
      <c r="B1094" t="s">
        <v>1685</v>
      </c>
    </row>
    <row r="1095" spans="2:2" x14ac:dyDescent="0.15">
      <c r="B1095" t="s">
        <v>1649</v>
      </c>
    </row>
    <row r="1096" spans="2:2" x14ac:dyDescent="0.15">
      <c r="B1096" t="s">
        <v>1632</v>
      </c>
    </row>
    <row r="1097" spans="2:2" x14ac:dyDescent="0.15">
      <c r="B1097" t="s">
        <v>1632</v>
      </c>
    </row>
    <row r="1098" spans="2:2" x14ac:dyDescent="0.15">
      <c r="B1098" t="s">
        <v>1685</v>
      </c>
    </row>
    <row r="1099" spans="2:2" x14ac:dyDescent="0.15">
      <c r="B1099" t="s">
        <v>1592</v>
      </c>
    </row>
    <row r="1100" spans="2:2" x14ac:dyDescent="0.15">
      <c r="B1100" t="s">
        <v>1612</v>
      </c>
    </row>
    <row r="1101" spans="2:2" x14ac:dyDescent="0.15">
      <c r="B1101" t="s">
        <v>1715</v>
      </c>
    </row>
    <row r="1102" spans="2:2" x14ac:dyDescent="0.15">
      <c r="B1102" t="s">
        <v>1575</v>
      </c>
    </row>
    <row r="1103" spans="2:2" x14ac:dyDescent="0.15">
      <c r="B1103" t="s">
        <v>1649</v>
      </c>
    </row>
    <row r="1104" spans="2:2" x14ac:dyDescent="0.15">
      <c r="B1104" t="s">
        <v>1645</v>
      </c>
    </row>
    <row r="1105" spans="2:2" x14ac:dyDescent="0.15">
      <c r="B1105" t="s">
        <v>1715</v>
      </c>
    </row>
    <row r="1106" spans="2:2" x14ac:dyDescent="0.15">
      <c r="B1106" t="s">
        <v>1575</v>
      </c>
    </row>
    <row r="1107" spans="2:2" x14ac:dyDescent="0.15">
      <c r="B1107" t="s">
        <v>1575</v>
      </c>
    </row>
    <row r="1108" spans="2:2" x14ac:dyDescent="0.15">
      <c r="B1108" t="s">
        <v>1649</v>
      </c>
    </row>
    <row r="1111" spans="2:2" x14ac:dyDescent="0.15">
      <c r="B1111" t="s">
        <v>1728</v>
      </c>
    </row>
    <row r="1113" spans="2:2" x14ac:dyDescent="0.15">
      <c r="B1113" t="s">
        <v>1722</v>
      </c>
    </row>
    <row r="1116" spans="2:2" x14ac:dyDescent="0.15">
      <c r="B1116" t="s">
        <v>1694</v>
      </c>
    </row>
    <row r="1120" spans="2:2" x14ac:dyDescent="0.15">
      <c r="B1120" t="s">
        <v>1670</v>
      </c>
    </row>
    <row r="1124" spans="2:2" x14ac:dyDescent="0.15">
      <c r="B1124" t="s">
        <v>1714</v>
      </c>
    </row>
    <row r="1125" spans="2:2" x14ac:dyDescent="0.15">
      <c r="B1125" t="s">
        <v>1722</v>
      </c>
    </row>
    <row r="1126" spans="2:2" x14ac:dyDescent="0.15">
      <c r="B1126" t="s">
        <v>1732</v>
      </c>
    </row>
    <row r="1127" spans="2:2" x14ac:dyDescent="0.15">
      <c r="B1127" t="s">
        <v>1555</v>
      </c>
    </row>
    <row r="1128" spans="2:2" x14ac:dyDescent="0.15">
      <c r="B1128" t="s">
        <v>1694</v>
      </c>
    </row>
    <row r="1129" spans="2:2" x14ac:dyDescent="0.15">
      <c r="B1129" t="s">
        <v>1714</v>
      </c>
    </row>
    <row r="1130" spans="2:2" x14ac:dyDescent="0.15">
      <c r="B1130" t="s">
        <v>1669</v>
      </c>
    </row>
    <row r="1131" spans="2:2" x14ac:dyDescent="0.15">
      <c r="B1131" t="s">
        <v>1597</v>
      </c>
    </row>
    <row r="1132" spans="2:2" x14ac:dyDescent="0.15">
      <c r="B1132" t="s">
        <v>1532</v>
      </c>
    </row>
    <row r="1133" spans="2:2" x14ac:dyDescent="0.15">
      <c r="B1133" t="s">
        <v>1728</v>
      </c>
    </row>
    <row r="1134" spans="2:2" x14ac:dyDescent="0.15">
      <c r="B1134" t="s">
        <v>1705</v>
      </c>
    </row>
    <row r="1135" spans="2:2" x14ac:dyDescent="0.15">
      <c r="B1135" t="s">
        <v>1670</v>
      </c>
    </row>
    <row r="1136" spans="2:2" x14ac:dyDescent="0.15">
      <c r="B1136" t="s">
        <v>1724</v>
      </c>
    </row>
    <row r="1137" spans="2:2" x14ac:dyDescent="0.15">
      <c r="B1137" t="s">
        <v>1710</v>
      </c>
    </row>
    <row r="1138" spans="2:2" x14ac:dyDescent="0.15">
      <c r="B1138" t="s">
        <v>1637</v>
      </c>
    </row>
    <row r="1139" spans="2:2" x14ac:dyDescent="0.15">
      <c r="B1139" t="s">
        <v>1637</v>
      </c>
    </row>
    <row r="1140" spans="2:2" x14ac:dyDescent="0.15">
      <c r="B1140" t="s">
        <v>1543</v>
      </c>
    </row>
    <row r="1145" spans="2:2" x14ac:dyDescent="0.15">
      <c r="B1145" t="s">
        <v>1543</v>
      </c>
    </row>
    <row r="1146" spans="2:2" x14ac:dyDescent="0.15">
      <c r="B1146" t="s">
        <v>1673</v>
      </c>
    </row>
    <row r="1147" spans="2:2" x14ac:dyDescent="0.15">
      <c r="B1147" t="s">
        <v>1629</v>
      </c>
    </row>
    <row r="1148" spans="2:2" x14ac:dyDescent="0.15">
      <c r="B1148" t="s">
        <v>1547</v>
      </c>
    </row>
    <row r="1149" spans="2:2" x14ac:dyDescent="0.15">
      <c r="B1149" t="s">
        <v>1678</v>
      </c>
    </row>
    <row r="1151" spans="2:2" x14ac:dyDescent="0.15">
      <c r="B1151" t="s">
        <v>1574</v>
      </c>
    </row>
    <row r="1152" spans="2:2" x14ac:dyDescent="0.15">
      <c r="B1152" t="s">
        <v>1574</v>
      </c>
    </row>
    <row r="1154" spans="2:2" x14ac:dyDescent="0.15">
      <c r="B1154" t="s">
        <v>1524</v>
      </c>
    </row>
    <row r="1156" spans="2:2" x14ac:dyDescent="0.15">
      <c r="B1156" t="s">
        <v>1524</v>
      </c>
    </row>
    <row r="1158" spans="2:2" x14ac:dyDescent="0.15">
      <c r="B1158" t="s">
        <v>1700</v>
      </c>
    </row>
    <row r="1159" spans="2:2" x14ac:dyDescent="0.15">
      <c r="B1159" t="s">
        <v>1587</v>
      </c>
    </row>
    <row r="1160" spans="2:2" x14ac:dyDescent="0.15">
      <c r="B1160" t="s">
        <v>1574</v>
      </c>
    </row>
    <row r="1161" spans="2:2" x14ac:dyDescent="0.15">
      <c r="B1161" t="s">
        <v>1570</v>
      </c>
    </row>
    <row r="1163" spans="2:2" x14ac:dyDescent="0.15">
      <c r="B1163" t="s">
        <v>1578</v>
      </c>
    </row>
    <row r="1164" spans="2:2" x14ac:dyDescent="0.15">
      <c r="B1164" t="s">
        <v>1651</v>
      </c>
    </row>
    <row r="1165" spans="2:2" x14ac:dyDescent="0.15">
      <c r="B1165" t="s">
        <v>1603</v>
      </c>
    </row>
    <row r="1166" spans="2:2" x14ac:dyDescent="0.15">
      <c r="B1166" t="s">
        <v>1603</v>
      </c>
    </row>
    <row r="1168" spans="2:2" x14ac:dyDescent="0.15">
      <c r="B1168" t="s">
        <v>1651</v>
      </c>
    </row>
    <row r="1169" spans="2:2" x14ac:dyDescent="0.15">
      <c r="B1169" t="s">
        <v>1603</v>
      </c>
    </row>
    <row r="1170" spans="2:2" x14ac:dyDescent="0.15">
      <c r="B1170" t="s">
        <v>1578</v>
      </c>
    </row>
    <row r="1172" spans="2:2" x14ac:dyDescent="0.15">
      <c r="B1172" t="s">
        <v>1637</v>
      </c>
    </row>
    <row r="1173" spans="2:2" x14ac:dyDescent="0.15">
      <c r="B1173" t="s">
        <v>1572</v>
      </c>
    </row>
    <row r="1174" spans="2:2" x14ac:dyDescent="0.15">
      <c r="B1174" t="s">
        <v>1637</v>
      </c>
    </row>
    <row r="1175" spans="2:2" x14ac:dyDescent="0.15">
      <c r="B1175" t="s">
        <v>1572</v>
      </c>
    </row>
    <row r="1176" spans="2:2" x14ac:dyDescent="0.15">
      <c r="B1176" t="s">
        <v>1637</v>
      </c>
    </row>
    <row r="1178" spans="2:2" x14ac:dyDescent="0.15">
      <c r="B1178" t="s">
        <v>1623</v>
      </c>
    </row>
    <row r="1179" spans="2:2" x14ac:dyDescent="0.15">
      <c r="B1179" t="s">
        <v>1586</v>
      </c>
    </row>
    <row r="1180" spans="2:2" x14ac:dyDescent="0.15">
      <c r="B1180" t="s">
        <v>1578</v>
      </c>
    </row>
    <row r="1181" spans="2:2" x14ac:dyDescent="0.15">
      <c r="B1181" t="s">
        <v>1623</v>
      </c>
    </row>
    <row r="1182" spans="2:2" x14ac:dyDescent="0.15">
      <c r="B1182" t="s">
        <v>1637</v>
      </c>
    </row>
    <row r="1183" spans="2:2" x14ac:dyDescent="0.15">
      <c r="B1183" t="s">
        <v>1572</v>
      </c>
    </row>
    <row r="1185" spans="2:2" x14ac:dyDescent="0.15">
      <c r="B1185" t="s">
        <v>1619</v>
      </c>
    </row>
    <row r="1187" spans="2:2" x14ac:dyDescent="0.15">
      <c r="B1187" t="s">
        <v>1723</v>
      </c>
    </row>
    <row r="1188" spans="2:2" x14ac:dyDescent="0.15">
      <c r="B1188" t="s">
        <v>1723</v>
      </c>
    </row>
    <row r="1189" spans="2:2" x14ac:dyDescent="0.15">
      <c r="B1189" t="s">
        <v>1619</v>
      </c>
    </row>
    <row r="1190" spans="2:2" x14ac:dyDescent="0.15">
      <c r="B1190" t="s">
        <v>1619</v>
      </c>
    </row>
    <row r="1192" spans="2:2" x14ac:dyDescent="0.15">
      <c r="B1192" t="s">
        <v>1570</v>
      </c>
    </row>
    <row r="1194" spans="2:2" x14ac:dyDescent="0.15">
      <c r="B1194" t="s">
        <v>1570</v>
      </c>
    </row>
    <row r="1195" spans="2:2" x14ac:dyDescent="0.15">
      <c r="B1195" t="s">
        <v>1570</v>
      </c>
    </row>
    <row r="1196" spans="2:2" x14ac:dyDescent="0.15">
      <c r="B1196" t="s">
        <v>1703</v>
      </c>
    </row>
    <row r="1197" spans="2:2" x14ac:dyDescent="0.15">
      <c r="B1197" t="s">
        <v>1703</v>
      </c>
    </row>
    <row r="1198" spans="2:2" x14ac:dyDescent="0.15">
      <c r="B1198" t="s">
        <v>1703</v>
      </c>
    </row>
    <row r="1199" spans="2:2" x14ac:dyDescent="0.15">
      <c r="B1199" t="s">
        <v>1619</v>
      </c>
    </row>
    <row r="1200" spans="2:2" x14ac:dyDescent="0.15">
      <c r="B1200" t="s">
        <v>1703</v>
      </c>
    </row>
    <row r="1201" spans="2:2" x14ac:dyDescent="0.15">
      <c r="B1201" t="s">
        <v>1619</v>
      </c>
    </row>
    <row r="1202" spans="2:2" x14ac:dyDescent="0.15">
      <c r="B1202" t="s">
        <v>1630</v>
      </c>
    </row>
    <row r="1203" spans="2:2" x14ac:dyDescent="0.15">
      <c r="B1203" t="s">
        <v>1703</v>
      </c>
    </row>
    <row r="1205" spans="2:2" x14ac:dyDescent="0.15">
      <c r="B1205" t="s">
        <v>1703</v>
      </c>
    </row>
    <row r="1206" spans="2:2" x14ac:dyDescent="0.15">
      <c r="B1206" t="s">
        <v>1641</v>
      </c>
    </row>
    <row r="1207" spans="2:2" x14ac:dyDescent="0.15">
      <c r="B1207" t="s">
        <v>1619</v>
      </c>
    </row>
    <row r="1208" spans="2:2" x14ac:dyDescent="0.15">
      <c r="B1208" t="s">
        <v>1703</v>
      </c>
    </row>
    <row r="1209" spans="2:2" x14ac:dyDescent="0.15">
      <c r="B1209" t="s">
        <v>1692</v>
      </c>
    </row>
    <row r="1210" spans="2:2" x14ac:dyDescent="0.15">
      <c r="B1210" t="s">
        <v>1570</v>
      </c>
    </row>
    <row r="1211" spans="2:2" x14ac:dyDescent="0.15">
      <c r="B1211" t="s">
        <v>1723</v>
      </c>
    </row>
    <row r="1212" spans="2:2" x14ac:dyDescent="0.15">
      <c r="B1212" t="s">
        <v>1630</v>
      </c>
    </row>
    <row r="1213" spans="2:2" x14ac:dyDescent="0.15">
      <c r="B1213" t="e">
        <v>#N/A</v>
      </c>
    </row>
    <row r="1215" spans="2:2" x14ac:dyDescent="0.15">
      <c r="B1215" t="s">
        <v>1649</v>
      </c>
    </row>
    <row r="1218" spans="2:2" x14ac:dyDescent="0.15">
      <c r="B1218" t="s">
        <v>1649</v>
      </c>
    </row>
    <row r="1219" spans="2:2" x14ac:dyDescent="0.15">
      <c r="B1219" t="s">
        <v>1672</v>
      </c>
    </row>
    <row r="1220" spans="2:2" x14ac:dyDescent="0.15">
      <c r="B1220" t="s">
        <v>1658</v>
      </c>
    </row>
    <row r="1221" spans="2:2" x14ac:dyDescent="0.15">
      <c r="B1221" t="s">
        <v>1658</v>
      </c>
    </row>
    <row r="1223" spans="2:2" x14ac:dyDescent="0.15">
      <c r="B1223" t="s">
        <v>1632</v>
      </c>
    </row>
    <row r="1225" spans="2:2" x14ac:dyDescent="0.15">
      <c r="B1225" t="s">
        <v>1632</v>
      </c>
    </row>
    <row r="1228" spans="2:2" x14ac:dyDescent="0.15">
      <c r="B1228" t="s">
        <v>1649</v>
      </c>
    </row>
    <row r="1229" spans="2:2" x14ac:dyDescent="0.15">
      <c r="B1229" t="s">
        <v>1533</v>
      </c>
    </row>
    <row r="1230" spans="2:2" x14ac:dyDescent="0.15">
      <c r="B1230" t="s">
        <v>1632</v>
      </c>
    </row>
    <row r="1231" spans="2:2" x14ac:dyDescent="0.15">
      <c r="B1231" t="s">
        <v>1658</v>
      </c>
    </row>
    <row r="1233" spans="2:2" x14ac:dyDescent="0.15">
      <c r="B1233" t="s">
        <v>1633</v>
      </c>
    </row>
    <row r="1234" spans="2:2" x14ac:dyDescent="0.15">
      <c r="B1234" t="s">
        <v>1696</v>
      </c>
    </row>
    <row r="1235" spans="2:2" x14ac:dyDescent="0.15">
      <c r="B1235" t="s">
        <v>1647</v>
      </c>
    </row>
    <row r="1236" spans="2:2" x14ac:dyDescent="0.15">
      <c r="B1236" t="s">
        <v>1725</v>
      </c>
    </row>
    <row r="1238" spans="2:2" x14ac:dyDescent="0.15">
      <c r="B1238" t="s">
        <v>1666</v>
      </c>
    </row>
    <row r="1239" spans="2:2" x14ac:dyDescent="0.15">
      <c r="B1239" t="s">
        <v>1542</v>
      </c>
    </row>
    <row r="1240" spans="2:2" x14ac:dyDescent="0.15">
      <c r="B1240" t="s">
        <v>1641</v>
      </c>
    </row>
    <row r="1242" spans="2:2" x14ac:dyDescent="0.15">
      <c r="B1242" t="s">
        <v>1660</v>
      </c>
    </row>
    <row r="1243" spans="2:2" x14ac:dyDescent="0.15">
      <c r="B1243" t="s">
        <v>1649</v>
      </c>
    </row>
    <row r="1244" spans="2:2" x14ac:dyDescent="0.15">
      <c r="B1244" t="s">
        <v>1737</v>
      </c>
    </row>
    <row r="1245" spans="2:2" x14ac:dyDescent="0.15">
      <c r="B1245" t="s">
        <v>1723</v>
      </c>
    </row>
    <row r="1247" spans="2:2" x14ac:dyDescent="0.15">
      <c r="B1247" t="s">
        <v>1532</v>
      </c>
    </row>
    <row r="1248" spans="2:2" x14ac:dyDescent="0.15">
      <c r="B1248" t="s">
        <v>1711</v>
      </c>
    </row>
    <row r="1249" spans="2:2" x14ac:dyDescent="0.15">
      <c r="B1249" t="s">
        <v>1633</v>
      </c>
    </row>
    <row r="1252" spans="2:2" x14ac:dyDescent="0.15">
      <c r="B1252" t="s">
        <v>1721</v>
      </c>
    </row>
    <row r="1253" spans="2:2" x14ac:dyDescent="0.15">
      <c r="B1253" t="s">
        <v>1725</v>
      </c>
    </row>
    <row r="1254" spans="2:2" x14ac:dyDescent="0.15">
      <c r="B1254" t="s">
        <v>1723</v>
      </c>
    </row>
    <row r="1255" spans="2:2" x14ac:dyDescent="0.15">
      <c r="B1255" t="s">
        <v>1672</v>
      </c>
    </row>
    <row r="1256" spans="2:2" x14ac:dyDescent="0.15">
      <c r="B1256" t="s">
        <v>1672</v>
      </c>
    </row>
    <row r="1257" spans="2:2" x14ac:dyDescent="0.15">
      <c r="B1257" t="s">
        <v>1696</v>
      </c>
    </row>
    <row r="1258" spans="2:2" x14ac:dyDescent="0.15">
      <c r="B1258" t="s">
        <v>1644</v>
      </c>
    </row>
    <row r="1259" spans="2:2" x14ac:dyDescent="0.15">
      <c r="B1259" t="s">
        <v>1641</v>
      </c>
    </row>
    <row r="1260" spans="2:2" x14ac:dyDescent="0.15">
      <c r="B1260" t="s">
        <v>1660</v>
      </c>
    </row>
    <row r="1262" spans="2:2" x14ac:dyDescent="0.15">
      <c r="B1262" t="s">
        <v>1672</v>
      </c>
    </row>
    <row r="1263" spans="2:2" x14ac:dyDescent="0.15">
      <c r="B1263" t="s">
        <v>1696</v>
      </c>
    </row>
    <row r="1264" spans="2:2" x14ac:dyDescent="0.15">
      <c r="B1264" t="s">
        <v>1641</v>
      </c>
    </row>
    <row r="1265" spans="2:2" x14ac:dyDescent="0.15">
      <c r="B1265" t="s">
        <v>1633</v>
      </c>
    </row>
    <row r="1266" spans="2:2" x14ac:dyDescent="0.15">
      <c r="B1266" t="s">
        <v>1666</v>
      </c>
    </row>
    <row r="1267" spans="2:2" x14ac:dyDescent="0.15">
      <c r="B1267" t="s">
        <v>1687</v>
      </c>
    </row>
    <row r="1268" spans="2:2" x14ac:dyDescent="0.15">
      <c r="B1268" t="s">
        <v>1632</v>
      </c>
    </row>
    <row r="1269" spans="2:2" x14ac:dyDescent="0.15">
      <c r="B1269" t="s">
        <v>1666</v>
      </c>
    </row>
    <row r="1271" spans="2:2" x14ac:dyDescent="0.15">
      <c r="B1271" t="s">
        <v>1685</v>
      </c>
    </row>
    <row r="1272" spans="2:2" x14ac:dyDescent="0.15">
      <c r="B1272" t="s">
        <v>1530</v>
      </c>
    </row>
    <row r="1274" spans="2:2" x14ac:dyDescent="0.15">
      <c r="B1274" t="s">
        <v>1644</v>
      </c>
    </row>
    <row r="1275" spans="2:2" x14ac:dyDescent="0.15">
      <c r="B1275" t="s">
        <v>1698</v>
      </c>
    </row>
    <row r="1276" spans="2:2" x14ac:dyDescent="0.15">
      <c r="B1276" t="s">
        <v>1686</v>
      </c>
    </row>
    <row r="1277" spans="2:2" x14ac:dyDescent="0.15">
      <c r="B1277" t="s">
        <v>1661</v>
      </c>
    </row>
    <row r="1278" spans="2:2" x14ac:dyDescent="0.15">
      <c r="B1278" t="s">
        <v>1685</v>
      </c>
    </row>
    <row r="1279" spans="2:2" x14ac:dyDescent="0.15">
      <c r="B1279" t="s">
        <v>1532</v>
      </c>
    </row>
    <row r="1280" spans="2:2" x14ac:dyDescent="0.15">
      <c r="B1280" t="s">
        <v>1542</v>
      </c>
    </row>
    <row r="1281" spans="2:2" x14ac:dyDescent="0.15">
      <c r="B1281" t="s">
        <v>1614</v>
      </c>
    </row>
    <row r="1282" spans="2:2" x14ac:dyDescent="0.15">
      <c r="B1282" t="s">
        <v>1548</v>
      </c>
    </row>
    <row r="1283" spans="2:2" x14ac:dyDescent="0.15">
      <c r="B1283" t="s">
        <v>1530</v>
      </c>
    </row>
    <row r="1284" spans="2:2" x14ac:dyDescent="0.15">
      <c r="B1284" t="s">
        <v>1547</v>
      </c>
    </row>
    <row r="1287" spans="2:2" x14ac:dyDescent="0.15">
      <c r="B1287" t="s">
        <v>1626</v>
      </c>
    </row>
    <row r="1288" spans="2:2" x14ac:dyDescent="0.15">
      <c r="B1288" t="s">
        <v>1612</v>
      </c>
    </row>
    <row r="1290" spans="2:2" x14ac:dyDescent="0.15">
      <c r="B1290" t="s">
        <v>1713</v>
      </c>
    </row>
    <row r="1293" spans="2:2" x14ac:dyDescent="0.15">
      <c r="B1293" t="s">
        <v>1547</v>
      </c>
    </row>
    <row r="1294" spans="2:2" x14ac:dyDescent="0.15">
      <c r="B1294" t="s">
        <v>1688</v>
      </c>
    </row>
    <row r="1295" spans="2:2" x14ac:dyDescent="0.15">
      <c r="B1295" t="s">
        <v>1612</v>
      </c>
    </row>
    <row r="1296" spans="2:2" x14ac:dyDescent="0.15">
      <c r="B1296" t="e">
        <v>#N/A</v>
      </c>
    </row>
    <row r="1297" spans="2:2" x14ac:dyDescent="0.15">
      <c r="B1297" t="s">
        <v>1632</v>
      </c>
    </row>
    <row r="1298" spans="2:2" x14ac:dyDescent="0.15">
      <c r="B1298" t="s">
        <v>1615</v>
      </c>
    </row>
    <row r="1299" spans="2:2" x14ac:dyDescent="0.15">
      <c r="B1299" t="s">
        <v>1664</v>
      </c>
    </row>
    <row r="1300" spans="2:2" x14ac:dyDescent="0.15">
      <c r="B1300" t="s">
        <v>1609</v>
      </c>
    </row>
    <row r="1301" spans="2:2" x14ac:dyDescent="0.15">
      <c r="B1301" t="s">
        <v>1626</v>
      </c>
    </row>
    <row r="1302" spans="2:2" x14ac:dyDescent="0.15">
      <c r="B1302" t="s">
        <v>1650</v>
      </c>
    </row>
    <row r="1303" spans="2:2" x14ac:dyDescent="0.15">
      <c r="B1303" t="s">
        <v>1615</v>
      </c>
    </row>
    <row r="1304" spans="2:2" x14ac:dyDescent="0.15">
      <c r="B1304" t="s">
        <v>1632</v>
      </c>
    </row>
  </sheetData>
  <autoFilter ref="J1:K206">
    <filterColumn colId="1">
      <filters>
        <filter val="1015295.8"/>
        <filter val="1071739"/>
        <filter val="1103239.5"/>
        <filter val="1135391"/>
        <filter val="1156832.5"/>
        <filter val="1171866"/>
        <filter val="1197716.4"/>
        <filter val="1287039"/>
        <filter val="130840"/>
        <filter val="1321790"/>
        <filter val="1322705"/>
        <filter val="1396592"/>
        <filter val="141188"/>
        <filter val="141760"/>
        <filter val="148238"/>
        <filter val="150085"/>
        <filter val="1592134"/>
        <filter val="16275"/>
        <filter val="1645"/>
        <filter val="165385"/>
        <filter val="168000"/>
        <filter val="170775"/>
        <filter val="174013"/>
        <filter val="1756071.5"/>
        <filter val="178920"/>
        <filter val="21940"/>
        <filter val="219501"/>
        <filter val="220437"/>
        <filter val="220763"/>
        <filter val="221827"/>
        <filter val="233420"/>
        <filter val="240306"/>
        <filter val="2460316.4"/>
        <filter val="267077"/>
        <filter val="27083"/>
        <filter val="27350"/>
        <filter val="277516"/>
        <filter val="278065"/>
        <filter val="27970"/>
        <filter val="280940"/>
        <filter val="297575"/>
        <filter val="304090"/>
        <filter val="323512"/>
        <filter val="33700"/>
        <filter val="362114"/>
        <filter val="38642"/>
        <filter val="39128"/>
        <filter val="417681.9998"/>
        <filter val="424875"/>
        <filter val="437174"/>
        <filter val="438928"/>
        <filter val="440400"/>
        <filter val="477344"/>
        <filter val="551778"/>
        <filter val="564210"/>
        <filter val="57910"/>
        <filter val="637100"/>
        <filter val="643780"/>
        <filter val="646195"/>
        <filter val="655771.6"/>
        <filter val="671825"/>
        <filter val="706254"/>
        <filter val="727148"/>
        <filter val="728150"/>
        <filter val="730985"/>
        <filter val="735252"/>
        <filter val="738522"/>
        <filter val="75043"/>
        <filter val="75900"/>
        <filter val="782160.7"/>
        <filter val="797651"/>
        <filter val="811481"/>
        <filter val="82754"/>
        <filter val="830494.4"/>
        <filter val="842270"/>
        <filter val="854312"/>
        <filter val="86040"/>
        <filter val="864970"/>
        <filter val="865849.5"/>
        <filter val="953938"/>
        <filter val="987985"/>
        <filter val="992982"/>
      </filters>
    </filterColumn>
  </autoFilter>
  <sortState ref="B2:F163">
    <sortCondition ref="C2:C163"/>
  </sortState>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6"/>
  <sheetViews>
    <sheetView workbookViewId="0">
      <selection activeCell="K34" sqref="K34"/>
    </sheetView>
  </sheetViews>
  <sheetFormatPr defaultRowHeight="13.5" x14ac:dyDescent="0.15"/>
  <cols>
    <col min="1" max="1" width="9" style="30"/>
  </cols>
  <sheetData>
    <row r="1" spans="1:6" x14ac:dyDescent="0.15">
      <c r="A1" s="30" t="s">
        <v>1392</v>
      </c>
      <c r="B1" t="s">
        <v>1393</v>
      </c>
      <c r="C1" t="s">
        <v>1394</v>
      </c>
      <c r="D1" t="s">
        <v>1395</v>
      </c>
      <c r="E1" t="s">
        <v>1396</v>
      </c>
      <c r="F1" t="s">
        <v>1397</v>
      </c>
    </row>
    <row r="2" spans="1:6" x14ac:dyDescent="0.15">
      <c r="A2" s="30">
        <v>1</v>
      </c>
      <c r="B2">
        <f>SUMIF('Asset Line A share'!$B:$B,$A2,'Asset Line A share'!G:G)</f>
        <v>-13159.54</v>
      </c>
      <c r="C2" s="30">
        <f>SUMIF('Asset Line A share'!$B:$B,$A2,'Asset Line A share'!H:H)</f>
        <v>-23036.1</v>
      </c>
      <c r="D2" s="30">
        <f>SUMIF('Asset Line A share'!$B:$B,$A2,'Asset Line A share'!I:I)</f>
        <v>9640.77</v>
      </c>
      <c r="E2" s="30">
        <f>SUMIF('Asset Line A share'!$B:$B,$A2,'Asset Line A share'!J:J)</f>
        <v>5745.330000000009</v>
      </c>
      <c r="F2" s="30">
        <f>+B2+E2</f>
        <v>-7414.2099999999919</v>
      </c>
    </row>
    <row r="3" spans="1:6" x14ac:dyDescent="0.15">
      <c r="A3" s="30">
        <v>2</v>
      </c>
      <c r="B3" s="30">
        <f>SUMIF('Asset Line A share'!$B:$B,$A3,'Asset Line A share'!G:G)</f>
        <v>-24664.465000000004</v>
      </c>
      <c r="C3" s="30">
        <f>SUMIF('Asset Line A share'!$B:$B,$A3,'Asset Line A share'!H:H)</f>
        <v>56838.38</v>
      </c>
      <c r="D3" s="30">
        <f>SUMIF('Asset Line A share'!$B:$B,$A3,'Asset Line A share'!I:I)</f>
        <v>-80854.833999999988</v>
      </c>
      <c r="E3" s="30">
        <f>SUMIF('Asset Line A share'!$B:$B,$A3,'Asset Line A share'!J:J)</f>
        <v>230018.05000000002</v>
      </c>
      <c r="F3" s="30">
        <f>+B3+E3</f>
        <v>205353.58500000002</v>
      </c>
    </row>
    <row r="4" spans="1:6" x14ac:dyDescent="0.15">
      <c r="A4" s="30">
        <v>3</v>
      </c>
      <c r="B4" s="30">
        <f>SUMIF('Asset Line A share'!$B:$B,$A4,'Asset Line A share'!G:G)</f>
        <v>-21273.600000000002</v>
      </c>
      <c r="C4" s="30">
        <f>SUMIF('Asset Line A share'!$B:$B,$A4,'Asset Line A share'!H:H)</f>
        <v>676.68999999999983</v>
      </c>
      <c r="D4" s="30">
        <f>SUMIF('Asset Line A share'!$B:$B,$A4,'Asset Line A share'!I:I)</f>
        <v>-21958.790000000005</v>
      </c>
      <c r="E4" s="30">
        <f>SUMIF('Asset Line A share'!$B:$B,$A4,'Asset Line A share'!J:J)</f>
        <v>111437.5</v>
      </c>
      <c r="F4" s="30">
        <f>+B4+E4</f>
        <v>90163.9</v>
      </c>
    </row>
    <row r="5" spans="1:6" x14ac:dyDescent="0.15">
      <c r="A5" s="30">
        <v>4</v>
      </c>
      <c r="B5" s="30">
        <f>SUMIF('Asset Line A share'!$B:$B,$A5,'Asset Line A share'!G:G)</f>
        <v>-21753.491040000001</v>
      </c>
      <c r="C5" s="30">
        <f>SUMIF('Asset Line A share'!$B:$B,$A5,'Asset Line A share'!H:H)</f>
        <v>-10017.488560000002</v>
      </c>
      <c r="D5" s="30">
        <f>SUMIF('Asset Line A share'!$B:$B,$A5,'Asset Line A share'!I:I)</f>
        <v>-8577.9339999999993</v>
      </c>
      <c r="E5" s="30">
        <f>SUMIF('Asset Line A share'!$B:$B,$A5,'Asset Line A share'!J:J)</f>
        <v>51035.399999999994</v>
      </c>
      <c r="F5" s="30">
        <f>+B5+E5</f>
        <v>29281.908959999993</v>
      </c>
    </row>
    <row r="6" spans="1:6" x14ac:dyDescent="0.15">
      <c r="A6" s="30">
        <v>5</v>
      </c>
      <c r="B6" s="30">
        <f>SUMIF('Asset Line A share'!$B:$B,$A6,'Asset Line A share'!G:G)</f>
        <v>9155.1000000000095</v>
      </c>
      <c r="C6" s="30">
        <f>SUMIF('Asset Line A share'!$B:$B,$A6,'Asset Line A share'!H:H)</f>
        <v>23844.209999999992</v>
      </c>
      <c r="D6" s="30">
        <f>SUMIF('Asset Line A share'!$B:$B,$A6,'Asset Line A share'!I:I)</f>
        <v>-14033.179999999989</v>
      </c>
      <c r="E6" s="30">
        <f>SUMIF('Asset Line A share'!$B:$B,$A6,'Asset Line A share'!J:J)</f>
        <v>25401.399999999998</v>
      </c>
      <c r="F6" s="30">
        <f>+B6+E6</f>
        <v>34556.500000000007</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1"/>
  <sheetViews>
    <sheetView workbookViewId="0"/>
  </sheetViews>
  <sheetFormatPr defaultRowHeight="13.5" x14ac:dyDescent="0.15"/>
  <cols>
    <col min="1" max="1" width="11.625" bestFit="1" customWidth="1"/>
  </cols>
  <sheetData>
    <row r="1" spans="1:19" x14ac:dyDescent="0.15">
      <c r="A1" t="s">
        <v>0</v>
      </c>
      <c r="B1" t="s">
        <v>2</v>
      </c>
      <c r="C1" t="s">
        <v>16</v>
      </c>
      <c r="D1" t="s">
        <v>1</v>
      </c>
      <c r="E1" t="s">
        <v>38</v>
      </c>
      <c r="F1" t="s">
        <v>13</v>
      </c>
      <c r="G1" t="s">
        <v>4</v>
      </c>
      <c r="H1" t="s">
        <v>5</v>
      </c>
      <c r="I1" t="s">
        <v>6</v>
      </c>
      <c r="J1" t="s">
        <v>19</v>
      </c>
      <c r="K1" t="s">
        <v>7</v>
      </c>
      <c r="L1" t="s">
        <v>8</v>
      </c>
      <c r="M1" t="s">
        <v>20</v>
      </c>
      <c r="N1" t="s">
        <v>25</v>
      </c>
      <c r="O1" t="s">
        <v>9</v>
      </c>
      <c r="P1" t="s">
        <v>26</v>
      </c>
      <c r="Q1" t="s">
        <v>27</v>
      </c>
      <c r="R1" t="s">
        <v>42</v>
      </c>
      <c r="S1" t="s">
        <v>43</v>
      </c>
    </row>
    <row r="2" spans="1:19" x14ac:dyDescent="0.15">
      <c r="A2" s="1">
        <v>42660</v>
      </c>
      <c r="B2" s="2">
        <v>1421</v>
      </c>
      <c r="C2" s="2" t="s">
        <v>18</v>
      </c>
      <c r="D2" t="s">
        <v>10</v>
      </c>
      <c r="E2" t="s">
        <v>41</v>
      </c>
      <c r="F2" t="s">
        <v>12</v>
      </c>
      <c r="G2" t="s">
        <v>15</v>
      </c>
      <c r="I2">
        <v>1</v>
      </c>
      <c r="J2">
        <v>1</v>
      </c>
      <c r="K2">
        <v>9632.5</v>
      </c>
      <c r="L2">
        <v>0</v>
      </c>
      <c r="M2">
        <v>1.5</v>
      </c>
      <c r="N2">
        <f t="shared" ref="N2:N8" si="0">L2+M2</f>
        <v>1.5</v>
      </c>
      <c r="O2">
        <v>9807.5</v>
      </c>
      <c r="P2">
        <f t="shared" ref="P2:P11" si="1">+(O2-K2)*I2*J2-M2</f>
        <v>173.5</v>
      </c>
      <c r="Q2" s="4">
        <f t="shared" ref="Q2:Q11" si="2">O2/K2-1</f>
        <v>1.8167661562418891E-2</v>
      </c>
      <c r="R2">
        <v>7.75</v>
      </c>
      <c r="S2">
        <f t="shared" ref="S2:S11" si="3">R2*P2</f>
        <v>1344.625</v>
      </c>
    </row>
    <row r="3" spans="1:19" hidden="1" x14ac:dyDescent="0.15">
      <c r="A3" s="1">
        <v>42660</v>
      </c>
      <c r="B3" s="2">
        <v>1434</v>
      </c>
      <c r="C3" s="2" t="s">
        <v>17</v>
      </c>
      <c r="D3" t="s">
        <v>11</v>
      </c>
      <c r="E3" t="s">
        <v>39</v>
      </c>
      <c r="F3" t="s">
        <v>3</v>
      </c>
      <c r="G3" t="s">
        <v>14</v>
      </c>
      <c r="H3" s="3" t="s">
        <v>24</v>
      </c>
      <c r="I3">
        <v>200</v>
      </c>
      <c r="J3">
        <v>1</v>
      </c>
      <c r="K3">
        <v>24.72</v>
      </c>
      <c r="L3">
        <f t="shared" ref="L3:L11" si="4">I3*K3</f>
        <v>4944</v>
      </c>
      <c r="N3">
        <f t="shared" si="0"/>
        <v>4944</v>
      </c>
      <c r="O3">
        <v>24.72</v>
      </c>
      <c r="P3">
        <f t="shared" si="1"/>
        <v>0</v>
      </c>
      <c r="Q3" s="4">
        <f t="shared" si="2"/>
        <v>0</v>
      </c>
      <c r="R3">
        <v>1.1599999999999999</v>
      </c>
      <c r="S3">
        <f t="shared" si="3"/>
        <v>0</v>
      </c>
    </row>
    <row r="4" spans="1:19" x14ac:dyDescent="0.15">
      <c r="A4" s="1">
        <v>42661</v>
      </c>
      <c r="B4" s="2">
        <v>939</v>
      </c>
      <c r="C4" s="2" t="s">
        <v>28</v>
      </c>
      <c r="D4" t="s">
        <v>29</v>
      </c>
      <c r="E4" t="s">
        <v>40</v>
      </c>
      <c r="F4" t="s">
        <v>30</v>
      </c>
      <c r="H4">
        <v>3147</v>
      </c>
      <c r="I4">
        <v>2000</v>
      </c>
      <c r="J4">
        <v>1</v>
      </c>
      <c r="K4">
        <v>9.2200000000000006</v>
      </c>
      <c r="L4">
        <f t="shared" si="4"/>
        <v>18440</v>
      </c>
      <c r="M4">
        <v>18</v>
      </c>
      <c r="N4">
        <f t="shared" si="0"/>
        <v>18458</v>
      </c>
      <c r="O4">
        <v>9.34</v>
      </c>
      <c r="P4">
        <f t="shared" si="1"/>
        <v>221.99999999999844</v>
      </c>
      <c r="Q4" s="4">
        <f t="shared" si="2"/>
        <v>1.3015184381778733E-2</v>
      </c>
      <c r="R4">
        <v>1</v>
      </c>
      <c r="S4">
        <f t="shared" si="3"/>
        <v>221.99999999999844</v>
      </c>
    </row>
    <row r="5" spans="1:19" s="8" customFormat="1" x14ac:dyDescent="0.15">
      <c r="A5" s="6">
        <v>42661</v>
      </c>
      <c r="B5" s="7">
        <v>1219</v>
      </c>
      <c r="C5" s="7" t="s">
        <v>34</v>
      </c>
      <c r="D5" s="8" t="s">
        <v>29</v>
      </c>
      <c r="E5" s="8" t="s">
        <v>41</v>
      </c>
      <c r="F5" s="8" t="s">
        <v>31</v>
      </c>
      <c r="G5" s="8" t="s">
        <v>33</v>
      </c>
      <c r="H5" s="8" t="s">
        <v>32</v>
      </c>
      <c r="I5" s="8">
        <v>1</v>
      </c>
      <c r="J5" s="8">
        <v>1000</v>
      </c>
      <c r="K5" s="8">
        <v>50.24</v>
      </c>
      <c r="L5" s="8">
        <f t="shared" si="4"/>
        <v>50.24</v>
      </c>
      <c r="M5" s="8">
        <v>2.31</v>
      </c>
      <c r="N5" s="8">
        <f t="shared" si="0"/>
        <v>52.550000000000004</v>
      </c>
      <c r="O5" s="8">
        <v>50.4</v>
      </c>
      <c r="P5" s="8">
        <f t="shared" si="1"/>
        <v>157.68999999999659</v>
      </c>
      <c r="Q5" s="10">
        <f t="shared" si="2"/>
        <v>3.1847133757960666E-3</v>
      </c>
      <c r="R5" s="8">
        <v>7.75</v>
      </c>
      <c r="S5" s="8">
        <f t="shared" si="3"/>
        <v>1222.0974999999735</v>
      </c>
    </row>
    <row r="6" spans="1:19" s="8" customFormat="1" x14ac:dyDescent="0.15">
      <c r="A6" s="6">
        <v>42661</v>
      </c>
      <c r="B6" s="7">
        <v>1230</v>
      </c>
      <c r="C6" s="7" t="s">
        <v>34</v>
      </c>
      <c r="D6" s="8" t="s">
        <v>29</v>
      </c>
      <c r="E6" s="8" t="s">
        <v>41</v>
      </c>
      <c r="F6" s="8" t="s">
        <v>31</v>
      </c>
      <c r="G6" s="9">
        <v>42720</v>
      </c>
      <c r="H6" s="8" t="s">
        <v>35</v>
      </c>
      <c r="I6" s="8">
        <v>1</v>
      </c>
      <c r="J6" s="8">
        <v>100</v>
      </c>
      <c r="K6" s="8">
        <v>1259.8</v>
      </c>
      <c r="L6" s="8">
        <f t="shared" si="4"/>
        <v>1259.8</v>
      </c>
      <c r="M6" s="8">
        <v>2.31</v>
      </c>
      <c r="N6" s="8">
        <f t="shared" si="0"/>
        <v>1262.1099999999999</v>
      </c>
      <c r="O6" s="8">
        <v>1263.0999999999999</v>
      </c>
      <c r="P6" s="8">
        <f t="shared" si="1"/>
        <v>327.68999999999545</v>
      </c>
      <c r="Q6" s="10">
        <f t="shared" si="2"/>
        <v>2.6194634068898992E-3</v>
      </c>
      <c r="R6" s="8">
        <v>7.75</v>
      </c>
      <c r="S6" s="8">
        <f t="shared" si="3"/>
        <v>2539.5974999999648</v>
      </c>
    </row>
    <row r="7" spans="1:19" s="8" customFormat="1" x14ac:dyDescent="0.15">
      <c r="A7" s="6">
        <v>42661</v>
      </c>
      <c r="B7" s="7">
        <v>1244</v>
      </c>
      <c r="C7" s="7" t="s">
        <v>34</v>
      </c>
      <c r="D7" s="8" t="s">
        <v>29</v>
      </c>
      <c r="E7" s="8" t="s">
        <v>41</v>
      </c>
      <c r="F7" s="8" t="s">
        <v>31</v>
      </c>
      <c r="G7" s="9">
        <v>42720</v>
      </c>
      <c r="H7" s="8" t="s">
        <v>35</v>
      </c>
      <c r="I7" s="8">
        <v>-1</v>
      </c>
      <c r="J7" s="8">
        <v>100</v>
      </c>
      <c r="K7" s="8">
        <v>1259.7</v>
      </c>
      <c r="L7" s="8">
        <f t="shared" si="4"/>
        <v>-1259.7</v>
      </c>
      <c r="M7" s="8">
        <v>2.31</v>
      </c>
      <c r="N7" s="8">
        <f t="shared" si="0"/>
        <v>-1257.3900000000001</v>
      </c>
      <c r="O7" s="8">
        <v>1263.0999999999999</v>
      </c>
      <c r="P7" s="8">
        <f t="shared" si="1"/>
        <v>-342.30999999998636</v>
      </c>
      <c r="Q7" s="10">
        <f t="shared" si="2"/>
        <v>2.6990553306340814E-3</v>
      </c>
      <c r="R7" s="8">
        <v>7.75</v>
      </c>
      <c r="S7" s="8">
        <f t="shared" si="3"/>
        <v>-2652.9024999998942</v>
      </c>
    </row>
    <row r="8" spans="1:19" x14ac:dyDescent="0.15">
      <c r="A8" s="1">
        <v>42661</v>
      </c>
      <c r="B8" s="2">
        <v>1247</v>
      </c>
      <c r="C8" s="2" t="s">
        <v>34</v>
      </c>
      <c r="D8" t="s">
        <v>29</v>
      </c>
      <c r="E8" t="s">
        <v>41</v>
      </c>
      <c r="F8" t="s">
        <v>31</v>
      </c>
      <c r="G8" s="5">
        <v>42720</v>
      </c>
      <c r="H8" t="s">
        <v>36</v>
      </c>
      <c r="I8">
        <v>1</v>
      </c>
      <c r="J8">
        <v>10</v>
      </c>
      <c r="K8">
        <v>1259.5</v>
      </c>
      <c r="L8">
        <f t="shared" si="4"/>
        <v>1259.5</v>
      </c>
      <c r="M8">
        <v>2.12</v>
      </c>
      <c r="N8">
        <f t="shared" si="0"/>
        <v>1261.6199999999999</v>
      </c>
      <c r="O8">
        <v>1263</v>
      </c>
      <c r="P8">
        <f t="shared" si="1"/>
        <v>32.880000000000003</v>
      </c>
      <c r="Q8" s="4">
        <f t="shared" si="2"/>
        <v>2.7788805081381263E-3</v>
      </c>
      <c r="R8">
        <v>7.75</v>
      </c>
      <c r="S8">
        <f t="shared" si="3"/>
        <v>254.82000000000002</v>
      </c>
    </row>
    <row r="9" spans="1:19" s="8" customFormat="1" x14ac:dyDescent="0.15">
      <c r="A9" s="6">
        <v>42661</v>
      </c>
      <c r="B9" s="7">
        <v>1439</v>
      </c>
      <c r="C9" s="7" t="s">
        <v>34</v>
      </c>
      <c r="D9" s="8" t="s">
        <v>29</v>
      </c>
      <c r="E9" s="8" t="s">
        <v>41</v>
      </c>
      <c r="F9" s="8" t="s">
        <v>31</v>
      </c>
      <c r="G9" s="8" t="s">
        <v>33</v>
      </c>
      <c r="H9" s="8" t="s">
        <v>32</v>
      </c>
      <c r="I9" s="8">
        <v>-1</v>
      </c>
      <c r="J9" s="8">
        <v>1000</v>
      </c>
      <c r="K9" s="8">
        <v>50.33</v>
      </c>
      <c r="L9" s="8">
        <f t="shared" si="4"/>
        <v>-50.33</v>
      </c>
      <c r="M9" s="8">
        <v>2.31</v>
      </c>
      <c r="N9" s="8">
        <v>50.4</v>
      </c>
      <c r="O9" s="8">
        <v>50.4</v>
      </c>
      <c r="P9" s="8">
        <f t="shared" si="1"/>
        <v>-72.310000000000286</v>
      </c>
      <c r="Q9" s="10">
        <f t="shared" si="2"/>
        <v>1.3908205841446364E-3</v>
      </c>
      <c r="R9" s="8">
        <v>7.75</v>
      </c>
      <c r="S9" s="8">
        <f t="shared" si="3"/>
        <v>-560.40250000000219</v>
      </c>
    </row>
    <row r="10" spans="1:19" x14ac:dyDescent="0.15">
      <c r="A10" s="1">
        <v>42661</v>
      </c>
      <c r="B10" s="2">
        <v>1439</v>
      </c>
      <c r="C10" s="2" t="s">
        <v>34</v>
      </c>
      <c r="D10" t="s">
        <v>29</v>
      </c>
      <c r="E10" t="s">
        <v>41</v>
      </c>
      <c r="F10" t="s">
        <v>31</v>
      </c>
      <c r="G10" s="5">
        <v>42720</v>
      </c>
      <c r="H10" t="s">
        <v>32</v>
      </c>
      <c r="I10">
        <v>1</v>
      </c>
      <c r="J10">
        <v>1000</v>
      </c>
      <c r="K10">
        <v>50.74</v>
      </c>
      <c r="L10">
        <f t="shared" si="4"/>
        <v>50.74</v>
      </c>
      <c r="M10">
        <v>2.31</v>
      </c>
      <c r="N10">
        <f>L10+M10</f>
        <v>53.050000000000004</v>
      </c>
      <c r="O10">
        <v>50.75</v>
      </c>
      <c r="P10">
        <f t="shared" si="1"/>
        <v>7.68999999999801</v>
      </c>
      <c r="Q10" s="4">
        <f t="shared" si="2"/>
        <v>1.9708316909738954E-4</v>
      </c>
      <c r="R10">
        <v>7.75</v>
      </c>
      <c r="S10">
        <f t="shared" si="3"/>
        <v>59.597499999984578</v>
      </c>
    </row>
    <row r="11" spans="1:19" ht="14.1" x14ac:dyDescent="0.25">
      <c r="A11" s="1">
        <v>42661</v>
      </c>
      <c r="B11" s="2">
        <v>1512</v>
      </c>
      <c r="C11" s="2" t="s">
        <v>34</v>
      </c>
      <c r="D11" t="s">
        <v>29</v>
      </c>
      <c r="E11" t="s">
        <v>41</v>
      </c>
      <c r="F11" t="s">
        <v>31</v>
      </c>
      <c r="G11" s="5">
        <v>42720</v>
      </c>
      <c r="H11" t="s">
        <v>37</v>
      </c>
      <c r="I11">
        <v>1</v>
      </c>
      <c r="J11">
        <v>1000</v>
      </c>
      <c r="K11">
        <v>17.3</v>
      </c>
      <c r="L11">
        <f t="shared" si="4"/>
        <v>17.3</v>
      </c>
      <c r="M11">
        <v>2.2999999999999998</v>
      </c>
      <c r="N11">
        <f>L11+M11</f>
        <v>19.600000000000001</v>
      </c>
      <c r="O11">
        <v>17.2</v>
      </c>
      <c r="P11">
        <f t="shared" si="1"/>
        <v>-102.30000000000142</v>
      </c>
      <c r="Q11" s="4">
        <f t="shared" si="2"/>
        <v>-5.7803468208093012E-3</v>
      </c>
      <c r="R11">
        <v>7.75</v>
      </c>
      <c r="S11">
        <f t="shared" si="3"/>
        <v>-792.82500000001096</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7"/>
  <sheetViews>
    <sheetView workbookViewId="0">
      <selection activeCell="V7" sqref="V7"/>
    </sheetView>
  </sheetViews>
  <sheetFormatPr defaultRowHeight="13.5" x14ac:dyDescent="0.15"/>
  <cols>
    <col min="1" max="1" width="17.125" bestFit="1" customWidth="1"/>
    <col min="2" max="2" width="10.5" bestFit="1" customWidth="1"/>
  </cols>
  <sheetData>
    <row r="1" spans="1:22" x14ac:dyDescent="0.15">
      <c r="A1" s="15">
        <f ca="1">NOW()</f>
        <v>43046.371077199074</v>
      </c>
    </row>
    <row r="2" spans="1:22" x14ac:dyDescent="0.15">
      <c r="A2" t="s">
        <v>0</v>
      </c>
      <c r="B2" t="s">
        <v>2</v>
      </c>
      <c r="C2" t="s">
        <v>16</v>
      </c>
      <c r="D2" t="s">
        <v>1</v>
      </c>
      <c r="E2" t="s">
        <v>38</v>
      </c>
      <c r="F2" t="s">
        <v>13</v>
      </c>
      <c r="G2" t="s">
        <v>4</v>
      </c>
      <c r="H2" t="s">
        <v>5</v>
      </c>
      <c r="I2" t="s">
        <v>1125</v>
      </c>
      <c r="J2" t="s">
        <v>59</v>
      </c>
      <c r="K2" t="s">
        <v>6</v>
      </c>
      <c r="L2" t="s">
        <v>19</v>
      </c>
      <c r="M2" t="s">
        <v>7</v>
      </c>
      <c r="N2" t="s">
        <v>8</v>
      </c>
      <c r="O2" t="s">
        <v>57</v>
      </c>
      <c r="P2" t="s">
        <v>62</v>
      </c>
      <c r="Q2" t="s">
        <v>1124</v>
      </c>
      <c r="R2" t="s">
        <v>25</v>
      </c>
      <c r="S2" t="s">
        <v>63</v>
      </c>
      <c r="T2" t="s">
        <v>1074</v>
      </c>
      <c r="U2" t="s">
        <v>1075</v>
      </c>
      <c r="V2" t="s">
        <v>1093</v>
      </c>
    </row>
    <row r="3" spans="1:22" x14ac:dyDescent="0.15">
      <c r="A3" s="1">
        <v>42660</v>
      </c>
      <c r="B3">
        <v>1419</v>
      </c>
      <c r="C3" s="2" t="s">
        <v>23</v>
      </c>
      <c r="D3" t="s">
        <v>21</v>
      </c>
      <c r="E3" t="s">
        <v>39</v>
      </c>
      <c r="F3" t="s">
        <v>58</v>
      </c>
      <c r="G3" t="s">
        <v>22</v>
      </c>
      <c r="H3">
        <v>10000701</v>
      </c>
      <c r="K3">
        <v>10</v>
      </c>
      <c r="L3">
        <v>10000</v>
      </c>
      <c r="M3">
        <v>3.3E-3</v>
      </c>
      <c r="N3">
        <f>+K3*L3*M3</f>
        <v>330</v>
      </c>
      <c r="P3">
        <f>8.3*K3</f>
        <v>83</v>
      </c>
      <c r="Q3">
        <f>1.6*K3</f>
        <v>16</v>
      </c>
      <c r="R3" s="18">
        <f>IF(J3="B",-(N3+O3+P3+Q3),N3-(+O3+P3+Q3))</f>
        <v>231</v>
      </c>
      <c r="T3">
        <v>9.4999999999999998E-3</v>
      </c>
      <c r="V3" s="4"/>
    </row>
    <row r="4" spans="1:22" x14ac:dyDescent="0.15">
      <c r="A4" s="22">
        <v>42678</v>
      </c>
      <c r="B4" s="11">
        <v>42678.584869560182</v>
      </c>
      <c r="C4" t="s">
        <v>1099</v>
      </c>
      <c r="D4" t="s">
        <v>21</v>
      </c>
      <c r="E4" t="s">
        <v>39</v>
      </c>
      <c r="F4" t="s">
        <v>58</v>
      </c>
      <c r="G4" t="s">
        <v>1100</v>
      </c>
      <c r="H4">
        <v>722</v>
      </c>
      <c r="I4" t="s">
        <v>1126</v>
      </c>
      <c r="J4" t="s">
        <v>1102</v>
      </c>
      <c r="K4">
        <v>2</v>
      </c>
      <c r="L4">
        <v>10000</v>
      </c>
      <c r="M4">
        <v>2.23E-2</v>
      </c>
      <c r="N4">
        <f>IF(J4="B",-(K4*L4*M4),(K4*L4*M4))</f>
        <v>-446</v>
      </c>
      <c r="P4">
        <f>IF(I4="O",3,6)*K4</f>
        <v>6</v>
      </c>
      <c r="Q4">
        <f>K4*IF(I4="O",0.8,1.6)</f>
        <v>1.6</v>
      </c>
      <c r="R4" s="18">
        <f>N4-O4-P4-Q4</f>
        <v>-453.6</v>
      </c>
      <c r="S4">
        <f>R4/K4/L4</f>
        <v>-2.2680000000000002E-2</v>
      </c>
      <c r="T4">
        <v>2.1999999999999999E-2</v>
      </c>
    </row>
    <row r="5" spans="1:22" x14ac:dyDescent="0.15">
      <c r="A5" s="22">
        <v>42678</v>
      </c>
      <c r="B5" s="11">
        <v>42678.584869560182</v>
      </c>
      <c r="C5" t="s">
        <v>1099</v>
      </c>
      <c r="D5" t="s">
        <v>21</v>
      </c>
      <c r="E5" t="s">
        <v>39</v>
      </c>
      <c r="F5" t="s">
        <v>58</v>
      </c>
      <c r="G5" t="s">
        <v>1101</v>
      </c>
      <c r="H5">
        <v>721</v>
      </c>
      <c r="I5" t="s">
        <v>1126</v>
      </c>
      <c r="J5" t="s">
        <v>1103</v>
      </c>
      <c r="K5">
        <v>2</v>
      </c>
      <c r="L5">
        <v>10000</v>
      </c>
      <c r="M5">
        <v>7.9000000000000008E-3</v>
      </c>
      <c r="N5">
        <f>IF(J5="B",-(K5*L5*M5),(K5*L5*M5))</f>
        <v>158.00000000000003</v>
      </c>
      <c r="P5">
        <f>IF(I5="O",3,6)*K5</f>
        <v>6</v>
      </c>
      <c r="Q5">
        <f>K5*IF(I5="O",0.8,1.6)</f>
        <v>1.6</v>
      </c>
      <c r="R5" s="18">
        <f>N5-O5-P5-Q5</f>
        <v>150.40000000000003</v>
      </c>
      <c r="S5">
        <f>R5/K5/L5</f>
        <v>7.5200000000000015E-3</v>
      </c>
      <c r="T5">
        <v>7.9000000000000008E-3</v>
      </c>
    </row>
    <row r="6" spans="1:22" x14ac:dyDescent="0.15">
      <c r="A6" s="22">
        <v>42683</v>
      </c>
      <c r="B6" s="11">
        <v>0.46875</v>
      </c>
      <c r="C6" t="s">
        <v>23</v>
      </c>
      <c r="D6" t="s">
        <v>21</v>
      </c>
      <c r="E6" t="s">
        <v>39</v>
      </c>
      <c r="F6" t="s">
        <v>58</v>
      </c>
      <c r="G6" t="s">
        <v>1101</v>
      </c>
      <c r="H6">
        <v>721</v>
      </c>
      <c r="I6" t="s">
        <v>1127</v>
      </c>
      <c r="J6" t="s">
        <v>1122</v>
      </c>
      <c r="K6">
        <v>2</v>
      </c>
      <c r="L6">
        <v>10000</v>
      </c>
      <c r="M6">
        <v>7.9500000000000005E-3</v>
      </c>
      <c r="N6">
        <f>IF(J6="B",-(K6*L6*M6),(K6*L6*M6))</f>
        <v>-159</v>
      </c>
      <c r="P6">
        <f>IF(I6="O",3,6)*K6</f>
        <v>12</v>
      </c>
      <c r="Q6">
        <f>K6*IF(I6="O",0.8,1.6)</f>
        <v>3.2</v>
      </c>
      <c r="R6" s="18">
        <f>N6-O6-P6-Q6</f>
        <v>-174.2</v>
      </c>
      <c r="S6">
        <f>R6/K6/L6</f>
        <v>-8.709999999999999E-3</v>
      </c>
      <c r="T6">
        <v>7.9000000000000008E-3</v>
      </c>
    </row>
    <row r="7" spans="1:22" x14ac:dyDescent="0.15">
      <c r="A7" s="22">
        <v>42683</v>
      </c>
      <c r="B7" s="11">
        <v>0.46875</v>
      </c>
      <c r="C7" t="s">
        <v>23</v>
      </c>
      <c r="D7" t="s">
        <v>21</v>
      </c>
      <c r="E7" t="s">
        <v>39</v>
      </c>
      <c r="F7" t="s">
        <v>58</v>
      </c>
      <c r="G7" t="s">
        <v>1100</v>
      </c>
      <c r="H7">
        <v>722</v>
      </c>
      <c r="I7" t="s">
        <v>1127</v>
      </c>
      <c r="J7" t="s">
        <v>1123</v>
      </c>
      <c r="K7">
        <v>2</v>
      </c>
      <c r="L7">
        <v>10000</v>
      </c>
      <c r="M7">
        <v>2.3900000000000001E-2</v>
      </c>
      <c r="N7">
        <f>IF(J7="B",-(K7*L7*M7),(K7*L7*M7))</f>
        <v>478</v>
      </c>
      <c r="P7">
        <f>IF(I7="O",3,6)*K7</f>
        <v>12</v>
      </c>
      <c r="Q7">
        <f>K7*IF(I7="O",0.8,1.6)</f>
        <v>3.2</v>
      </c>
      <c r="R7" s="18">
        <f>N7-O7-P7-Q7</f>
        <v>462.8</v>
      </c>
      <c r="S7">
        <f>R7/K7/L7</f>
        <v>2.3140000000000001E-2</v>
      </c>
      <c r="T7">
        <v>7.9000000000000008E-3</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
  <sheetViews>
    <sheetView zoomScale="160" zoomScaleNormal="160" workbookViewId="0"/>
  </sheetViews>
  <sheetFormatPr defaultRowHeight="13.5" x14ac:dyDescent="0.15"/>
  <cols>
    <col min="1" max="1" width="13" bestFit="1" customWidth="1"/>
    <col min="2" max="2" width="11" customWidth="1"/>
  </cols>
  <sheetData>
    <row r="1" spans="1:2" x14ac:dyDescent="0.15">
      <c r="A1" t="s">
        <v>49</v>
      </c>
    </row>
    <row r="2" spans="1:2" x14ac:dyDescent="0.15">
      <c r="A2" t="s">
        <v>55</v>
      </c>
      <c r="B2" s="3" t="s">
        <v>54</v>
      </c>
    </row>
    <row r="3" spans="1:2" x14ac:dyDescent="0.15">
      <c r="A3" t="s">
        <v>52</v>
      </c>
      <c r="B3" t="s">
        <v>53</v>
      </c>
    </row>
    <row r="4" spans="1:2" x14ac:dyDescent="0.15">
      <c r="A4" t="s">
        <v>51</v>
      </c>
      <c r="B4" s="3" t="s">
        <v>50</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D21"/>
  <sheetViews>
    <sheetView topLeftCell="A4" workbookViewId="0">
      <selection activeCell="D11" sqref="D11:D17"/>
    </sheetView>
  </sheetViews>
  <sheetFormatPr defaultRowHeight="13.5" x14ac:dyDescent="0.15"/>
  <cols>
    <col min="2" max="2" width="11.625" bestFit="1" customWidth="1"/>
  </cols>
  <sheetData>
    <row r="2" spans="1:4" x14ac:dyDescent="0.15">
      <c r="A2" t="s">
        <v>1076</v>
      </c>
    </row>
    <row r="3" spans="1:4" x14ac:dyDescent="0.15">
      <c r="A3" t="s">
        <v>1077</v>
      </c>
      <c r="B3" s="20">
        <v>10000.620000000001</v>
      </c>
    </row>
    <row r="4" spans="1:4" x14ac:dyDescent="0.15">
      <c r="A4" t="s">
        <v>1078</v>
      </c>
      <c r="B4" s="20">
        <v>1450001</v>
      </c>
    </row>
    <row r="5" spans="1:4" x14ac:dyDescent="0.15">
      <c r="A5" t="s">
        <v>1079</v>
      </c>
      <c r="B5">
        <v>-1593.62</v>
      </c>
    </row>
    <row r="7" spans="1:4" x14ac:dyDescent="0.15">
      <c r="A7" t="s">
        <v>1080</v>
      </c>
      <c r="B7" s="20">
        <f>SUM(B3:B5)</f>
        <v>1458408</v>
      </c>
    </row>
    <row r="8" spans="1:4" x14ac:dyDescent="0.15">
      <c r="B8" s="20"/>
    </row>
    <row r="10" spans="1:4" x14ac:dyDescent="0.15">
      <c r="A10" t="s">
        <v>1081</v>
      </c>
      <c r="B10" t="s">
        <v>1083</v>
      </c>
      <c r="C10" t="s">
        <v>1084</v>
      </c>
      <c r="D10" t="s">
        <v>1089</v>
      </c>
    </row>
    <row r="11" spans="1:4" x14ac:dyDescent="0.15">
      <c r="A11" t="s">
        <v>1082</v>
      </c>
      <c r="B11">
        <v>-3458</v>
      </c>
      <c r="C11">
        <v>3490.5</v>
      </c>
      <c r="D11">
        <f t="shared" ref="D11:D16" si="0">B11+C11</f>
        <v>32.5</v>
      </c>
    </row>
    <row r="12" spans="1:4" x14ac:dyDescent="0.15">
      <c r="A12" t="s">
        <v>1085</v>
      </c>
      <c r="B12">
        <v>-4949</v>
      </c>
      <c r="C12" s="21">
        <f>24.55*200</f>
        <v>4910</v>
      </c>
      <c r="D12">
        <f t="shared" si="0"/>
        <v>-39</v>
      </c>
    </row>
    <row r="13" spans="1:4" x14ac:dyDescent="0.15">
      <c r="A13" t="s">
        <v>1086</v>
      </c>
      <c r="B13">
        <v>-41013.53</v>
      </c>
      <c r="C13">
        <v>41584.620000000003</v>
      </c>
      <c r="D13">
        <f t="shared" si="0"/>
        <v>571.09000000000378</v>
      </c>
    </row>
    <row r="14" spans="1:4" x14ac:dyDescent="0.15">
      <c r="A14" t="s">
        <v>1087</v>
      </c>
      <c r="B14">
        <v>-31491.39</v>
      </c>
      <c r="C14">
        <v>31547.985299999997</v>
      </c>
      <c r="D14">
        <f t="shared" si="0"/>
        <v>56.595299999997223</v>
      </c>
    </row>
    <row r="15" spans="1:4" x14ac:dyDescent="0.15">
      <c r="A15" t="s">
        <v>1088</v>
      </c>
      <c r="B15">
        <v>-39674.080000000002</v>
      </c>
      <c r="C15">
        <v>39913.843890000004</v>
      </c>
      <c r="D15">
        <f t="shared" si="0"/>
        <v>239.76389000000199</v>
      </c>
    </row>
    <row r="16" spans="1:4" x14ac:dyDescent="0.15">
      <c r="A16" t="s">
        <v>1085</v>
      </c>
      <c r="B16">
        <v>-36821.410000000003</v>
      </c>
      <c r="C16" s="21">
        <f>24.55*1500</f>
        <v>36825</v>
      </c>
      <c r="D16">
        <f t="shared" si="0"/>
        <v>3.5899999999965075</v>
      </c>
    </row>
    <row r="17" spans="1:4" ht="14.1" x14ac:dyDescent="0.25">
      <c r="A17" t="s">
        <v>1090</v>
      </c>
      <c r="B17">
        <v>-200000</v>
      </c>
      <c r="C17" s="21">
        <v>200000</v>
      </c>
    </row>
    <row r="19" spans="1:4" ht="14.1" x14ac:dyDescent="0.25">
      <c r="B19">
        <v>1217537.5390000001</v>
      </c>
      <c r="C19">
        <v>1217543.4099999999</v>
      </c>
      <c r="D19">
        <f>+B19-C19</f>
        <v>-5.8709999998100102</v>
      </c>
    </row>
    <row r="20" spans="1:4" ht="14.1" x14ac:dyDescent="0.25">
      <c r="B20">
        <v>112476.97</v>
      </c>
    </row>
    <row r="21" spans="1:4" x14ac:dyDescent="0.15">
      <c r="B21">
        <f>+B20*(0.01911)/365</f>
        <v>5.8888627306849317</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Y500"/>
  <sheetViews>
    <sheetView workbookViewId="0">
      <selection activeCell="C30" sqref="C30"/>
    </sheetView>
  </sheetViews>
  <sheetFormatPr defaultRowHeight="13.5" x14ac:dyDescent="0.15"/>
  <sheetData>
    <row r="1" spans="1:285" x14ac:dyDescent="0.15">
      <c r="A1" s="17" t="s">
        <v>868</v>
      </c>
      <c r="B1" s="17" t="s">
        <v>869</v>
      </c>
      <c r="C1" s="17">
        <v>0</v>
      </c>
      <c r="D1" s="17">
        <v>0</v>
      </c>
      <c r="E1" s="17">
        <v>0</v>
      </c>
      <c r="F1" s="17">
        <v>0</v>
      </c>
      <c r="G1" s="17">
        <v>0</v>
      </c>
      <c r="H1" s="17">
        <v>0</v>
      </c>
      <c r="I1" s="17">
        <v>26.95</v>
      </c>
      <c r="J1" s="17">
        <v>26.95</v>
      </c>
      <c r="K1" s="17">
        <v>26.95</v>
      </c>
      <c r="L1" s="17">
        <v>26.95</v>
      </c>
      <c r="M1" s="17">
        <v>26.95</v>
      </c>
      <c r="N1" s="17">
        <v>26.95</v>
      </c>
      <c r="O1" s="17">
        <v>26.9</v>
      </c>
      <c r="P1" s="17">
        <v>26.83</v>
      </c>
      <c r="Q1" s="17">
        <v>26.9</v>
      </c>
      <c r="R1" s="17">
        <v>26.9</v>
      </c>
      <c r="S1" s="17">
        <v>26.86</v>
      </c>
      <c r="T1" s="17">
        <v>26.88</v>
      </c>
      <c r="U1" s="17">
        <v>26.93</v>
      </c>
      <c r="V1" s="17">
        <v>26.93</v>
      </c>
      <c r="W1" s="17">
        <v>26.9</v>
      </c>
      <c r="X1" s="17">
        <v>26.9</v>
      </c>
      <c r="Y1" s="17">
        <v>26.92</v>
      </c>
      <c r="Z1" s="17">
        <v>26.92</v>
      </c>
      <c r="AA1" s="17">
        <v>26.92</v>
      </c>
      <c r="AB1" s="17">
        <v>0</v>
      </c>
      <c r="AC1" s="17">
        <v>0</v>
      </c>
      <c r="AD1" s="17">
        <v>0</v>
      </c>
      <c r="AE1" s="17">
        <v>0</v>
      </c>
      <c r="AF1" s="17">
        <v>0</v>
      </c>
      <c r="AG1" s="17">
        <v>0</v>
      </c>
      <c r="AH1" s="17">
        <v>0</v>
      </c>
      <c r="AI1" s="17">
        <v>0</v>
      </c>
      <c r="AJ1" s="17">
        <v>0</v>
      </c>
      <c r="AK1" s="17">
        <v>0</v>
      </c>
      <c r="AL1" s="17">
        <v>0</v>
      </c>
      <c r="AM1" s="17">
        <v>0</v>
      </c>
      <c r="AN1" s="17">
        <v>0</v>
      </c>
      <c r="AO1" s="17">
        <v>0</v>
      </c>
      <c r="AP1" s="17">
        <v>0</v>
      </c>
      <c r="AQ1" s="17">
        <v>0</v>
      </c>
      <c r="AR1" s="17">
        <v>0</v>
      </c>
      <c r="AS1" s="17">
        <v>0</v>
      </c>
      <c r="AT1" s="17">
        <v>0</v>
      </c>
      <c r="AU1" s="17">
        <v>0</v>
      </c>
      <c r="AV1" s="17">
        <v>0</v>
      </c>
      <c r="AW1" s="17">
        <v>0</v>
      </c>
      <c r="AX1" s="17">
        <v>0</v>
      </c>
      <c r="AY1" s="17">
        <v>0</v>
      </c>
      <c r="AZ1" s="17">
        <v>0</v>
      </c>
      <c r="BA1" s="17">
        <v>0</v>
      </c>
      <c r="BB1" s="17">
        <v>0</v>
      </c>
      <c r="BC1" s="17">
        <v>0</v>
      </c>
      <c r="BD1" s="17">
        <v>0</v>
      </c>
      <c r="BE1" s="17">
        <v>0</v>
      </c>
      <c r="BF1" s="17">
        <v>0</v>
      </c>
      <c r="BG1" s="17">
        <v>0</v>
      </c>
      <c r="BH1" s="17">
        <v>0</v>
      </c>
      <c r="BI1" s="17">
        <v>0</v>
      </c>
      <c r="BJ1" s="17">
        <v>0</v>
      </c>
      <c r="BK1" s="17">
        <v>0</v>
      </c>
      <c r="BL1" s="17">
        <v>0</v>
      </c>
      <c r="BM1" s="17">
        <v>0</v>
      </c>
      <c r="BN1" s="17">
        <v>0</v>
      </c>
      <c r="BO1" s="17">
        <v>0</v>
      </c>
      <c r="BP1" s="17">
        <v>0</v>
      </c>
      <c r="BQ1" s="17">
        <v>0</v>
      </c>
      <c r="BR1" s="17">
        <v>0</v>
      </c>
      <c r="BS1" s="17">
        <v>0</v>
      </c>
      <c r="BT1" s="17">
        <v>0</v>
      </c>
      <c r="BU1" s="17">
        <v>0</v>
      </c>
      <c r="BV1" s="17">
        <v>0</v>
      </c>
      <c r="BW1" s="17">
        <v>0</v>
      </c>
      <c r="BX1" s="17">
        <v>0</v>
      </c>
      <c r="BY1" s="17">
        <v>0</v>
      </c>
      <c r="BZ1" s="17">
        <v>0</v>
      </c>
      <c r="CA1" s="17">
        <v>0</v>
      </c>
      <c r="CB1" s="17">
        <v>0</v>
      </c>
      <c r="CC1" s="17">
        <v>0</v>
      </c>
      <c r="CD1" s="17">
        <v>0</v>
      </c>
      <c r="CE1" s="17">
        <v>0</v>
      </c>
      <c r="CF1" s="17">
        <v>0</v>
      </c>
      <c r="CG1" s="17">
        <v>0</v>
      </c>
      <c r="CH1" s="17">
        <v>0</v>
      </c>
      <c r="CI1" s="17">
        <v>0</v>
      </c>
      <c r="CJ1" s="17">
        <v>0</v>
      </c>
      <c r="CK1" s="17">
        <v>0</v>
      </c>
      <c r="CL1" s="17">
        <v>0</v>
      </c>
      <c r="CM1" s="17">
        <v>0</v>
      </c>
      <c r="CN1" s="17">
        <v>0</v>
      </c>
      <c r="CO1" s="17">
        <v>0</v>
      </c>
      <c r="CP1" s="17">
        <v>0</v>
      </c>
      <c r="CQ1" s="17">
        <v>0</v>
      </c>
      <c r="CR1" s="17">
        <v>0</v>
      </c>
      <c r="CS1" s="17">
        <v>0</v>
      </c>
      <c r="CT1" s="17">
        <v>0</v>
      </c>
      <c r="CU1" s="17">
        <v>0</v>
      </c>
      <c r="CV1" s="17">
        <v>0</v>
      </c>
      <c r="CW1" s="17">
        <v>0</v>
      </c>
      <c r="CX1" s="17">
        <v>0</v>
      </c>
      <c r="CY1" s="17">
        <v>0</v>
      </c>
      <c r="CZ1" s="17">
        <v>0</v>
      </c>
      <c r="DA1" s="17">
        <v>0</v>
      </c>
      <c r="DB1" s="17">
        <v>0</v>
      </c>
      <c r="DC1" s="17">
        <v>0</v>
      </c>
      <c r="DD1" s="17">
        <v>0</v>
      </c>
      <c r="DE1" s="17">
        <v>0</v>
      </c>
      <c r="DF1" s="17">
        <v>0</v>
      </c>
      <c r="DG1" s="17">
        <v>0</v>
      </c>
      <c r="DH1" s="17">
        <v>0</v>
      </c>
      <c r="DI1" s="17">
        <v>0</v>
      </c>
      <c r="DJ1" s="17">
        <v>0</v>
      </c>
      <c r="DK1" s="17">
        <v>0</v>
      </c>
      <c r="DL1" s="17">
        <v>0</v>
      </c>
      <c r="DM1" s="17">
        <v>0</v>
      </c>
      <c r="DN1" s="17">
        <v>0</v>
      </c>
      <c r="DO1" s="17">
        <v>0</v>
      </c>
      <c r="DP1" s="17">
        <v>0</v>
      </c>
      <c r="DQ1" s="17">
        <v>0</v>
      </c>
      <c r="DR1" s="17">
        <v>0</v>
      </c>
      <c r="DS1" s="17">
        <v>0</v>
      </c>
      <c r="DT1" s="17">
        <v>0</v>
      </c>
      <c r="DU1" s="17">
        <v>0</v>
      </c>
      <c r="DV1" s="17">
        <v>0</v>
      </c>
      <c r="DW1" s="17">
        <v>0</v>
      </c>
      <c r="DX1" s="17">
        <v>0</v>
      </c>
      <c r="DY1" s="17">
        <v>0</v>
      </c>
      <c r="DZ1" s="17">
        <v>0</v>
      </c>
      <c r="EA1" s="17">
        <v>0</v>
      </c>
      <c r="EB1" s="17">
        <v>0</v>
      </c>
      <c r="EC1" s="17">
        <v>0</v>
      </c>
      <c r="ED1" s="17">
        <v>0</v>
      </c>
      <c r="EE1" s="17">
        <v>0</v>
      </c>
      <c r="EF1" s="17">
        <v>0</v>
      </c>
      <c r="EG1" s="17">
        <v>0</v>
      </c>
      <c r="EH1" s="17">
        <v>0</v>
      </c>
      <c r="EI1" s="17">
        <v>0</v>
      </c>
      <c r="EJ1" s="17">
        <v>0</v>
      </c>
      <c r="EK1" s="17">
        <v>0</v>
      </c>
      <c r="EL1" s="17">
        <v>0</v>
      </c>
      <c r="EM1" s="17">
        <v>0</v>
      </c>
      <c r="EN1" s="17">
        <v>0</v>
      </c>
      <c r="EO1" s="17">
        <v>0</v>
      </c>
      <c r="EP1" s="17">
        <v>0</v>
      </c>
      <c r="EQ1" s="17">
        <v>0</v>
      </c>
      <c r="ER1" s="17">
        <v>0</v>
      </c>
      <c r="ES1" s="17">
        <v>0</v>
      </c>
      <c r="ET1" s="17">
        <v>0</v>
      </c>
      <c r="EU1" s="17">
        <v>0</v>
      </c>
      <c r="EV1" s="17">
        <v>0</v>
      </c>
      <c r="EW1" s="17">
        <v>0</v>
      </c>
      <c r="EX1" s="17">
        <v>0</v>
      </c>
      <c r="EY1" s="17">
        <v>0</v>
      </c>
      <c r="EZ1" s="17">
        <v>0</v>
      </c>
      <c r="FA1" s="17">
        <v>0</v>
      </c>
      <c r="FB1" s="17">
        <v>0</v>
      </c>
      <c r="FC1" s="17">
        <v>0</v>
      </c>
      <c r="FD1" s="17">
        <v>0</v>
      </c>
      <c r="FE1" s="17">
        <v>0</v>
      </c>
      <c r="FF1" s="17">
        <v>0</v>
      </c>
      <c r="FG1" s="17">
        <v>0</v>
      </c>
      <c r="FH1" s="17">
        <v>0</v>
      </c>
      <c r="FI1" s="17">
        <v>0</v>
      </c>
      <c r="FJ1" s="17">
        <v>0</v>
      </c>
      <c r="FK1" s="17">
        <v>0</v>
      </c>
      <c r="FL1" s="17">
        <v>0</v>
      </c>
      <c r="FM1" s="17">
        <v>0</v>
      </c>
      <c r="FN1" s="17">
        <v>0</v>
      </c>
      <c r="FO1" s="17">
        <v>0</v>
      </c>
      <c r="FP1" s="17">
        <v>0</v>
      </c>
      <c r="FQ1" s="17">
        <v>0</v>
      </c>
      <c r="FR1" s="17">
        <v>0</v>
      </c>
      <c r="FS1" s="17">
        <v>0</v>
      </c>
      <c r="FT1" s="17">
        <v>0</v>
      </c>
      <c r="FU1" s="17">
        <v>0</v>
      </c>
      <c r="FV1" s="17">
        <v>0</v>
      </c>
      <c r="FW1" s="17">
        <v>0</v>
      </c>
      <c r="FX1" s="17">
        <v>0</v>
      </c>
      <c r="FY1" s="17">
        <v>0</v>
      </c>
      <c r="FZ1" s="17">
        <v>0</v>
      </c>
      <c r="GA1" s="17">
        <v>0</v>
      </c>
      <c r="GB1" s="17">
        <v>0</v>
      </c>
      <c r="GC1" s="17">
        <v>0</v>
      </c>
      <c r="GD1" s="17">
        <v>0</v>
      </c>
      <c r="GE1" s="17">
        <v>0</v>
      </c>
      <c r="GF1" s="17">
        <v>0</v>
      </c>
      <c r="GG1" s="17">
        <v>0</v>
      </c>
      <c r="GH1" s="17">
        <v>0</v>
      </c>
      <c r="GI1" s="17">
        <v>0</v>
      </c>
      <c r="GJ1" s="17">
        <v>0</v>
      </c>
      <c r="GK1" s="17">
        <v>0</v>
      </c>
      <c r="GL1" s="17">
        <v>0</v>
      </c>
      <c r="GM1" s="17">
        <v>0</v>
      </c>
      <c r="GN1" s="17">
        <v>0</v>
      </c>
      <c r="GO1" s="17">
        <v>0</v>
      </c>
      <c r="GP1" s="17">
        <v>0</v>
      </c>
      <c r="GQ1" s="17">
        <v>0</v>
      </c>
      <c r="GR1" s="17">
        <v>0</v>
      </c>
      <c r="GS1" s="17">
        <v>0</v>
      </c>
      <c r="GT1" s="17">
        <v>0</v>
      </c>
      <c r="GU1" s="17">
        <v>0</v>
      </c>
      <c r="GV1" s="17">
        <v>0</v>
      </c>
      <c r="GW1" s="17">
        <v>0</v>
      </c>
      <c r="GX1" s="17">
        <v>0</v>
      </c>
      <c r="GY1" s="17">
        <v>0</v>
      </c>
      <c r="GZ1" s="17">
        <v>0</v>
      </c>
      <c r="HA1" s="17">
        <v>0</v>
      </c>
      <c r="HB1" s="17">
        <v>0</v>
      </c>
      <c r="HC1" s="17">
        <v>0</v>
      </c>
      <c r="HD1" s="17">
        <v>0</v>
      </c>
      <c r="HE1" s="17">
        <v>0</v>
      </c>
      <c r="HF1" s="17">
        <v>0</v>
      </c>
      <c r="HG1" s="17">
        <v>0</v>
      </c>
      <c r="HH1" s="17">
        <v>0</v>
      </c>
      <c r="HI1" s="17">
        <v>0</v>
      </c>
      <c r="HJ1" s="17">
        <v>0</v>
      </c>
      <c r="HK1" s="17">
        <v>0</v>
      </c>
      <c r="HL1" s="17">
        <v>0</v>
      </c>
      <c r="HM1" s="17">
        <v>0</v>
      </c>
      <c r="HN1" s="17">
        <v>0</v>
      </c>
      <c r="HO1" s="17">
        <v>0</v>
      </c>
      <c r="HP1" s="17">
        <v>0</v>
      </c>
      <c r="HQ1" s="17">
        <v>0</v>
      </c>
      <c r="HR1" s="17">
        <v>0</v>
      </c>
      <c r="HS1" s="17">
        <v>0</v>
      </c>
      <c r="HT1" s="17">
        <v>0</v>
      </c>
      <c r="HU1" s="17">
        <v>0</v>
      </c>
      <c r="HV1" s="17">
        <v>0</v>
      </c>
      <c r="HW1" s="17">
        <v>0</v>
      </c>
      <c r="HX1" s="17">
        <v>0</v>
      </c>
      <c r="HY1" s="17">
        <v>0</v>
      </c>
      <c r="HZ1" s="17">
        <v>0</v>
      </c>
      <c r="IA1" s="17">
        <v>0</v>
      </c>
      <c r="IB1" s="17">
        <v>0</v>
      </c>
      <c r="IC1" s="17">
        <v>0</v>
      </c>
      <c r="ID1" s="17">
        <v>0</v>
      </c>
      <c r="IE1" s="17">
        <v>0</v>
      </c>
      <c r="IF1" s="17">
        <v>0</v>
      </c>
      <c r="IG1" s="17">
        <v>0</v>
      </c>
      <c r="IH1" s="17">
        <v>0</v>
      </c>
      <c r="II1" s="17">
        <v>0</v>
      </c>
      <c r="IJ1" s="17">
        <v>0</v>
      </c>
      <c r="IK1" s="17">
        <v>0</v>
      </c>
      <c r="IL1" s="17">
        <v>0</v>
      </c>
      <c r="IM1" s="17">
        <v>0</v>
      </c>
      <c r="IN1" s="17">
        <v>0</v>
      </c>
      <c r="IO1" s="17">
        <v>0</v>
      </c>
      <c r="IP1" s="17">
        <v>0</v>
      </c>
      <c r="IQ1" s="17">
        <v>0</v>
      </c>
      <c r="IR1" s="17">
        <v>0</v>
      </c>
      <c r="IS1" s="17">
        <v>0</v>
      </c>
      <c r="IT1" s="17">
        <v>0</v>
      </c>
      <c r="IU1" s="17">
        <v>0</v>
      </c>
      <c r="IV1" s="17">
        <v>0</v>
      </c>
      <c r="IW1" s="17">
        <v>0</v>
      </c>
      <c r="IX1" s="17">
        <v>0</v>
      </c>
      <c r="IY1" s="17">
        <v>0</v>
      </c>
      <c r="IZ1" s="17">
        <v>0</v>
      </c>
      <c r="JA1" s="17">
        <v>0</v>
      </c>
      <c r="JB1" s="17">
        <v>0</v>
      </c>
      <c r="JC1" s="17">
        <v>0</v>
      </c>
      <c r="JD1" s="17">
        <v>0</v>
      </c>
      <c r="JE1" s="17">
        <v>0</v>
      </c>
      <c r="JF1" s="17">
        <v>0</v>
      </c>
      <c r="JG1" s="17">
        <v>0</v>
      </c>
      <c r="JH1" s="17">
        <v>0</v>
      </c>
      <c r="JI1" s="17">
        <v>0</v>
      </c>
      <c r="JJ1" s="17">
        <v>0</v>
      </c>
      <c r="JK1" s="17">
        <v>0</v>
      </c>
      <c r="JL1" s="17">
        <v>0</v>
      </c>
      <c r="JM1" s="17">
        <v>0</v>
      </c>
      <c r="JN1" s="17">
        <v>0</v>
      </c>
      <c r="JO1" s="17">
        <v>0</v>
      </c>
      <c r="JP1" s="17">
        <v>0</v>
      </c>
      <c r="JQ1" s="17">
        <v>0</v>
      </c>
      <c r="JR1" s="17">
        <v>0</v>
      </c>
      <c r="JS1" s="17">
        <v>0</v>
      </c>
      <c r="JT1" s="17">
        <v>0</v>
      </c>
      <c r="JU1" s="17">
        <v>0</v>
      </c>
      <c r="JV1" s="17">
        <v>0</v>
      </c>
      <c r="JW1" s="17">
        <v>0</v>
      </c>
      <c r="JX1" s="17">
        <v>0</v>
      </c>
      <c r="JY1" s="17">
        <v>0</v>
      </c>
    </row>
    <row r="2" spans="1:285" x14ac:dyDescent="0.15">
      <c r="A2" s="17" t="s">
        <v>1060</v>
      </c>
      <c r="B2" s="17" t="s">
        <v>1061</v>
      </c>
      <c r="C2" s="17">
        <v>0</v>
      </c>
      <c r="D2" s="17">
        <v>0</v>
      </c>
      <c r="E2" s="17">
        <v>0</v>
      </c>
      <c r="F2" s="17">
        <v>0</v>
      </c>
      <c r="G2" s="17">
        <v>0</v>
      </c>
      <c r="H2" s="17">
        <v>0</v>
      </c>
      <c r="I2" s="17">
        <v>30.31</v>
      </c>
      <c r="J2" s="17">
        <v>30.31</v>
      </c>
      <c r="K2" s="17">
        <v>30.31</v>
      </c>
      <c r="L2" s="17">
        <v>30.31</v>
      </c>
      <c r="M2" s="17">
        <v>30.31</v>
      </c>
      <c r="N2" s="17">
        <v>30.46</v>
      </c>
      <c r="O2" s="17">
        <v>30.5</v>
      </c>
      <c r="P2" s="17">
        <v>30.4</v>
      </c>
      <c r="Q2" s="17">
        <v>30.37</v>
      </c>
      <c r="R2" s="17">
        <v>30.36</v>
      </c>
      <c r="S2" s="17">
        <v>30.4</v>
      </c>
      <c r="T2" s="17">
        <v>30.31</v>
      </c>
      <c r="U2" s="17">
        <v>30.4</v>
      </c>
      <c r="V2" s="17">
        <v>30.4</v>
      </c>
      <c r="W2" s="17">
        <v>30.39</v>
      </c>
      <c r="X2" s="17">
        <v>30.42</v>
      </c>
      <c r="Y2" s="17">
        <v>30.49</v>
      </c>
      <c r="Z2" s="17">
        <v>30.65</v>
      </c>
      <c r="AA2" s="17">
        <v>30.58</v>
      </c>
      <c r="AB2" s="17">
        <v>0</v>
      </c>
      <c r="AC2" s="17">
        <v>0</v>
      </c>
      <c r="AD2" s="17">
        <v>0</v>
      </c>
      <c r="AE2" s="17">
        <v>0</v>
      </c>
      <c r="AF2" s="17">
        <v>0</v>
      </c>
      <c r="AG2" s="17">
        <v>0</v>
      </c>
      <c r="AH2" s="17">
        <v>0</v>
      </c>
      <c r="AI2" s="17">
        <v>0</v>
      </c>
      <c r="AJ2" s="17">
        <v>0</v>
      </c>
      <c r="AK2" s="17">
        <v>0</v>
      </c>
      <c r="AL2" s="17">
        <v>0</v>
      </c>
      <c r="AM2" s="17">
        <v>0</v>
      </c>
      <c r="AN2" s="17">
        <v>0</v>
      </c>
      <c r="AO2" s="17">
        <v>0</v>
      </c>
      <c r="AP2" s="17">
        <v>0</v>
      </c>
      <c r="AQ2" s="17">
        <v>0</v>
      </c>
      <c r="AR2" s="17">
        <v>0</v>
      </c>
      <c r="AS2" s="17">
        <v>0</v>
      </c>
      <c r="AT2" s="17">
        <v>0</v>
      </c>
      <c r="AU2" s="17">
        <v>0</v>
      </c>
      <c r="AV2" s="17">
        <v>0</v>
      </c>
      <c r="AW2" s="17">
        <v>0</v>
      </c>
      <c r="AX2" s="17">
        <v>0</v>
      </c>
      <c r="AY2" s="17">
        <v>0</v>
      </c>
      <c r="AZ2" s="17">
        <v>0</v>
      </c>
      <c r="BA2" s="17">
        <v>0</v>
      </c>
      <c r="BB2" s="17">
        <v>0</v>
      </c>
      <c r="BC2" s="17">
        <v>0</v>
      </c>
      <c r="BD2" s="17">
        <v>0</v>
      </c>
      <c r="BE2" s="17">
        <v>0</v>
      </c>
      <c r="BF2" s="17">
        <v>0</v>
      </c>
      <c r="BG2" s="17">
        <v>0</v>
      </c>
      <c r="BH2" s="17">
        <v>0</v>
      </c>
      <c r="BI2" s="17">
        <v>0</v>
      </c>
      <c r="BJ2" s="17">
        <v>0</v>
      </c>
      <c r="BK2" s="17">
        <v>0</v>
      </c>
      <c r="BL2" s="17">
        <v>0</v>
      </c>
      <c r="BM2" s="17">
        <v>0</v>
      </c>
      <c r="BN2" s="17">
        <v>0</v>
      </c>
      <c r="BO2" s="17">
        <v>0</v>
      </c>
      <c r="BP2" s="17">
        <v>0</v>
      </c>
      <c r="BQ2" s="17">
        <v>0</v>
      </c>
      <c r="BR2" s="17">
        <v>0</v>
      </c>
      <c r="BS2" s="17">
        <v>0</v>
      </c>
      <c r="BT2" s="17">
        <v>0</v>
      </c>
      <c r="BU2" s="17">
        <v>0</v>
      </c>
      <c r="BV2" s="17">
        <v>0</v>
      </c>
      <c r="BW2" s="17">
        <v>0</v>
      </c>
      <c r="BX2" s="17">
        <v>0</v>
      </c>
      <c r="BY2" s="17">
        <v>0</v>
      </c>
      <c r="BZ2" s="17">
        <v>0</v>
      </c>
      <c r="CA2" s="17">
        <v>0</v>
      </c>
      <c r="CB2" s="17">
        <v>0</v>
      </c>
      <c r="CC2" s="17">
        <v>0</v>
      </c>
      <c r="CD2" s="17">
        <v>0</v>
      </c>
      <c r="CE2" s="17">
        <v>0</v>
      </c>
      <c r="CF2" s="17">
        <v>0</v>
      </c>
      <c r="CG2" s="17">
        <v>0</v>
      </c>
      <c r="CH2" s="17">
        <v>0</v>
      </c>
      <c r="CI2" s="17">
        <v>0</v>
      </c>
      <c r="CJ2" s="17">
        <v>0</v>
      </c>
      <c r="CK2" s="17">
        <v>0</v>
      </c>
      <c r="CL2" s="17">
        <v>0</v>
      </c>
      <c r="CM2" s="17">
        <v>0</v>
      </c>
      <c r="CN2" s="17">
        <v>0</v>
      </c>
      <c r="CO2" s="17">
        <v>0</v>
      </c>
      <c r="CP2" s="17">
        <v>0</v>
      </c>
      <c r="CQ2" s="17">
        <v>0</v>
      </c>
      <c r="CR2" s="17">
        <v>0</v>
      </c>
      <c r="CS2" s="17">
        <v>0</v>
      </c>
      <c r="CT2" s="17">
        <v>0</v>
      </c>
      <c r="CU2" s="17">
        <v>0</v>
      </c>
      <c r="CV2" s="17">
        <v>0</v>
      </c>
      <c r="CW2" s="17">
        <v>0</v>
      </c>
      <c r="CX2" s="17">
        <v>0</v>
      </c>
      <c r="CY2" s="17">
        <v>0</v>
      </c>
      <c r="CZ2" s="17">
        <v>0</v>
      </c>
      <c r="DA2" s="17">
        <v>0</v>
      </c>
      <c r="DB2" s="17">
        <v>0</v>
      </c>
      <c r="DC2" s="17">
        <v>0</v>
      </c>
      <c r="DD2" s="17">
        <v>0</v>
      </c>
      <c r="DE2" s="17">
        <v>0</v>
      </c>
      <c r="DF2" s="17">
        <v>0</v>
      </c>
      <c r="DG2" s="17">
        <v>0</v>
      </c>
      <c r="DH2" s="17">
        <v>0</v>
      </c>
      <c r="DI2" s="17">
        <v>0</v>
      </c>
      <c r="DJ2" s="17">
        <v>0</v>
      </c>
      <c r="DK2" s="17">
        <v>0</v>
      </c>
      <c r="DL2" s="17">
        <v>0</v>
      </c>
      <c r="DM2" s="17">
        <v>0</v>
      </c>
      <c r="DN2" s="17">
        <v>0</v>
      </c>
      <c r="DO2" s="17">
        <v>0</v>
      </c>
      <c r="DP2" s="17">
        <v>0</v>
      </c>
      <c r="DQ2" s="17">
        <v>0</v>
      </c>
      <c r="DR2" s="17">
        <v>0</v>
      </c>
      <c r="DS2" s="17">
        <v>0</v>
      </c>
      <c r="DT2" s="17">
        <v>0</v>
      </c>
      <c r="DU2" s="17">
        <v>0</v>
      </c>
      <c r="DV2" s="17">
        <v>0</v>
      </c>
      <c r="DW2" s="17">
        <v>0</v>
      </c>
      <c r="DX2" s="17">
        <v>0</v>
      </c>
      <c r="DY2" s="17">
        <v>0</v>
      </c>
      <c r="DZ2" s="17">
        <v>0</v>
      </c>
      <c r="EA2" s="17">
        <v>0</v>
      </c>
      <c r="EB2" s="17">
        <v>0</v>
      </c>
      <c r="EC2" s="17">
        <v>0</v>
      </c>
      <c r="ED2" s="17">
        <v>0</v>
      </c>
      <c r="EE2" s="17">
        <v>0</v>
      </c>
      <c r="EF2" s="17">
        <v>0</v>
      </c>
      <c r="EG2" s="17">
        <v>0</v>
      </c>
      <c r="EH2" s="17">
        <v>0</v>
      </c>
      <c r="EI2" s="17">
        <v>0</v>
      </c>
      <c r="EJ2" s="17">
        <v>0</v>
      </c>
      <c r="EK2" s="17">
        <v>0</v>
      </c>
      <c r="EL2" s="17">
        <v>0</v>
      </c>
      <c r="EM2" s="17">
        <v>0</v>
      </c>
      <c r="EN2" s="17">
        <v>0</v>
      </c>
      <c r="EO2" s="17">
        <v>0</v>
      </c>
      <c r="EP2" s="17">
        <v>0</v>
      </c>
      <c r="EQ2" s="17">
        <v>0</v>
      </c>
      <c r="ER2" s="17">
        <v>0</v>
      </c>
      <c r="ES2" s="17">
        <v>0</v>
      </c>
      <c r="ET2" s="17">
        <v>0</v>
      </c>
      <c r="EU2" s="17">
        <v>0</v>
      </c>
      <c r="EV2" s="17">
        <v>0</v>
      </c>
      <c r="EW2" s="17">
        <v>0</v>
      </c>
      <c r="EX2" s="17">
        <v>0</v>
      </c>
      <c r="EY2" s="17">
        <v>0</v>
      </c>
      <c r="EZ2" s="17">
        <v>0</v>
      </c>
      <c r="FA2" s="17">
        <v>0</v>
      </c>
      <c r="FB2" s="17">
        <v>0</v>
      </c>
      <c r="FC2" s="17">
        <v>0</v>
      </c>
      <c r="FD2" s="17">
        <v>0</v>
      </c>
      <c r="FE2" s="17">
        <v>0</v>
      </c>
      <c r="FF2" s="17">
        <v>0</v>
      </c>
      <c r="FG2" s="17">
        <v>0</v>
      </c>
      <c r="FH2" s="17">
        <v>0</v>
      </c>
      <c r="FI2" s="17">
        <v>0</v>
      </c>
      <c r="FJ2" s="17">
        <v>0</v>
      </c>
      <c r="FK2" s="17">
        <v>0</v>
      </c>
      <c r="FL2" s="17">
        <v>0</v>
      </c>
      <c r="FM2" s="17">
        <v>0</v>
      </c>
      <c r="FN2" s="17">
        <v>0</v>
      </c>
      <c r="FO2" s="17">
        <v>0</v>
      </c>
      <c r="FP2" s="17">
        <v>0</v>
      </c>
      <c r="FQ2" s="17">
        <v>0</v>
      </c>
      <c r="FR2" s="17">
        <v>0</v>
      </c>
      <c r="FS2" s="17">
        <v>0</v>
      </c>
      <c r="FT2" s="17">
        <v>0</v>
      </c>
      <c r="FU2" s="17">
        <v>0</v>
      </c>
      <c r="FV2" s="17">
        <v>0</v>
      </c>
      <c r="FW2" s="17">
        <v>0</v>
      </c>
      <c r="FX2" s="17">
        <v>0</v>
      </c>
      <c r="FY2" s="17">
        <v>0</v>
      </c>
      <c r="FZ2" s="17">
        <v>0</v>
      </c>
      <c r="GA2" s="17">
        <v>0</v>
      </c>
      <c r="GB2" s="17">
        <v>0</v>
      </c>
      <c r="GC2" s="17">
        <v>0</v>
      </c>
      <c r="GD2" s="17">
        <v>0</v>
      </c>
      <c r="GE2" s="17">
        <v>0</v>
      </c>
      <c r="GF2" s="17">
        <v>0</v>
      </c>
      <c r="GG2" s="17">
        <v>0</v>
      </c>
      <c r="GH2" s="17">
        <v>0</v>
      </c>
      <c r="GI2" s="17">
        <v>0</v>
      </c>
      <c r="GJ2" s="17">
        <v>0</v>
      </c>
      <c r="GK2" s="17">
        <v>0</v>
      </c>
      <c r="GL2" s="17">
        <v>0</v>
      </c>
      <c r="GM2" s="17">
        <v>0</v>
      </c>
      <c r="GN2" s="17">
        <v>0</v>
      </c>
      <c r="GO2" s="17">
        <v>0</v>
      </c>
      <c r="GP2" s="17">
        <v>0</v>
      </c>
      <c r="GQ2" s="17">
        <v>0</v>
      </c>
      <c r="GR2" s="17">
        <v>0</v>
      </c>
      <c r="GS2" s="17">
        <v>0</v>
      </c>
      <c r="GT2" s="17">
        <v>0</v>
      </c>
      <c r="GU2" s="17">
        <v>0</v>
      </c>
      <c r="GV2" s="17">
        <v>0</v>
      </c>
      <c r="GW2" s="17">
        <v>0</v>
      </c>
      <c r="GX2" s="17">
        <v>0</v>
      </c>
      <c r="GY2" s="17">
        <v>0</v>
      </c>
      <c r="GZ2" s="17">
        <v>0</v>
      </c>
      <c r="HA2" s="17">
        <v>0</v>
      </c>
      <c r="HB2" s="17">
        <v>0</v>
      </c>
      <c r="HC2" s="17">
        <v>0</v>
      </c>
      <c r="HD2" s="17">
        <v>0</v>
      </c>
      <c r="HE2" s="17">
        <v>0</v>
      </c>
      <c r="HF2" s="17">
        <v>0</v>
      </c>
      <c r="HG2" s="17">
        <v>0</v>
      </c>
      <c r="HH2" s="17">
        <v>0</v>
      </c>
      <c r="HI2" s="17">
        <v>0</v>
      </c>
      <c r="HJ2" s="17">
        <v>0</v>
      </c>
      <c r="HK2" s="17">
        <v>0</v>
      </c>
      <c r="HL2" s="17">
        <v>0</v>
      </c>
      <c r="HM2" s="17">
        <v>0</v>
      </c>
      <c r="HN2" s="17">
        <v>0</v>
      </c>
      <c r="HO2" s="17">
        <v>0</v>
      </c>
      <c r="HP2" s="17">
        <v>0</v>
      </c>
      <c r="HQ2" s="17">
        <v>0</v>
      </c>
      <c r="HR2" s="17">
        <v>0</v>
      </c>
      <c r="HS2" s="17">
        <v>0</v>
      </c>
      <c r="HT2" s="17">
        <v>0</v>
      </c>
      <c r="HU2" s="17">
        <v>0</v>
      </c>
      <c r="HV2" s="17">
        <v>0</v>
      </c>
      <c r="HW2" s="17">
        <v>0</v>
      </c>
      <c r="HX2" s="17">
        <v>0</v>
      </c>
      <c r="HY2" s="17">
        <v>0</v>
      </c>
      <c r="HZ2" s="17">
        <v>0</v>
      </c>
      <c r="IA2" s="17">
        <v>0</v>
      </c>
      <c r="IB2" s="17">
        <v>0</v>
      </c>
      <c r="IC2" s="17">
        <v>0</v>
      </c>
      <c r="ID2" s="17">
        <v>0</v>
      </c>
      <c r="IE2" s="17">
        <v>0</v>
      </c>
      <c r="IF2" s="17">
        <v>0</v>
      </c>
      <c r="IG2" s="17">
        <v>0</v>
      </c>
      <c r="IH2" s="17">
        <v>0</v>
      </c>
      <c r="II2" s="17">
        <v>0</v>
      </c>
      <c r="IJ2" s="17">
        <v>0</v>
      </c>
      <c r="IK2" s="17">
        <v>0</v>
      </c>
      <c r="IL2" s="17">
        <v>0</v>
      </c>
      <c r="IM2" s="17">
        <v>0</v>
      </c>
      <c r="IN2" s="17">
        <v>0</v>
      </c>
      <c r="IO2" s="17">
        <v>0</v>
      </c>
      <c r="IP2" s="17">
        <v>0</v>
      </c>
      <c r="IQ2" s="17">
        <v>0</v>
      </c>
      <c r="IR2" s="17">
        <v>0</v>
      </c>
      <c r="IS2" s="17">
        <v>0</v>
      </c>
      <c r="IT2" s="17">
        <v>0</v>
      </c>
      <c r="IU2" s="17">
        <v>0</v>
      </c>
      <c r="IV2" s="17">
        <v>0</v>
      </c>
      <c r="IW2" s="17">
        <v>0</v>
      </c>
      <c r="IX2" s="17">
        <v>0</v>
      </c>
      <c r="IY2" s="17">
        <v>0</v>
      </c>
      <c r="IZ2" s="17">
        <v>0</v>
      </c>
      <c r="JA2" s="17">
        <v>0</v>
      </c>
      <c r="JB2" s="17">
        <v>0</v>
      </c>
      <c r="JC2" s="17">
        <v>0</v>
      </c>
      <c r="JD2" s="17">
        <v>0</v>
      </c>
      <c r="JE2" s="17">
        <v>0</v>
      </c>
      <c r="JF2" s="17">
        <v>0</v>
      </c>
      <c r="JG2" s="17">
        <v>0</v>
      </c>
      <c r="JH2" s="17">
        <v>0</v>
      </c>
      <c r="JI2" s="17">
        <v>0</v>
      </c>
      <c r="JJ2" s="17">
        <v>0</v>
      </c>
      <c r="JK2" s="17">
        <v>0</v>
      </c>
      <c r="JL2" s="17">
        <v>0</v>
      </c>
      <c r="JM2" s="17">
        <v>0</v>
      </c>
      <c r="JN2" s="17">
        <v>0</v>
      </c>
      <c r="JO2" s="17">
        <v>0</v>
      </c>
      <c r="JP2" s="17">
        <v>0</v>
      </c>
      <c r="JQ2" s="17">
        <v>0</v>
      </c>
      <c r="JR2" s="17">
        <v>0</v>
      </c>
      <c r="JS2" s="17">
        <v>0</v>
      </c>
      <c r="JT2" s="17">
        <v>0</v>
      </c>
      <c r="JU2" s="17">
        <v>0</v>
      </c>
      <c r="JV2" s="17">
        <v>0</v>
      </c>
      <c r="JW2" s="17">
        <v>0</v>
      </c>
      <c r="JX2" s="17">
        <v>0</v>
      </c>
      <c r="JY2" s="17">
        <v>0</v>
      </c>
    </row>
    <row r="3" spans="1:285" x14ac:dyDescent="0.15">
      <c r="A3" s="17" t="s">
        <v>311</v>
      </c>
      <c r="B3" s="17" t="s">
        <v>312</v>
      </c>
      <c r="C3" s="17">
        <v>0</v>
      </c>
      <c r="D3" s="17">
        <v>0</v>
      </c>
      <c r="E3" s="17">
        <v>0</v>
      </c>
      <c r="F3" s="17">
        <v>0</v>
      </c>
      <c r="G3" s="17">
        <v>0</v>
      </c>
      <c r="H3" s="17">
        <v>0</v>
      </c>
      <c r="I3" s="17">
        <v>31.82</v>
      </c>
      <c r="J3" s="17">
        <v>31.82</v>
      </c>
      <c r="K3" s="17">
        <v>31.82</v>
      </c>
      <c r="L3" s="17">
        <v>31.82</v>
      </c>
      <c r="M3" s="17">
        <v>31.82</v>
      </c>
      <c r="N3" s="17">
        <v>31.96</v>
      </c>
      <c r="O3" s="17">
        <v>31.99</v>
      </c>
      <c r="P3" s="17">
        <v>32.1</v>
      </c>
      <c r="Q3" s="17">
        <v>32.090000000000003</v>
      </c>
      <c r="R3" s="17">
        <v>32.15</v>
      </c>
      <c r="S3" s="17">
        <v>32.119999999999997</v>
      </c>
      <c r="T3" s="17">
        <v>32.1</v>
      </c>
      <c r="U3" s="17">
        <v>32.159999999999997</v>
      </c>
      <c r="V3" s="17">
        <v>32.18</v>
      </c>
      <c r="W3" s="17">
        <v>32.1</v>
      </c>
      <c r="X3" s="17">
        <v>32.03</v>
      </c>
      <c r="Y3" s="17">
        <v>32.03</v>
      </c>
      <c r="Z3" s="17">
        <v>32</v>
      </c>
      <c r="AA3" s="17">
        <v>31.9</v>
      </c>
      <c r="AB3" s="17">
        <v>0</v>
      </c>
      <c r="AC3" s="17">
        <v>0</v>
      </c>
      <c r="AD3" s="17">
        <v>0</v>
      </c>
      <c r="AE3" s="17">
        <v>0</v>
      </c>
      <c r="AF3" s="17">
        <v>0</v>
      </c>
      <c r="AG3" s="17">
        <v>0</v>
      </c>
      <c r="AH3" s="17">
        <v>0</v>
      </c>
      <c r="AI3" s="17">
        <v>0</v>
      </c>
      <c r="AJ3" s="17">
        <v>0</v>
      </c>
      <c r="AK3" s="17">
        <v>0</v>
      </c>
      <c r="AL3" s="17">
        <v>0</v>
      </c>
      <c r="AM3" s="17">
        <v>0</v>
      </c>
      <c r="AN3" s="17">
        <v>0</v>
      </c>
      <c r="AO3" s="17">
        <v>0</v>
      </c>
      <c r="AP3" s="17">
        <v>0</v>
      </c>
      <c r="AQ3" s="17">
        <v>0</v>
      </c>
      <c r="AR3" s="17">
        <v>0</v>
      </c>
      <c r="AS3" s="17">
        <v>0</v>
      </c>
      <c r="AT3" s="17">
        <v>0</v>
      </c>
      <c r="AU3" s="17">
        <v>0</v>
      </c>
      <c r="AV3" s="17">
        <v>0</v>
      </c>
      <c r="AW3" s="17">
        <v>0</v>
      </c>
      <c r="AX3" s="17">
        <v>0</v>
      </c>
      <c r="AY3" s="17">
        <v>0</v>
      </c>
      <c r="AZ3" s="17">
        <v>0</v>
      </c>
      <c r="BA3" s="17">
        <v>0</v>
      </c>
      <c r="BB3" s="17">
        <v>0</v>
      </c>
      <c r="BC3" s="17">
        <v>0</v>
      </c>
      <c r="BD3" s="17">
        <v>0</v>
      </c>
      <c r="BE3" s="17">
        <v>0</v>
      </c>
      <c r="BF3" s="17">
        <v>0</v>
      </c>
      <c r="BG3" s="17">
        <v>0</v>
      </c>
      <c r="BH3" s="17">
        <v>0</v>
      </c>
      <c r="BI3" s="17">
        <v>0</v>
      </c>
      <c r="BJ3" s="17">
        <v>0</v>
      </c>
      <c r="BK3" s="17">
        <v>0</v>
      </c>
      <c r="BL3" s="17">
        <v>0</v>
      </c>
      <c r="BM3" s="17">
        <v>0</v>
      </c>
      <c r="BN3" s="17">
        <v>0</v>
      </c>
      <c r="BO3" s="17">
        <v>0</v>
      </c>
      <c r="BP3" s="17">
        <v>0</v>
      </c>
      <c r="BQ3" s="17">
        <v>0</v>
      </c>
      <c r="BR3" s="17">
        <v>0</v>
      </c>
      <c r="BS3" s="17">
        <v>0</v>
      </c>
      <c r="BT3" s="17">
        <v>0</v>
      </c>
      <c r="BU3" s="17">
        <v>0</v>
      </c>
      <c r="BV3" s="17">
        <v>0</v>
      </c>
      <c r="BW3" s="17">
        <v>0</v>
      </c>
      <c r="BX3" s="17">
        <v>0</v>
      </c>
      <c r="BY3" s="17">
        <v>0</v>
      </c>
      <c r="BZ3" s="17">
        <v>0</v>
      </c>
      <c r="CA3" s="17">
        <v>0</v>
      </c>
      <c r="CB3" s="17">
        <v>0</v>
      </c>
      <c r="CC3" s="17">
        <v>0</v>
      </c>
      <c r="CD3" s="17">
        <v>0</v>
      </c>
      <c r="CE3" s="17">
        <v>0</v>
      </c>
      <c r="CF3" s="17">
        <v>0</v>
      </c>
      <c r="CG3" s="17">
        <v>0</v>
      </c>
      <c r="CH3" s="17">
        <v>0</v>
      </c>
      <c r="CI3" s="17">
        <v>0</v>
      </c>
      <c r="CJ3" s="17">
        <v>0</v>
      </c>
      <c r="CK3" s="17">
        <v>0</v>
      </c>
      <c r="CL3" s="17">
        <v>0</v>
      </c>
      <c r="CM3" s="17">
        <v>0</v>
      </c>
      <c r="CN3" s="17">
        <v>0</v>
      </c>
      <c r="CO3" s="17">
        <v>0</v>
      </c>
      <c r="CP3" s="17">
        <v>0</v>
      </c>
      <c r="CQ3" s="17">
        <v>0</v>
      </c>
      <c r="CR3" s="17">
        <v>0</v>
      </c>
      <c r="CS3" s="17">
        <v>0</v>
      </c>
      <c r="CT3" s="17">
        <v>0</v>
      </c>
      <c r="CU3" s="17">
        <v>0</v>
      </c>
      <c r="CV3" s="17">
        <v>0</v>
      </c>
      <c r="CW3" s="17">
        <v>0</v>
      </c>
      <c r="CX3" s="17">
        <v>0</v>
      </c>
      <c r="CY3" s="17">
        <v>0</v>
      </c>
      <c r="CZ3" s="17">
        <v>0</v>
      </c>
      <c r="DA3" s="17">
        <v>0</v>
      </c>
      <c r="DB3" s="17">
        <v>0</v>
      </c>
      <c r="DC3" s="17">
        <v>0</v>
      </c>
      <c r="DD3" s="17">
        <v>0</v>
      </c>
      <c r="DE3" s="17">
        <v>0</v>
      </c>
      <c r="DF3" s="17">
        <v>0</v>
      </c>
      <c r="DG3" s="17">
        <v>0</v>
      </c>
      <c r="DH3" s="17">
        <v>0</v>
      </c>
      <c r="DI3" s="17">
        <v>0</v>
      </c>
      <c r="DJ3" s="17">
        <v>0</v>
      </c>
      <c r="DK3" s="17">
        <v>0</v>
      </c>
      <c r="DL3" s="17">
        <v>0</v>
      </c>
      <c r="DM3" s="17">
        <v>0</v>
      </c>
      <c r="DN3" s="17">
        <v>0</v>
      </c>
      <c r="DO3" s="17">
        <v>0</v>
      </c>
      <c r="DP3" s="17">
        <v>0</v>
      </c>
      <c r="DQ3" s="17">
        <v>0</v>
      </c>
      <c r="DR3" s="17">
        <v>0</v>
      </c>
      <c r="DS3" s="17">
        <v>0</v>
      </c>
      <c r="DT3" s="17">
        <v>0</v>
      </c>
      <c r="DU3" s="17">
        <v>0</v>
      </c>
      <c r="DV3" s="17">
        <v>0</v>
      </c>
      <c r="DW3" s="17">
        <v>0</v>
      </c>
      <c r="DX3" s="17">
        <v>0</v>
      </c>
      <c r="DY3" s="17">
        <v>0</v>
      </c>
      <c r="DZ3" s="17">
        <v>0</v>
      </c>
      <c r="EA3" s="17">
        <v>0</v>
      </c>
      <c r="EB3" s="17">
        <v>0</v>
      </c>
      <c r="EC3" s="17">
        <v>0</v>
      </c>
      <c r="ED3" s="17">
        <v>0</v>
      </c>
      <c r="EE3" s="17">
        <v>0</v>
      </c>
      <c r="EF3" s="17">
        <v>0</v>
      </c>
      <c r="EG3" s="17">
        <v>0</v>
      </c>
      <c r="EH3" s="17">
        <v>0</v>
      </c>
      <c r="EI3" s="17">
        <v>0</v>
      </c>
      <c r="EJ3" s="17">
        <v>0</v>
      </c>
      <c r="EK3" s="17">
        <v>0</v>
      </c>
      <c r="EL3" s="17">
        <v>0</v>
      </c>
      <c r="EM3" s="17">
        <v>0</v>
      </c>
      <c r="EN3" s="17">
        <v>0</v>
      </c>
      <c r="EO3" s="17">
        <v>0</v>
      </c>
      <c r="EP3" s="17">
        <v>0</v>
      </c>
      <c r="EQ3" s="17">
        <v>0</v>
      </c>
      <c r="ER3" s="17">
        <v>0</v>
      </c>
      <c r="ES3" s="17">
        <v>0</v>
      </c>
      <c r="ET3" s="17">
        <v>0</v>
      </c>
      <c r="EU3" s="17">
        <v>0</v>
      </c>
      <c r="EV3" s="17">
        <v>0</v>
      </c>
      <c r="EW3" s="17">
        <v>0</v>
      </c>
      <c r="EX3" s="17">
        <v>0</v>
      </c>
      <c r="EY3" s="17">
        <v>0</v>
      </c>
      <c r="EZ3" s="17">
        <v>0</v>
      </c>
      <c r="FA3" s="17">
        <v>0</v>
      </c>
      <c r="FB3" s="17">
        <v>0</v>
      </c>
      <c r="FC3" s="17">
        <v>0</v>
      </c>
      <c r="FD3" s="17">
        <v>0</v>
      </c>
      <c r="FE3" s="17">
        <v>0</v>
      </c>
      <c r="FF3" s="17">
        <v>0</v>
      </c>
      <c r="FG3" s="17">
        <v>0</v>
      </c>
      <c r="FH3" s="17">
        <v>0</v>
      </c>
      <c r="FI3" s="17">
        <v>0</v>
      </c>
      <c r="FJ3" s="17">
        <v>0</v>
      </c>
      <c r="FK3" s="17">
        <v>0</v>
      </c>
      <c r="FL3" s="17">
        <v>0</v>
      </c>
      <c r="FM3" s="17">
        <v>0</v>
      </c>
      <c r="FN3" s="17">
        <v>0</v>
      </c>
      <c r="FO3" s="17">
        <v>0</v>
      </c>
      <c r="FP3" s="17">
        <v>0</v>
      </c>
      <c r="FQ3" s="17">
        <v>0</v>
      </c>
      <c r="FR3" s="17">
        <v>0</v>
      </c>
      <c r="FS3" s="17">
        <v>0</v>
      </c>
      <c r="FT3" s="17">
        <v>0</v>
      </c>
      <c r="FU3" s="17">
        <v>0</v>
      </c>
      <c r="FV3" s="17">
        <v>0</v>
      </c>
      <c r="FW3" s="17">
        <v>0</v>
      </c>
      <c r="FX3" s="17">
        <v>0</v>
      </c>
      <c r="FY3" s="17">
        <v>0</v>
      </c>
      <c r="FZ3" s="17">
        <v>0</v>
      </c>
      <c r="GA3" s="17">
        <v>0</v>
      </c>
      <c r="GB3" s="17">
        <v>0</v>
      </c>
      <c r="GC3" s="17">
        <v>0</v>
      </c>
      <c r="GD3" s="17">
        <v>0</v>
      </c>
      <c r="GE3" s="17">
        <v>0</v>
      </c>
      <c r="GF3" s="17">
        <v>0</v>
      </c>
      <c r="GG3" s="17">
        <v>0</v>
      </c>
      <c r="GH3" s="17">
        <v>0</v>
      </c>
      <c r="GI3" s="17">
        <v>0</v>
      </c>
      <c r="GJ3" s="17">
        <v>0</v>
      </c>
      <c r="GK3" s="17">
        <v>0</v>
      </c>
      <c r="GL3" s="17">
        <v>0</v>
      </c>
      <c r="GM3" s="17">
        <v>0</v>
      </c>
      <c r="GN3" s="17">
        <v>0</v>
      </c>
      <c r="GO3" s="17">
        <v>0</v>
      </c>
      <c r="GP3" s="17">
        <v>0</v>
      </c>
      <c r="GQ3" s="17">
        <v>0</v>
      </c>
      <c r="GR3" s="17">
        <v>0</v>
      </c>
      <c r="GS3" s="17">
        <v>0</v>
      </c>
      <c r="GT3" s="17">
        <v>0</v>
      </c>
      <c r="GU3" s="17">
        <v>0</v>
      </c>
      <c r="GV3" s="17">
        <v>0</v>
      </c>
      <c r="GW3" s="17">
        <v>0</v>
      </c>
      <c r="GX3" s="17">
        <v>0</v>
      </c>
      <c r="GY3" s="17">
        <v>0</v>
      </c>
      <c r="GZ3" s="17">
        <v>0</v>
      </c>
      <c r="HA3" s="17">
        <v>0</v>
      </c>
      <c r="HB3" s="17">
        <v>0</v>
      </c>
      <c r="HC3" s="17">
        <v>0</v>
      </c>
      <c r="HD3" s="17">
        <v>0</v>
      </c>
      <c r="HE3" s="17">
        <v>0</v>
      </c>
      <c r="HF3" s="17">
        <v>0</v>
      </c>
      <c r="HG3" s="17">
        <v>0</v>
      </c>
      <c r="HH3" s="17">
        <v>0</v>
      </c>
      <c r="HI3" s="17">
        <v>0</v>
      </c>
      <c r="HJ3" s="17">
        <v>0</v>
      </c>
      <c r="HK3" s="17">
        <v>0</v>
      </c>
      <c r="HL3" s="17">
        <v>0</v>
      </c>
      <c r="HM3" s="17">
        <v>0</v>
      </c>
      <c r="HN3" s="17">
        <v>0</v>
      </c>
      <c r="HO3" s="17">
        <v>0</v>
      </c>
      <c r="HP3" s="17">
        <v>0</v>
      </c>
      <c r="HQ3" s="17">
        <v>0</v>
      </c>
      <c r="HR3" s="17">
        <v>0</v>
      </c>
      <c r="HS3" s="17">
        <v>0</v>
      </c>
      <c r="HT3" s="17">
        <v>0</v>
      </c>
      <c r="HU3" s="17">
        <v>0</v>
      </c>
      <c r="HV3" s="17">
        <v>0</v>
      </c>
      <c r="HW3" s="17">
        <v>0</v>
      </c>
      <c r="HX3" s="17">
        <v>0</v>
      </c>
      <c r="HY3" s="17">
        <v>0</v>
      </c>
      <c r="HZ3" s="17">
        <v>0</v>
      </c>
      <c r="IA3" s="17">
        <v>0</v>
      </c>
      <c r="IB3" s="17">
        <v>0</v>
      </c>
      <c r="IC3" s="17">
        <v>0</v>
      </c>
      <c r="ID3" s="17">
        <v>0</v>
      </c>
      <c r="IE3" s="17">
        <v>0</v>
      </c>
      <c r="IF3" s="17">
        <v>0</v>
      </c>
      <c r="IG3" s="17">
        <v>0</v>
      </c>
      <c r="IH3" s="17">
        <v>0</v>
      </c>
      <c r="II3" s="17">
        <v>0</v>
      </c>
      <c r="IJ3" s="17">
        <v>0</v>
      </c>
      <c r="IK3" s="17">
        <v>0</v>
      </c>
      <c r="IL3" s="17">
        <v>0</v>
      </c>
      <c r="IM3" s="17">
        <v>0</v>
      </c>
      <c r="IN3" s="17">
        <v>0</v>
      </c>
      <c r="IO3" s="17">
        <v>0</v>
      </c>
      <c r="IP3" s="17">
        <v>0</v>
      </c>
      <c r="IQ3" s="17">
        <v>0</v>
      </c>
      <c r="IR3" s="17">
        <v>0</v>
      </c>
      <c r="IS3" s="17">
        <v>0</v>
      </c>
      <c r="IT3" s="17">
        <v>0</v>
      </c>
      <c r="IU3" s="17">
        <v>0</v>
      </c>
      <c r="IV3" s="17">
        <v>0</v>
      </c>
      <c r="IW3" s="17">
        <v>0</v>
      </c>
      <c r="IX3" s="17">
        <v>0</v>
      </c>
      <c r="IY3" s="17">
        <v>0</v>
      </c>
      <c r="IZ3" s="17">
        <v>0</v>
      </c>
      <c r="JA3" s="17">
        <v>0</v>
      </c>
      <c r="JB3" s="17">
        <v>0</v>
      </c>
      <c r="JC3" s="17">
        <v>0</v>
      </c>
      <c r="JD3" s="17">
        <v>0</v>
      </c>
      <c r="JE3" s="17">
        <v>0</v>
      </c>
      <c r="JF3" s="17">
        <v>0</v>
      </c>
      <c r="JG3" s="17">
        <v>0</v>
      </c>
      <c r="JH3" s="17">
        <v>0</v>
      </c>
      <c r="JI3" s="17">
        <v>0</v>
      </c>
      <c r="JJ3" s="17">
        <v>0</v>
      </c>
      <c r="JK3" s="17">
        <v>0</v>
      </c>
      <c r="JL3" s="17">
        <v>0</v>
      </c>
      <c r="JM3" s="17">
        <v>0</v>
      </c>
      <c r="JN3" s="17">
        <v>0</v>
      </c>
      <c r="JO3" s="17">
        <v>0</v>
      </c>
      <c r="JP3" s="17">
        <v>0</v>
      </c>
      <c r="JQ3" s="17">
        <v>0</v>
      </c>
      <c r="JR3" s="17">
        <v>0</v>
      </c>
      <c r="JS3" s="17">
        <v>0</v>
      </c>
      <c r="JT3" s="17">
        <v>0</v>
      </c>
      <c r="JU3" s="17">
        <v>0</v>
      </c>
      <c r="JV3" s="17">
        <v>0</v>
      </c>
      <c r="JW3" s="17">
        <v>0</v>
      </c>
      <c r="JX3" s="17">
        <v>0</v>
      </c>
      <c r="JY3" s="17">
        <v>0</v>
      </c>
    </row>
    <row r="4" spans="1:285" x14ac:dyDescent="0.15">
      <c r="A4" s="17" t="s">
        <v>882</v>
      </c>
      <c r="B4" s="17" t="s">
        <v>883</v>
      </c>
      <c r="C4" s="17">
        <v>0</v>
      </c>
      <c r="D4" s="17">
        <v>0</v>
      </c>
      <c r="E4" s="17">
        <v>0</v>
      </c>
      <c r="F4" s="17">
        <v>0</v>
      </c>
      <c r="G4" s="17">
        <v>0</v>
      </c>
      <c r="H4" s="17">
        <v>0</v>
      </c>
      <c r="I4" s="17">
        <v>23.77</v>
      </c>
      <c r="J4" s="17">
        <v>23.77</v>
      </c>
      <c r="K4" s="17">
        <v>23.77</v>
      </c>
      <c r="L4" s="17">
        <v>23.77</v>
      </c>
      <c r="M4" s="17">
        <v>23.77</v>
      </c>
      <c r="N4" s="17">
        <v>23.93</v>
      </c>
      <c r="O4" s="17">
        <v>24.3</v>
      </c>
      <c r="P4" s="17">
        <v>24.49</v>
      </c>
      <c r="Q4" s="17">
        <v>24.46</v>
      </c>
      <c r="R4" s="17">
        <v>24.85</v>
      </c>
      <c r="S4" s="17">
        <v>24.9</v>
      </c>
      <c r="T4" s="17">
        <v>24.92</v>
      </c>
      <c r="U4" s="17">
        <v>25.24</v>
      </c>
      <c r="V4" s="17">
        <v>25.11</v>
      </c>
      <c r="W4" s="17">
        <v>25.2</v>
      </c>
      <c r="X4" s="17">
        <v>25.9</v>
      </c>
      <c r="Y4" s="17">
        <v>25.9</v>
      </c>
      <c r="Z4" s="17">
        <v>25.76</v>
      </c>
      <c r="AA4" s="17">
        <v>25.7</v>
      </c>
      <c r="AB4" s="17">
        <v>0</v>
      </c>
      <c r="AC4" s="17">
        <v>0</v>
      </c>
      <c r="AD4" s="17">
        <v>0</v>
      </c>
      <c r="AE4" s="17">
        <v>0</v>
      </c>
      <c r="AF4" s="17">
        <v>0</v>
      </c>
      <c r="AG4" s="17">
        <v>0</v>
      </c>
      <c r="AH4" s="17">
        <v>0</v>
      </c>
      <c r="AI4" s="17">
        <v>0</v>
      </c>
      <c r="AJ4" s="17">
        <v>0</v>
      </c>
      <c r="AK4" s="17">
        <v>0</v>
      </c>
      <c r="AL4" s="17">
        <v>0</v>
      </c>
      <c r="AM4" s="17">
        <v>0</v>
      </c>
      <c r="AN4" s="17">
        <v>0</v>
      </c>
      <c r="AO4" s="17">
        <v>0</v>
      </c>
      <c r="AP4" s="17">
        <v>0</v>
      </c>
      <c r="AQ4" s="17">
        <v>0</v>
      </c>
      <c r="AR4" s="17">
        <v>0</v>
      </c>
      <c r="AS4" s="17">
        <v>0</v>
      </c>
      <c r="AT4" s="17">
        <v>0</v>
      </c>
      <c r="AU4" s="17">
        <v>0</v>
      </c>
      <c r="AV4" s="17">
        <v>0</v>
      </c>
      <c r="AW4" s="17">
        <v>0</v>
      </c>
      <c r="AX4" s="17">
        <v>0</v>
      </c>
      <c r="AY4" s="17">
        <v>0</v>
      </c>
      <c r="AZ4" s="17">
        <v>0</v>
      </c>
      <c r="BA4" s="17">
        <v>0</v>
      </c>
      <c r="BB4" s="17">
        <v>0</v>
      </c>
      <c r="BC4" s="17">
        <v>0</v>
      </c>
      <c r="BD4" s="17">
        <v>0</v>
      </c>
      <c r="BE4" s="17">
        <v>0</v>
      </c>
      <c r="BF4" s="17">
        <v>0</v>
      </c>
      <c r="BG4" s="17">
        <v>0</v>
      </c>
      <c r="BH4" s="17">
        <v>0</v>
      </c>
      <c r="BI4" s="17">
        <v>0</v>
      </c>
      <c r="BJ4" s="17">
        <v>0</v>
      </c>
      <c r="BK4" s="17">
        <v>0</v>
      </c>
      <c r="BL4" s="17">
        <v>0</v>
      </c>
      <c r="BM4" s="17">
        <v>0</v>
      </c>
      <c r="BN4" s="17">
        <v>0</v>
      </c>
      <c r="BO4" s="17">
        <v>0</v>
      </c>
      <c r="BP4" s="17">
        <v>0</v>
      </c>
      <c r="BQ4" s="17">
        <v>0</v>
      </c>
      <c r="BR4" s="17">
        <v>0</v>
      </c>
      <c r="BS4" s="17">
        <v>0</v>
      </c>
      <c r="BT4" s="17">
        <v>0</v>
      </c>
      <c r="BU4" s="17">
        <v>0</v>
      </c>
      <c r="BV4" s="17">
        <v>0</v>
      </c>
      <c r="BW4" s="17">
        <v>0</v>
      </c>
      <c r="BX4" s="17">
        <v>0</v>
      </c>
      <c r="BY4" s="17">
        <v>0</v>
      </c>
      <c r="BZ4" s="17">
        <v>0</v>
      </c>
      <c r="CA4" s="17">
        <v>0</v>
      </c>
      <c r="CB4" s="17">
        <v>0</v>
      </c>
      <c r="CC4" s="17">
        <v>0</v>
      </c>
      <c r="CD4" s="17">
        <v>0</v>
      </c>
      <c r="CE4" s="17">
        <v>0</v>
      </c>
      <c r="CF4" s="17">
        <v>0</v>
      </c>
      <c r="CG4" s="17">
        <v>0</v>
      </c>
      <c r="CH4" s="17">
        <v>0</v>
      </c>
      <c r="CI4" s="17">
        <v>0</v>
      </c>
      <c r="CJ4" s="17">
        <v>0</v>
      </c>
      <c r="CK4" s="17">
        <v>0</v>
      </c>
      <c r="CL4" s="17">
        <v>0</v>
      </c>
      <c r="CM4" s="17">
        <v>0</v>
      </c>
      <c r="CN4" s="17">
        <v>0</v>
      </c>
      <c r="CO4" s="17">
        <v>0</v>
      </c>
      <c r="CP4" s="17">
        <v>0</v>
      </c>
      <c r="CQ4" s="17">
        <v>0</v>
      </c>
      <c r="CR4" s="17">
        <v>0</v>
      </c>
      <c r="CS4" s="17">
        <v>0</v>
      </c>
      <c r="CT4" s="17">
        <v>0</v>
      </c>
      <c r="CU4" s="17">
        <v>0</v>
      </c>
      <c r="CV4" s="17">
        <v>0</v>
      </c>
      <c r="CW4" s="17">
        <v>0</v>
      </c>
      <c r="CX4" s="17">
        <v>0</v>
      </c>
      <c r="CY4" s="17">
        <v>0</v>
      </c>
      <c r="CZ4" s="17">
        <v>0</v>
      </c>
      <c r="DA4" s="17">
        <v>0</v>
      </c>
      <c r="DB4" s="17">
        <v>0</v>
      </c>
      <c r="DC4" s="17">
        <v>0</v>
      </c>
      <c r="DD4" s="17">
        <v>0</v>
      </c>
      <c r="DE4" s="17">
        <v>0</v>
      </c>
      <c r="DF4" s="17">
        <v>0</v>
      </c>
      <c r="DG4" s="17">
        <v>0</v>
      </c>
      <c r="DH4" s="17">
        <v>0</v>
      </c>
      <c r="DI4" s="17">
        <v>0</v>
      </c>
      <c r="DJ4" s="17">
        <v>0</v>
      </c>
      <c r="DK4" s="17">
        <v>0</v>
      </c>
      <c r="DL4" s="17">
        <v>0</v>
      </c>
      <c r="DM4" s="17">
        <v>0</v>
      </c>
      <c r="DN4" s="17">
        <v>0</v>
      </c>
      <c r="DO4" s="17">
        <v>0</v>
      </c>
      <c r="DP4" s="17">
        <v>0</v>
      </c>
      <c r="DQ4" s="17">
        <v>0</v>
      </c>
      <c r="DR4" s="17">
        <v>0</v>
      </c>
      <c r="DS4" s="17">
        <v>0</v>
      </c>
      <c r="DT4" s="17">
        <v>0</v>
      </c>
      <c r="DU4" s="17">
        <v>0</v>
      </c>
      <c r="DV4" s="17">
        <v>0</v>
      </c>
      <c r="DW4" s="17">
        <v>0</v>
      </c>
      <c r="DX4" s="17">
        <v>0</v>
      </c>
      <c r="DY4" s="17">
        <v>0</v>
      </c>
      <c r="DZ4" s="17">
        <v>0</v>
      </c>
      <c r="EA4" s="17">
        <v>0</v>
      </c>
      <c r="EB4" s="17">
        <v>0</v>
      </c>
      <c r="EC4" s="17">
        <v>0</v>
      </c>
      <c r="ED4" s="17">
        <v>0</v>
      </c>
      <c r="EE4" s="17">
        <v>0</v>
      </c>
      <c r="EF4" s="17">
        <v>0</v>
      </c>
      <c r="EG4" s="17">
        <v>0</v>
      </c>
      <c r="EH4" s="17">
        <v>0</v>
      </c>
      <c r="EI4" s="17">
        <v>0</v>
      </c>
      <c r="EJ4" s="17">
        <v>0</v>
      </c>
      <c r="EK4" s="17">
        <v>0</v>
      </c>
      <c r="EL4" s="17">
        <v>0</v>
      </c>
      <c r="EM4" s="17">
        <v>0</v>
      </c>
      <c r="EN4" s="17">
        <v>0</v>
      </c>
      <c r="EO4" s="17">
        <v>0</v>
      </c>
      <c r="EP4" s="17">
        <v>0</v>
      </c>
      <c r="EQ4" s="17">
        <v>0</v>
      </c>
      <c r="ER4" s="17">
        <v>0</v>
      </c>
      <c r="ES4" s="17">
        <v>0</v>
      </c>
      <c r="ET4" s="17">
        <v>0</v>
      </c>
      <c r="EU4" s="17">
        <v>0</v>
      </c>
      <c r="EV4" s="17">
        <v>0</v>
      </c>
      <c r="EW4" s="17">
        <v>0</v>
      </c>
      <c r="EX4" s="17">
        <v>0</v>
      </c>
      <c r="EY4" s="17">
        <v>0</v>
      </c>
      <c r="EZ4" s="17">
        <v>0</v>
      </c>
      <c r="FA4" s="17">
        <v>0</v>
      </c>
      <c r="FB4" s="17">
        <v>0</v>
      </c>
      <c r="FC4" s="17">
        <v>0</v>
      </c>
      <c r="FD4" s="17">
        <v>0</v>
      </c>
      <c r="FE4" s="17">
        <v>0</v>
      </c>
      <c r="FF4" s="17">
        <v>0</v>
      </c>
      <c r="FG4" s="17">
        <v>0</v>
      </c>
      <c r="FH4" s="17">
        <v>0</v>
      </c>
      <c r="FI4" s="17">
        <v>0</v>
      </c>
      <c r="FJ4" s="17">
        <v>0</v>
      </c>
      <c r="FK4" s="17">
        <v>0</v>
      </c>
      <c r="FL4" s="17">
        <v>0</v>
      </c>
      <c r="FM4" s="17">
        <v>0</v>
      </c>
      <c r="FN4" s="17">
        <v>0</v>
      </c>
      <c r="FO4" s="17">
        <v>0</v>
      </c>
      <c r="FP4" s="17">
        <v>0</v>
      </c>
      <c r="FQ4" s="17">
        <v>0</v>
      </c>
      <c r="FR4" s="17">
        <v>0</v>
      </c>
      <c r="FS4" s="17">
        <v>0</v>
      </c>
      <c r="FT4" s="17">
        <v>0</v>
      </c>
      <c r="FU4" s="17">
        <v>0</v>
      </c>
      <c r="FV4" s="17">
        <v>0</v>
      </c>
      <c r="FW4" s="17">
        <v>0</v>
      </c>
      <c r="FX4" s="17">
        <v>0</v>
      </c>
      <c r="FY4" s="17">
        <v>0</v>
      </c>
      <c r="FZ4" s="17">
        <v>0</v>
      </c>
      <c r="GA4" s="17">
        <v>0</v>
      </c>
      <c r="GB4" s="17">
        <v>0</v>
      </c>
      <c r="GC4" s="17">
        <v>0</v>
      </c>
      <c r="GD4" s="17">
        <v>0</v>
      </c>
      <c r="GE4" s="17">
        <v>0</v>
      </c>
      <c r="GF4" s="17">
        <v>0</v>
      </c>
      <c r="GG4" s="17">
        <v>0</v>
      </c>
      <c r="GH4" s="17">
        <v>0</v>
      </c>
      <c r="GI4" s="17">
        <v>0</v>
      </c>
      <c r="GJ4" s="17">
        <v>0</v>
      </c>
      <c r="GK4" s="17">
        <v>0</v>
      </c>
      <c r="GL4" s="17">
        <v>0</v>
      </c>
      <c r="GM4" s="17">
        <v>0</v>
      </c>
      <c r="GN4" s="17">
        <v>0</v>
      </c>
      <c r="GO4" s="17">
        <v>0</v>
      </c>
      <c r="GP4" s="17">
        <v>0</v>
      </c>
      <c r="GQ4" s="17">
        <v>0</v>
      </c>
      <c r="GR4" s="17">
        <v>0</v>
      </c>
      <c r="GS4" s="17">
        <v>0</v>
      </c>
      <c r="GT4" s="17">
        <v>0</v>
      </c>
      <c r="GU4" s="17">
        <v>0</v>
      </c>
      <c r="GV4" s="17">
        <v>0</v>
      </c>
      <c r="GW4" s="17">
        <v>0</v>
      </c>
      <c r="GX4" s="17">
        <v>0</v>
      </c>
      <c r="GY4" s="17">
        <v>0</v>
      </c>
      <c r="GZ4" s="17">
        <v>0</v>
      </c>
      <c r="HA4" s="17">
        <v>0</v>
      </c>
      <c r="HB4" s="17">
        <v>0</v>
      </c>
      <c r="HC4" s="17">
        <v>0</v>
      </c>
      <c r="HD4" s="17">
        <v>0</v>
      </c>
      <c r="HE4" s="17">
        <v>0</v>
      </c>
      <c r="HF4" s="17">
        <v>0</v>
      </c>
      <c r="HG4" s="17">
        <v>0</v>
      </c>
      <c r="HH4" s="17">
        <v>0</v>
      </c>
      <c r="HI4" s="17">
        <v>0</v>
      </c>
      <c r="HJ4" s="17">
        <v>0</v>
      </c>
      <c r="HK4" s="17">
        <v>0</v>
      </c>
      <c r="HL4" s="17">
        <v>0</v>
      </c>
      <c r="HM4" s="17">
        <v>0</v>
      </c>
      <c r="HN4" s="17">
        <v>0</v>
      </c>
      <c r="HO4" s="17">
        <v>0</v>
      </c>
      <c r="HP4" s="17">
        <v>0</v>
      </c>
      <c r="HQ4" s="17">
        <v>0</v>
      </c>
      <c r="HR4" s="17">
        <v>0</v>
      </c>
      <c r="HS4" s="17">
        <v>0</v>
      </c>
      <c r="HT4" s="17">
        <v>0</v>
      </c>
      <c r="HU4" s="17">
        <v>0</v>
      </c>
      <c r="HV4" s="17">
        <v>0</v>
      </c>
      <c r="HW4" s="17">
        <v>0</v>
      </c>
      <c r="HX4" s="17">
        <v>0</v>
      </c>
      <c r="HY4" s="17">
        <v>0</v>
      </c>
      <c r="HZ4" s="17">
        <v>0</v>
      </c>
      <c r="IA4" s="17">
        <v>0</v>
      </c>
      <c r="IB4" s="17">
        <v>0</v>
      </c>
      <c r="IC4" s="17">
        <v>0</v>
      </c>
      <c r="ID4" s="17">
        <v>0</v>
      </c>
      <c r="IE4" s="17">
        <v>0</v>
      </c>
      <c r="IF4" s="17">
        <v>0</v>
      </c>
      <c r="IG4" s="17">
        <v>0</v>
      </c>
      <c r="IH4" s="17">
        <v>0</v>
      </c>
      <c r="II4" s="17">
        <v>0</v>
      </c>
      <c r="IJ4" s="17">
        <v>0</v>
      </c>
      <c r="IK4" s="17">
        <v>0</v>
      </c>
      <c r="IL4" s="17">
        <v>0</v>
      </c>
      <c r="IM4" s="17">
        <v>0</v>
      </c>
      <c r="IN4" s="17">
        <v>0</v>
      </c>
      <c r="IO4" s="17">
        <v>0</v>
      </c>
      <c r="IP4" s="17">
        <v>0</v>
      </c>
      <c r="IQ4" s="17">
        <v>0</v>
      </c>
      <c r="IR4" s="17">
        <v>0</v>
      </c>
      <c r="IS4" s="17">
        <v>0</v>
      </c>
      <c r="IT4" s="17">
        <v>0</v>
      </c>
      <c r="IU4" s="17">
        <v>0</v>
      </c>
      <c r="IV4" s="17">
        <v>0</v>
      </c>
      <c r="IW4" s="17">
        <v>0</v>
      </c>
      <c r="IX4" s="17">
        <v>0</v>
      </c>
      <c r="IY4" s="17">
        <v>0</v>
      </c>
      <c r="IZ4" s="17">
        <v>0</v>
      </c>
      <c r="JA4" s="17">
        <v>0</v>
      </c>
      <c r="JB4" s="17">
        <v>0</v>
      </c>
      <c r="JC4" s="17">
        <v>0</v>
      </c>
      <c r="JD4" s="17">
        <v>0</v>
      </c>
      <c r="JE4" s="17">
        <v>0</v>
      </c>
      <c r="JF4" s="17">
        <v>0</v>
      </c>
      <c r="JG4" s="17">
        <v>0</v>
      </c>
      <c r="JH4" s="17">
        <v>0</v>
      </c>
      <c r="JI4" s="17">
        <v>0</v>
      </c>
      <c r="JJ4" s="17">
        <v>0</v>
      </c>
      <c r="JK4" s="17">
        <v>0</v>
      </c>
      <c r="JL4" s="17">
        <v>0</v>
      </c>
      <c r="JM4" s="17">
        <v>0</v>
      </c>
      <c r="JN4" s="17">
        <v>0</v>
      </c>
      <c r="JO4" s="17">
        <v>0</v>
      </c>
      <c r="JP4" s="17">
        <v>0</v>
      </c>
      <c r="JQ4" s="17">
        <v>0</v>
      </c>
      <c r="JR4" s="17">
        <v>0</v>
      </c>
      <c r="JS4" s="17">
        <v>0</v>
      </c>
      <c r="JT4" s="17">
        <v>0</v>
      </c>
      <c r="JU4" s="17">
        <v>0</v>
      </c>
      <c r="JV4" s="17">
        <v>0</v>
      </c>
      <c r="JW4" s="17">
        <v>0</v>
      </c>
      <c r="JX4" s="17">
        <v>0</v>
      </c>
      <c r="JY4" s="17">
        <v>0</v>
      </c>
    </row>
    <row r="5" spans="1:285" x14ac:dyDescent="0.15">
      <c r="A5" s="17" t="s">
        <v>495</v>
      </c>
      <c r="B5" s="17" t="s">
        <v>496</v>
      </c>
      <c r="C5" s="17">
        <v>0</v>
      </c>
      <c r="D5" s="17">
        <v>0</v>
      </c>
      <c r="E5" s="17">
        <v>0</v>
      </c>
      <c r="F5" s="17">
        <v>0</v>
      </c>
      <c r="G5" s="17">
        <v>0</v>
      </c>
      <c r="H5" s="17">
        <v>0</v>
      </c>
      <c r="I5" s="17">
        <v>27.14</v>
      </c>
      <c r="J5" s="17">
        <v>27.14</v>
      </c>
      <c r="K5" s="17">
        <v>27.14</v>
      </c>
      <c r="L5" s="17">
        <v>27.14</v>
      </c>
      <c r="M5" s="17">
        <v>27.14</v>
      </c>
      <c r="N5" s="17">
        <v>27.14</v>
      </c>
      <c r="O5" s="17">
        <v>27.05</v>
      </c>
      <c r="P5" s="17">
        <v>27.09</v>
      </c>
      <c r="Q5" s="17">
        <v>27.09</v>
      </c>
      <c r="R5" s="17">
        <v>27.09</v>
      </c>
      <c r="S5" s="17">
        <v>27.18</v>
      </c>
      <c r="T5" s="17">
        <v>27.2</v>
      </c>
      <c r="U5" s="17">
        <v>27.22</v>
      </c>
      <c r="V5" s="17">
        <v>27.19</v>
      </c>
      <c r="W5" s="17">
        <v>27.18</v>
      </c>
      <c r="X5" s="17">
        <v>27.12</v>
      </c>
      <c r="Y5" s="17">
        <v>27.2</v>
      </c>
      <c r="Z5" s="17">
        <v>27.19</v>
      </c>
      <c r="AA5" s="17">
        <v>27.18</v>
      </c>
      <c r="AB5" s="17">
        <v>0</v>
      </c>
      <c r="AC5" s="17">
        <v>0</v>
      </c>
      <c r="AD5" s="17">
        <v>0</v>
      </c>
      <c r="AE5" s="17">
        <v>0</v>
      </c>
      <c r="AF5" s="17">
        <v>0</v>
      </c>
      <c r="AG5" s="17">
        <v>0</v>
      </c>
      <c r="AH5" s="17">
        <v>0</v>
      </c>
      <c r="AI5" s="17">
        <v>0</v>
      </c>
      <c r="AJ5" s="17">
        <v>0</v>
      </c>
      <c r="AK5" s="17">
        <v>0</v>
      </c>
      <c r="AL5" s="17">
        <v>0</v>
      </c>
      <c r="AM5" s="17">
        <v>0</v>
      </c>
      <c r="AN5" s="17">
        <v>0</v>
      </c>
      <c r="AO5" s="17">
        <v>0</v>
      </c>
      <c r="AP5" s="17">
        <v>0</v>
      </c>
      <c r="AQ5" s="17">
        <v>0</v>
      </c>
      <c r="AR5" s="17">
        <v>0</v>
      </c>
      <c r="AS5" s="17">
        <v>0</v>
      </c>
      <c r="AT5" s="17">
        <v>0</v>
      </c>
      <c r="AU5" s="17">
        <v>0</v>
      </c>
      <c r="AV5" s="17">
        <v>0</v>
      </c>
      <c r="AW5" s="17">
        <v>0</v>
      </c>
      <c r="AX5" s="17">
        <v>0</v>
      </c>
      <c r="AY5" s="17">
        <v>0</v>
      </c>
      <c r="AZ5" s="17">
        <v>0</v>
      </c>
      <c r="BA5" s="17">
        <v>0</v>
      </c>
      <c r="BB5" s="17">
        <v>0</v>
      </c>
      <c r="BC5" s="17">
        <v>0</v>
      </c>
      <c r="BD5" s="17">
        <v>0</v>
      </c>
      <c r="BE5" s="17">
        <v>0</v>
      </c>
      <c r="BF5" s="17">
        <v>0</v>
      </c>
      <c r="BG5" s="17">
        <v>0</v>
      </c>
      <c r="BH5" s="17">
        <v>0</v>
      </c>
      <c r="BI5" s="17">
        <v>0</v>
      </c>
      <c r="BJ5" s="17">
        <v>0</v>
      </c>
      <c r="BK5" s="17">
        <v>0</v>
      </c>
      <c r="BL5" s="17">
        <v>0</v>
      </c>
      <c r="BM5" s="17">
        <v>0</v>
      </c>
      <c r="BN5" s="17">
        <v>0</v>
      </c>
      <c r="BO5" s="17">
        <v>0</v>
      </c>
      <c r="BP5" s="17">
        <v>0</v>
      </c>
      <c r="BQ5" s="17">
        <v>0</v>
      </c>
      <c r="BR5" s="17">
        <v>0</v>
      </c>
      <c r="BS5" s="17">
        <v>0</v>
      </c>
      <c r="BT5" s="17">
        <v>0</v>
      </c>
      <c r="BU5" s="17">
        <v>0</v>
      </c>
      <c r="BV5" s="17">
        <v>0</v>
      </c>
      <c r="BW5" s="17">
        <v>0</v>
      </c>
      <c r="BX5" s="17">
        <v>0</v>
      </c>
      <c r="BY5" s="17">
        <v>0</v>
      </c>
      <c r="BZ5" s="17">
        <v>0</v>
      </c>
      <c r="CA5" s="17">
        <v>0</v>
      </c>
      <c r="CB5" s="17">
        <v>0</v>
      </c>
      <c r="CC5" s="17">
        <v>0</v>
      </c>
      <c r="CD5" s="17">
        <v>0</v>
      </c>
      <c r="CE5" s="17">
        <v>0</v>
      </c>
      <c r="CF5" s="17">
        <v>0</v>
      </c>
      <c r="CG5" s="17">
        <v>0</v>
      </c>
      <c r="CH5" s="17">
        <v>0</v>
      </c>
      <c r="CI5" s="17">
        <v>0</v>
      </c>
      <c r="CJ5" s="17">
        <v>0</v>
      </c>
      <c r="CK5" s="17">
        <v>0</v>
      </c>
      <c r="CL5" s="17">
        <v>0</v>
      </c>
      <c r="CM5" s="17">
        <v>0</v>
      </c>
      <c r="CN5" s="17">
        <v>0</v>
      </c>
      <c r="CO5" s="17">
        <v>0</v>
      </c>
      <c r="CP5" s="17">
        <v>0</v>
      </c>
      <c r="CQ5" s="17">
        <v>0</v>
      </c>
      <c r="CR5" s="17">
        <v>0</v>
      </c>
      <c r="CS5" s="17">
        <v>0</v>
      </c>
      <c r="CT5" s="17">
        <v>0</v>
      </c>
      <c r="CU5" s="17">
        <v>0</v>
      </c>
      <c r="CV5" s="17">
        <v>0</v>
      </c>
      <c r="CW5" s="17">
        <v>0</v>
      </c>
      <c r="CX5" s="17">
        <v>0</v>
      </c>
      <c r="CY5" s="17">
        <v>0</v>
      </c>
      <c r="CZ5" s="17">
        <v>0</v>
      </c>
      <c r="DA5" s="17">
        <v>0</v>
      </c>
      <c r="DB5" s="17">
        <v>0</v>
      </c>
      <c r="DC5" s="17">
        <v>0</v>
      </c>
      <c r="DD5" s="17">
        <v>0</v>
      </c>
      <c r="DE5" s="17">
        <v>0</v>
      </c>
      <c r="DF5" s="17">
        <v>0</v>
      </c>
      <c r="DG5" s="17">
        <v>0</v>
      </c>
      <c r="DH5" s="17">
        <v>0</v>
      </c>
      <c r="DI5" s="17">
        <v>0</v>
      </c>
      <c r="DJ5" s="17">
        <v>0</v>
      </c>
      <c r="DK5" s="17">
        <v>0</v>
      </c>
      <c r="DL5" s="17">
        <v>0</v>
      </c>
      <c r="DM5" s="17">
        <v>0</v>
      </c>
      <c r="DN5" s="17">
        <v>0</v>
      </c>
      <c r="DO5" s="17">
        <v>0</v>
      </c>
      <c r="DP5" s="17">
        <v>0</v>
      </c>
      <c r="DQ5" s="17">
        <v>0</v>
      </c>
      <c r="DR5" s="17">
        <v>0</v>
      </c>
      <c r="DS5" s="17">
        <v>0</v>
      </c>
      <c r="DT5" s="17">
        <v>0</v>
      </c>
      <c r="DU5" s="17">
        <v>0</v>
      </c>
      <c r="DV5" s="17">
        <v>0</v>
      </c>
      <c r="DW5" s="17">
        <v>0</v>
      </c>
      <c r="DX5" s="17">
        <v>0</v>
      </c>
      <c r="DY5" s="17">
        <v>0</v>
      </c>
      <c r="DZ5" s="17">
        <v>0</v>
      </c>
      <c r="EA5" s="17">
        <v>0</v>
      </c>
      <c r="EB5" s="17">
        <v>0</v>
      </c>
      <c r="EC5" s="17">
        <v>0</v>
      </c>
      <c r="ED5" s="17">
        <v>0</v>
      </c>
      <c r="EE5" s="17">
        <v>0</v>
      </c>
      <c r="EF5" s="17">
        <v>0</v>
      </c>
      <c r="EG5" s="17">
        <v>0</v>
      </c>
      <c r="EH5" s="17">
        <v>0</v>
      </c>
      <c r="EI5" s="17">
        <v>0</v>
      </c>
      <c r="EJ5" s="17">
        <v>0</v>
      </c>
      <c r="EK5" s="17">
        <v>0</v>
      </c>
      <c r="EL5" s="17">
        <v>0</v>
      </c>
      <c r="EM5" s="17">
        <v>0</v>
      </c>
      <c r="EN5" s="17">
        <v>0</v>
      </c>
      <c r="EO5" s="17">
        <v>0</v>
      </c>
      <c r="EP5" s="17">
        <v>0</v>
      </c>
      <c r="EQ5" s="17">
        <v>0</v>
      </c>
      <c r="ER5" s="17">
        <v>0</v>
      </c>
      <c r="ES5" s="17">
        <v>0</v>
      </c>
      <c r="ET5" s="17">
        <v>0</v>
      </c>
      <c r="EU5" s="17">
        <v>0</v>
      </c>
      <c r="EV5" s="17">
        <v>0</v>
      </c>
      <c r="EW5" s="17">
        <v>0</v>
      </c>
      <c r="EX5" s="17">
        <v>0</v>
      </c>
      <c r="EY5" s="17">
        <v>0</v>
      </c>
      <c r="EZ5" s="17">
        <v>0</v>
      </c>
      <c r="FA5" s="17">
        <v>0</v>
      </c>
      <c r="FB5" s="17">
        <v>0</v>
      </c>
      <c r="FC5" s="17">
        <v>0</v>
      </c>
      <c r="FD5" s="17">
        <v>0</v>
      </c>
      <c r="FE5" s="17">
        <v>0</v>
      </c>
      <c r="FF5" s="17">
        <v>0</v>
      </c>
      <c r="FG5" s="17">
        <v>0</v>
      </c>
      <c r="FH5" s="17">
        <v>0</v>
      </c>
      <c r="FI5" s="17">
        <v>0</v>
      </c>
      <c r="FJ5" s="17">
        <v>0</v>
      </c>
      <c r="FK5" s="17">
        <v>0</v>
      </c>
      <c r="FL5" s="17">
        <v>0</v>
      </c>
      <c r="FM5" s="17">
        <v>0</v>
      </c>
      <c r="FN5" s="17">
        <v>0</v>
      </c>
      <c r="FO5" s="17">
        <v>0</v>
      </c>
      <c r="FP5" s="17">
        <v>0</v>
      </c>
      <c r="FQ5" s="17">
        <v>0</v>
      </c>
      <c r="FR5" s="17">
        <v>0</v>
      </c>
      <c r="FS5" s="17">
        <v>0</v>
      </c>
      <c r="FT5" s="17">
        <v>0</v>
      </c>
      <c r="FU5" s="17">
        <v>0</v>
      </c>
      <c r="FV5" s="17">
        <v>0</v>
      </c>
      <c r="FW5" s="17">
        <v>0</v>
      </c>
      <c r="FX5" s="17">
        <v>0</v>
      </c>
      <c r="FY5" s="17">
        <v>0</v>
      </c>
      <c r="FZ5" s="17">
        <v>0</v>
      </c>
      <c r="GA5" s="17">
        <v>0</v>
      </c>
      <c r="GB5" s="17">
        <v>0</v>
      </c>
      <c r="GC5" s="17">
        <v>0</v>
      </c>
      <c r="GD5" s="17">
        <v>0</v>
      </c>
      <c r="GE5" s="17">
        <v>0</v>
      </c>
      <c r="GF5" s="17">
        <v>0</v>
      </c>
      <c r="GG5" s="17">
        <v>0</v>
      </c>
      <c r="GH5" s="17">
        <v>0</v>
      </c>
      <c r="GI5" s="17">
        <v>0</v>
      </c>
      <c r="GJ5" s="17">
        <v>0</v>
      </c>
      <c r="GK5" s="17">
        <v>0</v>
      </c>
      <c r="GL5" s="17">
        <v>0</v>
      </c>
      <c r="GM5" s="17">
        <v>0</v>
      </c>
      <c r="GN5" s="17">
        <v>0</v>
      </c>
      <c r="GO5" s="17">
        <v>0</v>
      </c>
      <c r="GP5" s="17">
        <v>0</v>
      </c>
      <c r="GQ5" s="17">
        <v>0</v>
      </c>
      <c r="GR5" s="17">
        <v>0</v>
      </c>
      <c r="GS5" s="17">
        <v>0</v>
      </c>
      <c r="GT5" s="17">
        <v>0</v>
      </c>
      <c r="GU5" s="17">
        <v>0</v>
      </c>
      <c r="GV5" s="17">
        <v>0</v>
      </c>
      <c r="GW5" s="17">
        <v>0</v>
      </c>
      <c r="GX5" s="17">
        <v>0</v>
      </c>
      <c r="GY5" s="17">
        <v>0</v>
      </c>
      <c r="GZ5" s="17">
        <v>0</v>
      </c>
      <c r="HA5" s="17">
        <v>0</v>
      </c>
      <c r="HB5" s="17">
        <v>0</v>
      </c>
      <c r="HC5" s="17">
        <v>0</v>
      </c>
      <c r="HD5" s="17">
        <v>0</v>
      </c>
      <c r="HE5" s="17">
        <v>0</v>
      </c>
      <c r="HF5" s="17">
        <v>0</v>
      </c>
      <c r="HG5" s="17">
        <v>0</v>
      </c>
      <c r="HH5" s="17">
        <v>0</v>
      </c>
      <c r="HI5" s="17">
        <v>0</v>
      </c>
      <c r="HJ5" s="17">
        <v>0</v>
      </c>
      <c r="HK5" s="17">
        <v>0</v>
      </c>
      <c r="HL5" s="17">
        <v>0</v>
      </c>
      <c r="HM5" s="17">
        <v>0</v>
      </c>
      <c r="HN5" s="17">
        <v>0</v>
      </c>
      <c r="HO5" s="17">
        <v>0</v>
      </c>
      <c r="HP5" s="17">
        <v>0</v>
      </c>
      <c r="HQ5" s="17">
        <v>0</v>
      </c>
      <c r="HR5" s="17">
        <v>0</v>
      </c>
      <c r="HS5" s="17">
        <v>0</v>
      </c>
      <c r="HT5" s="17">
        <v>0</v>
      </c>
      <c r="HU5" s="17">
        <v>0</v>
      </c>
      <c r="HV5" s="17">
        <v>0</v>
      </c>
      <c r="HW5" s="17">
        <v>0</v>
      </c>
      <c r="HX5" s="17">
        <v>0</v>
      </c>
      <c r="HY5" s="17">
        <v>0</v>
      </c>
      <c r="HZ5" s="17">
        <v>0</v>
      </c>
      <c r="IA5" s="17">
        <v>0</v>
      </c>
      <c r="IB5" s="17">
        <v>0</v>
      </c>
      <c r="IC5" s="17">
        <v>0</v>
      </c>
      <c r="ID5" s="17">
        <v>0</v>
      </c>
      <c r="IE5" s="17">
        <v>0</v>
      </c>
      <c r="IF5" s="17">
        <v>0</v>
      </c>
      <c r="IG5" s="17">
        <v>0</v>
      </c>
      <c r="IH5" s="17">
        <v>0</v>
      </c>
      <c r="II5" s="17">
        <v>0</v>
      </c>
      <c r="IJ5" s="17">
        <v>0</v>
      </c>
      <c r="IK5" s="17">
        <v>0</v>
      </c>
      <c r="IL5" s="17">
        <v>0</v>
      </c>
      <c r="IM5" s="17">
        <v>0</v>
      </c>
      <c r="IN5" s="17">
        <v>0</v>
      </c>
      <c r="IO5" s="17">
        <v>0</v>
      </c>
      <c r="IP5" s="17">
        <v>0</v>
      </c>
      <c r="IQ5" s="17">
        <v>0</v>
      </c>
      <c r="IR5" s="17">
        <v>0</v>
      </c>
      <c r="IS5" s="17">
        <v>0</v>
      </c>
      <c r="IT5" s="17">
        <v>0</v>
      </c>
      <c r="IU5" s="17">
        <v>0</v>
      </c>
      <c r="IV5" s="17">
        <v>0</v>
      </c>
      <c r="IW5" s="17">
        <v>0</v>
      </c>
      <c r="IX5" s="17">
        <v>0</v>
      </c>
      <c r="IY5" s="17">
        <v>0</v>
      </c>
      <c r="IZ5" s="17">
        <v>0</v>
      </c>
      <c r="JA5" s="17">
        <v>0</v>
      </c>
      <c r="JB5" s="17">
        <v>0</v>
      </c>
      <c r="JC5" s="17">
        <v>0</v>
      </c>
      <c r="JD5" s="17">
        <v>0</v>
      </c>
      <c r="JE5" s="17">
        <v>0</v>
      </c>
      <c r="JF5" s="17">
        <v>0</v>
      </c>
      <c r="JG5" s="17">
        <v>0</v>
      </c>
      <c r="JH5" s="17">
        <v>0</v>
      </c>
      <c r="JI5" s="17">
        <v>0</v>
      </c>
      <c r="JJ5" s="17">
        <v>0</v>
      </c>
      <c r="JK5" s="17">
        <v>0</v>
      </c>
      <c r="JL5" s="17">
        <v>0</v>
      </c>
      <c r="JM5" s="17">
        <v>0</v>
      </c>
      <c r="JN5" s="17">
        <v>0</v>
      </c>
      <c r="JO5" s="17">
        <v>0</v>
      </c>
      <c r="JP5" s="17">
        <v>0</v>
      </c>
      <c r="JQ5" s="17">
        <v>0</v>
      </c>
      <c r="JR5" s="17">
        <v>0</v>
      </c>
      <c r="JS5" s="17">
        <v>0</v>
      </c>
      <c r="JT5" s="17">
        <v>0</v>
      </c>
      <c r="JU5" s="17">
        <v>0</v>
      </c>
      <c r="JV5" s="17">
        <v>0</v>
      </c>
      <c r="JW5" s="17">
        <v>0</v>
      </c>
      <c r="JX5" s="17">
        <v>0</v>
      </c>
      <c r="JY5" s="17">
        <v>0</v>
      </c>
    </row>
    <row r="6" spans="1:285" x14ac:dyDescent="0.15">
      <c r="A6" s="17" t="s">
        <v>383</v>
      </c>
      <c r="B6" s="17" t="s">
        <v>384</v>
      </c>
      <c r="C6" s="17">
        <v>0</v>
      </c>
      <c r="D6" s="17">
        <v>0</v>
      </c>
      <c r="E6" s="17">
        <v>0</v>
      </c>
      <c r="F6" s="17">
        <v>0</v>
      </c>
      <c r="G6" s="17">
        <v>0</v>
      </c>
      <c r="H6" s="17">
        <v>0</v>
      </c>
      <c r="I6" s="17">
        <v>26.37</v>
      </c>
      <c r="J6" s="17">
        <v>26.37</v>
      </c>
      <c r="K6" s="17">
        <v>26.37</v>
      </c>
      <c r="L6" s="17">
        <v>26.37</v>
      </c>
      <c r="M6" s="17">
        <v>26.37</v>
      </c>
      <c r="N6" s="17">
        <v>26.46</v>
      </c>
      <c r="O6" s="17">
        <v>26.38</v>
      </c>
      <c r="P6" s="17">
        <v>26.3</v>
      </c>
      <c r="Q6" s="17">
        <v>26.31</v>
      </c>
      <c r="R6" s="17">
        <v>26.3</v>
      </c>
      <c r="S6" s="17">
        <v>26.45</v>
      </c>
      <c r="T6" s="17">
        <v>26.44</v>
      </c>
      <c r="U6" s="17">
        <v>26.37</v>
      </c>
      <c r="V6" s="17">
        <v>26.4</v>
      </c>
      <c r="W6" s="17">
        <v>26.45</v>
      </c>
      <c r="X6" s="17">
        <v>26.55</v>
      </c>
      <c r="Y6" s="17">
        <v>26.7</v>
      </c>
      <c r="Z6" s="17">
        <v>26.79</v>
      </c>
      <c r="AA6" s="17">
        <v>26.89</v>
      </c>
      <c r="AB6" s="17">
        <v>0</v>
      </c>
      <c r="AC6" s="17">
        <v>0</v>
      </c>
      <c r="AD6" s="17">
        <v>0</v>
      </c>
      <c r="AE6" s="17">
        <v>0</v>
      </c>
      <c r="AF6" s="17">
        <v>0</v>
      </c>
      <c r="AG6" s="17">
        <v>0</v>
      </c>
      <c r="AH6" s="17">
        <v>0</v>
      </c>
      <c r="AI6" s="17">
        <v>0</v>
      </c>
      <c r="AJ6" s="17">
        <v>0</v>
      </c>
      <c r="AK6" s="17">
        <v>0</v>
      </c>
      <c r="AL6" s="17">
        <v>0</v>
      </c>
      <c r="AM6" s="17">
        <v>0</v>
      </c>
      <c r="AN6" s="17">
        <v>0</v>
      </c>
      <c r="AO6" s="17">
        <v>0</v>
      </c>
      <c r="AP6" s="17">
        <v>0</v>
      </c>
      <c r="AQ6" s="17">
        <v>0</v>
      </c>
      <c r="AR6" s="17">
        <v>0</v>
      </c>
      <c r="AS6" s="17">
        <v>0</v>
      </c>
      <c r="AT6" s="17">
        <v>0</v>
      </c>
      <c r="AU6" s="17">
        <v>0</v>
      </c>
      <c r="AV6" s="17">
        <v>0</v>
      </c>
      <c r="AW6" s="17">
        <v>0</v>
      </c>
      <c r="AX6" s="17">
        <v>0</v>
      </c>
      <c r="AY6" s="17">
        <v>0</v>
      </c>
      <c r="AZ6" s="17">
        <v>0</v>
      </c>
      <c r="BA6" s="17">
        <v>0</v>
      </c>
      <c r="BB6" s="17">
        <v>0</v>
      </c>
      <c r="BC6" s="17">
        <v>0</v>
      </c>
      <c r="BD6" s="17">
        <v>0</v>
      </c>
      <c r="BE6" s="17">
        <v>0</v>
      </c>
      <c r="BF6" s="17">
        <v>0</v>
      </c>
      <c r="BG6" s="17">
        <v>0</v>
      </c>
      <c r="BH6" s="17">
        <v>0</v>
      </c>
      <c r="BI6" s="17">
        <v>0</v>
      </c>
      <c r="BJ6" s="17">
        <v>0</v>
      </c>
      <c r="BK6" s="17">
        <v>0</v>
      </c>
      <c r="BL6" s="17">
        <v>0</v>
      </c>
      <c r="BM6" s="17">
        <v>0</v>
      </c>
      <c r="BN6" s="17">
        <v>0</v>
      </c>
      <c r="BO6" s="17">
        <v>0</v>
      </c>
      <c r="BP6" s="17">
        <v>0</v>
      </c>
      <c r="BQ6" s="17">
        <v>0</v>
      </c>
      <c r="BR6" s="17">
        <v>0</v>
      </c>
      <c r="BS6" s="17">
        <v>0</v>
      </c>
      <c r="BT6" s="17">
        <v>0</v>
      </c>
      <c r="BU6" s="17">
        <v>0</v>
      </c>
      <c r="BV6" s="17">
        <v>0</v>
      </c>
      <c r="BW6" s="17">
        <v>0</v>
      </c>
      <c r="BX6" s="17">
        <v>0</v>
      </c>
      <c r="BY6" s="17">
        <v>0</v>
      </c>
      <c r="BZ6" s="17">
        <v>0</v>
      </c>
      <c r="CA6" s="17">
        <v>0</v>
      </c>
      <c r="CB6" s="17">
        <v>0</v>
      </c>
      <c r="CC6" s="17">
        <v>0</v>
      </c>
      <c r="CD6" s="17">
        <v>0</v>
      </c>
      <c r="CE6" s="17">
        <v>0</v>
      </c>
      <c r="CF6" s="17">
        <v>0</v>
      </c>
      <c r="CG6" s="17">
        <v>0</v>
      </c>
      <c r="CH6" s="17">
        <v>0</v>
      </c>
      <c r="CI6" s="17">
        <v>0</v>
      </c>
      <c r="CJ6" s="17">
        <v>0</v>
      </c>
      <c r="CK6" s="17">
        <v>0</v>
      </c>
      <c r="CL6" s="17">
        <v>0</v>
      </c>
      <c r="CM6" s="17">
        <v>0</v>
      </c>
      <c r="CN6" s="17">
        <v>0</v>
      </c>
      <c r="CO6" s="17">
        <v>0</v>
      </c>
      <c r="CP6" s="17">
        <v>0</v>
      </c>
      <c r="CQ6" s="17">
        <v>0</v>
      </c>
      <c r="CR6" s="17">
        <v>0</v>
      </c>
      <c r="CS6" s="17">
        <v>0</v>
      </c>
      <c r="CT6" s="17">
        <v>0</v>
      </c>
      <c r="CU6" s="17">
        <v>0</v>
      </c>
      <c r="CV6" s="17">
        <v>0</v>
      </c>
      <c r="CW6" s="17">
        <v>0</v>
      </c>
      <c r="CX6" s="17">
        <v>0</v>
      </c>
      <c r="CY6" s="17">
        <v>0</v>
      </c>
      <c r="CZ6" s="17">
        <v>0</v>
      </c>
      <c r="DA6" s="17">
        <v>0</v>
      </c>
      <c r="DB6" s="17">
        <v>0</v>
      </c>
      <c r="DC6" s="17">
        <v>0</v>
      </c>
      <c r="DD6" s="17">
        <v>0</v>
      </c>
      <c r="DE6" s="17">
        <v>0</v>
      </c>
      <c r="DF6" s="17">
        <v>0</v>
      </c>
      <c r="DG6" s="17">
        <v>0</v>
      </c>
      <c r="DH6" s="17">
        <v>0</v>
      </c>
      <c r="DI6" s="17">
        <v>0</v>
      </c>
      <c r="DJ6" s="17">
        <v>0</v>
      </c>
      <c r="DK6" s="17">
        <v>0</v>
      </c>
      <c r="DL6" s="17">
        <v>0</v>
      </c>
      <c r="DM6" s="17">
        <v>0</v>
      </c>
      <c r="DN6" s="17">
        <v>0</v>
      </c>
      <c r="DO6" s="17">
        <v>0</v>
      </c>
      <c r="DP6" s="17">
        <v>0</v>
      </c>
      <c r="DQ6" s="17">
        <v>0</v>
      </c>
      <c r="DR6" s="17">
        <v>0</v>
      </c>
      <c r="DS6" s="17">
        <v>0</v>
      </c>
      <c r="DT6" s="17">
        <v>0</v>
      </c>
      <c r="DU6" s="17">
        <v>0</v>
      </c>
      <c r="DV6" s="17">
        <v>0</v>
      </c>
      <c r="DW6" s="17">
        <v>0</v>
      </c>
      <c r="DX6" s="17">
        <v>0</v>
      </c>
      <c r="DY6" s="17">
        <v>0</v>
      </c>
      <c r="DZ6" s="17">
        <v>0</v>
      </c>
      <c r="EA6" s="17">
        <v>0</v>
      </c>
      <c r="EB6" s="17">
        <v>0</v>
      </c>
      <c r="EC6" s="17">
        <v>0</v>
      </c>
      <c r="ED6" s="17">
        <v>0</v>
      </c>
      <c r="EE6" s="17">
        <v>0</v>
      </c>
      <c r="EF6" s="17">
        <v>0</v>
      </c>
      <c r="EG6" s="17">
        <v>0</v>
      </c>
      <c r="EH6" s="17">
        <v>0</v>
      </c>
      <c r="EI6" s="17">
        <v>0</v>
      </c>
      <c r="EJ6" s="17">
        <v>0</v>
      </c>
      <c r="EK6" s="17">
        <v>0</v>
      </c>
      <c r="EL6" s="17">
        <v>0</v>
      </c>
      <c r="EM6" s="17">
        <v>0</v>
      </c>
      <c r="EN6" s="17">
        <v>0</v>
      </c>
      <c r="EO6" s="17">
        <v>0</v>
      </c>
      <c r="EP6" s="17">
        <v>0</v>
      </c>
      <c r="EQ6" s="17">
        <v>0</v>
      </c>
      <c r="ER6" s="17">
        <v>0</v>
      </c>
      <c r="ES6" s="17">
        <v>0</v>
      </c>
      <c r="ET6" s="17">
        <v>0</v>
      </c>
      <c r="EU6" s="17">
        <v>0</v>
      </c>
      <c r="EV6" s="17">
        <v>0</v>
      </c>
      <c r="EW6" s="17">
        <v>0</v>
      </c>
      <c r="EX6" s="17">
        <v>0</v>
      </c>
      <c r="EY6" s="17">
        <v>0</v>
      </c>
      <c r="EZ6" s="17">
        <v>0</v>
      </c>
      <c r="FA6" s="17">
        <v>0</v>
      </c>
      <c r="FB6" s="17">
        <v>0</v>
      </c>
      <c r="FC6" s="17">
        <v>0</v>
      </c>
      <c r="FD6" s="17">
        <v>0</v>
      </c>
      <c r="FE6" s="17">
        <v>0</v>
      </c>
      <c r="FF6" s="17">
        <v>0</v>
      </c>
      <c r="FG6" s="17">
        <v>0</v>
      </c>
      <c r="FH6" s="17">
        <v>0</v>
      </c>
      <c r="FI6" s="17">
        <v>0</v>
      </c>
      <c r="FJ6" s="17">
        <v>0</v>
      </c>
      <c r="FK6" s="17">
        <v>0</v>
      </c>
      <c r="FL6" s="17">
        <v>0</v>
      </c>
      <c r="FM6" s="17">
        <v>0</v>
      </c>
      <c r="FN6" s="17">
        <v>0</v>
      </c>
      <c r="FO6" s="17">
        <v>0</v>
      </c>
      <c r="FP6" s="17">
        <v>0</v>
      </c>
      <c r="FQ6" s="17">
        <v>0</v>
      </c>
      <c r="FR6" s="17">
        <v>0</v>
      </c>
      <c r="FS6" s="17">
        <v>0</v>
      </c>
      <c r="FT6" s="17">
        <v>0</v>
      </c>
      <c r="FU6" s="17">
        <v>0</v>
      </c>
      <c r="FV6" s="17">
        <v>0</v>
      </c>
      <c r="FW6" s="17">
        <v>0</v>
      </c>
      <c r="FX6" s="17">
        <v>0</v>
      </c>
      <c r="FY6" s="17">
        <v>0</v>
      </c>
      <c r="FZ6" s="17">
        <v>0</v>
      </c>
      <c r="GA6" s="17">
        <v>0</v>
      </c>
      <c r="GB6" s="17">
        <v>0</v>
      </c>
      <c r="GC6" s="17">
        <v>0</v>
      </c>
      <c r="GD6" s="17">
        <v>0</v>
      </c>
      <c r="GE6" s="17">
        <v>0</v>
      </c>
      <c r="GF6" s="17">
        <v>0</v>
      </c>
      <c r="GG6" s="17">
        <v>0</v>
      </c>
      <c r="GH6" s="17">
        <v>0</v>
      </c>
      <c r="GI6" s="17">
        <v>0</v>
      </c>
      <c r="GJ6" s="17">
        <v>0</v>
      </c>
      <c r="GK6" s="17">
        <v>0</v>
      </c>
      <c r="GL6" s="17">
        <v>0</v>
      </c>
      <c r="GM6" s="17">
        <v>0</v>
      </c>
      <c r="GN6" s="17">
        <v>0</v>
      </c>
      <c r="GO6" s="17">
        <v>0</v>
      </c>
      <c r="GP6" s="17">
        <v>0</v>
      </c>
      <c r="GQ6" s="17">
        <v>0</v>
      </c>
      <c r="GR6" s="17">
        <v>0</v>
      </c>
      <c r="GS6" s="17">
        <v>0</v>
      </c>
      <c r="GT6" s="17">
        <v>0</v>
      </c>
      <c r="GU6" s="17">
        <v>0</v>
      </c>
      <c r="GV6" s="17">
        <v>0</v>
      </c>
      <c r="GW6" s="17">
        <v>0</v>
      </c>
      <c r="GX6" s="17">
        <v>0</v>
      </c>
      <c r="GY6" s="17">
        <v>0</v>
      </c>
      <c r="GZ6" s="17">
        <v>0</v>
      </c>
      <c r="HA6" s="17">
        <v>0</v>
      </c>
      <c r="HB6" s="17">
        <v>0</v>
      </c>
      <c r="HC6" s="17">
        <v>0</v>
      </c>
      <c r="HD6" s="17">
        <v>0</v>
      </c>
      <c r="HE6" s="17">
        <v>0</v>
      </c>
      <c r="HF6" s="17">
        <v>0</v>
      </c>
      <c r="HG6" s="17">
        <v>0</v>
      </c>
      <c r="HH6" s="17">
        <v>0</v>
      </c>
      <c r="HI6" s="17">
        <v>0</v>
      </c>
      <c r="HJ6" s="17">
        <v>0</v>
      </c>
      <c r="HK6" s="17">
        <v>0</v>
      </c>
      <c r="HL6" s="17">
        <v>0</v>
      </c>
      <c r="HM6" s="17">
        <v>0</v>
      </c>
      <c r="HN6" s="17">
        <v>0</v>
      </c>
      <c r="HO6" s="17">
        <v>0</v>
      </c>
      <c r="HP6" s="17">
        <v>0</v>
      </c>
      <c r="HQ6" s="17">
        <v>0</v>
      </c>
      <c r="HR6" s="17">
        <v>0</v>
      </c>
      <c r="HS6" s="17">
        <v>0</v>
      </c>
      <c r="HT6" s="17">
        <v>0</v>
      </c>
      <c r="HU6" s="17">
        <v>0</v>
      </c>
      <c r="HV6" s="17">
        <v>0</v>
      </c>
      <c r="HW6" s="17">
        <v>0</v>
      </c>
      <c r="HX6" s="17">
        <v>0</v>
      </c>
      <c r="HY6" s="17">
        <v>0</v>
      </c>
      <c r="HZ6" s="17">
        <v>0</v>
      </c>
      <c r="IA6" s="17">
        <v>0</v>
      </c>
      <c r="IB6" s="17">
        <v>0</v>
      </c>
      <c r="IC6" s="17">
        <v>0</v>
      </c>
      <c r="ID6" s="17">
        <v>0</v>
      </c>
      <c r="IE6" s="17">
        <v>0</v>
      </c>
      <c r="IF6" s="17">
        <v>0</v>
      </c>
      <c r="IG6" s="17">
        <v>0</v>
      </c>
      <c r="IH6" s="17">
        <v>0</v>
      </c>
      <c r="II6" s="17">
        <v>0</v>
      </c>
      <c r="IJ6" s="17">
        <v>0</v>
      </c>
      <c r="IK6" s="17">
        <v>0</v>
      </c>
      <c r="IL6" s="17">
        <v>0</v>
      </c>
      <c r="IM6" s="17">
        <v>0</v>
      </c>
      <c r="IN6" s="17">
        <v>0</v>
      </c>
      <c r="IO6" s="17">
        <v>0</v>
      </c>
      <c r="IP6" s="17">
        <v>0</v>
      </c>
      <c r="IQ6" s="17">
        <v>0</v>
      </c>
      <c r="IR6" s="17">
        <v>0</v>
      </c>
      <c r="IS6" s="17">
        <v>0</v>
      </c>
      <c r="IT6" s="17">
        <v>0</v>
      </c>
      <c r="IU6" s="17">
        <v>0</v>
      </c>
      <c r="IV6" s="17">
        <v>0</v>
      </c>
      <c r="IW6" s="17">
        <v>0</v>
      </c>
      <c r="IX6" s="17">
        <v>0</v>
      </c>
      <c r="IY6" s="17">
        <v>0</v>
      </c>
      <c r="IZ6" s="17">
        <v>0</v>
      </c>
      <c r="JA6" s="17">
        <v>0</v>
      </c>
      <c r="JB6" s="17">
        <v>0</v>
      </c>
      <c r="JC6" s="17">
        <v>0</v>
      </c>
      <c r="JD6" s="17">
        <v>0</v>
      </c>
      <c r="JE6" s="17">
        <v>0</v>
      </c>
      <c r="JF6" s="17">
        <v>0</v>
      </c>
      <c r="JG6" s="17">
        <v>0</v>
      </c>
      <c r="JH6" s="17">
        <v>0</v>
      </c>
      <c r="JI6" s="17">
        <v>0</v>
      </c>
      <c r="JJ6" s="17">
        <v>0</v>
      </c>
      <c r="JK6" s="17">
        <v>0</v>
      </c>
      <c r="JL6" s="17">
        <v>0</v>
      </c>
      <c r="JM6" s="17">
        <v>0</v>
      </c>
      <c r="JN6" s="17">
        <v>0</v>
      </c>
      <c r="JO6" s="17">
        <v>0</v>
      </c>
      <c r="JP6" s="17">
        <v>0</v>
      </c>
      <c r="JQ6" s="17">
        <v>0</v>
      </c>
      <c r="JR6" s="17">
        <v>0</v>
      </c>
      <c r="JS6" s="17">
        <v>0</v>
      </c>
      <c r="JT6" s="17">
        <v>0</v>
      </c>
      <c r="JU6" s="17">
        <v>0</v>
      </c>
      <c r="JV6" s="17">
        <v>0</v>
      </c>
      <c r="JW6" s="17">
        <v>0</v>
      </c>
      <c r="JX6" s="17">
        <v>0</v>
      </c>
      <c r="JY6" s="17">
        <v>0</v>
      </c>
    </row>
    <row r="7" spans="1:285" x14ac:dyDescent="0.15">
      <c r="A7" s="17" t="s">
        <v>764</v>
      </c>
      <c r="B7" s="17" t="s">
        <v>765</v>
      </c>
      <c r="C7" s="17">
        <v>0</v>
      </c>
      <c r="D7" s="17">
        <v>0</v>
      </c>
      <c r="E7" s="17">
        <v>0</v>
      </c>
      <c r="F7" s="17">
        <v>0</v>
      </c>
      <c r="G7" s="17">
        <v>0</v>
      </c>
      <c r="H7" s="17">
        <v>0</v>
      </c>
      <c r="I7" s="17">
        <v>10.38</v>
      </c>
      <c r="J7" s="17">
        <v>10.38</v>
      </c>
      <c r="K7" s="17">
        <v>10.38</v>
      </c>
      <c r="L7" s="17">
        <v>10.38</v>
      </c>
      <c r="M7" s="17">
        <v>10.38</v>
      </c>
      <c r="N7" s="17">
        <v>10.4</v>
      </c>
      <c r="O7" s="17">
        <v>10.37</v>
      </c>
      <c r="P7" s="17">
        <v>10.35</v>
      </c>
      <c r="Q7" s="17">
        <v>10.32</v>
      </c>
      <c r="R7" s="17">
        <v>10.34</v>
      </c>
      <c r="S7" s="17">
        <v>10.36</v>
      </c>
      <c r="T7" s="17">
        <v>10.34</v>
      </c>
      <c r="U7" s="17">
        <v>10.36</v>
      </c>
      <c r="V7" s="17">
        <v>10.38</v>
      </c>
      <c r="W7" s="17">
        <v>10.31</v>
      </c>
      <c r="X7" s="17">
        <v>10.34</v>
      </c>
      <c r="Y7" s="17">
        <v>10.34</v>
      </c>
      <c r="Z7" s="17">
        <v>10.31</v>
      </c>
      <c r="AA7" s="17">
        <v>10.31</v>
      </c>
      <c r="AB7" s="17">
        <v>0</v>
      </c>
      <c r="AC7" s="17">
        <v>0</v>
      </c>
      <c r="AD7" s="17">
        <v>0</v>
      </c>
      <c r="AE7" s="17">
        <v>0</v>
      </c>
      <c r="AF7" s="17">
        <v>0</v>
      </c>
      <c r="AG7" s="17">
        <v>0</v>
      </c>
      <c r="AH7" s="17">
        <v>0</v>
      </c>
      <c r="AI7" s="17">
        <v>0</v>
      </c>
      <c r="AJ7" s="17">
        <v>0</v>
      </c>
      <c r="AK7" s="17">
        <v>0</v>
      </c>
      <c r="AL7" s="17">
        <v>0</v>
      </c>
      <c r="AM7" s="17">
        <v>0</v>
      </c>
      <c r="AN7" s="17">
        <v>0</v>
      </c>
      <c r="AO7" s="17">
        <v>0</v>
      </c>
      <c r="AP7" s="17">
        <v>0</v>
      </c>
      <c r="AQ7" s="17">
        <v>0</v>
      </c>
      <c r="AR7" s="17">
        <v>0</v>
      </c>
      <c r="AS7" s="17">
        <v>0</v>
      </c>
      <c r="AT7" s="17">
        <v>0</v>
      </c>
      <c r="AU7" s="17">
        <v>0</v>
      </c>
      <c r="AV7" s="17">
        <v>0</v>
      </c>
      <c r="AW7" s="17">
        <v>0</v>
      </c>
      <c r="AX7" s="17">
        <v>0</v>
      </c>
      <c r="AY7" s="17">
        <v>0</v>
      </c>
      <c r="AZ7" s="17">
        <v>0</v>
      </c>
      <c r="BA7" s="17">
        <v>0</v>
      </c>
      <c r="BB7" s="17">
        <v>0</v>
      </c>
      <c r="BC7" s="17">
        <v>0</v>
      </c>
      <c r="BD7" s="17">
        <v>0</v>
      </c>
      <c r="BE7" s="17">
        <v>0</v>
      </c>
      <c r="BF7" s="17">
        <v>0</v>
      </c>
      <c r="BG7" s="17">
        <v>0</v>
      </c>
      <c r="BH7" s="17">
        <v>0</v>
      </c>
      <c r="BI7" s="17">
        <v>0</v>
      </c>
      <c r="BJ7" s="17">
        <v>0</v>
      </c>
      <c r="BK7" s="17">
        <v>0</v>
      </c>
      <c r="BL7" s="17">
        <v>0</v>
      </c>
      <c r="BM7" s="17">
        <v>0</v>
      </c>
      <c r="BN7" s="17">
        <v>0</v>
      </c>
      <c r="BO7" s="17">
        <v>0</v>
      </c>
      <c r="BP7" s="17">
        <v>0</v>
      </c>
      <c r="BQ7" s="17">
        <v>0</v>
      </c>
      <c r="BR7" s="17">
        <v>0</v>
      </c>
      <c r="BS7" s="17">
        <v>0</v>
      </c>
      <c r="BT7" s="17">
        <v>0</v>
      </c>
      <c r="BU7" s="17">
        <v>0</v>
      </c>
      <c r="BV7" s="17">
        <v>0</v>
      </c>
      <c r="BW7" s="17">
        <v>0</v>
      </c>
      <c r="BX7" s="17">
        <v>0</v>
      </c>
      <c r="BY7" s="17">
        <v>0</v>
      </c>
      <c r="BZ7" s="17">
        <v>0</v>
      </c>
      <c r="CA7" s="17">
        <v>0</v>
      </c>
      <c r="CB7" s="17">
        <v>0</v>
      </c>
      <c r="CC7" s="17">
        <v>0</v>
      </c>
      <c r="CD7" s="17">
        <v>0</v>
      </c>
      <c r="CE7" s="17">
        <v>0</v>
      </c>
      <c r="CF7" s="17">
        <v>0</v>
      </c>
      <c r="CG7" s="17">
        <v>0</v>
      </c>
      <c r="CH7" s="17">
        <v>0</v>
      </c>
      <c r="CI7" s="17">
        <v>0</v>
      </c>
      <c r="CJ7" s="17">
        <v>0</v>
      </c>
      <c r="CK7" s="17">
        <v>0</v>
      </c>
      <c r="CL7" s="17">
        <v>0</v>
      </c>
      <c r="CM7" s="17">
        <v>0</v>
      </c>
      <c r="CN7" s="17">
        <v>0</v>
      </c>
      <c r="CO7" s="17">
        <v>0</v>
      </c>
      <c r="CP7" s="17">
        <v>0</v>
      </c>
      <c r="CQ7" s="17">
        <v>0</v>
      </c>
      <c r="CR7" s="17">
        <v>0</v>
      </c>
      <c r="CS7" s="17">
        <v>0</v>
      </c>
      <c r="CT7" s="17">
        <v>0</v>
      </c>
      <c r="CU7" s="17">
        <v>0</v>
      </c>
      <c r="CV7" s="17">
        <v>0</v>
      </c>
      <c r="CW7" s="17">
        <v>0</v>
      </c>
      <c r="CX7" s="17">
        <v>0</v>
      </c>
      <c r="CY7" s="17">
        <v>0</v>
      </c>
      <c r="CZ7" s="17">
        <v>0</v>
      </c>
      <c r="DA7" s="17">
        <v>0</v>
      </c>
      <c r="DB7" s="17">
        <v>0</v>
      </c>
      <c r="DC7" s="17">
        <v>0</v>
      </c>
      <c r="DD7" s="17">
        <v>0</v>
      </c>
      <c r="DE7" s="17">
        <v>0</v>
      </c>
      <c r="DF7" s="17">
        <v>0</v>
      </c>
      <c r="DG7" s="17">
        <v>0</v>
      </c>
      <c r="DH7" s="17">
        <v>0</v>
      </c>
      <c r="DI7" s="17">
        <v>0</v>
      </c>
      <c r="DJ7" s="17">
        <v>0</v>
      </c>
      <c r="DK7" s="17">
        <v>0</v>
      </c>
      <c r="DL7" s="17">
        <v>0</v>
      </c>
      <c r="DM7" s="17">
        <v>0</v>
      </c>
      <c r="DN7" s="17">
        <v>0</v>
      </c>
      <c r="DO7" s="17">
        <v>0</v>
      </c>
      <c r="DP7" s="17">
        <v>0</v>
      </c>
      <c r="DQ7" s="17">
        <v>0</v>
      </c>
      <c r="DR7" s="17">
        <v>0</v>
      </c>
      <c r="DS7" s="17">
        <v>0</v>
      </c>
      <c r="DT7" s="17">
        <v>0</v>
      </c>
      <c r="DU7" s="17">
        <v>0</v>
      </c>
      <c r="DV7" s="17">
        <v>0</v>
      </c>
      <c r="DW7" s="17">
        <v>0</v>
      </c>
      <c r="DX7" s="17">
        <v>0</v>
      </c>
      <c r="DY7" s="17">
        <v>0</v>
      </c>
      <c r="DZ7" s="17">
        <v>0</v>
      </c>
      <c r="EA7" s="17">
        <v>0</v>
      </c>
      <c r="EB7" s="17">
        <v>0</v>
      </c>
      <c r="EC7" s="17">
        <v>0</v>
      </c>
      <c r="ED7" s="17">
        <v>0</v>
      </c>
      <c r="EE7" s="17">
        <v>0</v>
      </c>
      <c r="EF7" s="17">
        <v>0</v>
      </c>
      <c r="EG7" s="17">
        <v>0</v>
      </c>
      <c r="EH7" s="17">
        <v>0</v>
      </c>
      <c r="EI7" s="17">
        <v>0</v>
      </c>
      <c r="EJ7" s="17">
        <v>0</v>
      </c>
      <c r="EK7" s="17">
        <v>0</v>
      </c>
      <c r="EL7" s="17">
        <v>0</v>
      </c>
      <c r="EM7" s="17">
        <v>0</v>
      </c>
      <c r="EN7" s="17">
        <v>0</v>
      </c>
      <c r="EO7" s="17">
        <v>0</v>
      </c>
      <c r="EP7" s="17">
        <v>0</v>
      </c>
      <c r="EQ7" s="17">
        <v>0</v>
      </c>
      <c r="ER7" s="17">
        <v>0</v>
      </c>
      <c r="ES7" s="17">
        <v>0</v>
      </c>
      <c r="ET7" s="17">
        <v>0</v>
      </c>
      <c r="EU7" s="17">
        <v>0</v>
      </c>
      <c r="EV7" s="17">
        <v>0</v>
      </c>
      <c r="EW7" s="17">
        <v>0</v>
      </c>
      <c r="EX7" s="17">
        <v>0</v>
      </c>
      <c r="EY7" s="17">
        <v>0</v>
      </c>
      <c r="EZ7" s="17">
        <v>0</v>
      </c>
      <c r="FA7" s="17">
        <v>0</v>
      </c>
      <c r="FB7" s="17">
        <v>0</v>
      </c>
      <c r="FC7" s="17">
        <v>0</v>
      </c>
      <c r="FD7" s="17">
        <v>0</v>
      </c>
      <c r="FE7" s="17">
        <v>0</v>
      </c>
      <c r="FF7" s="17">
        <v>0</v>
      </c>
      <c r="FG7" s="17">
        <v>0</v>
      </c>
      <c r="FH7" s="17">
        <v>0</v>
      </c>
      <c r="FI7" s="17">
        <v>0</v>
      </c>
      <c r="FJ7" s="17">
        <v>0</v>
      </c>
      <c r="FK7" s="17">
        <v>0</v>
      </c>
      <c r="FL7" s="17">
        <v>0</v>
      </c>
      <c r="FM7" s="17">
        <v>0</v>
      </c>
      <c r="FN7" s="17">
        <v>0</v>
      </c>
      <c r="FO7" s="17">
        <v>0</v>
      </c>
      <c r="FP7" s="17">
        <v>0</v>
      </c>
      <c r="FQ7" s="17">
        <v>0</v>
      </c>
      <c r="FR7" s="17">
        <v>0</v>
      </c>
      <c r="FS7" s="17">
        <v>0</v>
      </c>
      <c r="FT7" s="17">
        <v>0</v>
      </c>
      <c r="FU7" s="17">
        <v>0</v>
      </c>
      <c r="FV7" s="17">
        <v>0</v>
      </c>
      <c r="FW7" s="17">
        <v>0</v>
      </c>
      <c r="FX7" s="17">
        <v>0</v>
      </c>
      <c r="FY7" s="17">
        <v>0</v>
      </c>
      <c r="FZ7" s="17">
        <v>0</v>
      </c>
      <c r="GA7" s="17">
        <v>0</v>
      </c>
      <c r="GB7" s="17">
        <v>0</v>
      </c>
      <c r="GC7" s="17">
        <v>0</v>
      </c>
      <c r="GD7" s="17">
        <v>0</v>
      </c>
      <c r="GE7" s="17">
        <v>0</v>
      </c>
      <c r="GF7" s="17">
        <v>0</v>
      </c>
      <c r="GG7" s="17">
        <v>0</v>
      </c>
      <c r="GH7" s="17">
        <v>0</v>
      </c>
      <c r="GI7" s="17">
        <v>0</v>
      </c>
      <c r="GJ7" s="17">
        <v>0</v>
      </c>
      <c r="GK7" s="17">
        <v>0</v>
      </c>
      <c r="GL7" s="17">
        <v>0</v>
      </c>
      <c r="GM7" s="17">
        <v>0</v>
      </c>
      <c r="GN7" s="17">
        <v>0</v>
      </c>
      <c r="GO7" s="17">
        <v>0</v>
      </c>
      <c r="GP7" s="17">
        <v>0</v>
      </c>
      <c r="GQ7" s="17">
        <v>0</v>
      </c>
      <c r="GR7" s="17">
        <v>0</v>
      </c>
      <c r="GS7" s="17">
        <v>0</v>
      </c>
      <c r="GT7" s="17">
        <v>0</v>
      </c>
      <c r="GU7" s="17">
        <v>0</v>
      </c>
      <c r="GV7" s="17">
        <v>0</v>
      </c>
      <c r="GW7" s="17">
        <v>0</v>
      </c>
      <c r="GX7" s="17">
        <v>0</v>
      </c>
      <c r="GY7" s="17">
        <v>0</v>
      </c>
      <c r="GZ7" s="17">
        <v>0</v>
      </c>
      <c r="HA7" s="17">
        <v>0</v>
      </c>
      <c r="HB7" s="17">
        <v>0</v>
      </c>
      <c r="HC7" s="17">
        <v>0</v>
      </c>
      <c r="HD7" s="17">
        <v>0</v>
      </c>
      <c r="HE7" s="17">
        <v>0</v>
      </c>
      <c r="HF7" s="17">
        <v>0</v>
      </c>
      <c r="HG7" s="17">
        <v>0</v>
      </c>
      <c r="HH7" s="17">
        <v>0</v>
      </c>
      <c r="HI7" s="17">
        <v>0</v>
      </c>
      <c r="HJ7" s="17">
        <v>0</v>
      </c>
      <c r="HK7" s="17">
        <v>0</v>
      </c>
      <c r="HL7" s="17">
        <v>0</v>
      </c>
      <c r="HM7" s="17">
        <v>0</v>
      </c>
      <c r="HN7" s="17">
        <v>0</v>
      </c>
      <c r="HO7" s="17">
        <v>0</v>
      </c>
      <c r="HP7" s="17">
        <v>0</v>
      </c>
      <c r="HQ7" s="17">
        <v>0</v>
      </c>
      <c r="HR7" s="17">
        <v>0</v>
      </c>
      <c r="HS7" s="17">
        <v>0</v>
      </c>
      <c r="HT7" s="17">
        <v>0</v>
      </c>
      <c r="HU7" s="17">
        <v>0</v>
      </c>
      <c r="HV7" s="17">
        <v>0</v>
      </c>
      <c r="HW7" s="17">
        <v>0</v>
      </c>
      <c r="HX7" s="17">
        <v>0</v>
      </c>
      <c r="HY7" s="17">
        <v>0</v>
      </c>
      <c r="HZ7" s="17">
        <v>0</v>
      </c>
      <c r="IA7" s="17">
        <v>0</v>
      </c>
      <c r="IB7" s="17">
        <v>0</v>
      </c>
      <c r="IC7" s="17">
        <v>0</v>
      </c>
      <c r="ID7" s="17">
        <v>0</v>
      </c>
      <c r="IE7" s="17">
        <v>0</v>
      </c>
      <c r="IF7" s="17">
        <v>0</v>
      </c>
      <c r="IG7" s="17">
        <v>0</v>
      </c>
      <c r="IH7" s="17">
        <v>0</v>
      </c>
      <c r="II7" s="17">
        <v>0</v>
      </c>
      <c r="IJ7" s="17">
        <v>0</v>
      </c>
      <c r="IK7" s="17">
        <v>0</v>
      </c>
      <c r="IL7" s="17">
        <v>0</v>
      </c>
      <c r="IM7" s="17">
        <v>0</v>
      </c>
      <c r="IN7" s="17">
        <v>0</v>
      </c>
      <c r="IO7" s="17">
        <v>0</v>
      </c>
      <c r="IP7" s="17">
        <v>0</v>
      </c>
      <c r="IQ7" s="17">
        <v>0</v>
      </c>
      <c r="IR7" s="17">
        <v>0</v>
      </c>
      <c r="IS7" s="17">
        <v>0</v>
      </c>
      <c r="IT7" s="17">
        <v>0</v>
      </c>
      <c r="IU7" s="17">
        <v>0</v>
      </c>
      <c r="IV7" s="17">
        <v>0</v>
      </c>
      <c r="IW7" s="17">
        <v>0</v>
      </c>
      <c r="IX7" s="17">
        <v>0</v>
      </c>
      <c r="IY7" s="17">
        <v>0</v>
      </c>
      <c r="IZ7" s="17">
        <v>0</v>
      </c>
      <c r="JA7" s="17">
        <v>0</v>
      </c>
      <c r="JB7" s="17">
        <v>0</v>
      </c>
      <c r="JC7" s="17">
        <v>0</v>
      </c>
      <c r="JD7" s="17">
        <v>0</v>
      </c>
      <c r="JE7" s="17">
        <v>0</v>
      </c>
      <c r="JF7" s="17">
        <v>0</v>
      </c>
      <c r="JG7" s="17">
        <v>0</v>
      </c>
      <c r="JH7" s="17">
        <v>0</v>
      </c>
      <c r="JI7" s="17">
        <v>0</v>
      </c>
      <c r="JJ7" s="17">
        <v>0</v>
      </c>
      <c r="JK7" s="17">
        <v>0</v>
      </c>
      <c r="JL7" s="17">
        <v>0</v>
      </c>
      <c r="JM7" s="17">
        <v>0</v>
      </c>
      <c r="JN7" s="17">
        <v>0</v>
      </c>
      <c r="JO7" s="17">
        <v>0</v>
      </c>
      <c r="JP7" s="17">
        <v>0</v>
      </c>
      <c r="JQ7" s="17">
        <v>0</v>
      </c>
      <c r="JR7" s="17">
        <v>0</v>
      </c>
      <c r="JS7" s="17">
        <v>0</v>
      </c>
      <c r="JT7" s="17">
        <v>0</v>
      </c>
      <c r="JU7" s="17">
        <v>0</v>
      </c>
      <c r="JV7" s="17">
        <v>0</v>
      </c>
      <c r="JW7" s="17">
        <v>0</v>
      </c>
      <c r="JX7" s="17">
        <v>0</v>
      </c>
      <c r="JY7" s="17">
        <v>0</v>
      </c>
    </row>
    <row r="8" spans="1:285" x14ac:dyDescent="0.15">
      <c r="A8" s="17" t="s">
        <v>970</v>
      </c>
      <c r="B8" s="17" t="s">
        <v>971</v>
      </c>
      <c r="C8" s="17">
        <v>0</v>
      </c>
      <c r="D8" s="17">
        <v>0</v>
      </c>
      <c r="E8" s="17">
        <v>0</v>
      </c>
      <c r="F8" s="17">
        <v>0</v>
      </c>
      <c r="G8" s="17">
        <v>0</v>
      </c>
      <c r="H8" s="17">
        <v>0</v>
      </c>
      <c r="I8" s="17">
        <v>19.510000000000002</v>
      </c>
      <c r="J8" s="17">
        <v>19.510000000000002</v>
      </c>
      <c r="K8" s="17">
        <v>19.510000000000002</v>
      </c>
      <c r="L8" s="17">
        <v>19.510000000000002</v>
      </c>
      <c r="M8" s="17">
        <v>19.510000000000002</v>
      </c>
      <c r="N8" s="17">
        <v>19.559999999999999</v>
      </c>
      <c r="O8" s="17">
        <v>19.510000000000002</v>
      </c>
      <c r="P8" s="17">
        <v>19.399999999999999</v>
      </c>
      <c r="Q8" s="17">
        <v>19.45</v>
      </c>
      <c r="R8" s="17">
        <v>19.47</v>
      </c>
      <c r="S8" s="17">
        <v>19.47</v>
      </c>
      <c r="T8" s="17">
        <v>19.48</v>
      </c>
      <c r="U8" s="17">
        <v>19.52</v>
      </c>
      <c r="V8" s="17">
        <v>19.52</v>
      </c>
      <c r="W8" s="17">
        <v>19.5</v>
      </c>
      <c r="X8" s="17">
        <v>19.5</v>
      </c>
      <c r="Y8" s="17">
        <v>19.52</v>
      </c>
      <c r="Z8" s="17">
        <v>19.52</v>
      </c>
      <c r="AA8" s="17">
        <v>19.52</v>
      </c>
      <c r="AB8" s="17">
        <v>0</v>
      </c>
      <c r="AC8" s="17">
        <v>0</v>
      </c>
      <c r="AD8" s="17">
        <v>0</v>
      </c>
      <c r="AE8" s="17">
        <v>0</v>
      </c>
      <c r="AF8" s="17">
        <v>0</v>
      </c>
      <c r="AG8" s="17">
        <v>0</v>
      </c>
      <c r="AH8" s="17">
        <v>0</v>
      </c>
      <c r="AI8" s="17">
        <v>0</v>
      </c>
      <c r="AJ8" s="17">
        <v>0</v>
      </c>
      <c r="AK8" s="17">
        <v>0</v>
      </c>
      <c r="AL8" s="17">
        <v>0</v>
      </c>
      <c r="AM8" s="17">
        <v>0</v>
      </c>
      <c r="AN8" s="17">
        <v>0</v>
      </c>
      <c r="AO8" s="17">
        <v>0</v>
      </c>
      <c r="AP8" s="17">
        <v>0</v>
      </c>
      <c r="AQ8" s="17">
        <v>0</v>
      </c>
      <c r="AR8" s="17">
        <v>0</v>
      </c>
      <c r="AS8" s="17">
        <v>0</v>
      </c>
      <c r="AT8" s="17">
        <v>0</v>
      </c>
      <c r="AU8" s="17">
        <v>0</v>
      </c>
      <c r="AV8" s="17">
        <v>0</v>
      </c>
      <c r="AW8" s="17">
        <v>0</v>
      </c>
      <c r="AX8" s="17">
        <v>0</v>
      </c>
      <c r="AY8" s="17">
        <v>0</v>
      </c>
      <c r="AZ8" s="17">
        <v>0</v>
      </c>
      <c r="BA8" s="17">
        <v>0</v>
      </c>
      <c r="BB8" s="17">
        <v>0</v>
      </c>
      <c r="BC8" s="17">
        <v>0</v>
      </c>
      <c r="BD8" s="17">
        <v>0</v>
      </c>
      <c r="BE8" s="17">
        <v>0</v>
      </c>
      <c r="BF8" s="17">
        <v>0</v>
      </c>
      <c r="BG8" s="17">
        <v>0</v>
      </c>
      <c r="BH8" s="17">
        <v>0</v>
      </c>
      <c r="BI8" s="17">
        <v>0</v>
      </c>
      <c r="BJ8" s="17">
        <v>0</v>
      </c>
      <c r="BK8" s="17">
        <v>0</v>
      </c>
      <c r="BL8" s="17">
        <v>0</v>
      </c>
      <c r="BM8" s="17">
        <v>0</v>
      </c>
      <c r="BN8" s="17">
        <v>0</v>
      </c>
      <c r="BO8" s="17">
        <v>0</v>
      </c>
      <c r="BP8" s="17">
        <v>0</v>
      </c>
      <c r="BQ8" s="17">
        <v>0</v>
      </c>
      <c r="BR8" s="17">
        <v>0</v>
      </c>
      <c r="BS8" s="17">
        <v>0</v>
      </c>
      <c r="BT8" s="17">
        <v>0</v>
      </c>
      <c r="BU8" s="17">
        <v>0</v>
      </c>
      <c r="BV8" s="17">
        <v>0</v>
      </c>
      <c r="BW8" s="17">
        <v>0</v>
      </c>
      <c r="BX8" s="17">
        <v>0</v>
      </c>
      <c r="BY8" s="17">
        <v>0</v>
      </c>
      <c r="BZ8" s="17">
        <v>0</v>
      </c>
      <c r="CA8" s="17">
        <v>0</v>
      </c>
      <c r="CB8" s="17">
        <v>0</v>
      </c>
      <c r="CC8" s="17">
        <v>0</v>
      </c>
      <c r="CD8" s="17">
        <v>0</v>
      </c>
      <c r="CE8" s="17">
        <v>0</v>
      </c>
      <c r="CF8" s="17">
        <v>0</v>
      </c>
      <c r="CG8" s="17">
        <v>0</v>
      </c>
      <c r="CH8" s="17">
        <v>0</v>
      </c>
      <c r="CI8" s="17">
        <v>0</v>
      </c>
      <c r="CJ8" s="17">
        <v>0</v>
      </c>
      <c r="CK8" s="17">
        <v>0</v>
      </c>
      <c r="CL8" s="17">
        <v>0</v>
      </c>
      <c r="CM8" s="17">
        <v>0</v>
      </c>
      <c r="CN8" s="17">
        <v>0</v>
      </c>
      <c r="CO8" s="17">
        <v>0</v>
      </c>
      <c r="CP8" s="17">
        <v>0</v>
      </c>
      <c r="CQ8" s="17">
        <v>0</v>
      </c>
      <c r="CR8" s="17">
        <v>0</v>
      </c>
      <c r="CS8" s="17">
        <v>0</v>
      </c>
      <c r="CT8" s="17">
        <v>0</v>
      </c>
      <c r="CU8" s="17">
        <v>0</v>
      </c>
      <c r="CV8" s="17">
        <v>0</v>
      </c>
      <c r="CW8" s="17">
        <v>0</v>
      </c>
      <c r="CX8" s="17">
        <v>0</v>
      </c>
      <c r="CY8" s="17">
        <v>0</v>
      </c>
      <c r="CZ8" s="17">
        <v>0</v>
      </c>
      <c r="DA8" s="17">
        <v>0</v>
      </c>
      <c r="DB8" s="17">
        <v>0</v>
      </c>
      <c r="DC8" s="17">
        <v>0</v>
      </c>
      <c r="DD8" s="17">
        <v>0</v>
      </c>
      <c r="DE8" s="17">
        <v>0</v>
      </c>
      <c r="DF8" s="17">
        <v>0</v>
      </c>
      <c r="DG8" s="17">
        <v>0</v>
      </c>
      <c r="DH8" s="17">
        <v>0</v>
      </c>
      <c r="DI8" s="17">
        <v>0</v>
      </c>
      <c r="DJ8" s="17">
        <v>0</v>
      </c>
      <c r="DK8" s="17">
        <v>0</v>
      </c>
      <c r="DL8" s="17">
        <v>0</v>
      </c>
      <c r="DM8" s="17">
        <v>0</v>
      </c>
      <c r="DN8" s="17">
        <v>0</v>
      </c>
      <c r="DO8" s="17">
        <v>0</v>
      </c>
      <c r="DP8" s="17">
        <v>0</v>
      </c>
      <c r="DQ8" s="17">
        <v>0</v>
      </c>
      <c r="DR8" s="17">
        <v>0</v>
      </c>
      <c r="DS8" s="17">
        <v>0</v>
      </c>
      <c r="DT8" s="17">
        <v>0</v>
      </c>
      <c r="DU8" s="17">
        <v>0</v>
      </c>
      <c r="DV8" s="17">
        <v>0</v>
      </c>
      <c r="DW8" s="17">
        <v>0</v>
      </c>
      <c r="DX8" s="17">
        <v>0</v>
      </c>
      <c r="DY8" s="17">
        <v>0</v>
      </c>
      <c r="DZ8" s="17">
        <v>0</v>
      </c>
      <c r="EA8" s="17">
        <v>0</v>
      </c>
      <c r="EB8" s="17">
        <v>0</v>
      </c>
      <c r="EC8" s="17">
        <v>0</v>
      </c>
      <c r="ED8" s="17">
        <v>0</v>
      </c>
      <c r="EE8" s="17">
        <v>0</v>
      </c>
      <c r="EF8" s="17">
        <v>0</v>
      </c>
      <c r="EG8" s="17">
        <v>0</v>
      </c>
      <c r="EH8" s="17">
        <v>0</v>
      </c>
      <c r="EI8" s="17">
        <v>0</v>
      </c>
      <c r="EJ8" s="17">
        <v>0</v>
      </c>
      <c r="EK8" s="17">
        <v>0</v>
      </c>
      <c r="EL8" s="17">
        <v>0</v>
      </c>
      <c r="EM8" s="17">
        <v>0</v>
      </c>
      <c r="EN8" s="17">
        <v>0</v>
      </c>
      <c r="EO8" s="17">
        <v>0</v>
      </c>
      <c r="EP8" s="17">
        <v>0</v>
      </c>
      <c r="EQ8" s="17">
        <v>0</v>
      </c>
      <c r="ER8" s="17">
        <v>0</v>
      </c>
      <c r="ES8" s="17">
        <v>0</v>
      </c>
      <c r="ET8" s="17">
        <v>0</v>
      </c>
      <c r="EU8" s="17">
        <v>0</v>
      </c>
      <c r="EV8" s="17">
        <v>0</v>
      </c>
      <c r="EW8" s="17">
        <v>0</v>
      </c>
      <c r="EX8" s="17">
        <v>0</v>
      </c>
      <c r="EY8" s="17">
        <v>0</v>
      </c>
      <c r="EZ8" s="17">
        <v>0</v>
      </c>
      <c r="FA8" s="17">
        <v>0</v>
      </c>
      <c r="FB8" s="17">
        <v>0</v>
      </c>
      <c r="FC8" s="17">
        <v>0</v>
      </c>
      <c r="FD8" s="17">
        <v>0</v>
      </c>
      <c r="FE8" s="17">
        <v>0</v>
      </c>
      <c r="FF8" s="17">
        <v>0</v>
      </c>
      <c r="FG8" s="17">
        <v>0</v>
      </c>
      <c r="FH8" s="17">
        <v>0</v>
      </c>
      <c r="FI8" s="17">
        <v>0</v>
      </c>
      <c r="FJ8" s="17">
        <v>0</v>
      </c>
      <c r="FK8" s="17">
        <v>0</v>
      </c>
      <c r="FL8" s="17">
        <v>0</v>
      </c>
      <c r="FM8" s="17">
        <v>0</v>
      </c>
      <c r="FN8" s="17">
        <v>0</v>
      </c>
      <c r="FO8" s="17">
        <v>0</v>
      </c>
      <c r="FP8" s="17">
        <v>0</v>
      </c>
      <c r="FQ8" s="17">
        <v>0</v>
      </c>
      <c r="FR8" s="17">
        <v>0</v>
      </c>
      <c r="FS8" s="17">
        <v>0</v>
      </c>
      <c r="FT8" s="17">
        <v>0</v>
      </c>
      <c r="FU8" s="17">
        <v>0</v>
      </c>
      <c r="FV8" s="17">
        <v>0</v>
      </c>
      <c r="FW8" s="17">
        <v>0</v>
      </c>
      <c r="FX8" s="17">
        <v>0</v>
      </c>
      <c r="FY8" s="17">
        <v>0</v>
      </c>
      <c r="FZ8" s="17">
        <v>0</v>
      </c>
      <c r="GA8" s="17">
        <v>0</v>
      </c>
      <c r="GB8" s="17">
        <v>0</v>
      </c>
      <c r="GC8" s="17">
        <v>0</v>
      </c>
      <c r="GD8" s="17">
        <v>0</v>
      </c>
      <c r="GE8" s="17">
        <v>0</v>
      </c>
      <c r="GF8" s="17">
        <v>0</v>
      </c>
      <c r="GG8" s="17">
        <v>0</v>
      </c>
      <c r="GH8" s="17">
        <v>0</v>
      </c>
      <c r="GI8" s="17">
        <v>0</v>
      </c>
      <c r="GJ8" s="17">
        <v>0</v>
      </c>
      <c r="GK8" s="17">
        <v>0</v>
      </c>
      <c r="GL8" s="17">
        <v>0</v>
      </c>
      <c r="GM8" s="17">
        <v>0</v>
      </c>
      <c r="GN8" s="17">
        <v>0</v>
      </c>
      <c r="GO8" s="17">
        <v>0</v>
      </c>
      <c r="GP8" s="17">
        <v>0</v>
      </c>
      <c r="GQ8" s="17">
        <v>0</v>
      </c>
      <c r="GR8" s="17">
        <v>0</v>
      </c>
      <c r="GS8" s="17">
        <v>0</v>
      </c>
      <c r="GT8" s="17">
        <v>0</v>
      </c>
      <c r="GU8" s="17">
        <v>0</v>
      </c>
      <c r="GV8" s="17">
        <v>0</v>
      </c>
      <c r="GW8" s="17">
        <v>0</v>
      </c>
      <c r="GX8" s="17">
        <v>0</v>
      </c>
      <c r="GY8" s="17">
        <v>0</v>
      </c>
      <c r="GZ8" s="17">
        <v>0</v>
      </c>
      <c r="HA8" s="17">
        <v>0</v>
      </c>
      <c r="HB8" s="17">
        <v>0</v>
      </c>
      <c r="HC8" s="17">
        <v>0</v>
      </c>
      <c r="HD8" s="17">
        <v>0</v>
      </c>
      <c r="HE8" s="17">
        <v>0</v>
      </c>
      <c r="HF8" s="17">
        <v>0</v>
      </c>
      <c r="HG8" s="17">
        <v>0</v>
      </c>
      <c r="HH8" s="17">
        <v>0</v>
      </c>
      <c r="HI8" s="17">
        <v>0</v>
      </c>
      <c r="HJ8" s="17">
        <v>0</v>
      </c>
      <c r="HK8" s="17">
        <v>0</v>
      </c>
      <c r="HL8" s="17">
        <v>0</v>
      </c>
      <c r="HM8" s="17">
        <v>0</v>
      </c>
      <c r="HN8" s="17">
        <v>0</v>
      </c>
      <c r="HO8" s="17">
        <v>0</v>
      </c>
      <c r="HP8" s="17">
        <v>0</v>
      </c>
      <c r="HQ8" s="17">
        <v>0</v>
      </c>
      <c r="HR8" s="17">
        <v>0</v>
      </c>
      <c r="HS8" s="17">
        <v>0</v>
      </c>
      <c r="HT8" s="17">
        <v>0</v>
      </c>
      <c r="HU8" s="17">
        <v>0</v>
      </c>
      <c r="HV8" s="17">
        <v>0</v>
      </c>
      <c r="HW8" s="17">
        <v>0</v>
      </c>
      <c r="HX8" s="17">
        <v>0</v>
      </c>
      <c r="HY8" s="17">
        <v>0</v>
      </c>
      <c r="HZ8" s="17">
        <v>0</v>
      </c>
      <c r="IA8" s="17">
        <v>0</v>
      </c>
      <c r="IB8" s="17">
        <v>0</v>
      </c>
      <c r="IC8" s="17">
        <v>0</v>
      </c>
      <c r="ID8" s="17">
        <v>0</v>
      </c>
      <c r="IE8" s="17">
        <v>0</v>
      </c>
      <c r="IF8" s="17">
        <v>0</v>
      </c>
      <c r="IG8" s="17">
        <v>0</v>
      </c>
      <c r="IH8" s="17">
        <v>0</v>
      </c>
      <c r="II8" s="17">
        <v>0</v>
      </c>
      <c r="IJ8" s="17">
        <v>0</v>
      </c>
      <c r="IK8" s="17">
        <v>0</v>
      </c>
      <c r="IL8" s="17">
        <v>0</v>
      </c>
      <c r="IM8" s="17">
        <v>0</v>
      </c>
      <c r="IN8" s="17">
        <v>0</v>
      </c>
      <c r="IO8" s="17">
        <v>0</v>
      </c>
      <c r="IP8" s="17">
        <v>0</v>
      </c>
      <c r="IQ8" s="17">
        <v>0</v>
      </c>
      <c r="IR8" s="17">
        <v>0</v>
      </c>
      <c r="IS8" s="17">
        <v>0</v>
      </c>
      <c r="IT8" s="17">
        <v>0</v>
      </c>
      <c r="IU8" s="17">
        <v>0</v>
      </c>
      <c r="IV8" s="17">
        <v>0</v>
      </c>
      <c r="IW8" s="17">
        <v>0</v>
      </c>
      <c r="IX8" s="17">
        <v>0</v>
      </c>
      <c r="IY8" s="17">
        <v>0</v>
      </c>
      <c r="IZ8" s="17">
        <v>0</v>
      </c>
      <c r="JA8" s="17">
        <v>0</v>
      </c>
      <c r="JB8" s="17">
        <v>0</v>
      </c>
      <c r="JC8" s="17">
        <v>0</v>
      </c>
      <c r="JD8" s="17">
        <v>0</v>
      </c>
      <c r="JE8" s="17">
        <v>0</v>
      </c>
      <c r="JF8" s="17">
        <v>0</v>
      </c>
      <c r="JG8" s="17">
        <v>0</v>
      </c>
      <c r="JH8" s="17">
        <v>0</v>
      </c>
      <c r="JI8" s="17">
        <v>0</v>
      </c>
      <c r="JJ8" s="17">
        <v>0</v>
      </c>
      <c r="JK8" s="17">
        <v>0</v>
      </c>
      <c r="JL8" s="17">
        <v>0</v>
      </c>
      <c r="JM8" s="17">
        <v>0</v>
      </c>
      <c r="JN8" s="17">
        <v>0</v>
      </c>
      <c r="JO8" s="17">
        <v>0</v>
      </c>
      <c r="JP8" s="17">
        <v>0</v>
      </c>
      <c r="JQ8" s="17">
        <v>0</v>
      </c>
      <c r="JR8" s="17">
        <v>0</v>
      </c>
      <c r="JS8" s="17">
        <v>0</v>
      </c>
      <c r="JT8" s="17">
        <v>0</v>
      </c>
      <c r="JU8" s="17">
        <v>0</v>
      </c>
      <c r="JV8" s="17">
        <v>0</v>
      </c>
      <c r="JW8" s="17">
        <v>0</v>
      </c>
      <c r="JX8" s="17">
        <v>0</v>
      </c>
      <c r="JY8" s="17">
        <v>0</v>
      </c>
    </row>
    <row r="9" spans="1:285" x14ac:dyDescent="0.15">
      <c r="A9" s="17" t="s">
        <v>513</v>
      </c>
      <c r="B9" s="17" t="s">
        <v>514</v>
      </c>
      <c r="C9" s="17">
        <v>0</v>
      </c>
      <c r="D9" s="17">
        <v>0</v>
      </c>
      <c r="E9" s="17">
        <v>0</v>
      </c>
      <c r="F9" s="17">
        <v>0</v>
      </c>
      <c r="G9" s="17">
        <v>0</v>
      </c>
      <c r="H9" s="17">
        <v>0</v>
      </c>
      <c r="I9" s="17">
        <v>38.200000000000003</v>
      </c>
      <c r="J9" s="17">
        <v>38.200000000000003</v>
      </c>
      <c r="K9" s="17">
        <v>38.200000000000003</v>
      </c>
      <c r="L9" s="17">
        <v>38.200000000000003</v>
      </c>
      <c r="M9" s="17">
        <v>38.200000000000003</v>
      </c>
      <c r="N9" s="17">
        <v>38.39</v>
      </c>
      <c r="O9" s="17">
        <v>38.39</v>
      </c>
      <c r="P9" s="17">
        <v>38.299999999999997</v>
      </c>
      <c r="Q9" s="17">
        <v>38.35</v>
      </c>
      <c r="R9" s="17">
        <v>38.35</v>
      </c>
      <c r="S9" s="17">
        <v>38.270000000000003</v>
      </c>
      <c r="T9" s="17">
        <v>38.270000000000003</v>
      </c>
      <c r="U9" s="17">
        <v>38.28</v>
      </c>
      <c r="V9" s="17">
        <v>38.270000000000003</v>
      </c>
      <c r="W9" s="17">
        <v>38.25</v>
      </c>
      <c r="X9" s="17">
        <v>38.24</v>
      </c>
      <c r="Y9" s="17">
        <v>38.299999999999997</v>
      </c>
      <c r="Z9" s="17">
        <v>38.28</v>
      </c>
      <c r="AA9" s="17">
        <v>38.22</v>
      </c>
      <c r="AB9" s="17">
        <v>0</v>
      </c>
      <c r="AC9" s="17">
        <v>0</v>
      </c>
      <c r="AD9" s="17">
        <v>0</v>
      </c>
      <c r="AE9" s="17">
        <v>0</v>
      </c>
      <c r="AF9" s="17">
        <v>0</v>
      </c>
      <c r="AG9" s="17">
        <v>0</v>
      </c>
      <c r="AH9" s="17">
        <v>0</v>
      </c>
      <c r="AI9" s="17">
        <v>0</v>
      </c>
      <c r="AJ9" s="17">
        <v>0</v>
      </c>
      <c r="AK9" s="17">
        <v>0</v>
      </c>
      <c r="AL9" s="17">
        <v>0</v>
      </c>
      <c r="AM9" s="17">
        <v>0</v>
      </c>
      <c r="AN9" s="17">
        <v>0</v>
      </c>
      <c r="AO9" s="17">
        <v>0</v>
      </c>
      <c r="AP9" s="17">
        <v>0</v>
      </c>
      <c r="AQ9" s="17">
        <v>0</v>
      </c>
      <c r="AR9" s="17">
        <v>0</v>
      </c>
      <c r="AS9" s="17">
        <v>0</v>
      </c>
      <c r="AT9" s="17">
        <v>0</v>
      </c>
      <c r="AU9" s="17">
        <v>0</v>
      </c>
      <c r="AV9" s="17">
        <v>0</v>
      </c>
      <c r="AW9" s="17">
        <v>0</v>
      </c>
      <c r="AX9" s="17">
        <v>0</v>
      </c>
      <c r="AY9" s="17">
        <v>0</v>
      </c>
      <c r="AZ9" s="17">
        <v>0</v>
      </c>
      <c r="BA9" s="17">
        <v>0</v>
      </c>
      <c r="BB9" s="17">
        <v>0</v>
      </c>
      <c r="BC9" s="17">
        <v>0</v>
      </c>
      <c r="BD9" s="17">
        <v>0</v>
      </c>
      <c r="BE9" s="17">
        <v>0</v>
      </c>
      <c r="BF9" s="17">
        <v>0</v>
      </c>
      <c r="BG9" s="17">
        <v>0</v>
      </c>
      <c r="BH9" s="17">
        <v>0</v>
      </c>
      <c r="BI9" s="17">
        <v>0</v>
      </c>
      <c r="BJ9" s="17">
        <v>0</v>
      </c>
      <c r="BK9" s="17">
        <v>0</v>
      </c>
      <c r="BL9" s="17">
        <v>0</v>
      </c>
      <c r="BM9" s="17">
        <v>0</v>
      </c>
      <c r="BN9" s="17">
        <v>0</v>
      </c>
      <c r="BO9" s="17">
        <v>0</v>
      </c>
      <c r="BP9" s="17">
        <v>0</v>
      </c>
      <c r="BQ9" s="17">
        <v>0</v>
      </c>
      <c r="BR9" s="17">
        <v>0</v>
      </c>
      <c r="BS9" s="17">
        <v>0</v>
      </c>
      <c r="BT9" s="17">
        <v>0</v>
      </c>
      <c r="BU9" s="17">
        <v>0</v>
      </c>
      <c r="BV9" s="17">
        <v>0</v>
      </c>
      <c r="BW9" s="17">
        <v>0</v>
      </c>
      <c r="BX9" s="17">
        <v>0</v>
      </c>
      <c r="BY9" s="17">
        <v>0</v>
      </c>
      <c r="BZ9" s="17">
        <v>0</v>
      </c>
      <c r="CA9" s="17">
        <v>0</v>
      </c>
      <c r="CB9" s="17">
        <v>0</v>
      </c>
      <c r="CC9" s="17">
        <v>0</v>
      </c>
      <c r="CD9" s="17">
        <v>0</v>
      </c>
      <c r="CE9" s="17">
        <v>0</v>
      </c>
      <c r="CF9" s="17">
        <v>0</v>
      </c>
      <c r="CG9" s="17">
        <v>0</v>
      </c>
      <c r="CH9" s="17">
        <v>0</v>
      </c>
      <c r="CI9" s="17">
        <v>0</v>
      </c>
      <c r="CJ9" s="17">
        <v>0</v>
      </c>
      <c r="CK9" s="17">
        <v>0</v>
      </c>
      <c r="CL9" s="17">
        <v>0</v>
      </c>
      <c r="CM9" s="17">
        <v>0</v>
      </c>
      <c r="CN9" s="17">
        <v>0</v>
      </c>
      <c r="CO9" s="17">
        <v>0</v>
      </c>
      <c r="CP9" s="17">
        <v>0</v>
      </c>
      <c r="CQ9" s="17">
        <v>0</v>
      </c>
      <c r="CR9" s="17">
        <v>0</v>
      </c>
      <c r="CS9" s="17">
        <v>0</v>
      </c>
      <c r="CT9" s="17">
        <v>0</v>
      </c>
      <c r="CU9" s="17">
        <v>0</v>
      </c>
      <c r="CV9" s="17">
        <v>0</v>
      </c>
      <c r="CW9" s="17">
        <v>0</v>
      </c>
      <c r="CX9" s="17">
        <v>0</v>
      </c>
      <c r="CY9" s="17">
        <v>0</v>
      </c>
      <c r="CZ9" s="17">
        <v>0</v>
      </c>
      <c r="DA9" s="17">
        <v>0</v>
      </c>
      <c r="DB9" s="17">
        <v>0</v>
      </c>
      <c r="DC9" s="17">
        <v>0</v>
      </c>
      <c r="DD9" s="17">
        <v>0</v>
      </c>
      <c r="DE9" s="17">
        <v>0</v>
      </c>
      <c r="DF9" s="17">
        <v>0</v>
      </c>
      <c r="DG9" s="17">
        <v>0</v>
      </c>
      <c r="DH9" s="17">
        <v>0</v>
      </c>
      <c r="DI9" s="17">
        <v>0</v>
      </c>
      <c r="DJ9" s="17">
        <v>0</v>
      </c>
      <c r="DK9" s="17">
        <v>0</v>
      </c>
      <c r="DL9" s="17">
        <v>0</v>
      </c>
      <c r="DM9" s="17">
        <v>0</v>
      </c>
      <c r="DN9" s="17">
        <v>0</v>
      </c>
      <c r="DO9" s="17">
        <v>0</v>
      </c>
      <c r="DP9" s="17">
        <v>0</v>
      </c>
      <c r="DQ9" s="17">
        <v>0</v>
      </c>
      <c r="DR9" s="17">
        <v>0</v>
      </c>
      <c r="DS9" s="17">
        <v>0</v>
      </c>
      <c r="DT9" s="17">
        <v>0</v>
      </c>
      <c r="DU9" s="17">
        <v>0</v>
      </c>
      <c r="DV9" s="17">
        <v>0</v>
      </c>
      <c r="DW9" s="17">
        <v>0</v>
      </c>
      <c r="DX9" s="17">
        <v>0</v>
      </c>
      <c r="DY9" s="17">
        <v>0</v>
      </c>
      <c r="DZ9" s="17">
        <v>0</v>
      </c>
      <c r="EA9" s="17">
        <v>0</v>
      </c>
      <c r="EB9" s="17">
        <v>0</v>
      </c>
      <c r="EC9" s="17">
        <v>0</v>
      </c>
      <c r="ED9" s="17">
        <v>0</v>
      </c>
      <c r="EE9" s="17">
        <v>0</v>
      </c>
      <c r="EF9" s="17">
        <v>0</v>
      </c>
      <c r="EG9" s="17">
        <v>0</v>
      </c>
      <c r="EH9" s="17">
        <v>0</v>
      </c>
      <c r="EI9" s="17">
        <v>0</v>
      </c>
      <c r="EJ9" s="17">
        <v>0</v>
      </c>
      <c r="EK9" s="17">
        <v>0</v>
      </c>
      <c r="EL9" s="17">
        <v>0</v>
      </c>
      <c r="EM9" s="17">
        <v>0</v>
      </c>
      <c r="EN9" s="17">
        <v>0</v>
      </c>
      <c r="EO9" s="17">
        <v>0</v>
      </c>
      <c r="EP9" s="17">
        <v>0</v>
      </c>
      <c r="EQ9" s="17">
        <v>0</v>
      </c>
      <c r="ER9" s="17">
        <v>0</v>
      </c>
      <c r="ES9" s="17">
        <v>0</v>
      </c>
      <c r="ET9" s="17">
        <v>0</v>
      </c>
      <c r="EU9" s="17">
        <v>0</v>
      </c>
      <c r="EV9" s="17">
        <v>0</v>
      </c>
      <c r="EW9" s="17">
        <v>0</v>
      </c>
      <c r="EX9" s="17">
        <v>0</v>
      </c>
      <c r="EY9" s="17">
        <v>0</v>
      </c>
      <c r="EZ9" s="17">
        <v>0</v>
      </c>
      <c r="FA9" s="17">
        <v>0</v>
      </c>
      <c r="FB9" s="17">
        <v>0</v>
      </c>
      <c r="FC9" s="17">
        <v>0</v>
      </c>
      <c r="FD9" s="17">
        <v>0</v>
      </c>
      <c r="FE9" s="17">
        <v>0</v>
      </c>
      <c r="FF9" s="17">
        <v>0</v>
      </c>
      <c r="FG9" s="17">
        <v>0</v>
      </c>
      <c r="FH9" s="17">
        <v>0</v>
      </c>
      <c r="FI9" s="17">
        <v>0</v>
      </c>
      <c r="FJ9" s="17">
        <v>0</v>
      </c>
      <c r="FK9" s="17">
        <v>0</v>
      </c>
      <c r="FL9" s="17">
        <v>0</v>
      </c>
      <c r="FM9" s="17">
        <v>0</v>
      </c>
      <c r="FN9" s="17">
        <v>0</v>
      </c>
      <c r="FO9" s="17">
        <v>0</v>
      </c>
      <c r="FP9" s="17">
        <v>0</v>
      </c>
      <c r="FQ9" s="17">
        <v>0</v>
      </c>
      <c r="FR9" s="17">
        <v>0</v>
      </c>
      <c r="FS9" s="17">
        <v>0</v>
      </c>
      <c r="FT9" s="17">
        <v>0</v>
      </c>
      <c r="FU9" s="17">
        <v>0</v>
      </c>
      <c r="FV9" s="17">
        <v>0</v>
      </c>
      <c r="FW9" s="17">
        <v>0</v>
      </c>
      <c r="FX9" s="17">
        <v>0</v>
      </c>
      <c r="FY9" s="17">
        <v>0</v>
      </c>
      <c r="FZ9" s="17">
        <v>0</v>
      </c>
      <c r="GA9" s="17">
        <v>0</v>
      </c>
      <c r="GB9" s="17">
        <v>0</v>
      </c>
      <c r="GC9" s="17">
        <v>0</v>
      </c>
      <c r="GD9" s="17">
        <v>0</v>
      </c>
      <c r="GE9" s="17">
        <v>0</v>
      </c>
      <c r="GF9" s="17">
        <v>0</v>
      </c>
      <c r="GG9" s="17">
        <v>0</v>
      </c>
      <c r="GH9" s="17">
        <v>0</v>
      </c>
      <c r="GI9" s="17">
        <v>0</v>
      </c>
      <c r="GJ9" s="17">
        <v>0</v>
      </c>
      <c r="GK9" s="17">
        <v>0</v>
      </c>
      <c r="GL9" s="17">
        <v>0</v>
      </c>
      <c r="GM9" s="17">
        <v>0</v>
      </c>
      <c r="GN9" s="17">
        <v>0</v>
      </c>
      <c r="GO9" s="17">
        <v>0</v>
      </c>
      <c r="GP9" s="17">
        <v>0</v>
      </c>
      <c r="GQ9" s="17">
        <v>0</v>
      </c>
      <c r="GR9" s="17">
        <v>0</v>
      </c>
      <c r="GS9" s="17">
        <v>0</v>
      </c>
      <c r="GT9" s="17">
        <v>0</v>
      </c>
      <c r="GU9" s="17">
        <v>0</v>
      </c>
      <c r="GV9" s="17">
        <v>0</v>
      </c>
      <c r="GW9" s="17">
        <v>0</v>
      </c>
      <c r="GX9" s="17">
        <v>0</v>
      </c>
      <c r="GY9" s="17">
        <v>0</v>
      </c>
      <c r="GZ9" s="17">
        <v>0</v>
      </c>
      <c r="HA9" s="17">
        <v>0</v>
      </c>
      <c r="HB9" s="17">
        <v>0</v>
      </c>
      <c r="HC9" s="17">
        <v>0</v>
      </c>
      <c r="HD9" s="17">
        <v>0</v>
      </c>
      <c r="HE9" s="17">
        <v>0</v>
      </c>
      <c r="HF9" s="17">
        <v>0</v>
      </c>
      <c r="HG9" s="17">
        <v>0</v>
      </c>
      <c r="HH9" s="17">
        <v>0</v>
      </c>
      <c r="HI9" s="17">
        <v>0</v>
      </c>
      <c r="HJ9" s="17">
        <v>0</v>
      </c>
      <c r="HK9" s="17">
        <v>0</v>
      </c>
      <c r="HL9" s="17">
        <v>0</v>
      </c>
      <c r="HM9" s="17">
        <v>0</v>
      </c>
      <c r="HN9" s="17">
        <v>0</v>
      </c>
      <c r="HO9" s="17">
        <v>0</v>
      </c>
      <c r="HP9" s="17">
        <v>0</v>
      </c>
      <c r="HQ9" s="17">
        <v>0</v>
      </c>
      <c r="HR9" s="17">
        <v>0</v>
      </c>
      <c r="HS9" s="17">
        <v>0</v>
      </c>
      <c r="HT9" s="17">
        <v>0</v>
      </c>
      <c r="HU9" s="17">
        <v>0</v>
      </c>
      <c r="HV9" s="17">
        <v>0</v>
      </c>
      <c r="HW9" s="17">
        <v>0</v>
      </c>
      <c r="HX9" s="17">
        <v>0</v>
      </c>
      <c r="HY9" s="17">
        <v>0</v>
      </c>
      <c r="HZ9" s="17">
        <v>0</v>
      </c>
      <c r="IA9" s="17">
        <v>0</v>
      </c>
      <c r="IB9" s="17">
        <v>0</v>
      </c>
      <c r="IC9" s="17">
        <v>0</v>
      </c>
      <c r="ID9" s="17">
        <v>0</v>
      </c>
      <c r="IE9" s="17">
        <v>0</v>
      </c>
      <c r="IF9" s="17">
        <v>0</v>
      </c>
      <c r="IG9" s="17">
        <v>0</v>
      </c>
      <c r="IH9" s="17">
        <v>0</v>
      </c>
      <c r="II9" s="17">
        <v>0</v>
      </c>
      <c r="IJ9" s="17">
        <v>0</v>
      </c>
      <c r="IK9" s="17">
        <v>0</v>
      </c>
      <c r="IL9" s="17">
        <v>0</v>
      </c>
      <c r="IM9" s="17">
        <v>0</v>
      </c>
      <c r="IN9" s="17">
        <v>0</v>
      </c>
      <c r="IO9" s="17">
        <v>0</v>
      </c>
      <c r="IP9" s="17">
        <v>0</v>
      </c>
      <c r="IQ9" s="17">
        <v>0</v>
      </c>
      <c r="IR9" s="17">
        <v>0</v>
      </c>
      <c r="IS9" s="17">
        <v>0</v>
      </c>
      <c r="IT9" s="17">
        <v>0</v>
      </c>
      <c r="IU9" s="17">
        <v>0</v>
      </c>
      <c r="IV9" s="17">
        <v>0</v>
      </c>
      <c r="IW9" s="17">
        <v>0</v>
      </c>
      <c r="IX9" s="17">
        <v>0</v>
      </c>
      <c r="IY9" s="17">
        <v>0</v>
      </c>
      <c r="IZ9" s="17">
        <v>0</v>
      </c>
      <c r="JA9" s="17">
        <v>0</v>
      </c>
      <c r="JB9" s="17">
        <v>0</v>
      </c>
      <c r="JC9" s="17">
        <v>0</v>
      </c>
      <c r="JD9" s="17">
        <v>0</v>
      </c>
      <c r="JE9" s="17">
        <v>0</v>
      </c>
      <c r="JF9" s="17">
        <v>0</v>
      </c>
      <c r="JG9" s="17">
        <v>0</v>
      </c>
      <c r="JH9" s="17">
        <v>0</v>
      </c>
      <c r="JI9" s="17">
        <v>0</v>
      </c>
      <c r="JJ9" s="17">
        <v>0</v>
      </c>
      <c r="JK9" s="17">
        <v>0</v>
      </c>
      <c r="JL9" s="17">
        <v>0</v>
      </c>
      <c r="JM9" s="17">
        <v>0</v>
      </c>
      <c r="JN9" s="17">
        <v>0</v>
      </c>
      <c r="JO9" s="17">
        <v>0</v>
      </c>
      <c r="JP9" s="17">
        <v>0</v>
      </c>
      <c r="JQ9" s="17">
        <v>0</v>
      </c>
      <c r="JR9" s="17">
        <v>0</v>
      </c>
      <c r="JS9" s="17">
        <v>0</v>
      </c>
      <c r="JT9" s="17">
        <v>0</v>
      </c>
      <c r="JU9" s="17">
        <v>0</v>
      </c>
      <c r="JV9" s="17">
        <v>0</v>
      </c>
      <c r="JW9" s="17">
        <v>0</v>
      </c>
      <c r="JX9" s="17">
        <v>0</v>
      </c>
      <c r="JY9" s="17">
        <v>0</v>
      </c>
    </row>
    <row r="10" spans="1:285" x14ac:dyDescent="0.15">
      <c r="A10" s="17" t="s">
        <v>554</v>
      </c>
      <c r="B10" s="17" t="s">
        <v>555</v>
      </c>
      <c r="C10" s="17">
        <v>0</v>
      </c>
      <c r="D10" s="17">
        <v>5.2</v>
      </c>
      <c r="E10" s="17">
        <v>5.2</v>
      </c>
      <c r="F10" s="17">
        <v>5.2</v>
      </c>
      <c r="G10" s="17">
        <v>5.2</v>
      </c>
      <c r="H10" s="17">
        <v>5.2</v>
      </c>
      <c r="I10" s="17">
        <v>5.24</v>
      </c>
      <c r="J10" s="17">
        <v>5.24</v>
      </c>
      <c r="K10" s="17">
        <v>5.24</v>
      </c>
      <c r="L10" s="17">
        <v>5.24</v>
      </c>
      <c r="M10" s="17">
        <v>5.24</v>
      </c>
      <c r="N10" s="17">
        <v>5.25</v>
      </c>
      <c r="O10" s="17">
        <v>5.24</v>
      </c>
      <c r="P10" s="17">
        <v>5.25</v>
      </c>
      <c r="Q10" s="17">
        <v>5.24</v>
      </c>
      <c r="R10" s="17">
        <v>5.23</v>
      </c>
      <c r="S10" s="17">
        <v>5.23</v>
      </c>
      <c r="T10" s="17">
        <v>5.26</v>
      </c>
      <c r="U10" s="17">
        <v>5.27</v>
      </c>
      <c r="V10" s="17">
        <v>5.29</v>
      </c>
      <c r="W10" s="17">
        <v>5.3</v>
      </c>
      <c r="X10" s="17">
        <v>5.3</v>
      </c>
      <c r="Y10" s="17">
        <v>5.29</v>
      </c>
      <c r="Z10" s="17">
        <v>5.28</v>
      </c>
      <c r="AA10" s="17">
        <v>5.3</v>
      </c>
      <c r="AB10" s="17">
        <v>0</v>
      </c>
      <c r="AC10" s="17">
        <v>0</v>
      </c>
      <c r="AD10" s="17">
        <v>0</v>
      </c>
      <c r="AE10" s="17">
        <v>0</v>
      </c>
      <c r="AF10" s="17">
        <v>0</v>
      </c>
      <c r="AG10" s="17">
        <v>0</v>
      </c>
      <c r="AH10" s="17">
        <v>0</v>
      </c>
      <c r="AI10" s="17">
        <v>0</v>
      </c>
      <c r="AJ10" s="17">
        <v>0</v>
      </c>
      <c r="AK10" s="17">
        <v>0</v>
      </c>
      <c r="AL10" s="17">
        <v>0</v>
      </c>
      <c r="AM10" s="17">
        <v>0</v>
      </c>
      <c r="AN10" s="17">
        <v>0</v>
      </c>
      <c r="AO10" s="17">
        <v>0</v>
      </c>
      <c r="AP10" s="17">
        <v>0</v>
      </c>
      <c r="AQ10" s="17">
        <v>0</v>
      </c>
      <c r="AR10" s="17">
        <v>0</v>
      </c>
      <c r="AS10" s="17">
        <v>0</v>
      </c>
      <c r="AT10" s="17">
        <v>0</v>
      </c>
      <c r="AU10" s="17">
        <v>0</v>
      </c>
      <c r="AV10" s="17">
        <v>0</v>
      </c>
      <c r="AW10" s="17">
        <v>0</v>
      </c>
      <c r="AX10" s="17">
        <v>0</v>
      </c>
      <c r="AY10" s="17">
        <v>0</v>
      </c>
      <c r="AZ10" s="17">
        <v>0</v>
      </c>
      <c r="BA10" s="17">
        <v>0</v>
      </c>
      <c r="BB10" s="17">
        <v>0</v>
      </c>
      <c r="BC10" s="17">
        <v>0</v>
      </c>
      <c r="BD10" s="17">
        <v>0</v>
      </c>
      <c r="BE10" s="17">
        <v>0</v>
      </c>
      <c r="BF10" s="17">
        <v>0</v>
      </c>
      <c r="BG10" s="17">
        <v>0</v>
      </c>
      <c r="BH10" s="17">
        <v>0</v>
      </c>
      <c r="BI10" s="17">
        <v>0</v>
      </c>
      <c r="BJ10" s="17">
        <v>0</v>
      </c>
      <c r="BK10" s="17">
        <v>0</v>
      </c>
      <c r="BL10" s="17">
        <v>0</v>
      </c>
      <c r="BM10" s="17">
        <v>0</v>
      </c>
      <c r="BN10" s="17">
        <v>0</v>
      </c>
      <c r="BO10" s="17">
        <v>0</v>
      </c>
      <c r="BP10" s="17">
        <v>0</v>
      </c>
      <c r="BQ10" s="17">
        <v>0</v>
      </c>
      <c r="BR10" s="17">
        <v>0</v>
      </c>
      <c r="BS10" s="17">
        <v>0</v>
      </c>
      <c r="BT10" s="17">
        <v>0</v>
      </c>
      <c r="BU10" s="17">
        <v>0</v>
      </c>
      <c r="BV10" s="17">
        <v>0</v>
      </c>
      <c r="BW10" s="17">
        <v>0</v>
      </c>
      <c r="BX10" s="17">
        <v>0</v>
      </c>
      <c r="BY10" s="17">
        <v>0</v>
      </c>
      <c r="BZ10" s="17">
        <v>0</v>
      </c>
      <c r="CA10" s="17">
        <v>0</v>
      </c>
      <c r="CB10" s="17">
        <v>0</v>
      </c>
      <c r="CC10" s="17">
        <v>0</v>
      </c>
      <c r="CD10" s="17">
        <v>0</v>
      </c>
      <c r="CE10" s="17">
        <v>0</v>
      </c>
      <c r="CF10" s="17">
        <v>0</v>
      </c>
      <c r="CG10" s="17">
        <v>0</v>
      </c>
      <c r="CH10" s="17">
        <v>0</v>
      </c>
      <c r="CI10" s="17">
        <v>0</v>
      </c>
      <c r="CJ10" s="17">
        <v>0</v>
      </c>
      <c r="CK10" s="17">
        <v>0</v>
      </c>
      <c r="CL10" s="17">
        <v>0</v>
      </c>
      <c r="CM10" s="17">
        <v>0</v>
      </c>
      <c r="CN10" s="17">
        <v>0</v>
      </c>
      <c r="CO10" s="17">
        <v>0</v>
      </c>
      <c r="CP10" s="17">
        <v>0</v>
      </c>
      <c r="CQ10" s="17">
        <v>0</v>
      </c>
      <c r="CR10" s="17">
        <v>0</v>
      </c>
      <c r="CS10" s="17">
        <v>0</v>
      </c>
      <c r="CT10" s="17">
        <v>0</v>
      </c>
      <c r="CU10" s="17">
        <v>0</v>
      </c>
      <c r="CV10" s="17">
        <v>0</v>
      </c>
      <c r="CW10" s="17">
        <v>0</v>
      </c>
      <c r="CX10" s="17">
        <v>0</v>
      </c>
      <c r="CY10" s="17">
        <v>0</v>
      </c>
      <c r="CZ10" s="17">
        <v>0</v>
      </c>
      <c r="DA10" s="17">
        <v>0</v>
      </c>
      <c r="DB10" s="17">
        <v>0</v>
      </c>
      <c r="DC10" s="17">
        <v>0</v>
      </c>
      <c r="DD10" s="17">
        <v>0</v>
      </c>
      <c r="DE10" s="17">
        <v>0</v>
      </c>
      <c r="DF10" s="17">
        <v>0</v>
      </c>
      <c r="DG10" s="17">
        <v>0</v>
      </c>
      <c r="DH10" s="17">
        <v>0</v>
      </c>
      <c r="DI10" s="17">
        <v>0</v>
      </c>
      <c r="DJ10" s="17">
        <v>0</v>
      </c>
      <c r="DK10" s="17">
        <v>0</v>
      </c>
      <c r="DL10" s="17">
        <v>0</v>
      </c>
      <c r="DM10" s="17">
        <v>0</v>
      </c>
      <c r="DN10" s="17">
        <v>0</v>
      </c>
      <c r="DO10" s="17">
        <v>0</v>
      </c>
      <c r="DP10" s="17">
        <v>0</v>
      </c>
      <c r="DQ10" s="17">
        <v>0</v>
      </c>
      <c r="DR10" s="17">
        <v>0</v>
      </c>
      <c r="DS10" s="17">
        <v>0</v>
      </c>
      <c r="DT10" s="17">
        <v>0</v>
      </c>
      <c r="DU10" s="17">
        <v>0</v>
      </c>
      <c r="DV10" s="17">
        <v>0</v>
      </c>
      <c r="DW10" s="17">
        <v>0</v>
      </c>
      <c r="DX10" s="17">
        <v>0</v>
      </c>
      <c r="DY10" s="17">
        <v>0</v>
      </c>
      <c r="DZ10" s="17">
        <v>0</v>
      </c>
      <c r="EA10" s="17">
        <v>0</v>
      </c>
      <c r="EB10" s="17">
        <v>0</v>
      </c>
      <c r="EC10" s="17">
        <v>0</v>
      </c>
      <c r="ED10" s="17">
        <v>0</v>
      </c>
      <c r="EE10" s="17">
        <v>0</v>
      </c>
      <c r="EF10" s="17">
        <v>0</v>
      </c>
      <c r="EG10" s="17">
        <v>0</v>
      </c>
      <c r="EH10" s="17">
        <v>0</v>
      </c>
      <c r="EI10" s="17">
        <v>0</v>
      </c>
      <c r="EJ10" s="17">
        <v>0</v>
      </c>
      <c r="EK10" s="17">
        <v>0</v>
      </c>
      <c r="EL10" s="17">
        <v>0</v>
      </c>
      <c r="EM10" s="17">
        <v>0</v>
      </c>
      <c r="EN10" s="17">
        <v>0</v>
      </c>
      <c r="EO10" s="17">
        <v>0</v>
      </c>
      <c r="EP10" s="17">
        <v>0</v>
      </c>
      <c r="EQ10" s="17">
        <v>0</v>
      </c>
      <c r="ER10" s="17">
        <v>0</v>
      </c>
      <c r="ES10" s="17">
        <v>0</v>
      </c>
      <c r="ET10" s="17">
        <v>0</v>
      </c>
      <c r="EU10" s="17">
        <v>0</v>
      </c>
      <c r="EV10" s="17">
        <v>0</v>
      </c>
      <c r="EW10" s="17">
        <v>0</v>
      </c>
      <c r="EX10" s="17">
        <v>0</v>
      </c>
      <c r="EY10" s="17">
        <v>0</v>
      </c>
      <c r="EZ10" s="17">
        <v>0</v>
      </c>
      <c r="FA10" s="17">
        <v>0</v>
      </c>
      <c r="FB10" s="17">
        <v>0</v>
      </c>
      <c r="FC10" s="17">
        <v>0</v>
      </c>
      <c r="FD10" s="17">
        <v>0</v>
      </c>
      <c r="FE10" s="17">
        <v>0</v>
      </c>
      <c r="FF10" s="17">
        <v>0</v>
      </c>
      <c r="FG10" s="17">
        <v>0</v>
      </c>
      <c r="FH10" s="17">
        <v>0</v>
      </c>
      <c r="FI10" s="17">
        <v>0</v>
      </c>
      <c r="FJ10" s="17">
        <v>0</v>
      </c>
      <c r="FK10" s="17">
        <v>0</v>
      </c>
      <c r="FL10" s="17">
        <v>0</v>
      </c>
      <c r="FM10" s="17">
        <v>0</v>
      </c>
      <c r="FN10" s="17">
        <v>0</v>
      </c>
      <c r="FO10" s="17">
        <v>0</v>
      </c>
      <c r="FP10" s="17">
        <v>0</v>
      </c>
      <c r="FQ10" s="17">
        <v>0</v>
      </c>
      <c r="FR10" s="17">
        <v>0</v>
      </c>
      <c r="FS10" s="17">
        <v>0</v>
      </c>
      <c r="FT10" s="17">
        <v>0</v>
      </c>
      <c r="FU10" s="17">
        <v>0</v>
      </c>
      <c r="FV10" s="17">
        <v>0</v>
      </c>
      <c r="FW10" s="17">
        <v>0</v>
      </c>
      <c r="FX10" s="17">
        <v>0</v>
      </c>
      <c r="FY10" s="17">
        <v>0</v>
      </c>
      <c r="FZ10" s="17">
        <v>0</v>
      </c>
      <c r="GA10" s="17">
        <v>0</v>
      </c>
      <c r="GB10" s="17">
        <v>0</v>
      </c>
      <c r="GC10" s="17">
        <v>0</v>
      </c>
      <c r="GD10" s="17">
        <v>0</v>
      </c>
      <c r="GE10" s="17">
        <v>0</v>
      </c>
      <c r="GF10" s="17">
        <v>0</v>
      </c>
      <c r="GG10" s="17">
        <v>0</v>
      </c>
      <c r="GH10" s="17">
        <v>0</v>
      </c>
      <c r="GI10" s="17">
        <v>0</v>
      </c>
      <c r="GJ10" s="17">
        <v>0</v>
      </c>
      <c r="GK10" s="17">
        <v>0</v>
      </c>
      <c r="GL10" s="17">
        <v>0</v>
      </c>
      <c r="GM10" s="17">
        <v>0</v>
      </c>
      <c r="GN10" s="17">
        <v>0</v>
      </c>
      <c r="GO10" s="17">
        <v>0</v>
      </c>
      <c r="GP10" s="17">
        <v>0</v>
      </c>
      <c r="GQ10" s="17">
        <v>0</v>
      </c>
      <c r="GR10" s="17">
        <v>0</v>
      </c>
      <c r="GS10" s="17">
        <v>0</v>
      </c>
      <c r="GT10" s="17">
        <v>0</v>
      </c>
      <c r="GU10" s="17">
        <v>0</v>
      </c>
      <c r="GV10" s="17">
        <v>0</v>
      </c>
      <c r="GW10" s="17">
        <v>0</v>
      </c>
      <c r="GX10" s="17">
        <v>0</v>
      </c>
      <c r="GY10" s="17">
        <v>0</v>
      </c>
      <c r="GZ10" s="17">
        <v>0</v>
      </c>
      <c r="HA10" s="17">
        <v>0</v>
      </c>
      <c r="HB10" s="17">
        <v>0</v>
      </c>
      <c r="HC10" s="17">
        <v>0</v>
      </c>
      <c r="HD10" s="17">
        <v>0</v>
      </c>
      <c r="HE10" s="17">
        <v>0</v>
      </c>
      <c r="HF10" s="17">
        <v>0</v>
      </c>
      <c r="HG10" s="17">
        <v>0</v>
      </c>
      <c r="HH10" s="17">
        <v>0</v>
      </c>
      <c r="HI10" s="17">
        <v>0</v>
      </c>
      <c r="HJ10" s="17">
        <v>0</v>
      </c>
      <c r="HK10" s="17">
        <v>0</v>
      </c>
      <c r="HL10" s="17">
        <v>0</v>
      </c>
      <c r="HM10" s="17">
        <v>0</v>
      </c>
      <c r="HN10" s="17">
        <v>0</v>
      </c>
      <c r="HO10" s="17">
        <v>0</v>
      </c>
      <c r="HP10" s="17">
        <v>0</v>
      </c>
      <c r="HQ10" s="17">
        <v>0</v>
      </c>
      <c r="HR10" s="17">
        <v>0</v>
      </c>
      <c r="HS10" s="17">
        <v>0</v>
      </c>
      <c r="HT10" s="17">
        <v>0</v>
      </c>
      <c r="HU10" s="17">
        <v>0</v>
      </c>
      <c r="HV10" s="17">
        <v>0</v>
      </c>
      <c r="HW10" s="17">
        <v>0</v>
      </c>
      <c r="HX10" s="17">
        <v>0</v>
      </c>
      <c r="HY10" s="17">
        <v>0</v>
      </c>
      <c r="HZ10" s="17">
        <v>0</v>
      </c>
      <c r="IA10" s="17">
        <v>0</v>
      </c>
      <c r="IB10" s="17">
        <v>0</v>
      </c>
      <c r="IC10" s="17">
        <v>0</v>
      </c>
      <c r="ID10" s="17">
        <v>0</v>
      </c>
      <c r="IE10" s="17">
        <v>0</v>
      </c>
      <c r="IF10" s="17">
        <v>0</v>
      </c>
      <c r="IG10" s="17">
        <v>0</v>
      </c>
      <c r="IH10" s="17">
        <v>0</v>
      </c>
      <c r="II10" s="17">
        <v>0</v>
      </c>
      <c r="IJ10" s="17">
        <v>0</v>
      </c>
      <c r="IK10" s="17">
        <v>0</v>
      </c>
      <c r="IL10" s="17">
        <v>0</v>
      </c>
      <c r="IM10" s="17">
        <v>0</v>
      </c>
      <c r="IN10" s="17">
        <v>0</v>
      </c>
      <c r="IO10" s="17">
        <v>0</v>
      </c>
      <c r="IP10" s="17">
        <v>0</v>
      </c>
      <c r="IQ10" s="17">
        <v>0</v>
      </c>
      <c r="IR10" s="17">
        <v>0</v>
      </c>
      <c r="IS10" s="17">
        <v>0</v>
      </c>
      <c r="IT10" s="17">
        <v>0</v>
      </c>
      <c r="IU10" s="17">
        <v>0</v>
      </c>
      <c r="IV10" s="17">
        <v>0</v>
      </c>
      <c r="IW10" s="17">
        <v>0</v>
      </c>
      <c r="IX10" s="17">
        <v>0</v>
      </c>
      <c r="IY10" s="17">
        <v>0</v>
      </c>
      <c r="IZ10" s="17">
        <v>0</v>
      </c>
      <c r="JA10" s="17">
        <v>0</v>
      </c>
      <c r="JB10" s="17">
        <v>0</v>
      </c>
      <c r="JC10" s="17">
        <v>0</v>
      </c>
      <c r="JD10" s="17">
        <v>0</v>
      </c>
      <c r="JE10" s="17">
        <v>0</v>
      </c>
      <c r="JF10" s="17">
        <v>0</v>
      </c>
      <c r="JG10" s="17">
        <v>0</v>
      </c>
      <c r="JH10" s="17">
        <v>0</v>
      </c>
      <c r="JI10" s="17">
        <v>0</v>
      </c>
      <c r="JJ10" s="17">
        <v>0</v>
      </c>
      <c r="JK10" s="17">
        <v>0</v>
      </c>
      <c r="JL10" s="17">
        <v>0</v>
      </c>
      <c r="JM10" s="17">
        <v>0</v>
      </c>
      <c r="JN10" s="17">
        <v>0</v>
      </c>
      <c r="JO10" s="17">
        <v>0</v>
      </c>
      <c r="JP10" s="17">
        <v>0</v>
      </c>
      <c r="JQ10" s="17">
        <v>0</v>
      </c>
      <c r="JR10" s="17">
        <v>0</v>
      </c>
      <c r="JS10" s="17">
        <v>0</v>
      </c>
      <c r="JT10" s="17">
        <v>0</v>
      </c>
      <c r="JU10" s="17">
        <v>0</v>
      </c>
      <c r="JV10" s="17">
        <v>0</v>
      </c>
      <c r="JW10" s="17">
        <v>0</v>
      </c>
      <c r="JX10" s="17">
        <v>0</v>
      </c>
      <c r="JY10" s="17">
        <v>0</v>
      </c>
    </row>
    <row r="11" spans="1:285" x14ac:dyDescent="0.15">
      <c r="A11" s="17" t="s">
        <v>750</v>
      </c>
      <c r="B11" s="17" t="s">
        <v>751</v>
      </c>
      <c r="C11" s="17">
        <v>0</v>
      </c>
      <c r="D11" s="17">
        <v>13.04</v>
      </c>
      <c r="E11" s="17">
        <v>13.04</v>
      </c>
      <c r="F11" s="17">
        <v>13.04</v>
      </c>
      <c r="G11" s="17">
        <v>13.04</v>
      </c>
      <c r="H11" s="17">
        <v>13.04</v>
      </c>
      <c r="I11" s="17">
        <v>13.04</v>
      </c>
      <c r="J11" s="17">
        <v>13.04</v>
      </c>
      <c r="K11" s="17">
        <v>13.04</v>
      </c>
      <c r="L11" s="17">
        <v>13.04</v>
      </c>
      <c r="M11" s="17">
        <v>13.04</v>
      </c>
      <c r="N11" s="17">
        <v>13.08</v>
      </c>
      <c r="O11" s="17">
        <v>13.08</v>
      </c>
      <c r="P11" s="17">
        <v>13.05</v>
      </c>
      <c r="Q11" s="17">
        <v>13.07</v>
      </c>
      <c r="R11" s="17">
        <v>13.07</v>
      </c>
      <c r="S11" s="17">
        <v>13.07</v>
      </c>
      <c r="T11" s="17">
        <v>13.1</v>
      </c>
      <c r="U11" s="17">
        <v>13.12</v>
      </c>
      <c r="V11" s="17">
        <v>13.13</v>
      </c>
      <c r="W11" s="17">
        <v>13.1</v>
      </c>
      <c r="X11" s="17">
        <v>13.11</v>
      </c>
      <c r="Y11" s="17">
        <v>13.1</v>
      </c>
      <c r="Z11" s="17">
        <v>13.11</v>
      </c>
      <c r="AA11" s="17">
        <v>13.12</v>
      </c>
      <c r="AB11" s="17">
        <v>0</v>
      </c>
      <c r="AC11" s="17">
        <v>0</v>
      </c>
      <c r="AD11" s="17">
        <v>0</v>
      </c>
      <c r="AE11" s="17">
        <v>0</v>
      </c>
      <c r="AF11" s="17">
        <v>0</v>
      </c>
      <c r="AG11" s="17">
        <v>0</v>
      </c>
      <c r="AH11" s="17">
        <v>0</v>
      </c>
      <c r="AI11" s="17">
        <v>0</v>
      </c>
      <c r="AJ11" s="17">
        <v>0</v>
      </c>
      <c r="AK11" s="17">
        <v>0</v>
      </c>
      <c r="AL11" s="17">
        <v>0</v>
      </c>
      <c r="AM11" s="17">
        <v>0</v>
      </c>
      <c r="AN11" s="17">
        <v>0</v>
      </c>
      <c r="AO11" s="17">
        <v>0</v>
      </c>
      <c r="AP11" s="17">
        <v>0</v>
      </c>
      <c r="AQ11" s="17">
        <v>0</v>
      </c>
      <c r="AR11" s="17">
        <v>0</v>
      </c>
      <c r="AS11" s="17">
        <v>0</v>
      </c>
      <c r="AT11" s="17">
        <v>0</v>
      </c>
      <c r="AU11" s="17">
        <v>0</v>
      </c>
      <c r="AV11" s="17">
        <v>0</v>
      </c>
      <c r="AW11" s="17">
        <v>0</v>
      </c>
      <c r="AX11" s="17">
        <v>0</v>
      </c>
      <c r="AY11" s="17">
        <v>0</v>
      </c>
      <c r="AZ11" s="17">
        <v>0</v>
      </c>
      <c r="BA11" s="17">
        <v>0</v>
      </c>
      <c r="BB11" s="17">
        <v>0</v>
      </c>
      <c r="BC11" s="17">
        <v>0</v>
      </c>
      <c r="BD11" s="17">
        <v>0</v>
      </c>
      <c r="BE11" s="17">
        <v>0</v>
      </c>
      <c r="BF11" s="17">
        <v>0</v>
      </c>
      <c r="BG11" s="17">
        <v>0</v>
      </c>
      <c r="BH11" s="17">
        <v>0</v>
      </c>
      <c r="BI11" s="17">
        <v>0</v>
      </c>
      <c r="BJ11" s="17">
        <v>0</v>
      </c>
      <c r="BK11" s="17">
        <v>0</v>
      </c>
      <c r="BL11" s="17">
        <v>0</v>
      </c>
      <c r="BM11" s="17">
        <v>0</v>
      </c>
      <c r="BN11" s="17">
        <v>0</v>
      </c>
      <c r="BO11" s="17">
        <v>0</v>
      </c>
      <c r="BP11" s="17">
        <v>0</v>
      </c>
      <c r="BQ11" s="17">
        <v>0</v>
      </c>
      <c r="BR11" s="17">
        <v>0</v>
      </c>
      <c r="BS11" s="17">
        <v>0</v>
      </c>
      <c r="BT11" s="17">
        <v>0</v>
      </c>
      <c r="BU11" s="17">
        <v>0</v>
      </c>
      <c r="BV11" s="17">
        <v>0</v>
      </c>
      <c r="BW11" s="17">
        <v>0</v>
      </c>
      <c r="BX11" s="17">
        <v>0</v>
      </c>
      <c r="BY11" s="17">
        <v>0</v>
      </c>
      <c r="BZ11" s="17">
        <v>0</v>
      </c>
      <c r="CA11" s="17">
        <v>0</v>
      </c>
      <c r="CB11" s="17">
        <v>0</v>
      </c>
      <c r="CC11" s="17">
        <v>0</v>
      </c>
      <c r="CD11" s="17">
        <v>0</v>
      </c>
      <c r="CE11" s="17">
        <v>0</v>
      </c>
      <c r="CF11" s="17">
        <v>0</v>
      </c>
      <c r="CG11" s="17">
        <v>0</v>
      </c>
      <c r="CH11" s="17">
        <v>0</v>
      </c>
      <c r="CI11" s="17">
        <v>0</v>
      </c>
      <c r="CJ11" s="17">
        <v>0</v>
      </c>
      <c r="CK11" s="17">
        <v>0</v>
      </c>
      <c r="CL11" s="17">
        <v>0</v>
      </c>
      <c r="CM11" s="17">
        <v>0</v>
      </c>
      <c r="CN11" s="17">
        <v>0</v>
      </c>
      <c r="CO11" s="17">
        <v>0</v>
      </c>
      <c r="CP11" s="17">
        <v>0</v>
      </c>
      <c r="CQ11" s="17">
        <v>0</v>
      </c>
      <c r="CR11" s="17">
        <v>0</v>
      </c>
      <c r="CS11" s="17">
        <v>0</v>
      </c>
      <c r="CT11" s="17">
        <v>0</v>
      </c>
      <c r="CU11" s="17">
        <v>0</v>
      </c>
      <c r="CV11" s="17">
        <v>0</v>
      </c>
      <c r="CW11" s="17">
        <v>0</v>
      </c>
      <c r="CX11" s="17">
        <v>0</v>
      </c>
      <c r="CY11" s="17">
        <v>0</v>
      </c>
      <c r="CZ11" s="17">
        <v>0</v>
      </c>
      <c r="DA11" s="17">
        <v>0</v>
      </c>
      <c r="DB11" s="17">
        <v>0</v>
      </c>
      <c r="DC11" s="17">
        <v>0</v>
      </c>
      <c r="DD11" s="17">
        <v>0</v>
      </c>
      <c r="DE11" s="17">
        <v>0</v>
      </c>
      <c r="DF11" s="17">
        <v>0</v>
      </c>
      <c r="DG11" s="17">
        <v>0</v>
      </c>
      <c r="DH11" s="17">
        <v>0</v>
      </c>
      <c r="DI11" s="17">
        <v>0</v>
      </c>
      <c r="DJ11" s="17">
        <v>0</v>
      </c>
      <c r="DK11" s="17">
        <v>0</v>
      </c>
      <c r="DL11" s="17">
        <v>0</v>
      </c>
      <c r="DM11" s="17">
        <v>0</v>
      </c>
      <c r="DN11" s="17">
        <v>0</v>
      </c>
      <c r="DO11" s="17">
        <v>0</v>
      </c>
      <c r="DP11" s="17">
        <v>0</v>
      </c>
      <c r="DQ11" s="17">
        <v>0</v>
      </c>
      <c r="DR11" s="17">
        <v>0</v>
      </c>
      <c r="DS11" s="17">
        <v>0</v>
      </c>
      <c r="DT11" s="17">
        <v>0</v>
      </c>
      <c r="DU11" s="17">
        <v>0</v>
      </c>
      <c r="DV11" s="17">
        <v>0</v>
      </c>
      <c r="DW11" s="17">
        <v>0</v>
      </c>
      <c r="DX11" s="17">
        <v>0</v>
      </c>
      <c r="DY11" s="17">
        <v>0</v>
      </c>
      <c r="DZ11" s="17">
        <v>0</v>
      </c>
      <c r="EA11" s="17">
        <v>0</v>
      </c>
      <c r="EB11" s="17">
        <v>0</v>
      </c>
      <c r="EC11" s="17">
        <v>0</v>
      </c>
      <c r="ED11" s="17">
        <v>0</v>
      </c>
      <c r="EE11" s="17">
        <v>0</v>
      </c>
      <c r="EF11" s="17">
        <v>0</v>
      </c>
      <c r="EG11" s="17">
        <v>0</v>
      </c>
      <c r="EH11" s="17">
        <v>0</v>
      </c>
      <c r="EI11" s="17">
        <v>0</v>
      </c>
      <c r="EJ11" s="17">
        <v>0</v>
      </c>
      <c r="EK11" s="17">
        <v>0</v>
      </c>
      <c r="EL11" s="17">
        <v>0</v>
      </c>
      <c r="EM11" s="17">
        <v>0</v>
      </c>
      <c r="EN11" s="17">
        <v>0</v>
      </c>
      <c r="EO11" s="17">
        <v>0</v>
      </c>
      <c r="EP11" s="17">
        <v>0</v>
      </c>
      <c r="EQ11" s="17">
        <v>0</v>
      </c>
      <c r="ER11" s="17">
        <v>0</v>
      </c>
      <c r="ES11" s="17">
        <v>0</v>
      </c>
      <c r="ET11" s="17">
        <v>0</v>
      </c>
      <c r="EU11" s="17">
        <v>0</v>
      </c>
      <c r="EV11" s="17">
        <v>0</v>
      </c>
      <c r="EW11" s="17">
        <v>0</v>
      </c>
      <c r="EX11" s="17">
        <v>0</v>
      </c>
      <c r="EY11" s="17">
        <v>0</v>
      </c>
      <c r="EZ11" s="17">
        <v>0</v>
      </c>
      <c r="FA11" s="17">
        <v>0</v>
      </c>
      <c r="FB11" s="17">
        <v>0</v>
      </c>
      <c r="FC11" s="17">
        <v>0</v>
      </c>
      <c r="FD11" s="17">
        <v>0</v>
      </c>
      <c r="FE11" s="17">
        <v>0</v>
      </c>
      <c r="FF11" s="17">
        <v>0</v>
      </c>
      <c r="FG11" s="17">
        <v>0</v>
      </c>
      <c r="FH11" s="17">
        <v>0</v>
      </c>
      <c r="FI11" s="17">
        <v>0</v>
      </c>
      <c r="FJ11" s="17">
        <v>0</v>
      </c>
      <c r="FK11" s="17">
        <v>0</v>
      </c>
      <c r="FL11" s="17">
        <v>0</v>
      </c>
      <c r="FM11" s="17">
        <v>0</v>
      </c>
      <c r="FN11" s="17">
        <v>0</v>
      </c>
      <c r="FO11" s="17">
        <v>0</v>
      </c>
      <c r="FP11" s="17">
        <v>0</v>
      </c>
      <c r="FQ11" s="17">
        <v>0</v>
      </c>
      <c r="FR11" s="17">
        <v>0</v>
      </c>
      <c r="FS11" s="17">
        <v>0</v>
      </c>
      <c r="FT11" s="17">
        <v>0</v>
      </c>
      <c r="FU11" s="17">
        <v>0</v>
      </c>
      <c r="FV11" s="17">
        <v>0</v>
      </c>
      <c r="FW11" s="17">
        <v>0</v>
      </c>
      <c r="FX11" s="17">
        <v>0</v>
      </c>
      <c r="FY11" s="17">
        <v>0</v>
      </c>
      <c r="FZ11" s="17">
        <v>0</v>
      </c>
      <c r="GA11" s="17">
        <v>0</v>
      </c>
      <c r="GB11" s="17">
        <v>0</v>
      </c>
      <c r="GC11" s="17">
        <v>0</v>
      </c>
      <c r="GD11" s="17">
        <v>0</v>
      </c>
      <c r="GE11" s="17">
        <v>0</v>
      </c>
      <c r="GF11" s="17">
        <v>0</v>
      </c>
      <c r="GG11" s="17">
        <v>0</v>
      </c>
      <c r="GH11" s="17">
        <v>0</v>
      </c>
      <c r="GI11" s="17">
        <v>0</v>
      </c>
      <c r="GJ11" s="17">
        <v>0</v>
      </c>
      <c r="GK11" s="17">
        <v>0</v>
      </c>
      <c r="GL11" s="17">
        <v>0</v>
      </c>
      <c r="GM11" s="17">
        <v>0</v>
      </c>
      <c r="GN11" s="17">
        <v>0</v>
      </c>
      <c r="GO11" s="17">
        <v>0</v>
      </c>
      <c r="GP11" s="17">
        <v>0</v>
      </c>
      <c r="GQ11" s="17">
        <v>0</v>
      </c>
      <c r="GR11" s="17">
        <v>0</v>
      </c>
      <c r="GS11" s="17">
        <v>0</v>
      </c>
      <c r="GT11" s="17">
        <v>0</v>
      </c>
      <c r="GU11" s="17">
        <v>0</v>
      </c>
      <c r="GV11" s="17">
        <v>0</v>
      </c>
      <c r="GW11" s="17">
        <v>0</v>
      </c>
      <c r="GX11" s="17">
        <v>0</v>
      </c>
      <c r="GY11" s="17">
        <v>0</v>
      </c>
      <c r="GZ11" s="17">
        <v>0</v>
      </c>
      <c r="HA11" s="17">
        <v>0</v>
      </c>
      <c r="HB11" s="17">
        <v>0</v>
      </c>
      <c r="HC11" s="17">
        <v>0</v>
      </c>
      <c r="HD11" s="17">
        <v>0</v>
      </c>
      <c r="HE11" s="17">
        <v>0</v>
      </c>
      <c r="HF11" s="17">
        <v>0</v>
      </c>
      <c r="HG11" s="17">
        <v>0</v>
      </c>
      <c r="HH11" s="17">
        <v>0</v>
      </c>
      <c r="HI11" s="17">
        <v>0</v>
      </c>
      <c r="HJ11" s="17">
        <v>0</v>
      </c>
      <c r="HK11" s="17">
        <v>0</v>
      </c>
      <c r="HL11" s="17">
        <v>0</v>
      </c>
      <c r="HM11" s="17">
        <v>0</v>
      </c>
      <c r="HN11" s="17">
        <v>0</v>
      </c>
      <c r="HO11" s="17">
        <v>0</v>
      </c>
      <c r="HP11" s="17">
        <v>0</v>
      </c>
      <c r="HQ11" s="17">
        <v>0</v>
      </c>
      <c r="HR11" s="17">
        <v>0</v>
      </c>
      <c r="HS11" s="17">
        <v>0</v>
      </c>
      <c r="HT11" s="17">
        <v>0</v>
      </c>
      <c r="HU11" s="17">
        <v>0</v>
      </c>
      <c r="HV11" s="17">
        <v>0</v>
      </c>
      <c r="HW11" s="17">
        <v>0</v>
      </c>
      <c r="HX11" s="17">
        <v>0</v>
      </c>
      <c r="HY11" s="17">
        <v>0</v>
      </c>
      <c r="HZ11" s="17">
        <v>0</v>
      </c>
      <c r="IA11" s="17">
        <v>0</v>
      </c>
      <c r="IB11" s="17">
        <v>0</v>
      </c>
      <c r="IC11" s="17">
        <v>0</v>
      </c>
      <c r="ID11" s="17">
        <v>0</v>
      </c>
      <c r="IE11" s="17">
        <v>0</v>
      </c>
      <c r="IF11" s="17">
        <v>0</v>
      </c>
      <c r="IG11" s="17">
        <v>0</v>
      </c>
      <c r="IH11" s="17">
        <v>0</v>
      </c>
      <c r="II11" s="17">
        <v>0</v>
      </c>
      <c r="IJ11" s="17">
        <v>0</v>
      </c>
      <c r="IK11" s="17">
        <v>0</v>
      </c>
      <c r="IL11" s="17">
        <v>0</v>
      </c>
      <c r="IM11" s="17">
        <v>0</v>
      </c>
      <c r="IN11" s="17">
        <v>0</v>
      </c>
      <c r="IO11" s="17">
        <v>0</v>
      </c>
      <c r="IP11" s="17">
        <v>0</v>
      </c>
      <c r="IQ11" s="17">
        <v>0</v>
      </c>
      <c r="IR11" s="17">
        <v>0</v>
      </c>
      <c r="IS11" s="17">
        <v>0</v>
      </c>
      <c r="IT11" s="17">
        <v>0</v>
      </c>
      <c r="IU11" s="17">
        <v>0</v>
      </c>
      <c r="IV11" s="17">
        <v>0</v>
      </c>
      <c r="IW11" s="17">
        <v>0</v>
      </c>
      <c r="IX11" s="17">
        <v>0</v>
      </c>
      <c r="IY11" s="17">
        <v>0</v>
      </c>
      <c r="IZ11" s="17">
        <v>0</v>
      </c>
      <c r="JA11" s="17">
        <v>0</v>
      </c>
      <c r="JB11" s="17">
        <v>0</v>
      </c>
      <c r="JC11" s="17">
        <v>0</v>
      </c>
      <c r="JD11" s="17">
        <v>0</v>
      </c>
      <c r="JE11" s="17">
        <v>0</v>
      </c>
      <c r="JF11" s="17">
        <v>0</v>
      </c>
      <c r="JG11" s="17">
        <v>0</v>
      </c>
      <c r="JH11" s="17">
        <v>0</v>
      </c>
      <c r="JI11" s="17">
        <v>0</v>
      </c>
      <c r="JJ11" s="17">
        <v>0</v>
      </c>
      <c r="JK11" s="17">
        <v>0</v>
      </c>
      <c r="JL11" s="17">
        <v>0</v>
      </c>
      <c r="JM11" s="17">
        <v>0</v>
      </c>
      <c r="JN11" s="17">
        <v>0</v>
      </c>
      <c r="JO11" s="17">
        <v>0</v>
      </c>
      <c r="JP11" s="17">
        <v>0</v>
      </c>
      <c r="JQ11" s="17">
        <v>0</v>
      </c>
      <c r="JR11" s="17">
        <v>0</v>
      </c>
      <c r="JS11" s="17">
        <v>0</v>
      </c>
      <c r="JT11" s="17">
        <v>0</v>
      </c>
      <c r="JU11" s="17">
        <v>0</v>
      </c>
      <c r="JV11" s="17">
        <v>0</v>
      </c>
      <c r="JW11" s="17">
        <v>0</v>
      </c>
      <c r="JX11" s="17">
        <v>0</v>
      </c>
      <c r="JY11" s="17">
        <v>0</v>
      </c>
    </row>
    <row r="12" spans="1:285" x14ac:dyDescent="0.15">
      <c r="A12" s="17" t="s">
        <v>660</v>
      </c>
      <c r="B12" s="17" t="s">
        <v>661</v>
      </c>
      <c r="C12" s="17">
        <v>0</v>
      </c>
      <c r="D12" s="17">
        <v>6.52</v>
      </c>
      <c r="E12" s="17">
        <v>6.52</v>
      </c>
      <c r="F12" s="17">
        <v>6.52</v>
      </c>
      <c r="G12" s="17">
        <v>6.52</v>
      </c>
      <c r="H12" s="17">
        <v>6.52</v>
      </c>
      <c r="I12" s="17">
        <v>6.57</v>
      </c>
      <c r="J12" s="17">
        <v>6.57</v>
      </c>
      <c r="K12" s="17">
        <v>6.57</v>
      </c>
      <c r="L12" s="17">
        <v>6.57</v>
      </c>
      <c r="M12" s="17">
        <v>6.57</v>
      </c>
      <c r="N12" s="17">
        <v>6.61</v>
      </c>
      <c r="O12" s="17">
        <v>6.59</v>
      </c>
      <c r="P12" s="17">
        <v>6.58</v>
      </c>
      <c r="Q12" s="17">
        <v>6.58</v>
      </c>
      <c r="R12" s="17">
        <v>6.58</v>
      </c>
      <c r="S12" s="17">
        <v>6.59</v>
      </c>
      <c r="T12" s="17">
        <v>6.59</v>
      </c>
      <c r="U12" s="17">
        <v>6.6</v>
      </c>
      <c r="V12" s="17">
        <v>6.61</v>
      </c>
      <c r="W12" s="17">
        <v>6.62</v>
      </c>
      <c r="X12" s="17">
        <v>6.62</v>
      </c>
      <c r="Y12" s="17">
        <v>6.61</v>
      </c>
      <c r="Z12" s="17">
        <v>6.6</v>
      </c>
      <c r="AA12" s="17">
        <v>6.6</v>
      </c>
      <c r="AB12" s="17">
        <v>0</v>
      </c>
      <c r="AC12" s="17">
        <v>0</v>
      </c>
      <c r="AD12" s="17">
        <v>0</v>
      </c>
      <c r="AE12" s="17">
        <v>0</v>
      </c>
      <c r="AF12" s="17">
        <v>0</v>
      </c>
      <c r="AG12" s="17">
        <v>0</v>
      </c>
      <c r="AH12" s="17">
        <v>0</v>
      </c>
      <c r="AI12" s="17">
        <v>0</v>
      </c>
      <c r="AJ12" s="17">
        <v>0</v>
      </c>
      <c r="AK12" s="17">
        <v>0</v>
      </c>
      <c r="AL12" s="17">
        <v>0</v>
      </c>
      <c r="AM12" s="17">
        <v>0</v>
      </c>
      <c r="AN12" s="17">
        <v>0</v>
      </c>
      <c r="AO12" s="17">
        <v>0</v>
      </c>
      <c r="AP12" s="17">
        <v>0</v>
      </c>
      <c r="AQ12" s="17">
        <v>0</v>
      </c>
      <c r="AR12" s="17">
        <v>0</v>
      </c>
      <c r="AS12" s="17">
        <v>0</v>
      </c>
      <c r="AT12" s="17">
        <v>0</v>
      </c>
      <c r="AU12" s="17">
        <v>0</v>
      </c>
      <c r="AV12" s="17">
        <v>0</v>
      </c>
      <c r="AW12" s="17">
        <v>0</v>
      </c>
      <c r="AX12" s="17">
        <v>0</v>
      </c>
      <c r="AY12" s="17">
        <v>0</v>
      </c>
      <c r="AZ12" s="17">
        <v>0</v>
      </c>
      <c r="BA12" s="17">
        <v>0</v>
      </c>
      <c r="BB12" s="17">
        <v>0</v>
      </c>
      <c r="BC12" s="17">
        <v>0</v>
      </c>
      <c r="BD12" s="17">
        <v>0</v>
      </c>
      <c r="BE12" s="17">
        <v>0</v>
      </c>
      <c r="BF12" s="17">
        <v>0</v>
      </c>
      <c r="BG12" s="17">
        <v>0</v>
      </c>
      <c r="BH12" s="17">
        <v>0</v>
      </c>
      <c r="BI12" s="17">
        <v>0</v>
      </c>
      <c r="BJ12" s="17">
        <v>0</v>
      </c>
      <c r="BK12" s="17">
        <v>0</v>
      </c>
      <c r="BL12" s="17">
        <v>0</v>
      </c>
      <c r="BM12" s="17">
        <v>0</v>
      </c>
      <c r="BN12" s="17">
        <v>0</v>
      </c>
      <c r="BO12" s="17">
        <v>0</v>
      </c>
      <c r="BP12" s="17">
        <v>0</v>
      </c>
      <c r="BQ12" s="17">
        <v>0</v>
      </c>
      <c r="BR12" s="17">
        <v>0</v>
      </c>
      <c r="BS12" s="17">
        <v>0</v>
      </c>
      <c r="BT12" s="17">
        <v>0</v>
      </c>
      <c r="BU12" s="17">
        <v>0</v>
      </c>
      <c r="BV12" s="17">
        <v>0</v>
      </c>
      <c r="BW12" s="17">
        <v>0</v>
      </c>
      <c r="BX12" s="17">
        <v>0</v>
      </c>
      <c r="BY12" s="17">
        <v>0</v>
      </c>
      <c r="BZ12" s="17">
        <v>0</v>
      </c>
      <c r="CA12" s="17">
        <v>0</v>
      </c>
      <c r="CB12" s="17">
        <v>0</v>
      </c>
      <c r="CC12" s="17">
        <v>0</v>
      </c>
      <c r="CD12" s="17">
        <v>0</v>
      </c>
      <c r="CE12" s="17">
        <v>0</v>
      </c>
      <c r="CF12" s="17">
        <v>0</v>
      </c>
      <c r="CG12" s="17">
        <v>0</v>
      </c>
      <c r="CH12" s="17">
        <v>0</v>
      </c>
      <c r="CI12" s="17">
        <v>0</v>
      </c>
      <c r="CJ12" s="17">
        <v>0</v>
      </c>
      <c r="CK12" s="17">
        <v>0</v>
      </c>
      <c r="CL12" s="17">
        <v>0</v>
      </c>
      <c r="CM12" s="17">
        <v>0</v>
      </c>
      <c r="CN12" s="17">
        <v>0</v>
      </c>
      <c r="CO12" s="17">
        <v>0</v>
      </c>
      <c r="CP12" s="17">
        <v>0</v>
      </c>
      <c r="CQ12" s="17">
        <v>0</v>
      </c>
      <c r="CR12" s="17">
        <v>0</v>
      </c>
      <c r="CS12" s="17">
        <v>0</v>
      </c>
      <c r="CT12" s="17">
        <v>0</v>
      </c>
      <c r="CU12" s="17">
        <v>0</v>
      </c>
      <c r="CV12" s="17">
        <v>0</v>
      </c>
      <c r="CW12" s="17">
        <v>0</v>
      </c>
      <c r="CX12" s="17">
        <v>0</v>
      </c>
      <c r="CY12" s="17">
        <v>0</v>
      </c>
      <c r="CZ12" s="17">
        <v>0</v>
      </c>
      <c r="DA12" s="17">
        <v>0</v>
      </c>
      <c r="DB12" s="17">
        <v>0</v>
      </c>
      <c r="DC12" s="17">
        <v>0</v>
      </c>
      <c r="DD12" s="17">
        <v>0</v>
      </c>
      <c r="DE12" s="17">
        <v>0</v>
      </c>
      <c r="DF12" s="17">
        <v>0</v>
      </c>
      <c r="DG12" s="17">
        <v>0</v>
      </c>
      <c r="DH12" s="17">
        <v>0</v>
      </c>
      <c r="DI12" s="17">
        <v>0</v>
      </c>
      <c r="DJ12" s="17">
        <v>0</v>
      </c>
      <c r="DK12" s="17">
        <v>0</v>
      </c>
      <c r="DL12" s="17">
        <v>0</v>
      </c>
      <c r="DM12" s="17">
        <v>0</v>
      </c>
      <c r="DN12" s="17">
        <v>0</v>
      </c>
      <c r="DO12" s="17">
        <v>0</v>
      </c>
      <c r="DP12" s="17">
        <v>0</v>
      </c>
      <c r="DQ12" s="17">
        <v>0</v>
      </c>
      <c r="DR12" s="17">
        <v>0</v>
      </c>
      <c r="DS12" s="17">
        <v>0</v>
      </c>
      <c r="DT12" s="17">
        <v>0</v>
      </c>
      <c r="DU12" s="17">
        <v>0</v>
      </c>
      <c r="DV12" s="17">
        <v>0</v>
      </c>
      <c r="DW12" s="17">
        <v>0</v>
      </c>
      <c r="DX12" s="17">
        <v>0</v>
      </c>
      <c r="DY12" s="17">
        <v>0</v>
      </c>
      <c r="DZ12" s="17">
        <v>0</v>
      </c>
      <c r="EA12" s="17">
        <v>0</v>
      </c>
      <c r="EB12" s="17">
        <v>0</v>
      </c>
      <c r="EC12" s="17">
        <v>0</v>
      </c>
      <c r="ED12" s="17">
        <v>0</v>
      </c>
      <c r="EE12" s="17">
        <v>0</v>
      </c>
      <c r="EF12" s="17">
        <v>0</v>
      </c>
      <c r="EG12" s="17">
        <v>0</v>
      </c>
      <c r="EH12" s="17">
        <v>0</v>
      </c>
      <c r="EI12" s="17">
        <v>0</v>
      </c>
      <c r="EJ12" s="17">
        <v>0</v>
      </c>
      <c r="EK12" s="17">
        <v>0</v>
      </c>
      <c r="EL12" s="17">
        <v>0</v>
      </c>
      <c r="EM12" s="17">
        <v>0</v>
      </c>
      <c r="EN12" s="17">
        <v>0</v>
      </c>
      <c r="EO12" s="17">
        <v>0</v>
      </c>
      <c r="EP12" s="17">
        <v>0</v>
      </c>
      <c r="EQ12" s="17">
        <v>0</v>
      </c>
      <c r="ER12" s="17">
        <v>0</v>
      </c>
      <c r="ES12" s="17">
        <v>0</v>
      </c>
      <c r="ET12" s="17">
        <v>0</v>
      </c>
      <c r="EU12" s="17">
        <v>0</v>
      </c>
      <c r="EV12" s="17">
        <v>0</v>
      </c>
      <c r="EW12" s="17">
        <v>0</v>
      </c>
      <c r="EX12" s="17">
        <v>0</v>
      </c>
      <c r="EY12" s="17">
        <v>0</v>
      </c>
      <c r="EZ12" s="17">
        <v>0</v>
      </c>
      <c r="FA12" s="17">
        <v>0</v>
      </c>
      <c r="FB12" s="17">
        <v>0</v>
      </c>
      <c r="FC12" s="17">
        <v>0</v>
      </c>
      <c r="FD12" s="17">
        <v>0</v>
      </c>
      <c r="FE12" s="17">
        <v>0</v>
      </c>
      <c r="FF12" s="17">
        <v>0</v>
      </c>
      <c r="FG12" s="17">
        <v>0</v>
      </c>
      <c r="FH12" s="17">
        <v>0</v>
      </c>
      <c r="FI12" s="17">
        <v>0</v>
      </c>
      <c r="FJ12" s="17">
        <v>0</v>
      </c>
      <c r="FK12" s="17">
        <v>0</v>
      </c>
      <c r="FL12" s="17">
        <v>0</v>
      </c>
      <c r="FM12" s="17">
        <v>0</v>
      </c>
      <c r="FN12" s="17">
        <v>0</v>
      </c>
      <c r="FO12" s="17">
        <v>0</v>
      </c>
      <c r="FP12" s="17">
        <v>0</v>
      </c>
      <c r="FQ12" s="17">
        <v>0</v>
      </c>
      <c r="FR12" s="17">
        <v>0</v>
      </c>
      <c r="FS12" s="17">
        <v>0</v>
      </c>
      <c r="FT12" s="17">
        <v>0</v>
      </c>
      <c r="FU12" s="17">
        <v>0</v>
      </c>
      <c r="FV12" s="17">
        <v>0</v>
      </c>
      <c r="FW12" s="17">
        <v>0</v>
      </c>
      <c r="FX12" s="17">
        <v>0</v>
      </c>
      <c r="FY12" s="17">
        <v>0</v>
      </c>
      <c r="FZ12" s="17">
        <v>0</v>
      </c>
      <c r="GA12" s="17">
        <v>0</v>
      </c>
      <c r="GB12" s="17">
        <v>0</v>
      </c>
      <c r="GC12" s="17">
        <v>0</v>
      </c>
      <c r="GD12" s="17">
        <v>0</v>
      </c>
      <c r="GE12" s="17">
        <v>0</v>
      </c>
      <c r="GF12" s="17">
        <v>0</v>
      </c>
      <c r="GG12" s="17">
        <v>0</v>
      </c>
      <c r="GH12" s="17">
        <v>0</v>
      </c>
      <c r="GI12" s="17">
        <v>0</v>
      </c>
      <c r="GJ12" s="17">
        <v>0</v>
      </c>
      <c r="GK12" s="17">
        <v>0</v>
      </c>
      <c r="GL12" s="17">
        <v>0</v>
      </c>
      <c r="GM12" s="17">
        <v>0</v>
      </c>
      <c r="GN12" s="17">
        <v>0</v>
      </c>
      <c r="GO12" s="17">
        <v>0</v>
      </c>
      <c r="GP12" s="17">
        <v>0</v>
      </c>
      <c r="GQ12" s="17">
        <v>0</v>
      </c>
      <c r="GR12" s="17">
        <v>0</v>
      </c>
      <c r="GS12" s="17">
        <v>0</v>
      </c>
      <c r="GT12" s="17">
        <v>0</v>
      </c>
      <c r="GU12" s="17">
        <v>0</v>
      </c>
      <c r="GV12" s="17">
        <v>0</v>
      </c>
      <c r="GW12" s="17">
        <v>0</v>
      </c>
      <c r="GX12" s="17">
        <v>0</v>
      </c>
      <c r="GY12" s="17">
        <v>0</v>
      </c>
      <c r="GZ12" s="17">
        <v>0</v>
      </c>
      <c r="HA12" s="17">
        <v>0</v>
      </c>
      <c r="HB12" s="17">
        <v>0</v>
      </c>
      <c r="HC12" s="17">
        <v>0</v>
      </c>
      <c r="HD12" s="17">
        <v>0</v>
      </c>
      <c r="HE12" s="17">
        <v>0</v>
      </c>
      <c r="HF12" s="17">
        <v>0</v>
      </c>
      <c r="HG12" s="17">
        <v>0</v>
      </c>
      <c r="HH12" s="17">
        <v>0</v>
      </c>
      <c r="HI12" s="17">
        <v>0</v>
      </c>
      <c r="HJ12" s="17">
        <v>0</v>
      </c>
      <c r="HK12" s="17">
        <v>0</v>
      </c>
      <c r="HL12" s="17">
        <v>0</v>
      </c>
      <c r="HM12" s="17">
        <v>0</v>
      </c>
      <c r="HN12" s="17">
        <v>0</v>
      </c>
      <c r="HO12" s="17">
        <v>0</v>
      </c>
      <c r="HP12" s="17">
        <v>0</v>
      </c>
      <c r="HQ12" s="17">
        <v>0</v>
      </c>
      <c r="HR12" s="17">
        <v>0</v>
      </c>
      <c r="HS12" s="17">
        <v>0</v>
      </c>
      <c r="HT12" s="17">
        <v>0</v>
      </c>
      <c r="HU12" s="17">
        <v>0</v>
      </c>
      <c r="HV12" s="17">
        <v>0</v>
      </c>
      <c r="HW12" s="17">
        <v>0</v>
      </c>
      <c r="HX12" s="17">
        <v>0</v>
      </c>
      <c r="HY12" s="17">
        <v>0</v>
      </c>
      <c r="HZ12" s="17">
        <v>0</v>
      </c>
      <c r="IA12" s="17">
        <v>0</v>
      </c>
      <c r="IB12" s="17">
        <v>0</v>
      </c>
      <c r="IC12" s="17">
        <v>0</v>
      </c>
      <c r="ID12" s="17">
        <v>0</v>
      </c>
      <c r="IE12" s="17">
        <v>0</v>
      </c>
      <c r="IF12" s="17">
        <v>0</v>
      </c>
      <c r="IG12" s="17">
        <v>0</v>
      </c>
      <c r="IH12" s="17">
        <v>0</v>
      </c>
      <c r="II12" s="17">
        <v>0</v>
      </c>
      <c r="IJ12" s="17">
        <v>0</v>
      </c>
      <c r="IK12" s="17">
        <v>0</v>
      </c>
      <c r="IL12" s="17">
        <v>0</v>
      </c>
      <c r="IM12" s="17">
        <v>0</v>
      </c>
      <c r="IN12" s="17">
        <v>0</v>
      </c>
      <c r="IO12" s="17">
        <v>0</v>
      </c>
      <c r="IP12" s="17">
        <v>0</v>
      </c>
      <c r="IQ12" s="17">
        <v>0</v>
      </c>
      <c r="IR12" s="17">
        <v>0</v>
      </c>
      <c r="IS12" s="17">
        <v>0</v>
      </c>
      <c r="IT12" s="17">
        <v>0</v>
      </c>
      <c r="IU12" s="17">
        <v>0</v>
      </c>
      <c r="IV12" s="17">
        <v>0</v>
      </c>
      <c r="IW12" s="17">
        <v>0</v>
      </c>
      <c r="IX12" s="17">
        <v>0</v>
      </c>
      <c r="IY12" s="17">
        <v>0</v>
      </c>
      <c r="IZ12" s="17">
        <v>0</v>
      </c>
      <c r="JA12" s="17">
        <v>0</v>
      </c>
      <c r="JB12" s="17">
        <v>0</v>
      </c>
      <c r="JC12" s="17">
        <v>0</v>
      </c>
      <c r="JD12" s="17">
        <v>0</v>
      </c>
      <c r="JE12" s="17">
        <v>0</v>
      </c>
      <c r="JF12" s="17">
        <v>0</v>
      </c>
      <c r="JG12" s="17">
        <v>0</v>
      </c>
      <c r="JH12" s="17">
        <v>0</v>
      </c>
      <c r="JI12" s="17">
        <v>0</v>
      </c>
      <c r="JJ12" s="17">
        <v>0</v>
      </c>
      <c r="JK12" s="17">
        <v>0</v>
      </c>
      <c r="JL12" s="17">
        <v>0</v>
      </c>
      <c r="JM12" s="17">
        <v>0</v>
      </c>
      <c r="JN12" s="17">
        <v>0</v>
      </c>
      <c r="JO12" s="17">
        <v>0</v>
      </c>
      <c r="JP12" s="17">
        <v>0</v>
      </c>
      <c r="JQ12" s="17">
        <v>0</v>
      </c>
      <c r="JR12" s="17">
        <v>0</v>
      </c>
      <c r="JS12" s="17">
        <v>0</v>
      </c>
      <c r="JT12" s="17">
        <v>0</v>
      </c>
      <c r="JU12" s="17">
        <v>0</v>
      </c>
      <c r="JV12" s="17">
        <v>0</v>
      </c>
      <c r="JW12" s="17">
        <v>0</v>
      </c>
      <c r="JX12" s="17">
        <v>0</v>
      </c>
      <c r="JY12" s="17">
        <v>0</v>
      </c>
    </row>
    <row r="13" spans="1:285" x14ac:dyDescent="0.15">
      <c r="A13" s="17" t="s">
        <v>794</v>
      </c>
      <c r="B13" s="17" t="s">
        <v>795</v>
      </c>
      <c r="C13" s="17">
        <v>0</v>
      </c>
      <c r="D13" s="17">
        <v>10.18</v>
      </c>
      <c r="E13" s="17">
        <v>10.18</v>
      </c>
      <c r="F13" s="17">
        <v>10.18</v>
      </c>
      <c r="G13" s="17">
        <v>10.18</v>
      </c>
      <c r="H13" s="17">
        <v>10.18</v>
      </c>
      <c r="I13" s="17">
        <v>10.29</v>
      </c>
      <c r="J13" s="17">
        <v>10.29</v>
      </c>
      <c r="K13" s="17">
        <v>10.29</v>
      </c>
      <c r="L13" s="17">
        <v>10.29</v>
      </c>
      <c r="M13" s="17">
        <v>10.29</v>
      </c>
      <c r="N13" s="17">
        <v>10.3</v>
      </c>
      <c r="O13" s="17">
        <v>10.32</v>
      </c>
      <c r="P13" s="17">
        <v>10.3</v>
      </c>
      <c r="Q13" s="17">
        <v>10.29</v>
      </c>
      <c r="R13" s="17">
        <v>10.29</v>
      </c>
      <c r="S13" s="17">
        <v>10.28</v>
      </c>
      <c r="T13" s="17">
        <v>10.32</v>
      </c>
      <c r="U13" s="17">
        <v>10.33</v>
      </c>
      <c r="V13" s="17">
        <v>10.33</v>
      </c>
      <c r="W13" s="17">
        <v>10.32</v>
      </c>
      <c r="X13" s="17">
        <v>10.31</v>
      </c>
      <c r="Y13" s="17">
        <v>10.31</v>
      </c>
      <c r="Z13" s="17">
        <v>10.31</v>
      </c>
      <c r="AA13" s="17">
        <v>10.31</v>
      </c>
      <c r="AB13" s="17">
        <v>0</v>
      </c>
      <c r="AC13" s="17">
        <v>0</v>
      </c>
      <c r="AD13" s="17">
        <v>0</v>
      </c>
      <c r="AE13" s="17">
        <v>0</v>
      </c>
      <c r="AF13" s="17">
        <v>0</v>
      </c>
      <c r="AG13" s="17">
        <v>0</v>
      </c>
      <c r="AH13" s="17">
        <v>0</v>
      </c>
      <c r="AI13" s="17">
        <v>0</v>
      </c>
      <c r="AJ13" s="17">
        <v>0</v>
      </c>
      <c r="AK13" s="17">
        <v>0</v>
      </c>
      <c r="AL13" s="17">
        <v>0</v>
      </c>
      <c r="AM13" s="17">
        <v>0</v>
      </c>
      <c r="AN13" s="17">
        <v>0</v>
      </c>
      <c r="AO13" s="17">
        <v>0</v>
      </c>
      <c r="AP13" s="17">
        <v>0</v>
      </c>
      <c r="AQ13" s="17">
        <v>0</v>
      </c>
      <c r="AR13" s="17">
        <v>0</v>
      </c>
      <c r="AS13" s="17">
        <v>0</v>
      </c>
      <c r="AT13" s="17">
        <v>0</v>
      </c>
      <c r="AU13" s="17">
        <v>0</v>
      </c>
      <c r="AV13" s="17">
        <v>0</v>
      </c>
      <c r="AW13" s="17">
        <v>0</v>
      </c>
      <c r="AX13" s="17">
        <v>0</v>
      </c>
      <c r="AY13" s="17">
        <v>0</v>
      </c>
      <c r="AZ13" s="17">
        <v>0</v>
      </c>
      <c r="BA13" s="17">
        <v>0</v>
      </c>
      <c r="BB13" s="17">
        <v>0</v>
      </c>
      <c r="BC13" s="17">
        <v>0</v>
      </c>
      <c r="BD13" s="17">
        <v>0</v>
      </c>
      <c r="BE13" s="17">
        <v>0</v>
      </c>
      <c r="BF13" s="17">
        <v>0</v>
      </c>
      <c r="BG13" s="17">
        <v>0</v>
      </c>
      <c r="BH13" s="17">
        <v>0</v>
      </c>
      <c r="BI13" s="17">
        <v>0</v>
      </c>
      <c r="BJ13" s="17">
        <v>0</v>
      </c>
      <c r="BK13" s="17">
        <v>0</v>
      </c>
      <c r="BL13" s="17">
        <v>0</v>
      </c>
      <c r="BM13" s="17">
        <v>0</v>
      </c>
      <c r="BN13" s="17">
        <v>0</v>
      </c>
      <c r="BO13" s="17">
        <v>0</v>
      </c>
      <c r="BP13" s="17">
        <v>0</v>
      </c>
      <c r="BQ13" s="17">
        <v>0</v>
      </c>
      <c r="BR13" s="17">
        <v>0</v>
      </c>
      <c r="BS13" s="17">
        <v>0</v>
      </c>
      <c r="BT13" s="17">
        <v>0</v>
      </c>
      <c r="BU13" s="17">
        <v>0</v>
      </c>
      <c r="BV13" s="17">
        <v>0</v>
      </c>
      <c r="BW13" s="17">
        <v>0</v>
      </c>
      <c r="BX13" s="17">
        <v>0</v>
      </c>
      <c r="BY13" s="17">
        <v>0</v>
      </c>
      <c r="BZ13" s="17">
        <v>0</v>
      </c>
      <c r="CA13" s="17">
        <v>0</v>
      </c>
      <c r="CB13" s="17">
        <v>0</v>
      </c>
      <c r="CC13" s="17">
        <v>0</v>
      </c>
      <c r="CD13" s="17">
        <v>0</v>
      </c>
      <c r="CE13" s="17">
        <v>0</v>
      </c>
      <c r="CF13" s="17">
        <v>0</v>
      </c>
      <c r="CG13" s="17">
        <v>0</v>
      </c>
      <c r="CH13" s="17">
        <v>0</v>
      </c>
      <c r="CI13" s="17">
        <v>0</v>
      </c>
      <c r="CJ13" s="17">
        <v>0</v>
      </c>
      <c r="CK13" s="17">
        <v>0</v>
      </c>
      <c r="CL13" s="17">
        <v>0</v>
      </c>
      <c r="CM13" s="17">
        <v>0</v>
      </c>
      <c r="CN13" s="17">
        <v>0</v>
      </c>
      <c r="CO13" s="17">
        <v>0</v>
      </c>
      <c r="CP13" s="17">
        <v>0</v>
      </c>
      <c r="CQ13" s="17">
        <v>0</v>
      </c>
      <c r="CR13" s="17">
        <v>0</v>
      </c>
      <c r="CS13" s="17">
        <v>0</v>
      </c>
      <c r="CT13" s="17">
        <v>0</v>
      </c>
      <c r="CU13" s="17">
        <v>0</v>
      </c>
      <c r="CV13" s="17">
        <v>0</v>
      </c>
      <c r="CW13" s="17">
        <v>0</v>
      </c>
      <c r="CX13" s="17">
        <v>0</v>
      </c>
      <c r="CY13" s="17">
        <v>0</v>
      </c>
      <c r="CZ13" s="17">
        <v>0</v>
      </c>
      <c r="DA13" s="17">
        <v>0</v>
      </c>
      <c r="DB13" s="17">
        <v>0</v>
      </c>
      <c r="DC13" s="17">
        <v>0</v>
      </c>
      <c r="DD13" s="17">
        <v>0</v>
      </c>
      <c r="DE13" s="17">
        <v>0</v>
      </c>
      <c r="DF13" s="17">
        <v>0</v>
      </c>
      <c r="DG13" s="17">
        <v>0</v>
      </c>
      <c r="DH13" s="17">
        <v>0</v>
      </c>
      <c r="DI13" s="17">
        <v>0</v>
      </c>
      <c r="DJ13" s="17">
        <v>0</v>
      </c>
      <c r="DK13" s="17">
        <v>0</v>
      </c>
      <c r="DL13" s="17">
        <v>0</v>
      </c>
      <c r="DM13" s="17">
        <v>0</v>
      </c>
      <c r="DN13" s="17">
        <v>0</v>
      </c>
      <c r="DO13" s="17">
        <v>0</v>
      </c>
      <c r="DP13" s="17">
        <v>0</v>
      </c>
      <c r="DQ13" s="17">
        <v>0</v>
      </c>
      <c r="DR13" s="17">
        <v>0</v>
      </c>
      <c r="DS13" s="17">
        <v>0</v>
      </c>
      <c r="DT13" s="17">
        <v>0</v>
      </c>
      <c r="DU13" s="17">
        <v>0</v>
      </c>
      <c r="DV13" s="17">
        <v>0</v>
      </c>
      <c r="DW13" s="17">
        <v>0</v>
      </c>
      <c r="DX13" s="17">
        <v>0</v>
      </c>
      <c r="DY13" s="17">
        <v>0</v>
      </c>
      <c r="DZ13" s="17">
        <v>0</v>
      </c>
      <c r="EA13" s="17">
        <v>0</v>
      </c>
      <c r="EB13" s="17">
        <v>0</v>
      </c>
      <c r="EC13" s="17">
        <v>0</v>
      </c>
      <c r="ED13" s="17">
        <v>0</v>
      </c>
      <c r="EE13" s="17">
        <v>0</v>
      </c>
      <c r="EF13" s="17">
        <v>0</v>
      </c>
      <c r="EG13" s="17">
        <v>0</v>
      </c>
      <c r="EH13" s="17">
        <v>0</v>
      </c>
      <c r="EI13" s="17">
        <v>0</v>
      </c>
      <c r="EJ13" s="17">
        <v>0</v>
      </c>
      <c r="EK13" s="17">
        <v>0</v>
      </c>
      <c r="EL13" s="17">
        <v>0</v>
      </c>
      <c r="EM13" s="17">
        <v>0</v>
      </c>
      <c r="EN13" s="17">
        <v>0</v>
      </c>
      <c r="EO13" s="17">
        <v>0</v>
      </c>
      <c r="EP13" s="17">
        <v>0</v>
      </c>
      <c r="EQ13" s="17">
        <v>0</v>
      </c>
      <c r="ER13" s="17">
        <v>0</v>
      </c>
      <c r="ES13" s="17">
        <v>0</v>
      </c>
      <c r="ET13" s="17">
        <v>0</v>
      </c>
      <c r="EU13" s="17">
        <v>0</v>
      </c>
      <c r="EV13" s="17">
        <v>0</v>
      </c>
      <c r="EW13" s="17">
        <v>0</v>
      </c>
      <c r="EX13" s="17">
        <v>0</v>
      </c>
      <c r="EY13" s="17">
        <v>0</v>
      </c>
      <c r="EZ13" s="17">
        <v>0</v>
      </c>
      <c r="FA13" s="17">
        <v>0</v>
      </c>
      <c r="FB13" s="17">
        <v>0</v>
      </c>
      <c r="FC13" s="17">
        <v>0</v>
      </c>
      <c r="FD13" s="17">
        <v>0</v>
      </c>
      <c r="FE13" s="17">
        <v>0</v>
      </c>
      <c r="FF13" s="17">
        <v>0</v>
      </c>
      <c r="FG13" s="17">
        <v>0</v>
      </c>
      <c r="FH13" s="17">
        <v>0</v>
      </c>
      <c r="FI13" s="17">
        <v>0</v>
      </c>
      <c r="FJ13" s="17">
        <v>0</v>
      </c>
      <c r="FK13" s="17">
        <v>0</v>
      </c>
      <c r="FL13" s="17">
        <v>0</v>
      </c>
      <c r="FM13" s="17">
        <v>0</v>
      </c>
      <c r="FN13" s="17">
        <v>0</v>
      </c>
      <c r="FO13" s="17">
        <v>0</v>
      </c>
      <c r="FP13" s="17">
        <v>0</v>
      </c>
      <c r="FQ13" s="17">
        <v>0</v>
      </c>
      <c r="FR13" s="17">
        <v>0</v>
      </c>
      <c r="FS13" s="17">
        <v>0</v>
      </c>
      <c r="FT13" s="17">
        <v>0</v>
      </c>
      <c r="FU13" s="17">
        <v>0</v>
      </c>
      <c r="FV13" s="17">
        <v>0</v>
      </c>
      <c r="FW13" s="17">
        <v>0</v>
      </c>
      <c r="FX13" s="17">
        <v>0</v>
      </c>
      <c r="FY13" s="17">
        <v>0</v>
      </c>
      <c r="FZ13" s="17">
        <v>0</v>
      </c>
      <c r="GA13" s="17">
        <v>0</v>
      </c>
      <c r="GB13" s="17">
        <v>0</v>
      </c>
      <c r="GC13" s="17">
        <v>0</v>
      </c>
      <c r="GD13" s="17">
        <v>0</v>
      </c>
      <c r="GE13" s="17">
        <v>0</v>
      </c>
      <c r="GF13" s="17">
        <v>0</v>
      </c>
      <c r="GG13" s="17">
        <v>0</v>
      </c>
      <c r="GH13" s="17">
        <v>0</v>
      </c>
      <c r="GI13" s="17">
        <v>0</v>
      </c>
      <c r="GJ13" s="17">
        <v>0</v>
      </c>
      <c r="GK13" s="17">
        <v>0</v>
      </c>
      <c r="GL13" s="17">
        <v>0</v>
      </c>
      <c r="GM13" s="17">
        <v>0</v>
      </c>
      <c r="GN13" s="17">
        <v>0</v>
      </c>
      <c r="GO13" s="17">
        <v>0</v>
      </c>
      <c r="GP13" s="17">
        <v>0</v>
      </c>
      <c r="GQ13" s="17">
        <v>0</v>
      </c>
      <c r="GR13" s="17">
        <v>0</v>
      </c>
      <c r="GS13" s="17">
        <v>0</v>
      </c>
      <c r="GT13" s="17">
        <v>0</v>
      </c>
      <c r="GU13" s="17">
        <v>0</v>
      </c>
      <c r="GV13" s="17">
        <v>0</v>
      </c>
      <c r="GW13" s="17">
        <v>0</v>
      </c>
      <c r="GX13" s="17">
        <v>0</v>
      </c>
      <c r="GY13" s="17">
        <v>0</v>
      </c>
      <c r="GZ13" s="17">
        <v>0</v>
      </c>
      <c r="HA13" s="17">
        <v>0</v>
      </c>
      <c r="HB13" s="17">
        <v>0</v>
      </c>
      <c r="HC13" s="17">
        <v>0</v>
      </c>
      <c r="HD13" s="17">
        <v>0</v>
      </c>
      <c r="HE13" s="17">
        <v>0</v>
      </c>
      <c r="HF13" s="17">
        <v>0</v>
      </c>
      <c r="HG13" s="17">
        <v>0</v>
      </c>
      <c r="HH13" s="17">
        <v>0</v>
      </c>
      <c r="HI13" s="17">
        <v>0</v>
      </c>
      <c r="HJ13" s="17">
        <v>0</v>
      </c>
      <c r="HK13" s="17">
        <v>0</v>
      </c>
      <c r="HL13" s="17">
        <v>0</v>
      </c>
      <c r="HM13" s="17">
        <v>0</v>
      </c>
      <c r="HN13" s="17">
        <v>0</v>
      </c>
      <c r="HO13" s="17">
        <v>0</v>
      </c>
      <c r="HP13" s="17">
        <v>0</v>
      </c>
      <c r="HQ13" s="17">
        <v>0</v>
      </c>
      <c r="HR13" s="17">
        <v>0</v>
      </c>
      <c r="HS13" s="17">
        <v>0</v>
      </c>
      <c r="HT13" s="17">
        <v>0</v>
      </c>
      <c r="HU13" s="17">
        <v>0</v>
      </c>
      <c r="HV13" s="17">
        <v>0</v>
      </c>
      <c r="HW13" s="17">
        <v>0</v>
      </c>
      <c r="HX13" s="17">
        <v>0</v>
      </c>
      <c r="HY13" s="17">
        <v>0</v>
      </c>
      <c r="HZ13" s="17">
        <v>0</v>
      </c>
      <c r="IA13" s="17">
        <v>0</v>
      </c>
      <c r="IB13" s="17">
        <v>0</v>
      </c>
      <c r="IC13" s="17">
        <v>0</v>
      </c>
      <c r="ID13" s="17">
        <v>0</v>
      </c>
      <c r="IE13" s="17">
        <v>0</v>
      </c>
      <c r="IF13" s="17">
        <v>0</v>
      </c>
      <c r="IG13" s="17">
        <v>0</v>
      </c>
      <c r="IH13" s="17">
        <v>0</v>
      </c>
      <c r="II13" s="17">
        <v>0</v>
      </c>
      <c r="IJ13" s="17">
        <v>0</v>
      </c>
      <c r="IK13" s="17">
        <v>0</v>
      </c>
      <c r="IL13" s="17">
        <v>0</v>
      </c>
      <c r="IM13" s="17">
        <v>0</v>
      </c>
      <c r="IN13" s="17">
        <v>0</v>
      </c>
      <c r="IO13" s="17">
        <v>0</v>
      </c>
      <c r="IP13" s="17">
        <v>0</v>
      </c>
      <c r="IQ13" s="17">
        <v>0</v>
      </c>
      <c r="IR13" s="17">
        <v>0</v>
      </c>
      <c r="IS13" s="17">
        <v>0</v>
      </c>
      <c r="IT13" s="17">
        <v>0</v>
      </c>
      <c r="IU13" s="17">
        <v>0</v>
      </c>
      <c r="IV13" s="17">
        <v>0</v>
      </c>
      <c r="IW13" s="17">
        <v>0</v>
      </c>
      <c r="IX13" s="17">
        <v>0</v>
      </c>
      <c r="IY13" s="17">
        <v>0</v>
      </c>
      <c r="IZ13" s="17">
        <v>0</v>
      </c>
      <c r="JA13" s="17">
        <v>0</v>
      </c>
      <c r="JB13" s="17">
        <v>0</v>
      </c>
      <c r="JC13" s="17">
        <v>0</v>
      </c>
      <c r="JD13" s="17">
        <v>0</v>
      </c>
      <c r="JE13" s="17">
        <v>0</v>
      </c>
      <c r="JF13" s="17">
        <v>0</v>
      </c>
      <c r="JG13" s="17">
        <v>0</v>
      </c>
      <c r="JH13" s="17">
        <v>0</v>
      </c>
      <c r="JI13" s="17">
        <v>0</v>
      </c>
      <c r="JJ13" s="17">
        <v>0</v>
      </c>
      <c r="JK13" s="17">
        <v>0</v>
      </c>
      <c r="JL13" s="17">
        <v>0</v>
      </c>
      <c r="JM13" s="17">
        <v>0</v>
      </c>
      <c r="JN13" s="17">
        <v>0</v>
      </c>
      <c r="JO13" s="17">
        <v>0</v>
      </c>
      <c r="JP13" s="17">
        <v>0</v>
      </c>
      <c r="JQ13" s="17">
        <v>0</v>
      </c>
      <c r="JR13" s="17">
        <v>0</v>
      </c>
      <c r="JS13" s="17">
        <v>0</v>
      </c>
      <c r="JT13" s="17">
        <v>0</v>
      </c>
      <c r="JU13" s="17">
        <v>0</v>
      </c>
      <c r="JV13" s="17">
        <v>0</v>
      </c>
      <c r="JW13" s="17">
        <v>0</v>
      </c>
      <c r="JX13" s="17">
        <v>0</v>
      </c>
      <c r="JY13" s="17">
        <v>0</v>
      </c>
    </row>
    <row r="14" spans="1:285" x14ac:dyDescent="0.15">
      <c r="A14" s="17" t="s">
        <v>130</v>
      </c>
      <c r="B14" s="17" t="s">
        <v>131</v>
      </c>
      <c r="C14" s="17">
        <v>0</v>
      </c>
      <c r="D14" s="17">
        <v>12.06</v>
      </c>
      <c r="E14" s="17">
        <v>12.06</v>
      </c>
      <c r="F14" s="17">
        <v>12.06</v>
      </c>
      <c r="G14" s="17">
        <v>12.06</v>
      </c>
      <c r="H14" s="17">
        <v>12.06</v>
      </c>
      <c r="I14" s="17">
        <v>12.16</v>
      </c>
      <c r="J14" s="17">
        <v>12.16</v>
      </c>
      <c r="K14" s="17">
        <v>12.16</v>
      </c>
      <c r="L14" s="17">
        <v>12.16</v>
      </c>
      <c r="M14" s="17">
        <v>12.16</v>
      </c>
      <c r="N14" s="17">
        <v>12.18</v>
      </c>
      <c r="O14" s="17">
        <v>12.15</v>
      </c>
      <c r="P14" s="17">
        <v>12.1</v>
      </c>
      <c r="Q14" s="17">
        <v>12.11</v>
      </c>
      <c r="R14" s="17">
        <v>12.12</v>
      </c>
      <c r="S14" s="17">
        <v>12.14</v>
      </c>
      <c r="T14" s="17">
        <v>12.15</v>
      </c>
      <c r="U14" s="17">
        <v>12.14</v>
      </c>
      <c r="V14" s="17">
        <v>12.14</v>
      </c>
      <c r="W14" s="17">
        <v>12.14</v>
      </c>
      <c r="X14" s="17">
        <v>12.15</v>
      </c>
      <c r="Y14" s="17">
        <v>12.18</v>
      </c>
      <c r="Z14" s="17">
        <v>12.2</v>
      </c>
      <c r="AA14" s="17">
        <v>12.19</v>
      </c>
      <c r="AB14" s="17">
        <v>0</v>
      </c>
      <c r="AC14" s="17">
        <v>0</v>
      </c>
      <c r="AD14" s="17">
        <v>0</v>
      </c>
      <c r="AE14" s="17">
        <v>0</v>
      </c>
      <c r="AF14" s="17">
        <v>0</v>
      </c>
      <c r="AG14" s="17">
        <v>0</v>
      </c>
      <c r="AH14" s="17">
        <v>0</v>
      </c>
      <c r="AI14" s="17">
        <v>0</v>
      </c>
      <c r="AJ14" s="17">
        <v>0</v>
      </c>
      <c r="AK14" s="17">
        <v>0</v>
      </c>
      <c r="AL14" s="17">
        <v>0</v>
      </c>
      <c r="AM14" s="17">
        <v>0</v>
      </c>
      <c r="AN14" s="17">
        <v>0</v>
      </c>
      <c r="AO14" s="17">
        <v>0</v>
      </c>
      <c r="AP14" s="17">
        <v>0</v>
      </c>
      <c r="AQ14" s="17">
        <v>0</v>
      </c>
      <c r="AR14" s="17">
        <v>0</v>
      </c>
      <c r="AS14" s="17">
        <v>0</v>
      </c>
      <c r="AT14" s="17">
        <v>0</v>
      </c>
      <c r="AU14" s="17">
        <v>0</v>
      </c>
      <c r="AV14" s="17">
        <v>0</v>
      </c>
      <c r="AW14" s="17">
        <v>0</v>
      </c>
      <c r="AX14" s="17">
        <v>0</v>
      </c>
      <c r="AY14" s="17">
        <v>0</v>
      </c>
      <c r="AZ14" s="17">
        <v>0</v>
      </c>
      <c r="BA14" s="17">
        <v>0</v>
      </c>
      <c r="BB14" s="17">
        <v>0</v>
      </c>
      <c r="BC14" s="17">
        <v>0</v>
      </c>
      <c r="BD14" s="17">
        <v>0</v>
      </c>
      <c r="BE14" s="17">
        <v>0</v>
      </c>
      <c r="BF14" s="17">
        <v>0</v>
      </c>
      <c r="BG14" s="17">
        <v>0</v>
      </c>
      <c r="BH14" s="17">
        <v>0</v>
      </c>
      <c r="BI14" s="17">
        <v>0</v>
      </c>
      <c r="BJ14" s="17">
        <v>0</v>
      </c>
      <c r="BK14" s="17">
        <v>0</v>
      </c>
      <c r="BL14" s="17">
        <v>0</v>
      </c>
      <c r="BM14" s="17">
        <v>0</v>
      </c>
      <c r="BN14" s="17">
        <v>0</v>
      </c>
      <c r="BO14" s="17">
        <v>0</v>
      </c>
      <c r="BP14" s="17">
        <v>0</v>
      </c>
      <c r="BQ14" s="17">
        <v>0</v>
      </c>
      <c r="BR14" s="17">
        <v>0</v>
      </c>
      <c r="BS14" s="17">
        <v>0</v>
      </c>
      <c r="BT14" s="17">
        <v>0</v>
      </c>
      <c r="BU14" s="17">
        <v>0</v>
      </c>
      <c r="BV14" s="17">
        <v>0</v>
      </c>
      <c r="BW14" s="17">
        <v>0</v>
      </c>
      <c r="BX14" s="17">
        <v>0</v>
      </c>
      <c r="BY14" s="17">
        <v>0</v>
      </c>
      <c r="BZ14" s="17">
        <v>0</v>
      </c>
      <c r="CA14" s="17">
        <v>0</v>
      </c>
      <c r="CB14" s="17">
        <v>0</v>
      </c>
      <c r="CC14" s="17">
        <v>0</v>
      </c>
      <c r="CD14" s="17">
        <v>0</v>
      </c>
      <c r="CE14" s="17">
        <v>0</v>
      </c>
      <c r="CF14" s="17">
        <v>0</v>
      </c>
      <c r="CG14" s="17">
        <v>0</v>
      </c>
      <c r="CH14" s="17">
        <v>0</v>
      </c>
      <c r="CI14" s="17">
        <v>0</v>
      </c>
      <c r="CJ14" s="17">
        <v>0</v>
      </c>
      <c r="CK14" s="17">
        <v>0</v>
      </c>
      <c r="CL14" s="17">
        <v>0</v>
      </c>
      <c r="CM14" s="17">
        <v>0</v>
      </c>
      <c r="CN14" s="17">
        <v>0</v>
      </c>
      <c r="CO14" s="17">
        <v>0</v>
      </c>
      <c r="CP14" s="17">
        <v>0</v>
      </c>
      <c r="CQ14" s="17">
        <v>0</v>
      </c>
      <c r="CR14" s="17">
        <v>0</v>
      </c>
      <c r="CS14" s="17">
        <v>0</v>
      </c>
      <c r="CT14" s="17">
        <v>0</v>
      </c>
      <c r="CU14" s="17">
        <v>0</v>
      </c>
      <c r="CV14" s="17">
        <v>0</v>
      </c>
      <c r="CW14" s="17">
        <v>0</v>
      </c>
      <c r="CX14" s="17">
        <v>0</v>
      </c>
      <c r="CY14" s="17">
        <v>0</v>
      </c>
      <c r="CZ14" s="17">
        <v>0</v>
      </c>
      <c r="DA14" s="17">
        <v>0</v>
      </c>
      <c r="DB14" s="17">
        <v>0</v>
      </c>
      <c r="DC14" s="17">
        <v>0</v>
      </c>
      <c r="DD14" s="17">
        <v>0</v>
      </c>
      <c r="DE14" s="17">
        <v>0</v>
      </c>
      <c r="DF14" s="17">
        <v>0</v>
      </c>
      <c r="DG14" s="17">
        <v>0</v>
      </c>
      <c r="DH14" s="17">
        <v>0</v>
      </c>
      <c r="DI14" s="17">
        <v>0</v>
      </c>
      <c r="DJ14" s="17">
        <v>0</v>
      </c>
      <c r="DK14" s="17">
        <v>0</v>
      </c>
      <c r="DL14" s="17">
        <v>0</v>
      </c>
      <c r="DM14" s="17">
        <v>0</v>
      </c>
      <c r="DN14" s="17">
        <v>0</v>
      </c>
      <c r="DO14" s="17">
        <v>0</v>
      </c>
      <c r="DP14" s="17">
        <v>0</v>
      </c>
      <c r="DQ14" s="17">
        <v>0</v>
      </c>
      <c r="DR14" s="17">
        <v>0</v>
      </c>
      <c r="DS14" s="17">
        <v>0</v>
      </c>
      <c r="DT14" s="17">
        <v>0</v>
      </c>
      <c r="DU14" s="17">
        <v>0</v>
      </c>
      <c r="DV14" s="17">
        <v>0</v>
      </c>
      <c r="DW14" s="17">
        <v>0</v>
      </c>
      <c r="DX14" s="17">
        <v>0</v>
      </c>
      <c r="DY14" s="17">
        <v>0</v>
      </c>
      <c r="DZ14" s="17">
        <v>0</v>
      </c>
      <c r="EA14" s="17">
        <v>0</v>
      </c>
      <c r="EB14" s="17">
        <v>0</v>
      </c>
      <c r="EC14" s="17">
        <v>0</v>
      </c>
      <c r="ED14" s="17">
        <v>0</v>
      </c>
      <c r="EE14" s="17">
        <v>0</v>
      </c>
      <c r="EF14" s="17">
        <v>0</v>
      </c>
      <c r="EG14" s="17">
        <v>0</v>
      </c>
      <c r="EH14" s="17">
        <v>0</v>
      </c>
      <c r="EI14" s="17">
        <v>0</v>
      </c>
      <c r="EJ14" s="17">
        <v>0</v>
      </c>
      <c r="EK14" s="17">
        <v>0</v>
      </c>
      <c r="EL14" s="17">
        <v>0</v>
      </c>
      <c r="EM14" s="17">
        <v>0</v>
      </c>
      <c r="EN14" s="17">
        <v>0</v>
      </c>
      <c r="EO14" s="17">
        <v>0</v>
      </c>
      <c r="EP14" s="17">
        <v>0</v>
      </c>
      <c r="EQ14" s="17">
        <v>0</v>
      </c>
      <c r="ER14" s="17">
        <v>0</v>
      </c>
      <c r="ES14" s="17">
        <v>0</v>
      </c>
      <c r="ET14" s="17">
        <v>0</v>
      </c>
      <c r="EU14" s="17">
        <v>0</v>
      </c>
      <c r="EV14" s="17">
        <v>0</v>
      </c>
      <c r="EW14" s="17">
        <v>0</v>
      </c>
      <c r="EX14" s="17">
        <v>0</v>
      </c>
      <c r="EY14" s="17">
        <v>0</v>
      </c>
      <c r="EZ14" s="17">
        <v>0</v>
      </c>
      <c r="FA14" s="17">
        <v>0</v>
      </c>
      <c r="FB14" s="17">
        <v>0</v>
      </c>
      <c r="FC14" s="17">
        <v>0</v>
      </c>
      <c r="FD14" s="17">
        <v>0</v>
      </c>
      <c r="FE14" s="17">
        <v>0</v>
      </c>
      <c r="FF14" s="17">
        <v>0</v>
      </c>
      <c r="FG14" s="17">
        <v>0</v>
      </c>
      <c r="FH14" s="17">
        <v>0</v>
      </c>
      <c r="FI14" s="17">
        <v>0</v>
      </c>
      <c r="FJ14" s="17">
        <v>0</v>
      </c>
      <c r="FK14" s="17">
        <v>0</v>
      </c>
      <c r="FL14" s="17">
        <v>0</v>
      </c>
      <c r="FM14" s="17">
        <v>0</v>
      </c>
      <c r="FN14" s="17">
        <v>0</v>
      </c>
      <c r="FO14" s="17">
        <v>0</v>
      </c>
      <c r="FP14" s="17">
        <v>0</v>
      </c>
      <c r="FQ14" s="17">
        <v>0</v>
      </c>
      <c r="FR14" s="17">
        <v>0</v>
      </c>
      <c r="FS14" s="17">
        <v>0</v>
      </c>
      <c r="FT14" s="17">
        <v>0</v>
      </c>
      <c r="FU14" s="17">
        <v>0</v>
      </c>
      <c r="FV14" s="17">
        <v>0</v>
      </c>
      <c r="FW14" s="17">
        <v>0</v>
      </c>
      <c r="FX14" s="17">
        <v>0</v>
      </c>
      <c r="FY14" s="17">
        <v>0</v>
      </c>
      <c r="FZ14" s="17">
        <v>0</v>
      </c>
      <c r="GA14" s="17">
        <v>0</v>
      </c>
      <c r="GB14" s="17">
        <v>0</v>
      </c>
      <c r="GC14" s="17">
        <v>0</v>
      </c>
      <c r="GD14" s="17">
        <v>0</v>
      </c>
      <c r="GE14" s="17">
        <v>0</v>
      </c>
      <c r="GF14" s="17">
        <v>0</v>
      </c>
      <c r="GG14" s="17">
        <v>0</v>
      </c>
      <c r="GH14" s="17">
        <v>0</v>
      </c>
      <c r="GI14" s="17">
        <v>0</v>
      </c>
      <c r="GJ14" s="17">
        <v>0</v>
      </c>
      <c r="GK14" s="17">
        <v>0</v>
      </c>
      <c r="GL14" s="17">
        <v>0</v>
      </c>
      <c r="GM14" s="17">
        <v>0</v>
      </c>
      <c r="GN14" s="17">
        <v>0</v>
      </c>
      <c r="GO14" s="17">
        <v>0</v>
      </c>
      <c r="GP14" s="17">
        <v>0</v>
      </c>
      <c r="GQ14" s="17">
        <v>0</v>
      </c>
      <c r="GR14" s="17">
        <v>0</v>
      </c>
      <c r="GS14" s="17">
        <v>0</v>
      </c>
      <c r="GT14" s="17">
        <v>0</v>
      </c>
      <c r="GU14" s="17">
        <v>0</v>
      </c>
      <c r="GV14" s="17">
        <v>0</v>
      </c>
      <c r="GW14" s="17">
        <v>0</v>
      </c>
      <c r="GX14" s="17">
        <v>0</v>
      </c>
      <c r="GY14" s="17">
        <v>0</v>
      </c>
      <c r="GZ14" s="17">
        <v>0</v>
      </c>
      <c r="HA14" s="17">
        <v>0</v>
      </c>
      <c r="HB14" s="17">
        <v>0</v>
      </c>
      <c r="HC14" s="17">
        <v>0</v>
      </c>
      <c r="HD14" s="17">
        <v>0</v>
      </c>
      <c r="HE14" s="17">
        <v>0</v>
      </c>
      <c r="HF14" s="17">
        <v>0</v>
      </c>
      <c r="HG14" s="17">
        <v>0</v>
      </c>
      <c r="HH14" s="17">
        <v>0</v>
      </c>
      <c r="HI14" s="17">
        <v>0</v>
      </c>
      <c r="HJ14" s="17">
        <v>0</v>
      </c>
      <c r="HK14" s="17">
        <v>0</v>
      </c>
      <c r="HL14" s="17">
        <v>0</v>
      </c>
      <c r="HM14" s="17">
        <v>0</v>
      </c>
      <c r="HN14" s="17">
        <v>0</v>
      </c>
      <c r="HO14" s="17">
        <v>0</v>
      </c>
      <c r="HP14" s="17">
        <v>0</v>
      </c>
      <c r="HQ14" s="17">
        <v>0</v>
      </c>
      <c r="HR14" s="17">
        <v>0</v>
      </c>
      <c r="HS14" s="17">
        <v>0</v>
      </c>
      <c r="HT14" s="17">
        <v>0</v>
      </c>
      <c r="HU14" s="17">
        <v>0</v>
      </c>
      <c r="HV14" s="17">
        <v>0</v>
      </c>
      <c r="HW14" s="17">
        <v>0</v>
      </c>
      <c r="HX14" s="17">
        <v>0</v>
      </c>
      <c r="HY14" s="17">
        <v>0</v>
      </c>
      <c r="HZ14" s="17">
        <v>0</v>
      </c>
      <c r="IA14" s="17">
        <v>0</v>
      </c>
      <c r="IB14" s="17">
        <v>0</v>
      </c>
      <c r="IC14" s="17">
        <v>0</v>
      </c>
      <c r="ID14" s="17">
        <v>0</v>
      </c>
      <c r="IE14" s="17">
        <v>0</v>
      </c>
      <c r="IF14" s="17">
        <v>0</v>
      </c>
      <c r="IG14" s="17">
        <v>0</v>
      </c>
      <c r="IH14" s="17">
        <v>0</v>
      </c>
      <c r="II14" s="17">
        <v>0</v>
      </c>
      <c r="IJ14" s="17">
        <v>0</v>
      </c>
      <c r="IK14" s="17">
        <v>0</v>
      </c>
      <c r="IL14" s="17">
        <v>0</v>
      </c>
      <c r="IM14" s="17">
        <v>0</v>
      </c>
      <c r="IN14" s="17">
        <v>0</v>
      </c>
      <c r="IO14" s="17">
        <v>0</v>
      </c>
      <c r="IP14" s="17">
        <v>0</v>
      </c>
      <c r="IQ14" s="17">
        <v>0</v>
      </c>
      <c r="IR14" s="17">
        <v>0</v>
      </c>
      <c r="IS14" s="17">
        <v>0</v>
      </c>
      <c r="IT14" s="17">
        <v>0</v>
      </c>
      <c r="IU14" s="17">
        <v>0</v>
      </c>
      <c r="IV14" s="17">
        <v>0</v>
      </c>
      <c r="IW14" s="17">
        <v>0</v>
      </c>
      <c r="IX14" s="17">
        <v>0</v>
      </c>
      <c r="IY14" s="17">
        <v>0</v>
      </c>
      <c r="IZ14" s="17">
        <v>0</v>
      </c>
      <c r="JA14" s="17">
        <v>0</v>
      </c>
      <c r="JB14" s="17">
        <v>0</v>
      </c>
      <c r="JC14" s="17">
        <v>0</v>
      </c>
      <c r="JD14" s="17">
        <v>0</v>
      </c>
      <c r="JE14" s="17">
        <v>0</v>
      </c>
      <c r="JF14" s="17">
        <v>0</v>
      </c>
      <c r="JG14" s="17">
        <v>0</v>
      </c>
      <c r="JH14" s="17">
        <v>0</v>
      </c>
      <c r="JI14" s="17">
        <v>0</v>
      </c>
      <c r="JJ14" s="17">
        <v>0</v>
      </c>
      <c r="JK14" s="17">
        <v>0</v>
      </c>
      <c r="JL14" s="17">
        <v>0</v>
      </c>
      <c r="JM14" s="17">
        <v>0</v>
      </c>
      <c r="JN14" s="17">
        <v>0</v>
      </c>
      <c r="JO14" s="17">
        <v>0</v>
      </c>
      <c r="JP14" s="17">
        <v>0</v>
      </c>
      <c r="JQ14" s="17">
        <v>0</v>
      </c>
      <c r="JR14" s="17">
        <v>0</v>
      </c>
      <c r="JS14" s="17">
        <v>0</v>
      </c>
      <c r="JT14" s="17">
        <v>0</v>
      </c>
      <c r="JU14" s="17">
        <v>0</v>
      </c>
      <c r="JV14" s="17">
        <v>0</v>
      </c>
      <c r="JW14" s="17">
        <v>0</v>
      </c>
      <c r="JX14" s="17">
        <v>0</v>
      </c>
      <c r="JY14" s="17">
        <v>0</v>
      </c>
    </row>
    <row r="15" spans="1:285" x14ac:dyDescent="0.15">
      <c r="A15" s="17" t="s">
        <v>644</v>
      </c>
      <c r="B15" s="17" t="s">
        <v>645</v>
      </c>
      <c r="C15" s="17">
        <v>0</v>
      </c>
      <c r="D15" s="17">
        <v>7.47</v>
      </c>
      <c r="E15" s="17">
        <v>7.47</v>
      </c>
      <c r="F15" s="17">
        <v>7.47</v>
      </c>
      <c r="G15" s="17">
        <v>7.47</v>
      </c>
      <c r="H15" s="17">
        <v>7.47</v>
      </c>
      <c r="I15" s="17">
        <v>7.5</v>
      </c>
      <c r="J15" s="17">
        <v>7.5</v>
      </c>
      <c r="K15" s="17">
        <v>7.5</v>
      </c>
      <c r="L15" s="17">
        <v>7.5</v>
      </c>
      <c r="M15" s="17">
        <v>7.5</v>
      </c>
      <c r="N15" s="17">
        <v>7.53</v>
      </c>
      <c r="O15" s="17">
        <v>7.53</v>
      </c>
      <c r="P15" s="17">
        <v>7.52</v>
      </c>
      <c r="Q15" s="17">
        <v>7.52</v>
      </c>
      <c r="R15" s="17">
        <v>7.52</v>
      </c>
      <c r="S15" s="17">
        <v>7.52</v>
      </c>
      <c r="T15" s="17">
        <v>7.53</v>
      </c>
      <c r="U15" s="17">
        <v>7.52</v>
      </c>
      <c r="V15" s="17">
        <v>7.52</v>
      </c>
      <c r="W15" s="17">
        <v>7.52</v>
      </c>
      <c r="X15" s="17">
        <v>7.52</v>
      </c>
      <c r="Y15" s="17">
        <v>7.53</v>
      </c>
      <c r="Z15" s="17">
        <v>7.53</v>
      </c>
      <c r="AA15" s="17">
        <v>7.52</v>
      </c>
      <c r="AB15" s="17">
        <v>0</v>
      </c>
      <c r="AC15" s="17">
        <v>0</v>
      </c>
      <c r="AD15" s="17">
        <v>0</v>
      </c>
      <c r="AE15" s="17">
        <v>0</v>
      </c>
      <c r="AF15" s="17">
        <v>0</v>
      </c>
      <c r="AG15" s="17">
        <v>0</v>
      </c>
      <c r="AH15" s="17">
        <v>0</v>
      </c>
      <c r="AI15" s="17">
        <v>0</v>
      </c>
      <c r="AJ15" s="17">
        <v>0</v>
      </c>
      <c r="AK15" s="17">
        <v>0</v>
      </c>
      <c r="AL15" s="17">
        <v>0</v>
      </c>
      <c r="AM15" s="17">
        <v>0</v>
      </c>
      <c r="AN15" s="17">
        <v>0</v>
      </c>
      <c r="AO15" s="17">
        <v>0</v>
      </c>
      <c r="AP15" s="17">
        <v>0</v>
      </c>
      <c r="AQ15" s="17">
        <v>0</v>
      </c>
      <c r="AR15" s="17">
        <v>0</v>
      </c>
      <c r="AS15" s="17">
        <v>0</v>
      </c>
      <c r="AT15" s="17">
        <v>0</v>
      </c>
      <c r="AU15" s="17">
        <v>0</v>
      </c>
      <c r="AV15" s="17">
        <v>0</v>
      </c>
      <c r="AW15" s="17">
        <v>0</v>
      </c>
      <c r="AX15" s="17">
        <v>0</v>
      </c>
      <c r="AY15" s="17">
        <v>0</v>
      </c>
      <c r="AZ15" s="17">
        <v>0</v>
      </c>
      <c r="BA15" s="17">
        <v>0</v>
      </c>
      <c r="BB15" s="17">
        <v>0</v>
      </c>
      <c r="BC15" s="17">
        <v>0</v>
      </c>
      <c r="BD15" s="17">
        <v>0</v>
      </c>
      <c r="BE15" s="17">
        <v>0</v>
      </c>
      <c r="BF15" s="17">
        <v>0</v>
      </c>
      <c r="BG15" s="17">
        <v>0</v>
      </c>
      <c r="BH15" s="17">
        <v>0</v>
      </c>
      <c r="BI15" s="17">
        <v>0</v>
      </c>
      <c r="BJ15" s="17">
        <v>0</v>
      </c>
      <c r="BK15" s="17">
        <v>0</v>
      </c>
      <c r="BL15" s="17">
        <v>0</v>
      </c>
      <c r="BM15" s="17">
        <v>0</v>
      </c>
      <c r="BN15" s="17">
        <v>0</v>
      </c>
      <c r="BO15" s="17">
        <v>0</v>
      </c>
      <c r="BP15" s="17">
        <v>0</v>
      </c>
      <c r="BQ15" s="17">
        <v>0</v>
      </c>
      <c r="BR15" s="17">
        <v>0</v>
      </c>
      <c r="BS15" s="17">
        <v>0</v>
      </c>
      <c r="BT15" s="17">
        <v>0</v>
      </c>
      <c r="BU15" s="17">
        <v>0</v>
      </c>
      <c r="BV15" s="17">
        <v>0</v>
      </c>
      <c r="BW15" s="17">
        <v>0</v>
      </c>
      <c r="BX15" s="17">
        <v>0</v>
      </c>
      <c r="BY15" s="17">
        <v>0</v>
      </c>
      <c r="BZ15" s="17">
        <v>0</v>
      </c>
      <c r="CA15" s="17">
        <v>0</v>
      </c>
      <c r="CB15" s="17">
        <v>0</v>
      </c>
      <c r="CC15" s="17">
        <v>0</v>
      </c>
      <c r="CD15" s="17">
        <v>0</v>
      </c>
      <c r="CE15" s="17">
        <v>0</v>
      </c>
      <c r="CF15" s="17">
        <v>0</v>
      </c>
      <c r="CG15" s="17">
        <v>0</v>
      </c>
      <c r="CH15" s="17">
        <v>0</v>
      </c>
      <c r="CI15" s="17">
        <v>0</v>
      </c>
      <c r="CJ15" s="17">
        <v>0</v>
      </c>
      <c r="CK15" s="17">
        <v>0</v>
      </c>
      <c r="CL15" s="17">
        <v>0</v>
      </c>
      <c r="CM15" s="17">
        <v>0</v>
      </c>
      <c r="CN15" s="17">
        <v>0</v>
      </c>
      <c r="CO15" s="17">
        <v>0</v>
      </c>
      <c r="CP15" s="17">
        <v>0</v>
      </c>
      <c r="CQ15" s="17">
        <v>0</v>
      </c>
      <c r="CR15" s="17">
        <v>0</v>
      </c>
      <c r="CS15" s="17">
        <v>0</v>
      </c>
      <c r="CT15" s="17">
        <v>0</v>
      </c>
      <c r="CU15" s="17">
        <v>0</v>
      </c>
      <c r="CV15" s="17">
        <v>0</v>
      </c>
      <c r="CW15" s="17">
        <v>0</v>
      </c>
      <c r="CX15" s="17">
        <v>0</v>
      </c>
      <c r="CY15" s="17">
        <v>0</v>
      </c>
      <c r="CZ15" s="17">
        <v>0</v>
      </c>
      <c r="DA15" s="17">
        <v>0</v>
      </c>
      <c r="DB15" s="17">
        <v>0</v>
      </c>
      <c r="DC15" s="17">
        <v>0</v>
      </c>
      <c r="DD15" s="17">
        <v>0</v>
      </c>
      <c r="DE15" s="17">
        <v>0</v>
      </c>
      <c r="DF15" s="17">
        <v>0</v>
      </c>
      <c r="DG15" s="17">
        <v>0</v>
      </c>
      <c r="DH15" s="17">
        <v>0</v>
      </c>
      <c r="DI15" s="17">
        <v>0</v>
      </c>
      <c r="DJ15" s="17">
        <v>0</v>
      </c>
      <c r="DK15" s="17">
        <v>0</v>
      </c>
      <c r="DL15" s="17">
        <v>0</v>
      </c>
      <c r="DM15" s="17">
        <v>0</v>
      </c>
      <c r="DN15" s="17">
        <v>0</v>
      </c>
      <c r="DO15" s="17">
        <v>0</v>
      </c>
      <c r="DP15" s="17">
        <v>0</v>
      </c>
      <c r="DQ15" s="17">
        <v>0</v>
      </c>
      <c r="DR15" s="17">
        <v>0</v>
      </c>
      <c r="DS15" s="17">
        <v>0</v>
      </c>
      <c r="DT15" s="17">
        <v>0</v>
      </c>
      <c r="DU15" s="17">
        <v>0</v>
      </c>
      <c r="DV15" s="17">
        <v>0</v>
      </c>
      <c r="DW15" s="17">
        <v>0</v>
      </c>
      <c r="DX15" s="17">
        <v>0</v>
      </c>
      <c r="DY15" s="17">
        <v>0</v>
      </c>
      <c r="DZ15" s="17">
        <v>0</v>
      </c>
      <c r="EA15" s="17">
        <v>0</v>
      </c>
      <c r="EB15" s="17">
        <v>0</v>
      </c>
      <c r="EC15" s="17">
        <v>0</v>
      </c>
      <c r="ED15" s="17">
        <v>0</v>
      </c>
      <c r="EE15" s="17">
        <v>0</v>
      </c>
      <c r="EF15" s="17">
        <v>0</v>
      </c>
      <c r="EG15" s="17">
        <v>0</v>
      </c>
      <c r="EH15" s="17">
        <v>0</v>
      </c>
      <c r="EI15" s="17">
        <v>0</v>
      </c>
      <c r="EJ15" s="17">
        <v>0</v>
      </c>
      <c r="EK15" s="17">
        <v>0</v>
      </c>
      <c r="EL15" s="17">
        <v>0</v>
      </c>
      <c r="EM15" s="17">
        <v>0</v>
      </c>
      <c r="EN15" s="17">
        <v>0</v>
      </c>
      <c r="EO15" s="17">
        <v>0</v>
      </c>
      <c r="EP15" s="17">
        <v>0</v>
      </c>
      <c r="EQ15" s="17">
        <v>0</v>
      </c>
      <c r="ER15" s="17">
        <v>0</v>
      </c>
      <c r="ES15" s="17">
        <v>0</v>
      </c>
      <c r="ET15" s="17">
        <v>0</v>
      </c>
      <c r="EU15" s="17">
        <v>0</v>
      </c>
      <c r="EV15" s="17">
        <v>0</v>
      </c>
      <c r="EW15" s="17">
        <v>0</v>
      </c>
      <c r="EX15" s="17">
        <v>0</v>
      </c>
      <c r="EY15" s="17">
        <v>0</v>
      </c>
      <c r="EZ15" s="17">
        <v>0</v>
      </c>
      <c r="FA15" s="17">
        <v>0</v>
      </c>
      <c r="FB15" s="17">
        <v>0</v>
      </c>
      <c r="FC15" s="17">
        <v>0</v>
      </c>
      <c r="FD15" s="17">
        <v>0</v>
      </c>
      <c r="FE15" s="17">
        <v>0</v>
      </c>
      <c r="FF15" s="17">
        <v>0</v>
      </c>
      <c r="FG15" s="17">
        <v>0</v>
      </c>
      <c r="FH15" s="17">
        <v>0</v>
      </c>
      <c r="FI15" s="17">
        <v>0</v>
      </c>
      <c r="FJ15" s="17">
        <v>0</v>
      </c>
      <c r="FK15" s="17">
        <v>0</v>
      </c>
      <c r="FL15" s="17">
        <v>0</v>
      </c>
      <c r="FM15" s="17">
        <v>0</v>
      </c>
      <c r="FN15" s="17">
        <v>0</v>
      </c>
      <c r="FO15" s="17">
        <v>0</v>
      </c>
      <c r="FP15" s="17">
        <v>0</v>
      </c>
      <c r="FQ15" s="17">
        <v>0</v>
      </c>
      <c r="FR15" s="17">
        <v>0</v>
      </c>
      <c r="FS15" s="17">
        <v>0</v>
      </c>
      <c r="FT15" s="17">
        <v>0</v>
      </c>
      <c r="FU15" s="17">
        <v>0</v>
      </c>
      <c r="FV15" s="17">
        <v>0</v>
      </c>
      <c r="FW15" s="17">
        <v>0</v>
      </c>
      <c r="FX15" s="17">
        <v>0</v>
      </c>
      <c r="FY15" s="17">
        <v>0</v>
      </c>
      <c r="FZ15" s="17">
        <v>0</v>
      </c>
      <c r="GA15" s="17">
        <v>0</v>
      </c>
      <c r="GB15" s="17">
        <v>0</v>
      </c>
      <c r="GC15" s="17">
        <v>0</v>
      </c>
      <c r="GD15" s="17">
        <v>0</v>
      </c>
      <c r="GE15" s="17">
        <v>0</v>
      </c>
      <c r="GF15" s="17">
        <v>0</v>
      </c>
      <c r="GG15" s="17">
        <v>0</v>
      </c>
      <c r="GH15" s="17">
        <v>0</v>
      </c>
      <c r="GI15" s="17">
        <v>0</v>
      </c>
      <c r="GJ15" s="17">
        <v>0</v>
      </c>
      <c r="GK15" s="17">
        <v>0</v>
      </c>
      <c r="GL15" s="17">
        <v>0</v>
      </c>
      <c r="GM15" s="17">
        <v>0</v>
      </c>
      <c r="GN15" s="17">
        <v>0</v>
      </c>
      <c r="GO15" s="17">
        <v>0</v>
      </c>
      <c r="GP15" s="17">
        <v>0</v>
      </c>
      <c r="GQ15" s="17">
        <v>0</v>
      </c>
      <c r="GR15" s="17">
        <v>0</v>
      </c>
      <c r="GS15" s="17">
        <v>0</v>
      </c>
      <c r="GT15" s="17">
        <v>0</v>
      </c>
      <c r="GU15" s="17">
        <v>0</v>
      </c>
      <c r="GV15" s="17">
        <v>0</v>
      </c>
      <c r="GW15" s="17">
        <v>0</v>
      </c>
      <c r="GX15" s="17">
        <v>0</v>
      </c>
      <c r="GY15" s="17">
        <v>0</v>
      </c>
      <c r="GZ15" s="17">
        <v>0</v>
      </c>
      <c r="HA15" s="17">
        <v>0</v>
      </c>
      <c r="HB15" s="17">
        <v>0</v>
      </c>
      <c r="HC15" s="17">
        <v>0</v>
      </c>
      <c r="HD15" s="17">
        <v>0</v>
      </c>
      <c r="HE15" s="17">
        <v>0</v>
      </c>
      <c r="HF15" s="17">
        <v>0</v>
      </c>
      <c r="HG15" s="17">
        <v>0</v>
      </c>
      <c r="HH15" s="17">
        <v>0</v>
      </c>
      <c r="HI15" s="17">
        <v>0</v>
      </c>
      <c r="HJ15" s="17">
        <v>0</v>
      </c>
      <c r="HK15" s="17">
        <v>0</v>
      </c>
      <c r="HL15" s="17">
        <v>0</v>
      </c>
      <c r="HM15" s="17">
        <v>0</v>
      </c>
      <c r="HN15" s="17">
        <v>0</v>
      </c>
      <c r="HO15" s="17">
        <v>0</v>
      </c>
      <c r="HP15" s="17">
        <v>0</v>
      </c>
      <c r="HQ15" s="17">
        <v>0</v>
      </c>
      <c r="HR15" s="17">
        <v>0</v>
      </c>
      <c r="HS15" s="17">
        <v>0</v>
      </c>
      <c r="HT15" s="17">
        <v>0</v>
      </c>
      <c r="HU15" s="17">
        <v>0</v>
      </c>
      <c r="HV15" s="17">
        <v>0</v>
      </c>
      <c r="HW15" s="17">
        <v>0</v>
      </c>
      <c r="HX15" s="17">
        <v>0</v>
      </c>
      <c r="HY15" s="17">
        <v>0</v>
      </c>
      <c r="HZ15" s="17">
        <v>0</v>
      </c>
      <c r="IA15" s="17">
        <v>0</v>
      </c>
      <c r="IB15" s="17">
        <v>0</v>
      </c>
      <c r="IC15" s="17">
        <v>0</v>
      </c>
      <c r="ID15" s="17">
        <v>0</v>
      </c>
      <c r="IE15" s="17">
        <v>0</v>
      </c>
      <c r="IF15" s="17">
        <v>0</v>
      </c>
      <c r="IG15" s="17">
        <v>0</v>
      </c>
      <c r="IH15" s="17">
        <v>0</v>
      </c>
      <c r="II15" s="17">
        <v>0</v>
      </c>
      <c r="IJ15" s="17">
        <v>0</v>
      </c>
      <c r="IK15" s="17">
        <v>0</v>
      </c>
      <c r="IL15" s="17">
        <v>0</v>
      </c>
      <c r="IM15" s="17">
        <v>0</v>
      </c>
      <c r="IN15" s="17">
        <v>0</v>
      </c>
      <c r="IO15" s="17">
        <v>0</v>
      </c>
      <c r="IP15" s="17">
        <v>0</v>
      </c>
      <c r="IQ15" s="17">
        <v>0</v>
      </c>
      <c r="IR15" s="17">
        <v>0</v>
      </c>
      <c r="IS15" s="17">
        <v>0</v>
      </c>
      <c r="IT15" s="17">
        <v>0</v>
      </c>
      <c r="IU15" s="17">
        <v>0</v>
      </c>
      <c r="IV15" s="17">
        <v>0</v>
      </c>
      <c r="IW15" s="17">
        <v>0</v>
      </c>
      <c r="IX15" s="17">
        <v>0</v>
      </c>
      <c r="IY15" s="17">
        <v>0</v>
      </c>
      <c r="IZ15" s="17">
        <v>0</v>
      </c>
      <c r="JA15" s="17">
        <v>0</v>
      </c>
      <c r="JB15" s="17">
        <v>0</v>
      </c>
      <c r="JC15" s="17">
        <v>0</v>
      </c>
      <c r="JD15" s="17">
        <v>0</v>
      </c>
      <c r="JE15" s="17">
        <v>0</v>
      </c>
      <c r="JF15" s="17">
        <v>0</v>
      </c>
      <c r="JG15" s="17">
        <v>0</v>
      </c>
      <c r="JH15" s="17">
        <v>0</v>
      </c>
      <c r="JI15" s="17">
        <v>0</v>
      </c>
      <c r="JJ15" s="17">
        <v>0</v>
      </c>
      <c r="JK15" s="17">
        <v>0</v>
      </c>
      <c r="JL15" s="17">
        <v>0</v>
      </c>
      <c r="JM15" s="17">
        <v>0</v>
      </c>
      <c r="JN15" s="17">
        <v>0</v>
      </c>
      <c r="JO15" s="17">
        <v>0</v>
      </c>
      <c r="JP15" s="17">
        <v>0</v>
      </c>
      <c r="JQ15" s="17">
        <v>0</v>
      </c>
      <c r="JR15" s="17">
        <v>0</v>
      </c>
      <c r="JS15" s="17">
        <v>0</v>
      </c>
      <c r="JT15" s="17">
        <v>0</v>
      </c>
      <c r="JU15" s="17">
        <v>0</v>
      </c>
      <c r="JV15" s="17">
        <v>0</v>
      </c>
      <c r="JW15" s="17">
        <v>0</v>
      </c>
      <c r="JX15" s="17">
        <v>0</v>
      </c>
      <c r="JY15" s="17">
        <v>0</v>
      </c>
    </row>
    <row r="16" spans="1:285" x14ac:dyDescent="0.15">
      <c r="A16" s="17" t="s">
        <v>960</v>
      </c>
      <c r="B16" s="17" t="s">
        <v>961</v>
      </c>
      <c r="C16" s="17">
        <v>0</v>
      </c>
      <c r="D16" s="17">
        <v>10.050000000000001</v>
      </c>
      <c r="E16" s="17">
        <v>10.050000000000001</v>
      </c>
      <c r="F16" s="17">
        <v>10.050000000000001</v>
      </c>
      <c r="G16" s="17">
        <v>10.050000000000001</v>
      </c>
      <c r="H16" s="17">
        <v>10.050000000000001</v>
      </c>
      <c r="I16" s="17">
        <v>10.18</v>
      </c>
      <c r="J16" s="17">
        <v>10.18</v>
      </c>
      <c r="K16" s="17">
        <v>10.18</v>
      </c>
      <c r="L16" s="17">
        <v>10.18</v>
      </c>
      <c r="M16" s="17">
        <v>10.18</v>
      </c>
      <c r="N16" s="17">
        <v>10.210000000000001</v>
      </c>
      <c r="O16" s="17">
        <v>10.19</v>
      </c>
      <c r="P16" s="17">
        <v>10.18</v>
      </c>
      <c r="Q16" s="17">
        <v>10.18</v>
      </c>
      <c r="R16" s="17">
        <v>10.18</v>
      </c>
      <c r="S16" s="17">
        <v>10.18</v>
      </c>
      <c r="T16" s="17">
        <v>10.220000000000001</v>
      </c>
      <c r="U16" s="17">
        <v>10.25</v>
      </c>
      <c r="V16" s="17">
        <v>10.26</v>
      </c>
      <c r="W16" s="17">
        <v>10.26</v>
      </c>
      <c r="X16" s="17">
        <v>10.27</v>
      </c>
      <c r="Y16" s="17">
        <v>10.31</v>
      </c>
      <c r="Z16" s="17">
        <v>10.29</v>
      </c>
      <c r="AA16" s="17">
        <v>10.29</v>
      </c>
      <c r="AB16" s="17">
        <v>0</v>
      </c>
      <c r="AC16" s="17">
        <v>0</v>
      </c>
      <c r="AD16" s="17">
        <v>0</v>
      </c>
      <c r="AE16" s="17">
        <v>0</v>
      </c>
      <c r="AF16" s="17">
        <v>0</v>
      </c>
      <c r="AG16" s="17">
        <v>0</v>
      </c>
      <c r="AH16" s="17">
        <v>0</v>
      </c>
      <c r="AI16" s="17">
        <v>0</v>
      </c>
      <c r="AJ16" s="17">
        <v>0</v>
      </c>
      <c r="AK16" s="17">
        <v>0</v>
      </c>
      <c r="AL16" s="17">
        <v>0</v>
      </c>
      <c r="AM16" s="17">
        <v>0</v>
      </c>
      <c r="AN16" s="17">
        <v>0</v>
      </c>
      <c r="AO16" s="17">
        <v>0</v>
      </c>
      <c r="AP16" s="17">
        <v>0</v>
      </c>
      <c r="AQ16" s="17">
        <v>0</v>
      </c>
      <c r="AR16" s="17">
        <v>0</v>
      </c>
      <c r="AS16" s="17">
        <v>0</v>
      </c>
      <c r="AT16" s="17">
        <v>0</v>
      </c>
      <c r="AU16" s="17">
        <v>0</v>
      </c>
      <c r="AV16" s="17">
        <v>0</v>
      </c>
      <c r="AW16" s="17">
        <v>0</v>
      </c>
      <c r="AX16" s="17">
        <v>0</v>
      </c>
      <c r="AY16" s="17">
        <v>0</v>
      </c>
      <c r="AZ16" s="17">
        <v>0</v>
      </c>
      <c r="BA16" s="17">
        <v>0</v>
      </c>
      <c r="BB16" s="17">
        <v>0</v>
      </c>
      <c r="BC16" s="17">
        <v>0</v>
      </c>
      <c r="BD16" s="17">
        <v>0</v>
      </c>
      <c r="BE16" s="17">
        <v>0</v>
      </c>
      <c r="BF16" s="17">
        <v>0</v>
      </c>
      <c r="BG16" s="17">
        <v>0</v>
      </c>
      <c r="BH16" s="17">
        <v>0</v>
      </c>
      <c r="BI16" s="17">
        <v>0</v>
      </c>
      <c r="BJ16" s="17">
        <v>0</v>
      </c>
      <c r="BK16" s="17">
        <v>0</v>
      </c>
      <c r="BL16" s="17">
        <v>0</v>
      </c>
      <c r="BM16" s="17">
        <v>0</v>
      </c>
      <c r="BN16" s="17">
        <v>0</v>
      </c>
      <c r="BO16" s="17">
        <v>0</v>
      </c>
      <c r="BP16" s="17">
        <v>0</v>
      </c>
      <c r="BQ16" s="17">
        <v>0</v>
      </c>
      <c r="BR16" s="17">
        <v>0</v>
      </c>
      <c r="BS16" s="17">
        <v>0</v>
      </c>
      <c r="BT16" s="17">
        <v>0</v>
      </c>
      <c r="BU16" s="17">
        <v>0</v>
      </c>
      <c r="BV16" s="17">
        <v>0</v>
      </c>
      <c r="BW16" s="17">
        <v>0</v>
      </c>
      <c r="BX16" s="17">
        <v>0</v>
      </c>
      <c r="BY16" s="17">
        <v>0</v>
      </c>
      <c r="BZ16" s="17">
        <v>0</v>
      </c>
      <c r="CA16" s="17">
        <v>0</v>
      </c>
      <c r="CB16" s="17">
        <v>0</v>
      </c>
      <c r="CC16" s="17">
        <v>0</v>
      </c>
      <c r="CD16" s="17">
        <v>0</v>
      </c>
      <c r="CE16" s="17">
        <v>0</v>
      </c>
      <c r="CF16" s="17">
        <v>0</v>
      </c>
      <c r="CG16" s="17">
        <v>0</v>
      </c>
      <c r="CH16" s="17">
        <v>0</v>
      </c>
      <c r="CI16" s="17">
        <v>0</v>
      </c>
      <c r="CJ16" s="17">
        <v>0</v>
      </c>
      <c r="CK16" s="17">
        <v>0</v>
      </c>
      <c r="CL16" s="17">
        <v>0</v>
      </c>
      <c r="CM16" s="17">
        <v>0</v>
      </c>
      <c r="CN16" s="17">
        <v>0</v>
      </c>
      <c r="CO16" s="17">
        <v>0</v>
      </c>
      <c r="CP16" s="17">
        <v>0</v>
      </c>
      <c r="CQ16" s="17">
        <v>0</v>
      </c>
      <c r="CR16" s="17">
        <v>0</v>
      </c>
      <c r="CS16" s="17">
        <v>0</v>
      </c>
      <c r="CT16" s="17">
        <v>0</v>
      </c>
      <c r="CU16" s="17">
        <v>0</v>
      </c>
      <c r="CV16" s="17">
        <v>0</v>
      </c>
      <c r="CW16" s="17">
        <v>0</v>
      </c>
      <c r="CX16" s="17">
        <v>0</v>
      </c>
      <c r="CY16" s="17">
        <v>0</v>
      </c>
      <c r="CZ16" s="17">
        <v>0</v>
      </c>
      <c r="DA16" s="17">
        <v>0</v>
      </c>
      <c r="DB16" s="17">
        <v>0</v>
      </c>
      <c r="DC16" s="17">
        <v>0</v>
      </c>
      <c r="DD16" s="17">
        <v>0</v>
      </c>
      <c r="DE16" s="17">
        <v>0</v>
      </c>
      <c r="DF16" s="17">
        <v>0</v>
      </c>
      <c r="DG16" s="17">
        <v>0</v>
      </c>
      <c r="DH16" s="17">
        <v>0</v>
      </c>
      <c r="DI16" s="17">
        <v>0</v>
      </c>
      <c r="DJ16" s="17">
        <v>0</v>
      </c>
      <c r="DK16" s="17">
        <v>0</v>
      </c>
      <c r="DL16" s="17">
        <v>0</v>
      </c>
      <c r="DM16" s="17">
        <v>0</v>
      </c>
      <c r="DN16" s="17">
        <v>0</v>
      </c>
      <c r="DO16" s="17">
        <v>0</v>
      </c>
      <c r="DP16" s="17">
        <v>0</v>
      </c>
      <c r="DQ16" s="17">
        <v>0</v>
      </c>
      <c r="DR16" s="17">
        <v>0</v>
      </c>
      <c r="DS16" s="17">
        <v>0</v>
      </c>
      <c r="DT16" s="17">
        <v>0</v>
      </c>
      <c r="DU16" s="17">
        <v>0</v>
      </c>
      <c r="DV16" s="17">
        <v>0</v>
      </c>
      <c r="DW16" s="17">
        <v>0</v>
      </c>
      <c r="DX16" s="17">
        <v>0</v>
      </c>
      <c r="DY16" s="17">
        <v>0</v>
      </c>
      <c r="DZ16" s="17">
        <v>0</v>
      </c>
      <c r="EA16" s="17">
        <v>0</v>
      </c>
      <c r="EB16" s="17">
        <v>0</v>
      </c>
      <c r="EC16" s="17">
        <v>0</v>
      </c>
      <c r="ED16" s="17">
        <v>0</v>
      </c>
      <c r="EE16" s="17">
        <v>0</v>
      </c>
      <c r="EF16" s="17">
        <v>0</v>
      </c>
      <c r="EG16" s="17">
        <v>0</v>
      </c>
      <c r="EH16" s="17">
        <v>0</v>
      </c>
      <c r="EI16" s="17">
        <v>0</v>
      </c>
      <c r="EJ16" s="17">
        <v>0</v>
      </c>
      <c r="EK16" s="17">
        <v>0</v>
      </c>
      <c r="EL16" s="17">
        <v>0</v>
      </c>
      <c r="EM16" s="17">
        <v>0</v>
      </c>
      <c r="EN16" s="17">
        <v>0</v>
      </c>
      <c r="EO16" s="17">
        <v>0</v>
      </c>
      <c r="EP16" s="17">
        <v>0</v>
      </c>
      <c r="EQ16" s="17">
        <v>0</v>
      </c>
      <c r="ER16" s="17">
        <v>0</v>
      </c>
      <c r="ES16" s="17">
        <v>0</v>
      </c>
      <c r="ET16" s="17">
        <v>0</v>
      </c>
      <c r="EU16" s="17">
        <v>0</v>
      </c>
      <c r="EV16" s="17">
        <v>0</v>
      </c>
      <c r="EW16" s="17">
        <v>0</v>
      </c>
      <c r="EX16" s="17">
        <v>0</v>
      </c>
      <c r="EY16" s="17">
        <v>0</v>
      </c>
      <c r="EZ16" s="17">
        <v>0</v>
      </c>
      <c r="FA16" s="17">
        <v>0</v>
      </c>
      <c r="FB16" s="17">
        <v>0</v>
      </c>
      <c r="FC16" s="17">
        <v>0</v>
      </c>
      <c r="FD16" s="17">
        <v>0</v>
      </c>
      <c r="FE16" s="17">
        <v>0</v>
      </c>
      <c r="FF16" s="17">
        <v>0</v>
      </c>
      <c r="FG16" s="17">
        <v>0</v>
      </c>
      <c r="FH16" s="17">
        <v>0</v>
      </c>
      <c r="FI16" s="17">
        <v>0</v>
      </c>
      <c r="FJ16" s="17">
        <v>0</v>
      </c>
      <c r="FK16" s="17">
        <v>0</v>
      </c>
      <c r="FL16" s="17">
        <v>0</v>
      </c>
      <c r="FM16" s="17">
        <v>0</v>
      </c>
      <c r="FN16" s="17">
        <v>0</v>
      </c>
      <c r="FO16" s="17">
        <v>0</v>
      </c>
      <c r="FP16" s="17">
        <v>0</v>
      </c>
      <c r="FQ16" s="17">
        <v>0</v>
      </c>
      <c r="FR16" s="17">
        <v>0</v>
      </c>
      <c r="FS16" s="17">
        <v>0</v>
      </c>
      <c r="FT16" s="17">
        <v>0</v>
      </c>
      <c r="FU16" s="17">
        <v>0</v>
      </c>
      <c r="FV16" s="17">
        <v>0</v>
      </c>
      <c r="FW16" s="17">
        <v>0</v>
      </c>
      <c r="FX16" s="17">
        <v>0</v>
      </c>
      <c r="FY16" s="17">
        <v>0</v>
      </c>
      <c r="FZ16" s="17">
        <v>0</v>
      </c>
      <c r="GA16" s="17">
        <v>0</v>
      </c>
      <c r="GB16" s="17">
        <v>0</v>
      </c>
      <c r="GC16" s="17">
        <v>0</v>
      </c>
      <c r="GD16" s="17">
        <v>0</v>
      </c>
      <c r="GE16" s="17">
        <v>0</v>
      </c>
      <c r="GF16" s="17">
        <v>0</v>
      </c>
      <c r="GG16" s="17">
        <v>0</v>
      </c>
      <c r="GH16" s="17">
        <v>0</v>
      </c>
      <c r="GI16" s="17">
        <v>0</v>
      </c>
      <c r="GJ16" s="17">
        <v>0</v>
      </c>
      <c r="GK16" s="17">
        <v>0</v>
      </c>
      <c r="GL16" s="17">
        <v>0</v>
      </c>
      <c r="GM16" s="17">
        <v>0</v>
      </c>
      <c r="GN16" s="17">
        <v>0</v>
      </c>
      <c r="GO16" s="17">
        <v>0</v>
      </c>
      <c r="GP16" s="17">
        <v>0</v>
      </c>
      <c r="GQ16" s="17">
        <v>0</v>
      </c>
      <c r="GR16" s="17">
        <v>0</v>
      </c>
      <c r="GS16" s="17">
        <v>0</v>
      </c>
      <c r="GT16" s="17">
        <v>0</v>
      </c>
      <c r="GU16" s="17">
        <v>0</v>
      </c>
      <c r="GV16" s="17">
        <v>0</v>
      </c>
      <c r="GW16" s="17">
        <v>0</v>
      </c>
      <c r="GX16" s="17">
        <v>0</v>
      </c>
      <c r="GY16" s="17">
        <v>0</v>
      </c>
      <c r="GZ16" s="17">
        <v>0</v>
      </c>
      <c r="HA16" s="17">
        <v>0</v>
      </c>
      <c r="HB16" s="17">
        <v>0</v>
      </c>
      <c r="HC16" s="17">
        <v>0</v>
      </c>
      <c r="HD16" s="17">
        <v>0</v>
      </c>
      <c r="HE16" s="17">
        <v>0</v>
      </c>
      <c r="HF16" s="17">
        <v>0</v>
      </c>
      <c r="HG16" s="17">
        <v>0</v>
      </c>
      <c r="HH16" s="17">
        <v>0</v>
      </c>
      <c r="HI16" s="17">
        <v>0</v>
      </c>
      <c r="HJ16" s="17">
        <v>0</v>
      </c>
      <c r="HK16" s="17">
        <v>0</v>
      </c>
      <c r="HL16" s="17">
        <v>0</v>
      </c>
      <c r="HM16" s="17">
        <v>0</v>
      </c>
      <c r="HN16" s="17">
        <v>0</v>
      </c>
      <c r="HO16" s="17">
        <v>0</v>
      </c>
      <c r="HP16" s="17">
        <v>0</v>
      </c>
      <c r="HQ16" s="17">
        <v>0</v>
      </c>
      <c r="HR16" s="17">
        <v>0</v>
      </c>
      <c r="HS16" s="17">
        <v>0</v>
      </c>
      <c r="HT16" s="17">
        <v>0</v>
      </c>
      <c r="HU16" s="17">
        <v>0</v>
      </c>
      <c r="HV16" s="17">
        <v>0</v>
      </c>
      <c r="HW16" s="17">
        <v>0</v>
      </c>
      <c r="HX16" s="17">
        <v>0</v>
      </c>
      <c r="HY16" s="17">
        <v>0</v>
      </c>
      <c r="HZ16" s="17">
        <v>0</v>
      </c>
      <c r="IA16" s="17">
        <v>0</v>
      </c>
      <c r="IB16" s="17">
        <v>0</v>
      </c>
      <c r="IC16" s="17">
        <v>0</v>
      </c>
      <c r="ID16" s="17">
        <v>0</v>
      </c>
      <c r="IE16" s="17">
        <v>0</v>
      </c>
      <c r="IF16" s="17">
        <v>0</v>
      </c>
      <c r="IG16" s="17">
        <v>0</v>
      </c>
      <c r="IH16" s="17">
        <v>0</v>
      </c>
      <c r="II16" s="17">
        <v>0</v>
      </c>
      <c r="IJ16" s="17">
        <v>0</v>
      </c>
      <c r="IK16" s="17">
        <v>0</v>
      </c>
      <c r="IL16" s="17">
        <v>0</v>
      </c>
      <c r="IM16" s="17">
        <v>0</v>
      </c>
      <c r="IN16" s="17">
        <v>0</v>
      </c>
      <c r="IO16" s="17">
        <v>0</v>
      </c>
      <c r="IP16" s="17">
        <v>0</v>
      </c>
      <c r="IQ16" s="17">
        <v>0</v>
      </c>
      <c r="IR16" s="17">
        <v>0</v>
      </c>
      <c r="IS16" s="17">
        <v>0</v>
      </c>
      <c r="IT16" s="17">
        <v>0</v>
      </c>
      <c r="IU16" s="17">
        <v>0</v>
      </c>
      <c r="IV16" s="17">
        <v>0</v>
      </c>
      <c r="IW16" s="17">
        <v>0</v>
      </c>
      <c r="IX16" s="17">
        <v>0</v>
      </c>
      <c r="IY16" s="17">
        <v>0</v>
      </c>
      <c r="IZ16" s="17">
        <v>0</v>
      </c>
      <c r="JA16" s="17">
        <v>0</v>
      </c>
      <c r="JB16" s="17">
        <v>0</v>
      </c>
      <c r="JC16" s="17">
        <v>0</v>
      </c>
      <c r="JD16" s="17">
        <v>0</v>
      </c>
      <c r="JE16" s="17">
        <v>0</v>
      </c>
      <c r="JF16" s="17">
        <v>0</v>
      </c>
      <c r="JG16" s="17">
        <v>0</v>
      </c>
      <c r="JH16" s="17">
        <v>0</v>
      </c>
      <c r="JI16" s="17">
        <v>0</v>
      </c>
      <c r="JJ16" s="17">
        <v>0</v>
      </c>
      <c r="JK16" s="17">
        <v>0</v>
      </c>
      <c r="JL16" s="17">
        <v>0</v>
      </c>
      <c r="JM16" s="17">
        <v>0</v>
      </c>
      <c r="JN16" s="17">
        <v>0</v>
      </c>
      <c r="JO16" s="17">
        <v>0</v>
      </c>
      <c r="JP16" s="17">
        <v>0</v>
      </c>
      <c r="JQ16" s="17">
        <v>0</v>
      </c>
      <c r="JR16" s="17">
        <v>0</v>
      </c>
      <c r="JS16" s="17">
        <v>0</v>
      </c>
      <c r="JT16" s="17">
        <v>0</v>
      </c>
      <c r="JU16" s="17">
        <v>0</v>
      </c>
      <c r="JV16" s="17">
        <v>0</v>
      </c>
      <c r="JW16" s="17">
        <v>0</v>
      </c>
      <c r="JX16" s="17">
        <v>0</v>
      </c>
      <c r="JY16" s="17">
        <v>0</v>
      </c>
    </row>
    <row r="17" spans="1:285" x14ac:dyDescent="0.15">
      <c r="A17" s="17" t="s">
        <v>226</v>
      </c>
      <c r="B17" s="17" t="s">
        <v>227</v>
      </c>
      <c r="C17" s="17">
        <v>0</v>
      </c>
      <c r="D17" s="17">
        <v>0</v>
      </c>
      <c r="E17" s="17">
        <v>0</v>
      </c>
      <c r="F17" s="17">
        <v>0</v>
      </c>
      <c r="G17" s="17">
        <v>0</v>
      </c>
      <c r="H17" s="17">
        <v>0</v>
      </c>
      <c r="I17" s="17">
        <v>32.92</v>
      </c>
      <c r="J17" s="17">
        <v>32.92</v>
      </c>
      <c r="K17" s="17">
        <v>32.92</v>
      </c>
      <c r="L17" s="17">
        <v>32.92</v>
      </c>
      <c r="M17" s="17">
        <v>32.92</v>
      </c>
      <c r="N17" s="17">
        <v>33.15</v>
      </c>
      <c r="O17" s="17">
        <v>33</v>
      </c>
      <c r="P17" s="17">
        <v>32.96</v>
      </c>
      <c r="Q17" s="17">
        <v>32.799999999999997</v>
      </c>
      <c r="R17" s="17">
        <v>32.659999999999997</v>
      </c>
      <c r="S17" s="17">
        <v>32.770000000000003</v>
      </c>
      <c r="T17" s="17">
        <v>32.81</v>
      </c>
      <c r="U17" s="17">
        <v>32.950000000000003</v>
      </c>
      <c r="V17" s="17">
        <v>32.92</v>
      </c>
      <c r="W17" s="17">
        <v>32.78</v>
      </c>
      <c r="X17" s="17">
        <v>32.770000000000003</v>
      </c>
      <c r="Y17" s="17">
        <v>32.81</v>
      </c>
      <c r="Z17" s="17">
        <v>32.9</v>
      </c>
      <c r="AA17" s="17">
        <v>32.9</v>
      </c>
      <c r="AB17" s="17">
        <v>0</v>
      </c>
      <c r="AC17" s="17">
        <v>0</v>
      </c>
      <c r="AD17" s="17">
        <v>0</v>
      </c>
      <c r="AE17" s="17">
        <v>0</v>
      </c>
      <c r="AF17" s="17">
        <v>0</v>
      </c>
      <c r="AG17" s="17">
        <v>0</v>
      </c>
      <c r="AH17" s="17">
        <v>0</v>
      </c>
      <c r="AI17" s="17">
        <v>0</v>
      </c>
      <c r="AJ17" s="17">
        <v>0</v>
      </c>
      <c r="AK17" s="17">
        <v>0</v>
      </c>
      <c r="AL17" s="17">
        <v>0</v>
      </c>
      <c r="AM17" s="17">
        <v>0</v>
      </c>
      <c r="AN17" s="17">
        <v>0</v>
      </c>
      <c r="AO17" s="17">
        <v>0</v>
      </c>
      <c r="AP17" s="17">
        <v>0</v>
      </c>
      <c r="AQ17" s="17">
        <v>0</v>
      </c>
      <c r="AR17" s="17">
        <v>0</v>
      </c>
      <c r="AS17" s="17">
        <v>0</v>
      </c>
      <c r="AT17" s="17">
        <v>0</v>
      </c>
      <c r="AU17" s="17">
        <v>0</v>
      </c>
      <c r="AV17" s="17">
        <v>0</v>
      </c>
      <c r="AW17" s="17">
        <v>0</v>
      </c>
      <c r="AX17" s="17">
        <v>0</v>
      </c>
      <c r="AY17" s="17">
        <v>0</v>
      </c>
      <c r="AZ17" s="17">
        <v>0</v>
      </c>
      <c r="BA17" s="17">
        <v>0</v>
      </c>
      <c r="BB17" s="17">
        <v>0</v>
      </c>
      <c r="BC17" s="17">
        <v>0</v>
      </c>
      <c r="BD17" s="17">
        <v>0</v>
      </c>
      <c r="BE17" s="17">
        <v>0</v>
      </c>
      <c r="BF17" s="17">
        <v>0</v>
      </c>
      <c r="BG17" s="17">
        <v>0</v>
      </c>
      <c r="BH17" s="17">
        <v>0</v>
      </c>
      <c r="BI17" s="17">
        <v>0</v>
      </c>
      <c r="BJ17" s="17">
        <v>0</v>
      </c>
      <c r="BK17" s="17">
        <v>0</v>
      </c>
      <c r="BL17" s="17">
        <v>0</v>
      </c>
      <c r="BM17" s="17">
        <v>0</v>
      </c>
      <c r="BN17" s="17">
        <v>0</v>
      </c>
      <c r="BO17" s="17">
        <v>0</v>
      </c>
      <c r="BP17" s="17">
        <v>0</v>
      </c>
      <c r="BQ17" s="17">
        <v>0</v>
      </c>
      <c r="BR17" s="17">
        <v>0</v>
      </c>
      <c r="BS17" s="17">
        <v>0</v>
      </c>
      <c r="BT17" s="17">
        <v>0</v>
      </c>
      <c r="BU17" s="17">
        <v>0</v>
      </c>
      <c r="BV17" s="17">
        <v>0</v>
      </c>
      <c r="BW17" s="17">
        <v>0</v>
      </c>
      <c r="BX17" s="17">
        <v>0</v>
      </c>
      <c r="BY17" s="17">
        <v>0</v>
      </c>
      <c r="BZ17" s="17">
        <v>0</v>
      </c>
      <c r="CA17" s="17">
        <v>0</v>
      </c>
      <c r="CB17" s="17">
        <v>0</v>
      </c>
      <c r="CC17" s="17">
        <v>0</v>
      </c>
      <c r="CD17" s="17">
        <v>0</v>
      </c>
      <c r="CE17" s="17">
        <v>0</v>
      </c>
      <c r="CF17" s="17">
        <v>0</v>
      </c>
      <c r="CG17" s="17">
        <v>0</v>
      </c>
      <c r="CH17" s="17">
        <v>0</v>
      </c>
      <c r="CI17" s="17">
        <v>0</v>
      </c>
      <c r="CJ17" s="17">
        <v>0</v>
      </c>
      <c r="CK17" s="17">
        <v>0</v>
      </c>
      <c r="CL17" s="17">
        <v>0</v>
      </c>
      <c r="CM17" s="17">
        <v>0</v>
      </c>
      <c r="CN17" s="17">
        <v>0</v>
      </c>
      <c r="CO17" s="17">
        <v>0</v>
      </c>
      <c r="CP17" s="17">
        <v>0</v>
      </c>
      <c r="CQ17" s="17">
        <v>0</v>
      </c>
      <c r="CR17" s="17">
        <v>0</v>
      </c>
      <c r="CS17" s="17">
        <v>0</v>
      </c>
      <c r="CT17" s="17">
        <v>0</v>
      </c>
      <c r="CU17" s="17">
        <v>0</v>
      </c>
      <c r="CV17" s="17">
        <v>0</v>
      </c>
      <c r="CW17" s="17">
        <v>0</v>
      </c>
      <c r="CX17" s="17">
        <v>0</v>
      </c>
      <c r="CY17" s="17">
        <v>0</v>
      </c>
      <c r="CZ17" s="17">
        <v>0</v>
      </c>
      <c r="DA17" s="17">
        <v>0</v>
      </c>
      <c r="DB17" s="17">
        <v>0</v>
      </c>
      <c r="DC17" s="17">
        <v>0</v>
      </c>
      <c r="DD17" s="17">
        <v>0</v>
      </c>
      <c r="DE17" s="17">
        <v>0</v>
      </c>
      <c r="DF17" s="17">
        <v>0</v>
      </c>
      <c r="DG17" s="17">
        <v>0</v>
      </c>
      <c r="DH17" s="17">
        <v>0</v>
      </c>
      <c r="DI17" s="17">
        <v>0</v>
      </c>
      <c r="DJ17" s="17">
        <v>0</v>
      </c>
      <c r="DK17" s="17">
        <v>0</v>
      </c>
      <c r="DL17" s="17">
        <v>0</v>
      </c>
      <c r="DM17" s="17">
        <v>0</v>
      </c>
      <c r="DN17" s="17">
        <v>0</v>
      </c>
      <c r="DO17" s="17">
        <v>0</v>
      </c>
      <c r="DP17" s="17">
        <v>0</v>
      </c>
      <c r="DQ17" s="17">
        <v>0</v>
      </c>
      <c r="DR17" s="17">
        <v>0</v>
      </c>
      <c r="DS17" s="17">
        <v>0</v>
      </c>
      <c r="DT17" s="17">
        <v>0</v>
      </c>
      <c r="DU17" s="17">
        <v>0</v>
      </c>
      <c r="DV17" s="17">
        <v>0</v>
      </c>
      <c r="DW17" s="17">
        <v>0</v>
      </c>
      <c r="DX17" s="17">
        <v>0</v>
      </c>
      <c r="DY17" s="17">
        <v>0</v>
      </c>
      <c r="DZ17" s="17">
        <v>0</v>
      </c>
      <c r="EA17" s="17">
        <v>0</v>
      </c>
      <c r="EB17" s="17">
        <v>0</v>
      </c>
      <c r="EC17" s="17">
        <v>0</v>
      </c>
      <c r="ED17" s="17">
        <v>0</v>
      </c>
      <c r="EE17" s="17">
        <v>0</v>
      </c>
      <c r="EF17" s="17">
        <v>0</v>
      </c>
      <c r="EG17" s="17">
        <v>0</v>
      </c>
      <c r="EH17" s="17">
        <v>0</v>
      </c>
      <c r="EI17" s="17">
        <v>0</v>
      </c>
      <c r="EJ17" s="17">
        <v>0</v>
      </c>
      <c r="EK17" s="17">
        <v>0</v>
      </c>
      <c r="EL17" s="17">
        <v>0</v>
      </c>
      <c r="EM17" s="17">
        <v>0</v>
      </c>
      <c r="EN17" s="17">
        <v>0</v>
      </c>
      <c r="EO17" s="17">
        <v>0</v>
      </c>
      <c r="EP17" s="17">
        <v>0</v>
      </c>
      <c r="EQ17" s="17">
        <v>0</v>
      </c>
      <c r="ER17" s="17">
        <v>0</v>
      </c>
      <c r="ES17" s="17">
        <v>0</v>
      </c>
      <c r="ET17" s="17">
        <v>0</v>
      </c>
      <c r="EU17" s="17">
        <v>0</v>
      </c>
      <c r="EV17" s="17">
        <v>0</v>
      </c>
      <c r="EW17" s="17">
        <v>0</v>
      </c>
      <c r="EX17" s="17">
        <v>0</v>
      </c>
      <c r="EY17" s="17">
        <v>0</v>
      </c>
      <c r="EZ17" s="17">
        <v>0</v>
      </c>
      <c r="FA17" s="17">
        <v>0</v>
      </c>
      <c r="FB17" s="17">
        <v>0</v>
      </c>
      <c r="FC17" s="17">
        <v>0</v>
      </c>
      <c r="FD17" s="17">
        <v>0</v>
      </c>
      <c r="FE17" s="17">
        <v>0</v>
      </c>
      <c r="FF17" s="17">
        <v>0</v>
      </c>
      <c r="FG17" s="17">
        <v>0</v>
      </c>
      <c r="FH17" s="17">
        <v>0</v>
      </c>
      <c r="FI17" s="17">
        <v>0</v>
      </c>
      <c r="FJ17" s="17">
        <v>0</v>
      </c>
      <c r="FK17" s="17">
        <v>0</v>
      </c>
      <c r="FL17" s="17">
        <v>0</v>
      </c>
      <c r="FM17" s="17">
        <v>0</v>
      </c>
      <c r="FN17" s="17">
        <v>0</v>
      </c>
      <c r="FO17" s="17">
        <v>0</v>
      </c>
      <c r="FP17" s="17">
        <v>0</v>
      </c>
      <c r="FQ17" s="17">
        <v>0</v>
      </c>
      <c r="FR17" s="17">
        <v>0</v>
      </c>
      <c r="FS17" s="17">
        <v>0</v>
      </c>
      <c r="FT17" s="17">
        <v>0</v>
      </c>
      <c r="FU17" s="17">
        <v>0</v>
      </c>
      <c r="FV17" s="17">
        <v>0</v>
      </c>
      <c r="FW17" s="17">
        <v>0</v>
      </c>
      <c r="FX17" s="17">
        <v>0</v>
      </c>
      <c r="FY17" s="17">
        <v>0</v>
      </c>
      <c r="FZ17" s="17">
        <v>0</v>
      </c>
      <c r="GA17" s="17">
        <v>0</v>
      </c>
      <c r="GB17" s="17">
        <v>0</v>
      </c>
      <c r="GC17" s="17">
        <v>0</v>
      </c>
      <c r="GD17" s="17">
        <v>0</v>
      </c>
      <c r="GE17" s="17">
        <v>0</v>
      </c>
      <c r="GF17" s="17">
        <v>0</v>
      </c>
      <c r="GG17" s="17">
        <v>0</v>
      </c>
      <c r="GH17" s="17">
        <v>0</v>
      </c>
      <c r="GI17" s="17">
        <v>0</v>
      </c>
      <c r="GJ17" s="17">
        <v>0</v>
      </c>
      <c r="GK17" s="17">
        <v>0</v>
      </c>
      <c r="GL17" s="17">
        <v>0</v>
      </c>
      <c r="GM17" s="17">
        <v>0</v>
      </c>
      <c r="GN17" s="17">
        <v>0</v>
      </c>
      <c r="GO17" s="17">
        <v>0</v>
      </c>
      <c r="GP17" s="17">
        <v>0</v>
      </c>
      <c r="GQ17" s="17">
        <v>0</v>
      </c>
      <c r="GR17" s="17">
        <v>0</v>
      </c>
      <c r="GS17" s="17">
        <v>0</v>
      </c>
      <c r="GT17" s="17">
        <v>0</v>
      </c>
      <c r="GU17" s="17">
        <v>0</v>
      </c>
      <c r="GV17" s="17">
        <v>0</v>
      </c>
      <c r="GW17" s="17">
        <v>0</v>
      </c>
      <c r="GX17" s="17">
        <v>0</v>
      </c>
      <c r="GY17" s="17">
        <v>0</v>
      </c>
      <c r="GZ17" s="17">
        <v>0</v>
      </c>
      <c r="HA17" s="17">
        <v>0</v>
      </c>
      <c r="HB17" s="17">
        <v>0</v>
      </c>
      <c r="HC17" s="17">
        <v>0</v>
      </c>
      <c r="HD17" s="17">
        <v>0</v>
      </c>
      <c r="HE17" s="17">
        <v>0</v>
      </c>
      <c r="HF17" s="17">
        <v>0</v>
      </c>
      <c r="HG17" s="17">
        <v>0</v>
      </c>
      <c r="HH17" s="17">
        <v>0</v>
      </c>
      <c r="HI17" s="17">
        <v>0</v>
      </c>
      <c r="HJ17" s="17">
        <v>0</v>
      </c>
      <c r="HK17" s="17">
        <v>0</v>
      </c>
      <c r="HL17" s="17">
        <v>0</v>
      </c>
      <c r="HM17" s="17">
        <v>0</v>
      </c>
      <c r="HN17" s="17">
        <v>0</v>
      </c>
      <c r="HO17" s="17">
        <v>0</v>
      </c>
      <c r="HP17" s="17">
        <v>0</v>
      </c>
      <c r="HQ17" s="17">
        <v>0</v>
      </c>
      <c r="HR17" s="17">
        <v>0</v>
      </c>
      <c r="HS17" s="17">
        <v>0</v>
      </c>
      <c r="HT17" s="17">
        <v>0</v>
      </c>
      <c r="HU17" s="17">
        <v>0</v>
      </c>
      <c r="HV17" s="17">
        <v>0</v>
      </c>
      <c r="HW17" s="17">
        <v>0</v>
      </c>
      <c r="HX17" s="17">
        <v>0</v>
      </c>
      <c r="HY17" s="17">
        <v>0</v>
      </c>
      <c r="HZ17" s="17">
        <v>0</v>
      </c>
      <c r="IA17" s="17">
        <v>0</v>
      </c>
      <c r="IB17" s="17">
        <v>0</v>
      </c>
      <c r="IC17" s="17">
        <v>0</v>
      </c>
      <c r="ID17" s="17">
        <v>0</v>
      </c>
      <c r="IE17" s="17">
        <v>0</v>
      </c>
      <c r="IF17" s="17">
        <v>0</v>
      </c>
      <c r="IG17" s="17">
        <v>0</v>
      </c>
      <c r="IH17" s="17">
        <v>0</v>
      </c>
      <c r="II17" s="17">
        <v>0</v>
      </c>
      <c r="IJ17" s="17">
        <v>0</v>
      </c>
      <c r="IK17" s="17">
        <v>0</v>
      </c>
      <c r="IL17" s="17">
        <v>0</v>
      </c>
      <c r="IM17" s="17">
        <v>0</v>
      </c>
      <c r="IN17" s="17">
        <v>0</v>
      </c>
      <c r="IO17" s="17">
        <v>0</v>
      </c>
      <c r="IP17" s="17">
        <v>0</v>
      </c>
      <c r="IQ17" s="17">
        <v>0</v>
      </c>
      <c r="IR17" s="17">
        <v>0</v>
      </c>
      <c r="IS17" s="17">
        <v>0</v>
      </c>
      <c r="IT17" s="17">
        <v>0</v>
      </c>
      <c r="IU17" s="17">
        <v>0</v>
      </c>
      <c r="IV17" s="17">
        <v>0</v>
      </c>
      <c r="IW17" s="17">
        <v>0</v>
      </c>
      <c r="IX17" s="17">
        <v>0</v>
      </c>
      <c r="IY17" s="17">
        <v>0</v>
      </c>
      <c r="IZ17" s="17">
        <v>0</v>
      </c>
      <c r="JA17" s="17">
        <v>0</v>
      </c>
      <c r="JB17" s="17">
        <v>0</v>
      </c>
      <c r="JC17" s="17">
        <v>0</v>
      </c>
      <c r="JD17" s="17">
        <v>0</v>
      </c>
      <c r="JE17" s="17">
        <v>0</v>
      </c>
      <c r="JF17" s="17">
        <v>0</v>
      </c>
      <c r="JG17" s="17">
        <v>0</v>
      </c>
      <c r="JH17" s="17">
        <v>0</v>
      </c>
      <c r="JI17" s="17">
        <v>0</v>
      </c>
      <c r="JJ17" s="17">
        <v>0</v>
      </c>
      <c r="JK17" s="17">
        <v>0</v>
      </c>
      <c r="JL17" s="17">
        <v>0</v>
      </c>
      <c r="JM17" s="17">
        <v>0</v>
      </c>
      <c r="JN17" s="17">
        <v>0</v>
      </c>
      <c r="JO17" s="17">
        <v>0</v>
      </c>
      <c r="JP17" s="17">
        <v>0</v>
      </c>
      <c r="JQ17" s="17">
        <v>0</v>
      </c>
      <c r="JR17" s="17">
        <v>0</v>
      </c>
      <c r="JS17" s="17">
        <v>0</v>
      </c>
      <c r="JT17" s="17">
        <v>0</v>
      </c>
      <c r="JU17" s="17">
        <v>0</v>
      </c>
      <c r="JV17" s="17">
        <v>0</v>
      </c>
      <c r="JW17" s="17">
        <v>0</v>
      </c>
      <c r="JX17" s="17">
        <v>0</v>
      </c>
      <c r="JY17" s="17">
        <v>0</v>
      </c>
    </row>
    <row r="18" spans="1:285" x14ac:dyDescent="0.15">
      <c r="A18" s="17" t="s">
        <v>602</v>
      </c>
      <c r="B18" s="17" t="s">
        <v>603</v>
      </c>
      <c r="C18" s="17">
        <v>0</v>
      </c>
      <c r="D18" s="17">
        <v>0</v>
      </c>
      <c r="E18" s="17">
        <v>0</v>
      </c>
      <c r="F18" s="17">
        <v>0</v>
      </c>
      <c r="G18" s="17">
        <v>0</v>
      </c>
      <c r="H18" s="17">
        <v>0</v>
      </c>
      <c r="I18" s="17">
        <v>11.11</v>
      </c>
      <c r="J18" s="17">
        <v>11.11</v>
      </c>
      <c r="K18" s="17">
        <v>11.11</v>
      </c>
      <c r="L18" s="17">
        <v>11.11</v>
      </c>
      <c r="M18" s="17">
        <v>11.11</v>
      </c>
      <c r="N18" s="17">
        <v>11.12</v>
      </c>
      <c r="O18" s="17">
        <v>11.11</v>
      </c>
      <c r="P18" s="17">
        <v>11.14</v>
      </c>
      <c r="Q18" s="17">
        <v>11.13</v>
      </c>
      <c r="R18" s="17">
        <v>11.12</v>
      </c>
      <c r="S18" s="17">
        <v>11.15</v>
      </c>
      <c r="T18" s="17">
        <v>11.15</v>
      </c>
      <c r="U18" s="17">
        <v>11.14</v>
      </c>
      <c r="V18" s="17">
        <v>11.14</v>
      </c>
      <c r="W18" s="17">
        <v>11.14</v>
      </c>
      <c r="X18" s="17">
        <v>11.14</v>
      </c>
      <c r="Y18" s="17">
        <v>11.14</v>
      </c>
      <c r="Z18" s="17">
        <v>11.14</v>
      </c>
      <c r="AA18" s="17">
        <v>11.14</v>
      </c>
      <c r="AB18" s="17">
        <v>0</v>
      </c>
      <c r="AC18" s="17">
        <v>0</v>
      </c>
      <c r="AD18" s="17">
        <v>0</v>
      </c>
      <c r="AE18" s="17">
        <v>0</v>
      </c>
      <c r="AF18" s="17">
        <v>0</v>
      </c>
      <c r="AG18" s="17">
        <v>0</v>
      </c>
      <c r="AH18" s="17">
        <v>0</v>
      </c>
      <c r="AI18" s="17">
        <v>0</v>
      </c>
      <c r="AJ18" s="17">
        <v>0</v>
      </c>
      <c r="AK18" s="17">
        <v>0</v>
      </c>
      <c r="AL18" s="17">
        <v>0</v>
      </c>
      <c r="AM18" s="17">
        <v>0</v>
      </c>
      <c r="AN18" s="17">
        <v>0</v>
      </c>
      <c r="AO18" s="17">
        <v>0</v>
      </c>
      <c r="AP18" s="17">
        <v>0</v>
      </c>
      <c r="AQ18" s="17">
        <v>0</v>
      </c>
      <c r="AR18" s="17">
        <v>0</v>
      </c>
      <c r="AS18" s="17">
        <v>0</v>
      </c>
      <c r="AT18" s="17">
        <v>0</v>
      </c>
      <c r="AU18" s="17">
        <v>0</v>
      </c>
      <c r="AV18" s="17">
        <v>0</v>
      </c>
      <c r="AW18" s="17">
        <v>0</v>
      </c>
      <c r="AX18" s="17">
        <v>0</v>
      </c>
      <c r="AY18" s="17">
        <v>0</v>
      </c>
      <c r="AZ18" s="17">
        <v>0</v>
      </c>
      <c r="BA18" s="17">
        <v>0</v>
      </c>
      <c r="BB18" s="17">
        <v>0</v>
      </c>
      <c r="BC18" s="17">
        <v>0</v>
      </c>
      <c r="BD18" s="17">
        <v>0</v>
      </c>
      <c r="BE18" s="17">
        <v>0</v>
      </c>
      <c r="BF18" s="17">
        <v>0</v>
      </c>
      <c r="BG18" s="17">
        <v>0</v>
      </c>
      <c r="BH18" s="17">
        <v>0</v>
      </c>
      <c r="BI18" s="17">
        <v>0</v>
      </c>
      <c r="BJ18" s="17">
        <v>0</v>
      </c>
      <c r="BK18" s="17">
        <v>0</v>
      </c>
      <c r="BL18" s="17">
        <v>0</v>
      </c>
      <c r="BM18" s="17">
        <v>0</v>
      </c>
      <c r="BN18" s="17">
        <v>0</v>
      </c>
      <c r="BO18" s="17">
        <v>0</v>
      </c>
      <c r="BP18" s="17">
        <v>0</v>
      </c>
      <c r="BQ18" s="17">
        <v>0</v>
      </c>
      <c r="BR18" s="17">
        <v>0</v>
      </c>
      <c r="BS18" s="17">
        <v>0</v>
      </c>
      <c r="BT18" s="17">
        <v>0</v>
      </c>
      <c r="BU18" s="17">
        <v>0</v>
      </c>
      <c r="BV18" s="17">
        <v>0</v>
      </c>
      <c r="BW18" s="17">
        <v>0</v>
      </c>
      <c r="BX18" s="17">
        <v>0</v>
      </c>
      <c r="BY18" s="17">
        <v>0</v>
      </c>
      <c r="BZ18" s="17">
        <v>0</v>
      </c>
      <c r="CA18" s="17">
        <v>0</v>
      </c>
      <c r="CB18" s="17">
        <v>0</v>
      </c>
      <c r="CC18" s="17">
        <v>0</v>
      </c>
      <c r="CD18" s="17">
        <v>0</v>
      </c>
      <c r="CE18" s="17">
        <v>0</v>
      </c>
      <c r="CF18" s="17">
        <v>0</v>
      </c>
      <c r="CG18" s="17">
        <v>0</v>
      </c>
      <c r="CH18" s="17">
        <v>0</v>
      </c>
      <c r="CI18" s="17">
        <v>0</v>
      </c>
      <c r="CJ18" s="17">
        <v>0</v>
      </c>
      <c r="CK18" s="17">
        <v>0</v>
      </c>
      <c r="CL18" s="17">
        <v>0</v>
      </c>
      <c r="CM18" s="17">
        <v>0</v>
      </c>
      <c r="CN18" s="17">
        <v>0</v>
      </c>
      <c r="CO18" s="17">
        <v>0</v>
      </c>
      <c r="CP18" s="17">
        <v>0</v>
      </c>
      <c r="CQ18" s="17">
        <v>0</v>
      </c>
      <c r="CR18" s="17">
        <v>0</v>
      </c>
      <c r="CS18" s="17">
        <v>0</v>
      </c>
      <c r="CT18" s="17">
        <v>0</v>
      </c>
      <c r="CU18" s="17">
        <v>0</v>
      </c>
      <c r="CV18" s="17">
        <v>0</v>
      </c>
      <c r="CW18" s="17">
        <v>0</v>
      </c>
      <c r="CX18" s="17">
        <v>0</v>
      </c>
      <c r="CY18" s="17">
        <v>0</v>
      </c>
      <c r="CZ18" s="17">
        <v>0</v>
      </c>
      <c r="DA18" s="17">
        <v>0</v>
      </c>
      <c r="DB18" s="17">
        <v>0</v>
      </c>
      <c r="DC18" s="17">
        <v>0</v>
      </c>
      <c r="DD18" s="17">
        <v>0</v>
      </c>
      <c r="DE18" s="17">
        <v>0</v>
      </c>
      <c r="DF18" s="17">
        <v>0</v>
      </c>
      <c r="DG18" s="17">
        <v>0</v>
      </c>
      <c r="DH18" s="17">
        <v>0</v>
      </c>
      <c r="DI18" s="17">
        <v>0</v>
      </c>
      <c r="DJ18" s="17">
        <v>0</v>
      </c>
      <c r="DK18" s="17">
        <v>0</v>
      </c>
      <c r="DL18" s="17">
        <v>0</v>
      </c>
      <c r="DM18" s="17">
        <v>0</v>
      </c>
      <c r="DN18" s="17">
        <v>0</v>
      </c>
      <c r="DO18" s="17">
        <v>0</v>
      </c>
      <c r="DP18" s="17">
        <v>0</v>
      </c>
      <c r="DQ18" s="17">
        <v>0</v>
      </c>
      <c r="DR18" s="17">
        <v>0</v>
      </c>
      <c r="DS18" s="17">
        <v>0</v>
      </c>
      <c r="DT18" s="17">
        <v>0</v>
      </c>
      <c r="DU18" s="17">
        <v>0</v>
      </c>
      <c r="DV18" s="17">
        <v>0</v>
      </c>
      <c r="DW18" s="17">
        <v>0</v>
      </c>
      <c r="DX18" s="17">
        <v>0</v>
      </c>
      <c r="DY18" s="17">
        <v>0</v>
      </c>
      <c r="DZ18" s="17">
        <v>0</v>
      </c>
      <c r="EA18" s="17">
        <v>0</v>
      </c>
      <c r="EB18" s="17">
        <v>0</v>
      </c>
      <c r="EC18" s="17">
        <v>0</v>
      </c>
      <c r="ED18" s="17">
        <v>0</v>
      </c>
      <c r="EE18" s="17">
        <v>0</v>
      </c>
      <c r="EF18" s="17">
        <v>0</v>
      </c>
      <c r="EG18" s="17">
        <v>0</v>
      </c>
      <c r="EH18" s="17">
        <v>0</v>
      </c>
      <c r="EI18" s="17">
        <v>0</v>
      </c>
      <c r="EJ18" s="17">
        <v>0</v>
      </c>
      <c r="EK18" s="17">
        <v>0</v>
      </c>
      <c r="EL18" s="17">
        <v>0</v>
      </c>
      <c r="EM18" s="17">
        <v>0</v>
      </c>
      <c r="EN18" s="17">
        <v>0</v>
      </c>
      <c r="EO18" s="17">
        <v>0</v>
      </c>
      <c r="EP18" s="17">
        <v>0</v>
      </c>
      <c r="EQ18" s="17">
        <v>0</v>
      </c>
      <c r="ER18" s="17">
        <v>0</v>
      </c>
      <c r="ES18" s="17">
        <v>0</v>
      </c>
      <c r="ET18" s="17">
        <v>0</v>
      </c>
      <c r="EU18" s="17">
        <v>0</v>
      </c>
      <c r="EV18" s="17">
        <v>0</v>
      </c>
      <c r="EW18" s="17">
        <v>0</v>
      </c>
      <c r="EX18" s="17">
        <v>0</v>
      </c>
      <c r="EY18" s="17">
        <v>0</v>
      </c>
      <c r="EZ18" s="17">
        <v>0</v>
      </c>
      <c r="FA18" s="17">
        <v>0</v>
      </c>
      <c r="FB18" s="17">
        <v>0</v>
      </c>
      <c r="FC18" s="17">
        <v>0</v>
      </c>
      <c r="FD18" s="17">
        <v>0</v>
      </c>
      <c r="FE18" s="17">
        <v>0</v>
      </c>
      <c r="FF18" s="17">
        <v>0</v>
      </c>
      <c r="FG18" s="17">
        <v>0</v>
      </c>
      <c r="FH18" s="17">
        <v>0</v>
      </c>
      <c r="FI18" s="17">
        <v>0</v>
      </c>
      <c r="FJ18" s="17">
        <v>0</v>
      </c>
      <c r="FK18" s="17">
        <v>0</v>
      </c>
      <c r="FL18" s="17">
        <v>0</v>
      </c>
      <c r="FM18" s="17">
        <v>0</v>
      </c>
      <c r="FN18" s="17">
        <v>0</v>
      </c>
      <c r="FO18" s="17">
        <v>0</v>
      </c>
      <c r="FP18" s="17">
        <v>0</v>
      </c>
      <c r="FQ18" s="17">
        <v>0</v>
      </c>
      <c r="FR18" s="17">
        <v>0</v>
      </c>
      <c r="FS18" s="17">
        <v>0</v>
      </c>
      <c r="FT18" s="17">
        <v>0</v>
      </c>
      <c r="FU18" s="17">
        <v>0</v>
      </c>
      <c r="FV18" s="17">
        <v>0</v>
      </c>
      <c r="FW18" s="17">
        <v>0</v>
      </c>
      <c r="FX18" s="17">
        <v>0</v>
      </c>
      <c r="FY18" s="17">
        <v>0</v>
      </c>
      <c r="FZ18" s="17">
        <v>0</v>
      </c>
      <c r="GA18" s="17">
        <v>0</v>
      </c>
      <c r="GB18" s="17">
        <v>0</v>
      </c>
      <c r="GC18" s="17">
        <v>0</v>
      </c>
      <c r="GD18" s="17">
        <v>0</v>
      </c>
      <c r="GE18" s="17">
        <v>0</v>
      </c>
      <c r="GF18" s="17">
        <v>0</v>
      </c>
      <c r="GG18" s="17">
        <v>0</v>
      </c>
      <c r="GH18" s="17">
        <v>0</v>
      </c>
      <c r="GI18" s="17">
        <v>0</v>
      </c>
      <c r="GJ18" s="17">
        <v>0</v>
      </c>
      <c r="GK18" s="17">
        <v>0</v>
      </c>
      <c r="GL18" s="17">
        <v>0</v>
      </c>
      <c r="GM18" s="17">
        <v>0</v>
      </c>
      <c r="GN18" s="17">
        <v>0</v>
      </c>
      <c r="GO18" s="17">
        <v>0</v>
      </c>
      <c r="GP18" s="17">
        <v>0</v>
      </c>
      <c r="GQ18" s="17">
        <v>0</v>
      </c>
      <c r="GR18" s="17">
        <v>0</v>
      </c>
      <c r="GS18" s="17">
        <v>0</v>
      </c>
      <c r="GT18" s="17">
        <v>0</v>
      </c>
      <c r="GU18" s="17">
        <v>0</v>
      </c>
      <c r="GV18" s="17">
        <v>0</v>
      </c>
      <c r="GW18" s="17">
        <v>0</v>
      </c>
      <c r="GX18" s="17">
        <v>0</v>
      </c>
      <c r="GY18" s="17">
        <v>0</v>
      </c>
      <c r="GZ18" s="17">
        <v>0</v>
      </c>
      <c r="HA18" s="17">
        <v>0</v>
      </c>
      <c r="HB18" s="17">
        <v>0</v>
      </c>
      <c r="HC18" s="17">
        <v>0</v>
      </c>
      <c r="HD18" s="17">
        <v>0</v>
      </c>
      <c r="HE18" s="17">
        <v>0</v>
      </c>
      <c r="HF18" s="17">
        <v>0</v>
      </c>
      <c r="HG18" s="17">
        <v>0</v>
      </c>
      <c r="HH18" s="17">
        <v>0</v>
      </c>
      <c r="HI18" s="17">
        <v>0</v>
      </c>
      <c r="HJ18" s="17">
        <v>0</v>
      </c>
      <c r="HK18" s="17">
        <v>0</v>
      </c>
      <c r="HL18" s="17">
        <v>0</v>
      </c>
      <c r="HM18" s="17">
        <v>0</v>
      </c>
      <c r="HN18" s="17">
        <v>0</v>
      </c>
      <c r="HO18" s="17">
        <v>0</v>
      </c>
      <c r="HP18" s="17">
        <v>0</v>
      </c>
      <c r="HQ18" s="17">
        <v>0</v>
      </c>
      <c r="HR18" s="17">
        <v>0</v>
      </c>
      <c r="HS18" s="17">
        <v>0</v>
      </c>
      <c r="HT18" s="17">
        <v>0</v>
      </c>
      <c r="HU18" s="17">
        <v>0</v>
      </c>
      <c r="HV18" s="17">
        <v>0</v>
      </c>
      <c r="HW18" s="17">
        <v>0</v>
      </c>
      <c r="HX18" s="17">
        <v>0</v>
      </c>
      <c r="HY18" s="17">
        <v>0</v>
      </c>
      <c r="HZ18" s="17">
        <v>0</v>
      </c>
      <c r="IA18" s="17">
        <v>0</v>
      </c>
      <c r="IB18" s="17">
        <v>0</v>
      </c>
      <c r="IC18" s="17">
        <v>0</v>
      </c>
      <c r="ID18" s="17">
        <v>0</v>
      </c>
      <c r="IE18" s="17">
        <v>0</v>
      </c>
      <c r="IF18" s="17">
        <v>0</v>
      </c>
      <c r="IG18" s="17">
        <v>0</v>
      </c>
      <c r="IH18" s="17">
        <v>0</v>
      </c>
      <c r="II18" s="17">
        <v>0</v>
      </c>
      <c r="IJ18" s="17">
        <v>0</v>
      </c>
      <c r="IK18" s="17">
        <v>0</v>
      </c>
      <c r="IL18" s="17">
        <v>0</v>
      </c>
      <c r="IM18" s="17">
        <v>0</v>
      </c>
      <c r="IN18" s="17">
        <v>0</v>
      </c>
      <c r="IO18" s="17">
        <v>0</v>
      </c>
      <c r="IP18" s="17">
        <v>0</v>
      </c>
      <c r="IQ18" s="17">
        <v>0</v>
      </c>
      <c r="IR18" s="17">
        <v>0</v>
      </c>
      <c r="IS18" s="17">
        <v>0</v>
      </c>
      <c r="IT18" s="17">
        <v>0</v>
      </c>
      <c r="IU18" s="17">
        <v>0</v>
      </c>
      <c r="IV18" s="17">
        <v>0</v>
      </c>
      <c r="IW18" s="17">
        <v>0</v>
      </c>
      <c r="IX18" s="17">
        <v>0</v>
      </c>
      <c r="IY18" s="17">
        <v>0</v>
      </c>
      <c r="IZ18" s="17">
        <v>0</v>
      </c>
      <c r="JA18" s="17">
        <v>0</v>
      </c>
      <c r="JB18" s="17">
        <v>0</v>
      </c>
      <c r="JC18" s="17">
        <v>0</v>
      </c>
      <c r="JD18" s="17">
        <v>0</v>
      </c>
      <c r="JE18" s="17">
        <v>0</v>
      </c>
      <c r="JF18" s="17">
        <v>0</v>
      </c>
      <c r="JG18" s="17">
        <v>0</v>
      </c>
      <c r="JH18" s="17">
        <v>0</v>
      </c>
      <c r="JI18" s="17">
        <v>0</v>
      </c>
      <c r="JJ18" s="17">
        <v>0</v>
      </c>
      <c r="JK18" s="17">
        <v>0</v>
      </c>
      <c r="JL18" s="17">
        <v>0</v>
      </c>
      <c r="JM18" s="17">
        <v>0</v>
      </c>
      <c r="JN18" s="17">
        <v>0</v>
      </c>
      <c r="JO18" s="17">
        <v>0</v>
      </c>
      <c r="JP18" s="17">
        <v>0</v>
      </c>
      <c r="JQ18" s="17">
        <v>0</v>
      </c>
      <c r="JR18" s="17">
        <v>0</v>
      </c>
      <c r="JS18" s="17">
        <v>0</v>
      </c>
      <c r="JT18" s="17">
        <v>0</v>
      </c>
      <c r="JU18" s="17">
        <v>0</v>
      </c>
      <c r="JV18" s="17">
        <v>0</v>
      </c>
      <c r="JW18" s="17">
        <v>0</v>
      </c>
      <c r="JX18" s="17">
        <v>0</v>
      </c>
      <c r="JY18" s="17">
        <v>0</v>
      </c>
    </row>
    <row r="19" spans="1:285" x14ac:dyDescent="0.15">
      <c r="A19" s="17" t="s">
        <v>766</v>
      </c>
      <c r="B19" s="17" t="s">
        <v>767</v>
      </c>
      <c r="C19" s="17">
        <v>0</v>
      </c>
      <c r="D19" s="17">
        <v>0</v>
      </c>
      <c r="E19" s="17">
        <v>0</v>
      </c>
      <c r="F19" s="17">
        <v>0</v>
      </c>
      <c r="G19" s="17">
        <v>0</v>
      </c>
      <c r="H19" s="17">
        <v>0</v>
      </c>
      <c r="I19" s="17">
        <v>12.72</v>
      </c>
      <c r="J19" s="17">
        <v>12.72</v>
      </c>
      <c r="K19" s="17">
        <v>12.72</v>
      </c>
      <c r="L19" s="17">
        <v>12.72</v>
      </c>
      <c r="M19" s="17">
        <v>12.72</v>
      </c>
      <c r="N19" s="17">
        <v>12.78</v>
      </c>
      <c r="O19" s="17">
        <v>12.74</v>
      </c>
      <c r="P19" s="17">
        <v>12.73</v>
      </c>
      <c r="Q19" s="17">
        <v>12.73</v>
      </c>
      <c r="R19" s="17">
        <v>12.69</v>
      </c>
      <c r="S19" s="17">
        <v>12.69</v>
      </c>
      <c r="T19" s="17">
        <v>12.73</v>
      </c>
      <c r="U19" s="17">
        <v>12.73</v>
      </c>
      <c r="V19" s="17">
        <v>12.72</v>
      </c>
      <c r="W19" s="17">
        <v>12.74</v>
      </c>
      <c r="X19" s="17">
        <v>12.73</v>
      </c>
      <c r="Y19" s="17">
        <v>12.7</v>
      </c>
      <c r="Z19" s="17">
        <v>12.72</v>
      </c>
      <c r="AA19" s="17">
        <v>12.71</v>
      </c>
      <c r="AB19" s="17">
        <v>0</v>
      </c>
      <c r="AC19" s="17">
        <v>0</v>
      </c>
      <c r="AD19" s="17">
        <v>0</v>
      </c>
      <c r="AE19" s="17">
        <v>0</v>
      </c>
      <c r="AF19" s="17">
        <v>0</v>
      </c>
      <c r="AG19" s="17">
        <v>0</v>
      </c>
      <c r="AH19" s="17">
        <v>0</v>
      </c>
      <c r="AI19" s="17">
        <v>0</v>
      </c>
      <c r="AJ19" s="17">
        <v>0</v>
      </c>
      <c r="AK19" s="17">
        <v>0</v>
      </c>
      <c r="AL19" s="17">
        <v>0</v>
      </c>
      <c r="AM19" s="17">
        <v>0</v>
      </c>
      <c r="AN19" s="17">
        <v>0</v>
      </c>
      <c r="AO19" s="17">
        <v>0</v>
      </c>
      <c r="AP19" s="17">
        <v>0</v>
      </c>
      <c r="AQ19" s="17">
        <v>0</v>
      </c>
      <c r="AR19" s="17">
        <v>0</v>
      </c>
      <c r="AS19" s="17">
        <v>0</v>
      </c>
      <c r="AT19" s="17">
        <v>0</v>
      </c>
      <c r="AU19" s="17">
        <v>0</v>
      </c>
      <c r="AV19" s="17">
        <v>0</v>
      </c>
      <c r="AW19" s="17">
        <v>0</v>
      </c>
      <c r="AX19" s="17">
        <v>0</v>
      </c>
      <c r="AY19" s="17">
        <v>0</v>
      </c>
      <c r="AZ19" s="17">
        <v>0</v>
      </c>
      <c r="BA19" s="17">
        <v>0</v>
      </c>
      <c r="BB19" s="17">
        <v>0</v>
      </c>
      <c r="BC19" s="17">
        <v>0</v>
      </c>
      <c r="BD19" s="17">
        <v>0</v>
      </c>
      <c r="BE19" s="17">
        <v>0</v>
      </c>
      <c r="BF19" s="17">
        <v>0</v>
      </c>
      <c r="BG19" s="17">
        <v>0</v>
      </c>
      <c r="BH19" s="17">
        <v>0</v>
      </c>
      <c r="BI19" s="17">
        <v>0</v>
      </c>
      <c r="BJ19" s="17">
        <v>0</v>
      </c>
      <c r="BK19" s="17">
        <v>0</v>
      </c>
      <c r="BL19" s="17">
        <v>0</v>
      </c>
      <c r="BM19" s="17">
        <v>0</v>
      </c>
      <c r="BN19" s="17">
        <v>0</v>
      </c>
      <c r="BO19" s="17">
        <v>0</v>
      </c>
      <c r="BP19" s="17">
        <v>0</v>
      </c>
      <c r="BQ19" s="17">
        <v>0</v>
      </c>
      <c r="BR19" s="17">
        <v>0</v>
      </c>
      <c r="BS19" s="17">
        <v>0</v>
      </c>
      <c r="BT19" s="17">
        <v>0</v>
      </c>
      <c r="BU19" s="17">
        <v>0</v>
      </c>
      <c r="BV19" s="17">
        <v>0</v>
      </c>
      <c r="BW19" s="17">
        <v>0</v>
      </c>
      <c r="BX19" s="17">
        <v>0</v>
      </c>
      <c r="BY19" s="17">
        <v>0</v>
      </c>
      <c r="BZ19" s="17">
        <v>0</v>
      </c>
      <c r="CA19" s="17">
        <v>0</v>
      </c>
      <c r="CB19" s="17">
        <v>0</v>
      </c>
      <c r="CC19" s="17">
        <v>0</v>
      </c>
      <c r="CD19" s="17">
        <v>0</v>
      </c>
      <c r="CE19" s="17">
        <v>0</v>
      </c>
      <c r="CF19" s="17">
        <v>0</v>
      </c>
      <c r="CG19" s="17">
        <v>0</v>
      </c>
      <c r="CH19" s="17">
        <v>0</v>
      </c>
      <c r="CI19" s="17">
        <v>0</v>
      </c>
      <c r="CJ19" s="17">
        <v>0</v>
      </c>
      <c r="CK19" s="17">
        <v>0</v>
      </c>
      <c r="CL19" s="17">
        <v>0</v>
      </c>
      <c r="CM19" s="17">
        <v>0</v>
      </c>
      <c r="CN19" s="17">
        <v>0</v>
      </c>
      <c r="CO19" s="17">
        <v>0</v>
      </c>
      <c r="CP19" s="17">
        <v>0</v>
      </c>
      <c r="CQ19" s="17">
        <v>0</v>
      </c>
      <c r="CR19" s="17">
        <v>0</v>
      </c>
      <c r="CS19" s="17">
        <v>0</v>
      </c>
      <c r="CT19" s="17">
        <v>0</v>
      </c>
      <c r="CU19" s="17">
        <v>0</v>
      </c>
      <c r="CV19" s="17">
        <v>0</v>
      </c>
      <c r="CW19" s="17">
        <v>0</v>
      </c>
      <c r="CX19" s="17">
        <v>0</v>
      </c>
      <c r="CY19" s="17">
        <v>0</v>
      </c>
      <c r="CZ19" s="17">
        <v>0</v>
      </c>
      <c r="DA19" s="17">
        <v>0</v>
      </c>
      <c r="DB19" s="17">
        <v>0</v>
      </c>
      <c r="DC19" s="17">
        <v>0</v>
      </c>
      <c r="DD19" s="17">
        <v>0</v>
      </c>
      <c r="DE19" s="17">
        <v>0</v>
      </c>
      <c r="DF19" s="17">
        <v>0</v>
      </c>
      <c r="DG19" s="17">
        <v>0</v>
      </c>
      <c r="DH19" s="17">
        <v>0</v>
      </c>
      <c r="DI19" s="17">
        <v>0</v>
      </c>
      <c r="DJ19" s="17">
        <v>0</v>
      </c>
      <c r="DK19" s="17">
        <v>0</v>
      </c>
      <c r="DL19" s="17">
        <v>0</v>
      </c>
      <c r="DM19" s="17">
        <v>0</v>
      </c>
      <c r="DN19" s="17">
        <v>0</v>
      </c>
      <c r="DO19" s="17">
        <v>0</v>
      </c>
      <c r="DP19" s="17">
        <v>0</v>
      </c>
      <c r="DQ19" s="17">
        <v>0</v>
      </c>
      <c r="DR19" s="17">
        <v>0</v>
      </c>
      <c r="DS19" s="17">
        <v>0</v>
      </c>
      <c r="DT19" s="17">
        <v>0</v>
      </c>
      <c r="DU19" s="17">
        <v>0</v>
      </c>
      <c r="DV19" s="17">
        <v>0</v>
      </c>
      <c r="DW19" s="17">
        <v>0</v>
      </c>
      <c r="DX19" s="17">
        <v>0</v>
      </c>
      <c r="DY19" s="17">
        <v>0</v>
      </c>
      <c r="DZ19" s="17">
        <v>0</v>
      </c>
      <c r="EA19" s="17">
        <v>0</v>
      </c>
      <c r="EB19" s="17">
        <v>0</v>
      </c>
      <c r="EC19" s="17">
        <v>0</v>
      </c>
      <c r="ED19" s="17">
        <v>0</v>
      </c>
      <c r="EE19" s="17">
        <v>0</v>
      </c>
      <c r="EF19" s="17">
        <v>0</v>
      </c>
      <c r="EG19" s="17">
        <v>0</v>
      </c>
      <c r="EH19" s="17">
        <v>0</v>
      </c>
      <c r="EI19" s="17">
        <v>0</v>
      </c>
      <c r="EJ19" s="17">
        <v>0</v>
      </c>
      <c r="EK19" s="17">
        <v>0</v>
      </c>
      <c r="EL19" s="17">
        <v>0</v>
      </c>
      <c r="EM19" s="17">
        <v>0</v>
      </c>
      <c r="EN19" s="17">
        <v>0</v>
      </c>
      <c r="EO19" s="17">
        <v>0</v>
      </c>
      <c r="EP19" s="17">
        <v>0</v>
      </c>
      <c r="EQ19" s="17">
        <v>0</v>
      </c>
      <c r="ER19" s="17">
        <v>0</v>
      </c>
      <c r="ES19" s="17">
        <v>0</v>
      </c>
      <c r="ET19" s="17">
        <v>0</v>
      </c>
      <c r="EU19" s="17">
        <v>0</v>
      </c>
      <c r="EV19" s="17">
        <v>0</v>
      </c>
      <c r="EW19" s="17">
        <v>0</v>
      </c>
      <c r="EX19" s="17">
        <v>0</v>
      </c>
      <c r="EY19" s="17">
        <v>0</v>
      </c>
      <c r="EZ19" s="17">
        <v>0</v>
      </c>
      <c r="FA19" s="17">
        <v>0</v>
      </c>
      <c r="FB19" s="17">
        <v>0</v>
      </c>
      <c r="FC19" s="17">
        <v>0</v>
      </c>
      <c r="FD19" s="17">
        <v>0</v>
      </c>
      <c r="FE19" s="17">
        <v>0</v>
      </c>
      <c r="FF19" s="17">
        <v>0</v>
      </c>
      <c r="FG19" s="17">
        <v>0</v>
      </c>
      <c r="FH19" s="17">
        <v>0</v>
      </c>
      <c r="FI19" s="17">
        <v>0</v>
      </c>
      <c r="FJ19" s="17">
        <v>0</v>
      </c>
      <c r="FK19" s="17">
        <v>0</v>
      </c>
      <c r="FL19" s="17">
        <v>0</v>
      </c>
      <c r="FM19" s="17">
        <v>0</v>
      </c>
      <c r="FN19" s="17">
        <v>0</v>
      </c>
      <c r="FO19" s="17">
        <v>0</v>
      </c>
      <c r="FP19" s="17">
        <v>0</v>
      </c>
      <c r="FQ19" s="17">
        <v>0</v>
      </c>
      <c r="FR19" s="17">
        <v>0</v>
      </c>
      <c r="FS19" s="17">
        <v>0</v>
      </c>
      <c r="FT19" s="17">
        <v>0</v>
      </c>
      <c r="FU19" s="17">
        <v>0</v>
      </c>
      <c r="FV19" s="17">
        <v>0</v>
      </c>
      <c r="FW19" s="17">
        <v>0</v>
      </c>
      <c r="FX19" s="17">
        <v>0</v>
      </c>
      <c r="FY19" s="17">
        <v>0</v>
      </c>
      <c r="FZ19" s="17">
        <v>0</v>
      </c>
      <c r="GA19" s="17">
        <v>0</v>
      </c>
      <c r="GB19" s="17">
        <v>0</v>
      </c>
      <c r="GC19" s="17">
        <v>0</v>
      </c>
      <c r="GD19" s="17">
        <v>0</v>
      </c>
      <c r="GE19" s="17">
        <v>0</v>
      </c>
      <c r="GF19" s="17">
        <v>0</v>
      </c>
      <c r="GG19" s="17">
        <v>0</v>
      </c>
      <c r="GH19" s="17">
        <v>0</v>
      </c>
      <c r="GI19" s="17">
        <v>0</v>
      </c>
      <c r="GJ19" s="17">
        <v>0</v>
      </c>
      <c r="GK19" s="17">
        <v>0</v>
      </c>
      <c r="GL19" s="17">
        <v>0</v>
      </c>
      <c r="GM19" s="17">
        <v>0</v>
      </c>
      <c r="GN19" s="17">
        <v>0</v>
      </c>
      <c r="GO19" s="17">
        <v>0</v>
      </c>
      <c r="GP19" s="17">
        <v>0</v>
      </c>
      <c r="GQ19" s="17">
        <v>0</v>
      </c>
      <c r="GR19" s="17">
        <v>0</v>
      </c>
      <c r="GS19" s="17">
        <v>0</v>
      </c>
      <c r="GT19" s="17">
        <v>0</v>
      </c>
      <c r="GU19" s="17">
        <v>0</v>
      </c>
      <c r="GV19" s="17">
        <v>0</v>
      </c>
      <c r="GW19" s="17">
        <v>0</v>
      </c>
      <c r="GX19" s="17">
        <v>0</v>
      </c>
      <c r="GY19" s="17">
        <v>0</v>
      </c>
      <c r="GZ19" s="17">
        <v>0</v>
      </c>
      <c r="HA19" s="17">
        <v>0</v>
      </c>
      <c r="HB19" s="17">
        <v>0</v>
      </c>
      <c r="HC19" s="17">
        <v>0</v>
      </c>
      <c r="HD19" s="17">
        <v>0</v>
      </c>
      <c r="HE19" s="17">
        <v>0</v>
      </c>
      <c r="HF19" s="17">
        <v>0</v>
      </c>
      <c r="HG19" s="17">
        <v>0</v>
      </c>
      <c r="HH19" s="17">
        <v>0</v>
      </c>
      <c r="HI19" s="17">
        <v>0</v>
      </c>
      <c r="HJ19" s="17">
        <v>0</v>
      </c>
      <c r="HK19" s="17">
        <v>0</v>
      </c>
      <c r="HL19" s="17">
        <v>0</v>
      </c>
      <c r="HM19" s="17">
        <v>0</v>
      </c>
      <c r="HN19" s="17">
        <v>0</v>
      </c>
      <c r="HO19" s="17">
        <v>0</v>
      </c>
      <c r="HP19" s="17">
        <v>0</v>
      </c>
      <c r="HQ19" s="17">
        <v>0</v>
      </c>
      <c r="HR19" s="17">
        <v>0</v>
      </c>
      <c r="HS19" s="17">
        <v>0</v>
      </c>
      <c r="HT19" s="17">
        <v>0</v>
      </c>
      <c r="HU19" s="17">
        <v>0</v>
      </c>
      <c r="HV19" s="17">
        <v>0</v>
      </c>
      <c r="HW19" s="17">
        <v>0</v>
      </c>
      <c r="HX19" s="17">
        <v>0</v>
      </c>
      <c r="HY19" s="17">
        <v>0</v>
      </c>
      <c r="HZ19" s="17">
        <v>0</v>
      </c>
      <c r="IA19" s="17">
        <v>0</v>
      </c>
      <c r="IB19" s="17">
        <v>0</v>
      </c>
      <c r="IC19" s="17">
        <v>0</v>
      </c>
      <c r="ID19" s="17">
        <v>0</v>
      </c>
      <c r="IE19" s="17">
        <v>0</v>
      </c>
      <c r="IF19" s="17">
        <v>0</v>
      </c>
      <c r="IG19" s="17">
        <v>0</v>
      </c>
      <c r="IH19" s="17">
        <v>0</v>
      </c>
      <c r="II19" s="17">
        <v>0</v>
      </c>
      <c r="IJ19" s="17">
        <v>0</v>
      </c>
      <c r="IK19" s="17">
        <v>0</v>
      </c>
      <c r="IL19" s="17">
        <v>0</v>
      </c>
      <c r="IM19" s="17">
        <v>0</v>
      </c>
      <c r="IN19" s="17">
        <v>0</v>
      </c>
      <c r="IO19" s="17">
        <v>0</v>
      </c>
      <c r="IP19" s="17">
        <v>0</v>
      </c>
      <c r="IQ19" s="17">
        <v>0</v>
      </c>
      <c r="IR19" s="17">
        <v>0</v>
      </c>
      <c r="IS19" s="17">
        <v>0</v>
      </c>
      <c r="IT19" s="17">
        <v>0</v>
      </c>
      <c r="IU19" s="17">
        <v>0</v>
      </c>
      <c r="IV19" s="17">
        <v>0</v>
      </c>
      <c r="IW19" s="17">
        <v>0</v>
      </c>
      <c r="IX19" s="17">
        <v>0</v>
      </c>
      <c r="IY19" s="17">
        <v>0</v>
      </c>
      <c r="IZ19" s="17">
        <v>0</v>
      </c>
      <c r="JA19" s="17">
        <v>0</v>
      </c>
      <c r="JB19" s="17">
        <v>0</v>
      </c>
      <c r="JC19" s="17">
        <v>0</v>
      </c>
      <c r="JD19" s="17">
        <v>0</v>
      </c>
      <c r="JE19" s="17">
        <v>0</v>
      </c>
      <c r="JF19" s="17">
        <v>0</v>
      </c>
      <c r="JG19" s="17">
        <v>0</v>
      </c>
      <c r="JH19" s="17">
        <v>0</v>
      </c>
      <c r="JI19" s="17">
        <v>0</v>
      </c>
      <c r="JJ19" s="17">
        <v>0</v>
      </c>
      <c r="JK19" s="17">
        <v>0</v>
      </c>
      <c r="JL19" s="17">
        <v>0</v>
      </c>
      <c r="JM19" s="17">
        <v>0</v>
      </c>
      <c r="JN19" s="17">
        <v>0</v>
      </c>
      <c r="JO19" s="17">
        <v>0</v>
      </c>
      <c r="JP19" s="17">
        <v>0</v>
      </c>
      <c r="JQ19" s="17">
        <v>0</v>
      </c>
      <c r="JR19" s="17">
        <v>0</v>
      </c>
      <c r="JS19" s="17">
        <v>0</v>
      </c>
      <c r="JT19" s="17">
        <v>0</v>
      </c>
      <c r="JU19" s="17">
        <v>0</v>
      </c>
      <c r="JV19" s="17">
        <v>0</v>
      </c>
      <c r="JW19" s="17">
        <v>0</v>
      </c>
      <c r="JX19" s="17">
        <v>0</v>
      </c>
      <c r="JY19" s="17">
        <v>0</v>
      </c>
    </row>
    <row r="20" spans="1:285" x14ac:dyDescent="0.15">
      <c r="A20" s="17" t="s">
        <v>890</v>
      </c>
      <c r="B20" s="17" t="s">
        <v>891</v>
      </c>
      <c r="C20" s="17">
        <v>0</v>
      </c>
      <c r="D20" s="17">
        <v>14.14</v>
      </c>
      <c r="E20" s="17">
        <v>14.14</v>
      </c>
      <c r="F20" s="17">
        <v>14.14</v>
      </c>
      <c r="G20" s="17">
        <v>14.14</v>
      </c>
      <c r="H20" s="17">
        <v>14.14</v>
      </c>
      <c r="I20" s="17">
        <v>14.5</v>
      </c>
      <c r="J20" s="17">
        <v>14.5</v>
      </c>
      <c r="K20" s="17">
        <v>14.5</v>
      </c>
      <c r="L20" s="17">
        <v>14.5</v>
      </c>
      <c r="M20" s="17">
        <v>14.5</v>
      </c>
      <c r="N20" s="17">
        <v>14.57</v>
      </c>
      <c r="O20" s="17">
        <v>14.6</v>
      </c>
      <c r="P20" s="17">
        <v>14.55</v>
      </c>
      <c r="Q20" s="17">
        <v>14.63</v>
      </c>
      <c r="R20" s="17">
        <v>14.83</v>
      </c>
      <c r="S20" s="17">
        <v>14.9</v>
      </c>
      <c r="T20" s="17">
        <v>15.05</v>
      </c>
      <c r="U20" s="17">
        <v>15.05</v>
      </c>
      <c r="V20" s="17">
        <v>15.07</v>
      </c>
      <c r="W20" s="17">
        <v>15.55</v>
      </c>
      <c r="X20" s="17">
        <v>15.4</v>
      </c>
      <c r="Y20" s="17">
        <v>15.55</v>
      </c>
      <c r="Z20" s="17">
        <v>15.55</v>
      </c>
      <c r="AA20" s="17">
        <v>15.55</v>
      </c>
      <c r="AB20" s="17">
        <v>0</v>
      </c>
      <c r="AC20" s="17">
        <v>0</v>
      </c>
      <c r="AD20" s="17">
        <v>0</v>
      </c>
      <c r="AE20" s="17">
        <v>0</v>
      </c>
      <c r="AF20" s="17">
        <v>0</v>
      </c>
      <c r="AG20" s="17">
        <v>0</v>
      </c>
      <c r="AH20" s="17">
        <v>0</v>
      </c>
      <c r="AI20" s="17">
        <v>0</v>
      </c>
      <c r="AJ20" s="17">
        <v>0</v>
      </c>
      <c r="AK20" s="17">
        <v>0</v>
      </c>
      <c r="AL20" s="17">
        <v>0</v>
      </c>
      <c r="AM20" s="17">
        <v>0</v>
      </c>
      <c r="AN20" s="17">
        <v>0</v>
      </c>
      <c r="AO20" s="17">
        <v>0</v>
      </c>
      <c r="AP20" s="17">
        <v>0</v>
      </c>
      <c r="AQ20" s="17">
        <v>0</v>
      </c>
      <c r="AR20" s="17">
        <v>0</v>
      </c>
      <c r="AS20" s="17">
        <v>0</v>
      </c>
      <c r="AT20" s="17">
        <v>0</v>
      </c>
      <c r="AU20" s="17">
        <v>0</v>
      </c>
      <c r="AV20" s="17">
        <v>0</v>
      </c>
      <c r="AW20" s="17">
        <v>0</v>
      </c>
      <c r="AX20" s="17">
        <v>0</v>
      </c>
      <c r="AY20" s="17">
        <v>0</v>
      </c>
      <c r="AZ20" s="17">
        <v>0</v>
      </c>
      <c r="BA20" s="17">
        <v>0</v>
      </c>
      <c r="BB20" s="17">
        <v>0</v>
      </c>
      <c r="BC20" s="17">
        <v>0</v>
      </c>
      <c r="BD20" s="17">
        <v>0</v>
      </c>
      <c r="BE20" s="17">
        <v>0</v>
      </c>
      <c r="BF20" s="17">
        <v>0</v>
      </c>
      <c r="BG20" s="17">
        <v>0</v>
      </c>
      <c r="BH20" s="17">
        <v>0</v>
      </c>
      <c r="BI20" s="17">
        <v>0</v>
      </c>
      <c r="BJ20" s="17">
        <v>0</v>
      </c>
      <c r="BK20" s="17">
        <v>0</v>
      </c>
      <c r="BL20" s="17">
        <v>0</v>
      </c>
      <c r="BM20" s="17">
        <v>0</v>
      </c>
      <c r="BN20" s="17">
        <v>0</v>
      </c>
      <c r="BO20" s="17">
        <v>0</v>
      </c>
      <c r="BP20" s="17">
        <v>0</v>
      </c>
      <c r="BQ20" s="17">
        <v>0</v>
      </c>
      <c r="BR20" s="17">
        <v>0</v>
      </c>
      <c r="BS20" s="17">
        <v>0</v>
      </c>
      <c r="BT20" s="17">
        <v>0</v>
      </c>
      <c r="BU20" s="17">
        <v>0</v>
      </c>
      <c r="BV20" s="17">
        <v>0</v>
      </c>
      <c r="BW20" s="17">
        <v>0</v>
      </c>
      <c r="BX20" s="17">
        <v>0</v>
      </c>
      <c r="BY20" s="17">
        <v>0</v>
      </c>
      <c r="BZ20" s="17">
        <v>0</v>
      </c>
      <c r="CA20" s="17">
        <v>0</v>
      </c>
      <c r="CB20" s="17">
        <v>0</v>
      </c>
      <c r="CC20" s="17">
        <v>0</v>
      </c>
      <c r="CD20" s="17">
        <v>0</v>
      </c>
      <c r="CE20" s="17">
        <v>0</v>
      </c>
      <c r="CF20" s="17">
        <v>0</v>
      </c>
      <c r="CG20" s="17">
        <v>0</v>
      </c>
      <c r="CH20" s="17">
        <v>0</v>
      </c>
      <c r="CI20" s="17">
        <v>0</v>
      </c>
      <c r="CJ20" s="17">
        <v>0</v>
      </c>
      <c r="CK20" s="17">
        <v>0</v>
      </c>
      <c r="CL20" s="17">
        <v>0</v>
      </c>
      <c r="CM20" s="17">
        <v>0</v>
      </c>
      <c r="CN20" s="17">
        <v>0</v>
      </c>
      <c r="CO20" s="17">
        <v>0</v>
      </c>
      <c r="CP20" s="17">
        <v>0</v>
      </c>
      <c r="CQ20" s="17">
        <v>0</v>
      </c>
      <c r="CR20" s="17">
        <v>0</v>
      </c>
      <c r="CS20" s="17">
        <v>0</v>
      </c>
      <c r="CT20" s="17">
        <v>0</v>
      </c>
      <c r="CU20" s="17">
        <v>0</v>
      </c>
      <c r="CV20" s="17">
        <v>0</v>
      </c>
      <c r="CW20" s="17">
        <v>0</v>
      </c>
      <c r="CX20" s="17">
        <v>0</v>
      </c>
      <c r="CY20" s="17">
        <v>0</v>
      </c>
      <c r="CZ20" s="17">
        <v>0</v>
      </c>
      <c r="DA20" s="17">
        <v>0</v>
      </c>
      <c r="DB20" s="17">
        <v>0</v>
      </c>
      <c r="DC20" s="17">
        <v>0</v>
      </c>
      <c r="DD20" s="17">
        <v>0</v>
      </c>
      <c r="DE20" s="17">
        <v>0</v>
      </c>
      <c r="DF20" s="17">
        <v>0</v>
      </c>
      <c r="DG20" s="17">
        <v>0</v>
      </c>
      <c r="DH20" s="17">
        <v>0</v>
      </c>
      <c r="DI20" s="17">
        <v>0</v>
      </c>
      <c r="DJ20" s="17">
        <v>0</v>
      </c>
      <c r="DK20" s="17">
        <v>0</v>
      </c>
      <c r="DL20" s="17">
        <v>0</v>
      </c>
      <c r="DM20" s="17">
        <v>0</v>
      </c>
      <c r="DN20" s="17">
        <v>0</v>
      </c>
      <c r="DO20" s="17">
        <v>0</v>
      </c>
      <c r="DP20" s="17">
        <v>0</v>
      </c>
      <c r="DQ20" s="17">
        <v>0</v>
      </c>
      <c r="DR20" s="17">
        <v>0</v>
      </c>
      <c r="DS20" s="17">
        <v>0</v>
      </c>
      <c r="DT20" s="17">
        <v>0</v>
      </c>
      <c r="DU20" s="17">
        <v>0</v>
      </c>
      <c r="DV20" s="17">
        <v>0</v>
      </c>
      <c r="DW20" s="17">
        <v>0</v>
      </c>
      <c r="DX20" s="17">
        <v>0</v>
      </c>
      <c r="DY20" s="17">
        <v>0</v>
      </c>
      <c r="DZ20" s="17">
        <v>0</v>
      </c>
      <c r="EA20" s="17">
        <v>0</v>
      </c>
      <c r="EB20" s="17">
        <v>0</v>
      </c>
      <c r="EC20" s="17">
        <v>0</v>
      </c>
      <c r="ED20" s="17">
        <v>0</v>
      </c>
      <c r="EE20" s="17">
        <v>0</v>
      </c>
      <c r="EF20" s="17">
        <v>0</v>
      </c>
      <c r="EG20" s="17">
        <v>0</v>
      </c>
      <c r="EH20" s="17">
        <v>0</v>
      </c>
      <c r="EI20" s="17">
        <v>0</v>
      </c>
      <c r="EJ20" s="17">
        <v>0</v>
      </c>
      <c r="EK20" s="17">
        <v>0</v>
      </c>
      <c r="EL20" s="17">
        <v>0</v>
      </c>
      <c r="EM20" s="17">
        <v>0</v>
      </c>
      <c r="EN20" s="17">
        <v>0</v>
      </c>
      <c r="EO20" s="17">
        <v>0</v>
      </c>
      <c r="EP20" s="17">
        <v>0</v>
      </c>
      <c r="EQ20" s="17">
        <v>0</v>
      </c>
      <c r="ER20" s="17">
        <v>0</v>
      </c>
      <c r="ES20" s="17">
        <v>0</v>
      </c>
      <c r="ET20" s="17">
        <v>0</v>
      </c>
      <c r="EU20" s="17">
        <v>0</v>
      </c>
      <c r="EV20" s="17">
        <v>0</v>
      </c>
      <c r="EW20" s="17">
        <v>0</v>
      </c>
      <c r="EX20" s="17">
        <v>0</v>
      </c>
      <c r="EY20" s="17">
        <v>0</v>
      </c>
      <c r="EZ20" s="17">
        <v>0</v>
      </c>
      <c r="FA20" s="17">
        <v>0</v>
      </c>
      <c r="FB20" s="17">
        <v>0</v>
      </c>
      <c r="FC20" s="17">
        <v>0</v>
      </c>
      <c r="FD20" s="17">
        <v>0</v>
      </c>
      <c r="FE20" s="17">
        <v>0</v>
      </c>
      <c r="FF20" s="17">
        <v>0</v>
      </c>
      <c r="FG20" s="17">
        <v>0</v>
      </c>
      <c r="FH20" s="17">
        <v>0</v>
      </c>
      <c r="FI20" s="17">
        <v>0</v>
      </c>
      <c r="FJ20" s="17">
        <v>0</v>
      </c>
      <c r="FK20" s="17">
        <v>0</v>
      </c>
      <c r="FL20" s="17">
        <v>0</v>
      </c>
      <c r="FM20" s="17">
        <v>0</v>
      </c>
      <c r="FN20" s="17">
        <v>0</v>
      </c>
      <c r="FO20" s="17">
        <v>0</v>
      </c>
      <c r="FP20" s="17">
        <v>0</v>
      </c>
      <c r="FQ20" s="17">
        <v>0</v>
      </c>
      <c r="FR20" s="17">
        <v>0</v>
      </c>
      <c r="FS20" s="17">
        <v>0</v>
      </c>
      <c r="FT20" s="17">
        <v>0</v>
      </c>
      <c r="FU20" s="17">
        <v>0</v>
      </c>
      <c r="FV20" s="17">
        <v>0</v>
      </c>
      <c r="FW20" s="17">
        <v>0</v>
      </c>
      <c r="FX20" s="17">
        <v>0</v>
      </c>
      <c r="FY20" s="17">
        <v>0</v>
      </c>
      <c r="FZ20" s="17">
        <v>0</v>
      </c>
      <c r="GA20" s="17">
        <v>0</v>
      </c>
      <c r="GB20" s="17">
        <v>0</v>
      </c>
      <c r="GC20" s="17">
        <v>0</v>
      </c>
      <c r="GD20" s="17">
        <v>0</v>
      </c>
      <c r="GE20" s="17">
        <v>0</v>
      </c>
      <c r="GF20" s="17">
        <v>0</v>
      </c>
      <c r="GG20" s="17">
        <v>0</v>
      </c>
      <c r="GH20" s="17">
        <v>0</v>
      </c>
      <c r="GI20" s="17">
        <v>0</v>
      </c>
      <c r="GJ20" s="17">
        <v>0</v>
      </c>
      <c r="GK20" s="17">
        <v>0</v>
      </c>
      <c r="GL20" s="17">
        <v>0</v>
      </c>
      <c r="GM20" s="17">
        <v>0</v>
      </c>
      <c r="GN20" s="17">
        <v>0</v>
      </c>
      <c r="GO20" s="17">
        <v>0</v>
      </c>
      <c r="GP20" s="17">
        <v>0</v>
      </c>
      <c r="GQ20" s="17">
        <v>0</v>
      </c>
      <c r="GR20" s="17">
        <v>0</v>
      </c>
      <c r="GS20" s="17">
        <v>0</v>
      </c>
      <c r="GT20" s="17">
        <v>0</v>
      </c>
      <c r="GU20" s="17">
        <v>0</v>
      </c>
      <c r="GV20" s="17">
        <v>0</v>
      </c>
      <c r="GW20" s="17">
        <v>0</v>
      </c>
      <c r="GX20" s="17">
        <v>0</v>
      </c>
      <c r="GY20" s="17">
        <v>0</v>
      </c>
      <c r="GZ20" s="17">
        <v>0</v>
      </c>
      <c r="HA20" s="17">
        <v>0</v>
      </c>
      <c r="HB20" s="17">
        <v>0</v>
      </c>
      <c r="HC20" s="17">
        <v>0</v>
      </c>
      <c r="HD20" s="17">
        <v>0</v>
      </c>
      <c r="HE20" s="17">
        <v>0</v>
      </c>
      <c r="HF20" s="17">
        <v>0</v>
      </c>
      <c r="HG20" s="17">
        <v>0</v>
      </c>
      <c r="HH20" s="17">
        <v>0</v>
      </c>
      <c r="HI20" s="17">
        <v>0</v>
      </c>
      <c r="HJ20" s="17">
        <v>0</v>
      </c>
      <c r="HK20" s="17">
        <v>0</v>
      </c>
      <c r="HL20" s="17">
        <v>0</v>
      </c>
      <c r="HM20" s="17">
        <v>0</v>
      </c>
      <c r="HN20" s="17">
        <v>0</v>
      </c>
      <c r="HO20" s="17">
        <v>0</v>
      </c>
      <c r="HP20" s="17">
        <v>0</v>
      </c>
      <c r="HQ20" s="17">
        <v>0</v>
      </c>
      <c r="HR20" s="17">
        <v>0</v>
      </c>
      <c r="HS20" s="17">
        <v>0</v>
      </c>
      <c r="HT20" s="17">
        <v>0</v>
      </c>
      <c r="HU20" s="17">
        <v>0</v>
      </c>
      <c r="HV20" s="17">
        <v>0</v>
      </c>
      <c r="HW20" s="17">
        <v>0</v>
      </c>
      <c r="HX20" s="17">
        <v>0</v>
      </c>
      <c r="HY20" s="17">
        <v>0</v>
      </c>
      <c r="HZ20" s="17">
        <v>0</v>
      </c>
      <c r="IA20" s="17">
        <v>0</v>
      </c>
      <c r="IB20" s="17">
        <v>0</v>
      </c>
      <c r="IC20" s="17">
        <v>0</v>
      </c>
      <c r="ID20" s="17">
        <v>0</v>
      </c>
      <c r="IE20" s="17">
        <v>0</v>
      </c>
      <c r="IF20" s="17">
        <v>0</v>
      </c>
      <c r="IG20" s="17">
        <v>0</v>
      </c>
      <c r="IH20" s="17">
        <v>0</v>
      </c>
      <c r="II20" s="17">
        <v>0</v>
      </c>
      <c r="IJ20" s="17">
        <v>0</v>
      </c>
      <c r="IK20" s="17">
        <v>0</v>
      </c>
      <c r="IL20" s="17">
        <v>0</v>
      </c>
      <c r="IM20" s="17">
        <v>0</v>
      </c>
      <c r="IN20" s="17">
        <v>0</v>
      </c>
      <c r="IO20" s="17">
        <v>0</v>
      </c>
      <c r="IP20" s="17">
        <v>0</v>
      </c>
      <c r="IQ20" s="17">
        <v>0</v>
      </c>
      <c r="IR20" s="17">
        <v>0</v>
      </c>
      <c r="IS20" s="17">
        <v>0</v>
      </c>
      <c r="IT20" s="17">
        <v>0</v>
      </c>
      <c r="IU20" s="17">
        <v>0</v>
      </c>
      <c r="IV20" s="17">
        <v>0</v>
      </c>
      <c r="IW20" s="17">
        <v>0</v>
      </c>
      <c r="IX20" s="17">
        <v>0</v>
      </c>
      <c r="IY20" s="17">
        <v>0</v>
      </c>
      <c r="IZ20" s="17">
        <v>0</v>
      </c>
      <c r="JA20" s="17">
        <v>0</v>
      </c>
      <c r="JB20" s="17">
        <v>0</v>
      </c>
      <c r="JC20" s="17">
        <v>0</v>
      </c>
      <c r="JD20" s="17">
        <v>0</v>
      </c>
      <c r="JE20" s="17">
        <v>0</v>
      </c>
      <c r="JF20" s="17">
        <v>0</v>
      </c>
      <c r="JG20" s="17">
        <v>0</v>
      </c>
      <c r="JH20" s="17">
        <v>0</v>
      </c>
      <c r="JI20" s="17">
        <v>0</v>
      </c>
      <c r="JJ20" s="17">
        <v>0</v>
      </c>
      <c r="JK20" s="17">
        <v>0</v>
      </c>
      <c r="JL20" s="17">
        <v>0</v>
      </c>
      <c r="JM20" s="17">
        <v>0</v>
      </c>
      <c r="JN20" s="17">
        <v>0</v>
      </c>
      <c r="JO20" s="17">
        <v>0</v>
      </c>
      <c r="JP20" s="17">
        <v>0</v>
      </c>
      <c r="JQ20" s="17">
        <v>0</v>
      </c>
      <c r="JR20" s="17">
        <v>0</v>
      </c>
      <c r="JS20" s="17">
        <v>0</v>
      </c>
      <c r="JT20" s="17">
        <v>0</v>
      </c>
      <c r="JU20" s="17">
        <v>0</v>
      </c>
      <c r="JV20" s="17">
        <v>0</v>
      </c>
      <c r="JW20" s="17">
        <v>0</v>
      </c>
      <c r="JX20" s="17">
        <v>0</v>
      </c>
      <c r="JY20" s="17">
        <v>0</v>
      </c>
    </row>
    <row r="21" spans="1:285" x14ac:dyDescent="0.15">
      <c r="A21" s="17" t="s">
        <v>530</v>
      </c>
      <c r="B21" s="17" t="s">
        <v>531</v>
      </c>
      <c r="C21" s="17">
        <v>0</v>
      </c>
      <c r="D21" s="17">
        <v>0</v>
      </c>
      <c r="E21" s="17">
        <v>0</v>
      </c>
      <c r="F21" s="17">
        <v>0</v>
      </c>
      <c r="G21" s="17">
        <v>0</v>
      </c>
      <c r="H21" s="17">
        <v>0</v>
      </c>
      <c r="I21" s="17">
        <v>21.85</v>
      </c>
      <c r="J21" s="17">
        <v>21.85</v>
      </c>
      <c r="K21" s="17">
        <v>21.85</v>
      </c>
      <c r="L21" s="17">
        <v>21.85</v>
      </c>
      <c r="M21" s="17">
        <v>21.85</v>
      </c>
      <c r="N21" s="17">
        <v>21.93</v>
      </c>
      <c r="O21" s="17">
        <v>21.93</v>
      </c>
      <c r="P21" s="17">
        <v>21.89</v>
      </c>
      <c r="Q21" s="17">
        <v>21.89</v>
      </c>
      <c r="R21" s="17">
        <v>21.9</v>
      </c>
      <c r="S21" s="17">
        <v>21.93</v>
      </c>
      <c r="T21" s="17">
        <v>21.95</v>
      </c>
      <c r="U21" s="17">
        <v>21.95</v>
      </c>
      <c r="V21" s="17">
        <v>21.94</v>
      </c>
      <c r="W21" s="17">
        <v>21.92</v>
      </c>
      <c r="X21" s="17">
        <v>21.91</v>
      </c>
      <c r="Y21" s="17">
        <v>21.91</v>
      </c>
      <c r="Z21" s="17">
        <v>21.93</v>
      </c>
      <c r="AA21" s="17">
        <v>21.93</v>
      </c>
      <c r="AB21" s="17">
        <v>0</v>
      </c>
      <c r="AC21" s="17">
        <v>0</v>
      </c>
      <c r="AD21" s="17">
        <v>0</v>
      </c>
      <c r="AE21" s="17">
        <v>0</v>
      </c>
      <c r="AF21" s="17">
        <v>0</v>
      </c>
      <c r="AG21" s="17">
        <v>0</v>
      </c>
      <c r="AH21" s="17">
        <v>0</v>
      </c>
      <c r="AI21" s="17">
        <v>0</v>
      </c>
      <c r="AJ21" s="17">
        <v>0</v>
      </c>
      <c r="AK21" s="17">
        <v>0</v>
      </c>
      <c r="AL21" s="17">
        <v>0</v>
      </c>
      <c r="AM21" s="17">
        <v>0</v>
      </c>
      <c r="AN21" s="17">
        <v>0</v>
      </c>
      <c r="AO21" s="17">
        <v>0</v>
      </c>
      <c r="AP21" s="17">
        <v>0</v>
      </c>
      <c r="AQ21" s="17">
        <v>0</v>
      </c>
      <c r="AR21" s="17">
        <v>0</v>
      </c>
      <c r="AS21" s="17">
        <v>0</v>
      </c>
      <c r="AT21" s="17">
        <v>0</v>
      </c>
      <c r="AU21" s="17">
        <v>0</v>
      </c>
      <c r="AV21" s="17">
        <v>0</v>
      </c>
      <c r="AW21" s="17">
        <v>0</v>
      </c>
      <c r="AX21" s="17">
        <v>0</v>
      </c>
      <c r="AY21" s="17">
        <v>0</v>
      </c>
      <c r="AZ21" s="17">
        <v>0</v>
      </c>
      <c r="BA21" s="17">
        <v>0</v>
      </c>
      <c r="BB21" s="17">
        <v>0</v>
      </c>
      <c r="BC21" s="17">
        <v>0</v>
      </c>
      <c r="BD21" s="17">
        <v>0</v>
      </c>
      <c r="BE21" s="17">
        <v>0</v>
      </c>
      <c r="BF21" s="17">
        <v>0</v>
      </c>
      <c r="BG21" s="17">
        <v>0</v>
      </c>
      <c r="BH21" s="17">
        <v>0</v>
      </c>
      <c r="BI21" s="17">
        <v>0</v>
      </c>
      <c r="BJ21" s="17">
        <v>0</v>
      </c>
      <c r="BK21" s="17">
        <v>0</v>
      </c>
      <c r="BL21" s="17">
        <v>0</v>
      </c>
      <c r="BM21" s="17">
        <v>0</v>
      </c>
      <c r="BN21" s="17">
        <v>0</v>
      </c>
      <c r="BO21" s="17">
        <v>0</v>
      </c>
      <c r="BP21" s="17">
        <v>0</v>
      </c>
      <c r="BQ21" s="17">
        <v>0</v>
      </c>
      <c r="BR21" s="17">
        <v>0</v>
      </c>
      <c r="BS21" s="17">
        <v>0</v>
      </c>
      <c r="BT21" s="17">
        <v>0</v>
      </c>
      <c r="BU21" s="17">
        <v>0</v>
      </c>
      <c r="BV21" s="17">
        <v>0</v>
      </c>
      <c r="BW21" s="17">
        <v>0</v>
      </c>
      <c r="BX21" s="17">
        <v>0</v>
      </c>
      <c r="BY21" s="17">
        <v>0</v>
      </c>
      <c r="BZ21" s="17">
        <v>0</v>
      </c>
      <c r="CA21" s="17">
        <v>0</v>
      </c>
      <c r="CB21" s="17">
        <v>0</v>
      </c>
      <c r="CC21" s="17">
        <v>0</v>
      </c>
      <c r="CD21" s="17">
        <v>0</v>
      </c>
      <c r="CE21" s="17">
        <v>0</v>
      </c>
      <c r="CF21" s="17">
        <v>0</v>
      </c>
      <c r="CG21" s="17">
        <v>0</v>
      </c>
      <c r="CH21" s="17">
        <v>0</v>
      </c>
      <c r="CI21" s="17">
        <v>0</v>
      </c>
      <c r="CJ21" s="17">
        <v>0</v>
      </c>
      <c r="CK21" s="17">
        <v>0</v>
      </c>
      <c r="CL21" s="17">
        <v>0</v>
      </c>
      <c r="CM21" s="17">
        <v>0</v>
      </c>
      <c r="CN21" s="17">
        <v>0</v>
      </c>
      <c r="CO21" s="17">
        <v>0</v>
      </c>
      <c r="CP21" s="17">
        <v>0</v>
      </c>
      <c r="CQ21" s="17">
        <v>0</v>
      </c>
      <c r="CR21" s="17">
        <v>0</v>
      </c>
      <c r="CS21" s="17">
        <v>0</v>
      </c>
      <c r="CT21" s="17">
        <v>0</v>
      </c>
      <c r="CU21" s="17">
        <v>0</v>
      </c>
      <c r="CV21" s="17">
        <v>0</v>
      </c>
      <c r="CW21" s="17">
        <v>0</v>
      </c>
      <c r="CX21" s="17">
        <v>0</v>
      </c>
      <c r="CY21" s="17">
        <v>0</v>
      </c>
      <c r="CZ21" s="17">
        <v>0</v>
      </c>
      <c r="DA21" s="17">
        <v>0</v>
      </c>
      <c r="DB21" s="17">
        <v>0</v>
      </c>
      <c r="DC21" s="17">
        <v>0</v>
      </c>
      <c r="DD21" s="17">
        <v>0</v>
      </c>
      <c r="DE21" s="17">
        <v>0</v>
      </c>
      <c r="DF21" s="17">
        <v>0</v>
      </c>
      <c r="DG21" s="17">
        <v>0</v>
      </c>
      <c r="DH21" s="17">
        <v>0</v>
      </c>
      <c r="DI21" s="17">
        <v>0</v>
      </c>
      <c r="DJ21" s="17">
        <v>0</v>
      </c>
      <c r="DK21" s="17">
        <v>0</v>
      </c>
      <c r="DL21" s="17">
        <v>0</v>
      </c>
      <c r="DM21" s="17">
        <v>0</v>
      </c>
      <c r="DN21" s="17">
        <v>0</v>
      </c>
      <c r="DO21" s="17">
        <v>0</v>
      </c>
      <c r="DP21" s="17">
        <v>0</v>
      </c>
      <c r="DQ21" s="17">
        <v>0</v>
      </c>
      <c r="DR21" s="17">
        <v>0</v>
      </c>
      <c r="DS21" s="17">
        <v>0</v>
      </c>
      <c r="DT21" s="17">
        <v>0</v>
      </c>
      <c r="DU21" s="17">
        <v>0</v>
      </c>
      <c r="DV21" s="17">
        <v>0</v>
      </c>
      <c r="DW21" s="17">
        <v>0</v>
      </c>
      <c r="DX21" s="17">
        <v>0</v>
      </c>
      <c r="DY21" s="17">
        <v>0</v>
      </c>
      <c r="DZ21" s="17">
        <v>0</v>
      </c>
      <c r="EA21" s="17">
        <v>0</v>
      </c>
      <c r="EB21" s="17">
        <v>0</v>
      </c>
      <c r="EC21" s="17">
        <v>0</v>
      </c>
      <c r="ED21" s="17">
        <v>0</v>
      </c>
      <c r="EE21" s="17">
        <v>0</v>
      </c>
      <c r="EF21" s="17">
        <v>0</v>
      </c>
      <c r="EG21" s="17">
        <v>0</v>
      </c>
      <c r="EH21" s="17">
        <v>0</v>
      </c>
      <c r="EI21" s="17">
        <v>0</v>
      </c>
      <c r="EJ21" s="17">
        <v>0</v>
      </c>
      <c r="EK21" s="17">
        <v>0</v>
      </c>
      <c r="EL21" s="17">
        <v>0</v>
      </c>
      <c r="EM21" s="17">
        <v>0</v>
      </c>
      <c r="EN21" s="17">
        <v>0</v>
      </c>
      <c r="EO21" s="17">
        <v>0</v>
      </c>
      <c r="EP21" s="17">
        <v>0</v>
      </c>
      <c r="EQ21" s="17">
        <v>0</v>
      </c>
      <c r="ER21" s="17">
        <v>0</v>
      </c>
      <c r="ES21" s="17">
        <v>0</v>
      </c>
      <c r="ET21" s="17">
        <v>0</v>
      </c>
      <c r="EU21" s="17">
        <v>0</v>
      </c>
      <c r="EV21" s="17">
        <v>0</v>
      </c>
      <c r="EW21" s="17">
        <v>0</v>
      </c>
      <c r="EX21" s="17">
        <v>0</v>
      </c>
      <c r="EY21" s="17">
        <v>0</v>
      </c>
      <c r="EZ21" s="17">
        <v>0</v>
      </c>
      <c r="FA21" s="17">
        <v>0</v>
      </c>
      <c r="FB21" s="17">
        <v>0</v>
      </c>
      <c r="FC21" s="17">
        <v>0</v>
      </c>
      <c r="FD21" s="17">
        <v>0</v>
      </c>
      <c r="FE21" s="17">
        <v>0</v>
      </c>
      <c r="FF21" s="17">
        <v>0</v>
      </c>
      <c r="FG21" s="17">
        <v>0</v>
      </c>
      <c r="FH21" s="17">
        <v>0</v>
      </c>
      <c r="FI21" s="17">
        <v>0</v>
      </c>
      <c r="FJ21" s="17">
        <v>0</v>
      </c>
      <c r="FK21" s="17">
        <v>0</v>
      </c>
      <c r="FL21" s="17">
        <v>0</v>
      </c>
      <c r="FM21" s="17">
        <v>0</v>
      </c>
      <c r="FN21" s="17">
        <v>0</v>
      </c>
      <c r="FO21" s="17">
        <v>0</v>
      </c>
      <c r="FP21" s="17">
        <v>0</v>
      </c>
      <c r="FQ21" s="17">
        <v>0</v>
      </c>
      <c r="FR21" s="17">
        <v>0</v>
      </c>
      <c r="FS21" s="17">
        <v>0</v>
      </c>
      <c r="FT21" s="17">
        <v>0</v>
      </c>
      <c r="FU21" s="17">
        <v>0</v>
      </c>
      <c r="FV21" s="17">
        <v>0</v>
      </c>
      <c r="FW21" s="17">
        <v>0</v>
      </c>
      <c r="FX21" s="17">
        <v>0</v>
      </c>
      <c r="FY21" s="17">
        <v>0</v>
      </c>
      <c r="FZ21" s="17">
        <v>0</v>
      </c>
      <c r="GA21" s="17">
        <v>0</v>
      </c>
      <c r="GB21" s="17">
        <v>0</v>
      </c>
      <c r="GC21" s="17">
        <v>0</v>
      </c>
      <c r="GD21" s="17">
        <v>0</v>
      </c>
      <c r="GE21" s="17">
        <v>0</v>
      </c>
      <c r="GF21" s="17">
        <v>0</v>
      </c>
      <c r="GG21" s="17">
        <v>0</v>
      </c>
      <c r="GH21" s="17">
        <v>0</v>
      </c>
      <c r="GI21" s="17">
        <v>0</v>
      </c>
      <c r="GJ21" s="17">
        <v>0</v>
      </c>
      <c r="GK21" s="17">
        <v>0</v>
      </c>
      <c r="GL21" s="17">
        <v>0</v>
      </c>
      <c r="GM21" s="17">
        <v>0</v>
      </c>
      <c r="GN21" s="17">
        <v>0</v>
      </c>
      <c r="GO21" s="17">
        <v>0</v>
      </c>
      <c r="GP21" s="17">
        <v>0</v>
      </c>
      <c r="GQ21" s="17">
        <v>0</v>
      </c>
      <c r="GR21" s="17">
        <v>0</v>
      </c>
      <c r="GS21" s="17">
        <v>0</v>
      </c>
      <c r="GT21" s="17">
        <v>0</v>
      </c>
      <c r="GU21" s="17">
        <v>0</v>
      </c>
      <c r="GV21" s="17">
        <v>0</v>
      </c>
      <c r="GW21" s="17">
        <v>0</v>
      </c>
      <c r="GX21" s="17">
        <v>0</v>
      </c>
      <c r="GY21" s="17">
        <v>0</v>
      </c>
      <c r="GZ21" s="17">
        <v>0</v>
      </c>
      <c r="HA21" s="17">
        <v>0</v>
      </c>
      <c r="HB21" s="17">
        <v>0</v>
      </c>
      <c r="HC21" s="17">
        <v>0</v>
      </c>
      <c r="HD21" s="17">
        <v>0</v>
      </c>
      <c r="HE21" s="17">
        <v>0</v>
      </c>
      <c r="HF21" s="17">
        <v>0</v>
      </c>
      <c r="HG21" s="17">
        <v>0</v>
      </c>
      <c r="HH21" s="17">
        <v>0</v>
      </c>
      <c r="HI21" s="17">
        <v>0</v>
      </c>
      <c r="HJ21" s="17">
        <v>0</v>
      </c>
      <c r="HK21" s="17">
        <v>0</v>
      </c>
      <c r="HL21" s="17">
        <v>0</v>
      </c>
      <c r="HM21" s="17">
        <v>0</v>
      </c>
      <c r="HN21" s="17">
        <v>0</v>
      </c>
      <c r="HO21" s="17">
        <v>0</v>
      </c>
      <c r="HP21" s="17">
        <v>0</v>
      </c>
      <c r="HQ21" s="17">
        <v>0</v>
      </c>
      <c r="HR21" s="17">
        <v>0</v>
      </c>
      <c r="HS21" s="17">
        <v>0</v>
      </c>
      <c r="HT21" s="17">
        <v>0</v>
      </c>
      <c r="HU21" s="17">
        <v>0</v>
      </c>
      <c r="HV21" s="17">
        <v>0</v>
      </c>
      <c r="HW21" s="17">
        <v>0</v>
      </c>
      <c r="HX21" s="17">
        <v>0</v>
      </c>
      <c r="HY21" s="17">
        <v>0</v>
      </c>
      <c r="HZ21" s="17">
        <v>0</v>
      </c>
      <c r="IA21" s="17">
        <v>0</v>
      </c>
      <c r="IB21" s="17">
        <v>0</v>
      </c>
      <c r="IC21" s="17">
        <v>0</v>
      </c>
      <c r="ID21" s="17">
        <v>0</v>
      </c>
      <c r="IE21" s="17">
        <v>0</v>
      </c>
      <c r="IF21" s="17">
        <v>0</v>
      </c>
      <c r="IG21" s="17">
        <v>0</v>
      </c>
      <c r="IH21" s="17">
        <v>0</v>
      </c>
      <c r="II21" s="17">
        <v>0</v>
      </c>
      <c r="IJ21" s="17">
        <v>0</v>
      </c>
      <c r="IK21" s="17">
        <v>0</v>
      </c>
      <c r="IL21" s="17">
        <v>0</v>
      </c>
      <c r="IM21" s="17">
        <v>0</v>
      </c>
      <c r="IN21" s="17">
        <v>0</v>
      </c>
      <c r="IO21" s="17">
        <v>0</v>
      </c>
      <c r="IP21" s="17">
        <v>0</v>
      </c>
      <c r="IQ21" s="17">
        <v>0</v>
      </c>
      <c r="IR21" s="17">
        <v>0</v>
      </c>
      <c r="IS21" s="17">
        <v>0</v>
      </c>
      <c r="IT21" s="17">
        <v>0</v>
      </c>
      <c r="IU21" s="17">
        <v>0</v>
      </c>
      <c r="IV21" s="17">
        <v>0</v>
      </c>
      <c r="IW21" s="17">
        <v>0</v>
      </c>
      <c r="IX21" s="17">
        <v>0</v>
      </c>
      <c r="IY21" s="17">
        <v>0</v>
      </c>
      <c r="IZ21" s="17">
        <v>0</v>
      </c>
      <c r="JA21" s="17">
        <v>0</v>
      </c>
      <c r="JB21" s="17">
        <v>0</v>
      </c>
      <c r="JC21" s="17">
        <v>0</v>
      </c>
      <c r="JD21" s="17">
        <v>0</v>
      </c>
      <c r="JE21" s="17">
        <v>0</v>
      </c>
      <c r="JF21" s="17">
        <v>0</v>
      </c>
      <c r="JG21" s="17">
        <v>0</v>
      </c>
      <c r="JH21" s="17">
        <v>0</v>
      </c>
      <c r="JI21" s="17">
        <v>0</v>
      </c>
      <c r="JJ21" s="17">
        <v>0</v>
      </c>
      <c r="JK21" s="17">
        <v>0</v>
      </c>
      <c r="JL21" s="17">
        <v>0</v>
      </c>
      <c r="JM21" s="17">
        <v>0</v>
      </c>
      <c r="JN21" s="17">
        <v>0</v>
      </c>
      <c r="JO21" s="17">
        <v>0</v>
      </c>
      <c r="JP21" s="17">
        <v>0</v>
      </c>
      <c r="JQ21" s="17">
        <v>0</v>
      </c>
      <c r="JR21" s="17">
        <v>0</v>
      </c>
      <c r="JS21" s="17">
        <v>0</v>
      </c>
      <c r="JT21" s="17">
        <v>0</v>
      </c>
      <c r="JU21" s="17">
        <v>0</v>
      </c>
      <c r="JV21" s="17">
        <v>0</v>
      </c>
      <c r="JW21" s="17">
        <v>0</v>
      </c>
      <c r="JX21" s="17">
        <v>0</v>
      </c>
      <c r="JY21" s="17">
        <v>0</v>
      </c>
    </row>
    <row r="22" spans="1:285" x14ac:dyDescent="0.15">
      <c r="A22" s="17" t="s">
        <v>1000</v>
      </c>
      <c r="B22" s="17" t="s">
        <v>1001</v>
      </c>
      <c r="C22" s="17">
        <v>0</v>
      </c>
      <c r="D22" s="17">
        <v>16.55</v>
      </c>
      <c r="E22" s="17">
        <v>16.55</v>
      </c>
      <c r="F22" s="17">
        <v>16.55</v>
      </c>
      <c r="G22" s="17">
        <v>16.55</v>
      </c>
      <c r="H22" s="17">
        <v>16.55</v>
      </c>
      <c r="I22" s="17">
        <v>16.600000000000001</v>
      </c>
      <c r="J22" s="17">
        <v>16.600000000000001</v>
      </c>
      <c r="K22" s="17">
        <v>16.600000000000001</v>
      </c>
      <c r="L22" s="17">
        <v>16.600000000000001</v>
      </c>
      <c r="M22" s="17">
        <v>16.600000000000001</v>
      </c>
      <c r="N22" s="17">
        <v>16.600000000000001</v>
      </c>
      <c r="O22" s="17">
        <v>16.64</v>
      </c>
      <c r="P22" s="17">
        <v>16.61</v>
      </c>
      <c r="Q22" s="17">
        <v>16.600000000000001</v>
      </c>
      <c r="R22" s="17">
        <v>16.52</v>
      </c>
      <c r="S22" s="17">
        <v>16.57</v>
      </c>
      <c r="T22" s="17">
        <v>16.579999999999998</v>
      </c>
      <c r="U22" s="17">
        <v>16.64</v>
      </c>
      <c r="V22" s="17">
        <v>16.66</v>
      </c>
      <c r="W22" s="17">
        <v>16.670000000000002</v>
      </c>
      <c r="X22" s="17">
        <v>16.71</v>
      </c>
      <c r="Y22" s="17">
        <v>16.78</v>
      </c>
      <c r="Z22" s="17">
        <v>16.71</v>
      </c>
      <c r="AA22" s="17">
        <v>16.690000000000001</v>
      </c>
      <c r="AB22" s="17">
        <v>0</v>
      </c>
      <c r="AC22" s="17">
        <v>0</v>
      </c>
      <c r="AD22" s="17">
        <v>0</v>
      </c>
      <c r="AE22" s="17">
        <v>0</v>
      </c>
      <c r="AF22" s="17">
        <v>0</v>
      </c>
      <c r="AG22" s="17">
        <v>0</v>
      </c>
      <c r="AH22" s="17">
        <v>0</v>
      </c>
      <c r="AI22" s="17">
        <v>0</v>
      </c>
      <c r="AJ22" s="17">
        <v>0</v>
      </c>
      <c r="AK22" s="17">
        <v>0</v>
      </c>
      <c r="AL22" s="17">
        <v>0</v>
      </c>
      <c r="AM22" s="17">
        <v>0</v>
      </c>
      <c r="AN22" s="17">
        <v>0</v>
      </c>
      <c r="AO22" s="17">
        <v>0</v>
      </c>
      <c r="AP22" s="17">
        <v>0</v>
      </c>
      <c r="AQ22" s="17">
        <v>0</v>
      </c>
      <c r="AR22" s="17">
        <v>0</v>
      </c>
      <c r="AS22" s="17">
        <v>0</v>
      </c>
      <c r="AT22" s="17">
        <v>0</v>
      </c>
      <c r="AU22" s="17">
        <v>0</v>
      </c>
      <c r="AV22" s="17">
        <v>0</v>
      </c>
      <c r="AW22" s="17">
        <v>0</v>
      </c>
      <c r="AX22" s="17">
        <v>0</v>
      </c>
      <c r="AY22" s="17">
        <v>0</v>
      </c>
      <c r="AZ22" s="17">
        <v>0</v>
      </c>
      <c r="BA22" s="17">
        <v>0</v>
      </c>
      <c r="BB22" s="17">
        <v>0</v>
      </c>
      <c r="BC22" s="17">
        <v>0</v>
      </c>
      <c r="BD22" s="17">
        <v>0</v>
      </c>
      <c r="BE22" s="17">
        <v>0</v>
      </c>
      <c r="BF22" s="17">
        <v>0</v>
      </c>
      <c r="BG22" s="17">
        <v>0</v>
      </c>
      <c r="BH22" s="17">
        <v>0</v>
      </c>
      <c r="BI22" s="17">
        <v>0</v>
      </c>
      <c r="BJ22" s="17">
        <v>0</v>
      </c>
      <c r="BK22" s="17">
        <v>0</v>
      </c>
      <c r="BL22" s="17">
        <v>0</v>
      </c>
      <c r="BM22" s="17">
        <v>0</v>
      </c>
      <c r="BN22" s="17">
        <v>0</v>
      </c>
      <c r="BO22" s="17">
        <v>0</v>
      </c>
      <c r="BP22" s="17">
        <v>0</v>
      </c>
      <c r="BQ22" s="17">
        <v>0</v>
      </c>
      <c r="BR22" s="17">
        <v>0</v>
      </c>
      <c r="BS22" s="17">
        <v>0</v>
      </c>
      <c r="BT22" s="17">
        <v>0</v>
      </c>
      <c r="BU22" s="17">
        <v>0</v>
      </c>
      <c r="BV22" s="17">
        <v>0</v>
      </c>
      <c r="BW22" s="17">
        <v>0</v>
      </c>
      <c r="BX22" s="17">
        <v>0</v>
      </c>
      <c r="BY22" s="17">
        <v>0</v>
      </c>
      <c r="BZ22" s="17">
        <v>0</v>
      </c>
      <c r="CA22" s="17">
        <v>0</v>
      </c>
      <c r="CB22" s="17">
        <v>0</v>
      </c>
      <c r="CC22" s="17">
        <v>0</v>
      </c>
      <c r="CD22" s="17">
        <v>0</v>
      </c>
      <c r="CE22" s="17">
        <v>0</v>
      </c>
      <c r="CF22" s="17">
        <v>0</v>
      </c>
      <c r="CG22" s="17">
        <v>0</v>
      </c>
      <c r="CH22" s="17">
        <v>0</v>
      </c>
      <c r="CI22" s="17">
        <v>0</v>
      </c>
      <c r="CJ22" s="17">
        <v>0</v>
      </c>
      <c r="CK22" s="17">
        <v>0</v>
      </c>
      <c r="CL22" s="17">
        <v>0</v>
      </c>
      <c r="CM22" s="17">
        <v>0</v>
      </c>
      <c r="CN22" s="17">
        <v>0</v>
      </c>
      <c r="CO22" s="17">
        <v>0</v>
      </c>
      <c r="CP22" s="17">
        <v>0</v>
      </c>
      <c r="CQ22" s="17">
        <v>0</v>
      </c>
      <c r="CR22" s="17">
        <v>0</v>
      </c>
      <c r="CS22" s="17">
        <v>0</v>
      </c>
      <c r="CT22" s="17">
        <v>0</v>
      </c>
      <c r="CU22" s="17">
        <v>0</v>
      </c>
      <c r="CV22" s="17">
        <v>0</v>
      </c>
      <c r="CW22" s="17">
        <v>0</v>
      </c>
      <c r="CX22" s="17">
        <v>0</v>
      </c>
      <c r="CY22" s="17">
        <v>0</v>
      </c>
      <c r="CZ22" s="17">
        <v>0</v>
      </c>
      <c r="DA22" s="17">
        <v>0</v>
      </c>
      <c r="DB22" s="17">
        <v>0</v>
      </c>
      <c r="DC22" s="17">
        <v>0</v>
      </c>
      <c r="DD22" s="17">
        <v>0</v>
      </c>
      <c r="DE22" s="17">
        <v>0</v>
      </c>
      <c r="DF22" s="17">
        <v>0</v>
      </c>
      <c r="DG22" s="17">
        <v>0</v>
      </c>
      <c r="DH22" s="17">
        <v>0</v>
      </c>
      <c r="DI22" s="17">
        <v>0</v>
      </c>
      <c r="DJ22" s="17">
        <v>0</v>
      </c>
      <c r="DK22" s="17">
        <v>0</v>
      </c>
      <c r="DL22" s="17">
        <v>0</v>
      </c>
      <c r="DM22" s="17">
        <v>0</v>
      </c>
      <c r="DN22" s="17">
        <v>0</v>
      </c>
      <c r="DO22" s="17">
        <v>0</v>
      </c>
      <c r="DP22" s="17">
        <v>0</v>
      </c>
      <c r="DQ22" s="17">
        <v>0</v>
      </c>
      <c r="DR22" s="17">
        <v>0</v>
      </c>
      <c r="DS22" s="17">
        <v>0</v>
      </c>
      <c r="DT22" s="17">
        <v>0</v>
      </c>
      <c r="DU22" s="17">
        <v>0</v>
      </c>
      <c r="DV22" s="17">
        <v>0</v>
      </c>
      <c r="DW22" s="17">
        <v>0</v>
      </c>
      <c r="DX22" s="17">
        <v>0</v>
      </c>
      <c r="DY22" s="17">
        <v>0</v>
      </c>
      <c r="DZ22" s="17">
        <v>0</v>
      </c>
      <c r="EA22" s="17">
        <v>0</v>
      </c>
      <c r="EB22" s="17">
        <v>0</v>
      </c>
      <c r="EC22" s="17">
        <v>0</v>
      </c>
      <c r="ED22" s="17">
        <v>0</v>
      </c>
      <c r="EE22" s="17">
        <v>0</v>
      </c>
      <c r="EF22" s="17">
        <v>0</v>
      </c>
      <c r="EG22" s="17">
        <v>0</v>
      </c>
      <c r="EH22" s="17">
        <v>0</v>
      </c>
      <c r="EI22" s="17">
        <v>0</v>
      </c>
      <c r="EJ22" s="17">
        <v>0</v>
      </c>
      <c r="EK22" s="17">
        <v>0</v>
      </c>
      <c r="EL22" s="17">
        <v>0</v>
      </c>
      <c r="EM22" s="17">
        <v>0</v>
      </c>
      <c r="EN22" s="17">
        <v>0</v>
      </c>
      <c r="EO22" s="17">
        <v>0</v>
      </c>
      <c r="EP22" s="17">
        <v>0</v>
      </c>
      <c r="EQ22" s="17">
        <v>0</v>
      </c>
      <c r="ER22" s="17">
        <v>0</v>
      </c>
      <c r="ES22" s="17">
        <v>0</v>
      </c>
      <c r="ET22" s="17">
        <v>0</v>
      </c>
      <c r="EU22" s="17">
        <v>0</v>
      </c>
      <c r="EV22" s="17">
        <v>0</v>
      </c>
      <c r="EW22" s="17">
        <v>0</v>
      </c>
      <c r="EX22" s="17">
        <v>0</v>
      </c>
      <c r="EY22" s="17">
        <v>0</v>
      </c>
      <c r="EZ22" s="17">
        <v>0</v>
      </c>
      <c r="FA22" s="17">
        <v>0</v>
      </c>
      <c r="FB22" s="17">
        <v>0</v>
      </c>
      <c r="FC22" s="17">
        <v>0</v>
      </c>
      <c r="FD22" s="17">
        <v>0</v>
      </c>
      <c r="FE22" s="17">
        <v>0</v>
      </c>
      <c r="FF22" s="17">
        <v>0</v>
      </c>
      <c r="FG22" s="17">
        <v>0</v>
      </c>
      <c r="FH22" s="17">
        <v>0</v>
      </c>
      <c r="FI22" s="17">
        <v>0</v>
      </c>
      <c r="FJ22" s="17">
        <v>0</v>
      </c>
      <c r="FK22" s="17">
        <v>0</v>
      </c>
      <c r="FL22" s="17">
        <v>0</v>
      </c>
      <c r="FM22" s="17">
        <v>0</v>
      </c>
      <c r="FN22" s="17">
        <v>0</v>
      </c>
      <c r="FO22" s="17">
        <v>0</v>
      </c>
      <c r="FP22" s="17">
        <v>0</v>
      </c>
      <c r="FQ22" s="17">
        <v>0</v>
      </c>
      <c r="FR22" s="17">
        <v>0</v>
      </c>
      <c r="FS22" s="17">
        <v>0</v>
      </c>
      <c r="FT22" s="17">
        <v>0</v>
      </c>
      <c r="FU22" s="17">
        <v>0</v>
      </c>
      <c r="FV22" s="17">
        <v>0</v>
      </c>
      <c r="FW22" s="17">
        <v>0</v>
      </c>
      <c r="FX22" s="17">
        <v>0</v>
      </c>
      <c r="FY22" s="17">
        <v>0</v>
      </c>
      <c r="FZ22" s="17">
        <v>0</v>
      </c>
      <c r="GA22" s="17">
        <v>0</v>
      </c>
      <c r="GB22" s="17">
        <v>0</v>
      </c>
      <c r="GC22" s="17">
        <v>0</v>
      </c>
      <c r="GD22" s="17">
        <v>0</v>
      </c>
      <c r="GE22" s="17">
        <v>0</v>
      </c>
      <c r="GF22" s="17">
        <v>0</v>
      </c>
      <c r="GG22" s="17">
        <v>0</v>
      </c>
      <c r="GH22" s="17">
        <v>0</v>
      </c>
      <c r="GI22" s="17">
        <v>0</v>
      </c>
      <c r="GJ22" s="17">
        <v>0</v>
      </c>
      <c r="GK22" s="17">
        <v>0</v>
      </c>
      <c r="GL22" s="17">
        <v>0</v>
      </c>
      <c r="GM22" s="17">
        <v>0</v>
      </c>
      <c r="GN22" s="17">
        <v>0</v>
      </c>
      <c r="GO22" s="17">
        <v>0</v>
      </c>
      <c r="GP22" s="17">
        <v>0</v>
      </c>
      <c r="GQ22" s="17">
        <v>0</v>
      </c>
      <c r="GR22" s="17">
        <v>0</v>
      </c>
      <c r="GS22" s="17">
        <v>0</v>
      </c>
      <c r="GT22" s="17">
        <v>0</v>
      </c>
      <c r="GU22" s="17">
        <v>0</v>
      </c>
      <c r="GV22" s="17">
        <v>0</v>
      </c>
      <c r="GW22" s="17">
        <v>0</v>
      </c>
      <c r="GX22" s="17">
        <v>0</v>
      </c>
      <c r="GY22" s="17">
        <v>0</v>
      </c>
      <c r="GZ22" s="17">
        <v>0</v>
      </c>
      <c r="HA22" s="17">
        <v>0</v>
      </c>
      <c r="HB22" s="17">
        <v>0</v>
      </c>
      <c r="HC22" s="17">
        <v>0</v>
      </c>
      <c r="HD22" s="17">
        <v>0</v>
      </c>
      <c r="HE22" s="17">
        <v>0</v>
      </c>
      <c r="HF22" s="17">
        <v>0</v>
      </c>
      <c r="HG22" s="17">
        <v>0</v>
      </c>
      <c r="HH22" s="17">
        <v>0</v>
      </c>
      <c r="HI22" s="17">
        <v>0</v>
      </c>
      <c r="HJ22" s="17">
        <v>0</v>
      </c>
      <c r="HK22" s="17">
        <v>0</v>
      </c>
      <c r="HL22" s="17">
        <v>0</v>
      </c>
      <c r="HM22" s="17">
        <v>0</v>
      </c>
      <c r="HN22" s="17">
        <v>0</v>
      </c>
      <c r="HO22" s="17">
        <v>0</v>
      </c>
      <c r="HP22" s="17">
        <v>0</v>
      </c>
      <c r="HQ22" s="17">
        <v>0</v>
      </c>
      <c r="HR22" s="17">
        <v>0</v>
      </c>
      <c r="HS22" s="17">
        <v>0</v>
      </c>
      <c r="HT22" s="17">
        <v>0</v>
      </c>
      <c r="HU22" s="17">
        <v>0</v>
      </c>
      <c r="HV22" s="17">
        <v>0</v>
      </c>
      <c r="HW22" s="17">
        <v>0</v>
      </c>
      <c r="HX22" s="17">
        <v>0</v>
      </c>
      <c r="HY22" s="17">
        <v>0</v>
      </c>
      <c r="HZ22" s="17">
        <v>0</v>
      </c>
      <c r="IA22" s="17">
        <v>0</v>
      </c>
      <c r="IB22" s="17">
        <v>0</v>
      </c>
      <c r="IC22" s="17">
        <v>0</v>
      </c>
      <c r="ID22" s="17">
        <v>0</v>
      </c>
      <c r="IE22" s="17">
        <v>0</v>
      </c>
      <c r="IF22" s="17">
        <v>0</v>
      </c>
      <c r="IG22" s="17">
        <v>0</v>
      </c>
      <c r="IH22" s="17">
        <v>0</v>
      </c>
      <c r="II22" s="17">
        <v>0</v>
      </c>
      <c r="IJ22" s="17">
        <v>0</v>
      </c>
      <c r="IK22" s="17">
        <v>0</v>
      </c>
      <c r="IL22" s="17">
        <v>0</v>
      </c>
      <c r="IM22" s="17">
        <v>0</v>
      </c>
      <c r="IN22" s="17">
        <v>0</v>
      </c>
      <c r="IO22" s="17">
        <v>0</v>
      </c>
      <c r="IP22" s="17">
        <v>0</v>
      </c>
      <c r="IQ22" s="17">
        <v>0</v>
      </c>
      <c r="IR22" s="17">
        <v>0</v>
      </c>
      <c r="IS22" s="17">
        <v>0</v>
      </c>
      <c r="IT22" s="17">
        <v>0</v>
      </c>
      <c r="IU22" s="17">
        <v>0</v>
      </c>
      <c r="IV22" s="17">
        <v>0</v>
      </c>
      <c r="IW22" s="17">
        <v>0</v>
      </c>
      <c r="IX22" s="17">
        <v>0</v>
      </c>
      <c r="IY22" s="17">
        <v>0</v>
      </c>
      <c r="IZ22" s="17">
        <v>0</v>
      </c>
      <c r="JA22" s="17">
        <v>0</v>
      </c>
      <c r="JB22" s="17">
        <v>0</v>
      </c>
      <c r="JC22" s="17">
        <v>0</v>
      </c>
      <c r="JD22" s="17">
        <v>0</v>
      </c>
      <c r="JE22" s="17">
        <v>0</v>
      </c>
      <c r="JF22" s="17">
        <v>0</v>
      </c>
      <c r="JG22" s="17">
        <v>0</v>
      </c>
      <c r="JH22" s="17">
        <v>0</v>
      </c>
      <c r="JI22" s="17">
        <v>0</v>
      </c>
      <c r="JJ22" s="17">
        <v>0</v>
      </c>
      <c r="JK22" s="17">
        <v>0</v>
      </c>
      <c r="JL22" s="17">
        <v>0</v>
      </c>
      <c r="JM22" s="17">
        <v>0</v>
      </c>
      <c r="JN22" s="17">
        <v>0</v>
      </c>
      <c r="JO22" s="17">
        <v>0</v>
      </c>
      <c r="JP22" s="17">
        <v>0</v>
      </c>
      <c r="JQ22" s="17">
        <v>0</v>
      </c>
      <c r="JR22" s="17">
        <v>0</v>
      </c>
      <c r="JS22" s="17">
        <v>0</v>
      </c>
      <c r="JT22" s="17">
        <v>0</v>
      </c>
      <c r="JU22" s="17">
        <v>0</v>
      </c>
      <c r="JV22" s="17">
        <v>0</v>
      </c>
      <c r="JW22" s="17">
        <v>0</v>
      </c>
      <c r="JX22" s="17">
        <v>0</v>
      </c>
      <c r="JY22" s="17">
        <v>0</v>
      </c>
    </row>
    <row r="23" spans="1:285" x14ac:dyDescent="0.15">
      <c r="A23" s="17" t="s">
        <v>620</v>
      </c>
      <c r="B23" s="17" t="s">
        <v>621</v>
      </c>
      <c r="C23" s="17">
        <v>0</v>
      </c>
      <c r="D23" s="17">
        <v>0</v>
      </c>
      <c r="E23" s="17">
        <v>0</v>
      </c>
      <c r="F23" s="17">
        <v>0</v>
      </c>
      <c r="G23" s="17">
        <v>0</v>
      </c>
      <c r="H23" s="17">
        <v>0</v>
      </c>
      <c r="I23" s="17">
        <v>23.66</v>
      </c>
      <c r="J23" s="17">
        <v>23.66</v>
      </c>
      <c r="K23" s="17">
        <v>23.66</v>
      </c>
      <c r="L23" s="17">
        <v>23.66</v>
      </c>
      <c r="M23" s="17">
        <v>23.66</v>
      </c>
      <c r="N23" s="17">
        <v>23.75</v>
      </c>
      <c r="O23" s="17">
        <v>23.68</v>
      </c>
      <c r="P23" s="17">
        <v>23.67</v>
      </c>
      <c r="Q23" s="17">
        <v>23.7</v>
      </c>
      <c r="R23" s="17">
        <v>23.73</v>
      </c>
      <c r="S23" s="17">
        <v>23.74</v>
      </c>
      <c r="T23" s="17">
        <v>23.74</v>
      </c>
      <c r="U23" s="17">
        <v>23.73</v>
      </c>
      <c r="V23" s="17">
        <v>23.75</v>
      </c>
      <c r="W23" s="17">
        <v>23.74</v>
      </c>
      <c r="X23" s="17">
        <v>23.77</v>
      </c>
      <c r="Y23" s="17">
        <v>23.9</v>
      </c>
      <c r="Z23" s="17">
        <v>23.95</v>
      </c>
      <c r="AA23" s="17">
        <v>23.95</v>
      </c>
      <c r="AB23" s="17">
        <v>0</v>
      </c>
      <c r="AC23" s="17">
        <v>0</v>
      </c>
      <c r="AD23" s="17">
        <v>0</v>
      </c>
      <c r="AE23" s="17">
        <v>0</v>
      </c>
      <c r="AF23" s="17">
        <v>0</v>
      </c>
      <c r="AG23" s="17">
        <v>0</v>
      </c>
      <c r="AH23" s="17">
        <v>0</v>
      </c>
      <c r="AI23" s="17">
        <v>0</v>
      </c>
      <c r="AJ23" s="17">
        <v>0</v>
      </c>
      <c r="AK23" s="17">
        <v>0</v>
      </c>
      <c r="AL23" s="17">
        <v>0</v>
      </c>
      <c r="AM23" s="17">
        <v>0</v>
      </c>
      <c r="AN23" s="17">
        <v>0</v>
      </c>
      <c r="AO23" s="17">
        <v>0</v>
      </c>
      <c r="AP23" s="17">
        <v>0</v>
      </c>
      <c r="AQ23" s="17">
        <v>0</v>
      </c>
      <c r="AR23" s="17">
        <v>0</v>
      </c>
      <c r="AS23" s="17">
        <v>0</v>
      </c>
      <c r="AT23" s="17">
        <v>0</v>
      </c>
      <c r="AU23" s="17">
        <v>0</v>
      </c>
      <c r="AV23" s="17">
        <v>0</v>
      </c>
      <c r="AW23" s="17">
        <v>0</v>
      </c>
      <c r="AX23" s="17">
        <v>0</v>
      </c>
      <c r="AY23" s="17">
        <v>0</v>
      </c>
      <c r="AZ23" s="17">
        <v>0</v>
      </c>
      <c r="BA23" s="17">
        <v>0</v>
      </c>
      <c r="BB23" s="17">
        <v>0</v>
      </c>
      <c r="BC23" s="17">
        <v>0</v>
      </c>
      <c r="BD23" s="17">
        <v>0</v>
      </c>
      <c r="BE23" s="17">
        <v>0</v>
      </c>
      <c r="BF23" s="17">
        <v>0</v>
      </c>
      <c r="BG23" s="17">
        <v>0</v>
      </c>
      <c r="BH23" s="17">
        <v>0</v>
      </c>
      <c r="BI23" s="17">
        <v>0</v>
      </c>
      <c r="BJ23" s="17">
        <v>0</v>
      </c>
      <c r="BK23" s="17">
        <v>0</v>
      </c>
      <c r="BL23" s="17">
        <v>0</v>
      </c>
      <c r="BM23" s="17">
        <v>0</v>
      </c>
      <c r="BN23" s="17">
        <v>0</v>
      </c>
      <c r="BO23" s="17">
        <v>0</v>
      </c>
      <c r="BP23" s="17">
        <v>0</v>
      </c>
      <c r="BQ23" s="17">
        <v>0</v>
      </c>
      <c r="BR23" s="17">
        <v>0</v>
      </c>
      <c r="BS23" s="17">
        <v>0</v>
      </c>
      <c r="BT23" s="17">
        <v>0</v>
      </c>
      <c r="BU23" s="17">
        <v>0</v>
      </c>
      <c r="BV23" s="17">
        <v>0</v>
      </c>
      <c r="BW23" s="17">
        <v>0</v>
      </c>
      <c r="BX23" s="17">
        <v>0</v>
      </c>
      <c r="BY23" s="17">
        <v>0</v>
      </c>
      <c r="BZ23" s="17">
        <v>0</v>
      </c>
      <c r="CA23" s="17">
        <v>0</v>
      </c>
      <c r="CB23" s="17">
        <v>0</v>
      </c>
      <c r="CC23" s="17">
        <v>0</v>
      </c>
      <c r="CD23" s="17">
        <v>0</v>
      </c>
      <c r="CE23" s="17">
        <v>0</v>
      </c>
      <c r="CF23" s="17">
        <v>0</v>
      </c>
      <c r="CG23" s="17">
        <v>0</v>
      </c>
      <c r="CH23" s="17">
        <v>0</v>
      </c>
      <c r="CI23" s="17">
        <v>0</v>
      </c>
      <c r="CJ23" s="17">
        <v>0</v>
      </c>
      <c r="CK23" s="17">
        <v>0</v>
      </c>
      <c r="CL23" s="17">
        <v>0</v>
      </c>
      <c r="CM23" s="17">
        <v>0</v>
      </c>
      <c r="CN23" s="17">
        <v>0</v>
      </c>
      <c r="CO23" s="17">
        <v>0</v>
      </c>
      <c r="CP23" s="17">
        <v>0</v>
      </c>
      <c r="CQ23" s="17">
        <v>0</v>
      </c>
      <c r="CR23" s="17">
        <v>0</v>
      </c>
      <c r="CS23" s="17">
        <v>0</v>
      </c>
      <c r="CT23" s="17">
        <v>0</v>
      </c>
      <c r="CU23" s="17">
        <v>0</v>
      </c>
      <c r="CV23" s="17">
        <v>0</v>
      </c>
      <c r="CW23" s="17">
        <v>0</v>
      </c>
      <c r="CX23" s="17">
        <v>0</v>
      </c>
      <c r="CY23" s="17">
        <v>0</v>
      </c>
      <c r="CZ23" s="17">
        <v>0</v>
      </c>
      <c r="DA23" s="17">
        <v>0</v>
      </c>
      <c r="DB23" s="17">
        <v>0</v>
      </c>
      <c r="DC23" s="17">
        <v>0</v>
      </c>
      <c r="DD23" s="17">
        <v>0</v>
      </c>
      <c r="DE23" s="17">
        <v>0</v>
      </c>
      <c r="DF23" s="17">
        <v>0</v>
      </c>
      <c r="DG23" s="17">
        <v>0</v>
      </c>
      <c r="DH23" s="17">
        <v>0</v>
      </c>
      <c r="DI23" s="17">
        <v>0</v>
      </c>
      <c r="DJ23" s="17">
        <v>0</v>
      </c>
      <c r="DK23" s="17">
        <v>0</v>
      </c>
      <c r="DL23" s="17">
        <v>0</v>
      </c>
      <c r="DM23" s="17">
        <v>0</v>
      </c>
      <c r="DN23" s="17">
        <v>0</v>
      </c>
      <c r="DO23" s="17">
        <v>0</v>
      </c>
      <c r="DP23" s="17">
        <v>0</v>
      </c>
      <c r="DQ23" s="17">
        <v>0</v>
      </c>
      <c r="DR23" s="17">
        <v>0</v>
      </c>
      <c r="DS23" s="17">
        <v>0</v>
      </c>
      <c r="DT23" s="17">
        <v>0</v>
      </c>
      <c r="DU23" s="17">
        <v>0</v>
      </c>
      <c r="DV23" s="17">
        <v>0</v>
      </c>
      <c r="DW23" s="17">
        <v>0</v>
      </c>
      <c r="DX23" s="17">
        <v>0</v>
      </c>
      <c r="DY23" s="17">
        <v>0</v>
      </c>
      <c r="DZ23" s="17">
        <v>0</v>
      </c>
      <c r="EA23" s="17">
        <v>0</v>
      </c>
      <c r="EB23" s="17">
        <v>0</v>
      </c>
      <c r="EC23" s="17">
        <v>0</v>
      </c>
      <c r="ED23" s="17">
        <v>0</v>
      </c>
      <c r="EE23" s="17">
        <v>0</v>
      </c>
      <c r="EF23" s="17">
        <v>0</v>
      </c>
      <c r="EG23" s="17">
        <v>0</v>
      </c>
      <c r="EH23" s="17">
        <v>0</v>
      </c>
      <c r="EI23" s="17">
        <v>0</v>
      </c>
      <c r="EJ23" s="17">
        <v>0</v>
      </c>
      <c r="EK23" s="17">
        <v>0</v>
      </c>
      <c r="EL23" s="17">
        <v>0</v>
      </c>
      <c r="EM23" s="17">
        <v>0</v>
      </c>
      <c r="EN23" s="17">
        <v>0</v>
      </c>
      <c r="EO23" s="17">
        <v>0</v>
      </c>
      <c r="EP23" s="17">
        <v>0</v>
      </c>
      <c r="EQ23" s="17">
        <v>0</v>
      </c>
      <c r="ER23" s="17">
        <v>0</v>
      </c>
      <c r="ES23" s="17">
        <v>0</v>
      </c>
      <c r="ET23" s="17">
        <v>0</v>
      </c>
      <c r="EU23" s="17">
        <v>0</v>
      </c>
      <c r="EV23" s="17">
        <v>0</v>
      </c>
      <c r="EW23" s="17">
        <v>0</v>
      </c>
      <c r="EX23" s="17">
        <v>0</v>
      </c>
      <c r="EY23" s="17">
        <v>0</v>
      </c>
      <c r="EZ23" s="17">
        <v>0</v>
      </c>
      <c r="FA23" s="17">
        <v>0</v>
      </c>
      <c r="FB23" s="17">
        <v>0</v>
      </c>
      <c r="FC23" s="17">
        <v>0</v>
      </c>
      <c r="FD23" s="17">
        <v>0</v>
      </c>
      <c r="FE23" s="17">
        <v>0</v>
      </c>
      <c r="FF23" s="17">
        <v>0</v>
      </c>
      <c r="FG23" s="17">
        <v>0</v>
      </c>
      <c r="FH23" s="17">
        <v>0</v>
      </c>
      <c r="FI23" s="17">
        <v>0</v>
      </c>
      <c r="FJ23" s="17">
        <v>0</v>
      </c>
      <c r="FK23" s="17">
        <v>0</v>
      </c>
      <c r="FL23" s="17">
        <v>0</v>
      </c>
      <c r="FM23" s="17">
        <v>0</v>
      </c>
      <c r="FN23" s="17">
        <v>0</v>
      </c>
      <c r="FO23" s="17">
        <v>0</v>
      </c>
      <c r="FP23" s="17">
        <v>0</v>
      </c>
      <c r="FQ23" s="17">
        <v>0</v>
      </c>
      <c r="FR23" s="17">
        <v>0</v>
      </c>
      <c r="FS23" s="17">
        <v>0</v>
      </c>
      <c r="FT23" s="17">
        <v>0</v>
      </c>
      <c r="FU23" s="17">
        <v>0</v>
      </c>
      <c r="FV23" s="17">
        <v>0</v>
      </c>
      <c r="FW23" s="17">
        <v>0</v>
      </c>
      <c r="FX23" s="17">
        <v>0</v>
      </c>
      <c r="FY23" s="17">
        <v>0</v>
      </c>
      <c r="FZ23" s="17">
        <v>0</v>
      </c>
      <c r="GA23" s="17">
        <v>0</v>
      </c>
      <c r="GB23" s="17">
        <v>0</v>
      </c>
      <c r="GC23" s="17">
        <v>0</v>
      </c>
      <c r="GD23" s="17">
        <v>0</v>
      </c>
      <c r="GE23" s="17">
        <v>0</v>
      </c>
      <c r="GF23" s="17">
        <v>0</v>
      </c>
      <c r="GG23" s="17">
        <v>0</v>
      </c>
      <c r="GH23" s="17">
        <v>0</v>
      </c>
      <c r="GI23" s="17">
        <v>0</v>
      </c>
      <c r="GJ23" s="17">
        <v>0</v>
      </c>
      <c r="GK23" s="17">
        <v>0</v>
      </c>
      <c r="GL23" s="17">
        <v>0</v>
      </c>
      <c r="GM23" s="17">
        <v>0</v>
      </c>
      <c r="GN23" s="17">
        <v>0</v>
      </c>
      <c r="GO23" s="17">
        <v>0</v>
      </c>
      <c r="GP23" s="17">
        <v>0</v>
      </c>
      <c r="GQ23" s="17">
        <v>0</v>
      </c>
      <c r="GR23" s="17">
        <v>0</v>
      </c>
      <c r="GS23" s="17">
        <v>0</v>
      </c>
      <c r="GT23" s="17">
        <v>0</v>
      </c>
      <c r="GU23" s="17">
        <v>0</v>
      </c>
      <c r="GV23" s="17">
        <v>0</v>
      </c>
      <c r="GW23" s="17">
        <v>0</v>
      </c>
      <c r="GX23" s="17">
        <v>0</v>
      </c>
      <c r="GY23" s="17">
        <v>0</v>
      </c>
      <c r="GZ23" s="17">
        <v>0</v>
      </c>
      <c r="HA23" s="17">
        <v>0</v>
      </c>
      <c r="HB23" s="17">
        <v>0</v>
      </c>
      <c r="HC23" s="17">
        <v>0</v>
      </c>
      <c r="HD23" s="17">
        <v>0</v>
      </c>
      <c r="HE23" s="17">
        <v>0</v>
      </c>
      <c r="HF23" s="17">
        <v>0</v>
      </c>
      <c r="HG23" s="17">
        <v>0</v>
      </c>
      <c r="HH23" s="17">
        <v>0</v>
      </c>
      <c r="HI23" s="17">
        <v>0</v>
      </c>
      <c r="HJ23" s="17">
        <v>0</v>
      </c>
      <c r="HK23" s="17">
        <v>0</v>
      </c>
      <c r="HL23" s="17">
        <v>0</v>
      </c>
      <c r="HM23" s="17">
        <v>0</v>
      </c>
      <c r="HN23" s="17">
        <v>0</v>
      </c>
      <c r="HO23" s="17">
        <v>0</v>
      </c>
      <c r="HP23" s="17">
        <v>0</v>
      </c>
      <c r="HQ23" s="17">
        <v>0</v>
      </c>
      <c r="HR23" s="17">
        <v>0</v>
      </c>
      <c r="HS23" s="17">
        <v>0</v>
      </c>
      <c r="HT23" s="17">
        <v>0</v>
      </c>
      <c r="HU23" s="17">
        <v>0</v>
      </c>
      <c r="HV23" s="17">
        <v>0</v>
      </c>
      <c r="HW23" s="17">
        <v>0</v>
      </c>
      <c r="HX23" s="17">
        <v>0</v>
      </c>
      <c r="HY23" s="17">
        <v>0</v>
      </c>
      <c r="HZ23" s="17">
        <v>0</v>
      </c>
      <c r="IA23" s="17">
        <v>0</v>
      </c>
      <c r="IB23" s="17">
        <v>0</v>
      </c>
      <c r="IC23" s="17">
        <v>0</v>
      </c>
      <c r="ID23" s="17">
        <v>0</v>
      </c>
      <c r="IE23" s="17">
        <v>0</v>
      </c>
      <c r="IF23" s="17">
        <v>0</v>
      </c>
      <c r="IG23" s="17">
        <v>0</v>
      </c>
      <c r="IH23" s="17">
        <v>0</v>
      </c>
      <c r="II23" s="17">
        <v>0</v>
      </c>
      <c r="IJ23" s="17">
        <v>0</v>
      </c>
      <c r="IK23" s="17">
        <v>0</v>
      </c>
      <c r="IL23" s="17">
        <v>0</v>
      </c>
      <c r="IM23" s="17">
        <v>0</v>
      </c>
      <c r="IN23" s="17">
        <v>0</v>
      </c>
      <c r="IO23" s="17">
        <v>0</v>
      </c>
      <c r="IP23" s="17">
        <v>0</v>
      </c>
      <c r="IQ23" s="17">
        <v>0</v>
      </c>
      <c r="IR23" s="17">
        <v>0</v>
      </c>
      <c r="IS23" s="17">
        <v>0</v>
      </c>
      <c r="IT23" s="17">
        <v>0</v>
      </c>
      <c r="IU23" s="17">
        <v>0</v>
      </c>
      <c r="IV23" s="17">
        <v>0</v>
      </c>
      <c r="IW23" s="17">
        <v>0</v>
      </c>
      <c r="IX23" s="17">
        <v>0</v>
      </c>
      <c r="IY23" s="17">
        <v>0</v>
      </c>
      <c r="IZ23" s="17">
        <v>0</v>
      </c>
      <c r="JA23" s="17">
        <v>0</v>
      </c>
      <c r="JB23" s="17">
        <v>0</v>
      </c>
      <c r="JC23" s="17">
        <v>0</v>
      </c>
      <c r="JD23" s="17">
        <v>0</v>
      </c>
      <c r="JE23" s="17">
        <v>0</v>
      </c>
      <c r="JF23" s="17">
        <v>0</v>
      </c>
      <c r="JG23" s="17">
        <v>0</v>
      </c>
      <c r="JH23" s="17">
        <v>0</v>
      </c>
      <c r="JI23" s="17">
        <v>0</v>
      </c>
      <c r="JJ23" s="17">
        <v>0</v>
      </c>
      <c r="JK23" s="17">
        <v>0</v>
      </c>
      <c r="JL23" s="17">
        <v>0</v>
      </c>
      <c r="JM23" s="17">
        <v>0</v>
      </c>
      <c r="JN23" s="17">
        <v>0</v>
      </c>
      <c r="JO23" s="17">
        <v>0</v>
      </c>
      <c r="JP23" s="17">
        <v>0</v>
      </c>
      <c r="JQ23" s="17">
        <v>0</v>
      </c>
      <c r="JR23" s="17">
        <v>0</v>
      </c>
      <c r="JS23" s="17">
        <v>0</v>
      </c>
      <c r="JT23" s="17">
        <v>0</v>
      </c>
      <c r="JU23" s="17">
        <v>0</v>
      </c>
      <c r="JV23" s="17">
        <v>0</v>
      </c>
      <c r="JW23" s="17">
        <v>0</v>
      </c>
      <c r="JX23" s="17">
        <v>0</v>
      </c>
      <c r="JY23" s="17">
        <v>0</v>
      </c>
    </row>
    <row r="24" spans="1:285" x14ac:dyDescent="0.15">
      <c r="A24" s="17" t="s">
        <v>676</v>
      </c>
      <c r="B24" s="17" t="s">
        <v>677</v>
      </c>
      <c r="C24" s="17">
        <v>0</v>
      </c>
      <c r="D24" s="17">
        <v>15.95</v>
      </c>
      <c r="E24" s="17">
        <v>15.95</v>
      </c>
      <c r="F24" s="17">
        <v>15.95</v>
      </c>
      <c r="G24" s="17">
        <v>15.95</v>
      </c>
      <c r="H24" s="17">
        <v>15.95</v>
      </c>
      <c r="I24" s="17">
        <v>16.079999999999998</v>
      </c>
      <c r="J24" s="17">
        <v>16.079999999999998</v>
      </c>
      <c r="K24" s="17">
        <v>16.079999999999998</v>
      </c>
      <c r="L24" s="17">
        <v>16.079999999999998</v>
      </c>
      <c r="M24" s="17">
        <v>16.079999999999998</v>
      </c>
      <c r="N24" s="17">
        <v>16.11</v>
      </c>
      <c r="O24" s="17">
        <v>16.11</v>
      </c>
      <c r="P24" s="17">
        <v>16.09</v>
      </c>
      <c r="Q24" s="17">
        <v>16.100000000000001</v>
      </c>
      <c r="R24" s="17">
        <v>16.11</v>
      </c>
      <c r="S24" s="17">
        <v>16.100000000000001</v>
      </c>
      <c r="T24" s="17">
        <v>16.100000000000001</v>
      </c>
      <c r="U24" s="17">
        <v>16.12</v>
      </c>
      <c r="V24" s="17">
        <v>16.14</v>
      </c>
      <c r="W24" s="17">
        <v>16.12</v>
      </c>
      <c r="X24" s="17">
        <v>16.12</v>
      </c>
      <c r="Y24" s="17">
        <v>16.11</v>
      </c>
      <c r="Z24" s="17">
        <v>16.11</v>
      </c>
      <c r="AA24" s="17">
        <v>16.100000000000001</v>
      </c>
      <c r="AB24" s="17">
        <v>0</v>
      </c>
      <c r="AC24" s="17">
        <v>0</v>
      </c>
      <c r="AD24" s="17">
        <v>0</v>
      </c>
      <c r="AE24" s="17">
        <v>0</v>
      </c>
      <c r="AF24" s="17">
        <v>0</v>
      </c>
      <c r="AG24" s="17">
        <v>0</v>
      </c>
      <c r="AH24" s="17">
        <v>0</v>
      </c>
      <c r="AI24" s="17">
        <v>0</v>
      </c>
      <c r="AJ24" s="17">
        <v>0</v>
      </c>
      <c r="AK24" s="17">
        <v>0</v>
      </c>
      <c r="AL24" s="17">
        <v>0</v>
      </c>
      <c r="AM24" s="17">
        <v>0</v>
      </c>
      <c r="AN24" s="17">
        <v>0</v>
      </c>
      <c r="AO24" s="17">
        <v>0</v>
      </c>
      <c r="AP24" s="17">
        <v>0</v>
      </c>
      <c r="AQ24" s="17">
        <v>0</v>
      </c>
      <c r="AR24" s="17">
        <v>0</v>
      </c>
      <c r="AS24" s="17">
        <v>0</v>
      </c>
      <c r="AT24" s="17">
        <v>0</v>
      </c>
      <c r="AU24" s="17">
        <v>0</v>
      </c>
      <c r="AV24" s="17">
        <v>0</v>
      </c>
      <c r="AW24" s="17">
        <v>0</v>
      </c>
      <c r="AX24" s="17">
        <v>0</v>
      </c>
      <c r="AY24" s="17">
        <v>0</v>
      </c>
      <c r="AZ24" s="17">
        <v>0</v>
      </c>
      <c r="BA24" s="17">
        <v>0</v>
      </c>
      <c r="BB24" s="17">
        <v>0</v>
      </c>
      <c r="BC24" s="17">
        <v>0</v>
      </c>
      <c r="BD24" s="17">
        <v>0</v>
      </c>
      <c r="BE24" s="17">
        <v>0</v>
      </c>
      <c r="BF24" s="17">
        <v>0</v>
      </c>
      <c r="BG24" s="17">
        <v>0</v>
      </c>
      <c r="BH24" s="17">
        <v>0</v>
      </c>
      <c r="BI24" s="17">
        <v>0</v>
      </c>
      <c r="BJ24" s="17">
        <v>0</v>
      </c>
      <c r="BK24" s="17">
        <v>0</v>
      </c>
      <c r="BL24" s="17">
        <v>0</v>
      </c>
      <c r="BM24" s="17">
        <v>0</v>
      </c>
      <c r="BN24" s="17">
        <v>0</v>
      </c>
      <c r="BO24" s="17">
        <v>0</v>
      </c>
      <c r="BP24" s="17">
        <v>0</v>
      </c>
      <c r="BQ24" s="17">
        <v>0</v>
      </c>
      <c r="BR24" s="17">
        <v>0</v>
      </c>
      <c r="BS24" s="17">
        <v>0</v>
      </c>
      <c r="BT24" s="17">
        <v>0</v>
      </c>
      <c r="BU24" s="17">
        <v>0</v>
      </c>
      <c r="BV24" s="17">
        <v>0</v>
      </c>
      <c r="BW24" s="17">
        <v>0</v>
      </c>
      <c r="BX24" s="17">
        <v>0</v>
      </c>
      <c r="BY24" s="17">
        <v>0</v>
      </c>
      <c r="BZ24" s="17">
        <v>0</v>
      </c>
      <c r="CA24" s="17">
        <v>0</v>
      </c>
      <c r="CB24" s="17">
        <v>0</v>
      </c>
      <c r="CC24" s="17">
        <v>0</v>
      </c>
      <c r="CD24" s="17">
        <v>0</v>
      </c>
      <c r="CE24" s="17">
        <v>0</v>
      </c>
      <c r="CF24" s="17">
        <v>0</v>
      </c>
      <c r="CG24" s="17">
        <v>0</v>
      </c>
      <c r="CH24" s="17">
        <v>0</v>
      </c>
      <c r="CI24" s="17">
        <v>0</v>
      </c>
      <c r="CJ24" s="17">
        <v>0</v>
      </c>
      <c r="CK24" s="17">
        <v>0</v>
      </c>
      <c r="CL24" s="17">
        <v>0</v>
      </c>
      <c r="CM24" s="17">
        <v>0</v>
      </c>
      <c r="CN24" s="17">
        <v>0</v>
      </c>
      <c r="CO24" s="17">
        <v>0</v>
      </c>
      <c r="CP24" s="17">
        <v>0</v>
      </c>
      <c r="CQ24" s="17">
        <v>0</v>
      </c>
      <c r="CR24" s="17">
        <v>0</v>
      </c>
      <c r="CS24" s="17">
        <v>0</v>
      </c>
      <c r="CT24" s="17">
        <v>0</v>
      </c>
      <c r="CU24" s="17">
        <v>0</v>
      </c>
      <c r="CV24" s="17">
        <v>0</v>
      </c>
      <c r="CW24" s="17">
        <v>0</v>
      </c>
      <c r="CX24" s="17">
        <v>0</v>
      </c>
      <c r="CY24" s="17">
        <v>0</v>
      </c>
      <c r="CZ24" s="17">
        <v>0</v>
      </c>
      <c r="DA24" s="17">
        <v>0</v>
      </c>
      <c r="DB24" s="17">
        <v>0</v>
      </c>
      <c r="DC24" s="17">
        <v>0</v>
      </c>
      <c r="DD24" s="17">
        <v>0</v>
      </c>
      <c r="DE24" s="17">
        <v>0</v>
      </c>
      <c r="DF24" s="17">
        <v>0</v>
      </c>
      <c r="DG24" s="17">
        <v>0</v>
      </c>
      <c r="DH24" s="17">
        <v>0</v>
      </c>
      <c r="DI24" s="17">
        <v>0</v>
      </c>
      <c r="DJ24" s="17">
        <v>0</v>
      </c>
      <c r="DK24" s="17">
        <v>0</v>
      </c>
      <c r="DL24" s="17">
        <v>0</v>
      </c>
      <c r="DM24" s="17">
        <v>0</v>
      </c>
      <c r="DN24" s="17">
        <v>0</v>
      </c>
      <c r="DO24" s="17">
        <v>0</v>
      </c>
      <c r="DP24" s="17">
        <v>0</v>
      </c>
      <c r="DQ24" s="17">
        <v>0</v>
      </c>
      <c r="DR24" s="17">
        <v>0</v>
      </c>
      <c r="DS24" s="17">
        <v>0</v>
      </c>
      <c r="DT24" s="17">
        <v>0</v>
      </c>
      <c r="DU24" s="17">
        <v>0</v>
      </c>
      <c r="DV24" s="17">
        <v>0</v>
      </c>
      <c r="DW24" s="17">
        <v>0</v>
      </c>
      <c r="DX24" s="17">
        <v>0</v>
      </c>
      <c r="DY24" s="17">
        <v>0</v>
      </c>
      <c r="DZ24" s="17">
        <v>0</v>
      </c>
      <c r="EA24" s="17">
        <v>0</v>
      </c>
      <c r="EB24" s="17">
        <v>0</v>
      </c>
      <c r="EC24" s="17">
        <v>0</v>
      </c>
      <c r="ED24" s="17">
        <v>0</v>
      </c>
      <c r="EE24" s="17">
        <v>0</v>
      </c>
      <c r="EF24" s="17">
        <v>0</v>
      </c>
      <c r="EG24" s="17">
        <v>0</v>
      </c>
      <c r="EH24" s="17">
        <v>0</v>
      </c>
      <c r="EI24" s="17">
        <v>0</v>
      </c>
      <c r="EJ24" s="17">
        <v>0</v>
      </c>
      <c r="EK24" s="17">
        <v>0</v>
      </c>
      <c r="EL24" s="17">
        <v>0</v>
      </c>
      <c r="EM24" s="17">
        <v>0</v>
      </c>
      <c r="EN24" s="17">
        <v>0</v>
      </c>
      <c r="EO24" s="17">
        <v>0</v>
      </c>
      <c r="EP24" s="17">
        <v>0</v>
      </c>
      <c r="EQ24" s="17">
        <v>0</v>
      </c>
      <c r="ER24" s="17">
        <v>0</v>
      </c>
      <c r="ES24" s="17">
        <v>0</v>
      </c>
      <c r="ET24" s="17">
        <v>0</v>
      </c>
      <c r="EU24" s="17">
        <v>0</v>
      </c>
      <c r="EV24" s="17">
        <v>0</v>
      </c>
      <c r="EW24" s="17">
        <v>0</v>
      </c>
      <c r="EX24" s="17">
        <v>0</v>
      </c>
      <c r="EY24" s="17">
        <v>0</v>
      </c>
      <c r="EZ24" s="17">
        <v>0</v>
      </c>
      <c r="FA24" s="17">
        <v>0</v>
      </c>
      <c r="FB24" s="17">
        <v>0</v>
      </c>
      <c r="FC24" s="17">
        <v>0</v>
      </c>
      <c r="FD24" s="17">
        <v>0</v>
      </c>
      <c r="FE24" s="17">
        <v>0</v>
      </c>
      <c r="FF24" s="17">
        <v>0</v>
      </c>
      <c r="FG24" s="17">
        <v>0</v>
      </c>
      <c r="FH24" s="17">
        <v>0</v>
      </c>
      <c r="FI24" s="17">
        <v>0</v>
      </c>
      <c r="FJ24" s="17">
        <v>0</v>
      </c>
      <c r="FK24" s="17">
        <v>0</v>
      </c>
      <c r="FL24" s="17">
        <v>0</v>
      </c>
      <c r="FM24" s="17">
        <v>0</v>
      </c>
      <c r="FN24" s="17">
        <v>0</v>
      </c>
      <c r="FO24" s="17">
        <v>0</v>
      </c>
      <c r="FP24" s="17">
        <v>0</v>
      </c>
      <c r="FQ24" s="17">
        <v>0</v>
      </c>
      <c r="FR24" s="17">
        <v>0</v>
      </c>
      <c r="FS24" s="17">
        <v>0</v>
      </c>
      <c r="FT24" s="17">
        <v>0</v>
      </c>
      <c r="FU24" s="17">
        <v>0</v>
      </c>
      <c r="FV24" s="17">
        <v>0</v>
      </c>
      <c r="FW24" s="17">
        <v>0</v>
      </c>
      <c r="FX24" s="17">
        <v>0</v>
      </c>
      <c r="FY24" s="17">
        <v>0</v>
      </c>
      <c r="FZ24" s="17">
        <v>0</v>
      </c>
      <c r="GA24" s="17">
        <v>0</v>
      </c>
      <c r="GB24" s="17">
        <v>0</v>
      </c>
      <c r="GC24" s="17">
        <v>0</v>
      </c>
      <c r="GD24" s="17">
        <v>0</v>
      </c>
      <c r="GE24" s="17">
        <v>0</v>
      </c>
      <c r="GF24" s="17">
        <v>0</v>
      </c>
      <c r="GG24" s="17">
        <v>0</v>
      </c>
      <c r="GH24" s="17">
        <v>0</v>
      </c>
      <c r="GI24" s="17">
        <v>0</v>
      </c>
      <c r="GJ24" s="17">
        <v>0</v>
      </c>
      <c r="GK24" s="17">
        <v>0</v>
      </c>
      <c r="GL24" s="17">
        <v>0</v>
      </c>
      <c r="GM24" s="17">
        <v>0</v>
      </c>
      <c r="GN24" s="17">
        <v>0</v>
      </c>
      <c r="GO24" s="17">
        <v>0</v>
      </c>
      <c r="GP24" s="17">
        <v>0</v>
      </c>
      <c r="GQ24" s="17">
        <v>0</v>
      </c>
      <c r="GR24" s="17">
        <v>0</v>
      </c>
      <c r="GS24" s="17">
        <v>0</v>
      </c>
      <c r="GT24" s="17">
        <v>0</v>
      </c>
      <c r="GU24" s="17">
        <v>0</v>
      </c>
      <c r="GV24" s="17">
        <v>0</v>
      </c>
      <c r="GW24" s="17">
        <v>0</v>
      </c>
      <c r="GX24" s="17">
        <v>0</v>
      </c>
      <c r="GY24" s="17">
        <v>0</v>
      </c>
      <c r="GZ24" s="17">
        <v>0</v>
      </c>
      <c r="HA24" s="17">
        <v>0</v>
      </c>
      <c r="HB24" s="17">
        <v>0</v>
      </c>
      <c r="HC24" s="17">
        <v>0</v>
      </c>
      <c r="HD24" s="17">
        <v>0</v>
      </c>
      <c r="HE24" s="17">
        <v>0</v>
      </c>
      <c r="HF24" s="17">
        <v>0</v>
      </c>
      <c r="HG24" s="17">
        <v>0</v>
      </c>
      <c r="HH24" s="17">
        <v>0</v>
      </c>
      <c r="HI24" s="17">
        <v>0</v>
      </c>
      <c r="HJ24" s="17">
        <v>0</v>
      </c>
      <c r="HK24" s="17">
        <v>0</v>
      </c>
      <c r="HL24" s="17">
        <v>0</v>
      </c>
      <c r="HM24" s="17">
        <v>0</v>
      </c>
      <c r="HN24" s="17">
        <v>0</v>
      </c>
      <c r="HO24" s="17">
        <v>0</v>
      </c>
      <c r="HP24" s="17">
        <v>0</v>
      </c>
      <c r="HQ24" s="17">
        <v>0</v>
      </c>
      <c r="HR24" s="17">
        <v>0</v>
      </c>
      <c r="HS24" s="17">
        <v>0</v>
      </c>
      <c r="HT24" s="17">
        <v>0</v>
      </c>
      <c r="HU24" s="17">
        <v>0</v>
      </c>
      <c r="HV24" s="17">
        <v>0</v>
      </c>
      <c r="HW24" s="17">
        <v>0</v>
      </c>
      <c r="HX24" s="17">
        <v>0</v>
      </c>
      <c r="HY24" s="17">
        <v>0</v>
      </c>
      <c r="HZ24" s="17">
        <v>0</v>
      </c>
      <c r="IA24" s="17">
        <v>0</v>
      </c>
      <c r="IB24" s="17">
        <v>0</v>
      </c>
      <c r="IC24" s="17">
        <v>0</v>
      </c>
      <c r="ID24" s="17">
        <v>0</v>
      </c>
      <c r="IE24" s="17">
        <v>0</v>
      </c>
      <c r="IF24" s="17">
        <v>0</v>
      </c>
      <c r="IG24" s="17">
        <v>0</v>
      </c>
      <c r="IH24" s="17">
        <v>0</v>
      </c>
      <c r="II24" s="17">
        <v>0</v>
      </c>
      <c r="IJ24" s="17">
        <v>0</v>
      </c>
      <c r="IK24" s="17">
        <v>0</v>
      </c>
      <c r="IL24" s="17">
        <v>0</v>
      </c>
      <c r="IM24" s="17">
        <v>0</v>
      </c>
      <c r="IN24" s="17">
        <v>0</v>
      </c>
      <c r="IO24" s="17">
        <v>0</v>
      </c>
      <c r="IP24" s="17">
        <v>0</v>
      </c>
      <c r="IQ24" s="17">
        <v>0</v>
      </c>
      <c r="IR24" s="17">
        <v>0</v>
      </c>
      <c r="IS24" s="17">
        <v>0</v>
      </c>
      <c r="IT24" s="17">
        <v>0</v>
      </c>
      <c r="IU24" s="17">
        <v>0</v>
      </c>
      <c r="IV24" s="17">
        <v>0</v>
      </c>
      <c r="IW24" s="17">
        <v>0</v>
      </c>
      <c r="IX24" s="17">
        <v>0</v>
      </c>
      <c r="IY24" s="17">
        <v>0</v>
      </c>
      <c r="IZ24" s="17">
        <v>0</v>
      </c>
      <c r="JA24" s="17">
        <v>0</v>
      </c>
      <c r="JB24" s="17">
        <v>0</v>
      </c>
      <c r="JC24" s="17">
        <v>0</v>
      </c>
      <c r="JD24" s="17">
        <v>0</v>
      </c>
      <c r="JE24" s="17">
        <v>0</v>
      </c>
      <c r="JF24" s="17">
        <v>0</v>
      </c>
      <c r="JG24" s="17">
        <v>0</v>
      </c>
      <c r="JH24" s="17">
        <v>0</v>
      </c>
      <c r="JI24" s="17">
        <v>0</v>
      </c>
      <c r="JJ24" s="17">
        <v>0</v>
      </c>
      <c r="JK24" s="17">
        <v>0</v>
      </c>
      <c r="JL24" s="17">
        <v>0</v>
      </c>
      <c r="JM24" s="17">
        <v>0</v>
      </c>
      <c r="JN24" s="17">
        <v>0</v>
      </c>
      <c r="JO24" s="17">
        <v>0</v>
      </c>
      <c r="JP24" s="17">
        <v>0</v>
      </c>
      <c r="JQ24" s="17">
        <v>0</v>
      </c>
      <c r="JR24" s="17">
        <v>0</v>
      </c>
      <c r="JS24" s="17">
        <v>0</v>
      </c>
      <c r="JT24" s="17">
        <v>0</v>
      </c>
      <c r="JU24" s="17">
        <v>0</v>
      </c>
      <c r="JV24" s="17">
        <v>0</v>
      </c>
      <c r="JW24" s="17">
        <v>0</v>
      </c>
      <c r="JX24" s="17">
        <v>0</v>
      </c>
      <c r="JY24" s="17">
        <v>0</v>
      </c>
    </row>
    <row r="25" spans="1:285" x14ac:dyDescent="0.15">
      <c r="A25" s="17" t="s">
        <v>936</v>
      </c>
      <c r="B25" s="17" t="s">
        <v>937</v>
      </c>
      <c r="C25" s="17">
        <v>0</v>
      </c>
      <c r="D25" s="17">
        <v>10.29</v>
      </c>
      <c r="E25" s="17">
        <v>10.29</v>
      </c>
      <c r="F25" s="17">
        <v>10.29</v>
      </c>
      <c r="G25" s="17">
        <v>10.29</v>
      </c>
      <c r="H25" s="17">
        <v>10.29</v>
      </c>
      <c r="I25" s="17">
        <v>10.34</v>
      </c>
      <c r="J25" s="17">
        <v>10.34</v>
      </c>
      <c r="K25" s="17">
        <v>10.34</v>
      </c>
      <c r="L25" s="17">
        <v>10.34</v>
      </c>
      <c r="M25" s="17">
        <v>10.34</v>
      </c>
      <c r="N25" s="17">
        <v>10.36</v>
      </c>
      <c r="O25" s="17">
        <v>10.35</v>
      </c>
      <c r="P25" s="17">
        <v>10.34</v>
      </c>
      <c r="Q25" s="17">
        <v>10.35</v>
      </c>
      <c r="R25" s="17">
        <v>10.36</v>
      </c>
      <c r="S25" s="17">
        <v>10.37</v>
      </c>
      <c r="T25" s="17">
        <v>10.36</v>
      </c>
      <c r="U25" s="17">
        <v>10.39</v>
      </c>
      <c r="V25" s="17">
        <v>10.39</v>
      </c>
      <c r="W25" s="17">
        <v>10.38</v>
      </c>
      <c r="X25" s="17">
        <v>10.38</v>
      </c>
      <c r="Y25" s="17">
        <v>10.38</v>
      </c>
      <c r="Z25" s="17">
        <v>10.38</v>
      </c>
      <c r="AA25" s="17">
        <v>10.38</v>
      </c>
      <c r="AB25" s="17">
        <v>0</v>
      </c>
      <c r="AC25" s="17">
        <v>0</v>
      </c>
      <c r="AD25" s="17">
        <v>0</v>
      </c>
      <c r="AE25" s="17">
        <v>0</v>
      </c>
      <c r="AF25" s="17">
        <v>0</v>
      </c>
      <c r="AG25" s="17">
        <v>0</v>
      </c>
      <c r="AH25" s="17">
        <v>0</v>
      </c>
      <c r="AI25" s="17">
        <v>0</v>
      </c>
      <c r="AJ25" s="17">
        <v>0</v>
      </c>
      <c r="AK25" s="17">
        <v>0</v>
      </c>
      <c r="AL25" s="17">
        <v>0</v>
      </c>
      <c r="AM25" s="17">
        <v>0</v>
      </c>
      <c r="AN25" s="17">
        <v>0</v>
      </c>
      <c r="AO25" s="17">
        <v>0</v>
      </c>
      <c r="AP25" s="17">
        <v>0</v>
      </c>
      <c r="AQ25" s="17">
        <v>0</v>
      </c>
      <c r="AR25" s="17">
        <v>0</v>
      </c>
      <c r="AS25" s="17">
        <v>0</v>
      </c>
      <c r="AT25" s="17">
        <v>0</v>
      </c>
      <c r="AU25" s="17">
        <v>0</v>
      </c>
      <c r="AV25" s="17">
        <v>0</v>
      </c>
      <c r="AW25" s="17">
        <v>0</v>
      </c>
      <c r="AX25" s="17">
        <v>0</v>
      </c>
      <c r="AY25" s="17">
        <v>0</v>
      </c>
      <c r="AZ25" s="17">
        <v>0</v>
      </c>
      <c r="BA25" s="17">
        <v>0</v>
      </c>
      <c r="BB25" s="17">
        <v>0</v>
      </c>
      <c r="BC25" s="17">
        <v>0</v>
      </c>
      <c r="BD25" s="17">
        <v>0</v>
      </c>
      <c r="BE25" s="17">
        <v>0</v>
      </c>
      <c r="BF25" s="17">
        <v>0</v>
      </c>
      <c r="BG25" s="17">
        <v>0</v>
      </c>
      <c r="BH25" s="17">
        <v>0</v>
      </c>
      <c r="BI25" s="17">
        <v>0</v>
      </c>
      <c r="BJ25" s="17">
        <v>0</v>
      </c>
      <c r="BK25" s="17">
        <v>0</v>
      </c>
      <c r="BL25" s="17">
        <v>0</v>
      </c>
      <c r="BM25" s="17">
        <v>0</v>
      </c>
      <c r="BN25" s="17">
        <v>0</v>
      </c>
      <c r="BO25" s="17">
        <v>0</v>
      </c>
      <c r="BP25" s="17">
        <v>0</v>
      </c>
      <c r="BQ25" s="17">
        <v>0</v>
      </c>
      <c r="BR25" s="17">
        <v>0</v>
      </c>
      <c r="BS25" s="17">
        <v>0</v>
      </c>
      <c r="BT25" s="17">
        <v>0</v>
      </c>
      <c r="BU25" s="17">
        <v>0</v>
      </c>
      <c r="BV25" s="17">
        <v>0</v>
      </c>
      <c r="BW25" s="17">
        <v>0</v>
      </c>
      <c r="BX25" s="17">
        <v>0</v>
      </c>
      <c r="BY25" s="17">
        <v>0</v>
      </c>
      <c r="BZ25" s="17">
        <v>0</v>
      </c>
      <c r="CA25" s="17">
        <v>0</v>
      </c>
      <c r="CB25" s="17">
        <v>0</v>
      </c>
      <c r="CC25" s="17">
        <v>0</v>
      </c>
      <c r="CD25" s="17">
        <v>0</v>
      </c>
      <c r="CE25" s="17">
        <v>0</v>
      </c>
      <c r="CF25" s="17">
        <v>0</v>
      </c>
      <c r="CG25" s="17">
        <v>0</v>
      </c>
      <c r="CH25" s="17">
        <v>0</v>
      </c>
      <c r="CI25" s="17">
        <v>0</v>
      </c>
      <c r="CJ25" s="17">
        <v>0</v>
      </c>
      <c r="CK25" s="17">
        <v>0</v>
      </c>
      <c r="CL25" s="17">
        <v>0</v>
      </c>
      <c r="CM25" s="17">
        <v>0</v>
      </c>
      <c r="CN25" s="17">
        <v>0</v>
      </c>
      <c r="CO25" s="17">
        <v>0</v>
      </c>
      <c r="CP25" s="17">
        <v>0</v>
      </c>
      <c r="CQ25" s="17">
        <v>0</v>
      </c>
      <c r="CR25" s="17">
        <v>0</v>
      </c>
      <c r="CS25" s="17">
        <v>0</v>
      </c>
      <c r="CT25" s="17">
        <v>0</v>
      </c>
      <c r="CU25" s="17">
        <v>0</v>
      </c>
      <c r="CV25" s="17">
        <v>0</v>
      </c>
      <c r="CW25" s="17">
        <v>0</v>
      </c>
      <c r="CX25" s="17">
        <v>0</v>
      </c>
      <c r="CY25" s="17">
        <v>0</v>
      </c>
      <c r="CZ25" s="17">
        <v>0</v>
      </c>
      <c r="DA25" s="17">
        <v>0</v>
      </c>
      <c r="DB25" s="17">
        <v>0</v>
      </c>
      <c r="DC25" s="17">
        <v>0</v>
      </c>
      <c r="DD25" s="17">
        <v>0</v>
      </c>
      <c r="DE25" s="17">
        <v>0</v>
      </c>
      <c r="DF25" s="17">
        <v>0</v>
      </c>
      <c r="DG25" s="17">
        <v>0</v>
      </c>
      <c r="DH25" s="17">
        <v>0</v>
      </c>
      <c r="DI25" s="17">
        <v>0</v>
      </c>
      <c r="DJ25" s="17">
        <v>0</v>
      </c>
      <c r="DK25" s="17">
        <v>0</v>
      </c>
      <c r="DL25" s="17">
        <v>0</v>
      </c>
      <c r="DM25" s="17">
        <v>0</v>
      </c>
      <c r="DN25" s="17">
        <v>0</v>
      </c>
      <c r="DO25" s="17">
        <v>0</v>
      </c>
      <c r="DP25" s="17">
        <v>0</v>
      </c>
      <c r="DQ25" s="17">
        <v>0</v>
      </c>
      <c r="DR25" s="17">
        <v>0</v>
      </c>
      <c r="DS25" s="17">
        <v>0</v>
      </c>
      <c r="DT25" s="17">
        <v>0</v>
      </c>
      <c r="DU25" s="17">
        <v>0</v>
      </c>
      <c r="DV25" s="17">
        <v>0</v>
      </c>
      <c r="DW25" s="17">
        <v>0</v>
      </c>
      <c r="DX25" s="17">
        <v>0</v>
      </c>
      <c r="DY25" s="17">
        <v>0</v>
      </c>
      <c r="DZ25" s="17">
        <v>0</v>
      </c>
      <c r="EA25" s="17">
        <v>0</v>
      </c>
      <c r="EB25" s="17">
        <v>0</v>
      </c>
      <c r="EC25" s="17">
        <v>0</v>
      </c>
      <c r="ED25" s="17">
        <v>0</v>
      </c>
      <c r="EE25" s="17">
        <v>0</v>
      </c>
      <c r="EF25" s="17">
        <v>0</v>
      </c>
      <c r="EG25" s="17">
        <v>0</v>
      </c>
      <c r="EH25" s="17">
        <v>0</v>
      </c>
      <c r="EI25" s="17">
        <v>0</v>
      </c>
      <c r="EJ25" s="17">
        <v>0</v>
      </c>
      <c r="EK25" s="17">
        <v>0</v>
      </c>
      <c r="EL25" s="17">
        <v>0</v>
      </c>
      <c r="EM25" s="17">
        <v>0</v>
      </c>
      <c r="EN25" s="17">
        <v>0</v>
      </c>
      <c r="EO25" s="17">
        <v>0</v>
      </c>
      <c r="EP25" s="17">
        <v>0</v>
      </c>
      <c r="EQ25" s="17">
        <v>0</v>
      </c>
      <c r="ER25" s="17">
        <v>0</v>
      </c>
      <c r="ES25" s="17">
        <v>0</v>
      </c>
      <c r="ET25" s="17">
        <v>0</v>
      </c>
      <c r="EU25" s="17">
        <v>0</v>
      </c>
      <c r="EV25" s="17">
        <v>0</v>
      </c>
      <c r="EW25" s="17">
        <v>0</v>
      </c>
      <c r="EX25" s="17">
        <v>0</v>
      </c>
      <c r="EY25" s="17">
        <v>0</v>
      </c>
      <c r="EZ25" s="17">
        <v>0</v>
      </c>
      <c r="FA25" s="17">
        <v>0</v>
      </c>
      <c r="FB25" s="17">
        <v>0</v>
      </c>
      <c r="FC25" s="17">
        <v>0</v>
      </c>
      <c r="FD25" s="17">
        <v>0</v>
      </c>
      <c r="FE25" s="17">
        <v>0</v>
      </c>
      <c r="FF25" s="17">
        <v>0</v>
      </c>
      <c r="FG25" s="17">
        <v>0</v>
      </c>
      <c r="FH25" s="17">
        <v>0</v>
      </c>
      <c r="FI25" s="17">
        <v>0</v>
      </c>
      <c r="FJ25" s="17">
        <v>0</v>
      </c>
      <c r="FK25" s="17">
        <v>0</v>
      </c>
      <c r="FL25" s="17">
        <v>0</v>
      </c>
      <c r="FM25" s="17">
        <v>0</v>
      </c>
      <c r="FN25" s="17">
        <v>0</v>
      </c>
      <c r="FO25" s="17">
        <v>0</v>
      </c>
      <c r="FP25" s="17">
        <v>0</v>
      </c>
      <c r="FQ25" s="17">
        <v>0</v>
      </c>
      <c r="FR25" s="17">
        <v>0</v>
      </c>
      <c r="FS25" s="17">
        <v>0</v>
      </c>
      <c r="FT25" s="17">
        <v>0</v>
      </c>
      <c r="FU25" s="17">
        <v>0</v>
      </c>
      <c r="FV25" s="17">
        <v>0</v>
      </c>
      <c r="FW25" s="17">
        <v>0</v>
      </c>
      <c r="FX25" s="17">
        <v>0</v>
      </c>
      <c r="FY25" s="17">
        <v>0</v>
      </c>
      <c r="FZ25" s="17">
        <v>0</v>
      </c>
      <c r="GA25" s="17">
        <v>0</v>
      </c>
      <c r="GB25" s="17">
        <v>0</v>
      </c>
      <c r="GC25" s="17">
        <v>0</v>
      </c>
      <c r="GD25" s="17">
        <v>0</v>
      </c>
      <c r="GE25" s="17">
        <v>0</v>
      </c>
      <c r="GF25" s="17">
        <v>0</v>
      </c>
      <c r="GG25" s="17">
        <v>0</v>
      </c>
      <c r="GH25" s="17">
        <v>0</v>
      </c>
      <c r="GI25" s="17">
        <v>0</v>
      </c>
      <c r="GJ25" s="17">
        <v>0</v>
      </c>
      <c r="GK25" s="17">
        <v>0</v>
      </c>
      <c r="GL25" s="17">
        <v>0</v>
      </c>
      <c r="GM25" s="17">
        <v>0</v>
      </c>
      <c r="GN25" s="17">
        <v>0</v>
      </c>
      <c r="GO25" s="17">
        <v>0</v>
      </c>
      <c r="GP25" s="17">
        <v>0</v>
      </c>
      <c r="GQ25" s="17">
        <v>0</v>
      </c>
      <c r="GR25" s="17">
        <v>0</v>
      </c>
      <c r="GS25" s="17">
        <v>0</v>
      </c>
      <c r="GT25" s="17">
        <v>0</v>
      </c>
      <c r="GU25" s="17">
        <v>0</v>
      </c>
      <c r="GV25" s="17">
        <v>0</v>
      </c>
      <c r="GW25" s="17">
        <v>0</v>
      </c>
      <c r="GX25" s="17">
        <v>0</v>
      </c>
      <c r="GY25" s="17">
        <v>0</v>
      </c>
      <c r="GZ25" s="17">
        <v>0</v>
      </c>
      <c r="HA25" s="17">
        <v>0</v>
      </c>
      <c r="HB25" s="17">
        <v>0</v>
      </c>
      <c r="HC25" s="17">
        <v>0</v>
      </c>
      <c r="HD25" s="17">
        <v>0</v>
      </c>
      <c r="HE25" s="17">
        <v>0</v>
      </c>
      <c r="HF25" s="17">
        <v>0</v>
      </c>
      <c r="HG25" s="17">
        <v>0</v>
      </c>
      <c r="HH25" s="17">
        <v>0</v>
      </c>
      <c r="HI25" s="17">
        <v>0</v>
      </c>
      <c r="HJ25" s="17">
        <v>0</v>
      </c>
      <c r="HK25" s="17">
        <v>0</v>
      </c>
      <c r="HL25" s="17">
        <v>0</v>
      </c>
      <c r="HM25" s="17">
        <v>0</v>
      </c>
      <c r="HN25" s="17">
        <v>0</v>
      </c>
      <c r="HO25" s="17">
        <v>0</v>
      </c>
      <c r="HP25" s="17">
        <v>0</v>
      </c>
      <c r="HQ25" s="17">
        <v>0</v>
      </c>
      <c r="HR25" s="17">
        <v>0</v>
      </c>
      <c r="HS25" s="17">
        <v>0</v>
      </c>
      <c r="HT25" s="17">
        <v>0</v>
      </c>
      <c r="HU25" s="17">
        <v>0</v>
      </c>
      <c r="HV25" s="17">
        <v>0</v>
      </c>
      <c r="HW25" s="17">
        <v>0</v>
      </c>
      <c r="HX25" s="17">
        <v>0</v>
      </c>
      <c r="HY25" s="17">
        <v>0</v>
      </c>
      <c r="HZ25" s="17">
        <v>0</v>
      </c>
      <c r="IA25" s="17">
        <v>0</v>
      </c>
      <c r="IB25" s="17">
        <v>0</v>
      </c>
      <c r="IC25" s="17">
        <v>0</v>
      </c>
      <c r="ID25" s="17">
        <v>0</v>
      </c>
      <c r="IE25" s="17">
        <v>0</v>
      </c>
      <c r="IF25" s="17">
        <v>0</v>
      </c>
      <c r="IG25" s="17">
        <v>0</v>
      </c>
      <c r="IH25" s="17">
        <v>0</v>
      </c>
      <c r="II25" s="17">
        <v>0</v>
      </c>
      <c r="IJ25" s="17">
        <v>0</v>
      </c>
      <c r="IK25" s="17">
        <v>0</v>
      </c>
      <c r="IL25" s="17">
        <v>0</v>
      </c>
      <c r="IM25" s="17">
        <v>0</v>
      </c>
      <c r="IN25" s="17">
        <v>0</v>
      </c>
      <c r="IO25" s="17">
        <v>0</v>
      </c>
      <c r="IP25" s="17">
        <v>0</v>
      </c>
      <c r="IQ25" s="17">
        <v>0</v>
      </c>
      <c r="IR25" s="17">
        <v>0</v>
      </c>
      <c r="IS25" s="17">
        <v>0</v>
      </c>
      <c r="IT25" s="17">
        <v>0</v>
      </c>
      <c r="IU25" s="17">
        <v>0</v>
      </c>
      <c r="IV25" s="17">
        <v>0</v>
      </c>
      <c r="IW25" s="17">
        <v>0</v>
      </c>
      <c r="IX25" s="17">
        <v>0</v>
      </c>
      <c r="IY25" s="17">
        <v>0</v>
      </c>
      <c r="IZ25" s="17">
        <v>0</v>
      </c>
      <c r="JA25" s="17">
        <v>0</v>
      </c>
      <c r="JB25" s="17">
        <v>0</v>
      </c>
      <c r="JC25" s="17">
        <v>0</v>
      </c>
      <c r="JD25" s="17">
        <v>0</v>
      </c>
      <c r="JE25" s="17">
        <v>0</v>
      </c>
      <c r="JF25" s="17">
        <v>0</v>
      </c>
      <c r="JG25" s="17">
        <v>0</v>
      </c>
      <c r="JH25" s="17">
        <v>0</v>
      </c>
      <c r="JI25" s="17">
        <v>0</v>
      </c>
      <c r="JJ25" s="17">
        <v>0</v>
      </c>
      <c r="JK25" s="17">
        <v>0</v>
      </c>
      <c r="JL25" s="17">
        <v>0</v>
      </c>
      <c r="JM25" s="17">
        <v>0</v>
      </c>
      <c r="JN25" s="17">
        <v>0</v>
      </c>
      <c r="JO25" s="17">
        <v>0</v>
      </c>
      <c r="JP25" s="17">
        <v>0</v>
      </c>
      <c r="JQ25" s="17">
        <v>0</v>
      </c>
      <c r="JR25" s="17">
        <v>0</v>
      </c>
      <c r="JS25" s="17">
        <v>0</v>
      </c>
      <c r="JT25" s="17">
        <v>0</v>
      </c>
      <c r="JU25" s="17">
        <v>0</v>
      </c>
      <c r="JV25" s="17">
        <v>0</v>
      </c>
      <c r="JW25" s="17">
        <v>0</v>
      </c>
      <c r="JX25" s="17">
        <v>0</v>
      </c>
      <c r="JY25" s="17">
        <v>0</v>
      </c>
    </row>
    <row r="26" spans="1:285" x14ac:dyDescent="0.15">
      <c r="A26" s="17" t="s">
        <v>952</v>
      </c>
      <c r="B26" s="17" t="s">
        <v>953</v>
      </c>
      <c r="C26" s="17">
        <v>0</v>
      </c>
      <c r="D26" s="17">
        <v>11.29</v>
      </c>
      <c r="E26" s="17">
        <v>11.29</v>
      </c>
      <c r="F26" s="17">
        <v>11.29</v>
      </c>
      <c r="G26" s="17">
        <v>11.29</v>
      </c>
      <c r="H26" s="17">
        <v>11.29</v>
      </c>
      <c r="I26" s="17">
        <v>11.4</v>
      </c>
      <c r="J26" s="17">
        <v>11.4</v>
      </c>
      <c r="K26" s="17">
        <v>11.4</v>
      </c>
      <c r="L26" s="17">
        <v>11.4</v>
      </c>
      <c r="M26" s="17">
        <v>11.4</v>
      </c>
      <c r="N26" s="17">
        <v>11.41</v>
      </c>
      <c r="O26" s="17">
        <v>11.38</v>
      </c>
      <c r="P26" s="17">
        <v>11.37</v>
      </c>
      <c r="Q26" s="17">
        <v>11.36</v>
      </c>
      <c r="R26" s="17">
        <v>11.37</v>
      </c>
      <c r="S26" s="17">
        <v>11.39</v>
      </c>
      <c r="T26" s="17">
        <v>11.41</v>
      </c>
      <c r="U26" s="17">
        <v>11.41</v>
      </c>
      <c r="V26" s="17">
        <v>11.41</v>
      </c>
      <c r="W26" s="17">
        <v>11.4</v>
      </c>
      <c r="X26" s="17">
        <v>11.39</v>
      </c>
      <c r="Y26" s="17">
        <v>11.4</v>
      </c>
      <c r="Z26" s="17">
        <v>11.4</v>
      </c>
      <c r="AA26" s="17">
        <v>11.39</v>
      </c>
      <c r="AB26" s="17">
        <v>0</v>
      </c>
      <c r="AC26" s="17">
        <v>0</v>
      </c>
      <c r="AD26" s="17">
        <v>0</v>
      </c>
      <c r="AE26" s="17">
        <v>0</v>
      </c>
      <c r="AF26" s="17">
        <v>0</v>
      </c>
      <c r="AG26" s="17">
        <v>0</v>
      </c>
      <c r="AH26" s="17">
        <v>0</v>
      </c>
      <c r="AI26" s="17">
        <v>0</v>
      </c>
      <c r="AJ26" s="17">
        <v>0</v>
      </c>
      <c r="AK26" s="17">
        <v>0</v>
      </c>
      <c r="AL26" s="17">
        <v>0</v>
      </c>
      <c r="AM26" s="17">
        <v>0</v>
      </c>
      <c r="AN26" s="17">
        <v>0</v>
      </c>
      <c r="AO26" s="17">
        <v>0</v>
      </c>
      <c r="AP26" s="17">
        <v>0</v>
      </c>
      <c r="AQ26" s="17">
        <v>0</v>
      </c>
      <c r="AR26" s="17">
        <v>0</v>
      </c>
      <c r="AS26" s="17">
        <v>0</v>
      </c>
      <c r="AT26" s="17">
        <v>0</v>
      </c>
      <c r="AU26" s="17">
        <v>0</v>
      </c>
      <c r="AV26" s="17">
        <v>0</v>
      </c>
      <c r="AW26" s="17">
        <v>0</v>
      </c>
      <c r="AX26" s="17">
        <v>0</v>
      </c>
      <c r="AY26" s="17">
        <v>0</v>
      </c>
      <c r="AZ26" s="17">
        <v>0</v>
      </c>
      <c r="BA26" s="17">
        <v>0</v>
      </c>
      <c r="BB26" s="17">
        <v>0</v>
      </c>
      <c r="BC26" s="17">
        <v>0</v>
      </c>
      <c r="BD26" s="17">
        <v>0</v>
      </c>
      <c r="BE26" s="17">
        <v>0</v>
      </c>
      <c r="BF26" s="17">
        <v>0</v>
      </c>
      <c r="BG26" s="17">
        <v>0</v>
      </c>
      <c r="BH26" s="17">
        <v>0</v>
      </c>
      <c r="BI26" s="17">
        <v>0</v>
      </c>
      <c r="BJ26" s="17">
        <v>0</v>
      </c>
      <c r="BK26" s="17">
        <v>0</v>
      </c>
      <c r="BL26" s="17">
        <v>0</v>
      </c>
      <c r="BM26" s="17">
        <v>0</v>
      </c>
      <c r="BN26" s="17">
        <v>0</v>
      </c>
      <c r="BO26" s="17">
        <v>0</v>
      </c>
      <c r="BP26" s="17">
        <v>0</v>
      </c>
      <c r="BQ26" s="17">
        <v>0</v>
      </c>
      <c r="BR26" s="17">
        <v>0</v>
      </c>
      <c r="BS26" s="17">
        <v>0</v>
      </c>
      <c r="BT26" s="17">
        <v>0</v>
      </c>
      <c r="BU26" s="17">
        <v>0</v>
      </c>
      <c r="BV26" s="17">
        <v>0</v>
      </c>
      <c r="BW26" s="17">
        <v>0</v>
      </c>
      <c r="BX26" s="17">
        <v>0</v>
      </c>
      <c r="BY26" s="17">
        <v>0</v>
      </c>
      <c r="BZ26" s="17">
        <v>0</v>
      </c>
      <c r="CA26" s="17">
        <v>0</v>
      </c>
      <c r="CB26" s="17">
        <v>0</v>
      </c>
      <c r="CC26" s="17">
        <v>0</v>
      </c>
      <c r="CD26" s="17">
        <v>0</v>
      </c>
      <c r="CE26" s="17">
        <v>0</v>
      </c>
      <c r="CF26" s="17">
        <v>0</v>
      </c>
      <c r="CG26" s="17">
        <v>0</v>
      </c>
      <c r="CH26" s="17">
        <v>0</v>
      </c>
      <c r="CI26" s="17">
        <v>0</v>
      </c>
      <c r="CJ26" s="17">
        <v>0</v>
      </c>
      <c r="CK26" s="17">
        <v>0</v>
      </c>
      <c r="CL26" s="17">
        <v>0</v>
      </c>
      <c r="CM26" s="17">
        <v>0</v>
      </c>
      <c r="CN26" s="17">
        <v>0</v>
      </c>
      <c r="CO26" s="17">
        <v>0</v>
      </c>
      <c r="CP26" s="17">
        <v>0</v>
      </c>
      <c r="CQ26" s="17">
        <v>0</v>
      </c>
      <c r="CR26" s="17">
        <v>0</v>
      </c>
      <c r="CS26" s="17">
        <v>0</v>
      </c>
      <c r="CT26" s="17">
        <v>0</v>
      </c>
      <c r="CU26" s="17">
        <v>0</v>
      </c>
      <c r="CV26" s="17">
        <v>0</v>
      </c>
      <c r="CW26" s="17">
        <v>0</v>
      </c>
      <c r="CX26" s="17">
        <v>0</v>
      </c>
      <c r="CY26" s="17">
        <v>0</v>
      </c>
      <c r="CZ26" s="17">
        <v>0</v>
      </c>
      <c r="DA26" s="17">
        <v>0</v>
      </c>
      <c r="DB26" s="17">
        <v>0</v>
      </c>
      <c r="DC26" s="17">
        <v>0</v>
      </c>
      <c r="DD26" s="17">
        <v>0</v>
      </c>
      <c r="DE26" s="17">
        <v>0</v>
      </c>
      <c r="DF26" s="17">
        <v>0</v>
      </c>
      <c r="DG26" s="17">
        <v>0</v>
      </c>
      <c r="DH26" s="17">
        <v>0</v>
      </c>
      <c r="DI26" s="17">
        <v>0</v>
      </c>
      <c r="DJ26" s="17">
        <v>0</v>
      </c>
      <c r="DK26" s="17">
        <v>0</v>
      </c>
      <c r="DL26" s="17">
        <v>0</v>
      </c>
      <c r="DM26" s="17">
        <v>0</v>
      </c>
      <c r="DN26" s="17">
        <v>0</v>
      </c>
      <c r="DO26" s="17">
        <v>0</v>
      </c>
      <c r="DP26" s="17">
        <v>0</v>
      </c>
      <c r="DQ26" s="17">
        <v>0</v>
      </c>
      <c r="DR26" s="17">
        <v>0</v>
      </c>
      <c r="DS26" s="17">
        <v>0</v>
      </c>
      <c r="DT26" s="17">
        <v>0</v>
      </c>
      <c r="DU26" s="17">
        <v>0</v>
      </c>
      <c r="DV26" s="17">
        <v>0</v>
      </c>
      <c r="DW26" s="17">
        <v>0</v>
      </c>
      <c r="DX26" s="17">
        <v>0</v>
      </c>
      <c r="DY26" s="17">
        <v>0</v>
      </c>
      <c r="DZ26" s="17">
        <v>0</v>
      </c>
      <c r="EA26" s="17">
        <v>0</v>
      </c>
      <c r="EB26" s="17">
        <v>0</v>
      </c>
      <c r="EC26" s="17">
        <v>0</v>
      </c>
      <c r="ED26" s="17">
        <v>0</v>
      </c>
      <c r="EE26" s="17">
        <v>0</v>
      </c>
      <c r="EF26" s="17">
        <v>0</v>
      </c>
      <c r="EG26" s="17">
        <v>0</v>
      </c>
      <c r="EH26" s="17">
        <v>0</v>
      </c>
      <c r="EI26" s="17">
        <v>0</v>
      </c>
      <c r="EJ26" s="17">
        <v>0</v>
      </c>
      <c r="EK26" s="17">
        <v>0</v>
      </c>
      <c r="EL26" s="17">
        <v>0</v>
      </c>
      <c r="EM26" s="17">
        <v>0</v>
      </c>
      <c r="EN26" s="17">
        <v>0</v>
      </c>
      <c r="EO26" s="17">
        <v>0</v>
      </c>
      <c r="EP26" s="17">
        <v>0</v>
      </c>
      <c r="EQ26" s="17">
        <v>0</v>
      </c>
      <c r="ER26" s="17">
        <v>0</v>
      </c>
      <c r="ES26" s="17">
        <v>0</v>
      </c>
      <c r="ET26" s="17">
        <v>0</v>
      </c>
      <c r="EU26" s="17">
        <v>0</v>
      </c>
      <c r="EV26" s="17">
        <v>0</v>
      </c>
      <c r="EW26" s="17">
        <v>0</v>
      </c>
      <c r="EX26" s="17">
        <v>0</v>
      </c>
      <c r="EY26" s="17">
        <v>0</v>
      </c>
      <c r="EZ26" s="17">
        <v>0</v>
      </c>
      <c r="FA26" s="17">
        <v>0</v>
      </c>
      <c r="FB26" s="17">
        <v>0</v>
      </c>
      <c r="FC26" s="17">
        <v>0</v>
      </c>
      <c r="FD26" s="17">
        <v>0</v>
      </c>
      <c r="FE26" s="17">
        <v>0</v>
      </c>
      <c r="FF26" s="17">
        <v>0</v>
      </c>
      <c r="FG26" s="17">
        <v>0</v>
      </c>
      <c r="FH26" s="17">
        <v>0</v>
      </c>
      <c r="FI26" s="17">
        <v>0</v>
      </c>
      <c r="FJ26" s="17">
        <v>0</v>
      </c>
      <c r="FK26" s="17">
        <v>0</v>
      </c>
      <c r="FL26" s="17">
        <v>0</v>
      </c>
      <c r="FM26" s="17">
        <v>0</v>
      </c>
      <c r="FN26" s="17">
        <v>0</v>
      </c>
      <c r="FO26" s="17">
        <v>0</v>
      </c>
      <c r="FP26" s="17">
        <v>0</v>
      </c>
      <c r="FQ26" s="17">
        <v>0</v>
      </c>
      <c r="FR26" s="17">
        <v>0</v>
      </c>
      <c r="FS26" s="17">
        <v>0</v>
      </c>
      <c r="FT26" s="17">
        <v>0</v>
      </c>
      <c r="FU26" s="17">
        <v>0</v>
      </c>
      <c r="FV26" s="17">
        <v>0</v>
      </c>
      <c r="FW26" s="17">
        <v>0</v>
      </c>
      <c r="FX26" s="17">
        <v>0</v>
      </c>
      <c r="FY26" s="17">
        <v>0</v>
      </c>
      <c r="FZ26" s="17">
        <v>0</v>
      </c>
      <c r="GA26" s="17">
        <v>0</v>
      </c>
      <c r="GB26" s="17">
        <v>0</v>
      </c>
      <c r="GC26" s="17">
        <v>0</v>
      </c>
      <c r="GD26" s="17">
        <v>0</v>
      </c>
      <c r="GE26" s="17">
        <v>0</v>
      </c>
      <c r="GF26" s="17">
        <v>0</v>
      </c>
      <c r="GG26" s="17">
        <v>0</v>
      </c>
      <c r="GH26" s="17">
        <v>0</v>
      </c>
      <c r="GI26" s="17">
        <v>0</v>
      </c>
      <c r="GJ26" s="17">
        <v>0</v>
      </c>
      <c r="GK26" s="17">
        <v>0</v>
      </c>
      <c r="GL26" s="17">
        <v>0</v>
      </c>
      <c r="GM26" s="17">
        <v>0</v>
      </c>
      <c r="GN26" s="17">
        <v>0</v>
      </c>
      <c r="GO26" s="17">
        <v>0</v>
      </c>
      <c r="GP26" s="17">
        <v>0</v>
      </c>
      <c r="GQ26" s="17">
        <v>0</v>
      </c>
      <c r="GR26" s="17">
        <v>0</v>
      </c>
      <c r="GS26" s="17">
        <v>0</v>
      </c>
      <c r="GT26" s="17">
        <v>0</v>
      </c>
      <c r="GU26" s="17">
        <v>0</v>
      </c>
      <c r="GV26" s="17">
        <v>0</v>
      </c>
      <c r="GW26" s="17">
        <v>0</v>
      </c>
      <c r="GX26" s="17">
        <v>0</v>
      </c>
      <c r="GY26" s="17">
        <v>0</v>
      </c>
      <c r="GZ26" s="17">
        <v>0</v>
      </c>
      <c r="HA26" s="17">
        <v>0</v>
      </c>
      <c r="HB26" s="17">
        <v>0</v>
      </c>
      <c r="HC26" s="17">
        <v>0</v>
      </c>
      <c r="HD26" s="17">
        <v>0</v>
      </c>
      <c r="HE26" s="17">
        <v>0</v>
      </c>
      <c r="HF26" s="17">
        <v>0</v>
      </c>
      <c r="HG26" s="17">
        <v>0</v>
      </c>
      <c r="HH26" s="17">
        <v>0</v>
      </c>
      <c r="HI26" s="17">
        <v>0</v>
      </c>
      <c r="HJ26" s="17">
        <v>0</v>
      </c>
      <c r="HK26" s="17">
        <v>0</v>
      </c>
      <c r="HL26" s="17">
        <v>0</v>
      </c>
      <c r="HM26" s="17">
        <v>0</v>
      </c>
      <c r="HN26" s="17">
        <v>0</v>
      </c>
      <c r="HO26" s="17">
        <v>0</v>
      </c>
      <c r="HP26" s="17">
        <v>0</v>
      </c>
      <c r="HQ26" s="17">
        <v>0</v>
      </c>
      <c r="HR26" s="17">
        <v>0</v>
      </c>
      <c r="HS26" s="17">
        <v>0</v>
      </c>
      <c r="HT26" s="17">
        <v>0</v>
      </c>
      <c r="HU26" s="17">
        <v>0</v>
      </c>
      <c r="HV26" s="17">
        <v>0</v>
      </c>
      <c r="HW26" s="17">
        <v>0</v>
      </c>
      <c r="HX26" s="17">
        <v>0</v>
      </c>
      <c r="HY26" s="17">
        <v>0</v>
      </c>
      <c r="HZ26" s="17">
        <v>0</v>
      </c>
      <c r="IA26" s="17">
        <v>0</v>
      </c>
      <c r="IB26" s="17">
        <v>0</v>
      </c>
      <c r="IC26" s="17">
        <v>0</v>
      </c>
      <c r="ID26" s="17">
        <v>0</v>
      </c>
      <c r="IE26" s="17">
        <v>0</v>
      </c>
      <c r="IF26" s="17">
        <v>0</v>
      </c>
      <c r="IG26" s="17">
        <v>0</v>
      </c>
      <c r="IH26" s="17">
        <v>0</v>
      </c>
      <c r="II26" s="17">
        <v>0</v>
      </c>
      <c r="IJ26" s="17">
        <v>0</v>
      </c>
      <c r="IK26" s="17">
        <v>0</v>
      </c>
      <c r="IL26" s="17">
        <v>0</v>
      </c>
      <c r="IM26" s="17">
        <v>0</v>
      </c>
      <c r="IN26" s="17">
        <v>0</v>
      </c>
      <c r="IO26" s="17">
        <v>0</v>
      </c>
      <c r="IP26" s="17">
        <v>0</v>
      </c>
      <c r="IQ26" s="17">
        <v>0</v>
      </c>
      <c r="IR26" s="17">
        <v>0</v>
      </c>
      <c r="IS26" s="17">
        <v>0</v>
      </c>
      <c r="IT26" s="17">
        <v>0</v>
      </c>
      <c r="IU26" s="17">
        <v>0</v>
      </c>
      <c r="IV26" s="17">
        <v>0</v>
      </c>
      <c r="IW26" s="17">
        <v>0</v>
      </c>
      <c r="IX26" s="17">
        <v>0</v>
      </c>
      <c r="IY26" s="17">
        <v>0</v>
      </c>
      <c r="IZ26" s="17">
        <v>0</v>
      </c>
      <c r="JA26" s="17">
        <v>0</v>
      </c>
      <c r="JB26" s="17">
        <v>0</v>
      </c>
      <c r="JC26" s="17">
        <v>0</v>
      </c>
      <c r="JD26" s="17">
        <v>0</v>
      </c>
      <c r="JE26" s="17">
        <v>0</v>
      </c>
      <c r="JF26" s="17">
        <v>0</v>
      </c>
      <c r="JG26" s="17">
        <v>0</v>
      </c>
      <c r="JH26" s="17">
        <v>0</v>
      </c>
      <c r="JI26" s="17">
        <v>0</v>
      </c>
      <c r="JJ26" s="17">
        <v>0</v>
      </c>
      <c r="JK26" s="17">
        <v>0</v>
      </c>
      <c r="JL26" s="17">
        <v>0</v>
      </c>
      <c r="JM26" s="17">
        <v>0</v>
      </c>
      <c r="JN26" s="17">
        <v>0</v>
      </c>
      <c r="JO26" s="17">
        <v>0</v>
      </c>
      <c r="JP26" s="17">
        <v>0</v>
      </c>
      <c r="JQ26" s="17">
        <v>0</v>
      </c>
      <c r="JR26" s="17">
        <v>0</v>
      </c>
      <c r="JS26" s="17">
        <v>0</v>
      </c>
      <c r="JT26" s="17">
        <v>0</v>
      </c>
      <c r="JU26" s="17">
        <v>0</v>
      </c>
      <c r="JV26" s="17">
        <v>0</v>
      </c>
      <c r="JW26" s="17">
        <v>0</v>
      </c>
      <c r="JX26" s="17">
        <v>0</v>
      </c>
      <c r="JY26" s="17">
        <v>0</v>
      </c>
    </row>
    <row r="27" spans="1:285" x14ac:dyDescent="0.15">
      <c r="A27" s="17" t="s">
        <v>828</v>
      </c>
      <c r="B27" s="17" t="s">
        <v>829</v>
      </c>
      <c r="C27" s="17">
        <v>0</v>
      </c>
      <c r="D27" s="17">
        <v>12.11</v>
      </c>
      <c r="E27" s="17">
        <v>12.11</v>
      </c>
      <c r="F27" s="17">
        <v>12.11</v>
      </c>
      <c r="G27" s="17">
        <v>12.11</v>
      </c>
      <c r="H27" s="17">
        <v>12.11</v>
      </c>
      <c r="I27" s="17">
        <v>12.15</v>
      </c>
      <c r="J27" s="17">
        <v>12.15</v>
      </c>
      <c r="K27" s="17">
        <v>12.15</v>
      </c>
      <c r="L27" s="17">
        <v>12.15</v>
      </c>
      <c r="M27" s="17">
        <v>12.15</v>
      </c>
      <c r="N27" s="17">
        <v>12.19</v>
      </c>
      <c r="O27" s="17">
        <v>12.21</v>
      </c>
      <c r="P27" s="17">
        <v>12.18</v>
      </c>
      <c r="Q27" s="17">
        <v>12.19</v>
      </c>
      <c r="R27" s="17">
        <v>12.19</v>
      </c>
      <c r="S27" s="17">
        <v>12.19</v>
      </c>
      <c r="T27" s="17">
        <v>12.22</v>
      </c>
      <c r="U27" s="17">
        <v>12.22</v>
      </c>
      <c r="V27" s="17">
        <v>12.22</v>
      </c>
      <c r="W27" s="17">
        <v>12.21</v>
      </c>
      <c r="X27" s="17">
        <v>12.23</v>
      </c>
      <c r="Y27" s="17">
        <v>12.25</v>
      </c>
      <c r="Z27" s="17">
        <v>12.25</v>
      </c>
      <c r="AA27" s="17">
        <v>12.24</v>
      </c>
      <c r="AB27" s="17">
        <v>0</v>
      </c>
      <c r="AC27" s="17">
        <v>0</v>
      </c>
      <c r="AD27" s="17">
        <v>0</v>
      </c>
      <c r="AE27" s="17">
        <v>0</v>
      </c>
      <c r="AF27" s="17">
        <v>0</v>
      </c>
      <c r="AG27" s="17">
        <v>0</v>
      </c>
      <c r="AH27" s="17">
        <v>0</v>
      </c>
      <c r="AI27" s="17">
        <v>0</v>
      </c>
      <c r="AJ27" s="17">
        <v>0</v>
      </c>
      <c r="AK27" s="17">
        <v>0</v>
      </c>
      <c r="AL27" s="17">
        <v>0</v>
      </c>
      <c r="AM27" s="17">
        <v>0</v>
      </c>
      <c r="AN27" s="17">
        <v>0</v>
      </c>
      <c r="AO27" s="17">
        <v>0</v>
      </c>
      <c r="AP27" s="17">
        <v>0</v>
      </c>
      <c r="AQ27" s="17">
        <v>0</v>
      </c>
      <c r="AR27" s="17">
        <v>0</v>
      </c>
      <c r="AS27" s="17">
        <v>0</v>
      </c>
      <c r="AT27" s="17">
        <v>0</v>
      </c>
      <c r="AU27" s="17">
        <v>0</v>
      </c>
      <c r="AV27" s="17">
        <v>0</v>
      </c>
      <c r="AW27" s="17">
        <v>0</v>
      </c>
      <c r="AX27" s="17">
        <v>0</v>
      </c>
      <c r="AY27" s="17">
        <v>0</v>
      </c>
      <c r="AZ27" s="17">
        <v>0</v>
      </c>
      <c r="BA27" s="17">
        <v>0</v>
      </c>
      <c r="BB27" s="17">
        <v>0</v>
      </c>
      <c r="BC27" s="17">
        <v>0</v>
      </c>
      <c r="BD27" s="17">
        <v>0</v>
      </c>
      <c r="BE27" s="17">
        <v>0</v>
      </c>
      <c r="BF27" s="17">
        <v>0</v>
      </c>
      <c r="BG27" s="17">
        <v>0</v>
      </c>
      <c r="BH27" s="17">
        <v>0</v>
      </c>
      <c r="BI27" s="17">
        <v>0</v>
      </c>
      <c r="BJ27" s="17">
        <v>0</v>
      </c>
      <c r="BK27" s="17">
        <v>0</v>
      </c>
      <c r="BL27" s="17">
        <v>0</v>
      </c>
      <c r="BM27" s="17">
        <v>0</v>
      </c>
      <c r="BN27" s="17">
        <v>0</v>
      </c>
      <c r="BO27" s="17">
        <v>0</v>
      </c>
      <c r="BP27" s="17">
        <v>0</v>
      </c>
      <c r="BQ27" s="17">
        <v>0</v>
      </c>
      <c r="BR27" s="17">
        <v>0</v>
      </c>
      <c r="BS27" s="17">
        <v>0</v>
      </c>
      <c r="BT27" s="17">
        <v>0</v>
      </c>
      <c r="BU27" s="17">
        <v>0</v>
      </c>
      <c r="BV27" s="17">
        <v>0</v>
      </c>
      <c r="BW27" s="17">
        <v>0</v>
      </c>
      <c r="BX27" s="17">
        <v>0</v>
      </c>
      <c r="BY27" s="17">
        <v>0</v>
      </c>
      <c r="BZ27" s="17">
        <v>0</v>
      </c>
      <c r="CA27" s="17">
        <v>0</v>
      </c>
      <c r="CB27" s="17">
        <v>0</v>
      </c>
      <c r="CC27" s="17">
        <v>0</v>
      </c>
      <c r="CD27" s="17">
        <v>0</v>
      </c>
      <c r="CE27" s="17">
        <v>0</v>
      </c>
      <c r="CF27" s="17">
        <v>0</v>
      </c>
      <c r="CG27" s="17">
        <v>0</v>
      </c>
      <c r="CH27" s="17">
        <v>0</v>
      </c>
      <c r="CI27" s="17">
        <v>0</v>
      </c>
      <c r="CJ27" s="17">
        <v>0</v>
      </c>
      <c r="CK27" s="17">
        <v>0</v>
      </c>
      <c r="CL27" s="17">
        <v>0</v>
      </c>
      <c r="CM27" s="17">
        <v>0</v>
      </c>
      <c r="CN27" s="17">
        <v>0</v>
      </c>
      <c r="CO27" s="17">
        <v>0</v>
      </c>
      <c r="CP27" s="17">
        <v>0</v>
      </c>
      <c r="CQ27" s="17">
        <v>0</v>
      </c>
      <c r="CR27" s="17">
        <v>0</v>
      </c>
      <c r="CS27" s="17">
        <v>0</v>
      </c>
      <c r="CT27" s="17">
        <v>0</v>
      </c>
      <c r="CU27" s="17">
        <v>0</v>
      </c>
      <c r="CV27" s="17">
        <v>0</v>
      </c>
      <c r="CW27" s="17">
        <v>0</v>
      </c>
      <c r="CX27" s="17">
        <v>0</v>
      </c>
      <c r="CY27" s="17">
        <v>0</v>
      </c>
      <c r="CZ27" s="17">
        <v>0</v>
      </c>
      <c r="DA27" s="17">
        <v>0</v>
      </c>
      <c r="DB27" s="17">
        <v>0</v>
      </c>
      <c r="DC27" s="17">
        <v>0</v>
      </c>
      <c r="DD27" s="17">
        <v>0</v>
      </c>
      <c r="DE27" s="17">
        <v>0</v>
      </c>
      <c r="DF27" s="17">
        <v>0</v>
      </c>
      <c r="DG27" s="17">
        <v>0</v>
      </c>
      <c r="DH27" s="17">
        <v>0</v>
      </c>
      <c r="DI27" s="17">
        <v>0</v>
      </c>
      <c r="DJ27" s="17">
        <v>0</v>
      </c>
      <c r="DK27" s="17">
        <v>0</v>
      </c>
      <c r="DL27" s="17">
        <v>0</v>
      </c>
      <c r="DM27" s="17">
        <v>0</v>
      </c>
      <c r="DN27" s="17">
        <v>0</v>
      </c>
      <c r="DO27" s="17">
        <v>0</v>
      </c>
      <c r="DP27" s="17">
        <v>0</v>
      </c>
      <c r="DQ27" s="17">
        <v>0</v>
      </c>
      <c r="DR27" s="17">
        <v>0</v>
      </c>
      <c r="DS27" s="17">
        <v>0</v>
      </c>
      <c r="DT27" s="17">
        <v>0</v>
      </c>
      <c r="DU27" s="17">
        <v>0</v>
      </c>
      <c r="DV27" s="17">
        <v>0</v>
      </c>
      <c r="DW27" s="17">
        <v>0</v>
      </c>
      <c r="DX27" s="17">
        <v>0</v>
      </c>
      <c r="DY27" s="17">
        <v>0</v>
      </c>
      <c r="DZ27" s="17">
        <v>0</v>
      </c>
      <c r="EA27" s="17">
        <v>0</v>
      </c>
      <c r="EB27" s="17">
        <v>0</v>
      </c>
      <c r="EC27" s="17">
        <v>0</v>
      </c>
      <c r="ED27" s="17">
        <v>0</v>
      </c>
      <c r="EE27" s="17">
        <v>0</v>
      </c>
      <c r="EF27" s="17">
        <v>0</v>
      </c>
      <c r="EG27" s="17">
        <v>0</v>
      </c>
      <c r="EH27" s="17">
        <v>0</v>
      </c>
      <c r="EI27" s="17">
        <v>0</v>
      </c>
      <c r="EJ27" s="17">
        <v>0</v>
      </c>
      <c r="EK27" s="17">
        <v>0</v>
      </c>
      <c r="EL27" s="17">
        <v>0</v>
      </c>
      <c r="EM27" s="17">
        <v>0</v>
      </c>
      <c r="EN27" s="17">
        <v>0</v>
      </c>
      <c r="EO27" s="17">
        <v>0</v>
      </c>
      <c r="EP27" s="17">
        <v>0</v>
      </c>
      <c r="EQ27" s="17">
        <v>0</v>
      </c>
      <c r="ER27" s="17">
        <v>0</v>
      </c>
      <c r="ES27" s="17">
        <v>0</v>
      </c>
      <c r="ET27" s="17">
        <v>0</v>
      </c>
      <c r="EU27" s="17">
        <v>0</v>
      </c>
      <c r="EV27" s="17">
        <v>0</v>
      </c>
      <c r="EW27" s="17">
        <v>0</v>
      </c>
      <c r="EX27" s="17">
        <v>0</v>
      </c>
      <c r="EY27" s="17">
        <v>0</v>
      </c>
      <c r="EZ27" s="17">
        <v>0</v>
      </c>
      <c r="FA27" s="17">
        <v>0</v>
      </c>
      <c r="FB27" s="17">
        <v>0</v>
      </c>
      <c r="FC27" s="17">
        <v>0</v>
      </c>
      <c r="FD27" s="17">
        <v>0</v>
      </c>
      <c r="FE27" s="17">
        <v>0</v>
      </c>
      <c r="FF27" s="17">
        <v>0</v>
      </c>
      <c r="FG27" s="17">
        <v>0</v>
      </c>
      <c r="FH27" s="17">
        <v>0</v>
      </c>
      <c r="FI27" s="17">
        <v>0</v>
      </c>
      <c r="FJ27" s="17">
        <v>0</v>
      </c>
      <c r="FK27" s="17">
        <v>0</v>
      </c>
      <c r="FL27" s="17">
        <v>0</v>
      </c>
      <c r="FM27" s="17">
        <v>0</v>
      </c>
      <c r="FN27" s="17">
        <v>0</v>
      </c>
      <c r="FO27" s="17">
        <v>0</v>
      </c>
      <c r="FP27" s="17">
        <v>0</v>
      </c>
      <c r="FQ27" s="17">
        <v>0</v>
      </c>
      <c r="FR27" s="17">
        <v>0</v>
      </c>
      <c r="FS27" s="17">
        <v>0</v>
      </c>
      <c r="FT27" s="17">
        <v>0</v>
      </c>
      <c r="FU27" s="17">
        <v>0</v>
      </c>
      <c r="FV27" s="17">
        <v>0</v>
      </c>
      <c r="FW27" s="17">
        <v>0</v>
      </c>
      <c r="FX27" s="17">
        <v>0</v>
      </c>
      <c r="FY27" s="17">
        <v>0</v>
      </c>
      <c r="FZ27" s="17">
        <v>0</v>
      </c>
      <c r="GA27" s="17">
        <v>0</v>
      </c>
      <c r="GB27" s="17">
        <v>0</v>
      </c>
      <c r="GC27" s="17">
        <v>0</v>
      </c>
      <c r="GD27" s="17">
        <v>0</v>
      </c>
      <c r="GE27" s="17">
        <v>0</v>
      </c>
      <c r="GF27" s="17">
        <v>0</v>
      </c>
      <c r="GG27" s="17">
        <v>0</v>
      </c>
      <c r="GH27" s="17">
        <v>0</v>
      </c>
      <c r="GI27" s="17">
        <v>0</v>
      </c>
      <c r="GJ27" s="17">
        <v>0</v>
      </c>
      <c r="GK27" s="17">
        <v>0</v>
      </c>
      <c r="GL27" s="17">
        <v>0</v>
      </c>
      <c r="GM27" s="17">
        <v>0</v>
      </c>
      <c r="GN27" s="17">
        <v>0</v>
      </c>
      <c r="GO27" s="17">
        <v>0</v>
      </c>
      <c r="GP27" s="17">
        <v>0</v>
      </c>
      <c r="GQ27" s="17">
        <v>0</v>
      </c>
      <c r="GR27" s="17">
        <v>0</v>
      </c>
      <c r="GS27" s="17">
        <v>0</v>
      </c>
      <c r="GT27" s="17">
        <v>0</v>
      </c>
      <c r="GU27" s="17">
        <v>0</v>
      </c>
      <c r="GV27" s="17">
        <v>0</v>
      </c>
      <c r="GW27" s="17">
        <v>0</v>
      </c>
      <c r="GX27" s="17">
        <v>0</v>
      </c>
      <c r="GY27" s="17">
        <v>0</v>
      </c>
      <c r="GZ27" s="17">
        <v>0</v>
      </c>
      <c r="HA27" s="17">
        <v>0</v>
      </c>
      <c r="HB27" s="17">
        <v>0</v>
      </c>
      <c r="HC27" s="17">
        <v>0</v>
      </c>
      <c r="HD27" s="17">
        <v>0</v>
      </c>
      <c r="HE27" s="17">
        <v>0</v>
      </c>
      <c r="HF27" s="17">
        <v>0</v>
      </c>
      <c r="HG27" s="17">
        <v>0</v>
      </c>
      <c r="HH27" s="17">
        <v>0</v>
      </c>
      <c r="HI27" s="17">
        <v>0</v>
      </c>
      <c r="HJ27" s="17">
        <v>0</v>
      </c>
      <c r="HK27" s="17">
        <v>0</v>
      </c>
      <c r="HL27" s="17">
        <v>0</v>
      </c>
      <c r="HM27" s="17">
        <v>0</v>
      </c>
      <c r="HN27" s="17">
        <v>0</v>
      </c>
      <c r="HO27" s="17">
        <v>0</v>
      </c>
      <c r="HP27" s="17">
        <v>0</v>
      </c>
      <c r="HQ27" s="17">
        <v>0</v>
      </c>
      <c r="HR27" s="17">
        <v>0</v>
      </c>
      <c r="HS27" s="17">
        <v>0</v>
      </c>
      <c r="HT27" s="17">
        <v>0</v>
      </c>
      <c r="HU27" s="17">
        <v>0</v>
      </c>
      <c r="HV27" s="17">
        <v>0</v>
      </c>
      <c r="HW27" s="17">
        <v>0</v>
      </c>
      <c r="HX27" s="17">
        <v>0</v>
      </c>
      <c r="HY27" s="17">
        <v>0</v>
      </c>
      <c r="HZ27" s="17">
        <v>0</v>
      </c>
      <c r="IA27" s="17">
        <v>0</v>
      </c>
      <c r="IB27" s="17">
        <v>0</v>
      </c>
      <c r="IC27" s="17">
        <v>0</v>
      </c>
      <c r="ID27" s="17">
        <v>0</v>
      </c>
      <c r="IE27" s="17">
        <v>0</v>
      </c>
      <c r="IF27" s="17">
        <v>0</v>
      </c>
      <c r="IG27" s="17">
        <v>0</v>
      </c>
      <c r="IH27" s="17">
        <v>0</v>
      </c>
      <c r="II27" s="17">
        <v>0</v>
      </c>
      <c r="IJ27" s="17">
        <v>0</v>
      </c>
      <c r="IK27" s="17">
        <v>0</v>
      </c>
      <c r="IL27" s="17">
        <v>0</v>
      </c>
      <c r="IM27" s="17">
        <v>0</v>
      </c>
      <c r="IN27" s="17">
        <v>0</v>
      </c>
      <c r="IO27" s="17">
        <v>0</v>
      </c>
      <c r="IP27" s="17">
        <v>0</v>
      </c>
      <c r="IQ27" s="17">
        <v>0</v>
      </c>
      <c r="IR27" s="17">
        <v>0</v>
      </c>
      <c r="IS27" s="17">
        <v>0</v>
      </c>
      <c r="IT27" s="17">
        <v>0</v>
      </c>
      <c r="IU27" s="17">
        <v>0</v>
      </c>
      <c r="IV27" s="17">
        <v>0</v>
      </c>
      <c r="IW27" s="17">
        <v>0</v>
      </c>
      <c r="IX27" s="17">
        <v>0</v>
      </c>
      <c r="IY27" s="17">
        <v>0</v>
      </c>
      <c r="IZ27" s="17">
        <v>0</v>
      </c>
      <c r="JA27" s="17">
        <v>0</v>
      </c>
      <c r="JB27" s="17">
        <v>0</v>
      </c>
      <c r="JC27" s="17">
        <v>0</v>
      </c>
      <c r="JD27" s="17">
        <v>0</v>
      </c>
      <c r="JE27" s="17">
        <v>0</v>
      </c>
      <c r="JF27" s="17">
        <v>0</v>
      </c>
      <c r="JG27" s="17">
        <v>0</v>
      </c>
      <c r="JH27" s="17">
        <v>0</v>
      </c>
      <c r="JI27" s="17">
        <v>0</v>
      </c>
      <c r="JJ27" s="17">
        <v>0</v>
      </c>
      <c r="JK27" s="17">
        <v>0</v>
      </c>
      <c r="JL27" s="17">
        <v>0</v>
      </c>
      <c r="JM27" s="17">
        <v>0</v>
      </c>
      <c r="JN27" s="17">
        <v>0</v>
      </c>
      <c r="JO27" s="17">
        <v>0</v>
      </c>
      <c r="JP27" s="17">
        <v>0</v>
      </c>
      <c r="JQ27" s="17">
        <v>0</v>
      </c>
      <c r="JR27" s="17">
        <v>0</v>
      </c>
      <c r="JS27" s="17">
        <v>0</v>
      </c>
      <c r="JT27" s="17">
        <v>0</v>
      </c>
      <c r="JU27" s="17">
        <v>0</v>
      </c>
      <c r="JV27" s="17">
        <v>0</v>
      </c>
      <c r="JW27" s="17">
        <v>0</v>
      </c>
      <c r="JX27" s="17">
        <v>0</v>
      </c>
      <c r="JY27" s="17">
        <v>0</v>
      </c>
    </row>
    <row r="28" spans="1:285" x14ac:dyDescent="0.15">
      <c r="A28" s="17" t="s">
        <v>922</v>
      </c>
      <c r="B28" s="17" t="s">
        <v>923</v>
      </c>
      <c r="C28" s="17">
        <v>0</v>
      </c>
      <c r="D28" s="17">
        <v>17.440000000000001</v>
      </c>
      <c r="E28" s="17">
        <v>17.440000000000001</v>
      </c>
      <c r="F28" s="17">
        <v>17.440000000000001</v>
      </c>
      <c r="G28" s="17">
        <v>17.440000000000001</v>
      </c>
      <c r="H28" s="17">
        <v>17.440000000000001</v>
      </c>
      <c r="I28" s="17">
        <v>17.649999999999999</v>
      </c>
      <c r="J28" s="17">
        <v>17.649999999999999</v>
      </c>
      <c r="K28" s="17">
        <v>17.649999999999999</v>
      </c>
      <c r="L28" s="17">
        <v>17.649999999999999</v>
      </c>
      <c r="M28" s="17">
        <v>17.649999999999999</v>
      </c>
      <c r="N28" s="17">
        <v>17.670000000000002</v>
      </c>
      <c r="O28" s="17">
        <v>17.649999999999999</v>
      </c>
      <c r="P28" s="17">
        <v>17.64</v>
      </c>
      <c r="Q28" s="17">
        <v>17.600000000000001</v>
      </c>
      <c r="R28" s="17">
        <v>17.600000000000001</v>
      </c>
      <c r="S28" s="17">
        <v>17.61</v>
      </c>
      <c r="T28" s="17">
        <v>17.62</v>
      </c>
      <c r="U28" s="17">
        <v>17.64</v>
      </c>
      <c r="V28" s="17">
        <v>17.63</v>
      </c>
      <c r="W28" s="17">
        <v>17.63</v>
      </c>
      <c r="X28" s="17">
        <v>17.62</v>
      </c>
      <c r="Y28" s="17">
        <v>17.63</v>
      </c>
      <c r="Z28" s="17">
        <v>17.63</v>
      </c>
      <c r="AA28" s="17">
        <v>17.63</v>
      </c>
      <c r="AB28" s="17">
        <v>0</v>
      </c>
      <c r="AC28" s="17">
        <v>0</v>
      </c>
      <c r="AD28" s="17">
        <v>0</v>
      </c>
      <c r="AE28" s="17">
        <v>0</v>
      </c>
      <c r="AF28" s="17">
        <v>0</v>
      </c>
      <c r="AG28" s="17">
        <v>0</v>
      </c>
      <c r="AH28" s="17">
        <v>0</v>
      </c>
      <c r="AI28" s="17">
        <v>0</v>
      </c>
      <c r="AJ28" s="17">
        <v>0</v>
      </c>
      <c r="AK28" s="17">
        <v>0</v>
      </c>
      <c r="AL28" s="17">
        <v>0</v>
      </c>
      <c r="AM28" s="17">
        <v>0</v>
      </c>
      <c r="AN28" s="17">
        <v>0</v>
      </c>
      <c r="AO28" s="17">
        <v>0</v>
      </c>
      <c r="AP28" s="17">
        <v>0</v>
      </c>
      <c r="AQ28" s="17">
        <v>0</v>
      </c>
      <c r="AR28" s="17">
        <v>0</v>
      </c>
      <c r="AS28" s="17">
        <v>0</v>
      </c>
      <c r="AT28" s="17">
        <v>0</v>
      </c>
      <c r="AU28" s="17">
        <v>0</v>
      </c>
      <c r="AV28" s="17">
        <v>0</v>
      </c>
      <c r="AW28" s="17">
        <v>0</v>
      </c>
      <c r="AX28" s="17">
        <v>0</v>
      </c>
      <c r="AY28" s="17">
        <v>0</v>
      </c>
      <c r="AZ28" s="17">
        <v>0</v>
      </c>
      <c r="BA28" s="17">
        <v>0</v>
      </c>
      <c r="BB28" s="17">
        <v>0</v>
      </c>
      <c r="BC28" s="17">
        <v>0</v>
      </c>
      <c r="BD28" s="17">
        <v>0</v>
      </c>
      <c r="BE28" s="17">
        <v>0</v>
      </c>
      <c r="BF28" s="17">
        <v>0</v>
      </c>
      <c r="BG28" s="17">
        <v>0</v>
      </c>
      <c r="BH28" s="17">
        <v>0</v>
      </c>
      <c r="BI28" s="17">
        <v>0</v>
      </c>
      <c r="BJ28" s="17">
        <v>0</v>
      </c>
      <c r="BK28" s="17">
        <v>0</v>
      </c>
      <c r="BL28" s="17">
        <v>0</v>
      </c>
      <c r="BM28" s="17">
        <v>0</v>
      </c>
      <c r="BN28" s="17">
        <v>0</v>
      </c>
      <c r="BO28" s="17">
        <v>0</v>
      </c>
      <c r="BP28" s="17">
        <v>0</v>
      </c>
      <c r="BQ28" s="17">
        <v>0</v>
      </c>
      <c r="BR28" s="17">
        <v>0</v>
      </c>
      <c r="BS28" s="17">
        <v>0</v>
      </c>
      <c r="BT28" s="17">
        <v>0</v>
      </c>
      <c r="BU28" s="17">
        <v>0</v>
      </c>
      <c r="BV28" s="17">
        <v>0</v>
      </c>
      <c r="BW28" s="17">
        <v>0</v>
      </c>
      <c r="BX28" s="17">
        <v>0</v>
      </c>
      <c r="BY28" s="17">
        <v>0</v>
      </c>
      <c r="BZ28" s="17">
        <v>0</v>
      </c>
      <c r="CA28" s="17">
        <v>0</v>
      </c>
      <c r="CB28" s="17">
        <v>0</v>
      </c>
      <c r="CC28" s="17">
        <v>0</v>
      </c>
      <c r="CD28" s="17">
        <v>0</v>
      </c>
      <c r="CE28" s="17">
        <v>0</v>
      </c>
      <c r="CF28" s="17">
        <v>0</v>
      </c>
      <c r="CG28" s="17">
        <v>0</v>
      </c>
      <c r="CH28" s="17">
        <v>0</v>
      </c>
      <c r="CI28" s="17">
        <v>0</v>
      </c>
      <c r="CJ28" s="17">
        <v>0</v>
      </c>
      <c r="CK28" s="17">
        <v>0</v>
      </c>
      <c r="CL28" s="17">
        <v>0</v>
      </c>
      <c r="CM28" s="17">
        <v>0</v>
      </c>
      <c r="CN28" s="17">
        <v>0</v>
      </c>
      <c r="CO28" s="17">
        <v>0</v>
      </c>
      <c r="CP28" s="17">
        <v>0</v>
      </c>
      <c r="CQ28" s="17">
        <v>0</v>
      </c>
      <c r="CR28" s="17">
        <v>0</v>
      </c>
      <c r="CS28" s="17">
        <v>0</v>
      </c>
      <c r="CT28" s="17">
        <v>0</v>
      </c>
      <c r="CU28" s="17">
        <v>0</v>
      </c>
      <c r="CV28" s="17">
        <v>0</v>
      </c>
      <c r="CW28" s="17">
        <v>0</v>
      </c>
      <c r="CX28" s="17">
        <v>0</v>
      </c>
      <c r="CY28" s="17">
        <v>0</v>
      </c>
      <c r="CZ28" s="17">
        <v>0</v>
      </c>
      <c r="DA28" s="17">
        <v>0</v>
      </c>
      <c r="DB28" s="17">
        <v>0</v>
      </c>
      <c r="DC28" s="17">
        <v>0</v>
      </c>
      <c r="DD28" s="17">
        <v>0</v>
      </c>
      <c r="DE28" s="17">
        <v>0</v>
      </c>
      <c r="DF28" s="17">
        <v>0</v>
      </c>
      <c r="DG28" s="17">
        <v>0</v>
      </c>
      <c r="DH28" s="17">
        <v>0</v>
      </c>
      <c r="DI28" s="17">
        <v>0</v>
      </c>
      <c r="DJ28" s="17">
        <v>0</v>
      </c>
      <c r="DK28" s="17">
        <v>0</v>
      </c>
      <c r="DL28" s="17">
        <v>0</v>
      </c>
      <c r="DM28" s="17">
        <v>0</v>
      </c>
      <c r="DN28" s="17">
        <v>0</v>
      </c>
      <c r="DO28" s="17">
        <v>0</v>
      </c>
      <c r="DP28" s="17">
        <v>0</v>
      </c>
      <c r="DQ28" s="17">
        <v>0</v>
      </c>
      <c r="DR28" s="17">
        <v>0</v>
      </c>
      <c r="DS28" s="17">
        <v>0</v>
      </c>
      <c r="DT28" s="17">
        <v>0</v>
      </c>
      <c r="DU28" s="17">
        <v>0</v>
      </c>
      <c r="DV28" s="17">
        <v>0</v>
      </c>
      <c r="DW28" s="17">
        <v>0</v>
      </c>
      <c r="DX28" s="17">
        <v>0</v>
      </c>
      <c r="DY28" s="17">
        <v>0</v>
      </c>
      <c r="DZ28" s="17">
        <v>0</v>
      </c>
      <c r="EA28" s="17">
        <v>0</v>
      </c>
      <c r="EB28" s="17">
        <v>0</v>
      </c>
      <c r="EC28" s="17">
        <v>0</v>
      </c>
      <c r="ED28" s="17">
        <v>0</v>
      </c>
      <c r="EE28" s="17">
        <v>0</v>
      </c>
      <c r="EF28" s="17">
        <v>0</v>
      </c>
      <c r="EG28" s="17">
        <v>0</v>
      </c>
      <c r="EH28" s="17">
        <v>0</v>
      </c>
      <c r="EI28" s="17">
        <v>0</v>
      </c>
      <c r="EJ28" s="17">
        <v>0</v>
      </c>
      <c r="EK28" s="17">
        <v>0</v>
      </c>
      <c r="EL28" s="17">
        <v>0</v>
      </c>
      <c r="EM28" s="17">
        <v>0</v>
      </c>
      <c r="EN28" s="17">
        <v>0</v>
      </c>
      <c r="EO28" s="17">
        <v>0</v>
      </c>
      <c r="EP28" s="17">
        <v>0</v>
      </c>
      <c r="EQ28" s="17">
        <v>0</v>
      </c>
      <c r="ER28" s="17">
        <v>0</v>
      </c>
      <c r="ES28" s="17">
        <v>0</v>
      </c>
      <c r="ET28" s="17">
        <v>0</v>
      </c>
      <c r="EU28" s="17">
        <v>0</v>
      </c>
      <c r="EV28" s="17">
        <v>0</v>
      </c>
      <c r="EW28" s="17">
        <v>0</v>
      </c>
      <c r="EX28" s="17">
        <v>0</v>
      </c>
      <c r="EY28" s="17">
        <v>0</v>
      </c>
      <c r="EZ28" s="17">
        <v>0</v>
      </c>
      <c r="FA28" s="17">
        <v>0</v>
      </c>
      <c r="FB28" s="17">
        <v>0</v>
      </c>
      <c r="FC28" s="17">
        <v>0</v>
      </c>
      <c r="FD28" s="17">
        <v>0</v>
      </c>
      <c r="FE28" s="17">
        <v>0</v>
      </c>
      <c r="FF28" s="17">
        <v>0</v>
      </c>
      <c r="FG28" s="17">
        <v>0</v>
      </c>
      <c r="FH28" s="17">
        <v>0</v>
      </c>
      <c r="FI28" s="17">
        <v>0</v>
      </c>
      <c r="FJ28" s="17">
        <v>0</v>
      </c>
      <c r="FK28" s="17">
        <v>0</v>
      </c>
      <c r="FL28" s="17">
        <v>0</v>
      </c>
      <c r="FM28" s="17">
        <v>0</v>
      </c>
      <c r="FN28" s="17">
        <v>0</v>
      </c>
      <c r="FO28" s="17">
        <v>0</v>
      </c>
      <c r="FP28" s="17">
        <v>0</v>
      </c>
      <c r="FQ28" s="17">
        <v>0</v>
      </c>
      <c r="FR28" s="17">
        <v>0</v>
      </c>
      <c r="FS28" s="17">
        <v>0</v>
      </c>
      <c r="FT28" s="17">
        <v>0</v>
      </c>
      <c r="FU28" s="17">
        <v>0</v>
      </c>
      <c r="FV28" s="17">
        <v>0</v>
      </c>
      <c r="FW28" s="17">
        <v>0</v>
      </c>
      <c r="FX28" s="17">
        <v>0</v>
      </c>
      <c r="FY28" s="17">
        <v>0</v>
      </c>
      <c r="FZ28" s="17">
        <v>0</v>
      </c>
      <c r="GA28" s="17">
        <v>0</v>
      </c>
      <c r="GB28" s="17">
        <v>0</v>
      </c>
      <c r="GC28" s="17">
        <v>0</v>
      </c>
      <c r="GD28" s="17">
        <v>0</v>
      </c>
      <c r="GE28" s="17">
        <v>0</v>
      </c>
      <c r="GF28" s="17">
        <v>0</v>
      </c>
      <c r="GG28" s="17">
        <v>0</v>
      </c>
      <c r="GH28" s="17">
        <v>0</v>
      </c>
      <c r="GI28" s="17">
        <v>0</v>
      </c>
      <c r="GJ28" s="17">
        <v>0</v>
      </c>
      <c r="GK28" s="17">
        <v>0</v>
      </c>
      <c r="GL28" s="17">
        <v>0</v>
      </c>
      <c r="GM28" s="17">
        <v>0</v>
      </c>
      <c r="GN28" s="17">
        <v>0</v>
      </c>
      <c r="GO28" s="17">
        <v>0</v>
      </c>
      <c r="GP28" s="17">
        <v>0</v>
      </c>
      <c r="GQ28" s="17">
        <v>0</v>
      </c>
      <c r="GR28" s="17">
        <v>0</v>
      </c>
      <c r="GS28" s="17">
        <v>0</v>
      </c>
      <c r="GT28" s="17">
        <v>0</v>
      </c>
      <c r="GU28" s="17">
        <v>0</v>
      </c>
      <c r="GV28" s="17">
        <v>0</v>
      </c>
      <c r="GW28" s="17">
        <v>0</v>
      </c>
      <c r="GX28" s="17">
        <v>0</v>
      </c>
      <c r="GY28" s="17">
        <v>0</v>
      </c>
      <c r="GZ28" s="17">
        <v>0</v>
      </c>
      <c r="HA28" s="17">
        <v>0</v>
      </c>
      <c r="HB28" s="17">
        <v>0</v>
      </c>
      <c r="HC28" s="17">
        <v>0</v>
      </c>
      <c r="HD28" s="17">
        <v>0</v>
      </c>
      <c r="HE28" s="17">
        <v>0</v>
      </c>
      <c r="HF28" s="17">
        <v>0</v>
      </c>
      <c r="HG28" s="17">
        <v>0</v>
      </c>
      <c r="HH28" s="17">
        <v>0</v>
      </c>
      <c r="HI28" s="17">
        <v>0</v>
      </c>
      <c r="HJ28" s="17">
        <v>0</v>
      </c>
      <c r="HK28" s="17">
        <v>0</v>
      </c>
      <c r="HL28" s="17">
        <v>0</v>
      </c>
      <c r="HM28" s="17">
        <v>0</v>
      </c>
      <c r="HN28" s="17">
        <v>0</v>
      </c>
      <c r="HO28" s="17">
        <v>0</v>
      </c>
      <c r="HP28" s="17">
        <v>0</v>
      </c>
      <c r="HQ28" s="17">
        <v>0</v>
      </c>
      <c r="HR28" s="17">
        <v>0</v>
      </c>
      <c r="HS28" s="17">
        <v>0</v>
      </c>
      <c r="HT28" s="17">
        <v>0</v>
      </c>
      <c r="HU28" s="17">
        <v>0</v>
      </c>
      <c r="HV28" s="17">
        <v>0</v>
      </c>
      <c r="HW28" s="17">
        <v>0</v>
      </c>
      <c r="HX28" s="17">
        <v>0</v>
      </c>
      <c r="HY28" s="17">
        <v>0</v>
      </c>
      <c r="HZ28" s="17">
        <v>0</v>
      </c>
      <c r="IA28" s="17">
        <v>0</v>
      </c>
      <c r="IB28" s="17">
        <v>0</v>
      </c>
      <c r="IC28" s="17">
        <v>0</v>
      </c>
      <c r="ID28" s="17">
        <v>0</v>
      </c>
      <c r="IE28" s="17">
        <v>0</v>
      </c>
      <c r="IF28" s="17">
        <v>0</v>
      </c>
      <c r="IG28" s="17">
        <v>0</v>
      </c>
      <c r="IH28" s="17">
        <v>0</v>
      </c>
      <c r="II28" s="17">
        <v>0</v>
      </c>
      <c r="IJ28" s="17">
        <v>0</v>
      </c>
      <c r="IK28" s="17">
        <v>0</v>
      </c>
      <c r="IL28" s="17">
        <v>0</v>
      </c>
      <c r="IM28" s="17">
        <v>0</v>
      </c>
      <c r="IN28" s="17">
        <v>0</v>
      </c>
      <c r="IO28" s="17">
        <v>0</v>
      </c>
      <c r="IP28" s="17">
        <v>0</v>
      </c>
      <c r="IQ28" s="17">
        <v>0</v>
      </c>
      <c r="IR28" s="17">
        <v>0</v>
      </c>
      <c r="IS28" s="17">
        <v>0</v>
      </c>
      <c r="IT28" s="17">
        <v>0</v>
      </c>
      <c r="IU28" s="17">
        <v>0</v>
      </c>
      <c r="IV28" s="17">
        <v>0</v>
      </c>
      <c r="IW28" s="17">
        <v>0</v>
      </c>
      <c r="IX28" s="17">
        <v>0</v>
      </c>
      <c r="IY28" s="17">
        <v>0</v>
      </c>
      <c r="IZ28" s="17">
        <v>0</v>
      </c>
      <c r="JA28" s="17">
        <v>0</v>
      </c>
      <c r="JB28" s="17">
        <v>0</v>
      </c>
      <c r="JC28" s="17">
        <v>0</v>
      </c>
      <c r="JD28" s="17">
        <v>0</v>
      </c>
      <c r="JE28" s="17">
        <v>0</v>
      </c>
      <c r="JF28" s="17">
        <v>0</v>
      </c>
      <c r="JG28" s="17">
        <v>0</v>
      </c>
      <c r="JH28" s="17">
        <v>0</v>
      </c>
      <c r="JI28" s="17">
        <v>0</v>
      </c>
      <c r="JJ28" s="17">
        <v>0</v>
      </c>
      <c r="JK28" s="17">
        <v>0</v>
      </c>
      <c r="JL28" s="17">
        <v>0</v>
      </c>
      <c r="JM28" s="17">
        <v>0</v>
      </c>
      <c r="JN28" s="17">
        <v>0</v>
      </c>
      <c r="JO28" s="17">
        <v>0</v>
      </c>
      <c r="JP28" s="17">
        <v>0</v>
      </c>
      <c r="JQ28" s="17">
        <v>0</v>
      </c>
      <c r="JR28" s="17">
        <v>0</v>
      </c>
      <c r="JS28" s="17">
        <v>0</v>
      </c>
      <c r="JT28" s="17">
        <v>0</v>
      </c>
      <c r="JU28" s="17">
        <v>0</v>
      </c>
      <c r="JV28" s="17">
        <v>0</v>
      </c>
      <c r="JW28" s="17">
        <v>0</v>
      </c>
      <c r="JX28" s="17">
        <v>0</v>
      </c>
      <c r="JY28" s="17">
        <v>0</v>
      </c>
    </row>
    <row r="29" spans="1:285" x14ac:dyDescent="0.15">
      <c r="A29" s="17" t="s">
        <v>1032</v>
      </c>
      <c r="B29" s="17" t="s">
        <v>1033</v>
      </c>
      <c r="C29" s="17">
        <v>0</v>
      </c>
      <c r="D29" s="17">
        <v>16.510000000000002</v>
      </c>
      <c r="E29" s="17">
        <v>16.510000000000002</v>
      </c>
      <c r="F29" s="17">
        <v>16.510000000000002</v>
      </c>
      <c r="G29" s="17">
        <v>16.510000000000002</v>
      </c>
      <c r="H29" s="17">
        <v>16.510000000000002</v>
      </c>
      <c r="I29" s="17">
        <v>16.649999999999999</v>
      </c>
      <c r="J29" s="17">
        <v>16.649999999999999</v>
      </c>
      <c r="K29" s="17">
        <v>16.649999999999999</v>
      </c>
      <c r="L29" s="17">
        <v>16.649999999999999</v>
      </c>
      <c r="M29" s="17">
        <v>16.649999999999999</v>
      </c>
      <c r="N29" s="17">
        <v>16.75</v>
      </c>
      <c r="O29" s="17">
        <v>16.7</v>
      </c>
      <c r="P29" s="17">
        <v>16.68</v>
      </c>
      <c r="Q29" s="17">
        <v>16.7</v>
      </c>
      <c r="R29" s="17">
        <v>16.7</v>
      </c>
      <c r="S29" s="17">
        <v>16.73</v>
      </c>
      <c r="T29" s="17">
        <v>16.78</v>
      </c>
      <c r="U29" s="17">
        <v>16.73</v>
      </c>
      <c r="V29" s="17">
        <v>16.760000000000002</v>
      </c>
      <c r="W29" s="17">
        <v>16.75</v>
      </c>
      <c r="X29" s="17">
        <v>16.77</v>
      </c>
      <c r="Y29" s="17">
        <v>16.77</v>
      </c>
      <c r="Z29" s="17">
        <v>16.760000000000002</v>
      </c>
      <c r="AA29" s="17">
        <v>16.75</v>
      </c>
      <c r="AB29" s="17">
        <v>0</v>
      </c>
      <c r="AC29" s="17">
        <v>0</v>
      </c>
      <c r="AD29" s="17">
        <v>0</v>
      </c>
      <c r="AE29" s="17">
        <v>0</v>
      </c>
      <c r="AF29" s="17">
        <v>0</v>
      </c>
      <c r="AG29" s="17">
        <v>0</v>
      </c>
      <c r="AH29" s="17">
        <v>0</v>
      </c>
      <c r="AI29" s="17">
        <v>0</v>
      </c>
      <c r="AJ29" s="17">
        <v>0</v>
      </c>
      <c r="AK29" s="17">
        <v>0</v>
      </c>
      <c r="AL29" s="17">
        <v>0</v>
      </c>
      <c r="AM29" s="17">
        <v>0</v>
      </c>
      <c r="AN29" s="17">
        <v>0</v>
      </c>
      <c r="AO29" s="17">
        <v>0</v>
      </c>
      <c r="AP29" s="17">
        <v>0</v>
      </c>
      <c r="AQ29" s="17">
        <v>0</v>
      </c>
      <c r="AR29" s="17">
        <v>0</v>
      </c>
      <c r="AS29" s="17">
        <v>0</v>
      </c>
      <c r="AT29" s="17">
        <v>0</v>
      </c>
      <c r="AU29" s="17">
        <v>0</v>
      </c>
      <c r="AV29" s="17">
        <v>0</v>
      </c>
      <c r="AW29" s="17">
        <v>0</v>
      </c>
      <c r="AX29" s="17">
        <v>0</v>
      </c>
      <c r="AY29" s="17">
        <v>0</v>
      </c>
      <c r="AZ29" s="17">
        <v>0</v>
      </c>
      <c r="BA29" s="17">
        <v>0</v>
      </c>
      <c r="BB29" s="17">
        <v>0</v>
      </c>
      <c r="BC29" s="17">
        <v>0</v>
      </c>
      <c r="BD29" s="17">
        <v>0</v>
      </c>
      <c r="BE29" s="17">
        <v>0</v>
      </c>
      <c r="BF29" s="17">
        <v>0</v>
      </c>
      <c r="BG29" s="17">
        <v>0</v>
      </c>
      <c r="BH29" s="17">
        <v>0</v>
      </c>
      <c r="BI29" s="17">
        <v>0</v>
      </c>
      <c r="BJ29" s="17">
        <v>0</v>
      </c>
      <c r="BK29" s="17">
        <v>0</v>
      </c>
      <c r="BL29" s="17">
        <v>0</v>
      </c>
      <c r="BM29" s="17">
        <v>0</v>
      </c>
      <c r="BN29" s="17">
        <v>0</v>
      </c>
      <c r="BO29" s="17">
        <v>0</v>
      </c>
      <c r="BP29" s="17">
        <v>0</v>
      </c>
      <c r="BQ29" s="17">
        <v>0</v>
      </c>
      <c r="BR29" s="17">
        <v>0</v>
      </c>
      <c r="BS29" s="17">
        <v>0</v>
      </c>
      <c r="BT29" s="17">
        <v>0</v>
      </c>
      <c r="BU29" s="17">
        <v>0</v>
      </c>
      <c r="BV29" s="17">
        <v>0</v>
      </c>
      <c r="BW29" s="17">
        <v>0</v>
      </c>
      <c r="BX29" s="17">
        <v>0</v>
      </c>
      <c r="BY29" s="17">
        <v>0</v>
      </c>
      <c r="BZ29" s="17">
        <v>0</v>
      </c>
      <c r="CA29" s="17">
        <v>0</v>
      </c>
      <c r="CB29" s="17">
        <v>0</v>
      </c>
      <c r="CC29" s="17">
        <v>0</v>
      </c>
      <c r="CD29" s="17">
        <v>0</v>
      </c>
      <c r="CE29" s="17">
        <v>0</v>
      </c>
      <c r="CF29" s="17">
        <v>0</v>
      </c>
      <c r="CG29" s="17">
        <v>0</v>
      </c>
      <c r="CH29" s="17">
        <v>0</v>
      </c>
      <c r="CI29" s="17">
        <v>0</v>
      </c>
      <c r="CJ29" s="17">
        <v>0</v>
      </c>
      <c r="CK29" s="17">
        <v>0</v>
      </c>
      <c r="CL29" s="17">
        <v>0</v>
      </c>
      <c r="CM29" s="17">
        <v>0</v>
      </c>
      <c r="CN29" s="17">
        <v>0</v>
      </c>
      <c r="CO29" s="17">
        <v>0</v>
      </c>
      <c r="CP29" s="17">
        <v>0</v>
      </c>
      <c r="CQ29" s="17">
        <v>0</v>
      </c>
      <c r="CR29" s="17">
        <v>0</v>
      </c>
      <c r="CS29" s="17">
        <v>0</v>
      </c>
      <c r="CT29" s="17">
        <v>0</v>
      </c>
      <c r="CU29" s="17">
        <v>0</v>
      </c>
      <c r="CV29" s="17">
        <v>0</v>
      </c>
      <c r="CW29" s="17">
        <v>0</v>
      </c>
      <c r="CX29" s="17">
        <v>0</v>
      </c>
      <c r="CY29" s="17">
        <v>0</v>
      </c>
      <c r="CZ29" s="17">
        <v>0</v>
      </c>
      <c r="DA29" s="17">
        <v>0</v>
      </c>
      <c r="DB29" s="17">
        <v>0</v>
      </c>
      <c r="DC29" s="17">
        <v>0</v>
      </c>
      <c r="DD29" s="17">
        <v>0</v>
      </c>
      <c r="DE29" s="17">
        <v>0</v>
      </c>
      <c r="DF29" s="17">
        <v>0</v>
      </c>
      <c r="DG29" s="17">
        <v>0</v>
      </c>
      <c r="DH29" s="17">
        <v>0</v>
      </c>
      <c r="DI29" s="17">
        <v>0</v>
      </c>
      <c r="DJ29" s="17">
        <v>0</v>
      </c>
      <c r="DK29" s="17">
        <v>0</v>
      </c>
      <c r="DL29" s="17">
        <v>0</v>
      </c>
      <c r="DM29" s="17">
        <v>0</v>
      </c>
      <c r="DN29" s="17">
        <v>0</v>
      </c>
      <c r="DO29" s="17">
        <v>0</v>
      </c>
      <c r="DP29" s="17">
        <v>0</v>
      </c>
      <c r="DQ29" s="17">
        <v>0</v>
      </c>
      <c r="DR29" s="17">
        <v>0</v>
      </c>
      <c r="DS29" s="17">
        <v>0</v>
      </c>
      <c r="DT29" s="17">
        <v>0</v>
      </c>
      <c r="DU29" s="17">
        <v>0</v>
      </c>
      <c r="DV29" s="17">
        <v>0</v>
      </c>
      <c r="DW29" s="17">
        <v>0</v>
      </c>
      <c r="DX29" s="17">
        <v>0</v>
      </c>
      <c r="DY29" s="17">
        <v>0</v>
      </c>
      <c r="DZ29" s="17">
        <v>0</v>
      </c>
      <c r="EA29" s="17">
        <v>0</v>
      </c>
      <c r="EB29" s="17">
        <v>0</v>
      </c>
      <c r="EC29" s="17">
        <v>0</v>
      </c>
      <c r="ED29" s="17">
        <v>0</v>
      </c>
      <c r="EE29" s="17">
        <v>0</v>
      </c>
      <c r="EF29" s="17">
        <v>0</v>
      </c>
      <c r="EG29" s="17">
        <v>0</v>
      </c>
      <c r="EH29" s="17">
        <v>0</v>
      </c>
      <c r="EI29" s="17">
        <v>0</v>
      </c>
      <c r="EJ29" s="17">
        <v>0</v>
      </c>
      <c r="EK29" s="17">
        <v>0</v>
      </c>
      <c r="EL29" s="17">
        <v>0</v>
      </c>
      <c r="EM29" s="17">
        <v>0</v>
      </c>
      <c r="EN29" s="17">
        <v>0</v>
      </c>
      <c r="EO29" s="17">
        <v>0</v>
      </c>
      <c r="EP29" s="17">
        <v>0</v>
      </c>
      <c r="EQ29" s="17">
        <v>0</v>
      </c>
      <c r="ER29" s="17">
        <v>0</v>
      </c>
      <c r="ES29" s="17">
        <v>0</v>
      </c>
      <c r="ET29" s="17">
        <v>0</v>
      </c>
      <c r="EU29" s="17">
        <v>0</v>
      </c>
      <c r="EV29" s="17">
        <v>0</v>
      </c>
      <c r="EW29" s="17">
        <v>0</v>
      </c>
      <c r="EX29" s="17">
        <v>0</v>
      </c>
      <c r="EY29" s="17">
        <v>0</v>
      </c>
      <c r="EZ29" s="17">
        <v>0</v>
      </c>
      <c r="FA29" s="17">
        <v>0</v>
      </c>
      <c r="FB29" s="17">
        <v>0</v>
      </c>
      <c r="FC29" s="17">
        <v>0</v>
      </c>
      <c r="FD29" s="17">
        <v>0</v>
      </c>
      <c r="FE29" s="17">
        <v>0</v>
      </c>
      <c r="FF29" s="17">
        <v>0</v>
      </c>
      <c r="FG29" s="17">
        <v>0</v>
      </c>
      <c r="FH29" s="17">
        <v>0</v>
      </c>
      <c r="FI29" s="17">
        <v>0</v>
      </c>
      <c r="FJ29" s="17">
        <v>0</v>
      </c>
      <c r="FK29" s="17">
        <v>0</v>
      </c>
      <c r="FL29" s="17">
        <v>0</v>
      </c>
      <c r="FM29" s="17">
        <v>0</v>
      </c>
      <c r="FN29" s="17">
        <v>0</v>
      </c>
      <c r="FO29" s="17">
        <v>0</v>
      </c>
      <c r="FP29" s="17">
        <v>0</v>
      </c>
      <c r="FQ29" s="17">
        <v>0</v>
      </c>
      <c r="FR29" s="17">
        <v>0</v>
      </c>
      <c r="FS29" s="17">
        <v>0</v>
      </c>
      <c r="FT29" s="17">
        <v>0</v>
      </c>
      <c r="FU29" s="17">
        <v>0</v>
      </c>
      <c r="FV29" s="17">
        <v>0</v>
      </c>
      <c r="FW29" s="17">
        <v>0</v>
      </c>
      <c r="FX29" s="17">
        <v>0</v>
      </c>
      <c r="FY29" s="17">
        <v>0</v>
      </c>
      <c r="FZ29" s="17">
        <v>0</v>
      </c>
      <c r="GA29" s="17">
        <v>0</v>
      </c>
      <c r="GB29" s="17">
        <v>0</v>
      </c>
      <c r="GC29" s="17">
        <v>0</v>
      </c>
      <c r="GD29" s="17">
        <v>0</v>
      </c>
      <c r="GE29" s="17">
        <v>0</v>
      </c>
      <c r="GF29" s="17">
        <v>0</v>
      </c>
      <c r="GG29" s="17">
        <v>0</v>
      </c>
      <c r="GH29" s="17">
        <v>0</v>
      </c>
      <c r="GI29" s="17">
        <v>0</v>
      </c>
      <c r="GJ29" s="17">
        <v>0</v>
      </c>
      <c r="GK29" s="17">
        <v>0</v>
      </c>
      <c r="GL29" s="17">
        <v>0</v>
      </c>
      <c r="GM29" s="17">
        <v>0</v>
      </c>
      <c r="GN29" s="17">
        <v>0</v>
      </c>
      <c r="GO29" s="17">
        <v>0</v>
      </c>
      <c r="GP29" s="17">
        <v>0</v>
      </c>
      <c r="GQ29" s="17">
        <v>0</v>
      </c>
      <c r="GR29" s="17">
        <v>0</v>
      </c>
      <c r="GS29" s="17">
        <v>0</v>
      </c>
      <c r="GT29" s="17">
        <v>0</v>
      </c>
      <c r="GU29" s="17">
        <v>0</v>
      </c>
      <c r="GV29" s="17">
        <v>0</v>
      </c>
      <c r="GW29" s="17">
        <v>0</v>
      </c>
      <c r="GX29" s="17">
        <v>0</v>
      </c>
      <c r="GY29" s="17">
        <v>0</v>
      </c>
      <c r="GZ29" s="17">
        <v>0</v>
      </c>
      <c r="HA29" s="17">
        <v>0</v>
      </c>
      <c r="HB29" s="17">
        <v>0</v>
      </c>
      <c r="HC29" s="17">
        <v>0</v>
      </c>
      <c r="HD29" s="17">
        <v>0</v>
      </c>
      <c r="HE29" s="17">
        <v>0</v>
      </c>
      <c r="HF29" s="17">
        <v>0</v>
      </c>
      <c r="HG29" s="17">
        <v>0</v>
      </c>
      <c r="HH29" s="17">
        <v>0</v>
      </c>
      <c r="HI29" s="17">
        <v>0</v>
      </c>
      <c r="HJ29" s="17">
        <v>0</v>
      </c>
      <c r="HK29" s="17">
        <v>0</v>
      </c>
      <c r="HL29" s="17">
        <v>0</v>
      </c>
      <c r="HM29" s="17">
        <v>0</v>
      </c>
      <c r="HN29" s="17">
        <v>0</v>
      </c>
      <c r="HO29" s="17">
        <v>0</v>
      </c>
      <c r="HP29" s="17">
        <v>0</v>
      </c>
      <c r="HQ29" s="17">
        <v>0</v>
      </c>
      <c r="HR29" s="17">
        <v>0</v>
      </c>
      <c r="HS29" s="17">
        <v>0</v>
      </c>
      <c r="HT29" s="17">
        <v>0</v>
      </c>
      <c r="HU29" s="17">
        <v>0</v>
      </c>
      <c r="HV29" s="17">
        <v>0</v>
      </c>
      <c r="HW29" s="17">
        <v>0</v>
      </c>
      <c r="HX29" s="17">
        <v>0</v>
      </c>
      <c r="HY29" s="17">
        <v>0</v>
      </c>
      <c r="HZ29" s="17">
        <v>0</v>
      </c>
      <c r="IA29" s="17">
        <v>0</v>
      </c>
      <c r="IB29" s="17">
        <v>0</v>
      </c>
      <c r="IC29" s="17">
        <v>0</v>
      </c>
      <c r="ID29" s="17">
        <v>0</v>
      </c>
      <c r="IE29" s="17">
        <v>0</v>
      </c>
      <c r="IF29" s="17">
        <v>0</v>
      </c>
      <c r="IG29" s="17">
        <v>0</v>
      </c>
      <c r="IH29" s="17">
        <v>0</v>
      </c>
      <c r="II29" s="17">
        <v>0</v>
      </c>
      <c r="IJ29" s="17">
        <v>0</v>
      </c>
      <c r="IK29" s="17">
        <v>0</v>
      </c>
      <c r="IL29" s="17">
        <v>0</v>
      </c>
      <c r="IM29" s="17">
        <v>0</v>
      </c>
      <c r="IN29" s="17">
        <v>0</v>
      </c>
      <c r="IO29" s="17">
        <v>0</v>
      </c>
      <c r="IP29" s="17">
        <v>0</v>
      </c>
      <c r="IQ29" s="17">
        <v>0</v>
      </c>
      <c r="IR29" s="17">
        <v>0</v>
      </c>
      <c r="IS29" s="17">
        <v>0</v>
      </c>
      <c r="IT29" s="17">
        <v>0</v>
      </c>
      <c r="IU29" s="17">
        <v>0</v>
      </c>
      <c r="IV29" s="17">
        <v>0</v>
      </c>
      <c r="IW29" s="17">
        <v>0</v>
      </c>
      <c r="IX29" s="17">
        <v>0</v>
      </c>
      <c r="IY29" s="17">
        <v>0</v>
      </c>
      <c r="IZ29" s="17">
        <v>0</v>
      </c>
      <c r="JA29" s="17">
        <v>0</v>
      </c>
      <c r="JB29" s="17">
        <v>0</v>
      </c>
      <c r="JC29" s="17">
        <v>0</v>
      </c>
      <c r="JD29" s="17">
        <v>0</v>
      </c>
      <c r="JE29" s="17">
        <v>0</v>
      </c>
      <c r="JF29" s="17">
        <v>0</v>
      </c>
      <c r="JG29" s="17">
        <v>0</v>
      </c>
      <c r="JH29" s="17">
        <v>0</v>
      </c>
      <c r="JI29" s="17">
        <v>0</v>
      </c>
      <c r="JJ29" s="17">
        <v>0</v>
      </c>
      <c r="JK29" s="17">
        <v>0</v>
      </c>
      <c r="JL29" s="17">
        <v>0</v>
      </c>
      <c r="JM29" s="17">
        <v>0</v>
      </c>
      <c r="JN29" s="17">
        <v>0</v>
      </c>
      <c r="JO29" s="17">
        <v>0</v>
      </c>
      <c r="JP29" s="17">
        <v>0</v>
      </c>
      <c r="JQ29" s="17">
        <v>0</v>
      </c>
      <c r="JR29" s="17">
        <v>0</v>
      </c>
      <c r="JS29" s="17">
        <v>0</v>
      </c>
      <c r="JT29" s="17">
        <v>0</v>
      </c>
      <c r="JU29" s="17">
        <v>0</v>
      </c>
      <c r="JV29" s="17">
        <v>0</v>
      </c>
      <c r="JW29" s="17">
        <v>0</v>
      </c>
      <c r="JX29" s="17">
        <v>0</v>
      </c>
      <c r="JY29" s="17">
        <v>0</v>
      </c>
    </row>
    <row r="30" spans="1:285" x14ac:dyDescent="0.15">
      <c r="A30" s="17" t="s">
        <v>493</v>
      </c>
      <c r="B30" s="17" t="s">
        <v>494</v>
      </c>
      <c r="C30" s="17">
        <v>0</v>
      </c>
      <c r="D30" s="17">
        <v>25.29</v>
      </c>
      <c r="E30" s="17">
        <v>25.29</v>
      </c>
      <c r="F30" s="17">
        <v>25.29</v>
      </c>
      <c r="G30" s="17">
        <v>25.29</v>
      </c>
      <c r="H30" s="17">
        <v>25.29</v>
      </c>
      <c r="I30" s="17">
        <v>25.5</v>
      </c>
      <c r="J30" s="17">
        <v>25.5</v>
      </c>
      <c r="K30" s="17">
        <v>25.5</v>
      </c>
      <c r="L30" s="17">
        <v>25.5</v>
      </c>
      <c r="M30" s="17">
        <v>25.5</v>
      </c>
      <c r="N30" s="17">
        <v>25.4</v>
      </c>
      <c r="O30" s="17">
        <v>25.4</v>
      </c>
      <c r="P30" s="17">
        <v>25.33</v>
      </c>
      <c r="Q30" s="17">
        <v>25.36</v>
      </c>
      <c r="R30" s="17">
        <v>25.3</v>
      </c>
      <c r="S30" s="17">
        <v>25.1</v>
      </c>
      <c r="T30" s="17">
        <v>25.15</v>
      </c>
      <c r="U30" s="17">
        <v>25.15</v>
      </c>
      <c r="V30" s="17">
        <v>25.16</v>
      </c>
      <c r="W30" s="17">
        <v>25.13</v>
      </c>
      <c r="X30" s="17">
        <v>25.14</v>
      </c>
      <c r="Y30" s="17">
        <v>25.13</v>
      </c>
      <c r="Z30" s="17">
        <v>25.14</v>
      </c>
      <c r="AA30" s="17">
        <v>25.16</v>
      </c>
      <c r="AB30" s="17">
        <v>0</v>
      </c>
      <c r="AC30" s="17">
        <v>0</v>
      </c>
      <c r="AD30" s="17">
        <v>0</v>
      </c>
      <c r="AE30" s="17">
        <v>0</v>
      </c>
      <c r="AF30" s="17">
        <v>0</v>
      </c>
      <c r="AG30" s="17">
        <v>0</v>
      </c>
      <c r="AH30" s="17">
        <v>0</v>
      </c>
      <c r="AI30" s="17">
        <v>0</v>
      </c>
      <c r="AJ30" s="17">
        <v>0</v>
      </c>
      <c r="AK30" s="17">
        <v>0</v>
      </c>
      <c r="AL30" s="17">
        <v>0</v>
      </c>
      <c r="AM30" s="17">
        <v>0</v>
      </c>
      <c r="AN30" s="17">
        <v>0</v>
      </c>
      <c r="AO30" s="17">
        <v>0</v>
      </c>
      <c r="AP30" s="17">
        <v>0</v>
      </c>
      <c r="AQ30" s="17">
        <v>0</v>
      </c>
      <c r="AR30" s="17">
        <v>0</v>
      </c>
      <c r="AS30" s="17">
        <v>0</v>
      </c>
      <c r="AT30" s="17">
        <v>0</v>
      </c>
      <c r="AU30" s="17">
        <v>0</v>
      </c>
      <c r="AV30" s="17">
        <v>0</v>
      </c>
      <c r="AW30" s="17">
        <v>0</v>
      </c>
      <c r="AX30" s="17">
        <v>0</v>
      </c>
      <c r="AY30" s="17">
        <v>0</v>
      </c>
      <c r="AZ30" s="17">
        <v>0</v>
      </c>
      <c r="BA30" s="17">
        <v>0</v>
      </c>
      <c r="BB30" s="17">
        <v>0</v>
      </c>
      <c r="BC30" s="17">
        <v>0</v>
      </c>
      <c r="BD30" s="17">
        <v>0</v>
      </c>
      <c r="BE30" s="17">
        <v>0</v>
      </c>
      <c r="BF30" s="17">
        <v>0</v>
      </c>
      <c r="BG30" s="17">
        <v>0</v>
      </c>
      <c r="BH30" s="17">
        <v>0</v>
      </c>
      <c r="BI30" s="17">
        <v>0</v>
      </c>
      <c r="BJ30" s="17">
        <v>0</v>
      </c>
      <c r="BK30" s="17">
        <v>0</v>
      </c>
      <c r="BL30" s="17">
        <v>0</v>
      </c>
      <c r="BM30" s="17">
        <v>0</v>
      </c>
      <c r="BN30" s="17">
        <v>0</v>
      </c>
      <c r="BO30" s="17">
        <v>0</v>
      </c>
      <c r="BP30" s="17">
        <v>0</v>
      </c>
      <c r="BQ30" s="17">
        <v>0</v>
      </c>
      <c r="BR30" s="17">
        <v>0</v>
      </c>
      <c r="BS30" s="17">
        <v>0</v>
      </c>
      <c r="BT30" s="17">
        <v>0</v>
      </c>
      <c r="BU30" s="17">
        <v>0</v>
      </c>
      <c r="BV30" s="17">
        <v>0</v>
      </c>
      <c r="BW30" s="17">
        <v>0</v>
      </c>
      <c r="BX30" s="17">
        <v>0</v>
      </c>
      <c r="BY30" s="17">
        <v>0</v>
      </c>
      <c r="BZ30" s="17">
        <v>0</v>
      </c>
      <c r="CA30" s="17">
        <v>0</v>
      </c>
      <c r="CB30" s="17">
        <v>0</v>
      </c>
      <c r="CC30" s="17">
        <v>0</v>
      </c>
      <c r="CD30" s="17">
        <v>0</v>
      </c>
      <c r="CE30" s="17">
        <v>0</v>
      </c>
      <c r="CF30" s="17">
        <v>0</v>
      </c>
      <c r="CG30" s="17">
        <v>0</v>
      </c>
      <c r="CH30" s="17">
        <v>0</v>
      </c>
      <c r="CI30" s="17">
        <v>0</v>
      </c>
      <c r="CJ30" s="17">
        <v>0</v>
      </c>
      <c r="CK30" s="17">
        <v>0</v>
      </c>
      <c r="CL30" s="17">
        <v>0</v>
      </c>
      <c r="CM30" s="17">
        <v>0</v>
      </c>
      <c r="CN30" s="17">
        <v>0</v>
      </c>
      <c r="CO30" s="17">
        <v>0</v>
      </c>
      <c r="CP30" s="17">
        <v>0</v>
      </c>
      <c r="CQ30" s="17">
        <v>0</v>
      </c>
      <c r="CR30" s="17">
        <v>0</v>
      </c>
      <c r="CS30" s="17">
        <v>0</v>
      </c>
      <c r="CT30" s="17">
        <v>0</v>
      </c>
      <c r="CU30" s="17">
        <v>0</v>
      </c>
      <c r="CV30" s="17">
        <v>0</v>
      </c>
      <c r="CW30" s="17">
        <v>0</v>
      </c>
      <c r="CX30" s="17">
        <v>0</v>
      </c>
      <c r="CY30" s="17">
        <v>0</v>
      </c>
      <c r="CZ30" s="17">
        <v>0</v>
      </c>
      <c r="DA30" s="17">
        <v>0</v>
      </c>
      <c r="DB30" s="17">
        <v>0</v>
      </c>
      <c r="DC30" s="17">
        <v>0</v>
      </c>
      <c r="DD30" s="17">
        <v>0</v>
      </c>
      <c r="DE30" s="17">
        <v>0</v>
      </c>
      <c r="DF30" s="17">
        <v>0</v>
      </c>
      <c r="DG30" s="17">
        <v>0</v>
      </c>
      <c r="DH30" s="17">
        <v>0</v>
      </c>
      <c r="DI30" s="17">
        <v>0</v>
      </c>
      <c r="DJ30" s="17">
        <v>0</v>
      </c>
      <c r="DK30" s="17">
        <v>0</v>
      </c>
      <c r="DL30" s="17">
        <v>0</v>
      </c>
      <c r="DM30" s="17">
        <v>0</v>
      </c>
      <c r="DN30" s="17">
        <v>0</v>
      </c>
      <c r="DO30" s="17">
        <v>0</v>
      </c>
      <c r="DP30" s="17">
        <v>0</v>
      </c>
      <c r="DQ30" s="17">
        <v>0</v>
      </c>
      <c r="DR30" s="17">
        <v>0</v>
      </c>
      <c r="DS30" s="17">
        <v>0</v>
      </c>
      <c r="DT30" s="17">
        <v>0</v>
      </c>
      <c r="DU30" s="17">
        <v>0</v>
      </c>
      <c r="DV30" s="17">
        <v>0</v>
      </c>
      <c r="DW30" s="17">
        <v>0</v>
      </c>
      <c r="DX30" s="17">
        <v>0</v>
      </c>
      <c r="DY30" s="17">
        <v>0</v>
      </c>
      <c r="DZ30" s="17">
        <v>0</v>
      </c>
      <c r="EA30" s="17">
        <v>0</v>
      </c>
      <c r="EB30" s="17">
        <v>0</v>
      </c>
      <c r="EC30" s="17">
        <v>0</v>
      </c>
      <c r="ED30" s="17">
        <v>0</v>
      </c>
      <c r="EE30" s="17">
        <v>0</v>
      </c>
      <c r="EF30" s="17">
        <v>0</v>
      </c>
      <c r="EG30" s="17">
        <v>0</v>
      </c>
      <c r="EH30" s="17">
        <v>0</v>
      </c>
      <c r="EI30" s="17">
        <v>0</v>
      </c>
      <c r="EJ30" s="17">
        <v>0</v>
      </c>
      <c r="EK30" s="17">
        <v>0</v>
      </c>
      <c r="EL30" s="17">
        <v>0</v>
      </c>
      <c r="EM30" s="17">
        <v>0</v>
      </c>
      <c r="EN30" s="17">
        <v>0</v>
      </c>
      <c r="EO30" s="17">
        <v>0</v>
      </c>
      <c r="EP30" s="17">
        <v>0</v>
      </c>
      <c r="EQ30" s="17">
        <v>0</v>
      </c>
      <c r="ER30" s="17">
        <v>0</v>
      </c>
      <c r="ES30" s="17">
        <v>0</v>
      </c>
      <c r="ET30" s="17">
        <v>0</v>
      </c>
      <c r="EU30" s="17">
        <v>0</v>
      </c>
      <c r="EV30" s="17">
        <v>0</v>
      </c>
      <c r="EW30" s="17">
        <v>0</v>
      </c>
      <c r="EX30" s="17">
        <v>0</v>
      </c>
      <c r="EY30" s="17">
        <v>0</v>
      </c>
      <c r="EZ30" s="17">
        <v>0</v>
      </c>
      <c r="FA30" s="17">
        <v>0</v>
      </c>
      <c r="FB30" s="17">
        <v>0</v>
      </c>
      <c r="FC30" s="17">
        <v>0</v>
      </c>
      <c r="FD30" s="17">
        <v>0</v>
      </c>
      <c r="FE30" s="17">
        <v>0</v>
      </c>
      <c r="FF30" s="17">
        <v>0</v>
      </c>
      <c r="FG30" s="17">
        <v>0</v>
      </c>
      <c r="FH30" s="17">
        <v>0</v>
      </c>
      <c r="FI30" s="17">
        <v>0</v>
      </c>
      <c r="FJ30" s="17">
        <v>0</v>
      </c>
      <c r="FK30" s="17">
        <v>0</v>
      </c>
      <c r="FL30" s="17">
        <v>0</v>
      </c>
      <c r="FM30" s="17">
        <v>0</v>
      </c>
      <c r="FN30" s="17">
        <v>0</v>
      </c>
      <c r="FO30" s="17">
        <v>0</v>
      </c>
      <c r="FP30" s="17">
        <v>0</v>
      </c>
      <c r="FQ30" s="17">
        <v>0</v>
      </c>
      <c r="FR30" s="17">
        <v>0</v>
      </c>
      <c r="FS30" s="17">
        <v>0</v>
      </c>
      <c r="FT30" s="17">
        <v>0</v>
      </c>
      <c r="FU30" s="17">
        <v>0</v>
      </c>
      <c r="FV30" s="17">
        <v>0</v>
      </c>
      <c r="FW30" s="17">
        <v>0</v>
      </c>
      <c r="FX30" s="17">
        <v>0</v>
      </c>
      <c r="FY30" s="17">
        <v>0</v>
      </c>
      <c r="FZ30" s="17">
        <v>0</v>
      </c>
      <c r="GA30" s="17">
        <v>0</v>
      </c>
      <c r="GB30" s="17">
        <v>0</v>
      </c>
      <c r="GC30" s="17">
        <v>0</v>
      </c>
      <c r="GD30" s="17">
        <v>0</v>
      </c>
      <c r="GE30" s="17">
        <v>0</v>
      </c>
      <c r="GF30" s="17">
        <v>0</v>
      </c>
      <c r="GG30" s="17">
        <v>0</v>
      </c>
      <c r="GH30" s="17">
        <v>0</v>
      </c>
      <c r="GI30" s="17">
        <v>0</v>
      </c>
      <c r="GJ30" s="17">
        <v>0</v>
      </c>
      <c r="GK30" s="17">
        <v>0</v>
      </c>
      <c r="GL30" s="17">
        <v>0</v>
      </c>
      <c r="GM30" s="17">
        <v>0</v>
      </c>
      <c r="GN30" s="17">
        <v>0</v>
      </c>
      <c r="GO30" s="17">
        <v>0</v>
      </c>
      <c r="GP30" s="17">
        <v>0</v>
      </c>
      <c r="GQ30" s="17">
        <v>0</v>
      </c>
      <c r="GR30" s="17">
        <v>0</v>
      </c>
      <c r="GS30" s="17">
        <v>0</v>
      </c>
      <c r="GT30" s="17">
        <v>0</v>
      </c>
      <c r="GU30" s="17">
        <v>0</v>
      </c>
      <c r="GV30" s="17">
        <v>0</v>
      </c>
      <c r="GW30" s="17">
        <v>0</v>
      </c>
      <c r="GX30" s="17">
        <v>0</v>
      </c>
      <c r="GY30" s="17">
        <v>0</v>
      </c>
      <c r="GZ30" s="17">
        <v>0</v>
      </c>
      <c r="HA30" s="17">
        <v>0</v>
      </c>
      <c r="HB30" s="17">
        <v>0</v>
      </c>
      <c r="HC30" s="17">
        <v>0</v>
      </c>
      <c r="HD30" s="17">
        <v>0</v>
      </c>
      <c r="HE30" s="17">
        <v>0</v>
      </c>
      <c r="HF30" s="17">
        <v>0</v>
      </c>
      <c r="HG30" s="17">
        <v>0</v>
      </c>
      <c r="HH30" s="17">
        <v>0</v>
      </c>
      <c r="HI30" s="17">
        <v>0</v>
      </c>
      <c r="HJ30" s="17">
        <v>0</v>
      </c>
      <c r="HK30" s="17">
        <v>0</v>
      </c>
      <c r="HL30" s="17">
        <v>0</v>
      </c>
      <c r="HM30" s="17">
        <v>0</v>
      </c>
      <c r="HN30" s="17">
        <v>0</v>
      </c>
      <c r="HO30" s="17">
        <v>0</v>
      </c>
      <c r="HP30" s="17">
        <v>0</v>
      </c>
      <c r="HQ30" s="17">
        <v>0</v>
      </c>
      <c r="HR30" s="17">
        <v>0</v>
      </c>
      <c r="HS30" s="17">
        <v>0</v>
      </c>
      <c r="HT30" s="17">
        <v>0</v>
      </c>
      <c r="HU30" s="17">
        <v>0</v>
      </c>
      <c r="HV30" s="17">
        <v>0</v>
      </c>
      <c r="HW30" s="17">
        <v>0</v>
      </c>
      <c r="HX30" s="17">
        <v>0</v>
      </c>
      <c r="HY30" s="17">
        <v>0</v>
      </c>
      <c r="HZ30" s="17">
        <v>0</v>
      </c>
      <c r="IA30" s="17">
        <v>0</v>
      </c>
      <c r="IB30" s="17">
        <v>0</v>
      </c>
      <c r="IC30" s="17">
        <v>0</v>
      </c>
      <c r="ID30" s="17">
        <v>0</v>
      </c>
      <c r="IE30" s="17">
        <v>0</v>
      </c>
      <c r="IF30" s="17">
        <v>0</v>
      </c>
      <c r="IG30" s="17">
        <v>0</v>
      </c>
      <c r="IH30" s="17">
        <v>0</v>
      </c>
      <c r="II30" s="17">
        <v>0</v>
      </c>
      <c r="IJ30" s="17">
        <v>0</v>
      </c>
      <c r="IK30" s="17">
        <v>0</v>
      </c>
      <c r="IL30" s="17">
        <v>0</v>
      </c>
      <c r="IM30" s="17">
        <v>0</v>
      </c>
      <c r="IN30" s="17">
        <v>0</v>
      </c>
      <c r="IO30" s="17">
        <v>0</v>
      </c>
      <c r="IP30" s="17">
        <v>0</v>
      </c>
      <c r="IQ30" s="17">
        <v>0</v>
      </c>
      <c r="IR30" s="17">
        <v>0</v>
      </c>
      <c r="IS30" s="17">
        <v>0</v>
      </c>
      <c r="IT30" s="17">
        <v>0</v>
      </c>
      <c r="IU30" s="17">
        <v>0</v>
      </c>
      <c r="IV30" s="17">
        <v>0</v>
      </c>
      <c r="IW30" s="17">
        <v>0</v>
      </c>
      <c r="IX30" s="17">
        <v>0</v>
      </c>
      <c r="IY30" s="17">
        <v>0</v>
      </c>
      <c r="IZ30" s="17">
        <v>0</v>
      </c>
      <c r="JA30" s="17">
        <v>0</v>
      </c>
      <c r="JB30" s="17">
        <v>0</v>
      </c>
      <c r="JC30" s="17">
        <v>0</v>
      </c>
      <c r="JD30" s="17">
        <v>0</v>
      </c>
      <c r="JE30" s="17">
        <v>0</v>
      </c>
      <c r="JF30" s="17">
        <v>0</v>
      </c>
      <c r="JG30" s="17">
        <v>0</v>
      </c>
      <c r="JH30" s="17">
        <v>0</v>
      </c>
      <c r="JI30" s="17">
        <v>0</v>
      </c>
      <c r="JJ30" s="17">
        <v>0</v>
      </c>
      <c r="JK30" s="17">
        <v>0</v>
      </c>
      <c r="JL30" s="17">
        <v>0</v>
      </c>
      <c r="JM30" s="17">
        <v>0</v>
      </c>
      <c r="JN30" s="17">
        <v>0</v>
      </c>
      <c r="JO30" s="17">
        <v>0</v>
      </c>
      <c r="JP30" s="17">
        <v>0</v>
      </c>
      <c r="JQ30" s="17">
        <v>0</v>
      </c>
      <c r="JR30" s="17">
        <v>0</v>
      </c>
      <c r="JS30" s="17">
        <v>0</v>
      </c>
      <c r="JT30" s="17">
        <v>0</v>
      </c>
      <c r="JU30" s="17">
        <v>0</v>
      </c>
      <c r="JV30" s="17">
        <v>0</v>
      </c>
      <c r="JW30" s="17">
        <v>0</v>
      </c>
      <c r="JX30" s="17">
        <v>0</v>
      </c>
      <c r="JY30" s="17">
        <v>0</v>
      </c>
    </row>
    <row r="31" spans="1:285" x14ac:dyDescent="0.15">
      <c r="A31" s="17" t="s">
        <v>650</v>
      </c>
      <c r="B31" s="17" t="s">
        <v>651</v>
      </c>
      <c r="C31" s="17">
        <v>0</v>
      </c>
      <c r="D31" s="17">
        <v>20.25</v>
      </c>
      <c r="E31" s="17">
        <v>20.25</v>
      </c>
      <c r="F31" s="17">
        <v>20.25</v>
      </c>
      <c r="G31" s="17">
        <v>20.25</v>
      </c>
      <c r="H31" s="17">
        <v>20.25</v>
      </c>
      <c r="I31" s="17">
        <v>20.41</v>
      </c>
      <c r="J31" s="17">
        <v>20.41</v>
      </c>
      <c r="K31" s="17">
        <v>20.41</v>
      </c>
      <c r="L31" s="17">
        <v>20.41</v>
      </c>
      <c r="M31" s="17">
        <v>20.41</v>
      </c>
      <c r="N31" s="17">
        <v>20.46</v>
      </c>
      <c r="O31" s="17">
        <v>20.399999999999999</v>
      </c>
      <c r="P31" s="17">
        <v>20.39</v>
      </c>
      <c r="Q31" s="17">
        <v>20.399999999999999</v>
      </c>
      <c r="R31" s="17">
        <v>20.420000000000002</v>
      </c>
      <c r="S31" s="17">
        <v>20.43</v>
      </c>
      <c r="T31" s="17">
        <v>20.41</v>
      </c>
      <c r="U31" s="17">
        <v>20.41</v>
      </c>
      <c r="V31" s="17">
        <v>20.420000000000002</v>
      </c>
      <c r="W31" s="17">
        <v>20.41</v>
      </c>
      <c r="X31" s="17">
        <v>20.440000000000001</v>
      </c>
      <c r="Y31" s="17">
        <v>20.440000000000001</v>
      </c>
      <c r="Z31" s="17">
        <v>20.45</v>
      </c>
      <c r="AA31" s="17">
        <v>20.420000000000002</v>
      </c>
      <c r="AB31" s="17">
        <v>0</v>
      </c>
      <c r="AC31" s="17">
        <v>0</v>
      </c>
      <c r="AD31" s="17">
        <v>0</v>
      </c>
      <c r="AE31" s="17">
        <v>0</v>
      </c>
      <c r="AF31" s="17">
        <v>0</v>
      </c>
      <c r="AG31" s="17">
        <v>0</v>
      </c>
      <c r="AH31" s="17">
        <v>0</v>
      </c>
      <c r="AI31" s="17">
        <v>0</v>
      </c>
      <c r="AJ31" s="17">
        <v>0</v>
      </c>
      <c r="AK31" s="17">
        <v>0</v>
      </c>
      <c r="AL31" s="17">
        <v>0</v>
      </c>
      <c r="AM31" s="17">
        <v>0</v>
      </c>
      <c r="AN31" s="17">
        <v>0</v>
      </c>
      <c r="AO31" s="17">
        <v>0</v>
      </c>
      <c r="AP31" s="17">
        <v>0</v>
      </c>
      <c r="AQ31" s="17">
        <v>0</v>
      </c>
      <c r="AR31" s="17">
        <v>0</v>
      </c>
      <c r="AS31" s="17">
        <v>0</v>
      </c>
      <c r="AT31" s="17">
        <v>0</v>
      </c>
      <c r="AU31" s="17">
        <v>0</v>
      </c>
      <c r="AV31" s="17">
        <v>0</v>
      </c>
      <c r="AW31" s="17">
        <v>0</v>
      </c>
      <c r="AX31" s="17">
        <v>0</v>
      </c>
      <c r="AY31" s="17">
        <v>0</v>
      </c>
      <c r="AZ31" s="17">
        <v>0</v>
      </c>
      <c r="BA31" s="17">
        <v>0</v>
      </c>
      <c r="BB31" s="17">
        <v>0</v>
      </c>
      <c r="BC31" s="17">
        <v>0</v>
      </c>
      <c r="BD31" s="17">
        <v>0</v>
      </c>
      <c r="BE31" s="17">
        <v>0</v>
      </c>
      <c r="BF31" s="17">
        <v>0</v>
      </c>
      <c r="BG31" s="17">
        <v>0</v>
      </c>
      <c r="BH31" s="17">
        <v>0</v>
      </c>
      <c r="BI31" s="17">
        <v>0</v>
      </c>
      <c r="BJ31" s="17">
        <v>0</v>
      </c>
      <c r="BK31" s="17">
        <v>0</v>
      </c>
      <c r="BL31" s="17">
        <v>0</v>
      </c>
      <c r="BM31" s="17">
        <v>0</v>
      </c>
      <c r="BN31" s="17">
        <v>0</v>
      </c>
      <c r="BO31" s="17">
        <v>0</v>
      </c>
      <c r="BP31" s="17">
        <v>0</v>
      </c>
      <c r="BQ31" s="17">
        <v>0</v>
      </c>
      <c r="BR31" s="17">
        <v>0</v>
      </c>
      <c r="BS31" s="17">
        <v>0</v>
      </c>
      <c r="BT31" s="17">
        <v>0</v>
      </c>
      <c r="BU31" s="17">
        <v>0</v>
      </c>
      <c r="BV31" s="17">
        <v>0</v>
      </c>
      <c r="BW31" s="17">
        <v>0</v>
      </c>
      <c r="BX31" s="17">
        <v>0</v>
      </c>
      <c r="BY31" s="17">
        <v>0</v>
      </c>
      <c r="BZ31" s="17">
        <v>0</v>
      </c>
      <c r="CA31" s="17">
        <v>0</v>
      </c>
      <c r="CB31" s="17">
        <v>0</v>
      </c>
      <c r="CC31" s="17">
        <v>0</v>
      </c>
      <c r="CD31" s="17">
        <v>0</v>
      </c>
      <c r="CE31" s="17">
        <v>0</v>
      </c>
      <c r="CF31" s="17">
        <v>0</v>
      </c>
      <c r="CG31" s="17">
        <v>0</v>
      </c>
      <c r="CH31" s="17">
        <v>0</v>
      </c>
      <c r="CI31" s="17">
        <v>0</v>
      </c>
      <c r="CJ31" s="17">
        <v>0</v>
      </c>
      <c r="CK31" s="17">
        <v>0</v>
      </c>
      <c r="CL31" s="17">
        <v>0</v>
      </c>
      <c r="CM31" s="17">
        <v>0</v>
      </c>
      <c r="CN31" s="17">
        <v>0</v>
      </c>
      <c r="CO31" s="17">
        <v>0</v>
      </c>
      <c r="CP31" s="17">
        <v>0</v>
      </c>
      <c r="CQ31" s="17">
        <v>0</v>
      </c>
      <c r="CR31" s="17">
        <v>0</v>
      </c>
      <c r="CS31" s="17">
        <v>0</v>
      </c>
      <c r="CT31" s="17">
        <v>0</v>
      </c>
      <c r="CU31" s="17">
        <v>0</v>
      </c>
      <c r="CV31" s="17">
        <v>0</v>
      </c>
      <c r="CW31" s="17">
        <v>0</v>
      </c>
      <c r="CX31" s="17">
        <v>0</v>
      </c>
      <c r="CY31" s="17">
        <v>0</v>
      </c>
      <c r="CZ31" s="17">
        <v>0</v>
      </c>
      <c r="DA31" s="17">
        <v>0</v>
      </c>
      <c r="DB31" s="17">
        <v>0</v>
      </c>
      <c r="DC31" s="17">
        <v>0</v>
      </c>
      <c r="DD31" s="17">
        <v>0</v>
      </c>
      <c r="DE31" s="17">
        <v>0</v>
      </c>
      <c r="DF31" s="17">
        <v>0</v>
      </c>
      <c r="DG31" s="17">
        <v>0</v>
      </c>
      <c r="DH31" s="17">
        <v>0</v>
      </c>
      <c r="DI31" s="17">
        <v>0</v>
      </c>
      <c r="DJ31" s="17">
        <v>0</v>
      </c>
      <c r="DK31" s="17">
        <v>0</v>
      </c>
      <c r="DL31" s="17">
        <v>0</v>
      </c>
      <c r="DM31" s="17">
        <v>0</v>
      </c>
      <c r="DN31" s="17">
        <v>0</v>
      </c>
      <c r="DO31" s="17">
        <v>0</v>
      </c>
      <c r="DP31" s="17">
        <v>0</v>
      </c>
      <c r="DQ31" s="17">
        <v>0</v>
      </c>
      <c r="DR31" s="17">
        <v>0</v>
      </c>
      <c r="DS31" s="17">
        <v>0</v>
      </c>
      <c r="DT31" s="17">
        <v>0</v>
      </c>
      <c r="DU31" s="17">
        <v>0</v>
      </c>
      <c r="DV31" s="17">
        <v>0</v>
      </c>
      <c r="DW31" s="17">
        <v>0</v>
      </c>
      <c r="DX31" s="17">
        <v>0</v>
      </c>
      <c r="DY31" s="17">
        <v>0</v>
      </c>
      <c r="DZ31" s="17">
        <v>0</v>
      </c>
      <c r="EA31" s="17">
        <v>0</v>
      </c>
      <c r="EB31" s="17">
        <v>0</v>
      </c>
      <c r="EC31" s="17">
        <v>0</v>
      </c>
      <c r="ED31" s="17">
        <v>0</v>
      </c>
      <c r="EE31" s="17">
        <v>0</v>
      </c>
      <c r="EF31" s="17">
        <v>0</v>
      </c>
      <c r="EG31" s="17">
        <v>0</v>
      </c>
      <c r="EH31" s="17">
        <v>0</v>
      </c>
      <c r="EI31" s="17">
        <v>0</v>
      </c>
      <c r="EJ31" s="17">
        <v>0</v>
      </c>
      <c r="EK31" s="17">
        <v>0</v>
      </c>
      <c r="EL31" s="17">
        <v>0</v>
      </c>
      <c r="EM31" s="17">
        <v>0</v>
      </c>
      <c r="EN31" s="17">
        <v>0</v>
      </c>
      <c r="EO31" s="17">
        <v>0</v>
      </c>
      <c r="EP31" s="17">
        <v>0</v>
      </c>
      <c r="EQ31" s="17">
        <v>0</v>
      </c>
      <c r="ER31" s="17">
        <v>0</v>
      </c>
      <c r="ES31" s="17">
        <v>0</v>
      </c>
      <c r="ET31" s="17">
        <v>0</v>
      </c>
      <c r="EU31" s="17">
        <v>0</v>
      </c>
      <c r="EV31" s="17">
        <v>0</v>
      </c>
      <c r="EW31" s="17">
        <v>0</v>
      </c>
      <c r="EX31" s="17">
        <v>0</v>
      </c>
      <c r="EY31" s="17">
        <v>0</v>
      </c>
      <c r="EZ31" s="17">
        <v>0</v>
      </c>
      <c r="FA31" s="17">
        <v>0</v>
      </c>
      <c r="FB31" s="17">
        <v>0</v>
      </c>
      <c r="FC31" s="17">
        <v>0</v>
      </c>
      <c r="FD31" s="17">
        <v>0</v>
      </c>
      <c r="FE31" s="17">
        <v>0</v>
      </c>
      <c r="FF31" s="17">
        <v>0</v>
      </c>
      <c r="FG31" s="17">
        <v>0</v>
      </c>
      <c r="FH31" s="17">
        <v>0</v>
      </c>
      <c r="FI31" s="17">
        <v>0</v>
      </c>
      <c r="FJ31" s="17">
        <v>0</v>
      </c>
      <c r="FK31" s="17">
        <v>0</v>
      </c>
      <c r="FL31" s="17">
        <v>0</v>
      </c>
      <c r="FM31" s="17">
        <v>0</v>
      </c>
      <c r="FN31" s="17">
        <v>0</v>
      </c>
      <c r="FO31" s="17">
        <v>0</v>
      </c>
      <c r="FP31" s="17">
        <v>0</v>
      </c>
      <c r="FQ31" s="17">
        <v>0</v>
      </c>
      <c r="FR31" s="17">
        <v>0</v>
      </c>
      <c r="FS31" s="17">
        <v>0</v>
      </c>
      <c r="FT31" s="17">
        <v>0</v>
      </c>
      <c r="FU31" s="17">
        <v>0</v>
      </c>
      <c r="FV31" s="17">
        <v>0</v>
      </c>
      <c r="FW31" s="17">
        <v>0</v>
      </c>
      <c r="FX31" s="17">
        <v>0</v>
      </c>
      <c r="FY31" s="17">
        <v>0</v>
      </c>
      <c r="FZ31" s="17">
        <v>0</v>
      </c>
      <c r="GA31" s="17">
        <v>0</v>
      </c>
      <c r="GB31" s="17">
        <v>0</v>
      </c>
      <c r="GC31" s="17">
        <v>0</v>
      </c>
      <c r="GD31" s="17">
        <v>0</v>
      </c>
      <c r="GE31" s="17">
        <v>0</v>
      </c>
      <c r="GF31" s="17">
        <v>0</v>
      </c>
      <c r="GG31" s="17">
        <v>0</v>
      </c>
      <c r="GH31" s="17">
        <v>0</v>
      </c>
      <c r="GI31" s="17">
        <v>0</v>
      </c>
      <c r="GJ31" s="17">
        <v>0</v>
      </c>
      <c r="GK31" s="17">
        <v>0</v>
      </c>
      <c r="GL31" s="17">
        <v>0</v>
      </c>
      <c r="GM31" s="17">
        <v>0</v>
      </c>
      <c r="GN31" s="17">
        <v>0</v>
      </c>
      <c r="GO31" s="17">
        <v>0</v>
      </c>
      <c r="GP31" s="17">
        <v>0</v>
      </c>
      <c r="GQ31" s="17">
        <v>0</v>
      </c>
      <c r="GR31" s="17">
        <v>0</v>
      </c>
      <c r="GS31" s="17">
        <v>0</v>
      </c>
      <c r="GT31" s="17">
        <v>0</v>
      </c>
      <c r="GU31" s="17">
        <v>0</v>
      </c>
      <c r="GV31" s="17">
        <v>0</v>
      </c>
      <c r="GW31" s="17">
        <v>0</v>
      </c>
      <c r="GX31" s="17">
        <v>0</v>
      </c>
      <c r="GY31" s="17">
        <v>0</v>
      </c>
      <c r="GZ31" s="17">
        <v>0</v>
      </c>
      <c r="HA31" s="17">
        <v>0</v>
      </c>
      <c r="HB31" s="17">
        <v>0</v>
      </c>
      <c r="HC31" s="17">
        <v>0</v>
      </c>
      <c r="HD31" s="17">
        <v>0</v>
      </c>
      <c r="HE31" s="17">
        <v>0</v>
      </c>
      <c r="HF31" s="17">
        <v>0</v>
      </c>
      <c r="HG31" s="17">
        <v>0</v>
      </c>
      <c r="HH31" s="17">
        <v>0</v>
      </c>
      <c r="HI31" s="17">
        <v>0</v>
      </c>
      <c r="HJ31" s="17">
        <v>0</v>
      </c>
      <c r="HK31" s="17">
        <v>0</v>
      </c>
      <c r="HL31" s="17">
        <v>0</v>
      </c>
      <c r="HM31" s="17">
        <v>0</v>
      </c>
      <c r="HN31" s="17">
        <v>0</v>
      </c>
      <c r="HO31" s="17">
        <v>0</v>
      </c>
      <c r="HP31" s="17">
        <v>0</v>
      </c>
      <c r="HQ31" s="17">
        <v>0</v>
      </c>
      <c r="HR31" s="17">
        <v>0</v>
      </c>
      <c r="HS31" s="17">
        <v>0</v>
      </c>
      <c r="HT31" s="17">
        <v>0</v>
      </c>
      <c r="HU31" s="17">
        <v>0</v>
      </c>
      <c r="HV31" s="17">
        <v>0</v>
      </c>
      <c r="HW31" s="17">
        <v>0</v>
      </c>
      <c r="HX31" s="17">
        <v>0</v>
      </c>
      <c r="HY31" s="17">
        <v>0</v>
      </c>
      <c r="HZ31" s="17">
        <v>0</v>
      </c>
      <c r="IA31" s="17">
        <v>0</v>
      </c>
      <c r="IB31" s="17">
        <v>0</v>
      </c>
      <c r="IC31" s="17">
        <v>0</v>
      </c>
      <c r="ID31" s="17">
        <v>0</v>
      </c>
      <c r="IE31" s="17">
        <v>0</v>
      </c>
      <c r="IF31" s="17">
        <v>0</v>
      </c>
      <c r="IG31" s="17">
        <v>0</v>
      </c>
      <c r="IH31" s="17">
        <v>0</v>
      </c>
      <c r="II31" s="17">
        <v>0</v>
      </c>
      <c r="IJ31" s="17">
        <v>0</v>
      </c>
      <c r="IK31" s="17">
        <v>0</v>
      </c>
      <c r="IL31" s="17">
        <v>0</v>
      </c>
      <c r="IM31" s="17">
        <v>0</v>
      </c>
      <c r="IN31" s="17">
        <v>0</v>
      </c>
      <c r="IO31" s="17">
        <v>0</v>
      </c>
      <c r="IP31" s="17">
        <v>0</v>
      </c>
      <c r="IQ31" s="17">
        <v>0</v>
      </c>
      <c r="IR31" s="17">
        <v>0</v>
      </c>
      <c r="IS31" s="17">
        <v>0</v>
      </c>
      <c r="IT31" s="17">
        <v>0</v>
      </c>
      <c r="IU31" s="17">
        <v>0</v>
      </c>
      <c r="IV31" s="17">
        <v>0</v>
      </c>
      <c r="IW31" s="17">
        <v>0</v>
      </c>
      <c r="IX31" s="17">
        <v>0</v>
      </c>
      <c r="IY31" s="17">
        <v>0</v>
      </c>
      <c r="IZ31" s="17">
        <v>0</v>
      </c>
      <c r="JA31" s="17">
        <v>0</v>
      </c>
      <c r="JB31" s="17">
        <v>0</v>
      </c>
      <c r="JC31" s="17">
        <v>0</v>
      </c>
      <c r="JD31" s="17">
        <v>0</v>
      </c>
      <c r="JE31" s="17">
        <v>0</v>
      </c>
      <c r="JF31" s="17">
        <v>0</v>
      </c>
      <c r="JG31" s="17">
        <v>0</v>
      </c>
      <c r="JH31" s="17">
        <v>0</v>
      </c>
      <c r="JI31" s="17">
        <v>0</v>
      </c>
      <c r="JJ31" s="17">
        <v>0</v>
      </c>
      <c r="JK31" s="17">
        <v>0</v>
      </c>
      <c r="JL31" s="17">
        <v>0</v>
      </c>
      <c r="JM31" s="17">
        <v>0</v>
      </c>
      <c r="JN31" s="17">
        <v>0</v>
      </c>
      <c r="JO31" s="17">
        <v>0</v>
      </c>
      <c r="JP31" s="17">
        <v>0</v>
      </c>
      <c r="JQ31" s="17">
        <v>0</v>
      </c>
      <c r="JR31" s="17">
        <v>0</v>
      </c>
      <c r="JS31" s="17">
        <v>0</v>
      </c>
      <c r="JT31" s="17">
        <v>0</v>
      </c>
      <c r="JU31" s="17">
        <v>0</v>
      </c>
      <c r="JV31" s="17">
        <v>0</v>
      </c>
      <c r="JW31" s="17">
        <v>0</v>
      </c>
      <c r="JX31" s="17">
        <v>0</v>
      </c>
      <c r="JY31" s="17">
        <v>0</v>
      </c>
    </row>
    <row r="32" spans="1:285" x14ac:dyDescent="0.15">
      <c r="A32" s="17" t="s">
        <v>228</v>
      </c>
      <c r="B32" s="17" t="s">
        <v>229</v>
      </c>
      <c r="C32" s="17">
        <v>0</v>
      </c>
      <c r="D32" s="17">
        <v>0</v>
      </c>
      <c r="E32" s="17">
        <v>0</v>
      </c>
      <c r="F32" s="17">
        <v>0</v>
      </c>
      <c r="G32" s="17">
        <v>0</v>
      </c>
      <c r="H32" s="17">
        <v>0</v>
      </c>
      <c r="I32" s="17">
        <v>0</v>
      </c>
      <c r="J32" s="17">
        <v>0</v>
      </c>
      <c r="K32" s="17">
        <v>0</v>
      </c>
      <c r="L32" s="17">
        <v>0</v>
      </c>
      <c r="M32" s="17">
        <v>0</v>
      </c>
      <c r="N32" s="17">
        <v>0</v>
      </c>
      <c r="O32" s="17">
        <v>0</v>
      </c>
      <c r="P32" s="17">
        <v>0</v>
      </c>
      <c r="Q32" s="17">
        <v>0</v>
      </c>
      <c r="R32" s="17">
        <v>0</v>
      </c>
      <c r="S32" s="17">
        <v>0</v>
      </c>
      <c r="T32" s="17">
        <v>0</v>
      </c>
      <c r="U32" s="17">
        <v>0</v>
      </c>
      <c r="V32" s="17">
        <v>0</v>
      </c>
      <c r="W32" s="17">
        <v>0</v>
      </c>
      <c r="X32" s="17">
        <v>0</v>
      </c>
      <c r="Y32" s="17">
        <v>0</v>
      </c>
      <c r="Z32" s="17">
        <v>0</v>
      </c>
      <c r="AA32" s="17">
        <v>0</v>
      </c>
      <c r="AB32" s="17">
        <v>0</v>
      </c>
      <c r="AC32" s="17">
        <v>0</v>
      </c>
      <c r="AD32" s="17">
        <v>0</v>
      </c>
      <c r="AE32" s="17">
        <v>0</v>
      </c>
      <c r="AF32" s="17">
        <v>0</v>
      </c>
      <c r="AG32" s="17">
        <v>0</v>
      </c>
      <c r="AH32" s="17">
        <v>0</v>
      </c>
      <c r="AI32" s="17">
        <v>0</v>
      </c>
      <c r="AJ32" s="17">
        <v>0</v>
      </c>
      <c r="AK32" s="17">
        <v>0</v>
      </c>
      <c r="AL32" s="17">
        <v>0</v>
      </c>
      <c r="AM32" s="17">
        <v>0</v>
      </c>
      <c r="AN32" s="17">
        <v>0</v>
      </c>
      <c r="AO32" s="17">
        <v>0</v>
      </c>
      <c r="AP32" s="17">
        <v>0</v>
      </c>
      <c r="AQ32" s="17">
        <v>0</v>
      </c>
      <c r="AR32" s="17">
        <v>0</v>
      </c>
      <c r="AS32" s="17">
        <v>0</v>
      </c>
      <c r="AT32" s="17">
        <v>0</v>
      </c>
      <c r="AU32" s="17">
        <v>0</v>
      </c>
      <c r="AV32" s="17">
        <v>0</v>
      </c>
      <c r="AW32" s="17">
        <v>0</v>
      </c>
      <c r="AX32" s="17">
        <v>0</v>
      </c>
      <c r="AY32" s="17">
        <v>0</v>
      </c>
      <c r="AZ32" s="17">
        <v>0</v>
      </c>
      <c r="BA32" s="17">
        <v>0</v>
      </c>
      <c r="BB32" s="17">
        <v>0</v>
      </c>
      <c r="BC32" s="17">
        <v>0</v>
      </c>
      <c r="BD32" s="17">
        <v>0</v>
      </c>
      <c r="BE32" s="17">
        <v>0</v>
      </c>
      <c r="BF32" s="17">
        <v>0</v>
      </c>
      <c r="BG32" s="17">
        <v>0</v>
      </c>
      <c r="BH32" s="17">
        <v>0</v>
      </c>
      <c r="BI32" s="17">
        <v>0</v>
      </c>
      <c r="BJ32" s="17">
        <v>0</v>
      </c>
      <c r="BK32" s="17">
        <v>0</v>
      </c>
      <c r="BL32" s="17">
        <v>0</v>
      </c>
      <c r="BM32" s="17">
        <v>0</v>
      </c>
      <c r="BN32" s="17">
        <v>0</v>
      </c>
      <c r="BO32" s="17">
        <v>0</v>
      </c>
      <c r="BP32" s="17">
        <v>0</v>
      </c>
      <c r="BQ32" s="17">
        <v>0</v>
      </c>
      <c r="BR32" s="17">
        <v>0</v>
      </c>
      <c r="BS32" s="17">
        <v>0</v>
      </c>
      <c r="BT32" s="17">
        <v>0</v>
      </c>
      <c r="BU32" s="17">
        <v>0</v>
      </c>
      <c r="BV32" s="17">
        <v>0</v>
      </c>
      <c r="BW32" s="17">
        <v>0</v>
      </c>
      <c r="BX32" s="17">
        <v>0</v>
      </c>
      <c r="BY32" s="17">
        <v>0</v>
      </c>
      <c r="BZ32" s="17">
        <v>0</v>
      </c>
      <c r="CA32" s="17">
        <v>0</v>
      </c>
      <c r="CB32" s="17">
        <v>0</v>
      </c>
      <c r="CC32" s="17">
        <v>0</v>
      </c>
      <c r="CD32" s="17">
        <v>0</v>
      </c>
      <c r="CE32" s="17">
        <v>0</v>
      </c>
      <c r="CF32" s="17">
        <v>0</v>
      </c>
      <c r="CG32" s="17">
        <v>0</v>
      </c>
      <c r="CH32" s="17">
        <v>0</v>
      </c>
      <c r="CI32" s="17">
        <v>0</v>
      </c>
      <c r="CJ32" s="17">
        <v>0</v>
      </c>
      <c r="CK32" s="17">
        <v>0</v>
      </c>
      <c r="CL32" s="17">
        <v>0</v>
      </c>
      <c r="CM32" s="17">
        <v>0</v>
      </c>
      <c r="CN32" s="17">
        <v>0</v>
      </c>
      <c r="CO32" s="17">
        <v>0</v>
      </c>
      <c r="CP32" s="17">
        <v>0</v>
      </c>
      <c r="CQ32" s="17">
        <v>0</v>
      </c>
      <c r="CR32" s="17">
        <v>0</v>
      </c>
      <c r="CS32" s="17">
        <v>0</v>
      </c>
      <c r="CT32" s="17">
        <v>0</v>
      </c>
      <c r="CU32" s="17">
        <v>0</v>
      </c>
      <c r="CV32" s="17">
        <v>0</v>
      </c>
      <c r="CW32" s="17">
        <v>0</v>
      </c>
      <c r="CX32" s="17">
        <v>0</v>
      </c>
      <c r="CY32" s="17">
        <v>0</v>
      </c>
      <c r="CZ32" s="17">
        <v>0</v>
      </c>
      <c r="DA32" s="17">
        <v>0</v>
      </c>
      <c r="DB32" s="17">
        <v>0</v>
      </c>
      <c r="DC32" s="17">
        <v>0</v>
      </c>
      <c r="DD32" s="17">
        <v>0</v>
      </c>
      <c r="DE32" s="17">
        <v>0</v>
      </c>
      <c r="DF32" s="17">
        <v>0</v>
      </c>
      <c r="DG32" s="17">
        <v>0</v>
      </c>
      <c r="DH32" s="17">
        <v>0</v>
      </c>
      <c r="DI32" s="17">
        <v>0</v>
      </c>
      <c r="DJ32" s="17">
        <v>0</v>
      </c>
      <c r="DK32" s="17">
        <v>0</v>
      </c>
      <c r="DL32" s="17">
        <v>0</v>
      </c>
      <c r="DM32" s="17">
        <v>0</v>
      </c>
      <c r="DN32" s="17">
        <v>0</v>
      </c>
      <c r="DO32" s="17">
        <v>0</v>
      </c>
      <c r="DP32" s="17">
        <v>0</v>
      </c>
      <c r="DQ32" s="17">
        <v>0</v>
      </c>
      <c r="DR32" s="17">
        <v>0</v>
      </c>
      <c r="DS32" s="17">
        <v>0</v>
      </c>
      <c r="DT32" s="17">
        <v>0</v>
      </c>
      <c r="DU32" s="17">
        <v>0</v>
      </c>
      <c r="DV32" s="17">
        <v>0</v>
      </c>
      <c r="DW32" s="17">
        <v>0</v>
      </c>
      <c r="DX32" s="17">
        <v>0</v>
      </c>
      <c r="DY32" s="17">
        <v>0</v>
      </c>
      <c r="DZ32" s="17">
        <v>0</v>
      </c>
      <c r="EA32" s="17">
        <v>0</v>
      </c>
      <c r="EB32" s="17">
        <v>0</v>
      </c>
      <c r="EC32" s="17">
        <v>0</v>
      </c>
      <c r="ED32" s="17">
        <v>0</v>
      </c>
      <c r="EE32" s="17">
        <v>0</v>
      </c>
      <c r="EF32" s="17">
        <v>0</v>
      </c>
      <c r="EG32" s="17">
        <v>0</v>
      </c>
      <c r="EH32" s="17">
        <v>0</v>
      </c>
      <c r="EI32" s="17">
        <v>0</v>
      </c>
      <c r="EJ32" s="17">
        <v>0</v>
      </c>
      <c r="EK32" s="17">
        <v>0</v>
      </c>
      <c r="EL32" s="17">
        <v>0</v>
      </c>
      <c r="EM32" s="17">
        <v>0</v>
      </c>
      <c r="EN32" s="17">
        <v>0</v>
      </c>
      <c r="EO32" s="17">
        <v>0</v>
      </c>
      <c r="EP32" s="17">
        <v>0</v>
      </c>
      <c r="EQ32" s="17">
        <v>0</v>
      </c>
      <c r="ER32" s="17">
        <v>0</v>
      </c>
      <c r="ES32" s="17">
        <v>0</v>
      </c>
      <c r="ET32" s="17">
        <v>0</v>
      </c>
      <c r="EU32" s="17">
        <v>0</v>
      </c>
      <c r="EV32" s="17">
        <v>0</v>
      </c>
      <c r="EW32" s="17">
        <v>0</v>
      </c>
      <c r="EX32" s="17">
        <v>0</v>
      </c>
      <c r="EY32" s="17">
        <v>0</v>
      </c>
      <c r="EZ32" s="17">
        <v>0</v>
      </c>
      <c r="FA32" s="17">
        <v>0</v>
      </c>
      <c r="FB32" s="17">
        <v>0</v>
      </c>
      <c r="FC32" s="17">
        <v>0</v>
      </c>
      <c r="FD32" s="17">
        <v>0</v>
      </c>
      <c r="FE32" s="17">
        <v>0</v>
      </c>
      <c r="FF32" s="17">
        <v>0</v>
      </c>
      <c r="FG32" s="17">
        <v>0</v>
      </c>
      <c r="FH32" s="17">
        <v>0</v>
      </c>
      <c r="FI32" s="17">
        <v>0</v>
      </c>
      <c r="FJ32" s="17">
        <v>0</v>
      </c>
      <c r="FK32" s="17">
        <v>0</v>
      </c>
      <c r="FL32" s="17">
        <v>0</v>
      </c>
      <c r="FM32" s="17">
        <v>0</v>
      </c>
      <c r="FN32" s="17">
        <v>0</v>
      </c>
      <c r="FO32" s="17">
        <v>0</v>
      </c>
      <c r="FP32" s="17">
        <v>0</v>
      </c>
      <c r="FQ32" s="17">
        <v>0</v>
      </c>
      <c r="FR32" s="17">
        <v>0</v>
      </c>
      <c r="FS32" s="17">
        <v>0</v>
      </c>
      <c r="FT32" s="17">
        <v>0</v>
      </c>
      <c r="FU32" s="17">
        <v>0</v>
      </c>
      <c r="FV32" s="17">
        <v>0</v>
      </c>
      <c r="FW32" s="17">
        <v>0</v>
      </c>
      <c r="FX32" s="17">
        <v>0</v>
      </c>
      <c r="FY32" s="17">
        <v>0</v>
      </c>
      <c r="FZ32" s="17">
        <v>0</v>
      </c>
      <c r="GA32" s="17">
        <v>0</v>
      </c>
      <c r="GB32" s="17">
        <v>0</v>
      </c>
      <c r="GC32" s="17">
        <v>0</v>
      </c>
      <c r="GD32" s="17">
        <v>0</v>
      </c>
      <c r="GE32" s="17">
        <v>0</v>
      </c>
      <c r="GF32" s="17">
        <v>0</v>
      </c>
      <c r="GG32" s="17">
        <v>0</v>
      </c>
      <c r="GH32" s="17">
        <v>0</v>
      </c>
      <c r="GI32" s="17">
        <v>0</v>
      </c>
      <c r="GJ32" s="17">
        <v>0</v>
      </c>
      <c r="GK32" s="17">
        <v>0</v>
      </c>
      <c r="GL32" s="17">
        <v>0</v>
      </c>
      <c r="GM32" s="17">
        <v>0</v>
      </c>
      <c r="GN32" s="17">
        <v>0</v>
      </c>
      <c r="GO32" s="17">
        <v>0</v>
      </c>
      <c r="GP32" s="17">
        <v>0</v>
      </c>
      <c r="GQ32" s="17">
        <v>0</v>
      </c>
      <c r="GR32" s="17">
        <v>0</v>
      </c>
      <c r="GS32" s="17">
        <v>0</v>
      </c>
      <c r="GT32" s="17">
        <v>0</v>
      </c>
      <c r="GU32" s="17">
        <v>0</v>
      </c>
      <c r="GV32" s="17">
        <v>0</v>
      </c>
      <c r="GW32" s="17">
        <v>0</v>
      </c>
      <c r="GX32" s="17">
        <v>0</v>
      </c>
      <c r="GY32" s="17">
        <v>0</v>
      </c>
      <c r="GZ32" s="17">
        <v>0</v>
      </c>
      <c r="HA32" s="17">
        <v>0</v>
      </c>
      <c r="HB32" s="17">
        <v>0</v>
      </c>
      <c r="HC32" s="17">
        <v>0</v>
      </c>
      <c r="HD32" s="17">
        <v>0</v>
      </c>
      <c r="HE32" s="17">
        <v>0</v>
      </c>
      <c r="HF32" s="17">
        <v>0</v>
      </c>
      <c r="HG32" s="17">
        <v>0</v>
      </c>
      <c r="HH32" s="17">
        <v>0</v>
      </c>
      <c r="HI32" s="17">
        <v>0</v>
      </c>
      <c r="HJ32" s="17">
        <v>0</v>
      </c>
      <c r="HK32" s="17">
        <v>0</v>
      </c>
      <c r="HL32" s="17">
        <v>0</v>
      </c>
      <c r="HM32" s="17">
        <v>0</v>
      </c>
      <c r="HN32" s="17">
        <v>0</v>
      </c>
      <c r="HO32" s="17">
        <v>0</v>
      </c>
      <c r="HP32" s="17">
        <v>0</v>
      </c>
      <c r="HQ32" s="17">
        <v>0</v>
      </c>
      <c r="HR32" s="17">
        <v>0</v>
      </c>
      <c r="HS32" s="17">
        <v>0</v>
      </c>
      <c r="HT32" s="17">
        <v>0</v>
      </c>
      <c r="HU32" s="17">
        <v>0</v>
      </c>
      <c r="HV32" s="17">
        <v>0</v>
      </c>
      <c r="HW32" s="17">
        <v>0</v>
      </c>
      <c r="HX32" s="17">
        <v>0</v>
      </c>
      <c r="HY32" s="17">
        <v>0</v>
      </c>
      <c r="HZ32" s="17">
        <v>0</v>
      </c>
      <c r="IA32" s="17">
        <v>0</v>
      </c>
      <c r="IB32" s="17">
        <v>0</v>
      </c>
      <c r="IC32" s="17">
        <v>0</v>
      </c>
      <c r="ID32" s="17">
        <v>0</v>
      </c>
      <c r="IE32" s="17">
        <v>0</v>
      </c>
      <c r="IF32" s="17">
        <v>0</v>
      </c>
      <c r="IG32" s="17">
        <v>0</v>
      </c>
      <c r="IH32" s="17">
        <v>0</v>
      </c>
      <c r="II32" s="17">
        <v>0</v>
      </c>
      <c r="IJ32" s="17">
        <v>0</v>
      </c>
      <c r="IK32" s="17">
        <v>0</v>
      </c>
      <c r="IL32" s="17">
        <v>0</v>
      </c>
      <c r="IM32" s="17">
        <v>0</v>
      </c>
      <c r="IN32" s="17">
        <v>0</v>
      </c>
      <c r="IO32" s="17">
        <v>0</v>
      </c>
      <c r="IP32" s="17">
        <v>0</v>
      </c>
      <c r="IQ32" s="17">
        <v>0</v>
      </c>
      <c r="IR32" s="17">
        <v>0</v>
      </c>
      <c r="IS32" s="17">
        <v>0</v>
      </c>
      <c r="IT32" s="17">
        <v>0</v>
      </c>
      <c r="IU32" s="17">
        <v>0</v>
      </c>
      <c r="IV32" s="17">
        <v>0</v>
      </c>
      <c r="IW32" s="17">
        <v>0</v>
      </c>
      <c r="IX32" s="17">
        <v>0</v>
      </c>
      <c r="IY32" s="17">
        <v>0</v>
      </c>
      <c r="IZ32" s="17">
        <v>0</v>
      </c>
      <c r="JA32" s="17">
        <v>0</v>
      </c>
      <c r="JB32" s="17">
        <v>0</v>
      </c>
      <c r="JC32" s="17">
        <v>0</v>
      </c>
      <c r="JD32" s="17">
        <v>0</v>
      </c>
      <c r="JE32" s="17">
        <v>0</v>
      </c>
      <c r="JF32" s="17">
        <v>0</v>
      </c>
      <c r="JG32" s="17">
        <v>0</v>
      </c>
      <c r="JH32" s="17">
        <v>0</v>
      </c>
      <c r="JI32" s="17">
        <v>0</v>
      </c>
      <c r="JJ32" s="17">
        <v>0</v>
      </c>
      <c r="JK32" s="17">
        <v>0</v>
      </c>
      <c r="JL32" s="17">
        <v>0</v>
      </c>
      <c r="JM32" s="17">
        <v>0</v>
      </c>
      <c r="JN32" s="17">
        <v>0</v>
      </c>
      <c r="JO32" s="17">
        <v>0</v>
      </c>
      <c r="JP32" s="17">
        <v>0</v>
      </c>
      <c r="JQ32" s="17">
        <v>0</v>
      </c>
      <c r="JR32" s="17">
        <v>0</v>
      </c>
      <c r="JS32" s="17">
        <v>0</v>
      </c>
      <c r="JT32" s="17">
        <v>0</v>
      </c>
      <c r="JU32" s="17">
        <v>0</v>
      </c>
      <c r="JV32" s="17">
        <v>0</v>
      </c>
      <c r="JW32" s="17">
        <v>0</v>
      </c>
      <c r="JX32" s="17">
        <v>0</v>
      </c>
      <c r="JY32" s="17">
        <v>0</v>
      </c>
    </row>
    <row r="33" spans="1:285" x14ac:dyDescent="0.15">
      <c r="A33" s="17" t="s">
        <v>230</v>
      </c>
      <c r="B33" s="17" t="s">
        <v>231</v>
      </c>
      <c r="C33" s="17">
        <v>0</v>
      </c>
      <c r="D33" s="17">
        <v>0</v>
      </c>
      <c r="E33" s="17">
        <v>0</v>
      </c>
      <c r="F33" s="17">
        <v>0</v>
      </c>
      <c r="G33" s="17">
        <v>0</v>
      </c>
      <c r="H33" s="17">
        <v>0</v>
      </c>
      <c r="I33" s="17">
        <v>0</v>
      </c>
      <c r="J33" s="17">
        <v>0</v>
      </c>
      <c r="K33" s="17">
        <v>0</v>
      </c>
      <c r="L33" s="17">
        <v>0</v>
      </c>
      <c r="M33" s="17">
        <v>0</v>
      </c>
      <c r="N33" s="17">
        <v>0</v>
      </c>
      <c r="O33" s="17">
        <v>0</v>
      </c>
      <c r="P33" s="17">
        <v>0</v>
      </c>
      <c r="Q33" s="17">
        <v>0</v>
      </c>
      <c r="R33" s="17">
        <v>0</v>
      </c>
      <c r="S33" s="17">
        <v>0</v>
      </c>
      <c r="T33" s="17">
        <v>0</v>
      </c>
      <c r="U33" s="17">
        <v>0</v>
      </c>
      <c r="V33" s="17">
        <v>0</v>
      </c>
      <c r="W33" s="17">
        <v>0</v>
      </c>
      <c r="X33" s="17">
        <v>0</v>
      </c>
      <c r="Y33" s="17">
        <v>0</v>
      </c>
      <c r="Z33" s="17">
        <v>0</v>
      </c>
      <c r="AA33" s="17">
        <v>0</v>
      </c>
      <c r="AB33" s="17">
        <v>0</v>
      </c>
      <c r="AC33" s="17">
        <v>0</v>
      </c>
      <c r="AD33" s="17">
        <v>0</v>
      </c>
      <c r="AE33" s="17">
        <v>0</v>
      </c>
      <c r="AF33" s="17">
        <v>0</v>
      </c>
      <c r="AG33" s="17">
        <v>0</v>
      </c>
      <c r="AH33" s="17">
        <v>0</v>
      </c>
      <c r="AI33" s="17">
        <v>0</v>
      </c>
      <c r="AJ33" s="17">
        <v>0</v>
      </c>
      <c r="AK33" s="17">
        <v>0</v>
      </c>
      <c r="AL33" s="17">
        <v>0</v>
      </c>
      <c r="AM33" s="17">
        <v>0</v>
      </c>
      <c r="AN33" s="17">
        <v>0</v>
      </c>
      <c r="AO33" s="17">
        <v>0</v>
      </c>
      <c r="AP33" s="17">
        <v>0</v>
      </c>
      <c r="AQ33" s="17">
        <v>0</v>
      </c>
      <c r="AR33" s="17">
        <v>0</v>
      </c>
      <c r="AS33" s="17">
        <v>0</v>
      </c>
      <c r="AT33" s="17">
        <v>0</v>
      </c>
      <c r="AU33" s="17">
        <v>0</v>
      </c>
      <c r="AV33" s="17">
        <v>0</v>
      </c>
      <c r="AW33" s="17">
        <v>0</v>
      </c>
      <c r="AX33" s="17">
        <v>0</v>
      </c>
      <c r="AY33" s="17">
        <v>0</v>
      </c>
      <c r="AZ33" s="17">
        <v>0</v>
      </c>
      <c r="BA33" s="17">
        <v>0</v>
      </c>
      <c r="BB33" s="17">
        <v>0</v>
      </c>
      <c r="BC33" s="17">
        <v>0</v>
      </c>
      <c r="BD33" s="17">
        <v>0</v>
      </c>
      <c r="BE33" s="17">
        <v>0</v>
      </c>
      <c r="BF33" s="17">
        <v>0</v>
      </c>
      <c r="BG33" s="17">
        <v>0</v>
      </c>
      <c r="BH33" s="17">
        <v>0</v>
      </c>
      <c r="BI33" s="17">
        <v>0</v>
      </c>
      <c r="BJ33" s="17">
        <v>0</v>
      </c>
      <c r="BK33" s="17">
        <v>0</v>
      </c>
      <c r="BL33" s="17">
        <v>0</v>
      </c>
      <c r="BM33" s="17">
        <v>0</v>
      </c>
      <c r="BN33" s="17">
        <v>0</v>
      </c>
      <c r="BO33" s="17">
        <v>0</v>
      </c>
      <c r="BP33" s="17">
        <v>0</v>
      </c>
      <c r="BQ33" s="17">
        <v>0</v>
      </c>
      <c r="BR33" s="17">
        <v>0</v>
      </c>
      <c r="BS33" s="17">
        <v>0</v>
      </c>
      <c r="BT33" s="17">
        <v>0</v>
      </c>
      <c r="BU33" s="17">
        <v>0</v>
      </c>
      <c r="BV33" s="17">
        <v>0</v>
      </c>
      <c r="BW33" s="17">
        <v>0</v>
      </c>
      <c r="BX33" s="17">
        <v>0</v>
      </c>
      <c r="BY33" s="17">
        <v>0</v>
      </c>
      <c r="BZ33" s="17">
        <v>0</v>
      </c>
      <c r="CA33" s="17">
        <v>0</v>
      </c>
      <c r="CB33" s="17">
        <v>0</v>
      </c>
      <c r="CC33" s="17">
        <v>0</v>
      </c>
      <c r="CD33" s="17">
        <v>0</v>
      </c>
      <c r="CE33" s="17">
        <v>0</v>
      </c>
      <c r="CF33" s="17">
        <v>0</v>
      </c>
      <c r="CG33" s="17">
        <v>0</v>
      </c>
      <c r="CH33" s="17">
        <v>0</v>
      </c>
      <c r="CI33" s="17">
        <v>0</v>
      </c>
      <c r="CJ33" s="17">
        <v>0</v>
      </c>
      <c r="CK33" s="17">
        <v>0</v>
      </c>
      <c r="CL33" s="17">
        <v>0</v>
      </c>
      <c r="CM33" s="17">
        <v>0</v>
      </c>
      <c r="CN33" s="17">
        <v>0</v>
      </c>
      <c r="CO33" s="17">
        <v>0</v>
      </c>
      <c r="CP33" s="17">
        <v>0</v>
      </c>
      <c r="CQ33" s="17">
        <v>0</v>
      </c>
      <c r="CR33" s="17">
        <v>0</v>
      </c>
      <c r="CS33" s="17">
        <v>0</v>
      </c>
      <c r="CT33" s="17">
        <v>0</v>
      </c>
      <c r="CU33" s="17">
        <v>0</v>
      </c>
      <c r="CV33" s="17">
        <v>0</v>
      </c>
      <c r="CW33" s="17">
        <v>0</v>
      </c>
      <c r="CX33" s="17">
        <v>0</v>
      </c>
      <c r="CY33" s="17">
        <v>0</v>
      </c>
      <c r="CZ33" s="17">
        <v>0</v>
      </c>
      <c r="DA33" s="17">
        <v>0</v>
      </c>
      <c r="DB33" s="17">
        <v>0</v>
      </c>
      <c r="DC33" s="17">
        <v>0</v>
      </c>
      <c r="DD33" s="17">
        <v>0</v>
      </c>
      <c r="DE33" s="17">
        <v>0</v>
      </c>
      <c r="DF33" s="17">
        <v>0</v>
      </c>
      <c r="DG33" s="17">
        <v>0</v>
      </c>
      <c r="DH33" s="17">
        <v>0</v>
      </c>
      <c r="DI33" s="17">
        <v>0</v>
      </c>
      <c r="DJ33" s="17">
        <v>0</v>
      </c>
      <c r="DK33" s="17">
        <v>0</v>
      </c>
      <c r="DL33" s="17">
        <v>0</v>
      </c>
      <c r="DM33" s="17">
        <v>0</v>
      </c>
      <c r="DN33" s="17">
        <v>0</v>
      </c>
      <c r="DO33" s="17">
        <v>0</v>
      </c>
      <c r="DP33" s="17">
        <v>0</v>
      </c>
      <c r="DQ33" s="17">
        <v>0</v>
      </c>
      <c r="DR33" s="17">
        <v>0</v>
      </c>
      <c r="DS33" s="17">
        <v>0</v>
      </c>
      <c r="DT33" s="17">
        <v>0</v>
      </c>
      <c r="DU33" s="17">
        <v>0</v>
      </c>
      <c r="DV33" s="17">
        <v>0</v>
      </c>
      <c r="DW33" s="17">
        <v>0</v>
      </c>
      <c r="DX33" s="17">
        <v>0</v>
      </c>
      <c r="DY33" s="17">
        <v>0</v>
      </c>
      <c r="DZ33" s="17">
        <v>0</v>
      </c>
      <c r="EA33" s="17">
        <v>0</v>
      </c>
      <c r="EB33" s="17">
        <v>0</v>
      </c>
      <c r="EC33" s="17">
        <v>0</v>
      </c>
      <c r="ED33" s="17">
        <v>0</v>
      </c>
      <c r="EE33" s="17">
        <v>0</v>
      </c>
      <c r="EF33" s="17">
        <v>0</v>
      </c>
      <c r="EG33" s="17">
        <v>0</v>
      </c>
      <c r="EH33" s="17">
        <v>0</v>
      </c>
      <c r="EI33" s="17">
        <v>0</v>
      </c>
      <c r="EJ33" s="17">
        <v>0</v>
      </c>
      <c r="EK33" s="17">
        <v>0</v>
      </c>
      <c r="EL33" s="17">
        <v>0</v>
      </c>
      <c r="EM33" s="17">
        <v>0</v>
      </c>
      <c r="EN33" s="17">
        <v>0</v>
      </c>
      <c r="EO33" s="17">
        <v>0</v>
      </c>
      <c r="EP33" s="17">
        <v>0</v>
      </c>
      <c r="EQ33" s="17">
        <v>0</v>
      </c>
      <c r="ER33" s="17">
        <v>0</v>
      </c>
      <c r="ES33" s="17">
        <v>0</v>
      </c>
      <c r="ET33" s="17">
        <v>0</v>
      </c>
      <c r="EU33" s="17">
        <v>0</v>
      </c>
      <c r="EV33" s="17">
        <v>0</v>
      </c>
      <c r="EW33" s="17">
        <v>0</v>
      </c>
      <c r="EX33" s="17">
        <v>0</v>
      </c>
      <c r="EY33" s="17">
        <v>0</v>
      </c>
      <c r="EZ33" s="17">
        <v>0</v>
      </c>
      <c r="FA33" s="17">
        <v>0</v>
      </c>
      <c r="FB33" s="17">
        <v>0</v>
      </c>
      <c r="FC33" s="17">
        <v>0</v>
      </c>
      <c r="FD33" s="17">
        <v>0</v>
      </c>
      <c r="FE33" s="17">
        <v>0</v>
      </c>
      <c r="FF33" s="17">
        <v>0</v>
      </c>
      <c r="FG33" s="17">
        <v>0</v>
      </c>
      <c r="FH33" s="17">
        <v>0</v>
      </c>
      <c r="FI33" s="17">
        <v>0</v>
      </c>
      <c r="FJ33" s="17">
        <v>0</v>
      </c>
      <c r="FK33" s="17">
        <v>0</v>
      </c>
      <c r="FL33" s="17">
        <v>0</v>
      </c>
      <c r="FM33" s="17">
        <v>0</v>
      </c>
      <c r="FN33" s="17">
        <v>0</v>
      </c>
      <c r="FO33" s="17">
        <v>0</v>
      </c>
      <c r="FP33" s="17">
        <v>0</v>
      </c>
      <c r="FQ33" s="17">
        <v>0</v>
      </c>
      <c r="FR33" s="17">
        <v>0</v>
      </c>
      <c r="FS33" s="17">
        <v>0</v>
      </c>
      <c r="FT33" s="17">
        <v>0</v>
      </c>
      <c r="FU33" s="17">
        <v>0</v>
      </c>
      <c r="FV33" s="17">
        <v>0</v>
      </c>
      <c r="FW33" s="17">
        <v>0</v>
      </c>
      <c r="FX33" s="17">
        <v>0</v>
      </c>
      <c r="FY33" s="17">
        <v>0</v>
      </c>
      <c r="FZ33" s="17">
        <v>0</v>
      </c>
      <c r="GA33" s="17">
        <v>0</v>
      </c>
      <c r="GB33" s="17">
        <v>0</v>
      </c>
      <c r="GC33" s="17">
        <v>0</v>
      </c>
      <c r="GD33" s="17">
        <v>0</v>
      </c>
      <c r="GE33" s="17">
        <v>0</v>
      </c>
      <c r="GF33" s="17">
        <v>0</v>
      </c>
      <c r="GG33" s="17">
        <v>0</v>
      </c>
      <c r="GH33" s="17">
        <v>0</v>
      </c>
      <c r="GI33" s="17">
        <v>0</v>
      </c>
      <c r="GJ33" s="17">
        <v>0</v>
      </c>
      <c r="GK33" s="17">
        <v>0</v>
      </c>
      <c r="GL33" s="17">
        <v>0</v>
      </c>
      <c r="GM33" s="17">
        <v>0</v>
      </c>
      <c r="GN33" s="17">
        <v>0</v>
      </c>
      <c r="GO33" s="17">
        <v>0</v>
      </c>
      <c r="GP33" s="17">
        <v>0</v>
      </c>
      <c r="GQ33" s="17">
        <v>0</v>
      </c>
      <c r="GR33" s="17">
        <v>0</v>
      </c>
      <c r="GS33" s="17">
        <v>0</v>
      </c>
      <c r="GT33" s="17">
        <v>0</v>
      </c>
      <c r="GU33" s="17">
        <v>0</v>
      </c>
      <c r="GV33" s="17">
        <v>0</v>
      </c>
      <c r="GW33" s="17">
        <v>0</v>
      </c>
      <c r="GX33" s="17">
        <v>0</v>
      </c>
      <c r="GY33" s="17">
        <v>0</v>
      </c>
      <c r="GZ33" s="17">
        <v>0</v>
      </c>
      <c r="HA33" s="17">
        <v>0</v>
      </c>
      <c r="HB33" s="17">
        <v>0</v>
      </c>
      <c r="HC33" s="17">
        <v>0</v>
      </c>
      <c r="HD33" s="17">
        <v>0</v>
      </c>
      <c r="HE33" s="17">
        <v>0</v>
      </c>
      <c r="HF33" s="17">
        <v>0</v>
      </c>
      <c r="HG33" s="17">
        <v>0</v>
      </c>
      <c r="HH33" s="17">
        <v>0</v>
      </c>
      <c r="HI33" s="17">
        <v>0</v>
      </c>
      <c r="HJ33" s="17">
        <v>0</v>
      </c>
      <c r="HK33" s="17">
        <v>0</v>
      </c>
      <c r="HL33" s="17">
        <v>0</v>
      </c>
      <c r="HM33" s="17">
        <v>0</v>
      </c>
      <c r="HN33" s="17">
        <v>0</v>
      </c>
      <c r="HO33" s="17">
        <v>0</v>
      </c>
      <c r="HP33" s="17">
        <v>0</v>
      </c>
      <c r="HQ33" s="17">
        <v>0</v>
      </c>
      <c r="HR33" s="17">
        <v>0</v>
      </c>
      <c r="HS33" s="17">
        <v>0</v>
      </c>
      <c r="HT33" s="17">
        <v>0</v>
      </c>
      <c r="HU33" s="17">
        <v>0</v>
      </c>
      <c r="HV33" s="17">
        <v>0</v>
      </c>
      <c r="HW33" s="17">
        <v>0</v>
      </c>
      <c r="HX33" s="17">
        <v>0</v>
      </c>
      <c r="HY33" s="17">
        <v>0</v>
      </c>
      <c r="HZ33" s="17">
        <v>0</v>
      </c>
      <c r="IA33" s="17">
        <v>0</v>
      </c>
      <c r="IB33" s="17">
        <v>0</v>
      </c>
      <c r="IC33" s="17">
        <v>0</v>
      </c>
      <c r="ID33" s="17">
        <v>0</v>
      </c>
      <c r="IE33" s="17">
        <v>0</v>
      </c>
      <c r="IF33" s="17">
        <v>0</v>
      </c>
      <c r="IG33" s="17">
        <v>0</v>
      </c>
      <c r="IH33" s="17">
        <v>0</v>
      </c>
      <c r="II33" s="17">
        <v>0</v>
      </c>
      <c r="IJ33" s="17">
        <v>0</v>
      </c>
      <c r="IK33" s="17">
        <v>0</v>
      </c>
      <c r="IL33" s="17">
        <v>0</v>
      </c>
      <c r="IM33" s="17">
        <v>0</v>
      </c>
      <c r="IN33" s="17">
        <v>0</v>
      </c>
      <c r="IO33" s="17">
        <v>0</v>
      </c>
      <c r="IP33" s="17">
        <v>0</v>
      </c>
      <c r="IQ33" s="17">
        <v>0</v>
      </c>
      <c r="IR33" s="17">
        <v>0</v>
      </c>
      <c r="IS33" s="17">
        <v>0</v>
      </c>
      <c r="IT33" s="17">
        <v>0</v>
      </c>
      <c r="IU33" s="17">
        <v>0</v>
      </c>
      <c r="IV33" s="17">
        <v>0</v>
      </c>
      <c r="IW33" s="17">
        <v>0</v>
      </c>
      <c r="IX33" s="17">
        <v>0</v>
      </c>
      <c r="IY33" s="17">
        <v>0</v>
      </c>
      <c r="IZ33" s="17">
        <v>0</v>
      </c>
      <c r="JA33" s="17">
        <v>0</v>
      </c>
      <c r="JB33" s="17">
        <v>0</v>
      </c>
      <c r="JC33" s="17">
        <v>0</v>
      </c>
      <c r="JD33" s="17">
        <v>0</v>
      </c>
      <c r="JE33" s="17">
        <v>0</v>
      </c>
      <c r="JF33" s="17">
        <v>0</v>
      </c>
      <c r="JG33" s="17">
        <v>0</v>
      </c>
      <c r="JH33" s="17">
        <v>0</v>
      </c>
      <c r="JI33" s="17">
        <v>0</v>
      </c>
      <c r="JJ33" s="17">
        <v>0</v>
      </c>
      <c r="JK33" s="17">
        <v>0</v>
      </c>
      <c r="JL33" s="17">
        <v>0</v>
      </c>
      <c r="JM33" s="17">
        <v>0</v>
      </c>
      <c r="JN33" s="17">
        <v>0</v>
      </c>
      <c r="JO33" s="17">
        <v>0</v>
      </c>
      <c r="JP33" s="17">
        <v>0</v>
      </c>
      <c r="JQ33" s="17">
        <v>0</v>
      </c>
      <c r="JR33" s="17">
        <v>0</v>
      </c>
      <c r="JS33" s="17">
        <v>0</v>
      </c>
      <c r="JT33" s="17">
        <v>0</v>
      </c>
      <c r="JU33" s="17">
        <v>0</v>
      </c>
      <c r="JV33" s="17">
        <v>0</v>
      </c>
      <c r="JW33" s="17">
        <v>0</v>
      </c>
      <c r="JX33" s="17">
        <v>0</v>
      </c>
      <c r="JY33" s="17">
        <v>0</v>
      </c>
    </row>
    <row r="34" spans="1:285" x14ac:dyDescent="0.15">
      <c r="A34" s="17" t="s">
        <v>550</v>
      </c>
      <c r="B34" s="17" t="s">
        <v>551</v>
      </c>
      <c r="C34" s="17">
        <v>0</v>
      </c>
      <c r="D34" s="17">
        <v>0</v>
      </c>
      <c r="E34" s="17">
        <v>0</v>
      </c>
      <c r="F34" s="17">
        <v>0</v>
      </c>
      <c r="G34" s="17">
        <v>0</v>
      </c>
      <c r="H34" s="17">
        <v>0</v>
      </c>
      <c r="I34" s="17">
        <v>12</v>
      </c>
      <c r="J34" s="17">
        <v>12</v>
      </c>
      <c r="K34" s="17">
        <v>12</v>
      </c>
      <c r="L34" s="17">
        <v>12</v>
      </c>
      <c r="M34" s="17">
        <v>12</v>
      </c>
      <c r="N34" s="17">
        <v>12.05</v>
      </c>
      <c r="O34" s="17">
        <v>12.01</v>
      </c>
      <c r="P34" s="17">
        <v>11.98</v>
      </c>
      <c r="Q34" s="17">
        <v>11.97</v>
      </c>
      <c r="R34" s="17">
        <v>11.98</v>
      </c>
      <c r="S34" s="17">
        <v>12</v>
      </c>
      <c r="T34" s="17">
        <v>12.02</v>
      </c>
      <c r="U34" s="17">
        <v>12.03</v>
      </c>
      <c r="V34" s="17">
        <v>12.02</v>
      </c>
      <c r="W34" s="17">
        <v>12</v>
      </c>
      <c r="X34" s="17">
        <v>11.99</v>
      </c>
      <c r="Y34" s="17">
        <v>11.96</v>
      </c>
      <c r="Z34" s="17">
        <v>11.97</v>
      </c>
      <c r="AA34" s="17">
        <v>11.98</v>
      </c>
      <c r="AB34" s="17">
        <v>0</v>
      </c>
      <c r="AC34" s="17">
        <v>0</v>
      </c>
      <c r="AD34" s="17">
        <v>0</v>
      </c>
      <c r="AE34" s="17">
        <v>0</v>
      </c>
      <c r="AF34" s="17">
        <v>0</v>
      </c>
      <c r="AG34" s="17">
        <v>0</v>
      </c>
      <c r="AH34" s="17">
        <v>0</v>
      </c>
      <c r="AI34" s="17">
        <v>0</v>
      </c>
      <c r="AJ34" s="17">
        <v>0</v>
      </c>
      <c r="AK34" s="17">
        <v>0</v>
      </c>
      <c r="AL34" s="17">
        <v>0</v>
      </c>
      <c r="AM34" s="17">
        <v>0</v>
      </c>
      <c r="AN34" s="17">
        <v>0</v>
      </c>
      <c r="AO34" s="17">
        <v>0</v>
      </c>
      <c r="AP34" s="17">
        <v>0</v>
      </c>
      <c r="AQ34" s="17">
        <v>0</v>
      </c>
      <c r="AR34" s="17">
        <v>0</v>
      </c>
      <c r="AS34" s="17">
        <v>0</v>
      </c>
      <c r="AT34" s="17">
        <v>0</v>
      </c>
      <c r="AU34" s="17">
        <v>0</v>
      </c>
      <c r="AV34" s="17">
        <v>0</v>
      </c>
      <c r="AW34" s="17">
        <v>0</v>
      </c>
      <c r="AX34" s="17">
        <v>0</v>
      </c>
      <c r="AY34" s="17">
        <v>0</v>
      </c>
      <c r="AZ34" s="17">
        <v>0</v>
      </c>
      <c r="BA34" s="17">
        <v>0</v>
      </c>
      <c r="BB34" s="17">
        <v>0</v>
      </c>
      <c r="BC34" s="17">
        <v>0</v>
      </c>
      <c r="BD34" s="17">
        <v>0</v>
      </c>
      <c r="BE34" s="17">
        <v>0</v>
      </c>
      <c r="BF34" s="17">
        <v>0</v>
      </c>
      <c r="BG34" s="17">
        <v>0</v>
      </c>
      <c r="BH34" s="17">
        <v>0</v>
      </c>
      <c r="BI34" s="17">
        <v>0</v>
      </c>
      <c r="BJ34" s="17">
        <v>0</v>
      </c>
      <c r="BK34" s="17">
        <v>0</v>
      </c>
      <c r="BL34" s="17">
        <v>0</v>
      </c>
      <c r="BM34" s="17">
        <v>0</v>
      </c>
      <c r="BN34" s="17">
        <v>0</v>
      </c>
      <c r="BO34" s="17">
        <v>0</v>
      </c>
      <c r="BP34" s="17">
        <v>0</v>
      </c>
      <c r="BQ34" s="17">
        <v>0</v>
      </c>
      <c r="BR34" s="17">
        <v>0</v>
      </c>
      <c r="BS34" s="17">
        <v>0</v>
      </c>
      <c r="BT34" s="17">
        <v>0</v>
      </c>
      <c r="BU34" s="17">
        <v>0</v>
      </c>
      <c r="BV34" s="17">
        <v>0</v>
      </c>
      <c r="BW34" s="17">
        <v>0</v>
      </c>
      <c r="BX34" s="17">
        <v>0</v>
      </c>
      <c r="BY34" s="17">
        <v>0</v>
      </c>
      <c r="BZ34" s="17">
        <v>0</v>
      </c>
      <c r="CA34" s="17">
        <v>0</v>
      </c>
      <c r="CB34" s="17">
        <v>0</v>
      </c>
      <c r="CC34" s="17">
        <v>0</v>
      </c>
      <c r="CD34" s="17">
        <v>0</v>
      </c>
      <c r="CE34" s="17">
        <v>0</v>
      </c>
      <c r="CF34" s="17">
        <v>0</v>
      </c>
      <c r="CG34" s="17">
        <v>0</v>
      </c>
      <c r="CH34" s="17">
        <v>0</v>
      </c>
      <c r="CI34" s="17">
        <v>0</v>
      </c>
      <c r="CJ34" s="17">
        <v>0</v>
      </c>
      <c r="CK34" s="17">
        <v>0</v>
      </c>
      <c r="CL34" s="17">
        <v>0</v>
      </c>
      <c r="CM34" s="17">
        <v>0</v>
      </c>
      <c r="CN34" s="17">
        <v>0</v>
      </c>
      <c r="CO34" s="17">
        <v>0</v>
      </c>
      <c r="CP34" s="17">
        <v>0</v>
      </c>
      <c r="CQ34" s="17">
        <v>0</v>
      </c>
      <c r="CR34" s="17">
        <v>0</v>
      </c>
      <c r="CS34" s="17">
        <v>0</v>
      </c>
      <c r="CT34" s="17">
        <v>0</v>
      </c>
      <c r="CU34" s="17">
        <v>0</v>
      </c>
      <c r="CV34" s="17">
        <v>0</v>
      </c>
      <c r="CW34" s="17">
        <v>0</v>
      </c>
      <c r="CX34" s="17">
        <v>0</v>
      </c>
      <c r="CY34" s="17">
        <v>0</v>
      </c>
      <c r="CZ34" s="17">
        <v>0</v>
      </c>
      <c r="DA34" s="17">
        <v>0</v>
      </c>
      <c r="DB34" s="17">
        <v>0</v>
      </c>
      <c r="DC34" s="17">
        <v>0</v>
      </c>
      <c r="DD34" s="17">
        <v>0</v>
      </c>
      <c r="DE34" s="17">
        <v>0</v>
      </c>
      <c r="DF34" s="17">
        <v>0</v>
      </c>
      <c r="DG34" s="17">
        <v>0</v>
      </c>
      <c r="DH34" s="17">
        <v>0</v>
      </c>
      <c r="DI34" s="17">
        <v>0</v>
      </c>
      <c r="DJ34" s="17">
        <v>0</v>
      </c>
      <c r="DK34" s="17">
        <v>0</v>
      </c>
      <c r="DL34" s="17">
        <v>0</v>
      </c>
      <c r="DM34" s="17">
        <v>0</v>
      </c>
      <c r="DN34" s="17">
        <v>0</v>
      </c>
      <c r="DO34" s="17">
        <v>0</v>
      </c>
      <c r="DP34" s="17">
        <v>0</v>
      </c>
      <c r="DQ34" s="17">
        <v>0</v>
      </c>
      <c r="DR34" s="17">
        <v>0</v>
      </c>
      <c r="DS34" s="17">
        <v>0</v>
      </c>
      <c r="DT34" s="17">
        <v>0</v>
      </c>
      <c r="DU34" s="17">
        <v>0</v>
      </c>
      <c r="DV34" s="17">
        <v>0</v>
      </c>
      <c r="DW34" s="17">
        <v>0</v>
      </c>
      <c r="DX34" s="17">
        <v>0</v>
      </c>
      <c r="DY34" s="17">
        <v>0</v>
      </c>
      <c r="DZ34" s="17">
        <v>0</v>
      </c>
      <c r="EA34" s="17">
        <v>0</v>
      </c>
      <c r="EB34" s="17">
        <v>0</v>
      </c>
      <c r="EC34" s="17">
        <v>0</v>
      </c>
      <c r="ED34" s="17">
        <v>0</v>
      </c>
      <c r="EE34" s="17">
        <v>0</v>
      </c>
      <c r="EF34" s="17">
        <v>0</v>
      </c>
      <c r="EG34" s="17">
        <v>0</v>
      </c>
      <c r="EH34" s="17">
        <v>0</v>
      </c>
      <c r="EI34" s="17">
        <v>0</v>
      </c>
      <c r="EJ34" s="17">
        <v>0</v>
      </c>
      <c r="EK34" s="17">
        <v>0</v>
      </c>
      <c r="EL34" s="17">
        <v>0</v>
      </c>
      <c r="EM34" s="17">
        <v>0</v>
      </c>
      <c r="EN34" s="17">
        <v>0</v>
      </c>
      <c r="EO34" s="17">
        <v>0</v>
      </c>
      <c r="EP34" s="17">
        <v>0</v>
      </c>
      <c r="EQ34" s="17">
        <v>0</v>
      </c>
      <c r="ER34" s="17">
        <v>0</v>
      </c>
      <c r="ES34" s="17">
        <v>0</v>
      </c>
      <c r="ET34" s="17">
        <v>0</v>
      </c>
      <c r="EU34" s="17">
        <v>0</v>
      </c>
      <c r="EV34" s="17">
        <v>0</v>
      </c>
      <c r="EW34" s="17">
        <v>0</v>
      </c>
      <c r="EX34" s="17">
        <v>0</v>
      </c>
      <c r="EY34" s="17">
        <v>0</v>
      </c>
      <c r="EZ34" s="17">
        <v>0</v>
      </c>
      <c r="FA34" s="17">
        <v>0</v>
      </c>
      <c r="FB34" s="17">
        <v>0</v>
      </c>
      <c r="FC34" s="17">
        <v>0</v>
      </c>
      <c r="FD34" s="17">
        <v>0</v>
      </c>
      <c r="FE34" s="17">
        <v>0</v>
      </c>
      <c r="FF34" s="17">
        <v>0</v>
      </c>
      <c r="FG34" s="17">
        <v>0</v>
      </c>
      <c r="FH34" s="17">
        <v>0</v>
      </c>
      <c r="FI34" s="17">
        <v>0</v>
      </c>
      <c r="FJ34" s="17">
        <v>0</v>
      </c>
      <c r="FK34" s="17">
        <v>0</v>
      </c>
      <c r="FL34" s="17">
        <v>0</v>
      </c>
      <c r="FM34" s="17">
        <v>0</v>
      </c>
      <c r="FN34" s="17">
        <v>0</v>
      </c>
      <c r="FO34" s="17">
        <v>0</v>
      </c>
      <c r="FP34" s="17">
        <v>0</v>
      </c>
      <c r="FQ34" s="17">
        <v>0</v>
      </c>
      <c r="FR34" s="17">
        <v>0</v>
      </c>
      <c r="FS34" s="17">
        <v>0</v>
      </c>
      <c r="FT34" s="17">
        <v>0</v>
      </c>
      <c r="FU34" s="17">
        <v>0</v>
      </c>
      <c r="FV34" s="17">
        <v>0</v>
      </c>
      <c r="FW34" s="17">
        <v>0</v>
      </c>
      <c r="FX34" s="17">
        <v>0</v>
      </c>
      <c r="FY34" s="17">
        <v>0</v>
      </c>
      <c r="FZ34" s="17">
        <v>0</v>
      </c>
      <c r="GA34" s="17">
        <v>0</v>
      </c>
      <c r="GB34" s="17">
        <v>0</v>
      </c>
      <c r="GC34" s="17">
        <v>0</v>
      </c>
      <c r="GD34" s="17">
        <v>0</v>
      </c>
      <c r="GE34" s="17">
        <v>0</v>
      </c>
      <c r="GF34" s="17">
        <v>0</v>
      </c>
      <c r="GG34" s="17">
        <v>0</v>
      </c>
      <c r="GH34" s="17">
        <v>0</v>
      </c>
      <c r="GI34" s="17">
        <v>0</v>
      </c>
      <c r="GJ34" s="17">
        <v>0</v>
      </c>
      <c r="GK34" s="17">
        <v>0</v>
      </c>
      <c r="GL34" s="17">
        <v>0</v>
      </c>
      <c r="GM34" s="17">
        <v>0</v>
      </c>
      <c r="GN34" s="17">
        <v>0</v>
      </c>
      <c r="GO34" s="17">
        <v>0</v>
      </c>
      <c r="GP34" s="17">
        <v>0</v>
      </c>
      <c r="GQ34" s="17">
        <v>0</v>
      </c>
      <c r="GR34" s="17">
        <v>0</v>
      </c>
      <c r="GS34" s="17">
        <v>0</v>
      </c>
      <c r="GT34" s="17">
        <v>0</v>
      </c>
      <c r="GU34" s="17">
        <v>0</v>
      </c>
      <c r="GV34" s="17">
        <v>0</v>
      </c>
      <c r="GW34" s="17">
        <v>0</v>
      </c>
      <c r="GX34" s="17">
        <v>0</v>
      </c>
      <c r="GY34" s="17">
        <v>0</v>
      </c>
      <c r="GZ34" s="17">
        <v>0</v>
      </c>
      <c r="HA34" s="17">
        <v>0</v>
      </c>
      <c r="HB34" s="17">
        <v>0</v>
      </c>
      <c r="HC34" s="17">
        <v>0</v>
      </c>
      <c r="HD34" s="17">
        <v>0</v>
      </c>
      <c r="HE34" s="17">
        <v>0</v>
      </c>
      <c r="HF34" s="17">
        <v>0</v>
      </c>
      <c r="HG34" s="17">
        <v>0</v>
      </c>
      <c r="HH34" s="17">
        <v>0</v>
      </c>
      <c r="HI34" s="17">
        <v>0</v>
      </c>
      <c r="HJ34" s="17">
        <v>0</v>
      </c>
      <c r="HK34" s="17">
        <v>0</v>
      </c>
      <c r="HL34" s="17">
        <v>0</v>
      </c>
      <c r="HM34" s="17">
        <v>0</v>
      </c>
      <c r="HN34" s="17">
        <v>0</v>
      </c>
      <c r="HO34" s="17">
        <v>0</v>
      </c>
      <c r="HP34" s="17">
        <v>0</v>
      </c>
      <c r="HQ34" s="17">
        <v>0</v>
      </c>
      <c r="HR34" s="17">
        <v>0</v>
      </c>
      <c r="HS34" s="17">
        <v>0</v>
      </c>
      <c r="HT34" s="17">
        <v>0</v>
      </c>
      <c r="HU34" s="17">
        <v>0</v>
      </c>
      <c r="HV34" s="17">
        <v>0</v>
      </c>
      <c r="HW34" s="17">
        <v>0</v>
      </c>
      <c r="HX34" s="17">
        <v>0</v>
      </c>
      <c r="HY34" s="17">
        <v>0</v>
      </c>
      <c r="HZ34" s="17">
        <v>0</v>
      </c>
      <c r="IA34" s="17">
        <v>0</v>
      </c>
      <c r="IB34" s="17">
        <v>0</v>
      </c>
      <c r="IC34" s="17">
        <v>0</v>
      </c>
      <c r="ID34" s="17">
        <v>0</v>
      </c>
      <c r="IE34" s="17">
        <v>0</v>
      </c>
      <c r="IF34" s="17">
        <v>0</v>
      </c>
      <c r="IG34" s="17">
        <v>0</v>
      </c>
      <c r="IH34" s="17">
        <v>0</v>
      </c>
      <c r="II34" s="17">
        <v>0</v>
      </c>
      <c r="IJ34" s="17">
        <v>0</v>
      </c>
      <c r="IK34" s="17">
        <v>0</v>
      </c>
      <c r="IL34" s="17">
        <v>0</v>
      </c>
      <c r="IM34" s="17">
        <v>0</v>
      </c>
      <c r="IN34" s="17">
        <v>0</v>
      </c>
      <c r="IO34" s="17">
        <v>0</v>
      </c>
      <c r="IP34" s="17">
        <v>0</v>
      </c>
      <c r="IQ34" s="17">
        <v>0</v>
      </c>
      <c r="IR34" s="17">
        <v>0</v>
      </c>
      <c r="IS34" s="17">
        <v>0</v>
      </c>
      <c r="IT34" s="17">
        <v>0</v>
      </c>
      <c r="IU34" s="17">
        <v>0</v>
      </c>
      <c r="IV34" s="17">
        <v>0</v>
      </c>
      <c r="IW34" s="17">
        <v>0</v>
      </c>
      <c r="IX34" s="17">
        <v>0</v>
      </c>
      <c r="IY34" s="17">
        <v>0</v>
      </c>
      <c r="IZ34" s="17">
        <v>0</v>
      </c>
      <c r="JA34" s="17">
        <v>0</v>
      </c>
      <c r="JB34" s="17">
        <v>0</v>
      </c>
      <c r="JC34" s="17">
        <v>0</v>
      </c>
      <c r="JD34" s="17">
        <v>0</v>
      </c>
      <c r="JE34" s="17">
        <v>0</v>
      </c>
      <c r="JF34" s="17">
        <v>0</v>
      </c>
      <c r="JG34" s="17">
        <v>0</v>
      </c>
      <c r="JH34" s="17">
        <v>0</v>
      </c>
      <c r="JI34" s="17">
        <v>0</v>
      </c>
      <c r="JJ34" s="17">
        <v>0</v>
      </c>
      <c r="JK34" s="17">
        <v>0</v>
      </c>
      <c r="JL34" s="17">
        <v>0</v>
      </c>
      <c r="JM34" s="17">
        <v>0</v>
      </c>
      <c r="JN34" s="17">
        <v>0</v>
      </c>
      <c r="JO34" s="17">
        <v>0</v>
      </c>
      <c r="JP34" s="17">
        <v>0</v>
      </c>
      <c r="JQ34" s="17">
        <v>0</v>
      </c>
      <c r="JR34" s="17">
        <v>0</v>
      </c>
      <c r="JS34" s="17">
        <v>0</v>
      </c>
      <c r="JT34" s="17">
        <v>0</v>
      </c>
      <c r="JU34" s="17">
        <v>0</v>
      </c>
      <c r="JV34" s="17">
        <v>0</v>
      </c>
      <c r="JW34" s="17">
        <v>0</v>
      </c>
      <c r="JX34" s="17">
        <v>0</v>
      </c>
      <c r="JY34" s="17">
        <v>0</v>
      </c>
    </row>
    <row r="35" spans="1:285" x14ac:dyDescent="0.15">
      <c r="A35" s="17" t="s">
        <v>359</v>
      </c>
      <c r="B35" s="17" t="s">
        <v>360</v>
      </c>
      <c r="C35" s="17">
        <v>0</v>
      </c>
      <c r="D35" s="17">
        <v>27.79</v>
      </c>
      <c r="E35" s="17">
        <v>27.79</v>
      </c>
      <c r="F35" s="17">
        <v>27.79</v>
      </c>
      <c r="G35" s="17">
        <v>27.79</v>
      </c>
      <c r="H35" s="17">
        <v>27.79</v>
      </c>
      <c r="I35" s="17">
        <v>28.18</v>
      </c>
      <c r="J35" s="17">
        <v>28.18</v>
      </c>
      <c r="K35" s="17">
        <v>28.18</v>
      </c>
      <c r="L35" s="17">
        <v>28.18</v>
      </c>
      <c r="M35" s="17">
        <v>28.18</v>
      </c>
      <c r="N35" s="17">
        <v>28.11</v>
      </c>
      <c r="O35" s="17">
        <v>28.11</v>
      </c>
      <c r="P35" s="17">
        <v>28</v>
      </c>
      <c r="Q35" s="17">
        <v>28</v>
      </c>
      <c r="R35" s="17">
        <v>28.05</v>
      </c>
      <c r="S35" s="17">
        <v>28.1</v>
      </c>
      <c r="T35" s="17">
        <v>28.13</v>
      </c>
      <c r="U35" s="17">
        <v>28.16</v>
      </c>
      <c r="V35" s="17">
        <v>28.15</v>
      </c>
      <c r="W35" s="17">
        <v>28.11</v>
      </c>
      <c r="X35" s="17">
        <v>28.08</v>
      </c>
      <c r="Y35" s="17">
        <v>28.1</v>
      </c>
      <c r="Z35" s="17">
        <v>28.12</v>
      </c>
      <c r="AA35" s="17">
        <v>28.18</v>
      </c>
      <c r="AB35" s="17">
        <v>0</v>
      </c>
      <c r="AC35" s="17">
        <v>0</v>
      </c>
      <c r="AD35" s="17">
        <v>0</v>
      </c>
      <c r="AE35" s="17">
        <v>0</v>
      </c>
      <c r="AF35" s="17">
        <v>0</v>
      </c>
      <c r="AG35" s="17">
        <v>0</v>
      </c>
      <c r="AH35" s="17">
        <v>0</v>
      </c>
      <c r="AI35" s="17">
        <v>0</v>
      </c>
      <c r="AJ35" s="17">
        <v>0</v>
      </c>
      <c r="AK35" s="17">
        <v>0</v>
      </c>
      <c r="AL35" s="17">
        <v>0</v>
      </c>
      <c r="AM35" s="17">
        <v>0</v>
      </c>
      <c r="AN35" s="17">
        <v>0</v>
      </c>
      <c r="AO35" s="17">
        <v>0</v>
      </c>
      <c r="AP35" s="17">
        <v>0</v>
      </c>
      <c r="AQ35" s="17">
        <v>0</v>
      </c>
      <c r="AR35" s="17">
        <v>0</v>
      </c>
      <c r="AS35" s="17">
        <v>0</v>
      </c>
      <c r="AT35" s="17">
        <v>0</v>
      </c>
      <c r="AU35" s="17">
        <v>0</v>
      </c>
      <c r="AV35" s="17">
        <v>0</v>
      </c>
      <c r="AW35" s="17">
        <v>0</v>
      </c>
      <c r="AX35" s="17">
        <v>0</v>
      </c>
      <c r="AY35" s="17">
        <v>0</v>
      </c>
      <c r="AZ35" s="17">
        <v>0</v>
      </c>
      <c r="BA35" s="17">
        <v>0</v>
      </c>
      <c r="BB35" s="17">
        <v>0</v>
      </c>
      <c r="BC35" s="17">
        <v>0</v>
      </c>
      <c r="BD35" s="17">
        <v>0</v>
      </c>
      <c r="BE35" s="17">
        <v>0</v>
      </c>
      <c r="BF35" s="17">
        <v>0</v>
      </c>
      <c r="BG35" s="17">
        <v>0</v>
      </c>
      <c r="BH35" s="17">
        <v>0</v>
      </c>
      <c r="BI35" s="17">
        <v>0</v>
      </c>
      <c r="BJ35" s="17">
        <v>0</v>
      </c>
      <c r="BK35" s="17">
        <v>0</v>
      </c>
      <c r="BL35" s="17">
        <v>0</v>
      </c>
      <c r="BM35" s="17">
        <v>0</v>
      </c>
      <c r="BN35" s="17">
        <v>0</v>
      </c>
      <c r="BO35" s="17">
        <v>0</v>
      </c>
      <c r="BP35" s="17">
        <v>0</v>
      </c>
      <c r="BQ35" s="17">
        <v>0</v>
      </c>
      <c r="BR35" s="17">
        <v>0</v>
      </c>
      <c r="BS35" s="17">
        <v>0</v>
      </c>
      <c r="BT35" s="17">
        <v>0</v>
      </c>
      <c r="BU35" s="17">
        <v>0</v>
      </c>
      <c r="BV35" s="17">
        <v>0</v>
      </c>
      <c r="BW35" s="17">
        <v>0</v>
      </c>
      <c r="BX35" s="17">
        <v>0</v>
      </c>
      <c r="BY35" s="17">
        <v>0</v>
      </c>
      <c r="BZ35" s="17">
        <v>0</v>
      </c>
      <c r="CA35" s="17">
        <v>0</v>
      </c>
      <c r="CB35" s="17">
        <v>0</v>
      </c>
      <c r="CC35" s="17">
        <v>0</v>
      </c>
      <c r="CD35" s="17">
        <v>0</v>
      </c>
      <c r="CE35" s="17">
        <v>0</v>
      </c>
      <c r="CF35" s="17">
        <v>0</v>
      </c>
      <c r="CG35" s="17">
        <v>0</v>
      </c>
      <c r="CH35" s="17">
        <v>0</v>
      </c>
      <c r="CI35" s="17">
        <v>0</v>
      </c>
      <c r="CJ35" s="17">
        <v>0</v>
      </c>
      <c r="CK35" s="17">
        <v>0</v>
      </c>
      <c r="CL35" s="17">
        <v>0</v>
      </c>
      <c r="CM35" s="17">
        <v>0</v>
      </c>
      <c r="CN35" s="17">
        <v>0</v>
      </c>
      <c r="CO35" s="17">
        <v>0</v>
      </c>
      <c r="CP35" s="17">
        <v>0</v>
      </c>
      <c r="CQ35" s="17">
        <v>0</v>
      </c>
      <c r="CR35" s="17">
        <v>0</v>
      </c>
      <c r="CS35" s="17">
        <v>0</v>
      </c>
      <c r="CT35" s="17">
        <v>0</v>
      </c>
      <c r="CU35" s="17">
        <v>0</v>
      </c>
      <c r="CV35" s="17">
        <v>0</v>
      </c>
      <c r="CW35" s="17">
        <v>0</v>
      </c>
      <c r="CX35" s="17">
        <v>0</v>
      </c>
      <c r="CY35" s="17">
        <v>0</v>
      </c>
      <c r="CZ35" s="17">
        <v>0</v>
      </c>
      <c r="DA35" s="17">
        <v>0</v>
      </c>
      <c r="DB35" s="17">
        <v>0</v>
      </c>
      <c r="DC35" s="17">
        <v>0</v>
      </c>
      <c r="DD35" s="17">
        <v>0</v>
      </c>
      <c r="DE35" s="17">
        <v>0</v>
      </c>
      <c r="DF35" s="17">
        <v>0</v>
      </c>
      <c r="DG35" s="17">
        <v>0</v>
      </c>
      <c r="DH35" s="17">
        <v>0</v>
      </c>
      <c r="DI35" s="17">
        <v>0</v>
      </c>
      <c r="DJ35" s="17">
        <v>0</v>
      </c>
      <c r="DK35" s="17">
        <v>0</v>
      </c>
      <c r="DL35" s="17">
        <v>0</v>
      </c>
      <c r="DM35" s="17">
        <v>0</v>
      </c>
      <c r="DN35" s="17">
        <v>0</v>
      </c>
      <c r="DO35" s="17">
        <v>0</v>
      </c>
      <c r="DP35" s="17">
        <v>0</v>
      </c>
      <c r="DQ35" s="17">
        <v>0</v>
      </c>
      <c r="DR35" s="17">
        <v>0</v>
      </c>
      <c r="DS35" s="17">
        <v>0</v>
      </c>
      <c r="DT35" s="17">
        <v>0</v>
      </c>
      <c r="DU35" s="17">
        <v>0</v>
      </c>
      <c r="DV35" s="17">
        <v>0</v>
      </c>
      <c r="DW35" s="17">
        <v>0</v>
      </c>
      <c r="DX35" s="17">
        <v>0</v>
      </c>
      <c r="DY35" s="17">
        <v>0</v>
      </c>
      <c r="DZ35" s="17">
        <v>0</v>
      </c>
      <c r="EA35" s="17">
        <v>0</v>
      </c>
      <c r="EB35" s="17">
        <v>0</v>
      </c>
      <c r="EC35" s="17">
        <v>0</v>
      </c>
      <c r="ED35" s="17">
        <v>0</v>
      </c>
      <c r="EE35" s="17">
        <v>0</v>
      </c>
      <c r="EF35" s="17">
        <v>0</v>
      </c>
      <c r="EG35" s="17">
        <v>0</v>
      </c>
      <c r="EH35" s="17">
        <v>0</v>
      </c>
      <c r="EI35" s="17">
        <v>0</v>
      </c>
      <c r="EJ35" s="17">
        <v>0</v>
      </c>
      <c r="EK35" s="17">
        <v>0</v>
      </c>
      <c r="EL35" s="17">
        <v>0</v>
      </c>
      <c r="EM35" s="17">
        <v>0</v>
      </c>
      <c r="EN35" s="17">
        <v>0</v>
      </c>
      <c r="EO35" s="17">
        <v>0</v>
      </c>
      <c r="EP35" s="17">
        <v>0</v>
      </c>
      <c r="EQ35" s="17">
        <v>0</v>
      </c>
      <c r="ER35" s="17">
        <v>0</v>
      </c>
      <c r="ES35" s="17">
        <v>0</v>
      </c>
      <c r="ET35" s="17">
        <v>0</v>
      </c>
      <c r="EU35" s="17">
        <v>0</v>
      </c>
      <c r="EV35" s="17">
        <v>0</v>
      </c>
      <c r="EW35" s="17">
        <v>0</v>
      </c>
      <c r="EX35" s="17">
        <v>0</v>
      </c>
      <c r="EY35" s="17">
        <v>0</v>
      </c>
      <c r="EZ35" s="17">
        <v>0</v>
      </c>
      <c r="FA35" s="17">
        <v>0</v>
      </c>
      <c r="FB35" s="17">
        <v>0</v>
      </c>
      <c r="FC35" s="17">
        <v>0</v>
      </c>
      <c r="FD35" s="17">
        <v>0</v>
      </c>
      <c r="FE35" s="17">
        <v>0</v>
      </c>
      <c r="FF35" s="17">
        <v>0</v>
      </c>
      <c r="FG35" s="17">
        <v>0</v>
      </c>
      <c r="FH35" s="17">
        <v>0</v>
      </c>
      <c r="FI35" s="17">
        <v>0</v>
      </c>
      <c r="FJ35" s="17">
        <v>0</v>
      </c>
      <c r="FK35" s="17">
        <v>0</v>
      </c>
      <c r="FL35" s="17">
        <v>0</v>
      </c>
      <c r="FM35" s="17">
        <v>0</v>
      </c>
      <c r="FN35" s="17">
        <v>0</v>
      </c>
      <c r="FO35" s="17">
        <v>0</v>
      </c>
      <c r="FP35" s="17">
        <v>0</v>
      </c>
      <c r="FQ35" s="17">
        <v>0</v>
      </c>
      <c r="FR35" s="17">
        <v>0</v>
      </c>
      <c r="FS35" s="17">
        <v>0</v>
      </c>
      <c r="FT35" s="17">
        <v>0</v>
      </c>
      <c r="FU35" s="17">
        <v>0</v>
      </c>
      <c r="FV35" s="17">
        <v>0</v>
      </c>
      <c r="FW35" s="17">
        <v>0</v>
      </c>
      <c r="FX35" s="17">
        <v>0</v>
      </c>
      <c r="FY35" s="17">
        <v>0</v>
      </c>
      <c r="FZ35" s="17">
        <v>0</v>
      </c>
      <c r="GA35" s="17">
        <v>0</v>
      </c>
      <c r="GB35" s="17">
        <v>0</v>
      </c>
      <c r="GC35" s="17">
        <v>0</v>
      </c>
      <c r="GD35" s="17">
        <v>0</v>
      </c>
      <c r="GE35" s="17">
        <v>0</v>
      </c>
      <c r="GF35" s="17">
        <v>0</v>
      </c>
      <c r="GG35" s="17">
        <v>0</v>
      </c>
      <c r="GH35" s="17">
        <v>0</v>
      </c>
      <c r="GI35" s="17">
        <v>0</v>
      </c>
      <c r="GJ35" s="17">
        <v>0</v>
      </c>
      <c r="GK35" s="17">
        <v>0</v>
      </c>
      <c r="GL35" s="17">
        <v>0</v>
      </c>
      <c r="GM35" s="17">
        <v>0</v>
      </c>
      <c r="GN35" s="17">
        <v>0</v>
      </c>
      <c r="GO35" s="17">
        <v>0</v>
      </c>
      <c r="GP35" s="17">
        <v>0</v>
      </c>
      <c r="GQ35" s="17">
        <v>0</v>
      </c>
      <c r="GR35" s="17">
        <v>0</v>
      </c>
      <c r="GS35" s="17">
        <v>0</v>
      </c>
      <c r="GT35" s="17">
        <v>0</v>
      </c>
      <c r="GU35" s="17">
        <v>0</v>
      </c>
      <c r="GV35" s="17">
        <v>0</v>
      </c>
      <c r="GW35" s="17">
        <v>0</v>
      </c>
      <c r="GX35" s="17">
        <v>0</v>
      </c>
      <c r="GY35" s="17">
        <v>0</v>
      </c>
      <c r="GZ35" s="17">
        <v>0</v>
      </c>
      <c r="HA35" s="17">
        <v>0</v>
      </c>
      <c r="HB35" s="17">
        <v>0</v>
      </c>
      <c r="HC35" s="17">
        <v>0</v>
      </c>
      <c r="HD35" s="17">
        <v>0</v>
      </c>
      <c r="HE35" s="17">
        <v>0</v>
      </c>
      <c r="HF35" s="17">
        <v>0</v>
      </c>
      <c r="HG35" s="17">
        <v>0</v>
      </c>
      <c r="HH35" s="17">
        <v>0</v>
      </c>
      <c r="HI35" s="17">
        <v>0</v>
      </c>
      <c r="HJ35" s="17">
        <v>0</v>
      </c>
      <c r="HK35" s="17">
        <v>0</v>
      </c>
      <c r="HL35" s="17">
        <v>0</v>
      </c>
      <c r="HM35" s="17">
        <v>0</v>
      </c>
      <c r="HN35" s="17">
        <v>0</v>
      </c>
      <c r="HO35" s="17">
        <v>0</v>
      </c>
      <c r="HP35" s="17">
        <v>0</v>
      </c>
      <c r="HQ35" s="17">
        <v>0</v>
      </c>
      <c r="HR35" s="17">
        <v>0</v>
      </c>
      <c r="HS35" s="17">
        <v>0</v>
      </c>
      <c r="HT35" s="17">
        <v>0</v>
      </c>
      <c r="HU35" s="17">
        <v>0</v>
      </c>
      <c r="HV35" s="17">
        <v>0</v>
      </c>
      <c r="HW35" s="17">
        <v>0</v>
      </c>
      <c r="HX35" s="17">
        <v>0</v>
      </c>
      <c r="HY35" s="17">
        <v>0</v>
      </c>
      <c r="HZ35" s="17">
        <v>0</v>
      </c>
      <c r="IA35" s="17">
        <v>0</v>
      </c>
      <c r="IB35" s="17">
        <v>0</v>
      </c>
      <c r="IC35" s="17">
        <v>0</v>
      </c>
      <c r="ID35" s="17">
        <v>0</v>
      </c>
      <c r="IE35" s="17">
        <v>0</v>
      </c>
      <c r="IF35" s="17">
        <v>0</v>
      </c>
      <c r="IG35" s="17">
        <v>0</v>
      </c>
      <c r="IH35" s="17">
        <v>0</v>
      </c>
      <c r="II35" s="17">
        <v>0</v>
      </c>
      <c r="IJ35" s="17">
        <v>0</v>
      </c>
      <c r="IK35" s="17">
        <v>0</v>
      </c>
      <c r="IL35" s="17">
        <v>0</v>
      </c>
      <c r="IM35" s="17">
        <v>0</v>
      </c>
      <c r="IN35" s="17">
        <v>0</v>
      </c>
      <c r="IO35" s="17">
        <v>0</v>
      </c>
      <c r="IP35" s="17">
        <v>0</v>
      </c>
      <c r="IQ35" s="17">
        <v>0</v>
      </c>
      <c r="IR35" s="17">
        <v>0</v>
      </c>
      <c r="IS35" s="17">
        <v>0</v>
      </c>
      <c r="IT35" s="17">
        <v>0</v>
      </c>
      <c r="IU35" s="17">
        <v>0</v>
      </c>
      <c r="IV35" s="17">
        <v>0</v>
      </c>
      <c r="IW35" s="17">
        <v>0</v>
      </c>
      <c r="IX35" s="17">
        <v>0</v>
      </c>
      <c r="IY35" s="17">
        <v>0</v>
      </c>
      <c r="IZ35" s="17">
        <v>0</v>
      </c>
      <c r="JA35" s="17">
        <v>0</v>
      </c>
      <c r="JB35" s="17">
        <v>0</v>
      </c>
      <c r="JC35" s="17">
        <v>0</v>
      </c>
      <c r="JD35" s="17">
        <v>0</v>
      </c>
      <c r="JE35" s="17">
        <v>0</v>
      </c>
      <c r="JF35" s="17">
        <v>0</v>
      </c>
      <c r="JG35" s="17">
        <v>0</v>
      </c>
      <c r="JH35" s="17">
        <v>0</v>
      </c>
      <c r="JI35" s="17">
        <v>0</v>
      </c>
      <c r="JJ35" s="17">
        <v>0</v>
      </c>
      <c r="JK35" s="17">
        <v>0</v>
      </c>
      <c r="JL35" s="17">
        <v>0</v>
      </c>
      <c r="JM35" s="17">
        <v>0</v>
      </c>
      <c r="JN35" s="17">
        <v>0</v>
      </c>
      <c r="JO35" s="17">
        <v>0</v>
      </c>
      <c r="JP35" s="17">
        <v>0</v>
      </c>
      <c r="JQ35" s="17">
        <v>0</v>
      </c>
      <c r="JR35" s="17">
        <v>0</v>
      </c>
      <c r="JS35" s="17">
        <v>0</v>
      </c>
      <c r="JT35" s="17">
        <v>0</v>
      </c>
      <c r="JU35" s="17">
        <v>0</v>
      </c>
      <c r="JV35" s="17">
        <v>0</v>
      </c>
      <c r="JW35" s="17">
        <v>0</v>
      </c>
      <c r="JX35" s="17">
        <v>0</v>
      </c>
      <c r="JY35" s="17">
        <v>0</v>
      </c>
    </row>
    <row r="36" spans="1:285" x14ac:dyDescent="0.15">
      <c r="A36" s="17" t="s">
        <v>277</v>
      </c>
      <c r="B36" s="17" t="s">
        <v>278</v>
      </c>
      <c r="C36" s="17">
        <v>0</v>
      </c>
      <c r="D36" s="17">
        <v>4.47</v>
      </c>
      <c r="E36" s="17">
        <v>4.47</v>
      </c>
      <c r="F36" s="17">
        <v>4.47</v>
      </c>
      <c r="G36" s="17">
        <v>4.47</v>
      </c>
      <c r="H36" s="17">
        <v>4.47</v>
      </c>
      <c r="I36" s="17">
        <v>4.4800000000000004</v>
      </c>
      <c r="J36" s="17">
        <v>4.4800000000000004</v>
      </c>
      <c r="K36" s="17">
        <v>4.4800000000000004</v>
      </c>
      <c r="L36" s="17">
        <v>4.4800000000000004</v>
      </c>
      <c r="M36" s="17">
        <v>4.4800000000000004</v>
      </c>
      <c r="N36" s="17">
        <v>4.5</v>
      </c>
      <c r="O36" s="17">
        <v>4.5</v>
      </c>
      <c r="P36" s="17">
        <v>4.5</v>
      </c>
      <c r="Q36" s="17">
        <v>4.49</v>
      </c>
      <c r="R36" s="17">
        <v>4.49</v>
      </c>
      <c r="S36" s="17">
        <v>4.49</v>
      </c>
      <c r="T36" s="17">
        <v>4.5</v>
      </c>
      <c r="U36" s="17">
        <v>4.5</v>
      </c>
      <c r="V36" s="17">
        <v>4.49</v>
      </c>
      <c r="W36" s="17">
        <v>4.5</v>
      </c>
      <c r="X36" s="17">
        <v>4.5</v>
      </c>
      <c r="Y36" s="17">
        <v>4.5</v>
      </c>
      <c r="Z36" s="17">
        <v>4.5</v>
      </c>
      <c r="AA36" s="17">
        <v>4.5</v>
      </c>
      <c r="AB36" s="17">
        <v>0</v>
      </c>
      <c r="AC36" s="17">
        <v>0</v>
      </c>
      <c r="AD36" s="17">
        <v>0</v>
      </c>
      <c r="AE36" s="17">
        <v>0</v>
      </c>
      <c r="AF36" s="17">
        <v>0</v>
      </c>
      <c r="AG36" s="17">
        <v>0</v>
      </c>
      <c r="AH36" s="17">
        <v>0</v>
      </c>
      <c r="AI36" s="17">
        <v>0</v>
      </c>
      <c r="AJ36" s="17">
        <v>0</v>
      </c>
      <c r="AK36" s="17">
        <v>0</v>
      </c>
      <c r="AL36" s="17">
        <v>0</v>
      </c>
      <c r="AM36" s="17">
        <v>0</v>
      </c>
      <c r="AN36" s="17">
        <v>0</v>
      </c>
      <c r="AO36" s="17">
        <v>0</v>
      </c>
      <c r="AP36" s="17">
        <v>0</v>
      </c>
      <c r="AQ36" s="17">
        <v>0</v>
      </c>
      <c r="AR36" s="17">
        <v>0</v>
      </c>
      <c r="AS36" s="17">
        <v>0</v>
      </c>
      <c r="AT36" s="17">
        <v>0</v>
      </c>
      <c r="AU36" s="17">
        <v>0</v>
      </c>
      <c r="AV36" s="17">
        <v>0</v>
      </c>
      <c r="AW36" s="17">
        <v>0</v>
      </c>
      <c r="AX36" s="17">
        <v>0</v>
      </c>
      <c r="AY36" s="17">
        <v>0</v>
      </c>
      <c r="AZ36" s="17">
        <v>0</v>
      </c>
      <c r="BA36" s="17">
        <v>0</v>
      </c>
      <c r="BB36" s="17">
        <v>0</v>
      </c>
      <c r="BC36" s="17">
        <v>0</v>
      </c>
      <c r="BD36" s="17">
        <v>0</v>
      </c>
      <c r="BE36" s="17">
        <v>0</v>
      </c>
      <c r="BF36" s="17">
        <v>0</v>
      </c>
      <c r="BG36" s="17">
        <v>0</v>
      </c>
      <c r="BH36" s="17">
        <v>0</v>
      </c>
      <c r="BI36" s="17">
        <v>0</v>
      </c>
      <c r="BJ36" s="17">
        <v>0</v>
      </c>
      <c r="BK36" s="17">
        <v>0</v>
      </c>
      <c r="BL36" s="17">
        <v>0</v>
      </c>
      <c r="BM36" s="17">
        <v>0</v>
      </c>
      <c r="BN36" s="17">
        <v>0</v>
      </c>
      <c r="BO36" s="17">
        <v>0</v>
      </c>
      <c r="BP36" s="17">
        <v>0</v>
      </c>
      <c r="BQ36" s="17">
        <v>0</v>
      </c>
      <c r="BR36" s="17">
        <v>0</v>
      </c>
      <c r="BS36" s="17">
        <v>0</v>
      </c>
      <c r="BT36" s="17">
        <v>0</v>
      </c>
      <c r="BU36" s="17">
        <v>0</v>
      </c>
      <c r="BV36" s="17">
        <v>0</v>
      </c>
      <c r="BW36" s="17">
        <v>0</v>
      </c>
      <c r="BX36" s="17">
        <v>0</v>
      </c>
      <c r="BY36" s="17">
        <v>0</v>
      </c>
      <c r="BZ36" s="17">
        <v>0</v>
      </c>
      <c r="CA36" s="17">
        <v>0</v>
      </c>
      <c r="CB36" s="17">
        <v>0</v>
      </c>
      <c r="CC36" s="17">
        <v>0</v>
      </c>
      <c r="CD36" s="17">
        <v>0</v>
      </c>
      <c r="CE36" s="17">
        <v>0</v>
      </c>
      <c r="CF36" s="17">
        <v>0</v>
      </c>
      <c r="CG36" s="17">
        <v>0</v>
      </c>
      <c r="CH36" s="17">
        <v>0</v>
      </c>
      <c r="CI36" s="17">
        <v>0</v>
      </c>
      <c r="CJ36" s="17">
        <v>0</v>
      </c>
      <c r="CK36" s="17">
        <v>0</v>
      </c>
      <c r="CL36" s="17">
        <v>0</v>
      </c>
      <c r="CM36" s="17">
        <v>0</v>
      </c>
      <c r="CN36" s="17">
        <v>0</v>
      </c>
      <c r="CO36" s="17">
        <v>0</v>
      </c>
      <c r="CP36" s="17">
        <v>0</v>
      </c>
      <c r="CQ36" s="17">
        <v>0</v>
      </c>
      <c r="CR36" s="17">
        <v>0</v>
      </c>
      <c r="CS36" s="17">
        <v>0</v>
      </c>
      <c r="CT36" s="17">
        <v>0</v>
      </c>
      <c r="CU36" s="17">
        <v>0</v>
      </c>
      <c r="CV36" s="17">
        <v>0</v>
      </c>
      <c r="CW36" s="17">
        <v>0</v>
      </c>
      <c r="CX36" s="17">
        <v>0</v>
      </c>
      <c r="CY36" s="17">
        <v>0</v>
      </c>
      <c r="CZ36" s="17">
        <v>0</v>
      </c>
      <c r="DA36" s="17">
        <v>0</v>
      </c>
      <c r="DB36" s="17">
        <v>0</v>
      </c>
      <c r="DC36" s="17">
        <v>0</v>
      </c>
      <c r="DD36" s="17">
        <v>0</v>
      </c>
      <c r="DE36" s="17">
        <v>0</v>
      </c>
      <c r="DF36" s="17">
        <v>0</v>
      </c>
      <c r="DG36" s="17">
        <v>0</v>
      </c>
      <c r="DH36" s="17">
        <v>0</v>
      </c>
      <c r="DI36" s="17">
        <v>0</v>
      </c>
      <c r="DJ36" s="17">
        <v>0</v>
      </c>
      <c r="DK36" s="17">
        <v>0</v>
      </c>
      <c r="DL36" s="17">
        <v>0</v>
      </c>
      <c r="DM36" s="17">
        <v>0</v>
      </c>
      <c r="DN36" s="17">
        <v>0</v>
      </c>
      <c r="DO36" s="17">
        <v>0</v>
      </c>
      <c r="DP36" s="17">
        <v>0</v>
      </c>
      <c r="DQ36" s="17">
        <v>0</v>
      </c>
      <c r="DR36" s="17">
        <v>0</v>
      </c>
      <c r="DS36" s="17">
        <v>0</v>
      </c>
      <c r="DT36" s="17">
        <v>0</v>
      </c>
      <c r="DU36" s="17">
        <v>0</v>
      </c>
      <c r="DV36" s="17">
        <v>0</v>
      </c>
      <c r="DW36" s="17">
        <v>0</v>
      </c>
      <c r="DX36" s="17">
        <v>0</v>
      </c>
      <c r="DY36" s="17">
        <v>0</v>
      </c>
      <c r="DZ36" s="17">
        <v>0</v>
      </c>
      <c r="EA36" s="17">
        <v>0</v>
      </c>
      <c r="EB36" s="17">
        <v>0</v>
      </c>
      <c r="EC36" s="17">
        <v>0</v>
      </c>
      <c r="ED36" s="17">
        <v>0</v>
      </c>
      <c r="EE36" s="17">
        <v>0</v>
      </c>
      <c r="EF36" s="17">
        <v>0</v>
      </c>
      <c r="EG36" s="17">
        <v>0</v>
      </c>
      <c r="EH36" s="17">
        <v>0</v>
      </c>
      <c r="EI36" s="17">
        <v>0</v>
      </c>
      <c r="EJ36" s="17">
        <v>0</v>
      </c>
      <c r="EK36" s="17">
        <v>0</v>
      </c>
      <c r="EL36" s="17">
        <v>0</v>
      </c>
      <c r="EM36" s="17">
        <v>0</v>
      </c>
      <c r="EN36" s="17">
        <v>0</v>
      </c>
      <c r="EO36" s="17">
        <v>0</v>
      </c>
      <c r="EP36" s="17">
        <v>0</v>
      </c>
      <c r="EQ36" s="17">
        <v>0</v>
      </c>
      <c r="ER36" s="17">
        <v>0</v>
      </c>
      <c r="ES36" s="17">
        <v>0</v>
      </c>
      <c r="ET36" s="17">
        <v>0</v>
      </c>
      <c r="EU36" s="17">
        <v>0</v>
      </c>
      <c r="EV36" s="17">
        <v>0</v>
      </c>
      <c r="EW36" s="17">
        <v>0</v>
      </c>
      <c r="EX36" s="17">
        <v>0</v>
      </c>
      <c r="EY36" s="17">
        <v>0</v>
      </c>
      <c r="EZ36" s="17">
        <v>0</v>
      </c>
      <c r="FA36" s="17">
        <v>0</v>
      </c>
      <c r="FB36" s="17">
        <v>0</v>
      </c>
      <c r="FC36" s="17">
        <v>0</v>
      </c>
      <c r="FD36" s="17">
        <v>0</v>
      </c>
      <c r="FE36" s="17">
        <v>0</v>
      </c>
      <c r="FF36" s="17">
        <v>0</v>
      </c>
      <c r="FG36" s="17">
        <v>0</v>
      </c>
      <c r="FH36" s="17">
        <v>0</v>
      </c>
      <c r="FI36" s="17">
        <v>0</v>
      </c>
      <c r="FJ36" s="17">
        <v>0</v>
      </c>
      <c r="FK36" s="17">
        <v>0</v>
      </c>
      <c r="FL36" s="17">
        <v>0</v>
      </c>
      <c r="FM36" s="17">
        <v>0</v>
      </c>
      <c r="FN36" s="17">
        <v>0</v>
      </c>
      <c r="FO36" s="17">
        <v>0</v>
      </c>
      <c r="FP36" s="17">
        <v>0</v>
      </c>
      <c r="FQ36" s="17">
        <v>0</v>
      </c>
      <c r="FR36" s="17">
        <v>0</v>
      </c>
      <c r="FS36" s="17">
        <v>0</v>
      </c>
      <c r="FT36" s="17">
        <v>0</v>
      </c>
      <c r="FU36" s="17">
        <v>0</v>
      </c>
      <c r="FV36" s="17">
        <v>0</v>
      </c>
      <c r="FW36" s="17">
        <v>0</v>
      </c>
      <c r="FX36" s="17">
        <v>0</v>
      </c>
      <c r="FY36" s="17">
        <v>0</v>
      </c>
      <c r="FZ36" s="17">
        <v>0</v>
      </c>
      <c r="GA36" s="17">
        <v>0</v>
      </c>
      <c r="GB36" s="17">
        <v>0</v>
      </c>
      <c r="GC36" s="17">
        <v>0</v>
      </c>
      <c r="GD36" s="17">
        <v>0</v>
      </c>
      <c r="GE36" s="17">
        <v>0</v>
      </c>
      <c r="GF36" s="17">
        <v>0</v>
      </c>
      <c r="GG36" s="17">
        <v>0</v>
      </c>
      <c r="GH36" s="17">
        <v>0</v>
      </c>
      <c r="GI36" s="17">
        <v>0</v>
      </c>
      <c r="GJ36" s="17">
        <v>0</v>
      </c>
      <c r="GK36" s="17">
        <v>0</v>
      </c>
      <c r="GL36" s="17">
        <v>0</v>
      </c>
      <c r="GM36" s="17">
        <v>0</v>
      </c>
      <c r="GN36" s="17">
        <v>0</v>
      </c>
      <c r="GO36" s="17">
        <v>0</v>
      </c>
      <c r="GP36" s="17">
        <v>0</v>
      </c>
      <c r="GQ36" s="17">
        <v>0</v>
      </c>
      <c r="GR36" s="17">
        <v>0</v>
      </c>
      <c r="GS36" s="17">
        <v>0</v>
      </c>
      <c r="GT36" s="17">
        <v>0</v>
      </c>
      <c r="GU36" s="17">
        <v>0</v>
      </c>
      <c r="GV36" s="17">
        <v>0</v>
      </c>
      <c r="GW36" s="17">
        <v>0</v>
      </c>
      <c r="GX36" s="17">
        <v>0</v>
      </c>
      <c r="GY36" s="17">
        <v>0</v>
      </c>
      <c r="GZ36" s="17">
        <v>0</v>
      </c>
      <c r="HA36" s="17">
        <v>0</v>
      </c>
      <c r="HB36" s="17">
        <v>0</v>
      </c>
      <c r="HC36" s="17">
        <v>0</v>
      </c>
      <c r="HD36" s="17">
        <v>0</v>
      </c>
      <c r="HE36" s="17">
        <v>0</v>
      </c>
      <c r="HF36" s="17">
        <v>0</v>
      </c>
      <c r="HG36" s="17">
        <v>0</v>
      </c>
      <c r="HH36" s="17">
        <v>0</v>
      </c>
      <c r="HI36" s="17">
        <v>0</v>
      </c>
      <c r="HJ36" s="17">
        <v>0</v>
      </c>
      <c r="HK36" s="17">
        <v>0</v>
      </c>
      <c r="HL36" s="17">
        <v>0</v>
      </c>
      <c r="HM36" s="17">
        <v>0</v>
      </c>
      <c r="HN36" s="17">
        <v>0</v>
      </c>
      <c r="HO36" s="17">
        <v>0</v>
      </c>
      <c r="HP36" s="17">
        <v>0</v>
      </c>
      <c r="HQ36" s="17">
        <v>0</v>
      </c>
      <c r="HR36" s="17">
        <v>0</v>
      </c>
      <c r="HS36" s="17">
        <v>0</v>
      </c>
      <c r="HT36" s="17">
        <v>0</v>
      </c>
      <c r="HU36" s="17">
        <v>0</v>
      </c>
      <c r="HV36" s="17">
        <v>0</v>
      </c>
      <c r="HW36" s="17">
        <v>0</v>
      </c>
      <c r="HX36" s="17">
        <v>0</v>
      </c>
      <c r="HY36" s="17">
        <v>0</v>
      </c>
      <c r="HZ36" s="17">
        <v>0</v>
      </c>
      <c r="IA36" s="17">
        <v>0</v>
      </c>
      <c r="IB36" s="17">
        <v>0</v>
      </c>
      <c r="IC36" s="17">
        <v>0</v>
      </c>
      <c r="ID36" s="17">
        <v>0</v>
      </c>
      <c r="IE36" s="17">
        <v>0</v>
      </c>
      <c r="IF36" s="17">
        <v>0</v>
      </c>
      <c r="IG36" s="17">
        <v>0</v>
      </c>
      <c r="IH36" s="17">
        <v>0</v>
      </c>
      <c r="II36" s="17">
        <v>0</v>
      </c>
      <c r="IJ36" s="17">
        <v>0</v>
      </c>
      <c r="IK36" s="17">
        <v>0</v>
      </c>
      <c r="IL36" s="17">
        <v>0</v>
      </c>
      <c r="IM36" s="17">
        <v>0</v>
      </c>
      <c r="IN36" s="17">
        <v>0</v>
      </c>
      <c r="IO36" s="17">
        <v>0</v>
      </c>
      <c r="IP36" s="17">
        <v>0</v>
      </c>
      <c r="IQ36" s="17">
        <v>0</v>
      </c>
      <c r="IR36" s="17">
        <v>0</v>
      </c>
      <c r="IS36" s="17">
        <v>0</v>
      </c>
      <c r="IT36" s="17">
        <v>0</v>
      </c>
      <c r="IU36" s="17">
        <v>0</v>
      </c>
      <c r="IV36" s="17">
        <v>0</v>
      </c>
      <c r="IW36" s="17">
        <v>0</v>
      </c>
      <c r="IX36" s="17">
        <v>0</v>
      </c>
      <c r="IY36" s="17">
        <v>0</v>
      </c>
      <c r="IZ36" s="17">
        <v>0</v>
      </c>
      <c r="JA36" s="17">
        <v>0</v>
      </c>
      <c r="JB36" s="17">
        <v>0</v>
      </c>
      <c r="JC36" s="17">
        <v>0</v>
      </c>
      <c r="JD36" s="17">
        <v>0</v>
      </c>
      <c r="JE36" s="17">
        <v>0</v>
      </c>
      <c r="JF36" s="17">
        <v>0</v>
      </c>
      <c r="JG36" s="17">
        <v>0</v>
      </c>
      <c r="JH36" s="17">
        <v>0</v>
      </c>
      <c r="JI36" s="17">
        <v>0</v>
      </c>
      <c r="JJ36" s="17">
        <v>0</v>
      </c>
      <c r="JK36" s="17">
        <v>0</v>
      </c>
      <c r="JL36" s="17">
        <v>0</v>
      </c>
      <c r="JM36" s="17">
        <v>0</v>
      </c>
      <c r="JN36" s="17">
        <v>0</v>
      </c>
      <c r="JO36" s="17">
        <v>0</v>
      </c>
      <c r="JP36" s="17">
        <v>0</v>
      </c>
      <c r="JQ36" s="17">
        <v>0</v>
      </c>
      <c r="JR36" s="17">
        <v>0</v>
      </c>
      <c r="JS36" s="17">
        <v>0</v>
      </c>
      <c r="JT36" s="17">
        <v>0</v>
      </c>
      <c r="JU36" s="17">
        <v>0</v>
      </c>
      <c r="JV36" s="17">
        <v>0</v>
      </c>
      <c r="JW36" s="17">
        <v>0</v>
      </c>
      <c r="JX36" s="17">
        <v>0</v>
      </c>
      <c r="JY36" s="17">
        <v>0</v>
      </c>
    </row>
    <row r="37" spans="1:285" x14ac:dyDescent="0.15">
      <c r="A37" s="17" t="s">
        <v>552</v>
      </c>
      <c r="B37" s="17" t="s">
        <v>553</v>
      </c>
      <c r="C37" s="17">
        <v>0</v>
      </c>
      <c r="D37" s="17">
        <v>5.27</v>
      </c>
      <c r="E37" s="17">
        <v>5.27</v>
      </c>
      <c r="F37" s="17">
        <v>5.27</v>
      </c>
      <c r="G37" s="17">
        <v>5.27</v>
      </c>
      <c r="H37" s="17">
        <v>5.27</v>
      </c>
      <c r="I37" s="17">
        <v>5.29</v>
      </c>
      <c r="J37" s="17">
        <v>5.29</v>
      </c>
      <c r="K37" s="17">
        <v>5.29</v>
      </c>
      <c r="L37" s="17">
        <v>5.29</v>
      </c>
      <c r="M37" s="17">
        <v>5.29</v>
      </c>
      <c r="N37" s="17">
        <v>5.3</v>
      </c>
      <c r="O37" s="17">
        <v>5.3</v>
      </c>
      <c r="P37" s="17">
        <v>5.29</v>
      </c>
      <c r="Q37" s="17">
        <v>5.29</v>
      </c>
      <c r="R37" s="17">
        <v>5.29</v>
      </c>
      <c r="S37" s="17">
        <v>5.29</v>
      </c>
      <c r="T37" s="17">
        <v>5.3</v>
      </c>
      <c r="U37" s="17">
        <v>5.3</v>
      </c>
      <c r="V37" s="17">
        <v>5.3</v>
      </c>
      <c r="W37" s="17">
        <v>5.3</v>
      </c>
      <c r="X37" s="17">
        <v>5.3</v>
      </c>
      <c r="Y37" s="17">
        <v>5.3</v>
      </c>
      <c r="Z37" s="17">
        <v>5.3</v>
      </c>
      <c r="AA37" s="17">
        <v>5.3</v>
      </c>
      <c r="AB37" s="17">
        <v>0</v>
      </c>
      <c r="AC37" s="17">
        <v>0</v>
      </c>
      <c r="AD37" s="17">
        <v>0</v>
      </c>
      <c r="AE37" s="17">
        <v>0</v>
      </c>
      <c r="AF37" s="17">
        <v>0</v>
      </c>
      <c r="AG37" s="17">
        <v>0</v>
      </c>
      <c r="AH37" s="17">
        <v>0</v>
      </c>
      <c r="AI37" s="17">
        <v>0</v>
      </c>
      <c r="AJ37" s="17">
        <v>0</v>
      </c>
      <c r="AK37" s="17">
        <v>0</v>
      </c>
      <c r="AL37" s="17">
        <v>0</v>
      </c>
      <c r="AM37" s="17">
        <v>0</v>
      </c>
      <c r="AN37" s="17">
        <v>0</v>
      </c>
      <c r="AO37" s="17">
        <v>0</v>
      </c>
      <c r="AP37" s="17">
        <v>0</v>
      </c>
      <c r="AQ37" s="17">
        <v>0</v>
      </c>
      <c r="AR37" s="17">
        <v>0</v>
      </c>
      <c r="AS37" s="17">
        <v>0</v>
      </c>
      <c r="AT37" s="17">
        <v>0</v>
      </c>
      <c r="AU37" s="17">
        <v>0</v>
      </c>
      <c r="AV37" s="17">
        <v>0</v>
      </c>
      <c r="AW37" s="17">
        <v>0</v>
      </c>
      <c r="AX37" s="17">
        <v>0</v>
      </c>
      <c r="AY37" s="17">
        <v>0</v>
      </c>
      <c r="AZ37" s="17">
        <v>0</v>
      </c>
      <c r="BA37" s="17">
        <v>0</v>
      </c>
      <c r="BB37" s="17">
        <v>0</v>
      </c>
      <c r="BC37" s="17">
        <v>0</v>
      </c>
      <c r="BD37" s="17">
        <v>0</v>
      </c>
      <c r="BE37" s="17">
        <v>0</v>
      </c>
      <c r="BF37" s="17">
        <v>0</v>
      </c>
      <c r="BG37" s="17">
        <v>0</v>
      </c>
      <c r="BH37" s="17">
        <v>0</v>
      </c>
      <c r="BI37" s="17">
        <v>0</v>
      </c>
      <c r="BJ37" s="17">
        <v>0</v>
      </c>
      <c r="BK37" s="17">
        <v>0</v>
      </c>
      <c r="BL37" s="17">
        <v>0</v>
      </c>
      <c r="BM37" s="17">
        <v>0</v>
      </c>
      <c r="BN37" s="17">
        <v>0</v>
      </c>
      <c r="BO37" s="17">
        <v>0</v>
      </c>
      <c r="BP37" s="17">
        <v>0</v>
      </c>
      <c r="BQ37" s="17">
        <v>0</v>
      </c>
      <c r="BR37" s="17">
        <v>0</v>
      </c>
      <c r="BS37" s="17">
        <v>0</v>
      </c>
      <c r="BT37" s="17">
        <v>0</v>
      </c>
      <c r="BU37" s="17">
        <v>0</v>
      </c>
      <c r="BV37" s="17">
        <v>0</v>
      </c>
      <c r="BW37" s="17">
        <v>0</v>
      </c>
      <c r="BX37" s="17">
        <v>0</v>
      </c>
      <c r="BY37" s="17">
        <v>0</v>
      </c>
      <c r="BZ37" s="17">
        <v>0</v>
      </c>
      <c r="CA37" s="17">
        <v>0</v>
      </c>
      <c r="CB37" s="17">
        <v>0</v>
      </c>
      <c r="CC37" s="17">
        <v>0</v>
      </c>
      <c r="CD37" s="17">
        <v>0</v>
      </c>
      <c r="CE37" s="17">
        <v>0</v>
      </c>
      <c r="CF37" s="17">
        <v>0</v>
      </c>
      <c r="CG37" s="17">
        <v>0</v>
      </c>
      <c r="CH37" s="17">
        <v>0</v>
      </c>
      <c r="CI37" s="17">
        <v>0</v>
      </c>
      <c r="CJ37" s="17">
        <v>0</v>
      </c>
      <c r="CK37" s="17">
        <v>0</v>
      </c>
      <c r="CL37" s="17">
        <v>0</v>
      </c>
      <c r="CM37" s="17">
        <v>0</v>
      </c>
      <c r="CN37" s="17">
        <v>0</v>
      </c>
      <c r="CO37" s="17">
        <v>0</v>
      </c>
      <c r="CP37" s="17">
        <v>0</v>
      </c>
      <c r="CQ37" s="17">
        <v>0</v>
      </c>
      <c r="CR37" s="17">
        <v>0</v>
      </c>
      <c r="CS37" s="17">
        <v>0</v>
      </c>
      <c r="CT37" s="17">
        <v>0</v>
      </c>
      <c r="CU37" s="17">
        <v>0</v>
      </c>
      <c r="CV37" s="17">
        <v>0</v>
      </c>
      <c r="CW37" s="17">
        <v>0</v>
      </c>
      <c r="CX37" s="17">
        <v>0</v>
      </c>
      <c r="CY37" s="17">
        <v>0</v>
      </c>
      <c r="CZ37" s="17">
        <v>0</v>
      </c>
      <c r="DA37" s="17">
        <v>0</v>
      </c>
      <c r="DB37" s="17">
        <v>0</v>
      </c>
      <c r="DC37" s="17">
        <v>0</v>
      </c>
      <c r="DD37" s="17">
        <v>0</v>
      </c>
      <c r="DE37" s="17">
        <v>0</v>
      </c>
      <c r="DF37" s="17">
        <v>0</v>
      </c>
      <c r="DG37" s="17">
        <v>0</v>
      </c>
      <c r="DH37" s="17">
        <v>0</v>
      </c>
      <c r="DI37" s="17">
        <v>0</v>
      </c>
      <c r="DJ37" s="17">
        <v>0</v>
      </c>
      <c r="DK37" s="17">
        <v>0</v>
      </c>
      <c r="DL37" s="17">
        <v>0</v>
      </c>
      <c r="DM37" s="17">
        <v>0</v>
      </c>
      <c r="DN37" s="17">
        <v>0</v>
      </c>
      <c r="DO37" s="17">
        <v>0</v>
      </c>
      <c r="DP37" s="17">
        <v>0</v>
      </c>
      <c r="DQ37" s="17">
        <v>0</v>
      </c>
      <c r="DR37" s="17">
        <v>0</v>
      </c>
      <c r="DS37" s="17">
        <v>0</v>
      </c>
      <c r="DT37" s="17">
        <v>0</v>
      </c>
      <c r="DU37" s="17">
        <v>0</v>
      </c>
      <c r="DV37" s="17">
        <v>0</v>
      </c>
      <c r="DW37" s="17">
        <v>0</v>
      </c>
      <c r="DX37" s="17">
        <v>0</v>
      </c>
      <c r="DY37" s="17">
        <v>0</v>
      </c>
      <c r="DZ37" s="17">
        <v>0</v>
      </c>
      <c r="EA37" s="17">
        <v>0</v>
      </c>
      <c r="EB37" s="17">
        <v>0</v>
      </c>
      <c r="EC37" s="17">
        <v>0</v>
      </c>
      <c r="ED37" s="17">
        <v>0</v>
      </c>
      <c r="EE37" s="17">
        <v>0</v>
      </c>
      <c r="EF37" s="17">
        <v>0</v>
      </c>
      <c r="EG37" s="17">
        <v>0</v>
      </c>
      <c r="EH37" s="17">
        <v>0</v>
      </c>
      <c r="EI37" s="17">
        <v>0</v>
      </c>
      <c r="EJ37" s="17">
        <v>0</v>
      </c>
      <c r="EK37" s="17">
        <v>0</v>
      </c>
      <c r="EL37" s="17">
        <v>0</v>
      </c>
      <c r="EM37" s="17">
        <v>0</v>
      </c>
      <c r="EN37" s="17">
        <v>0</v>
      </c>
      <c r="EO37" s="17">
        <v>0</v>
      </c>
      <c r="EP37" s="17">
        <v>0</v>
      </c>
      <c r="EQ37" s="17">
        <v>0</v>
      </c>
      <c r="ER37" s="17">
        <v>0</v>
      </c>
      <c r="ES37" s="17">
        <v>0</v>
      </c>
      <c r="ET37" s="17">
        <v>0</v>
      </c>
      <c r="EU37" s="17">
        <v>0</v>
      </c>
      <c r="EV37" s="17">
        <v>0</v>
      </c>
      <c r="EW37" s="17">
        <v>0</v>
      </c>
      <c r="EX37" s="17">
        <v>0</v>
      </c>
      <c r="EY37" s="17">
        <v>0</v>
      </c>
      <c r="EZ37" s="17">
        <v>0</v>
      </c>
      <c r="FA37" s="17">
        <v>0</v>
      </c>
      <c r="FB37" s="17">
        <v>0</v>
      </c>
      <c r="FC37" s="17">
        <v>0</v>
      </c>
      <c r="FD37" s="17">
        <v>0</v>
      </c>
      <c r="FE37" s="17">
        <v>0</v>
      </c>
      <c r="FF37" s="17">
        <v>0</v>
      </c>
      <c r="FG37" s="17">
        <v>0</v>
      </c>
      <c r="FH37" s="17">
        <v>0</v>
      </c>
      <c r="FI37" s="17">
        <v>0</v>
      </c>
      <c r="FJ37" s="17">
        <v>0</v>
      </c>
      <c r="FK37" s="17">
        <v>0</v>
      </c>
      <c r="FL37" s="17">
        <v>0</v>
      </c>
      <c r="FM37" s="17">
        <v>0</v>
      </c>
      <c r="FN37" s="17">
        <v>0</v>
      </c>
      <c r="FO37" s="17">
        <v>0</v>
      </c>
      <c r="FP37" s="17">
        <v>0</v>
      </c>
      <c r="FQ37" s="17">
        <v>0</v>
      </c>
      <c r="FR37" s="17">
        <v>0</v>
      </c>
      <c r="FS37" s="17">
        <v>0</v>
      </c>
      <c r="FT37" s="17">
        <v>0</v>
      </c>
      <c r="FU37" s="17">
        <v>0</v>
      </c>
      <c r="FV37" s="17">
        <v>0</v>
      </c>
      <c r="FW37" s="17">
        <v>0</v>
      </c>
      <c r="FX37" s="17">
        <v>0</v>
      </c>
      <c r="FY37" s="17">
        <v>0</v>
      </c>
      <c r="FZ37" s="17">
        <v>0</v>
      </c>
      <c r="GA37" s="17">
        <v>0</v>
      </c>
      <c r="GB37" s="17">
        <v>0</v>
      </c>
      <c r="GC37" s="17">
        <v>0</v>
      </c>
      <c r="GD37" s="17">
        <v>0</v>
      </c>
      <c r="GE37" s="17">
        <v>0</v>
      </c>
      <c r="GF37" s="17">
        <v>0</v>
      </c>
      <c r="GG37" s="17">
        <v>0</v>
      </c>
      <c r="GH37" s="17">
        <v>0</v>
      </c>
      <c r="GI37" s="17">
        <v>0</v>
      </c>
      <c r="GJ37" s="17">
        <v>0</v>
      </c>
      <c r="GK37" s="17">
        <v>0</v>
      </c>
      <c r="GL37" s="17">
        <v>0</v>
      </c>
      <c r="GM37" s="17">
        <v>0</v>
      </c>
      <c r="GN37" s="17">
        <v>0</v>
      </c>
      <c r="GO37" s="17">
        <v>0</v>
      </c>
      <c r="GP37" s="17">
        <v>0</v>
      </c>
      <c r="GQ37" s="17">
        <v>0</v>
      </c>
      <c r="GR37" s="17">
        <v>0</v>
      </c>
      <c r="GS37" s="17">
        <v>0</v>
      </c>
      <c r="GT37" s="17">
        <v>0</v>
      </c>
      <c r="GU37" s="17">
        <v>0</v>
      </c>
      <c r="GV37" s="17">
        <v>0</v>
      </c>
      <c r="GW37" s="17">
        <v>0</v>
      </c>
      <c r="GX37" s="17">
        <v>0</v>
      </c>
      <c r="GY37" s="17">
        <v>0</v>
      </c>
      <c r="GZ37" s="17">
        <v>0</v>
      </c>
      <c r="HA37" s="17">
        <v>0</v>
      </c>
      <c r="HB37" s="17">
        <v>0</v>
      </c>
      <c r="HC37" s="17">
        <v>0</v>
      </c>
      <c r="HD37" s="17">
        <v>0</v>
      </c>
      <c r="HE37" s="17">
        <v>0</v>
      </c>
      <c r="HF37" s="17">
        <v>0</v>
      </c>
      <c r="HG37" s="17">
        <v>0</v>
      </c>
      <c r="HH37" s="17">
        <v>0</v>
      </c>
      <c r="HI37" s="17">
        <v>0</v>
      </c>
      <c r="HJ37" s="17">
        <v>0</v>
      </c>
      <c r="HK37" s="17">
        <v>0</v>
      </c>
      <c r="HL37" s="17">
        <v>0</v>
      </c>
      <c r="HM37" s="17">
        <v>0</v>
      </c>
      <c r="HN37" s="17">
        <v>0</v>
      </c>
      <c r="HO37" s="17">
        <v>0</v>
      </c>
      <c r="HP37" s="17">
        <v>0</v>
      </c>
      <c r="HQ37" s="17">
        <v>0</v>
      </c>
      <c r="HR37" s="17">
        <v>0</v>
      </c>
      <c r="HS37" s="17">
        <v>0</v>
      </c>
      <c r="HT37" s="17">
        <v>0</v>
      </c>
      <c r="HU37" s="17">
        <v>0</v>
      </c>
      <c r="HV37" s="17">
        <v>0</v>
      </c>
      <c r="HW37" s="17">
        <v>0</v>
      </c>
      <c r="HX37" s="17">
        <v>0</v>
      </c>
      <c r="HY37" s="17">
        <v>0</v>
      </c>
      <c r="HZ37" s="17">
        <v>0</v>
      </c>
      <c r="IA37" s="17">
        <v>0</v>
      </c>
      <c r="IB37" s="17">
        <v>0</v>
      </c>
      <c r="IC37" s="17">
        <v>0</v>
      </c>
      <c r="ID37" s="17">
        <v>0</v>
      </c>
      <c r="IE37" s="17">
        <v>0</v>
      </c>
      <c r="IF37" s="17">
        <v>0</v>
      </c>
      <c r="IG37" s="17">
        <v>0</v>
      </c>
      <c r="IH37" s="17">
        <v>0</v>
      </c>
      <c r="II37" s="17">
        <v>0</v>
      </c>
      <c r="IJ37" s="17">
        <v>0</v>
      </c>
      <c r="IK37" s="17">
        <v>0</v>
      </c>
      <c r="IL37" s="17">
        <v>0</v>
      </c>
      <c r="IM37" s="17">
        <v>0</v>
      </c>
      <c r="IN37" s="17">
        <v>0</v>
      </c>
      <c r="IO37" s="17">
        <v>0</v>
      </c>
      <c r="IP37" s="17">
        <v>0</v>
      </c>
      <c r="IQ37" s="17">
        <v>0</v>
      </c>
      <c r="IR37" s="17">
        <v>0</v>
      </c>
      <c r="IS37" s="17">
        <v>0</v>
      </c>
      <c r="IT37" s="17">
        <v>0</v>
      </c>
      <c r="IU37" s="17">
        <v>0</v>
      </c>
      <c r="IV37" s="17">
        <v>0</v>
      </c>
      <c r="IW37" s="17">
        <v>0</v>
      </c>
      <c r="IX37" s="17">
        <v>0</v>
      </c>
      <c r="IY37" s="17">
        <v>0</v>
      </c>
      <c r="IZ37" s="17">
        <v>0</v>
      </c>
      <c r="JA37" s="17">
        <v>0</v>
      </c>
      <c r="JB37" s="17">
        <v>0</v>
      </c>
      <c r="JC37" s="17">
        <v>0</v>
      </c>
      <c r="JD37" s="17">
        <v>0</v>
      </c>
      <c r="JE37" s="17">
        <v>0</v>
      </c>
      <c r="JF37" s="17">
        <v>0</v>
      </c>
      <c r="JG37" s="17">
        <v>0</v>
      </c>
      <c r="JH37" s="17">
        <v>0</v>
      </c>
      <c r="JI37" s="17">
        <v>0</v>
      </c>
      <c r="JJ37" s="17">
        <v>0</v>
      </c>
      <c r="JK37" s="17">
        <v>0</v>
      </c>
      <c r="JL37" s="17">
        <v>0</v>
      </c>
      <c r="JM37" s="17">
        <v>0</v>
      </c>
      <c r="JN37" s="17">
        <v>0</v>
      </c>
      <c r="JO37" s="17">
        <v>0</v>
      </c>
      <c r="JP37" s="17">
        <v>0</v>
      </c>
      <c r="JQ37" s="17">
        <v>0</v>
      </c>
      <c r="JR37" s="17">
        <v>0</v>
      </c>
      <c r="JS37" s="17">
        <v>0</v>
      </c>
      <c r="JT37" s="17">
        <v>0</v>
      </c>
      <c r="JU37" s="17">
        <v>0</v>
      </c>
      <c r="JV37" s="17">
        <v>0</v>
      </c>
      <c r="JW37" s="17">
        <v>0</v>
      </c>
      <c r="JX37" s="17">
        <v>0</v>
      </c>
      <c r="JY37" s="17">
        <v>0</v>
      </c>
    </row>
    <row r="38" spans="1:285" x14ac:dyDescent="0.15">
      <c r="A38" s="17" t="s">
        <v>630</v>
      </c>
      <c r="B38" s="17" t="s">
        <v>631</v>
      </c>
      <c r="C38" s="17">
        <v>0</v>
      </c>
      <c r="D38" s="17">
        <v>3.86</v>
      </c>
      <c r="E38" s="17">
        <v>3.86</v>
      </c>
      <c r="F38" s="17">
        <v>3.86</v>
      </c>
      <c r="G38" s="17">
        <v>3.86</v>
      </c>
      <c r="H38" s="17">
        <v>3.86</v>
      </c>
      <c r="I38" s="17">
        <v>3.88</v>
      </c>
      <c r="J38" s="17">
        <v>3.88</v>
      </c>
      <c r="K38" s="17">
        <v>3.88</v>
      </c>
      <c r="L38" s="17">
        <v>3.88</v>
      </c>
      <c r="M38" s="17">
        <v>3.88</v>
      </c>
      <c r="N38" s="17">
        <v>3.89</v>
      </c>
      <c r="O38" s="17">
        <v>3.89</v>
      </c>
      <c r="P38" s="17">
        <v>3.88</v>
      </c>
      <c r="Q38" s="17">
        <v>3.88</v>
      </c>
      <c r="R38" s="17">
        <v>3.88</v>
      </c>
      <c r="S38" s="17">
        <v>3.88</v>
      </c>
      <c r="T38" s="17">
        <v>3.89</v>
      </c>
      <c r="U38" s="17">
        <v>3.89</v>
      </c>
      <c r="V38" s="17">
        <v>3.89</v>
      </c>
      <c r="W38" s="17">
        <v>3.89</v>
      </c>
      <c r="X38" s="17">
        <v>3.89</v>
      </c>
      <c r="Y38" s="17">
        <v>3.89</v>
      </c>
      <c r="Z38" s="17">
        <v>3.89</v>
      </c>
      <c r="AA38" s="17">
        <v>3.9</v>
      </c>
      <c r="AB38" s="17">
        <v>0</v>
      </c>
      <c r="AC38" s="17">
        <v>0</v>
      </c>
      <c r="AD38" s="17">
        <v>0</v>
      </c>
      <c r="AE38" s="17">
        <v>0</v>
      </c>
      <c r="AF38" s="17">
        <v>0</v>
      </c>
      <c r="AG38" s="17">
        <v>0</v>
      </c>
      <c r="AH38" s="17">
        <v>0</v>
      </c>
      <c r="AI38" s="17">
        <v>0</v>
      </c>
      <c r="AJ38" s="17">
        <v>0</v>
      </c>
      <c r="AK38" s="17">
        <v>0</v>
      </c>
      <c r="AL38" s="17">
        <v>0</v>
      </c>
      <c r="AM38" s="17">
        <v>0</v>
      </c>
      <c r="AN38" s="17">
        <v>0</v>
      </c>
      <c r="AO38" s="17">
        <v>0</v>
      </c>
      <c r="AP38" s="17">
        <v>0</v>
      </c>
      <c r="AQ38" s="17">
        <v>0</v>
      </c>
      <c r="AR38" s="17">
        <v>0</v>
      </c>
      <c r="AS38" s="17">
        <v>0</v>
      </c>
      <c r="AT38" s="17">
        <v>0</v>
      </c>
      <c r="AU38" s="17">
        <v>0</v>
      </c>
      <c r="AV38" s="17">
        <v>0</v>
      </c>
      <c r="AW38" s="17">
        <v>0</v>
      </c>
      <c r="AX38" s="17">
        <v>0</v>
      </c>
      <c r="AY38" s="17">
        <v>0</v>
      </c>
      <c r="AZ38" s="17">
        <v>0</v>
      </c>
      <c r="BA38" s="17">
        <v>0</v>
      </c>
      <c r="BB38" s="17">
        <v>0</v>
      </c>
      <c r="BC38" s="17">
        <v>0</v>
      </c>
      <c r="BD38" s="17">
        <v>0</v>
      </c>
      <c r="BE38" s="17">
        <v>0</v>
      </c>
      <c r="BF38" s="17">
        <v>0</v>
      </c>
      <c r="BG38" s="17">
        <v>0</v>
      </c>
      <c r="BH38" s="17">
        <v>0</v>
      </c>
      <c r="BI38" s="17">
        <v>0</v>
      </c>
      <c r="BJ38" s="17">
        <v>0</v>
      </c>
      <c r="BK38" s="17">
        <v>0</v>
      </c>
      <c r="BL38" s="17">
        <v>0</v>
      </c>
      <c r="BM38" s="17">
        <v>0</v>
      </c>
      <c r="BN38" s="17">
        <v>0</v>
      </c>
      <c r="BO38" s="17">
        <v>0</v>
      </c>
      <c r="BP38" s="17">
        <v>0</v>
      </c>
      <c r="BQ38" s="17">
        <v>0</v>
      </c>
      <c r="BR38" s="17">
        <v>0</v>
      </c>
      <c r="BS38" s="17">
        <v>0</v>
      </c>
      <c r="BT38" s="17">
        <v>0</v>
      </c>
      <c r="BU38" s="17">
        <v>0</v>
      </c>
      <c r="BV38" s="17">
        <v>0</v>
      </c>
      <c r="BW38" s="17">
        <v>0</v>
      </c>
      <c r="BX38" s="17">
        <v>0</v>
      </c>
      <c r="BY38" s="17">
        <v>0</v>
      </c>
      <c r="BZ38" s="17">
        <v>0</v>
      </c>
      <c r="CA38" s="17">
        <v>0</v>
      </c>
      <c r="CB38" s="17">
        <v>0</v>
      </c>
      <c r="CC38" s="17">
        <v>0</v>
      </c>
      <c r="CD38" s="17">
        <v>0</v>
      </c>
      <c r="CE38" s="17">
        <v>0</v>
      </c>
      <c r="CF38" s="17">
        <v>0</v>
      </c>
      <c r="CG38" s="17">
        <v>0</v>
      </c>
      <c r="CH38" s="17">
        <v>0</v>
      </c>
      <c r="CI38" s="17">
        <v>0</v>
      </c>
      <c r="CJ38" s="17">
        <v>0</v>
      </c>
      <c r="CK38" s="17">
        <v>0</v>
      </c>
      <c r="CL38" s="17">
        <v>0</v>
      </c>
      <c r="CM38" s="17">
        <v>0</v>
      </c>
      <c r="CN38" s="17">
        <v>0</v>
      </c>
      <c r="CO38" s="17">
        <v>0</v>
      </c>
      <c r="CP38" s="17">
        <v>0</v>
      </c>
      <c r="CQ38" s="17">
        <v>0</v>
      </c>
      <c r="CR38" s="17">
        <v>0</v>
      </c>
      <c r="CS38" s="17">
        <v>0</v>
      </c>
      <c r="CT38" s="17">
        <v>0</v>
      </c>
      <c r="CU38" s="17">
        <v>0</v>
      </c>
      <c r="CV38" s="17">
        <v>0</v>
      </c>
      <c r="CW38" s="17">
        <v>0</v>
      </c>
      <c r="CX38" s="17">
        <v>0</v>
      </c>
      <c r="CY38" s="17">
        <v>0</v>
      </c>
      <c r="CZ38" s="17">
        <v>0</v>
      </c>
      <c r="DA38" s="17">
        <v>0</v>
      </c>
      <c r="DB38" s="17">
        <v>0</v>
      </c>
      <c r="DC38" s="17">
        <v>0</v>
      </c>
      <c r="DD38" s="17">
        <v>0</v>
      </c>
      <c r="DE38" s="17">
        <v>0</v>
      </c>
      <c r="DF38" s="17">
        <v>0</v>
      </c>
      <c r="DG38" s="17">
        <v>0</v>
      </c>
      <c r="DH38" s="17">
        <v>0</v>
      </c>
      <c r="DI38" s="17">
        <v>0</v>
      </c>
      <c r="DJ38" s="17">
        <v>0</v>
      </c>
      <c r="DK38" s="17">
        <v>0</v>
      </c>
      <c r="DL38" s="17">
        <v>0</v>
      </c>
      <c r="DM38" s="17">
        <v>0</v>
      </c>
      <c r="DN38" s="17">
        <v>0</v>
      </c>
      <c r="DO38" s="17">
        <v>0</v>
      </c>
      <c r="DP38" s="17">
        <v>0</v>
      </c>
      <c r="DQ38" s="17">
        <v>0</v>
      </c>
      <c r="DR38" s="17">
        <v>0</v>
      </c>
      <c r="DS38" s="17">
        <v>0</v>
      </c>
      <c r="DT38" s="17">
        <v>0</v>
      </c>
      <c r="DU38" s="17">
        <v>0</v>
      </c>
      <c r="DV38" s="17">
        <v>0</v>
      </c>
      <c r="DW38" s="17">
        <v>0</v>
      </c>
      <c r="DX38" s="17">
        <v>0</v>
      </c>
      <c r="DY38" s="17">
        <v>0</v>
      </c>
      <c r="DZ38" s="17">
        <v>0</v>
      </c>
      <c r="EA38" s="17">
        <v>0</v>
      </c>
      <c r="EB38" s="17">
        <v>0</v>
      </c>
      <c r="EC38" s="17">
        <v>0</v>
      </c>
      <c r="ED38" s="17">
        <v>0</v>
      </c>
      <c r="EE38" s="17">
        <v>0</v>
      </c>
      <c r="EF38" s="17">
        <v>0</v>
      </c>
      <c r="EG38" s="17">
        <v>0</v>
      </c>
      <c r="EH38" s="17">
        <v>0</v>
      </c>
      <c r="EI38" s="17">
        <v>0</v>
      </c>
      <c r="EJ38" s="17">
        <v>0</v>
      </c>
      <c r="EK38" s="17">
        <v>0</v>
      </c>
      <c r="EL38" s="17">
        <v>0</v>
      </c>
      <c r="EM38" s="17">
        <v>0</v>
      </c>
      <c r="EN38" s="17">
        <v>0</v>
      </c>
      <c r="EO38" s="17">
        <v>0</v>
      </c>
      <c r="EP38" s="17">
        <v>0</v>
      </c>
      <c r="EQ38" s="17">
        <v>0</v>
      </c>
      <c r="ER38" s="17">
        <v>0</v>
      </c>
      <c r="ES38" s="17">
        <v>0</v>
      </c>
      <c r="ET38" s="17">
        <v>0</v>
      </c>
      <c r="EU38" s="17">
        <v>0</v>
      </c>
      <c r="EV38" s="17">
        <v>0</v>
      </c>
      <c r="EW38" s="17">
        <v>0</v>
      </c>
      <c r="EX38" s="17">
        <v>0</v>
      </c>
      <c r="EY38" s="17">
        <v>0</v>
      </c>
      <c r="EZ38" s="17">
        <v>0</v>
      </c>
      <c r="FA38" s="17">
        <v>0</v>
      </c>
      <c r="FB38" s="17">
        <v>0</v>
      </c>
      <c r="FC38" s="17">
        <v>0</v>
      </c>
      <c r="FD38" s="17">
        <v>0</v>
      </c>
      <c r="FE38" s="17">
        <v>0</v>
      </c>
      <c r="FF38" s="17">
        <v>0</v>
      </c>
      <c r="FG38" s="17">
        <v>0</v>
      </c>
      <c r="FH38" s="17">
        <v>0</v>
      </c>
      <c r="FI38" s="17">
        <v>0</v>
      </c>
      <c r="FJ38" s="17">
        <v>0</v>
      </c>
      <c r="FK38" s="17">
        <v>0</v>
      </c>
      <c r="FL38" s="17">
        <v>0</v>
      </c>
      <c r="FM38" s="17">
        <v>0</v>
      </c>
      <c r="FN38" s="17">
        <v>0</v>
      </c>
      <c r="FO38" s="17">
        <v>0</v>
      </c>
      <c r="FP38" s="17">
        <v>0</v>
      </c>
      <c r="FQ38" s="17">
        <v>0</v>
      </c>
      <c r="FR38" s="17">
        <v>0</v>
      </c>
      <c r="FS38" s="17">
        <v>0</v>
      </c>
      <c r="FT38" s="17">
        <v>0</v>
      </c>
      <c r="FU38" s="17">
        <v>0</v>
      </c>
      <c r="FV38" s="17">
        <v>0</v>
      </c>
      <c r="FW38" s="17">
        <v>0</v>
      </c>
      <c r="FX38" s="17">
        <v>0</v>
      </c>
      <c r="FY38" s="17">
        <v>0</v>
      </c>
      <c r="FZ38" s="17">
        <v>0</v>
      </c>
      <c r="GA38" s="17">
        <v>0</v>
      </c>
      <c r="GB38" s="17">
        <v>0</v>
      </c>
      <c r="GC38" s="17">
        <v>0</v>
      </c>
      <c r="GD38" s="17">
        <v>0</v>
      </c>
      <c r="GE38" s="17">
        <v>0</v>
      </c>
      <c r="GF38" s="17">
        <v>0</v>
      </c>
      <c r="GG38" s="17">
        <v>0</v>
      </c>
      <c r="GH38" s="17">
        <v>0</v>
      </c>
      <c r="GI38" s="17">
        <v>0</v>
      </c>
      <c r="GJ38" s="17">
        <v>0</v>
      </c>
      <c r="GK38" s="17">
        <v>0</v>
      </c>
      <c r="GL38" s="17">
        <v>0</v>
      </c>
      <c r="GM38" s="17">
        <v>0</v>
      </c>
      <c r="GN38" s="17">
        <v>0</v>
      </c>
      <c r="GO38" s="17">
        <v>0</v>
      </c>
      <c r="GP38" s="17">
        <v>0</v>
      </c>
      <c r="GQ38" s="17">
        <v>0</v>
      </c>
      <c r="GR38" s="17">
        <v>0</v>
      </c>
      <c r="GS38" s="17">
        <v>0</v>
      </c>
      <c r="GT38" s="17">
        <v>0</v>
      </c>
      <c r="GU38" s="17">
        <v>0</v>
      </c>
      <c r="GV38" s="17">
        <v>0</v>
      </c>
      <c r="GW38" s="17">
        <v>0</v>
      </c>
      <c r="GX38" s="17">
        <v>0</v>
      </c>
      <c r="GY38" s="17">
        <v>0</v>
      </c>
      <c r="GZ38" s="17">
        <v>0</v>
      </c>
      <c r="HA38" s="17">
        <v>0</v>
      </c>
      <c r="HB38" s="17">
        <v>0</v>
      </c>
      <c r="HC38" s="17">
        <v>0</v>
      </c>
      <c r="HD38" s="17">
        <v>0</v>
      </c>
      <c r="HE38" s="17">
        <v>0</v>
      </c>
      <c r="HF38" s="17">
        <v>0</v>
      </c>
      <c r="HG38" s="17">
        <v>0</v>
      </c>
      <c r="HH38" s="17">
        <v>0</v>
      </c>
      <c r="HI38" s="17">
        <v>0</v>
      </c>
      <c r="HJ38" s="17">
        <v>0</v>
      </c>
      <c r="HK38" s="17">
        <v>0</v>
      </c>
      <c r="HL38" s="17">
        <v>0</v>
      </c>
      <c r="HM38" s="17">
        <v>0</v>
      </c>
      <c r="HN38" s="17">
        <v>0</v>
      </c>
      <c r="HO38" s="17">
        <v>0</v>
      </c>
      <c r="HP38" s="17">
        <v>0</v>
      </c>
      <c r="HQ38" s="17">
        <v>0</v>
      </c>
      <c r="HR38" s="17">
        <v>0</v>
      </c>
      <c r="HS38" s="17">
        <v>0</v>
      </c>
      <c r="HT38" s="17">
        <v>0</v>
      </c>
      <c r="HU38" s="17">
        <v>0</v>
      </c>
      <c r="HV38" s="17">
        <v>0</v>
      </c>
      <c r="HW38" s="17">
        <v>0</v>
      </c>
      <c r="HX38" s="17">
        <v>0</v>
      </c>
      <c r="HY38" s="17">
        <v>0</v>
      </c>
      <c r="HZ38" s="17">
        <v>0</v>
      </c>
      <c r="IA38" s="17">
        <v>0</v>
      </c>
      <c r="IB38" s="17">
        <v>0</v>
      </c>
      <c r="IC38" s="17">
        <v>0</v>
      </c>
      <c r="ID38" s="17">
        <v>0</v>
      </c>
      <c r="IE38" s="17">
        <v>0</v>
      </c>
      <c r="IF38" s="17">
        <v>0</v>
      </c>
      <c r="IG38" s="17">
        <v>0</v>
      </c>
      <c r="IH38" s="17">
        <v>0</v>
      </c>
      <c r="II38" s="17">
        <v>0</v>
      </c>
      <c r="IJ38" s="17">
        <v>0</v>
      </c>
      <c r="IK38" s="17">
        <v>0</v>
      </c>
      <c r="IL38" s="17">
        <v>0</v>
      </c>
      <c r="IM38" s="17">
        <v>0</v>
      </c>
      <c r="IN38" s="17">
        <v>0</v>
      </c>
      <c r="IO38" s="17">
        <v>0</v>
      </c>
      <c r="IP38" s="17">
        <v>0</v>
      </c>
      <c r="IQ38" s="17">
        <v>0</v>
      </c>
      <c r="IR38" s="17">
        <v>0</v>
      </c>
      <c r="IS38" s="17">
        <v>0</v>
      </c>
      <c r="IT38" s="17">
        <v>0</v>
      </c>
      <c r="IU38" s="17">
        <v>0</v>
      </c>
      <c r="IV38" s="17">
        <v>0</v>
      </c>
      <c r="IW38" s="17">
        <v>0</v>
      </c>
      <c r="IX38" s="17">
        <v>0</v>
      </c>
      <c r="IY38" s="17">
        <v>0</v>
      </c>
      <c r="IZ38" s="17">
        <v>0</v>
      </c>
      <c r="JA38" s="17">
        <v>0</v>
      </c>
      <c r="JB38" s="17">
        <v>0</v>
      </c>
      <c r="JC38" s="17">
        <v>0</v>
      </c>
      <c r="JD38" s="17">
        <v>0</v>
      </c>
      <c r="JE38" s="17">
        <v>0</v>
      </c>
      <c r="JF38" s="17">
        <v>0</v>
      </c>
      <c r="JG38" s="17">
        <v>0</v>
      </c>
      <c r="JH38" s="17">
        <v>0</v>
      </c>
      <c r="JI38" s="17">
        <v>0</v>
      </c>
      <c r="JJ38" s="17">
        <v>0</v>
      </c>
      <c r="JK38" s="17">
        <v>0</v>
      </c>
      <c r="JL38" s="17">
        <v>0</v>
      </c>
      <c r="JM38" s="17">
        <v>0</v>
      </c>
      <c r="JN38" s="17">
        <v>0</v>
      </c>
      <c r="JO38" s="17">
        <v>0</v>
      </c>
      <c r="JP38" s="17">
        <v>0</v>
      </c>
      <c r="JQ38" s="17">
        <v>0</v>
      </c>
      <c r="JR38" s="17">
        <v>0</v>
      </c>
      <c r="JS38" s="17">
        <v>0</v>
      </c>
      <c r="JT38" s="17">
        <v>0</v>
      </c>
      <c r="JU38" s="17">
        <v>0</v>
      </c>
      <c r="JV38" s="17">
        <v>0</v>
      </c>
      <c r="JW38" s="17">
        <v>0</v>
      </c>
      <c r="JX38" s="17">
        <v>0</v>
      </c>
      <c r="JY38" s="17">
        <v>0</v>
      </c>
    </row>
    <row r="39" spans="1:285" x14ac:dyDescent="0.15">
      <c r="A39" s="17" t="s">
        <v>407</v>
      </c>
      <c r="B39" s="17" t="s">
        <v>408</v>
      </c>
      <c r="C39" s="17">
        <v>0</v>
      </c>
      <c r="D39" s="17">
        <v>9.0399999999999991</v>
      </c>
      <c r="E39" s="17">
        <v>9.0399999999999991</v>
      </c>
      <c r="F39" s="17">
        <v>9.0399999999999991</v>
      </c>
      <c r="G39" s="17">
        <v>9.0399999999999991</v>
      </c>
      <c r="H39" s="17">
        <v>9.0399999999999991</v>
      </c>
      <c r="I39" s="17">
        <v>9.07</v>
      </c>
      <c r="J39" s="17">
        <v>9.07</v>
      </c>
      <c r="K39" s="17">
        <v>9.07</v>
      </c>
      <c r="L39" s="17">
        <v>9.07</v>
      </c>
      <c r="M39" s="17">
        <v>9.07</v>
      </c>
      <c r="N39" s="17">
        <v>9.08</v>
      </c>
      <c r="O39" s="17">
        <v>9.06</v>
      </c>
      <c r="P39" s="17">
        <v>9.0399999999999991</v>
      </c>
      <c r="Q39" s="17">
        <v>9.0399999999999991</v>
      </c>
      <c r="R39" s="17">
        <v>9.06</v>
      </c>
      <c r="S39" s="17">
        <v>9.07</v>
      </c>
      <c r="T39" s="17">
        <v>9.07</v>
      </c>
      <c r="U39" s="17">
        <v>9.08</v>
      </c>
      <c r="V39" s="17">
        <v>9.06</v>
      </c>
      <c r="W39" s="17">
        <v>9.06</v>
      </c>
      <c r="X39" s="17">
        <v>9.07</v>
      </c>
      <c r="Y39" s="17">
        <v>9.08</v>
      </c>
      <c r="Z39" s="17">
        <v>9.09</v>
      </c>
      <c r="AA39" s="17">
        <v>9.1</v>
      </c>
      <c r="AB39" s="17">
        <v>0</v>
      </c>
      <c r="AC39" s="17">
        <v>0</v>
      </c>
      <c r="AD39" s="17">
        <v>0</v>
      </c>
      <c r="AE39" s="17">
        <v>0</v>
      </c>
      <c r="AF39" s="17">
        <v>0</v>
      </c>
      <c r="AG39" s="17">
        <v>0</v>
      </c>
      <c r="AH39" s="17">
        <v>0</v>
      </c>
      <c r="AI39" s="17">
        <v>0</v>
      </c>
      <c r="AJ39" s="17">
        <v>0</v>
      </c>
      <c r="AK39" s="17">
        <v>0</v>
      </c>
      <c r="AL39" s="17">
        <v>0</v>
      </c>
      <c r="AM39" s="17">
        <v>0</v>
      </c>
      <c r="AN39" s="17">
        <v>0</v>
      </c>
      <c r="AO39" s="17">
        <v>0</v>
      </c>
      <c r="AP39" s="17">
        <v>0</v>
      </c>
      <c r="AQ39" s="17">
        <v>0</v>
      </c>
      <c r="AR39" s="17">
        <v>0</v>
      </c>
      <c r="AS39" s="17">
        <v>0</v>
      </c>
      <c r="AT39" s="17">
        <v>0</v>
      </c>
      <c r="AU39" s="17">
        <v>0</v>
      </c>
      <c r="AV39" s="17">
        <v>0</v>
      </c>
      <c r="AW39" s="17">
        <v>0</v>
      </c>
      <c r="AX39" s="17">
        <v>0</v>
      </c>
      <c r="AY39" s="17">
        <v>0</v>
      </c>
      <c r="AZ39" s="17">
        <v>0</v>
      </c>
      <c r="BA39" s="17">
        <v>0</v>
      </c>
      <c r="BB39" s="17">
        <v>0</v>
      </c>
      <c r="BC39" s="17">
        <v>0</v>
      </c>
      <c r="BD39" s="17">
        <v>0</v>
      </c>
      <c r="BE39" s="17">
        <v>0</v>
      </c>
      <c r="BF39" s="17">
        <v>0</v>
      </c>
      <c r="BG39" s="17">
        <v>0</v>
      </c>
      <c r="BH39" s="17">
        <v>0</v>
      </c>
      <c r="BI39" s="17">
        <v>0</v>
      </c>
      <c r="BJ39" s="17">
        <v>0</v>
      </c>
      <c r="BK39" s="17">
        <v>0</v>
      </c>
      <c r="BL39" s="17">
        <v>0</v>
      </c>
      <c r="BM39" s="17">
        <v>0</v>
      </c>
      <c r="BN39" s="17">
        <v>0</v>
      </c>
      <c r="BO39" s="17">
        <v>0</v>
      </c>
      <c r="BP39" s="17">
        <v>0</v>
      </c>
      <c r="BQ39" s="17">
        <v>0</v>
      </c>
      <c r="BR39" s="17">
        <v>0</v>
      </c>
      <c r="BS39" s="17">
        <v>0</v>
      </c>
      <c r="BT39" s="17">
        <v>0</v>
      </c>
      <c r="BU39" s="17">
        <v>0</v>
      </c>
      <c r="BV39" s="17">
        <v>0</v>
      </c>
      <c r="BW39" s="17">
        <v>0</v>
      </c>
      <c r="BX39" s="17">
        <v>0</v>
      </c>
      <c r="BY39" s="17">
        <v>0</v>
      </c>
      <c r="BZ39" s="17">
        <v>0</v>
      </c>
      <c r="CA39" s="17">
        <v>0</v>
      </c>
      <c r="CB39" s="17">
        <v>0</v>
      </c>
      <c r="CC39" s="17">
        <v>0</v>
      </c>
      <c r="CD39" s="17">
        <v>0</v>
      </c>
      <c r="CE39" s="17">
        <v>0</v>
      </c>
      <c r="CF39" s="17">
        <v>0</v>
      </c>
      <c r="CG39" s="17">
        <v>0</v>
      </c>
      <c r="CH39" s="17">
        <v>0</v>
      </c>
      <c r="CI39" s="17">
        <v>0</v>
      </c>
      <c r="CJ39" s="17">
        <v>0</v>
      </c>
      <c r="CK39" s="17">
        <v>0</v>
      </c>
      <c r="CL39" s="17">
        <v>0</v>
      </c>
      <c r="CM39" s="17">
        <v>0</v>
      </c>
      <c r="CN39" s="17">
        <v>0</v>
      </c>
      <c r="CO39" s="17">
        <v>0</v>
      </c>
      <c r="CP39" s="17">
        <v>0</v>
      </c>
      <c r="CQ39" s="17">
        <v>0</v>
      </c>
      <c r="CR39" s="17">
        <v>0</v>
      </c>
      <c r="CS39" s="17">
        <v>0</v>
      </c>
      <c r="CT39" s="17">
        <v>0</v>
      </c>
      <c r="CU39" s="17">
        <v>0</v>
      </c>
      <c r="CV39" s="17">
        <v>0</v>
      </c>
      <c r="CW39" s="17">
        <v>0</v>
      </c>
      <c r="CX39" s="17">
        <v>0</v>
      </c>
      <c r="CY39" s="17">
        <v>0</v>
      </c>
      <c r="CZ39" s="17">
        <v>0</v>
      </c>
      <c r="DA39" s="17">
        <v>0</v>
      </c>
      <c r="DB39" s="17">
        <v>0</v>
      </c>
      <c r="DC39" s="17">
        <v>0</v>
      </c>
      <c r="DD39" s="17">
        <v>0</v>
      </c>
      <c r="DE39" s="17">
        <v>0</v>
      </c>
      <c r="DF39" s="17">
        <v>0</v>
      </c>
      <c r="DG39" s="17">
        <v>0</v>
      </c>
      <c r="DH39" s="17">
        <v>0</v>
      </c>
      <c r="DI39" s="17">
        <v>0</v>
      </c>
      <c r="DJ39" s="17">
        <v>0</v>
      </c>
      <c r="DK39" s="17">
        <v>0</v>
      </c>
      <c r="DL39" s="17">
        <v>0</v>
      </c>
      <c r="DM39" s="17">
        <v>0</v>
      </c>
      <c r="DN39" s="17">
        <v>0</v>
      </c>
      <c r="DO39" s="17">
        <v>0</v>
      </c>
      <c r="DP39" s="17">
        <v>0</v>
      </c>
      <c r="DQ39" s="17">
        <v>0</v>
      </c>
      <c r="DR39" s="17">
        <v>0</v>
      </c>
      <c r="DS39" s="17">
        <v>0</v>
      </c>
      <c r="DT39" s="17">
        <v>0</v>
      </c>
      <c r="DU39" s="17">
        <v>0</v>
      </c>
      <c r="DV39" s="17">
        <v>0</v>
      </c>
      <c r="DW39" s="17">
        <v>0</v>
      </c>
      <c r="DX39" s="17">
        <v>0</v>
      </c>
      <c r="DY39" s="17">
        <v>0</v>
      </c>
      <c r="DZ39" s="17">
        <v>0</v>
      </c>
      <c r="EA39" s="17">
        <v>0</v>
      </c>
      <c r="EB39" s="17">
        <v>0</v>
      </c>
      <c r="EC39" s="17">
        <v>0</v>
      </c>
      <c r="ED39" s="17">
        <v>0</v>
      </c>
      <c r="EE39" s="17">
        <v>0</v>
      </c>
      <c r="EF39" s="17">
        <v>0</v>
      </c>
      <c r="EG39" s="17">
        <v>0</v>
      </c>
      <c r="EH39" s="17">
        <v>0</v>
      </c>
      <c r="EI39" s="17">
        <v>0</v>
      </c>
      <c r="EJ39" s="17">
        <v>0</v>
      </c>
      <c r="EK39" s="17">
        <v>0</v>
      </c>
      <c r="EL39" s="17">
        <v>0</v>
      </c>
      <c r="EM39" s="17">
        <v>0</v>
      </c>
      <c r="EN39" s="17">
        <v>0</v>
      </c>
      <c r="EO39" s="17">
        <v>0</v>
      </c>
      <c r="EP39" s="17">
        <v>0</v>
      </c>
      <c r="EQ39" s="17">
        <v>0</v>
      </c>
      <c r="ER39" s="17">
        <v>0</v>
      </c>
      <c r="ES39" s="17">
        <v>0</v>
      </c>
      <c r="ET39" s="17">
        <v>0</v>
      </c>
      <c r="EU39" s="17">
        <v>0</v>
      </c>
      <c r="EV39" s="17">
        <v>0</v>
      </c>
      <c r="EW39" s="17">
        <v>0</v>
      </c>
      <c r="EX39" s="17">
        <v>0</v>
      </c>
      <c r="EY39" s="17">
        <v>0</v>
      </c>
      <c r="EZ39" s="17">
        <v>0</v>
      </c>
      <c r="FA39" s="17">
        <v>0</v>
      </c>
      <c r="FB39" s="17">
        <v>0</v>
      </c>
      <c r="FC39" s="17">
        <v>0</v>
      </c>
      <c r="FD39" s="17">
        <v>0</v>
      </c>
      <c r="FE39" s="17">
        <v>0</v>
      </c>
      <c r="FF39" s="17">
        <v>0</v>
      </c>
      <c r="FG39" s="17">
        <v>0</v>
      </c>
      <c r="FH39" s="17">
        <v>0</v>
      </c>
      <c r="FI39" s="17">
        <v>0</v>
      </c>
      <c r="FJ39" s="17">
        <v>0</v>
      </c>
      <c r="FK39" s="17">
        <v>0</v>
      </c>
      <c r="FL39" s="17">
        <v>0</v>
      </c>
      <c r="FM39" s="17">
        <v>0</v>
      </c>
      <c r="FN39" s="17">
        <v>0</v>
      </c>
      <c r="FO39" s="17">
        <v>0</v>
      </c>
      <c r="FP39" s="17">
        <v>0</v>
      </c>
      <c r="FQ39" s="17">
        <v>0</v>
      </c>
      <c r="FR39" s="17">
        <v>0</v>
      </c>
      <c r="FS39" s="17">
        <v>0</v>
      </c>
      <c r="FT39" s="17">
        <v>0</v>
      </c>
      <c r="FU39" s="17">
        <v>0</v>
      </c>
      <c r="FV39" s="17">
        <v>0</v>
      </c>
      <c r="FW39" s="17">
        <v>0</v>
      </c>
      <c r="FX39" s="17">
        <v>0</v>
      </c>
      <c r="FY39" s="17">
        <v>0</v>
      </c>
      <c r="FZ39" s="17">
        <v>0</v>
      </c>
      <c r="GA39" s="17">
        <v>0</v>
      </c>
      <c r="GB39" s="17">
        <v>0</v>
      </c>
      <c r="GC39" s="17">
        <v>0</v>
      </c>
      <c r="GD39" s="17">
        <v>0</v>
      </c>
      <c r="GE39" s="17">
        <v>0</v>
      </c>
      <c r="GF39" s="17">
        <v>0</v>
      </c>
      <c r="GG39" s="17">
        <v>0</v>
      </c>
      <c r="GH39" s="17">
        <v>0</v>
      </c>
      <c r="GI39" s="17">
        <v>0</v>
      </c>
      <c r="GJ39" s="17">
        <v>0</v>
      </c>
      <c r="GK39" s="17">
        <v>0</v>
      </c>
      <c r="GL39" s="17">
        <v>0</v>
      </c>
      <c r="GM39" s="17">
        <v>0</v>
      </c>
      <c r="GN39" s="17">
        <v>0</v>
      </c>
      <c r="GO39" s="17">
        <v>0</v>
      </c>
      <c r="GP39" s="17">
        <v>0</v>
      </c>
      <c r="GQ39" s="17">
        <v>0</v>
      </c>
      <c r="GR39" s="17">
        <v>0</v>
      </c>
      <c r="GS39" s="17">
        <v>0</v>
      </c>
      <c r="GT39" s="17">
        <v>0</v>
      </c>
      <c r="GU39" s="17">
        <v>0</v>
      </c>
      <c r="GV39" s="17">
        <v>0</v>
      </c>
      <c r="GW39" s="17">
        <v>0</v>
      </c>
      <c r="GX39" s="17">
        <v>0</v>
      </c>
      <c r="GY39" s="17">
        <v>0</v>
      </c>
      <c r="GZ39" s="17">
        <v>0</v>
      </c>
      <c r="HA39" s="17">
        <v>0</v>
      </c>
      <c r="HB39" s="17">
        <v>0</v>
      </c>
      <c r="HC39" s="17">
        <v>0</v>
      </c>
      <c r="HD39" s="17">
        <v>0</v>
      </c>
      <c r="HE39" s="17">
        <v>0</v>
      </c>
      <c r="HF39" s="17">
        <v>0</v>
      </c>
      <c r="HG39" s="17">
        <v>0</v>
      </c>
      <c r="HH39" s="17">
        <v>0</v>
      </c>
      <c r="HI39" s="17">
        <v>0</v>
      </c>
      <c r="HJ39" s="17">
        <v>0</v>
      </c>
      <c r="HK39" s="17">
        <v>0</v>
      </c>
      <c r="HL39" s="17">
        <v>0</v>
      </c>
      <c r="HM39" s="17">
        <v>0</v>
      </c>
      <c r="HN39" s="17">
        <v>0</v>
      </c>
      <c r="HO39" s="17">
        <v>0</v>
      </c>
      <c r="HP39" s="17">
        <v>0</v>
      </c>
      <c r="HQ39" s="17">
        <v>0</v>
      </c>
      <c r="HR39" s="17">
        <v>0</v>
      </c>
      <c r="HS39" s="17">
        <v>0</v>
      </c>
      <c r="HT39" s="17">
        <v>0</v>
      </c>
      <c r="HU39" s="17">
        <v>0</v>
      </c>
      <c r="HV39" s="17">
        <v>0</v>
      </c>
      <c r="HW39" s="17">
        <v>0</v>
      </c>
      <c r="HX39" s="17">
        <v>0</v>
      </c>
      <c r="HY39" s="17">
        <v>0</v>
      </c>
      <c r="HZ39" s="17">
        <v>0</v>
      </c>
      <c r="IA39" s="17">
        <v>0</v>
      </c>
      <c r="IB39" s="17">
        <v>0</v>
      </c>
      <c r="IC39" s="17">
        <v>0</v>
      </c>
      <c r="ID39" s="17">
        <v>0</v>
      </c>
      <c r="IE39" s="17">
        <v>0</v>
      </c>
      <c r="IF39" s="17">
        <v>0</v>
      </c>
      <c r="IG39" s="17">
        <v>0</v>
      </c>
      <c r="IH39" s="17">
        <v>0</v>
      </c>
      <c r="II39" s="17">
        <v>0</v>
      </c>
      <c r="IJ39" s="17">
        <v>0</v>
      </c>
      <c r="IK39" s="17">
        <v>0</v>
      </c>
      <c r="IL39" s="17">
        <v>0</v>
      </c>
      <c r="IM39" s="17">
        <v>0</v>
      </c>
      <c r="IN39" s="17">
        <v>0</v>
      </c>
      <c r="IO39" s="17">
        <v>0</v>
      </c>
      <c r="IP39" s="17">
        <v>0</v>
      </c>
      <c r="IQ39" s="17">
        <v>0</v>
      </c>
      <c r="IR39" s="17">
        <v>0</v>
      </c>
      <c r="IS39" s="17">
        <v>0</v>
      </c>
      <c r="IT39" s="17">
        <v>0</v>
      </c>
      <c r="IU39" s="17">
        <v>0</v>
      </c>
      <c r="IV39" s="17">
        <v>0</v>
      </c>
      <c r="IW39" s="17">
        <v>0</v>
      </c>
      <c r="IX39" s="17">
        <v>0</v>
      </c>
      <c r="IY39" s="17">
        <v>0</v>
      </c>
      <c r="IZ39" s="17">
        <v>0</v>
      </c>
      <c r="JA39" s="17">
        <v>0</v>
      </c>
      <c r="JB39" s="17">
        <v>0</v>
      </c>
      <c r="JC39" s="17">
        <v>0</v>
      </c>
      <c r="JD39" s="17">
        <v>0</v>
      </c>
      <c r="JE39" s="17">
        <v>0</v>
      </c>
      <c r="JF39" s="17">
        <v>0</v>
      </c>
      <c r="JG39" s="17">
        <v>0</v>
      </c>
      <c r="JH39" s="17">
        <v>0</v>
      </c>
      <c r="JI39" s="17">
        <v>0</v>
      </c>
      <c r="JJ39" s="17">
        <v>0</v>
      </c>
      <c r="JK39" s="17">
        <v>0</v>
      </c>
      <c r="JL39" s="17">
        <v>0</v>
      </c>
      <c r="JM39" s="17">
        <v>0</v>
      </c>
      <c r="JN39" s="17">
        <v>0</v>
      </c>
      <c r="JO39" s="17">
        <v>0</v>
      </c>
      <c r="JP39" s="17">
        <v>0</v>
      </c>
      <c r="JQ39" s="17">
        <v>0</v>
      </c>
      <c r="JR39" s="17">
        <v>0</v>
      </c>
      <c r="JS39" s="17">
        <v>0</v>
      </c>
      <c r="JT39" s="17">
        <v>0</v>
      </c>
      <c r="JU39" s="17">
        <v>0</v>
      </c>
      <c r="JV39" s="17">
        <v>0</v>
      </c>
      <c r="JW39" s="17">
        <v>0</v>
      </c>
      <c r="JX39" s="17">
        <v>0</v>
      </c>
      <c r="JY39" s="17">
        <v>0</v>
      </c>
    </row>
    <row r="40" spans="1:285" x14ac:dyDescent="0.15">
      <c r="A40" s="17" t="s">
        <v>287</v>
      </c>
      <c r="B40" s="17" t="s">
        <v>288</v>
      </c>
      <c r="C40" s="17">
        <v>0</v>
      </c>
      <c r="D40" s="17">
        <v>24.42</v>
      </c>
      <c r="E40" s="17">
        <v>24.42</v>
      </c>
      <c r="F40" s="17">
        <v>24.42</v>
      </c>
      <c r="G40" s="17">
        <v>24.42</v>
      </c>
      <c r="H40" s="17">
        <v>24.42</v>
      </c>
      <c r="I40" s="17">
        <v>24.48</v>
      </c>
      <c r="J40" s="17">
        <v>24.48</v>
      </c>
      <c r="K40" s="17">
        <v>24.48</v>
      </c>
      <c r="L40" s="17">
        <v>24.48</v>
      </c>
      <c r="M40" s="17">
        <v>24.48</v>
      </c>
      <c r="N40" s="17">
        <v>24.55</v>
      </c>
      <c r="O40" s="17">
        <v>24.52</v>
      </c>
      <c r="P40" s="17">
        <v>24.43</v>
      </c>
      <c r="Q40" s="17">
        <v>24.43</v>
      </c>
      <c r="R40" s="17">
        <v>24.44</v>
      </c>
      <c r="S40" s="17">
        <v>24.48</v>
      </c>
      <c r="T40" s="17">
        <v>24.5</v>
      </c>
      <c r="U40" s="17">
        <v>24.55</v>
      </c>
      <c r="V40" s="17">
        <v>24.5</v>
      </c>
      <c r="W40" s="17">
        <v>24.49</v>
      </c>
      <c r="X40" s="17">
        <v>24.43</v>
      </c>
      <c r="Y40" s="17">
        <v>24.41</v>
      </c>
      <c r="Z40" s="17">
        <v>24.3</v>
      </c>
      <c r="AA40" s="17">
        <v>24.3</v>
      </c>
      <c r="AB40" s="17">
        <v>0</v>
      </c>
      <c r="AC40" s="17">
        <v>0</v>
      </c>
      <c r="AD40" s="17">
        <v>0</v>
      </c>
      <c r="AE40" s="17">
        <v>0</v>
      </c>
      <c r="AF40" s="17">
        <v>0</v>
      </c>
      <c r="AG40" s="17">
        <v>0</v>
      </c>
      <c r="AH40" s="17">
        <v>0</v>
      </c>
      <c r="AI40" s="17">
        <v>0</v>
      </c>
      <c r="AJ40" s="17">
        <v>0</v>
      </c>
      <c r="AK40" s="17">
        <v>0</v>
      </c>
      <c r="AL40" s="17">
        <v>0</v>
      </c>
      <c r="AM40" s="17">
        <v>0</v>
      </c>
      <c r="AN40" s="17">
        <v>0</v>
      </c>
      <c r="AO40" s="17">
        <v>0</v>
      </c>
      <c r="AP40" s="17">
        <v>0</v>
      </c>
      <c r="AQ40" s="17">
        <v>0</v>
      </c>
      <c r="AR40" s="17">
        <v>0</v>
      </c>
      <c r="AS40" s="17">
        <v>0</v>
      </c>
      <c r="AT40" s="17">
        <v>0</v>
      </c>
      <c r="AU40" s="17">
        <v>0</v>
      </c>
      <c r="AV40" s="17">
        <v>0</v>
      </c>
      <c r="AW40" s="17">
        <v>0</v>
      </c>
      <c r="AX40" s="17">
        <v>0</v>
      </c>
      <c r="AY40" s="17">
        <v>0</v>
      </c>
      <c r="AZ40" s="17">
        <v>0</v>
      </c>
      <c r="BA40" s="17">
        <v>0</v>
      </c>
      <c r="BB40" s="17">
        <v>0</v>
      </c>
      <c r="BC40" s="17">
        <v>0</v>
      </c>
      <c r="BD40" s="17">
        <v>0</v>
      </c>
      <c r="BE40" s="17">
        <v>0</v>
      </c>
      <c r="BF40" s="17">
        <v>0</v>
      </c>
      <c r="BG40" s="17">
        <v>0</v>
      </c>
      <c r="BH40" s="17">
        <v>0</v>
      </c>
      <c r="BI40" s="17">
        <v>0</v>
      </c>
      <c r="BJ40" s="17">
        <v>0</v>
      </c>
      <c r="BK40" s="17">
        <v>0</v>
      </c>
      <c r="BL40" s="17">
        <v>0</v>
      </c>
      <c r="BM40" s="17">
        <v>0</v>
      </c>
      <c r="BN40" s="17">
        <v>0</v>
      </c>
      <c r="BO40" s="17">
        <v>0</v>
      </c>
      <c r="BP40" s="17">
        <v>0</v>
      </c>
      <c r="BQ40" s="17">
        <v>0</v>
      </c>
      <c r="BR40" s="17">
        <v>0</v>
      </c>
      <c r="BS40" s="17">
        <v>0</v>
      </c>
      <c r="BT40" s="17">
        <v>0</v>
      </c>
      <c r="BU40" s="17">
        <v>0</v>
      </c>
      <c r="BV40" s="17">
        <v>0</v>
      </c>
      <c r="BW40" s="17">
        <v>0</v>
      </c>
      <c r="BX40" s="17">
        <v>0</v>
      </c>
      <c r="BY40" s="17">
        <v>0</v>
      </c>
      <c r="BZ40" s="17">
        <v>0</v>
      </c>
      <c r="CA40" s="17">
        <v>0</v>
      </c>
      <c r="CB40" s="17">
        <v>0</v>
      </c>
      <c r="CC40" s="17">
        <v>0</v>
      </c>
      <c r="CD40" s="17">
        <v>0</v>
      </c>
      <c r="CE40" s="17">
        <v>0</v>
      </c>
      <c r="CF40" s="17">
        <v>0</v>
      </c>
      <c r="CG40" s="17">
        <v>0</v>
      </c>
      <c r="CH40" s="17">
        <v>0</v>
      </c>
      <c r="CI40" s="17">
        <v>0</v>
      </c>
      <c r="CJ40" s="17">
        <v>0</v>
      </c>
      <c r="CK40" s="17">
        <v>0</v>
      </c>
      <c r="CL40" s="17">
        <v>0</v>
      </c>
      <c r="CM40" s="17">
        <v>0</v>
      </c>
      <c r="CN40" s="17">
        <v>0</v>
      </c>
      <c r="CO40" s="17">
        <v>0</v>
      </c>
      <c r="CP40" s="17">
        <v>0</v>
      </c>
      <c r="CQ40" s="17">
        <v>0</v>
      </c>
      <c r="CR40" s="17">
        <v>0</v>
      </c>
      <c r="CS40" s="17">
        <v>0</v>
      </c>
      <c r="CT40" s="17">
        <v>0</v>
      </c>
      <c r="CU40" s="17">
        <v>0</v>
      </c>
      <c r="CV40" s="17">
        <v>0</v>
      </c>
      <c r="CW40" s="17">
        <v>0</v>
      </c>
      <c r="CX40" s="17">
        <v>0</v>
      </c>
      <c r="CY40" s="17">
        <v>0</v>
      </c>
      <c r="CZ40" s="17">
        <v>0</v>
      </c>
      <c r="DA40" s="17">
        <v>0</v>
      </c>
      <c r="DB40" s="17">
        <v>0</v>
      </c>
      <c r="DC40" s="17">
        <v>0</v>
      </c>
      <c r="DD40" s="17">
        <v>0</v>
      </c>
      <c r="DE40" s="17">
        <v>0</v>
      </c>
      <c r="DF40" s="17">
        <v>0</v>
      </c>
      <c r="DG40" s="17">
        <v>0</v>
      </c>
      <c r="DH40" s="17">
        <v>0</v>
      </c>
      <c r="DI40" s="17">
        <v>0</v>
      </c>
      <c r="DJ40" s="17">
        <v>0</v>
      </c>
      <c r="DK40" s="17">
        <v>0</v>
      </c>
      <c r="DL40" s="17">
        <v>0</v>
      </c>
      <c r="DM40" s="17">
        <v>0</v>
      </c>
      <c r="DN40" s="17">
        <v>0</v>
      </c>
      <c r="DO40" s="17">
        <v>0</v>
      </c>
      <c r="DP40" s="17">
        <v>0</v>
      </c>
      <c r="DQ40" s="17">
        <v>0</v>
      </c>
      <c r="DR40" s="17">
        <v>0</v>
      </c>
      <c r="DS40" s="17">
        <v>0</v>
      </c>
      <c r="DT40" s="17">
        <v>0</v>
      </c>
      <c r="DU40" s="17">
        <v>0</v>
      </c>
      <c r="DV40" s="17">
        <v>0</v>
      </c>
      <c r="DW40" s="17">
        <v>0</v>
      </c>
      <c r="DX40" s="17">
        <v>0</v>
      </c>
      <c r="DY40" s="17">
        <v>0</v>
      </c>
      <c r="DZ40" s="17">
        <v>0</v>
      </c>
      <c r="EA40" s="17">
        <v>0</v>
      </c>
      <c r="EB40" s="17">
        <v>0</v>
      </c>
      <c r="EC40" s="17">
        <v>0</v>
      </c>
      <c r="ED40" s="17">
        <v>0</v>
      </c>
      <c r="EE40" s="17">
        <v>0</v>
      </c>
      <c r="EF40" s="17">
        <v>0</v>
      </c>
      <c r="EG40" s="17">
        <v>0</v>
      </c>
      <c r="EH40" s="17">
        <v>0</v>
      </c>
      <c r="EI40" s="17">
        <v>0</v>
      </c>
      <c r="EJ40" s="17">
        <v>0</v>
      </c>
      <c r="EK40" s="17">
        <v>0</v>
      </c>
      <c r="EL40" s="17">
        <v>0</v>
      </c>
      <c r="EM40" s="17">
        <v>0</v>
      </c>
      <c r="EN40" s="17">
        <v>0</v>
      </c>
      <c r="EO40" s="17">
        <v>0</v>
      </c>
      <c r="EP40" s="17">
        <v>0</v>
      </c>
      <c r="EQ40" s="17">
        <v>0</v>
      </c>
      <c r="ER40" s="17">
        <v>0</v>
      </c>
      <c r="ES40" s="17">
        <v>0</v>
      </c>
      <c r="ET40" s="17">
        <v>0</v>
      </c>
      <c r="EU40" s="17">
        <v>0</v>
      </c>
      <c r="EV40" s="17">
        <v>0</v>
      </c>
      <c r="EW40" s="17">
        <v>0</v>
      </c>
      <c r="EX40" s="17">
        <v>0</v>
      </c>
      <c r="EY40" s="17">
        <v>0</v>
      </c>
      <c r="EZ40" s="17">
        <v>0</v>
      </c>
      <c r="FA40" s="17">
        <v>0</v>
      </c>
      <c r="FB40" s="17">
        <v>0</v>
      </c>
      <c r="FC40" s="17">
        <v>0</v>
      </c>
      <c r="FD40" s="17">
        <v>0</v>
      </c>
      <c r="FE40" s="17">
        <v>0</v>
      </c>
      <c r="FF40" s="17">
        <v>0</v>
      </c>
      <c r="FG40" s="17">
        <v>0</v>
      </c>
      <c r="FH40" s="17">
        <v>0</v>
      </c>
      <c r="FI40" s="17">
        <v>0</v>
      </c>
      <c r="FJ40" s="17">
        <v>0</v>
      </c>
      <c r="FK40" s="17">
        <v>0</v>
      </c>
      <c r="FL40" s="17">
        <v>0</v>
      </c>
      <c r="FM40" s="17">
        <v>0</v>
      </c>
      <c r="FN40" s="17">
        <v>0</v>
      </c>
      <c r="FO40" s="17">
        <v>0</v>
      </c>
      <c r="FP40" s="17">
        <v>0</v>
      </c>
      <c r="FQ40" s="17">
        <v>0</v>
      </c>
      <c r="FR40" s="17">
        <v>0</v>
      </c>
      <c r="FS40" s="17">
        <v>0</v>
      </c>
      <c r="FT40" s="17">
        <v>0</v>
      </c>
      <c r="FU40" s="17">
        <v>0</v>
      </c>
      <c r="FV40" s="17">
        <v>0</v>
      </c>
      <c r="FW40" s="17">
        <v>0</v>
      </c>
      <c r="FX40" s="17">
        <v>0</v>
      </c>
      <c r="FY40" s="17">
        <v>0</v>
      </c>
      <c r="FZ40" s="17">
        <v>0</v>
      </c>
      <c r="GA40" s="17">
        <v>0</v>
      </c>
      <c r="GB40" s="17">
        <v>0</v>
      </c>
      <c r="GC40" s="17">
        <v>0</v>
      </c>
      <c r="GD40" s="17">
        <v>0</v>
      </c>
      <c r="GE40" s="17">
        <v>0</v>
      </c>
      <c r="GF40" s="17">
        <v>0</v>
      </c>
      <c r="GG40" s="17">
        <v>0</v>
      </c>
      <c r="GH40" s="17">
        <v>0</v>
      </c>
      <c r="GI40" s="17">
        <v>0</v>
      </c>
      <c r="GJ40" s="17">
        <v>0</v>
      </c>
      <c r="GK40" s="17">
        <v>0</v>
      </c>
      <c r="GL40" s="17">
        <v>0</v>
      </c>
      <c r="GM40" s="17">
        <v>0</v>
      </c>
      <c r="GN40" s="17">
        <v>0</v>
      </c>
      <c r="GO40" s="17">
        <v>0</v>
      </c>
      <c r="GP40" s="17">
        <v>0</v>
      </c>
      <c r="GQ40" s="17">
        <v>0</v>
      </c>
      <c r="GR40" s="17">
        <v>0</v>
      </c>
      <c r="GS40" s="17">
        <v>0</v>
      </c>
      <c r="GT40" s="17">
        <v>0</v>
      </c>
      <c r="GU40" s="17">
        <v>0</v>
      </c>
      <c r="GV40" s="17">
        <v>0</v>
      </c>
      <c r="GW40" s="17">
        <v>0</v>
      </c>
      <c r="GX40" s="17">
        <v>0</v>
      </c>
      <c r="GY40" s="17">
        <v>0</v>
      </c>
      <c r="GZ40" s="17">
        <v>0</v>
      </c>
      <c r="HA40" s="17">
        <v>0</v>
      </c>
      <c r="HB40" s="17">
        <v>0</v>
      </c>
      <c r="HC40" s="17">
        <v>0</v>
      </c>
      <c r="HD40" s="17">
        <v>0</v>
      </c>
      <c r="HE40" s="17">
        <v>0</v>
      </c>
      <c r="HF40" s="17">
        <v>0</v>
      </c>
      <c r="HG40" s="17">
        <v>0</v>
      </c>
      <c r="HH40" s="17">
        <v>0</v>
      </c>
      <c r="HI40" s="17">
        <v>0</v>
      </c>
      <c r="HJ40" s="17">
        <v>0</v>
      </c>
      <c r="HK40" s="17">
        <v>0</v>
      </c>
      <c r="HL40" s="17">
        <v>0</v>
      </c>
      <c r="HM40" s="17">
        <v>0</v>
      </c>
      <c r="HN40" s="17">
        <v>0</v>
      </c>
      <c r="HO40" s="17">
        <v>0</v>
      </c>
      <c r="HP40" s="17">
        <v>0</v>
      </c>
      <c r="HQ40" s="17">
        <v>0</v>
      </c>
      <c r="HR40" s="17">
        <v>0</v>
      </c>
      <c r="HS40" s="17">
        <v>0</v>
      </c>
      <c r="HT40" s="17">
        <v>0</v>
      </c>
      <c r="HU40" s="17">
        <v>0</v>
      </c>
      <c r="HV40" s="17">
        <v>0</v>
      </c>
      <c r="HW40" s="17">
        <v>0</v>
      </c>
      <c r="HX40" s="17">
        <v>0</v>
      </c>
      <c r="HY40" s="17">
        <v>0</v>
      </c>
      <c r="HZ40" s="17">
        <v>0</v>
      </c>
      <c r="IA40" s="17">
        <v>0</v>
      </c>
      <c r="IB40" s="17">
        <v>0</v>
      </c>
      <c r="IC40" s="17">
        <v>0</v>
      </c>
      <c r="ID40" s="17">
        <v>0</v>
      </c>
      <c r="IE40" s="17">
        <v>0</v>
      </c>
      <c r="IF40" s="17">
        <v>0</v>
      </c>
      <c r="IG40" s="17">
        <v>0</v>
      </c>
      <c r="IH40" s="17">
        <v>0</v>
      </c>
      <c r="II40" s="17">
        <v>0</v>
      </c>
      <c r="IJ40" s="17">
        <v>0</v>
      </c>
      <c r="IK40" s="17">
        <v>0</v>
      </c>
      <c r="IL40" s="17">
        <v>0</v>
      </c>
      <c r="IM40" s="17">
        <v>0</v>
      </c>
      <c r="IN40" s="17">
        <v>0</v>
      </c>
      <c r="IO40" s="17">
        <v>0</v>
      </c>
      <c r="IP40" s="17">
        <v>0</v>
      </c>
      <c r="IQ40" s="17">
        <v>0</v>
      </c>
      <c r="IR40" s="17">
        <v>0</v>
      </c>
      <c r="IS40" s="17">
        <v>0</v>
      </c>
      <c r="IT40" s="17">
        <v>0</v>
      </c>
      <c r="IU40" s="17">
        <v>0</v>
      </c>
      <c r="IV40" s="17">
        <v>0</v>
      </c>
      <c r="IW40" s="17">
        <v>0</v>
      </c>
      <c r="IX40" s="17">
        <v>0</v>
      </c>
      <c r="IY40" s="17">
        <v>0</v>
      </c>
      <c r="IZ40" s="17">
        <v>0</v>
      </c>
      <c r="JA40" s="17">
        <v>0</v>
      </c>
      <c r="JB40" s="17">
        <v>0</v>
      </c>
      <c r="JC40" s="17">
        <v>0</v>
      </c>
      <c r="JD40" s="17">
        <v>0</v>
      </c>
      <c r="JE40" s="17">
        <v>0</v>
      </c>
      <c r="JF40" s="17">
        <v>0</v>
      </c>
      <c r="JG40" s="17">
        <v>0</v>
      </c>
      <c r="JH40" s="17">
        <v>0</v>
      </c>
      <c r="JI40" s="17">
        <v>0</v>
      </c>
      <c r="JJ40" s="17">
        <v>0</v>
      </c>
      <c r="JK40" s="17">
        <v>0</v>
      </c>
      <c r="JL40" s="17">
        <v>0</v>
      </c>
      <c r="JM40" s="17">
        <v>0</v>
      </c>
      <c r="JN40" s="17">
        <v>0</v>
      </c>
      <c r="JO40" s="17">
        <v>0</v>
      </c>
      <c r="JP40" s="17">
        <v>0</v>
      </c>
      <c r="JQ40" s="17">
        <v>0</v>
      </c>
      <c r="JR40" s="17">
        <v>0</v>
      </c>
      <c r="JS40" s="17">
        <v>0</v>
      </c>
      <c r="JT40" s="17">
        <v>0</v>
      </c>
      <c r="JU40" s="17">
        <v>0</v>
      </c>
      <c r="JV40" s="17">
        <v>0</v>
      </c>
      <c r="JW40" s="17">
        <v>0</v>
      </c>
      <c r="JX40" s="17">
        <v>0</v>
      </c>
      <c r="JY40" s="17">
        <v>0</v>
      </c>
    </row>
    <row r="41" spans="1:285" x14ac:dyDescent="0.15">
      <c r="A41" s="17" t="s">
        <v>405</v>
      </c>
      <c r="B41" s="17" t="s">
        <v>406</v>
      </c>
      <c r="C41" s="17">
        <v>0</v>
      </c>
      <c r="D41" s="17">
        <v>31.43</v>
      </c>
      <c r="E41" s="17">
        <v>31.43</v>
      </c>
      <c r="F41" s="17">
        <v>31.43</v>
      </c>
      <c r="G41" s="17">
        <v>31.43</v>
      </c>
      <c r="H41" s="17">
        <v>31.43</v>
      </c>
      <c r="I41" s="17">
        <v>31.46</v>
      </c>
      <c r="J41" s="17">
        <v>31.46</v>
      </c>
      <c r="K41" s="17">
        <v>31.46</v>
      </c>
      <c r="L41" s="17">
        <v>31.46</v>
      </c>
      <c r="M41" s="17">
        <v>31.46</v>
      </c>
      <c r="N41" s="17">
        <v>31.84</v>
      </c>
      <c r="O41" s="17">
        <v>31.92</v>
      </c>
      <c r="P41" s="17">
        <v>31.87</v>
      </c>
      <c r="Q41" s="17">
        <v>31.69</v>
      </c>
      <c r="R41" s="17">
        <v>31.71</v>
      </c>
      <c r="S41" s="17">
        <v>31.73</v>
      </c>
      <c r="T41" s="17">
        <v>31.8</v>
      </c>
      <c r="U41" s="17">
        <v>31.78</v>
      </c>
      <c r="V41" s="17">
        <v>31.75</v>
      </c>
      <c r="W41" s="17">
        <v>31.8</v>
      </c>
      <c r="X41" s="17">
        <v>31.83</v>
      </c>
      <c r="Y41" s="17">
        <v>31.81</v>
      </c>
      <c r="Z41" s="17">
        <v>31.8</v>
      </c>
      <c r="AA41" s="17">
        <v>31.7</v>
      </c>
      <c r="AB41" s="17">
        <v>0</v>
      </c>
      <c r="AC41" s="17">
        <v>0</v>
      </c>
      <c r="AD41" s="17">
        <v>0</v>
      </c>
      <c r="AE41" s="17">
        <v>0</v>
      </c>
      <c r="AF41" s="17">
        <v>0</v>
      </c>
      <c r="AG41" s="17">
        <v>0</v>
      </c>
      <c r="AH41" s="17">
        <v>0</v>
      </c>
      <c r="AI41" s="17">
        <v>0</v>
      </c>
      <c r="AJ41" s="17">
        <v>0</v>
      </c>
      <c r="AK41" s="17">
        <v>0</v>
      </c>
      <c r="AL41" s="17">
        <v>0</v>
      </c>
      <c r="AM41" s="17">
        <v>0</v>
      </c>
      <c r="AN41" s="17">
        <v>0</v>
      </c>
      <c r="AO41" s="17">
        <v>0</v>
      </c>
      <c r="AP41" s="17">
        <v>0</v>
      </c>
      <c r="AQ41" s="17">
        <v>0</v>
      </c>
      <c r="AR41" s="17">
        <v>0</v>
      </c>
      <c r="AS41" s="17">
        <v>0</v>
      </c>
      <c r="AT41" s="17">
        <v>0</v>
      </c>
      <c r="AU41" s="17">
        <v>0</v>
      </c>
      <c r="AV41" s="17">
        <v>0</v>
      </c>
      <c r="AW41" s="17">
        <v>0</v>
      </c>
      <c r="AX41" s="17">
        <v>0</v>
      </c>
      <c r="AY41" s="17">
        <v>0</v>
      </c>
      <c r="AZ41" s="17">
        <v>0</v>
      </c>
      <c r="BA41" s="17">
        <v>0</v>
      </c>
      <c r="BB41" s="17">
        <v>0</v>
      </c>
      <c r="BC41" s="17">
        <v>0</v>
      </c>
      <c r="BD41" s="17">
        <v>0</v>
      </c>
      <c r="BE41" s="17">
        <v>0</v>
      </c>
      <c r="BF41" s="17">
        <v>0</v>
      </c>
      <c r="BG41" s="17">
        <v>0</v>
      </c>
      <c r="BH41" s="17">
        <v>0</v>
      </c>
      <c r="BI41" s="17">
        <v>0</v>
      </c>
      <c r="BJ41" s="17">
        <v>0</v>
      </c>
      <c r="BK41" s="17">
        <v>0</v>
      </c>
      <c r="BL41" s="17">
        <v>0</v>
      </c>
      <c r="BM41" s="17">
        <v>0</v>
      </c>
      <c r="BN41" s="17">
        <v>0</v>
      </c>
      <c r="BO41" s="17">
        <v>0</v>
      </c>
      <c r="BP41" s="17">
        <v>0</v>
      </c>
      <c r="BQ41" s="17">
        <v>0</v>
      </c>
      <c r="BR41" s="17">
        <v>0</v>
      </c>
      <c r="BS41" s="17">
        <v>0</v>
      </c>
      <c r="BT41" s="17">
        <v>0</v>
      </c>
      <c r="BU41" s="17">
        <v>0</v>
      </c>
      <c r="BV41" s="17">
        <v>0</v>
      </c>
      <c r="BW41" s="17">
        <v>0</v>
      </c>
      <c r="BX41" s="17">
        <v>0</v>
      </c>
      <c r="BY41" s="17">
        <v>0</v>
      </c>
      <c r="BZ41" s="17">
        <v>0</v>
      </c>
      <c r="CA41" s="17">
        <v>0</v>
      </c>
      <c r="CB41" s="17">
        <v>0</v>
      </c>
      <c r="CC41" s="17">
        <v>0</v>
      </c>
      <c r="CD41" s="17">
        <v>0</v>
      </c>
      <c r="CE41" s="17">
        <v>0</v>
      </c>
      <c r="CF41" s="17">
        <v>0</v>
      </c>
      <c r="CG41" s="17">
        <v>0</v>
      </c>
      <c r="CH41" s="17">
        <v>0</v>
      </c>
      <c r="CI41" s="17">
        <v>0</v>
      </c>
      <c r="CJ41" s="17">
        <v>0</v>
      </c>
      <c r="CK41" s="17">
        <v>0</v>
      </c>
      <c r="CL41" s="17">
        <v>0</v>
      </c>
      <c r="CM41" s="17">
        <v>0</v>
      </c>
      <c r="CN41" s="17">
        <v>0</v>
      </c>
      <c r="CO41" s="17">
        <v>0</v>
      </c>
      <c r="CP41" s="17">
        <v>0</v>
      </c>
      <c r="CQ41" s="17">
        <v>0</v>
      </c>
      <c r="CR41" s="17">
        <v>0</v>
      </c>
      <c r="CS41" s="17">
        <v>0</v>
      </c>
      <c r="CT41" s="17">
        <v>0</v>
      </c>
      <c r="CU41" s="17">
        <v>0</v>
      </c>
      <c r="CV41" s="17">
        <v>0</v>
      </c>
      <c r="CW41" s="17">
        <v>0</v>
      </c>
      <c r="CX41" s="17">
        <v>0</v>
      </c>
      <c r="CY41" s="17">
        <v>0</v>
      </c>
      <c r="CZ41" s="17">
        <v>0</v>
      </c>
      <c r="DA41" s="17">
        <v>0</v>
      </c>
      <c r="DB41" s="17">
        <v>0</v>
      </c>
      <c r="DC41" s="17">
        <v>0</v>
      </c>
      <c r="DD41" s="17">
        <v>0</v>
      </c>
      <c r="DE41" s="17">
        <v>0</v>
      </c>
      <c r="DF41" s="17">
        <v>0</v>
      </c>
      <c r="DG41" s="17">
        <v>0</v>
      </c>
      <c r="DH41" s="17">
        <v>0</v>
      </c>
      <c r="DI41" s="17">
        <v>0</v>
      </c>
      <c r="DJ41" s="17">
        <v>0</v>
      </c>
      <c r="DK41" s="17">
        <v>0</v>
      </c>
      <c r="DL41" s="17">
        <v>0</v>
      </c>
      <c r="DM41" s="17">
        <v>0</v>
      </c>
      <c r="DN41" s="17">
        <v>0</v>
      </c>
      <c r="DO41" s="17">
        <v>0</v>
      </c>
      <c r="DP41" s="17">
        <v>0</v>
      </c>
      <c r="DQ41" s="17">
        <v>0</v>
      </c>
      <c r="DR41" s="17">
        <v>0</v>
      </c>
      <c r="DS41" s="17">
        <v>0</v>
      </c>
      <c r="DT41" s="17">
        <v>0</v>
      </c>
      <c r="DU41" s="17">
        <v>0</v>
      </c>
      <c r="DV41" s="17">
        <v>0</v>
      </c>
      <c r="DW41" s="17">
        <v>0</v>
      </c>
      <c r="DX41" s="17">
        <v>0</v>
      </c>
      <c r="DY41" s="17">
        <v>0</v>
      </c>
      <c r="DZ41" s="17">
        <v>0</v>
      </c>
      <c r="EA41" s="17">
        <v>0</v>
      </c>
      <c r="EB41" s="17">
        <v>0</v>
      </c>
      <c r="EC41" s="17">
        <v>0</v>
      </c>
      <c r="ED41" s="17">
        <v>0</v>
      </c>
      <c r="EE41" s="17">
        <v>0</v>
      </c>
      <c r="EF41" s="17">
        <v>0</v>
      </c>
      <c r="EG41" s="17">
        <v>0</v>
      </c>
      <c r="EH41" s="17">
        <v>0</v>
      </c>
      <c r="EI41" s="17">
        <v>0</v>
      </c>
      <c r="EJ41" s="17">
        <v>0</v>
      </c>
      <c r="EK41" s="17">
        <v>0</v>
      </c>
      <c r="EL41" s="17">
        <v>0</v>
      </c>
      <c r="EM41" s="17">
        <v>0</v>
      </c>
      <c r="EN41" s="17">
        <v>0</v>
      </c>
      <c r="EO41" s="17">
        <v>0</v>
      </c>
      <c r="EP41" s="17">
        <v>0</v>
      </c>
      <c r="EQ41" s="17">
        <v>0</v>
      </c>
      <c r="ER41" s="17">
        <v>0</v>
      </c>
      <c r="ES41" s="17">
        <v>0</v>
      </c>
      <c r="ET41" s="17">
        <v>0</v>
      </c>
      <c r="EU41" s="17">
        <v>0</v>
      </c>
      <c r="EV41" s="17">
        <v>0</v>
      </c>
      <c r="EW41" s="17">
        <v>0</v>
      </c>
      <c r="EX41" s="17">
        <v>0</v>
      </c>
      <c r="EY41" s="17">
        <v>0</v>
      </c>
      <c r="EZ41" s="17">
        <v>0</v>
      </c>
      <c r="FA41" s="17">
        <v>0</v>
      </c>
      <c r="FB41" s="17">
        <v>0</v>
      </c>
      <c r="FC41" s="17">
        <v>0</v>
      </c>
      <c r="FD41" s="17">
        <v>0</v>
      </c>
      <c r="FE41" s="17">
        <v>0</v>
      </c>
      <c r="FF41" s="17">
        <v>0</v>
      </c>
      <c r="FG41" s="17">
        <v>0</v>
      </c>
      <c r="FH41" s="17">
        <v>0</v>
      </c>
      <c r="FI41" s="17">
        <v>0</v>
      </c>
      <c r="FJ41" s="17">
        <v>0</v>
      </c>
      <c r="FK41" s="17">
        <v>0</v>
      </c>
      <c r="FL41" s="17">
        <v>0</v>
      </c>
      <c r="FM41" s="17">
        <v>0</v>
      </c>
      <c r="FN41" s="17">
        <v>0</v>
      </c>
      <c r="FO41" s="17">
        <v>0</v>
      </c>
      <c r="FP41" s="17">
        <v>0</v>
      </c>
      <c r="FQ41" s="17">
        <v>0</v>
      </c>
      <c r="FR41" s="17">
        <v>0</v>
      </c>
      <c r="FS41" s="17">
        <v>0</v>
      </c>
      <c r="FT41" s="17">
        <v>0</v>
      </c>
      <c r="FU41" s="17">
        <v>0</v>
      </c>
      <c r="FV41" s="17">
        <v>0</v>
      </c>
      <c r="FW41" s="17">
        <v>0</v>
      </c>
      <c r="FX41" s="17">
        <v>0</v>
      </c>
      <c r="FY41" s="17">
        <v>0</v>
      </c>
      <c r="FZ41" s="17">
        <v>0</v>
      </c>
      <c r="GA41" s="17">
        <v>0</v>
      </c>
      <c r="GB41" s="17">
        <v>0</v>
      </c>
      <c r="GC41" s="17">
        <v>0</v>
      </c>
      <c r="GD41" s="17">
        <v>0</v>
      </c>
      <c r="GE41" s="17">
        <v>0</v>
      </c>
      <c r="GF41" s="17">
        <v>0</v>
      </c>
      <c r="GG41" s="17">
        <v>0</v>
      </c>
      <c r="GH41" s="17">
        <v>0</v>
      </c>
      <c r="GI41" s="17">
        <v>0</v>
      </c>
      <c r="GJ41" s="17">
        <v>0</v>
      </c>
      <c r="GK41" s="17">
        <v>0</v>
      </c>
      <c r="GL41" s="17">
        <v>0</v>
      </c>
      <c r="GM41" s="17">
        <v>0</v>
      </c>
      <c r="GN41" s="17">
        <v>0</v>
      </c>
      <c r="GO41" s="17">
        <v>0</v>
      </c>
      <c r="GP41" s="17">
        <v>0</v>
      </c>
      <c r="GQ41" s="17">
        <v>0</v>
      </c>
      <c r="GR41" s="17">
        <v>0</v>
      </c>
      <c r="GS41" s="17">
        <v>0</v>
      </c>
      <c r="GT41" s="17">
        <v>0</v>
      </c>
      <c r="GU41" s="17">
        <v>0</v>
      </c>
      <c r="GV41" s="17">
        <v>0</v>
      </c>
      <c r="GW41" s="17">
        <v>0</v>
      </c>
      <c r="GX41" s="17">
        <v>0</v>
      </c>
      <c r="GY41" s="17">
        <v>0</v>
      </c>
      <c r="GZ41" s="17">
        <v>0</v>
      </c>
      <c r="HA41" s="17">
        <v>0</v>
      </c>
      <c r="HB41" s="17">
        <v>0</v>
      </c>
      <c r="HC41" s="17">
        <v>0</v>
      </c>
      <c r="HD41" s="17">
        <v>0</v>
      </c>
      <c r="HE41" s="17">
        <v>0</v>
      </c>
      <c r="HF41" s="17">
        <v>0</v>
      </c>
      <c r="HG41" s="17">
        <v>0</v>
      </c>
      <c r="HH41" s="17">
        <v>0</v>
      </c>
      <c r="HI41" s="17">
        <v>0</v>
      </c>
      <c r="HJ41" s="17">
        <v>0</v>
      </c>
      <c r="HK41" s="17">
        <v>0</v>
      </c>
      <c r="HL41" s="17">
        <v>0</v>
      </c>
      <c r="HM41" s="17">
        <v>0</v>
      </c>
      <c r="HN41" s="17">
        <v>0</v>
      </c>
      <c r="HO41" s="17">
        <v>0</v>
      </c>
      <c r="HP41" s="17">
        <v>0</v>
      </c>
      <c r="HQ41" s="17">
        <v>0</v>
      </c>
      <c r="HR41" s="17">
        <v>0</v>
      </c>
      <c r="HS41" s="17">
        <v>0</v>
      </c>
      <c r="HT41" s="17">
        <v>0</v>
      </c>
      <c r="HU41" s="17">
        <v>0</v>
      </c>
      <c r="HV41" s="17">
        <v>0</v>
      </c>
      <c r="HW41" s="17">
        <v>0</v>
      </c>
      <c r="HX41" s="17">
        <v>0</v>
      </c>
      <c r="HY41" s="17">
        <v>0</v>
      </c>
      <c r="HZ41" s="17">
        <v>0</v>
      </c>
      <c r="IA41" s="17">
        <v>0</v>
      </c>
      <c r="IB41" s="17">
        <v>0</v>
      </c>
      <c r="IC41" s="17">
        <v>0</v>
      </c>
      <c r="ID41" s="17">
        <v>0</v>
      </c>
      <c r="IE41" s="17">
        <v>0</v>
      </c>
      <c r="IF41" s="17">
        <v>0</v>
      </c>
      <c r="IG41" s="17">
        <v>0</v>
      </c>
      <c r="IH41" s="17">
        <v>0</v>
      </c>
      <c r="II41" s="17">
        <v>0</v>
      </c>
      <c r="IJ41" s="17">
        <v>0</v>
      </c>
      <c r="IK41" s="17">
        <v>0</v>
      </c>
      <c r="IL41" s="17">
        <v>0</v>
      </c>
      <c r="IM41" s="17">
        <v>0</v>
      </c>
      <c r="IN41" s="17">
        <v>0</v>
      </c>
      <c r="IO41" s="17">
        <v>0</v>
      </c>
      <c r="IP41" s="17">
        <v>0</v>
      </c>
      <c r="IQ41" s="17">
        <v>0</v>
      </c>
      <c r="IR41" s="17">
        <v>0</v>
      </c>
      <c r="IS41" s="17">
        <v>0</v>
      </c>
      <c r="IT41" s="17">
        <v>0</v>
      </c>
      <c r="IU41" s="17">
        <v>0</v>
      </c>
      <c r="IV41" s="17">
        <v>0</v>
      </c>
      <c r="IW41" s="17">
        <v>0</v>
      </c>
      <c r="IX41" s="17">
        <v>0</v>
      </c>
      <c r="IY41" s="17">
        <v>0</v>
      </c>
      <c r="IZ41" s="17">
        <v>0</v>
      </c>
      <c r="JA41" s="17">
        <v>0</v>
      </c>
      <c r="JB41" s="17">
        <v>0</v>
      </c>
      <c r="JC41" s="17">
        <v>0</v>
      </c>
      <c r="JD41" s="17">
        <v>0</v>
      </c>
      <c r="JE41" s="17">
        <v>0</v>
      </c>
      <c r="JF41" s="17">
        <v>0</v>
      </c>
      <c r="JG41" s="17">
        <v>0</v>
      </c>
      <c r="JH41" s="17">
        <v>0</v>
      </c>
      <c r="JI41" s="17">
        <v>0</v>
      </c>
      <c r="JJ41" s="17">
        <v>0</v>
      </c>
      <c r="JK41" s="17">
        <v>0</v>
      </c>
      <c r="JL41" s="17">
        <v>0</v>
      </c>
      <c r="JM41" s="17">
        <v>0</v>
      </c>
      <c r="JN41" s="17">
        <v>0</v>
      </c>
      <c r="JO41" s="17">
        <v>0</v>
      </c>
      <c r="JP41" s="17">
        <v>0</v>
      </c>
      <c r="JQ41" s="17">
        <v>0</v>
      </c>
      <c r="JR41" s="17">
        <v>0</v>
      </c>
      <c r="JS41" s="17">
        <v>0</v>
      </c>
      <c r="JT41" s="17">
        <v>0</v>
      </c>
      <c r="JU41" s="17">
        <v>0</v>
      </c>
      <c r="JV41" s="17">
        <v>0</v>
      </c>
      <c r="JW41" s="17">
        <v>0</v>
      </c>
      <c r="JX41" s="17">
        <v>0</v>
      </c>
      <c r="JY41" s="17">
        <v>0</v>
      </c>
    </row>
    <row r="42" spans="1:285" x14ac:dyDescent="0.15">
      <c r="A42" s="17" t="s">
        <v>702</v>
      </c>
      <c r="B42" s="17" t="s">
        <v>703</v>
      </c>
      <c r="C42" s="17">
        <v>0</v>
      </c>
      <c r="D42" s="17">
        <v>0</v>
      </c>
      <c r="E42" s="17">
        <v>0</v>
      </c>
      <c r="F42" s="17">
        <v>0</v>
      </c>
      <c r="G42" s="17">
        <v>0</v>
      </c>
      <c r="H42" s="17">
        <v>0</v>
      </c>
      <c r="I42" s="17">
        <v>11.14</v>
      </c>
      <c r="J42" s="17">
        <v>11.14</v>
      </c>
      <c r="K42" s="17">
        <v>11.14</v>
      </c>
      <c r="L42" s="17">
        <v>11.14</v>
      </c>
      <c r="M42" s="17">
        <v>11.14</v>
      </c>
      <c r="N42" s="17">
        <v>11.13</v>
      </c>
      <c r="O42" s="17">
        <v>11.13</v>
      </c>
      <c r="P42" s="17">
        <v>11.13</v>
      </c>
      <c r="Q42" s="17">
        <v>11.12</v>
      </c>
      <c r="R42" s="17">
        <v>11.12</v>
      </c>
      <c r="S42" s="17">
        <v>11.09</v>
      </c>
      <c r="T42" s="17">
        <v>11.11</v>
      </c>
      <c r="U42" s="17">
        <v>11.13</v>
      </c>
      <c r="V42" s="17">
        <v>11.14</v>
      </c>
      <c r="W42" s="17">
        <v>11.13</v>
      </c>
      <c r="X42" s="17">
        <v>11.14</v>
      </c>
      <c r="Y42" s="17">
        <v>11.15</v>
      </c>
      <c r="Z42" s="17">
        <v>11.16</v>
      </c>
      <c r="AA42" s="17">
        <v>11.14</v>
      </c>
      <c r="AB42" s="17">
        <v>0</v>
      </c>
      <c r="AC42" s="17">
        <v>0</v>
      </c>
      <c r="AD42" s="17">
        <v>0</v>
      </c>
      <c r="AE42" s="17">
        <v>0</v>
      </c>
      <c r="AF42" s="17">
        <v>0</v>
      </c>
      <c r="AG42" s="17">
        <v>0</v>
      </c>
      <c r="AH42" s="17">
        <v>0</v>
      </c>
      <c r="AI42" s="17">
        <v>0</v>
      </c>
      <c r="AJ42" s="17">
        <v>0</v>
      </c>
      <c r="AK42" s="17">
        <v>0</v>
      </c>
      <c r="AL42" s="17">
        <v>0</v>
      </c>
      <c r="AM42" s="17">
        <v>0</v>
      </c>
      <c r="AN42" s="17">
        <v>0</v>
      </c>
      <c r="AO42" s="17">
        <v>0</v>
      </c>
      <c r="AP42" s="17">
        <v>0</v>
      </c>
      <c r="AQ42" s="17">
        <v>0</v>
      </c>
      <c r="AR42" s="17">
        <v>0</v>
      </c>
      <c r="AS42" s="17">
        <v>0</v>
      </c>
      <c r="AT42" s="17">
        <v>0</v>
      </c>
      <c r="AU42" s="17">
        <v>0</v>
      </c>
      <c r="AV42" s="17">
        <v>0</v>
      </c>
      <c r="AW42" s="17">
        <v>0</v>
      </c>
      <c r="AX42" s="17">
        <v>0</v>
      </c>
      <c r="AY42" s="17">
        <v>0</v>
      </c>
      <c r="AZ42" s="17">
        <v>0</v>
      </c>
      <c r="BA42" s="17">
        <v>0</v>
      </c>
      <c r="BB42" s="17">
        <v>0</v>
      </c>
      <c r="BC42" s="17">
        <v>0</v>
      </c>
      <c r="BD42" s="17">
        <v>0</v>
      </c>
      <c r="BE42" s="17">
        <v>0</v>
      </c>
      <c r="BF42" s="17">
        <v>0</v>
      </c>
      <c r="BG42" s="17">
        <v>0</v>
      </c>
      <c r="BH42" s="17">
        <v>0</v>
      </c>
      <c r="BI42" s="17">
        <v>0</v>
      </c>
      <c r="BJ42" s="17">
        <v>0</v>
      </c>
      <c r="BK42" s="17">
        <v>0</v>
      </c>
      <c r="BL42" s="17">
        <v>0</v>
      </c>
      <c r="BM42" s="17">
        <v>0</v>
      </c>
      <c r="BN42" s="17">
        <v>0</v>
      </c>
      <c r="BO42" s="17">
        <v>0</v>
      </c>
      <c r="BP42" s="17">
        <v>0</v>
      </c>
      <c r="BQ42" s="17">
        <v>0</v>
      </c>
      <c r="BR42" s="17">
        <v>0</v>
      </c>
      <c r="BS42" s="17">
        <v>0</v>
      </c>
      <c r="BT42" s="17">
        <v>0</v>
      </c>
      <c r="BU42" s="17">
        <v>0</v>
      </c>
      <c r="BV42" s="17">
        <v>0</v>
      </c>
      <c r="BW42" s="17">
        <v>0</v>
      </c>
      <c r="BX42" s="17">
        <v>0</v>
      </c>
      <c r="BY42" s="17">
        <v>0</v>
      </c>
      <c r="BZ42" s="17">
        <v>0</v>
      </c>
      <c r="CA42" s="17">
        <v>0</v>
      </c>
      <c r="CB42" s="17">
        <v>0</v>
      </c>
      <c r="CC42" s="17">
        <v>0</v>
      </c>
      <c r="CD42" s="17">
        <v>0</v>
      </c>
      <c r="CE42" s="17">
        <v>0</v>
      </c>
      <c r="CF42" s="17">
        <v>0</v>
      </c>
      <c r="CG42" s="17">
        <v>0</v>
      </c>
      <c r="CH42" s="17">
        <v>0</v>
      </c>
      <c r="CI42" s="17">
        <v>0</v>
      </c>
      <c r="CJ42" s="17">
        <v>0</v>
      </c>
      <c r="CK42" s="17">
        <v>0</v>
      </c>
      <c r="CL42" s="17">
        <v>0</v>
      </c>
      <c r="CM42" s="17">
        <v>0</v>
      </c>
      <c r="CN42" s="17">
        <v>0</v>
      </c>
      <c r="CO42" s="17">
        <v>0</v>
      </c>
      <c r="CP42" s="17">
        <v>0</v>
      </c>
      <c r="CQ42" s="17">
        <v>0</v>
      </c>
      <c r="CR42" s="17">
        <v>0</v>
      </c>
      <c r="CS42" s="17">
        <v>0</v>
      </c>
      <c r="CT42" s="17">
        <v>0</v>
      </c>
      <c r="CU42" s="17">
        <v>0</v>
      </c>
      <c r="CV42" s="17">
        <v>0</v>
      </c>
      <c r="CW42" s="17">
        <v>0</v>
      </c>
      <c r="CX42" s="17">
        <v>0</v>
      </c>
      <c r="CY42" s="17">
        <v>0</v>
      </c>
      <c r="CZ42" s="17">
        <v>0</v>
      </c>
      <c r="DA42" s="17">
        <v>0</v>
      </c>
      <c r="DB42" s="17">
        <v>0</v>
      </c>
      <c r="DC42" s="17">
        <v>0</v>
      </c>
      <c r="DD42" s="17">
        <v>0</v>
      </c>
      <c r="DE42" s="17">
        <v>0</v>
      </c>
      <c r="DF42" s="17">
        <v>0</v>
      </c>
      <c r="DG42" s="17">
        <v>0</v>
      </c>
      <c r="DH42" s="17">
        <v>0</v>
      </c>
      <c r="DI42" s="17">
        <v>0</v>
      </c>
      <c r="DJ42" s="17">
        <v>0</v>
      </c>
      <c r="DK42" s="17">
        <v>0</v>
      </c>
      <c r="DL42" s="17">
        <v>0</v>
      </c>
      <c r="DM42" s="17">
        <v>0</v>
      </c>
      <c r="DN42" s="17">
        <v>0</v>
      </c>
      <c r="DO42" s="17">
        <v>0</v>
      </c>
      <c r="DP42" s="17">
        <v>0</v>
      </c>
      <c r="DQ42" s="17">
        <v>0</v>
      </c>
      <c r="DR42" s="17">
        <v>0</v>
      </c>
      <c r="DS42" s="17">
        <v>0</v>
      </c>
      <c r="DT42" s="17">
        <v>0</v>
      </c>
      <c r="DU42" s="17">
        <v>0</v>
      </c>
      <c r="DV42" s="17">
        <v>0</v>
      </c>
      <c r="DW42" s="17">
        <v>0</v>
      </c>
      <c r="DX42" s="17">
        <v>0</v>
      </c>
      <c r="DY42" s="17">
        <v>0</v>
      </c>
      <c r="DZ42" s="17">
        <v>0</v>
      </c>
      <c r="EA42" s="17">
        <v>0</v>
      </c>
      <c r="EB42" s="17">
        <v>0</v>
      </c>
      <c r="EC42" s="17">
        <v>0</v>
      </c>
      <c r="ED42" s="17">
        <v>0</v>
      </c>
      <c r="EE42" s="17">
        <v>0</v>
      </c>
      <c r="EF42" s="17">
        <v>0</v>
      </c>
      <c r="EG42" s="17">
        <v>0</v>
      </c>
      <c r="EH42" s="17">
        <v>0</v>
      </c>
      <c r="EI42" s="17">
        <v>0</v>
      </c>
      <c r="EJ42" s="17">
        <v>0</v>
      </c>
      <c r="EK42" s="17">
        <v>0</v>
      </c>
      <c r="EL42" s="17">
        <v>0</v>
      </c>
      <c r="EM42" s="17">
        <v>0</v>
      </c>
      <c r="EN42" s="17">
        <v>0</v>
      </c>
      <c r="EO42" s="17">
        <v>0</v>
      </c>
      <c r="EP42" s="17">
        <v>0</v>
      </c>
      <c r="EQ42" s="17">
        <v>0</v>
      </c>
      <c r="ER42" s="17">
        <v>0</v>
      </c>
      <c r="ES42" s="17">
        <v>0</v>
      </c>
      <c r="ET42" s="17">
        <v>0</v>
      </c>
      <c r="EU42" s="17">
        <v>0</v>
      </c>
      <c r="EV42" s="17">
        <v>0</v>
      </c>
      <c r="EW42" s="17">
        <v>0</v>
      </c>
      <c r="EX42" s="17">
        <v>0</v>
      </c>
      <c r="EY42" s="17">
        <v>0</v>
      </c>
      <c r="EZ42" s="17">
        <v>0</v>
      </c>
      <c r="FA42" s="17">
        <v>0</v>
      </c>
      <c r="FB42" s="17">
        <v>0</v>
      </c>
      <c r="FC42" s="17">
        <v>0</v>
      </c>
      <c r="FD42" s="17">
        <v>0</v>
      </c>
      <c r="FE42" s="17">
        <v>0</v>
      </c>
      <c r="FF42" s="17">
        <v>0</v>
      </c>
      <c r="FG42" s="17">
        <v>0</v>
      </c>
      <c r="FH42" s="17">
        <v>0</v>
      </c>
      <c r="FI42" s="17">
        <v>0</v>
      </c>
      <c r="FJ42" s="17">
        <v>0</v>
      </c>
      <c r="FK42" s="17">
        <v>0</v>
      </c>
      <c r="FL42" s="17">
        <v>0</v>
      </c>
      <c r="FM42" s="17">
        <v>0</v>
      </c>
      <c r="FN42" s="17">
        <v>0</v>
      </c>
      <c r="FO42" s="17">
        <v>0</v>
      </c>
      <c r="FP42" s="17">
        <v>0</v>
      </c>
      <c r="FQ42" s="17">
        <v>0</v>
      </c>
      <c r="FR42" s="17">
        <v>0</v>
      </c>
      <c r="FS42" s="17">
        <v>0</v>
      </c>
      <c r="FT42" s="17">
        <v>0</v>
      </c>
      <c r="FU42" s="17">
        <v>0</v>
      </c>
      <c r="FV42" s="17">
        <v>0</v>
      </c>
      <c r="FW42" s="17">
        <v>0</v>
      </c>
      <c r="FX42" s="17">
        <v>0</v>
      </c>
      <c r="FY42" s="17">
        <v>0</v>
      </c>
      <c r="FZ42" s="17">
        <v>0</v>
      </c>
      <c r="GA42" s="17">
        <v>0</v>
      </c>
      <c r="GB42" s="17">
        <v>0</v>
      </c>
      <c r="GC42" s="17">
        <v>0</v>
      </c>
      <c r="GD42" s="17">
        <v>0</v>
      </c>
      <c r="GE42" s="17">
        <v>0</v>
      </c>
      <c r="GF42" s="17">
        <v>0</v>
      </c>
      <c r="GG42" s="17">
        <v>0</v>
      </c>
      <c r="GH42" s="17">
        <v>0</v>
      </c>
      <c r="GI42" s="17">
        <v>0</v>
      </c>
      <c r="GJ42" s="17">
        <v>0</v>
      </c>
      <c r="GK42" s="17">
        <v>0</v>
      </c>
      <c r="GL42" s="17">
        <v>0</v>
      </c>
      <c r="GM42" s="17">
        <v>0</v>
      </c>
      <c r="GN42" s="17">
        <v>0</v>
      </c>
      <c r="GO42" s="17">
        <v>0</v>
      </c>
      <c r="GP42" s="17">
        <v>0</v>
      </c>
      <c r="GQ42" s="17">
        <v>0</v>
      </c>
      <c r="GR42" s="17">
        <v>0</v>
      </c>
      <c r="GS42" s="17">
        <v>0</v>
      </c>
      <c r="GT42" s="17">
        <v>0</v>
      </c>
      <c r="GU42" s="17">
        <v>0</v>
      </c>
      <c r="GV42" s="17">
        <v>0</v>
      </c>
      <c r="GW42" s="17">
        <v>0</v>
      </c>
      <c r="GX42" s="17">
        <v>0</v>
      </c>
      <c r="GY42" s="17">
        <v>0</v>
      </c>
      <c r="GZ42" s="17">
        <v>0</v>
      </c>
      <c r="HA42" s="17">
        <v>0</v>
      </c>
      <c r="HB42" s="17">
        <v>0</v>
      </c>
      <c r="HC42" s="17">
        <v>0</v>
      </c>
      <c r="HD42" s="17">
        <v>0</v>
      </c>
      <c r="HE42" s="17">
        <v>0</v>
      </c>
      <c r="HF42" s="17">
        <v>0</v>
      </c>
      <c r="HG42" s="17">
        <v>0</v>
      </c>
      <c r="HH42" s="17">
        <v>0</v>
      </c>
      <c r="HI42" s="17">
        <v>0</v>
      </c>
      <c r="HJ42" s="17">
        <v>0</v>
      </c>
      <c r="HK42" s="17">
        <v>0</v>
      </c>
      <c r="HL42" s="17">
        <v>0</v>
      </c>
      <c r="HM42" s="17">
        <v>0</v>
      </c>
      <c r="HN42" s="17">
        <v>0</v>
      </c>
      <c r="HO42" s="17">
        <v>0</v>
      </c>
      <c r="HP42" s="17">
        <v>0</v>
      </c>
      <c r="HQ42" s="17">
        <v>0</v>
      </c>
      <c r="HR42" s="17">
        <v>0</v>
      </c>
      <c r="HS42" s="17">
        <v>0</v>
      </c>
      <c r="HT42" s="17">
        <v>0</v>
      </c>
      <c r="HU42" s="17">
        <v>0</v>
      </c>
      <c r="HV42" s="17">
        <v>0</v>
      </c>
      <c r="HW42" s="17">
        <v>0</v>
      </c>
      <c r="HX42" s="17">
        <v>0</v>
      </c>
      <c r="HY42" s="17">
        <v>0</v>
      </c>
      <c r="HZ42" s="17">
        <v>0</v>
      </c>
      <c r="IA42" s="17">
        <v>0</v>
      </c>
      <c r="IB42" s="17">
        <v>0</v>
      </c>
      <c r="IC42" s="17">
        <v>0</v>
      </c>
      <c r="ID42" s="17">
        <v>0</v>
      </c>
      <c r="IE42" s="17">
        <v>0</v>
      </c>
      <c r="IF42" s="17">
        <v>0</v>
      </c>
      <c r="IG42" s="17">
        <v>0</v>
      </c>
      <c r="IH42" s="17">
        <v>0</v>
      </c>
      <c r="II42" s="17">
        <v>0</v>
      </c>
      <c r="IJ42" s="17">
        <v>0</v>
      </c>
      <c r="IK42" s="17">
        <v>0</v>
      </c>
      <c r="IL42" s="17">
        <v>0</v>
      </c>
      <c r="IM42" s="17">
        <v>0</v>
      </c>
      <c r="IN42" s="17">
        <v>0</v>
      </c>
      <c r="IO42" s="17">
        <v>0</v>
      </c>
      <c r="IP42" s="17">
        <v>0</v>
      </c>
      <c r="IQ42" s="17">
        <v>0</v>
      </c>
      <c r="IR42" s="17">
        <v>0</v>
      </c>
      <c r="IS42" s="17">
        <v>0</v>
      </c>
      <c r="IT42" s="17">
        <v>0</v>
      </c>
      <c r="IU42" s="17">
        <v>0</v>
      </c>
      <c r="IV42" s="17">
        <v>0</v>
      </c>
      <c r="IW42" s="17">
        <v>0</v>
      </c>
      <c r="IX42" s="17">
        <v>0</v>
      </c>
      <c r="IY42" s="17">
        <v>0</v>
      </c>
      <c r="IZ42" s="17">
        <v>0</v>
      </c>
      <c r="JA42" s="17">
        <v>0</v>
      </c>
      <c r="JB42" s="17">
        <v>0</v>
      </c>
      <c r="JC42" s="17">
        <v>0</v>
      </c>
      <c r="JD42" s="17">
        <v>0</v>
      </c>
      <c r="JE42" s="17">
        <v>0</v>
      </c>
      <c r="JF42" s="17">
        <v>0</v>
      </c>
      <c r="JG42" s="17">
        <v>0</v>
      </c>
      <c r="JH42" s="17">
        <v>0</v>
      </c>
      <c r="JI42" s="17">
        <v>0</v>
      </c>
      <c r="JJ42" s="17">
        <v>0</v>
      </c>
      <c r="JK42" s="17">
        <v>0</v>
      </c>
      <c r="JL42" s="17">
        <v>0</v>
      </c>
      <c r="JM42" s="17">
        <v>0</v>
      </c>
      <c r="JN42" s="17">
        <v>0</v>
      </c>
      <c r="JO42" s="17">
        <v>0</v>
      </c>
      <c r="JP42" s="17">
        <v>0</v>
      </c>
      <c r="JQ42" s="17">
        <v>0</v>
      </c>
      <c r="JR42" s="17">
        <v>0</v>
      </c>
      <c r="JS42" s="17">
        <v>0</v>
      </c>
      <c r="JT42" s="17">
        <v>0</v>
      </c>
      <c r="JU42" s="17">
        <v>0</v>
      </c>
      <c r="JV42" s="17">
        <v>0</v>
      </c>
      <c r="JW42" s="17">
        <v>0</v>
      </c>
      <c r="JX42" s="17">
        <v>0</v>
      </c>
      <c r="JY42" s="17">
        <v>0</v>
      </c>
    </row>
    <row r="43" spans="1:285" x14ac:dyDescent="0.15">
      <c r="A43" s="17" t="s">
        <v>216</v>
      </c>
      <c r="B43" s="17" t="s">
        <v>217</v>
      </c>
      <c r="C43" s="17">
        <v>0</v>
      </c>
      <c r="D43" s="17">
        <v>0</v>
      </c>
      <c r="E43" s="17">
        <v>0</v>
      </c>
      <c r="F43" s="17">
        <v>0</v>
      </c>
      <c r="G43" s="17">
        <v>0</v>
      </c>
      <c r="H43" s="17">
        <v>0</v>
      </c>
      <c r="I43" s="17">
        <v>21.5</v>
      </c>
      <c r="J43" s="17">
        <v>21.5</v>
      </c>
      <c r="K43" s="17">
        <v>21.5</v>
      </c>
      <c r="L43" s="17">
        <v>21.5</v>
      </c>
      <c r="M43" s="17">
        <v>21.5</v>
      </c>
      <c r="N43" s="17">
        <v>21.7</v>
      </c>
      <c r="O43" s="17">
        <v>21.74</v>
      </c>
      <c r="P43" s="17">
        <v>21.8</v>
      </c>
      <c r="Q43" s="17">
        <v>21.79</v>
      </c>
      <c r="R43" s="17">
        <v>21.74</v>
      </c>
      <c r="S43" s="17">
        <v>21.74</v>
      </c>
      <c r="T43" s="17">
        <v>21.73</v>
      </c>
      <c r="U43" s="17">
        <v>21.73</v>
      </c>
      <c r="V43" s="17">
        <v>21.74</v>
      </c>
      <c r="W43" s="17">
        <v>21.74</v>
      </c>
      <c r="X43" s="17">
        <v>21.73</v>
      </c>
      <c r="Y43" s="17">
        <v>21.71</v>
      </c>
      <c r="Z43" s="17">
        <v>21.65</v>
      </c>
      <c r="AA43" s="17">
        <v>21.6</v>
      </c>
      <c r="AB43" s="17">
        <v>0</v>
      </c>
      <c r="AC43" s="17">
        <v>0</v>
      </c>
      <c r="AD43" s="17">
        <v>0</v>
      </c>
      <c r="AE43" s="17">
        <v>0</v>
      </c>
      <c r="AF43" s="17">
        <v>0</v>
      </c>
      <c r="AG43" s="17">
        <v>0</v>
      </c>
      <c r="AH43" s="17">
        <v>0</v>
      </c>
      <c r="AI43" s="17">
        <v>0</v>
      </c>
      <c r="AJ43" s="17">
        <v>0</v>
      </c>
      <c r="AK43" s="17">
        <v>0</v>
      </c>
      <c r="AL43" s="17">
        <v>0</v>
      </c>
      <c r="AM43" s="17">
        <v>0</v>
      </c>
      <c r="AN43" s="17">
        <v>0</v>
      </c>
      <c r="AO43" s="17">
        <v>0</v>
      </c>
      <c r="AP43" s="17">
        <v>0</v>
      </c>
      <c r="AQ43" s="17">
        <v>0</v>
      </c>
      <c r="AR43" s="17">
        <v>0</v>
      </c>
      <c r="AS43" s="17">
        <v>0</v>
      </c>
      <c r="AT43" s="17">
        <v>0</v>
      </c>
      <c r="AU43" s="17">
        <v>0</v>
      </c>
      <c r="AV43" s="17">
        <v>0</v>
      </c>
      <c r="AW43" s="17">
        <v>0</v>
      </c>
      <c r="AX43" s="17">
        <v>0</v>
      </c>
      <c r="AY43" s="17">
        <v>0</v>
      </c>
      <c r="AZ43" s="17">
        <v>0</v>
      </c>
      <c r="BA43" s="17">
        <v>0</v>
      </c>
      <c r="BB43" s="17">
        <v>0</v>
      </c>
      <c r="BC43" s="17">
        <v>0</v>
      </c>
      <c r="BD43" s="17">
        <v>0</v>
      </c>
      <c r="BE43" s="17">
        <v>0</v>
      </c>
      <c r="BF43" s="17">
        <v>0</v>
      </c>
      <c r="BG43" s="17">
        <v>0</v>
      </c>
      <c r="BH43" s="17">
        <v>0</v>
      </c>
      <c r="BI43" s="17">
        <v>0</v>
      </c>
      <c r="BJ43" s="17">
        <v>0</v>
      </c>
      <c r="BK43" s="17">
        <v>0</v>
      </c>
      <c r="BL43" s="17">
        <v>0</v>
      </c>
      <c r="BM43" s="17">
        <v>0</v>
      </c>
      <c r="BN43" s="17">
        <v>0</v>
      </c>
      <c r="BO43" s="17">
        <v>0</v>
      </c>
      <c r="BP43" s="17">
        <v>0</v>
      </c>
      <c r="BQ43" s="17">
        <v>0</v>
      </c>
      <c r="BR43" s="17">
        <v>0</v>
      </c>
      <c r="BS43" s="17">
        <v>0</v>
      </c>
      <c r="BT43" s="17">
        <v>0</v>
      </c>
      <c r="BU43" s="17">
        <v>0</v>
      </c>
      <c r="BV43" s="17">
        <v>0</v>
      </c>
      <c r="BW43" s="17">
        <v>0</v>
      </c>
      <c r="BX43" s="17">
        <v>0</v>
      </c>
      <c r="BY43" s="17">
        <v>0</v>
      </c>
      <c r="BZ43" s="17">
        <v>0</v>
      </c>
      <c r="CA43" s="17">
        <v>0</v>
      </c>
      <c r="CB43" s="17">
        <v>0</v>
      </c>
      <c r="CC43" s="17">
        <v>0</v>
      </c>
      <c r="CD43" s="17">
        <v>0</v>
      </c>
      <c r="CE43" s="17">
        <v>0</v>
      </c>
      <c r="CF43" s="17">
        <v>0</v>
      </c>
      <c r="CG43" s="17">
        <v>0</v>
      </c>
      <c r="CH43" s="17">
        <v>0</v>
      </c>
      <c r="CI43" s="17">
        <v>0</v>
      </c>
      <c r="CJ43" s="17">
        <v>0</v>
      </c>
      <c r="CK43" s="17">
        <v>0</v>
      </c>
      <c r="CL43" s="17">
        <v>0</v>
      </c>
      <c r="CM43" s="17">
        <v>0</v>
      </c>
      <c r="CN43" s="17">
        <v>0</v>
      </c>
      <c r="CO43" s="17">
        <v>0</v>
      </c>
      <c r="CP43" s="17">
        <v>0</v>
      </c>
      <c r="CQ43" s="17">
        <v>0</v>
      </c>
      <c r="CR43" s="17">
        <v>0</v>
      </c>
      <c r="CS43" s="17">
        <v>0</v>
      </c>
      <c r="CT43" s="17">
        <v>0</v>
      </c>
      <c r="CU43" s="17">
        <v>0</v>
      </c>
      <c r="CV43" s="17">
        <v>0</v>
      </c>
      <c r="CW43" s="17">
        <v>0</v>
      </c>
      <c r="CX43" s="17">
        <v>0</v>
      </c>
      <c r="CY43" s="17">
        <v>0</v>
      </c>
      <c r="CZ43" s="17">
        <v>0</v>
      </c>
      <c r="DA43" s="17">
        <v>0</v>
      </c>
      <c r="DB43" s="17">
        <v>0</v>
      </c>
      <c r="DC43" s="17">
        <v>0</v>
      </c>
      <c r="DD43" s="17">
        <v>0</v>
      </c>
      <c r="DE43" s="17">
        <v>0</v>
      </c>
      <c r="DF43" s="17">
        <v>0</v>
      </c>
      <c r="DG43" s="17">
        <v>0</v>
      </c>
      <c r="DH43" s="17">
        <v>0</v>
      </c>
      <c r="DI43" s="17">
        <v>0</v>
      </c>
      <c r="DJ43" s="17">
        <v>0</v>
      </c>
      <c r="DK43" s="17">
        <v>0</v>
      </c>
      <c r="DL43" s="17">
        <v>0</v>
      </c>
      <c r="DM43" s="17">
        <v>0</v>
      </c>
      <c r="DN43" s="17">
        <v>0</v>
      </c>
      <c r="DO43" s="17">
        <v>0</v>
      </c>
      <c r="DP43" s="17">
        <v>0</v>
      </c>
      <c r="DQ43" s="17">
        <v>0</v>
      </c>
      <c r="DR43" s="17">
        <v>0</v>
      </c>
      <c r="DS43" s="17">
        <v>0</v>
      </c>
      <c r="DT43" s="17">
        <v>0</v>
      </c>
      <c r="DU43" s="17">
        <v>0</v>
      </c>
      <c r="DV43" s="17">
        <v>0</v>
      </c>
      <c r="DW43" s="17">
        <v>0</v>
      </c>
      <c r="DX43" s="17">
        <v>0</v>
      </c>
      <c r="DY43" s="17">
        <v>0</v>
      </c>
      <c r="DZ43" s="17">
        <v>0</v>
      </c>
      <c r="EA43" s="17">
        <v>0</v>
      </c>
      <c r="EB43" s="17">
        <v>0</v>
      </c>
      <c r="EC43" s="17">
        <v>0</v>
      </c>
      <c r="ED43" s="17">
        <v>0</v>
      </c>
      <c r="EE43" s="17">
        <v>0</v>
      </c>
      <c r="EF43" s="17">
        <v>0</v>
      </c>
      <c r="EG43" s="17">
        <v>0</v>
      </c>
      <c r="EH43" s="17">
        <v>0</v>
      </c>
      <c r="EI43" s="17">
        <v>0</v>
      </c>
      <c r="EJ43" s="17">
        <v>0</v>
      </c>
      <c r="EK43" s="17">
        <v>0</v>
      </c>
      <c r="EL43" s="17">
        <v>0</v>
      </c>
      <c r="EM43" s="17">
        <v>0</v>
      </c>
      <c r="EN43" s="17">
        <v>0</v>
      </c>
      <c r="EO43" s="17">
        <v>0</v>
      </c>
      <c r="EP43" s="17">
        <v>0</v>
      </c>
      <c r="EQ43" s="17">
        <v>0</v>
      </c>
      <c r="ER43" s="17">
        <v>0</v>
      </c>
      <c r="ES43" s="17">
        <v>0</v>
      </c>
      <c r="ET43" s="17">
        <v>0</v>
      </c>
      <c r="EU43" s="17">
        <v>0</v>
      </c>
      <c r="EV43" s="17">
        <v>0</v>
      </c>
      <c r="EW43" s="17">
        <v>0</v>
      </c>
      <c r="EX43" s="17">
        <v>0</v>
      </c>
      <c r="EY43" s="17">
        <v>0</v>
      </c>
      <c r="EZ43" s="17">
        <v>0</v>
      </c>
      <c r="FA43" s="17">
        <v>0</v>
      </c>
      <c r="FB43" s="17">
        <v>0</v>
      </c>
      <c r="FC43" s="17">
        <v>0</v>
      </c>
      <c r="FD43" s="17">
        <v>0</v>
      </c>
      <c r="FE43" s="17">
        <v>0</v>
      </c>
      <c r="FF43" s="17">
        <v>0</v>
      </c>
      <c r="FG43" s="17">
        <v>0</v>
      </c>
      <c r="FH43" s="17">
        <v>0</v>
      </c>
      <c r="FI43" s="17">
        <v>0</v>
      </c>
      <c r="FJ43" s="17">
        <v>0</v>
      </c>
      <c r="FK43" s="17">
        <v>0</v>
      </c>
      <c r="FL43" s="17">
        <v>0</v>
      </c>
      <c r="FM43" s="17">
        <v>0</v>
      </c>
      <c r="FN43" s="17">
        <v>0</v>
      </c>
      <c r="FO43" s="17">
        <v>0</v>
      </c>
      <c r="FP43" s="17">
        <v>0</v>
      </c>
      <c r="FQ43" s="17">
        <v>0</v>
      </c>
      <c r="FR43" s="17">
        <v>0</v>
      </c>
      <c r="FS43" s="17">
        <v>0</v>
      </c>
      <c r="FT43" s="17">
        <v>0</v>
      </c>
      <c r="FU43" s="17">
        <v>0</v>
      </c>
      <c r="FV43" s="17">
        <v>0</v>
      </c>
      <c r="FW43" s="17">
        <v>0</v>
      </c>
      <c r="FX43" s="17">
        <v>0</v>
      </c>
      <c r="FY43" s="17">
        <v>0</v>
      </c>
      <c r="FZ43" s="17">
        <v>0</v>
      </c>
      <c r="GA43" s="17">
        <v>0</v>
      </c>
      <c r="GB43" s="17">
        <v>0</v>
      </c>
      <c r="GC43" s="17">
        <v>0</v>
      </c>
      <c r="GD43" s="17">
        <v>0</v>
      </c>
      <c r="GE43" s="17">
        <v>0</v>
      </c>
      <c r="GF43" s="17">
        <v>0</v>
      </c>
      <c r="GG43" s="17">
        <v>0</v>
      </c>
      <c r="GH43" s="17">
        <v>0</v>
      </c>
      <c r="GI43" s="17">
        <v>0</v>
      </c>
      <c r="GJ43" s="17">
        <v>0</v>
      </c>
      <c r="GK43" s="17">
        <v>0</v>
      </c>
      <c r="GL43" s="17">
        <v>0</v>
      </c>
      <c r="GM43" s="17">
        <v>0</v>
      </c>
      <c r="GN43" s="17">
        <v>0</v>
      </c>
      <c r="GO43" s="17">
        <v>0</v>
      </c>
      <c r="GP43" s="17">
        <v>0</v>
      </c>
      <c r="GQ43" s="17">
        <v>0</v>
      </c>
      <c r="GR43" s="17">
        <v>0</v>
      </c>
      <c r="GS43" s="17">
        <v>0</v>
      </c>
      <c r="GT43" s="17">
        <v>0</v>
      </c>
      <c r="GU43" s="17">
        <v>0</v>
      </c>
      <c r="GV43" s="17">
        <v>0</v>
      </c>
      <c r="GW43" s="17">
        <v>0</v>
      </c>
      <c r="GX43" s="17">
        <v>0</v>
      </c>
      <c r="GY43" s="17">
        <v>0</v>
      </c>
      <c r="GZ43" s="17">
        <v>0</v>
      </c>
      <c r="HA43" s="17">
        <v>0</v>
      </c>
      <c r="HB43" s="17">
        <v>0</v>
      </c>
      <c r="HC43" s="17">
        <v>0</v>
      </c>
      <c r="HD43" s="17">
        <v>0</v>
      </c>
      <c r="HE43" s="17">
        <v>0</v>
      </c>
      <c r="HF43" s="17">
        <v>0</v>
      </c>
      <c r="HG43" s="17">
        <v>0</v>
      </c>
      <c r="HH43" s="17">
        <v>0</v>
      </c>
      <c r="HI43" s="17">
        <v>0</v>
      </c>
      <c r="HJ43" s="17">
        <v>0</v>
      </c>
      <c r="HK43" s="17">
        <v>0</v>
      </c>
      <c r="HL43" s="17">
        <v>0</v>
      </c>
      <c r="HM43" s="17">
        <v>0</v>
      </c>
      <c r="HN43" s="17">
        <v>0</v>
      </c>
      <c r="HO43" s="17">
        <v>0</v>
      </c>
      <c r="HP43" s="17">
        <v>0</v>
      </c>
      <c r="HQ43" s="17">
        <v>0</v>
      </c>
      <c r="HR43" s="17">
        <v>0</v>
      </c>
      <c r="HS43" s="17">
        <v>0</v>
      </c>
      <c r="HT43" s="17">
        <v>0</v>
      </c>
      <c r="HU43" s="17">
        <v>0</v>
      </c>
      <c r="HV43" s="17">
        <v>0</v>
      </c>
      <c r="HW43" s="17">
        <v>0</v>
      </c>
      <c r="HX43" s="17">
        <v>0</v>
      </c>
      <c r="HY43" s="17">
        <v>0</v>
      </c>
      <c r="HZ43" s="17">
        <v>0</v>
      </c>
      <c r="IA43" s="17">
        <v>0</v>
      </c>
      <c r="IB43" s="17">
        <v>0</v>
      </c>
      <c r="IC43" s="17">
        <v>0</v>
      </c>
      <c r="ID43" s="17">
        <v>0</v>
      </c>
      <c r="IE43" s="17">
        <v>0</v>
      </c>
      <c r="IF43" s="17">
        <v>0</v>
      </c>
      <c r="IG43" s="17">
        <v>0</v>
      </c>
      <c r="IH43" s="17">
        <v>0</v>
      </c>
      <c r="II43" s="17">
        <v>0</v>
      </c>
      <c r="IJ43" s="17">
        <v>0</v>
      </c>
      <c r="IK43" s="17">
        <v>0</v>
      </c>
      <c r="IL43" s="17">
        <v>0</v>
      </c>
      <c r="IM43" s="17">
        <v>0</v>
      </c>
      <c r="IN43" s="17">
        <v>0</v>
      </c>
      <c r="IO43" s="17">
        <v>0</v>
      </c>
      <c r="IP43" s="17">
        <v>0</v>
      </c>
      <c r="IQ43" s="17">
        <v>0</v>
      </c>
      <c r="IR43" s="17">
        <v>0</v>
      </c>
      <c r="IS43" s="17">
        <v>0</v>
      </c>
      <c r="IT43" s="17">
        <v>0</v>
      </c>
      <c r="IU43" s="17">
        <v>0</v>
      </c>
      <c r="IV43" s="17">
        <v>0</v>
      </c>
      <c r="IW43" s="17">
        <v>0</v>
      </c>
      <c r="IX43" s="17">
        <v>0</v>
      </c>
      <c r="IY43" s="17">
        <v>0</v>
      </c>
      <c r="IZ43" s="17">
        <v>0</v>
      </c>
      <c r="JA43" s="17">
        <v>0</v>
      </c>
      <c r="JB43" s="17">
        <v>0</v>
      </c>
      <c r="JC43" s="17">
        <v>0</v>
      </c>
      <c r="JD43" s="17">
        <v>0</v>
      </c>
      <c r="JE43" s="17">
        <v>0</v>
      </c>
      <c r="JF43" s="17">
        <v>0</v>
      </c>
      <c r="JG43" s="17">
        <v>0</v>
      </c>
      <c r="JH43" s="17">
        <v>0</v>
      </c>
      <c r="JI43" s="17">
        <v>0</v>
      </c>
      <c r="JJ43" s="17">
        <v>0</v>
      </c>
      <c r="JK43" s="17">
        <v>0</v>
      </c>
      <c r="JL43" s="17">
        <v>0</v>
      </c>
      <c r="JM43" s="17">
        <v>0</v>
      </c>
      <c r="JN43" s="17">
        <v>0</v>
      </c>
      <c r="JO43" s="17">
        <v>0</v>
      </c>
      <c r="JP43" s="17">
        <v>0</v>
      </c>
      <c r="JQ43" s="17">
        <v>0</v>
      </c>
      <c r="JR43" s="17">
        <v>0</v>
      </c>
      <c r="JS43" s="17">
        <v>0</v>
      </c>
      <c r="JT43" s="17">
        <v>0</v>
      </c>
      <c r="JU43" s="17">
        <v>0</v>
      </c>
      <c r="JV43" s="17">
        <v>0</v>
      </c>
      <c r="JW43" s="17">
        <v>0</v>
      </c>
      <c r="JX43" s="17">
        <v>0</v>
      </c>
      <c r="JY43" s="17">
        <v>0</v>
      </c>
    </row>
    <row r="44" spans="1:285" x14ac:dyDescent="0.15">
      <c r="A44" s="17" t="s">
        <v>451</v>
      </c>
      <c r="B44" s="17" t="s">
        <v>452</v>
      </c>
      <c r="C44" s="17">
        <v>0</v>
      </c>
      <c r="D44" s="17">
        <v>29.6</v>
      </c>
      <c r="E44" s="17">
        <v>29.6</v>
      </c>
      <c r="F44" s="17">
        <v>29.6</v>
      </c>
      <c r="G44" s="17">
        <v>29.6</v>
      </c>
      <c r="H44" s="17">
        <v>29.6</v>
      </c>
      <c r="I44" s="17">
        <v>29.99</v>
      </c>
      <c r="J44" s="17">
        <v>29.99</v>
      </c>
      <c r="K44" s="17">
        <v>29.99</v>
      </c>
      <c r="L44" s="17">
        <v>29.99</v>
      </c>
      <c r="M44" s="17">
        <v>29.99</v>
      </c>
      <c r="N44" s="17">
        <v>30.08</v>
      </c>
      <c r="O44" s="17">
        <v>30.01</v>
      </c>
      <c r="P44" s="17">
        <v>30.02</v>
      </c>
      <c r="Q44" s="17">
        <v>29.95</v>
      </c>
      <c r="R44" s="17">
        <v>29.86</v>
      </c>
      <c r="S44" s="17">
        <v>29.88</v>
      </c>
      <c r="T44" s="17">
        <v>29.96</v>
      </c>
      <c r="U44" s="17">
        <v>29.95</v>
      </c>
      <c r="V44" s="17">
        <v>29.96</v>
      </c>
      <c r="W44" s="17">
        <v>29.89</v>
      </c>
      <c r="X44" s="17">
        <v>29.84</v>
      </c>
      <c r="Y44" s="17">
        <v>29.78</v>
      </c>
      <c r="Z44" s="17">
        <v>29.71</v>
      </c>
      <c r="AA44" s="17">
        <v>29.73</v>
      </c>
      <c r="AB44" s="17">
        <v>0</v>
      </c>
      <c r="AC44" s="17">
        <v>0</v>
      </c>
      <c r="AD44" s="17">
        <v>0</v>
      </c>
      <c r="AE44" s="17">
        <v>0</v>
      </c>
      <c r="AF44" s="17">
        <v>0</v>
      </c>
      <c r="AG44" s="17">
        <v>0</v>
      </c>
      <c r="AH44" s="17">
        <v>0</v>
      </c>
      <c r="AI44" s="17">
        <v>0</v>
      </c>
      <c r="AJ44" s="17">
        <v>0</v>
      </c>
      <c r="AK44" s="17">
        <v>0</v>
      </c>
      <c r="AL44" s="17">
        <v>0</v>
      </c>
      <c r="AM44" s="17">
        <v>0</v>
      </c>
      <c r="AN44" s="17">
        <v>0</v>
      </c>
      <c r="AO44" s="17">
        <v>0</v>
      </c>
      <c r="AP44" s="17">
        <v>0</v>
      </c>
      <c r="AQ44" s="17">
        <v>0</v>
      </c>
      <c r="AR44" s="17">
        <v>0</v>
      </c>
      <c r="AS44" s="17">
        <v>0</v>
      </c>
      <c r="AT44" s="17">
        <v>0</v>
      </c>
      <c r="AU44" s="17">
        <v>0</v>
      </c>
      <c r="AV44" s="17">
        <v>0</v>
      </c>
      <c r="AW44" s="17">
        <v>0</v>
      </c>
      <c r="AX44" s="17">
        <v>0</v>
      </c>
      <c r="AY44" s="17">
        <v>0</v>
      </c>
      <c r="AZ44" s="17">
        <v>0</v>
      </c>
      <c r="BA44" s="17">
        <v>0</v>
      </c>
      <c r="BB44" s="17">
        <v>0</v>
      </c>
      <c r="BC44" s="17">
        <v>0</v>
      </c>
      <c r="BD44" s="17">
        <v>0</v>
      </c>
      <c r="BE44" s="17">
        <v>0</v>
      </c>
      <c r="BF44" s="17">
        <v>0</v>
      </c>
      <c r="BG44" s="17">
        <v>0</v>
      </c>
      <c r="BH44" s="17">
        <v>0</v>
      </c>
      <c r="BI44" s="17">
        <v>0</v>
      </c>
      <c r="BJ44" s="17">
        <v>0</v>
      </c>
      <c r="BK44" s="17">
        <v>0</v>
      </c>
      <c r="BL44" s="17">
        <v>0</v>
      </c>
      <c r="BM44" s="17">
        <v>0</v>
      </c>
      <c r="BN44" s="17">
        <v>0</v>
      </c>
      <c r="BO44" s="17">
        <v>0</v>
      </c>
      <c r="BP44" s="17">
        <v>0</v>
      </c>
      <c r="BQ44" s="17">
        <v>0</v>
      </c>
      <c r="BR44" s="17">
        <v>0</v>
      </c>
      <c r="BS44" s="17">
        <v>0</v>
      </c>
      <c r="BT44" s="17">
        <v>0</v>
      </c>
      <c r="BU44" s="17">
        <v>0</v>
      </c>
      <c r="BV44" s="17">
        <v>0</v>
      </c>
      <c r="BW44" s="17">
        <v>0</v>
      </c>
      <c r="BX44" s="17">
        <v>0</v>
      </c>
      <c r="BY44" s="17">
        <v>0</v>
      </c>
      <c r="BZ44" s="17">
        <v>0</v>
      </c>
      <c r="CA44" s="17">
        <v>0</v>
      </c>
      <c r="CB44" s="17">
        <v>0</v>
      </c>
      <c r="CC44" s="17">
        <v>0</v>
      </c>
      <c r="CD44" s="17">
        <v>0</v>
      </c>
      <c r="CE44" s="17">
        <v>0</v>
      </c>
      <c r="CF44" s="17">
        <v>0</v>
      </c>
      <c r="CG44" s="17">
        <v>0</v>
      </c>
      <c r="CH44" s="17">
        <v>0</v>
      </c>
      <c r="CI44" s="17">
        <v>0</v>
      </c>
      <c r="CJ44" s="17">
        <v>0</v>
      </c>
      <c r="CK44" s="17">
        <v>0</v>
      </c>
      <c r="CL44" s="17">
        <v>0</v>
      </c>
      <c r="CM44" s="17">
        <v>0</v>
      </c>
      <c r="CN44" s="17">
        <v>0</v>
      </c>
      <c r="CO44" s="17">
        <v>0</v>
      </c>
      <c r="CP44" s="17">
        <v>0</v>
      </c>
      <c r="CQ44" s="17">
        <v>0</v>
      </c>
      <c r="CR44" s="17">
        <v>0</v>
      </c>
      <c r="CS44" s="17">
        <v>0</v>
      </c>
      <c r="CT44" s="17">
        <v>0</v>
      </c>
      <c r="CU44" s="17">
        <v>0</v>
      </c>
      <c r="CV44" s="17">
        <v>0</v>
      </c>
      <c r="CW44" s="17">
        <v>0</v>
      </c>
      <c r="CX44" s="17">
        <v>0</v>
      </c>
      <c r="CY44" s="17">
        <v>0</v>
      </c>
      <c r="CZ44" s="17">
        <v>0</v>
      </c>
      <c r="DA44" s="17">
        <v>0</v>
      </c>
      <c r="DB44" s="17">
        <v>0</v>
      </c>
      <c r="DC44" s="17">
        <v>0</v>
      </c>
      <c r="DD44" s="17">
        <v>0</v>
      </c>
      <c r="DE44" s="17">
        <v>0</v>
      </c>
      <c r="DF44" s="17">
        <v>0</v>
      </c>
      <c r="DG44" s="17">
        <v>0</v>
      </c>
      <c r="DH44" s="17">
        <v>0</v>
      </c>
      <c r="DI44" s="17">
        <v>0</v>
      </c>
      <c r="DJ44" s="17">
        <v>0</v>
      </c>
      <c r="DK44" s="17">
        <v>0</v>
      </c>
      <c r="DL44" s="17">
        <v>0</v>
      </c>
      <c r="DM44" s="17">
        <v>0</v>
      </c>
      <c r="DN44" s="17">
        <v>0</v>
      </c>
      <c r="DO44" s="17">
        <v>0</v>
      </c>
      <c r="DP44" s="17">
        <v>0</v>
      </c>
      <c r="DQ44" s="17">
        <v>0</v>
      </c>
      <c r="DR44" s="17">
        <v>0</v>
      </c>
      <c r="DS44" s="17">
        <v>0</v>
      </c>
      <c r="DT44" s="17">
        <v>0</v>
      </c>
      <c r="DU44" s="17">
        <v>0</v>
      </c>
      <c r="DV44" s="17">
        <v>0</v>
      </c>
      <c r="DW44" s="17">
        <v>0</v>
      </c>
      <c r="DX44" s="17">
        <v>0</v>
      </c>
      <c r="DY44" s="17">
        <v>0</v>
      </c>
      <c r="DZ44" s="17">
        <v>0</v>
      </c>
      <c r="EA44" s="17">
        <v>0</v>
      </c>
      <c r="EB44" s="17">
        <v>0</v>
      </c>
      <c r="EC44" s="17">
        <v>0</v>
      </c>
      <c r="ED44" s="17">
        <v>0</v>
      </c>
      <c r="EE44" s="17">
        <v>0</v>
      </c>
      <c r="EF44" s="17">
        <v>0</v>
      </c>
      <c r="EG44" s="17">
        <v>0</v>
      </c>
      <c r="EH44" s="17">
        <v>0</v>
      </c>
      <c r="EI44" s="17">
        <v>0</v>
      </c>
      <c r="EJ44" s="17">
        <v>0</v>
      </c>
      <c r="EK44" s="17">
        <v>0</v>
      </c>
      <c r="EL44" s="17">
        <v>0</v>
      </c>
      <c r="EM44" s="17">
        <v>0</v>
      </c>
      <c r="EN44" s="17">
        <v>0</v>
      </c>
      <c r="EO44" s="17">
        <v>0</v>
      </c>
      <c r="EP44" s="17">
        <v>0</v>
      </c>
      <c r="EQ44" s="17">
        <v>0</v>
      </c>
      <c r="ER44" s="17">
        <v>0</v>
      </c>
      <c r="ES44" s="17">
        <v>0</v>
      </c>
      <c r="ET44" s="17">
        <v>0</v>
      </c>
      <c r="EU44" s="17">
        <v>0</v>
      </c>
      <c r="EV44" s="17">
        <v>0</v>
      </c>
      <c r="EW44" s="17">
        <v>0</v>
      </c>
      <c r="EX44" s="17">
        <v>0</v>
      </c>
      <c r="EY44" s="17">
        <v>0</v>
      </c>
      <c r="EZ44" s="17">
        <v>0</v>
      </c>
      <c r="FA44" s="17">
        <v>0</v>
      </c>
      <c r="FB44" s="17">
        <v>0</v>
      </c>
      <c r="FC44" s="17">
        <v>0</v>
      </c>
      <c r="FD44" s="17">
        <v>0</v>
      </c>
      <c r="FE44" s="17">
        <v>0</v>
      </c>
      <c r="FF44" s="17">
        <v>0</v>
      </c>
      <c r="FG44" s="17">
        <v>0</v>
      </c>
      <c r="FH44" s="17">
        <v>0</v>
      </c>
      <c r="FI44" s="17">
        <v>0</v>
      </c>
      <c r="FJ44" s="17">
        <v>0</v>
      </c>
      <c r="FK44" s="17">
        <v>0</v>
      </c>
      <c r="FL44" s="17">
        <v>0</v>
      </c>
      <c r="FM44" s="17">
        <v>0</v>
      </c>
      <c r="FN44" s="17">
        <v>0</v>
      </c>
      <c r="FO44" s="17">
        <v>0</v>
      </c>
      <c r="FP44" s="17">
        <v>0</v>
      </c>
      <c r="FQ44" s="17">
        <v>0</v>
      </c>
      <c r="FR44" s="17">
        <v>0</v>
      </c>
      <c r="FS44" s="17">
        <v>0</v>
      </c>
      <c r="FT44" s="17">
        <v>0</v>
      </c>
      <c r="FU44" s="17">
        <v>0</v>
      </c>
      <c r="FV44" s="17">
        <v>0</v>
      </c>
      <c r="FW44" s="17">
        <v>0</v>
      </c>
      <c r="FX44" s="17">
        <v>0</v>
      </c>
      <c r="FY44" s="17">
        <v>0</v>
      </c>
      <c r="FZ44" s="17">
        <v>0</v>
      </c>
      <c r="GA44" s="17">
        <v>0</v>
      </c>
      <c r="GB44" s="17">
        <v>0</v>
      </c>
      <c r="GC44" s="17">
        <v>0</v>
      </c>
      <c r="GD44" s="17">
        <v>0</v>
      </c>
      <c r="GE44" s="17">
        <v>0</v>
      </c>
      <c r="GF44" s="17">
        <v>0</v>
      </c>
      <c r="GG44" s="17">
        <v>0</v>
      </c>
      <c r="GH44" s="17">
        <v>0</v>
      </c>
      <c r="GI44" s="17">
        <v>0</v>
      </c>
      <c r="GJ44" s="17">
        <v>0</v>
      </c>
      <c r="GK44" s="17">
        <v>0</v>
      </c>
      <c r="GL44" s="17">
        <v>0</v>
      </c>
      <c r="GM44" s="17">
        <v>0</v>
      </c>
      <c r="GN44" s="17">
        <v>0</v>
      </c>
      <c r="GO44" s="17">
        <v>0</v>
      </c>
      <c r="GP44" s="17">
        <v>0</v>
      </c>
      <c r="GQ44" s="17">
        <v>0</v>
      </c>
      <c r="GR44" s="17">
        <v>0</v>
      </c>
      <c r="GS44" s="17">
        <v>0</v>
      </c>
      <c r="GT44" s="17">
        <v>0</v>
      </c>
      <c r="GU44" s="17">
        <v>0</v>
      </c>
      <c r="GV44" s="17">
        <v>0</v>
      </c>
      <c r="GW44" s="17">
        <v>0</v>
      </c>
      <c r="GX44" s="17">
        <v>0</v>
      </c>
      <c r="GY44" s="17">
        <v>0</v>
      </c>
      <c r="GZ44" s="17">
        <v>0</v>
      </c>
      <c r="HA44" s="17">
        <v>0</v>
      </c>
      <c r="HB44" s="17">
        <v>0</v>
      </c>
      <c r="HC44" s="17">
        <v>0</v>
      </c>
      <c r="HD44" s="17">
        <v>0</v>
      </c>
      <c r="HE44" s="17">
        <v>0</v>
      </c>
      <c r="HF44" s="17">
        <v>0</v>
      </c>
      <c r="HG44" s="17">
        <v>0</v>
      </c>
      <c r="HH44" s="17">
        <v>0</v>
      </c>
      <c r="HI44" s="17">
        <v>0</v>
      </c>
      <c r="HJ44" s="17">
        <v>0</v>
      </c>
      <c r="HK44" s="17">
        <v>0</v>
      </c>
      <c r="HL44" s="17">
        <v>0</v>
      </c>
      <c r="HM44" s="17">
        <v>0</v>
      </c>
      <c r="HN44" s="17">
        <v>0</v>
      </c>
      <c r="HO44" s="17">
        <v>0</v>
      </c>
      <c r="HP44" s="17">
        <v>0</v>
      </c>
      <c r="HQ44" s="17">
        <v>0</v>
      </c>
      <c r="HR44" s="17">
        <v>0</v>
      </c>
      <c r="HS44" s="17">
        <v>0</v>
      </c>
      <c r="HT44" s="17">
        <v>0</v>
      </c>
      <c r="HU44" s="17">
        <v>0</v>
      </c>
      <c r="HV44" s="17">
        <v>0</v>
      </c>
      <c r="HW44" s="17">
        <v>0</v>
      </c>
      <c r="HX44" s="17">
        <v>0</v>
      </c>
      <c r="HY44" s="17">
        <v>0</v>
      </c>
      <c r="HZ44" s="17">
        <v>0</v>
      </c>
      <c r="IA44" s="17">
        <v>0</v>
      </c>
      <c r="IB44" s="17">
        <v>0</v>
      </c>
      <c r="IC44" s="17">
        <v>0</v>
      </c>
      <c r="ID44" s="17">
        <v>0</v>
      </c>
      <c r="IE44" s="17">
        <v>0</v>
      </c>
      <c r="IF44" s="17">
        <v>0</v>
      </c>
      <c r="IG44" s="17">
        <v>0</v>
      </c>
      <c r="IH44" s="17">
        <v>0</v>
      </c>
      <c r="II44" s="17">
        <v>0</v>
      </c>
      <c r="IJ44" s="17">
        <v>0</v>
      </c>
      <c r="IK44" s="17">
        <v>0</v>
      </c>
      <c r="IL44" s="17">
        <v>0</v>
      </c>
      <c r="IM44" s="17">
        <v>0</v>
      </c>
      <c r="IN44" s="17">
        <v>0</v>
      </c>
      <c r="IO44" s="17">
        <v>0</v>
      </c>
      <c r="IP44" s="17">
        <v>0</v>
      </c>
      <c r="IQ44" s="17">
        <v>0</v>
      </c>
      <c r="IR44" s="17">
        <v>0</v>
      </c>
      <c r="IS44" s="17">
        <v>0</v>
      </c>
      <c r="IT44" s="17">
        <v>0</v>
      </c>
      <c r="IU44" s="17">
        <v>0</v>
      </c>
      <c r="IV44" s="17">
        <v>0</v>
      </c>
      <c r="IW44" s="17">
        <v>0</v>
      </c>
      <c r="IX44" s="17">
        <v>0</v>
      </c>
      <c r="IY44" s="17">
        <v>0</v>
      </c>
      <c r="IZ44" s="17">
        <v>0</v>
      </c>
      <c r="JA44" s="17">
        <v>0</v>
      </c>
      <c r="JB44" s="17">
        <v>0</v>
      </c>
      <c r="JC44" s="17">
        <v>0</v>
      </c>
      <c r="JD44" s="17">
        <v>0</v>
      </c>
      <c r="JE44" s="17">
        <v>0</v>
      </c>
      <c r="JF44" s="17">
        <v>0</v>
      </c>
      <c r="JG44" s="17">
        <v>0</v>
      </c>
      <c r="JH44" s="17">
        <v>0</v>
      </c>
      <c r="JI44" s="17">
        <v>0</v>
      </c>
      <c r="JJ44" s="17">
        <v>0</v>
      </c>
      <c r="JK44" s="17">
        <v>0</v>
      </c>
      <c r="JL44" s="17">
        <v>0</v>
      </c>
      <c r="JM44" s="17">
        <v>0</v>
      </c>
      <c r="JN44" s="17">
        <v>0</v>
      </c>
      <c r="JO44" s="17">
        <v>0</v>
      </c>
      <c r="JP44" s="17">
        <v>0</v>
      </c>
      <c r="JQ44" s="17">
        <v>0</v>
      </c>
      <c r="JR44" s="17">
        <v>0</v>
      </c>
      <c r="JS44" s="17">
        <v>0</v>
      </c>
      <c r="JT44" s="17">
        <v>0</v>
      </c>
      <c r="JU44" s="17">
        <v>0</v>
      </c>
      <c r="JV44" s="17">
        <v>0</v>
      </c>
      <c r="JW44" s="17">
        <v>0</v>
      </c>
      <c r="JX44" s="17">
        <v>0</v>
      </c>
      <c r="JY44" s="17">
        <v>0</v>
      </c>
    </row>
    <row r="45" spans="1:285" x14ac:dyDescent="0.15">
      <c r="A45" s="17" t="s">
        <v>1068</v>
      </c>
      <c r="B45" s="17" t="s">
        <v>1069</v>
      </c>
      <c r="C45" s="17">
        <v>0</v>
      </c>
      <c r="D45" s="17">
        <v>18.8</v>
      </c>
      <c r="E45" s="17">
        <v>18.8</v>
      </c>
      <c r="F45" s="17">
        <v>18.8</v>
      </c>
      <c r="G45" s="17">
        <v>18.8</v>
      </c>
      <c r="H45" s="17">
        <v>18.8</v>
      </c>
      <c r="I45" s="17">
        <v>18.96</v>
      </c>
      <c r="J45" s="17">
        <v>18.96</v>
      </c>
      <c r="K45" s="17">
        <v>18.96</v>
      </c>
      <c r="L45" s="17">
        <v>18.96</v>
      </c>
      <c r="M45" s="17">
        <v>18.96</v>
      </c>
      <c r="N45" s="17">
        <v>19.04</v>
      </c>
      <c r="O45" s="17">
        <v>19.010000000000002</v>
      </c>
      <c r="P45" s="17">
        <v>19.010000000000002</v>
      </c>
      <c r="Q45" s="17">
        <v>19.03</v>
      </c>
      <c r="R45" s="17">
        <v>19</v>
      </c>
      <c r="S45" s="17">
        <v>19.02</v>
      </c>
      <c r="T45" s="17">
        <v>19.05</v>
      </c>
      <c r="U45" s="17">
        <v>19.100000000000001</v>
      </c>
      <c r="V45" s="17">
        <v>19.11</v>
      </c>
      <c r="W45" s="17">
        <v>19.149999999999999</v>
      </c>
      <c r="X45" s="17">
        <v>19.11</v>
      </c>
      <c r="Y45" s="17">
        <v>19.16</v>
      </c>
      <c r="Z45" s="17">
        <v>19.149999999999999</v>
      </c>
      <c r="AA45" s="17">
        <v>19.190000000000001</v>
      </c>
      <c r="AB45" s="17">
        <v>0</v>
      </c>
      <c r="AC45" s="17">
        <v>0</v>
      </c>
      <c r="AD45" s="17">
        <v>0</v>
      </c>
      <c r="AE45" s="17">
        <v>0</v>
      </c>
      <c r="AF45" s="17">
        <v>0</v>
      </c>
      <c r="AG45" s="17">
        <v>0</v>
      </c>
      <c r="AH45" s="17">
        <v>0</v>
      </c>
      <c r="AI45" s="17">
        <v>0</v>
      </c>
      <c r="AJ45" s="17">
        <v>0</v>
      </c>
      <c r="AK45" s="17">
        <v>0</v>
      </c>
      <c r="AL45" s="17">
        <v>0</v>
      </c>
      <c r="AM45" s="17">
        <v>0</v>
      </c>
      <c r="AN45" s="17">
        <v>0</v>
      </c>
      <c r="AO45" s="17">
        <v>0</v>
      </c>
      <c r="AP45" s="17">
        <v>0</v>
      </c>
      <c r="AQ45" s="17">
        <v>0</v>
      </c>
      <c r="AR45" s="17">
        <v>0</v>
      </c>
      <c r="AS45" s="17">
        <v>0</v>
      </c>
      <c r="AT45" s="17">
        <v>0</v>
      </c>
      <c r="AU45" s="17">
        <v>0</v>
      </c>
      <c r="AV45" s="17">
        <v>0</v>
      </c>
      <c r="AW45" s="17">
        <v>0</v>
      </c>
      <c r="AX45" s="17">
        <v>0</v>
      </c>
      <c r="AY45" s="17">
        <v>0</v>
      </c>
      <c r="AZ45" s="17">
        <v>0</v>
      </c>
      <c r="BA45" s="17">
        <v>0</v>
      </c>
      <c r="BB45" s="17">
        <v>0</v>
      </c>
      <c r="BC45" s="17">
        <v>0</v>
      </c>
      <c r="BD45" s="17">
        <v>0</v>
      </c>
      <c r="BE45" s="17">
        <v>0</v>
      </c>
      <c r="BF45" s="17">
        <v>0</v>
      </c>
      <c r="BG45" s="17">
        <v>0</v>
      </c>
      <c r="BH45" s="17">
        <v>0</v>
      </c>
      <c r="BI45" s="17">
        <v>0</v>
      </c>
      <c r="BJ45" s="17">
        <v>0</v>
      </c>
      <c r="BK45" s="17">
        <v>0</v>
      </c>
      <c r="BL45" s="17">
        <v>0</v>
      </c>
      <c r="BM45" s="17">
        <v>0</v>
      </c>
      <c r="BN45" s="17">
        <v>0</v>
      </c>
      <c r="BO45" s="17">
        <v>0</v>
      </c>
      <c r="BP45" s="17">
        <v>0</v>
      </c>
      <c r="BQ45" s="17">
        <v>0</v>
      </c>
      <c r="BR45" s="17">
        <v>0</v>
      </c>
      <c r="BS45" s="17">
        <v>0</v>
      </c>
      <c r="BT45" s="17">
        <v>0</v>
      </c>
      <c r="BU45" s="17">
        <v>0</v>
      </c>
      <c r="BV45" s="17">
        <v>0</v>
      </c>
      <c r="BW45" s="17">
        <v>0</v>
      </c>
      <c r="BX45" s="17">
        <v>0</v>
      </c>
      <c r="BY45" s="17">
        <v>0</v>
      </c>
      <c r="BZ45" s="17">
        <v>0</v>
      </c>
      <c r="CA45" s="17">
        <v>0</v>
      </c>
      <c r="CB45" s="17">
        <v>0</v>
      </c>
      <c r="CC45" s="17">
        <v>0</v>
      </c>
      <c r="CD45" s="17">
        <v>0</v>
      </c>
      <c r="CE45" s="17">
        <v>0</v>
      </c>
      <c r="CF45" s="17">
        <v>0</v>
      </c>
      <c r="CG45" s="17">
        <v>0</v>
      </c>
      <c r="CH45" s="17">
        <v>0</v>
      </c>
      <c r="CI45" s="17">
        <v>0</v>
      </c>
      <c r="CJ45" s="17">
        <v>0</v>
      </c>
      <c r="CK45" s="17">
        <v>0</v>
      </c>
      <c r="CL45" s="17">
        <v>0</v>
      </c>
      <c r="CM45" s="17">
        <v>0</v>
      </c>
      <c r="CN45" s="17">
        <v>0</v>
      </c>
      <c r="CO45" s="17">
        <v>0</v>
      </c>
      <c r="CP45" s="17">
        <v>0</v>
      </c>
      <c r="CQ45" s="17">
        <v>0</v>
      </c>
      <c r="CR45" s="17">
        <v>0</v>
      </c>
      <c r="CS45" s="17">
        <v>0</v>
      </c>
      <c r="CT45" s="17">
        <v>0</v>
      </c>
      <c r="CU45" s="17">
        <v>0</v>
      </c>
      <c r="CV45" s="17">
        <v>0</v>
      </c>
      <c r="CW45" s="17">
        <v>0</v>
      </c>
      <c r="CX45" s="17">
        <v>0</v>
      </c>
      <c r="CY45" s="17">
        <v>0</v>
      </c>
      <c r="CZ45" s="17">
        <v>0</v>
      </c>
      <c r="DA45" s="17">
        <v>0</v>
      </c>
      <c r="DB45" s="17">
        <v>0</v>
      </c>
      <c r="DC45" s="17">
        <v>0</v>
      </c>
      <c r="DD45" s="17">
        <v>0</v>
      </c>
      <c r="DE45" s="17">
        <v>0</v>
      </c>
      <c r="DF45" s="17">
        <v>0</v>
      </c>
      <c r="DG45" s="17">
        <v>0</v>
      </c>
      <c r="DH45" s="17">
        <v>0</v>
      </c>
      <c r="DI45" s="17">
        <v>0</v>
      </c>
      <c r="DJ45" s="17">
        <v>0</v>
      </c>
      <c r="DK45" s="17">
        <v>0</v>
      </c>
      <c r="DL45" s="17">
        <v>0</v>
      </c>
      <c r="DM45" s="17">
        <v>0</v>
      </c>
      <c r="DN45" s="17">
        <v>0</v>
      </c>
      <c r="DO45" s="17">
        <v>0</v>
      </c>
      <c r="DP45" s="17">
        <v>0</v>
      </c>
      <c r="DQ45" s="17">
        <v>0</v>
      </c>
      <c r="DR45" s="17">
        <v>0</v>
      </c>
      <c r="DS45" s="17">
        <v>0</v>
      </c>
      <c r="DT45" s="17">
        <v>0</v>
      </c>
      <c r="DU45" s="17">
        <v>0</v>
      </c>
      <c r="DV45" s="17">
        <v>0</v>
      </c>
      <c r="DW45" s="17">
        <v>0</v>
      </c>
      <c r="DX45" s="17">
        <v>0</v>
      </c>
      <c r="DY45" s="17">
        <v>0</v>
      </c>
      <c r="DZ45" s="17">
        <v>0</v>
      </c>
      <c r="EA45" s="17">
        <v>0</v>
      </c>
      <c r="EB45" s="17">
        <v>0</v>
      </c>
      <c r="EC45" s="17">
        <v>0</v>
      </c>
      <c r="ED45" s="17">
        <v>0</v>
      </c>
      <c r="EE45" s="17">
        <v>0</v>
      </c>
      <c r="EF45" s="17">
        <v>0</v>
      </c>
      <c r="EG45" s="17">
        <v>0</v>
      </c>
      <c r="EH45" s="17">
        <v>0</v>
      </c>
      <c r="EI45" s="17">
        <v>0</v>
      </c>
      <c r="EJ45" s="17">
        <v>0</v>
      </c>
      <c r="EK45" s="17">
        <v>0</v>
      </c>
      <c r="EL45" s="17">
        <v>0</v>
      </c>
      <c r="EM45" s="17">
        <v>0</v>
      </c>
      <c r="EN45" s="17">
        <v>0</v>
      </c>
      <c r="EO45" s="17">
        <v>0</v>
      </c>
      <c r="EP45" s="17">
        <v>0</v>
      </c>
      <c r="EQ45" s="17">
        <v>0</v>
      </c>
      <c r="ER45" s="17">
        <v>0</v>
      </c>
      <c r="ES45" s="17">
        <v>0</v>
      </c>
      <c r="ET45" s="17">
        <v>0</v>
      </c>
      <c r="EU45" s="17">
        <v>0</v>
      </c>
      <c r="EV45" s="17">
        <v>0</v>
      </c>
      <c r="EW45" s="17">
        <v>0</v>
      </c>
      <c r="EX45" s="17">
        <v>0</v>
      </c>
      <c r="EY45" s="17">
        <v>0</v>
      </c>
      <c r="EZ45" s="17">
        <v>0</v>
      </c>
      <c r="FA45" s="17">
        <v>0</v>
      </c>
      <c r="FB45" s="17">
        <v>0</v>
      </c>
      <c r="FC45" s="17">
        <v>0</v>
      </c>
      <c r="FD45" s="17">
        <v>0</v>
      </c>
      <c r="FE45" s="17">
        <v>0</v>
      </c>
      <c r="FF45" s="17">
        <v>0</v>
      </c>
      <c r="FG45" s="17">
        <v>0</v>
      </c>
      <c r="FH45" s="17">
        <v>0</v>
      </c>
      <c r="FI45" s="17">
        <v>0</v>
      </c>
      <c r="FJ45" s="17">
        <v>0</v>
      </c>
      <c r="FK45" s="17">
        <v>0</v>
      </c>
      <c r="FL45" s="17">
        <v>0</v>
      </c>
      <c r="FM45" s="17">
        <v>0</v>
      </c>
      <c r="FN45" s="17">
        <v>0</v>
      </c>
      <c r="FO45" s="17">
        <v>0</v>
      </c>
      <c r="FP45" s="17">
        <v>0</v>
      </c>
      <c r="FQ45" s="17">
        <v>0</v>
      </c>
      <c r="FR45" s="17">
        <v>0</v>
      </c>
      <c r="FS45" s="17">
        <v>0</v>
      </c>
      <c r="FT45" s="17">
        <v>0</v>
      </c>
      <c r="FU45" s="17">
        <v>0</v>
      </c>
      <c r="FV45" s="17">
        <v>0</v>
      </c>
      <c r="FW45" s="17">
        <v>0</v>
      </c>
      <c r="FX45" s="17">
        <v>0</v>
      </c>
      <c r="FY45" s="17">
        <v>0</v>
      </c>
      <c r="FZ45" s="17">
        <v>0</v>
      </c>
      <c r="GA45" s="17">
        <v>0</v>
      </c>
      <c r="GB45" s="17">
        <v>0</v>
      </c>
      <c r="GC45" s="17">
        <v>0</v>
      </c>
      <c r="GD45" s="17">
        <v>0</v>
      </c>
      <c r="GE45" s="17">
        <v>0</v>
      </c>
      <c r="GF45" s="17">
        <v>0</v>
      </c>
      <c r="GG45" s="17">
        <v>0</v>
      </c>
      <c r="GH45" s="17">
        <v>0</v>
      </c>
      <c r="GI45" s="17">
        <v>0</v>
      </c>
      <c r="GJ45" s="17">
        <v>0</v>
      </c>
      <c r="GK45" s="17">
        <v>0</v>
      </c>
      <c r="GL45" s="17">
        <v>0</v>
      </c>
      <c r="GM45" s="17">
        <v>0</v>
      </c>
      <c r="GN45" s="17">
        <v>0</v>
      </c>
      <c r="GO45" s="17">
        <v>0</v>
      </c>
      <c r="GP45" s="17">
        <v>0</v>
      </c>
      <c r="GQ45" s="17">
        <v>0</v>
      </c>
      <c r="GR45" s="17">
        <v>0</v>
      </c>
      <c r="GS45" s="17">
        <v>0</v>
      </c>
      <c r="GT45" s="17">
        <v>0</v>
      </c>
      <c r="GU45" s="17">
        <v>0</v>
      </c>
      <c r="GV45" s="17">
        <v>0</v>
      </c>
      <c r="GW45" s="17">
        <v>0</v>
      </c>
      <c r="GX45" s="17">
        <v>0</v>
      </c>
      <c r="GY45" s="17">
        <v>0</v>
      </c>
      <c r="GZ45" s="17">
        <v>0</v>
      </c>
      <c r="HA45" s="17">
        <v>0</v>
      </c>
      <c r="HB45" s="17">
        <v>0</v>
      </c>
      <c r="HC45" s="17">
        <v>0</v>
      </c>
      <c r="HD45" s="17">
        <v>0</v>
      </c>
      <c r="HE45" s="17">
        <v>0</v>
      </c>
      <c r="HF45" s="17">
        <v>0</v>
      </c>
      <c r="HG45" s="17">
        <v>0</v>
      </c>
      <c r="HH45" s="17">
        <v>0</v>
      </c>
      <c r="HI45" s="17">
        <v>0</v>
      </c>
      <c r="HJ45" s="17">
        <v>0</v>
      </c>
      <c r="HK45" s="17">
        <v>0</v>
      </c>
      <c r="HL45" s="17">
        <v>0</v>
      </c>
      <c r="HM45" s="17">
        <v>0</v>
      </c>
      <c r="HN45" s="17">
        <v>0</v>
      </c>
      <c r="HO45" s="17">
        <v>0</v>
      </c>
      <c r="HP45" s="17">
        <v>0</v>
      </c>
      <c r="HQ45" s="17">
        <v>0</v>
      </c>
      <c r="HR45" s="17">
        <v>0</v>
      </c>
      <c r="HS45" s="17">
        <v>0</v>
      </c>
      <c r="HT45" s="17">
        <v>0</v>
      </c>
      <c r="HU45" s="17">
        <v>0</v>
      </c>
      <c r="HV45" s="17">
        <v>0</v>
      </c>
      <c r="HW45" s="17">
        <v>0</v>
      </c>
      <c r="HX45" s="17">
        <v>0</v>
      </c>
      <c r="HY45" s="17">
        <v>0</v>
      </c>
      <c r="HZ45" s="17">
        <v>0</v>
      </c>
      <c r="IA45" s="17">
        <v>0</v>
      </c>
      <c r="IB45" s="17">
        <v>0</v>
      </c>
      <c r="IC45" s="17">
        <v>0</v>
      </c>
      <c r="ID45" s="17">
        <v>0</v>
      </c>
      <c r="IE45" s="17">
        <v>0</v>
      </c>
      <c r="IF45" s="17">
        <v>0</v>
      </c>
      <c r="IG45" s="17">
        <v>0</v>
      </c>
      <c r="IH45" s="17">
        <v>0</v>
      </c>
      <c r="II45" s="17">
        <v>0</v>
      </c>
      <c r="IJ45" s="17">
        <v>0</v>
      </c>
      <c r="IK45" s="17">
        <v>0</v>
      </c>
      <c r="IL45" s="17">
        <v>0</v>
      </c>
      <c r="IM45" s="17">
        <v>0</v>
      </c>
      <c r="IN45" s="17">
        <v>0</v>
      </c>
      <c r="IO45" s="17">
        <v>0</v>
      </c>
      <c r="IP45" s="17">
        <v>0</v>
      </c>
      <c r="IQ45" s="17">
        <v>0</v>
      </c>
      <c r="IR45" s="17">
        <v>0</v>
      </c>
      <c r="IS45" s="17">
        <v>0</v>
      </c>
      <c r="IT45" s="17">
        <v>0</v>
      </c>
      <c r="IU45" s="17">
        <v>0</v>
      </c>
      <c r="IV45" s="17">
        <v>0</v>
      </c>
      <c r="IW45" s="17">
        <v>0</v>
      </c>
      <c r="IX45" s="17">
        <v>0</v>
      </c>
      <c r="IY45" s="17">
        <v>0</v>
      </c>
      <c r="IZ45" s="17">
        <v>0</v>
      </c>
      <c r="JA45" s="17">
        <v>0</v>
      </c>
      <c r="JB45" s="17">
        <v>0</v>
      </c>
      <c r="JC45" s="17">
        <v>0</v>
      </c>
      <c r="JD45" s="17">
        <v>0</v>
      </c>
      <c r="JE45" s="17">
        <v>0</v>
      </c>
      <c r="JF45" s="17">
        <v>0</v>
      </c>
      <c r="JG45" s="17">
        <v>0</v>
      </c>
      <c r="JH45" s="17">
        <v>0</v>
      </c>
      <c r="JI45" s="17">
        <v>0</v>
      </c>
      <c r="JJ45" s="17">
        <v>0</v>
      </c>
      <c r="JK45" s="17">
        <v>0</v>
      </c>
      <c r="JL45" s="17">
        <v>0</v>
      </c>
      <c r="JM45" s="17">
        <v>0</v>
      </c>
      <c r="JN45" s="17">
        <v>0</v>
      </c>
      <c r="JO45" s="17">
        <v>0</v>
      </c>
      <c r="JP45" s="17">
        <v>0</v>
      </c>
      <c r="JQ45" s="17">
        <v>0</v>
      </c>
      <c r="JR45" s="17">
        <v>0</v>
      </c>
      <c r="JS45" s="17">
        <v>0</v>
      </c>
      <c r="JT45" s="17">
        <v>0</v>
      </c>
      <c r="JU45" s="17">
        <v>0</v>
      </c>
      <c r="JV45" s="17">
        <v>0</v>
      </c>
      <c r="JW45" s="17">
        <v>0</v>
      </c>
      <c r="JX45" s="17">
        <v>0</v>
      </c>
      <c r="JY45" s="17">
        <v>0</v>
      </c>
    </row>
    <row r="46" spans="1:285" x14ac:dyDescent="0.15">
      <c r="A46" s="17" t="s">
        <v>968</v>
      </c>
      <c r="B46" s="17" t="s">
        <v>969</v>
      </c>
      <c r="C46" s="17">
        <v>0</v>
      </c>
      <c r="D46" s="17">
        <v>11.44</v>
      </c>
      <c r="E46" s="17">
        <v>11.44</v>
      </c>
      <c r="F46" s="17">
        <v>11.44</v>
      </c>
      <c r="G46" s="17">
        <v>11.44</v>
      </c>
      <c r="H46" s="17">
        <v>11.44</v>
      </c>
      <c r="I46" s="17">
        <v>11.51</v>
      </c>
      <c r="J46" s="17">
        <v>11.51</v>
      </c>
      <c r="K46" s="17">
        <v>11.51</v>
      </c>
      <c r="L46" s="17">
        <v>11.51</v>
      </c>
      <c r="M46" s="17">
        <v>11.51</v>
      </c>
      <c r="N46" s="17">
        <v>11.57</v>
      </c>
      <c r="O46" s="17">
        <v>11.57</v>
      </c>
      <c r="P46" s="17">
        <v>11.56</v>
      </c>
      <c r="Q46" s="17">
        <v>11.55</v>
      </c>
      <c r="R46" s="17">
        <v>11.55</v>
      </c>
      <c r="S46" s="17">
        <v>11.56</v>
      </c>
      <c r="T46" s="17">
        <v>11.56</v>
      </c>
      <c r="U46" s="17">
        <v>11.57</v>
      </c>
      <c r="V46" s="17">
        <v>11.57</v>
      </c>
      <c r="W46" s="17">
        <v>11.55</v>
      </c>
      <c r="X46" s="17">
        <v>11.56</v>
      </c>
      <c r="Y46" s="17">
        <v>11.56</v>
      </c>
      <c r="Z46" s="17">
        <v>11.56</v>
      </c>
      <c r="AA46" s="17">
        <v>11.58</v>
      </c>
      <c r="AB46" s="17">
        <v>0</v>
      </c>
      <c r="AC46" s="17">
        <v>0</v>
      </c>
      <c r="AD46" s="17">
        <v>0</v>
      </c>
      <c r="AE46" s="17">
        <v>0</v>
      </c>
      <c r="AF46" s="17">
        <v>0</v>
      </c>
      <c r="AG46" s="17">
        <v>0</v>
      </c>
      <c r="AH46" s="17">
        <v>0</v>
      </c>
      <c r="AI46" s="17">
        <v>0</v>
      </c>
      <c r="AJ46" s="17">
        <v>0</v>
      </c>
      <c r="AK46" s="17">
        <v>0</v>
      </c>
      <c r="AL46" s="17">
        <v>0</v>
      </c>
      <c r="AM46" s="17">
        <v>0</v>
      </c>
      <c r="AN46" s="17">
        <v>0</v>
      </c>
      <c r="AO46" s="17">
        <v>0</v>
      </c>
      <c r="AP46" s="17">
        <v>0</v>
      </c>
      <c r="AQ46" s="17">
        <v>0</v>
      </c>
      <c r="AR46" s="17">
        <v>0</v>
      </c>
      <c r="AS46" s="17">
        <v>0</v>
      </c>
      <c r="AT46" s="17">
        <v>0</v>
      </c>
      <c r="AU46" s="17">
        <v>0</v>
      </c>
      <c r="AV46" s="17">
        <v>0</v>
      </c>
      <c r="AW46" s="17">
        <v>0</v>
      </c>
      <c r="AX46" s="17">
        <v>0</v>
      </c>
      <c r="AY46" s="17">
        <v>0</v>
      </c>
      <c r="AZ46" s="17">
        <v>0</v>
      </c>
      <c r="BA46" s="17">
        <v>0</v>
      </c>
      <c r="BB46" s="17">
        <v>0</v>
      </c>
      <c r="BC46" s="17">
        <v>0</v>
      </c>
      <c r="BD46" s="17">
        <v>0</v>
      </c>
      <c r="BE46" s="17">
        <v>0</v>
      </c>
      <c r="BF46" s="17">
        <v>0</v>
      </c>
      <c r="BG46" s="17">
        <v>0</v>
      </c>
      <c r="BH46" s="17">
        <v>0</v>
      </c>
      <c r="BI46" s="17">
        <v>0</v>
      </c>
      <c r="BJ46" s="17">
        <v>0</v>
      </c>
      <c r="BK46" s="17">
        <v>0</v>
      </c>
      <c r="BL46" s="17">
        <v>0</v>
      </c>
      <c r="BM46" s="17">
        <v>0</v>
      </c>
      <c r="BN46" s="17">
        <v>0</v>
      </c>
      <c r="BO46" s="17">
        <v>0</v>
      </c>
      <c r="BP46" s="17">
        <v>0</v>
      </c>
      <c r="BQ46" s="17">
        <v>0</v>
      </c>
      <c r="BR46" s="17">
        <v>0</v>
      </c>
      <c r="BS46" s="17">
        <v>0</v>
      </c>
      <c r="BT46" s="17">
        <v>0</v>
      </c>
      <c r="BU46" s="17">
        <v>0</v>
      </c>
      <c r="BV46" s="17">
        <v>0</v>
      </c>
      <c r="BW46" s="17">
        <v>0</v>
      </c>
      <c r="BX46" s="17">
        <v>0</v>
      </c>
      <c r="BY46" s="17">
        <v>0</v>
      </c>
      <c r="BZ46" s="17">
        <v>0</v>
      </c>
      <c r="CA46" s="17">
        <v>0</v>
      </c>
      <c r="CB46" s="17">
        <v>0</v>
      </c>
      <c r="CC46" s="17">
        <v>0</v>
      </c>
      <c r="CD46" s="17">
        <v>0</v>
      </c>
      <c r="CE46" s="17">
        <v>0</v>
      </c>
      <c r="CF46" s="17">
        <v>0</v>
      </c>
      <c r="CG46" s="17">
        <v>0</v>
      </c>
      <c r="CH46" s="17">
        <v>0</v>
      </c>
      <c r="CI46" s="17">
        <v>0</v>
      </c>
      <c r="CJ46" s="17">
        <v>0</v>
      </c>
      <c r="CK46" s="17">
        <v>0</v>
      </c>
      <c r="CL46" s="17">
        <v>0</v>
      </c>
      <c r="CM46" s="17">
        <v>0</v>
      </c>
      <c r="CN46" s="17">
        <v>0</v>
      </c>
      <c r="CO46" s="17">
        <v>0</v>
      </c>
      <c r="CP46" s="17">
        <v>0</v>
      </c>
      <c r="CQ46" s="17">
        <v>0</v>
      </c>
      <c r="CR46" s="17">
        <v>0</v>
      </c>
      <c r="CS46" s="17">
        <v>0</v>
      </c>
      <c r="CT46" s="17">
        <v>0</v>
      </c>
      <c r="CU46" s="17">
        <v>0</v>
      </c>
      <c r="CV46" s="17">
        <v>0</v>
      </c>
      <c r="CW46" s="17">
        <v>0</v>
      </c>
      <c r="CX46" s="17">
        <v>0</v>
      </c>
      <c r="CY46" s="17">
        <v>0</v>
      </c>
      <c r="CZ46" s="17">
        <v>0</v>
      </c>
      <c r="DA46" s="17">
        <v>0</v>
      </c>
      <c r="DB46" s="17">
        <v>0</v>
      </c>
      <c r="DC46" s="17">
        <v>0</v>
      </c>
      <c r="DD46" s="17">
        <v>0</v>
      </c>
      <c r="DE46" s="17">
        <v>0</v>
      </c>
      <c r="DF46" s="17">
        <v>0</v>
      </c>
      <c r="DG46" s="17">
        <v>0</v>
      </c>
      <c r="DH46" s="17">
        <v>0</v>
      </c>
      <c r="DI46" s="17">
        <v>0</v>
      </c>
      <c r="DJ46" s="17">
        <v>0</v>
      </c>
      <c r="DK46" s="17">
        <v>0</v>
      </c>
      <c r="DL46" s="17">
        <v>0</v>
      </c>
      <c r="DM46" s="17">
        <v>0</v>
      </c>
      <c r="DN46" s="17">
        <v>0</v>
      </c>
      <c r="DO46" s="17">
        <v>0</v>
      </c>
      <c r="DP46" s="17">
        <v>0</v>
      </c>
      <c r="DQ46" s="17">
        <v>0</v>
      </c>
      <c r="DR46" s="17">
        <v>0</v>
      </c>
      <c r="DS46" s="17">
        <v>0</v>
      </c>
      <c r="DT46" s="17">
        <v>0</v>
      </c>
      <c r="DU46" s="17">
        <v>0</v>
      </c>
      <c r="DV46" s="17">
        <v>0</v>
      </c>
      <c r="DW46" s="17">
        <v>0</v>
      </c>
      <c r="DX46" s="17">
        <v>0</v>
      </c>
      <c r="DY46" s="17">
        <v>0</v>
      </c>
      <c r="DZ46" s="17">
        <v>0</v>
      </c>
      <c r="EA46" s="17">
        <v>0</v>
      </c>
      <c r="EB46" s="17">
        <v>0</v>
      </c>
      <c r="EC46" s="17">
        <v>0</v>
      </c>
      <c r="ED46" s="17">
        <v>0</v>
      </c>
      <c r="EE46" s="17">
        <v>0</v>
      </c>
      <c r="EF46" s="17">
        <v>0</v>
      </c>
      <c r="EG46" s="17">
        <v>0</v>
      </c>
      <c r="EH46" s="17">
        <v>0</v>
      </c>
      <c r="EI46" s="17">
        <v>0</v>
      </c>
      <c r="EJ46" s="17">
        <v>0</v>
      </c>
      <c r="EK46" s="17">
        <v>0</v>
      </c>
      <c r="EL46" s="17">
        <v>0</v>
      </c>
      <c r="EM46" s="17">
        <v>0</v>
      </c>
      <c r="EN46" s="17">
        <v>0</v>
      </c>
      <c r="EO46" s="17">
        <v>0</v>
      </c>
      <c r="EP46" s="17">
        <v>0</v>
      </c>
      <c r="EQ46" s="17">
        <v>0</v>
      </c>
      <c r="ER46" s="17">
        <v>0</v>
      </c>
      <c r="ES46" s="17">
        <v>0</v>
      </c>
      <c r="ET46" s="17">
        <v>0</v>
      </c>
      <c r="EU46" s="17">
        <v>0</v>
      </c>
      <c r="EV46" s="17">
        <v>0</v>
      </c>
      <c r="EW46" s="17">
        <v>0</v>
      </c>
      <c r="EX46" s="17">
        <v>0</v>
      </c>
      <c r="EY46" s="17">
        <v>0</v>
      </c>
      <c r="EZ46" s="17">
        <v>0</v>
      </c>
      <c r="FA46" s="17">
        <v>0</v>
      </c>
      <c r="FB46" s="17">
        <v>0</v>
      </c>
      <c r="FC46" s="17">
        <v>0</v>
      </c>
      <c r="FD46" s="17">
        <v>0</v>
      </c>
      <c r="FE46" s="17">
        <v>0</v>
      </c>
      <c r="FF46" s="17">
        <v>0</v>
      </c>
      <c r="FG46" s="17">
        <v>0</v>
      </c>
      <c r="FH46" s="17">
        <v>0</v>
      </c>
      <c r="FI46" s="17">
        <v>0</v>
      </c>
      <c r="FJ46" s="17">
        <v>0</v>
      </c>
      <c r="FK46" s="17">
        <v>0</v>
      </c>
      <c r="FL46" s="17">
        <v>0</v>
      </c>
      <c r="FM46" s="17">
        <v>0</v>
      </c>
      <c r="FN46" s="17">
        <v>0</v>
      </c>
      <c r="FO46" s="17">
        <v>0</v>
      </c>
      <c r="FP46" s="17">
        <v>0</v>
      </c>
      <c r="FQ46" s="17">
        <v>0</v>
      </c>
      <c r="FR46" s="17">
        <v>0</v>
      </c>
      <c r="FS46" s="17">
        <v>0</v>
      </c>
      <c r="FT46" s="17">
        <v>0</v>
      </c>
      <c r="FU46" s="17">
        <v>0</v>
      </c>
      <c r="FV46" s="17">
        <v>0</v>
      </c>
      <c r="FW46" s="17">
        <v>0</v>
      </c>
      <c r="FX46" s="17">
        <v>0</v>
      </c>
      <c r="FY46" s="17">
        <v>0</v>
      </c>
      <c r="FZ46" s="17">
        <v>0</v>
      </c>
      <c r="GA46" s="17">
        <v>0</v>
      </c>
      <c r="GB46" s="17">
        <v>0</v>
      </c>
      <c r="GC46" s="17">
        <v>0</v>
      </c>
      <c r="GD46" s="17">
        <v>0</v>
      </c>
      <c r="GE46" s="17">
        <v>0</v>
      </c>
      <c r="GF46" s="17">
        <v>0</v>
      </c>
      <c r="GG46" s="17">
        <v>0</v>
      </c>
      <c r="GH46" s="17">
        <v>0</v>
      </c>
      <c r="GI46" s="17">
        <v>0</v>
      </c>
      <c r="GJ46" s="17">
        <v>0</v>
      </c>
      <c r="GK46" s="17">
        <v>0</v>
      </c>
      <c r="GL46" s="17">
        <v>0</v>
      </c>
      <c r="GM46" s="17">
        <v>0</v>
      </c>
      <c r="GN46" s="17">
        <v>0</v>
      </c>
      <c r="GO46" s="17">
        <v>0</v>
      </c>
      <c r="GP46" s="17">
        <v>0</v>
      </c>
      <c r="GQ46" s="17">
        <v>0</v>
      </c>
      <c r="GR46" s="17">
        <v>0</v>
      </c>
      <c r="GS46" s="17">
        <v>0</v>
      </c>
      <c r="GT46" s="17">
        <v>0</v>
      </c>
      <c r="GU46" s="17">
        <v>0</v>
      </c>
      <c r="GV46" s="17">
        <v>0</v>
      </c>
      <c r="GW46" s="17">
        <v>0</v>
      </c>
      <c r="GX46" s="17">
        <v>0</v>
      </c>
      <c r="GY46" s="17">
        <v>0</v>
      </c>
      <c r="GZ46" s="17">
        <v>0</v>
      </c>
      <c r="HA46" s="17">
        <v>0</v>
      </c>
      <c r="HB46" s="17">
        <v>0</v>
      </c>
      <c r="HC46" s="17">
        <v>0</v>
      </c>
      <c r="HD46" s="17">
        <v>0</v>
      </c>
      <c r="HE46" s="17">
        <v>0</v>
      </c>
      <c r="HF46" s="17">
        <v>0</v>
      </c>
      <c r="HG46" s="17">
        <v>0</v>
      </c>
      <c r="HH46" s="17">
        <v>0</v>
      </c>
      <c r="HI46" s="17">
        <v>0</v>
      </c>
      <c r="HJ46" s="17">
        <v>0</v>
      </c>
      <c r="HK46" s="17">
        <v>0</v>
      </c>
      <c r="HL46" s="17">
        <v>0</v>
      </c>
      <c r="HM46" s="17">
        <v>0</v>
      </c>
      <c r="HN46" s="17">
        <v>0</v>
      </c>
      <c r="HO46" s="17">
        <v>0</v>
      </c>
      <c r="HP46" s="17">
        <v>0</v>
      </c>
      <c r="HQ46" s="17">
        <v>0</v>
      </c>
      <c r="HR46" s="17">
        <v>0</v>
      </c>
      <c r="HS46" s="17">
        <v>0</v>
      </c>
      <c r="HT46" s="17">
        <v>0</v>
      </c>
      <c r="HU46" s="17">
        <v>0</v>
      </c>
      <c r="HV46" s="17">
        <v>0</v>
      </c>
      <c r="HW46" s="17">
        <v>0</v>
      </c>
      <c r="HX46" s="17">
        <v>0</v>
      </c>
      <c r="HY46" s="17">
        <v>0</v>
      </c>
      <c r="HZ46" s="17">
        <v>0</v>
      </c>
      <c r="IA46" s="17">
        <v>0</v>
      </c>
      <c r="IB46" s="17">
        <v>0</v>
      </c>
      <c r="IC46" s="17">
        <v>0</v>
      </c>
      <c r="ID46" s="17">
        <v>0</v>
      </c>
      <c r="IE46" s="17">
        <v>0</v>
      </c>
      <c r="IF46" s="17">
        <v>0</v>
      </c>
      <c r="IG46" s="17">
        <v>0</v>
      </c>
      <c r="IH46" s="17">
        <v>0</v>
      </c>
      <c r="II46" s="17">
        <v>0</v>
      </c>
      <c r="IJ46" s="17">
        <v>0</v>
      </c>
      <c r="IK46" s="17">
        <v>0</v>
      </c>
      <c r="IL46" s="17">
        <v>0</v>
      </c>
      <c r="IM46" s="17">
        <v>0</v>
      </c>
      <c r="IN46" s="17">
        <v>0</v>
      </c>
      <c r="IO46" s="17">
        <v>0</v>
      </c>
      <c r="IP46" s="17">
        <v>0</v>
      </c>
      <c r="IQ46" s="17">
        <v>0</v>
      </c>
      <c r="IR46" s="17">
        <v>0</v>
      </c>
      <c r="IS46" s="17">
        <v>0</v>
      </c>
      <c r="IT46" s="17">
        <v>0</v>
      </c>
      <c r="IU46" s="17">
        <v>0</v>
      </c>
      <c r="IV46" s="17">
        <v>0</v>
      </c>
      <c r="IW46" s="17">
        <v>0</v>
      </c>
      <c r="IX46" s="17">
        <v>0</v>
      </c>
      <c r="IY46" s="17">
        <v>0</v>
      </c>
      <c r="IZ46" s="17">
        <v>0</v>
      </c>
      <c r="JA46" s="17">
        <v>0</v>
      </c>
      <c r="JB46" s="17">
        <v>0</v>
      </c>
      <c r="JC46" s="17">
        <v>0</v>
      </c>
      <c r="JD46" s="17">
        <v>0</v>
      </c>
      <c r="JE46" s="17">
        <v>0</v>
      </c>
      <c r="JF46" s="17">
        <v>0</v>
      </c>
      <c r="JG46" s="17">
        <v>0</v>
      </c>
      <c r="JH46" s="17">
        <v>0</v>
      </c>
      <c r="JI46" s="17">
        <v>0</v>
      </c>
      <c r="JJ46" s="17">
        <v>0</v>
      </c>
      <c r="JK46" s="17">
        <v>0</v>
      </c>
      <c r="JL46" s="17">
        <v>0</v>
      </c>
      <c r="JM46" s="17">
        <v>0</v>
      </c>
      <c r="JN46" s="17">
        <v>0</v>
      </c>
      <c r="JO46" s="17">
        <v>0</v>
      </c>
      <c r="JP46" s="17">
        <v>0</v>
      </c>
      <c r="JQ46" s="17">
        <v>0</v>
      </c>
      <c r="JR46" s="17">
        <v>0</v>
      </c>
      <c r="JS46" s="17">
        <v>0</v>
      </c>
      <c r="JT46" s="17">
        <v>0</v>
      </c>
      <c r="JU46" s="17">
        <v>0</v>
      </c>
      <c r="JV46" s="17">
        <v>0</v>
      </c>
      <c r="JW46" s="17">
        <v>0</v>
      </c>
      <c r="JX46" s="17">
        <v>0</v>
      </c>
      <c r="JY46" s="17">
        <v>0</v>
      </c>
    </row>
    <row r="47" spans="1:285" x14ac:dyDescent="0.15">
      <c r="A47" s="17" t="s">
        <v>162</v>
      </c>
      <c r="B47" s="17" t="s">
        <v>163</v>
      </c>
      <c r="C47" s="17">
        <v>0</v>
      </c>
      <c r="D47" s="17">
        <v>43.52</v>
      </c>
      <c r="E47" s="17">
        <v>43.52</v>
      </c>
      <c r="F47" s="17">
        <v>43.52</v>
      </c>
      <c r="G47" s="17">
        <v>43.52</v>
      </c>
      <c r="H47" s="17">
        <v>43.52</v>
      </c>
      <c r="I47" s="17">
        <v>42.1</v>
      </c>
      <c r="J47" s="17">
        <v>42.1</v>
      </c>
      <c r="K47" s="17">
        <v>42.1</v>
      </c>
      <c r="L47" s="17">
        <v>42.1</v>
      </c>
      <c r="M47" s="17">
        <v>42.1</v>
      </c>
      <c r="N47" s="17">
        <v>42</v>
      </c>
      <c r="O47" s="17">
        <v>41.75</v>
      </c>
      <c r="P47" s="17">
        <v>41.9</v>
      </c>
      <c r="Q47" s="17">
        <v>42.05</v>
      </c>
      <c r="R47" s="17">
        <v>42.02</v>
      </c>
      <c r="S47" s="17">
        <v>41.9</v>
      </c>
      <c r="T47" s="17">
        <v>42.06</v>
      </c>
      <c r="U47" s="17">
        <v>42.16</v>
      </c>
      <c r="V47" s="17">
        <v>42.2</v>
      </c>
      <c r="W47" s="17">
        <v>42.27</v>
      </c>
      <c r="X47" s="17">
        <v>42.3</v>
      </c>
      <c r="Y47" s="17">
        <v>42.2</v>
      </c>
      <c r="Z47" s="17">
        <v>42.07</v>
      </c>
      <c r="AA47" s="17">
        <v>42.1</v>
      </c>
      <c r="AB47" s="17">
        <v>0</v>
      </c>
      <c r="AC47" s="17">
        <v>0</v>
      </c>
      <c r="AD47" s="17">
        <v>0</v>
      </c>
      <c r="AE47" s="17">
        <v>0</v>
      </c>
      <c r="AF47" s="17">
        <v>0</v>
      </c>
      <c r="AG47" s="17">
        <v>0</v>
      </c>
      <c r="AH47" s="17">
        <v>0</v>
      </c>
      <c r="AI47" s="17">
        <v>0</v>
      </c>
      <c r="AJ47" s="17">
        <v>0</v>
      </c>
      <c r="AK47" s="17">
        <v>0</v>
      </c>
      <c r="AL47" s="17">
        <v>0</v>
      </c>
      <c r="AM47" s="17">
        <v>0</v>
      </c>
      <c r="AN47" s="17">
        <v>0</v>
      </c>
      <c r="AO47" s="17">
        <v>0</v>
      </c>
      <c r="AP47" s="17">
        <v>0</v>
      </c>
      <c r="AQ47" s="17">
        <v>0</v>
      </c>
      <c r="AR47" s="17">
        <v>0</v>
      </c>
      <c r="AS47" s="17">
        <v>0</v>
      </c>
      <c r="AT47" s="17">
        <v>0</v>
      </c>
      <c r="AU47" s="17">
        <v>0</v>
      </c>
      <c r="AV47" s="17">
        <v>0</v>
      </c>
      <c r="AW47" s="17">
        <v>0</v>
      </c>
      <c r="AX47" s="17">
        <v>0</v>
      </c>
      <c r="AY47" s="17">
        <v>0</v>
      </c>
      <c r="AZ47" s="17">
        <v>0</v>
      </c>
      <c r="BA47" s="17">
        <v>0</v>
      </c>
      <c r="BB47" s="17">
        <v>0</v>
      </c>
      <c r="BC47" s="17">
        <v>0</v>
      </c>
      <c r="BD47" s="17">
        <v>0</v>
      </c>
      <c r="BE47" s="17">
        <v>0</v>
      </c>
      <c r="BF47" s="17">
        <v>0</v>
      </c>
      <c r="BG47" s="17">
        <v>0</v>
      </c>
      <c r="BH47" s="17">
        <v>0</v>
      </c>
      <c r="BI47" s="17">
        <v>0</v>
      </c>
      <c r="BJ47" s="17">
        <v>0</v>
      </c>
      <c r="BK47" s="17">
        <v>0</v>
      </c>
      <c r="BL47" s="17">
        <v>0</v>
      </c>
      <c r="BM47" s="17">
        <v>0</v>
      </c>
      <c r="BN47" s="17">
        <v>0</v>
      </c>
      <c r="BO47" s="17">
        <v>0</v>
      </c>
      <c r="BP47" s="17">
        <v>0</v>
      </c>
      <c r="BQ47" s="17">
        <v>0</v>
      </c>
      <c r="BR47" s="17">
        <v>0</v>
      </c>
      <c r="BS47" s="17">
        <v>0</v>
      </c>
      <c r="BT47" s="17">
        <v>0</v>
      </c>
      <c r="BU47" s="17">
        <v>0</v>
      </c>
      <c r="BV47" s="17">
        <v>0</v>
      </c>
      <c r="BW47" s="17">
        <v>0</v>
      </c>
      <c r="BX47" s="17">
        <v>0</v>
      </c>
      <c r="BY47" s="17">
        <v>0</v>
      </c>
      <c r="BZ47" s="17">
        <v>0</v>
      </c>
      <c r="CA47" s="17">
        <v>0</v>
      </c>
      <c r="CB47" s="17">
        <v>0</v>
      </c>
      <c r="CC47" s="17">
        <v>0</v>
      </c>
      <c r="CD47" s="17">
        <v>0</v>
      </c>
      <c r="CE47" s="17">
        <v>0</v>
      </c>
      <c r="CF47" s="17">
        <v>0</v>
      </c>
      <c r="CG47" s="17">
        <v>0</v>
      </c>
      <c r="CH47" s="17">
        <v>0</v>
      </c>
      <c r="CI47" s="17">
        <v>0</v>
      </c>
      <c r="CJ47" s="17">
        <v>0</v>
      </c>
      <c r="CK47" s="17">
        <v>0</v>
      </c>
      <c r="CL47" s="17">
        <v>0</v>
      </c>
      <c r="CM47" s="17">
        <v>0</v>
      </c>
      <c r="CN47" s="17">
        <v>0</v>
      </c>
      <c r="CO47" s="17">
        <v>0</v>
      </c>
      <c r="CP47" s="17">
        <v>0</v>
      </c>
      <c r="CQ47" s="17">
        <v>0</v>
      </c>
      <c r="CR47" s="17">
        <v>0</v>
      </c>
      <c r="CS47" s="17">
        <v>0</v>
      </c>
      <c r="CT47" s="17">
        <v>0</v>
      </c>
      <c r="CU47" s="17">
        <v>0</v>
      </c>
      <c r="CV47" s="17">
        <v>0</v>
      </c>
      <c r="CW47" s="17">
        <v>0</v>
      </c>
      <c r="CX47" s="17">
        <v>0</v>
      </c>
      <c r="CY47" s="17">
        <v>0</v>
      </c>
      <c r="CZ47" s="17">
        <v>0</v>
      </c>
      <c r="DA47" s="17">
        <v>0</v>
      </c>
      <c r="DB47" s="17">
        <v>0</v>
      </c>
      <c r="DC47" s="17">
        <v>0</v>
      </c>
      <c r="DD47" s="17">
        <v>0</v>
      </c>
      <c r="DE47" s="17">
        <v>0</v>
      </c>
      <c r="DF47" s="17">
        <v>0</v>
      </c>
      <c r="DG47" s="17">
        <v>0</v>
      </c>
      <c r="DH47" s="17">
        <v>0</v>
      </c>
      <c r="DI47" s="17">
        <v>0</v>
      </c>
      <c r="DJ47" s="17">
        <v>0</v>
      </c>
      <c r="DK47" s="17">
        <v>0</v>
      </c>
      <c r="DL47" s="17">
        <v>0</v>
      </c>
      <c r="DM47" s="17">
        <v>0</v>
      </c>
      <c r="DN47" s="17">
        <v>0</v>
      </c>
      <c r="DO47" s="17">
        <v>0</v>
      </c>
      <c r="DP47" s="17">
        <v>0</v>
      </c>
      <c r="DQ47" s="17">
        <v>0</v>
      </c>
      <c r="DR47" s="17">
        <v>0</v>
      </c>
      <c r="DS47" s="17">
        <v>0</v>
      </c>
      <c r="DT47" s="17">
        <v>0</v>
      </c>
      <c r="DU47" s="17">
        <v>0</v>
      </c>
      <c r="DV47" s="17">
        <v>0</v>
      </c>
      <c r="DW47" s="17">
        <v>0</v>
      </c>
      <c r="DX47" s="17">
        <v>0</v>
      </c>
      <c r="DY47" s="17">
        <v>0</v>
      </c>
      <c r="DZ47" s="17">
        <v>0</v>
      </c>
      <c r="EA47" s="17">
        <v>0</v>
      </c>
      <c r="EB47" s="17">
        <v>0</v>
      </c>
      <c r="EC47" s="17">
        <v>0</v>
      </c>
      <c r="ED47" s="17">
        <v>0</v>
      </c>
      <c r="EE47" s="17">
        <v>0</v>
      </c>
      <c r="EF47" s="17">
        <v>0</v>
      </c>
      <c r="EG47" s="17">
        <v>0</v>
      </c>
      <c r="EH47" s="17">
        <v>0</v>
      </c>
      <c r="EI47" s="17">
        <v>0</v>
      </c>
      <c r="EJ47" s="17">
        <v>0</v>
      </c>
      <c r="EK47" s="17">
        <v>0</v>
      </c>
      <c r="EL47" s="17">
        <v>0</v>
      </c>
      <c r="EM47" s="17">
        <v>0</v>
      </c>
      <c r="EN47" s="17">
        <v>0</v>
      </c>
      <c r="EO47" s="17">
        <v>0</v>
      </c>
      <c r="EP47" s="17">
        <v>0</v>
      </c>
      <c r="EQ47" s="17">
        <v>0</v>
      </c>
      <c r="ER47" s="17">
        <v>0</v>
      </c>
      <c r="ES47" s="17">
        <v>0</v>
      </c>
      <c r="ET47" s="17">
        <v>0</v>
      </c>
      <c r="EU47" s="17">
        <v>0</v>
      </c>
      <c r="EV47" s="17">
        <v>0</v>
      </c>
      <c r="EW47" s="17">
        <v>0</v>
      </c>
      <c r="EX47" s="17">
        <v>0</v>
      </c>
      <c r="EY47" s="17">
        <v>0</v>
      </c>
      <c r="EZ47" s="17">
        <v>0</v>
      </c>
      <c r="FA47" s="17">
        <v>0</v>
      </c>
      <c r="FB47" s="17">
        <v>0</v>
      </c>
      <c r="FC47" s="17">
        <v>0</v>
      </c>
      <c r="FD47" s="17">
        <v>0</v>
      </c>
      <c r="FE47" s="17">
        <v>0</v>
      </c>
      <c r="FF47" s="17">
        <v>0</v>
      </c>
      <c r="FG47" s="17">
        <v>0</v>
      </c>
      <c r="FH47" s="17">
        <v>0</v>
      </c>
      <c r="FI47" s="17">
        <v>0</v>
      </c>
      <c r="FJ47" s="17">
        <v>0</v>
      </c>
      <c r="FK47" s="17">
        <v>0</v>
      </c>
      <c r="FL47" s="17">
        <v>0</v>
      </c>
      <c r="FM47" s="17">
        <v>0</v>
      </c>
      <c r="FN47" s="17">
        <v>0</v>
      </c>
      <c r="FO47" s="17">
        <v>0</v>
      </c>
      <c r="FP47" s="17">
        <v>0</v>
      </c>
      <c r="FQ47" s="17">
        <v>0</v>
      </c>
      <c r="FR47" s="17">
        <v>0</v>
      </c>
      <c r="FS47" s="17">
        <v>0</v>
      </c>
      <c r="FT47" s="17">
        <v>0</v>
      </c>
      <c r="FU47" s="17">
        <v>0</v>
      </c>
      <c r="FV47" s="17">
        <v>0</v>
      </c>
      <c r="FW47" s="17">
        <v>0</v>
      </c>
      <c r="FX47" s="17">
        <v>0</v>
      </c>
      <c r="FY47" s="17">
        <v>0</v>
      </c>
      <c r="FZ47" s="17">
        <v>0</v>
      </c>
      <c r="GA47" s="17">
        <v>0</v>
      </c>
      <c r="GB47" s="17">
        <v>0</v>
      </c>
      <c r="GC47" s="17">
        <v>0</v>
      </c>
      <c r="GD47" s="17">
        <v>0</v>
      </c>
      <c r="GE47" s="17">
        <v>0</v>
      </c>
      <c r="GF47" s="17">
        <v>0</v>
      </c>
      <c r="GG47" s="17">
        <v>0</v>
      </c>
      <c r="GH47" s="17">
        <v>0</v>
      </c>
      <c r="GI47" s="17">
        <v>0</v>
      </c>
      <c r="GJ47" s="17">
        <v>0</v>
      </c>
      <c r="GK47" s="17">
        <v>0</v>
      </c>
      <c r="GL47" s="17">
        <v>0</v>
      </c>
      <c r="GM47" s="17">
        <v>0</v>
      </c>
      <c r="GN47" s="17">
        <v>0</v>
      </c>
      <c r="GO47" s="17">
        <v>0</v>
      </c>
      <c r="GP47" s="17">
        <v>0</v>
      </c>
      <c r="GQ47" s="17">
        <v>0</v>
      </c>
      <c r="GR47" s="17">
        <v>0</v>
      </c>
      <c r="GS47" s="17">
        <v>0</v>
      </c>
      <c r="GT47" s="17">
        <v>0</v>
      </c>
      <c r="GU47" s="17">
        <v>0</v>
      </c>
      <c r="GV47" s="17">
        <v>0</v>
      </c>
      <c r="GW47" s="17">
        <v>0</v>
      </c>
      <c r="GX47" s="17">
        <v>0</v>
      </c>
      <c r="GY47" s="17">
        <v>0</v>
      </c>
      <c r="GZ47" s="17">
        <v>0</v>
      </c>
      <c r="HA47" s="17">
        <v>0</v>
      </c>
      <c r="HB47" s="17">
        <v>0</v>
      </c>
      <c r="HC47" s="17">
        <v>0</v>
      </c>
      <c r="HD47" s="17">
        <v>0</v>
      </c>
      <c r="HE47" s="17">
        <v>0</v>
      </c>
      <c r="HF47" s="17">
        <v>0</v>
      </c>
      <c r="HG47" s="17">
        <v>0</v>
      </c>
      <c r="HH47" s="17">
        <v>0</v>
      </c>
      <c r="HI47" s="17">
        <v>0</v>
      </c>
      <c r="HJ47" s="17">
        <v>0</v>
      </c>
      <c r="HK47" s="17">
        <v>0</v>
      </c>
      <c r="HL47" s="17">
        <v>0</v>
      </c>
      <c r="HM47" s="17">
        <v>0</v>
      </c>
      <c r="HN47" s="17">
        <v>0</v>
      </c>
      <c r="HO47" s="17">
        <v>0</v>
      </c>
      <c r="HP47" s="17">
        <v>0</v>
      </c>
      <c r="HQ47" s="17">
        <v>0</v>
      </c>
      <c r="HR47" s="17">
        <v>0</v>
      </c>
      <c r="HS47" s="17">
        <v>0</v>
      </c>
      <c r="HT47" s="17">
        <v>0</v>
      </c>
      <c r="HU47" s="17">
        <v>0</v>
      </c>
      <c r="HV47" s="17">
        <v>0</v>
      </c>
      <c r="HW47" s="17">
        <v>0</v>
      </c>
      <c r="HX47" s="17">
        <v>0</v>
      </c>
      <c r="HY47" s="17">
        <v>0</v>
      </c>
      <c r="HZ47" s="17">
        <v>0</v>
      </c>
      <c r="IA47" s="17">
        <v>0</v>
      </c>
      <c r="IB47" s="17">
        <v>0</v>
      </c>
      <c r="IC47" s="17">
        <v>0</v>
      </c>
      <c r="ID47" s="17">
        <v>0</v>
      </c>
      <c r="IE47" s="17">
        <v>0</v>
      </c>
      <c r="IF47" s="17">
        <v>0</v>
      </c>
      <c r="IG47" s="17">
        <v>0</v>
      </c>
      <c r="IH47" s="17">
        <v>0</v>
      </c>
      <c r="II47" s="17">
        <v>0</v>
      </c>
      <c r="IJ47" s="17">
        <v>0</v>
      </c>
      <c r="IK47" s="17">
        <v>0</v>
      </c>
      <c r="IL47" s="17">
        <v>0</v>
      </c>
      <c r="IM47" s="17">
        <v>0</v>
      </c>
      <c r="IN47" s="17">
        <v>0</v>
      </c>
      <c r="IO47" s="17">
        <v>0</v>
      </c>
      <c r="IP47" s="17">
        <v>0</v>
      </c>
      <c r="IQ47" s="17">
        <v>0</v>
      </c>
      <c r="IR47" s="17">
        <v>0</v>
      </c>
      <c r="IS47" s="17">
        <v>0</v>
      </c>
      <c r="IT47" s="17">
        <v>0</v>
      </c>
      <c r="IU47" s="17">
        <v>0</v>
      </c>
      <c r="IV47" s="17">
        <v>0</v>
      </c>
      <c r="IW47" s="17">
        <v>0</v>
      </c>
      <c r="IX47" s="17">
        <v>0</v>
      </c>
      <c r="IY47" s="17">
        <v>0</v>
      </c>
      <c r="IZ47" s="17">
        <v>0</v>
      </c>
      <c r="JA47" s="17">
        <v>0</v>
      </c>
      <c r="JB47" s="17">
        <v>0</v>
      </c>
      <c r="JC47" s="17">
        <v>0</v>
      </c>
      <c r="JD47" s="17">
        <v>0</v>
      </c>
      <c r="JE47" s="17">
        <v>0</v>
      </c>
      <c r="JF47" s="17">
        <v>0</v>
      </c>
      <c r="JG47" s="17">
        <v>0</v>
      </c>
      <c r="JH47" s="17">
        <v>0</v>
      </c>
      <c r="JI47" s="17">
        <v>0</v>
      </c>
      <c r="JJ47" s="17">
        <v>0</v>
      </c>
      <c r="JK47" s="17">
        <v>0</v>
      </c>
      <c r="JL47" s="17">
        <v>0</v>
      </c>
      <c r="JM47" s="17">
        <v>0</v>
      </c>
      <c r="JN47" s="17">
        <v>0</v>
      </c>
      <c r="JO47" s="17">
        <v>0</v>
      </c>
      <c r="JP47" s="17">
        <v>0</v>
      </c>
      <c r="JQ47" s="17">
        <v>0</v>
      </c>
      <c r="JR47" s="17">
        <v>0</v>
      </c>
      <c r="JS47" s="17">
        <v>0</v>
      </c>
      <c r="JT47" s="17">
        <v>0</v>
      </c>
      <c r="JU47" s="17">
        <v>0</v>
      </c>
      <c r="JV47" s="17">
        <v>0</v>
      </c>
      <c r="JW47" s="17">
        <v>0</v>
      </c>
      <c r="JX47" s="17">
        <v>0</v>
      </c>
      <c r="JY47" s="17">
        <v>0</v>
      </c>
    </row>
    <row r="48" spans="1:285" x14ac:dyDescent="0.15">
      <c r="A48" s="17" t="s">
        <v>522</v>
      </c>
      <c r="B48" s="17" t="s">
        <v>523</v>
      </c>
      <c r="C48" s="17">
        <v>0</v>
      </c>
      <c r="D48" s="17">
        <v>0</v>
      </c>
      <c r="E48" s="17">
        <v>0</v>
      </c>
      <c r="F48" s="17">
        <v>0</v>
      </c>
      <c r="G48" s="17">
        <v>0</v>
      </c>
      <c r="H48" s="17">
        <v>0</v>
      </c>
      <c r="I48" s="17">
        <v>17.89</v>
      </c>
      <c r="J48" s="17">
        <v>17.89</v>
      </c>
      <c r="K48" s="17">
        <v>17.89</v>
      </c>
      <c r="L48" s="17">
        <v>17.89</v>
      </c>
      <c r="M48" s="17">
        <v>17.89</v>
      </c>
      <c r="N48" s="17">
        <v>17.899999999999999</v>
      </c>
      <c r="O48" s="17">
        <v>17.88</v>
      </c>
      <c r="P48" s="17">
        <v>17.850000000000001</v>
      </c>
      <c r="Q48" s="17">
        <v>17.89</v>
      </c>
      <c r="R48" s="17">
        <v>18.02</v>
      </c>
      <c r="S48" s="17">
        <v>18.059999999999999</v>
      </c>
      <c r="T48" s="17">
        <v>18.05</v>
      </c>
      <c r="U48" s="17">
        <v>17.989999999999998</v>
      </c>
      <c r="V48" s="17">
        <v>18</v>
      </c>
      <c r="W48" s="17">
        <v>18</v>
      </c>
      <c r="X48" s="17">
        <v>18.02</v>
      </c>
      <c r="Y48" s="17">
        <v>18</v>
      </c>
      <c r="Z48" s="17">
        <v>18.010000000000002</v>
      </c>
      <c r="AA48" s="17">
        <v>18.02</v>
      </c>
      <c r="AB48" s="17">
        <v>0</v>
      </c>
      <c r="AC48" s="17">
        <v>0</v>
      </c>
      <c r="AD48" s="17">
        <v>0</v>
      </c>
      <c r="AE48" s="17">
        <v>0</v>
      </c>
      <c r="AF48" s="17">
        <v>0</v>
      </c>
      <c r="AG48" s="17">
        <v>0</v>
      </c>
      <c r="AH48" s="17">
        <v>0</v>
      </c>
      <c r="AI48" s="17">
        <v>0</v>
      </c>
      <c r="AJ48" s="17">
        <v>0</v>
      </c>
      <c r="AK48" s="17">
        <v>0</v>
      </c>
      <c r="AL48" s="17">
        <v>0</v>
      </c>
      <c r="AM48" s="17">
        <v>0</v>
      </c>
      <c r="AN48" s="17">
        <v>0</v>
      </c>
      <c r="AO48" s="17">
        <v>0</v>
      </c>
      <c r="AP48" s="17">
        <v>0</v>
      </c>
      <c r="AQ48" s="17">
        <v>0</v>
      </c>
      <c r="AR48" s="17">
        <v>0</v>
      </c>
      <c r="AS48" s="17">
        <v>0</v>
      </c>
      <c r="AT48" s="17">
        <v>0</v>
      </c>
      <c r="AU48" s="17">
        <v>0</v>
      </c>
      <c r="AV48" s="17">
        <v>0</v>
      </c>
      <c r="AW48" s="17">
        <v>0</v>
      </c>
      <c r="AX48" s="17">
        <v>0</v>
      </c>
      <c r="AY48" s="17">
        <v>0</v>
      </c>
      <c r="AZ48" s="17">
        <v>0</v>
      </c>
      <c r="BA48" s="17">
        <v>0</v>
      </c>
      <c r="BB48" s="17">
        <v>0</v>
      </c>
      <c r="BC48" s="17">
        <v>0</v>
      </c>
      <c r="BD48" s="17">
        <v>0</v>
      </c>
      <c r="BE48" s="17">
        <v>0</v>
      </c>
      <c r="BF48" s="17">
        <v>0</v>
      </c>
      <c r="BG48" s="17">
        <v>0</v>
      </c>
      <c r="BH48" s="17">
        <v>0</v>
      </c>
      <c r="BI48" s="17">
        <v>0</v>
      </c>
      <c r="BJ48" s="17">
        <v>0</v>
      </c>
      <c r="BK48" s="17">
        <v>0</v>
      </c>
      <c r="BL48" s="17">
        <v>0</v>
      </c>
      <c r="BM48" s="17">
        <v>0</v>
      </c>
      <c r="BN48" s="17">
        <v>0</v>
      </c>
      <c r="BO48" s="17">
        <v>0</v>
      </c>
      <c r="BP48" s="17">
        <v>0</v>
      </c>
      <c r="BQ48" s="17">
        <v>0</v>
      </c>
      <c r="BR48" s="17">
        <v>0</v>
      </c>
      <c r="BS48" s="17">
        <v>0</v>
      </c>
      <c r="BT48" s="17">
        <v>0</v>
      </c>
      <c r="BU48" s="17">
        <v>0</v>
      </c>
      <c r="BV48" s="17">
        <v>0</v>
      </c>
      <c r="BW48" s="17">
        <v>0</v>
      </c>
      <c r="BX48" s="17">
        <v>0</v>
      </c>
      <c r="BY48" s="17">
        <v>0</v>
      </c>
      <c r="BZ48" s="17">
        <v>0</v>
      </c>
      <c r="CA48" s="17">
        <v>0</v>
      </c>
      <c r="CB48" s="17">
        <v>0</v>
      </c>
      <c r="CC48" s="17">
        <v>0</v>
      </c>
      <c r="CD48" s="17">
        <v>0</v>
      </c>
      <c r="CE48" s="17">
        <v>0</v>
      </c>
      <c r="CF48" s="17">
        <v>0</v>
      </c>
      <c r="CG48" s="17">
        <v>0</v>
      </c>
      <c r="CH48" s="17">
        <v>0</v>
      </c>
      <c r="CI48" s="17">
        <v>0</v>
      </c>
      <c r="CJ48" s="17">
        <v>0</v>
      </c>
      <c r="CK48" s="17">
        <v>0</v>
      </c>
      <c r="CL48" s="17">
        <v>0</v>
      </c>
      <c r="CM48" s="17">
        <v>0</v>
      </c>
      <c r="CN48" s="17">
        <v>0</v>
      </c>
      <c r="CO48" s="17">
        <v>0</v>
      </c>
      <c r="CP48" s="17">
        <v>0</v>
      </c>
      <c r="CQ48" s="17">
        <v>0</v>
      </c>
      <c r="CR48" s="17">
        <v>0</v>
      </c>
      <c r="CS48" s="17">
        <v>0</v>
      </c>
      <c r="CT48" s="17">
        <v>0</v>
      </c>
      <c r="CU48" s="17">
        <v>0</v>
      </c>
      <c r="CV48" s="17">
        <v>0</v>
      </c>
      <c r="CW48" s="17">
        <v>0</v>
      </c>
      <c r="CX48" s="17">
        <v>0</v>
      </c>
      <c r="CY48" s="17">
        <v>0</v>
      </c>
      <c r="CZ48" s="17">
        <v>0</v>
      </c>
      <c r="DA48" s="17">
        <v>0</v>
      </c>
      <c r="DB48" s="17">
        <v>0</v>
      </c>
      <c r="DC48" s="17">
        <v>0</v>
      </c>
      <c r="DD48" s="17">
        <v>0</v>
      </c>
      <c r="DE48" s="17">
        <v>0</v>
      </c>
      <c r="DF48" s="17">
        <v>0</v>
      </c>
      <c r="DG48" s="17">
        <v>0</v>
      </c>
      <c r="DH48" s="17">
        <v>0</v>
      </c>
      <c r="DI48" s="17">
        <v>0</v>
      </c>
      <c r="DJ48" s="17">
        <v>0</v>
      </c>
      <c r="DK48" s="17">
        <v>0</v>
      </c>
      <c r="DL48" s="17">
        <v>0</v>
      </c>
      <c r="DM48" s="17">
        <v>0</v>
      </c>
      <c r="DN48" s="17">
        <v>0</v>
      </c>
      <c r="DO48" s="17">
        <v>0</v>
      </c>
      <c r="DP48" s="17">
        <v>0</v>
      </c>
      <c r="DQ48" s="17">
        <v>0</v>
      </c>
      <c r="DR48" s="17">
        <v>0</v>
      </c>
      <c r="DS48" s="17">
        <v>0</v>
      </c>
      <c r="DT48" s="17">
        <v>0</v>
      </c>
      <c r="DU48" s="17">
        <v>0</v>
      </c>
      <c r="DV48" s="17">
        <v>0</v>
      </c>
      <c r="DW48" s="17">
        <v>0</v>
      </c>
      <c r="DX48" s="17">
        <v>0</v>
      </c>
      <c r="DY48" s="17">
        <v>0</v>
      </c>
      <c r="DZ48" s="17">
        <v>0</v>
      </c>
      <c r="EA48" s="17">
        <v>0</v>
      </c>
      <c r="EB48" s="17">
        <v>0</v>
      </c>
      <c r="EC48" s="17">
        <v>0</v>
      </c>
      <c r="ED48" s="17">
        <v>0</v>
      </c>
      <c r="EE48" s="17">
        <v>0</v>
      </c>
      <c r="EF48" s="17">
        <v>0</v>
      </c>
      <c r="EG48" s="17">
        <v>0</v>
      </c>
      <c r="EH48" s="17">
        <v>0</v>
      </c>
      <c r="EI48" s="17">
        <v>0</v>
      </c>
      <c r="EJ48" s="17">
        <v>0</v>
      </c>
      <c r="EK48" s="17">
        <v>0</v>
      </c>
      <c r="EL48" s="17">
        <v>0</v>
      </c>
      <c r="EM48" s="17">
        <v>0</v>
      </c>
      <c r="EN48" s="17">
        <v>0</v>
      </c>
      <c r="EO48" s="17">
        <v>0</v>
      </c>
      <c r="EP48" s="17">
        <v>0</v>
      </c>
      <c r="EQ48" s="17">
        <v>0</v>
      </c>
      <c r="ER48" s="17">
        <v>0</v>
      </c>
      <c r="ES48" s="17">
        <v>0</v>
      </c>
      <c r="ET48" s="17">
        <v>0</v>
      </c>
      <c r="EU48" s="17">
        <v>0</v>
      </c>
      <c r="EV48" s="17">
        <v>0</v>
      </c>
      <c r="EW48" s="17">
        <v>0</v>
      </c>
      <c r="EX48" s="17">
        <v>0</v>
      </c>
      <c r="EY48" s="17">
        <v>0</v>
      </c>
      <c r="EZ48" s="17">
        <v>0</v>
      </c>
      <c r="FA48" s="17">
        <v>0</v>
      </c>
      <c r="FB48" s="17">
        <v>0</v>
      </c>
      <c r="FC48" s="17">
        <v>0</v>
      </c>
      <c r="FD48" s="17">
        <v>0</v>
      </c>
      <c r="FE48" s="17">
        <v>0</v>
      </c>
      <c r="FF48" s="17">
        <v>0</v>
      </c>
      <c r="FG48" s="17">
        <v>0</v>
      </c>
      <c r="FH48" s="17">
        <v>0</v>
      </c>
      <c r="FI48" s="17">
        <v>0</v>
      </c>
      <c r="FJ48" s="17">
        <v>0</v>
      </c>
      <c r="FK48" s="17">
        <v>0</v>
      </c>
      <c r="FL48" s="17">
        <v>0</v>
      </c>
      <c r="FM48" s="17">
        <v>0</v>
      </c>
      <c r="FN48" s="17">
        <v>0</v>
      </c>
      <c r="FO48" s="17">
        <v>0</v>
      </c>
      <c r="FP48" s="17">
        <v>0</v>
      </c>
      <c r="FQ48" s="17">
        <v>0</v>
      </c>
      <c r="FR48" s="17">
        <v>0</v>
      </c>
      <c r="FS48" s="17">
        <v>0</v>
      </c>
      <c r="FT48" s="17">
        <v>0</v>
      </c>
      <c r="FU48" s="17">
        <v>0</v>
      </c>
      <c r="FV48" s="17">
        <v>0</v>
      </c>
      <c r="FW48" s="17">
        <v>0</v>
      </c>
      <c r="FX48" s="17">
        <v>0</v>
      </c>
      <c r="FY48" s="17">
        <v>0</v>
      </c>
      <c r="FZ48" s="17">
        <v>0</v>
      </c>
      <c r="GA48" s="17">
        <v>0</v>
      </c>
      <c r="GB48" s="17">
        <v>0</v>
      </c>
      <c r="GC48" s="17">
        <v>0</v>
      </c>
      <c r="GD48" s="17">
        <v>0</v>
      </c>
      <c r="GE48" s="17">
        <v>0</v>
      </c>
      <c r="GF48" s="17">
        <v>0</v>
      </c>
      <c r="GG48" s="17">
        <v>0</v>
      </c>
      <c r="GH48" s="17">
        <v>0</v>
      </c>
      <c r="GI48" s="17">
        <v>0</v>
      </c>
      <c r="GJ48" s="17">
        <v>0</v>
      </c>
      <c r="GK48" s="17">
        <v>0</v>
      </c>
      <c r="GL48" s="17">
        <v>0</v>
      </c>
      <c r="GM48" s="17">
        <v>0</v>
      </c>
      <c r="GN48" s="17">
        <v>0</v>
      </c>
      <c r="GO48" s="17">
        <v>0</v>
      </c>
      <c r="GP48" s="17">
        <v>0</v>
      </c>
      <c r="GQ48" s="17">
        <v>0</v>
      </c>
      <c r="GR48" s="17">
        <v>0</v>
      </c>
      <c r="GS48" s="17">
        <v>0</v>
      </c>
      <c r="GT48" s="17">
        <v>0</v>
      </c>
      <c r="GU48" s="17">
        <v>0</v>
      </c>
      <c r="GV48" s="17">
        <v>0</v>
      </c>
      <c r="GW48" s="17">
        <v>0</v>
      </c>
      <c r="GX48" s="17">
        <v>0</v>
      </c>
      <c r="GY48" s="17">
        <v>0</v>
      </c>
      <c r="GZ48" s="17">
        <v>0</v>
      </c>
      <c r="HA48" s="17">
        <v>0</v>
      </c>
      <c r="HB48" s="17">
        <v>0</v>
      </c>
      <c r="HC48" s="17">
        <v>0</v>
      </c>
      <c r="HD48" s="17">
        <v>0</v>
      </c>
      <c r="HE48" s="17">
        <v>0</v>
      </c>
      <c r="HF48" s="17">
        <v>0</v>
      </c>
      <c r="HG48" s="17">
        <v>0</v>
      </c>
      <c r="HH48" s="17">
        <v>0</v>
      </c>
      <c r="HI48" s="17">
        <v>0</v>
      </c>
      <c r="HJ48" s="17">
        <v>0</v>
      </c>
      <c r="HK48" s="17">
        <v>0</v>
      </c>
      <c r="HL48" s="17">
        <v>0</v>
      </c>
      <c r="HM48" s="17">
        <v>0</v>
      </c>
      <c r="HN48" s="17">
        <v>0</v>
      </c>
      <c r="HO48" s="17">
        <v>0</v>
      </c>
      <c r="HP48" s="17">
        <v>0</v>
      </c>
      <c r="HQ48" s="17">
        <v>0</v>
      </c>
      <c r="HR48" s="17">
        <v>0</v>
      </c>
      <c r="HS48" s="17">
        <v>0</v>
      </c>
      <c r="HT48" s="17">
        <v>0</v>
      </c>
      <c r="HU48" s="17">
        <v>0</v>
      </c>
      <c r="HV48" s="17">
        <v>0</v>
      </c>
      <c r="HW48" s="17">
        <v>0</v>
      </c>
      <c r="HX48" s="17">
        <v>0</v>
      </c>
      <c r="HY48" s="17">
        <v>0</v>
      </c>
      <c r="HZ48" s="17">
        <v>0</v>
      </c>
      <c r="IA48" s="17">
        <v>0</v>
      </c>
      <c r="IB48" s="17">
        <v>0</v>
      </c>
      <c r="IC48" s="17">
        <v>0</v>
      </c>
      <c r="ID48" s="17">
        <v>0</v>
      </c>
      <c r="IE48" s="17">
        <v>0</v>
      </c>
      <c r="IF48" s="17">
        <v>0</v>
      </c>
      <c r="IG48" s="17">
        <v>0</v>
      </c>
      <c r="IH48" s="17">
        <v>0</v>
      </c>
      <c r="II48" s="17">
        <v>0</v>
      </c>
      <c r="IJ48" s="17">
        <v>0</v>
      </c>
      <c r="IK48" s="17">
        <v>0</v>
      </c>
      <c r="IL48" s="17">
        <v>0</v>
      </c>
      <c r="IM48" s="17">
        <v>0</v>
      </c>
      <c r="IN48" s="17">
        <v>0</v>
      </c>
      <c r="IO48" s="17">
        <v>0</v>
      </c>
      <c r="IP48" s="17">
        <v>0</v>
      </c>
      <c r="IQ48" s="17">
        <v>0</v>
      </c>
      <c r="IR48" s="17">
        <v>0</v>
      </c>
      <c r="IS48" s="17">
        <v>0</v>
      </c>
      <c r="IT48" s="17">
        <v>0</v>
      </c>
      <c r="IU48" s="17">
        <v>0</v>
      </c>
      <c r="IV48" s="17">
        <v>0</v>
      </c>
      <c r="IW48" s="17">
        <v>0</v>
      </c>
      <c r="IX48" s="17">
        <v>0</v>
      </c>
      <c r="IY48" s="17">
        <v>0</v>
      </c>
      <c r="IZ48" s="17">
        <v>0</v>
      </c>
      <c r="JA48" s="17">
        <v>0</v>
      </c>
      <c r="JB48" s="17">
        <v>0</v>
      </c>
      <c r="JC48" s="17">
        <v>0</v>
      </c>
      <c r="JD48" s="17">
        <v>0</v>
      </c>
      <c r="JE48" s="17">
        <v>0</v>
      </c>
      <c r="JF48" s="17">
        <v>0</v>
      </c>
      <c r="JG48" s="17">
        <v>0</v>
      </c>
      <c r="JH48" s="17">
        <v>0</v>
      </c>
      <c r="JI48" s="17">
        <v>0</v>
      </c>
      <c r="JJ48" s="17">
        <v>0</v>
      </c>
      <c r="JK48" s="17">
        <v>0</v>
      </c>
      <c r="JL48" s="17">
        <v>0</v>
      </c>
      <c r="JM48" s="17">
        <v>0</v>
      </c>
      <c r="JN48" s="17">
        <v>0</v>
      </c>
      <c r="JO48" s="17">
        <v>0</v>
      </c>
      <c r="JP48" s="17">
        <v>0</v>
      </c>
      <c r="JQ48" s="17">
        <v>0</v>
      </c>
      <c r="JR48" s="17">
        <v>0</v>
      </c>
      <c r="JS48" s="17">
        <v>0</v>
      </c>
      <c r="JT48" s="17">
        <v>0</v>
      </c>
      <c r="JU48" s="17">
        <v>0</v>
      </c>
      <c r="JV48" s="17">
        <v>0</v>
      </c>
      <c r="JW48" s="17">
        <v>0</v>
      </c>
      <c r="JX48" s="17">
        <v>0</v>
      </c>
      <c r="JY48" s="17">
        <v>0</v>
      </c>
    </row>
    <row r="49" spans="1:285" x14ac:dyDescent="0.15">
      <c r="A49" s="17" t="s">
        <v>341</v>
      </c>
      <c r="B49" s="17" t="s">
        <v>342</v>
      </c>
      <c r="C49" s="17">
        <v>0</v>
      </c>
      <c r="D49" s="17">
        <v>0</v>
      </c>
      <c r="E49" s="17">
        <v>0</v>
      </c>
      <c r="F49" s="17">
        <v>0</v>
      </c>
      <c r="G49" s="17">
        <v>0</v>
      </c>
      <c r="H49" s="17">
        <v>0</v>
      </c>
      <c r="I49" s="17">
        <v>11.39</v>
      </c>
      <c r="J49" s="17">
        <v>11.39</v>
      </c>
      <c r="K49" s="17">
        <v>11.39</v>
      </c>
      <c r="L49" s="17">
        <v>11.39</v>
      </c>
      <c r="M49" s="17">
        <v>11.39</v>
      </c>
      <c r="N49" s="17">
        <v>11.39</v>
      </c>
      <c r="O49" s="17">
        <v>11.36</v>
      </c>
      <c r="P49" s="17">
        <v>11.35</v>
      </c>
      <c r="Q49" s="17">
        <v>11.31</v>
      </c>
      <c r="R49" s="17">
        <v>11.34</v>
      </c>
      <c r="S49" s="17">
        <v>11.33</v>
      </c>
      <c r="T49" s="17">
        <v>11.29</v>
      </c>
      <c r="U49" s="17">
        <v>11.27</v>
      </c>
      <c r="V49" s="17">
        <v>11.29</v>
      </c>
      <c r="W49" s="17">
        <v>11.3</v>
      </c>
      <c r="X49" s="17">
        <v>11.33</v>
      </c>
      <c r="Y49" s="17">
        <v>11.34</v>
      </c>
      <c r="Z49" s="17">
        <v>11.37</v>
      </c>
      <c r="AA49" s="17">
        <v>11.39</v>
      </c>
      <c r="AB49" s="17">
        <v>0</v>
      </c>
      <c r="AC49" s="17">
        <v>0</v>
      </c>
      <c r="AD49" s="17">
        <v>0</v>
      </c>
      <c r="AE49" s="17">
        <v>0</v>
      </c>
      <c r="AF49" s="17">
        <v>0</v>
      </c>
      <c r="AG49" s="17">
        <v>0</v>
      </c>
      <c r="AH49" s="17">
        <v>0</v>
      </c>
      <c r="AI49" s="17">
        <v>0</v>
      </c>
      <c r="AJ49" s="17">
        <v>0</v>
      </c>
      <c r="AK49" s="17">
        <v>0</v>
      </c>
      <c r="AL49" s="17">
        <v>0</v>
      </c>
      <c r="AM49" s="17">
        <v>0</v>
      </c>
      <c r="AN49" s="17">
        <v>0</v>
      </c>
      <c r="AO49" s="17">
        <v>0</v>
      </c>
      <c r="AP49" s="17">
        <v>0</v>
      </c>
      <c r="AQ49" s="17">
        <v>0</v>
      </c>
      <c r="AR49" s="17">
        <v>0</v>
      </c>
      <c r="AS49" s="17">
        <v>0</v>
      </c>
      <c r="AT49" s="17">
        <v>0</v>
      </c>
      <c r="AU49" s="17">
        <v>0</v>
      </c>
      <c r="AV49" s="17">
        <v>0</v>
      </c>
      <c r="AW49" s="17">
        <v>0</v>
      </c>
      <c r="AX49" s="17">
        <v>0</v>
      </c>
      <c r="AY49" s="17">
        <v>0</v>
      </c>
      <c r="AZ49" s="17">
        <v>0</v>
      </c>
      <c r="BA49" s="17">
        <v>0</v>
      </c>
      <c r="BB49" s="17">
        <v>0</v>
      </c>
      <c r="BC49" s="17">
        <v>0</v>
      </c>
      <c r="BD49" s="17">
        <v>0</v>
      </c>
      <c r="BE49" s="17">
        <v>0</v>
      </c>
      <c r="BF49" s="17">
        <v>0</v>
      </c>
      <c r="BG49" s="17">
        <v>0</v>
      </c>
      <c r="BH49" s="17">
        <v>0</v>
      </c>
      <c r="BI49" s="17">
        <v>0</v>
      </c>
      <c r="BJ49" s="17">
        <v>0</v>
      </c>
      <c r="BK49" s="17">
        <v>0</v>
      </c>
      <c r="BL49" s="17">
        <v>0</v>
      </c>
      <c r="BM49" s="17">
        <v>0</v>
      </c>
      <c r="BN49" s="17">
        <v>0</v>
      </c>
      <c r="BO49" s="17">
        <v>0</v>
      </c>
      <c r="BP49" s="17">
        <v>0</v>
      </c>
      <c r="BQ49" s="17">
        <v>0</v>
      </c>
      <c r="BR49" s="17">
        <v>0</v>
      </c>
      <c r="BS49" s="17">
        <v>0</v>
      </c>
      <c r="BT49" s="17">
        <v>0</v>
      </c>
      <c r="BU49" s="17">
        <v>0</v>
      </c>
      <c r="BV49" s="17">
        <v>0</v>
      </c>
      <c r="BW49" s="17">
        <v>0</v>
      </c>
      <c r="BX49" s="17">
        <v>0</v>
      </c>
      <c r="BY49" s="17">
        <v>0</v>
      </c>
      <c r="BZ49" s="17">
        <v>0</v>
      </c>
      <c r="CA49" s="17">
        <v>0</v>
      </c>
      <c r="CB49" s="17">
        <v>0</v>
      </c>
      <c r="CC49" s="17">
        <v>0</v>
      </c>
      <c r="CD49" s="17">
        <v>0</v>
      </c>
      <c r="CE49" s="17">
        <v>0</v>
      </c>
      <c r="CF49" s="17">
        <v>0</v>
      </c>
      <c r="CG49" s="17">
        <v>0</v>
      </c>
      <c r="CH49" s="17">
        <v>0</v>
      </c>
      <c r="CI49" s="17">
        <v>0</v>
      </c>
      <c r="CJ49" s="17">
        <v>0</v>
      </c>
      <c r="CK49" s="17">
        <v>0</v>
      </c>
      <c r="CL49" s="17">
        <v>0</v>
      </c>
      <c r="CM49" s="17">
        <v>0</v>
      </c>
      <c r="CN49" s="17">
        <v>0</v>
      </c>
      <c r="CO49" s="17">
        <v>0</v>
      </c>
      <c r="CP49" s="17">
        <v>0</v>
      </c>
      <c r="CQ49" s="17">
        <v>0</v>
      </c>
      <c r="CR49" s="17">
        <v>0</v>
      </c>
      <c r="CS49" s="17">
        <v>0</v>
      </c>
      <c r="CT49" s="17">
        <v>0</v>
      </c>
      <c r="CU49" s="17">
        <v>0</v>
      </c>
      <c r="CV49" s="17">
        <v>0</v>
      </c>
      <c r="CW49" s="17">
        <v>0</v>
      </c>
      <c r="CX49" s="17">
        <v>0</v>
      </c>
      <c r="CY49" s="17">
        <v>0</v>
      </c>
      <c r="CZ49" s="17">
        <v>0</v>
      </c>
      <c r="DA49" s="17">
        <v>0</v>
      </c>
      <c r="DB49" s="17">
        <v>0</v>
      </c>
      <c r="DC49" s="17">
        <v>0</v>
      </c>
      <c r="DD49" s="17">
        <v>0</v>
      </c>
      <c r="DE49" s="17">
        <v>0</v>
      </c>
      <c r="DF49" s="17">
        <v>0</v>
      </c>
      <c r="DG49" s="17">
        <v>0</v>
      </c>
      <c r="DH49" s="17">
        <v>0</v>
      </c>
      <c r="DI49" s="17">
        <v>0</v>
      </c>
      <c r="DJ49" s="17">
        <v>0</v>
      </c>
      <c r="DK49" s="17">
        <v>0</v>
      </c>
      <c r="DL49" s="17">
        <v>0</v>
      </c>
      <c r="DM49" s="17">
        <v>0</v>
      </c>
      <c r="DN49" s="17">
        <v>0</v>
      </c>
      <c r="DO49" s="17">
        <v>0</v>
      </c>
      <c r="DP49" s="17">
        <v>0</v>
      </c>
      <c r="DQ49" s="17">
        <v>0</v>
      </c>
      <c r="DR49" s="17">
        <v>0</v>
      </c>
      <c r="DS49" s="17">
        <v>0</v>
      </c>
      <c r="DT49" s="17">
        <v>0</v>
      </c>
      <c r="DU49" s="17">
        <v>0</v>
      </c>
      <c r="DV49" s="17">
        <v>0</v>
      </c>
      <c r="DW49" s="17">
        <v>0</v>
      </c>
      <c r="DX49" s="17">
        <v>0</v>
      </c>
      <c r="DY49" s="17">
        <v>0</v>
      </c>
      <c r="DZ49" s="17">
        <v>0</v>
      </c>
      <c r="EA49" s="17">
        <v>0</v>
      </c>
      <c r="EB49" s="17">
        <v>0</v>
      </c>
      <c r="EC49" s="17">
        <v>0</v>
      </c>
      <c r="ED49" s="17">
        <v>0</v>
      </c>
      <c r="EE49" s="17">
        <v>0</v>
      </c>
      <c r="EF49" s="17">
        <v>0</v>
      </c>
      <c r="EG49" s="17">
        <v>0</v>
      </c>
      <c r="EH49" s="17">
        <v>0</v>
      </c>
      <c r="EI49" s="17">
        <v>0</v>
      </c>
      <c r="EJ49" s="17">
        <v>0</v>
      </c>
      <c r="EK49" s="17">
        <v>0</v>
      </c>
      <c r="EL49" s="17">
        <v>0</v>
      </c>
      <c r="EM49" s="17">
        <v>0</v>
      </c>
      <c r="EN49" s="17">
        <v>0</v>
      </c>
      <c r="EO49" s="17">
        <v>0</v>
      </c>
      <c r="EP49" s="17">
        <v>0</v>
      </c>
      <c r="EQ49" s="17">
        <v>0</v>
      </c>
      <c r="ER49" s="17">
        <v>0</v>
      </c>
      <c r="ES49" s="17">
        <v>0</v>
      </c>
      <c r="ET49" s="17">
        <v>0</v>
      </c>
      <c r="EU49" s="17">
        <v>0</v>
      </c>
      <c r="EV49" s="17">
        <v>0</v>
      </c>
      <c r="EW49" s="17">
        <v>0</v>
      </c>
      <c r="EX49" s="17">
        <v>0</v>
      </c>
      <c r="EY49" s="17">
        <v>0</v>
      </c>
      <c r="EZ49" s="17">
        <v>0</v>
      </c>
      <c r="FA49" s="17">
        <v>0</v>
      </c>
      <c r="FB49" s="17">
        <v>0</v>
      </c>
      <c r="FC49" s="17">
        <v>0</v>
      </c>
      <c r="FD49" s="17">
        <v>0</v>
      </c>
      <c r="FE49" s="17">
        <v>0</v>
      </c>
      <c r="FF49" s="17">
        <v>0</v>
      </c>
      <c r="FG49" s="17">
        <v>0</v>
      </c>
      <c r="FH49" s="17">
        <v>0</v>
      </c>
      <c r="FI49" s="17">
        <v>0</v>
      </c>
      <c r="FJ49" s="17">
        <v>0</v>
      </c>
      <c r="FK49" s="17">
        <v>0</v>
      </c>
      <c r="FL49" s="17">
        <v>0</v>
      </c>
      <c r="FM49" s="17">
        <v>0</v>
      </c>
      <c r="FN49" s="17">
        <v>0</v>
      </c>
      <c r="FO49" s="17">
        <v>0</v>
      </c>
      <c r="FP49" s="17">
        <v>0</v>
      </c>
      <c r="FQ49" s="17">
        <v>0</v>
      </c>
      <c r="FR49" s="17">
        <v>0</v>
      </c>
      <c r="FS49" s="17">
        <v>0</v>
      </c>
      <c r="FT49" s="17">
        <v>0</v>
      </c>
      <c r="FU49" s="17">
        <v>0</v>
      </c>
      <c r="FV49" s="17">
        <v>0</v>
      </c>
      <c r="FW49" s="17">
        <v>0</v>
      </c>
      <c r="FX49" s="17">
        <v>0</v>
      </c>
      <c r="FY49" s="17">
        <v>0</v>
      </c>
      <c r="FZ49" s="17">
        <v>0</v>
      </c>
      <c r="GA49" s="17">
        <v>0</v>
      </c>
      <c r="GB49" s="17">
        <v>0</v>
      </c>
      <c r="GC49" s="17">
        <v>0</v>
      </c>
      <c r="GD49" s="17">
        <v>0</v>
      </c>
      <c r="GE49" s="17">
        <v>0</v>
      </c>
      <c r="GF49" s="17">
        <v>0</v>
      </c>
      <c r="GG49" s="17">
        <v>0</v>
      </c>
      <c r="GH49" s="17">
        <v>0</v>
      </c>
      <c r="GI49" s="17">
        <v>0</v>
      </c>
      <c r="GJ49" s="17">
        <v>0</v>
      </c>
      <c r="GK49" s="17">
        <v>0</v>
      </c>
      <c r="GL49" s="17">
        <v>0</v>
      </c>
      <c r="GM49" s="17">
        <v>0</v>
      </c>
      <c r="GN49" s="17">
        <v>0</v>
      </c>
      <c r="GO49" s="17">
        <v>0</v>
      </c>
      <c r="GP49" s="17">
        <v>0</v>
      </c>
      <c r="GQ49" s="17">
        <v>0</v>
      </c>
      <c r="GR49" s="17">
        <v>0</v>
      </c>
      <c r="GS49" s="17">
        <v>0</v>
      </c>
      <c r="GT49" s="17">
        <v>0</v>
      </c>
      <c r="GU49" s="17">
        <v>0</v>
      </c>
      <c r="GV49" s="17">
        <v>0</v>
      </c>
      <c r="GW49" s="17">
        <v>0</v>
      </c>
      <c r="GX49" s="17">
        <v>0</v>
      </c>
      <c r="GY49" s="17">
        <v>0</v>
      </c>
      <c r="GZ49" s="17">
        <v>0</v>
      </c>
      <c r="HA49" s="17">
        <v>0</v>
      </c>
      <c r="HB49" s="17">
        <v>0</v>
      </c>
      <c r="HC49" s="17">
        <v>0</v>
      </c>
      <c r="HD49" s="17">
        <v>0</v>
      </c>
      <c r="HE49" s="17">
        <v>0</v>
      </c>
      <c r="HF49" s="17">
        <v>0</v>
      </c>
      <c r="HG49" s="17">
        <v>0</v>
      </c>
      <c r="HH49" s="17">
        <v>0</v>
      </c>
      <c r="HI49" s="17">
        <v>0</v>
      </c>
      <c r="HJ49" s="17">
        <v>0</v>
      </c>
      <c r="HK49" s="17">
        <v>0</v>
      </c>
      <c r="HL49" s="17">
        <v>0</v>
      </c>
      <c r="HM49" s="17">
        <v>0</v>
      </c>
      <c r="HN49" s="17">
        <v>0</v>
      </c>
      <c r="HO49" s="17">
        <v>0</v>
      </c>
      <c r="HP49" s="17">
        <v>0</v>
      </c>
      <c r="HQ49" s="17">
        <v>0</v>
      </c>
      <c r="HR49" s="17">
        <v>0</v>
      </c>
      <c r="HS49" s="17">
        <v>0</v>
      </c>
      <c r="HT49" s="17">
        <v>0</v>
      </c>
      <c r="HU49" s="17">
        <v>0</v>
      </c>
      <c r="HV49" s="17">
        <v>0</v>
      </c>
      <c r="HW49" s="17">
        <v>0</v>
      </c>
      <c r="HX49" s="17">
        <v>0</v>
      </c>
      <c r="HY49" s="17">
        <v>0</v>
      </c>
      <c r="HZ49" s="17">
        <v>0</v>
      </c>
      <c r="IA49" s="17">
        <v>0</v>
      </c>
      <c r="IB49" s="17">
        <v>0</v>
      </c>
      <c r="IC49" s="17">
        <v>0</v>
      </c>
      <c r="ID49" s="17">
        <v>0</v>
      </c>
      <c r="IE49" s="17">
        <v>0</v>
      </c>
      <c r="IF49" s="17">
        <v>0</v>
      </c>
      <c r="IG49" s="17">
        <v>0</v>
      </c>
      <c r="IH49" s="17">
        <v>0</v>
      </c>
      <c r="II49" s="17">
        <v>0</v>
      </c>
      <c r="IJ49" s="17">
        <v>0</v>
      </c>
      <c r="IK49" s="17">
        <v>0</v>
      </c>
      <c r="IL49" s="17">
        <v>0</v>
      </c>
      <c r="IM49" s="17">
        <v>0</v>
      </c>
      <c r="IN49" s="17">
        <v>0</v>
      </c>
      <c r="IO49" s="17">
        <v>0</v>
      </c>
      <c r="IP49" s="17">
        <v>0</v>
      </c>
      <c r="IQ49" s="17">
        <v>0</v>
      </c>
      <c r="IR49" s="17">
        <v>0</v>
      </c>
      <c r="IS49" s="17">
        <v>0</v>
      </c>
      <c r="IT49" s="17">
        <v>0</v>
      </c>
      <c r="IU49" s="17">
        <v>0</v>
      </c>
      <c r="IV49" s="17">
        <v>0</v>
      </c>
      <c r="IW49" s="17">
        <v>0</v>
      </c>
      <c r="IX49" s="17">
        <v>0</v>
      </c>
      <c r="IY49" s="17">
        <v>0</v>
      </c>
      <c r="IZ49" s="17">
        <v>0</v>
      </c>
      <c r="JA49" s="17">
        <v>0</v>
      </c>
      <c r="JB49" s="17">
        <v>0</v>
      </c>
      <c r="JC49" s="17">
        <v>0</v>
      </c>
      <c r="JD49" s="17">
        <v>0</v>
      </c>
      <c r="JE49" s="17">
        <v>0</v>
      </c>
      <c r="JF49" s="17">
        <v>0</v>
      </c>
      <c r="JG49" s="17">
        <v>0</v>
      </c>
      <c r="JH49" s="17">
        <v>0</v>
      </c>
      <c r="JI49" s="17">
        <v>0</v>
      </c>
      <c r="JJ49" s="17">
        <v>0</v>
      </c>
      <c r="JK49" s="17">
        <v>0</v>
      </c>
      <c r="JL49" s="17">
        <v>0</v>
      </c>
      <c r="JM49" s="17">
        <v>0</v>
      </c>
      <c r="JN49" s="17">
        <v>0</v>
      </c>
      <c r="JO49" s="17">
        <v>0</v>
      </c>
      <c r="JP49" s="17">
        <v>0</v>
      </c>
      <c r="JQ49" s="17">
        <v>0</v>
      </c>
      <c r="JR49" s="17">
        <v>0</v>
      </c>
      <c r="JS49" s="17">
        <v>0</v>
      </c>
      <c r="JT49" s="17">
        <v>0</v>
      </c>
      <c r="JU49" s="17">
        <v>0</v>
      </c>
      <c r="JV49" s="17">
        <v>0</v>
      </c>
      <c r="JW49" s="17">
        <v>0</v>
      </c>
      <c r="JX49" s="17">
        <v>0</v>
      </c>
      <c r="JY49" s="17">
        <v>0</v>
      </c>
    </row>
    <row r="50" spans="1:285" x14ac:dyDescent="0.15">
      <c r="A50" s="17" t="s">
        <v>896</v>
      </c>
      <c r="B50" s="17" t="s">
        <v>897</v>
      </c>
      <c r="C50" s="17">
        <v>0</v>
      </c>
      <c r="D50" s="17">
        <v>0</v>
      </c>
      <c r="E50" s="17">
        <v>0</v>
      </c>
      <c r="F50" s="17">
        <v>0</v>
      </c>
      <c r="G50" s="17">
        <v>0</v>
      </c>
      <c r="H50" s="17">
        <v>0</v>
      </c>
      <c r="I50" s="17">
        <v>45.8</v>
      </c>
      <c r="J50" s="17">
        <v>45.8</v>
      </c>
      <c r="K50" s="17">
        <v>45.8</v>
      </c>
      <c r="L50" s="17">
        <v>45.8</v>
      </c>
      <c r="M50" s="17">
        <v>45.8</v>
      </c>
      <c r="N50" s="17">
        <v>45.98</v>
      </c>
      <c r="O50" s="17">
        <v>45.94</v>
      </c>
      <c r="P50" s="17">
        <v>45.9</v>
      </c>
      <c r="Q50" s="17">
        <v>45.91</v>
      </c>
      <c r="R50" s="17">
        <v>45.94</v>
      </c>
      <c r="S50" s="17">
        <v>46.21</v>
      </c>
      <c r="T50" s="17">
        <v>46.37</v>
      </c>
      <c r="U50" s="17">
        <v>46.3</v>
      </c>
      <c r="V50" s="17">
        <v>46.21</v>
      </c>
      <c r="W50" s="17">
        <v>46.17</v>
      </c>
      <c r="X50" s="17">
        <v>46.2</v>
      </c>
      <c r="Y50" s="17">
        <v>46.21</v>
      </c>
      <c r="Z50" s="17">
        <v>46.2</v>
      </c>
      <c r="AA50" s="17">
        <v>46.02</v>
      </c>
      <c r="AB50" s="17">
        <v>0</v>
      </c>
      <c r="AC50" s="17">
        <v>0</v>
      </c>
      <c r="AD50" s="17">
        <v>0</v>
      </c>
      <c r="AE50" s="17">
        <v>0</v>
      </c>
      <c r="AF50" s="17">
        <v>0</v>
      </c>
      <c r="AG50" s="17">
        <v>0</v>
      </c>
      <c r="AH50" s="17">
        <v>0</v>
      </c>
      <c r="AI50" s="17">
        <v>0</v>
      </c>
      <c r="AJ50" s="17">
        <v>0</v>
      </c>
      <c r="AK50" s="17">
        <v>0</v>
      </c>
      <c r="AL50" s="17">
        <v>0</v>
      </c>
      <c r="AM50" s="17">
        <v>0</v>
      </c>
      <c r="AN50" s="17">
        <v>0</v>
      </c>
      <c r="AO50" s="17">
        <v>0</v>
      </c>
      <c r="AP50" s="17">
        <v>0</v>
      </c>
      <c r="AQ50" s="17">
        <v>0</v>
      </c>
      <c r="AR50" s="17">
        <v>0</v>
      </c>
      <c r="AS50" s="17">
        <v>0</v>
      </c>
      <c r="AT50" s="17">
        <v>0</v>
      </c>
      <c r="AU50" s="17">
        <v>0</v>
      </c>
      <c r="AV50" s="17">
        <v>0</v>
      </c>
      <c r="AW50" s="17">
        <v>0</v>
      </c>
      <c r="AX50" s="17">
        <v>0</v>
      </c>
      <c r="AY50" s="17">
        <v>0</v>
      </c>
      <c r="AZ50" s="17">
        <v>0</v>
      </c>
      <c r="BA50" s="17">
        <v>0</v>
      </c>
      <c r="BB50" s="17">
        <v>0</v>
      </c>
      <c r="BC50" s="17">
        <v>0</v>
      </c>
      <c r="BD50" s="17">
        <v>0</v>
      </c>
      <c r="BE50" s="17">
        <v>0</v>
      </c>
      <c r="BF50" s="17">
        <v>0</v>
      </c>
      <c r="BG50" s="17">
        <v>0</v>
      </c>
      <c r="BH50" s="17">
        <v>0</v>
      </c>
      <c r="BI50" s="17">
        <v>0</v>
      </c>
      <c r="BJ50" s="17">
        <v>0</v>
      </c>
      <c r="BK50" s="17">
        <v>0</v>
      </c>
      <c r="BL50" s="17">
        <v>0</v>
      </c>
      <c r="BM50" s="17">
        <v>0</v>
      </c>
      <c r="BN50" s="17">
        <v>0</v>
      </c>
      <c r="BO50" s="17">
        <v>0</v>
      </c>
      <c r="BP50" s="17">
        <v>0</v>
      </c>
      <c r="BQ50" s="17">
        <v>0</v>
      </c>
      <c r="BR50" s="17">
        <v>0</v>
      </c>
      <c r="BS50" s="17">
        <v>0</v>
      </c>
      <c r="BT50" s="17">
        <v>0</v>
      </c>
      <c r="BU50" s="17">
        <v>0</v>
      </c>
      <c r="BV50" s="17">
        <v>0</v>
      </c>
      <c r="BW50" s="17">
        <v>0</v>
      </c>
      <c r="BX50" s="17">
        <v>0</v>
      </c>
      <c r="BY50" s="17">
        <v>0</v>
      </c>
      <c r="BZ50" s="17">
        <v>0</v>
      </c>
      <c r="CA50" s="17">
        <v>0</v>
      </c>
      <c r="CB50" s="17">
        <v>0</v>
      </c>
      <c r="CC50" s="17">
        <v>0</v>
      </c>
      <c r="CD50" s="17">
        <v>0</v>
      </c>
      <c r="CE50" s="17">
        <v>0</v>
      </c>
      <c r="CF50" s="17">
        <v>0</v>
      </c>
      <c r="CG50" s="17">
        <v>0</v>
      </c>
      <c r="CH50" s="17">
        <v>0</v>
      </c>
      <c r="CI50" s="17">
        <v>0</v>
      </c>
      <c r="CJ50" s="17">
        <v>0</v>
      </c>
      <c r="CK50" s="17">
        <v>0</v>
      </c>
      <c r="CL50" s="17">
        <v>0</v>
      </c>
      <c r="CM50" s="17">
        <v>0</v>
      </c>
      <c r="CN50" s="17">
        <v>0</v>
      </c>
      <c r="CO50" s="17">
        <v>0</v>
      </c>
      <c r="CP50" s="17">
        <v>0</v>
      </c>
      <c r="CQ50" s="17">
        <v>0</v>
      </c>
      <c r="CR50" s="17">
        <v>0</v>
      </c>
      <c r="CS50" s="17">
        <v>0</v>
      </c>
      <c r="CT50" s="17">
        <v>0</v>
      </c>
      <c r="CU50" s="17">
        <v>0</v>
      </c>
      <c r="CV50" s="17">
        <v>0</v>
      </c>
      <c r="CW50" s="17">
        <v>0</v>
      </c>
      <c r="CX50" s="17">
        <v>0</v>
      </c>
      <c r="CY50" s="17">
        <v>0</v>
      </c>
      <c r="CZ50" s="17">
        <v>0</v>
      </c>
      <c r="DA50" s="17">
        <v>0</v>
      </c>
      <c r="DB50" s="17">
        <v>0</v>
      </c>
      <c r="DC50" s="17">
        <v>0</v>
      </c>
      <c r="DD50" s="17">
        <v>0</v>
      </c>
      <c r="DE50" s="17">
        <v>0</v>
      </c>
      <c r="DF50" s="17">
        <v>0</v>
      </c>
      <c r="DG50" s="17">
        <v>0</v>
      </c>
      <c r="DH50" s="17">
        <v>0</v>
      </c>
      <c r="DI50" s="17">
        <v>0</v>
      </c>
      <c r="DJ50" s="17">
        <v>0</v>
      </c>
      <c r="DK50" s="17">
        <v>0</v>
      </c>
      <c r="DL50" s="17">
        <v>0</v>
      </c>
      <c r="DM50" s="17">
        <v>0</v>
      </c>
      <c r="DN50" s="17">
        <v>0</v>
      </c>
      <c r="DO50" s="17">
        <v>0</v>
      </c>
      <c r="DP50" s="17">
        <v>0</v>
      </c>
      <c r="DQ50" s="17">
        <v>0</v>
      </c>
      <c r="DR50" s="17">
        <v>0</v>
      </c>
      <c r="DS50" s="17">
        <v>0</v>
      </c>
      <c r="DT50" s="17">
        <v>0</v>
      </c>
      <c r="DU50" s="17">
        <v>0</v>
      </c>
      <c r="DV50" s="17">
        <v>0</v>
      </c>
      <c r="DW50" s="17">
        <v>0</v>
      </c>
      <c r="DX50" s="17">
        <v>0</v>
      </c>
      <c r="DY50" s="17">
        <v>0</v>
      </c>
      <c r="DZ50" s="17">
        <v>0</v>
      </c>
      <c r="EA50" s="17">
        <v>0</v>
      </c>
      <c r="EB50" s="17">
        <v>0</v>
      </c>
      <c r="EC50" s="17">
        <v>0</v>
      </c>
      <c r="ED50" s="17">
        <v>0</v>
      </c>
      <c r="EE50" s="17">
        <v>0</v>
      </c>
      <c r="EF50" s="17">
        <v>0</v>
      </c>
      <c r="EG50" s="17">
        <v>0</v>
      </c>
      <c r="EH50" s="17">
        <v>0</v>
      </c>
      <c r="EI50" s="17">
        <v>0</v>
      </c>
      <c r="EJ50" s="17">
        <v>0</v>
      </c>
      <c r="EK50" s="17">
        <v>0</v>
      </c>
      <c r="EL50" s="17">
        <v>0</v>
      </c>
      <c r="EM50" s="17">
        <v>0</v>
      </c>
      <c r="EN50" s="17">
        <v>0</v>
      </c>
      <c r="EO50" s="17">
        <v>0</v>
      </c>
      <c r="EP50" s="17">
        <v>0</v>
      </c>
      <c r="EQ50" s="17">
        <v>0</v>
      </c>
      <c r="ER50" s="17">
        <v>0</v>
      </c>
      <c r="ES50" s="17">
        <v>0</v>
      </c>
      <c r="ET50" s="17">
        <v>0</v>
      </c>
      <c r="EU50" s="17">
        <v>0</v>
      </c>
      <c r="EV50" s="17">
        <v>0</v>
      </c>
      <c r="EW50" s="17">
        <v>0</v>
      </c>
      <c r="EX50" s="17">
        <v>0</v>
      </c>
      <c r="EY50" s="17">
        <v>0</v>
      </c>
      <c r="EZ50" s="17">
        <v>0</v>
      </c>
      <c r="FA50" s="17">
        <v>0</v>
      </c>
      <c r="FB50" s="17">
        <v>0</v>
      </c>
      <c r="FC50" s="17">
        <v>0</v>
      </c>
      <c r="FD50" s="17">
        <v>0</v>
      </c>
      <c r="FE50" s="17">
        <v>0</v>
      </c>
      <c r="FF50" s="17">
        <v>0</v>
      </c>
      <c r="FG50" s="17">
        <v>0</v>
      </c>
      <c r="FH50" s="17">
        <v>0</v>
      </c>
      <c r="FI50" s="17">
        <v>0</v>
      </c>
      <c r="FJ50" s="17">
        <v>0</v>
      </c>
      <c r="FK50" s="17">
        <v>0</v>
      </c>
      <c r="FL50" s="17">
        <v>0</v>
      </c>
      <c r="FM50" s="17">
        <v>0</v>
      </c>
      <c r="FN50" s="17">
        <v>0</v>
      </c>
      <c r="FO50" s="17">
        <v>0</v>
      </c>
      <c r="FP50" s="17">
        <v>0</v>
      </c>
      <c r="FQ50" s="17">
        <v>0</v>
      </c>
      <c r="FR50" s="17">
        <v>0</v>
      </c>
      <c r="FS50" s="17">
        <v>0</v>
      </c>
      <c r="FT50" s="17">
        <v>0</v>
      </c>
      <c r="FU50" s="17">
        <v>0</v>
      </c>
      <c r="FV50" s="17">
        <v>0</v>
      </c>
      <c r="FW50" s="17">
        <v>0</v>
      </c>
      <c r="FX50" s="17">
        <v>0</v>
      </c>
      <c r="FY50" s="17">
        <v>0</v>
      </c>
      <c r="FZ50" s="17">
        <v>0</v>
      </c>
      <c r="GA50" s="17">
        <v>0</v>
      </c>
      <c r="GB50" s="17">
        <v>0</v>
      </c>
      <c r="GC50" s="17">
        <v>0</v>
      </c>
      <c r="GD50" s="17">
        <v>0</v>
      </c>
      <c r="GE50" s="17">
        <v>0</v>
      </c>
      <c r="GF50" s="17">
        <v>0</v>
      </c>
      <c r="GG50" s="17">
        <v>0</v>
      </c>
      <c r="GH50" s="17">
        <v>0</v>
      </c>
      <c r="GI50" s="17">
        <v>0</v>
      </c>
      <c r="GJ50" s="17">
        <v>0</v>
      </c>
      <c r="GK50" s="17">
        <v>0</v>
      </c>
      <c r="GL50" s="17">
        <v>0</v>
      </c>
      <c r="GM50" s="17">
        <v>0</v>
      </c>
      <c r="GN50" s="17">
        <v>0</v>
      </c>
      <c r="GO50" s="17">
        <v>0</v>
      </c>
      <c r="GP50" s="17">
        <v>0</v>
      </c>
      <c r="GQ50" s="17">
        <v>0</v>
      </c>
      <c r="GR50" s="17">
        <v>0</v>
      </c>
      <c r="GS50" s="17">
        <v>0</v>
      </c>
      <c r="GT50" s="17">
        <v>0</v>
      </c>
      <c r="GU50" s="17">
        <v>0</v>
      </c>
      <c r="GV50" s="17">
        <v>0</v>
      </c>
      <c r="GW50" s="17">
        <v>0</v>
      </c>
      <c r="GX50" s="17">
        <v>0</v>
      </c>
      <c r="GY50" s="17">
        <v>0</v>
      </c>
      <c r="GZ50" s="17">
        <v>0</v>
      </c>
      <c r="HA50" s="17">
        <v>0</v>
      </c>
      <c r="HB50" s="17">
        <v>0</v>
      </c>
      <c r="HC50" s="17">
        <v>0</v>
      </c>
      <c r="HD50" s="17">
        <v>0</v>
      </c>
      <c r="HE50" s="17">
        <v>0</v>
      </c>
      <c r="HF50" s="17">
        <v>0</v>
      </c>
      <c r="HG50" s="17">
        <v>0</v>
      </c>
      <c r="HH50" s="17">
        <v>0</v>
      </c>
      <c r="HI50" s="17">
        <v>0</v>
      </c>
      <c r="HJ50" s="17">
        <v>0</v>
      </c>
      <c r="HK50" s="17">
        <v>0</v>
      </c>
      <c r="HL50" s="17">
        <v>0</v>
      </c>
      <c r="HM50" s="17">
        <v>0</v>
      </c>
      <c r="HN50" s="17">
        <v>0</v>
      </c>
      <c r="HO50" s="17">
        <v>0</v>
      </c>
      <c r="HP50" s="17">
        <v>0</v>
      </c>
      <c r="HQ50" s="17">
        <v>0</v>
      </c>
      <c r="HR50" s="17">
        <v>0</v>
      </c>
      <c r="HS50" s="17">
        <v>0</v>
      </c>
      <c r="HT50" s="17">
        <v>0</v>
      </c>
      <c r="HU50" s="17">
        <v>0</v>
      </c>
      <c r="HV50" s="17">
        <v>0</v>
      </c>
      <c r="HW50" s="17">
        <v>0</v>
      </c>
      <c r="HX50" s="17">
        <v>0</v>
      </c>
      <c r="HY50" s="17">
        <v>0</v>
      </c>
      <c r="HZ50" s="17">
        <v>0</v>
      </c>
      <c r="IA50" s="17">
        <v>0</v>
      </c>
      <c r="IB50" s="17">
        <v>0</v>
      </c>
      <c r="IC50" s="17">
        <v>0</v>
      </c>
      <c r="ID50" s="17">
        <v>0</v>
      </c>
      <c r="IE50" s="17">
        <v>0</v>
      </c>
      <c r="IF50" s="17">
        <v>0</v>
      </c>
      <c r="IG50" s="17">
        <v>0</v>
      </c>
      <c r="IH50" s="17">
        <v>0</v>
      </c>
      <c r="II50" s="17">
        <v>0</v>
      </c>
      <c r="IJ50" s="17">
        <v>0</v>
      </c>
      <c r="IK50" s="17">
        <v>0</v>
      </c>
      <c r="IL50" s="17">
        <v>0</v>
      </c>
      <c r="IM50" s="17">
        <v>0</v>
      </c>
      <c r="IN50" s="17">
        <v>0</v>
      </c>
      <c r="IO50" s="17">
        <v>0</v>
      </c>
      <c r="IP50" s="17">
        <v>0</v>
      </c>
      <c r="IQ50" s="17">
        <v>0</v>
      </c>
      <c r="IR50" s="17">
        <v>0</v>
      </c>
      <c r="IS50" s="17">
        <v>0</v>
      </c>
      <c r="IT50" s="17">
        <v>0</v>
      </c>
      <c r="IU50" s="17">
        <v>0</v>
      </c>
      <c r="IV50" s="17">
        <v>0</v>
      </c>
      <c r="IW50" s="17">
        <v>0</v>
      </c>
      <c r="IX50" s="17">
        <v>0</v>
      </c>
      <c r="IY50" s="17">
        <v>0</v>
      </c>
      <c r="IZ50" s="17">
        <v>0</v>
      </c>
      <c r="JA50" s="17">
        <v>0</v>
      </c>
      <c r="JB50" s="17">
        <v>0</v>
      </c>
      <c r="JC50" s="17">
        <v>0</v>
      </c>
      <c r="JD50" s="17">
        <v>0</v>
      </c>
      <c r="JE50" s="17">
        <v>0</v>
      </c>
      <c r="JF50" s="17">
        <v>0</v>
      </c>
      <c r="JG50" s="17">
        <v>0</v>
      </c>
      <c r="JH50" s="17">
        <v>0</v>
      </c>
      <c r="JI50" s="17">
        <v>0</v>
      </c>
      <c r="JJ50" s="17">
        <v>0</v>
      </c>
      <c r="JK50" s="17">
        <v>0</v>
      </c>
      <c r="JL50" s="17">
        <v>0</v>
      </c>
      <c r="JM50" s="17">
        <v>0</v>
      </c>
      <c r="JN50" s="17">
        <v>0</v>
      </c>
      <c r="JO50" s="17">
        <v>0</v>
      </c>
      <c r="JP50" s="17">
        <v>0</v>
      </c>
      <c r="JQ50" s="17">
        <v>0</v>
      </c>
      <c r="JR50" s="17">
        <v>0</v>
      </c>
      <c r="JS50" s="17">
        <v>0</v>
      </c>
      <c r="JT50" s="17">
        <v>0</v>
      </c>
      <c r="JU50" s="17">
        <v>0</v>
      </c>
      <c r="JV50" s="17">
        <v>0</v>
      </c>
      <c r="JW50" s="17">
        <v>0</v>
      </c>
      <c r="JX50" s="17">
        <v>0</v>
      </c>
      <c r="JY50" s="17">
        <v>0</v>
      </c>
    </row>
    <row r="51" spans="1:285" x14ac:dyDescent="0.15">
      <c r="A51" s="17" t="s">
        <v>648</v>
      </c>
      <c r="B51" s="17" t="s">
        <v>649</v>
      </c>
      <c r="C51" s="17">
        <v>0</v>
      </c>
      <c r="D51" s="17">
        <v>0</v>
      </c>
      <c r="E51" s="17">
        <v>0</v>
      </c>
      <c r="F51" s="17">
        <v>0</v>
      </c>
      <c r="G51" s="17">
        <v>0</v>
      </c>
      <c r="H51" s="17">
        <v>0</v>
      </c>
      <c r="I51" s="17">
        <v>14.39</v>
      </c>
      <c r="J51" s="17">
        <v>14.39</v>
      </c>
      <c r="K51" s="17">
        <v>14.39</v>
      </c>
      <c r="L51" s="17">
        <v>14.39</v>
      </c>
      <c r="M51" s="17">
        <v>14.39</v>
      </c>
      <c r="N51" s="17">
        <v>14.52</v>
      </c>
      <c r="O51" s="17">
        <v>14.51</v>
      </c>
      <c r="P51" s="17">
        <v>14.48</v>
      </c>
      <c r="Q51" s="17">
        <v>14.47</v>
      </c>
      <c r="R51" s="17">
        <v>14.46</v>
      </c>
      <c r="S51" s="17">
        <v>14.47</v>
      </c>
      <c r="T51" s="17">
        <v>14.46</v>
      </c>
      <c r="U51" s="17">
        <v>14.48</v>
      </c>
      <c r="V51" s="17">
        <v>14.48</v>
      </c>
      <c r="W51" s="17">
        <v>14.5</v>
      </c>
      <c r="X51" s="17">
        <v>14.5</v>
      </c>
      <c r="Y51" s="17">
        <v>14.52</v>
      </c>
      <c r="Z51" s="17">
        <v>14.51</v>
      </c>
      <c r="AA51" s="17">
        <v>14.5</v>
      </c>
      <c r="AB51" s="17">
        <v>0</v>
      </c>
      <c r="AC51" s="17">
        <v>0</v>
      </c>
      <c r="AD51" s="17">
        <v>0</v>
      </c>
      <c r="AE51" s="17">
        <v>0</v>
      </c>
      <c r="AF51" s="17">
        <v>0</v>
      </c>
      <c r="AG51" s="17">
        <v>0</v>
      </c>
      <c r="AH51" s="17">
        <v>0</v>
      </c>
      <c r="AI51" s="17">
        <v>0</v>
      </c>
      <c r="AJ51" s="17">
        <v>0</v>
      </c>
      <c r="AK51" s="17">
        <v>0</v>
      </c>
      <c r="AL51" s="17">
        <v>0</v>
      </c>
      <c r="AM51" s="17">
        <v>0</v>
      </c>
      <c r="AN51" s="17">
        <v>0</v>
      </c>
      <c r="AO51" s="17">
        <v>0</v>
      </c>
      <c r="AP51" s="17">
        <v>0</v>
      </c>
      <c r="AQ51" s="17">
        <v>0</v>
      </c>
      <c r="AR51" s="17">
        <v>0</v>
      </c>
      <c r="AS51" s="17">
        <v>0</v>
      </c>
      <c r="AT51" s="17">
        <v>0</v>
      </c>
      <c r="AU51" s="17">
        <v>0</v>
      </c>
      <c r="AV51" s="17">
        <v>0</v>
      </c>
      <c r="AW51" s="17">
        <v>0</v>
      </c>
      <c r="AX51" s="17">
        <v>0</v>
      </c>
      <c r="AY51" s="17">
        <v>0</v>
      </c>
      <c r="AZ51" s="17">
        <v>0</v>
      </c>
      <c r="BA51" s="17">
        <v>0</v>
      </c>
      <c r="BB51" s="17">
        <v>0</v>
      </c>
      <c r="BC51" s="17">
        <v>0</v>
      </c>
      <c r="BD51" s="17">
        <v>0</v>
      </c>
      <c r="BE51" s="17">
        <v>0</v>
      </c>
      <c r="BF51" s="17">
        <v>0</v>
      </c>
      <c r="BG51" s="17">
        <v>0</v>
      </c>
      <c r="BH51" s="17">
        <v>0</v>
      </c>
      <c r="BI51" s="17">
        <v>0</v>
      </c>
      <c r="BJ51" s="17">
        <v>0</v>
      </c>
      <c r="BK51" s="17">
        <v>0</v>
      </c>
      <c r="BL51" s="17">
        <v>0</v>
      </c>
      <c r="BM51" s="17">
        <v>0</v>
      </c>
      <c r="BN51" s="17">
        <v>0</v>
      </c>
      <c r="BO51" s="17">
        <v>0</v>
      </c>
      <c r="BP51" s="17">
        <v>0</v>
      </c>
      <c r="BQ51" s="17">
        <v>0</v>
      </c>
      <c r="BR51" s="17">
        <v>0</v>
      </c>
      <c r="BS51" s="17">
        <v>0</v>
      </c>
      <c r="BT51" s="17">
        <v>0</v>
      </c>
      <c r="BU51" s="17">
        <v>0</v>
      </c>
      <c r="BV51" s="17">
        <v>0</v>
      </c>
      <c r="BW51" s="17">
        <v>0</v>
      </c>
      <c r="BX51" s="17">
        <v>0</v>
      </c>
      <c r="BY51" s="17">
        <v>0</v>
      </c>
      <c r="BZ51" s="17">
        <v>0</v>
      </c>
      <c r="CA51" s="17">
        <v>0</v>
      </c>
      <c r="CB51" s="17">
        <v>0</v>
      </c>
      <c r="CC51" s="17">
        <v>0</v>
      </c>
      <c r="CD51" s="17">
        <v>0</v>
      </c>
      <c r="CE51" s="17">
        <v>0</v>
      </c>
      <c r="CF51" s="17">
        <v>0</v>
      </c>
      <c r="CG51" s="17">
        <v>0</v>
      </c>
      <c r="CH51" s="17">
        <v>0</v>
      </c>
      <c r="CI51" s="17">
        <v>0</v>
      </c>
      <c r="CJ51" s="17">
        <v>0</v>
      </c>
      <c r="CK51" s="17">
        <v>0</v>
      </c>
      <c r="CL51" s="17">
        <v>0</v>
      </c>
      <c r="CM51" s="17">
        <v>0</v>
      </c>
      <c r="CN51" s="17">
        <v>0</v>
      </c>
      <c r="CO51" s="17">
        <v>0</v>
      </c>
      <c r="CP51" s="17">
        <v>0</v>
      </c>
      <c r="CQ51" s="17">
        <v>0</v>
      </c>
      <c r="CR51" s="17">
        <v>0</v>
      </c>
      <c r="CS51" s="17">
        <v>0</v>
      </c>
      <c r="CT51" s="17">
        <v>0</v>
      </c>
      <c r="CU51" s="17">
        <v>0</v>
      </c>
      <c r="CV51" s="17">
        <v>0</v>
      </c>
      <c r="CW51" s="17">
        <v>0</v>
      </c>
      <c r="CX51" s="17">
        <v>0</v>
      </c>
      <c r="CY51" s="17">
        <v>0</v>
      </c>
      <c r="CZ51" s="17">
        <v>0</v>
      </c>
      <c r="DA51" s="17">
        <v>0</v>
      </c>
      <c r="DB51" s="17">
        <v>0</v>
      </c>
      <c r="DC51" s="17">
        <v>0</v>
      </c>
      <c r="DD51" s="17">
        <v>0</v>
      </c>
      <c r="DE51" s="17">
        <v>0</v>
      </c>
      <c r="DF51" s="17">
        <v>0</v>
      </c>
      <c r="DG51" s="17">
        <v>0</v>
      </c>
      <c r="DH51" s="17">
        <v>0</v>
      </c>
      <c r="DI51" s="17">
        <v>0</v>
      </c>
      <c r="DJ51" s="17">
        <v>0</v>
      </c>
      <c r="DK51" s="17">
        <v>0</v>
      </c>
      <c r="DL51" s="17">
        <v>0</v>
      </c>
      <c r="DM51" s="17">
        <v>0</v>
      </c>
      <c r="DN51" s="17">
        <v>0</v>
      </c>
      <c r="DO51" s="17">
        <v>0</v>
      </c>
      <c r="DP51" s="17">
        <v>0</v>
      </c>
      <c r="DQ51" s="17">
        <v>0</v>
      </c>
      <c r="DR51" s="17">
        <v>0</v>
      </c>
      <c r="DS51" s="17">
        <v>0</v>
      </c>
      <c r="DT51" s="17">
        <v>0</v>
      </c>
      <c r="DU51" s="17">
        <v>0</v>
      </c>
      <c r="DV51" s="17">
        <v>0</v>
      </c>
      <c r="DW51" s="17">
        <v>0</v>
      </c>
      <c r="DX51" s="17">
        <v>0</v>
      </c>
      <c r="DY51" s="17">
        <v>0</v>
      </c>
      <c r="DZ51" s="17">
        <v>0</v>
      </c>
      <c r="EA51" s="17">
        <v>0</v>
      </c>
      <c r="EB51" s="17">
        <v>0</v>
      </c>
      <c r="EC51" s="17">
        <v>0</v>
      </c>
      <c r="ED51" s="17">
        <v>0</v>
      </c>
      <c r="EE51" s="17">
        <v>0</v>
      </c>
      <c r="EF51" s="17">
        <v>0</v>
      </c>
      <c r="EG51" s="17">
        <v>0</v>
      </c>
      <c r="EH51" s="17">
        <v>0</v>
      </c>
      <c r="EI51" s="17">
        <v>0</v>
      </c>
      <c r="EJ51" s="17">
        <v>0</v>
      </c>
      <c r="EK51" s="17">
        <v>0</v>
      </c>
      <c r="EL51" s="17">
        <v>0</v>
      </c>
      <c r="EM51" s="17">
        <v>0</v>
      </c>
      <c r="EN51" s="17">
        <v>0</v>
      </c>
      <c r="EO51" s="17">
        <v>0</v>
      </c>
      <c r="EP51" s="17">
        <v>0</v>
      </c>
      <c r="EQ51" s="17">
        <v>0</v>
      </c>
      <c r="ER51" s="17">
        <v>0</v>
      </c>
      <c r="ES51" s="17">
        <v>0</v>
      </c>
      <c r="ET51" s="17">
        <v>0</v>
      </c>
      <c r="EU51" s="17">
        <v>0</v>
      </c>
      <c r="EV51" s="17">
        <v>0</v>
      </c>
      <c r="EW51" s="17">
        <v>0</v>
      </c>
      <c r="EX51" s="17">
        <v>0</v>
      </c>
      <c r="EY51" s="17">
        <v>0</v>
      </c>
      <c r="EZ51" s="17">
        <v>0</v>
      </c>
      <c r="FA51" s="17">
        <v>0</v>
      </c>
      <c r="FB51" s="17">
        <v>0</v>
      </c>
      <c r="FC51" s="17">
        <v>0</v>
      </c>
      <c r="FD51" s="17">
        <v>0</v>
      </c>
      <c r="FE51" s="17">
        <v>0</v>
      </c>
      <c r="FF51" s="17">
        <v>0</v>
      </c>
      <c r="FG51" s="17">
        <v>0</v>
      </c>
      <c r="FH51" s="17">
        <v>0</v>
      </c>
      <c r="FI51" s="17">
        <v>0</v>
      </c>
      <c r="FJ51" s="17">
        <v>0</v>
      </c>
      <c r="FK51" s="17">
        <v>0</v>
      </c>
      <c r="FL51" s="17">
        <v>0</v>
      </c>
      <c r="FM51" s="17">
        <v>0</v>
      </c>
      <c r="FN51" s="17">
        <v>0</v>
      </c>
      <c r="FO51" s="17">
        <v>0</v>
      </c>
      <c r="FP51" s="17">
        <v>0</v>
      </c>
      <c r="FQ51" s="17">
        <v>0</v>
      </c>
      <c r="FR51" s="17">
        <v>0</v>
      </c>
      <c r="FS51" s="17">
        <v>0</v>
      </c>
      <c r="FT51" s="17">
        <v>0</v>
      </c>
      <c r="FU51" s="17">
        <v>0</v>
      </c>
      <c r="FV51" s="17">
        <v>0</v>
      </c>
      <c r="FW51" s="17">
        <v>0</v>
      </c>
      <c r="FX51" s="17">
        <v>0</v>
      </c>
      <c r="FY51" s="17">
        <v>0</v>
      </c>
      <c r="FZ51" s="17">
        <v>0</v>
      </c>
      <c r="GA51" s="17">
        <v>0</v>
      </c>
      <c r="GB51" s="17">
        <v>0</v>
      </c>
      <c r="GC51" s="17">
        <v>0</v>
      </c>
      <c r="GD51" s="17">
        <v>0</v>
      </c>
      <c r="GE51" s="17">
        <v>0</v>
      </c>
      <c r="GF51" s="17">
        <v>0</v>
      </c>
      <c r="GG51" s="17">
        <v>0</v>
      </c>
      <c r="GH51" s="17">
        <v>0</v>
      </c>
      <c r="GI51" s="17">
        <v>0</v>
      </c>
      <c r="GJ51" s="17">
        <v>0</v>
      </c>
      <c r="GK51" s="17">
        <v>0</v>
      </c>
      <c r="GL51" s="17">
        <v>0</v>
      </c>
      <c r="GM51" s="17">
        <v>0</v>
      </c>
      <c r="GN51" s="17">
        <v>0</v>
      </c>
      <c r="GO51" s="17">
        <v>0</v>
      </c>
      <c r="GP51" s="17">
        <v>0</v>
      </c>
      <c r="GQ51" s="17">
        <v>0</v>
      </c>
      <c r="GR51" s="17">
        <v>0</v>
      </c>
      <c r="GS51" s="17">
        <v>0</v>
      </c>
      <c r="GT51" s="17">
        <v>0</v>
      </c>
      <c r="GU51" s="17">
        <v>0</v>
      </c>
      <c r="GV51" s="17">
        <v>0</v>
      </c>
      <c r="GW51" s="17">
        <v>0</v>
      </c>
      <c r="GX51" s="17">
        <v>0</v>
      </c>
      <c r="GY51" s="17">
        <v>0</v>
      </c>
      <c r="GZ51" s="17">
        <v>0</v>
      </c>
      <c r="HA51" s="17">
        <v>0</v>
      </c>
      <c r="HB51" s="17">
        <v>0</v>
      </c>
      <c r="HC51" s="17">
        <v>0</v>
      </c>
      <c r="HD51" s="17">
        <v>0</v>
      </c>
      <c r="HE51" s="17">
        <v>0</v>
      </c>
      <c r="HF51" s="17">
        <v>0</v>
      </c>
      <c r="HG51" s="17">
        <v>0</v>
      </c>
      <c r="HH51" s="17">
        <v>0</v>
      </c>
      <c r="HI51" s="17">
        <v>0</v>
      </c>
      <c r="HJ51" s="17">
        <v>0</v>
      </c>
      <c r="HK51" s="17">
        <v>0</v>
      </c>
      <c r="HL51" s="17">
        <v>0</v>
      </c>
      <c r="HM51" s="17">
        <v>0</v>
      </c>
      <c r="HN51" s="17">
        <v>0</v>
      </c>
      <c r="HO51" s="17">
        <v>0</v>
      </c>
      <c r="HP51" s="17">
        <v>0</v>
      </c>
      <c r="HQ51" s="17">
        <v>0</v>
      </c>
      <c r="HR51" s="17">
        <v>0</v>
      </c>
      <c r="HS51" s="17">
        <v>0</v>
      </c>
      <c r="HT51" s="17">
        <v>0</v>
      </c>
      <c r="HU51" s="17">
        <v>0</v>
      </c>
      <c r="HV51" s="17">
        <v>0</v>
      </c>
      <c r="HW51" s="17">
        <v>0</v>
      </c>
      <c r="HX51" s="17">
        <v>0</v>
      </c>
      <c r="HY51" s="17">
        <v>0</v>
      </c>
      <c r="HZ51" s="17">
        <v>0</v>
      </c>
      <c r="IA51" s="17">
        <v>0</v>
      </c>
      <c r="IB51" s="17">
        <v>0</v>
      </c>
      <c r="IC51" s="17">
        <v>0</v>
      </c>
      <c r="ID51" s="17">
        <v>0</v>
      </c>
      <c r="IE51" s="17">
        <v>0</v>
      </c>
      <c r="IF51" s="17">
        <v>0</v>
      </c>
      <c r="IG51" s="17">
        <v>0</v>
      </c>
      <c r="IH51" s="17">
        <v>0</v>
      </c>
      <c r="II51" s="17">
        <v>0</v>
      </c>
      <c r="IJ51" s="17">
        <v>0</v>
      </c>
      <c r="IK51" s="17">
        <v>0</v>
      </c>
      <c r="IL51" s="17">
        <v>0</v>
      </c>
      <c r="IM51" s="17">
        <v>0</v>
      </c>
      <c r="IN51" s="17">
        <v>0</v>
      </c>
      <c r="IO51" s="17">
        <v>0</v>
      </c>
      <c r="IP51" s="17">
        <v>0</v>
      </c>
      <c r="IQ51" s="17">
        <v>0</v>
      </c>
      <c r="IR51" s="17">
        <v>0</v>
      </c>
      <c r="IS51" s="17">
        <v>0</v>
      </c>
      <c r="IT51" s="17">
        <v>0</v>
      </c>
      <c r="IU51" s="17">
        <v>0</v>
      </c>
      <c r="IV51" s="17">
        <v>0</v>
      </c>
      <c r="IW51" s="17">
        <v>0</v>
      </c>
      <c r="IX51" s="17">
        <v>0</v>
      </c>
      <c r="IY51" s="17">
        <v>0</v>
      </c>
      <c r="IZ51" s="17">
        <v>0</v>
      </c>
      <c r="JA51" s="17">
        <v>0</v>
      </c>
      <c r="JB51" s="17">
        <v>0</v>
      </c>
      <c r="JC51" s="17">
        <v>0</v>
      </c>
      <c r="JD51" s="17">
        <v>0</v>
      </c>
      <c r="JE51" s="17">
        <v>0</v>
      </c>
      <c r="JF51" s="17">
        <v>0</v>
      </c>
      <c r="JG51" s="17">
        <v>0</v>
      </c>
      <c r="JH51" s="17">
        <v>0</v>
      </c>
      <c r="JI51" s="17">
        <v>0</v>
      </c>
      <c r="JJ51" s="17">
        <v>0</v>
      </c>
      <c r="JK51" s="17">
        <v>0</v>
      </c>
      <c r="JL51" s="17">
        <v>0</v>
      </c>
      <c r="JM51" s="17">
        <v>0</v>
      </c>
      <c r="JN51" s="17">
        <v>0</v>
      </c>
      <c r="JO51" s="17">
        <v>0</v>
      </c>
      <c r="JP51" s="17">
        <v>0</v>
      </c>
      <c r="JQ51" s="17">
        <v>0</v>
      </c>
      <c r="JR51" s="17">
        <v>0</v>
      </c>
      <c r="JS51" s="17">
        <v>0</v>
      </c>
      <c r="JT51" s="17">
        <v>0</v>
      </c>
      <c r="JU51" s="17">
        <v>0</v>
      </c>
      <c r="JV51" s="17">
        <v>0</v>
      </c>
      <c r="JW51" s="17">
        <v>0</v>
      </c>
      <c r="JX51" s="17">
        <v>0</v>
      </c>
      <c r="JY51" s="17">
        <v>0</v>
      </c>
    </row>
    <row r="52" spans="1:285" x14ac:dyDescent="0.15">
      <c r="A52" s="17" t="s">
        <v>431</v>
      </c>
      <c r="B52" s="17" t="s">
        <v>432</v>
      </c>
      <c r="C52" s="17">
        <v>0</v>
      </c>
      <c r="D52" s="17">
        <v>0</v>
      </c>
      <c r="E52" s="17">
        <v>0</v>
      </c>
      <c r="F52" s="17">
        <v>0</v>
      </c>
      <c r="G52" s="17">
        <v>0</v>
      </c>
      <c r="H52" s="17">
        <v>0</v>
      </c>
      <c r="I52" s="17">
        <v>17.39</v>
      </c>
      <c r="J52" s="17">
        <v>17.39</v>
      </c>
      <c r="K52" s="17">
        <v>17.39</v>
      </c>
      <c r="L52" s="17">
        <v>17.39</v>
      </c>
      <c r="M52" s="17">
        <v>17.39</v>
      </c>
      <c r="N52" s="17">
        <v>17.45</v>
      </c>
      <c r="O52" s="17">
        <v>17.41</v>
      </c>
      <c r="P52" s="17">
        <v>17.39</v>
      </c>
      <c r="Q52" s="17">
        <v>17.399999999999999</v>
      </c>
      <c r="R52" s="17">
        <v>17.399999999999999</v>
      </c>
      <c r="S52" s="17">
        <v>17.41</v>
      </c>
      <c r="T52" s="17">
        <v>17.47</v>
      </c>
      <c r="U52" s="17">
        <v>17.579999999999998</v>
      </c>
      <c r="V52" s="17">
        <v>17.559999999999999</v>
      </c>
      <c r="W52" s="17">
        <v>17.55</v>
      </c>
      <c r="X52" s="17">
        <v>17.55</v>
      </c>
      <c r="Y52" s="17">
        <v>17.55</v>
      </c>
      <c r="Z52" s="17">
        <v>17.53</v>
      </c>
      <c r="AA52" s="17">
        <v>17.52</v>
      </c>
      <c r="AB52" s="17">
        <v>0</v>
      </c>
      <c r="AC52" s="17">
        <v>0</v>
      </c>
      <c r="AD52" s="17">
        <v>0</v>
      </c>
      <c r="AE52" s="17">
        <v>0</v>
      </c>
      <c r="AF52" s="17">
        <v>0</v>
      </c>
      <c r="AG52" s="17">
        <v>0</v>
      </c>
      <c r="AH52" s="17">
        <v>0</v>
      </c>
      <c r="AI52" s="17">
        <v>0</v>
      </c>
      <c r="AJ52" s="17">
        <v>0</v>
      </c>
      <c r="AK52" s="17">
        <v>0</v>
      </c>
      <c r="AL52" s="17">
        <v>0</v>
      </c>
      <c r="AM52" s="17">
        <v>0</v>
      </c>
      <c r="AN52" s="17">
        <v>0</v>
      </c>
      <c r="AO52" s="17">
        <v>0</v>
      </c>
      <c r="AP52" s="17">
        <v>0</v>
      </c>
      <c r="AQ52" s="17">
        <v>0</v>
      </c>
      <c r="AR52" s="17">
        <v>0</v>
      </c>
      <c r="AS52" s="17">
        <v>0</v>
      </c>
      <c r="AT52" s="17">
        <v>0</v>
      </c>
      <c r="AU52" s="17">
        <v>0</v>
      </c>
      <c r="AV52" s="17">
        <v>0</v>
      </c>
      <c r="AW52" s="17">
        <v>0</v>
      </c>
      <c r="AX52" s="17">
        <v>0</v>
      </c>
      <c r="AY52" s="17">
        <v>0</v>
      </c>
      <c r="AZ52" s="17">
        <v>0</v>
      </c>
      <c r="BA52" s="17">
        <v>0</v>
      </c>
      <c r="BB52" s="17">
        <v>0</v>
      </c>
      <c r="BC52" s="17">
        <v>0</v>
      </c>
      <c r="BD52" s="17">
        <v>0</v>
      </c>
      <c r="BE52" s="17">
        <v>0</v>
      </c>
      <c r="BF52" s="17">
        <v>0</v>
      </c>
      <c r="BG52" s="17">
        <v>0</v>
      </c>
      <c r="BH52" s="17">
        <v>0</v>
      </c>
      <c r="BI52" s="17">
        <v>0</v>
      </c>
      <c r="BJ52" s="17">
        <v>0</v>
      </c>
      <c r="BK52" s="17">
        <v>0</v>
      </c>
      <c r="BL52" s="17">
        <v>0</v>
      </c>
      <c r="BM52" s="17">
        <v>0</v>
      </c>
      <c r="BN52" s="17">
        <v>0</v>
      </c>
      <c r="BO52" s="17">
        <v>0</v>
      </c>
      <c r="BP52" s="17">
        <v>0</v>
      </c>
      <c r="BQ52" s="17">
        <v>0</v>
      </c>
      <c r="BR52" s="17">
        <v>0</v>
      </c>
      <c r="BS52" s="17">
        <v>0</v>
      </c>
      <c r="BT52" s="17">
        <v>0</v>
      </c>
      <c r="BU52" s="17">
        <v>0</v>
      </c>
      <c r="BV52" s="17">
        <v>0</v>
      </c>
      <c r="BW52" s="17">
        <v>0</v>
      </c>
      <c r="BX52" s="17">
        <v>0</v>
      </c>
      <c r="BY52" s="17">
        <v>0</v>
      </c>
      <c r="BZ52" s="17">
        <v>0</v>
      </c>
      <c r="CA52" s="17">
        <v>0</v>
      </c>
      <c r="CB52" s="17">
        <v>0</v>
      </c>
      <c r="CC52" s="17">
        <v>0</v>
      </c>
      <c r="CD52" s="17">
        <v>0</v>
      </c>
      <c r="CE52" s="17">
        <v>0</v>
      </c>
      <c r="CF52" s="17">
        <v>0</v>
      </c>
      <c r="CG52" s="17">
        <v>0</v>
      </c>
      <c r="CH52" s="17">
        <v>0</v>
      </c>
      <c r="CI52" s="17">
        <v>0</v>
      </c>
      <c r="CJ52" s="17">
        <v>0</v>
      </c>
      <c r="CK52" s="17">
        <v>0</v>
      </c>
      <c r="CL52" s="17">
        <v>0</v>
      </c>
      <c r="CM52" s="17">
        <v>0</v>
      </c>
      <c r="CN52" s="17">
        <v>0</v>
      </c>
      <c r="CO52" s="17">
        <v>0</v>
      </c>
      <c r="CP52" s="17">
        <v>0</v>
      </c>
      <c r="CQ52" s="17">
        <v>0</v>
      </c>
      <c r="CR52" s="17">
        <v>0</v>
      </c>
      <c r="CS52" s="17">
        <v>0</v>
      </c>
      <c r="CT52" s="17">
        <v>0</v>
      </c>
      <c r="CU52" s="17">
        <v>0</v>
      </c>
      <c r="CV52" s="17">
        <v>0</v>
      </c>
      <c r="CW52" s="17">
        <v>0</v>
      </c>
      <c r="CX52" s="17">
        <v>0</v>
      </c>
      <c r="CY52" s="17">
        <v>0</v>
      </c>
      <c r="CZ52" s="17">
        <v>0</v>
      </c>
      <c r="DA52" s="17">
        <v>0</v>
      </c>
      <c r="DB52" s="17">
        <v>0</v>
      </c>
      <c r="DC52" s="17">
        <v>0</v>
      </c>
      <c r="DD52" s="17">
        <v>0</v>
      </c>
      <c r="DE52" s="17">
        <v>0</v>
      </c>
      <c r="DF52" s="17">
        <v>0</v>
      </c>
      <c r="DG52" s="17">
        <v>0</v>
      </c>
      <c r="DH52" s="17">
        <v>0</v>
      </c>
      <c r="DI52" s="17">
        <v>0</v>
      </c>
      <c r="DJ52" s="17">
        <v>0</v>
      </c>
      <c r="DK52" s="17">
        <v>0</v>
      </c>
      <c r="DL52" s="17">
        <v>0</v>
      </c>
      <c r="DM52" s="17">
        <v>0</v>
      </c>
      <c r="DN52" s="17">
        <v>0</v>
      </c>
      <c r="DO52" s="17">
        <v>0</v>
      </c>
      <c r="DP52" s="17">
        <v>0</v>
      </c>
      <c r="DQ52" s="17">
        <v>0</v>
      </c>
      <c r="DR52" s="17">
        <v>0</v>
      </c>
      <c r="DS52" s="17">
        <v>0</v>
      </c>
      <c r="DT52" s="17">
        <v>0</v>
      </c>
      <c r="DU52" s="17">
        <v>0</v>
      </c>
      <c r="DV52" s="17">
        <v>0</v>
      </c>
      <c r="DW52" s="17">
        <v>0</v>
      </c>
      <c r="DX52" s="17">
        <v>0</v>
      </c>
      <c r="DY52" s="17">
        <v>0</v>
      </c>
      <c r="DZ52" s="17">
        <v>0</v>
      </c>
      <c r="EA52" s="17">
        <v>0</v>
      </c>
      <c r="EB52" s="17">
        <v>0</v>
      </c>
      <c r="EC52" s="17">
        <v>0</v>
      </c>
      <c r="ED52" s="17">
        <v>0</v>
      </c>
      <c r="EE52" s="17">
        <v>0</v>
      </c>
      <c r="EF52" s="17">
        <v>0</v>
      </c>
      <c r="EG52" s="17">
        <v>0</v>
      </c>
      <c r="EH52" s="17">
        <v>0</v>
      </c>
      <c r="EI52" s="17">
        <v>0</v>
      </c>
      <c r="EJ52" s="17">
        <v>0</v>
      </c>
      <c r="EK52" s="17">
        <v>0</v>
      </c>
      <c r="EL52" s="17">
        <v>0</v>
      </c>
      <c r="EM52" s="17">
        <v>0</v>
      </c>
      <c r="EN52" s="17">
        <v>0</v>
      </c>
      <c r="EO52" s="17">
        <v>0</v>
      </c>
      <c r="EP52" s="17">
        <v>0</v>
      </c>
      <c r="EQ52" s="17">
        <v>0</v>
      </c>
      <c r="ER52" s="17">
        <v>0</v>
      </c>
      <c r="ES52" s="17">
        <v>0</v>
      </c>
      <c r="ET52" s="17">
        <v>0</v>
      </c>
      <c r="EU52" s="17">
        <v>0</v>
      </c>
      <c r="EV52" s="17">
        <v>0</v>
      </c>
      <c r="EW52" s="17">
        <v>0</v>
      </c>
      <c r="EX52" s="17">
        <v>0</v>
      </c>
      <c r="EY52" s="17">
        <v>0</v>
      </c>
      <c r="EZ52" s="17">
        <v>0</v>
      </c>
      <c r="FA52" s="17">
        <v>0</v>
      </c>
      <c r="FB52" s="17">
        <v>0</v>
      </c>
      <c r="FC52" s="17">
        <v>0</v>
      </c>
      <c r="FD52" s="17">
        <v>0</v>
      </c>
      <c r="FE52" s="17">
        <v>0</v>
      </c>
      <c r="FF52" s="17">
        <v>0</v>
      </c>
      <c r="FG52" s="17">
        <v>0</v>
      </c>
      <c r="FH52" s="17">
        <v>0</v>
      </c>
      <c r="FI52" s="17">
        <v>0</v>
      </c>
      <c r="FJ52" s="17">
        <v>0</v>
      </c>
      <c r="FK52" s="17">
        <v>0</v>
      </c>
      <c r="FL52" s="17">
        <v>0</v>
      </c>
      <c r="FM52" s="17">
        <v>0</v>
      </c>
      <c r="FN52" s="17">
        <v>0</v>
      </c>
      <c r="FO52" s="17">
        <v>0</v>
      </c>
      <c r="FP52" s="17">
        <v>0</v>
      </c>
      <c r="FQ52" s="17">
        <v>0</v>
      </c>
      <c r="FR52" s="17">
        <v>0</v>
      </c>
      <c r="FS52" s="17">
        <v>0</v>
      </c>
      <c r="FT52" s="17">
        <v>0</v>
      </c>
      <c r="FU52" s="17">
        <v>0</v>
      </c>
      <c r="FV52" s="17">
        <v>0</v>
      </c>
      <c r="FW52" s="17">
        <v>0</v>
      </c>
      <c r="FX52" s="17">
        <v>0</v>
      </c>
      <c r="FY52" s="17">
        <v>0</v>
      </c>
      <c r="FZ52" s="17">
        <v>0</v>
      </c>
      <c r="GA52" s="17">
        <v>0</v>
      </c>
      <c r="GB52" s="17">
        <v>0</v>
      </c>
      <c r="GC52" s="17">
        <v>0</v>
      </c>
      <c r="GD52" s="17">
        <v>0</v>
      </c>
      <c r="GE52" s="17">
        <v>0</v>
      </c>
      <c r="GF52" s="17">
        <v>0</v>
      </c>
      <c r="GG52" s="17">
        <v>0</v>
      </c>
      <c r="GH52" s="17">
        <v>0</v>
      </c>
      <c r="GI52" s="17">
        <v>0</v>
      </c>
      <c r="GJ52" s="17">
        <v>0</v>
      </c>
      <c r="GK52" s="17">
        <v>0</v>
      </c>
      <c r="GL52" s="17">
        <v>0</v>
      </c>
      <c r="GM52" s="17">
        <v>0</v>
      </c>
      <c r="GN52" s="17">
        <v>0</v>
      </c>
      <c r="GO52" s="17">
        <v>0</v>
      </c>
      <c r="GP52" s="17">
        <v>0</v>
      </c>
      <c r="GQ52" s="17">
        <v>0</v>
      </c>
      <c r="GR52" s="17">
        <v>0</v>
      </c>
      <c r="GS52" s="17">
        <v>0</v>
      </c>
      <c r="GT52" s="17">
        <v>0</v>
      </c>
      <c r="GU52" s="17">
        <v>0</v>
      </c>
      <c r="GV52" s="17">
        <v>0</v>
      </c>
      <c r="GW52" s="17">
        <v>0</v>
      </c>
      <c r="GX52" s="17">
        <v>0</v>
      </c>
      <c r="GY52" s="17">
        <v>0</v>
      </c>
      <c r="GZ52" s="17">
        <v>0</v>
      </c>
      <c r="HA52" s="17">
        <v>0</v>
      </c>
      <c r="HB52" s="17">
        <v>0</v>
      </c>
      <c r="HC52" s="17">
        <v>0</v>
      </c>
      <c r="HD52" s="17">
        <v>0</v>
      </c>
      <c r="HE52" s="17">
        <v>0</v>
      </c>
      <c r="HF52" s="17">
        <v>0</v>
      </c>
      <c r="HG52" s="17">
        <v>0</v>
      </c>
      <c r="HH52" s="17">
        <v>0</v>
      </c>
      <c r="HI52" s="17">
        <v>0</v>
      </c>
      <c r="HJ52" s="17">
        <v>0</v>
      </c>
      <c r="HK52" s="17">
        <v>0</v>
      </c>
      <c r="HL52" s="17">
        <v>0</v>
      </c>
      <c r="HM52" s="17">
        <v>0</v>
      </c>
      <c r="HN52" s="17">
        <v>0</v>
      </c>
      <c r="HO52" s="17">
        <v>0</v>
      </c>
      <c r="HP52" s="17">
        <v>0</v>
      </c>
      <c r="HQ52" s="17">
        <v>0</v>
      </c>
      <c r="HR52" s="17">
        <v>0</v>
      </c>
      <c r="HS52" s="17">
        <v>0</v>
      </c>
      <c r="HT52" s="17">
        <v>0</v>
      </c>
      <c r="HU52" s="17">
        <v>0</v>
      </c>
      <c r="HV52" s="17">
        <v>0</v>
      </c>
      <c r="HW52" s="17">
        <v>0</v>
      </c>
      <c r="HX52" s="17">
        <v>0</v>
      </c>
      <c r="HY52" s="17">
        <v>0</v>
      </c>
      <c r="HZ52" s="17">
        <v>0</v>
      </c>
      <c r="IA52" s="17">
        <v>0</v>
      </c>
      <c r="IB52" s="17">
        <v>0</v>
      </c>
      <c r="IC52" s="17">
        <v>0</v>
      </c>
      <c r="ID52" s="17">
        <v>0</v>
      </c>
      <c r="IE52" s="17">
        <v>0</v>
      </c>
      <c r="IF52" s="17">
        <v>0</v>
      </c>
      <c r="IG52" s="17">
        <v>0</v>
      </c>
      <c r="IH52" s="17">
        <v>0</v>
      </c>
      <c r="II52" s="17">
        <v>0</v>
      </c>
      <c r="IJ52" s="17">
        <v>0</v>
      </c>
      <c r="IK52" s="17">
        <v>0</v>
      </c>
      <c r="IL52" s="17">
        <v>0</v>
      </c>
      <c r="IM52" s="17">
        <v>0</v>
      </c>
      <c r="IN52" s="17">
        <v>0</v>
      </c>
      <c r="IO52" s="17">
        <v>0</v>
      </c>
      <c r="IP52" s="17">
        <v>0</v>
      </c>
      <c r="IQ52" s="17">
        <v>0</v>
      </c>
      <c r="IR52" s="17">
        <v>0</v>
      </c>
      <c r="IS52" s="17">
        <v>0</v>
      </c>
      <c r="IT52" s="17">
        <v>0</v>
      </c>
      <c r="IU52" s="17">
        <v>0</v>
      </c>
      <c r="IV52" s="17">
        <v>0</v>
      </c>
      <c r="IW52" s="17">
        <v>0</v>
      </c>
      <c r="IX52" s="17">
        <v>0</v>
      </c>
      <c r="IY52" s="17">
        <v>0</v>
      </c>
      <c r="IZ52" s="17">
        <v>0</v>
      </c>
      <c r="JA52" s="17">
        <v>0</v>
      </c>
      <c r="JB52" s="17">
        <v>0</v>
      </c>
      <c r="JC52" s="17">
        <v>0</v>
      </c>
      <c r="JD52" s="17">
        <v>0</v>
      </c>
      <c r="JE52" s="17">
        <v>0</v>
      </c>
      <c r="JF52" s="17">
        <v>0</v>
      </c>
      <c r="JG52" s="17">
        <v>0</v>
      </c>
      <c r="JH52" s="17">
        <v>0</v>
      </c>
      <c r="JI52" s="17">
        <v>0</v>
      </c>
      <c r="JJ52" s="17">
        <v>0</v>
      </c>
      <c r="JK52" s="17">
        <v>0</v>
      </c>
      <c r="JL52" s="17">
        <v>0</v>
      </c>
      <c r="JM52" s="17">
        <v>0</v>
      </c>
      <c r="JN52" s="17">
        <v>0</v>
      </c>
      <c r="JO52" s="17">
        <v>0</v>
      </c>
      <c r="JP52" s="17">
        <v>0</v>
      </c>
      <c r="JQ52" s="17">
        <v>0</v>
      </c>
      <c r="JR52" s="17">
        <v>0</v>
      </c>
      <c r="JS52" s="17">
        <v>0</v>
      </c>
      <c r="JT52" s="17">
        <v>0</v>
      </c>
      <c r="JU52" s="17">
        <v>0</v>
      </c>
      <c r="JV52" s="17">
        <v>0</v>
      </c>
      <c r="JW52" s="17">
        <v>0</v>
      </c>
      <c r="JX52" s="17">
        <v>0</v>
      </c>
      <c r="JY52" s="17">
        <v>0</v>
      </c>
    </row>
    <row r="53" spans="1:285" x14ac:dyDescent="0.15">
      <c r="A53" s="17" t="s">
        <v>852</v>
      </c>
      <c r="B53" s="17" t="s">
        <v>853</v>
      </c>
      <c r="C53" s="17">
        <v>0</v>
      </c>
      <c r="D53" s="17">
        <v>0</v>
      </c>
      <c r="E53" s="17">
        <v>0</v>
      </c>
      <c r="F53" s="17">
        <v>0</v>
      </c>
      <c r="G53" s="17">
        <v>0</v>
      </c>
      <c r="H53" s="17">
        <v>0</v>
      </c>
      <c r="I53" s="17">
        <v>10.96</v>
      </c>
      <c r="J53" s="17">
        <v>10.96</v>
      </c>
      <c r="K53" s="17">
        <v>10.96</v>
      </c>
      <c r="L53" s="17">
        <v>10.96</v>
      </c>
      <c r="M53" s="17">
        <v>10.96</v>
      </c>
      <c r="N53" s="17">
        <v>10.98</v>
      </c>
      <c r="O53" s="17">
        <v>10.98</v>
      </c>
      <c r="P53" s="17">
        <v>11</v>
      </c>
      <c r="Q53" s="17">
        <v>10.97</v>
      </c>
      <c r="R53" s="17">
        <v>10.98</v>
      </c>
      <c r="S53" s="17">
        <v>11</v>
      </c>
      <c r="T53" s="17">
        <v>11.01</v>
      </c>
      <c r="U53" s="17">
        <v>11.03</v>
      </c>
      <c r="V53" s="17">
        <v>11.01</v>
      </c>
      <c r="W53" s="17">
        <v>11.01</v>
      </c>
      <c r="X53" s="17">
        <v>11.01</v>
      </c>
      <c r="Y53" s="17">
        <v>11.01</v>
      </c>
      <c r="Z53" s="17">
        <v>10.99</v>
      </c>
      <c r="AA53" s="17">
        <v>10.98</v>
      </c>
      <c r="AB53" s="17">
        <v>0</v>
      </c>
      <c r="AC53" s="17">
        <v>0</v>
      </c>
      <c r="AD53" s="17">
        <v>0</v>
      </c>
      <c r="AE53" s="17">
        <v>0</v>
      </c>
      <c r="AF53" s="17">
        <v>0</v>
      </c>
      <c r="AG53" s="17">
        <v>0</v>
      </c>
      <c r="AH53" s="17">
        <v>0</v>
      </c>
      <c r="AI53" s="17">
        <v>0</v>
      </c>
      <c r="AJ53" s="17">
        <v>0</v>
      </c>
      <c r="AK53" s="17">
        <v>0</v>
      </c>
      <c r="AL53" s="17">
        <v>0</v>
      </c>
      <c r="AM53" s="17">
        <v>0</v>
      </c>
      <c r="AN53" s="17">
        <v>0</v>
      </c>
      <c r="AO53" s="17">
        <v>0</v>
      </c>
      <c r="AP53" s="17">
        <v>0</v>
      </c>
      <c r="AQ53" s="17">
        <v>0</v>
      </c>
      <c r="AR53" s="17">
        <v>0</v>
      </c>
      <c r="AS53" s="17">
        <v>0</v>
      </c>
      <c r="AT53" s="17">
        <v>0</v>
      </c>
      <c r="AU53" s="17">
        <v>0</v>
      </c>
      <c r="AV53" s="17">
        <v>0</v>
      </c>
      <c r="AW53" s="17">
        <v>0</v>
      </c>
      <c r="AX53" s="17">
        <v>0</v>
      </c>
      <c r="AY53" s="17">
        <v>0</v>
      </c>
      <c r="AZ53" s="17">
        <v>0</v>
      </c>
      <c r="BA53" s="17">
        <v>0</v>
      </c>
      <c r="BB53" s="17">
        <v>0</v>
      </c>
      <c r="BC53" s="17">
        <v>0</v>
      </c>
      <c r="BD53" s="17">
        <v>0</v>
      </c>
      <c r="BE53" s="17">
        <v>0</v>
      </c>
      <c r="BF53" s="17">
        <v>0</v>
      </c>
      <c r="BG53" s="17">
        <v>0</v>
      </c>
      <c r="BH53" s="17">
        <v>0</v>
      </c>
      <c r="BI53" s="17">
        <v>0</v>
      </c>
      <c r="BJ53" s="17">
        <v>0</v>
      </c>
      <c r="BK53" s="17">
        <v>0</v>
      </c>
      <c r="BL53" s="17">
        <v>0</v>
      </c>
      <c r="BM53" s="17">
        <v>0</v>
      </c>
      <c r="BN53" s="17">
        <v>0</v>
      </c>
      <c r="BO53" s="17">
        <v>0</v>
      </c>
      <c r="BP53" s="17">
        <v>0</v>
      </c>
      <c r="BQ53" s="17">
        <v>0</v>
      </c>
      <c r="BR53" s="17">
        <v>0</v>
      </c>
      <c r="BS53" s="17">
        <v>0</v>
      </c>
      <c r="BT53" s="17">
        <v>0</v>
      </c>
      <c r="BU53" s="17">
        <v>0</v>
      </c>
      <c r="BV53" s="17">
        <v>0</v>
      </c>
      <c r="BW53" s="17">
        <v>0</v>
      </c>
      <c r="BX53" s="17">
        <v>0</v>
      </c>
      <c r="BY53" s="17">
        <v>0</v>
      </c>
      <c r="BZ53" s="17">
        <v>0</v>
      </c>
      <c r="CA53" s="17">
        <v>0</v>
      </c>
      <c r="CB53" s="17">
        <v>0</v>
      </c>
      <c r="CC53" s="17">
        <v>0</v>
      </c>
      <c r="CD53" s="17">
        <v>0</v>
      </c>
      <c r="CE53" s="17">
        <v>0</v>
      </c>
      <c r="CF53" s="17">
        <v>0</v>
      </c>
      <c r="CG53" s="17">
        <v>0</v>
      </c>
      <c r="CH53" s="17">
        <v>0</v>
      </c>
      <c r="CI53" s="17">
        <v>0</v>
      </c>
      <c r="CJ53" s="17">
        <v>0</v>
      </c>
      <c r="CK53" s="17">
        <v>0</v>
      </c>
      <c r="CL53" s="17">
        <v>0</v>
      </c>
      <c r="CM53" s="17">
        <v>0</v>
      </c>
      <c r="CN53" s="17">
        <v>0</v>
      </c>
      <c r="CO53" s="17">
        <v>0</v>
      </c>
      <c r="CP53" s="17">
        <v>0</v>
      </c>
      <c r="CQ53" s="17">
        <v>0</v>
      </c>
      <c r="CR53" s="17">
        <v>0</v>
      </c>
      <c r="CS53" s="17">
        <v>0</v>
      </c>
      <c r="CT53" s="17">
        <v>0</v>
      </c>
      <c r="CU53" s="17">
        <v>0</v>
      </c>
      <c r="CV53" s="17">
        <v>0</v>
      </c>
      <c r="CW53" s="17">
        <v>0</v>
      </c>
      <c r="CX53" s="17">
        <v>0</v>
      </c>
      <c r="CY53" s="17">
        <v>0</v>
      </c>
      <c r="CZ53" s="17">
        <v>0</v>
      </c>
      <c r="DA53" s="17">
        <v>0</v>
      </c>
      <c r="DB53" s="17">
        <v>0</v>
      </c>
      <c r="DC53" s="17">
        <v>0</v>
      </c>
      <c r="DD53" s="17">
        <v>0</v>
      </c>
      <c r="DE53" s="17">
        <v>0</v>
      </c>
      <c r="DF53" s="17">
        <v>0</v>
      </c>
      <c r="DG53" s="17">
        <v>0</v>
      </c>
      <c r="DH53" s="17">
        <v>0</v>
      </c>
      <c r="DI53" s="17">
        <v>0</v>
      </c>
      <c r="DJ53" s="17">
        <v>0</v>
      </c>
      <c r="DK53" s="17">
        <v>0</v>
      </c>
      <c r="DL53" s="17">
        <v>0</v>
      </c>
      <c r="DM53" s="17">
        <v>0</v>
      </c>
      <c r="DN53" s="17">
        <v>0</v>
      </c>
      <c r="DO53" s="17">
        <v>0</v>
      </c>
      <c r="DP53" s="17">
        <v>0</v>
      </c>
      <c r="DQ53" s="17">
        <v>0</v>
      </c>
      <c r="DR53" s="17">
        <v>0</v>
      </c>
      <c r="DS53" s="17">
        <v>0</v>
      </c>
      <c r="DT53" s="17">
        <v>0</v>
      </c>
      <c r="DU53" s="17">
        <v>0</v>
      </c>
      <c r="DV53" s="17">
        <v>0</v>
      </c>
      <c r="DW53" s="17">
        <v>0</v>
      </c>
      <c r="DX53" s="17">
        <v>0</v>
      </c>
      <c r="DY53" s="17">
        <v>0</v>
      </c>
      <c r="DZ53" s="17">
        <v>0</v>
      </c>
      <c r="EA53" s="17">
        <v>0</v>
      </c>
      <c r="EB53" s="17">
        <v>0</v>
      </c>
      <c r="EC53" s="17">
        <v>0</v>
      </c>
      <c r="ED53" s="17">
        <v>0</v>
      </c>
      <c r="EE53" s="17">
        <v>0</v>
      </c>
      <c r="EF53" s="17">
        <v>0</v>
      </c>
      <c r="EG53" s="17">
        <v>0</v>
      </c>
      <c r="EH53" s="17">
        <v>0</v>
      </c>
      <c r="EI53" s="17">
        <v>0</v>
      </c>
      <c r="EJ53" s="17">
        <v>0</v>
      </c>
      <c r="EK53" s="17">
        <v>0</v>
      </c>
      <c r="EL53" s="17">
        <v>0</v>
      </c>
      <c r="EM53" s="17">
        <v>0</v>
      </c>
      <c r="EN53" s="17">
        <v>0</v>
      </c>
      <c r="EO53" s="17">
        <v>0</v>
      </c>
      <c r="EP53" s="17">
        <v>0</v>
      </c>
      <c r="EQ53" s="17">
        <v>0</v>
      </c>
      <c r="ER53" s="17">
        <v>0</v>
      </c>
      <c r="ES53" s="17">
        <v>0</v>
      </c>
      <c r="ET53" s="17">
        <v>0</v>
      </c>
      <c r="EU53" s="17">
        <v>0</v>
      </c>
      <c r="EV53" s="17">
        <v>0</v>
      </c>
      <c r="EW53" s="17">
        <v>0</v>
      </c>
      <c r="EX53" s="17">
        <v>0</v>
      </c>
      <c r="EY53" s="17">
        <v>0</v>
      </c>
      <c r="EZ53" s="17">
        <v>0</v>
      </c>
      <c r="FA53" s="17">
        <v>0</v>
      </c>
      <c r="FB53" s="17">
        <v>0</v>
      </c>
      <c r="FC53" s="17">
        <v>0</v>
      </c>
      <c r="FD53" s="17">
        <v>0</v>
      </c>
      <c r="FE53" s="17">
        <v>0</v>
      </c>
      <c r="FF53" s="17">
        <v>0</v>
      </c>
      <c r="FG53" s="17">
        <v>0</v>
      </c>
      <c r="FH53" s="17">
        <v>0</v>
      </c>
      <c r="FI53" s="17">
        <v>0</v>
      </c>
      <c r="FJ53" s="17">
        <v>0</v>
      </c>
      <c r="FK53" s="17">
        <v>0</v>
      </c>
      <c r="FL53" s="17">
        <v>0</v>
      </c>
      <c r="FM53" s="17">
        <v>0</v>
      </c>
      <c r="FN53" s="17">
        <v>0</v>
      </c>
      <c r="FO53" s="17">
        <v>0</v>
      </c>
      <c r="FP53" s="17">
        <v>0</v>
      </c>
      <c r="FQ53" s="17">
        <v>0</v>
      </c>
      <c r="FR53" s="17">
        <v>0</v>
      </c>
      <c r="FS53" s="17">
        <v>0</v>
      </c>
      <c r="FT53" s="17">
        <v>0</v>
      </c>
      <c r="FU53" s="17">
        <v>0</v>
      </c>
      <c r="FV53" s="17">
        <v>0</v>
      </c>
      <c r="FW53" s="17">
        <v>0</v>
      </c>
      <c r="FX53" s="17">
        <v>0</v>
      </c>
      <c r="FY53" s="17">
        <v>0</v>
      </c>
      <c r="FZ53" s="17">
        <v>0</v>
      </c>
      <c r="GA53" s="17">
        <v>0</v>
      </c>
      <c r="GB53" s="17">
        <v>0</v>
      </c>
      <c r="GC53" s="17">
        <v>0</v>
      </c>
      <c r="GD53" s="17">
        <v>0</v>
      </c>
      <c r="GE53" s="17">
        <v>0</v>
      </c>
      <c r="GF53" s="17">
        <v>0</v>
      </c>
      <c r="GG53" s="17">
        <v>0</v>
      </c>
      <c r="GH53" s="17">
        <v>0</v>
      </c>
      <c r="GI53" s="17">
        <v>0</v>
      </c>
      <c r="GJ53" s="17">
        <v>0</v>
      </c>
      <c r="GK53" s="17">
        <v>0</v>
      </c>
      <c r="GL53" s="17">
        <v>0</v>
      </c>
      <c r="GM53" s="17">
        <v>0</v>
      </c>
      <c r="GN53" s="17">
        <v>0</v>
      </c>
      <c r="GO53" s="17">
        <v>0</v>
      </c>
      <c r="GP53" s="17">
        <v>0</v>
      </c>
      <c r="GQ53" s="17">
        <v>0</v>
      </c>
      <c r="GR53" s="17">
        <v>0</v>
      </c>
      <c r="GS53" s="17">
        <v>0</v>
      </c>
      <c r="GT53" s="17">
        <v>0</v>
      </c>
      <c r="GU53" s="17">
        <v>0</v>
      </c>
      <c r="GV53" s="17">
        <v>0</v>
      </c>
      <c r="GW53" s="17">
        <v>0</v>
      </c>
      <c r="GX53" s="17">
        <v>0</v>
      </c>
      <c r="GY53" s="17">
        <v>0</v>
      </c>
      <c r="GZ53" s="17">
        <v>0</v>
      </c>
      <c r="HA53" s="17">
        <v>0</v>
      </c>
      <c r="HB53" s="17">
        <v>0</v>
      </c>
      <c r="HC53" s="17">
        <v>0</v>
      </c>
      <c r="HD53" s="17">
        <v>0</v>
      </c>
      <c r="HE53" s="17">
        <v>0</v>
      </c>
      <c r="HF53" s="17">
        <v>0</v>
      </c>
      <c r="HG53" s="17">
        <v>0</v>
      </c>
      <c r="HH53" s="17">
        <v>0</v>
      </c>
      <c r="HI53" s="17">
        <v>0</v>
      </c>
      <c r="HJ53" s="17">
        <v>0</v>
      </c>
      <c r="HK53" s="17">
        <v>0</v>
      </c>
      <c r="HL53" s="17">
        <v>0</v>
      </c>
      <c r="HM53" s="17">
        <v>0</v>
      </c>
      <c r="HN53" s="17">
        <v>0</v>
      </c>
      <c r="HO53" s="17">
        <v>0</v>
      </c>
      <c r="HP53" s="17">
        <v>0</v>
      </c>
      <c r="HQ53" s="17">
        <v>0</v>
      </c>
      <c r="HR53" s="17">
        <v>0</v>
      </c>
      <c r="HS53" s="17">
        <v>0</v>
      </c>
      <c r="HT53" s="17">
        <v>0</v>
      </c>
      <c r="HU53" s="17">
        <v>0</v>
      </c>
      <c r="HV53" s="17">
        <v>0</v>
      </c>
      <c r="HW53" s="17">
        <v>0</v>
      </c>
      <c r="HX53" s="17">
        <v>0</v>
      </c>
      <c r="HY53" s="17">
        <v>0</v>
      </c>
      <c r="HZ53" s="17">
        <v>0</v>
      </c>
      <c r="IA53" s="17">
        <v>0</v>
      </c>
      <c r="IB53" s="17">
        <v>0</v>
      </c>
      <c r="IC53" s="17">
        <v>0</v>
      </c>
      <c r="ID53" s="17">
        <v>0</v>
      </c>
      <c r="IE53" s="17">
        <v>0</v>
      </c>
      <c r="IF53" s="17">
        <v>0</v>
      </c>
      <c r="IG53" s="17">
        <v>0</v>
      </c>
      <c r="IH53" s="17">
        <v>0</v>
      </c>
      <c r="II53" s="17">
        <v>0</v>
      </c>
      <c r="IJ53" s="17">
        <v>0</v>
      </c>
      <c r="IK53" s="17">
        <v>0</v>
      </c>
      <c r="IL53" s="17">
        <v>0</v>
      </c>
      <c r="IM53" s="17">
        <v>0</v>
      </c>
      <c r="IN53" s="17">
        <v>0</v>
      </c>
      <c r="IO53" s="17">
        <v>0</v>
      </c>
      <c r="IP53" s="17">
        <v>0</v>
      </c>
      <c r="IQ53" s="17">
        <v>0</v>
      </c>
      <c r="IR53" s="17">
        <v>0</v>
      </c>
      <c r="IS53" s="17">
        <v>0</v>
      </c>
      <c r="IT53" s="17">
        <v>0</v>
      </c>
      <c r="IU53" s="17">
        <v>0</v>
      </c>
      <c r="IV53" s="17">
        <v>0</v>
      </c>
      <c r="IW53" s="17">
        <v>0</v>
      </c>
      <c r="IX53" s="17">
        <v>0</v>
      </c>
      <c r="IY53" s="17">
        <v>0</v>
      </c>
      <c r="IZ53" s="17">
        <v>0</v>
      </c>
      <c r="JA53" s="17">
        <v>0</v>
      </c>
      <c r="JB53" s="17">
        <v>0</v>
      </c>
      <c r="JC53" s="17">
        <v>0</v>
      </c>
      <c r="JD53" s="17">
        <v>0</v>
      </c>
      <c r="JE53" s="17">
        <v>0</v>
      </c>
      <c r="JF53" s="17">
        <v>0</v>
      </c>
      <c r="JG53" s="17">
        <v>0</v>
      </c>
      <c r="JH53" s="17">
        <v>0</v>
      </c>
      <c r="JI53" s="17">
        <v>0</v>
      </c>
      <c r="JJ53" s="17">
        <v>0</v>
      </c>
      <c r="JK53" s="17">
        <v>0</v>
      </c>
      <c r="JL53" s="17">
        <v>0</v>
      </c>
      <c r="JM53" s="17">
        <v>0</v>
      </c>
      <c r="JN53" s="17">
        <v>0</v>
      </c>
      <c r="JO53" s="17">
        <v>0</v>
      </c>
      <c r="JP53" s="17">
        <v>0</v>
      </c>
      <c r="JQ53" s="17">
        <v>0</v>
      </c>
      <c r="JR53" s="17">
        <v>0</v>
      </c>
      <c r="JS53" s="17">
        <v>0</v>
      </c>
      <c r="JT53" s="17">
        <v>0</v>
      </c>
      <c r="JU53" s="17">
        <v>0</v>
      </c>
      <c r="JV53" s="17">
        <v>0</v>
      </c>
      <c r="JW53" s="17">
        <v>0</v>
      </c>
      <c r="JX53" s="17">
        <v>0</v>
      </c>
      <c r="JY53" s="17">
        <v>0</v>
      </c>
    </row>
    <row r="54" spans="1:285" x14ac:dyDescent="0.15">
      <c r="A54" s="17" t="s">
        <v>347</v>
      </c>
      <c r="B54" s="17" t="s">
        <v>348</v>
      </c>
      <c r="C54" s="17">
        <v>0</v>
      </c>
      <c r="D54" s="17">
        <v>0</v>
      </c>
      <c r="E54" s="17">
        <v>0</v>
      </c>
      <c r="F54" s="17">
        <v>0</v>
      </c>
      <c r="G54" s="17">
        <v>0</v>
      </c>
      <c r="H54" s="17">
        <v>0</v>
      </c>
      <c r="I54" s="17">
        <v>17.170000000000002</v>
      </c>
      <c r="J54" s="17">
        <v>17.170000000000002</v>
      </c>
      <c r="K54" s="17">
        <v>17.170000000000002</v>
      </c>
      <c r="L54" s="17">
        <v>17.170000000000002</v>
      </c>
      <c r="M54" s="17">
        <v>17.170000000000002</v>
      </c>
      <c r="N54" s="17">
        <v>17.260000000000002</v>
      </c>
      <c r="O54" s="17">
        <v>17.3</v>
      </c>
      <c r="P54" s="17">
        <v>17.2</v>
      </c>
      <c r="Q54" s="17">
        <v>17.2</v>
      </c>
      <c r="R54" s="17">
        <v>17.21</v>
      </c>
      <c r="S54" s="17">
        <v>17.2</v>
      </c>
      <c r="T54" s="17">
        <v>17.21</v>
      </c>
      <c r="U54" s="17">
        <v>17.22</v>
      </c>
      <c r="V54" s="17">
        <v>17.21</v>
      </c>
      <c r="W54" s="17">
        <v>17.190000000000001</v>
      </c>
      <c r="X54" s="17">
        <v>17.16</v>
      </c>
      <c r="Y54" s="17">
        <v>17.18</v>
      </c>
      <c r="Z54" s="17">
        <v>17.170000000000002</v>
      </c>
      <c r="AA54" s="17">
        <v>17.14</v>
      </c>
      <c r="AB54" s="17">
        <v>0</v>
      </c>
      <c r="AC54" s="17">
        <v>0</v>
      </c>
      <c r="AD54" s="17">
        <v>0</v>
      </c>
      <c r="AE54" s="17">
        <v>0</v>
      </c>
      <c r="AF54" s="17">
        <v>0</v>
      </c>
      <c r="AG54" s="17">
        <v>0</v>
      </c>
      <c r="AH54" s="17">
        <v>0</v>
      </c>
      <c r="AI54" s="17">
        <v>0</v>
      </c>
      <c r="AJ54" s="17">
        <v>0</v>
      </c>
      <c r="AK54" s="17">
        <v>0</v>
      </c>
      <c r="AL54" s="17">
        <v>0</v>
      </c>
      <c r="AM54" s="17">
        <v>0</v>
      </c>
      <c r="AN54" s="17">
        <v>0</v>
      </c>
      <c r="AO54" s="17">
        <v>0</v>
      </c>
      <c r="AP54" s="17">
        <v>0</v>
      </c>
      <c r="AQ54" s="17">
        <v>0</v>
      </c>
      <c r="AR54" s="17">
        <v>0</v>
      </c>
      <c r="AS54" s="17">
        <v>0</v>
      </c>
      <c r="AT54" s="17">
        <v>0</v>
      </c>
      <c r="AU54" s="17">
        <v>0</v>
      </c>
      <c r="AV54" s="17">
        <v>0</v>
      </c>
      <c r="AW54" s="17">
        <v>0</v>
      </c>
      <c r="AX54" s="17">
        <v>0</v>
      </c>
      <c r="AY54" s="17">
        <v>0</v>
      </c>
      <c r="AZ54" s="17">
        <v>0</v>
      </c>
      <c r="BA54" s="17">
        <v>0</v>
      </c>
      <c r="BB54" s="17">
        <v>0</v>
      </c>
      <c r="BC54" s="17">
        <v>0</v>
      </c>
      <c r="BD54" s="17">
        <v>0</v>
      </c>
      <c r="BE54" s="17">
        <v>0</v>
      </c>
      <c r="BF54" s="17">
        <v>0</v>
      </c>
      <c r="BG54" s="17">
        <v>0</v>
      </c>
      <c r="BH54" s="17">
        <v>0</v>
      </c>
      <c r="BI54" s="17">
        <v>0</v>
      </c>
      <c r="BJ54" s="17">
        <v>0</v>
      </c>
      <c r="BK54" s="17">
        <v>0</v>
      </c>
      <c r="BL54" s="17">
        <v>0</v>
      </c>
      <c r="BM54" s="17">
        <v>0</v>
      </c>
      <c r="BN54" s="17">
        <v>0</v>
      </c>
      <c r="BO54" s="17">
        <v>0</v>
      </c>
      <c r="BP54" s="17">
        <v>0</v>
      </c>
      <c r="BQ54" s="17">
        <v>0</v>
      </c>
      <c r="BR54" s="17">
        <v>0</v>
      </c>
      <c r="BS54" s="17">
        <v>0</v>
      </c>
      <c r="BT54" s="17">
        <v>0</v>
      </c>
      <c r="BU54" s="17">
        <v>0</v>
      </c>
      <c r="BV54" s="17">
        <v>0</v>
      </c>
      <c r="BW54" s="17">
        <v>0</v>
      </c>
      <c r="BX54" s="17">
        <v>0</v>
      </c>
      <c r="BY54" s="17">
        <v>0</v>
      </c>
      <c r="BZ54" s="17">
        <v>0</v>
      </c>
      <c r="CA54" s="17">
        <v>0</v>
      </c>
      <c r="CB54" s="17">
        <v>0</v>
      </c>
      <c r="CC54" s="17">
        <v>0</v>
      </c>
      <c r="CD54" s="17">
        <v>0</v>
      </c>
      <c r="CE54" s="17">
        <v>0</v>
      </c>
      <c r="CF54" s="17">
        <v>0</v>
      </c>
      <c r="CG54" s="17">
        <v>0</v>
      </c>
      <c r="CH54" s="17">
        <v>0</v>
      </c>
      <c r="CI54" s="17">
        <v>0</v>
      </c>
      <c r="CJ54" s="17">
        <v>0</v>
      </c>
      <c r="CK54" s="17">
        <v>0</v>
      </c>
      <c r="CL54" s="17">
        <v>0</v>
      </c>
      <c r="CM54" s="17">
        <v>0</v>
      </c>
      <c r="CN54" s="17">
        <v>0</v>
      </c>
      <c r="CO54" s="17">
        <v>0</v>
      </c>
      <c r="CP54" s="17">
        <v>0</v>
      </c>
      <c r="CQ54" s="17">
        <v>0</v>
      </c>
      <c r="CR54" s="17">
        <v>0</v>
      </c>
      <c r="CS54" s="17">
        <v>0</v>
      </c>
      <c r="CT54" s="17">
        <v>0</v>
      </c>
      <c r="CU54" s="17">
        <v>0</v>
      </c>
      <c r="CV54" s="17">
        <v>0</v>
      </c>
      <c r="CW54" s="17">
        <v>0</v>
      </c>
      <c r="CX54" s="17">
        <v>0</v>
      </c>
      <c r="CY54" s="17">
        <v>0</v>
      </c>
      <c r="CZ54" s="17">
        <v>0</v>
      </c>
      <c r="DA54" s="17">
        <v>0</v>
      </c>
      <c r="DB54" s="17">
        <v>0</v>
      </c>
      <c r="DC54" s="17">
        <v>0</v>
      </c>
      <c r="DD54" s="17">
        <v>0</v>
      </c>
      <c r="DE54" s="17">
        <v>0</v>
      </c>
      <c r="DF54" s="17">
        <v>0</v>
      </c>
      <c r="DG54" s="17">
        <v>0</v>
      </c>
      <c r="DH54" s="17">
        <v>0</v>
      </c>
      <c r="DI54" s="17">
        <v>0</v>
      </c>
      <c r="DJ54" s="17">
        <v>0</v>
      </c>
      <c r="DK54" s="17">
        <v>0</v>
      </c>
      <c r="DL54" s="17">
        <v>0</v>
      </c>
      <c r="DM54" s="17">
        <v>0</v>
      </c>
      <c r="DN54" s="17">
        <v>0</v>
      </c>
      <c r="DO54" s="17">
        <v>0</v>
      </c>
      <c r="DP54" s="17">
        <v>0</v>
      </c>
      <c r="DQ54" s="17">
        <v>0</v>
      </c>
      <c r="DR54" s="17">
        <v>0</v>
      </c>
      <c r="DS54" s="17">
        <v>0</v>
      </c>
      <c r="DT54" s="17">
        <v>0</v>
      </c>
      <c r="DU54" s="17">
        <v>0</v>
      </c>
      <c r="DV54" s="17">
        <v>0</v>
      </c>
      <c r="DW54" s="17">
        <v>0</v>
      </c>
      <c r="DX54" s="17">
        <v>0</v>
      </c>
      <c r="DY54" s="17">
        <v>0</v>
      </c>
      <c r="DZ54" s="17">
        <v>0</v>
      </c>
      <c r="EA54" s="17">
        <v>0</v>
      </c>
      <c r="EB54" s="17">
        <v>0</v>
      </c>
      <c r="EC54" s="17">
        <v>0</v>
      </c>
      <c r="ED54" s="17">
        <v>0</v>
      </c>
      <c r="EE54" s="17">
        <v>0</v>
      </c>
      <c r="EF54" s="17">
        <v>0</v>
      </c>
      <c r="EG54" s="17">
        <v>0</v>
      </c>
      <c r="EH54" s="17">
        <v>0</v>
      </c>
      <c r="EI54" s="17">
        <v>0</v>
      </c>
      <c r="EJ54" s="17">
        <v>0</v>
      </c>
      <c r="EK54" s="17">
        <v>0</v>
      </c>
      <c r="EL54" s="17">
        <v>0</v>
      </c>
      <c r="EM54" s="17">
        <v>0</v>
      </c>
      <c r="EN54" s="17">
        <v>0</v>
      </c>
      <c r="EO54" s="17">
        <v>0</v>
      </c>
      <c r="EP54" s="17">
        <v>0</v>
      </c>
      <c r="EQ54" s="17">
        <v>0</v>
      </c>
      <c r="ER54" s="17">
        <v>0</v>
      </c>
      <c r="ES54" s="17">
        <v>0</v>
      </c>
      <c r="ET54" s="17">
        <v>0</v>
      </c>
      <c r="EU54" s="17">
        <v>0</v>
      </c>
      <c r="EV54" s="17">
        <v>0</v>
      </c>
      <c r="EW54" s="17">
        <v>0</v>
      </c>
      <c r="EX54" s="17">
        <v>0</v>
      </c>
      <c r="EY54" s="17">
        <v>0</v>
      </c>
      <c r="EZ54" s="17">
        <v>0</v>
      </c>
      <c r="FA54" s="17">
        <v>0</v>
      </c>
      <c r="FB54" s="17">
        <v>0</v>
      </c>
      <c r="FC54" s="17">
        <v>0</v>
      </c>
      <c r="FD54" s="17">
        <v>0</v>
      </c>
      <c r="FE54" s="17">
        <v>0</v>
      </c>
      <c r="FF54" s="17">
        <v>0</v>
      </c>
      <c r="FG54" s="17">
        <v>0</v>
      </c>
      <c r="FH54" s="17">
        <v>0</v>
      </c>
      <c r="FI54" s="17">
        <v>0</v>
      </c>
      <c r="FJ54" s="17">
        <v>0</v>
      </c>
      <c r="FK54" s="17">
        <v>0</v>
      </c>
      <c r="FL54" s="17">
        <v>0</v>
      </c>
      <c r="FM54" s="17">
        <v>0</v>
      </c>
      <c r="FN54" s="17">
        <v>0</v>
      </c>
      <c r="FO54" s="17">
        <v>0</v>
      </c>
      <c r="FP54" s="17">
        <v>0</v>
      </c>
      <c r="FQ54" s="17">
        <v>0</v>
      </c>
      <c r="FR54" s="17">
        <v>0</v>
      </c>
      <c r="FS54" s="17">
        <v>0</v>
      </c>
      <c r="FT54" s="17">
        <v>0</v>
      </c>
      <c r="FU54" s="17">
        <v>0</v>
      </c>
      <c r="FV54" s="17">
        <v>0</v>
      </c>
      <c r="FW54" s="17">
        <v>0</v>
      </c>
      <c r="FX54" s="17">
        <v>0</v>
      </c>
      <c r="FY54" s="17">
        <v>0</v>
      </c>
      <c r="FZ54" s="17">
        <v>0</v>
      </c>
      <c r="GA54" s="17">
        <v>0</v>
      </c>
      <c r="GB54" s="17">
        <v>0</v>
      </c>
      <c r="GC54" s="17">
        <v>0</v>
      </c>
      <c r="GD54" s="17">
        <v>0</v>
      </c>
      <c r="GE54" s="17">
        <v>0</v>
      </c>
      <c r="GF54" s="17">
        <v>0</v>
      </c>
      <c r="GG54" s="17">
        <v>0</v>
      </c>
      <c r="GH54" s="17">
        <v>0</v>
      </c>
      <c r="GI54" s="17">
        <v>0</v>
      </c>
      <c r="GJ54" s="17">
        <v>0</v>
      </c>
      <c r="GK54" s="17">
        <v>0</v>
      </c>
      <c r="GL54" s="17">
        <v>0</v>
      </c>
      <c r="GM54" s="17">
        <v>0</v>
      </c>
      <c r="GN54" s="17">
        <v>0</v>
      </c>
      <c r="GO54" s="17">
        <v>0</v>
      </c>
      <c r="GP54" s="17">
        <v>0</v>
      </c>
      <c r="GQ54" s="17">
        <v>0</v>
      </c>
      <c r="GR54" s="17">
        <v>0</v>
      </c>
      <c r="GS54" s="17">
        <v>0</v>
      </c>
      <c r="GT54" s="17">
        <v>0</v>
      </c>
      <c r="GU54" s="17">
        <v>0</v>
      </c>
      <c r="GV54" s="17">
        <v>0</v>
      </c>
      <c r="GW54" s="17">
        <v>0</v>
      </c>
      <c r="GX54" s="17">
        <v>0</v>
      </c>
      <c r="GY54" s="17">
        <v>0</v>
      </c>
      <c r="GZ54" s="17">
        <v>0</v>
      </c>
      <c r="HA54" s="17">
        <v>0</v>
      </c>
      <c r="HB54" s="17">
        <v>0</v>
      </c>
      <c r="HC54" s="17">
        <v>0</v>
      </c>
      <c r="HD54" s="17">
        <v>0</v>
      </c>
      <c r="HE54" s="17">
        <v>0</v>
      </c>
      <c r="HF54" s="17">
        <v>0</v>
      </c>
      <c r="HG54" s="17">
        <v>0</v>
      </c>
      <c r="HH54" s="17">
        <v>0</v>
      </c>
      <c r="HI54" s="17">
        <v>0</v>
      </c>
      <c r="HJ54" s="17">
        <v>0</v>
      </c>
      <c r="HK54" s="17">
        <v>0</v>
      </c>
      <c r="HL54" s="17">
        <v>0</v>
      </c>
      <c r="HM54" s="17">
        <v>0</v>
      </c>
      <c r="HN54" s="17">
        <v>0</v>
      </c>
      <c r="HO54" s="17">
        <v>0</v>
      </c>
      <c r="HP54" s="17">
        <v>0</v>
      </c>
      <c r="HQ54" s="17">
        <v>0</v>
      </c>
      <c r="HR54" s="17">
        <v>0</v>
      </c>
      <c r="HS54" s="17">
        <v>0</v>
      </c>
      <c r="HT54" s="17">
        <v>0</v>
      </c>
      <c r="HU54" s="17">
        <v>0</v>
      </c>
      <c r="HV54" s="17">
        <v>0</v>
      </c>
      <c r="HW54" s="17">
        <v>0</v>
      </c>
      <c r="HX54" s="17">
        <v>0</v>
      </c>
      <c r="HY54" s="17">
        <v>0</v>
      </c>
      <c r="HZ54" s="17">
        <v>0</v>
      </c>
      <c r="IA54" s="17">
        <v>0</v>
      </c>
      <c r="IB54" s="17">
        <v>0</v>
      </c>
      <c r="IC54" s="17">
        <v>0</v>
      </c>
      <c r="ID54" s="17">
        <v>0</v>
      </c>
      <c r="IE54" s="17">
        <v>0</v>
      </c>
      <c r="IF54" s="17">
        <v>0</v>
      </c>
      <c r="IG54" s="17">
        <v>0</v>
      </c>
      <c r="IH54" s="17">
        <v>0</v>
      </c>
      <c r="II54" s="17">
        <v>0</v>
      </c>
      <c r="IJ54" s="17">
        <v>0</v>
      </c>
      <c r="IK54" s="17">
        <v>0</v>
      </c>
      <c r="IL54" s="17">
        <v>0</v>
      </c>
      <c r="IM54" s="17">
        <v>0</v>
      </c>
      <c r="IN54" s="17">
        <v>0</v>
      </c>
      <c r="IO54" s="17">
        <v>0</v>
      </c>
      <c r="IP54" s="17">
        <v>0</v>
      </c>
      <c r="IQ54" s="17">
        <v>0</v>
      </c>
      <c r="IR54" s="17">
        <v>0</v>
      </c>
      <c r="IS54" s="17">
        <v>0</v>
      </c>
      <c r="IT54" s="17">
        <v>0</v>
      </c>
      <c r="IU54" s="17">
        <v>0</v>
      </c>
      <c r="IV54" s="17">
        <v>0</v>
      </c>
      <c r="IW54" s="17">
        <v>0</v>
      </c>
      <c r="IX54" s="17">
        <v>0</v>
      </c>
      <c r="IY54" s="17">
        <v>0</v>
      </c>
      <c r="IZ54" s="17">
        <v>0</v>
      </c>
      <c r="JA54" s="17">
        <v>0</v>
      </c>
      <c r="JB54" s="17">
        <v>0</v>
      </c>
      <c r="JC54" s="17">
        <v>0</v>
      </c>
      <c r="JD54" s="17">
        <v>0</v>
      </c>
      <c r="JE54" s="17">
        <v>0</v>
      </c>
      <c r="JF54" s="17">
        <v>0</v>
      </c>
      <c r="JG54" s="17">
        <v>0</v>
      </c>
      <c r="JH54" s="17">
        <v>0</v>
      </c>
      <c r="JI54" s="17">
        <v>0</v>
      </c>
      <c r="JJ54" s="17">
        <v>0</v>
      </c>
      <c r="JK54" s="17">
        <v>0</v>
      </c>
      <c r="JL54" s="17">
        <v>0</v>
      </c>
      <c r="JM54" s="17">
        <v>0</v>
      </c>
      <c r="JN54" s="17">
        <v>0</v>
      </c>
      <c r="JO54" s="17">
        <v>0</v>
      </c>
      <c r="JP54" s="17">
        <v>0</v>
      </c>
      <c r="JQ54" s="17">
        <v>0</v>
      </c>
      <c r="JR54" s="17">
        <v>0</v>
      </c>
      <c r="JS54" s="17">
        <v>0</v>
      </c>
      <c r="JT54" s="17">
        <v>0</v>
      </c>
      <c r="JU54" s="17">
        <v>0</v>
      </c>
      <c r="JV54" s="17">
        <v>0</v>
      </c>
      <c r="JW54" s="17">
        <v>0</v>
      </c>
      <c r="JX54" s="17">
        <v>0</v>
      </c>
      <c r="JY54" s="17">
        <v>0</v>
      </c>
    </row>
    <row r="55" spans="1:285" x14ac:dyDescent="0.15">
      <c r="A55" s="17" t="s">
        <v>758</v>
      </c>
      <c r="B55" s="17" t="s">
        <v>759</v>
      </c>
      <c r="C55" s="17">
        <v>0</v>
      </c>
      <c r="D55" s="17">
        <v>0</v>
      </c>
      <c r="E55" s="17">
        <v>0</v>
      </c>
      <c r="F55" s="17">
        <v>0</v>
      </c>
      <c r="G55" s="17">
        <v>0</v>
      </c>
      <c r="H55" s="17">
        <v>0</v>
      </c>
      <c r="I55" s="17">
        <v>13.63</v>
      </c>
      <c r="J55" s="17">
        <v>13.63</v>
      </c>
      <c r="K55" s="17">
        <v>13.63</v>
      </c>
      <c r="L55" s="17">
        <v>13.63</v>
      </c>
      <c r="M55" s="17">
        <v>13.63</v>
      </c>
      <c r="N55" s="17">
        <v>13.66</v>
      </c>
      <c r="O55" s="17">
        <v>13.63</v>
      </c>
      <c r="P55" s="17">
        <v>13.61</v>
      </c>
      <c r="Q55" s="17">
        <v>13.61</v>
      </c>
      <c r="R55" s="17">
        <v>13.64</v>
      </c>
      <c r="S55" s="17">
        <v>13.71</v>
      </c>
      <c r="T55" s="17">
        <v>13.74</v>
      </c>
      <c r="U55" s="17">
        <v>13.73</v>
      </c>
      <c r="V55" s="17">
        <v>13.7</v>
      </c>
      <c r="W55" s="17">
        <v>13.71</v>
      </c>
      <c r="X55" s="17">
        <v>13.69</v>
      </c>
      <c r="Y55" s="17">
        <v>13.68</v>
      </c>
      <c r="Z55" s="17">
        <v>13.7</v>
      </c>
      <c r="AA55" s="17">
        <v>13.68</v>
      </c>
      <c r="AB55" s="17">
        <v>0</v>
      </c>
      <c r="AC55" s="17">
        <v>0</v>
      </c>
      <c r="AD55" s="17">
        <v>0</v>
      </c>
      <c r="AE55" s="17">
        <v>0</v>
      </c>
      <c r="AF55" s="17">
        <v>0</v>
      </c>
      <c r="AG55" s="17">
        <v>0</v>
      </c>
      <c r="AH55" s="17">
        <v>0</v>
      </c>
      <c r="AI55" s="17">
        <v>0</v>
      </c>
      <c r="AJ55" s="17">
        <v>0</v>
      </c>
      <c r="AK55" s="17">
        <v>0</v>
      </c>
      <c r="AL55" s="17">
        <v>0</v>
      </c>
      <c r="AM55" s="17">
        <v>0</v>
      </c>
      <c r="AN55" s="17">
        <v>0</v>
      </c>
      <c r="AO55" s="17">
        <v>0</v>
      </c>
      <c r="AP55" s="17">
        <v>0</v>
      </c>
      <c r="AQ55" s="17">
        <v>0</v>
      </c>
      <c r="AR55" s="17">
        <v>0</v>
      </c>
      <c r="AS55" s="17">
        <v>0</v>
      </c>
      <c r="AT55" s="17">
        <v>0</v>
      </c>
      <c r="AU55" s="17">
        <v>0</v>
      </c>
      <c r="AV55" s="17">
        <v>0</v>
      </c>
      <c r="AW55" s="17">
        <v>0</v>
      </c>
      <c r="AX55" s="17">
        <v>0</v>
      </c>
      <c r="AY55" s="17">
        <v>0</v>
      </c>
      <c r="AZ55" s="17">
        <v>0</v>
      </c>
      <c r="BA55" s="17">
        <v>0</v>
      </c>
      <c r="BB55" s="17">
        <v>0</v>
      </c>
      <c r="BC55" s="17">
        <v>0</v>
      </c>
      <c r="BD55" s="17">
        <v>0</v>
      </c>
      <c r="BE55" s="17">
        <v>0</v>
      </c>
      <c r="BF55" s="17">
        <v>0</v>
      </c>
      <c r="BG55" s="17">
        <v>0</v>
      </c>
      <c r="BH55" s="17">
        <v>0</v>
      </c>
      <c r="BI55" s="17">
        <v>0</v>
      </c>
      <c r="BJ55" s="17">
        <v>0</v>
      </c>
      <c r="BK55" s="17">
        <v>0</v>
      </c>
      <c r="BL55" s="17">
        <v>0</v>
      </c>
      <c r="BM55" s="17">
        <v>0</v>
      </c>
      <c r="BN55" s="17">
        <v>0</v>
      </c>
      <c r="BO55" s="17">
        <v>0</v>
      </c>
      <c r="BP55" s="17">
        <v>0</v>
      </c>
      <c r="BQ55" s="17">
        <v>0</v>
      </c>
      <c r="BR55" s="17">
        <v>0</v>
      </c>
      <c r="BS55" s="17">
        <v>0</v>
      </c>
      <c r="BT55" s="17">
        <v>0</v>
      </c>
      <c r="BU55" s="17">
        <v>0</v>
      </c>
      <c r="BV55" s="17">
        <v>0</v>
      </c>
      <c r="BW55" s="17">
        <v>0</v>
      </c>
      <c r="BX55" s="17">
        <v>0</v>
      </c>
      <c r="BY55" s="17">
        <v>0</v>
      </c>
      <c r="BZ55" s="17">
        <v>0</v>
      </c>
      <c r="CA55" s="17">
        <v>0</v>
      </c>
      <c r="CB55" s="17">
        <v>0</v>
      </c>
      <c r="CC55" s="17">
        <v>0</v>
      </c>
      <c r="CD55" s="17">
        <v>0</v>
      </c>
      <c r="CE55" s="17">
        <v>0</v>
      </c>
      <c r="CF55" s="17">
        <v>0</v>
      </c>
      <c r="CG55" s="17">
        <v>0</v>
      </c>
      <c r="CH55" s="17">
        <v>0</v>
      </c>
      <c r="CI55" s="17">
        <v>0</v>
      </c>
      <c r="CJ55" s="17">
        <v>0</v>
      </c>
      <c r="CK55" s="17">
        <v>0</v>
      </c>
      <c r="CL55" s="17">
        <v>0</v>
      </c>
      <c r="CM55" s="17">
        <v>0</v>
      </c>
      <c r="CN55" s="17">
        <v>0</v>
      </c>
      <c r="CO55" s="17">
        <v>0</v>
      </c>
      <c r="CP55" s="17">
        <v>0</v>
      </c>
      <c r="CQ55" s="17">
        <v>0</v>
      </c>
      <c r="CR55" s="17">
        <v>0</v>
      </c>
      <c r="CS55" s="17">
        <v>0</v>
      </c>
      <c r="CT55" s="17">
        <v>0</v>
      </c>
      <c r="CU55" s="17">
        <v>0</v>
      </c>
      <c r="CV55" s="17">
        <v>0</v>
      </c>
      <c r="CW55" s="17">
        <v>0</v>
      </c>
      <c r="CX55" s="17">
        <v>0</v>
      </c>
      <c r="CY55" s="17">
        <v>0</v>
      </c>
      <c r="CZ55" s="17">
        <v>0</v>
      </c>
      <c r="DA55" s="17">
        <v>0</v>
      </c>
      <c r="DB55" s="17">
        <v>0</v>
      </c>
      <c r="DC55" s="17">
        <v>0</v>
      </c>
      <c r="DD55" s="17">
        <v>0</v>
      </c>
      <c r="DE55" s="17">
        <v>0</v>
      </c>
      <c r="DF55" s="17">
        <v>0</v>
      </c>
      <c r="DG55" s="17">
        <v>0</v>
      </c>
      <c r="DH55" s="17">
        <v>0</v>
      </c>
      <c r="DI55" s="17">
        <v>0</v>
      </c>
      <c r="DJ55" s="17">
        <v>0</v>
      </c>
      <c r="DK55" s="17">
        <v>0</v>
      </c>
      <c r="DL55" s="17">
        <v>0</v>
      </c>
      <c r="DM55" s="17">
        <v>0</v>
      </c>
      <c r="DN55" s="17">
        <v>0</v>
      </c>
      <c r="DO55" s="17">
        <v>0</v>
      </c>
      <c r="DP55" s="17">
        <v>0</v>
      </c>
      <c r="DQ55" s="17">
        <v>0</v>
      </c>
      <c r="DR55" s="17">
        <v>0</v>
      </c>
      <c r="DS55" s="17">
        <v>0</v>
      </c>
      <c r="DT55" s="17">
        <v>0</v>
      </c>
      <c r="DU55" s="17">
        <v>0</v>
      </c>
      <c r="DV55" s="17">
        <v>0</v>
      </c>
      <c r="DW55" s="17">
        <v>0</v>
      </c>
      <c r="DX55" s="17">
        <v>0</v>
      </c>
      <c r="DY55" s="17">
        <v>0</v>
      </c>
      <c r="DZ55" s="17">
        <v>0</v>
      </c>
      <c r="EA55" s="17">
        <v>0</v>
      </c>
      <c r="EB55" s="17">
        <v>0</v>
      </c>
      <c r="EC55" s="17">
        <v>0</v>
      </c>
      <c r="ED55" s="17">
        <v>0</v>
      </c>
      <c r="EE55" s="17">
        <v>0</v>
      </c>
      <c r="EF55" s="17">
        <v>0</v>
      </c>
      <c r="EG55" s="17">
        <v>0</v>
      </c>
      <c r="EH55" s="17">
        <v>0</v>
      </c>
      <c r="EI55" s="17">
        <v>0</v>
      </c>
      <c r="EJ55" s="17">
        <v>0</v>
      </c>
      <c r="EK55" s="17">
        <v>0</v>
      </c>
      <c r="EL55" s="17">
        <v>0</v>
      </c>
      <c r="EM55" s="17">
        <v>0</v>
      </c>
      <c r="EN55" s="17">
        <v>0</v>
      </c>
      <c r="EO55" s="17">
        <v>0</v>
      </c>
      <c r="EP55" s="17">
        <v>0</v>
      </c>
      <c r="EQ55" s="17">
        <v>0</v>
      </c>
      <c r="ER55" s="17">
        <v>0</v>
      </c>
      <c r="ES55" s="17">
        <v>0</v>
      </c>
      <c r="ET55" s="17">
        <v>0</v>
      </c>
      <c r="EU55" s="17">
        <v>0</v>
      </c>
      <c r="EV55" s="17">
        <v>0</v>
      </c>
      <c r="EW55" s="17">
        <v>0</v>
      </c>
      <c r="EX55" s="17">
        <v>0</v>
      </c>
      <c r="EY55" s="17">
        <v>0</v>
      </c>
      <c r="EZ55" s="17">
        <v>0</v>
      </c>
      <c r="FA55" s="17">
        <v>0</v>
      </c>
      <c r="FB55" s="17">
        <v>0</v>
      </c>
      <c r="FC55" s="17">
        <v>0</v>
      </c>
      <c r="FD55" s="17">
        <v>0</v>
      </c>
      <c r="FE55" s="17">
        <v>0</v>
      </c>
      <c r="FF55" s="17">
        <v>0</v>
      </c>
      <c r="FG55" s="17">
        <v>0</v>
      </c>
      <c r="FH55" s="17">
        <v>0</v>
      </c>
      <c r="FI55" s="17">
        <v>0</v>
      </c>
      <c r="FJ55" s="17">
        <v>0</v>
      </c>
      <c r="FK55" s="17">
        <v>0</v>
      </c>
      <c r="FL55" s="17">
        <v>0</v>
      </c>
      <c r="FM55" s="17">
        <v>0</v>
      </c>
      <c r="FN55" s="17">
        <v>0</v>
      </c>
      <c r="FO55" s="17">
        <v>0</v>
      </c>
      <c r="FP55" s="17">
        <v>0</v>
      </c>
      <c r="FQ55" s="17">
        <v>0</v>
      </c>
      <c r="FR55" s="17">
        <v>0</v>
      </c>
      <c r="FS55" s="17">
        <v>0</v>
      </c>
      <c r="FT55" s="17">
        <v>0</v>
      </c>
      <c r="FU55" s="17">
        <v>0</v>
      </c>
      <c r="FV55" s="17">
        <v>0</v>
      </c>
      <c r="FW55" s="17">
        <v>0</v>
      </c>
      <c r="FX55" s="17">
        <v>0</v>
      </c>
      <c r="FY55" s="17">
        <v>0</v>
      </c>
      <c r="FZ55" s="17">
        <v>0</v>
      </c>
      <c r="GA55" s="17">
        <v>0</v>
      </c>
      <c r="GB55" s="17">
        <v>0</v>
      </c>
      <c r="GC55" s="17">
        <v>0</v>
      </c>
      <c r="GD55" s="17">
        <v>0</v>
      </c>
      <c r="GE55" s="17">
        <v>0</v>
      </c>
      <c r="GF55" s="17">
        <v>0</v>
      </c>
      <c r="GG55" s="17">
        <v>0</v>
      </c>
      <c r="GH55" s="17">
        <v>0</v>
      </c>
      <c r="GI55" s="17">
        <v>0</v>
      </c>
      <c r="GJ55" s="17">
        <v>0</v>
      </c>
      <c r="GK55" s="17">
        <v>0</v>
      </c>
      <c r="GL55" s="17">
        <v>0</v>
      </c>
      <c r="GM55" s="17">
        <v>0</v>
      </c>
      <c r="GN55" s="17">
        <v>0</v>
      </c>
      <c r="GO55" s="17">
        <v>0</v>
      </c>
      <c r="GP55" s="17">
        <v>0</v>
      </c>
      <c r="GQ55" s="17">
        <v>0</v>
      </c>
      <c r="GR55" s="17">
        <v>0</v>
      </c>
      <c r="GS55" s="17">
        <v>0</v>
      </c>
      <c r="GT55" s="17">
        <v>0</v>
      </c>
      <c r="GU55" s="17">
        <v>0</v>
      </c>
      <c r="GV55" s="17">
        <v>0</v>
      </c>
      <c r="GW55" s="17">
        <v>0</v>
      </c>
      <c r="GX55" s="17">
        <v>0</v>
      </c>
      <c r="GY55" s="17">
        <v>0</v>
      </c>
      <c r="GZ55" s="17">
        <v>0</v>
      </c>
      <c r="HA55" s="17">
        <v>0</v>
      </c>
      <c r="HB55" s="17">
        <v>0</v>
      </c>
      <c r="HC55" s="17">
        <v>0</v>
      </c>
      <c r="HD55" s="17">
        <v>0</v>
      </c>
      <c r="HE55" s="17">
        <v>0</v>
      </c>
      <c r="HF55" s="17">
        <v>0</v>
      </c>
      <c r="HG55" s="17">
        <v>0</v>
      </c>
      <c r="HH55" s="17">
        <v>0</v>
      </c>
      <c r="HI55" s="17">
        <v>0</v>
      </c>
      <c r="HJ55" s="17">
        <v>0</v>
      </c>
      <c r="HK55" s="17">
        <v>0</v>
      </c>
      <c r="HL55" s="17">
        <v>0</v>
      </c>
      <c r="HM55" s="17">
        <v>0</v>
      </c>
      <c r="HN55" s="17">
        <v>0</v>
      </c>
      <c r="HO55" s="17">
        <v>0</v>
      </c>
      <c r="HP55" s="17">
        <v>0</v>
      </c>
      <c r="HQ55" s="17">
        <v>0</v>
      </c>
      <c r="HR55" s="17">
        <v>0</v>
      </c>
      <c r="HS55" s="17">
        <v>0</v>
      </c>
      <c r="HT55" s="17">
        <v>0</v>
      </c>
      <c r="HU55" s="17">
        <v>0</v>
      </c>
      <c r="HV55" s="17">
        <v>0</v>
      </c>
      <c r="HW55" s="17">
        <v>0</v>
      </c>
      <c r="HX55" s="17">
        <v>0</v>
      </c>
      <c r="HY55" s="17">
        <v>0</v>
      </c>
      <c r="HZ55" s="17">
        <v>0</v>
      </c>
      <c r="IA55" s="17">
        <v>0</v>
      </c>
      <c r="IB55" s="17">
        <v>0</v>
      </c>
      <c r="IC55" s="17">
        <v>0</v>
      </c>
      <c r="ID55" s="17">
        <v>0</v>
      </c>
      <c r="IE55" s="17">
        <v>0</v>
      </c>
      <c r="IF55" s="17">
        <v>0</v>
      </c>
      <c r="IG55" s="17">
        <v>0</v>
      </c>
      <c r="IH55" s="17">
        <v>0</v>
      </c>
      <c r="II55" s="17">
        <v>0</v>
      </c>
      <c r="IJ55" s="17">
        <v>0</v>
      </c>
      <c r="IK55" s="17">
        <v>0</v>
      </c>
      <c r="IL55" s="17">
        <v>0</v>
      </c>
      <c r="IM55" s="17">
        <v>0</v>
      </c>
      <c r="IN55" s="17">
        <v>0</v>
      </c>
      <c r="IO55" s="17">
        <v>0</v>
      </c>
      <c r="IP55" s="17">
        <v>0</v>
      </c>
      <c r="IQ55" s="17">
        <v>0</v>
      </c>
      <c r="IR55" s="17">
        <v>0</v>
      </c>
      <c r="IS55" s="17">
        <v>0</v>
      </c>
      <c r="IT55" s="17">
        <v>0</v>
      </c>
      <c r="IU55" s="17">
        <v>0</v>
      </c>
      <c r="IV55" s="17">
        <v>0</v>
      </c>
      <c r="IW55" s="17">
        <v>0</v>
      </c>
      <c r="IX55" s="17">
        <v>0</v>
      </c>
      <c r="IY55" s="17">
        <v>0</v>
      </c>
      <c r="IZ55" s="17">
        <v>0</v>
      </c>
      <c r="JA55" s="17">
        <v>0</v>
      </c>
      <c r="JB55" s="17">
        <v>0</v>
      </c>
      <c r="JC55" s="17">
        <v>0</v>
      </c>
      <c r="JD55" s="17">
        <v>0</v>
      </c>
      <c r="JE55" s="17">
        <v>0</v>
      </c>
      <c r="JF55" s="17">
        <v>0</v>
      </c>
      <c r="JG55" s="17">
        <v>0</v>
      </c>
      <c r="JH55" s="17">
        <v>0</v>
      </c>
      <c r="JI55" s="17">
        <v>0</v>
      </c>
      <c r="JJ55" s="17">
        <v>0</v>
      </c>
      <c r="JK55" s="17">
        <v>0</v>
      </c>
      <c r="JL55" s="17">
        <v>0</v>
      </c>
      <c r="JM55" s="17">
        <v>0</v>
      </c>
      <c r="JN55" s="17">
        <v>0</v>
      </c>
      <c r="JO55" s="17">
        <v>0</v>
      </c>
      <c r="JP55" s="17">
        <v>0</v>
      </c>
      <c r="JQ55" s="17">
        <v>0</v>
      </c>
      <c r="JR55" s="17">
        <v>0</v>
      </c>
      <c r="JS55" s="17">
        <v>0</v>
      </c>
      <c r="JT55" s="17">
        <v>0</v>
      </c>
      <c r="JU55" s="17">
        <v>0</v>
      </c>
      <c r="JV55" s="17">
        <v>0</v>
      </c>
      <c r="JW55" s="17">
        <v>0</v>
      </c>
      <c r="JX55" s="17">
        <v>0</v>
      </c>
      <c r="JY55" s="17">
        <v>0</v>
      </c>
    </row>
    <row r="56" spans="1:285" x14ac:dyDescent="0.15">
      <c r="A56" s="17" t="s">
        <v>232</v>
      </c>
      <c r="B56" s="17" t="s">
        <v>233</v>
      </c>
      <c r="C56" s="17">
        <v>0</v>
      </c>
      <c r="D56" s="17">
        <v>0</v>
      </c>
      <c r="E56" s="17">
        <v>0</v>
      </c>
      <c r="F56" s="17">
        <v>0</v>
      </c>
      <c r="G56" s="17">
        <v>0</v>
      </c>
      <c r="H56" s="17">
        <v>0</v>
      </c>
      <c r="I56" s="17">
        <v>0</v>
      </c>
      <c r="J56" s="17">
        <v>0</v>
      </c>
      <c r="K56" s="17">
        <v>0</v>
      </c>
      <c r="L56" s="17">
        <v>0</v>
      </c>
      <c r="M56" s="17">
        <v>0</v>
      </c>
      <c r="N56" s="17">
        <v>0</v>
      </c>
      <c r="O56" s="17">
        <v>0</v>
      </c>
      <c r="P56" s="17">
        <v>0</v>
      </c>
      <c r="Q56" s="17">
        <v>0</v>
      </c>
      <c r="R56" s="17">
        <v>0</v>
      </c>
      <c r="S56" s="17">
        <v>0</v>
      </c>
      <c r="T56" s="17">
        <v>0</v>
      </c>
      <c r="U56" s="17">
        <v>0</v>
      </c>
      <c r="V56" s="17">
        <v>0</v>
      </c>
      <c r="W56" s="17">
        <v>0</v>
      </c>
      <c r="X56" s="17">
        <v>0</v>
      </c>
      <c r="Y56" s="17">
        <v>0</v>
      </c>
      <c r="Z56" s="17">
        <v>0</v>
      </c>
      <c r="AA56" s="17">
        <v>0</v>
      </c>
      <c r="AB56" s="17">
        <v>0</v>
      </c>
      <c r="AC56" s="17">
        <v>0</v>
      </c>
      <c r="AD56" s="17">
        <v>0</v>
      </c>
      <c r="AE56" s="17">
        <v>0</v>
      </c>
      <c r="AF56" s="17">
        <v>0</v>
      </c>
      <c r="AG56" s="17">
        <v>0</v>
      </c>
      <c r="AH56" s="17">
        <v>0</v>
      </c>
      <c r="AI56" s="17">
        <v>0</v>
      </c>
      <c r="AJ56" s="17">
        <v>0</v>
      </c>
      <c r="AK56" s="17">
        <v>0</v>
      </c>
      <c r="AL56" s="17">
        <v>0</v>
      </c>
      <c r="AM56" s="17">
        <v>0</v>
      </c>
      <c r="AN56" s="17">
        <v>0</v>
      </c>
      <c r="AO56" s="17">
        <v>0</v>
      </c>
      <c r="AP56" s="17">
        <v>0</v>
      </c>
      <c r="AQ56" s="17">
        <v>0</v>
      </c>
      <c r="AR56" s="17">
        <v>0</v>
      </c>
      <c r="AS56" s="17">
        <v>0</v>
      </c>
      <c r="AT56" s="17">
        <v>0</v>
      </c>
      <c r="AU56" s="17">
        <v>0</v>
      </c>
      <c r="AV56" s="17">
        <v>0</v>
      </c>
      <c r="AW56" s="17">
        <v>0</v>
      </c>
      <c r="AX56" s="17">
        <v>0</v>
      </c>
      <c r="AY56" s="17">
        <v>0</v>
      </c>
      <c r="AZ56" s="17">
        <v>0</v>
      </c>
      <c r="BA56" s="17">
        <v>0</v>
      </c>
      <c r="BB56" s="17">
        <v>0</v>
      </c>
      <c r="BC56" s="17">
        <v>0</v>
      </c>
      <c r="BD56" s="17">
        <v>0</v>
      </c>
      <c r="BE56" s="17">
        <v>0</v>
      </c>
      <c r="BF56" s="17">
        <v>0</v>
      </c>
      <c r="BG56" s="17">
        <v>0</v>
      </c>
      <c r="BH56" s="17">
        <v>0</v>
      </c>
      <c r="BI56" s="17">
        <v>0</v>
      </c>
      <c r="BJ56" s="17">
        <v>0</v>
      </c>
      <c r="BK56" s="17">
        <v>0</v>
      </c>
      <c r="BL56" s="17">
        <v>0</v>
      </c>
      <c r="BM56" s="17">
        <v>0</v>
      </c>
      <c r="BN56" s="17">
        <v>0</v>
      </c>
      <c r="BO56" s="17">
        <v>0</v>
      </c>
      <c r="BP56" s="17">
        <v>0</v>
      </c>
      <c r="BQ56" s="17">
        <v>0</v>
      </c>
      <c r="BR56" s="17">
        <v>0</v>
      </c>
      <c r="BS56" s="17">
        <v>0</v>
      </c>
      <c r="BT56" s="17">
        <v>0</v>
      </c>
      <c r="BU56" s="17">
        <v>0</v>
      </c>
      <c r="BV56" s="17">
        <v>0</v>
      </c>
      <c r="BW56" s="17">
        <v>0</v>
      </c>
      <c r="BX56" s="17">
        <v>0</v>
      </c>
      <c r="BY56" s="17">
        <v>0</v>
      </c>
      <c r="BZ56" s="17">
        <v>0</v>
      </c>
      <c r="CA56" s="17">
        <v>0</v>
      </c>
      <c r="CB56" s="17">
        <v>0</v>
      </c>
      <c r="CC56" s="17">
        <v>0</v>
      </c>
      <c r="CD56" s="17">
        <v>0</v>
      </c>
      <c r="CE56" s="17">
        <v>0</v>
      </c>
      <c r="CF56" s="17">
        <v>0</v>
      </c>
      <c r="CG56" s="17">
        <v>0</v>
      </c>
      <c r="CH56" s="17">
        <v>0</v>
      </c>
      <c r="CI56" s="17">
        <v>0</v>
      </c>
      <c r="CJ56" s="17">
        <v>0</v>
      </c>
      <c r="CK56" s="17">
        <v>0</v>
      </c>
      <c r="CL56" s="17">
        <v>0</v>
      </c>
      <c r="CM56" s="17">
        <v>0</v>
      </c>
      <c r="CN56" s="17">
        <v>0</v>
      </c>
      <c r="CO56" s="17">
        <v>0</v>
      </c>
      <c r="CP56" s="17">
        <v>0</v>
      </c>
      <c r="CQ56" s="17">
        <v>0</v>
      </c>
      <c r="CR56" s="17">
        <v>0</v>
      </c>
      <c r="CS56" s="17">
        <v>0</v>
      </c>
      <c r="CT56" s="17">
        <v>0</v>
      </c>
      <c r="CU56" s="17">
        <v>0</v>
      </c>
      <c r="CV56" s="17">
        <v>0</v>
      </c>
      <c r="CW56" s="17">
        <v>0</v>
      </c>
      <c r="CX56" s="17">
        <v>0</v>
      </c>
      <c r="CY56" s="17">
        <v>0</v>
      </c>
      <c r="CZ56" s="17">
        <v>0</v>
      </c>
      <c r="DA56" s="17">
        <v>0</v>
      </c>
      <c r="DB56" s="17">
        <v>0</v>
      </c>
      <c r="DC56" s="17">
        <v>0</v>
      </c>
      <c r="DD56" s="17">
        <v>0</v>
      </c>
      <c r="DE56" s="17">
        <v>0</v>
      </c>
      <c r="DF56" s="17">
        <v>0</v>
      </c>
      <c r="DG56" s="17">
        <v>0</v>
      </c>
      <c r="DH56" s="17">
        <v>0</v>
      </c>
      <c r="DI56" s="17">
        <v>0</v>
      </c>
      <c r="DJ56" s="17">
        <v>0</v>
      </c>
      <c r="DK56" s="17">
        <v>0</v>
      </c>
      <c r="DL56" s="17">
        <v>0</v>
      </c>
      <c r="DM56" s="17">
        <v>0</v>
      </c>
      <c r="DN56" s="17">
        <v>0</v>
      </c>
      <c r="DO56" s="17">
        <v>0</v>
      </c>
      <c r="DP56" s="17">
        <v>0</v>
      </c>
      <c r="DQ56" s="17">
        <v>0</v>
      </c>
      <c r="DR56" s="17">
        <v>0</v>
      </c>
      <c r="DS56" s="17">
        <v>0</v>
      </c>
      <c r="DT56" s="17">
        <v>0</v>
      </c>
      <c r="DU56" s="17">
        <v>0</v>
      </c>
      <c r="DV56" s="17">
        <v>0</v>
      </c>
      <c r="DW56" s="17">
        <v>0</v>
      </c>
      <c r="DX56" s="17">
        <v>0</v>
      </c>
      <c r="DY56" s="17">
        <v>0</v>
      </c>
      <c r="DZ56" s="17">
        <v>0</v>
      </c>
      <c r="EA56" s="17">
        <v>0</v>
      </c>
      <c r="EB56" s="17">
        <v>0</v>
      </c>
      <c r="EC56" s="17">
        <v>0</v>
      </c>
      <c r="ED56" s="17">
        <v>0</v>
      </c>
      <c r="EE56" s="17">
        <v>0</v>
      </c>
      <c r="EF56" s="17">
        <v>0</v>
      </c>
      <c r="EG56" s="17">
        <v>0</v>
      </c>
      <c r="EH56" s="17">
        <v>0</v>
      </c>
      <c r="EI56" s="17">
        <v>0</v>
      </c>
      <c r="EJ56" s="17">
        <v>0</v>
      </c>
      <c r="EK56" s="17">
        <v>0</v>
      </c>
      <c r="EL56" s="17">
        <v>0</v>
      </c>
      <c r="EM56" s="17">
        <v>0</v>
      </c>
      <c r="EN56" s="17">
        <v>0</v>
      </c>
      <c r="EO56" s="17">
        <v>0</v>
      </c>
      <c r="EP56" s="17">
        <v>0</v>
      </c>
      <c r="EQ56" s="17">
        <v>0</v>
      </c>
      <c r="ER56" s="17">
        <v>0</v>
      </c>
      <c r="ES56" s="17">
        <v>0</v>
      </c>
      <c r="ET56" s="17">
        <v>0</v>
      </c>
      <c r="EU56" s="17">
        <v>0</v>
      </c>
      <c r="EV56" s="17">
        <v>0</v>
      </c>
      <c r="EW56" s="17">
        <v>0</v>
      </c>
      <c r="EX56" s="17">
        <v>0</v>
      </c>
      <c r="EY56" s="17">
        <v>0</v>
      </c>
      <c r="EZ56" s="17">
        <v>0</v>
      </c>
      <c r="FA56" s="17">
        <v>0</v>
      </c>
      <c r="FB56" s="17">
        <v>0</v>
      </c>
      <c r="FC56" s="17">
        <v>0</v>
      </c>
      <c r="FD56" s="17">
        <v>0</v>
      </c>
      <c r="FE56" s="17">
        <v>0</v>
      </c>
      <c r="FF56" s="17">
        <v>0</v>
      </c>
      <c r="FG56" s="17">
        <v>0</v>
      </c>
      <c r="FH56" s="17">
        <v>0</v>
      </c>
      <c r="FI56" s="17">
        <v>0</v>
      </c>
      <c r="FJ56" s="17">
        <v>0</v>
      </c>
      <c r="FK56" s="17">
        <v>0</v>
      </c>
      <c r="FL56" s="17">
        <v>0</v>
      </c>
      <c r="FM56" s="17">
        <v>0</v>
      </c>
      <c r="FN56" s="17">
        <v>0</v>
      </c>
      <c r="FO56" s="17">
        <v>0</v>
      </c>
      <c r="FP56" s="17">
        <v>0</v>
      </c>
      <c r="FQ56" s="17">
        <v>0</v>
      </c>
      <c r="FR56" s="17">
        <v>0</v>
      </c>
      <c r="FS56" s="17">
        <v>0</v>
      </c>
      <c r="FT56" s="17">
        <v>0</v>
      </c>
      <c r="FU56" s="17">
        <v>0</v>
      </c>
      <c r="FV56" s="17">
        <v>0</v>
      </c>
      <c r="FW56" s="17">
        <v>0</v>
      </c>
      <c r="FX56" s="17">
        <v>0</v>
      </c>
      <c r="FY56" s="17">
        <v>0</v>
      </c>
      <c r="FZ56" s="17">
        <v>0</v>
      </c>
      <c r="GA56" s="17">
        <v>0</v>
      </c>
      <c r="GB56" s="17">
        <v>0</v>
      </c>
      <c r="GC56" s="17">
        <v>0</v>
      </c>
      <c r="GD56" s="17">
        <v>0</v>
      </c>
      <c r="GE56" s="17">
        <v>0</v>
      </c>
      <c r="GF56" s="17">
        <v>0</v>
      </c>
      <c r="GG56" s="17">
        <v>0</v>
      </c>
      <c r="GH56" s="17">
        <v>0</v>
      </c>
      <c r="GI56" s="17">
        <v>0</v>
      </c>
      <c r="GJ56" s="17">
        <v>0</v>
      </c>
      <c r="GK56" s="17">
        <v>0</v>
      </c>
      <c r="GL56" s="17">
        <v>0</v>
      </c>
      <c r="GM56" s="17">
        <v>0</v>
      </c>
      <c r="GN56" s="17">
        <v>0</v>
      </c>
      <c r="GO56" s="17">
        <v>0</v>
      </c>
      <c r="GP56" s="17">
        <v>0</v>
      </c>
      <c r="GQ56" s="17">
        <v>0</v>
      </c>
      <c r="GR56" s="17">
        <v>0</v>
      </c>
      <c r="GS56" s="17">
        <v>0</v>
      </c>
      <c r="GT56" s="17">
        <v>0</v>
      </c>
      <c r="GU56" s="17">
        <v>0</v>
      </c>
      <c r="GV56" s="17">
        <v>0</v>
      </c>
      <c r="GW56" s="17">
        <v>0</v>
      </c>
      <c r="GX56" s="17">
        <v>0</v>
      </c>
      <c r="GY56" s="17">
        <v>0</v>
      </c>
      <c r="GZ56" s="17">
        <v>0</v>
      </c>
      <c r="HA56" s="17">
        <v>0</v>
      </c>
      <c r="HB56" s="17">
        <v>0</v>
      </c>
      <c r="HC56" s="17">
        <v>0</v>
      </c>
      <c r="HD56" s="17">
        <v>0</v>
      </c>
      <c r="HE56" s="17">
        <v>0</v>
      </c>
      <c r="HF56" s="17">
        <v>0</v>
      </c>
      <c r="HG56" s="17">
        <v>0</v>
      </c>
      <c r="HH56" s="17">
        <v>0</v>
      </c>
      <c r="HI56" s="17">
        <v>0</v>
      </c>
      <c r="HJ56" s="17">
        <v>0</v>
      </c>
      <c r="HK56" s="17">
        <v>0</v>
      </c>
      <c r="HL56" s="17">
        <v>0</v>
      </c>
      <c r="HM56" s="17">
        <v>0</v>
      </c>
      <c r="HN56" s="17">
        <v>0</v>
      </c>
      <c r="HO56" s="17">
        <v>0</v>
      </c>
      <c r="HP56" s="17">
        <v>0</v>
      </c>
      <c r="HQ56" s="17">
        <v>0</v>
      </c>
      <c r="HR56" s="17">
        <v>0</v>
      </c>
      <c r="HS56" s="17">
        <v>0</v>
      </c>
      <c r="HT56" s="17">
        <v>0</v>
      </c>
      <c r="HU56" s="17">
        <v>0</v>
      </c>
      <c r="HV56" s="17">
        <v>0</v>
      </c>
      <c r="HW56" s="17">
        <v>0</v>
      </c>
      <c r="HX56" s="17">
        <v>0</v>
      </c>
      <c r="HY56" s="17">
        <v>0</v>
      </c>
      <c r="HZ56" s="17">
        <v>0</v>
      </c>
      <c r="IA56" s="17">
        <v>0</v>
      </c>
      <c r="IB56" s="17">
        <v>0</v>
      </c>
      <c r="IC56" s="17">
        <v>0</v>
      </c>
      <c r="ID56" s="17">
        <v>0</v>
      </c>
      <c r="IE56" s="17">
        <v>0</v>
      </c>
      <c r="IF56" s="17">
        <v>0</v>
      </c>
      <c r="IG56" s="17">
        <v>0</v>
      </c>
      <c r="IH56" s="17">
        <v>0</v>
      </c>
      <c r="II56" s="17">
        <v>0</v>
      </c>
      <c r="IJ56" s="17">
        <v>0</v>
      </c>
      <c r="IK56" s="17">
        <v>0</v>
      </c>
      <c r="IL56" s="17">
        <v>0</v>
      </c>
      <c r="IM56" s="17">
        <v>0</v>
      </c>
      <c r="IN56" s="17">
        <v>0</v>
      </c>
      <c r="IO56" s="17">
        <v>0</v>
      </c>
      <c r="IP56" s="17">
        <v>0</v>
      </c>
      <c r="IQ56" s="17">
        <v>0</v>
      </c>
      <c r="IR56" s="17">
        <v>0</v>
      </c>
      <c r="IS56" s="17">
        <v>0</v>
      </c>
      <c r="IT56" s="17">
        <v>0</v>
      </c>
      <c r="IU56" s="17">
        <v>0</v>
      </c>
      <c r="IV56" s="17">
        <v>0</v>
      </c>
      <c r="IW56" s="17">
        <v>0</v>
      </c>
      <c r="IX56" s="17">
        <v>0</v>
      </c>
      <c r="IY56" s="17">
        <v>0</v>
      </c>
      <c r="IZ56" s="17">
        <v>0</v>
      </c>
      <c r="JA56" s="17">
        <v>0</v>
      </c>
      <c r="JB56" s="17">
        <v>0</v>
      </c>
      <c r="JC56" s="17">
        <v>0</v>
      </c>
      <c r="JD56" s="17">
        <v>0</v>
      </c>
      <c r="JE56" s="17">
        <v>0</v>
      </c>
      <c r="JF56" s="17">
        <v>0</v>
      </c>
      <c r="JG56" s="17">
        <v>0</v>
      </c>
      <c r="JH56" s="17">
        <v>0</v>
      </c>
      <c r="JI56" s="17">
        <v>0</v>
      </c>
      <c r="JJ56" s="17">
        <v>0</v>
      </c>
      <c r="JK56" s="17">
        <v>0</v>
      </c>
      <c r="JL56" s="17">
        <v>0</v>
      </c>
      <c r="JM56" s="17">
        <v>0</v>
      </c>
      <c r="JN56" s="17">
        <v>0</v>
      </c>
      <c r="JO56" s="17">
        <v>0</v>
      </c>
      <c r="JP56" s="17">
        <v>0</v>
      </c>
      <c r="JQ56" s="17">
        <v>0</v>
      </c>
      <c r="JR56" s="17">
        <v>0</v>
      </c>
      <c r="JS56" s="17">
        <v>0</v>
      </c>
      <c r="JT56" s="17">
        <v>0</v>
      </c>
      <c r="JU56" s="17">
        <v>0</v>
      </c>
      <c r="JV56" s="17">
        <v>0</v>
      </c>
      <c r="JW56" s="17">
        <v>0</v>
      </c>
      <c r="JX56" s="17">
        <v>0</v>
      </c>
      <c r="JY56" s="17">
        <v>0</v>
      </c>
    </row>
    <row r="57" spans="1:285" x14ac:dyDescent="0.15">
      <c r="A57" s="17" t="s">
        <v>271</v>
      </c>
      <c r="B57" s="17" t="s">
        <v>272</v>
      </c>
      <c r="C57" s="17">
        <v>0</v>
      </c>
      <c r="D57" s="17">
        <v>0</v>
      </c>
      <c r="E57" s="17">
        <v>0</v>
      </c>
      <c r="F57" s="17">
        <v>0</v>
      </c>
      <c r="G57" s="17">
        <v>0</v>
      </c>
      <c r="H57" s="17">
        <v>0</v>
      </c>
      <c r="I57" s="17">
        <v>33.880000000000003</v>
      </c>
      <c r="J57" s="17">
        <v>33.880000000000003</v>
      </c>
      <c r="K57" s="17">
        <v>33.880000000000003</v>
      </c>
      <c r="L57" s="17">
        <v>33.880000000000003</v>
      </c>
      <c r="M57" s="17">
        <v>33.880000000000003</v>
      </c>
      <c r="N57" s="17">
        <v>33.79</v>
      </c>
      <c r="O57" s="17">
        <v>33.61</v>
      </c>
      <c r="P57" s="17">
        <v>33.630000000000003</v>
      </c>
      <c r="Q57" s="17">
        <v>33.659999999999997</v>
      </c>
      <c r="R57" s="17">
        <v>33.799999999999997</v>
      </c>
      <c r="S57" s="17">
        <v>33.799999999999997</v>
      </c>
      <c r="T57" s="17">
        <v>33.83</v>
      </c>
      <c r="U57" s="17">
        <v>33.82</v>
      </c>
      <c r="V57" s="17">
        <v>33.78</v>
      </c>
      <c r="W57" s="17">
        <v>33.75</v>
      </c>
      <c r="X57" s="17">
        <v>33.75</v>
      </c>
      <c r="Y57" s="17">
        <v>33.75</v>
      </c>
      <c r="Z57" s="17">
        <v>33.76</v>
      </c>
      <c r="AA57" s="17">
        <v>33.75</v>
      </c>
      <c r="AB57" s="17">
        <v>0</v>
      </c>
      <c r="AC57" s="17">
        <v>0</v>
      </c>
      <c r="AD57" s="17">
        <v>0</v>
      </c>
      <c r="AE57" s="17">
        <v>0</v>
      </c>
      <c r="AF57" s="17">
        <v>0</v>
      </c>
      <c r="AG57" s="17">
        <v>0</v>
      </c>
      <c r="AH57" s="17">
        <v>0</v>
      </c>
      <c r="AI57" s="17">
        <v>0</v>
      </c>
      <c r="AJ57" s="17">
        <v>0</v>
      </c>
      <c r="AK57" s="17">
        <v>0</v>
      </c>
      <c r="AL57" s="17">
        <v>0</v>
      </c>
      <c r="AM57" s="17">
        <v>0</v>
      </c>
      <c r="AN57" s="17">
        <v>0</v>
      </c>
      <c r="AO57" s="17">
        <v>0</v>
      </c>
      <c r="AP57" s="17">
        <v>0</v>
      </c>
      <c r="AQ57" s="17">
        <v>0</v>
      </c>
      <c r="AR57" s="17">
        <v>0</v>
      </c>
      <c r="AS57" s="17">
        <v>0</v>
      </c>
      <c r="AT57" s="17">
        <v>0</v>
      </c>
      <c r="AU57" s="17">
        <v>0</v>
      </c>
      <c r="AV57" s="17">
        <v>0</v>
      </c>
      <c r="AW57" s="17">
        <v>0</v>
      </c>
      <c r="AX57" s="17">
        <v>0</v>
      </c>
      <c r="AY57" s="17">
        <v>0</v>
      </c>
      <c r="AZ57" s="17">
        <v>0</v>
      </c>
      <c r="BA57" s="17">
        <v>0</v>
      </c>
      <c r="BB57" s="17">
        <v>0</v>
      </c>
      <c r="BC57" s="17">
        <v>0</v>
      </c>
      <c r="BD57" s="17">
        <v>0</v>
      </c>
      <c r="BE57" s="17">
        <v>0</v>
      </c>
      <c r="BF57" s="17">
        <v>0</v>
      </c>
      <c r="BG57" s="17">
        <v>0</v>
      </c>
      <c r="BH57" s="17">
        <v>0</v>
      </c>
      <c r="BI57" s="17">
        <v>0</v>
      </c>
      <c r="BJ57" s="17">
        <v>0</v>
      </c>
      <c r="BK57" s="17">
        <v>0</v>
      </c>
      <c r="BL57" s="17">
        <v>0</v>
      </c>
      <c r="BM57" s="17">
        <v>0</v>
      </c>
      <c r="BN57" s="17">
        <v>0</v>
      </c>
      <c r="BO57" s="17">
        <v>0</v>
      </c>
      <c r="BP57" s="17">
        <v>0</v>
      </c>
      <c r="BQ57" s="17">
        <v>0</v>
      </c>
      <c r="BR57" s="17">
        <v>0</v>
      </c>
      <c r="BS57" s="17">
        <v>0</v>
      </c>
      <c r="BT57" s="17">
        <v>0</v>
      </c>
      <c r="BU57" s="17">
        <v>0</v>
      </c>
      <c r="BV57" s="17">
        <v>0</v>
      </c>
      <c r="BW57" s="17">
        <v>0</v>
      </c>
      <c r="BX57" s="17">
        <v>0</v>
      </c>
      <c r="BY57" s="17">
        <v>0</v>
      </c>
      <c r="BZ57" s="17">
        <v>0</v>
      </c>
      <c r="CA57" s="17">
        <v>0</v>
      </c>
      <c r="CB57" s="17">
        <v>0</v>
      </c>
      <c r="CC57" s="17">
        <v>0</v>
      </c>
      <c r="CD57" s="17">
        <v>0</v>
      </c>
      <c r="CE57" s="17">
        <v>0</v>
      </c>
      <c r="CF57" s="17">
        <v>0</v>
      </c>
      <c r="CG57" s="17">
        <v>0</v>
      </c>
      <c r="CH57" s="17">
        <v>0</v>
      </c>
      <c r="CI57" s="17">
        <v>0</v>
      </c>
      <c r="CJ57" s="17">
        <v>0</v>
      </c>
      <c r="CK57" s="17">
        <v>0</v>
      </c>
      <c r="CL57" s="17">
        <v>0</v>
      </c>
      <c r="CM57" s="17">
        <v>0</v>
      </c>
      <c r="CN57" s="17">
        <v>0</v>
      </c>
      <c r="CO57" s="17">
        <v>0</v>
      </c>
      <c r="CP57" s="17">
        <v>0</v>
      </c>
      <c r="CQ57" s="17">
        <v>0</v>
      </c>
      <c r="CR57" s="17">
        <v>0</v>
      </c>
      <c r="CS57" s="17">
        <v>0</v>
      </c>
      <c r="CT57" s="17">
        <v>0</v>
      </c>
      <c r="CU57" s="17">
        <v>0</v>
      </c>
      <c r="CV57" s="17">
        <v>0</v>
      </c>
      <c r="CW57" s="17">
        <v>0</v>
      </c>
      <c r="CX57" s="17">
        <v>0</v>
      </c>
      <c r="CY57" s="17">
        <v>0</v>
      </c>
      <c r="CZ57" s="17">
        <v>0</v>
      </c>
      <c r="DA57" s="17">
        <v>0</v>
      </c>
      <c r="DB57" s="17">
        <v>0</v>
      </c>
      <c r="DC57" s="17">
        <v>0</v>
      </c>
      <c r="DD57" s="17">
        <v>0</v>
      </c>
      <c r="DE57" s="17">
        <v>0</v>
      </c>
      <c r="DF57" s="17">
        <v>0</v>
      </c>
      <c r="DG57" s="17">
        <v>0</v>
      </c>
      <c r="DH57" s="17">
        <v>0</v>
      </c>
      <c r="DI57" s="17">
        <v>0</v>
      </c>
      <c r="DJ57" s="17">
        <v>0</v>
      </c>
      <c r="DK57" s="17">
        <v>0</v>
      </c>
      <c r="DL57" s="17">
        <v>0</v>
      </c>
      <c r="DM57" s="17">
        <v>0</v>
      </c>
      <c r="DN57" s="17">
        <v>0</v>
      </c>
      <c r="DO57" s="17">
        <v>0</v>
      </c>
      <c r="DP57" s="17">
        <v>0</v>
      </c>
      <c r="DQ57" s="17">
        <v>0</v>
      </c>
      <c r="DR57" s="17">
        <v>0</v>
      </c>
      <c r="DS57" s="17">
        <v>0</v>
      </c>
      <c r="DT57" s="17">
        <v>0</v>
      </c>
      <c r="DU57" s="17">
        <v>0</v>
      </c>
      <c r="DV57" s="17">
        <v>0</v>
      </c>
      <c r="DW57" s="17">
        <v>0</v>
      </c>
      <c r="DX57" s="17">
        <v>0</v>
      </c>
      <c r="DY57" s="17">
        <v>0</v>
      </c>
      <c r="DZ57" s="17">
        <v>0</v>
      </c>
      <c r="EA57" s="17">
        <v>0</v>
      </c>
      <c r="EB57" s="17">
        <v>0</v>
      </c>
      <c r="EC57" s="17">
        <v>0</v>
      </c>
      <c r="ED57" s="17">
        <v>0</v>
      </c>
      <c r="EE57" s="17">
        <v>0</v>
      </c>
      <c r="EF57" s="17">
        <v>0</v>
      </c>
      <c r="EG57" s="17">
        <v>0</v>
      </c>
      <c r="EH57" s="17">
        <v>0</v>
      </c>
      <c r="EI57" s="17">
        <v>0</v>
      </c>
      <c r="EJ57" s="17">
        <v>0</v>
      </c>
      <c r="EK57" s="17">
        <v>0</v>
      </c>
      <c r="EL57" s="17">
        <v>0</v>
      </c>
      <c r="EM57" s="17">
        <v>0</v>
      </c>
      <c r="EN57" s="17">
        <v>0</v>
      </c>
      <c r="EO57" s="17">
        <v>0</v>
      </c>
      <c r="EP57" s="17">
        <v>0</v>
      </c>
      <c r="EQ57" s="17">
        <v>0</v>
      </c>
      <c r="ER57" s="17">
        <v>0</v>
      </c>
      <c r="ES57" s="17">
        <v>0</v>
      </c>
      <c r="ET57" s="17">
        <v>0</v>
      </c>
      <c r="EU57" s="17">
        <v>0</v>
      </c>
      <c r="EV57" s="17">
        <v>0</v>
      </c>
      <c r="EW57" s="17">
        <v>0</v>
      </c>
      <c r="EX57" s="17">
        <v>0</v>
      </c>
      <c r="EY57" s="17">
        <v>0</v>
      </c>
      <c r="EZ57" s="17">
        <v>0</v>
      </c>
      <c r="FA57" s="17">
        <v>0</v>
      </c>
      <c r="FB57" s="17">
        <v>0</v>
      </c>
      <c r="FC57" s="17">
        <v>0</v>
      </c>
      <c r="FD57" s="17">
        <v>0</v>
      </c>
      <c r="FE57" s="17">
        <v>0</v>
      </c>
      <c r="FF57" s="17">
        <v>0</v>
      </c>
      <c r="FG57" s="17">
        <v>0</v>
      </c>
      <c r="FH57" s="17">
        <v>0</v>
      </c>
      <c r="FI57" s="17">
        <v>0</v>
      </c>
      <c r="FJ57" s="17">
        <v>0</v>
      </c>
      <c r="FK57" s="17">
        <v>0</v>
      </c>
      <c r="FL57" s="17">
        <v>0</v>
      </c>
      <c r="FM57" s="17">
        <v>0</v>
      </c>
      <c r="FN57" s="17">
        <v>0</v>
      </c>
      <c r="FO57" s="17">
        <v>0</v>
      </c>
      <c r="FP57" s="17">
        <v>0</v>
      </c>
      <c r="FQ57" s="17">
        <v>0</v>
      </c>
      <c r="FR57" s="17">
        <v>0</v>
      </c>
      <c r="FS57" s="17">
        <v>0</v>
      </c>
      <c r="FT57" s="17">
        <v>0</v>
      </c>
      <c r="FU57" s="17">
        <v>0</v>
      </c>
      <c r="FV57" s="17">
        <v>0</v>
      </c>
      <c r="FW57" s="17">
        <v>0</v>
      </c>
      <c r="FX57" s="17">
        <v>0</v>
      </c>
      <c r="FY57" s="17">
        <v>0</v>
      </c>
      <c r="FZ57" s="17">
        <v>0</v>
      </c>
      <c r="GA57" s="17">
        <v>0</v>
      </c>
      <c r="GB57" s="17">
        <v>0</v>
      </c>
      <c r="GC57" s="17">
        <v>0</v>
      </c>
      <c r="GD57" s="17">
        <v>0</v>
      </c>
      <c r="GE57" s="17">
        <v>0</v>
      </c>
      <c r="GF57" s="17">
        <v>0</v>
      </c>
      <c r="GG57" s="17">
        <v>0</v>
      </c>
      <c r="GH57" s="17">
        <v>0</v>
      </c>
      <c r="GI57" s="17">
        <v>0</v>
      </c>
      <c r="GJ57" s="17">
        <v>0</v>
      </c>
      <c r="GK57" s="17">
        <v>0</v>
      </c>
      <c r="GL57" s="17">
        <v>0</v>
      </c>
      <c r="GM57" s="17">
        <v>0</v>
      </c>
      <c r="GN57" s="17">
        <v>0</v>
      </c>
      <c r="GO57" s="17">
        <v>0</v>
      </c>
      <c r="GP57" s="17">
        <v>0</v>
      </c>
      <c r="GQ57" s="17">
        <v>0</v>
      </c>
      <c r="GR57" s="17">
        <v>0</v>
      </c>
      <c r="GS57" s="17">
        <v>0</v>
      </c>
      <c r="GT57" s="17">
        <v>0</v>
      </c>
      <c r="GU57" s="17">
        <v>0</v>
      </c>
      <c r="GV57" s="17">
        <v>0</v>
      </c>
      <c r="GW57" s="17">
        <v>0</v>
      </c>
      <c r="GX57" s="17">
        <v>0</v>
      </c>
      <c r="GY57" s="17">
        <v>0</v>
      </c>
      <c r="GZ57" s="17">
        <v>0</v>
      </c>
      <c r="HA57" s="17">
        <v>0</v>
      </c>
      <c r="HB57" s="17">
        <v>0</v>
      </c>
      <c r="HC57" s="17">
        <v>0</v>
      </c>
      <c r="HD57" s="17">
        <v>0</v>
      </c>
      <c r="HE57" s="17">
        <v>0</v>
      </c>
      <c r="HF57" s="17">
        <v>0</v>
      </c>
      <c r="HG57" s="17">
        <v>0</v>
      </c>
      <c r="HH57" s="17">
        <v>0</v>
      </c>
      <c r="HI57" s="17">
        <v>0</v>
      </c>
      <c r="HJ57" s="17">
        <v>0</v>
      </c>
      <c r="HK57" s="17">
        <v>0</v>
      </c>
      <c r="HL57" s="17">
        <v>0</v>
      </c>
      <c r="HM57" s="17">
        <v>0</v>
      </c>
      <c r="HN57" s="17">
        <v>0</v>
      </c>
      <c r="HO57" s="17">
        <v>0</v>
      </c>
      <c r="HP57" s="17">
        <v>0</v>
      </c>
      <c r="HQ57" s="17">
        <v>0</v>
      </c>
      <c r="HR57" s="17">
        <v>0</v>
      </c>
      <c r="HS57" s="17">
        <v>0</v>
      </c>
      <c r="HT57" s="17">
        <v>0</v>
      </c>
      <c r="HU57" s="17">
        <v>0</v>
      </c>
      <c r="HV57" s="17">
        <v>0</v>
      </c>
      <c r="HW57" s="17">
        <v>0</v>
      </c>
      <c r="HX57" s="17">
        <v>0</v>
      </c>
      <c r="HY57" s="17">
        <v>0</v>
      </c>
      <c r="HZ57" s="17">
        <v>0</v>
      </c>
      <c r="IA57" s="17">
        <v>0</v>
      </c>
      <c r="IB57" s="17">
        <v>0</v>
      </c>
      <c r="IC57" s="17">
        <v>0</v>
      </c>
      <c r="ID57" s="17">
        <v>0</v>
      </c>
      <c r="IE57" s="17">
        <v>0</v>
      </c>
      <c r="IF57" s="17">
        <v>0</v>
      </c>
      <c r="IG57" s="17">
        <v>0</v>
      </c>
      <c r="IH57" s="17">
        <v>0</v>
      </c>
      <c r="II57" s="17">
        <v>0</v>
      </c>
      <c r="IJ57" s="17">
        <v>0</v>
      </c>
      <c r="IK57" s="17">
        <v>0</v>
      </c>
      <c r="IL57" s="17">
        <v>0</v>
      </c>
      <c r="IM57" s="17">
        <v>0</v>
      </c>
      <c r="IN57" s="17">
        <v>0</v>
      </c>
      <c r="IO57" s="17">
        <v>0</v>
      </c>
      <c r="IP57" s="17">
        <v>0</v>
      </c>
      <c r="IQ57" s="17">
        <v>0</v>
      </c>
      <c r="IR57" s="17">
        <v>0</v>
      </c>
      <c r="IS57" s="17">
        <v>0</v>
      </c>
      <c r="IT57" s="17">
        <v>0</v>
      </c>
      <c r="IU57" s="17">
        <v>0</v>
      </c>
      <c r="IV57" s="17">
        <v>0</v>
      </c>
      <c r="IW57" s="17">
        <v>0</v>
      </c>
      <c r="IX57" s="17">
        <v>0</v>
      </c>
      <c r="IY57" s="17">
        <v>0</v>
      </c>
      <c r="IZ57" s="17">
        <v>0</v>
      </c>
      <c r="JA57" s="17">
        <v>0</v>
      </c>
      <c r="JB57" s="17">
        <v>0</v>
      </c>
      <c r="JC57" s="17">
        <v>0</v>
      </c>
      <c r="JD57" s="17">
        <v>0</v>
      </c>
      <c r="JE57" s="17">
        <v>0</v>
      </c>
      <c r="JF57" s="17">
        <v>0</v>
      </c>
      <c r="JG57" s="17">
        <v>0</v>
      </c>
      <c r="JH57" s="17">
        <v>0</v>
      </c>
      <c r="JI57" s="17">
        <v>0</v>
      </c>
      <c r="JJ57" s="17">
        <v>0</v>
      </c>
      <c r="JK57" s="17">
        <v>0</v>
      </c>
      <c r="JL57" s="17">
        <v>0</v>
      </c>
      <c r="JM57" s="17">
        <v>0</v>
      </c>
      <c r="JN57" s="17">
        <v>0</v>
      </c>
      <c r="JO57" s="17">
        <v>0</v>
      </c>
      <c r="JP57" s="17">
        <v>0</v>
      </c>
      <c r="JQ57" s="17">
        <v>0</v>
      </c>
      <c r="JR57" s="17">
        <v>0</v>
      </c>
      <c r="JS57" s="17">
        <v>0</v>
      </c>
      <c r="JT57" s="17">
        <v>0</v>
      </c>
      <c r="JU57" s="17">
        <v>0</v>
      </c>
      <c r="JV57" s="17">
        <v>0</v>
      </c>
      <c r="JW57" s="17">
        <v>0</v>
      </c>
      <c r="JX57" s="17">
        <v>0</v>
      </c>
      <c r="JY57" s="17">
        <v>0</v>
      </c>
    </row>
    <row r="58" spans="1:285" x14ac:dyDescent="0.15">
      <c r="A58" s="17" t="s">
        <v>303</v>
      </c>
      <c r="B58" s="17" t="s">
        <v>304</v>
      </c>
      <c r="C58" s="17">
        <v>0</v>
      </c>
      <c r="D58" s="17">
        <v>0</v>
      </c>
      <c r="E58" s="17">
        <v>0</v>
      </c>
      <c r="F58" s="17">
        <v>0</v>
      </c>
      <c r="G58" s="17">
        <v>0</v>
      </c>
      <c r="H58" s="17">
        <v>0</v>
      </c>
      <c r="I58" s="17">
        <v>21.39</v>
      </c>
      <c r="J58" s="17">
        <v>21.39</v>
      </c>
      <c r="K58" s="17">
        <v>21.39</v>
      </c>
      <c r="L58" s="17">
        <v>21.39</v>
      </c>
      <c r="M58" s="17">
        <v>21.39</v>
      </c>
      <c r="N58" s="17">
        <v>21.5</v>
      </c>
      <c r="O58" s="17">
        <v>21.44</v>
      </c>
      <c r="P58" s="17">
        <v>21.4</v>
      </c>
      <c r="Q58" s="17">
        <v>21.41</v>
      </c>
      <c r="R58" s="17">
        <v>21.42</v>
      </c>
      <c r="S58" s="17">
        <v>21.48</v>
      </c>
      <c r="T58" s="17">
        <v>21.49</v>
      </c>
      <c r="U58" s="17">
        <v>21.49</v>
      </c>
      <c r="V58" s="17">
        <v>21.44</v>
      </c>
      <c r="W58" s="17">
        <v>21.44</v>
      </c>
      <c r="X58" s="17">
        <v>21.44</v>
      </c>
      <c r="Y58" s="17">
        <v>21.42</v>
      </c>
      <c r="Z58" s="17">
        <v>21.42</v>
      </c>
      <c r="AA58" s="17">
        <v>21.41</v>
      </c>
      <c r="AB58" s="17">
        <v>0</v>
      </c>
      <c r="AC58" s="17">
        <v>0</v>
      </c>
      <c r="AD58" s="17">
        <v>0</v>
      </c>
      <c r="AE58" s="17">
        <v>0</v>
      </c>
      <c r="AF58" s="17">
        <v>0</v>
      </c>
      <c r="AG58" s="17">
        <v>0</v>
      </c>
      <c r="AH58" s="17">
        <v>0</v>
      </c>
      <c r="AI58" s="17">
        <v>0</v>
      </c>
      <c r="AJ58" s="17">
        <v>0</v>
      </c>
      <c r="AK58" s="17">
        <v>0</v>
      </c>
      <c r="AL58" s="17">
        <v>0</v>
      </c>
      <c r="AM58" s="17">
        <v>0</v>
      </c>
      <c r="AN58" s="17">
        <v>0</v>
      </c>
      <c r="AO58" s="17">
        <v>0</v>
      </c>
      <c r="AP58" s="17">
        <v>0</v>
      </c>
      <c r="AQ58" s="17">
        <v>0</v>
      </c>
      <c r="AR58" s="17">
        <v>0</v>
      </c>
      <c r="AS58" s="17">
        <v>0</v>
      </c>
      <c r="AT58" s="17">
        <v>0</v>
      </c>
      <c r="AU58" s="17">
        <v>0</v>
      </c>
      <c r="AV58" s="17">
        <v>0</v>
      </c>
      <c r="AW58" s="17">
        <v>0</v>
      </c>
      <c r="AX58" s="17">
        <v>0</v>
      </c>
      <c r="AY58" s="17">
        <v>0</v>
      </c>
      <c r="AZ58" s="17">
        <v>0</v>
      </c>
      <c r="BA58" s="17">
        <v>0</v>
      </c>
      <c r="BB58" s="17">
        <v>0</v>
      </c>
      <c r="BC58" s="17">
        <v>0</v>
      </c>
      <c r="BD58" s="17">
        <v>0</v>
      </c>
      <c r="BE58" s="17">
        <v>0</v>
      </c>
      <c r="BF58" s="17">
        <v>0</v>
      </c>
      <c r="BG58" s="17">
        <v>0</v>
      </c>
      <c r="BH58" s="17">
        <v>0</v>
      </c>
      <c r="BI58" s="17">
        <v>0</v>
      </c>
      <c r="BJ58" s="17">
        <v>0</v>
      </c>
      <c r="BK58" s="17">
        <v>0</v>
      </c>
      <c r="BL58" s="17">
        <v>0</v>
      </c>
      <c r="BM58" s="17">
        <v>0</v>
      </c>
      <c r="BN58" s="17">
        <v>0</v>
      </c>
      <c r="BO58" s="17">
        <v>0</v>
      </c>
      <c r="BP58" s="17">
        <v>0</v>
      </c>
      <c r="BQ58" s="17">
        <v>0</v>
      </c>
      <c r="BR58" s="17">
        <v>0</v>
      </c>
      <c r="BS58" s="17">
        <v>0</v>
      </c>
      <c r="BT58" s="17">
        <v>0</v>
      </c>
      <c r="BU58" s="17">
        <v>0</v>
      </c>
      <c r="BV58" s="17">
        <v>0</v>
      </c>
      <c r="BW58" s="17">
        <v>0</v>
      </c>
      <c r="BX58" s="17">
        <v>0</v>
      </c>
      <c r="BY58" s="17">
        <v>0</v>
      </c>
      <c r="BZ58" s="17">
        <v>0</v>
      </c>
      <c r="CA58" s="17">
        <v>0</v>
      </c>
      <c r="CB58" s="17">
        <v>0</v>
      </c>
      <c r="CC58" s="17">
        <v>0</v>
      </c>
      <c r="CD58" s="17">
        <v>0</v>
      </c>
      <c r="CE58" s="17">
        <v>0</v>
      </c>
      <c r="CF58" s="17">
        <v>0</v>
      </c>
      <c r="CG58" s="17">
        <v>0</v>
      </c>
      <c r="CH58" s="17">
        <v>0</v>
      </c>
      <c r="CI58" s="17">
        <v>0</v>
      </c>
      <c r="CJ58" s="17">
        <v>0</v>
      </c>
      <c r="CK58" s="17">
        <v>0</v>
      </c>
      <c r="CL58" s="17">
        <v>0</v>
      </c>
      <c r="CM58" s="17">
        <v>0</v>
      </c>
      <c r="CN58" s="17">
        <v>0</v>
      </c>
      <c r="CO58" s="17">
        <v>0</v>
      </c>
      <c r="CP58" s="17">
        <v>0</v>
      </c>
      <c r="CQ58" s="17">
        <v>0</v>
      </c>
      <c r="CR58" s="17">
        <v>0</v>
      </c>
      <c r="CS58" s="17">
        <v>0</v>
      </c>
      <c r="CT58" s="17">
        <v>0</v>
      </c>
      <c r="CU58" s="17">
        <v>0</v>
      </c>
      <c r="CV58" s="17">
        <v>0</v>
      </c>
      <c r="CW58" s="17">
        <v>0</v>
      </c>
      <c r="CX58" s="17">
        <v>0</v>
      </c>
      <c r="CY58" s="17">
        <v>0</v>
      </c>
      <c r="CZ58" s="17">
        <v>0</v>
      </c>
      <c r="DA58" s="17">
        <v>0</v>
      </c>
      <c r="DB58" s="17">
        <v>0</v>
      </c>
      <c r="DC58" s="17">
        <v>0</v>
      </c>
      <c r="DD58" s="17">
        <v>0</v>
      </c>
      <c r="DE58" s="17">
        <v>0</v>
      </c>
      <c r="DF58" s="17">
        <v>0</v>
      </c>
      <c r="DG58" s="17">
        <v>0</v>
      </c>
      <c r="DH58" s="17">
        <v>0</v>
      </c>
      <c r="DI58" s="17">
        <v>0</v>
      </c>
      <c r="DJ58" s="17">
        <v>0</v>
      </c>
      <c r="DK58" s="17">
        <v>0</v>
      </c>
      <c r="DL58" s="17">
        <v>0</v>
      </c>
      <c r="DM58" s="17">
        <v>0</v>
      </c>
      <c r="DN58" s="17">
        <v>0</v>
      </c>
      <c r="DO58" s="17">
        <v>0</v>
      </c>
      <c r="DP58" s="17">
        <v>0</v>
      </c>
      <c r="DQ58" s="17">
        <v>0</v>
      </c>
      <c r="DR58" s="17">
        <v>0</v>
      </c>
      <c r="DS58" s="17">
        <v>0</v>
      </c>
      <c r="DT58" s="17">
        <v>0</v>
      </c>
      <c r="DU58" s="17">
        <v>0</v>
      </c>
      <c r="DV58" s="17">
        <v>0</v>
      </c>
      <c r="DW58" s="17">
        <v>0</v>
      </c>
      <c r="DX58" s="17">
        <v>0</v>
      </c>
      <c r="DY58" s="17">
        <v>0</v>
      </c>
      <c r="DZ58" s="17">
        <v>0</v>
      </c>
      <c r="EA58" s="17">
        <v>0</v>
      </c>
      <c r="EB58" s="17">
        <v>0</v>
      </c>
      <c r="EC58" s="17">
        <v>0</v>
      </c>
      <c r="ED58" s="17">
        <v>0</v>
      </c>
      <c r="EE58" s="17">
        <v>0</v>
      </c>
      <c r="EF58" s="17">
        <v>0</v>
      </c>
      <c r="EG58" s="17">
        <v>0</v>
      </c>
      <c r="EH58" s="17">
        <v>0</v>
      </c>
      <c r="EI58" s="17">
        <v>0</v>
      </c>
      <c r="EJ58" s="17">
        <v>0</v>
      </c>
      <c r="EK58" s="17">
        <v>0</v>
      </c>
      <c r="EL58" s="17">
        <v>0</v>
      </c>
      <c r="EM58" s="17">
        <v>0</v>
      </c>
      <c r="EN58" s="17">
        <v>0</v>
      </c>
      <c r="EO58" s="17">
        <v>0</v>
      </c>
      <c r="EP58" s="17">
        <v>0</v>
      </c>
      <c r="EQ58" s="17">
        <v>0</v>
      </c>
      <c r="ER58" s="17">
        <v>0</v>
      </c>
      <c r="ES58" s="17">
        <v>0</v>
      </c>
      <c r="ET58" s="17">
        <v>0</v>
      </c>
      <c r="EU58" s="17">
        <v>0</v>
      </c>
      <c r="EV58" s="17">
        <v>0</v>
      </c>
      <c r="EW58" s="17">
        <v>0</v>
      </c>
      <c r="EX58" s="17">
        <v>0</v>
      </c>
      <c r="EY58" s="17">
        <v>0</v>
      </c>
      <c r="EZ58" s="17">
        <v>0</v>
      </c>
      <c r="FA58" s="17">
        <v>0</v>
      </c>
      <c r="FB58" s="17">
        <v>0</v>
      </c>
      <c r="FC58" s="17">
        <v>0</v>
      </c>
      <c r="FD58" s="17">
        <v>0</v>
      </c>
      <c r="FE58" s="17">
        <v>0</v>
      </c>
      <c r="FF58" s="17">
        <v>0</v>
      </c>
      <c r="FG58" s="17">
        <v>0</v>
      </c>
      <c r="FH58" s="17">
        <v>0</v>
      </c>
      <c r="FI58" s="17">
        <v>0</v>
      </c>
      <c r="FJ58" s="17">
        <v>0</v>
      </c>
      <c r="FK58" s="17">
        <v>0</v>
      </c>
      <c r="FL58" s="17">
        <v>0</v>
      </c>
      <c r="FM58" s="17">
        <v>0</v>
      </c>
      <c r="FN58" s="17">
        <v>0</v>
      </c>
      <c r="FO58" s="17">
        <v>0</v>
      </c>
      <c r="FP58" s="17">
        <v>0</v>
      </c>
      <c r="FQ58" s="17">
        <v>0</v>
      </c>
      <c r="FR58" s="17">
        <v>0</v>
      </c>
      <c r="FS58" s="17">
        <v>0</v>
      </c>
      <c r="FT58" s="17">
        <v>0</v>
      </c>
      <c r="FU58" s="17">
        <v>0</v>
      </c>
      <c r="FV58" s="17">
        <v>0</v>
      </c>
      <c r="FW58" s="17">
        <v>0</v>
      </c>
      <c r="FX58" s="17">
        <v>0</v>
      </c>
      <c r="FY58" s="17">
        <v>0</v>
      </c>
      <c r="FZ58" s="17">
        <v>0</v>
      </c>
      <c r="GA58" s="17">
        <v>0</v>
      </c>
      <c r="GB58" s="17">
        <v>0</v>
      </c>
      <c r="GC58" s="17">
        <v>0</v>
      </c>
      <c r="GD58" s="17">
        <v>0</v>
      </c>
      <c r="GE58" s="17">
        <v>0</v>
      </c>
      <c r="GF58" s="17">
        <v>0</v>
      </c>
      <c r="GG58" s="17">
        <v>0</v>
      </c>
      <c r="GH58" s="17">
        <v>0</v>
      </c>
      <c r="GI58" s="17">
        <v>0</v>
      </c>
      <c r="GJ58" s="17">
        <v>0</v>
      </c>
      <c r="GK58" s="17">
        <v>0</v>
      </c>
      <c r="GL58" s="17">
        <v>0</v>
      </c>
      <c r="GM58" s="17">
        <v>0</v>
      </c>
      <c r="GN58" s="17">
        <v>0</v>
      </c>
      <c r="GO58" s="17">
        <v>0</v>
      </c>
      <c r="GP58" s="17">
        <v>0</v>
      </c>
      <c r="GQ58" s="17">
        <v>0</v>
      </c>
      <c r="GR58" s="17">
        <v>0</v>
      </c>
      <c r="GS58" s="17">
        <v>0</v>
      </c>
      <c r="GT58" s="17">
        <v>0</v>
      </c>
      <c r="GU58" s="17">
        <v>0</v>
      </c>
      <c r="GV58" s="17">
        <v>0</v>
      </c>
      <c r="GW58" s="17">
        <v>0</v>
      </c>
      <c r="GX58" s="17">
        <v>0</v>
      </c>
      <c r="GY58" s="17">
        <v>0</v>
      </c>
      <c r="GZ58" s="17">
        <v>0</v>
      </c>
      <c r="HA58" s="17">
        <v>0</v>
      </c>
      <c r="HB58" s="17">
        <v>0</v>
      </c>
      <c r="HC58" s="17">
        <v>0</v>
      </c>
      <c r="HD58" s="17">
        <v>0</v>
      </c>
      <c r="HE58" s="17">
        <v>0</v>
      </c>
      <c r="HF58" s="17">
        <v>0</v>
      </c>
      <c r="HG58" s="17">
        <v>0</v>
      </c>
      <c r="HH58" s="17">
        <v>0</v>
      </c>
      <c r="HI58" s="17">
        <v>0</v>
      </c>
      <c r="HJ58" s="17">
        <v>0</v>
      </c>
      <c r="HK58" s="17">
        <v>0</v>
      </c>
      <c r="HL58" s="17">
        <v>0</v>
      </c>
      <c r="HM58" s="17">
        <v>0</v>
      </c>
      <c r="HN58" s="17">
        <v>0</v>
      </c>
      <c r="HO58" s="17">
        <v>0</v>
      </c>
      <c r="HP58" s="17">
        <v>0</v>
      </c>
      <c r="HQ58" s="17">
        <v>0</v>
      </c>
      <c r="HR58" s="17">
        <v>0</v>
      </c>
      <c r="HS58" s="17">
        <v>0</v>
      </c>
      <c r="HT58" s="17">
        <v>0</v>
      </c>
      <c r="HU58" s="17">
        <v>0</v>
      </c>
      <c r="HV58" s="17">
        <v>0</v>
      </c>
      <c r="HW58" s="17">
        <v>0</v>
      </c>
      <c r="HX58" s="17">
        <v>0</v>
      </c>
      <c r="HY58" s="17">
        <v>0</v>
      </c>
      <c r="HZ58" s="17">
        <v>0</v>
      </c>
      <c r="IA58" s="17">
        <v>0</v>
      </c>
      <c r="IB58" s="17">
        <v>0</v>
      </c>
      <c r="IC58" s="17">
        <v>0</v>
      </c>
      <c r="ID58" s="17">
        <v>0</v>
      </c>
      <c r="IE58" s="17">
        <v>0</v>
      </c>
      <c r="IF58" s="17">
        <v>0</v>
      </c>
      <c r="IG58" s="17">
        <v>0</v>
      </c>
      <c r="IH58" s="17">
        <v>0</v>
      </c>
      <c r="II58" s="17">
        <v>0</v>
      </c>
      <c r="IJ58" s="17">
        <v>0</v>
      </c>
      <c r="IK58" s="17">
        <v>0</v>
      </c>
      <c r="IL58" s="17">
        <v>0</v>
      </c>
      <c r="IM58" s="17">
        <v>0</v>
      </c>
      <c r="IN58" s="17">
        <v>0</v>
      </c>
      <c r="IO58" s="17">
        <v>0</v>
      </c>
      <c r="IP58" s="17">
        <v>0</v>
      </c>
      <c r="IQ58" s="17">
        <v>0</v>
      </c>
      <c r="IR58" s="17">
        <v>0</v>
      </c>
      <c r="IS58" s="17">
        <v>0</v>
      </c>
      <c r="IT58" s="17">
        <v>0</v>
      </c>
      <c r="IU58" s="17">
        <v>0</v>
      </c>
      <c r="IV58" s="17">
        <v>0</v>
      </c>
      <c r="IW58" s="17">
        <v>0</v>
      </c>
      <c r="IX58" s="17">
        <v>0</v>
      </c>
      <c r="IY58" s="17">
        <v>0</v>
      </c>
      <c r="IZ58" s="17">
        <v>0</v>
      </c>
      <c r="JA58" s="17">
        <v>0</v>
      </c>
      <c r="JB58" s="17">
        <v>0</v>
      </c>
      <c r="JC58" s="17">
        <v>0</v>
      </c>
      <c r="JD58" s="17">
        <v>0</v>
      </c>
      <c r="JE58" s="17">
        <v>0</v>
      </c>
      <c r="JF58" s="17">
        <v>0</v>
      </c>
      <c r="JG58" s="17">
        <v>0</v>
      </c>
      <c r="JH58" s="17">
        <v>0</v>
      </c>
      <c r="JI58" s="17">
        <v>0</v>
      </c>
      <c r="JJ58" s="17">
        <v>0</v>
      </c>
      <c r="JK58" s="17">
        <v>0</v>
      </c>
      <c r="JL58" s="17">
        <v>0</v>
      </c>
      <c r="JM58" s="17">
        <v>0</v>
      </c>
      <c r="JN58" s="17">
        <v>0</v>
      </c>
      <c r="JO58" s="17">
        <v>0</v>
      </c>
      <c r="JP58" s="17">
        <v>0</v>
      </c>
      <c r="JQ58" s="17">
        <v>0</v>
      </c>
      <c r="JR58" s="17">
        <v>0</v>
      </c>
      <c r="JS58" s="17">
        <v>0</v>
      </c>
      <c r="JT58" s="17">
        <v>0</v>
      </c>
      <c r="JU58" s="17">
        <v>0</v>
      </c>
      <c r="JV58" s="17">
        <v>0</v>
      </c>
      <c r="JW58" s="17">
        <v>0</v>
      </c>
      <c r="JX58" s="17">
        <v>0</v>
      </c>
      <c r="JY58" s="17">
        <v>0</v>
      </c>
    </row>
    <row r="59" spans="1:285" x14ac:dyDescent="0.15">
      <c r="A59" s="17" t="s">
        <v>714</v>
      </c>
      <c r="B59" s="17" t="s">
        <v>715</v>
      </c>
      <c r="C59" s="17">
        <v>0</v>
      </c>
      <c r="D59" s="17">
        <v>0</v>
      </c>
      <c r="E59" s="17">
        <v>0</v>
      </c>
      <c r="F59" s="17">
        <v>0</v>
      </c>
      <c r="G59" s="17">
        <v>0</v>
      </c>
      <c r="H59" s="17">
        <v>0</v>
      </c>
      <c r="I59" s="17">
        <v>19.45</v>
      </c>
      <c r="J59" s="17">
        <v>19.45</v>
      </c>
      <c r="K59" s="17">
        <v>19.45</v>
      </c>
      <c r="L59" s="17">
        <v>19.45</v>
      </c>
      <c r="M59" s="17">
        <v>19.45</v>
      </c>
      <c r="N59" s="17">
        <v>19.46</v>
      </c>
      <c r="O59" s="17">
        <v>19.420000000000002</v>
      </c>
      <c r="P59" s="17">
        <v>19.420000000000002</v>
      </c>
      <c r="Q59" s="17">
        <v>19.43</v>
      </c>
      <c r="R59" s="17">
        <v>19.47</v>
      </c>
      <c r="S59" s="17">
        <v>19.440000000000001</v>
      </c>
      <c r="T59" s="17">
        <v>19.45</v>
      </c>
      <c r="U59" s="17">
        <v>19.440000000000001</v>
      </c>
      <c r="V59" s="17">
        <v>19.440000000000001</v>
      </c>
      <c r="W59" s="17">
        <v>19.440000000000001</v>
      </c>
      <c r="X59" s="17">
        <v>19.45</v>
      </c>
      <c r="Y59" s="17">
        <v>19.47</v>
      </c>
      <c r="Z59" s="17">
        <v>19.43</v>
      </c>
      <c r="AA59" s="17">
        <v>19.45</v>
      </c>
      <c r="AB59" s="17">
        <v>0</v>
      </c>
      <c r="AC59" s="17">
        <v>0</v>
      </c>
      <c r="AD59" s="17">
        <v>0</v>
      </c>
      <c r="AE59" s="17">
        <v>0</v>
      </c>
      <c r="AF59" s="17">
        <v>0</v>
      </c>
      <c r="AG59" s="17">
        <v>0</v>
      </c>
      <c r="AH59" s="17">
        <v>0</v>
      </c>
      <c r="AI59" s="17">
        <v>0</v>
      </c>
      <c r="AJ59" s="17">
        <v>0</v>
      </c>
      <c r="AK59" s="17">
        <v>0</v>
      </c>
      <c r="AL59" s="17">
        <v>0</v>
      </c>
      <c r="AM59" s="17">
        <v>0</v>
      </c>
      <c r="AN59" s="17">
        <v>0</v>
      </c>
      <c r="AO59" s="17">
        <v>0</v>
      </c>
      <c r="AP59" s="17">
        <v>0</v>
      </c>
      <c r="AQ59" s="17">
        <v>0</v>
      </c>
      <c r="AR59" s="17">
        <v>0</v>
      </c>
      <c r="AS59" s="17">
        <v>0</v>
      </c>
      <c r="AT59" s="17">
        <v>0</v>
      </c>
      <c r="AU59" s="17">
        <v>0</v>
      </c>
      <c r="AV59" s="17">
        <v>0</v>
      </c>
      <c r="AW59" s="17">
        <v>0</v>
      </c>
      <c r="AX59" s="17">
        <v>0</v>
      </c>
      <c r="AY59" s="17">
        <v>0</v>
      </c>
      <c r="AZ59" s="17">
        <v>0</v>
      </c>
      <c r="BA59" s="17">
        <v>0</v>
      </c>
      <c r="BB59" s="17">
        <v>0</v>
      </c>
      <c r="BC59" s="17">
        <v>0</v>
      </c>
      <c r="BD59" s="17">
        <v>0</v>
      </c>
      <c r="BE59" s="17">
        <v>0</v>
      </c>
      <c r="BF59" s="17">
        <v>0</v>
      </c>
      <c r="BG59" s="17">
        <v>0</v>
      </c>
      <c r="BH59" s="17">
        <v>0</v>
      </c>
      <c r="BI59" s="17">
        <v>0</v>
      </c>
      <c r="BJ59" s="17">
        <v>0</v>
      </c>
      <c r="BK59" s="17">
        <v>0</v>
      </c>
      <c r="BL59" s="17">
        <v>0</v>
      </c>
      <c r="BM59" s="17">
        <v>0</v>
      </c>
      <c r="BN59" s="17">
        <v>0</v>
      </c>
      <c r="BO59" s="17">
        <v>0</v>
      </c>
      <c r="BP59" s="17">
        <v>0</v>
      </c>
      <c r="BQ59" s="17">
        <v>0</v>
      </c>
      <c r="BR59" s="17">
        <v>0</v>
      </c>
      <c r="BS59" s="17">
        <v>0</v>
      </c>
      <c r="BT59" s="17">
        <v>0</v>
      </c>
      <c r="BU59" s="17">
        <v>0</v>
      </c>
      <c r="BV59" s="17">
        <v>0</v>
      </c>
      <c r="BW59" s="17">
        <v>0</v>
      </c>
      <c r="BX59" s="17">
        <v>0</v>
      </c>
      <c r="BY59" s="17">
        <v>0</v>
      </c>
      <c r="BZ59" s="17">
        <v>0</v>
      </c>
      <c r="CA59" s="17">
        <v>0</v>
      </c>
      <c r="CB59" s="17">
        <v>0</v>
      </c>
      <c r="CC59" s="17">
        <v>0</v>
      </c>
      <c r="CD59" s="17">
        <v>0</v>
      </c>
      <c r="CE59" s="17">
        <v>0</v>
      </c>
      <c r="CF59" s="17">
        <v>0</v>
      </c>
      <c r="CG59" s="17">
        <v>0</v>
      </c>
      <c r="CH59" s="17">
        <v>0</v>
      </c>
      <c r="CI59" s="17">
        <v>0</v>
      </c>
      <c r="CJ59" s="17">
        <v>0</v>
      </c>
      <c r="CK59" s="17">
        <v>0</v>
      </c>
      <c r="CL59" s="17">
        <v>0</v>
      </c>
      <c r="CM59" s="17">
        <v>0</v>
      </c>
      <c r="CN59" s="17">
        <v>0</v>
      </c>
      <c r="CO59" s="17">
        <v>0</v>
      </c>
      <c r="CP59" s="17">
        <v>0</v>
      </c>
      <c r="CQ59" s="17">
        <v>0</v>
      </c>
      <c r="CR59" s="17">
        <v>0</v>
      </c>
      <c r="CS59" s="17">
        <v>0</v>
      </c>
      <c r="CT59" s="17">
        <v>0</v>
      </c>
      <c r="CU59" s="17">
        <v>0</v>
      </c>
      <c r="CV59" s="17">
        <v>0</v>
      </c>
      <c r="CW59" s="17">
        <v>0</v>
      </c>
      <c r="CX59" s="17">
        <v>0</v>
      </c>
      <c r="CY59" s="17">
        <v>0</v>
      </c>
      <c r="CZ59" s="17">
        <v>0</v>
      </c>
      <c r="DA59" s="17">
        <v>0</v>
      </c>
      <c r="DB59" s="17">
        <v>0</v>
      </c>
      <c r="DC59" s="17">
        <v>0</v>
      </c>
      <c r="DD59" s="17">
        <v>0</v>
      </c>
      <c r="DE59" s="17">
        <v>0</v>
      </c>
      <c r="DF59" s="17">
        <v>0</v>
      </c>
      <c r="DG59" s="17">
        <v>0</v>
      </c>
      <c r="DH59" s="17">
        <v>0</v>
      </c>
      <c r="DI59" s="17">
        <v>0</v>
      </c>
      <c r="DJ59" s="17">
        <v>0</v>
      </c>
      <c r="DK59" s="17">
        <v>0</v>
      </c>
      <c r="DL59" s="17">
        <v>0</v>
      </c>
      <c r="DM59" s="17">
        <v>0</v>
      </c>
      <c r="DN59" s="17">
        <v>0</v>
      </c>
      <c r="DO59" s="17">
        <v>0</v>
      </c>
      <c r="DP59" s="17">
        <v>0</v>
      </c>
      <c r="DQ59" s="17">
        <v>0</v>
      </c>
      <c r="DR59" s="17">
        <v>0</v>
      </c>
      <c r="DS59" s="17">
        <v>0</v>
      </c>
      <c r="DT59" s="17">
        <v>0</v>
      </c>
      <c r="DU59" s="17">
        <v>0</v>
      </c>
      <c r="DV59" s="17">
        <v>0</v>
      </c>
      <c r="DW59" s="17">
        <v>0</v>
      </c>
      <c r="DX59" s="17">
        <v>0</v>
      </c>
      <c r="DY59" s="17">
        <v>0</v>
      </c>
      <c r="DZ59" s="17">
        <v>0</v>
      </c>
      <c r="EA59" s="17">
        <v>0</v>
      </c>
      <c r="EB59" s="17">
        <v>0</v>
      </c>
      <c r="EC59" s="17">
        <v>0</v>
      </c>
      <c r="ED59" s="17">
        <v>0</v>
      </c>
      <c r="EE59" s="17">
        <v>0</v>
      </c>
      <c r="EF59" s="17">
        <v>0</v>
      </c>
      <c r="EG59" s="17">
        <v>0</v>
      </c>
      <c r="EH59" s="17">
        <v>0</v>
      </c>
      <c r="EI59" s="17">
        <v>0</v>
      </c>
      <c r="EJ59" s="17">
        <v>0</v>
      </c>
      <c r="EK59" s="17">
        <v>0</v>
      </c>
      <c r="EL59" s="17">
        <v>0</v>
      </c>
      <c r="EM59" s="17">
        <v>0</v>
      </c>
      <c r="EN59" s="17">
        <v>0</v>
      </c>
      <c r="EO59" s="17">
        <v>0</v>
      </c>
      <c r="EP59" s="17">
        <v>0</v>
      </c>
      <c r="EQ59" s="17">
        <v>0</v>
      </c>
      <c r="ER59" s="17">
        <v>0</v>
      </c>
      <c r="ES59" s="17">
        <v>0</v>
      </c>
      <c r="ET59" s="17">
        <v>0</v>
      </c>
      <c r="EU59" s="17">
        <v>0</v>
      </c>
      <c r="EV59" s="17">
        <v>0</v>
      </c>
      <c r="EW59" s="17">
        <v>0</v>
      </c>
      <c r="EX59" s="17">
        <v>0</v>
      </c>
      <c r="EY59" s="17">
        <v>0</v>
      </c>
      <c r="EZ59" s="17">
        <v>0</v>
      </c>
      <c r="FA59" s="17">
        <v>0</v>
      </c>
      <c r="FB59" s="17">
        <v>0</v>
      </c>
      <c r="FC59" s="17">
        <v>0</v>
      </c>
      <c r="FD59" s="17">
        <v>0</v>
      </c>
      <c r="FE59" s="17">
        <v>0</v>
      </c>
      <c r="FF59" s="17">
        <v>0</v>
      </c>
      <c r="FG59" s="17">
        <v>0</v>
      </c>
      <c r="FH59" s="17">
        <v>0</v>
      </c>
      <c r="FI59" s="17">
        <v>0</v>
      </c>
      <c r="FJ59" s="17">
        <v>0</v>
      </c>
      <c r="FK59" s="17">
        <v>0</v>
      </c>
      <c r="FL59" s="17">
        <v>0</v>
      </c>
      <c r="FM59" s="17">
        <v>0</v>
      </c>
      <c r="FN59" s="17">
        <v>0</v>
      </c>
      <c r="FO59" s="17">
        <v>0</v>
      </c>
      <c r="FP59" s="17">
        <v>0</v>
      </c>
      <c r="FQ59" s="17">
        <v>0</v>
      </c>
      <c r="FR59" s="17">
        <v>0</v>
      </c>
      <c r="FS59" s="17">
        <v>0</v>
      </c>
      <c r="FT59" s="17">
        <v>0</v>
      </c>
      <c r="FU59" s="17">
        <v>0</v>
      </c>
      <c r="FV59" s="17">
        <v>0</v>
      </c>
      <c r="FW59" s="17">
        <v>0</v>
      </c>
      <c r="FX59" s="17">
        <v>0</v>
      </c>
      <c r="FY59" s="17">
        <v>0</v>
      </c>
      <c r="FZ59" s="17">
        <v>0</v>
      </c>
      <c r="GA59" s="17">
        <v>0</v>
      </c>
      <c r="GB59" s="17">
        <v>0</v>
      </c>
      <c r="GC59" s="17">
        <v>0</v>
      </c>
      <c r="GD59" s="17">
        <v>0</v>
      </c>
      <c r="GE59" s="17">
        <v>0</v>
      </c>
      <c r="GF59" s="17">
        <v>0</v>
      </c>
      <c r="GG59" s="17">
        <v>0</v>
      </c>
      <c r="GH59" s="17">
        <v>0</v>
      </c>
      <c r="GI59" s="17">
        <v>0</v>
      </c>
      <c r="GJ59" s="17">
        <v>0</v>
      </c>
      <c r="GK59" s="17">
        <v>0</v>
      </c>
      <c r="GL59" s="17">
        <v>0</v>
      </c>
      <c r="GM59" s="17">
        <v>0</v>
      </c>
      <c r="GN59" s="17">
        <v>0</v>
      </c>
      <c r="GO59" s="17">
        <v>0</v>
      </c>
      <c r="GP59" s="17">
        <v>0</v>
      </c>
      <c r="GQ59" s="17">
        <v>0</v>
      </c>
      <c r="GR59" s="17">
        <v>0</v>
      </c>
      <c r="GS59" s="17">
        <v>0</v>
      </c>
      <c r="GT59" s="17">
        <v>0</v>
      </c>
      <c r="GU59" s="17">
        <v>0</v>
      </c>
      <c r="GV59" s="17">
        <v>0</v>
      </c>
      <c r="GW59" s="17">
        <v>0</v>
      </c>
      <c r="GX59" s="17">
        <v>0</v>
      </c>
      <c r="GY59" s="17">
        <v>0</v>
      </c>
      <c r="GZ59" s="17">
        <v>0</v>
      </c>
      <c r="HA59" s="17">
        <v>0</v>
      </c>
      <c r="HB59" s="17">
        <v>0</v>
      </c>
      <c r="HC59" s="17">
        <v>0</v>
      </c>
      <c r="HD59" s="17">
        <v>0</v>
      </c>
      <c r="HE59" s="17">
        <v>0</v>
      </c>
      <c r="HF59" s="17">
        <v>0</v>
      </c>
      <c r="HG59" s="17">
        <v>0</v>
      </c>
      <c r="HH59" s="17">
        <v>0</v>
      </c>
      <c r="HI59" s="17">
        <v>0</v>
      </c>
      <c r="HJ59" s="17">
        <v>0</v>
      </c>
      <c r="HK59" s="17">
        <v>0</v>
      </c>
      <c r="HL59" s="17">
        <v>0</v>
      </c>
      <c r="HM59" s="17">
        <v>0</v>
      </c>
      <c r="HN59" s="17">
        <v>0</v>
      </c>
      <c r="HO59" s="17">
        <v>0</v>
      </c>
      <c r="HP59" s="17">
        <v>0</v>
      </c>
      <c r="HQ59" s="17">
        <v>0</v>
      </c>
      <c r="HR59" s="17">
        <v>0</v>
      </c>
      <c r="HS59" s="17">
        <v>0</v>
      </c>
      <c r="HT59" s="17">
        <v>0</v>
      </c>
      <c r="HU59" s="17">
        <v>0</v>
      </c>
      <c r="HV59" s="17">
        <v>0</v>
      </c>
      <c r="HW59" s="17">
        <v>0</v>
      </c>
      <c r="HX59" s="17">
        <v>0</v>
      </c>
      <c r="HY59" s="17">
        <v>0</v>
      </c>
      <c r="HZ59" s="17">
        <v>0</v>
      </c>
      <c r="IA59" s="17">
        <v>0</v>
      </c>
      <c r="IB59" s="17">
        <v>0</v>
      </c>
      <c r="IC59" s="17">
        <v>0</v>
      </c>
      <c r="ID59" s="17">
        <v>0</v>
      </c>
      <c r="IE59" s="17">
        <v>0</v>
      </c>
      <c r="IF59" s="17">
        <v>0</v>
      </c>
      <c r="IG59" s="17">
        <v>0</v>
      </c>
      <c r="IH59" s="17">
        <v>0</v>
      </c>
      <c r="II59" s="17">
        <v>0</v>
      </c>
      <c r="IJ59" s="17">
        <v>0</v>
      </c>
      <c r="IK59" s="17">
        <v>0</v>
      </c>
      <c r="IL59" s="17">
        <v>0</v>
      </c>
      <c r="IM59" s="17">
        <v>0</v>
      </c>
      <c r="IN59" s="17">
        <v>0</v>
      </c>
      <c r="IO59" s="17">
        <v>0</v>
      </c>
      <c r="IP59" s="17">
        <v>0</v>
      </c>
      <c r="IQ59" s="17">
        <v>0</v>
      </c>
      <c r="IR59" s="17">
        <v>0</v>
      </c>
      <c r="IS59" s="17">
        <v>0</v>
      </c>
      <c r="IT59" s="17">
        <v>0</v>
      </c>
      <c r="IU59" s="17">
        <v>0</v>
      </c>
      <c r="IV59" s="17">
        <v>0</v>
      </c>
      <c r="IW59" s="17">
        <v>0</v>
      </c>
      <c r="IX59" s="17">
        <v>0</v>
      </c>
      <c r="IY59" s="17">
        <v>0</v>
      </c>
      <c r="IZ59" s="17">
        <v>0</v>
      </c>
      <c r="JA59" s="17">
        <v>0</v>
      </c>
      <c r="JB59" s="17">
        <v>0</v>
      </c>
      <c r="JC59" s="17">
        <v>0</v>
      </c>
      <c r="JD59" s="17">
        <v>0</v>
      </c>
      <c r="JE59" s="17">
        <v>0</v>
      </c>
      <c r="JF59" s="17">
        <v>0</v>
      </c>
      <c r="JG59" s="17">
        <v>0</v>
      </c>
      <c r="JH59" s="17">
        <v>0</v>
      </c>
      <c r="JI59" s="17">
        <v>0</v>
      </c>
      <c r="JJ59" s="17">
        <v>0</v>
      </c>
      <c r="JK59" s="17">
        <v>0</v>
      </c>
      <c r="JL59" s="17">
        <v>0</v>
      </c>
      <c r="JM59" s="17">
        <v>0</v>
      </c>
      <c r="JN59" s="17">
        <v>0</v>
      </c>
      <c r="JO59" s="17">
        <v>0</v>
      </c>
      <c r="JP59" s="17">
        <v>0</v>
      </c>
      <c r="JQ59" s="17">
        <v>0</v>
      </c>
      <c r="JR59" s="17">
        <v>0</v>
      </c>
      <c r="JS59" s="17">
        <v>0</v>
      </c>
      <c r="JT59" s="17">
        <v>0</v>
      </c>
      <c r="JU59" s="17">
        <v>0</v>
      </c>
      <c r="JV59" s="17">
        <v>0</v>
      </c>
      <c r="JW59" s="17">
        <v>0</v>
      </c>
      <c r="JX59" s="17">
        <v>0</v>
      </c>
      <c r="JY59" s="17">
        <v>0</v>
      </c>
    </row>
    <row r="60" spans="1:285" x14ac:dyDescent="0.15">
      <c r="A60" s="17" t="s">
        <v>441</v>
      </c>
      <c r="B60" s="17" t="s">
        <v>442</v>
      </c>
      <c r="C60" s="17">
        <v>0</v>
      </c>
      <c r="D60" s="17">
        <v>0</v>
      </c>
      <c r="E60" s="17">
        <v>0</v>
      </c>
      <c r="F60" s="17">
        <v>0</v>
      </c>
      <c r="G60" s="17">
        <v>0</v>
      </c>
      <c r="H60" s="17">
        <v>0</v>
      </c>
      <c r="I60" s="17">
        <v>16.899999999999999</v>
      </c>
      <c r="J60" s="17">
        <v>16.899999999999999</v>
      </c>
      <c r="K60" s="17">
        <v>16.899999999999999</v>
      </c>
      <c r="L60" s="17">
        <v>16.899999999999999</v>
      </c>
      <c r="M60" s="17">
        <v>16.899999999999999</v>
      </c>
      <c r="N60" s="17">
        <v>17.05</v>
      </c>
      <c r="O60" s="17">
        <v>17.059999999999999</v>
      </c>
      <c r="P60" s="17">
        <v>16.96</v>
      </c>
      <c r="Q60" s="17">
        <v>16.989999999999998</v>
      </c>
      <c r="R60" s="17">
        <v>16.95</v>
      </c>
      <c r="S60" s="17">
        <v>16.96</v>
      </c>
      <c r="T60" s="17">
        <v>16.989999999999998</v>
      </c>
      <c r="U60" s="17">
        <v>16.989999999999998</v>
      </c>
      <c r="V60" s="17">
        <v>16.97</v>
      </c>
      <c r="W60" s="17">
        <v>16.96</v>
      </c>
      <c r="X60" s="17">
        <v>16.96</v>
      </c>
      <c r="Y60" s="17">
        <v>16.95</v>
      </c>
      <c r="Z60" s="17">
        <v>16.96</v>
      </c>
      <c r="AA60" s="17">
        <v>16.95</v>
      </c>
      <c r="AB60" s="17">
        <v>0</v>
      </c>
      <c r="AC60" s="17">
        <v>0</v>
      </c>
      <c r="AD60" s="17">
        <v>0</v>
      </c>
      <c r="AE60" s="17">
        <v>0</v>
      </c>
      <c r="AF60" s="17">
        <v>0</v>
      </c>
      <c r="AG60" s="17">
        <v>0</v>
      </c>
      <c r="AH60" s="17">
        <v>0</v>
      </c>
      <c r="AI60" s="17">
        <v>0</v>
      </c>
      <c r="AJ60" s="17">
        <v>0</v>
      </c>
      <c r="AK60" s="17">
        <v>0</v>
      </c>
      <c r="AL60" s="17">
        <v>0</v>
      </c>
      <c r="AM60" s="17">
        <v>0</v>
      </c>
      <c r="AN60" s="17">
        <v>0</v>
      </c>
      <c r="AO60" s="17">
        <v>0</v>
      </c>
      <c r="AP60" s="17">
        <v>0</v>
      </c>
      <c r="AQ60" s="17">
        <v>0</v>
      </c>
      <c r="AR60" s="17">
        <v>0</v>
      </c>
      <c r="AS60" s="17">
        <v>0</v>
      </c>
      <c r="AT60" s="17">
        <v>0</v>
      </c>
      <c r="AU60" s="17">
        <v>0</v>
      </c>
      <c r="AV60" s="17">
        <v>0</v>
      </c>
      <c r="AW60" s="17">
        <v>0</v>
      </c>
      <c r="AX60" s="17">
        <v>0</v>
      </c>
      <c r="AY60" s="17">
        <v>0</v>
      </c>
      <c r="AZ60" s="17">
        <v>0</v>
      </c>
      <c r="BA60" s="17">
        <v>0</v>
      </c>
      <c r="BB60" s="17">
        <v>0</v>
      </c>
      <c r="BC60" s="17">
        <v>0</v>
      </c>
      <c r="BD60" s="17">
        <v>0</v>
      </c>
      <c r="BE60" s="17">
        <v>0</v>
      </c>
      <c r="BF60" s="17">
        <v>0</v>
      </c>
      <c r="BG60" s="17">
        <v>0</v>
      </c>
      <c r="BH60" s="17">
        <v>0</v>
      </c>
      <c r="BI60" s="17">
        <v>0</v>
      </c>
      <c r="BJ60" s="17">
        <v>0</v>
      </c>
      <c r="BK60" s="17">
        <v>0</v>
      </c>
      <c r="BL60" s="17">
        <v>0</v>
      </c>
      <c r="BM60" s="17">
        <v>0</v>
      </c>
      <c r="BN60" s="17">
        <v>0</v>
      </c>
      <c r="BO60" s="17">
        <v>0</v>
      </c>
      <c r="BP60" s="17">
        <v>0</v>
      </c>
      <c r="BQ60" s="17">
        <v>0</v>
      </c>
      <c r="BR60" s="17">
        <v>0</v>
      </c>
      <c r="BS60" s="17">
        <v>0</v>
      </c>
      <c r="BT60" s="17">
        <v>0</v>
      </c>
      <c r="BU60" s="17">
        <v>0</v>
      </c>
      <c r="BV60" s="17">
        <v>0</v>
      </c>
      <c r="BW60" s="17">
        <v>0</v>
      </c>
      <c r="BX60" s="17">
        <v>0</v>
      </c>
      <c r="BY60" s="17">
        <v>0</v>
      </c>
      <c r="BZ60" s="17">
        <v>0</v>
      </c>
      <c r="CA60" s="17">
        <v>0</v>
      </c>
      <c r="CB60" s="17">
        <v>0</v>
      </c>
      <c r="CC60" s="17">
        <v>0</v>
      </c>
      <c r="CD60" s="17">
        <v>0</v>
      </c>
      <c r="CE60" s="17">
        <v>0</v>
      </c>
      <c r="CF60" s="17">
        <v>0</v>
      </c>
      <c r="CG60" s="17">
        <v>0</v>
      </c>
      <c r="CH60" s="17">
        <v>0</v>
      </c>
      <c r="CI60" s="17">
        <v>0</v>
      </c>
      <c r="CJ60" s="17">
        <v>0</v>
      </c>
      <c r="CK60" s="17">
        <v>0</v>
      </c>
      <c r="CL60" s="17">
        <v>0</v>
      </c>
      <c r="CM60" s="17">
        <v>0</v>
      </c>
      <c r="CN60" s="17">
        <v>0</v>
      </c>
      <c r="CO60" s="17">
        <v>0</v>
      </c>
      <c r="CP60" s="17">
        <v>0</v>
      </c>
      <c r="CQ60" s="17">
        <v>0</v>
      </c>
      <c r="CR60" s="17">
        <v>0</v>
      </c>
      <c r="CS60" s="17">
        <v>0</v>
      </c>
      <c r="CT60" s="17">
        <v>0</v>
      </c>
      <c r="CU60" s="17">
        <v>0</v>
      </c>
      <c r="CV60" s="17">
        <v>0</v>
      </c>
      <c r="CW60" s="17">
        <v>0</v>
      </c>
      <c r="CX60" s="17">
        <v>0</v>
      </c>
      <c r="CY60" s="17">
        <v>0</v>
      </c>
      <c r="CZ60" s="17">
        <v>0</v>
      </c>
      <c r="DA60" s="17">
        <v>0</v>
      </c>
      <c r="DB60" s="17">
        <v>0</v>
      </c>
      <c r="DC60" s="17">
        <v>0</v>
      </c>
      <c r="DD60" s="17">
        <v>0</v>
      </c>
      <c r="DE60" s="17">
        <v>0</v>
      </c>
      <c r="DF60" s="17">
        <v>0</v>
      </c>
      <c r="DG60" s="17">
        <v>0</v>
      </c>
      <c r="DH60" s="17">
        <v>0</v>
      </c>
      <c r="DI60" s="17">
        <v>0</v>
      </c>
      <c r="DJ60" s="17">
        <v>0</v>
      </c>
      <c r="DK60" s="17">
        <v>0</v>
      </c>
      <c r="DL60" s="17">
        <v>0</v>
      </c>
      <c r="DM60" s="17">
        <v>0</v>
      </c>
      <c r="DN60" s="17">
        <v>0</v>
      </c>
      <c r="DO60" s="17">
        <v>0</v>
      </c>
      <c r="DP60" s="17">
        <v>0</v>
      </c>
      <c r="DQ60" s="17">
        <v>0</v>
      </c>
      <c r="DR60" s="17">
        <v>0</v>
      </c>
      <c r="DS60" s="17">
        <v>0</v>
      </c>
      <c r="DT60" s="17">
        <v>0</v>
      </c>
      <c r="DU60" s="17">
        <v>0</v>
      </c>
      <c r="DV60" s="17">
        <v>0</v>
      </c>
      <c r="DW60" s="17">
        <v>0</v>
      </c>
      <c r="DX60" s="17">
        <v>0</v>
      </c>
      <c r="DY60" s="17">
        <v>0</v>
      </c>
      <c r="DZ60" s="17">
        <v>0</v>
      </c>
      <c r="EA60" s="17">
        <v>0</v>
      </c>
      <c r="EB60" s="17">
        <v>0</v>
      </c>
      <c r="EC60" s="17">
        <v>0</v>
      </c>
      <c r="ED60" s="17">
        <v>0</v>
      </c>
      <c r="EE60" s="17">
        <v>0</v>
      </c>
      <c r="EF60" s="17">
        <v>0</v>
      </c>
      <c r="EG60" s="17">
        <v>0</v>
      </c>
      <c r="EH60" s="17">
        <v>0</v>
      </c>
      <c r="EI60" s="17">
        <v>0</v>
      </c>
      <c r="EJ60" s="17">
        <v>0</v>
      </c>
      <c r="EK60" s="17">
        <v>0</v>
      </c>
      <c r="EL60" s="17">
        <v>0</v>
      </c>
      <c r="EM60" s="17">
        <v>0</v>
      </c>
      <c r="EN60" s="17">
        <v>0</v>
      </c>
      <c r="EO60" s="17">
        <v>0</v>
      </c>
      <c r="EP60" s="17">
        <v>0</v>
      </c>
      <c r="EQ60" s="17">
        <v>0</v>
      </c>
      <c r="ER60" s="17">
        <v>0</v>
      </c>
      <c r="ES60" s="17">
        <v>0</v>
      </c>
      <c r="ET60" s="17">
        <v>0</v>
      </c>
      <c r="EU60" s="17">
        <v>0</v>
      </c>
      <c r="EV60" s="17">
        <v>0</v>
      </c>
      <c r="EW60" s="17">
        <v>0</v>
      </c>
      <c r="EX60" s="17">
        <v>0</v>
      </c>
      <c r="EY60" s="17">
        <v>0</v>
      </c>
      <c r="EZ60" s="17">
        <v>0</v>
      </c>
      <c r="FA60" s="17">
        <v>0</v>
      </c>
      <c r="FB60" s="17">
        <v>0</v>
      </c>
      <c r="FC60" s="17">
        <v>0</v>
      </c>
      <c r="FD60" s="17">
        <v>0</v>
      </c>
      <c r="FE60" s="17">
        <v>0</v>
      </c>
      <c r="FF60" s="17">
        <v>0</v>
      </c>
      <c r="FG60" s="17">
        <v>0</v>
      </c>
      <c r="FH60" s="17">
        <v>0</v>
      </c>
      <c r="FI60" s="17">
        <v>0</v>
      </c>
      <c r="FJ60" s="17">
        <v>0</v>
      </c>
      <c r="FK60" s="17">
        <v>0</v>
      </c>
      <c r="FL60" s="17">
        <v>0</v>
      </c>
      <c r="FM60" s="17">
        <v>0</v>
      </c>
      <c r="FN60" s="17">
        <v>0</v>
      </c>
      <c r="FO60" s="17">
        <v>0</v>
      </c>
      <c r="FP60" s="17">
        <v>0</v>
      </c>
      <c r="FQ60" s="17">
        <v>0</v>
      </c>
      <c r="FR60" s="17">
        <v>0</v>
      </c>
      <c r="FS60" s="17">
        <v>0</v>
      </c>
      <c r="FT60" s="17">
        <v>0</v>
      </c>
      <c r="FU60" s="17">
        <v>0</v>
      </c>
      <c r="FV60" s="17">
        <v>0</v>
      </c>
      <c r="FW60" s="17">
        <v>0</v>
      </c>
      <c r="FX60" s="17">
        <v>0</v>
      </c>
      <c r="FY60" s="17">
        <v>0</v>
      </c>
      <c r="FZ60" s="17">
        <v>0</v>
      </c>
      <c r="GA60" s="17">
        <v>0</v>
      </c>
      <c r="GB60" s="17">
        <v>0</v>
      </c>
      <c r="GC60" s="17">
        <v>0</v>
      </c>
      <c r="GD60" s="17">
        <v>0</v>
      </c>
      <c r="GE60" s="17">
        <v>0</v>
      </c>
      <c r="GF60" s="17">
        <v>0</v>
      </c>
      <c r="GG60" s="17">
        <v>0</v>
      </c>
      <c r="GH60" s="17">
        <v>0</v>
      </c>
      <c r="GI60" s="17">
        <v>0</v>
      </c>
      <c r="GJ60" s="17">
        <v>0</v>
      </c>
      <c r="GK60" s="17">
        <v>0</v>
      </c>
      <c r="GL60" s="17">
        <v>0</v>
      </c>
      <c r="GM60" s="17">
        <v>0</v>
      </c>
      <c r="GN60" s="17">
        <v>0</v>
      </c>
      <c r="GO60" s="17">
        <v>0</v>
      </c>
      <c r="GP60" s="17">
        <v>0</v>
      </c>
      <c r="GQ60" s="17">
        <v>0</v>
      </c>
      <c r="GR60" s="17">
        <v>0</v>
      </c>
      <c r="GS60" s="17">
        <v>0</v>
      </c>
      <c r="GT60" s="17">
        <v>0</v>
      </c>
      <c r="GU60" s="17">
        <v>0</v>
      </c>
      <c r="GV60" s="17">
        <v>0</v>
      </c>
      <c r="GW60" s="17">
        <v>0</v>
      </c>
      <c r="GX60" s="17">
        <v>0</v>
      </c>
      <c r="GY60" s="17">
        <v>0</v>
      </c>
      <c r="GZ60" s="17">
        <v>0</v>
      </c>
      <c r="HA60" s="17">
        <v>0</v>
      </c>
      <c r="HB60" s="17">
        <v>0</v>
      </c>
      <c r="HC60" s="17">
        <v>0</v>
      </c>
      <c r="HD60" s="17">
        <v>0</v>
      </c>
      <c r="HE60" s="17">
        <v>0</v>
      </c>
      <c r="HF60" s="17">
        <v>0</v>
      </c>
      <c r="HG60" s="17">
        <v>0</v>
      </c>
      <c r="HH60" s="17">
        <v>0</v>
      </c>
      <c r="HI60" s="17">
        <v>0</v>
      </c>
      <c r="HJ60" s="17">
        <v>0</v>
      </c>
      <c r="HK60" s="17">
        <v>0</v>
      </c>
      <c r="HL60" s="17">
        <v>0</v>
      </c>
      <c r="HM60" s="17">
        <v>0</v>
      </c>
      <c r="HN60" s="17">
        <v>0</v>
      </c>
      <c r="HO60" s="17">
        <v>0</v>
      </c>
      <c r="HP60" s="17">
        <v>0</v>
      </c>
      <c r="HQ60" s="17">
        <v>0</v>
      </c>
      <c r="HR60" s="17">
        <v>0</v>
      </c>
      <c r="HS60" s="17">
        <v>0</v>
      </c>
      <c r="HT60" s="17">
        <v>0</v>
      </c>
      <c r="HU60" s="17">
        <v>0</v>
      </c>
      <c r="HV60" s="17">
        <v>0</v>
      </c>
      <c r="HW60" s="17">
        <v>0</v>
      </c>
      <c r="HX60" s="17">
        <v>0</v>
      </c>
      <c r="HY60" s="17">
        <v>0</v>
      </c>
      <c r="HZ60" s="17">
        <v>0</v>
      </c>
      <c r="IA60" s="17">
        <v>0</v>
      </c>
      <c r="IB60" s="17">
        <v>0</v>
      </c>
      <c r="IC60" s="17">
        <v>0</v>
      </c>
      <c r="ID60" s="17">
        <v>0</v>
      </c>
      <c r="IE60" s="17">
        <v>0</v>
      </c>
      <c r="IF60" s="17">
        <v>0</v>
      </c>
      <c r="IG60" s="17">
        <v>0</v>
      </c>
      <c r="IH60" s="17">
        <v>0</v>
      </c>
      <c r="II60" s="17">
        <v>0</v>
      </c>
      <c r="IJ60" s="17">
        <v>0</v>
      </c>
      <c r="IK60" s="17">
        <v>0</v>
      </c>
      <c r="IL60" s="17">
        <v>0</v>
      </c>
      <c r="IM60" s="17">
        <v>0</v>
      </c>
      <c r="IN60" s="17">
        <v>0</v>
      </c>
      <c r="IO60" s="17">
        <v>0</v>
      </c>
      <c r="IP60" s="17">
        <v>0</v>
      </c>
      <c r="IQ60" s="17">
        <v>0</v>
      </c>
      <c r="IR60" s="17">
        <v>0</v>
      </c>
      <c r="IS60" s="17">
        <v>0</v>
      </c>
      <c r="IT60" s="17">
        <v>0</v>
      </c>
      <c r="IU60" s="17">
        <v>0</v>
      </c>
      <c r="IV60" s="17">
        <v>0</v>
      </c>
      <c r="IW60" s="17">
        <v>0</v>
      </c>
      <c r="IX60" s="17">
        <v>0</v>
      </c>
      <c r="IY60" s="17">
        <v>0</v>
      </c>
      <c r="IZ60" s="17">
        <v>0</v>
      </c>
      <c r="JA60" s="17">
        <v>0</v>
      </c>
      <c r="JB60" s="17">
        <v>0</v>
      </c>
      <c r="JC60" s="17">
        <v>0</v>
      </c>
      <c r="JD60" s="17">
        <v>0</v>
      </c>
      <c r="JE60" s="17">
        <v>0</v>
      </c>
      <c r="JF60" s="17">
        <v>0</v>
      </c>
      <c r="JG60" s="17">
        <v>0</v>
      </c>
      <c r="JH60" s="17">
        <v>0</v>
      </c>
      <c r="JI60" s="17">
        <v>0</v>
      </c>
      <c r="JJ60" s="17">
        <v>0</v>
      </c>
      <c r="JK60" s="17">
        <v>0</v>
      </c>
      <c r="JL60" s="17">
        <v>0</v>
      </c>
      <c r="JM60" s="17">
        <v>0</v>
      </c>
      <c r="JN60" s="17">
        <v>0</v>
      </c>
      <c r="JO60" s="17">
        <v>0</v>
      </c>
      <c r="JP60" s="17">
        <v>0</v>
      </c>
      <c r="JQ60" s="17">
        <v>0</v>
      </c>
      <c r="JR60" s="17">
        <v>0</v>
      </c>
      <c r="JS60" s="17">
        <v>0</v>
      </c>
      <c r="JT60" s="17">
        <v>0</v>
      </c>
      <c r="JU60" s="17">
        <v>0</v>
      </c>
      <c r="JV60" s="17">
        <v>0</v>
      </c>
      <c r="JW60" s="17">
        <v>0</v>
      </c>
      <c r="JX60" s="17">
        <v>0</v>
      </c>
      <c r="JY60" s="17">
        <v>0</v>
      </c>
    </row>
    <row r="61" spans="1:285" x14ac:dyDescent="0.15">
      <c r="A61" s="17" t="s">
        <v>178</v>
      </c>
      <c r="B61" s="17" t="s">
        <v>179</v>
      </c>
      <c r="C61" s="17">
        <v>0</v>
      </c>
      <c r="D61" s="17">
        <v>0</v>
      </c>
      <c r="E61" s="17">
        <v>0</v>
      </c>
      <c r="F61" s="17">
        <v>0</v>
      </c>
      <c r="G61" s="17">
        <v>0</v>
      </c>
      <c r="H61" s="17">
        <v>0</v>
      </c>
      <c r="I61" s="17">
        <v>29.48</v>
      </c>
      <c r="J61" s="17">
        <v>29.48</v>
      </c>
      <c r="K61" s="17">
        <v>29.48</v>
      </c>
      <c r="L61" s="17">
        <v>29.48</v>
      </c>
      <c r="M61" s="17">
        <v>29.48</v>
      </c>
      <c r="N61" s="17">
        <v>29.48</v>
      </c>
      <c r="O61" s="17">
        <v>29.35</v>
      </c>
      <c r="P61" s="17">
        <v>29.2</v>
      </c>
      <c r="Q61" s="17">
        <v>29.2</v>
      </c>
      <c r="R61" s="17">
        <v>29.15</v>
      </c>
      <c r="S61" s="17">
        <v>29.44</v>
      </c>
      <c r="T61" s="17">
        <v>29.34</v>
      </c>
      <c r="U61" s="17">
        <v>29.44</v>
      </c>
      <c r="V61" s="17">
        <v>29.42</v>
      </c>
      <c r="W61" s="17">
        <v>29.38</v>
      </c>
      <c r="X61" s="17">
        <v>29.35</v>
      </c>
      <c r="Y61" s="17">
        <v>29.35</v>
      </c>
      <c r="Z61" s="17">
        <v>29.35</v>
      </c>
      <c r="AA61" s="17">
        <v>29.34</v>
      </c>
      <c r="AB61" s="17">
        <v>0</v>
      </c>
      <c r="AC61" s="17">
        <v>0</v>
      </c>
      <c r="AD61" s="17">
        <v>0</v>
      </c>
      <c r="AE61" s="17">
        <v>0</v>
      </c>
      <c r="AF61" s="17">
        <v>0</v>
      </c>
      <c r="AG61" s="17">
        <v>0</v>
      </c>
      <c r="AH61" s="17">
        <v>0</v>
      </c>
      <c r="AI61" s="17">
        <v>0</v>
      </c>
      <c r="AJ61" s="17">
        <v>0</v>
      </c>
      <c r="AK61" s="17">
        <v>0</v>
      </c>
      <c r="AL61" s="17">
        <v>0</v>
      </c>
      <c r="AM61" s="17">
        <v>0</v>
      </c>
      <c r="AN61" s="17">
        <v>0</v>
      </c>
      <c r="AO61" s="17">
        <v>0</v>
      </c>
      <c r="AP61" s="17">
        <v>0</v>
      </c>
      <c r="AQ61" s="17">
        <v>0</v>
      </c>
      <c r="AR61" s="17">
        <v>0</v>
      </c>
      <c r="AS61" s="17">
        <v>0</v>
      </c>
      <c r="AT61" s="17">
        <v>0</v>
      </c>
      <c r="AU61" s="17">
        <v>0</v>
      </c>
      <c r="AV61" s="17">
        <v>0</v>
      </c>
      <c r="AW61" s="17">
        <v>0</v>
      </c>
      <c r="AX61" s="17">
        <v>0</v>
      </c>
      <c r="AY61" s="17">
        <v>0</v>
      </c>
      <c r="AZ61" s="17">
        <v>0</v>
      </c>
      <c r="BA61" s="17">
        <v>0</v>
      </c>
      <c r="BB61" s="17">
        <v>0</v>
      </c>
      <c r="BC61" s="17">
        <v>0</v>
      </c>
      <c r="BD61" s="17">
        <v>0</v>
      </c>
      <c r="BE61" s="17">
        <v>0</v>
      </c>
      <c r="BF61" s="17">
        <v>0</v>
      </c>
      <c r="BG61" s="17">
        <v>0</v>
      </c>
      <c r="BH61" s="17">
        <v>0</v>
      </c>
      <c r="BI61" s="17">
        <v>0</v>
      </c>
      <c r="BJ61" s="17">
        <v>0</v>
      </c>
      <c r="BK61" s="17">
        <v>0</v>
      </c>
      <c r="BL61" s="17">
        <v>0</v>
      </c>
      <c r="BM61" s="17">
        <v>0</v>
      </c>
      <c r="BN61" s="17">
        <v>0</v>
      </c>
      <c r="BO61" s="17">
        <v>0</v>
      </c>
      <c r="BP61" s="17">
        <v>0</v>
      </c>
      <c r="BQ61" s="17">
        <v>0</v>
      </c>
      <c r="BR61" s="17">
        <v>0</v>
      </c>
      <c r="BS61" s="17">
        <v>0</v>
      </c>
      <c r="BT61" s="17">
        <v>0</v>
      </c>
      <c r="BU61" s="17">
        <v>0</v>
      </c>
      <c r="BV61" s="17">
        <v>0</v>
      </c>
      <c r="BW61" s="17">
        <v>0</v>
      </c>
      <c r="BX61" s="17">
        <v>0</v>
      </c>
      <c r="BY61" s="17">
        <v>0</v>
      </c>
      <c r="BZ61" s="17">
        <v>0</v>
      </c>
      <c r="CA61" s="17">
        <v>0</v>
      </c>
      <c r="CB61" s="17">
        <v>0</v>
      </c>
      <c r="CC61" s="17">
        <v>0</v>
      </c>
      <c r="CD61" s="17">
        <v>0</v>
      </c>
      <c r="CE61" s="17">
        <v>0</v>
      </c>
      <c r="CF61" s="17">
        <v>0</v>
      </c>
      <c r="CG61" s="17">
        <v>0</v>
      </c>
      <c r="CH61" s="17">
        <v>0</v>
      </c>
      <c r="CI61" s="17">
        <v>0</v>
      </c>
      <c r="CJ61" s="17">
        <v>0</v>
      </c>
      <c r="CK61" s="17">
        <v>0</v>
      </c>
      <c r="CL61" s="17">
        <v>0</v>
      </c>
      <c r="CM61" s="17">
        <v>0</v>
      </c>
      <c r="CN61" s="17">
        <v>0</v>
      </c>
      <c r="CO61" s="17">
        <v>0</v>
      </c>
      <c r="CP61" s="17">
        <v>0</v>
      </c>
      <c r="CQ61" s="17">
        <v>0</v>
      </c>
      <c r="CR61" s="17">
        <v>0</v>
      </c>
      <c r="CS61" s="17">
        <v>0</v>
      </c>
      <c r="CT61" s="17">
        <v>0</v>
      </c>
      <c r="CU61" s="17">
        <v>0</v>
      </c>
      <c r="CV61" s="17">
        <v>0</v>
      </c>
      <c r="CW61" s="17">
        <v>0</v>
      </c>
      <c r="CX61" s="17">
        <v>0</v>
      </c>
      <c r="CY61" s="17">
        <v>0</v>
      </c>
      <c r="CZ61" s="17">
        <v>0</v>
      </c>
      <c r="DA61" s="17">
        <v>0</v>
      </c>
      <c r="DB61" s="17">
        <v>0</v>
      </c>
      <c r="DC61" s="17">
        <v>0</v>
      </c>
      <c r="DD61" s="17">
        <v>0</v>
      </c>
      <c r="DE61" s="17">
        <v>0</v>
      </c>
      <c r="DF61" s="17">
        <v>0</v>
      </c>
      <c r="DG61" s="17">
        <v>0</v>
      </c>
      <c r="DH61" s="17">
        <v>0</v>
      </c>
      <c r="DI61" s="17">
        <v>0</v>
      </c>
      <c r="DJ61" s="17">
        <v>0</v>
      </c>
      <c r="DK61" s="17">
        <v>0</v>
      </c>
      <c r="DL61" s="17">
        <v>0</v>
      </c>
      <c r="DM61" s="17">
        <v>0</v>
      </c>
      <c r="DN61" s="17">
        <v>0</v>
      </c>
      <c r="DO61" s="17">
        <v>0</v>
      </c>
      <c r="DP61" s="17">
        <v>0</v>
      </c>
      <c r="DQ61" s="17">
        <v>0</v>
      </c>
      <c r="DR61" s="17">
        <v>0</v>
      </c>
      <c r="DS61" s="17">
        <v>0</v>
      </c>
      <c r="DT61" s="17">
        <v>0</v>
      </c>
      <c r="DU61" s="17">
        <v>0</v>
      </c>
      <c r="DV61" s="17">
        <v>0</v>
      </c>
      <c r="DW61" s="17">
        <v>0</v>
      </c>
      <c r="DX61" s="17">
        <v>0</v>
      </c>
      <c r="DY61" s="17">
        <v>0</v>
      </c>
      <c r="DZ61" s="17">
        <v>0</v>
      </c>
      <c r="EA61" s="17">
        <v>0</v>
      </c>
      <c r="EB61" s="17">
        <v>0</v>
      </c>
      <c r="EC61" s="17">
        <v>0</v>
      </c>
      <c r="ED61" s="17">
        <v>0</v>
      </c>
      <c r="EE61" s="17">
        <v>0</v>
      </c>
      <c r="EF61" s="17">
        <v>0</v>
      </c>
      <c r="EG61" s="17">
        <v>0</v>
      </c>
      <c r="EH61" s="17">
        <v>0</v>
      </c>
      <c r="EI61" s="17">
        <v>0</v>
      </c>
      <c r="EJ61" s="17">
        <v>0</v>
      </c>
      <c r="EK61" s="17">
        <v>0</v>
      </c>
      <c r="EL61" s="17">
        <v>0</v>
      </c>
      <c r="EM61" s="17">
        <v>0</v>
      </c>
      <c r="EN61" s="17">
        <v>0</v>
      </c>
      <c r="EO61" s="17">
        <v>0</v>
      </c>
      <c r="EP61" s="17">
        <v>0</v>
      </c>
      <c r="EQ61" s="17">
        <v>0</v>
      </c>
      <c r="ER61" s="17">
        <v>0</v>
      </c>
      <c r="ES61" s="17">
        <v>0</v>
      </c>
      <c r="ET61" s="17">
        <v>0</v>
      </c>
      <c r="EU61" s="17">
        <v>0</v>
      </c>
      <c r="EV61" s="17">
        <v>0</v>
      </c>
      <c r="EW61" s="17">
        <v>0</v>
      </c>
      <c r="EX61" s="17">
        <v>0</v>
      </c>
      <c r="EY61" s="17">
        <v>0</v>
      </c>
      <c r="EZ61" s="17">
        <v>0</v>
      </c>
      <c r="FA61" s="17">
        <v>0</v>
      </c>
      <c r="FB61" s="17">
        <v>0</v>
      </c>
      <c r="FC61" s="17">
        <v>0</v>
      </c>
      <c r="FD61" s="17">
        <v>0</v>
      </c>
      <c r="FE61" s="17">
        <v>0</v>
      </c>
      <c r="FF61" s="17">
        <v>0</v>
      </c>
      <c r="FG61" s="17">
        <v>0</v>
      </c>
      <c r="FH61" s="17">
        <v>0</v>
      </c>
      <c r="FI61" s="17">
        <v>0</v>
      </c>
      <c r="FJ61" s="17">
        <v>0</v>
      </c>
      <c r="FK61" s="17">
        <v>0</v>
      </c>
      <c r="FL61" s="17">
        <v>0</v>
      </c>
      <c r="FM61" s="17">
        <v>0</v>
      </c>
      <c r="FN61" s="17">
        <v>0</v>
      </c>
      <c r="FO61" s="17">
        <v>0</v>
      </c>
      <c r="FP61" s="17">
        <v>0</v>
      </c>
      <c r="FQ61" s="17">
        <v>0</v>
      </c>
      <c r="FR61" s="17">
        <v>0</v>
      </c>
      <c r="FS61" s="17">
        <v>0</v>
      </c>
      <c r="FT61" s="17">
        <v>0</v>
      </c>
      <c r="FU61" s="17">
        <v>0</v>
      </c>
      <c r="FV61" s="17">
        <v>0</v>
      </c>
      <c r="FW61" s="17">
        <v>0</v>
      </c>
      <c r="FX61" s="17">
        <v>0</v>
      </c>
      <c r="FY61" s="17">
        <v>0</v>
      </c>
      <c r="FZ61" s="17">
        <v>0</v>
      </c>
      <c r="GA61" s="17">
        <v>0</v>
      </c>
      <c r="GB61" s="17">
        <v>0</v>
      </c>
      <c r="GC61" s="17">
        <v>0</v>
      </c>
      <c r="GD61" s="17">
        <v>0</v>
      </c>
      <c r="GE61" s="17">
        <v>0</v>
      </c>
      <c r="GF61" s="17">
        <v>0</v>
      </c>
      <c r="GG61" s="17">
        <v>0</v>
      </c>
      <c r="GH61" s="17">
        <v>0</v>
      </c>
      <c r="GI61" s="17">
        <v>0</v>
      </c>
      <c r="GJ61" s="17">
        <v>0</v>
      </c>
      <c r="GK61" s="17">
        <v>0</v>
      </c>
      <c r="GL61" s="17">
        <v>0</v>
      </c>
      <c r="GM61" s="17">
        <v>0</v>
      </c>
      <c r="GN61" s="17">
        <v>0</v>
      </c>
      <c r="GO61" s="17">
        <v>0</v>
      </c>
      <c r="GP61" s="17">
        <v>0</v>
      </c>
      <c r="GQ61" s="17">
        <v>0</v>
      </c>
      <c r="GR61" s="17">
        <v>0</v>
      </c>
      <c r="GS61" s="17">
        <v>0</v>
      </c>
      <c r="GT61" s="17">
        <v>0</v>
      </c>
      <c r="GU61" s="17">
        <v>0</v>
      </c>
      <c r="GV61" s="17">
        <v>0</v>
      </c>
      <c r="GW61" s="17">
        <v>0</v>
      </c>
      <c r="GX61" s="17">
        <v>0</v>
      </c>
      <c r="GY61" s="17">
        <v>0</v>
      </c>
      <c r="GZ61" s="17">
        <v>0</v>
      </c>
      <c r="HA61" s="17">
        <v>0</v>
      </c>
      <c r="HB61" s="17">
        <v>0</v>
      </c>
      <c r="HC61" s="17">
        <v>0</v>
      </c>
      <c r="HD61" s="17">
        <v>0</v>
      </c>
      <c r="HE61" s="17">
        <v>0</v>
      </c>
      <c r="HF61" s="17">
        <v>0</v>
      </c>
      <c r="HG61" s="17">
        <v>0</v>
      </c>
      <c r="HH61" s="17">
        <v>0</v>
      </c>
      <c r="HI61" s="17">
        <v>0</v>
      </c>
      <c r="HJ61" s="17">
        <v>0</v>
      </c>
      <c r="HK61" s="17">
        <v>0</v>
      </c>
      <c r="HL61" s="17">
        <v>0</v>
      </c>
      <c r="HM61" s="17">
        <v>0</v>
      </c>
      <c r="HN61" s="17">
        <v>0</v>
      </c>
      <c r="HO61" s="17">
        <v>0</v>
      </c>
      <c r="HP61" s="17">
        <v>0</v>
      </c>
      <c r="HQ61" s="17">
        <v>0</v>
      </c>
      <c r="HR61" s="17">
        <v>0</v>
      </c>
      <c r="HS61" s="17">
        <v>0</v>
      </c>
      <c r="HT61" s="17">
        <v>0</v>
      </c>
      <c r="HU61" s="17">
        <v>0</v>
      </c>
      <c r="HV61" s="17">
        <v>0</v>
      </c>
      <c r="HW61" s="17">
        <v>0</v>
      </c>
      <c r="HX61" s="17">
        <v>0</v>
      </c>
      <c r="HY61" s="17">
        <v>0</v>
      </c>
      <c r="HZ61" s="17">
        <v>0</v>
      </c>
      <c r="IA61" s="17">
        <v>0</v>
      </c>
      <c r="IB61" s="17">
        <v>0</v>
      </c>
      <c r="IC61" s="17">
        <v>0</v>
      </c>
      <c r="ID61" s="17">
        <v>0</v>
      </c>
      <c r="IE61" s="17">
        <v>0</v>
      </c>
      <c r="IF61" s="17">
        <v>0</v>
      </c>
      <c r="IG61" s="17">
        <v>0</v>
      </c>
      <c r="IH61" s="17">
        <v>0</v>
      </c>
      <c r="II61" s="17">
        <v>0</v>
      </c>
      <c r="IJ61" s="17">
        <v>0</v>
      </c>
      <c r="IK61" s="17">
        <v>0</v>
      </c>
      <c r="IL61" s="17">
        <v>0</v>
      </c>
      <c r="IM61" s="17">
        <v>0</v>
      </c>
      <c r="IN61" s="17">
        <v>0</v>
      </c>
      <c r="IO61" s="17">
        <v>0</v>
      </c>
      <c r="IP61" s="17">
        <v>0</v>
      </c>
      <c r="IQ61" s="17">
        <v>0</v>
      </c>
      <c r="IR61" s="17">
        <v>0</v>
      </c>
      <c r="IS61" s="17">
        <v>0</v>
      </c>
      <c r="IT61" s="17">
        <v>0</v>
      </c>
      <c r="IU61" s="17">
        <v>0</v>
      </c>
      <c r="IV61" s="17">
        <v>0</v>
      </c>
      <c r="IW61" s="17">
        <v>0</v>
      </c>
      <c r="IX61" s="17">
        <v>0</v>
      </c>
      <c r="IY61" s="17">
        <v>0</v>
      </c>
      <c r="IZ61" s="17">
        <v>0</v>
      </c>
      <c r="JA61" s="17">
        <v>0</v>
      </c>
      <c r="JB61" s="17">
        <v>0</v>
      </c>
      <c r="JC61" s="17">
        <v>0</v>
      </c>
      <c r="JD61" s="17">
        <v>0</v>
      </c>
      <c r="JE61" s="17">
        <v>0</v>
      </c>
      <c r="JF61" s="17">
        <v>0</v>
      </c>
      <c r="JG61" s="17">
        <v>0</v>
      </c>
      <c r="JH61" s="17">
        <v>0</v>
      </c>
      <c r="JI61" s="17">
        <v>0</v>
      </c>
      <c r="JJ61" s="17">
        <v>0</v>
      </c>
      <c r="JK61" s="17">
        <v>0</v>
      </c>
      <c r="JL61" s="17">
        <v>0</v>
      </c>
      <c r="JM61" s="17">
        <v>0</v>
      </c>
      <c r="JN61" s="17">
        <v>0</v>
      </c>
      <c r="JO61" s="17">
        <v>0</v>
      </c>
      <c r="JP61" s="17">
        <v>0</v>
      </c>
      <c r="JQ61" s="17">
        <v>0</v>
      </c>
      <c r="JR61" s="17">
        <v>0</v>
      </c>
      <c r="JS61" s="17">
        <v>0</v>
      </c>
      <c r="JT61" s="17">
        <v>0</v>
      </c>
      <c r="JU61" s="17">
        <v>0</v>
      </c>
      <c r="JV61" s="17">
        <v>0</v>
      </c>
      <c r="JW61" s="17">
        <v>0</v>
      </c>
      <c r="JX61" s="17">
        <v>0</v>
      </c>
      <c r="JY61" s="17">
        <v>0</v>
      </c>
    </row>
    <row r="62" spans="1:285" x14ac:dyDescent="0.15">
      <c r="A62" s="17" t="s">
        <v>465</v>
      </c>
      <c r="B62" s="17" t="s">
        <v>466</v>
      </c>
      <c r="C62" s="17">
        <v>0</v>
      </c>
      <c r="D62" s="17">
        <v>13.11</v>
      </c>
      <c r="E62" s="17">
        <v>13.11</v>
      </c>
      <c r="F62" s="17">
        <v>13.11</v>
      </c>
      <c r="G62" s="17">
        <v>13.11</v>
      </c>
      <c r="H62" s="17">
        <v>13.11</v>
      </c>
      <c r="I62" s="17">
        <v>13.13</v>
      </c>
      <c r="J62" s="17">
        <v>13.13</v>
      </c>
      <c r="K62" s="17">
        <v>13.13</v>
      </c>
      <c r="L62" s="17">
        <v>13.13</v>
      </c>
      <c r="M62" s="17">
        <v>13.13</v>
      </c>
      <c r="N62" s="17">
        <v>13.16</v>
      </c>
      <c r="O62" s="17">
        <v>13.12</v>
      </c>
      <c r="P62" s="17">
        <v>13.15</v>
      </c>
      <c r="Q62" s="17">
        <v>13.15</v>
      </c>
      <c r="R62" s="17">
        <v>13.16</v>
      </c>
      <c r="S62" s="17">
        <v>13.16</v>
      </c>
      <c r="T62" s="17">
        <v>13.16</v>
      </c>
      <c r="U62" s="17">
        <v>13.16</v>
      </c>
      <c r="V62" s="17">
        <v>13.16</v>
      </c>
      <c r="W62" s="17">
        <v>13.16</v>
      </c>
      <c r="X62" s="17">
        <v>13.16</v>
      </c>
      <c r="Y62" s="17">
        <v>13.2</v>
      </c>
      <c r="Z62" s="17">
        <v>13.19</v>
      </c>
      <c r="AA62" s="17">
        <v>13.2</v>
      </c>
      <c r="AB62" s="17">
        <v>0</v>
      </c>
      <c r="AC62" s="17">
        <v>0</v>
      </c>
      <c r="AD62" s="17">
        <v>0</v>
      </c>
      <c r="AE62" s="17">
        <v>0</v>
      </c>
      <c r="AF62" s="17">
        <v>0</v>
      </c>
      <c r="AG62" s="17">
        <v>0</v>
      </c>
      <c r="AH62" s="17">
        <v>0</v>
      </c>
      <c r="AI62" s="17">
        <v>0</v>
      </c>
      <c r="AJ62" s="17">
        <v>0</v>
      </c>
      <c r="AK62" s="17">
        <v>0</v>
      </c>
      <c r="AL62" s="17">
        <v>0</v>
      </c>
      <c r="AM62" s="17">
        <v>0</v>
      </c>
      <c r="AN62" s="17">
        <v>0</v>
      </c>
      <c r="AO62" s="17">
        <v>0</v>
      </c>
      <c r="AP62" s="17">
        <v>0</v>
      </c>
      <c r="AQ62" s="17">
        <v>0</v>
      </c>
      <c r="AR62" s="17">
        <v>0</v>
      </c>
      <c r="AS62" s="17">
        <v>0</v>
      </c>
      <c r="AT62" s="17">
        <v>0</v>
      </c>
      <c r="AU62" s="17">
        <v>0</v>
      </c>
      <c r="AV62" s="17">
        <v>0</v>
      </c>
      <c r="AW62" s="17">
        <v>0</v>
      </c>
      <c r="AX62" s="17">
        <v>0</v>
      </c>
      <c r="AY62" s="17">
        <v>0</v>
      </c>
      <c r="AZ62" s="17">
        <v>0</v>
      </c>
      <c r="BA62" s="17">
        <v>0</v>
      </c>
      <c r="BB62" s="17">
        <v>0</v>
      </c>
      <c r="BC62" s="17">
        <v>0</v>
      </c>
      <c r="BD62" s="17">
        <v>0</v>
      </c>
      <c r="BE62" s="17">
        <v>0</v>
      </c>
      <c r="BF62" s="17">
        <v>0</v>
      </c>
      <c r="BG62" s="17">
        <v>0</v>
      </c>
      <c r="BH62" s="17">
        <v>0</v>
      </c>
      <c r="BI62" s="17">
        <v>0</v>
      </c>
      <c r="BJ62" s="17">
        <v>0</v>
      </c>
      <c r="BK62" s="17">
        <v>0</v>
      </c>
      <c r="BL62" s="17">
        <v>0</v>
      </c>
      <c r="BM62" s="17">
        <v>0</v>
      </c>
      <c r="BN62" s="17">
        <v>0</v>
      </c>
      <c r="BO62" s="17">
        <v>0</v>
      </c>
      <c r="BP62" s="17">
        <v>0</v>
      </c>
      <c r="BQ62" s="17">
        <v>0</v>
      </c>
      <c r="BR62" s="17">
        <v>0</v>
      </c>
      <c r="BS62" s="17">
        <v>0</v>
      </c>
      <c r="BT62" s="17">
        <v>0</v>
      </c>
      <c r="BU62" s="17">
        <v>0</v>
      </c>
      <c r="BV62" s="17">
        <v>0</v>
      </c>
      <c r="BW62" s="17">
        <v>0</v>
      </c>
      <c r="BX62" s="17">
        <v>0</v>
      </c>
      <c r="BY62" s="17">
        <v>0</v>
      </c>
      <c r="BZ62" s="17">
        <v>0</v>
      </c>
      <c r="CA62" s="17">
        <v>0</v>
      </c>
      <c r="CB62" s="17">
        <v>0</v>
      </c>
      <c r="CC62" s="17">
        <v>0</v>
      </c>
      <c r="CD62" s="17">
        <v>0</v>
      </c>
      <c r="CE62" s="17">
        <v>0</v>
      </c>
      <c r="CF62" s="17">
        <v>0</v>
      </c>
      <c r="CG62" s="17">
        <v>0</v>
      </c>
      <c r="CH62" s="17">
        <v>0</v>
      </c>
      <c r="CI62" s="17">
        <v>0</v>
      </c>
      <c r="CJ62" s="17">
        <v>0</v>
      </c>
      <c r="CK62" s="17">
        <v>0</v>
      </c>
      <c r="CL62" s="17">
        <v>0</v>
      </c>
      <c r="CM62" s="17">
        <v>0</v>
      </c>
      <c r="CN62" s="17">
        <v>0</v>
      </c>
      <c r="CO62" s="17">
        <v>0</v>
      </c>
      <c r="CP62" s="17">
        <v>0</v>
      </c>
      <c r="CQ62" s="17">
        <v>0</v>
      </c>
      <c r="CR62" s="17">
        <v>0</v>
      </c>
      <c r="CS62" s="17">
        <v>0</v>
      </c>
      <c r="CT62" s="17">
        <v>0</v>
      </c>
      <c r="CU62" s="17">
        <v>0</v>
      </c>
      <c r="CV62" s="17">
        <v>0</v>
      </c>
      <c r="CW62" s="17">
        <v>0</v>
      </c>
      <c r="CX62" s="17">
        <v>0</v>
      </c>
      <c r="CY62" s="17">
        <v>0</v>
      </c>
      <c r="CZ62" s="17">
        <v>0</v>
      </c>
      <c r="DA62" s="17">
        <v>0</v>
      </c>
      <c r="DB62" s="17">
        <v>0</v>
      </c>
      <c r="DC62" s="17">
        <v>0</v>
      </c>
      <c r="DD62" s="17">
        <v>0</v>
      </c>
      <c r="DE62" s="17">
        <v>0</v>
      </c>
      <c r="DF62" s="17">
        <v>0</v>
      </c>
      <c r="DG62" s="17">
        <v>0</v>
      </c>
      <c r="DH62" s="17">
        <v>0</v>
      </c>
      <c r="DI62" s="17">
        <v>0</v>
      </c>
      <c r="DJ62" s="17">
        <v>0</v>
      </c>
      <c r="DK62" s="17">
        <v>0</v>
      </c>
      <c r="DL62" s="17">
        <v>0</v>
      </c>
      <c r="DM62" s="17">
        <v>0</v>
      </c>
      <c r="DN62" s="17">
        <v>0</v>
      </c>
      <c r="DO62" s="17">
        <v>0</v>
      </c>
      <c r="DP62" s="17">
        <v>0</v>
      </c>
      <c r="DQ62" s="17">
        <v>0</v>
      </c>
      <c r="DR62" s="17">
        <v>0</v>
      </c>
      <c r="DS62" s="17">
        <v>0</v>
      </c>
      <c r="DT62" s="17">
        <v>0</v>
      </c>
      <c r="DU62" s="17">
        <v>0</v>
      </c>
      <c r="DV62" s="17">
        <v>0</v>
      </c>
      <c r="DW62" s="17">
        <v>0</v>
      </c>
      <c r="DX62" s="17">
        <v>0</v>
      </c>
      <c r="DY62" s="17">
        <v>0</v>
      </c>
      <c r="DZ62" s="17">
        <v>0</v>
      </c>
      <c r="EA62" s="17">
        <v>0</v>
      </c>
      <c r="EB62" s="17">
        <v>0</v>
      </c>
      <c r="EC62" s="17">
        <v>0</v>
      </c>
      <c r="ED62" s="17">
        <v>0</v>
      </c>
      <c r="EE62" s="17">
        <v>0</v>
      </c>
      <c r="EF62" s="17">
        <v>0</v>
      </c>
      <c r="EG62" s="17">
        <v>0</v>
      </c>
      <c r="EH62" s="17">
        <v>0</v>
      </c>
      <c r="EI62" s="17">
        <v>0</v>
      </c>
      <c r="EJ62" s="17">
        <v>0</v>
      </c>
      <c r="EK62" s="17">
        <v>0</v>
      </c>
      <c r="EL62" s="17">
        <v>0</v>
      </c>
      <c r="EM62" s="17">
        <v>0</v>
      </c>
      <c r="EN62" s="17">
        <v>0</v>
      </c>
      <c r="EO62" s="17">
        <v>0</v>
      </c>
      <c r="EP62" s="17">
        <v>0</v>
      </c>
      <c r="EQ62" s="17">
        <v>0</v>
      </c>
      <c r="ER62" s="17">
        <v>0</v>
      </c>
      <c r="ES62" s="17">
        <v>0</v>
      </c>
      <c r="ET62" s="17">
        <v>0</v>
      </c>
      <c r="EU62" s="17">
        <v>0</v>
      </c>
      <c r="EV62" s="17">
        <v>0</v>
      </c>
      <c r="EW62" s="17">
        <v>0</v>
      </c>
      <c r="EX62" s="17">
        <v>0</v>
      </c>
      <c r="EY62" s="17">
        <v>0</v>
      </c>
      <c r="EZ62" s="17">
        <v>0</v>
      </c>
      <c r="FA62" s="17">
        <v>0</v>
      </c>
      <c r="FB62" s="17">
        <v>0</v>
      </c>
      <c r="FC62" s="17">
        <v>0</v>
      </c>
      <c r="FD62" s="17">
        <v>0</v>
      </c>
      <c r="FE62" s="17">
        <v>0</v>
      </c>
      <c r="FF62" s="17">
        <v>0</v>
      </c>
      <c r="FG62" s="17">
        <v>0</v>
      </c>
      <c r="FH62" s="17">
        <v>0</v>
      </c>
      <c r="FI62" s="17">
        <v>0</v>
      </c>
      <c r="FJ62" s="17">
        <v>0</v>
      </c>
      <c r="FK62" s="17">
        <v>0</v>
      </c>
      <c r="FL62" s="17">
        <v>0</v>
      </c>
      <c r="FM62" s="17">
        <v>0</v>
      </c>
      <c r="FN62" s="17">
        <v>0</v>
      </c>
      <c r="FO62" s="17">
        <v>0</v>
      </c>
      <c r="FP62" s="17">
        <v>0</v>
      </c>
      <c r="FQ62" s="17">
        <v>0</v>
      </c>
      <c r="FR62" s="17">
        <v>0</v>
      </c>
      <c r="FS62" s="17">
        <v>0</v>
      </c>
      <c r="FT62" s="17">
        <v>0</v>
      </c>
      <c r="FU62" s="17">
        <v>0</v>
      </c>
      <c r="FV62" s="17">
        <v>0</v>
      </c>
      <c r="FW62" s="17">
        <v>0</v>
      </c>
      <c r="FX62" s="17">
        <v>0</v>
      </c>
      <c r="FY62" s="17">
        <v>0</v>
      </c>
      <c r="FZ62" s="17">
        <v>0</v>
      </c>
      <c r="GA62" s="17">
        <v>0</v>
      </c>
      <c r="GB62" s="17">
        <v>0</v>
      </c>
      <c r="GC62" s="17">
        <v>0</v>
      </c>
      <c r="GD62" s="17">
        <v>0</v>
      </c>
      <c r="GE62" s="17">
        <v>0</v>
      </c>
      <c r="GF62" s="17">
        <v>0</v>
      </c>
      <c r="GG62" s="17">
        <v>0</v>
      </c>
      <c r="GH62" s="17">
        <v>0</v>
      </c>
      <c r="GI62" s="17">
        <v>0</v>
      </c>
      <c r="GJ62" s="17">
        <v>0</v>
      </c>
      <c r="GK62" s="17">
        <v>0</v>
      </c>
      <c r="GL62" s="17">
        <v>0</v>
      </c>
      <c r="GM62" s="17">
        <v>0</v>
      </c>
      <c r="GN62" s="17">
        <v>0</v>
      </c>
      <c r="GO62" s="17">
        <v>0</v>
      </c>
      <c r="GP62" s="17">
        <v>0</v>
      </c>
      <c r="GQ62" s="17">
        <v>0</v>
      </c>
      <c r="GR62" s="17">
        <v>0</v>
      </c>
      <c r="GS62" s="17">
        <v>0</v>
      </c>
      <c r="GT62" s="17">
        <v>0</v>
      </c>
      <c r="GU62" s="17">
        <v>0</v>
      </c>
      <c r="GV62" s="17">
        <v>0</v>
      </c>
      <c r="GW62" s="17">
        <v>0</v>
      </c>
      <c r="GX62" s="17">
        <v>0</v>
      </c>
      <c r="GY62" s="17">
        <v>0</v>
      </c>
      <c r="GZ62" s="17">
        <v>0</v>
      </c>
      <c r="HA62" s="17">
        <v>0</v>
      </c>
      <c r="HB62" s="17">
        <v>0</v>
      </c>
      <c r="HC62" s="17">
        <v>0</v>
      </c>
      <c r="HD62" s="17">
        <v>0</v>
      </c>
      <c r="HE62" s="17">
        <v>0</v>
      </c>
      <c r="HF62" s="17">
        <v>0</v>
      </c>
      <c r="HG62" s="17">
        <v>0</v>
      </c>
      <c r="HH62" s="17">
        <v>0</v>
      </c>
      <c r="HI62" s="17">
        <v>0</v>
      </c>
      <c r="HJ62" s="17">
        <v>0</v>
      </c>
      <c r="HK62" s="17">
        <v>0</v>
      </c>
      <c r="HL62" s="17">
        <v>0</v>
      </c>
      <c r="HM62" s="17">
        <v>0</v>
      </c>
      <c r="HN62" s="17">
        <v>0</v>
      </c>
      <c r="HO62" s="17">
        <v>0</v>
      </c>
      <c r="HP62" s="17">
        <v>0</v>
      </c>
      <c r="HQ62" s="17">
        <v>0</v>
      </c>
      <c r="HR62" s="17">
        <v>0</v>
      </c>
      <c r="HS62" s="17">
        <v>0</v>
      </c>
      <c r="HT62" s="17">
        <v>0</v>
      </c>
      <c r="HU62" s="17">
        <v>0</v>
      </c>
      <c r="HV62" s="17">
        <v>0</v>
      </c>
      <c r="HW62" s="17">
        <v>0</v>
      </c>
      <c r="HX62" s="17">
        <v>0</v>
      </c>
      <c r="HY62" s="17">
        <v>0</v>
      </c>
      <c r="HZ62" s="17">
        <v>0</v>
      </c>
      <c r="IA62" s="17">
        <v>0</v>
      </c>
      <c r="IB62" s="17">
        <v>0</v>
      </c>
      <c r="IC62" s="17">
        <v>0</v>
      </c>
      <c r="ID62" s="17">
        <v>0</v>
      </c>
      <c r="IE62" s="17">
        <v>0</v>
      </c>
      <c r="IF62" s="17">
        <v>0</v>
      </c>
      <c r="IG62" s="17">
        <v>0</v>
      </c>
      <c r="IH62" s="17">
        <v>0</v>
      </c>
      <c r="II62" s="17">
        <v>0</v>
      </c>
      <c r="IJ62" s="17">
        <v>0</v>
      </c>
      <c r="IK62" s="17">
        <v>0</v>
      </c>
      <c r="IL62" s="17">
        <v>0</v>
      </c>
      <c r="IM62" s="17">
        <v>0</v>
      </c>
      <c r="IN62" s="17">
        <v>0</v>
      </c>
      <c r="IO62" s="17">
        <v>0</v>
      </c>
      <c r="IP62" s="17">
        <v>0</v>
      </c>
      <c r="IQ62" s="17">
        <v>0</v>
      </c>
      <c r="IR62" s="17">
        <v>0</v>
      </c>
      <c r="IS62" s="17">
        <v>0</v>
      </c>
      <c r="IT62" s="17">
        <v>0</v>
      </c>
      <c r="IU62" s="17">
        <v>0</v>
      </c>
      <c r="IV62" s="17">
        <v>0</v>
      </c>
      <c r="IW62" s="17">
        <v>0</v>
      </c>
      <c r="IX62" s="17">
        <v>0</v>
      </c>
      <c r="IY62" s="17">
        <v>0</v>
      </c>
      <c r="IZ62" s="17">
        <v>0</v>
      </c>
      <c r="JA62" s="17">
        <v>0</v>
      </c>
      <c r="JB62" s="17">
        <v>0</v>
      </c>
      <c r="JC62" s="17">
        <v>0</v>
      </c>
      <c r="JD62" s="17">
        <v>0</v>
      </c>
      <c r="JE62" s="17">
        <v>0</v>
      </c>
      <c r="JF62" s="17">
        <v>0</v>
      </c>
      <c r="JG62" s="17">
        <v>0</v>
      </c>
      <c r="JH62" s="17">
        <v>0</v>
      </c>
      <c r="JI62" s="17">
        <v>0</v>
      </c>
      <c r="JJ62" s="17">
        <v>0</v>
      </c>
      <c r="JK62" s="17">
        <v>0</v>
      </c>
      <c r="JL62" s="17">
        <v>0</v>
      </c>
      <c r="JM62" s="17">
        <v>0</v>
      </c>
      <c r="JN62" s="17">
        <v>0</v>
      </c>
      <c r="JO62" s="17">
        <v>0</v>
      </c>
      <c r="JP62" s="17">
        <v>0</v>
      </c>
      <c r="JQ62" s="17">
        <v>0</v>
      </c>
      <c r="JR62" s="17">
        <v>0</v>
      </c>
      <c r="JS62" s="17">
        <v>0</v>
      </c>
      <c r="JT62" s="17">
        <v>0</v>
      </c>
      <c r="JU62" s="17">
        <v>0</v>
      </c>
      <c r="JV62" s="17">
        <v>0</v>
      </c>
      <c r="JW62" s="17">
        <v>0</v>
      </c>
      <c r="JX62" s="17">
        <v>0</v>
      </c>
      <c r="JY62" s="17">
        <v>0</v>
      </c>
    </row>
    <row r="63" spans="1:285" x14ac:dyDescent="0.15">
      <c r="A63" s="17" t="s">
        <v>198</v>
      </c>
      <c r="B63" s="17" t="s">
        <v>199</v>
      </c>
      <c r="C63" s="17">
        <v>0</v>
      </c>
      <c r="D63" s="17">
        <v>0</v>
      </c>
      <c r="E63" s="17">
        <v>0</v>
      </c>
      <c r="F63" s="17">
        <v>0</v>
      </c>
      <c r="G63" s="17">
        <v>0</v>
      </c>
      <c r="H63" s="17">
        <v>0</v>
      </c>
      <c r="I63" s="17">
        <v>33.119999999999997</v>
      </c>
      <c r="J63" s="17">
        <v>33.119999999999997</v>
      </c>
      <c r="K63" s="17">
        <v>33.119999999999997</v>
      </c>
      <c r="L63" s="17">
        <v>33.119999999999997</v>
      </c>
      <c r="M63" s="17">
        <v>33.119999999999997</v>
      </c>
      <c r="N63" s="17">
        <v>33.15</v>
      </c>
      <c r="O63" s="17">
        <v>33.15</v>
      </c>
      <c r="P63" s="17">
        <v>33.11</v>
      </c>
      <c r="Q63" s="17">
        <v>33.090000000000003</v>
      </c>
      <c r="R63" s="17">
        <v>32.92</v>
      </c>
      <c r="S63" s="17">
        <v>33.03</v>
      </c>
      <c r="T63" s="17">
        <v>33</v>
      </c>
      <c r="U63" s="17">
        <v>33.07</v>
      </c>
      <c r="V63" s="17">
        <v>33.03</v>
      </c>
      <c r="W63" s="17">
        <v>32.96</v>
      </c>
      <c r="X63" s="17">
        <v>33.04</v>
      </c>
      <c r="Y63" s="17">
        <v>33.08</v>
      </c>
      <c r="Z63" s="17">
        <v>33.08</v>
      </c>
      <c r="AA63" s="17">
        <v>33.08</v>
      </c>
      <c r="AB63" s="17">
        <v>0</v>
      </c>
      <c r="AC63" s="17">
        <v>0</v>
      </c>
      <c r="AD63" s="17">
        <v>0</v>
      </c>
      <c r="AE63" s="17">
        <v>0</v>
      </c>
      <c r="AF63" s="17">
        <v>0</v>
      </c>
      <c r="AG63" s="17">
        <v>0</v>
      </c>
      <c r="AH63" s="17">
        <v>0</v>
      </c>
      <c r="AI63" s="17">
        <v>0</v>
      </c>
      <c r="AJ63" s="17">
        <v>0</v>
      </c>
      <c r="AK63" s="17">
        <v>0</v>
      </c>
      <c r="AL63" s="17">
        <v>0</v>
      </c>
      <c r="AM63" s="17">
        <v>0</v>
      </c>
      <c r="AN63" s="17">
        <v>0</v>
      </c>
      <c r="AO63" s="17">
        <v>0</v>
      </c>
      <c r="AP63" s="17">
        <v>0</v>
      </c>
      <c r="AQ63" s="17">
        <v>0</v>
      </c>
      <c r="AR63" s="17">
        <v>0</v>
      </c>
      <c r="AS63" s="17">
        <v>0</v>
      </c>
      <c r="AT63" s="17">
        <v>0</v>
      </c>
      <c r="AU63" s="17">
        <v>0</v>
      </c>
      <c r="AV63" s="17">
        <v>0</v>
      </c>
      <c r="AW63" s="17">
        <v>0</v>
      </c>
      <c r="AX63" s="17">
        <v>0</v>
      </c>
      <c r="AY63" s="17">
        <v>0</v>
      </c>
      <c r="AZ63" s="17">
        <v>0</v>
      </c>
      <c r="BA63" s="17">
        <v>0</v>
      </c>
      <c r="BB63" s="17">
        <v>0</v>
      </c>
      <c r="BC63" s="17">
        <v>0</v>
      </c>
      <c r="BD63" s="17">
        <v>0</v>
      </c>
      <c r="BE63" s="17">
        <v>0</v>
      </c>
      <c r="BF63" s="17">
        <v>0</v>
      </c>
      <c r="BG63" s="17">
        <v>0</v>
      </c>
      <c r="BH63" s="17">
        <v>0</v>
      </c>
      <c r="BI63" s="17">
        <v>0</v>
      </c>
      <c r="BJ63" s="17">
        <v>0</v>
      </c>
      <c r="BK63" s="17">
        <v>0</v>
      </c>
      <c r="BL63" s="17">
        <v>0</v>
      </c>
      <c r="BM63" s="17">
        <v>0</v>
      </c>
      <c r="BN63" s="17">
        <v>0</v>
      </c>
      <c r="BO63" s="17">
        <v>0</v>
      </c>
      <c r="BP63" s="17">
        <v>0</v>
      </c>
      <c r="BQ63" s="17">
        <v>0</v>
      </c>
      <c r="BR63" s="17">
        <v>0</v>
      </c>
      <c r="BS63" s="17">
        <v>0</v>
      </c>
      <c r="BT63" s="17">
        <v>0</v>
      </c>
      <c r="BU63" s="17">
        <v>0</v>
      </c>
      <c r="BV63" s="17">
        <v>0</v>
      </c>
      <c r="BW63" s="17">
        <v>0</v>
      </c>
      <c r="BX63" s="17">
        <v>0</v>
      </c>
      <c r="BY63" s="17">
        <v>0</v>
      </c>
      <c r="BZ63" s="17">
        <v>0</v>
      </c>
      <c r="CA63" s="17">
        <v>0</v>
      </c>
      <c r="CB63" s="17">
        <v>0</v>
      </c>
      <c r="CC63" s="17">
        <v>0</v>
      </c>
      <c r="CD63" s="17">
        <v>0</v>
      </c>
      <c r="CE63" s="17">
        <v>0</v>
      </c>
      <c r="CF63" s="17">
        <v>0</v>
      </c>
      <c r="CG63" s="17">
        <v>0</v>
      </c>
      <c r="CH63" s="17">
        <v>0</v>
      </c>
      <c r="CI63" s="17">
        <v>0</v>
      </c>
      <c r="CJ63" s="17">
        <v>0</v>
      </c>
      <c r="CK63" s="17">
        <v>0</v>
      </c>
      <c r="CL63" s="17">
        <v>0</v>
      </c>
      <c r="CM63" s="17">
        <v>0</v>
      </c>
      <c r="CN63" s="17">
        <v>0</v>
      </c>
      <c r="CO63" s="17">
        <v>0</v>
      </c>
      <c r="CP63" s="17">
        <v>0</v>
      </c>
      <c r="CQ63" s="17">
        <v>0</v>
      </c>
      <c r="CR63" s="17">
        <v>0</v>
      </c>
      <c r="CS63" s="17">
        <v>0</v>
      </c>
      <c r="CT63" s="17">
        <v>0</v>
      </c>
      <c r="CU63" s="17">
        <v>0</v>
      </c>
      <c r="CV63" s="17">
        <v>0</v>
      </c>
      <c r="CW63" s="17">
        <v>0</v>
      </c>
      <c r="CX63" s="17">
        <v>0</v>
      </c>
      <c r="CY63" s="17">
        <v>0</v>
      </c>
      <c r="CZ63" s="17">
        <v>0</v>
      </c>
      <c r="DA63" s="17">
        <v>0</v>
      </c>
      <c r="DB63" s="17">
        <v>0</v>
      </c>
      <c r="DC63" s="17">
        <v>0</v>
      </c>
      <c r="DD63" s="17">
        <v>0</v>
      </c>
      <c r="DE63" s="17">
        <v>0</v>
      </c>
      <c r="DF63" s="17">
        <v>0</v>
      </c>
      <c r="DG63" s="17">
        <v>0</v>
      </c>
      <c r="DH63" s="17">
        <v>0</v>
      </c>
      <c r="DI63" s="17">
        <v>0</v>
      </c>
      <c r="DJ63" s="17">
        <v>0</v>
      </c>
      <c r="DK63" s="17">
        <v>0</v>
      </c>
      <c r="DL63" s="17">
        <v>0</v>
      </c>
      <c r="DM63" s="17">
        <v>0</v>
      </c>
      <c r="DN63" s="17">
        <v>0</v>
      </c>
      <c r="DO63" s="17">
        <v>0</v>
      </c>
      <c r="DP63" s="17">
        <v>0</v>
      </c>
      <c r="DQ63" s="17">
        <v>0</v>
      </c>
      <c r="DR63" s="17">
        <v>0</v>
      </c>
      <c r="DS63" s="17">
        <v>0</v>
      </c>
      <c r="DT63" s="17">
        <v>0</v>
      </c>
      <c r="DU63" s="17">
        <v>0</v>
      </c>
      <c r="DV63" s="17">
        <v>0</v>
      </c>
      <c r="DW63" s="17">
        <v>0</v>
      </c>
      <c r="DX63" s="17">
        <v>0</v>
      </c>
      <c r="DY63" s="17">
        <v>0</v>
      </c>
      <c r="DZ63" s="17">
        <v>0</v>
      </c>
      <c r="EA63" s="17">
        <v>0</v>
      </c>
      <c r="EB63" s="17">
        <v>0</v>
      </c>
      <c r="EC63" s="17">
        <v>0</v>
      </c>
      <c r="ED63" s="17">
        <v>0</v>
      </c>
      <c r="EE63" s="17">
        <v>0</v>
      </c>
      <c r="EF63" s="17">
        <v>0</v>
      </c>
      <c r="EG63" s="17">
        <v>0</v>
      </c>
      <c r="EH63" s="17">
        <v>0</v>
      </c>
      <c r="EI63" s="17">
        <v>0</v>
      </c>
      <c r="EJ63" s="17">
        <v>0</v>
      </c>
      <c r="EK63" s="17">
        <v>0</v>
      </c>
      <c r="EL63" s="17">
        <v>0</v>
      </c>
      <c r="EM63" s="17">
        <v>0</v>
      </c>
      <c r="EN63" s="17">
        <v>0</v>
      </c>
      <c r="EO63" s="17">
        <v>0</v>
      </c>
      <c r="EP63" s="17">
        <v>0</v>
      </c>
      <c r="EQ63" s="17">
        <v>0</v>
      </c>
      <c r="ER63" s="17">
        <v>0</v>
      </c>
      <c r="ES63" s="17">
        <v>0</v>
      </c>
      <c r="ET63" s="17">
        <v>0</v>
      </c>
      <c r="EU63" s="17">
        <v>0</v>
      </c>
      <c r="EV63" s="17">
        <v>0</v>
      </c>
      <c r="EW63" s="17">
        <v>0</v>
      </c>
      <c r="EX63" s="17">
        <v>0</v>
      </c>
      <c r="EY63" s="17">
        <v>0</v>
      </c>
      <c r="EZ63" s="17">
        <v>0</v>
      </c>
      <c r="FA63" s="17">
        <v>0</v>
      </c>
      <c r="FB63" s="17">
        <v>0</v>
      </c>
      <c r="FC63" s="17">
        <v>0</v>
      </c>
      <c r="FD63" s="17">
        <v>0</v>
      </c>
      <c r="FE63" s="17">
        <v>0</v>
      </c>
      <c r="FF63" s="17">
        <v>0</v>
      </c>
      <c r="FG63" s="17">
        <v>0</v>
      </c>
      <c r="FH63" s="17">
        <v>0</v>
      </c>
      <c r="FI63" s="17">
        <v>0</v>
      </c>
      <c r="FJ63" s="17">
        <v>0</v>
      </c>
      <c r="FK63" s="17">
        <v>0</v>
      </c>
      <c r="FL63" s="17">
        <v>0</v>
      </c>
      <c r="FM63" s="17">
        <v>0</v>
      </c>
      <c r="FN63" s="17">
        <v>0</v>
      </c>
      <c r="FO63" s="17">
        <v>0</v>
      </c>
      <c r="FP63" s="17">
        <v>0</v>
      </c>
      <c r="FQ63" s="17">
        <v>0</v>
      </c>
      <c r="FR63" s="17">
        <v>0</v>
      </c>
      <c r="FS63" s="17">
        <v>0</v>
      </c>
      <c r="FT63" s="17">
        <v>0</v>
      </c>
      <c r="FU63" s="17">
        <v>0</v>
      </c>
      <c r="FV63" s="17">
        <v>0</v>
      </c>
      <c r="FW63" s="17">
        <v>0</v>
      </c>
      <c r="FX63" s="17">
        <v>0</v>
      </c>
      <c r="FY63" s="17">
        <v>0</v>
      </c>
      <c r="FZ63" s="17">
        <v>0</v>
      </c>
      <c r="GA63" s="17">
        <v>0</v>
      </c>
      <c r="GB63" s="17">
        <v>0</v>
      </c>
      <c r="GC63" s="17">
        <v>0</v>
      </c>
      <c r="GD63" s="17">
        <v>0</v>
      </c>
      <c r="GE63" s="17">
        <v>0</v>
      </c>
      <c r="GF63" s="17">
        <v>0</v>
      </c>
      <c r="GG63" s="17">
        <v>0</v>
      </c>
      <c r="GH63" s="17">
        <v>0</v>
      </c>
      <c r="GI63" s="17">
        <v>0</v>
      </c>
      <c r="GJ63" s="17">
        <v>0</v>
      </c>
      <c r="GK63" s="17">
        <v>0</v>
      </c>
      <c r="GL63" s="17">
        <v>0</v>
      </c>
      <c r="GM63" s="17">
        <v>0</v>
      </c>
      <c r="GN63" s="17">
        <v>0</v>
      </c>
      <c r="GO63" s="17">
        <v>0</v>
      </c>
      <c r="GP63" s="17">
        <v>0</v>
      </c>
      <c r="GQ63" s="17">
        <v>0</v>
      </c>
      <c r="GR63" s="17">
        <v>0</v>
      </c>
      <c r="GS63" s="17">
        <v>0</v>
      </c>
      <c r="GT63" s="17">
        <v>0</v>
      </c>
      <c r="GU63" s="17">
        <v>0</v>
      </c>
      <c r="GV63" s="17">
        <v>0</v>
      </c>
      <c r="GW63" s="17">
        <v>0</v>
      </c>
      <c r="GX63" s="17">
        <v>0</v>
      </c>
      <c r="GY63" s="17">
        <v>0</v>
      </c>
      <c r="GZ63" s="17">
        <v>0</v>
      </c>
      <c r="HA63" s="17">
        <v>0</v>
      </c>
      <c r="HB63" s="17">
        <v>0</v>
      </c>
      <c r="HC63" s="17">
        <v>0</v>
      </c>
      <c r="HD63" s="17">
        <v>0</v>
      </c>
      <c r="HE63" s="17">
        <v>0</v>
      </c>
      <c r="HF63" s="17">
        <v>0</v>
      </c>
      <c r="HG63" s="17">
        <v>0</v>
      </c>
      <c r="HH63" s="17">
        <v>0</v>
      </c>
      <c r="HI63" s="17">
        <v>0</v>
      </c>
      <c r="HJ63" s="17">
        <v>0</v>
      </c>
      <c r="HK63" s="17">
        <v>0</v>
      </c>
      <c r="HL63" s="17">
        <v>0</v>
      </c>
      <c r="HM63" s="17">
        <v>0</v>
      </c>
      <c r="HN63" s="17">
        <v>0</v>
      </c>
      <c r="HO63" s="17">
        <v>0</v>
      </c>
      <c r="HP63" s="17">
        <v>0</v>
      </c>
      <c r="HQ63" s="17">
        <v>0</v>
      </c>
      <c r="HR63" s="17">
        <v>0</v>
      </c>
      <c r="HS63" s="17">
        <v>0</v>
      </c>
      <c r="HT63" s="17">
        <v>0</v>
      </c>
      <c r="HU63" s="17">
        <v>0</v>
      </c>
      <c r="HV63" s="17">
        <v>0</v>
      </c>
      <c r="HW63" s="17">
        <v>0</v>
      </c>
      <c r="HX63" s="17">
        <v>0</v>
      </c>
      <c r="HY63" s="17">
        <v>0</v>
      </c>
      <c r="HZ63" s="17">
        <v>0</v>
      </c>
      <c r="IA63" s="17">
        <v>0</v>
      </c>
      <c r="IB63" s="17">
        <v>0</v>
      </c>
      <c r="IC63" s="17">
        <v>0</v>
      </c>
      <c r="ID63" s="17">
        <v>0</v>
      </c>
      <c r="IE63" s="17">
        <v>0</v>
      </c>
      <c r="IF63" s="17">
        <v>0</v>
      </c>
      <c r="IG63" s="17">
        <v>0</v>
      </c>
      <c r="IH63" s="17">
        <v>0</v>
      </c>
      <c r="II63" s="17">
        <v>0</v>
      </c>
      <c r="IJ63" s="17">
        <v>0</v>
      </c>
      <c r="IK63" s="17">
        <v>0</v>
      </c>
      <c r="IL63" s="17">
        <v>0</v>
      </c>
      <c r="IM63" s="17">
        <v>0</v>
      </c>
      <c r="IN63" s="17">
        <v>0</v>
      </c>
      <c r="IO63" s="17">
        <v>0</v>
      </c>
      <c r="IP63" s="17">
        <v>0</v>
      </c>
      <c r="IQ63" s="17">
        <v>0</v>
      </c>
      <c r="IR63" s="17">
        <v>0</v>
      </c>
      <c r="IS63" s="17">
        <v>0</v>
      </c>
      <c r="IT63" s="17">
        <v>0</v>
      </c>
      <c r="IU63" s="17">
        <v>0</v>
      </c>
      <c r="IV63" s="17">
        <v>0</v>
      </c>
      <c r="IW63" s="17">
        <v>0</v>
      </c>
      <c r="IX63" s="17">
        <v>0</v>
      </c>
      <c r="IY63" s="17">
        <v>0</v>
      </c>
      <c r="IZ63" s="17">
        <v>0</v>
      </c>
      <c r="JA63" s="17">
        <v>0</v>
      </c>
      <c r="JB63" s="17">
        <v>0</v>
      </c>
      <c r="JC63" s="17">
        <v>0</v>
      </c>
      <c r="JD63" s="17">
        <v>0</v>
      </c>
      <c r="JE63" s="17">
        <v>0</v>
      </c>
      <c r="JF63" s="17">
        <v>0</v>
      </c>
      <c r="JG63" s="17">
        <v>0</v>
      </c>
      <c r="JH63" s="17">
        <v>0</v>
      </c>
      <c r="JI63" s="17">
        <v>0</v>
      </c>
      <c r="JJ63" s="17">
        <v>0</v>
      </c>
      <c r="JK63" s="17">
        <v>0</v>
      </c>
      <c r="JL63" s="17">
        <v>0</v>
      </c>
      <c r="JM63" s="17">
        <v>0</v>
      </c>
      <c r="JN63" s="17">
        <v>0</v>
      </c>
      <c r="JO63" s="17">
        <v>0</v>
      </c>
      <c r="JP63" s="17">
        <v>0</v>
      </c>
      <c r="JQ63" s="17">
        <v>0</v>
      </c>
      <c r="JR63" s="17">
        <v>0</v>
      </c>
      <c r="JS63" s="17">
        <v>0</v>
      </c>
      <c r="JT63" s="17">
        <v>0</v>
      </c>
      <c r="JU63" s="17">
        <v>0</v>
      </c>
      <c r="JV63" s="17">
        <v>0</v>
      </c>
      <c r="JW63" s="17">
        <v>0</v>
      </c>
      <c r="JX63" s="17">
        <v>0</v>
      </c>
      <c r="JY63" s="17">
        <v>0</v>
      </c>
    </row>
    <row r="64" spans="1:285" x14ac:dyDescent="0.15">
      <c r="A64" s="17" t="s">
        <v>690</v>
      </c>
      <c r="B64" s="17" t="s">
        <v>691</v>
      </c>
      <c r="C64" s="17">
        <v>0</v>
      </c>
      <c r="D64" s="17">
        <v>0</v>
      </c>
      <c r="E64" s="17">
        <v>0</v>
      </c>
      <c r="F64" s="17">
        <v>0</v>
      </c>
      <c r="G64" s="17">
        <v>0</v>
      </c>
      <c r="H64" s="17">
        <v>0</v>
      </c>
      <c r="I64" s="17">
        <v>25.04</v>
      </c>
      <c r="J64" s="17">
        <v>25.04</v>
      </c>
      <c r="K64" s="17">
        <v>25.04</v>
      </c>
      <c r="L64" s="17">
        <v>25.04</v>
      </c>
      <c r="M64" s="17">
        <v>25.04</v>
      </c>
      <c r="N64" s="17">
        <v>25.2</v>
      </c>
      <c r="O64" s="17">
        <v>25.19</v>
      </c>
      <c r="P64" s="17">
        <v>25.21</v>
      </c>
      <c r="Q64" s="17">
        <v>25.24</v>
      </c>
      <c r="R64" s="17">
        <v>25.21</v>
      </c>
      <c r="S64" s="17">
        <v>25.26</v>
      </c>
      <c r="T64" s="17">
        <v>25.21</v>
      </c>
      <c r="U64" s="17">
        <v>25.21</v>
      </c>
      <c r="V64" s="17">
        <v>25.14</v>
      </c>
      <c r="W64" s="17">
        <v>25.14</v>
      </c>
      <c r="X64" s="17">
        <v>25.16</v>
      </c>
      <c r="Y64" s="17">
        <v>25.15</v>
      </c>
      <c r="Z64" s="17">
        <v>25.17</v>
      </c>
      <c r="AA64" s="17">
        <v>25.17</v>
      </c>
      <c r="AB64" s="17">
        <v>0</v>
      </c>
      <c r="AC64" s="17">
        <v>0</v>
      </c>
      <c r="AD64" s="17">
        <v>0</v>
      </c>
      <c r="AE64" s="17">
        <v>0</v>
      </c>
      <c r="AF64" s="17">
        <v>0</v>
      </c>
      <c r="AG64" s="17">
        <v>0</v>
      </c>
      <c r="AH64" s="17">
        <v>0</v>
      </c>
      <c r="AI64" s="17">
        <v>0</v>
      </c>
      <c r="AJ64" s="17">
        <v>0</v>
      </c>
      <c r="AK64" s="17">
        <v>0</v>
      </c>
      <c r="AL64" s="17">
        <v>0</v>
      </c>
      <c r="AM64" s="17">
        <v>0</v>
      </c>
      <c r="AN64" s="17">
        <v>0</v>
      </c>
      <c r="AO64" s="17">
        <v>0</v>
      </c>
      <c r="AP64" s="17">
        <v>0</v>
      </c>
      <c r="AQ64" s="17">
        <v>0</v>
      </c>
      <c r="AR64" s="17">
        <v>0</v>
      </c>
      <c r="AS64" s="17">
        <v>0</v>
      </c>
      <c r="AT64" s="17">
        <v>0</v>
      </c>
      <c r="AU64" s="17">
        <v>0</v>
      </c>
      <c r="AV64" s="17">
        <v>0</v>
      </c>
      <c r="AW64" s="17">
        <v>0</v>
      </c>
      <c r="AX64" s="17">
        <v>0</v>
      </c>
      <c r="AY64" s="17">
        <v>0</v>
      </c>
      <c r="AZ64" s="17">
        <v>0</v>
      </c>
      <c r="BA64" s="17">
        <v>0</v>
      </c>
      <c r="BB64" s="17">
        <v>0</v>
      </c>
      <c r="BC64" s="17">
        <v>0</v>
      </c>
      <c r="BD64" s="17">
        <v>0</v>
      </c>
      <c r="BE64" s="17">
        <v>0</v>
      </c>
      <c r="BF64" s="17">
        <v>0</v>
      </c>
      <c r="BG64" s="17">
        <v>0</v>
      </c>
      <c r="BH64" s="17">
        <v>0</v>
      </c>
      <c r="BI64" s="17">
        <v>0</v>
      </c>
      <c r="BJ64" s="17">
        <v>0</v>
      </c>
      <c r="BK64" s="17">
        <v>0</v>
      </c>
      <c r="BL64" s="17">
        <v>0</v>
      </c>
      <c r="BM64" s="17">
        <v>0</v>
      </c>
      <c r="BN64" s="17">
        <v>0</v>
      </c>
      <c r="BO64" s="17">
        <v>0</v>
      </c>
      <c r="BP64" s="17">
        <v>0</v>
      </c>
      <c r="BQ64" s="17">
        <v>0</v>
      </c>
      <c r="BR64" s="17">
        <v>0</v>
      </c>
      <c r="BS64" s="17">
        <v>0</v>
      </c>
      <c r="BT64" s="17">
        <v>0</v>
      </c>
      <c r="BU64" s="17">
        <v>0</v>
      </c>
      <c r="BV64" s="17">
        <v>0</v>
      </c>
      <c r="BW64" s="17">
        <v>0</v>
      </c>
      <c r="BX64" s="17">
        <v>0</v>
      </c>
      <c r="BY64" s="17">
        <v>0</v>
      </c>
      <c r="BZ64" s="17">
        <v>0</v>
      </c>
      <c r="CA64" s="17">
        <v>0</v>
      </c>
      <c r="CB64" s="17">
        <v>0</v>
      </c>
      <c r="CC64" s="17">
        <v>0</v>
      </c>
      <c r="CD64" s="17">
        <v>0</v>
      </c>
      <c r="CE64" s="17">
        <v>0</v>
      </c>
      <c r="CF64" s="17">
        <v>0</v>
      </c>
      <c r="CG64" s="17">
        <v>0</v>
      </c>
      <c r="CH64" s="17">
        <v>0</v>
      </c>
      <c r="CI64" s="17">
        <v>0</v>
      </c>
      <c r="CJ64" s="17">
        <v>0</v>
      </c>
      <c r="CK64" s="17">
        <v>0</v>
      </c>
      <c r="CL64" s="17">
        <v>0</v>
      </c>
      <c r="CM64" s="17">
        <v>0</v>
      </c>
      <c r="CN64" s="17">
        <v>0</v>
      </c>
      <c r="CO64" s="17">
        <v>0</v>
      </c>
      <c r="CP64" s="17">
        <v>0</v>
      </c>
      <c r="CQ64" s="17">
        <v>0</v>
      </c>
      <c r="CR64" s="17">
        <v>0</v>
      </c>
      <c r="CS64" s="17">
        <v>0</v>
      </c>
      <c r="CT64" s="17">
        <v>0</v>
      </c>
      <c r="CU64" s="17">
        <v>0</v>
      </c>
      <c r="CV64" s="17">
        <v>0</v>
      </c>
      <c r="CW64" s="17">
        <v>0</v>
      </c>
      <c r="CX64" s="17">
        <v>0</v>
      </c>
      <c r="CY64" s="17">
        <v>0</v>
      </c>
      <c r="CZ64" s="17">
        <v>0</v>
      </c>
      <c r="DA64" s="17">
        <v>0</v>
      </c>
      <c r="DB64" s="17">
        <v>0</v>
      </c>
      <c r="DC64" s="17">
        <v>0</v>
      </c>
      <c r="DD64" s="17">
        <v>0</v>
      </c>
      <c r="DE64" s="17">
        <v>0</v>
      </c>
      <c r="DF64" s="17">
        <v>0</v>
      </c>
      <c r="DG64" s="17">
        <v>0</v>
      </c>
      <c r="DH64" s="17">
        <v>0</v>
      </c>
      <c r="DI64" s="17">
        <v>0</v>
      </c>
      <c r="DJ64" s="17">
        <v>0</v>
      </c>
      <c r="DK64" s="17">
        <v>0</v>
      </c>
      <c r="DL64" s="17">
        <v>0</v>
      </c>
      <c r="DM64" s="17">
        <v>0</v>
      </c>
      <c r="DN64" s="17">
        <v>0</v>
      </c>
      <c r="DO64" s="17">
        <v>0</v>
      </c>
      <c r="DP64" s="17">
        <v>0</v>
      </c>
      <c r="DQ64" s="17">
        <v>0</v>
      </c>
      <c r="DR64" s="17">
        <v>0</v>
      </c>
      <c r="DS64" s="17">
        <v>0</v>
      </c>
      <c r="DT64" s="17">
        <v>0</v>
      </c>
      <c r="DU64" s="17">
        <v>0</v>
      </c>
      <c r="DV64" s="17">
        <v>0</v>
      </c>
      <c r="DW64" s="17">
        <v>0</v>
      </c>
      <c r="DX64" s="17">
        <v>0</v>
      </c>
      <c r="DY64" s="17">
        <v>0</v>
      </c>
      <c r="DZ64" s="17">
        <v>0</v>
      </c>
      <c r="EA64" s="17">
        <v>0</v>
      </c>
      <c r="EB64" s="17">
        <v>0</v>
      </c>
      <c r="EC64" s="17">
        <v>0</v>
      </c>
      <c r="ED64" s="17">
        <v>0</v>
      </c>
      <c r="EE64" s="17">
        <v>0</v>
      </c>
      <c r="EF64" s="17">
        <v>0</v>
      </c>
      <c r="EG64" s="17">
        <v>0</v>
      </c>
      <c r="EH64" s="17">
        <v>0</v>
      </c>
      <c r="EI64" s="17">
        <v>0</v>
      </c>
      <c r="EJ64" s="17">
        <v>0</v>
      </c>
      <c r="EK64" s="17">
        <v>0</v>
      </c>
      <c r="EL64" s="17">
        <v>0</v>
      </c>
      <c r="EM64" s="17">
        <v>0</v>
      </c>
      <c r="EN64" s="17">
        <v>0</v>
      </c>
      <c r="EO64" s="17">
        <v>0</v>
      </c>
      <c r="EP64" s="17">
        <v>0</v>
      </c>
      <c r="EQ64" s="17">
        <v>0</v>
      </c>
      <c r="ER64" s="17">
        <v>0</v>
      </c>
      <c r="ES64" s="17">
        <v>0</v>
      </c>
      <c r="ET64" s="17">
        <v>0</v>
      </c>
      <c r="EU64" s="17">
        <v>0</v>
      </c>
      <c r="EV64" s="17">
        <v>0</v>
      </c>
      <c r="EW64" s="17">
        <v>0</v>
      </c>
      <c r="EX64" s="17">
        <v>0</v>
      </c>
      <c r="EY64" s="17">
        <v>0</v>
      </c>
      <c r="EZ64" s="17">
        <v>0</v>
      </c>
      <c r="FA64" s="17">
        <v>0</v>
      </c>
      <c r="FB64" s="17">
        <v>0</v>
      </c>
      <c r="FC64" s="17">
        <v>0</v>
      </c>
      <c r="FD64" s="17">
        <v>0</v>
      </c>
      <c r="FE64" s="17">
        <v>0</v>
      </c>
      <c r="FF64" s="17">
        <v>0</v>
      </c>
      <c r="FG64" s="17">
        <v>0</v>
      </c>
      <c r="FH64" s="17">
        <v>0</v>
      </c>
      <c r="FI64" s="17">
        <v>0</v>
      </c>
      <c r="FJ64" s="17">
        <v>0</v>
      </c>
      <c r="FK64" s="17">
        <v>0</v>
      </c>
      <c r="FL64" s="17">
        <v>0</v>
      </c>
      <c r="FM64" s="17">
        <v>0</v>
      </c>
      <c r="FN64" s="17">
        <v>0</v>
      </c>
      <c r="FO64" s="17">
        <v>0</v>
      </c>
      <c r="FP64" s="17">
        <v>0</v>
      </c>
      <c r="FQ64" s="17">
        <v>0</v>
      </c>
      <c r="FR64" s="17">
        <v>0</v>
      </c>
      <c r="FS64" s="17">
        <v>0</v>
      </c>
      <c r="FT64" s="17">
        <v>0</v>
      </c>
      <c r="FU64" s="17">
        <v>0</v>
      </c>
      <c r="FV64" s="17">
        <v>0</v>
      </c>
      <c r="FW64" s="17">
        <v>0</v>
      </c>
      <c r="FX64" s="17">
        <v>0</v>
      </c>
      <c r="FY64" s="17">
        <v>0</v>
      </c>
      <c r="FZ64" s="17">
        <v>0</v>
      </c>
      <c r="GA64" s="17">
        <v>0</v>
      </c>
      <c r="GB64" s="17">
        <v>0</v>
      </c>
      <c r="GC64" s="17">
        <v>0</v>
      </c>
      <c r="GD64" s="17">
        <v>0</v>
      </c>
      <c r="GE64" s="17">
        <v>0</v>
      </c>
      <c r="GF64" s="17">
        <v>0</v>
      </c>
      <c r="GG64" s="17">
        <v>0</v>
      </c>
      <c r="GH64" s="17">
        <v>0</v>
      </c>
      <c r="GI64" s="17">
        <v>0</v>
      </c>
      <c r="GJ64" s="17">
        <v>0</v>
      </c>
      <c r="GK64" s="17">
        <v>0</v>
      </c>
      <c r="GL64" s="17">
        <v>0</v>
      </c>
      <c r="GM64" s="17">
        <v>0</v>
      </c>
      <c r="GN64" s="17">
        <v>0</v>
      </c>
      <c r="GO64" s="17">
        <v>0</v>
      </c>
      <c r="GP64" s="17">
        <v>0</v>
      </c>
      <c r="GQ64" s="17">
        <v>0</v>
      </c>
      <c r="GR64" s="17">
        <v>0</v>
      </c>
      <c r="GS64" s="17">
        <v>0</v>
      </c>
      <c r="GT64" s="17">
        <v>0</v>
      </c>
      <c r="GU64" s="17">
        <v>0</v>
      </c>
      <c r="GV64" s="17">
        <v>0</v>
      </c>
      <c r="GW64" s="17">
        <v>0</v>
      </c>
      <c r="GX64" s="17">
        <v>0</v>
      </c>
      <c r="GY64" s="17">
        <v>0</v>
      </c>
      <c r="GZ64" s="17">
        <v>0</v>
      </c>
      <c r="HA64" s="17">
        <v>0</v>
      </c>
      <c r="HB64" s="17">
        <v>0</v>
      </c>
      <c r="HC64" s="17">
        <v>0</v>
      </c>
      <c r="HD64" s="17">
        <v>0</v>
      </c>
      <c r="HE64" s="17">
        <v>0</v>
      </c>
      <c r="HF64" s="17">
        <v>0</v>
      </c>
      <c r="HG64" s="17">
        <v>0</v>
      </c>
      <c r="HH64" s="17">
        <v>0</v>
      </c>
      <c r="HI64" s="17">
        <v>0</v>
      </c>
      <c r="HJ64" s="17">
        <v>0</v>
      </c>
      <c r="HK64" s="17">
        <v>0</v>
      </c>
      <c r="HL64" s="17">
        <v>0</v>
      </c>
      <c r="HM64" s="17">
        <v>0</v>
      </c>
      <c r="HN64" s="17">
        <v>0</v>
      </c>
      <c r="HO64" s="17">
        <v>0</v>
      </c>
      <c r="HP64" s="17">
        <v>0</v>
      </c>
      <c r="HQ64" s="17">
        <v>0</v>
      </c>
      <c r="HR64" s="17">
        <v>0</v>
      </c>
      <c r="HS64" s="17">
        <v>0</v>
      </c>
      <c r="HT64" s="17">
        <v>0</v>
      </c>
      <c r="HU64" s="17">
        <v>0</v>
      </c>
      <c r="HV64" s="17">
        <v>0</v>
      </c>
      <c r="HW64" s="17">
        <v>0</v>
      </c>
      <c r="HX64" s="17">
        <v>0</v>
      </c>
      <c r="HY64" s="17">
        <v>0</v>
      </c>
      <c r="HZ64" s="17">
        <v>0</v>
      </c>
      <c r="IA64" s="17">
        <v>0</v>
      </c>
      <c r="IB64" s="17">
        <v>0</v>
      </c>
      <c r="IC64" s="17">
        <v>0</v>
      </c>
      <c r="ID64" s="17">
        <v>0</v>
      </c>
      <c r="IE64" s="17">
        <v>0</v>
      </c>
      <c r="IF64" s="17">
        <v>0</v>
      </c>
      <c r="IG64" s="17">
        <v>0</v>
      </c>
      <c r="IH64" s="17">
        <v>0</v>
      </c>
      <c r="II64" s="17">
        <v>0</v>
      </c>
      <c r="IJ64" s="17">
        <v>0</v>
      </c>
      <c r="IK64" s="17">
        <v>0</v>
      </c>
      <c r="IL64" s="17">
        <v>0</v>
      </c>
      <c r="IM64" s="17">
        <v>0</v>
      </c>
      <c r="IN64" s="17">
        <v>0</v>
      </c>
      <c r="IO64" s="17">
        <v>0</v>
      </c>
      <c r="IP64" s="17">
        <v>0</v>
      </c>
      <c r="IQ64" s="17">
        <v>0</v>
      </c>
      <c r="IR64" s="17">
        <v>0</v>
      </c>
      <c r="IS64" s="17">
        <v>0</v>
      </c>
      <c r="IT64" s="17">
        <v>0</v>
      </c>
      <c r="IU64" s="17">
        <v>0</v>
      </c>
      <c r="IV64" s="17">
        <v>0</v>
      </c>
      <c r="IW64" s="17">
        <v>0</v>
      </c>
      <c r="IX64" s="17">
        <v>0</v>
      </c>
      <c r="IY64" s="17">
        <v>0</v>
      </c>
      <c r="IZ64" s="17">
        <v>0</v>
      </c>
      <c r="JA64" s="17">
        <v>0</v>
      </c>
      <c r="JB64" s="17">
        <v>0</v>
      </c>
      <c r="JC64" s="17">
        <v>0</v>
      </c>
      <c r="JD64" s="17">
        <v>0</v>
      </c>
      <c r="JE64" s="17">
        <v>0</v>
      </c>
      <c r="JF64" s="17">
        <v>0</v>
      </c>
      <c r="JG64" s="17">
        <v>0</v>
      </c>
      <c r="JH64" s="17">
        <v>0</v>
      </c>
      <c r="JI64" s="17">
        <v>0</v>
      </c>
      <c r="JJ64" s="17">
        <v>0</v>
      </c>
      <c r="JK64" s="17">
        <v>0</v>
      </c>
      <c r="JL64" s="17">
        <v>0</v>
      </c>
      <c r="JM64" s="17">
        <v>0</v>
      </c>
      <c r="JN64" s="17">
        <v>0</v>
      </c>
      <c r="JO64" s="17">
        <v>0</v>
      </c>
      <c r="JP64" s="17">
        <v>0</v>
      </c>
      <c r="JQ64" s="17">
        <v>0</v>
      </c>
      <c r="JR64" s="17">
        <v>0</v>
      </c>
      <c r="JS64" s="17">
        <v>0</v>
      </c>
      <c r="JT64" s="17">
        <v>0</v>
      </c>
      <c r="JU64" s="17">
        <v>0</v>
      </c>
      <c r="JV64" s="17">
        <v>0</v>
      </c>
      <c r="JW64" s="17">
        <v>0</v>
      </c>
      <c r="JX64" s="17">
        <v>0</v>
      </c>
      <c r="JY64" s="17">
        <v>0</v>
      </c>
    </row>
    <row r="65" spans="1:285" x14ac:dyDescent="0.15">
      <c r="A65" s="17" t="s">
        <v>285</v>
      </c>
      <c r="B65" s="17" t="s">
        <v>286</v>
      </c>
      <c r="C65" s="17">
        <v>0</v>
      </c>
      <c r="D65" s="17">
        <v>0</v>
      </c>
      <c r="E65" s="17">
        <v>0</v>
      </c>
      <c r="F65" s="17">
        <v>0</v>
      </c>
      <c r="G65" s="17">
        <v>0</v>
      </c>
      <c r="H65" s="17">
        <v>0</v>
      </c>
      <c r="I65" s="17">
        <v>60</v>
      </c>
      <c r="J65" s="17">
        <v>60</v>
      </c>
      <c r="K65" s="17">
        <v>60</v>
      </c>
      <c r="L65" s="17">
        <v>60</v>
      </c>
      <c r="M65" s="17">
        <v>60</v>
      </c>
      <c r="N65" s="17">
        <v>60.1</v>
      </c>
      <c r="O65" s="17">
        <v>60.1</v>
      </c>
      <c r="P65" s="17">
        <v>60.05</v>
      </c>
      <c r="Q65" s="17">
        <v>59.99</v>
      </c>
      <c r="R65" s="17">
        <v>59.9</v>
      </c>
      <c r="S65" s="17">
        <v>59.91</v>
      </c>
      <c r="T65" s="17">
        <v>59.92</v>
      </c>
      <c r="U65" s="17">
        <v>60</v>
      </c>
      <c r="V65" s="17">
        <v>60.06</v>
      </c>
      <c r="W65" s="17">
        <v>59.96</v>
      </c>
      <c r="X65" s="17">
        <v>59.99</v>
      </c>
      <c r="Y65" s="17">
        <v>59.85</v>
      </c>
      <c r="Z65" s="17">
        <v>59.84</v>
      </c>
      <c r="AA65" s="17">
        <v>59.8</v>
      </c>
      <c r="AB65" s="17">
        <v>0</v>
      </c>
      <c r="AC65" s="17">
        <v>0</v>
      </c>
      <c r="AD65" s="17">
        <v>0</v>
      </c>
      <c r="AE65" s="17">
        <v>0</v>
      </c>
      <c r="AF65" s="17">
        <v>0</v>
      </c>
      <c r="AG65" s="17">
        <v>0</v>
      </c>
      <c r="AH65" s="17">
        <v>0</v>
      </c>
      <c r="AI65" s="17">
        <v>0</v>
      </c>
      <c r="AJ65" s="17">
        <v>0</v>
      </c>
      <c r="AK65" s="17">
        <v>0</v>
      </c>
      <c r="AL65" s="17">
        <v>0</v>
      </c>
      <c r="AM65" s="17">
        <v>0</v>
      </c>
      <c r="AN65" s="17">
        <v>0</v>
      </c>
      <c r="AO65" s="17">
        <v>0</v>
      </c>
      <c r="AP65" s="17">
        <v>0</v>
      </c>
      <c r="AQ65" s="17">
        <v>0</v>
      </c>
      <c r="AR65" s="17">
        <v>0</v>
      </c>
      <c r="AS65" s="17">
        <v>0</v>
      </c>
      <c r="AT65" s="17">
        <v>0</v>
      </c>
      <c r="AU65" s="17">
        <v>0</v>
      </c>
      <c r="AV65" s="17">
        <v>0</v>
      </c>
      <c r="AW65" s="17">
        <v>0</v>
      </c>
      <c r="AX65" s="17">
        <v>0</v>
      </c>
      <c r="AY65" s="17">
        <v>0</v>
      </c>
      <c r="AZ65" s="17">
        <v>0</v>
      </c>
      <c r="BA65" s="17">
        <v>0</v>
      </c>
      <c r="BB65" s="17">
        <v>0</v>
      </c>
      <c r="BC65" s="17">
        <v>0</v>
      </c>
      <c r="BD65" s="17">
        <v>0</v>
      </c>
      <c r="BE65" s="17">
        <v>0</v>
      </c>
      <c r="BF65" s="17">
        <v>0</v>
      </c>
      <c r="BG65" s="17">
        <v>0</v>
      </c>
      <c r="BH65" s="17">
        <v>0</v>
      </c>
      <c r="BI65" s="17">
        <v>0</v>
      </c>
      <c r="BJ65" s="17">
        <v>0</v>
      </c>
      <c r="BK65" s="17">
        <v>0</v>
      </c>
      <c r="BL65" s="17">
        <v>0</v>
      </c>
      <c r="BM65" s="17">
        <v>0</v>
      </c>
      <c r="BN65" s="17">
        <v>0</v>
      </c>
      <c r="BO65" s="17">
        <v>0</v>
      </c>
      <c r="BP65" s="17">
        <v>0</v>
      </c>
      <c r="BQ65" s="17">
        <v>0</v>
      </c>
      <c r="BR65" s="17">
        <v>0</v>
      </c>
      <c r="BS65" s="17">
        <v>0</v>
      </c>
      <c r="BT65" s="17">
        <v>0</v>
      </c>
      <c r="BU65" s="17">
        <v>0</v>
      </c>
      <c r="BV65" s="17">
        <v>0</v>
      </c>
      <c r="BW65" s="17">
        <v>0</v>
      </c>
      <c r="BX65" s="17">
        <v>0</v>
      </c>
      <c r="BY65" s="17">
        <v>0</v>
      </c>
      <c r="BZ65" s="17">
        <v>0</v>
      </c>
      <c r="CA65" s="17">
        <v>0</v>
      </c>
      <c r="CB65" s="17">
        <v>0</v>
      </c>
      <c r="CC65" s="17">
        <v>0</v>
      </c>
      <c r="CD65" s="17">
        <v>0</v>
      </c>
      <c r="CE65" s="17">
        <v>0</v>
      </c>
      <c r="CF65" s="17">
        <v>0</v>
      </c>
      <c r="CG65" s="17">
        <v>0</v>
      </c>
      <c r="CH65" s="17">
        <v>0</v>
      </c>
      <c r="CI65" s="17">
        <v>0</v>
      </c>
      <c r="CJ65" s="17">
        <v>0</v>
      </c>
      <c r="CK65" s="17">
        <v>0</v>
      </c>
      <c r="CL65" s="17">
        <v>0</v>
      </c>
      <c r="CM65" s="17">
        <v>0</v>
      </c>
      <c r="CN65" s="17">
        <v>0</v>
      </c>
      <c r="CO65" s="17">
        <v>0</v>
      </c>
      <c r="CP65" s="17">
        <v>0</v>
      </c>
      <c r="CQ65" s="17">
        <v>0</v>
      </c>
      <c r="CR65" s="17">
        <v>0</v>
      </c>
      <c r="CS65" s="17">
        <v>0</v>
      </c>
      <c r="CT65" s="17">
        <v>0</v>
      </c>
      <c r="CU65" s="17">
        <v>0</v>
      </c>
      <c r="CV65" s="17">
        <v>0</v>
      </c>
      <c r="CW65" s="17">
        <v>0</v>
      </c>
      <c r="CX65" s="17">
        <v>0</v>
      </c>
      <c r="CY65" s="17">
        <v>0</v>
      </c>
      <c r="CZ65" s="17">
        <v>0</v>
      </c>
      <c r="DA65" s="17">
        <v>0</v>
      </c>
      <c r="DB65" s="17">
        <v>0</v>
      </c>
      <c r="DC65" s="17">
        <v>0</v>
      </c>
      <c r="DD65" s="17">
        <v>0</v>
      </c>
      <c r="DE65" s="17">
        <v>0</v>
      </c>
      <c r="DF65" s="17">
        <v>0</v>
      </c>
      <c r="DG65" s="17">
        <v>0</v>
      </c>
      <c r="DH65" s="17">
        <v>0</v>
      </c>
      <c r="DI65" s="17">
        <v>0</v>
      </c>
      <c r="DJ65" s="17">
        <v>0</v>
      </c>
      <c r="DK65" s="17">
        <v>0</v>
      </c>
      <c r="DL65" s="17">
        <v>0</v>
      </c>
      <c r="DM65" s="17">
        <v>0</v>
      </c>
      <c r="DN65" s="17">
        <v>0</v>
      </c>
      <c r="DO65" s="17">
        <v>0</v>
      </c>
      <c r="DP65" s="17">
        <v>0</v>
      </c>
      <c r="DQ65" s="17">
        <v>0</v>
      </c>
      <c r="DR65" s="17">
        <v>0</v>
      </c>
      <c r="DS65" s="17">
        <v>0</v>
      </c>
      <c r="DT65" s="17">
        <v>0</v>
      </c>
      <c r="DU65" s="17">
        <v>0</v>
      </c>
      <c r="DV65" s="17">
        <v>0</v>
      </c>
      <c r="DW65" s="17">
        <v>0</v>
      </c>
      <c r="DX65" s="17">
        <v>0</v>
      </c>
      <c r="DY65" s="17">
        <v>0</v>
      </c>
      <c r="DZ65" s="17">
        <v>0</v>
      </c>
      <c r="EA65" s="17">
        <v>0</v>
      </c>
      <c r="EB65" s="17">
        <v>0</v>
      </c>
      <c r="EC65" s="17">
        <v>0</v>
      </c>
      <c r="ED65" s="17">
        <v>0</v>
      </c>
      <c r="EE65" s="17">
        <v>0</v>
      </c>
      <c r="EF65" s="17">
        <v>0</v>
      </c>
      <c r="EG65" s="17">
        <v>0</v>
      </c>
      <c r="EH65" s="17">
        <v>0</v>
      </c>
      <c r="EI65" s="17">
        <v>0</v>
      </c>
      <c r="EJ65" s="17">
        <v>0</v>
      </c>
      <c r="EK65" s="17">
        <v>0</v>
      </c>
      <c r="EL65" s="17">
        <v>0</v>
      </c>
      <c r="EM65" s="17">
        <v>0</v>
      </c>
      <c r="EN65" s="17">
        <v>0</v>
      </c>
      <c r="EO65" s="17">
        <v>0</v>
      </c>
      <c r="EP65" s="17">
        <v>0</v>
      </c>
      <c r="EQ65" s="17">
        <v>0</v>
      </c>
      <c r="ER65" s="17">
        <v>0</v>
      </c>
      <c r="ES65" s="17">
        <v>0</v>
      </c>
      <c r="ET65" s="17">
        <v>0</v>
      </c>
      <c r="EU65" s="17">
        <v>0</v>
      </c>
      <c r="EV65" s="17">
        <v>0</v>
      </c>
      <c r="EW65" s="17">
        <v>0</v>
      </c>
      <c r="EX65" s="17">
        <v>0</v>
      </c>
      <c r="EY65" s="17">
        <v>0</v>
      </c>
      <c r="EZ65" s="17">
        <v>0</v>
      </c>
      <c r="FA65" s="17">
        <v>0</v>
      </c>
      <c r="FB65" s="17">
        <v>0</v>
      </c>
      <c r="FC65" s="17">
        <v>0</v>
      </c>
      <c r="FD65" s="17">
        <v>0</v>
      </c>
      <c r="FE65" s="17">
        <v>0</v>
      </c>
      <c r="FF65" s="17">
        <v>0</v>
      </c>
      <c r="FG65" s="17">
        <v>0</v>
      </c>
      <c r="FH65" s="17">
        <v>0</v>
      </c>
      <c r="FI65" s="17">
        <v>0</v>
      </c>
      <c r="FJ65" s="17">
        <v>0</v>
      </c>
      <c r="FK65" s="17">
        <v>0</v>
      </c>
      <c r="FL65" s="17">
        <v>0</v>
      </c>
      <c r="FM65" s="17">
        <v>0</v>
      </c>
      <c r="FN65" s="17">
        <v>0</v>
      </c>
      <c r="FO65" s="17">
        <v>0</v>
      </c>
      <c r="FP65" s="17">
        <v>0</v>
      </c>
      <c r="FQ65" s="17">
        <v>0</v>
      </c>
      <c r="FR65" s="17">
        <v>0</v>
      </c>
      <c r="FS65" s="17">
        <v>0</v>
      </c>
      <c r="FT65" s="17">
        <v>0</v>
      </c>
      <c r="FU65" s="17">
        <v>0</v>
      </c>
      <c r="FV65" s="17">
        <v>0</v>
      </c>
      <c r="FW65" s="17">
        <v>0</v>
      </c>
      <c r="FX65" s="17">
        <v>0</v>
      </c>
      <c r="FY65" s="17">
        <v>0</v>
      </c>
      <c r="FZ65" s="17">
        <v>0</v>
      </c>
      <c r="GA65" s="17">
        <v>0</v>
      </c>
      <c r="GB65" s="17">
        <v>0</v>
      </c>
      <c r="GC65" s="17">
        <v>0</v>
      </c>
      <c r="GD65" s="17">
        <v>0</v>
      </c>
      <c r="GE65" s="17">
        <v>0</v>
      </c>
      <c r="GF65" s="17">
        <v>0</v>
      </c>
      <c r="GG65" s="17">
        <v>0</v>
      </c>
      <c r="GH65" s="17">
        <v>0</v>
      </c>
      <c r="GI65" s="17">
        <v>0</v>
      </c>
      <c r="GJ65" s="17">
        <v>0</v>
      </c>
      <c r="GK65" s="17">
        <v>0</v>
      </c>
      <c r="GL65" s="17">
        <v>0</v>
      </c>
      <c r="GM65" s="17">
        <v>0</v>
      </c>
      <c r="GN65" s="17">
        <v>0</v>
      </c>
      <c r="GO65" s="17">
        <v>0</v>
      </c>
      <c r="GP65" s="17">
        <v>0</v>
      </c>
      <c r="GQ65" s="17">
        <v>0</v>
      </c>
      <c r="GR65" s="17">
        <v>0</v>
      </c>
      <c r="GS65" s="17">
        <v>0</v>
      </c>
      <c r="GT65" s="17">
        <v>0</v>
      </c>
      <c r="GU65" s="17">
        <v>0</v>
      </c>
      <c r="GV65" s="17">
        <v>0</v>
      </c>
      <c r="GW65" s="17">
        <v>0</v>
      </c>
      <c r="GX65" s="17">
        <v>0</v>
      </c>
      <c r="GY65" s="17">
        <v>0</v>
      </c>
      <c r="GZ65" s="17">
        <v>0</v>
      </c>
      <c r="HA65" s="17">
        <v>0</v>
      </c>
      <c r="HB65" s="17">
        <v>0</v>
      </c>
      <c r="HC65" s="17">
        <v>0</v>
      </c>
      <c r="HD65" s="17">
        <v>0</v>
      </c>
      <c r="HE65" s="17">
        <v>0</v>
      </c>
      <c r="HF65" s="17">
        <v>0</v>
      </c>
      <c r="HG65" s="17">
        <v>0</v>
      </c>
      <c r="HH65" s="17">
        <v>0</v>
      </c>
      <c r="HI65" s="17">
        <v>0</v>
      </c>
      <c r="HJ65" s="17">
        <v>0</v>
      </c>
      <c r="HK65" s="17">
        <v>0</v>
      </c>
      <c r="HL65" s="17">
        <v>0</v>
      </c>
      <c r="HM65" s="17">
        <v>0</v>
      </c>
      <c r="HN65" s="17">
        <v>0</v>
      </c>
      <c r="HO65" s="17">
        <v>0</v>
      </c>
      <c r="HP65" s="17">
        <v>0</v>
      </c>
      <c r="HQ65" s="17">
        <v>0</v>
      </c>
      <c r="HR65" s="17">
        <v>0</v>
      </c>
      <c r="HS65" s="17">
        <v>0</v>
      </c>
      <c r="HT65" s="17">
        <v>0</v>
      </c>
      <c r="HU65" s="17">
        <v>0</v>
      </c>
      <c r="HV65" s="17">
        <v>0</v>
      </c>
      <c r="HW65" s="17">
        <v>0</v>
      </c>
      <c r="HX65" s="17">
        <v>0</v>
      </c>
      <c r="HY65" s="17">
        <v>0</v>
      </c>
      <c r="HZ65" s="17">
        <v>0</v>
      </c>
      <c r="IA65" s="17">
        <v>0</v>
      </c>
      <c r="IB65" s="17">
        <v>0</v>
      </c>
      <c r="IC65" s="17">
        <v>0</v>
      </c>
      <c r="ID65" s="17">
        <v>0</v>
      </c>
      <c r="IE65" s="17">
        <v>0</v>
      </c>
      <c r="IF65" s="17">
        <v>0</v>
      </c>
      <c r="IG65" s="17">
        <v>0</v>
      </c>
      <c r="IH65" s="17">
        <v>0</v>
      </c>
      <c r="II65" s="17">
        <v>0</v>
      </c>
      <c r="IJ65" s="17">
        <v>0</v>
      </c>
      <c r="IK65" s="17">
        <v>0</v>
      </c>
      <c r="IL65" s="17">
        <v>0</v>
      </c>
      <c r="IM65" s="17">
        <v>0</v>
      </c>
      <c r="IN65" s="17">
        <v>0</v>
      </c>
      <c r="IO65" s="17">
        <v>0</v>
      </c>
      <c r="IP65" s="17">
        <v>0</v>
      </c>
      <c r="IQ65" s="17">
        <v>0</v>
      </c>
      <c r="IR65" s="17">
        <v>0</v>
      </c>
      <c r="IS65" s="17">
        <v>0</v>
      </c>
      <c r="IT65" s="17">
        <v>0</v>
      </c>
      <c r="IU65" s="17">
        <v>0</v>
      </c>
      <c r="IV65" s="17">
        <v>0</v>
      </c>
      <c r="IW65" s="17">
        <v>0</v>
      </c>
      <c r="IX65" s="17">
        <v>0</v>
      </c>
      <c r="IY65" s="17">
        <v>0</v>
      </c>
      <c r="IZ65" s="17">
        <v>0</v>
      </c>
      <c r="JA65" s="17">
        <v>0</v>
      </c>
      <c r="JB65" s="17">
        <v>0</v>
      </c>
      <c r="JC65" s="17">
        <v>0</v>
      </c>
      <c r="JD65" s="17">
        <v>0</v>
      </c>
      <c r="JE65" s="17">
        <v>0</v>
      </c>
      <c r="JF65" s="17">
        <v>0</v>
      </c>
      <c r="JG65" s="17">
        <v>0</v>
      </c>
      <c r="JH65" s="17">
        <v>0</v>
      </c>
      <c r="JI65" s="17">
        <v>0</v>
      </c>
      <c r="JJ65" s="17">
        <v>0</v>
      </c>
      <c r="JK65" s="17">
        <v>0</v>
      </c>
      <c r="JL65" s="17">
        <v>0</v>
      </c>
      <c r="JM65" s="17">
        <v>0</v>
      </c>
      <c r="JN65" s="17">
        <v>0</v>
      </c>
      <c r="JO65" s="17">
        <v>0</v>
      </c>
      <c r="JP65" s="17">
        <v>0</v>
      </c>
      <c r="JQ65" s="17">
        <v>0</v>
      </c>
      <c r="JR65" s="17">
        <v>0</v>
      </c>
      <c r="JS65" s="17">
        <v>0</v>
      </c>
      <c r="JT65" s="17">
        <v>0</v>
      </c>
      <c r="JU65" s="17">
        <v>0</v>
      </c>
      <c r="JV65" s="17">
        <v>0</v>
      </c>
      <c r="JW65" s="17">
        <v>0</v>
      </c>
      <c r="JX65" s="17">
        <v>0</v>
      </c>
      <c r="JY65" s="17">
        <v>0</v>
      </c>
    </row>
    <row r="66" spans="1:285" x14ac:dyDescent="0.15">
      <c r="A66" s="17" t="s">
        <v>826</v>
      </c>
      <c r="B66" s="17" t="s">
        <v>827</v>
      </c>
      <c r="C66" s="17">
        <v>0</v>
      </c>
      <c r="D66" s="17">
        <v>0</v>
      </c>
      <c r="E66" s="17">
        <v>0</v>
      </c>
      <c r="F66" s="17">
        <v>0</v>
      </c>
      <c r="G66" s="17">
        <v>0</v>
      </c>
      <c r="H66" s="17">
        <v>0</v>
      </c>
      <c r="I66" s="17">
        <v>8.8699999999999992</v>
      </c>
      <c r="J66" s="17">
        <v>8.8699999999999992</v>
      </c>
      <c r="K66" s="17">
        <v>8.8699999999999992</v>
      </c>
      <c r="L66" s="17">
        <v>8.8699999999999992</v>
      </c>
      <c r="M66" s="17">
        <v>8.8699999999999992</v>
      </c>
      <c r="N66" s="17">
        <v>8.9</v>
      </c>
      <c r="O66" s="17">
        <v>8.89</v>
      </c>
      <c r="P66" s="17">
        <v>8.8800000000000008</v>
      </c>
      <c r="Q66" s="17">
        <v>8.8800000000000008</v>
      </c>
      <c r="R66" s="17">
        <v>8.8800000000000008</v>
      </c>
      <c r="S66" s="17">
        <v>8.8800000000000008</v>
      </c>
      <c r="T66" s="17">
        <v>8.89</v>
      </c>
      <c r="U66" s="17">
        <v>8.94</v>
      </c>
      <c r="V66" s="17">
        <v>8.94</v>
      </c>
      <c r="W66" s="17">
        <v>8.92</v>
      </c>
      <c r="X66" s="17">
        <v>8.92</v>
      </c>
      <c r="Y66" s="17">
        <v>8.93</v>
      </c>
      <c r="Z66" s="17">
        <v>8.92</v>
      </c>
      <c r="AA66" s="17">
        <v>8.92</v>
      </c>
      <c r="AB66" s="17">
        <v>0</v>
      </c>
      <c r="AC66" s="17">
        <v>0</v>
      </c>
      <c r="AD66" s="17">
        <v>0</v>
      </c>
      <c r="AE66" s="17">
        <v>0</v>
      </c>
      <c r="AF66" s="17">
        <v>0</v>
      </c>
      <c r="AG66" s="17">
        <v>0</v>
      </c>
      <c r="AH66" s="17">
        <v>0</v>
      </c>
      <c r="AI66" s="17">
        <v>0</v>
      </c>
      <c r="AJ66" s="17">
        <v>0</v>
      </c>
      <c r="AK66" s="17">
        <v>0</v>
      </c>
      <c r="AL66" s="17">
        <v>0</v>
      </c>
      <c r="AM66" s="17">
        <v>0</v>
      </c>
      <c r="AN66" s="17">
        <v>0</v>
      </c>
      <c r="AO66" s="17">
        <v>0</v>
      </c>
      <c r="AP66" s="17">
        <v>0</v>
      </c>
      <c r="AQ66" s="17">
        <v>0</v>
      </c>
      <c r="AR66" s="17">
        <v>0</v>
      </c>
      <c r="AS66" s="17">
        <v>0</v>
      </c>
      <c r="AT66" s="17">
        <v>0</v>
      </c>
      <c r="AU66" s="17">
        <v>0</v>
      </c>
      <c r="AV66" s="17">
        <v>0</v>
      </c>
      <c r="AW66" s="17">
        <v>0</v>
      </c>
      <c r="AX66" s="17">
        <v>0</v>
      </c>
      <c r="AY66" s="17">
        <v>0</v>
      </c>
      <c r="AZ66" s="17">
        <v>0</v>
      </c>
      <c r="BA66" s="17">
        <v>0</v>
      </c>
      <c r="BB66" s="17">
        <v>0</v>
      </c>
      <c r="BC66" s="17">
        <v>0</v>
      </c>
      <c r="BD66" s="17">
        <v>0</v>
      </c>
      <c r="BE66" s="17">
        <v>0</v>
      </c>
      <c r="BF66" s="17">
        <v>0</v>
      </c>
      <c r="BG66" s="17">
        <v>0</v>
      </c>
      <c r="BH66" s="17">
        <v>0</v>
      </c>
      <c r="BI66" s="17">
        <v>0</v>
      </c>
      <c r="BJ66" s="17">
        <v>0</v>
      </c>
      <c r="BK66" s="17">
        <v>0</v>
      </c>
      <c r="BL66" s="17">
        <v>0</v>
      </c>
      <c r="BM66" s="17">
        <v>0</v>
      </c>
      <c r="BN66" s="17">
        <v>0</v>
      </c>
      <c r="BO66" s="17">
        <v>0</v>
      </c>
      <c r="BP66" s="17">
        <v>0</v>
      </c>
      <c r="BQ66" s="17">
        <v>0</v>
      </c>
      <c r="BR66" s="17">
        <v>0</v>
      </c>
      <c r="BS66" s="17">
        <v>0</v>
      </c>
      <c r="BT66" s="17">
        <v>0</v>
      </c>
      <c r="BU66" s="17">
        <v>0</v>
      </c>
      <c r="BV66" s="17">
        <v>0</v>
      </c>
      <c r="BW66" s="17">
        <v>0</v>
      </c>
      <c r="BX66" s="17">
        <v>0</v>
      </c>
      <c r="BY66" s="17">
        <v>0</v>
      </c>
      <c r="BZ66" s="17">
        <v>0</v>
      </c>
      <c r="CA66" s="17">
        <v>0</v>
      </c>
      <c r="CB66" s="17">
        <v>0</v>
      </c>
      <c r="CC66" s="17">
        <v>0</v>
      </c>
      <c r="CD66" s="17">
        <v>0</v>
      </c>
      <c r="CE66" s="17">
        <v>0</v>
      </c>
      <c r="CF66" s="17">
        <v>0</v>
      </c>
      <c r="CG66" s="17">
        <v>0</v>
      </c>
      <c r="CH66" s="17">
        <v>0</v>
      </c>
      <c r="CI66" s="17">
        <v>0</v>
      </c>
      <c r="CJ66" s="17">
        <v>0</v>
      </c>
      <c r="CK66" s="17">
        <v>0</v>
      </c>
      <c r="CL66" s="17">
        <v>0</v>
      </c>
      <c r="CM66" s="17">
        <v>0</v>
      </c>
      <c r="CN66" s="17">
        <v>0</v>
      </c>
      <c r="CO66" s="17">
        <v>0</v>
      </c>
      <c r="CP66" s="17">
        <v>0</v>
      </c>
      <c r="CQ66" s="17">
        <v>0</v>
      </c>
      <c r="CR66" s="17">
        <v>0</v>
      </c>
      <c r="CS66" s="17">
        <v>0</v>
      </c>
      <c r="CT66" s="17">
        <v>0</v>
      </c>
      <c r="CU66" s="17">
        <v>0</v>
      </c>
      <c r="CV66" s="17">
        <v>0</v>
      </c>
      <c r="CW66" s="17">
        <v>0</v>
      </c>
      <c r="CX66" s="17">
        <v>0</v>
      </c>
      <c r="CY66" s="17">
        <v>0</v>
      </c>
      <c r="CZ66" s="17">
        <v>0</v>
      </c>
      <c r="DA66" s="17">
        <v>0</v>
      </c>
      <c r="DB66" s="17">
        <v>0</v>
      </c>
      <c r="DC66" s="17">
        <v>0</v>
      </c>
      <c r="DD66" s="17">
        <v>0</v>
      </c>
      <c r="DE66" s="17">
        <v>0</v>
      </c>
      <c r="DF66" s="17">
        <v>0</v>
      </c>
      <c r="DG66" s="17">
        <v>0</v>
      </c>
      <c r="DH66" s="17">
        <v>0</v>
      </c>
      <c r="DI66" s="17">
        <v>0</v>
      </c>
      <c r="DJ66" s="17">
        <v>0</v>
      </c>
      <c r="DK66" s="17">
        <v>0</v>
      </c>
      <c r="DL66" s="17">
        <v>0</v>
      </c>
      <c r="DM66" s="17">
        <v>0</v>
      </c>
      <c r="DN66" s="17">
        <v>0</v>
      </c>
      <c r="DO66" s="17">
        <v>0</v>
      </c>
      <c r="DP66" s="17">
        <v>0</v>
      </c>
      <c r="DQ66" s="17">
        <v>0</v>
      </c>
      <c r="DR66" s="17">
        <v>0</v>
      </c>
      <c r="DS66" s="17">
        <v>0</v>
      </c>
      <c r="DT66" s="17">
        <v>0</v>
      </c>
      <c r="DU66" s="17">
        <v>0</v>
      </c>
      <c r="DV66" s="17">
        <v>0</v>
      </c>
      <c r="DW66" s="17">
        <v>0</v>
      </c>
      <c r="DX66" s="17">
        <v>0</v>
      </c>
      <c r="DY66" s="17">
        <v>0</v>
      </c>
      <c r="DZ66" s="17">
        <v>0</v>
      </c>
      <c r="EA66" s="17">
        <v>0</v>
      </c>
      <c r="EB66" s="17">
        <v>0</v>
      </c>
      <c r="EC66" s="17">
        <v>0</v>
      </c>
      <c r="ED66" s="17">
        <v>0</v>
      </c>
      <c r="EE66" s="17">
        <v>0</v>
      </c>
      <c r="EF66" s="17">
        <v>0</v>
      </c>
      <c r="EG66" s="17">
        <v>0</v>
      </c>
      <c r="EH66" s="17">
        <v>0</v>
      </c>
      <c r="EI66" s="17">
        <v>0</v>
      </c>
      <c r="EJ66" s="17">
        <v>0</v>
      </c>
      <c r="EK66" s="17">
        <v>0</v>
      </c>
      <c r="EL66" s="17">
        <v>0</v>
      </c>
      <c r="EM66" s="17">
        <v>0</v>
      </c>
      <c r="EN66" s="17">
        <v>0</v>
      </c>
      <c r="EO66" s="17">
        <v>0</v>
      </c>
      <c r="EP66" s="17">
        <v>0</v>
      </c>
      <c r="EQ66" s="17">
        <v>0</v>
      </c>
      <c r="ER66" s="17">
        <v>0</v>
      </c>
      <c r="ES66" s="17">
        <v>0</v>
      </c>
      <c r="ET66" s="17">
        <v>0</v>
      </c>
      <c r="EU66" s="17">
        <v>0</v>
      </c>
      <c r="EV66" s="17">
        <v>0</v>
      </c>
      <c r="EW66" s="17">
        <v>0</v>
      </c>
      <c r="EX66" s="17">
        <v>0</v>
      </c>
      <c r="EY66" s="17">
        <v>0</v>
      </c>
      <c r="EZ66" s="17">
        <v>0</v>
      </c>
      <c r="FA66" s="17">
        <v>0</v>
      </c>
      <c r="FB66" s="17">
        <v>0</v>
      </c>
      <c r="FC66" s="17">
        <v>0</v>
      </c>
      <c r="FD66" s="17">
        <v>0</v>
      </c>
      <c r="FE66" s="17">
        <v>0</v>
      </c>
      <c r="FF66" s="17">
        <v>0</v>
      </c>
      <c r="FG66" s="17">
        <v>0</v>
      </c>
      <c r="FH66" s="17">
        <v>0</v>
      </c>
      <c r="FI66" s="17">
        <v>0</v>
      </c>
      <c r="FJ66" s="17">
        <v>0</v>
      </c>
      <c r="FK66" s="17">
        <v>0</v>
      </c>
      <c r="FL66" s="17">
        <v>0</v>
      </c>
      <c r="FM66" s="17">
        <v>0</v>
      </c>
      <c r="FN66" s="17">
        <v>0</v>
      </c>
      <c r="FO66" s="17">
        <v>0</v>
      </c>
      <c r="FP66" s="17">
        <v>0</v>
      </c>
      <c r="FQ66" s="17">
        <v>0</v>
      </c>
      <c r="FR66" s="17">
        <v>0</v>
      </c>
      <c r="FS66" s="17">
        <v>0</v>
      </c>
      <c r="FT66" s="17">
        <v>0</v>
      </c>
      <c r="FU66" s="17">
        <v>0</v>
      </c>
      <c r="FV66" s="17">
        <v>0</v>
      </c>
      <c r="FW66" s="17">
        <v>0</v>
      </c>
      <c r="FX66" s="17">
        <v>0</v>
      </c>
      <c r="FY66" s="17">
        <v>0</v>
      </c>
      <c r="FZ66" s="17">
        <v>0</v>
      </c>
      <c r="GA66" s="17">
        <v>0</v>
      </c>
      <c r="GB66" s="17">
        <v>0</v>
      </c>
      <c r="GC66" s="17">
        <v>0</v>
      </c>
      <c r="GD66" s="17">
        <v>0</v>
      </c>
      <c r="GE66" s="17">
        <v>0</v>
      </c>
      <c r="GF66" s="17">
        <v>0</v>
      </c>
      <c r="GG66" s="17">
        <v>0</v>
      </c>
      <c r="GH66" s="17">
        <v>0</v>
      </c>
      <c r="GI66" s="17">
        <v>0</v>
      </c>
      <c r="GJ66" s="17">
        <v>0</v>
      </c>
      <c r="GK66" s="17">
        <v>0</v>
      </c>
      <c r="GL66" s="17">
        <v>0</v>
      </c>
      <c r="GM66" s="17">
        <v>0</v>
      </c>
      <c r="GN66" s="17">
        <v>0</v>
      </c>
      <c r="GO66" s="17">
        <v>0</v>
      </c>
      <c r="GP66" s="17">
        <v>0</v>
      </c>
      <c r="GQ66" s="17">
        <v>0</v>
      </c>
      <c r="GR66" s="17">
        <v>0</v>
      </c>
      <c r="GS66" s="17">
        <v>0</v>
      </c>
      <c r="GT66" s="17">
        <v>0</v>
      </c>
      <c r="GU66" s="17">
        <v>0</v>
      </c>
      <c r="GV66" s="17">
        <v>0</v>
      </c>
      <c r="GW66" s="17">
        <v>0</v>
      </c>
      <c r="GX66" s="17">
        <v>0</v>
      </c>
      <c r="GY66" s="17">
        <v>0</v>
      </c>
      <c r="GZ66" s="17">
        <v>0</v>
      </c>
      <c r="HA66" s="17">
        <v>0</v>
      </c>
      <c r="HB66" s="17">
        <v>0</v>
      </c>
      <c r="HC66" s="17">
        <v>0</v>
      </c>
      <c r="HD66" s="17">
        <v>0</v>
      </c>
      <c r="HE66" s="17">
        <v>0</v>
      </c>
      <c r="HF66" s="17">
        <v>0</v>
      </c>
      <c r="HG66" s="17">
        <v>0</v>
      </c>
      <c r="HH66" s="17">
        <v>0</v>
      </c>
      <c r="HI66" s="17">
        <v>0</v>
      </c>
      <c r="HJ66" s="17">
        <v>0</v>
      </c>
      <c r="HK66" s="17">
        <v>0</v>
      </c>
      <c r="HL66" s="17">
        <v>0</v>
      </c>
      <c r="HM66" s="17">
        <v>0</v>
      </c>
      <c r="HN66" s="17">
        <v>0</v>
      </c>
      <c r="HO66" s="17">
        <v>0</v>
      </c>
      <c r="HP66" s="17">
        <v>0</v>
      </c>
      <c r="HQ66" s="17">
        <v>0</v>
      </c>
      <c r="HR66" s="17">
        <v>0</v>
      </c>
      <c r="HS66" s="17">
        <v>0</v>
      </c>
      <c r="HT66" s="17">
        <v>0</v>
      </c>
      <c r="HU66" s="17">
        <v>0</v>
      </c>
      <c r="HV66" s="17">
        <v>0</v>
      </c>
      <c r="HW66" s="17">
        <v>0</v>
      </c>
      <c r="HX66" s="17">
        <v>0</v>
      </c>
      <c r="HY66" s="17">
        <v>0</v>
      </c>
      <c r="HZ66" s="17">
        <v>0</v>
      </c>
      <c r="IA66" s="17">
        <v>0</v>
      </c>
      <c r="IB66" s="17">
        <v>0</v>
      </c>
      <c r="IC66" s="17">
        <v>0</v>
      </c>
      <c r="ID66" s="17">
        <v>0</v>
      </c>
      <c r="IE66" s="17">
        <v>0</v>
      </c>
      <c r="IF66" s="17">
        <v>0</v>
      </c>
      <c r="IG66" s="17">
        <v>0</v>
      </c>
      <c r="IH66" s="17">
        <v>0</v>
      </c>
      <c r="II66" s="17">
        <v>0</v>
      </c>
      <c r="IJ66" s="17">
        <v>0</v>
      </c>
      <c r="IK66" s="17">
        <v>0</v>
      </c>
      <c r="IL66" s="17">
        <v>0</v>
      </c>
      <c r="IM66" s="17">
        <v>0</v>
      </c>
      <c r="IN66" s="17">
        <v>0</v>
      </c>
      <c r="IO66" s="17">
        <v>0</v>
      </c>
      <c r="IP66" s="17">
        <v>0</v>
      </c>
      <c r="IQ66" s="17">
        <v>0</v>
      </c>
      <c r="IR66" s="17">
        <v>0</v>
      </c>
      <c r="IS66" s="17">
        <v>0</v>
      </c>
      <c r="IT66" s="17">
        <v>0</v>
      </c>
      <c r="IU66" s="17">
        <v>0</v>
      </c>
      <c r="IV66" s="17">
        <v>0</v>
      </c>
      <c r="IW66" s="17">
        <v>0</v>
      </c>
      <c r="IX66" s="17">
        <v>0</v>
      </c>
      <c r="IY66" s="17">
        <v>0</v>
      </c>
      <c r="IZ66" s="17">
        <v>0</v>
      </c>
      <c r="JA66" s="17">
        <v>0</v>
      </c>
      <c r="JB66" s="17">
        <v>0</v>
      </c>
      <c r="JC66" s="17">
        <v>0</v>
      </c>
      <c r="JD66" s="17">
        <v>0</v>
      </c>
      <c r="JE66" s="17">
        <v>0</v>
      </c>
      <c r="JF66" s="17">
        <v>0</v>
      </c>
      <c r="JG66" s="17">
        <v>0</v>
      </c>
      <c r="JH66" s="17">
        <v>0</v>
      </c>
      <c r="JI66" s="17">
        <v>0</v>
      </c>
      <c r="JJ66" s="17">
        <v>0</v>
      </c>
      <c r="JK66" s="17">
        <v>0</v>
      </c>
      <c r="JL66" s="17">
        <v>0</v>
      </c>
      <c r="JM66" s="17">
        <v>0</v>
      </c>
      <c r="JN66" s="17">
        <v>0</v>
      </c>
      <c r="JO66" s="17">
        <v>0</v>
      </c>
      <c r="JP66" s="17">
        <v>0</v>
      </c>
      <c r="JQ66" s="17">
        <v>0</v>
      </c>
      <c r="JR66" s="17">
        <v>0</v>
      </c>
      <c r="JS66" s="17">
        <v>0</v>
      </c>
      <c r="JT66" s="17">
        <v>0</v>
      </c>
      <c r="JU66" s="17">
        <v>0</v>
      </c>
      <c r="JV66" s="17">
        <v>0</v>
      </c>
      <c r="JW66" s="17">
        <v>0</v>
      </c>
      <c r="JX66" s="17">
        <v>0</v>
      </c>
      <c r="JY66" s="17">
        <v>0</v>
      </c>
    </row>
    <row r="67" spans="1:285" x14ac:dyDescent="0.15">
      <c r="A67" s="17" t="s">
        <v>680</v>
      </c>
      <c r="B67" s="17" t="s">
        <v>681</v>
      </c>
      <c r="C67" s="17">
        <v>0</v>
      </c>
      <c r="D67" s="17">
        <v>0</v>
      </c>
      <c r="E67" s="17">
        <v>0</v>
      </c>
      <c r="F67" s="17">
        <v>0</v>
      </c>
      <c r="G67" s="17">
        <v>0</v>
      </c>
      <c r="H67" s="17">
        <v>0</v>
      </c>
      <c r="I67" s="17">
        <v>11.24</v>
      </c>
      <c r="J67" s="17">
        <v>11.24</v>
      </c>
      <c r="K67" s="17">
        <v>11.24</v>
      </c>
      <c r="L67" s="17">
        <v>11.24</v>
      </c>
      <c r="M67" s="17">
        <v>11.24</v>
      </c>
      <c r="N67" s="17">
        <v>11.25</v>
      </c>
      <c r="O67" s="17">
        <v>11.24</v>
      </c>
      <c r="P67" s="17">
        <v>11.22</v>
      </c>
      <c r="Q67" s="17">
        <v>11.21</v>
      </c>
      <c r="R67" s="17">
        <v>11.22</v>
      </c>
      <c r="S67" s="17">
        <v>11.22</v>
      </c>
      <c r="T67" s="17">
        <v>11.24</v>
      </c>
      <c r="U67" s="17">
        <v>11.25</v>
      </c>
      <c r="V67" s="17">
        <v>11.25</v>
      </c>
      <c r="W67" s="17">
        <v>11.26</v>
      </c>
      <c r="X67" s="17">
        <v>11.27</v>
      </c>
      <c r="Y67" s="17">
        <v>11.27</v>
      </c>
      <c r="Z67" s="17">
        <v>11.26</v>
      </c>
      <c r="AA67" s="17">
        <v>11.26</v>
      </c>
      <c r="AB67" s="17">
        <v>0</v>
      </c>
      <c r="AC67" s="17">
        <v>0</v>
      </c>
      <c r="AD67" s="17">
        <v>0</v>
      </c>
      <c r="AE67" s="17">
        <v>0</v>
      </c>
      <c r="AF67" s="17">
        <v>0</v>
      </c>
      <c r="AG67" s="17">
        <v>0</v>
      </c>
      <c r="AH67" s="17">
        <v>0</v>
      </c>
      <c r="AI67" s="17">
        <v>0</v>
      </c>
      <c r="AJ67" s="17">
        <v>0</v>
      </c>
      <c r="AK67" s="17">
        <v>0</v>
      </c>
      <c r="AL67" s="17">
        <v>0</v>
      </c>
      <c r="AM67" s="17">
        <v>0</v>
      </c>
      <c r="AN67" s="17">
        <v>0</v>
      </c>
      <c r="AO67" s="17">
        <v>0</v>
      </c>
      <c r="AP67" s="17">
        <v>0</v>
      </c>
      <c r="AQ67" s="17">
        <v>0</v>
      </c>
      <c r="AR67" s="17">
        <v>0</v>
      </c>
      <c r="AS67" s="17">
        <v>0</v>
      </c>
      <c r="AT67" s="17">
        <v>0</v>
      </c>
      <c r="AU67" s="17">
        <v>0</v>
      </c>
      <c r="AV67" s="17">
        <v>0</v>
      </c>
      <c r="AW67" s="17">
        <v>0</v>
      </c>
      <c r="AX67" s="17">
        <v>0</v>
      </c>
      <c r="AY67" s="17">
        <v>0</v>
      </c>
      <c r="AZ67" s="17">
        <v>0</v>
      </c>
      <c r="BA67" s="17">
        <v>0</v>
      </c>
      <c r="BB67" s="17">
        <v>0</v>
      </c>
      <c r="BC67" s="17">
        <v>0</v>
      </c>
      <c r="BD67" s="17">
        <v>0</v>
      </c>
      <c r="BE67" s="17">
        <v>0</v>
      </c>
      <c r="BF67" s="17">
        <v>0</v>
      </c>
      <c r="BG67" s="17">
        <v>0</v>
      </c>
      <c r="BH67" s="17">
        <v>0</v>
      </c>
      <c r="BI67" s="17">
        <v>0</v>
      </c>
      <c r="BJ67" s="17">
        <v>0</v>
      </c>
      <c r="BK67" s="17">
        <v>0</v>
      </c>
      <c r="BL67" s="17">
        <v>0</v>
      </c>
      <c r="BM67" s="17">
        <v>0</v>
      </c>
      <c r="BN67" s="17">
        <v>0</v>
      </c>
      <c r="BO67" s="17">
        <v>0</v>
      </c>
      <c r="BP67" s="17">
        <v>0</v>
      </c>
      <c r="BQ67" s="17">
        <v>0</v>
      </c>
      <c r="BR67" s="17">
        <v>0</v>
      </c>
      <c r="BS67" s="17">
        <v>0</v>
      </c>
      <c r="BT67" s="17">
        <v>0</v>
      </c>
      <c r="BU67" s="17">
        <v>0</v>
      </c>
      <c r="BV67" s="17">
        <v>0</v>
      </c>
      <c r="BW67" s="17">
        <v>0</v>
      </c>
      <c r="BX67" s="17">
        <v>0</v>
      </c>
      <c r="BY67" s="17">
        <v>0</v>
      </c>
      <c r="BZ67" s="17">
        <v>0</v>
      </c>
      <c r="CA67" s="17">
        <v>0</v>
      </c>
      <c r="CB67" s="17">
        <v>0</v>
      </c>
      <c r="CC67" s="17">
        <v>0</v>
      </c>
      <c r="CD67" s="17">
        <v>0</v>
      </c>
      <c r="CE67" s="17">
        <v>0</v>
      </c>
      <c r="CF67" s="17">
        <v>0</v>
      </c>
      <c r="CG67" s="17">
        <v>0</v>
      </c>
      <c r="CH67" s="17">
        <v>0</v>
      </c>
      <c r="CI67" s="17">
        <v>0</v>
      </c>
      <c r="CJ67" s="17">
        <v>0</v>
      </c>
      <c r="CK67" s="17">
        <v>0</v>
      </c>
      <c r="CL67" s="17">
        <v>0</v>
      </c>
      <c r="CM67" s="17">
        <v>0</v>
      </c>
      <c r="CN67" s="17">
        <v>0</v>
      </c>
      <c r="CO67" s="17">
        <v>0</v>
      </c>
      <c r="CP67" s="17">
        <v>0</v>
      </c>
      <c r="CQ67" s="17">
        <v>0</v>
      </c>
      <c r="CR67" s="17">
        <v>0</v>
      </c>
      <c r="CS67" s="17">
        <v>0</v>
      </c>
      <c r="CT67" s="17">
        <v>0</v>
      </c>
      <c r="CU67" s="17">
        <v>0</v>
      </c>
      <c r="CV67" s="17">
        <v>0</v>
      </c>
      <c r="CW67" s="17">
        <v>0</v>
      </c>
      <c r="CX67" s="17">
        <v>0</v>
      </c>
      <c r="CY67" s="17">
        <v>0</v>
      </c>
      <c r="CZ67" s="17">
        <v>0</v>
      </c>
      <c r="DA67" s="17">
        <v>0</v>
      </c>
      <c r="DB67" s="17">
        <v>0</v>
      </c>
      <c r="DC67" s="17">
        <v>0</v>
      </c>
      <c r="DD67" s="17">
        <v>0</v>
      </c>
      <c r="DE67" s="17">
        <v>0</v>
      </c>
      <c r="DF67" s="17">
        <v>0</v>
      </c>
      <c r="DG67" s="17">
        <v>0</v>
      </c>
      <c r="DH67" s="17">
        <v>0</v>
      </c>
      <c r="DI67" s="17">
        <v>0</v>
      </c>
      <c r="DJ67" s="17">
        <v>0</v>
      </c>
      <c r="DK67" s="17">
        <v>0</v>
      </c>
      <c r="DL67" s="17">
        <v>0</v>
      </c>
      <c r="DM67" s="17">
        <v>0</v>
      </c>
      <c r="DN67" s="17">
        <v>0</v>
      </c>
      <c r="DO67" s="17">
        <v>0</v>
      </c>
      <c r="DP67" s="17">
        <v>0</v>
      </c>
      <c r="DQ67" s="17">
        <v>0</v>
      </c>
      <c r="DR67" s="17">
        <v>0</v>
      </c>
      <c r="DS67" s="17">
        <v>0</v>
      </c>
      <c r="DT67" s="17">
        <v>0</v>
      </c>
      <c r="DU67" s="17">
        <v>0</v>
      </c>
      <c r="DV67" s="17">
        <v>0</v>
      </c>
      <c r="DW67" s="17">
        <v>0</v>
      </c>
      <c r="DX67" s="17">
        <v>0</v>
      </c>
      <c r="DY67" s="17">
        <v>0</v>
      </c>
      <c r="DZ67" s="17">
        <v>0</v>
      </c>
      <c r="EA67" s="17">
        <v>0</v>
      </c>
      <c r="EB67" s="17">
        <v>0</v>
      </c>
      <c r="EC67" s="17">
        <v>0</v>
      </c>
      <c r="ED67" s="17">
        <v>0</v>
      </c>
      <c r="EE67" s="17">
        <v>0</v>
      </c>
      <c r="EF67" s="17">
        <v>0</v>
      </c>
      <c r="EG67" s="17">
        <v>0</v>
      </c>
      <c r="EH67" s="17">
        <v>0</v>
      </c>
      <c r="EI67" s="17">
        <v>0</v>
      </c>
      <c r="EJ67" s="17">
        <v>0</v>
      </c>
      <c r="EK67" s="17">
        <v>0</v>
      </c>
      <c r="EL67" s="17">
        <v>0</v>
      </c>
      <c r="EM67" s="17">
        <v>0</v>
      </c>
      <c r="EN67" s="17">
        <v>0</v>
      </c>
      <c r="EO67" s="17">
        <v>0</v>
      </c>
      <c r="EP67" s="17">
        <v>0</v>
      </c>
      <c r="EQ67" s="17">
        <v>0</v>
      </c>
      <c r="ER67" s="17">
        <v>0</v>
      </c>
      <c r="ES67" s="17">
        <v>0</v>
      </c>
      <c r="ET67" s="17">
        <v>0</v>
      </c>
      <c r="EU67" s="17">
        <v>0</v>
      </c>
      <c r="EV67" s="17">
        <v>0</v>
      </c>
      <c r="EW67" s="17">
        <v>0</v>
      </c>
      <c r="EX67" s="17">
        <v>0</v>
      </c>
      <c r="EY67" s="17">
        <v>0</v>
      </c>
      <c r="EZ67" s="17">
        <v>0</v>
      </c>
      <c r="FA67" s="17">
        <v>0</v>
      </c>
      <c r="FB67" s="17">
        <v>0</v>
      </c>
      <c r="FC67" s="17">
        <v>0</v>
      </c>
      <c r="FD67" s="17">
        <v>0</v>
      </c>
      <c r="FE67" s="17">
        <v>0</v>
      </c>
      <c r="FF67" s="17">
        <v>0</v>
      </c>
      <c r="FG67" s="17">
        <v>0</v>
      </c>
      <c r="FH67" s="17">
        <v>0</v>
      </c>
      <c r="FI67" s="17">
        <v>0</v>
      </c>
      <c r="FJ67" s="17">
        <v>0</v>
      </c>
      <c r="FK67" s="17">
        <v>0</v>
      </c>
      <c r="FL67" s="17">
        <v>0</v>
      </c>
      <c r="FM67" s="17">
        <v>0</v>
      </c>
      <c r="FN67" s="17">
        <v>0</v>
      </c>
      <c r="FO67" s="17">
        <v>0</v>
      </c>
      <c r="FP67" s="17">
        <v>0</v>
      </c>
      <c r="FQ67" s="17">
        <v>0</v>
      </c>
      <c r="FR67" s="17">
        <v>0</v>
      </c>
      <c r="FS67" s="17">
        <v>0</v>
      </c>
      <c r="FT67" s="17">
        <v>0</v>
      </c>
      <c r="FU67" s="17">
        <v>0</v>
      </c>
      <c r="FV67" s="17">
        <v>0</v>
      </c>
      <c r="FW67" s="17">
        <v>0</v>
      </c>
      <c r="FX67" s="17">
        <v>0</v>
      </c>
      <c r="FY67" s="17">
        <v>0</v>
      </c>
      <c r="FZ67" s="17">
        <v>0</v>
      </c>
      <c r="GA67" s="17">
        <v>0</v>
      </c>
      <c r="GB67" s="17">
        <v>0</v>
      </c>
      <c r="GC67" s="17">
        <v>0</v>
      </c>
      <c r="GD67" s="17">
        <v>0</v>
      </c>
      <c r="GE67" s="17">
        <v>0</v>
      </c>
      <c r="GF67" s="17">
        <v>0</v>
      </c>
      <c r="GG67" s="17">
        <v>0</v>
      </c>
      <c r="GH67" s="17">
        <v>0</v>
      </c>
      <c r="GI67" s="17">
        <v>0</v>
      </c>
      <c r="GJ67" s="17">
        <v>0</v>
      </c>
      <c r="GK67" s="17">
        <v>0</v>
      </c>
      <c r="GL67" s="17">
        <v>0</v>
      </c>
      <c r="GM67" s="17">
        <v>0</v>
      </c>
      <c r="GN67" s="17">
        <v>0</v>
      </c>
      <c r="GO67" s="17">
        <v>0</v>
      </c>
      <c r="GP67" s="17">
        <v>0</v>
      </c>
      <c r="GQ67" s="17">
        <v>0</v>
      </c>
      <c r="GR67" s="17">
        <v>0</v>
      </c>
      <c r="GS67" s="17">
        <v>0</v>
      </c>
      <c r="GT67" s="17">
        <v>0</v>
      </c>
      <c r="GU67" s="17">
        <v>0</v>
      </c>
      <c r="GV67" s="17">
        <v>0</v>
      </c>
      <c r="GW67" s="17">
        <v>0</v>
      </c>
      <c r="GX67" s="17">
        <v>0</v>
      </c>
      <c r="GY67" s="17">
        <v>0</v>
      </c>
      <c r="GZ67" s="17">
        <v>0</v>
      </c>
      <c r="HA67" s="17">
        <v>0</v>
      </c>
      <c r="HB67" s="17">
        <v>0</v>
      </c>
      <c r="HC67" s="17">
        <v>0</v>
      </c>
      <c r="HD67" s="17">
        <v>0</v>
      </c>
      <c r="HE67" s="17">
        <v>0</v>
      </c>
      <c r="HF67" s="17">
        <v>0</v>
      </c>
      <c r="HG67" s="17">
        <v>0</v>
      </c>
      <c r="HH67" s="17">
        <v>0</v>
      </c>
      <c r="HI67" s="17">
        <v>0</v>
      </c>
      <c r="HJ67" s="17">
        <v>0</v>
      </c>
      <c r="HK67" s="17">
        <v>0</v>
      </c>
      <c r="HL67" s="17">
        <v>0</v>
      </c>
      <c r="HM67" s="17">
        <v>0</v>
      </c>
      <c r="HN67" s="17">
        <v>0</v>
      </c>
      <c r="HO67" s="17">
        <v>0</v>
      </c>
      <c r="HP67" s="17">
        <v>0</v>
      </c>
      <c r="HQ67" s="17">
        <v>0</v>
      </c>
      <c r="HR67" s="17">
        <v>0</v>
      </c>
      <c r="HS67" s="17">
        <v>0</v>
      </c>
      <c r="HT67" s="17">
        <v>0</v>
      </c>
      <c r="HU67" s="17">
        <v>0</v>
      </c>
      <c r="HV67" s="17">
        <v>0</v>
      </c>
      <c r="HW67" s="17">
        <v>0</v>
      </c>
      <c r="HX67" s="17">
        <v>0</v>
      </c>
      <c r="HY67" s="17">
        <v>0</v>
      </c>
      <c r="HZ67" s="17">
        <v>0</v>
      </c>
      <c r="IA67" s="17">
        <v>0</v>
      </c>
      <c r="IB67" s="17">
        <v>0</v>
      </c>
      <c r="IC67" s="17">
        <v>0</v>
      </c>
      <c r="ID67" s="17">
        <v>0</v>
      </c>
      <c r="IE67" s="17">
        <v>0</v>
      </c>
      <c r="IF67" s="17">
        <v>0</v>
      </c>
      <c r="IG67" s="17">
        <v>0</v>
      </c>
      <c r="IH67" s="17">
        <v>0</v>
      </c>
      <c r="II67" s="17">
        <v>0</v>
      </c>
      <c r="IJ67" s="17">
        <v>0</v>
      </c>
      <c r="IK67" s="17">
        <v>0</v>
      </c>
      <c r="IL67" s="17">
        <v>0</v>
      </c>
      <c r="IM67" s="17">
        <v>0</v>
      </c>
      <c r="IN67" s="17">
        <v>0</v>
      </c>
      <c r="IO67" s="17">
        <v>0</v>
      </c>
      <c r="IP67" s="17">
        <v>0</v>
      </c>
      <c r="IQ67" s="17">
        <v>0</v>
      </c>
      <c r="IR67" s="17">
        <v>0</v>
      </c>
      <c r="IS67" s="17">
        <v>0</v>
      </c>
      <c r="IT67" s="17">
        <v>0</v>
      </c>
      <c r="IU67" s="17">
        <v>0</v>
      </c>
      <c r="IV67" s="17">
        <v>0</v>
      </c>
      <c r="IW67" s="17">
        <v>0</v>
      </c>
      <c r="IX67" s="17">
        <v>0</v>
      </c>
      <c r="IY67" s="17">
        <v>0</v>
      </c>
      <c r="IZ67" s="17">
        <v>0</v>
      </c>
      <c r="JA67" s="17">
        <v>0</v>
      </c>
      <c r="JB67" s="17">
        <v>0</v>
      </c>
      <c r="JC67" s="17">
        <v>0</v>
      </c>
      <c r="JD67" s="17">
        <v>0</v>
      </c>
      <c r="JE67" s="17">
        <v>0</v>
      </c>
      <c r="JF67" s="17">
        <v>0</v>
      </c>
      <c r="JG67" s="17">
        <v>0</v>
      </c>
      <c r="JH67" s="17">
        <v>0</v>
      </c>
      <c r="JI67" s="17">
        <v>0</v>
      </c>
      <c r="JJ67" s="17">
        <v>0</v>
      </c>
      <c r="JK67" s="17">
        <v>0</v>
      </c>
      <c r="JL67" s="17">
        <v>0</v>
      </c>
      <c r="JM67" s="17">
        <v>0</v>
      </c>
      <c r="JN67" s="17">
        <v>0</v>
      </c>
      <c r="JO67" s="17">
        <v>0</v>
      </c>
      <c r="JP67" s="17">
        <v>0</v>
      </c>
      <c r="JQ67" s="17">
        <v>0</v>
      </c>
      <c r="JR67" s="17">
        <v>0</v>
      </c>
      <c r="JS67" s="17">
        <v>0</v>
      </c>
      <c r="JT67" s="17">
        <v>0</v>
      </c>
      <c r="JU67" s="17">
        <v>0</v>
      </c>
      <c r="JV67" s="17">
        <v>0</v>
      </c>
      <c r="JW67" s="17">
        <v>0</v>
      </c>
      <c r="JX67" s="17">
        <v>0</v>
      </c>
      <c r="JY67" s="17">
        <v>0</v>
      </c>
    </row>
    <row r="68" spans="1:285" x14ac:dyDescent="0.15">
      <c r="A68" s="17" t="s">
        <v>784</v>
      </c>
      <c r="B68" s="17" t="s">
        <v>785</v>
      </c>
      <c r="C68" s="17">
        <v>0</v>
      </c>
      <c r="D68" s="17">
        <v>0</v>
      </c>
      <c r="E68" s="17">
        <v>0</v>
      </c>
      <c r="F68" s="17">
        <v>0</v>
      </c>
      <c r="G68" s="17">
        <v>0</v>
      </c>
      <c r="H68" s="17">
        <v>0</v>
      </c>
      <c r="I68" s="17">
        <v>18.23</v>
      </c>
      <c r="J68" s="17">
        <v>18.23</v>
      </c>
      <c r="K68" s="17">
        <v>18.23</v>
      </c>
      <c r="L68" s="17">
        <v>18.23</v>
      </c>
      <c r="M68" s="17">
        <v>18.23</v>
      </c>
      <c r="N68" s="17">
        <v>18.079999999999998</v>
      </c>
      <c r="O68" s="17">
        <v>18.100000000000001</v>
      </c>
      <c r="P68" s="17">
        <v>18.16</v>
      </c>
      <c r="Q68" s="17">
        <v>18.149999999999999</v>
      </c>
      <c r="R68" s="17">
        <v>18.16</v>
      </c>
      <c r="S68" s="17">
        <v>18.16</v>
      </c>
      <c r="T68" s="17">
        <v>18.100000000000001</v>
      </c>
      <c r="U68" s="17">
        <v>18.100000000000001</v>
      </c>
      <c r="V68" s="17">
        <v>18.190000000000001</v>
      </c>
      <c r="W68" s="17">
        <v>18.12</v>
      </c>
      <c r="X68" s="17">
        <v>18.2</v>
      </c>
      <c r="Y68" s="17">
        <v>18.23</v>
      </c>
      <c r="Z68" s="17">
        <v>18.23</v>
      </c>
      <c r="AA68" s="17">
        <v>18.22</v>
      </c>
      <c r="AB68" s="17">
        <v>0</v>
      </c>
      <c r="AC68" s="17">
        <v>0</v>
      </c>
      <c r="AD68" s="17">
        <v>0</v>
      </c>
      <c r="AE68" s="17">
        <v>0</v>
      </c>
      <c r="AF68" s="17">
        <v>0</v>
      </c>
      <c r="AG68" s="17">
        <v>0</v>
      </c>
      <c r="AH68" s="17">
        <v>0</v>
      </c>
      <c r="AI68" s="17">
        <v>0</v>
      </c>
      <c r="AJ68" s="17">
        <v>0</v>
      </c>
      <c r="AK68" s="17">
        <v>0</v>
      </c>
      <c r="AL68" s="17">
        <v>0</v>
      </c>
      <c r="AM68" s="17">
        <v>0</v>
      </c>
      <c r="AN68" s="17">
        <v>0</v>
      </c>
      <c r="AO68" s="17">
        <v>0</v>
      </c>
      <c r="AP68" s="17">
        <v>0</v>
      </c>
      <c r="AQ68" s="17">
        <v>0</v>
      </c>
      <c r="AR68" s="17">
        <v>0</v>
      </c>
      <c r="AS68" s="17">
        <v>0</v>
      </c>
      <c r="AT68" s="17">
        <v>0</v>
      </c>
      <c r="AU68" s="17">
        <v>0</v>
      </c>
      <c r="AV68" s="17">
        <v>0</v>
      </c>
      <c r="AW68" s="17">
        <v>0</v>
      </c>
      <c r="AX68" s="17">
        <v>0</v>
      </c>
      <c r="AY68" s="17">
        <v>0</v>
      </c>
      <c r="AZ68" s="17">
        <v>0</v>
      </c>
      <c r="BA68" s="17">
        <v>0</v>
      </c>
      <c r="BB68" s="17">
        <v>0</v>
      </c>
      <c r="BC68" s="17">
        <v>0</v>
      </c>
      <c r="BD68" s="17">
        <v>0</v>
      </c>
      <c r="BE68" s="17">
        <v>0</v>
      </c>
      <c r="BF68" s="17">
        <v>0</v>
      </c>
      <c r="BG68" s="17">
        <v>0</v>
      </c>
      <c r="BH68" s="17">
        <v>0</v>
      </c>
      <c r="BI68" s="17">
        <v>0</v>
      </c>
      <c r="BJ68" s="17">
        <v>0</v>
      </c>
      <c r="BK68" s="17">
        <v>0</v>
      </c>
      <c r="BL68" s="17">
        <v>0</v>
      </c>
      <c r="BM68" s="17">
        <v>0</v>
      </c>
      <c r="BN68" s="17">
        <v>0</v>
      </c>
      <c r="BO68" s="17">
        <v>0</v>
      </c>
      <c r="BP68" s="17">
        <v>0</v>
      </c>
      <c r="BQ68" s="17">
        <v>0</v>
      </c>
      <c r="BR68" s="17">
        <v>0</v>
      </c>
      <c r="BS68" s="17">
        <v>0</v>
      </c>
      <c r="BT68" s="17">
        <v>0</v>
      </c>
      <c r="BU68" s="17">
        <v>0</v>
      </c>
      <c r="BV68" s="17">
        <v>0</v>
      </c>
      <c r="BW68" s="17">
        <v>0</v>
      </c>
      <c r="BX68" s="17">
        <v>0</v>
      </c>
      <c r="BY68" s="17">
        <v>0</v>
      </c>
      <c r="BZ68" s="17">
        <v>0</v>
      </c>
      <c r="CA68" s="17">
        <v>0</v>
      </c>
      <c r="CB68" s="17">
        <v>0</v>
      </c>
      <c r="CC68" s="17">
        <v>0</v>
      </c>
      <c r="CD68" s="17">
        <v>0</v>
      </c>
      <c r="CE68" s="17">
        <v>0</v>
      </c>
      <c r="CF68" s="17">
        <v>0</v>
      </c>
      <c r="CG68" s="17">
        <v>0</v>
      </c>
      <c r="CH68" s="17">
        <v>0</v>
      </c>
      <c r="CI68" s="17">
        <v>0</v>
      </c>
      <c r="CJ68" s="17">
        <v>0</v>
      </c>
      <c r="CK68" s="17">
        <v>0</v>
      </c>
      <c r="CL68" s="17">
        <v>0</v>
      </c>
      <c r="CM68" s="17">
        <v>0</v>
      </c>
      <c r="CN68" s="17">
        <v>0</v>
      </c>
      <c r="CO68" s="17">
        <v>0</v>
      </c>
      <c r="CP68" s="17">
        <v>0</v>
      </c>
      <c r="CQ68" s="17">
        <v>0</v>
      </c>
      <c r="CR68" s="17">
        <v>0</v>
      </c>
      <c r="CS68" s="17">
        <v>0</v>
      </c>
      <c r="CT68" s="17">
        <v>0</v>
      </c>
      <c r="CU68" s="17">
        <v>0</v>
      </c>
      <c r="CV68" s="17">
        <v>0</v>
      </c>
      <c r="CW68" s="17">
        <v>0</v>
      </c>
      <c r="CX68" s="17">
        <v>0</v>
      </c>
      <c r="CY68" s="17">
        <v>0</v>
      </c>
      <c r="CZ68" s="17">
        <v>0</v>
      </c>
      <c r="DA68" s="17">
        <v>0</v>
      </c>
      <c r="DB68" s="17">
        <v>0</v>
      </c>
      <c r="DC68" s="17">
        <v>0</v>
      </c>
      <c r="DD68" s="17">
        <v>0</v>
      </c>
      <c r="DE68" s="17">
        <v>0</v>
      </c>
      <c r="DF68" s="17">
        <v>0</v>
      </c>
      <c r="DG68" s="17">
        <v>0</v>
      </c>
      <c r="DH68" s="17">
        <v>0</v>
      </c>
      <c r="DI68" s="17">
        <v>0</v>
      </c>
      <c r="DJ68" s="17">
        <v>0</v>
      </c>
      <c r="DK68" s="17">
        <v>0</v>
      </c>
      <c r="DL68" s="17">
        <v>0</v>
      </c>
      <c r="DM68" s="17">
        <v>0</v>
      </c>
      <c r="DN68" s="17">
        <v>0</v>
      </c>
      <c r="DO68" s="17">
        <v>0</v>
      </c>
      <c r="DP68" s="17">
        <v>0</v>
      </c>
      <c r="DQ68" s="17">
        <v>0</v>
      </c>
      <c r="DR68" s="17">
        <v>0</v>
      </c>
      <c r="DS68" s="17">
        <v>0</v>
      </c>
      <c r="DT68" s="17">
        <v>0</v>
      </c>
      <c r="DU68" s="17">
        <v>0</v>
      </c>
      <c r="DV68" s="17">
        <v>0</v>
      </c>
      <c r="DW68" s="17">
        <v>0</v>
      </c>
      <c r="DX68" s="17">
        <v>0</v>
      </c>
      <c r="DY68" s="17">
        <v>0</v>
      </c>
      <c r="DZ68" s="17">
        <v>0</v>
      </c>
      <c r="EA68" s="17">
        <v>0</v>
      </c>
      <c r="EB68" s="17">
        <v>0</v>
      </c>
      <c r="EC68" s="17">
        <v>0</v>
      </c>
      <c r="ED68" s="17">
        <v>0</v>
      </c>
      <c r="EE68" s="17">
        <v>0</v>
      </c>
      <c r="EF68" s="17">
        <v>0</v>
      </c>
      <c r="EG68" s="17">
        <v>0</v>
      </c>
      <c r="EH68" s="17">
        <v>0</v>
      </c>
      <c r="EI68" s="17">
        <v>0</v>
      </c>
      <c r="EJ68" s="17">
        <v>0</v>
      </c>
      <c r="EK68" s="17">
        <v>0</v>
      </c>
      <c r="EL68" s="17">
        <v>0</v>
      </c>
      <c r="EM68" s="17">
        <v>0</v>
      </c>
      <c r="EN68" s="17">
        <v>0</v>
      </c>
      <c r="EO68" s="17">
        <v>0</v>
      </c>
      <c r="EP68" s="17">
        <v>0</v>
      </c>
      <c r="EQ68" s="17">
        <v>0</v>
      </c>
      <c r="ER68" s="17">
        <v>0</v>
      </c>
      <c r="ES68" s="17">
        <v>0</v>
      </c>
      <c r="ET68" s="17">
        <v>0</v>
      </c>
      <c r="EU68" s="17">
        <v>0</v>
      </c>
      <c r="EV68" s="17">
        <v>0</v>
      </c>
      <c r="EW68" s="17">
        <v>0</v>
      </c>
      <c r="EX68" s="17">
        <v>0</v>
      </c>
      <c r="EY68" s="17">
        <v>0</v>
      </c>
      <c r="EZ68" s="17">
        <v>0</v>
      </c>
      <c r="FA68" s="17">
        <v>0</v>
      </c>
      <c r="FB68" s="17">
        <v>0</v>
      </c>
      <c r="FC68" s="17">
        <v>0</v>
      </c>
      <c r="FD68" s="17">
        <v>0</v>
      </c>
      <c r="FE68" s="17">
        <v>0</v>
      </c>
      <c r="FF68" s="17">
        <v>0</v>
      </c>
      <c r="FG68" s="17">
        <v>0</v>
      </c>
      <c r="FH68" s="17">
        <v>0</v>
      </c>
      <c r="FI68" s="17">
        <v>0</v>
      </c>
      <c r="FJ68" s="17">
        <v>0</v>
      </c>
      <c r="FK68" s="17">
        <v>0</v>
      </c>
      <c r="FL68" s="17">
        <v>0</v>
      </c>
      <c r="FM68" s="17">
        <v>0</v>
      </c>
      <c r="FN68" s="17">
        <v>0</v>
      </c>
      <c r="FO68" s="17">
        <v>0</v>
      </c>
      <c r="FP68" s="17">
        <v>0</v>
      </c>
      <c r="FQ68" s="17">
        <v>0</v>
      </c>
      <c r="FR68" s="17">
        <v>0</v>
      </c>
      <c r="FS68" s="17">
        <v>0</v>
      </c>
      <c r="FT68" s="17">
        <v>0</v>
      </c>
      <c r="FU68" s="17">
        <v>0</v>
      </c>
      <c r="FV68" s="17">
        <v>0</v>
      </c>
      <c r="FW68" s="17">
        <v>0</v>
      </c>
      <c r="FX68" s="17">
        <v>0</v>
      </c>
      <c r="FY68" s="17">
        <v>0</v>
      </c>
      <c r="FZ68" s="17">
        <v>0</v>
      </c>
      <c r="GA68" s="17">
        <v>0</v>
      </c>
      <c r="GB68" s="17">
        <v>0</v>
      </c>
      <c r="GC68" s="17">
        <v>0</v>
      </c>
      <c r="GD68" s="17">
        <v>0</v>
      </c>
      <c r="GE68" s="17">
        <v>0</v>
      </c>
      <c r="GF68" s="17">
        <v>0</v>
      </c>
      <c r="GG68" s="17">
        <v>0</v>
      </c>
      <c r="GH68" s="17">
        <v>0</v>
      </c>
      <c r="GI68" s="17">
        <v>0</v>
      </c>
      <c r="GJ68" s="17">
        <v>0</v>
      </c>
      <c r="GK68" s="17">
        <v>0</v>
      </c>
      <c r="GL68" s="17">
        <v>0</v>
      </c>
      <c r="GM68" s="17">
        <v>0</v>
      </c>
      <c r="GN68" s="17">
        <v>0</v>
      </c>
      <c r="GO68" s="17">
        <v>0</v>
      </c>
      <c r="GP68" s="17">
        <v>0</v>
      </c>
      <c r="GQ68" s="17">
        <v>0</v>
      </c>
      <c r="GR68" s="17">
        <v>0</v>
      </c>
      <c r="GS68" s="17">
        <v>0</v>
      </c>
      <c r="GT68" s="17">
        <v>0</v>
      </c>
      <c r="GU68" s="17">
        <v>0</v>
      </c>
      <c r="GV68" s="17">
        <v>0</v>
      </c>
      <c r="GW68" s="17">
        <v>0</v>
      </c>
      <c r="GX68" s="17">
        <v>0</v>
      </c>
      <c r="GY68" s="17">
        <v>0</v>
      </c>
      <c r="GZ68" s="17">
        <v>0</v>
      </c>
      <c r="HA68" s="17">
        <v>0</v>
      </c>
      <c r="HB68" s="17">
        <v>0</v>
      </c>
      <c r="HC68" s="17">
        <v>0</v>
      </c>
      <c r="HD68" s="17">
        <v>0</v>
      </c>
      <c r="HE68" s="17">
        <v>0</v>
      </c>
      <c r="HF68" s="17">
        <v>0</v>
      </c>
      <c r="HG68" s="17">
        <v>0</v>
      </c>
      <c r="HH68" s="17">
        <v>0</v>
      </c>
      <c r="HI68" s="17">
        <v>0</v>
      </c>
      <c r="HJ68" s="17">
        <v>0</v>
      </c>
      <c r="HK68" s="17">
        <v>0</v>
      </c>
      <c r="HL68" s="17">
        <v>0</v>
      </c>
      <c r="HM68" s="17">
        <v>0</v>
      </c>
      <c r="HN68" s="17">
        <v>0</v>
      </c>
      <c r="HO68" s="17">
        <v>0</v>
      </c>
      <c r="HP68" s="17">
        <v>0</v>
      </c>
      <c r="HQ68" s="17">
        <v>0</v>
      </c>
      <c r="HR68" s="17">
        <v>0</v>
      </c>
      <c r="HS68" s="17">
        <v>0</v>
      </c>
      <c r="HT68" s="17">
        <v>0</v>
      </c>
      <c r="HU68" s="17">
        <v>0</v>
      </c>
      <c r="HV68" s="17">
        <v>0</v>
      </c>
      <c r="HW68" s="17">
        <v>0</v>
      </c>
      <c r="HX68" s="17">
        <v>0</v>
      </c>
      <c r="HY68" s="17">
        <v>0</v>
      </c>
      <c r="HZ68" s="17">
        <v>0</v>
      </c>
      <c r="IA68" s="17">
        <v>0</v>
      </c>
      <c r="IB68" s="17">
        <v>0</v>
      </c>
      <c r="IC68" s="17">
        <v>0</v>
      </c>
      <c r="ID68" s="17">
        <v>0</v>
      </c>
      <c r="IE68" s="17">
        <v>0</v>
      </c>
      <c r="IF68" s="17">
        <v>0</v>
      </c>
      <c r="IG68" s="17">
        <v>0</v>
      </c>
      <c r="IH68" s="17">
        <v>0</v>
      </c>
      <c r="II68" s="17">
        <v>0</v>
      </c>
      <c r="IJ68" s="17">
        <v>0</v>
      </c>
      <c r="IK68" s="17">
        <v>0</v>
      </c>
      <c r="IL68" s="17">
        <v>0</v>
      </c>
      <c r="IM68" s="17">
        <v>0</v>
      </c>
      <c r="IN68" s="17">
        <v>0</v>
      </c>
      <c r="IO68" s="17">
        <v>0</v>
      </c>
      <c r="IP68" s="17">
        <v>0</v>
      </c>
      <c r="IQ68" s="17">
        <v>0</v>
      </c>
      <c r="IR68" s="17">
        <v>0</v>
      </c>
      <c r="IS68" s="17">
        <v>0</v>
      </c>
      <c r="IT68" s="17">
        <v>0</v>
      </c>
      <c r="IU68" s="17">
        <v>0</v>
      </c>
      <c r="IV68" s="17">
        <v>0</v>
      </c>
      <c r="IW68" s="17">
        <v>0</v>
      </c>
      <c r="IX68" s="17">
        <v>0</v>
      </c>
      <c r="IY68" s="17">
        <v>0</v>
      </c>
      <c r="IZ68" s="17">
        <v>0</v>
      </c>
      <c r="JA68" s="17">
        <v>0</v>
      </c>
      <c r="JB68" s="17">
        <v>0</v>
      </c>
      <c r="JC68" s="17">
        <v>0</v>
      </c>
      <c r="JD68" s="17">
        <v>0</v>
      </c>
      <c r="JE68" s="17">
        <v>0</v>
      </c>
      <c r="JF68" s="17">
        <v>0</v>
      </c>
      <c r="JG68" s="17">
        <v>0</v>
      </c>
      <c r="JH68" s="17">
        <v>0</v>
      </c>
      <c r="JI68" s="17">
        <v>0</v>
      </c>
      <c r="JJ68" s="17">
        <v>0</v>
      </c>
      <c r="JK68" s="17">
        <v>0</v>
      </c>
      <c r="JL68" s="17">
        <v>0</v>
      </c>
      <c r="JM68" s="17">
        <v>0</v>
      </c>
      <c r="JN68" s="17">
        <v>0</v>
      </c>
      <c r="JO68" s="17">
        <v>0</v>
      </c>
      <c r="JP68" s="17">
        <v>0</v>
      </c>
      <c r="JQ68" s="17">
        <v>0</v>
      </c>
      <c r="JR68" s="17">
        <v>0</v>
      </c>
      <c r="JS68" s="17">
        <v>0</v>
      </c>
      <c r="JT68" s="17">
        <v>0</v>
      </c>
      <c r="JU68" s="17">
        <v>0</v>
      </c>
      <c r="JV68" s="17">
        <v>0</v>
      </c>
      <c r="JW68" s="17">
        <v>0</v>
      </c>
      <c r="JX68" s="17">
        <v>0</v>
      </c>
      <c r="JY68" s="17">
        <v>0</v>
      </c>
    </row>
    <row r="69" spans="1:285" x14ac:dyDescent="0.15">
      <c r="A69" s="17" t="s">
        <v>501</v>
      </c>
      <c r="B69" s="17" t="s">
        <v>502</v>
      </c>
      <c r="C69" s="17">
        <v>0</v>
      </c>
      <c r="D69" s="17">
        <v>0</v>
      </c>
      <c r="E69" s="17">
        <v>0</v>
      </c>
      <c r="F69" s="17">
        <v>0</v>
      </c>
      <c r="G69" s="17">
        <v>0</v>
      </c>
      <c r="H69" s="17">
        <v>0</v>
      </c>
      <c r="I69" s="17">
        <v>20.149999999999999</v>
      </c>
      <c r="J69" s="17">
        <v>20.149999999999999</v>
      </c>
      <c r="K69" s="17">
        <v>20.149999999999999</v>
      </c>
      <c r="L69" s="17">
        <v>20.149999999999999</v>
      </c>
      <c r="M69" s="17">
        <v>20.149999999999999</v>
      </c>
      <c r="N69" s="17">
        <v>20.2</v>
      </c>
      <c r="O69" s="17">
        <v>20.2</v>
      </c>
      <c r="P69" s="17">
        <v>20.2</v>
      </c>
      <c r="Q69" s="17">
        <v>20.2</v>
      </c>
      <c r="R69" s="17">
        <v>20.190000000000001</v>
      </c>
      <c r="S69" s="17">
        <v>20.2</v>
      </c>
      <c r="T69" s="17">
        <v>20.2</v>
      </c>
      <c r="U69" s="17">
        <v>20.190000000000001</v>
      </c>
      <c r="V69" s="17">
        <v>20.2</v>
      </c>
      <c r="W69" s="17">
        <v>20.190000000000001</v>
      </c>
      <c r="X69" s="17">
        <v>20.2</v>
      </c>
      <c r="Y69" s="17">
        <v>20.190000000000001</v>
      </c>
      <c r="Z69" s="17">
        <v>20.18</v>
      </c>
      <c r="AA69" s="17">
        <v>20.170000000000002</v>
      </c>
      <c r="AB69" s="17">
        <v>0</v>
      </c>
      <c r="AC69" s="17">
        <v>0</v>
      </c>
      <c r="AD69" s="17">
        <v>0</v>
      </c>
      <c r="AE69" s="17">
        <v>0</v>
      </c>
      <c r="AF69" s="17">
        <v>0</v>
      </c>
      <c r="AG69" s="17">
        <v>0</v>
      </c>
      <c r="AH69" s="17">
        <v>0</v>
      </c>
      <c r="AI69" s="17">
        <v>0</v>
      </c>
      <c r="AJ69" s="17">
        <v>0</v>
      </c>
      <c r="AK69" s="17">
        <v>0</v>
      </c>
      <c r="AL69" s="17">
        <v>0</v>
      </c>
      <c r="AM69" s="17">
        <v>0</v>
      </c>
      <c r="AN69" s="17">
        <v>0</v>
      </c>
      <c r="AO69" s="17">
        <v>0</v>
      </c>
      <c r="AP69" s="17">
        <v>0</v>
      </c>
      <c r="AQ69" s="17">
        <v>0</v>
      </c>
      <c r="AR69" s="17">
        <v>0</v>
      </c>
      <c r="AS69" s="17">
        <v>0</v>
      </c>
      <c r="AT69" s="17">
        <v>0</v>
      </c>
      <c r="AU69" s="17">
        <v>0</v>
      </c>
      <c r="AV69" s="17">
        <v>0</v>
      </c>
      <c r="AW69" s="17">
        <v>0</v>
      </c>
      <c r="AX69" s="17">
        <v>0</v>
      </c>
      <c r="AY69" s="17">
        <v>0</v>
      </c>
      <c r="AZ69" s="17">
        <v>0</v>
      </c>
      <c r="BA69" s="17">
        <v>0</v>
      </c>
      <c r="BB69" s="17">
        <v>0</v>
      </c>
      <c r="BC69" s="17">
        <v>0</v>
      </c>
      <c r="BD69" s="17">
        <v>0</v>
      </c>
      <c r="BE69" s="17">
        <v>0</v>
      </c>
      <c r="BF69" s="17">
        <v>0</v>
      </c>
      <c r="BG69" s="17">
        <v>0</v>
      </c>
      <c r="BH69" s="17">
        <v>0</v>
      </c>
      <c r="BI69" s="17">
        <v>0</v>
      </c>
      <c r="BJ69" s="17">
        <v>0</v>
      </c>
      <c r="BK69" s="17">
        <v>0</v>
      </c>
      <c r="BL69" s="17">
        <v>0</v>
      </c>
      <c r="BM69" s="17">
        <v>0</v>
      </c>
      <c r="BN69" s="17">
        <v>0</v>
      </c>
      <c r="BO69" s="17">
        <v>0</v>
      </c>
      <c r="BP69" s="17">
        <v>0</v>
      </c>
      <c r="BQ69" s="17">
        <v>0</v>
      </c>
      <c r="BR69" s="17">
        <v>0</v>
      </c>
      <c r="BS69" s="17">
        <v>0</v>
      </c>
      <c r="BT69" s="17">
        <v>0</v>
      </c>
      <c r="BU69" s="17">
        <v>0</v>
      </c>
      <c r="BV69" s="17">
        <v>0</v>
      </c>
      <c r="BW69" s="17">
        <v>0</v>
      </c>
      <c r="BX69" s="17">
        <v>0</v>
      </c>
      <c r="BY69" s="17">
        <v>0</v>
      </c>
      <c r="BZ69" s="17">
        <v>0</v>
      </c>
      <c r="CA69" s="17">
        <v>0</v>
      </c>
      <c r="CB69" s="17">
        <v>0</v>
      </c>
      <c r="CC69" s="17">
        <v>0</v>
      </c>
      <c r="CD69" s="17">
        <v>0</v>
      </c>
      <c r="CE69" s="17">
        <v>0</v>
      </c>
      <c r="CF69" s="17">
        <v>0</v>
      </c>
      <c r="CG69" s="17">
        <v>0</v>
      </c>
      <c r="CH69" s="17">
        <v>0</v>
      </c>
      <c r="CI69" s="17">
        <v>0</v>
      </c>
      <c r="CJ69" s="17">
        <v>0</v>
      </c>
      <c r="CK69" s="17">
        <v>0</v>
      </c>
      <c r="CL69" s="17">
        <v>0</v>
      </c>
      <c r="CM69" s="17">
        <v>0</v>
      </c>
      <c r="CN69" s="17">
        <v>0</v>
      </c>
      <c r="CO69" s="17">
        <v>0</v>
      </c>
      <c r="CP69" s="17">
        <v>0</v>
      </c>
      <c r="CQ69" s="17">
        <v>0</v>
      </c>
      <c r="CR69" s="17">
        <v>0</v>
      </c>
      <c r="CS69" s="17">
        <v>0</v>
      </c>
      <c r="CT69" s="17">
        <v>0</v>
      </c>
      <c r="CU69" s="17">
        <v>0</v>
      </c>
      <c r="CV69" s="17">
        <v>0</v>
      </c>
      <c r="CW69" s="17">
        <v>0</v>
      </c>
      <c r="CX69" s="17">
        <v>0</v>
      </c>
      <c r="CY69" s="17">
        <v>0</v>
      </c>
      <c r="CZ69" s="17">
        <v>0</v>
      </c>
      <c r="DA69" s="17">
        <v>0</v>
      </c>
      <c r="DB69" s="17">
        <v>0</v>
      </c>
      <c r="DC69" s="17">
        <v>0</v>
      </c>
      <c r="DD69" s="17">
        <v>0</v>
      </c>
      <c r="DE69" s="17">
        <v>0</v>
      </c>
      <c r="DF69" s="17">
        <v>0</v>
      </c>
      <c r="DG69" s="17">
        <v>0</v>
      </c>
      <c r="DH69" s="17">
        <v>0</v>
      </c>
      <c r="DI69" s="17">
        <v>0</v>
      </c>
      <c r="DJ69" s="17">
        <v>0</v>
      </c>
      <c r="DK69" s="17">
        <v>0</v>
      </c>
      <c r="DL69" s="17">
        <v>0</v>
      </c>
      <c r="DM69" s="17">
        <v>0</v>
      </c>
      <c r="DN69" s="17">
        <v>0</v>
      </c>
      <c r="DO69" s="17">
        <v>0</v>
      </c>
      <c r="DP69" s="17">
        <v>0</v>
      </c>
      <c r="DQ69" s="17">
        <v>0</v>
      </c>
      <c r="DR69" s="17">
        <v>0</v>
      </c>
      <c r="DS69" s="17">
        <v>0</v>
      </c>
      <c r="DT69" s="17">
        <v>0</v>
      </c>
      <c r="DU69" s="17">
        <v>0</v>
      </c>
      <c r="DV69" s="17">
        <v>0</v>
      </c>
      <c r="DW69" s="17">
        <v>0</v>
      </c>
      <c r="DX69" s="17">
        <v>0</v>
      </c>
      <c r="DY69" s="17">
        <v>0</v>
      </c>
      <c r="DZ69" s="17">
        <v>0</v>
      </c>
      <c r="EA69" s="17">
        <v>0</v>
      </c>
      <c r="EB69" s="17">
        <v>0</v>
      </c>
      <c r="EC69" s="17">
        <v>0</v>
      </c>
      <c r="ED69" s="17">
        <v>0</v>
      </c>
      <c r="EE69" s="17">
        <v>0</v>
      </c>
      <c r="EF69" s="17">
        <v>0</v>
      </c>
      <c r="EG69" s="17">
        <v>0</v>
      </c>
      <c r="EH69" s="17">
        <v>0</v>
      </c>
      <c r="EI69" s="17">
        <v>0</v>
      </c>
      <c r="EJ69" s="17">
        <v>0</v>
      </c>
      <c r="EK69" s="17">
        <v>0</v>
      </c>
      <c r="EL69" s="17">
        <v>0</v>
      </c>
      <c r="EM69" s="17">
        <v>0</v>
      </c>
      <c r="EN69" s="17">
        <v>0</v>
      </c>
      <c r="EO69" s="17">
        <v>0</v>
      </c>
      <c r="EP69" s="17">
        <v>0</v>
      </c>
      <c r="EQ69" s="17">
        <v>0</v>
      </c>
      <c r="ER69" s="17">
        <v>0</v>
      </c>
      <c r="ES69" s="17">
        <v>0</v>
      </c>
      <c r="ET69" s="17">
        <v>0</v>
      </c>
      <c r="EU69" s="17">
        <v>0</v>
      </c>
      <c r="EV69" s="17">
        <v>0</v>
      </c>
      <c r="EW69" s="17">
        <v>0</v>
      </c>
      <c r="EX69" s="17">
        <v>0</v>
      </c>
      <c r="EY69" s="17">
        <v>0</v>
      </c>
      <c r="EZ69" s="17">
        <v>0</v>
      </c>
      <c r="FA69" s="17">
        <v>0</v>
      </c>
      <c r="FB69" s="17">
        <v>0</v>
      </c>
      <c r="FC69" s="17">
        <v>0</v>
      </c>
      <c r="FD69" s="17">
        <v>0</v>
      </c>
      <c r="FE69" s="17">
        <v>0</v>
      </c>
      <c r="FF69" s="17">
        <v>0</v>
      </c>
      <c r="FG69" s="17">
        <v>0</v>
      </c>
      <c r="FH69" s="17">
        <v>0</v>
      </c>
      <c r="FI69" s="17">
        <v>0</v>
      </c>
      <c r="FJ69" s="17">
        <v>0</v>
      </c>
      <c r="FK69" s="17">
        <v>0</v>
      </c>
      <c r="FL69" s="17">
        <v>0</v>
      </c>
      <c r="FM69" s="17">
        <v>0</v>
      </c>
      <c r="FN69" s="17">
        <v>0</v>
      </c>
      <c r="FO69" s="17">
        <v>0</v>
      </c>
      <c r="FP69" s="17">
        <v>0</v>
      </c>
      <c r="FQ69" s="17">
        <v>0</v>
      </c>
      <c r="FR69" s="17">
        <v>0</v>
      </c>
      <c r="FS69" s="17">
        <v>0</v>
      </c>
      <c r="FT69" s="17">
        <v>0</v>
      </c>
      <c r="FU69" s="17">
        <v>0</v>
      </c>
      <c r="FV69" s="17">
        <v>0</v>
      </c>
      <c r="FW69" s="17">
        <v>0</v>
      </c>
      <c r="FX69" s="17">
        <v>0</v>
      </c>
      <c r="FY69" s="17">
        <v>0</v>
      </c>
      <c r="FZ69" s="17">
        <v>0</v>
      </c>
      <c r="GA69" s="17">
        <v>0</v>
      </c>
      <c r="GB69" s="17">
        <v>0</v>
      </c>
      <c r="GC69" s="17">
        <v>0</v>
      </c>
      <c r="GD69" s="17">
        <v>0</v>
      </c>
      <c r="GE69" s="17">
        <v>0</v>
      </c>
      <c r="GF69" s="17">
        <v>0</v>
      </c>
      <c r="GG69" s="17">
        <v>0</v>
      </c>
      <c r="GH69" s="17">
        <v>0</v>
      </c>
      <c r="GI69" s="17">
        <v>0</v>
      </c>
      <c r="GJ69" s="17">
        <v>0</v>
      </c>
      <c r="GK69" s="17">
        <v>0</v>
      </c>
      <c r="GL69" s="17">
        <v>0</v>
      </c>
      <c r="GM69" s="17">
        <v>0</v>
      </c>
      <c r="GN69" s="17">
        <v>0</v>
      </c>
      <c r="GO69" s="17">
        <v>0</v>
      </c>
      <c r="GP69" s="17">
        <v>0</v>
      </c>
      <c r="GQ69" s="17">
        <v>0</v>
      </c>
      <c r="GR69" s="17">
        <v>0</v>
      </c>
      <c r="GS69" s="17">
        <v>0</v>
      </c>
      <c r="GT69" s="17">
        <v>0</v>
      </c>
      <c r="GU69" s="17">
        <v>0</v>
      </c>
      <c r="GV69" s="17">
        <v>0</v>
      </c>
      <c r="GW69" s="17">
        <v>0</v>
      </c>
      <c r="GX69" s="17">
        <v>0</v>
      </c>
      <c r="GY69" s="17">
        <v>0</v>
      </c>
      <c r="GZ69" s="17">
        <v>0</v>
      </c>
      <c r="HA69" s="17">
        <v>0</v>
      </c>
      <c r="HB69" s="17">
        <v>0</v>
      </c>
      <c r="HC69" s="17">
        <v>0</v>
      </c>
      <c r="HD69" s="17">
        <v>0</v>
      </c>
      <c r="HE69" s="17">
        <v>0</v>
      </c>
      <c r="HF69" s="17">
        <v>0</v>
      </c>
      <c r="HG69" s="17">
        <v>0</v>
      </c>
      <c r="HH69" s="17">
        <v>0</v>
      </c>
      <c r="HI69" s="17">
        <v>0</v>
      </c>
      <c r="HJ69" s="17">
        <v>0</v>
      </c>
      <c r="HK69" s="17">
        <v>0</v>
      </c>
      <c r="HL69" s="17">
        <v>0</v>
      </c>
      <c r="HM69" s="17">
        <v>0</v>
      </c>
      <c r="HN69" s="17">
        <v>0</v>
      </c>
      <c r="HO69" s="17">
        <v>0</v>
      </c>
      <c r="HP69" s="17">
        <v>0</v>
      </c>
      <c r="HQ69" s="17">
        <v>0</v>
      </c>
      <c r="HR69" s="17">
        <v>0</v>
      </c>
      <c r="HS69" s="17">
        <v>0</v>
      </c>
      <c r="HT69" s="17">
        <v>0</v>
      </c>
      <c r="HU69" s="17">
        <v>0</v>
      </c>
      <c r="HV69" s="17">
        <v>0</v>
      </c>
      <c r="HW69" s="17">
        <v>0</v>
      </c>
      <c r="HX69" s="17">
        <v>0</v>
      </c>
      <c r="HY69" s="17">
        <v>0</v>
      </c>
      <c r="HZ69" s="17">
        <v>0</v>
      </c>
      <c r="IA69" s="17">
        <v>0</v>
      </c>
      <c r="IB69" s="17">
        <v>0</v>
      </c>
      <c r="IC69" s="17">
        <v>0</v>
      </c>
      <c r="ID69" s="17">
        <v>0</v>
      </c>
      <c r="IE69" s="17">
        <v>0</v>
      </c>
      <c r="IF69" s="17">
        <v>0</v>
      </c>
      <c r="IG69" s="17">
        <v>0</v>
      </c>
      <c r="IH69" s="17">
        <v>0</v>
      </c>
      <c r="II69" s="17">
        <v>0</v>
      </c>
      <c r="IJ69" s="17">
        <v>0</v>
      </c>
      <c r="IK69" s="17">
        <v>0</v>
      </c>
      <c r="IL69" s="17">
        <v>0</v>
      </c>
      <c r="IM69" s="17">
        <v>0</v>
      </c>
      <c r="IN69" s="17">
        <v>0</v>
      </c>
      <c r="IO69" s="17">
        <v>0</v>
      </c>
      <c r="IP69" s="17">
        <v>0</v>
      </c>
      <c r="IQ69" s="17">
        <v>0</v>
      </c>
      <c r="IR69" s="17">
        <v>0</v>
      </c>
      <c r="IS69" s="17">
        <v>0</v>
      </c>
      <c r="IT69" s="17">
        <v>0</v>
      </c>
      <c r="IU69" s="17">
        <v>0</v>
      </c>
      <c r="IV69" s="17">
        <v>0</v>
      </c>
      <c r="IW69" s="17">
        <v>0</v>
      </c>
      <c r="IX69" s="17">
        <v>0</v>
      </c>
      <c r="IY69" s="17">
        <v>0</v>
      </c>
      <c r="IZ69" s="17">
        <v>0</v>
      </c>
      <c r="JA69" s="17">
        <v>0</v>
      </c>
      <c r="JB69" s="17">
        <v>0</v>
      </c>
      <c r="JC69" s="17">
        <v>0</v>
      </c>
      <c r="JD69" s="17">
        <v>0</v>
      </c>
      <c r="JE69" s="17">
        <v>0</v>
      </c>
      <c r="JF69" s="17">
        <v>0</v>
      </c>
      <c r="JG69" s="17">
        <v>0</v>
      </c>
      <c r="JH69" s="17">
        <v>0</v>
      </c>
      <c r="JI69" s="17">
        <v>0</v>
      </c>
      <c r="JJ69" s="17">
        <v>0</v>
      </c>
      <c r="JK69" s="17">
        <v>0</v>
      </c>
      <c r="JL69" s="17">
        <v>0</v>
      </c>
      <c r="JM69" s="17">
        <v>0</v>
      </c>
      <c r="JN69" s="17">
        <v>0</v>
      </c>
      <c r="JO69" s="17">
        <v>0</v>
      </c>
      <c r="JP69" s="17">
        <v>0</v>
      </c>
      <c r="JQ69" s="17">
        <v>0</v>
      </c>
      <c r="JR69" s="17">
        <v>0</v>
      </c>
      <c r="JS69" s="17">
        <v>0</v>
      </c>
      <c r="JT69" s="17">
        <v>0</v>
      </c>
      <c r="JU69" s="17">
        <v>0</v>
      </c>
      <c r="JV69" s="17">
        <v>0</v>
      </c>
      <c r="JW69" s="17">
        <v>0</v>
      </c>
      <c r="JX69" s="17">
        <v>0</v>
      </c>
      <c r="JY69" s="17">
        <v>0</v>
      </c>
    </row>
    <row r="70" spans="1:285" x14ac:dyDescent="0.15">
      <c r="A70" s="17" t="s">
        <v>471</v>
      </c>
      <c r="B70" s="17" t="s">
        <v>472</v>
      </c>
      <c r="C70" s="17">
        <v>0</v>
      </c>
      <c r="D70" s="17">
        <v>0</v>
      </c>
      <c r="E70" s="17">
        <v>0</v>
      </c>
      <c r="F70" s="17">
        <v>0</v>
      </c>
      <c r="G70" s="17">
        <v>0</v>
      </c>
      <c r="H70" s="17">
        <v>0</v>
      </c>
      <c r="I70" s="17">
        <v>18.59</v>
      </c>
      <c r="J70" s="17">
        <v>18.59</v>
      </c>
      <c r="K70" s="17">
        <v>18.59</v>
      </c>
      <c r="L70" s="17">
        <v>18.59</v>
      </c>
      <c r="M70" s="17">
        <v>18.59</v>
      </c>
      <c r="N70" s="17">
        <v>18.62</v>
      </c>
      <c r="O70" s="17">
        <v>18.55</v>
      </c>
      <c r="P70" s="17">
        <v>18.55</v>
      </c>
      <c r="Q70" s="17">
        <v>18.52</v>
      </c>
      <c r="R70" s="17">
        <v>18.55</v>
      </c>
      <c r="S70" s="17">
        <v>18.55</v>
      </c>
      <c r="T70" s="17">
        <v>18.579999999999998</v>
      </c>
      <c r="U70" s="17">
        <v>18.59</v>
      </c>
      <c r="V70" s="17">
        <v>18.649999999999999</v>
      </c>
      <c r="W70" s="17">
        <v>18.649999999999999</v>
      </c>
      <c r="X70" s="17">
        <v>18.66</v>
      </c>
      <c r="Y70" s="17">
        <v>18.66</v>
      </c>
      <c r="Z70" s="17">
        <v>18.61</v>
      </c>
      <c r="AA70" s="17">
        <v>18.61</v>
      </c>
      <c r="AB70" s="17">
        <v>0</v>
      </c>
      <c r="AC70" s="17">
        <v>0</v>
      </c>
      <c r="AD70" s="17">
        <v>0</v>
      </c>
      <c r="AE70" s="17">
        <v>0</v>
      </c>
      <c r="AF70" s="17">
        <v>0</v>
      </c>
      <c r="AG70" s="17">
        <v>0</v>
      </c>
      <c r="AH70" s="17">
        <v>0</v>
      </c>
      <c r="AI70" s="17">
        <v>0</v>
      </c>
      <c r="AJ70" s="17">
        <v>0</v>
      </c>
      <c r="AK70" s="17">
        <v>0</v>
      </c>
      <c r="AL70" s="17">
        <v>0</v>
      </c>
      <c r="AM70" s="17">
        <v>0</v>
      </c>
      <c r="AN70" s="17">
        <v>0</v>
      </c>
      <c r="AO70" s="17">
        <v>0</v>
      </c>
      <c r="AP70" s="17">
        <v>0</v>
      </c>
      <c r="AQ70" s="17">
        <v>0</v>
      </c>
      <c r="AR70" s="17">
        <v>0</v>
      </c>
      <c r="AS70" s="17">
        <v>0</v>
      </c>
      <c r="AT70" s="17">
        <v>0</v>
      </c>
      <c r="AU70" s="17">
        <v>0</v>
      </c>
      <c r="AV70" s="17">
        <v>0</v>
      </c>
      <c r="AW70" s="17">
        <v>0</v>
      </c>
      <c r="AX70" s="17">
        <v>0</v>
      </c>
      <c r="AY70" s="17">
        <v>0</v>
      </c>
      <c r="AZ70" s="17">
        <v>0</v>
      </c>
      <c r="BA70" s="17">
        <v>0</v>
      </c>
      <c r="BB70" s="17">
        <v>0</v>
      </c>
      <c r="BC70" s="17">
        <v>0</v>
      </c>
      <c r="BD70" s="17">
        <v>0</v>
      </c>
      <c r="BE70" s="17">
        <v>0</v>
      </c>
      <c r="BF70" s="17">
        <v>0</v>
      </c>
      <c r="BG70" s="17">
        <v>0</v>
      </c>
      <c r="BH70" s="17">
        <v>0</v>
      </c>
      <c r="BI70" s="17">
        <v>0</v>
      </c>
      <c r="BJ70" s="17">
        <v>0</v>
      </c>
      <c r="BK70" s="17">
        <v>0</v>
      </c>
      <c r="BL70" s="17">
        <v>0</v>
      </c>
      <c r="BM70" s="17">
        <v>0</v>
      </c>
      <c r="BN70" s="17">
        <v>0</v>
      </c>
      <c r="BO70" s="17">
        <v>0</v>
      </c>
      <c r="BP70" s="17">
        <v>0</v>
      </c>
      <c r="BQ70" s="17">
        <v>0</v>
      </c>
      <c r="BR70" s="17">
        <v>0</v>
      </c>
      <c r="BS70" s="17">
        <v>0</v>
      </c>
      <c r="BT70" s="17">
        <v>0</v>
      </c>
      <c r="BU70" s="17">
        <v>0</v>
      </c>
      <c r="BV70" s="17">
        <v>0</v>
      </c>
      <c r="BW70" s="17">
        <v>0</v>
      </c>
      <c r="BX70" s="17">
        <v>0</v>
      </c>
      <c r="BY70" s="17">
        <v>0</v>
      </c>
      <c r="BZ70" s="17">
        <v>0</v>
      </c>
      <c r="CA70" s="17">
        <v>0</v>
      </c>
      <c r="CB70" s="17">
        <v>0</v>
      </c>
      <c r="CC70" s="17">
        <v>0</v>
      </c>
      <c r="CD70" s="17">
        <v>0</v>
      </c>
      <c r="CE70" s="17">
        <v>0</v>
      </c>
      <c r="CF70" s="17">
        <v>0</v>
      </c>
      <c r="CG70" s="17">
        <v>0</v>
      </c>
      <c r="CH70" s="17">
        <v>0</v>
      </c>
      <c r="CI70" s="17">
        <v>0</v>
      </c>
      <c r="CJ70" s="17">
        <v>0</v>
      </c>
      <c r="CK70" s="17">
        <v>0</v>
      </c>
      <c r="CL70" s="17">
        <v>0</v>
      </c>
      <c r="CM70" s="17">
        <v>0</v>
      </c>
      <c r="CN70" s="17">
        <v>0</v>
      </c>
      <c r="CO70" s="17">
        <v>0</v>
      </c>
      <c r="CP70" s="17">
        <v>0</v>
      </c>
      <c r="CQ70" s="17">
        <v>0</v>
      </c>
      <c r="CR70" s="17">
        <v>0</v>
      </c>
      <c r="CS70" s="17">
        <v>0</v>
      </c>
      <c r="CT70" s="17">
        <v>0</v>
      </c>
      <c r="CU70" s="17">
        <v>0</v>
      </c>
      <c r="CV70" s="17">
        <v>0</v>
      </c>
      <c r="CW70" s="17">
        <v>0</v>
      </c>
      <c r="CX70" s="17">
        <v>0</v>
      </c>
      <c r="CY70" s="17">
        <v>0</v>
      </c>
      <c r="CZ70" s="17">
        <v>0</v>
      </c>
      <c r="DA70" s="17">
        <v>0</v>
      </c>
      <c r="DB70" s="17">
        <v>0</v>
      </c>
      <c r="DC70" s="17">
        <v>0</v>
      </c>
      <c r="DD70" s="17">
        <v>0</v>
      </c>
      <c r="DE70" s="17">
        <v>0</v>
      </c>
      <c r="DF70" s="17">
        <v>0</v>
      </c>
      <c r="DG70" s="17">
        <v>0</v>
      </c>
      <c r="DH70" s="17">
        <v>0</v>
      </c>
      <c r="DI70" s="17">
        <v>0</v>
      </c>
      <c r="DJ70" s="17">
        <v>0</v>
      </c>
      <c r="DK70" s="17">
        <v>0</v>
      </c>
      <c r="DL70" s="17">
        <v>0</v>
      </c>
      <c r="DM70" s="17">
        <v>0</v>
      </c>
      <c r="DN70" s="17">
        <v>0</v>
      </c>
      <c r="DO70" s="17">
        <v>0</v>
      </c>
      <c r="DP70" s="17">
        <v>0</v>
      </c>
      <c r="DQ70" s="17">
        <v>0</v>
      </c>
      <c r="DR70" s="17">
        <v>0</v>
      </c>
      <c r="DS70" s="17">
        <v>0</v>
      </c>
      <c r="DT70" s="17">
        <v>0</v>
      </c>
      <c r="DU70" s="17">
        <v>0</v>
      </c>
      <c r="DV70" s="17">
        <v>0</v>
      </c>
      <c r="DW70" s="17">
        <v>0</v>
      </c>
      <c r="DX70" s="17">
        <v>0</v>
      </c>
      <c r="DY70" s="17">
        <v>0</v>
      </c>
      <c r="DZ70" s="17">
        <v>0</v>
      </c>
      <c r="EA70" s="17">
        <v>0</v>
      </c>
      <c r="EB70" s="17">
        <v>0</v>
      </c>
      <c r="EC70" s="17">
        <v>0</v>
      </c>
      <c r="ED70" s="17">
        <v>0</v>
      </c>
      <c r="EE70" s="17">
        <v>0</v>
      </c>
      <c r="EF70" s="17">
        <v>0</v>
      </c>
      <c r="EG70" s="17">
        <v>0</v>
      </c>
      <c r="EH70" s="17">
        <v>0</v>
      </c>
      <c r="EI70" s="17">
        <v>0</v>
      </c>
      <c r="EJ70" s="17">
        <v>0</v>
      </c>
      <c r="EK70" s="17">
        <v>0</v>
      </c>
      <c r="EL70" s="17">
        <v>0</v>
      </c>
      <c r="EM70" s="17">
        <v>0</v>
      </c>
      <c r="EN70" s="17">
        <v>0</v>
      </c>
      <c r="EO70" s="17">
        <v>0</v>
      </c>
      <c r="EP70" s="17">
        <v>0</v>
      </c>
      <c r="EQ70" s="17">
        <v>0</v>
      </c>
      <c r="ER70" s="17">
        <v>0</v>
      </c>
      <c r="ES70" s="17">
        <v>0</v>
      </c>
      <c r="ET70" s="17">
        <v>0</v>
      </c>
      <c r="EU70" s="17">
        <v>0</v>
      </c>
      <c r="EV70" s="17">
        <v>0</v>
      </c>
      <c r="EW70" s="17">
        <v>0</v>
      </c>
      <c r="EX70" s="17">
        <v>0</v>
      </c>
      <c r="EY70" s="17">
        <v>0</v>
      </c>
      <c r="EZ70" s="17">
        <v>0</v>
      </c>
      <c r="FA70" s="17">
        <v>0</v>
      </c>
      <c r="FB70" s="17">
        <v>0</v>
      </c>
      <c r="FC70" s="17">
        <v>0</v>
      </c>
      <c r="FD70" s="17">
        <v>0</v>
      </c>
      <c r="FE70" s="17">
        <v>0</v>
      </c>
      <c r="FF70" s="17">
        <v>0</v>
      </c>
      <c r="FG70" s="17">
        <v>0</v>
      </c>
      <c r="FH70" s="17">
        <v>0</v>
      </c>
      <c r="FI70" s="17">
        <v>0</v>
      </c>
      <c r="FJ70" s="17">
        <v>0</v>
      </c>
      <c r="FK70" s="17">
        <v>0</v>
      </c>
      <c r="FL70" s="17">
        <v>0</v>
      </c>
      <c r="FM70" s="17">
        <v>0</v>
      </c>
      <c r="FN70" s="17">
        <v>0</v>
      </c>
      <c r="FO70" s="17">
        <v>0</v>
      </c>
      <c r="FP70" s="17">
        <v>0</v>
      </c>
      <c r="FQ70" s="17">
        <v>0</v>
      </c>
      <c r="FR70" s="17">
        <v>0</v>
      </c>
      <c r="FS70" s="17">
        <v>0</v>
      </c>
      <c r="FT70" s="17">
        <v>0</v>
      </c>
      <c r="FU70" s="17">
        <v>0</v>
      </c>
      <c r="FV70" s="17">
        <v>0</v>
      </c>
      <c r="FW70" s="17">
        <v>0</v>
      </c>
      <c r="FX70" s="17">
        <v>0</v>
      </c>
      <c r="FY70" s="17">
        <v>0</v>
      </c>
      <c r="FZ70" s="17">
        <v>0</v>
      </c>
      <c r="GA70" s="17">
        <v>0</v>
      </c>
      <c r="GB70" s="17">
        <v>0</v>
      </c>
      <c r="GC70" s="17">
        <v>0</v>
      </c>
      <c r="GD70" s="17">
        <v>0</v>
      </c>
      <c r="GE70" s="17">
        <v>0</v>
      </c>
      <c r="GF70" s="17">
        <v>0</v>
      </c>
      <c r="GG70" s="17">
        <v>0</v>
      </c>
      <c r="GH70" s="17">
        <v>0</v>
      </c>
      <c r="GI70" s="17">
        <v>0</v>
      </c>
      <c r="GJ70" s="17">
        <v>0</v>
      </c>
      <c r="GK70" s="17">
        <v>0</v>
      </c>
      <c r="GL70" s="17">
        <v>0</v>
      </c>
      <c r="GM70" s="17">
        <v>0</v>
      </c>
      <c r="GN70" s="17">
        <v>0</v>
      </c>
      <c r="GO70" s="17">
        <v>0</v>
      </c>
      <c r="GP70" s="17">
        <v>0</v>
      </c>
      <c r="GQ70" s="17">
        <v>0</v>
      </c>
      <c r="GR70" s="17">
        <v>0</v>
      </c>
      <c r="GS70" s="17">
        <v>0</v>
      </c>
      <c r="GT70" s="17">
        <v>0</v>
      </c>
      <c r="GU70" s="17">
        <v>0</v>
      </c>
      <c r="GV70" s="17">
        <v>0</v>
      </c>
      <c r="GW70" s="17">
        <v>0</v>
      </c>
      <c r="GX70" s="17">
        <v>0</v>
      </c>
      <c r="GY70" s="17">
        <v>0</v>
      </c>
      <c r="GZ70" s="17">
        <v>0</v>
      </c>
      <c r="HA70" s="17">
        <v>0</v>
      </c>
      <c r="HB70" s="17">
        <v>0</v>
      </c>
      <c r="HC70" s="17">
        <v>0</v>
      </c>
      <c r="HD70" s="17">
        <v>0</v>
      </c>
      <c r="HE70" s="17">
        <v>0</v>
      </c>
      <c r="HF70" s="17">
        <v>0</v>
      </c>
      <c r="HG70" s="17">
        <v>0</v>
      </c>
      <c r="HH70" s="17">
        <v>0</v>
      </c>
      <c r="HI70" s="17">
        <v>0</v>
      </c>
      <c r="HJ70" s="17">
        <v>0</v>
      </c>
      <c r="HK70" s="17">
        <v>0</v>
      </c>
      <c r="HL70" s="17">
        <v>0</v>
      </c>
      <c r="HM70" s="17">
        <v>0</v>
      </c>
      <c r="HN70" s="17">
        <v>0</v>
      </c>
      <c r="HO70" s="17">
        <v>0</v>
      </c>
      <c r="HP70" s="17">
        <v>0</v>
      </c>
      <c r="HQ70" s="17">
        <v>0</v>
      </c>
      <c r="HR70" s="17">
        <v>0</v>
      </c>
      <c r="HS70" s="17">
        <v>0</v>
      </c>
      <c r="HT70" s="17">
        <v>0</v>
      </c>
      <c r="HU70" s="17">
        <v>0</v>
      </c>
      <c r="HV70" s="17">
        <v>0</v>
      </c>
      <c r="HW70" s="17">
        <v>0</v>
      </c>
      <c r="HX70" s="17">
        <v>0</v>
      </c>
      <c r="HY70" s="17">
        <v>0</v>
      </c>
      <c r="HZ70" s="17">
        <v>0</v>
      </c>
      <c r="IA70" s="17">
        <v>0</v>
      </c>
      <c r="IB70" s="17">
        <v>0</v>
      </c>
      <c r="IC70" s="17">
        <v>0</v>
      </c>
      <c r="ID70" s="17">
        <v>0</v>
      </c>
      <c r="IE70" s="17">
        <v>0</v>
      </c>
      <c r="IF70" s="17">
        <v>0</v>
      </c>
      <c r="IG70" s="17">
        <v>0</v>
      </c>
      <c r="IH70" s="17">
        <v>0</v>
      </c>
      <c r="II70" s="17">
        <v>0</v>
      </c>
      <c r="IJ70" s="17">
        <v>0</v>
      </c>
      <c r="IK70" s="17">
        <v>0</v>
      </c>
      <c r="IL70" s="17">
        <v>0</v>
      </c>
      <c r="IM70" s="17">
        <v>0</v>
      </c>
      <c r="IN70" s="17">
        <v>0</v>
      </c>
      <c r="IO70" s="17">
        <v>0</v>
      </c>
      <c r="IP70" s="17">
        <v>0</v>
      </c>
      <c r="IQ70" s="17">
        <v>0</v>
      </c>
      <c r="IR70" s="17">
        <v>0</v>
      </c>
      <c r="IS70" s="17">
        <v>0</v>
      </c>
      <c r="IT70" s="17">
        <v>0</v>
      </c>
      <c r="IU70" s="17">
        <v>0</v>
      </c>
      <c r="IV70" s="17">
        <v>0</v>
      </c>
      <c r="IW70" s="17">
        <v>0</v>
      </c>
      <c r="IX70" s="17">
        <v>0</v>
      </c>
      <c r="IY70" s="17">
        <v>0</v>
      </c>
      <c r="IZ70" s="17">
        <v>0</v>
      </c>
      <c r="JA70" s="17">
        <v>0</v>
      </c>
      <c r="JB70" s="17">
        <v>0</v>
      </c>
      <c r="JC70" s="17">
        <v>0</v>
      </c>
      <c r="JD70" s="17">
        <v>0</v>
      </c>
      <c r="JE70" s="17">
        <v>0</v>
      </c>
      <c r="JF70" s="17">
        <v>0</v>
      </c>
      <c r="JG70" s="17">
        <v>0</v>
      </c>
      <c r="JH70" s="17">
        <v>0</v>
      </c>
      <c r="JI70" s="17">
        <v>0</v>
      </c>
      <c r="JJ70" s="17">
        <v>0</v>
      </c>
      <c r="JK70" s="17">
        <v>0</v>
      </c>
      <c r="JL70" s="17">
        <v>0</v>
      </c>
      <c r="JM70" s="17">
        <v>0</v>
      </c>
      <c r="JN70" s="17">
        <v>0</v>
      </c>
      <c r="JO70" s="17">
        <v>0</v>
      </c>
      <c r="JP70" s="17">
        <v>0</v>
      </c>
      <c r="JQ70" s="17">
        <v>0</v>
      </c>
      <c r="JR70" s="17">
        <v>0</v>
      </c>
      <c r="JS70" s="17">
        <v>0</v>
      </c>
      <c r="JT70" s="17">
        <v>0</v>
      </c>
      <c r="JU70" s="17">
        <v>0</v>
      </c>
      <c r="JV70" s="17">
        <v>0</v>
      </c>
      <c r="JW70" s="17">
        <v>0</v>
      </c>
      <c r="JX70" s="17">
        <v>0</v>
      </c>
      <c r="JY70" s="17">
        <v>0</v>
      </c>
    </row>
    <row r="71" spans="1:285" x14ac:dyDescent="0.15">
      <c r="A71" s="17" t="s">
        <v>1042</v>
      </c>
      <c r="B71" s="17" t="s">
        <v>1043</v>
      </c>
      <c r="C71" s="17">
        <v>0</v>
      </c>
      <c r="D71" s="17">
        <v>0</v>
      </c>
      <c r="E71" s="17">
        <v>0</v>
      </c>
      <c r="F71" s="17">
        <v>0</v>
      </c>
      <c r="G71" s="17">
        <v>0</v>
      </c>
      <c r="H71" s="17">
        <v>0</v>
      </c>
      <c r="I71" s="17">
        <v>7.4</v>
      </c>
      <c r="J71" s="17">
        <v>7.4</v>
      </c>
      <c r="K71" s="17">
        <v>7.4</v>
      </c>
      <c r="L71" s="17">
        <v>7.4</v>
      </c>
      <c r="M71" s="17">
        <v>7.4</v>
      </c>
      <c r="N71" s="17">
        <v>7.44</v>
      </c>
      <c r="O71" s="17">
        <v>7.42</v>
      </c>
      <c r="P71" s="17">
        <v>7.41</v>
      </c>
      <c r="Q71" s="17">
        <v>7.4</v>
      </c>
      <c r="R71" s="17">
        <v>7.4</v>
      </c>
      <c r="S71" s="17">
        <v>7.45</v>
      </c>
      <c r="T71" s="17">
        <v>7.45</v>
      </c>
      <c r="U71" s="17">
        <v>7.47</v>
      </c>
      <c r="V71" s="17">
        <v>7.46</v>
      </c>
      <c r="W71" s="17">
        <v>7.45</v>
      </c>
      <c r="X71" s="17">
        <v>7.45</v>
      </c>
      <c r="Y71" s="17">
        <v>7.43</v>
      </c>
      <c r="Z71" s="17">
        <v>7.44</v>
      </c>
      <c r="AA71" s="17">
        <v>7.44</v>
      </c>
      <c r="AB71" s="17">
        <v>0</v>
      </c>
      <c r="AC71" s="17">
        <v>0</v>
      </c>
      <c r="AD71" s="17">
        <v>0</v>
      </c>
      <c r="AE71" s="17">
        <v>0</v>
      </c>
      <c r="AF71" s="17">
        <v>0</v>
      </c>
      <c r="AG71" s="17">
        <v>0</v>
      </c>
      <c r="AH71" s="17">
        <v>0</v>
      </c>
      <c r="AI71" s="17">
        <v>0</v>
      </c>
      <c r="AJ71" s="17">
        <v>0</v>
      </c>
      <c r="AK71" s="17">
        <v>0</v>
      </c>
      <c r="AL71" s="17">
        <v>0</v>
      </c>
      <c r="AM71" s="17">
        <v>0</v>
      </c>
      <c r="AN71" s="17">
        <v>0</v>
      </c>
      <c r="AO71" s="17">
        <v>0</v>
      </c>
      <c r="AP71" s="17">
        <v>0</v>
      </c>
      <c r="AQ71" s="17">
        <v>0</v>
      </c>
      <c r="AR71" s="17">
        <v>0</v>
      </c>
      <c r="AS71" s="17">
        <v>0</v>
      </c>
      <c r="AT71" s="17">
        <v>0</v>
      </c>
      <c r="AU71" s="17">
        <v>0</v>
      </c>
      <c r="AV71" s="17">
        <v>0</v>
      </c>
      <c r="AW71" s="17">
        <v>0</v>
      </c>
      <c r="AX71" s="17">
        <v>0</v>
      </c>
      <c r="AY71" s="17">
        <v>0</v>
      </c>
      <c r="AZ71" s="17">
        <v>0</v>
      </c>
      <c r="BA71" s="17">
        <v>0</v>
      </c>
      <c r="BB71" s="17">
        <v>0</v>
      </c>
      <c r="BC71" s="17">
        <v>0</v>
      </c>
      <c r="BD71" s="17">
        <v>0</v>
      </c>
      <c r="BE71" s="17">
        <v>0</v>
      </c>
      <c r="BF71" s="17">
        <v>0</v>
      </c>
      <c r="BG71" s="17">
        <v>0</v>
      </c>
      <c r="BH71" s="17">
        <v>0</v>
      </c>
      <c r="BI71" s="17">
        <v>0</v>
      </c>
      <c r="BJ71" s="17">
        <v>0</v>
      </c>
      <c r="BK71" s="17">
        <v>0</v>
      </c>
      <c r="BL71" s="17">
        <v>0</v>
      </c>
      <c r="BM71" s="17">
        <v>0</v>
      </c>
      <c r="BN71" s="17">
        <v>0</v>
      </c>
      <c r="BO71" s="17">
        <v>0</v>
      </c>
      <c r="BP71" s="17">
        <v>0</v>
      </c>
      <c r="BQ71" s="17">
        <v>0</v>
      </c>
      <c r="BR71" s="17">
        <v>0</v>
      </c>
      <c r="BS71" s="17">
        <v>0</v>
      </c>
      <c r="BT71" s="17">
        <v>0</v>
      </c>
      <c r="BU71" s="17">
        <v>0</v>
      </c>
      <c r="BV71" s="17">
        <v>0</v>
      </c>
      <c r="BW71" s="17">
        <v>0</v>
      </c>
      <c r="BX71" s="17">
        <v>0</v>
      </c>
      <c r="BY71" s="17">
        <v>0</v>
      </c>
      <c r="BZ71" s="17">
        <v>0</v>
      </c>
      <c r="CA71" s="17">
        <v>0</v>
      </c>
      <c r="CB71" s="17">
        <v>0</v>
      </c>
      <c r="CC71" s="17">
        <v>0</v>
      </c>
      <c r="CD71" s="17">
        <v>0</v>
      </c>
      <c r="CE71" s="17">
        <v>0</v>
      </c>
      <c r="CF71" s="17">
        <v>0</v>
      </c>
      <c r="CG71" s="17">
        <v>0</v>
      </c>
      <c r="CH71" s="17">
        <v>0</v>
      </c>
      <c r="CI71" s="17">
        <v>0</v>
      </c>
      <c r="CJ71" s="17">
        <v>0</v>
      </c>
      <c r="CK71" s="17">
        <v>0</v>
      </c>
      <c r="CL71" s="17">
        <v>0</v>
      </c>
      <c r="CM71" s="17">
        <v>0</v>
      </c>
      <c r="CN71" s="17">
        <v>0</v>
      </c>
      <c r="CO71" s="17">
        <v>0</v>
      </c>
      <c r="CP71" s="17">
        <v>0</v>
      </c>
      <c r="CQ71" s="17">
        <v>0</v>
      </c>
      <c r="CR71" s="17">
        <v>0</v>
      </c>
      <c r="CS71" s="17">
        <v>0</v>
      </c>
      <c r="CT71" s="17">
        <v>0</v>
      </c>
      <c r="CU71" s="17">
        <v>0</v>
      </c>
      <c r="CV71" s="17">
        <v>0</v>
      </c>
      <c r="CW71" s="17">
        <v>0</v>
      </c>
      <c r="CX71" s="17">
        <v>0</v>
      </c>
      <c r="CY71" s="17">
        <v>0</v>
      </c>
      <c r="CZ71" s="17">
        <v>0</v>
      </c>
      <c r="DA71" s="17">
        <v>0</v>
      </c>
      <c r="DB71" s="17">
        <v>0</v>
      </c>
      <c r="DC71" s="17">
        <v>0</v>
      </c>
      <c r="DD71" s="17">
        <v>0</v>
      </c>
      <c r="DE71" s="17">
        <v>0</v>
      </c>
      <c r="DF71" s="17">
        <v>0</v>
      </c>
      <c r="DG71" s="17">
        <v>0</v>
      </c>
      <c r="DH71" s="17">
        <v>0</v>
      </c>
      <c r="DI71" s="17">
        <v>0</v>
      </c>
      <c r="DJ71" s="17">
        <v>0</v>
      </c>
      <c r="DK71" s="17">
        <v>0</v>
      </c>
      <c r="DL71" s="17">
        <v>0</v>
      </c>
      <c r="DM71" s="17">
        <v>0</v>
      </c>
      <c r="DN71" s="17">
        <v>0</v>
      </c>
      <c r="DO71" s="17">
        <v>0</v>
      </c>
      <c r="DP71" s="17">
        <v>0</v>
      </c>
      <c r="DQ71" s="17">
        <v>0</v>
      </c>
      <c r="DR71" s="17">
        <v>0</v>
      </c>
      <c r="DS71" s="17">
        <v>0</v>
      </c>
      <c r="DT71" s="17">
        <v>0</v>
      </c>
      <c r="DU71" s="17">
        <v>0</v>
      </c>
      <c r="DV71" s="17">
        <v>0</v>
      </c>
      <c r="DW71" s="17">
        <v>0</v>
      </c>
      <c r="DX71" s="17">
        <v>0</v>
      </c>
      <c r="DY71" s="17">
        <v>0</v>
      </c>
      <c r="DZ71" s="17">
        <v>0</v>
      </c>
      <c r="EA71" s="17">
        <v>0</v>
      </c>
      <c r="EB71" s="17">
        <v>0</v>
      </c>
      <c r="EC71" s="17">
        <v>0</v>
      </c>
      <c r="ED71" s="17">
        <v>0</v>
      </c>
      <c r="EE71" s="17">
        <v>0</v>
      </c>
      <c r="EF71" s="17">
        <v>0</v>
      </c>
      <c r="EG71" s="17">
        <v>0</v>
      </c>
      <c r="EH71" s="17">
        <v>0</v>
      </c>
      <c r="EI71" s="17">
        <v>0</v>
      </c>
      <c r="EJ71" s="17">
        <v>0</v>
      </c>
      <c r="EK71" s="17">
        <v>0</v>
      </c>
      <c r="EL71" s="17">
        <v>0</v>
      </c>
      <c r="EM71" s="17">
        <v>0</v>
      </c>
      <c r="EN71" s="17">
        <v>0</v>
      </c>
      <c r="EO71" s="17">
        <v>0</v>
      </c>
      <c r="EP71" s="17">
        <v>0</v>
      </c>
      <c r="EQ71" s="17">
        <v>0</v>
      </c>
      <c r="ER71" s="17">
        <v>0</v>
      </c>
      <c r="ES71" s="17">
        <v>0</v>
      </c>
      <c r="ET71" s="17">
        <v>0</v>
      </c>
      <c r="EU71" s="17">
        <v>0</v>
      </c>
      <c r="EV71" s="17">
        <v>0</v>
      </c>
      <c r="EW71" s="17">
        <v>0</v>
      </c>
      <c r="EX71" s="17">
        <v>0</v>
      </c>
      <c r="EY71" s="17">
        <v>0</v>
      </c>
      <c r="EZ71" s="17">
        <v>0</v>
      </c>
      <c r="FA71" s="17">
        <v>0</v>
      </c>
      <c r="FB71" s="17">
        <v>0</v>
      </c>
      <c r="FC71" s="17">
        <v>0</v>
      </c>
      <c r="FD71" s="17">
        <v>0</v>
      </c>
      <c r="FE71" s="17">
        <v>0</v>
      </c>
      <c r="FF71" s="17">
        <v>0</v>
      </c>
      <c r="FG71" s="17">
        <v>0</v>
      </c>
      <c r="FH71" s="17">
        <v>0</v>
      </c>
      <c r="FI71" s="17">
        <v>0</v>
      </c>
      <c r="FJ71" s="17">
        <v>0</v>
      </c>
      <c r="FK71" s="17">
        <v>0</v>
      </c>
      <c r="FL71" s="17">
        <v>0</v>
      </c>
      <c r="FM71" s="17">
        <v>0</v>
      </c>
      <c r="FN71" s="17">
        <v>0</v>
      </c>
      <c r="FO71" s="17">
        <v>0</v>
      </c>
      <c r="FP71" s="17">
        <v>0</v>
      </c>
      <c r="FQ71" s="17">
        <v>0</v>
      </c>
      <c r="FR71" s="17">
        <v>0</v>
      </c>
      <c r="FS71" s="17">
        <v>0</v>
      </c>
      <c r="FT71" s="17">
        <v>0</v>
      </c>
      <c r="FU71" s="17">
        <v>0</v>
      </c>
      <c r="FV71" s="17">
        <v>0</v>
      </c>
      <c r="FW71" s="17">
        <v>0</v>
      </c>
      <c r="FX71" s="17">
        <v>0</v>
      </c>
      <c r="FY71" s="17">
        <v>0</v>
      </c>
      <c r="FZ71" s="17">
        <v>0</v>
      </c>
      <c r="GA71" s="17">
        <v>0</v>
      </c>
      <c r="GB71" s="17">
        <v>0</v>
      </c>
      <c r="GC71" s="17">
        <v>0</v>
      </c>
      <c r="GD71" s="17">
        <v>0</v>
      </c>
      <c r="GE71" s="17">
        <v>0</v>
      </c>
      <c r="GF71" s="17">
        <v>0</v>
      </c>
      <c r="GG71" s="17">
        <v>0</v>
      </c>
      <c r="GH71" s="17">
        <v>0</v>
      </c>
      <c r="GI71" s="17">
        <v>0</v>
      </c>
      <c r="GJ71" s="17">
        <v>0</v>
      </c>
      <c r="GK71" s="17">
        <v>0</v>
      </c>
      <c r="GL71" s="17">
        <v>0</v>
      </c>
      <c r="GM71" s="17">
        <v>0</v>
      </c>
      <c r="GN71" s="17">
        <v>0</v>
      </c>
      <c r="GO71" s="17">
        <v>0</v>
      </c>
      <c r="GP71" s="17">
        <v>0</v>
      </c>
      <c r="GQ71" s="17">
        <v>0</v>
      </c>
      <c r="GR71" s="17">
        <v>0</v>
      </c>
      <c r="GS71" s="17">
        <v>0</v>
      </c>
      <c r="GT71" s="17">
        <v>0</v>
      </c>
      <c r="GU71" s="17">
        <v>0</v>
      </c>
      <c r="GV71" s="17">
        <v>0</v>
      </c>
      <c r="GW71" s="17">
        <v>0</v>
      </c>
      <c r="GX71" s="17">
        <v>0</v>
      </c>
      <c r="GY71" s="17">
        <v>0</v>
      </c>
      <c r="GZ71" s="17">
        <v>0</v>
      </c>
      <c r="HA71" s="17">
        <v>0</v>
      </c>
      <c r="HB71" s="17">
        <v>0</v>
      </c>
      <c r="HC71" s="17">
        <v>0</v>
      </c>
      <c r="HD71" s="17">
        <v>0</v>
      </c>
      <c r="HE71" s="17">
        <v>0</v>
      </c>
      <c r="HF71" s="17">
        <v>0</v>
      </c>
      <c r="HG71" s="17">
        <v>0</v>
      </c>
      <c r="HH71" s="17">
        <v>0</v>
      </c>
      <c r="HI71" s="17">
        <v>0</v>
      </c>
      <c r="HJ71" s="17">
        <v>0</v>
      </c>
      <c r="HK71" s="17">
        <v>0</v>
      </c>
      <c r="HL71" s="17">
        <v>0</v>
      </c>
      <c r="HM71" s="17">
        <v>0</v>
      </c>
      <c r="HN71" s="17">
        <v>0</v>
      </c>
      <c r="HO71" s="17">
        <v>0</v>
      </c>
      <c r="HP71" s="17">
        <v>0</v>
      </c>
      <c r="HQ71" s="17">
        <v>0</v>
      </c>
      <c r="HR71" s="17">
        <v>0</v>
      </c>
      <c r="HS71" s="17">
        <v>0</v>
      </c>
      <c r="HT71" s="17">
        <v>0</v>
      </c>
      <c r="HU71" s="17">
        <v>0</v>
      </c>
      <c r="HV71" s="17">
        <v>0</v>
      </c>
      <c r="HW71" s="17">
        <v>0</v>
      </c>
      <c r="HX71" s="17">
        <v>0</v>
      </c>
      <c r="HY71" s="17">
        <v>0</v>
      </c>
      <c r="HZ71" s="17">
        <v>0</v>
      </c>
      <c r="IA71" s="17">
        <v>0</v>
      </c>
      <c r="IB71" s="17">
        <v>0</v>
      </c>
      <c r="IC71" s="17">
        <v>0</v>
      </c>
      <c r="ID71" s="17">
        <v>0</v>
      </c>
      <c r="IE71" s="17">
        <v>0</v>
      </c>
      <c r="IF71" s="17">
        <v>0</v>
      </c>
      <c r="IG71" s="17">
        <v>0</v>
      </c>
      <c r="IH71" s="17">
        <v>0</v>
      </c>
      <c r="II71" s="17">
        <v>0</v>
      </c>
      <c r="IJ71" s="17">
        <v>0</v>
      </c>
      <c r="IK71" s="17">
        <v>0</v>
      </c>
      <c r="IL71" s="17">
        <v>0</v>
      </c>
      <c r="IM71" s="17">
        <v>0</v>
      </c>
      <c r="IN71" s="17">
        <v>0</v>
      </c>
      <c r="IO71" s="17">
        <v>0</v>
      </c>
      <c r="IP71" s="17">
        <v>0</v>
      </c>
      <c r="IQ71" s="17">
        <v>0</v>
      </c>
      <c r="IR71" s="17">
        <v>0</v>
      </c>
      <c r="IS71" s="17">
        <v>0</v>
      </c>
      <c r="IT71" s="17">
        <v>0</v>
      </c>
      <c r="IU71" s="17">
        <v>0</v>
      </c>
      <c r="IV71" s="17">
        <v>0</v>
      </c>
      <c r="IW71" s="17">
        <v>0</v>
      </c>
      <c r="IX71" s="17">
        <v>0</v>
      </c>
      <c r="IY71" s="17">
        <v>0</v>
      </c>
      <c r="IZ71" s="17">
        <v>0</v>
      </c>
      <c r="JA71" s="17">
        <v>0</v>
      </c>
      <c r="JB71" s="17">
        <v>0</v>
      </c>
      <c r="JC71" s="17">
        <v>0</v>
      </c>
      <c r="JD71" s="17">
        <v>0</v>
      </c>
      <c r="JE71" s="17">
        <v>0</v>
      </c>
      <c r="JF71" s="17">
        <v>0</v>
      </c>
      <c r="JG71" s="17">
        <v>0</v>
      </c>
      <c r="JH71" s="17">
        <v>0</v>
      </c>
      <c r="JI71" s="17">
        <v>0</v>
      </c>
      <c r="JJ71" s="17">
        <v>0</v>
      </c>
      <c r="JK71" s="17">
        <v>0</v>
      </c>
      <c r="JL71" s="17">
        <v>0</v>
      </c>
      <c r="JM71" s="17">
        <v>0</v>
      </c>
      <c r="JN71" s="17">
        <v>0</v>
      </c>
      <c r="JO71" s="17">
        <v>0</v>
      </c>
      <c r="JP71" s="17">
        <v>0</v>
      </c>
      <c r="JQ71" s="17">
        <v>0</v>
      </c>
      <c r="JR71" s="17">
        <v>0</v>
      </c>
      <c r="JS71" s="17">
        <v>0</v>
      </c>
      <c r="JT71" s="17">
        <v>0</v>
      </c>
      <c r="JU71" s="17">
        <v>0</v>
      </c>
      <c r="JV71" s="17">
        <v>0</v>
      </c>
      <c r="JW71" s="17">
        <v>0</v>
      </c>
      <c r="JX71" s="17">
        <v>0</v>
      </c>
      <c r="JY71" s="17">
        <v>0</v>
      </c>
    </row>
    <row r="72" spans="1:285" x14ac:dyDescent="0.15">
      <c r="A72" s="17" t="s">
        <v>548</v>
      </c>
      <c r="B72" s="17" t="s">
        <v>549</v>
      </c>
      <c r="C72" s="17">
        <v>0</v>
      </c>
      <c r="D72" s="17">
        <v>0</v>
      </c>
      <c r="E72" s="17">
        <v>0</v>
      </c>
      <c r="F72" s="17">
        <v>0</v>
      </c>
      <c r="G72" s="17">
        <v>0</v>
      </c>
      <c r="H72" s="17">
        <v>0</v>
      </c>
      <c r="I72" s="17">
        <v>27.11</v>
      </c>
      <c r="J72" s="17">
        <v>27.11</v>
      </c>
      <c r="K72" s="17">
        <v>27.11</v>
      </c>
      <c r="L72" s="17">
        <v>27.11</v>
      </c>
      <c r="M72" s="17">
        <v>27.11</v>
      </c>
      <c r="N72" s="17">
        <v>27.3</v>
      </c>
      <c r="O72" s="17">
        <v>27.48</v>
      </c>
      <c r="P72" s="17">
        <v>27.66</v>
      </c>
      <c r="Q72" s="17">
        <v>27.6</v>
      </c>
      <c r="R72" s="17">
        <v>27.66</v>
      </c>
      <c r="S72" s="17">
        <v>27.99</v>
      </c>
      <c r="T72" s="17">
        <v>28.38</v>
      </c>
      <c r="U72" s="17">
        <v>28.3</v>
      </c>
      <c r="V72" s="17">
        <v>28.33</v>
      </c>
      <c r="W72" s="17">
        <v>28.25</v>
      </c>
      <c r="X72" s="17">
        <v>28.18</v>
      </c>
      <c r="Y72" s="17">
        <v>28.2</v>
      </c>
      <c r="Z72" s="17">
        <v>28.11</v>
      </c>
      <c r="AA72" s="17">
        <v>28.07</v>
      </c>
      <c r="AB72" s="17">
        <v>0</v>
      </c>
      <c r="AC72" s="17">
        <v>0</v>
      </c>
      <c r="AD72" s="17">
        <v>0</v>
      </c>
      <c r="AE72" s="17">
        <v>0</v>
      </c>
      <c r="AF72" s="17">
        <v>0</v>
      </c>
      <c r="AG72" s="17">
        <v>0</v>
      </c>
      <c r="AH72" s="17">
        <v>0</v>
      </c>
      <c r="AI72" s="17">
        <v>0</v>
      </c>
      <c r="AJ72" s="17">
        <v>0</v>
      </c>
      <c r="AK72" s="17">
        <v>0</v>
      </c>
      <c r="AL72" s="17">
        <v>0</v>
      </c>
      <c r="AM72" s="17">
        <v>0</v>
      </c>
      <c r="AN72" s="17">
        <v>0</v>
      </c>
      <c r="AO72" s="17">
        <v>0</v>
      </c>
      <c r="AP72" s="17">
        <v>0</v>
      </c>
      <c r="AQ72" s="17">
        <v>0</v>
      </c>
      <c r="AR72" s="17">
        <v>0</v>
      </c>
      <c r="AS72" s="17">
        <v>0</v>
      </c>
      <c r="AT72" s="17">
        <v>0</v>
      </c>
      <c r="AU72" s="17">
        <v>0</v>
      </c>
      <c r="AV72" s="17">
        <v>0</v>
      </c>
      <c r="AW72" s="17">
        <v>0</v>
      </c>
      <c r="AX72" s="17">
        <v>0</v>
      </c>
      <c r="AY72" s="17">
        <v>0</v>
      </c>
      <c r="AZ72" s="17">
        <v>0</v>
      </c>
      <c r="BA72" s="17">
        <v>0</v>
      </c>
      <c r="BB72" s="17">
        <v>0</v>
      </c>
      <c r="BC72" s="17">
        <v>0</v>
      </c>
      <c r="BD72" s="17">
        <v>0</v>
      </c>
      <c r="BE72" s="17">
        <v>0</v>
      </c>
      <c r="BF72" s="17">
        <v>0</v>
      </c>
      <c r="BG72" s="17">
        <v>0</v>
      </c>
      <c r="BH72" s="17">
        <v>0</v>
      </c>
      <c r="BI72" s="17">
        <v>0</v>
      </c>
      <c r="BJ72" s="17">
        <v>0</v>
      </c>
      <c r="BK72" s="17">
        <v>0</v>
      </c>
      <c r="BL72" s="17">
        <v>0</v>
      </c>
      <c r="BM72" s="17">
        <v>0</v>
      </c>
      <c r="BN72" s="17">
        <v>0</v>
      </c>
      <c r="BO72" s="17">
        <v>0</v>
      </c>
      <c r="BP72" s="17">
        <v>0</v>
      </c>
      <c r="BQ72" s="17">
        <v>0</v>
      </c>
      <c r="BR72" s="17">
        <v>0</v>
      </c>
      <c r="BS72" s="17">
        <v>0</v>
      </c>
      <c r="BT72" s="17">
        <v>0</v>
      </c>
      <c r="BU72" s="17">
        <v>0</v>
      </c>
      <c r="BV72" s="17">
        <v>0</v>
      </c>
      <c r="BW72" s="17">
        <v>0</v>
      </c>
      <c r="BX72" s="17">
        <v>0</v>
      </c>
      <c r="BY72" s="17">
        <v>0</v>
      </c>
      <c r="BZ72" s="17">
        <v>0</v>
      </c>
      <c r="CA72" s="17">
        <v>0</v>
      </c>
      <c r="CB72" s="17">
        <v>0</v>
      </c>
      <c r="CC72" s="17">
        <v>0</v>
      </c>
      <c r="CD72" s="17">
        <v>0</v>
      </c>
      <c r="CE72" s="17">
        <v>0</v>
      </c>
      <c r="CF72" s="17">
        <v>0</v>
      </c>
      <c r="CG72" s="17">
        <v>0</v>
      </c>
      <c r="CH72" s="17">
        <v>0</v>
      </c>
      <c r="CI72" s="17">
        <v>0</v>
      </c>
      <c r="CJ72" s="17">
        <v>0</v>
      </c>
      <c r="CK72" s="17">
        <v>0</v>
      </c>
      <c r="CL72" s="17">
        <v>0</v>
      </c>
      <c r="CM72" s="17">
        <v>0</v>
      </c>
      <c r="CN72" s="17">
        <v>0</v>
      </c>
      <c r="CO72" s="17">
        <v>0</v>
      </c>
      <c r="CP72" s="17">
        <v>0</v>
      </c>
      <c r="CQ72" s="17">
        <v>0</v>
      </c>
      <c r="CR72" s="17">
        <v>0</v>
      </c>
      <c r="CS72" s="17">
        <v>0</v>
      </c>
      <c r="CT72" s="17">
        <v>0</v>
      </c>
      <c r="CU72" s="17">
        <v>0</v>
      </c>
      <c r="CV72" s="17">
        <v>0</v>
      </c>
      <c r="CW72" s="17">
        <v>0</v>
      </c>
      <c r="CX72" s="17">
        <v>0</v>
      </c>
      <c r="CY72" s="17">
        <v>0</v>
      </c>
      <c r="CZ72" s="17">
        <v>0</v>
      </c>
      <c r="DA72" s="17">
        <v>0</v>
      </c>
      <c r="DB72" s="17">
        <v>0</v>
      </c>
      <c r="DC72" s="17">
        <v>0</v>
      </c>
      <c r="DD72" s="17">
        <v>0</v>
      </c>
      <c r="DE72" s="17">
        <v>0</v>
      </c>
      <c r="DF72" s="17">
        <v>0</v>
      </c>
      <c r="DG72" s="17">
        <v>0</v>
      </c>
      <c r="DH72" s="17">
        <v>0</v>
      </c>
      <c r="DI72" s="17">
        <v>0</v>
      </c>
      <c r="DJ72" s="17">
        <v>0</v>
      </c>
      <c r="DK72" s="17">
        <v>0</v>
      </c>
      <c r="DL72" s="17">
        <v>0</v>
      </c>
      <c r="DM72" s="17">
        <v>0</v>
      </c>
      <c r="DN72" s="17">
        <v>0</v>
      </c>
      <c r="DO72" s="17">
        <v>0</v>
      </c>
      <c r="DP72" s="17">
        <v>0</v>
      </c>
      <c r="DQ72" s="17">
        <v>0</v>
      </c>
      <c r="DR72" s="17">
        <v>0</v>
      </c>
      <c r="DS72" s="17">
        <v>0</v>
      </c>
      <c r="DT72" s="17">
        <v>0</v>
      </c>
      <c r="DU72" s="17">
        <v>0</v>
      </c>
      <c r="DV72" s="17">
        <v>0</v>
      </c>
      <c r="DW72" s="17">
        <v>0</v>
      </c>
      <c r="DX72" s="17">
        <v>0</v>
      </c>
      <c r="DY72" s="17">
        <v>0</v>
      </c>
      <c r="DZ72" s="17">
        <v>0</v>
      </c>
      <c r="EA72" s="17">
        <v>0</v>
      </c>
      <c r="EB72" s="17">
        <v>0</v>
      </c>
      <c r="EC72" s="17">
        <v>0</v>
      </c>
      <c r="ED72" s="17">
        <v>0</v>
      </c>
      <c r="EE72" s="17">
        <v>0</v>
      </c>
      <c r="EF72" s="17">
        <v>0</v>
      </c>
      <c r="EG72" s="17">
        <v>0</v>
      </c>
      <c r="EH72" s="17">
        <v>0</v>
      </c>
      <c r="EI72" s="17">
        <v>0</v>
      </c>
      <c r="EJ72" s="17">
        <v>0</v>
      </c>
      <c r="EK72" s="17">
        <v>0</v>
      </c>
      <c r="EL72" s="17">
        <v>0</v>
      </c>
      <c r="EM72" s="17">
        <v>0</v>
      </c>
      <c r="EN72" s="17">
        <v>0</v>
      </c>
      <c r="EO72" s="17">
        <v>0</v>
      </c>
      <c r="EP72" s="17">
        <v>0</v>
      </c>
      <c r="EQ72" s="17">
        <v>0</v>
      </c>
      <c r="ER72" s="17">
        <v>0</v>
      </c>
      <c r="ES72" s="17">
        <v>0</v>
      </c>
      <c r="ET72" s="17">
        <v>0</v>
      </c>
      <c r="EU72" s="17">
        <v>0</v>
      </c>
      <c r="EV72" s="17">
        <v>0</v>
      </c>
      <c r="EW72" s="17">
        <v>0</v>
      </c>
      <c r="EX72" s="17">
        <v>0</v>
      </c>
      <c r="EY72" s="17">
        <v>0</v>
      </c>
      <c r="EZ72" s="17">
        <v>0</v>
      </c>
      <c r="FA72" s="17">
        <v>0</v>
      </c>
      <c r="FB72" s="17">
        <v>0</v>
      </c>
      <c r="FC72" s="17">
        <v>0</v>
      </c>
      <c r="FD72" s="17">
        <v>0</v>
      </c>
      <c r="FE72" s="17">
        <v>0</v>
      </c>
      <c r="FF72" s="17">
        <v>0</v>
      </c>
      <c r="FG72" s="17">
        <v>0</v>
      </c>
      <c r="FH72" s="17">
        <v>0</v>
      </c>
      <c r="FI72" s="17">
        <v>0</v>
      </c>
      <c r="FJ72" s="17">
        <v>0</v>
      </c>
      <c r="FK72" s="17">
        <v>0</v>
      </c>
      <c r="FL72" s="17">
        <v>0</v>
      </c>
      <c r="FM72" s="17">
        <v>0</v>
      </c>
      <c r="FN72" s="17">
        <v>0</v>
      </c>
      <c r="FO72" s="17">
        <v>0</v>
      </c>
      <c r="FP72" s="17">
        <v>0</v>
      </c>
      <c r="FQ72" s="17">
        <v>0</v>
      </c>
      <c r="FR72" s="17">
        <v>0</v>
      </c>
      <c r="FS72" s="17">
        <v>0</v>
      </c>
      <c r="FT72" s="17">
        <v>0</v>
      </c>
      <c r="FU72" s="17">
        <v>0</v>
      </c>
      <c r="FV72" s="17">
        <v>0</v>
      </c>
      <c r="FW72" s="17">
        <v>0</v>
      </c>
      <c r="FX72" s="17">
        <v>0</v>
      </c>
      <c r="FY72" s="17">
        <v>0</v>
      </c>
      <c r="FZ72" s="17">
        <v>0</v>
      </c>
      <c r="GA72" s="17">
        <v>0</v>
      </c>
      <c r="GB72" s="17">
        <v>0</v>
      </c>
      <c r="GC72" s="17">
        <v>0</v>
      </c>
      <c r="GD72" s="17">
        <v>0</v>
      </c>
      <c r="GE72" s="17">
        <v>0</v>
      </c>
      <c r="GF72" s="17">
        <v>0</v>
      </c>
      <c r="GG72" s="17">
        <v>0</v>
      </c>
      <c r="GH72" s="17">
        <v>0</v>
      </c>
      <c r="GI72" s="17">
        <v>0</v>
      </c>
      <c r="GJ72" s="17">
        <v>0</v>
      </c>
      <c r="GK72" s="17">
        <v>0</v>
      </c>
      <c r="GL72" s="17">
        <v>0</v>
      </c>
      <c r="GM72" s="17">
        <v>0</v>
      </c>
      <c r="GN72" s="17">
        <v>0</v>
      </c>
      <c r="GO72" s="17">
        <v>0</v>
      </c>
      <c r="GP72" s="17">
        <v>0</v>
      </c>
      <c r="GQ72" s="17">
        <v>0</v>
      </c>
      <c r="GR72" s="17">
        <v>0</v>
      </c>
      <c r="GS72" s="17">
        <v>0</v>
      </c>
      <c r="GT72" s="17">
        <v>0</v>
      </c>
      <c r="GU72" s="17">
        <v>0</v>
      </c>
      <c r="GV72" s="17">
        <v>0</v>
      </c>
      <c r="GW72" s="17">
        <v>0</v>
      </c>
      <c r="GX72" s="17">
        <v>0</v>
      </c>
      <c r="GY72" s="17">
        <v>0</v>
      </c>
      <c r="GZ72" s="17">
        <v>0</v>
      </c>
      <c r="HA72" s="17">
        <v>0</v>
      </c>
      <c r="HB72" s="17">
        <v>0</v>
      </c>
      <c r="HC72" s="17">
        <v>0</v>
      </c>
      <c r="HD72" s="17">
        <v>0</v>
      </c>
      <c r="HE72" s="17">
        <v>0</v>
      </c>
      <c r="HF72" s="17">
        <v>0</v>
      </c>
      <c r="HG72" s="17">
        <v>0</v>
      </c>
      <c r="HH72" s="17">
        <v>0</v>
      </c>
      <c r="HI72" s="17">
        <v>0</v>
      </c>
      <c r="HJ72" s="17">
        <v>0</v>
      </c>
      <c r="HK72" s="17">
        <v>0</v>
      </c>
      <c r="HL72" s="17">
        <v>0</v>
      </c>
      <c r="HM72" s="17">
        <v>0</v>
      </c>
      <c r="HN72" s="17">
        <v>0</v>
      </c>
      <c r="HO72" s="17">
        <v>0</v>
      </c>
      <c r="HP72" s="17">
        <v>0</v>
      </c>
      <c r="HQ72" s="17">
        <v>0</v>
      </c>
      <c r="HR72" s="17">
        <v>0</v>
      </c>
      <c r="HS72" s="17">
        <v>0</v>
      </c>
      <c r="HT72" s="17">
        <v>0</v>
      </c>
      <c r="HU72" s="17">
        <v>0</v>
      </c>
      <c r="HV72" s="17">
        <v>0</v>
      </c>
      <c r="HW72" s="17">
        <v>0</v>
      </c>
      <c r="HX72" s="17">
        <v>0</v>
      </c>
      <c r="HY72" s="17">
        <v>0</v>
      </c>
      <c r="HZ72" s="17">
        <v>0</v>
      </c>
      <c r="IA72" s="17">
        <v>0</v>
      </c>
      <c r="IB72" s="17">
        <v>0</v>
      </c>
      <c r="IC72" s="17">
        <v>0</v>
      </c>
      <c r="ID72" s="17">
        <v>0</v>
      </c>
      <c r="IE72" s="17">
        <v>0</v>
      </c>
      <c r="IF72" s="17">
        <v>0</v>
      </c>
      <c r="IG72" s="17">
        <v>0</v>
      </c>
      <c r="IH72" s="17">
        <v>0</v>
      </c>
      <c r="II72" s="17">
        <v>0</v>
      </c>
      <c r="IJ72" s="17">
        <v>0</v>
      </c>
      <c r="IK72" s="17">
        <v>0</v>
      </c>
      <c r="IL72" s="17">
        <v>0</v>
      </c>
      <c r="IM72" s="17">
        <v>0</v>
      </c>
      <c r="IN72" s="17">
        <v>0</v>
      </c>
      <c r="IO72" s="17">
        <v>0</v>
      </c>
      <c r="IP72" s="17">
        <v>0</v>
      </c>
      <c r="IQ72" s="17">
        <v>0</v>
      </c>
      <c r="IR72" s="17">
        <v>0</v>
      </c>
      <c r="IS72" s="17">
        <v>0</v>
      </c>
      <c r="IT72" s="17">
        <v>0</v>
      </c>
      <c r="IU72" s="17">
        <v>0</v>
      </c>
      <c r="IV72" s="17">
        <v>0</v>
      </c>
      <c r="IW72" s="17">
        <v>0</v>
      </c>
      <c r="IX72" s="17">
        <v>0</v>
      </c>
      <c r="IY72" s="17">
        <v>0</v>
      </c>
      <c r="IZ72" s="17">
        <v>0</v>
      </c>
      <c r="JA72" s="17">
        <v>0</v>
      </c>
      <c r="JB72" s="17">
        <v>0</v>
      </c>
      <c r="JC72" s="17">
        <v>0</v>
      </c>
      <c r="JD72" s="17">
        <v>0</v>
      </c>
      <c r="JE72" s="17">
        <v>0</v>
      </c>
      <c r="JF72" s="17">
        <v>0</v>
      </c>
      <c r="JG72" s="17">
        <v>0</v>
      </c>
      <c r="JH72" s="17">
        <v>0</v>
      </c>
      <c r="JI72" s="17">
        <v>0</v>
      </c>
      <c r="JJ72" s="17">
        <v>0</v>
      </c>
      <c r="JK72" s="17">
        <v>0</v>
      </c>
      <c r="JL72" s="17">
        <v>0</v>
      </c>
      <c r="JM72" s="17">
        <v>0</v>
      </c>
      <c r="JN72" s="17">
        <v>0</v>
      </c>
      <c r="JO72" s="17">
        <v>0</v>
      </c>
      <c r="JP72" s="17">
        <v>0</v>
      </c>
      <c r="JQ72" s="17">
        <v>0</v>
      </c>
      <c r="JR72" s="17">
        <v>0</v>
      </c>
      <c r="JS72" s="17">
        <v>0</v>
      </c>
      <c r="JT72" s="17">
        <v>0</v>
      </c>
      <c r="JU72" s="17">
        <v>0</v>
      </c>
      <c r="JV72" s="17">
        <v>0</v>
      </c>
      <c r="JW72" s="17">
        <v>0</v>
      </c>
      <c r="JX72" s="17">
        <v>0</v>
      </c>
      <c r="JY72" s="17">
        <v>0</v>
      </c>
    </row>
    <row r="73" spans="1:285" x14ac:dyDescent="0.15">
      <c r="A73" s="17" t="s">
        <v>646</v>
      </c>
      <c r="B73" s="17" t="s">
        <v>647</v>
      </c>
      <c r="C73" s="17">
        <v>0</v>
      </c>
      <c r="D73" s="17">
        <v>0</v>
      </c>
      <c r="E73" s="17">
        <v>0</v>
      </c>
      <c r="F73" s="17">
        <v>0</v>
      </c>
      <c r="G73" s="17">
        <v>0</v>
      </c>
      <c r="H73" s="17">
        <v>0</v>
      </c>
      <c r="I73" s="17">
        <v>16.809999999999999</v>
      </c>
      <c r="J73" s="17">
        <v>16.809999999999999</v>
      </c>
      <c r="K73" s="17">
        <v>16.809999999999999</v>
      </c>
      <c r="L73" s="17">
        <v>16.809999999999999</v>
      </c>
      <c r="M73" s="17">
        <v>16.809999999999999</v>
      </c>
      <c r="N73" s="17">
        <v>16.89</v>
      </c>
      <c r="O73" s="17">
        <v>16.850000000000001</v>
      </c>
      <c r="P73" s="17">
        <v>16.829999999999998</v>
      </c>
      <c r="Q73" s="17">
        <v>16.82</v>
      </c>
      <c r="R73" s="17">
        <v>16.829999999999998</v>
      </c>
      <c r="S73" s="17">
        <v>16.78</v>
      </c>
      <c r="T73" s="17">
        <v>16.78</v>
      </c>
      <c r="U73" s="17">
        <v>16.79</v>
      </c>
      <c r="V73" s="17">
        <v>16.82</v>
      </c>
      <c r="W73" s="17">
        <v>16.829999999999998</v>
      </c>
      <c r="X73" s="17">
        <v>16.850000000000001</v>
      </c>
      <c r="Y73" s="17">
        <v>16.86</v>
      </c>
      <c r="Z73" s="17">
        <v>16.88</v>
      </c>
      <c r="AA73" s="17">
        <v>16.87</v>
      </c>
      <c r="AB73" s="17">
        <v>0</v>
      </c>
      <c r="AC73" s="17">
        <v>0</v>
      </c>
      <c r="AD73" s="17">
        <v>0</v>
      </c>
      <c r="AE73" s="17">
        <v>0</v>
      </c>
      <c r="AF73" s="17">
        <v>0</v>
      </c>
      <c r="AG73" s="17">
        <v>0</v>
      </c>
      <c r="AH73" s="17">
        <v>0</v>
      </c>
      <c r="AI73" s="17">
        <v>0</v>
      </c>
      <c r="AJ73" s="17">
        <v>0</v>
      </c>
      <c r="AK73" s="17">
        <v>0</v>
      </c>
      <c r="AL73" s="17">
        <v>0</v>
      </c>
      <c r="AM73" s="17">
        <v>0</v>
      </c>
      <c r="AN73" s="17">
        <v>0</v>
      </c>
      <c r="AO73" s="17">
        <v>0</v>
      </c>
      <c r="AP73" s="17">
        <v>0</v>
      </c>
      <c r="AQ73" s="17">
        <v>0</v>
      </c>
      <c r="AR73" s="17">
        <v>0</v>
      </c>
      <c r="AS73" s="17">
        <v>0</v>
      </c>
      <c r="AT73" s="17">
        <v>0</v>
      </c>
      <c r="AU73" s="17">
        <v>0</v>
      </c>
      <c r="AV73" s="17">
        <v>0</v>
      </c>
      <c r="AW73" s="17">
        <v>0</v>
      </c>
      <c r="AX73" s="17">
        <v>0</v>
      </c>
      <c r="AY73" s="17">
        <v>0</v>
      </c>
      <c r="AZ73" s="17">
        <v>0</v>
      </c>
      <c r="BA73" s="17">
        <v>0</v>
      </c>
      <c r="BB73" s="17">
        <v>0</v>
      </c>
      <c r="BC73" s="17">
        <v>0</v>
      </c>
      <c r="BD73" s="17">
        <v>0</v>
      </c>
      <c r="BE73" s="17">
        <v>0</v>
      </c>
      <c r="BF73" s="17">
        <v>0</v>
      </c>
      <c r="BG73" s="17">
        <v>0</v>
      </c>
      <c r="BH73" s="17">
        <v>0</v>
      </c>
      <c r="BI73" s="17">
        <v>0</v>
      </c>
      <c r="BJ73" s="17">
        <v>0</v>
      </c>
      <c r="BK73" s="17">
        <v>0</v>
      </c>
      <c r="BL73" s="17">
        <v>0</v>
      </c>
      <c r="BM73" s="17">
        <v>0</v>
      </c>
      <c r="BN73" s="17">
        <v>0</v>
      </c>
      <c r="BO73" s="17">
        <v>0</v>
      </c>
      <c r="BP73" s="17">
        <v>0</v>
      </c>
      <c r="BQ73" s="17">
        <v>0</v>
      </c>
      <c r="BR73" s="17">
        <v>0</v>
      </c>
      <c r="BS73" s="17">
        <v>0</v>
      </c>
      <c r="BT73" s="17">
        <v>0</v>
      </c>
      <c r="BU73" s="17">
        <v>0</v>
      </c>
      <c r="BV73" s="17">
        <v>0</v>
      </c>
      <c r="BW73" s="17">
        <v>0</v>
      </c>
      <c r="BX73" s="17">
        <v>0</v>
      </c>
      <c r="BY73" s="17">
        <v>0</v>
      </c>
      <c r="BZ73" s="17">
        <v>0</v>
      </c>
      <c r="CA73" s="17">
        <v>0</v>
      </c>
      <c r="CB73" s="17">
        <v>0</v>
      </c>
      <c r="CC73" s="17">
        <v>0</v>
      </c>
      <c r="CD73" s="17">
        <v>0</v>
      </c>
      <c r="CE73" s="17">
        <v>0</v>
      </c>
      <c r="CF73" s="17">
        <v>0</v>
      </c>
      <c r="CG73" s="17">
        <v>0</v>
      </c>
      <c r="CH73" s="17">
        <v>0</v>
      </c>
      <c r="CI73" s="17">
        <v>0</v>
      </c>
      <c r="CJ73" s="17">
        <v>0</v>
      </c>
      <c r="CK73" s="17">
        <v>0</v>
      </c>
      <c r="CL73" s="17">
        <v>0</v>
      </c>
      <c r="CM73" s="17">
        <v>0</v>
      </c>
      <c r="CN73" s="17">
        <v>0</v>
      </c>
      <c r="CO73" s="17">
        <v>0</v>
      </c>
      <c r="CP73" s="17">
        <v>0</v>
      </c>
      <c r="CQ73" s="17">
        <v>0</v>
      </c>
      <c r="CR73" s="17">
        <v>0</v>
      </c>
      <c r="CS73" s="17">
        <v>0</v>
      </c>
      <c r="CT73" s="17">
        <v>0</v>
      </c>
      <c r="CU73" s="17">
        <v>0</v>
      </c>
      <c r="CV73" s="17">
        <v>0</v>
      </c>
      <c r="CW73" s="17">
        <v>0</v>
      </c>
      <c r="CX73" s="17">
        <v>0</v>
      </c>
      <c r="CY73" s="17">
        <v>0</v>
      </c>
      <c r="CZ73" s="17">
        <v>0</v>
      </c>
      <c r="DA73" s="17">
        <v>0</v>
      </c>
      <c r="DB73" s="17">
        <v>0</v>
      </c>
      <c r="DC73" s="17">
        <v>0</v>
      </c>
      <c r="DD73" s="17">
        <v>0</v>
      </c>
      <c r="DE73" s="17">
        <v>0</v>
      </c>
      <c r="DF73" s="17">
        <v>0</v>
      </c>
      <c r="DG73" s="17">
        <v>0</v>
      </c>
      <c r="DH73" s="17">
        <v>0</v>
      </c>
      <c r="DI73" s="17">
        <v>0</v>
      </c>
      <c r="DJ73" s="17">
        <v>0</v>
      </c>
      <c r="DK73" s="17">
        <v>0</v>
      </c>
      <c r="DL73" s="17">
        <v>0</v>
      </c>
      <c r="DM73" s="17">
        <v>0</v>
      </c>
      <c r="DN73" s="17">
        <v>0</v>
      </c>
      <c r="DO73" s="17">
        <v>0</v>
      </c>
      <c r="DP73" s="17">
        <v>0</v>
      </c>
      <c r="DQ73" s="17">
        <v>0</v>
      </c>
      <c r="DR73" s="17">
        <v>0</v>
      </c>
      <c r="DS73" s="17">
        <v>0</v>
      </c>
      <c r="DT73" s="17">
        <v>0</v>
      </c>
      <c r="DU73" s="17">
        <v>0</v>
      </c>
      <c r="DV73" s="17">
        <v>0</v>
      </c>
      <c r="DW73" s="17">
        <v>0</v>
      </c>
      <c r="DX73" s="17">
        <v>0</v>
      </c>
      <c r="DY73" s="17">
        <v>0</v>
      </c>
      <c r="DZ73" s="17">
        <v>0</v>
      </c>
      <c r="EA73" s="17">
        <v>0</v>
      </c>
      <c r="EB73" s="17">
        <v>0</v>
      </c>
      <c r="EC73" s="17">
        <v>0</v>
      </c>
      <c r="ED73" s="17">
        <v>0</v>
      </c>
      <c r="EE73" s="17">
        <v>0</v>
      </c>
      <c r="EF73" s="17">
        <v>0</v>
      </c>
      <c r="EG73" s="17">
        <v>0</v>
      </c>
      <c r="EH73" s="17">
        <v>0</v>
      </c>
      <c r="EI73" s="17">
        <v>0</v>
      </c>
      <c r="EJ73" s="17">
        <v>0</v>
      </c>
      <c r="EK73" s="17">
        <v>0</v>
      </c>
      <c r="EL73" s="17">
        <v>0</v>
      </c>
      <c r="EM73" s="17">
        <v>0</v>
      </c>
      <c r="EN73" s="17">
        <v>0</v>
      </c>
      <c r="EO73" s="17">
        <v>0</v>
      </c>
      <c r="EP73" s="17">
        <v>0</v>
      </c>
      <c r="EQ73" s="17">
        <v>0</v>
      </c>
      <c r="ER73" s="17">
        <v>0</v>
      </c>
      <c r="ES73" s="17">
        <v>0</v>
      </c>
      <c r="ET73" s="17">
        <v>0</v>
      </c>
      <c r="EU73" s="17">
        <v>0</v>
      </c>
      <c r="EV73" s="17">
        <v>0</v>
      </c>
      <c r="EW73" s="17">
        <v>0</v>
      </c>
      <c r="EX73" s="17">
        <v>0</v>
      </c>
      <c r="EY73" s="17">
        <v>0</v>
      </c>
      <c r="EZ73" s="17">
        <v>0</v>
      </c>
      <c r="FA73" s="17">
        <v>0</v>
      </c>
      <c r="FB73" s="17">
        <v>0</v>
      </c>
      <c r="FC73" s="17">
        <v>0</v>
      </c>
      <c r="FD73" s="17">
        <v>0</v>
      </c>
      <c r="FE73" s="17">
        <v>0</v>
      </c>
      <c r="FF73" s="17">
        <v>0</v>
      </c>
      <c r="FG73" s="17">
        <v>0</v>
      </c>
      <c r="FH73" s="17">
        <v>0</v>
      </c>
      <c r="FI73" s="17">
        <v>0</v>
      </c>
      <c r="FJ73" s="17">
        <v>0</v>
      </c>
      <c r="FK73" s="17">
        <v>0</v>
      </c>
      <c r="FL73" s="17">
        <v>0</v>
      </c>
      <c r="FM73" s="17">
        <v>0</v>
      </c>
      <c r="FN73" s="17">
        <v>0</v>
      </c>
      <c r="FO73" s="17">
        <v>0</v>
      </c>
      <c r="FP73" s="17">
        <v>0</v>
      </c>
      <c r="FQ73" s="17">
        <v>0</v>
      </c>
      <c r="FR73" s="17">
        <v>0</v>
      </c>
      <c r="FS73" s="17">
        <v>0</v>
      </c>
      <c r="FT73" s="17">
        <v>0</v>
      </c>
      <c r="FU73" s="17">
        <v>0</v>
      </c>
      <c r="FV73" s="17">
        <v>0</v>
      </c>
      <c r="FW73" s="17">
        <v>0</v>
      </c>
      <c r="FX73" s="17">
        <v>0</v>
      </c>
      <c r="FY73" s="17">
        <v>0</v>
      </c>
      <c r="FZ73" s="17">
        <v>0</v>
      </c>
      <c r="GA73" s="17">
        <v>0</v>
      </c>
      <c r="GB73" s="17">
        <v>0</v>
      </c>
      <c r="GC73" s="17">
        <v>0</v>
      </c>
      <c r="GD73" s="17">
        <v>0</v>
      </c>
      <c r="GE73" s="17">
        <v>0</v>
      </c>
      <c r="GF73" s="17">
        <v>0</v>
      </c>
      <c r="GG73" s="17">
        <v>0</v>
      </c>
      <c r="GH73" s="17">
        <v>0</v>
      </c>
      <c r="GI73" s="17">
        <v>0</v>
      </c>
      <c r="GJ73" s="17">
        <v>0</v>
      </c>
      <c r="GK73" s="17">
        <v>0</v>
      </c>
      <c r="GL73" s="17">
        <v>0</v>
      </c>
      <c r="GM73" s="17">
        <v>0</v>
      </c>
      <c r="GN73" s="17">
        <v>0</v>
      </c>
      <c r="GO73" s="17">
        <v>0</v>
      </c>
      <c r="GP73" s="17">
        <v>0</v>
      </c>
      <c r="GQ73" s="17">
        <v>0</v>
      </c>
      <c r="GR73" s="17">
        <v>0</v>
      </c>
      <c r="GS73" s="17">
        <v>0</v>
      </c>
      <c r="GT73" s="17">
        <v>0</v>
      </c>
      <c r="GU73" s="17">
        <v>0</v>
      </c>
      <c r="GV73" s="17">
        <v>0</v>
      </c>
      <c r="GW73" s="17">
        <v>0</v>
      </c>
      <c r="GX73" s="17">
        <v>0</v>
      </c>
      <c r="GY73" s="17">
        <v>0</v>
      </c>
      <c r="GZ73" s="17">
        <v>0</v>
      </c>
      <c r="HA73" s="17">
        <v>0</v>
      </c>
      <c r="HB73" s="17">
        <v>0</v>
      </c>
      <c r="HC73" s="17">
        <v>0</v>
      </c>
      <c r="HD73" s="17">
        <v>0</v>
      </c>
      <c r="HE73" s="17">
        <v>0</v>
      </c>
      <c r="HF73" s="17">
        <v>0</v>
      </c>
      <c r="HG73" s="17">
        <v>0</v>
      </c>
      <c r="HH73" s="17">
        <v>0</v>
      </c>
      <c r="HI73" s="17">
        <v>0</v>
      </c>
      <c r="HJ73" s="17">
        <v>0</v>
      </c>
      <c r="HK73" s="17">
        <v>0</v>
      </c>
      <c r="HL73" s="17">
        <v>0</v>
      </c>
      <c r="HM73" s="17">
        <v>0</v>
      </c>
      <c r="HN73" s="17">
        <v>0</v>
      </c>
      <c r="HO73" s="17">
        <v>0</v>
      </c>
      <c r="HP73" s="17">
        <v>0</v>
      </c>
      <c r="HQ73" s="17">
        <v>0</v>
      </c>
      <c r="HR73" s="17">
        <v>0</v>
      </c>
      <c r="HS73" s="17">
        <v>0</v>
      </c>
      <c r="HT73" s="17">
        <v>0</v>
      </c>
      <c r="HU73" s="17">
        <v>0</v>
      </c>
      <c r="HV73" s="17">
        <v>0</v>
      </c>
      <c r="HW73" s="17">
        <v>0</v>
      </c>
      <c r="HX73" s="17">
        <v>0</v>
      </c>
      <c r="HY73" s="17">
        <v>0</v>
      </c>
      <c r="HZ73" s="17">
        <v>0</v>
      </c>
      <c r="IA73" s="17">
        <v>0</v>
      </c>
      <c r="IB73" s="17">
        <v>0</v>
      </c>
      <c r="IC73" s="17">
        <v>0</v>
      </c>
      <c r="ID73" s="17">
        <v>0</v>
      </c>
      <c r="IE73" s="17">
        <v>0</v>
      </c>
      <c r="IF73" s="17">
        <v>0</v>
      </c>
      <c r="IG73" s="17">
        <v>0</v>
      </c>
      <c r="IH73" s="17">
        <v>0</v>
      </c>
      <c r="II73" s="17">
        <v>0</v>
      </c>
      <c r="IJ73" s="17">
        <v>0</v>
      </c>
      <c r="IK73" s="17">
        <v>0</v>
      </c>
      <c r="IL73" s="17">
        <v>0</v>
      </c>
      <c r="IM73" s="17">
        <v>0</v>
      </c>
      <c r="IN73" s="17">
        <v>0</v>
      </c>
      <c r="IO73" s="17">
        <v>0</v>
      </c>
      <c r="IP73" s="17">
        <v>0</v>
      </c>
      <c r="IQ73" s="17">
        <v>0</v>
      </c>
      <c r="IR73" s="17">
        <v>0</v>
      </c>
      <c r="IS73" s="17">
        <v>0</v>
      </c>
      <c r="IT73" s="17">
        <v>0</v>
      </c>
      <c r="IU73" s="17">
        <v>0</v>
      </c>
      <c r="IV73" s="17">
        <v>0</v>
      </c>
      <c r="IW73" s="17">
        <v>0</v>
      </c>
      <c r="IX73" s="17">
        <v>0</v>
      </c>
      <c r="IY73" s="17">
        <v>0</v>
      </c>
      <c r="IZ73" s="17">
        <v>0</v>
      </c>
      <c r="JA73" s="17">
        <v>0</v>
      </c>
      <c r="JB73" s="17">
        <v>0</v>
      </c>
      <c r="JC73" s="17">
        <v>0</v>
      </c>
      <c r="JD73" s="17">
        <v>0</v>
      </c>
      <c r="JE73" s="17">
        <v>0</v>
      </c>
      <c r="JF73" s="17">
        <v>0</v>
      </c>
      <c r="JG73" s="17">
        <v>0</v>
      </c>
      <c r="JH73" s="17">
        <v>0</v>
      </c>
      <c r="JI73" s="17">
        <v>0</v>
      </c>
      <c r="JJ73" s="17">
        <v>0</v>
      </c>
      <c r="JK73" s="17">
        <v>0</v>
      </c>
      <c r="JL73" s="17">
        <v>0</v>
      </c>
      <c r="JM73" s="17">
        <v>0</v>
      </c>
      <c r="JN73" s="17">
        <v>0</v>
      </c>
      <c r="JO73" s="17">
        <v>0</v>
      </c>
      <c r="JP73" s="17">
        <v>0</v>
      </c>
      <c r="JQ73" s="17">
        <v>0</v>
      </c>
      <c r="JR73" s="17">
        <v>0</v>
      </c>
      <c r="JS73" s="17">
        <v>0</v>
      </c>
      <c r="JT73" s="17">
        <v>0</v>
      </c>
      <c r="JU73" s="17">
        <v>0</v>
      </c>
      <c r="JV73" s="17">
        <v>0</v>
      </c>
      <c r="JW73" s="17">
        <v>0</v>
      </c>
      <c r="JX73" s="17">
        <v>0</v>
      </c>
      <c r="JY73" s="17">
        <v>0</v>
      </c>
    </row>
    <row r="74" spans="1:285" x14ac:dyDescent="0.15">
      <c r="A74" s="17" t="s">
        <v>467</v>
      </c>
      <c r="B74" s="17" t="s">
        <v>468</v>
      </c>
      <c r="C74" s="17">
        <v>0</v>
      </c>
      <c r="D74" s="17">
        <v>0</v>
      </c>
      <c r="E74" s="17">
        <v>0</v>
      </c>
      <c r="F74" s="17">
        <v>0</v>
      </c>
      <c r="G74" s="17">
        <v>0</v>
      </c>
      <c r="H74" s="17">
        <v>0</v>
      </c>
      <c r="I74" s="17">
        <v>10.25</v>
      </c>
      <c r="J74" s="17">
        <v>10.25</v>
      </c>
      <c r="K74" s="17">
        <v>10.25</v>
      </c>
      <c r="L74" s="17">
        <v>10.25</v>
      </c>
      <c r="M74" s="17">
        <v>10.25</v>
      </c>
      <c r="N74" s="17">
        <v>10.35</v>
      </c>
      <c r="O74" s="17">
        <v>10.33</v>
      </c>
      <c r="P74" s="17">
        <v>10.33</v>
      </c>
      <c r="Q74" s="17">
        <v>10.32</v>
      </c>
      <c r="R74" s="17">
        <v>10.33</v>
      </c>
      <c r="S74" s="17">
        <v>10.35</v>
      </c>
      <c r="T74" s="17">
        <v>10.38</v>
      </c>
      <c r="U74" s="17">
        <v>10.4</v>
      </c>
      <c r="V74" s="17">
        <v>10.38</v>
      </c>
      <c r="W74" s="17">
        <v>10.36</v>
      </c>
      <c r="X74" s="17">
        <v>10.38</v>
      </c>
      <c r="Y74" s="17">
        <v>10.4</v>
      </c>
      <c r="Z74" s="17">
        <v>10.39</v>
      </c>
      <c r="AA74" s="17">
        <v>10.38</v>
      </c>
      <c r="AB74" s="17">
        <v>0</v>
      </c>
      <c r="AC74" s="17">
        <v>0</v>
      </c>
      <c r="AD74" s="17">
        <v>0</v>
      </c>
      <c r="AE74" s="17">
        <v>0</v>
      </c>
      <c r="AF74" s="17">
        <v>0</v>
      </c>
      <c r="AG74" s="17">
        <v>0</v>
      </c>
      <c r="AH74" s="17">
        <v>0</v>
      </c>
      <c r="AI74" s="17">
        <v>0</v>
      </c>
      <c r="AJ74" s="17">
        <v>0</v>
      </c>
      <c r="AK74" s="17">
        <v>0</v>
      </c>
      <c r="AL74" s="17">
        <v>0</v>
      </c>
      <c r="AM74" s="17">
        <v>0</v>
      </c>
      <c r="AN74" s="17">
        <v>0</v>
      </c>
      <c r="AO74" s="17">
        <v>0</v>
      </c>
      <c r="AP74" s="17">
        <v>0</v>
      </c>
      <c r="AQ74" s="17">
        <v>0</v>
      </c>
      <c r="AR74" s="17">
        <v>0</v>
      </c>
      <c r="AS74" s="17">
        <v>0</v>
      </c>
      <c r="AT74" s="17">
        <v>0</v>
      </c>
      <c r="AU74" s="17">
        <v>0</v>
      </c>
      <c r="AV74" s="17">
        <v>0</v>
      </c>
      <c r="AW74" s="17">
        <v>0</v>
      </c>
      <c r="AX74" s="17">
        <v>0</v>
      </c>
      <c r="AY74" s="17">
        <v>0</v>
      </c>
      <c r="AZ74" s="17">
        <v>0</v>
      </c>
      <c r="BA74" s="17">
        <v>0</v>
      </c>
      <c r="BB74" s="17">
        <v>0</v>
      </c>
      <c r="BC74" s="17">
        <v>0</v>
      </c>
      <c r="BD74" s="17">
        <v>0</v>
      </c>
      <c r="BE74" s="17">
        <v>0</v>
      </c>
      <c r="BF74" s="17">
        <v>0</v>
      </c>
      <c r="BG74" s="17">
        <v>0</v>
      </c>
      <c r="BH74" s="17">
        <v>0</v>
      </c>
      <c r="BI74" s="17">
        <v>0</v>
      </c>
      <c r="BJ74" s="17">
        <v>0</v>
      </c>
      <c r="BK74" s="17">
        <v>0</v>
      </c>
      <c r="BL74" s="17">
        <v>0</v>
      </c>
      <c r="BM74" s="17">
        <v>0</v>
      </c>
      <c r="BN74" s="17">
        <v>0</v>
      </c>
      <c r="BO74" s="17">
        <v>0</v>
      </c>
      <c r="BP74" s="17">
        <v>0</v>
      </c>
      <c r="BQ74" s="17">
        <v>0</v>
      </c>
      <c r="BR74" s="17">
        <v>0</v>
      </c>
      <c r="BS74" s="17">
        <v>0</v>
      </c>
      <c r="BT74" s="17">
        <v>0</v>
      </c>
      <c r="BU74" s="17">
        <v>0</v>
      </c>
      <c r="BV74" s="17">
        <v>0</v>
      </c>
      <c r="BW74" s="17">
        <v>0</v>
      </c>
      <c r="BX74" s="17">
        <v>0</v>
      </c>
      <c r="BY74" s="17">
        <v>0</v>
      </c>
      <c r="BZ74" s="17">
        <v>0</v>
      </c>
      <c r="CA74" s="17">
        <v>0</v>
      </c>
      <c r="CB74" s="17">
        <v>0</v>
      </c>
      <c r="CC74" s="17">
        <v>0</v>
      </c>
      <c r="CD74" s="17">
        <v>0</v>
      </c>
      <c r="CE74" s="17">
        <v>0</v>
      </c>
      <c r="CF74" s="17">
        <v>0</v>
      </c>
      <c r="CG74" s="17">
        <v>0</v>
      </c>
      <c r="CH74" s="17">
        <v>0</v>
      </c>
      <c r="CI74" s="17">
        <v>0</v>
      </c>
      <c r="CJ74" s="17">
        <v>0</v>
      </c>
      <c r="CK74" s="17">
        <v>0</v>
      </c>
      <c r="CL74" s="17">
        <v>0</v>
      </c>
      <c r="CM74" s="17">
        <v>0</v>
      </c>
      <c r="CN74" s="17">
        <v>0</v>
      </c>
      <c r="CO74" s="17">
        <v>0</v>
      </c>
      <c r="CP74" s="17">
        <v>0</v>
      </c>
      <c r="CQ74" s="17">
        <v>0</v>
      </c>
      <c r="CR74" s="17">
        <v>0</v>
      </c>
      <c r="CS74" s="17">
        <v>0</v>
      </c>
      <c r="CT74" s="17">
        <v>0</v>
      </c>
      <c r="CU74" s="17">
        <v>0</v>
      </c>
      <c r="CV74" s="17">
        <v>0</v>
      </c>
      <c r="CW74" s="17">
        <v>0</v>
      </c>
      <c r="CX74" s="17">
        <v>0</v>
      </c>
      <c r="CY74" s="17">
        <v>0</v>
      </c>
      <c r="CZ74" s="17">
        <v>0</v>
      </c>
      <c r="DA74" s="17">
        <v>0</v>
      </c>
      <c r="DB74" s="17">
        <v>0</v>
      </c>
      <c r="DC74" s="17">
        <v>0</v>
      </c>
      <c r="DD74" s="17">
        <v>0</v>
      </c>
      <c r="DE74" s="17">
        <v>0</v>
      </c>
      <c r="DF74" s="17">
        <v>0</v>
      </c>
      <c r="DG74" s="17">
        <v>0</v>
      </c>
      <c r="DH74" s="17">
        <v>0</v>
      </c>
      <c r="DI74" s="17">
        <v>0</v>
      </c>
      <c r="DJ74" s="17">
        <v>0</v>
      </c>
      <c r="DK74" s="17">
        <v>0</v>
      </c>
      <c r="DL74" s="17">
        <v>0</v>
      </c>
      <c r="DM74" s="17">
        <v>0</v>
      </c>
      <c r="DN74" s="17">
        <v>0</v>
      </c>
      <c r="DO74" s="17">
        <v>0</v>
      </c>
      <c r="DP74" s="17">
        <v>0</v>
      </c>
      <c r="DQ74" s="17">
        <v>0</v>
      </c>
      <c r="DR74" s="17">
        <v>0</v>
      </c>
      <c r="DS74" s="17">
        <v>0</v>
      </c>
      <c r="DT74" s="17">
        <v>0</v>
      </c>
      <c r="DU74" s="17">
        <v>0</v>
      </c>
      <c r="DV74" s="17">
        <v>0</v>
      </c>
      <c r="DW74" s="17">
        <v>0</v>
      </c>
      <c r="DX74" s="17">
        <v>0</v>
      </c>
      <c r="DY74" s="17">
        <v>0</v>
      </c>
      <c r="DZ74" s="17">
        <v>0</v>
      </c>
      <c r="EA74" s="17">
        <v>0</v>
      </c>
      <c r="EB74" s="17">
        <v>0</v>
      </c>
      <c r="EC74" s="17">
        <v>0</v>
      </c>
      <c r="ED74" s="17">
        <v>0</v>
      </c>
      <c r="EE74" s="17">
        <v>0</v>
      </c>
      <c r="EF74" s="17">
        <v>0</v>
      </c>
      <c r="EG74" s="17">
        <v>0</v>
      </c>
      <c r="EH74" s="17">
        <v>0</v>
      </c>
      <c r="EI74" s="17">
        <v>0</v>
      </c>
      <c r="EJ74" s="17">
        <v>0</v>
      </c>
      <c r="EK74" s="17">
        <v>0</v>
      </c>
      <c r="EL74" s="17">
        <v>0</v>
      </c>
      <c r="EM74" s="17">
        <v>0</v>
      </c>
      <c r="EN74" s="17">
        <v>0</v>
      </c>
      <c r="EO74" s="17">
        <v>0</v>
      </c>
      <c r="EP74" s="17">
        <v>0</v>
      </c>
      <c r="EQ74" s="17">
        <v>0</v>
      </c>
      <c r="ER74" s="17">
        <v>0</v>
      </c>
      <c r="ES74" s="17">
        <v>0</v>
      </c>
      <c r="ET74" s="17">
        <v>0</v>
      </c>
      <c r="EU74" s="17">
        <v>0</v>
      </c>
      <c r="EV74" s="17">
        <v>0</v>
      </c>
      <c r="EW74" s="17">
        <v>0</v>
      </c>
      <c r="EX74" s="17">
        <v>0</v>
      </c>
      <c r="EY74" s="17">
        <v>0</v>
      </c>
      <c r="EZ74" s="17">
        <v>0</v>
      </c>
      <c r="FA74" s="17">
        <v>0</v>
      </c>
      <c r="FB74" s="17">
        <v>0</v>
      </c>
      <c r="FC74" s="17">
        <v>0</v>
      </c>
      <c r="FD74" s="17">
        <v>0</v>
      </c>
      <c r="FE74" s="17">
        <v>0</v>
      </c>
      <c r="FF74" s="17">
        <v>0</v>
      </c>
      <c r="FG74" s="17">
        <v>0</v>
      </c>
      <c r="FH74" s="17">
        <v>0</v>
      </c>
      <c r="FI74" s="17">
        <v>0</v>
      </c>
      <c r="FJ74" s="17">
        <v>0</v>
      </c>
      <c r="FK74" s="17">
        <v>0</v>
      </c>
      <c r="FL74" s="17">
        <v>0</v>
      </c>
      <c r="FM74" s="17">
        <v>0</v>
      </c>
      <c r="FN74" s="17">
        <v>0</v>
      </c>
      <c r="FO74" s="17">
        <v>0</v>
      </c>
      <c r="FP74" s="17">
        <v>0</v>
      </c>
      <c r="FQ74" s="17">
        <v>0</v>
      </c>
      <c r="FR74" s="17">
        <v>0</v>
      </c>
      <c r="FS74" s="17">
        <v>0</v>
      </c>
      <c r="FT74" s="17">
        <v>0</v>
      </c>
      <c r="FU74" s="17">
        <v>0</v>
      </c>
      <c r="FV74" s="17">
        <v>0</v>
      </c>
      <c r="FW74" s="17">
        <v>0</v>
      </c>
      <c r="FX74" s="17">
        <v>0</v>
      </c>
      <c r="FY74" s="17">
        <v>0</v>
      </c>
      <c r="FZ74" s="17">
        <v>0</v>
      </c>
      <c r="GA74" s="17">
        <v>0</v>
      </c>
      <c r="GB74" s="17">
        <v>0</v>
      </c>
      <c r="GC74" s="17">
        <v>0</v>
      </c>
      <c r="GD74" s="17">
        <v>0</v>
      </c>
      <c r="GE74" s="17">
        <v>0</v>
      </c>
      <c r="GF74" s="17">
        <v>0</v>
      </c>
      <c r="GG74" s="17">
        <v>0</v>
      </c>
      <c r="GH74" s="17">
        <v>0</v>
      </c>
      <c r="GI74" s="17">
        <v>0</v>
      </c>
      <c r="GJ74" s="17">
        <v>0</v>
      </c>
      <c r="GK74" s="17">
        <v>0</v>
      </c>
      <c r="GL74" s="17">
        <v>0</v>
      </c>
      <c r="GM74" s="17">
        <v>0</v>
      </c>
      <c r="GN74" s="17">
        <v>0</v>
      </c>
      <c r="GO74" s="17">
        <v>0</v>
      </c>
      <c r="GP74" s="17">
        <v>0</v>
      </c>
      <c r="GQ74" s="17">
        <v>0</v>
      </c>
      <c r="GR74" s="17">
        <v>0</v>
      </c>
      <c r="GS74" s="17">
        <v>0</v>
      </c>
      <c r="GT74" s="17">
        <v>0</v>
      </c>
      <c r="GU74" s="17">
        <v>0</v>
      </c>
      <c r="GV74" s="17">
        <v>0</v>
      </c>
      <c r="GW74" s="17">
        <v>0</v>
      </c>
      <c r="GX74" s="17">
        <v>0</v>
      </c>
      <c r="GY74" s="17">
        <v>0</v>
      </c>
      <c r="GZ74" s="17">
        <v>0</v>
      </c>
      <c r="HA74" s="17">
        <v>0</v>
      </c>
      <c r="HB74" s="17">
        <v>0</v>
      </c>
      <c r="HC74" s="17">
        <v>0</v>
      </c>
      <c r="HD74" s="17">
        <v>0</v>
      </c>
      <c r="HE74" s="17">
        <v>0</v>
      </c>
      <c r="HF74" s="17">
        <v>0</v>
      </c>
      <c r="HG74" s="17">
        <v>0</v>
      </c>
      <c r="HH74" s="17">
        <v>0</v>
      </c>
      <c r="HI74" s="17">
        <v>0</v>
      </c>
      <c r="HJ74" s="17">
        <v>0</v>
      </c>
      <c r="HK74" s="17">
        <v>0</v>
      </c>
      <c r="HL74" s="17">
        <v>0</v>
      </c>
      <c r="HM74" s="17">
        <v>0</v>
      </c>
      <c r="HN74" s="17">
        <v>0</v>
      </c>
      <c r="HO74" s="17">
        <v>0</v>
      </c>
      <c r="HP74" s="17">
        <v>0</v>
      </c>
      <c r="HQ74" s="17">
        <v>0</v>
      </c>
      <c r="HR74" s="17">
        <v>0</v>
      </c>
      <c r="HS74" s="17">
        <v>0</v>
      </c>
      <c r="HT74" s="17">
        <v>0</v>
      </c>
      <c r="HU74" s="17">
        <v>0</v>
      </c>
      <c r="HV74" s="17">
        <v>0</v>
      </c>
      <c r="HW74" s="17">
        <v>0</v>
      </c>
      <c r="HX74" s="17">
        <v>0</v>
      </c>
      <c r="HY74" s="17">
        <v>0</v>
      </c>
      <c r="HZ74" s="17">
        <v>0</v>
      </c>
      <c r="IA74" s="17">
        <v>0</v>
      </c>
      <c r="IB74" s="17">
        <v>0</v>
      </c>
      <c r="IC74" s="17">
        <v>0</v>
      </c>
      <c r="ID74" s="17">
        <v>0</v>
      </c>
      <c r="IE74" s="17">
        <v>0</v>
      </c>
      <c r="IF74" s="17">
        <v>0</v>
      </c>
      <c r="IG74" s="17">
        <v>0</v>
      </c>
      <c r="IH74" s="17">
        <v>0</v>
      </c>
      <c r="II74" s="17">
        <v>0</v>
      </c>
      <c r="IJ74" s="17">
        <v>0</v>
      </c>
      <c r="IK74" s="17">
        <v>0</v>
      </c>
      <c r="IL74" s="17">
        <v>0</v>
      </c>
      <c r="IM74" s="17">
        <v>0</v>
      </c>
      <c r="IN74" s="17">
        <v>0</v>
      </c>
      <c r="IO74" s="17">
        <v>0</v>
      </c>
      <c r="IP74" s="17">
        <v>0</v>
      </c>
      <c r="IQ74" s="17">
        <v>0</v>
      </c>
      <c r="IR74" s="17">
        <v>0</v>
      </c>
      <c r="IS74" s="17">
        <v>0</v>
      </c>
      <c r="IT74" s="17">
        <v>0</v>
      </c>
      <c r="IU74" s="17">
        <v>0</v>
      </c>
      <c r="IV74" s="17">
        <v>0</v>
      </c>
      <c r="IW74" s="17">
        <v>0</v>
      </c>
      <c r="IX74" s="17">
        <v>0</v>
      </c>
      <c r="IY74" s="17">
        <v>0</v>
      </c>
      <c r="IZ74" s="17">
        <v>0</v>
      </c>
      <c r="JA74" s="17">
        <v>0</v>
      </c>
      <c r="JB74" s="17">
        <v>0</v>
      </c>
      <c r="JC74" s="17">
        <v>0</v>
      </c>
      <c r="JD74" s="17">
        <v>0</v>
      </c>
      <c r="JE74" s="17">
        <v>0</v>
      </c>
      <c r="JF74" s="17">
        <v>0</v>
      </c>
      <c r="JG74" s="17">
        <v>0</v>
      </c>
      <c r="JH74" s="17">
        <v>0</v>
      </c>
      <c r="JI74" s="17">
        <v>0</v>
      </c>
      <c r="JJ74" s="17">
        <v>0</v>
      </c>
      <c r="JK74" s="17">
        <v>0</v>
      </c>
      <c r="JL74" s="17">
        <v>0</v>
      </c>
      <c r="JM74" s="17">
        <v>0</v>
      </c>
      <c r="JN74" s="17">
        <v>0</v>
      </c>
      <c r="JO74" s="17">
        <v>0</v>
      </c>
      <c r="JP74" s="17">
        <v>0</v>
      </c>
      <c r="JQ74" s="17">
        <v>0</v>
      </c>
      <c r="JR74" s="17">
        <v>0</v>
      </c>
      <c r="JS74" s="17">
        <v>0</v>
      </c>
      <c r="JT74" s="17">
        <v>0</v>
      </c>
      <c r="JU74" s="17">
        <v>0</v>
      </c>
      <c r="JV74" s="17">
        <v>0</v>
      </c>
      <c r="JW74" s="17">
        <v>0</v>
      </c>
      <c r="JX74" s="17">
        <v>0</v>
      </c>
      <c r="JY74" s="17">
        <v>0</v>
      </c>
    </row>
    <row r="75" spans="1:285" x14ac:dyDescent="0.15">
      <c r="A75" s="17" t="s">
        <v>732</v>
      </c>
      <c r="B75" s="17" t="s">
        <v>733</v>
      </c>
      <c r="C75" s="17">
        <v>0</v>
      </c>
      <c r="D75" s="17">
        <v>0</v>
      </c>
      <c r="E75" s="17">
        <v>0</v>
      </c>
      <c r="F75" s="17">
        <v>0</v>
      </c>
      <c r="G75" s="17">
        <v>0</v>
      </c>
      <c r="H75" s="17">
        <v>0</v>
      </c>
      <c r="I75" s="17">
        <v>17.79</v>
      </c>
      <c r="J75" s="17">
        <v>17.79</v>
      </c>
      <c r="K75" s="17">
        <v>17.79</v>
      </c>
      <c r="L75" s="17">
        <v>17.79</v>
      </c>
      <c r="M75" s="17">
        <v>17.79</v>
      </c>
      <c r="N75" s="17">
        <v>17.920000000000002</v>
      </c>
      <c r="O75" s="17">
        <v>17.93</v>
      </c>
      <c r="P75" s="17">
        <v>17.93</v>
      </c>
      <c r="Q75" s="17">
        <v>17.95</v>
      </c>
      <c r="R75" s="17">
        <v>17.899999999999999</v>
      </c>
      <c r="S75" s="17">
        <v>17.87</v>
      </c>
      <c r="T75" s="17">
        <v>17.87</v>
      </c>
      <c r="U75" s="17">
        <v>17.88</v>
      </c>
      <c r="V75" s="17">
        <v>17.91</v>
      </c>
      <c r="W75" s="17">
        <v>17.89</v>
      </c>
      <c r="X75" s="17">
        <v>17.93</v>
      </c>
      <c r="Y75" s="17">
        <v>17.93</v>
      </c>
      <c r="Z75" s="17">
        <v>17.920000000000002</v>
      </c>
      <c r="AA75" s="17">
        <v>17.899999999999999</v>
      </c>
      <c r="AB75" s="17">
        <v>0</v>
      </c>
      <c r="AC75" s="17">
        <v>0</v>
      </c>
      <c r="AD75" s="17">
        <v>0</v>
      </c>
      <c r="AE75" s="17">
        <v>0</v>
      </c>
      <c r="AF75" s="17">
        <v>0</v>
      </c>
      <c r="AG75" s="17">
        <v>0</v>
      </c>
      <c r="AH75" s="17">
        <v>0</v>
      </c>
      <c r="AI75" s="17">
        <v>0</v>
      </c>
      <c r="AJ75" s="17">
        <v>0</v>
      </c>
      <c r="AK75" s="17">
        <v>0</v>
      </c>
      <c r="AL75" s="17">
        <v>0</v>
      </c>
      <c r="AM75" s="17">
        <v>0</v>
      </c>
      <c r="AN75" s="17">
        <v>0</v>
      </c>
      <c r="AO75" s="17">
        <v>0</v>
      </c>
      <c r="AP75" s="17">
        <v>0</v>
      </c>
      <c r="AQ75" s="17">
        <v>0</v>
      </c>
      <c r="AR75" s="17">
        <v>0</v>
      </c>
      <c r="AS75" s="17">
        <v>0</v>
      </c>
      <c r="AT75" s="17">
        <v>0</v>
      </c>
      <c r="AU75" s="17">
        <v>0</v>
      </c>
      <c r="AV75" s="17">
        <v>0</v>
      </c>
      <c r="AW75" s="17">
        <v>0</v>
      </c>
      <c r="AX75" s="17">
        <v>0</v>
      </c>
      <c r="AY75" s="17">
        <v>0</v>
      </c>
      <c r="AZ75" s="17">
        <v>0</v>
      </c>
      <c r="BA75" s="17">
        <v>0</v>
      </c>
      <c r="BB75" s="17">
        <v>0</v>
      </c>
      <c r="BC75" s="17">
        <v>0</v>
      </c>
      <c r="BD75" s="17">
        <v>0</v>
      </c>
      <c r="BE75" s="17">
        <v>0</v>
      </c>
      <c r="BF75" s="17">
        <v>0</v>
      </c>
      <c r="BG75" s="17">
        <v>0</v>
      </c>
      <c r="BH75" s="17">
        <v>0</v>
      </c>
      <c r="BI75" s="17">
        <v>0</v>
      </c>
      <c r="BJ75" s="17">
        <v>0</v>
      </c>
      <c r="BK75" s="17">
        <v>0</v>
      </c>
      <c r="BL75" s="17">
        <v>0</v>
      </c>
      <c r="BM75" s="17">
        <v>0</v>
      </c>
      <c r="BN75" s="17">
        <v>0</v>
      </c>
      <c r="BO75" s="17">
        <v>0</v>
      </c>
      <c r="BP75" s="17">
        <v>0</v>
      </c>
      <c r="BQ75" s="17">
        <v>0</v>
      </c>
      <c r="BR75" s="17">
        <v>0</v>
      </c>
      <c r="BS75" s="17">
        <v>0</v>
      </c>
      <c r="BT75" s="17">
        <v>0</v>
      </c>
      <c r="BU75" s="17">
        <v>0</v>
      </c>
      <c r="BV75" s="17">
        <v>0</v>
      </c>
      <c r="BW75" s="17">
        <v>0</v>
      </c>
      <c r="BX75" s="17">
        <v>0</v>
      </c>
      <c r="BY75" s="17">
        <v>0</v>
      </c>
      <c r="BZ75" s="17">
        <v>0</v>
      </c>
      <c r="CA75" s="17">
        <v>0</v>
      </c>
      <c r="CB75" s="17">
        <v>0</v>
      </c>
      <c r="CC75" s="17">
        <v>0</v>
      </c>
      <c r="CD75" s="17">
        <v>0</v>
      </c>
      <c r="CE75" s="17">
        <v>0</v>
      </c>
      <c r="CF75" s="17">
        <v>0</v>
      </c>
      <c r="CG75" s="17">
        <v>0</v>
      </c>
      <c r="CH75" s="17">
        <v>0</v>
      </c>
      <c r="CI75" s="17">
        <v>0</v>
      </c>
      <c r="CJ75" s="17">
        <v>0</v>
      </c>
      <c r="CK75" s="17">
        <v>0</v>
      </c>
      <c r="CL75" s="17">
        <v>0</v>
      </c>
      <c r="CM75" s="17">
        <v>0</v>
      </c>
      <c r="CN75" s="17">
        <v>0</v>
      </c>
      <c r="CO75" s="17">
        <v>0</v>
      </c>
      <c r="CP75" s="17">
        <v>0</v>
      </c>
      <c r="CQ75" s="17">
        <v>0</v>
      </c>
      <c r="CR75" s="17">
        <v>0</v>
      </c>
      <c r="CS75" s="17">
        <v>0</v>
      </c>
      <c r="CT75" s="17">
        <v>0</v>
      </c>
      <c r="CU75" s="17">
        <v>0</v>
      </c>
      <c r="CV75" s="17">
        <v>0</v>
      </c>
      <c r="CW75" s="17">
        <v>0</v>
      </c>
      <c r="CX75" s="17">
        <v>0</v>
      </c>
      <c r="CY75" s="17">
        <v>0</v>
      </c>
      <c r="CZ75" s="17">
        <v>0</v>
      </c>
      <c r="DA75" s="17">
        <v>0</v>
      </c>
      <c r="DB75" s="17">
        <v>0</v>
      </c>
      <c r="DC75" s="17">
        <v>0</v>
      </c>
      <c r="DD75" s="17">
        <v>0</v>
      </c>
      <c r="DE75" s="17">
        <v>0</v>
      </c>
      <c r="DF75" s="17">
        <v>0</v>
      </c>
      <c r="DG75" s="17">
        <v>0</v>
      </c>
      <c r="DH75" s="17">
        <v>0</v>
      </c>
      <c r="DI75" s="17">
        <v>0</v>
      </c>
      <c r="DJ75" s="17">
        <v>0</v>
      </c>
      <c r="DK75" s="17">
        <v>0</v>
      </c>
      <c r="DL75" s="17">
        <v>0</v>
      </c>
      <c r="DM75" s="17">
        <v>0</v>
      </c>
      <c r="DN75" s="17">
        <v>0</v>
      </c>
      <c r="DO75" s="17">
        <v>0</v>
      </c>
      <c r="DP75" s="17">
        <v>0</v>
      </c>
      <c r="DQ75" s="17">
        <v>0</v>
      </c>
      <c r="DR75" s="17">
        <v>0</v>
      </c>
      <c r="DS75" s="17">
        <v>0</v>
      </c>
      <c r="DT75" s="17">
        <v>0</v>
      </c>
      <c r="DU75" s="17">
        <v>0</v>
      </c>
      <c r="DV75" s="17">
        <v>0</v>
      </c>
      <c r="DW75" s="17">
        <v>0</v>
      </c>
      <c r="DX75" s="17">
        <v>0</v>
      </c>
      <c r="DY75" s="17">
        <v>0</v>
      </c>
      <c r="DZ75" s="17">
        <v>0</v>
      </c>
      <c r="EA75" s="17">
        <v>0</v>
      </c>
      <c r="EB75" s="17">
        <v>0</v>
      </c>
      <c r="EC75" s="17">
        <v>0</v>
      </c>
      <c r="ED75" s="17">
        <v>0</v>
      </c>
      <c r="EE75" s="17">
        <v>0</v>
      </c>
      <c r="EF75" s="17">
        <v>0</v>
      </c>
      <c r="EG75" s="17">
        <v>0</v>
      </c>
      <c r="EH75" s="17">
        <v>0</v>
      </c>
      <c r="EI75" s="17">
        <v>0</v>
      </c>
      <c r="EJ75" s="17">
        <v>0</v>
      </c>
      <c r="EK75" s="17">
        <v>0</v>
      </c>
      <c r="EL75" s="17">
        <v>0</v>
      </c>
      <c r="EM75" s="17">
        <v>0</v>
      </c>
      <c r="EN75" s="17">
        <v>0</v>
      </c>
      <c r="EO75" s="17">
        <v>0</v>
      </c>
      <c r="EP75" s="17">
        <v>0</v>
      </c>
      <c r="EQ75" s="17">
        <v>0</v>
      </c>
      <c r="ER75" s="17">
        <v>0</v>
      </c>
      <c r="ES75" s="17">
        <v>0</v>
      </c>
      <c r="ET75" s="17">
        <v>0</v>
      </c>
      <c r="EU75" s="17">
        <v>0</v>
      </c>
      <c r="EV75" s="17">
        <v>0</v>
      </c>
      <c r="EW75" s="17">
        <v>0</v>
      </c>
      <c r="EX75" s="17">
        <v>0</v>
      </c>
      <c r="EY75" s="17">
        <v>0</v>
      </c>
      <c r="EZ75" s="17">
        <v>0</v>
      </c>
      <c r="FA75" s="17">
        <v>0</v>
      </c>
      <c r="FB75" s="17">
        <v>0</v>
      </c>
      <c r="FC75" s="17">
        <v>0</v>
      </c>
      <c r="FD75" s="17">
        <v>0</v>
      </c>
      <c r="FE75" s="17">
        <v>0</v>
      </c>
      <c r="FF75" s="17">
        <v>0</v>
      </c>
      <c r="FG75" s="17">
        <v>0</v>
      </c>
      <c r="FH75" s="17">
        <v>0</v>
      </c>
      <c r="FI75" s="17">
        <v>0</v>
      </c>
      <c r="FJ75" s="17">
        <v>0</v>
      </c>
      <c r="FK75" s="17">
        <v>0</v>
      </c>
      <c r="FL75" s="17">
        <v>0</v>
      </c>
      <c r="FM75" s="17">
        <v>0</v>
      </c>
      <c r="FN75" s="17">
        <v>0</v>
      </c>
      <c r="FO75" s="17">
        <v>0</v>
      </c>
      <c r="FP75" s="17">
        <v>0</v>
      </c>
      <c r="FQ75" s="17">
        <v>0</v>
      </c>
      <c r="FR75" s="17">
        <v>0</v>
      </c>
      <c r="FS75" s="17">
        <v>0</v>
      </c>
      <c r="FT75" s="17">
        <v>0</v>
      </c>
      <c r="FU75" s="17">
        <v>0</v>
      </c>
      <c r="FV75" s="17">
        <v>0</v>
      </c>
      <c r="FW75" s="17">
        <v>0</v>
      </c>
      <c r="FX75" s="17">
        <v>0</v>
      </c>
      <c r="FY75" s="17">
        <v>0</v>
      </c>
      <c r="FZ75" s="17">
        <v>0</v>
      </c>
      <c r="GA75" s="17">
        <v>0</v>
      </c>
      <c r="GB75" s="17">
        <v>0</v>
      </c>
      <c r="GC75" s="17">
        <v>0</v>
      </c>
      <c r="GD75" s="17">
        <v>0</v>
      </c>
      <c r="GE75" s="17">
        <v>0</v>
      </c>
      <c r="GF75" s="17">
        <v>0</v>
      </c>
      <c r="GG75" s="17">
        <v>0</v>
      </c>
      <c r="GH75" s="17">
        <v>0</v>
      </c>
      <c r="GI75" s="17">
        <v>0</v>
      </c>
      <c r="GJ75" s="17">
        <v>0</v>
      </c>
      <c r="GK75" s="17">
        <v>0</v>
      </c>
      <c r="GL75" s="17">
        <v>0</v>
      </c>
      <c r="GM75" s="17">
        <v>0</v>
      </c>
      <c r="GN75" s="17">
        <v>0</v>
      </c>
      <c r="GO75" s="17">
        <v>0</v>
      </c>
      <c r="GP75" s="17">
        <v>0</v>
      </c>
      <c r="GQ75" s="17">
        <v>0</v>
      </c>
      <c r="GR75" s="17">
        <v>0</v>
      </c>
      <c r="GS75" s="17">
        <v>0</v>
      </c>
      <c r="GT75" s="17">
        <v>0</v>
      </c>
      <c r="GU75" s="17">
        <v>0</v>
      </c>
      <c r="GV75" s="17">
        <v>0</v>
      </c>
      <c r="GW75" s="17">
        <v>0</v>
      </c>
      <c r="GX75" s="17">
        <v>0</v>
      </c>
      <c r="GY75" s="17">
        <v>0</v>
      </c>
      <c r="GZ75" s="17">
        <v>0</v>
      </c>
      <c r="HA75" s="17">
        <v>0</v>
      </c>
      <c r="HB75" s="17">
        <v>0</v>
      </c>
      <c r="HC75" s="17">
        <v>0</v>
      </c>
      <c r="HD75" s="17">
        <v>0</v>
      </c>
      <c r="HE75" s="17">
        <v>0</v>
      </c>
      <c r="HF75" s="17">
        <v>0</v>
      </c>
      <c r="HG75" s="17">
        <v>0</v>
      </c>
      <c r="HH75" s="17">
        <v>0</v>
      </c>
      <c r="HI75" s="17">
        <v>0</v>
      </c>
      <c r="HJ75" s="17">
        <v>0</v>
      </c>
      <c r="HK75" s="17">
        <v>0</v>
      </c>
      <c r="HL75" s="17">
        <v>0</v>
      </c>
      <c r="HM75" s="17">
        <v>0</v>
      </c>
      <c r="HN75" s="17">
        <v>0</v>
      </c>
      <c r="HO75" s="17">
        <v>0</v>
      </c>
      <c r="HP75" s="17">
        <v>0</v>
      </c>
      <c r="HQ75" s="17">
        <v>0</v>
      </c>
      <c r="HR75" s="17">
        <v>0</v>
      </c>
      <c r="HS75" s="17">
        <v>0</v>
      </c>
      <c r="HT75" s="17">
        <v>0</v>
      </c>
      <c r="HU75" s="17">
        <v>0</v>
      </c>
      <c r="HV75" s="17">
        <v>0</v>
      </c>
      <c r="HW75" s="17">
        <v>0</v>
      </c>
      <c r="HX75" s="17">
        <v>0</v>
      </c>
      <c r="HY75" s="17">
        <v>0</v>
      </c>
      <c r="HZ75" s="17">
        <v>0</v>
      </c>
      <c r="IA75" s="17">
        <v>0</v>
      </c>
      <c r="IB75" s="17">
        <v>0</v>
      </c>
      <c r="IC75" s="17">
        <v>0</v>
      </c>
      <c r="ID75" s="17">
        <v>0</v>
      </c>
      <c r="IE75" s="17">
        <v>0</v>
      </c>
      <c r="IF75" s="17">
        <v>0</v>
      </c>
      <c r="IG75" s="17">
        <v>0</v>
      </c>
      <c r="IH75" s="17">
        <v>0</v>
      </c>
      <c r="II75" s="17">
        <v>0</v>
      </c>
      <c r="IJ75" s="17">
        <v>0</v>
      </c>
      <c r="IK75" s="17">
        <v>0</v>
      </c>
      <c r="IL75" s="17">
        <v>0</v>
      </c>
      <c r="IM75" s="17">
        <v>0</v>
      </c>
      <c r="IN75" s="17">
        <v>0</v>
      </c>
      <c r="IO75" s="17">
        <v>0</v>
      </c>
      <c r="IP75" s="17">
        <v>0</v>
      </c>
      <c r="IQ75" s="17">
        <v>0</v>
      </c>
      <c r="IR75" s="17">
        <v>0</v>
      </c>
      <c r="IS75" s="17">
        <v>0</v>
      </c>
      <c r="IT75" s="17">
        <v>0</v>
      </c>
      <c r="IU75" s="17">
        <v>0</v>
      </c>
      <c r="IV75" s="17">
        <v>0</v>
      </c>
      <c r="IW75" s="17">
        <v>0</v>
      </c>
      <c r="IX75" s="17">
        <v>0</v>
      </c>
      <c r="IY75" s="17">
        <v>0</v>
      </c>
      <c r="IZ75" s="17">
        <v>0</v>
      </c>
      <c r="JA75" s="17">
        <v>0</v>
      </c>
      <c r="JB75" s="17">
        <v>0</v>
      </c>
      <c r="JC75" s="17">
        <v>0</v>
      </c>
      <c r="JD75" s="17">
        <v>0</v>
      </c>
      <c r="JE75" s="17">
        <v>0</v>
      </c>
      <c r="JF75" s="17">
        <v>0</v>
      </c>
      <c r="JG75" s="17">
        <v>0</v>
      </c>
      <c r="JH75" s="17">
        <v>0</v>
      </c>
      <c r="JI75" s="17">
        <v>0</v>
      </c>
      <c r="JJ75" s="17">
        <v>0</v>
      </c>
      <c r="JK75" s="17">
        <v>0</v>
      </c>
      <c r="JL75" s="17">
        <v>0</v>
      </c>
      <c r="JM75" s="17">
        <v>0</v>
      </c>
      <c r="JN75" s="17">
        <v>0</v>
      </c>
      <c r="JO75" s="17">
        <v>0</v>
      </c>
      <c r="JP75" s="17">
        <v>0</v>
      </c>
      <c r="JQ75" s="17">
        <v>0</v>
      </c>
      <c r="JR75" s="17">
        <v>0</v>
      </c>
      <c r="JS75" s="17">
        <v>0</v>
      </c>
      <c r="JT75" s="17">
        <v>0</v>
      </c>
      <c r="JU75" s="17">
        <v>0</v>
      </c>
      <c r="JV75" s="17">
        <v>0</v>
      </c>
      <c r="JW75" s="17">
        <v>0</v>
      </c>
      <c r="JX75" s="17">
        <v>0</v>
      </c>
      <c r="JY75" s="17">
        <v>0</v>
      </c>
    </row>
    <row r="76" spans="1:285" x14ac:dyDescent="0.15">
      <c r="A76" s="17" t="s">
        <v>716</v>
      </c>
      <c r="B76" s="17" t="s">
        <v>717</v>
      </c>
      <c r="C76" s="17">
        <v>0</v>
      </c>
      <c r="D76" s="17">
        <v>0</v>
      </c>
      <c r="E76" s="17">
        <v>0</v>
      </c>
      <c r="F76" s="17">
        <v>0</v>
      </c>
      <c r="G76" s="17">
        <v>0</v>
      </c>
      <c r="H76" s="17">
        <v>0</v>
      </c>
      <c r="I76" s="17">
        <v>18.04</v>
      </c>
      <c r="J76" s="17">
        <v>18.04</v>
      </c>
      <c r="K76" s="17">
        <v>18.04</v>
      </c>
      <c r="L76" s="17">
        <v>18.04</v>
      </c>
      <c r="M76" s="17">
        <v>18.04</v>
      </c>
      <c r="N76" s="17">
        <v>18.04</v>
      </c>
      <c r="O76" s="17">
        <v>17.87</v>
      </c>
      <c r="P76" s="17">
        <v>17.95</v>
      </c>
      <c r="Q76" s="17">
        <v>18</v>
      </c>
      <c r="R76" s="17">
        <v>17.88</v>
      </c>
      <c r="S76" s="17">
        <v>17.88</v>
      </c>
      <c r="T76" s="17">
        <v>17.95</v>
      </c>
      <c r="U76" s="17">
        <v>17.96</v>
      </c>
      <c r="V76" s="17">
        <v>17.95</v>
      </c>
      <c r="W76" s="17">
        <v>17.93</v>
      </c>
      <c r="X76" s="17">
        <v>17.88</v>
      </c>
      <c r="Y76" s="17">
        <v>17.850000000000001</v>
      </c>
      <c r="Z76" s="17">
        <v>17.82</v>
      </c>
      <c r="AA76" s="17">
        <v>17.87</v>
      </c>
      <c r="AB76" s="17">
        <v>0</v>
      </c>
      <c r="AC76" s="17">
        <v>0</v>
      </c>
      <c r="AD76" s="17">
        <v>0</v>
      </c>
      <c r="AE76" s="17">
        <v>0</v>
      </c>
      <c r="AF76" s="17">
        <v>0</v>
      </c>
      <c r="AG76" s="17">
        <v>0</v>
      </c>
      <c r="AH76" s="17">
        <v>0</v>
      </c>
      <c r="AI76" s="17">
        <v>0</v>
      </c>
      <c r="AJ76" s="17">
        <v>0</v>
      </c>
      <c r="AK76" s="17">
        <v>0</v>
      </c>
      <c r="AL76" s="17">
        <v>0</v>
      </c>
      <c r="AM76" s="17">
        <v>0</v>
      </c>
      <c r="AN76" s="17">
        <v>0</v>
      </c>
      <c r="AO76" s="17">
        <v>0</v>
      </c>
      <c r="AP76" s="17">
        <v>0</v>
      </c>
      <c r="AQ76" s="17">
        <v>0</v>
      </c>
      <c r="AR76" s="17">
        <v>0</v>
      </c>
      <c r="AS76" s="17">
        <v>0</v>
      </c>
      <c r="AT76" s="17">
        <v>0</v>
      </c>
      <c r="AU76" s="17">
        <v>0</v>
      </c>
      <c r="AV76" s="17">
        <v>0</v>
      </c>
      <c r="AW76" s="17">
        <v>0</v>
      </c>
      <c r="AX76" s="17">
        <v>0</v>
      </c>
      <c r="AY76" s="17">
        <v>0</v>
      </c>
      <c r="AZ76" s="17">
        <v>0</v>
      </c>
      <c r="BA76" s="17">
        <v>0</v>
      </c>
      <c r="BB76" s="17">
        <v>0</v>
      </c>
      <c r="BC76" s="17">
        <v>0</v>
      </c>
      <c r="BD76" s="17">
        <v>0</v>
      </c>
      <c r="BE76" s="17">
        <v>0</v>
      </c>
      <c r="BF76" s="17">
        <v>0</v>
      </c>
      <c r="BG76" s="17">
        <v>0</v>
      </c>
      <c r="BH76" s="17">
        <v>0</v>
      </c>
      <c r="BI76" s="17">
        <v>0</v>
      </c>
      <c r="BJ76" s="17">
        <v>0</v>
      </c>
      <c r="BK76" s="17">
        <v>0</v>
      </c>
      <c r="BL76" s="17">
        <v>0</v>
      </c>
      <c r="BM76" s="17">
        <v>0</v>
      </c>
      <c r="BN76" s="17">
        <v>0</v>
      </c>
      <c r="BO76" s="17">
        <v>0</v>
      </c>
      <c r="BP76" s="17">
        <v>0</v>
      </c>
      <c r="BQ76" s="17">
        <v>0</v>
      </c>
      <c r="BR76" s="17">
        <v>0</v>
      </c>
      <c r="BS76" s="17">
        <v>0</v>
      </c>
      <c r="BT76" s="17">
        <v>0</v>
      </c>
      <c r="BU76" s="17">
        <v>0</v>
      </c>
      <c r="BV76" s="17">
        <v>0</v>
      </c>
      <c r="BW76" s="17">
        <v>0</v>
      </c>
      <c r="BX76" s="17">
        <v>0</v>
      </c>
      <c r="BY76" s="17">
        <v>0</v>
      </c>
      <c r="BZ76" s="17">
        <v>0</v>
      </c>
      <c r="CA76" s="17">
        <v>0</v>
      </c>
      <c r="CB76" s="17">
        <v>0</v>
      </c>
      <c r="CC76" s="17">
        <v>0</v>
      </c>
      <c r="CD76" s="17">
        <v>0</v>
      </c>
      <c r="CE76" s="17">
        <v>0</v>
      </c>
      <c r="CF76" s="17">
        <v>0</v>
      </c>
      <c r="CG76" s="17">
        <v>0</v>
      </c>
      <c r="CH76" s="17">
        <v>0</v>
      </c>
      <c r="CI76" s="17">
        <v>0</v>
      </c>
      <c r="CJ76" s="17">
        <v>0</v>
      </c>
      <c r="CK76" s="17">
        <v>0</v>
      </c>
      <c r="CL76" s="17">
        <v>0</v>
      </c>
      <c r="CM76" s="17">
        <v>0</v>
      </c>
      <c r="CN76" s="17">
        <v>0</v>
      </c>
      <c r="CO76" s="17">
        <v>0</v>
      </c>
      <c r="CP76" s="17">
        <v>0</v>
      </c>
      <c r="CQ76" s="17">
        <v>0</v>
      </c>
      <c r="CR76" s="17">
        <v>0</v>
      </c>
      <c r="CS76" s="17">
        <v>0</v>
      </c>
      <c r="CT76" s="17">
        <v>0</v>
      </c>
      <c r="CU76" s="17">
        <v>0</v>
      </c>
      <c r="CV76" s="17">
        <v>0</v>
      </c>
      <c r="CW76" s="17">
        <v>0</v>
      </c>
      <c r="CX76" s="17">
        <v>0</v>
      </c>
      <c r="CY76" s="17">
        <v>0</v>
      </c>
      <c r="CZ76" s="17">
        <v>0</v>
      </c>
      <c r="DA76" s="17">
        <v>0</v>
      </c>
      <c r="DB76" s="17">
        <v>0</v>
      </c>
      <c r="DC76" s="17">
        <v>0</v>
      </c>
      <c r="DD76" s="17">
        <v>0</v>
      </c>
      <c r="DE76" s="17">
        <v>0</v>
      </c>
      <c r="DF76" s="17">
        <v>0</v>
      </c>
      <c r="DG76" s="17">
        <v>0</v>
      </c>
      <c r="DH76" s="17">
        <v>0</v>
      </c>
      <c r="DI76" s="17">
        <v>0</v>
      </c>
      <c r="DJ76" s="17">
        <v>0</v>
      </c>
      <c r="DK76" s="17">
        <v>0</v>
      </c>
      <c r="DL76" s="17">
        <v>0</v>
      </c>
      <c r="DM76" s="17">
        <v>0</v>
      </c>
      <c r="DN76" s="17">
        <v>0</v>
      </c>
      <c r="DO76" s="17">
        <v>0</v>
      </c>
      <c r="DP76" s="17">
        <v>0</v>
      </c>
      <c r="DQ76" s="17">
        <v>0</v>
      </c>
      <c r="DR76" s="17">
        <v>0</v>
      </c>
      <c r="DS76" s="17">
        <v>0</v>
      </c>
      <c r="DT76" s="17">
        <v>0</v>
      </c>
      <c r="DU76" s="17">
        <v>0</v>
      </c>
      <c r="DV76" s="17">
        <v>0</v>
      </c>
      <c r="DW76" s="17">
        <v>0</v>
      </c>
      <c r="DX76" s="17">
        <v>0</v>
      </c>
      <c r="DY76" s="17">
        <v>0</v>
      </c>
      <c r="DZ76" s="17">
        <v>0</v>
      </c>
      <c r="EA76" s="17">
        <v>0</v>
      </c>
      <c r="EB76" s="17">
        <v>0</v>
      </c>
      <c r="EC76" s="17">
        <v>0</v>
      </c>
      <c r="ED76" s="17">
        <v>0</v>
      </c>
      <c r="EE76" s="17">
        <v>0</v>
      </c>
      <c r="EF76" s="17">
        <v>0</v>
      </c>
      <c r="EG76" s="17">
        <v>0</v>
      </c>
      <c r="EH76" s="17">
        <v>0</v>
      </c>
      <c r="EI76" s="17">
        <v>0</v>
      </c>
      <c r="EJ76" s="17">
        <v>0</v>
      </c>
      <c r="EK76" s="17">
        <v>0</v>
      </c>
      <c r="EL76" s="17">
        <v>0</v>
      </c>
      <c r="EM76" s="17">
        <v>0</v>
      </c>
      <c r="EN76" s="17">
        <v>0</v>
      </c>
      <c r="EO76" s="17">
        <v>0</v>
      </c>
      <c r="EP76" s="17">
        <v>0</v>
      </c>
      <c r="EQ76" s="17">
        <v>0</v>
      </c>
      <c r="ER76" s="17">
        <v>0</v>
      </c>
      <c r="ES76" s="17">
        <v>0</v>
      </c>
      <c r="ET76" s="17">
        <v>0</v>
      </c>
      <c r="EU76" s="17">
        <v>0</v>
      </c>
      <c r="EV76" s="17">
        <v>0</v>
      </c>
      <c r="EW76" s="17">
        <v>0</v>
      </c>
      <c r="EX76" s="17">
        <v>0</v>
      </c>
      <c r="EY76" s="17">
        <v>0</v>
      </c>
      <c r="EZ76" s="17">
        <v>0</v>
      </c>
      <c r="FA76" s="17">
        <v>0</v>
      </c>
      <c r="FB76" s="17">
        <v>0</v>
      </c>
      <c r="FC76" s="17">
        <v>0</v>
      </c>
      <c r="FD76" s="17">
        <v>0</v>
      </c>
      <c r="FE76" s="17">
        <v>0</v>
      </c>
      <c r="FF76" s="17">
        <v>0</v>
      </c>
      <c r="FG76" s="17">
        <v>0</v>
      </c>
      <c r="FH76" s="17">
        <v>0</v>
      </c>
      <c r="FI76" s="17">
        <v>0</v>
      </c>
      <c r="FJ76" s="17">
        <v>0</v>
      </c>
      <c r="FK76" s="17">
        <v>0</v>
      </c>
      <c r="FL76" s="17">
        <v>0</v>
      </c>
      <c r="FM76" s="17">
        <v>0</v>
      </c>
      <c r="FN76" s="17">
        <v>0</v>
      </c>
      <c r="FO76" s="17">
        <v>0</v>
      </c>
      <c r="FP76" s="17">
        <v>0</v>
      </c>
      <c r="FQ76" s="17">
        <v>0</v>
      </c>
      <c r="FR76" s="17">
        <v>0</v>
      </c>
      <c r="FS76" s="17">
        <v>0</v>
      </c>
      <c r="FT76" s="17">
        <v>0</v>
      </c>
      <c r="FU76" s="17">
        <v>0</v>
      </c>
      <c r="FV76" s="17">
        <v>0</v>
      </c>
      <c r="FW76" s="17">
        <v>0</v>
      </c>
      <c r="FX76" s="17">
        <v>0</v>
      </c>
      <c r="FY76" s="17">
        <v>0</v>
      </c>
      <c r="FZ76" s="17">
        <v>0</v>
      </c>
      <c r="GA76" s="17">
        <v>0</v>
      </c>
      <c r="GB76" s="17">
        <v>0</v>
      </c>
      <c r="GC76" s="17">
        <v>0</v>
      </c>
      <c r="GD76" s="17">
        <v>0</v>
      </c>
      <c r="GE76" s="17">
        <v>0</v>
      </c>
      <c r="GF76" s="17">
        <v>0</v>
      </c>
      <c r="GG76" s="17">
        <v>0</v>
      </c>
      <c r="GH76" s="17">
        <v>0</v>
      </c>
      <c r="GI76" s="17">
        <v>0</v>
      </c>
      <c r="GJ76" s="17">
        <v>0</v>
      </c>
      <c r="GK76" s="17">
        <v>0</v>
      </c>
      <c r="GL76" s="17">
        <v>0</v>
      </c>
      <c r="GM76" s="17">
        <v>0</v>
      </c>
      <c r="GN76" s="17">
        <v>0</v>
      </c>
      <c r="GO76" s="17">
        <v>0</v>
      </c>
      <c r="GP76" s="17">
        <v>0</v>
      </c>
      <c r="GQ76" s="17">
        <v>0</v>
      </c>
      <c r="GR76" s="17">
        <v>0</v>
      </c>
      <c r="GS76" s="17">
        <v>0</v>
      </c>
      <c r="GT76" s="17">
        <v>0</v>
      </c>
      <c r="GU76" s="17">
        <v>0</v>
      </c>
      <c r="GV76" s="17">
        <v>0</v>
      </c>
      <c r="GW76" s="17">
        <v>0</v>
      </c>
      <c r="GX76" s="17">
        <v>0</v>
      </c>
      <c r="GY76" s="17">
        <v>0</v>
      </c>
      <c r="GZ76" s="17">
        <v>0</v>
      </c>
      <c r="HA76" s="17">
        <v>0</v>
      </c>
      <c r="HB76" s="17">
        <v>0</v>
      </c>
      <c r="HC76" s="17">
        <v>0</v>
      </c>
      <c r="HD76" s="17">
        <v>0</v>
      </c>
      <c r="HE76" s="17">
        <v>0</v>
      </c>
      <c r="HF76" s="17">
        <v>0</v>
      </c>
      <c r="HG76" s="17">
        <v>0</v>
      </c>
      <c r="HH76" s="17">
        <v>0</v>
      </c>
      <c r="HI76" s="17">
        <v>0</v>
      </c>
      <c r="HJ76" s="17">
        <v>0</v>
      </c>
      <c r="HK76" s="17">
        <v>0</v>
      </c>
      <c r="HL76" s="17">
        <v>0</v>
      </c>
      <c r="HM76" s="17">
        <v>0</v>
      </c>
      <c r="HN76" s="17">
        <v>0</v>
      </c>
      <c r="HO76" s="17">
        <v>0</v>
      </c>
      <c r="HP76" s="17">
        <v>0</v>
      </c>
      <c r="HQ76" s="17">
        <v>0</v>
      </c>
      <c r="HR76" s="17">
        <v>0</v>
      </c>
      <c r="HS76" s="17">
        <v>0</v>
      </c>
      <c r="HT76" s="17">
        <v>0</v>
      </c>
      <c r="HU76" s="17">
        <v>0</v>
      </c>
      <c r="HV76" s="17">
        <v>0</v>
      </c>
      <c r="HW76" s="17">
        <v>0</v>
      </c>
      <c r="HX76" s="17">
        <v>0</v>
      </c>
      <c r="HY76" s="17">
        <v>0</v>
      </c>
      <c r="HZ76" s="17">
        <v>0</v>
      </c>
      <c r="IA76" s="17">
        <v>0</v>
      </c>
      <c r="IB76" s="17">
        <v>0</v>
      </c>
      <c r="IC76" s="17">
        <v>0</v>
      </c>
      <c r="ID76" s="17">
        <v>0</v>
      </c>
      <c r="IE76" s="17">
        <v>0</v>
      </c>
      <c r="IF76" s="17">
        <v>0</v>
      </c>
      <c r="IG76" s="17">
        <v>0</v>
      </c>
      <c r="IH76" s="17">
        <v>0</v>
      </c>
      <c r="II76" s="17">
        <v>0</v>
      </c>
      <c r="IJ76" s="17">
        <v>0</v>
      </c>
      <c r="IK76" s="17">
        <v>0</v>
      </c>
      <c r="IL76" s="17">
        <v>0</v>
      </c>
      <c r="IM76" s="17">
        <v>0</v>
      </c>
      <c r="IN76" s="17">
        <v>0</v>
      </c>
      <c r="IO76" s="17">
        <v>0</v>
      </c>
      <c r="IP76" s="17">
        <v>0</v>
      </c>
      <c r="IQ76" s="17">
        <v>0</v>
      </c>
      <c r="IR76" s="17">
        <v>0</v>
      </c>
      <c r="IS76" s="17">
        <v>0</v>
      </c>
      <c r="IT76" s="17">
        <v>0</v>
      </c>
      <c r="IU76" s="17">
        <v>0</v>
      </c>
      <c r="IV76" s="17">
        <v>0</v>
      </c>
      <c r="IW76" s="17">
        <v>0</v>
      </c>
      <c r="IX76" s="17">
        <v>0</v>
      </c>
      <c r="IY76" s="17">
        <v>0</v>
      </c>
      <c r="IZ76" s="17">
        <v>0</v>
      </c>
      <c r="JA76" s="17">
        <v>0</v>
      </c>
      <c r="JB76" s="17">
        <v>0</v>
      </c>
      <c r="JC76" s="17">
        <v>0</v>
      </c>
      <c r="JD76" s="17">
        <v>0</v>
      </c>
      <c r="JE76" s="17">
        <v>0</v>
      </c>
      <c r="JF76" s="17">
        <v>0</v>
      </c>
      <c r="JG76" s="17">
        <v>0</v>
      </c>
      <c r="JH76" s="17">
        <v>0</v>
      </c>
      <c r="JI76" s="17">
        <v>0</v>
      </c>
      <c r="JJ76" s="17">
        <v>0</v>
      </c>
      <c r="JK76" s="17">
        <v>0</v>
      </c>
      <c r="JL76" s="17">
        <v>0</v>
      </c>
      <c r="JM76" s="17">
        <v>0</v>
      </c>
      <c r="JN76" s="17">
        <v>0</v>
      </c>
      <c r="JO76" s="17">
        <v>0</v>
      </c>
      <c r="JP76" s="17">
        <v>0</v>
      </c>
      <c r="JQ76" s="17">
        <v>0</v>
      </c>
      <c r="JR76" s="17">
        <v>0</v>
      </c>
      <c r="JS76" s="17">
        <v>0</v>
      </c>
      <c r="JT76" s="17">
        <v>0</v>
      </c>
      <c r="JU76" s="17">
        <v>0</v>
      </c>
      <c r="JV76" s="17">
        <v>0</v>
      </c>
      <c r="JW76" s="17">
        <v>0</v>
      </c>
      <c r="JX76" s="17">
        <v>0</v>
      </c>
      <c r="JY76" s="17">
        <v>0</v>
      </c>
    </row>
    <row r="77" spans="1:285" x14ac:dyDescent="0.15">
      <c r="A77" s="17" t="s">
        <v>1012</v>
      </c>
      <c r="B77" s="17" t="s">
        <v>1013</v>
      </c>
      <c r="C77" s="17">
        <v>0</v>
      </c>
      <c r="D77" s="17">
        <v>0</v>
      </c>
      <c r="E77" s="17">
        <v>0</v>
      </c>
      <c r="F77" s="17">
        <v>0</v>
      </c>
      <c r="G77" s="17">
        <v>0</v>
      </c>
      <c r="H77" s="17">
        <v>0</v>
      </c>
      <c r="I77" s="17">
        <v>8.41</v>
      </c>
      <c r="J77" s="17">
        <v>8.41</v>
      </c>
      <c r="K77" s="17">
        <v>8.41</v>
      </c>
      <c r="L77" s="17">
        <v>8.41</v>
      </c>
      <c r="M77" s="17">
        <v>8.41</v>
      </c>
      <c r="N77" s="17">
        <v>8.4700000000000006</v>
      </c>
      <c r="O77" s="17">
        <v>8.4600000000000009</v>
      </c>
      <c r="P77" s="17">
        <v>8.44</v>
      </c>
      <c r="Q77" s="17">
        <v>8.44</v>
      </c>
      <c r="R77" s="17">
        <v>8.4700000000000006</v>
      </c>
      <c r="S77" s="17">
        <v>8.48</v>
      </c>
      <c r="T77" s="17">
        <v>8.49</v>
      </c>
      <c r="U77" s="17">
        <v>8.48</v>
      </c>
      <c r="V77" s="17">
        <v>8.48</v>
      </c>
      <c r="W77" s="17">
        <v>8.49</v>
      </c>
      <c r="X77" s="17">
        <v>8.5</v>
      </c>
      <c r="Y77" s="17">
        <v>8.51</v>
      </c>
      <c r="Z77" s="17">
        <v>8.52</v>
      </c>
      <c r="AA77" s="17">
        <v>8.5</v>
      </c>
      <c r="AB77" s="17">
        <v>0</v>
      </c>
      <c r="AC77" s="17">
        <v>0</v>
      </c>
      <c r="AD77" s="17">
        <v>0</v>
      </c>
      <c r="AE77" s="17">
        <v>0</v>
      </c>
      <c r="AF77" s="17">
        <v>0</v>
      </c>
      <c r="AG77" s="17">
        <v>0</v>
      </c>
      <c r="AH77" s="17">
        <v>0</v>
      </c>
      <c r="AI77" s="17">
        <v>0</v>
      </c>
      <c r="AJ77" s="17">
        <v>0</v>
      </c>
      <c r="AK77" s="17">
        <v>0</v>
      </c>
      <c r="AL77" s="17">
        <v>0</v>
      </c>
      <c r="AM77" s="17">
        <v>0</v>
      </c>
      <c r="AN77" s="17">
        <v>0</v>
      </c>
      <c r="AO77" s="17">
        <v>0</v>
      </c>
      <c r="AP77" s="17">
        <v>0</v>
      </c>
      <c r="AQ77" s="17">
        <v>0</v>
      </c>
      <c r="AR77" s="17">
        <v>0</v>
      </c>
      <c r="AS77" s="17">
        <v>0</v>
      </c>
      <c r="AT77" s="17">
        <v>0</v>
      </c>
      <c r="AU77" s="17">
        <v>0</v>
      </c>
      <c r="AV77" s="17">
        <v>0</v>
      </c>
      <c r="AW77" s="17">
        <v>0</v>
      </c>
      <c r="AX77" s="17">
        <v>0</v>
      </c>
      <c r="AY77" s="17">
        <v>0</v>
      </c>
      <c r="AZ77" s="17">
        <v>0</v>
      </c>
      <c r="BA77" s="17">
        <v>0</v>
      </c>
      <c r="BB77" s="17">
        <v>0</v>
      </c>
      <c r="BC77" s="17">
        <v>0</v>
      </c>
      <c r="BD77" s="17">
        <v>0</v>
      </c>
      <c r="BE77" s="17">
        <v>0</v>
      </c>
      <c r="BF77" s="17">
        <v>0</v>
      </c>
      <c r="BG77" s="17">
        <v>0</v>
      </c>
      <c r="BH77" s="17">
        <v>0</v>
      </c>
      <c r="BI77" s="17">
        <v>0</v>
      </c>
      <c r="BJ77" s="17">
        <v>0</v>
      </c>
      <c r="BK77" s="17">
        <v>0</v>
      </c>
      <c r="BL77" s="17">
        <v>0</v>
      </c>
      <c r="BM77" s="17">
        <v>0</v>
      </c>
      <c r="BN77" s="17">
        <v>0</v>
      </c>
      <c r="BO77" s="17">
        <v>0</v>
      </c>
      <c r="BP77" s="17">
        <v>0</v>
      </c>
      <c r="BQ77" s="17">
        <v>0</v>
      </c>
      <c r="BR77" s="17">
        <v>0</v>
      </c>
      <c r="BS77" s="17">
        <v>0</v>
      </c>
      <c r="BT77" s="17">
        <v>0</v>
      </c>
      <c r="BU77" s="17">
        <v>0</v>
      </c>
      <c r="BV77" s="17">
        <v>0</v>
      </c>
      <c r="BW77" s="17">
        <v>0</v>
      </c>
      <c r="BX77" s="17">
        <v>0</v>
      </c>
      <c r="BY77" s="17">
        <v>0</v>
      </c>
      <c r="BZ77" s="17">
        <v>0</v>
      </c>
      <c r="CA77" s="17">
        <v>0</v>
      </c>
      <c r="CB77" s="17">
        <v>0</v>
      </c>
      <c r="CC77" s="17">
        <v>0</v>
      </c>
      <c r="CD77" s="17">
        <v>0</v>
      </c>
      <c r="CE77" s="17">
        <v>0</v>
      </c>
      <c r="CF77" s="17">
        <v>0</v>
      </c>
      <c r="CG77" s="17">
        <v>0</v>
      </c>
      <c r="CH77" s="17">
        <v>0</v>
      </c>
      <c r="CI77" s="17">
        <v>0</v>
      </c>
      <c r="CJ77" s="17">
        <v>0</v>
      </c>
      <c r="CK77" s="17">
        <v>0</v>
      </c>
      <c r="CL77" s="17">
        <v>0</v>
      </c>
      <c r="CM77" s="17">
        <v>0</v>
      </c>
      <c r="CN77" s="17">
        <v>0</v>
      </c>
      <c r="CO77" s="17">
        <v>0</v>
      </c>
      <c r="CP77" s="17">
        <v>0</v>
      </c>
      <c r="CQ77" s="17">
        <v>0</v>
      </c>
      <c r="CR77" s="17">
        <v>0</v>
      </c>
      <c r="CS77" s="17">
        <v>0</v>
      </c>
      <c r="CT77" s="17">
        <v>0</v>
      </c>
      <c r="CU77" s="17">
        <v>0</v>
      </c>
      <c r="CV77" s="17">
        <v>0</v>
      </c>
      <c r="CW77" s="17">
        <v>0</v>
      </c>
      <c r="CX77" s="17">
        <v>0</v>
      </c>
      <c r="CY77" s="17">
        <v>0</v>
      </c>
      <c r="CZ77" s="17">
        <v>0</v>
      </c>
      <c r="DA77" s="17">
        <v>0</v>
      </c>
      <c r="DB77" s="17">
        <v>0</v>
      </c>
      <c r="DC77" s="17">
        <v>0</v>
      </c>
      <c r="DD77" s="17">
        <v>0</v>
      </c>
      <c r="DE77" s="17">
        <v>0</v>
      </c>
      <c r="DF77" s="17">
        <v>0</v>
      </c>
      <c r="DG77" s="17">
        <v>0</v>
      </c>
      <c r="DH77" s="17">
        <v>0</v>
      </c>
      <c r="DI77" s="17">
        <v>0</v>
      </c>
      <c r="DJ77" s="17">
        <v>0</v>
      </c>
      <c r="DK77" s="17">
        <v>0</v>
      </c>
      <c r="DL77" s="17">
        <v>0</v>
      </c>
      <c r="DM77" s="17">
        <v>0</v>
      </c>
      <c r="DN77" s="17">
        <v>0</v>
      </c>
      <c r="DO77" s="17">
        <v>0</v>
      </c>
      <c r="DP77" s="17">
        <v>0</v>
      </c>
      <c r="DQ77" s="17">
        <v>0</v>
      </c>
      <c r="DR77" s="17">
        <v>0</v>
      </c>
      <c r="DS77" s="17">
        <v>0</v>
      </c>
      <c r="DT77" s="17">
        <v>0</v>
      </c>
      <c r="DU77" s="17">
        <v>0</v>
      </c>
      <c r="DV77" s="17">
        <v>0</v>
      </c>
      <c r="DW77" s="17">
        <v>0</v>
      </c>
      <c r="DX77" s="17">
        <v>0</v>
      </c>
      <c r="DY77" s="17">
        <v>0</v>
      </c>
      <c r="DZ77" s="17">
        <v>0</v>
      </c>
      <c r="EA77" s="17">
        <v>0</v>
      </c>
      <c r="EB77" s="17">
        <v>0</v>
      </c>
      <c r="EC77" s="17">
        <v>0</v>
      </c>
      <c r="ED77" s="17">
        <v>0</v>
      </c>
      <c r="EE77" s="17">
        <v>0</v>
      </c>
      <c r="EF77" s="17">
        <v>0</v>
      </c>
      <c r="EG77" s="17">
        <v>0</v>
      </c>
      <c r="EH77" s="17">
        <v>0</v>
      </c>
      <c r="EI77" s="17">
        <v>0</v>
      </c>
      <c r="EJ77" s="17">
        <v>0</v>
      </c>
      <c r="EK77" s="17">
        <v>0</v>
      </c>
      <c r="EL77" s="17">
        <v>0</v>
      </c>
      <c r="EM77" s="17">
        <v>0</v>
      </c>
      <c r="EN77" s="17">
        <v>0</v>
      </c>
      <c r="EO77" s="17">
        <v>0</v>
      </c>
      <c r="EP77" s="17">
        <v>0</v>
      </c>
      <c r="EQ77" s="17">
        <v>0</v>
      </c>
      <c r="ER77" s="17">
        <v>0</v>
      </c>
      <c r="ES77" s="17">
        <v>0</v>
      </c>
      <c r="ET77" s="17">
        <v>0</v>
      </c>
      <c r="EU77" s="17">
        <v>0</v>
      </c>
      <c r="EV77" s="17">
        <v>0</v>
      </c>
      <c r="EW77" s="17">
        <v>0</v>
      </c>
      <c r="EX77" s="17">
        <v>0</v>
      </c>
      <c r="EY77" s="17">
        <v>0</v>
      </c>
      <c r="EZ77" s="17">
        <v>0</v>
      </c>
      <c r="FA77" s="17">
        <v>0</v>
      </c>
      <c r="FB77" s="17">
        <v>0</v>
      </c>
      <c r="FC77" s="17">
        <v>0</v>
      </c>
      <c r="FD77" s="17">
        <v>0</v>
      </c>
      <c r="FE77" s="17">
        <v>0</v>
      </c>
      <c r="FF77" s="17">
        <v>0</v>
      </c>
      <c r="FG77" s="17">
        <v>0</v>
      </c>
      <c r="FH77" s="17">
        <v>0</v>
      </c>
      <c r="FI77" s="17">
        <v>0</v>
      </c>
      <c r="FJ77" s="17">
        <v>0</v>
      </c>
      <c r="FK77" s="17">
        <v>0</v>
      </c>
      <c r="FL77" s="17">
        <v>0</v>
      </c>
      <c r="FM77" s="17">
        <v>0</v>
      </c>
      <c r="FN77" s="17">
        <v>0</v>
      </c>
      <c r="FO77" s="17">
        <v>0</v>
      </c>
      <c r="FP77" s="17">
        <v>0</v>
      </c>
      <c r="FQ77" s="17">
        <v>0</v>
      </c>
      <c r="FR77" s="17">
        <v>0</v>
      </c>
      <c r="FS77" s="17">
        <v>0</v>
      </c>
      <c r="FT77" s="17">
        <v>0</v>
      </c>
      <c r="FU77" s="17">
        <v>0</v>
      </c>
      <c r="FV77" s="17">
        <v>0</v>
      </c>
      <c r="FW77" s="17">
        <v>0</v>
      </c>
      <c r="FX77" s="17">
        <v>0</v>
      </c>
      <c r="FY77" s="17">
        <v>0</v>
      </c>
      <c r="FZ77" s="17">
        <v>0</v>
      </c>
      <c r="GA77" s="17">
        <v>0</v>
      </c>
      <c r="GB77" s="17">
        <v>0</v>
      </c>
      <c r="GC77" s="17">
        <v>0</v>
      </c>
      <c r="GD77" s="17">
        <v>0</v>
      </c>
      <c r="GE77" s="17">
        <v>0</v>
      </c>
      <c r="GF77" s="17">
        <v>0</v>
      </c>
      <c r="GG77" s="17">
        <v>0</v>
      </c>
      <c r="GH77" s="17">
        <v>0</v>
      </c>
      <c r="GI77" s="17">
        <v>0</v>
      </c>
      <c r="GJ77" s="17">
        <v>0</v>
      </c>
      <c r="GK77" s="17">
        <v>0</v>
      </c>
      <c r="GL77" s="17">
        <v>0</v>
      </c>
      <c r="GM77" s="17">
        <v>0</v>
      </c>
      <c r="GN77" s="17">
        <v>0</v>
      </c>
      <c r="GO77" s="17">
        <v>0</v>
      </c>
      <c r="GP77" s="17">
        <v>0</v>
      </c>
      <c r="GQ77" s="17">
        <v>0</v>
      </c>
      <c r="GR77" s="17">
        <v>0</v>
      </c>
      <c r="GS77" s="17">
        <v>0</v>
      </c>
      <c r="GT77" s="17">
        <v>0</v>
      </c>
      <c r="GU77" s="17">
        <v>0</v>
      </c>
      <c r="GV77" s="17">
        <v>0</v>
      </c>
      <c r="GW77" s="17">
        <v>0</v>
      </c>
      <c r="GX77" s="17">
        <v>0</v>
      </c>
      <c r="GY77" s="17">
        <v>0</v>
      </c>
      <c r="GZ77" s="17">
        <v>0</v>
      </c>
      <c r="HA77" s="17">
        <v>0</v>
      </c>
      <c r="HB77" s="17">
        <v>0</v>
      </c>
      <c r="HC77" s="17">
        <v>0</v>
      </c>
      <c r="HD77" s="17">
        <v>0</v>
      </c>
      <c r="HE77" s="17">
        <v>0</v>
      </c>
      <c r="HF77" s="17">
        <v>0</v>
      </c>
      <c r="HG77" s="17">
        <v>0</v>
      </c>
      <c r="HH77" s="17">
        <v>0</v>
      </c>
      <c r="HI77" s="17">
        <v>0</v>
      </c>
      <c r="HJ77" s="17">
        <v>0</v>
      </c>
      <c r="HK77" s="17">
        <v>0</v>
      </c>
      <c r="HL77" s="17">
        <v>0</v>
      </c>
      <c r="HM77" s="17">
        <v>0</v>
      </c>
      <c r="HN77" s="17">
        <v>0</v>
      </c>
      <c r="HO77" s="17">
        <v>0</v>
      </c>
      <c r="HP77" s="17">
        <v>0</v>
      </c>
      <c r="HQ77" s="17">
        <v>0</v>
      </c>
      <c r="HR77" s="17">
        <v>0</v>
      </c>
      <c r="HS77" s="17">
        <v>0</v>
      </c>
      <c r="HT77" s="17">
        <v>0</v>
      </c>
      <c r="HU77" s="17">
        <v>0</v>
      </c>
      <c r="HV77" s="17">
        <v>0</v>
      </c>
      <c r="HW77" s="17">
        <v>0</v>
      </c>
      <c r="HX77" s="17">
        <v>0</v>
      </c>
      <c r="HY77" s="17">
        <v>0</v>
      </c>
      <c r="HZ77" s="17">
        <v>0</v>
      </c>
      <c r="IA77" s="17">
        <v>0</v>
      </c>
      <c r="IB77" s="17">
        <v>0</v>
      </c>
      <c r="IC77" s="17">
        <v>0</v>
      </c>
      <c r="ID77" s="17">
        <v>0</v>
      </c>
      <c r="IE77" s="17">
        <v>0</v>
      </c>
      <c r="IF77" s="17">
        <v>0</v>
      </c>
      <c r="IG77" s="17">
        <v>0</v>
      </c>
      <c r="IH77" s="17">
        <v>0</v>
      </c>
      <c r="II77" s="17">
        <v>0</v>
      </c>
      <c r="IJ77" s="17">
        <v>0</v>
      </c>
      <c r="IK77" s="17">
        <v>0</v>
      </c>
      <c r="IL77" s="17">
        <v>0</v>
      </c>
      <c r="IM77" s="17">
        <v>0</v>
      </c>
      <c r="IN77" s="17">
        <v>0</v>
      </c>
      <c r="IO77" s="17">
        <v>0</v>
      </c>
      <c r="IP77" s="17">
        <v>0</v>
      </c>
      <c r="IQ77" s="17">
        <v>0</v>
      </c>
      <c r="IR77" s="17">
        <v>0</v>
      </c>
      <c r="IS77" s="17">
        <v>0</v>
      </c>
      <c r="IT77" s="17">
        <v>0</v>
      </c>
      <c r="IU77" s="17">
        <v>0</v>
      </c>
      <c r="IV77" s="17">
        <v>0</v>
      </c>
      <c r="IW77" s="17">
        <v>0</v>
      </c>
      <c r="IX77" s="17">
        <v>0</v>
      </c>
      <c r="IY77" s="17">
        <v>0</v>
      </c>
      <c r="IZ77" s="17">
        <v>0</v>
      </c>
      <c r="JA77" s="17">
        <v>0</v>
      </c>
      <c r="JB77" s="17">
        <v>0</v>
      </c>
      <c r="JC77" s="17">
        <v>0</v>
      </c>
      <c r="JD77" s="17">
        <v>0</v>
      </c>
      <c r="JE77" s="17">
        <v>0</v>
      </c>
      <c r="JF77" s="17">
        <v>0</v>
      </c>
      <c r="JG77" s="17">
        <v>0</v>
      </c>
      <c r="JH77" s="17">
        <v>0</v>
      </c>
      <c r="JI77" s="17">
        <v>0</v>
      </c>
      <c r="JJ77" s="17">
        <v>0</v>
      </c>
      <c r="JK77" s="17">
        <v>0</v>
      </c>
      <c r="JL77" s="17">
        <v>0</v>
      </c>
      <c r="JM77" s="17">
        <v>0</v>
      </c>
      <c r="JN77" s="17">
        <v>0</v>
      </c>
      <c r="JO77" s="17">
        <v>0</v>
      </c>
      <c r="JP77" s="17">
        <v>0</v>
      </c>
      <c r="JQ77" s="17">
        <v>0</v>
      </c>
      <c r="JR77" s="17">
        <v>0</v>
      </c>
      <c r="JS77" s="17">
        <v>0</v>
      </c>
      <c r="JT77" s="17">
        <v>0</v>
      </c>
      <c r="JU77" s="17">
        <v>0</v>
      </c>
      <c r="JV77" s="17">
        <v>0</v>
      </c>
      <c r="JW77" s="17">
        <v>0</v>
      </c>
      <c r="JX77" s="17">
        <v>0</v>
      </c>
      <c r="JY77" s="17">
        <v>0</v>
      </c>
    </row>
    <row r="78" spans="1:285" x14ac:dyDescent="0.15">
      <c r="A78" s="17" t="s">
        <v>652</v>
      </c>
      <c r="B78" s="17" t="s">
        <v>653</v>
      </c>
      <c r="C78" s="17">
        <v>0</v>
      </c>
      <c r="D78" s="17">
        <v>15.86</v>
      </c>
      <c r="E78" s="17">
        <v>15.86</v>
      </c>
      <c r="F78" s="17">
        <v>15.86</v>
      </c>
      <c r="G78" s="17">
        <v>15.86</v>
      </c>
      <c r="H78" s="17">
        <v>15.86</v>
      </c>
      <c r="I78" s="17">
        <v>15.88</v>
      </c>
      <c r="J78" s="17">
        <v>15.88</v>
      </c>
      <c r="K78" s="17">
        <v>15.88</v>
      </c>
      <c r="L78" s="17">
        <v>15.88</v>
      </c>
      <c r="M78" s="17">
        <v>15.88</v>
      </c>
      <c r="N78" s="17">
        <v>16</v>
      </c>
      <c r="O78" s="17">
        <v>16.02</v>
      </c>
      <c r="P78" s="17">
        <v>15.94</v>
      </c>
      <c r="Q78" s="17">
        <v>15.92</v>
      </c>
      <c r="R78" s="17">
        <v>15.99</v>
      </c>
      <c r="S78" s="17">
        <v>16.07</v>
      </c>
      <c r="T78" s="17">
        <v>16.100000000000001</v>
      </c>
      <c r="U78" s="17">
        <v>16.059999999999999</v>
      </c>
      <c r="V78" s="17">
        <v>16.059999999999999</v>
      </c>
      <c r="W78" s="17">
        <v>16.04</v>
      </c>
      <c r="X78" s="17">
        <v>16.059999999999999</v>
      </c>
      <c r="Y78" s="17">
        <v>16.079999999999998</v>
      </c>
      <c r="Z78" s="17">
        <v>16.059999999999999</v>
      </c>
      <c r="AA78" s="17">
        <v>16.04</v>
      </c>
      <c r="AB78" s="17">
        <v>0</v>
      </c>
      <c r="AC78" s="17">
        <v>0</v>
      </c>
      <c r="AD78" s="17">
        <v>0</v>
      </c>
      <c r="AE78" s="17">
        <v>0</v>
      </c>
      <c r="AF78" s="17">
        <v>0</v>
      </c>
      <c r="AG78" s="17">
        <v>0</v>
      </c>
      <c r="AH78" s="17">
        <v>0</v>
      </c>
      <c r="AI78" s="17">
        <v>0</v>
      </c>
      <c r="AJ78" s="17">
        <v>0</v>
      </c>
      <c r="AK78" s="17">
        <v>0</v>
      </c>
      <c r="AL78" s="17">
        <v>0</v>
      </c>
      <c r="AM78" s="17">
        <v>0</v>
      </c>
      <c r="AN78" s="17">
        <v>0</v>
      </c>
      <c r="AO78" s="17">
        <v>0</v>
      </c>
      <c r="AP78" s="17">
        <v>0</v>
      </c>
      <c r="AQ78" s="17">
        <v>0</v>
      </c>
      <c r="AR78" s="17">
        <v>0</v>
      </c>
      <c r="AS78" s="17">
        <v>0</v>
      </c>
      <c r="AT78" s="17">
        <v>0</v>
      </c>
      <c r="AU78" s="17">
        <v>0</v>
      </c>
      <c r="AV78" s="17">
        <v>0</v>
      </c>
      <c r="AW78" s="17">
        <v>0</v>
      </c>
      <c r="AX78" s="17">
        <v>0</v>
      </c>
      <c r="AY78" s="17">
        <v>0</v>
      </c>
      <c r="AZ78" s="17">
        <v>0</v>
      </c>
      <c r="BA78" s="17">
        <v>0</v>
      </c>
      <c r="BB78" s="17">
        <v>0</v>
      </c>
      <c r="BC78" s="17">
        <v>0</v>
      </c>
      <c r="BD78" s="17">
        <v>0</v>
      </c>
      <c r="BE78" s="17">
        <v>0</v>
      </c>
      <c r="BF78" s="17">
        <v>0</v>
      </c>
      <c r="BG78" s="17">
        <v>0</v>
      </c>
      <c r="BH78" s="17">
        <v>0</v>
      </c>
      <c r="BI78" s="17">
        <v>0</v>
      </c>
      <c r="BJ78" s="17">
        <v>0</v>
      </c>
      <c r="BK78" s="17">
        <v>0</v>
      </c>
      <c r="BL78" s="17">
        <v>0</v>
      </c>
      <c r="BM78" s="17">
        <v>0</v>
      </c>
      <c r="BN78" s="17">
        <v>0</v>
      </c>
      <c r="BO78" s="17">
        <v>0</v>
      </c>
      <c r="BP78" s="17">
        <v>0</v>
      </c>
      <c r="BQ78" s="17">
        <v>0</v>
      </c>
      <c r="BR78" s="17">
        <v>0</v>
      </c>
      <c r="BS78" s="17">
        <v>0</v>
      </c>
      <c r="BT78" s="17">
        <v>0</v>
      </c>
      <c r="BU78" s="17">
        <v>0</v>
      </c>
      <c r="BV78" s="17">
        <v>0</v>
      </c>
      <c r="BW78" s="17">
        <v>0</v>
      </c>
      <c r="BX78" s="17">
        <v>0</v>
      </c>
      <c r="BY78" s="17">
        <v>0</v>
      </c>
      <c r="BZ78" s="17">
        <v>0</v>
      </c>
      <c r="CA78" s="17">
        <v>0</v>
      </c>
      <c r="CB78" s="17">
        <v>0</v>
      </c>
      <c r="CC78" s="17">
        <v>0</v>
      </c>
      <c r="CD78" s="17">
        <v>0</v>
      </c>
      <c r="CE78" s="17">
        <v>0</v>
      </c>
      <c r="CF78" s="17">
        <v>0</v>
      </c>
      <c r="CG78" s="17">
        <v>0</v>
      </c>
      <c r="CH78" s="17">
        <v>0</v>
      </c>
      <c r="CI78" s="17">
        <v>0</v>
      </c>
      <c r="CJ78" s="17">
        <v>0</v>
      </c>
      <c r="CK78" s="17">
        <v>0</v>
      </c>
      <c r="CL78" s="17">
        <v>0</v>
      </c>
      <c r="CM78" s="17">
        <v>0</v>
      </c>
      <c r="CN78" s="17">
        <v>0</v>
      </c>
      <c r="CO78" s="17">
        <v>0</v>
      </c>
      <c r="CP78" s="17">
        <v>0</v>
      </c>
      <c r="CQ78" s="17">
        <v>0</v>
      </c>
      <c r="CR78" s="17">
        <v>0</v>
      </c>
      <c r="CS78" s="17">
        <v>0</v>
      </c>
      <c r="CT78" s="17">
        <v>0</v>
      </c>
      <c r="CU78" s="17">
        <v>0</v>
      </c>
      <c r="CV78" s="17">
        <v>0</v>
      </c>
      <c r="CW78" s="17">
        <v>0</v>
      </c>
      <c r="CX78" s="17">
        <v>0</v>
      </c>
      <c r="CY78" s="17">
        <v>0</v>
      </c>
      <c r="CZ78" s="17">
        <v>0</v>
      </c>
      <c r="DA78" s="17">
        <v>0</v>
      </c>
      <c r="DB78" s="17">
        <v>0</v>
      </c>
      <c r="DC78" s="17">
        <v>0</v>
      </c>
      <c r="DD78" s="17">
        <v>0</v>
      </c>
      <c r="DE78" s="17">
        <v>0</v>
      </c>
      <c r="DF78" s="17">
        <v>0</v>
      </c>
      <c r="DG78" s="17">
        <v>0</v>
      </c>
      <c r="DH78" s="17">
        <v>0</v>
      </c>
      <c r="DI78" s="17">
        <v>0</v>
      </c>
      <c r="DJ78" s="17">
        <v>0</v>
      </c>
      <c r="DK78" s="17">
        <v>0</v>
      </c>
      <c r="DL78" s="17">
        <v>0</v>
      </c>
      <c r="DM78" s="17">
        <v>0</v>
      </c>
      <c r="DN78" s="17">
        <v>0</v>
      </c>
      <c r="DO78" s="17">
        <v>0</v>
      </c>
      <c r="DP78" s="17">
        <v>0</v>
      </c>
      <c r="DQ78" s="17">
        <v>0</v>
      </c>
      <c r="DR78" s="17">
        <v>0</v>
      </c>
      <c r="DS78" s="17">
        <v>0</v>
      </c>
      <c r="DT78" s="17">
        <v>0</v>
      </c>
      <c r="DU78" s="17">
        <v>0</v>
      </c>
      <c r="DV78" s="17">
        <v>0</v>
      </c>
      <c r="DW78" s="17">
        <v>0</v>
      </c>
      <c r="DX78" s="17">
        <v>0</v>
      </c>
      <c r="DY78" s="17">
        <v>0</v>
      </c>
      <c r="DZ78" s="17">
        <v>0</v>
      </c>
      <c r="EA78" s="17">
        <v>0</v>
      </c>
      <c r="EB78" s="17">
        <v>0</v>
      </c>
      <c r="EC78" s="17">
        <v>0</v>
      </c>
      <c r="ED78" s="17">
        <v>0</v>
      </c>
      <c r="EE78" s="17">
        <v>0</v>
      </c>
      <c r="EF78" s="17">
        <v>0</v>
      </c>
      <c r="EG78" s="17">
        <v>0</v>
      </c>
      <c r="EH78" s="17">
        <v>0</v>
      </c>
      <c r="EI78" s="17">
        <v>0</v>
      </c>
      <c r="EJ78" s="17">
        <v>0</v>
      </c>
      <c r="EK78" s="17">
        <v>0</v>
      </c>
      <c r="EL78" s="17">
        <v>0</v>
      </c>
      <c r="EM78" s="17">
        <v>0</v>
      </c>
      <c r="EN78" s="17">
        <v>0</v>
      </c>
      <c r="EO78" s="17">
        <v>0</v>
      </c>
      <c r="EP78" s="17">
        <v>0</v>
      </c>
      <c r="EQ78" s="17">
        <v>0</v>
      </c>
      <c r="ER78" s="17">
        <v>0</v>
      </c>
      <c r="ES78" s="17">
        <v>0</v>
      </c>
      <c r="ET78" s="17">
        <v>0</v>
      </c>
      <c r="EU78" s="17">
        <v>0</v>
      </c>
      <c r="EV78" s="17">
        <v>0</v>
      </c>
      <c r="EW78" s="17">
        <v>0</v>
      </c>
      <c r="EX78" s="17">
        <v>0</v>
      </c>
      <c r="EY78" s="17">
        <v>0</v>
      </c>
      <c r="EZ78" s="17">
        <v>0</v>
      </c>
      <c r="FA78" s="17">
        <v>0</v>
      </c>
      <c r="FB78" s="17">
        <v>0</v>
      </c>
      <c r="FC78" s="17">
        <v>0</v>
      </c>
      <c r="FD78" s="17">
        <v>0</v>
      </c>
      <c r="FE78" s="17">
        <v>0</v>
      </c>
      <c r="FF78" s="17">
        <v>0</v>
      </c>
      <c r="FG78" s="17">
        <v>0</v>
      </c>
      <c r="FH78" s="17">
        <v>0</v>
      </c>
      <c r="FI78" s="17">
        <v>0</v>
      </c>
      <c r="FJ78" s="17">
        <v>0</v>
      </c>
      <c r="FK78" s="17">
        <v>0</v>
      </c>
      <c r="FL78" s="17">
        <v>0</v>
      </c>
      <c r="FM78" s="17">
        <v>0</v>
      </c>
      <c r="FN78" s="17">
        <v>0</v>
      </c>
      <c r="FO78" s="17">
        <v>0</v>
      </c>
      <c r="FP78" s="17">
        <v>0</v>
      </c>
      <c r="FQ78" s="17">
        <v>0</v>
      </c>
      <c r="FR78" s="17">
        <v>0</v>
      </c>
      <c r="FS78" s="17">
        <v>0</v>
      </c>
      <c r="FT78" s="17">
        <v>0</v>
      </c>
      <c r="FU78" s="17">
        <v>0</v>
      </c>
      <c r="FV78" s="17">
        <v>0</v>
      </c>
      <c r="FW78" s="17">
        <v>0</v>
      </c>
      <c r="FX78" s="17">
        <v>0</v>
      </c>
      <c r="FY78" s="17">
        <v>0</v>
      </c>
      <c r="FZ78" s="17">
        <v>0</v>
      </c>
      <c r="GA78" s="17">
        <v>0</v>
      </c>
      <c r="GB78" s="17">
        <v>0</v>
      </c>
      <c r="GC78" s="17">
        <v>0</v>
      </c>
      <c r="GD78" s="17">
        <v>0</v>
      </c>
      <c r="GE78" s="17">
        <v>0</v>
      </c>
      <c r="GF78" s="17">
        <v>0</v>
      </c>
      <c r="GG78" s="17">
        <v>0</v>
      </c>
      <c r="GH78" s="17">
        <v>0</v>
      </c>
      <c r="GI78" s="17">
        <v>0</v>
      </c>
      <c r="GJ78" s="17">
        <v>0</v>
      </c>
      <c r="GK78" s="17">
        <v>0</v>
      </c>
      <c r="GL78" s="17">
        <v>0</v>
      </c>
      <c r="GM78" s="17">
        <v>0</v>
      </c>
      <c r="GN78" s="17">
        <v>0</v>
      </c>
      <c r="GO78" s="17">
        <v>0</v>
      </c>
      <c r="GP78" s="17">
        <v>0</v>
      </c>
      <c r="GQ78" s="17">
        <v>0</v>
      </c>
      <c r="GR78" s="17">
        <v>0</v>
      </c>
      <c r="GS78" s="17">
        <v>0</v>
      </c>
      <c r="GT78" s="17">
        <v>0</v>
      </c>
      <c r="GU78" s="17">
        <v>0</v>
      </c>
      <c r="GV78" s="17">
        <v>0</v>
      </c>
      <c r="GW78" s="17">
        <v>0</v>
      </c>
      <c r="GX78" s="17">
        <v>0</v>
      </c>
      <c r="GY78" s="17">
        <v>0</v>
      </c>
      <c r="GZ78" s="17">
        <v>0</v>
      </c>
      <c r="HA78" s="17">
        <v>0</v>
      </c>
      <c r="HB78" s="17">
        <v>0</v>
      </c>
      <c r="HC78" s="17">
        <v>0</v>
      </c>
      <c r="HD78" s="17">
        <v>0</v>
      </c>
      <c r="HE78" s="17">
        <v>0</v>
      </c>
      <c r="HF78" s="17">
        <v>0</v>
      </c>
      <c r="HG78" s="17">
        <v>0</v>
      </c>
      <c r="HH78" s="17">
        <v>0</v>
      </c>
      <c r="HI78" s="17">
        <v>0</v>
      </c>
      <c r="HJ78" s="17">
        <v>0</v>
      </c>
      <c r="HK78" s="17">
        <v>0</v>
      </c>
      <c r="HL78" s="17">
        <v>0</v>
      </c>
      <c r="HM78" s="17">
        <v>0</v>
      </c>
      <c r="HN78" s="17">
        <v>0</v>
      </c>
      <c r="HO78" s="17">
        <v>0</v>
      </c>
      <c r="HP78" s="17">
        <v>0</v>
      </c>
      <c r="HQ78" s="17">
        <v>0</v>
      </c>
      <c r="HR78" s="17">
        <v>0</v>
      </c>
      <c r="HS78" s="17">
        <v>0</v>
      </c>
      <c r="HT78" s="17">
        <v>0</v>
      </c>
      <c r="HU78" s="17">
        <v>0</v>
      </c>
      <c r="HV78" s="17">
        <v>0</v>
      </c>
      <c r="HW78" s="17">
        <v>0</v>
      </c>
      <c r="HX78" s="17">
        <v>0</v>
      </c>
      <c r="HY78" s="17">
        <v>0</v>
      </c>
      <c r="HZ78" s="17">
        <v>0</v>
      </c>
      <c r="IA78" s="17">
        <v>0</v>
      </c>
      <c r="IB78" s="17">
        <v>0</v>
      </c>
      <c r="IC78" s="17">
        <v>0</v>
      </c>
      <c r="ID78" s="17">
        <v>0</v>
      </c>
      <c r="IE78" s="17">
        <v>0</v>
      </c>
      <c r="IF78" s="17">
        <v>0</v>
      </c>
      <c r="IG78" s="17">
        <v>0</v>
      </c>
      <c r="IH78" s="17">
        <v>0</v>
      </c>
      <c r="II78" s="17">
        <v>0</v>
      </c>
      <c r="IJ78" s="17">
        <v>0</v>
      </c>
      <c r="IK78" s="17">
        <v>0</v>
      </c>
      <c r="IL78" s="17">
        <v>0</v>
      </c>
      <c r="IM78" s="17">
        <v>0</v>
      </c>
      <c r="IN78" s="17">
        <v>0</v>
      </c>
      <c r="IO78" s="17">
        <v>0</v>
      </c>
      <c r="IP78" s="17">
        <v>0</v>
      </c>
      <c r="IQ78" s="17">
        <v>0</v>
      </c>
      <c r="IR78" s="17">
        <v>0</v>
      </c>
      <c r="IS78" s="17">
        <v>0</v>
      </c>
      <c r="IT78" s="17">
        <v>0</v>
      </c>
      <c r="IU78" s="17">
        <v>0</v>
      </c>
      <c r="IV78" s="17">
        <v>0</v>
      </c>
      <c r="IW78" s="17">
        <v>0</v>
      </c>
      <c r="IX78" s="17">
        <v>0</v>
      </c>
      <c r="IY78" s="17">
        <v>0</v>
      </c>
      <c r="IZ78" s="17">
        <v>0</v>
      </c>
      <c r="JA78" s="17">
        <v>0</v>
      </c>
      <c r="JB78" s="17">
        <v>0</v>
      </c>
      <c r="JC78" s="17">
        <v>0</v>
      </c>
      <c r="JD78" s="17">
        <v>0</v>
      </c>
      <c r="JE78" s="17">
        <v>0</v>
      </c>
      <c r="JF78" s="17">
        <v>0</v>
      </c>
      <c r="JG78" s="17">
        <v>0</v>
      </c>
      <c r="JH78" s="17">
        <v>0</v>
      </c>
      <c r="JI78" s="17">
        <v>0</v>
      </c>
      <c r="JJ78" s="17">
        <v>0</v>
      </c>
      <c r="JK78" s="17">
        <v>0</v>
      </c>
      <c r="JL78" s="17">
        <v>0</v>
      </c>
      <c r="JM78" s="17">
        <v>0</v>
      </c>
      <c r="JN78" s="17">
        <v>0</v>
      </c>
      <c r="JO78" s="17">
        <v>0</v>
      </c>
      <c r="JP78" s="17">
        <v>0</v>
      </c>
      <c r="JQ78" s="17">
        <v>0</v>
      </c>
      <c r="JR78" s="17">
        <v>0</v>
      </c>
      <c r="JS78" s="17">
        <v>0</v>
      </c>
      <c r="JT78" s="17">
        <v>0</v>
      </c>
      <c r="JU78" s="17">
        <v>0</v>
      </c>
      <c r="JV78" s="17">
        <v>0</v>
      </c>
      <c r="JW78" s="17">
        <v>0</v>
      </c>
      <c r="JX78" s="17">
        <v>0</v>
      </c>
      <c r="JY78" s="17">
        <v>0</v>
      </c>
    </row>
    <row r="79" spans="1:285" x14ac:dyDescent="0.15">
      <c r="A79" s="17" t="s">
        <v>1008</v>
      </c>
      <c r="B79" s="17" t="s">
        <v>1009</v>
      </c>
      <c r="C79" s="17">
        <v>0</v>
      </c>
      <c r="D79" s="17">
        <v>12.78</v>
      </c>
      <c r="E79" s="17">
        <v>12.78</v>
      </c>
      <c r="F79" s="17">
        <v>12.78</v>
      </c>
      <c r="G79" s="17">
        <v>12.78</v>
      </c>
      <c r="H79" s="17">
        <v>12.78</v>
      </c>
      <c r="I79" s="17">
        <v>12.95</v>
      </c>
      <c r="J79" s="17">
        <v>12.95</v>
      </c>
      <c r="K79" s="17">
        <v>12.95</v>
      </c>
      <c r="L79" s="17">
        <v>12.95</v>
      </c>
      <c r="M79" s="17">
        <v>12.95</v>
      </c>
      <c r="N79" s="17">
        <v>13</v>
      </c>
      <c r="O79" s="17">
        <v>12.97</v>
      </c>
      <c r="P79" s="17">
        <v>12.92</v>
      </c>
      <c r="Q79" s="17">
        <v>12.89</v>
      </c>
      <c r="R79" s="17">
        <v>12.92</v>
      </c>
      <c r="S79" s="17">
        <v>12.94</v>
      </c>
      <c r="T79" s="17">
        <v>12.9</v>
      </c>
      <c r="U79" s="17">
        <v>12.91</v>
      </c>
      <c r="V79" s="17">
        <v>12.9</v>
      </c>
      <c r="W79" s="17">
        <v>12.91</v>
      </c>
      <c r="X79" s="17">
        <v>12.89</v>
      </c>
      <c r="Y79" s="17">
        <v>12.89</v>
      </c>
      <c r="Z79" s="17">
        <v>12.91</v>
      </c>
      <c r="AA79" s="17">
        <v>12.92</v>
      </c>
      <c r="AB79" s="17">
        <v>0</v>
      </c>
      <c r="AC79" s="17">
        <v>0</v>
      </c>
      <c r="AD79" s="17">
        <v>0</v>
      </c>
      <c r="AE79" s="17">
        <v>0</v>
      </c>
      <c r="AF79" s="17">
        <v>0</v>
      </c>
      <c r="AG79" s="17">
        <v>0</v>
      </c>
      <c r="AH79" s="17">
        <v>0</v>
      </c>
      <c r="AI79" s="17">
        <v>0</v>
      </c>
      <c r="AJ79" s="17">
        <v>0</v>
      </c>
      <c r="AK79" s="17">
        <v>0</v>
      </c>
      <c r="AL79" s="17">
        <v>0</v>
      </c>
      <c r="AM79" s="17">
        <v>0</v>
      </c>
      <c r="AN79" s="17">
        <v>0</v>
      </c>
      <c r="AO79" s="17">
        <v>0</v>
      </c>
      <c r="AP79" s="17">
        <v>0</v>
      </c>
      <c r="AQ79" s="17">
        <v>0</v>
      </c>
      <c r="AR79" s="17">
        <v>0</v>
      </c>
      <c r="AS79" s="17">
        <v>0</v>
      </c>
      <c r="AT79" s="17">
        <v>0</v>
      </c>
      <c r="AU79" s="17">
        <v>0</v>
      </c>
      <c r="AV79" s="17">
        <v>0</v>
      </c>
      <c r="AW79" s="17">
        <v>0</v>
      </c>
      <c r="AX79" s="17">
        <v>0</v>
      </c>
      <c r="AY79" s="17">
        <v>0</v>
      </c>
      <c r="AZ79" s="17">
        <v>0</v>
      </c>
      <c r="BA79" s="17">
        <v>0</v>
      </c>
      <c r="BB79" s="17">
        <v>0</v>
      </c>
      <c r="BC79" s="17">
        <v>0</v>
      </c>
      <c r="BD79" s="17">
        <v>0</v>
      </c>
      <c r="BE79" s="17">
        <v>0</v>
      </c>
      <c r="BF79" s="17">
        <v>0</v>
      </c>
      <c r="BG79" s="17">
        <v>0</v>
      </c>
      <c r="BH79" s="17">
        <v>0</v>
      </c>
      <c r="BI79" s="17">
        <v>0</v>
      </c>
      <c r="BJ79" s="17">
        <v>0</v>
      </c>
      <c r="BK79" s="17">
        <v>0</v>
      </c>
      <c r="BL79" s="17">
        <v>0</v>
      </c>
      <c r="BM79" s="17">
        <v>0</v>
      </c>
      <c r="BN79" s="17">
        <v>0</v>
      </c>
      <c r="BO79" s="17">
        <v>0</v>
      </c>
      <c r="BP79" s="17">
        <v>0</v>
      </c>
      <c r="BQ79" s="17">
        <v>0</v>
      </c>
      <c r="BR79" s="17">
        <v>0</v>
      </c>
      <c r="BS79" s="17">
        <v>0</v>
      </c>
      <c r="BT79" s="17">
        <v>0</v>
      </c>
      <c r="BU79" s="17">
        <v>0</v>
      </c>
      <c r="BV79" s="17">
        <v>0</v>
      </c>
      <c r="BW79" s="17">
        <v>0</v>
      </c>
      <c r="BX79" s="17">
        <v>0</v>
      </c>
      <c r="BY79" s="17">
        <v>0</v>
      </c>
      <c r="BZ79" s="17">
        <v>0</v>
      </c>
      <c r="CA79" s="17">
        <v>0</v>
      </c>
      <c r="CB79" s="17">
        <v>0</v>
      </c>
      <c r="CC79" s="17">
        <v>0</v>
      </c>
      <c r="CD79" s="17">
        <v>0</v>
      </c>
      <c r="CE79" s="17">
        <v>0</v>
      </c>
      <c r="CF79" s="17">
        <v>0</v>
      </c>
      <c r="CG79" s="17">
        <v>0</v>
      </c>
      <c r="CH79" s="17">
        <v>0</v>
      </c>
      <c r="CI79" s="17">
        <v>0</v>
      </c>
      <c r="CJ79" s="17">
        <v>0</v>
      </c>
      <c r="CK79" s="17">
        <v>0</v>
      </c>
      <c r="CL79" s="17">
        <v>0</v>
      </c>
      <c r="CM79" s="17">
        <v>0</v>
      </c>
      <c r="CN79" s="17">
        <v>0</v>
      </c>
      <c r="CO79" s="17">
        <v>0</v>
      </c>
      <c r="CP79" s="17">
        <v>0</v>
      </c>
      <c r="CQ79" s="17">
        <v>0</v>
      </c>
      <c r="CR79" s="17">
        <v>0</v>
      </c>
      <c r="CS79" s="17">
        <v>0</v>
      </c>
      <c r="CT79" s="17">
        <v>0</v>
      </c>
      <c r="CU79" s="17">
        <v>0</v>
      </c>
      <c r="CV79" s="17">
        <v>0</v>
      </c>
      <c r="CW79" s="17">
        <v>0</v>
      </c>
      <c r="CX79" s="17">
        <v>0</v>
      </c>
      <c r="CY79" s="17">
        <v>0</v>
      </c>
      <c r="CZ79" s="17">
        <v>0</v>
      </c>
      <c r="DA79" s="17">
        <v>0</v>
      </c>
      <c r="DB79" s="17">
        <v>0</v>
      </c>
      <c r="DC79" s="17">
        <v>0</v>
      </c>
      <c r="DD79" s="17">
        <v>0</v>
      </c>
      <c r="DE79" s="17">
        <v>0</v>
      </c>
      <c r="DF79" s="17">
        <v>0</v>
      </c>
      <c r="DG79" s="17">
        <v>0</v>
      </c>
      <c r="DH79" s="17">
        <v>0</v>
      </c>
      <c r="DI79" s="17">
        <v>0</v>
      </c>
      <c r="DJ79" s="17">
        <v>0</v>
      </c>
      <c r="DK79" s="17">
        <v>0</v>
      </c>
      <c r="DL79" s="17">
        <v>0</v>
      </c>
      <c r="DM79" s="17">
        <v>0</v>
      </c>
      <c r="DN79" s="17">
        <v>0</v>
      </c>
      <c r="DO79" s="17">
        <v>0</v>
      </c>
      <c r="DP79" s="17">
        <v>0</v>
      </c>
      <c r="DQ79" s="17">
        <v>0</v>
      </c>
      <c r="DR79" s="17">
        <v>0</v>
      </c>
      <c r="DS79" s="17">
        <v>0</v>
      </c>
      <c r="DT79" s="17">
        <v>0</v>
      </c>
      <c r="DU79" s="17">
        <v>0</v>
      </c>
      <c r="DV79" s="17">
        <v>0</v>
      </c>
      <c r="DW79" s="17">
        <v>0</v>
      </c>
      <c r="DX79" s="17">
        <v>0</v>
      </c>
      <c r="DY79" s="17">
        <v>0</v>
      </c>
      <c r="DZ79" s="17">
        <v>0</v>
      </c>
      <c r="EA79" s="17">
        <v>0</v>
      </c>
      <c r="EB79" s="17">
        <v>0</v>
      </c>
      <c r="EC79" s="17">
        <v>0</v>
      </c>
      <c r="ED79" s="17">
        <v>0</v>
      </c>
      <c r="EE79" s="17">
        <v>0</v>
      </c>
      <c r="EF79" s="17">
        <v>0</v>
      </c>
      <c r="EG79" s="17">
        <v>0</v>
      </c>
      <c r="EH79" s="17">
        <v>0</v>
      </c>
      <c r="EI79" s="17">
        <v>0</v>
      </c>
      <c r="EJ79" s="17">
        <v>0</v>
      </c>
      <c r="EK79" s="17">
        <v>0</v>
      </c>
      <c r="EL79" s="17">
        <v>0</v>
      </c>
      <c r="EM79" s="17">
        <v>0</v>
      </c>
      <c r="EN79" s="17">
        <v>0</v>
      </c>
      <c r="EO79" s="17">
        <v>0</v>
      </c>
      <c r="EP79" s="17">
        <v>0</v>
      </c>
      <c r="EQ79" s="17">
        <v>0</v>
      </c>
      <c r="ER79" s="17">
        <v>0</v>
      </c>
      <c r="ES79" s="17">
        <v>0</v>
      </c>
      <c r="ET79" s="17">
        <v>0</v>
      </c>
      <c r="EU79" s="17">
        <v>0</v>
      </c>
      <c r="EV79" s="17">
        <v>0</v>
      </c>
      <c r="EW79" s="17">
        <v>0</v>
      </c>
      <c r="EX79" s="17">
        <v>0</v>
      </c>
      <c r="EY79" s="17">
        <v>0</v>
      </c>
      <c r="EZ79" s="17">
        <v>0</v>
      </c>
      <c r="FA79" s="17">
        <v>0</v>
      </c>
      <c r="FB79" s="17">
        <v>0</v>
      </c>
      <c r="FC79" s="17">
        <v>0</v>
      </c>
      <c r="FD79" s="17">
        <v>0</v>
      </c>
      <c r="FE79" s="17">
        <v>0</v>
      </c>
      <c r="FF79" s="17">
        <v>0</v>
      </c>
      <c r="FG79" s="17">
        <v>0</v>
      </c>
      <c r="FH79" s="17">
        <v>0</v>
      </c>
      <c r="FI79" s="17">
        <v>0</v>
      </c>
      <c r="FJ79" s="17">
        <v>0</v>
      </c>
      <c r="FK79" s="17">
        <v>0</v>
      </c>
      <c r="FL79" s="17">
        <v>0</v>
      </c>
      <c r="FM79" s="17">
        <v>0</v>
      </c>
      <c r="FN79" s="17">
        <v>0</v>
      </c>
      <c r="FO79" s="17">
        <v>0</v>
      </c>
      <c r="FP79" s="17">
        <v>0</v>
      </c>
      <c r="FQ79" s="17">
        <v>0</v>
      </c>
      <c r="FR79" s="17">
        <v>0</v>
      </c>
      <c r="FS79" s="17">
        <v>0</v>
      </c>
      <c r="FT79" s="17">
        <v>0</v>
      </c>
      <c r="FU79" s="17">
        <v>0</v>
      </c>
      <c r="FV79" s="17">
        <v>0</v>
      </c>
      <c r="FW79" s="17">
        <v>0</v>
      </c>
      <c r="FX79" s="17">
        <v>0</v>
      </c>
      <c r="FY79" s="17">
        <v>0</v>
      </c>
      <c r="FZ79" s="17">
        <v>0</v>
      </c>
      <c r="GA79" s="17">
        <v>0</v>
      </c>
      <c r="GB79" s="17">
        <v>0</v>
      </c>
      <c r="GC79" s="17">
        <v>0</v>
      </c>
      <c r="GD79" s="17">
        <v>0</v>
      </c>
      <c r="GE79" s="17">
        <v>0</v>
      </c>
      <c r="GF79" s="17">
        <v>0</v>
      </c>
      <c r="GG79" s="17">
        <v>0</v>
      </c>
      <c r="GH79" s="17">
        <v>0</v>
      </c>
      <c r="GI79" s="17">
        <v>0</v>
      </c>
      <c r="GJ79" s="17">
        <v>0</v>
      </c>
      <c r="GK79" s="17">
        <v>0</v>
      </c>
      <c r="GL79" s="17">
        <v>0</v>
      </c>
      <c r="GM79" s="17">
        <v>0</v>
      </c>
      <c r="GN79" s="17">
        <v>0</v>
      </c>
      <c r="GO79" s="17">
        <v>0</v>
      </c>
      <c r="GP79" s="17">
        <v>0</v>
      </c>
      <c r="GQ79" s="17">
        <v>0</v>
      </c>
      <c r="GR79" s="17">
        <v>0</v>
      </c>
      <c r="GS79" s="17">
        <v>0</v>
      </c>
      <c r="GT79" s="17">
        <v>0</v>
      </c>
      <c r="GU79" s="17">
        <v>0</v>
      </c>
      <c r="GV79" s="17">
        <v>0</v>
      </c>
      <c r="GW79" s="17">
        <v>0</v>
      </c>
      <c r="GX79" s="17">
        <v>0</v>
      </c>
      <c r="GY79" s="17">
        <v>0</v>
      </c>
      <c r="GZ79" s="17">
        <v>0</v>
      </c>
      <c r="HA79" s="17">
        <v>0</v>
      </c>
      <c r="HB79" s="17">
        <v>0</v>
      </c>
      <c r="HC79" s="17">
        <v>0</v>
      </c>
      <c r="HD79" s="17">
        <v>0</v>
      </c>
      <c r="HE79" s="17">
        <v>0</v>
      </c>
      <c r="HF79" s="17">
        <v>0</v>
      </c>
      <c r="HG79" s="17">
        <v>0</v>
      </c>
      <c r="HH79" s="17">
        <v>0</v>
      </c>
      <c r="HI79" s="17">
        <v>0</v>
      </c>
      <c r="HJ79" s="17">
        <v>0</v>
      </c>
      <c r="HK79" s="17">
        <v>0</v>
      </c>
      <c r="HL79" s="17">
        <v>0</v>
      </c>
      <c r="HM79" s="17">
        <v>0</v>
      </c>
      <c r="HN79" s="17">
        <v>0</v>
      </c>
      <c r="HO79" s="17">
        <v>0</v>
      </c>
      <c r="HP79" s="17">
        <v>0</v>
      </c>
      <c r="HQ79" s="17">
        <v>0</v>
      </c>
      <c r="HR79" s="17">
        <v>0</v>
      </c>
      <c r="HS79" s="17">
        <v>0</v>
      </c>
      <c r="HT79" s="17">
        <v>0</v>
      </c>
      <c r="HU79" s="17">
        <v>0</v>
      </c>
      <c r="HV79" s="17">
        <v>0</v>
      </c>
      <c r="HW79" s="17">
        <v>0</v>
      </c>
      <c r="HX79" s="17">
        <v>0</v>
      </c>
      <c r="HY79" s="17">
        <v>0</v>
      </c>
      <c r="HZ79" s="17">
        <v>0</v>
      </c>
      <c r="IA79" s="17">
        <v>0</v>
      </c>
      <c r="IB79" s="17">
        <v>0</v>
      </c>
      <c r="IC79" s="17">
        <v>0</v>
      </c>
      <c r="ID79" s="17">
        <v>0</v>
      </c>
      <c r="IE79" s="17">
        <v>0</v>
      </c>
      <c r="IF79" s="17">
        <v>0</v>
      </c>
      <c r="IG79" s="17">
        <v>0</v>
      </c>
      <c r="IH79" s="17">
        <v>0</v>
      </c>
      <c r="II79" s="17">
        <v>0</v>
      </c>
      <c r="IJ79" s="17">
        <v>0</v>
      </c>
      <c r="IK79" s="17">
        <v>0</v>
      </c>
      <c r="IL79" s="17">
        <v>0</v>
      </c>
      <c r="IM79" s="17">
        <v>0</v>
      </c>
      <c r="IN79" s="17">
        <v>0</v>
      </c>
      <c r="IO79" s="17">
        <v>0</v>
      </c>
      <c r="IP79" s="17">
        <v>0</v>
      </c>
      <c r="IQ79" s="17">
        <v>0</v>
      </c>
      <c r="IR79" s="17">
        <v>0</v>
      </c>
      <c r="IS79" s="17">
        <v>0</v>
      </c>
      <c r="IT79" s="17">
        <v>0</v>
      </c>
      <c r="IU79" s="17">
        <v>0</v>
      </c>
      <c r="IV79" s="17">
        <v>0</v>
      </c>
      <c r="IW79" s="17">
        <v>0</v>
      </c>
      <c r="IX79" s="17">
        <v>0</v>
      </c>
      <c r="IY79" s="17">
        <v>0</v>
      </c>
      <c r="IZ79" s="17">
        <v>0</v>
      </c>
      <c r="JA79" s="17">
        <v>0</v>
      </c>
      <c r="JB79" s="17">
        <v>0</v>
      </c>
      <c r="JC79" s="17">
        <v>0</v>
      </c>
      <c r="JD79" s="17">
        <v>0</v>
      </c>
      <c r="JE79" s="17">
        <v>0</v>
      </c>
      <c r="JF79" s="17">
        <v>0</v>
      </c>
      <c r="JG79" s="17">
        <v>0</v>
      </c>
      <c r="JH79" s="17">
        <v>0</v>
      </c>
      <c r="JI79" s="17">
        <v>0</v>
      </c>
      <c r="JJ79" s="17">
        <v>0</v>
      </c>
      <c r="JK79" s="17">
        <v>0</v>
      </c>
      <c r="JL79" s="17">
        <v>0</v>
      </c>
      <c r="JM79" s="17">
        <v>0</v>
      </c>
      <c r="JN79" s="17">
        <v>0</v>
      </c>
      <c r="JO79" s="17">
        <v>0</v>
      </c>
      <c r="JP79" s="17">
        <v>0</v>
      </c>
      <c r="JQ79" s="17">
        <v>0</v>
      </c>
      <c r="JR79" s="17">
        <v>0</v>
      </c>
      <c r="JS79" s="17">
        <v>0</v>
      </c>
      <c r="JT79" s="17">
        <v>0</v>
      </c>
      <c r="JU79" s="17">
        <v>0</v>
      </c>
      <c r="JV79" s="17">
        <v>0</v>
      </c>
      <c r="JW79" s="17">
        <v>0</v>
      </c>
      <c r="JX79" s="17">
        <v>0</v>
      </c>
      <c r="JY79" s="17">
        <v>0</v>
      </c>
    </row>
    <row r="80" spans="1:285" x14ac:dyDescent="0.15">
      <c r="A80" s="17" t="s">
        <v>584</v>
      </c>
      <c r="B80" s="17" t="s">
        <v>585</v>
      </c>
      <c r="C80" s="17">
        <v>0</v>
      </c>
      <c r="D80" s="17">
        <v>0</v>
      </c>
      <c r="E80" s="17">
        <v>0</v>
      </c>
      <c r="F80" s="17">
        <v>0</v>
      </c>
      <c r="G80" s="17">
        <v>0</v>
      </c>
      <c r="H80" s="17">
        <v>0</v>
      </c>
      <c r="I80" s="17">
        <v>14.95</v>
      </c>
      <c r="J80" s="17">
        <v>14.95</v>
      </c>
      <c r="K80" s="17">
        <v>14.95</v>
      </c>
      <c r="L80" s="17">
        <v>14.95</v>
      </c>
      <c r="M80" s="17">
        <v>14.95</v>
      </c>
      <c r="N80" s="17">
        <v>14.97</v>
      </c>
      <c r="O80" s="17">
        <v>14.96</v>
      </c>
      <c r="P80" s="17">
        <v>14.95</v>
      </c>
      <c r="Q80" s="17">
        <v>14.95</v>
      </c>
      <c r="R80" s="17">
        <v>14.92</v>
      </c>
      <c r="S80" s="17">
        <v>14.95</v>
      </c>
      <c r="T80" s="17">
        <v>14.96</v>
      </c>
      <c r="U80" s="17">
        <v>14.97</v>
      </c>
      <c r="V80" s="17">
        <v>14.96</v>
      </c>
      <c r="W80" s="17">
        <v>14.96</v>
      </c>
      <c r="X80" s="17">
        <v>14.95</v>
      </c>
      <c r="Y80" s="17">
        <v>14.95</v>
      </c>
      <c r="Z80" s="17">
        <v>14.95</v>
      </c>
      <c r="AA80" s="17">
        <v>14.95</v>
      </c>
      <c r="AB80" s="17">
        <v>0</v>
      </c>
      <c r="AC80" s="17">
        <v>0</v>
      </c>
      <c r="AD80" s="17">
        <v>0</v>
      </c>
      <c r="AE80" s="17">
        <v>0</v>
      </c>
      <c r="AF80" s="17">
        <v>0</v>
      </c>
      <c r="AG80" s="17">
        <v>0</v>
      </c>
      <c r="AH80" s="17">
        <v>0</v>
      </c>
      <c r="AI80" s="17">
        <v>0</v>
      </c>
      <c r="AJ80" s="17">
        <v>0</v>
      </c>
      <c r="AK80" s="17">
        <v>0</v>
      </c>
      <c r="AL80" s="17">
        <v>0</v>
      </c>
      <c r="AM80" s="17">
        <v>0</v>
      </c>
      <c r="AN80" s="17">
        <v>0</v>
      </c>
      <c r="AO80" s="17">
        <v>0</v>
      </c>
      <c r="AP80" s="17">
        <v>0</v>
      </c>
      <c r="AQ80" s="17">
        <v>0</v>
      </c>
      <c r="AR80" s="17">
        <v>0</v>
      </c>
      <c r="AS80" s="17">
        <v>0</v>
      </c>
      <c r="AT80" s="17">
        <v>0</v>
      </c>
      <c r="AU80" s="17">
        <v>0</v>
      </c>
      <c r="AV80" s="17">
        <v>0</v>
      </c>
      <c r="AW80" s="17">
        <v>0</v>
      </c>
      <c r="AX80" s="17">
        <v>0</v>
      </c>
      <c r="AY80" s="17">
        <v>0</v>
      </c>
      <c r="AZ80" s="17">
        <v>0</v>
      </c>
      <c r="BA80" s="17">
        <v>0</v>
      </c>
      <c r="BB80" s="17">
        <v>0</v>
      </c>
      <c r="BC80" s="17">
        <v>0</v>
      </c>
      <c r="BD80" s="17">
        <v>0</v>
      </c>
      <c r="BE80" s="17">
        <v>0</v>
      </c>
      <c r="BF80" s="17">
        <v>0</v>
      </c>
      <c r="BG80" s="17">
        <v>0</v>
      </c>
      <c r="BH80" s="17">
        <v>0</v>
      </c>
      <c r="BI80" s="17">
        <v>0</v>
      </c>
      <c r="BJ80" s="17">
        <v>0</v>
      </c>
      <c r="BK80" s="17">
        <v>0</v>
      </c>
      <c r="BL80" s="17">
        <v>0</v>
      </c>
      <c r="BM80" s="17">
        <v>0</v>
      </c>
      <c r="BN80" s="17">
        <v>0</v>
      </c>
      <c r="BO80" s="17">
        <v>0</v>
      </c>
      <c r="BP80" s="17">
        <v>0</v>
      </c>
      <c r="BQ80" s="17">
        <v>0</v>
      </c>
      <c r="BR80" s="17">
        <v>0</v>
      </c>
      <c r="BS80" s="17">
        <v>0</v>
      </c>
      <c r="BT80" s="17">
        <v>0</v>
      </c>
      <c r="BU80" s="17">
        <v>0</v>
      </c>
      <c r="BV80" s="17">
        <v>0</v>
      </c>
      <c r="BW80" s="17">
        <v>0</v>
      </c>
      <c r="BX80" s="17">
        <v>0</v>
      </c>
      <c r="BY80" s="17">
        <v>0</v>
      </c>
      <c r="BZ80" s="17">
        <v>0</v>
      </c>
      <c r="CA80" s="17">
        <v>0</v>
      </c>
      <c r="CB80" s="17">
        <v>0</v>
      </c>
      <c r="CC80" s="17">
        <v>0</v>
      </c>
      <c r="CD80" s="17">
        <v>0</v>
      </c>
      <c r="CE80" s="17">
        <v>0</v>
      </c>
      <c r="CF80" s="17">
        <v>0</v>
      </c>
      <c r="CG80" s="17">
        <v>0</v>
      </c>
      <c r="CH80" s="17">
        <v>0</v>
      </c>
      <c r="CI80" s="17">
        <v>0</v>
      </c>
      <c r="CJ80" s="17">
        <v>0</v>
      </c>
      <c r="CK80" s="17">
        <v>0</v>
      </c>
      <c r="CL80" s="17">
        <v>0</v>
      </c>
      <c r="CM80" s="17">
        <v>0</v>
      </c>
      <c r="CN80" s="17">
        <v>0</v>
      </c>
      <c r="CO80" s="17">
        <v>0</v>
      </c>
      <c r="CP80" s="17">
        <v>0</v>
      </c>
      <c r="CQ80" s="17">
        <v>0</v>
      </c>
      <c r="CR80" s="17">
        <v>0</v>
      </c>
      <c r="CS80" s="17">
        <v>0</v>
      </c>
      <c r="CT80" s="17">
        <v>0</v>
      </c>
      <c r="CU80" s="17">
        <v>0</v>
      </c>
      <c r="CV80" s="17">
        <v>0</v>
      </c>
      <c r="CW80" s="17">
        <v>0</v>
      </c>
      <c r="CX80" s="17">
        <v>0</v>
      </c>
      <c r="CY80" s="17">
        <v>0</v>
      </c>
      <c r="CZ80" s="17">
        <v>0</v>
      </c>
      <c r="DA80" s="17">
        <v>0</v>
      </c>
      <c r="DB80" s="17">
        <v>0</v>
      </c>
      <c r="DC80" s="17">
        <v>0</v>
      </c>
      <c r="DD80" s="17">
        <v>0</v>
      </c>
      <c r="DE80" s="17">
        <v>0</v>
      </c>
      <c r="DF80" s="17">
        <v>0</v>
      </c>
      <c r="DG80" s="17">
        <v>0</v>
      </c>
      <c r="DH80" s="17">
        <v>0</v>
      </c>
      <c r="DI80" s="17">
        <v>0</v>
      </c>
      <c r="DJ80" s="17">
        <v>0</v>
      </c>
      <c r="DK80" s="17">
        <v>0</v>
      </c>
      <c r="DL80" s="17">
        <v>0</v>
      </c>
      <c r="DM80" s="17">
        <v>0</v>
      </c>
      <c r="DN80" s="17">
        <v>0</v>
      </c>
      <c r="DO80" s="17">
        <v>0</v>
      </c>
      <c r="DP80" s="17">
        <v>0</v>
      </c>
      <c r="DQ80" s="17">
        <v>0</v>
      </c>
      <c r="DR80" s="17">
        <v>0</v>
      </c>
      <c r="DS80" s="17">
        <v>0</v>
      </c>
      <c r="DT80" s="17">
        <v>0</v>
      </c>
      <c r="DU80" s="17">
        <v>0</v>
      </c>
      <c r="DV80" s="17">
        <v>0</v>
      </c>
      <c r="DW80" s="17">
        <v>0</v>
      </c>
      <c r="DX80" s="17">
        <v>0</v>
      </c>
      <c r="DY80" s="17">
        <v>0</v>
      </c>
      <c r="DZ80" s="17">
        <v>0</v>
      </c>
      <c r="EA80" s="17">
        <v>0</v>
      </c>
      <c r="EB80" s="17">
        <v>0</v>
      </c>
      <c r="EC80" s="17">
        <v>0</v>
      </c>
      <c r="ED80" s="17">
        <v>0</v>
      </c>
      <c r="EE80" s="17">
        <v>0</v>
      </c>
      <c r="EF80" s="17">
        <v>0</v>
      </c>
      <c r="EG80" s="17">
        <v>0</v>
      </c>
      <c r="EH80" s="17">
        <v>0</v>
      </c>
      <c r="EI80" s="17">
        <v>0</v>
      </c>
      <c r="EJ80" s="17">
        <v>0</v>
      </c>
      <c r="EK80" s="17">
        <v>0</v>
      </c>
      <c r="EL80" s="17">
        <v>0</v>
      </c>
      <c r="EM80" s="17">
        <v>0</v>
      </c>
      <c r="EN80" s="17">
        <v>0</v>
      </c>
      <c r="EO80" s="17">
        <v>0</v>
      </c>
      <c r="EP80" s="17">
        <v>0</v>
      </c>
      <c r="EQ80" s="17">
        <v>0</v>
      </c>
      <c r="ER80" s="17">
        <v>0</v>
      </c>
      <c r="ES80" s="17">
        <v>0</v>
      </c>
      <c r="ET80" s="17">
        <v>0</v>
      </c>
      <c r="EU80" s="17">
        <v>0</v>
      </c>
      <c r="EV80" s="17">
        <v>0</v>
      </c>
      <c r="EW80" s="17">
        <v>0</v>
      </c>
      <c r="EX80" s="17">
        <v>0</v>
      </c>
      <c r="EY80" s="17">
        <v>0</v>
      </c>
      <c r="EZ80" s="17">
        <v>0</v>
      </c>
      <c r="FA80" s="17">
        <v>0</v>
      </c>
      <c r="FB80" s="17">
        <v>0</v>
      </c>
      <c r="FC80" s="17">
        <v>0</v>
      </c>
      <c r="FD80" s="17">
        <v>0</v>
      </c>
      <c r="FE80" s="17">
        <v>0</v>
      </c>
      <c r="FF80" s="17">
        <v>0</v>
      </c>
      <c r="FG80" s="17">
        <v>0</v>
      </c>
      <c r="FH80" s="17">
        <v>0</v>
      </c>
      <c r="FI80" s="17">
        <v>0</v>
      </c>
      <c r="FJ80" s="17">
        <v>0</v>
      </c>
      <c r="FK80" s="17">
        <v>0</v>
      </c>
      <c r="FL80" s="17">
        <v>0</v>
      </c>
      <c r="FM80" s="17">
        <v>0</v>
      </c>
      <c r="FN80" s="17">
        <v>0</v>
      </c>
      <c r="FO80" s="17">
        <v>0</v>
      </c>
      <c r="FP80" s="17">
        <v>0</v>
      </c>
      <c r="FQ80" s="17">
        <v>0</v>
      </c>
      <c r="FR80" s="17">
        <v>0</v>
      </c>
      <c r="FS80" s="17">
        <v>0</v>
      </c>
      <c r="FT80" s="17">
        <v>0</v>
      </c>
      <c r="FU80" s="17">
        <v>0</v>
      </c>
      <c r="FV80" s="17">
        <v>0</v>
      </c>
      <c r="FW80" s="17">
        <v>0</v>
      </c>
      <c r="FX80" s="17">
        <v>0</v>
      </c>
      <c r="FY80" s="17">
        <v>0</v>
      </c>
      <c r="FZ80" s="17">
        <v>0</v>
      </c>
      <c r="GA80" s="17">
        <v>0</v>
      </c>
      <c r="GB80" s="17">
        <v>0</v>
      </c>
      <c r="GC80" s="17">
        <v>0</v>
      </c>
      <c r="GD80" s="17">
        <v>0</v>
      </c>
      <c r="GE80" s="17">
        <v>0</v>
      </c>
      <c r="GF80" s="17">
        <v>0</v>
      </c>
      <c r="GG80" s="17">
        <v>0</v>
      </c>
      <c r="GH80" s="17">
        <v>0</v>
      </c>
      <c r="GI80" s="17">
        <v>0</v>
      </c>
      <c r="GJ80" s="17">
        <v>0</v>
      </c>
      <c r="GK80" s="17">
        <v>0</v>
      </c>
      <c r="GL80" s="17">
        <v>0</v>
      </c>
      <c r="GM80" s="17">
        <v>0</v>
      </c>
      <c r="GN80" s="17">
        <v>0</v>
      </c>
      <c r="GO80" s="17">
        <v>0</v>
      </c>
      <c r="GP80" s="17">
        <v>0</v>
      </c>
      <c r="GQ80" s="17">
        <v>0</v>
      </c>
      <c r="GR80" s="17">
        <v>0</v>
      </c>
      <c r="GS80" s="17">
        <v>0</v>
      </c>
      <c r="GT80" s="17">
        <v>0</v>
      </c>
      <c r="GU80" s="17">
        <v>0</v>
      </c>
      <c r="GV80" s="17">
        <v>0</v>
      </c>
      <c r="GW80" s="17">
        <v>0</v>
      </c>
      <c r="GX80" s="17">
        <v>0</v>
      </c>
      <c r="GY80" s="17">
        <v>0</v>
      </c>
      <c r="GZ80" s="17">
        <v>0</v>
      </c>
      <c r="HA80" s="17">
        <v>0</v>
      </c>
      <c r="HB80" s="17">
        <v>0</v>
      </c>
      <c r="HC80" s="17">
        <v>0</v>
      </c>
      <c r="HD80" s="17">
        <v>0</v>
      </c>
      <c r="HE80" s="17">
        <v>0</v>
      </c>
      <c r="HF80" s="17">
        <v>0</v>
      </c>
      <c r="HG80" s="17">
        <v>0</v>
      </c>
      <c r="HH80" s="17">
        <v>0</v>
      </c>
      <c r="HI80" s="17">
        <v>0</v>
      </c>
      <c r="HJ80" s="17">
        <v>0</v>
      </c>
      <c r="HK80" s="17">
        <v>0</v>
      </c>
      <c r="HL80" s="17">
        <v>0</v>
      </c>
      <c r="HM80" s="17">
        <v>0</v>
      </c>
      <c r="HN80" s="17">
        <v>0</v>
      </c>
      <c r="HO80" s="17">
        <v>0</v>
      </c>
      <c r="HP80" s="17">
        <v>0</v>
      </c>
      <c r="HQ80" s="17">
        <v>0</v>
      </c>
      <c r="HR80" s="17">
        <v>0</v>
      </c>
      <c r="HS80" s="17">
        <v>0</v>
      </c>
      <c r="HT80" s="17">
        <v>0</v>
      </c>
      <c r="HU80" s="17">
        <v>0</v>
      </c>
      <c r="HV80" s="17">
        <v>0</v>
      </c>
      <c r="HW80" s="17">
        <v>0</v>
      </c>
      <c r="HX80" s="17">
        <v>0</v>
      </c>
      <c r="HY80" s="17">
        <v>0</v>
      </c>
      <c r="HZ80" s="17">
        <v>0</v>
      </c>
      <c r="IA80" s="17">
        <v>0</v>
      </c>
      <c r="IB80" s="17">
        <v>0</v>
      </c>
      <c r="IC80" s="17">
        <v>0</v>
      </c>
      <c r="ID80" s="17">
        <v>0</v>
      </c>
      <c r="IE80" s="17">
        <v>0</v>
      </c>
      <c r="IF80" s="17">
        <v>0</v>
      </c>
      <c r="IG80" s="17">
        <v>0</v>
      </c>
      <c r="IH80" s="17">
        <v>0</v>
      </c>
      <c r="II80" s="17">
        <v>0</v>
      </c>
      <c r="IJ80" s="17">
        <v>0</v>
      </c>
      <c r="IK80" s="17">
        <v>0</v>
      </c>
      <c r="IL80" s="17">
        <v>0</v>
      </c>
      <c r="IM80" s="17">
        <v>0</v>
      </c>
      <c r="IN80" s="17">
        <v>0</v>
      </c>
      <c r="IO80" s="17">
        <v>0</v>
      </c>
      <c r="IP80" s="17">
        <v>0</v>
      </c>
      <c r="IQ80" s="17">
        <v>0</v>
      </c>
      <c r="IR80" s="17">
        <v>0</v>
      </c>
      <c r="IS80" s="17">
        <v>0</v>
      </c>
      <c r="IT80" s="17">
        <v>0</v>
      </c>
      <c r="IU80" s="17">
        <v>0</v>
      </c>
      <c r="IV80" s="17">
        <v>0</v>
      </c>
      <c r="IW80" s="17">
        <v>0</v>
      </c>
      <c r="IX80" s="17">
        <v>0</v>
      </c>
      <c r="IY80" s="17">
        <v>0</v>
      </c>
      <c r="IZ80" s="17">
        <v>0</v>
      </c>
      <c r="JA80" s="17">
        <v>0</v>
      </c>
      <c r="JB80" s="17">
        <v>0</v>
      </c>
      <c r="JC80" s="17">
        <v>0</v>
      </c>
      <c r="JD80" s="17">
        <v>0</v>
      </c>
      <c r="JE80" s="17">
        <v>0</v>
      </c>
      <c r="JF80" s="17">
        <v>0</v>
      </c>
      <c r="JG80" s="17">
        <v>0</v>
      </c>
      <c r="JH80" s="17">
        <v>0</v>
      </c>
      <c r="JI80" s="17">
        <v>0</v>
      </c>
      <c r="JJ80" s="17">
        <v>0</v>
      </c>
      <c r="JK80" s="17">
        <v>0</v>
      </c>
      <c r="JL80" s="17">
        <v>0</v>
      </c>
      <c r="JM80" s="17">
        <v>0</v>
      </c>
      <c r="JN80" s="17">
        <v>0</v>
      </c>
      <c r="JO80" s="17">
        <v>0</v>
      </c>
      <c r="JP80" s="17">
        <v>0</v>
      </c>
      <c r="JQ80" s="17">
        <v>0</v>
      </c>
      <c r="JR80" s="17">
        <v>0</v>
      </c>
      <c r="JS80" s="17">
        <v>0</v>
      </c>
      <c r="JT80" s="17">
        <v>0</v>
      </c>
      <c r="JU80" s="17">
        <v>0</v>
      </c>
      <c r="JV80" s="17">
        <v>0</v>
      </c>
      <c r="JW80" s="17">
        <v>0</v>
      </c>
      <c r="JX80" s="17">
        <v>0</v>
      </c>
      <c r="JY80" s="17">
        <v>0</v>
      </c>
    </row>
    <row r="81" spans="1:285" x14ac:dyDescent="0.15">
      <c r="A81" s="17" t="s">
        <v>515</v>
      </c>
      <c r="B81" s="17" t="s">
        <v>516</v>
      </c>
      <c r="C81" s="17">
        <v>0</v>
      </c>
      <c r="D81" s="17">
        <v>0</v>
      </c>
      <c r="E81" s="17">
        <v>0</v>
      </c>
      <c r="F81" s="17">
        <v>0</v>
      </c>
      <c r="G81" s="17">
        <v>0</v>
      </c>
      <c r="H81" s="17">
        <v>0</v>
      </c>
      <c r="I81" s="17">
        <v>22.3</v>
      </c>
      <c r="J81" s="17">
        <v>22.3</v>
      </c>
      <c r="K81" s="17">
        <v>22.3</v>
      </c>
      <c r="L81" s="17">
        <v>22.3</v>
      </c>
      <c r="M81" s="17">
        <v>22.3</v>
      </c>
      <c r="N81" s="17">
        <v>22.34</v>
      </c>
      <c r="O81" s="17">
        <v>22.36</v>
      </c>
      <c r="P81" s="17">
        <v>22.33</v>
      </c>
      <c r="Q81" s="17">
        <v>22.34</v>
      </c>
      <c r="R81" s="17">
        <v>22.35</v>
      </c>
      <c r="S81" s="17">
        <v>22.37</v>
      </c>
      <c r="T81" s="17">
        <v>22.42</v>
      </c>
      <c r="U81" s="17">
        <v>22.43</v>
      </c>
      <c r="V81" s="17">
        <v>22.41</v>
      </c>
      <c r="W81" s="17">
        <v>22.5</v>
      </c>
      <c r="X81" s="17">
        <v>22.51</v>
      </c>
      <c r="Y81" s="17">
        <v>22.57</v>
      </c>
      <c r="Z81" s="17">
        <v>22.58</v>
      </c>
      <c r="AA81" s="17">
        <v>22.59</v>
      </c>
      <c r="AB81" s="17">
        <v>0</v>
      </c>
      <c r="AC81" s="17">
        <v>0</v>
      </c>
      <c r="AD81" s="17">
        <v>0</v>
      </c>
      <c r="AE81" s="17">
        <v>0</v>
      </c>
      <c r="AF81" s="17">
        <v>0</v>
      </c>
      <c r="AG81" s="17">
        <v>0</v>
      </c>
      <c r="AH81" s="17">
        <v>0</v>
      </c>
      <c r="AI81" s="17">
        <v>0</v>
      </c>
      <c r="AJ81" s="17">
        <v>0</v>
      </c>
      <c r="AK81" s="17">
        <v>0</v>
      </c>
      <c r="AL81" s="17">
        <v>0</v>
      </c>
      <c r="AM81" s="17">
        <v>0</v>
      </c>
      <c r="AN81" s="17">
        <v>0</v>
      </c>
      <c r="AO81" s="17">
        <v>0</v>
      </c>
      <c r="AP81" s="17">
        <v>0</v>
      </c>
      <c r="AQ81" s="17">
        <v>0</v>
      </c>
      <c r="AR81" s="17">
        <v>0</v>
      </c>
      <c r="AS81" s="17">
        <v>0</v>
      </c>
      <c r="AT81" s="17">
        <v>0</v>
      </c>
      <c r="AU81" s="17">
        <v>0</v>
      </c>
      <c r="AV81" s="17">
        <v>0</v>
      </c>
      <c r="AW81" s="17">
        <v>0</v>
      </c>
      <c r="AX81" s="17">
        <v>0</v>
      </c>
      <c r="AY81" s="17">
        <v>0</v>
      </c>
      <c r="AZ81" s="17">
        <v>0</v>
      </c>
      <c r="BA81" s="17">
        <v>0</v>
      </c>
      <c r="BB81" s="17">
        <v>0</v>
      </c>
      <c r="BC81" s="17">
        <v>0</v>
      </c>
      <c r="BD81" s="17">
        <v>0</v>
      </c>
      <c r="BE81" s="17">
        <v>0</v>
      </c>
      <c r="BF81" s="17">
        <v>0</v>
      </c>
      <c r="BG81" s="17">
        <v>0</v>
      </c>
      <c r="BH81" s="17">
        <v>0</v>
      </c>
      <c r="BI81" s="17">
        <v>0</v>
      </c>
      <c r="BJ81" s="17">
        <v>0</v>
      </c>
      <c r="BK81" s="17">
        <v>0</v>
      </c>
      <c r="BL81" s="17">
        <v>0</v>
      </c>
      <c r="BM81" s="17">
        <v>0</v>
      </c>
      <c r="BN81" s="17">
        <v>0</v>
      </c>
      <c r="BO81" s="17">
        <v>0</v>
      </c>
      <c r="BP81" s="17">
        <v>0</v>
      </c>
      <c r="BQ81" s="17">
        <v>0</v>
      </c>
      <c r="BR81" s="17">
        <v>0</v>
      </c>
      <c r="BS81" s="17">
        <v>0</v>
      </c>
      <c r="BT81" s="17">
        <v>0</v>
      </c>
      <c r="BU81" s="17">
        <v>0</v>
      </c>
      <c r="BV81" s="17">
        <v>0</v>
      </c>
      <c r="BW81" s="17">
        <v>0</v>
      </c>
      <c r="BX81" s="17">
        <v>0</v>
      </c>
      <c r="BY81" s="17">
        <v>0</v>
      </c>
      <c r="BZ81" s="17">
        <v>0</v>
      </c>
      <c r="CA81" s="17">
        <v>0</v>
      </c>
      <c r="CB81" s="17">
        <v>0</v>
      </c>
      <c r="CC81" s="17">
        <v>0</v>
      </c>
      <c r="CD81" s="17">
        <v>0</v>
      </c>
      <c r="CE81" s="17">
        <v>0</v>
      </c>
      <c r="CF81" s="17">
        <v>0</v>
      </c>
      <c r="CG81" s="17">
        <v>0</v>
      </c>
      <c r="CH81" s="17">
        <v>0</v>
      </c>
      <c r="CI81" s="17">
        <v>0</v>
      </c>
      <c r="CJ81" s="17">
        <v>0</v>
      </c>
      <c r="CK81" s="17">
        <v>0</v>
      </c>
      <c r="CL81" s="17">
        <v>0</v>
      </c>
      <c r="CM81" s="17">
        <v>0</v>
      </c>
      <c r="CN81" s="17">
        <v>0</v>
      </c>
      <c r="CO81" s="17">
        <v>0</v>
      </c>
      <c r="CP81" s="17">
        <v>0</v>
      </c>
      <c r="CQ81" s="17">
        <v>0</v>
      </c>
      <c r="CR81" s="17">
        <v>0</v>
      </c>
      <c r="CS81" s="17">
        <v>0</v>
      </c>
      <c r="CT81" s="17">
        <v>0</v>
      </c>
      <c r="CU81" s="17">
        <v>0</v>
      </c>
      <c r="CV81" s="17">
        <v>0</v>
      </c>
      <c r="CW81" s="17">
        <v>0</v>
      </c>
      <c r="CX81" s="17">
        <v>0</v>
      </c>
      <c r="CY81" s="17">
        <v>0</v>
      </c>
      <c r="CZ81" s="17">
        <v>0</v>
      </c>
      <c r="DA81" s="17">
        <v>0</v>
      </c>
      <c r="DB81" s="17">
        <v>0</v>
      </c>
      <c r="DC81" s="17">
        <v>0</v>
      </c>
      <c r="DD81" s="17">
        <v>0</v>
      </c>
      <c r="DE81" s="17">
        <v>0</v>
      </c>
      <c r="DF81" s="17">
        <v>0</v>
      </c>
      <c r="DG81" s="17">
        <v>0</v>
      </c>
      <c r="DH81" s="17">
        <v>0</v>
      </c>
      <c r="DI81" s="17">
        <v>0</v>
      </c>
      <c r="DJ81" s="17">
        <v>0</v>
      </c>
      <c r="DK81" s="17">
        <v>0</v>
      </c>
      <c r="DL81" s="17">
        <v>0</v>
      </c>
      <c r="DM81" s="17">
        <v>0</v>
      </c>
      <c r="DN81" s="17">
        <v>0</v>
      </c>
      <c r="DO81" s="17">
        <v>0</v>
      </c>
      <c r="DP81" s="17">
        <v>0</v>
      </c>
      <c r="DQ81" s="17">
        <v>0</v>
      </c>
      <c r="DR81" s="17">
        <v>0</v>
      </c>
      <c r="DS81" s="17">
        <v>0</v>
      </c>
      <c r="DT81" s="17">
        <v>0</v>
      </c>
      <c r="DU81" s="17">
        <v>0</v>
      </c>
      <c r="DV81" s="17">
        <v>0</v>
      </c>
      <c r="DW81" s="17">
        <v>0</v>
      </c>
      <c r="DX81" s="17">
        <v>0</v>
      </c>
      <c r="DY81" s="17">
        <v>0</v>
      </c>
      <c r="DZ81" s="17">
        <v>0</v>
      </c>
      <c r="EA81" s="17">
        <v>0</v>
      </c>
      <c r="EB81" s="17">
        <v>0</v>
      </c>
      <c r="EC81" s="17">
        <v>0</v>
      </c>
      <c r="ED81" s="17">
        <v>0</v>
      </c>
      <c r="EE81" s="17">
        <v>0</v>
      </c>
      <c r="EF81" s="17">
        <v>0</v>
      </c>
      <c r="EG81" s="17">
        <v>0</v>
      </c>
      <c r="EH81" s="17">
        <v>0</v>
      </c>
      <c r="EI81" s="17">
        <v>0</v>
      </c>
      <c r="EJ81" s="17">
        <v>0</v>
      </c>
      <c r="EK81" s="17">
        <v>0</v>
      </c>
      <c r="EL81" s="17">
        <v>0</v>
      </c>
      <c r="EM81" s="17">
        <v>0</v>
      </c>
      <c r="EN81" s="17">
        <v>0</v>
      </c>
      <c r="EO81" s="17">
        <v>0</v>
      </c>
      <c r="EP81" s="17">
        <v>0</v>
      </c>
      <c r="EQ81" s="17">
        <v>0</v>
      </c>
      <c r="ER81" s="17">
        <v>0</v>
      </c>
      <c r="ES81" s="17">
        <v>0</v>
      </c>
      <c r="ET81" s="17">
        <v>0</v>
      </c>
      <c r="EU81" s="17">
        <v>0</v>
      </c>
      <c r="EV81" s="17">
        <v>0</v>
      </c>
      <c r="EW81" s="17">
        <v>0</v>
      </c>
      <c r="EX81" s="17">
        <v>0</v>
      </c>
      <c r="EY81" s="17">
        <v>0</v>
      </c>
      <c r="EZ81" s="17">
        <v>0</v>
      </c>
      <c r="FA81" s="17">
        <v>0</v>
      </c>
      <c r="FB81" s="17">
        <v>0</v>
      </c>
      <c r="FC81" s="17">
        <v>0</v>
      </c>
      <c r="FD81" s="17">
        <v>0</v>
      </c>
      <c r="FE81" s="17">
        <v>0</v>
      </c>
      <c r="FF81" s="17">
        <v>0</v>
      </c>
      <c r="FG81" s="17">
        <v>0</v>
      </c>
      <c r="FH81" s="17">
        <v>0</v>
      </c>
      <c r="FI81" s="17">
        <v>0</v>
      </c>
      <c r="FJ81" s="17">
        <v>0</v>
      </c>
      <c r="FK81" s="17">
        <v>0</v>
      </c>
      <c r="FL81" s="17">
        <v>0</v>
      </c>
      <c r="FM81" s="17">
        <v>0</v>
      </c>
      <c r="FN81" s="17">
        <v>0</v>
      </c>
      <c r="FO81" s="17">
        <v>0</v>
      </c>
      <c r="FP81" s="17">
        <v>0</v>
      </c>
      <c r="FQ81" s="17">
        <v>0</v>
      </c>
      <c r="FR81" s="17">
        <v>0</v>
      </c>
      <c r="FS81" s="17">
        <v>0</v>
      </c>
      <c r="FT81" s="17">
        <v>0</v>
      </c>
      <c r="FU81" s="17">
        <v>0</v>
      </c>
      <c r="FV81" s="17">
        <v>0</v>
      </c>
      <c r="FW81" s="17">
        <v>0</v>
      </c>
      <c r="FX81" s="17">
        <v>0</v>
      </c>
      <c r="FY81" s="17">
        <v>0</v>
      </c>
      <c r="FZ81" s="17">
        <v>0</v>
      </c>
      <c r="GA81" s="17">
        <v>0</v>
      </c>
      <c r="GB81" s="17">
        <v>0</v>
      </c>
      <c r="GC81" s="17">
        <v>0</v>
      </c>
      <c r="GD81" s="17">
        <v>0</v>
      </c>
      <c r="GE81" s="17">
        <v>0</v>
      </c>
      <c r="GF81" s="17">
        <v>0</v>
      </c>
      <c r="GG81" s="17">
        <v>0</v>
      </c>
      <c r="GH81" s="17">
        <v>0</v>
      </c>
      <c r="GI81" s="17">
        <v>0</v>
      </c>
      <c r="GJ81" s="17">
        <v>0</v>
      </c>
      <c r="GK81" s="17">
        <v>0</v>
      </c>
      <c r="GL81" s="17">
        <v>0</v>
      </c>
      <c r="GM81" s="17">
        <v>0</v>
      </c>
      <c r="GN81" s="17">
        <v>0</v>
      </c>
      <c r="GO81" s="17">
        <v>0</v>
      </c>
      <c r="GP81" s="17">
        <v>0</v>
      </c>
      <c r="GQ81" s="17">
        <v>0</v>
      </c>
      <c r="GR81" s="17">
        <v>0</v>
      </c>
      <c r="GS81" s="17">
        <v>0</v>
      </c>
      <c r="GT81" s="17">
        <v>0</v>
      </c>
      <c r="GU81" s="17">
        <v>0</v>
      </c>
      <c r="GV81" s="17">
        <v>0</v>
      </c>
      <c r="GW81" s="17">
        <v>0</v>
      </c>
      <c r="GX81" s="17">
        <v>0</v>
      </c>
      <c r="GY81" s="17">
        <v>0</v>
      </c>
      <c r="GZ81" s="17">
        <v>0</v>
      </c>
      <c r="HA81" s="17">
        <v>0</v>
      </c>
      <c r="HB81" s="17">
        <v>0</v>
      </c>
      <c r="HC81" s="17">
        <v>0</v>
      </c>
      <c r="HD81" s="17">
        <v>0</v>
      </c>
      <c r="HE81" s="17">
        <v>0</v>
      </c>
      <c r="HF81" s="17">
        <v>0</v>
      </c>
      <c r="HG81" s="17">
        <v>0</v>
      </c>
      <c r="HH81" s="17">
        <v>0</v>
      </c>
      <c r="HI81" s="17">
        <v>0</v>
      </c>
      <c r="HJ81" s="17">
        <v>0</v>
      </c>
      <c r="HK81" s="17">
        <v>0</v>
      </c>
      <c r="HL81" s="17">
        <v>0</v>
      </c>
      <c r="HM81" s="17">
        <v>0</v>
      </c>
      <c r="HN81" s="17">
        <v>0</v>
      </c>
      <c r="HO81" s="17">
        <v>0</v>
      </c>
      <c r="HP81" s="17">
        <v>0</v>
      </c>
      <c r="HQ81" s="17">
        <v>0</v>
      </c>
      <c r="HR81" s="17">
        <v>0</v>
      </c>
      <c r="HS81" s="17">
        <v>0</v>
      </c>
      <c r="HT81" s="17">
        <v>0</v>
      </c>
      <c r="HU81" s="17">
        <v>0</v>
      </c>
      <c r="HV81" s="17">
        <v>0</v>
      </c>
      <c r="HW81" s="17">
        <v>0</v>
      </c>
      <c r="HX81" s="17">
        <v>0</v>
      </c>
      <c r="HY81" s="17">
        <v>0</v>
      </c>
      <c r="HZ81" s="17">
        <v>0</v>
      </c>
      <c r="IA81" s="17">
        <v>0</v>
      </c>
      <c r="IB81" s="17">
        <v>0</v>
      </c>
      <c r="IC81" s="17">
        <v>0</v>
      </c>
      <c r="ID81" s="17">
        <v>0</v>
      </c>
      <c r="IE81" s="17">
        <v>0</v>
      </c>
      <c r="IF81" s="17">
        <v>0</v>
      </c>
      <c r="IG81" s="17">
        <v>0</v>
      </c>
      <c r="IH81" s="17">
        <v>0</v>
      </c>
      <c r="II81" s="17">
        <v>0</v>
      </c>
      <c r="IJ81" s="17">
        <v>0</v>
      </c>
      <c r="IK81" s="17">
        <v>0</v>
      </c>
      <c r="IL81" s="17">
        <v>0</v>
      </c>
      <c r="IM81" s="17">
        <v>0</v>
      </c>
      <c r="IN81" s="17">
        <v>0</v>
      </c>
      <c r="IO81" s="17">
        <v>0</v>
      </c>
      <c r="IP81" s="17">
        <v>0</v>
      </c>
      <c r="IQ81" s="17">
        <v>0</v>
      </c>
      <c r="IR81" s="17">
        <v>0</v>
      </c>
      <c r="IS81" s="17">
        <v>0</v>
      </c>
      <c r="IT81" s="17">
        <v>0</v>
      </c>
      <c r="IU81" s="17">
        <v>0</v>
      </c>
      <c r="IV81" s="17">
        <v>0</v>
      </c>
      <c r="IW81" s="17">
        <v>0</v>
      </c>
      <c r="IX81" s="17">
        <v>0</v>
      </c>
      <c r="IY81" s="17">
        <v>0</v>
      </c>
      <c r="IZ81" s="17">
        <v>0</v>
      </c>
      <c r="JA81" s="17">
        <v>0</v>
      </c>
      <c r="JB81" s="17">
        <v>0</v>
      </c>
      <c r="JC81" s="17">
        <v>0</v>
      </c>
      <c r="JD81" s="17">
        <v>0</v>
      </c>
      <c r="JE81" s="17">
        <v>0</v>
      </c>
      <c r="JF81" s="17">
        <v>0</v>
      </c>
      <c r="JG81" s="17">
        <v>0</v>
      </c>
      <c r="JH81" s="17">
        <v>0</v>
      </c>
      <c r="JI81" s="17">
        <v>0</v>
      </c>
      <c r="JJ81" s="17">
        <v>0</v>
      </c>
      <c r="JK81" s="17">
        <v>0</v>
      </c>
      <c r="JL81" s="17">
        <v>0</v>
      </c>
      <c r="JM81" s="17">
        <v>0</v>
      </c>
      <c r="JN81" s="17">
        <v>0</v>
      </c>
      <c r="JO81" s="17">
        <v>0</v>
      </c>
      <c r="JP81" s="17">
        <v>0</v>
      </c>
      <c r="JQ81" s="17">
        <v>0</v>
      </c>
      <c r="JR81" s="17">
        <v>0</v>
      </c>
      <c r="JS81" s="17">
        <v>0</v>
      </c>
      <c r="JT81" s="17">
        <v>0</v>
      </c>
      <c r="JU81" s="17">
        <v>0</v>
      </c>
      <c r="JV81" s="17">
        <v>0</v>
      </c>
      <c r="JW81" s="17">
        <v>0</v>
      </c>
      <c r="JX81" s="17">
        <v>0</v>
      </c>
      <c r="JY81" s="17">
        <v>0</v>
      </c>
    </row>
    <row r="82" spans="1:285" x14ac:dyDescent="0.15">
      <c r="A82" s="17" t="s">
        <v>1004</v>
      </c>
      <c r="B82" s="17" t="s">
        <v>1005</v>
      </c>
      <c r="C82" s="17">
        <v>0</v>
      </c>
      <c r="D82" s="17">
        <v>0</v>
      </c>
      <c r="E82" s="17">
        <v>0</v>
      </c>
      <c r="F82" s="17">
        <v>0</v>
      </c>
      <c r="G82" s="17">
        <v>0</v>
      </c>
      <c r="H82" s="17">
        <v>0</v>
      </c>
      <c r="I82" s="17">
        <v>70.5</v>
      </c>
      <c r="J82" s="17">
        <v>70.5</v>
      </c>
      <c r="K82" s="17">
        <v>70.5</v>
      </c>
      <c r="L82" s="17">
        <v>70.5</v>
      </c>
      <c r="M82" s="17">
        <v>70.5</v>
      </c>
      <c r="N82" s="17">
        <v>70.510000000000005</v>
      </c>
      <c r="O82" s="17">
        <v>70.3</v>
      </c>
      <c r="P82" s="17">
        <v>70.239999999999995</v>
      </c>
      <c r="Q82" s="17">
        <v>70.25</v>
      </c>
      <c r="R82" s="17">
        <v>70.150000000000006</v>
      </c>
      <c r="S82" s="17">
        <v>70</v>
      </c>
      <c r="T82" s="17">
        <v>70.3</v>
      </c>
      <c r="U82" s="17">
        <v>70.45</v>
      </c>
      <c r="V82" s="17">
        <v>70.319999999999993</v>
      </c>
      <c r="W82" s="17">
        <v>70.38</v>
      </c>
      <c r="X82" s="17">
        <v>70.430000000000007</v>
      </c>
      <c r="Y82" s="17">
        <v>70.540000000000006</v>
      </c>
      <c r="Z82" s="17">
        <v>70.5</v>
      </c>
      <c r="AA82" s="17">
        <v>70.38</v>
      </c>
      <c r="AB82" s="17">
        <v>0</v>
      </c>
      <c r="AC82" s="17">
        <v>0</v>
      </c>
      <c r="AD82" s="17">
        <v>0</v>
      </c>
      <c r="AE82" s="17">
        <v>0</v>
      </c>
      <c r="AF82" s="17">
        <v>0</v>
      </c>
      <c r="AG82" s="17">
        <v>0</v>
      </c>
      <c r="AH82" s="17">
        <v>0</v>
      </c>
      <c r="AI82" s="17">
        <v>0</v>
      </c>
      <c r="AJ82" s="17">
        <v>0</v>
      </c>
      <c r="AK82" s="17">
        <v>0</v>
      </c>
      <c r="AL82" s="17">
        <v>0</v>
      </c>
      <c r="AM82" s="17">
        <v>0</v>
      </c>
      <c r="AN82" s="17">
        <v>0</v>
      </c>
      <c r="AO82" s="17">
        <v>0</v>
      </c>
      <c r="AP82" s="17">
        <v>0</v>
      </c>
      <c r="AQ82" s="17">
        <v>0</v>
      </c>
      <c r="AR82" s="17">
        <v>0</v>
      </c>
      <c r="AS82" s="17">
        <v>0</v>
      </c>
      <c r="AT82" s="17">
        <v>0</v>
      </c>
      <c r="AU82" s="17">
        <v>0</v>
      </c>
      <c r="AV82" s="17">
        <v>0</v>
      </c>
      <c r="AW82" s="17">
        <v>0</v>
      </c>
      <c r="AX82" s="17">
        <v>0</v>
      </c>
      <c r="AY82" s="17">
        <v>0</v>
      </c>
      <c r="AZ82" s="17">
        <v>0</v>
      </c>
      <c r="BA82" s="17">
        <v>0</v>
      </c>
      <c r="BB82" s="17">
        <v>0</v>
      </c>
      <c r="BC82" s="17">
        <v>0</v>
      </c>
      <c r="BD82" s="17">
        <v>0</v>
      </c>
      <c r="BE82" s="17">
        <v>0</v>
      </c>
      <c r="BF82" s="17">
        <v>0</v>
      </c>
      <c r="BG82" s="17">
        <v>0</v>
      </c>
      <c r="BH82" s="17">
        <v>0</v>
      </c>
      <c r="BI82" s="17">
        <v>0</v>
      </c>
      <c r="BJ82" s="17">
        <v>0</v>
      </c>
      <c r="BK82" s="17">
        <v>0</v>
      </c>
      <c r="BL82" s="17">
        <v>0</v>
      </c>
      <c r="BM82" s="17">
        <v>0</v>
      </c>
      <c r="BN82" s="17">
        <v>0</v>
      </c>
      <c r="BO82" s="17">
        <v>0</v>
      </c>
      <c r="BP82" s="17">
        <v>0</v>
      </c>
      <c r="BQ82" s="17">
        <v>0</v>
      </c>
      <c r="BR82" s="17">
        <v>0</v>
      </c>
      <c r="BS82" s="17">
        <v>0</v>
      </c>
      <c r="BT82" s="17">
        <v>0</v>
      </c>
      <c r="BU82" s="17">
        <v>0</v>
      </c>
      <c r="BV82" s="17">
        <v>0</v>
      </c>
      <c r="BW82" s="17">
        <v>0</v>
      </c>
      <c r="BX82" s="17">
        <v>0</v>
      </c>
      <c r="BY82" s="17">
        <v>0</v>
      </c>
      <c r="BZ82" s="17">
        <v>0</v>
      </c>
      <c r="CA82" s="17">
        <v>0</v>
      </c>
      <c r="CB82" s="17">
        <v>0</v>
      </c>
      <c r="CC82" s="17">
        <v>0</v>
      </c>
      <c r="CD82" s="17">
        <v>0</v>
      </c>
      <c r="CE82" s="17">
        <v>0</v>
      </c>
      <c r="CF82" s="17">
        <v>0</v>
      </c>
      <c r="CG82" s="17">
        <v>0</v>
      </c>
      <c r="CH82" s="17">
        <v>0</v>
      </c>
      <c r="CI82" s="17">
        <v>0</v>
      </c>
      <c r="CJ82" s="17">
        <v>0</v>
      </c>
      <c r="CK82" s="17">
        <v>0</v>
      </c>
      <c r="CL82" s="17">
        <v>0</v>
      </c>
      <c r="CM82" s="17">
        <v>0</v>
      </c>
      <c r="CN82" s="17">
        <v>0</v>
      </c>
      <c r="CO82" s="17">
        <v>0</v>
      </c>
      <c r="CP82" s="17">
        <v>0</v>
      </c>
      <c r="CQ82" s="17">
        <v>0</v>
      </c>
      <c r="CR82" s="17">
        <v>0</v>
      </c>
      <c r="CS82" s="17">
        <v>0</v>
      </c>
      <c r="CT82" s="17">
        <v>0</v>
      </c>
      <c r="CU82" s="17">
        <v>0</v>
      </c>
      <c r="CV82" s="17">
        <v>0</v>
      </c>
      <c r="CW82" s="17">
        <v>0</v>
      </c>
      <c r="CX82" s="17">
        <v>0</v>
      </c>
      <c r="CY82" s="17">
        <v>0</v>
      </c>
      <c r="CZ82" s="17">
        <v>0</v>
      </c>
      <c r="DA82" s="17">
        <v>0</v>
      </c>
      <c r="DB82" s="17">
        <v>0</v>
      </c>
      <c r="DC82" s="17">
        <v>0</v>
      </c>
      <c r="DD82" s="17">
        <v>0</v>
      </c>
      <c r="DE82" s="17">
        <v>0</v>
      </c>
      <c r="DF82" s="17">
        <v>0</v>
      </c>
      <c r="DG82" s="17">
        <v>0</v>
      </c>
      <c r="DH82" s="17">
        <v>0</v>
      </c>
      <c r="DI82" s="17">
        <v>0</v>
      </c>
      <c r="DJ82" s="17">
        <v>0</v>
      </c>
      <c r="DK82" s="17">
        <v>0</v>
      </c>
      <c r="DL82" s="17">
        <v>0</v>
      </c>
      <c r="DM82" s="17">
        <v>0</v>
      </c>
      <c r="DN82" s="17">
        <v>0</v>
      </c>
      <c r="DO82" s="17">
        <v>0</v>
      </c>
      <c r="DP82" s="17">
        <v>0</v>
      </c>
      <c r="DQ82" s="17">
        <v>0</v>
      </c>
      <c r="DR82" s="17">
        <v>0</v>
      </c>
      <c r="DS82" s="17">
        <v>0</v>
      </c>
      <c r="DT82" s="17">
        <v>0</v>
      </c>
      <c r="DU82" s="17">
        <v>0</v>
      </c>
      <c r="DV82" s="17">
        <v>0</v>
      </c>
      <c r="DW82" s="17">
        <v>0</v>
      </c>
      <c r="DX82" s="17">
        <v>0</v>
      </c>
      <c r="DY82" s="17">
        <v>0</v>
      </c>
      <c r="DZ82" s="17">
        <v>0</v>
      </c>
      <c r="EA82" s="17">
        <v>0</v>
      </c>
      <c r="EB82" s="17">
        <v>0</v>
      </c>
      <c r="EC82" s="17">
        <v>0</v>
      </c>
      <c r="ED82" s="17">
        <v>0</v>
      </c>
      <c r="EE82" s="17">
        <v>0</v>
      </c>
      <c r="EF82" s="17">
        <v>0</v>
      </c>
      <c r="EG82" s="17">
        <v>0</v>
      </c>
      <c r="EH82" s="17">
        <v>0</v>
      </c>
      <c r="EI82" s="17">
        <v>0</v>
      </c>
      <c r="EJ82" s="17">
        <v>0</v>
      </c>
      <c r="EK82" s="17">
        <v>0</v>
      </c>
      <c r="EL82" s="17">
        <v>0</v>
      </c>
      <c r="EM82" s="17">
        <v>0</v>
      </c>
      <c r="EN82" s="17">
        <v>0</v>
      </c>
      <c r="EO82" s="17">
        <v>0</v>
      </c>
      <c r="EP82" s="17">
        <v>0</v>
      </c>
      <c r="EQ82" s="17">
        <v>0</v>
      </c>
      <c r="ER82" s="17">
        <v>0</v>
      </c>
      <c r="ES82" s="17">
        <v>0</v>
      </c>
      <c r="ET82" s="17">
        <v>0</v>
      </c>
      <c r="EU82" s="17">
        <v>0</v>
      </c>
      <c r="EV82" s="17">
        <v>0</v>
      </c>
      <c r="EW82" s="17">
        <v>0</v>
      </c>
      <c r="EX82" s="17">
        <v>0</v>
      </c>
      <c r="EY82" s="17">
        <v>0</v>
      </c>
      <c r="EZ82" s="17">
        <v>0</v>
      </c>
      <c r="FA82" s="17">
        <v>0</v>
      </c>
      <c r="FB82" s="17">
        <v>0</v>
      </c>
      <c r="FC82" s="17">
        <v>0</v>
      </c>
      <c r="FD82" s="17">
        <v>0</v>
      </c>
      <c r="FE82" s="17">
        <v>0</v>
      </c>
      <c r="FF82" s="17">
        <v>0</v>
      </c>
      <c r="FG82" s="17">
        <v>0</v>
      </c>
      <c r="FH82" s="17">
        <v>0</v>
      </c>
      <c r="FI82" s="17">
        <v>0</v>
      </c>
      <c r="FJ82" s="17">
        <v>0</v>
      </c>
      <c r="FK82" s="17">
        <v>0</v>
      </c>
      <c r="FL82" s="17">
        <v>0</v>
      </c>
      <c r="FM82" s="17">
        <v>0</v>
      </c>
      <c r="FN82" s="17">
        <v>0</v>
      </c>
      <c r="FO82" s="17">
        <v>0</v>
      </c>
      <c r="FP82" s="17">
        <v>0</v>
      </c>
      <c r="FQ82" s="17">
        <v>0</v>
      </c>
      <c r="FR82" s="17">
        <v>0</v>
      </c>
      <c r="FS82" s="17">
        <v>0</v>
      </c>
      <c r="FT82" s="17">
        <v>0</v>
      </c>
      <c r="FU82" s="17">
        <v>0</v>
      </c>
      <c r="FV82" s="17">
        <v>0</v>
      </c>
      <c r="FW82" s="17">
        <v>0</v>
      </c>
      <c r="FX82" s="17">
        <v>0</v>
      </c>
      <c r="FY82" s="17">
        <v>0</v>
      </c>
      <c r="FZ82" s="17">
        <v>0</v>
      </c>
      <c r="GA82" s="17">
        <v>0</v>
      </c>
      <c r="GB82" s="17">
        <v>0</v>
      </c>
      <c r="GC82" s="17">
        <v>0</v>
      </c>
      <c r="GD82" s="17">
        <v>0</v>
      </c>
      <c r="GE82" s="17">
        <v>0</v>
      </c>
      <c r="GF82" s="17">
        <v>0</v>
      </c>
      <c r="GG82" s="17">
        <v>0</v>
      </c>
      <c r="GH82" s="17">
        <v>0</v>
      </c>
      <c r="GI82" s="17">
        <v>0</v>
      </c>
      <c r="GJ82" s="17">
        <v>0</v>
      </c>
      <c r="GK82" s="17">
        <v>0</v>
      </c>
      <c r="GL82" s="17">
        <v>0</v>
      </c>
      <c r="GM82" s="17">
        <v>0</v>
      </c>
      <c r="GN82" s="17">
        <v>0</v>
      </c>
      <c r="GO82" s="17">
        <v>0</v>
      </c>
      <c r="GP82" s="17">
        <v>0</v>
      </c>
      <c r="GQ82" s="17">
        <v>0</v>
      </c>
      <c r="GR82" s="17">
        <v>0</v>
      </c>
      <c r="GS82" s="17">
        <v>0</v>
      </c>
      <c r="GT82" s="17">
        <v>0</v>
      </c>
      <c r="GU82" s="17">
        <v>0</v>
      </c>
      <c r="GV82" s="17">
        <v>0</v>
      </c>
      <c r="GW82" s="17">
        <v>0</v>
      </c>
      <c r="GX82" s="17">
        <v>0</v>
      </c>
      <c r="GY82" s="17">
        <v>0</v>
      </c>
      <c r="GZ82" s="17">
        <v>0</v>
      </c>
      <c r="HA82" s="17">
        <v>0</v>
      </c>
      <c r="HB82" s="17">
        <v>0</v>
      </c>
      <c r="HC82" s="17">
        <v>0</v>
      </c>
      <c r="HD82" s="17">
        <v>0</v>
      </c>
      <c r="HE82" s="17">
        <v>0</v>
      </c>
      <c r="HF82" s="17">
        <v>0</v>
      </c>
      <c r="HG82" s="17">
        <v>0</v>
      </c>
      <c r="HH82" s="17">
        <v>0</v>
      </c>
      <c r="HI82" s="17">
        <v>0</v>
      </c>
      <c r="HJ82" s="17">
        <v>0</v>
      </c>
      <c r="HK82" s="17">
        <v>0</v>
      </c>
      <c r="HL82" s="17">
        <v>0</v>
      </c>
      <c r="HM82" s="17">
        <v>0</v>
      </c>
      <c r="HN82" s="17">
        <v>0</v>
      </c>
      <c r="HO82" s="17">
        <v>0</v>
      </c>
      <c r="HP82" s="17">
        <v>0</v>
      </c>
      <c r="HQ82" s="17">
        <v>0</v>
      </c>
      <c r="HR82" s="17">
        <v>0</v>
      </c>
      <c r="HS82" s="17">
        <v>0</v>
      </c>
      <c r="HT82" s="17">
        <v>0</v>
      </c>
      <c r="HU82" s="17">
        <v>0</v>
      </c>
      <c r="HV82" s="17">
        <v>0</v>
      </c>
      <c r="HW82" s="17">
        <v>0</v>
      </c>
      <c r="HX82" s="17">
        <v>0</v>
      </c>
      <c r="HY82" s="17">
        <v>0</v>
      </c>
      <c r="HZ82" s="17">
        <v>0</v>
      </c>
      <c r="IA82" s="17">
        <v>0</v>
      </c>
      <c r="IB82" s="17">
        <v>0</v>
      </c>
      <c r="IC82" s="17">
        <v>0</v>
      </c>
      <c r="ID82" s="17">
        <v>0</v>
      </c>
      <c r="IE82" s="17">
        <v>0</v>
      </c>
      <c r="IF82" s="17">
        <v>0</v>
      </c>
      <c r="IG82" s="17">
        <v>0</v>
      </c>
      <c r="IH82" s="17">
        <v>0</v>
      </c>
      <c r="II82" s="17">
        <v>0</v>
      </c>
      <c r="IJ82" s="17">
        <v>0</v>
      </c>
      <c r="IK82" s="17">
        <v>0</v>
      </c>
      <c r="IL82" s="17">
        <v>0</v>
      </c>
      <c r="IM82" s="17">
        <v>0</v>
      </c>
      <c r="IN82" s="17">
        <v>0</v>
      </c>
      <c r="IO82" s="17">
        <v>0</v>
      </c>
      <c r="IP82" s="17">
        <v>0</v>
      </c>
      <c r="IQ82" s="17">
        <v>0</v>
      </c>
      <c r="IR82" s="17">
        <v>0</v>
      </c>
      <c r="IS82" s="17">
        <v>0</v>
      </c>
      <c r="IT82" s="17">
        <v>0</v>
      </c>
      <c r="IU82" s="17">
        <v>0</v>
      </c>
      <c r="IV82" s="17">
        <v>0</v>
      </c>
      <c r="IW82" s="17">
        <v>0</v>
      </c>
      <c r="IX82" s="17">
        <v>0</v>
      </c>
      <c r="IY82" s="17">
        <v>0</v>
      </c>
      <c r="IZ82" s="17">
        <v>0</v>
      </c>
      <c r="JA82" s="17">
        <v>0</v>
      </c>
      <c r="JB82" s="17">
        <v>0</v>
      </c>
      <c r="JC82" s="17">
        <v>0</v>
      </c>
      <c r="JD82" s="17">
        <v>0</v>
      </c>
      <c r="JE82" s="17">
        <v>0</v>
      </c>
      <c r="JF82" s="17">
        <v>0</v>
      </c>
      <c r="JG82" s="17">
        <v>0</v>
      </c>
      <c r="JH82" s="17">
        <v>0</v>
      </c>
      <c r="JI82" s="17">
        <v>0</v>
      </c>
      <c r="JJ82" s="17">
        <v>0</v>
      </c>
      <c r="JK82" s="17">
        <v>0</v>
      </c>
      <c r="JL82" s="17">
        <v>0</v>
      </c>
      <c r="JM82" s="17">
        <v>0</v>
      </c>
      <c r="JN82" s="17">
        <v>0</v>
      </c>
      <c r="JO82" s="17">
        <v>0</v>
      </c>
      <c r="JP82" s="17">
        <v>0</v>
      </c>
      <c r="JQ82" s="17">
        <v>0</v>
      </c>
      <c r="JR82" s="17">
        <v>0</v>
      </c>
      <c r="JS82" s="17">
        <v>0</v>
      </c>
      <c r="JT82" s="17">
        <v>0</v>
      </c>
      <c r="JU82" s="17">
        <v>0</v>
      </c>
      <c r="JV82" s="17">
        <v>0</v>
      </c>
      <c r="JW82" s="17">
        <v>0</v>
      </c>
      <c r="JX82" s="17">
        <v>0</v>
      </c>
      <c r="JY82" s="17">
        <v>0</v>
      </c>
    </row>
    <row r="83" spans="1:285" x14ac:dyDescent="0.15">
      <c r="A83" s="17" t="s">
        <v>950</v>
      </c>
      <c r="B83" s="17" t="s">
        <v>951</v>
      </c>
      <c r="C83" s="17">
        <v>0</v>
      </c>
      <c r="D83" s="17">
        <v>0</v>
      </c>
      <c r="E83" s="17">
        <v>0</v>
      </c>
      <c r="F83" s="17">
        <v>0</v>
      </c>
      <c r="G83" s="17">
        <v>0</v>
      </c>
      <c r="H83" s="17">
        <v>0</v>
      </c>
      <c r="I83" s="17">
        <v>26.89</v>
      </c>
      <c r="J83" s="17">
        <v>26.89</v>
      </c>
      <c r="K83" s="17">
        <v>26.89</v>
      </c>
      <c r="L83" s="17">
        <v>26.89</v>
      </c>
      <c r="M83" s="17">
        <v>26.89</v>
      </c>
      <c r="N83" s="17">
        <v>27.03</v>
      </c>
      <c r="O83" s="17">
        <v>27.04</v>
      </c>
      <c r="P83" s="17">
        <v>26.99</v>
      </c>
      <c r="Q83" s="17">
        <v>26.93</v>
      </c>
      <c r="R83" s="17">
        <v>26.96</v>
      </c>
      <c r="S83" s="17">
        <v>26.95</v>
      </c>
      <c r="T83" s="17">
        <v>26.97</v>
      </c>
      <c r="U83" s="17">
        <v>26.96</v>
      </c>
      <c r="V83" s="17">
        <v>26.96</v>
      </c>
      <c r="W83" s="17">
        <v>26.93</v>
      </c>
      <c r="X83" s="17">
        <v>26.93</v>
      </c>
      <c r="Y83" s="17">
        <v>26.85</v>
      </c>
      <c r="Z83" s="17">
        <v>26.87</v>
      </c>
      <c r="AA83" s="17">
        <v>26.92</v>
      </c>
      <c r="AB83" s="17">
        <v>0</v>
      </c>
      <c r="AC83" s="17">
        <v>0</v>
      </c>
      <c r="AD83" s="17">
        <v>0</v>
      </c>
      <c r="AE83" s="17">
        <v>0</v>
      </c>
      <c r="AF83" s="17">
        <v>0</v>
      </c>
      <c r="AG83" s="17">
        <v>0</v>
      </c>
      <c r="AH83" s="17">
        <v>0</v>
      </c>
      <c r="AI83" s="17">
        <v>0</v>
      </c>
      <c r="AJ83" s="17">
        <v>0</v>
      </c>
      <c r="AK83" s="17">
        <v>0</v>
      </c>
      <c r="AL83" s="17">
        <v>0</v>
      </c>
      <c r="AM83" s="17">
        <v>0</v>
      </c>
      <c r="AN83" s="17">
        <v>0</v>
      </c>
      <c r="AO83" s="17">
        <v>0</v>
      </c>
      <c r="AP83" s="17">
        <v>0</v>
      </c>
      <c r="AQ83" s="17">
        <v>0</v>
      </c>
      <c r="AR83" s="17">
        <v>0</v>
      </c>
      <c r="AS83" s="17">
        <v>0</v>
      </c>
      <c r="AT83" s="17">
        <v>0</v>
      </c>
      <c r="AU83" s="17">
        <v>0</v>
      </c>
      <c r="AV83" s="17">
        <v>0</v>
      </c>
      <c r="AW83" s="17">
        <v>0</v>
      </c>
      <c r="AX83" s="17">
        <v>0</v>
      </c>
      <c r="AY83" s="17">
        <v>0</v>
      </c>
      <c r="AZ83" s="17">
        <v>0</v>
      </c>
      <c r="BA83" s="17">
        <v>0</v>
      </c>
      <c r="BB83" s="17">
        <v>0</v>
      </c>
      <c r="BC83" s="17">
        <v>0</v>
      </c>
      <c r="BD83" s="17">
        <v>0</v>
      </c>
      <c r="BE83" s="17">
        <v>0</v>
      </c>
      <c r="BF83" s="17">
        <v>0</v>
      </c>
      <c r="BG83" s="17">
        <v>0</v>
      </c>
      <c r="BH83" s="17">
        <v>0</v>
      </c>
      <c r="BI83" s="17">
        <v>0</v>
      </c>
      <c r="BJ83" s="17">
        <v>0</v>
      </c>
      <c r="BK83" s="17">
        <v>0</v>
      </c>
      <c r="BL83" s="17">
        <v>0</v>
      </c>
      <c r="BM83" s="17">
        <v>0</v>
      </c>
      <c r="BN83" s="17">
        <v>0</v>
      </c>
      <c r="BO83" s="17">
        <v>0</v>
      </c>
      <c r="BP83" s="17">
        <v>0</v>
      </c>
      <c r="BQ83" s="17">
        <v>0</v>
      </c>
      <c r="BR83" s="17">
        <v>0</v>
      </c>
      <c r="BS83" s="17">
        <v>0</v>
      </c>
      <c r="BT83" s="17">
        <v>0</v>
      </c>
      <c r="BU83" s="17">
        <v>0</v>
      </c>
      <c r="BV83" s="17">
        <v>0</v>
      </c>
      <c r="BW83" s="17">
        <v>0</v>
      </c>
      <c r="BX83" s="17">
        <v>0</v>
      </c>
      <c r="BY83" s="17">
        <v>0</v>
      </c>
      <c r="BZ83" s="17">
        <v>0</v>
      </c>
      <c r="CA83" s="17">
        <v>0</v>
      </c>
      <c r="CB83" s="17">
        <v>0</v>
      </c>
      <c r="CC83" s="17">
        <v>0</v>
      </c>
      <c r="CD83" s="17">
        <v>0</v>
      </c>
      <c r="CE83" s="17">
        <v>0</v>
      </c>
      <c r="CF83" s="17">
        <v>0</v>
      </c>
      <c r="CG83" s="17">
        <v>0</v>
      </c>
      <c r="CH83" s="17">
        <v>0</v>
      </c>
      <c r="CI83" s="17">
        <v>0</v>
      </c>
      <c r="CJ83" s="17">
        <v>0</v>
      </c>
      <c r="CK83" s="17">
        <v>0</v>
      </c>
      <c r="CL83" s="17">
        <v>0</v>
      </c>
      <c r="CM83" s="17">
        <v>0</v>
      </c>
      <c r="CN83" s="17">
        <v>0</v>
      </c>
      <c r="CO83" s="17">
        <v>0</v>
      </c>
      <c r="CP83" s="17">
        <v>0</v>
      </c>
      <c r="CQ83" s="17">
        <v>0</v>
      </c>
      <c r="CR83" s="17">
        <v>0</v>
      </c>
      <c r="CS83" s="17">
        <v>0</v>
      </c>
      <c r="CT83" s="17">
        <v>0</v>
      </c>
      <c r="CU83" s="17">
        <v>0</v>
      </c>
      <c r="CV83" s="17">
        <v>0</v>
      </c>
      <c r="CW83" s="17">
        <v>0</v>
      </c>
      <c r="CX83" s="17">
        <v>0</v>
      </c>
      <c r="CY83" s="17">
        <v>0</v>
      </c>
      <c r="CZ83" s="17">
        <v>0</v>
      </c>
      <c r="DA83" s="17">
        <v>0</v>
      </c>
      <c r="DB83" s="17">
        <v>0</v>
      </c>
      <c r="DC83" s="17">
        <v>0</v>
      </c>
      <c r="DD83" s="17">
        <v>0</v>
      </c>
      <c r="DE83" s="17">
        <v>0</v>
      </c>
      <c r="DF83" s="17">
        <v>0</v>
      </c>
      <c r="DG83" s="17">
        <v>0</v>
      </c>
      <c r="DH83" s="17">
        <v>0</v>
      </c>
      <c r="DI83" s="17">
        <v>0</v>
      </c>
      <c r="DJ83" s="17">
        <v>0</v>
      </c>
      <c r="DK83" s="17">
        <v>0</v>
      </c>
      <c r="DL83" s="17">
        <v>0</v>
      </c>
      <c r="DM83" s="17">
        <v>0</v>
      </c>
      <c r="DN83" s="17">
        <v>0</v>
      </c>
      <c r="DO83" s="17">
        <v>0</v>
      </c>
      <c r="DP83" s="17">
        <v>0</v>
      </c>
      <c r="DQ83" s="17">
        <v>0</v>
      </c>
      <c r="DR83" s="17">
        <v>0</v>
      </c>
      <c r="DS83" s="17">
        <v>0</v>
      </c>
      <c r="DT83" s="17">
        <v>0</v>
      </c>
      <c r="DU83" s="17">
        <v>0</v>
      </c>
      <c r="DV83" s="17">
        <v>0</v>
      </c>
      <c r="DW83" s="17">
        <v>0</v>
      </c>
      <c r="DX83" s="17">
        <v>0</v>
      </c>
      <c r="DY83" s="17">
        <v>0</v>
      </c>
      <c r="DZ83" s="17">
        <v>0</v>
      </c>
      <c r="EA83" s="17">
        <v>0</v>
      </c>
      <c r="EB83" s="17">
        <v>0</v>
      </c>
      <c r="EC83" s="17">
        <v>0</v>
      </c>
      <c r="ED83" s="17">
        <v>0</v>
      </c>
      <c r="EE83" s="17">
        <v>0</v>
      </c>
      <c r="EF83" s="17">
        <v>0</v>
      </c>
      <c r="EG83" s="17">
        <v>0</v>
      </c>
      <c r="EH83" s="17">
        <v>0</v>
      </c>
      <c r="EI83" s="17">
        <v>0</v>
      </c>
      <c r="EJ83" s="17">
        <v>0</v>
      </c>
      <c r="EK83" s="17">
        <v>0</v>
      </c>
      <c r="EL83" s="17">
        <v>0</v>
      </c>
      <c r="EM83" s="17">
        <v>0</v>
      </c>
      <c r="EN83" s="17">
        <v>0</v>
      </c>
      <c r="EO83" s="17">
        <v>0</v>
      </c>
      <c r="EP83" s="17">
        <v>0</v>
      </c>
      <c r="EQ83" s="17">
        <v>0</v>
      </c>
      <c r="ER83" s="17">
        <v>0</v>
      </c>
      <c r="ES83" s="17">
        <v>0</v>
      </c>
      <c r="ET83" s="17">
        <v>0</v>
      </c>
      <c r="EU83" s="17">
        <v>0</v>
      </c>
      <c r="EV83" s="17">
        <v>0</v>
      </c>
      <c r="EW83" s="17">
        <v>0</v>
      </c>
      <c r="EX83" s="17">
        <v>0</v>
      </c>
      <c r="EY83" s="17">
        <v>0</v>
      </c>
      <c r="EZ83" s="17">
        <v>0</v>
      </c>
      <c r="FA83" s="17">
        <v>0</v>
      </c>
      <c r="FB83" s="17">
        <v>0</v>
      </c>
      <c r="FC83" s="17">
        <v>0</v>
      </c>
      <c r="FD83" s="17">
        <v>0</v>
      </c>
      <c r="FE83" s="17">
        <v>0</v>
      </c>
      <c r="FF83" s="17">
        <v>0</v>
      </c>
      <c r="FG83" s="17">
        <v>0</v>
      </c>
      <c r="FH83" s="17">
        <v>0</v>
      </c>
      <c r="FI83" s="17">
        <v>0</v>
      </c>
      <c r="FJ83" s="17">
        <v>0</v>
      </c>
      <c r="FK83" s="17">
        <v>0</v>
      </c>
      <c r="FL83" s="17">
        <v>0</v>
      </c>
      <c r="FM83" s="17">
        <v>0</v>
      </c>
      <c r="FN83" s="17">
        <v>0</v>
      </c>
      <c r="FO83" s="17">
        <v>0</v>
      </c>
      <c r="FP83" s="17">
        <v>0</v>
      </c>
      <c r="FQ83" s="17">
        <v>0</v>
      </c>
      <c r="FR83" s="17">
        <v>0</v>
      </c>
      <c r="FS83" s="17">
        <v>0</v>
      </c>
      <c r="FT83" s="17">
        <v>0</v>
      </c>
      <c r="FU83" s="17">
        <v>0</v>
      </c>
      <c r="FV83" s="17">
        <v>0</v>
      </c>
      <c r="FW83" s="17">
        <v>0</v>
      </c>
      <c r="FX83" s="17">
        <v>0</v>
      </c>
      <c r="FY83" s="17">
        <v>0</v>
      </c>
      <c r="FZ83" s="17">
        <v>0</v>
      </c>
      <c r="GA83" s="17">
        <v>0</v>
      </c>
      <c r="GB83" s="17">
        <v>0</v>
      </c>
      <c r="GC83" s="17">
        <v>0</v>
      </c>
      <c r="GD83" s="17">
        <v>0</v>
      </c>
      <c r="GE83" s="17">
        <v>0</v>
      </c>
      <c r="GF83" s="17">
        <v>0</v>
      </c>
      <c r="GG83" s="17">
        <v>0</v>
      </c>
      <c r="GH83" s="17">
        <v>0</v>
      </c>
      <c r="GI83" s="17">
        <v>0</v>
      </c>
      <c r="GJ83" s="17">
        <v>0</v>
      </c>
      <c r="GK83" s="17">
        <v>0</v>
      </c>
      <c r="GL83" s="17">
        <v>0</v>
      </c>
      <c r="GM83" s="17">
        <v>0</v>
      </c>
      <c r="GN83" s="17">
        <v>0</v>
      </c>
      <c r="GO83" s="17">
        <v>0</v>
      </c>
      <c r="GP83" s="17">
        <v>0</v>
      </c>
      <c r="GQ83" s="17">
        <v>0</v>
      </c>
      <c r="GR83" s="17">
        <v>0</v>
      </c>
      <c r="GS83" s="17">
        <v>0</v>
      </c>
      <c r="GT83" s="17">
        <v>0</v>
      </c>
      <c r="GU83" s="17">
        <v>0</v>
      </c>
      <c r="GV83" s="17">
        <v>0</v>
      </c>
      <c r="GW83" s="17">
        <v>0</v>
      </c>
      <c r="GX83" s="17">
        <v>0</v>
      </c>
      <c r="GY83" s="17">
        <v>0</v>
      </c>
      <c r="GZ83" s="17">
        <v>0</v>
      </c>
      <c r="HA83" s="17">
        <v>0</v>
      </c>
      <c r="HB83" s="17">
        <v>0</v>
      </c>
      <c r="HC83" s="17">
        <v>0</v>
      </c>
      <c r="HD83" s="17">
        <v>0</v>
      </c>
      <c r="HE83" s="17">
        <v>0</v>
      </c>
      <c r="HF83" s="17">
        <v>0</v>
      </c>
      <c r="HG83" s="17">
        <v>0</v>
      </c>
      <c r="HH83" s="17">
        <v>0</v>
      </c>
      <c r="HI83" s="17">
        <v>0</v>
      </c>
      <c r="HJ83" s="17">
        <v>0</v>
      </c>
      <c r="HK83" s="17">
        <v>0</v>
      </c>
      <c r="HL83" s="17">
        <v>0</v>
      </c>
      <c r="HM83" s="17">
        <v>0</v>
      </c>
      <c r="HN83" s="17">
        <v>0</v>
      </c>
      <c r="HO83" s="17">
        <v>0</v>
      </c>
      <c r="HP83" s="17">
        <v>0</v>
      </c>
      <c r="HQ83" s="17">
        <v>0</v>
      </c>
      <c r="HR83" s="17">
        <v>0</v>
      </c>
      <c r="HS83" s="17">
        <v>0</v>
      </c>
      <c r="HT83" s="17">
        <v>0</v>
      </c>
      <c r="HU83" s="17">
        <v>0</v>
      </c>
      <c r="HV83" s="17">
        <v>0</v>
      </c>
      <c r="HW83" s="17">
        <v>0</v>
      </c>
      <c r="HX83" s="17">
        <v>0</v>
      </c>
      <c r="HY83" s="17">
        <v>0</v>
      </c>
      <c r="HZ83" s="17">
        <v>0</v>
      </c>
      <c r="IA83" s="17">
        <v>0</v>
      </c>
      <c r="IB83" s="17">
        <v>0</v>
      </c>
      <c r="IC83" s="17">
        <v>0</v>
      </c>
      <c r="ID83" s="17">
        <v>0</v>
      </c>
      <c r="IE83" s="17">
        <v>0</v>
      </c>
      <c r="IF83" s="17">
        <v>0</v>
      </c>
      <c r="IG83" s="17">
        <v>0</v>
      </c>
      <c r="IH83" s="17">
        <v>0</v>
      </c>
      <c r="II83" s="17">
        <v>0</v>
      </c>
      <c r="IJ83" s="17">
        <v>0</v>
      </c>
      <c r="IK83" s="17">
        <v>0</v>
      </c>
      <c r="IL83" s="17">
        <v>0</v>
      </c>
      <c r="IM83" s="17">
        <v>0</v>
      </c>
      <c r="IN83" s="17">
        <v>0</v>
      </c>
      <c r="IO83" s="17">
        <v>0</v>
      </c>
      <c r="IP83" s="17">
        <v>0</v>
      </c>
      <c r="IQ83" s="17">
        <v>0</v>
      </c>
      <c r="IR83" s="17">
        <v>0</v>
      </c>
      <c r="IS83" s="17">
        <v>0</v>
      </c>
      <c r="IT83" s="17">
        <v>0</v>
      </c>
      <c r="IU83" s="17">
        <v>0</v>
      </c>
      <c r="IV83" s="17">
        <v>0</v>
      </c>
      <c r="IW83" s="17">
        <v>0</v>
      </c>
      <c r="IX83" s="17">
        <v>0</v>
      </c>
      <c r="IY83" s="17">
        <v>0</v>
      </c>
      <c r="IZ83" s="17">
        <v>0</v>
      </c>
      <c r="JA83" s="17">
        <v>0</v>
      </c>
      <c r="JB83" s="17">
        <v>0</v>
      </c>
      <c r="JC83" s="17">
        <v>0</v>
      </c>
      <c r="JD83" s="17">
        <v>0</v>
      </c>
      <c r="JE83" s="17">
        <v>0</v>
      </c>
      <c r="JF83" s="17">
        <v>0</v>
      </c>
      <c r="JG83" s="17">
        <v>0</v>
      </c>
      <c r="JH83" s="17">
        <v>0</v>
      </c>
      <c r="JI83" s="17">
        <v>0</v>
      </c>
      <c r="JJ83" s="17">
        <v>0</v>
      </c>
      <c r="JK83" s="17">
        <v>0</v>
      </c>
      <c r="JL83" s="17">
        <v>0</v>
      </c>
      <c r="JM83" s="17">
        <v>0</v>
      </c>
      <c r="JN83" s="17">
        <v>0</v>
      </c>
      <c r="JO83" s="17">
        <v>0</v>
      </c>
      <c r="JP83" s="17">
        <v>0</v>
      </c>
      <c r="JQ83" s="17">
        <v>0</v>
      </c>
      <c r="JR83" s="17">
        <v>0</v>
      </c>
      <c r="JS83" s="17">
        <v>0</v>
      </c>
      <c r="JT83" s="17">
        <v>0</v>
      </c>
      <c r="JU83" s="17">
        <v>0</v>
      </c>
      <c r="JV83" s="17">
        <v>0</v>
      </c>
      <c r="JW83" s="17">
        <v>0</v>
      </c>
      <c r="JX83" s="17">
        <v>0</v>
      </c>
      <c r="JY83" s="17">
        <v>0</v>
      </c>
    </row>
    <row r="84" spans="1:285" x14ac:dyDescent="0.15">
      <c r="A84" s="17" t="s">
        <v>800</v>
      </c>
      <c r="B84" s="17" t="s">
        <v>801</v>
      </c>
      <c r="C84" s="17">
        <v>0</v>
      </c>
      <c r="D84" s="17">
        <v>0</v>
      </c>
      <c r="E84" s="17">
        <v>0</v>
      </c>
      <c r="F84" s="17">
        <v>0</v>
      </c>
      <c r="G84" s="17">
        <v>0</v>
      </c>
      <c r="H84" s="17">
        <v>0</v>
      </c>
      <c r="I84" s="17">
        <v>25.42</v>
      </c>
      <c r="J84" s="17">
        <v>25.42</v>
      </c>
      <c r="K84" s="17">
        <v>25.42</v>
      </c>
      <c r="L84" s="17">
        <v>25.42</v>
      </c>
      <c r="M84" s="17">
        <v>25.42</v>
      </c>
      <c r="N84" s="17">
        <v>25.49</v>
      </c>
      <c r="O84" s="17">
        <v>25.45</v>
      </c>
      <c r="P84" s="17">
        <v>25.43</v>
      </c>
      <c r="Q84" s="17">
        <v>25.38</v>
      </c>
      <c r="R84" s="17">
        <v>25.36</v>
      </c>
      <c r="S84" s="17">
        <v>25.36</v>
      </c>
      <c r="T84" s="17">
        <v>25.41</v>
      </c>
      <c r="U84" s="17">
        <v>25.41</v>
      </c>
      <c r="V84" s="17">
        <v>25.45</v>
      </c>
      <c r="W84" s="17">
        <v>25.41</v>
      </c>
      <c r="X84" s="17">
        <v>25.43</v>
      </c>
      <c r="Y84" s="17">
        <v>25.45</v>
      </c>
      <c r="Z84" s="17">
        <v>25.46</v>
      </c>
      <c r="AA84" s="17">
        <v>25.47</v>
      </c>
      <c r="AB84" s="17">
        <v>0</v>
      </c>
      <c r="AC84" s="17">
        <v>0</v>
      </c>
      <c r="AD84" s="17">
        <v>0</v>
      </c>
      <c r="AE84" s="17">
        <v>0</v>
      </c>
      <c r="AF84" s="17">
        <v>0</v>
      </c>
      <c r="AG84" s="17">
        <v>0</v>
      </c>
      <c r="AH84" s="17">
        <v>0</v>
      </c>
      <c r="AI84" s="17">
        <v>0</v>
      </c>
      <c r="AJ84" s="17">
        <v>0</v>
      </c>
      <c r="AK84" s="17">
        <v>0</v>
      </c>
      <c r="AL84" s="17">
        <v>0</v>
      </c>
      <c r="AM84" s="17">
        <v>0</v>
      </c>
      <c r="AN84" s="17">
        <v>0</v>
      </c>
      <c r="AO84" s="17">
        <v>0</v>
      </c>
      <c r="AP84" s="17">
        <v>0</v>
      </c>
      <c r="AQ84" s="17">
        <v>0</v>
      </c>
      <c r="AR84" s="17">
        <v>0</v>
      </c>
      <c r="AS84" s="17">
        <v>0</v>
      </c>
      <c r="AT84" s="17">
        <v>0</v>
      </c>
      <c r="AU84" s="17">
        <v>0</v>
      </c>
      <c r="AV84" s="17">
        <v>0</v>
      </c>
      <c r="AW84" s="17">
        <v>0</v>
      </c>
      <c r="AX84" s="17">
        <v>0</v>
      </c>
      <c r="AY84" s="17">
        <v>0</v>
      </c>
      <c r="AZ84" s="17">
        <v>0</v>
      </c>
      <c r="BA84" s="17">
        <v>0</v>
      </c>
      <c r="BB84" s="17">
        <v>0</v>
      </c>
      <c r="BC84" s="17">
        <v>0</v>
      </c>
      <c r="BD84" s="17">
        <v>0</v>
      </c>
      <c r="BE84" s="17">
        <v>0</v>
      </c>
      <c r="BF84" s="17">
        <v>0</v>
      </c>
      <c r="BG84" s="17">
        <v>0</v>
      </c>
      <c r="BH84" s="17">
        <v>0</v>
      </c>
      <c r="BI84" s="17">
        <v>0</v>
      </c>
      <c r="BJ84" s="17">
        <v>0</v>
      </c>
      <c r="BK84" s="17">
        <v>0</v>
      </c>
      <c r="BL84" s="17">
        <v>0</v>
      </c>
      <c r="BM84" s="17">
        <v>0</v>
      </c>
      <c r="BN84" s="17">
        <v>0</v>
      </c>
      <c r="BO84" s="17">
        <v>0</v>
      </c>
      <c r="BP84" s="17">
        <v>0</v>
      </c>
      <c r="BQ84" s="17">
        <v>0</v>
      </c>
      <c r="BR84" s="17">
        <v>0</v>
      </c>
      <c r="BS84" s="17">
        <v>0</v>
      </c>
      <c r="BT84" s="17">
        <v>0</v>
      </c>
      <c r="BU84" s="17">
        <v>0</v>
      </c>
      <c r="BV84" s="17">
        <v>0</v>
      </c>
      <c r="BW84" s="17">
        <v>0</v>
      </c>
      <c r="BX84" s="17">
        <v>0</v>
      </c>
      <c r="BY84" s="17">
        <v>0</v>
      </c>
      <c r="BZ84" s="17">
        <v>0</v>
      </c>
      <c r="CA84" s="17">
        <v>0</v>
      </c>
      <c r="CB84" s="17">
        <v>0</v>
      </c>
      <c r="CC84" s="17">
        <v>0</v>
      </c>
      <c r="CD84" s="17">
        <v>0</v>
      </c>
      <c r="CE84" s="17">
        <v>0</v>
      </c>
      <c r="CF84" s="17">
        <v>0</v>
      </c>
      <c r="CG84" s="17">
        <v>0</v>
      </c>
      <c r="CH84" s="17">
        <v>0</v>
      </c>
      <c r="CI84" s="17">
        <v>0</v>
      </c>
      <c r="CJ84" s="17">
        <v>0</v>
      </c>
      <c r="CK84" s="17">
        <v>0</v>
      </c>
      <c r="CL84" s="17">
        <v>0</v>
      </c>
      <c r="CM84" s="17">
        <v>0</v>
      </c>
      <c r="CN84" s="17">
        <v>0</v>
      </c>
      <c r="CO84" s="17">
        <v>0</v>
      </c>
      <c r="CP84" s="17">
        <v>0</v>
      </c>
      <c r="CQ84" s="17">
        <v>0</v>
      </c>
      <c r="CR84" s="17">
        <v>0</v>
      </c>
      <c r="CS84" s="17">
        <v>0</v>
      </c>
      <c r="CT84" s="17">
        <v>0</v>
      </c>
      <c r="CU84" s="17">
        <v>0</v>
      </c>
      <c r="CV84" s="17">
        <v>0</v>
      </c>
      <c r="CW84" s="17">
        <v>0</v>
      </c>
      <c r="CX84" s="17">
        <v>0</v>
      </c>
      <c r="CY84" s="17">
        <v>0</v>
      </c>
      <c r="CZ84" s="17">
        <v>0</v>
      </c>
      <c r="DA84" s="17">
        <v>0</v>
      </c>
      <c r="DB84" s="17">
        <v>0</v>
      </c>
      <c r="DC84" s="17">
        <v>0</v>
      </c>
      <c r="DD84" s="17">
        <v>0</v>
      </c>
      <c r="DE84" s="17">
        <v>0</v>
      </c>
      <c r="DF84" s="17">
        <v>0</v>
      </c>
      <c r="DG84" s="17">
        <v>0</v>
      </c>
      <c r="DH84" s="17">
        <v>0</v>
      </c>
      <c r="DI84" s="17">
        <v>0</v>
      </c>
      <c r="DJ84" s="17">
        <v>0</v>
      </c>
      <c r="DK84" s="17">
        <v>0</v>
      </c>
      <c r="DL84" s="17">
        <v>0</v>
      </c>
      <c r="DM84" s="17">
        <v>0</v>
      </c>
      <c r="DN84" s="17">
        <v>0</v>
      </c>
      <c r="DO84" s="17">
        <v>0</v>
      </c>
      <c r="DP84" s="17">
        <v>0</v>
      </c>
      <c r="DQ84" s="17">
        <v>0</v>
      </c>
      <c r="DR84" s="17">
        <v>0</v>
      </c>
      <c r="DS84" s="17">
        <v>0</v>
      </c>
      <c r="DT84" s="17">
        <v>0</v>
      </c>
      <c r="DU84" s="17">
        <v>0</v>
      </c>
      <c r="DV84" s="17">
        <v>0</v>
      </c>
      <c r="DW84" s="17">
        <v>0</v>
      </c>
      <c r="DX84" s="17">
        <v>0</v>
      </c>
      <c r="DY84" s="17">
        <v>0</v>
      </c>
      <c r="DZ84" s="17">
        <v>0</v>
      </c>
      <c r="EA84" s="17">
        <v>0</v>
      </c>
      <c r="EB84" s="17">
        <v>0</v>
      </c>
      <c r="EC84" s="17">
        <v>0</v>
      </c>
      <c r="ED84" s="17">
        <v>0</v>
      </c>
      <c r="EE84" s="17">
        <v>0</v>
      </c>
      <c r="EF84" s="17">
        <v>0</v>
      </c>
      <c r="EG84" s="17">
        <v>0</v>
      </c>
      <c r="EH84" s="17">
        <v>0</v>
      </c>
      <c r="EI84" s="17">
        <v>0</v>
      </c>
      <c r="EJ84" s="17">
        <v>0</v>
      </c>
      <c r="EK84" s="17">
        <v>0</v>
      </c>
      <c r="EL84" s="17">
        <v>0</v>
      </c>
      <c r="EM84" s="17">
        <v>0</v>
      </c>
      <c r="EN84" s="17">
        <v>0</v>
      </c>
      <c r="EO84" s="17">
        <v>0</v>
      </c>
      <c r="EP84" s="17">
        <v>0</v>
      </c>
      <c r="EQ84" s="17">
        <v>0</v>
      </c>
      <c r="ER84" s="17">
        <v>0</v>
      </c>
      <c r="ES84" s="17">
        <v>0</v>
      </c>
      <c r="ET84" s="17">
        <v>0</v>
      </c>
      <c r="EU84" s="17">
        <v>0</v>
      </c>
      <c r="EV84" s="17">
        <v>0</v>
      </c>
      <c r="EW84" s="17">
        <v>0</v>
      </c>
      <c r="EX84" s="17">
        <v>0</v>
      </c>
      <c r="EY84" s="17">
        <v>0</v>
      </c>
      <c r="EZ84" s="17">
        <v>0</v>
      </c>
      <c r="FA84" s="17">
        <v>0</v>
      </c>
      <c r="FB84" s="17">
        <v>0</v>
      </c>
      <c r="FC84" s="17">
        <v>0</v>
      </c>
      <c r="FD84" s="17">
        <v>0</v>
      </c>
      <c r="FE84" s="17">
        <v>0</v>
      </c>
      <c r="FF84" s="17">
        <v>0</v>
      </c>
      <c r="FG84" s="17">
        <v>0</v>
      </c>
      <c r="FH84" s="17">
        <v>0</v>
      </c>
      <c r="FI84" s="17">
        <v>0</v>
      </c>
      <c r="FJ84" s="17">
        <v>0</v>
      </c>
      <c r="FK84" s="17">
        <v>0</v>
      </c>
      <c r="FL84" s="17">
        <v>0</v>
      </c>
      <c r="FM84" s="17">
        <v>0</v>
      </c>
      <c r="FN84" s="17">
        <v>0</v>
      </c>
      <c r="FO84" s="17">
        <v>0</v>
      </c>
      <c r="FP84" s="17">
        <v>0</v>
      </c>
      <c r="FQ84" s="17">
        <v>0</v>
      </c>
      <c r="FR84" s="17">
        <v>0</v>
      </c>
      <c r="FS84" s="17">
        <v>0</v>
      </c>
      <c r="FT84" s="17">
        <v>0</v>
      </c>
      <c r="FU84" s="17">
        <v>0</v>
      </c>
      <c r="FV84" s="17">
        <v>0</v>
      </c>
      <c r="FW84" s="17">
        <v>0</v>
      </c>
      <c r="FX84" s="17">
        <v>0</v>
      </c>
      <c r="FY84" s="17">
        <v>0</v>
      </c>
      <c r="FZ84" s="17">
        <v>0</v>
      </c>
      <c r="GA84" s="17">
        <v>0</v>
      </c>
      <c r="GB84" s="17">
        <v>0</v>
      </c>
      <c r="GC84" s="17">
        <v>0</v>
      </c>
      <c r="GD84" s="17">
        <v>0</v>
      </c>
      <c r="GE84" s="17">
        <v>0</v>
      </c>
      <c r="GF84" s="17">
        <v>0</v>
      </c>
      <c r="GG84" s="17">
        <v>0</v>
      </c>
      <c r="GH84" s="17">
        <v>0</v>
      </c>
      <c r="GI84" s="17">
        <v>0</v>
      </c>
      <c r="GJ84" s="17">
        <v>0</v>
      </c>
      <c r="GK84" s="17">
        <v>0</v>
      </c>
      <c r="GL84" s="17">
        <v>0</v>
      </c>
      <c r="GM84" s="17">
        <v>0</v>
      </c>
      <c r="GN84" s="17">
        <v>0</v>
      </c>
      <c r="GO84" s="17">
        <v>0</v>
      </c>
      <c r="GP84" s="17">
        <v>0</v>
      </c>
      <c r="GQ84" s="17">
        <v>0</v>
      </c>
      <c r="GR84" s="17">
        <v>0</v>
      </c>
      <c r="GS84" s="17">
        <v>0</v>
      </c>
      <c r="GT84" s="17">
        <v>0</v>
      </c>
      <c r="GU84" s="17">
        <v>0</v>
      </c>
      <c r="GV84" s="17">
        <v>0</v>
      </c>
      <c r="GW84" s="17">
        <v>0</v>
      </c>
      <c r="GX84" s="17">
        <v>0</v>
      </c>
      <c r="GY84" s="17">
        <v>0</v>
      </c>
      <c r="GZ84" s="17">
        <v>0</v>
      </c>
      <c r="HA84" s="17">
        <v>0</v>
      </c>
      <c r="HB84" s="17">
        <v>0</v>
      </c>
      <c r="HC84" s="17">
        <v>0</v>
      </c>
      <c r="HD84" s="17">
        <v>0</v>
      </c>
      <c r="HE84" s="17">
        <v>0</v>
      </c>
      <c r="HF84" s="17">
        <v>0</v>
      </c>
      <c r="HG84" s="17">
        <v>0</v>
      </c>
      <c r="HH84" s="17">
        <v>0</v>
      </c>
      <c r="HI84" s="17">
        <v>0</v>
      </c>
      <c r="HJ84" s="17">
        <v>0</v>
      </c>
      <c r="HK84" s="17">
        <v>0</v>
      </c>
      <c r="HL84" s="17">
        <v>0</v>
      </c>
      <c r="HM84" s="17">
        <v>0</v>
      </c>
      <c r="HN84" s="17">
        <v>0</v>
      </c>
      <c r="HO84" s="17">
        <v>0</v>
      </c>
      <c r="HP84" s="17">
        <v>0</v>
      </c>
      <c r="HQ84" s="17">
        <v>0</v>
      </c>
      <c r="HR84" s="17">
        <v>0</v>
      </c>
      <c r="HS84" s="17">
        <v>0</v>
      </c>
      <c r="HT84" s="17">
        <v>0</v>
      </c>
      <c r="HU84" s="17">
        <v>0</v>
      </c>
      <c r="HV84" s="17">
        <v>0</v>
      </c>
      <c r="HW84" s="17">
        <v>0</v>
      </c>
      <c r="HX84" s="17">
        <v>0</v>
      </c>
      <c r="HY84" s="17">
        <v>0</v>
      </c>
      <c r="HZ84" s="17">
        <v>0</v>
      </c>
      <c r="IA84" s="17">
        <v>0</v>
      </c>
      <c r="IB84" s="17">
        <v>0</v>
      </c>
      <c r="IC84" s="17">
        <v>0</v>
      </c>
      <c r="ID84" s="17">
        <v>0</v>
      </c>
      <c r="IE84" s="17">
        <v>0</v>
      </c>
      <c r="IF84" s="17">
        <v>0</v>
      </c>
      <c r="IG84" s="17">
        <v>0</v>
      </c>
      <c r="IH84" s="17">
        <v>0</v>
      </c>
      <c r="II84" s="17">
        <v>0</v>
      </c>
      <c r="IJ84" s="17">
        <v>0</v>
      </c>
      <c r="IK84" s="17">
        <v>0</v>
      </c>
      <c r="IL84" s="17">
        <v>0</v>
      </c>
      <c r="IM84" s="17">
        <v>0</v>
      </c>
      <c r="IN84" s="17">
        <v>0</v>
      </c>
      <c r="IO84" s="17">
        <v>0</v>
      </c>
      <c r="IP84" s="17">
        <v>0</v>
      </c>
      <c r="IQ84" s="17">
        <v>0</v>
      </c>
      <c r="IR84" s="17">
        <v>0</v>
      </c>
      <c r="IS84" s="17">
        <v>0</v>
      </c>
      <c r="IT84" s="17">
        <v>0</v>
      </c>
      <c r="IU84" s="17">
        <v>0</v>
      </c>
      <c r="IV84" s="17">
        <v>0</v>
      </c>
      <c r="IW84" s="17">
        <v>0</v>
      </c>
      <c r="IX84" s="17">
        <v>0</v>
      </c>
      <c r="IY84" s="17">
        <v>0</v>
      </c>
      <c r="IZ84" s="17">
        <v>0</v>
      </c>
      <c r="JA84" s="17">
        <v>0</v>
      </c>
      <c r="JB84" s="17">
        <v>0</v>
      </c>
      <c r="JC84" s="17">
        <v>0</v>
      </c>
      <c r="JD84" s="17">
        <v>0</v>
      </c>
      <c r="JE84" s="17">
        <v>0</v>
      </c>
      <c r="JF84" s="17">
        <v>0</v>
      </c>
      <c r="JG84" s="17">
        <v>0</v>
      </c>
      <c r="JH84" s="17">
        <v>0</v>
      </c>
      <c r="JI84" s="17">
        <v>0</v>
      </c>
      <c r="JJ84" s="17">
        <v>0</v>
      </c>
      <c r="JK84" s="17">
        <v>0</v>
      </c>
      <c r="JL84" s="17">
        <v>0</v>
      </c>
      <c r="JM84" s="17">
        <v>0</v>
      </c>
      <c r="JN84" s="17">
        <v>0</v>
      </c>
      <c r="JO84" s="17">
        <v>0</v>
      </c>
      <c r="JP84" s="17">
        <v>0</v>
      </c>
      <c r="JQ84" s="17">
        <v>0</v>
      </c>
      <c r="JR84" s="17">
        <v>0</v>
      </c>
      <c r="JS84" s="17">
        <v>0</v>
      </c>
      <c r="JT84" s="17">
        <v>0</v>
      </c>
      <c r="JU84" s="17">
        <v>0</v>
      </c>
      <c r="JV84" s="17">
        <v>0</v>
      </c>
      <c r="JW84" s="17">
        <v>0</v>
      </c>
      <c r="JX84" s="17">
        <v>0</v>
      </c>
      <c r="JY84" s="17">
        <v>0</v>
      </c>
    </row>
    <row r="85" spans="1:285" x14ac:dyDescent="0.15">
      <c r="A85" s="17" t="s">
        <v>624</v>
      </c>
      <c r="B85" s="17" t="s">
        <v>625</v>
      </c>
      <c r="C85" s="17">
        <v>0</v>
      </c>
      <c r="D85" s="17">
        <v>0</v>
      </c>
      <c r="E85" s="17">
        <v>0</v>
      </c>
      <c r="F85" s="17">
        <v>0</v>
      </c>
      <c r="G85" s="17">
        <v>0</v>
      </c>
      <c r="H85" s="17">
        <v>0</v>
      </c>
      <c r="I85" s="17">
        <v>35.299999999999997</v>
      </c>
      <c r="J85" s="17">
        <v>35.299999999999997</v>
      </c>
      <c r="K85" s="17">
        <v>35.299999999999997</v>
      </c>
      <c r="L85" s="17">
        <v>35.299999999999997</v>
      </c>
      <c r="M85" s="17">
        <v>35.299999999999997</v>
      </c>
      <c r="N85" s="17">
        <v>35.47</v>
      </c>
      <c r="O85" s="17">
        <v>35.47</v>
      </c>
      <c r="P85" s="17">
        <v>35.42</v>
      </c>
      <c r="Q85" s="17">
        <v>35.4</v>
      </c>
      <c r="R85" s="17">
        <v>35.4</v>
      </c>
      <c r="S85" s="17">
        <v>35.4</v>
      </c>
      <c r="T85" s="17">
        <v>35.44</v>
      </c>
      <c r="U85" s="17">
        <v>35.47</v>
      </c>
      <c r="V85" s="17">
        <v>35.44</v>
      </c>
      <c r="W85" s="17">
        <v>35.33</v>
      </c>
      <c r="X85" s="17">
        <v>35.299999999999997</v>
      </c>
      <c r="Y85" s="17">
        <v>35.43</v>
      </c>
      <c r="Z85" s="17">
        <v>35.43</v>
      </c>
      <c r="AA85" s="17">
        <v>35.44</v>
      </c>
      <c r="AB85" s="17">
        <v>0</v>
      </c>
      <c r="AC85" s="17">
        <v>0</v>
      </c>
      <c r="AD85" s="17">
        <v>0</v>
      </c>
      <c r="AE85" s="17">
        <v>0</v>
      </c>
      <c r="AF85" s="17">
        <v>0</v>
      </c>
      <c r="AG85" s="17">
        <v>0</v>
      </c>
      <c r="AH85" s="17">
        <v>0</v>
      </c>
      <c r="AI85" s="17">
        <v>0</v>
      </c>
      <c r="AJ85" s="17">
        <v>0</v>
      </c>
      <c r="AK85" s="17">
        <v>0</v>
      </c>
      <c r="AL85" s="17">
        <v>0</v>
      </c>
      <c r="AM85" s="17">
        <v>0</v>
      </c>
      <c r="AN85" s="17">
        <v>0</v>
      </c>
      <c r="AO85" s="17">
        <v>0</v>
      </c>
      <c r="AP85" s="17">
        <v>0</v>
      </c>
      <c r="AQ85" s="17">
        <v>0</v>
      </c>
      <c r="AR85" s="17">
        <v>0</v>
      </c>
      <c r="AS85" s="17">
        <v>0</v>
      </c>
      <c r="AT85" s="17">
        <v>0</v>
      </c>
      <c r="AU85" s="17">
        <v>0</v>
      </c>
      <c r="AV85" s="17">
        <v>0</v>
      </c>
      <c r="AW85" s="17">
        <v>0</v>
      </c>
      <c r="AX85" s="17">
        <v>0</v>
      </c>
      <c r="AY85" s="17">
        <v>0</v>
      </c>
      <c r="AZ85" s="17">
        <v>0</v>
      </c>
      <c r="BA85" s="17">
        <v>0</v>
      </c>
      <c r="BB85" s="17">
        <v>0</v>
      </c>
      <c r="BC85" s="17">
        <v>0</v>
      </c>
      <c r="BD85" s="17">
        <v>0</v>
      </c>
      <c r="BE85" s="17">
        <v>0</v>
      </c>
      <c r="BF85" s="17">
        <v>0</v>
      </c>
      <c r="BG85" s="17">
        <v>0</v>
      </c>
      <c r="BH85" s="17">
        <v>0</v>
      </c>
      <c r="BI85" s="17">
        <v>0</v>
      </c>
      <c r="BJ85" s="17">
        <v>0</v>
      </c>
      <c r="BK85" s="17">
        <v>0</v>
      </c>
      <c r="BL85" s="17">
        <v>0</v>
      </c>
      <c r="BM85" s="17">
        <v>0</v>
      </c>
      <c r="BN85" s="17">
        <v>0</v>
      </c>
      <c r="BO85" s="17">
        <v>0</v>
      </c>
      <c r="BP85" s="17">
        <v>0</v>
      </c>
      <c r="BQ85" s="17">
        <v>0</v>
      </c>
      <c r="BR85" s="17">
        <v>0</v>
      </c>
      <c r="BS85" s="17">
        <v>0</v>
      </c>
      <c r="BT85" s="17">
        <v>0</v>
      </c>
      <c r="BU85" s="17">
        <v>0</v>
      </c>
      <c r="BV85" s="17">
        <v>0</v>
      </c>
      <c r="BW85" s="17">
        <v>0</v>
      </c>
      <c r="BX85" s="17">
        <v>0</v>
      </c>
      <c r="BY85" s="17">
        <v>0</v>
      </c>
      <c r="BZ85" s="17">
        <v>0</v>
      </c>
      <c r="CA85" s="17">
        <v>0</v>
      </c>
      <c r="CB85" s="17">
        <v>0</v>
      </c>
      <c r="CC85" s="17">
        <v>0</v>
      </c>
      <c r="CD85" s="17">
        <v>0</v>
      </c>
      <c r="CE85" s="17">
        <v>0</v>
      </c>
      <c r="CF85" s="17">
        <v>0</v>
      </c>
      <c r="CG85" s="17">
        <v>0</v>
      </c>
      <c r="CH85" s="17">
        <v>0</v>
      </c>
      <c r="CI85" s="17">
        <v>0</v>
      </c>
      <c r="CJ85" s="17">
        <v>0</v>
      </c>
      <c r="CK85" s="17">
        <v>0</v>
      </c>
      <c r="CL85" s="17">
        <v>0</v>
      </c>
      <c r="CM85" s="17">
        <v>0</v>
      </c>
      <c r="CN85" s="17">
        <v>0</v>
      </c>
      <c r="CO85" s="17">
        <v>0</v>
      </c>
      <c r="CP85" s="17">
        <v>0</v>
      </c>
      <c r="CQ85" s="17">
        <v>0</v>
      </c>
      <c r="CR85" s="17">
        <v>0</v>
      </c>
      <c r="CS85" s="17">
        <v>0</v>
      </c>
      <c r="CT85" s="17">
        <v>0</v>
      </c>
      <c r="CU85" s="17">
        <v>0</v>
      </c>
      <c r="CV85" s="17">
        <v>0</v>
      </c>
      <c r="CW85" s="17">
        <v>0</v>
      </c>
      <c r="CX85" s="17">
        <v>0</v>
      </c>
      <c r="CY85" s="17">
        <v>0</v>
      </c>
      <c r="CZ85" s="17">
        <v>0</v>
      </c>
      <c r="DA85" s="17">
        <v>0</v>
      </c>
      <c r="DB85" s="17">
        <v>0</v>
      </c>
      <c r="DC85" s="17">
        <v>0</v>
      </c>
      <c r="DD85" s="17">
        <v>0</v>
      </c>
      <c r="DE85" s="17">
        <v>0</v>
      </c>
      <c r="DF85" s="17">
        <v>0</v>
      </c>
      <c r="DG85" s="17">
        <v>0</v>
      </c>
      <c r="DH85" s="17">
        <v>0</v>
      </c>
      <c r="DI85" s="17">
        <v>0</v>
      </c>
      <c r="DJ85" s="17">
        <v>0</v>
      </c>
      <c r="DK85" s="17">
        <v>0</v>
      </c>
      <c r="DL85" s="17">
        <v>0</v>
      </c>
      <c r="DM85" s="17">
        <v>0</v>
      </c>
      <c r="DN85" s="17">
        <v>0</v>
      </c>
      <c r="DO85" s="17">
        <v>0</v>
      </c>
      <c r="DP85" s="17">
        <v>0</v>
      </c>
      <c r="DQ85" s="17">
        <v>0</v>
      </c>
      <c r="DR85" s="17">
        <v>0</v>
      </c>
      <c r="DS85" s="17">
        <v>0</v>
      </c>
      <c r="DT85" s="17">
        <v>0</v>
      </c>
      <c r="DU85" s="17">
        <v>0</v>
      </c>
      <c r="DV85" s="17">
        <v>0</v>
      </c>
      <c r="DW85" s="17">
        <v>0</v>
      </c>
      <c r="DX85" s="17">
        <v>0</v>
      </c>
      <c r="DY85" s="17">
        <v>0</v>
      </c>
      <c r="DZ85" s="17">
        <v>0</v>
      </c>
      <c r="EA85" s="17">
        <v>0</v>
      </c>
      <c r="EB85" s="17">
        <v>0</v>
      </c>
      <c r="EC85" s="17">
        <v>0</v>
      </c>
      <c r="ED85" s="17">
        <v>0</v>
      </c>
      <c r="EE85" s="17">
        <v>0</v>
      </c>
      <c r="EF85" s="17">
        <v>0</v>
      </c>
      <c r="EG85" s="17">
        <v>0</v>
      </c>
      <c r="EH85" s="17">
        <v>0</v>
      </c>
      <c r="EI85" s="17">
        <v>0</v>
      </c>
      <c r="EJ85" s="17">
        <v>0</v>
      </c>
      <c r="EK85" s="17">
        <v>0</v>
      </c>
      <c r="EL85" s="17">
        <v>0</v>
      </c>
      <c r="EM85" s="17">
        <v>0</v>
      </c>
      <c r="EN85" s="17">
        <v>0</v>
      </c>
      <c r="EO85" s="17">
        <v>0</v>
      </c>
      <c r="EP85" s="17">
        <v>0</v>
      </c>
      <c r="EQ85" s="17">
        <v>0</v>
      </c>
      <c r="ER85" s="17">
        <v>0</v>
      </c>
      <c r="ES85" s="17">
        <v>0</v>
      </c>
      <c r="ET85" s="17">
        <v>0</v>
      </c>
      <c r="EU85" s="17">
        <v>0</v>
      </c>
      <c r="EV85" s="17">
        <v>0</v>
      </c>
      <c r="EW85" s="17">
        <v>0</v>
      </c>
      <c r="EX85" s="17">
        <v>0</v>
      </c>
      <c r="EY85" s="17">
        <v>0</v>
      </c>
      <c r="EZ85" s="17">
        <v>0</v>
      </c>
      <c r="FA85" s="17">
        <v>0</v>
      </c>
      <c r="FB85" s="17">
        <v>0</v>
      </c>
      <c r="FC85" s="17">
        <v>0</v>
      </c>
      <c r="FD85" s="17">
        <v>0</v>
      </c>
      <c r="FE85" s="17">
        <v>0</v>
      </c>
      <c r="FF85" s="17">
        <v>0</v>
      </c>
      <c r="FG85" s="17">
        <v>0</v>
      </c>
      <c r="FH85" s="17">
        <v>0</v>
      </c>
      <c r="FI85" s="17">
        <v>0</v>
      </c>
      <c r="FJ85" s="17">
        <v>0</v>
      </c>
      <c r="FK85" s="17">
        <v>0</v>
      </c>
      <c r="FL85" s="17">
        <v>0</v>
      </c>
      <c r="FM85" s="17">
        <v>0</v>
      </c>
      <c r="FN85" s="17">
        <v>0</v>
      </c>
      <c r="FO85" s="17">
        <v>0</v>
      </c>
      <c r="FP85" s="17">
        <v>0</v>
      </c>
      <c r="FQ85" s="17">
        <v>0</v>
      </c>
      <c r="FR85" s="17">
        <v>0</v>
      </c>
      <c r="FS85" s="17">
        <v>0</v>
      </c>
      <c r="FT85" s="17">
        <v>0</v>
      </c>
      <c r="FU85" s="17">
        <v>0</v>
      </c>
      <c r="FV85" s="17">
        <v>0</v>
      </c>
      <c r="FW85" s="17">
        <v>0</v>
      </c>
      <c r="FX85" s="17">
        <v>0</v>
      </c>
      <c r="FY85" s="17">
        <v>0</v>
      </c>
      <c r="FZ85" s="17">
        <v>0</v>
      </c>
      <c r="GA85" s="17">
        <v>0</v>
      </c>
      <c r="GB85" s="17">
        <v>0</v>
      </c>
      <c r="GC85" s="17">
        <v>0</v>
      </c>
      <c r="GD85" s="17">
        <v>0</v>
      </c>
      <c r="GE85" s="17">
        <v>0</v>
      </c>
      <c r="GF85" s="17">
        <v>0</v>
      </c>
      <c r="GG85" s="17">
        <v>0</v>
      </c>
      <c r="GH85" s="17">
        <v>0</v>
      </c>
      <c r="GI85" s="17">
        <v>0</v>
      </c>
      <c r="GJ85" s="17">
        <v>0</v>
      </c>
      <c r="GK85" s="17">
        <v>0</v>
      </c>
      <c r="GL85" s="17">
        <v>0</v>
      </c>
      <c r="GM85" s="17">
        <v>0</v>
      </c>
      <c r="GN85" s="17">
        <v>0</v>
      </c>
      <c r="GO85" s="17">
        <v>0</v>
      </c>
      <c r="GP85" s="17">
        <v>0</v>
      </c>
      <c r="GQ85" s="17">
        <v>0</v>
      </c>
      <c r="GR85" s="17">
        <v>0</v>
      </c>
      <c r="GS85" s="17">
        <v>0</v>
      </c>
      <c r="GT85" s="17">
        <v>0</v>
      </c>
      <c r="GU85" s="17">
        <v>0</v>
      </c>
      <c r="GV85" s="17">
        <v>0</v>
      </c>
      <c r="GW85" s="17">
        <v>0</v>
      </c>
      <c r="GX85" s="17">
        <v>0</v>
      </c>
      <c r="GY85" s="17">
        <v>0</v>
      </c>
      <c r="GZ85" s="17">
        <v>0</v>
      </c>
      <c r="HA85" s="17">
        <v>0</v>
      </c>
      <c r="HB85" s="17">
        <v>0</v>
      </c>
      <c r="HC85" s="17">
        <v>0</v>
      </c>
      <c r="HD85" s="17">
        <v>0</v>
      </c>
      <c r="HE85" s="17">
        <v>0</v>
      </c>
      <c r="HF85" s="17">
        <v>0</v>
      </c>
      <c r="HG85" s="17">
        <v>0</v>
      </c>
      <c r="HH85" s="17">
        <v>0</v>
      </c>
      <c r="HI85" s="17">
        <v>0</v>
      </c>
      <c r="HJ85" s="17">
        <v>0</v>
      </c>
      <c r="HK85" s="17">
        <v>0</v>
      </c>
      <c r="HL85" s="17">
        <v>0</v>
      </c>
      <c r="HM85" s="17">
        <v>0</v>
      </c>
      <c r="HN85" s="17">
        <v>0</v>
      </c>
      <c r="HO85" s="17">
        <v>0</v>
      </c>
      <c r="HP85" s="17">
        <v>0</v>
      </c>
      <c r="HQ85" s="17">
        <v>0</v>
      </c>
      <c r="HR85" s="17">
        <v>0</v>
      </c>
      <c r="HS85" s="17">
        <v>0</v>
      </c>
      <c r="HT85" s="17">
        <v>0</v>
      </c>
      <c r="HU85" s="17">
        <v>0</v>
      </c>
      <c r="HV85" s="17">
        <v>0</v>
      </c>
      <c r="HW85" s="17">
        <v>0</v>
      </c>
      <c r="HX85" s="17">
        <v>0</v>
      </c>
      <c r="HY85" s="17">
        <v>0</v>
      </c>
      <c r="HZ85" s="17">
        <v>0</v>
      </c>
      <c r="IA85" s="17">
        <v>0</v>
      </c>
      <c r="IB85" s="17">
        <v>0</v>
      </c>
      <c r="IC85" s="17">
        <v>0</v>
      </c>
      <c r="ID85" s="17">
        <v>0</v>
      </c>
      <c r="IE85" s="17">
        <v>0</v>
      </c>
      <c r="IF85" s="17">
        <v>0</v>
      </c>
      <c r="IG85" s="17">
        <v>0</v>
      </c>
      <c r="IH85" s="17">
        <v>0</v>
      </c>
      <c r="II85" s="17">
        <v>0</v>
      </c>
      <c r="IJ85" s="17">
        <v>0</v>
      </c>
      <c r="IK85" s="17">
        <v>0</v>
      </c>
      <c r="IL85" s="17">
        <v>0</v>
      </c>
      <c r="IM85" s="17">
        <v>0</v>
      </c>
      <c r="IN85" s="17">
        <v>0</v>
      </c>
      <c r="IO85" s="17">
        <v>0</v>
      </c>
      <c r="IP85" s="17">
        <v>0</v>
      </c>
      <c r="IQ85" s="17">
        <v>0</v>
      </c>
      <c r="IR85" s="17">
        <v>0</v>
      </c>
      <c r="IS85" s="17">
        <v>0</v>
      </c>
      <c r="IT85" s="17">
        <v>0</v>
      </c>
      <c r="IU85" s="17">
        <v>0</v>
      </c>
      <c r="IV85" s="17">
        <v>0</v>
      </c>
      <c r="IW85" s="17">
        <v>0</v>
      </c>
      <c r="IX85" s="17">
        <v>0</v>
      </c>
      <c r="IY85" s="17">
        <v>0</v>
      </c>
      <c r="IZ85" s="17">
        <v>0</v>
      </c>
      <c r="JA85" s="17">
        <v>0</v>
      </c>
      <c r="JB85" s="17">
        <v>0</v>
      </c>
      <c r="JC85" s="17">
        <v>0</v>
      </c>
      <c r="JD85" s="17">
        <v>0</v>
      </c>
      <c r="JE85" s="17">
        <v>0</v>
      </c>
      <c r="JF85" s="17">
        <v>0</v>
      </c>
      <c r="JG85" s="17">
        <v>0</v>
      </c>
      <c r="JH85" s="17">
        <v>0</v>
      </c>
      <c r="JI85" s="17">
        <v>0</v>
      </c>
      <c r="JJ85" s="17">
        <v>0</v>
      </c>
      <c r="JK85" s="17">
        <v>0</v>
      </c>
      <c r="JL85" s="17">
        <v>0</v>
      </c>
      <c r="JM85" s="17">
        <v>0</v>
      </c>
      <c r="JN85" s="17">
        <v>0</v>
      </c>
      <c r="JO85" s="17">
        <v>0</v>
      </c>
      <c r="JP85" s="17">
        <v>0</v>
      </c>
      <c r="JQ85" s="17">
        <v>0</v>
      </c>
      <c r="JR85" s="17">
        <v>0</v>
      </c>
      <c r="JS85" s="17">
        <v>0</v>
      </c>
      <c r="JT85" s="17">
        <v>0</v>
      </c>
      <c r="JU85" s="17">
        <v>0</v>
      </c>
      <c r="JV85" s="17">
        <v>0</v>
      </c>
      <c r="JW85" s="17">
        <v>0</v>
      </c>
      <c r="JX85" s="17">
        <v>0</v>
      </c>
      <c r="JY85" s="17">
        <v>0</v>
      </c>
    </row>
    <row r="86" spans="1:285" x14ac:dyDescent="0.15">
      <c r="A86" s="17" t="s">
        <v>371</v>
      </c>
      <c r="B86" s="17" t="s">
        <v>372</v>
      </c>
      <c r="C86" s="17">
        <v>0</v>
      </c>
      <c r="D86" s="17">
        <v>0</v>
      </c>
      <c r="E86" s="17">
        <v>0</v>
      </c>
      <c r="F86" s="17">
        <v>0</v>
      </c>
      <c r="G86" s="17">
        <v>0</v>
      </c>
      <c r="H86" s="17">
        <v>0</v>
      </c>
      <c r="I86" s="17">
        <v>16.100000000000001</v>
      </c>
      <c r="J86" s="17">
        <v>16.100000000000001</v>
      </c>
      <c r="K86" s="17">
        <v>16.100000000000001</v>
      </c>
      <c r="L86" s="17">
        <v>16.100000000000001</v>
      </c>
      <c r="M86" s="17">
        <v>16.100000000000001</v>
      </c>
      <c r="N86" s="17">
        <v>16.149999999999999</v>
      </c>
      <c r="O86" s="17">
        <v>16.23</v>
      </c>
      <c r="P86" s="17">
        <v>16.190000000000001</v>
      </c>
      <c r="Q86" s="17">
        <v>16.149999999999999</v>
      </c>
      <c r="R86" s="17">
        <v>16.09</v>
      </c>
      <c r="S86" s="17">
        <v>16.079999999999998</v>
      </c>
      <c r="T86" s="17">
        <v>16.09</v>
      </c>
      <c r="U86" s="17">
        <v>16.05</v>
      </c>
      <c r="V86" s="17">
        <v>16.05</v>
      </c>
      <c r="W86" s="17">
        <v>16.059999999999999</v>
      </c>
      <c r="X86" s="17">
        <v>16.09</v>
      </c>
      <c r="Y86" s="17">
        <v>16.100000000000001</v>
      </c>
      <c r="Z86" s="17">
        <v>16.11</v>
      </c>
      <c r="AA86" s="17">
        <v>16.11</v>
      </c>
      <c r="AB86" s="17">
        <v>0</v>
      </c>
      <c r="AC86" s="17">
        <v>0</v>
      </c>
      <c r="AD86" s="17">
        <v>0</v>
      </c>
      <c r="AE86" s="17">
        <v>0</v>
      </c>
      <c r="AF86" s="17">
        <v>0</v>
      </c>
      <c r="AG86" s="17">
        <v>0</v>
      </c>
      <c r="AH86" s="17">
        <v>0</v>
      </c>
      <c r="AI86" s="17">
        <v>0</v>
      </c>
      <c r="AJ86" s="17">
        <v>0</v>
      </c>
      <c r="AK86" s="17">
        <v>0</v>
      </c>
      <c r="AL86" s="17">
        <v>0</v>
      </c>
      <c r="AM86" s="17">
        <v>0</v>
      </c>
      <c r="AN86" s="17">
        <v>0</v>
      </c>
      <c r="AO86" s="17">
        <v>0</v>
      </c>
      <c r="AP86" s="17">
        <v>0</v>
      </c>
      <c r="AQ86" s="17">
        <v>0</v>
      </c>
      <c r="AR86" s="17">
        <v>0</v>
      </c>
      <c r="AS86" s="17">
        <v>0</v>
      </c>
      <c r="AT86" s="17">
        <v>0</v>
      </c>
      <c r="AU86" s="17">
        <v>0</v>
      </c>
      <c r="AV86" s="17">
        <v>0</v>
      </c>
      <c r="AW86" s="17">
        <v>0</v>
      </c>
      <c r="AX86" s="17">
        <v>0</v>
      </c>
      <c r="AY86" s="17">
        <v>0</v>
      </c>
      <c r="AZ86" s="17">
        <v>0</v>
      </c>
      <c r="BA86" s="17">
        <v>0</v>
      </c>
      <c r="BB86" s="17">
        <v>0</v>
      </c>
      <c r="BC86" s="17">
        <v>0</v>
      </c>
      <c r="BD86" s="17">
        <v>0</v>
      </c>
      <c r="BE86" s="17">
        <v>0</v>
      </c>
      <c r="BF86" s="17">
        <v>0</v>
      </c>
      <c r="BG86" s="17">
        <v>0</v>
      </c>
      <c r="BH86" s="17">
        <v>0</v>
      </c>
      <c r="BI86" s="17">
        <v>0</v>
      </c>
      <c r="BJ86" s="17">
        <v>0</v>
      </c>
      <c r="BK86" s="17">
        <v>0</v>
      </c>
      <c r="BL86" s="17">
        <v>0</v>
      </c>
      <c r="BM86" s="17">
        <v>0</v>
      </c>
      <c r="BN86" s="17">
        <v>0</v>
      </c>
      <c r="BO86" s="17">
        <v>0</v>
      </c>
      <c r="BP86" s="17">
        <v>0</v>
      </c>
      <c r="BQ86" s="17">
        <v>0</v>
      </c>
      <c r="BR86" s="17">
        <v>0</v>
      </c>
      <c r="BS86" s="17">
        <v>0</v>
      </c>
      <c r="BT86" s="17">
        <v>0</v>
      </c>
      <c r="BU86" s="17">
        <v>0</v>
      </c>
      <c r="BV86" s="17">
        <v>0</v>
      </c>
      <c r="BW86" s="17">
        <v>0</v>
      </c>
      <c r="BX86" s="17">
        <v>0</v>
      </c>
      <c r="BY86" s="17">
        <v>0</v>
      </c>
      <c r="BZ86" s="17">
        <v>0</v>
      </c>
      <c r="CA86" s="17">
        <v>0</v>
      </c>
      <c r="CB86" s="17">
        <v>0</v>
      </c>
      <c r="CC86" s="17">
        <v>0</v>
      </c>
      <c r="CD86" s="17">
        <v>0</v>
      </c>
      <c r="CE86" s="17">
        <v>0</v>
      </c>
      <c r="CF86" s="17">
        <v>0</v>
      </c>
      <c r="CG86" s="17">
        <v>0</v>
      </c>
      <c r="CH86" s="17">
        <v>0</v>
      </c>
      <c r="CI86" s="17">
        <v>0</v>
      </c>
      <c r="CJ86" s="17">
        <v>0</v>
      </c>
      <c r="CK86" s="17">
        <v>0</v>
      </c>
      <c r="CL86" s="17">
        <v>0</v>
      </c>
      <c r="CM86" s="17">
        <v>0</v>
      </c>
      <c r="CN86" s="17">
        <v>0</v>
      </c>
      <c r="CO86" s="17">
        <v>0</v>
      </c>
      <c r="CP86" s="17">
        <v>0</v>
      </c>
      <c r="CQ86" s="17">
        <v>0</v>
      </c>
      <c r="CR86" s="17">
        <v>0</v>
      </c>
      <c r="CS86" s="17">
        <v>0</v>
      </c>
      <c r="CT86" s="17">
        <v>0</v>
      </c>
      <c r="CU86" s="17">
        <v>0</v>
      </c>
      <c r="CV86" s="17">
        <v>0</v>
      </c>
      <c r="CW86" s="17">
        <v>0</v>
      </c>
      <c r="CX86" s="17">
        <v>0</v>
      </c>
      <c r="CY86" s="17">
        <v>0</v>
      </c>
      <c r="CZ86" s="17">
        <v>0</v>
      </c>
      <c r="DA86" s="17">
        <v>0</v>
      </c>
      <c r="DB86" s="17">
        <v>0</v>
      </c>
      <c r="DC86" s="17">
        <v>0</v>
      </c>
      <c r="DD86" s="17">
        <v>0</v>
      </c>
      <c r="DE86" s="17">
        <v>0</v>
      </c>
      <c r="DF86" s="17">
        <v>0</v>
      </c>
      <c r="DG86" s="17">
        <v>0</v>
      </c>
      <c r="DH86" s="17">
        <v>0</v>
      </c>
      <c r="DI86" s="17">
        <v>0</v>
      </c>
      <c r="DJ86" s="17">
        <v>0</v>
      </c>
      <c r="DK86" s="17">
        <v>0</v>
      </c>
      <c r="DL86" s="17">
        <v>0</v>
      </c>
      <c r="DM86" s="17">
        <v>0</v>
      </c>
      <c r="DN86" s="17">
        <v>0</v>
      </c>
      <c r="DO86" s="17">
        <v>0</v>
      </c>
      <c r="DP86" s="17">
        <v>0</v>
      </c>
      <c r="DQ86" s="17">
        <v>0</v>
      </c>
      <c r="DR86" s="17">
        <v>0</v>
      </c>
      <c r="DS86" s="17">
        <v>0</v>
      </c>
      <c r="DT86" s="17">
        <v>0</v>
      </c>
      <c r="DU86" s="17">
        <v>0</v>
      </c>
      <c r="DV86" s="17">
        <v>0</v>
      </c>
      <c r="DW86" s="17">
        <v>0</v>
      </c>
      <c r="DX86" s="17">
        <v>0</v>
      </c>
      <c r="DY86" s="17">
        <v>0</v>
      </c>
      <c r="DZ86" s="17">
        <v>0</v>
      </c>
      <c r="EA86" s="17">
        <v>0</v>
      </c>
      <c r="EB86" s="17">
        <v>0</v>
      </c>
      <c r="EC86" s="17">
        <v>0</v>
      </c>
      <c r="ED86" s="17">
        <v>0</v>
      </c>
      <c r="EE86" s="17">
        <v>0</v>
      </c>
      <c r="EF86" s="17">
        <v>0</v>
      </c>
      <c r="EG86" s="17">
        <v>0</v>
      </c>
      <c r="EH86" s="17">
        <v>0</v>
      </c>
      <c r="EI86" s="17">
        <v>0</v>
      </c>
      <c r="EJ86" s="17">
        <v>0</v>
      </c>
      <c r="EK86" s="17">
        <v>0</v>
      </c>
      <c r="EL86" s="17">
        <v>0</v>
      </c>
      <c r="EM86" s="17">
        <v>0</v>
      </c>
      <c r="EN86" s="17">
        <v>0</v>
      </c>
      <c r="EO86" s="17">
        <v>0</v>
      </c>
      <c r="EP86" s="17">
        <v>0</v>
      </c>
      <c r="EQ86" s="17">
        <v>0</v>
      </c>
      <c r="ER86" s="17">
        <v>0</v>
      </c>
      <c r="ES86" s="17">
        <v>0</v>
      </c>
      <c r="ET86" s="17">
        <v>0</v>
      </c>
      <c r="EU86" s="17">
        <v>0</v>
      </c>
      <c r="EV86" s="17">
        <v>0</v>
      </c>
      <c r="EW86" s="17">
        <v>0</v>
      </c>
      <c r="EX86" s="17">
        <v>0</v>
      </c>
      <c r="EY86" s="17">
        <v>0</v>
      </c>
      <c r="EZ86" s="17">
        <v>0</v>
      </c>
      <c r="FA86" s="17">
        <v>0</v>
      </c>
      <c r="FB86" s="17">
        <v>0</v>
      </c>
      <c r="FC86" s="17">
        <v>0</v>
      </c>
      <c r="FD86" s="17">
        <v>0</v>
      </c>
      <c r="FE86" s="17">
        <v>0</v>
      </c>
      <c r="FF86" s="17">
        <v>0</v>
      </c>
      <c r="FG86" s="17">
        <v>0</v>
      </c>
      <c r="FH86" s="17">
        <v>0</v>
      </c>
      <c r="FI86" s="17">
        <v>0</v>
      </c>
      <c r="FJ86" s="17">
        <v>0</v>
      </c>
      <c r="FK86" s="17">
        <v>0</v>
      </c>
      <c r="FL86" s="17">
        <v>0</v>
      </c>
      <c r="FM86" s="17">
        <v>0</v>
      </c>
      <c r="FN86" s="17">
        <v>0</v>
      </c>
      <c r="FO86" s="17">
        <v>0</v>
      </c>
      <c r="FP86" s="17">
        <v>0</v>
      </c>
      <c r="FQ86" s="17">
        <v>0</v>
      </c>
      <c r="FR86" s="17">
        <v>0</v>
      </c>
      <c r="FS86" s="17">
        <v>0</v>
      </c>
      <c r="FT86" s="17">
        <v>0</v>
      </c>
      <c r="FU86" s="17">
        <v>0</v>
      </c>
      <c r="FV86" s="17">
        <v>0</v>
      </c>
      <c r="FW86" s="17">
        <v>0</v>
      </c>
      <c r="FX86" s="17">
        <v>0</v>
      </c>
      <c r="FY86" s="17">
        <v>0</v>
      </c>
      <c r="FZ86" s="17">
        <v>0</v>
      </c>
      <c r="GA86" s="17">
        <v>0</v>
      </c>
      <c r="GB86" s="17">
        <v>0</v>
      </c>
      <c r="GC86" s="17">
        <v>0</v>
      </c>
      <c r="GD86" s="17">
        <v>0</v>
      </c>
      <c r="GE86" s="17">
        <v>0</v>
      </c>
      <c r="GF86" s="17">
        <v>0</v>
      </c>
      <c r="GG86" s="17">
        <v>0</v>
      </c>
      <c r="GH86" s="17">
        <v>0</v>
      </c>
      <c r="GI86" s="17">
        <v>0</v>
      </c>
      <c r="GJ86" s="17">
        <v>0</v>
      </c>
      <c r="GK86" s="17">
        <v>0</v>
      </c>
      <c r="GL86" s="17">
        <v>0</v>
      </c>
      <c r="GM86" s="17">
        <v>0</v>
      </c>
      <c r="GN86" s="17">
        <v>0</v>
      </c>
      <c r="GO86" s="17">
        <v>0</v>
      </c>
      <c r="GP86" s="17">
        <v>0</v>
      </c>
      <c r="GQ86" s="17">
        <v>0</v>
      </c>
      <c r="GR86" s="17">
        <v>0</v>
      </c>
      <c r="GS86" s="17">
        <v>0</v>
      </c>
      <c r="GT86" s="17">
        <v>0</v>
      </c>
      <c r="GU86" s="17">
        <v>0</v>
      </c>
      <c r="GV86" s="17">
        <v>0</v>
      </c>
      <c r="GW86" s="17">
        <v>0</v>
      </c>
      <c r="GX86" s="17">
        <v>0</v>
      </c>
      <c r="GY86" s="17">
        <v>0</v>
      </c>
      <c r="GZ86" s="17">
        <v>0</v>
      </c>
      <c r="HA86" s="17">
        <v>0</v>
      </c>
      <c r="HB86" s="17">
        <v>0</v>
      </c>
      <c r="HC86" s="17">
        <v>0</v>
      </c>
      <c r="HD86" s="17">
        <v>0</v>
      </c>
      <c r="HE86" s="17">
        <v>0</v>
      </c>
      <c r="HF86" s="17">
        <v>0</v>
      </c>
      <c r="HG86" s="17">
        <v>0</v>
      </c>
      <c r="HH86" s="17">
        <v>0</v>
      </c>
      <c r="HI86" s="17">
        <v>0</v>
      </c>
      <c r="HJ86" s="17">
        <v>0</v>
      </c>
      <c r="HK86" s="17">
        <v>0</v>
      </c>
      <c r="HL86" s="17">
        <v>0</v>
      </c>
      <c r="HM86" s="17">
        <v>0</v>
      </c>
      <c r="HN86" s="17">
        <v>0</v>
      </c>
      <c r="HO86" s="17">
        <v>0</v>
      </c>
      <c r="HP86" s="17">
        <v>0</v>
      </c>
      <c r="HQ86" s="17">
        <v>0</v>
      </c>
      <c r="HR86" s="17">
        <v>0</v>
      </c>
      <c r="HS86" s="17">
        <v>0</v>
      </c>
      <c r="HT86" s="17">
        <v>0</v>
      </c>
      <c r="HU86" s="17">
        <v>0</v>
      </c>
      <c r="HV86" s="17">
        <v>0</v>
      </c>
      <c r="HW86" s="17">
        <v>0</v>
      </c>
      <c r="HX86" s="17">
        <v>0</v>
      </c>
      <c r="HY86" s="17">
        <v>0</v>
      </c>
      <c r="HZ86" s="17">
        <v>0</v>
      </c>
      <c r="IA86" s="17">
        <v>0</v>
      </c>
      <c r="IB86" s="17">
        <v>0</v>
      </c>
      <c r="IC86" s="17">
        <v>0</v>
      </c>
      <c r="ID86" s="17">
        <v>0</v>
      </c>
      <c r="IE86" s="17">
        <v>0</v>
      </c>
      <c r="IF86" s="17">
        <v>0</v>
      </c>
      <c r="IG86" s="17">
        <v>0</v>
      </c>
      <c r="IH86" s="17">
        <v>0</v>
      </c>
      <c r="II86" s="17">
        <v>0</v>
      </c>
      <c r="IJ86" s="17">
        <v>0</v>
      </c>
      <c r="IK86" s="17">
        <v>0</v>
      </c>
      <c r="IL86" s="17">
        <v>0</v>
      </c>
      <c r="IM86" s="17">
        <v>0</v>
      </c>
      <c r="IN86" s="17">
        <v>0</v>
      </c>
      <c r="IO86" s="17">
        <v>0</v>
      </c>
      <c r="IP86" s="17">
        <v>0</v>
      </c>
      <c r="IQ86" s="17">
        <v>0</v>
      </c>
      <c r="IR86" s="17">
        <v>0</v>
      </c>
      <c r="IS86" s="17">
        <v>0</v>
      </c>
      <c r="IT86" s="17">
        <v>0</v>
      </c>
      <c r="IU86" s="17">
        <v>0</v>
      </c>
      <c r="IV86" s="17">
        <v>0</v>
      </c>
      <c r="IW86" s="17">
        <v>0</v>
      </c>
      <c r="IX86" s="17">
        <v>0</v>
      </c>
      <c r="IY86" s="17">
        <v>0</v>
      </c>
      <c r="IZ86" s="17">
        <v>0</v>
      </c>
      <c r="JA86" s="17">
        <v>0</v>
      </c>
      <c r="JB86" s="17">
        <v>0</v>
      </c>
      <c r="JC86" s="17">
        <v>0</v>
      </c>
      <c r="JD86" s="17">
        <v>0</v>
      </c>
      <c r="JE86" s="17">
        <v>0</v>
      </c>
      <c r="JF86" s="17">
        <v>0</v>
      </c>
      <c r="JG86" s="17">
        <v>0</v>
      </c>
      <c r="JH86" s="17">
        <v>0</v>
      </c>
      <c r="JI86" s="17">
        <v>0</v>
      </c>
      <c r="JJ86" s="17">
        <v>0</v>
      </c>
      <c r="JK86" s="17">
        <v>0</v>
      </c>
      <c r="JL86" s="17">
        <v>0</v>
      </c>
      <c r="JM86" s="17">
        <v>0</v>
      </c>
      <c r="JN86" s="17">
        <v>0</v>
      </c>
      <c r="JO86" s="17">
        <v>0</v>
      </c>
      <c r="JP86" s="17">
        <v>0</v>
      </c>
      <c r="JQ86" s="17">
        <v>0</v>
      </c>
      <c r="JR86" s="17">
        <v>0</v>
      </c>
      <c r="JS86" s="17">
        <v>0</v>
      </c>
      <c r="JT86" s="17">
        <v>0</v>
      </c>
      <c r="JU86" s="17">
        <v>0</v>
      </c>
      <c r="JV86" s="17">
        <v>0</v>
      </c>
      <c r="JW86" s="17">
        <v>0</v>
      </c>
      <c r="JX86" s="17">
        <v>0</v>
      </c>
      <c r="JY86" s="17">
        <v>0</v>
      </c>
    </row>
    <row r="87" spans="1:285" x14ac:dyDescent="0.15">
      <c r="A87" s="17" t="s">
        <v>174</v>
      </c>
      <c r="B87" s="17" t="s">
        <v>175</v>
      </c>
      <c r="C87" s="17">
        <v>0</v>
      </c>
      <c r="D87" s="17">
        <v>0</v>
      </c>
      <c r="E87" s="17">
        <v>0</v>
      </c>
      <c r="F87" s="17">
        <v>0</v>
      </c>
      <c r="G87" s="17">
        <v>0</v>
      </c>
      <c r="H87" s="17">
        <v>0</v>
      </c>
      <c r="I87" s="17">
        <v>30</v>
      </c>
      <c r="J87" s="17">
        <v>30</v>
      </c>
      <c r="K87" s="17">
        <v>30</v>
      </c>
      <c r="L87" s="17">
        <v>30</v>
      </c>
      <c r="M87" s="17">
        <v>30</v>
      </c>
      <c r="N87" s="17">
        <v>30.1</v>
      </c>
      <c r="O87" s="17">
        <v>30.02</v>
      </c>
      <c r="P87" s="17">
        <v>30.01</v>
      </c>
      <c r="Q87" s="17">
        <v>29.95</v>
      </c>
      <c r="R87" s="17">
        <v>29.9</v>
      </c>
      <c r="S87" s="17">
        <v>29.94</v>
      </c>
      <c r="T87" s="17">
        <v>29.94</v>
      </c>
      <c r="U87" s="17">
        <v>29.95</v>
      </c>
      <c r="V87" s="17">
        <v>29.98</v>
      </c>
      <c r="W87" s="17">
        <v>30</v>
      </c>
      <c r="X87" s="17">
        <v>29.99</v>
      </c>
      <c r="Y87" s="17">
        <v>29.95</v>
      </c>
      <c r="Z87" s="17">
        <v>29.93</v>
      </c>
      <c r="AA87" s="17">
        <v>29.94</v>
      </c>
      <c r="AB87" s="17">
        <v>0</v>
      </c>
      <c r="AC87" s="17">
        <v>0</v>
      </c>
      <c r="AD87" s="17">
        <v>0</v>
      </c>
      <c r="AE87" s="17">
        <v>0</v>
      </c>
      <c r="AF87" s="17">
        <v>0</v>
      </c>
      <c r="AG87" s="17">
        <v>0</v>
      </c>
      <c r="AH87" s="17">
        <v>0</v>
      </c>
      <c r="AI87" s="17">
        <v>0</v>
      </c>
      <c r="AJ87" s="17">
        <v>0</v>
      </c>
      <c r="AK87" s="17">
        <v>0</v>
      </c>
      <c r="AL87" s="17">
        <v>0</v>
      </c>
      <c r="AM87" s="17">
        <v>0</v>
      </c>
      <c r="AN87" s="17">
        <v>0</v>
      </c>
      <c r="AO87" s="17">
        <v>0</v>
      </c>
      <c r="AP87" s="17">
        <v>0</v>
      </c>
      <c r="AQ87" s="17">
        <v>0</v>
      </c>
      <c r="AR87" s="17">
        <v>0</v>
      </c>
      <c r="AS87" s="17">
        <v>0</v>
      </c>
      <c r="AT87" s="17">
        <v>0</v>
      </c>
      <c r="AU87" s="17">
        <v>0</v>
      </c>
      <c r="AV87" s="17">
        <v>0</v>
      </c>
      <c r="AW87" s="17">
        <v>0</v>
      </c>
      <c r="AX87" s="17">
        <v>0</v>
      </c>
      <c r="AY87" s="17">
        <v>0</v>
      </c>
      <c r="AZ87" s="17">
        <v>0</v>
      </c>
      <c r="BA87" s="17">
        <v>0</v>
      </c>
      <c r="BB87" s="17">
        <v>0</v>
      </c>
      <c r="BC87" s="17">
        <v>0</v>
      </c>
      <c r="BD87" s="17">
        <v>0</v>
      </c>
      <c r="BE87" s="17">
        <v>0</v>
      </c>
      <c r="BF87" s="17">
        <v>0</v>
      </c>
      <c r="BG87" s="17">
        <v>0</v>
      </c>
      <c r="BH87" s="17">
        <v>0</v>
      </c>
      <c r="BI87" s="17">
        <v>0</v>
      </c>
      <c r="BJ87" s="17">
        <v>0</v>
      </c>
      <c r="BK87" s="17">
        <v>0</v>
      </c>
      <c r="BL87" s="17">
        <v>0</v>
      </c>
      <c r="BM87" s="17">
        <v>0</v>
      </c>
      <c r="BN87" s="17">
        <v>0</v>
      </c>
      <c r="BO87" s="17">
        <v>0</v>
      </c>
      <c r="BP87" s="17">
        <v>0</v>
      </c>
      <c r="BQ87" s="17">
        <v>0</v>
      </c>
      <c r="BR87" s="17">
        <v>0</v>
      </c>
      <c r="BS87" s="17">
        <v>0</v>
      </c>
      <c r="BT87" s="17">
        <v>0</v>
      </c>
      <c r="BU87" s="17">
        <v>0</v>
      </c>
      <c r="BV87" s="17">
        <v>0</v>
      </c>
      <c r="BW87" s="17">
        <v>0</v>
      </c>
      <c r="BX87" s="17">
        <v>0</v>
      </c>
      <c r="BY87" s="17">
        <v>0</v>
      </c>
      <c r="BZ87" s="17">
        <v>0</v>
      </c>
      <c r="CA87" s="17">
        <v>0</v>
      </c>
      <c r="CB87" s="17">
        <v>0</v>
      </c>
      <c r="CC87" s="17">
        <v>0</v>
      </c>
      <c r="CD87" s="17">
        <v>0</v>
      </c>
      <c r="CE87" s="17">
        <v>0</v>
      </c>
      <c r="CF87" s="17">
        <v>0</v>
      </c>
      <c r="CG87" s="17">
        <v>0</v>
      </c>
      <c r="CH87" s="17">
        <v>0</v>
      </c>
      <c r="CI87" s="17">
        <v>0</v>
      </c>
      <c r="CJ87" s="17">
        <v>0</v>
      </c>
      <c r="CK87" s="17">
        <v>0</v>
      </c>
      <c r="CL87" s="17">
        <v>0</v>
      </c>
      <c r="CM87" s="17">
        <v>0</v>
      </c>
      <c r="CN87" s="17">
        <v>0</v>
      </c>
      <c r="CO87" s="17">
        <v>0</v>
      </c>
      <c r="CP87" s="17">
        <v>0</v>
      </c>
      <c r="CQ87" s="17">
        <v>0</v>
      </c>
      <c r="CR87" s="17">
        <v>0</v>
      </c>
      <c r="CS87" s="17">
        <v>0</v>
      </c>
      <c r="CT87" s="17">
        <v>0</v>
      </c>
      <c r="CU87" s="17">
        <v>0</v>
      </c>
      <c r="CV87" s="17">
        <v>0</v>
      </c>
      <c r="CW87" s="17">
        <v>0</v>
      </c>
      <c r="CX87" s="17">
        <v>0</v>
      </c>
      <c r="CY87" s="17">
        <v>0</v>
      </c>
      <c r="CZ87" s="17">
        <v>0</v>
      </c>
      <c r="DA87" s="17">
        <v>0</v>
      </c>
      <c r="DB87" s="17">
        <v>0</v>
      </c>
      <c r="DC87" s="17">
        <v>0</v>
      </c>
      <c r="DD87" s="17">
        <v>0</v>
      </c>
      <c r="DE87" s="17">
        <v>0</v>
      </c>
      <c r="DF87" s="17">
        <v>0</v>
      </c>
      <c r="DG87" s="17">
        <v>0</v>
      </c>
      <c r="DH87" s="17">
        <v>0</v>
      </c>
      <c r="DI87" s="17">
        <v>0</v>
      </c>
      <c r="DJ87" s="17">
        <v>0</v>
      </c>
      <c r="DK87" s="17">
        <v>0</v>
      </c>
      <c r="DL87" s="17">
        <v>0</v>
      </c>
      <c r="DM87" s="17">
        <v>0</v>
      </c>
      <c r="DN87" s="17">
        <v>0</v>
      </c>
      <c r="DO87" s="17">
        <v>0</v>
      </c>
      <c r="DP87" s="17">
        <v>0</v>
      </c>
      <c r="DQ87" s="17">
        <v>0</v>
      </c>
      <c r="DR87" s="17">
        <v>0</v>
      </c>
      <c r="DS87" s="17">
        <v>0</v>
      </c>
      <c r="DT87" s="17">
        <v>0</v>
      </c>
      <c r="DU87" s="17">
        <v>0</v>
      </c>
      <c r="DV87" s="17">
        <v>0</v>
      </c>
      <c r="DW87" s="17">
        <v>0</v>
      </c>
      <c r="DX87" s="17">
        <v>0</v>
      </c>
      <c r="DY87" s="17">
        <v>0</v>
      </c>
      <c r="DZ87" s="17">
        <v>0</v>
      </c>
      <c r="EA87" s="17">
        <v>0</v>
      </c>
      <c r="EB87" s="17">
        <v>0</v>
      </c>
      <c r="EC87" s="17">
        <v>0</v>
      </c>
      <c r="ED87" s="17">
        <v>0</v>
      </c>
      <c r="EE87" s="17">
        <v>0</v>
      </c>
      <c r="EF87" s="17">
        <v>0</v>
      </c>
      <c r="EG87" s="17">
        <v>0</v>
      </c>
      <c r="EH87" s="17">
        <v>0</v>
      </c>
      <c r="EI87" s="17">
        <v>0</v>
      </c>
      <c r="EJ87" s="17">
        <v>0</v>
      </c>
      <c r="EK87" s="17">
        <v>0</v>
      </c>
      <c r="EL87" s="17">
        <v>0</v>
      </c>
      <c r="EM87" s="17">
        <v>0</v>
      </c>
      <c r="EN87" s="17">
        <v>0</v>
      </c>
      <c r="EO87" s="17">
        <v>0</v>
      </c>
      <c r="EP87" s="17">
        <v>0</v>
      </c>
      <c r="EQ87" s="17">
        <v>0</v>
      </c>
      <c r="ER87" s="17">
        <v>0</v>
      </c>
      <c r="ES87" s="17">
        <v>0</v>
      </c>
      <c r="ET87" s="17">
        <v>0</v>
      </c>
      <c r="EU87" s="17">
        <v>0</v>
      </c>
      <c r="EV87" s="17">
        <v>0</v>
      </c>
      <c r="EW87" s="17">
        <v>0</v>
      </c>
      <c r="EX87" s="17">
        <v>0</v>
      </c>
      <c r="EY87" s="17">
        <v>0</v>
      </c>
      <c r="EZ87" s="17">
        <v>0</v>
      </c>
      <c r="FA87" s="17">
        <v>0</v>
      </c>
      <c r="FB87" s="17">
        <v>0</v>
      </c>
      <c r="FC87" s="17">
        <v>0</v>
      </c>
      <c r="FD87" s="17">
        <v>0</v>
      </c>
      <c r="FE87" s="17">
        <v>0</v>
      </c>
      <c r="FF87" s="17">
        <v>0</v>
      </c>
      <c r="FG87" s="17">
        <v>0</v>
      </c>
      <c r="FH87" s="17">
        <v>0</v>
      </c>
      <c r="FI87" s="17">
        <v>0</v>
      </c>
      <c r="FJ87" s="17">
        <v>0</v>
      </c>
      <c r="FK87" s="17">
        <v>0</v>
      </c>
      <c r="FL87" s="17">
        <v>0</v>
      </c>
      <c r="FM87" s="17">
        <v>0</v>
      </c>
      <c r="FN87" s="17">
        <v>0</v>
      </c>
      <c r="FO87" s="17">
        <v>0</v>
      </c>
      <c r="FP87" s="17">
        <v>0</v>
      </c>
      <c r="FQ87" s="17">
        <v>0</v>
      </c>
      <c r="FR87" s="17">
        <v>0</v>
      </c>
      <c r="FS87" s="17">
        <v>0</v>
      </c>
      <c r="FT87" s="17">
        <v>0</v>
      </c>
      <c r="FU87" s="17">
        <v>0</v>
      </c>
      <c r="FV87" s="17">
        <v>0</v>
      </c>
      <c r="FW87" s="17">
        <v>0</v>
      </c>
      <c r="FX87" s="17">
        <v>0</v>
      </c>
      <c r="FY87" s="17">
        <v>0</v>
      </c>
      <c r="FZ87" s="17">
        <v>0</v>
      </c>
      <c r="GA87" s="17">
        <v>0</v>
      </c>
      <c r="GB87" s="17">
        <v>0</v>
      </c>
      <c r="GC87" s="17">
        <v>0</v>
      </c>
      <c r="GD87" s="17">
        <v>0</v>
      </c>
      <c r="GE87" s="17">
        <v>0</v>
      </c>
      <c r="GF87" s="17">
        <v>0</v>
      </c>
      <c r="GG87" s="17">
        <v>0</v>
      </c>
      <c r="GH87" s="17">
        <v>0</v>
      </c>
      <c r="GI87" s="17">
        <v>0</v>
      </c>
      <c r="GJ87" s="17">
        <v>0</v>
      </c>
      <c r="GK87" s="17">
        <v>0</v>
      </c>
      <c r="GL87" s="17">
        <v>0</v>
      </c>
      <c r="GM87" s="17">
        <v>0</v>
      </c>
      <c r="GN87" s="17">
        <v>0</v>
      </c>
      <c r="GO87" s="17">
        <v>0</v>
      </c>
      <c r="GP87" s="17">
        <v>0</v>
      </c>
      <c r="GQ87" s="17">
        <v>0</v>
      </c>
      <c r="GR87" s="17">
        <v>0</v>
      </c>
      <c r="GS87" s="17">
        <v>0</v>
      </c>
      <c r="GT87" s="17">
        <v>0</v>
      </c>
      <c r="GU87" s="17">
        <v>0</v>
      </c>
      <c r="GV87" s="17">
        <v>0</v>
      </c>
      <c r="GW87" s="17">
        <v>0</v>
      </c>
      <c r="GX87" s="17">
        <v>0</v>
      </c>
      <c r="GY87" s="17">
        <v>0</v>
      </c>
      <c r="GZ87" s="17">
        <v>0</v>
      </c>
      <c r="HA87" s="17">
        <v>0</v>
      </c>
      <c r="HB87" s="17">
        <v>0</v>
      </c>
      <c r="HC87" s="17">
        <v>0</v>
      </c>
      <c r="HD87" s="17">
        <v>0</v>
      </c>
      <c r="HE87" s="17">
        <v>0</v>
      </c>
      <c r="HF87" s="17">
        <v>0</v>
      </c>
      <c r="HG87" s="17">
        <v>0</v>
      </c>
      <c r="HH87" s="17">
        <v>0</v>
      </c>
      <c r="HI87" s="17">
        <v>0</v>
      </c>
      <c r="HJ87" s="17">
        <v>0</v>
      </c>
      <c r="HK87" s="17">
        <v>0</v>
      </c>
      <c r="HL87" s="17">
        <v>0</v>
      </c>
      <c r="HM87" s="17">
        <v>0</v>
      </c>
      <c r="HN87" s="17">
        <v>0</v>
      </c>
      <c r="HO87" s="17">
        <v>0</v>
      </c>
      <c r="HP87" s="17">
        <v>0</v>
      </c>
      <c r="HQ87" s="17">
        <v>0</v>
      </c>
      <c r="HR87" s="17">
        <v>0</v>
      </c>
      <c r="HS87" s="17">
        <v>0</v>
      </c>
      <c r="HT87" s="17">
        <v>0</v>
      </c>
      <c r="HU87" s="17">
        <v>0</v>
      </c>
      <c r="HV87" s="17">
        <v>0</v>
      </c>
      <c r="HW87" s="17">
        <v>0</v>
      </c>
      <c r="HX87" s="17">
        <v>0</v>
      </c>
      <c r="HY87" s="17">
        <v>0</v>
      </c>
      <c r="HZ87" s="17">
        <v>0</v>
      </c>
      <c r="IA87" s="17">
        <v>0</v>
      </c>
      <c r="IB87" s="17">
        <v>0</v>
      </c>
      <c r="IC87" s="17">
        <v>0</v>
      </c>
      <c r="ID87" s="17">
        <v>0</v>
      </c>
      <c r="IE87" s="17">
        <v>0</v>
      </c>
      <c r="IF87" s="17">
        <v>0</v>
      </c>
      <c r="IG87" s="17">
        <v>0</v>
      </c>
      <c r="IH87" s="17">
        <v>0</v>
      </c>
      <c r="II87" s="17">
        <v>0</v>
      </c>
      <c r="IJ87" s="17">
        <v>0</v>
      </c>
      <c r="IK87" s="17">
        <v>0</v>
      </c>
      <c r="IL87" s="17">
        <v>0</v>
      </c>
      <c r="IM87" s="17">
        <v>0</v>
      </c>
      <c r="IN87" s="17">
        <v>0</v>
      </c>
      <c r="IO87" s="17">
        <v>0</v>
      </c>
      <c r="IP87" s="17">
        <v>0</v>
      </c>
      <c r="IQ87" s="17">
        <v>0</v>
      </c>
      <c r="IR87" s="17">
        <v>0</v>
      </c>
      <c r="IS87" s="17">
        <v>0</v>
      </c>
      <c r="IT87" s="17">
        <v>0</v>
      </c>
      <c r="IU87" s="17">
        <v>0</v>
      </c>
      <c r="IV87" s="17">
        <v>0</v>
      </c>
      <c r="IW87" s="17">
        <v>0</v>
      </c>
      <c r="IX87" s="17">
        <v>0</v>
      </c>
      <c r="IY87" s="17">
        <v>0</v>
      </c>
      <c r="IZ87" s="17">
        <v>0</v>
      </c>
      <c r="JA87" s="17">
        <v>0</v>
      </c>
      <c r="JB87" s="17">
        <v>0</v>
      </c>
      <c r="JC87" s="17">
        <v>0</v>
      </c>
      <c r="JD87" s="17">
        <v>0</v>
      </c>
      <c r="JE87" s="17">
        <v>0</v>
      </c>
      <c r="JF87" s="17">
        <v>0</v>
      </c>
      <c r="JG87" s="17">
        <v>0</v>
      </c>
      <c r="JH87" s="17">
        <v>0</v>
      </c>
      <c r="JI87" s="17">
        <v>0</v>
      </c>
      <c r="JJ87" s="17">
        <v>0</v>
      </c>
      <c r="JK87" s="17">
        <v>0</v>
      </c>
      <c r="JL87" s="17">
        <v>0</v>
      </c>
      <c r="JM87" s="17">
        <v>0</v>
      </c>
      <c r="JN87" s="17">
        <v>0</v>
      </c>
      <c r="JO87" s="17">
        <v>0</v>
      </c>
      <c r="JP87" s="17">
        <v>0</v>
      </c>
      <c r="JQ87" s="17">
        <v>0</v>
      </c>
      <c r="JR87" s="17">
        <v>0</v>
      </c>
      <c r="JS87" s="17">
        <v>0</v>
      </c>
      <c r="JT87" s="17">
        <v>0</v>
      </c>
      <c r="JU87" s="17">
        <v>0</v>
      </c>
      <c r="JV87" s="17">
        <v>0</v>
      </c>
      <c r="JW87" s="17">
        <v>0</v>
      </c>
      <c r="JX87" s="17">
        <v>0</v>
      </c>
      <c r="JY87" s="17">
        <v>0</v>
      </c>
    </row>
    <row r="88" spans="1:285" x14ac:dyDescent="0.15">
      <c r="A88" s="17" t="s">
        <v>984</v>
      </c>
      <c r="B88" s="17" t="s">
        <v>985</v>
      </c>
      <c r="C88" s="17">
        <v>0</v>
      </c>
      <c r="D88" s="17">
        <v>0</v>
      </c>
      <c r="E88" s="17">
        <v>0</v>
      </c>
      <c r="F88" s="17">
        <v>0</v>
      </c>
      <c r="G88" s="17">
        <v>0</v>
      </c>
      <c r="H88" s="17">
        <v>0</v>
      </c>
      <c r="I88" s="17">
        <v>18.87</v>
      </c>
      <c r="J88" s="17">
        <v>18.87</v>
      </c>
      <c r="K88" s="17">
        <v>18.87</v>
      </c>
      <c r="L88" s="17">
        <v>18.87</v>
      </c>
      <c r="M88" s="17">
        <v>18.87</v>
      </c>
      <c r="N88" s="17">
        <v>18.899999999999999</v>
      </c>
      <c r="O88" s="17">
        <v>18.84</v>
      </c>
      <c r="P88" s="17">
        <v>18.8</v>
      </c>
      <c r="Q88" s="17">
        <v>18.809999999999999</v>
      </c>
      <c r="R88" s="17">
        <v>18.8</v>
      </c>
      <c r="S88" s="17">
        <v>18.809999999999999</v>
      </c>
      <c r="T88" s="17">
        <v>18.82</v>
      </c>
      <c r="U88" s="17">
        <v>18.89</v>
      </c>
      <c r="V88" s="17">
        <v>18.89</v>
      </c>
      <c r="W88" s="17">
        <v>18.829999999999998</v>
      </c>
      <c r="X88" s="17">
        <v>18.86</v>
      </c>
      <c r="Y88" s="17">
        <v>18.82</v>
      </c>
      <c r="Z88" s="17">
        <v>18.82</v>
      </c>
      <c r="AA88" s="17">
        <v>18.82</v>
      </c>
      <c r="AB88" s="17">
        <v>0</v>
      </c>
      <c r="AC88" s="17">
        <v>0</v>
      </c>
      <c r="AD88" s="17">
        <v>0</v>
      </c>
      <c r="AE88" s="17">
        <v>0</v>
      </c>
      <c r="AF88" s="17">
        <v>0</v>
      </c>
      <c r="AG88" s="17">
        <v>0</v>
      </c>
      <c r="AH88" s="17">
        <v>0</v>
      </c>
      <c r="AI88" s="17">
        <v>0</v>
      </c>
      <c r="AJ88" s="17">
        <v>0</v>
      </c>
      <c r="AK88" s="17">
        <v>0</v>
      </c>
      <c r="AL88" s="17">
        <v>0</v>
      </c>
      <c r="AM88" s="17">
        <v>0</v>
      </c>
      <c r="AN88" s="17">
        <v>0</v>
      </c>
      <c r="AO88" s="17">
        <v>0</v>
      </c>
      <c r="AP88" s="17">
        <v>0</v>
      </c>
      <c r="AQ88" s="17">
        <v>0</v>
      </c>
      <c r="AR88" s="17">
        <v>0</v>
      </c>
      <c r="AS88" s="17">
        <v>0</v>
      </c>
      <c r="AT88" s="17">
        <v>0</v>
      </c>
      <c r="AU88" s="17">
        <v>0</v>
      </c>
      <c r="AV88" s="17">
        <v>0</v>
      </c>
      <c r="AW88" s="17">
        <v>0</v>
      </c>
      <c r="AX88" s="17">
        <v>0</v>
      </c>
      <c r="AY88" s="17">
        <v>0</v>
      </c>
      <c r="AZ88" s="17">
        <v>0</v>
      </c>
      <c r="BA88" s="17">
        <v>0</v>
      </c>
      <c r="BB88" s="17">
        <v>0</v>
      </c>
      <c r="BC88" s="17">
        <v>0</v>
      </c>
      <c r="BD88" s="17">
        <v>0</v>
      </c>
      <c r="BE88" s="17">
        <v>0</v>
      </c>
      <c r="BF88" s="17">
        <v>0</v>
      </c>
      <c r="BG88" s="17">
        <v>0</v>
      </c>
      <c r="BH88" s="17">
        <v>0</v>
      </c>
      <c r="BI88" s="17">
        <v>0</v>
      </c>
      <c r="BJ88" s="17">
        <v>0</v>
      </c>
      <c r="BK88" s="17">
        <v>0</v>
      </c>
      <c r="BL88" s="17">
        <v>0</v>
      </c>
      <c r="BM88" s="17">
        <v>0</v>
      </c>
      <c r="BN88" s="17">
        <v>0</v>
      </c>
      <c r="BO88" s="17">
        <v>0</v>
      </c>
      <c r="BP88" s="17">
        <v>0</v>
      </c>
      <c r="BQ88" s="17">
        <v>0</v>
      </c>
      <c r="BR88" s="17">
        <v>0</v>
      </c>
      <c r="BS88" s="17">
        <v>0</v>
      </c>
      <c r="BT88" s="17">
        <v>0</v>
      </c>
      <c r="BU88" s="17">
        <v>0</v>
      </c>
      <c r="BV88" s="17">
        <v>0</v>
      </c>
      <c r="BW88" s="17">
        <v>0</v>
      </c>
      <c r="BX88" s="17">
        <v>0</v>
      </c>
      <c r="BY88" s="17">
        <v>0</v>
      </c>
      <c r="BZ88" s="17">
        <v>0</v>
      </c>
      <c r="CA88" s="17">
        <v>0</v>
      </c>
      <c r="CB88" s="17">
        <v>0</v>
      </c>
      <c r="CC88" s="17">
        <v>0</v>
      </c>
      <c r="CD88" s="17">
        <v>0</v>
      </c>
      <c r="CE88" s="17">
        <v>0</v>
      </c>
      <c r="CF88" s="17">
        <v>0</v>
      </c>
      <c r="CG88" s="17">
        <v>0</v>
      </c>
      <c r="CH88" s="17">
        <v>0</v>
      </c>
      <c r="CI88" s="17">
        <v>0</v>
      </c>
      <c r="CJ88" s="17">
        <v>0</v>
      </c>
      <c r="CK88" s="17">
        <v>0</v>
      </c>
      <c r="CL88" s="17">
        <v>0</v>
      </c>
      <c r="CM88" s="17">
        <v>0</v>
      </c>
      <c r="CN88" s="17">
        <v>0</v>
      </c>
      <c r="CO88" s="17">
        <v>0</v>
      </c>
      <c r="CP88" s="17">
        <v>0</v>
      </c>
      <c r="CQ88" s="17">
        <v>0</v>
      </c>
      <c r="CR88" s="17">
        <v>0</v>
      </c>
      <c r="CS88" s="17">
        <v>0</v>
      </c>
      <c r="CT88" s="17">
        <v>0</v>
      </c>
      <c r="CU88" s="17">
        <v>0</v>
      </c>
      <c r="CV88" s="17">
        <v>0</v>
      </c>
      <c r="CW88" s="17">
        <v>0</v>
      </c>
      <c r="CX88" s="17">
        <v>0</v>
      </c>
      <c r="CY88" s="17">
        <v>0</v>
      </c>
      <c r="CZ88" s="17">
        <v>0</v>
      </c>
      <c r="DA88" s="17">
        <v>0</v>
      </c>
      <c r="DB88" s="17">
        <v>0</v>
      </c>
      <c r="DC88" s="17">
        <v>0</v>
      </c>
      <c r="DD88" s="17">
        <v>0</v>
      </c>
      <c r="DE88" s="17">
        <v>0</v>
      </c>
      <c r="DF88" s="17">
        <v>0</v>
      </c>
      <c r="DG88" s="17">
        <v>0</v>
      </c>
      <c r="DH88" s="17">
        <v>0</v>
      </c>
      <c r="DI88" s="17">
        <v>0</v>
      </c>
      <c r="DJ88" s="17">
        <v>0</v>
      </c>
      <c r="DK88" s="17">
        <v>0</v>
      </c>
      <c r="DL88" s="17">
        <v>0</v>
      </c>
      <c r="DM88" s="17">
        <v>0</v>
      </c>
      <c r="DN88" s="17">
        <v>0</v>
      </c>
      <c r="DO88" s="17">
        <v>0</v>
      </c>
      <c r="DP88" s="17">
        <v>0</v>
      </c>
      <c r="DQ88" s="17">
        <v>0</v>
      </c>
      <c r="DR88" s="17">
        <v>0</v>
      </c>
      <c r="DS88" s="17">
        <v>0</v>
      </c>
      <c r="DT88" s="17">
        <v>0</v>
      </c>
      <c r="DU88" s="17">
        <v>0</v>
      </c>
      <c r="DV88" s="17">
        <v>0</v>
      </c>
      <c r="DW88" s="17">
        <v>0</v>
      </c>
      <c r="DX88" s="17">
        <v>0</v>
      </c>
      <c r="DY88" s="17">
        <v>0</v>
      </c>
      <c r="DZ88" s="17">
        <v>0</v>
      </c>
      <c r="EA88" s="17">
        <v>0</v>
      </c>
      <c r="EB88" s="17">
        <v>0</v>
      </c>
      <c r="EC88" s="17">
        <v>0</v>
      </c>
      <c r="ED88" s="17">
        <v>0</v>
      </c>
      <c r="EE88" s="17">
        <v>0</v>
      </c>
      <c r="EF88" s="17">
        <v>0</v>
      </c>
      <c r="EG88" s="17">
        <v>0</v>
      </c>
      <c r="EH88" s="17">
        <v>0</v>
      </c>
      <c r="EI88" s="17">
        <v>0</v>
      </c>
      <c r="EJ88" s="17">
        <v>0</v>
      </c>
      <c r="EK88" s="17">
        <v>0</v>
      </c>
      <c r="EL88" s="17">
        <v>0</v>
      </c>
      <c r="EM88" s="17">
        <v>0</v>
      </c>
      <c r="EN88" s="17">
        <v>0</v>
      </c>
      <c r="EO88" s="17">
        <v>0</v>
      </c>
      <c r="EP88" s="17">
        <v>0</v>
      </c>
      <c r="EQ88" s="17">
        <v>0</v>
      </c>
      <c r="ER88" s="17">
        <v>0</v>
      </c>
      <c r="ES88" s="17">
        <v>0</v>
      </c>
      <c r="ET88" s="17">
        <v>0</v>
      </c>
      <c r="EU88" s="17">
        <v>0</v>
      </c>
      <c r="EV88" s="17">
        <v>0</v>
      </c>
      <c r="EW88" s="17">
        <v>0</v>
      </c>
      <c r="EX88" s="17">
        <v>0</v>
      </c>
      <c r="EY88" s="17">
        <v>0</v>
      </c>
      <c r="EZ88" s="17">
        <v>0</v>
      </c>
      <c r="FA88" s="17">
        <v>0</v>
      </c>
      <c r="FB88" s="17">
        <v>0</v>
      </c>
      <c r="FC88" s="17">
        <v>0</v>
      </c>
      <c r="FD88" s="17">
        <v>0</v>
      </c>
      <c r="FE88" s="17">
        <v>0</v>
      </c>
      <c r="FF88" s="17">
        <v>0</v>
      </c>
      <c r="FG88" s="17">
        <v>0</v>
      </c>
      <c r="FH88" s="17">
        <v>0</v>
      </c>
      <c r="FI88" s="17">
        <v>0</v>
      </c>
      <c r="FJ88" s="17">
        <v>0</v>
      </c>
      <c r="FK88" s="17">
        <v>0</v>
      </c>
      <c r="FL88" s="17">
        <v>0</v>
      </c>
      <c r="FM88" s="17">
        <v>0</v>
      </c>
      <c r="FN88" s="17">
        <v>0</v>
      </c>
      <c r="FO88" s="17">
        <v>0</v>
      </c>
      <c r="FP88" s="17">
        <v>0</v>
      </c>
      <c r="FQ88" s="17">
        <v>0</v>
      </c>
      <c r="FR88" s="17">
        <v>0</v>
      </c>
      <c r="FS88" s="17">
        <v>0</v>
      </c>
      <c r="FT88" s="17">
        <v>0</v>
      </c>
      <c r="FU88" s="17">
        <v>0</v>
      </c>
      <c r="FV88" s="17">
        <v>0</v>
      </c>
      <c r="FW88" s="17">
        <v>0</v>
      </c>
      <c r="FX88" s="17">
        <v>0</v>
      </c>
      <c r="FY88" s="17">
        <v>0</v>
      </c>
      <c r="FZ88" s="17">
        <v>0</v>
      </c>
      <c r="GA88" s="17">
        <v>0</v>
      </c>
      <c r="GB88" s="17">
        <v>0</v>
      </c>
      <c r="GC88" s="17">
        <v>0</v>
      </c>
      <c r="GD88" s="17">
        <v>0</v>
      </c>
      <c r="GE88" s="17">
        <v>0</v>
      </c>
      <c r="GF88" s="17">
        <v>0</v>
      </c>
      <c r="GG88" s="17">
        <v>0</v>
      </c>
      <c r="GH88" s="17">
        <v>0</v>
      </c>
      <c r="GI88" s="17">
        <v>0</v>
      </c>
      <c r="GJ88" s="17">
        <v>0</v>
      </c>
      <c r="GK88" s="17">
        <v>0</v>
      </c>
      <c r="GL88" s="17">
        <v>0</v>
      </c>
      <c r="GM88" s="17">
        <v>0</v>
      </c>
      <c r="GN88" s="17">
        <v>0</v>
      </c>
      <c r="GO88" s="17">
        <v>0</v>
      </c>
      <c r="GP88" s="17">
        <v>0</v>
      </c>
      <c r="GQ88" s="17">
        <v>0</v>
      </c>
      <c r="GR88" s="17">
        <v>0</v>
      </c>
      <c r="GS88" s="17">
        <v>0</v>
      </c>
      <c r="GT88" s="17">
        <v>0</v>
      </c>
      <c r="GU88" s="17">
        <v>0</v>
      </c>
      <c r="GV88" s="17">
        <v>0</v>
      </c>
      <c r="GW88" s="17">
        <v>0</v>
      </c>
      <c r="GX88" s="17">
        <v>0</v>
      </c>
      <c r="GY88" s="17">
        <v>0</v>
      </c>
      <c r="GZ88" s="17">
        <v>0</v>
      </c>
      <c r="HA88" s="17">
        <v>0</v>
      </c>
      <c r="HB88" s="17">
        <v>0</v>
      </c>
      <c r="HC88" s="17">
        <v>0</v>
      </c>
      <c r="HD88" s="17">
        <v>0</v>
      </c>
      <c r="HE88" s="17">
        <v>0</v>
      </c>
      <c r="HF88" s="17">
        <v>0</v>
      </c>
      <c r="HG88" s="17">
        <v>0</v>
      </c>
      <c r="HH88" s="17">
        <v>0</v>
      </c>
      <c r="HI88" s="17">
        <v>0</v>
      </c>
      <c r="HJ88" s="17">
        <v>0</v>
      </c>
      <c r="HK88" s="17">
        <v>0</v>
      </c>
      <c r="HL88" s="17">
        <v>0</v>
      </c>
      <c r="HM88" s="17">
        <v>0</v>
      </c>
      <c r="HN88" s="17">
        <v>0</v>
      </c>
      <c r="HO88" s="17">
        <v>0</v>
      </c>
      <c r="HP88" s="17">
        <v>0</v>
      </c>
      <c r="HQ88" s="17">
        <v>0</v>
      </c>
      <c r="HR88" s="17">
        <v>0</v>
      </c>
      <c r="HS88" s="17">
        <v>0</v>
      </c>
      <c r="HT88" s="17">
        <v>0</v>
      </c>
      <c r="HU88" s="17">
        <v>0</v>
      </c>
      <c r="HV88" s="17">
        <v>0</v>
      </c>
      <c r="HW88" s="17">
        <v>0</v>
      </c>
      <c r="HX88" s="17">
        <v>0</v>
      </c>
      <c r="HY88" s="17">
        <v>0</v>
      </c>
      <c r="HZ88" s="17">
        <v>0</v>
      </c>
      <c r="IA88" s="17">
        <v>0</v>
      </c>
      <c r="IB88" s="17">
        <v>0</v>
      </c>
      <c r="IC88" s="17">
        <v>0</v>
      </c>
      <c r="ID88" s="17">
        <v>0</v>
      </c>
      <c r="IE88" s="17">
        <v>0</v>
      </c>
      <c r="IF88" s="17">
        <v>0</v>
      </c>
      <c r="IG88" s="17">
        <v>0</v>
      </c>
      <c r="IH88" s="17">
        <v>0</v>
      </c>
      <c r="II88" s="17">
        <v>0</v>
      </c>
      <c r="IJ88" s="17">
        <v>0</v>
      </c>
      <c r="IK88" s="17">
        <v>0</v>
      </c>
      <c r="IL88" s="17">
        <v>0</v>
      </c>
      <c r="IM88" s="17">
        <v>0</v>
      </c>
      <c r="IN88" s="17">
        <v>0</v>
      </c>
      <c r="IO88" s="17">
        <v>0</v>
      </c>
      <c r="IP88" s="17">
        <v>0</v>
      </c>
      <c r="IQ88" s="17">
        <v>0</v>
      </c>
      <c r="IR88" s="17">
        <v>0</v>
      </c>
      <c r="IS88" s="17">
        <v>0</v>
      </c>
      <c r="IT88" s="17">
        <v>0</v>
      </c>
      <c r="IU88" s="17">
        <v>0</v>
      </c>
      <c r="IV88" s="17">
        <v>0</v>
      </c>
      <c r="IW88" s="17">
        <v>0</v>
      </c>
      <c r="IX88" s="17">
        <v>0</v>
      </c>
      <c r="IY88" s="17">
        <v>0</v>
      </c>
      <c r="IZ88" s="17">
        <v>0</v>
      </c>
      <c r="JA88" s="17">
        <v>0</v>
      </c>
      <c r="JB88" s="17">
        <v>0</v>
      </c>
      <c r="JC88" s="17">
        <v>0</v>
      </c>
      <c r="JD88" s="17">
        <v>0</v>
      </c>
      <c r="JE88" s="17">
        <v>0</v>
      </c>
      <c r="JF88" s="17">
        <v>0</v>
      </c>
      <c r="JG88" s="17">
        <v>0</v>
      </c>
      <c r="JH88" s="17">
        <v>0</v>
      </c>
      <c r="JI88" s="17">
        <v>0</v>
      </c>
      <c r="JJ88" s="17">
        <v>0</v>
      </c>
      <c r="JK88" s="17">
        <v>0</v>
      </c>
      <c r="JL88" s="17">
        <v>0</v>
      </c>
      <c r="JM88" s="17">
        <v>0</v>
      </c>
      <c r="JN88" s="17">
        <v>0</v>
      </c>
      <c r="JO88" s="17">
        <v>0</v>
      </c>
      <c r="JP88" s="17">
        <v>0</v>
      </c>
      <c r="JQ88" s="17">
        <v>0</v>
      </c>
      <c r="JR88" s="17">
        <v>0</v>
      </c>
      <c r="JS88" s="17">
        <v>0</v>
      </c>
      <c r="JT88" s="17">
        <v>0</v>
      </c>
      <c r="JU88" s="17">
        <v>0</v>
      </c>
      <c r="JV88" s="17">
        <v>0</v>
      </c>
      <c r="JW88" s="17">
        <v>0</v>
      </c>
      <c r="JX88" s="17">
        <v>0</v>
      </c>
      <c r="JY88" s="17">
        <v>0</v>
      </c>
    </row>
    <row r="89" spans="1:285" x14ac:dyDescent="0.15">
      <c r="A89" s="17" t="s">
        <v>160</v>
      </c>
      <c r="B89" s="17" t="s">
        <v>161</v>
      </c>
      <c r="C89" s="17">
        <v>0</v>
      </c>
      <c r="D89" s="17">
        <v>25.75</v>
      </c>
      <c r="E89" s="17">
        <v>25.75</v>
      </c>
      <c r="F89" s="17">
        <v>25.75</v>
      </c>
      <c r="G89" s="17">
        <v>25.75</v>
      </c>
      <c r="H89" s="17">
        <v>25.75</v>
      </c>
      <c r="I89" s="17">
        <v>26.09</v>
      </c>
      <c r="J89" s="17">
        <v>26.09</v>
      </c>
      <c r="K89" s="17">
        <v>26.09</v>
      </c>
      <c r="L89" s="17">
        <v>26.09</v>
      </c>
      <c r="M89" s="17">
        <v>26.09</v>
      </c>
      <c r="N89" s="17">
        <v>26.14</v>
      </c>
      <c r="O89" s="17">
        <v>26.01</v>
      </c>
      <c r="P89" s="17">
        <v>25.91</v>
      </c>
      <c r="Q89" s="17">
        <v>25.86</v>
      </c>
      <c r="R89" s="17">
        <v>25.95</v>
      </c>
      <c r="S89" s="17">
        <v>25.92</v>
      </c>
      <c r="T89" s="17">
        <v>25.95</v>
      </c>
      <c r="U89" s="17">
        <v>25.95</v>
      </c>
      <c r="V89" s="17">
        <v>25.95</v>
      </c>
      <c r="W89" s="17">
        <v>25.92</v>
      </c>
      <c r="X89" s="17">
        <v>25.94</v>
      </c>
      <c r="Y89" s="17">
        <v>25.94</v>
      </c>
      <c r="Z89" s="17">
        <v>25.93</v>
      </c>
      <c r="AA89" s="17">
        <v>25.9</v>
      </c>
      <c r="AB89" s="17">
        <v>0</v>
      </c>
      <c r="AC89" s="17">
        <v>0</v>
      </c>
      <c r="AD89" s="17">
        <v>0</v>
      </c>
      <c r="AE89" s="17">
        <v>0</v>
      </c>
      <c r="AF89" s="17">
        <v>0</v>
      </c>
      <c r="AG89" s="17">
        <v>0</v>
      </c>
      <c r="AH89" s="17">
        <v>0</v>
      </c>
      <c r="AI89" s="17">
        <v>0</v>
      </c>
      <c r="AJ89" s="17">
        <v>0</v>
      </c>
      <c r="AK89" s="17">
        <v>0</v>
      </c>
      <c r="AL89" s="17">
        <v>0</v>
      </c>
      <c r="AM89" s="17">
        <v>0</v>
      </c>
      <c r="AN89" s="17">
        <v>0</v>
      </c>
      <c r="AO89" s="17">
        <v>0</v>
      </c>
      <c r="AP89" s="17">
        <v>0</v>
      </c>
      <c r="AQ89" s="17">
        <v>0</v>
      </c>
      <c r="AR89" s="17">
        <v>0</v>
      </c>
      <c r="AS89" s="17">
        <v>0</v>
      </c>
      <c r="AT89" s="17">
        <v>0</v>
      </c>
      <c r="AU89" s="17">
        <v>0</v>
      </c>
      <c r="AV89" s="17">
        <v>0</v>
      </c>
      <c r="AW89" s="17">
        <v>0</v>
      </c>
      <c r="AX89" s="17">
        <v>0</v>
      </c>
      <c r="AY89" s="17">
        <v>0</v>
      </c>
      <c r="AZ89" s="17">
        <v>0</v>
      </c>
      <c r="BA89" s="17">
        <v>0</v>
      </c>
      <c r="BB89" s="17">
        <v>0</v>
      </c>
      <c r="BC89" s="17">
        <v>0</v>
      </c>
      <c r="BD89" s="17">
        <v>0</v>
      </c>
      <c r="BE89" s="17">
        <v>0</v>
      </c>
      <c r="BF89" s="17">
        <v>0</v>
      </c>
      <c r="BG89" s="17">
        <v>0</v>
      </c>
      <c r="BH89" s="17">
        <v>0</v>
      </c>
      <c r="BI89" s="17">
        <v>0</v>
      </c>
      <c r="BJ89" s="17">
        <v>0</v>
      </c>
      <c r="BK89" s="17">
        <v>0</v>
      </c>
      <c r="BL89" s="17">
        <v>0</v>
      </c>
      <c r="BM89" s="17">
        <v>0</v>
      </c>
      <c r="BN89" s="17">
        <v>0</v>
      </c>
      <c r="BO89" s="17">
        <v>0</v>
      </c>
      <c r="BP89" s="17">
        <v>0</v>
      </c>
      <c r="BQ89" s="17">
        <v>0</v>
      </c>
      <c r="BR89" s="17">
        <v>0</v>
      </c>
      <c r="BS89" s="17">
        <v>0</v>
      </c>
      <c r="BT89" s="17">
        <v>0</v>
      </c>
      <c r="BU89" s="17">
        <v>0</v>
      </c>
      <c r="BV89" s="17">
        <v>0</v>
      </c>
      <c r="BW89" s="17">
        <v>0</v>
      </c>
      <c r="BX89" s="17">
        <v>0</v>
      </c>
      <c r="BY89" s="17">
        <v>0</v>
      </c>
      <c r="BZ89" s="17">
        <v>0</v>
      </c>
      <c r="CA89" s="17">
        <v>0</v>
      </c>
      <c r="CB89" s="17">
        <v>0</v>
      </c>
      <c r="CC89" s="17">
        <v>0</v>
      </c>
      <c r="CD89" s="17">
        <v>0</v>
      </c>
      <c r="CE89" s="17">
        <v>0</v>
      </c>
      <c r="CF89" s="17">
        <v>0</v>
      </c>
      <c r="CG89" s="17">
        <v>0</v>
      </c>
      <c r="CH89" s="17">
        <v>0</v>
      </c>
      <c r="CI89" s="17">
        <v>0</v>
      </c>
      <c r="CJ89" s="17">
        <v>0</v>
      </c>
      <c r="CK89" s="17">
        <v>0</v>
      </c>
      <c r="CL89" s="17">
        <v>0</v>
      </c>
      <c r="CM89" s="17">
        <v>0</v>
      </c>
      <c r="CN89" s="17">
        <v>0</v>
      </c>
      <c r="CO89" s="17">
        <v>0</v>
      </c>
      <c r="CP89" s="17">
        <v>0</v>
      </c>
      <c r="CQ89" s="17">
        <v>0</v>
      </c>
      <c r="CR89" s="17">
        <v>0</v>
      </c>
      <c r="CS89" s="17">
        <v>0</v>
      </c>
      <c r="CT89" s="17">
        <v>0</v>
      </c>
      <c r="CU89" s="17">
        <v>0</v>
      </c>
      <c r="CV89" s="17">
        <v>0</v>
      </c>
      <c r="CW89" s="17">
        <v>0</v>
      </c>
      <c r="CX89" s="17">
        <v>0</v>
      </c>
      <c r="CY89" s="17">
        <v>0</v>
      </c>
      <c r="CZ89" s="17">
        <v>0</v>
      </c>
      <c r="DA89" s="17">
        <v>0</v>
      </c>
      <c r="DB89" s="17">
        <v>0</v>
      </c>
      <c r="DC89" s="17">
        <v>0</v>
      </c>
      <c r="DD89" s="17">
        <v>0</v>
      </c>
      <c r="DE89" s="17">
        <v>0</v>
      </c>
      <c r="DF89" s="17">
        <v>0</v>
      </c>
      <c r="DG89" s="17">
        <v>0</v>
      </c>
      <c r="DH89" s="17">
        <v>0</v>
      </c>
      <c r="DI89" s="17">
        <v>0</v>
      </c>
      <c r="DJ89" s="17">
        <v>0</v>
      </c>
      <c r="DK89" s="17">
        <v>0</v>
      </c>
      <c r="DL89" s="17">
        <v>0</v>
      </c>
      <c r="DM89" s="17">
        <v>0</v>
      </c>
      <c r="DN89" s="17">
        <v>0</v>
      </c>
      <c r="DO89" s="17">
        <v>0</v>
      </c>
      <c r="DP89" s="17">
        <v>0</v>
      </c>
      <c r="DQ89" s="17">
        <v>0</v>
      </c>
      <c r="DR89" s="17">
        <v>0</v>
      </c>
      <c r="DS89" s="17">
        <v>0</v>
      </c>
      <c r="DT89" s="17">
        <v>0</v>
      </c>
      <c r="DU89" s="17">
        <v>0</v>
      </c>
      <c r="DV89" s="17">
        <v>0</v>
      </c>
      <c r="DW89" s="17">
        <v>0</v>
      </c>
      <c r="DX89" s="17">
        <v>0</v>
      </c>
      <c r="DY89" s="17">
        <v>0</v>
      </c>
      <c r="DZ89" s="17">
        <v>0</v>
      </c>
      <c r="EA89" s="17">
        <v>0</v>
      </c>
      <c r="EB89" s="17">
        <v>0</v>
      </c>
      <c r="EC89" s="17">
        <v>0</v>
      </c>
      <c r="ED89" s="17">
        <v>0</v>
      </c>
      <c r="EE89" s="17">
        <v>0</v>
      </c>
      <c r="EF89" s="17">
        <v>0</v>
      </c>
      <c r="EG89" s="17">
        <v>0</v>
      </c>
      <c r="EH89" s="17">
        <v>0</v>
      </c>
      <c r="EI89" s="17">
        <v>0</v>
      </c>
      <c r="EJ89" s="17">
        <v>0</v>
      </c>
      <c r="EK89" s="17">
        <v>0</v>
      </c>
      <c r="EL89" s="17">
        <v>0</v>
      </c>
      <c r="EM89" s="17">
        <v>0</v>
      </c>
      <c r="EN89" s="17">
        <v>0</v>
      </c>
      <c r="EO89" s="17">
        <v>0</v>
      </c>
      <c r="EP89" s="17">
        <v>0</v>
      </c>
      <c r="EQ89" s="17">
        <v>0</v>
      </c>
      <c r="ER89" s="17">
        <v>0</v>
      </c>
      <c r="ES89" s="17">
        <v>0</v>
      </c>
      <c r="ET89" s="17">
        <v>0</v>
      </c>
      <c r="EU89" s="17">
        <v>0</v>
      </c>
      <c r="EV89" s="17">
        <v>0</v>
      </c>
      <c r="EW89" s="17">
        <v>0</v>
      </c>
      <c r="EX89" s="17">
        <v>0</v>
      </c>
      <c r="EY89" s="17">
        <v>0</v>
      </c>
      <c r="EZ89" s="17">
        <v>0</v>
      </c>
      <c r="FA89" s="17">
        <v>0</v>
      </c>
      <c r="FB89" s="17">
        <v>0</v>
      </c>
      <c r="FC89" s="17">
        <v>0</v>
      </c>
      <c r="FD89" s="17">
        <v>0</v>
      </c>
      <c r="FE89" s="17">
        <v>0</v>
      </c>
      <c r="FF89" s="17">
        <v>0</v>
      </c>
      <c r="FG89" s="17">
        <v>0</v>
      </c>
      <c r="FH89" s="17">
        <v>0</v>
      </c>
      <c r="FI89" s="17">
        <v>0</v>
      </c>
      <c r="FJ89" s="17">
        <v>0</v>
      </c>
      <c r="FK89" s="17">
        <v>0</v>
      </c>
      <c r="FL89" s="17">
        <v>0</v>
      </c>
      <c r="FM89" s="17">
        <v>0</v>
      </c>
      <c r="FN89" s="17">
        <v>0</v>
      </c>
      <c r="FO89" s="17">
        <v>0</v>
      </c>
      <c r="FP89" s="17">
        <v>0</v>
      </c>
      <c r="FQ89" s="17">
        <v>0</v>
      </c>
      <c r="FR89" s="17">
        <v>0</v>
      </c>
      <c r="FS89" s="17">
        <v>0</v>
      </c>
      <c r="FT89" s="17">
        <v>0</v>
      </c>
      <c r="FU89" s="17">
        <v>0</v>
      </c>
      <c r="FV89" s="17">
        <v>0</v>
      </c>
      <c r="FW89" s="17">
        <v>0</v>
      </c>
      <c r="FX89" s="17">
        <v>0</v>
      </c>
      <c r="FY89" s="17">
        <v>0</v>
      </c>
      <c r="FZ89" s="17">
        <v>0</v>
      </c>
      <c r="GA89" s="17">
        <v>0</v>
      </c>
      <c r="GB89" s="17">
        <v>0</v>
      </c>
      <c r="GC89" s="17">
        <v>0</v>
      </c>
      <c r="GD89" s="17">
        <v>0</v>
      </c>
      <c r="GE89" s="17">
        <v>0</v>
      </c>
      <c r="GF89" s="17">
        <v>0</v>
      </c>
      <c r="GG89" s="17">
        <v>0</v>
      </c>
      <c r="GH89" s="17">
        <v>0</v>
      </c>
      <c r="GI89" s="17">
        <v>0</v>
      </c>
      <c r="GJ89" s="17">
        <v>0</v>
      </c>
      <c r="GK89" s="17">
        <v>0</v>
      </c>
      <c r="GL89" s="17">
        <v>0</v>
      </c>
      <c r="GM89" s="17">
        <v>0</v>
      </c>
      <c r="GN89" s="17">
        <v>0</v>
      </c>
      <c r="GO89" s="17">
        <v>0</v>
      </c>
      <c r="GP89" s="17">
        <v>0</v>
      </c>
      <c r="GQ89" s="17">
        <v>0</v>
      </c>
      <c r="GR89" s="17">
        <v>0</v>
      </c>
      <c r="GS89" s="17">
        <v>0</v>
      </c>
      <c r="GT89" s="17">
        <v>0</v>
      </c>
      <c r="GU89" s="17">
        <v>0</v>
      </c>
      <c r="GV89" s="17">
        <v>0</v>
      </c>
      <c r="GW89" s="17">
        <v>0</v>
      </c>
      <c r="GX89" s="17">
        <v>0</v>
      </c>
      <c r="GY89" s="17">
        <v>0</v>
      </c>
      <c r="GZ89" s="17">
        <v>0</v>
      </c>
      <c r="HA89" s="17">
        <v>0</v>
      </c>
      <c r="HB89" s="17">
        <v>0</v>
      </c>
      <c r="HC89" s="17">
        <v>0</v>
      </c>
      <c r="HD89" s="17">
        <v>0</v>
      </c>
      <c r="HE89" s="17">
        <v>0</v>
      </c>
      <c r="HF89" s="17">
        <v>0</v>
      </c>
      <c r="HG89" s="17">
        <v>0</v>
      </c>
      <c r="HH89" s="17">
        <v>0</v>
      </c>
      <c r="HI89" s="17">
        <v>0</v>
      </c>
      <c r="HJ89" s="17">
        <v>0</v>
      </c>
      <c r="HK89" s="17">
        <v>0</v>
      </c>
      <c r="HL89" s="17">
        <v>0</v>
      </c>
      <c r="HM89" s="17">
        <v>0</v>
      </c>
      <c r="HN89" s="17">
        <v>0</v>
      </c>
      <c r="HO89" s="17">
        <v>0</v>
      </c>
      <c r="HP89" s="17">
        <v>0</v>
      </c>
      <c r="HQ89" s="17">
        <v>0</v>
      </c>
      <c r="HR89" s="17">
        <v>0</v>
      </c>
      <c r="HS89" s="17">
        <v>0</v>
      </c>
      <c r="HT89" s="17">
        <v>0</v>
      </c>
      <c r="HU89" s="17">
        <v>0</v>
      </c>
      <c r="HV89" s="17">
        <v>0</v>
      </c>
      <c r="HW89" s="17">
        <v>0</v>
      </c>
      <c r="HX89" s="17">
        <v>0</v>
      </c>
      <c r="HY89" s="17">
        <v>0</v>
      </c>
      <c r="HZ89" s="17">
        <v>0</v>
      </c>
      <c r="IA89" s="17">
        <v>0</v>
      </c>
      <c r="IB89" s="17">
        <v>0</v>
      </c>
      <c r="IC89" s="17">
        <v>0</v>
      </c>
      <c r="ID89" s="17">
        <v>0</v>
      </c>
      <c r="IE89" s="17">
        <v>0</v>
      </c>
      <c r="IF89" s="17">
        <v>0</v>
      </c>
      <c r="IG89" s="17">
        <v>0</v>
      </c>
      <c r="IH89" s="17">
        <v>0</v>
      </c>
      <c r="II89" s="17">
        <v>0</v>
      </c>
      <c r="IJ89" s="17">
        <v>0</v>
      </c>
      <c r="IK89" s="17">
        <v>0</v>
      </c>
      <c r="IL89" s="17">
        <v>0</v>
      </c>
      <c r="IM89" s="17">
        <v>0</v>
      </c>
      <c r="IN89" s="17">
        <v>0</v>
      </c>
      <c r="IO89" s="17">
        <v>0</v>
      </c>
      <c r="IP89" s="17">
        <v>0</v>
      </c>
      <c r="IQ89" s="17">
        <v>0</v>
      </c>
      <c r="IR89" s="17">
        <v>0</v>
      </c>
      <c r="IS89" s="17">
        <v>0</v>
      </c>
      <c r="IT89" s="17">
        <v>0</v>
      </c>
      <c r="IU89" s="17">
        <v>0</v>
      </c>
      <c r="IV89" s="17">
        <v>0</v>
      </c>
      <c r="IW89" s="17">
        <v>0</v>
      </c>
      <c r="IX89" s="17">
        <v>0</v>
      </c>
      <c r="IY89" s="17">
        <v>0</v>
      </c>
      <c r="IZ89" s="17">
        <v>0</v>
      </c>
      <c r="JA89" s="17">
        <v>0</v>
      </c>
      <c r="JB89" s="17">
        <v>0</v>
      </c>
      <c r="JC89" s="17">
        <v>0</v>
      </c>
      <c r="JD89" s="17">
        <v>0</v>
      </c>
      <c r="JE89" s="17">
        <v>0</v>
      </c>
      <c r="JF89" s="17">
        <v>0</v>
      </c>
      <c r="JG89" s="17">
        <v>0</v>
      </c>
      <c r="JH89" s="17">
        <v>0</v>
      </c>
      <c r="JI89" s="17">
        <v>0</v>
      </c>
      <c r="JJ89" s="17">
        <v>0</v>
      </c>
      <c r="JK89" s="17">
        <v>0</v>
      </c>
      <c r="JL89" s="17">
        <v>0</v>
      </c>
      <c r="JM89" s="17">
        <v>0</v>
      </c>
      <c r="JN89" s="17">
        <v>0</v>
      </c>
      <c r="JO89" s="17">
        <v>0</v>
      </c>
      <c r="JP89" s="17">
        <v>0</v>
      </c>
      <c r="JQ89" s="17">
        <v>0</v>
      </c>
      <c r="JR89" s="17">
        <v>0</v>
      </c>
      <c r="JS89" s="17">
        <v>0</v>
      </c>
      <c r="JT89" s="17">
        <v>0</v>
      </c>
      <c r="JU89" s="17">
        <v>0</v>
      </c>
      <c r="JV89" s="17">
        <v>0</v>
      </c>
      <c r="JW89" s="17">
        <v>0</v>
      </c>
      <c r="JX89" s="17">
        <v>0</v>
      </c>
      <c r="JY89" s="17">
        <v>0</v>
      </c>
    </row>
    <row r="90" spans="1:285" x14ac:dyDescent="0.15">
      <c r="A90" s="17" t="s">
        <v>934</v>
      </c>
      <c r="B90" s="17" t="s">
        <v>935</v>
      </c>
      <c r="C90" s="17">
        <v>0</v>
      </c>
      <c r="D90" s="17">
        <v>10.16</v>
      </c>
      <c r="E90" s="17">
        <v>10.16</v>
      </c>
      <c r="F90" s="17">
        <v>10.16</v>
      </c>
      <c r="G90" s="17">
        <v>10.16</v>
      </c>
      <c r="H90" s="17">
        <v>10.16</v>
      </c>
      <c r="I90" s="17">
        <v>10.220000000000001</v>
      </c>
      <c r="J90" s="17">
        <v>10.220000000000001</v>
      </c>
      <c r="K90" s="17">
        <v>10.220000000000001</v>
      </c>
      <c r="L90" s="17">
        <v>10.220000000000001</v>
      </c>
      <c r="M90" s="17">
        <v>10.220000000000001</v>
      </c>
      <c r="N90" s="17">
        <v>10.26</v>
      </c>
      <c r="O90" s="17">
        <v>10.25</v>
      </c>
      <c r="P90" s="17">
        <v>10.24</v>
      </c>
      <c r="Q90" s="17">
        <v>10.24</v>
      </c>
      <c r="R90" s="17">
        <v>10.24</v>
      </c>
      <c r="S90" s="17">
        <v>10.23</v>
      </c>
      <c r="T90" s="17">
        <v>10.25</v>
      </c>
      <c r="U90" s="17">
        <v>10.27</v>
      </c>
      <c r="V90" s="17">
        <v>10.26</v>
      </c>
      <c r="W90" s="17">
        <v>10.26</v>
      </c>
      <c r="X90" s="17">
        <v>10.26</v>
      </c>
      <c r="Y90" s="17">
        <v>10.27</v>
      </c>
      <c r="Z90" s="17">
        <v>10.28</v>
      </c>
      <c r="AA90" s="17">
        <v>10.28</v>
      </c>
      <c r="AB90" s="17">
        <v>0</v>
      </c>
      <c r="AC90" s="17">
        <v>0</v>
      </c>
      <c r="AD90" s="17">
        <v>0</v>
      </c>
      <c r="AE90" s="17">
        <v>0</v>
      </c>
      <c r="AF90" s="17">
        <v>0</v>
      </c>
      <c r="AG90" s="17">
        <v>0</v>
      </c>
      <c r="AH90" s="17">
        <v>0</v>
      </c>
      <c r="AI90" s="17">
        <v>0</v>
      </c>
      <c r="AJ90" s="17">
        <v>0</v>
      </c>
      <c r="AK90" s="17">
        <v>0</v>
      </c>
      <c r="AL90" s="17">
        <v>0</v>
      </c>
      <c r="AM90" s="17">
        <v>0</v>
      </c>
      <c r="AN90" s="17">
        <v>0</v>
      </c>
      <c r="AO90" s="17">
        <v>0</v>
      </c>
      <c r="AP90" s="17">
        <v>0</v>
      </c>
      <c r="AQ90" s="17">
        <v>0</v>
      </c>
      <c r="AR90" s="17">
        <v>0</v>
      </c>
      <c r="AS90" s="17">
        <v>0</v>
      </c>
      <c r="AT90" s="17">
        <v>0</v>
      </c>
      <c r="AU90" s="17">
        <v>0</v>
      </c>
      <c r="AV90" s="17">
        <v>0</v>
      </c>
      <c r="AW90" s="17">
        <v>0</v>
      </c>
      <c r="AX90" s="17">
        <v>0</v>
      </c>
      <c r="AY90" s="17">
        <v>0</v>
      </c>
      <c r="AZ90" s="17">
        <v>0</v>
      </c>
      <c r="BA90" s="17">
        <v>0</v>
      </c>
      <c r="BB90" s="17">
        <v>0</v>
      </c>
      <c r="BC90" s="17">
        <v>0</v>
      </c>
      <c r="BD90" s="17">
        <v>0</v>
      </c>
      <c r="BE90" s="17">
        <v>0</v>
      </c>
      <c r="BF90" s="17">
        <v>0</v>
      </c>
      <c r="BG90" s="17">
        <v>0</v>
      </c>
      <c r="BH90" s="17">
        <v>0</v>
      </c>
      <c r="BI90" s="17">
        <v>0</v>
      </c>
      <c r="BJ90" s="17">
        <v>0</v>
      </c>
      <c r="BK90" s="17">
        <v>0</v>
      </c>
      <c r="BL90" s="17">
        <v>0</v>
      </c>
      <c r="BM90" s="17">
        <v>0</v>
      </c>
      <c r="BN90" s="17">
        <v>0</v>
      </c>
      <c r="BO90" s="17">
        <v>0</v>
      </c>
      <c r="BP90" s="17">
        <v>0</v>
      </c>
      <c r="BQ90" s="17">
        <v>0</v>
      </c>
      <c r="BR90" s="17">
        <v>0</v>
      </c>
      <c r="BS90" s="17">
        <v>0</v>
      </c>
      <c r="BT90" s="17">
        <v>0</v>
      </c>
      <c r="BU90" s="17">
        <v>0</v>
      </c>
      <c r="BV90" s="17">
        <v>0</v>
      </c>
      <c r="BW90" s="17">
        <v>0</v>
      </c>
      <c r="BX90" s="17">
        <v>0</v>
      </c>
      <c r="BY90" s="17">
        <v>0</v>
      </c>
      <c r="BZ90" s="17">
        <v>0</v>
      </c>
      <c r="CA90" s="17">
        <v>0</v>
      </c>
      <c r="CB90" s="17">
        <v>0</v>
      </c>
      <c r="CC90" s="17">
        <v>0</v>
      </c>
      <c r="CD90" s="17">
        <v>0</v>
      </c>
      <c r="CE90" s="17">
        <v>0</v>
      </c>
      <c r="CF90" s="17">
        <v>0</v>
      </c>
      <c r="CG90" s="17">
        <v>0</v>
      </c>
      <c r="CH90" s="17">
        <v>0</v>
      </c>
      <c r="CI90" s="17">
        <v>0</v>
      </c>
      <c r="CJ90" s="17">
        <v>0</v>
      </c>
      <c r="CK90" s="17">
        <v>0</v>
      </c>
      <c r="CL90" s="17">
        <v>0</v>
      </c>
      <c r="CM90" s="17">
        <v>0</v>
      </c>
      <c r="CN90" s="17">
        <v>0</v>
      </c>
      <c r="CO90" s="17">
        <v>0</v>
      </c>
      <c r="CP90" s="17">
        <v>0</v>
      </c>
      <c r="CQ90" s="17">
        <v>0</v>
      </c>
      <c r="CR90" s="17">
        <v>0</v>
      </c>
      <c r="CS90" s="17">
        <v>0</v>
      </c>
      <c r="CT90" s="17">
        <v>0</v>
      </c>
      <c r="CU90" s="17">
        <v>0</v>
      </c>
      <c r="CV90" s="17">
        <v>0</v>
      </c>
      <c r="CW90" s="17">
        <v>0</v>
      </c>
      <c r="CX90" s="17">
        <v>0</v>
      </c>
      <c r="CY90" s="17">
        <v>0</v>
      </c>
      <c r="CZ90" s="17">
        <v>0</v>
      </c>
      <c r="DA90" s="17">
        <v>0</v>
      </c>
      <c r="DB90" s="17">
        <v>0</v>
      </c>
      <c r="DC90" s="17">
        <v>0</v>
      </c>
      <c r="DD90" s="17">
        <v>0</v>
      </c>
      <c r="DE90" s="17">
        <v>0</v>
      </c>
      <c r="DF90" s="17">
        <v>0</v>
      </c>
      <c r="DG90" s="17">
        <v>0</v>
      </c>
      <c r="DH90" s="17">
        <v>0</v>
      </c>
      <c r="DI90" s="17">
        <v>0</v>
      </c>
      <c r="DJ90" s="17">
        <v>0</v>
      </c>
      <c r="DK90" s="17">
        <v>0</v>
      </c>
      <c r="DL90" s="17">
        <v>0</v>
      </c>
      <c r="DM90" s="17">
        <v>0</v>
      </c>
      <c r="DN90" s="17">
        <v>0</v>
      </c>
      <c r="DO90" s="17">
        <v>0</v>
      </c>
      <c r="DP90" s="17">
        <v>0</v>
      </c>
      <c r="DQ90" s="17">
        <v>0</v>
      </c>
      <c r="DR90" s="17">
        <v>0</v>
      </c>
      <c r="DS90" s="17">
        <v>0</v>
      </c>
      <c r="DT90" s="17">
        <v>0</v>
      </c>
      <c r="DU90" s="17">
        <v>0</v>
      </c>
      <c r="DV90" s="17">
        <v>0</v>
      </c>
      <c r="DW90" s="17">
        <v>0</v>
      </c>
      <c r="DX90" s="17">
        <v>0</v>
      </c>
      <c r="DY90" s="17">
        <v>0</v>
      </c>
      <c r="DZ90" s="17">
        <v>0</v>
      </c>
      <c r="EA90" s="17">
        <v>0</v>
      </c>
      <c r="EB90" s="17">
        <v>0</v>
      </c>
      <c r="EC90" s="17">
        <v>0</v>
      </c>
      <c r="ED90" s="17">
        <v>0</v>
      </c>
      <c r="EE90" s="17">
        <v>0</v>
      </c>
      <c r="EF90" s="17">
        <v>0</v>
      </c>
      <c r="EG90" s="17">
        <v>0</v>
      </c>
      <c r="EH90" s="17">
        <v>0</v>
      </c>
      <c r="EI90" s="17">
        <v>0</v>
      </c>
      <c r="EJ90" s="17">
        <v>0</v>
      </c>
      <c r="EK90" s="17">
        <v>0</v>
      </c>
      <c r="EL90" s="17">
        <v>0</v>
      </c>
      <c r="EM90" s="17">
        <v>0</v>
      </c>
      <c r="EN90" s="17">
        <v>0</v>
      </c>
      <c r="EO90" s="17">
        <v>0</v>
      </c>
      <c r="EP90" s="17">
        <v>0</v>
      </c>
      <c r="EQ90" s="17">
        <v>0</v>
      </c>
      <c r="ER90" s="17">
        <v>0</v>
      </c>
      <c r="ES90" s="17">
        <v>0</v>
      </c>
      <c r="ET90" s="17">
        <v>0</v>
      </c>
      <c r="EU90" s="17">
        <v>0</v>
      </c>
      <c r="EV90" s="17">
        <v>0</v>
      </c>
      <c r="EW90" s="17">
        <v>0</v>
      </c>
      <c r="EX90" s="17">
        <v>0</v>
      </c>
      <c r="EY90" s="17">
        <v>0</v>
      </c>
      <c r="EZ90" s="17">
        <v>0</v>
      </c>
      <c r="FA90" s="17">
        <v>0</v>
      </c>
      <c r="FB90" s="17">
        <v>0</v>
      </c>
      <c r="FC90" s="17">
        <v>0</v>
      </c>
      <c r="FD90" s="17">
        <v>0</v>
      </c>
      <c r="FE90" s="17">
        <v>0</v>
      </c>
      <c r="FF90" s="17">
        <v>0</v>
      </c>
      <c r="FG90" s="17">
        <v>0</v>
      </c>
      <c r="FH90" s="17">
        <v>0</v>
      </c>
      <c r="FI90" s="17">
        <v>0</v>
      </c>
      <c r="FJ90" s="17">
        <v>0</v>
      </c>
      <c r="FK90" s="17">
        <v>0</v>
      </c>
      <c r="FL90" s="17">
        <v>0</v>
      </c>
      <c r="FM90" s="17">
        <v>0</v>
      </c>
      <c r="FN90" s="17">
        <v>0</v>
      </c>
      <c r="FO90" s="17">
        <v>0</v>
      </c>
      <c r="FP90" s="17">
        <v>0</v>
      </c>
      <c r="FQ90" s="17">
        <v>0</v>
      </c>
      <c r="FR90" s="17">
        <v>0</v>
      </c>
      <c r="FS90" s="17">
        <v>0</v>
      </c>
      <c r="FT90" s="17">
        <v>0</v>
      </c>
      <c r="FU90" s="17">
        <v>0</v>
      </c>
      <c r="FV90" s="17">
        <v>0</v>
      </c>
      <c r="FW90" s="17">
        <v>0</v>
      </c>
      <c r="FX90" s="17">
        <v>0</v>
      </c>
      <c r="FY90" s="17">
        <v>0</v>
      </c>
      <c r="FZ90" s="17">
        <v>0</v>
      </c>
      <c r="GA90" s="17">
        <v>0</v>
      </c>
      <c r="GB90" s="17">
        <v>0</v>
      </c>
      <c r="GC90" s="17">
        <v>0</v>
      </c>
      <c r="GD90" s="17">
        <v>0</v>
      </c>
      <c r="GE90" s="17">
        <v>0</v>
      </c>
      <c r="GF90" s="17">
        <v>0</v>
      </c>
      <c r="GG90" s="17">
        <v>0</v>
      </c>
      <c r="GH90" s="17">
        <v>0</v>
      </c>
      <c r="GI90" s="17">
        <v>0</v>
      </c>
      <c r="GJ90" s="17">
        <v>0</v>
      </c>
      <c r="GK90" s="17">
        <v>0</v>
      </c>
      <c r="GL90" s="17">
        <v>0</v>
      </c>
      <c r="GM90" s="17">
        <v>0</v>
      </c>
      <c r="GN90" s="17">
        <v>0</v>
      </c>
      <c r="GO90" s="17">
        <v>0</v>
      </c>
      <c r="GP90" s="17">
        <v>0</v>
      </c>
      <c r="GQ90" s="17">
        <v>0</v>
      </c>
      <c r="GR90" s="17">
        <v>0</v>
      </c>
      <c r="GS90" s="17">
        <v>0</v>
      </c>
      <c r="GT90" s="17">
        <v>0</v>
      </c>
      <c r="GU90" s="17">
        <v>0</v>
      </c>
      <c r="GV90" s="17">
        <v>0</v>
      </c>
      <c r="GW90" s="17">
        <v>0</v>
      </c>
      <c r="GX90" s="17">
        <v>0</v>
      </c>
      <c r="GY90" s="17">
        <v>0</v>
      </c>
      <c r="GZ90" s="17">
        <v>0</v>
      </c>
      <c r="HA90" s="17">
        <v>0</v>
      </c>
      <c r="HB90" s="17">
        <v>0</v>
      </c>
      <c r="HC90" s="17">
        <v>0</v>
      </c>
      <c r="HD90" s="17">
        <v>0</v>
      </c>
      <c r="HE90" s="17">
        <v>0</v>
      </c>
      <c r="HF90" s="17">
        <v>0</v>
      </c>
      <c r="HG90" s="17">
        <v>0</v>
      </c>
      <c r="HH90" s="17">
        <v>0</v>
      </c>
      <c r="HI90" s="17">
        <v>0</v>
      </c>
      <c r="HJ90" s="17">
        <v>0</v>
      </c>
      <c r="HK90" s="17">
        <v>0</v>
      </c>
      <c r="HL90" s="17">
        <v>0</v>
      </c>
      <c r="HM90" s="17">
        <v>0</v>
      </c>
      <c r="HN90" s="17">
        <v>0</v>
      </c>
      <c r="HO90" s="17">
        <v>0</v>
      </c>
      <c r="HP90" s="17">
        <v>0</v>
      </c>
      <c r="HQ90" s="17">
        <v>0</v>
      </c>
      <c r="HR90" s="17">
        <v>0</v>
      </c>
      <c r="HS90" s="17">
        <v>0</v>
      </c>
      <c r="HT90" s="17">
        <v>0</v>
      </c>
      <c r="HU90" s="17">
        <v>0</v>
      </c>
      <c r="HV90" s="17">
        <v>0</v>
      </c>
      <c r="HW90" s="17">
        <v>0</v>
      </c>
      <c r="HX90" s="17">
        <v>0</v>
      </c>
      <c r="HY90" s="17">
        <v>0</v>
      </c>
      <c r="HZ90" s="17">
        <v>0</v>
      </c>
      <c r="IA90" s="17">
        <v>0</v>
      </c>
      <c r="IB90" s="17">
        <v>0</v>
      </c>
      <c r="IC90" s="17">
        <v>0</v>
      </c>
      <c r="ID90" s="17">
        <v>0</v>
      </c>
      <c r="IE90" s="17">
        <v>0</v>
      </c>
      <c r="IF90" s="17">
        <v>0</v>
      </c>
      <c r="IG90" s="17">
        <v>0</v>
      </c>
      <c r="IH90" s="17">
        <v>0</v>
      </c>
      <c r="II90" s="17">
        <v>0</v>
      </c>
      <c r="IJ90" s="17">
        <v>0</v>
      </c>
      <c r="IK90" s="17">
        <v>0</v>
      </c>
      <c r="IL90" s="17">
        <v>0</v>
      </c>
      <c r="IM90" s="17">
        <v>0</v>
      </c>
      <c r="IN90" s="17">
        <v>0</v>
      </c>
      <c r="IO90" s="17">
        <v>0</v>
      </c>
      <c r="IP90" s="17">
        <v>0</v>
      </c>
      <c r="IQ90" s="17">
        <v>0</v>
      </c>
      <c r="IR90" s="17">
        <v>0</v>
      </c>
      <c r="IS90" s="17">
        <v>0</v>
      </c>
      <c r="IT90" s="17">
        <v>0</v>
      </c>
      <c r="IU90" s="17">
        <v>0</v>
      </c>
      <c r="IV90" s="17">
        <v>0</v>
      </c>
      <c r="IW90" s="17">
        <v>0</v>
      </c>
      <c r="IX90" s="17">
        <v>0</v>
      </c>
      <c r="IY90" s="17">
        <v>0</v>
      </c>
      <c r="IZ90" s="17">
        <v>0</v>
      </c>
      <c r="JA90" s="17">
        <v>0</v>
      </c>
      <c r="JB90" s="17">
        <v>0</v>
      </c>
      <c r="JC90" s="17">
        <v>0</v>
      </c>
      <c r="JD90" s="17">
        <v>0</v>
      </c>
      <c r="JE90" s="17">
        <v>0</v>
      </c>
      <c r="JF90" s="17">
        <v>0</v>
      </c>
      <c r="JG90" s="17">
        <v>0</v>
      </c>
      <c r="JH90" s="17">
        <v>0</v>
      </c>
      <c r="JI90" s="17">
        <v>0</v>
      </c>
      <c r="JJ90" s="17">
        <v>0</v>
      </c>
      <c r="JK90" s="17">
        <v>0</v>
      </c>
      <c r="JL90" s="17">
        <v>0</v>
      </c>
      <c r="JM90" s="17">
        <v>0</v>
      </c>
      <c r="JN90" s="17">
        <v>0</v>
      </c>
      <c r="JO90" s="17">
        <v>0</v>
      </c>
      <c r="JP90" s="17">
        <v>0</v>
      </c>
      <c r="JQ90" s="17">
        <v>0</v>
      </c>
      <c r="JR90" s="17">
        <v>0</v>
      </c>
      <c r="JS90" s="17">
        <v>0</v>
      </c>
      <c r="JT90" s="17">
        <v>0</v>
      </c>
      <c r="JU90" s="17">
        <v>0</v>
      </c>
      <c r="JV90" s="17">
        <v>0</v>
      </c>
      <c r="JW90" s="17">
        <v>0</v>
      </c>
      <c r="JX90" s="17">
        <v>0</v>
      </c>
      <c r="JY90" s="17">
        <v>0</v>
      </c>
    </row>
    <row r="91" spans="1:285" x14ac:dyDescent="0.15">
      <c r="A91" s="17" t="s">
        <v>988</v>
      </c>
      <c r="B91" s="17" t="s">
        <v>989</v>
      </c>
      <c r="C91" s="17">
        <v>0</v>
      </c>
      <c r="D91" s="17">
        <v>2.8</v>
      </c>
      <c r="E91" s="17">
        <v>2.8</v>
      </c>
      <c r="F91" s="17">
        <v>2.8</v>
      </c>
      <c r="G91" s="17">
        <v>2.8</v>
      </c>
      <c r="H91" s="17">
        <v>2.8</v>
      </c>
      <c r="I91" s="17">
        <v>2.82</v>
      </c>
      <c r="J91" s="17">
        <v>2.82</v>
      </c>
      <c r="K91" s="17">
        <v>2.82</v>
      </c>
      <c r="L91" s="17">
        <v>2.82</v>
      </c>
      <c r="M91" s="17">
        <v>2.82</v>
      </c>
      <c r="N91" s="17">
        <v>2.83</v>
      </c>
      <c r="O91" s="17">
        <v>2.83</v>
      </c>
      <c r="P91" s="17">
        <v>2.82</v>
      </c>
      <c r="Q91" s="17">
        <v>2.83</v>
      </c>
      <c r="R91" s="17">
        <v>2.83</v>
      </c>
      <c r="S91" s="17">
        <v>2.83</v>
      </c>
      <c r="T91" s="17">
        <v>2.83</v>
      </c>
      <c r="U91" s="17">
        <v>2.84</v>
      </c>
      <c r="V91" s="17">
        <v>2.84</v>
      </c>
      <c r="W91" s="17">
        <v>2.83</v>
      </c>
      <c r="X91" s="17">
        <v>2.84</v>
      </c>
      <c r="Y91" s="17">
        <v>2.84</v>
      </c>
      <c r="Z91" s="17">
        <v>2.84</v>
      </c>
      <c r="AA91" s="17">
        <v>2.84</v>
      </c>
      <c r="AB91" s="17">
        <v>0</v>
      </c>
      <c r="AC91" s="17">
        <v>0</v>
      </c>
      <c r="AD91" s="17">
        <v>0</v>
      </c>
      <c r="AE91" s="17">
        <v>0</v>
      </c>
      <c r="AF91" s="17">
        <v>0</v>
      </c>
      <c r="AG91" s="17">
        <v>0</v>
      </c>
      <c r="AH91" s="17">
        <v>0</v>
      </c>
      <c r="AI91" s="17">
        <v>0</v>
      </c>
      <c r="AJ91" s="17">
        <v>0</v>
      </c>
      <c r="AK91" s="17">
        <v>0</v>
      </c>
      <c r="AL91" s="17">
        <v>0</v>
      </c>
      <c r="AM91" s="17">
        <v>0</v>
      </c>
      <c r="AN91" s="17">
        <v>0</v>
      </c>
      <c r="AO91" s="17">
        <v>0</v>
      </c>
      <c r="AP91" s="17">
        <v>0</v>
      </c>
      <c r="AQ91" s="17">
        <v>0</v>
      </c>
      <c r="AR91" s="17">
        <v>0</v>
      </c>
      <c r="AS91" s="17">
        <v>0</v>
      </c>
      <c r="AT91" s="17">
        <v>0</v>
      </c>
      <c r="AU91" s="17">
        <v>0</v>
      </c>
      <c r="AV91" s="17">
        <v>0</v>
      </c>
      <c r="AW91" s="17">
        <v>0</v>
      </c>
      <c r="AX91" s="17">
        <v>0</v>
      </c>
      <c r="AY91" s="17">
        <v>0</v>
      </c>
      <c r="AZ91" s="17">
        <v>0</v>
      </c>
      <c r="BA91" s="17">
        <v>0</v>
      </c>
      <c r="BB91" s="17">
        <v>0</v>
      </c>
      <c r="BC91" s="17">
        <v>0</v>
      </c>
      <c r="BD91" s="17">
        <v>0</v>
      </c>
      <c r="BE91" s="17">
        <v>0</v>
      </c>
      <c r="BF91" s="17">
        <v>0</v>
      </c>
      <c r="BG91" s="17">
        <v>0</v>
      </c>
      <c r="BH91" s="17">
        <v>0</v>
      </c>
      <c r="BI91" s="17">
        <v>0</v>
      </c>
      <c r="BJ91" s="17">
        <v>0</v>
      </c>
      <c r="BK91" s="17">
        <v>0</v>
      </c>
      <c r="BL91" s="17">
        <v>0</v>
      </c>
      <c r="BM91" s="17">
        <v>0</v>
      </c>
      <c r="BN91" s="17">
        <v>0</v>
      </c>
      <c r="BO91" s="17">
        <v>0</v>
      </c>
      <c r="BP91" s="17">
        <v>0</v>
      </c>
      <c r="BQ91" s="17">
        <v>0</v>
      </c>
      <c r="BR91" s="17">
        <v>0</v>
      </c>
      <c r="BS91" s="17">
        <v>0</v>
      </c>
      <c r="BT91" s="17">
        <v>0</v>
      </c>
      <c r="BU91" s="17">
        <v>0</v>
      </c>
      <c r="BV91" s="17">
        <v>0</v>
      </c>
      <c r="BW91" s="17">
        <v>0</v>
      </c>
      <c r="BX91" s="17">
        <v>0</v>
      </c>
      <c r="BY91" s="17">
        <v>0</v>
      </c>
      <c r="BZ91" s="17">
        <v>0</v>
      </c>
      <c r="CA91" s="17">
        <v>0</v>
      </c>
      <c r="CB91" s="17">
        <v>0</v>
      </c>
      <c r="CC91" s="17">
        <v>0</v>
      </c>
      <c r="CD91" s="17">
        <v>0</v>
      </c>
      <c r="CE91" s="17">
        <v>0</v>
      </c>
      <c r="CF91" s="17">
        <v>0</v>
      </c>
      <c r="CG91" s="17">
        <v>0</v>
      </c>
      <c r="CH91" s="17">
        <v>0</v>
      </c>
      <c r="CI91" s="17">
        <v>0</v>
      </c>
      <c r="CJ91" s="17">
        <v>0</v>
      </c>
      <c r="CK91" s="17">
        <v>0</v>
      </c>
      <c r="CL91" s="17">
        <v>0</v>
      </c>
      <c r="CM91" s="17">
        <v>0</v>
      </c>
      <c r="CN91" s="17">
        <v>0</v>
      </c>
      <c r="CO91" s="17">
        <v>0</v>
      </c>
      <c r="CP91" s="17">
        <v>0</v>
      </c>
      <c r="CQ91" s="17">
        <v>0</v>
      </c>
      <c r="CR91" s="17">
        <v>0</v>
      </c>
      <c r="CS91" s="17">
        <v>0</v>
      </c>
      <c r="CT91" s="17">
        <v>0</v>
      </c>
      <c r="CU91" s="17">
        <v>0</v>
      </c>
      <c r="CV91" s="17">
        <v>0</v>
      </c>
      <c r="CW91" s="17">
        <v>0</v>
      </c>
      <c r="CX91" s="17">
        <v>0</v>
      </c>
      <c r="CY91" s="17">
        <v>0</v>
      </c>
      <c r="CZ91" s="17">
        <v>0</v>
      </c>
      <c r="DA91" s="17">
        <v>0</v>
      </c>
      <c r="DB91" s="17">
        <v>0</v>
      </c>
      <c r="DC91" s="17">
        <v>0</v>
      </c>
      <c r="DD91" s="17">
        <v>0</v>
      </c>
      <c r="DE91" s="17">
        <v>0</v>
      </c>
      <c r="DF91" s="17">
        <v>0</v>
      </c>
      <c r="DG91" s="17">
        <v>0</v>
      </c>
      <c r="DH91" s="17">
        <v>0</v>
      </c>
      <c r="DI91" s="17">
        <v>0</v>
      </c>
      <c r="DJ91" s="17">
        <v>0</v>
      </c>
      <c r="DK91" s="17">
        <v>0</v>
      </c>
      <c r="DL91" s="17">
        <v>0</v>
      </c>
      <c r="DM91" s="17">
        <v>0</v>
      </c>
      <c r="DN91" s="17">
        <v>0</v>
      </c>
      <c r="DO91" s="17">
        <v>0</v>
      </c>
      <c r="DP91" s="17">
        <v>0</v>
      </c>
      <c r="DQ91" s="17">
        <v>0</v>
      </c>
      <c r="DR91" s="17">
        <v>0</v>
      </c>
      <c r="DS91" s="17">
        <v>0</v>
      </c>
      <c r="DT91" s="17">
        <v>0</v>
      </c>
      <c r="DU91" s="17">
        <v>0</v>
      </c>
      <c r="DV91" s="17">
        <v>0</v>
      </c>
      <c r="DW91" s="17">
        <v>0</v>
      </c>
      <c r="DX91" s="17">
        <v>0</v>
      </c>
      <c r="DY91" s="17">
        <v>0</v>
      </c>
      <c r="DZ91" s="17">
        <v>0</v>
      </c>
      <c r="EA91" s="17">
        <v>0</v>
      </c>
      <c r="EB91" s="17">
        <v>0</v>
      </c>
      <c r="EC91" s="17">
        <v>0</v>
      </c>
      <c r="ED91" s="17">
        <v>0</v>
      </c>
      <c r="EE91" s="17">
        <v>0</v>
      </c>
      <c r="EF91" s="17">
        <v>0</v>
      </c>
      <c r="EG91" s="17">
        <v>0</v>
      </c>
      <c r="EH91" s="17">
        <v>0</v>
      </c>
      <c r="EI91" s="17">
        <v>0</v>
      </c>
      <c r="EJ91" s="17">
        <v>0</v>
      </c>
      <c r="EK91" s="17">
        <v>0</v>
      </c>
      <c r="EL91" s="17">
        <v>0</v>
      </c>
      <c r="EM91" s="17">
        <v>0</v>
      </c>
      <c r="EN91" s="17">
        <v>0</v>
      </c>
      <c r="EO91" s="17">
        <v>0</v>
      </c>
      <c r="EP91" s="17">
        <v>0</v>
      </c>
      <c r="EQ91" s="17">
        <v>0</v>
      </c>
      <c r="ER91" s="17">
        <v>0</v>
      </c>
      <c r="ES91" s="17">
        <v>0</v>
      </c>
      <c r="ET91" s="17">
        <v>0</v>
      </c>
      <c r="EU91" s="17">
        <v>0</v>
      </c>
      <c r="EV91" s="17">
        <v>0</v>
      </c>
      <c r="EW91" s="17">
        <v>0</v>
      </c>
      <c r="EX91" s="17">
        <v>0</v>
      </c>
      <c r="EY91" s="17">
        <v>0</v>
      </c>
      <c r="EZ91" s="17">
        <v>0</v>
      </c>
      <c r="FA91" s="17">
        <v>0</v>
      </c>
      <c r="FB91" s="17">
        <v>0</v>
      </c>
      <c r="FC91" s="17">
        <v>0</v>
      </c>
      <c r="FD91" s="17">
        <v>0</v>
      </c>
      <c r="FE91" s="17">
        <v>0</v>
      </c>
      <c r="FF91" s="17">
        <v>0</v>
      </c>
      <c r="FG91" s="17">
        <v>0</v>
      </c>
      <c r="FH91" s="17">
        <v>0</v>
      </c>
      <c r="FI91" s="17">
        <v>0</v>
      </c>
      <c r="FJ91" s="17">
        <v>0</v>
      </c>
      <c r="FK91" s="17">
        <v>0</v>
      </c>
      <c r="FL91" s="17">
        <v>0</v>
      </c>
      <c r="FM91" s="17">
        <v>0</v>
      </c>
      <c r="FN91" s="17">
        <v>0</v>
      </c>
      <c r="FO91" s="17">
        <v>0</v>
      </c>
      <c r="FP91" s="17">
        <v>0</v>
      </c>
      <c r="FQ91" s="17">
        <v>0</v>
      </c>
      <c r="FR91" s="17">
        <v>0</v>
      </c>
      <c r="FS91" s="17">
        <v>0</v>
      </c>
      <c r="FT91" s="17">
        <v>0</v>
      </c>
      <c r="FU91" s="17">
        <v>0</v>
      </c>
      <c r="FV91" s="17">
        <v>0</v>
      </c>
      <c r="FW91" s="17">
        <v>0</v>
      </c>
      <c r="FX91" s="17">
        <v>0</v>
      </c>
      <c r="FY91" s="17">
        <v>0</v>
      </c>
      <c r="FZ91" s="17">
        <v>0</v>
      </c>
      <c r="GA91" s="17">
        <v>0</v>
      </c>
      <c r="GB91" s="17">
        <v>0</v>
      </c>
      <c r="GC91" s="17">
        <v>0</v>
      </c>
      <c r="GD91" s="17">
        <v>0</v>
      </c>
      <c r="GE91" s="17">
        <v>0</v>
      </c>
      <c r="GF91" s="17">
        <v>0</v>
      </c>
      <c r="GG91" s="17">
        <v>0</v>
      </c>
      <c r="GH91" s="17">
        <v>0</v>
      </c>
      <c r="GI91" s="17">
        <v>0</v>
      </c>
      <c r="GJ91" s="17">
        <v>0</v>
      </c>
      <c r="GK91" s="17">
        <v>0</v>
      </c>
      <c r="GL91" s="17">
        <v>0</v>
      </c>
      <c r="GM91" s="17">
        <v>0</v>
      </c>
      <c r="GN91" s="17">
        <v>0</v>
      </c>
      <c r="GO91" s="17">
        <v>0</v>
      </c>
      <c r="GP91" s="17">
        <v>0</v>
      </c>
      <c r="GQ91" s="17">
        <v>0</v>
      </c>
      <c r="GR91" s="17">
        <v>0</v>
      </c>
      <c r="GS91" s="17">
        <v>0</v>
      </c>
      <c r="GT91" s="17">
        <v>0</v>
      </c>
      <c r="GU91" s="17">
        <v>0</v>
      </c>
      <c r="GV91" s="17">
        <v>0</v>
      </c>
      <c r="GW91" s="17">
        <v>0</v>
      </c>
      <c r="GX91" s="17">
        <v>0</v>
      </c>
      <c r="GY91" s="17">
        <v>0</v>
      </c>
      <c r="GZ91" s="17">
        <v>0</v>
      </c>
      <c r="HA91" s="17">
        <v>0</v>
      </c>
      <c r="HB91" s="17">
        <v>0</v>
      </c>
      <c r="HC91" s="17">
        <v>0</v>
      </c>
      <c r="HD91" s="17">
        <v>0</v>
      </c>
      <c r="HE91" s="17">
        <v>0</v>
      </c>
      <c r="HF91" s="17">
        <v>0</v>
      </c>
      <c r="HG91" s="17">
        <v>0</v>
      </c>
      <c r="HH91" s="17">
        <v>0</v>
      </c>
      <c r="HI91" s="17">
        <v>0</v>
      </c>
      <c r="HJ91" s="17">
        <v>0</v>
      </c>
      <c r="HK91" s="17">
        <v>0</v>
      </c>
      <c r="HL91" s="17">
        <v>0</v>
      </c>
      <c r="HM91" s="17">
        <v>0</v>
      </c>
      <c r="HN91" s="17">
        <v>0</v>
      </c>
      <c r="HO91" s="17">
        <v>0</v>
      </c>
      <c r="HP91" s="17">
        <v>0</v>
      </c>
      <c r="HQ91" s="17">
        <v>0</v>
      </c>
      <c r="HR91" s="17">
        <v>0</v>
      </c>
      <c r="HS91" s="17">
        <v>0</v>
      </c>
      <c r="HT91" s="17">
        <v>0</v>
      </c>
      <c r="HU91" s="17">
        <v>0</v>
      </c>
      <c r="HV91" s="17">
        <v>0</v>
      </c>
      <c r="HW91" s="17">
        <v>0</v>
      </c>
      <c r="HX91" s="17">
        <v>0</v>
      </c>
      <c r="HY91" s="17">
        <v>0</v>
      </c>
      <c r="HZ91" s="17">
        <v>0</v>
      </c>
      <c r="IA91" s="17">
        <v>0</v>
      </c>
      <c r="IB91" s="17">
        <v>0</v>
      </c>
      <c r="IC91" s="17">
        <v>0</v>
      </c>
      <c r="ID91" s="17">
        <v>0</v>
      </c>
      <c r="IE91" s="17">
        <v>0</v>
      </c>
      <c r="IF91" s="17">
        <v>0</v>
      </c>
      <c r="IG91" s="17">
        <v>0</v>
      </c>
      <c r="IH91" s="17">
        <v>0</v>
      </c>
      <c r="II91" s="17">
        <v>0</v>
      </c>
      <c r="IJ91" s="17">
        <v>0</v>
      </c>
      <c r="IK91" s="17">
        <v>0</v>
      </c>
      <c r="IL91" s="17">
        <v>0</v>
      </c>
      <c r="IM91" s="17">
        <v>0</v>
      </c>
      <c r="IN91" s="17">
        <v>0</v>
      </c>
      <c r="IO91" s="17">
        <v>0</v>
      </c>
      <c r="IP91" s="17">
        <v>0</v>
      </c>
      <c r="IQ91" s="17">
        <v>0</v>
      </c>
      <c r="IR91" s="17">
        <v>0</v>
      </c>
      <c r="IS91" s="17">
        <v>0</v>
      </c>
      <c r="IT91" s="17">
        <v>0</v>
      </c>
      <c r="IU91" s="17">
        <v>0</v>
      </c>
      <c r="IV91" s="17">
        <v>0</v>
      </c>
      <c r="IW91" s="17">
        <v>0</v>
      </c>
      <c r="IX91" s="17">
        <v>0</v>
      </c>
      <c r="IY91" s="17">
        <v>0</v>
      </c>
      <c r="IZ91" s="17">
        <v>0</v>
      </c>
      <c r="JA91" s="17">
        <v>0</v>
      </c>
      <c r="JB91" s="17">
        <v>0</v>
      </c>
      <c r="JC91" s="17">
        <v>0</v>
      </c>
      <c r="JD91" s="17">
        <v>0</v>
      </c>
      <c r="JE91" s="17">
        <v>0</v>
      </c>
      <c r="JF91" s="17">
        <v>0</v>
      </c>
      <c r="JG91" s="17">
        <v>0</v>
      </c>
      <c r="JH91" s="17">
        <v>0</v>
      </c>
      <c r="JI91" s="17">
        <v>0</v>
      </c>
      <c r="JJ91" s="17">
        <v>0</v>
      </c>
      <c r="JK91" s="17">
        <v>0</v>
      </c>
      <c r="JL91" s="17">
        <v>0</v>
      </c>
      <c r="JM91" s="17">
        <v>0</v>
      </c>
      <c r="JN91" s="17">
        <v>0</v>
      </c>
      <c r="JO91" s="17">
        <v>0</v>
      </c>
      <c r="JP91" s="17">
        <v>0</v>
      </c>
      <c r="JQ91" s="17">
        <v>0</v>
      </c>
      <c r="JR91" s="17">
        <v>0</v>
      </c>
      <c r="JS91" s="17">
        <v>0</v>
      </c>
      <c r="JT91" s="17">
        <v>0</v>
      </c>
      <c r="JU91" s="17">
        <v>0</v>
      </c>
      <c r="JV91" s="17">
        <v>0</v>
      </c>
      <c r="JW91" s="17">
        <v>0</v>
      </c>
      <c r="JX91" s="17">
        <v>0</v>
      </c>
      <c r="JY91" s="17">
        <v>0</v>
      </c>
    </row>
    <row r="92" spans="1:285" x14ac:dyDescent="0.15">
      <c r="A92" s="17" t="s">
        <v>293</v>
      </c>
      <c r="B92" s="17" t="s">
        <v>294</v>
      </c>
      <c r="C92" s="17">
        <v>0</v>
      </c>
      <c r="D92" s="17">
        <v>21.85</v>
      </c>
      <c r="E92" s="17">
        <v>21.85</v>
      </c>
      <c r="F92" s="17">
        <v>21.85</v>
      </c>
      <c r="G92" s="17">
        <v>21.85</v>
      </c>
      <c r="H92" s="17">
        <v>21.85</v>
      </c>
      <c r="I92" s="17">
        <v>22.1</v>
      </c>
      <c r="J92" s="17">
        <v>22.1</v>
      </c>
      <c r="K92" s="17">
        <v>22.1</v>
      </c>
      <c r="L92" s="17">
        <v>22.1</v>
      </c>
      <c r="M92" s="17">
        <v>22.1</v>
      </c>
      <c r="N92" s="17">
        <v>22.28</v>
      </c>
      <c r="O92" s="17">
        <v>22.31</v>
      </c>
      <c r="P92" s="17">
        <v>22.24</v>
      </c>
      <c r="Q92" s="17">
        <v>22.2</v>
      </c>
      <c r="R92" s="17">
        <v>22.16</v>
      </c>
      <c r="S92" s="17">
        <v>22.17</v>
      </c>
      <c r="T92" s="17">
        <v>22.18</v>
      </c>
      <c r="U92" s="17">
        <v>22.16</v>
      </c>
      <c r="V92" s="17">
        <v>22.17</v>
      </c>
      <c r="W92" s="17">
        <v>22.17</v>
      </c>
      <c r="X92" s="17">
        <v>22.16</v>
      </c>
      <c r="Y92" s="17">
        <v>22.13</v>
      </c>
      <c r="Z92" s="17">
        <v>22.1</v>
      </c>
      <c r="AA92" s="17">
        <v>22.05</v>
      </c>
      <c r="AB92" s="17">
        <v>0</v>
      </c>
      <c r="AC92" s="17">
        <v>0</v>
      </c>
      <c r="AD92" s="17">
        <v>0</v>
      </c>
      <c r="AE92" s="17">
        <v>0</v>
      </c>
      <c r="AF92" s="17">
        <v>0</v>
      </c>
      <c r="AG92" s="17">
        <v>0</v>
      </c>
      <c r="AH92" s="17">
        <v>0</v>
      </c>
      <c r="AI92" s="17">
        <v>0</v>
      </c>
      <c r="AJ92" s="17">
        <v>0</v>
      </c>
      <c r="AK92" s="17">
        <v>0</v>
      </c>
      <c r="AL92" s="17">
        <v>0</v>
      </c>
      <c r="AM92" s="17">
        <v>0</v>
      </c>
      <c r="AN92" s="17">
        <v>0</v>
      </c>
      <c r="AO92" s="17">
        <v>0</v>
      </c>
      <c r="AP92" s="17">
        <v>0</v>
      </c>
      <c r="AQ92" s="17">
        <v>0</v>
      </c>
      <c r="AR92" s="17">
        <v>0</v>
      </c>
      <c r="AS92" s="17">
        <v>0</v>
      </c>
      <c r="AT92" s="17">
        <v>0</v>
      </c>
      <c r="AU92" s="17">
        <v>0</v>
      </c>
      <c r="AV92" s="17">
        <v>0</v>
      </c>
      <c r="AW92" s="17">
        <v>0</v>
      </c>
      <c r="AX92" s="17">
        <v>0</v>
      </c>
      <c r="AY92" s="17">
        <v>0</v>
      </c>
      <c r="AZ92" s="17">
        <v>0</v>
      </c>
      <c r="BA92" s="17">
        <v>0</v>
      </c>
      <c r="BB92" s="17">
        <v>0</v>
      </c>
      <c r="BC92" s="17">
        <v>0</v>
      </c>
      <c r="BD92" s="17">
        <v>0</v>
      </c>
      <c r="BE92" s="17">
        <v>0</v>
      </c>
      <c r="BF92" s="17">
        <v>0</v>
      </c>
      <c r="BG92" s="17">
        <v>0</v>
      </c>
      <c r="BH92" s="17">
        <v>0</v>
      </c>
      <c r="BI92" s="17">
        <v>0</v>
      </c>
      <c r="BJ92" s="17">
        <v>0</v>
      </c>
      <c r="BK92" s="17">
        <v>0</v>
      </c>
      <c r="BL92" s="17">
        <v>0</v>
      </c>
      <c r="BM92" s="17">
        <v>0</v>
      </c>
      <c r="BN92" s="17">
        <v>0</v>
      </c>
      <c r="BO92" s="17">
        <v>0</v>
      </c>
      <c r="BP92" s="17">
        <v>0</v>
      </c>
      <c r="BQ92" s="17">
        <v>0</v>
      </c>
      <c r="BR92" s="17">
        <v>0</v>
      </c>
      <c r="BS92" s="17">
        <v>0</v>
      </c>
      <c r="BT92" s="17">
        <v>0</v>
      </c>
      <c r="BU92" s="17">
        <v>0</v>
      </c>
      <c r="BV92" s="17">
        <v>0</v>
      </c>
      <c r="BW92" s="17">
        <v>0</v>
      </c>
      <c r="BX92" s="17">
        <v>0</v>
      </c>
      <c r="BY92" s="17">
        <v>0</v>
      </c>
      <c r="BZ92" s="17">
        <v>0</v>
      </c>
      <c r="CA92" s="17">
        <v>0</v>
      </c>
      <c r="CB92" s="17">
        <v>0</v>
      </c>
      <c r="CC92" s="17">
        <v>0</v>
      </c>
      <c r="CD92" s="17">
        <v>0</v>
      </c>
      <c r="CE92" s="17">
        <v>0</v>
      </c>
      <c r="CF92" s="17">
        <v>0</v>
      </c>
      <c r="CG92" s="17">
        <v>0</v>
      </c>
      <c r="CH92" s="17">
        <v>0</v>
      </c>
      <c r="CI92" s="17">
        <v>0</v>
      </c>
      <c r="CJ92" s="17">
        <v>0</v>
      </c>
      <c r="CK92" s="17">
        <v>0</v>
      </c>
      <c r="CL92" s="17">
        <v>0</v>
      </c>
      <c r="CM92" s="17">
        <v>0</v>
      </c>
      <c r="CN92" s="17">
        <v>0</v>
      </c>
      <c r="CO92" s="17">
        <v>0</v>
      </c>
      <c r="CP92" s="17">
        <v>0</v>
      </c>
      <c r="CQ92" s="17">
        <v>0</v>
      </c>
      <c r="CR92" s="17">
        <v>0</v>
      </c>
      <c r="CS92" s="17">
        <v>0</v>
      </c>
      <c r="CT92" s="17">
        <v>0</v>
      </c>
      <c r="CU92" s="17">
        <v>0</v>
      </c>
      <c r="CV92" s="17">
        <v>0</v>
      </c>
      <c r="CW92" s="17">
        <v>0</v>
      </c>
      <c r="CX92" s="17">
        <v>0</v>
      </c>
      <c r="CY92" s="17">
        <v>0</v>
      </c>
      <c r="CZ92" s="17">
        <v>0</v>
      </c>
      <c r="DA92" s="17">
        <v>0</v>
      </c>
      <c r="DB92" s="17">
        <v>0</v>
      </c>
      <c r="DC92" s="17">
        <v>0</v>
      </c>
      <c r="DD92" s="17">
        <v>0</v>
      </c>
      <c r="DE92" s="17">
        <v>0</v>
      </c>
      <c r="DF92" s="17">
        <v>0</v>
      </c>
      <c r="DG92" s="17">
        <v>0</v>
      </c>
      <c r="DH92" s="17">
        <v>0</v>
      </c>
      <c r="DI92" s="17">
        <v>0</v>
      </c>
      <c r="DJ92" s="17">
        <v>0</v>
      </c>
      <c r="DK92" s="17">
        <v>0</v>
      </c>
      <c r="DL92" s="17">
        <v>0</v>
      </c>
      <c r="DM92" s="17">
        <v>0</v>
      </c>
      <c r="DN92" s="17">
        <v>0</v>
      </c>
      <c r="DO92" s="17">
        <v>0</v>
      </c>
      <c r="DP92" s="17">
        <v>0</v>
      </c>
      <c r="DQ92" s="17">
        <v>0</v>
      </c>
      <c r="DR92" s="17">
        <v>0</v>
      </c>
      <c r="DS92" s="17">
        <v>0</v>
      </c>
      <c r="DT92" s="17">
        <v>0</v>
      </c>
      <c r="DU92" s="17">
        <v>0</v>
      </c>
      <c r="DV92" s="17">
        <v>0</v>
      </c>
      <c r="DW92" s="17">
        <v>0</v>
      </c>
      <c r="DX92" s="17">
        <v>0</v>
      </c>
      <c r="DY92" s="17">
        <v>0</v>
      </c>
      <c r="DZ92" s="17">
        <v>0</v>
      </c>
      <c r="EA92" s="17">
        <v>0</v>
      </c>
      <c r="EB92" s="17">
        <v>0</v>
      </c>
      <c r="EC92" s="17">
        <v>0</v>
      </c>
      <c r="ED92" s="17">
        <v>0</v>
      </c>
      <c r="EE92" s="17">
        <v>0</v>
      </c>
      <c r="EF92" s="17">
        <v>0</v>
      </c>
      <c r="EG92" s="17">
        <v>0</v>
      </c>
      <c r="EH92" s="17">
        <v>0</v>
      </c>
      <c r="EI92" s="17">
        <v>0</v>
      </c>
      <c r="EJ92" s="17">
        <v>0</v>
      </c>
      <c r="EK92" s="17">
        <v>0</v>
      </c>
      <c r="EL92" s="17">
        <v>0</v>
      </c>
      <c r="EM92" s="17">
        <v>0</v>
      </c>
      <c r="EN92" s="17">
        <v>0</v>
      </c>
      <c r="EO92" s="17">
        <v>0</v>
      </c>
      <c r="EP92" s="17">
        <v>0</v>
      </c>
      <c r="EQ92" s="17">
        <v>0</v>
      </c>
      <c r="ER92" s="17">
        <v>0</v>
      </c>
      <c r="ES92" s="17">
        <v>0</v>
      </c>
      <c r="ET92" s="17">
        <v>0</v>
      </c>
      <c r="EU92" s="17">
        <v>0</v>
      </c>
      <c r="EV92" s="17">
        <v>0</v>
      </c>
      <c r="EW92" s="17">
        <v>0</v>
      </c>
      <c r="EX92" s="17">
        <v>0</v>
      </c>
      <c r="EY92" s="17">
        <v>0</v>
      </c>
      <c r="EZ92" s="17">
        <v>0</v>
      </c>
      <c r="FA92" s="17">
        <v>0</v>
      </c>
      <c r="FB92" s="17">
        <v>0</v>
      </c>
      <c r="FC92" s="17">
        <v>0</v>
      </c>
      <c r="FD92" s="17">
        <v>0</v>
      </c>
      <c r="FE92" s="17">
        <v>0</v>
      </c>
      <c r="FF92" s="17">
        <v>0</v>
      </c>
      <c r="FG92" s="17">
        <v>0</v>
      </c>
      <c r="FH92" s="17">
        <v>0</v>
      </c>
      <c r="FI92" s="17">
        <v>0</v>
      </c>
      <c r="FJ92" s="17">
        <v>0</v>
      </c>
      <c r="FK92" s="17">
        <v>0</v>
      </c>
      <c r="FL92" s="17">
        <v>0</v>
      </c>
      <c r="FM92" s="17">
        <v>0</v>
      </c>
      <c r="FN92" s="17">
        <v>0</v>
      </c>
      <c r="FO92" s="17">
        <v>0</v>
      </c>
      <c r="FP92" s="17">
        <v>0</v>
      </c>
      <c r="FQ92" s="17">
        <v>0</v>
      </c>
      <c r="FR92" s="17">
        <v>0</v>
      </c>
      <c r="FS92" s="17">
        <v>0</v>
      </c>
      <c r="FT92" s="17">
        <v>0</v>
      </c>
      <c r="FU92" s="17">
        <v>0</v>
      </c>
      <c r="FV92" s="17">
        <v>0</v>
      </c>
      <c r="FW92" s="17">
        <v>0</v>
      </c>
      <c r="FX92" s="17">
        <v>0</v>
      </c>
      <c r="FY92" s="17">
        <v>0</v>
      </c>
      <c r="FZ92" s="17">
        <v>0</v>
      </c>
      <c r="GA92" s="17">
        <v>0</v>
      </c>
      <c r="GB92" s="17">
        <v>0</v>
      </c>
      <c r="GC92" s="17">
        <v>0</v>
      </c>
      <c r="GD92" s="17">
        <v>0</v>
      </c>
      <c r="GE92" s="17">
        <v>0</v>
      </c>
      <c r="GF92" s="17">
        <v>0</v>
      </c>
      <c r="GG92" s="17">
        <v>0</v>
      </c>
      <c r="GH92" s="17">
        <v>0</v>
      </c>
      <c r="GI92" s="17">
        <v>0</v>
      </c>
      <c r="GJ92" s="17">
        <v>0</v>
      </c>
      <c r="GK92" s="17">
        <v>0</v>
      </c>
      <c r="GL92" s="17">
        <v>0</v>
      </c>
      <c r="GM92" s="17">
        <v>0</v>
      </c>
      <c r="GN92" s="17">
        <v>0</v>
      </c>
      <c r="GO92" s="17">
        <v>0</v>
      </c>
      <c r="GP92" s="17">
        <v>0</v>
      </c>
      <c r="GQ92" s="17">
        <v>0</v>
      </c>
      <c r="GR92" s="17">
        <v>0</v>
      </c>
      <c r="GS92" s="17">
        <v>0</v>
      </c>
      <c r="GT92" s="17">
        <v>0</v>
      </c>
      <c r="GU92" s="17">
        <v>0</v>
      </c>
      <c r="GV92" s="17">
        <v>0</v>
      </c>
      <c r="GW92" s="17">
        <v>0</v>
      </c>
      <c r="GX92" s="17">
        <v>0</v>
      </c>
      <c r="GY92" s="17">
        <v>0</v>
      </c>
      <c r="GZ92" s="17">
        <v>0</v>
      </c>
      <c r="HA92" s="17">
        <v>0</v>
      </c>
      <c r="HB92" s="17">
        <v>0</v>
      </c>
      <c r="HC92" s="17">
        <v>0</v>
      </c>
      <c r="HD92" s="17">
        <v>0</v>
      </c>
      <c r="HE92" s="17">
        <v>0</v>
      </c>
      <c r="HF92" s="17">
        <v>0</v>
      </c>
      <c r="HG92" s="17">
        <v>0</v>
      </c>
      <c r="HH92" s="17">
        <v>0</v>
      </c>
      <c r="HI92" s="17">
        <v>0</v>
      </c>
      <c r="HJ92" s="17">
        <v>0</v>
      </c>
      <c r="HK92" s="17">
        <v>0</v>
      </c>
      <c r="HL92" s="17">
        <v>0</v>
      </c>
      <c r="HM92" s="17">
        <v>0</v>
      </c>
      <c r="HN92" s="17">
        <v>0</v>
      </c>
      <c r="HO92" s="17">
        <v>0</v>
      </c>
      <c r="HP92" s="17">
        <v>0</v>
      </c>
      <c r="HQ92" s="17">
        <v>0</v>
      </c>
      <c r="HR92" s="17">
        <v>0</v>
      </c>
      <c r="HS92" s="17">
        <v>0</v>
      </c>
      <c r="HT92" s="17">
        <v>0</v>
      </c>
      <c r="HU92" s="17">
        <v>0</v>
      </c>
      <c r="HV92" s="17">
        <v>0</v>
      </c>
      <c r="HW92" s="17">
        <v>0</v>
      </c>
      <c r="HX92" s="17">
        <v>0</v>
      </c>
      <c r="HY92" s="17">
        <v>0</v>
      </c>
      <c r="HZ92" s="17">
        <v>0</v>
      </c>
      <c r="IA92" s="17">
        <v>0</v>
      </c>
      <c r="IB92" s="17">
        <v>0</v>
      </c>
      <c r="IC92" s="17">
        <v>0</v>
      </c>
      <c r="ID92" s="17">
        <v>0</v>
      </c>
      <c r="IE92" s="17">
        <v>0</v>
      </c>
      <c r="IF92" s="17">
        <v>0</v>
      </c>
      <c r="IG92" s="17">
        <v>0</v>
      </c>
      <c r="IH92" s="17">
        <v>0</v>
      </c>
      <c r="II92" s="17">
        <v>0</v>
      </c>
      <c r="IJ92" s="17">
        <v>0</v>
      </c>
      <c r="IK92" s="17">
        <v>0</v>
      </c>
      <c r="IL92" s="17">
        <v>0</v>
      </c>
      <c r="IM92" s="17">
        <v>0</v>
      </c>
      <c r="IN92" s="17">
        <v>0</v>
      </c>
      <c r="IO92" s="17">
        <v>0</v>
      </c>
      <c r="IP92" s="17">
        <v>0</v>
      </c>
      <c r="IQ92" s="17">
        <v>0</v>
      </c>
      <c r="IR92" s="17">
        <v>0</v>
      </c>
      <c r="IS92" s="17">
        <v>0</v>
      </c>
      <c r="IT92" s="17">
        <v>0</v>
      </c>
      <c r="IU92" s="17">
        <v>0</v>
      </c>
      <c r="IV92" s="17">
        <v>0</v>
      </c>
      <c r="IW92" s="17">
        <v>0</v>
      </c>
      <c r="IX92" s="17">
        <v>0</v>
      </c>
      <c r="IY92" s="17">
        <v>0</v>
      </c>
      <c r="IZ92" s="17">
        <v>0</v>
      </c>
      <c r="JA92" s="17">
        <v>0</v>
      </c>
      <c r="JB92" s="17">
        <v>0</v>
      </c>
      <c r="JC92" s="17">
        <v>0</v>
      </c>
      <c r="JD92" s="17">
        <v>0</v>
      </c>
      <c r="JE92" s="17">
        <v>0</v>
      </c>
      <c r="JF92" s="17">
        <v>0</v>
      </c>
      <c r="JG92" s="17">
        <v>0</v>
      </c>
      <c r="JH92" s="17">
        <v>0</v>
      </c>
      <c r="JI92" s="17">
        <v>0</v>
      </c>
      <c r="JJ92" s="17">
        <v>0</v>
      </c>
      <c r="JK92" s="17">
        <v>0</v>
      </c>
      <c r="JL92" s="17">
        <v>0</v>
      </c>
      <c r="JM92" s="17">
        <v>0</v>
      </c>
      <c r="JN92" s="17">
        <v>0</v>
      </c>
      <c r="JO92" s="17">
        <v>0</v>
      </c>
      <c r="JP92" s="17">
        <v>0</v>
      </c>
      <c r="JQ92" s="17">
        <v>0</v>
      </c>
      <c r="JR92" s="17">
        <v>0</v>
      </c>
      <c r="JS92" s="17">
        <v>0</v>
      </c>
      <c r="JT92" s="17">
        <v>0</v>
      </c>
      <c r="JU92" s="17">
        <v>0</v>
      </c>
      <c r="JV92" s="17">
        <v>0</v>
      </c>
      <c r="JW92" s="17">
        <v>0</v>
      </c>
      <c r="JX92" s="17">
        <v>0</v>
      </c>
      <c r="JY92" s="17">
        <v>0</v>
      </c>
    </row>
    <row r="93" spans="1:285" x14ac:dyDescent="0.15">
      <c r="A93" s="17" t="s">
        <v>746</v>
      </c>
      <c r="B93" s="17" t="s">
        <v>747</v>
      </c>
      <c r="C93" s="17">
        <v>0</v>
      </c>
      <c r="D93" s="17">
        <v>0</v>
      </c>
      <c r="E93" s="17">
        <v>0</v>
      </c>
      <c r="F93" s="17">
        <v>0</v>
      </c>
      <c r="G93" s="17">
        <v>0</v>
      </c>
      <c r="H93" s="17">
        <v>0</v>
      </c>
      <c r="I93" s="17">
        <v>17.98</v>
      </c>
      <c r="J93" s="17">
        <v>17.98</v>
      </c>
      <c r="K93" s="17">
        <v>17.98</v>
      </c>
      <c r="L93" s="17">
        <v>17.98</v>
      </c>
      <c r="M93" s="17">
        <v>17.98</v>
      </c>
      <c r="N93" s="17">
        <v>18</v>
      </c>
      <c r="O93" s="17">
        <v>17.97</v>
      </c>
      <c r="P93" s="17">
        <v>17.920000000000002</v>
      </c>
      <c r="Q93" s="17">
        <v>17.940000000000001</v>
      </c>
      <c r="R93" s="17">
        <v>17.95</v>
      </c>
      <c r="S93" s="17">
        <v>17.98</v>
      </c>
      <c r="T93" s="17">
        <v>17.989999999999998</v>
      </c>
      <c r="U93" s="17">
        <v>17.989999999999998</v>
      </c>
      <c r="V93" s="17">
        <v>17.98</v>
      </c>
      <c r="W93" s="17">
        <v>17.96</v>
      </c>
      <c r="X93" s="17">
        <v>17.940000000000001</v>
      </c>
      <c r="Y93" s="17">
        <v>17.940000000000001</v>
      </c>
      <c r="Z93" s="17">
        <v>17.940000000000001</v>
      </c>
      <c r="AA93" s="17">
        <v>17.940000000000001</v>
      </c>
      <c r="AB93" s="17">
        <v>0</v>
      </c>
      <c r="AC93" s="17">
        <v>0</v>
      </c>
      <c r="AD93" s="17">
        <v>0</v>
      </c>
      <c r="AE93" s="17">
        <v>0</v>
      </c>
      <c r="AF93" s="17">
        <v>0</v>
      </c>
      <c r="AG93" s="17">
        <v>0</v>
      </c>
      <c r="AH93" s="17">
        <v>0</v>
      </c>
      <c r="AI93" s="17">
        <v>0</v>
      </c>
      <c r="AJ93" s="17">
        <v>0</v>
      </c>
      <c r="AK93" s="17">
        <v>0</v>
      </c>
      <c r="AL93" s="17">
        <v>0</v>
      </c>
      <c r="AM93" s="17">
        <v>0</v>
      </c>
      <c r="AN93" s="17">
        <v>0</v>
      </c>
      <c r="AO93" s="17">
        <v>0</v>
      </c>
      <c r="AP93" s="17">
        <v>0</v>
      </c>
      <c r="AQ93" s="17">
        <v>0</v>
      </c>
      <c r="AR93" s="17">
        <v>0</v>
      </c>
      <c r="AS93" s="17">
        <v>0</v>
      </c>
      <c r="AT93" s="17">
        <v>0</v>
      </c>
      <c r="AU93" s="17">
        <v>0</v>
      </c>
      <c r="AV93" s="17">
        <v>0</v>
      </c>
      <c r="AW93" s="17">
        <v>0</v>
      </c>
      <c r="AX93" s="17">
        <v>0</v>
      </c>
      <c r="AY93" s="17">
        <v>0</v>
      </c>
      <c r="AZ93" s="17">
        <v>0</v>
      </c>
      <c r="BA93" s="17">
        <v>0</v>
      </c>
      <c r="BB93" s="17">
        <v>0</v>
      </c>
      <c r="BC93" s="17">
        <v>0</v>
      </c>
      <c r="BD93" s="17">
        <v>0</v>
      </c>
      <c r="BE93" s="17">
        <v>0</v>
      </c>
      <c r="BF93" s="17">
        <v>0</v>
      </c>
      <c r="BG93" s="17">
        <v>0</v>
      </c>
      <c r="BH93" s="17">
        <v>0</v>
      </c>
      <c r="BI93" s="17">
        <v>0</v>
      </c>
      <c r="BJ93" s="17">
        <v>0</v>
      </c>
      <c r="BK93" s="17">
        <v>0</v>
      </c>
      <c r="BL93" s="17">
        <v>0</v>
      </c>
      <c r="BM93" s="17">
        <v>0</v>
      </c>
      <c r="BN93" s="17">
        <v>0</v>
      </c>
      <c r="BO93" s="17">
        <v>0</v>
      </c>
      <c r="BP93" s="17">
        <v>0</v>
      </c>
      <c r="BQ93" s="17">
        <v>0</v>
      </c>
      <c r="BR93" s="17">
        <v>0</v>
      </c>
      <c r="BS93" s="17">
        <v>0</v>
      </c>
      <c r="BT93" s="17">
        <v>0</v>
      </c>
      <c r="BU93" s="17">
        <v>0</v>
      </c>
      <c r="BV93" s="17">
        <v>0</v>
      </c>
      <c r="BW93" s="17">
        <v>0</v>
      </c>
      <c r="BX93" s="17">
        <v>0</v>
      </c>
      <c r="BY93" s="17">
        <v>0</v>
      </c>
      <c r="BZ93" s="17">
        <v>0</v>
      </c>
      <c r="CA93" s="17">
        <v>0</v>
      </c>
      <c r="CB93" s="17">
        <v>0</v>
      </c>
      <c r="CC93" s="17">
        <v>0</v>
      </c>
      <c r="CD93" s="17">
        <v>0</v>
      </c>
      <c r="CE93" s="17">
        <v>0</v>
      </c>
      <c r="CF93" s="17">
        <v>0</v>
      </c>
      <c r="CG93" s="17">
        <v>0</v>
      </c>
      <c r="CH93" s="17">
        <v>0</v>
      </c>
      <c r="CI93" s="17">
        <v>0</v>
      </c>
      <c r="CJ93" s="17">
        <v>0</v>
      </c>
      <c r="CK93" s="17">
        <v>0</v>
      </c>
      <c r="CL93" s="17">
        <v>0</v>
      </c>
      <c r="CM93" s="17">
        <v>0</v>
      </c>
      <c r="CN93" s="17">
        <v>0</v>
      </c>
      <c r="CO93" s="17">
        <v>0</v>
      </c>
      <c r="CP93" s="17">
        <v>0</v>
      </c>
      <c r="CQ93" s="17">
        <v>0</v>
      </c>
      <c r="CR93" s="17">
        <v>0</v>
      </c>
      <c r="CS93" s="17">
        <v>0</v>
      </c>
      <c r="CT93" s="17">
        <v>0</v>
      </c>
      <c r="CU93" s="17">
        <v>0</v>
      </c>
      <c r="CV93" s="17">
        <v>0</v>
      </c>
      <c r="CW93" s="17">
        <v>0</v>
      </c>
      <c r="CX93" s="17">
        <v>0</v>
      </c>
      <c r="CY93" s="17">
        <v>0</v>
      </c>
      <c r="CZ93" s="17">
        <v>0</v>
      </c>
      <c r="DA93" s="17">
        <v>0</v>
      </c>
      <c r="DB93" s="17">
        <v>0</v>
      </c>
      <c r="DC93" s="17">
        <v>0</v>
      </c>
      <c r="DD93" s="17">
        <v>0</v>
      </c>
      <c r="DE93" s="17">
        <v>0</v>
      </c>
      <c r="DF93" s="17">
        <v>0</v>
      </c>
      <c r="DG93" s="17">
        <v>0</v>
      </c>
      <c r="DH93" s="17">
        <v>0</v>
      </c>
      <c r="DI93" s="17">
        <v>0</v>
      </c>
      <c r="DJ93" s="17">
        <v>0</v>
      </c>
      <c r="DK93" s="17">
        <v>0</v>
      </c>
      <c r="DL93" s="17">
        <v>0</v>
      </c>
      <c r="DM93" s="17">
        <v>0</v>
      </c>
      <c r="DN93" s="17">
        <v>0</v>
      </c>
      <c r="DO93" s="17">
        <v>0</v>
      </c>
      <c r="DP93" s="17">
        <v>0</v>
      </c>
      <c r="DQ93" s="17">
        <v>0</v>
      </c>
      <c r="DR93" s="17">
        <v>0</v>
      </c>
      <c r="DS93" s="17">
        <v>0</v>
      </c>
      <c r="DT93" s="17">
        <v>0</v>
      </c>
      <c r="DU93" s="17">
        <v>0</v>
      </c>
      <c r="DV93" s="17">
        <v>0</v>
      </c>
      <c r="DW93" s="17">
        <v>0</v>
      </c>
      <c r="DX93" s="17">
        <v>0</v>
      </c>
      <c r="DY93" s="17">
        <v>0</v>
      </c>
      <c r="DZ93" s="17">
        <v>0</v>
      </c>
      <c r="EA93" s="17">
        <v>0</v>
      </c>
      <c r="EB93" s="17">
        <v>0</v>
      </c>
      <c r="EC93" s="17">
        <v>0</v>
      </c>
      <c r="ED93" s="17">
        <v>0</v>
      </c>
      <c r="EE93" s="17">
        <v>0</v>
      </c>
      <c r="EF93" s="17">
        <v>0</v>
      </c>
      <c r="EG93" s="17">
        <v>0</v>
      </c>
      <c r="EH93" s="17">
        <v>0</v>
      </c>
      <c r="EI93" s="17">
        <v>0</v>
      </c>
      <c r="EJ93" s="17">
        <v>0</v>
      </c>
      <c r="EK93" s="17">
        <v>0</v>
      </c>
      <c r="EL93" s="17">
        <v>0</v>
      </c>
      <c r="EM93" s="17">
        <v>0</v>
      </c>
      <c r="EN93" s="17">
        <v>0</v>
      </c>
      <c r="EO93" s="17">
        <v>0</v>
      </c>
      <c r="EP93" s="17">
        <v>0</v>
      </c>
      <c r="EQ93" s="17">
        <v>0</v>
      </c>
      <c r="ER93" s="17">
        <v>0</v>
      </c>
      <c r="ES93" s="17">
        <v>0</v>
      </c>
      <c r="ET93" s="17">
        <v>0</v>
      </c>
      <c r="EU93" s="17">
        <v>0</v>
      </c>
      <c r="EV93" s="17">
        <v>0</v>
      </c>
      <c r="EW93" s="17">
        <v>0</v>
      </c>
      <c r="EX93" s="17">
        <v>0</v>
      </c>
      <c r="EY93" s="17">
        <v>0</v>
      </c>
      <c r="EZ93" s="17">
        <v>0</v>
      </c>
      <c r="FA93" s="17">
        <v>0</v>
      </c>
      <c r="FB93" s="17">
        <v>0</v>
      </c>
      <c r="FC93" s="17">
        <v>0</v>
      </c>
      <c r="FD93" s="17">
        <v>0</v>
      </c>
      <c r="FE93" s="17">
        <v>0</v>
      </c>
      <c r="FF93" s="17">
        <v>0</v>
      </c>
      <c r="FG93" s="17">
        <v>0</v>
      </c>
      <c r="FH93" s="17">
        <v>0</v>
      </c>
      <c r="FI93" s="17">
        <v>0</v>
      </c>
      <c r="FJ93" s="17">
        <v>0</v>
      </c>
      <c r="FK93" s="17">
        <v>0</v>
      </c>
      <c r="FL93" s="17">
        <v>0</v>
      </c>
      <c r="FM93" s="17">
        <v>0</v>
      </c>
      <c r="FN93" s="17">
        <v>0</v>
      </c>
      <c r="FO93" s="17">
        <v>0</v>
      </c>
      <c r="FP93" s="17">
        <v>0</v>
      </c>
      <c r="FQ93" s="17">
        <v>0</v>
      </c>
      <c r="FR93" s="17">
        <v>0</v>
      </c>
      <c r="FS93" s="17">
        <v>0</v>
      </c>
      <c r="FT93" s="17">
        <v>0</v>
      </c>
      <c r="FU93" s="17">
        <v>0</v>
      </c>
      <c r="FV93" s="17">
        <v>0</v>
      </c>
      <c r="FW93" s="17">
        <v>0</v>
      </c>
      <c r="FX93" s="17">
        <v>0</v>
      </c>
      <c r="FY93" s="17">
        <v>0</v>
      </c>
      <c r="FZ93" s="17">
        <v>0</v>
      </c>
      <c r="GA93" s="17">
        <v>0</v>
      </c>
      <c r="GB93" s="17">
        <v>0</v>
      </c>
      <c r="GC93" s="17">
        <v>0</v>
      </c>
      <c r="GD93" s="17">
        <v>0</v>
      </c>
      <c r="GE93" s="17">
        <v>0</v>
      </c>
      <c r="GF93" s="17">
        <v>0</v>
      </c>
      <c r="GG93" s="17">
        <v>0</v>
      </c>
      <c r="GH93" s="17">
        <v>0</v>
      </c>
      <c r="GI93" s="17">
        <v>0</v>
      </c>
      <c r="GJ93" s="17">
        <v>0</v>
      </c>
      <c r="GK93" s="17">
        <v>0</v>
      </c>
      <c r="GL93" s="17">
        <v>0</v>
      </c>
      <c r="GM93" s="17">
        <v>0</v>
      </c>
      <c r="GN93" s="17">
        <v>0</v>
      </c>
      <c r="GO93" s="17">
        <v>0</v>
      </c>
      <c r="GP93" s="17">
        <v>0</v>
      </c>
      <c r="GQ93" s="17">
        <v>0</v>
      </c>
      <c r="GR93" s="17">
        <v>0</v>
      </c>
      <c r="GS93" s="17">
        <v>0</v>
      </c>
      <c r="GT93" s="17">
        <v>0</v>
      </c>
      <c r="GU93" s="17">
        <v>0</v>
      </c>
      <c r="GV93" s="17">
        <v>0</v>
      </c>
      <c r="GW93" s="17">
        <v>0</v>
      </c>
      <c r="GX93" s="17">
        <v>0</v>
      </c>
      <c r="GY93" s="17">
        <v>0</v>
      </c>
      <c r="GZ93" s="17">
        <v>0</v>
      </c>
      <c r="HA93" s="17">
        <v>0</v>
      </c>
      <c r="HB93" s="17">
        <v>0</v>
      </c>
      <c r="HC93" s="17">
        <v>0</v>
      </c>
      <c r="HD93" s="17">
        <v>0</v>
      </c>
      <c r="HE93" s="17">
        <v>0</v>
      </c>
      <c r="HF93" s="17">
        <v>0</v>
      </c>
      <c r="HG93" s="17">
        <v>0</v>
      </c>
      <c r="HH93" s="17">
        <v>0</v>
      </c>
      <c r="HI93" s="17">
        <v>0</v>
      </c>
      <c r="HJ93" s="17">
        <v>0</v>
      </c>
      <c r="HK93" s="17">
        <v>0</v>
      </c>
      <c r="HL93" s="17">
        <v>0</v>
      </c>
      <c r="HM93" s="17">
        <v>0</v>
      </c>
      <c r="HN93" s="17">
        <v>0</v>
      </c>
      <c r="HO93" s="17">
        <v>0</v>
      </c>
      <c r="HP93" s="17">
        <v>0</v>
      </c>
      <c r="HQ93" s="17">
        <v>0</v>
      </c>
      <c r="HR93" s="17">
        <v>0</v>
      </c>
      <c r="HS93" s="17">
        <v>0</v>
      </c>
      <c r="HT93" s="17">
        <v>0</v>
      </c>
      <c r="HU93" s="17">
        <v>0</v>
      </c>
      <c r="HV93" s="17">
        <v>0</v>
      </c>
      <c r="HW93" s="17">
        <v>0</v>
      </c>
      <c r="HX93" s="17">
        <v>0</v>
      </c>
      <c r="HY93" s="17">
        <v>0</v>
      </c>
      <c r="HZ93" s="17">
        <v>0</v>
      </c>
      <c r="IA93" s="17">
        <v>0</v>
      </c>
      <c r="IB93" s="17">
        <v>0</v>
      </c>
      <c r="IC93" s="17">
        <v>0</v>
      </c>
      <c r="ID93" s="17">
        <v>0</v>
      </c>
      <c r="IE93" s="17">
        <v>0</v>
      </c>
      <c r="IF93" s="17">
        <v>0</v>
      </c>
      <c r="IG93" s="17">
        <v>0</v>
      </c>
      <c r="IH93" s="17">
        <v>0</v>
      </c>
      <c r="II93" s="17">
        <v>0</v>
      </c>
      <c r="IJ93" s="17">
        <v>0</v>
      </c>
      <c r="IK93" s="17">
        <v>0</v>
      </c>
      <c r="IL93" s="17">
        <v>0</v>
      </c>
      <c r="IM93" s="17">
        <v>0</v>
      </c>
      <c r="IN93" s="17">
        <v>0</v>
      </c>
      <c r="IO93" s="17">
        <v>0</v>
      </c>
      <c r="IP93" s="17">
        <v>0</v>
      </c>
      <c r="IQ93" s="17">
        <v>0</v>
      </c>
      <c r="IR93" s="17">
        <v>0</v>
      </c>
      <c r="IS93" s="17">
        <v>0</v>
      </c>
      <c r="IT93" s="17">
        <v>0</v>
      </c>
      <c r="IU93" s="17">
        <v>0</v>
      </c>
      <c r="IV93" s="17">
        <v>0</v>
      </c>
      <c r="IW93" s="17">
        <v>0</v>
      </c>
      <c r="IX93" s="17">
        <v>0</v>
      </c>
      <c r="IY93" s="17">
        <v>0</v>
      </c>
      <c r="IZ93" s="17">
        <v>0</v>
      </c>
      <c r="JA93" s="17">
        <v>0</v>
      </c>
      <c r="JB93" s="17">
        <v>0</v>
      </c>
      <c r="JC93" s="17">
        <v>0</v>
      </c>
      <c r="JD93" s="17">
        <v>0</v>
      </c>
      <c r="JE93" s="17">
        <v>0</v>
      </c>
      <c r="JF93" s="17">
        <v>0</v>
      </c>
      <c r="JG93" s="17">
        <v>0</v>
      </c>
      <c r="JH93" s="17">
        <v>0</v>
      </c>
      <c r="JI93" s="17">
        <v>0</v>
      </c>
      <c r="JJ93" s="17">
        <v>0</v>
      </c>
      <c r="JK93" s="17">
        <v>0</v>
      </c>
      <c r="JL93" s="17">
        <v>0</v>
      </c>
      <c r="JM93" s="17">
        <v>0</v>
      </c>
      <c r="JN93" s="17">
        <v>0</v>
      </c>
      <c r="JO93" s="17">
        <v>0</v>
      </c>
      <c r="JP93" s="17">
        <v>0</v>
      </c>
      <c r="JQ93" s="17">
        <v>0</v>
      </c>
      <c r="JR93" s="17">
        <v>0</v>
      </c>
      <c r="JS93" s="17">
        <v>0</v>
      </c>
      <c r="JT93" s="17">
        <v>0</v>
      </c>
      <c r="JU93" s="17">
        <v>0</v>
      </c>
      <c r="JV93" s="17">
        <v>0</v>
      </c>
      <c r="JW93" s="17">
        <v>0</v>
      </c>
      <c r="JX93" s="17">
        <v>0</v>
      </c>
      <c r="JY93" s="17">
        <v>0</v>
      </c>
    </row>
    <row r="94" spans="1:285" x14ac:dyDescent="0.15">
      <c r="A94" s="17" t="s">
        <v>194</v>
      </c>
      <c r="B94" s="17" t="s">
        <v>195</v>
      </c>
      <c r="C94" s="17">
        <v>0</v>
      </c>
      <c r="D94" s="17">
        <v>5.15</v>
      </c>
      <c r="E94" s="17">
        <v>5.15</v>
      </c>
      <c r="F94" s="17">
        <v>5.15</v>
      </c>
      <c r="G94" s="17">
        <v>5.15</v>
      </c>
      <c r="H94" s="17">
        <v>5.15</v>
      </c>
      <c r="I94" s="17">
        <v>5.17</v>
      </c>
      <c r="J94" s="17">
        <v>5.17</v>
      </c>
      <c r="K94" s="17">
        <v>5.17</v>
      </c>
      <c r="L94" s="17">
        <v>5.17</v>
      </c>
      <c r="M94" s="17">
        <v>5.17</v>
      </c>
      <c r="N94" s="17">
        <v>5.19</v>
      </c>
      <c r="O94" s="17">
        <v>5.19</v>
      </c>
      <c r="P94" s="17">
        <v>5.19</v>
      </c>
      <c r="Q94" s="17">
        <v>5.19</v>
      </c>
      <c r="R94" s="17">
        <v>5.19</v>
      </c>
      <c r="S94" s="17">
        <v>5.19</v>
      </c>
      <c r="T94" s="17">
        <v>5.19</v>
      </c>
      <c r="U94" s="17">
        <v>5.19</v>
      </c>
      <c r="V94" s="17">
        <v>5.19</v>
      </c>
      <c r="W94" s="17">
        <v>5.18</v>
      </c>
      <c r="X94" s="17">
        <v>5.18</v>
      </c>
      <c r="Y94" s="17">
        <v>5.18</v>
      </c>
      <c r="Z94" s="17">
        <v>5.18</v>
      </c>
      <c r="AA94" s="17">
        <v>5.18</v>
      </c>
      <c r="AB94" s="17">
        <v>0</v>
      </c>
      <c r="AC94" s="17">
        <v>0</v>
      </c>
      <c r="AD94" s="17">
        <v>0</v>
      </c>
      <c r="AE94" s="17">
        <v>0</v>
      </c>
      <c r="AF94" s="17">
        <v>0</v>
      </c>
      <c r="AG94" s="17">
        <v>0</v>
      </c>
      <c r="AH94" s="17">
        <v>0</v>
      </c>
      <c r="AI94" s="17">
        <v>0</v>
      </c>
      <c r="AJ94" s="17">
        <v>0</v>
      </c>
      <c r="AK94" s="17">
        <v>0</v>
      </c>
      <c r="AL94" s="17">
        <v>0</v>
      </c>
      <c r="AM94" s="17">
        <v>0</v>
      </c>
      <c r="AN94" s="17">
        <v>0</v>
      </c>
      <c r="AO94" s="17">
        <v>0</v>
      </c>
      <c r="AP94" s="17">
        <v>0</v>
      </c>
      <c r="AQ94" s="17">
        <v>0</v>
      </c>
      <c r="AR94" s="17">
        <v>0</v>
      </c>
      <c r="AS94" s="17">
        <v>0</v>
      </c>
      <c r="AT94" s="17">
        <v>0</v>
      </c>
      <c r="AU94" s="17">
        <v>0</v>
      </c>
      <c r="AV94" s="17">
        <v>0</v>
      </c>
      <c r="AW94" s="17">
        <v>0</v>
      </c>
      <c r="AX94" s="17">
        <v>0</v>
      </c>
      <c r="AY94" s="17">
        <v>0</v>
      </c>
      <c r="AZ94" s="17">
        <v>0</v>
      </c>
      <c r="BA94" s="17">
        <v>0</v>
      </c>
      <c r="BB94" s="17">
        <v>0</v>
      </c>
      <c r="BC94" s="17">
        <v>0</v>
      </c>
      <c r="BD94" s="17">
        <v>0</v>
      </c>
      <c r="BE94" s="17">
        <v>0</v>
      </c>
      <c r="BF94" s="17">
        <v>0</v>
      </c>
      <c r="BG94" s="17">
        <v>0</v>
      </c>
      <c r="BH94" s="17">
        <v>0</v>
      </c>
      <c r="BI94" s="17">
        <v>0</v>
      </c>
      <c r="BJ94" s="17">
        <v>0</v>
      </c>
      <c r="BK94" s="17">
        <v>0</v>
      </c>
      <c r="BL94" s="17">
        <v>0</v>
      </c>
      <c r="BM94" s="17">
        <v>0</v>
      </c>
      <c r="BN94" s="17">
        <v>0</v>
      </c>
      <c r="BO94" s="17">
        <v>0</v>
      </c>
      <c r="BP94" s="17">
        <v>0</v>
      </c>
      <c r="BQ94" s="17">
        <v>0</v>
      </c>
      <c r="BR94" s="17">
        <v>0</v>
      </c>
      <c r="BS94" s="17">
        <v>0</v>
      </c>
      <c r="BT94" s="17">
        <v>0</v>
      </c>
      <c r="BU94" s="17">
        <v>0</v>
      </c>
      <c r="BV94" s="17">
        <v>0</v>
      </c>
      <c r="BW94" s="17">
        <v>0</v>
      </c>
      <c r="BX94" s="17">
        <v>0</v>
      </c>
      <c r="BY94" s="17">
        <v>0</v>
      </c>
      <c r="BZ94" s="17">
        <v>0</v>
      </c>
      <c r="CA94" s="17">
        <v>0</v>
      </c>
      <c r="CB94" s="17">
        <v>0</v>
      </c>
      <c r="CC94" s="17">
        <v>0</v>
      </c>
      <c r="CD94" s="17">
        <v>0</v>
      </c>
      <c r="CE94" s="17">
        <v>0</v>
      </c>
      <c r="CF94" s="17">
        <v>0</v>
      </c>
      <c r="CG94" s="17">
        <v>0</v>
      </c>
      <c r="CH94" s="17">
        <v>0</v>
      </c>
      <c r="CI94" s="17">
        <v>0</v>
      </c>
      <c r="CJ94" s="17">
        <v>0</v>
      </c>
      <c r="CK94" s="17">
        <v>0</v>
      </c>
      <c r="CL94" s="17">
        <v>0</v>
      </c>
      <c r="CM94" s="17">
        <v>0</v>
      </c>
      <c r="CN94" s="17">
        <v>0</v>
      </c>
      <c r="CO94" s="17">
        <v>0</v>
      </c>
      <c r="CP94" s="17">
        <v>0</v>
      </c>
      <c r="CQ94" s="17">
        <v>0</v>
      </c>
      <c r="CR94" s="17">
        <v>0</v>
      </c>
      <c r="CS94" s="17">
        <v>0</v>
      </c>
      <c r="CT94" s="17">
        <v>0</v>
      </c>
      <c r="CU94" s="17">
        <v>0</v>
      </c>
      <c r="CV94" s="17">
        <v>0</v>
      </c>
      <c r="CW94" s="17">
        <v>0</v>
      </c>
      <c r="CX94" s="17">
        <v>0</v>
      </c>
      <c r="CY94" s="17">
        <v>0</v>
      </c>
      <c r="CZ94" s="17">
        <v>0</v>
      </c>
      <c r="DA94" s="17">
        <v>0</v>
      </c>
      <c r="DB94" s="17">
        <v>0</v>
      </c>
      <c r="DC94" s="17">
        <v>0</v>
      </c>
      <c r="DD94" s="17">
        <v>0</v>
      </c>
      <c r="DE94" s="17">
        <v>0</v>
      </c>
      <c r="DF94" s="17">
        <v>0</v>
      </c>
      <c r="DG94" s="17">
        <v>0</v>
      </c>
      <c r="DH94" s="17">
        <v>0</v>
      </c>
      <c r="DI94" s="17">
        <v>0</v>
      </c>
      <c r="DJ94" s="17">
        <v>0</v>
      </c>
      <c r="DK94" s="17">
        <v>0</v>
      </c>
      <c r="DL94" s="17">
        <v>0</v>
      </c>
      <c r="DM94" s="17">
        <v>0</v>
      </c>
      <c r="DN94" s="17">
        <v>0</v>
      </c>
      <c r="DO94" s="17">
        <v>0</v>
      </c>
      <c r="DP94" s="17">
        <v>0</v>
      </c>
      <c r="DQ94" s="17">
        <v>0</v>
      </c>
      <c r="DR94" s="17">
        <v>0</v>
      </c>
      <c r="DS94" s="17">
        <v>0</v>
      </c>
      <c r="DT94" s="17">
        <v>0</v>
      </c>
      <c r="DU94" s="17">
        <v>0</v>
      </c>
      <c r="DV94" s="17">
        <v>0</v>
      </c>
      <c r="DW94" s="17">
        <v>0</v>
      </c>
      <c r="DX94" s="17">
        <v>0</v>
      </c>
      <c r="DY94" s="17">
        <v>0</v>
      </c>
      <c r="DZ94" s="17">
        <v>0</v>
      </c>
      <c r="EA94" s="17">
        <v>0</v>
      </c>
      <c r="EB94" s="17">
        <v>0</v>
      </c>
      <c r="EC94" s="17">
        <v>0</v>
      </c>
      <c r="ED94" s="17">
        <v>0</v>
      </c>
      <c r="EE94" s="17">
        <v>0</v>
      </c>
      <c r="EF94" s="17">
        <v>0</v>
      </c>
      <c r="EG94" s="17">
        <v>0</v>
      </c>
      <c r="EH94" s="17">
        <v>0</v>
      </c>
      <c r="EI94" s="17">
        <v>0</v>
      </c>
      <c r="EJ94" s="17">
        <v>0</v>
      </c>
      <c r="EK94" s="17">
        <v>0</v>
      </c>
      <c r="EL94" s="17">
        <v>0</v>
      </c>
      <c r="EM94" s="17">
        <v>0</v>
      </c>
      <c r="EN94" s="17">
        <v>0</v>
      </c>
      <c r="EO94" s="17">
        <v>0</v>
      </c>
      <c r="EP94" s="17">
        <v>0</v>
      </c>
      <c r="EQ94" s="17">
        <v>0</v>
      </c>
      <c r="ER94" s="17">
        <v>0</v>
      </c>
      <c r="ES94" s="17">
        <v>0</v>
      </c>
      <c r="ET94" s="17">
        <v>0</v>
      </c>
      <c r="EU94" s="17">
        <v>0</v>
      </c>
      <c r="EV94" s="17">
        <v>0</v>
      </c>
      <c r="EW94" s="17">
        <v>0</v>
      </c>
      <c r="EX94" s="17">
        <v>0</v>
      </c>
      <c r="EY94" s="17">
        <v>0</v>
      </c>
      <c r="EZ94" s="17">
        <v>0</v>
      </c>
      <c r="FA94" s="17">
        <v>0</v>
      </c>
      <c r="FB94" s="17">
        <v>0</v>
      </c>
      <c r="FC94" s="17">
        <v>0</v>
      </c>
      <c r="FD94" s="17">
        <v>0</v>
      </c>
      <c r="FE94" s="17">
        <v>0</v>
      </c>
      <c r="FF94" s="17">
        <v>0</v>
      </c>
      <c r="FG94" s="17">
        <v>0</v>
      </c>
      <c r="FH94" s="17">
        <v>0</v>
      </c>
      <c r="FI94" s="17">
        <v>0</v>
      </c>
      <c r="FJ94" s="17">
        <v>0</v>
      </c>
      <c r="FK94" s="17">
        <v>0</v>
      </c>
      <c r="FL94" s="17">
        <v>0</v>
      </c>
      <c r="FM94" s="17">
        <v>0</v>
      </c>
      <c r="FN94" s="17">
        <v>0</v>
      </c>
      <c r="FO94" s="17">
        <v>0</v>
      </c>
      <c r="FP94" s="17">
        <v>0</v>
      </c>
      <c r="FQ94" s="17">
        <v>0</v>
      </c>
      <c r="FR94" s="17">
        <v>0</v>
      </c>
      <c r="FS94" s="17">
        <v>0</v>
      </c>
      <c r="FT94" s="17">
        <v>0</v>
      </c>
      <c r="FU94" s="17">
        <v>0</v>
      </c>
      <c r="FV94" s="17">
        <v>0</v>
      </c>
      <c r="FW94" s="17">
        <v>0</v>
      </c>
      <c r="FX94" s="17">
        <v>0</v>
      </c>
      <c r="FY94" s="17">
        <v>0</v>
      </c>
      <c r="FZ94" s="17">
        <v>0</v>
      </c>
      <c r="GA94" s="17">
        <v>0</v>
      </c>
      <c r="GB94" s="17">
        <v>0</v>
      </c>
      <c r="GC94" s="17">
        <v>0</v>
      </c>
      <c r="GD94" s="17">
        <v>0</v>
      </c>
      <c r="GE94" s="17">
        <v>0</v>
      </c>
      <c r="GF94" s="17">
        <v>0</v>
      </c>
      <c r="GG94" s="17">
        <v>0</v>
      </c>
      <c r="GH94" s="17">
        <v>0</v>
      </c>
      <c r="GI94" s="17">
        <v>0</v>
      </c>
      <c r="GJ94" s="17">
        <v>0</v>
      </c>
      <c r="GK94" s="17">
        <v>0</v>
      </c>
      <c r="GL94" s="17">
        <v>0</v>
      </c>
      <c r="GM94" s="17">
        <v>0</v>
      </c>
      <c r="GN94" s="17">
        <v>0</v>
      </c>
      <c r="GO94" s="17">
        <v>0</v>
      </c>
      <c r="GP94" s="17">
        <v>0</v>
      </c>
      <c r="GQ94" s="17">
        <v>0</v>
      </c>
      <c r="GR94" s="17">
        <v>0</v>
      </c>
      <c r="GS94" s="17">
        <v>0</v>
      </c>
      <c r="GT94" s="17">
        <v>0</v>
      </c>
      <c r="GU94" s="17">
        <v>0</v>
      </c>
      <c r="GV94" s="17">
        <v>0</v>
      </c>
      <c r="GW94" s="17">
        <v>0</v>
      </c>
      <c r="GX94" s="17">
        <v>0</v>
      </c>
      <c r="GY94" s="17">
        <v>0</v>
      </c>
      <c r="GZ94" s="17">
        <v>0</v>
      </c>
      <c r="HA94" s="17">
        <v>0</v>
      </c>
      <c r="HB94" s="17">
        <v>0</v>
      </c>
      <c r="HC94" s="17">
        <v>0</v>
      </c>
      <c r="HD94" s="17">
        <v>0</v>
      </c>
      <c r="HE94" s="17">
        <v>0</v>
      </c>
      <c r="HF94" s="17">
        <v>0</v>
      </c>
      <c r="HG94" s="17">
        <v>0</v>
      </c>
      <c r="HH94" s="17">
        <v>0</v>
      </c>
      <c r="HI94" s="17">
        <v>0</v>
      </c>
      <c r="HJ94" s="17">
        <v>0</v>
      </c>
      <c r="HK94" s="17">
        <v>0</v>
      </c>
      <c r="HL94" s="17">
        <v>0</v>
      </c>
      <c r="HM94" s="17">
        <v>0</v>
      </c>
      <c r="HN94" s="17">
        <v>0</v>
      </c>
      <c r="HO94" s="17">
        <v>0</v>
      </c>
      <c r="HP94" s="17">
        <v>0</v>
      </c>
      <c r="HQ94" s="17">
        <v>0</v>
      </c>
      <c r="HR94" s="17">
        <v>0</v>
      </c>
      <c r="HS94" s="17">
        <v>0</v>
      </c>
      <c r="HT94" s="17">
        <v>0</v>
      </c>
      <c r="HU94" s="17">
        <v>0</v>
      </c>
      <c r="HV94" s="17">
        <v>0</v>
      </c>
      <c r="HW94" s="17">
        <v>0</v>
      </c>
      <c r="HX94" s="17">
        <v>0</v>
      </c>
      <c r="HY94" s="17">
        <v>0</v>
      </c>
      <c r="HZ94" s="17">
        <v>0</v>
      </c>
      <c r="IA94" s="17">
        <v>0</v>
      </c>
      <c r="IB94" s="17">
        <v>0</v>
      </c>
      <c r="IC94" s="17">
        <v>0</v>
      </c>
      <c r="ID94" s="17">
        <v>0</v>
      </c>
      <c r="IE94" s="17">
        <v>0</v>
      </c>
      <c r="IF94" s="17">
        <v>0</v>
      </c>
      <c r="IG94" s="17">
        <v>0</v>
      </c>
      <c r="IH94" s="17">
        <v>0</v>
      </c>
      <c r="II94" s="17">
        <v>0</v>
      </c>
      <c r="IJ94" s="17">
        <v>0</v>
      </c>
      <c r="IK94" s="17">
        <v>0</v>
      </c>
      <c r="IL94" s="17">
        <v>0</v>
      </c>
      <c r="IM94" s="17">
        <v>0</v>
      </c>
      <c r="IN94" s="17">
        <v>0</v>
      </c>
      <c r="IO94" s="17">
        <v>0</v>
      </c>
      <c r="IP94" s="17">
        <v>0</v>
      </c>
      <c r="IQ94" s="17">
        <v>0</v>
      </c>
      <c r="IR94" s="17">
        <v>0</v>
      </c>
      <c r="IS94" s="17">
        <v>0</v>
      </c>
      <c r="IT94" s="17">
        <v>0</v>
      </c>
      <c r="IU94" s="17">
        <v>0</v>
      </c>
      <c r="IV94" s="17">
        <v>0</v>
      </c>
      <c r="IW94" s="17">
        <v>0</v>
      </c>
      <c r="IX94" s="17">
        <v>0</v>
      </c>
      <c r="IY94" s="17">
        <v>0</v>
      </c>
      <c r="IZ94" s="17">
        <v>0</v>
      </c>
      <c r="JA94" s="17">
        <v>0</v>
      </c>
      <c r="JB94" s="17">
        <v>0</v>
      </c>
      <c r="JC94" s="17">
        <v>0</v>
      </c>
      <c r="JD94" s="17">
        <v>0</v>
      </c>
      <c r="JE94" s="17">
        <v>0</v>
      </c>
      <c r="JF94" s="17">
        <v>0</v>
      </c>
      <c r="JG94" s="17">
        <v>0</v>
      </c>
      <c r="JH94" s="17">
        <v>0</v>
      </c>
      <c r="JI94" s="17">
        <v>0</v>
      </c>
      <c r="JJ94" s="17">
        <v>0</v>
      </c>
      <c r="JK94" s="17">
        <v>0</v>
      </c>
      <c r="JL94" s="17">
        <v>0</v>
      </c>
      <c r="JM94" s="17">
        <v>0</v>
      </c>
      <c r="JN94" s="17">
        <v>0</v>
      </c>
      <c r="JO94" s="17">
        <v>0</v>
      </c>
      <c r="JP94" s="17">
        <v>0</v>
      </c>
      <c r="JQ94" s="17">
        <v>0</v>
      </c>
      <c r="JR94" s="17">
        <v>0</v>
      </c>
      <c r="JS94" s="17">
        <v>0</v>
      </c>
      <c r="JT94" s="17">
        <v>0</v>
      </c>
      <c r="JU94" s="17">
        <v>0</v>
      </c>
      <c r="JV94" s="17">
        <v>0</v>
      </c>
      <c r="JW94" s="17">
        <v>0</v>
      </c>
      <c r="JX94" s="17">
        <v>0</v>
      </c>
      <c r="JY94" s="17">
        <v>0</v>
      </c>
    </row>
    <row r="95" spans="1:285" x14ac:dyDescent="0.15">
      <c r="A95" s="17" t="s">
        <v>820</v>
      </c>
      <c r="B95" s="17" t="s">
        <v>821</v>
      </c>
      <c r="C95" s="17">
        <v>0</v>
      </c>
      <c r="D95" s="17">
        <v>0</v>
      </c>
      <c r="E95" s="17">
        <v>0</v>
      </c>
      <c r="F95" s="17">
        <v>0</v>
      </c>
      <c r="G95" s="17">
        <v>0</v>
      </c>
      <c r="H95" s="17">
        <v>0</v>
      </c>
      <c r="I95" s="17">
        <v>32.15</v>
      </c>
      <c r="J95" s="17">
        <v>32.15</v>
      </c>
      <c r="K95" s="17">
        <v>32.15</v>
      </c>
      <c r="L95" s="17">
        <v>32.15</v>
      </c>
      <c r="M95" s="17">
        <v>32.15</v>
      </c>
      <c r="N95" s="17">
        <v>32.200000000000003</v>
      </c>
      <c r="O95" s="17">
        <v>32.229999999999997</v>
      </c>
      <c r="P95" s="17">
        <v>32.200000000000003</v>
      </c>
      <c r="Q95" s="17">
        <v>32.18</v>
      </c>
      <c r="R95" s="17">
        <v>32.200000000000003</v>
      </c>
      <c r="S95" s="17">
        <v>32.229999999999997</v>
      </c>
      <c r="T95" s="17">
        <v>32.32</v>
      </c>
      <c r="U95" s="17">
        <v>32.479999999999997</v>
      </c>
      <c r="V95" s="17">
        <v>32.4</v>
      </c>
      <c r="W95" s="17">
        <v>32.36</v>
      </c>
      <c r="X95" s="17">
        <v>32.4</v>
      </c>
      <c r="Y95" s="17">
        <v>32.44</v>
      </c>
      <c r="Z95" s="17">
        <v>32.46</v>
      </c>
      <c r="AA95" s="17">
        <v>32.42</v>
      </c>
      <c r="AB95" s="17">
        <v>0</v>
      </c>
      <c r="AC95" s="17">
        <v>0</v>
      </c>
      <c r="AD95" s="17">
        <v>0</v>
      </c>
      <c r="AE95" s="17">
        <v>0</v>
      </c>
      <c r="AF95" s="17">
        <v>0</v>
      </c>
      <c r="AG95" s="17">
        <v>0</v>
      </c>
      <c r="AH95" s="17">
        <v>0</v>
      </c>
      <c r="AI95" s="17">
        <v>0</v>
      </c>
      <c r="AJ95" s="17">
        <v>0</v>
      </c>
      <c r="AK95" s="17">
        <v>0</v>
      </c>
      <c r="AL95" s="17">
        <v>0</v>
      </c>
      <c r="AM95" s="17">
        <v>0</v>
      </c>
      <c r="AN95" s="17">
        <v>0</v>
      </c>
      <c r="AO95" s="17">
        <v>0</v>
      </c>
      <c r="AP95" s="17">
        <v>0</v>
      </c>
      <c r="AQ95" s="17">
        <v>0</v>
      </c>
      <c r="AR95" s="17">
        <v>0</v>
      </c>
      <c r="AS95" s="17">
        <v>0</v>
      </c>
      <c r="AT95" s="17">
        <v>0</v>
      </c>
      <c r="AU95" s="17">
        <v>0</v>
      </c>
      <c r="AV95" s="17">
        <v>0</v>
      </c>
      <c r="AW95" s="17">
        <v>0</v>
      </c>
      <c r="AX95" s="17">
        <v>0</v>
      </c>
      <c r="AY95" s="17">
        <v>0</v>
      </c>
      <c r="AZ95" s="17">
        <v>0</v>
      </c>
      <c r="BA95" s="17">
        <v>0</v>
      </c>
      <c r="BB95" s="17">
        <v>0</v>
      </c>
      <c r="BC95" s="17">
        <v>0</v>
      </c>
      <c r="BD95" s="17">
        <v>0</v>
      </c>
      <c r="BE95" s="17">
        <v>0</v>
      </c>
      <c r="BF95" s="17">
        <v>0</v>
      </c>
      <c r="BG95" s="17">
        <v>0</v>
      </c>
      <c r="BH95" s="17">
        <v>0</v>
      </c>
      <c r="BI95" s="17">
        <v>0</v>
      </c>
      <c r="BJ95" s="17">
        <v>0</v>
      </c>
      <c r="BK95" s="17">
        <v>0</v>
      </c>
      <c r="BL95" s="17">
        <v>0</v>
      </c>
      <c r="BM95" s="17">
        <v>0</v>
      </c>
      <c r="BN95" s="17">
        <v>0</v>
      </c>
      <c r="BO95" s="17">
        <v>0</v>
      </c>
      <c r="BP95" s="17">
        <v>0</v>
      </c>
      <c r="BQ95" s="17">
        <v>0</v>
      </c>
      <c r="BR95" s="17">
        <v>0</v>
      </c>
      <c r="BS95" s="17">
        <v>0</v>
      </c>
      <c r="BT95" s="17">
        <v>0</v>
      </c>
      <c r="BU95" s="17">
        <v>0</v>
      </c>
      <c r="BV95" s="17">
        <v>0</v>
      </c>
      <c r="BW95" s="17">
        <v>0</v>
      </c>
      <c r="BX95" s="17">
        <v>0</v>
      </c>
      <c r="BY95" s="17">
        <v>0</v>
      </c>
      <c r="BZ95" s="17">
        <v>0</v>
      </c>
      <c r="CA95" s="17">
        <v>0</v>
      </c>
      <c r="CB95" s="17">
        <v>0</v>
      </c>
      <c r="CC95" s="17">
        <v>0</v>
      </c>
      <c r="CD95" s="17">
        <v>0</v>
      </c>
      <c r="CE95" s="17">
        <v>0</v>
      </c>
      <c r="CF95" s="17">
        <v>0</v>
      </c>
      <c r="CG95" s="17">
        <v>0</v>
      </c>
      <c r="CH95" s="17">
        <v>0</v>
      </c>
      <c r="CI95" s="17">
        <v>0</v>
      </c>
      <c r="CJ95" s="17">
        <v>0</v>
      </c>
      <c r="CK95" s="17">
        <v>0</v>
      </c>
      <c r="CL95" s="17">
        <v>0</v>
      </c>
      <c r="CM95" s="17">
        <v>0</v>
      </c>
      <c r="CN95" s="17">
        <v>0</v>
      </c>
      <c r="CO95" s="17">
        <v>0</v>
      </c>
      <c r="CP95" s="17">
        <v>0</v>
      </c>
      <c r="CQ95" s="17">
        <v>0</v>
      </c>
      <c r="CR95" s="17">
        <v>0</v>
      </c>
      <c r="CS95" s="17">
        <v>0</v>
      </c>
      <c r="CT95" s="17">
        <v>0</v>
      </c>
      <c r="CU95" s="17">
        <v>0</v>
      </c>
      <c r="CV95" s="17">
        <v>0</v>
      </c>
      <c r="CW95" s="17">
        <v>0</v>
      </c>
      <c r="CX95" s="17">
        <v>0</v>
      </c>
      <c r="CY95" s="17">
        <v>0</v>
      </c>
      <c r="CZ95" s="17">
        <v>0</v>
      </c>
      <c r="DA95" s="17">
        <v>0</v>
      </c>
      <c r="DB95" s="17">
        <v>0</v>
      </c>
      <c r="DC95" s="17">
        <v>0</v>
      </c>
      <c r="DD95" s="17">
        <v>0</v>
      </c>
      <c r="DE95" s="17">
        <v>0</v>
      </c>
      <c r="DF95" s="17">
        <v>0</v>
      </c>
      <c r="DG95" s="17">
        <v>0</v>
      </c>
      <c r="DH95" s="17">
        <v>0</v>
      </c>
      <c r="DI95" s="17">
        <v>0</v>
      </c>
      <c r="DJ95" s="17">
        <v>0</v>
      </c>
      <c r="DK95" s="17">
        <v>0</v>
      </c>
      <c r="DL95" s="17">
        <v>0</v>
      </c>
      <c r="DM95" s="17">
        <v>0</v>
      </c>
      <c r="DN95" s="17">
        <v>0</v>
      </c>
      <c r="DO95" s="17">
        <v>0</v>
      </c>
      <c r="DP95" s="17">
        <v>0</v>
      </c>
      <c r="DQ95" s="17">
        <v>0</v>
      </c>
      <c r="DR95" s="17">
        <v>0</v>
      </c>
      <c r="DS95" s="17">
        <v>0</v>
      </c>
      <c r="DT95" s="17">
        <v>0</v>
      </c>
      <c r="DU95" s="17">
        <v>0</v>
      </c>
      <c r="DV95" s="17">
        <v>0</v>
      </c>
      <c r="DW95" s="17">
        <v>0</v>
      </c>
      <c r="DX95" s="17">
        <v>0</v>
      </c>
      <c r="DY95" s="17">
        <v>0</v>
      </c>
      <c r="DZ95" s="17">
        <v>0</v>
      </c>
      <c r="EA95" s="17">
        <v>0</v>
      </c>
      <c r="EB95" s="17">
        <v>0</v>
      </c>
      <c r="EC95" s="17">
        <v>0</v>
      </c>
      <c r="ED95" s="17">
        <v>0</v>
      </c>
      <c r="EE95" s="17">
        <v>0</v>
      </c>
      <c r="EF95" s="17">
        <v>0</v>
      </c>
      <c r="EG95" s="17">
        <v>0</v>
      </c>
      <c r="EH95" s="17">
        <v>0</v>
      </c>
      <c r="EI95" s="17">
        <v>0</v>
      </c>
      <c r="EJ95" s="17">
        <v>0</v>
      </c>
      <c r="EK95" s="17">
        <v>0</v>
      </c>
      <c r="EL95" s="17">
        <v>0</v>
      </c>
      <c r="EM95" s="17">
        <v>0</v>
      </c>
      <c r="EN95" s="17">
        <v>0</v>
      </c>
      <c r="EO95" s="17">
        <v>0</v>
      </c>
      <c r="EP95" s="17">
        <v>0</v>
      </c>
      <c r="EQ95" s="17">
        <v>0</v>
      </c>
      <c r="ER95" s="17">
        <v>0</v>
      </c>
      <c r="ES95" s="17">
        <v>0</v>
      </c>
      <c r="ET95" s="17">
        <v>0</v>
      </c>
      <c r="EU95" s="17">
        <v>0</v>
      </c>
      <c r="EV95" s="17">
        <v>0</v>
      </c>
      <c r="EW95" s="17">
        <v>0</v>
      </c>
      <c r="EX95" s="17">
        <v>0</v>
      </c>
      <c r="EY95" s="17">
        <v>0</v>
      </c>
      <c r="EZ95" s="17">
        <v>0</v>
      </c>
      <c r="FA95" s="17">
        <v>0</v>
      </c>
      <c r="FB95" s="17">
        <v>0</v>
      </c>
      <c r="FC95" s="17">
        <v>0</v>
      </c>
      <c r="FD95" s="17">
        <v>0</v>
      </c>
      <c r="FE95" s="17">
        <v>0</v>
      </c>
      <c r="FF95" s="17">
        <v>0</v>
      </c>
      <c r="FG95" s="17">
        <v>0</v>
      </c>
      <c r="FH95" s="17">
        <v>0</v>
      </c>
      <c r="FI95" s="17">
        <v>0</v>
      </c>
      <c r="FJ95" s="17">
        <v>0</v>
      </c>
      <c r="FK95" s="17">
        <v>0</v>
      </c>
      <c r="FL95" s="17">
        <v>0</v>
      </c>
      <c r="FM95" s="17">
        <v>0</v>
      </c>
      <c r="FN95" s="17">
        <v>0</v>
      </c>
      <c r="FO95" s="17">
        <v>0</v>
      </c>
      <c r="FP95" s="17">
        <v>0</v>
      </c>
      <c r="FQ95" s="17">
        <v>0</v>
      </c>
      <c r="FR95" s="17">
        <v>0</v>
      </c>
      <c r="FS95" s="17">
        <v>0</v>
      </c>
      <c r="FT95" s="17">
        <v>0</v>
      </c>
      <c r="FU95" s="17">
        <v>0</v>
      </c>
      <c r="FV95" s="17">
        <v>0</v>
      </c>
      <c r="FW95" s="17">
        <v>0</v>
      </c>
      <c r="FX95" s="17">
        <v>0</v>
      </c>
      <c r="FY95" s="17">
        <v>0</v>
      </c>
      <c r="FZ95" s="17">
        <v>0</v>
      </c>
      <c r="GA95" s="17">
        <v>0</v>
      </c>
      <c r="GB95" s="17">
        <v>0</v>
      </c>
      <c r="GC95" s="17">
        <v>0</v>
      </c>
      <c r="GD95" s="17">
        <v>0</v>
      </c>
      <c r="GE95" s="17">
        <v>0</v>
      </c>
      <c r="GF95" s="17">
        <v>0</v>
      </c>
      <c r="GG95" s="17">
        <v>0</v>
      </c>
      <c r="GH95" s="17">
        <v>0</v>
      </c>
      <c r="GI95" s="17">
        <v>0</v>
      </c>
      <c r="GJ95" s="17">
        <v>0</v>
      </c>
      <c r="GK95" s="17">
        <v>0</v>
      </c>
      <c r="GL95" s="17">
        <v>0</v>
      </c>
      <c r="GM95" s="17">
        <v>0</v>
      </c>
      <c r="GN95" s="17">
        <v>0</v>
      </c>
      <c r="GO95" s="17">
        <v>0</v>
      </c>
      <c r="GP95" s="17">
        <v>0</v>
      </c>
      <c r="GQ95" s="17">
        <v>0</v>
      </c>
      <c r="GR95" s="17">
        <v>0</v>
      </c>
      <c r="GS95" s="17">
        <v>0</v>
      </c>
      <c r="GT95" s="17">
        <v>0</v>
      </c>
      <c r="GU95" s="17">
        <v>0</v>
      </c>
      <c r="GV95" s="17">
        <v>0</v>
      </c>
      <c r="GW95" s="17">
        <v>0</v>
      </c>
      <c r="GX95" s="17">
        <v>0</v>
      </c>
      <c r="GY95" s="17">
        <v>0</v>
      </c>
      <c r="GZ95" s="17">
        <v>0</v>
      </c>
      <c r="HA95" s="17">
        <v>0</v>
      </c>
      <c r="HB95" s="17">
        <v>0</v>
      </c>
      <c r="HC95" s="17">
        <v>0</v>
      </c>
      <c r="HD95" s="17">
        <v>0</v>
      </c>
      <c r="HE95" s="17">
        <v>0</v>
      </c>
      <c r="HF95" s="17">
        <v>0</v>
      </c>
      <c r="HG95" s="17">
        <v>0</v>
      </c>
      <c r="HH95" s="17">
        <v>0</v>
      </c>
      <c r="HI95" s="17">
        <v>0</v>
      </c>
      <c r="HJ95" s="17">
        <v>0</v>
      </c>
      <c r="HK95" s="17">
        <v>0</v>
      </c>
      <c r="HL95" s="17">
        <v>0</v>
      </c>
      <c r="HM95" s="17">
        <v>0</v>
      </c>
      <c r="HN95" s="17">
        <v>0</v>
      </c>
      <c r="HO95" s="17">
        <v>0</v>
      </c>
      <c r="HP95" s="17">
        <v>0</v>
      </c>
      <c r="HQ95" s="17">
        <v>0</v>
      </c>
      <c r="HR95" s="17">
        <v>0</v>
      </c>
      <c r="HS95" s="17">
        <v>0</v>
      </c>
      <c r="HT95" s="17">
        <v>0</v>
      </c>
      <c r="HU95" s="17">
        <v>0</v>
      </c>
      <c r="HV95" s="17">
        <v>0</v>
      </c>
      <c r="HW95" s="17">
        <v>0</v>
      </c>
      <c r="HX95" s="17">
        <v>0</v>
      </c>
      <c r="HY95" s="17">
        <v>0</v>
      </c>
      <c r="HZ95" s="17">
        <v>0</v>
      </c>
      <c r="IA95" s="17">
        <v>0</v>
      </c>
      <c r="IB95" s="17">
        <v>0</v>
      </c>
      <c r="IC95" s="17">
        <v>0</v>
      </c>
      <c r="ID95" s="17">
        <v>0</v>
      </c>
      <c r="IE95" s="17">
        <v>0</v>
      </c>
      <c r="IF95" s="17">
        <v>0</v>
      </c>
      <c r="IG95" s="17">
        <v>0</v>
      </c>
      <c r="IH95" s="17">
        <v>0</v>
      </c>
      <c r="II95" s="17">
        <v>0</v>
      </c>
      <c r="IJ95" s="17">
        <v>0</v>
      </c>
      <c r="IK95" s="17">
        <v>0</v>
      </c>
      <c r="IL95" s="17">
        <v>0</v>
      </c>
      <c r="IM95" s="17">
        <v>0</v>
      </c>
      <c r="IN95" s="17">
        <v>0</v>
      </c>
      <c r="IO95" s="17">
        <v>0</v>
      </c>
      <c r="IP95" s="17">
        <v>0</v>
      </c>
      <c r="IQ95" s="17">
        <v>0</v>
      </c>
      <c r="IR95" s="17">
        <v>0</v>
      </c>
      <c r="IS95" s="17">
        <v>0</v>
      </c>
      <c r="IT95" s="17">
        <v>0</v>
      </c>
      <c r="IU95" s="17">
        <v>0</v>
      </c>
      <c r="IV95" s="17">
        <v>0</v>
      </c>
      <c r="IW95" s="17">
        <v>0</v>
      </c>
      <c r="IX95" s="17">
        <v>0</v>
      </c>
      <c r="IY95" s="17">
        <v>0</v>
      </c>
      <c r="IZ95" s="17">
        <v>0</v>
      </c>
      <c r="JA95" s="17">
        <v>0</v>
      </c>
      <c r="JB95" s="17">
        <v>0</v>
      </c>
      <c r="JC95" s="17">
        <v>0</v>
      </c>
      <c r="JD95" s="17">
        <v>0</v>
      </c>
      <c r="JE95" s="17">
        <v>0</v>
      </c>
      <c r="JF95" s="17">
        <v>0</v>
      </c>
      <c r="JG95" s="17">
        <v>0</v>
      </c>
      <c r="JH95" s="17">
        <v>0</v>
      </c>
      <c r="JI95" s="17">
        <v>0</v>
      </c>
      <c r="JJ95" s="17">
        <v>0</v>
      </c>
      <c r="JK95" s="17">
        <v>0</v>
      </c>
      <c r="JL95" s="17">
        <v>0</v>
      </c>
      <c r="JM95" s="17">
        <v>0</v>
      </c>
      <c r="JN95" s="17">
        <v>0</v>
      </c>
      <c r="JO95" s="17">
        <v>0</v>
      </c>
      <c r="JP95" s="17">
        <v>0</v>
      </c>
      <c r="JQ95" s="17">
        <v>0</v>
      </c>
      <c r="JR95" s="17">
        <v>0</v>
      </c>
      <c r="JS95" s="17">
        <v>0</v>
      </c>
      <c r="JT95" s="17">
        <v>0</v>
      </c>
      <c r="JU95" s="17">
        <v>0</v>
      </c>
      <c r="JV95" s="17">
        <v>0</v>
      </c>
      <c r="JW95" s="17">
        <v>0</v>
      </c>
      <c r="JX95" s="17">
        <v>0</v>
      </c>
      <c r="JY95" s="17">
        <v>0</v>
      </c>
    </row>
    <row r="96" spans="1:285" x14ac:dyDescent="0.15">
      <c r="A96" s="17" t="s">
        <v>260</v>
      </c>
      <c r="B96" s="17" t="s">
        <v>261</v>
      </c>
      <c r="C96" s="17">
        <v>0</v>
      </c>
      <c r="D96" s="17">
        <v>0</v>
      </c>
      <c r="E96" s="17">
        <v>0</v>
      </c>
      <c r="F96" s="17">
        <v>0</v>
      </c>
      <c r="G96" s="17">
        <v>0</v>
      </c>
      <c r="H96" s="17">
        <v>0</v>
      </c>
      <c r="I96" s="17">
        <v>25.45</v>
      </c>
      <c r="J96" s="17">
        <v>25.45</v>
      </c>
      <c r="K96" s="17">
        <v>25.45</v>
      </c>
      <c r="L96" s="17">
        <v>25.45</v>
      </c>
      <c r="M96" s="17">
        <v>25.45</v>
      </c>
      <c r="N96" s="17">
        <v>25.47</v>
      </c>
      <c r="O96" s="17">
        <v>25.44</v>
      </c>
      <c r="P96" s="17">
        <v>25.28</v>
      </c>
      <c r="Q96" s="17">
        <v>25.19</v>
      </c>
      <c r="R96" s="17">
        <v>25.15</v>
      </c>
      <c r="S96" s="17">
        <v>25.2</v>
      </c>
      <c r="T96" s="17">
        <v>25.1</v>
      </c>
      <c r="U96" s="17">
        <v>25.2</v>
      </c>
      <c r="V96" s="17">
        <v>25.19</v>
      </c>
      <c r="W96" s="17">
        <v>25.11</v>
      </c>
      <c r="X96" s="17">
        <v>25.2</v>
      </c>
      <c r="Y96" s="17">
        <v>25.2</v>
      </c>
      <c r="Z96" s="17">
        <v>25.13</v>
      </c>
      <c r="AA96" s="17">
        <v>25.14</v>
      </c>
      <c r="AB96" s="17">
        <v>0</v>
      </c>
      <c r="AC96" s="17">
        <v>0</v>
      </c>
      <c r="AD96" s="17">
        <v>0</v>
      </c>
      <c r="AE96" s="17">
        <v>0</v>
      </c>
      <c r="AF96" s="17">
        <v>0</v>
      </c>
      <c r="AG96" s="17">
        <v>0</v>
      </c>
      <c r="AH96" s="17">
        <v>0</v>
      </c>
      <c r="AI96" s="17">
        <v>0</v>
      </c>
      <c r="AJ96" s="17">
        <v>0</v>
      </c>
      <c r="AK96" s="17">
        <v>0</v>
      </c>
      <c r="AL96" s="17">
        <v>0</v>
      </c>
      <c r="AM96" s="17">
        <v>0</v>
      </c>
      <c r="AN96" s="17">
        <v>0</v>
      </c>
      <c r="AO96" s="17">
        <v>0</v>
      </c>
      <c r="AP96" s="17">
        <v>0</v>
      </c>
      <c r="AQ96" s="17">
        <v>0</v>
      </c>
      <c r="AR96" s="17">
        <v>0</v>
      </c>
      <c r="AS96" s="17">
        <v>0</v>
      </c>
      <c r="AT96" s="17">
        <v>0</v>
      </c>
      <c r="AU96" s="17">
        <v>0</v>
      </c>
      <c r="AV96" s="17">
        <v>0</v>
      </c>
      <c r="AW96" s="17">
        <v>0</v>
      </c>
      <c r="AX96" s="17">
        <v>0</v>
      </c>
      <c r="AY96" s="17">
        <v>0</v>
      </c>
      <c r="AZ96" s="17">
        <v>0</v>
      </c>
      <c r="BA96" s="17">
        <v>0</v>
      </c>
      <c r="BB96" s="17">
        <v>0</v>
      </c>
      <c r="BC96" s="17">
        <v>0</v>
      </c>
      <c r="BD96" s="17">
        <v>0</v>
      </c>
      <c r="BE96" s="17">
        <v>0</v>
      </c>
      <c r="BF96" s="17">
        <v>0</v>
      </c>
      <c r="BG96" s="17">
        <v>0</v>
      </c>
      <c r="BH96" s="17">
        <v>0</v>
      </c>
      <c r="BI96" s="17">
        <v>0</v>
      </c>
      <c r="BJ96" s="17">
        <v>0</v>
      </c>
      <c r="BK96" s="17">
        <v>0</v>
      </c>
      <c r="BL96" s="17">
        <v>0</v>
      </c>
      <c r="BM96" s="17">
        <v>0</v>
      </c>
      <c r="BN96" s="17">
        <v>0</v>
      </c>
      <c r="BO96" s="17">
        <v>0</v>
      </c>
      <c r="BP96" s="17">
        <v>0</v>
      </c>
      <c r="BQ96" s="17">
        <v>0</v>
      </c>
      <c r="BR96" s="17">
        <v>0</v>
      </c>
      <c r="BS96" s="17">
        <v>0</v>
      </c>
      <c r="BT96" s="17">
        <v>0</v>
      </c>
      <c r="BU96" s="17">
        <v>0</v>
      </c>
      <c r="BV96" s="17">
        <v>0</v>
      </c>
      <c r="BW96" s="17">
        <v>0</v>
      </c>
      <c r="BX96" s="17">
        <v>0</v>
      </c>
      <c r="BY96" s="17">
        <v>0</v>
      </c>
      <c r="BZ96" s="17">
        <v>0</v>
      </c>
      <c r="CA96" s="17">
        <v>0</v>
      </c>
      <c r="CB96" s="17">
        <v>0</v>
      </c>
      <c r="CC96" s="17">
        <v>0</v>
      </c>
      <c r="CD96" s="17">
        <v>0</v>
      </c>
      <c r="CE96" s="17">
        <v>0</v>
      </c>
      <c r="CF96" s="17">
        <v>0</v>
      </c>
      <c r="CG96" s="17">
        <v>0</v>
      </c>
      <c r="CH96" s="17">
        <v>0</v>
      </c>
      <c r="CI96" s="17">
        <v>0</v>
      </c>
      <c r="CJ96" s="17">
        <v>0</v>
      </c>
      <c r="CK96" s="17">
        <v>0</v>
      </c>
      <c r="CL96" s="17">
        <v>0</v>
      </c>
      <c r="CM96" s="17">
        <v>0</v>
      </c>
      <c r="CN96" s="17">
        <v>0</v>
      </c>
      <c r="CO96" s="17">
        <v>0</v>
      </c>
      <c r="CP96" s="17">
        <v>0</v>
      </c>
      <c r="CQ96" s="17">
        <v>0</v>
      </c>
      <c r="CR96" s="17">
        <v>0</v>
      </c>
      <c r="CS96" s="17">
        <v>0</v>
      </c>
      <c r="CT96" s="17">
        <v>0</v>
      </c>
      <c r="CU96" s="17">
        <v>0</v>
      </c>
      <c r="CV96" s="17">
        <v>0</v>
      </c>
      <c r="CW96" s="17">
        <v>0</v>
      </c>
      <c r="CX96" s="17">
        <v>0</v>
      </c>
      <c r="CY96" s="17">
        <v>0</v>
      </c>
      <c r="CZ96" s="17">
        <v>0</v>
      </c>
      <c r="DA96" s="17">
        <v>0</v>
      </c>
      <c r="DB96" s="17">
        <v>0</v>
      </c>
      <c r="DC96" s="17">
        <v>0</v>
      </c>
      <c r="DD96" s="17">
        <v>0</v>
      </c>
      <c r="DE96" s="17">
        <v>0</v>
      </c>
      <c r="DF96" s="17">
        <v>0</v>
      </c>
      <c r="DG96" s="17">
        <v>0</v>
      </c>
      <c r="DH96" s="17">
        <v>0</v>
      </c>
      <c r="DI96" s="17">
        <v>0</v>
      </c>
      <c r="DJ96" s="17">
        <v>0</v>
      </c>
      <c r="DK96" s="17">
        <v>0</v>
      </c>
      <c r="DL96" s="17">
        <v>0</v>
      </c>
      <c r="DM96" s="17">
        <v>0</v>
      </c>
      <c r="DN96" s="17">
        <v>0</v>
      </c>
      <c r="DO96" s="17">
        <v>0</v>
      </c>
      <c r="DP96" s="17">
        <v>0</v>
      </c>
      <c r="DQ96" s="17">
        <v>0</v>
      </c>
      <c r="DR96" s="17">
        <v>0</v>
      </c>
      <c r="DS96" s="17">
        <v>0</v>
      </c>
      <c r="DT96" s="17">
        <v>0</v>
      </c>
      <c r="DU96" s="17">
        <v>0</v>
      </c>
      <c r="DV96" s="17">
        <v>0</v>
      </c>
      <c r="DW96" s="17">
        <v>0</v>
      </c>
      <c r="DX96" s="17">
        <v>0</v>
      </c>
      <c r="DY96" s="17">
        <v>0</v>
      </c>
      <c r="DZ96" s="17">
        <v>0</v>
      </c>
      <c r="EA96" s="17">
        <v>0</v>
      </c>
      <c r="EB96" s="17">
        <v>0</v>
      </c>
      <c r="EC96" s="17">
        <v>0</v>
      </c>
      <c r="ED96" s="17">
        <v>0</v>
      </c>
      <c r="EE96" s="17">
        <v>0</v>
      </c>
      <c r="EF96" s="17">
        <v>0</v>
      </c>
      <c r="EG96" s="17">
        <v>0</v>
      </c>
      <c r="EH96" s="17">
        <v>0</v>
      </c>
      <c r="EI96" s="17">
        <v>0</v>
      </c>
      <c r="EJ96" s="17">
        <v>0</v>
      </c>
      <c r="EK96" s="17">
        <v>0</v>
      </c>
      <c r="EL96" s="17">
        <v>0</v>
      </c>
      <c r="EM96" s="17">
        <v>0</v>
      </c>
      <c r="EN96" s="17">
        <v>0</v>
      </c>
      <c r="EO96" s="17">
        <v>0</v>
      </c>
      <c r="EP96" s="17">
        <v>0</v>
      </c>
      <c r="EQ96" s="17">
        <v>0</v>
      </c>
      <c r="ER96" s="17">
        <v>0</v>
      </c>
      <c r="ES96" s="17">
        <v>0</v>
      </c>
      <c r="ET96" s="17">
        <v>0</v>
      </c>
      <c r="EU96" s="17">
        <v>0</v>
      </c>
      <c r="EV96" s="17">
        <v>0</v>
      </c>
      <c r="EW96" s="17">
        <v>0</v>
      </c>
      <c r="EX96" s="17">
        <v>0</v>
      </c>
      <c r="EY96" s="17">
        <v>0</v>
      </c>
      <c r="EZ96" s="17">
        <v>0</v>
      </c>
      <c r="FA96" s="17">
        <v>0</v>
      </c>
      <c r="FB96" s="17">
        <v>0</v>
      </c>
      <c r="FC96" s="17">
        <v>0</v>
      </c>
      <c r="FD96" s="17">
        <v>0</v>
      </c>
      <c r="FE96" s="17">
        <v>0</v>
      </c>
      <c r="FF96" s="17">
        <v>0</v>
      </c>
      <c r="FG96" s="17">
        <v>0</v>
      </c>
      <c r="FH96" s="17">
        <v>0</v>
      </c>
      <c r="FI96" s="17">
        <v>0</v>
      </c>
      <c r="FJ96" s="17">
        <v>0</v>
      </c>
      <c r="FK96" s="17">
        <v>0</v>
      </c>
      <c r="FL96" s="17">
        <v>0</v>
      </c>
      <c r="FM96" s="17">
        <v>0</v>
      </c>
      <c r="FN96" s="17">
        <v>0</v>
      </c>
      <c r="FO96" s="17">
        <v>0</v>
      </c>
      <c r="FP96" s="17">
        <v>0</v>
      </c>
      <c r="FQ96" s="17">
        <v>0</v>
      </c>
      <c r="FR96" s="17">
        <v>0</v>
      </c>
      <c r="FS96" s="17">
        <v>0</v>
      </c>
      <c r="FT96" s="17">
        <v>0</v>
      </c>
      <c r="FU96" s="17">
        <v>0</v>
      </c>
      <c r="FV96" s="17">
        <v>0</v>
      </c>
      <c r="FW96" s="17">
        <v>0</v>
      </c>
      <c r="FX96" s="17">
        <v>0</v>
      </c>
      <c r="FY96" s="17">
        <v>0</v>
      </c>
      <c r="FZ96" s="17">
        <v>0</v>
      </c>
      <c r="GA96" s="17">
        <v>0</v>
      </c>
      <c r="GB96" s="17">
        <v>0</v>
      </c>
      <c r="GC96" s="17">
        <v>0</v>
      </c>
      <c r="GD96" s="17">
        <v>0</v>
      </c>
      <c r="GE96" s="17">
        <v>0</v>
      </c>
      <c r="GF96" s="17">
        <v>0</v>
      </c>
      <c r="GG96" s="17">
        <v>0</v>
      </c>
      <c r="GH96" s="17">
        <v>0</v>
      </c>
      <c r="GI96" s="17">
        <v>0</v>
      </c>
      <c r="GJ96" s="17">
        <v>0</v>
      </c>
      <c r="GK96" s="17">
        <v>0</v>
      </c>
      <c r="GL96" s="17">
        <v>0</v>
      </c>
      <c r="GM96" s="17">
        <v>0</v>
      </c>
      <c r="GN96" s="17">
        <v>0</v>
      </c>
      <c r="GO96" s="17">
        <v>0</v>
      </c>
      <c r="GP96" s="17">
        <v>0</v>
      </c>
      <c r="GQ96" s="17">
        <v>0</v>
      </c>
      <c r="GR96" s="17">
        <v>0</v>
      </c>
      <c r="GS96" s="17">
        <v>0</v>
      </c>
      <c r="GT96" s="17">
        <v>0</v>
      </c>
      <c r="GU96" s="17">
        <v>0</v>
      </c>
      <c r="GV96" s="17">
        <v>0</v>
      </c>
      <c r="GW96" s="17">
        <v>0</v>
      </c>
      <c r="GX96" s="17">
        <v>0</v>
      </c>
      <c r="GY96" s="17">
        <v>0</v>
      </c>
      <c r="GZ96" s="17">
        <v>0</v>
      </c>
      <c r="HA96" s="17">
        <v>0</v>
      </c>
      <c r="HB96" s="17">
        <v>0</v>
      </c>
      <c r="HC96" s="17">
        <v>0</v>
      </c>
      <c r="HD96" s="17">
        <v>0</v>
      </c>
      <c r="HE96" s="17">
        <v>0</v>
      </c>
      <c r="HF96" s="17">
        <v>0</v>
      </c>
      <c r="HG96" s="17">
        <v>0</v>
      </c>
      <c r="HH96" s="17">
        <v>0</v>
      </c>
      <c r="HI96" s="17">
        <v>0</v>
      </c>
      <c r="HJ96" s="17">
        <v>0</v>
      </c>
      <c r="HK96" s="17">
        <v>0</v>
      </c>
      <c r="HL96" s="17">
        <v>0</v>
      </c>
      <c r="HM96" s="17">
        <v>0</v>
      </c>
      <c r="HN96" s="17">
        <v>0</v>
      </c>
      <c r="HO96" s="17">
        <v>0</v>
      </c>
      <c r="HP96" s="17">
        <v>0</v>
      </c>
      <c r="HQ96" s="17">
        <v>0</v>
      </c>
      <c r="HR96" s="17">
        <v>0</v>
      </c>
      <c r="HS96" s="17">
        <v>0</v>
      </c>
      <c r="HT96" s="17">
        <v>0</v>
      </c>
      <c r="HU96" s="17">
        <v>0</v>
      </c>
      <c r="HV96" s="17">
        <v>0</v>
      </c>
      <c r="HW96" s="17">
        <v>0</v>
      </c>
      <c r="HX96" s="17">
        <v>0</v>
      </c>
      <c r="HY96" s="17">
        <v>0</v>
      </c>
      <c r="HZ96" s="17">
        <v>0</v>
      </c>
      <c r="IA96" s="17">
        <v>0</v>
      </c>
      <c r="IB96" s="17">
        <v>0</v>
      </c>
      <c r="IC96" s="17">
        <v>0</v>
      </c>
      <c r="ID96" s="17">
        <v>0</v>
      </c>
      <c r="IE96" s="17">
        <v>0</v>
      </c>
      <c r="IF96" s="17">
        <v>0</v>
      </c>
      <c r="IG96" s="17">
        <v>0</v>
      </c>
      <c r="IH96" s="17">
        <v>0</v>
      </c>
      <c r="II96" s="17">
        <v>0</v>
      </c>
      <c r="IJ96" s="17">
        <v>0</v>
      </c>
      <c r="IK96" s="17">
        <v>0</v>
      </c>
      <c r="IL96" s="17">
        <v>0</v>
      </c>
      <c r="IM96" s="17">
        <v>0</v>
      </c>
      <c r="IN96" s="17">
        <v>0</v>
      </c>
      <c r="IO96" s="17">
        <v>0</v>
      </c>
      <c r="IP96" s="17">
        <v>0</v>
      </c>
      <c r="IQ96" s="17">
        <v>0</v>
      </c>
      <c r="IR96" s="17">
        <v>0</v>
      </c>
      <c r="IS96" s="17">
        <v>0</v>
      </c>
      <c r="IT96" s="17">
        <v>0</v>
      </c>
      <c r="IU96" s="17">
        <v>0</v>
      </c>
      <c r="IV96" s="17">
        <v>0</v>
      </c>
      <c r="IW96" s="17">
        <v>0</v>
      </c>
      <c r="IX96" s="17">
        <v>0</v>
      </c>
      <c r="IY96" s="17">
        <v>0</v>
      </c>
      <c r="IZ96" s="17">
        <v>0</v>
      </c>
      <c r="JA96" s="17">
        <v>0</v>
      </c>
      <c r="JB96" s="17">
        <v>0</v>
      </c>
      <c r="JC96" s="17">
        <v>0</v>
      </c>
      <c r="JD96" s="17">
        <v>0</v>
      </c>
      <c r="JE96" s="17">
        <v>0</v>
      </c>
      <c r="JF96" s="17">
        <v>0</v>
      </c>
      <c r="JG96" s="17">
        <v>0</v>
      </c>
      <c r="JH96" s="17">
        <v>0</v>
      </c>
      <c r="JI96" s="17">
        <v>0</v>
      </c>
      <c r="JJ96" s="17">
        <v>0</v>
      </c>
      <c r="JK96" s="17">
        <v>0</v>
      </c>
      <c r="JL96" s="17">
        <v>0</v>
      </c>
      <c r="JM96" s="17">
        <v>0</v>
      </c>
      <c r="JN96" s="17">
        <v>0</v>
      </c>
      <c r="JO96" s="17">
        <v>0</v>
      </c>
      <c r="JP96" s="17">
        <v>0</v>
      </c>
      <c r="JQ96" s="17">
        <v>0</v>
      </c>
      <c r="JR96" s="17">
        <v>0</v>
      </c>
      <c r="JS96" s="17">
        <v>0</v>
      </c>
      <c r="JT96" s="17">
        <v>0</v>
      </c>
      <c r="JU96" s="17">
        <v>0</v>
      </c>
      <c r="JV96" s="17">
        <v>0</v>
      </c>
      <c r="JW96" s="17">
        <v>0</v>
      </c>
      <c r="JX96" s="17">
        <v>0</v>
      </c>
      <c r="JY96" s="17">
        <v>0</v>
      </c>
    </row>
    <row r="97" spans="1:285" x14ac:dyDescent="0.15">
      <c r="A97" s="17" t="s">
        <v>389</v>
      </c>
      <c r="B97" s="17" t="s">
        <v>390</v>
      </c>
      <c r="C97" s="17">
        <v>0</v>
      </c>
      <c r="D97" s="17">
        <v>0</v>
      </c>
      <c r="E97" s="17">
        <v>0</v>
      </c>
      <c r="F97" s="17">
        <v>0</v>
      </c>
      <c r="G97" s="17">
        <v>0</v>
      </c>
      <c r="H97" s="17">
        <v>0</v>
      </c>
      <c r="I97" s="17">
        <v>13.79</v>
      </c>
      <c r="J97" s="17">
        <v>13.79</v>
      </c>
      <c r="K97" s="17">
        <v>13.79</v>
      </c>
      <c r="L97" s="17">
        <v>13.79</v>
      </c>
      <c r="M97" s="17">
        <v>13.79</v>
      </c>
      <c r="N97" s="17">
        <v>13.82</v>
      </c>
      <c r="O97" s="17">
        <v>13.81</v>
      </c>
      <c r="P97" s="17">
        <v>13.79</v>
      </c>
      <c r="Q97" s="17">
        <v>13.77</v>
      </c>
      <c r="R97" s="17">
        <v>13.77</v>
      </c>
      <c r="S97" s="17">
        <v>13.8</v>
      </c>
      <c r="T97" s="17">
        <v>13.82</v>
      </c>
      <c r="U97" s="17">
        <v>13.85</v>
      </c>
      <c r="V97" s="17">
        <v>13.89</v>
      </c>
      <c r="W97" s="17">
        <v>13.87</v>
      </c>
      <c r="X97" s="17">
        <v>13.85</v>
      </c>
      <c r="Y97" s="17">
        <v>13.86</v>
      </c>
      <c r="Z97" s="17">
        <v>13.87</v>
      </c>
      <c r="AA97" s="17">
        <v>13.89</v>
      </c>
      <c r="AB97" s="17">
        <v>0</v>
      </c>
      <c r="AC97" s="17">
        <v>0</v>
      </c>
      <c r="AD97" s="17">
        <v>0</v>
      </c>
      <c r="AE97" s="17">
        <v>0</v>
      </c>
      <c r="AF97" s="17">
        <v>0</v>
      </c>
      <c r="AG97" s="17">
        <v>0</v>
      </c>
      <c r="AH97" s="17">
        <v>0</v>
      </c>
      <c r="AI97" s="17">
        <v>0</v>
      </c>
      <c r="AJ97" s="17">
        <v>0</v>
      </c>
      <c r="AK97" s="17">
        <v>0</v>
      </c>
      <c r="AL97" s="17">
        <v>0</v>
      </c>
      <c r="AM97" s="17">
        <v>0</v>
      </c>
      <c r="AN97" s="17">
        <v>0</v>
      </c>
      <c r="AO97" s="17">
        <v>0</v>
      </c>
      <c r="AP97" s="17">
        <v>0</v>
      </c>
      <c r="AQ97" s="17">
        <v>0</v>
      </c>
      <c r="AR97" s="17">
        <v>0</v>
      </c>
      <c r="AS97" s="17">
        <v>0</v>
      </c>
      <c r="AT97" s="17">
        <v>0</v>
      </c>
      <c r="AU97" s="17">
        <v>0</v>
      </c>
      <c r="AV97" s="17">
        <v>0</v>
      </c>
      <c r="AW97" s="17">
        <v>0</v>
      </c>
      <c r="AX97" s="17">
        <v>0</v>
      </c>
      <c r="AY97" s="17">
        <v>0</v>
      </c>
      <c r="AZ97" s="17">
        <v>0</v>
      </c>
      <c r="BA97" s="17">
        <v>0</v>
      </c>
      <c r="BB97" s="17">
        <v>0</v>
      </c>
      <c r="BC97" s="17">
        <v>0</v>
      </c>
      <c r="BD97" s="17">
        <v>0</v>
      </c>
      <c r="BE97" s="17">
        <v>0</v>
      </c>
      <c r="BF97" s="17">
        <v>0</v>
      </c>
      <c r="BG97" s="17">
        <v>0</v>
      </c>
      <c r="BH97" s="17">
        <v>0</v>
      </c>
      <c r="BI97" s="17">
        <v>0</v>
      </c>
      <c r="BJ97" s="17">
        <v>0</v>
      </c>
      <c r="BK97" s="17">
        <v>0</v>
      </c>
      <c r="BL97" s="17">
        <v>0</v>
      </c>
      <c r="BM97" s="17">
        <v>0</v>
      </c>
      <c r="BN97" s="17">
        <v>0</v>
      </c>
      <c r="BO97" s="17">
        <v>0</v>
      </c>
      <c r="BP97" s="17">
        <v>0</v>
      </c>
      <c r="BQ97" s="17">
        <v>0</v>
      </c>
      <c r="BR97" s="17">
        <v>0</v>
      </c>
      <c r="BS97" s="17">
        <v>0</v>
      </c>
      <c r="BT97" s="17">
        <v>0</v>
      </c>
      <c r="BU97" s="17">
        <v>0</v>
      </c>
      <c r="BV97" s="17">
        <v>0</v>
      </c>
      <c r="BW97" s="17">
        <v>0</v>
      </c>
      <c r="BX97" s="17">
        <v>0</v>
      </c>
      <c r="BY97" s="17">
        <v>0</v>
      </c>
      <c r="BZ97" s="17">
        <v>0</v>
      </c>
      <c r="CA97" s="17">
        <v>0</v>
      </c>
      <c r="CB97" s="17">
        <v>0</v>
      </c>
      <c r="CC97" s="17">
        <v>0</v>
      </c>
      <c r="CD97" s="17">
        <v>0</v>
      </c>
      <c r="CE97" s="17">
        <v>0</v>
      </c>
      <c r="CF97" s="17">
        <v>0</v>
      </c>
      <c r="CG97" s="17">
        <v>0</v>
      </c>
      <c r="CH97" s="17">
        <v>0</v>
      </c>
      <c r="CI97" s="17">
        <v>0</v>
      </c>
      <c r="CJ97" s="17">
        <v>0</v>
      </c>
      <c r="CK97" s="17">
        <v>0</v>
      </c>
      <c r="CL97" s="17">
        <v>0</v>
      </c>
      <c r="CM97" s="17">
        <v>0</v>
      </c>
      <c r="CN97" s="17">
        <v>0</v>
      </c>
      <c r="CO97" s="17">
        <v>0</v>
      </c>
      <c r="CP97" s="17">
        <v>0</v>
      </c>
      <c r="CQ97" s="17">
        <v>0</v>
      </c>
      <c r="CR97" s="17">
        <v>0</v>
      </c>
      <c r="CS97" s="17">
        <v>0</v>
      </c>
      <c r="CT97" s="17">
        <v>0</v>
      </c>
      <c r="CU97" s="17">
        <v>0</v>
      </c>
      <c r="CV97" s="17">
        <v>0</v>
      </c>
      <c r="CW97" s="17">
        <v>0</v>
      </c>
      <c r="CX97" s="17">
        <v>0</v>
      </c>
      <c r="CY97" s="17">
        <v>0</v>
      </c>
      <c r="CZ97" s="17">
        <v>0</v>
      </c>
      <c r="DA97" s="17">
        <v>0</v>
      </c>
      <c r="DB97" s="17">
        <v>0</v>
      </c>
      <c r="DC97" s="17">
        <v>0</v>
      </c>
      <c r="DD97" s="17">
        <v>0</v>
      </c>
      <c r="DE97" s="17">
        <v>0</v>
      </c>
      <c r="DF97" s="17">
        <v>0</v>
      </c>
      <c r="DG97" s="17">
        <v>0</v>
      </c>
      <c r="DH97" s="17">
        <v>0</v>
      </c>
      <c r="DI97" s="17">
        <v>0</v>
      </c>
      <c r="DJ97" s="17">
        <v>0</v>
      </c>
      <c r="DK97" s="17">
        <v>0</v>
      </c>
      <c r="DL97" s="17">
        <v>0</v>
      </c>
      <c r="DM97" s="17">
        <v>0</v>
      </c>
      <c r="DN97" s="17">
        <v>0</v>
      </c>
      <c r="DO97" s="17">
        <v>0</v>
      </c>
      <c r="DP97" s="17">
        <v>0</v>
      </c>
      <c r="DQ97" s="17">
        <v>0</v>
      </c>
      <c r="DR97" s="17">
        <v>0</v>
      </c>
      <c r="DS97" s="17">
        <v>0</v>
      </c>
      <c r="DT97" s="17">
        <v>0</v>
      </c>
      <c r="DU97" s="17">
        <v>0</v>
      </c>
      <c r="DV97" s="17">
        <v>0</v>
      </c>
      <c r="DW97" s="17">
        <v>0</v>
      </c>
      <c r="DX97" s="17">
        <v>0</v>
      </c>
      <c r="DY97" s="17">
        <v>0</v>
      </c>
      <c r="DZ97" s="17">
        <v>0</v>
      </c>
      <c r="EA97" s="17">
        <v>0</v>
      </c>
      <c r="EB97" s="17">
        <v>0</v>
      </c>
      <c r="EC97" s="17">
        <v>0</v>
      </c>
      <c r="ED97" s="17">
        <v>0</v>
      </c>
      <c r="EE97" s="17">
        <v>0</v>
      </c>
      <c r="EF97" s="17">
        <v>0</v>
      </c>
      <c r="EG97" s="17">
        <v>0</v>
      </c>
      <c r="EH97" s="17">
        <v>0</v>
      </c>
      <c r="EI97" s="17">
        <v>0</v>
      </c>
      <c r="EJ97" s="17">
        <v>0</v>
      </c>
      <c r="EK97" s="17">
        <v>0</v>
      </c>
      <c r="EL97" s="17">
        <v>0</v>
      </c>
      <c r="EM97" s="17">
        <v>0</v>
      </c>
      <c r="EN97" s="17">
        <v>0</v>
      </c>
      <c r="EO97" s="17">
        <v>0</v>
      </c>
      <c r="EP97" s="17">
        <v>0</v>
      </c>
      <c r="EQ97" s="17">
        <v>0</v>
      </c>
      <c r="ER97" s="17">
        <v>0</v>
      </c>
      <c r="ES97" s="17">
        <v>0</v>
      </c>
      <c r="ET97" s="17">
        <v>0</v>
      </c>
      <c r="EU97" s="17">
        <v>0</v>
      </c>
      <c r="EV97" s="17">
        <v>0</v>
      </c>
      <c r="EW97" s="17">
        <v>0</v>
      </c>
      <c r="EX97" s="17">
        <v>0</v>
      </c>
      <c r="EY97" s="17">
        <v>0</v>
      </c>
      <c r="EZ97" s="17">
        <v>0</v>
      </c>
      <c r="FA97" s="17">
        <v>0</v>
      </c>
      <c r="FB97" s="17">
        <v>0</v>
      </c>
      <c r="FC97" s="17">
        <v>0</v>
      </c>
      <c r="FD97" s="17">
        <v>0</v>
      </c>
      <c r="FE97" s="17">
        <v>0</v>
      </c>
      <c r="FF97" s="17">
        <v>0</v>
      </c>
      <c r="FG97" s="17">
        <v>0</v>
      </c>
      <c r="FH97" s="17">
        <v>0</v>
      </c>
      <c r="FI97" s="17">
        <v>0</v>
      </c>
      <c r="FJ97" s="17">
        <v>0</v>
      </c>
      <c r="FK97" s="17">
        <v>0</v>
      </c>
      <c r="FL97" s="17">
        <v>0</v>
      </c>
      <c r="FM97" s="17">
        <v>0</v>
      </c>
      <c r="FN97" s="17">
        <v>0</v>
      </c>
      <c r="FO97" s="17">
        <v>0</v>
      </c>
      <c r="FP97" s="17">
        <v>0</v>
      </c>
      <c r="FQ97" s="17">
        <v>0</v>
      </c>
      <c r="FR97" s="17">
        <v>0</v>
      </c>
      <c r="FS97" s="17">
        <v>0</v>
      </c>
      <c r="FT97" s="17">
        <v>0</v>
      </c>
      <c r="FU97" s="17">
        <v>0</v>
      </c>
      <c r="FV97" s="17">
        <v>0</v>
      </c>
      <c r="FW97" s="17">
        <v>0</v>
      </c>
      <c r="FX97" s="17">
        <v>0</v>
      </c>
      <c r="FY97" s="17">
        <v>0</v>
      </c>
      <c r="FZ97" s="17">
        <v>0</v>
      </c>
      <c r="GA97" s="17">
        <v>0</v>
      </c>
      <c r="GB97" s="17">
        <v>0</v>
      </c>
      <c r="GC97" s="17">
        <v>0</v>
      </c>
      <c r="GD97" s="17">
        <v>0</v>
      </c>
      <c r="GE97" s="17">
        <v>0</v>
      </c>
      <c r="GF97" s="17">
        <v>0</v>
      </c>
      <c r="GG97" s="17">
        <v>0</v>
      </c>
      <c r="GH97" s="17">
        <v>0</v>
      </c>
      <c r="GI97" s="17">
        <v>0</v>
      </c>
      <c r="GJ97" s="17">
        <v>0</v>
      </c>
      <c r="GK97" s="17">
        <v>0</v>
      </c>
      <c r="GL97" s="17">
        <v>0</v>
      </c>
      <c r="GM97" s="17">
        <v>0</v>
      </c>
      <c r="GN97" s="17">
        <v>0</v>
      </c>
      <c r="GO97" s="17">
        <v>0</v>
      </c>
      <c r="GP97" s="17">
        <v>0</v>
      </c>
      <c r="GQ97" s="17">
        <v>0</v>
      </c>
      <c r="GR97" s="17">
        <v>0</v>
      </c>
      <c r="GS97" s="17">
        <v>0</v>
      </c>
      <c r="GT97" s="17">
        <v>0</v>
      </c>
      <c r="GU97" s="17">
        <v>0</v>
      </c>
      <c r="GV97" s="17">
        <v>0</v>
      </c>
      <c r="GW97" s="17">
        <v>0</v>
      </c>
      <c r="GX97" s="17">
        <v>0</v>
      </c>
      <c r="GY97" s="17">
        <v>0</v>
      </c>
      <c r="GZ97" s="17">
        <v>0</v>
      </c>
      <c r="HA97" s="17">
        <v>0</v>
      </c>
      <c r="HB97" s="17">
        <v>0</v>
      </c>
      <c r="HC97" s="17">
        <v>0</v>
      </c>
      <c r="HD97" s="17">
        <v>0</v>
      </c>
      <c r="HE97" s="17">
        <v>0</v>
      </c>
      <c r="HF97" s="17">
        <v>0</v>
      </c>
      <c r="HG97" s="17">
        <v>0</v>
      </c>
      <c r="HH97" s="17">
        <v>0</v>
      </c>
      <c r="HI97" s="17">
        <v>0</v>
      </c>
      <c r="HJ97" s="17">
        <v>0</v>
      </c>
      <c r="HK97" s="17">
        <v>0</v>
      </c>
      <c r="HL97" s="17">
        <v>0</v>
      </c>
      <c r="HM97" s="17">
        <v>0</v>
      </c>
      <c r="HN97" s="17">
        <v>0</v>
      </c>
      <c r="HO97" s="17">
        <v>0</v>
      </c>
      <c r="HP97" s="17">
        <v>0</v>
      </c>
      <c r="HQ97" s="17">
        <v>0</v>
      </c>
      <c r="HR97" s="17">
        <v>0</v>
      </c>
      <c r="HS97" s="17">
        <v>0</v>
      </c>
      <c r="HT97" s="17">
        <v>0</v>
      </c>
      <c r="HU97" s="17">
        <v>0</v>
      </c>
      <c r="HV97" s="17">
        <v>0</v>
      </c>
      <c r="HW97" s="17">
        <v>0</v>
      </c>
      <c r="HX97" s="17">
        <v>0</v>
      </c>
      <c r="HY97" s="17">
        <v>0</v>
      </c>
      <c r="HZ97" s="17">
        <v>0</v>
      </c>
      <c r="IA97" s="17">
        <v>0</v>
      </c>
      <c r="IB97" s="17">
        <v>0</v>
      </c>
      <c r="IC97" s="17">
        <v>0</v>
      </c>
      <c r="ID97" s="17">
        <v>0</v>
      </c>
      <c r="IE97" s="17">
        <v>0</v>
      </c>
      <c r="IF97" s="17">
        <v>0</v>
      </c>
      <c r="IG97" s="17">
        <v>0</v>
      </c>
      <c r="IH97" s="17">
        <v>0</v>
      </c>
      <c r="II97" s="17">
        <v>0</v>
      </c>
      <c r="IJ97" s="17">
        <v>0</v>
      </c>
      <c r="IK97" s="17">
        <v>0</v>
      </c>
      <c r="IL97" s="17">
        <v>0</v>
      </c>
      <c r="IM97" s="17">
        <v>0</v>
      </c>
      <c r="IN97" s="17">
        <v>0</v>
      </c>
      <c r="IO97" s="17">
        <v>0</v>
      </c>
      <c r="IP97" s="17">
        <v>0</v>
      </c>
      <c r="IQ97" s="17">
        <v>0</v>
      </c>
      <c r="IR97" s="17">
        <v>0</v>
      </c>
      <c r="IS97" s="17">
        <v>0</v>
      </c>
      <c r="IT97" s="17">
        <v>0</v>
      </c>
      <c r="IU97" s="17">
        <v>0</v>
      </c>
      <c r="IV97" s="17">
        <v>0</v>
      </c>
      <c r="IW97" s="17">
        <v>0</v>
      </c>
      <c r="IX97" s="17">
        <v>0</v>
      </c>
      <c r="IY97" s="17">
        <v>0</v>
      </c>
      <c r="IZ97" s="17">
        <v>0</v>
      </c>
      <c r="JA97" s="17">
        <v>0</v>
      </c>
      <c r="JB97" s="17">
        <v>0</v>
      </c>
      <c r="JC97" s="17">
        <v>0</v>
      </c>
      <c r="JD97" s="17">
        <v>0</v>
      </c>
      <c r="JE97" s="17">
        <v>0</v>
      </c>
      <c r="JF97" s="17">
        <v>0</v>
      </c>
      <c r="JG97" s="17">
        <v>0</v>
      </c>
      <c r="JH97" s="17">
        <v>0</v>
      </c>
      <c r="JI97" s="17">
        <v>0</v>
      </c>
      <c r="JJ97" s="17">
        <v>0</v>
      </c>
      <c r="JK97" s="17">
        <v>0</v>
      </c>
      <c r="JL97" s="17">
        <v>0</v>
      </c>
      <c r="JM97" s="17">
        <v>0</v>
      </c>
      <c r="JN97" s="17">
        <v>0</v>
      </c>
      <c r="JO97" s="17">
        <v>0</v>
      </c>
      <c r="JP97" s="17">
        <v>0</v>
      </c>
      <c r="JQ97" s="17">
        <v>0</v>
      </c>
      <c r="JR97" s="17">
        <v>0</v>
      </c>
      <c r="JS97" s="17">
        <v>0</v>
      </c>
      <c r="JT97" s="17">
        <v>0</v>
      </c>
      <c r="JU97" s="17">
        <v>0</v>
      </c>
      <c r="JV97" s="17">
        <v>0</v>
      </c>
      <c r="JW97" s="17">
        <v>0</v>
      </c>
      <c r="JX97" s="17">
        <v>0</v>
      </c>
      <c r="JY97" s="17">
        <v>0</v>
      </c>
    </row>
    <row r="98" spans="1:285" x14ac:dyDescent="0.15">
      <c r="A98" s="17" t="s">
        <v>836</v>
      </c>
      <c r="B98" s="17" t="s">
        <v>837</v>
      </c>
      <c r="C98" s="17">
        <v>0</v>
      </c>
      <c r="D98" s="17">
        <v>0</v>
      </c>
      <c r="E98" s="17">
        <v>0</v>
      </c>
      <c r="F98" s="17">
        <v>0</v>
      </c>
      <c r="G98" s="17">
        <v>0</v>
      </c>
      <c r="H98" s="17">
        <v>0</v>
      </c>
      <c r="I98" s="17">
        <v>14.84</v>
      </c>
      <c r="J98" s="17">
        <v>14.84</v>
      </c>
      <c r="K98" s="17">
        <v>14.84</v>
      </c>
      <c r="L98" s="17">
        <v>14.84</v>
      </c>
      <c r="M98" s="17">
        <v>14.84</v>
      </c>
      <c r="N98" s="17">
        <v>14.86</v>
      </c>
      <c r="O98" s="17">
        <v>14.9</v>
      </c>
      <c r="P98" s="17">
        <v>14.9</v>
      </c>
      <c r="Q98" s="17">
        <v>14.9</v>
      </c>
      <c r="R98" s="17">
        <v>14.92</v>
      </c>
      <c r="S98" s="17">
        <v>14.94</v>
      </c>
      <c r="T98" s="17">
        <v>14.96</v>
      </c>
      <c r="U98" s="17">
        <v>14.96</v>
      </c>
      <c r="V98" s="17">
        <v>14.96</v>
      </c>
      <c r="W98" s="17">
        <v>14.93</v>
      </c>
      <c r="X98" s="17">
        <v>14.94</v>
      </c>
      <c r="Y98" s="17">
        <v>14.95</v>
      </c>
      <c r="Z98" s="17">
        <v>14.94</v>
      </c>
      <c r="AA98" s="17">
        <v>14.92</v>
      </c>
      <c r="AB98" s="17">
        <v>0</v>
      </c>
      <c r="AC98" s="17">
        <v>0</v>
      </c>
      <c r="AD98" s="17">
        <v>0</v>
      </c>
      <c r="AE98" s="17">
        <v>0</v>
      </c>
      <c r="AF98" s="17">
        <v>0</v>
      </c>
      <c r="AG98" s="17">
        <v>0</v>
      </c>
      <c r="AH98" s="17">
        <v>0</v>
      </c>
      <c r="AI98" s="17">
        <v>0</v>
      </c>
      <c r="AJ98" s="17">
        <v>0</v>
      </c>
      <c r="AK98" s="17">
        <v>0</v>
      </c>
      <c r="AL98" s="17">
        <v>0</v>
      </c>
      <c r="AM98" s="17">
        <v>0</v>
      </c>
      <c r="AN98" s="17">
        <v>0</v>
      </c>
      <c r="AO98" s="17">
        <v>0</v>
      </c>
      <c r="AP98" s="17">
        <v>0</v>
      </c>
      <c r="AQ98" s="17">
        <v>0</v>
      </c>
      <c r="AR98" s="17">
        <v>0</v>
      </c>
      <c r="AS98" s="17">
        <v>0</v>
      </c>
      <c r="AT98" s="17">
        <v>0</v>
      </c>
      <c r="AU98" s="17">
        <v>0</v>
      </c>
      <c r="AV98" s="17">
        <v>0</v>
      </c>
      <c r="AW98" s="17">
        <v>0</v>
      </c>
      <c r="AX98" s="17">
        <v>0</v>
      </c>
      <c r="AY98" s="17">
        <v>0</v>
      </c>
      <c r="AZ98" s="17">
        <v>0</v>
      </c>
      <c r="BA98" s="17">
        <v>0</v>
      </c>
      <c r="BB98" s="17">
        <v>0</v>
      </c>
      <c r="BC98" s="17">
        <v>0</v>
      </c>
      <c r="BD98" s="17">
        <v>0</v>
      </c>
      <c r="BE98" s="17">
        <v>0</v>
      </c>
      <c r="BF98" s="17">
        <v>0</v>
      </c>
      <c r="BG98" s="17">
        <v>0</v>
      </c>
      <c r="BH98" s="17">
        <v>0</v>
      </c>
      <c r="BI98" s="17">
        <v>0</v>
      </c>
      <c r="BJ98" s="17">
        <v>0</v>
      </c>
      <c r="BK98" s="17">
        <v>0</v>
      </c>
      <c r="BL98" s="17">
        <v>0</v>
      </c>
      <c r="BM98" s="17">
        <v>0</v>
      </c>
      <c r="BN98" s="17">
        <v>0</v>
      </c>
      <c r="BO98" s="17">
        <v>0</v>
      </c>
      <c r="BP98" s="17">
        <v>0</v>
      </c>
      <c r="BQ98" s="17">
        <v>0</v>
      </c>
      <c r="BR98" s="17">
        <v>0</v>
      </c>
      <c r="BS98" s="17">
        <v>0</v>
      </c>
      <c r="BT98" s="17">
        <v>0</v>
      </c>
      <c r="BU98" s="17">
        <v>0</v>
      </c>
      <c r="BV98" s="17">
        <v>0</v>
      </c>
      <c r="BW98" s="17">
        <v>0</v>
      </c>
      <c r="BX98" s="17">
        <v>0</v>
      </c>
      <c r="BY98" s="17">
        <v>0</v>
      </c>
      <c r="BZ98" s="17">
        <v>0</v>
      </c>
      <c r="CA98" s="17">
        <v>0</v>
      </c>
      <c r="CB98" s="17">
        <v>0</v>
      </c>
      <c r="CC98" s="17">
        <v>0</v>
      </c>
      <c r="CD98" s="17">
        <v>0</v>
      </c>
      <c r="CE98" s="17">
        <v>0</v>
      </c>
      <c r="CF98" s="17">
        <v>0</v>
      </c>
      <c r="CG98" s="17">
        <v>0</v>
      </c>
      <c r="CH98" s="17">
        <v>0</v>
      </c>
      <c r="CI98" s="17">
        <v>0</v>
      </c>
      <c r="CJ98" s="17">
        <v>0</v>
      </c>
      <c r="CK98" s="17">
        <v>0</v>
      </c>
      <c r="CL98" s="17">
        <v>0</v>
      </c>
      <c r="CM98" s="17">
        <v>0</v>
      </c>
      <c r="CN98" s="17">
        <v>0</v>
      </c>
      <c r="CO98" s="17">
        <v>0</v>
      </c>
      <c r="CP98" s="17">
        <v>0</v>
      </c>
      <c r="CQ98" s="17">
        <v>0</v>
      </c>
      <c r="CR98" s="17">
        <v>0</v>
      </c>
      <c r="CS98" s="17">
        <v>0</v>
      </c>
      <c r="CT98" s="17">
        <v>0</v>
      </c>
      <c r="CU98" s="17">
        <v>0</v>
      </c>
      <c r="CV98" s="17">
        <v>0</v>
      </c>
      <c r="CW98" s="17">
        <v>0</v>
      </c>
      <c r="CX98" s="17">
        <v>0</v>
      </c>
      <c r="CY98" s="17">
        <v>0</v>
      </c>
      <c r="CZ98" s="17">
        <v>0</v>
      </c>
      <c r="DA98" s="17">
        <v>0</v>
      </c>
      <c r="DB98" s="17">
        <v>0</v>
      </c>
      <c r="DC98" s="17">
        <v>0</v>
      </c>
      <c r="DD98" s="17">
        <v>0</v>
      </c>
      <c r="DE98" s="17">
        <v>0</v>
      </c>
      <c r="DF98" s="17">
        <v>0</v>
      </c>
      <c r="DG98" s="17">
        <v>0</v>
      </c>
      <c r="DH98" s="17">
        <v>0</v>
      </c>
      <c r="DI98" s="17">
        <v>0</v>
      </c>
      <c r="DJ98" s="17">
        <v>0</v>
      </c>
      <c r="DK98" s="17">
        <v>0</v>
      </c>
      <c r="DL98" s="17">
        <v>0</v>
      </c>
      <c r="DM98" s="17">
        <v>0</v>
      </c>
      <c r="DN98" s="17">
        <v>0</v>
      </c>
      <c r="DO98" s="17">
        <v>0</v>
      </c>
      <c r="DP98" s="17">
        <v>0</v>
      </c>
      <c r="DQ98" s="17">
        <v>0</v>
      </c>
      <c r="DR98" s="17">
        <v>0</v>
      </c>
      <c r="DS98" s="17">
        <v>0</v>
      </c>
      <c r="DT98" s="17">
        <v>0</v>
      </c>
      <c r="DU98" s="17">
        <v>0</v>
      </c>
      <c r="DV98" s="17">
        <v>0</v>
      </c>
      <c r="DW98" s="17">
        <v>0</v>
      </c>
      <c r="DX98" s="17">
        <v>0</v>
      </c>
      <c r="DY98" s="17">
        <v>0</v>
      </c>
      <c r="DZ98" s="17">
        <v>0</v>
      </c>
      <c r="EA98" s="17">
        <v>0</v>
      </c>
      <c r="EB98" s="17">
        <v>0</v>
      </c>
      <c r="EC98" s="17">
        <v>0</v>
      </c>
      <c r="ED98" s="17">
        <v>0</v>
      </c>
      <c r="EE98" s="17">
        <v>0</v>
      </c>
      <c r="EF98" s="17">
        <v>0</v>
      </c>
      <c r="EG98" s="17">
        <v>0</v>
      </c>
      <c r="EH98" s="17">
        <v>0</v>
      </c>
      <c r="EI98" s="17">
        <v>0</v>
      </c>
      <c r="EJ98" s="17">
        <v>0</v>
      </c>
      <c r="EK98" s="17">
        <v>0</v>
      </c>
      <c r="EL98" s="17">
        <v>0</v>
      </c>
      <c r="EM98" s="17">
        <v>0</v>
      </c>
      <c r="EN98" s="17">
        <v>0</v>
      </c>
      <c r="EO98" s="17">
        <v>0</v>
      </c>
      <c r="EP98" s="17">
        <v>0</v>
      </c>
      <c r="EQ98" s="17">
        <v>0</v>
      </c>
      <c r="ER98" s="17">
        <v>0</v>
      </c>
      <c r="ES98" s="17">
        <v>0</v>
      </c>
      <c r="ET98" s="17">
        <v>0</v>
      </c>
      <c r="EU98" s="17">
        <v>0</v>
      </c>
      <c r="EV98" s="17">
        <v>0</v>
      </c>
      <c r="EW98" s="17">
        <v>0</v>
      </c>
      <c r="EX98" s="17">
        <v>0</v>
      </c>
      <c r="EY98" s="17">
        <v>0</v>
      </c>
      <c r="EZ98" s="17">
        <v>0</v>
      </c>
      <c r="FA98" s="17">
        <v>0</v>
      </c>
      <c r="FB98" s="17">
        <v>0</v>
      </c>
      <c r="FC98" s="17">
        <v>0</v>
      </c>
      <c r="FD98" s="17">
        <v>0</v>
      </c>
      <c r="FE98" s="17">
        <v>0</v>
      </c>
      <c r="FF98" s="17">
        <v>0</v>
      </c>
      <c r="FG98" s="17">
        <v>0</v>
      </c>
      <c r="FH98" s="17">
        <v>0</v>
      </c>
      <c r="FI98" s="17">
        <v>0</v>
      </c>
      <c r="FJ98" s="17">
        <v>0</v>
      </c>
      <c r="FK98" s="17">
        <v>0</v>
      </c>
      <c r="FL98" s="17">
        <v>0</v>
      </c>
      <c r="FM98" s="17">
        <v>0</v>
      </c>
      <c r="FN98" s="17">
        <v>0</v>
      </c>
      <c r="FO98" s="17">
        <v>0</v>
      </c>
      <c r="FP98" s="17">
        <v>0</v>
      </c>
      <c r="FQ98" s="17">
        <v>0</v>
      </c>
      <c r="FR98" s="17">
        <v>0</v>
      </c>
      <c r="FS98" s="17">
        <v>0</v>
      </c>
      <c r="FT98" s="17">
        <v>0</v>
      </c>
      <c r="FU98" s="17">
        <v>0</v>
      </c>
      <c r="FV98" s="17">
        <v>0</v>
      </c>
      <c r="FW98" s="17">
        <v>0</v>
      </c>
      <c r="FX98" s="17">
        <v>0</v>
      </c>
      <c r="FY98" s="17">
        <v>0</v>
      </c>
      <c r="FZ98" s="17">
        <v>0</v>
      </c>
      <c r="GA98" s="17">
        <v>0</v>
      </c>
      <c r="GB98" s="17">
        <v>0</v>
      </c>
      <c r="GC98" s="17">
        <v>0</v>
      </c>
      <c r="GD98" s="17">
        <v>0</v>
      </c>
      <c r="GE98" s="17">
        <v>0</v>
      </c>
      <c r="GF98" s="17">
        <v>0</v>
      </c>
      <c r="GG98" s="17">
        <v>0</v>
      </c>
      <c r="GH98" s="17">
        <v>0</v>
      </c>
      <c r="GI98" s="17">
        <v>0</v>
      </c>
      <c r="GJ98" s="17">
        <v>0</v>
      </c>
      <c r="GK98" s="17">
        <v>0</v>
      </c>
      <c r="GL98" s="17">
        <v>0</v>
      </c>
      <c r="GM98" s="17">
        <v>0</v>
      </c>
      <c r="GN98" s="17">
        <v>0</v>
      </c>
      <c r="GO98" s="17">
        <v>0</v>
      </c>
      <c r="GP98" s="17">
        <v>0</v>
      </c>
      <c r="GQ98" s="17">
        <v>0</v>
      </c>
      <c r="GR98" s="17">
        <v>0</v>
      </c>
      <c r="GS98" s="17">
        <v>0</v>
      </c>
      <c r="GT98" s="17">
        <v>0</v>
      </c>
      <c r="GU98" s="17">
        <v>0</v>
      </c>
      <c r="GV98" s="17">
        <v>0</v>
      </c>
      <c r="GW98" s="17">
        <v>0</v>
      </c>
      <c r="GX98" s="17">
        <v>0</v>
      </c>
      <c r="GY98" s="17">
        <v>0</v>
      </c>
      <c r="GZ98" s="17">
        <v>0</v>
      </c>
      <c r="HA98" s="17">
        <v>0</v>
      </c>
      <c r="HB98" s="17">
        <v>0</v>
      </c>
      <c r="HC98" s="17">
        <v>0</v>
      </c>
      <c r="HD98" s="17">
        <v>0</v>
      </c>
      <c r="HE98" s="17">
        <v>0</v>
      </c>
      <c r="HF98" s="17">
        <v>0</v>
      </c>
      <c r="HG98" s="17">
        <v>0</v>
      </c>
      <c r="HH98" s="17">
        <v>0</v>
      </c>
      <c r="HI98" s="17">
        <v>0</v>
      </c>
      <c r="HJ98" s="17">
        <v>0</v>
      </c>
      <c r="HK98" s="17">
        <v>0</v>
      </c>
      <c r="HL98" s="17">
        <v>0</v>
      </c>
      <c r="HM98" s="17">
        <v>0</v>
      </c>
      <c r="HN98" s="17">
        <v>0</v>
      </c>
      <c r="HO98" s="17">
        <v>0</v>
      </c>
      <c r="HP98" s="17">
        <v>0</v>
      </c>
      <c r="HQ98" s="17">
        <v>0</v>
      </c>
      <c r="HR98" s="17">
        <v>0</v>
      </c>
      <c r="HS98" s="17">
        <v>0</v>
      </c>
      <c r="HT98" s="17">
        <v>0</v>
      </c>
      <c r="HU98" s="17">
        <v>0</v>
      </c>
      <c r="HV98" s="17">
        <v>0</v>
      </c>
      <c r="HW98" s="17">
        <v>0</v>
      </c>
      <c r="HX98" s="17">
        <v>0</v>
      </c>
      <c r="HY98" s="17">
        <v>0</v>
      </c>
      <c r="HZ98" s="17">
        <v>0</v>
      </c>
      <c r="IA98" s="17">
        <v>0</v>
      </c>
      <c r="IB98" s="17">
        <v>0</v>
      </c>
      <c r="IC98" s="17">
        <v>0</v>
      </c>
      <c r="ID98" s="17">
        <v>0</v>
      </c>
      <c r="IE98" s="17">
        <v>0</v>
      </c>
      <c r="IF98" s="17">
        <v>0</v>
      </c>
      <c r="IG98" s="17">
        <v>0</v>
      </c>
      <c r="IH98" s="17">
        <v>0</v>
      </c>
      <c r="II98" s="17">
        <v>0</v>
      </c>
      <c r="IJ98" s="17">
        <v>0</v>
      </c>
      <c r="IK98" s="17">
        <v>0</v>
      </c>
      <c r="IL98" s="17">
        <v>0</v>
      </c>
      <c r="IM98" s="17">
        <v>0</v>
      </c>
      <c r="IN98" s="17">
        <v>0</v>
      </c>
      <c r="IO98" s="17">
        <v>0</v>
      </c>
      <c r="IP98" s="17">
        <v>0</v>
      </c>
      <c r="IQ98" s="17">
        <v>0</v>
      </c>
      <c r="IR98" s="17">
        <v>0</v>
      </c>
      <c r="IS98" s="17">
        <v>0</v>
      </c>
      <c r="IT98" s="17">
        <v>0</v>
      </c>
      <c r="IU98" s="17">
        <v>0</v>
      </c>
      <c r="IV98" s="17">
        <v>0</v>
      </c>
      <c r="IW98" s="17">
        <v>0</v>
      </c>
      <c r="IX98" s="17">
        <v>0</v>
      </c>
      <c r="IY98" s="17">
        <v>0</v>
      </c>
      <c r="IZ98" s="17">
        <v>0</v>
      </c>
      <c r="JA98" s="17">
        <v>0</v>
      </c>
      <c r="JB98" s="17">
        <v>0</v>
      </c>
      <c r="JC98" s="17">
        <v>0</v>
      </c>
      <c r="JD98" s="17">
        <v>0</v>
      </c>
      <c r="JE98" s="17">
        <v>0</v>
      </c>
      <c r="JF98" s="17">
        <v>0</v>
      </c>
      <c r="JG98" s="17">
        <v>0</v>
      </c>
      <c r="JH98" s="17">
        <v>0</v>
      </c>
      <c r="JI98" s="17">
        <v>0</v>
      </c>
      <c r="JJ98" s="17">
        <v>0</v>
      </c>
      <c r="JK98" s="17">
        <v>0</v>
      </c>
      <c r="JL98" s="17">
        <v>0</v>
      </c>
      <c r="JM98" s="17">
        <v>0</v>
      </c>
      <c r="JN98" s="17">
        <v>0</v>
      </c>
      <c r="JO98" s="17">
        <v>0</v>
      </c>
      <c r="JP98" s="17">
        <v>0</v>
      </c>
      <c r="JQ98" s="17">
        <v>0</v>
      </c>
      <c r="JR98" s="17">
        <v>0</v>
      </c>
      <c r="JS98" s="17">
        <v>0</v>
      </c>
      <c r="JT98" s="17">
        <v>0</v>
      </c>
      <c r="JU98" s="17">
        <v>0</v>
      </c>
      <c r="JV98" s="17">
        <v>0</v>
      </c>
      <c r="JW98" s="17">
        <v>0</v>
      </c>
      <c r="JX98" s="17">
        <v>0</v>
      </c>
      <c r="JY98" s="17">
        <v>0</v>
      </c>
    </row>
    <row r="99" spans="1:285" x14ac:dyDescent="0.15">
      <c r="A99" s="17" t="s">
        <v>976</v>
      </c>
      <c r="B99" s="17" t="s">
        <v>977</v>
      </c>
      <c r="C99" s="17">
        <v>0</v>
      </c>
      <c r="D99" s="17">
        <v>0</v>
      </c>
      <c r="E99" s="17">
        <v>0</v>
      </c>
      <c r="F99" s="17">
        <v>0</v>
      </c>
      <c r="G99" s="17">
        <v>0</v>
      </c>
      <c r="H99" s="17">
        <v>0</v>
      </c>
      <c r="I99" s="17">
        <v>23.59</v>
      </c>
      <c r="J99" s="17">
        <v>23.59</v>
      </c>
      <c r="K99" s="17">
        <v>23.59</v>
      </c>
      <c r="L99" s="17">
        <v>23.59</v>
      </c>
      <c r="M99" s="17">
        <v>23.59</v>
      </c>
      <c r="N99" s="17">
        <v>23.65</v>
      </c>
      <c r="O99" s="17">
        <v>23.62</v>
      </c>
      <c r="P99" s="17">
        <v>23.6</v>
      </c>
      <c r="Q99" s="17">
        <v>23.6</v>
      </c>
      <c r="R99" s="17">
        <v>23.59</v>
      </c>
      <c r="S99" s="17">
        <v>23.61</v>
      </c>
      <c r="T99" s="17">
        <v>23.61</v>
      </c>
      <c r="U99" s="17">
        <v>23.65</v>
      </c>
      <c r="V99" s="17">
        <v>23.68</v>
      </c>
      <c r="W99" s="17">
        <v>23.67</v>
      </c>
      <c r="X99" s="17">
        <v>23.67</v>
      </c>
      <c r="Y99" s="17">
        <v>23.65</v>
      </c>
      <c r="Z99" s="17">
        <v>23.64</v>
      </c>
      <c r="AA99" s="17">
        <v>23.63</v>
      </c>
      <c r="AB99" s="17">
        <v>0</v>
      </c>
      <c r="AC99" s="17">
        <v>0</v>
      </c>
      <c r="AD99" s="17">
        <v>0</v>
      </c>
      <c r="AE99" s="17">
        <v>0</v>
      </c>
      <c r="AF99" s="17">
        <v>0</v>
      </c>
      <c r="AG99" s="17">
        <v>0</v>
      </c>
      <c r="AH99" s="17">
        <v>0</v>
      </c>
      <c r="AI99" s="17">
        <v>0</v>
      </c>
      <c r="AJ99" s="17">
        <v>0</v>
      </c>
      <c r="AK99" s="17">
        <v>0</v>
      </c>
      <c r="AL99" s="17">
        <v>0</v>
      </c>
      <c r="AM99" s="17">
        <v>0</v>
      </c>
      <c r="AN99" s="17">
        <v>0</v>
      </c>
      <c r="AO99" s="17">
        <v>0</v>
      </c>
      <c r="AP99" s="17">
        <v>0</v>
      </c>
      <c r="AQ99" s="17">
        <v>0</v>
      </c>
      <c r="AR99" s="17">
        <v>0</v>
      </c>
      <c r="AS99" s="17">
        <v>0</v>
      </c>
      <c r="AT99" s="17">
        <v>0</v>
      </c>
      <c r="AU99" s="17">
        <v>0</v>
      </c>
      <c r="AV99" s="17">
        <v>0</v>
      </c>
      <c r="AW99" s="17">
        <v>0</v>
      </c>
      <c r="AX99" s="17">
        <v>0</v>
      </c>
      <c r="AY99" s="17">
        <v>0</v>
      </c>
      <c r="AZ99" s="17">
        <v>0</v>
      </c>
      <c r="BA99" s="17">
        <v>0</v>
      </c>
      <c r="BB99" s="17">
        <v>0</v>
      </c>
      <c r="BC99" s="17">
        <v>0</v>
      </c>
      <c r="BD99" s="17">
        <v>0</v>
      </c>
      <c r="BE99" s="17">
        <v>0</v>
      </c>
      <c r="BF99" s="17">
        <v>0</v>
      </c>
      <c r="BG99" s="17">
        <v>0</v>
      </c>
      <c r="BH99" s="17">
        <v>0</v>
      </c>
      <c r="BI99" s="17">
        <v>0</v>
      </c>
      <c r="BJ99" s="17">
        <v>0</v>
      </c>
      <c r="BK99" s="17">
        <v>0</v>
      </c>
      <c r="BL99" s="17">
        <v>0</v>
      </c>
      <c r="BM99" s="17">
        <v>0</v>
      </c>
      <c r="BN99" s="17">
        <v>0</v>
      </c>
      <c r="BO99" s="17">
        <v>0</v>
      </c>
      <c r="BP99" s="17">
        <v>0</v>
      </c>
      <c r="BQ99" s="17">
        <v>0</v>
      </c>
      <c r="BR99" s="17">
        <v>0</v>
      </c>
      <c r="BS99" s="17">
        <v>0</v>
      </c>
      <c r="BT99" s="17">
        <v>0</v>
      </c>
      <c r="BU99" s="17">
        <v>0</v>
      </c>
      <c r="BV99" s="17">
        <v>0</v>
      </c>
      <c r="BW99" s="17">
        <v>0</v>
      </c>
      <c r="BX99" s="17">
        <v>0</v>
      </c>
      <c r="BY99" s="17">
        <v>0</v>
      </c>
      <c r="BZ99" s="17">
        <v>0</v>
      </c>
      <c r="CA99" s="17">
        <v>0</v>
      </c>
      <c r="CB99" s="17">
        <v>0</v>
      </c>
      <c r="CC99" s="17">
        <v>0</v>
      </c>
      <c r="CD99" s="17">
        <v>0</v>
      </c>
      <c r="CE99" s="17">
        <v>0</v>
      </c>
      <c r="CF99" s="17">
        <v>0</v>
      </c>
      <c r="CG99" s="17">
        <v>0</v>
      </c>
      <c r="CH99" s="17">
        <v>0</v>
      </c>
      <c r="CI99" s="17">
        <v>0</v>
      </c>
      <c r="CJ99" s="17">
        <v>0</v>
      </c>
      <c r="CK99" s="17">
        <v>0</v>
      </c>
      <c r="CL99" s="17">
        <v>0</v>
      </c>
      <c r="CM99" s="17">
        <v>0</v>
      </c>
      <c r="CN99" s="17">
        <v>0</v>
      </c>
      <c r="CO99" s="17">
        <v>0</v>
      </c>
      <c r="CP99" s="17">
        <v>0</v>
      </c>
      <c r="CQ99" s="17">
        <v>0</v>
      </c>
      <c r="CR99" s="17">
        <v>0</v>
      </c>
      <c r="CS99" s="17">
        <v>0</v>
      </c>
      <c r="CT99" s="17">
        <v>0</v>
      </c>
      <c r="CU99" s="17">
        <v>0</v>
      </c>
      <c r="CV99" s="17">
        <v>0</v>
      </c>
      <c r="CW99" s="17">
        <v>0</v>
      </c>
      <c r="CX99" s="17">
        <v>0</v>
      </c>
      <c r="CY99" s="17">
        <v>0</v>
      </c>
      <c r="CZ99" s="17">
        <v>0</v>
      </c>
      <c r="DA99" s="17">
        <v>0</v>
      </c>
      <c r="DB99" s="17">
        <v>0</v>
      </c>
      <c r="DC99" s="17">
        <v>0</v>
      </c>
      <c r="DD99" s="17">
        <v>0</v>
      </c>
      <c r="DE99" s="17">
        <v>0</v>
      </c>
      <c r="DF99" s="17">
        <v>0</v>
      </c>
      <c r="DG99" s="17">
        <v>0</v>
      </c>
      <c r="DH99" s="17">
        <v>0</v>
      </c>
      <c r="DI99" s="17">
        <v>0</v>
      </c>
      <c r="DJ99" s="17">
        <v>0</v>
      </c>
      <c r="DK99" s="17">
        <v>0</v>
      </c>
      <c r="DL99" s="17">
        <v>0</v>
      </c>
      <c r="DM99" s="17">
        <v>0</v>
      </c>
      <c r="DN99" s="17">
        <v>0</v>
      </c>
      <c r="DO99" s="17">
        <v>0</v>
      </c>
      <c r="DP99" s="17">
        <v>0</v>
      </c>
      <c r="DQ99" s="17">
        <v>0</v>
      </c>
      <c r="DR99" s="17">
        <v>0</v>
      </c>
      <c r="DS99" s="17">
        <v>0</v>
      </c>
      <c r="DT99" s="17">
        <v>0</v>
      </c>
      <c r="DU99" s="17">
        <v>0</v>
      </c>
      <c r="DV99" s="17">
        <v>0</v>
      </c>
      <c r="DW99" s="17">
        <v>0</v>
      </c>
      <c r="DX99" s="17">
        <v>0</v>
      </c>
      <c r="DY99" s="17">
        <v>0</v>
      </c>
      <c r="DZ99" s="17">
        <v>0</v>
      </c>
      <c r="EA99" s="17">
        <v>0</v>
      </c>
      <c r="EB99" s="17">
        <v>0</v>
      </c>
      <c r="EC99" s="17">
        <v>0</v>
      </c>
      <c r="ED99" s="17">
        <v>0</v>
      </c>
      <c r="EE99" s="17">
        <v>0</v>
      </c>
      <c r="EF99" s="17">
        <v>0</v>
      </c>
      <c r="EG99" s="17">
        <v>0</v>
      </c>
      <c r="EH99" s="17">
        <v>0</v>
      </c>
      <c r="EI99" s="17">
        <v>0</v>
      </c>
      <c r="EJ99" s="17">
        <v>0</v>
      </c>
      <c r="EK99" s="17">
        <v>0</v>
      </c>
      <c r="EL99" s="17">
        <v>0</v>
      </c>
      <c r="EM99" s="17">
        <v>0</v>
      </c>
      <c r="EN99" s="17">
        <v>0</v>
      </c>
      <c r="EO99" s="17">
        <v>0</v>
      </c>
      <c r="EP99" s="17">
        <v>0</v>
      </c>
      <c r="EQ99" s="17">
        <v>0</v>
      </c>
      <c r="ER99" s="17">
        <v>0</v>
      </c>
      <c r="ES99" s="17">
        <v>0</v>
      </c>
      <c r="ET99" s="17">
        <v>0</v>
      </c>
      <c r="EU99" s="17">
        <v>0</v>
      </c>
      <c r="EV99" s="17">
        <v>0</v>
      </c>
      <c r="EW99" s="17">
        <v>0</v>
      </c>
      <c r="EX99" s="17">
        <v>0</v>
      </c>
      <c r="EY99" s="17">
        <v>0</v>
      </c>
      <c r="EZ99" s="17">
        <v>0</v>
      </c>
      <c r="FA99" s="17">
        <v>0</v>
      </c>
      <c r="FB99" s="17">
        <v>0</v>
      </c>
      <c r="FC99" s="17">
        <v>0</v>
      </c>
      <c r="FD99" s="17">
        <v>0</v>
      </c>
      <c r="FE99" s="17">
        <v>0</v>
      </c>
      <c r="FF99" s="17">
        <v>0</v>
      </c>
      <c r="FG99" s="17">
        <v>0</v>
      </c>
      <c r="FH99" s="17">
        <v>0</v>
      </c>
      <c r="FI99" s="17">
        <v>0</v>
      </c>
      <c r="FJ99" s="17">
        <v>0</v>
      </c>
      <c r="FK99" s="17">
        <v>0</v>
      </c>
      <c r="FL99" s="17">
        <v>0</v>
      </c>
      <c r="FM99" s="17">
        <v>0</v>
      </c>
      <c r="FN99" s="17">
        <v>0</v>
      </c>
      <c r="FO99" s="17">
        <v>0</v>
      </c>
      <c r="FP99" s="17">
        <v>0</v>
      </c>
      <c r="FQ99" s="17">
        <v>0</v>
      </c>
      <c r="FR99" s="17">
        <v>0</v>
      </c>
      <c r="FS99" s="17">
        <v>0</v>
      </c>
      <c r="FT99" s="17">
        <v>0</v>
      </c>
      <c r="FU99" s="17">
        <v>0</v>
      </c>
      <c r="FV99" s="17">
        <v>0</v>
      </c>
      <c r="FW99" s="17">
        <v>0</v>
      </c>
      <c r="FX99" s="17">
        <v>0</v>
      </c>
      <c r="FY99" s="17">
        <v>0</v>
      </c>
      <c r="FZ99" s="17">
        <v>0</v>
      </c>
      <c r="GA99" s="17">
        <v>0</v>
      </c>
      <c r="GB99" s="17">
        <v>0</v>
      </c>
      <c r="GC99" s="17">
        <v>0</v>
      </c>
      <c r="GD99" s="17">
        <v>0</v>
      </c>
      <c r="GE99" s="17">
        <v>0</v>
      </c>
      <c r="GF99" s="17">
        <v>0</v>
      </c>
      <c r="GG99" s="17">
        <v>0</v>
      </c>
      <c r="GH99" s="17">
        <v>0</v>
      </c>
      <c r="GI99" s="17">
        <v>0</v>
      </c>
      <c r="GJ99" s="17">
        <v>0</v>
      </c>
      <c r="GK99" s="17">
        <v>0</v>
      </c>
      <c r="GL99" s="17">
        <v>0</v>
      </c>
      <c r="GM99" s="17">
        <v>0</v>
      </c>
      <c r="GN99" s="17">
        <v>0</v>
      </c>
      <c r="GO99" s="17">
        <v>0</v>
      </c>
      <c r="GP99" s="17">
        <v>0</v>
      </c>
      <c r="GQ99" s="17">
        <v>0</v>
      </c>
      <c r="GR99" s="17">
        <v>0</v>
      </c>
      <c r="GS99" s="17">
        <v>0</v>
      </c>
      <c r="GT99" s="17">
        <v>0</v>
      </c>
      <c r="GU99" s="17">
        <v>0</v>
      </c>
      <c r="GV99" s="17">
        <v>0</v>
      </c>
      <c r="GW99" s="17">
        <v>0</v>
      </c>
      <c r="GX99" s="17">
        <v>0</v>
      </c>
      <c r="GY99" s="17">
        <v>0</v>
      </c>
      <c r="GZ99" s="17">
        <v>0</v>
      </c>
      <c r="HA99" s="17">
        <v>0</v>
      </c>
      <c r="HB99" s="17">
        <v>0</v>
      </c>
      <c r="HC99" s="17">
        <v>0</v>
      </c>
      <c r="HD99" s="17">
        <v>0</v>
      </c>
      <c r="HE99" s="17">
        <v>0</v>
      </c>
      <c r="HF99" s="17">
        <v>0</v>
      </c>
      <c r="HG99" s="17">
        <v>0</v>
      </c>
      <c r="HH99" s="17">
        <v>0</v>
      </c>
      <c r="HI99" s="17">
        <v>0</v>
      </c>
      <c r="HJ99" s="17">
        <v>0</v>
      </c>
      <c r="HK99" s="17">
        <v>0</v>
      </c>
      <c r="HL99" s="17">
        <v>0</v>
      </c>
      <c r="HM99" s="17">
        <v>0</v>
      </c>
      <c r="HN99" s="17">
        <v>0</v>
      </c>
      <c r="HO99" s="17">
        <v>0</v>
      </c>
      <c r="HP99" s="17">
        <v>0</v>
      </c>
      <c r="HQ99" s="17">
        <v>0</v>
      </c>
      <c r="HR99" s="17">
        <v>0</v>
      </c>
      <c r="HS99" s="17">
        <v>0</v>
      </c>
      <c r="HT99" s="17">
        <v>0</v>
      </c>
      <c r="HU99" s="17">
        <v>0</v>
      </c>
      <c r="HV99" s="17">
        <v>0</v>
      </c>
      <c r="HW99" s="17">
        <v>0</v>
      </c>
      <c r="HX99" s="17">
        <v>0</v>
      </c>
      <c r="HY99" s="17">
        <v>0</v>
      </c>
      <c r="HZ99" s="17">
        <v>0</v>
      </c>
      <c r="IA99" s="17">
        <v>0</v>
      </c>
      <c r="IB99" s="17">
        <v>0</v>
      </c>
      <c r="IC99" s="17">
        <v>0</v>
      </c>
      <c r="ID99" s="17">
        <v>0</v>
      </c>
      <c r="IE99" s="17">
        <v>0</v>
      </c>
      <c r="IF99" s="17">
        <v>0</v>
      </c>
      <c r="IG99" s="17">
        <v>0</v>
      </c>
      <c r="IH99" s="17">
        <v>0</v>
      </c>
      <c r="II99" s="17">
        <v>0</v>
      </c>
      <c r="IJ99" s="17">
        <v>0</v>
      </c>
      <c r="IK99" s="17">
        <v>0</v>
      </c>
      <c r="IL99" s="17">
        <v>0</v>
      </c>
      <c r="IM99" s="17">
        <v>0</v>
      </c>
      <c r="IN99" s="17">
        <v>0</v>
      </c>
      <c r="IO99" s="17">
        <v>0</v>
      </c>
      <c r="IP99" s="17">
        <v>0</v>
      </c>
      <c r="IQ99" s="17">
        <v>0</v>
      </c>
      <c r="IR99" s="17">
        <v>0</v>
      </c>
      <c r="IS99" s="17">
        <v>0</v>
      </c>
      <c r="IT99" s="17">
        <v>0</v>
      </c>
      <c r="IU99" s="17">
        <v>0</v>
      </c>
      <c r="IV99" s="17">
        <v>0</v>
      </c>
      <c r="IW99" s="17">
        <v>0</v>
      </c>
      <c r="IX99" s="17">
        <v>0</v>
      </c>
      <c r="IY99" s="17">
        <v>0</v>
      </c>
      <c r="IZ99" s="17">
        <v>0</v>
      </c>
      <c r="JA99" s="17">
        <v>0</v>
      </c>
      <c r="JB99" s="17">
        <v>0</v>
      </c>
      <c r="JC99" s="17">
        <v>0</v>
      </c>
      <c r="JD99" s="17">
        <v>0</v>
      </c>
      <c r="JE99" s="17">
        <v>0</v>
      </c>
      <c r="JF99" s="17">
        <v>0</v>
      </c>
      <c r="JG99" s="17">
        <v>0</v>
      </c>
      <c r="JH99" s="17">
        <v>0</v>
      </c>
      <c r="JI99" s="17">
        <v>0</v>
      </c>
      <c r="JJ99" s="17">
        <v>0</v>
      </c>
      <c r="JK99" s="17">
        <v>0</v>
      </c>
      <c r="JL99" s="17">
        <v>0</v>
      </c>
      <c r="JM99" s="17">
        <v>0</v>
      </c>
      <c r="JN99" s="17">
        <v>0</v>
      </c>
      <c r="JO99" s="17">
        <v>0</v>
      </c>
      <c r="JP99" s="17">
        <v>0</v>
      </c>
      <c r="JQ99" s="17">
        <v>0</v>
      </c>
      <c r="JR99" s="17">
        <v>0</v>
      </c>
      <c r="JS99" s="17">
        <v>0</v>
      </c>
      <c r="JT99" s="17">
        <v>0</v>
      </c>
      <c r="JU99" s="17">
        <v>0</v>
      </c>
      <c r="JV99" s="17">
        <v>0</v>
      </c>
      <c r="JW99" s="17">
        <v>0</v>
      </c>
      <c r="JX99" s="17">
        <v>0</v>
      </c>
      <c r="JY99" s="17">
        <v>0</v>
      </c>
    </row>
    <row r="100" spans="1:285" x14ac:dyDescent="0.15">
      <c r="A100" s="17" t="s">
        <v>848</v>
      </c>
      <c r="B100" s="17" t="s">
        <v>849</v>
      </c>
      <c r="C100" s="17">
        <v>0</v>
      </c>
      <c r="D100" s="17">
        <v>0</v>
      </c>
      <c r="E100" s="17">
        <v>0</v>
      </c>
      <c r="F100" s="17">
        <v>0</v>
      </c>
      <c r="G100" s="17">
        <v>0</v>
      </c>
      <c r="H100" s="17">
        <v>0</v>
      </c>
      <c r="I100" s="17">
        <v>46.1</v>
      </c>
      <c r="J100" s="17">
        <v>46.1</v>
      </c>
      <c r="K100" s="17">
        <v>46.1</v>
      </c>
      <c r="L100" s="17">
        <v>46.1</v>
      </c>
      <c r="M100" s="17">
        <v>46.1</v>
      </c>
      <c r="N100" s="17">
        <v>46.08</v>
      </c>
      <c r="O100" s="17">
        <v>46.08</v>
      </c>
      <c r="P100" s="17">
        <v>45.88</v>
      </c>
      <c r="Q100" s="17">
        <v>46.07</v>
      </c>
      <c r="R100" s="17">
        <v>46.06</v>
      </c>
      <c r="S100" s="17">
        <v>46.05</v>
      </c>
      <c r="T100" s="17">
        <v>45.94</v>
      </c>
      <c r="U100" s="17">
        <v>45.94</v>
      </c>
      <c r="V100" s="17">
        <v>45.94</v>
      </c>
      <c r="W100" s="17">
        <v>45.99</v>
      </c>
      <c r="X100" s="17">
        <v>45.9</v>
      </c>
      <c r="Y100" s="17">
        <v>45.9</v>
      </c>
      <c r="Z100" s="17">
        <v>45.9</v>
      </c>
      <c r="AA100" s="17">
        <v>45.81</v>
      </c>
      <c r="AB100" s="17">
        <v>0</v>
      </c>
      <c r="AC100" s="17">
        <v>0</v>
      </c>
      <c r="AD100" s="17">
        <v>0</v>
      </c>
      <c r="AE100" s="17">
        <v>0</v>
      </c>
      <c r="AF100" s="17">
        <v>0</v>
      </c>
      <c r="AG100" s="17">
        <v>0</v>
      </c>
      <c r="AH100" s="17">
        <v>0</v>
      </c>
      <c r="AI100" s="17">
        <v>0</v>
      </c>
      <c r="AJ100" s="17">
        <v>0</v>
      </c>
      <c r="AK100" s="17">
        <v>0</v>
      </c>
      <c r="AL100" s="17">
        <v>0</v>
      </c>
      <c r="AM100" s="17">
        <v>0</v>
      </c>
      <c r="AN100" s="17">
        <v>0</v>
      </c>
      <c r="AO100" s="17">
        <v>0</v>
      </c>
      <c r="AP100" s="17">
        <v>0</v>
      </c>
      <c r="AQ100" s="17">
        <v>0</v>
      </c>
      <c r="AR100" s="17">
        <v>0</v>
      </c>
      <c r="AS100" s="17">
        <v>0</v>
      </c>
      <c r="AT100" s="17">
        <v>0</v>
      </c>
      <c r="AU100" s="17">
        <v>0</v>
      </c>
      <c r="AV100" s="17">
        <v>0</v>
      </c>
      <c r="AW100" s="17">
        <v>0</v>
      </c>
      <c r="AX100" s="17">
        <v>0</v>
      </c>
      <c r="AY100" s="17">
        <v>0</v>
      </c>
      <c r="AZ100" s="17">
        <v>0</v>
      </c>
      <c r="BA100" s="17">
        <v>0</v>
      </c>
      <c r="BB100" s="17">
        <v>0</v>
      </c>
      <c r="BC100" s="17">
        <v>0</v>
      </c>
      <c r="BD100" s="17">
        <v>0</v>
      </c>
      <c r="BE100" s="17">
        <v>0</v>
      </c>
      <c r="BF100" s="17">
        <v>0</v>
      </c>
      <c r="BG100" s="17">
        <v>0</v>
      </c>
      <c r="BH100" s="17">
        <v>0</v>
      </c>
      <c r="BI100" s="17">
        <v>0</v>
      </c>
      <c r="BJ100" s="17">
        <v>0</v>
      </c>
      <c r="BK100" s="17">
        <v>0</v>
      </c>
      <c r="BL100" s="17">
        <v>0</v>
      </c>
      <c r="BM100" s="17">
        <v>0</v>
      </c>
      <c r="BN100" s="17">
        <v>0</v>
      </c>
      <c r="BO100" s="17">
        <v>0</v>
      </c>
      <c r="BP100" s="17">
        <v>0</v>
      </c>
      <c r="BQ100" s="17">
        <v>0</v>
      </c>
      <c r="BR100" s="17">
        <v>0</v>
      </c>
      <c r="BS100" s="17">
        <v>0</v>
      </c>
      <c r="BT100" s="17">
        <v>0</v>
      </c>
      <c r="BU100" s="17">
        <v>0</v>
      </c>
      <c r="BV100" s="17">
        <v>0</v>
      </c>
      <c r="BW100" s="17">
        <v>0</v>
      </c>
      <c r="BX100" s="17">
        <v>0</v>
      </c>
      <c r="BY100" s="17">
        <v>0</v>
      </c>
      <c r="BZ100" s="17">
        <v>0</v>
      </c>
      <c r="CA100" s="17">
        <v>0</v>
      </c>
      <c r="CB100" s="17">
        <v>0</v>
      </c>
      <c r="CC100" s="17">
        <v>0</v>
      </c>
      <c r="CD100" s="17">
        <v>0</v>
      </c>
      <c r="CE100" s="17">
        <v>0</v>
      </c>
      <c r="CF100" s="17">
        <v>0</v>
      </c>
      <c r="CG100" s="17">
        <v>0</v>
      </c>
      <c r="CH100" s="17">
        <v>0</v>
      </c>
      <c r="CI100" s="17">
        <v>0</v>
      </c>
      <c r="CJ100" s="17">
        <v>0</v>
      </c>
      <c r="CK100" s="17">
        <v>0</v>
      </c>
      <c r="CL100" s="17">
        <v>0</v>
      </c>
      <c r="CM100" s="17">
        <v>0</v>
      </c>
      <c r="CN100" s="17">
        <v>0</v>
      </c>
      <c r="CO100" s="17">
        <v>0</v>
      </c>
      <c r="CP100" s="17">
        <v>0</v>
      </c>
      <c r="CQ100" s="17">
        <v>0</v>
      </c>
      <c r="CR100" s="17">
        <v>0</v>
      </c>
      <c r="CS100" s="17">
        <v>0</v>
      </c>
      <c r="CT100" s="17">
        <v>0</v>
      </c>
      <c r="CU100" s="17">
        <v>0</v>
      </c>
      <c r="CV100" s="17">
        <v>0</v>
      </c>
      <c r="CW100" s="17">
        <v>0</v>
      </c>
      <c r="CX100" s="17">
        <v>0</v>
      </c>
      <c r="CY100" s="17">
        <v>0</v>
      </c>
      <c r="CZ100" s="17">
        <v>0</v>
      </c>
      <c r="DA100" s="17">
        <v>0</v>
      </c>
      <c r="DB100" s="17">
        <v>0</v>
      </c>
      <c r="DC100" s="17">
        <v>0</v>
      </c>
      <c r="DD100" s="17">
        <v>0</v>
      </c>
      <c r="DE100" s="17">
        <v>0</v>
      </c>
      <c r="DF100" s="17">
        <v>0</v>
      </c>
      <c r="DG100" s="17">
        <v>0</v>
      </c>
      <c r="DH100" s="17">
        <v>0</v>
      </c>
      <c r="DI100" s="17">
        <v>0</v>
      </c>
      <c r="DJ100" s="17">
        <v>0</v>
      </c>
      <c r="DK100" s="17">
        <v>0</v>
      </c>
      <c r="DL100" s="17">
        <v>0</v>
      </c>
      <c r="DM100" s="17">
        <v>0</v>
      </c>
      <c r="DN100" s="17">
        <v>0</v>
      </c>
      <c r="DO100" s="17">
        <v>0</v>
      </c>
      <c r="DP100" s="17">
        <v>0</v>
      </c>
      <c r="DQ100" s="17">
        <v>0</v>
      </c>
      <c r="DR100" s="17">
        <v>0</v>
      </c>
      <c r="DS100" s="17">
        <v>0</v>
      </c>
      <c r="DT100" s="17">
        <v>0</v>
      </c>
      <c r="DU100" s="17">
        <v>0</v>
      </c>
      <c r="DV100" s="17">
        <v>0</v>
      </c>
      <c r="DW100" s="17">
        <v>0</v>
      </c>
      <c r="DX100" s="17">
        <v>0</v>
      </c>
      <c r="DY100" s="17">
        <v>0</v>
      </c>
      <c r="DZ100" s="17">
        <v>0</v>
      </c>
      <c r="EA100" s="17">
        <v>0</v>
      </c>
      <c r="EB100" s="17">
        <v>0</v>
      </c>
      <c r="EC100" s="17">
        <v>0</v>
      </c>
      <c r="ED100" s="17">
        <v>0</v>
      </c>
      <c r="EE100" s="17">
        <v>0</v>
      </c>
      <c r="EF100" s="17">
        <v>0</v>
      </c>
      <c r="EG100" s="17">
        <v>0</v>
      </c>
      <c r="EH100" s="17">
        <v>0</v>
      </c>
      <c r="EI100" s="17">
        <v>0</v>
      </c>
      <c r="EJ100" s="17">
        <v>0</v>
      </c>
      <c r="EK100" s="17">
        <v>0</v>
      </c>
      <c r="EL100" s="17">
        <v>0</v>
      </c>
      <c r="EM100" s="17">
        <v>0</v>
      </c>
      <c r="EN100" s="17">
        <v>0</v>
      </c>
      <c r="EO100" s="17">
        <v>0</v>
      </c>
      <c r="EP100" s="17">
        <v>0</v>
      </c>
      <c r="EQ100" s="17">
        <v>0</v>
      </c>
      <c r="ER100" s="17">
        <v>0</v>
      </c>
      <c r="ES100" s="17">
        <v>0</v>
      </c>
      <c r="ET100" s="17">
        <v>0</v>
      </c>
      <c r="EU100" s="17">
        <v>0</v>
      </c>
      <c r="EV100" s="17">
        <v>0</v>
      </c>
      <c r="EW100" s="17">
        <v>0</v>
      </c>
      <c r="EX100" s="17">
        <v>0</v>
      </c>
      <c r="EY100" s="17">
        <v>0</v>
      </c>
      <c r="EZ100" s="17">
        <v>0</v>
      </c>
      <c r="FA100" s="17">
        <v>0</v>
      </c>
      <c r="FB100" s="17">
        <v>0</v>
      </c>
      <c r="FC100" s="17">
        <v>0</v>
      </c>
      <c r="FD100" s="17">
        <v>0</v>
      </c>
      <c r="FE100" s="17">
        <v>0</v>
      </c>
      <c r="FF100" s="17">
        <v>0</v>
      </c>
      <c r="FG100" s="17">
        <v>0</v>
      </c>
      <c r="FH100" s="17">
        <v>0</v>
      </c>
      <c r="FI100" s="17">
        <v>0</v>
      </c>
      <c r="FJ100" s="17">
        <v>0</v>
      </c>
      <c r="FK100" s="17">
        <v>0</v>
      </c>
      <c r="FL100" s="17">
        <v>0</v>
      </c>
      <c r="FM100" s="17">
        <v>0</v>
      </c>
      <c r="FN100" s="17">
        <v>0</v>
      </c>
      <c r="FO100" s="17">
        <v>0</v>
      </c>
      <c r="FP100" s="17">
        <v>0</v>
      </c>
      <c r="FQ100" s="17">
        <v>0</v>
      </c>
      <c r="FR100" s="17">
        <v>0</v>
      </c>
      <c r="FS100" s="17">
        <v>0</v>
      </c>
      <c r="FT100" s="17">
        <v>0</v>
      </c>
      <c r="FU100" s="17">
        <v>0</v>
      </c>
      <c r="FV100" s="17">
        <v>0</v>
      </c>
      <c r="FW100" s="17">
        <v>0</v>
      </c>
      <c r="FX100" s="17">
        <v>0</v>
      </c>
      <c r="FY100" s="17">
        <v>0</v>
      </c>
      <c r="FZ100" s="17">
        <v>0</v>
      </c>
      <c r="GA100" s="17">
        <v>0</v>
      </c>
      <c r="GB100" s="17">
        <v>0</v>
      </c>
      <c r="GC100" s="17">
        <v>0</v>
      </c>
      <c r="GD100" s="17">
        <v>0</v>
      </c>
      <c r="GE100" s="17">
        <v>0</v>
      </c>
      <c r="GF100" s="17">
        <v>0</v>
      </c>
      <c r="GG100" s="17">
        <v>0</v>
      </c>
      <c r="GH100" s="17">
        <v>0</v>
      </c>
      <c r="GI100" s="17">
        <v>0</v>
      </c>
      <c r="GJ100" s="17">
        <v>0</v>
      </c>
      <c r="GK100" s="17">
        <v>0</v>
      </c>
      <c r="GL100" s="17">
        <v>0</v>
      </c>
      <c r="GM100" s="17">
        <v>0</v>
      </c>
      <c r="GN100" s="17">
        <v>0</v>
      </c>
      <c r="GO100" s="17">
        <v>0</v>
      </c>
      <c r="GP100" s="17">
        <v>0</v>
      </c>
      <c r="GQ100" s="17">
        <v>0</v>
      </c>
      <c r="GR100" s="17">
        <v>0</v>
      </c>
      <c r="GS100" s="17">
        <v>0</v>
      </c>
      <c r="GT100" s="17">
        <v>0</v>
      </c>
      <c r="GU100" s="17">
        <v>0</v>
      </c>
      <c r="GV100" s="17">
        <v>0</v>
      </c>
      <c r="GW100" s="17">
        <v>0</v>
      </c>
      <c r="GX100" s="17">
        <v>0</v>
      </c>
      <c r="GY100" s="17">
        <v>0</v>
      </c>
      <c r="GZ100" s="17">
        <v>0</v>
      </c>
      <c r="HA100" s="17">
        <v>0</v>
      </c>
      <c r="HB100" s="17">
        <v>0</v>
      </c>
      <c r="HC100" s="17">
        <v>0</v>
      </c>
      <c r="HD100" s="17">
        <v>0</v>
      </c>
      <c r="HE100" s="17">
        <v>0</v>
      </c>
      <c r="HF100" s="17">
        <v>0</v>
      </c>
      <c r="HG100" s="17">
        <v>0</v>
      </c>
      <c r="HH100" s="17">
        <v>0</v>
      </c>
      <c r="HI100" s="17">
        <v>0</v>
      </c>
      <c r="HJ100" s="17">
        <v>0</v>
      </c>
      <c r="HK100" s="17">
        <v>0</v>
      </c>
      <c r="HL100" s="17">
        <v>0</v>
      </c>
      <c r="HM100" s="17">
        <v>0</v>
      </c>
      <c r="HN100" s="17">
        <v>0</v>
      </c>
      <c r="HO100" s="17">
        <v>0</v>
      </c>
      <c r="HP100" s="17">
        <v>0</v>
      </c>
      <c r="HQ100" s="17">
        <v>0</v>
      </c>
      <c r="HR100" s="17">
        <v>0</v>
      </c>
      <c r="HS100" s="17">
        <v>0</v>
      </c>
      <c r="HT100" s="17">
        <v>0</v>
      </c>
      <c r="HU100" s="17">
        <v>0</v>
      </c>
      <c r="HV100" s="17">
        <v>0</v>
      </c>
      <c r="HW100" s="17">
        <v>0</v>
      </c>
      <c r="HX100" s="17">
        <v>0</v>
      </c>
      <c r="HY100" s="17">
        <v>0</v>
      </c>
      <c r="HZ100" s="17">
        <v>0</v>
      </c>
      <c r="IA100" s="17">
        <v>0</v>
      </c>
      <c r="IB100" s="17">
        <v>0</v>
      </c>
      <c r="IC100" s="17">
        <v>0</v>
      </c>
      <c r="ID100" s="17">
        <v>0</v>
      </c>
      <c r="IE100" s="17">
        <v>0</v>
      </c>
      <c r="IF100" s="17">
        <v>0</v>
      </c>
      <c r="IG100" s="17">
        <v>0</v>
      </c>
      <c r="IH100" s="17">
        <v>0</v>
      </c>
      <c r="II100" s="17">
        <v>0</v>
      </c>
      <c r="IJ100" s="17">
        <v>0</v>
      </c>
      <c r="IK100" s="17">
        <v>0</v>
      </c>
      <c r="IL100" s="17">
        <v>0</v>
      </c>
      <c r="IM100" s="17">
        <v>0</v>
      </c>
      <c r="IN100" s="17">
        <v>0</v>
      </c>
      <c r="IO100" s="17">
        <v>0</v>
      </c>
      <c r="IP100" s="17">
        <v>0</v>
      </c>
      <c r="IQ100" s="17">
        <v>0</v>
      </c>
      <c r="IR100" s="17">
        <v>0</v>
      </c>
      <c r="IS100" s="17">
        <v>0</v>
      </c>
      <c r="IT100" s="17">
        <v>0</v>
      </c>
      <c r="IU100" s="17">
        <v>0</v>
      </c>
      <c r="IV100" s="17">
        <v>0</v>
      </c>
      <c r="IW100" s="17">
        <v>0</v>
      </c>
      <c r="IX100" s="17">
        <v>0</v>
      </c>
      <c r="IY100" s="17">
        <v>0</v>
      </c>
      <c r="IZ100" s="17">
        <v>0</v>
      </c>
      <c r="JA100" s="17">
        <v>0</v>
      </c>
      <c r="JB100" s="17">
        <v>0</v>
      </c>
      <c r="JC100" s="17">
        <v>0</v>
      </c>
      <c r="JD100" s="17">
        <v>0</v>
      </c>
      <c r="JE100" s="17">
        <v>0</v>
      </c>
      <c r="JF100" s="17">
        <v>0</v>
      </c>
      <c r="JG100" s="17">
        <v>0</v>
      </c>
      <c r="JH100" s="17">
        <v>0</v>
      </c>
      <c r="JI100" s="17">
        <v>0</v>
      </c>
      <c r="JJ100" s="17">
        <v>0</v>
      </c>
      <c r="JK100" s="17">
        <v>0</v>
      </c>
      <c r="JL100" s="17">
        <v>0</v>
      </c>
      <c r="JM100" s="17">
        <v>0</v>
      </c>
      <c r="JN100" s="17">
        <v>0</v>
      </c>
      <c r="JO100" s="17">
        <v>0</v>
      </c>
      <c r="JP100" s="17">
        <v>0</v>
      </c>
      <c r="JQ100" s="17">
        <v>0</v>
      </c>
      <c r="JR100" s="17">
        <v>0</v>
      </c>
      <c r="JS100" s="17">
        <v>0</v>
      </c>
      <c r="JT100" s="17">
        <v>0</v>
      </c>
      <c r="JU100" s="17">
        <v>0</v>
      </c>
      <c r="JV100" s="17">
        <v>0</v>
      </c>
      <c r="JW100" s="17">
        <v>0</v>
      </c>
      <c r="JX100" s="17">
        <v>0</v>
      </c>
      <c r="JY100" s="17">
        <v>0</v>
      </c>
    </row>
    <row r="101" spans="1:285" x14ac:dyDescent="0.15">
      <c r="A101" s="17" t="s">
        <v>1040</v>
      </c>
      <c r="B101" s="17" t="s">
        <v>1041</v>
      </c>
      <c r="C101" s="17">
        <v>0</v>
      </c>
      <c r="D101" s="17">
        <v>7.62</v>
      </c>
      <c r="E101" s="17">
        <v>7.62</v>
      </c>
      <c r="F101" s="17">
        <v>7.62</v>
      </c>
      <c r="G101" s="17">
        <v>7.62</v>
      </c>
      <c r="H101" s="17">
        <v>7.62</v>
      </c>
      <c r="I101" s="17">
        <v>7.71</v>
      </c>
      <c r="J101" s="17">
        <v>7.71</v>
      </c>
      <c r="K101" s="17">
        <v>7.71</v>
      </c>
      <c r="L101" s="17">
        <v>7.71</v>
      </c>
      <c r="M101" s="17">
        <v>7.71</v>
      </c>
      <c r="N101" s="17">
        <v>7.73</v>
      </c>
      <c r="O101" s="17">
        <v>7.72</v>
      </c>
      <c r="P101" s="17">
        <v>7.69</v>
      </c>
      <c r="Q101" s="17">
        <v>7.69</v>
      </c>
      <c r="R101" s="17">
        <v>7.71</v>
      </c>
      <c r="S101" s="17">
        <v>7.72</v>
      </c>
      <c r="T101" s="17">
        <v>7.74</v>
      </c>
      <c r="U101" s="17">
        <v>7.72</v>
      </c>
      <c r="V101" s="17">
        <v>7.72</v>
      </c>
      <c r="W101" s="17">
        <v>7.72</v>
      </c>
      <c r="X101" s="17">
        <v>7.72</v>
      </c>
      <c r="Y101" s="17">
        <v>7.72</v>
      </c>
      <c r="Z101" s="17">
        <v>7.72</v>
      </c>
      <c r="AA101" s="17">
        <v>7.72</v>
      </c>
      <c r="AB101" s="17">
        <v>0</v>
      </c>
      <c r="AC101" s="17">
        <v>0</v>
      </c>
      <c r="AD101" s="17">
        <v>0</v>
      </c>
      <c r="AE101" s="17">
        <v>0</v>
      </c>
      <c r="AF101" s="17">
        <v>0</v>
      </c>
      <c r="AG101" s="17">
        <v>0</v>
      </c>
      <c r="AH101" s="17">
        <v>0</v>
      </c>
      <c r="AI101" s="17">
        <v>0</v>
      </c>
      <c r="AJ101" s="17">
        <v>0</v>
      </c>
      <c r="AK101" s="17">
        <v>0</v>
      </c>
      <c r="AL101" s="17">
        <v>0</v>
      </c>
      <c r="AM101" s="17">
        <v>0</v>
      </c>
      <c r="AN101" s="17">
        <v>0</v>
      </c>
      <c r="AO101" s="17">
        <v>0</v>
      </c>
      <c r="AP101" s="17">
        <v>0</v>
      </c>
      <c r="AQ101" s="17">
        <v>0</v>
      </c>
      <c r="AR101" s="17">
        <v>0</v>
      </c>
      <c r="AS101" s="17">
        <v>0</v>
      </c>
      <c r="AT101" s="17">
        <v>0</v>
      </c>
      <c r="AU101" s="17">
        <v>0</v>
      </c>
      <c r="AV101" s="17">
        <v>0</v>
      </c>
      <c r="AW101" s="17">
        <v>0</v>
      </c>
      <c r="AX101" s="17">
        <v>0</v>
      </c>
      <c r="AY101" s="17">
        <v>0</v>
      </c>
      <c r="AZ101" s="17">
        <v>0</v>
      </c>
      <c r="BA101" s="17">
        <v>0</v>
      </c>
      <c r="BB101" s="17">
        <v>0</v>
      </c>
      <c r="BC101" s="17">
        <v>0</v>
      </c>
      <c r="BD101" s="17">
        <v>0</v>
      </c>
      <c r="BE101" s="17">
        <v>0</v>
      </c>
      <c r="BF101" s="17">
        <v>0</v>
      </c>
      <c r="BG101" s="17">
        <v>0</v>
      </c>
      <c r="BH101" s="17">
        <v>0</v>
      </c>
      <c r="BI101" s="17">
        <v>0</v>
      </c>
      <c r="BJ101" s="17">
        <v>0</v>
      </c>
      <c r="BK101" s="17">
        <v>0</v>
      </c>
      <c r="BL101" s="17">
        <v>0</v>
      </c>
      <c r="BM101" s="17">
        <v>0</v>
      </c>
      <c r="BN101" s="17">
        <v>0</v>
      </c>
      <c r="BO101" s="17">
        <v>0</v>
      </c>
      <c r="BP101" s="17">
        <v>0</v>
      </c>
      <c r="BQ101" s="17">
        <v>0</v>
      </c>
      <c r="BR101" s="17">
        <v>0</v>
      </c>
      <c r="BS101" s="17">
        <v>0</v>
      </c>
      <c r="BT101" s="17">
        <v>0</v>
      </c>
      <c r="BU101" s="17">
        <v>0</v>
      </c>
      <c r="BV101" s="17">
        <v>0</v>
      </c>
      <c r="BW101" s="17">
        <v>0</v>
      </c>
      <c r="BX101" s="17">
        <v>0</v>
      </c>
      <c r="BY101" s="17">
        <v>0</v>
      </c>
      <c r="BZ101" s="17">
        <v>0</v>
      </c>
      <c r="CA101" s="17">
        <v>0</v>
      </c>
      <c r="CB101" s="17">
        <v>0</v>
      </c>
      <c r="CC101" s="17">
        <v>0</v>
      </c>
      <c r="CD101" s="17">
        <v>0</v>
      </c>
      <c r="CE101" s="17">
        <v>0</v>
      </c>
      <c r="CF101" s="17">
        <v>0</v>
      </c>
      <c r="CG101" s="17">
        <v>0</v>
      </c>
      <c r="CH101" s="17">
        <v>0</v>
      </c>
      <c r="CI101" s="17">
        <v>0</v>
      </c>
      <c r="CJ101" s="17">
        <v>0</v>
      </c>
      <c r="CK101" s="17">
        <v>0</v>
      </c>
      <c r="CL101" s="17">
        <v>0</v>
      </c>
      <c r="CM101" s="17">
        <v>0</v>
      </c>
      <c r="CN101" s="17">
        <v>0</v>
      </c>
      <c r="CO101" s="17">
        <v>0</v>
      </c>
      <c r="CP101" s="17">
        <v>0</v>
      </c>
      <c r="CQ101" s="17">
        <v>0</v>
      </c>
      <c r="CR101" s="17">
        <v>0</v>
      </c>
      <c r="CS101" s="17">
        <v>0</v>
      </c>
      <c r="CT101" s="17">
        <v>0</v>
      </c>
      <c r="CU101" s="17">
        <v>0</v>
      </c>
      <c r="CV101" s="17">
        <v>0</v>
      </c>
      <c r="CW101" s="17">
        <v>0</v>
      </c>
      <c r="CX101" s="17">
        <v>0</v>
      </c>
      <c r="CY101" s="17">
        <v>0</v>
      </c>
      <c r="CZ101" s="17">
        <v>0</v>
      </c>
      <c r="DA101" s="17">
        <v>0</v>
      </c>
      <c r="DB101" s="17">
        <v>0</v>
      </c>
      <c r="DC101" s="17">
        <v>0</v>
      </c>
      <c r="DD101" s="17">
        <v>0</v>
      </c>
      <c r="DE101" s="17">
        <v>0</v>
      </c>
      <c r="DF101" s="17">
        <v>0</v>
      </c>
      <c r="DG101" s="17">
        <v>0</v>
      </c>
      <c r="DH101" s="17">
        <v>0</v>
      </c>
      <c r="DI101" s="17">
        <v>0</v>
      </c>
      <c r="DJ101" s="17">
        <v>0</v>
      </c>
      <c r="DK101" s="17">
        <v>0</v>
      </c>
      <c r="DL101" s="17">
        <v>0</v>
      </c>
      <c r="DM101" s="17">
        <v>0</v>
      </c>
      <c r="DN101" s="17">
        <v>0</v>
      </c>
      <c r="DO101" s="17">
        <v>0</v>
      </c>
      <c r="DP101" s="17">
        <v>0</v>
      </c>
      <c r="DQ101" s="17">
        <v>0</v>
      </c>
      <c r="DR101" s="17">
        <v>0</v>
      </c>
      <c r="DS101" s="17">
        <v>0</v>
      </c>
      <c r="DT101" s="17">
        <v>0</v>
      </c>
      <c r="DU101" s="17">
        <v>0</v>
      </c>
      <c r="DV101" s="17">
        <v>0</v>
      </c>
      <c r="DW101" s="17">
        <v>0</v>
      </c>
      <c r="DX101" s="17">
        <v>0</v>
      </c>
      <c r="DY101" s="17">
        <v>0</v>
      </c>
      <c r="DZ101" s="17">
        <v>0</v>
      </c>
      <c r="EA101" s="17">
        <v>0</v>
      </c>
      <c r="EB101" s="17">
        <v>0</v>
      </c>
      <c r="EC101" s="17">
        <v>0</v>
      </c>
      <c r="ED101" s="17">
        <v>0</v>
      </c>
      <c r="EE101" s="17">
        <v>0</v>
      </c>
      <c r="EF101" s="17">
        <v>0</v>
      </c>
      <c r="EG101" s="17">
        <v>0</v>
      </c>
      <c r="EH101" s="17">
        <v>0</v>
      </c>
      <c r="EI101" s="17">
        <v>0</v>
      </c>
      <c r="EJ101" s="17">
        <v>0</v>
      </c>
      <c r="EK101" s="17">
        <v>0</v>
      </c>
      <c r="EL101" s="17">
        <v>0</v>
      </c>
      <c r="EM101" s="17">
        <v>0</v>
      </c>
      <c r="EN101" s="17">
        <v>0</v>
      </c>
      <c r="EO101" s="17">
        <v>0</v>
      </c>
      <c r="EP101" s="17">
        <v>0</v>
      </c>
      <c r="EQ101" s="17">
        <v>0</v>
      </c>
      <c r="ER101" s="17">
        <v>0</v>
      </c>
      <c r="ES101" s="17">
        <v>0</v>
      </c>
      <c r="ET101" s="17">
        <v>0</v>
      </c>
      <c r="EU101" s="17">
        <v>0</v>
      </c>
      <c r="EV101" s="17">
        <v>0</v>
      </c>
      <c r="EW101" s="17">
        <v>0</v>
      </c>
      <c r="EX101" s="17">
        <v>0</v>
      </c>
      <c r="EY101" s="17">
        <v>0</v>
      </c>
      <c r="EZ101" s="17">
        <v>0</v>
      </c>
      <c r="FA101" s="17">
        <v>0</v>
      </c>
      <c r="FB101" s="17">
        <v>0</v>
      </c>
      <c r="FC101" s="17">
        <v>0</v>
      </c>
      <c r="FD101" s="17">
        <v>0</v>
      </c>
      <c r="FE101" s="17">
        <v>0</v>
      </c>
      <c r="FF101" s="17">
        <v>0</v>
      </c>
      <c r="FG101" s="17">
        <v>0</v>
      </c>
      <c r="FH101" s="17">
        <v>0</v>
      </c>
      <c r="FI101" s="17">
        <v>0</v>
      </c>
      <c r="FJ101" s="17">
        <v>0</v>
      </c>
      <c r="FK101" s="17">
        <v>0</v>
      </c>
      <c r="FL101" s="17">
        <v>0</v>
      </c>
      <c r="FM101" s="17">
        <v>0</v>
      </c>
      <c r="FN101" s="17">
        <v>0</v>
      </c>
      <c r="FO101" s="17">
        <v>0</v>
      </c>
      <c r="FP101" s="17">
        <v>0</v>
      </c>
      <c r="FQ101" s="17">
        <v>0</v>
      </c>
      <c r="FR101" s="17">
        <v>0</v>
      </c>
      <c r="FS101" s="17">
        <v>0</v>
      </c>
      <c r="FT101" s="17">
        <v>0</v>
      </c>
      <c r="FU101" s="17">
        <v>0</v>
      </c>
      <c r="FV101" s="17">
        <v>0</v>
      </c>
      <c r="FW101" s="17">
        <v>0</v>
      </c>
      <c r="FX101" s="17">
        <v>0</v>
      </c>
      <c r="FY101" s="17">
        <v>0</v>
      </c>
      <c r="FZ101" s="17">
        <v>0</v>
      </c>
      <c r="GA101" s="17">
        <v>0</v>
      </c>
      <c r="GB101" s="17">
        <v>0</v>
      </c>
      <c r="GC101" s="17">
        <v>0</v>
      </c>
      <c r="GD101" s="17">
        <v>0</v>
      </c>
      <c r="GE101" s="17">
        <v>0</v>
      </c>
      <c r="GF101" s="17">
        <v>0</v>
      </c>
      <c r="GG101" s="17">
        <v>0</v>
      </c>
      <c r="GH101" s="17">
        <v>0</v>
      </c>
      <c r="GI101" s="17">
        <v>0</v>
      </c>
      <c r="GJ101" s="17">
        <v>0</v>
      </c>
      <c r="GK101" s="17">
        <v>0</v>
      </c>
      <c r="GL101" s="17">
        <v>0</v>
      </c>
      <c r="GM101" s="17">
        <v>0</v>
      </c>
      <c r="GN101" s="17">
        <v>0</v>
      </c>
      <c r="GO101" s="17">
        <v>0</v>
      </c>
      <c r="GP101" s="17">
        <v>0</v>
      </c>
      <c r="GQ101" s="17">
        <v>0</v>
      </c>
      <c r="GR101" s="17">
        <v>0</v>
      </c>
      <c r="GS101" s="17">
        <v>0</v>
      </c>
      <c r="GT101" s="17">
        <v>0</v>
      </c>
      <c r="GU101" s="17">
        <v>0</v>
      </c>
      <c r="GV101" s="17">
        <v>0</v>
      </c>
      <c r="GW101" s="17">
        <v>0</v>
      </c>
      <c r="GX101" s="17">
        <v>0</v>
      </c>
      <c r="GY101" s="17">
        <v>0</v>
      </c>
      <c r="GZ101" s="17">
        <v>0</v>
      </c>
      <c r="HA101" s="17">
        <v>0</v>
      </c>
      <c r="HB101" s="17">
        <v>0</v>
      </c>
      <c r="HC101" s="17">
        <v>0</v>
      </c>
      <c r="HD101" s="17">
        <v>0</v>
      </c>
      <c r="HE101" s="17">
        <v>0</v>
      </c>
      <c r="HF101" s="17">
        <v>0</v>
      </c>
      <c r="HG101" s="17">
        <v>0</v>
      </c>
      <c r="HH101" s="17">
        <v>0</v>
      </c>
      <c r="HI101" s="17">
        <v>0</v>
      </c>
      <c r="HJ101" s="17">
        <v>0</v>
      </c>
      <c r="HK101" s="17">
        <v>0</v>
      </c>
      <c r="HL101" s="17">
        <v>0</v>
      </c>
      <c r="HM101" s="17">
        <v>0</v>
      </c>
      <c r="HN101" s="17">
        <v>0</v>
      </c>
      <c r="HO101" s="17">
        <v>0</v>
      </c>
      <c r="HP101" s="17">
        <v>0</v>
      </c>
      <c r="HQ101" s="17">
        <v>0</v>
      </c>
      <c r="HR101" s="17">
        <v>0</v>
      </c>
      <c r="HS101" s="17">
        <v>0</v>
      </c>
      <c r="HT101" s="17">
        <v>0</v>
      </c>
      <c r="HU101" s="17">
        <v>0</v>
      </c>
      <c r="HV101" s="17">
        <v>0</v>
      </c>
      <c r="HW101" s="17">
        <v>0</v>
      </c>
      <c r="HX101" s="17">
        <v>0</v>
      </c>
      <c r="HY101" s="17">
        <v>0</v>
      </c>
      <c r="HZ101" s="17">
        <v>0</v>
      </c>
      <c r="IA101" s="17">
        <v>0</v>
      </c>
      <c r="IB101" s="17">
        <v>0</v>
      </c>
      <c r="IC101" s="17">
        <v>0</v>
      </c>
      <c r="ID101" s="17">
        <v>0</v>
      </c>
      <c r="IE101" s="17">
        <v>0</v>
      </c>
      <c r="IF101" s="17">
        <v>0</v>
      </c>
      <c r="IG101" s="17">
        <v>0</v>
      </c>
      <c r="IH101" s="17">
        <v>0</v>
      </c>
      <c r="II101" s="17">
        <v>0</v>
      </c>
      <c r="IJ101" s="17">
        <v>0</v>
      </c>
      <c r="IK101" s="17">
        <v>0</v>
      </c>
      <c r="IL101" s="17">
        <v>0</v>
      </c>
      <c r="IM101" s="17">
        <v>0</v>
      </c>
      <c r="IN101" s="17">
        <v>0</v>
      </c>
      <c r="IO101" s="17">
        <v>0</v>
      </c>
      <c r="IP101" s="17">
        <v>0</v>
      </c>
      <c r="IQ101" s="17">
        <v>0</v>
      </c>
      <c r="IR101" s="17">
        <v>0</v>
      </c>
      <c r="IS101" s="17">
        <v>0</v>
      </c>
      <c r="IT101" s="17">
        <v>0</v>
      </c>
      <c r="IU101" s="17">
        <v>0</v>
      </c>
      <c r="IV101" s="17">
        <v>0</v>
      </c>
      <c r="IW101" s="17">
        <v>0</v>
      </c>
      <c r="IX101" s="17">
        <v>0</v>
      </c>
      <c r="IY101" s="17">
        <v>0</v>
      </c>
      <c r="IZ101" s="17">
        <v>0</v>
      </c>
      <c r="JA101" s="17">
        <v>0</v>
      </c>
      <c r="JB101" s="17">
        <v>0</v>
      </c>
      <c r="JC101" s="17">
        <v>0</v>
      </c>
      <c r="JD101" s="17">
        <v>0</v>
      </c>
      <c r="JE101" s="17">
        <v>0</v>
      </c>
      <c r="JF101" s="17">
        <v>0</v>
      </c>
      <c r="JG101" s="17">
        <v>0</v>
      </c>
      <c r="JH101" s="17">
        <v>0</v>
      </c>
      <c r="JI101" s="17">
        <v>0</v>
      </c>
      <c r="JJ101" s="17">
        <v>0</v>
      </c>
      <c r="JK101" s="17">
        <v>0</v>
      </c>
      <c r="JL101" s="17">
        <v>0</v>
      </c>
      <c r="JM101" s="17">
        <v>0</v>
      </c>
      <c r="JN101" s="17">
        <v>0</v>
      </c>
      <c r="JO101" s="17">
        <v>0</v>
      </c>
      <c r="JP101" s="17">
        <v>0</v>
      </c>
      <c r="JQ101" s="17">
        <v>0</v>
      </c>
      <c r="JR101" s="17">
        <v>0</v>
      </c>
      <c r="JS101" s="17">
        <v>0</v>
      </c>
      <c r="JT101" s="17">
        <v>0</v>
      </c>
      <c r="JU101" s="17">
        <v>0</v>
      </c>
      <c r="JV101" s="17">
        <v>0</v>
      </c>
      <c r="JW101" s="17">
        <v>0</v>
      </c>
      <c r="JX101" s="17">
        <v>0</v>
      </c>
      <c r="JY101" s="17">
        <v>0</v>
      </c>
    </row>
    <row r="102" spans="1:285" x14ac:dyDescent="0.15">
      <c r="A102" s="17" t="s">
        <v>234</v>
      </c>
      <c r="B102" s="17" t="s">
        <v>235</v>
      </c>
      <c r="C102" s="17">
        <v>0</v>
      </c>
      <c r="D102" s="17">
        <v>0</v>
      </c>
      <c r="E102" s="17">
        <v>0</v>
      </c>
      <c r="F102" s="17">
        <v>0</v>
      </c>
      <c r="G102" s="17">
        <v>0</v>
      </c>
      <c r="H102" s="17">
        <v>0</v>
      </c>
      <c r="I102" s="17">
        <v>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0</v>
      </c>
      <c r="AB102" s="17">
        <v>0</v>
      </c>
      <c r="AC102" s="17">
        <v>0</v>
      </c>
      <c r="AD102" s="17">
        <v>0</v>
      </c>
      <c r="AE102" s="17">
        <v>0</v>
      </c>
      <c r="AF102" s="17">
        <v>0</v>
      </c>
      <c r="AG102" s="17">
        <v>0</v>
      </c>
      <c r="AH102" s="17">
        <v>0</v>
      </c>
      <c r="AI102" s="17">
        <v>0</v>
      </c>
      <c r="AJ102" s="17">
        <v>0</v>
      </c>
      <c r="AK102" s="17">
        <v>0</v>
      </c>
      <c r="AL102" s="17">
        <v>0</v>
      </c>
      <c r="AM102" s="17">
        <v>0</v>
      </c>
      <c r="AN102" s="17">
        <v>0</v>
      </c>
      <c r="AO102" s="17">
        <v>0</v>
      </c>
      <c r="AP102" s="17">
        <v>0</v>
      </c>
      <c r="AQ102" s="17">
        <v>0</v>
      </c>
      <c r="AR102" s="17">
        <v>0</v>
      </c>
      <c r="AS102" s="17">
        <v>0</v>
      </c>
      <c r="AT102" s="17">
        <v>0</v>
      </c>
      <c r="AU102" s="17">
        <v>0</v>
      </c>
      <c r="AV102" s="17">
        <v>0</v>
      </c>
      <c r="AW102" s="17">
        <v>0</v>
      </c>
      <c r="AX102" s="17">
        <v>0</v>
      </c>
      <c r="AY102" s="17">
        <v>0</v>
      </c>
      <c r="AZ102" s="17">
        <v>0</v>
      </c>
      <c r="BA102" s="17">
        <v>0</v>
      </c>
      <c r="BB102" s="17">
        <v>0</v>
      </c>
      <c r="BC102" s="17">
        <v>0</v>
      </c>
      <c r="BD102" s="17">
        <v>0</v>
      </c>
      <c r="BE102" s="17">
        <v>0</v>
      </c>
      <c r="BF102" s="17">
        <v>0</v>
      </c>
      <c r="BG102" s="17">
        <v>0</v>
      </c>
      <c r="BH102" s="17">
        <v>0</v>
      </c>
      <c r="BI102" s="17">
        <v>0</v>
      </c>
      <c r="BJ102" s="17">
        <v>0</v>
      </c>
      <c r="BK102" s="17">
        <v>0</v>
      </c>
      <c r="BL102" s="17">
        <v>0</v>
      </c>
      <c r="BM102" s="17">
        <v>0</v>
      </c>
      <c r="BN102" s="17">
        <v>0</v>
      </c>
      <c r="BO102" s="17">
        <v>0</v>
      </c>
      <c r="BP102" s="17">
        <v>0</v>
      </c>
      <c r="BQ102" s="17">
        <v>0</v>
      </c>
      <c r="BR102" s="17">
        <v>0</v>
      </c>
      <c r="BS102" s="17">
        <v>0</v>
      </c>
      <c r="BT102" s="17">
        <v>0</v>
      </c>
      <c r="BU102" s="17">
        <v>0</v>
      </c>
      <c r="BV102" s="17">
        <v>0</v>
      </c>
      <c r="BW102" s="17">
        <v>0</v>
      </c>
      <c r="BX102" s="17">
        <v>0</v>
      </c>
      <c r="BY102" s="17">
        <v>0</v>
      </c>
      <c r="BZ102" s="17">
        <v>0</v>
      </c>
      <c r="CA102" s="17">
        <v>0</v>
      </c>
      <c r="CB102" s="17">
        <v>0</v>
      </c>
      <c r="CC102" s="17">
        <v>0</v>
      </c>
      <c r="CD102" s="17">
        <v>0</v>
      </c>
      <c r="CE102" s="17">
        <v>0</v>
      </c>
      <c r="CF102" s="17">
        <v>0</v>
      </c>
      <c r="CG102" s="17">
        <v>0</v>
      </c>
      <c r="CH102" s="17">
        <v>0</v>
      </c>
      <c r="CI102" s="17">
        <v>0</v>
      </c>
      <c r="CJ102" s="17">
        <v>0</v>
      </c>
      <c r="CK102" s="17">
        <v>0</v>
      </c>
      <c r="CL102" s="17">
        <v>0</v>
      </c>
      <c r="CM102" s="17">
        <v>0</v>
      </c>
      <c r="CN102" s="17">
        <v>0</v>
      </c>
      <c r="CO102" s="17">
        <v>0</v>
      </c>
      <c r="CP102" s="17">
        <v>0</v>
      </c>
      <c r="CQ102" s="17">
        <v>0</v>
      </c>
      <c r="CR102" s="17">
        <v>0</v>
      </c>
      <c r="CS102" s="17">
        <v>0</v>
      </c>
      <c r="CT102" s="17">
        <v>0</v>
      </c>
      <c r="CU102" s="17">
        <v>0</v>
      </c>
      <c r="CV102" s="17">
        <v>0</v>
      </c>
      <c r="CW102" s="17">
        <v>0</v>
      </c>
      <c r="CX102" s="17">
        <v>0</v>
      </c>
      <c r="CY102" s="17">
        <v>0</v>
      </c>
      <c r="CZ102" s="17">
        <v>0</v>
      </c>
      <c r="DA102" s="17">
        <v>0</v>
      </c>
      <c r="DB102" s="17">
        <v>0</v>
      </c>
      <c r="DC102" s="17">
        <v>0</v>
      </c>
      <c r="DD102" s="17">
        <v>0</v>
      </c>
      <c r="DE102" s="17">
        <v>0</v>
      </c>
      <c r="DF102" s="17">
        <v>0</v>
      </c>
      <c r="DG102" s="17">
        <v>0</v>
      </c>
      <c r="DH102" s="17">
        <v>0</v>
      </c>
      <c r="DI102" s="17">
        <v>0</v>
      </c>
      <c r="DJ102" s="17">
        <v>0</v>
      </c>
      <c r="DK102" s="17">
        <v>0</v>
      </c>
      <c r="DL102" s="17">
        <v>0</v>
      </c>
      <c r="DM102" s="17">
        <v>0</v>
      </c>
      <c r="DN102" s="17">
        <v>0</v>
      </c>
      <c r="DO102" s="17">
        <v>0</v>
      </c>
      <c r="DP102" s="17">
        <v>0</v>
      </c>
      <c r="DQ102" s="17">
        <v>0</v>
      </c>
      <c r="DR102" s="17">
        <v>0</v>
      </c>
      <c r="DS102" s="17">
        <v>0</v>
      </c>
      <c r="DT102" s="17">
        <v>0</v>
      </c>
      <c r="DU102" s="17">
        <v>0</v>
      </c>
      <c r="DV102" s="17">
        <v>0</v>
      </c>
      <c r="DW102" s="17">
        <v>0</v>
      </c>
      <c r="DX102" s="17">
        <v>0</v>
      </c>
      <c r="DY102" s="17">
        <v>0</v>
      </c>
      <c r="DZ102" s="17">
        <v>0</v>
      </c>
      <c r="EA102" s="17">
        <v>0</v>
      </c>
      <c r="EB102" s="17">
        <v>0</v>
      </c>
      <c r="EC102" s="17">
        <v>0</v>
      </c>
      <c r="ED102" s="17">
        <v>0</v>
      </c>
      <c r="EE102" s="17">
        <v>0</v>
      </c>
      <c r="EF102" s="17">
        <v>0</v>
      </c>
      <c r="EG102" s="17">
        <v>0</v>
      </c>
      <c r="EH102" s="17">
        <v>0</v>
      </c>
      <c r="EI102" s="17">
        <v>0</v>
      </c>
      <c r="EJ102" s="17">
        <v>0</v>
      </c>
      <c r="EK102" s="17">
        <v>0</v>
      </c>
      <c r="EL102" s="17">
        <v>0</v>
      </c>
      <c r="EM102" s="17">
        <v>0</v>
      </c>
      <c r="EN102" s="17">
        <v>0</v>
      </c>
      <c r="EO102" s="17">
        <v>0</v>
      </c>
      <c r="EP102" s="17">
        <v>0</v>
      </c>
      <c r="EQ102" s="17">
        <v>0</v>
      </c>
      <c r="ER102" s="17">
        <v>0</v>
      </c>
      <c r="ES102" s="17">
        <v>0</v>
      </c>
      <c r="ET102" s="17">
        <v>0</v>
      </c>
      <c r="EU102" s="17">
        <v>0</v>
      </c>
      <c r="EV102" s="17">
        <v>0</v>
      </c>
      <c r="EW102" s="17">
        <v>0</v>
      </c>
      <c r="EX102" s="17">
        <v>0</v>
      </c>
      <c r="EY102" s="17">
        <v>0</v>
      </c>
      <c r="EZ102" s="17">
        <v>0</v>
      </c>
      <c r="FA102" s="17">
        <v>0</v>
      </c>
      <c r="FB102" s="17">
        <v>0</v>
      </c>
      <c r="FC102" s="17">
        <v>0</v>
      </c>
      <c r="FD102" s="17">
        <v>0</v>
      </c>
      <c r="FE102" s="17">
        <v>0</v>
      </c>
      <c r="FF102" s="17">
        <v>0</v>
      </c>
      <c r="FG102" s="17">
        <v>0</v>
      </c>
      <c r="FH102" s="17">
        <v>0</v>
      </c>
      <c r="FI102" s="17">
        <v>0</v>
      </c>
      <c r="FJ102" s="17">
        <v>0</v>
      </c>
      <c r="FK102" s="17">
        <v>0</v>
      </c>
      <c r="FL102" s="17">
        <v>0</v>
      </c>
      <c r="FM102" s="17">
        <v>0</v>
      </c>
      <c r="FN102" s="17">
        <v>0</v>
      </c>
      <c r="FO102" s="17">
        <v>0</v>
      </c>
      <c r="FP102" s="17">
        <v>0</v>
      </c>
      <c r="FQ102" s="17">
        <v>0</v>
      </c>
      <c r="FR102" s="17">
        <v>0</v>
      </c>
      <c r="FS102" s="17">
        <v>0</v>
      </c>
      <c r="FT102" s="17">
        <v>0</v>
      </c>
      <c r="FU102" s="17">
        <v>0</v>
      </c>
      <c r="FV102" s="17">
        <v>0</v>
      </c>
      <c r="FW102" s="17">
        <v>0</v>
      </c>
      <c r="FX102" s="17">
        <v>0</v>
      </c>
      <c r="FY102" s="17">
        <v>0</v>
      </c>
      <c r="FZ102" s="17">
        <v>0</v>
      </c>
      <c r="GA102" s="17">
        <v>0</v>
      </c>
      <c r="GB102" s="17">
        <v>0</v>
      </c>
      <c r="GC102" s="17">
        <v>0</v>
      </c>
      <c r="GD102" s="17">
        <v>0</v>
      </c>
      <c r="GE102" s="17">
        <v>0</v>
      </c>
      <c r="GF102" s="17">
        <v>0</v>
      </c>
      <c r="GG102" s="17">
        <v>0</v>
      </c>
      <c r="GH102" s="17">
        <v>0</v>
      </c>
      <c r="GI102" s="17">
        <v>0</v>
      </c>
      <c r="GJ102" s="17">
        <v>0</v>
      </c>
      <c r="GK102" s="17">
        <v>0</v>
      </c>
      <c r="GL102" s="17">
        <v>0</v>
      </c>
      <c r="GM102" s="17">
        <v>0</v>
      </c>
      <c r="GN102" s="17">
        <v>0</v>
      </c>
      <c r="GO102" s="17">
        <v>0</v>
      </c>
      <c r="GP102" s="17">
        <v>0</v>
      </c>
      <c r="GQ102" s="17">
        <v>0</v>
      </c>
      <c r="GR102" s="17">
        <v>0</v>
      </c>
      <c r="GS102" s="17">
        <v>0</v>
      </c>
      <c r="GT102" s="17">
        <v>0</v>
      </c>
      <c r="GU102" s="17">
        <v>0</v>
      </c>
      <c r="GV102" s="17">
        <v>0</v>
      </c>
      <c r="GW102" s="17">
        <v>0</v>
      </c>
      <c r="GX102" s="17">
        <v>0</v>
      </c>
      <c r="GY102" s="17">
        <v>0</v>
      </c>
      <c r="GZ102" s="17">
        <v>0</v>
      </c>
      <c r="HA102" s="17">
        <v>0</v>
      </c>
      <c r="HB102" s="17">
        <v>0</v>
      </c>
      <c r="HC102" s="17">
        <v>0</v>
      </c>
      <c r="HD102" s="17">
        <v>0</v>
      </c>
      <c r="HE102" s="17">
        <v>0</v>
      </c>
      <c r="HF102" s="17">
        <v>0</v>
      </c>
      <c r="HG102" s="17">
        <v>0</v>
      </c>
      <c r="HH102" s="17">
        <v>0</v>
      </c>
      <c r="HI102" s="17">
        <v>0</v>
      </c>
      <c r="HJ102" s="17">
        <v>0</v>
      </c>
      <c r="HK102" s="17">
        <v>0</v>
      </c>
      <c r="HL102" s="17">
        <v>0</v>
      </c>
      <c r="HM102" s="17">
        <v>0</v>
      </c>
      <c r="HN102" s="17">
        <v>0</v>
      </c>
      <c r="HO102" s="17">
        <v>0</v>
      </c>
      <c r="HP102" s="17">
        <v>0</v>
      </c>
      <c r="HQ102" s="17">
        <v>0</v>
      </c>
      <c r="HR102" s="17">
        <v>0</v>
      </c>
      <c r="HS102" s="17">
        <v>0</v>
      </c>
      <c r="HT102" s="17">
        <v>0</v>
      </c>
      <c r="HU102" s="17">
        <v>0</v>
      </c>
      <c r="HV102" s="17">
        <v>0</v>
      </c>
      <c r="HW102" s="17">
        <v>0</v>
      </c>
      <c r="HX102" s="17">
        <v>0</v>
      </c>
      <c r="HY102" s="17">
        <v>0</v>
      </c>
      <c r="HZ102" s="17">
        <v>0</v>
      </c>
      <c r="IA102" s="17">
        <v>0</v>
      </c>
      <c r="IB102" s="17">
        <v>0</v>
      </c>
      <c r="IC102" s="17">
        <v>0</v>
      </c>
      <c r="ID102" s="17">
        <v>0</v>
      </c>
      <c r="IE102" s="17">
        <v>0</v>
      </c>
      <c r="IF102" s="17">
        <v>0</v>
      </c>
      <c r="IG102" s="17">
        <v>0</v>
      </c>
      <c r="IH102" s="17">
        <v>0</v>
      </c>
      <c r="II102" s="17">
        <v>0</v>
      </c>
      <c r="IJ102" s="17">
        <v>0</v>
      </c>
      <c r="IK102" s="17">
        <v>0</v>
      </c>
      <c r="IL102" s="17">
        <v>0</v>
      </c>
      <c r="IM102" s="17">
        <v>0</v>
      </c>
      <c r="IN102" s="17">
        <v>0</v>
      </c>
      <c r="IO102" s="17">
        <v>0</v>
      </c>
      <c r="IP102" s="17">
        <v>0</v>
      </c>
      <c r="IQ102" s="17">
        <v>0</v>
      </c>
      <c r="IR102" s="17">
        <v>0</v>
      </c>
      <c r="IS102" s="17">
        <v>0</v>
      </c>
      <c r="IT102" s="17">
        <v>0</v>
      </c>
      <c r="IU102" s="17">
        <v>0</v>
      </c>
      <c r="IV102" s="17">
        <v>0</v>
      </c>
      <c r="IW102" s="17">
        <v>0</v>
      </c>
      <c r="IX102" s="17">
        <v>0</v>
      </c>
      <c r="IY102" s="17">
        <v>0</v>
      </c>
      <c r="IZ102" s="17">
        <v>0</v>
      </c>
      <c r="JA102" s="17">
        <v>0</v>
      </c>
      <c r="JB102" s="17">
        <v>0</v>
      </c>
      <c r="JC102" s="17">
        <v>0</v>
      </c>
      <c r="JD102" s="17">
        <v>0</v>
      </c>
      <c r="JE102" s="17">
        <v>0</v>
      </c>
      <c r="JF102" s="17">
        <v>0</v>
      </c>
      <c r="JG102" s="17">
        <v>0</v>
      </c>
      <c r="JH102" s="17">
        <v>0</v>
      </c>
      <c r="JI102" s="17">
        <v>0</v>
      </c>
      <c r="JJ102" s="17">
        <v>0</v>
      </c>
      <c r="JK102" s="17">
        <v>0</v>
      </c>
      <c r="JL102" s="17">
        <v>0</v>
      </c>
      <c r="JM102" s="17">
        <v>0</v>
      </c>
      <c r="JN102" s="17">
        <v>0</v>
      </c>
      <c r="JO102" s="17">
        <v>0</v>
      </c>
      <c r="JP102" s="17">
        <v>0</v>
      </c>
      <c r="JQ102" s="17">
        <v>0</v>
      </c>
      <c r="JR102" s="17">
        <v>0</v>
      </c>
      <c r="JS102" s="17">
        <v>0</v>
      </c>
      <c r="JT102" s="17">
        <v>0</v>
      </c>
      <c r="JU102" s="17">
        <v>0</v>
      </c>
      <c r="JV102" s="17">
        <v>0</v>
      </c>
      <c r="JW102" s="17">
        <v>0</v>
      </c>
      <c r="JX102" s="17">
        <v>0</v>
      </c>
      <c r="JY102" s="17">
        <v>0</v>
      </c>
    </row>
    <row r="103" spans="1:285" x14ac:dyDescent="0.15">
      <c r="A103" s="17" t="s">
        <v>944</v>
      </c>
      <c r="B103" s="17" t="s">
        <v>945</v>
      </c>
      <c r="C103" s="17">
        <v>0</v>
      </c>
      <c r="D103" s="17">
        <v>0</v>
      </c>
      <c r="E103" s="17">
        <v>0</v>
      </c>
      <c r="F103" s="17">
        <v>0</v>
      </c>
      <c r="G103" s="17">
        <v>0</v>
      </c>
      <c r="H103" s="17">
        <v>0</v>
      </c>
      <c r="I103" s="17">
        <v>35.479999999999997</v>
      </c>
      <c r="J103" s="17">
        <v>35.479999999999997</v>
      </c>
      <c r="K103" s="17">
        <v>35.479999999999997</v>
      </c>
      <c r="L103" s="17">
        <v>35.479999999999997</v>
      </c>
      <c r="M103" s="17">
        <v>35.479999999999997</v>
      </c>
      <c r="N103" s="17">
        <v>35.61</v>
      </c>
      <c r="O103" s="17">
        <v>35.549999999999997</v>
      </c>
      <c r="P103" s="17">
        <v>35.51</v>
      </c>
      <c r="Q103" s="17">
        <v>35.53</v>
      </c>
      <c r="R103" s="17">
        <v>35.54</v>
      </c>
      <c r="S103" s="17">
        <v>35.51</v>
      </c>
      <c r="T103" s="17">
        <v>35.549999999999997</v>
      </c>
      <c r="U103" s="17">
        <v>35.58</v>
      </c>
      <c r="V103" s="17">
        <v>35.58</v>
      </c>
      <c r="W103" s="17">
        <v>35.6</v>
      </c>
      <c r="X103" s="17">
        <v>35.65</v>
      </c>
      <c r="Y103" s="17">
        <v>35.71</v>
      </c>
      <c r="Z103" s="17">
        <v>35.72</v>
      </c>
      <c r="AA103" s="17">
        <v>35.69</v>
      </c>
      <c r="AB103" s="17">
        <v>0</v>
      </c>
      <c r="AC103" s="17">
        <v>0</v>
      </c>
      <c r="AD103" s="17">
        <v>0</v>
      </c>
      <c r="AE103" s="17">
        <v>0</v>
      </c>
      <c r="AF103" s="17">
        <v>0</v>
      </c>
      <c r="AG103" s="17">
        <v>0</v>
      </c>
      <c r="AH103" s="17">
        <v>0</v>
      </c>
      <c r="AI103" s="17">
        <v>0</v>
      </c>
      <c r="AJ103" s="17">
        <v>0</v>
      </c>
      <c r="AK103" s="17">
        <v>0</v>
      </c>
      <c r="AL103" s="17">
        <v>0</v>
      </c>
      <c r="AM103" s="17">
        <v>0</v>
      </c>
      <c r="AN103" s="17">
        <v>0</v>
      </c>
      <c r="AO103" s="17">
        <v>0</v>
      </c>
      <c r="AP103" s="17">
        <v>0</v>
      </c>
      <c r="AQ103" s="17">
        <v>0</v>
      </c>
      <c r="AR103" s="17">
        <v>0</v>
      </c>
      <c r="AS103" s="17">
        <v>0</v>
      </c>
      <c r="AT103" s="17">
        <v>0</v>
      </c>
      <c r="AU103" s="17">
        <v>0</v>
      </c>
      <c r="AV103" s="17">
        <v>0</v>
      </c>
      <c r="AW103" s="17">
        <v>0</v>
      </c>
      <c r="AX103" s="17">
        <v>0</v>
      </c>
      <c r="AY103" s="17">
        <v>0</v>
      </c>
      <c r="AZ103" s="17">
        <v>0</v>
      </c>
      <c r="BA103" s="17">
        <v>0</v>
      </c>
      <c r="BB103" s="17">
        <v>0</v>
      </c>
      <c r="BC103" s="17">
        <v>0</v>
      </c>
      <c r="BD103" s="17">
        <v>0</v>
      </c>
      <c r="BE103" s="17">
        <v>0</v>
      </c>
      <c r="BF103" s="17">
        <v>0</v>
      </c>
      <c r="BG103" s="17">
        <v>0</v>
      </c>
      <c r="BH103" s="17">
        <v>0</v>
      </c>
      <c r="BI103" s="17">
        <v>0</v>
      </c>
      <c r="BJ103" s="17">
        <v>0</v>
      </c>
      <c r="BK103" s="17">
        <v>0</v>
      </c>
      <c r="BL103" s="17">
        <v>0</v>
      </c>
      <c r="BM103" s="17">
        <v>0</v>
      </c>
      <c r="BN103" s="17">
        <v>0</v>
      </c>
      <c r="BO103" s="17">
        <v>0</v>
      </c>
      <c r="BP103" s="17">
        <v>0</v>
      </c>
      <c r="BQ103" s="17">
        <v>0</v>
      </c>
      <c r="BR103" s="17">
        <v>0</v>
      </c>
      <c r="BS103" s="17">
        <v>0</v>
      </c>
      <c r="BT103" s="17">
        <v>0</v>
      </c>
      <c r="BU103" s="17">
        <v>0</v>
      </c>
      <c r="BV103" s="17">
        <v>0</v>
      </c>
      <c r="BW103" s="17">
        <v>0</v>
      </c>
      <c r="BX103" s="17">
        <v>0</v>
      </c>
      <c r="BY103" s="17">
        <v>0</v>
      </c>
      <c r="BZ103" s="17">
        <v>0</v>
      </c>
      <c r="CA103" s="17">
        <v>0</v>
      </c>
      <c r="CB103" s="17">
        <v>0</v>
      </c>
      <c r="CC103" s="17">
        <v>0</v>
      </c>
      <c r="CD103" s="17">
        <v>0</v>
      </c>
      <c r="CE103" s="17">
        <v>0</v>
      </c>
      <c r="CF103" s="17">
        <v>0</v>
      </c>
      <c r="CG103" s="17">
        <v>0</v>
      </c>
      <c r="CH103" s="17">
        <v>0</v>
      </c>
      <c r="CI103" s="17">
        <v>0</v>
      </c>
      <c r="CJ103" s="17">
        <v>0</v>
      </c>
      <c r="CK103" s="17">
        <v>0</v>
      </c>
      <c r="CL103" s="17">
        <v>0</v>
      </c>
      <c r="CM103" s="17">
        <v>0</v>
      </c>
      <c r="CN103" s="17">
        <v>0</v>
      </c>
      <c r="CO103" s="17">
        <v>0</v>
      </c>
      <c r="CP103" s="17">
        <v>0</v>
      </c>
      <c r="CQ103" s="17">
        <v>0</v>
      </c>
      <c r="CR103" s="17">
        <v>0</v>
      </c>
      <c r="CS103" s="17">
        <v>0</v>
      </c>
      <c r="CT103" s="17">
        <v>0</v>
      </c>
      <c r="CU103" s="17">
        <v>0</v>
      </c>
      <c r="CV103" s="17">
        <v>0</v>
      </c>
      <c r="CW103" s="17">
        <v>0</v>
      </c>
      <c r="CX103" s="17">
        <v>0</v>
      </c>
      <c r="CY103" s="17">
        <v>0</v>
      </c>
      <c r="CZ103" s="17">
        <v>0</v>
      </c>
      <c r="DA103" s="17">
        <v>0</v>
      </c>
      <c r="DB103" s="17">
        <v>0</v>
      </c>
      <c r="DC103" s="17">
        <v>0</v>
      </c>
      <c r="DD103" s="17">
        <v>0</v>
      </c>
      <c r="DE103" s="17">
        <v>0</v>
      </c>
      <c r="DF103" s="17">
        <v>0</v>
      </c>
      <c r="DG103" s="17">
        <v>0</v>
      </c>
      <c r="DH103" s="17">
        <v>0</v>
      </c>
      <c r="DI103" s="17">
        <v>0</v>
      </c>
      <c r="DJ103" s="17">
        <v>0</v>
      </c>
      <c r="DK103" s="17">
        <v>0</v>
      </c>
      <c r="DL103" s="17">
        <v>0</v>
      </c>
      <c r="DM103" s="17">
        <v>0</v>
      </c>
      <c r="DN103" s="17">
        <v>0</v>
      </c>
      <c r="DO103" s="17">
        <v>0</v>
      </c>
      <c r="DP103" s="17">
        <v>0</v>
      </c>
      <c r="DQ103" s="17">
        <v>0</v>
      </c>
      <c r="DR103" s="17">
        <v>0</v>
      </c>
      <c r="DS103" s="17">
        <v>0</v>
      </c>
      <c r="DT103" s="17">
        <v>0</v>
      </c>
      <c r="DU103" s="17">
        <v>0</v>
      </c>
      <c r="DV103" s="17">
        <v>0</v>
      </c>
      <c r="DW103" s="17">
        <v>0</v>
      </c>
      <c r="DX103" s="17">
        <v>0</v>
      </c>
      <c r="DY103" s="17">
        <v>0</v>
      </c>
      <c r="DZ103" s="17">
        <v>0</v>
      </c>
      <c r="EA103" s="17">
        <v>0</v>
      </c>
      <c r="EB103" s="17">
        <v>0</v>
      </c>
      <c r="EC103" s="17">
        <v>0</v>
      </c>
      <c r="ED103" s="17">
        <v>0</v>
      </c>
      <c r="EE103" s="17">
        <v>0</v>
      </c>
      <c r="EF103" s="17">
        <v>0</v>
      </c>
      <c r="EG103" s="17">
        <v>0</v>
      </c>
      <c r="EH103" s="17">
        <v>0</v>
      </c>
      <c r="EI103" s="17">
        <v>0</v>
      </c>
      <c r="EJ103" s="17">
        <v>0</v>
      </c>
      <c r="EK103" s="17">
        <v>0</v>
      </c>
      <c r="EL103" s="17">
        <v>0</v>
      </c>
      <c r="EM103" s="17">
        <v>0</v>
      </c>
      <c r="EN103" s="17">
        <v>0</v>
      </c>
      <c r="EO103" s="17">
        <v>0</v>
      </c>
      <c r="EP103" s="17">
        <v>0</v>
      </c>
      <c r="EQ103" s="17">
        <v>0</v>
      </c>
      <c r="ER103" s="17">
        <v>0</v>
      </c>
      <c r="ES103" s="17">
        <v>0</v>
      </c>
      <c r="ET103" s="17">
        <v>0</v>
      </c>
      <c r="EU103" s="17">
        <v>0</v>
      </c>
      <c r="EV103" s="17">
        <v>0</v>
      </c>
      <c r="EW103" s="17">
        <v>0</v>
      </c>
      <c r="EX103" s="17">
        <v>0</v>
      </c>
      <c r="EY103" s="17">
        <v>0</v>
      </c>
      <c r="EZ103" s="17">
        <v>0</v>
      </c>
      <c r="FA103" s="17">
        <v>0</v>
      </c>
      <c r="FB103" s="17">
        <v>0</v>
      </c>
      <c r="FC103" s="17">
        <v>0</v>
      </c>
      <c r="FD103" s="17">
        <v>0</v>
      </c>
      <c r="FE103" s="17">
        <v>0</v>
      </c>
      <c r="FF103" s="17">
        <v>0</v>
      </c>
      <c r="FG103" s="17">
        <v>0</v>
      </c>
      <c r="FH103" s="17">
        <v>0</v>
      </c>
      <c r="FI103" s="17">
        <v>0</v>
      </c>
      <c r="FJ103" s="17">
        <v>0</v>
      </c>
      <c r="FK103" s="17">
        <v>0</v>
      </c>
      <c r="FL103" s="17">
        <v>0</v>
      </c>
      <c r="FM103" s="17">
        <v>0</v>
      </c>
      <c r="FN103" s="17">
        <v>0</v>
      </c>
      <c r="FO103" s="17">
        <v>0</v>
      </c>
      <c r="FP103" s="17">
        <v>0</v>
      </c>
      <c r="FQ103" s="17">
        <v>0</v>
      </c>
      <c r="FR103" s="17">
        <v>0</v>
      </c>
      <c r="FS103" s="17">
        <v>0</v>
      </c>
      <c r="FT103" s="17">
        <v>0</v>
      </c>
      <c r="FU103" s="17">
        <v>0</v>
      </c>
      <c r="FV103" s="17">
        <v>0</v>
      </c>
      <c r="FW103" s="17">
        <v>0</v>
      </c>
      <c r="FX103" s="17">
        <v>0</v>
      </c>
      <c r="FY103" s="17">
        <v>0</v>
      </c>
      <c r="FZ103" s="17">
        <v>0</v>
      </c>
      <c r="GA103" s="17">
        <v>0</v>
      </c>
      <c r="GB103" s="17">
        <v>0</v>
      </c>
      <c r="GC103" s="17">
        <v>0</v>
      </c>
      <c r="GD103" s="17">
        <v>0</v>
      </c>
      <c r="GE103" s="17">
        <v>0</v>
      </c>
      <c r="GF103" s="17">
        <v>0</v>
      </c>
      <c r="GG103" s="17">
        <v>0</v>
      </c>
      <c r="GH103" s="17">
        <v>0</v>
      </c>
      <c r="GI103" s="17">
        <v>0</v>
      </c>
      <c r="GJ103" s="17">
        <v>0</v>
      </c>
      <c r="GK103" s="17">
        <v>0</v>
      </c>
      <c r="GL103" s="17">
        <v>0</v>
      </c>
      <c r="GM103" s="17">
        <v>0</v>
      </c>
      <c r="GN103" s="17">
        <v>0</v>
      </c>
      <c r="GO103" s="17">
        <v>0</v>
      </c>
      <c r="GP103" s="17">
        <v>0</v>
      </c>
      <c r="GQ103" s="17">
        <v>0</v>
      </c>
      <c r="GR103" s="17">
        <v>0</v>
      </c>
      <c r="GS103" s="17">
        <v>0</v>
      </c>
      <c r="GT103" s="17">
        <v>0</v>
      </c>
      <c r="GU103" s="17">
        <v>0</v>
      </c>
      <c r="GV103" s="17">
        <v>0</v>
      </c>
      <c r="GW103" s="17">
        <v>0</v>
      </c>
      <c r="GX103" s="17">
        <v>0</v>
      </c>
      <c r="GY103" s="17">
        <v>0</v>
      </c>
      <c r="GZ103" s="17">
        <v>0</v>
      </c>
      <c r="HA103" s="17">
        <v>0</v>
      </c>
      <c r="HB103" s="17">
        <v>0</v>
      </c>
      <c r="HC103" s="17">
        <v>0</v>
      </c>
      <c r="HD103" s="17">
        <v>0</v>
      </c>
      <c r="HE103" s="17">
        <v>0</v>
      </c>
      <c r="HF103" s="17">
        <v>0</v>
      </c>
      <c r="HG103" s="17">
        <v>0</v>
      </c>
      <c r="HH103" s="17">
        <v>0</v>
      </c>
      <c r="HI103" s="17">
        <v>0</v>
      </c>
      <c r="HJ103" s="17">
        <v>0</v>
      </c>
      <c r="HK103" s="17">
        <v>0</v>
      </c>
      <c r="HL103" s="17">
        <v>0</v>
      </c>
      <c r="HM103" s="17">
        <v>0</v>
      </c>
      <c r="HN103" s="17">
        <v>0</v>
      </c>
      <c r="HO103" s="17">
        <v>0</v>
      </c>
      <c r="HP103" s="17">
        <v>0</v>
      </c>
      <c r="HQ103" s="17">
        <v>0</v>
      </c>
      <c r="HR103" s="17">
        <v>0</v>
      </c>
      <c r="HS103" s="17">
        <v>0</v>
      </c>
      <c r="HT103" s="17">
        <v>0</v>
      </c>
      <c r="HU103" s="17">
        <v>0</v>
      </c>
      <c r="HV103" s="17">
        <v>0</v>
      </c>
      <c r="HW103" s="17">
        <v>0</v>
      </c>
      <c r="HX103" s="17">
        <v>0</v>
      </c>
      <c r="HY103" s="17">
        <v>0</v>
      </c>
      <c r="HZ103" s="17">
        <v>0</v>
      </c>
      <c r="IA103" s="17">
        <v>0</v>
      </c>
      <c r="IB103" s="17">
        <v>0</v>
      </c>
      <c r="IC103" s="17">
        <v>0</v>
      </c>
      <c r="ID103" s="17">
        <v>0</v>
      </c>
      <c r="IE103" s="17">
        <v>0</v>
      </c>
      <c r="IF103" s="17">
        <v>0</v>
      </c>
      <c r="IG103" s="17">
        <v>0</v>
      </c>
      <c r="IH103" s="17">
        <v>0</v>
      </c>
      <c r="II103" s="17">
        <v>0</v>
      </c>
      <c r="IJ103" s="17">
        <v>0</v>
      </c>
      <c r="IK103" s="17">
        <v>0</v>
      </c>
      <c r="IL103" s="17">
        <v>0</v>
      </c>
      <c r="IM103" s="17">
        <v>0</v>
      </c>
      <c r="IN103" s="17">
        <v>0</v>
      </c>
      <c r="IO103" s="17">
        <v>0</v>
      </c>
      <c r="IP103" s="17">
        <v>0</v>
      </c>
      <c r="IQ103" s="17">
        <v>0</v>
      </c>
      <c r="IR103" s="17">
        <v>0</v>
      </c>
      <c r="IS103" s="17">
        <v>0</v>
      </c>
      <c r="IT103" s="17">
        <v>0</v>
      </c>
      <c r="IU103" s="17">
        <v>0</v>
      </c>
      <c r="IV103" s="17">
        <v>0</v>
      </c>
      <c r="IW103" s="17">
        <v>0</v>
      </c>
      <c r="IX103" s="17">
        <v>0</v>
      </c>
      <c r="IY103" s="17">
        <v>0</v>
      </c>
      <c r="IZ103" s="17">
        <v>0</v>
      </c>
      <c r="JA103" s="17">
        <v>0</v>
      </c>
      <c r="JB103" s="17">
        <v>0</v>
      </c>
      <c r="JC103" s="17">
        <v>0</v>
      </c>
      <c r="JD103" s="17">
        <v>0</v>
      </c>
      <c r="JE103" s="17">
        <v>0</v>
      </c>
      <c r="JF103" s="17">
        <v>0</v>
      </c>
      <c r="JG103" s="17">
        <v>0</v>
      </c>
      <c r="JH103" s="17">
        <v>0</v>
      </c>
      <c r="JI103" s="17">
        <v>0</v>
      </c>
      <c r="JJ103" s="17">
        <v>0</v>
      </c>
      <c r="JK103" s="17">
        <v>0</v>
      </c>
      <c r="JL103" s="17">
        <v>0</v>
      </c>
      <c r="JM103" s="17">
        <v>0</v>
      </c>
      <c r="JN103" s="17">
        <v>0</v>
      </c>
      <c r="JO103" s="17">
        <v>0</v>
      </c>
      <c r="JP103" s="17">
        <v>0</v>
      </c>
      <c r="JQ103" s="17">
        <v>0</v>
      </c>
      <c r="JR103" s="17">
        <v>0</v>
      </c>
      <c r="JS103" s="17">
        <v>0</v>
      </c>
      <c r="JT103" s="17">
        <v>0</v>
      </c>
      <c r="JU103" s="17">
        <v>0</v>
      </c>
      <c r="JV103" s="17">
        <v>0</v>
      </c>
      <c r="JW103" s="17">
        <v>0</v>
      </c>
      <c r="JX103" s="17">
        <v>0</v>
      </c>
      <c r="JY103" s="17">
        <v>0</v>
      </c>
    </row>
    <row r="104" spans="1:285" x14ac:dyDescent="0.15">
      <c r="A104" s="17" t="s">
        <v>604</v>
      </c>
      <c r="B104" s="17" t="s">
        <v>605</v>
      </c>
      <c r="C104" s="17">
        <v>0</v>
      </c>
      <c r="D104" s="17">
        <v>15.42</v>
      </c>
      <c r="E104" s="17">
        <v>15.42</v>
      </c>
      <c r="F104" s="17">
        <v>15.42</v>
      </c>
      <c r="G104" s="17">
        <v>15.42</v>
      </c>
      <c r="H104" s="17">
        <v>15.42</v>
      </c>
      <c r="I104" s="17">
        <v>15.55</v>
      </c>
      <c r="J104" s="17">
        <v>15.55</v>
      </c>
      <c r="K104" s="17">
        <v>15.55</v>
      </c>
      <c r="L104" s="17">
        <v>15.55</v>
      </c>
      <c r="M104" s="17">
        <v>15.55</v>
      </c>
      <c r="N104" s="17">
        <v>15.62</v>
      </c>
      <c r="O104" s="17">
        <v>15.59</v>
      </c>
      <c r="P104" s="17">
        <v>15.55</v>
      </c>
      <c r="Q104" s="17">
        <v>15.5</v>
      </c>
      <c r="R104" s="17">
        <v>15.43</v>
      </c>
      <c r="S104" s="17">
        <v>15.51</v>
      </c>
      <c r="T104" s="17">
        <v>15.52</v>
      </c>
      <c r="U104" s="17">
        <v>15.52</v>
      </c>
      <c r="V104" s="17">
        <v>15.52</v>
      </c>
      <c r="W104" s="17">
        <v>15.53</v>
      </c>
      <c r="X104" s="17">
        <v>15.51</v>
      </c>
      <c r="Y104" s="17">
        <v>15.49</v>
      </c>
      <c r="Z104" s="17">
        <v>15.47</v>
      </c>
      <c r="AA104" s="17">
        <v>15.44</v>
      </c>
      <c r="AB104" s="17">
        <v>0</v>
      </c>
      <c r="AC104" s="17">
        <v>0</v>
      </c>
      <c r="AD104" s="17">
        <v>0</v>
      </c>
      <c r="AE104" s="17">
        <v>0</v>
      </c>
      <c r="AF104" s="17">
        <v>0</v>
      </c>
      <c r="AG104" s="17">
        <v>0</v>
      </c>
      <c r="AH104" s="17">
        <v>0</v>
      </c>
      <c r="AI104" s="17">
        <v>0</v>
      </c>
      <c r="AJ104" s="17">
        <v>0</v>
      </c>
      <c r="AK104" s="17">
        <v>0</v>
      </c>
      <c r="AL104" s="17">
        <v>0</v>
      </c>
      <c r="AM104" s="17">
        <v>0</v>
      </c>
      <c r="AN104" s="17">
        <v>0</v>
      </c>
      <c r="AO104" s="17">
        <v>0</v>
      </c>
      <c r="AP104" s="17">
        <v>0</v>
      </c>
      <c r="AQ104" s="17">
        <v>0</v>
      </c>
      <c r="AR104" s="17">
        <v>0</v>
      </c>
      <c r="AS104" s="17">
        <v>0</v>
      </c>
      <c r="AT104" s="17">
        <v>0</v>
      </c>
      <c r="AU104" s="17">
        <v>0</v>
      </c>
      <c r="AV104" s="17">
        <v>0</v>
      </c>
      <c r="AW104" s="17">
        <v>0</v>
      </c>
      <c r="AX104" s="17">
        <v>0</v>
      </c>
      <c r="AY104" s="17">
        <v>0</v>
      </c>
      <c r="AZ104" s="17">
        <v>0</v>
      </c>
      <c r="BA104" s="17">
        <v>0</v>
      </c>
      <c r="BB104" s="17">
        <v>0</v>
      </c>
      <c r="BC104" s="17">
        <v>0</v>
      </c>
      <c r="BD104" s="17">
        <v>0</v>
      </c>
      <c r="BE104" s="17">
        <v>0</v>
      </c>
      <c r="BF104" s="17">
        <v>0</v>
      </c>
      <c r="BG104" s="17">
        <v>0</v>
      </c>
      <c r="BH104" s="17">
        <v>0</v>
      </c>
      <c r="BI104" s="17">
        <v>0</v>
      </c>
      <c r="BJ104" s="17">
        <v>0</v>
      </c>
      <c r="BK104" s="17">
        <v>0</v>
      </c>
      <c r="BL104" s="17">
        <v>0</v>
      </c>
      <c r="BM104" s="17">
        <v>0</v>
      </c>
      <c r="BN104" s="17">
        <v>0</v>
      </c>
      <c r="BO104" s="17">
        <v>0</v>
      </c>
      <c r="BP104" s="17">
        <v>0</v>
      </c>
      <c r="BQ104" s="17">
        <v>0</v>
      </c>
      <c r="BR104" s="17">
        <v>0</v>
      </c>
      <c r="BS104" s="17">
        <v>0</v>
      </c>
      <c r="BT104" s="17">
        <v>0</v>
      </c>
      <c r="BU104" s="17">
        <v>0</v>
      </c>
      <c r="BV104" s="17">
        <v>0</v>
      </c>
      <c r="BW104" s="17">
        <v>0</v>
      </c>
      <c r="BX104" s="17">
        <v>0</v>
      </c>
      <c r="BY104" s="17">
        <v>0</v>
      </c>
      <c r="BZ104" s="17">
        <v>0</v>
      </c>
      <c r="CA104" s="17">
        <v>0</v>
      </c>
      <c r="CB104" s="17">
        <v>0</v>
      </c>
      <c r="CC104" s="17">
        <v>0</v>
      </c>
      <c r="CD104" s="17">
        <v>0</v>
      </c>
      <c r="CE104" s="17">
        <v>0</v>
      </c>
      <c r="CF104" s="17">
        <v>0</v>
      </c>
      <c r="CG104" s="17">
        <v>0</v>
      </c>
      <c r="CH104" s="17">
        <v>0</v>
      </c>
      <c r="CI104" s="17">
        <v>0</v>
      </c>
      <c r="CJ104" s="17">
        <v>0</v>
      </c>
      <c r="CK104" s="17">
        <v>0</v>
      </c>
      <c r="CL104" s="17">
        <v>0</v>
      </c>
      <c r="CM104" s="17">
        <v>0</v>
      </c>
      <c r="CN104" s="17">
        <v>0</v>
      </c>
      <c r="CO104" s="17">
        <v>0</v>
      </c>
      <c r="CP104" s="17">
        <v>0</v>
      </c>
      <c r="CQ104" s="17">
        <v>0</v>
      </c>
      <c r="CR104" s="17">
        <v>0</v>
      </c>
      <c r="CS104" s="17">
        <v>0</v>
      </c>
      <c r="CT104" s="17">
        <v>0</v>
      </c>
      <c r="CU104" s="17">
        <v>0</v>
      </c>
      <c r="CV104" s="17">
        <v>0</v>
      </c>
      <c r="CW104" s="17">
        <v>0</v>
      </c>
      <c r="CX104" s="17">
        <v>0</v>
      </c>
      <c r="CY104" s="17">
        <v>0</v>
      </c>
      <c r="CZ104" s="17">
        <v>0</v>
      </c>
      <c r="DA104" s="17">
        <v>0</v>
      </c>
      <c r="DB104" s="17">
        <v>0</v>
      </c>
      <c r="DC104" s="17">
        <v>0</v>
      </c>
      <c r="DD104" s="17">
        <v>0</v>
      </c>
      <c r="DE104" s="17">
        <v>0</v>
      </c>
      <c r="DF104" s="17">
        <v>0</v>
      </c>
      <c r="DG104" s="17">
        <v>0</v>
      </c>
      <c r="DH104" s="17">
        <v>0</v>
      </c>
      <c r="DI104" s="17">
        <v>0</v>
      </c>
      <c r="DJ104" s="17">
        <v>0</v>
      </c>
      <c r="DK104" s="17">
        <v>0</v>
      </c>
      <c r="DL104" s="17">
        <v>0</v>
      </c>
      <c r="DM104" s="17">
        <v>0</v>
      </c>
      <c r="DN104" s="17">
        <v>0</v>
      </c>
      <c r="DO104" s="17">
        <v>0</v>
      </c>
      <c r="DP104" s="17">
        <v>0</v>
      </c>
      <c r="DQ104" s="17">
        <v>0</v>
      </c>
      <c r="DR104" s="17">
        <v>0</v>
      </c>
      <c r="DS104" s="17">
        <v>0</v>
      </c>
      <c r="DT104" s="17">
        <v>0</v>
      </c>
      <c r="DU104" s="17">
        <v>0</v>
      </c>
      <c r="DV104" s="17">
        <v>0</v>
      </c>
      <c r="DW104" s="17">
        <v>0</v>
      </c>
      <c r="DX104" s="17">
        <v>0</v>
      </c>
      <c r="DY104" s="17">
        <v>0</v>
      </c>
      <c r="DZ104" s="17">
        <v>0</v>
      </c>
      <c r="EA104" s="17">
        <v>0</v>
      </c>
      <c r="EB104" s="17">
        <v>0</v>
      </c>
      <c r="EC104" s="17">
        <v>0</v>
      </c>
      <c r="ED104" s="17">
        <v>0</v>
      </c>
      <c r="EE104" s="17">
        <v>0</v>
      </c>
      <c r="EF104" s="17">
        <v>0</v>
      </c>
      <c r="EG104" s="17">
        <v>0</v>
      </c>
      <c r="EH104" s="17">
        <v>0</v>
      </c>
      <c r="EI104" s="17">
        <v>0</v>
      </c>
      <c r="EJ104" s="17">
        <v>0</v>
      </c>
      <c r="EK104" s="17">
        <v>0</v>
      </c>
      <c r="EL104" s="17">
        <v>0</v>
      </c>
      <c r="EM104" s="17">
        <v>0</v>
      </c>
      <c r="EN104" s="17">
        <v>0</v>
      </c>
      <c r="EO104" s="17">
        <v>0</v>
      </c>
      <c r="EP104" s="17">
        <v>0</v>
      </c>
      <c r="EQ104" s="17">
        <v>0</v>
      </c>
      <c r="ER104" s="17">
        <v>0</v>
      </c>
      <c r="ES104" s="17">
        <v>0</v>
      </c>
      <c r="ET104" s="17">
        <v>0</v>
      </c>
      <c r="EU104" s="17">
        <v>0</v>
      </c>
      <c r="EV104" s="17">
        <v>0</v>
      </c>
      <c r="EW104" s="17">
        <v>0</v>
      </c>
      <c r="EX104" s="17">
        <v>0</v>
      </c>
      <c r="EY104" s="17">
        <v>0</v>
      </c>
      <c r="EZ104" s="17">
        <v>0</v>
      </c>
      <c r="FA104" s="17">
        <v>0</v>
      </c>
      <c r="FB104" s="17">
        <v>0</v>
      </c>
      <c r="FC104" s="17">
        <v>0</v>
      </c>
      <c r="FD104" s="17">
        <v>0</v>
      </c>
      <c r="FE104" s="17">
        <v>0</v>
      </c>
      <c r="FF104" s="17">
        <v>0</v>
      </c>
      <c r="FG104" s="17">
        <v>0</v>
      </c>
      <c r="FH104" s="17">
        <v>0</v>
      </c>
      <c r="FI104" s="17">
        <v>0</v>
      </c>
      <c r="FJ104" s="17">
        <v>0</v>
      </c>
      <c r="FK104" s="17">
        <v>0</v>
      </c>
      <c r="FL104" s="17">
        <v>0</v>
      </c>
      <c r="FM104" s="17">
        <v>0</v>
      </c>
      <c r="FN104" s="17">
        <v>0</v>
      </c>
      <c r="FO104" s="17">
        <v>0</v>
      </c>
      <c r="FP104" s="17">
        <v>0</v>
      </c>
      <c r="FQ104" s="17">
        <v>0</v>
      </c>
      <c r="FR104" s="17">
        <v>0</v>
      </c>
      <c r="FS104" s="17">
        <v>0</v>
      </c>
      <c r="FT104" s="17">
        <v>0</v>
      </c>
      <c r="FU104" s="17">
        <v>0</v>
      </c>
      <c r="FV104" s="17">
        <v>0</v>
      </c>
      <c r="FW104" s="17">
        <v>0</v>
      </c>
      <c r="FX104" s="17">
        <v>0</v>
      </c>
      <c r="FY104" s="17">
        <v>0</v>
      </c>
      <c r="FZ104" s="17">
        <v>0</v>
      </c>
      <c r="GA104" s="17">
        <v>0</v>
      </c>
      <c r="GB104" s="17">
        <v>0</v>
      </c>
      <c r="GC104" s="17">
        <v>0</v>
      </c>
      <c r="GD104" s="17">
        <v>0</v>
      </c>
      <c r="GE104" s="17">
        <v>0</v>
      </c>
      <c r="GF104" s="17">
        <v>0</v>
      </c>
      <c r="GG104" s="17">
        <v>0</v>
      </c>
      <c r="GH104" s="17">
        <v>0</v>
      </c>
      <c r="GI104" s="17">
        <v>0</v>
      </c>
      <c r="GJ104" s="17">
        <v>0</v>
      </c>
      <c r="GK104" s="17">
        <v>0</v>
      </c>
      <c r="GL104" s="17">
        <v>0</v>
      </c>
      <c r="GM104" s="17">
        <v>0</v>
      </c>
      <c r="GN104" s="17">
        <v>0</v>
      </c>
      <c r="GO104" s="17">
        <v>0</v>
      </c>
      <c r="GP104" s="17">
        <v>0</v>
      </c>
      <c r="GQ104" s="17">
        <v>0</v>
      </c>
      <c r="GR104" s="17">
        <v>0</v>
      </c>
      <c r="GS104" s="17">
        <v>0</v>
      </c>
      <c r="GT104" s="17">
        <v>0</v>
      </c>
      <c r="GU104" s="17">
        <v>0</v>
      </c>
      <c r="GV104" s="17">
        <v>0</v>
      </c>
      <c r="GW104" s="17">
        <v>0</v>
      </c>
      <c r="GX104" s="17">
        <v>0</v>
      </c>
      <c r="GY104" s="17">
        <v>0</v>
      </c>
      <c r="GZ104" s="17">
        <v>0</v>
      </c>
      <c r="HA104" s="17">
        <v>0</v>
      </c>
      <c r="HB104" s="17">
        <v>0</v>
      </c>
      <c r="HC104" s="17">
        <v>0</v>
      </c>
      <c r="HD104" s="17">
        <v>0</v>
      </c>
      <c r="HE104" s="17">
        <v>0</v>
      </c>
      <c r="HF104" s="17">
        <v>0</v>
      </c>
      <c r="HG104" s="17">
        <v>0</v>
      </c>
      <c r="HH104" s="17">
        <v>0</v>
      </c>
      <c r="HI104" s="17">
        <v>0</v>
      </c>
      <c r="HJ104" s="17">
        <v>0</v>
      </c>
      <c r="HK104" s="17">
        <v>0</v>
      </c>
      <c r="HL104" s="17">
        <v>0</v>
      </c>
      <c r="HM104" s="17">
        <v>0</v>
      </c>
      <c r="HN104" s="17">
        <v>0</v>
      </c>
      <c r="HO104" s="17">
        <v>0</v>
      </c>
      <c r="HP104" s="17">
        <v>0</v>
      </c>
      <c r="HQ104" s="17">
        <v>0</v>
      </c>
      <c r="HR104" s="17">
        <v>0</v>
      </c>
      <c r="HS104" s="17">
        <v>0</v>
      </c>
      <c r="HT104" s="17">
        <v>0</v>
      </c>
      <c r="HU104" s="17">
        <v>0</v>
      </c>
      <c r="HV104" s="17">
        <v>0</v>
      </c>
      <c r="HW104" s="17">
        <v>0</v>
      </c>
      <c r="HX104" s="17">
        <v>0</v>
      </c>
      <c r="HY104" s="17">
        <v>0</v>
      </c>
      <c r="HZ104" s="17">
        <v>0</v>
      </c>
      <c r="IA104" s="17">
        <v>0</v>
      </c>
      <c r="IB104" s="17">
        <v>0</v>
      </c>
      <c r="IC104" s="17">
        <v>0</v>
      </c>
      <c r="ID104" s="17">
        <v>0</v>
      </c>
      <c r="IE104" s="17">
        <v>0</v>
      </c>
      <c r="IF104" s="17">
        <v>0</v>
      </c>
      <c r="IG104" s="17">
        <v>0</v>
      </c>
      <c r="IH104" s="17">
        <v>0</v>
      </c>
      <c r="II104" s="17">
        <v>0</v>
      </c>
      <c r="IJ104" s="17">
        <v>0</v>
      </c>
      <c r="IK104" s="17">
        <v>0</v>
      </c>
      <c r="IL104" s="17">
        <v>0</v>
      </c>
      <c r="IM104" s="17">
        <v>0</v>
      </c>
      <c r="IN104" s="17">
        <v>0</v>
      </c>
      <c r="IO104" s="17">
        <v>0</v>
      </c>
      <c r="IP104" s="17">
        <v>0</v>
      </c>
      <c r="IQ104" s="17">
        <v>0</v>
      </c>
      <c r="IR104" s="17">
        <v>0</v>
      </c>
      <c r="IS104" s="17">
        <v>0</v>
      </c>
      <c r="IT104" s="17">
        <v>0</v>
      </c>
      <c r="IU104" s="17">
        <v>0</v>
      </c>
      <c r="IV104" s="17">
        <v>0</v>
      </c>
      <c r="IW104" s="17">
        <v>0</v>
      </c>
      <c r="IX104" s="17">
        <v>0</v>
      </c>
      <c r="IY104" s="17">
        <v>0</v>
      </c>
      <c r="IZ104" s="17">
        <v>0</v>
      </c>
      <c r="JA104" s="17">
        <v>0</v>
      </c>
      <c r="JB104" s="17">
        <v>0</v>
      </c>
      <c r="JC104" s="17">
        <v>0</v>
      </c>
      <c r="JD104" s="17">
        <v>0</v>
      </c>
      <c r="JE104" s="17">
        <v>0</v>
      </c>
      <c r="JF104" s="17">
        <v>0</v>
      </c>
      <c r="JG104" s="17">
        <v>0</v>
      </c>
      <c r="JH104" s="17">
        <v>0</v>
      </c>
      <c r="JI104" s="17">
        <v>0</v>
      </c>
      <c r="JJ104" s="17">
        <v>0</v>
      </c>
      <c r="JK104" s="17">
        <v>0</v>
      </c>
      <c r="JL104" s="17">
        <v>0</v>
      </c>
      <c r="JM104" s="17">
        <v>0</v>
      </c>
      <c r="JN104" s="17">
        <v>0</v>
      </c>
      <c r="JO104" s="17">
        <v>0</v>
      </c>
      <c r="JP104" s="17">
        <v>0</v>
      </c>
      <c r="JQ104" s="17">
        <v>0</v>
      </c>
      <c r="JR104" s="17">
        <v>0</v>
      </c>
      <c r="JS104" s="17">
        <v>0</v>
      </c>
      <c r="JT104" s="17">
        <v>0</v>
      </c>
      <c r="JU104" s="17">
        <v>0</v>
      </c>
      <c r="JV104" s="17">
        <v>0</v>
      </c>
      <c r="JW104" s="17">
        <v>0</v>
      </c>
      <c r="JX104" s="17">
        <v>0</v>
      </c>
      <c r="JY104" s="17">
        <v>0</v>
      </c>
    </row>
    <row r="105" spans="1:285" x14ac:dyDescent="0.15">
      <c r="A105" s="17" t="s">
        <v>692</v>
      </c>
      <c r="B105" s="17" t="s">
        <v>693</v>
      </c>
      <c r="C105" s="17">
        <v>0</v>
      </c>
      <c r="D105" s="17">
        <v>22.91</v>
      </c>
      <c r="E105" s="17">
        <v>22.91</v>
      </c>
      <c r="F105" s="17">
        <v>22.91</v>
      </c>
      <c r="G105" s="17">
        <v>22.91</v>
      </c>
      <c r="H105" s="17">
        <v>22.91</v>
      </c>
      <c r="I105" s="17">
        <v>23.05</v>
      </c>
      <c r="J105" s="17">
        <v>23.05</v>
      </c>
      <c r="K105" s="17">
        <v>23.05</v>
      </c>
      <c r="L105" s="17">
        <v>23.05</v>
      </c>
      <c r="M105" s="17">
        <v>23.05</v>
      </c>
      <c r="N105" s="17">
        <v>23.26</v>
      </c>
      <c r="O105" s="17">
        <v>23.25</v>
      </c>
      <c r="P105" s="17">
        <v>23.22</v>
      </c>
      <c r="Q105" s="17">
        <v>23.24</v>
      </c>
      <c r="R105" s="17">
        <v>23.22</v>
      </c>
      <c r="S105" s="17">
        <v>23.22</v>
      </c>
      <c r="T105" s="17">
        <v>23.25</v>
      </c>
      <c r="U105" s="17">
        <v>23.36</v>
      </c>
      <c r="V105" s="17">
        <v>23.42</v>
      </c>
      <c r="W105" s="17">
        <v>23.37</v>
      </c>
      <c r="X105" s="17">
        <v>23.38</v>
      </c>
      <c r="Y105" s="17">
        <v>23.38</v>
      </c>
      <c r="Z105" s="17">
        <v>23.41</v>
      </c>
      <c r="AA105" s="17">
        <v>23.45</v>
      </c>
      <c r="AB105" s="17">
        <v>0</v>
      </c>
      <c r="AC105" s="17">
        <v>0</v>
      </c>
      <c r="AD105" s="17">
        <v>0</v>
      </c>
      <c r="AE105" s="17">
        <v>0</v>
      </c>
      <c r="AF105" s="17">
        <v>0</v>
      </c>
      <c r="AG105" s="17">
        <v>0</v>
      </c>
      <c r="AH105" s="17">
        <v>0</v>
      </c>
      <c r="AI105" s="17">
        <v>0</v>
      </c>
      <c r="AJ105" s="17">
        <v>0</v>
      </c>
      <c r="AK105" s="17">
        <v>0</v>
      </c>
      <c r="AL105" s="17">
        <v>0</v>
      </c>
      <c r="AM105" s="17">
        <v>0</v>
      </c>
      <c r="AN105" s="17">
        <v>0</v>
      </c>
      <c r="AO105" s="17">
        <v>0</v>
      </c>
      <c r="AP105" s="17">
        <v>0</v>
      </c>
      <c r="AQ105" s="17">
        <v>0</v>
      </c>
      <c r="AR105" s="17">
        <v>0</v>
      </c>
      <c r="AS105" s="17">
        <v>0</v>
      </c>
      <c r="AT105" s="17">
        <v>0</v>
      </c>
      <c r="AU105" s="17">
        <v>0</v>
      </c>
      <c r="AV105" s="17">
        <v>0</v>
      </c>
      <c r="AW105" s="17">
        <v>0</v>
      </c>
      <c r="AX105" s="17">
        <v>0</v>
      </c>
      <c r="AY105" s="17">
        <v>0</v>
      </c>
      <c r="AZ105" s="17">
        <v>0</v>
      </c>
      <c r="BA105" s="17">
        <v>0</v>
      </c>
      <c r="BB105" s="17">
        <v>0</v>
      </c>
      <c r="BC105" s="17">
        <v>0</v>
      </c>
      <c r="BD105" s="17">
        <v>0</v>
      </c>
      <c r="BE105" s="17">
        <v>0</v>
      </c>
      <c r="BF105" s="17">
        <v>0</v>
      </c>
      <c r="BG105" s="17">
        <v>0</v>
      </c>
      <c r="BH105" s="17">
        <v>0</v>
      </c>
      <c r="BI105" s="17">
        <v>0</v>
      </c>
      <c r="BJ105" s="17">
        <v>0</v>
      </c>
      <c r="BK105" s="17">
        <v>0</v>
      </c>
      <c r="BL105" s="17">
        <v>0</v>
      </c>
      <c r="BM105" s="17">
        <v>0</v>
      </c>
      <c r="BN105" s="17">
        <v>0</v>
      </c>
      <c r="BO105" s="17">
        <v>0</v>
      </c>
      <c r="BP105" s="17">
        <v>0</v>
      </c>
      <c r="BQ105" s="17">
        <v>0</v>
      </c>
      <c r="BR105" s="17">
        <v>0</v>
      </c>
      <c r="BS105" s="17">
        <v>0</v>
      </c>
      <c r="BT105" s="17">
        <v>0</v>
      </c>
      <c r="BU105" s="17">
        <v>0</v>
      </c>
      <c r="BV105" s="17">
        <v>0</v>
      </c>
      <c r="BW105" s="17">
        <v>0</v>
      </c>
      <c r="BX105" s="17">
        <v>0</v>
      </c>
      <c r="BY105" s="17">
        <v>0</v>
      </c>
      <c r="BZ105" s="17">
        <v>0</v>
      </c>
      <c r="CA105" s="17">
        <v>0</v>
      </c>
      <c r="CB105" s="17">
        <v>0</v>
      </c>
      <c r="CC105" s="17">
        <v>0</v>
      </c>
      <c r="CD105" s="17">
        <v>0</v>
      </c>
      <c r="CE105" s="17">
        <v>0</v>
      </c>
      <c r="CF105" s="17">
        <v>0</v>
      </c>
      <c r="CG105" s="17">
        <v>0</v>
      </c>
      <c r="CH105" s="17">
        <v>0</v>
      </c>
      <c r="CI105" s="17">
        <v>0</v>
      </c>
      <c r="CJ105" s="17">
        <v>0</v>
      </c>
      <c r="CK105" s="17">
        <v>0</v>
      </c>
      <c r="CL105" s="17">
        <v>0</v>
      </c>
      <c r="CM105" s="17">
        <v>0</v>
      </c>
      <c r="CN105" s="17">
        <v>0</v>
      </c>
      <c r="CO105" s="17">
        <v>0</v>
      </c>
      <c r="CP105" s="17">
        <v>0</v>
      </c>
      <c r="CQ105" s="17">
        <v>0</v>
      </c>
      <c r="CR105" s="17">
        <v>0</v>
      </c>
      <c r="CS105" s="17">
        <v>0</v>
      </c>
      <c r="CT105" s="17">
        <v>0</v>
      </c>
      <c r="CU105" s="17">
        <v>0</v>
      </c>
      <c r="CV105" s="17">
        <v>0</v>
      </c>
      <c r="CW105" s="17">
        <v>0</v>
      </c>
      <c r="CX105" s="17">
        <v>0</v>
      </c>
      <c r="CY105" s="17">
        <v>0</v>
      </c>
      <c r="CZ105" s="17">
        <v>0</v>
      </c>
      <c r="DA105" s="17">
        <v>0</v>
      </c>
      <c r="DB105" s="17">
        <v>0</v>
      </c>
      <c r="DC105" s="17">
        <v>0</v>
      </c>
      <c r="DD105" s="17">
        <v>0</v>
      </c>
      <c r="DE105" s="17">
        <v>0</v>
      </c>
      <c r="DF105" s="17">
        <v>0</v>
      </c>
      <c r="DG105" s="17">
        <v>0</v>
      </c>
      <c r="DH105" s="17">
        <v>0</v>
      </c>
      <c r="DI105" s="17">
        <v>0</v>
      </c>
      <c r="DJ105" s="17">
        <v>0</v>
      </c>
      <c r="DK105" s="17">
        <v>0</v>
      </c>
      <c r="DL105" s="17">
        <v>0</v>
      </c>
      <c r="DM105" s="17">
        <v>0</v>
      </c>
      <c r="DN105" s="17">
        <v>0</v>
      </c>
      <c r="DO105" s="17">
        <v>0</v>
      </c>
      <c r="DP105" s="17">
        <v>0</v>
      </c>
      <c r="DQ105" s="17">
        <v>0</v>
      </c>
      <c r="DR105" s="17">
        <v>0</v>
      </c>
      <c r="DS105" s="17">
        <v>0</v>
      </c>
      <c r="DT105" s="17">
        <v>0</v>
      </c>
      <c r="DU105" s="17">
        <v>0</v>
      </c>
      <c r="DV105" s="17">
        <v>0</v>
      </c>
      <c r="DW105" s="17">
        <v>0</v>
      </c>
      <c r="DX105" s="17">
        <v>0</v>
      </c>
      <c r="DY105" s="17">
        <v>0</v>
      </c>
      <c r="DZ105" s="17">
        <v>0</v>
      </c>
      <c r="EA105" s="17">
        <v>0</v>
      </c>
      <c r="EB105" s="17">
        <v>0</v>
      </c>
      <c r="EC105" s="17">
        <v>0</v>
      </c>
      <c r="ED105" s="17">
        <v>0</v>
      </c>
      <c r="EE105" s="17">
        <v>0</v>
      </c>
      <c r="EF105" s="17">
        <v>0</v>
      </c>
      <c r="EG105" s="17">
        <v>0</v>
      </c>
      <c r="EH105" s="17">
        <v>0</v>
      </c>
      <c r="EI105" s="17">
        <v>0</v>
      </c>
      <c r="EJ105" s="17">
        <v>0</v>
      </c>
      <c r="EK105" s="17">
        <v>0</v>
      </c>
      <c r="EL105" s="17">
        <v>0</v>
      </c>
      <c r="EM105" s="17">
        <v>0</v>
      </c>
      <c r="EN105" s="17">
        <v>0</v>
      </c>
      <c r="EO105" s="17">
        <v>0</v>
      </c>
      <c r="EP105" s="17">
        <v>0</v>
      </c>
      <c r="EQ105" s="17">
        <v>0</v>
      </c>
      <c r="ER105" s="17">
        <v>0</v>
      </c>
      <c r="ES105" s="17">
        <v>0</v>
      </c>
      <c r="ET105" s="17">
        <v>0</v>
      </c>
      <c r="EU105" s="17">
        <v>0</v>
      </c>
      <c r="EV105" s="17">
        <v>0</v>
      </c>
      <c r="EW105" s="17">
        <v>0</v>
      </c>
      <c r="EX105" s="17">
        <v>0</v>
      </c>
      <c r="EY105" s="17">
        <v>0</v>
      </c>
      <c r="EZ105" s="17">
        <v>0</v>
      </c>
      <c r="FA105" s="17">
        <v>0</v>
      </c>
      <c r="FB105" s="17">
        <v>0</v>
      </c>
      <c r="FC105" s="17">
        <v>0</v>
      </c>
      <c r="FD105" s="17">
        <v>0</v>
      </c>
      <c r="FE105" s="17">
        <v>0</v>
      </c>
      <c r="FF105" s="17">
        <v>0</v>
      </c>
      <c r="FG105" s="17">
        <v>0</v>
      </c>
      <c r="FH105" s="17">
        <v>0</v>
      </c>
      <c r="FI105" s="17">
        <v>0</v>
      </c>
      <c r="FJ105" s="17">
        <v>0</v>
      </c>
      <c r="FK105" s="17">
        <v>0</v>
      </c>
      <c r="FL105" s="17">
        <v>0</v>
      </c>
      <c r="FM105" s="17">
        <v>0</v>
      </c>
      <c r="FN105" s="17">
        <v>0</v>
      </c>
      <c r="FO105" s="17">
        <v>0</v>
      </c>
      <c r="FP105" s="17">
        <v>0</v>
      </c>
      <c r="FQ105" s="17">
        <v>0</v>
      </c>
      <c r="FR105" s="17">
        <v>0</v>
      </c>
      <c r="FS105" s="17">
        <v>0</v>
      </c>
      <c r="FT105" s="17">
        <v>0</v>
      </c>
      <c r="FU105" s="17">
        <v>0</v>
      </c>
      <c r="FV105" s="17">
        <v>0</v>
      </c>
      <c r="FW105" s="17">
        <v>0</v>
      </c>
      <c r="FX105" s="17">
        <v>0</v>
      </c>
      <c r="FY105" s="17">
        <v>0</v>
      </c>
      <c r="FZ105" s="17">
        <v>0</v>
      </c>
      <c r="GA105" s="17">
        <v>0</v>
      </c>
      <c r="GB105" s="17">
        <v>0</v>
      </c>
      <c r="GC105" s="17">
        <v>0</v>
      </c>
      <c r="GD105" s="17">
        <v>0</v>
      </c>
      <c r="GE105" s="17">
        <v>0</v>
      </c>
      <c r="GF105" s="17">
        <v>0</v>
      </c>
      <c r="GG105" s="17">
        <v>0</v>
      </c>
      <c r="GH105" s="17">
        <v>0</v>
      </c>
      <c r="GI105" s="17">
        <v>0</v>
      </c>
      <c r="GJ105" s="17">
        <v>0</v>
      </c>
      <c r="GK105" s="17">
        <v>0</v>
      </c>
      <c r="GL105" s="17">
        <v>0</v>
      </c>
      <c r="GM105" s="17">
        <v>0</v>
      </c>
      <c r="GN105" s="17">
        <v>0</v>
      </c>
      <c r="GO105" s="17">
        <v>0</v>
      </c>
      <c r="GP105" s="17">
        <v>0</v>
      </c>
      <c r="GQ105" s="17">
        <v>0</v>
      </c>
      <c r="GR105" s="17">
        <v>0</v>
      </c>
      <c r="GS105" s="17">
        <v>0</v>
      </c>
      <c r="GT105" s="17">
        <v>0</v>
      </c>
      <c r="GU105" s="17">
        <v>0</v>
      </c>
      <c r="GV105" s="17">
        <v>0</v>
      </c>
      <c r="GW105" s="17">
        <v>0</v>
      </c>
      <c r="GX105" s="17">
        <v>0</v>
      </c>
      <c r="GY105" s="17">
        <v>0</v>
      </c>
      <c r="GZ105" s="17">
        <v>0</v>
      </c>
      <c r="HA105" s="17">
        <v>0</v>
      </c>
      <c r="HB105" s="17">
        <v>0</v>
      </c>
      <c r="HC105" s="17">
        <v>0</v>
      </c>
      <c r="HD105" s="17">
        <v>0</v>
      </c>
      <c r="HE105" s="17">
        <v>0</v>
      </c>
      <c r="HF105" s="17">
        <v>0</v>
      </c>
      <c r="HG105" s="17">
        <v>0</v>
      </c>
      <c r="HH105" s="17">
        <v>0</v>
      </c>
      <c r="HI105" s="17">
        <v>0</v>
      </c>
      <c r="HJ105" s="17">
        <v>0</v>
      </c>
      <c r="HK105" s="17">
        <v>0</v>
      </c>
      <c r="HL105" s="17">
        <v>0</v>
      </c>
      <c r="HM105" s="17">
        <v>0</v>
      </c>
      <c r="HN105" s="17">
        <v>0</v>
      </c>
      <c r="HO105" s="17">
        <v>0</v>
      </c>
      <c r="HP105" s="17">
        <v>0</v>
      </c>
      <c r="HQ105" s="17">
        <v>0</v>
      </c>
      <c r="HR105" s="17">
        <v>0</v>
      </c>
      <c r="HS105" s="17">
        <v>0</v>
      </c>
      <c r="HT105" s="17">
        <v>0</v>
      </c>
      <c r="HU105" s="17">
        <v>0</v>
      </c>
      <c r="HV105" s="17">
        <v>0</v>
      </c>
      <c r="HW105" s="17">
        <v>0</v>
      </c>
      <c r="HX105" s="17">
        <v>0</v>
      </c>
      <c r="HY105" s="17">
        <v>0</v>
      </c>
      <c r="HZ105" s="17">
        <v>0</v>
      </c>
      <c r="IA105" s="17">
        <v>0</v>
      </c>
      <c r="IB105" s="17">
        <v>0</v>
      </c>
      <c r="IC105" s="17">
        <v>0</v>
      </c>
      <c r="ID105" s="17">
        <v>0</v>
      </c>
      <c r="IE105" s="17">
        <v>0</v>
      </c>
      <c r="IF105" s="17">
        <v>0</v>
      </c>
      <c r="IG105" s="17">
        <v>0</v>
      </c>
      <c r="IH105" s="17">
        <v>0</v>
      </c>
      <c r="II105" s="17">
        <v>0</v>
      </c>
      <c r="IJ105" s="17">
        <v>0</v>
      </c>
      <c r="IK105" s="17">
        <v>0</v>
      </c>
      <c r="IL105" s="17">
        <v>0</v>
      </c>
      <c r="IM105" s="17">
        <v>0</v>
      </c>
      <c r="IN105" s="17">
        <v>0</v>
      </c>
      <c r="IO105" s="17">
        <v>0</v>
      </c>
      <c r="IP105" s="17">
        <v>0</v>
      </c>
      <c r="IQ105" s="17">
        <v>0</v>
      </c>
      <c r="IR105" s="17">
        <v>0</v>
      </c>
      <c r="IS105" s="17">
        <v>0</v>
      </c>
      <c r="IT105" s="17">
        <v>0</v>
      </c>
      <c r="IU105" s="17">
        <v>0</v>
      </c>
      <c r="IV105" s="17">
        <v>0</v>
      </c>
      <c r="IW105" s="17">
        <v>0</v>
      </c>
      <c r="IX105" s="17">
        <v>0</v>
      </c>
      <c r="IY105" s="17">
        <v>0</v>
      </c>
      <c r="IZ105" s="17">
        <v>0</v>
      </c>
      <c r="JA105" s="17">
        <v>0</v>
      </c>
      <c r="JB105" s="17">
        <v>0</v>
      </c>
      <c r="JC105" s="17">
        <v>0</v>
      </c>
      <c r="JD105" s="17">
        <v>0</v>
      </c>
      <c r="JE105" s="17">
        <v>0</v>
      </c>
      <c r="JF105" s="17">
        <v>0</v>
      </c>
      <c r="JG105" s="17">
        <v>0</v>
      </c>
      <c r="JH105" s="17">
        <v>0</v>
      </c>
      <c r="JI105" s="17">
        <v>0</v>
      </c>
      <c r="JJ105" s="17">
        <v>0</v>
      </c>
      <c r="JK105" s="17">
        <v>0</v>
      </c>
      <c r="JL105" s="17">
        <v>0</v>
      </c>
      <c r="JM105" s="17">
        <v>0</v>
      </c>
      <c r="JN105" s="17">
        <v>0</v>
      </c>
      <c r="JO105" s="17">
        <v>0</v>
      </c>
      <c r="JP105" s="17">
        <v>0</v>
      </c>
      <c r="JQ105" s="17">
        <v>0</v>
      </c>
      <c r="JR105" s="17">
        <v>0</v>
      </c>
      <c r="JS105" s="17">
        <v>0</v>
      </c>
      <c r="JT105" s="17">
        <v>0</v>
      </c>
      <c r="JU105" s="17">
        <v>0</v>
      </c>
      <c r="JV105" s="17">
        <v>0</v>
      </c>
      <c r="JW105" s="17">
        <v>0</v>
      </c>
      <c r="JX105" s="17">
        <v>0</v>
      </c>
      <c r="JY105" s="17">
        <v>0</v>
      </c>
    </row>
    <row r="106" spans="1:285" x14ac:dyDescent="0.15">
      <c r="A106" s="17" t="s">
        <v>914</v>
      </c>
      <c r="B106" s="17" t="s">
        <v>915</v>
      </c>
      <c r="C106" s="17">
        <v>0</v>
      </c>
      <c r="D106" s="17">
        <v>7.12</v>
      </c>
      <c r="E106" s="17">
        <v>7.12</v>
      </c>
      <c r="F106" s="17">
        <v>7.12</v>
      </c>
      <c r="G106" s="17">
        <v>7.12</v>
      </c>
      <c r="H106" s="17">
        <v>7.12</v>
      </c>
      <c r="I106" s="17">
        <v>7.16</v>
      </c>
      <c r="J106" s="17">
        <v>7.16</v>
      </c>
      <c r="K106" s="17">
        <v>7.16</v>
      </c>
      <c r="L106" s="17">
        <v>7.16</v>
      </c>
      <c r="M106" s="17">
        <v>7.16</v>
      </c>
      <c r="N106" s="17">
        <v>7.16</v>
      </c>
      <c r="O106" s="17">
        <v>7.16</v>
      </c>
      <c r="P106" s="17">
        <v>7.15</v>
      </c>
      <c r="Q106" s="17">
        <v>7.15</v>
      </c>
      <c r="R106" s="17">
        <v>7.15</v>
      </c>
      <c r="S106" s="17">
        <v>7.16</v>
      </c>
      <c r="T106" s="17">
        <v>7.16</v>
      </c>
      <c r="U106" s="17">
        <v>7.17</v>
      </c>
      <c r="V106" s="17">
        <v>7.19</v>
      </c>
      <c r="W106" s="17">
        <v>7.19</v>
      </c>
      <c r="X106" s="17">
        <v>7.18</v>
      </c>
      <c r="Y106" s="17">
        <v>7.19</v>
      </c>
      <c r="Z106" s="17">
        <v>7.19</v>
      </c>
      <c r="AA106" s="17">
        <v>7.18</v>
      </c>
      <c r="AB106" s="17">
        <v>0</v>
      </c>
      <c r="AC106" s="17">
        <v>0</v>
      </c>
      <c r="AD106" s="17">
        <v>0</v>
      </c>
      <c r="AE106" s="17">
        <v>0</v>
      </c>
      <c r="AF106" s="17">
        <v>0</v>
      </c>
      <c r="AG106" s="17">
        <v>0</v>
      </c>
      <c r="AH106" s="17">
        <v>0</v>
      </c>
      <c r="AI106" s="17">
        <v>0</v>
      </c>
      <c r="AJ106" s="17">
        <v>0</v>
      </c>
      <c r="AK106" s="17">
        <v>0</v>
      </c>
      <c r="AL106" s="17">
        <v>0</v>
      </c>
      <c r="AM106" s="17">
        <v>0</v>
      </c>
      <c r="AN106" s="17">
        <v>0</v>
      </c>
      <c r="AO106" s="17">
        <v>0</v>
      </c>
      <c r="AP106" s="17">
        <v>0</v>
      </c>
      <c r="AQ106" s="17">
        <v>0</v>
      </c>
      <c r="AR106" s="17">
        <v>0</v>
      </c>
      <c r="AS106" s="17">
        <v>0</v>
      </c>
      <c r="AT106" s="17">
        <v>0</v>
      </c>
      <c r="AU106" s="17">
        <v>0</v>
      </c>
      <c r="AV106" s="17">
        <v>0</v>
      </c>
      <c r="AW106" s="17">
        <v>0</v>
      </c>
      <c r="AX106" s="17">
        <v>0</v>
      </c>
      <c r="AY106" s="17">
        <v>0</v>
      </c>
      <c r="AZ106" s="17">
        <v>0</v>
      </c>
      <c r="BA106" s="17">
        <v>0</v>
      </c>
      <c r="BB106" s="17">
        <v>0</v>
      </c>
      <c r="BC106" s="17">
        <v>0</v>
      </c>
      <c r="BD106" s="17">
        <v>0</v>
      </c>
      <c r="BE106" s="17">
        <v>0</v>
      </c>
      <c r="BF106" s="17">
        <v>0</v>
      </c>
      <c r="BG106" s="17">
        <v>0</v>
      </c>
      <c r="BH106" s="17">
        <v>0</v>
      </c>
      <c r="BI106" s="17">
        <v>0</v>
      </c>
      <c r="BJ106" s="17">
        <v>0</v>
      </c>
      <c r="BK106" s="17">
        <v>0</v>
      </c>
      <c r="BL106" s="17">
        <v>0</v>
      </c>
      <c r="BM106" s="17">
        <v>0</v>
      </c>
      <c r="BN106" s="17">
        <v>0</v>
      </c>
      <c r="BO106" s="17">
        <v>0</v>
      </c>
      <c r="BP106" s="17">
        <v>0</v>
      </c>
      <c r="BQ106" s="17">
        <v>0</v>
      </c>
      <c r="BR106" s="17">
        <v>0</v>
      </c>
      <c r="BS106" s="17">
        <v>0</v>
      </c>
      <c r="BT106" s="17">
        <v>0</v>
      </c>
      <c r="BU106" s="17">
        <v>0</v>
      </c>
      <c r="BV106" s="17">
        <v>0</v>
      </c>
      <c r="BW106" s="17">
        <v>0</v>
      </c>
      <c r="BX106" s="17">
        <v>0</v>
      </c>
      <c r="BY106" s="17">
        <v>0</v>
      </c>
      <c r="BZ106" s="17">
        <v>0</v>
      </c>
      <c r="CA106" s="17">
        <v>0</v>
      </c>
      <c r="CB106" s="17">
        <v>0</v>
      </c>
      <c r="CC106" s="17">
        <v>0</v>
      </c>
      <c r="CD106" s="17">
        <v>0</v>
      </c>
      <c r="CE106" s="17">
        <v>0</v>
      </c>
      <c r="CF106" s="17">
        <v>0</v>
      </c>
      <c r="CG106" s="17">
        <v>0</v>
      </c>
      <c r="CH106" s="17">
        <v>0</v>
      </c>
      <c r="CI106" s="17">
        <v>0</v>
      </c>
      <c r="CJ106" s="17">
        <v>0</v>
      </c>
      <c r="CK106" s="17">
        <v>0</v>
      </c>
      <c r="CL106" s="17">
        <v>0</v>
      </c>
      <c r="CM106" s="17">
        <v>0</v>
      </c>
      <c r="CN106" s="17">
        <v>0</v>
      </c>
      <c r="CO106" s="17">
        <v>0</v>
      </c>
      <c r="CP106" s="17">
        <v>0</v>
      </c>
      <c r="CQ106" s="17">
        <v>0</v>
      </c>
      <c r="CR106" s="17">
        <v>0</v>
      </c>
      <c r="CS106" s="17">
        <v>0</v>
      </c>
      <c r="CT106" s="17">
        <v>0</v>
      </c>
      <c r="CU106" s="17">
        <v>0</v>
      </c>
      <c r="CV106" s="17">
        <v>0</v>
      </c>
      <c r="CW106" s="17">
        <v>0</v>
      </c>
      <c r="CX106" s="17">
        <v>0</v>
      </c>
      <c r="CY106" s="17">
        <v>0</v>
      </c>
      <c r="CZ106" s="17">
        <v>0</v>
      </c>
      <c r="DA106" s="17">
        <v>0</v>
      </c>
      <c r="DB106" s="17">
        <v>0</v>
      </c>
      <c r="DC106" s="17">
        <v>0</v>
      </c>
      <c r="DD106" s="17">
        <v>0</v>
      </c>
      <c r="DE106" s="17">
        <v>0</v>
      </c>
      <c r="DF106" s="17">
        <v>0</v>
      </c>
      <c r="DG106" s="17">
        <v>0</v>
      </c>
      <c r="DH106" s="17">
        <v>0</v>
      </c>
      <c r="DI106" s="17">
        <v>0</v>
      </c>
      <c r="DJ106" s="17">
        <v>0</v>
      </c>
      <c r="DK106" s="17">
        <v>0</v>
      </c>
      <c r="DL106" s="17">
        <v>0</v>
      </c>
      <c r="DM106" s="17">
        <v>0</v>
      </c>
      <c r="DN106" s="17">
        <v>0</v>
      </c>
      <c r="DO106" s="17">
        <v>0</v>
      </c>
      <c r="DP106" s="17">
        <v>0</v>
      </c>
      <c r="DQ106" s="17">
        <v>0</v>
      </c>
      <c r="DR106" s="17">
        <v>0</v>
      </c>
      <c r="DS106" s="17">
        <v>0</v>
      </c>
      <c r="DT106" s="17">
        <v>0</v>
      </c>
      <c r="DU106" s="17">
        <v>0</v>
      </c>
      <c r="DV106" s="17">
        <v>0</v>
      </c>
      <c r="DW106" s="17">
        <v>0</v>
      </c>
      <c r="DX106" s="17">
        <v>0</v>
      </c>
      <c r="DY106" s="17">
        <v>0</v>
      </c>
      <c r="DZ106" s="17">
        <v>0</v>
      </c>
      <c r="EA106" s="17">
        <v>0</v>
      </c>
      <c r="EB106" s="17">
        <v>0</v>
      </c>
      <c r="EC106" s="17">
        <v>0</v>
      </c>
      <c r="ED106" s="17">
        <v>0</v>
      </c>
      <c r="EE106" s="17">
        <v>0</v>
      </c>
      <c r="EF106" s="17">
        <v>0</v>
      </c>
      <c r="EG106" s="17">
        <v>0</v>
      </c>
      <c r="EH106" s="17">
        <v>0</v>
      </c>
      <c r="EI106" s="17">
        <v>0</v>
      </c>
      <c r="EJ106" s="17">
        <v>0</v>
      </c>
      <c r="EK106" s="17">
        <v>0</v>
      </c>
      <c r="EL106" s="17">
        <v>0</v>
      </c>
      <c r="EM106" s="17">
        <v>0</v>
      </c>
      <c r="EN106" s="17">
        <v>0</v>
      </c>
      <c r="EO106" s="17">
        <v>0</v>
      </c>
      <c r="EP106" s="17">
        <v>0</v>
      </c>
      <c r="EQ106" s="17">
        <v>0</v>
      </c>
      <c r="ER106" s="17">
        <v>0</v>
      </c>
      <c r="ES106" s="17">
        <v>0</v>
      </c>
      <c r="ET106" s="17">
        <v>0</v>
      </c>
      <c r="EU106" s="17">
        <v>0</v>
      </c>
      <c r="EV106" s="17">
        <v>0</v>
      </c>
      <c r="EW106" s="17">
        <v>0</v>
      </c>
      <c r="EX106" s="17">
        <v>0</v>
      </c>
      <c r="EY106" s="17">
        <v>0</v>
      </c>
      <c r="EZ106" s="17">
        <v>0</v>
      </c>
      <c r="FA106" s="17">
        <v>0</v>
      </c>
      <c r="FB106" s="17">
        <v>0</v>
      </c>
      <c r="FC106" s="17">
        <v>0</v>
      </c>
      <c r="FD106" s="17">
        <v>0</v>
      </c>
      <c r="FE106" s="17">
        <v>0</v>
      </c>
      <c r="FF106" s="17">
        <v>0</v>
      </c>
      <c r="FG106" s="17">
        <v>0</v>
      </c>
      <c r="FH106" s="17">
        <v>0</v>
      </c>
      <c r="FI106" s="17">
        <v>0</v>
      </c>
      <c r="FJ106" s="17">
        <v>0</v>
      </c>
      <c r="FK106" s="17">
        <v>0</v>
      </c>
      <c r="FL106" s="17">
        <v>0</v>
      </c>
      <c r="FM106" s="17">
        <v>0</v>
      </c>
      <c r="FN106" s="17">
        <v>0</v>
      </c>
      <c r="FO106" s="17">
        <v>0</v>
      </c>
      <c r="FP106" s="17">
        <v>0</v>
      </c>
      <c r="FQ106" s="17">
        <v>0</v>
      </c>
      <c r="FR106" s="17">
        <v>0</v>
      </c>
      <c r="FS106" s="17">
        <v>0</v>
      </c>
      <c r="FT106" s="17">
        <v>0</v>
      </c>
      <c r="FU106" s="17">
        <v>0</v>
      </c>
      <c r="FV106" s="17">
        <v>0</v>
      </c>
      <c r="FW106" s="17">
        <v>0</v>
      </c>
      <c r="FX106" s="17">
        <v>0</v>
      </c>
      <c r="FY106" s="17">
        <v>0</v>
      </c>
      <c r="FZ106" s="17">
        <v>0</v>
      </c>
      <c r="GA106" s="17">
        <v>0</v>
      </c>
      <c r="GB106" s="17">
        <v>0</v>
      </c>
      <c r="GC106" s="17">
        <v>0</v>
      </c>
      <c r="GD106" s="17">
        <v>0</v>
      </c>
      <c r="GE106" s="17">
        <v>0</v>
      </c>
      <c r="GF106" s="17">
        <v>0</v>
      </c>
      <c r="GG106" s="17">
        <v>0</v>
      </c>
      <c r="GH106" s="17">
        <v>0</v>
      </c>
      <c r="GI106" s="17">
        <v>0</v>
      </c>
      <c r="GJ106" s="17">
        <v>0</v>
      </c>
      <c r="GK106" s="17">
        <v>0</v>
      </c>
      <c r="GL106" s="17">
        <v>0</v>
      </c>
      <c r="GM106" s="17">
        <v>0</v>
      </c>
      <c r="GN106" s="17">
        <v>0</v>
      </c>
      <c r="GO106" s="17">
        <v>0</v>
      </c>
      <c r="GP106" s="17">
        <v>0</v>
      </c>
      <c r="GQ106" s="17">
        <v>0</v>
      </c>
      <c r="GR106" s="17">
        <v>0</v>
      </c>
      <c r="GS106" s="17">
        <v>0</v>
      </c>
      <c r="GT106" s="17">
        <v>0</v>
      </c>
      <c r="GU106" s="17">
        <v>0</v>
      </c>
      <c r="GV106" s="17">
        <v>0</v>
      </c>
      <c r="GW106" s="17">
        <v>0</v>
      </c>
      <c r="GX106" s="17">
        <v>0</v>
      </c>
      <c r="GY106" s="17">
        <v>0</v>
      </c>
      <c r="GZ106" s="17">
        <v>0</v>
      </c>
      <c r="HA106" s="17">
        <v>0</v>
      </c>
      <c r="HB106" s="17">
        <v>0</v>
      </c>
      <c r="HC106" s="17">
        <v>0</v>
      </c>
      <c r="HD106" s="17">
        <v>0</v>
      </c>
      <c r="HE106" s="17">
        <v>0</v>
      </c>
      <c r="HF106" s="17">
        <v>0</v>
      </c>
      <c r="HG106" s="17">
        <v>0</v>
      </c>
      <c r="HH106" s="17">
        <v>0</v>
      </c>
      <c r="HI106" s="17">
        <v>0</v>
      </c>
      <c r="HJ106" s="17">
        <v>0</v>
      </c>
      <c r="HK106" s="17">
        <v>0</v>
      </c>
      <c r="HL106" s="17">
        <v>0</v>
      </c>
      <c r="HM106" s="17">
        <v>0</v>
      </c>
      <c r="HN106" s="17">
        <v>0</v>
      </c>
      <c r="HO106" s="17">
        <v>0</v>
      </c>
      <c r="HP106" s="17">
        <v>0</v>
      </c>
      <c r="HQ106" s="17">
        <v>0</v>
      </c>
      <c r="HR106" s="17">
        <v>0</v>
      </c>
      <c r="HS106" s="17">
        <v>0</v>
      </c>
      <c r="HT106" s="17">
        <v>0</v>
      </c>
      <c r="HU106" s="17">
        <v>0</v>
      </c>
      <c r="HV106" s="17">
        <v>0</v>
      </c>
      <c r="HW106" s="17">
        <v>0</v>
      </c>
      <c r="HX106" s="17">
        <v>0</v>
      </c>
      <c r="HY106" s="17">
        <v>0</v>
      </c>
      <c r="HZ106" s="17">
        <v>0</v>
      </c>
      <c r="IA106" s="17">
        <v>0</v>
      </c>
      <c r="IB106" s="17">
        <v>0</v>
      </c>
      <c r="IC106" s="17">
        <v>0</v>
      </c>
      <c r="ID106" s="17">
        <v>0</v>
      </c>
      <c r="IE106" s="17">
        <v>0</v>
      </c>
      <c r="IF106" s="17">
        <v>0</v>
      </c>
      <c r="IG106" s="17">
        <v>0</v>
      </c>
      <c r="IH106" s="17">
        <v>0</v>
      </c>
      <c r="II106" s="17">
        <v>0</v>
      </c>
      <c r="IJ106" s="17">
        <v>0</v>
      </c>
      <c r="IK106" s="17">
        <v>0</v>
      </c>
      <c r="IL106" s="17">
        <v>0</v>
      </c>
      <c r="IM106" s="17">
        <v>0</v>
      </c>
      <c r="IN106" s="17">
        <v>0</v>
      </c>
      <c r="IO106" s="17">
        <v>0</v>
      </c>
      <c r="IP106" s="17">
        <v>0</v>
      </c>
      <c r="IQ106" s="17">
        <v>0</v>
      </c>
      <c r="IR106" s="17">
        <v>0</v>
      </c>
      <c r="IS106" s="17">
        <v>0</v>
      </c>
      <c r="IT106" s="17">
        <v>0</v>
      </c>
      <c r="IU106" s="17">
        <v>0</v>
      </c>
      <c r="IV106" s="17">
        <v>0</v>
      </c>
      <c r="IW106" s="17">
        <v>0</v>
      </c>
      <c r="IX106" s="17">
        <v>0</v>
      </c>
      <c r="IY106" s="17">
        <v>0</v>
      </c>
      <c r="IZ106" s="17">
        <v>0</v>
      </c>
      <c r="JA106" s="17">
        <v>0</v>
      </c>
      <c r="JB106" s="17">
        <v>0</v>
      </c>
      <c r="JC106" s="17">
        <v>0</v>
      </c>
      <c r="JD106" s="17">
        <v>0</v>
      </c>
      <c r="JE106" s="17">
        <v>0</v>
      </c>
      <c r="JF106" s="17">
        <v>0</v>
      </c>
      <c r="JG106" s="17">
        <v>0</v>
      </c>
      <c r="JH106" s="17">
        <v>0</v>
      </c>
      <c r="JI106" s="17">
        <v>0</v>
      </c>
      <c r="JJ106" s="17">
        <v>0</v>
      </c>
      <c r="JK106" s="17">
        <v>0</v>
      </c>
      <c r="JL106" s="17">
        <v>0</v>
      </c>
      <c r="JM106" s="17">
        <v>0</v>
      </c>
      <c r="JN106" s="17">
        <v>0</v>
      </c>
      <c r="JO106" s="17">
        <v>0</v>
      </c>
      <c r="JP106" s="17">
        <v>0</v>
      </c>
      <c r="JQ106" s="17">
        <v>0</v>
      </c>
      <c r="JR106" s="17">
        <v>0</v>
      </c>
      <c r="JS106" s="17">
        <v>0</v>
      </c>
      <c r="JT106" s="17">
        <v>0</v>
      </c>
      <c r="JU106" s="17">
        <v>0</v>
      </c>
      <c r="JV106" s="17">
        <v>0</v>
      </c>
      <c r="JW106" s="17">
        <v>0</v>
      </c>
      <c r="JX106" s="17">
        <v>0</v>
      </c>
      <c r="JY106" s="17">
        <v>0</v>
      </c>
    </row>
    <row r="107" spans="1:285" x14ac:dyDescent="0.15">
      <c r="A107" s="17" t="s">
        <v>106</v>
      </c>
      <c r="B107" s="17" t="s">
        <v>107</v>
      </c>
      <c r="C107" s="17">
        <v>0</v>
      </c>
      <c r="D107" s="17">
        <v>4.57</v>
      </c>
      <c r="E107" s="17">
        <v>4.57</v>
      </c>
      <c r="F107" s="17">
        <v>4.57</v>
      </c>
      <c r="G107" s="17">
        <v>4.57</v>
      </c>
      <c r="H107" s="17">
        <v>4.57</v>
      </c>
      <c r="I107" s="17">
        <v>4.5999999999999996</v>
      </c>
      <c r="J107" s="17">
        <v>4.5999999999999996</v>
      </c>
      <c r="K107" s="17">
        <v>4.5999999999999996</v>
      </c>
      <c r="L107" s="17">
        <v>4.5999999999999996</v>
      </c>
      <c r="M107" s="17">
        <v>4.5999999999999996</v>
      </c>
      <c r="N107" s="17">
        <v>4.5999999999999996</v>
      </c>
      <c r="O107" s="17">
        <v>4.59</v>
      </c>
      <c r="P107" s="17">
        <v>4.58</v>
      </c>
      <c r="Q107" s="17">
        <v>4.57</v>
      </c>
      <c r="R107" s="17">
        <v>4.5599999999999996</v>
      </c>
      <c r="S107" s="17">
        <v>4.58</v>
      </c>
      <c r="T107" s="17">
        <v>4.59</v>
      </c>
      <c r="U107" s="17">
        <v>4.6100000000000003</v>
      </c>
      <c r="V107" s="17">
        <v>4.63</v>
      </c>
      <c r="W107" s="17">
        <v>4.6100000000000003</v>
      </c>
      <c r="X107" s="17">
        <v>4.6100000000000003</v>
      </c>
      <c r="Y107" s="17">
        <v>4.6100000000000003</v>
      </c>
      <c r="Z107" s="17">
        <v>4.6100000000000003</v>
      </c>
      <c r="AA107" s="17">
        <v>4.5999999999999996</v>
      </c>
      <c r="AB107" s="17">
        <v>0</v>
      </c>
      <c r="AC107" s="17">
        <v>0</v>
      </c>
      <c r="AD107" s="17">
        <v>0</v>
      </c>
      <c r="AE107" s="17">
        <v>0</v>
      </c>
      <c r="AF107" s="17">
        <v>0</v>
      </c>
      <c r="AG107" s="17">
        <v>0</v>
      </c>
      <c r="AH107" s="17">
        <v>0</v>
      </c>
      <c r="AI107" s="17">
        <v>0</v>
      </c>
      <c r="AJ107" s="17">
        <v>0</v>
      </c>
      <c r="AK107" s="17">
        <v>0</v>
      </c>
      <c r="AL107" s="17">
        <v>0</v>
      </c>
      <c r="AM107" s="17">
        <v>0</v>
      </c>
      <c r="AN107" s="17">
        <v>0</v>
      </c>
      <c r="AO107" s="17">
        <v>0</v>
      </c>
      <c r="AP107" s="17">
        <v>0</v>
      </c>
      <c r="AQ107" s="17">
        <v>0</v>
      </c>
      <c r="AR107" s="17">
        <v>0</v>
      </c>
      <c r="AS107" s="17">
        <v>0</v>
      </c>
      <c r="AT107" s="17">
        <v>0</v>
      </c>
      <c r="AU107" s="17">
        <v>0</v>
      </c>
      <c r="AV107" s="17">
        <v>0</v>
      </c>
      <c r="AW107" s="17">
        <v>0</v>
      </c>
      <c r="AX107" s="17">
        <v>0</v>
      </c>
      <c r="AY107" s="17">
        <v>0</v>
      </c>
      <c r="AZ107" s="17">
        <v>0</v>
      </c>
      <c r="BA107" s="17">
        <v>0</v>
      </c>
      <c r="BB107" s="17">
        <v>0</v>
      </c>
      <c r="BC107" s="17">
        <v>0</v>
      </c>
      <c r="BD107" s="17">
        <v>0</v>
      </c>
      <c r="BE107" s="17">
        <v>0</v>
      </c>
      <c r="BF107" s="17">
        <v>0</v>
      </c>
      <c r="BG107" s="17">
        <v>0</v>
      </c>
      <c r="BH107" s="17">
        <v>0</v>
      </c>
      <c r="BI107" s="17">
        <v>0</v>
      </c>
      <c r="BJ107" s="17">
        <v>0</v>
      </c>
      <c r="BK107" s="17">
        <v>0</v>
      </c>
      <c r="BL107" s="17">
        <v>0</v>
      </c>
      <c r="BM107" s="17">
        <v>0</v>
      </c>
      <c r="BN107" s="17">
        <v>0</v>
      </c>
      <c r="BO107" s="17">
        <v>0</v>
      </c>
      <c r="BP107" s="17">
        <v>0</v>
      </c>
      <c r="BQ107" s="17">
        <v>0</v>
      </c>
      <c r="BR107" s="17">
        <v>0</v>
      </c>
      <c r="BS107" s="17">
        <v>0</v>
      </c>
      <c r="BT107" s="17">
        <v>0</v>
      </c>
      <c r="BU107" s="17">
        <v>0</v>
      </c>
      <c r="BV107" s="17">
        <v>0</v>
      </c>
      <c r="BW107" s="17">
        <v>0</v>
      </c>
      <c r="BX107" s="17">
        <v>0</v>
      </c>
      <c r="BY107" s="17">
        <v>0</v>
      </c>
      <c r="BZ107" s="17">
        <v>0</v>
      </c>
      <c r="CA107" s="17">
        <v>0</v>
      </c>
      <c r="CB107" s="17">
        <v>0</v>
      </c>
      <c r="CC107" s="17">
        <v>0</v>
      </c>
      <c r="CD107" s="17">
        <v>0</v>
      </c>
      <c r="CE107" s="17">
        <v>0</v>
      </c>
      <c r="CF107" s="17">
        <v>0</v>
      </c>
      <c r="CG107" s="17">
        <v>0</v>
      </c>
      <c r="CH107" s="17">
        <v>0</v>
      </c>
      <c r="CI107" s="17">
        <v>0</v>
      </c>
      <c r="CJ107" s="17">
        <v>0</v>
      </c>
      <c r="CK107" s="17">
        <v>0</v>
      </c>
      <c r="CL107" s="17">
        <v>0</v>
      </c>
      <c r="CM107" s="17">
        <v>0</v>
      </c>
      <c r="CN107" s="17">
        <v>0</v>
      </c>
      <c r="CO107" s="17">
        <v>0</v>
      </c>
      <c r="CP107" s="17">
        <v>0</v>
      </c>
      <c r="CQ107" s="17">
        <v>0</v>
      </c>
      <c r="CR107" s="17">
        <v>0</v>
      </c>
      <c r="CS107" s="17">
        <v>0</v>
      </c>
      <c r="CT107" s="17">
        <v>0</v>
      </c>
      <c r="CU107" s="17">
        <v>0</v>
      </c>
      <c r="CV107" s="17">
        <v>0</v>
      </c>
      <c r="CW107" s="17">
        <v>0</v>
      </c>
      <c r="CX107" s="17">
        <v>0</v>
      </c>
      <c r="CY107" s="17">
        <v>0</v>
      </c>
      <c r="CZ107" s="17">
        <v>0</v>
      </c>
      <c r="DA107" s="17">
        <v>0</v>
      </c>
      <c r="DB107" s="17">
        <v>0</v>
      </c>
      <c r="DC107" s="17">
        <v>0</v>
      </c>
      <c r="DD107" s="17">
        <v>0</v>
      </c>
      <c r="DE107" s="17">
        <v>0</v>
      </c>
      <c r="DF107" s="17">
        <v>0</v>
      </c>
      <c r="DG107" s="17">
        <v>0</v>
      </c>
      <c r="DH107" s="17">
        <v>0</v>
      </c>
      <c r="DI107" s="17">
        <v>0</v>
      </c>
      <c r="DJ107" s="17">
        <v>0</v>
      </c>
      <c r="DK107" s="17">
        <v>0</v>
      </c>
      <c r="DL107" s="17">
        <v>0</v>
      </c>
      <c r="DM107" s="17">
        <v>0</v>
      </c>
      <c r="DN107" s="17">
        <v>0</v>
      </c>
      <c r="DO107" s="17">
        <v>0</v>
      </c>
      <c r="DP107" s="17">
        <v>0</v>
      </c>
      <c r="DQ107" s="17">
        <v>0</v>
      </c>
      <c r="DR107" s="17">
        <v>0</v>
      </c>
      <c r="DS107" s="17">
        <v>0</v>
      </c>
      <c r="DT107" s="17">
        <v>0</v>
      </c>
      <c r="DU107" s="17">
        <v>0</v>
      </c>
      <c r="DV107" s="17">
        <v>0</v>
      </c>
      <c r="DW107" s="17">
        <v>0</v>
      </c>
      <c r="DX107" s="17">
        <v>0</v>
      </c>
      <c r="DY107" s="17">
        <v>0</v>
      </c>
      <c r="DZ107" s="17">
        <v>0</v>
      </c>
      <c r="EA107" s="17">
        <v>0</v>
      </c>
      <c r="EB107" s="17">
        <v>0</v>
      </c>
      <c r="EC107" s="17">
        <v>0</v>
      </c>
      <c r="ED107" s="17">
        <v>0</v>
      </c>
      <c r="EE107" s="17">
        <v>0</v>
      </c>
      <c r="EF107" s="17">
        <v>0</v>
      </c>
      <c r="EG107" s="17">
        <v>0</v>
      </c>
      <c r="EH107" s="17">
        <v>0</v>
      </c>
      <c r="EI107" s="17">
        <v>0</v>
      </c>
      <c r="EJ107" s="17">
        <v>0</v>
      </c>
      <c r="EK107" s="17">
        <v>0</v>
      </c>
      <c r="EL107" s="17">
        <v>0</v>
      </c>
      <c r="EM107" s="17">
        <v>0</v>
      </c>
      <c r="EN107" s="17">
        <v>0</v>
      </c>
      <c r="EO107" s="17">
        <v>0</v>
      </c>
      <c r="EP107" s="17">
        <v>0</v>
      </c>
      <c r="EQ107" s="17">
        <v>0</v>
      </c>
      <c r="ER107" s="17">
        <v>0</v>
      </c>
      <c r="ES107" s="17">
        <v>0</v>
      </c>
      <c r="ET107" s="17">
        <v>0</v>
      </c>
      <c r="EU107" s="17">
        <v>0</v>
      </c>
      <c r="EV107" s="17">
        <v>0</v>
      </c>
      <c r="EW107" s="17">
        <v>0</v>
      </c>
      <c r="EX107" s="17">
        <v>0</v>
      </c>
      <c r="EY107" s="17">
        <v>0</v>
      </c>
      <c r="EZ107" s="17">
        <v>0</v>
      </c>
      <c r="FA107" s="17">
        <v>0</v>
      </c>
      <c r="FB107" s="17">
        <v>0</v>
      </c>
      <c r="FC107" s="17">
        <v>0</v>
      </c>
      <c r="FD107" s="17">
        <v>0</v>
      </c>
      <c r="FE107" s="17">
        <v>0</v>
      </c>
      <c r="FF107" s="17">
        <v>0</v>
      </c>
      <c r="FG107" s="17">
        <v>0</v>
      </c>
      <c r="FH107" s="17">
        <v>0</v>
      </c>
      <c r="FI107" s="17">
        <v>0</v>
      </c>
      <c r="FJ107" s="17">
        <v>0</v>
      </c>
      <c r="FK107" s="17">
        <v>0</v>
      </c>
      <c r="FL107" s="17">
        <v>0</v>
      </c>
      <c r="FM107" s="17">
        <v>0</v>
      </c>
      <c r="FN107" s="17">
        <v>0</v>
      </c>
      <c r="FO107" s="17">
        <v>0</v>
      </c>
      <c r="FP107" s="17">
        <v>0</v>
      </c>
      <c r="FQ107" s="17">
        <v>0</v>
      </c>
      <c r="FR107" s="17">
        <v>0</v>
      </c>
      <c r="FS107" s="17">
        <v>0</v>
      </c>
      <c r="FT107" s="17">
        <v>0</v>
      </c>
      <c r="FU107" s="17">
        <v>0</v>
      </c>
      <c r="FV107" s="17">
        <v>0</v>
      </c>
      <c r="FW107" s="17">
        <v>0</v>
      </c>
      <c r="FX107" s="17">
        <v>0</v>
      </c>
      <c r="FY107" s="17">
        <v>0</v>
      </c>
      <c r="FZ107" s="17">
        <v>0</v>
      </c>
      <c r="GA107" s="17">
        <v>0</v>
      </c>
      <c r="GB107" s="17">
        <v>0</v>
      </c>
      <c r="GC107" s="17">
        <v>0</v>
      </c>
      <c r="GD107" s="17">
        <v>0</v>
      </c>
      <c r="GE107" s="17">
        <v>0</v>
      </c>
      <c r="GF107" s="17">
        <v>0</v>
      </c>
      <c r="GG107" s="17">
        <v>0</v>
      </c>
      <c r="GH107" s="17">
        <v>0</v>
      </c>
      <c r="GI107" s="17">
        <v>0</v>
      </c>
      <c r="GJ107" s="17">
        <v>0</v>
      </c>
      <c r="GK107" s="17">
        <v>0</v>
      </c>
      <c r="GL107" s="17">
        <v>0</v>
      </c>
      <c r="GM107" s="17">
        <v>0</v>
      </c>
      <c r="GN107" s="17">
        <v>0</v>
      </c>
      <c r="GO107" s="17">
        <v>0</v>
      </c>
      <c r="GP107" s="17">
        <v>0</v>
      </c>
      <c r="GQ107" s="17">
        <v>0</v>
      </c>
      <c r="GR107" s="17">
        <v>0</v>
      </c>
      <c r="GS107" s="17">
        <v>0</v>
      </c>
      <c r="GT107" s="17">
        <v>0</v>
      </c>
      <c r="GU107" s="17">
        <v>0</v>
      </c>
      <c r="GV107" s="17">
        <v>0</v>
      </c>
      <c r="GW107" s="17">
        <v>0</v>
      </c>
      <c r="GX107" s="17">
        <v>0</v>
      </c>
      <c r="GY107" s="17">
        <v>0</v>
      </c>
      <c r="GZ107" s="17">
        <v>0</v>
      </c>
      <c r="HA107" s="17">
        <v>0</v>
      </c>
      <c r="HB107" s="17">
        <v>0</v>
      </c>
      <c r="HC107" s="17">
        <v>0</v>
      </c>
      <c r="HD107" s="17">
        <v>0</v>
      </c>
      <c r="HE107" s="17">
        <v>0</v>
      </c>
      <c r="HF107" s="17">
        <v>0</v>
      </c>
      <c r="HG107" s="17">
        <v>0</v>
      </c>
      <c r="HH107" s="17">
        <v>0</v>
      </c>
      <c r="HI107" s="17">
        <v>0</v>
      </c>
      <c r="HJ107" s="17">
        <v>0</v>
      </c>
      <c r="HK107" s="17">
        <v>0</v>
      </c>
      <c r="HL107" s="17">
        <v>0</v>
      </c>
      <c r="HM107" s="17">
        <v>0</v>
      </c>
      <c r="HN107" s="17">
        <v>0</v>
      </c>
      <c r="HO107" s="17">
        <v>0</v>
      </c>
      <c r="HP107" s="17">
        <v>0</v>
      </c>
      <c r="HQ107" s="17">
        <v>0</v>
      </c>
      <c r="HR107" s="17">
        <v>0</v>
      </c>
      <c r="HS107" s="17">
        <v>0</v>
      </c>
      <c r="HT107" s="17">
        <v>0</v>
      </c>
      <c r="HU107" s="17">
        <v>0</v>
      </c>
      <c r="HV107" s="17">
        <v>0</v>
      </c>
      <c r="HW107" s="17">
        <v>0</v>
      </c>
      <c r="HX107" s="17">
        <v>0</v>
      </c>
      <c r="HY107" s="17">
        <v>0</v>
      </c>
      <c r="HZ107" s="17">
        <v>0</v>
      </c>
      <c r="IA107" s="17">
        <v>0</v>
      </c>
      <c r="IB107" s="17">
        <v>0</v>
      </c>
      <c r="IC107" s="17">
        <v>0</v>
      </c>
      <c r="ID107" s="17">
        <v>0</v>
      </c>
      <c r="IE107" s="17">
        <v>0</v>
      </c>
      <c r="IF107" s="17">
        <v>0</v>
      </c>
      <c r="IG107" s="17">
        <v>0</v>
      </c>
      <c r="IH107" s="17">
        <v>0</v>
      </c>
      <c r="II107" s="17">
        <v>0</v>
      </c>
      <c r="IJ107" s="17">
        <v>0</v>
      </c>
      <c r="IK107" s="17">
        <v>0</v>
      </c>
      <c r="IL107" s="17">
        <v>0</v>
      </c>
      <c r="IM107" s="17">
        <v>0</v>
      </c>
      <c r="IN107" s="17">
        <v>0</v>
      </c>
      <c r="IO107" s="17">
        <v>0</v>
      </c>
      <c r="IP107" s="17">
        <v>0</v>
      </c>
      <c r="IQ107" s="17">
        <v>0</v>
      </c>
      <c r="IR107" s="17">
        <v>0</v>
      </c>
      <c r="IS107" s="17">
        <v>0</v>
      </c>
      <c r="IT107" s="17">
        <v>0</v>
      </c>
      <c r="IU107" s="17">
        <v>0</v>
      </c>
      <c r="IV107" s="17">
        <v>0</v>
      </c>
      <c r="IW107" s="17">
        <v>0</v>
      </c>
      <c r="IX107" s="17">
        <v>0</v>
      </c>
      <c r="IY107" s="17">
        <v>0</v>
      </c>
      <c r="IZ107" s="17">
        <v>0</v>
      </c>
      <c r="JA107" s="17">
        <v>0</v>
      </c>
      <c r="JB107" s="17">
        <v>0</v>
      </c>
      <c r="JC107" s="17">
        <v>0</v>
      </c>
      <c r="JD107" s="17">
        <v>0</v>
      </c>
      <c r="JE107" s="17">
        <v>0</v>
      </c>
      <c r="JF107" s="17">
        <v>0</v>
      </c>
      <c r="JG107" s="17">
        <v>0</v>
      </c>
      <c r="JH107" s="17">
        <v>0</v>
      </c>
      <c r="JI107" s="17">
        <v>0</v>
      </c>
      <c r="JJ107" s="17">
        <v>0</v>
      </c>
      <c r="JK107" s="17">
        <v>0</v>
      </c>
      <c r="JL107" s="17">
        <v>0</v>
      </c>
      <c r="JM107" s="17">
        <v>0</v>
      </c>
      <c r="JN107" s="17">
        <v>0</v>
      </c>
      <c r="JO107" s="17">
        <v>0</v>
      </c>
      <c r="JP107" s="17">
        <v>0</v>
      </c>
      <c r="JQ107" s="17">
        <v>0</v>
      </c>
      <c r="JR107" s="17">
        <v>0</v>
      </c>
      <c r="JS107" s="17">
        <v>0</v>
      </c>
      <c r="JT107" s="17">
        <v>0</v>
      </c>
      <c r="JU107" s="17">
        <v>0</v>
      </c>
      <c r="JV107" s="17">
        <v>0</v>
      </c>
      <c r="JW107" s="17">
        <v>0</v>
      </c>
      <c r="JX107" s="17">
        <v>0</v>
      </c>
      <c r="JY107" s="17">
        <v>0</v>
      </c>
    </row>
    <row r="108" spans="1:285" x14ac:dyDescent="0.15">
      <c r="A108" s="17" t="s">
        <v>1006</v>
      </c>
      <c r="B108" s="17" t="s">
        <v>1007</v>
      </c>
      <c r="C108" s="17">
        <v>0</v>
      </c>
      <c r="D108" s="17">
        <v>17.39</v>
      </c>
      <c r="E108" s="17">
        <v>17.39</v>
      </c>
      <c r="F108" s="17">
        <v>17.39</v>
      </c>
      <c r="G108" s="17">
        <v>17.39</v>
      </c>
      <c r="H108" s="17">
        <v>17.39</v>
      </c>
      <c r="I108" s="17">
        <v>17.559999999999999</v>
      </c>
      <c r="J108" s="17">
        <v>17.559999999999999</v>
      </c>
      <c r="K108" s="17">
        <v>17.559999999999999</v>
      </c>
      <c r="L108" s="17">
        <v>17.559999999999999</v>
      </c>
      <c r="M108" s="17">
        <v>17.559999999999999</v>
      </c>
      <c r="N108" s="17">
        <v>17.579999999999998</v>
      </c>
      <c r="O108" s="17">
        <v>17.649999999999999</v>
      </c>
      <c r="P108" s="17">
        <v>17.7</v>
      </c>
      <c r="Q108" s="17">
        <v>17.7</v>
      </c>
      <c r="R108" s="17">
        <v>17.75</v>
      </c>
      <c r="S108" s="17">
        <v>17.82</v>
      </c>
      <c r="T108" s="17">
        <v>17.829999999999998</v>
      </c>
      <c r="U108" s="17">
        <v>17.8</v>
      </c>
      <c r="V108" s="17">
        <v>17.8</v>
      </c>
      <c r="W108" s="17">
        <v>17.84</v>
      </c>
      <c r="X108" s="17">
        <v>17.96</v>
      </c>
      <c r="Y108" s="17">
        <v>18</v>
      </c>
      <c r="Z108" s="17">
        <v>18</v>
      </c>
      <c r="AA108" s="17">
        <v>18</v>
      </c>
      <c r="AB108" s="17">
        <v>0</v>
      </c>
      <c r="AC108" s="17">
        <v>0</v>
      </c>
      <c r="AD108" s="17">
        <v>0</v>
      </c>
      <c r="AE108" s="17">
        <v>0</v>
      </c>
      <c r="AF108" s="17">
        <v>0</v>
      </c>
      <c r="AG108" s="17">
        <v>0</v>
      </c>
      <c r="AH108" s="17">
        <v>0</v>
      </c>
      <c r="AI108" s="17">
        <v>0</v>
      </c>
      <c r="AJ108" s="17">
        <v>0</v>
      </c>
      <c r="AK108" s="17">
        <v>0</v>
      </c>
      <c r="AL108" s="17">
        <v>0</v>
      </c>
      <c r="AM108" s="17">
        <v>0</v>
      </c>
      <c r="AN108" s="17">
        <v>0</v>
      </c>
      <c r="AO108" s="17">
        <v>0</v>
      </c>
      <c r="AP108" s="17">
        <v>0</v>
      </c>
      <c r="AQ108" s="17">
        <v>0</v>
      </c>
      <c r="AR108" s="17">
        <v>0</v>
      </c>
      <c r="AS108" s="17">
        <v>0</v>
      </c>
      <c r="AT108" s="17">
        <v>0</v>
      </c>
      <c r="AU108" s="17">
        <v>0</v>
      </c>
      <c r="AV108" s="17">
        <v>0</v>
      </c>
      <c r="AW108" s="17">
        <v>0</v>
      </c>
      <c r="AX108" s="17">
        <v>0</v>
      </c>
      <c r="AY108" s="17">
        <v>0</v>
      </c>
      <c r="AZ108" s="17">
        <v>0</v>
      </c>
      <c r="BA108" s="17">
        <v>0</v>
      </c>
      <c r="BB108" s="17">
        <v>0</v>
      </c>
      <c r="BC108" s="17">
        <v>0</v>
      </c>
      <c r="BD108" s="17">
        <v>0</v>
      </c>
      <c r="BE108" s="17">
        <v>0</v>
      </c>
      <c r="BF108" s="17">
        <v>0</v>
      </c>
      <c r="BG108" s="17">
        <v>0</v>
      </c>
      <c r="BH108" s="17">
        <v>0</v>
      </c>
      <c r="BI108" s="17">
        <v>0</v>
      </c>
      <c r="BJ108" s="17">
        <v>0</v>
      </c>
      <c r="BK108" s="17">
        <v>0</v>
      </c>
      <c r="BL108" s="17">
        <v>0</v>
      </c>
      <c r="BM108" s="17">
        <v>0</v>
      </c>
      <c r="BN108" s="17">
        <v>0</v>
      </c>
      <c r="BO108" s="17">
        <v>0</v>
      </c>
      <c r="BP108" s="17">
        <v>0</v>
      </c>
      <c r="BQ108" s="17">
        <v>0</v>
      </c>
      <c r="BR108" s="17">
        <v>0</v>
      </c>
      <c r="BS108" s="17">
        <v>0</v>
      </c>
      <c r="BT108" s="17">
        <v>0</v>
      </c>
      <c r="BU108" s="17">
        <v>0</v>
      </c>
      <c r="BV108" s="17">
        <v>0</v>
      </c>
      <c r="BW108" s="17">
        <v>0</v>
      </c>
      <c r="BX108" s="17">
        <v>0</v>
      </c>
      <c r="BY108" s="17">
        <v>0</v>
      </c>
      <c r="BZ108" s="17">
        <v>0</v>
      </c>
      <c r="CA108" s="17">
        <v>0</v>
      </c>
      <c r="CB108" s="17">
        <v>0</v>
      </c>
      <c r="CC108" s="17">
        <v>0</v>
      </c>
      <c r="CD108" s="17">
        <v>0</v>
      </c>
      <c r="CE108" s="17">
        <v>0</v>
      </c>
      <c r="CF108" s="17">
        <v>0</v>
      </c>
      <c r="CG108" s="17">
        <v>0</v>
      </c>
      <c r="CH108" s="17">
        <v>0</v>
      </c>
      <c r="CI108" s="17">
        <v>0</v>
      </c>
      <c r="CJ108" s="17">
        <v>0</v>
      </c>
      <c r="CK108" s="17">
        <v>0</v>
      </c>
      <c r="CL108" s="17">
        <v>0</v>
      </c>
      <c r="CM108" s="17">
        <v>0</v>
      </c>
      <c r="CN108" s="17">
        <v>0</v>
      </c>
      <c r="CO108" s="17">
        <v>0</v>
      </c>
      <c r="CP108" s="17">
        <v>0</v>
      </c>
      <c r="CQ108" s="17">
        <v>0</v>
      </c>
      <c r="CR108" s="17">
        <v>0</v>
      </c>
      <c r="CS108" s="17">
        <v>0</v>
      </c>
      <c r="CT108" s="17">
        <v>0</v>
      </c>
      <c r="CU108" s="17">
        <v>0</v>
      </c>
      <c r="CV108" s="17">
        <v>0</v>
      </c>
      <c r="CW108" s="17">
        <v>0</v>
      </c>
      <c r="CX108" s="17">
        <v>0</v>
      </c>
      <c r="CY108" s="17">
        <v>0</v>
      </c>
      <c r="CZ108" s="17">
        <v>0</v>
      </c>
      <c r="DA108" s="17">
        <v>0</v>
      </c>
      <c r="DB108" s="17">
        <v>0</v>
      </c>
      <c r="DC108" s="17">
        <v>0</v>
      </c>
      <c r="DD108" s="17">
        <v>0</v>
      </c>
      <c r="DE108" s="17">
        <v>0</v>
      </c>
      <c r="DF108" s="17">
        <v>0</v>
      </c>
      <c r="DG108" s="17">
        <v>0</v>
      </c>
      <c r="DH108" s="17">
        <v>0</v>
      </c>
      <c r="DI108" s="17">
        <v>0</v>
      </c>
      <c r="DJ108" s="17">
        <v>0</v>
      </c>
      <c r="DK108" s="17">
        <v>0</v>
      </c>
      <c r="DL108" s="17">
        <v>0</v>
      </c>
      <c r="DM108" s="17">
        <v>0</v>
      </c>
      <c r="DN108" s="17">
        <v>0</v>
      </c>
      <c r="DO108" s="17">
        <v>0</v>
      </c>
      <c r="DP108" s="17">
        <v>0</v>
      </c>
      <c r="DQ108" s="17">
        <v>0</v>
      </c>
      <c r="DR108" s="17">
        <v>0</v>
      </c>
      <c r="DS108" s="17">
        <v>0</v>
      </c>
      <c r="DT108" s="17">
        <v>0</v>
      </c>
      <c r="DU108" s="17">
        <v>0</v>
      </c>
      <c r="DV108" s="17">
        <v>0</v>
      </c>
      <c r="DW108" s="17">
        <v>0</v>
      </c>
      <c r="DX108" s="17">
        <v>0</v>
      </c>
      <c r="DY108" s="17">
        <v>0</v>
      </c>
      <c r="DZ108" s="17">
        <v>0</v>
      </c>
      <c r="EA108" s="17">
        <v>0</v>
      </c>
      <c r="EB108" s="17">
        <v>0</v>
      </c>
      <c r="EC108" s="17">
        <v>0</v>
      </c>
      <c r="ED108" s="17">
        <v>0</v>
      </c>
      <c r="EE108" s="17">
        <v>0</v>
      </c>
      <c r="EF108" s="17">
        <v>0</v>
      </c>
      <c r="EG108" s="17">
        <v>0</v>
      </c>
      <c r="EH108" s="17">
        <v>0</v>
      </c>
      <c r="EI108" s="17">
        <v>0</v>
      </c>
      <c r="EJ108" s="17">
        <v>0</v>
      </c>
      <c r="EK108" s="17">
        <v>0</v>
      </c>
      <c r="EL108" s="17">
        <v>0</v>
      </c>
      <c r="EM108" s="17">
        <v>0</v>
      </c>
      <c r="EN108" s="17">
        <v>0</v>
      </c>
      <c r="EO108" s="17">
        <v>0</v>
      </c>
      <c r="EP108" s="17">
        <v>0</v>
      </c>
      <c r="EQ108" s="17">
        <v>0</v>
      </c>
      <c r="ER108" s="17">
        <v>0</v>
      </c>
      <c r="ES108" s="17">
        <v>0</v>
      </c>
      <c r="ET108" s="17">
        <v>0</v>
      </c>
      <c r="EU108" s="17">
        <v>0</v>
      </c>
      <c r="EV108" s="17">
        <v>0</v>
      </c>
      <c r="EW108" s="17">
        <v>0</v>
      </c>
      <c r="EX108" s="17">
        <v>0</v>
      </c>
      <c r="EY108" s="17">
        <v>0</v>
      </c>
      <c r="EZ108" s="17">
        <v>0</v>
      </c>
      <c r="FA108" s="17">
        <v>0</v>
      </c>
      <c r="FB108" s="17">
        <v>0</v>
      </c>
      <c r="FC108" s="17">
        <v>0</v>
      </c>
      <c r="FD108" s="17">
        <v>0</v>
      </c>
      <c r="FE108" s="17">
        <v>0</v>
      </c>
      <c r="FF108" s="17">
        <v>0</v>
      </c>
      <c r="FG108" s="17">
        <v>0</v>
      </c>
      <c r="FH108" s="17">
        <v>0</v>
      </c>
      <c r="FI108" s="17">
        <v>0</v>
      </c>
      <c r="FJ108" s="17">
        <v>0</v>
      </c>
      <c r="FK108" s="17">
        <v>0</v>
      </c>
      <c r="FL108" s="17">
        <v>0</v>
      </c>
      <c r="FM108" s="17">
        <v>0</v>
      </c>
      <c r="FN108" s="17">
        <v>0</v>
      </c>
      <c r="FO108" s="17">
        <v>0</v>
      </c>
      <c r="FP108" s="17">
        <v>0</v>
      </c>
      <c r="FQ108" s="17">
        <v>0</v>
      </c>
      <c r="FR108" s="17">
        <v>0</v>
      </c>
      <c r="FS108" s="17">
        <v>0</v>
      </c>
      <c r="FT108" s="17">
        <v>0</v>
      </c>
      <c r="FU108" s="17">
        <v>0</v>
      </c>
      <c r="FV108" s="17">
        <v>0</v>
      </c>
      <c r="FW108" s="17">
        <v>0</v>
      </c>
      <c r="FX108" s="17">
        <v>0</v>
      </c>
      <c r="FY108" s="17">
        <v>0</v>
      </c>
      <c r="FZ108" s="17">
        <v>0</v>
      </c>
      <c r="GA108" s="17">
        <v>0</v>
      </c>
      <c r="GB108" s="17">
        <v>0</v>
      </c>
      <c r="GC108" s="17">
        <v>0</v>
      </c>
      <c r="GD108" s="17">
        <v>0</v>
      </c>
      <c r="GE108" s="17">
        <v>0</v>
      </c>
      <c r="GF108" s="17">
        <v>0</v>
      </c>
      <c r="GG108" s="17">
        <v>0</v>
      </c>
      <c r="GH108" s="17">
        <v>0</v>
      </c>
      <c r="GI108" s="17">
        <v>0</v>
      </c>
      <c r="GJ108" s="17">
        <v>0</v>
      </c>
      <c r="GK108" s="17">
        <v>0</v>
      </c>
      <c r="GL108" s="17">
        <v>0</v>
      </c>
      <c r="GM108" s="17">
        <v>0</v>
      </c>
      <c r="GN108" s="17">
        <v>0</v>
      </c>
      <c r="GO108" s="17">
        <v>0</v>
      </c>
      <c r="GP108" s="17">
        <v>0</v>
      </c>
      <c r="GQ108" s="17">
        <v>0</v>
      </c>
      <c r="GR108" s="17">
        <v>0</v>
      </c>
      <c r="GS108" s="17">
        <v>0</v>
      </c>
      <c r="GT108" s="17">
        <v>0</v>
      </c>
      <c r="GU108" s="17">
        <v>0</v>
      </c>
      <c r="GV108" s="17">
        <v>0</v>
      </c>
      <c r="GW108" s="17">
        <v>0</v>
      </c>
      <c r="GX108" s="17">
        <v>0</v>
      </c>
      <c r="GY108" s="17">
        <v>0</v>
      </c>
      <c r="GZ108" s="17">
        <v>0</v>
      </c>
      <c r="HA108" s="17">
        <v>0</v>
      </c>
      <c r="HB108" s="17">
        <v>0</v>
      </c>
      <c r="HC108" s="17">
        <v>0</v>
      </c>
      <c r="HD108" s="17">
        <v>0</v>
      </c>
      <c r="HE108" s="17">
        <v>0</v>
      </c>
      <c r="HF108" s="17">
        <v>0</v>
      </c>
      <c r="HG108" s="17">
        <v>0</v>
      </c>
      <c r="HH108" s="17">
        <v>0</v>
      </c>
      <c r="HI108" s="17">
        <v>0</v>
      </c>
      <c r="HJ108" s="17">
        <v>0</v>
      </c>
      <c r="HK108" s="17">
        <v>0</v>
      </c>
      <c r="HL108" s="17">
        <v>0</v>
      </c>
      <c r="HM108" s="17">
        <v>0</v>
      </c>
      <c r="HN108" s="17">
        <v>0</v>
      </c>
      <c r="HO108" s="17">
        <v>0</v>
      </c>
      <c r="HP108" s="17">
        <v>0</v>
      </c>
      <c r="HQ108" s="17">
        <v>0</v>
      </c>
      <c r="HR108" s="17">
        <v>0</v>
      </c>
      <c r="HS108" s="17">
        <v>0</v>
      </c>
      <c r="HT108" s="17">
        <v>0</v>
      </c>
      <c r="HU108" s="17">
        <v>0</v>
      </c>
      <c r="HV108" s="17">
        <v>0</v>
      </c>
      <c r="HW108" s="17">
        <v>0</v>
      </c>
      <c r="HX108" s="17">
        <v>0</v>
      </c>
      <c r="HY108" s="17">
        <v>0</v>
      </c>
      <c r="HZ108" s="17">
        <v>0</v>
      </c>
      <c r="IA108" s="17">
        <v>0</v>
      </c>
      <c r="IB108" s="17">
        <v>0</v>
      </c>
      <c r="IC108" s="17">
        <v>0</v>
      </c>
      <c r="ID108" s="17">
        <v>0</v>
      </c>
      <c r="IE108" s="17">
        <v>0</v>
      </c>
      <c r="IF108" s="17">
        <v>0</v>
      </c>
      <c r="IG108" s="17">
        <v>0</v>
      </c>
      <c r="IH108" s="17">
        <v>0</v>
      </c>
      <c r="II108" s="17">
        <v>0</v>
      </c>
      <c r="IJ108" s="17">
        <v>0</v>
      </c>
      <c r="IK108" s="17">
        <v>0</v>
      </c>
      <c r="IL108" s="17">
        <v>0</v>
      </c>
      <c r="IM108" s="17">
        <v>0</v>
      </c>
      <c r="IN108" s="17">
        <v>0</v>
      </c>
      <c r="IO108" s="17">
        <v>0</v>
      </c>
      <c r="IP108" s="17">
        <v>0</v>
      </c>
      <c r="IQ108" s="17">
        <v>0</v>
      </c>
      <c r="IR108" s="17">
        <v>0</v>
      </c>
      <c r="IS108" s="17">
        <v>0</v>
      </c>
      <c r="IT108" s="17">
        <v>0</v>
      </c>
      <c r="IU108" s="17">
        <v>0</v>
      </c>
      <c r="IV108" s="17">
        <v>0</v>
      </c>
      <c r="IW108" s="17">
        <v>0</v>
      </c>
      <c r="IX108" s="17">
        <v>0</v>
      </c>
      <c r="IY108" s="17">
        <v>0</v>
      </c>
      <c r="IZ108" s="17">
        <v>0</v>
      </c>
      <c r="JA108" s="17">
        <v>0</v>
      </c>
      <c r="JB108" s="17">
        <v>0</v>
      </c>
      <c r="JC108" s="17">
        <v>0</v>
      </c>
      <c r="JD108" s="17">
        <v>0</v>
      </c>
      <c r="JE108" s="17">
        <v>0</v>
      </c>
      <c r="JF108" s="17">
        <v>0</v>
      </c>
      <c r="JG108" s="17">
        <v>0</v>
      </c>
      <c r="JH108" s="17">
        <v>0</v>
      </c>
      <c r="JI108" s="17">
        <v>0</v>
      </c>
      <c r="JJ108" s="17">
        <v>0</v>
      </c>
      <c r="JK108" s="17">
        <v>0</v>
      </c>
      <c r="JL108" s="17">
        <v>0</v>
      </c>
      <c r="JM108" s="17">
        <v>0</v>
      </c>
      <c r="JN108" s="17">
        <v>0</v>
      </c>
      <c r="JO108" s="17">
        <v>0</v>
      </c>
      <c r="JP108" s="17">
        <v>0</v>
      </c>
      <c r="JQ108" s="17">
        <v>0</v>
      </c>
      <c r="JR108" s="17">
        <v>0</v>
      </c>
      <c r="JS108" s="17">
        <v>0</v>
      </c>
      <c r="JT108" s="17">
        <v>0</v>
      </c>
      <c r="JU108" s="17">
        <v>0</v>
      </c>
      <c r="JV108" s="17">
        <v>0</v>
      </c>
      <c r="JW108" s="17">
        <v>0</v>
      </c>
      <c r="JX108" s="17">
        <v>0</v>
      </c>
      <c r="JY108" s="17">
        <v>0</v>
      </c>
    </row>
    <row r="109" spans="1:285" x14ac:dyDescent="0.15">
      <c r="A109" s="17" t="s">
        <v>924</v>
      </c>
      <c r="B109" s="17" t="s">
        <v>925</v>
      </c>
      <c r="C109" s="17">
        <v>0</v>
      </c>
      <c r="D109" s="17">
        <v>5.3</v>
      </c>
      <c r="E109" s="17">
        <v>5.3</v>
      </c>
      <c r="F109" s="17">
        <v>5.3</v>
      </c>
      <c r="G109" s="17">
        <v>5.3</v>
      </c>
      <c r="H109" s="17">
        <v>5.3</v>
      </c>
      <c r="I109" s="17">
        <v>5.37</v>
      </c>
      <c r="J109" s="17">
        <v>5.37</v>
      </c>
      <c r="K109" s="17">
        <v>5.37</v>
      </c>
      <c r="L109" s="17">
        <v>5.37</v>
      </c>
      <c r="M109" s="17">
        <v>5.37</v>
      </c>
      <c r="N109" s="17">
        <v>5.38</v>
      </c>
      <c r="O109" s="17">
        <v>5.37</v>
      </c>
      <c r="P109" s="17">
        <v>5.37</v>
      </c>
      <c r="Q109" s="17">
        <v>5.36</v>
      </c>
      <c r="R109" s="17">
        <v>5.38</v>
      </c>
      <c r="S109" s="17">
        <v>5.39</v>
      </c>
      <c r="T109" s="17">
        <v>5.4</v>
      </c>
      <c r="U109" s="17">
        <v>5.41</v>
      </c>
      <c r="V109" s="17">
        <v>5.41</v>
      </c>
      <c r="W109" s="17">
        <v>5.4</v>
      </c>
      <c r="X109" s="17">
        <v>5.4</v>
      </c>
      <c r="Y109" s="17">
        <v>5.41</v>
      </c>
      <c r="Z109" s="17">
        <v>5.4</v>
      </c>
      <c r="AA109" s="17">
        <v>5.4</v>
      </c>
      <c r="AB109" s="17">
        <v>0</v>
      </c>
      <c r="AC109" s="17">
        <v>0</v>
      </c>
      <c r="AD109" s="17">
        <v>0</v>
      </c>
      <c r="AE109" s="17">
        <v>0</v>
      </c>
      <c r="AF109" s="17">
        <v>0</v>
      </c>
      <c r="AG109" s="17">
        <v>0</v>
      </c>
      <c r="AH109" s="17">
        <v>0</v>
      </c>
      <c r="AI109" s="17">
        <v>0</v>
      </c>
      <c r="AJ109" s="17">
        <v>0</v>
      </c>
      <c r="AK109" s="17">
        <v>0</v>
      </c>
      <c r="AL109" s="17">
        <v>0</v>
      </c>
      <c r="AM109" s="17">
        <v>0</v>
      </c>
      <c r="AN109" s="17">
        <v>0</v>
      </c>
      <c r="AO109" s="17">
        <v>0</v>
      </c>
      <c r="AP109" s="17">
        <v>0</v>
      </c>
      <c r="AQ109" s="17">
        <v>0</v>
      </c>
      <c r="AR109" s="17">
        <v>0</v>
      </c>
      <c r="AS109" s="17">
        <v>0</v>
      </c>
      <c r="AT109" s="17">
        <v>0</v>
      </c>
      <c r="AU109" s="17">
        <v>0</v>
      </c>
      <c r="AV109" s="17">
        <v>0</v>
      </c>
      <c r="AW109" s="17">
        <v>0</v>
      </c>
      <c r="AX109" s="17">
        <v>0</v>
      </c>
      <c r="AY109" s="17">
        <v>0</v>
      </c>
      <c r="AZ109" s="17">
        <v>0</v>
      </c>
      <c r="BA109" s="17">
        <v>0</v>
      </c>
      <c r="BB109" s="17">
        <v>0</v>
      </c>
      <c r="BC109" s="17">
        <v>0</v>
      </c>
      <c r="BD109" s="17">
        <v>0</v>
      </c>
      <c r="BE109" s="17">
        <v>0</v>
      </c>
      <c r="BF109" s="17">
        <v>0</v>
      </c>
      <c r="BG109" s="17">
        <v>0</v>
      </c>
      <c r="BH109" s="17">
        <v>0</v>
      </c>
      <c r="BI109" s="17">
        <v>0</v>
      </c>
      <c r="BJ109" s="17">
        <v>0</v>
      </c>
      <c r="BK109" s="17">
        <v>0</v>
      </c>
      <c r="BL109" s="17">
        <v>0</v>
      </c>
      <c r="BM109" s="17">
        <v>0</v>
      </c>
      <c r="BN109" s="17">
        <v>0</v>
      </c>
      <c r="BO109" s="17">
        <v>0</v>
      </c>
      <c r="BP109" s="17">
        <v>0</v>
      </c>
      <c r="BQ109" s="17">
        <v>0</v>
      </c>
      <c r="BR109" s="17">
        <v>0</v>
      </c>
      <c r="BS109" s="17">
        <v>0</v>
      </c>
      <c r="BT109" s="17">
        <v>0</v>
      </c>
      <c r="BU109" s="17">
        <v>0</v>
      </c>
      <c r="BV109" s="17">
        <v>0</v>
      </c>
      <c r="BW109" s="17">
        <v>0</v>
      </c>
      <c r="BX109" s="17">
        <v>0</v>
      </c>
      <c r="BY109" s="17">
        <v>0</v>
      </c>
      <c r="BZ109" s="17">
        <v>0</v>
      </c>
      <c r="CA109" s="17">
        <v>0</v>
      </c>
      <c r="CB109" s="17">
        <v>0</v>
      </c>
      <c r="CC109" s="17">
        <v>0</v>
      </c>
      <c r="CD109" s="17">
        <v>0</v>
      </c>
      <c r="CE109" s="17">
        <v>0</v>
      </c>
      <c r="CF109" s="17">
        <v>0</v>
      </c>
      <c r="CG109" s="17">
        <v>0</v>
      </c>
      <c r="CH109" s="17">
        <v>0</v>
      </c>
      <c r="CI109" s="17">
        <v>0</v>
      </c>
      <c r="CJ109" s="17">
        <v>0</v>
      </c>
      <c r="CK109" s="17">
        <v>0</v>
      </c>
      <c r="CL109" s="17">
        <v>0</v>
      </c>
      <c r="CM109" s="17">
        <v>0</v>
      </c>
      <c r="CN109" s="17">
        <v>0</v>
      </c>
      <c r="CO109" s="17">
        <v>0</v>
      </c>
      <c r="CP109" s="17">
        <v>0</v>
      </c>
      <c r="CQ109" s="17">
        <v>0</v>
      </c>
      <c r="CR109" s="17">
        <v>0</v>
      </c>
      <c r="CS109" s="17">
        <v>0</v>
      </c>
      <c r="CT109" s="17">
        <v>0</v>
      </c>
      <c r="CU109" s="17">
        <v>0</v>
      </c>
      <c r="CV109" s="17">
        <v>0</v>
      </c>
      <c r="CW109" s="17">
        <v>0</v>
      </c>
      <c r="CX109" s="17">
        <v>0</v>
      </c>
      <c r="CY109" s="17">
        <v>0</v>
      </c>
      <c r="CZ109" s="17">
        <v>0</v>
      </c>
      <c r="DA109" s="17">
        <v>0</v>
      </c>
      <c r="DB109" s="17">
        <v>0</v>
      </c>
      <c r="DC109" s="17">
        <v>0</v>
      </c>
      <c r="DD109" s="17">
        <v>0</v>
      </c>
      <c r="DE109" s="17">
        <v>0</v>
      </c>
      <c r="DF109" s="17">
        <v>0</v>
      </c>
      <c r="DG109" s="17">
        <v>0</v>
      </c>
      <c r="DH109" s="17">
        <v>0</v>
      </c>
      <c r="DI109" s="17">
        <v>0</v>
      </c>
      <c r="DJ109" s="17">
        <v>0</v>
      </c>
      <c r="DK109" s="17">
        <v>0</v>
      </c>
      <c r="DL109" s="17">
        <v>0</v>
      </c>
      <c r="DM109" s="17">
        <v>0</v>
      </c>
      <c r="DN109" s="17">
        <v>0</v>
      </c>
      <c r="DO109" s="17">
        <v>0</v>
      </c>
      <c r="DP109" s="17">
        <v>0</v>
      </c>
      <c r="DQ109" s="17">
        <v>0</v>
      </c>
      <c r="DR109" s="17">
        <v>0</v>
      </c>
      <c r="DS109" s="17">
        <v>0</v>
      </c>
      <c r="DT109" s="17">
        <v>0</v>
      </c>
      <c r="DU109" s="17">
        <v>0</v>
      </c>
      <c r="DV109" s="17">
        <v>0</v>
      </c>
      <c r="DW109" s="17">
        <v>0</v>
      </c>
      <c r="DX109" s="17">
        <v>0</v>
      </c>
      <c r="DY109" s="17">
        <v>0</v>
      </c>
      <c r="DZ109" s="17">
        <v>0</v>
      </c>
      <c r="EA109" s="17">
        <v>0</v>
      </c>
      <c r="EB109" s="17">
        <v>0</v>
      </c>
      <c r="EC109" s="17">
        <v>0</v>
      </c>
      <c r="ED109" s="17">
        <v>0</v>
      </c>
      <c r="EE109" s="17">
        <v>0</v>
      </c>
      <c r="EF109" s="17">
        <v>0</v>
      </c>
      <c r="EG109" s="17">
        <v>0</v>
      </c>
      <c r="EH109" s="17">
        <v>0</v>
      </c>
      <c r="EI109" s="17">
        <v>0</v>
      </c>
      <c r="EJ109" s="17">
        <v>0</v>
      </c>
      <c r="EK109" s="17">
        <v>0</v>
      </c>
      <c r="EL109" s="17">
        <v>0</v>
      </c>
      <c r="EM109" s="17">
        <v>0</v>
      </c>
      <c r="EN109" s="17">
        <v>0</v>
      </c>
      <c r="EO109" s="17">
        <v>0</v>
      </c>
      <c r="EP109" s="17">
        <v>0</v>
      </c>
      <c r="EQ109" s="17">
        <v>0</v>
      </c>
      <c r="ER109" s="17">
        <v>0</v>
      </c>
      <c r="ES109" s="17">
        <v>0</v>
      </c>
      <c r="ET109" s="17">
        <v>0</v>
      </c>
      <c r="EU109" s="17">
        <v>0</v>
      </c>
      <c r="EV109" s="17">
        <v>0</v>
      </c>
      <c r="EW109" s="17">
        <v>0</v>
      </c>
      <c r="EX109" s="17">
        <v>0</v>
      </c>
      <c r="EY109" s="17">
        <v>0</v>
      </c>
      <c r="EZ109" s="17">
        <v>0</v>
      </c>
      <c r="FA109" s="17">
        <v>0</v>
      </c>
      <c r="FB109" s="17">
        <v>0</v>
      </c>
      <c r="FC109" s="17">
        <v>0</v>
      </c>
      <c r="FD109" s="17">
        <v>0</v>
      </c>
      <c r="FE109" s="17">
        <v>0</v>
      </c>
      <c r="FF109" s="17">
        <v>0</v>
      </c>
      <c r="FG109" s="17">
        <v>0</v>
      </c>
      <c r="FH109" s="17">
        <v>0</v>
      </c>
      <c r="FI109" s="17">
        <v>0</v>
      </c>
      <c r="FJ109" s="17">
        <v>0</v>
      </c>
      <c r="FK109" s="17">
        <v>0</v>
      </c>
      <c r="FL109" s="17">
        <v>0</v>
      </c>
      <c r="FM109" s="17">
        <v>0</v>
      </c>
      <c r="FN109" s="17">
        <v>0</v>
      </c>
      <c r="FO109" s="17">
        <v>0</v>
      </c>
      <c r="FP109" s="17">
        <v>0</v>
      </c>
      <c r="FQ109" s="17">
        <v>0</v>
      </c>
      <c r="FR109" s="17">
        <v>0</v>
      </c>
      <c r="FS109" s="17">
        <v>0</v>
      </c>
      <c r="FT109" s="17">
        <v>0</v>
      </c>
      <c r="FU109" s="17">
        <v>0</v>
      </c>
      <c r="FV109" s="17">
        <v>0</v>
      </c>
      <c r="FW109" s="17">
        <v>0</v>
      </c>
      <c r="FX109" s="17">
        <v>0</v>
      </c>
      <c r="FY109" s="17">
        <v>0</v>
      </c>
      <c r="FZ109" s="17">
        <v>0</v>
      </c>
      <c r="GA109" s="17">
        <v>0</v>
      </c>
      <c r="GB109" s="17">
        <v>0</v>
      </c>
      <c r="GC109" s="17">
        <v>0</v>
      </c>
      <c r="GD109" s="17">
        <v>0</v>
      </c>
      <c r="GE109" s="17">
        <v>0</v>
      </c>
      <c r="GF109" s="17">
        <v>0</v>
      </c>
      <c r="GG109" s="17">
        <v>0</v>
      </c>
      <c r="GH109" s="17">
        <v>0</v>
      </c>
      <c r="GI109" s="17">
        <v>0</v>
      </c>
      <c r="GJ109" s="17">
        <v>0</v>
      </c>
      <c r="GK109" s="17">
        <v>0</v>
      </c>
      <c r="GL109" s="17">
        <v>0</v>
      </c>
      <c r="GM109" s="17">
        <v>0</v>
      </c>
      <c r="GN109" s="17">
        <v>0</v>
      </c>
      <c r="GO109" s="17">
        <v>0</v>
      </c>
      <c r="GP109" s="17">
        <v>0</v>
      </c>
      <c r="GQ109" s="17">
        <v>0</v>
      </c>
      <c r="GR109" s="17">
        <v>0</v>
      </c>
      <c r="GS109" s="17">
        <v>0</v>
      </c>
      <c r="GT109" s="17">
        <v>0</v>
      </c>
      <c r="GU109" s="17">
        <v>0</v>
      </c>
      <c r="GV109" s="17">
        <v>0</v>
      </c>
      <c r="GW109" s="17">
        <v>0</v>
      </c>
      <c r="GX109" s="17">
        <v>0</v>
      </c>
      <c r="GY109" s="17">
        <v>0</v>
      </c>
      <c r="GZ109" s="17">
        <v>0</v>
      </c>
      <c r="HA109" s="17">
        <v>0</v>
      </c>
      <c r="HB109" s="17">
        <v>0</v>
      </c>
      <c r="HC109" s="17">
        <v>0</v>
      </c>
      <c r="HD109" s="17">
        <v>0</v>
      </c>
      <c r="HE109" s="17">
        <v>0</v>
      </c>
      <c r="HF109" s="17">
        <v>0</v>
      </c>
      <c r="HG109" s="17">
        <v>0</v>
      </c>
      <c r="HH109" s="17">
        <v>0</v>
      </c>
      <c r="HI109" s="17">
        <v>0</v>
      </c>
      <c r="HJ109" s="17">
        <v>0</v>
      </c>
      <c r="HK109" s="17">
        <v>0</v>
      </c>
      <c r="HL109" s="17">
        <v>0</v>
      </c>
      <c r="HM109" s="17">
        <v>0</v>
      </c>
      <c r="HN109" s="17">
        <v>0</v>
      </c>
      <c r="HO109" s="17">
        <v>0</v>
      </c>
      <c r="HP109" s="17">
        <v>0</v>
      </c>
      <c r="HQ109" s="17">
        <v>0</v>
      </c>
      <c r="HR109" s="17">
        <v>0</v>
      </c>
      <c r="HS109" s="17">
        <v>0</v>
      </c>
      <c r="HT109" s="17">
        <v>0</v>
      </c>
      <c r="HU109" s="17">
        <v>0</v>
      </c>
      <c r="HV109" s="17">
        <v>0</v>
      </c>
      <c r="HW109" s="17">
        <v>0</v>
      </c>
      <c r="HX109" s="17">
        <v>0</v>
      </c>
      <c r="HY109" s="17">
        <v>0</v>
      </c>
      <c r="HZ109" s="17">
        <v>0</v>
      </c>
      <c r="IA109" s="17">
        <v>0</v>
      </c>
      <c r="IB109" s="17">
        <v>0</v>
      </c>
      <c r="IC109" s="17">
        <v>0</v>
      </c>
      <c r="ID109" s="17">
        <v>0</v>
      </c>
      <c r="IE109" s="17">
        <v>0</v>
      </c>
      <c r="IF109" s="17">
        <v>0</v>
      </c>
      <c r="IG109" s="17">
        <v>0</v>
      </c>
      <c r="IH109" s="17">
        <v>0</v>
      </c>
      <c r="II109" s="17">
        <v>0</v>
      </c>
      <c r="IJ109" s="17">
        <v>0</v>
      </c>
      <c r="IK109" s="17">
        <v>0</v>
      </c>
      <c r="IL109" s="17">
        <v>0</v>
      </c>
      <c r="IM109" s="17">
        <v>0</v>
      </c>
      <c r="IN109" s="17">
        <v>0</v>
      </c>
      <c r="IO109" s="17">
        <v>0</v>
      </c>
      <c r="IP109" s="17">
        <v>0</v>
      </c>
      <c r="IQ109" s="17">
        <v>0</v>
      </c>
      <c r="IR109" s="17">
        <v>0</v>
      </c>
      <c r="IS109" s="17">
        <v>0</v>
      </c>
      <c r="IT109" s="17">
        <v>0</v>
      </c>
      <c r="IU109" s="17">
        <v>0</v>
      </c>
      <c r="IV109" s="17">
        <v>0</v>
      </c>
      <c r="IW109" s="17">
        <v>0</v>
      </c>
      <c r="IX109" s="17">
        <v>0</v>
      </c>
      <c r="IY109" s="17">
        <v>0</v>
      </c>
      <c r="IZ109" s="17">
        <v>0</v>
      </c>
      <c r="JA109" s="17">
        <v>0</v>
      </c>
      <c r="JB109" s="17">
        <v>0</v>
      </c>
      <c r="JC109" s="17">
        <v>0</v>
      </c>
      <c r="JD109" s="17">
        <v>0</v>
      </c>
      <c r="JE109" s="17">
        <v>0</v>
      </c>
      <c r="JF109" s="17">
        <v>0</v>
      </c>
      <c r="JG109" s="17">
        <v>0</v>
      </c>
      <c r="JH109" s="17">
        <v>0</v>
      </c>
      <c r="JI109" s="17">
        <v>0</v>
      </c>
      <c r="JJ109" s="17">
        <v>0</v>
      </c>
      <c r="JK109" s="17">
        <v>0</v>
      </c>
      <c r="JL109" s="17">
        <v>0</v>
      </c>
      <c r="JM109" s="17">
        <v>0</v>
      </c>
      <c r="JN109" s="17">
        <v>0</v>
      </c>
      <c r="JO109" s="17">
        <v>0</v>
      </c>
      <c r="JP109" s="17">
        <v>0</v>
      </c>
      <c r="JQ109" s="17">
        <v>0</v>
      </c>
      <c r="JR109" s="17">
        <v>0</v>
      </c>
      <c r="JS109" s="17">
        <v>0</v>
      </c>
      <c r="JT109" s="17">
        <v>0</v>
      </c>
      <c r="JU109" s="17">
        <v>0</v>
      </c>
      <c r="JV109" s="17">
        <v>0</v>
      </c>
      <c r="JW109" s="17">
        <v>0</v>
      </c>
      <c r="JX109" s="17">
        <v>0</v>
      </c>
      <c r="JY109" s="17">
        <v>0</v>
      </c>
    </row>
    <row r="110" spans="1:285" x14ac:dyDescent="0.15">
      <c r="A110" s="17" t="s">
        <v>381</v>
      </c>
      <c r="B110" s="17" t="s">
        <v>382</v>
      </c>
      <c r="C110" s="17">
        <v>0</v>
      </c>
      <c r="D110" s="17">
        <v>10.39</v>
      </c>
      <c r="E110" s="17">
        <v>10.39</v>
      </c>
      <c r="F110" s="17">
        <v>10.39</v>
      </c>
      <c r="G110" s="17">
        <v>10.39</v>
      </c>
      <c r="H110" s="17">
        <v>10.39</v>
      </c>
      <c r="I110" s="17">
        <v>10.44</v>
      </c>
      <c r="J110" s="17">
        <v>10.44</v>
      </c>
      <c r="K110" s="17">
        <v>10.44</v>
      </c>
      <c r="L110" s="17">
        <v>10.44</v>
      </c>
      <c r="M110" s="17">
        <v>10.44</v>
      </c>
      <c r="N110" s="17">
        <v>10.48</v>
      </c>
      <c r="O110" s="17">
        <v>10.45</v>
      </c>
      <c r="P110" s="17">
        <v>10.44</v>
      </c>
      <c r="Q110" s="17">
        <v>10.41</v>
      </c>
      <c r="R110" s="17">
        <v>10.43</v>
      </c>
      <c r="S110" s="17">
        <v>10.47</v>
      </c>
      <c r="T110" s="17">
        <v>10.48</v>
      </c>
      <c r="U110" s="17">
        <v>10.47</v>
      </c>
      <c r="V110" s="17">
        <v>10.48</v>
      </c>
      <c r="W110" s="17">
        <v>10.45</v>
      </c>
      <c r="X110" s="17">
        <v>10.47</v>
      </c>
      <c r="Y110" s="17">
        <v>10.48</v>
      </c>
      <c r="Z110" s="17">
        <v>10.48</v>
      </c>
      <c r="AA110" s="17">
        <v>10.47</v>
      </c>
      <c r="AB110" s="17">
        <v>0</v>
      </c>
      <c r="AC110" s="17">
        <v>0</v>
      </c>
      <c r="AD110" s="17">
        <v>0</v>
      </c>
      <c r="AE110" s="17">
        <v>0</v>
      </c>
      <c r="AF110" s="17">
        <v>0</v>
      </c>
      <c r="AG110" s="17">
        <v>0</v>
      </c>
      <c r="AH110" s="17">
        <v>0</v>
      </c>
      <c r="AI110" s="17">
        <v>0</v>
      </c>
      <c r="AJ110" s="17">
        <v>0</v>
      </c>
      <c r="AK110" s="17">
        <v>0</v>
      </c>
      <c r="AL110" s="17">
        <v>0</v>
      </c>
      <c r="AM110" s="17">
        <v>0</v>
      </c>
      <c r="AN110" s="17">
        <v>0</v>
      </c>
      <c r="AO110" s="17">
        <v>0</v>
      </c>
      <c r="AP110" s="17">
        <v>0</v>
      </c>
      <c r="AQ110" s="17">
        <v>0</v>
      </c>
      <c r="AR110" s="17">
        <v>0</v>
      </c>
      <c r="AS110" s="17">
        <v>0</v>
      </c>
      <c r="AT110" s="17">
        <v>0</v>
      </c>
      <c r="AU110" s="17">
        <v>0</v>
      </c>
      <c r="AV110" s="17">
        <v>0</v>
      </c>
      <c r="AW110" s="17">
        <v>0</v>
      </c>
      <c r="AX110" s="17">
        <v>0</v>
      </c>
      <c r="AY110" s="17">
        <v>0</v>
      </c>
      <c r="AZ110" s="17">
        <v>0</v>
      </c>
      <c r="BA110" s="17">
        <v>0</v>
      </c>
      <c r="BB110" s="17">
        <v>0</v>
      </c>
      <c r="BC110" s="17">
        <v>0</v>
      </c>
      <c r="BD110" s="17">
        <v>0</v>
      </c>
      <c r="BE110" s="17">
        <v>0</v>
      </c>
      <c r="BF110" s="17">
        <v>0</v>
      </c>
      <c r="BG110" s="17">
        <v>0</v>
      </c>
      <c r="BH110" s="17">
        <v>0</v>
      </c>
      <c r="BI110" s="17">
        <v>0</v>
      </c>
      <c r="BJ110" s="17">
        <v>0</v>
      </c>
      <c r="BK110" s="17">
        <v>0</v>
      </c>
      <c r="BL110" s="17">
        <v>0</v>
      </c>
      <c r="BM110" s="17">
        <v>0</v>
      </c>
      <c r="BN110" s="17">
        <v>0</v>
      </c>
      <c r="BO110" s="17">
        <v>0</v>
      </c>
      <c r="BP110" s="17">
        <v>0</v>
      </c>
      <c r="BQ110" s="17">
        <v>0</v>
      </c>
      <c r="BR110" s="17">
        <v>0</v>
      </c>
      <c r="BS110" s="17">
        <v>0</v>
      </c>
      <c r="BT110" s="17">
        <v>0</v>
      </c>
      <c r="BU110" s="17">
        <v>0</v>
      </c>
      <c r="BV110" s="17">
        <v>0</v>
      </c>
      <c r="BW110" s="17">
        <v>0</v>
      </c>
      <c r="BX110" s="17">
        <v>0</v>
      </c>
      <c r="BY110" s="17">
        <v>0</v>
      </c>
      <c r="BZ110" s="17">
        <v>0</v>
      </c>
      <c r="CA110" s="17">
        <v>0</v>
      </c>
      <c r="CB110" s="17">
        <v>0</v>
      </c>
      <c r="CC110" s="17">
        <v>0</v>
      </c>
      <c r="CD110" s="17">
        <v>0</v>
      </c>
      <c r="CE110" s="17">
        <v>0</v>
      </c>
      <c r="CF110" s="17">
        <v>0</v>
      </c>
      <c r="CG110" s="17">
        <v>0</v>
      </c>
      <c r="CH110" s="17">
        <v>0</v>
      </c>
      <c r="CI110" s="17">
        <v>0</v>
      </c>
      <c r="CJ110" s="17">
        <v>0</v>
      </c>
      <c r="CK110" s="17">
        <v>0</v>
      </c>
      <c r="CL110" s="17">
        <v>0</v>
      </c>
      <c r="CM110" s="17">
        <v>0</v>
      </c>
      <c r="CN110" s="17">
        <v>0</v>
      </c>
      <c r="CO110" s="17">
        <v>0</v>
      </c>
      <c r="CP110" s="17">
        <v>0</v>
      </c>
      <c r="CQ110" s="17">
        <v>0</v>
      </c>
      <c r="CR110" s="17">
        <v>0</v>
      </c>
      <c r="CS110" s="17">
        <v>0</v>
      </c>
      <c r="CT110" s="17">
        <v>0</v>
      </c>
      <c r="CU110" s="17">
        <v>0</v>
      </c>
      <c r="CV110" s="17">
        <v>0</v>
      </c>
      <c r="CW110" s="17">
        <v>0</v>
      </c>
      <c r="CX110" s="17">
        <v>0</v>
      </c>
      <c r="CY110" s="17">
        <v>0</v>
      </c>
      <c r="CZ110" s="17">
        <v>0</v>
      </c>
      <c r="DA110" s="17">
        <v>0</v>
      </c>
      <c r="DB110" s="17">
        <v>0</v>
      </c>
      <c r="DC110" s="17">
        <v>0</v>
      </c>
      <c r="DD110" s="17">
        <v>0</v>
      </c>
      <c r="DE110" s="17">
        <v>0</v>
      </c>
      <c r="DF110" s="17">
        <v>0</v>
      </c>
      <c r="DG110" s="17">
        <v>0</v>
      </c>
      <c r="DH110" s="17">
        <v>0</v>
      </c>
      <c r="DI110" s="17">
        <v>0</v>
      </c>
      <c r="DJ110" s="17">
        <v>0</v>
      </c>
      <c r="DK110" s="17">
        <v>0</v>
      </c>
      <c r="DL110" s="17">
        <v>0</v>
      </c>
      <c r="DM110" s="17">
        <v>0</v>
      </c>
      <c r="DN110" s="17">
        <v>0</v>
      </c>
      <c r="DO110" s="17">
        <v>0</v>
      </c>
      <c r="DP110" s="17">
        <v>0</v>
      </c>
      <c r="DQ110" s="17">
        <v>0</v>
      </c>
      <c r="DR110" s="17">
        <v>0</v>
      </c>
      <c r="DS110" s="17">
        <v>0</v>
      </c>
      <c r="DT110" s="17">
        <v>0</v>
      </c>
      <c r="DU110" s="17">
        <v>0</v>
      </c>
      <c r="DV110" s="17">
        <v>0</v>
      </c>
      <c r="DW110" s="17">
        <v>0</v>
      </c>
      <c r="DX110" s="17">
        <v>0</v>
      </c>
      <c r="DY110" s="17">
        <v>0</v>
      </c>
      <c r="DZ110" s="17">
        <v>0</v>
      </c>
      <c r="EA110" s="17">
        <v>0</v>
      </c>
      <c r="EB110" s="17">
        <v>0</v>
      </c>
      <c r="EC110" s="17">
        <v>0</v>
      </c>
      <c r="ED110" s="17">
        <v>0</v>
      </c>
      <c r="EE110" s="17">
        <v>0</v>
      </c>
      <c r="EF110" s="17">
        <v>0</v>
      </c>
      <c r="EG110" s="17">
        <v>0</v>
      </c>
      <c r="EH110" s="17">
        <v>0</v>
      </c>
      <c r="EI110" s="17">
        <v>0</v>
      </c>
      <c r="EJ110" s="17">
        <v>0</v>
      </c>
      <c r="EK110" s="17">
        <v>0</v>
      </c>
      <c r="EL110" s="17">
        <v>0</v>
      </c>
      <c r="EM110" s="17">
        <v>0</v>
      </c>
      <c r="EN110" s="17">
        <v>0</v>
      </c>
      <c r="EO110" s="17">
        <v>0</v>
      </c>
      <c r="EP110" s="17">
        <v>0</v>
      </c>
      <c r="EQ110" s="17">
        <v>0</v>
      </c>
      <c r="ER110" s="17">
        <v>0</v>
      </c>
      <c r="ES110" s="17">
        <v>0</v>
      </c>
      <c r="ET110" s="17">
        <v>0</v>
      </c>
      <c r="EU110" s="17">
        <v>0</v>
      </c>
      <c r="EV110" s="17">
        <v>0</v>
      </c>
      <c r="EW110" s="17">
        <v>0</v>
      </c>
      <c r="EX110" s="17">
        <v>0</v>
      </c>
      <c r="EY110" s="17">
        <v>0</v>
      </c>
      <c r="EZ110" s="17">
        <v>0</v>
      </c>
      <c r="FA110" s="17">
        <v>0</v>
      </c>
      <c r="FB110" s="17">
        <v>0</v>
      </c>
      <c r="FC110" s="17">
        <v>0</v>
      </c>
      <c r="FD110" s="17">
        <v>0</v>
      </c>
      <c r="FE110" s="17">
        <v>0</v>
      </c>
      <c r="FF110" s="17">
        <v>0</v>
      </c>
      <c r="FG110" s="17">
        <v>0</v>
      </c>
      <c r="FH110" s="17">
        <v>0</v>
      </c>
      <c r="FI110" s="17">
        <v>0</v>
      </c>
      <c r="FJ110" s="17">
        <v>0</v>
      </c>
      <c r="FK110" s="17">
        <v>0</v>
      </c>
      <c r="FL110" s="17">
        <v>0</v>
      </c>
      <c r="FM110" s="17">
        <v>0</v>
      </c>
      <c r="FN110" s="17">
        <v>0</v>
      </c>
      <c r="FO110" s="17">
        <v>0</v>
      </c>
      <c r="FP110" s="17">
        <v>0</v>
      </c>
      <c r="FQ110" s="17">
        <v>0</v>
      </c>
      <c r="FR110" s="17">
        <v>0</v>
      </c>
      <c r="FS110" s="17">
        <v>0</v>
      </c>
      <c r="FT110" s="17">
        <v>0</v>
      </c>
      <c r="FU110" s="17">
        <v>0</v>
      </c>
      <c r="FV110" s="17">
        <v>0</v>
      </c>
      <c r="FW110" s="17">
        <v>0</v>
      </c>
      <c r="FX110" s="17">
        <v>0</v>
      </c>
      <c r="FY110" s="17">
        <v>0</v>
      </c>
      <c r="FZ110" s="17">
        <v>0</v>
      </c>
      <c r="GA110" s="17">
        <v>0</v>
      </c>
      <c r="GB110" s="17">
        <v>0</v>
      </c>
      <c r="GC110" s="17">
        <v>0</v>
      </c>
      <c r="GD110" s="17">
        <v>0</v>
      </c>
      <c r="GE110" s="17">
        <v>0</v>
      </c>
      <c r="GF110" s="17">
        <v>0</v>
      </c>
      <c r="GG110" s="17">
        <v>0</v>
      </c>
      <c r="GH110" s="17">
        <v>0</v>
      </c>
      <c r="GI110" s="17">
        <v>0</v>
      </c>
      <c r="GJ110" s="17">
        <v>0</v>
      </c>
      <c r="GK110" s="17">
        <v>0</v>
      </c>
      <c r="GL110" s="17">
        <v>0</v>
      </c>
      <c r="GM110" s="17">
        <v>0</v>
      </c>
      <c r="GN110" s="17">
        <v>0</v>
      </c>
      <c r="GO110" s="17">
        <v>0</v>
      </c>
      <c r="GP110" s="17">
        <v>0</v>
      </c>
      <c r="GQ110" s="17">
        <v>0</v>
      </c>
      <c r="GR110" s="17">
        <v>0</v>
      </c>
      <c r="GS110" s="17">
        <v>0</v>
      </c>
      <c r="GT110" s="17">
        <v>0</v>
      </c>
      <c r="GU110" s="17">
        <v>0</v>
      </c>
      <c r="GV110" s="17">
        <v>0</v>
      </c>
      <c r="GW110" s="17">
        <v>0</v>
      </c>
      <c r="GX110" s="17">
        <v>0</v>
      </c>
      <c r="GY110" s="17">
        <v>0</v>
      </c>
      <c r="GZ110" s="17">
        <v>0</v>
      </c>
      <c r="HA110" s="17">
        <v>0</v>
      </c>
      <c r="HB110" s="17">
        <v>0</v>
      </c>
      <c r="HC110" s="17">
        <v>0</v>
      </c>
      <c r="HD110" s="17">
        <v>0</v>
      </c>
      <c r="HE110" s="17">
        <v>0</v>
      </c>
      <c r="HF110" s="17">
        <v>0</v>
      </c>
      <c r="HG110" s="17">
        <v>0</v>
      </c>
      <c r="HH110" s="17">
        <v>0</v>
      </c>
      <c r="HI110" s="17">
        <v>0</v>
      </c>
      <c r="HJ110" s="17">
        <v>0</v>
      </c>
      <c r="HK110" s="17">
        <v>0</v>
      </c>
      <c r="HL110" s="17">
        <v>0</v>
      </c>
      <c r="HM110" s="17">
        <v>0</v>
      </c>
      <c r="HN110" s="17">
        <v>0</v>
      </c>
      <c r="HO110" s="17">
        <v>0</v>
      </c>
      <c r="HP110" s="17">
        <v>0</v>
      </c>
      <c r="HQ110" s="17">
        <v>0</v>
      </c>
      <c r="HR110" s="17">
        <v>0</v>
      </c>
      <c r="HS110" s="17">
        <v>0</v>
      </c>
      <c r="HT110" s="17">
        <v>0</v>
      </c>
      <c r="HU110" s="17">
        <v>0</v>
      </c>
      <c r="HV110" s="17">
        <v>0</v>
      </c>
      <c r="HW110" s="17">
        <v>0</v>
      </c>
      <c r="HX110" s="17">
        <v>0</v>
      </c>
      <c r="HY110" s="17">
        <v>0</v>
      </c>
      <c r="HZ110" s="17">
        <v>0</v>
      </c>
      <c r="IA110" s="17">
        <v>0</v>
      </c>
      <c r="IB110" s="17">
        <v>0</v>
      </c>
      <c r="IC110" s="17">
        <v>0</v>
      </c>
      <c r="ID110" s="17">
        <v>0</v>
      </c>
      <c r="IE110" s="17">
        <v>0</v>
      </c>
      <c r="IF110" s="17">
        <v>0</v>
      </c>
      <c r="IG110" s="17">
        <v>0</v>
      </c>
      <c r="IH110" s="17">
        <v>0</v>
      </c>
      <c r="II110" s="17">
        <v>0</v>
      </c>
      <c r="IJ110" s="17">
        <v>0</v>
      </c>
      <c r="IK110" s="17">
        <v>0</v>
      </c>
      <c r="IL110" s="17">
        <v>0</v>
      </c>
      <c r="IM110" s="17">
        <v>0</v>
      </c>
      <c r="IN110" s="17">
        <v>0</v>
      </c>
      <c r="IO110" s="17">
        <v>0</v>
      </c>
      <c r="IP110" s="17">
        <v>0</v>
      </c>
      <c r="IQ110" s="17">
        <v>0</v>
      </c>
      <c r="IR110" s="17">
        <v>0</v>
      </c>
      <c r="IS110" s="17">
        <v>0</v>
      </c>
      <c r="IT110" s="17">
        <v>0</v>
      </c>
      <c r="IU110" s="17">
        <v>0</v>
      </c>
      <c r="IV110" s="17">
        <v>0</v>
      </c>
      <c r="IW110" s="17">
        <v>0</v>
      </c>
      <c r="IX110" s="17">
        <v>0</v>
      </c>
      <c r="IY110" s="17">
        <v>0</v>
      </c>
      <c r="IZ110" s="17">
        <v>0</v>
      </c>
      <c r="JA110" s="17">
        <v>0</v>
      </c>
      <c r="JB110" s="17">
        <v>0</v>
      </c>
      <c r="JC110" s="17">
        <v>0</v>
      </c>
      <c r="JD110" s="17">
        <v>0</v>
      </c>
      <c r="JE110" s="17">
        <v>0</v>
      </c>
      <c r="JF110" s="17">
        <v>0</v>
      </c>
      <c r="JG110" s="17">
        <v>0</v>
      </c>
      <c r="JH110" s="17">
        <v>0</v>
      </c>
      <c r="JI110" s="17">
        <v>0</v>
      </c>
      <c r="JJ110" s="17">
        <v>0</v>
      </c>
      <c r="JK110" s="17">
        <v>0</v>
      </c>
      <c r="JL110" s="17">
        <v>0</v>
      </c>
      <c r="JM110" s="17">
        <v>0</v>
      </c>
      <c r="JN110" s="17">
        <v>0</v>
      </c>
      <c r="JO110" s="17">
        <v>0</v>
      </c>
      <c r="JP110" s="17">
        <v>0</v>
      </c>
      <c r="JQ110" s="17">
        <v>0</v>
      </c>
      <c r="JR110" s="17">
        <v>0</v>
      </c>
      <c r="JS110" s="17">
        <v>0</v>
      </c>
      <c r="JT110" s="17">
        <v>0</v>
      </c>
      <c r="JU110" s="17">
        <v>0</v>
      </c>
      <c r="JV110" s="17">
        <v>0</v>
      </c>
      <c r="JW110" s="17">
        <v>0</v>
      </c>
      <c r="JX110" s="17">
        <v>0</v>
      </c>
      <c r="JY110" s="17">
        <v>0</v>
      </c>
    </row>
    <row r="111" spans="1:285" x14ac:dyDescent="0.15">
      <c r="A111" s="17" t="s">
        <v>108</v>
      </c>
      <c r="B111" s="17" t="s">
        <v>109</v>
      </c>
      <c r="C111" s="17">
        <v>0</v>
      </c>
      <c r="D111" s="17">
        <v>15.52</v>
      </c>
      <c r="E111" s="17">
        <v>15.52</v>
      </c>
      <c r="F111" s="17">
        <v>15.52</v>
      </c>
      <c r="G111" s="17">
        <v>15.52</v>
      </c>
      <c r="H111" s="17">
        <v>15.52</v>
      </c>
      <c r="I111" s="17">
        <v>15.68</v>
      </c>
      <c r="J111" s="17">
        <v>15.68</v>
      </c>
      <c r="K111" s="17">
        <v>15.68</v>
      </c>
      <c r="L111" s="17">
        <v>15.68</v>
      </c>
      <c r="M111" s="17">
        <v>15.68</v>
      </c>
      <c r="N111" s="17">
        <v>15.7</v>
      </c>
      <c r="O111" s="17">
        <v>15.66</v>
      </c>
      <c r="P111" s="17">
        <v>15.65</v>
      </c>
      <c r="Q111" s="17">
        <v>15.64</v>
      </c>
      <c r="R111" s="17">
        <v>15.64</v>
      </c>
      <c r="S111" s="17">
        <v>15.64</v>
      </c>
      <c r="T111" s="17">
        <v>15.66</v>
      </c>
      <c r="U111" s="17">
        <v>15.67</v>
      </c>
      <c r="V111" s="17">
        <v>15.68</v>
      </c>
      <c r="W111" s="17">
        <v>15.67</v>
      </c>
      <c r="X111" s="17">
        <v>15.67</v>
      </c>
      <c r="Y111" s="17">
        <v>15.68</v>
      </c>
      <c r="Z111" s="17">
        <v>15.67</v>
      </c>
      <c r="AA111" s="17">
        <v>15.67</v>
      </c>
      <c r="AB111" s="17">
        <v>0</v>
      </c>
      <c r="AC111" s="17">
        <v>0</v>
      </c>
      <c r="AD111" s="17">
        <v>0</v>
      </c>
      <c r="AE111" s="17">
        <v>0</v>
      </c>
      <c r="AF111" s="17">
        <v>0</v>
      </c>
      <c r="AG111" s="17">
        <v>0</v>
      </c>
      <c r="AH111" s="17">
        <v>0</v>
      </c>
      <c r="AI111" s="17">
        <v>0</v>
      </c>
      <c r="AJ111" s="17">
        <v>0</v>
      </c>
      <c r="AK111" s="17">
        <v>0</v>
      </c>
      <c r="AL111" s="17">
        <v>0</v>
      </c>
      <c r="AM111" s="17">
        <v>0</v>
      </c>
      <c r="AN111" s="17">
        <v>0</v>
      </c>
      <c r="AO111" s="17">
        <v>0</v>
      </c>
      <c r="AP111" s="17">
        <v>0</v>
      </c>
      <c r="AQ111" s="17">
        <v>0</v>
      </c>
      <c r="AR111" s="17">
        <v>0</v>
      </c>
      <c r="AS111" s="17">
        <v>0</v>
      </c>
      <c r="AT111" s="17">
        <v>0</v>
      </c>
      <c r="AU111" s="17">
        <v>0</v>
      </c>
      <c r="AV111" s="17">
        <v>0</v>
      </c>
      <c r="AW111" s="17">
        <v>0</v>
      </c>
      <c r="AX111" s="17">
        <v>0</v>
      </c>
      <c r="AY111" s="17">
        <v>0</v>
      </c>
      <c r="AZ111" s="17">
        <v>0</v>
      </c>
      <c r="BA111" s="17">
        <v>0</v>
      </c>
      <c r="BB111" s="17">
        <v>0</v>
      </c>
      <c r="BC111" s="17">
        <v>0</v>
      </c>
      <c r="BD111" s="17">
        <v>0</v>
      </c>
      <c r="BE111" s="17">
        <v>0</v>
      </c>
      <c r="BF111" s="17">
        <v>0</v>
      </c>
      <c r="BG111" s="17">
        <v>0</v>
      </c>
      <c r="BH111" s="17">
        <v>0</v>
      </c>
      <c r="BI111" s="17">
        <v>0</v>
      </c>
      <c r="BJ111" s="17">
        <v>0</v>
      </c>
      <c r="BK111" s="17">
        <v>0</v>
      </c>
      <c r="BL111" s="17">
        <v>0</v>
      </c>
      <c r="BM111" s="17">
        <v>0</v>
      </c>
      <c r="BN111" s="17">
        <v>0</v>
      </c>
      <c r="BO111" s="17">
        <v>0</v>
      </c>
      <c r="BP111" s="17">
        <v>0</v>
      </c>
      <c r="BQ111" s="17">
        <v>0</v>
      </c>
      <c r="BR111" s="17">
        <v>0</v>
      </c>
      <c r="BS111" s="17">
        <v>0</v>
      </c>
      <c r="BT111" s="17">
        <v>0</v>
      </c>
      <c r="BU111" s="17">
        <v>0</v>
      </c>
      <c r="BV111" s="17">
        <v>0</v>
      </c>
      <c r="BW111" s="17">
        <v>0</v>
      </c>
      <c r="BX111" s="17">
        <v>0</v>
      </c>
      <c r="BY111" s="17">
        <v>0</v>
      </c>
      <c r="BZ111" s="17">
        <v>0</v>
      </c>
      <c r="CA111" s="17">
        <v>0</v>
      </c>
      <c r="CB111" s="17">
        <v>0</v>
      </c>
      <c r="CC111" s="17">
        <v>0</v>
      </c>
      <c r="CD111" s="17">
        <v>0</v>
      </c>
      <c r="CE111" s="17">
        <v>0</v>
      </c>
      <c r="CF111" s="17">
        <v>0</v>
      </c>
      <c r="CG111" s="17">
        <v>0</v>
      </c>
      <c r="CH111" s="17">
        <v>0</v>
      </c>
      <c r="CI111" s="17">
        <v>0</v>
      </c>
      <c r="CJ111" s="17">
        <v>0</v>
      </c>
      <c r="CK111" s="17">
        <v>0</v>
      </c>
      <c r="CL111" s="17">
        <v>0</v>
      </c>
      <c r="CM111" s="17">
        <v>0</v>
      </c>
      <c r="CN111" s="17">
        <v>0</v>
      </c>
      <c r="CO111" s="17">
        <v>0</v>
      </c>
      <c r="CP111" s="17">
        <v>0</v>
      </c>
      <c r="CQ111" s="17">
        <v>0</v>
      </c>
      <c r="CR111" s="17">
        <v>0</v>
      </c>
      <c r="CS111" s="17">
        <v>0</v>
      </c>
      <c r="CT111" s="17">
        <v>0</v>
      </c>
      <c r="CU111" s="17">
        <v>0</v>
      </c>
      <c r="CV111" s="17">
        <v>0</v>
      </c>
      <c r="CW111" s="17">
        <v>0</v>
      </c>
      <c r="CX111" s="17">
        <v>0</v>
      </c>
      <c r="CY111" s="17">
        <v>0</v>
      </c>
      <c r="CZ111" s="17">
        <v>0</v>
      </c>
      <c r="DA111" s="17">
        <v>0</v>
      </c>
      <c r="DB111" s="17">
        <v>0</v>
      </c>
      <c r="DC111" s="17">
        <v>0</v>
      </c>
      <c r="DD111" s="17">
        <v>0</v>
      </c>
      <c r="DE111" s="17">
        <v>0</v>
      </c>
      <c r="DF111" s="17">
        <v>0</v>
      </c>
      <c r="DG111" s="17">
        <v>0</v>
      </c>
      <c r="DH111" s="17">
        <v>0</v>
      </c>
      <c r="DI111" s="17">
        <v>0</v>
      </c>
      <c r="DJ111" s="17">
        <v>0</v>
      </c>
      <c r="DK111" s="17">
        <v>0</v>
      </c>
      <c r="DL111" s="17">
        <v>0</v>
      </c>
      <c r="DM111" s="17">
        <v>0</v>
      </c>
      <c r="DN111" s="17">
        <v>0</v>
      </c>
      <c r="DO111" s="17">
        <v>0</v>
      </c>
      <c r="DP111" s="17">
        <v>0</v>
      </c>
      <c r="DQ111" s="17">
        <v>0</v>
      </c>
      <c r="DR111" s="17">
        <v>0</v>
      </c>
      <c r="DS111" s="17">
        <v>0</v>
      </c>
      <c r="DT111" s="17">
        <v>0</v>
      </c>
      <c r="DU111" s="17">
        <v>0</v>
      </c>
      <c r="DV111" s="17">
        <v>0</v>
      </c>
      <c r="DW111" s="17">
        <v>0</v>
      </c>
      <c r="DX111" s="17">
        <v>0</v>
      </c>
      <c r="DY111" s="17">
        <v>0</v>
      </c>
      <c r="DZ111" s="17">
        <v>0</v>
      </c>
      <c r="EA111" s="17">
        <v>0</v>
      </c>
      <c r="EB111" s="17">
        <v>0</v>
      </c>
      <c r="EC111" s="17">
        <v>0</v>
      </c>
      <c r="ED111" s="17">
        <v>0</v>
      </c>
      <c r="EE111" s="17">
        <v>0</v>
      </c>
      <c r="EF111" s="17">
        <v>0</v>
      </c>
      <c r="EG111" s="17">
        <v>0</v>
      </c>
      <c r="EH111" s="17">
        <v>0</v>
      </c>
      <c r="EI111" s="17">
        <v>0</v>
      </c>
      <c r="EJ111" s="17">
        <v>0</v>
      </c>
      <c r="EK111" s="17">
        <v>0</v>
      </c>
      <c r="EL111" s="17">
        <v>0</v>
      </c>
      <c r="EM111" s="17">
        <v>0</v>
      </c>
      <c r="EN111" s="17">
        <v>0</v>
      </c>
      <c r="EO111" s="17">
        <v>0</v>
      </c>
      <c r="EP111" s="17">
        <v>0</v>
      </c>
      <c r="EQ111" s="17">
        <v>0</v>
      </c>
      <c r="ER111" s="17">
        <v>0</v>
      </c>
      <c r="ES111" s="17">
        <v>0</v>
      </c>
      <c r="ET111" s="17">
        <v>0</v>
      </c>
      <c r="EU111" s="17">
        <v>0</v>
      </c>
      <c r="EV111" s="17">
        <v>0</v>
      </c>
      <c r="EW111" s="17">
        <v>0</v>
      </c>
      <c r="EX111" s="17">
        <v>0</v>
      </c>
      <c r="EY111" s="17">
        <v>0</v>
      </c>
      <c r="EZ111" s="17">
        <v>0</v>
      </c>
      <c r="FA111" s="17">
        <v>0</v>
      </c>
      <c r="FB111" s="17">
        <v>0</v>
      </c>
      <c r="FC111" s="17">
        <v>0</v>
      </c>
      <c r="FD111" s="17">
        <v>0</v>
      </c>
      <c r="FE111" s="17">
        <v>0</v>
      </c>
      <c r="FF111" s="17">
        <v>0</v>
      </c>
      <c r="FG111" s="17">
        <v>0</v>
      </c>
      <c r="FH111" s="17">
        <v>0</v>
      </c>
      <c r="FI111" s="17">
        <v>0</v>
      </c>
      <c r="FJ111" s="17">
        <v>0</v>
      </c>
      <c r="FK111" s="17">
        <v>0</v>
      </c>
      <c r="FL111" s="17">
        <v>0</v>
      </c>
      <c r="FM111" s="17">
        <v>0</v>
      </c>
      <c r="FN111" s="17">
        <v>0</v>
      </c>
      <c r="FO111" s="17">
        <v>0</v>
      </c>
      <c r="FP111" s="17">
        <v>0</v>
      </c>
      <c r="FQ111" s="17">
        <v>0</v>
      </c>
      <c r="FR111" s="17">
        <v>0</v>
      </c>
      <c r="FS111" s="17">
        <v>0</v>
      </c>
      <c r="FT111" s="17">
        <v>0</v>
      </c>
      <c r="FU111" s="17">
        <v>0</v>
      </c>
      <c r="FV111" s="17">
        <v>0</v>
      </c>
      <c r="FW111" s="17">
        <v>0</v>
      </c>
      <c r="FX111" s="17">
        <v>0</v>
      </c>
      <c r="FY111" s="17">
        <v>0</v>
      </c>
      <c r="FZ111" s="17">
        <v>0</v>
      </c>
      <c r="GA111" s="17">
        <v>0</v>
      </c>
      <c r="GB111" s="17">
        <v>0</v>
      </c>
      <c r="GC111" s="17">
        <v>0</v>
      </c>
      <c r="GD111" s="17">
        <v>0</v>
      </c>
      <c r="GE111" s="17">
        <v>0</v>
      </c>
      <c r="GF111" s="17">
        <v>0</v>
      </c>
      <c r="GG111" s="17">
        <v>0</v>
      </c>
      <c r="GH111" s="17">
        <v>0</v>
      </c>
      <c r="GI111" s="17">
        <v>0</v>
      </c>
      <c r="GJ111" s="17">
        <v>0</v>
      </c>
      <c r="GK111" s="17">
        <v>0</v>
      </c>
      <c r="GL111" s="17">
        <v>0</v>
      </c>
      <c r="GM111" s="17">
        <v>0</v>
      </c>
      <c r="GN111" s="17">
        <v>0</v>
      </c>
      <c r="GO111" s="17">
        <v>0</v>
      </c>
      <c r="GP111" s="17">
        <v>0</v>
      </c>
      <c r="GQ111" s="17">
        <v>0</v>
      </c>
      <c r="GR111" s="17">
        <v>0</v>
      </c>
      <c r="GS111" s="17">
        <v>0</v>
      </c>
      <c r="GT111" s="17">
        <v>0</v>
      </c>
      <c r="GU111" s="17">
        <v>0</v>
      </c>
      <c r="GV111" s="17">
        <v>0</v>
      </c>
      <c r="GW111" s="17">
        <v>0</v>
      </c>
      <c r="GX111" s="17">
        <v>0</v>
      </c>
      <c r="GY111" s="17">
        <v>0</v>
      </c>
      <c r="GZ111" s="17">
        <v>0</v>
      </c>
      <c r="HA111" s="17">
        <v>0</v>
      </c>
      <c r="HB111" s="17">
        <v>0</v>
      </c>
      <c r="HC111" s="17">
        <v>0</v>
      </c>
      <c r="HD111" s="17">
        <v>0</v>
      </c>
      <c r="HE111" s="17">
        <v>0</v>
      </c>
      <c r="HF111" s="17">
        <v>0</v>
      </c>
      <c r="HG111" s="17">
        <v>0</v>
      </c>
      <c r="HH111" s="17">
        <v>0</v>
      </c>
      <c r="HI111" s="17">
        <v>0</v>
      </c>
      <c r="HJ111" s="17">
        <v>0</v>
      </c>
      <c r="HK111" s="17">
        <v>0</v>
      </c>
      <c r="HL111" s="17">
        <v>0</v>
      </c>
      <c r="HM111" s="17">
        <v>0</v>
      </c>
      <c r="HN111" s="17">
        <v>0</v>
      </c>
      <c r="HO111" s="17">
        <v>0</v>
      </c>
      <c r="HP111" s="17">
        <v>0</v>
      </c>
      <c r="HQ111" s="17">
        <v>0</v>
      </c>
      <c r="HR111" s="17">
        <v>0</v>
      </c>
      <c r="HS111" s="17">
        <v>0</v>
      </c>
      <c r="HT111" s="17">
        <v>0</v>
      </c>
      <c r="HU111" s="17">
        <v>0</v>
      </c>
      <c r="HV111" s="17">
        <v>0</v>
      </c>
      <c r="HW111" s="17">
        <v>0</v>
      </c>
      <c r="HX111" s="17">
        <v>0</v>
      </c>
      <c r="HY111" s="17">
        <v>0</v>
      </c>
      <c r="HZ111" s="17">
        <v>0</v>
      </c>
      <c r="IA111" s="17">
        <v>0</v>
      </c>
      <c r="IB111" s="17">
        <v>0</v>
      </c>
      <c r="IC111" s="17">
        <v>0</v>
      </c>
      <c r="ID111" s="17">
        <v>0</v>
      </c>
      <c r="IE111" s="17">
        <v>0</v>
      </c>
      <c r="IF111" s="17">
        <v>0</v>
      </c>
      <c r="IG111" s="17">
        <v>0</v>
      </c>
      <c r="IH111" s="17">
        <v>0</v>
      </c>
      <c r="II111" s="17">
        <v>0</v>
      </c>
      <c r="IJ111" s="17">
        <v>0</v>
      </c>
      <c r="IK111" s="17">
        <v>0</v>
      </c>
      <c r="IL111" s="17">
        <v>0</v>
      </c>
      <c r="IM111" s="17">
        <v>0</v>
      </c>
      <c r="IN111" s="17">
        <v>0</v>
      </c>
      <c r="IO111" s="17">
        <v>0</v>
      </c>
      <c r="IP111" s="17">
        <v>0</v>
      </c>
      <c r="IQ111" s="17">
        <v>0</v>
      </c>
      <c r="IR111" s="17">
        <v>0</v>
      </c>
      <c r="IS111" s="17">
        <v>0</v>
      </c>
      <c r="IT111" s="17">
        <v>0</v>
      </c>
      <c r="IU111" s="17">
        <v>0</v>
      </c>
      <c r="IV111" s="17">
        <v>0</v>
      </c>
      <c r="IW111" s="17">
        <v>0</v>
      </c>
      <c r="IX111" s="17">
        <v>0</v>
      </c>
      <c r="IY111" s="17">
        <v>0</v>
      </c>
      <c r="IZ111" s="17">
        <v>0</v>
      </c>
      <c r="JA111" s="17">
        <v>0</v>
      </c>
      <c r="JB111" s="17">
        <v>0</v>
      </c>
      <c r="JC111" s="17">
        <v>0</v>
      </c>
      <c r="JD111" s="17">
        <v>0</v>
      </c>
      <c r="JE111" s="17">
        <v>0</v>
      </c>
      <c r="JF111" s="17">
        <v>0</v>
      </c>
      <c r="JG111" s="17">
        <v>0</v>
      </c>
      <c r="JH111" s="17">
        <v>0</v>
      </c>
      <c r="JI111" s="17">
        <v>0</v>
      </c>
      <c r="JJ111" s="17">
        <v>0</v>
      </c>
      <c r="JK111" s="17">
        <v>0</v>
      </c>
      <c r="JL111" s="17">
        <v>0</v>
      </c>
      <c r="JM111" s="17">
        <v>0</v>
      </c>
      <c r="JN111" s="17">
        <v>0</v>
      </c>
      <c r="JO111" s="17">
        <v>0</v>
      </c>
      <c r="JP111" s="17">
        <v>0</v>
      </c>
      <c r="JQ111" s="17">
        <v>0</v>
      </c>
      <c r="JR111" s="17">
        <v>0</v>
      </c>
      <c r="JS111" s="17">
        <v>0</v>
      </c>
      <c r="JT111" s="17">
        <v>0</v>
      </c>
      <c r="JU111" s="17">
        <v>0</v>
      </c>
      <c r="JV111" s="17">
        <v>0</v>
      </c>
      <c r="JW111" s="17">
        <v>0</v>
      </c>
      <c r="JX111" s="17">
        <v>0</v>
      </c>
      <c r="JY111" s="17">
        <v>0</v>
      </c>
    </row>
    <row r="112" spans="1:285" x14ac:dyDescent="0.15">
      <c r="A112" s="17" t="s">
        <v>628</v>
      </c>
      <c r="B112" s="17" t="s">
        <v>629</v>
      </c>
      <c r="C112" s="17">
        <v>0</v>
      </c>
      <c r="D112" s="17">
        <v>21.41</v>
      </c>
      <c r="E112" s="17">
        <v>21.41</v>
      </c>
      <c r="F112" s="17">
        <v>21.41</v>
      </c>
      <c r="G112" s="17">
        <v>21.41</v>
      </c>
      <c r="H112" s="17">
        <v>21.41</v>
      </c>
      <c r="I112" s="17">
        <v>21.59</v>
      </c>
      <c r="J112" s="17">
        <v>21.59</v>
      </c>
      <c r="K112" s="17">
        <v>21.59</v>
      </c>
      <c r="L112" s="17">
        <v>21.59</v>
      </c>
      <c r="M112" s="17">
        <v>21.59</v>
      </c>
      <c r="N112" s="17">
        <v>21.65</v>
      </c>
      <c r="O112" s="17">
        <v>21.7</v>
      </c>
      <c r="P112" s="17">
        <v>21.67</v>
      </c>
      <c r="Q112" s="17">
        <v>21.61</v>
      </c>
      <c r="R112" s="17">
        <v>21.64</v>
      </c>
      <c r="S112" s="17">
        <v>21.64</v>
      </c>
      <c r="T112" s="17">
        <v>21.67</v>
      </c>
      <c r="U112" s="17">
        <v>21.65</v>
      </c>
      <c r="V112" s="17">
        <v>21.68</v>
      </c>
      <c r="W112" s="17">
        <v>21.7</v>
      </c>
      <c r="X112" s="17">
        <v>21.7</v>
      </c>
      <c r="Y112" s="17">
        <v>21.71</v>
      </c>
      <c r="Z112" s="17">
        <v>21.73</v>
      </c>
      <c r="AA112" s="17">
        <v>21.76</v>
      </c>
      <c r="AB112" s="17">
        <v>0</v>
      </c>
      <c r="AC112" s="17">
        <v>0</v>
      </c>
      <c r="AD112" s="17">
        <v>0</v>
      </c>
      <c r="AE112" s="17">
        <v>0</v>
      </c>
      <c r="AF112" s="17">
        <v>0</v>
      </c>
      <c r="AG112" s="17">
        <v>0</v>
      </c>
      <c r="AH112" s="17">
        <v>0</v>
      </c>
      <c r="AI112" s="17">
        <v>0</v>
      </c>
      <c r="AJ112" s="17">
        <v>0</v>
      </c>
      <c r="AK112" s="17">
        <v>0</v>
      </c>
      <c r="AL112" s="17">
        <v>0</v>
      </c>
      <c r="AM112" s="17">
        <v>0</v>
      </c>
      <c r="AN112" s="17">
        <v>0</v>
      </c>
      <c r="AO112" s="17">
        <v>0</v>
      </c>
      <c r="AP112" s="17">
        <v>0</v>
      </c>
      <c r="AQ112" s="17">
        <v>0</v>
      </c>
      <c r="AR112" s="17">
        <v>0</v>
      </c>
      <c r="AS112" s="17">
        <v>0</v>
      </c>
      <c r="AT112" s="17">
        <v>0</v>
      </c>
      <c r="AU112" s="17">
        <v>0</v>
      </c>
      <c r="AV112" s="17">
        <v>0</v>
      </c>
      <c r="AW112" s="17">
        <v>0</v>
      </c>
      <c r="AX112" s="17">
        <v>0</v>
      </c>
      <c r="AY112" s="17">
        <v>0</v>
      </c>
      <c r="AZ112" s="17">
        <v>0</v>
      </c>
      <c r="BA112" s="17">
        <v>0</v>
      </c>
      <c r="BB112" s="17">
        <v>0</v>
      </c>
      <c r="BC112" s="17">
        <v>0</v>
      </c>
      <c r="BD112" s="17">
        <v>0</v>
      </c>
      <c r="BE112" s="17">
        <v>0</v>
      </c>
      <c r="BF112" s="17">
        <v>0</v>
      </c>
      <c r="BG112" s="17">
        <v>0</v>
      </c>
      <c r="BH112" s="17">
        <v>0</v>
      </c>
      <c r="BI112" s="17">
        <v>0</v>
      </c>
      <c r="BJ112" s="17">
        <v>0</v>
      </c>
      <c r="BK112" s="17">
        <v>0</v>
      </c>
      <c r="BL112" s="17">
        <v>0</v>
      </c>
      <c r="BM112" s="17">
        <v>0</v>
      </c>
      <c r="BN112" s="17">
        <v>0</v>
      </c>
      <c r="BO112" s="17">
        <v>0</v>
      </c>
      <c r="BP112" s="17">
        <v>0</v>
      </c>
      <c r="BQ112" s="17">
        <v>0</v>
      </c>
      <c r="BR112" s="17">
        <v>0</v>
      </c>
      <c r="BS112" s="17">
        <v>0</v>
      </c>
      <c r="BT112" s="17">
        <v>0</v>
      </c>
      <c r="BU112" s="17">
        <v>0</v>
      </c>
      <c r="BV112" s="17">
        <v>0</v>
      </c>
      <c r="BW112" s="17">
        <v>0</v>
      </c>
      <c r="BX112" s="17">
        <v>0</v>
      </c>
      <c r="BY112" s="17">
        <v>0</v>
      </c>
      <c r="BZ112" s="17">
        <v>0</v>
      </c>
      <c r="CA112" s="17">
        <v>0</v>
      </c>
      <c r="CB112" s="17">
        <v>0</v>
      </c>
      <c r="CC112" s="17">
        <v>0</v>
      </c>
      <c r="CD112" s="17">
        <v>0</v>
      </c>
      <c r="CE112" s="17">
        <v>0</v>
      </c>
      <c r="CF112" s="17">
        <v>0</v>
      </c>
      <c r="CG112" s="17">
        <v>0</v>
      </c>
      <c r="CH112" s="17">
        <v>0</v>
      </c>
      <c r="CI112" s="17">
        <v>0</v>
      </c>
      <c r="CJ112" s="17">
        <v>0</v>
      </c>
      <c r="CK112" s="17">
        <v>0</v>
      </c>
      <c r="CL112" s="17">
        <v>0</v>
      </c>
      <c r="CM112" s="17">
        <v>0</v>
      </c>
      <c r="CN112" s="17">
        <v>0</v>
      </c>
      <c r="CO112" s="17">
        <v>0</v>
      </c>
      <c r="CP112" s="17">
        <v>0</v>
      </c>
      <c r="CQ112" s="17">
        <v>0</v>
      </c>
      <c r="CR112" s="17">
        <v>0</v>
      </c>
      <c r="CS112" s="17">
        <v>0</v>
      </c>
      <c r="CT112" s="17">
        <v>0</v>
      </c>
      <c r="CU112" s="17">
        <v>0</v>
      </c>
      <c r="CV112" s="17">
        <v>0</v>
      </c>
      <c r="CW112" s="17">
        <v>0</v>
      </c>
      <c r="CX112" s="17">
        <v>0</v>
      </c>
      <c r="CY112" s="17">
        <v>0</v>
      </c>
      <c r="CZ112" s="17">
        <v>0</v>
      </c>
      <c r="DA112" s="17">
        <v>0</v>
      </c>
      <c r="DB112" s="17">
        <v>0</v>
      </c>
      <c r="DC112" s="17">
        <v>0</v>
      </c>
      <c r="DD112" s="17">
        <v>0</v>
      </c>
      <c r="DE112" s="17">
        <v>0</v>
      </c>
      <c r="DF112" s="17">
        <v>0</v>
      </c>
      <c r="DG112" s="17">
        <v>0</v>
      </c>
      <c r="DH112" s="17">
        <v>0</v>
      </c>
      <c r="DI112" s="17">
        <v>0</v>
      </c>
      <c r="DJ112" s="17">
        <v>0</v>
      </c>
      <c r="DK112" s="17">
        <v>0</v>
      </c>
      <c r="DL112" s="17">
        <v>0</v>
      </c>
      <c r="DM112" s="17">
        <v>0</v>
      </c>
      <c r="DN112" s="17">
        <v>0</v>
      </c>
      <c r="DO112" s="17">
        <v>0</v>
      </c>
      <c r="DP112" s="17">
        <v>0</v>
      </c>
      <c r="DQ112" s="17">
        <v>0</v>
      </c>
      <c r="DR112" s="17">
        <v>0</v>
      </c>
      <c r="DS112" s="17">
        <v>0</v>
      </c>
      <c r="DT112" s="17">
        <v>0</v>
      </c>
      <c r="DU112" s="17">
        <v>0</v>
      </c>
      <c r="DV112" s="17">
        <v>0</v>
      </c>
      <c r="DW112" s="17">
        <v>0</v>
      </c>
      <c r="DX112" s="17">
        <v>0</v>
      </c>
      <c r="DY112" s="17">
        <v>0</v>
      </c>
      <c r="DZ112" s="17">
        <v>0</v>
      </c>
      <c r="EA112" s="17">
        <v>0</v>
      </c>
      <c r="EB112" s="17">
        <v>0</v>
      </c>
      <c r="EC112" s="17">
        <v>0</v>
      </c>
      <c r="ED112" s="17">
        <v>0</v>
      </c>
      <c r="EE112" s="17">
        <v>0</v>
      </c>
      <c r="EF112" s="17">
        <v>0</v>
      </c>
      <c r="EG112" s="17">
        <v>0</v>
      </c>
      <c r="EH112" s="17">
        <v>0</v>
      </c>
      <c r="EI112" s="17">
        <v>0</v>
      </c>
      <c r="EJ112" s="17">
        <v>0</v>
      </c>
      <c r="EK112" s="17">
        <v>0</v>
      </c>
      <c r="EL112" s="17">
        <v>0</v>
      </c>
      <c r="EM112" s="17">
        <v>0</v>
      </c>
      <c r="EN112" s="17">
        <v>0</v>
      </c>
      <c r="EO112" s="17">
        <v>0</v>
      </c>
      <c r="EP112" s="17">
        <v>0</v>
      </c>
      <c r="EQ112" s="17">
        <v>0</v>
      </c>
      <c r="ER112" s="17">
        <v>0</v>
      </c>
      <c r="ES112" s="17">
        <v>0</v>
      </c>
      <c r="ET112" s="17">
        <v>0</v>
      </c>
      <c r="EU112" s="17">
        <v>0</v>
      </c>
      <c r="EV112" s="17">
        <v>0</v>
      </c>
      <c r="EW112" s="17">
        <v>0</v>
      </c>
      <c r="EX112" s="17">
        <v>0</v>
      </c>
      <c r="EY112" s="17">
        <v>0</v>
      </c>
      <c r="EZ112" s="17">
        <v>0</v>
      </c>
      <c r="FA112" s="17">
        <v>0</v>
      </c>
      <c r="FB112" s="17">
        <v>0</v>
      </c>
      <c r="FC112" s="17">
        <v>0</v>
      </c>
      <c r="FD112" s="17">
        <v>0</v>
      </c>
      <c r="FE112" s="17">
        <v>0</v>
      </c>
      <c r="FF112" s="17">
        <v>0</v>
      </c>
      <c r="FG112" s="17">
        <v>0</v>
      </c>
      <c r="FH112" s="17">
        <v>0</v>
      </c>
      <c r="FI112" s="17">
        <v>0</v>
      </c>
      <c r="FJ112" s="17">
        <v>0</v>
      </c>
      <c r="FK112" s="17">
        <v>0</v>
      </c>
      <c r="FL112" s="17">
        <v>0</v>
      </c>
      <c r="FM112" s="17">
        <v>0</v>
      </c>
      <c r="FN112" s="17">
        <v>0</v>
      </c>
      <c r="FO112" s="17">
        <v>0</v>
      </c>
      <c r="FP112" s="17">
        <v>0</v>
      </c>
      <c r="FQ112" s="17">
        <v>0</v>
      </c>
      <c r="FR112" s="17">
        <v>0</v>
      </c>
      <c r="FS112" s="17">
        <v>0</v>
      </c>
      <c r="FT112" s="17">
        <v>0</v>
      </c>
      <c r="FU112" s="17">
        <v>0</v>
      </c>
      <c r="FV112" s="17">
        <v>0</v>
      </c>
      <c r="FW112" s="17">
        <v>0</v>
      </c>
      <c r="FX112" s="17">
        <v>0</v>
      </c>
      <c r="FY112" s="17">
        <v>0</v>
      </c>
      <c r="FZ112" s="17">
        <v>0</v>
      </c>
      <c r="GA112" s="17">
        <v>0</v>
      </c>
      <c r="GB112" s="17">
        <v>0</v>
      </c>
      <c r="GC112" s="17">
        <v>0</v>
      </c>
      <c r="GD112" s="17">
        <v>0</v>
      </c>
      <c r="GE112" s="17">
        <v>0</v>
      </c>
      <c r="GF112" s="17">
        <v>0</v>
      </c>
      <c r="GG112" s="17">
        <v>0</v>
      </c>
      <c r="GH112" s="17">
        <v>0</v>
      </c>
      <c r="GI112" s="17">
        <v>0</v>
      </c>
      <c r="GJ112" s="17">
        <v>0</v>
      </c>
      <c r="GK112" s="17">
        <v>0</v>
      </c>
      <c r="GL112" s="17">
        <v>0</v>
      </c>
      <c r="GM112" s="17">
        <v>0</v>
      </c>
      <c r="GN112" s="17">
        <v>0</v>
      </c>
      <c r="GO112" s="17">
        <v>0</v>
      </c>
      <c r="GP112" s="17">
        <v>0</v>
      </c>
      <c r="GQ112" s="17">
        <v>0</v>
      </c>
      <c r="GR112" s="17">
        <v>0</v>
      </c>
      <c r="GS112" s="17">
        <v>0</v>
      </c>
      <c r="GT112" s="17">
        <v>0</v>
      </c>
      <c r="GU112" s="17">
        <v>0</v>
      </c>
      <c r="GV112" s="17">
        <v>0</v>
      </c>
      <c r="GW112" s="17">
        <v>0</v>
      </c>
      <c r="GX112" s="17">
        <v>0</v>
      </c>
      <c r="GY112" s="17">
        <v>0</v>
      </c>
      <c r="GZ112" s="17">
        <v>0</v>
      </c>
      <c r="HA112" s="17">
        <v>0</v>
      </c>
      <c r="HB112" s="17">
        <v>0</v>
      </c>
      <c r="HC112" s="17">
        <v>0</v>
      </c>
      <c r="HD112" s="17">
        <v>0</v>
      </c>
      <c r="HE112" s="17">
        <v>0</v>
      </c>
      <c r="HF112" s="17">
        <v>0</v>
      </c>
      <c r="HG112" s="17">
        <v>0</v>
      </c>
      <c r="HH112" s="17">
        <v>0</v>
      </c>
      <c r="HI112" s="17">
        <v>0</v>
      </c>
      <c r="HJ112" s="17">
        <v>0</v>
      </c>
      <c r="HK112" s="17">
        <v>0</v>
      </c>
      <c r="HL112" s="17">
        <v>0</v>
      </c>
      <c r="HM112" s="17">
        <v>0</v>
      </c>
      <c r="HN112" s="17">
        <v>0</v>
      </c>
      <c r="HO112" s="17">
        <v>0</v>
      </c>
      <c r="HP112" s="17">
        <v>0</v>
      </c>
      <c r="HQ112" s="17">
        <v>0</v>
      </c>
      <c r="HR112" s="17">
        <v>0</v>
      </c>
      <c r="HS112" s="17">
        <v>0</v>
      </c>
      <c r="HT112" s="17">
        <v>0</v>
      </c>
      <c r="HU112" s="17">
        <v>0</v>
      </c>
      <c r="HV112" s="17">
        <v>0</v>
      </c>
      <c r="HW112" s="17">
        <v>0</v>
      </c>
      <c r="HX112" s="17">
        <v>0</v>
      </c>
      <c r="HY112" s="17">
        <v>0</v>
      </c>
      <c r="HZ112" s="17">
        <v>0</v>
      </c>
      <c r="IA112" s="17">
        <v>0</v>
      </c>
      <c r="IB112" s="17">
        <v>0</v>
      </c>
      <c r="IC112" s="17">
        <v>0</v>
      </c>
      <c r="ID112" s="17">
        <v>0</v>
      </c>
      <c r="IE112" s="17">
        <v>0</v>
      </c>
      <c r="IF112" s="17">
        <v>0</v>
      </c>
      <c r="IG112" s="17">
        <v>0</v>
      </c>
      <c r="IH112" s="17">
        <v>0</v>
      </c>
      <c r="II112" s="17">
        <v>0</v>
      </c>
      <c r="IJ112" s="17">
        <v>0</v>
      </c>
      <c r="IK112" s="17">
        <v>0</v>
      </c>
      <c r="IL112" s="17">
        <v>0</v>
      </c>
      <c r="IM112" s="17">
        <v>0</v>
      </c>
      <c r="IN112" s="17">
        <v>0</v>
      </c>
      <c r="IO112" s="17">
        <v>0</v>
      </c>
      <c r="IP112" s="17">
        <v>0</v>
      </c>
      <c r="IQ112" s="17">
        <v>0</v>
      </c>
      <c r="IR112" s="17">
        <v>0</v>
      </c>
      <c r="IS112" s="17">
        <v>0</v>
      </c>
      <c r="IT112" s="17">
        <v>0</v>
      </c>
      <c r="IU112" s="17">
        <v>0</v>
      </c>
      <c r="IV112" s="17">
        <v>0</v>
      </c>
      <c r="IW112" s="17">
        <v>0</v>
      </c>
      <c r="IX112" s="17">
        <v>0</v>
      </c>
      <c r="IY112" s="17">
        <v>0</v>
      </c>
      <c r="IZ112" s="17">
        <v>0</v>
      </c>
      <c r="JA112" s="17">
        <v>0</v>
      </c>
      <c r="JB112" s="17">
        <v>0</v>
      </c>
      <c r="JC112" s="17">
        <v>0</v>
      </c>
      <c r="JD112" s="17">
        <v>0</v>
      </c>
      <c r="JE112" s="17">
        <v>0</v>
      </c>
      <c r="JF112" s="17">
        <v>0</v>
      </c>
      <c r="JG112" s="17">
        <v>0</v>
      </c>
      <c r="JH112" s="17">
        <v>0</v>
      </c>
      <c r="JI112" s="17">
        <v>0</v>
      </c>
      <c r="JJ112" s="17">
        <v>0</v>
      </c>
      <c r="JK112" s="17">
        <v>0</v>
      </c>
      <c r="JL112" s="17">
        <v>0</v>
      </c>
      <c r="JM112" s="17">
        <v>0</v>
      </c>
      <c r="JN112" s="17">
        <v>0</v>
      </c>
      <c r="JO112" s="17">
        <v>0</v>
      </c>
      <c r="JP112" s="17">
        <v>0</v>
      </c>
      <c r="JQ112" s="17">
        <v>0</v>
      </c>
      <c r="JR112" s="17">
        <v>0</v>
      </c>
      <c r="JS112" s="17">
        <v>0</v>
      </c>
      <c r="JT112" s="17">
        <v>0</v>
      </c>
      <c r="JU112" s="17">
        <v>0</v>
      </c>
      <c r="JV112" s="17">
        <v>0</v>
      </c>
      <c r="JW112" s="17">
        <v>0</v>
      </c>
      <c r="JX112" s="17">
        <v>0</v>
      </c>
      <c r="JY112" s="17">
        <v>0</v>
      </c>
    </row>
    <row r="113" spans="1:285" x14ac:dyDescent="0.15">
      <c r="A113" s="17" t="s">
        <v>986</v>
      </c>
      <c r="B113" s="17" t="s">
        <v>987</v>
      </c>
      <c r="C113" s="17">
        <v>0</v>
      </c>
      <c r="D113" s="17">
        <v>6.13</v>
      </c>
      <c r="E113" s="17">
        <v>6.13</v>
      </c>
      <c r="F113" s="17">
        <v>6.13</v>
      </c>
      <c r="G113" s="17">
        <v>6.13</v>
      </c>
      <c r="H113" s="17">
        <v>6.13</v>
      </c>
      <c r="I113" s="17">
        <v>6.16</v>
      </c>
      <c r="J113" s="17">
        <v>6.16</v>
      </c>
      <c r="K113" s="17">
        <v>6.16</v>
      </c>
      <c r="L113" s="17">
        <v>6.16</v>
      </c>
      <c r="M113" s="17">
        <v>6.16</v>
      </c>
      <c r="N113" s="17">
        <v>6.18</v>
      </c>
      <c r="O113" s="17">
        <v>6.18</v>
      </c>
      <c r="P113" s="17">
        <v>6.18</v>
      </c>
      <c r="Q113" s="17">
        <v>6.18</v>
      </c>
      <c r="R113" s="17">
        <v>6.18</v>
      </c>
      <c r="S113" s="17">
        <v>6.2</v>
      </c>
      <c r="T113" s="17">
        <v>6.21</v>
      </c>
      <c r="U113" s="17">
        <v>6.22</v>
      </c>
      <c r="V113" s="17">
        <v>6.22</v>
      </c>
      <c r="W113" s="17">
        <v>6.22</v>
      </c>
      <c r="X113" s="17">
        <v>6.22</v>
      </c>
      <c r="Y113" s="17">
        <v>6.22</v>
      </c>
      <c r="Z113" s="17">
        <v>6.23</v>
      </c>
      <c r="AA113" s="17">
        <v>6.23</v>
      </c>
      <c r="AB113" s="17">
        <v>0</v>
      </c>
      <c r="AC113" s="17">
        <v>0</v>
      </c>
      <c r="AD113" s="17">
        <v>0</v>
      </c>
      <c r="AE113" s="17">
        <v>0</v>
      </c>
      <c r="AF113" s="17">
        <v>0</v>
      </c>
      <c r="AG113" s="17">
        <v>0</v>
      </c>
      <c r="AH113" s="17">
        <v>0</v>
      </c>
      <c r="AI113" s="17">
        <v>0</v>
      </c>
      <c r="AJ113" s="17">
        <v>0</v>
      </c>
      <c r="AK113" s="17">
        <v>0</v>
      </c>
      <c r="AL113" s="17">
        <v>0</v>
      </c>
      <c r="AM113" s="17">
        <v>0</v>
      </c>
      <c r="AN113" s="17">
        <v>0</v>
      </c>
      <c r="AO113" s="17">
        <v>0</v>
      </c>
      <c r="AP113" s="17">
        <v>0</v>
      </c>
      <c r="AQ113" s="17">
        <v>0</v>
      </c>
      <c r="AR113" s="17">
        <v>0</v>
      </c>
      <c r="AS113" s="17">
        <v>0</v>
      </c>
      <c r="AT113" s="17">
        <v>0</v>
      </c>
      <c r="AU113" s="17">
        <v>0</v>
      </c>
      <c r="AV113" s="17">
        <v>0</v>
      </c>
      <c r="AW113" s="17">
        <v>0</v>
      </c>
      <c r="AX113" s="17">
        <v>0</v>
      </c>
      <c r="AY113" s="17">
        <v>0</v>
      </c>
      <c r="AZ113" s="17">
        <v>0</v>
      </c>
      <c r="BA113" s="17">
        <v>0</v>
      </c>
      <c r="BB113" s="17">
        <v>0</v>
      </c>
      <c r="BC113" s="17">
        <v>0</v>
      </c>
      <c r="BD113" s="17">
        <v>0</v>
      </c>
      <c r="BE113" s="17">
        <v>0</v>
      </c>
      <c r="BF113" s="17">
        <v>0</v>
      </c>
      <c r="BG113" s="17">
        <v>0</v>
      </c>
      <c r="BH113" s="17">
        <v>0</v>
      </c>
      <c r="BI113" s="17">
        <v>0</v>
      </c>
      <c r="BJ113" s="17">
        <v>0</v>
      </c>
      <c r="BK113" s="17">
        <v>0</v>
      </c>
      <c r="BL113" s="17">
        <v>0</v>
      </c>
      <c r="BM113" s="17">
        <v>0</v>
      </c>
      <c r="BN113" s="17">
        <v>0</v>
      </c>
      <c r="BO113" s="17">
        <v>0</v>
      </c>
      <c r="BP113" s="17">
        <v>0</v>
      </c>
      <c r="BQ113" s="17">
        <v>0</v>
      </c>
      <c r="BR113" s="17">
        <v>0</v>
      </c>
      <c r="BS113" s="17">
        <v>0</v>
      </c>
      <c r="BT113" s="17">
        <v>0</v>
      </c>
      <c r="BU113" s="17">
        <v>0</v>
      </c>
      <c r="BV113" s="17">
        <v>0</v>
      </c>
      <c r="BW113" s="17">
        <v>0</v>
      </c>
      <c r="BX113" s="17">
        <v>0</v>
      </c>
      <c r="BY113" s="17">
        <v>0</v>
      </c>
      <c r="BZ113" s="17">
        <v>0</v>
      </c>
      <c r="CA113" s="17">
        <v>0</v>
      </c>
      <c r="CB113" s="17">
        <v>0</v>
      </c>
      <c r="CC113" s="17">
        <v>0</v>
      </c>
      <c r="CD113" s="17">
        <v>0</v>
      </c>
      <c r="CE113" s="17">
        <v>0</v>
      </c>
      <c r="CF113" s="17">
        <v>0</v>
      </c>
      <c r="CG113" s="17">
        <v>0</v>
      </c>
      <c r="CH113" s="17">
        <v>0</v>
      </c>
      <c r="CI113" s="17">
        <v>0</v>
      </c>
      <c r="CJ113" s="17">
        <v>0</v>
      </c>
      <c r="CK113" s="17">
        <v>0</v>
      </c>
      <c r="CL113" s="17">
        <v>0</v>
      </c>
      <c r="CM113" s="17">
        <v>0</v>
      </c>
      <c r="CN113" s="17">
        <v>0</v>
      </c>
      <c r="CO113" s="17">
        <v>0</v>
      </c>
      <c r="CP113" s="17">
        <v>0</v>
      </c>
      <c r="CQ113" s="17">
        <v>0</v>
      </c>
      <c r="CR113" s="17">
        <v>0</v>
      </c>
      <c r="CS113" s="17">
        <v>0</v>
      </c>
      <c r="CT113" s="17">
        <v>0</v>
      </c>
      <c r="CU113" s="17">
        <v>0</v>
      </c>
      <c r="CV113" s="17">
        <v>0</v>
      </c>
      <c r="CW113" s="17">
        <v>0</v>
      </c>
      <c r="CX113" s="17">
        <v>0</v>
      </c>
      <c r="CY113" s="17">
        <v>0</v>
      </c>
      <c r="CZ113" s="17">
        <v>0</v>
      </c>
      <c r="DA113" s="17">
        <v>0</v>
      </c>
      <c r="DB113" s="17">
        <v>0</v>
      </c>
      <c r="DC113" s="17">
        <v>0</v>
      </c>
      <c r="DD113" s="17">
        <v>0</v>
      </c>
      <c r="DE113" s="17">
        <v>0</v>
      </c>
      <c r="DF113" s="17">
        <v>0</v>
      </c>
      <c r="DG113" s="17">
        <v>0</v>
      </c>
      <c r="DH113" s="17">
        <v>0</v>
      </c>
      <c r="DI113" s="17">
        <v>0</v>
      </c>
      <c r="DJ113" s="17">
        <v>0</v>
      </c>
      <c r="DK113" s="17">
        <v>0</v>
      </c>
      <c r="DL113" s="17">
        <v>0</v>
      </c>
      <c r="DM113" s="17">
        <v>0</v>
      </c>
      <c r="DN113" s="17">
        <v>0</v>
      </c>
      <c r="DO113" s="17">
        <v>0</v>
      </c>
      <c r="DP113" s="17">
        <v>0</v>
      </c>
      <c r="DQ113" s="17">
        <v>0</v>
      </c>
      <c r="DR113" s="17">
        <v>0</v>
      </c>
      <c r="DS113" s="17">
        <v>0</v>
      </c>
      <c r="DT113" s="17">
        <v>0</v>
      </c>
      <c r="DU113" s="17">
        <v>0</v>
      </c>
      <c r="DV113" s="17">
        <v>0</v>
      </c>
      <c r="DW113" s="17">
        <v>0</v>
      </c>
      <c r="DX113" s="17">
        <v>0</v>
      </c>
      <c r="DY113" s="17">
        <v>0</v>
      </c>
      <c r="DZ113" s="17">
        <v>0</v>
      </c>
      <c r="EA113" s="17">
        <v>0</v>
      </c>
      <c r="EB113" s="17">
        <v>0</v>
      </c>
      <c r="EC113" s="17">
        <v>0</v>
      </c>
      <c r="ED113" s="17">
        <v>0</v>
      </c>
      <c r="EE113" s="17">
        <v>0</v>
      </c>
      <c r="EF113" s="17">
        <v>0</v>
      </c>
      <c r="EG113" s="17">
        <v>0</v>
      </c>
      <c r="EH113" s="17">
        <v>0</v>
      </c>
      <c r="EI113" s="17">
        <v>0</v>
      </c>
      <c r="EJ113" s="17">
        <v>0</v>
      </c>
      <c r="EK113" s="17">
        <v>0</v>
      </c>
      <c r="EL113" s="17">
        <v>0</v>
      </c>
      <c r="EM113" s="17">
        <v>0</v>
      </c>
      <c r="EN113" s="17">
        <v>0</v>
      </c>
      <c r="EO113" s="17">
        <v>0</v>
      </c>
      <c r="EP113" s="17">
        <v>0</v>
      </c>
      <c r="EQ113" s="17">
        <v>0</v>
      </c>
      <c r="ER113" s="17">
        <v>0</v>
      </c>
      <c r="ES113" s="17">
        <v>0</v>
      </c>
      <c r="ET113" s="17">
        <v>0</v>
      </c>
      <c r="EU113" s="17">
        <v>0</v>
      </c>
      <c r="EV113" s="17">
        <v>0</v>
      </c>
      <c r="EW113" s="17">
        <v>0</v>
      </c>
      <c r="EX113" s="17">
        <v>0</v>
      </c>
      <c r="EY113" s="17">
        <v>0</v>
      </c>
      <c r="EZ113" s="17">
        <v>0</v>
      </c>
      <c r="FA113" s="17">
        <v>0</v>
      </c>
      <c r="FB113" s="17">
        <v>0</v>
      </c>
      <c r="FC113" s="17">
        <v>0</v>
      </c>
      <c r="FD113" s="17">
        <v>0</v>
      </c>
      <c r="FE113" s="17">
        <v>0</v>
      </c>
      <c r="FF113" s="17">
        <v>0</v>
      </c>
      <c r="FG113" s="17">
        <v>0</v>
      </c>
      <c r="FH113" s="17">
        <v>0</v>
      </c>
      <c r="FI113" s="17">
        <v>0</v>
      </c>
      <c r="FJ113" s="17">
        <v>0</v>
      </c>
      <c r="FK113" s="17">
        <v>0</v>
      </c>
      <c r="FL113" s="17">
        <v>0</v>
      </c>
      <c r="FM113" s="17">
        <v>0</v>
      </c>
      <c r="FN113" s="17">
        <v>0</v>
      </c>
      <c r="FO113" s="17">
        <v>0</v>
      </c>
      <c r="FP113" s="17">
        <v>0</v>
      </c>
      <c r="FQ113" s="17">
        <v>0</v>
      </c>
      <c r="FR113" s="17">
        <v>0</v>
      </c>
      <c r="FS113" s="17">
        <v>0</v>
      </c>
      <c r="FT113" s="17">
        <v>0</v>
      </c>
      <c r="FU113" s="17">
        <v>0</v>
      </c>
      <c r="FV113" s="17">
        <v>0</v>
      </c>
      <c r="FW113" s="17">
        <v>0</v>
      </c>
      <c r="FX113" s="17">
        <v>0</v>
      </c>
      <c r="FY113" s="17">
        <v>0</v>
      </c>
      <c r="FZ113" s="17">
        <v>0</v>
      </c>
      <c r="GA113" s="17">
        <v>0</v>
      </c>
      <c r="GB113" s="17">
        <v>0</v>
      </c>
      <c r="GC113" s="17">
        <v>0</v>
      </c>
      <c r="GD113" s="17">
        <v>0</v>
      </c>
      <c r="GE113" s="17">
        <v>0</v>
      </c>
      <c r="GF113" s="17">
        <v>0</v>
      </c>
      <c r="GG113" s="17">
        <v>0</v>
      </c>
      <c r="GH113" s="17">
        <v>0</v>
      </c>
      <c r="GI113" s="17">
        <v>0</v>
      </c>
      <c r="GJ113" s="17">
        <v>0</v>
      </c>
      <c r="GK113" s="17">
        <v>0</v>
      </c>
      <c r="GL113" s="17">
        <v>0</v>
      </c>
      <c r="GM113" s="17">
        <v>0</v>
      </c>
      <c r="GN113" s="17">
        <v>0</v>
      </c>
      <c r="GO113" s="17">
        <v>0</v>
      </c>
      <c r="GP113" s="17">
        <v>0</v>
      </c>
      <c r="GQ113" s="17">
        <v>0</v>
      </c>
      <c r="GR113" s="17">
        <v>0</v>
      </c>
      <c r="GS113" s="17">
        <v>0</v>
      </c>
      <c r="GT113" s="17">
        <v>0</v>
      </c>
      <c r="GU113" s="17">
        <v>0</v>
      </c>
      <c r="GV113" s="17">
        <v>0</v>
      </c>
      <c r="GW113" s="17">
        <v>0</v>
      </c>
      <c r="GX113" s="17">
        <v>0</v>
      </c>
      <c r="GY113" s="17">
        <v>0</v>
      </c>
      <c r="GZ113" s="17">
        <v>0</v>
      </c>
      <c r="HA113" s="17">
        <v>0</v>
      </c>
      <c r="HB113" s="17">
        <v>0</v>
      </c>
      <c r="HC113" s="17">
        <v>0</v>
      </c>
      <c r="HD113" s="17">
        <v>0</v>
      </c>
      <c r="HE113" s="17">
        <v>0</v>
      </c>
      <c r="HF113" s="17">
        <v>0</v>
      </c>
      <c r="HG113" s="17">
        <v>0</v>
      </c>
      <c r="HH113" s="17">
        <v>0</v>
      </c>
      <c r="HI113" s="17">
        <v>0</v>
      </c>
      <c r="HJ113" s="17">
        <v>0</v>
      </c>
      <c r="HK113" s="17">
        <v>0</v>
      </c>
      <c r="HL113" s="17">
        <v>0</v>
      </c>
      <c r="HM113" s="17">
        <v>0</v>
      </c>
      <c r="HN113" s="17">
        <v>0</v>
      </c>
      <c r="HO113" s="17">
        <v>0</v>
      </c>
      <c r="HP113" s="17">
        <v>0</v>
      </c>
      <c r="HQ113" s="17">
        <v>0</v>
      </c>
      <c r="HR113" s="17">
        <v>0</v>
      </c>
      <c r="HS113" s="17">
        <v>0</v>
      </c>
      <c r="HT113" s="17">
        <v>0</v>
      </c>
      <c r="HU113" s="17">
        <v>0</v>
      </c>
      <c r="HV113" s="17">
        <v>0</v>
      </c>
      <c r="HW113" s="17">
        <v>0</v>
      </c>
      <c r="HX113" s="17">
        <v>0</v>
      </c>
      <c r="HY113" s="17">
        <v>0</v>
      </c>
      <c r="HZ113" s="17">
        <v>0</v>
      </c>
      <c r="IA113" s="17">
        <v>0</v>
      </c>
      <c r="IB113" s="17">
        <v>0</v>
      </c>
      <c r="IC113" s="17">
        <v>0</v>
      </c>
      <c r="ID113" s="17">
        <v>0</v>
      </c>
      <c r="IE113" s="17">
        <v>0</v>
      </c>
      <c r="IF113" s="17">
        <v>0</v>
      </c>
      <c r="IG113" s="17">
        <v>0</v>
      </c>
      <c r="IH113" s="17">
        <v>0</v>
      </c>
      <c r="II113" s="17">
        <v>0</v>
      </c>
      <c r="IJ113" s="17">
        <v>0</v>
      </c>
      <c r="IK113" s="17">
        <v>0</v>
      </c>
      <c r="IL113" s="17">
        <v>0</v>
      </c>
      <c r="IM113" s="17">
        <v>0</v>
      </c>
      <c r="IN113" s="17">
        <v>0</v>
      </c>
      <c r="IO113" s="17">
        <v>0</v>
      </c>
      <c r="IP113" s="17">
        <v>0</v>
      </c>
      <c r="IQ113" s="17">
        <v>0</v>
      </c>
      <c r="IR113" s="17">
        <v>0</v>
      </c>
      <c r="IS113" s="17">
        <v>0</v>
      </c>
      <c r="IT113" s="17">
        <v>0</v>
      </c>
      <c r="IU113" s="17">
        <v>0</v>
      </c>
      <c r="IV113" s="17">
        <v>0</v>
      </c>
      <c r="IW113" s="17">
        <v>0</v>
      </c>
      <c r="IX113" s="17">
        <v>0</v>
      </c>
      <c r="IY113" s="17">
        <v>0</v>
      </c>
      <c r="IZ113" s="17">
        <v>0</v>
      </c>
      <c r="JA113" s="17">
        <v>0</v>
      </c>
      <c r="JB113" s="17">
        <v>0</v>
      </c>
      <c r="JC113" s="17">
        <v>0</v>
      </c>
      <c r="JD113" s="17">
        <v>0</v>
      </c>
      <c r="JE113" s="17">
        <v>0</v>
      </c>
      <c r="JF113" s="17">
        <v>0</v>
      </c>
      <c r="JG113" s="17">
        <v>0</v>
      </c>
      <c r="JH113" s="17">
        <v>0</v>
      </c>
      <c r="JI113" s="17">
        <v>0</v>
      </c>
      <c r="JJ113" s="17">
        <v>0</v>
      </c>
      <c r="JK113" s="17">
        <v>0</v>
      </c>
      <c r="JL113" s="17">
        <v>0</v>
      </c>
      <c r="JM113" s="17">
        <v>0</v>
      </c>
      <c r="JN113" s="17">
        <v>0</v>
      </c>
      <c r="JO113" s="17">
        <v>0</v>
      </c>
      <c r="JP113" s="17">
        <v>0</v>
      </c>
      <c r="JQ113" s="17">
        <v>0</v>
      </c>
      <c r="JR113" s="17">
        <v>0</v>
      </c>
      <c r="JS113" s="17">
        <v>0</v>
      </c>
      <c r="JT113" s="17">
        <v>0</v>
      </c>
      <c r="JU113" s="17">
        <v>0</v>
      </c>
      <c r="JV113" s="17">
        <v>0</v>
      </c>
      <c r="JW113" s="17">
        <v>0</v>
      </c>
      <c r="JX113" s="17">
        <v>0</v>
      </c>
      <c r="JY113" s="17">
        <v>0</v>
      </c>
    </row>
    <row r="114" spans="1:285" x14ac:dyDescent="0.15">
      <c r="A114" s="17" t="s">
        <v>744</v>
      </c>
      <c r="B114" s="17" t="s">
        <v>745</v>
      </c>
      <c r="C114" s="17">
        <v>0</v>
      </c>
      <c r="D114" s="17">
        <v>61.43</v>
      </c>
      <c r="E114" s="17">
        <v>61.43</v>
      </c>
      <c r="F114" s="17">
        <v>61.43</v>
      </c>
      <c r="G114" s="17">
        <v>61.43</v>
      </c>
      <c r="H114" s="17">
        <v>61.43</v>
      </c>
      <c r="I114" s="17">
        <v>61.72</v>
      </c>
      <c r="J114" s="17">
        <v>61.72</v>
      </c>
      <c r="K114" s="17">
        <v>61.72</v>
      </c>
      <c r="L114" s="17">
        <v>61.72</v>
      </c>
      <c r="M114" s="17">
        <v>61.72</v>
      </c>
      <c r="N114" s="17">
        <v>61.99</v>
      </c>
      <c r="O114" s="17">
        <v>61.97</v>
      </c>
      <c r="P114" s="17">
        <v>61.83</v>
      </c>
      <c r="Q114" s="17">
        <v>61.7</v>
      </c>
      <c r="R114" s="17">
        <v>61.58</v>
      </c>
      <c r="S114" s="17">
        <v>61.59</v>
      </c>
      <c r="T114" s="17">
        <v>61.61</v>
      </c>
      <c r="U114" s="17">
        <v>61.62</v>
      </c>
      <c r="V114" s="17">
        <v>61.77</v>
      </c>
      <c r="W114" s="17">
        <v>61.73</v>
      </c>
      <c r="X114" s="17">
        <v>61.67</v>
      </c>
      <c r="Y114" s="17">
        <v>61.64</v>
      </c>
      <c r="Z114" s="17">
        <v>61.52</v>
      </c>
      <c r="AA114" s="17">
        <v>61.44</v>
      </c>
      <c r="AB114" s="17">
        <v>0</v>
      </c>
      <c r="AC114" s="17">
        <v>0</v>
      </c>
      <c r="AD114" s="17">
        <v>0</v>
      </c>
      <c r="AE114" s="17">
        <v>0</v>
      </c>
      <c r="AF114" s="17">
        <v>0</v>
      </c>
      <c r="AG114" s="17">
        <v>0</v>
      </c>
      <c r="AH114" s="17">
        <v>0</v>
      </c>
      <c r="AI114" s="17">
        <v>0</v>
      </c>
      <c r="AJ114" s="17">
        <v>0</v>
      </c>
      <c r="AK114" s="17">
        <v>0</v>
      </c>
      <c r="AL114" s="17">
        <v>0</v>
      </c>
      <c r="AM114" s="17">
        <v>0</v>
      </c>
      <c r="AN114" s="17">
        <v>0</v>
      </c>
      <c r="AO114" s="17">
        <v>0</v>
      </c>
      <c r="AP114" s="17">
        <v>0</v>
      </c>
      <c r="AQ114" s="17">
        <v>0</v>
      </c>
      <c r="AR114" s="17">
        <v>0</v>
      </c>
      <c r="AS114" s="17">
        <v>0</v>
      </c>
      <c r="AT114" s="17">
        <v>0</v>
      </c>
      <c r="AU114" s="17">
        <v>0</v>
      </c>
      <c r="AV114" s="17">
        <v>0</v>
      </c>
      <c r="AW114" s="17">
        <v>0</v>
      </c>
      <c r="AX114" s="17">
        <v>0</v>
      </c>
      <c r="AY114" s="17">
        <v>0</v>
      </c>
      <c r="AZ114" s="17">
        <v>0</v>
      </c>
      <c r="BA114" s="17">
        <v>0</v>
      </c>
      <c r="BB114" s="17">
        <v>0</v>
      </c>
      <c r="BC114" s="17">
        <v>0</v>
      </c>
      <c r="BD114" s="17">
        <v>0</v>
      </c>
      <c r="BE114" s="17">
        <v>0</v>
      </c>
      <c r="BF114" s="17">
        <v>0</v>
      </c>
      <c r="BG114" s="17">
        <v>0</v>
      </c>
      <c r="BH114" s="17">
        <v>0</v>
      </c>
      <c r="BI114" s="17">
        <v>0</v>
      </c>
      <c r="BJ114" s="17">
        <v>0</v>
      </c>
      <c r="BK114" s="17">
        <v>0</v>
      </c>
      <c r="BL114" s="17">
        <v>0</v>
      </c>
      <c r="BM114" s="17">
        <v>0</v>
      </c>
      <c r="BN114" s="17">
        <v>0</v>
      </c>
      <c r="BO114" s="17">
        <v>0</v>
      </c>
      <c r="BP114" s="17">
        <v>0</v>
      </c>
      <c r="BQ114" s="17">
        <v>0</v>
      </c>
      <c r="BR114" s="17">
        <v>0</v>
      </c>
      <c r="BS114" s="17">
        <v>0</v>
      </c>
      <c r="BT114" s="17">
        <v>0</v>
      </c>
      <c r="BU114" s="17">
        <v>0</v>
      </c>
      <c r="BV114" s="17">
        <v>0</v>
      </c>
      <c r="BW114" s="17">
        <v>0</v>
      </c>
      <c r="BX114" s="17">
        <v>0</v>
      </c>
      <c r="BY114" s="17">
        <v>0</v>
      </c>
      <c r="BZ114" s="17">
        <v>0</v>
      </c>
      <c r="CA114" s="17">
        <v>0</v>
      </c>
      <c r="CB114" s="17">
        <v>0</v>
      </c>
      <c r="CC114" s="17">
        <v>0</v>
      </c>
      <c r="CD114" s="17">
        <v>0</v>
      </c>
      <c r="CE114" s="17">
        <v>0</v>
      </c>
      <c r="CF114" s="17">
        <v>0</v>
      </c>
      <c r="CG114" s="17">
        <v>0</v>
      </c>
      <c r="CH114" s="17">
        <v>0</v>
      </c>
      <c r="CI114" s="17">
        <v>0</v>
      </c>
      <c r="CJ114" s="17">
        <v>0</v>
      </c>
      <c r="CK114" s="17">
        <v>0</v>
      </c>
      <c r="CL114" s="17">
        <v>0</v>
      </c>
      <c r="CM114" s="17">
        <v>0</v>
      </c>
      <c r="CN114" s="17">
        <v>0</v>
      </c>
      <c r="CO114" s="17">
        <v>0</v>
      </c>
      <c r="CP114" s="17">
        <v>0</v>
      </c>
      <c r="CQ114" s="17">
        <v>0</v>
      </c>
      <c r="CR114" s="17">
        <v>0</v>
      </c>
      <c r="CS114" s="17">
        <v>0</v>
      </c>
      <c r="CT114" s="17">
        <v>0</v>
      </c>
      <c r="CU114" s="17">
        <v>0</v>
      </c>
      <c r="CV114" s="17">
        <v>0</v>
      </c>
      <c r="CW114" s="17">
        <v>0</v>
      </c>
      <c r="CX114" s="17">
        <v>0</v>
      </c>
      <c r="CY114" s="17">
        <v>0</v>
      </c>
      <c r="CZ114" s="17">
        <v>0</v>
      </c>
      <c r="DA114" s="17">
        <v>0</v>
      </c>
      <c r="DB114" s="17">
        <v>0</v>
      </c>
      <c r="DC114" s="17">
        <v>0</v>
      </c>
      <c r="DD114" s="17">
        <v>0</v>
      </c>
      <c r="DE114" s="17">
        <v>0</v>
      </c>
      <c r="DF114" s="17">
        <v>0</v>
      </c>
      <c r="DG114" s="17">
        <v>0</v>
      </c>
      <c r="DH114" s="17">
        <v>0</v>
      </c>
      <c r="DI114" s="17">
        <v>0</v>
      </c>
      <c r="DJ114" s="17">
        <v>0</v>
      </c>
      <c r="DK114" s="17">
        <v>0</v>
      </c>
      <c r="DL114" s="17">
        <v>0</v>
      </c>
      <c r="DM114" s="17">
        <v>0</v>
      </c>
      <c r="DN114" s="17">
        <v>0</v>
      </c>
      <c r="DO114" s="17">
        <v>0</v>
      </c>
      <c r="DP114" s="17">
        <v>0</v>
      </c>
      <c r="DQ114" s="17">
        <v>0</v>
      </c>
      <c r="DR114" s="17">
        <v>0</v>
      </c>
      <c r="DS114" s="17">
        <v>0</v>
      </c>
      <c r="DT114" s="17">
        <v>0</v>
      </c>
      <c r="DU114" s="17">
        <v>0</v>
      </c>
      <c r="DV114" s="17">
        <v>0</v>
      </c>
      <c r="DW114" s="17">
        <v>0</v>
      </c>
      <c r="DX114" s="17">
        <v>0</v>
      </c>
      <c r="DY114" s="17">
        <v>0</v>
      </c>
      <c r="DZ114" s="17">
        <v>0</v>
      </c>
      <c r="EA114" s="17">
        <v>0</v>
      </c>
      <c r="EB114" s="17">
        <v>0</v>
      </c>
      <c r="EC114" s="17">
        <v>0</v>
      </c>
      <c r="ED114" s="17">
        <v>0</v>
      </c>
      <c r="EE114" s="17">
        <v>0</v>
      </c>
      <c r="EF114" s="17">
        <v>0</v>
      </c>
      <c r="EG114" s="17">
        <v>0</v>
      </c>
      <c r="EH114" s="17">
        <v>0</v>
      </c>
      <c r="EI114" s="17">
        <v>0</v>
      </c>
      <c r="EJ114" s="17">
        <v>0</v>
      </c>
      <c r="EK114" s="17">
        <v>0</v>
      </c>
      <c r="EL114" s="17">
        <v>0</v>
      </c>
      <c r="EM114" s="17">
        <v>0</v>
      </c>
      <c r="EN114" s="17">
        <v>0</v>
      </c>
      <c r="EO114" s="17">
        <v>0</v>
      </c>
      <c r="EP114" s="17">
        <v>0</v>
      </c>
      <c r="EQ114" s="17">
        <v>0</v>
      </c>
      <c r="ER114" s="17">
        <v>0</v>
      </c>
      <c r="ES114" s="17">
        <v>0</v>
      </c>
      <c r="ET114" s="17">
        <v>0</v>
      </c>
      <c r="EU114" s="17">
        <v>0</v>
      </c>
      <c r="EV114" s="17">
        <v>0</v>
      </c>
      <c r="EW114" s="17">
        <v>0</v>
      </c>
      <c r="EX114" s="17">
        <v>0</v>
      </c>
      <c r="EY114" s="17">
        <v>0</v>
      </c>
      <c r="EZ114" s="17">
        <v>0</v>
      </c>
      <c r="FA114" s="17">
        <v>0</v>
      </c>
      <c r="FB114" s="17">
        <v>0</v>
      </c>
      <c r="FC114" s="17">
        <v>0</v>
      </c>
      <c r="FD114" s="17">
        <v>0</v>
      </c>
      <c r="FE114" s="17">
        <v>0</v>
      </c>
      <c r="FF114" s="17">
        <v>0</v>
      </c>
      <c r="FG114" s="17">
        <v>0</v>
      </c>
      <c r="FH114" s="17">
        <v>0</v>
      </c>
      <c r="FI114" s="17">
        <v>0</v>
      </c>
      <c r="FJ114" s="17">
        <v>0</v>
      </c>
      <c r="FK114" s="17">
        <v>0</v>
      </c>
      <c r="FL114" s="17">
        <v>0</v>
      </c>
      <c r="FM114" s="17">
        <v>0</v>
      </c>
      <c r="FN114" s="17">
        <v>0</v>
      </c>
      <c r="FO114" s="17">
        <v>0</v>
      </c>
      <c r="FP114" s="17">
        <v>0</v>
      </c>
      <c r="FQ114" s="17">
        <v>0</v>
      </c>
      <c r="FR114" s="17">
        <v>0</v>
      </c>
      <c r="FS114" s="17">
        <v>0</v>
      </c>
      <c r="FT114" s="17">
        <v>0</v>
      </c>
      <c r="FU114" s="17">
        <v>0</v>
      </c>
      <c r="FV114" s="17">
        <v>0</v>
      </c>
      <c r="FW114" s="17">
        <v>0</v>
      </c>
      <c r="FX114" s="17">
        <v>0</v>
      </c>
      <c r="FY114" s="17">
        <v>0</v>
      </c>
      <c r="FZ114" s="17">
        <v>0</v>
      </c>
      <c r="GA114" s="17">
        <v>0</v>
      </c>
      <c r="GB114" s="17">
        <v>0</v>
      </c>
      <c r="GC114" s="17">
        <v>0</v>
      </c>
      <c r="GD114" s="17">
        <v>0</v>
      </c>
      <c r="GE114" s="17">
        <v>0</v>
      </c>
      <c r="GF114" s="17">
        <v>0</v>
      </c>
      <c r="GG114" s="17">
        <v>0</v>
      </c>
      <c r="GH114" s="17">
        <v>0</v>
      </c>
      <c r="GI114" s="17">
        <v>0</v>
      </c>
      <c r="GJ114" s="17">
        <v>0</v>
      </c>
      <c r="GK114" s="17">
        <v>0</v>
      </c>
      <c r="GL114" s="17">
        <v>0</v>
      </c>
      <c r="GM114" s="17">
        <v>0</v>
      </c>
      <c r="GN114" s="17">
        <v>0</v>
      </c>
      <c r="GO114" s="17">
        <v>0</v>
      </c>
      <c r="GP114" s="17">
        <v>0</v>
      </c>
      <c r="GQ114" s="17">
        <v>0</v>
      </c>
      <c r="GR114" s="17">
        <v>0</v>
      </c>
      <c r="GS114" s="17">
        <v>0</v>
      </c>
      <c r="GT114" s="17">
        <v>0</v>
      </c>
      <c r="GU114" s="17">
        <v>0</v>
      </c>
      <c r="GV114" s="17">
        <v>0</v>
      </c>
      <c r="GW114" s="17">
        <v>0</v>
      </c>
      <c r="GX114" s="17">
        <v>0</v>
      </c>
      <c r="GY114" s="17">
        <v>0</v>
      </c>
      <c r="GZ114" s="17">
        <v>0</v>
      </c>
      <c r="HA114" s="17">
        <v>0</v>
      </c>
      <c r="HB114" s="17">
        <v>0</v>
      </c>
      <c r="HC114" s="17">
        <v>0</v>
      </c>
      <c r="HD114" s="17">
        <v>0</v>
      </c>
      <c r="HE114" s="17">
        <v>0</v>
      </c>
      <c r="HF114" s="17">
        <v>0</v>
      </c>
      <c r="HG114" s="17">
        <v>0</v>
      </c>
      <c r="HH114" s="17">
        <v>0</v>
      </c>
      <c r="HI114" s="17">
        <v>0</v>
      </c>
      <c r="HJ114" s="17">
        <v>0</v>
      </c>
      <c r="HK114" s="17">
        <v>0</v>
      </c>
      <c r="HL114" s="17">
        <v>0</v>
      </c>
      <c r="HM114" s="17">
        <v>0</v>
      </c>
      <c r="HN114" s="17">
        <v>0</v>
      </c>
      <c r="HO114" s="17">
        <v>0</v>
      </c>
      <c r="HP114" s="17">
        <v>0</v>
      </c>
      <c r="HQ114" s="17">
        <v>0</v>
      </c>
      <c r="HR114" s="17">
        <v>0</v>
      </c>
      <c r="HS114" s="17">
        <v>0</v>
      </c>
      <c r="HT114" s="17">
        <v>0</v>
      </c>
      <c r="HU114" s="17">
        <v>0</v>
      </c>
      <c r="HV114" s="17">
        <v>0</v>
      </c>
      <c r="HW114" s="17">
        <v>0</v>
      </c>
      <c r="HX114" s="17">
        <v>0</v>
      </c>
      <c r="HY114" s="17">
        <v>0</v>
      </c>
      <c r="HZ114" s="17">
        <v>0</v>
      </c>
      <c r="IA114" s="17">
        <v>0</v>
      </c>
      <c r="IB114" s="17">
        <v>0</v>
      </c>
      <c r="IC114" s="17">
        <v>0</v>
      </c>
      <c r="ID114" s="17">
        <v>0</v>
      </c>
      <c r="IE114" s="17">
        <v>0</v>
      </c>
      <c r="IF114" s="17">
        <v>0</v>
      </c>
      <c r="IG114" s="17">
        <v>0</v>
      </c>
      <c r="IH114" s="17">
        <v>0</v>
      </c>
      <c r="II114" s="17">
        <v>0</v>
      </c>
      <c r="IJ114" s="17">
        <v>0</v>
      </c>
      <c r="IK114" s="17">
        <v>0</v>
      </c>
      <c r="IL114" s="17">
        <v>0</v>
      </c>
      <c r="IM114" s="17">
        <v>0</v>
      </c>
      <c r="IN114" s="17">
        <v>0</v>
      </c>
      <c r="IO114" s="17">
        <v>0</v>
      </c>
      <c r="IP114" s="17">
        <v>0</v>
      </c>
      <c r="IQ114" s="17">
        <v>0</v>
      </c>
      <c r="IR114" s="17">
        <v>0</v>
      </c>
      <c r="IS114" s="17">
        <v>0</v>
      </c>
      <c r="IT114" s="17">
        <v>0</v>
      </c>
      <c r="IU114" s="17">
        <v>0</v>
      </c>
      <c r="IV114" s="17">
        <v>0</v>
      </c>
      <c r="IW114" s="17">
        <v>0</v>
      </c>
      <c r="IX114" s="17">
        <v>0</v>
      </c>
      <c r="IY114" s="17">
        <v>0</v>
      </c>
      <c r="IZ114" s="17">
        <v>0</v>
      </c>
      <c r="JA114" s="17">
        <v>0</v>
      </c>
      <c r="JB114" s="17">
        <v>0</v>
      </c>
      <c r="JC114" s="17">
        <v>0</v>
      </c>
      <c r="JD114" s="17">
        <v>0</v>
      </c>
      <c r="JE114" s="17">
        <v>0</v>
      </c>
      <c r="JF114" s="17">
        <v>0</v>
      </c>
      <c r="JG114" s="17">
        <v>0</v>
      </c>
      <c r="JH114" s="17">
        <v>0</v>
      </c>
      <c r="JI114" s="17">
        <v>0</v>
      </c>
      <c r="JJ114" s="17">
        <v>0</v>
      </c>
      <c r="JK114" s="17">
        <v>0</v>
      </c>
      <c r="JL114" s="17">
        <v>0</v>
      </c>
      <c r="JM114" s="17">
        <v>0</v>
      </c>
      <c r="JN114" s="17">
        <v>0</v>
      </c>
      <c r="JO114" s="17">
        <v>0</v>
      </c>
      <c r="JP114" s="17">
        <v>0</v>
      </c>
      <c r="JQ114" s="17">
        <v>0</v>
      </c>
      <c r="JR114" s="17">
        <v>0</v>
      </c>
      <c r="JS114" s="17">
        <v>0</v>
      </c>
      <c r="JT114" s="17">
        <v>0</v>
      </c>
      <c r="JU114" s="17">
        <v>0</v>
      </c>
      <c r="JV114" s="17">
        <v>0</v>
      </c>
      <c r="JW114" s="17">
        <v>0</v>
      </c>
      <c r="JX114" s="17">
        <v>0</v>
      </c>
      <c r="JY114" s="17">
        <v>0</v>
      </c>
    </row>
    <row r="115" spans="1:285" x14ac:dyDescent="0.15">
      <c r="A115" s="17" t="s">
        <v>236</v>
      </c>
      <c r="B115" s="17" t="s">
        <v>237</v>
      </c>
      <c r="C115" s="17">
        <v>0</v>
      </c>
      <c r="D115" s="17">
        <v>0</v>
      </c>
      <c r="E115" s="17">
        <v>0</v>
      </c>
      <c r="F115" s="17">
        <v>0</v>
      </c>
      <c r="G115" s="17">
        <v>0</v>
      </c>
      <c r="H115" s="17">
        <v>0</v>
      </c>
      <c r="I115" s="17">
        <v>0</v>
      </c>
      <c r="J115" s="17">
        <v>0</v>
      </c>
      <c r="K115" s="17">
        <v>0</v>
      </c>
      <c r="L115" s="17">
        <v>0</v>
      </c>
      <c r="M115" s="17">
        <v>0</v>
      </c>
      <c r="N115" s="17">
        <v>0</v>
      </c>
      <c r="O115" s="17">
        <v>0</v>
      </c>
      <c r="P115" s="17">
        <v>0</v>
      </c>
      <c r="Q115" s="17">
        <v>0</v>
      </c>
      <c r="R115" s="17">
        <v>0</v>
      </c>
      <c r="S115" s="17">
        <v>0</v>
      </c>
      <c r="T115" s="17">
        <v>0</v>
      </c>
      <c r="U115" s="17">
        <v>0</v>
      </c>
      <c r="V115" s="17">
        <v>0</v>
      </c>
      <c r="W115" s="17">
        <v>0</v>
      </c>
      <c r="X115" s="17">
        <v>0</v>
      </c>
      <c r="Y115" s="17">
        <v>0</v>
      </c>
      <c r="Z115" s="17">
        <v>0</v>
      </c>
      <c r="AA115" s="17">
        <v>0</v>
      </c>
      <c r="AB115" s="17">
        <v>0</v>
      </c>
      <c r="AC115" s="17">
        <v>0</v>
      </c>
      <c r="AD115" s="17">
        <v>0</v>
      </c>
      <c r="AE115" s="17">
        <v>0</v>
      </c>
      <c r="AF115" s="17">
        <v>0</v>
      </c>
      <c r="AG115" s="17">
        <v>0</v>
      </c>
      <c r="AH115" s="17">
        <v>0</v>
      </c>
      <c r="AI115" s="17">
        <v>0</v>
      </c>
      <c r="AJ115" s="17">
        <v>0</v>
      </c>
      <c r="AK115" s="17">
        <v>0</v>
      </c>
      <c r="AL115" s="17">
        <v>0</v>
      </c>
      <c r="AM115" s="17">
        <v>0</v>
      </c>
      <c r="AN115" s="17">
        <v>0</v>
      </c>
      <c r="AO115" s="17">
        <v>0</v>
      </c>
      <c r="AP115" s="17">
        <v>0</v>
      </c>
      <c r="AQ115" s="17">
        <v>0</v>
      </c>
      <c r="AR115" s="17">
        <v>0</v>
      </c>
      <c r="AS115" s="17">
        <v>0</v>
      </c>
      <c r="AT115" s="17">
        <v>0</v>
      </c>
      <c r="AU115" s="17">
        <v>0</v>
      </c>
      <c r="AV115" s="17">
        <v>0</v>
      </c>
      <c r="AW115" s="17">
        <v>0</v>
      </c>
      <c r="AX115" s="17">
        <v>0</v>
      </c>
      <c r="AY115" s="17">
        <v>0</v>
      </c>
      <c r="AZ115" s="17">
        <v>0</v>
      </c>
      <c r="BA115" s="17">
        <v>0</v>
      </c>
      <c r="BB115" s="17">
        <v>0</v>
      </c>
      <c r="BC115" s="17">
        <v>0</v>
      </c>
      <c r="BD115" s="17">
        <v>0</v>
      </c>
      <c r="BE115" s="17">
        <v>0</v>
      </c>
      <c r="BF115" s="17">
        <v>0</v>
      </c>
      <c r="BG115" s="17">
        <v>0</v>
      </c>
      <c r="BH115" s="17">
        <v>0</v>
      </c>
      <c r="BI115" s="17">
        <v>0</v>
      </c>
      <c r="BJ115" s="17">
        <v>0</v>
      </c>
      <c r="BK115" s="17">
        <v>0</v>
      </c>
      <c r="BL115" s="17">
        <v>0</v>
      </c>
      <c r="BM115" s="17">
        <v>0</v>
      </c>
      <c r="BN115" s="17">
        <v>0</v>
      </c>
      <c r="BO115" s="17">
        <v>0</v>
      </c>
      <c r="BP115" s="17">
        <v>0</v>
      </c>
      <c r="BQ115" s="17">
        <v>0</v>
      </c>
      <c r="BR115" s="17">
        <v>0</v>
      </c>
      <c r="BS115" s="17">
        <v>0</v>
      </c>
      <c r="BT115" s="17">
        <v>0</v>
      </c>
      <c r="BU115" s="17">
        <v>0</v>
      </c>
      <c r="BV115" s="17">
        <v>0</v>
      </c>
      <c r="BW115" s="17">
        <v>0</v>
      </c>
      <c r="BX115" s="17">
        <v>0</v>
      </c>
      <c r="BY115" s="17">
        <v>0</v>
      </c>
      <c r="BZ115" s="17">
        <v>0</v>
      </c>
      <c r="CA115" s="17">
        <v>0</v>
      </c>
      <c r="CB115" s="17">
        <v>0</v>
      </c>
      <c r="CC115" s="17">
        <v>0</v>
      </c>
      <c r="CD115" s="17">
        <v>0</v>
      </c>
      <c r="CE115" s="17">
        <v>0</v>
      </c>
      <c r="CF115" s="17">
        <v>0</v>
      </c>
      <c r="CG115" s="17">
        <v>0</v>
      </c>
      <c r="CH115" s="17">
        <v>0</v>
      </c>
      <c r="CI115" s="17">
        <v>0</v>
      </c>
      <c r="CJ115" s="17">
        <v>0</v>
      </c>
      <c r="CK115" s="17">
        <v>0</v>
      </c>
      <c r="CL115" s="17">
        <v>0</v>
      </c>
      <c r="CM115" s="17">
        <v>0</v>
      </c>
      <c r="CN115" s="17">
        <v>0</v>
      </c>
      <c r="CO115" s="17">
        <v>0</v>
      </c>
      <c r="CP115" s="17">
        <v>0</v>
      </c>
      <c r="CQ115" s="17">
        <v>0</v>
      </c>
      <c r="CR115" s="17">
        <v>0</v>
      </c>
      <c r="CS115" s="17">
        <v>0</v>
      </c>
      <c r="CT115" s="17">
        <v>0</v>
      </c>
      <c r="CU115" s="17">
        <v>0</v>
      </c>
      <c r="CV115" s="17">
        <v>0</v>
      </c>
      <c r="CW115" s="17">
        <v>0</v>
      </c>
      <c r="CX115" s="17">
        <v>0</v>
      </c>
      <c r="CY115" s="17">
        <v>0</v>
      </c>
      <c r="CZ115" s="17">
        <v>0</v>
      </c>
      <c r="DA115" s="17">
        <v>0</v>
      </c>
      <c r="DB115" s="17">
        <v>0</v>
      </c>
      <c r="DC115" s="17">
        <v>0</v>
      </c>
      <c r="DD115" s="17">
        <v>0</v>
      </c>
      <c r="DE115" s="17">
        <v>0</v>
      </c>
      <c r="DF115" s="17">
        <v>0</v>
      </c>
      <c r="DG115" s="17">
        <v>0</v>
      </c>
      <c r="DH115" s="17">
        <v>0</v>
      </c>
      <c r="DI115" s="17">
        <v>0</v>
      </c>
      <c r="DJ115" s="17">
        <v>0</v>
      </c>
      <c r="DK115" s="17">
        <v>0</v>
      </c>
      <c r="DL115" s="17">
        <v>0</v>
      </c>
      <c r="DM115" s="17">
        <v>0</v>
      </c>
      <c r="DN115" s="17">
        <v>0</v>
      </c>
      <c r="DO115" s="17">
        <v>0</v>
      </c>
      <c r="DP115" s="17">
        <v>0</v>
      </c>
      <c r="DQ115" s="17">
        <v>0</v>
      </c>
      <c r="DR115" s="17">
        <v>0</v>
      </c>
      <c r="DS115" s="17">
        <v>0</v>
      </c>
      <c r="DT115" s="17">
        <v>0</v>
      </c>
      <c r="DU115" s="17">
        <v>0</v>
      </c>
      <c r="DV115" s="17">
        <v>0</v>
      </c>
      <c r="DW115" s="17">
        <v>0</v>
      </c>
      <c r="DX115" s="17">
        <v>0</v>
      </c>
      <c r="DY115" s="17">
        <v>0</v>
      </c>
      <c r="DZ115" s="17">
        <v>0</v>
      </c>
      <c r="EA115" s="17">
        <v>0</v>
      </c>
      <c r="EB115" s="17">
        <v>0</v>
      </c>
      <c r="EC115" s="17">
        <v>0</v>
      </c>
      <c r="ED115" s="17">
        <v>0</v>
      </c>
      <c r="EE115" s="17">
        <v>0</v>
      </c>
      <c r="EF115" s="17">
        <v>0</v>
      </c>
      <c r="EG115" s="17">
        <v>0</v>
      </c>
      <c r="EH115" s="17">
        <v>0</v>
      </c>
      <c r="EI115" s="17">
        <v>0</v>
      </c>
      <c r="EJ115" s="17">
        <v>0</v>
      </c>
      <c r="EK115" s="17">
        <v>0</v>
      </c>
      <c r="EL115" s="17">
        <v>0</v>
      </c>
      <c r="EM115" s="17">
        <v>0</v>
      </c>
      <c r="EN115" s="17">
        <v>0</v>
      </c>
      <c r="EO115" s="17">
        <v>0</v>
      </c>
      <c r="EP115" s="17">
        <v>0</v>
      </c>
      <c r="EQ115" s="17">
        <v>0</v>
      </c>
      <c r="ER115" s="17">
        <v>0</v>
      </c>
      <c r="ES115" s="17">
        <v>0</v>
      </c>
      <c r="ET115" s="17">
        <v>0</v>
      </c>
      <c r="EU115" s="17">
        <v>0</v>
      </c>
      <c r="EV115" s="17">
        <v>0</v>
      </c>
      <c r="EW115" s="17">
        <v>0</v>
      </c>
      <c r="EX115" s="17">
        <v>0</v>
      </c>
      <c r="EY115" s="17">
        <v>0</v>
      </c>
      <c r="EZ115" s="17">
        <v>0</v>
      </c>
      <c r="FA115" s="17">
        <v>0</v>
      </c>
      <c r="FB115" s="17">
        <v>0</v>
      </c>
      <c r="FC115" s="17">
        <v>0</v>
      </c>
      <c r="FD115" s="17">
        <v>0</v>
      </c>
      <c r="FE115" s="17">
        <v>0</v>
      </c>
      <c r="FF115" s="17">
        <v>0</v>
      </c>
      <c r="FG115" s="17">
        <v>0</v>
      </c>
      <c r="FH115" s="17">
        <v>0</v>
      </c>
      <c r="FI115" s="17">
        <v>0</v>
      </c>
      <c r="FJ115" s="17">
        <v>0</v>
      </c>
      <c r="FK115" s="17">
        <v>0</v>
      </c>
      <c r="FL115" s="17">
        <v>0</v>
      </c>
      <c r="FM115" s="17">
        <v>0</v>
      </c>
      <c r="FN115" s="17">
        <v>0</v>
      </c>
      <c r="FO115" s="17">
        <v>0</v>
      </c>
      <c r="FP115" s="17">
        <v>0</v>
      </c>
      <c r="FQ115" s="17">
        <v>0</v>
      </c>
      <c r="FR115" s="17">
        <v>0</v>
      </c>
      <c r="FS115" s="17">
        <v>0</v>
      </c>
      <c r="FT115" s="17">
        <v>0</v>
      </c>
      <c r="FU115" s="17">
        <v>0</v>
      </c>
      <c r="FV115" s="17">
        <v>0</v>
      </c>
      <c r="FW115" s="17">
        <v>0</v>
      </c>
      <c r="FX115" s="17">
        <v>0</v>
      </c>
      <c r="FY115" s="17">
        <v>0</v>
      </c>
      <c r="FZ115" s="17">
        <v>0</v>
      </c>
      <c r="GA115" s="17">
        <v>0</v>
      </c>
      <c r="GB115" s="17">
        <v>0</v>
      </c>
      <c r="GC115" s="17">
        <v>0</v>
      </c>
      <c r="GD115" s="17">
        <v>0</v>
      </c>
      <c r="GE115" s="17">
        <v>0</v>
      </c>
      <c r="GF115" s="17">
        <v>0</v>
      </c>
      <c r="GG115" s="17">
        <v>0</v>
      </c>
      <c r="GH115" s="17">
        <v>0</v>
      </c>
      <c r="GI115" s="17">
        <v>0</v>
      </c>
      <c r="GJ115" s="17">
        <v>0</v>
      </c>
      <c r="GK115" s="17">
        <v>0</v>
      </c>
      <c r="GL115" s="17">
        <v>0</v>
      </c>
      <c r="GM115" s="17">
        <v>0</v>
      </c>
      <c r="GN115" s="17">
        <v>0</v>
      </c>
      <c r="GO115" s="17">
        <v>0</v>
      </c>
      <c r="GP115" s="17">
        <v>0</v>
      </c>
      <c r="GQ115" s="17">
        <v>0</v>
      </c>
      <c r="GR115" s="17">
        <v>0</v>
      </c>
      <c r="GS115" s="17">
        <v>0</v>
      </c>
      <c r="GT115" s="17">
        <v>0</v>
      </c>
      <c r="GU115" s="17">
        <v>0</v>
      </c>
      <c r="GV115" s="17">
        <v>0</v>
      </c>
      <c r="GW115" s="17">
        <v>0</v>
      </c>
      <c r="GX115" s="17">
        <v>0</v>
      </c>
      <c r="GY115" s="17">
        <v>0</v>
      </c>
      <c r="GZ115" s="17">
        <v>0</v>
      </c>
      <c r="HA115" s="17">
        <v>0</v>
      </c>
      <c r="HB115" s="17">
        <v>0</v>
      </c>
      <c r="HC115" s="17">
        <v>0</v>
      </c>
      <c r="HD115" s="17">
        <v>0</v>
      </c>
      <c r="HE115" s="17">
        <v>0</v>
      </c>
      <c r="HF115" s="17">
        <v>0</v>
      </c>
      <c r="HG115" s="17">
        <v>0</v>
      </c>
      <c r="HH115" s="17">
        <v>0</v>
      </c>
      <c r="HI115" s="17">
        <v>0</v>
      </c>
      <c r="HJ115" s="17">
        <v>0</v>
      </c>
      <c r="HK115" s="17">
        <v>0</v>
      </c>
      <c r="HL115" s="17">
        <v>0</v>
      </c>
      <c r="HM115" s="17">
        <v>0</v>
      </c>
      <c r="HN115" s="17">
        <v>0</v>
      </c>
      <c r="HO115" s="17">
        <v>0</v>
      </c>
      <c r="HP115" s="17">
        <v>0</v>
      </c>
      <c r="HQ115" s="17">
        <v>0</v>
      </c>
      <c r="HR115" s="17">
        <v>0</v>
      </c>
      <c r="HS115" s="17">
        <v>0</v>
      </c>
      <c r="HT115" s="17">
        <v>0</v>
      </c>
      <c r="HU115" s="17">
        <v>0</v>
      </c>
      <c r="HV115" s="17">
        <v>0</v>
      </c>
      <c r="HW115" s="17">
        <v>0</v>
      </c>
      <c r="HX115" s="17">
        <v>0</v>
      </c>
      <c r="HY115" s="17">
        <v>0</v>
      </c>
      <c r="HZ115" s="17">
        <v>0</v>
      </c>
      <c r="IA115" s="17">
        <v>0</v>
      </c>
      <c r="IB115" s="17">
        <v>0</v>
      </c>
      <c r="IC115" s="17">
        <v>0</v>
      </c>
      <c r="ID115" s="17">
        <v>0</v>
      </c>
      <c r="IE115" s="17">
        <v>0</v>
      </c>
      <c r="IF115" s="17">
        <v>0</v>
      </c>
      <c r="IG115" s="17">
        <v>0</v>
      </c>
      <c r="IH115" s="17">
        <v>0</v>
      </c>
      <c r="II115" s="17">
        <v>0</v>
      </c>
      <c r="IJ115" s="17">
        <v>0</v>
      </c>
      <c r="IK115" s="17">
        <v>0</v>
      </c>
      <c r="IL115" s="17">
        <v>0</v>
      </c>
      <c r="IM115" s="17">
        <v>0</v>
      </c>
      <c r="IN115" s="17">
        <v>0</v>
      </c>
      <c r="IO115" s="17">
        <v>0</v>
      </c>
      <c r="IP115" s="17">
        <v>0</v>
      </c>
      <c r="IQ115" s="17">
        <v>0</v>
      </c>
      <c r="IR115" s="17">
        <v>0</v>
      </c>
      <c r="IS115" s="17">
        <v>0</v>
      </c>
      <c r="IT115" s="17">
        <v>0</v>
      </c>
      <c r="IU115" s="17">
        <v>0</v>
      </c>
      <c r="IV115" s="17">
        <v>0</v>
      </c>
      <c r="IW115" s="17">
        <v>0</v>
      </c>
      <c r="IX115" s="17">
        <v>0</v>
      </c>
      <c r="IY115" s="17">
        <v>0</v>
      </c>
      <c r="IZ115" s="17">
        <v>0</v>
      </c>
      <c r="JA115" s="17">
        <v>0</v>
      </c>
      <c r="JB115" s="17">
        <v>0</v>
      </c>
      <c r="JC115" s="17">
        <v>0</v>
      </c>
      <c r="JD115" s="17">
        <v>0</v>
      </c>
      <c r="JE115" s="17">
        <v>0</v>
      </c>
      <c r="JF115" s="17">
        <v>0</v>
      </c>
      <c r="JG115" s="17">
        <v>0</v>
      </c>
      <c r="JH115" s="17">
        <v>0</v>
      </c>
      <c r="JI115" s="17">
        <v>0</v>
      </c>
      <c r="JJ115" s="17">
        <v>0</v>
      </c>
      <c r="JK115" s="17">
        <v>0</v>
      </c>
      <c r="JL115" s="17">
        <v>0</v>
      </c>
      <c r="JM115" s="17">
        <v>0</v>
      </c>
      <c r="JN115" s="17">
        <v>0</v>
      </c>
      <c r="JO115" s="17">
        <v>0</v>
      </c>
      <c r="JP115" s="17">
        <v>0</v>
      </c>
      <c r="JQ115" s="17">
        <v>0</v>
      </c>
      <c r="JR115" s="17">
        <v>0</v>
      </c>
      <c r="JS115" s="17">
        <v>0</v>
      </c>
      <c r="JT115" s="17">
        <v>0</v>
      </c>
      <c r="JU115" s="17">
        <v>0</v>
      </c>
      <c r="JV115" s="17">
        <v>0</v>
      </c>
      <c r="JW115" s="17">
        <v>0</v>
      </c>
      <c r="JX115" s="17">
        <v>0</v>
      </c>
      <c r="JY115" s="17">
        <v>0</v>
      </c>
    </row>
    <row r="116" spans="1:285" x14ac:dyDescent="0.15">
      <c r="A116" s="17" t="s">
        <v>562</v>
      </c>
      <c r="B116" s="17" t="s">
        <v>563</v>
      </c>
      <c r="C116" s="17">
        <v>0</v>
      </c>
      <c r="D116" s="17">
        <v>20.63</v>
      </c>
      <c r="E116" s="17">
        <v>20.63</v>
      </c>
      <c r="F116" s="17">
        <v>20.63</v>
      </c>
      <c r="G116" s="17">
        <v>20.63</v>
      </c>
      <c r="H116" s="17">
        <v>20.63</v>
      </c>
      <c r="I116" s="17">
        <v>20.81</v>
      </c>
      <c r="J116" s="17">
        <v>20.81</v>
      </c>
      <c r="K116" s="17">
        <v>20.81</v>
      </c>
      <c r="L116" s="17">
        <v>20.81</v>
      </c>
      <c r="M116" s="17">
        <v>20.81</v>
      </c>
      <c r="N116" s="17">
        <v>20.84</v>
      </c>
      <c r="O116" s="17">
        <v>20.83</v>
      </c>
      <c r="P116" s="17">
        <v>20.83</v>
      </c>
      <c r="Q116" s="17">
        <v>20.77</v>
      </c>
      <c r="R116" s="17">
        <v>20.78</v>
      </c>
      <c r="S116" s="17">
        <v>20.8</v>
      </c>
      <c r="T116" s="17">
        <v>20.81</v>
      </c>
      <c r="U116" s="17">
        <v>20.83</v>
      </c>
      <c r="V116" s="17">
        <v>20.8</v>
      </c>
      <c r="W116" s="17">
        <v>20.8</v>
      </c>
      <c r="X116" s="17">
        <v>20.83</v>
      </c>
      <c r="Y116" s="17">
        <v>20.84</v>
      </c>
      <c r="Z116" s="17">
        <v>20.84</v>
      </c>
      <c r="AA116" s="17">
        <v>20.84</v>
      </c>
      <c r="AB116" s="17">
        <v>0</v>
      </c>
      <c r="AC116" s="17">
        <v>0</v>
      </c>
      <c r="AD116" s="17">
        <v>0</v>
      </c>
      <c r="AE116" s="17">
        <v>0</v>
      </c>
      <c r="AF116" s="17">
        <v>0</v>
      </c>
      <c r="AG116" s="17">
        <v>0</v>
      </c>
      <c r="AH116" s="17">
        <v>0</v>
      </c>
      <c r="AI116" s="17">
        <v>0</v>
      </c>
      <c r="AJ116" s="17">
        <v>0</v>
      </c>
      <c r="AK116" s="17">
        <v>0</v>
      </c>
      <c r="AL116" s="17">
        <v>0</v>
      </c>
      <c r="AM116" s="17">
        <v>0</v>
      </c>
      <c r="AN116" s="17">
        <v>0</v>
      </c>
      <c r="AO116" s="17">
        <v>0</v>
      </c>
      <c r="AP116" s="17">
        <v>0</v>
      </c>
      <c r="AQ116" s="17">
        <v>0</v>
      </c>
      <c r="AR116" s="17">
        <v>0</v>
      </c>
      <c r="AS116" s="17">
        <v>0</v>
      </c>
      <c r="AT116" s="17">
        <v>0</v>
      </c>
      <c r="AU116" s="17">
        <v>0</v>
      </c>
      <c r="AV116" s="17">
        <v>0</v>
      </c>
      <c r="AW116" s="17">
        <v>0</v>
      </c>
      <c r="AX116" s="17">
        <v>0</v>
      </c>
      <c r="AY116" s="17">
        <v>0</v>
      </c>
      <c r="AZ116" s="17">
        <v>0</v>
      </c>
      <c r="BA116" s="17">
        <v>0</v>
      </c>
      <c r="BB116" s="17">
        <v>0</v>
      </c>
      <c r="BC116" s="17">
        <v>0</v>
      </c>
      <c r="BD116" s="17">
        <v>0</v>
      </c>
      <c r="BE116" s="17">
        <v>0</v>
      </c>
      <c r="BF116" s="17">
        <v>0</v>
      </c>
      <c r="BG116" s="17">
        <v>0</v>
      </c>
      <c r="BH116" s="17">
        <v>0</v>
      </c>
      <c r="BI116" s="17">
        <v>0</v>
      </c>
      <c r="BJ116" s="17">
        <v>0</v>
      </c>
      <c r="BK116" s="17">
        <v>0</v>
      </c>
      <c r="BL116" s="17">
        <v>0</v>
      </c>
      <c r="BM116" s="17">
        <v>0</v>
      </c>
      <c r="BN116" s="17">
        <v>0</v>
      </c>
      <c r="BO116" s="17">
        <v>0</v>
      </c>
      <c r="BP116" s="17">
        <v>0</v>
      </c>
      <c r="BQ116" s="17">
        <v>0</v>
      </c>
      <c r="BR116" s="17">
        <v>0</v>
      </c>
      <c r="BS116" s="17">
        <v>0</v>
      </c>
      <c r="BT116" s="17">
        <v>0</v>
      </c>
      <c r="BU116" s="17">
        <v>0</v>
      </c>
      <c r="BV116" s="17">
        <v>0</v>
      </c>
      <c r="BW116" s="17">
        <v>0</v>
      </c>
      <c r="BX116" s="17">
        <v>0</v>
      </c>
      <c r="BY116" s="17">
        <v>0</v>
      </c>
      <c r="BZ116" s="17">
        <v>0</v>
      </c>
      <c r="CA116" s="17">
        <v>0</v>
      </c>
      <c r="CB116" s="17">
        <v>0</v>
      </c>
      <c r="CC116" s="17">
        <v>0</v>
      </c>
      <c r="CD116" s="17">
        <v>0</v>
      </c>
      <c r="CE116" s="17">
        <v>0</v>
      </c>
      <c r="CF116" s="17">
        <v>0</v>
      </c>
      <c r="CG116" s="17">
        <v>0</v>
      </c>
      <c r="CH116" s="17">
        <v>0</v>
      </c>
      <c r="CI116" s="17">
        <v>0</v>
      </c>
      <c r="CJ116" s="17">
        <v>0</v>
      </c>
      <c r="CK116" s="17">
        <v>0</v>
      </c>
      <c r="CL116" s="17">
        <v>0</v>
      </c>
      <c r="CM116" s="17">
        <v>0</v>
      </c>
      <c r="CN116" s="17">
        <v>0</v>
      </c>
      <c r="CO116" s="17">
        <v>0</v>
      </c>
      <c r="CP116" s="17">
        <v>0</v>
      </c>
      <c r="CQ116" s="17">
        <v>0</v>
      </c>
      <c r="CR116" s="17">
        <v>0</v>
      </c>
      <c r="CS116" s="17">
        <v>0</v>
      </c>
      <c r="CT116" s="17">
        <v>0</v>
      </c>
      <c r="CU116" s="17">
        <v>0</v>
      </c>
      <c r="CV116" s="17">
        <v>0</v>
      </c>
      <c r="CW116" s="17">
        <v>0</v>
      </c>
      <c r="CX116" s="17">
        <v>0</v>
      </c>
      <c r="CY116" s="17">
        <v>0</v>
      </c>
      <c r="CZ116" s="17">
        <v>0</v>
      </c>
      <c r="DA116" s="17">
        <v>0</v>
      </c>
      <c r="DB116" s="17">
        <v>0</v>
      </c>
      <c r="DC116" s="17">
        <v>0</v>
      </c>
      <c r="DD116" s="17">
        <v>0</v>
      </c>
      <c r="DE116" s="17">
        <v>0</v>
      </c>
      <c r="DF116" s="17">
        <v>0</v>
      </c>
      <c r="DG116" s="17">
        <v>0</v>
      </c>
      <c r="DH116" s="17">
        <v>0</v>
      </c>
      <c r="DI116" s="17">
        <v>0</v>
      </c>
      <c r="DJ116" s="17">
        <v>0</v>
      </c>
      <c r="DK116" s="17">
        <v>0</v>
      </c>
      <c r="DL116" s="17">
        <v>0</v>
      </c>
      <c r="DM116" s="17">
        <v>0</v>
      </c>
      <c r="DN116" s="17">
        <v>0</v>
      </c>
      <c r="DO116" s="17">
        <v>0</v>
      </c>
      <c r="DP116" s="17">
        <v>0</v>
      </c>
      <c r="DQ116" s="17">
        <v>0</v>
      </c>
      <c r="DR116" s="17">
        <v>0</v>
      </c>
      <c r="DS116" s="17">
        <v>0</v>
      </c>
      <c r="DT116" s="17">
        <v>0</v>
      </c>
      <c r="DU116" s="17">
        <v>0</v>
      </c>
      <c r="DV116" s="17">
        <v>0</v>
      </c>
      <c r="DW116" s="17">
        <v>0</v>
      </c>
      <c r="DX116" s="17">
        <v>0</v>
      </c>
      <c r="DY116" s="17">
        <v>0</v>
      </c>
      <c r="DZ116" s="17">
        <v>0</v>
      </c>
      <c r="EA116" s="17">
        <v>0</v>
      </c>
      <c r="EB116" s="17">
        <v>0</v>
      </c>
      <c r="EC116" s="17">
        <v>0</v>
      </c>
      <c r="ED116" s="17">
        <v>0</v>
      </c>
      <c r="EE116" s="17">
        <v>0</v>
      </c>
      <c r="EF116" s="17">
        <v>0</v>
      </c>
      <c r="EG116" s="17">
        <v>0</v>
      </c>
      <c r="EH116" s="17">
        <v>0</v>
      </c>
      <c r="EI116" s="17">
        <v>0</v>
      </c>
      <c r="EJ116" s="17">
        <v>0</v>
      </c>
      <c r="EK116" s="17">
        <v>0</v>
      </c>
      <c r="EL116" s="17">
        <v>0</v>
      </c>
      <c r="EM116" s="17">
        <v>0</v>
      </c>
      <c r="EN116" s="17">
        <v>0</v>
      </c>
      <c r="EO116" s="17">
        <v>0</v>
      </c>
      <c r="EP116" s="17">
        <v>0</v>
      </c>
      <c r="EQ116" s="17">
        <v>0</v>
      </c>
      <c r="ER116" s="17">
        <v>0</v>
      </c>
      <c r="ES116" s="17">
        <v>0</v>
      </c>
      <c r="ET116" s="17">
        <v>0</v>
      </c>
      <c r="EU116" s="17">
        <v>0</v>
      </c>
      <c r="EV116" s="17">
        <v>0</v>
      </c>
      <c r="EW116" s="17">
        <v>0</v>
      </c>
      <c r="EX116" s="17">
        <v>0</v>
      </c>
      <c r="EY116" s="17">
        <v>0</v>
      </c>
      <c r="EZ116" s="17">
        <v>0</v>
      </c>
      <c r="FA116" s="17">
        <v>0</v>
      </c>
      <c r="FB116" s="17">
        <v>0</v>
      </c>
      <c r="FC116" s="17">
        <v>0</v>
      </c>
      <c r="FD116" s="17">
        <v>0</v>
      </c>
      <c r="FE116" s="17">
        <v>0</v>
      </c>
      <c r="FF116" s="17">
        <v>0</v>
      </c>
      <c r="FG116" s="17">
        <v>0</v>
      </c>
      <c r="FH116" s="17">
        <v>0</v>
      </c>
      <c r="FI116" s="17">
        <v>0</v>
      </c>
      <c r="FJ116" s="17">
        <v>0</v>
      </c>
      <c r="FK116" s="17">
        <v>0</v>
      </c>
      <c r="FL116" s="17">
        <v>0</v>
      </c>
      <c r="FM116" s="17">
        <v>0</v>
      </c>
      <c r="FN116" s="17">
        <v>0</v>
      </c>
      <c r="FO116" s="17">
        <v>0</v>
      </c>
      <c r="FP116" s="17">
        <v>0</v>
      </c>
      <c r="FQ116" s="17">
        <v>0</v>
      </c>
      <c r="FR116" s="17">
        <v>0</v>
      </c>
      <c r="FS116" s="17">
        <v>0</v>
      </c>
      <c r="FT116" s="17">
        <v>0</v>
      </c>
      <c r="FU116" s="17">
        <v>0</v>
      </c>
      <c r="FV116" s="17">
        <v>0</v>
      </c>
      <c r="FW116" s="17">
        <v>0</v>
      </c>
      <c r="FX116" s="17">
        <v>0</v>
      </c>
      <c r="FY116" s="17">
        <v>0</v>
      </c>
      <c r="FZ116" s="17">
        <v>0</v>
      </c>
      <c r="GA116" s="17">
        <v>0</v>
      </c>
      <c r="GB116" s="17">
        <v>0</v>
      </c>
      <c r="GC116" s="17">
        <v>0</v>
      </c>
      <c r="GD116" s="17">
        <v>0</v>
      </c>
      <c r="GE116" s="17">
        <v>0</v>
      </c>
      <c r="GF116" s="17">
        <v>0</v>
      </c>
      <c r="GG116" s="17">
        <v>0</v>
      </c>
      <c r="GH116" s="17">
        <v>0</v>
      </c>
      <c r="GI116" s="17">
        <v>0</v>
      </c>
      <c r="GJ116" s="17">
        <v>0</v>
      </c>
      <c r="GK116" s="17">
        <v>0</v>
      </c>
      <c r="GL116" s="17">
        <v>0</v>
      </c>
      <c r="GM116" s="17">
        <v>0</v>
      </c>
      <c r="GN116" s="17">
        <v>0</v>
      </c>
      <c r="GO116" s="17">
        <v>0</v>
      </c>
      <c r="GP116" s="17">
        <v>0</v>
      </c>
      <c r="GQ116" s="17">
        <v>0</v>
      </c>
      <c r="GR116" s="17">
        <v>0</v>
      </c>
      <c r="GS116" s="17">
        <v>0</v>
      </c>
      <c r="GT116" s="17">
        <v>0</v>
      </c>
      <c r="GU116" s="17">
        <v>0</v>
      </c>
      <c r="GV116" s="17">
        <v>0</v>
      </c>
      <c r="GW116" s="17">
        <v>0</v>
      </c>
      <c r="GX116" s="17">
        <v>0</v>
      </c>
      <c r="GY116" s="17">
        <v>0</v>
      </c>
      <c r="GZ116" s="17">
        <v>0</v>
      </c>
      <c r="HA116" s="17">
        <v>0</v>
      </c>
      <c r="HB116" s="17">
        <v>0</v>
      </c>
      <c r="HC116" s="17">
        <v>0</v>
      </c>
      <c r="HD116" s="17">
        <v>0</v>
      </c>
      <c r="HE116" s="17">
        <v>0</v>
      </c>
      <c r="HF116" s="17">
        <v>0</v>
      </c>
      <c r="HG116" s="17">
        <v>0</v>
      </c>
      <c r="HH116" s="17">
        <v>0</v>
      </c>
      <c r="HI116" s="17">
        <v>0</v>
      </c>
      <c r="HJ116" s="17">
        <v>0</v>
      </c>
      <c r="HK116" s="17">
        <v>0</v>
      </c>
      <c r="HL116" s="17">
        <v>0</v>
      </c>
      <c r="HM116" s="17">
        <v>0</v>
      </c>
      <c r="HN116" s="17">
        <v>0</v>
      </c>
      <c r="HO116" s="17">
        <v>0</v>
      </c>
      <c r="HP116" s="17">
        <v>0</v>
      </c>
      <c r="HQ116" s="17">
        <v>0</v>
      </c>
      <c r="HR116" s="17">
        <v>0</v>
      </c>
      <c r="HS116" s="17">
        <v>0</v>
      </c>
      <c r="HT116" s="17">
        <v>0</v>
      </c>
      <c r="HU116" s="17">
        <v>0</v>
      </c>
      <c r="HV116" s="17">
        <v>0</v>
      </c>
      <c r="HW116" s="17">
        <v>0</v>
      </c>
      <c r="HX116" s="17">
        <v>0</v>
      </c>
      <c r="HY116" s="17">
        <v>0</v>
      </c>
      <c r="HZ116" s="17">
        <v>0</v>
      </c>
      <c r="IA116" s="17">
        <v>0</v>
      </c>
      <c r="IB116" s="17">
        <v>0</v>
      </c>
      <c r="IC116" s="17">
        <v>0</v>
      </c>
      <c r="ID116" s="17">
        <v>0</v>
      </c>
      <c r="IE116" s="17">
        <v>0</v>
      </c>
      <c r="IF116" s="17">
        <v>0</v>
      </c>
      <c r="IG116" s="17">
        <v>0</v>
      </c>
      <c r="IH116" s="17">
        <v>0</v>
      </c>
      <c r="II116" s="17">
        <v>0</v>
      </c>
      <c r="IJ116" s="17">
        <v>0</v>
      </c>
      <c r="IK116" s="17">
        <v>0</v>
      </c>
      <c r="IL116" s="17">
        <v>0</v>
      </c>
      <c r="IM116" s="17">
        <v>0</v>
      </c>
      <c r="IN116" s="17">
        <v>0</v>
      </c>
      <c r="IO116" s="17">
        <v>0</v>
      </c>
      <c r="IP116" s="17">
        <v>0</v>
      </c>
      <c r="IQ116" s="17">
        <v>0</v>
      </c>
      <c r="IR116" s="17">
        <v>0</v>
      </c>
      <c r="IS116" s="17">
        <v>0</v>
      </c>
      <c r="IT116" s="17">
        <v>0</v>
      </c>
      <c r="IU116" s="17">
        <v>0</v>
      </c>
      <c r="IV116" s="17">
        <v>0</v>
      </c>
      <c r="IW116" s="17">
        <v>0</v>
      </c>
      <c r="IX116" s="17">
        <v>0</v>
      </c>
      <c r="IY116" s="17">
        <v>0</v>
      </c>
      <c r="IZ116" s="17">
        <v>0</v>
      </c>
      <c r="JA116" s="17">
        <v>0</v>
      </c>
      <c r="JB116" s="17">
        <v>0</v>
      </c>
      <c r="JC116" s="17">
        <v>0</v>
      </c>
      <c r="JD116" s="17">
        <v>0</v>
      </c>
      <c r="JE116" s="17">
        <v>0</v>
      </c>
      <c r="JF116" s="17">
        <v>0</v>
      </c>
      <c r="JG116" s="17">
        <v>0</v>
      </c>
      <c r="JH116" s="17">
        <v>0</v>
      </c>
      <c r="JI116" s="17">
        <v>0</v>
      </c>
      <c r="JJ116" s="17">
        <v>0</v>
      </c>
      <c r="JK116" s="17">
        <v>0</v>
      </c>
      <c r="JL116" s="17">
        <v>0</v>
      </c>
      <c r="JM116" s="17">
        <v>0</v>
      </c>
      <c r="JN116" s="17">
        <v>0</v>
      </c>
      <c r="JO116" s="17">
        <v>0</v>
      </c>
      <c r="JP116" s="17">
        <v>0</v>
      </c>
      <c r="JQ116" s="17">
        <v>0</v>
      </c>
      <c r="JR116" s="17">
        <v>0</v>
      </c>
      <c r="JS116" s="17">
        <v>0</v>
      </c>
      <c r="JT116" s="17">
        <v>0</v>
      </c>
      <c r="JU116" s="17">
        <v>0</v>
      </c>
      <c r="JV116" s="17">
        <v>0</v>
      </c>
      <c r="JW116" s="17">
        <v>0</v>
      </c>
      <c r="JX116" s="17">
        <v>0</v>
      </c>
      <c r="JY116" s="17">
        <v>0</v>
      </c>
    </row>
    <row r="117" spans="1:285" x14ac:dyDescent="0.15">
      <c r="A117" s="17" t="s">
        <v>401</v>
      </c>
      <c r="B117" s="17" t="s">
        <v>402</v>
      </c>
      <c r="C117" s="17">
        <v>0</v>
      </c>
      <c r="D117" s="17">
        <v>0</v>
      </c>
      <c r="E117" s="17">
        <v>0</v>
      </c>
      <c r="F117" s="17">
        <v>0</v>
      </c>
      <c r="G117" s="17">
        <v>0</v>
      </c>
      <c r="H117" s="17">
        <v>0</v>
      </c>
      <c r="I117" s="17">
        <v>10.56</v>
      </c>
      <c r="J117" s="17">
        <v>10.56</v>
      </c>
      <c r="K117" s="17">
        <v>10.56</v>
      </c>
      <c r="L117" s="17">
        <v>10.56</v>
      </c>
      <c r="M117" s="17">
        <v>10.56</v>
      </c>
      <c r="N117" s="17">
        <v>10.58</v>
      </c>
      <c r="O117" s="17">
        <v>10.58</v>
      </c>
      <c r="P117" s="17">
        <v>10.51</v>
      </c>
      <c r="Q117" s="17">
        <v>10.51</v>
      </c>
      <c r="R117" s="17">
        <v>10.53</v>
      </c>
      <c r="S117" s="17">
        <v>10.54</v>
      </c>
      <c r="T117" s="17">
        <v>10.55</v>
      </c>
      <c r="U117" s="17">
        <v>10.53</v>
      </c>
      <c r="V117" s="17">
        <v>10.54</v>
      </c>
      <c r="W117" s="17">
        <v>10.52</v>
      </c>
      <c r="X117" s="17">
        <v>10.54</v>
      </c>
      <c r="Y117" s="17">
        <v>10.57</v>
      </c>
      <c r="Z117" s="17">
        <v>10.57</v>
      </c>
      <c r="AA117" s="17">
        <v>10.56</v>
      </c>
      <c r="AB117" s="17">
        <v>0</v>
      </c>
      <c r="AC117" s="17">
        <v>0</v>
      </c>
      <c r="AD117" s="17">
        <v>0</v>
      </c>
      <c r="AE117" s="17">
        <v>0</v>
      </c>
      <c r="AF117" s="17">
        <v>0</v>
      </c>
      <c r="AG117" s="17">
        <v>0</v>
      </c>
      <c r="AH117" s="17">
        <v>0</v>
      </c>
      <c r="AI117" s="17">
        <v>0</v>
      </c>
      <c r="AJ117" s="17">
        <v>0</v>
      </c>
      <c r="AK117" s="17">
        <v>0</v>
      </c>
      <c r="AL117" s="17">
        <v>0</v>
      </c>
      <c r="AM117" s="17">
        <v>0</v>
      </c>
      <c r="AN117" s="17">
        <v>0</v>
      </c>
      <c r="AO117" s="17">
        <v>0</v>
      </c>
      <c r="AP117" s="17">
        <v>0</v>
      </c>
      <c r="AQ117" s="17">
        <v>0</v>
      </c>
      <c r="AR117" s="17">
        <v>0</v>
      </c>
      <c r="AS117" s="17">
        <v>0</v>
      </c>
      <c r="AT117" s="17">
        <v>0</v>
      </c>
      <c r="AU117" s="17">
        <v>0</v>
      </c>
      <c r="AV117" s="17">
        <v>0</v>
      </c>
      <c r="AW117" s="17">
        <v>0</v>
      </c>
      <c r="AX117" s="17">
        <v>0</v>
      </c>
      <c r="AY117" s="17">
        <v>0</v>
      </c>
      <c r="AZ117" s="17">
        <v>0</v>
      </c>
      <c r="BA117" s="17">
        <v>0</v>
      </c>
      <c r="BB117" s="17">
        <v>0</v>
      </c>
      <c r="BC117" s="17">
        <v>0</v>
      </c>
      <c r="BD117" s="17">
        <v>0</v>
      </c>
      <c r="BE117" s="17">
        <v>0</v>
      </c>
      <c r="BF117" s="17">
        <v>0</v>
      </c>
      <c r="BG117" s="17">
        <v>0</v>
      </c>
      <c r="BH117" s="17">
        <v>0</v>
      </c>
      <c r="BI117" s="17">
        <v>0</v>
      </c>
      <c r="BJ117" s="17">
        <v>0</v>
      </c>
      <c r="BK117" s="17">
        <v>0</v>
      </c>
      <c r="BL117" s="17">
        <v>0</v>
      </c>
      <c r="BM117" s="17">
        <v>0</v>
      </c>
      <c r="BN117" s="17">
        <v>0</v>
      </c>
      <c r="BO117" s="17">
        <v>0</v>
      </c>
      <c r="BP117" s="17">
        <v>0</v>
      </c>
      <c r="BQ117" s="17">
        <v>0</v>
      </c>
      <c r="BR117" s="17">
        <v>0</v>
      </c>
      <c r="BS117" s="17">
        <v>0</v>
      </c>
      <c r="BT117" s="17">
        <v>0</v>
      </c>
      <c r="BU117" s="17">
        <v>0</v>
      </c>
      <c r="BV117" s="17">
        <v>0</v>
      </c>
      <c r="BW117" s="17">
        <v>0</v>
      </c>
      <c r="BX117" s="17">
        <v>0</v>
      </c>
      <c r="BY117" s="17">
        <v>0</v>
      </c>
      <c r="BZ117" s="17">
        <v>0</v>
      </c>
      <c r="CA117" s="17">
        <v>0</v>
      </c>
      <c r="CB117" s="17">
        <v>0</v>
      </c>
      <c r="CC117" s="17">
        <v>0</v>
      </c>
      <c r="CD117" s="17">
        <v>0</v>
      </c>
      <c r="CE117" s="17">
        <v>0</v>
      </c>
      <c r="CF117" s="17">
        <v>0</v>
      </c>
      <c r="CG117" s="17">
        <v>0</v>
      </c>
      <c r="CH117" s="17">
        <v>0</v>
      </c>
      <c r="CI117" s="17">
        <v>0</v>
      </c>
      <c r="CJ117" s="17">
        <v>0</v>
      </c>
      <c r="CK117" s="17">
        <v>0</v>
      </c>
      <c r="CL117" s="17">
        <v>0</v>
      </c>
      <c r="CM117" s="17">
        <v>0</v>
      </c>
      <c r="CN117" s="17">
        <v>0</v>
      </c>
      <c r="CO117" s="17">
        <v>0</v>
      </c>
      <c r="CP117" s="17">
        <v>0</v>
      </c>
      <c r="CQ117" s="17">
        <v>0</v>
      </c>
      <c r="CR117" s="17">
        <v>0</v>
      </c>
      <c r="CS117" s="17">
        <v>0</v>
      </c>
      <c r="CT117" s="17">
        <v>0</v>
      </c>
      <c r="CU117" s="17">
        <v>0</v>
      </c>
      <c r="CV117" s="17">
        <v>0</v>
      </c>
      <c r="CW117" s="17">
        <v>0</v>
      </c>
      <c r="CX117" s="17">
        <v>0</v>
      </c>
      <c r="CY117" s="17">
        <v>0</v>
      </c>
      <c r="CZ117" s="17">
        <v>0</v>
      </c>
      <c r="DA117" s="17">
        <v>0</v>
      </c>
      <c r="DB117" s="17">
        <v>0</v>
      </c>
      <c r="DC117" s="17">
        <v>0</v>
      </c>
      <c r="DD117" s="17">
        <v>0</v>
      </c>
      <c r="DE117" s="17">
        <v>0</v>
      </c>
      <c r="DF117" s="17">
        <v>0</v>
      </c>
      <c r="DG117" s="17">
        <v>0</v>
      </c>
      <c r="DH117" s="17">
        <v>0</v>
      </c>
      <c r="DI117" s="17">
        <v>0</v>
      </c>
      <c r="DJ117" s="17">
        <v>0</v>
      </c>
      <c r="DK117" s="17">
        <v>0</v>
      </c>
      <c r="DL117" s="17">
        <v>0</v>
      </c>
      <c r="DM117" s="17">
        <v>0</v>
      </c>
      <c r="DN117" s="17">
        <v>0</v>
      </c>
      <c r="DO117" s="17">
        <v>0</v>
      </c>
      <c r="DP117" s="17">
        <v>0</v>
      </c>
      <c r="DQ117" s="17">
        <v>0</v>
      </c>
      <c r="DR117" s="17">
        <v>0</v>
      </c>
      <c r="DS117" s="17">
        <v>0</v>
      </c>
      <c r="DT117" s="17">
        <v>0</v>
      </c>
      <c r="DU117" s="17">
        <v>0</v>
      </c>
      <c r="DV117" s="17">
        <v>0</v>
      </c>
      <c r="DW117" s="17">
        <v>0</v>
      </c>
      <c r="DX117" s="17">
        <v>0</v>
      </c>
      <c r="DY117" s="17">
        <v>0</v>
      </c>
      <c r="DZ117" s="17">
        <v>0</v>
      </c>
      <c r="EA117" s="17">
        <v>0</v>
      </c>
      <c r="EB117" s="17">
        <v>0</v>
      </c>
      <c r="EC117" s="17">
        <v>0</v>
      </c>
      <c r="ED117" s="17">
        <v>0</v>
      </c>
      <c r="EE117" s="17">
        <v>0</v>
      </c>
      <c r="EF117" s="17">
        <v>0</v>
      </c>
      <c r="EG117" s="17">
        <v>0</v>
      </c>
      <c r="EH117" s="17">
        <v>0</v>
      </c>
      <c r="EI117" s="17">
        <v>0</v>
      </c>
      <c r="EJ117" s="17">
        <v>0</v>
      </c>
      <c r="EK117" s="17">
        <v>0</v>
      </c>
      <c r="EL117" s="17">
        <v>0</v>
      </c>
      <c r="EM117" s="17">
        <v>0</v>
      </c>
      <c r="EN117" s="17">
        <v>0</v>
      </c>
      <c r="EO117" s="17">
        <v>0</v>
      </c>
      <c r="EP117" s="17">
        <v>0</v>
      </c>
      <c r="EQ117" s="17">
        <v>0</v>
      </c>
      <c r="ER117" s="17">
        <v>0</v>
      </c>
      <c r="ES117" s="17">
        <v>0</v>
      </c>
      <c r="ET117" s="17">
        <v>0</v>
      </c>
      <c r="EU117" s="17">
        <v>0</v>
      </c>
      <c r="EV117" s="17">
        <v>0</v>
      </c>
      <c r="EW117" s="17">
        <v>0</v>
      </c>
      <c r="EX117" s="17">
        <v>0</v>
      </c>
      <c r="EY117" s="17">
        <v>0</v>
      </c>
      <c r="EZ117" s="17">
        <v>0</v>
      </c>
      <c r="FA117" s="17">
        <v>0</v>
      </c>
      <c r="FB117" s="17">
        <v>0</v>
      </c>
      <c r="FC117" s="17">
        <v>0</v>
      </c>
      <c r="FD117" s="17">
        <v>0</v>
      </c>
      <c r="FE117" s="17">
        <v>0</v>
      </c>
      <c r="FF117" s="17">
        <v>0</v>
      </c>
      <c r="FG117" s="17">
        <v>0</v>
      </c>
      <c r="FH117" s="17">
        <v>0</v>
      </c>
      <c r="FI117" s="17">
        <v>0</v>
      </c>
      <c r="FJ117" s="17">
        <v>0</v>
      </c>
      <c r="FK117" s="17">
        <v>0</v>
      </c>
      <c r="FL117" s="17">
        <v>0</v>
      </c>
      <c r="FM117" s="17">
        <v>0</v>
      </c>
      <c r="FN117" s="17">
        <v>0</v>
      </c>
      <c r="FO117" s="17">
        <v>0</v>
      </c>
      <c r="FP117" s="17">
        <v>0</v>
      </c>
      <c r="FQ117" s="17">
        <v>0</v>
      </c>
      <c r="FR117" s="17">
        <v>0</v>
      </c>
      <c r="FS117" s="17">
        <v>0</v>
      </c>
      <c r="FT117" s="17">
        <v>0</v>
      </c>
      <c r="FU117" s="17">
        <v>0</v>
      </c>
      <c r="FV117" s="17">
        <v>0</v>
      </c>
      <c r="FW117" s="17">
        <v>0</v>
      </c>
      <c r="FX117" s="17">
        <v>0</v>
      </c>
      <c r="FY117" s="17">
        <v>0</v>
      </c>
      <c r="FZ117" s="17">
        <v>0</v>
      </c>
      <c r="GA117" s="17">
        <v>0</v>
      </c>
      <c r="GB117" s="17">
        <v>0</v>
      </c>
      <c r="GC117" s="17">
        <v>0</v>
      </c>
      <c r="GD117" s="17">
        <v>0</v>
      </c>
      <c r="GE117" s="17">
        <v>0</v>
      </c>
      <c r="GF117" s="17">
        <v>0</v>
      </c>
      <c r="GG117" s="17">
        <v>0</v>
      </c>
      <c r="GH117" s="17">
        <v>0</v>
      </c>
      <c r="GI117" s="17">
        <v>0</v>
      </c>
      <c r="GJ117" s="17">
        <v>0</v>
      </c>
      <c r="GK117" s="17">
        <v>0</v>
      </c>
      <c r="GL117" s="17">
        <v>0</v>
      </c>
      <c r="GM117" s="17">
        <v>0</v>
      </c>
      <c r="GN117" s="17">
        <v>0</v>
      </c>
      <c r="GO117" s="17">
        <v>0</v>
      </c>
      <c r="GP117" s="17">
        <v>0</v>
      </c>
      <c r="GQ117" s="17">
        <v>0</v>
      </c>
      <c r="GR117" s="17">
        <v>0</v>
      </c>
      <c r="GS117" s="17">
        <v>0</v>
      </c>
      <c r="GT117" s="17">
        <v>0</v>
      </c>
      <c r="GU117" s="17">
        <v>0</v>
      </c>
      <c r="GV117" s="17">
        <v>0</v>
      </c>
      <c r="GW117" s="17">
        <v>0</v>
      </c>
      <c r="GX117" s="17">
        <v>0</v>
      </c>
      <c r="GY117" s="17">
        <v>0</v>
      </c>
      <c r="GZ117" s="17">
        <v>0</v>
      </c>
      <c r="HA117" s="17">
        <v>0</v>
      </c>
      <c r="HB117" s="17">
        <v>0</v>
      </c>
      <c r="HC117" s="17">
        <v>0</v>
      </c>
      <c r="HD117" s="17">
        <v>0</v>
      </c>
      <c r="HE117" s="17">
        <v>0</v>
      </c>
      <c r="HF117" s="17">
        <v>0</v>
      </c>
      <c r="HG117" s="17">
        <v>0</v>
      </c>
      <c r="HH117" s="17">
        <v>0</v>
      </c>
      <c r="HI117" s="17">
        <v>0</v>
      </c>
      <c r="HJ117" s="17">
        <v>0</v>
      </c>
      <c r="HK117" s="17">
        <v>0</v>
      </c>
      <c r="HL117" s="17">
        <v>0</v>
      </c>
      <c r="HM117" s="17">
        <v>0</v>
      </c>
      <c r="HN117" s="17">
        <v>0</v>
      </c>
      <c r="HO117" s="17">
        <v>0</v>
      </c>
      <c r="HP117" s="17">
        <v>0</v>
      </c>
      <c r="HQ117" s="17">
        <v>0</v>
      </c>
      <c r="HR117" s="17">
        <v>0</v>
      </c>
      <c r="HS117" s="17">
        <v>0</v>
      </c>
      <c r="HT117" s="17">
        <v>0</v>
      </c>
      <c r="HU117" s="17">
        <v>0</v>
      </c>
      <c r="HV117" s="17">
        <v>0</v>
      </c>
      <c r="HW117" s="17">
        <v>0</v>
      </c>
      <c r="HX117" s="17">
        <v>0</v>
      </c>
      <c r="HY117" s="17">
        <v>0</v>
      </c>
      <c r="HZ117" s="17">
        <v>0</v>
      </c>
      <c r="IA117" s="17">
        <v>0</v>
      </c>
      <c r="IB117" s="17">
        <v>0</v>
      </c>
      <c r="IC117" s="17">
        <v>0</v>
      </c>
      <c r="ID117" s="17">
        <v>0</v>
      </c>
      <c r="IE117" s="17">
        <v>0</v>
      </c>
      <c r="IF117" s="17">
        <v>0</v>
      </c>
      <c r="IG117" s="17">
        <v>0</v>
      </c>
      <c r="IH117" s="17">
        <v>0</v>
      </c>
      <c r="II117" s="17">
        <v>0</v>
      </c>
      <c r="IJ117" s="17">
        <v>0</v>
      </c>
      <c r="IK117" s="17">
        <v>0</v>
      </c>
      <c r="IL117" s="17">
        <v>0</v>
      </c>
      <c r="IM117" s="17">
        <v>0</v>
      </c>
      <c r="IN117" s="17">
        <v>0</v>
      </c>
      <c r="IO117" s="17">
        <v>0</v>
      </c>
      <c r="IP117" s="17">
        <v>0</v>
      </c>
      <c r="IQ117" s="17">
        <v>0</v>
      </c>
      <c r="IR117" s="17">
        <v>0</v>
      </c>
      <c r="IS117" s="17">
        <v>0</v>
      </c>
      <c r="IT117" s="17">
        <v>0</v>
      </c>
      <c r="IU117" s="17">
        <v>0</v>
      </c>
      <c r="IV117" s="17">
        <v>0</v>
      </c>
      <c r="IW117" s="17">
        <v>0</v>
      </c>
      <c r="IX117" s="17">
        <v>0</v>
      </c>
      <c r="IY117" s="17">
        <v>0</v>
      </c>
      <c r="IZ117" s="17">
        <v>0</v>
      </c>
      <c r="JA117" s="17">
        <v>0</v>
      </c>
      <c r="JB117" s="17">
        <v>0</v>
      </c>
      <c r="JC117" s="17">
        <v>0</v>
      </c>
      <c r="JD117" s="17">
        <v>0</v>
      </c>
      <c r="JE117" s="17">
        <v>0</v>
      </c>
      <c r="JF117" s="17">
        <v>0</v>
      </c>
      <c r="JG117" s="17">
        <v>0</v>
      </c>
      <c r="JH117" s="17">
        <v>0</v>
      </c>
      <c r="JI117" s="17">
        <v>0</v>
      </c>
      <c r="JJ117" s="17">
        <v>0</v>
      </c>
      <c r="JK117" s="17">
        <v>0</v>
      </c>
      <c r="JL117" s="17">
        <v>0</v>
      </c>
      <c r="JM117" s="17">
        <v>0</v>
      </c>
      <c r="JN117" s="17">
        <v>0</v>
      </c>
      <c r="JO117" s="17">
        <v>0</v>
      </c>
      <c r="JP117" s="17">
        <v>0</v>
      </c>
      <c r="JQ117" s="17">
        <v>0</v>
      </c>
      <c r="JR117" s="17">
        <v>0</v>
      </c>
      <c r="JS117" s="17">
        <v>0</v>
      </c>
      <c r="JT117" s="17">
        <v>0</v>
      </c>
      <c r="JU117" s="17">
        <v>0</v>
      </c>
      <c r="JV117" s="17">
        <v>0</v>
      </c>
      <c r="JW117" s="17">
        <v>0</v>
      </c>
      <c r="JX117" s="17">
        <v>0</v>
      </c>
      <c r="JY117" s="17">
        <v>0</v>
      </c>
    </row>
    <row r="118" spans="1:285" x14ac:dyDescent="0.15">
      <c r="A118" s="17" t="s">
        <v>572</v>
      </c>
      <c r="B118" s="17" t="s">
        <v>573</v>
      </c>
      <c r="C118" s="17">
        <v>0</v>
      </c>
      <c r="D118" s="17">
        <v>28.19</v>
      </c>
      <c r="E118" s="17">
        <v>28.19</v>
      </c>
      <c r="F118" s="17">
        <v>28.19</v>
      </c>
      <c r="G118" s="17">
        <v>28.19</v>
      </c>
      <c r="H118" s="17">
        <v>28.19</v>
      </c>
      <c r="I118" s="17">
        <v>28.62</v>
      </c>
      <c r="J118" s="17">
        <v>28.62</v>
      </c>
      <c r="K118" s="17">
        <v>28.62</v>
      </c>
      <c r="L118" s="17">
        <v>28.62</v>
      </c>
      <c r="M118" s="17">
        <v>28.62</v>
      </c>
      <c r="N118" s="17">
        <v>28.95</v>
      </c>
      <c r="O118" s="17">
        <v>29.05</v>
      </c>
      <c r="P118" s="17">
        <v>28.95</v>
      </c>
      <c r="Q118" s="17">
        <v>28.95</v>
      </c>
      <c r="R118" s="17">
        <v>28.94</v>
      </c>
      <c r="S118" s="17">
        <v>29.11</v>
      </c>
      <c r="T118" s="17">
        <v>29.24</v>
      </c>
      <c r="U118" s="17">
        <v>29.19</v>
      </c>
      <c r="V118" s="17">
        <v>29.18</v>
      </c>
      <c r="W118" s="17">
        <v>29.19</v>
      </c>
      <c r="X118" s="17">
        <v>29.15</v>
      </c>
      <c r="Y118" s="17">
        <v>29.1</v>
      </c>
      <c r="Z118" s="17">
        <v>29.05</v>
      </c>
      <c r="AA118" s="17">
        <v>28.93</v>
      </c>
      <c r="AB118" s="17">
        <v>0</v>
      </c>
      <c r="AC118" s="17">
        <v>0</v>
      </c>
      <c r="AD118" s="17">
        <v>0</v>
      </c>
      <c r="AE118" s="17">
        <v>0</v>
      </c>
      <c r="AF118" s="17">
        <v>0</v>
      </c>
      <c r="AG118" s="17">
        <v>0</v>
      </c>
      <c r="AH118" s="17">
        <v>0</v>
      </c>
      <c r="AI118" s="17">
        <v>0</v>
      </c>
      <c r="AJ118" s="17">
        <v>0</v>
      </c>
      <c r="AK118" s="17">
        <v>0</v>
      </c>
      <c r="AL118" s="17">
        <v>0</v>
      </c>
      <c r="AM118" s="17">
        <v>0</v>
      </c>
      <c r="AN118" s="17">
        <v>0</v>
      </c>
      <c r="AO118" s="17">
        <v>0</v>
      </c>
      <c r="AP118" s="17">
        <v>0</v>
      </c>
      <c r="AQ118" s="17">
        <v>0</v>
      </c>
      <c r="AR118" s="17">
        <v>0</v>
      </c>
      <c r="AS118" s="17">
        <v>0</v>
      </c>
      <c r="AT118" s="17">
        <v>0</v>
      </c>
      <c r="AU118" s="17">
        <v>0</v>
      </c>
      <c r="AV118" s="17">
        <v>0</v>
      </c>
      <c r="AW118" s="17">
        <v>0</v>
      </c>
      <c r="AX118" s="17">
        <v>0</v>
      </c>
      <c r="AY118" s="17">
        <v>0</v>
      </c>
      <c r="AZ118" s="17">
        <v>0</v>
      </c>
      <c r="BA118" s="17">
        <v>0</v>
      </c>
      <c r="BB118" s="17">
        <v>0</v>
      </c>
      <c r="BC118" s="17">
        <v>0</v>
      </c>
      <c r="BD118" s="17">
        <v>0</v>
      </c>
      <c r="BE118" s="17">
        <v>0</v>
      </c>
      <c r="BF118" s="17">
        <v>0</v>
      </c>
      <c r="BG118" s="17">
        <v>0</v>
      </c>
      <c r="BH118" s="17">
        <v>0</v>
      </c>
      <c r="BI118" s="17">
        <v>0</v>
      </c>
      <c r="BJ118" s="17">
        <v>0</v>
      </c>
      <c r="BK118" s="17">
        <v>0</v>
      </c>
      <c r="BL118" s="17">
        <v>0</v>
      </c>
      <c r="BM118" s="17">
        <v>0</v>
      </c>
      <c r="BN118" s="17">
        <v>0</v>
      </c>
      <c r="BO118" s="17">
        <v>0</v>
      </c>
      <c r="BP118" s="17">
        <v>0</v>
      </c>
      <c r="BQ118" s="17">
        <v>0</v>
      </c>
      <c r="BR118" s="17">
        <v>0</v>
      </c>
      <c r="BS118" s="17">
        <v>0</v>
      </c>
      <c r="BT118" s="17">
        <v>0</v>
      </c>
      <c r="BU118" s="17">
        <v>0</v>
      </c>
      <c r="BV118" s="17">
        <v>0</v>
      </c>
      <c r="BW118" s="17">
        <v>0</v>
      </c>
      <c r="BX118" s="17">
        <v>0</v>
      </c>
      <c r="BY118" s="17">
        <v>0</v>
      </c>
      <c r="BZ118" s="17">
        <v>0</v>
      </c>
      <c r="CA118" s="17">
        <v>0</v>
      </c>
      <c r="CB118" s="17">
        <v>0</v>
      </c>
      <c r="CC118" s="17">
        <v>0</v>
      </c>
      <c r="CD118" s="17">
        <v>0</v>
      </c>
      <c r="CE118" s="17">
        <v>0</v>
      </c>
      <c r="CF118" s="17">
        <v>0</v>
      </c>
      <c r="CG118" s="17">
        <v>0</v>
      </c>
      <c r="CH118" s="17">
        <v>0</v>
      </c>
      <c r="CI118" s="17">
        <v>0</v>
      </c>
      <c r="CJ118" s="17">
        <v>0</v>
      </c>
      <c r="CK118" s="17">
        <v>0</v>
      </c>
      <c r="CL118" s="17">
        <v>0</v>
      </c>
      <c r="CM118" s="17">
        <v>0</v>
      </c>
      <c r="CN118" s="17">
        <v>0</v>
      </c>
      <c r="CO118" s="17">
        <v>0</v>
      </c>
      <c r="CP118" s="17">
        <v>0</v>
      </c>
      <c r="CQ118" s="17">
        <v>0</v>
      </c>
      <c r="CR118" s="17">
        <v>0</v>
      </c>
      <c r="CS118" s="17">
        <v>0</v>
      </c>
      <c r="CT118" s="17">
        <v>0</v>
      </c>
      <c r="CU118" s="17">
        <v>0</v>
      </c>
      <c r="CV118" s="17">
        <v>0</v>
      </c>
      <c r="CW118" s="17">
        <v>0</v>
      </c>
      <c r="CX118" s="17">
        <v>0</v>
      </c>
      <c r="CY118" s="17">
        <v>0</v>
      </c>
      <c r="CZ118" s="17">
        <v>0</v>
      </c>
      <c r="DA118" s="17">
        <v>0</v>
      </c>
      <c r="DB118" s="17">
        <v>0</v>
      </c>
      <c r="DC118" s="17">
        <v>0</v>
      </c>
      <c r="DD118" s="17">
        <v>0</v>
      </c>
      <c r="DE118" s="17">
        <v>0</v>
      </c>
      <c r="DF118" s="17">
        <v>0</v>
      </c>
      <c r="DG118" s="17">
        <v>0</v>
      </c>
      <c r="DH118" s="17">
        <v>0</v>
      </c>
      <c r="DI118" s="17">
        <v>0</v>
      </c>
      <c r="DJ118" s="17">
        <v>0</v>
      </c>
      <c r="DK118" s="17">
        <v>0</v>
      </c>
      <c r="DL118" s="17">
        <v>0</v>
      </c>
      <c r="DM118" s="17">
        <v>0</v>
      </c>
      <c r="DN118" s="17">
        <v>0</v>
      </c>
      <c r="DO118" s="17">
        <v>0</v>
      </c>
      <c r="DP118" s="17">
        <v>0</v>
      </c>
      <c r="DQ118" s="17">
        <v>0</v>
      </c>
      <c r="DR118" s="17">
        <v>0</v>
      </c>
      <c r="DS118" s="17">
        <v>0</v>
      </c>
      <c r="DT118" s="17">
        <v>0</v>
      </c>
      <c r="DU118" s="17">
        <v>0</v>
      </c>
      <c r="DV118" s="17">
        <v>0</v>
      </c>
      <c r="DW118" s="17">
        <v>0</v>
      </c>
      <c r="DX118" s="17">
        <v>0</v>
      </c>
      <c r="DY118" s="17">
        <v>0</v>
      </c>
      <c r="DZ118" s="17">
        <v>0</v>
      </c>
      <c r="EA118" s="17">
        <v>0</v>
      </c>
      <c r="EB118" s="17">
        <v>0</v>
      </c>
      <c r="EC118" s="17">
        <v>0</v>
      </c>
      <c r="ED118" s="17">
        <v>0</v>
      </c>
      <c r="EE118" s="17">
        <v>0</v>
      </c>
      <c r="EF118" s="17">
        <v>0</v>
      </c>
      <c r="EG118" s="17">
        <v>0</v>
      </c>
      <c r="EH118" s="17">
        <v>0</v>
      </c>
      <c r="EI118" s="17">
        <v>0</v>
      </c>
      <c r="EJ118" s="17">
        <v>0</v>
      </c>
      <c r="EK118" s="17">
        <v>0</v>
      </c>
      <c r="EL118" s="17">
        <v>0</v>
      </c>
      <c r="EM118" s="17">
        <v>0</v>
      </c>
      <c r="EN118" s="17">
        <v>0</v>
      </c>
      <c r="EO118" s="17">
        <v>0</v>
      </c>
      <c r="EP118" s="17">
        <v>0</v>
      </c>
      <c r="EQ118" s="17">
        <v>0</v>
      </c>
      <c r="ER118" s="17">
        <v>0</v>
      </c>
      <c r="ES118" s="17">
        <v>0</v>
      </c>
      <c r="ET118" s="17">
        <v>0</v>
      </c>
      <c r="EU118" s="17">
        <v>0</v>
      </c>
      <c r="EV118" s="17">
        <v>0</v>
      </c>
      <c r="EW118" s="17">
        <v>0</v>
      </c>
      <c r="EX118" s="17">
        <v>0</v>
      </c>
      <c r="EY118" s="17">
        <v>0</v>
      </c>
      <c r="EZ118" s="17">
        <v>0</v>
      </c>
      <c r="FA118" s="17">
        <v>0</v>
      </c>
      <c r="FB118" s="17">
        <v>0</v>
      </c>
      <c r="FC118" s="17">
        <v>0</v>
      </c>
      <c r="FD118" s="17">
        <v>0</v>
      </c>
      <c r="FE118" s="17">
        <v>0</v>
      </c>
      <c r="FF118" s="17">
        <v>0</v>
      </c>
      <c r="FG118" s="17">
        <v>0</v>
      </c>
      <c r="FH118" s="17">
        <v>0</v>
      </c>
      <c r="FI118" s="17">
        <v>0</v>
      </c>
      <c r="FJ118" s="17">
        <v>0</v>
      </c>
      <c r="FK118" s="17">
        <v>0</v>
      </c>
      <c r="FL118" s="17">
        <v>0</v>
      </c>
      <c r="FM118" s="17">
        <v>0</v>
      </c>
      <c r="FN118" s="17">
        <v>0</v>
      </c>
      <c r="FO118" s="17">
        <v>0</v>
      </c>
      <c r="FP118" s="17">
        <v>0</v>
      </c>
      <c r="FQ118" s="17">
        <v>0</v>
      </c>
      <c r="FR118" s="17">
        <v>0</v>
      </c>
      <c r="FS118" s="17">
        <v>0</v>
      </c>
      <c r="FT118" s="17">
        <v>0</v>
      </c>
      <c r="FU118" s="17">
        <v>0</v>
      </c>
      <c r="FV118" s="17">
        <v>0</v>
      </c>
      <c r="FW118" s="17">
        <v>0</v>
      </c>
      <c r="FX118" s="17">
        <v>0</v>
      </c>
      <c r="FY118" s="17">
        <v>0</v>
      </c>
      <c r="FZ118" s="17">
        <v>0</v>
      </c>
      <c r="GA118" s="17">
        <v>0</v>
      </c>
      <c r="GB118" s="17">
        <v>0</v>
      </c>
      <c r="GC118" s="17">
        <v>0</v>
      </c>
      <c r="GD118" s="17">
        <v>0</v>
      </c>
      <c r="GE118" s="17">
        <v>0</v>
      </c>
      <c r="GF118" s="17">
        <v>0</v>
      </c>
      <c r="GG118" s="17">
        <v>0</v>
      </c>
      <c r="GH118" s="17">
        <v>0</v>
      </c>
      <c r="GI118" s="17">
        <v>0</v>
      </c>
      <c r="GJ118" s="17">
        <v>0</v>
      </c>
      <c r="GK118" s="17">
        <v>0</v>
      </c>
      <c r="GL118" s="17">
        <v>0</v>
      </c>
      <c r="GM118" s="17">
        <v>0</v>
      </c>
      <c r="GN118" s="17">
        <v>0</v>
      </c>
      <c r="GO118" s="17">
        <v>0</v>
      </c>
      <c r="GP118" s="17">
        <v>0</v>
      </c>
      <c r="GQ118" s="17">
        <v>0</v>
      </c>
      <c r="GR118" s="17">
        <v>0</v>
      </c>
      <c r="GS118" s="17">
        <v>0</v>
      </c>
      <c r="GT118" s="17">
        <v>0</v>
      </c>
      <c r="GU118" s="17">
        <v>0</v>
      </c>
      <c r="GV118" s="17">
        <v>0</v>
      </c>
      <c r="GW118" s="17">
        <v>0</v>
      </c>
      <c r="GX118" s="17">
        <v>0</v>
      </c>
      <c r="GY118" s="17">
        <v>0</v>
      </c>
      <c r="GZ118" s="17">
        <v>0</v>
      </c>
      <c r="HA118" s="17">
        <v>0</v>
      </c>
      <c r="HB118" s="17">
        <v>0</v>
      </c>
      <c r="HC118" s="17">
        <v>0</v>
      </c>
      <c r="HD118" s="17">
        <v>0</v>
      </c>
      <c r="HE118" s="17">
        <v>0</v>
      </c>
      <c r="HF118" s="17">
        <v>0</v>
      </c>
      <c r="HG118" s="17">
        <v>0</v>
      </c>
      <c r="HH118" s="17">
        <v>0</v>
      </c>
      <c r="HI118" s="17">
        <v>0</v>
      </c>
      <c r="HJ118" s="17">
        <v>0</v>
      </c>
      <c r="HK118" s="17">
        <v>0</v>
      </c>
      <c r="HL118" s="17">
        <v>0</v>
      </c>
      <c r="HM118" s="17">
        <v>0</v>
      </c>
      <c r="HN118" s="17">
        <v>0</v>
      </c>
      <c r="HO118" s="17">
        <v>0</v>
      </c>
      <c r="HP118" s="17">
        <v>0</v>
      </c>
      <c r="HQ118" s="17">
        <v>0</v>
      </c>
      <c r="HR118" s="17">
        <v>0</v>
      </c>
      <c r="HS118" s="17">
        <v>0</v>
      </c>
      <c r="HT118" s="17">
        <v>0</v>
      </c>
      <c r="HU118" s="17">
        <v>0</v>
      </c>
      <c r="HV118" s="17">
        <v>0</v>
      </c>
      <c r="HW118" s="17">
        <v>0</v>
      </c>
      <c r="HX118" s="17">
        <v>0</v>
      </c>
      <c r="HY118" s="17">
        <v>0</v>
      </c>
      <c r="HZ118" s="17">
        <v>0</v>
      </c>
      <c r="IA118" s="17">
        <v>0</v>
      </c>
      <c r="IB118" s="17">
        <v>0</v>
      </c>
      <c r="IC118" s="17">
        <v>0</v>
      </c>
      <c r="ID118" s="17">
        <v>0</v>
      </c>
      <c r="IE118" s="17">
        <v>0</v>
      </c>
      <c r="IF118" s="17">
        <v>0</v>
      </c>
      <c r="IG118" s="17">
        <v>0</v>
      </c>
      <c r="IH118" s="17">
        <v>0</v>
      </c>
      <c r="II118" s="17">
        <v>0</v>
      </c>
      <c r="IJ118" s="17">
        <v>0</v>
      </c>
      <c r="IK118" s="17">
        <v>0</v>
      </c>
      <c r="IL118" s="17">
        <v>0</v>
      </c>
      <c r="IM118" s="17">
        <v>0</v>
      </c>
      <c r="IN118" s="17">
        <v>0</v>
      </c>
      <c r="IO118" s="17">
        <v>0</v>
      </c>
      <c r="IP118" s="17">
        <v>0</v>
      </c>
      <c r="IQ118" s="17">
        <v>0</v>
      </c>
      <c r="IR118" s="17">
        <v>0</v>
      </c>
      <c r="IS118" s="17">
        <v>0</v>
      </c>
      <c r="IT118" s="17">
        <v>0</v>
      </c>
      <c r="IU118" s="17">
        <v>0</v>
      </c>
      <c r="IV118" s="17">
        <v>0</v>
      </c>
      <c r="IW118" s="17">
        <v>0</v>
      </c>
      <c r="IX118" s="17">
        <v>0</v>
      </c>
      <c r="IY118" s="17">
        <v>0</v>
      </c>
      <c r="IZ118" s="17">
        <v>0</v>
      </c>
      <c r="JA118" s="17">
        <v>0</v>
      </c>
      <c r="JB118" s="17">
        <v>0</v>
      </c>
      <c r="JC118" s="17">
        <v>0</v>
      </c>
      <c r="JD118" s="17">
        <v>0</v>
      </c>
      <c r="JE118" s="17">
        <v>0</v>
      </c>
      <c r="JF118" s="17">
        <v>0</v>
      </c>
      <c r="JG118" s="17">
        <v>0</v>
      </c>
      <c r="JH118" s="17">
        <v>0</v>
      </c>
      <c r="JI118" s="17">
        <v>0</v>
      </c>
      <c r="JJ118" s="17">
        <v>0</v>
      </c>
      <c r="JK118" s="17">
        <v>0</v>
      </c>
      <c r="JL118" s="17">
        <v>0</v>
      </c>
      <c r="JM118" s="17">
        <v>0</v>
      </c>
      <c r="JN118" s="17">
        <v>0</v>
      </c>
      <c r="JO118" s="17">
        <v>0</v>
      </c>
      <c r="JP118" s="17">
        <v>0</v>
      </c>
      <c r="JQ118" s="17">
        <v>0</v>
      </c>
      <c r="JR118" s="17">
        <v>0</v>
      </c>
      <c r="JS118" s="17">
        <v>0</v>
      </c>
      <c r="JT118" s="17">
        <v>0</v>
      </c>
      <c r="JU118" s="17">
        <v>0</v>
      </c>
      <c r="JV118" s="17">
        <v>0</v>
      </c>
      <c r="JW118" s="17">
        <v>0</v>
      </c>
      <c r="JX118" s="17">
        <v>0</v>
      </c>
      <c r="JY118" s="17">
        <v>0</v>
      </c>
    </row>
    <row r="119" spans="1:285" x14ac:dyDescent="0.15">
      <c r="A119" s="17" t="s">
        <v>812</v>
      </c>
      <c r="B119" s="17" t="s">
        <v>813</v>
      </c>
      <c r="C119" s="17">
        <v>0</v>
      </c>
      <c r="D119" s="17">
        <v>0</v>
      </c>
      <c r="E119" s="17">
        <v>0</v>
      </c>
      <c r="F119" s="17">
        <v>0</v>
      </c>
      <c r="G119" s="17">
        <v>0</v>
      </c>
      <c r="H119" s="17">
        <v>0</v>
      </c>
      <c r="I119" s="17">
        <v>9.8000000000000007</v>
      </c>
      <c r="J119" s="17">
        <v>9.8000000000000007</v>
      </c>
      <c r="K119" s="17">
        <v>9.8000000000000007</v>
      </c>
      <c r="L119" s="17">
        <v>9.8000000000000007</v>
      </c>
      <c r="M119" s="17">
        <v>9.8000000000000007</v>
      </c>
      <c r="N119" s="17">
        <v>9.8800000000000008</v>
      </c>
      <c r="O119" s="17">
        <v>9.85</v>
      </c>
      <c r="P119" s="17">
        <v>9.84</v>
      </c>
      <c r="Q119" s="17">
        <v>9.81</v>
      </c>
      <c r="R119" s="17">
        <v>9.82</v>
      </c>
      <c r="S119" s="17">
        <v>9.8800000000000008</v>
      </c>
      <c r="T119" s="17">
        <v>9.92</v>
      </c>
      <c r="U119" s="17">
        <v>9.89</v>
      </c>
      <c r="V119" s="17">
        <v>9.8699999999999992</v>
      </c>
      <c r="W119" s="17">
        <v>9.89</v>
      </c>
      <c r="X119" s="17">
        <v>9.91</v>
      </c>
      <c r="Y119" s="17">
        <v>9.94</v>
      </c>
      <c r="Z119" s="17">
        <v>9.9</v>
      </c>
      <c r="AA119" s="17">
        <v>9.9</v>
      </c>
      <c r="AB119" s="17">
        <v>0</v>
      </c>
      <c r="AC119" s="17">
        <v>0</v>
      </c>
      <c r="AD119" s="17">
        <v>0</v>
      </c>
      <c r="AE119" s="17">
        <v>0</v>
      </c>
      <c r="AF119" s="17">
        <v>0</v>
      </c>
      <c r="AG119" s="17">
        <v>0</v>
      </c>
      <c r="AH119" s="17">
        <v>0</v>
      </c>
      <c r="AI119" s="17">
        <v>0</v>
      </c>
      <c r="AJ119" s="17">
        <v>0</v>
      </c>
      <c r="AK119" s="17">
        <v>0</v>
      </c>
      <c r="AL119" s="17">
        <v>0</v>
      </c>
      <c r="AM119" s="17">
        <v>0</v>
      </c>
      <c r="AN119" s="17">
        <v>0</v>
      </c>
      <c r="AO119" s="17">
        <v>0</v>
      </c>
      <c r="AP119" s="17">
        <v>0</v>
      </c>
      <c r="AQ119" s="17">
        <v>0</v>
      </c>
      <c r="AR119" s="17">
        <v>0</v>
      </c>
      <c r="AS119" s="17">
        <v>0</v>
      </c>
      <c r="AT119" s="17">
        <v>0</v>
      </c>
      <c r="AU119" s="17">
        <v>0</v>
      </c>
      <c r="AV119" s="17">
        <v>0</v>
      </c>
      <c r="AW119" s="17">
        <v>0</v>
      </c>
      <c r="AX119" s="17">
        <v>0</v>
      </c>
      <c r="AY119" s="17">
        <v>0</v>
      </c>
      <c r="AZ119" s="17">
        <v>0</v>
      </c>
      <c r="BA119" s="17">
        <v>0</v>
      </c>
      <c r="BB119" s="17">
        <v>0</v>
      </c>
      <c r="BC119" s="17">
        <v>0</v>
      </c>
      <c r="BD119" s="17">
        <v>0</v>
      </c>
      <c r="BE119" s="17">
        <v>0</v>
      </c>
      <c r="BF119" s="17">
        <v>0</v>
      </c>
      <c r="BG119" s="17">
        <v>0</v>
      </c>
      <c r="BH119" s="17">
        <v>0</v>
      </c>
      <c r="BI119" s="17">
        <v>0</v>
      </c>
      <c r="BJ119" s="17">
        <v>0</v>
      </c>
      <c r="BK119" s="17">
        <v>0</v>
      </c>
      <c r="BL119" s="17">
        <v>0</v>
      </c>
      <c r="BM119" s="17">
        <v>0</v>
      </c>
      <c r="BN119" s="17">
        <v>0</v>
      </c>
      <c r="BO119" s="17">
        <v>0</v>
      </c>
      <c r="BP119" s="17">
        <v>0</v>
      </c>
      <c r="BQ119" s="17">
        <v>0</v>
      </c>
      <c r="BR119" s="17">
        <v>0</v>
      </c>
      <c r="BS119" s="17">
        <v>0</v>
      </c>
      <c r="BT119" s="17">
        <v>0</v>
      </c>
      <c r="BU119" s="17">
        <v>0</v>
      </c>
      <c r="BV119" s="17">
        <v>0</v>
      </c>
      <c r="BW119" s="17">
        <v>0</v>
      </c>
      <c r="BX119" s="17">
        <v>0</v>
      </c>
      <c r="BY119" s="17">
        <v>0</v>
      </c>
      <c r="BZ119" s="17">
        <v>0</v>
      </c>
      <c r="CA119" s="17">
        <v>0</v>
      </c>
      <c r="CB119" s="17">
        <v>0</v>
      </c>
      <c r="CC119" s="17">
        <v>0</v>
      </c>
      <c r="CD119" s="17">
        <v>0</v>
      </c>
      <c r="CE119" s="17">
        <v>0</v>
      </c>
      <c r="CF119" s="17">
        <v>0</v>
      </c>
      <c r="CG119" s="17">
        <v>0</v>
      </c>
      <c r="CH119" s="17">
        <v>0</v>
      </c>
      <c r="CI119" s="17">
        <v>0</v>
      </c>
      <c r="CJ119" s="17">
        <v>0</v>
      </c>
      <c r="CK119" s="17">
        <v>0</v>
      </c>
      <c r="CL119" s="17">
        <v>0</v>
      </c>
      <c r="CM119" s="17">
        <v>0</v>
      </c>
      <c r="CN119" s="17">
        <v>0</v>
      </c>
      <c r="CO119" s="17">
        <v>0</v>
      </c>
      <c r="CP119" s="17">
        <v>0</v>
      </c>
      <c r="CQ119" s="17">
        <v>0</v>
      </c>
      <c r="CR119" s="17">
        <v>0</v>
      </c>
      <c r="CS119" s="17">
        <v>0</v>
      </c>
      <c r="CT119" s="17">
        <v>0</v>
      </c>
      <c r="CU119" s="17">
        <v>0</v>
      </c>
      <c r="CV119" s="17">
        <v>0</v>
      </c>
      <c r="CW119" s="17">
        <v>0</v>
      </c>
      <c r="CX119" s="17">
        <v>0</v>
      </c>
      <c r="CY119" s="17">
        <v>0</v>
      </c>
      <c r="CZ119" s="17">
        <v>0</v>
      </c>
      <c r="DA119" s="17">
        <v>0</v>
      </c>
      <c r="DB119" s="17">
        <v>0</v>
      </c>
      <c r="DC119" s="17">
        <v>0</v>
      </c>
      <c r="DD119" s="17">
        <v>0</v>
      </c>
      <c r="DE119" s="17">
        <v>0</v>
      </c>
      <c r="DF119" s="17">
        <v>0</v>
      </c>
      <c r="DG119" s="17">
        <v>0</v>
      </c>
      <c r="DH119" s="17">
        <v>0</v>
      </c>
      <c r="DI119" s="17">
        <v>0</v>
      </c>
      <c r="DJ119" s="17">
        <v>0</v>
      </c>
      <c r="DK119" s="17">
        <v>0</v>
      </c>
      <c r="DL119" s="17">
        <v>0</v>
      </c>
      <c r="DM119" s="17">
        <v>0</v>
      </c>
      <c r="DN119" s="17">
        <v>0</v>
      </c>
      <c r="DO119" s="17">
        <v>0</v>
      </c>
      <c r="DP119" s="17">
        <v>0</v>
      </c>
      <c r="DQ119" s="17">
        <v>0</v>
      </c>
      <c r="DR119" s="17">
        <v>0</v>
      </c>
      <c r="DS119" s="17">
        <v>0</v>
      </c>
      <c r="DT119" s="17">
        <v>0</v>
      </c>
      <c r="DU119" s="17">
        <v>0</v>
      </c>
      <c r="DV119" s="17">
        <v>0</v>
      </c>
      <c r="DW119" s="17">
        <v>0</v>
      </c>
      <c r="DX119" s="17">
        <v>0</v>
      </c>
      <c r="DY119" s="17">
        <v>0</v>
      </c>
      <c r="DZ119" s="17">
        <v>0</v>
      </c>
      <c r="EA119" s="17">
        <v>0</v>
      </c>
      <c r="EB119" s="17">
        <v>0</v>
      </c>
      <c r="EC119" s="17">
        <v>0</v>
      </c>
      <c r="ED119" s="17">
        <v>0</v>
      </c>
      <c r="EE119" s="17">
        <v>0</v>
      </c>
      <c r="EF119" s="17">
        <v>0</v>
      </c>
      <c r="EG119" s="17">
        <v>0</v>
      </c>
      <c r="EH119" s="17">
        <v>0</v>
      </c>
      <c r="EI119" s="17">
        <v>0</v>
      </c>
      <c r="EJ119" s="17">
        <v>0</v>
      </c>
      <c r="EK119" s="17">
        <v>0</v>
      </c>
      <c r="EL119" s="17">
        <v>0</v>
      </c>
      <c r="EM119" s="17">
        <v>0</v>
      </c>
      <c r="EN119" s="17">
        <v>0</v>
      </c>
      <c r="EO119" s="17">
        <v>0</v>
      </c>
      <c r="EP119" s="17">
        <v>0</v>
      </c>
      <c r="EQ119" s="17">
        <v>0</v>
      </c>
      <c r="ER119" s="17">
        <v>0</v>
      </c>
      <c r="ES119" s="17">
        <v>0</v>
      </c>
      <c r="ET119" s="17">
        <v>0</v>
      </c>
      <c r="EU119" s="17">
        <v>0</v>
      </c>
      <c r="EV119" s="17">
        <v>0</v>
      </c>
      <c r="EW119" s="17">
        <v>0</v>
      </c>
      <c r="EX119" s="17">
        <v>0</v>
      </c>
      <c r="EY119" s="17">
        <v>0</v>
      </c>
      <c r="EZ119" s="17">
        <v>0</v>
      </c>
      <c r="FA119" s="17">
        <v>0</v>
      </c>
      <c r="FB119" s="17">
        <v>0</v>
      </c>
      <c r="FC119" s="17">
        <v>0</v>
      </c>
      <c r="FD119" s="17">
        <v>0</v>
      </c>
      <c r="FE119" s="17">
        <v>0</v>
      </c>
      <c r="FF119" s="17">
        <v>0</v>
      </c>
      <c r="FG119" s="17">
        <v>0</v>
      </c>
      <c r="FH119" s="17">
        <v>0</v>
      </c>
      <c r="FI119" s="17">
        <v>0</v>
      </c>
      <c r="FJ119" s="17">
        <v>0</v>
      </c>
      <c r="FK119" s="17">
        <v>0</v>
      </c>
      <c r="FL119" s="17">
        <v>0</v>
      </c>
      <c r="FM119" s="17">
        <v>0</v>
      </c>
      <c r="FN119" s="17">
        <v>0</v>
      </c>
      <c r="FO119" s="17">
        <v>0</v>
      </c>
      <c r="FP119" s="17">
        <v>0</v>
      </c>
      <c r="FQ119" s="17">
        <v>0</v>
      </c>
      <c r="FR119" s="17">
        <v>0</v>
      </c>
      <c r="FS119" s="17">
        <v>0</v>
      </c>
      <c r="FT119" s="17">
        <v>0</v>
      </c>
      <c r="FU119" s="17">
        <v>0</v>
      </c>
      <c r="FV119" s="17">
        <v>0</v>
      </c>
      <c r="FW119" s="17">
        <v>0</v>
      </c>
      <c r="FX119" s="17">
        <v>0</v>
      </c>
      <c r="FY119" s="17">
        <v>0</v>
      </c>
      <c r="FZ119" s="17">
        <v>0</v>
      </c>
      <c r="GA119" s="17">
        <v>0</v>
      </c>
      <c r="GB119" s="17">
        <v>0</v>
      </c>
      <c r="GC119" s="17">
        <v>0</v>
      </c>
      <c r="GD119" s="17">
        <v>0</v>
      </c>
      <c r="GE119" s="17">
        <v>0</v>
      </c>
      <c r="GF119" s="17">
        <v>0</v>
      </c>
      <c r="GG119" s="17">
        <v>0</v>
      </c>
      <c r="GH119" s="17">
        <v>0</v>
      </c>
      <c r="GI119" s="17">
        <v>0</v>
      </c>
      <c r="GJ119" s="17">
        <v>0</v>
      </c>
      <c r="GK119" s="17">
        <v>0</v>
      </c>
      <c r="GL119" s="17">
        <v>0</v>
      </c>
      <c r="GM119" s="17">
        <v>0</v>
      </c>
      <c r="GN119" s="17">
        <v>0</v>
      </c>
      <c r="GO119" s="17">
        <v>0</v>
      </c>
      <c r="GP119" s="17">
        <v>0</v>
      </c>
      <c r="GQ119" s="17">
        <v>0</v>
      </c>
      <c r="GR119" s="17">
        <v>0</v>
      </c>
      <c r="GS119" s="17">
        <v>0</v>
      </c>
      <c r="GT119" s="17">
        <v>0</v>
      </c>
      <c r="GU119" s="17">
        <v>0</v>
      </c>
      <c r="GV119" s="17">
        <v>0</v>
      </c>
      <c r="GW119" s="17">
        <v>0</v>
      </c>
      <c r="GX119" s="17">
        <v>0</v>
      </c>
      <c r="GY119" s="17">
        <v>0</v>
      </c>
      <c r="GZ119" s="17">
        <v>0</v>
      </c>
      <c r="HA119" s="17">
        <v>0</v>
      </c>
      <c r="HB119" s="17">
        <v>0</v>
      </c>
      <c r="HC119" s="17">
        <v>0</v>
      </c>
      <c r="HD119" s="17">
        <v>0</v>
      </c>
      <c r="HE119" s="17">
        <v>0</v>
      </c>
      <c r="HF119" s="17">
        <v>0</v>
      </c>
      <c r="HG119" s="17">
        <v>0</v>
      </c>
      <c r="HH119" s="17">
        <v>0</v>
      </c>
      <c r="HI119" s="17">
        <v>0</v>
      </c>
      <c r="HJ119" s="17">
        <v>0</v>
      </c>
      <c r="HK119" s="17">
        <v>0</v>
      </c>
      <c r="HL119" s="17">
        <v>0</v>
      </c>
      <c r="HM119" s="17">
        <v>0</v>
      </c>
      <c r="HN119" s="17">
        <v>0</v>
      </c>
      <c r="HO119" s="17">
        <v>0</v>
      </c>
      <c r="HP119" s="17">
        <v>0</v>
      </c>
      <c r="HQ119" s="17">
        <v>0</v>
      </c>
      <c r="HR119" s="17">
        <v>0</v>
      </c>
      <c r="HS119" s="17">
        <v>0</v>
      </c>
      <c r="HT119" s="17">
        <v>0</v>
      </c>
      <c r="HU119" s="17">
        <v>0</v>
      </c>
      <c r="HV119" s="17">
        <v>0</v>
      </c>
      <c r="HW119" s="17">
        <v>0</v>
      </c>
      <c r="HX119" s="17">
        <v>0</v>
      </c>
      <c r="HY119" s="17">
        <v>0</v>
      </c>
      <c r="HZ119" s="17">
        <v>0</v>
      </c>
      <c r="IA119" s="17">
        <v>0</v>
      </c>
      <c r="IB119" s="17">
        <v>0</v>
      </c>
      <c r="IC119" s="17">
        <v>0</v>
      </c>
      <c r="ID119" s="17">
        <v>0</v>
      </c>
      <c r="IE119" s="17">
        <v>0</v>
      </c>
      <c r="IF119" s="17">
        <v>0</v>
      </c>
      <c r="IG119" s="17">
        <v>0</v>
      </c>
      <c r="IH119" s="17">
        <v>0</v>
      </c>
      <c r="II119" s="17">
        <v>0</v>
      </c>
      <c r="IJ119" s="17">
        <v>0</v>
      </c>
      <c r="IK119" s="17">
        <v>0</v>
      </c>
      <c r="IL119" s="17">
        <v>0</v>
      </c>
      <c r="IM119" s="17">
        <v>0</v>
      </c>
      <c r="IN119" s="17">
        <v>0</v>
      </c>
      <c r="IO119" s="17">
        <v>0</v>
      </c>
      <c r="IP119" s="17">
        <v>0</v>
      </c>
      <c r="IQ119" s="17">
        <v>0</v>
      </c>
      <c r="IR119" s="17">
        <v>0</v>
      </c>
      <c r="IS119" s="17">
        <v>0</v>
      </c>
      <c r="IT119" s="17">
        <v>0</v>
      </c>
      <c r="IU119" s="17">
        <v>0</v>
      </c>
      <c r="IV119" s="17">
        <v>0</v>
      </c>
      <c r="IW119" s="17">
        <v>0</v>
      </c>
      <c r="IX119" s="17">
        <v>0</v>
      </c>
      <c r="IY119" s="17">
        <v>0</v>
      </c>
      <c r="IZ119" s="17">
        <v>0</v>
      </c>
      <c r="JA119" s="17">
        <v>0</v>
      </c>
      <c r="JB119" s="17">
        <v>0</v>
      </c>
      <c r="JC119" s="17">
        <v>0</v>
      </c>
      <c r="JD119" s="17">
        <v>0</v>
      </c>
      <c r="JE119" s="17">
        <v>0</v>
      </c>
      <c r="JF119" s="17">
        <v>0</v>
      </c>
      <c r="JG119" s="17">
        <v>0</v>
      </c>
      <c r="JH119" s="17">
        <v>0</v>
      </c>
      <c r="JI119" s="17">
        <v>0</v>
      </c>
      <c r="JJ119" s="17">
        <v>0</v>
      </c>
      <c r="JK119" s="17">
        <v>0</v>
      </c>
      <c r="JL119" s="17">
        <v>0</v>
      </c>
      <c r="JM119" s="17">
        <v>0</v>
      </c>
      <c r="JN119" s="17">
        <v>0</v>
      </c>
      <c r="JO119" s="17">
        <v>0</v>
      </c>
      <c r="JP119" s="17">
        <v>0</v>
      </c>
      <c r="JQ119" s="17">
        <v>0</v>
      </c>
      <c r="JR119" s="17">
        <v>0</v>
      </c>
      <c r="JS119" s="17">
        <v>0</v>
      </c>
      <c r="JT119" s="17">
        <v>0</v>
      </c>
      <c r="JU119" s="17">
        <v>0</v>
      </c>
      <c r="JV119" s="17">
        <v>0</v>
      </c>
      <c r="JW119" s="17">
        <v>0</v>
      </c>
      <c r="JX119" s="17">
        <v>0</v>
      </c>
      <c r="JY119" s="17">
        <v>0</v>
      </c>
    </row>
    <row r="120" spans="1:285" x14ac:dyDescent="0.15">
      <c r="A120" s="17" t="s">
        <v>736</v>
      </c>
      <c r="B120" s="17" t="s">
        <v>737</v>
      </c>
      <c r="C120" s="17">
        <v>0</v>
      </c>
      <c r="D120" s="17">
        <v>0</v>
      </c>
      <c r="E120" s="17">
        <v>0</v>
      </c>
      <c r="F120" s="17">
        <v>0</v>
      </c>
      <c r="G120" s="17">
        <v>0</v>
      </c>
      <c r="H120" s="17">
        <v>0</v>
      </c>
      <c r="I120" s="17">
        <v>7.02</v>
      </c>
      <c r="J120" s="17">
        <v>7.02</v>
      </c>
      <c r="K120" s="17">
        <v>7.02</v>
      </c>
      <c r="L120" s="17">
        <v>7.02</v>
      </c>
      <c r="M120" s="17">
        <v>7.02</v>
      </c>
      <c r="N120" s="17">
        <v>7.03</v>
      </c>
      <c r="O120" s="17">
        <v>7.07</v>
      </c>
      <c r="P120" s="17">
        <v>7.09</v>
      </c>
      <c r="Q120" s="17">
        <v>7.08</v>
      </c>
      <c r="R120" s="17">
        <v>7.07</v>
      </c>
      <c r="S120" s="17">
        <v>7.07</v>
      </c>
      <c r="T120" s="17">
        <v>7.06</v>
      </c>
      <c r="U120" s="17">
        <v>7.06</v>
      </c>
      <c r="V120" s="17">
        <v>7.04</v>
      </c>
      <c r="W120" s="17">
        <v>7.02</v>
      </c>
      <c r="X120" s="17">
        <v>7.01</v>
      </c>
      <c r="Y120" s="17">
        <v>7.02</v>
      </c>
      <c r="Z120" s="17">
        <v>7.02</v>
      </c>
      <c r="AA120" s="17">
        <v>7.03</v>
      </c>
      <c r="AB120" s="17">
        <v>0</v>
      </c>
      <c r="AC120" s="17">
        <v>0</v>
      </c>
      <c r="AD120" s="17">
        <v>0</v>
      </c>
      <c r="AE120" s="17">
        <v>0</v>
      </c>
      <c r="AF120" s="17">
        <v>0</v>
      </c>
      <c r="AG120" s="17">
        <v>0</v>
      </c>
      <c r="AH120" s="17">
        <v>0</v>
      </c>
      <c r="AI120" s="17">
        <v>0</v>
      </c>
      <c r="AJ120" s="17">
        <v>0</v>
      </c>
      <c r="AK120" s="17">
        <v>0</v>
      </c>
      <c r="AL120" s="17">
        <v>0</v>
      </c>
      <c r="AM120" s="17">
        <v>0</v>
      </c>
      <c r="AN120" s="17">
        <v>0</v>
      </c>
      <c r="AO120" s="17">
        <v>0</v>
      </c>
      <c r="AP120" s="17">
        <v>0</v>
      </c>
      <c r="AQ120" s="17">
        <v>0</v>
      </c>
      <c r="AR120" s="17">
        <v>0</v>
      </c>
      <c r="AS120" s="17">
        <v>0</v>
      </c>
      <c r="AT120" s="17">
        <v>0</v>
      </c>
      <c r="AU120" s="17">
        <v>0</v>
      </c>
      <c r="AV120" s="17">
        <v>0</v>
      </c>
      <c r="AW120" s="17">
        <v>0</v>
      </c>
      <c r="AX120" s="17">
        <v>0</v>
      </c>
      <c r="AY120" s="17">
        <v>0</v>
      </c>
      <c r="AZ120" s="17">
        <v>0</v>
      </c>
      <c r="BA120" s="17">
        <v>0</v>
      </c>
      <c r="BB120" s="17">
        <v>0</v>
      </c>
      <c r="BC120" s="17">
        <v>0</v>
      </c>
      <c r="BD120" s="17">
        <v>0</v>
      </c>
      <c r="BE120" s="17">
        <v>0</v>
      </c>
      <c r="BF120" s="17">
        <v>0</v>
      </c>
      <c r="BG120" s="17">
        <v>0</v>
      </c>
      <c r="BH120" s="17">
        <v>0</v>
      </c>
      <c r="BI120" s="17">
        <v>0</v>
      </c>
      <c r="BJ120" s="17">
        <v>0</v>
      </c>
      <c r="BK120" s="17">
        <v>0</v>
      </c>
      <c r="BL120" s="17">
        <v>0</v>
      </c>
      <c r="BM120" s="17">
        <v>0</v>
      </c>
      <c r="BN120" s="17">
        <v>0</v>
      </c>
      <c r="BO120" s="17">
        <v>0</v>
      </c>
      <c r="BP120" s="17">
        <v>0</v>
      </c>
      <c r="BQ120" s="17">
        <v>0</v>
      </c>
      <c r="BR120" s="17">
        <v>0</v>
      </c>
      <c r="BS120" s="17">
        <v>0</v>
      </c>
      <c r="BT120" s="17">
        <v>0</v>
      </c>
      <c r="BU120" s="17">
        <v>0</v>
      </c>
      <c r="BV120" s="17">
        <v>0</v>
      </c>
      <c r="BW120" s="17">
        <v>0</v>
      </c>
      <c r="BX120" s="17">
        <v>0</v>
      </c>
      <c r="BY120" s="17">
        <v>0</v>
      </c>
      <c r="BZ120" s="17">
        <v>0</v>
      </c>
      <c r="CA120" s="17">
        <v>0</v>
      </c>
      <c r="CB120" s="17">
        <v>0</v>
      </c>
      <c r="CC120" s="17">
        <v>0</v>
      </c>
      <c r="CD120" s="17">
        <v>0</v>
      </c>
      <c r="CE120" s="17">
        <v>0</v>
      </c>
      <c r="CF120" s="17">
        <v>0</v>
      </c>
      <c r="CG120" s="17">
        <v>0</v>
      </c>
      <c r="CH120" s="17">
        <v>0</v>
      </c>
      <c r="CI120" s="17">
        <v>0</v>
      </c>
      <c r="CJ120" s="17">
        <v>0</v>
      </c>
      <c r="CK120" s="17">
        <v>0</v>
      </c>
      <c r="CL120" s="17">
        <v>0</v>
      </c>
      <c r="CM120" s="17">
        <v>0</v>
      </c>
      <c r="CN120" s="17">
        <v>0</v>
      </c>
      <c r="CO120" s="17">
        <v>0</v>
      </c>
      <c r="CP120" s="17">
        <v>0</v>
      </c>
      <c r="CQ120" s="17">
        <v>0</v>
      </c>
      <c r="CR120" s="17">
        <v>0</v>
      </c>
      <c r="CS120" s="17">
        <v>0</v>
      </c>
      <c r="CT120" s="17">
        <v>0</v>
      </c>
      <c r="CU120" s="17">
        <v>0</v>
      </c>
      <c r="CV120" s="17">
        <v>0</v>
      </c>
      <c r="CW120" s="17">
        <v>0</v>
      </c>
      <c r="CX120" s="17">
        <v>0</v>
      </c>
      <c r="CY120" s="17">
        <v>0</v>
      </c>
      <c r="CZ120" s="17">
        <v>0</v>
      </c>
      <c r="DA120" s="17">
        <v>0</v>
      </c>
      <c r="DB120" s="17">
        <v>0</v>
      </c>
      <c r="DC120" s="17">
        <v>0</v>
      </c>
      <c r="DD120" s="17">
        <v>0</v>
      </c>
      <c r="DE120" s="17">
        <v>0</v>
      </c>
      <c r="DF120" s="17">
        <v>0</v>
      </c>
      <c r="DG120" s="17">
        <v>0</v>
      </c>
      <c r="DH120" s="17">
        <v>0</v>
      </c>
      <c r="DI120" s="17">
        <v>0</v>
      </c>
      <c r="DJ120" s="17">
        <v>0</v>
      </c>
      <c r="DK120" s="17">
        <v>0</v>
      </c>
      <c r="DL120" s="17">
        <v>0</v>
      </c>
      <c r="DM120" s="17">
        <v>0</v>
      </c>
      <c r="DN120" s="17">
        <v>0</v>
      </c>
      <c r="DO120" s="17">
        <v>0</v>
      </c>
      <c r="DP120" s="17">
        <v>0</v>
      </c>
      <c r="DQ120" s="17">
        <v>0</v>
      </c>
      <c r="DR120" s="17">
        <v>0</v>
      </c>
      <c r="DS120" s="17">
        <v>0</v>
      </c>
      <c r="DT120" s="17">
        <v>0</v>
      </c>
      <c r="DU120" s="17">
        <v>0</v>
      </c>
      <c r="DV120" s="17">
        <v>0</v>
      </c>
      <c r="DW120" s="17">
        <v>0</v>
      </c>
      <c r="DX120" s="17">
        <v>0</v>
      </c>
      <c r="DY120" s="17">
        <v>0</v>
      </c>
      <c r="DZ120" s="17">
        <v>0</v>
      </c>
      <c r="EA120" s="17">
        <v>0</v>
      </c>
      <c r="EB120" s="17">
        <v>0</v>
      </c>
      <c r="EC120" s="17">
        <v>0</v>
      </c>
      <c r="ED120" s="17">
        <v>0</v>
      </c>
      <c r="EE120" s="17">
        <v>0</v>
      </c>
      <c r="EF120" s="17">
        <v>0</v>
      </c>
      <c r="EG120" s="17">
        <v>0</v>
      </c>
      <c r="EH120" s="17">
        <v>0</v>
      </c>
      <c r="EI120" s="17">
        <v>0</v>
      </c>
      <c r="EJ120" s="17">
        <v>0</v>
      </c>
      <c r="EK120" s="17">
        <v>0</v>
      </c>
      <c r="EL120" s="17">
        <v>0</v>
      </c>
      <c r="EM120" s="17">
        <v>0</v>
      </c>
      <c r="EN120" s="17">
        <v>0</v>
      </c>
      <c r="EO120" s="17">
        <v>0</v>
      </c>
      <c r="EP120" s="17">
        <v>0</v>
      </c>
      <c r="EQ120" s="17">
        <v>0</v>
      </c>
      <c r="ER120" s="17">
        <v>0</v>
      </c>
      <c r="ES120" s="17">
        <v>0</v>
      </c>
      <c r="ET120" s="17">
        <v>0</v>
      </c>
      <c r="EU120" s="17">
        <v>0</v>
      </c>
      <c r="EV120" s="17">
        <v>0</v>
      </c>
      <c r="EW120" s="17">
        <v>0</v>
      </c>
      <c r="EX120" s="17">
        <v>0</v>
      </c>
      <c r="EY120" s="17">
        <v>0</v>
      </c>
      <c r="EZ120" s="17">
        <v>0</v>
      </c>
      <c r="FA120" s="17">
        <v>0</v>
      </c>
      <c r="FB120" s="17">
        <v>0</v>
      </c>
      <c r="FC120" s="17">
        <v>0</v>
      </c>
      <c r="FD120" s="17">
        <v>0</v>
      </c>
      <c r="FE120" s="17">
        <v>0</v>
      </c>
      <c r="FF120" s="17">
        <v>0</v>
      </c>
      <c r="FG120" s="17">
        <v>0</v>
      </c>
      <c r="FH120" s="17">
        <v>0</v>
      </c>
      <c r="FI120" s="17">
        <v>0</v>
      </c>
      <c r="FJ120" s="17">
        <v>0</v>
      </c>
      <c r="FK120" s="17">
        <v>0</v>
      </c>
      <c r="FL120" s="17">
        <v>0</v>
      </c>
      <c r="FM120" s="17">
        <v>0</v>
      </c>
      <c r="FN120" s="17">
        <v>0</v>
      </c>
      <c r="FO120" s="17">
        <v>0</v>
      </c>
      <c r="FP120" s="17">
        <v>0</v>
      </c>
      <c r="FQ120" s="17">
        <v>0</v>
      </c>
      <c r="FR120" s="17">
        <v>0</v>
      </c>
      <c r="FS120" s="17">
        <v>0</v>
      </c>
      <c r="FT120" s="17">
        <v>0</v>
      </c>
      <c r="FU120" s="17">
        <v>0</v>
      </c>
      <c r="FV120" s="17">
        <v>0</v>
      </c>
      <c r="FW120" s="17">
        <v>0</v>
      </c>
      <c r="FX120" s="17">
        <v>0</v>
      </c>
      <c r="FY120" s="17">
        <v>0</v>
      </c>
      <c r="FZ120" s="17">
        <v>0</v>
      </c>
      <c r="GA120" s="17">
        <v>0</v>
      </c>
      <c r="GB120" s="17">
        <v>0</v>
      </c>
      <c r="GC120" s="17">
        <v>0</v>
      </c>
      <c r="GD120" s="17">
        <v>0</v>
      </c>
      <c r="GE120" s="17">
        <v>0</v>
      </c>
      <c r="GF120" s="17">
        <v>0</v>
      </c>
      <c r="GG120" s="17">
        <v>0</v>
      </c>
      <c r="GH120" s="17">
        <v>0</v>
      </c>
      <c r="GI120" s="17">
        <v>0</v>
      </c>
      <c r="GJ120" s="17">
        <v>0</v>
      </c>
      <c r="GK120" s="17">
        <v>0</v>
      </c>
      <c r="GL120" s="17">
        <v>0</v>
      </c>
      <c r="GM120" s="17">
        <v>0</v>
      </c>
      <c r="GN120" s="17">
        <v>0</v>
      </c>
      <c r="GO120" s="17">
        <v>0</v>
      </c>
      <c r="GP120" s="17">
        <v>0</v>
      </c>
      <c r="GQ120" s="17">
        <v>0</v>
      </c>
      <c r="GR120" s="17">
        <v>0</v>
      </c>
      <c r="GS120" s="17">
        <v>0</v>
      </c>
      <c r="GT120" s="17">
        <v>0</v>
      </c>
      <c r="GU120" s="17">
        <v>0</v>
      </c>
      <c r="GV120" s="17">
        <v>0</v>
      </c>
      <c r="GW120" s="17">
        <v>0</v>
      </c>
      <c r="GX120" s="17">
        <v>0</v>
      </c>
      <c r="GY120" s="17">
        <v>0</v>
      </c>
      <c r="GZ120" s="17">
        <v>0</v>
      </c>
      <c r="HA120" s="17">
        <v>0</v>
      </c>
      <c r="HB120" s="17">
        <v>0</v>
      </c>
      <c r="HC120" s="17">
        <v>0</v>
      </c>
      <c r="HD120" s="17">
        <v>0</v>
      </c>
      <c r="HE120" s="17">
        <v>0</v>
      </c>
      <c r="HF120" s="17">
        <v>0</v>
      </c>
      <c r="HG120" s="17">
        <v>0</v>
      </c>
      <c r="HH120" s="17">
        <v>0</v>
      </c>
      <c r="HI120" s="17">
        <v>0</v>
      </c>
      <c r="HJ120" s="17">
        <v>0</v>
      </c>
      <c r="HK120" s="17">
        <v>0</v>
      </c>
      <c r="HL120" s="17">
        <v>0</v>
      </c>
      <c r="HM120" s="17">
        <v>0</v>
      </c>
      <c r="HN120" s="17">
        <v>0</v>
      </c>
      <c r="HO120" s="17">
        <v>0</v>
      </c>
      <c r="HP120" s="17">
        <v>0</v>
      </c>
      <c r="HQ120" s="17">
        <v>0</v>
      </c>
      <c r="HR120" s="17">
        <v>0</v>
      </c>
      <c r="HS120" s="17">
        <v>0</v>
      </c>
      <c r="HT120" s="17">
        <v>0</v>
      </c>
      <c r="HU120" s="17">
        <v>0</v>
      </c>
      <c r="HV120" s="17">
        <v>0</v>
      </c>
      <c r="HW120" s="17">
        <v>0</v>
      </c>
      <c r="HX120" s="17">
        <v>0</v>
      </c>
      <c r="HY120" s="17">
        <v>0</v>
      </c>
      <c r="HZ120" s="17">
        <v>0</v>
      </c>
      <c r="IA120" s="17">
        <v>0</v>
      </c>
      <c r="IB120" s="17">
        <v>0</v>
      </c>
      <c r="IC120" s="17">
        <v>0</v>
      </c>
      <c r="ID120" s="17">
        <v>0</v>
      </c>
      <c r="IE120" s="17">
        <v>0</v>
      </c>
      <c r="IF120" s="17">
        <v>0</v>
      </c>
      <c r="IG120" s="17">
        <v>0</v>
      </c>
      <c r="IH120" s="17">
        <v>0</v>
      </c>
      <c r="II120" s="17">
        <v>0</v>
      </c>
      <c r="IJ120" s="17">
        <v>0</v>
      </c>
      <c r="IK120" s="17">
        <v>0</v>
      </c>
      <c r="IL120" s="17">
        <v>0</v>
      </c>
      <c r="IM120" s="17">
        <v>0</v>
      </c>
      <c r="IN120" s="17">
        <v>0</v>
      </c>
      <c r="IO120" s="17">
        <v>0</v>
      </c>
      <c r="IP120" s="17">
        <v>0</v>
      </c>
      <c r="IQ120" s="17">
        <v>0</v>
      </c>
      <c r="IR120" s="17">
        <v>0</v>
      </c>
      <c r="IS120" s="17">
        <v>0</v>
      </c>
      <c r="IT120" s="17">
        <v>0</v>
      </c>
      <c r="IU120" s="17">
        <v>0</v>
      </c>
      <c r="IV120" s="17">
        <v>0</v>
      </c>
      <c r="IW120" s="17">
        <v>0</v>
      </c>
      <c r="IX120" s="17">
        <v>0</v>
      </c>
      <c r="IY120" s="17">
        <v>0</v>
      </c>
      <c r="IZ120" s="17">
        <v>0</v>
      </c>
      <c r="JA120" s="17">
        <v>0</v>
      </c>
      <c r="JB120" s="17">
        <v>0</v>
      </c>
      <c r="JC120" s="17">
        <v>0</v>
      </c>
      <c r="JD120" s="17">
        <v>0</v>
      </c>
      <c r="JE120" s="17">
        <v>0</v>
      </c>
      <c r="JF120" s="17">
        <v>0</v>
      </c>
      <c r="JG120" s="17">
        <v>0</v>
      </c>
      <c r="JH120" s="17">
        <v>0</v>
      </c>
      <c r="JI120" s="17">
        <v>0</v>
      </c>
      <c r="JJ120" s="17">
        <v>0</v>
      </c>
      <c r="JK120" s="17">
        <v>0</v>
      </c>
      <c r="JL120" s="17">
        <v>0</v>
      </c>
      <c r="JM120" s="17">
        <v>0</v>
      </c>
      <c r="JN120" s="17">
        <v>0</v>
      </c>
      <c r="JO120" s="17">
        <v>0</v>
      </c>
      <c r="JP120" s="17">
        <v>0</v>
      </c>
      <c r="JQ120" s="17">
        <v>0</v>
      </c>
      <c r="JR120" s="17">
        <v>0</v>
      </c>
      <c r="JS120" s="17">
        <v>0</v>
      </c>
      <c r="JT120" s="17">
        <v>0</v>
      </c>
      <c r="JU120" s="17">
        <v>0</v>
      </c>
      <c r="JV120" s="17">
        <v>0</v>
      </c>
      <c r="JW120" s="17">
        <v>0</v>
      </c>
      <c r="JX120" s="17">
        <v>0</v>
      </c>
      <c r="JY120" s="17">
        <v>0</v>
      </c>
    </row>
    <row r="121" spans="1:285" x14ac:dyDescent="0.15">
      <c r="A121" s="17" t="s">
        <v>164</v>
      </c>
      <c r="B121" s="17" t="s">
        <v>165</v>
      </c>
      <c r="C121" s="17">
        <v>0</v>
      </c>
      <c r="D121" s="17">
        <v>46.06</v>
      </c>
      <c r="E121" s="17">
        <v>46.06</v>
      </c>
      <c r="F121" s="17">
        <v>46.06</v>
      </c>
      <c r="G121" s="17">
        <v>46.06</v>
      </c>
      <c r="H121" s="17">
        <v>46.06</v>
      </c>
      <c r="I121" s="17">
        <v>43</v>
      </c>
      <c r="J121" s="17">
        <v>43</v>
      </c>
      <c r="K121" s="17">
        <v>43</v>
      </c>
      <c r="L121" s="17">
        <v>43</v>
      </c>
      <c r="M121" s="17">
        <v>43</v>
      </c>
      <c r="N121" s="17">
        <v>43.09</v>
      </c>
      <c r="O121" s="17">
        <v>43.16</v>
      </c>
      <c r="P121" s="17">
        <v>43.16</v>
      </c>
      <c r="Q121" s="17">
        <v>43</v>
      </c>
      <c r="R121" s="17">
        <v>42.78</v>
      </c>
      <c r="S121" s="17">
        <v>42.85</v>
      </c>
      <c r="T121" s="17">
        <v>43</v>
      </c>
      <c r="U121" s="17">
        <v>43.15</v>
      </c>
      <c r="V121" s="17">
        <v>43.25</v>
      </c>
      <c r="W121" s="17">
        <v>43.32</v>
      </c>
      <c r="X121" s="17">
        <v>43.32</v>
      </c>
      <c r="Y121" s="17">
        <v>43.18</v>
      </c>
      <c r="Z121" s="17">
        <v>43.1</v>
      </c>
      <c r="AA121" s="17">
        <v>43.11</v>
      </c>
      <c r="AB121" s="17">
        <v>0</v>
      </c>
      <c r="AC121" s="17">
        <v>0</v>
      </c>
      <c r="AD121" s="17">
        <v>0</v>
      </c>
      <c r="AE121" s="17">
        <v>0</v>
      </c>
      <c r="AF121" s="17">
        <v>0</v>
      </c>
      <c r="AG121" s="17">
        <v>0</v>
      </c>
      <c r="AH121" s="17">
        <v>0</v>
      </c>
      <c r="AI121" s="17">
        <v>0</v>
      </c>
      <c r="AJ121" s="17">
        <v>0</v>
      </c>
      <c r="AK121" s="17">
        <v>0</v>
      </c>
      <c r="AL121" s="17">
        <v>0</v>
      </c>
      <c r="AM121" s="17">
        <v>0</v>
      </c>
      <c r="AN121" s="17">
        <v>0</v>
      </c>
      <c r="AO121" s="17">
        <v>0</v>
      </c>
      <c r="AP121" s="17">
        <v>0</v>
      </c>
      <c r="AQ121" s="17">
        <v>0</v>
      </c>
      <c r="AR121" s="17">
        <v>0</v>
      </c>
      <c r="AS121" s="17">
        <v>0</v>
      </c>
      <c r="AT121" s="17">
        <v>0</v>
      </c>
      <c r="AU121" s="17">
        <v>0</v>
      </c>
      <c r="AV121" s="17">
        <v>0</v>
      </c>
      <c r="AW121" s="17">
        <v>0</v>
      </c>
      <c r="AX121" s="17">
        <v>0</v>
      </c>
      <c r="AY121" s="17">
        <v>0</v>
      </c>
      <c r="AZ121" s="17">
        <v>0</v>
      </c>
      <c r="BA121" s="17">
        <v>0</v>
      </c>
      <c r="BB121" s="17">
        <v>0</v>
      </c>
      <c r="BC121" s="17">
        <v>0</v>
      </c>
      <c r="BD121" s="17">
        <v>0</v>
      </c>
      <c r="BE121" s="17">
        <v>0</v>
      </c>
      <c r="BF121" s="17">
        <v>0</v>
      </c>
      <c r="BG121" s="17">
        <v>0</v>
      </c>
      <c r="BH121" s="17">
        <v>0</v>
      </c>
      <c r="BI121" s="17">
        <v>0</v>
      </c>
      <c r="BJ121" s="17">
        <v>0</v>
      </c>
      <c r="BK121" s="17">
        <v>0</v>
      </c>
      <c r="BL121" s="17">
        <v>0</v>
      </c>
      <c r="BM121" s="17">
        <v>0</v>
      </c>
      <c r="BN121" s="17">
        <v>0</v>
      </c>
      <c r="BO121" s="17">
        <v>0</v>
      </c>
      <c r="BP121" s="17">
        <v>0</v>
      </c>
      <c r="BQ121" s="17">
        <v>0</v>
      </c>
      <c r="BR121" s="17">
        <v>0</v>
      </c>
      <c r="BS121" s="17">
        <v>0</v>
      </c>
      <c r="BT121" s="17">
        <v>0</v>
      </c>
      <c r="BU121" s="17">
        <v>0</v>
      </c>
      <c r="BV121" s="17">
        <v>0</v>
      </c>
      <c r="BW121" s="17">
        <v>0</v>
      </c>
      <c r="BX121" s="17">
        <v>0</v>
      </c>
      <c r="BY121" s="17">
        <v>0</v>
      </c>
      <c r="BZ121" s="17">
        <v>0</v>
      </c>
      <c r="CA121" s="17">
        <v>0</v>
      </c>
      <c r="CB121" s="17">
        <v>0</v>
      </c>
      <c r="CC121" s="17">
        <v>0</v>
      </c>
      <c r="CD121" s="17">
        <v>0</v>
      </c>
      <c r="CE121" s="17">
        <v>0</v>
      </c>
      <c r="CF121" s="17">
        <v>0</v>
      </c>
      <c r="CG121" s="17">
        <v>0</v>
      </c>
      <c r="CH121" s="17">
        <v>0</v>
      </c>
      <c r="CI121" s="17">
        <v>0</v>
      </c>
      <c r="CJ121" s="17">
        <v>0</v>
      </c>
      <c r="CK121" s="17">
        <v>0</v>
      </c>
      <c r="CL121" s="17">
        <v>0</v>
      </c>
      <c r="CM121" s="17">
        <v>0</v>
      </c>
      <c r="CN121" s="17">
        <v>0</v>
      </c>
      <c r="CO121" s="17">
        <v>0</v>
      </c>
      <c r="CP121" s="17">
        <v>0</v>
      </c>
      <c r="CQ121" s="17">
        <v>0</v>
      </c>
      <c r="CR121" s="17">
        <v>0</v>
      </c>
      <c r="CS121" s="17">
        <v>0</v>
      </c>
      <c r="CT121" s="17">
        <v>0</v>
      </c>
      <c r="CU121" s="17">
        <v>0</v>
      </c>
      <c r="CV121" s="17">
        <v>0</v>
      </c>
      <c r="CW121" s="17">
        <v>0</v>
      </c>
      <c r="CX121" s="17">
        <v>0</v>
      </c>
      <c r="CY121" s="17">
        <v>0</v>
      </c>
      <c r="CZ121" s="17">
        <v>0</v>
      </c>
      <c r="DA121" s="17">
        <v>0</v>
      </c>
      <c r="DB121" s="17">
        <v>0</v>
      </c>
      <c r="DC121" s="17">
        <v>0</v>
      </c>
      <c r="DD121" s="17">
        <v>0</v>
      </c>
      <c r="DE121" s="17">
        <v>0</v>
      </c>
      <c r="DF121" s="17">
        <v>0</v>
      </c>
      <c r="DG121" s="17">
        <v>0</v>
      </c>
      <c r="DH121" s="17">
        <v>0</v>
      </c>
      <c r="DI121" s="17">
        <v>0</v>
      </c>
      <c r="DJ121" s="17">
        <v>0</v>
      </c>
      <c r="DK121" s="17">
        <v>0</v>
      </c>
      <c r="DL121" s="17">
        <v>0</v>
      </c>
      <c r="DM121" s="17">
        <v>0</v>
      </c>
      <c r="DN121" s="17">
        <v>0</v>
      </c>
      <c r="DO121" s="17">
        <v>0</v>
      </c>
      <c r="DP121" s="17">
        <v>0</v>
      </c>
      <c r="DQ121" s="17">
        <v>0</v>
      </c>
      <c r="DR121" s="17">
        <v>0</v>
      </c>
      <c r="DS121" s="17">
        <v>0</v>
      </c>
      <c r="DT121" s="17">
        <v>0</v>
      </c>
      <c r="DU121" s="17">
        <v>0</v>
      </c>
      <c r="DV121" s="17">
        <v>0</v>
      </c>
      <c r="DW121" s="17">
        <v>0</v>
      </c>
      <c r="DX121" s="17">
        <v>0</v>
      </c>
      <c r="DY121" s="17">
        <v>0</v>
      </c>
      <c r="DZ121" s="17">
        <v>0</v>
      </c>
      <c r="EA121" s="17">
        <v>0</v>
      </c>
      <c r="EB121" s="17">
        <v>0</v>
      </c>
      <c r="EC121" s="17">
        <v>0</v>
      </c>
      <c r="ED121" s="17">
        <v>0</v>
      </c>
      <c r="EE121" s="17">
        <v>0</v>
      </c>
      <c r="EF121" s="17">
        <v>0</v>
      </c>
      <c r="EG121" s="17">
        <v>0</v>
      </c>
      <c r="EH121" s="17">
        <v>0</v>
      </c>
      <c r="EI121" s="17">
        <v>0</v>
      </c>
      <c r="EJ121" s="17">
        <v>0</v>
      </c>
      <c r="EK121" s="17">
        <v>0</v>
      </c>
      <c r="EL121" s="17">
        <v>0</v>
      </c>
      <c r="EM121" s="17">
        <v>0</v>
      </c>
      <c r="EN121" s="17">
        <v>0</v>
      </c>
      <c r="EO121" s="17">
        <v>0</v>
      </c>
      <c r="EP121" s="17">
        <v>0</v>
      </c>
      <c r="EQ121" s="17">
        <v>0</v>
      </c>
      <c r="ER121" s="17">
        <v>0</v>
      </c>
      <c r="ES121" s="17">
        <v>0</v>
      </c>
      <c r="ET121" s="17">
        <v>0</v>
      </c>
      <c r="EU121" s="17">
        <v>0</v>
      </c>
      <c r="EV121" s="17">
        <v>0</v>
      </c>
      <c r="EW121" s="17">
        <v>0</v>
      </c>
      <c r="EX121" s="17">
        <v>0</v>
      </c>
      <c r="EY121" s="17">
        <v>0</v>
      </c>
      <c r="EZ121" s="17">
        <v>0</v>
      </c>
      <c r="FA121" s="17">
        <v>0</v>
      </c>
      <c r="FB121" s="17">
        <v>0</v>
      </c>
      <c r="FC121" s="17">
        <v>0</v>
      </c>
      <c r="FD121" s="17">
        <v>0</v>
      </c>
      <c r="FE121" s="17">
        <v>0</v>
      </c>
      <c r="FF121" s="17">
        <v>0</v>
      </c>
      <c r="FG121" s="17">
        <v>0</v>
      </c>
      <c r="FH121" s="17">
        <v>0</v>
      </c>
      <c r="FI121" s="17">
        <v>0</v>
      </c>
      <c r="FJ121" s="17">
        <v>0</v>
      </c>
      <c r="FK121" s="17">
        <v>0</v>
      </c>
      <c r="FL121" s="17">
        <v>0</v>
      </c>
      <c r="FM121" s="17">
        <v>0</v>
      </c>
      <c r="FN121" s="17">
        <v>0</v>
      </c>
      <c r="FO121" s="17">
        <v>0</v>
      </c>
      <c r="FP121" s="17">
        <v>0</v>
      </c>
      <c r="FQ121" s="17">
        <v>0</v>
      </c>
      <c r="FR121" s="17">
        <v>0</v>
      </c>
      <c r="FS121" s="17">
        <v>0</v>
      </c>
      <c r="FT121" s="17">
        <v>0</v>
      </c>
      <c r="FU121" s="17">
        <v>0</v>
      </c>
      <c r="FV121" s="17">
        <v>0</v>
      </c>
      <c r="FW121" s="17">
        <v>0</v>
      </c>
      <c r="FX121" s="17">
        <v>0</v>
      </c>
      <c r="FY121" s="17">
        <v>0</v>
      </c>
      <c r="FZ121" s="17">
        <v>0</v>
      </c>
      <c r="GA121" s="17">
        <v>0</v>
      </c>
      <c r="GB121" s="17">
        <v>0</v>
      </c>
      <c r="GC121" s="17">
        <v>0</v>
      </c>
      <c r="GD121" s="17">
        <v>0</v>
      </c>
      <c r="GE121" s="17">
        <v>0</v>
      </c>
      <c r="GF121" s="17">
        <v>0</v>
      </c>
      <c r="GG121" s="17">
        <v>0</v>
      </c>
      <c r="GH121" s="17">
        <v>0</v>
      </c>
      <c r="GI121" s="17">
        <v>0</v>
      </c>
      <c r="GJ121" s="17">
        <v>0</v>
      </c>
      <c r="GK121" s="17">
        <v>0</v>
      </c>
      <c r="GL121" s="17">
        <v>0</v>
      </c>
      <c r="GM121" s="17">
        <v>0</v>
      </c>
      <c r="GN121" s="17">
        <v>0</v>
      </c>
      <c r="GO121" s="17">
        <v>0</v>
      </c>
      <c r="GP121" s="17">
        <v>0</v>
      </c>
      <c r="GQ121" s="17">
        <v>0</v>
      </c>
      <c r="GR121" s="17">
        <v>0</v>
      </c>
      <c r="GS121" s="17">
        <v>0</v>
      </c>
      <c r="GT121" s="17">
        <v>0</v>
      </c>
      <c r="GU121" s="17">
        <v>0</v>
      </c>
      <c r="GV121" s="17">
        <v>0</v>
      </c>
      <c r="GW121" s="17">
        <v>0</v>
      </c>
      <c r="GX121" s="17">
        <v>0</v>
      </c>
      <c r="GY121" s="17">
        <v>0</v>
      </c>
      <c r="GZ121" s="17">
        <v>0</v>
      </c>
      <c r="HA121" s="17">
        <v>0</v>
      </c>
      <c r="HB121" s="17">
        <v>0</v>
      </c>
      <c r="HC121" s="17">
        <v>0</v>
      </c>
      <c r="HD121" s="17">
        <v>0</v>
      </c>
      <c r="HE121" s="17">
        <v>0</v>
      </c>
      <c r="HF121" s="17">
        <v>0</v>
      </c>
      <c r="HG121" s="17">
        <v>0</v>
      </c>
      <c r="HH121" s="17">
        <v>0</v>
      </c>
      <c r="HI121" s="17">
        <v>0</v>
      </c>
      <c r="HJ121" s="17">
        <v>0</v>
      </c>
      <c r="HK121" s="17">
        <v>0</v>
      </c>
      <c r="HL121" s="17">
        <v>0</v>
      </c>
      <c r="HM121" s="17">
        <v>0</v>
      </c>
      <c r="HN121" s="17">
        <v>0</v>
      </c>
      <c r="HO121" s="17">
        <v>0</v>
      </c>
      <c r="HP121" s="17">
        <v>0</v>
      </c>
      <c r="HQ121" s="17">
        <v>0</v>
      </c>
      <c r="HR121" s="17">
        <v>0</v>
      </c>
      <c r="HS121" s="17">
        <v>0</v>
      </c>
      <c r="HT121" s="17">
        <v>0</v>
      </c>
      <c r="HU121" s="17">
        <v>0</v>
      </c>
      <c r="HV121" s="17">
        <v>0</v>
      </c>
      <c r="HW121" s="17">
        <v>0</v>
      </c>
      <c r="HX121" s="17">
        <v>0</v>
      </c>
      <c r="HY121" s="17">
        <v>0</v>
      </c>
      <c r="HZ121" s="17">
        <v>0</v>
      </c>
      <c r="IA121" s="17">
        <v>0</v>
      </c>
      <c r="IB121" s="17">
        <v>0</v>
      </c>
      <c r="IC121" s="17">
        <v>0</v>
      </c>
      <c r="ID121" s="17">
        <v>0</v>
      </c>
      <c r="IE121" s="17">
        <v>0</v>
      </c>
      <c r="IF121" s="17">
        <v>0</v>
      </c>
      <c r="IG121" s="17">
        <v>0</v>
      </c>
      <c r="IH121" s="17">
        <v>0</v>
      </c>
      <c r="II121" s="17">
        <v>0</v>
      </c>
      <c r="IJ121" s="17">
        <v>0</v>
      </c>
      <c r="IK121" s="17">
        <v>0</v>
      </c>
      <c r="IL121" s="17">
        <v>0</v>
      </c>
      <c r="IM121" s="17">
        <v>0</v>
      </c>
      <c r="IN121" s="17">
        <v>0</v>
      </c>
      <c r="IO121" s="17">
        <v>0</v>
      </c>
      <c r="IP121" s="17">
        <v>0</v>
      </c>
      <c r="IQ121" s="17">
        <v>0</v>
      </c>
      <c r="IR121" s="17">
        <v>0</v>
      </c>
      <c r="IS121" s="17">
        <v>0</v>
      </c>
      <c r="IT121" s="17">
        <v>0</v>
      </c>
      <c r="IU121" s="17">
        <v>0</v>
      </c>
      <c r="IV121" s="17">
        <v>0</v>
      </c>
      <c r="IW121" s="17">
        <v>0</v>
      </c>
      <c r="IX121" s="17">
        <v>0</v>
      </c>
      <c r="IY121" s="17">
        <v>0</v>
      </c>
      <c r="IZ121" s="17">
        <v>0</v>
      </c>
      <c r="JA121" s="17">
        <v>0</v>
      </c>
      <c r="JB121" s="17">
        <v>0</v>
      </c>
      <c r="JC121" s="17">
        <v>0</v>
      </c>
      <c r="JD121" s="17">
        <v>0</v>
      </c>
      <c r="JE121" s="17">
        <v>0</v>
      </c>
      <c r="JF121" s="17">
        <v>0</v>
      </c>
      <c r="JG121" s="17">
        <v>0</v>
      </c>
      <c r="JH121" s="17">
        <v>0</v>
      </c>
      <c r="JI121" s="17">
        <v>0</v>
      </c>
      <c r="JJ121" s="17">
        <v>0</v>
      </c>
      <c r="JK121" s="17">
        <v>0</v>
      </c>
      <c r="JL121" s="17">
        <v>0</v>
      </c>
      <c r="JM121" s="17">
        <v>0</v>
      </c>
      <c r="JN121" s="17">
        <v>0</v>
      </c>
      <c r="JO121" s="17">
        <v>0</v>
      </c>
      <c r="JP121" s="17">
        <v>0</v>
      </c>
      <c r="JQ121" s="17">
        <v>0</v>
      </c>
      <c r="JR121" s="17">
        <v>0</v>
      </c>
      <c r="JS121" s="17">
        <v>0</v>
      </c>
      <c r="JT121" s="17">
        <v>0</v>
      </c>
      <c r="JU121" s="17">
        <v>0</v>
      </c>
      <c r="JV121" s="17">
        <v>0</v>
      </c>
      <c r="JW121" s="17">
        <v>0</v>
      </c>
      <c r="JX121" s="17">
        <v>0</v>
      </c>
      <c r="JY121" s="17">
        <v>0</v>
      </c>
    </row>
    <row r="122" spans="1:285" x14ac:dyDescent="0.15">
      <c r="A122" s="17" t="s">
        <v>96</v>
      </c>
      <c r="B122" s="17" t="s">
        <v>97</v>
      </c>
      <c r="C122" s="17">
        <v>0</v>
      </c>
      <c r="D122" s="17">
        <v>27.56</v>
      </c>
      <c r="E122" s="17">
        <v>27.56</v>
      </c>
      <c r="F122" s="17">
        <v>27.56</v>
      </c>
      <c r="G122" s="17">
        <v>27.56</v>
      </c>
      <c r="H122" s="17">
        <v>27.56</v>
      </c>
      <c r="I122" s="17">
        <v>27.66</v>
      </c>
      <c r="J122" s="17">
        <v>27.66</v>
      </c>
      <c r="K122" s="17">
        <v>27.66</v>
      </c>
      <c r="L122" s="17">
        <v>27.66</v>
      </c>
      <c r="M122" s="17">
        <v>27.66</v>
      </c>
      <c r="N122" s="17">
        <v>27.75</v>
      </c>
      <c r="O122" s="17">
        <v>27.67</v>
      </c>
      <c r="P122" s="17">
        <v>27.63</v>
      </c>
      <c r="Q122" s="17">
        <v>27.62</v>
      </c>
      <c r="R122" s="17">
        <v>27.62</v>
      </c>
      <c r="S122" s="17">
        <v>27.6</v>
      </c>
      <c r="T122" s="17">
        <v>27.58</v>
      </c>
      <c r="U122" s="17">
        <v>27.6</v>
      </c>
      <c r="V122" s="17">
        <v>27.6</v>
      </c>
      <c r="W122" s="17">
        <v>27.58</v>
      </c>
      <c r="X122" s="17">
        <v>27.58</v>
      </c>
      <c r="Y122" s="17">
        <v>27.58</v>
      </c>
      <c r="Z122" s="17">
        <v>27.61</v>
      </c>
      <c r="AA122" s="17">
        <v>27.58</v>
      </c>
      <c r="AB122" s="17">
        <v>0</v>
      </c>
      <c r="AC122" s="17">
        <v>0</v>
      </c>
      <c r="AD122" s="17">
        <v>0</v>
      </c>
      <c r="AE122" s="17">
        <v>0</v>
      </c>
      <c r="AF122" s="17">
        <v>0</v>
      </c>
      <c r="AG122" s="17">
        <v>0</v>
      </c>
      <c r="AH122" s="17">
        <v>0</v>
      </c>
      <c r="AI122" s="17">
        <v>0</v>
      </c>
      <c r="AJ122" s="17">
        <v>0</v>
      </c>
      <c r="AK122" s="17">
        <v>0</v>
      </c>
      <c r="AL122" s="17">
        <v>0</v>
      </c>
      <c r="AM122" s="17">
        <v>0</v>
      </c>
      <c r="AN122" s="17">
        <v>0</v>
      </c>
      <c r="AO122" s="17">
        <v>0</v>
      </c>
      <c r="AP122" s="17">
        <v>0</v>
      </c>
      <c r="AQ122" s="17">
        <v>0</v>
      </c>
      <c r="AR122" s="17">
        <v>0</v>
      </c>
      <c r="AS122" s="17">
        <v>0</v>
      </c>
      <c r="AT122" s="17">
        <v>0</v>
      </c>
      <c r="AU122" s="17">
        <v>0</v>
      </c>
      <c r="AV122" s="17">
        <v>0</v>
      </c>
      <c r="AW122" s="17">
        <v>0</v>
      </c>
      <c r="AX122" s="17">
        <v>0</v>
      </c>
      <c r="AY122" s="17">
        <v>0</v>
      </c>
      <c r="AZ122" s="17">
        <v>0</v>
      </c>
      <c r="BA122" s="17">
        <v>0</v>
      </c>
      <c r="BB122" s="17">
        <v>0</v>
      </c>
      <c r="BC122" s="17">
        <v>0</v>
      </c>
      <c r="BD122" s="17">
        <v>0</v>
      </c>
      <c r="BE122" s="17">
        <v>0</v>
      </c>
      <c r="BF122" s="17">
        <v>0</v>
      </c>
      <c r="BG122" s="17">
        <v>0</v>
      </c>
      <c r="BH122" s="17">
        <v>0</v>
      </c>
      <c r="BI122" s="17">
        <v>0</v>
      </c>
      <c r="BJ122" s="17">
        <v>0</v>
      </c>
      <c r="BK122" s="17">
        <v>0</v>
      </c>
      <c r="BL122" s="17">
        <v>0</v>
      </c>
      <c r="BM122" s="17">
        <v>0</v>
      </c>
      <c r="BN122" s="17">
        <v>0</v>
      </c>
      <c r="BO122" s="17">
        <v>0</v>
      </c>
      <c r="BP122" s="17">
        <v>0</v>
      </c>
      <c r="BQ122" s="17">
        <v>0</v>
      </c>
      <c r="BR122" s="17">
        <v>0</v>
      </c>
      <c r="BS122" s="17">
        <v>0</v>
      </c>
      <c r="BT122" s="17">
        <v>0</v>
      </c>
      <c r="BU122" s="17">
        <v>0</v>
      </c>
      <c r="BV122" s="17">
        <v>0</v>
      </c>
      <c r="BW122" s="17">
        <v>0</v>
      </c>
      <c r="BX122" s="17">
        <v>0</v>
      </c>
      <c r="BY122" s="17">
        <v>0</v>
      </c>
      <c r="BZ122" s="17">
        <v>0</v>
      </c>
      <c r="CA122" s="17">
        <v>0</v>
      </c>
      <c r="CB122" s="17">
        <v>0</v>
      </c>
      <c r="CC122" s="17">
        <v>0</v>
      </c>
      <c r="CD122" s="17">
        <v>0</v>
      </c>
      <c r="CE122" s="17">
        <v>0</v>
      </c>
      <c r="CF122" s="17">
        <v>0</v>
      </c>
      <c r="CG122" s="17">
        <v>0</v>
      </c>
      <c r="CH122" s="17">
        <v>0</v>
      </c>
      <c r="CI122" s="17">
        <v>0</v>
      </c>
      <c r="CJ122" s="17">
        <v>0</v>
      </c>
      <c r="CK122" s="17">
        <v>0</v>
      </c>
      <c r="CL122" s="17">
        <v>0</v>
      </c>
      <c r="CM122" s="17">
        <v>0</v>
      </c>
      <c r="CN122" s="17">
        <v>0</v>
      </c>
      <c r="CO122" s="17">
        <v>0</v>
      </c>
      <c r="CP122" s="17">
        <v>0</v>
      </c>
      <c r="CQ122" s="17">
        <v>0</v>
      </c>
      <c r="CR122" s="17">
        <v>0</v>
      </c>
      <c r="CS122" s="17">
        <v>0</v>
      </c>
      <c r="CT122" s="17">
        <v>0</v>
      </c>
      <c r="CU122" s="17">
        <v>0</v>
      </c>
      <c r="CV122" s="17">
        <v>0</v>
      </c>
      <c r="CW122" s="17">
        <v>0</v>
      </c>
      <c r="CX122" s="17">
        <v>0</v>
      </c>
      <c r="CY122" s="17">
        <v>0</v>
      </c>
      <c r="CZ122" s="17">
        <v>0</v>
      </c>
      <c r="DA122" s="17">
        <v>0</v>
      </c>
      <c r="DB122" s="17">
        <v>0</v>
      </c>
      <c r="DC122" s="17">
        <v>0</v>
      </c>
      <c r="DD122" s="17">
        <v>0</v>
      </c>
      <c r="DE122" s="17">
        <v>0</v>
      </c>
      <c r="DF122" s="17">
        <v>0</v>
      </c>
      <c r="DG122" s="17">
        <v>0</v>
      </c>
      <c r="DH122" s="17">
        <v>0</v>
      </c>
      <c r="DI122" s="17">
        <v>0</v>
      </c>
      <c r="DJ122" s="17">
        <v>0</v>
      </c>
      <c r="DK122" s="17">
        <v>0</v>
      </c>
      <c r="DL122" s="17">
        <v>0</v>
      </c>
      <c r="DM122" s="17">
        <v>0</v>
      </c>
      <c r="DN122" s="17">
        <v>0</v>
      </c>
      <c r="DO122" s="17">
        <v>0</v>
      </c>
      <c r="DP122" s="17">
        <v>0</v>
      </c>
      <c r="DQ122" s="17">
        <v>0</v>
      </c>
      <c r="DR122" s="17">
        <v>0</v>
      </c>
      <c r="DS122" s="17">
        <v>0</v>
      </c>
      <c r="DT122" s="17">
        <v>0</v>
      </c>
      <c r="DU122" s="17">
        <v>0</v>
      </c>
      <c r="DV122" s="17">
        <v>0</v>
      </c>
      <c r="DW122" s="17">
        <v>0</v>
      </c>
      <c r="DX122" s="17">
        <v>0</v>
      </c>
      <c r="DY122" s="17">
        <v>0</v>
      </c>
      <c r="DZ122" s="17">
        <v>0</v>
      </c>
      <c r="EA122" s="17">
        <v>0</v>
      </c>
      <c r="EB122" s="17">
        <v>0</v>
      </c>
      <c r="EC122" s="17">
        <v>0</v>
      </c>
      <c r="ED122" s="17">
        <v>0</v>
      </c>
      <c r="EE122" s="17">
        <v>0</v>
      </c>
      <c r="EF122" s="17">
        <v>0</v>
      </c>
      <c r="EG122" s="17">
        <v>0</v>
      </c>
      <c r="EH122" s="17">
        <v>0</v>
      </c>
      <c r="EI122" s="17">
        <v>0</v>
      </c>
      <c r="EJ122" s="17">
        <v>0</v>
      </c>
      <c r="EK122" s="17">
        <v>0</v>
      </c>
      <c r="EL122" s="17">
        <v>0</v>
      </c>
      <c r="EM122" s="17">
        <v>0</v>
      </c>
      <c r="EN122" s="17">
        <v>0</v>
      </c>
      <c r="EO122" s="17">
        <v>0</v>
      </c>
      <c r="EP122" s="17">
        <v>0</v>
      </c>
      <c r="EQ122" s="17">
        <v>0</v>
      </c>
      <c r="ER122" s="17">
        <v>0</v>
      </c>
      <c r="ES122" s="17">
        <v>0</v>
      </c>
      <c r="ET122" s="17">
        <v>0</v>
      </c>
      <c r="EU122" s="17">
        <v>0</v>
      </c>
      <c r="EV122" s="17">
        <v>0</v>
      </c>
      <c r="EW122" s="17">
        <v>0</v>
      </c>
      <c r="EX122" s="17">
        <v>0</v>
      </c>
      <c r="EY122" s="17">
        <v>0</v>
      </c>
      <c r="EZ122" s="17">
        <v>0</v>
      </c>
      <c r="FA122" s="17">
        <v>0</v>
      </c>
      <c r="FB122" s="17">
        <v>0</v>
      </c>
      <c r="FC122" s="17">
        <v>0</v>
      </c>
      <c r="FD122" s="17">
        <v>0</v>
      </c>
      <c r="FE122" s="17">
        <v>0</v>
      </c>
      <c r="FF122" s="17">
        <v>0</v>
      </c>
      <c r="FG122" s="17">
        <v>0</v>
      </c>
      <c r="FH122" s="17">
        <v>0</v>
      </c>
      <c r="FI122" s="17">
        <v>0</v>
      </c>
      <c r="FJ122" s="17">
        <v>0</v>
      </c>
      <c r="FK122" s="17">
        <v>0</v>
      </c>
      <c r="FL122" s="17">
        <v>0</v>
      </c>
      <c r="FM122" s="17">
        <v>0</v>
      </c>
      <c r="FN122" s="17">
        <v>0</v>
      </c>
      <c r="FO122" s="17">
        <v>0</v>
      </c>
      <c r="FP122" s="17">
        <v>0</v>
      </c>
      <c r="FQ122" s="17">
        <v>0</v>
      </c>
      <c r="FR122" s="17">
        <v>0</v>
      </c>
      <c r="FS122" s="17">
        <v>0</v>
      </c>
      <c r="FT122" s="17">
        <v>0</v>
      </c>
      <c r="FU122" s="17">
        <v>0</v>
      </c>
      <c r="FV122" s="17">
        <v>0</v>
      </c>
      <c r="FW122" s="17">
        <v>0</v>
      </c>
      <c r="FX122" s="17">
        <v>0</v>
      </c>
      <c r="FY122" s="17">
        <v>0</v>
      </c>
      <c r="FZ122" s="17">
        <v>0</v>
      </c>
      <c r="GA122" s="17">
        <v>0</v>
      </c>
      <c r="GB122" s="17">
        <v>0</v>
      </c>
      <c r="GC122" s="17">
        <v>0</v>
      </c>
      <c r="GD122" s="17">
        <v>0</v>
      </c>
      <c r="GE122" s="17">
        <v>0</v>
      </c>
      <c r="GF122" s="17">
        <v>0</v>
      </c>
      <c r="GG122" s="17">
        <v>0</v>
      </c>
      <c r="GH122" s="17">
        <v>0</v>
      </c>
      <c r="GI122" s="17">
        <v>0</v>
      </c>
      <c r="GJ122" s="17">
        <v>0</v>
      </c>
      <c r="GK122" s="17">
        <v>0</v>
      </c>
      <c r="GL122" s="17">
        <v>0</v>
      </c>
      <c r="GM122" s="17">
        <v>0</v>
      </c>
      <c r="GN122" s="17">
        <v>0</v>
      </c>
      <c r="GO122" s="17">
        <v>0</v>
      </c>
      <c r="GP122" s="17">
        <v>0</v>
      </c>
      <c r="GQ122" s="17">
        <v>0</v>
      </c>
      <c r="GR122" s="17">
        <v>0</v>
      </c>
      <c r="GS122" s="17">
        <v>0</v>
      </c>
      <c r="GT122" s="17">
        <v>0</v>
      </c>
      <c r="GU122" s="17">
        <v>0</v>
      </c>
      <c r="GV122" s="17">
        <v>0</v>
      </c>
      <c r="GW122" s="17">
        <v>0</v>
      </c>
      <c r="GX122" s="17">
        <v>0</v>
      </c>
      <c r="GY122" s="17">
        <v>0</v>
      </c>
      <c r="GZ122" s="17">
        <v>0</v>
      </c>
      <c r="HA122" s="17">
        <v>0</v>
      </c>
      <c r="HB122" s="17">
        <v>0</v>
      </c>
      <c r="HC122" s="17">
        <v>0</v>
      </c>
      <c r="HD122" s="17">
        <v>0</v>
      </c>
      <c r="HE122" s="17">
        <v>0</v>
      </c>
      <c r="HF122" s="17">
        <v>0</v>
      </c>
      <c r="HG122" s="17">
        <v>0</v>
      </c>
      <c r="HH122" s="17">
        <v>0</v>
      </c>
      <c r="HI122" s="17">
        <v>0</v>
      </c>
      <c r="HJ122" s="17">
        <v>0</v>
      </c>
      <c r="HK122" s="17">
        <v>0</v>
      </c>
      <c r="HL122" s="17">
        <v>0</v>
      </c>
      <c r="HM122" s="17">
        <v>0</v>
      </c>
      <c r="HN122" s="17">
        <v>0</v>
      </c>
      <c r="HO122" s="17">
        <v>0</v>
      </c>
      <c r="HP122" s="17">
        <v>0</v>
      </c>
      <c r="HQ122" s="17">
        <v>0</v>
      </c>
      <c r="HR122" s="17">
        <v>0</v>
      </c>
      <c r="HS122" s="17">
        <v>0</v>
      </c>
      <c r="HT122" s="17">
        <v>0</v>
      </c>
      <c r="HU122" s="17">
        <v>0</v>
      </c>
      <c r="HV122" s="17">
        <v>0</v>
      </c>
      <c r="HW122" s="17">
        <v>0</v>
      </c>
      <c r="HX122" s="17">
        <v>0</v>
      </c>
      <c r="HY122" s="17">
        <v>0</v>
      </c>
      <c r="HZ122" s="17">
        <v>0</v>
      </c>
      <c r="IA122" s="17">
        <v>0</v>
      </c>
      <c r="IB122" s="17">
        <v>0</v>
      </c>
      <c r="IC122" s="17">
        <v>0</v>
      </c>
      <c r="ID122" s="17">
        <v>0</v>
      </c>
      <c r="IE122" s="17">
        <v>0</v>
      </c>
      <c r="IF122" s="17">
        <v>0</v>
      </c>
      <c r="IG122" s="17">
        <v>0</v>
      </c>
      <c r="IH122" s="17">
        <v>0</v>
      </c>
      <c r="II122" s="17">
        <v>0</v>
      </c>
      <c r="IJ122" s="17">
        <v>0</v>
      </c>
      <c r="IK122" s="17">
        <v>0</v>
      </c>
      <c r="IL122" s="17">
        <v>0</v>
      </c>
      <c r="IM122" s="17">
        <v>0</v>
      </c>
      <c r="IN122" s="17">
        <v>0</v>
      </c>
      <c r="IO122" s="17">
        <v>0</v>
      </c>
      <c r="IP122" s="17">
        <v>0</v>
      </c>
      <c r="IQ122" s="17">
        <v>0</v>
      </c>
      <c r="IR122" s="17">
        <v>0</v>
      </c>
      <c r="IS122" s="17">
        <v>0</v>
      </c>
      <c r="IT122" s="17">
        <v>0</v>
      </c>
      <c r="IU122" s="17">
        <v>0</v>
      </c>
      <c r="IV122" s="17">
        <v>0</v>
      </c>
      <c r="IW122" s="17">
        <v>0</v>
      </c>
      <c r="IX122" s="17">
        <v>0</v>
      </c>
      <c r="IY122" s="17">
        <v>0</v>
      </c>
      <c r="IZ122" s="17">
        <v>0</v>
      </c>
      <c r="JA122" s="17">
        <v>0</v>
      </c>
      <c r="JB122" s="17">
        <v>0</v>
      </c>
      <c r="JC122" s="17">
        <v>0</v>
      </c>
      <c r="JD122" s="17">
        <v>0</v>
      </c>
      <c r="JE122" s="17">
        <v>0</v>
      </c>
      <c r="JF122" s="17">
        <v>0</v>
      </c>
      <c r="JG122" s="17">
        <v>0</v>
      </c>
      <c r="JH122" s="17">
        <v>0</v>
      </c>
      <c r="JI122" s="17">
        <v>0</v>
      </c>
      <c r="JJ122" s="17">
        <v>0</v>
      </c>
      <c r="JK122" s="17">
        <v>0</v>
      </c>
      <c r="JL122" s="17">
        <v>0</v>
      </c>
      <c r="JM122" s="17">
        <v>0</v>
      </c>
      <c r="JN122" s="17">
        <v>0</v>
      </c>
      <c r="JO122" s="17">
        <v>0</v>
      </c>
      <c r="JP122" s="17">
        <v>0</v>
      </c>
      <c r="JQ122" s="17">
        <v>0</v>
      </c>
      <c r="JR122" s="17">
        <v>0</v>
      </c>
      <c r="JS122" s="17">
        <v>0</v>
      </c>
      <c r="JT122" s="17">
        <v>0</v>
      </c>
      <c r="JU122" s="17">
        <v>0</v>
      </c>
      <c r="JV122" s="17">
        <v>0</v>
      </c>
      <c r="JW122" s="17">
        <v>0</v>
      </c>
      <c r="JX122" s="17">
        <v>0</v>
      </c>
      <c r="JY122" s="17">
        <v>0</v>
      </c>
    </row>
    <row r="123" spans="1:285" x14ac:dyDescent="0.15">
      <c r="A123" s="17" t="s">
        <v>570</v>
      </c>
      <c r="B123" s="17" t="s">
        <v>571</v>
      </c>
      <c r="C123" s="17">
        <v>0</v>
      </c>
      <c r="D123" s="17">
        <v>9.5399999999999991</v>
      </c>
      <c r="E123" s="17">
        <v>9.5399999999999991</v>
      </c>
      <c r="F123" s="17">
        <v>9.5399999999999991</v>
      </c>
      <c r="G123" s="17">
        <v>9.5399999999999991</v>
      </c>
      <c r="H123" s="17">
        <v>9.5399999999999991</v>
      </c>
      <c r="I123" s="17">
        <v>9.65</v>
      </c>
      <c r="J123" s="17">
        <v>9.65</v>
      </c>
      <c r="K123" s="17">
        <v>9.65</v>
      </c>
      <c r="L123" s="17">
        <v>9.65</v>
      </c>
      <c r="M123" s="17">
        <v>9.65</v>
      </c>
      <c r="N123" s="17">
        <v>9.73</v>
      </c>
      <c r="O123" s="17">
        <v>9.73</v>
      </c>
      <c r="P123" s="17">
        <v>9.69</v>
      </c>
      <c r="Q123" s="17">
        <v>9.69</v>
      </c>
      <c r="R123" s="17">
        <v>9.69</v>
      </c>
      <c r="S123" s="17">
        <v>9.7200000000000006</v>
      </c>
      <c r="T123" s="17">
        <v>9.7200000000000006</v>
      </c>
      <c r="U123" s="17">
        <v>9.73</v>
      </c>
      <c r="V123" s="17">
        <v>9.73</v>
      </c>
      <c r="W123" s="17">
        <v>9.7100000000000009</v>
      </c>
      <c r="X123" s="17">
        <v>9.7200000000000006</v>
      </c>
      <c r="Y123" s="17">
        <v>9.7200000000000006</v>
      </c>
      <c r="Z123" s="17">
        <v>9.7200000000000006</v>
      </c>
      <c r="AA123" s="17">
        <v>9.7100000000000009</v>
      </c>
      <c r="AB123" s="17">
        <v>0</v>
      </c>
      <c r="AC123" s="17">
        <v>0</v>
      </c>
      <c r="AD123" s="17">
        <v>0</v>
      </c>
      <c r="AE123" s="17">
        <v>0</v>
      </c>
      <c r="AF123" s="17">
        <v>0</v>
      </c>
      <c r="AG123" s="17">
        <v>0</v>
      </c>
      <c r="AH123" s="17">
        <v>0</v>
      </c>
      <c r="AI123" s="17">
        <v>0</v>
      </c>
      <c r="AJ123" s="17">
        <v>0</v>
      </c>
      <c r="AK123" s="17">
        <v>0</v>
      </c>
      <c r="AL123" s="17">
        <v>0</v>
      </c>
      <c r="AM123" s="17">
        <v>0</v>
      </c>
      <c r="AN123" s="17">
        <v>0</v>
      </c>
      <c r="AO123" s="17">
        <v>0</v>
      </c>
      <c r="AP123" s="17">
        <v>0</v>
      </c>
      <c r="AQ123" s="17">
        <v>0</v>
      </c>
      <c r="AR123" s="17">
        <v>0</v>
      </c>
      <c r="AS123" s="17">
        <v>0</v>
      </c>
      <c r="AT123" s="17">
        <v>0</v>
      </c>
      <c r="AU123" s="17">
        <v>0</v>
      </c>
      <c r="AV123" s="17">
        <v>0</v>
      </c>
      <c r="AW123" s="17">
        <v>0</v>
      </c>
      <c r="AX123" s="17">
        <v>0</v>
      </c>
      <c r="AY123" s="17">
        <v>0</v>
      </c>
      <c r="AZ123" s="17">
        <v>0</v>
      </c>
      <c r="BA123" s="17">
        <v>0</v>
      </c>
      <c r="BB123" s="17">
        <v>0</v>
      </c>
      <c r="BC123" s="17">
        <v>0</v>
      </c>
      <c r="BD123" s="17">
        <v>0</v>
      </c>
      <c r="BE123" s="17">
        <v>0</v>
      </c>
      <c r="BF123" s="17">
        <v>0</v>
      </c>
      <c r="BG123" s="17">
        <v>0</v>
      </c>
      <c r="BH123" s="17">
        <v>0</v>
      </c>
      <c r="BI123" s="17">
        <v>0</v>
      </c>
      <c r="BJ123" s="17">
        <v>0</v>
      </c>
      <c r="BK123" s="17">
        <v>0</v>
      </c>
      <c r="BL123" s="17">
        <v>0</v>
      </c>
      <c r="BM123" s="17">
        <v>0</v>
      </c>
      <c r="BN123" s="17">
        <v>0</v>
      </c>
      <c r="BO123" s="17">
        <v>0</v>
      </c>
      <c r="BP123" s="17">
        <v>0</v>
      </c>
      <c r="BQ123" s="17">
        <v>0</v>
      </c>
      <c r="BR123" s="17">
        <v>0</v>
      </c>
      <c r="BS123" s="17">
        <v>0</v>
      </c>
      <c r="BT123" s="17">
        <v>0</v>
      </c>
      <c r="BU123" s="17">
        <v>0</v>
      </c>
      <c r="BV123" s="17">
        <v>0</v>
      </c>
      <c r="BW123" s="17">
        <v>0</v>
      </c>
      <c r="BX123" s="17">
        <v>0</v>
      </c>
      <c r="BY123" s="17">
        <v>0</v>
      </c>
      <c r="BZ123" s="17">
        <v>0</v>
      </c>
      <c r="CA123" s="17">
        <v>0</v>
      </c>
      <c r="CB123" s="17">
        <v>0</v>
      </c>
      <c r="CC123" s="17">
        <v>0</v>
      </c>
      <c r="CD123" s="17">
        <v>0</v>
      </c>
      <c r="CE123" s="17">
        <v>0</v>
      </c>
      <c r="CF123" s="17">
        <v>0</v>
      </c>
      <c r="CG123" s="17">
        <v>0</v>
      </c>
      <c r="CH123" s="17">
        <v>0</v>
      </c>
      <c r="CI123" s="17">
        <v>0</v>
      </c>
      <c r="CJ123" s="17">
        <v>0</v>
      </c>
      <c r="CK123" s="17">
        <v>0</v>
      </c>
      <c r="CL123" s="17">
        <v>0</v>
      </c>
      <c r="CM123" s="17">
        <v>0</v>
      </c>
      <c r="CN123" s="17">
        <v>0</v>
      </c>
      <c r="CO123" s="17">
        <v>0</v>
      </c>
      <c r="CP123" s="17">
        <v>0</v>
      </c>
      <c r="CQ123" s="17">
        <v>0</v>
      </c>
      <c r="CR123" s="17">
        <v>0</v>
      </c>
      <c r="CS123" s="17">
        <v>0</v>
      </c>
      <c r="CT123" s="17">
        <v>0</v>
      </c>
      <c r="CU123" s="17">
        <v>0</v>
      </c>
      <c r="CV123" s="17">
        <v>0</v>
      </c>
      <c r="CW123" s="17">
        <v>0</v>
      </c>
      <c r="CX123" s="17">
        <v>0</v>
      </c>
      <c r="CY123" s="17">
        <v>0</v>
      </c>
      <c r="CZ123" s="17">
        <v>0</v>
      </c>
      <c r="DA123" s="17">
        <v>0</v>
      </c>
      <c r="DB123" s="17">
        <v>0</v>
      </c>
      <c r="DC123" s="17">
        <v>0</v>
      </c>
      <c r="DD123" s="17">
        <v>0</v>
      </c>
      <c r="DE123" s="17">
        <v>0</v>
      </c>
      <c r="DF123" s="17">
        <v>0</v>
      </c>
      <c r="DG123" s="17">
        <v>0</v>
      </c>
      <c r="DH123" s="17">
        <v>0</v>
      </c>
      <c r="DI123" s="17">
        <v>0</v>
      </c>
      <c r="DJ123" s="17">
        <v>0</v>
      </c>
      <c r="DK123" s="17">
        <v>0</v>
      </c>
      <c r="DL123" s="17">
        <v>0</v>
      </c>
      <c r="DM123" s="17">
        <v>0</v>
      </c>
      <c r="DN123" s="17">
        <v>0</v>
      </c>
      <c r="DO123" s="17">
        <v>0</v>
      </c>
      <c r="DP123" s="17">
        <v>0</v>
      </c>
      <c r="DQ123" s="17">
        <v>0</v>
      </c>
      <c r="DR123" s="17">
        <v>0</v>
      </c>
      <c r="DS123" s="17">
        <v>0</v>
      </c>
      <c r="DT123" s="17">
        <v>0</v>
      </c>
      <c r="DU123" s="17">
        <v>0</v>
      </c>
      <c r="DV123" s="17">
        <v>0</v>
      </c>
      <c r="DW123" s="17">
        <v>0</v>
      </c>
      <c r="DX123" s="17">
        <v>0</v>
      </c>
      <c r="DY123" s="17">
        <v>0</v>
      </c>
      <c r="DZ123" s="17">
        <v>0</v>
      </c>
      <c r="EA123" s="17">
        <v>0</v>
      </c>
      <c r="EB123" s="17">
        <v>0</v>
      </c>
      <c r="EC123" s="17">
        <v>0</v>
      </c>
      <c r="ED123" s="17">
        <v>0</v>
      </c>
      <c r="EE123" s="17">
        <v>0</v>
      </c>
      <c r="EF123" s="17">
        <v>0</v>
      </c>
      <c r="EG123" s="17">
        <v>0</v>
      </c>
      <c r="EH123" s="17">
        <v>0</v>
      </c>
      <c r="EI123" s="17">
        <v>0</v>
      </c>
      <c r="EJ123" s="17">
        <v>0</v>
      </c>
      <c r="EK123" s="17">
        <v>0</v>
      </c>
      <c r="EL123" s="17">
        <v>0</v>
      </c>
      <c r="EM123" s="17">
        <v>0</v>
      </c>
      <c r="EN123" s="17">
        <v>0</v>
      </c>
      <c r="EO123" s="17">
        <v>0</v>
      </c>
      <c r="EP123" s="17">
        <v>0</v>
      </c>
      <c r="EQ123" s="17">
        <v>0</v>
      </c>
      <c r="ER123" s="17">
        <v>0</v>
      </c>
      <c r="ES123" s="17">
        <v>0</v>
      </c>
      <c r="ET123" s="17">
        <v>0</v>
      </c>
      <c r="EU123" s="17">
        <v>0</v>
      </c>
      <c r="EV123" s="17">
        <v>0</v>
      </c>
      <c r="EW123" s="17">
        <v>0</v>
      </c>
      <c r="EX123" s="17">
        <v>0</v>
      </c>
      <c r="EY123" s="17">
        <v>0</v>
      </c>
      <c r="EZ123" s="17">
        <v>0</v>
      </c>
      <c r="FA123" s="17">
        <v>0</v>
      </c>
      <c r="FB123" s="17">
        <v>0</v>
      </c>
      <c r="FC123" s="17">
        <v>0</v>
      </c>
      <c r="FD123" s="17">
        <v>0</v>
      </c>
      <c r="FE123" s="17">
        <v>0</v>
      </c>
      <c r="FF123" s="17">
        <v>0</v>
      </c>
      <c r="FG123" s="17">
        <v>0</v>
      </c>
      <c r="FH123" s="17">
        <v>0</v>
      </c>
      <c r="FI123" s="17">
        <v>0</v>
      </c>
      <c r="FJ123" s="17">
        <v>0</v>
      </c>
      <c r="FK123" s="17">
        <v>0</v>
      </c>
      <c r="FL123" s="17">
        <v>0</v>
      </c>
      <c r="FM123" s="17">
        <v>0</v>
      </c>
      <c r="FN123" s="17">
        <v>0</v>
      </c>
      <c r="FO123" s="17">
        <v>0</v>
      </c>
      <c r="FP123" s="17">
        <v>0</v>
      </c>
      <c r="FQ123" s="17">
        <v>0</v>
      </c>
      <c r="FR123" s="17">
        <v>0</v>
      </c>
      <c r="FS123" s="17">
        <v>0</v>
      </c>
      <c r="FT123" s="17">
        <v>0</v>
      </c>
      <c r="FU123" s="17">
        <v>0</v>
      </c>
      <c r="FV123" s="17">
        <v>0</v>
      </c>
      <c r="FW123" s="17">
        <v>0</v>
      </c>
      <c r="FX123" s="17">
        <v>0</v>
      </c>
      <c r="FY123" s="17">
        <v>0</v>
      </c>
      <c r="FZ123" s="17">
        <v>0</v>
      </c>
      <c r="GA123" s="17">
        <v>0</v>
      </c>
      <c r="GB123" s="17">
        <v>0</v>
      </c>
      <c r="GC123" s="17">
        <v>0</v>
      </c>
      <c r="GD123" s="17">
        <v>0</v>
      </c>
      <c r="GE123" s="17">
        <v>0</v>
      </c>
      <c r="GF123" s="17">
        <v>0</v>
      </c>
      <c r="GG123" s="17">
        <v>0</v>
      </c>
      <c r="GH123" s="17">
        <v>0</v>
      </c>
      <c r="GI123" s="17">
        <v>0</v>
      </c>
      <c r="GJ123" s="17">
        <v>0</v>
      </c>
      <c r="GK123" s="17">
        <v>0</v>
      </c>
      <c r="GL123" s="17">
        <v>0</v>
      </c>
      <c r="GM123" s="17">
        <v>0</v>
      </c>
      <c r="GN123" s="17">
        <v>0</v>
      </c>
      <c r="GO123" s="17">
        <v>0</v>
      </c>
      <c r="GP123" s="17">
        <v>0</v>
      </c>
      <c r="GQ123" s="17">
        <v>0</v>
      </c>
      <c r="GR123" s="17">
        <v>0</v>
      </c>
      <c r="GS123" s="17">
        <v>0</v>
      </c>
      <c r="GT123" s="17">
        <v>0</v>
      </c>
      <c r="GU123" s="17">
        <v>0</v>
      </c>
      <c r="GV123" s="17">
        <v>0</v>
      </c>
      <c r="GW123" s="17">
        <v>0</v>
      </c>
      <c r="GX123" s="17">
        <v>0</v>
      </c>
      <c r="GY123" s="17">
        <v>0</v>
      </c>
      <c r="GZ123" s="17">
        <v>0</v>
      </c>
      <c r="HA123" s="17">
        <v>0</v>
      </c>
      <c r="HB123" s="17">
        <v>0</v>
      </c>
      <c r="HC123" s="17">
        <v>0</v>
      </c>
      <c r="HD123" s="17">
        <v>0</v>
      </c>
      <c r="HE123" s="17">
        <v>0</v>
      </c>
      <c r="HF123" s="17">
        <v>0</v>
      </c>
      <c r="HG123" s="17">
        <v>0</v>
      </c>
      <c r="HH123" s="17">
        <v>0</v>
      </c>
      <c r="HI123" s="17">
        <v>0</v>
      </c>
      <c r="HJ123" s="17">
        <v>0</v>
      </c>
      <c r="HK123" s="17">
        <v>0</v>
      </c>
      <c r="HL123" s="17">
        <v>0</v>
      </c>
      <c r="HM123" s="17">
        <v>0</v>
      </c>
      <c r="HN123" s="17">
        <v>0</v>
      </c>
      <c r="HO123" s="17">
        <v>0</v>
      </c>
      <c r="HP123" s="17">
        <v>0</v>
      </c>
      <c r="HQ123" s="17">
        <v>0</v>
      </c>
      <c r="HR123" s="17">
        <v>0</v>
      </c>
      <c r="HS123" s="17">
        <v>0</v>
      </c>
      <c r="HT123" s="17">
        <v>0</v>
      </c>
      <c r="HU123" s="17">
        <v>0</v>
      </c>
      <c r="HV123" s="17">
        <v>0</v>
      </c>
      <c r="HW123" s="17">
        <v>0</v>
      </c>
      <c r="HX123" s="17">
        <v>0</v>
      </c>
      <c r="HY123" s="17">
        <v>0</v>
      </c>
      <c r="HZ123" s="17">
        <v>0</v>
      </c>
      <c r="IA123" s="17">
        <v>0</v>
      </c>
      <c r="IB123" s="17">
        <v>0</v>
      </c>
      <c r="IC123" s="17">
        <v>0</v>
      </c>
      <c r="ID123" s="17">
        <v>0</v>
      </c>
      <c r="IE123" s="17">
        <v>0</v>
      </c>
      <c r="IF123" s="17">
        <v>0</v>
      </c>
      <c r="IG123" s="17">
        <v>0</v>
      </c>
      <c r="IH123" s="17">
        <v>0</v>
      </c>
      <c r="II123" s="17">
        <v>0</v>
      </c>
      <c r="IJ123" s="17">
        <v>0</v>
      </c>
      <c r="IK123" s="17">
        <v>0</v>
      </c>
      <c r="IL123" s="17">
        <v>0</v>
      </c>
      <c r="IM123" s="17">
        <v>0</v>
      </c>
      <c r="IN123" s="17">
        <v>0</v>
      </c>
      <c r="IO123" s="17">
        <v>0</v>
      </c>
      <c r="IP123" s="17">
        <v>0</v>
      </c>
      <c r="IQ123" s="17">
        <v>0</v>
      </c>
      <c r="IR123" s="17">
        <v>0</v>
      </c>
      <c r="IS123" s="17">
        <v>0</v>
      </c>
      <c r="IT123" s="17">
        <v>0</v>
      </c>
      <c r="IU123" s="17">
        <v>0</v>
      </c>
      <c r="IV123" s="17">
        <v>0</v>
      </c>
      <c r="IW123" s="17">
        <v>0</v>
      </c>
      <c r="IX123" s="17">
        <v>0</v>
      </c>
      <c r="IY123" s="17">
        <v>0</v>
      </c>
      <c r="IZ123" s="17">
        <v>0</v>
      </c>
      <c r="JA123" s="17">
        <v>0</v>
      </c>
      <c r="JB123" s="17">
        <v>0</v>
      </c>
      <c r="JC123" s="17">
        <v>0</v>
      </c>
      <c r="JD123" s="17">
        <v>0</v>
      </c>
      <c r="JE123" s="17">
        <v>0</v>
      </c>
      <c r="JF123" s="17">
        <v>0</v>
      </c>
      <c r="JG123" s="17">
        <v>0</v>
      </c>
      <c r="JH123" s="17">
        <v>0</v>
      </c>
      <c r="JI123" s="17">
        <v>0</v>
      </c>
      <c r="JJ123" s="17">
        <v>0</v>
      </c>
      <c r="JK123" s="17">
        <v>0</v>
      </c>
      <c r="JL123" s="17">
        <v>0</v>
      </c>
      <c r="JM123" s="17">
        <v>0</v>
      </c>
      <c r="JN123" s="17">
        <v>0</v>
      </c>
      <c r="JO123" s="17">
        <v>0</v>
      </c>
      <c r="JP123" s="17">
        <v>0</v>
      </c>
      <c r="JQ123" s="17">
        <v>0</v>
      </c>
      <c r="JR123" s="17">
        <v>0</v>
      </c>
      <c r="JS123" s="17">
        <v>0</v>
      </c>
      <c r="JT123" s="17">
        <v>0</v>
      </c>
      <c r="JU123" s="17">
        <v>0</v>
      </c>
      <c r="JV123" s="17">
        <v>0</v>
      </c>
      <c r="JW123" s="17">
        <v>0</v>
      </c>
      <c r="JX123" s="17">
        <v>0</v>
      </c>
      <c r="JY123" s="17">
        <v>0</v>
      </c>
    </row>
    <row r="124" spans="1:285" x14ac:dyDescent="0.15">
      <c r="A124" s="17" t="s">
        <v>138</v>
      </c>
      <c r="B124" s="17" t="s">
        <v>139</v>
      </c>
      <c r="C124" s="17">
        <v>0</v>
      </c>
      <c r="D124" s="17">
        <v>23.82</v>
      </c>
      <c r="E124" s="17">
        <v>23.82</v>
      </c>
      <c r="F124" s="17">
        <v>23.82</v>
      </c>
      <c r="G124" s="17">
        <v>23.82</v>
      </c>
      <c r="H124" s="17">
        <v>23.82</v>
      </c>
      <c r="I124" s="17">
        <v>23.82</v>
      </c>
      <c r="J124" s="17">
        <v>23.82</v>
      </c>
      <c r="K124" s="17">
        <v>23.82</v>
      </c>
      <c r="L124" s="17">
        <v>23.82</v>
      </c>
      <c r="M124" s="17">
        <v>23.82</v>
      </c>
      <c r="N124" s="17">
        <v>23.82</v>
      </c>
      <c r="O124" s="17">
        <v>23.82</v>
      </c>
      <c r="P124" s="17">
        <v>23.82</v>
      </c>
      <c r="Q124" s="17">
        <v>23.82</v>
      </c>
      <c r="R124" s="17">
        <v>23.82</v>
      </c>
      <c r="S124" s="17">
        <v>23.82</v>
      </c>
      <c r="T124" s="17">
        <v>23.82</v>
      </c>
      <c r="U124" s="17">
        <v>23.82</v>
      </c>
      <c r="V124" s="17">
        <v>23.82</v>
      </c>
      <c r="W124" s="17">
        <v>23.82</v>
      </c>
      <c r="X124" s="17">
        <v>23.82</v>
      </c>
      <c r="Y124" s="17">
        <v>23.82</v>
      </c>
      <c r="Z124" s="17">
        <v>23.82</v>
      </c>
      <c r="AA124" s="17">
        <v>23.82</v>
      </c>
      <c r="AB124" s="17">
        <v>0</v>
      </c>
      <c r="AC124" s="17">
        <v>0</v>
      </c>
      <c r="AD124" s="17">
        <v>0</v>
      </c>
      <c r="AE124" s="17">
        <v>0</v>
      </c>
      <c r="AF124" s="17">
        <v>0</v>
      </c>
      <c r="AG124" s="17">
        <v>0</v>
      </c>
      <c r="AH124" s="17">
        <v>0</v>
      </c>
      <c r="AI124" s="17">
        <v>0</v>
      </c>
      <c r="AJ124" s="17">
        <v>0</v>
      </c>
      <c r="AK124" s="17">
        <v>0</v>
      </c>
      <c r="AL124" s="17">
        <v>0</v>
      </c>
      <c r="AM124" s="17">
        <v>0</v>
      </c>
      <c r="AN124" s="17">
        <v>0</v>
      </c>
      <c r="AO124" s="17">
        <v>0</v>
      </c>
      <c r="AP124" s="17">
        <v>0</v>
      </c>
      <c r="AQ124" s="17">
        <v>0</v>
      </c>
      <c r="AR124" s="17">
        <v>0</v>
      </c>
      <c r="AS124" s="17">
        <v>0</v>
      </c>
      <c r="AT124" s="17">
        <v>0</v>
      </c>
      <c r="AU124" s="17">
        <v>0</v>
      </c>
      <c r="AV124" s="17">
        <v>0</v>
      </c>
      <c r="AW124" s="17">
        <v>0</v>
      </c>
      <c r="AX124" s="17">
        <v>0</v>
      </c>
      <c r="AY124" s="17">
        <v>0</v>
      </c>
      <c r="AZ124" s="17">
        <v>0</v>
      </c>
      <c r="BA124" s="17">
        <v>0</v>
      </c>
      <c r="BB124" s="17">
        <v>0</v>
      </c>
      <c r="BC124" s="17">
        <v>0</v>
      </c>
      <c r="BD124" s="17">
        <v>0</v>
      </c>
      <c r="BE124" s="17">
        <v>0</v>
      </c>
      <c r="BF124" s="17">
        <v>0</v>
      </c>
      <c r="BG124" s="17">
        <v>0</v>
      </c>
      <c r="BH124" s="17">
        <v>0</v>
      </c>
      <c r="BI124" s="17">
        <v>0</v>
      </c>
      <c r="BJ124" s="17">
        <v>0</v>
      </c>
      <c r="BK124" s="17">
        <v>0</v>
      </c>
      <c r="BL124" s="17">
        <v>0</v>
      </c>
      <c r="BM124" s="17">
        <v>0</v>
      </c>
      <c r="BN124" s="17">
        <v>0</v>
      </c>
      <c r="BO124" s="17">
        <v>0</v>
      </c>
      <c r="BP124" s="17">
        <v>0</v>
      </c>
      <c r="BQ124" s="17">
        <v>0</v>
      </c>
      <c r="BR124" s="17">
        <v>0</v>
      </c>
      <c r="BS124" s="17">
        <v>0</v>
      </c>
      <c r="BT124" s="17">
        <v>0</v>
      </c>
      <c r="BU124" s="17">
        <v>0</v>
      </c>
      <c r="BV124" s="17">
        <v>0</v>
      </c>
      <c r="BW124" s="17">
        <v>0</v>
      </c>
      <c r="BX124" s="17">
        <v>0</v>
      </c>
      <c r="BY124" s="17">
        <v>0</v>
      </c>
      <c r="BZ124" s="17">
        <v>0</v>
      </c>
      <c r="CA124" s="17">
        <v>0</v>
      </c>
      <c r="CB124" s="17">
        <v>0</v>
      </c>
      <c r="CC124" s="17">
        <v>0</v>
      </c>
      <c r="CD124" s="17">
        <v>0</v>
      </c>
      <c r="CE124" s="17">
        <v>0</v>
      </c>
      <c r="CF124" s="17">
        <v>0</v>
      </c>
      <c r="CG124" s="17">
        <v>0</v>
      </c>
      <c r="CH124" s="17">
        <v>0</v>
      </c>
      <c r="CI124" s="17">
        <v>0</v>
      </c>
      <c r="CJ124" s="17">
        <v>0</v>
      </c>
      <c r="CK124" s="17">
        <v>0</v>
      </c>
      <c r="CL124" s="17">
        <v>0</v>
      </c>
      <c r="CM124" s="17">
        <v>0</v>
      </c>
      <c r="CN124" s="17">
        <v>0</v>
      </c>
      <c r="CO124" s="17">
        <v>0</v>
      </c>
      <c r="CP124" s="17">
        <v>0</v>
      </c>
      <c r="CQ124" s="17">
        <v>0</v>
      </c>
      <c r="CR124" s="17">
        <v>0</v>
      </c>
      <c r="CS124" s="17">
        <v>0</v>
      </c>
      <c r="CT124" s="17">
        <v>0</v>
      </c>
      <c r="CU124" s="17">
        <v>0</v>
      </c>
      <c r="CV124" s="17">
        <v>0</v>
      </c>
      <c r="CW124" s="17">
        <v>0</v>
      </c>
      <c r="CX124" s="17">
        <v>0</v>
      </c>
      <c r="CY124" s="17">
        <v>0</v>
      </c>
      <c r="CZ124" s="17">
        <v>0</v>
      </c>
      <c r="DA124" s="17">
        <v>0</v>
      </c>
      <c r="DB124" s="17">
        <v>0</v>
      </c>
      <c r="DC124" s="17">
        <v>0</v>
      </c>
      <c r="DD124" s="17">
        <v>0</v>
      </c>
      <c r="DE124" s="17">
        <v>0</v>
      </c>
      <c r="DF124" s="17">
        <v>0</v>
      </c>
      <c r="DG124" s="17">
        <v>0</v>
      </c>
      <c r="DH124" s="17">
        <v>0</v>
      </c>
      <c r="DI124" s="17">
        <v>0</v>
      </c>
      <c r="DJ124" s="17">
        <v>0</v>
      </c>
      <c r="DK124" s="17">
        <v>0</v>
      </c>
      <c r="DL124" s="17">
        <v>0</v>
      </c>
      <c r="DM124" s="17">
        <v>0</v>
      </c>
      <c r="DN124" s="17">
        <v>0</v>
      </c>
      <c r="DO124" s="17">
        <v>0</v>
      </c>
      <c r="DP124" s="17">
        <v>0</v>
      </c>
      <c r="DQ124" s="17">
        <v>0</v>
      </c>
      <c r="DR124" s="17">
        <v>0</v>
      </c>
      <c r="DS124" s="17">
        <v>0</v>
      </c>
      <c r="DT124" s="17">
        <v>0</v>
      </c>
      <c r="DU124" s="17">
        <v>0</v>
      </c>
      <c r="DV124" s="17">
        <v>0</v>
      </c>
      <c r="DW124" s="17">
        <v>0</v>
      </c>
      <c r="DX124" s="17">
        <v>0</v>
      </c>
      <c r="DY124" s="17">
        <v>0</v>
      </c>
      <c r="DZ124" s="17">
        <v>0</v>
      </c>
      <c r="EA124" s="17">
        <v>0</v>
      </c>
      <c r="EB124" s="17">
        <v>0</v>
      </c>
      <c r="EC124" s="17">
        <v>0</v>
      </c>
      <c r="ED124" s="17">
        <v>0</v>
      </c>
      <c r="EE124" s="17">
        <v>0</v>
      </c>
      <c r="EF124" s="17">
        <v>0</v>
      </c>
      <c r="EG124" s="17">
        <v>0</v>
      </c>
      <c r="EH124" s="17">
        <v>0</v>
      </c>
      <c r="EI124" s="17">
        <v>0</v>
      </c>
      <c r="EJ124" s="17">
        <v>0</v>
      </c>
      <c r="EK124" s="17">
        <v>0</v>
      </c>
      <c r="EL124" s="17">
        <v>0</v>
      </c>
      <c r="EM124" s="17">
        <v>0</v>
      </c>
      <c r="EN124" s="17">
        <v>0</v>
      </c>
      <c r="EO124" s="17">
        <v>0</v>
      </c>
      <c r="EP124" s="17">
        <v>0</v>
      </c>
      <c r="EQ124" s="17">
        <v>0</v>
      </c>
      <c r="ER124" s="17">
        <v>0</v>
      </c>
      <c r="ES124" s="17">
        <v>0</v>
      </c>
      <c r="ET124" s="17">
        <v>0</v>
      </c>
      <c r="EU124" s="17">
        <v>0</v>
      </c>
      <c r="EV124" s="17">
        <v>0</v>
      </c>
      <c r="EW124" s="17">
        <v>0</v>
      </c>
      <c r="EX124" s="17">
        <v>0</v>
      </c>
      <c r="EY124" s="17">
        <v>0</v>
      </c>
      <c r="EZ124" s="17">
        <v>0</v>
      </c>
      <c r="FA124" s="17">
        <v>0</v>
      </c>
      <c r="FB124" s="17">
        <v>0</v>
      </c>
      <c r="FC124" s="17">
        <v>0</v>
      </c>
      <c r="FD124" s="17">
        <v>0</v>
      </c>
      <c r="FE124" s="17">
        <v>0</v>
      </c>
      <c r="FF124" s="17">
        <v>0</v>
      </c>
      <c r="FG124" s="17">
        <v>0</v>
      </c>
      <c r="FH124" s="17">
        <v>0</v>
      </c>
      <c r="FI124" s="17">
        <v>0</v>
      </c>
      <c r="FJ124" s="17">
        <v>0</v>
      </c>
      <c r="FK124" s="17">
        <v>0</v>
      </c>
      <c r="FL124" s="17">
        <v>0</v>
      </c>
      <c r="FM124" s="17">
        <v>0</v>
      </c>
      <c r="FN124" s="17">
        <v>0</v>
      </c>
      <c r="FO124" s="17">
        <v>0</v>
      </c>
      <c r="FP124" s="17">
        <v>0</v>
      </c>
      <c r="FQ124" s="17">
        <v>0</v>
      </c>
      <c r="FR124" s="17">
        <v>0</v>
      </c>
      <c r="FS124" s="17">
        <v>0</v>
      </c>
      <c r="FT124" s="17">
        <v>0</v>
      </c>
      <c r="FU124" s="17">
        <v>0</v>
      </c>
      <c r="FV124" s="17">
        <v>0</v>
      </c>
      <c r="FW124" s="17">
        <v>0</v>
      </c>
      <c r="FX124" s="17">
        <v>0</v>
      </c>
      <c r="FY124" s="17">
        <v>0</v>
      </c>
      <c r="FZ124" s="17">
        <v>0</v>
      </c>
      <c r="GA124" s="17">
        <v>0</v>
      </c>
      <c r="GB124" s="17">
        <v>0</v>
      </c>
      <c r="GC124" s="17">
        <v>0</v>
      </c>
      <c r="GD124" s="17">
        <v>0</v>
      </c>
      <c r="GE124" s="17">
        <v>0</v>
      </c>
      <c r="GF124" s="17">
        <v>0</v>
      </c>
      <c r="GG124" s="17">
        <v>0</v>
      </c>
      <c r="GH124" s="17">
        <v>0</v>
      </c>
      <c r="GI124" s="17">
        <v>0</v>
      </c>
      <c r="GJ124" s="17">
        <v>0</v>
      </c>
      <c r="GK124" s="17">
        <v>0</v>
      </c>
      <c r="GL124" s="17">
        <v>0</v>
      </c>
      <c r="GM124" s="17">
        <v>0</v>
      </c>
      <c r="GN124" s="17">
        <v>0</v>
      </c>
      <c r="GO124" s="17">
        <v>0</v>
      </c>
      <c r="GP124" s="17">
        <v>0</v>
      </c>
      <c r="GQ124" s="17">
        <v>0</v>
      </c>
      <c r="GR124" s="17">
        <v>0</v>
      </c>
      <c r="GS124" s="17">
        <v>0</v>
      </c>
      <c r="GT124" s="17">
        <v>0</v>
      </c>
      <c r="GU124" s="17">
        <v>0</v>
      </c>
      <c r="GV124" s="17">
        <v>0</v>
      </c>
      <c r="GW124" s="17">
        <v>0</v>
      </c>
      <c r="GX124" s="17">
        <v>0</v>
      </c>
      <c r="GY124" s="17">
        <v>0</v>
      </c>
      <c r="GZ124" s="17">
        <v>0</v>
      </c>
      <c r="HA124" s="17">
        <v>0</v>
      </c>
      <c r="HB124" s="17">
        <v>0</v>
      </c>
      <c r="HC124" s="17">
        <v>0</v>
      </c>
      <c r="HD124" s="17">
        <v>0</v>
      </c>
      <c r="HE124" s="17">
        <v>0</v>
      </c>
      <c r="HF124" s="17">
        <v>0</v>
      </c>
      <c r="HG124" s="17">
        <v>0</v>
      </c>
      <c r="HH124" s="17">
        <v>0</v>
      </c>
      <c r="HI124" s="17">
        <v>0</v>
      </c>
      <c r="HJ124" s="17">
        <v>0</v>
      </c>
      <c r="HK124" s="17">
        <v>0</v>
      </c>
      <c r="HL124" s="17">
        <v>0</v>
      </c>
      <c r="HM124" s="17">
        <v>0</v>
      </c>
      <c r="HN124" s="17">
        <v>0</v>
      </c>
      <c r="HO124" s="17">
        <v>0</v>
      </c>
      <c r="HP124" s="17">
        <v>0</v>
      </c>
      <c r="HQ124" s="17">
        <v>0</v>
      </c>
      <c r="HR124" s="17">
        <v>0</v>
      </c>
      <c r="HS124" s="17">
        <v>0</v>
      </c>
      <c r="HT124" s="17">
        <v>0</v>
      </c>
      <c r="HU124" s="17">
        <v>0</v>
      </c>
      <c r="HV124" s="17">
        <v>0</v>
      </c>
      <c r="HW124" s="17">
        <v>0</v>
      </c>
      <c r="HX124" s="17">
        <v>0</v>
      </c>
      <c r="HY124" s="17">
        <v>0</v>
      </c>
      <c r="HZ124" s="17">
        <v>0</v>
      </c>
      <c r="IA124" s="17">
        <v>0</v>
      </c>
      <c r="IB124" s="17">
        <v>0</v>
      </c>
      <c r="IC124" s="17">
        <v>0</v>
      </c>
      <c r="ID124" s="17">
        <v>0</v>
      </c>
      <c r="IE124" s="17">
        <v>0</v>
      </c>
      <c r="IF124" s="17">
        <v>0</v>
      </c>
      <c r="IG124" s="17">
        <v>0</v>
      </c>
      <c r="IH124" s="17">
        <v>0</v>
      </c>
      <c r="II124" s="17">
        <v>0</v>
      </c>
      <c r="IJ124" s="17">
        <v>0</v>
      </c>
      <c r="IK124" s="17">
        <v>0</v>
      </c>
      <c r="IL124" s="17">
        <v>0</v>
      </c>
      <c r="IM124" s="17">
        <v>0</v>
      </c>
      <c r="IN124" s="17">
        <v>0</v>
      </c>
      <c r="IO124" s="17">
        <v>0</v>
      </c>
      <c r="IP124" s="17">
        <v>0</v>
      </c>
      <c r="IQ124" s="17">
        <v>0</v>
      </c>
      <c r="IR124" s="17">
        <v>0</v>
      </c>
      <c r="IS124" s="17">
        <v>0</v>
      </c>
      <c r="IT124" s="17">
        <v>0</v>
      </c>
      <c r="IU124" s="17">
        <v>0</v>
      </c>
      <c r="IV124" s="17">
        <v>0</v>
      </c>
      <c r="IW124" s="17">
        <v>0</v>
      </c>
      <c r="IX124" s="17">
        <v>0</v>
      </c>
      <c r="IY124" s="17">
        <v>0</v>
      </c>
      <c r="IZ124" s="17">
        <v>0</v>
      </c>
      <c r="JA124" s="17">
        <v>0</v>
      </c>
      <c r="JB124" s="17">
        <v>0</v>
      </c>
      <c r="JC124" s="17">
        <v>0</v>
      </c>
      <c r="JD124" s="17">
        <v>0</v>
      </c>
      <c r="JE124" s="17">
        <v>0</v>
      </c>
      <c r="JF124" s="17">
        <v>0</v>
      </c>
      <c r="JG124" s="17">
        <v>0</v>
      </c>
      <c r="JH124" s="17">
        <v>0</v>
      </c>
      <c r="JI124" s="17">
        <v>0</v>
      </c>
      <c r="JJ124" s="17">
        <v>0</v>
      </c>
      <c r="JK124" s="17">
        <v>0</v>
      </c>
      <c r="JL124" s="17">
        <v>0</v>
      </c>
      <c r="JM124" s="17">
        <v>0</v>
      </c>
      <c r="JN124" s="17">
        <v>0</v>
      </c>
      <c r="JO124" s="17">
        <v>0</v>
      </c>
      <c r="JP124" s="17">
        <v>0</v>
      </c>
      <c r="JQ124" s="17">
        <v>0</v>
      </c>
      <c r="JR124" s="17">
        <v>0</v>
      </c>
      <c r="JS124" s="17">
        <v>0</v>
      </c>
      <c r="JT124" s="17">
        <v>0</v>
      </c>
      <c r="JU124" s="17">
        <v>0</v>
      </c>
      <c r="JV124" s="17">
        <v>0</v>
      </c>
      <c r="JW124" s="17">
        <v>0</v>
      </c>
      <c r="JX124" s="17">
        <v>0</v>
      </c>
      <c r="JY124" s="17">
        <v>0</v>
      </c>
    </row>
    <row r="125" spans="1:285" x14ac:dyDescent="0.15">
      <c r="A125" s="17" t="s">
        <v>840</v>
      </c>
      <c r="B125" s="17" t="s">
        <v>841</v>
      </c>
      <c r="C125" s="17">
        <v>0</v>
      </c>
      <c r="D125" s="17">
        <v>3.88</v>
      </c>
      <c r="E125" s="17">
        <v>3.88</v>
      </c>
      <c r="F125" s="17">
        <v>3.88</v>
      </c>
      <c r="G125" s="17">
        <v>3.88</v>
      </c>
      <c r="H125" s="17">
        <v>3.88</v>
      </c>
      <c r="I125" s="17">
        <v>3.89</v>
      </c>
      <c r="J125" s="17">
        <v>3.89</v>
      </c>
      <c r="K125" s="17">
        <v>3.89</v>
      </c>
      <c r="L125" s="17">
        <v>3.89</v>
      </c>
      <c r="M125" s="17">
        <v>3.89</v>
      </c>
      <c r="N125" s="17">
        <v>3.91</v>
      </c>
      <c r="O125" s="17">
        <v>3.91</v>
      </c>
      <c r="P125" s="17">
        <v>3.91</v>
      </c>
      <c r="Q125" s="17">
        <v>3.91</v>
      </c>
      <c r="R125" s="17">
        <v>3.91</v>
      </c>
      <c r="S125" s="17">
        <v>3.91</v>
      </c>
      <c r="T125" s="17">
        <v>3.91</v>
      </c>
      <c r="U125" s="17">
        <v>3.91</v>
      </c>
      <c r="V125" s="17">
        <v>3.91</v>
      </c>
      <c r="W125" s="17">
        <v>3.91</v>
      </c>
      <c r="X125" s="17">
        <v>3.9</v>
      </c>
      <c r="Y125" s="17">
        <v>3.91</v>
      </c>
      <c r="Z125" s="17">
        <v>3.91</v>
      </c>
      <c r="AA125" s="17">
        <v>3.92</v>
      </c>
      <c r="AB125" s="17">
        <v>0</v>
      </c>
      <c r="AC125" s="17">
        <v>0</v>
      </c>
      <c r="AD125" s="17">
        <v>0</v>
      </c>
      <c r="AE125" s="17">
        <v>0</v>
      </c>
      <c r="AF125" s="17">
        <v>0</v>
      </c>
      <c r="AG125" s="17">
        <v>0</v>
      </c>
      <c r="AH125" s="17">
        <v>0</v>
      </c>
      <c r="AI125" s="17">
        <v>0</v>
      </c>
      <c r="AJ125" s="17">
        <v>0</v>
      </c>
      <c r="AK125" s="17">
        <v>0</v>
      </c>
      <c r="AL125" s="17">
        <v>0</v>
      </c>
      <c r="AM125" s="17">
        <v>0</v>
      </c>
      <c r="AN125" s="17">
        <v>0</v>
      </c>
      <c r="AO125" s="17">
        <v>0</v>
      </c>
      <c r="AP125" s="17">
        <v>0</v>
      </c>
      <c r="AQ125" s="17">
        <v>0</v>
      </c>
      <c r="AR125" s="17">
        <v>0</v>
      </c>
      <c r="AS125" s="17">
        <v>0</v>
      </c>
      <c r="AT125" s="17">
        <v>0</v>
      </c>
      <c r="AU125" s="17">
        <v>0</v>
      </c>
      <c r="AV125" s="17">
        <v>0</v>
      </c>
      <c r="AW125" s="17">
        <v>0</v>
      </c>
      <c r="AX125" s="17">
        <v>0</v>
      </c>
      <c r="AY125" s="17">
        <v>0</v>
      </c>
      <c r="AZ125" s="17">
        <v>0</v>
      </c>
      <c r="BA125" s="17">
        <v>0</v>
      </c>
      <c r="BB125" s="17">
        <v>0</v>
      </c>
      <c r="BC125" s="17">
        <v>0</v>
      </c>
      <c r="BD125" s="17">
        <v>0</v>
      </c>
      <c r="BE125" s="17">
        <v>0</v>
      </c>
      <c r="BF125" s="17">
        <v>0</v>
      </c>
      <c r="BG125" s="17">
        <v>0</v>
      </c>
      <c r="BH125" s="17">
        <v>0</v>
      </c>
      <c r="BI125" s="17">
        <v>0</v>
      </c>
      <c r="BJ125" s="17">
        <v>0</v>
      </c>
      <c r="BK125" s="17">
        <v>0</v>
      </c>
      <c r="BL125" s="17">
        <v>0</v>
      </c>
      <c r="BM125" s="17">
        <v>0</v>
      </c>
      <c r="BN125" s="17">
        <v>0</v>
      </c>
      <c r="BO125" s="17">
        <v>0</v>
      </c>
      <c r="BP125" s="17">
        <v>0</v>
      </c>
      <c r="BQ125" s="17">
        <v>0</v>
      </c>
      <c r="BR125" s="17">
        <v>0</v>
      </c>
      <c r="BS125" s="17">
        <v>0</v>
      </c>
      <c r="BT125" s="17">
        <v>0</v>
      </c>
      <c r="BU125" s="17">
        <v>0</v>
      </c>
      <c r="BV125" s="17">
        <v>0</v>
      </c>
      <c r="BW125" s="17">
        <v>0</v>
      </c>
      <c r="BX125" s="17">
        <v>0</v>
      </c>
      <c r="BY125" s="17">
        <v>0</v>
      </c>
      <c r="BZ125" s="17">
        <v>0</v>
      </c>
      <c r="CA125" s="17">
        <v>0</v>
      </c>
      <c r="CB125" s="17">
        <v>0</v>
      </c>
      <c r="CC125" s="17">
        <v>0</v>
      </c>
      <c r="CD125" s="17">
        <v>0</v>
      </c>
      <c r="CE125" s="17">
        <v>0</v>
      </c>
      <c r="CF125" s="17">
        <v>0</v>
      </c>
      <c r="CG125" s="17">
        <v>0</v>
      </c>
      <c r="CH125" s="17">
        <v>0</v>
      </c>
      <c r="CI125" s="17">
        <v>0</v>
      </c>
      <c r="CJ125" s="17">
        <v>0</v>
      </c>
      <c r="CK125" s="17">
        <v>0</v>
      </c>
      <c r="CL125" s="17">
        <v>0</v>
      </c>
      <c r="CM125" s="17">
        <v>0</v>
      </c>
      <c r="CN125" s="17">
        <v>0</v>
      </c>
      <c r="CO125" s="17">
        <v>0</v>
      </c>
      <c r="CP125" s="17">
        <v>0</v>
      </c>
      <c r="CQ125" s="17">
        <v>0</v>
      </c>
      <c r="CR125" s="17">
        <v>0</v>
      </c>
      <c r="CS125" s="17">
        <v>0</v>
      </c>
      <c r="CT125" s="17">
        <v>0</v>
      </c>
      <c r="CU125" s="17">
        <v>0</v>
      </c>
      <c r="CV125" s="17">
        <v>0</v>
      </c>
      <c r="CW125" s="17">
        <v>0</v>
      </c>
      <c r="CX125" s="17">
        <v>0</v>
      </c>
      <c r="CY125" s="17">
        <v>0</v>
      </c>
      <c r="CZ125" s="17">
        <v>0</v>
      </c>
      <c r="DA125" s="17">
        <v>0</v>
      </c>
      <c r="DB125" s="17">
        <v>0</v>
      </c>
      <c r="DC125" s="17">
        <v>0</v>
      </c>
      <c r="DD125" s="17">
        <v>0</v>
      </c>
      <c r="DE125" s="17">
        <v>0</v>
      </c>
      <c r="DF125" s="17">
        <v>0</v>
      </c>
      <c r="DG125" s="17">
        <v>0</v>
      </c>
      <c r="DH125" s="17">
        <v>0</v>
      </c>
      <c r="DI125" s="17">
        <v>0</v>
      </c>
      <c r="DJ125" s="17">
        <v>0</v>
      </c>
      <c r="DK125" s="17">
        <v>0</v>
      </c>
      <c r="DL125" s="17">
        <v>0</v>
      </c>
      <c r="DM125" s="17">
        <v>0</v>
      </c>
      <c r="DN125" s="17">
        <v>0</v>
      </c>
      <c r="DO125" s="17">
        <v>0</v>
      </c>
      <c r="DP125" s="17">
        <v>0</v>
      </c>
      <c r="DQ125" s="17">
        <v>0</v>
      </c>
      <c r="DR125" s="17">
        <v>0</v>
      </c>
      <c r="DS125" s="17">
        <v>0</v>
      </c>
      <c r="DT125" s="17">
        <v>0</v>
      </c>
      <c r="DU125" s="17">
        <v>0</v>
      </c>
      <c r="DV125" s="17">
        <v>0</v>
      </c>
      <c r="DW125" s="17">
        <v>0</v>
      </c>
      <c r="DX125" s="17">
        <v>0</v>
      </c>
      <c r="DY125" s="17">
        <v>0</v>
      </c>
      <c r="DZ125" s="17">
        <v>0</v>
      </c>
      <c r="EA125" s="17">
        <v>0</v>
      </c>
      <c r="EB125" s="17">
        <v>0</v>
      </c>
      <c r="EC125" s="17">
        <v>0</v>
      </c>
      <c r="ED125" s="17">
        <v>0</v>
      </c>
      <c r="EE125" s="17">
        <v>0</v>
      </c>
      <c r="EF125" s="17">
        <v>0</v>
      </c>
      <c r="EG125" s="17">
        <v>0</v>
      </c>
      <c r="EH125" s="17">
        <v>0</v>
      </c>
      <c r="EI125" s="17">
        <v>0</v>
      </c>
      <c r="EJ125" s="17">
        <v>0</v>
      </c>
      <c r="EK125" s="17">
        <v>0</v>
      </c>
      <c r="EL125" s="17">
        <v>0</v>
      </c>
      <c r="EM125" s="17">
        <v>0</v>
      </c>
      <c r="EN125" s="17">
        <v>0</v>
      </c>
      <c r="EO125" s="17">
        <v>0</v>
      </c>
      <c r="EP125" s="17">
        <v>0</v>
      </c>
      <c r="EQ125" s="17">
        <v>0</v>
      </c>
      <c r="ER125" s="17">
        <v>0</v>
      </c>
      <c r="ES125" s="17">
        <v>0</v>
      </c>
      <c r="ET125" s="17">
        <v>0</v>
      </c>
      <c r="EU125" s="17">
        <v>0</v>
      </c>
      <c r="EV125" s="17">
        <v>0</v>
      </c>
      <c r="EW125" s="17">
        <v>0</v>
      </c>
      <c r="EX125" s="17">
        <v>0</v>
      </c>
      <c r="EY125" s="17">
        <v>0</v>
      </c>
      <c r="EZ125" s="17">
        <v>0</v>
      </c>
      <c r="FA125" s="17">
        <v>0</v>
      </c>
      <c r="FB125" s="17">
        <v>0</v>
      </c>
      <c r="FC125" s="17">
        <v>0</v>
      </c>
      <c r="FD125" s="17">
        <v>0</v>
      </c>
      <c r="FE125" s="17">
        <v>0</v>
      </c>
      <c r="FF125" s="17">
        <v>0</v>
      </c>
      <c r="FG125" s="17">
        <v>0</v>
      </c>
      <c r="FH125" s="17">
        <v>0</v>
      </c>
      <c r="FI125" s="17">
        <v>0</v>
      </c>
      <c r="FJ125" s="17">
        <v>0</v>
      </c>
      <c r="FK125" s="17">
        <v>0</v>
      </c>
      <c r="FL125" s="17">
        <v>0</v>
      </c>
      <c r="FM125" s="17">
        <v>0</v>
      </c>
      <c r="FN125" s="17">
        <v>0</v>
      </c>
      <c r="FO125" s="17">
        <v>0</v>
      </c>
      <c r="FP125" s="17">
        <v>0</v>
      </c>
      <c r="FQ125" s="17">
        <v>0</v>
      </c>
      <c r="FR125" s="17">
        <v>0</v>
      </c>
      <c r="FS125" s="17">
        <v>0</v>
      </c>
      <c r="FT125" s="17">
        <v>0</v>
      </c>
      <c r="FU125" s="17">
        <v>0</v>
      </c>
      <c r="FV125" s="17">
        <v>0</v>
      </c>
      <c r="FW125" s="17">
        <v>0</v>
      </c>
      <c r="FX125" s="17">
        <v>0</v>
      </c>
      <c r="FY125" s="17">
        <v>0</v>
      </c>
      <c r="FZ125" s="17">
        <v>0</v>
      </c>
      <c r="GA125" s="17">
        <v>0</v>
      </c>
      <c r="GB125" s="17">
        <v>0</v>
      </c>
      <c r="GC125" s="17">
        <v>0</v>
      </c>
      <c r="GD125" s="17">
        <v>0</v>
      </c>
      <c r="GE125" s="17">
        <v>0</v>
      </c>
      <c r="GF125" s="17">
        <v>0</v>
      </c>
      <c r="GG125" s="17">
        <v>0</v>
      </c>
      <c r="GH125" s="17">
        <v>0</v>
      </c>
      <c r="GI125" s="17">
        <v>0</v>
      </c>
      <c r="GJ125" s="17">
        <v>0</v>
      </c>
      <c r="GK125" s="17">
        <v>0</v>
      </c>
      <c r="GL125" s="17">
        <v>0</v>
      </c>
      <c r="GM125" s="17">
        <v>0</v>
      </c>
      <c r="GN125" s="17">
        <v>0</v>
      </c>
      <c r="GO125" s="17">
        <v>0</v>
      </c>
      <c r="GP125" s="17">
        <v>0</v>
      </c>
      <c r="GQ125" s="17">
        <v>0</v>
      </c>
      <c r="GR125" s="17">
        <v>0</v>
      </c>
      <c r="GS125" s="17">
        <v>0</v>
      </c>
      <c r="GT125" s="17">
        <v>0</v>
      </c>
      <c r="GU125" s="17">
        <v>0</v>
      </c>
      <c r="GV125" s="17">
        <v>0</v>
      </c>
      <c r="GW125" s="17">
        <v>0</v>
      </c>
      <c r="GX125" s="17">
        <v>0</v>
      </c>
      <c r="GY125" s="17">
        <v>0</v>
      </c>
      <c r="GZ125" s="17">
        <v>0</v>
      </c>
      <c r="HA125" s="17">
        <v>0</v>
      </c>
      <c r="HB125" s="17">
        <v>0</v>
      </c>
      <c r="HC125" s="17">
        <v>0</v>
      </c>
      <c r="HD125" s="17">
        <v>0</v>
      </c>
      <c r="HE125" s="17">
        <v>0</v>
      </c>
      <c r="HF125" s="17">
        <v>0</v>
      </c>
      <c r="HG125" s="17">
        <v>0</v>
      </c>
      <c r="HH125" s="17">
        <v>0</v>
      </c>
      <c r="HI125" s="17">
        <v>0</v>
      </c>
      <c r="HJ125" s="17">
        <v>0</v>
      </c>
      <c r="HK125" s="17">
        <v>0</v>
      </c>
      <c r="HL125" s="17">
        <v>0</v>
      </c>
      <c r="HM125" s="17">
        <v>0</v>
      </c>
      <c r="HN125" s="17">
        <v>0</v>
      </c>
      <c r="HO125" s="17">
        <v>0</v>
      </c>
      <c r="HP125" s="17">
        <v>0</v>
      </c>
      <c r="HQ125" s="17">
        <v>0</v>
      </c>
      <c r="HR125" s="17">
        <v>0</v>
      </c>
      <c r="HS125" s="17">
        <v>0</v>
      </c>
      <c r="HT125" s="17">
        <v>0</v>
      </c>
      <c r="HU125" s="17">
        <v>0</v>
      </c>
      <c r="HV125" s="17">
        <v>0</v>
      </c>
      <c r="HW125" s="17">
        <v>0</v>
      </c>
      <c r="HX125" s="17">
        <v>0</v>
      </c>
      <c r="HY125" s="17">
        <v>0</v>
      </c>
      <c r="HZ125" s="17">
        <v>0</v>
      </c>
      <c r="IA125" s="17">
        <v>0</v>
      </c>
      <c r="IB125" s="17">
        <v>0</v>
      </c>
      <c r="IC125" s="17">
        <v>0</v>
      </c>
      <c r="ID125" s="17">
        <v>0</v>
      </c>
      <c r="IE125" s="17">
        <v>0</v>
      </c>
      <c r="IF125" s="17">
        <v>0</v>
      </c>
      <c r="IG125" s="17">
        <v>0</v>
      </c>
      <c r="IH125" s="17">
        <v>0</v>
      </c>
      <c r="II125" s="17">
        <v>0</v>
      </c>
      <c r="IJ125" s="17">
        <v>0</v>
      </c>
      <c r="IK125" s="17">
        <v>0</v>
      </c>
      <c r="IL125" s="17">
        <v>0</v>
      </c>
      <c r="IM125" s="17">
        <v>0</v>
      </c>
      <c r="IN125" s="17">
        <v>0</v>
      </c>
      <c r="IO125" s="17">
        <v>0</v>
      </c>
      <c r="IP125" s="17">
        <v>0</v>
      </c>
      <c r="IQ125" s="17">
        <v>0</v>
      </c>
      <c r="IR125" s="17">
        <v>0</v>
      </c>
      <c r="IS125" s="17">
        <v>0</v>
      </c>
      <c r="IT125" s="17">
        <v>0</v>
      </c>
      <c r="IU125" s="17">
        <v>0</v>
      </c>
      <c r="IV125" s="17">
        <v>0</v>
      </c>
      <c r="IW125" s="17">
        <v>0</v>
      </c>
      <c r="IX125" s="17">
        <v>0</v>
      </c>
      <c r="IY125" s="17">
        <v>0</v>
      </c>
      <c r="IZ125" s="17">
        <v>0</v>
      </c>
      <c r="JA125" s="17">
        <v>0</v>
      </c>
      <c r="JB125" s="17">
        <v>0</v>
      </c>
      <c r="JC125" s="17">
        <v>0</v>
      </c>
      <c r="JD125" s="17">
        <v>0</v>
      </c>
      <c r="JE125" s="17">
        <v>0</v>
      </c>
      <c r="JF125" s="17">
        <v>0</v>
      </c>
      <c r="JG125" s="17">
        <v>0</v>
      </c>
      <c r="JH125" s="17">
        <v>0</v>
      </c>
      <c r="JI125" s="17">
        <v>0</v>
      </c>
      <c r="JJ125" s="17">
        <v>0</v>
      </c>
      <c r="JK125" s="17">
        <v>0</v>
      </c>
      <c r="JL125" s="17">
        <v>0</v>
      </c>
      <c r="JM125" s="17">
        <v>0</v>
      </c>
      <c r="JN125" s="17">
        <v>0</v>
      </c>
      <c r="JO125" s="17">
        <v>0</v>
      </c>
      <c r="JP125" s="17">
        <v>0</v>
      </c>
      <c r="JQ125" s="17">
        <v>0</v>
      </c>
      <c r="JR125" s="17">
        <v>0</v>
      </c>
      <c r="JS125" s="17">
        <v>0</v>
      </c>
      <c r="JT125" s="17">
        <v>0</v>
      </c>
      <c r="JU125" s="17">
        <v>0</v>
      </c>
      <c r="JV125" s="17">
        <v>0</v>
      </c>
      <c r="JW125" s="17">
        <v>0</v>
      </c>
      <c r="JX125" s="17">
        <v>0</v>
      </c>
      <c r="JY125" s="17">
        <v>0</v>
      </c>
    </row>
    <row r="126" spans="1:285" x14ac:dyDescent="0.15">
      <c r="A126" s="17" t="s">
        <v>860</v>
      </c>
      <c r="B126" s="17" t="s">
        <v>861</v>
      </c>
      <c r="C126" s="17">
        <v>0</v>
      </c>
      <c r="D126" s="17">
        <v>9.31</v>
      </c>
      <c r="E126" s="17">
        <v>9.31</v>
      </c>
      <c r="F126" s="17">
        <v>9.31</v>
      </c>
      <c r="G126" s="17">
        <v>9.31</v>
      </c>
      <c r="H126" s="17">
        <v>9.31</v>
      </c>
      <c r="I126" s="17">
        <v>9.43</v>
      </c>
      <c r="J126" s="17">
        <v>9.43</v>
      </c>
      <c r="K126" s="17">
        <v>9.43</v>
      </c>
      <c r="L126" s="17">
        <v>9.43</v>
      </c>
      <c r="M126" s="17">
        <v>9.43</v>
      </c>
      <c r="N126" s="17">
        <v>9.4499999999999993</v>
      </c>
      <c r="O126" s="17">
        <v>9.44</v>
      </c>
      <c r="P126" s="17">
        <v>9.41</v>
      </c>
      <c r="Q126" s="17">
        <v>9.39</v>
      </c>
      <c r="R126" s="17">
        <v>9.4</v>
      </c>
      <c r="S126" s="17">
        <v>9.44</v>
      </c>
      <c r="T126" s="17">
        <v>9.4700000000000006</v>
      </c>
      <c r="U126" s="17">
        <v>9.4700000000000006</v>
      </c>
      <c r="V126" s="17">
        <v>9.4700000000000006</v>
      </c>
      <c r="W126" s="17">
        <v>9.5</v>
      </c>
      <c r="X126" s="17">
        <v>9.5500000000000007</v>
      </c>
      <c r="Y126" s="17">
        <v>9.5500000000000007</v>
      </c>
      <c r="Z126" s="17">
        <v>9.5399999999999991</v>
      </c>
      <c r="AA126" s="17">
        <v>9.52</v>
      </c>
      <c r="AB126" s="17">
        <v>0</v>
      </c>
      <c r="AC126" s="17">
        <v>0</v>
      </c>
      <c r="AD126" s="17">
        <v>0</v>
      </c>
      <c r="AE126" s="17">
        <v>0</v>
      </c>
      <c r="AF126" s="17">
        <v>0</v>
      </c>
      <c r="AG126" s="17">
        <v>0</v>
      </c>
      <c r="AH126" s="17">
        <v>0</v>
      </c>
      <c r="AI126" s="17">
        <v>0</v>
      </c>
      <c r="AJ126" s="17">
        <v>0</v>
      </c>
      <c r="AK126" s="17">
        <v>0</v>
      </c>
      <c r="AL126" s="17">
        <v>0</v>
      </c>
      <c r="AM126" s="17">
        <v>0</v>
      </c>
      <c r="AN126" s="17">
        <v>0</v>
      </c>
      <c r="AO126" s="17">
        <v>0</v>
      </c>
      <c r="AP126" s="17">
        <v>0</v>
      </c>
      <c r="AQ126" s="17">
        <v>0</v>
      </c>
      <c r="AR126" s="17">
        <v>0</v>
      </c>
      <c r="AS126" s="17">
        <v>0</v>
      </c>
      <c r="AT126" s="17">
        <v>0</v>
      </c>
      <c r="AU126" s="17">
        <v>0</v>
      </c>
      <c r="AV126" s="17">
        <v>0</v>
      </c>
      <c r="AW126" s="17">
        <v>0</v>
      </c>
      <c r="AX126" s="17">
        <v>0</v>
      </c>
      <c r="AY126" s="17">
        <v>0</v>
      </c>
      <c r="AZ126" s="17">
        <v>0</v>
      </c>
      <c r="BA126" s="17">
        <v>0</v>
      </c>
      <c r="BB126" s="17">
        <v>0</v>
      </c>
      <c r="BC126" s="17">
        <v>0</v>
      </c>
      <c r="BD126" s="17">
        <v>0</v>
      </c>
      <c r="BE126" s="17">
        <v>0</v>
      </c>
      <c r="BF126" s="17">
        <v>0</v>
      </c>
      <c r="BG126" s="17">
        <v>0</v>
      </c>
      <c r="BH126" s="17">
        <v>0</v>
      </c>
      <c r="BI126" s="17">
        <v>0</v>
      </c>
      <c r="BJ126" s="17">
        <v>0</v>
      </c>
      <c r="BK126" s="17">
        <v>0</v>
      </c>
      <c r="BL126" s="17">
        <v>0</v>
      </c>
      <c r="BM126" s="17">
        <v>0</v>
      </c>
      <c r="BN126" s="17">
        <v>0</v>
      </c>
      <c r="BO126" s="17">
        <v>0</v>
      </c>
      <c r="BP126" s="17">
        <v>0</v>
      </c>
      <c r="BQ126" s="17">
        <v>0</v>
      </c>
      <c r="BR126" s="17">
        <v>0</v>
      </c>
      <c r="BS126" s="17">
        <v>0</v>
      </c>
      <c r="BT126" s="17">
        <v>0</v>
      </c>
      <c r="BU126" s="17">
        <v>0</v>
      </c>
      <c r="BV126" s="17">
        <v>0</v>
      </c>
      <c r="BW126" s="17">
        <v>0</v>
      </c>
      <c r="BX126" s="17">
        <v>0</v>
      </c>
      <c r="BY126" s="17">
        <v>0</v>
      </c>
      <c r="BZ126" s="17">
        <v>0</v>
      </c>
      <c r="CA126" s="17">
        <v>0</v>
      </c>
      <c r="CB126" s="17">
        <v>0</v>
      </c>
      <c r="CC126" s="17">
        <v>0</v>
      </c>
      <c r="CD126" s="17">
        <v>0</v>
      </c>
      <c r="CE126" s="17">
        <v>0</v>
      </c>
      <c r="CF126" s="17">
        <v>0</v>
      </c>
      <c r="CG126" s="17">
        <v>0</v>
      </c>
      <c r="CH126" s="17">
        <v>0</v>
      </c>
      <c r="CI126" s="17">
        <v>0</v>
      </c>
      <c r="CJ126" s="17">
        <v>0</v>
      </c>
      <c r="CK126" s="17">
        <v>0</v>
      </c>
      <c r="CL126" s="17">
        <v>0</v>
      </c>
      <c r="CM126" s="17">
        <v>0</v>
      </c>
      <c r="CN126" s="17">
        <v>0</v>
      </c>
      <c r="CO126" s="17">
        <v>0</v>
      </c>
      <c r="CP126" s="17">
        <v>0</v>
      </c>
      <c r="CQ126" s="17">
        <v>0</v>
      </c>
      <c r="CR126" s="17">
        <v>0</v>
      </c>
      <c r="CS126" s="17">
        <v>0</v>
      </c>
      <c r="CT126" s="17">
        <v>0</v>
      </c>
      <c r="CU126" s="17">
        <v>0</v>
      </c>
      <c r="CV126" s="17">
        <v>0</v>
      </c>
      <c r="CW126" s="17">
        <v>0</v>
      </c>
      <c r="CX126" s="17">
        <v>0</v>
      </c>
      <c r="CY126" s="17">
        <v>0</v>
      </c>
      <c r="CZ126" s="17">
        <v>0</v>
      </c>
      <c r="DA126" s="17">
        <v>0</v>
      </c>
      <c r="DB126" s="17">
        <v>0</v>
      </c>
      <c r="DC126" s="17">
        <v>0</v>
      </c>
      <c r="DD126" s="17">
        <v>0</v>
      </c>
      <c r="DE126" s="17">
        <v>0</v>
      </c>
      <c r="DF126" s="17">
        <v>0</v>
      </c>
      <c r="DG126" s="17">
        <v>0</v>
      </c>
      <c r="DH126" s="17">
        <v>0</v>
      </c>
      <c r="DI126" s="17">
        <v>0</v>
      </c>
      <c r="DJ126" s="17">
        <v>0</v>
      </c>
      <c r="DK126" s="17">
        <v>0</v>
      </c>
      <c r="DL126" s="17">
        <v>0</v>
      </c>
      <c r="DM126" s="17">
        <v>0</v>
      </c>
      <c r="DN126" s="17">
        <v>0</v>
      </c>
      <c r="DO126" s="17">
        <v>0</v>
      </c>
      <c r="DP126" s="17">
        <v>0</v>
      </c>
      <c r="DQ126" s="17">
        <v>0</v>
      </c>
      <c r="DR126" s="17">
        <v>0</v>
      </c>
      <c r="DS126" s="17">
        <v>0</v>
      </c>
      <c r="DT126" s="17">
        <v>0</v>
      </c>
      <c r="DU126" s="17">
        <v>0</v>
      </c>
      <c r="DV126" s="17">
        <v>0</v>
      </c>
      <c r="DW126" s="17">
        <v>0</v>
      </c>
      <c r="DX126" s="17">
        <v>0</v>
      </c>
      <c r="DY126" s="17">
        <v>0</v>
      </c>
      <c r="DZ126" s="17">
        <v>0</v>
      </c>
      <c r="EA126" s="17">
        <v>0</v>
      </c>
      <c r="EB126" s="17">
        <v>0</v>
      </c>
      <c r="EC126" s="17">
        <v>0</v>
      </c>
      <c r="ED126" s="17">
        <v>0</v>
      </c>
      <c r="EE126" s="17">
        <v>0</v>
      </c>
      <c r="EF126" s="17">
        <v>0</v>
      </c>
      <c r="EG126" s="17">
        <v>0</v>
      </c>
      <c r="EH126" s="17">
        <v>0</v>
      </c>
      <c r="EI126" s="17">
        <v>0</v>
      </c>
      <c r="EJ126" s="17">
        <v>0</v>
      </c>
      <c r="EK126" s="17">
        <v>0</v>
      </c>
      <c r="EL126" s="17">
        <v>0</v>
      </c>
      <c r="EM126" s="17">
        <v>0</v>
      </c>
      <c r="EN126" s="17">
        <v>0</v>
      </c>
      <c r="EO126" s="17">
        <v>0</v>
      </c>
      <c r="EP126" s="17">
        <v>0</v>
      </c>
      <c r="EQ126" s="17">
        <v>0</v>
      </c>
      <c r="ER126" s="17">
        <v>0</v>
      </c>
      <c r="ES126" s="17">
        <v>0</v>
      </c>
      <c r="ET126" s="17">
        <v>0</v>
      </c>
      <c r="EU126" s="17">
        <v>0</v>
      </c>
      <c r="EV126" s="17">
        <v>0</v>
      </c>
      <c r="EW126" s="17">
        <v>0</v>
      </c>
      <c r="EX126" s="17">
        <v>0</v>
      </c>
      <c r="EY126" s="17">
        <v>0</v>
      </c>
      <c r="EZ126" s="17">
        <v>0</v>
      </c>
      <c r="FA126" s="17">
        <v>0</v>
      </c>
      <c r="FB126" s="17">
        <v>0</v>
      </c>
      <c r="FC126" s="17">
        <v>0</v>
      </c>
      <c r="FD126" s="17">
        <v>0</v>
      </c>
      <c r="FE126" s="17">
        <v>0</v>
      </c>
      <c r="FF126" s="17">
        <v>0</v>
      </c>
      <c r="FG126" s="17">
        <v>0</v>
      </c>
      <c r="FH126" s="17">
        <v>0</v>
      </c>
      <c r="FI126" s="17">
        <v>0</v>
      </c>
      <c r="FJ126" s="17">
        <v>0</v>
      </c>
      <c r="FK126" s="17">
        <v>0</v>
      </c>
      <c r="FL126" s="17">
        <v>0</v>
      </c>
      <c r="FM126" s="17">
        <v>0</v>
      </c>
      <c r="FN126" s="17">
        <v>0</v>
      </c>
      <c r="FO126" s="17">
        <v>0</v>
      </c>
      <c r="FP126" s="17">
        <v>0</v>
      </c>
      <c r="FQ126" s="17">
        <v>0</v>
      </c>
      <c r="FR126" s="17">
        <v>0</v>
      </c>
      <c r="FS126" s="17">
        <v>0</v>
      </c>
      <c r="FT126" s="17">
        <v>0</v>
      </c>
      <c r="FU126" s="17">
        <v>0</v>
      </c>
      <c r="FV126" s="17">
        <v>0</v>
      </c>
      <c r="FW126" s="17">
        <v>0</v>
      </c>
      <c r="FX126" s="17">
        <v>0</v>
      </c>
      <c r="FY126" s="17">
        <v>0</v>
      </c>
      <c r="FZ126" s="17">
        <v>0</v>
      </c>
      <c r="GA126" s="17">
        <v>0</v>
      </c>
      <c r="GB126" s="17">
        <v>0</v>
      </c>
      <c r="GC126" s="17">
        <v>0</v>
      </c>
      <c r="GD126" s="17">
        <v>0</v>
      </c>
      <c r="GE126" s="17">
        <v>0</v>
      </c>
      <c r="GF126" s="17">
        <v>0</v>
      </c>
      <c r="GG126" s="17">
        <v>0</v>
      </c>
      <c r="GH126" s="17">
        <v>0</v>
      </c>
      <c r="GI126" s="17">
        <v>0</v>
      </c>
      <c r="GJ126" s="17">
        <v>0</v>
      </c>
      <c r="GK126" s="17">
        <v>0</v>
      </c>
      <c r="GL126" s="17">
        <v>0</v>
      </c>
      <c r="GM126" s="17">
        <v>0</v>
      </c>
      <c r="GN126" s="17">
        <v>0</v>
      </c>
      <c r="GO126" s="17">
        <v>0</v>
      </c>
      <c r="GP126" s="17">
        <v>0</v>
      </c>
      <c r="GQ126" s="17">
        <v>0</v>
      </c>
      <c r="GR126" s="17">
        <v>0</v>
      </c>
      <c r="GS126" s="17">
        <v>0</v>
      </c>
      <c r="GT126" s="17">
        <v>0</v>
      </c>
      <c r="GU126" s="17">
        <v>0</v>
      </c>
      <c r="GV126" s="17">
        <v>0</v>
      </c>
      <c r="GW126" s="17">
        <v>0</v>
      </c>
      <c r="GX126" s="17">
        <v>0</v>
      </c>
      <c r="GY126" s="17">
        <v>0</v>
      </c>
      <c r="GZ126" s="17">
        <v>0</v>
      </c>
      <c r="HA126" s="17">
        <v>0</v>
      </c>
      <c r="HB126" s="17">
        <v>0</v>
      </c>
      <c r="HC126" s="17">
        <v>0</v>
      </c>
      <c r="HD126" s="17">
        <v>0</v>
      </c>
      <c r="HE126" s="17">
        <v>0</v>
      </c>
      <c r="HF126" s="17">
        <v>0</v>
      </c>
      <c r="HG126" s="17">
        <v>0</v>
      </c>
      <c r="HH126" s="17">
        <v>0</v>
      </c>
      <c r="HI126" s="17">
        <v>0</v>
      </c>
      <c r="HJ126" s="17">
        <v>0</v>
      </c>
      <c r="HK126" s="17">
        <v>0</v>
      </c>
      <c r="HL126" s="17">
        <v>0</v>
      </c>
      <c r="HM126" s="17">
        <v>0</v>
      </c>
      <c r="HN126" s="17">
        <v>0</v>
      </c>
      <c r="HO126" s="17">
        <v>0</v>
      </c>
      <c r="HP126" s="17">
        <v>0</v>
      </c>
      <c r="HQ126" s="17">
        <v>0</v>
      </c>
      <c r="HR126" s="17">
        <v>0</v>
      </c>
      <c r="HS126" s="17">
        <v>0</v>
      </c>
      <c r="HT126" s="17">
        <v>0</v>
      </c>
      <c r="HU126" s="17">
        <v>0</v>
      </c>
      <c r="HV126" s="17">
        <v>0</v>
      </c>
      <c r="HW126" s="17">
        <v>0</v>
      </c>
      <c r="HX126" s="17">
        <v>0</v>
      </c>
      <c r="HY126" s="17">
        <v>0</v>
      </c>
      <c r="HZ126" s="17">
        <v>0</v>
      </c>
      <c r="IA126" s="17">
        <v>0</v>
      </c>
      <c r="IB126" s="17">
        <v>0</v>
      </c>
      <c r="IC126" s="17">
        <v>0</v>
      </c>
      <c r="ID126" s="17">
        <v>0</v>
      </c>
      <c r="IE126" s="17">
        <v>0</v>
      </c>
      <c r="IF126" s="17">
        <v>0</v>
      </c>
      <c r="IG126" s="17">
        <v>0</v>
      </c>
      <c r="IH126" s="17">
        <v>0</v>
      </c>
      <c r="II126" s="17">
        <v>0</v>
      </c>
      <c r="IJ126" s="17">
        <v>0</v>
      </c>
      <c r="IK126" s="17">
        <v>0</v>
      </c>
      <c r="IL126" s="17">
        <v>0</v>
      </c>
      <c r="IM126" s="17">
        <v>0</v>
      </c>
      <c r="IN126" s="17">
        <v>0</v>
      </c>
      <c r="IO126" s="17">
        <v>0</v>
      </c>
      <c r="IP126" s="17">
        <v>0</v>
      </c>
      <c r="IQ126" s="17">
        <v>0</v>
      </c>
      <c r="IR126" s="17">
        <v>0</v>
      </c>
      <c r="IS126" s="17">
        <v>0</v>
      </c>
      <c r="IT126" s="17">
        <v>0</v>
      </c>
      <c r="IU126" s="17">
        <v>0</v>
      </c>
      <c r="IV126" s="17">
        <v>0</v>
      </c>
      <c r="IW126" s="17">
        <v>0</v>
      </c>
      <c r="IX126" s="17">
        <v>0</v>
      </c>
      <c r="IY126" s="17">
        <v>0</v>
      </c>
      <c r="IZ126" s="17">
        <v>0</v>
      </c>
      <c r="JA126" s="17">
        <v>0</v>
      </c>
      <c r="JB126" s="17">
        <v>0</v>
      </c>
      <c r="JC126" s="17">
        <v>0</v>
      </c>
      <c r="JD126" s="17">
        <v>0</v>
      </c>
      <c r="JE126" s="17">
        <v>0</v>
      </c>
      <c r="JF126" s="17">
        <v>0</v>
      </c>
      <c r="JG126" s="17">
        <v>0</v>
      </c>
      <c r="JH126" s="17">
        <v>0</v>
      </c>
      <c r="JI126" s="17">
        <v>0</v>
      </c>
      <c r="JJ126" s="17">
        <v>0</v>
      </c>
      <c r="JK126" s="17">
        <v>0</v>
      </c>
      <c r="JL126" s="17">
        <v>0</v>
      </c>
      <c r="JM126" s="17">
        <v>0</v>
      </c>
      <c r="JN126" s="17">
        <v>0</v>
      </c>
      <c r="JO126" s="17">
        <v>0</v>
      </c>
      <c r="JP126" s="17">
        <v>0</v>
      </c>
      <c r="JQ126" s="17">
        <v>0</v>
      </c>
      <c r="JR126" s="17">
        <v>0</v>
      </c>
      <c r="JS126" s="17">
        <v>0</v>
      </c>
      <c r="JT126" s="17">
        <v>0</v>
      </c>
      <c r="JU126" s="17">
        <v>0</v>
      </c>
      <c r="JV126" s="17">
        <v>0</v>
      </c>
      <c r="JW126" s="17">
        <v>0</v>
      </c>
      <c r="JX126" s="17">
        <v>0</v>
      </c>
      <c r="JY126" s="17">
        <v>0</v>
      </c>
    </row>
    <row r="127" spans="1:285" x14ac:dyDescent="0.15">
      <c r="A127" s="17" t="s">
        <v>275</v>
      </c>
      <c r="B127" s="17" t="s">
        <v>276</v>
      </c>
      <c r="C127" s="17">
        <v>0</v>
      </c>
      <c r="D127" s="17">
        <v>43.38</v>
      </c>
      <c r="E127" s="17">
        <v>43.38</v>
      </c>
      <c r="F127" s="17">
        <v>43.38</v>
      </c>
      <c r="G127" s="17">
        <v>43.38</v>
      </c>
      <c r="H127" s="17">
        <v>43.38</v>
      </c>
      <c r="I127" s="17">
        <v>43.68</v>
      </c>
      <c r="J127" s="17">
        <v>43.68</v>
      </c>
      <c r="K127" s="17">
        <v>43.68</v>
      </c>
      <c r="L127" s="17">
        <v>43.68</v>
      </c>
      <c r="M127" s="17">
        <v>43.68</v>
      </c>
      <c r="N127" s="17">
        <v>43.79</v>
      </c>
      <c r="O127" s="17">
        <v>43.69</v>
      </c>
      <c r="P127" s="17">
        <v>43.68</v>
      </c>
      <c r="Q127" s="17">
        <v>43.66</v>
      </c>
      <c r="R127" s="17">
        <v>43.65</v>
      </c>
      <c r="S127" s="17">
        <v>43.64</v>
      </c>
      <c r="T127" s="17">
        <v>43.65</v>
      </c>
      <c r="U127" s="17">
        <v>43.65</v>
      </c>
      <c r="V127" s="17">
        <v>43.65</v>
      </c>
      <c r="W127" s="17">
        <v>43.65</v>
      </c>
      <c r="X127" s="17">
        <v>43.65</v>
      </c>
      <c r="Y127" s="17">
        <v>43.75</v>
      </c>
      <c r="Z127" s="17">
        <v>43.75</v>
      </c>
      <c r="AA127" s="17">
        <v>43.74</v>
      </c>
      <c r="AB127" s="17">
        <v>0</v>
      </c>
      <c r="AC127" s="17">
        <v>0</v>
      </c>
      <c r="AD127" s="17">
        <v>0</v>
      </c>
      <c r="AE127" s="17">
        <v>0</v>
      </c>
      <c r="AF127" s="17">
        <v>0</v>
      </c>
      <c r="AG127" s="17">
        <v>0</v>
      </c>
      <c r="AH127" s="17">
        <v>0</v>
      </c>
      <c r="AI127" s="17">
        <v>0</v>
      </c>
      <c r="AJ127" s="17">
        <v>0</v>
      </c>
      <c r="AK127" s="17">
        <v>0</v>
      </c>
      <c r="AL127" s="17">
        <v>0</v>
      </c>
      <c r="AM127" s="17">
        <v>0</v>
      </c>
      <c r="AN127" s="17">
        <v>0</v>
      </c>
      <c r="AO127" s="17">
        <v>0</v>
      </c>
      <c r="AP127" s="17">
        <v>0</v>
      </c>
      <c r="AQ127" s="17">
        <v>0</v>
      </c>
      <c r="AR127" s="17">
        <v>0</v>
      </c>
      <c r="AS127" s="17">
        <v>0</v>
      </c>
      <c r="AT127" s="17">
        <v>0</v>
      </c>
      <c r="AU127" s="17">
        <v>0</v>
      </c>
      <c r="AV127" s="17">
        <v>0</v>
      </c>
      <c r="AW127" s="17">
        <v>0</v>
      </c>
      <c r="AX127" s="17">
        <v>0</v>
      </c>
      <c r="AY127" s="17">
        <v>0</v>
      </c>
      <c r="AZ127" s="17">
        <v>0</v>
      </c>
      <c r="BA127" s="17">
        <v>0</v>
      </c>
      <c r="BB127" s="17">
        <v>0</v>
      </c>
      <c r="BC127" s="17">
        <v>0</v>
      </c>
      <c r="BD127" s="17">
        <v>0</v>
      </c>
      <c r="BE127" s="17">
        <v>0</v>
      </c>
      <c r="BF127" s="17">
        <v>0</v>
      </c>
      <c r="BG127" s="17">
        <v>0</v>
      </c>
      <c r="BH127" s="17">
        <v>0</v>
      </c>
      <c r="BI127" s="17">
        <v>0</v>
      </c>
      <c r="BJ127" s="17">
        <v>0</v>
      </c>
      <c r="BK127" s="17">
        <v>0</v>
      </c>
      <c r="BL127" s="17">
        <v>0</v>
      </c>
      <c r="BM127" s="17">
        <v>0</v>
      </c>
      <c r="BN127" s="17">
        <v>0</v>
      </c>
      <c r="BO127" s="17">
        <v>0</v>
      </c>
      <c r="BP127" s="17">
        <v>0</v>
      </c>
      <c r="BQ127" s="17">
        <v>0</v>
      </c>
      <c r="BR127" s="17">
        <v>0</v>
      </c>
      <c r="BS127" s="17">
        <v>0</v>
      </c>
      <c r="BT127" s="17">
        <v>0</v>
      </c>
      <c r="BU127" s="17">
        <v>0</v>
      </c>
      <c r="BV127" s="17">
        <v>0</v>
      </c>
      <c r="BW127" s="17">
        <v>0</v>
      </c>
      <c r="BX127" s="17">
        <v>0</v>
      </c>
      <c r="BY127" s="17">
        <v>0</v>
      </c>
      <c r="BZ127" s="17">
        <v>0</v>
      </c>
      <c r="CA127" s="17">
        <v>0</v>
      </c>
      <c r="CB127" s="17">
        <v>0</v>
      </c>
      <c r="CC127" s="17">
        <v>0</v>
      </c>
      <c r="CD127" s="17">
        <v>0</v>
      </c>
      <c r="CE127" s="17">
        <v>0</v>
      </c>
      <c r="CF127" s="17">
        <v>0</v>
      </c>
      <c r="CG127" s="17">
        <v>0</v>
      </c>
      <c r="CH127" s="17">
        <v>0</v>
      </c>
      <c r="CI127" s="17">
        <v>0</v>
      </c>
      <c r="CJ127" s="17">
        <v>0</v>
      </c>
      <c r="CK127" s="17">
        <v>0</v>
      </c>
      <c r="CL127" s="17">
        <v>0</v>
      </c>
      <c r="CM127" s="17">
        <v>0</v>
      </c>
      <c r="CN127" s="17">
        <v>0</v>
      </c>
      <c r="CO127" s="17">
        <v>0</v>
      </c>
      <c r="CP127" s="17">
        <v>0</v>
      </c>
      <c r="CQ127" s="17">
        <v>0</v>
      </c>
      <c r="CR127" s="17">
        <v>0</v>
      </c>
      <c r="CS127" s="17">
        <v>0</v>
      </c>
      <c r="CT127" s="17">
        <v>0</v>
      </c>
      <c r="CU127" s="17">
        <v>0</v>
      </c>
      <c r="CV127" s="17">
        <v>0</v>
      </c>
      <c r="CW127" s="17">
        <v>0</v>
      </c>
      <c r="CX127" s="17">
        <v>0</v>
      </c>
      <c r="CY127" s="17">
        <v>0</v>
      </c>
      <c r="CZ127" s="17">
        <v>0</v>
      </c>
      <c r="DA127" s="17">
        <v>0</v>
      </c>
      <c r="DB127" s="17">
        <v>0</v>
      </c>
      <c r="DC127" s="17">
        <v>0</v>
      </c>
      <c r="DD127" s="17">
        <v>0</v>
      </c>
      <c r="DE127" s="17">
        <v>0</v>
      </c>
      <c r="DF127" s="17">
        <v>0</v>
      </c>
      <c r="DG127" s="17">
        <v>0</v>
      </c>
      <c r="DH127" s="17">
        <v>0</v>
      </c>
      <c r="DI127" s="17">
        <v>0</v>
      </c>
      <c r="DJ127" s="17">
        <v>0</v>
      </c>
      <c r="DK127" s="17">
        <v>0</v>
      </c>
      <c r="DL127" s="17">
        <v>0</v>
      </c>
      <c r="DM127" s="17">
        <v>0</v>
      </c>
      <c r="DN127" s="17">
        <v>0</v>
      </c>
      <c r="DO127" s="17">
        <v>0</v>
      </c>
      <c r="DP127" s="17">
        <v>0</v>
      </c>
      <c r="DQ127" s="17">
        <v>0</v>
      </c>
      <c r="DR127" s="17">
        <v>0</v>
      </c>
      <c r="DS127" s="17">
        <v>0</v>
      </c>
      <c r="DT127" s="17">
        <v>0</v>
      </c>
      <c r="DU127" s="17">
        <v>0</v>
      </c>
      <c r="DV127" s="17">
        <v>0</v>
      </c>
      <c r="DW127" s="17">
        <v>0</v>
      </c>
      <c r="DX127" s="17">
        <v>0</v>
      </c>
      <c r="DY127" s="17">
        <v>0</v>
      </c>
      <c r="DZ127" s="17">
        <v>0</v>
      </c>
      <c r="EA127" s="17">
        <v>0</v>
      </c>
      <c r="EB127" s="17">
        <v>0</v>
      </c>
      <c r="EC127" s="17">
        <v>0</v>
      </c>
      <c r="ED127" s="17">
        <v>0</v>
      </c>
      <c r="EE127" s="17">
        <v>0</v>
      </c>
      <c r="EF127" s="17">
        <v>0</v>
      </c>
      <c r="EG127" s="17">
        <v>0</v>
      </c>
      <c r="EH127" s="17">
        <v>0</v>
      </c>
      <c r="EI127" s="17">
        <v>0</v>
      </c>
      <c r="EJ127" s="17">
        <v>0</v>
      </c>
      <c r="EK127" s="17">
        <v>0</v>
      </c>
      <c r="EL127" s="17">
        <v>0</v>
      </c>
      <c r="EM127" s="17">
        <v>0</v>
      </c>
      <c r="EN127" s="17">
        <v>0</v>
      </c>
      <c r="EO127" s="17">
        <v>0</v>
      </c>
      <c r="EP127" s="17">
        <v>0</v>
      </c>
      <c r="EQ127" s="17">
        <v>0</v>
      </c>
      <c r="ER127" s="17">
        <v>0</v>
      </c>
      <c r="ES127" s="17">
        <v>0</v>
      </c>
      <c r="ET127" s="17">
        <v>0</v>
      </c>
      <c r="EU127" s="17">
        <v>0</v>
      </c>
      <c r="EV127" s="17">
        <v>0</v>
      </c>
      <c r="EW127" s="17">
        <v>0</v>
      </c>
      <c r="EX127" s="17">
        <v>0</v>
      </c>
      <c r="EY127" s="17">
        <v>0</v>
      </c>
      <c r="EZ127" s="17">
        <v>0</v>
      </c>
      <c r="FA127" s="17">
        <v>0</v>
      </c>
      <c r="FB127" s="17">
        <v>0</v>
      </c>
      <c r="FC127" s="17">
        <v>0</v>
      </c>
      <c r="FD127" s="17">
        <v>0</v>
      </c>
      <c r="FE127" s="17">
        <v>0</v>
      </c>
      <c r="FF127" s="17">
        <v>0</v>
      </c>
      <c r="FG127" s="17">
        <v>0</v>
      </c>
      <c r="FH127" s="17">
        <v>0</v>
      </c>
      <c r="FI127" s="17">
        <v>0</v>
      </c>
      <c r="FJ127" s="17">
        <v>0</v>
      </c>
      <c r="FK127" s="17">
        <v>0</v>
      </c>
      <c r="FL127" s="17">
        <v>0</v>
      </c>
      <c r="FM127" s="17">
        <v>0</v>
      </c>
      <c r="FN127" s="17">
        <v>0</v>
      </c>
      <c r="FO127" s="17">
        <v>0</v>
      </c>
      <c r="FP127" s="17">
        <v>0</v>
      </c>
      <c r="FQ127" s="17">
        <v>0</v>
      </c>
      <c r="FR127" s="17">
        <v>0</v>
      </c>
      <c r="FS127" s="17">
        <v>0</v>
      </c>
      <c r="FT127" s="17">
        <v>0</v>
      </c>
      <c r="FU127" s="17">
        <v>0</v>
      </c>
      <c r="FV127" s="17">
        <v>0</v>
      </c>
      <c r="FW127" s="17">
        <v>0</v>
      </c>
      <c r="FX127" s="17">
        <v>0</v>
      </c>
      <c r="FY127" s="17">
        <v>0</v>
      </c>
      <c r="FZ127" s="17">
        <v>0</v>
      </c>
      <c r="GA127" s="17">
        <v>0</v>
      </c>
      <c r="GB127" s="17">
        <v>0</v>
      </c>
      <c r="GC127" s="17">
        <v>0</v>
      </c>
      <c r="GD127" s="17">
        <v>0</v>
      </c>
      <c r="GE127" s="17">
        <v>0</v>
      </c>
      <c r="GF127" s="17">
        <v>0</v>
      </c>
      <c r="GG127" s="17">
        <v>0</v>
      </c>
      <c r="GH127" s="17">
        <v>0</v>
      </c>
      <c r="GI127" s="17">
        <v>0</v>
      </c>
      <c r="GJ127" s="17">
        <v>0</v>
      </c>
      <c r="GK127" s="17">
        <v>0</v>
      </c>
      <c r="GL127" s="17">
        <v>0</v>
      </c>
      <c r="GM127" s="17">
        <v>0</v>
      </c>
      <c r="GN127" s="17">
        <v>0</v>
      </c>
      <c r="GO127" s="17">
        <v>0</v>
      </c>
      <c r="GP127" s="17">
        <v>0</v>
      </c>
      <c r="GQ127" s="17">
        <v>0</v>
      </c>
      <c r="GR127" s="17">
        <v>0</v>
      </c>
      <c r="GS127" s="17">
        <v>0</v>
      </c>
      <c r="GT127" s="17">
        <v>0</v>
      </c>
      <c r="GU127" s="17">
        <v>0</v>
      </c>
      <c r="GV127" s="17">
        <v>0</v>
      </c>
      <c r="GW127" s="17">
        <v>0</v>
      </c>
      <c r="GX127" s="17">
        <v>0</v>
      </c>
      <c r="GY127" s="17">
        <v>0</v>
      </c>
      <c r="GZ127" s="17">
        <v>0</v>
      </c>
      <c r="HA127" s="17">
        <v>0</v>
      </c>
      <c r="HB127" s="17">
        <v>0</v>
      </c>
      <c r="HC127" s="17">
        <v>0</v>
      </c>
      <c r="HD127" s="17">
        <v>0</v>
      </c>
      <c r="HE127" s="17">
        <v>0</v>
      </c>
      <c r="HF127" s="17">
        <v>0</v>
      </c>
      <c r="HG127" s="17">
        <v>0</v>
      </c>
      <c r="HH127" s="17">
        <v>0</v>
      </c>
      <c r="HI127" s="17">
        <v>0</v>
      </c>
      <c r="HJ127" s="17">
        <v>0</v>
      </c>
      <c r="HK127" s="17">
        <v>0</v>
      </c>
      <c r="HL127" s="17">
        <v>0</v>
      </c>
      <c r="HM127" s="17">
        <v>0</v>
      </c>
      <c r="HN127" s="17">
        <v>0</v>
      </c>
      <c r="HO127" s="17">
        <v>0</v>
      </c>
      <c r="HP127" s="17">
        <v>0</v>
      </c>
      <c r="HQ127" s="17">
        <v>0</v>
      </c>
      <c r="HR127" s="17">
        <v>0</v>
      </c>
      <c r="HS127" s="17">
        <v>0</v>
      </c>
      <c r="HT127" s="17">
        <v>0</v>
      </c>
      <c r="HU127" s="17">
        <v>0</v>
      </c>
      <c r="HV127" s="17">
        <v>0</v>
      </c>
      <c r="HW127" s="17">
        <v>0</v>
      </c>
      <c r="HX127" s="17">
        <v>0</v>
      </c>
      <c r="HY127" s="17">
        <v>0</v>
      </c>
      <c r="HZ127" s="17">
        <v>0</v>
      </c>
      <c r="IA127" s="17">
        <v>0</v>
      </c>
      <c r="IB127" s="17">
        <v>0</v>
      </c>
      <c r="IC127" s="17">
        <v>0</v>
      </c>
      <c r="ID127" s="17">
        <v>0</v>
      </c>
      <c r="IE127" s="17">
        <v>0</v>
      </c>
      <c r="IF127" s="17">
        <v>0</v>
      </c>
      <c r="IG127" s="17">
        <v>0</v>
      </c>
      <c r="IH127" s="17">
        <v>0</v>
      </c>
      <c r="II127" s="17">
        <v>0</v>
      </c>
      <c r="IJ127" s="17">
        <v>0</v>
      </c>
      <c r="IK127" s="17">
        <v>0</v>
      </c>
      <c r="IL127" s="17">
        <v>0</v>
      </c>
      <c r="IM127" s="17">
        <v>0</v>
      </c>
      <c r="IN127" s="17">
        <v>0</v>
      </c>
      <c r="IO127" s="17">
        <v>0</v>
      </c>
      <c r="IP127" s="17">
        <v>0</v>
      </c>
      <c r="IQ127" s="17">
        <v>0</v>
      </c>
      <c r="IR127" s="17">
        <v>0</v>
      </c>
      <c r="IS127" s="17">
        <v>0</v>
      </c>
      <c r="IT127" s="17">
        <v>0</v>
      </c>
      <c r="IU127" s="17">
        <v>0</v>
      </c>
      <c r="IV127" s="17">
        <v>0</v>
      </c>
      <c r="IW127" s="17">
        <v>0</v>
      </c>
      <c r="IX127" s="17">
        <v>0</v>
      </c>
      <c r="IY127" s="17">
        <v>0</v>
      </c>
      <c r="IZ127" s="17">
        <v>0</v>
      </c>
      <c r="JA127" s="17">
        <v>0</v>
      </c>
      <c r="JB127" s="17">
        <v>0</v>
      </c>
      <c r="JC127" s="17">
        <v>0</v>
      </c>
      <c r="JD127" s="17">
        <v>0</v>
      </c>
      <c r="JE127" s="17">
        <v>0</v>
      </c>
      <c r="JF127" s="17">
        <v>0</v>
      </c>
      <c r="JG127" s="17">
        <v>0</v>
      </c>
      <c r="JH127" s="17">
        <v>0</v>
      </c>
      <c r="JI127" s="17">
        <v>0</v>
      </c>
      <c r="JJ127" s="17">
        <v>0</v>
      </c>
      <c r="JK127" s="17">
        <v>0</v>
      </c>
      <c r="JL127" s="17">
        <v>0</v>
      </c>
      <c r="JM127" s="17">
        <v>0</v>
      </c>
      <c r="JN127" s="17">
        <v>0</v>
      </c>
      <c r="JO127" s="17">
        <v>0</v>
      </c>
      <c r="JP127" s="17">
        <v>0</v>
      </c>
      <c r="JQ127" s="17">
        <v>0</v>
      </c>
      <c r="JR127" s="17">
        <v>0</v>
      </c>
      <c r="JS127" s="17">
        <v>0</v>
      </c>
      <c r="JT127" s="17">
        <v>0</v>
      </c>
      <c r="JU127" s="17">
        <v>0</v>
      </c>
      <c r="JV127" s="17">
        <v>0</v>
      </c>
      <c r="JW127" s="17">
        <v>0</v>
      </c>
      <c r="JX127" s="17">
        <v>0</v>
      </c>
      <c r="JY127" s="17">
        <v>0</v>
      </c>
    </row>
    <row r="128" spans="1:285" x14ac:dyDescent="0.15">
      <c r="A128" s="17" t="s">
        <v>337</v>
      </c>
      <c r="B128" s="17" t="s">
        <v>338</v>
      </c>
      <c r="C128" s="17">
        <v>0</v>
      </c>
      <c r="D128" s="17">
        <v>0</v>
      </c>
      <c r="E128" s="17">
        <v>0</v>
      </c>
      <c r="F128" s="17">
        <v>0</v>
      </c>
      <c r="G128" s="17">
        <v>0</v>
      </c>
      <c r="H128" s="17">
        <v>0</v>
      </c>
      <c r="I128" s="17">
        <v>9.36</v>
      </c>
      <c r="J128" s="17">
        <v>9.36</v>
      </c>
      <c r="K128" s="17">
        <v>9.36</v>
      </c>
      <c r="L128" s="17">
        <v>9.36</v>
      </c>
      <c r="M128" s="17">
        <v>9.36</v>
      </c>
      <c r="N128" s="17">
        <v>9.4499999999999993</v>
      </c>
      <c r="O128" s="17">
        <v>9.42</v>
      </c>
      <c r="P128" s="17">
        <v>9.39</v>
      </c>
      <c r="Q128" s="17">
        <v>9.31</v>
      </c>
      <c r="R128" s="17">
        <v>9.1999999999999993</v>
      </c>
      <c r="S128" s="17">
        <v>9.35</v>
      </c>
      <c r="T128" s="17">
        <v>9.34</v>
      </c>
      <c r="U128" s="17">
        <v>9.25</v>
      </c>
      <c r="V128" s="17">
        <v>9.27</v>
      </c>
      <c r="W128" s="17">
        <v>9.34</v>
      </c>
      <c r="X128" s="17">
        <v>9.2899999999999991</v>
      </c>
      <c r="Y128" s="17">
        <v>9.2799999999999994</v>
      </c>
      <c r="Z128" s="17">
        <v>9.2799999999999994</v>
      </c>
      <c r="AA128" s="17">
        <v>9.32</v>
      </c>
      <c r="AB128" s="17">
        <v>0</v>
      </c>
      <c r="AC128" s="17">
        <v>0</v>
      </c>
      <c r="AD128" s="17">
        <v>0</v>
      </c>
      <c r="AE128" s="17">
        <v>0</v>
      </c>
      <c r="AF128" s="17">
        <v>0</v>
      </c>
      <c r="AG128" s="17">
        <v>0</v>
      </c>
      <c r="AH128" s="17">
        <v>0</v>
      </c>
      <c r="AI128" s="17">
        <v>0</v>
      </c>
      <c r="AJ128" s="17">
        <v>0</v>
      </c>
      <c r="AK128" s="17">
        <v>0</v>
      </c>
      <c r="AL128" s="17">
        <v>0</v>
      </c>
      <c r="AM128" s="17">
        <v>0</v>
      </c>
      <c r="AN128" s="17">
        <v>0</v>
      </c>
      <c r="AO128" s="17">
        <v>0</v>
      </c>
      <c r="AP128" s="17">
        <v>0</v>
      </c>
      <c r="AQ128" s="17">
        <v>0</v>
      </c>
      <c r="AR128" s="17">
        <v>0</v>
      </c>
      <c r="AS128" s="17">
        <v>0</v>
      </c>
      <c r="AT128" s="17">
        <v>0</v>
      </c>
      <c r="AU128" s="17">
        <v>0</v>
      </c>
      <c r="AV128" s="17">
        <v>0</v>
      </c>
      <c r="AW128" s="17">
        <v>0</v>
      </c>
      <c r="AX128" s="17">
        <v>0</v>
      </c>
      <c r="AY128" s="17">
        <v>0</v>
      </c>
      <c r="AZ128" s="17">
        <v>0</v>
      </c>
      <c r="BA128" s="17">
        <v>0</v>
      </c>
      <c r="BB128" s="17">
        <v>0</v>
      </c>
      <c r="BC128" s="17">
        <v>0</v>
      </c>
      <c r="BD128" s="17">
        <v>0</v>
      </c>
      <c r="BE128" s="17">
        <v>0</v>
      </c>
      <c r="BF128" s="17">
        <v>0</v>
      </c>
      <c r="BG128" s="17">
        <v>0</v>
      </c>
      <c r="BH128" s="17">
        <v>0</v>
      </c>
      <c r="BI128" s="17">
        <v>0</v>
      </c>
      <c r="BJ128" s="17">
        <v>0</v>
      </c>
      <c r="BK128" s="17">
        <v>0</v>
      </c>
      <c r="BL128" s="17">
        <v>0</v>
      </c>
      <c r="BM128" s="17">
        <v>0</v>
      </c>
      <c r="BN128" s="17">
        <v>0</v>
      </c>
      <c r="BO128" s="17">
        <v>0</v>
      </c>
      <c r="BP128" s="17">
        <v>0</v>
      </c>
      <c r="BQ128" s="17">
        <v>0</v>
      </c>
      <c r="BR128" s="17">
        <v>0</v>
      </c>
      <c r="BS128" s="17">
        <v>0</v>
      </c>
      <c r="BT128" s="17">
        <v>0</v>
      </c>
      <c r="BU128" s="17">
        <v>0</v>
      </c>
      <c r="BV128" s="17">
        <v>0</v>
      </c>
      <c r="BW128" s="17">
        <v>0</v>
      </c>
      <c r="BX128" s="17">
        <v>0</v>
      </c>
      <c r="BY128" s="17">
        <v>0</v>
      </c>
      <c r="BZ128" s="17">
        <v>0</v>
      </c>
      <c r="CA128" s="17">
        <v>0</v>
      </c>
      <c r="CB128" s="17">
        <v>0</v>
      </c>
      <c r="CC128" s="17">
        <v>0</v>
      </c>
      <c r="CD128" s="17">
        <v>0</v>
      </c>
      <c r="CE128" s="17">
        <v>0</v>
      </c>
      <c r="CF128" s="17">
        <v>0</v>
      </c>
      <c r="CG128" s="17">
        <v>0</v>
      </c>
      <c r="CH128" s="17">
        <v>0</v>
      </c>
      <c r="CI128" s="17">
        <v>0</v>
      </c>
      <c r="CJ128" s="17">
        <v>0</v>
      </c>
      <c r="CK128" s="17">
        <v>0</v>
      </c>
      <c r="CL128" s="17">
        <v>0</v>
      </c>
      <c r="CM128" s="17">
        <v>0</v>
      </c>
      <c r="CN128" s="17">
        <v>0</v>
      </c>
      <c r="CO128" s="17">
        <v>0</v>
      </c>
      <c r="CP128" s="17">
        <v>0</v>
      </c>
      <c r="CQ128" s="17">
        <v>0</v>
      </c>
      <c r="CR128" s="17">
        <v>0</v>
      </c>
      <c r="CS128" s="17">
        <v>0</v>
      </c>
      <c r="CT128" s="17">
        <v>0</v>
      </c>
      <c r="CU128" s="17">
        <v>0</v>
      </c>
      <c r="CV128" s="17">
        <v>0</v>
      </c>
      <c r="CW128" s="17">
        <v>0</v>
      </c>
      <c r="CX128" s="17">
        <v>0</v>
      </c>
      <c r="CY128" s="17">
        <v>0</v>
      </c>
      <c r="CZ128" s="17">
        <v>0</v>
      </c>
      <c r="DA128" s="17">
        <v>0</v>
      </c>
      <c r="DB128" s="17">
        <v>0</v>
      </c>
      <c r="DC128" s="17">
        <v>0</v>
      </c>
      <c r="DD128" s="17">
        <v>0</v>
      </c>
      <c r="DE128" s="17">
        <v>0</v>
      </c>
      <c r="DF128" s="17">
        <v>0</v>
      </c>
      <c r="DG128" s="17">
        <v>0</v>
      </c>
      <c r="DH128" s="17">
        <v>0</v>
      </c>
      <c r="DI128" s="17">
        <v>0</v>
      </c>
      <c r="DJ128" s="17">
        <v>0</v>
      </c>
      <c r="DK128" s="17">
        <v>0</v>
      </c>
      <c r="DL128" s="17">
        <v>0</v>
      </c>
      <c r="DM128" s="17">
        <v>0</v>
      </c>
      <c r="DN128" s="17">
        <v>0</v>
      </c>
      <c r="DO128" s="17">
        <v>0</v>
      </c>
      <c r="DP128" s="17">
        <v>0</v>
      </c>
      <c r="DQ128" s="17">
        <v>0</v>
      </c>
      <c r="DR128" s="17">
        <v>0</v>
      </c>
      <c r="DS128" s="17">
        <v>0</v>
      </c>
      <c r="DT128" s="17">
        <v>0</v>
      </c>
      <c r="DU128" s="17">
        <v>0</v>
      </c>
      <c r="DV128" s="17">
        <v>0</v>
      </c>
      <c r="DW128" s="17">
        <v>0</v>
      </c>
      <c r="DX128" s="17">
        <v>0</v>
      </c>
      <c r="DY128" s="17">
        <v>0</v>
      </c>
      <c r="DZ128" s="17">
        <v>0</v>
      </c>
      <c r="EA128" s="17">
        <v>0</v>
      </c>
      <c r="EB128" s="17">
        <v>0</v>
      </c>
      <c r="EC128" s="17">
        <v>0</v>
      </c>
      <c r="ED128" s="17">
        <v>0</v>
      </c>
      <c r="EE128" s="17">
        <v>0</v>
      </c>
      <c r="EF128" s="17">
        <v>0</v>
      </c>
      <c r="EG128" s="17">
        <v>0</v>
      </c>
      <c r="EH128" s="17">
        <v>0</v>
      </c>
      <c r="EI128" s="17">
        <v>0</v>
      </c>
      <c r="EJ128" s="17">
        <v>0</v>
      </c>
      <c r="EK128" s="17">
        <v>0</v>
      </c>
      <c r="EL128" s="17">
        <v>0</v>
      </c>
      <c r="EM128" s="17">
        <v>0</v>
      </c>
      <c r="EN128" s="17">
        <v>0</v>
      </c>
      <c r="EO128" s="17">
        <v>0</v>
      </c>
      <c r="EP128" s="17">
        <v>0</v>
      </c>
      <c r="EQ128" s="17">
        <v>0</v>
      </c>
      <c r="ER128" s="17">
        <v>0</v>
      </c>
      <c r="ES128" s="17">
        <v>0</v>
      </c>
      <c r="ET128" s="17">
        <v>0</v>
      </c>
      <c r="EU128" s="17">
        <v>0</v>
      </c>
      <c r="EV128" s="17">
        <v>0</v>
      </c>
      <c r="EW128" s="17">
        <v>0</v>
      </c>
      <c r="EX128" s="17">
        <v>0</v>
      </c>
      <c r="EY128" s="17">
        <v>0</v>
      </c>
      <c r="EZ128" s="17">
        <v>0</v>
      </c>
      <c r="FA128" s="17">
        <v>0</v>
      </c>
      <c r="FB128" s="17">
        <v>0</v>
      </c>
      <c r="FC128" s="17">
        <v>0</v>
      </c>
      <c r="FD128" s="17">
        <v>0</v>
      </c>
      <c r="FE128" s="17">
        <v>0</v>
      </c>
      <c r="FF128" s="17">
        <v>0</v>
      </c>
      <c r="FG128" s="17">
        <v>0</v>
      </c>
      <c r="FH128" s="17">
        <v>0</v>
      </c>
      <c r="FI128" s="17">
        <v>0</v>
      </c>
      <c r="FJ128" s="17">
        <v>0</v>
      </c>
      <c r="FK128" s="17">
        <v>0</v>
      </c>
      <c r="FL128" s="17">
        <v>0</v>
      </c>
      <c r="FM128" s="17">
        <v>0</v>
      </c>
      <c r="FN128" s="17">
        <v>0</v>
      </c>
      <c r="FO128" s="17">
        <v>0</v>
      </c>
      <c r="FP128" s="17">
        <v>0</v>
      </c>
      <c r="FQ128" s="17">
        <v>0</v>
      </c>
      <c r="FR128" s="17">
        <v>0</v>
      </c>
      <c r="FS128" s="17">
        <v>0</v>
      </c>
      <c r="FT128" s="17">
        <v>0</v>
      </c>
      <c r="FU128" s="17">
        <v>0</v>
      </c>
      <c r="FV128" s="17">
        <v>0</v>
      </c>
      <c r="FW128" s="17">
        <v>0</v>
      </c>
      <c r="FX128" s="17">
        <v>0</v>
      </c>
      <c r="FY128" s="17">
        <v>0</v>
      </c>
      <c r="FZ128" s="17">
        <v>0</v>
      </c>
      <c r="GA128" s="17">
        <v>0</v>
      </c>
      <c r="GB128" s="17">
        <v>0</v>
      </c>
      <c r="GC128" s="17">
        <v>0</v>
      </c>
      <c r="GD128" s="17">
        <v>0</v>
      </c>
      <c r="GE128" s="17">
        <v>0</v>
      </c>
      <c r="GF128" s="17">
        <v>0</v>
      </c>
      <c r="GG128" s="17">
        <v>0</v>
      </c>
      <c r="GH128" s="17">
        <v>0</v>
      </c>
      <c r="GI128" s="17">
        <v>0</v>
      </c>
      <c r="GJ128" s="17">
        <v>0</v>
      </c>
      <c r="GK128" s="17">
        <v>0</v>
      </c>
      <c r="GL128" s="17">
        <v>0</v>
      </c>
      <c r="GM128" s="17">
        <v>0</v>
      </c>
      <c r="GN128" s="17">
        <v>0</v>
      </c>
      <c r="GO128" s="17">
        <v>0</v>
      </c>
      <c r="GP128" s="17">
        <v>0</v>
      </c>
      <c r="GQ128" s="17">
        <v>0</v>
      </c>
      <c r="GR128" s="17">
        <v>0</v>
      </c>
      <c r="GS128" s="17">
        <v>0</v>
      </c>
      <c r="GT128" s="17">
        <v>0</v>
      </c>
      <c r="GU128" s="17">
        <v>0</v>
      </c>
      <c r="GV128" s="17">
        <v>0</v>
      </c>
      <c r="GW128" s="17">
        <v>0</v>
      </c>
      <c r="GX128" s="17">
        <v>0</v>
      </c>
      <c r="GY128" s="17">
        <v>0</v>
      </c>
      <c r="GZ128" s="17">
        <v>0</v>
      </c>
      <c r="HA128" s="17">
        <v>0</v>
      </c>
      <c r="HB128" s="17">
        <v>0</v>
      </c>
      <c r="HC128" s="17">
        <v>0</v>
      </c>
      <c r="HD128" s="17">
        <v>0</v>
      </c>
      <c r="HE128" s="17">
        <v>0</v>
      </c>
      <c r="HF128" s="17">
        <v>0</v>
      </c>
      <c r="HG128" s="17">
        <v>0</v>
      </c>
      <c r="HH128" s="17">
        <v>0</v>
      </c>
      <c r="HI128" s="17">
        <v>0</v>
      </c>
      <c r="HJ128" s="17">
        <v>0</v>
      </c>
      <c r="HK128" s="17">
        <v>0</v>
      </c>
      <c r="HL128" s="17">
        <v>0</v>
      </c>
      <c r="HM128" s="17">
        <v>0</v>
      </c>
      <c r="HN128" s="17">
        <v>0</v>
      </c>
      <c r="HO128" s="17">
        <v>0</v>
      </c>
      <c r="HP128" s="17">
        <v>0</v>
      </c>
      <c r="HQ128" s="17">
        <v>0</v>
      </c>
      <c r="HR128" s="17">
        <v>0</v>
      </c>
      <c r="HS128" s="17">
        <v>0</v>
      </c>
      <c r="HT128" s="17">
        <v>0</v>
      </c>
      <c r="HU128" s="17">
        <v>0</v>
      </c>
      <c r="HV128" s="17">
        <v>0</v>
      </c>
      <c r="HW128" s="17">
        <v>0</v>
      </c>
      <c r="HX128" s="17">
        <v>0</v>
      </c>
      <c r="HY128" s="17">
        <v>0</v>
      </c>
      <c r="HZ128" s="17">
        <v>0</v>
      </c>
      <c r="IA128" s="17">
        <v>0</v>
      </c>
      <c r="IB128" s="17">
        <v>0</v>
      </c>
      <c r="IC128" s="17">
        <v>0</v>
      </c>
      <c r="ID128" s="17">
        <v>0</v>
      </c>
      <c r="IE128" s="17">
        <v>0</v>
      </c>
      <c r="IF128" s="17">
        <v>0</v>
      </c>
      <c r="IG128" s="17">
        <v>0</v>
      </c>
      <c r="IH128" s="17">
        <v>0</v>
      </c>
      <c r="II128" s="17">
        <v>0</v>
      </c>
      <c r="IJ128" s="17">
        <v>0</v>
      </c>
      <c r="IK128" s="17">
        <v>0</v>
      </c>
      <c r="IL128" s="17">
        <v>0</v>
      </c>
      <c r="IM128" s="17">
        <v>0</v>
      </c>
      <c r="IN128" s="17">
        <v>0</v>
      </c>
      <c r="IO128" s="17">
        <v>0</v>
      </c>
      <c r="IP128" s="17">
        <v>0</v>
      </c>
      <c r="IQ128" s="17">
        <v>0</v>
      </c>
      <c r="IR128" s="17">
        <v>0</v>
      </c>
      <c r="IS128" s="17">
        <v>0</v>
      </c>
      <c r="IT128" s="17">
        <v>0</v>
      </c>
      <c r="IU128" s="17">
        <v>0</v>
      </c>
      <c r="IV128" s="17">
        <v>0</v>
      </c>
      <c r="IW128" s="17">
        <v>0</v>
      </c>
      <c r="IX128" s="17">
        <v>0</v>
      </c>
      <c r="IY128" s="17">
        <v>0</v>
      </c>
      <c r="IZ128" s="17">
        <v>0</v>
      </c>
      <c r="JA128" s="17">
        <v>0</v>
      </c>
      <c r="JB128" s="17">
        <v>0</v>
      </c>
      <c r="JC128" s="17">
        <v>0</v>
      </c>
      <c r="JD128" s="17">
        <v>0</v>
      </c>
      <c r="JE128" s="17">
        <v>0</v>
      </c>
      <c r="JF128" s="17">
        <v>0</v>
      </c>
      <c r="JG128" s="17">
        <v>0</v>
      </c>
      <c r="JH128" s="17">
        <v>0</v>
      </c>
      <c r="JI128" s="17">
        <v>0</v>
      </c>
      <c r="JJ128" s="17">
        <v>0</v>
      </c>
      <c r="JK128" s="17">
        <v>0</v>
      </c>
      <c r="JL128" s="17">
        <v>0</v>
      </c>
      <c r="JM128" s="17">
        <v>0</v>
      </c>
      <c r="JN128" s="17">
        <v>0</v>
      </c>
      <c r="JO128" s="17">
        <v>0</v>
      </c>
      <c r="JP128" s="17">
        <v>0</v>
      </c>
      <c r="JQ128" s="17">
        <v>0</v>
      </c>
      <c r="JR128" s="17">
        <v>0</v>
      </c>
      <c r="JS128" s="17">
        <v>0</v>
      </c>
      <c r="JT128" s="17">
        <v>0</v>
      </c>
      <c r="JU128" s="17">
        <v>0</v>
      </c>
      <c r="JV128" s="17">
        <v>0</v>
      </c>
      <c r="JW128" s="17">
        <v>0</v>
      </c>
      <c r="JX128" s="17">
        <v>0</v>
      </c>
      <c r="JY128" s="17">
        <v>0</v>
      </c>
    </row>
    <row r="129" spans="1:285" x14ac:dyDescent="0.15">
      <c r="A129" s="17" t="s">
        <v>355</v>
      </c>
      <c r="B129" s="17" t="s">
        <v>356</v>
      </c>
      <c r="C129" s="17">
        <v>0</v>
      </c>
      <c r="D129" s="17">
        <v>0</v>
      </c>
      <c r="E129" s="17">
        <v>0</v>
      </c>
      <c r="F129" s="17">
        <v>0</v>
      </c>
      <c r="G129" s="17">
        <v>0</v>
      </c>
      <c r="H129" s="17">
        <v>0</v>
      </c>
      <c r="I129" s="17">
        <v>0</v>
      </c>
      <c r="J129" s="17">
        <v>0</v>
      </c>
      <c r="K129" s="17">
        <v>0</v>
      </c>
      <c r="L129" s="17">
        <v>0</v>
      </c>
      <c r="M129" s="17">
        <v>0</v>
      </c>
      <c r="N129" s="17">
        <v>0</v>
      </c>
      <c r="O129" s="17">
        <v>0</v>
      </c>
      <c r="P129" s="17">
        <v>0</v>
      </c>
      <c r="Q129" s="17">
        <v>0</v>
      </c>
      <c r="R129" s="17">
        <v>0</v>
      </c>
      <c r="S129" s="17">
        <v>0</v>
      </c>
      <c r="T129" s="17">
        <v>0</v>
      </c>
      <c r="U129" s="17">
        <v>0</v>
      </c>
      <c r="V129" s="17">
        <v>0</v>
      </c>
      <c r="W129" s="17">
        <v>0</v>
      </c>
      <c r="X129" s="17">
        <v>0</v>
      </c>
      <c r="Y129" s="17">
        <v>0</v>
      </c>
      <c r="Z129" s="17">
        <v>0</v>
      </c>
      <c r="AA129" s="17">
        <v>0</v>
      </c>
      <c r="AB129" s="17">
        <v>0</v>
      </c>
      <c r="AC129" s="17">
        <v>0</v>
      </c>
      <c r="AD129" s="17">
        <v>0</v>
      </c>
      <c r="AE129" s="17">
        <v>0</v>
      </c>
      <c r="AF129" s="17">
        <v>0</v>
      </c>
      <c r="AG129" s="17">
        <v>0</v>
      </c>
      <c r="AH129" s="17">
        <v>0</v>
      </c>
      <c r="AI129" s="17">
        <v>0</v>
      </c>
      <c r="AJ129" s="17">
        <v>0</v>
      </c>
      <c r="AK129" s="17">
        <v>0</v>
      </c>
      <c r="AL129" s="17">
        <v>0</v>
      </c>
      <c r="AM129" s="17">
        <v>0</v>
      </c>
      <c r="AN129" s="17">
        <v>0</v>
      </c>
      <c r="AO129" s="17">
        <v>0</v>
      </c>
      <c r="AP129" s="17">
        <v>0</v>
      </c>
      <c r="AQ129" s="17">
        <v>0</v>
      </c>
      <c r="AR129" s="17">
        <v>0</v>
      </c>
      <c r="AS129" s="17">
        <v>0</v>
      </c>
      <c r="AT129" s="17">
        <v>0</v>
      </c>
      <c r="AU129" s="17">
        <v>0</v>
      </c>
      <c r="AV129" s="17">
        <v>0</v>
      </c>
      <c r="AW129" s="17">
        <v>0</v>
      </c>
      <c r="AX129" s="17">
        <v>0</v>
      </c>
      <c r="AY129" s="17">
        <v>0</v>
      </c>
      <c r="AZ129" s="17">
        <v>0</v>
      </c>
      <c r="BA129" s="17">
        <v>0</v>
      </c>
      <c r="BB129" s="17">
        <v>0</v>
      </c>
      <c r="BC129" s="17">
        <v>0</v>
      </c>
      <c r="BD129" s="17">
        <v>0</v>
      </c>
      <c r="BE129" s="17">
        <v>0</v>
      </c>
      <c r="BF129" s="17">
        <v>0</v>
      </c>
      <c r="BG129" s="17">
        <v>0</v>
      </c>
      <c r="BH129" s="17">
        <v>0</v>
      </c>
      <c r="BI129" s="17">
        <v>0</v>
      </c>
      <c r="BJ129" s="17">
        <v>0</v>
      </c>
      <c r="BK129" s="17">
        <v>0</v>
      </c>
      <c r="BL129" s="17">
        <v>0</v>
      </c>
      <c r="BM129" s="17">
        <v>0</v>
      </c>
      <c r="BN129" s="17">
        <v>0</v>
      </c>
      <c r="BO129" s="17">
        <v>0</v>
      </c>
      <c r="BP129" s="17">
        <v>0</v>
      </c>
      <c r="BQ129" s="17">
        <v>0</v>
      </c>
      <c r="BR129" s="17">
        <v>0</v>
      </c>
      <c r="BS129" s="17">
        <v>0</v>
      </c>
      <c r="BT129" s="17">
        <v>0</v>
      </c>
      <c r="BU129" s="17">
        <v>0</v>
      </c>
      <c r="BV129" s="17">
        <v>0</v>
      </c>
      <c r="BW129" s="17">
        <v>0</v>
      </c>
      <c r="BX129" s="17">
        <v>0</v>
      </c>
      <c r="BY129" s="17">
        <v>0</v>
      </c>
      <c r="BZ129" s="17">
        <v>0</v>
      </c>
      <c r="CA129" s="17">
        <v>0</v>
      </c>
      <c r="CB129" s="17">
        <v>0</v>
      </c>
      <c r="CC129" s="17">
        <v>0</v>
      </c>
      <c r="CD129" s="17">
        <v>0</v>
      </c>
      <c r="CE129" s="17">
        <v>0</v>
      </c>
      <c r="CF129" s="17">
        <v>0</v>
      </c>
      <c r="CG129" s="17">
        <v>0</v>
      </c>
      <c r="CH129" s="17">
        <v>0</v>
      </c>
      <c r="CI129" s="17">
        <v>0</v>
      </c>
      <c r="CJ129" s="17">
        <v>0</v>
      </c>
      <c r="CK129" s="17">
        <v>0</v>
      </c>
      <c r="CL129" s="17">
        <v>0</v>
      </c>
      <c r="CM129" s="17">
        <v>0</v>
      </c>
      <c r="CN129" s="17">
        <v>0</v>
      </c>
      <c r="CO129" s="17">
        <v>0</v>
      </c>
      <c r="CP129" s="17">
        <v>0</v>
      </c>
      <c r="CQ129" s="17">
        <v>0</v>
      </c>
      <c r="CR129" s="17">
        <v>0</v>
      </c>
      <c r="CS129" s="17">
        <v>0</v>
      </c>
      <c r="CT129" s="17">
        <v>0</v>
      </c>
      <c r="CU129" s="17">
        <v>0</v>
      </c>
      <c r="CV129" s="17">
        <v>0</v>
      </c>
      <c r="CW129" s="17">
        <v>0</v>
      </c>
      <c r="CX129" s="17">
        <v>0</v>
      </c>
      <c r="CY129" s="17">
        <v>0</v>
      </c>
      <c r="CZ129" s="17">
        <v>0</v>
      </c>
      <c r="DA129" s="17">
        <v>0</v>
      </c>
      <c r="DB129" s="17">
        <v>0</v>
      </c>
      <c r="DC129" s="17">
        <v>0</v>
      </c>
      <c r="DD129" s="17">
        <v>0</v>
      </c>
      <c r="DE129" s="17">
        <v>0</v>
      </c>
      <c r="DF129" s="17">
        <v>0</v>
      </c>
      <c r="DG129" s="17">
        <v>0</v>
      </c>
      <c r="DH129" s="17">
        <v>0</v>
      </c>
      <c r="DI129" s="17">
        <v>0</v>
      </c>
      <c r="DJ129" s="17">
        <v>0</v>
      </c>
      <c r="DK129" s="17">
        <v>0</v>
      </c>
      <c r="DL129" s="17">
        <v>0</v>
      </c>
      <c r="DM129" s="17">
        <v>0</v>
      </c>
      <c r="DN129" s="17">
        <v>0</v>
      </c>
      <c r="DO129" s="17">
        <v>0</v>
      </c>
      <c r="DP129" s="17">
        <v>0</v>
      </c>
      <c r="DQ129" s="17">
        <v>0</v>
      </c>
      <c r="DR129" s="17">
        <v>0</v>
      </c>
      <c r="DS129" s="17">
        <v>0</v>
      </c>
      <c r="DT129" s="17">
        <v>0</v>
      </c>
      <c r="DU129" s="17">
        <v>0</v>
      </c>
      <c r="DV129" s="17">
        <v>0</v>
      </c>
      <c r="DW129" s="17">
        <v>0</v>
      </c>
      <c r="DX129" s="17">
        <v>0</v>
      </c>
      <c r="DY129" s="17">
        <v>0</v>
      </c>
      <c r="DZ129" s="17">
        <v>0</v>
      </c>
      <c r="EA129" s="17">
        <v>0</v>
      </c>
      <c r="EB129" s="17">
        <v>0</v>
      </c>
      <c r="EC129" s="17">
        <v>0</v>
      </c>
      <c r="ED129" s="17">
        <v>0</v>
      </c>
      <c r="EE129" s="17">
        <v>0</v>
      </c>
      <c r="EF129" s="17">
        <v>0</v>
      </c>
      <c r="EG129" s="17">
        <v>0</v>
      </c>
      <c r="EH129" s="17">
        <v>0</v>
      </c>
      <c r="EI129" s="17">
        <v>0</v>
      </c>
      <c r="EJ129" s="17">
        <v>0</v>
      </c>
      <c r="EK129" s="17">
        <v>0</v>
      </c>
      <c r="EL129" s="17">
        <v>0</v>
      </c>
      <c r="EM129" s="17">
        <v>0</v>
      </c>
      <c r="EN129" s="17">
        <v>0</v>
      </c>
      <c r="EO129" s="17">
        <v>0</v>
      </c>
      <c r="EP129" s="17">
        <v>0</v>
      </c>
      <c r="EQ129" s="17">
        <v>0</v>
      </c>
      <c r="ER129" s="17">
        <v>0</v>
      </c>
      <c r="ES129" s="17">
        <v>0</v>
      </c>
      <c r="ET129" s="17">
        <v>0</v>
      </c>
      <c r="EU129" s="17">
        <v>0</v>
      </c>
      <c r="EV129" s="17">
        <v>0</v>
      </c>
      <c r="EW129" s="17">
        <v>0</v>
      </c>
      <c r="EX129" s="17">
        <v>0</v>
      </c>
      <c r="EY129" s="17">
        <v>0</v>
      </c>
      <c r="EZ129" s="17">
        <v>0</v>
      </c>
      <c r="FA129" s="17">
        <v>0</v>
      </c>
      <c r="FB129" s="17">
        <v>0</v>
      </c>
      <c r="FC129" s="17">
        <v>0</v>
      </c>
      <c r="FD129" s="17">
        <v>0</v>
      </c>
      <c r="FE129" s="17">
        <v>0</v>
      </c>
      <c r="FF129" s="17">
        <v>0</v>
      </c>
      <c r="FG129" s="17">
        <v>0</v>
      </c>
      <c r="FH129" s="17">
        <v>0</v>
      </c>
      <c r="FI129" s="17">
        <v>0</v>
      </c>
      <c r="FJ129" s="17">
        <v>0</v>
      </c>
      <c r="FK129" s="17">
        <v>0</v>
      </c>
      <c r="FL129" s="17">
        <v>0</v>
      </c>
      <c r="FM129" s="17">
        <v>0</v>
      </c>
      <c r="FN129" s="17">
        <v>0</v>
      </c>
      <c r="FO129" s="17">
        <v>0</v>
      </c>
      <c r="FP129" s="17">
        <v>0</v>
      </c>
      <c r="FQ129" s="17">
        <v>0</v>
      </c>
      <c r="FR129" s="17">
        <v>0</v>
      </c>
      <c r="FS129" s="17">
        <v>0</v>
      </c>
      <c r="FT129" s="17">
        <v>0</v>
      </c>
      <c r="FU129" s="17">
        <v>0</v>
      </c>
      <c r="FV129" s="17">
        <v>0</v>
      </c>
      <c r="FW129" s="17">
        <v>0</v>
      </c>
      <c r="FX129" s="17">
        <v>0</v>
      </c>
      <c r="FY129" s="17">
        <v>0</v>
      </c>
      <c r="FZ129" s="17">
        <v>0</v>
      </c>
      <c r="GA129" s="17">
        <v>0</v>
      </c>
      <c r="GB129" s="17">
        <v>0</v>
      </c>
      <c r="GC129" s="17">
        <v>0</v>
      </c>
      <c r="GD129" s="17">
        <v>0</v>
      </c>
      <c r="GE129" s="17">
        <v>0</v>
      </c>
      <c r="GF129" s="17">
        <v>0</v>
      </c>
      <c r="GG129" s="17">
        <v>0</v>
      </c>
      <c r="GH129" s="17">
        <v>0</v>
      </c>
      <c r="GI129" s="17">
        <v>0</v>
      </c>
      <c r="GJ129" s="17">
        <v>0</v>
      </c>
      <c r="GK129" s="17">
        <v>0</v>
      </c>
      <c r="GL129" s="17">
        <v>0</v>
      </c>
      <c r="GM129" s="17">
        <v>0</v>
      </c>
      <c r="GN129" s="17">
        <v>0</v>
      </c>
      <c r="GO129" s="17">
        <v>0</v>
      </c>
      <c r="GP129" s="17">
        <v>0</v>
      </c>
      <c r="GQ129" s="17">
        <v>0</v>
      </c>
      <c r="GR129" s="17">
        <v>0</v>
      </c>
      <c r="GS129" s="17">
        <v>0</v>
      </c>
      <c r="GT129" s="17">
        <v>0</v>
      </c>
      <c r="GU129" s="17">
        <v>0</v>
      </c>
      <c r="GV129" s="17">
        <v>0</v>
      </c>
      <c r="GW129" s="17">
        <v>0</v>
      </c>
      <c r="GX129" s="17">
        <v>0</v>
      </c>
      <c r="GY129" s="17">
        <v>0</v>
      </c>
      <c r="GZ129" s="17">
        <v>0</v>
      </c>
      <c r="HA129" s="17">
        <v>0</v>
      </c>
      <c r="HB129" s="17">
        <v>0</v>
      </c>
      <c r="HC129" s="17">
        <v>0</v>
      </c>
      <c r="HD129" s="17">
        <v>0</v>
      </c>
      <c r="HE129" s="17">
        <v>0</v>
      </c>
      <c r="HF129" s="17">
        <v>0</v>
      </c>
      <c r="HG129" s="17">
        <v>0</v>
      </c>
      <c r="HH129" s="17">
        <v>0</v>
      </c>
      <c r="HI129" s="17">
        <v>0</v>
      </c>
      <c r="HJ129" s="17">
        <v>0</v>
      </c>
      <c r="HK129" s="17">
        <v>0</v>
      </c>
      <c r="HL129" s="17">
        <v>0</v>
      </c>
      <c r="HM129" s="17">
        <v>0</v>
      </c>
      <c r="HN129" s="17">
        <v>0</v>
      </c>
      <c r="HO129" s="17">
        <v>0</v>
      </c>
      <c r="HP129" s="17">
        <v>0</v>
      </c>
      <c r="HQ129" s="17">
        <v>0</v>
      </c>
      <c r="HR129" s="17">
        <v>0</v>
      </c>
      <c r="HS129" s="17">
        <v>0</v>
      </c>
      <c r="HT129" s="17">
        <v>0</v>
      </c>
      <c r="HU129" s="17">
        <v>0</v>
      </c>
      <c r="HV129" s="17">
        <v>0</v>
      </c>
      <c r="HW129" s="17">
        <v>0</v>
      </c>
      <c r="HX129" s="17">
        <v>0</v>
      </c>
      <c r="HY129" s="17">
        <v>0</v>
      </c>
      <c r="HZ129" s="17">
        <v>0</v>
      </c>
      <c r="IA129" s="17">
        <v>0</v>
      </c>
      <c r="IB129" s="17">
        <v>0</v>
      </c>
      <c r="IC129" s="17">
        <v>0</v>
      </c>
      <c r="ID129" s="17">
        <v>0</v>
      </c>
      <c r="IE129" s="17">
        <v>0</v>
      </c>
      <c r="IF129" s="17">
        <v>0</v>
      </c>
      <c r="IG129" s="17">
        <v>0</v>
      </c>
      <c r="IH129" s="17">
        <v>0</v>
      </c>
      <c r="II129" s="17">
        <v>0</v>
      </c>
      <c r="IJ129" s="17">
        <v>0</v>
      </c>
      <c r="IK129" s="17">
        <v>0</v>
      </c>
      <c r="IL129" s="17">
        <v>0</v>
      </c>
      <c r="IM129" s="17">
        <v>0</v>
      </c>
      <c r="IN129" s="17">
        <v>0</v>
      </c>
      <c r="IO129" s="17">
        <v>0</v>
      </c>
      <c r="IP129" s="17">
        <v>0</v>
      </c>
      <c r="IQ129" s="17">
        <v>0</v>
      </c>
      <c r="IR129" s="17">
        <v>0</v>
      </c>
      <c r="IS129" s="17">
        <v>0</v>
      </c>
      <c r="IT129" s="17">
        <v>0</v>
      </c>
      <c r="IU129" s="17">
        <v>0</v>
      </c>
      <c r="IV129" s="17">
        <v>0</v>
      </c>
      <c r="IW129" s="17">
        <v>0</v>
      </c>
      <c r="IX129" s="17">
        <v>0</v>
      </c>
      <c r="IY129" s="17">
        <v>0</v>
      </c>
      <c r="IZ129" s="17">
        <v>0</v>
      </c>
      <c r="JA129" s="17">
        <v>0</v>
      </c>
      <c r="JB129" s="17">
        <v>0</v>
      </c>
      <c r="JC129" s="17">
        <v>0</v>
      </c>
      <c r="JD129" s="17">
        <v>0</v>
      </c>
      <c r="JE129" s="17">
        <v>0</v>
      </c>
      <c r="JF129" s="17">
        <v>0</v>
      </c>
      <c r="JG129" s="17">
        <v>0</v>
      </c>
      <c r="JH129" s="17">
        <v>0</v>
      </c>
      <c r="JI129" s="17">
        <v>0</v>
      </c>
      <c r="JJ129" s="17">
        <v>0</v>
      </c>
      <c r="JK129" s="17">
        <v>0</v>
      </c>
      <c r="JL129" s="17">
        <v>0</v>
      </c>
      <c r="JM129" s="17">
        <v>0</v>
      </c>
      <c r="JN129" s="17">
        <v>0</v>
      </c>
      <c r="JO129" s="17">
        <v>0</v>
      </c>
      <c r="JP129" s="17">
        <v>0</v>
      </c>
      <c r="JQ129" s="17">
        <v>0</v>
      </c>
      <c r="JR129" s="17">
        <v>0</v>
      </c>
      <c r="JS129" s="17">
        <v>0</v>
      </c>
      <c r="JT129" s="17">
        <v>0</v>
      </c>
      <c r="JU129" s="17">
        <v>0</v>
      </c>
      <c r="JV129" s="17">
        <v>0</v>
      </c>
      <c r="JW129" s="17">
        <v>0</v>
      </c>
      <c r="JX129" s="17">
        <v>0</v>
      </c>
      <c r="JY129" s="17">
        <v>0</v>
      </c>
    </row>
    <row r="130" spans="1:285" x14ac:dyDescent="0.15">
      <c r="A130" s="17" t="s">
        <v>824</v>
      </c>
      <c r="B130" s="17" t="s">
        <v>825</v>
      </c>
      <c r="C130" s="17">
        <v>0</v>
      </c>
      <c r="D130" s="17">
        <v>0</v>
      </c>
      <c r="E130" s="17">
        <v>0</v>
      </c>
      <c r="F130" s="17">
        <v>0</v>
      </c>
      <c r="G130" s="17">
        <v>0</v>
      </c>
      <c r="H130" s="17">
        <v>0</v>
      </c>
      <c r="I130" s="17">
        <v>16.14</v>
      </c>
      <c r="J130" s="17">
        <v>16.14</v>
      </c>
      <c r="K130" s="17">
        <v>16.14</v>
      </c>
      <c r="L130" s="17">
        <v>16.14</v>
      </c>
      <c r="M130" s="17">
        <v>16.14</v>
      </c>
      <c r="N130" s="17">
        <v>16.28</v>
      </c>
      <c r="O130" s="17">
        <v>16.21</v>
      </c>
      <c r="P130" s="17">
        <v>16.22</v>
      </c>
      <c r="Q130" s="17">
        <v>16.2</v>
      </c>
      <c r="R130" s="17">
        <v>16.14</v>
      </c>
      <c r="S130" s="17">
        <v>16.13</v>
      </c>
      <c r="T130" s="17">
        <v>16.22</v>
      </c>
      <c r="U130" s="17">
        <v>16.149999999999999</v>
      </c>
      <c r="V130" s="17">
        <v>16.16</v>
      </c>
      <c r="W130" s="17">
        <v>16.190000000000001</v>
      </c>
      <c r="X130" s="17">
        <v>16.149999999999999</v>
      </c>
      <c r="Y130" s="17">
        <v>16.25</v>
      </c>
      <c r="Z130" s="17">
        <v>16.41</v>
      </c>
      <c r="AA130" s="17">
        <v>16.329999999999998</v>
      </c>
      <c r="AB130" s="17">
        <v>0</v>
      </c>
      <c r="AC130" s="17">
        <v>0</v>
      </c>
      <c r="AD130" s="17">
        <v>0</v>
      </c>
      <c r="AE130" s="17">
        <v>0</v>
      </c>
      <c r="AF130" s="17">
        <v>0</v>
      </c>
      <c r="AG130" s="17">
        <v>0</v>
      </c>
      <c r="AH130" s="17">
        <v>0</v>
      </c>
      <c r="AI130" s="17">
        <v>0</v>
      </c>
      <c r="AJ130" s="17">
        <v>0</v>
      </c>
      <c r="AK130" s="17">
        <v>0</v>
      </c>
      <c r="AL130" s="17">
        <v>0</v>
      </c>
      <c r="AM130" s="17">
        <v>0</v>
      </c>
      <c r="AN130" s="17">
        <v>0</v>
      </c>
      <c r="AO130" s="17">
        <v>0</v>
      </c>
      <c r="AP130" s="17">
        <v>0</v>
      </c>
      <c r="AQ130" s="17">
        <v>0</v>
      </c>
      <c r="AR130" s="17">
        <v>0</v>
      </c>
      <c r="AS130" s="17">
        <v>0</v>
      </c>
      <c r="AT130" s="17">
        <v>0</v>
      </c>
      <c r="AU130" s="17">
        <v>0</v>
      </c>
      <c r="AV130" s="17">
        <v>0</v>
      </c>
      <c r="AW130" s="17">
        <v>0</v>
      </c>
      <c r="AX130" s="17">
        <v>0</v>
      </c>
      <c r="AY130" s="17">
        <v>0</v>
      </c>
      <c r="AZ130" s="17">
        <v>0</v>
      </c>
      <c r="BA130" s="17">
        <v>0</v>
      </c>
      <c r="BB130" s="17">
        <v>0</v>
      </c>
      <c r="BC130" s="17">
        <v>0</v>
      </c>
      <c r="BD130" s="17">
        <v>0</v>
      </c>
      <c r="BE130" s="17">
        <v>0</v>
      </c>
      <c r="BF130" s="17">
        <v>0</v>
      </c>
      <c r="BG130" s="17">
        <v>0</v>
      </c>
      <c r="BH130" s="17">
        <v>0</v>
      </c>
      <c r="BI130" s="17">
        <v>0</v>
      </c>
      <c r="BJ130" s="17">
        <v>0</v>
      </c>
      <c r="BK130" s="17">
        <v>0</v>
      </c>
      <c r="BL130" s="17">
        <v>0</v>
      </c>
      <c r="BM130" s="17">
        <v>0</v>
      </c>
      <c r="BN130" s="17">
        <v>0</v>
      </c>
      <c r="BO130" s="17">
        <v>0</v>
      </c>
      <c r="BP130" s="17">
        <v>0</v>
      </c>
      <c r="BQ130" s="17">
        <v>0</v>
      </c>
      <c r="BR130" s="17">
        <v>0</v>
      </c>
      <c r="BS130" s="17">
        <v>0</v>
      </c>
      <c r="BT130" s="17">
        <v>0</v>
      </c>
      <c r="BU130" s="17">
        <v>0</v>
      </c>
      <c r="BV130" s="17">
        <v>0</v>
      </c>
      <c r="BW130" s="17">
        <v>0</v>
      </c>
      <c r="BX130" s="17">
        <v>0</v>
      </c>
      <c r="BY130" s="17">
        <v>0</v>
      </c>
      <c r="BZ130" s="17">
        <v>0</v>
      </c>
      <c r="CA130" s="17">
        <v>0</v>
      </c>
      <c r="CB130" s="17">
        <v>0</v>
      </c>
      <c r="CC130" s="17">
        <v>0</v>
      </c>
      <c r="CD130" s="17">
        <v>0</v>
      </c>
      <c r="CE130" s="17">
        <v>0</v>
      </c>
      <c r="CF130" s="17">
        <v>0</v>
      </c>
      <c r="CG130" s="17">
        <v>0</v>
      </c>
      <c r="CH130" s="17">
        <v>0</v>
      </c>
      <c r="CI130" s="17">
        <v>0</v>
      </c>
      <c r="CJ130" s="17">
        <v>0</v>
      </c>
      <c r="CK130" s="17">
        <v>0</v>
      </c>
      <c r="CL130" s="17">
        <v>0</v>
      </c>
      <c r="CM130" s="17">
        <v>0</v>
      </c>
      <c r="CN130" s="17">
        <v>0</v>
      </c>
      <c r="CO130" s="17">
        <v>0</v>
      </c>
      <c r="CP130" s="17">
        <v>0</v>
      </c>
      <c r="CQ130" s="17">
        <v>0</v>
      </c>
      <c r="CR130" s="17">
        <v>0</v>
      </c>
      <c r="CS130" s="17">
        <v>0</v>
      </c>
      <c r="CT130" s="17">
        <v>0</v>
      </c>
      <c r="CU130" s="17">
        <v>0</v>
      </c>
      <c r="CV130" s="17">
        <v>0</v>
      </c>
      <c r="CW130" s="17">
        <v>0</v>
      </c>
      <c r="CX130" s="17">
        <v>0</v>
      </c>
      <c r="CY130" s="17">
        <v>0</v>
      </c>
      <c r="CZ130" s="17">
        <v>0</v>
      </c>
      <c r="DA130" s="17">
        <v>0</v>
      </c>
      <c r="DB130" s="17">
        <v>0</v>
      </c>
      <c r="DC130" s="17">
        <v>0</v>
      </c>
      <c r="DD130" s="17">
        <v>0</v>
      </c>
      <c r="DE130" s="17">
        <v>0</v>
      </c>
      <c r="DF130" s="17">
        <v>0</v>
      </c>
      <c r="DG130" s="17">
        <v>0</v>
      </c>
      <c r="DH130" s="17">
        <v>0</v>
      </c>
      <c r="DI130" s="17">
        <v>0</v>
      </c>
      <c r="DJ130" s="17">
        <v>0</v>
      </c>
      <c r="DK130" s="17">
        <v>0</v>
      </c>
      <c r="DL130" s="17">
        <v>0</v>
      </c>
      <c r="DM130" s="17">
        <v>0</v>
      </c>
      <c r="DN130" s="17">
        <v>0</v>
      </c>
      <c r="DO130" s="17">
        <v>0</v>
      </c>
      <c r="DP130" s="17">
        <v>0</v>
      </c>
      <c r="DQ130" s="17">
        <v>0</v>
      </c>
      <c r="DR130" s="17">
        <v>0</v>
      </c>
      <c r="DS130" s="17">
        <v>0</v>
      </c>
      <c r="DT130" s="17">
        <v>0</v>
      </c>
      <c r="DU130" s="17">
        <v>0</v>
      </c>
      <c r="DV130" s="17">
        <v>0</v>
      </c>
      <c r="DW130" s="17">
        <v>0</v>
      </c>
      <c r="DX130" s="17">
        <v>0</v>
      </c>
      <c r="DY130" s="17">
        <v>0</v>
      </c>
      <c r="DZ130" s="17">
        <v>0</v>
      </c>
      <c r="EA130" s="17">
        <v>0</v>
      </c>
      <c r="EB130" s="17">
        <v>0</v>
      </c>
      <c r="EC130" s="17">
        <v>0</v>
      </c>
      <c r="ED130" s="17">
        <v>0</v>
      </c>
      <c r="EE130" s="17">
        <v>0</v>
      </c>
      <c r="EF130" s="17">
        <v>0</v>
      </c>
      <c r="EG130" s="17">
        <v>0</v>
      </c>
      <c r="EH130" s="17">
        <v>0</v>
      </c>
      <c r="EI130" s="17">
        <v>0</v>
      </c>
      <c r="EJ130" s="17">
        <v>0</v>
      </c>
      <c r="EK130" s="17">
        <v>0</v>
      </c>
      <c r="EL130" s="17">
        <v>0</v>
      </c>
      <c r="EM130" s="17">
        <v>0</v>
      </c>
      <c r="EN130" s="17">
        <v>0</v>
      </c>
      <c r="EO130" s="17">
        <v>0</v>
      </c>
      <c r="EP130" s="17">
        <v>0</v>
      </c>
      <c r="EQ130" s="17">
        <v>0</v>
      </c>
      <c r="ER130" s="17">
        <v>0</v>
      </c>
      <c r="ES130" s="17">
        <v>0</v>
      </c>
      <c r="ET130" s="17">
        <v>0</v>
      </c>
      <c r="EU130" s="17">
        <v>0</v>
      </c>
      <c r="EV130" s="17">
        <v>0</v>
      </c>
      <c r="EW130" s="17">
        <v>0</v>
      </c>
      <c r="EX130" s="17">
        <v>0</v>
      </c>
      <c r="EY130" s="17">
        <v>0</v>
      </c>
      <c r="EZ130" s="17">
        <v>0</v>
      </c>
      <c r="FA130" s="17">
        <v>0</v>
      </c>
      <c r="FB130" s="17">
        <v>0</v>
      </c>
      <c r="FC130" s="17">
        <v>0</v>
      </c>
      <c r="FD130" s="17">
        <v>0</v>
      </c>
      <c r="FE130" s="17">
        <v>0</v>
      </c>
      <c r="FF130" s="17">
        <v>0</v>
      </c>
      <c r="FG130" s="17">
        <v>0</v>
      </c>
      <c r="FH130" s="17">
        <v>0</v>
      </c>
      <c r="FI130" s="17">
        <v>0</v>
      </c>
      <c r="FJ130" s="17">
        <v>0</v>
      </c>
      <c r="FK130" s="17">
        <v>0</v>
      </c>
      <c r="FL130" s="17">
        <v>0</v>
      </c>
      <c r="FM130" s="17">
        <v>0</v>
      </c>
      <c r="FN130" s="17">
        <v>0</v>
      </c>
      <c r="FO130" s="17">
        <v>0</v>
      </c>
      <c r="FP130" s="17">
        <v>0</v>
      </c>
      <c r="FQ130" s="17">
        <v>0</v>
      </c>
      <c r="FR130" s="17">
        <v>0</v>
      </c>
      <c r="FS130" s="17">
        <v>0</v>
      </c>
      <c r="FT130" s="17">
        <v>0</v>
      </c>
      <c r="FU130" s="17">
        <v>0</v>
      </c>
      <c r="FV130" s="17">
        <v>0</v>
      </c>
      <c r="FW130" s="17">
        <v>0</v>
      </c>
      <c r="FX130" s="17">
        <v>0</v>
      </c>
      <c r="FY130" s="17">
        <v>0</v>
      </c>
      <c r="FZ130" s="17">
        <v>0</v>
      </c>
      <c r="GA130" s="17">
        <v>0</v>
      </c>
      <c r="GB130" s="17">
        <v>0</v>
      </c>
      <c r="GC130" s="17">
        <v>0</v>
      </c>
      <c r="GD130" s="17">
        <v>0</v>
      </c>
      <c r="GE130" s="17">
        <v>0</v>
      </c>
      <c r="GF130" s="17">
        <v>0</v>
      </c>
      <c r="GG130" s="17">
        <v>0</v>
      </c>
      <c r="GH130" s="17">
        <v>0</v>
      </c>
      <c r="GI130" s="17">
        <v>0</v>
      </c>
      <c r="GJ130" s="17">
        <v>0</v>
      </c>
      <c r="GK130" s="17">
        <v>0</v>
      </c>
      <c r="GL130" s="17">
        <v>0</v>
      </c>
      <c r="GM130" s="17">
        <v>0</v>
      </c>
      <c r="GN130" s="17">
        <v>0</v>
      </c>
      <c r="GO130" s="17">
        <v>0</v>
      </c>
      <c r="GP130" s="17">
        <v>0</v>
      </c>
      <c r="GQ130" s="17">
        <v>0</v>
      </c>
      <c r="GR130" s="17">
        <v>0</v>
      </c>
      <c r="GS130" s="17">
        <v>0</v>
      </c>
      <c r="GT130" s="17">
        <v>0</v>
      </c>
      <c r="GU130" s="17">
        <v>0</v>
      </c>
      <c r="GV130" s="17">
        <v>0</v>
      </c>
      <c r="GW130" s="17">
        <v>0</v>
      </c>
      <c r="GX130" s="17">
        <v>0</v>
      </c>
      <c r="GY130" s="17">
        <v>0</v>
      </c>
      <c r="GZ130" s="17">
        <v>0</v>
      </c>
      <c r="HA130" s="17">
        <v>0</v>
      </c>
      <c r="HB130" s="17">
        <v>0</v>
      </c>
      <c r="HC130" s="17">
        <v>0</v>
      </c>
      <c r="HD130" s="17">
        <v>0</v>
      </c>
      <c r="HE130" s="17">
        <v>0</v>
      </c>
      <c r="HF130" s="17">
        <v>0</v>
      </c>
      <c r="HG130" s="17">
        <v>0</v>
      </c>
      <c r="HH130" s="17">
        <v>0</v>
      </c>
      <c r="HI130" s="17">
        <v>0</v>
      </c>
      <c r="HJ130" s="17">
        <v>0</v>
      </c>
      <c r="HK130" s="17">
        <v>0</v>
      </c>
      <c r="HL130" s="17">
        <v>0</v>
      </c>
      <c r="HM130" s="17">
        <v>0</v>
      </c>
      <c r="HN130" s="17">
        <v>0</v>
      </c>
      <c r="HO130" s="17">
        <v>0</v>
      </c>
      <c r="HP130" s="17">
        <v>0</v>
      </c>
      <c r="HQ130" s="17">
        <v>0</v>
      </c>
      <c r="HR130" s="17">
        <v>0</v>
      </c>
      <c r="HS130" s="17">
        <v>0</v>
      </c>
      <c r="HT130" s="17">
        <v>0</v>
      </c>
      <c r="HU130" s="17">
        <v>0</v>
      </c>
      <c r="HV130" s="17">
        <v>0</v>
      </c>
      <c r="HW130" s="17">
        <v>0</v>
      </c>
      <c r="HX130" s="17">
        <v>0</v>
      </c>
      <c r="HY130" s="17">
        <v>0</v>
      </c>
      <c r="HZ130" s="17">
        <v>0</v>
      </c>
      <c r="IA130" s="17">
        <v>0</v>
      </c>
      <c r="IB130" s="17">
        <v>0</v>
      </c>
      <c r="IC130" s="17">
        <v>0</v>
      </c>
      <c r="ID130" s="17">
        <v>0</v>
      </c>
      <c r="IE130" s="17">
        <v>0</v>
      </c>
      <c r="IF130" s="17">
        <v>0</v>
      </c>
      <c r="IG130" s="17">
        <v>0</v>
      </c>
      <c r="IH130" s="17">
        <v>0</v>
      </c>
      <c r="II130" s="17">
        <v>0</v>
      </c>
      <c r="IJ130" s="17">
        <v>0</v>
      </c>
      <c r="IK130" s="17">
        <v>0</v>
      </c>
      <c r="IL130" s="17">
        <v>0</v>
      </c>
      <c r="IM130" s="17">
        <v>0</v>
      </c>
      <c r="IN130" s="17">
        <v>0</v>
      </c>
      <c r="IO130" s="17">
        <v>0</v>
      </c>
      <c r="IP130" s="17">
        <v>0</v>
      </c>
      <c r="IQ130" s="17">
        <v>0</v>
      </c>
      <c r="IR130" s="17">
        <v>0</v>
      </c>
      <c r="IS130" s="17">
        <v>0</v>
      </c>
      <c r="IT130" s="17">
        <v>0</v>
      </c>
      <c r="IU130" s="17">
        <v>0</v>
      </c>
      <c r="IV130" s="17">
        <v>0</v>
      </c>
      <c r="IW130" s="17">
        <v>0</v>
      </c>
      <c r="IX130" s="17">
        <v>0</v>
      </c>
      <c r="IY130" s="17">
        <v>0</v>
      </c>
      <c r="IZ130" s="17">
        <v>0</v>
      </c>
      <c r="JA130" s="17">
        <v>0</v>
      </c>
      <c r="JB130" s="17">
        <v>0</v>
      </c>
      <c r="JC130" s="17">
        <v>0</v>
      </c>
      <c r="JD130" s="17">
        <v>0</v>
      </c>
      <c r="JE130" s="17">
        <v>0</v>
      </c>
      <c r="JF130" s="17">
        <v>0</v>
      </c>
      <c r="JG130" s="17">
        <v>0</v>
      </c>
      <c r="JH130" s="17">
        <v>0</v>
      </c>
      <c r="JI130" s="17">
        <v>0</v>
      </c>
      <c r="JJ130" s="17">
        <v>0</v>
      </c>
      <c r="JK130" s="17">
        <v>0</v>
      </c>
      <c r="JL130" s="17">
        <v>0</v>
      </c>
      <c r="JM130" s="17">
        <v>0</v>
      </c>
      <c r="JN130" s="17">
        <v>0</v>
      </c>
      <c r="JO130" s="17">
        <v>0</v>
      </c>
      <c r="JP130" s="17">
        <v>0</v>
      </c>
      <c r="JQ130" s="17">
        <v>0</v>
      </c>
      <c r="JR130" s="17">
        <v>0</v>
      </c>
      <c r="JS130" s="17">
        <v>0</v>
      </c>
      <c r="JT130" s="17">
        <v>0</v>
      </c>
      <c r="JU130" s="17">
        <v>0</v>
      </c>
      <c r="JV130" s="17">
        <v>0</v>
      </c>
      <c r="JW130" s="17">
        <v>0</v>
      </c>
      <c r="JX130" s="17">
        <v>0</v>
      </c>
      <c r="JY130" s="17">
        <v>0</v>
      </c>
    </row>
    <row r="131" spans="1:285" x14ac:dyDescent="0.15">
      <c r="A131" s="17" t="s">
        <v>666</v>
      </c>
      <c r="B131" s="17" t="s">
        <v>667</v>
      </c>
      <c r="C131" s="17">
        <v>0</v>
      </c>
      <c r="D131" s="17">
        <v>0</v>
      </c>
      <c r="E131" s="17">
        <v>0</v>
      </c>
      <c r="F131" s="17">
        <v>0</v>
      </c>
      <c r="G131" s="17">
        <v>0</v>
      </c>
      <c r="H131" s="17">
        <v>0</v>
      </c>
      <c r="I131" s="17">
        <v>19.39</v>
      </c>
      <c r="J131" s="17">
        <v>19.39</v>
      </c>
      <c r="K131" s="17">
        <v>19.39</v>
      </c>
      <c r="L131" s="17">
        <v>19.39</v>
      </c>
      <c r="M131" s="17">
        <v>19.39</v>
      </c>
      <c r="N131" s="17">
        <v>19.37</v>
      </c>
      <c r="O131" s="17">
        <v>19.170000000000002</v>
      </c>
      <c r="P131" s="17">
        <v>19.3</v>
      </c>
      <c r="Q131" s="17">
        <v>19.29</v>
      </c>
      <c r="R131" s="17">
        <v>19.190000000000001</v>
      </c>
      <c r="S131" s="17">
        <v>19.2</v>
      </c>
      <c r="T131" s="17">
        <v>19.27</v>
      </c>
      <c r="U131" s="17">
        <v>19.25</v>
      </c>
      <c r="V131" s="17">
        <v>19.21</v>
      </c>
      <c r="W131" s="17">
        <v>19.23</v>
      </c>
      <c r="X131" s="17">
        <v>19.2</v>
      </c>
      <c r="Y131" s="17">
        <v>19.18</v>
      </c>
      <c r="Z131" s="17">
        <v>19.170000000000002</v>
      </c>
      <c r="AA131" s="17">
        <v>19.170000000000002</v>
      </c>
      <c r="AB131" s="17">
        <v>0</v>
      </c>
      <c r="AC131" s="17">
        <v>0</v>
      </c>
      <c r="AD131" s="17">
        <v>0</v>
      </c>
      <c r="AE131" s="17">
        <v>0</v>
      </c>
      <c r="AF131" s="17">
        <v>0</v>
      </c>
      <c r="AG131" s="17">
        <v>0</v>
      </c>
      <c r="AH131" s="17">
        <v>0</v>
      </c>
      <c r="AI131" s="17">
        <v>0</v>
      </c>
      <c r="AJ131" s="17">
        <v>0</v>
      </c>
      <c r="AK131" s="17">
        <v>0</v>
      </c>
      <c r="AL131" s="17">
        <v>0</v>
      </c>
      <c r="AM131" s="17">
        <v>0</v>
      </c>
      <c r="AN131" s="17">
        <v>0</v>
      </c>
      <c r="AO131" s="17">
        <v>0</v>
      </c>
      <c r="AP131" s="17">
        <v>0</v>
      </c>
      <c r="AQ131" s="17">
        <v>0</v>
      </c>
      <c r="AR131" s="17">
        <v>0</v>
      </c>
      <c r="AS131" s="17">
        <v>0</v>
      </c>
      <c r="AT131" s="17">
        <v>0</v>
      </c>
      <c r="AU131" s="17">
        <v>0</v>
      </c>
      <c r="AV131" s="17">
        <v>0</v>
      </c>
      <c r="AW131" s="17">
        <v>0</v>
      </c>
      <c r="AX131" s="17">
        <v>0</v>
      </c>
      <c r="AY131" s="17">
        <v>0</v>
      </c>
      <c r="AZ131" s="17">
        <v>0</v>
      </c>
      <c r="BA131" s="17">
        <v>0</v>
      </c>
      <c r="BB131" s="17">
        <v>0</v>
      </c>
      <c r="BC131" s="17">
        <v>0</v>
      </c>
      <c r="BD131" s="17">
        <v>0</v>
      </c>
      <c r="BE131" s="17">
        <v>0</v>
      </c>
      <c r="BF131" s="17">
        <v>0</v>
      </c>
      <c r="BG131" s="17">
        <v>0</v>
      </c>
      <c r="BH131" s="17">
        <v>0</v>
      </c>
      <c r="BI131" s="17">
        <v>0</v>
      </c>
      <c r="BJ131" s="17">
        <v>0</v>
      </c>
      <c r="BK131" s="17">
        <v>0</v>
      </c>
      <c r="BL131" s="17">
        <v>0</v>
      </c>
      <c r="BM131" s="17">
        <v>0</v>
      </c>
      <c r="BN131" s="17">
        <v>0</v>
      </c>
      <c r="BO131" s="17">
        <v>0</v>
      </c>
      <c r="BP131" s="17">
        <v>0</v>
      </c>
      <c r="BQ131" s="17">
        <v>0</v>
      </c>
      <c r="BR131" s="17">
        <v>0</v>
      </c>
      <c r="BS131" s="17">
        <v>0</v>
      </c>
      <c r="BT131" s="17">
        <v>0</v>
      </c>
      <c r="BU131" s="17">
        <v>0</v>
      </c>
      <c r="BV131" s="17">
        <v>0</v>
      </c>
      <c r="BW131" s="17">
        <v>0</v>
      </c>
      <c r="BX131" s="17">
        <v>0</v>
      </c>
      <c r="BY131" s="17">
        <v>0</v>
      </c>
      <c r="BZ131" s="17">
        <v>0</v>
      </c>
      <c r="CA131" s="17">
        <v>0</v>
      </c>
      <c r="CB131" s="17">
        <v>0</v>
      </c>
      <c r="CC131" s="17">
        <v>0</v>
      </c>
      <c r="CD131" s="17">
        <v>0</v>
      </c>
      <c r="CE131" s="17">
        <v>0</v>
      </c>
      <c r="CF131" s="17">
        <v>0</v>
      </c>
      <c r="CG131" s="17">
        <v>0</v>
      </c>
      <c r="CH131" s="17">
        <v>0</v>
      </c>
      <c r="CI131" s="17">
        <v>0</v>
      </c>
      <c r="CJ131" s="17">
        <v>0</v>
      </c>
      <c r="CK131" s="17">
        <v>0</v>
      </c>
      <c r="CL131" s="17">
        <v>0</v>
      </c>
      <c r="CM131" s="17">
        <v>0</v>
      </c>
      <c r="CN131" s="17">
        <v>0</v>
      </c>
      <c r="CO131" s="17">
        <v>0</v>
      </c>
      <c r="CP131" s="17">
        <v>0</v>
      </c>
      <c r="CQ131" s="17">
        <v>0</v>
      </c>
      <c r="CR131" s="17">
        <v>0</v>
      </c>
      <c r="CS131" s="17">
        <v>0</v>
      </c>
      <c r="CT131" s="17">
        <v>0</v>
      </c>
      <c r="CU131" s="17">
        <v>0</v>
      </c>
      <c r="CV131" s="17">
        <v>0</v>
      </c>
      <c r="CW131" s="17">
        <v>0</v>
      </c>
      <c r="CX131" s="17">
        <v>0</v>
      </c>
      <c r="CY131" s="17">
        <v>0</v>
      </c>
      <c r="CZ131" s="17">
        <v>0</v>
      </c>
      <c r="DA131" s="17">
        <v>0</v>
      </c>
      <c r="DB131" s="17">
        <v>0</v>
      </c>
      <c r="DC131" s="17">
        <v>0</v>
      </c>
      <c r="DD131" s="17">
        <v>0</v>
      </c>
      <c r="DE131" s="17">
        <v>0</v>
      </c>
      <c r="DF131" s="17">
        <v>0</v>
      </c>
      <c r="DG131" s="17">
        <v>0</v>
      </c>
      <c r="DH131" s="17">
        <v>0</v>
      </c>
      <c r="DI131" s="17">
        <v>0</v>
      </c>
      <c r="DJ131" s="17">
        <v>0</v>
      </c>
      <c r="DK131" s="17">
        <v>0</v>
      </c>
      <c r="DL131" s="17">
        <v>0</v>
      </c>
      <c r="DM131" s="17">
        <v>0</v>
      </c>
      <c r="DN131" s="17">
        <v>0</v>
      </c>
      <c r="DO131" s="17">
        <v>0</v>
      </c>
      <c r="DP131" s="17">
        <v>0</v>
      </c>
      <c r="DQ131" s="17">
        <v>0</v>
      </c>
      <c r="DR131" s="17">
        <v>0</v>
      </c>
      <c r="DS131" s="17">
        <v>0</v>
      </c>
      <c r="DT131" s="17">
        <v>0</v>
      </c>
      <c r="DU131" s="17">
        <v>0</v>
      </c>
      <c r="DV131" s="17">
        <v>0</v>
      </c>
      <c r="DW131" s="17">
        <v>0</v>
      </c>
      <c r="DX131" s="17">
        <v>0</v>
      </c>
      <c r="DY131" s="17">
        <v>0</v>
      </c>
      <c r="DZ131" s="17">
        <v>0</v>
      </c>
      <c r="EA131" s="17">
        <v>0</v>
      </c>
      <c r="EB131" s="17">
        <v>0</v>
      </c>
      <c r="EC131" s="17">
        <v>0</v>
      </c>
      <c r="ED131" s="17">
        <v>0</v>
      </c>
      <c r="EE131" s="17">
        <v>0</v>
      </c>
      <c r="EF131" s="17">
        <v>0</v>
      </c>
      <c r="EG131" s="17">
        <v>0</v>
      </c>
      <c r="EH131" s="17">
        <v>0</v>
      </c>
      <c r="EI131" s="17">
        <v>0</v>
      </c>
      <c r="EJ131" s="17">
        <v>0</v>
      </c>
      <c r="EK131" s="17">
        <v>0</v>
      </c>
      <c r="EL131" s="17">
        <v>0</v>
      </c>
      <c r="EM131" s="17">
        <v>0</v>
      </c>
      <c r="EN131" s="17">
        <v>0</v>
      </c>
      <c r="EO131" s="17">
        <v>0</v>
      </c>
      <c r="EP131" s="17">
        <v>0</v>
      </c>
      <c r="EQ131" s="17">
        <v>0</v>
      </c>
      <c r="ER131" s="17">
        <v>0</v>
      </c>
      <c r="ES131" s="17">
        <v>0</v>
      </c>
      <c r="ET131" s="17">
        <v>0</v>
      </c>
      <c r="EU131" s="17">
        <v>0</v>
      </c>
      <c r="EV131" s="17">
        <v>0</v>
      </c>
      <c r="EW131" s="17">
        <v>0</v>
      </c>
      <c r="EX131" s="17">
        <v>0</v>
      </c>
      <c r="EY131" s="17">
        <v>0</v>
      </c>
      <c r="EZ131" s="17">
        <v>0</v>
      </c>
      <c r="FA131" s="17">
        <v>0</v>
      </c>
      <c r="FB131" s="17">
        <v>0</v>
      </c>
      <c r="FC131" s="17">
        <v>0</v>
      </c>
      <c r="FD131" s="17">
        <v>0</v>
      </c>
      <c r="FE131" s="17">
        <v>0</v>
      </c>
      <c r="FF131" s="17">
        <v>0</v>
      </c>
      <c r="FG131" s="17">
        <v>0</v>
      </c>
      <c r="FH131" s="17">
        <v>0</v>
      </c>
      <c r="FI131" s="17">
        <v>0</v>
      </c>
      <c r="FJ131" s="17">
        <v>0</v>
      </c>
      <c r="FK131" s="17">
        <v>0</v>
      </c>
      <c r="FL131" s="17">
        <v>0</v>
      </c>
      <c r="FM131" s="17">
        <v>0</v>
      </c>
      <c r="FN131" s="17">
        <v>0</v>
      </c>
      <c r="FO131" s="17">
        <v>0</v>
      </c>
      <c r="FP131" s="17">
        <v>0</v>
      </c>
      <c r="FQ131" s="17">
        <v>0</v>
      </c>
      <c r="FR131" s="17">
        <v>0</v>
      </c>
      <c r="FS131" s="17">
        <v>0</v>
      </c>
      <c r="FT131" s="17">
        <v>0</v>
      </c>
      <c r="FU131" s="17">
        <v>0</v>
      </c>
      <c r="FV131" s="17">
        <v>0</v>
      </c>
      <c r="FW131" s="17">
        <v>0</v>
      </c>
      <c r="FX131" s="17">
        <v>0</v>
      </c>
      <c r="FY131" s="17">
        <v>0</v>
      </c>
      <c r="FZ131" s="17">
        <v>0</v>
      </c>
      <c r="GA131" s="17">
        <v>0</v>
      </c>
      <c r="GB131" s="17">
        <v>0</v>
      </c>
      <c r="GC131" s="17">
        <v>0</v>
      </c>
      <c r="GD131" s="17">
        <v>0</v>
      </c>
      <c r="GE131" s="17">
        <v>0</v>
      </c>
      <c r="GF131" s="17">
        <v>0</v>
      </c>
      <c r="GG131" s="17">
        <v>0</v>
      </c>
      <c r="GH131" s="17">
        <v>0</v>
      </c>
      <c r="GI131" s="17">
        <v>0</v>
      </c>
      <c r="GJ131" s="17">
        <v>0</v>
      </c>
      <c r="GK131" s="17">
        <v>0</v>
      </c>
      <c r="GL131" s="17">
        <v>0</v>
      </c>
      <c r="GM131" s="17">
        <v>0</v>
      </c>
      <c r="GN131" s="17">
        <v>0</v>
      </c>
      <c r="GO131" s="17">
        <v>0</v>
      </c>
      <c r="GP131" s="17">
        <v>0</v>
      </c>
      <c r="GQ131" s="17">
        <v>0</v>
      </c>
      <c r="GR131" s="17">
        <v>0</v>
      </c>
      <c r="GS131" s="17">
        <v>0</v>
      </c>
      <c r="GT131" s="17">
        <v>0</v>
      </c>
      <c r="GU131" s="17">
        <v>0</v>
      </c>
      <c r="GV131" s="17">
        <v>0</v>
      </c>
      <c r="GW131" s="17">
        <v>0</v>
      </c>
      <c r="GX131" s="17">
        <v>0</v>
      </c>
      <c r="GY131" s="17">
        <v>0</v>
      </c>
      <c r="GZ131" s="17">
        <v>0</v>
      </c>
      <c r="HA131" s="17">
        <v>0</v>
      </c>
      <c r="HB131" s="17">
        <v>0</v>
      </c>
      <c r="HC131" s="17">
        <v>0</v>
      </c>
      <c r="HD131" s="17">
        <v>0</v>
      </c>
      <c r="HE131" s="17">
        <v>0</v>
      </c>
      <c r="HF131" s="17">
        <v>0</v>
      </c>
      <c r="HG131" s="17">
        <v>0</v>
      </c>
      <c r="HH131" s="17">
        <v>0</v>
      </c>
      <c r="HI131" s="17">
        <v>0</v>
      </c>
      <c r="HJ131" s="17">
        <v>0</v>
      </c>
      <c r="HK131" s="17">
        <v>0</v>
      </c>
      <c r="HL131" s="17">
        <v>0</v>
      </c>
      <c r="HM131" s="17">
        <v>0</v>
      </c>
      <c r="HN131" s="17">
        <v>0</v>
      </c>
      <c r="HO131" s="17">
        <v>0</v>
      </c>
      <c r="HP131" s="17">
        <v>0</v>
      </c>
      <c r="HQ131" s="17">
        <v>0</v>
      </c>
      <c r="HR131" s="17">
        <v>0</v>
      </c>
      <c r="HS131" s="17">
        <v>0</v>
      </c>
      <c r="HT131" s="17">
        <v>0</v>
      </c>
      <c r="HU131" s="17">
        <v>0</v>
      </c>
      <c r="HV131" s="17">
        <v>0</v>
      </c>
      <c r="HW131" s="17">
        <v>0</v>
      </c>
      <c r="HX131" s="17">
        <v>0</v>
      </c>
      <c r="HY131" s="17">
        <v>0</v>
      </c>
      <c r="HZ131" s="17">
        <v>0</v>
      </c>
      <c r="IA131" s="17">
        <v>0</v>
      </c>
      <c r="IB131" s="17">
        <v>0</v>
      </c>
      <c r="IC131" s="17">
        <v>0</v>
      </c>
      <c r="ID131" s="17">
        <v>0</v>
      </c>
      <c r="IE131" s="17">
        <v>0</v>
      </c>
      <c r="IF131" s="17">
        <v>0</v>
      </c>
      <c r="IG131" s="17">
        <v>0</v>
      </c>
      <c r="IH131" s="17">
        <v>0</v>
      </c>
      <c r="II131" s="17">
        <v>0</v>
      </c>
      <c r="IJ131" s="17">
        <v>0</v>
      </c>
      <c r="IK131" s="17">
        <v>0</v>
      </c>
      <c r="IL131" s="17">
        <v>0</v>
      </c>
      <c r="IM131" s="17">
        <v>0</v>
      </c>
      <c r="IN131" s="17">
        <v>0</v>
      </c>
      <c r="IO131" s="17">
        <v>0</v>
      </c>
      <c r="IP131" s="17">
        <v>0</v>
      </c>
      <c r="IQ131" s="17">
        <v>0</v>
      </c>
      <c r="IR131" s="17">
        <v>0</v>
      </c>
      <c r="IS131" s="17">
        <v>0</v>
      </c>
      <c r="IT131" s="17">
        <v>0</v>
      </c>
      <c r="IU131" s="17">
        <v>0</v>
      </c>
      <c r="IV131" s="17">
        <v>0</v>
      </c>
      <c r="IW131" s="17">
        <v>0</v>
      </c>
      <c r="IX131" s="17">
        <v>0</v>
      </c>
      <c r="IY131" s="17">
        <v>0</v>
      </c>
      <c r="IZ131" s="17">
        <v>0</v>
      </c>
      <c r="JA131" s="17">
        <v>0</v>
      </c>
      <c r="JB131" s="17">
        <v>0</v>
      </c>
      <c r="JC131" s="17">
        <v>0</v>
      </c>
      <c r="JD131" s="17">
        <v>0</v>
      </c>
      <c r="JE131" s="17">
        <v>0</v>
      </c>
      <c r="JF131" s="17">
        <v>0</v>
      </c>
      <c r="JG131" s="17">
        <v>0</v>
      </c>
      <c r="JH131" s="17">
        <v>0</v>
      </c>
      <c r="JI131" s="17">
        <v>0</v>
      </c>
      <c r="JJ131" s="17">
        <v>0</v>
      </c>
      <c r="JK131" s="17">
        <v>0</v>
      </c>
      <c r="JL131" s="17">
        <v>0</v>
      </c>
      <c r="JM131" s="17">
        <v>0</v>
      </c>
      <c r="JN131" s="17">
        <v>0</v>
      </c>
      <c r="JO131" s="17">
        <v>0</v>
      </c>
      <c r="JP131" s="17">
        <v>0</v>
      </c>
      <c r="JQ131" s="17">
        <v>0</v>
      </c>
      <c r="JR131" s="17">
        <v>0</v>
      </c>
      <c r="JS131" s="17">
        <v>0</v>
      </c>
      <c r="JT131" s="17">
        <v>0</v>
      </c>
      <c r="JU131" s="17">
        <v>0</v>
      </c>
      <c r="JV131" s="17">
        <v>0</v>
      </c>
      <c r="JW131" s="17">
        <v>0</v>
      </c>
      <c r="JX131" s="17">
        <v>0</v>
      </c>
      <c r="JY131" s="17">
        <v>0</v>
      </c>
    </row>
    <row r="132" spans="1:285" x14ac:dyDescent="0.15">
      <c r="A132" s="17" t="s">
        <v>393</v>
      </c>
      <c r="B132" s="17" t="s">
        <v>394</v>
      </c>
      <c r="C132" s="17">
        <v>0</v>
      </c>
      <c r="D132" s="17">
        <v>0</v>
      </c>
      <c r="E132" s="17">
        <v>0</v>
      </c>
      <c r="F132" s="17">
        <v>0</v>
      </c>
      <c r="G132" s="17">
        <v>0</v>
      </c>
      <c r="H132" s="17">
        <v>0</v>
      </c>
      <c r="I132" s="17">
        <v>74.790000000000006</v>
      </c>
      <c r="J132" s="17">
        <v>74.790000000000006</v>
      </c>
      <c r="K132" s="17">
        <v>74.790000000000006</v>
      </c>
      <c r="L132" s="17">
        <v>74.790000000000006</v>
      </c>
      <c r="M132" s="17">
        <v>74.790000000000006</v>
      </c>
      <c r="N132" s="17">
        <v>74.790000000000006</v>
      </c>
      <c r="O132" s="17">
        <v>74.489999999999995</v>
      </c>
      <c r="P132" s="17">
        <v>74.489999999999995</v>
      </c>
      <c r="Q132" s="17">
        <v>74.7</v>
      </c>
      <c r="R132" s="17">
        <v>74.8</v>
      </c>
      <c r="S132" s="17">
        <v>74.7</v>
      </c>
      <c r="T132" s="17">
        <v>74.849999999999994</v>
      </c>
      <c r="U132" s="17">
        <v>74.84</v>
      </c>
      <c r="V132" s="17">
        <v>74.87</v>
      </c>
      <c r="W132" s="17">
        <v>74.790000000000006</v>
      </c>
      <c r="X132" s="17">
        <v>74.78</v>
      </c>
      <c r="Y132" s="17">
        <v>74.75</v>
      </c>
      <c r="Z132" s="17">
        <v>74.77</v>
      </c>
      <c r="AA132" s="17">
        <v>74.81</v>
      </c>
      <c r="AB132" s="17">
        <v>0</v>
      </c>
      <c r="AC132" s="17">
        <v>0</v>
      </c>
      <c r="AD132" s="17">
        <v>0</v>
      </c>
      <c r="AE132" s="17">
        <v>0</v>
      </c>
      <c r="AF132" s="17">
        <v>0</v>
      </c>
      <c r="AG132" s="17">
        <v>0</v>
      </c>
      <c r="AH132" s="17">
        <v>0</v>
      </c>
      <c r="AI132" s="17">
        <v>0</v>
      </c>
      <c r="AJ132" s="17">
        <v>0</v>
      </c>
      <c r="AK132" s="17">
        <v>0</v>
      </c>
      <c r="AL132" s="17">
        <v>0</v>
      </c>
      <c r="AM132" s="17">
        <v>0</v>
      </c>
      <c r="AN132" s="17">
        <v>0</v>
      </c>
      <c r="AO132" s="17">
        <v>0</v>
      </c>
      <c r="AP132" s="17">
        <v>0</v>
      </c>
      <c r="AQ132" s="17">
        <v>0</v>
      </c>
      <c r="AR132" s="17">
        <v>0</v>
      </c>
      <c r="AS132" s="17">
        <v>0</v>
      </c>
      <c r="AT132" s="17">
        <v>0</v>
      </c>
      <c r="AU132" s="17">
        <v>0</v>
      </c>
      <c r="AV132" s="17">
        <v>0</v>
      </c>
      <c r="AW132" s="17">
        <v>0</v>
      </c>
      <c r="AX132" s="17">
        <v>0</v>
      </c>
      <c r="AY132" s="17">
        <v>0</v>
      </c>
      <c r="AZ132" s="17">
        <v>0</v>
      </c>
      <c r="BA132" s="17">
        <v>0</v>
      </c>
      <c r="BB132" s="17">
        <v>0</v>
      </c>
      <c r="BC132" s="17">
        <v>0</v>
      </c>
      <c r="BD132" s="17">
        <v>0</v>
      </c>
      <c r="BE132" s="17">
        <v>0</v>
      </c>
      <c r="BF132" s="17">
        <v>0</v>
      </c>
      <c r="BG132" s="17">
        <v>0</v>
      </c>
      <c r="BH132" s="17">
        <v>0</v>
      </c>
      <c r="BI132" s="17">
        <v>0</v>
      </c>
      <c r="BJ132" s="17">
        <v>0</v>
      </c>
      <c r="BK132" s="17">
        <v>0</v>
      </c>
      <c r="BL132" s="17">
        <v>0</v>
      </c>
      <c r="BM132" s="17">
        <v>0</v>
      </c>
      <c r="BN132" s="17">
        <v>0</v>
      </c>
      <c r="BO132" s="17">
        <v>0</v>
      </c>
      <c r="BP132" s="17">
        <v>0</v>
      </c>
      <c r="BQ132" s="17">
        <v>0</v>
      </c>
      <c r="BR132" s="17">
        <v>0</v>
      </c>
      <c r="BS132" s="17">
        <v>0</v>
      </c>
      <c r="BT132" s="17">
        <v>0</v>
      </c>
      <c r="BU132" s="17">
        <v>0</v>
      </c>
      <c r="BV132" s="17">
        <v>0</v>
      </c>
      <c r="BW132" s="17">
        <v>0</v>
      </c>
      <c r="BX132" s="17">
        <v>0</v>
      </c>
      <c r="BY132" s="17">
        <v>0</v>
      </c>
      <c r="BZ132" s="17">
        <v>0</v>
      </c>
      <c r="CA132" s="17">
        <v>0</v>
      </c>
      <c r="CB132" s="17">
        <v>0</v>
      </c>
      <c r="CC132" s="17">
        <v>0</v>
      </c>
      <c r="CD132" s="17">
        <v>0</v>
      </c>
      <c r="CE132" s="17">
        <v>0</v>
      </c>
      <c r="CF132" s="17">
        <v>0</v>
      </c>
      <c r="CG132" s="17">
        <v>0</v>
      </c>
      <c r="CH132" s="17">
        <v>0</v>
      </c>
      <c r="CI132" s="17">
        <v>0</v>
      </c>
      <c r="CJ132" s="17">
        <v>0</v>
      </c>
      <c r="CK132" s="17">
        <v>0</v>
      </c>
      <c r="CL132" s="17">
        <v>0</v>
      </c>
      <c r="CM132" s="17">
        <v>0</v>
      </c>
      <c r="CN132" s="17">
        <v>0</v>
      </c>
      <c r="CO132" s="17">
        <v>0</v>
      </c>
      <c r="CP132" s="17">
        <v>0</v>
      </c>
      <c r="CQ132" s="17">
        <v>0</v>
      </c>
      <c r="CR132" s="17">
        <v>0</v>
      </c>
      <c r="CS132" s="17">
        <v>0</v>
      </c>
      <c r="CT132" s="17">
        <v>0</v>
      </c>
      <c r="CU132" s="17">
        <v>0</v>
      </c>
      <c r="CV132" s="17">
        <v>0</v>
      </c>
      <c r="CW132" s="17">
        <v>0</v>
      </c>
      <c r="CX132" s="17">
        <v>0</v>
      </c>
      <c r="CY132" s="17">
        <v>0</v>
      </c>
      <c r="CZ132" s="17">
        <v>0</v>
      </c>
      <c r="DA132" s="17">
        <v>0</v>
      </c>
      <c r="DB132" s="17">
        <v>0</v>
      </c>
      <c r="DC132" s="17">
        <v>0</v>
      </c>
      <c r="DD132" s="17">
        <v>0</v>
      </c>
      <c r="DE132" s="17">
        <v>0</v>
      </c>
      <c r="DF132" s="17">
        <v>0</v>
      </c>
      <c r="DG132" s="17">
        <v>0</v>
      </c>
      <c r="DH132" s="17">
        <v>0</v>
      </c>
      <c r="DI132" s="17">
        <v>0</v>
      </c>
      <c r="DJ132" s="17">
        <v>0</v>
      </c>
      <c r="DK132" s="17">
        <v>0</v>
      </c>
      <c r="DL132" s="17">
        <v>0</v>
      </c>
      <c r="DM132" s="17">
        <v>0</v>
      </c>
      <c r="DN132" s="17">
        <v>0</v>
      </c>
      <c r="DO132" s="17">
        <v>0</v>
      </c>
      <c r="DP132" s="17">
        <v>0</v>
      </c>
      <c r="DQ132" s="17">
        <v>0</v>
      </c>
      <c r="DR132" s="17">
        <v>0</v>
      </c>
      <c r="DS132" s="17">
        <v>0</v>
      </c>
      <c r="DT132" s="17">
        <v>0</v>
      </c>
      <c r="DU132" s="17">
        <v>0</v>
      </c>
      <c r="DV132" s="17">
        <v>0</v>
      </c>
      <c r="DW132" s="17">
        <v>0</v>
      </c>
      <c r="DX132" s="17">
        <v>0</v>
      </c>
      <c r="DY132" s="17">
        <v>0</v>
      </c>
      <c r="DZ132" s="17">
        <v>0</v>
      </c>
      <c r="EA132" s="17">
        <v>0</v>
      </c>
      <c r="EB132" s="17">
        <v>0</v>
      </c>
      <c r="EC132" s="17">
        <v>0</v>
      </c>
      <c r="ED132" s="17">
        <v>0</v>
      </c>
      <c r="EE132" s="17">
        <v>0</v>
      </c>
      <c r="EF132" s="17">
        <v>0</v>
      </c>
      <c r="EG132" s="17">
        <v>0</v>
      </c>
      <c r="EH132" s="17">
        <v>0</v>
      </c>
      <c r="EI132" s="17">
        <v>0</v>
      </c>
      <c r="EJ132" s="17">
        <v>0</v>
      </c>
      <c r="EK132" s="17">
        <v>0</v>
      </c>
      <c r="EL132" s="17">
        <v>0</v>
      </c>
      <c r="EM132" s="17">
        <v>0</v>
      </c>
      <c r="EN132" s="17">
        <v>0</v>
      </c>
      <c r="EO132" s="17">
        <v>0</v>
      </c>
      <c r="EP132" s="17">
        <v>0</v>
      </c>
      <c r="EQ132" s="17">
        <v>0</v>
      </c>
      <c r="ER132" s="17">
        <v>0</v>
      </c>
      <c r="ES132" s="17">
        <v>0</v>
      </c>
      <c r="ET132" s="17">
        <v>0</v>
      </c>
      <c r="EU132" s="17">
        <v>0</v>
      </c>
      <c r="EV132" s="17">
        <v>0</v>
      </c>
      <c r="EW132" s="17">
        <v>0</v>
      </c>
      <c r="EX132" s="17">
        <v>0</v>
      </c>
      <c r="EY132" s="17">
        <v>0</v>
      </c>
      <c r="EZ132" s="17">
        <v>0</v>
      </c>
      <c r="FA132" s="17">
        <v>0</v>
      </c>
      <c r="FB132" s="17">
        <v>0</v>
      </c>
      <c r="FC132" s="17">
        <v>0</v>
      </c>
      <c r="FD132" s="17">
        <v>0</v>
      </c>
      <c r="FE132" s="17">
        <v>0</v>
      </c>
      <c r="FF132" s="17">
        <v>0</v>
      </c>
      <c r="FG132" s="17">
        <v>0</v>
      </c>
      <c r="FH132" s="17">
        <v>0</v>
      </c>
      <c r="FI132" s="17">
        <v>0</v>
      </c>
      <c r="FJ132" s="17">
        <v>0</v>
      </c>
      <c r="FK132" s="17">
        <v>0</v>
      </c>
      <c r="FL132" s="17">
        <v>0</v>
      </c>
      <c r="FM132" s="17">
        <v>0</v>
      </c>
      <c r="FN132" s="17">
        <v>0</v>
      </c>
      <c r="FO132" s="17">
        <v>0</v>
      </c>
      <c r="FP132" s="17">
        <v>0</v>
      </c>
      <c r="FQ132" s="17">
        <v>0</v>
      </c>
      <c r="FR132" s="17">
        <v>0</v>
      </c>
      <c r="FS132" s="17">
        <v>0</v>
      </c>
      <c r="FT132" s="17">
        <v>0</v>
      </c>
      <c r="FU132" s="17">
        <v>0</v>
      </c>
      <c r="FV132" s="17">
        <v>0</v>
      </c>
      <c r="FW132" s="17">
        <v>0</v>
      </c>
      <c r="FX132" s="17">
        <v>0</v>
      </c>
      <c r="FY132" s="17">
        <v>0</v>
      </c>
      <c r="FZ132" s="17">
        <v>0</v>
      </c>
      <c r="GA132" s="17">
        <v>0</v>
      </c>
      <c r="GB132" s="17">
        <v>0</v>
      </c>
      <c r="GC132" s="17">
        <v>0</v>
      </c>
      <c r="GD132" s="17">
        <v>0</v>
      </c>
      <c r="GE132" s="17">
        <v>0</v>
      </c>
      <c r="GF132" s="17">
        <v>0</v>
      </c>
      <c r="GG132" s="17">
        <v>0</v>
      </c>
      <c r="GH132" s="17">
        <v>0</v>
      </c>
      <c r="GI132" s="17">
        <v>0</v>
      </c>
      <c r="GJ132" s="17">
        <v>0</v>
      </c>
      <c r="GK132" s="17">
        <v>0</v>
      </c>
      <c r="GL132" s="17">
        <v>0</v>
      </c>
      <c r="GM132" s="17">
        <v>0</v>
      </c>
      <c r="GN132" s="17">
        <v>0</v>
      </c>
      <c r="GO132" s="17">
        <v>0</v>
      </c>
      <c r="GP132" s="17">
        <v>0</v>
      </c>
      <c r="GQ132" s="17">
        <v>0</v>
      </c>
      <c r="GR132" s="17">
        <v>0</v>
      </c>
      <c r="GS132" s="17">
        <v>0</v>
      </c>
      <c r="GT132" s="17">
        <v>0</v>
      </c>
      <c r="GU132" s="17">
        <v>0</v>
      </c>
      <c r="GV132" s="17">
        <v>0</v>
      </c>
      <c r="GW132" s="17">
        <v>0</v>
      </c>
      <c r="GX132" s="17">
        <v>0</v>
      </c>
      <c r="GY132" s="17">
        <v>0</v>
      </c>
      <c r="GZ132" s="17">
        <v>0</v>
      </c>
      <c r="HA132" s="17">
        <v>0</v>
      </c>
      <c r="HB132" s="17">
        <v>0</v>
      </c>
      <c r="HC132" s="17">
        <v>0</v>
      </c>
      <c r="HD132" s="17">
        <v>0</v>
      </c>
      <c r="HE132" s="17">
        <v>0</v>
      </c>
      <c r="HF132" s="17">
        <v>0</v>
      </c>
      <c r="HG132" s="17">
        <v>0</v>
      </c>
      <c r="HH132" s="17">
        <v>0</v>
      </c>
      <c r="HI132" s="17">
        <v>0</v>
      </c>
      <c r="HJ132" s="17">
        <v>0</v>
      </c>
      <c r="HK132" s="17">
        <v>0</v>
      </c>
      <c r="HL132" s="17">
        <v>0</v>
      </c>
      <c r="HM132" s="17">
        <v>0</v>
      </c>
      <c r="HN132" s="17">
        <v>0</v>
      </c>
      <c r="HO132" s="17">
        <v>0</v>
      </c>
      <c r="HP132" s="17">
        <v>0</v>
      </c>
      <c r="HQ132" s="17">
        <v>0</v>
      </c>
      <c r="HR132" s="17">
        <v>0</v>
      </c>
      <c r="HS132" s="17">
        <v>0</v>
      </c>
      <c r="HT132" s="17">
        <v>0</v>
      </c>
      <c r="HU132" s="17">
        <v>0</v>
      </c>
      <c r="HV132" s="17">
        <v>0</v>
      </c>
      <c r="HW132" s="17">
        <v>0</v>
      </c>
      <c r="HX132" s="17">
        <v>0</v>
      </c>
      <c r="HY132" s="17">
        <v>0</v>
      </c>
      <c r="HZ132" s="17">
        <v>0</v>
      </c>
      <c r="IA132" s="17">
        <v>0</v>
      </c>
      <c r="IB132" s="17">
        <v>0</v>
      </c>
      <c r="IC132" s="17">
        <v>0</v>
      </c>
      <c r="ID132" s="17">
        <v>0</v>
      </c>
      <c r="IE132" s="17">
        <v>0</v>
      </c>
      <c r="IF132" s="17">
        <v>0</v>
      </c>
      <c r="IG132" s="17">
        <v>0</v>
      </c>
      <c r="IH132" s="17">
        <v>0</v>
      </c>
      <c r="II132" s="17">
        <v>0</v>
      </c>
      <c r="IJ132" s="17">
        <v>0</v>
      </c>
      <c r="IK132" s="17">
        <v>0</v>
      </c>
      <c r="IL132" s="17">
        <v>0</v>
      </c>
      <c r="IM132" s="17">
        <v>0</v>
      </c>
      <c r="IN132" s="17">
        <v>0</v>
      </c>
      <c r="IO132" s="17">
        <v>0</v>
      </c>
      <c r="IP132" s="17">
        <v>0</v>
      </c>
      <c r="IQ132" s="17">
        <v>0</v>
      </c>
      <c r="IR132" s="17">
        <v>0</v>
      </c>
      <c r="IS132" s="17">
        <v>0</v>
      </c>
      <c r="IT132" s="17">
        <v>0</v>
      </c>
      <c r="IU132" s="17">
        <v>0</v>
      </c>
      <c r="IV132" s="17">
        <v>0</v>
      </c>
      <c r="IW132" s="17">
        <v>0</v>
      </c>
      <c r="IX132" s="17">
        <v>0</v>
      </c>
      <c r="IY132" s="17">
        <v>0</v>
      </c>
      <c r="IZ132" s="17">
        <v>0</v>
      </c>
      <c r="JA132" s="17">
        <v>0</v>
      </c>
      <c r="JB132" s="17">
        <v>0</v>
      </c>
      <c r="JC132" s="17">
        <v>0</v>
      </c>
      <c r="JD132" s="17">
        <v>0</v>
      </c>
      <c r="JE132" s="17">
        <v>0</v>
      </c>
      <c r="JF132" s="17">
        <v>0</v>
      </c>
      <c r="JG132" s="17">
        <v>0</v>
      </c>
      <c r="JH132" s="17">
        <v>0</v>
      </c>
      <c r="JI132" s="17">
        <v>0</v>
      </c>
      <c r="JJ132" s="17">
        <v>0</v>
      </c>
      <c r="JK132" s="17">
        <v>0</v>
      </c>
      <c r="JL132" s="17">
        <v>0</v>
      </c>
      <c r="JM132" s="17">
        <v>0</v>
      </c>
      <c r="JN132" s="17">
        <v>0</v>
      </c>
      <c r="JO132" s="17">
        <v>0</v>
      </c>
      <c r="JP132" s="17">
        <v>0</v>
      </c>
      <c r="JQ132" s="17">
        <v>0</v>
      </c>
      <c r="JR132" s="17">
        <v>0</v>
      </c>
      <c r="JS132" s="17">
        <v>0</v>
      </c>
      <c r="JT132" s="17">
        <v>0</v>
      </c>
      <c r="JU132" s="17">
        <v>0</v>
      </c>
      <c r="JV132" s="17">
        <v>0</v>
      </c>
      <c r="JW132" s="17">
        <v>0</v>
      </c>
      <c r="JX132" s="17">
        <v>0</v>
      </c>
      <c r="JY132" s="17">
        <v>0</v>
      </c>
    </row>
    <row r="133" spans="1:285" x14ac:dyDescent="0.15">
      <c r="A133" s="17" t="s">
        <v>335</v>
      </c>
      <c r="B133" s="17" t="s">
        <v>336</v>
      </c>
      <c r="C133" s="17">
        <v>0</v>
      </c>
      <c r="D133" s="17">
        <v>0</v>
      </c>
      <c r="E133" s="17">
        <v>0</v>
      </c>
      <c r="F133" s="17">
        <v>0</v>
      </c>
      <c r="G133" s="17">
        <v>0</v>
      </c>
      <c r="H133" s="17">
        <v>0</v>
      </c>
      <c r="I133" s="17">
        <v>2.78</v>
      </c>
      <c r="J133" s="17">
        <v>2.78</v>
      </c>
      <c r="K133" s="17">
        <v>2.78</v>
      </c>
      <c r="L133" s="17">
        <v>2.78</v>
      </c>
      <c r="M133" s="17">
        <v>2.78</v>
      </c>
      <c r="N133" s="17">
        <v>2.79</v>
      </c>
      <c r="O133" s="17">
        <v>2.81</v>
      </c>
      <c r="P133" s="17">
        <v>2.79</v>
      </c>
      <c r="Q133" s="17">
        <v>2.77</v>
      </c>
      <c r="R133" s="17">
        <v>2.76</v>
      </c>
      <c r="S133" s="17">
        <v>2.78</v>
      </c>
      <c r="T133" s="17">
        <v>2.78</v>
      </c>
      <c r="U133" s="17">
        <v>2.77</v>
      </c>
      <c r="V133" s="17">
        <v>2.78</v>
      </c>
      <c r="W133" s="17">
        <v>2.78</v>
      </c>
      <c r="X133" s="17">
        <v>2.77</v>
      </c>
      <c r="Y133" s="17">
        <v>2.76</v>
      </c>
      <c r="Z133" s="17">
        <v>2.76</v>
      </c>
      <c r="AA133" s="17">
        <v>2.75</v>
      </c>
      <c r="AB133" s="17">
        <v>0</v>
      </c>
      <c r="AC133" s="17">
        <v>0</v>
      </c>
      <c r="AD133" s="17">
        <v>0</v>
      </c>
      <c r="AE133" s="17">
        <v>0</v>
      </c>
      <c r="AF133" s="17">
        <v>0</v>
      </c>
      <c r="AG133" s="17">
        <v>0</v>
      </c>
      <c r="AH133" s="17">
        <v>0</v>
      </c>
      <c r="AI133" s="17">
        <v>0</v>
      </c>
      <c r="AJ133" s="17">
        <v>0</v>
      </c>
      <c r="AK133" s="17">
        <v>0</v>
      </c>
      <c r="AL133" s="17">
        <v>0</v>
      </c>
      <c r="AM133" s="17">
        <v>0</v>
      </c>
      <c r="AN133" s="17">
        <v>0</v>
      </c>
      <c r="AO133" s="17">
        <v>0</v>
      </c>
      <c r="AP133" s="17">
        <v>0</v>
      </c>
      <c r="AQ133" s="17">
        <v>0</v>
      </c>
      <c r="AR133" s="17">
        <v>0</v>
      </c>
      <c r="AS133" s="17">
        <v>0</v>
      </c>
      <c r="AT133" s="17">
        <v>0</v>
      </c>
      <c r="AU133" s="17">
        <v>0</v>
      </c>
      <c r="AV133" s="17">
        <v>0</v>
      </c>
      <c r="AW133" s="17">
        <v>0</v>
      </c>
      <c r="AX133" s="17">
        <v>0</v>
      </c>
      <c r="AY133" s="17">
        <v>0</v>
      </c>
      <c r="AZ133" s="17">
        <v>0</v>
      </c>
      <c r="BA133" s="17">
        <v>0</v>
      </c>
      <c r="BB133" s="17">
        <v>0</v>
      </c>
      <c r="BC133" s="17">
        <v>0</v>
      </c>
      <c r="BD133" s="17">
        <v>0</v>
      </c>
      <c r="BE133" s="17">
        <v>0</v>
      </c>
      <c r="BF133" s="17">
        <v>0</v>
      </c>
      <c r="BG133" s="17">
        <v>0</v>
      </c>
      <c r="BH133" s="17">
        <v>0</v>
      </c>
      <c r="BI133" s="17">
        <v>0</v>
      </c>
      <c r="BJ133" s="17">
        <v>0</v>
      </c>
      <c r="BK133" s="17">
        <v>0</v>
      </c>
      <c r="BL133" s="17">
        <v>0</v>
      </c>
      <c r="BM133" s="17">
        <v>0</v>
      </c>
      <c r="BN133" s="17">
        <v>0</v>
      </c>
      <c r="BO133" s="17">
        <v>0</v>
      </c>
      <c r="BP133" s="17">
        <v>0</v>
      </c>
      <c r="BQ133" s="17">
        <v>0</v>
      </c>
      <c r="BR133" s="17">
        <v>0</v>
      </c>
      <c r="BS133" s="17">
        <v>0</v>
      </c>
      <c r="BT133" s="17">
        <v>0</v>
      </c>
      <c r="BU133" s="17">
        <v>0</v>
      </c>
      <c r="BV133" s="17">
        <v>0</v>
      </c>
      <c r="BW133" s="17">
        <v>0</v>
      </c>
      <c r="BX133" s="17">
        <v>0</v>
      </c>
      <c r="BY133" s="17">
        <v>0</v>
      </c>
      <c r="BZ133" s="17">
        <v>0</v>
      </c>
      <c r="CA133" s="17">
        <v>0</v>
      </c>
      <c r="CB133" s="17">
        <v>0</v>
      </c>
      <c r="CC133" s="17">
        <v>0</v>
      </c>
      <c r="CD133" s="17">
        <v>0</v>
      </c>
      <c r="CE133" s="17">
        <v>0</v>
      </c>
      <c r="CF133" s="17">
        <v>0</v>
      </c>
      <c r="CG133" s="17">
        <v>0</v>
      </c>
      <c r="CH133" s="17">
        <v>0</v>
      </c>
      <c r="CI133" s="17">
        <v>0</v>
      </c>
      <c r="CJ133" s="17">
        <v>0</v>
      </c>
      <c r="CK133" s="17">
        <v>0</v>
      </c>
      <c r="CL133" s="17">
        <v>0</v>
      </c>
      <c r="CM133" s="17">
        <v>0</v>
      </c>
      <c r="CN133" s="17">
        <v>0</v>
      </c>
      <c r="CO133" s="17">
        <v>0</v>
      </c>
      <c r="CP133" s="17">
        <v>0</v>
      </c>
      <c r="CQ133" s="17">
        <v>0</v>
      </c>
      <c r="CR133" s="17">
        <v>0</v>
      </c>
      <c r="CS133" s="17">
        <v>0</v>
      </c>
      <c r="CT133" s="17">
        <v>0</v>
      </c>
      <c r="CU133" s="17">
        <v>0</v>
      </c>
      <c r="CV133" s="17">
        <v>0</v>
      </c>
      <c r="CW133" s="17">
        <v>0</v>
      </c>
      <c r="CX133" s="17">
        <v>0</v>
      </c>
      <c r="CY133" s="17">
        <v>0</v>
      </c>
      <c r="CZ133" s="17">
        <v>0</v>
      </c>
      <c r="DA133" s="17">
        <v>0</v>
      </c>
      <c r="DB133" s="17">
        <v>0</v>
      </c>
      <c r="DC133" s="17">
        <v>0</v>
      </c>
      <c r="DD133" s="17">
        <v>0</v>
      </c>
      <c r="DE133" s="17">
        <v>0</v>
      </c>
      <c r="DF133" s="17">
        <v>0</v>
      </c>
      <c r="DG133" s="17">
        <v>0</v>
      </c>
      <c r="DH133" s="17">
        <v>0</v>
      </c>
      <c r="DI133" s="17">
        <v>0</v>
      </c>
      <c r="DJ133" s="17">
        <v>0</v>
      </c>
      <c r="DK133" s="17">
        <v>0</v>
      </c>
      <c r="DL133" s="17">
        <v>0</v>
      </c>
      <c r="DM133" s="17">
        <v>0</v>
      </c>
      <c r="DN133" s="17">
        <v>0</v>
      </c>
      <c r="DO133" s="17">
        <v>0</v>
      </c>
      <c r="DP133" s="17">
        <v>0</v>
      </c>
      <c r="DQ133" s="17">
        <v>0</v>
      </c>
      <c r="DR133" s="17">
        <v>0</v>
      </c>
      <c r="DS133" s="17">
        <v>0</v>
      </c>
      <c r="DT133" s="17">
        <v>0</v>
      </c>
      <c r="DU133" s="17">
        <v>0</v>
      </c>
      <c r="DV133" s="17">
        <v>0</v>
      </c>
      <c r="DW133" s="17">
        <v>0</v>
      </c>
      <c r="DX133" s="17">
        <v>0</v>
      </c>
      <c r="DY133" s="17">
        <v>0</v>
      </c>
      <c r="DZ133" s="17">
        <v>0</v>
      </c>
      <c r="EA133" s="17">
        <v>0</v>
      </c>
      <c r="EB133" s="17">
        <v>0</v>
      </c>
      <c r="EC133" s="17">
        <v>0</v>
      </c>
      <c r="ED133" s="17">
        <v>0</v>
      </c>
      <c r="EE133" s="17">
        <v>0</v>
      </c>
      <c r="EF133" s="17">
        <v>0</v>
      </c>
      <c r="EG133" s="17">
        <v>0</v>
      </c>
      <c r="EH133" s="17">
        <v>0</v>
      </c>
      <c r="EI133" s="17">
        <v>0</v>
      </c>
      <c r="EJ133" s="17">
        <v>0</v>
      </c>
      <c r="EK133" s="17">
        <v>0</v>
      </c>
      <c r="EL133" s="17">
        <v>0</v>
      </c>
      <c r="EM133" s="17">
        <v>0</v>
      </c>
      <c r="EN133" s="17">
        <v>0</v>
      </c>
      <c r="EO133" s="17">
        <v>0</v>
      </c>
      <c r="EP133" s="17">
        <v>0</v>
      </c>
      <c r="EQ133" s="17">
        <v>0</v>
      </c>
      <c r="ER133" s="17">
        <v>0</v>
      </c>
      <c r="ES133" s="17">
        <v>0</v>
      </c>
      <c r="ET133" s="17">
        <v>0</v>
      </c>
      <c r="EU133" s="17">
        <v>0</v>
      </c>
      <c r="EV133" s="17">
        <v>0</v>
      </c>
      <c r="EW133" s="17">
        <v>0</v>
      </c>
      <c r="EX133" s="17">
        <v>0</v>
      </c>
      <c r="EY133" s="17">
        <v>0</v>
      </c>
      <c r="EZ133" s="17">
        <v>0</v>
      </c>
      <c r="FA133" s="17">
        <v>0</v>
      </c>
      <c r="FB133" s="17">
        <v>0</v>
      </c>
      <c r="FC133" s="17">
        <v>0</v>
      </c>
      <c r="FD133" s="17">
        <v>0</v>
      </c>
      <c r="FE133" s="17">
        <v>0</v>
      </c>
      <c r="FF133" s="17">
        <v>0</v>
      </c>
      <c r="FG133" s="17">
        <v>0</v>
      </c>
      <c r="FH133" s="17">
        <v>0</v>
      </c>
      <c r="FI133" s="17">
        <v>0</v>
      </c>
      <c r="FJ133" s="17">
        <v>0</v>
      </c>
      <c r="FK133" s="17">
        <v>0</v>
      </c>
      <c r="FL133" s="17">
        <v>0</v>
      </c>
      <c r="FM133" s="17">
        <v>0</v>
      </c>
      <c r="FN133" s="17">
        <v>0</v>
      </c>
      <c r="FO133" s="17">
        <v>0</v>
      </c>
      <c r="FP133" s="17">
        <v>0</v>
      </c>
      <c r="FQ133" s="17">
        <v>0</v>
      </c>
      <c r="FR133" s="17">
        <v>0</v>
      </c>
      <c r="FS133" s="17">
        <v>0</v>
      </c>
      <c r="FT133" s="17">
        <v>0</v>
      </c>
      <c r="FU133" s="17">
        <v>0</v>
      </c>
      <c r="FV133" s="17">
        <v>0</v>
      </c>
      <c r="FW133" s="17">
        <v>0</v>
      </c>
      <c r="FX133" s="17">
        <v>0</v>
      </c>
      <c r="FY133" s="17">
        <v>0</v>
      </c>
      <c r="FZ133" s="17">
        <v>0</v>
      </c>
      <c r="GA133" s="17">
        <v>0</v>
      </c>
      <c r="GB133" s="17">
        <v>0</v>
      </c>
      <c r="GC133" s="17">
        <v>0</v>
      </c>
      <c r="GD133" s="17">
        <v>0</v>
      </c>
      <c r="GE133" s="17">
        <v>0</v>
      </c>
      <c r="GF133" s="17">
        <v>0</v>
      </c>
      <c r="GG133" s="17">
        <v>0</v>
      </c>
      <c r="GH133" s="17">
        <v>0</v>
      </c>
      <c r="GI133" s="17">
        <v>0</v>
      </c>
      <c r="GJ133" s="17">
        <v>0</v>
      </c>
      <c r="GK133" s="17">
        <v>0</v>
      </c>
      <c r="GL133" s="17">
        <v>0</v>
      </c>
      <c r="GM133" s="17">
        <v>0</v>
      </c>
      <c r="GN133" s="17">
        <v>0</v>
      </c>
      <c r="GO133" s="17">
        <v>0</v>
      </c>
      <c r="GP133" s="17">
        <v>0</v>
      </c>
      <c r="GQ133" s="17">
        <v>0</v>
      </c>
      <c r="GR133" s="17">
        <v>0</v>
      </c>
      <c r="GS133" s="17">
        <v>0</v>
      </c>
      <c r="GT133" s="17">
        <v>0</v>
      </c>
      <c r="GU133" s="17">
        <v>0</v>
      </c>
      <c r="GV133" s="17">
        <v>0</v>
      </c>
      <c r="GW133" s="17">
        <v>0</v>
      </c>
      <c r="GX133" s="17">
        <v>0</v>
      </c>
      <c r="GY133" s="17">
        <v>0</v>
      </c>
      <c r="GZ133" s="17">
        <v>0</v>
      </c>
      <c r="HA133" s="17">
        <v>0</v>
      </c>
      <c r="HB133" s="17">
        <v>0</v>
      </c>
      <c r="HC133" s="17">
        <v>0</v>
      </c>
      <c r="HD133" s="17">
        <v>0</v>
      </c>
      <c r="HE133" s="17">
        <v>0</v>
      </c>
      <c r="HF133" s="17">
        <v>0</v>
      </c>
      <c r="HG133" s="17">
        <v>0</v>
      </c>
      <c r="HH133" s="17">
        <v>0</v>
      </c>
      <c r="HI133" s="17">
        <v>0</v>
      </c>
      <c r="HJ133" s="17">
        <v>0</v>
      </c>
      <c r="HK133" s="17">
        <v>0</v>
      </c>
      <c r="HL133" s="17">
        <v>0</v>
      </c>
      <c r="HM133" s="17">
        <v>0</v>
      </c>
      <c r="HN133" s="17">
        <v>0</v>
      </c>
      <c r="HO133" s="17">
        <v>0</v>
      </c>
      <c r="HP133" s="17">
        <v>0</v>
      </c>
      <c r="HQ133" s="17">
        <v>0</v>
      </c>
      <c r="HR133" s="17">
        <v>0</v>
      </c>
      <c r="HS133" s="17">
        <v>0</v>
      </c>
      <c r="HT133" s="17">
        <v>0</v>
      </c>
      <c r="HU133" s="17">
        <v>0</v>
      </c>
      <c r="HV133" s="17">
        <v>0</v>
      </c>
      <c r="HW133" s="17">
        <v>0</v>
      </c>
      <c r="HX133" s="17">
        <v>0</v>
      </c>
      <c r="HY133" s="17">
        <v>0</v>
      </c>
      <c r="HZ133" s="17">
        <v>0</v>
      </c>
      <c r="IA133" s="17">
        <v>0</v>
      </c>
      <c r="IB133" s="17">
        <v>0</v>
      </c>
      <c r="IC133" s="17">
        <v>0</v>
      </c>
      <c r="ID133" s="17">
        <v>0</v>
      </c>
      <c r="IE133" s="17">
        <v>0</v>
      </c>
      <c r="IF133" s="17">
        <v>0</v>
      </c>
      <c r="IG133" s="17">
        <v>0</v>
      </c>
      <c r="IH133" s="17">
        <v>0</v>
      </c>
      <c r="II133" s="17">
        <v>0</v>
      </c>
      <c r="IJ133" s="17">
        <v>0</v>
      </c>
      <c r="IK133" s="17">
        <v>0</v>
      </c>
      <c r="IL133" s="17">
        <v>0</v>
      </c>
      <c r="IM133" s="17">
        <v>0</v>
      </c>
      <c r="IN133" s="17">
        <v>0</v>
      </c>
      <c r="IO133" s="17">
        <v>0</v>
      </c>
      <c r="IP133" s="17">
        <v>0</v>
      </c>
      <c r="IQ133" s="17">
        <v>0</v>
      </c>
      <c r="IR133" s="17">
        <v>0</v>
      </c>
      <c r="IS133" s="17">
        <v>0</v>
      </c>
      <c r="IT133" s="17">
        <v>0</v>
      </c>
      <c r="IU133" s="17">
        <v>0</v>
      </c>
      <c r="IV133" s="17">
        <v>0</v>
      </c>
      <c r="IW133" s="17">
        <v>0</v>
      </c>
      <c r="IX133" s="17">
        <v>0</v>
      </c>
      <c r="IY133" s="17">
        <v>0</v>
      </c>
      <c r="IZ133" s="17">
        <v>0</v>
      </c>
      <c r="JA133" s="17">
        <v>0</v>
      </c>
      <c r="JB133" s="17">
        <v>0</v>
      </c>
      <c r="JC133" s="17">
        <v>0</v>
      </c>
      <c r="JD133" s="17">
        <v>0</v>
      </c>
      <c r="JE133" s="17">
        <v>0</v>
      </c>
      <c r="JF133" s="17">
        <v>0</v>
      </c>
      <c r="JG133" s="17">
        <v>0</v>
      </c>
      <c r="JH133" s="17">
        <v>0</v>
      </c>
      <c r="JI133" s="17">
        <v>0</v>
      </c>
      <c r="JJ133" s="17">
        <v>0</v>
      </c>
      <c r="JK133" s="17">
        <v>0</v>
      </c>
      <c r="JL133" s="17">
        <v>0</v>
      </c>
      <c r="JM133" s="17">
        <v>0</v>
      </c>
      <c r="JN133" s="17">
        <v>0</v>
      </c>
      <c r="JO133" s="17">
        <v>0</v>
      </c>
      <c r="JP133" s="17">
        <v>0</v>
      </c>
      <c r="JQ133" s="17">
        <v>0</v>
      </c>
      <c r="JR133" s="17">
        <v>0</v>
      </c>
      <c r="JS133" s="17">
        <v>0</v>
      </c>
      <c r="JT133" s="17">
        <v>0</v>
      </c>
      <c r="JU133" s="17">
        <v>0</v>
      </c>
      <c r="JV133" s="17">
        <v>0</v>
      </c>
      <c r="JW133" s="17">
        <v>0</v>
      </c>
      <c r="JX133" s="17">
        <v>0</v>
      </c>
      <c r="JY133" s="17">
        <v>0</v>
      </c>
    </row>
    <row r="134" spans="1:285" x14ac:dyDescent="0.15">
      <c r="A134" s="17" t="s">
        <v>546</v>
      </c>
      <c r="B134" s="17" t="s">
        <v>547</v>
      </c>
      <c r="C134" s="17">
        <v>0</v>
      </c>
      <c r="D134" s="17">
        <v>0</v>
      </c>
      <c r="E134" s="17">
        <v>0</v>
      </c>
      <c r="F134" s="17">
        <v>0</v>
      </c>
      <c r="G134" s="17">
        <v>0</v>
      </c>
      <c r="H134" s="17">
        <v>0</v>
      </c>
      <c r="I134" s="17">
        <v>7.57</v>
      </c>
      <c r="J134" s="17">
        <v>7.57</v>
      </c>
      <c r="K134" s="17">
        <v>7.57</v>
      </c>
      <c r="L134" s="17">
        <v>7.57</v>
      </c>
      <c r="M134" s="17">
        <v>7.57</v>
      </c>
      <c r="N134" s="17">
        <v>7.59</v>
      </c>
      <c r="O134" s="17">
        <v>7.59</v>
      </c>
      <c r="P134" s="17">
        <v>7.58</v>
      </c>
      <c r="Q134" s="17">
        <v>7.58</v>
      </c>
      <c r="R134" s="17">
        <v>7.58</v>
      </c>
      <c r="S134" s="17">
        <v>7.58</v>
      </c>
      <c r="T134" s="17">
        <v>7.57</v>
      </c>
      <c r="U134" s="17">
        <v>7.58</v>
      </c>
      <c r="V134" s="17">
        <v>7.6</v>
      </c>
      <c r="W134" s="17">
        <v>7.59</v>
      </c>
      <c r="X134" s="17">
        <v>7.6</v>
      </c>
      <c r="Y134" s="17">
        <v>7.6</v>
      </c>
      <c r="Z134" s="17">
        <v>7.6</v>
      </c>
      <c r="AA134" s="17">
        <v>7.59</v>
      </c>
      <c r="AB134" s="17">
        <v>0</v>
      </c>
      <c r="AC134" s="17">
        <v>0</v>
      </c>
      <c r="AD134" s="17">
        <v>0</v>
      </c>
      <c r="AE134" s="17">
        <v>0</v>
      </c>
      <c r="AF134" s="17">
        <v>0</v>
      </c>
      <c r="AG134" s="17">
        <v>0</v>
      </c>
      <c r="AH134" s="17">
        <v>0</v>
      </c>
      <c r="AI134" s="17">
        <v>0</v>
      </c>
      <c r="AJ134" s="17">
        <v>0</v>
      </c>
      <c r="AK134" s="17">
        <v>0</v>
      </c>
      <c r="AL134" s="17">
        <v>0</v>
      </c>
      <c r="AM134" s="17">
        <v>0</v>
      </c>
      <c r="AN134" s="17">
        <v>0</v>
      </c>
      <c r="AO134" s="17">
        <v>0</v>
      </c>
      <c r="AP134" s="17">
        <v>0</v>
      </c>
      <c r="AQ134" s="17">
        <v>0</v>
      </c>
      <c r="AR134" s="17">
        <v>0</v>
      </c>
      <c r="AS134" s="17">
        <v>0</v>
      </c>
      <c r="AT134" s="17">
        <v>0</v>
      </c>
      <c r="AU134" s="17">
        <v>0</v>
      </c>
      <c r="AV134" s="17">
        <v>0</v>
      </c>
      <c r="AW134" s="17">
        <v>0</v>
      </c>
      <c r="AX134" s="17">
        <v>0</v>
      </c>
      <c r="AY134" s="17">
        <v>0</v>
      </c>
      <c r="AZ134" s="17">
        <v>0</v>
      </c>
      <c r="BA134" s="17">
        <v>0</v>
      </c>
      <c r="BB134" s="17">
        <v>0</v>
      </c>
      <c r="BC134" s="17">
        <v>0</v>
      </c>
      <c r="BD134" s="17">
        <v>0</v>
      </c>
      <c r="BE134" s="17">
        <v>0</v>
      </c>
      <c r="BF134" s="17">
        <v>0</v>
      </c>
      <c r="BG134" s="17">
        <v>0</v>
      </c>
      <c r="BH134" s="17">
        <v>0</v>
      </c>
      <c r="BI134" s="17">
        <v>0</v>
      </c>
      <c r="BJ134" s="17">
        <v>0</v>
      </c>
      <c r="BK134" s="17">
        <v>0</v>
      </c>
      <c r="BL134" s="17">
        <v>0</v>
      </c>
      <c r="BM134" s="17">
        <v>0</v>
      </c>
      <c r="BN134" s="17">
        <v>0</v>
      </c>
      <c r="BO134" s="17">
        <v>0</v>
      </c>
      <c r="BP134" s="17">
        <v>0</v>
      </c>
      <c r="BQ134" s="17">
        <v>0</v>
      </c>
      <c r="BR134" s="17">
        <v>0</v>
      </c>
      <c r="BS134" s="17">
        <v>0</v>
      </c>
      <c r="BT134" s="17">
        <v>0</v>
      </c>
      <c r="BU134" s="17">
        <v>0</v>
      </c>
      <c r="BV134" s="17">
        <v>0</v>
      </c>
      <c r="BW134" s="17">
        <v>0</v>
      </c>
      <c r="BX134" s="17">
        <v>0</v>
      </c>
      <c r="BY134" s="17">
        <v>0</v>
      </c>
      <c r="BZ134" s="17">
        <v>0</v>
      </c>
      <c r="CA134" s="17">
        <v>0</v>
      </c>
      <c r="CB134" s="17">
        <v>0</v>
      </c>
      <c r="CC134" s="17">
        <v>0</v>
      </c>
      <c r="CD134" s="17">
        <v>0</v>
      </c>
      <c r="CE134" s="17">
        <v>0</v>
      </c>
      <c r="CF134" s="17">
        <v>0</v>
      </c>
      <c r="CG134" s="17">
        <v>0</v>
      </c>
      <c r="CH134" s="17">
        <v>0</v>
      </c>
      <c r="CI134" s="17">
        <v>0</v>
      </c>
      <c r="CJ134" s="17">
        <v>0</v>
      </c>
      <c r="CK134" s="17">
        <v>0</v>
      </c>
      <c r="CL134" s="17">
        <v>0</v>
      </c>
      <c r="CM134" s="17">
        <v>0</v>
      </c>
      <c r="CN134" s="17">
        <v>0</v>
      </c>
      <c r="CO134" s="17">
        <v>0</v>
      </c>
      <c r="CP134" s="17">
        <v>0</v>
      </c>
      <c r="CQ134" s="17">
        <v>0</v>
      </c>
      <c r="CR134" s="17">
        <v>0</v>
      </c>
      <c r="CS134" s="17">
        <v>0</v>
      </c>
      <c r="CT134" s="17">
        <v>0</v>
      </c>
      <c r="CU134" s="17">
        <v>0</v>
      </c>
      <c r="CV134" s="17">
        <v>0</v>
      </c>
      <c r="CW134" s="17">
        <v>0</v>
      </c>
      <c r="CX134" s="17">
        <v>0</v>
      </c>
      <c r="CY134" s="17">
        <v>0</v>
      </c>
      <c r="CZ134" s="17">
        <v>0</v>
      </c>
      <c r="DA134" s="17">
        <v>0</v>
      </c>
      <c r="DB134" s="17">
        <v>0</v>
      </c>
      <c r="DC134" s="17">
        <v>0</v>
      </c>
      <c r="DD134" s="17">
        <v>0</v>
      </c>
      <c r="DE134" s="17">
        <v>0</v>
      </c>
      <c r="DF134" s="17">
        <v>0</v>
      </c>
      <c r="DG134" s="17">
        <v>0</v>
      </c>
      <c r="DH134" s="17">
        <v>0</v>
      </c>
      <c r="DI134" s="17">
        <v>0</v>
      </c>
      <c r="DJ134" s="17">
        <v>0</v>
      </c>
      <c r="DK134" s="17">
        <v>0</v>
      </c>
      <c r="DL134" s="17">
        <v>0</v>
      </c>
      <c r="DM134" s="17">
        <v>0</v>
      </c>
      <c r="DN134" s="17">
        <v>0</v>
      </c>
      <c r="DO134" s="17">
        <v>0</v>
      </c>
      <c r="DP134" s="17">
        <v>0</v>
      </c>
      <c r="DQ134" s="17">
        <v>0</v>
      </c>
      <c r="DR134" s="17">
        <v>0</v>
      </c>
      <c r="DS134" s="17">
        <v>0</v>
      </c>
      <c r="DT134" s="17">
        <v>0</v>
      </c>
      <c r="DU134" s="17">
        <v>0</v>
      </c>
      <c r="DV134" s="17">
        <v>0</v>
      </c>
      <c r="DW134" s="17">
        <v>0</v>
      </c>
      <c r="DX134" s="17">
        <v>0</v>
      </c>
      <c r="DY134" s="17">
        <v>0</v>
      </c>
      <c r="DZ134" s="17">
        <v>0</v>
      </c>
      <c r="EA134" s="17">
        <v>0</v>
      </c>
      <c r="EB134" s="17">
        <v>0</v>
      </c>
      <c r="EC134" s="17">
        <v>0</v>
      </c>
      <c r="ED134" s="17">
        <v>0</v>
      </c>
      <c r="EE134" s="17">
        <v>0</v>
      </c>
      <c r="EF134" s="17">
        <v>0</v>
      </c>
      <c r="EG134" s="17">
        <v>0</v>
      </c>
      <c r="EH134" s="17">
        <v>0</v>
      </c>
      <c r="EI134" s="17">
        <v>0</v>
      </c>
      <c r="EJ134" s="17">
        <v>0</v>
      </c>
      <c r="EK134" s="17">
        <v>0</v>
      </c>
      <c r="EL134" s="17">
        <v>0</v>
      </c>
      <c r="EM134" s="17">
        <v>0</v>
      </c>
      <c r="EN134" s="17">
        <v>0</v>
      </c>
      <c r="EO134" s="17">
        <v>0</v>
      </c>
      <c r="EP134" s="17">
        <v>0</v>
      </c>
      <c r="EQ134" s="17">
        <v>0</v>
      </c>
      <c r="ER134" s="17">
        <v>0</v>
      </c>
      <c r="ES134" s="17">
        <v>0</v>
      </c>
      <c r="ET134" s="17">
        <v>0</v>
      </c>
      <c r="EU134" s="17">
        <v>0</v>
      </c>
      <c r="EV134" s="17">
        <v>0</v>
      </c>
      <c r="EW134" s="17">
        <v>0</v>
      </c>
      <c r="EX134" s="17">
        <v>0</v>
      </c>
      <c r="EY134" s="17">
        <v>0</v>
      </c>
      <c r="EZ134" s="17">
        <v>0</v>
      </c>
      <c r="FA134" s="17">
        <v>0</v>
      </c>
      <c r="FB134" s="17">
        <v>0</v>
      </c>
      <c r="FC134" s="17">
        <v>0</v>
      </c>
      <c r="FD134" s="17">
        <v>0</v>
      </c>
      <c r="FE134" s="17">
        <v>0</v>
      </c>
      <c r="FF134" s="17">
        <v>0</v>
      </c>
      <c r="FG134" s="17">
        <v>0</v>
      </c>
      <c r="FH134" s="17">
        <v>0</v>
      </c>
      <c r="FI134" s="17">
        <v>0</v>
      </c>
      <c r="FJ134" s="17">
        <v>0</v>
      </c>
      <c r="FK134" s="17">
        <v>0</v>
      </c>
      <c r="FL134" s="17">
        <v>0</v>
      </c>
      <c r="FM134" s="17">
        <v>0</v>
      </c>
      <c r="FN134" s="17">
        <v>0</v>
      </c>
      <c r="FO134" s="17">
        <v>0</v>
      </c>
      <c r="FP134" s="17">
        <v>0</v>
      </c>
      <c r="FQ134" s="17">
        <v>0</v>
      </c>
      <c r="FR134" s="17">
        <v>0</v>
      </c>
      <c r="FS134" s="17">
        <v>0</v>
      </c>
      <c r="FT134" s="17">
        <v>0</v>
      </c>
      <c r="FU134" s="17">
        <v>0</v>
      </c>
      <c r="FV134" s="17">
        <v>0</v>
      </c>
      <c r="FW134" s="17">
        <v>0</v>
      </c>
      <c r="FX134" s="17">
        <v>0</v>
      </c>
      <c r="FY134" s="17">
        <v>0</v>
      </c>
      <c r="FZ134" s="17">
        <v>0</v>
      </c>
      <c r="GA134" s="17">
        <v>0</v>
      </c>
      <c r="GB134" s="17">
        <v>0</v>
      </c>
      <c r="GC134" s="17">
        <v>0</v>
      </c>
      <c r="GD134" s="17">
        <v>0</v>
      </c>
      <c r="GE134" s="17">
        <v>0</v>
      </c>
      <c r="GF134" s="17">
        <v>0</v>
      </c>
      <c r="GG134" s="17">
        <v>0</v>
      </c>
      <c r="GH134" s="17">
        <v>0</v>
      </c>
      <c r="GI134" s="17">
        <v>0</v>
      </c>
      <c r="GJ134" s="17">
        <v>0</v>
      </c>
      <c r="GK134" s="17">
        <v>0</v>
      </c>
      <c r="GL134" s="17">
        <v>0</v>
      </c>
      <c r="GM134" s="17">
        <v>0</v>
      </c>
      <c r="GN134" s="17">
        <v>0</v>
      </c>
      <c r="GO134" s="17">
        <v>0</v>
      </c>
      <c r="GP134" s="17">
        <v>0</v>
      </c>
      <c r="GQ134" s="17">
        <v>0</v>
      </c>
      <c r="GR134" s="17">
        <v>0</v>
      </c>
      <c r="GS134" s="17">
        <v>0</v>
      </c>
      <c r="GT134" s="17">
        <v>0</v>
      </c>
      <c r="GU134" s="17">
        <v>0</v>
      </c>
      <c r="GV134" s="17">
        <v>0</v>
      </c>
      <c r="GW134" s="17">
        <v>0</v>
      </c>
      <c r="GX134" s="17">
        <v>0</v>
      </c>
      <c r="GY134" s="17">
        <v>0</v>
      </c>
      <c r="GZ134" s="17">
        <v>0</v>
      </c>
      <c r="HA134" s="17">
        <v>0</v>
      </c>
      <c r="HB134" s="17">
        <v>0</v>
      </c>
      <c r="HC134" s="17">
        <v>0</v>
      </c>
      <c r="HD134" s="17">
        <v>0</v>
      </c>
      <c r="HE134" s="17">
        <v>0</v>
      </c>
      <c r="HF134" s="17">
        <v>0</v>
      </c>
      <c r="HG134" s="17">
        <v>0</v>
      </c>
      <c r="HH134" s="17">
        <v>0</v>
      </c>
      <c r="HI134" s="17">
        <v>0</v>
      </c>
      <c r="HJ134" s="17">
        <v>0</v>
      </c>
      <c r="HK134" s="17">
        <v>0</v>
      </c>
      <c r="HL134" s="17">
        <v>0</v>
      </c>
      <c r="HM134" s="17">
        <v>0</v>
      </c>
      <c r="HN134" s="17">
        <v>0</v>
      </c>
      <c r="HO134" s="17">
        <v>0</v>
      </c>
      <c r="HP134" s="17">
        <v>0</v>
      </c>
      <c r="HQ134" s="17">
        <v>0</v>
      </c>
      <c r="HR134" s="17">
        <v>0</v>
      </c>
      <c r="HS134" s="17">
        <v>0</v>
      </c>
      <c r="HT134" s="17">
        <v>0</v>
      </c>
      <c r="HU134" s="17">
        <v>0</v>
      </c>
      <c r="HV134" s="17">
        <v>0</v>
      </c>
      <c r="HW134" s="17">
        <v>0</v>
      </c>
      <c r="HX134" s="17">
        <v>0</v>
      </c>
      <c r="HY134" s="17">
        <v>0</v>
      </c>
      <c r="HZ134" s="17">
        <v>0</v>
      </c>
      <c r="IA134" s="17">
        <v>0</v>
      </c>
      <c r="IB134" s="17">
        <v>0</v>
      </c>
      <c r="IC134" s="17">
        <v>0</v>
      </c>
      <c r="ID134" s="17">
        <v>0</v>
      </c>
      <c r="IE134" s="17">
        <v>0</v>
      </c>
      <c r="IF134" s="17">
        <v>0</v>
      </c>
      <c r="IG134" s="17">
        <v>0</v>
      </c>
      <c r="IH134" s="17">
        <v>0</v>
      </c>
      <c r="II134" s="17">
        <v>0</v>
      </c>
      <c r="IJ134" s="17">
        <v>0</v>
      </c>
      <c r="IK134" s="17">
        <v>0</v>
      </c>
      <c r="IL134" s="17">
        <v>0</v>
      </c>
      <c r="IM134" s="17">
        <v>0</v>
      </c>
      <c r="IN134" s="17">
        <v>0</v>
      </c>
      <c r="IO134" s="17">
        <v>0</v>
      </c>
      <c r="IP134" s="17">
        <v>0</v>
      </c>
      <c r="IQ134" s="17">
        <v>0</v>
      </c>
      <c r="IR134" s="17">
        <v>0</v>
      </c>
      <c r="IS134" s="17">
        <v>0</v>
      </c>
      <c r="IT134" s="17">
        <v>0</v>
      </c>
      <c r="IU134" s="17">
        <v>0</v>
      </c>
      <c r="IV134" s="17">
        <v>0</v>
      </c>
      <c r="IW134" s="17">
        <v>0</v>
      </c>
      <c r="IX134" s="17">
        <v>0</v>
      </c>
      <c r="IY134" s="17">
        <v>0</v>
      </c>
      <c r="IZ134" s="17">
        <v>0</v>
      </c>
      <c r="JA134" s="17">
        <v>0</v>
      </c>
      <c r="JB134" s="17">
        <v>0</v>
      </c>
      <c r="JC134" s="17">
        <v>0</v>
      </c>
      <c r="JD134" s="17">
        <v>0</v>
      </c>
      <c r="JE134" s="17">
        <v>0</v>
      </c>
      <c r="JF134" s="17">
        <v>0</v>
      </c>
      <c r="JG134" s="17">
        <v>0</v>
      </c>
      <c r="JH134" s="17">
        <v>0</v>
      </c>
      <c r="JI134" s="17">
        <v>0</v>
      </c>
      <c r="JJ134" s="17">
        <v>0</v>
      </c>
      <c r="JK134" s="17">
        <v>0</v>
      </c>
      <c r="JL134" s="17">
        <v>0</v>
      </c>
      <c r="JM134" s="17">
        <v>0</v>
      </c>
      <c r="JN134" s="17">
        <v>0</v>
      </c>
      <c r="JO134" s="17">
        <v>0</v>
      </c>
      <c r="JP134" s="17">
        <v>0</v>
      </c>
      <c r="JQ134" s="17">
        <v>0</v>
      </c>
      <c r="JR134" s="17">
        <v>0</v>
      </c>
      <c r="JS134" s="17">
        <v>0</v>
      </c>
      <c r="JT134" s="17">
        <v>0</v>
      </c>
      <c r="JU134" s="17">
        <v>0</v>
      </c>
      <c r="JV134" s="17">
        <v>0</v>
      </c>
      <c r="JW134" s="17">
        <v>0</v>
      </c>
      <c r="JX134" s="17">
        <v>0</v>
      </c>
      <c r="JY134" s="17">
        <v>0</v>
      </c>
    </row>
    <row r="135" spans="1:285" x14ac:dyDescent="0.15">
      <c r="A135" s="17" t="s">
        <v>996</v>
      </c>
      <c r="B135" s="17" t="s">
        <v>997</v>
      </c>
      <c r="C135" s="17">
        <v>0</v>
      </c>
      <c r="D135" s="17">
        <v>0</v>
      </c>
      <c r="E135" s="17">
        <v>0</v>
      </c>
      <c r="F135" s="17">
        <v>0</v>
      </c>
      <c r="G135" s="17">
        <v>0</v>
      </c>
      <c r="H135" s="17">
        <v>0</v>
      </c>
      <c r="I135" s="17">
        <v>24.78</v>
      </c>
      <c r="J135" s="17">
        <v>24.78</v>
      </c>
      <c r="K135" s="17">
        <v>24.78</v>
      </c>
      <c r="L135" s="17">
        <v>24.78</v>
      </c>
      <c r="M135" s="17">
        <v>24.78</v>
      </c>
      <c r="N135" s="17">
        <v>24.72</v>
      </c>
      <c r="O135" s="17">
        <v>24.65</v>
      </c>
      <c r="P135" s="17">
        <v>24.71</v>
      </c>
      <c r="Q135" s="17">
        <v>24.55</v>
      </c>
      <c r="R135" s="17">
        <v>24.64</v>
      </c>
      <c r="S135" s="17">
        <v>24.61</v>
      </c>
      <c r="T135" s="17">
        <v>24.62</v>
      </c>
      <c r="U135" s="17">
        <v>24.73</v>
      </c>
      <c r="V135" s="17">
        <v>24.61</v>
      </c>
      <c r="W135" s="17">
        <v>24.64</v>
      </c>
      <c r="X135" s="17">
        <v>24.6</v>
      </c>
      <c r="Y135" s="17">
        <v>24.55</v>
      </c>
      <c r="Z135" s="17">
        <v>24.5</v>
      </c>
      <c r="AA135" s="17">
        <v>24.47</v>
      </c>
      <c r="AB135" s="17">
        <v>0</v>
      </c>
      <c r="AC135" s="17">
        <v>0</v>
      </c>
      <c r="AD135" s="17">
        <v>0</v>
      </c>
      <c r="AE135" s="17">
        <v>0</v>
      </c>
      <c r="AF135" s="17">
        <v>0</v>
      </c>
      <c r="AG135" s="17">
        <v>0</v>
      </c>
      <c r="AH135" s="17">
        <v>0</v>
      </c>
      <c r="AI135" s="17">
        <v>0</v>
      </c>
      <c r="AJ135" s="17">
        <v>0</v>
      </c>
      <c r="AK135" s="17">
        <v>0</v>
      </c>
      <c r="AL135" s="17">
        <v>0</v>
      </c>
      <c r="AM135" s="17">
        <v>0</v>
      </c>
      <c r="AN135" s="17">
        <v>0</v>
      </c>
      <c r="AO135" s="17">
        <v>0</v>
      </c>
      <c r="AP135" s="17">
        <v>0</v>
      </c>
      <c r="AQ135" s="17">
        <v>0</v>
      </c>
      <c r="AR135" s="17">
        <v>0</v>
      </c>
      <c r="AS135" s="17">
        <v>0</v>
      </c>
      <c r="AT135" s="17">
        <v>0</v>
      </c>
      <c r="AU135" s="17">
        <v>0</v>
      </c>
      <c r="AV135" s="17">
        <v>0</v>
      </c>
      <c r="AW135" s="17">
        <v>0</v>
      </c>
      <c r="AX135" s="17">
        <v>0</v>
      </c>
      <c r="AY135" s="17">
        <v>0</v>
      </c>
      <c r="AZ135" s="17">
        <v>0</v>
      </c>
      <c r="BA135" s="17">
        <v>0</v>
      </c>
      <c r="BB135" s="17">
        <v>0</v>
      </c>
      <c r="BC135" s="17">
        <v>0</v>
      </c>
      <c r="BD135" s="17">
        <v>0</v>
      </c>
      <c r="BE135" s="17">
        <v>0</v>
      </c>
      <c r="BF135" s="17">
        <v>0</v>
      </c>
      <c r="BG135" s="17">
        <v>0</v>
      </c>
      <c r="BH135" s="17">
        <v>0</v>
      </c>
      <c r="BI135" s="17">
        <v>0</v>
      </c>
      <c r="BJ135" s="17">
        <v>0</v>
      </c>
      <c r="BK135" s="17">
        <v>0</v>
      </c>
      <c r="BL135" s="17">
        <v>0</v>
      </c>
      <c r="BM135" s="17">
        <v>0</v>
      </c>
      <c r="BN135" s="17">
        <v>0</v>
      </c>
      <c r="BO135" s="17">
        <v>0</v>
      </c>
      <c r="BP135" s="17">
        <v>0</v>
      </c>
      <c r="BQ135" s="17">
        <v>0</v>
      </c>
      <c r="BR135" s="17">
        <v>0</v>
      </c>
      <c r="BS135" s="17">
        <v>0</v>
      </c>
      <c r="BT135" s="17">
        <v>0</v>
      </c>
      <c r="BU135" s="17">
        <v>0</v>
      </c>
      <c r="BV135" s="17">
        <v>0</v>
      </c>
      <c r="BW135" s="17">
        <v>0</v>
      </c>
      <c r="BX135" s="17">
        <v>0</v>
      </c>
      <c r="BY135" s="17">
        <v>0</v>
      </c>
      <c r="BZ135" s="17">
        <v>0</v>
      </c>
      <c r="CA135" s="17">
        <v>0</v>
      </c>
      <c r="CB135" s="17">
        <v>0</v>
      </c>
      <c r="CC135" s="17">
        <v>0</v>
      </c>
      <c r="CD135" s="17">
        <v>0</v>
      </c>
      <c r="CE135" s="17">
        <v>0</v>
      </c>
      <c r="CF135" s="17">
        <v>0</v>
      </c>
      <c r="CG135" s="17">
        <v>0</v>
      </c>
      <c r="CH135" s="17">
        <v>0</v>
      </c>
      <c r="CI135" s="17">
        <v>0</v>
      </c>
      <c r="CJ135" s="17">
        <v>0</v>
      </c>
      <c r="CK135" s="17">
        <v>0</v>
      </c>
      <c r="CL135" s="17">
        <v>0</v>
      </c>
      <c r="CM135" s="17">
        <v>0</v>
      </c>
      <c r="CN135" s="17">
        <v>0</v>
      </c>
      <c r="CO135" s="17">
        <v>0</v>
      </c>
      <c r="CP135" s="17">
        <v>0</v>
      </c>
      <c r="CQ135" s="17">
        <v>0</v>
      </c>
      <c r="CR135" s="17">
        <v>0</v>
      </c>
      <c r="CS135" s="17">
        <v>0</v>
      </c>
      <c r="CT135" s="17">
        <v>0</v>
      </c>
      <c r="CU135" s="17">
        <v>0</v>
      </c>
      <c r="CV135" s="17">
        <v>0</v>
      </c>
      <c r="CW135" s="17">
        <v>0</v>
      </c>
      <c r="CX135" s="17">
        <v>0</v>
      </c>
      <c r="CY135" s="17">
        <v>0</v>
      </c>
      <c r="CZ135" s="17">
        <v>0</v>
      </c>
      <c r="DA135" s="17">
        <v>0</v>
      </c>
      <c r="DB135" s="17">
        <v>0</v>
      </c>
      <c r="DC135" s="17">
        <v>0</v>
      </c>
      <c r="DD135" s="17">
        <v>0</v>
      </c>
      <c r="DE135" s="17">
        <v>0</v>
      </c>
      <c r="DF135" s="17">
        <v>0</v>
      </c>
      <c r="DG135" s="17">
        <v>0</v>
      </c>
      <c r="DH135" s="17">
        <v>0</v>
      </c>
      <c r="DI135" s="17">
        <v>0</v>
      </c>
      <c r="DJ135" s="17">
        <v>0</v>
      </c>
      <c r="DK135" s="17">
        <v>0</v>
      </c>
      <c r="DL135" s="17">
        <v>0</v>
      </c>
      <c r="DM135" s="17">
        <v>0</v>
      </c>
      <c r="DN135" s="17">
        <v>0</v>
      </c>
      <c r="DO135" s="17">
        <v>0</v>
      </c>
      <c r="DP135" s="17">
        <v>0</v>
      </c>
      <c r="DQ135" s="17">
        <v>0</v>
      </c>
      <c r="DR135" s="17">
        <v>0</v>
      </c>
      <c r="DS135" s="17">
        <v>0</v>
      </c>
      <c r="DT135" s="17">
        <v>0</v>
      </c>
      <c r="DU135" s="17">
        <v>0</v>
      </c>
      <c r="DV135" s="17">
        <v>0</v>
      </c>
      <c r="DW135" s="17">
        <v>0</v>
      </c>
      <c r="DX135" s="17">
        <v>0</v>
      </c>
      <c r="DY135" s="17">
        <v>0</v>
      </c>
      <c r="DZ135" s="17">
        <v>0</v>
      </c>
      <c r="EA135" s="17">
        <v>0</v>
      </c>
      <c r="EB135" s="17">
        <v>0</v>
      </c>
      <c r="EC135" s="17">
        <v>0</v>
      </c>
      <c r="ED135" s="17">
        <v>0</v>
      </c>
      <c r="EE135" s="17">
        <v>0</v>
      </c>
      <c r="EF135" s="17">
        <v>0</v>
      </c>
      <c r="EG135" s="17">
        <v>0</v>
      </c>
      <c r="EH135" s="17">
        <v>0</v>
      </c>
      <c r="EI135" s="17">
        <v>0</v>
      </c>
      <c r="EJ135" s="17">
        <v>0</v>
      </c>
      <c r="EK135" s="17">
        <v>0</v>
      </c>
      <c r="EL135" s="17">
        <v>0</v>
      </c>
      <c r="EM135" s="17">
        <v>0</v>
      </c>
      <c r="EN135" s="17">
        <v>0</v>
      </c>
      <c r="EO135" s="17">
        <v>0</v>
      </c>
      <c r="EP135" s="17">
        <v>0</v>
      </c>
      <c r="EQ135" s="17">
        <v>0</v>
      </c>
      <c r="ER135" s="17">
        <v>0</v>
      </c>
      <c r="ES135" s="17">
        <v>0</v>
      </c>
      <c r="ET135" s="17">
        <v>0</v>
      </c>
      <c r="EU135" s="17">
        <v>0</v>
      </c>
      <c r="EV135" s="17">
        <v>0</v>
      </c>
      <c r="EW135" s="17">
        <v>0</v>
      </c>
      <c r="EX135" s="17">
        <v>0</v>
      </c>
      <c r="EY135" s="17">
        <v>0</v>
      </c>
      <c r="EZ135" s="17">
        <v>0</v>
      </c>
      <c r="FA135" s="17">
        <v>0</v>
      </c>
      <c r="FB135" s="17">
        <v>0</v>
      </c>
      <c r="FC135" s="17">
        <v>0</v>
      </c>
      <c r="FD135" s="17">
        <v>0</v>
      </c>
      <c r="FE135" s="17">
        <v>0</v>
      </c>
      <c r="FF135" s="17">
        <v>0</v>
      </c>
      <c r="FG135" s="17">
        <v>0</v>
      </c>
      <c r="FH135" s="17">
        <v>0</v>
      </c>
      <c r="FI135" s="17">
        <v>0</v>
      </c>
      <c r="FJ135" s="17">
        <v>0</v>
      </c>
      <c r="FK135" s="17">
        <v>0</v>
      </c>
      <c r="FL135" s="17">
        <v>0</v>
      </c>
      <c r="FM135" s="17">
        <v>0</v>
      </c>
      <c r="FN135" s="17">
        <v>0</v>
      </c>
      <c r="FO135" s="17">
        <v>0</v>
      </c>
      <c r="FP135" s="17">
        <v>0</v>
      </c>
      <c r="FQ135" s="17">
        <v>0</v>
      </c>
      <c r="FR135" s="17">
        <v>0</v>
      </c>
      <c r="FS135" s="17">
        <v>0</v>
      </c>
      <c r="FT135" s="17">
        <v>0</v>
      </c>
      <c r="FU135" s="17">
        <v>0</v>
      </c>
      <c r="FV135" s="17">
        <v>0</v>
      </c>
      <c r="FW135" s="17">
        <v>0</v>
      </c>
      <c r="FX135" s="17">
        <v>0</v>
      </c>
      <c r="FY135" s="17">
        <v>0</v>
      </c>
      <c r="FZ135" s="17">
        <v>0</v>
      </c>
      <c r="GA135" s="17">
        <v>0</v>
      </c>
      <c r="GB135" s="17">
        <v>0</v>
      </c>
      <c r="GC135" s="17">
        <v>0</v>
      </c>
      <c r="GD135" s="17">
        <v>0</v>
      </c>
      <c r="GE135" s="17">
        <v>0</v>
      </c>
      <c r="GF135" s="17">
        <v>0</v>
      </c>
      <c r="GG135" s="17">
        <v>0</v>
      </c>
      <c r="GH135" s="17">
        <v>0</v>
      </c>
      <c r="GI135" s="17">
        <v>0</v>
      </c>
      <c r="GJ135" s="17">
        <v>0</v>
      </c>
      <c r="GK135" s="17">
        <v>0</v>
      </c>
      <c r="GL135" s="17">
        <v>0</v>
      </c>
      <c r="GM135" s="17">
        <v>0</v>
      </c>
      <c r="GN135" s="17">
        <v>0</v>
      </c>
      <c r="GO135" s="17">
        <v>0</v>
      </c>
      <c r="GP135" s="17">
        <v>0</v>
      </c>
      <c r="GQ135" s="17">
        <v>0</v>
      </c>
      <c r="GR135" s="17">
        <v>0</v>
      </c>
      <c r="GS135" s="17">
        <v>0</v>
      </c>
      <c r="GT135" s="17">
        <v>0</v>
      </c>
      <c r="GU135" s="17">
        <v>0</v>
      </c>
      <c r="GV135" s="17">
        <v>0</v>
      </c>
      <c r="GW135" s="17">
        <v>0</v>
      </c>
      <c r="GX135" s="17">
        <v>0</v>
      </c>
      <c r="GY135" s="17">
        <v>0</v>
      </c>
      <c r="GZ135" s="17">
        <v>0</v>
      </c>
      <c r="HA135" s="17">
        <v>0</v>
      </c>
      <c r="HB135" s="17">
        <v>0</v>
      </c>
      <c r="HC135" s="17">
        <v>0</v>
      </c>
      <c r="HD135" s="17">
        <v>0</v>
      </c>
      <c r="HE135" s="17">
        <v>0</v>
      </c>
      <c r="HF135" s="17">
        <v>0</v>
      </c>
      <c r="HG135" s="17">
        <v>0</v>
      </c>
      <c r="HH135" s="17">
        <v>0</v>
      </c>
      <c r="HI135" s="17">
        <v>0</v>
      </c>
      <c r="HJ135" s="17">
        <v>0</v>
      </c>
      <c r="HK135" s="17">
        <v>0</v>
      </c>
      <c r="HL135" s="17">
        <v>0</v>
      </c>
      <c r="HM135" s="17">
        <v>0</v>
      </c>
      <c r="HN135" s="17">
        <v>0</v>
      </c>
      <c r="HO135" s="17">
        <v>0</v>
      </c>
      <c r="HP135" s="17">
        <v>0</v>
      </c>
      <c r="HQ135" s="17">
        <v>0</v>
      </c>
      <c r="HR135" s="17">
        <v>0</v>
      </c>
      <c r="HS135" s="17">
        <v>0</v>
      </c>
      <c r="HT135" s="17">
        <v>0</v>
      </c>
      <c r="HU135" s="17">
        <v>0</v>
      </c>
      <c r="HV135" s="17">
        <v>0</v>
      </c>
      <c r="HW135" s="17">
        <v>0</v>
      </c>
      <c r="HX135" s="17">
        <v>0</v>
      </c>
      <c r="HY135" s="17">
        <v>0</v>
      </c>
      <c r="HZ135" s="17">
        <v>0</v>
      </c>
      <c r="IA135" s="17">
        <v>0</v>
      </c>
      <c r="IB135" s="17">
        <v>0</v>
      </c>
      <c r="IC135" s="17">
        <v>0</v>
      </c>
      <c r="ID135" s="17">
        <v>0</v>
      </c>
      <c r="IE135" s="17">
        <v>0</v>
      </c>
      <c r="IF135" s="17">
        <v>0</v>
      </c>
      <c r="IG135" s="17">
        <v>0</v>
      </c>
      <c r="IH135" s="17">
        <v>0</v>
      </c>
      <c r="II135" s="17">
        <v>0</v>
      </c>
      <c r="IJ135" s="17">
        <v>0</v>
      </c>
      <c r="IK135" s="17">
        <v>0</v>
      </c>
      <c r="IL135" s="17">
        <v>0</v>
      </c>
      <c r="IM135" s="17">
        <v>0</v>
      </c>
      <c r="IN135" s="17">
        <v>0</v>
      </c>
      <c r="IO135" s="17">
        <v>0</v>
      </c>
      <c r="IP135" s="17">
        <v>0</v>
      </c>
      <c r="IQ135" s="17">
        <v>0</v>
      </c>
      <c r="IR135" s="17">
        <v>0</v>
      </c>
      <c r="IS135" s="17">
        <v>0</v>
      </c>
      <c r="IT135" s="17">
        <v>0</v>
      </c>
      <c r="IU135" s="17">
        <v>0</v>
      </c>
      <c r="IV135" s="17">
        <v>0</v>
      </c>
      <c r="IW135" s="17">
        <v>0</v>
      </c>
      <c r="IX135" s="17">
        <v>0</v>
      </c>
      <c r="IY135" s="17">
        <v>0</v>
      </c>
      <c r="IZ135" s="17">
        <v>0</v>
      </c>
      <c r="JA135" s="17">
        <v>0</v>
      </c>
      <c r="JB135" s="17">
        <v>0</v>
      </c>
      <c r="JC135" s="17">
        <v>0</v>
      </c>
      <c r="JD135" s="17">
        <v>0</v>
      </c>
      <c r="JE135" s="17">
        <v>0</v>
      </c>
      <c r="JF135" s="17">
        <v>0</v>
      </c>
      <c r="JG135" s="17">
        <v>0</v>
      </c>
      <c r="JH135" s="17">
        <v>0</v>
      </c>
      <c r="JI135" s="17">
        <v>0</v>
      </c>
      <c r="JJ135" s="17">
        <v>0</v>
      </c>
      <c r="JK135" s="17">
        <v>0</v>
      </c>
      <c r="JL135" s="17">
        <v>0</v>
      </c>
      <c r="JM135" s="17">
        <v>0</v>
      </c>
      <c r="JN135" s="17">
        <v>0</v>
      </c>
      <c r="JO135" s="17">
        <v>0</v>
      </c>
      <c r="JP135" s="17">
        <v>0</v>
      </c>
      <c r="JQ135" s="17">
        <v>0</v>
      </c>
      <c r="JR135" s="17">
        <v>0</v>
      </c>
      <c r="JS135" s="17">
        <v>0</v>
      </c>
      <c r="JT135" s="17">
        <v>0</v>
      </c>
      <c r="JU135" s="17">
        <v>0</v>
      </c>
      <c r="JV135" s="17">
        <v>0</v>
      </c>
      <c r="JW135" s="17">
        <v>0</v>
      </c>
      <c r="JX135" s="17">
        <v>0</v>
      </c>
      <c r="JY135" s="17">
        <v>0</v>
      </c>
    </row>
    <row r="136" spans="1:285" x14ac:dyDescent="0.15">
      <c r="A136" s="17" t="s">
        <v>806</v>
      </c>
      <c r="B136" s="17" t="s">
        <v>807</v>
      </c>
      <c r="C136" s="17">
        <v>0</v>
      </c>
      <c r="D136" s="17">
        <v>3.47</v>
      </c>
      <c r="E136" s="17">
        <v>3.47</v>
      </c>
      <c r="F136" s="17">
        <v>3.47</v>
      </c>
      <c r="G136" s="17">
        <v>3.47</v>
      </c>
      <c r="H136" s="17">
        <v>3.47</v>
      </c>
      <c r="I136" s="17">
        <v>3.49</v>
      </c>
      <c r="J136" s="17">
        <v>3.49</v>
      </c>
      <c r="K136" s="17">
        <v>3.49</v>
      </c>
      <c r="L136" s="17">
        <v>3.49</v>
      </c>
      <c r="M136" s="17">
        <v>3.49</v>
      </c>
      <c r="N136" s="17">
        <v>3.5</v>
      </c>
      <c r="O136" s="17">
        <v>3.5</v>
      </c>
      <c r="P136" s="17">
        <v>3.51</v>
      </c>
      <c r="Q136" s="17">
        <v>3.5</v>
      </c>
      <c r="R136" s="17">
        <v>3.5</v>
      </c>
      <c r="S136" s="17">
        <v>3.5</v>
      </c>
      <c r="T136" s="17">
        <v>3.49</v>
      </c>
      <c r="U136" s="17">
        <v>3.5</v>
      </c>
      <c r="V136" s="17">
        <v>3.51</v>
      </c>
      <c r="W136" s="17">
        <v>3.51</v>
      </c>
      <c r="X136" s="17">
        <v>3.5</v>
      </c>
      <c r="Y136" s="17">
        <v>3.52</v>
      </c>
      <c r="Z136" s="17">
        <v>3.52</v>
      </c>
      <c r="AA136" s="17">
        <v>3.52</v>
      </c>
      <c r="AB136" s="17">
        <v>0</v>
      </c>
      <c r="AC136" s="17">
        <v>0</v>
      </c>
      <c r="AD136" s="17">
        <v>0</v>
      </c>
      <c r="AE136" s="17">
        <v>0</v>
      </c>
      <c r="AF136" s="17">
        <v>0</v>
      </c>
      <c r="AG136" s="17">
        <v>0</v>
      </c>
      <c r="AH136" s="17">
        <v>0</v>
      </c>
      <c r="AI136" s="17">
        <v>0</v>
      </c>
      <c r="AJ136" s="17">
        <v>0</v>
      </c>
      <c r="AK136" s="17">
        <v>0</v>
      </c>
      <c r="AL136" s="17">
        <v>0</v>
      </c>
      <c r="AM136" s="17">
        <v>0</v>
      </c>
      <c r="AN136" s="17">
        <v>0</v>
      </c>
      <c r="AO136" s="17">
        <v>0</v>
      </c>
      <c r="AP136" s="17">
        <v>0</v>
      </c>
      <c r="AQ136" s="17">
        <v>0</v>
      </c>
      <c r="AR136" s="17">
        <v>0</v>
      </c>
      <c r="AS136" s="17">
        <v>0</v>
      </c>
      <c r="AT136" s="17">
        <v>0</v>
      </c>
      <c r="AU136" s="17">
        <v>0</v>
      </c>
      <c r="AV136" s="17">
        <v>0</v>
      </c>
      <c r="AW136" s="17">
        <v>0</v>
      </c>
      <c r="AX136" s="17">
        <v>0</v>
      </c>
      <c r="AY136" s="17">
        <v>0</v>
      </c>
      <c r="AZ136" s="17">
        <v>0</v>
      </c>
      <c r="BA136" s="17">
        <v>0</v>
      </c>
      <c r="BB136" s="17">
        <v>0</v>
      </c>
      <c r="BC136" s="17">
        <v>0</v>
      </c>
      <c r="BD136" s="17">
        <v>0</v>
      </c>
      <c r="BE136" s="17">
        <v>0</v>
      </c>
      <c r="BF136" s="17">
        <v>0</v>
      </c>
      <c r="BG136" s="17">
        <v>0</v>
      </c>
      <c r="BH136" s="17">
        <v>0</v>
      </c>
      <c r="BI136" s="17">
        <v>0</v>
      </c>
      <c r="BJ136" s="17">
        <v>0</v>
      </c>
      <c r="BK136" s="17">
        <v>0</v>
      </c>
      <c r="BL136" s="17">
        <v>0</v>
      </c>
      <c r="BM136" s="17">
        <v>0</v>
      </c>
      <c r="BN136" s="17">
        <v>0</v>
      </c>
      <c r="BO136" s="17">
        <v>0</v>
      </c>
      <c r="BP136" s="17">
        <v>0</v>
      </c>
      <c r="BQ136" s="17">
        <v>0</v>
      </c>
      <c r="BR136" s="17">
        <v>0</v>
      </c>
      <c r="BS136" s="17">
        <v>0</v>
      </c>
      <c r="BT136" s="17">
        <v>0</v>
      </c>
      <c r="BU136" s="17">
        <v>0</v>
      </c>
      <c r="BV136" s="17">
        <v>0</v>
      </c>
      <c r="BW136" s="17">
        <v>0</v>
      </c>
      <c r="BX136" s="17">
        <v>0</v>
      </c>
      <c r="BY136" s="17">
        <v>0</v>
      </c>
      <c r="BZ136" s="17">
        <v>0</v>
      </c>
      <c r="CA136" s="17">
        <v>0</v>
      </c>
      <c r="CB136" s="17">
        <v>0</v>
      </c>
      <c r="CC136" s="17">
        <v>0</v>
      </c>
      <c r="CD136" s="17">
        <v>0</v>
      </c>
      <c r="CE136" s="17">
        <v>0</v>
      </c>
      <c r="CF136" s="17">
        <v>0</v>
      </c>
      <c r="CG136" s="17">
        <v>0</v>
      </c>
      <c r="CH136" s="17">
        <v>0</v>
      </c>
      <c r="CI136" s="17">
        <v>0</v>
      </c>
      <c r="CJ136" s="17">
        <v>0</v>
      </c>
      <c r="CK136" s="17">
        <v>0</v>
      </c>
      <c r="CL136" s="17">
        <v>0</v>
      </c>
      <c r="CM136" s="17">
        <v>0</v>
      </c>
      <c r="CN136" s="17">
        <v>0</v>
      </c>
      <c r="CO136" s="17">
        <v>0</v>
      </c>
      <c r="CP136" s="17">
        <v>0</v>
      </c>
      <c r="CQ136" s="17">
        <v>0</v>
      </c>
      <c r="CR136" s="17">
        <v>0</v>
      </c>
      <c r="CS136" s="17">
        <v>0</v>
      </c>
      <c r="CT136" s="17">
        <v>0</v>
      </c>
      <c r="CU136" s="17">
        <v>0</v>
      </c>
      <c r="CV136" s="17">
        <v>0</v>
      </c>
      <c r="CW136" s="17">
        <v>0</v>
      </c>
      <c r="CX136" s="17">
        <v>0</v>
      </c>
      <c r="CY136" s="17">
        <v>0</v>
      </c>
      <c r="CZ136" s="17">
        <v>0</v>
      </c>
      <c r="DA136" s="17">
        <v>0</v>
      </c>
      <c r="DB136" s="17">
        <v>0</v>
      </c>
      <c r="DC136" s="17">
        <v>0</v>
      </c>
      <c r="DD136" s="17">
        <v>0</v>
      </c>
      <c r="DE136" s="17">
        <v>0</v>
      </c>
      <c r="DF136" s="17">
        <v>0</v>
      </c>
      <c r="DG136" s="17">
        <v>0</v>
      </c>
      <c r="DH136" s="17">
        <v>0</v>
      </c>
      <c r="DI136" s="17">
        <v>0</v>
      </c>
      <c r="DJ136" s="17">
        <v>0</v>
      </c>
      <c r="DK136" s="17">
        <v>0</v>
      </c>
      <c r="DL136" s="17">
        <v>0</v>
      </c>
      <c r="DM136" s="17">
        <v>0</v>
      </c>
      <c r="DN136" s="17">
        <v>0</v>
      </c>
      <c r="DO136" s="17">
        <v>0</v>
      </c>
      <c r="DP136" s="17">
        <v>0</v>
      </c>
      <c r="DQ136" s="17">
        <v>0</v>
      </c>
      <c r="DR136" s="17">
        <v>0</v>
      </c>
      <c r="DS136" s="17">
        <v>0</v>
      </c>
      <c r="DT136" s="17">
        <v>0</v>
      </c>
      <c r="DU136" s="17">
        <v>0</v>
      </c>
      <c r="DV136" s="17">
        <v>0</v>
      </c>
      <c r="DW136" s="17">
        <v>0</v>
      </c>
      <c r="DX136" s="17">
        <v>0</v>
      </c>
      <c r="DY136" s="17">
        <v>0</v>
      </c>
      <c r="DZ136" s="17">
        <v>0</v>
      </c>
      <c r="EA136" s="17">
        <v>0</v>
      </c>
      <c r="EB136" s="17">
        <v>0</v>
      </c>
      <c r="EC136" s="17">
        <v>0</v>
      </c>
      <c r="ED136" s="17">
        <v>0</v>
      </c>
      <c r="EE136" s="17">
        <v>0</v>
      </c>
      <c r="EF136" s="17">
        <v>0</v>
      </c>
      <c r="EG136" s="17">
        <v>0</v>
      </c>
      <c r="EH136" s="17">
        <v>0</v>
      </c>
      <c r="EI136" s="17">
        <v>0</v>
      </c>
      <c r="EJ136" s="17">
        <v>0</v>
      </c>
      <c r="EK136" s="17">
        <v>0</v>
      </c>
      <c r="EL136" s="17">
        <v>0</v>
      </c>
      <c r="EM136" s="17">
        <v>0</v>
      </c>
      <c r="EN136" s="17">
        <v>0</v>
      </c>
      <c r="EO136" s="17">
        <v>0</v>
      </c>
      <c r="EP136" s="17">
        <v>0</v>
      </c>
      <c r="EQ136" s="17">
        <v>0</v>
      </c>
      <c r="ER136" s="17">
        <v>0</v>
      </c>
      <c r="ES136" s="17">
        <v>0</v>
      </c>
      <c r="ET136" s="17">
        <v>0</v>
      </c>
      <c r="EU136" s="17">
        <v>0</v>
      </c>
      <c r="EV136" s="17">
        <v>0</v>
      </c>
      <c r="EW136" s="17">
        <v>0</v>
      </c>
      <c r="EX136" s="17">
        <v>0</v>
      </c>
      <c r="EY136" s="17">
        <v>0</v>
      </c>
      <c r="EZ136" s="17">
        <v>0</v>
      </c>
      <c r="FA136" s="17">
        <v>0</v>
      </c>
      <c r="FB136" s="17">
        <v>0</v>
      </c>
      <c r="FC136" s="17">
        <v>0</v>
      </c>
      <c r="FD136" s="17">
        <v>0</v>
      </c>
      <c r="FE136" s="17">
        <v>0</v>
      </c>
      <c r="FF136" s="17">
        <v>0</v>
      </c>
      <c r="FG136" s="17">
        <v>0</v>
      </c>
      <c r="FH136" s="17">
        <v>0</v>
      </c>
      <c r="FI136" s="17">
        <v>0</v>
      </c>
      <c r="FJ136" s="17">
        <v>0</v>
      </c>
      <c r="FK136" s="17">
        <v>0</v>
      </c>
      <c r="FL136" s="17">
        <v>0</v>
      </c>
      <c r="FM136" s="17">
        <v>0</v>
      </c>
      <c r="FN136" s="17">
        <v>0</v>
      </c>
      <c r="FO136" s="17">
        <v>0</v>
      </c>
      <c r="FP136" s="17">
        <v>0</v>
      </c>
      <c r="FQ136" s="17">
        <v>0</v>
      </c>
      <c r="FR136" s="17">
        <v>0</v>
      </c>
      <c r="FS136" s="17">
        <v>0</v>
      </c>
      <c r="FT136" s="17">
        <v>0</v>
      </c>
      <c r="FU136" s="17">
        <v>0</v>
      </c>
      <c r="FV136" s="17">
        <v>0</v>
      </c>
      <c r="FW136" s="17">
        <v>0</v>
      </c>
      <c r="FX136" s="17">
        <v>0</v>
      </c>
      <c r="FY136" s="17">
        <v>0</v>
      </c>
      <c r="FZ136" s="17">
        <v>0</v>
      </c>
      <c r="GA136" s="17">
        <v>0</v>
      </c>
      <c r="GB136" s="17">
        <v>0</v>
      </c>
      <c r="GC136" s="17">
        <v>0</v>
      </c>
      <c r="GD136" s="17">
        <v>0</v>
      </c>
      <c r="GE136" s="17">
        <v>0</v>
      </c>
      <c r="GF136" s="17">
        <v>0</v>
      </c>
      <c r="GG136" s="17">
        <v>0</v>
      </c>
      <c r="GH136" s="17">
        <v>0</v>
      </c>
      <c r="GI136" s="17">
        <v>0</v>
      </c>
      <c r="GJ136" s="17">
        <v>0</v>
      </c>
      <c r="GK136" s="17">
        <v>0</v>
      </c>
      <c r="GL136" s="17">
        <v>0</v>
      </c>
      <c r="GM136" s="17">
        <v>0</v>
      </c>
      <c r="GN136" s="17">
        <v>0</v>
      </c>
      <c r="GO136" s="17">
        <v>0</v>
      </c>
      <c r="GP136" s="17">
        <v>0</v>
      </c>
      <c r="GQ136" s="17">
        <v>0</v>
      </c>
      <c r="GR136" s="17">
        <v>0</v>
      </c>
      <c r="GS136" s="17">
        <v>0</v>
      </c>
      <c r="GT136" s="17">
        <v>0</v>
      </c>
      <c r="GU136" s="17">
        <v>0</v>
      </c>
      <c r="GV136" s="17">
        <v>0</v>
      </c>
      <c r="GW136" s="17">
        <v>0</v>
      </c>
      <c r="GX136" s="17">
        <v>0</v>
      </c>
      <c r="GY136" s="17">
        <v>0</v>
      </c>
      <c r="GZ136" s="17">
        <v>0</v>
      </c>
      <c r="HA136" s="17">
        <v>0</v>
      </c>
      <c r="HB136" s="17">
        <v>0</v>
      </c>
      <c r="HC136" s="17">
        <v>0</v>
      </c>
      <c r="HD136" s="17">
        <v>0</v>
      </c>
      <c r="HE136" s="17">
        <v>0</v>
      </c>
      <c r="HF136" s="17">
        <v>0</v>
      </c>
      <c r="HG136" s="17">
        <v>0</v>
      </c>
      <c r="HH136" s="17">
        <v>0</v>
      </c>
      <c r="HI136" s="17">
        <v>0</v>
      </c>
      <c r="HJ136" s="17">
        <v>0</v>
      </c>
      <c r="HK136" s="17">
        <v>0</v>
      </c>
      <c r="HL136" s="17">
        <v>0</v>
      </c>
      <c r="HM136" s="17">
        <v>0</v>
      </c>
      <c r="HN136" s="17">
        <v>0</v>
      </c>
      <c r="HO136" s="17">
        <v>0</v>
      </c>
      <c r="HP136" s="17">
        <v>0</v>
      </c>
      <c r="HQ136" s="17">
        <v>0</v>
      </c>
      <c r="HR136" s="17">
        <v>0</v>
      </c>
      <c r="HS136" s="17">
        <v>0</v>
      </c>
      <c r="HT136" s="17">
        <v>0</v>
      </c>
      <c r="HU136" s="17">
        <v>0</v>
      </c>
      <c r="HV136" s="17">
        <v>0</v>
      </c>
      <c r="HW136" s="17">
        <v>0</v>
      </c>
      <c r="HX136" s="17">
        <v>0</v>
      </c>
      <c r="HY136" s="17">
        <v>0</v>
      </c>
      <c r="HZ136" s="17">
        <v>0</v>
      </c>
      <c r="IA136" s="17">
        <v>0</v>
      </c>
      <c r="IB136" s="17">
        <v>0</v>
      </c>
      <c r="IC136" s="17">
        <v>0</v>
      </c>
      <c r="ID136" s="17">
        <v>0</v>
      </c>
      <c r="IE136" s="17">
        <v>0</v>
      </c>
      <c r="IF136" s="17">
        <v>0</v>
      </c>
      <c r="IG136" s="17">
        <v>0</v>
      </c>
      <c r="IH136" s="17">
        <v>0</v>
      </c>
      <c r="II136" s="17">
        <v>0</v>
      </c>
      <c r="IJ136" s="17">
        <v>0</v>
      </c>
      <c r="IK136" s="17">
        <v>0</v>
      </c>
      <c r="IL136" s="17">
        <v>0</v>
      </c>
      <c r="IM136" s="17">
        <v>0</v>
      </c>
      <c r="IN136" s="17">
        <v>0</v>
      </c>
      <c r="IO136" s="17">
        <v>0</v>
      </c>
      <c r="IP136" s="17">
        <v>0</v>
      </c>
      <c r="IQ136" s="17">
        <v>0</v>
      </c>
      <c r="IR136" s="17">
        <v>0</v>
      </c>
      <c r="IS136" s="17">
        <v>0</v>
      </c>
      <c r="IT136" s="17">
        <v>0</v>
      </c>
      <c r="IU136" s="17">
        <v>0</v>
      </c>
      <c r="IV136" s="17">
        <v>0</v>
      </c>
      <c r="IW136" s="17">
        <v>0</v>
      </c>
      <c r="IX136" s="17">
        <v>0</v>
      </c>
      <c r="IY136" s="17">
        <v>0</v>
      </c>
      <c r="IZ136" s="17">
        <v>0</v>
      </c>
      <c r="JA136" s="17">
        <v>0</v>
      </c>
      <c r="JB136" s="17">
        <v>0</v>
      </c>
      <c r="JC136" s="17">
        <v>0</v>
      </c>
      <c r="JD136" s="17">
        <v>0</v>
      </c>
      <c r="JE136" s="17">
        <v>0</v>
      </c>
      <c r="JF136" s="17">
        <v>0</v>
      </c>
      <c r="JG136" s="17">
        <v>0</v>
      </c>
      <c r="JH136" s="17">
        <v>0</v>
      </c>
      <c r="JI136" s="17">
        <v>0</v>
      </c>
      <c r="JJ136" s="17">
        <v>0</v>
      </c>
      <c r="JK136" s="17">
        <v>0</v>
      </c>
      <c r="JL136" s="17">
        <v>0</v>
      </c>
      <c r="JM136" s="17">
        <v>0</v>
      </c>
      <c r="JN136" s="17">
        <v>0</v>
      </c>
      <c r="JO136" s="17">
        <v>0</v>
      </c>
      <c r="JP136" s="17">
        <v>0</v>
      </c>
      <c r="JQ136" s="17">
        <v>0</v>
      </c>
      <c r="JR136" s="17">
        <v>0</v>
      </c>
      <c r="JS136" s="17">
        <v>0</v>
      </c>
      <c r="JT136" s="17">
        <v>0</v>
      </c>
      <c r="JU136" s="17">
        <v>0</v>
      </c>
      <c r="JV136" s="17">
        <v>0</v>
      </c>
      <c r="JW136" s="17">
        <v>0</v>
      </c>
      <c r="JX136" s="17">
        <v>0</v>
      </c>
      <c r="JY136" s="17">
        <v>0</v>
      </c>
    </row>
    <row r="137" spans="1:285" x14ac:dyDescent="0.15">
      <c r="A137" s="17" t="s">
        <v>972</v>
      </c>
      <c r="B137" s="17" t="s">
        <v>973</v>
      </c>
      <c r="C137" s="17">
        <v>0</v>
      </c>
      <c r="D137" s="17">
        <v>6.17</v>
      </c>
      <c r="E137" s="17">
        <v>6.17</v>
      </c>
      <c r="F137" s="17">
        <v>6.17</v>
      </c>
      <c r="G137" s="17">
        <v>6.17</v>
      </c>
      <c r="H137" s="17">
        <v>6.17</v>
      </c>
      <c r="I137" s="17">
        <v>6.19</v>
      </c>
      <c r="J137" s="17">
        <v>6.19</v>
      </c>
      <c r="K137" s="17">
        <v>6.19</v>
      </c>
      <c r="L137" s="17">
        <v>6.19</v>
      </c>
      <c r="M137" s="17">
        <v>6.19</v>
      </c>
      <c r="N137" s="17">
        <v>6.22</v>
      </c>
      <c r="O137" s="17">
        <v>6.23</v>
      </c>
      <c r="P137" s="17">
        <v>6.2</v>
      </c>
      <c r="Q137" s="17">
        <v>6.2</v>
      </c>
      <c r="R137" s="17">
        <v>6.2</v>
      </c>
      <c r="S137" s="17">
        <v>6.23</v>
      </c>
      <c r="T137" s="17">
        <v>6.22</v>
      </c>
      <c r="U137" s="17">
        <v>6.23</v>
      </c>
      <c r="V137" s="17">
        <v>6.22</v>
      </c>
      <c r="W137" s="17">
        <v>6.21</v>
      </c>
      <c r="X137" s="17">
        <v>6.23</v>
      </c>
      <c r="Y137" s="17">
        <v>6.24</v>
      </c>
      <c r="Z137" s="17">
        <v>6.24</v>
      </c>
      <c r="AA137" s="17">
        <v>6.24</v>
      </c>
      <c r="AB137" s="17">
        <v>0</v>
      </c>
      <c r="AC137" s="17">
        <v>0</v>
      </c>
      <c r="AD137" s="17">
        <v>0</v>
      </c>
      <c r="AE137" s="17">
        <v>0</v>
      </c>
      <c r="AF137" s="17">
        <v>0</v>
      </c>
      <c r="AG137" s="17">
        <v>0</v>
      </c>
      <c r="AH137" s="17">
        <v>0</v>
      </c>
      <c r="AI137" s="17">
        <v>0</v>
      </c>
      <c r="AJ137" s="17">
        <v>0</v>
      </c>
      <c r="AK137" s="17">
        <v>0</v>
      </c>
      <c r="AL137" s="17">
        <v>0</v>
      </c>
      <c r="AM137" s="17">
        <v>0</v>
      </c>
      <c r="AN137" s="17">
        <v>0</v>
      </c>
      <c r="AO137" s="17">
        <v>0</v>
      </c>
      <c r="AP137" s="17">
        <v>0</v>
      </c>
      <c r="AQ137" s="17">
        <v>0</v>
      </c>
      <c r="AR137" s="17">
        <v>0</v>
      </c>
      <c r="AS137" s="17">
        <v>0</v>
      </c>
      <c r="AT137" s="17">
        <v>0</v>
      </c>
      <c r="AU137" s="17">
        <v>0</v>
      </c>
      <c r="AV137" s="17">
        <v>0</v>
      </c>
      <c r="AW137" s="17">
        <v>0</v>
      </c>
      <c r="AX137" s="17">
        <v>0</v>
      </c>
      <c r="AY137" s="17">
        <v>0</v>
      </c>
      <c r="AZ137" s="17">
        <v>0</v>
      </c>
      <c r="BA137" s="17">
        <v>0</v>
      </c>
      <c r="BB137" s="17">
        <v>0</v>
      </c>
      <c r="BC137" s="17">
        <v>0</v>
      </c>
      <c r="BD137" s="17">
        <v>0</v>
      </c>
      <c r="BE137" s="17">
        <v>0</v>
      </c>
      <c r="BF137" s="17">
        <v>0</v>
      </c>
      <c r="BG137" s="17">
        <v>0</v>
      </c>
      <c r="BH137" s="17">
        <v>0</v>
      </c>
      <c r="BI137" s="17">
        <v>0</v>
      </c>
      <c r="BJ137" s="17">
        <v>0</v>
      </c>
      <c r="BK137" s="17">
        <v>0</v>
      </c>
      <c r="BL137" s="17">
        <v>0</v>
      </c>
      <c r="BM137" s="17">
        <v>0</v>
      </c>
      <c r="BN137" s="17">
        <v>0</v>
      </c>
      <c r="BO137" s="17">
        <v>0</v>
      </c>
      <c r="BP137" s="17">
        <v>0</v>
      </c>
      <c r="BQ137" s="17">
        <v>0</v>
      </c>
      <c r="BR137" s="17">
        <v>0</v>
      </c>
      <c r="BS137" s="17">
        <v>0</v>
      </c>
      <c r="BT137" s="17">
        <v>0</v>
      </c>
      <c r="BU137" s="17">
        <v>0</v>
      </c>
      <c r="BV137" s="17">
        <v>0</v>
      </c>
      <c r="BW137" s="17">
        <v>0</v>
      </c>
      <c r="BX137" s="17">
        <v>0</v>
      </c>
      <c r="BY137" s="17">
        <v>0</v>
      </c>
      <c r="BZ137" s="17">
        <v>0</v>
      </c>
      <c r="CA137" s="17">
        <v>0</v>
      </c>
      <c r="CB137" s="17">
        <v>0</v>
      </c>
      <c r="CC137" s="17">
        <v>0</v>
      </c>
      <c r="CD137" s="17">
        <v>0</v>
      </c>
      <c r="CE137" s="17">
        <v>0</v>
      </c>
      <c r="CF137" s="17">
        <v>0</v>
      </c>
      <c r="CG137" s="17">
        <v>0</v>
      </c>
      <c r="CH137" s="17">
        <v>0</v>
      </c>
      <c r="CI137" s="17">
        <v>0</v>
      </c>
      <c r="CJ137" s="17">
        <v>0</v>
      </c>
      <c r="CK137" s="17">
        <v>0</v>
      </c>
      <c r="CL137" s="17">
        <v>0</v>
      </c>
      <c r="CM137" s="17">
        <v>0</v>
      </c>
      <c r="CN137" s="17">
        <v>0</v>
      </c>
      <c r="CO137" s="17">
        <v>0</v>
      </c>
      <c r="CP137" s="17">
        <v>0</v>
      </c>
      <c r="CQ137" s="17">
        <v>0</v>
      </c>
      <c r="CR137" s="17">
        <v>0</v>
      </c>
      <c r="CS137" s="17">
        <v>0</v>
      </c>
      <c r="CT137" s="17">
        <v>0</v>
      </c>
      <c r="CU137" s="17">
        <v>0</v>
      </c>
      <c r="CV137" s="17">
        <v>0</v>
      </c>
      <c r="CW137" s="17">
        <v>0</v>
      </c>
      <c r="CX137" s="17">
        <v>0</v>
      </c>
      <c r="CY137" s="17">
        <v>0</v>
      </c>
      <c r="CZ137" s="17">
        <v>0</v>
      </c>
      <c r="DA137" s="17">
        <v>0</v>
      </c>
      <c r="DB137" s="17">
        <v>0</v>
      </c>
      <c r="DC137" s="17">
        <v>0</v>
      </c>
      <c r="DD137" s="17">
        <v>0</v>
      </c>
      <c r="DE137" s="17">
        <v>0</v>
      </c>
      <c r="DF137" s="17">
        <v>0</v>
      </c>
      <c r="DG137" s="17">
        <v>0</v>
      </c>
      <c r="DH137" s="17">
        <v>0</v>
      </c>
      <c r="DI137" s="17">
        <v>0</v>
      </c>
      <c r="DJ137" s="17">
        <v>0</v>
      </c>
      <c r="DK137" s="17">
        <v>0</v>
      </c>
      <c r="DL137" s="17">
        <v>0</v>
      </c>
      <c r="DM137" s="17">
        <v>0</v>
      </c>
      <c r="DN137" s="17">
        <v>0</v>
      </c>
      <c r="DO137" s="17">
        <v>0</v>
      </c>
      <c r="DP137" s="17">
        <v>0</v>
      </c>
      <c r="DQ137" s="17">
        <v>0</v>
      </c>
      <c r="DR137" s="17">
        <v>0</v>
      </c>
      <c r="DS137" s="17">
        <v>0</v>
      </c>
      <c r="DT137" s="17">
        <v>0</v>
      </c>
      <c r="DU137" s="17">
        <v>0</v>
      </c>
      <c r="DV137" s="17">
        <v>0</v>
      </c>
      <c r="DW137" s="17">
        <v>0</v>
      </c>
      <c r="DX137" s="17">
        <v>0</v>
      </c>
      <c r="DY137" s="17">
        <v>0</v>
      </c>
      <c r="DZ137" s="17">
        <v>0</v>
      </c>
      <c r="EA137" s="17">
        <v>0</v>
      </c>
      <c r="EB137" s="17">
        <v>0</v>
      </c>
      <c r="EC137" s="17">
        <v>0</v>
      </c>
      <c r="ED137" s="17">
        <v>0</v>
      </c>
      <c r="EE137" s="17">
        <v>0</v>
      </c>
      <c r="EF137" s="17">
        <v>0</v>
      </c>
      <c r="EG137" s="17">
        <v>0</v>
      </c>
      <c r="EH137" s="17">
        <v>0</v>
      </c>
      <c r="EI137" s="17">
        <v>0</v>
      </c>
      <c r="EJ137" s="17">
        <v>0</v>
      </c>
      <c r="EK137" s="17">
        <v>0</v>
      </c>
      <c r="EL137" s="17">
        <v>0</v>
      </c>
      <c r="EM137" s="17">
        <v>0</v>
      </c>
      <c r="EN137" s="17">
        <v>0</v>
      </c>
      <c r="EO137" s="17">
        <v>0</v>
      </c>
      <c r="EP137" s="17">
        <v>0</v>
      </c>
      <c r="EQ137" s="17">
        <v>0</v>
      </c>
      <c r="ER137" s="17">
        <v>0</v>
      </c>
      <c r="ES137" s="17">
        <v>0</v>
      </c>
      <c r="ET137" s="17">
        <v>0</v>
      </c>
      <c r="EU137" s="17">
        <v>0</v>
      </c>
      <c r="EV137" s="17">
        <v>0</v>
      </c>
      <c r="EW137" s="17">
        <v>0</v>
      </c>
      <c r="EX137" s="17">
        <v>0</v>
      </c>
      <c r="EY137" s="17">
        <v>0</v>
      </c>
      <c r="EZ137" s="17">
        <v>0</v>
      </c>
      <c r="FA137" s="17">
        <v>0</v>
      </c>
      <c r="FB137" s="17">
        <v>0</v>
      </c>
      <c r="FC137" s="17">
        <v>0</v>
      </c>
      <c r="FD137" s="17">
        <v>0</v>
      </c>
      <c r="FE137" s="17">
        <v>0</v>
      </c>
      <c r="FF137" s="17">
        <v>0</v>
      </c>
      <c r="FG137" s="17">
        <v>0</v>
      </c>
      <c r="FH137" s="17">
        <v>0</v>
      </c>
      <c r="FI137" s="17">
        <v>0</v>
      </c>
      <c r="FJ137" s="17">
        <v>0</v>
      </c>
      <c r="FK137" s="17">
        <v>0</v>
      </c>
      <c r="FL137" s="17">
        <v>0</v>
      </c>
      <c r="FM137" s="17">
        <v>0</v>
      </c>
      <c r="FN137" s="17">
        <v>0</v>
      </c>
      <c r="FO137" s="17">
        <v>0</v>
      </c>
      <c r="FP137" s="17">
        <v>0</v>
      </c>
      <c r="FQ137" s="17">
        <v>0</v>
      </c>
      <c r="FR137" s="17">
        <v>0</v>
      </c>
      <c r="FS137" s="17">
        <v>0</v>
      </c>
      <c r="FT137" s="17">
        <v>0</v>
      </c>
      <c r="FU137" s="17">
        <v>0</v>
      </c>
      <c r="FV137" s="17">
        <v>0</v>
      </c>
      <c r="FW137" s="17">
        <v>0</v>
      </c>
      <c r="FX137" s="17">
        <v>0</v>
      </c>
      <c r="FY137" s="17">
        <v>0</v>
      </c>
      <c r="FZ137" s="17">
        <v>0</v>
      </c>
      <c r="GA137" s="17">
        <v>0</v>
      </c>
      <c r="GB137" s="17">
        <v>0</v>
      </c>
      <c r="GC137" s="17">
        <v>0</v>
      </c>
      <c r="GD137" s="17">
        <v>0</v>
      </c>
      <c r="GE137" s="17">
        <v>0</v>
      </c>
      <c r="GF137" s="17">
        <v>0</v>
      </c>
      <c r="GG137" s="17">
        <v>0</v>
      </c>
      <c r="GH137" s="17">
        <v>0</v>
      </c>
      <c r="GI137" s="17">
        <v>0</v>
      </c>
      <c r="GJ137" s="17">
        <v>0</v>
      </c>
      <c r="GK137" s="17">
        <v>0</v>
      </c>
      <c r="GL137" s="17">
        <v>0</v>
      </c>
      <c r="GM137" s="17">
        <v>0</v>
      </c>
      <c r="GN137" s="17">
        <v>0</v>
      </c>
      <c r="GO137" s="17">
        <v>0</v>
      </c>
      <c r="GP137" s="17">
        <v>0</v>
      </c>
      <c r="GQ137" s="17">
        <v>0</v>
      </c>
      <c r="GR137" s="17">
        <v>0</v>
      </c>
      <c r="GS137" s="17">
        <v>0</v>
      </c>
      <c r="GT137" s="17">
        <v>0</v>
      </c>
      <c r="GU137" s="17">
        <v>0</v>
      </c>
      <c r="GV137" s="17">
        <v>0</v>
      </c>
      <c r="GW137" s="17">
        <v>0</v>
      </c>
      <c r="GX137" s="17">
        <v>0</v>
      </c>
      <c r="GY137" s="17">
        <v>0</v>
      </c>
      <c r="GZ137" s="17">
        <v>0</v>
      </c>
      <c r="HA137" s="17">
        <v>0</v>
      </c>
      <c r="HB137" s="17">
        <v>0</v>
      </c>
      <c r="HC137" s="17">
        <v>0</v>
      </c>
      <c r="HD137" s="17">
        <v>0</v>
      </c>
      <c r="HE137" s="17">
        <v>0</v>
      </c>
      <c r="HF137" s="17">
        <v>0</v>
      </c>
      <c r="HG137" s="17">
        <v>0</v>
      </c>
      <c r="HH137" s="17">
        <v>0</v>
      </c>
      <c r="HI137" s="17">
        <v>0</v>
      </c>
      <c r="HJ137" s="17">
        <v>0</v>
      </c>
      <c r="HK137" s="17">
        <v>0</v>
      </c>
      <c r="HL137" s="17">
        <v>0</v>
      </c>
      <c r="HM137" s="17">
        <v>0</v>
      </c>
      <c r="HN137" s="17">
        <v>0</v>
      </c>
      <c r="HO137" s="17">
        <v>0</v>
      </c>
      <c r="HP137" s="17">
        <v>0</v>
      </c>
      <c r="HQ137" s="17">
        <v>0</v>
      </c>
      <c r="HR137" s="17">
        <v>0</v>
      </c>
      <c r="HS137" s="17">
        <v>0</v>
      </c>
      <c r="HT137" s="17">
        <v>0</v>
      </c>
      <c r="HU137" s="17">
        <v>0</v>
      </c>
      <c r="HV137" s="17">
        <v>0</v>
      </c>
      <c r="HW137" s="17">
        <v>0</v>
      </c>
      <c r="HX137" s="17">
        <v>0</v>
      </c>
      <c r="HY137" s="17">
        <v>0</v>
      </c>
      <c r="HZ137" s="17">
        <v>0</v>
      </c>
      <c r="IA137" s="17">
        <v>0</v>
      </c>
      <c r="IB137" s="17">
        <v>0</v>
      </c>
      <c r="IC137" s="17">
        <v>0</v>
      </c>
      <c r="ID137" s="17">
        <v>0</v>
      </c>
      <c r="IE137" s="17">
        <v>0</v>
      </c>
      <c r="IF137" s="17">
        <v>0</v>
      </c>
      <c r="IG137" s="17">
        <v>0</v>
      </c>
      <c r="IH137" s="17">
        <v>0</v>
      </c>
      <c r="II137" s="17">
        <v>0</v>
      </c>
      <c r="IJ137" s="17">
        <v>0</v>
      </c>
      <c r="IK137" s="17">
        <v>0</v>
      </c>
      <c r="IL137" s="17">
        <v>0</v>
      </c>
      <c r="IM137" s="17">
        <v>0</v>
      </c>
      <c r="IN137" s="17">
        <v>0</v>
      </c>
      <c r="IO137" s="17">
        <v>0</v>
      </c>
      <c r="IP137" s="17">
        <v>0</v>
      </c>
      <c r="IQ137" s="17">
        <v>0</v>
      </c>
      <c r="IR137" s="17">
        <v>0</v>
      </c>
      <c r="IS137" s="17">
        <v>0</v>
      </c>
      <c r="IT137" s="17">
        <v>0</v>
      </c>
      <c r="IU137" s="17">
        <v>0</v>
      </c>
      <c r="IV137" s="17">
        <v>0</v>
      </c>
      <c r="IW137" s="17">
        <v>0</v>
      </c>
      <c r="IX137" s="17">
        <v>0</v>
      </c>
      <c r="IY137" s="17">
        <v>0</v>
      </c>
      <c r="IZ137" s="17">
        <v>0</v>
      </c>
      <c r="JA137" s="17">
        <v>0</v>
      </c>
      <c r="JB137" s="17">
        <v>0</v>
      </c>
      <c r="JC137" s="17">
        <v>0</v>
      </c>
      <c r="JD137" s="17">
        <v>0</v>
      </c>
      <c r="JE137" s="17">
        <v>0</v>
      </c>
      <c r="JF137" s="17">
        <v>0</v>
      </c>
      <c r="JG137" s="17">
        <v>0</v>
      </c>
      <c r="JH137" s="17">
        <v>0</v>
      </c>
      <c r="JI137" s="17">
        <v>0</v>
      </c>
      <c r="JJ137" s="17">
        <v>0</v>
      </c>
      <c r="JK137" s="17">
        <v>0</v>
      </c>
      <c r="JL137" s="17">
        <v>0</v>
      </c>
      <c r="JM137" s="17">
        <v>0</v>
      </c>
      <c r="JN137" s="17">
        <v>0</v>
      </c>
      <c r="JO137" s="17">
        <v>0</v>
      </c>
      <c r="JP137" s="17">
        <v>0</v>
      </c>
      <c r="JQ137" s="17">
        <v>0</v>
      </c>
      <c r="JR137" s="17">
        <v>0</v>
      </c>
      <c r="JS137" s="17">
        <v>0</v>
      </c>
      <c r="JT137" s="17">
        <v>0</v>
      </c>
      <c r="JU137" s="17">
        <v>0</v>
      </c>
      <c r="JV137" s="17">
        <v>0</v>
      </c>
      <c r="JW137" s="17">
        <v>0</v>
      </c>
      <c r="JX137" s="17">
        <v>0</v>
      </c>
      <c r="JY137" s="17">
        <v>0</v>
      </c>
    </row>
    <row r="138" spans="1:285" x14ac:dyDescent="0.15">
      <c r="A138" s="17" t="s">
        <v>88</v>
      </c>
      <c r="B138" s="17" t="s">
        <v>89</v>
      </c>
      <c r="C138" s="17">
        <v>0</v>
      </c>
      <c r="D138" s="17">
        <v>47.14</v>
      </c>
      <c r="E138" s="17">
        <v>47.14</v>
      </c>
      <c r="F138" s="17">
        <v>47.14</v>
      </c>
      <c r="G138" s="17">
        <v>47.14</v>
      </c>
      <c r="H138" s="17">
        <v>47.14</v>
      </c>
      <c r="I138" s="17">
        <v>47.18</v>
      </c>
      <c r="J138" s="17">
        <v>47.18</v>
      </c>
      <c r="K138" s="17">
        <v>47.18</v>
      </c>
      <c r="L138" s="17">
        <v>47.18</v>
      </c>
      <c r="M138" s="17">
        <v>47.18</v>
      </c>
      <c r="N138" s="17">
        <v>47.45</v>
      </c>
      <c r="O138" s="17">
        <v>47.38</v>
      </c>
      <c r="P138" s="17">
        <v>47.39</v>
      </c>
      <c r="Q138" s="17">
        <v>47.4</v>
      </c>
      <c r="R138" s="17">
        <v>47.43</v>
      </c>
      <c r="S138" s="17">
        <v>47.45</v>
      </c>
      <c r="T138" s="17">
        <v>47.49</v>
      </c>
      <c r="U138" s="17">
        <v>47.5</v>
      </c>
      <c r="V138" s="17">
        <v>47.47</v>
      </c>
      <c r="W138" s="17">
        <v>47.45</v>
      </c>
      <c r="X138" s="17">
        <v>47.45</v>
      </c>
      <c r="Y138" s="17">
        <v>47.46</v>
      </c>
      <c r="Z138" s="17">
        <v>47.49</v>
      </c>
      <c r="AA138" s="17">
        <v>47.49</v>
      </c>
      <c r="AB138" s="17">
        <v>0</v>
      </c>
      <c r="AC138" s="17">
        <v>0</v>
      </c>
      <c r="AD138" s="17">
        <v>0</v>
      </c>
      <c r="AE138" s="17">
        <v>0</v>
      </c>
      <c r="AF138" s="17">
        <v>0</v>
      </c>
      <c r="AG138" s="17">
        <v>0</v>
      </c>
      <c r="AH138" s="17">
        <v>0</v>
      </c>
      <c r="AI138" s="17">
        <v>0</v>
      </c>
      <c r="AJ138" s="17">
        <v>0</v>
      </c>
      <c r="AK138" s="17">
        <v>0</v>
      </c>
      <c r="AL138" s="17">
        <v>0</v>
      </c>
      <c r="AM138" s="17">
        <v>0</v>
      </c>
      <c r="AN138" s="17">
        <v>0</v>
      </c>
      <c r="AO138" s="17">
        <v>0</v>
      </c>
      <c r="AP138" s="17">
        <v>0</v>
      </c>
      <c r="AQ138" s="17">
        <v>0</v>
      </c>
      <c r="AR138" s="17">
        <v>0</v>
      </c>
      <c r="AS138" s="17">
        <v>0</v>
      </c>
      <c r="AT138" s="17">
        <v>0</v>
      </c>
      <c r="AU138" s="17">
        <v>0</v>
      </c>
      <c r="AV138" s="17">
        <v>0</v>
      </c>
      <c r="AW138" s="17">
        <v>0</v>
      </c>
      <c r="AX138" s="17">
        <v>0</v>
      </c>
      <c r="AY138" s="17">
        <v>0</v>
      </c>
      <c r="AZ138" s="17">
        <v>0</v>
      </c>
      <c r="BA138" s="17">
        <v>0</v>
      </c>
      <c r="BB138" s="17">
        <v>0</v>
      </c>
      <c r="BC138" s="17">
        <v>0</v>
      </c>
      <c r="BD138" s="17">
        <v>0</v>
      </c>
      <c r="BE138" s="17">
        <v>0</v>
      </c>
      <c r="BF138" s="17">
        <v>0</v>
      </c>
      <c r="BG138" s="17">
        <v>0</v>
      </c>
      <c r="BH138" s="17">
        <v>0</v>
      </c>
      <c r="BI138" s="17">
        <v>0</v>
      </c>
      <c r="BJ138" s="17">
        <v>0</v>
      </c>
      <c r="BK138" s="17">
        <v>0</v>
      </c>
      <c r="BL138" s="17">
        <v>0</v>
      </c>
      <c r="BM138" s="17">
        <v>0</v>
      </c>
      <c r="BN138" s="17">
        <v>0</v>
      </c>
      <c r="BO138" s="17">
        <v>0</v>
      </c>
      <c r="BP138" s="17">
        <v>0</v>
      </c>
      <c r="BQ138" s="17">
        <v>0</v>
      </c>
      <c r="BR138" s="17">
        <v>0</v>
      </c>
      <c r="BS138" s="17">
        <v>0</v>
      </c>
      <c r="BT138" s="17">
        <v>0</v>
      </c>
      <c r="BU138" s="17">
        <v>0</v>
      </c>
      <c r="BV138" s="17">
        <v>0</v>
      </c>
      <c r="BW138" s="17">
        <v>0</v>
      </c>
      <c r="BX138" s="17">
        <v>0</v>
      </c>
      <c r="BY138" s="17">
        <v>0</v>
      </c>
      <c r="BZ138" s="17">
        <v>0</v>
      </c>
      <c r="CA138" s="17">
        <v>0</v>
      </c>
      <c r="CB138" s="17">
        <v>0</v>
      </c>
      <c r="CC138" s="17">
        <v>0</v>
      </c>
      <c r="CD138" s="17">
        <v>0</v>
      </c>
      <c r="CE138" s="17">
        <v>0</v>
      </c>
      <c r="CF138" s="17">
        <v>0</v>
      </c>
      <c r="CG138" s="17">
        <v>0</v>
      </c>
      <c r="CH138" s="17">
        <v>0</v>
      </c>
      <c r="CI138" s="17">
        <v>0</v>
      </c>
      <c r="CJ138" s="17">
        <v>0</v>
      </c>
      <c r="CK138" s="17">
        <v>0</v>
      </c>
      <c r="CL138" s="17">
        <v>0</v>
      </c>
      <c r="CM138" s="17">
        <v>0</v>
      </c>
      <c r="CN138" s="17">
        <v>0</v>
      </c>
      <c r="CO138" s="17">
        <v>0</v>
      </c>
      <c r="CP138" s="17">
        <v>0</v>
      </c>
      <c r="CQ138" s="17">
        <v>0</v>
      </c>
      <c r="CR138" s="17">
        <v>0</v>
      </c>
      <c r="CS138" s="17">
        <v>0</v>
      </c>
      <c r="CT138" s="17">
        <v>0</v>
      </c>
      <c r="CU138" s="17">
        <v>0</v>
      </c>
      <c r="CV138" s="17">
        <v>0</v>
      </c>
      <c r="CW138" s="17">
        <v>0</v>
      </c>
      <c r="CX138" s="17">
        <v>0</v>
      </c>
      <c r="CY138" s="17">
        <v>0</v>
      </c>
      <c r="CZ138" s="17">
        <v>0</v>
      </c>
      <c r="DA138" s="17">
        <v>0</v>
      </c>
      <c r="DB138" s="17">
        <v>0</v>
      </c>
      <c r="DC138" s="17">
        <v>0</v>
      </c>
      <c r="DD138" s="17">
        <v>0</v>
      </c>
      <c r="DE138" s="17">
        <v>0</v>
      </c>
      <c r="DF138" s="17">
        <v>0</v>
      </c>
      <c r="DG138" s="17">
        <v>0</v>
      </c>
      <c r="DH138" s="17">
        <v>0</v>
      </c>
      <c r="DI138" s="17">
        <v>0</v>
      </c>
      <c r="DJ138" s="17">
        <v>0</v>
      </c>
      <c r="DK138" s="17">
        <v>0</v>
      </c>
      <c r="DL138" s="17">
        <v>0</v>
      </c>
      <c r="DM138" s="17">
        <v>0</v>
      </c>
      <c r="DN138" s="17">
        <v>0</v>
      </c>
      <c r="DO138" s="17">
        <v>0</v>
      </c>
      <c r="DP138" s="17">
        <v>0</v>
      </c>
      <c r="DQ138" s="17">
        <v>0</v>
      </c>
      <c r="DR138" s="17">
        <v>0</v>
      </c>
      <c r="DS138" s="17">
        <v>0</v>
      </c>
      <c r="DT138" s="17">
        <v>0</v>
      </c>
      <c r="DU138" s="17">
        <v>0</v>
      </c>
      <c r="DV138" s="17">
        <v>0</v>
      </c>
      <c r="DW138" s="17">
        <v>0</v>
      </c>
      <c r="DX138" s="17">
        <v>0</v>
      </c>
      <c r="DY138" s="17">
        <v>0</v>
      </c>
      <c r="DZ138" s="17">
        <v>0</v>
      </c>
      <c r="EA138" s="17">
        <v>0</v>
      </c>
      <c r="EB138" s="17">
        <v>0</v>
      </c>
      <c r="EC138" s="17">
        <v>0</v>
      </c>
      <c r="ED138" s="17">
        <v>0</v>
      </c>
      <c r="EE138" s="17">
        <v>0</v>
      </c>
      <c r="EF138" s="17">
        <v>0</v>
      </c>
      <c r="EG138" s="17">
        <v>0</v>
      </c>
      <c r="EH138" s="17">
        <v>0</v>
      </c>
      <c r="EI138" s="17">
        <v>0</v>
      </c>
      <c r="EJ138" s="17">
        <v>0</v>
      </c>
      <c r="EK138" s="17">
        <v>0</v>
      </c>
      <c r="EL138" s="17">
        <v>0</v>
      </c>
      <c r="EM138" s="17">
        <v>0</v>
      </c>
      <c r="EN138" s="17">
        <v>0</v>
      </c>
      <c r="EO138" s="17">
        <v>0</v>
      </c>
      <c r="EP138" s="17">
        <v>0</v>
      </c>
      <c r="EQ138" s="17">
        <v>0</v>
      </c>
      <c r="ER138" s="17">
        <v>0</v>
      </c>
      <c r="ES138" s="17">
        <v>0</v>
      </c>
      <c r="ET138" s="17">
        <v>0</v>
      </c>
      <c r="EU138" s="17">
        <v>0</v>
      </c>
      <c r="EV138" s="17">
        <v>0</v>
      </c>
      <c r="EW138" s="17">
        <v>0</v>
      </c>
      <c r="EX138" s="17">
        <v>0</v>
      </c>
      <c r="EY138" s="17">
        <v>0</v>
      </c>
      <c r="EZ138" s="17">
        <v>0</v>
      </c>
      <c r="FA138" s="17">
        <v>0</v>
      </c>
      <c r="FB138" s="17">
        <v>0</v>
      </c>
      <c r="FC138" s="17">
        <v>0</v>
      </c>
      <c r="FD138" s="17">
        <v>0</v>
      </c>
      <c r="FE138" s="17">
        <v>0</v>
      </c>
      <c r="FF138" s="17">
        <v>0</v>
      </c>
      <c r="FG138" s="17">
        <v>0</v>
      </c>
      <c r="FH138" s="17">
        <v>0</v>
      </c>
      <c r="FI138" s="17">
        <v>0</v>
      </c>
      <c r="FJ138" s="17">
        <v>0</v>
      </c>
      <c r="FK138" s="17">
        <v>0</v>
      </c>
      <c r="FL138" s="17">
        <v>0</v>
      </c>
      <c r="FM138" s="17">
        <v>0</v>
      </c>
      <c r="FN138" s="17">
        <v>0</v>
      </c>
      <c r="FO138" s="17">
        <v>0</v>
      </c>
      <c r="FP138" s="17">
        <v>0</v>
      </c>
      <c r="FQ138" s="17">
        <v>0</v>
      </c>
      <c r="FR138" s="17">
        <v>0</v>
      </c>
      <c r="FS138" s="17">
        <v>0</v>
      </c>
      <c r="FT138" s="17">
        <v>0</v>
      </c>
      <c r="FU138" s="17">
        <v>0</v>
      </c>
      <c r="FV138" s="17">
        <v>0</v>
      </c>
      <c r="FW138" s="17">
        <v>0</v>
      </c>
      <c r="FX138" s="17">
        <v>0</v>
      </c>
      <c r="FY138" s="17">
        <v>0</v>
      </c>
      <c r="FZ138" s="17">
        <v>0</v>
      </c>
      <c r="GA138" s="17">
        <v>0</v>
      </c>
      <c r="GB138" s="17">
        <v>0</v>
      </c>
      <c r="GC138" s="17">
        <v>0</v>
      </c>
      <c r="GD138" s="17">
        <v>0</v>
      </c>
      <c r="GE138" s="17">
        <v>0</v>
      </c>
      <c r="GF138" s="17">
        <v>0</v>
      </c>
      <c r="GG138" s="17">
        <v>0</v>
      </c>
      <c r="GH138" s="17">
        <v>0</v>
      </c>
      <c r="GI138" s="17">
        <v>0</v>
      </c>
      <c r="GJ138" s="17">
        <v>0</v>
      </c>
      <c r="GK138" s="17">
        <v>0</v>
      </c>
      <c r="GL138" s="17">
        <v>0</v>
      </c>
      <c r="GM138" s="17">
        <v>0</v>
      </c>
      <c r="GN138" s="17">
        <v>0</v>
      </c>
      <c r="GO138" s="17">
        <v>0</v>
      </c>
      <c r="GP138" s="17">
        <v>0</v>
      </c>
      <c r="GQ138" s="17">
        <v>0</v>
      </c>
      <c r="GR138" s="17">
        <v>0</v>
      </c>
      <c r="GS138" s="17">
        <v>0</v>
      </c>
      <c r="GT138" s="17">
        <v>0</v>
      </c>
      <c r="GU138" s="17">
        <v>0</v>
      </c>
      <c r="GV138" s="17">
        <v>0</v>
      </c>
      <c r="GW138" s="17">
        <v>0</v>
      </c>
      <c r="GX138" s="17">
        <v>0</v>
      </c>
      <c r="GY138" s="17">
        <v>0</v>
      </c>
      <c r="GZ138" s="17">
        <v>0</v>
      </c>
      <c r="HA138" s="17">
        <v>0</v>
      </c>
      <c r="HB138" s="17">
        <v>0</v>
      </c>
      <c r="HC138" s="17">
        <v>0</v>
      </c>
      <c r="HD138" s="17">
        <v>0</v>
      </c>
      <c r="HE138" s="17">
        <v>0</v>
      </c>
      <c r="HF138" s="17">
        <v>0</v>
      </c>
      <c r="HG138" s="17">
        <v>0</v>
      </c>
      <c r="HH138" s="17">
        <v>0</v>
      </c>
      <c r="HI138" s="17">
        <v>0</v>
      </c>
      <c r="HJ138" s="17">
        <v>0</v>
      </c>
      <c r="HK138" s="17">
        <v>0</v>
      </c>
      <c r="HL138" s="17">
        <v>0</v>
      </c>
      <c r="HM138" s="17">
        <v>0</v>
      </c>
      <c r="HN138" s="17">
        <v>0</v>
      </c>
      <c r="HO138" s="17">
        <v>0</v>
      </c>
      <c r="HP138" s="17">
        <v>0</v>
      </c>
      <c r="HQ138" s="17">
        <v>0</v>
      </c>
      <c r="HR138" s="17">
        <v>0</v>
      </c>
      <c r="HS138" s="17">
        <v>0</v>
      </c>
      <c r="HT138" s="17">
        <v>0</v>
      </c>
      <c r="HU138" s="17">
        <v>0</v>
      </c>
      <c r="HV138" s="17">
        <v>0</v>
      </c>
      <c r="HW138" s="17">
        <v>0</v>
      </c>
      <c r="HX138" s="17">
        <v>0</v>
      </c>
      <c r="HY138" s="17">
        <v>0</v>
      </c>
      <c r="HZ138" s="17">
        <v>0</v>
      </c>
      <c r="IA138" s="17">
        <v>0</v>
      </c>
      <c r="IB138" s="17">
        <v>0</v>
      </c>
      <c r="IC138" s="17">
        <v>0</v>
      </c>
      <c r="ID138" s="17">
        <v>0</v>
      </c>
      <c r="IE138" s="17">
        <v>0</v>
      </c>
      <c r="IF138" s="17">
        <v>0</v>
      </c>
      <c r="IG138" s="17">
        <v>0</v>
      </c>
      <c r="IH138" s="17">
        <v>0</v>
      </c>
      <c r="II138" s="17">
        <v>0</v>
      </c>
      <c r="IJ138" s="17">
        <v>0</v>
      </c>
      <c r="IK138" s="17">
        <v>0</v>
      </c>
      <c r="IL138" s="17">
        <v>0</v>
      </c>
      <c r="IM138" s="17">
        <v>0</v>
      </c>
      <c r="IN138" s="17">
        <v>0</v>
      </c>
      <c r="IO138" s="17">
        <v>0</v>
      </c>
      <c r="IP138" s="17">
        <v>0</v>
      </c>
      <c r="IQ138" s="17">
        <v>0</v>
      </c>
      <c r="IR138" s="17">
        <v>0</v>
      </c>
      <c r="IS138" s="17">
        <v>0</v>
      </c>
      <c r="IT138" s="17">
        <v>0</v>
      </c>
      <c r="IU138" s="17">
        <v>0</v>
      </c>
      <c r="IV138" s="17">
        <v>0</v>
      </c>
      <c r="IW138" s="17">
        <v>0</v>
      </c>
      <c r="IX138" s="17">
        <v>0</v>
      </c>
      <c r="IY138" s="17">
        <v>0</v>
      </c>
      <c r="IZ138" s="17">
        <v>0</v>
      </c>
      <c r="JA138" s="17">
        <v>0</v>
      </c>
      <c r="JB138" s="17">
        <v>0</v>
      </c>
      <c r="JC138" s="17">
        <v>0</v>
      </c>
      <c r="JD138" s="17">
        <v>0</v>
      </c>
      <c r="JE138" s="17">
        <v>0</v>
      </c>
      <c r="JF138" s="17">
        <v>0</v>
      </c>
      <c r="JG138" s="17">
        <v>0</v>
      </c>
      <c r="JH138" s="17">
        <v>0</v>
      </c>
      <c r="JI138" s="17">
        <v>0</v>
      </c>
      <c r="JJ138" s="17">
        <v>0</v>
      </c>
      <c r="JK138" s="17">
        <v>0</v>
      </c>
      <c r="JL138" s="17">
        <v>0</v>
      </c>
      <c r="JM138" s="17">
        <v>0</v>
      </c>
      <c r="JN138" s="17">
        <v>0</v>
      </c>
      <c r="JO138" s="17">
        <v>0</v>
      </c>
      <c r="JP138" s="17">
        <v>0</v>
      </c>
      <c r="JQ138" s="17">
        <v>0</v>
      </c>
      <c r="JR138" s="17">
        <v>0</v>
      </c>
      <c r="JS138" s="17">
        <v>0</v>
      </c>
      <c r="JT138" s="17">
        <v>0</v>
      </c>
      <c r="JU138" s="17">
        <v>0</v>
      </c>
      <c r="JV138" s="17">
        <v>0</v>
      </c>
      <c r="JW138" s="17">
        <v>0</v>
      </c>
      <c r="JX138" s="17">
        <v>0</v>
      </c>
      <c r="JY138" s="17">
        <v>0</v>
      </c>
    </row>
    <row r="139" spans="1:285" x14ac:dyDescent="0.15">
      <c r="A139" s="17" t="s">
        <v>90</v>
      </c>
      <c r="B139" s="17" t="s">
        <v>91</v>
      </c>
      <c r="C139" s="17">
        <v>0</v>
      </c>
      <c r="D139" s="17">
        <v>14.6</v>
      </c>
      <c r="E139" s="17">
        <v>14.6</v>
      </c>
      <c r="F139" s="17">
        <v>14.6</v>
      </c>
      <c r="G139" s="17">
        <v>14.6</v>
      </c>
      <c r="H139" s="17">
        <v>14.6</v>
      </c>
      <c r="I139" s="17">
        <v>14.76</v>
      </c>
      <c r="J139" s="17">
        <v>14.76</v>
      </c>
      <c r="K139" s="17">
        <v>14.76</v>
      </c>
      <c r="L139" s="17">
        <v>14.76</v>
      </c>
      <c r="M139" s="17">
        <v>14.76</v>
      </c>
      <c r="N139" s="17">
        <v>14.7</v>
      </c>
      <c r="O139" s="17">
        <v>14.75</v>
      </c>
      <c r="P139" s="17">
        <v>14.74</v>
      </c>
      <c r="Q139" s="17">
        <v>14.7</v>
      </c>
      <c r="R139" s="17">
        <v>14.7</v>
      </c>
      <c r="S139" s="17">
        <v>14.71</v>
      </c>
      <c r="T139" s="17">
        <v>14.73</v>
      </c>
      <c r="U139" s="17">
        <v>14.72</v>
      </c>
      <c r="V139" s="17">
        <v>14.74</v>
      </c>
      <c r="W139" s="17">
        <v>14.75</v>
      </c>
      <c r="X139" s="17">
        <v>14.77</v>
      </c>
      <c r="Y139" s="17">
        <v>14.77</v>
      </c>
      <c r="Z139" s="17">
        <v>14.75</v>
      </c>
      <c r="AA139" s="17">
        <v>14.75</v>
      </c>
      <c r="AB139" s="17">
        <v>0</v>
      </c>
      <c r="AC139" s="17">
        <v>0</v>
      </c>
      <c r="AD139" s="17">
        <v>0</v>
      </c>
      <c r="AE139" s="17">
        <v>0</v>
      </c>
      <c r="AF139" s="17">
        <v>0</v>
      </c>
      <c r="AG139" s="17">
        <v>0</v>
      </c>
      <c r="AH139" s="17">
        <v>0</v>
      </c>
      <c r="AI139" s="17">
        <v>0</v>
      </c>
      <c r="AJ139" s="17">
        <v>0</v>
      </c>
      <c r="AK139" s="17">
        <v>0</v>
      </c>
      <c r="AL139" s="17">
        <v>0</v>
      </c>
      <c r="AM139" s="17">
        <v>0</v>
      </c>
      <c r="AN139" s="17">
        <v>0</v>
      </c>
      <c r="AO139" s="17">
        <v>0</v>
      </c>
      <c r="AP139" s="17">
        <v>0</v>
      </c>
      <c r="AQ139" s="17">
        <v>0</v>
      </c>
      <c r="AR139" s="17">
        <v>0</v>
      </c>
      <c r="AS139" s="17">
        <v>0</v>
      </c>
      <c r="AT139" s="17">
        <v>0</v>
      </c>
      <c r="AU139" s="17">
        <v>0</v>
      </c>
      <c r="AV139" s="17">
        <v>0</v>
      </c>
      <c r="AW139" s="17">
        <v>0</v>
      </c>
      <c r="AX139" s="17">
        <v>0</v>
      </c>
      <c r="AY139" s="17">
        <v>0</v>
      </c>
      <c r="AZ139" s="17">
        <v>0</v>
      </c>
      <c r="BA139" s="17">
        <v>0</v>
      </c>
      <c r="BB139" s="17">
        <v>0</v>
      </c>
      <c r="BC139" s="17">
        <v>0</v>
      </c>
      <c r="BD139" s="17">
        <v>0</v>
      </c>
      <c r="BE139" s="17">
        <v>0</v>
      </c>
      <c r="BF139" s="17">
        <v>0</v>
      </c>
      <c r="BG139" s="17">
        <v>0</v>
      </c>
      <c r="BH139" s="17">
        <v>0</v>
      </c>
      <c r="BI139" s="17">
        <v>0</v>
      </c>
      <c r="BJ139" s="17">
        <v>0</v>
      </c>
      <c r="BK139" s="17">
        <v>0</v>
      </c>
      <c r="BL139" s="17">
        <v>0</v>
      </c>
      <c r="BM139" s="17">
        <v>0</v>
      </c>
      <c r="BN139" s="17">
        <v>0</v>
      </c>
      <c r="BO139" s="17">
        <v>0</v>
      </c>
      <c r="BP139" s="17">
        <v>0</v>
      </c>
      <c r="BQ139" s="17">
        <v>0</v>
      </c>
      <c r="BR139" s="17">
        <v>0</v>
      </c>
      <c r="BS139" s="17">
        <v>0</v>
      </c>
      <c r="BT139" s="17">
        <v>0</v>
      </c>
      <c r="BU139" s="17">
        <v>0</v>
      </c>
      <c r="BV139" s="17">
        <v>0</v>
      </c>
      <c r="BW139" s="17">
        <v>0</v>
      </c>
      <c r="BX139" s="17">
        <v>0</v>
      </c>
      <c r="BY139" s="17">
        <v>0</v>
      </c>
      <c r="BZ139" s="17">
        <v>0</v>
      </c>
      <c r="CA139" s="17">
        <v>0</v>
      </c>
      <c r="CB139" s="17">
        <v>0</v>
      </c>
      <c r="CC139" s="17">
        <v>0</v>
      </c>
      <c r="CD139" s="17">
        <v>0</v>
      </c>
      <c r="CE139" s="17">
        <v>0</v>
      </c>
      <c r="CF139" s="17">
        <v>0</v>
      </c>
      <c r="CG139" s="17">
        <v>0</v>
      </c>
      <c r="CH139" s="17">
        <v>0</v>
      </c>
      <c r="CI139" s="17">
        <v>0</v>
      </c>
      <c r="CJ139" s="17">
        <v>0</v>
      </c>
      <c r="CK139" s="17">
        <v>0</v>
      </c>
      <c r="CL139" s="17">
        <v>0</v>
      </c>
      <c r="CM139" s="17">
        <v>0</v>
      </c>
      <c r="CN139" s="17">
        <v>0</v>
      </c>
      <c r="CO139" s="17">
        <v>0</v>
      </c>
      <c r="CP139" s="17">
        <v>0</v>
      </c>
      <c r="CQ139" s="17">
        <v>0</v>
      </c>
      <c r="CR139" s="17">
        <v>0</v>
      </c>
      <c r="CS139" s="17">
        <v>0</v>
      </c>
      <c r="CT139" s="17">
        <v>0</v>
      </c>
      <c r="CU139" s="17">
        <v>0</v>
      </c>
      <c r="CV139" s="17">
        <v>0</v>
      </c>
      <c r="CW139" s="17">
        <v>0</v>
      </c>
      <c r="CX139" s="17">
        <v>0</v>
      </c>
      <c r="CY139" s="17">
        <v>0</v>
      </c>
      <c r="CZ139" s="17">
        <v>0</v>
      </c>
      <c r="DA139" s="17">
        <v>0</v>
      </c>
      <c r="DB139" s="17">
        <v>0</v>
      </c>
      <c r="DC139" s="17">
        <v>0</v>
      </c>
      <c r="DD139" s="17">
        <v>0</v>
      </c>
      <c r="DE139" s="17">
        <v>0</v>
      </c>
      <c r="DF139" s="17">
        <v>0</v>
      </c>
      <c r="DG139" s="17">
        <v>0</v>
      </c>
      <c r="DH139" s="17">
        <v>0</v>
      </c>
      <c r="DI139" s="17">
        <v>0</v>
      </c>
      <c r="DJ139" s="17">
        <v>0</v>
      </c>
      <c r="DK139" s="17">
        <v>0</v>
      </c>
      <c r="DL139" s="17">
        <v>0</v>
      </c>
      <c r="DM139" s="17">
        <v>0</v>
      </c>
      <c r="DN139" s="17">
        <v>0</v>
      </c>
      <c r="DO139" s="17">
        <v>0</v>
      </c>
      <c r="DP139" s="17">
        <v>0</v>
      </c>
      <c r="DQ139" s="17">
        <v>0</v>
      </c>
      <c r="DR139" s="17">
        <v>0</v>
      </c>
      <c r="DS139" s="17">
        <v>0</v>
      </c>
      <c r="DT139" s="17">
        <v>0</v>
      </c>
      <c r="DU139" s="17">
        <v>0</v>
      </c>
      <c r="DV139" s="17">
        <v>0</v>
      </c>
      <c r="DW139" s="17">
        <v>0</v>
      </c>
      <c r="DX139" s="17">
        <v>0</v>
      </c>
      <c r="DY139" s="17">
        <v>0</v>
      </c>
      <c r="DZ139" s="17">
        <v>0</v>
      </c>
      <c r="EA139" s="17">
        <v>0</v>
      </c>
      <c r="EB139" s="17">
        <v>0</v>
      </c>
      <c r="EC139" s="17">
        <v>0</v>
      </c>
      <c r="ED139" s="17">
        <v>0</v>
      </c>
      <c r="EE139" s="17">
        <v>0</v>
      </c>
      <c r="EF139" s="17">
        <v>0</v>
      </c>
      <c r="EG139" s="17">
        <v>0</v>
      </c>
      <c r="EH139" s="17">
        <v>0</v>
      </c>
      <c r="EI139" s="17">
        <v>0</v>
      </c>
      <c r="EJ139" s="17">
        <v>0</v>
      </c>
      <c r="EK139" s="17">
        <v>0</v>
      </c>
      <c r="EL139" s="17">
        <v>0</v>
      </c>
      <c r="EM139" s="17">
        <v>0</v>
      </c>
      <c r="EN139" s="17">
        <v>0</v>
      </c>
      <c r="EO139" s="17">
        <v>0</v>
      </c>
      <c r="EP139" s="17">
        <v>0</v>
      </c>
      <c r="EQ139" s="17">
        <v>0</v>
      </c>
      <c r="ER139" s="17">
        <v>0</v>
      </c>
      <c r="ES139" s="17">
        <v>0</v>
      </c>
      <c r="ET139" s="17">
        <v>0</v>
      </c>
      <c r="EU139" s="17">
        <v>0</v>
      </c>
      <c r="EV139" s="17">
        <v>0</v>
      </c>
      <c r="EW139" s="17">
        <v>0</v>
      </c>
      <c r="EX139" s="17">
        <v>0</v>
      </c>
      <c r="EY139" s="17">
        <v>0</v>
      </c>
      <c r="EZ139" s="17">
        <v>0</v>
      </c>
      <c r="FA139" s="17">
        <v>0</v>
      </c>
      <c r="FB139" s="17">
        <v>0</v>
      </c>
      <c r="FC139" s="17">
        <v>0</v>
      </c>
      <c r="FD139" s="17">
        <v>0</v>
      </c>
      <c r="FE139" s="17">
        <v>0</v>
      </c>
      <c r="FF139" s="17">
        <v>0</v>
      </c>
      <c r="FG139" s="17">
        <v>0</v>
      </c>
      <c r="FH139" s="17">
        <v>0</v>
      </c>
      <c r="FI139" s="17">
        <v>0</v>
      </c>
      <c r="FJ139" s="17">
        <v>0</v>
      </c>
      <c r="FK139" s="17">
        <v>0</v>
      </c>
      <c r="FL139" s="17">
        <v>0</v>
      </c>
      <c r="FM139" s="17">
        <v>0</v>
      </c>
      <c r="FN139" s="17">
        <v>0</v>
      </c>
      <c r="FO139" s="17">
        <v>0</v>
      </c>
      <c r="FP139" s="17">
        <v>0</v>
      </c>
      <c r="FQ139" s="17">
        <v>0</v>
      </c>
      <c r="FR139" s="17">
        <v>0</v>
      </c>
      <c r="FS139" s="17">
        <v>0</v>
      </c>
      <c r="FT139" s="17">
        <v>0</v>
      </c>
      <c r="FU139" s="17">
        <v>0</v>
      </c>
      <c r="FV139" s="17">
        <v>0</v>
      </c>
      <c r="FW139" s="17">
        <v>0</v>
      </c>
      <c r="FX139" s="17">
        <v>0</v>
      </c>
      <c r="FY139" s="17">
        <v>0</v>
      </c>
      <c r="FZ139" s="17">
        <v>0</v>
      </c>
      <c r="GA139" s="17">
        <v>0</v>
      </c>
      <c r="GB139" s="17">
        <v>0</v>
      </c>
      <c r="GC139" s="17">
        <v>0</v>
      </c>
      <c r="GD139" s="17">
        <v>0</v>
      </c>
      <c r="GE139" s="17">
        <v>0</v>
      </c>
      <c r="GF139" s="17">
        <v>0</v>
      </c>
      <c r="GG139" s="17">
        <v>0</v>
      </c>
      <c r="GH139" s="17">
        <v>0</v>
      </c>
      <c r="GI139" s="17">
        <v>0</v>
      </c>
      <c r="GJ139" s="17">
        <v>0</v>
      </c>
      <c r="GK139" s="17">
        <v>0</v>
      </c>
      <c r="GL139" s="17">
        <v>0</v>
      </c>
      <c r="GM139" s="17">
        <v>0</v>
      </c>
      <c r="GN139" s="17">
        <v>0</v>
      </c>
      <c r="GO139" s="17">
        <v>0</v>
      </c>
      <c r="GP139" s="17">
        <v>0</v>
      </c>
      <c r="GQ139" s="17">
        <v>0</v>
      </c>
      <c r="GR139" s="17">
        <v>0</v>
      </c>
      <c r="GS139" s="17">
        <v>0</v>
      </c>
      <c r="GT139" s="17">
        <v>0</v>
      </c>
      <c r="GU139" s="17">
        <v>0</v>
      </c>
      <c r="GV139" s="17">
        <v>0</v>
      </c>
      <c r="GW139" s="17">
        <v>0</v>
      </c>
      <c r="GX139" s="17">
        <v>0</v>
      </c>
      <c r="GY139" s="17">
        <v>0</v>
      </c>
      <c r="GZ139" s="17">
        <v>0</v>
      </c>
      <c r="HA139" s="17">
        <v>0</v>
      </c>
      <c r="HB139" s="17">
        <v>0</v>
      </c>
      <c r="HC139" s="17">
        <v>0</v>
      </c>
      <c r="HD139" s="17">
        <v>0</v>
      </c>
      <c r="HE139" s="17">
        <v>0</v>
      </c>
      <c r="HF139" s="17">
        <v>0</v>
      </c>
      <c r="HG139" s="17">
        <v>0</v>
      </c>
      <c r="HH139" s="17">
        <v>0</v>
      </c>
      <c r="HI139" s="17">
        <v>0</v>
      </c>
      <c r="HJ139" s="17">
        <v>0</v>
      </c>
      <c r="HK139" s="17">
        <v>0</v>
      </c>
      <c r="HL139" s="17">
        <v>0</v>
      </c>
      <c r="HM139" s="17">
        <v>0</v>
      </c>
      <c r="HN139" s="17">
        <v>0</v>
      </c>
      <c r="HO139" s="17">
        <v>0</v>
      </c>
      <c r="HP139" s="17">
        <v>0</v>
      </c>
      <c r="HQ139" s="17">
        <v>0</v>
      </c>
      <c r="HR139" s="17">
        <v>0</v>
      </c>
      <c r="HS139" s="17">
        <v>0</v>
      </c>
      <c r="HT139" s="17">
        <v>0</v>
      </c>
      <c r="HU139" s="17">
        <v>0</v>
      </c>
      <c r="HV139" s="17">
        <v>0</v>
      </c>
      <c r="HW139" s="17">
        <v>0</v>
      </c>
      <c r="HX139" s="17">
        <v>0</v>
      </c>
      <c r="HY139" s="17">
        <v>0</v>
      </c>
      <c r="HZ139" s="17">
        <v>0</v>
      </c>
      <c r="IA139" s="17">
        <v>0</v>
      </c>
      <c r="IB139" s="17">
        <v>0</v>
      </c>
      <c r="IC139" s="17">
        <v>0</v>
      </c>
      <c r="ID139" s="17">
        <v>0</v>
      </c>
      <c r="IE139" s="17">
        <v>0</v>
      </c>
      <c r="IF139" s="17">
        <v>0</v>
      </c>
      <c r="IG139" s="17">
        <v>0</v>
      </c>
      <c r="IH139" s="17">
        <v>0</v>
      </c>
      <c r="II139" s="17">
        <v>0</v>
      </c>
      <c r="IJ139" s="17">
        <v>0</v>
      </c>
      <c r="IK139" s="17">
        <v>0</v>
      </c>
      <c r="IL139" s="17">
        <v>0</v>
      </c>
      <c r="IM139" s="17">
        <v>0</v>
      </c>
      <c r="IN139" s="17">
        <v>0</v>
      </c>
      <c r="IO139" s="17">
        <v>0</v>
      </c>
      <c r="IP139" s="17">
        <v>0</v>
      </c>
      <c r="IQ139" s="17">
        <v>0</v>
      </c>
      <c r="IR139" s="17">
        <v>0</v>
      </c>
      <c r="IS139" s="17">
        <v>0</v>
      </c>
      <c r="IT139" s="17">
        <v>0</v>
      </c>
      <c r="IU139" s="17">
        <v>0</v>
      </c>
      <c r="IV139" s="17">
        <v>0</v>
      </c>
      <c r="IW139" s="17">
        <v>0</v>
      </c>
      <c r="IX139" s="17">
        <v>0</v>
      </c>
      <c r="IY139" s="17">
        <v>0</v>
      </c>
      <c r="IZ139" s="17">
        <v>0</v>
      </c>
      <c r="JA139" s="17">
        <v>0</v>
      </c>
      <c r="JB139" s="17">
        <v>0</v>
      </c>
      <c r="JC139" s="17">
        <v>0</v>
      </c>
      <c r="JD139" s="17">
        <v>0</v>
      </c>
      <c r="JE139" s="17">
        <v>0</v>
      </c>
      <c r="JF139" s="17">
        <v>0</v>
      </c>
      <c r="JG139" s="17">
        <v>0</v>
      </c>
      <c r="JH139" s="17">
        <v>0</v>
      </c>
      <c r="JI139" s="17">
        <v>0</v>
      </c>
      <c r="JJ139" s="17">
        <v>0</v>
      </c>
      <c r="JK139" s="17">
        <v>0</v>
      </c>
      <c r="JL139" s="17">
        <v>0</v>
      </c>
      <c r="JM139" s="17">
        <v>0</v>
      </c>
      <c r="JN139" s="17">
        <v>0</v>
      </c>
      <c r="JO139" s="17">
        <v>0</v>
      </c>
      <c r="JP139" s="17">
        <v>0</v>
      </c>
      <c r="JQ139" s="17">
        <v>0</v>
      </c>
      <c r="JR139" s="17">
        <v>0</v>
      </c>
      <c r="JS139" s="17">
        <v>0</v>
      </c>
      <c r="JT139" s="17">
        <v>0</v>
      </c>
      <c r="JU139" s="17">
        <v>0</v>
      </c>
      <c r="JV139" s="17">
        <v>0</v>
      </c>
      <c r="JW139" s="17">
        <v>0</v>
      </c>
      <c r="JX139" s="17">
        <v>0</v>
      </c>
      <c r="JY139" s="17">
        <v>0</v>
      </c>
    </row>
    <row r="140" spans="1:285" x14ac:dyDescent="0.15">
      <c r="A140" s="17" t="s">
        <v>156</v>
      </c>
      <c r="B140" s="17" t="s">
        <v>157</v>
      </c>
      <c r="C140" s="17">
        <v>0</v>
      </c>
      <c r="D140" s="17">
        <v>2.99</v>
      </c>
      <c r="E140" s="17">
        <v>2.99</v>
      </c>
      <c r="F140" s="17">
        <v>2.99</v>
      </c>
      <c r="G140" s="17">
        <v>2.99</v>
      </c>
      <c r="H140" s="17">
        <v>2.99</v>
      </c>
      <c r="I140" s="17">
        <v>3</v>
      </c>
      <c r="J140" s="17">
        <v>3</v>
      </c>
      <c r="K140" s="17">
        <v>3</v>
      </c>
      <c r="L140" s="17">
        <v>3</v>
      </c>
      <c r="M140" s="17">
        <v>3</v>
      </c>
      <c r="N140" s="17">
        <v>3.01</v>
      </c>
      <c r="O140" s="17">
        <v>3.01</v>
      </c>
      <c r="P140" s="17">
        <v>3.01</v>
      </c>
      <c r="Q140" s="17">
        <v>3.01</v>
      </c>
      <c r="R140" s="17">
        <v>3.01</v>
      </c>
      <c r="S140" s="17">
        <v>3.01</v>
      </c>
      <c r="T140" s="17">
        <v>3.01</v>
      </c>
      <c r="U140" s="17">
        <v>3.01</v>
      </c>
      <c r="V140" s="17">
        <v>3</v>
      </c>
      <c r="W140" s="17">
        <v>3.01</v>
      </c>
      <c r="X140" s="17">
        <v>3</v>
      </c>
      <c r="Y140" s="17">
        <v>3</v>
      </c>
      <c r="Z140" s="17">
        <v>3.01</v>
      </c>
      <c r="AA140" s="17">
        <v>3.01</v>
      </c>
      <c r="AB140" s="17">
        <v>0</v>
      </c>
      <c r="AC140" s="17">
        <v>0</v>
      </c>
      <c r="AD140" s="17">
        <v>0</v>
      </c>
      <c r="AE140" s="17">
        <v>0</v>
      </c>
      <c r="AF140" s="17">
        <v>0</v>
      </c>
      <c r="AG140" s="17">
        <v>0</v>
      </c>
      <c r="AH140" s="17">
        <v>0</v>
      </c>
      <c r="AI140" s="17">
        <v>0</v>
      </c>
      <c r="AJ140" s="17">
        <v>0</v>
      </c>
      <c r="AK140" s="17">
        <v>0</v>
      </c>
      <c r="AL140" s="17">
        <v>0</v>
      </c>
      <c r="AM140" s="17">
        <v>0</v>
      </c>
      <c r="AN140" s="17">
        <v>0</v>
      </c>
      <c r="AO140" s="17">
        <v>0</v>
      </c>
      <c r="AP140" s="17">
        <v>0</v>
      </c>
      <c r="AQ140" s="17">
        <v>0</v>
      </c>
      <c r="AR140" s="17">
        <v>0</v>
      </c>
      <c r="AS140" s="17">
        <v>0</v>
      </c>
      <c r="AT140" s="17">
        <v>0</v>
      </c>
      <c r="AU140" s="17">
        <v>0</v>
      </c>
      <c r="AV140" s="17">
        <v>0</v>
      </c>
      <c r="AW140" s="17">
        <v>0</v>
      </c>
      <c r="AX140" s="17">
        <v>0</v>
      </c>
      <c r="AY140" s="17">
        <v>0</v>
      </c>
      <c r="AZ140" s="17">
        <v>0</v>
      </c>
      <c r="BA140" s="17">
        <v>0</v>
      </c>
      <c r="BB140" s="17">
        <v>0</v>
      </c>
      <c r="BC140" s="17">
        <v>0</v>
      </c>
      <c r="BD140" s="17">
        <v>0</v>
      </c>
      <c r="BE140" s="17">
        <v>0</v>
      </c>
      <c r="BF140" s="17">
        <v>0</v>
      </c>
      <c r="BG140" s="17">
        <v>0</v>
      </c>
      <c r="BH140" s="17">
        <v>0</v>
      </c>
      <c r="BI140" s="17">
        <v>0</v>
      </c>
      <c r="BJ140" s="17">
        <v>0</v>
      </c>
      <c r="BK140" s="17">
        <v>0</v>
      </c>
      <c r="BL140" s="17">
        <v>0</v>
      </c>
      <c r="BM140" s="17">
        <v>0</v>
      </c>
      <c r="BN140" s="17">
        <v>0</v>
      </c>
      <c r="BO140" s="17">
        <v>0</v>
      </c>
      <c r="BP140" s="17">
        <v>0</v>
      </c>
      <c r="BQ140" s="17">
        <v>0</v>
      </c>
      <c r="BR140" s="17">
        <v>0</v>
      </c>
      <c r="BS140" s="17">
        <v>0</v>
      </c>
      <c r="BT140" s="17">
        <v>0</v>
      </c>
      <c r="BU140" s="17">
        <v>0</v>
      </c>
      <c r="BV140" s="17">
        <v>0</v>
      </c>
      <c r="BW140" s="17">
        <v>0</v>
      </c>
      <c r="BX140" s="17">
        <v>0</v>
      </c>
      <c r="BY140" s="17">
        <v>0</v>
      </c>
      <c r="BZ140" s="17">
        <v>0</v>
      </c>
      <c r="CA140" s="17">
        <v>0</v>
      </c>
      <c r="CB140" s="17">
        <v>0</v>
      </c>
      <c r="CC140" s="17">
        <v>0</v>
      </c>
      <c r="CD140" s="17">
        <v>0</v>
      </c>
      <c r="CE140" s="17">
        <v>0</v>
      </c>
      <c r="CF140" s="17">
        <v>0</v>
      </c>
      <c r="CG140" s="17">
        <v>0</v>
      </c>
      <c r="CH140" s="17">
        <v>0</v>
      </c>
      <c r="CI140" s="17">
        <v>0</v>
      </c>
      <c r="CJ140" s="17">
        <v>0</v>
      </c>
      <c r="CK140" s="17">
        <v>0</v>
      </c>
      <c r="CL140" s="17">
        <v>0</v>
      </c>
      <c r="CM140" s="17">
        <v>0</v>
      </c>
      <c r="CN140" s="17">
        <v>0</v>
      </c>
      <c r="CO140" s="17">
        <v>0</v>
      </c>
      <c r="CP140" s="17">
        <v>0</v>
      </c>
      <c r="CQ140" s="17">
        <v>0</v>
      </c>
      <c r="CR140" s="17">
        <v>0</v>
      </c>
      <c r="CS140" s="17">
        <v>0</v>
      </c>
      <c r="CT140" s="17">
        <v>0</v>
      </c>
      <c r="CU140" s="17">
        <v>0</v>
      </c>
      <c r="CV140" s="17">
        <v>0</v>
      </c>
      <c r="CW140" s="17">
        <v>0</v>
      </c>
      <c r="CX140" s="17">
        <v>0</v>
      </c>
      <c r="CY140" s="17">
        <v>0</v>
      </c>
      <c r="CZ140" s="17">
        <v>0</v>
      </c>
      <c r="DA140" s="17">
        <v>0</v>
      </c>
      <c r="DB140" s="17">
        <v>0</v>
      </c>
      <c r="DC140" s="17">
        <v>0</v>
      </c>
      <c r="DD140" s="17">
        <v>0</v>
      </c>
      <c r="DE140" s="17">
        <v>0</v>
      </c>
      <c r="DF140" s="17">
        <v>0</v>
      </c>
      <c r="DG140" s="17">
        <v>0</v>
      </c>
      <c r="DH140" s="17">
        <v>0</v>
      </c>
      <c r="DI140" s="17">
        <v>0</v>
      </c>
      <c r="DJ140" s="17">
        <v>0</v>
      </c>
      <c r="DK140" s="17">
        <v>0</v>
      </c>
      <c r="DL140" s="17">
        <v>0</v>
      </c>
      <c r="DM140" s="17">
        <v>0</v>
      </c>
      <c r="DN140" s="17">
        <v>0</v>
      </c>
      <c r="DO140" s="17">
        <v>0</v>
      </c>
      <c r="DP140" s="17">
        <v>0</v>
      </c>
      <c r="DQ140" s="17">
        <v>0</v>
      </c>
      <c r="DR140" s="17">
        <v>0</v>
      </c>
      <c r="DS140" s="17">
        <v>0</v>
      </c>
      <c r="DT140" s="17">
        <v>0</v>
      </c>
      <c r="DU140" s="17">
        <v>0</v>
      </c>
      <c r="DV140" s="17">
        <v>0</v>
      </c>
      <c r="DW140" s="17">
        <v>0</v>
      </c>
      <c r="DX140" s="17">
        <v>0</v>
      </c>
      <c r="DY140" s="17">
        <v>0</v>
      </c>
      <c r="DZ140" s="17">
        <v>0</v>
      </c>
      <c r="EA140" s="17">
        <v>0</v>
      </c>
      <c r="EB140" s="17">
        <v>0</v>
      </c>
      <c r="EC140" s="17">
        <v>0</v>
      </c>
      <c r="ED140" s="17">
        <v>0</v>
      </c>
      <c r="EE140" s="17">
        <v>0</v>
      </c>
      <c r="EF140" s="17">
        <v>0</v>
      </c>
      <c r="EG140" s="17">
        <v>0</v>
      </c>
      <c r="EH140" s="17">
        <v>0</v>
      </c>
      <c r="EI140" s="17">
        <v>0</v>
      </c>
      <c r="EJ140" s="17">
        <v>0</v>
      </c>
      <c r="EK140" s="17">
        <v>0</v>
      </c>
      <c r="EL140" s="17">
        <v>0</v>
      </c>
      <c r="EM140" s="17">
        <v>0</v>
      </c>
      <c r="EN140" s="17">
        <v>0</v>
      </c>
      <c r="EO140" s="17">
        <v>0</v>
      </c>
      <c r="EP140" s="17">
        <v>0</v>
      </c>
      <c r="EQ140" s="17">
        <v>0</v>
      </c>
      <c r="ER140" s="17">
        <v>0</v>
      </c>
      <c r="ES140" s="17">
        <v>0</v>
      </c>
      <c r="ET140" s="17">
        <v>0</v>
      </c>
      <c r="EU140" s="17">
        <v>0</v>
      </c>
      <c r="EV140" s="17">
        <v>0</v>
      </c>
      <c r="EW140" s="17">
        <v>0</v>
      </c>
      <c r="EX140" s="17">
        <v>0</v>
      </c>
      <c r="EY140" s="17">
        <v>0</v>
      </c>
      <c r="EZ140" s="17">
        <v>0</v>
      </c>
      <c r="FA140" s="17">
        <v>0</v>
      </c>
      <c r="FB140" s="17">
        <v>0</v>
      </c>
      <c r="FC140" s="17">
        <v>0</v>
      </c>
      <c r="FD140" s="17">
        <v>0</v>
      </c>
      <c r="FE140" s="17">
        <v>0</v>
      </c>
      <c r="FF140" s="17">
        <v>0</v>
      </c>
      <c r="FG140" s="17">
        <v>0</v>
      </c>
      <c r="FH140" s="17">
        <v>0</v>
      </c>
      <c r="FI140" s="17">
        <v>0</v>
      </c>
      <c r="FJ140" s="17">
        <v>0</v>
      </c>
      <c r="FK140" s="17">
        <v>0</v>
      </c>
      <c r="FL140" s="17">
        <v>0</v>
      </c>
      <c r="FM140" s="17">
        <v>0</v>
      </c>
      <c r="FN140" s="17">
        <v>0</v>
      </c>
      <c r="FO140" s="17">
        <v>0</v>
      </c>
      <c r="FP140" s="17">
        <v>0</v>
      </c>
      <c r="FQ140" s="17">
        <v>0</v>
      </c>
      <c r="FR140" s="17">
        <v>0</v>
      </c>
      <c r="FS140" s="17">
        <v>0</v>
      </c>
      <c r="FT140" s="17">
        <v>0</v>
      </c>
      <c r="FU140" s="17">
        <v>0</v>
      </c>
      <c r="FV140" s="17">
        <v>0</v>
      </c>
      <c r="FW140" s="17">
        <v>0</v>
      </c>
      <c r="FX140" s="17">
        <v>0</v>
      </c>
      <c r="FY140" s="17">
        <v>0</v>
      </c>
      <c r="FZ140" s="17">
        <v>0</v>
      </c>
      <c r="GA140" s="17">
        <v>0</v>
      </c>
      <c r="GB140" s="17">
        <v>0</v>
      </c>
      <c r="GC140" s="17">
        <v>0</v>
      </c>
      <c r="GD140" s="17">
        <v>0</v>
      </c>
      <c r="GE140" s="17">
        <v>0</v>
      </c>
      <c r="GF140" s="17">
        <v>0</v>
      </c>
      <c r="GG140" s="17">
        <v>0</v>
      </c>
      <c r="GH140" s="17">
        <v>0</v>
      </c>
      <c r="GI140" s="17">
        <v>0</v>
      </c>
      <c r="GJ140" s="17">
        <v>0</v>
      </c>
      <c r="GK140" s="17">
        <v>0</v>
      </c>
      <c r="GL140" s="17">
        <v>0</v>
      </c>
      <c r="GM140" s="17">
        <v>0</v>
      </c>
      <c r="GN140" s="17">
        <v>0</v>
      </c>
      <c r="GO140" s="17">
        <v>0</v>
      </c>
      <c r="GP140" s="17">
        <v>0</v>
      </c>
      <c r="GQ140" s="17">
        <v>0</v>
      </c>
      <c r="GR140" s="17">
        <v>0</v>
      </c>
      <c r="GS140" s="17">
        <v>0</v>
      </c>
      <c r="GT140" s="17">
        <v>0</v>
      </c>
      <c r="GU140" s="17">
        <v>0</v>
      </c>
      <c r="GV140" s="17">
        <v>0</v>
      </c>
      <c r="GW140" s="17">
        <v>0</v>
      </c>
      <c r="GX140" s="17">
        <v>0</v>
      </c>
      <c r="GY140" s="17">
        <v>0</v>
      </c>
      <c r="GZ140" s="17">
        <v>0</v>
      </c>
      <c r="HA140" s="17">
        <v>0</v>
      </c>
      <c r="HB140" s="17">
        <v>0</v>
      </c>
      <c r="HC140" s="17">
        <v>0</v>
      </c>
      <c r="HD140" s="17">
        <v>0</v>
      </c>
      <c r="HE140" s="17">
        <v>0</v>
      </c>
      <c r="HF140" s="17">
        <v>0</v>
      </c>
      <c r="HG140" s="17">
        <v>0</v>
      </c>
      <c r="HH140" s="17">
        <v>0</v>
      </c>
      <c r="HI140" s="17">
        <v>0</v>
      </c>
      <c r="HJ140" s="17">
        <v>0</v>
      </c>
      <c r="HK140" s="17">
        <v>0</v>
      </c>
      <c r="HL140" s="17">
        <v>0</v>
      </c>
      <c r="HM140" s="17">
        <v>0</v>
      </c>
      <c r="HN140" s="17">
        <v>0</v>
      </c>
      <c r="HO140" s="17">
        <v>0</v>
      </c>
      <c r="HP140" s="17">
        <v>0</v>
      </c>
      <c r="HQ140" s="17">
        <v>0</v>
      </c>
      <c r="HR140" s="17">
        <v>0</v>
      </c>
      <c r="HS140" s="17">
        <v>0</v>
      </c>
      <c r="HT140" s="17">
        <v>0</v>
      </c>
      <c r="HU140" s="17">
        <v>0</v>
      </c>
      <c r="HV140" s="17">
        <v>0</v>
      </c>
      <c r="HW140" s="17">
        <v>0</v>
      </c>
      <c r="HX140" s="17">
        <v>0</v>
      </c>
      <c r="HY140" s="17">
        <v>0</v>
      </c>
      <c r="HZ140" s="17">
        <v>0</v>
      </c>
      <c r="IA140" s="17">
        <v>0</v>
      </c>
      <c r="IB140" s="17">
        <v>0</v>
      </c>
      <c r="IC140" s="17">
        <v>0</v>
      </c>
      <c r="ID140" s="17">
        <v>0</v>
      </c>
      <c r="IE140" s="17">
        <v>0</v>
      </c>
      <c r="IF140" s="17">
        <v>0</v>
      </c>
      <c r="IG140" s="17">
        <v>0</v>
      </c>
      <c r="IH140" s="17">
        <v>0</v>
      </c>
      <c r="II140" s="17">
        <v>0</v>
      </c>
      <c r="IJ140" s="17">
        <v>0</v>
      </c>
      <c r="IK140" s="17">
        <v>0</v>
      </c>
      <c r="IL140" s="17">
        <v>0</v>
      </c>
      <c r="IM140" s="17">
        <v>0</v>
      </c>
      <c r="IN140" s="17">
        <v>0</v>
      </c>
      <c r="IO140" s="17">
        <v>0</v>
      </c>
      <c r="IP140" s="17">
        <v>0</v>
      </c>
      <c r="IQ140" s="17">
        <v>0</v>
      </c>
      <c r="IR140" s="17">
        <v>0</v>
      </c>
      <c r="IS140" s="17">
        <v>0</v>
      </c>
      <c r="IT140" s="17">
        <v>0</v>
      </c>
      <c r="IU140" s="17">
        <v>0</v>
      </c>
      <c r="IV140" s="17">
        <v>0</v>
      </c>
      <c r="IW140" s="17">
        <v>0</v>
      </c>
      <c r="IX140" s="17">
        <v>0</v>
      </c>
      <c r="IY140" s="17">
        <v>0</v>
      </c>
      <c r="IZ140" s="17">
        <v>0</v>
      </c>
      <c r="JA140" s="17">
        <v>0</v>
      </c>
      <c r="JB140" s="17">
        <v>0</v>
      </c>
      <c r="JC140" s="17">
        <v>0</v>
      </c>
      <c r="JD140" s="17">
        <v>0</v>
      </c>
      <c r="JE140" s="17">
        <v>0</v>
      </c>
      <c r="JF140" s="17">
        <v>0</v>
      </c>
      <c r="JG140" s="17">
        <v>0</v>
      </c>
      <c r="JH140" s="17">
        <v>0</v>
      </c>
      <c r="JI140" s="17">
        <v>0</v>
      </c>
      <c r="JJ140" s="17">
        <v>0</v>
      </c>
      <c r="JK140" s="17">
        <v>0</v>
      </c>
      <c r="JL140" s="17">
        <v>0</v>
      </c>
      <c r="JM140" s="17">
        <v>0</v>
      </c>
      <c r="JN140" s="17">
        <v>0</v>
      </c>
      <c r="JO140" s="17">
        <v>0</v>
      </c>
      <c r="JP140" s="17">
        <v>0</v>
      </c>
      <c r="JQ140" s="17">
        <v>0</v>
      </c>
      <c r="JR140" s="17">
        <v>0</v>
      </c>
      <c r="JS140" s="17">
        <v>0</v>
      </c>
      <c r="JT140" s="17">
        <v>0</v>
      </c>
      <c r="JU140" s="17">
        <v>0</v>
      </c>
      <c r="JV140" s="17">
        <v>0</v>
      </c>
      <c r="JW140" s="17">
        <v>0</v>
      </c>
      <c r="JX140" s="17">
        <v>0</v>
      </c>
      <c r="JY140" s="17">
        <v>0</v>
      </c>
    </row>
    <row r="141" spans="1:285" x14ac:dyDescent="0.15">
      <c r="A141" s="17" t="s">
        <v>790</v>
      </c>
      <c r="B141" s="17" t="s">
        <v>791</v>
      </c>
      <c r="C141" s="17">
        <v>0</v>
      </c>
      <c r="D141" s="17">
        <v>8.7100000000000009</v>
      </c>
      <c r="E141" s="17">
        <v>8.7100000000000009</v>
      </c>
      <c r="F141" s="17">
        <v>8.7100000000000009</v>
      </c>
      <c r="G141" s="17">
        <v>8.7100000000000009</v>
      </c>
      <c r="H141" s="17">
        <v>8.7100000000000009</v>
      </c>
      <c r="I141" s="17">
        <v>8.75</v>
      </c>
      <c r="J141" s="17">
        <v>8.75</v>
      </c>
      <c r="K141" s="17">
        <v>8.75</v>
      </c>
      <c r="L141" s="17">
        <v>8.75</v>
      </c>
      <c r="M141" s="17">
        <v>8.75</v>
      </c>
      <c r="N141" s="17">
        <v>8.7799999999999994</v>
      </c>
      <c r="O141" s="17">
        <v>8.7899999999999991</v>
      </c>
      <c r="P141" s="17">
        <v>8.7799999999999994</v>
      </c>
      <c r="Q141" s="17">
        <v>8.7899999999999991</v>
      </c>
      <c r="R141" s="17">
        <v>8.7899999999999991</v>
      </c>
      <c r="S141" s="17">
        <v>8.7899999999999991</v>
      </c>
      <c r="T141" s="17">
        <v>8.8000000000000007</v>
      </c>
      <c r="U141" s="17">
        <v>8.81</v>
      </c>
      <c r="V141" s="17">
        <v>8.81</v>
      </c>
      <c r="W141" s="17">
        <v>8.81</v>
      </c>
      <c r="X141" s="17">
        <v>8.82</v>
      </c>
      <c r="Y141" s="17">
        <v>8.82</v>
      </c>
      <c r="Z141" s="17">
        <v>8.81</v>
      </c>
      <c r="AA141" s="17">
        <v>8.81</v>
      </c>
      <c r="AB141" s="17">
        <v>0</v>
      </c>
      <c r="AC141" s="17">
        <v>0</v>
      </c>
      <c r="AD141" s="17">
        <v>0</v>
      </c>
      <c r="AE141" s="17">
        <v>0</v>
      </c>
      <c r="AF141" s="17">
        <v>0</v>
      </c>
      <c r="AG141" s="17">
        <v>0</v>
      </c>
      <c r="AH141" s="17">
        <v>0</v>
      </c>
      <c r="AI141" s="17">
        <v>0</v>
      </c>
      <c r="AJ141" s="17">
        <v>0</v>
      </c>
      <c r="AK141" s="17">
        <v>0</v>
      </c>
      <c r="AL141" s="17">
        <v>0</v>
      </c>
      <c r="AM141" s="17">
        <v>0</v>
      </c>
      <c r="AN141" s="17">
        <v>0</v>
      </c>
      <c r="AO141" s="17">
        <v>0</v>
      </c>
      <c r="AP141" s="17">
        <v>0</v>
      </c>
      <c r="AQ141" s="17">
        <v>0</v>
      </c>
      <c r="AR141" s="17">
        <v>0</v>
      </c>
      <c r="AS141" s="17">
        <v>0</v>
      </c>
      <c r="AT141" s="17">
        <v>0</v>
      </c>
      <c r="AU141" s="17">
        <v>0</v>
      </c>
      <c r="AV141" s="17">
        <v>0</v>
      </c>
      <c r="AW141" s="17">
        <v>0</v>
      </c>
      <c r="AX141" s="17">
        <v>0</v>
      </c>
      <c r="AY141" s="17">
        <v>0</v>
      </c>
      <c r="AZ141" s="17">
        <v>0</v>
      </c>
      <c r="BA141" s="17">
        <v>0</v>
      </c>
      <c r="BB141" s="17">
        <v>0</v>
      </c>
      <c r="BC141" s="17">
        <v>0</v>
      </c>
      <c r="BD141" s="17">
        <v>0</v>
      </c>
      <c r="BE141" s="17">
        <v>0</v>
      </c>
      <c r="BF141" s="17">
        <v>0</v>
      </c>
      <c r="BG141" s="17">
        <v>0</v>
      </c>
      <c r="BH141" s="17">
        <v>0</v>
      </c>
      <c r="BI141" s="17">
        <v>0</v>
      </c>
      <c r="BJ141" s="17">
        <v>0</v>
      </c>
      <c r="BK141" s="17">
        <v>0</v>
      </c>
      <c r="BL141" s="17">
        <v>0</v>
      </c>
      <c r="BM141" s="17">
        <v>0</v>
      </c>
      <c r="BN141" s="17">
        <v>0</v>
      </c>
      <c r="BO141" s="17">
        <v>0</v>
      </c>
      <c r="BP141" s="17">
        <v>0</v>
      </c>
      <c r="BQ141" s="17">
        <v>0</v>
      </c>
      <c r="BR141" s="17">
        <v>0</v>
      </c>
      <c r="BS141" s="17">
        <v>0</v>
      </c>
      <c r="BT141" s="17">
        <v>0</v>
      </c>
      <c r="BU141" s="17">
        <v>0</v>
      </c>
      <c r="BV141" s="17">
        <v>0</v>
      </c>
      <c r="BW141" s="17">
        <v>0</v>
      </c>
      <c r="BX141" s="17">
        <v>0</v>
      </c>
      <c r="BY141" s="17">
        <v>0</v>
      </c>
      <c r="BZ141" s="17">
        <v>0</v>
      </c>
      <c r="CA141" s="17">
        <v>0</v>
      </c>
      <c r="CB141" s="17">
        <v>0</v>
      </c>
      <c r="CC141" s="17">
        <v>0</v>
      </c>
      <c r="CD141" s="17">
        <v>0</v>
      </c>
      <c r="CE141" s="17">
        <v>0</v>
      </c>
      <c r="CF141" s="17">
        <v>0</v>
      </c>
      <c r="CG141" s="17">
        <v>0</v>
      </c>
      <c r="CH141" s="17">
        <v>0</v>
      </c>
      <c r="CI141" s="17">
        <v>0</v>
      </c>
      <c r="CJ141" s="17">
        <v>0</v>
      </c>
      <c r="CK141" s="17">
        <v>0</v>
      </c>
      <c r="CL141" s="17">
        <v>0</v>
      </c>
      <c r="CM141" s="17">
        <v>0</v>
      </c>
      <c r="CN141" s="17">
        <v>0</v>
      </c>
      <c r="CO141" s="17">
        <v>0</v>
      </c>
      <c r="CP141" s="17">
        <v>0</v>
      </c>
      <c r="CQ141" s="17">
        <v>0</v>
      </c>
      <c r="CR141" s="17">
        <v>0</v>
      </c>
      <c r="CS141" s="17">
        <v>0</v>
      </c>
      <c r="CT141" s="17">
        <v>0</v>
      </c>
      <c r="CU141" s="17">
        <v>0</v>
      </c>
      <c r="CV141" s="17">
        <v>0</v>
      </c>
      <c r="CW141" s="17">
        <v>0</v>
      </c>
      <c r="CX141" s="17">
        <v>0</v>
      </c>
      <c r="CY141" s="17">
        <v>0</v>
      </c>
      <c r="CZ141" s="17">
        <v>0</v>
      </c>
      <c r="DA141" s="17">
        <v>0</v>
      </c>
      <c r="DB141" s="17">
        <v>0</v>
      </c>
      <c r="DC141" s="17">
        <v>0</v>
      </c>
      <c r="DD141" s="17">
        <v>0</v>
      </c>
      <c r="DE141" s="17">
        <v>0</v>
      </c>
      <c r="DF141" s="17">
        <v>0</v>
      </c>
      <c r="DG141" s="17">
        <v>0</v>
      </c>
      <c r="DH141" s="17">
        <v>0</v>
      </c>
      <c r="DI141" s="17">
        <v>0</v>
      </c>
      <c r="DJ141" s="17">
        <v>0</v>
      </c>
      <c r="DK141" s="17">
        <v>0</v>
      </c>
      <c r="DL141" s="17">
        <v>0</v>
      </c>
      <c r="DM141" s="17">
        <v>0</v>
      </c>
      <c r="DN141" s="17">
        <v>0</v>
      </c>
      <c r="DO141" s="17">
        <v>0</v>
      </c>
      <c r="DP141" s="17">
        <v>0</v>
      </c>
      <c r="DQ141" s="17">
        <v>0</v>
      </c>
      <c r="DR141" s="17">
        <v>0</v>
      </c>
      <c r="DS141" s="17">
        <v>0</v>
      </c>
      <c r="DT141" s="17">
        <v>0</v>
      </c>
      <c r="DU141" s="17">
        <v>0</v>
      </c>
      <c r="DV141" s="17">
        <v>0</v>
      </c>
      <c r="DW141" s="17">
        <v>0</v>
      </c>
      <c r="DX141" s="17">
        <v>0</v>
      </c>
      <c r="DY141" s="17">
        <v>0</v>
      </c>
      <c r="DZ141" s="17">
        <v>0</v>
      </c>
      <c r="EA141" s="17">
        <v>0</v>
      </c>
      <c r="EB141" s="17">
        <v>0</v>
      </c>
      <c r="EC141" s="17">
        <v>0</v>
      </c>
      <c r="ED141" s="17">
        <v>0</v>
      </c>
      <c r="EE141" s="17">
        <v>0</v>
      </c>
      <c r="EF141" s="17">
        <v>0</v>
      </c>
      <c r="EG141" s="17">
        <v>0</v>
      </c>
      <c r="EH141" s="17">
        <v>0</v>
      </c>
      <c r="EI141" s="17">
        <v>0</v>
      </c>
      <c r="EJ141" s="17">
        <v>0</v>
      </c>
      <c r="EK141" s="17">
        <v>0</v>
      </c>
      <c r="EL141" s="17">
        <v>0</v>
      </c>
      <c r="EM141" s="17">
        <v>0</v>
      </c>
      <c r="EN141" s="17">
        <v>0</v>
      </c>
      <c r="EO141" s="17">
        <v>0</v>
      </c>
      <c r="EP141" s="17">
        <v>0</v>
      </c>
      <c r="EQ141" s="17">
        <v>0</v>
      </c>
      <c r="ER141" s="17">
        <v>0</v>
      </c>
      <c r="ES141" s="17">
        <v>0</v>
      </c>
      <c r="ET141" s="17">
        <v>0</v>
      </c>
      <c r="EU141" s="17">
        <v>0</v>
      </c>
      <c r="EV141" s="17">
        <v>0</v>
      </c>
      <c r="EW141" s="17">
        <v>0</v>
      </c>
      <c r="EX141" s="17">
        <v>0</v>
      </c>
      <c r="EY141" s="17">
        <v>0</v>
      </c>
      <c r="EZ141" s="17">
        <v>0</v>
      </c>
      <c r="FA141" s="17">
        <v>0</v>
      </c>
      <c r="FB141" s="17">
        <v>0</v>
      </c>
      <c r="FC141" s="17">
        <v>0</v>
      </c>
      <c r="FD141" s="17">
        <v>0</v>
      </c>
      <c r="FE141" s="17">
        <v>0</v>
      </c>
      <c r="FF141" s="17">
        <v>0</v>
      </c>
      <c r="FG141" s="17">
        <v>0</v>
      </c>
      <c r="FH141" s="17">
        <v>0</v>
      </c>
      <c r="FI141" s="17">
        <v>0</v>
      </c>
      <c r="FJ141" s="17">
        <v>0</v>
      </c>
      <c r="FK141" s="17">
        <v>0</v>
      </c>
      <c r="FL141" s="17">
        <v>0</v>
      </c>
      <c r="FM141" s="17">
        <v>0</v>
      </c>
      <c r="FN141" s="17">
        <v>0</v>
      </c>
      <c r="FO141" s="17">
        <v>0</v>
      </c>
      <c r="FP141" s="17">
        <v>0</v>
      </c>
      <c r="FQ141" s="17">
        <v>0</v>
      </c>
      <c r="FR141" s="17">
        <v>0</v>
      </c>
      <c r="FS141" s="17">
        <v>0</v>
      </c>
      <c r="FT141" s="17">
        <v>0</v>
      </c>
      <c r="FU141" s="17">
        <v>0</v>
      </c>
      <c r="FV141" s="17">
        <v>0</v>
      </c>
      <c r="FW141" s="17">
        <v>0</v>
      </c>
      <c r="FX141" s="17">
        <v>0</v>
      </c>
      <c r="FY141" s="17">
        <v>0</v>
      </c>
      <c r="FZ141" s="17">
        <v>0</v>
      </c>
      <c r="GA141" s="17">
        <v>0</v>
      </c>
      <c r="GB141" s="17">
        <v>0</v>
      </c>
      <c r="GC141" s="17">
        <v>0</v>
      </c>
      <c r="GD141" s="17">
        <v>0</v>
      </c>
      <c r="GE141" s="17">
        <v>0</v>
      </c>
      <c r="GF141" s="17">
        <v>0</v>
      </c>
      <c r="GG141" s="17">
        <v>0</v>
      </c>
      <c r="GH141" s="17">
        <v>0</v>
      </c>
      <c r="GI141" s="17">
        <v>0</v>
      </c>
      <c r="GJ141" s="17">
        <v>0</v>
      </c>
      <c r="GK141" s="17">
        <v>0</v>
      </c>
      <c r="GL141" s="17">
        <v>0</v>
      </c>
      <c r="GM141" s="17">
        <v>0</v>
      </c>
      <c r="GN141" s="17">
        <v>0</v>
      </c>
      <c r="GO141" s="17">
        <v>0</v>
      </c>
      <c r="GP141" s="17">
        <v>0</v>
      </c>
      <c r="GQ141" s="17">
        <v>0</v>
      </c>
      <c r="GR141" s="17">
        <v>0</v>
      </c>
      <c r="GS141" s="17">
        <v>0</v>
      </c>
      <c r="GT141" s="17">
        <v>0</v>
      </c>
      <c r="GU141" s="17">
        <v>0</v>
      </c>
      <c r="GV141" s="17">
        <v>0</v>
      </c>
      <c r="GW141" s="17">
        <v>0</v>
      </c>
      <c r="GX141" s="17">
        <v>0</v>
      </c>
      <c r="GY141" s="17">
        <v>0</v>
      </c>
      <c r="GZ141" s="17">
        <v>0</v>
      </c>
      <c r="HA141" s="17">
        <v>0</v>
      </c>
      <c r="HB141" s="17">
        <v>0</v>
      </c>
      <c r="HC141" s="17">
        <v>0</v>
      </c>
      <c r="HD141" s="17">
        <v>0</v>
      </c>
      <c r="HE141" s="17">
        <v>0</v>
      </c>
      <c r="HF141" s="17">
        <v>0</v>
      </c>
      <c r="HG141" s="17">
        <v>0</v>
      </c>
      <c r="HH141" s="17">
        <v>0</v>
      </c>
      <c r="HI141" s="17">
        <v>0</v>
      </c>
      <c r="HJ141" s="17">
        <v>0</v>
      </c>
      <c r="HK141" s="17">
        <v>0</v>
      </c>
      <c r="HL141" s="17">
        <v>0</v>
      </c>
      <c r="HM141" s="17">
        <v>0</v>
      </c>
      <c r="HN141" s="17">
        <v>0</v>
      </c>
      <c r="HO141" s="17">
        <v>0</v>
      </c>
      <c r="HP141" s="17">
        <v>0</v>
      </c>
      <c r="HQ141" s="17">
        <v>0</v>
      </c>
      <c r="HR141" s="17">
        <v>0</v>
      </c>
      <c r="HS141" s="17">
        <v>0</v>
      </c>
      <c r="HT141" s="17">
        <v>0</v>
      </c>
      <c r="HU141" s="17">
        <v>0</v>
      </c>
      <c r="HV141" s="17">
        <v>0</v>
      </c>
      <c r="HW141" s="17">
        <v>0</v>
      </c>
      <c r="HX141" s="17">
        <v>0</v>
      </c>
      <c r="HY141" s="17">
        <v>0</v>
      </c>
      <c r="HZ141" s="17">
        <v>0</v>
      </c>
      <c r="IA141" s="17">
        <v>0</v>
      </c>
      <c r="IB141" s="17">
        <v>0</v>
      </c>
      <c r="IC141" s="17">
        <v>0</v>
      </c>
      <c r="ID141" s="17">
        <v>0</v>
      </c>
      <c r="IE141" s="17">
        <v>0</v>
      </c>
      <c r="IF141" s="17">
        <v>0</v>
      </c>
      <c r="IG141" s="17">
        <v>0</v>
      </c>
      <c r="IH141" s="17">
        <v>0</v>
      </c>
      <c r="II141" s="17">
        <v>0</v>
      </c>
      <c r="IJ141" s="17">
        <v>0</v>
      </c>
      <c r="IK141" s="17">
        <v>0</v>
      </c>
      <c r="IL141" s="17">
        <v>0</v>
      </c>
      <c r="IM141" s="17">
        <v>0</v>
      </c>
      <c r="IN141" s="17">
        <v>0</v>
      </c>
      <c r="IO141" s="17">
        <v>0</v>
      </c>
      <c r="IP141" s="17">
        <v>0</v>
      </c>
      <c r="IQ141" s="17">
        <v>0</v>
      </c>
      <c r="IR141" s="17">
        <v>0</v>
      </c>
      <c r="IS141" s="17">
        <v>0</v>
      </c>
      <c r="IT141" s="17">
        <v>0</v>
      </c>
      <c r="IU141" s="17">
        <v>0</v>
      </c>
      <c r="IV141" s="17">
        <v>0</v>
      </c>
      <c r="IW141" s="17">
        <v>0</v>
      </c>
      <c r="IX141" s="17">
        <v>0</v>
      </c>
      <c r="IY141" s="17">
        <v>0</v>
      </c>
      <c r="IZ141" s="17">
        <v>0</v>
      </c>
      <c r="JA141" s="17">
        <v>0</v>
      </c>
      <c r="JB141" s="17">
        <v>0</v>
      </c>
      <c r="JC141" s="17">
        <v>0</v>
      </c>
      <c r="JD141" s="17">
        <v>0</v>
      </c>
      <c r="JE141" s="17">
        <v>0</v>
      </c>
      <c r="JF141" s="17">
        <v>0</v>
      </c>
      <c r="JG141" s="17">
        <v>0</v>
      </c>
      <c r="JH141" s="17">
        <v>0</v>
      </c>
      <c r="JI141" s="17">
        <v>0</v>
      </c>
      <c r="JJ141" s="17">
        <v>0</v>
      </c>
      <c r="JK141" s="17">
        <v>0</v>
      </c>
      <c r="JL141" s="17">
        <v>0</v>
      </c>
      <c r="JM141" s="17">
        <v>0</v>
      </c>
      <c r="JN141" s="17">
        <v>0</v>
      </c>
      <c r="JO141" s="17">
        <v>0</v>
      </c>
      <c r="JP141" s="17">
        <v>0</v>
      </c>
      <c r="JQ141" s="17">
        <v>0</v>
      </c>
      <c r="JR141" s="17">
        <v>0</v>
      </c>
      <c r="JS141" s="17">
        <v>0</v>
      </c>
      <c r="JT141" s="17">
        <v>0</v>
      </c>
      <c r="JU141" s="17">
        <v>0</v>
      </c>
      <c r="JV141" s="17">
        <v>0</v>
      </c>
      <c r="JW141" s="17">
        <v>0</v>
      </c>
      <c r="JX141" s="17">
        <v>0</v>
      </c>
      <c r="JY141" s="17">
        <v>0</v>
      </c>
    </row>
    <row r="142" spans="1:285" x14ac:dyDescent="0.15">
      <c r="A142" s="17" t="s">
        <v>158</v>
      </c>
      <c r="B142" s="17" t="s">
        <v>159</v>
      </c>
      <c r="C142" s="17">
        <v>0</v>
      </c>
      <c r="D142" s="17">
        <v>2.42</v>
      </c>
      <c r="E142" s="17">
        <v>2.42</v>
      </c>
      <c r="F142" s="17">
        <v>2.42</v>
      </c>
      <c r="G142" s="17">
        <v>2.42</v>
      </c>
      <c r="H142" s="17">
        <v>2.42</v>
      </c>
      <c r="I142" s="17">
        <v>2.42</v>
      </c>
      <c r="J142" s="17">
        <v>2.42</v>
      </c>
      <c r="K142" s="17">
        <v>2.42</v>
      </c>
      <c r="L142" s="17">
        <v>2.42</v>
      </c>
      <c r="M142" s="17">
        <v>2.42</v>
      </c>
      <c r="N142" s="17">
        <v>2.42</v>
      </c>
      <c r="O142" s="17">
        <v>2.4300000000000002</v>
      </c>
      <c r="P142" s="17">
        <v>2.4300000000000002</v>
      </c>
      <c r="Q142" s="17">
        <v>2.4300000000000002</v>
      </c>
      <c r="R142" s="17">
        <v>2.42</v>
      </c>
      <c r="S142" s="17">
        <v>2.4300000000000002</v>
      </c>
      <c r="T142" s="17">
        <v>2.4300000000000002</v>
      </c>
      <c r="U142" s="17">
        <v>2.4300000000000002</v>
      </c>
      <c r="V142" s="17">
        <v>2.4300000000000002</v>
      </c>
      <c r="W142" s="17">
        <v>2.4300000000000002</v>
      </c>
      <c r="X142" s="17">
        <v>2.44</v>
      </c>
      <c r="Y142" s="17">
        <v>2.44</v>
      </c>
      <c r="Z142" s="17">
        <v>2.4300000000000002</v>
      </c>
      <c r="AA142" s="17">
        <v>2.44</v>
      </c>
      <c r="AB142" s="17">
        <v>0</v>
      </c>
      <c r="AC142" s="17">
        <v>0</v>
      </c>
      <c r="AD142" s="17">
        <v>0</v>
      </c>
      <c r="AE142" s="17">
        <v>0</v>
      </c>
      <c r="AF142" s="17">
        <v>0</v>
      </c>
      <c r="AG142" s="17">
        <v>0</v>
      </c>
      <c r="AH142" s="17">
        <v>0</v>
      </c>
      <c r="AI142" s="17">
        <v>0</v>
      </c>
      <c r="AJ142" s="17">
        <v>0</v>
      </c>
      <c r="AK142" s="17">
        <v>0</v>
      </c>
      <c r="AL142" s="17">
        <v>0</v>
      </c>
      <c r="AM142" s="17">
        <v>0</v>
      </c>
      <c r="AN142" s="17">
        <v>0</v>
      </c>
      <c r="AO142" s="17">
        <v>0</v>
      </c>
      <c r="AP142" s="17">
        <v>0</v>
      </c>
      <c r="AQ142" s="17">
        <v>0</v>
      </c>
      <c r="AR142" s="17">
        <v>0</v>
      </c>
      <c r="AS142" s="17">
        <v>0</v>
      </c>
      <c r="AT142" s="17">
        <v>0</v>
      </c>
      <c r="AU142" s="17">
        <v>0</v>
      </c>
      <c r="AV142" s="17">
        <v>0</v>
      </c>
      <c r="AW142" s="17">
        <v>0</v>
      </c>
      <c r="AX142" s="17">
        <v>0</v>
      </c>
      <c r="AY142" s="17">
        <v>0</v>
      </c>
      <c r="AZ142" s="17">
        <v>0</v>
      </c>
      <c r="BA142" s="17">
        <v>0</v>
      </c>
      <c r="BB142" s="17">
        <v>0</v>
      </c>
      <c r="BC142" s="17">
        <v>0</v>
      </c>
      <c r="BD142" s="17">
        <v>0</v>
      </c>
      <c r="BE142" s="17">
        <v>0</v>
      </c>
      <c r="BF142" s="17">
        <v>0</v>
      </c>
      <c r="BG142" s="17">
        <v>0</v>
      </c>
      <c r="BH142" s="17">
        <v>0</v>
      </c>
      <c r="BI142" s="17">
        <v>0</v>
      </c>
      <c r="BJ142" s="17">
        <v>0</v>
      </c>
      <c r="BK142" s="17">
        <v>0</v>
      </c>
      <c r="BL142" s="17">
        <v>0</v>
      </c>
      <c r="BM142" s="17">
        <v>0</v>
      </c>
      <c r="BN142" s="17">
        <v>0</v>
      </c>
      <c r="BO142" s="17">
        <v>0</v>
      </c>
      <c r="BP142" s="17">
        <v>0</v>
      </c>
      <c r="BQ142" s="17">
        <v>0</v>
      </c>
      <c r="BR142" s="17">
        <v>0</v>
      </c>
      <c r="BS142" s="17">
        <v>0</v>
      </c>
      <c r="BT142" s="17">
        <v>0</v>
      </c>
      <c r="BU142" s="17">
        <v>0</v>
      </c>
      <c r="BV142" s="17">
        <v>0</v>
      </c>
      <c r="BW142" s="17">
        <v>0</v>
      </c>
      <c r="BX142" s="17">
        <v>0</v>
      </c>
      <c r="BY142" s="17">
        <v>0</v>
      </c>
      <c r="BZ142" s="17">
        <v>0</v>
      </c>
      <c r="CA142" s="17">
        <v>0</v>
      </c>
      <c r="CB142" s="17">
        <v>0</v>
      </c>
      <c r="CC142" s="17">
        <v>0</v>
      </c>
      <c r="CD142" s="17">
        <v>0</v>
      </c>
      <c r="CE142" s="17">
        <v>0</v>
      </c>
      <c r="CF142" s="17">
        <v>0</v>
      </c>
      <c r="CG142" s="17">
        <v>0</v>
      </c>
      <c r="CH142" s="17">
        <v>0</v>
      </c>
      <c r="CI142" s="17">
        <v>0</v>
      </c>
      <c r="CJ142" s="17">
        <v>0</v>
      </c>
      <c r="CK142" s="17">
        <v>0</v>
      </c>
      <c r="CL142" s="17">
        <v>0</v>
      </c>
      <c r="CM142" s="17">
        <v>0</v>
      </c>
      <c r="CN142" s="17">
        <v>0</v>
      </c>
      <c r="CO142" s="17">
        <v>0</v>
      </c>
      <c r="CP142" s="17">
        <v>0</v>
      </c>
      <c r="CQ142" s="17">
        <v>0</v>
      </c>
      <c r="CR142" s="17">
        <v>0</v>
      </c>
      <c r="CS142" s="17">
        <v>0</v>
      </c>
      <c r="CT142" s="17">
        <v>0</v>
      </c>
      <c r="CU142" s="17">
        <v>0</v>
      </c>
      <c r="CV142" s="17">
        <v>0</v>
      </c>
      <c r="CW142" s="17">
        <v>0</v>
      </c>
      <c r="CX142" s="17">
        <v>0</v>
      </c>
      <c r="CY142" s="17">
        <v>0</v>
      </c>
      <c r="CZ142" s="17">
        <v>0</v>
      </c>
      <c r="DA142" s="17">
        <v>0</v>
      </c>
      <c r="DB142" s="17">
        <v>0</v>
      </c>
      <c r="DC142" s="17">
        <v>0</v>
      </c>
      <c r="DD142" s="17">
        <v>0</v>
      </c>
      <c r="DE142" s="17">
        <v>0</v>
      </c>
      <c r="DF142" s="17">
        <v>0</v>
      </c>
      <c r="DG142" s="17">
        <v>0</v>
      </c>
      <c r="DH142" s="17">
        <v>0</v>
      </c>
      <c r="DI142" s="17">
        <v>0</v>
      </c>
      <c r="DJ142" s="17">
        <v>0</v>
      </c>
      <c r="DK142" s="17">
        <v>0</v>
      </c>
      <c r="DL142" s="17">
        <v>0</v>
      </c>
      <c r="DM142" s="17">
        <v>0</v>
      </c>
      <c r="DN142" s="17">
        <v>0</v>
      </c>
      <c r="DO142" s="17">
        <v>0</v>
      </c>
      <c r="DP142" s="17">
        <v>0</v>
      </c>
      <c r="DQ142" s="17">
        <v>0</v>
      </c>
      <c r="DR142" s="17">
        <v>0</v>
      </c>
      <c r="DS142" s="17">
        <v>0</v>
      </c>
      <c r="DT142" s="17">
        <v>0</v>
      </c>
      <c r="DU142" s="17">
        <v>0</v>
      </c>
      <c r="DV142" s="17">
        <v>0</v>
      </c>
      <c r="DW142" s="17">
        <v>0</v>
      </c>
      <c r="DX142" s="17">
        <v>0</v>
      </c>
      <c r="DY142" s="17">
        <v>0</v>
      </c>
      <c r="DZ142" s="17">
        <v>0</v>
      </c>
      <c r="EA142" s="17">
        <v>0</v>
      </c>
      <c r="EB142" s="17">
        <v>0</v>
      </c>
      <c r="EC142" s="17">
        <v>0</v>
      </c>
      <c r="ED142" s="17">
        <v>0</v>
      </c>
      <c r="EE142" s="17">
        <v>0</v>
      </c>
      <c r="EF142" s="17">
        <v>0</v>
      </c>
      <c r="EG142" s="17">
        <v>0</v>
      </c>
      <c r="EH142" s="17">
        <v>0</v>
      </c>
      <c r="EI142" s="17">
        <v>0</v>
      </c>
      <c r="EJ142" s="17">
        <v>0</v>
      </c>
      <c r="EK142" s="17">
        <v>0</v>
      </c>
      <c r="EL142" s="17">
        <v>0</v>
      </c>
      <c r="EM142" s="17">
        <v>0</v>
      </c>
      <c r="EN142" s="17">
        <v>0</v>
      </c>
      <c r="EO142" s="17">
        <v>0</v>
      </c>
      <c r="EP142" s="17">
        <v>0</v>
      </c>
      <c r="EQ142" s="17">
        <v>0</v>
      </c>
      <c r="ER142" s="17">
        <v>0</v>
      </c>
      <c r="ES142" s="17">
        <v>0</v>
      </c>
      <c r="ET142" s="17">
        <v>0</v>
      </c>
      <c r="EU142" s="17">
        <v>0</v>
      </c>
      <c r="EV142" s="17">
        <v>0</v>
      </c>
      <c r="EW142" s="17">
        <v>0</v>
      </c>
      <c r="EX142" s="17">
        <v>0</v>
      </c>
      <c r="EY142" s="17">
        <v>0</v>
      </c>
      <c r="EZ142" s="17">
        <v>0</v>
      </c>
      <c r="FA142" s="17">
        <v>0</v>
      </c>
      <c r="FB142" s="17">
        <v>0</v>
      </c>
      <c r="FC142" s="17">
        <v>0</v>
      </c>
      <c r="FD142" s="17">
        <v>0</v>
      </c>
      <c r="FE142" s="17">
        <v>0</v>
      </c>
      <c r="FF142" s="17">
        <v>0</v>
      </c>
      <c r="FG142" s="17">
        <v>0</v>
      </c>
      <c r="FH142" s="17">
        <v>0</v>
      </c>
      <c r="FI142" s="17">
        <v>0</v>
      </c>
      <c r="FJ142" s="17">
        <v>0</v>
      </c>
      <c r="FK142" s="17">
        <v>0</v>
      </c>
      <c r="FL142" s="17">
        <v>0</v>
      </c>
      <c r="FM142" s="17">
        <v>0</v>
      </c>
      <c r="FN142" s="17">
        <v>0</v>
      </c>
      <c r="FO142" s="17">
        <v>0</v>
      </c>
      <c r="FP142" s="17">
        <v>0</v>
      </c>
      <c r="FQ142" s="17">
        <v>0</v>
      </c>
      <c r="FR142" s="17">
        <v>0</v>
      </c>
      <c r="FS142" s="17">
        <v>0</v>
      </c>
      <c r="FT142" s="17">
        <v>0</v>
      </c>
      <c r="FU142" s="17">
        <v>0</v>
      </c>
      <c r="FV142" s="17">
        <v>0</v>
      </c>
      <c r="FW142" s="17">
        <v>0</v>
      </c>
      <c r="FX142" s="17">
        <v>0</v>
      </c>
      <c r="FY142" s="17">
        <v>0</v>
      </c>
      <c r="FZ142" s="17">
        <v>0</v>
      </c>
      <c r="GA142" s="17">
        <v>0</v>
      </c>
      <c r="GB142" s="17">
        <v>0</v>
      </c>
      <c r="GC142" s="17">
        <v>0</v>
      </c>
      <c r="GD142" s="17">
        <v>0</v>
      </c>
      <c r="GE142" s="17">
        <v>0</v>
      </c>
      <c r="GF142" s="17">
        <v>0</v>
      </c>
      <c r="GG142" s="17">
        <v>0</v>
      </c>
      <c r="GH142" s="17">
        <v>0</v>
      </c>
      <c r="GI142" s="17">
        <v>0</v>
      </c>
      <c r="GJ142" s="17">
        <v>0</v>
      </c>
      <c r="GK142" s="17">
        <v>0</v>
      </c>
      <c r="GL142" s="17">
        <v>0</v>
      </c>
      <c r="GM142" s="17">
        <v>0</v>
      </c>
      <c r="GN142" s="17">
        <v>0</v>
      </c>
      <c r="GO142" s="17">
        <v>0</v>
      </c>
      <c r="GP142" s="17">
        <v>0</v>
      </c>
      <c r="GQ142" s="17">
        <v>0</v>
      </c>
      <c r="GR142" s="17">
        <v>0</v>
      </c>
      <c r="GS142" s="17">
        <v>0</v>
      </c>
      <c r="GT142" s="17">
        <v>0</v>
      </c>
      <c r="GU142" s="17">
        <v>0</v>
      </c>
      <c r="GV142" s="17">
        <v>0</v>
      </c>
      <c r="GW142" s="17">
        <v>0</v>
      </c>
      <c r="GX142" s="17">
        <v>0</v>
      </c>
      <c r="GY142" s="17">
        <v>0</v>
      </c>
      <c r="GZ142" s="17">
        <v>0</v>
      </c>
      <c r="HA142" s="17">
        <v>0</v>
      </c>
      <c r="HB142" s="17">
        <v>0</v>
      </c>
      <c r="HC142" s="17">
        <v>0</v>
      </c>
      <c r="HD142" s="17">
        <v>0</v>
      </c>
      <c r="HE142" s="17">
        <v>0</v>
      </c>
      <c r="HF142" s="17">
        <v>0</v>
      </c>
      <c r="HG142" s="17">
        <v>0</v>
      </c>
      <c r="HH142" s="17">
        <v>0</v>
      </c>
      <c r="HI142" s="17">
        <v>0</v>
      </c>
      <c r="HJ142" s="17">
        <v>0</v>
      </c>
      <c r="HK142" s="17">
        <v>0</v>
      </c>
      <c r="HL142" s="17">
        <v>0</v>
      </c>
      <c r="HM142" s="17">
        <v>0</v>
      </c>
      <c r="HN142" s="17">
        <v>0</v>
      </c>
      <c r="HO142" s="17">
        <v>0</v>
      </c>
      <c r="HP142" s="17">
        <v>0</v>
      </c>
      <c r="HQ142" s="17">
        <v>0</v>
      </c>
      <c r="HR142" s="17">
        <v>0</v>
      </c>
      <c r="HS142" s="17">
        <v>0</v>
      </c>
      <c r="HT142" s="17">
        <v>0</v>
      </c>
      <c r="HU142" s="17">
        <v>0</v>
      </c>
      <c r="HV142" s="17">
        <v>0</v>
      </c>
      <c r="HW142" s="17">
        <v>0</v>
      </c>
      <c r="HX142" s="17">
        <v>0</v>
      </c>
      <c r="HY142" s="17">
        <v>0</v>
      </c>
      <c r="HZ142" s="17">
        <v>0</v>
      </c>
      <c r="IA142" s="17">
        <v>0</v>
      </c>
      <c r="IB142" s="17">
        <v>0</v>
      </c>
      <c r="IC142" s="17">
        <v>0</v>
      </c>
      <c r="ID142" s="17">
        <v>0</v>
      </c>
      <c r="IE142" s="17">
        <v>0</v>
      </c>
      <c r="IF142" s="17">
        <v>0</v>
      </c>
      <c r="IG142" s="17">
        <v>0</v>
      </c>
      <c r="IH142" s="17">
        <v>0</v>
      </c>
      <c r="II142" s="17">
        <v>0</v>
      </c>
      <c r="IJ142" s="17">
        <v>0</v>
      </c>
      <c r="IK142" s="17">
        <v>0</v>
      </c>
      <c r="IL142" s="17">
        <v>0</v>
      </c>
      <c r="IM142" s="17">
        <v>0</v>
      </c>
      <c r="IN142" s="17">
        <v>0</v>
      </c>
      <c r="IO142" s="17">
        <v>0</v>
      </c>
      <c r="IP142" s="17">
        <v>0</v>
      </c>
      <c r="IQ142" s="17">
        <v>0</v>
      </c>
      <c r="IR142" s="17">
        <v>0</v>
      </c>
      <c r="IS142" s="17">
        <v>0</v>
      </c>
      <c r="IT142" s="17">
        <v>0</v>
      </c>
      <c r="IU142" s="17">
        <v>0</v>
      </c>
      <c r="IV142" s="17">
        <v>0</v>
      </c>
      <c r="IW142" s="17">
        <v>0</v>
      </c>
      <c r="IX142" s="17">
        <v>0</v>
      </c>
      <c r="IY142" s="17">
        <v>0</v>
      </c>
      <c r="IZ142" s="17">
        <v>0</v>
      </c>
      <c r="JA142" s="17">
        <v>0</v>
      </c>
      <c r="JB142" s="17">
        <v>0</v>
      </c>
      <c r="JC142" s="17">
        <v>0</v>
      </c>
      <c r="JD142" s="17">
        <v>0</v>
      </c>
      <c r="JE142" s="17">
        <v>0</v>
      </c>
      <c r="JF142" s="17">
        <v>0</v>
      </c>
      <c r="JG142" s="17">
        <v>0</v>
      </c>
      <c r="JH142" s="17">
        <v>0</v>
      </c>
      <c r="JI142" s="17">
        <v>0</v>
      </c>
      <c r="JJ142" s="17">
        <v>0</v>
      </c>
      <c r="JK142" s="17">
        <v>0</v>
      </c>
      <c r="JL142" s="17">
        <v>0</v>
      </c>
      <c r="JM142" s="17">
        <v>0</v>
      </c>
      <c r="JN142" s="17">
        <v>0</v>
      </c>
      <c r="JO142" s="17">
        <v>0</v>
      </c>
      <c r="JP142" s="17">
        <v>0</v>
      </c>
      <c r="JQ142" s="17">
        <v>0</v>
      </c>
      <c r="JR142" s="17">
        <v>0</v>
      </c>
      <c r="JS142" s="17">
        <v>0</v>
      </c>
      <c r="JT142" s="17">
        <v>0</v>
      </c>
      <c r="JU142" s="17">
        <v>0</v>
      </c>
      <c r="JV142" s="17">
        <v>0</v>
      </c>
      <c r="JW142" s="17">
        <v>0</v>
      </c>
      <c r="JX142" s="17">
        <v>0</v>
      </c>
      <c r="JY142" s="17">
        <v>0</v>
      </c>
    </row>
    <row r="143" spans="1:285" x14ac:dyDescent="0.15">
      <c r="A143" s="17" t="s">
        <v>273</v>
      </c>
      <c r="B143" s="17" t="s">
        <v>274</v>
      </c>
      <c r="C143" s="17">
        <v>0</v>
      </c>
      <c r="D143" s="17">
        <v>30.53</v>
      </c>
      <c r="E143" s="17">
        <v>30.53</v>
      </c>
      <c r="F143" s="17">
        <v>30.53</v>
      </c>
      <c r="G143" s="17">
        <v>30.53</v>
      </c>
      <c r="H143" s="17">
        <v>30.53</v>
      </c>
      <c r="I143" s="17">
        <v>31.21</v>
      </c>
      <c r="J143" s="17">
        <v>31.21</v>
      </c>
      <c r="K143" s="17">
        <v>31.21</v>
      </c>
      <c r="L143" s="17">
        <v>31.21</v>
      </c>
      <c r="M143" s="17">
        <v>31.21</v>
      </c>
      <c r="N143" s="17">
        <v>31</v>
      </c>
      <c r="O143" s="17">
        <v>31</v>
      </c>
      <c r="P143" s="17">
        <v>31</v>
      </c>
      <c r="Q143" s="17">
        <v>30.9</v>
      </c>
      <c r="R143" s="17">
        <v>30.94</v>
      </c>
      <c r="S143" s="17">
        <v>30.95</v>
      </c>
      <c r="T143" s="17">
        <v>30.95</v>
      </c>
      <c r="U143" s="17">
        <v>30.95</v>
      </c>
      <c r="V143" s="17">
        <v>30.9</v>
      </c>
      <c r="W143" s="17">
        <v>30.85</v>
      </c>
      <c r="X143" s="17">
        <v>30.85</v>
      </c>
      <c r="Y143" s="17">
        <v>30.88</v>
      </c>
      <c r="Z143" s="17">
        <v>30.9</v>
      </c>
      <c r="AA143" s="17">
        <v>30.87</v>
      </c>
      <c r="AB143" s="17">
        <v>0</v>
      </c>
      <c r="AC143" s="17">
        <v>0</v>
      </c>
      <c r="AD143" s="17">
        <v>0</v>
      </c>
      <c r="AE143" s="17">
        <v>0</v>
      </c>
      <c r="AF143" s="17">
        <v>0</v>
      </c>
      <c r="AG143" s="17">
        <v>0</v>
      </c>
      <c r="AH143" s="17">
        <v>0</v>
      </c>
      <c r="AI143" s="17">
        <v>0</v>
      </c>
      <c r="AJ143" s="17">
        <v>0</v>
      </c>
      <c r="AK143" s="17">
        <v>0</v>
      </c>
      <c r="AL143" s="17">
        <v>0</v>
      </c>
      <c r="AM143" s="17">
        <v>0</v>
      </c>
      <c r="AN143" s="17">
        <v>0</v>
      </c>
      <c r="AO143" s="17">
        <v>0</v>
      </c>
      <c r="AP143" s="17">
        <v>0</v>
      </c>
      <c r="AQ143" s="17">
        <v>0</v>
      </c>
      <c r="AR143" s="17">
        <v>0</v>
      </c>
      <c r="AS143" s="17">
        <v>0</v>
      </c>
      <c r="AT143" s="17">
        <v>0</v>
      </c>
      <c r="AU143" s="17">
        <v>0</v>
      </c>
      <c r="AV143" s="17">
        <v>0</v>
      </c>
      <c r="AW143" s="17">
        <v>0</v>
      </c>
      <c r="AX143" s="17">
        <v>0</v>
      </c>
      <c r="AY143" s="17">
        <v>0</v>
      </c>
      <c r="AZ143" s="17">
        <v>0</v>
      </c>
      <c r="BA143" s="17">
        <v>0</v>
      </c>
      <c r="BB143" s="17">
        <v>0</v>
      </c>
      <c r="BC143" s="17">
        <v>0</v>
      </c>
      <c r="BD143" s="17">
        <v>0</v>
      </c>
      <c r="BE143" s="17">
        <v>0</v>
      </c>
      <c r="BF143" s="17">
        <v>0</v>
      </c>
      <c r="BG143" s="17">
        <v>0</v>
      </c>
      <c r="BH143" s="17">
        <v>0</v>
      </c>
      <c r="BI143" s="17">
        <v>0</v>
      </c>
      <c r="BJ143" s="17">
        <v>0</v>
      </c>
      <c r="BK143" s="17">
        <v>0</v>
      </c>
      <c r="BL143" s="17">
        <v>0</v>
      </c>
      <c r="BM143" s="17">
        <v>0</v>
      </c>
      <c r="BN143" s="17">
        <v>0</v>
      </c>
      <c r="BO143" s="17">
        <v>0</v>
      </c>
      <c r="BP143" s="17">
        <v>0</v>
      </c>
      <c r="BQ143" s="17">
        <v>0</v>
      </c>
      <c r="BR143" s="17">
        <v>0</v>
      </c>
      <c r="BS143" s="17">
        <v>0</v>
      </c>
      <c r="BT143" s="17">
        <v>0</v>
      </c>
      <c r="BU143" s="17">
        <v>0</v>
      </c>
      <c r="BV143" s="17">
        <v>0</v>
      </c>
      <c r="BW143" s="17">
        <v>0</v>
      </c>
      <c r="BX143" s="17">
        <v>0</v>
      </c>
      <c r="BY143" s="17">
        <v>0</v>
      </c>
      <c r="BZ143" s="17">
        <v>0</v>
      </c>
      <c r="CA143" s="17">
        <v>0</v>
      </c>
      <c r="CB143" s="17">
        <v>0</v>
      </c>
      <c r="CC143" s="17">
        <v>0</v>
      </c>
      <c r="CD143" s="17">
        <v>0</v>
      </c>
      <c r="CE143" s="17">
        <v>0</v>
      </c>
      <c r="CF143" s="17">
        <v>0</v>
      </c>
      <c r="CG143" s="17">
        <v>0</v>
      </c>
      <c r="CH143" s="17">
        <v>0</v>
      </c>
      <c r="CI143" s="17">
        <v>0</v>
      </c>
      <c r="CJ143" s="17">
        <v>0</v>
      </c>
      <c r="CK143" s="17">
        <v>0</v>
      </c>
      <c r="CL143" s="17">
        <v>0</v>
      </c>
      <c r="CM143" s="17">
        <v>0</v>
      </c>
      <c r="CN143" s="17">
        <v>0</v>
      </c>
      <c r="CO143" s="17">
        <v>0</v>
      </c>
      <c r="CP143" s="17">
        <v>0</v>
      </c>
      <c r="CQ143" s="17">
        <v>0</v>
      </c>
      <c r="CR143" s="17">
        <v>0</v>
      </c>
      <c r="CS143" s="17">
        <v>0</v>
      </c>
      <c r="CT143" s="17">
        <v>0</v>
      </c>
      <c r="CU143" s="17">
        <v>0</v>
      </c>
      <c r="CV143" s="17">
        <v>0</v>
      </c>
      <c r="CW143" s="17">
        <v>0</v>
      </c>
      <c r="CX143" s="17">
        <v>0</v>
      </c>
      <c r="CY143" s="17">
        <v>0</v>
      </c>
      <c r="CZ143" s="17">
        <v>0</v>
      </c>
      <c r="DA143" s="17">
        <v>0</v>
      </c>
      <c r="DB143" s="17">
        <v>0</v>
      </c>
      <c r="DC143" s="17">
        <v>0</v>
      </c>
      <c r="DD143" s="17">
        <v>0</v>
      </c>
      <c r="DE143" s="17">
        <v>0</v>
      </c>
      <c r="DF143" s="17">
        <v>0</v>
      </c>
      <c r="DG143" s="17">
        <v>0</v>
      </c>
      <c r="DH143" s="17">
        <v>0</v>
      </c>
      <c r="DI143" s="17">
        <v>0</v>
      </c>
      <c r="DJ143" s="17">
        <v>0</v>
      </c>
      <c r="DK143" s="17">
        <v>0</v>
      </c>
      <c r="DL143" s="17">
        <v>0</v>
      </c>
      <c r="DM143" s="17">
        <v>0</v>
      </c>
      <c r="DN143" s="17">
        <v>0</v>
      </c>
      <c r="DO143" s="17">
        <v>0</v>
      </c>
      <c r="DP143" s="17">
        <v>0</v>
      </c>
      <c r="DQ143" s="17">
        <v>0</v>
      </c>
      <c r="DR143" s="17">
        <v>0</v>
      </c>
      <c r="DS143" s="17">
        <v>0</v>
      </c>
      <c r="DT143" s="17">
        <v>0</v>
      </c>
      <c r="DU143" s="17">
        <v>0</v>
      </c>
      <c r="DV143" s="17">
        <v>0</v>
      </c>
      <c r="DW143" s="17">
        <v>0</v>
      </c>
      <c r="DX143" s="17">
        <v>0</v>
      </c>
      <c r="DY143" s="17">
        <v>0</v>
      </c>
      <c r="DZ143" s="17">
        <v>0</v>
      </c>
      <c r="EA143" s="17">
        <v>0</v>
      </c>
      <c r="EB143" s="17">
        <v>0</v>
      </c>
      <c r="EC143" s="17">
        <v>0</v>
      </c>
      <c r="ED143" s="17">
        <v>0</v>
      </c>
      <c r="EE143" s="17">
        <v>0</v>
      </c>
      <c r="EF143" s="17">
        <v>0</v>
      </c>
      <c r="EG143" s="17">
        <v>0</v>
      </c>
      <c r="EH143" s="17">
        <v>0</v>
      </c>
      <c r="EI143" s="17">
        <v>0</v>
      </c>
      <c r="EJ143" s="17">
        <v>0</v>
      </c>
      <c r="EK143" s="17">
        <v>0</v>
      </c>
      <c r="EL143" s="17">
        <v>0</v>
      </c>
      <c r="EM143" s="17">
        <v>0</v>
      </c>
      <c r="EN143" s="17">
        <v>0</v>
      </c>
      <c r="EO143" s="17">
        <v>0</v>
      </c>
      <c r="EP143" s="17">
        <v>0</v>
      </c>
      <c r="EQ143" s="17">
        <v>0</v>
      </c>
      <c r="ER143" s="17">
        <v>0</v>
      </c>
      <c r="ES143" s="17">
        <v>0</v>
      </c>
      <c r="ET143" s="17">
        <v>0</v>
      </c>
      <c r="EU143" s="17">
        <v>0</v>
      </c>
      <c r="EV143" s="17">
        <v>0</v>
      </c>
      <c r="EW143" s="17">
        <v>0</v>
      </c>
      <c r="EX143" s="17">
        <v>0</v>
      </c>
      <c r="EY143" s="17">
        <v>0</v>
      </c>
      <c r="EZ143" s="17">
        <v>0</v>
      </c>
      <c r="FA143" s="17">
        <v>0</v>
      </c>
      <c r="FB143" s="17">
        <v>0</v>
      </c>
      <c r="FC143" s="17">
        <v>0</v>
      </c>
      <c r="FD143" s="17">
        <v>0</v>
      </c>
      <c r="FE143" s="17">
        <v>0</v>
      </c>
      <c r="FF143" s="17">
        <v>0</v>
      </c>
      <c r="FG143" s="17">
        <v>0</v>
      </c>
      <c r="FH143" s="17">
        <v>0</v>
      </c>
      <c r="FI143" s="17">
        <v>0</v>
      </c>
      <c r="FJ143" s="17">
        <v>0</v>
      </c>
      <c r="FK143" s="17">
        <v>0</v>
      </c>
      <c r="FL143" s="17">
        <v>0</v>
      </c>
      <c r="FM143" s="17">
        <v>0</v>
      </c>
      <c r="FN143" s="17">
        <v>0</v>
      </c>
      <c r="FO143" s="17">
        <v>0</v>
      </c>
      <c r="FP143" s="17">
        <v>0</v>
      </c>
      <c r="FQ143" s="17">
        <v>0</v>
      </c>
      <c r="FR143" s="17">
        <v>0</v>
      </c>
      <c r="FS143" s="17">
        <v>0</v>
      </c>
      <c r="FT143" s="17">
        <v>0</v>
      </c>
      <c r="FU143" s="17">
        <v>0</v>
      </c>
      <c r="FV143" s="17">
        <v>0</v>
      </c>
      <c r="FW143" s="17">
        <v>0</v>
      </c>
      <c r="FX143" s="17">
        <v>0</v>
      </c>
      <c r="FY143" s="17">
        <v>0</v>
      </c>
      <c r="FZ143" s="17">
        <v>0</v>
      </c>
      <c r="GA143" s="17">
        <v>0</v>
      </c>
      <c r="GB143" s="17">
        <v>0</v>
      </c>
      <c r="GC143" s="17">
        <v>0</v>
      </c>
      <c r="GD143" s="17">
        <v>0</v>
      </c>
      <c r="GE143" s="17">
        <v>0</v>
      </c>
      <c r="GF143" s="17">
        <v>0</v>
      </c>
      <c r="GG143" s="17">
        <v>0</v>
      </c>
      <c r="GH143" s="17">
        <v>0</v>
      </c>
      <c r="GI143" s="17">
        <v>0</v>
      </c>
      <c r="GJ143" s="17">
        <v>0</v>
      </c>
      <c r="GK143" s="17">
        <v>0</v>
      </c>
      <c r="GL143" s="17">
        <v>0</v>
      </c>
      <c r="GM143" s="17">
        <v>0</v>
      </c>
      <c r="GN143" s="17">
        <v>0</v>
      </c>
      <c r="GO143" s="17">
        <v>0</v>
      </c>
      <c r="GP143" s="17">
        <v>0</v>
      </c>
      <c r="GQ143" s="17">
        <v>0</v>
      </c>
      <c r="GR143" s="17">
        <v>0</v>
      </c>
      <c r="GS143" s="17">
        <v>0</v>
      </c>
      <c r="GT143" s="17">
        <v>0</v>
      </c>
      <c r="GU143" s="17">
        <v>0</v>
      </c>
      <c r="GV143" s="17">
        <v>0</v>
      </c>
      <c r="GW143" s="17">
        <v>0</v>
      </c>
      <c r="GX143" s="17">
        <v>0</v>
      </c>
      <c r="GY143" s="17">
        <v>0</v>
      </c>
      <c r="GZ143" s="17">
        <v>0</v>
      </c>
      <c r="HA143" s="17">
        <v>0</v>
      </c>
      <c r="HB143" s="17">
        <v>0</v>
      </c>
      <c r="HC143" s="17">
        <v>0</v>
      </c>
      <c r="HD143" s="17">
        <v>0</v>
      </c>
      <c r="HE143" s="17">
        <v>0</v>
      </c>
      <c r="HF143" s="17">
        <v>0</v>
      </c>
      <c r="HG143" s="17">
        <v>0</v>
      </c>
      <c r="HH143" s="17">
        <v>0</v>
      </c>
      <c r="HI143" s="17">
        <v>0</v>
      </c>
      <c r="HJ143" s="17">
        <v>0</v>
      </c>
      <c r="HK143" s="17">
        <v>0</v>
      </c>
      <c r="HL143" s="17">
        <v>0</v>
      </c>
      <c r="HM143" s="17">
        <v>0</v>
      </c>
      <c r="HN143" s="17">
        <v>0</v>
      </c>
      <c r="HO143" s="17">
        <v>0</v>
      </c>
      <c r="HP143" s="17">
        <v>0</v>
      </c>
      <c r="HQ143" s="17">
        <v>0</v>
      </c>
      <c r="HR143" s="17">
        <v>0</v>
      </c>
      <c r="HS143" s="17">
        <v>0</v>
      </c>
      <c r="HT143" s="17">
        <v>0</v>
      </c>
      <c r="HU143" s="17">
        <v>0</v>
      </c>
      <c r="HV143" s="17">
        <v>0</v>
      </c>
      <c r="HW143" s="17">
        <v>0</v>
      </c>
      <c r="HX143" s="17">
        <v>0</v>
      </c>
      <c r="HY143" s="17">
        <v>0</v>
      </c>
      <c r="HZ143" s="17">
        <v>0</v>
      </c>
      <c r="IA143" s="17">
        <v>0</v>
      </c>
      <c r="IB143" s="17">
        <v>0</v>
      </c>
      <c r="IC143" s="17">
        <v>0</v>
      </c>
      <c r="ID143" s="17">
        <v>0</v>
      </c>
      <c r="IE143" s="17">
        <v>0</v>
      </c>
      <c r="IF143" s="17">
        <v>0</v>
      </c>
      <c r="IG143" s="17">
        <v>0</v>
      </c>
      <c r="IH143" s="17">
        <v>0</v>
      </c>
      <c r="II143" s="17">
        <v>0</v>
      </c>
      <c r="IJ143" s="17">
        <v>0</v>
      </c>
      <c r="IK143" s="17">
        <v>0</v>
      </c>
      <c r="IL143" s="17">
        <v>0</v>
      </c>
      <c r="IM143" s="17">
        <v>0</v>
      </c>
      <c r="IN143" s="17">
        <v>0</v>
      </c>
      <c r="IO143" s="17">
        <v>0</v>
      </c>
      <c r="IP143" s="17">
        <v>0</v>
      </c>
      <c r="IQ143" s="17">
        <v>0</v>
      </c>
      <c r="IR143" s="17">
        <v>0</v>
      </c>
      <c r="IS143" s="17">
        <v>0</v>
      </c>
      <c r="IT143" s="17">
        <v>0</v>
      </c>
      <c r="IU143" s="17">
        <v>0</v>
      </c>
      <c r="IV143" s="17">
        <v>0</v>
      </c>
      <c r="IW143" s="17">
        <v>0</v>
      </c>
      <c r="IX143" s="17">
        <v>0</v>
      </c>
      <c r="IY143" s="17">
        <v>0</v>
      </c>
      <c r="IZ143" s="17">
        <v>0</v>
      </c>
      <c r="JA143" s="17">
        <v>0</v>
      </c>
      <c r="JB143" s="17">
        <v>0</v>
      </c>
      <c r="JC143" s="17">
        <v>0</v>
      </c>
      <c r="JD143" s="17">
        <v>0</v>
      </c>
      <c r="JE143" s="17">
        <v>0</v>
      </c>
      <c r="JF143" s="17">
        <v>0</v>
      </c>
      <c r="JG143" s="17">
        <v>0</v>
      </c>
      <c r="JH143" s="17">
        <v>0</v>
      </c>
      <c r="JI143" s="17">
        <v>0</v>
      </c>
      <c r="JJ143" s="17">
        <v>0</v>
      </c>
      <c r="JK143" s="17">
        <v>0</v>
      </c>
      <c r="JL143" s="17">
        <v>0</v>
      </c>
      <c r="JM143" s="17">
        <v>0</v>
      </c>
      <c r="JN143" s="17">
        <v>0</v>
      </c>
      <c r="JO143" s="17">
        <v>0</v>
      </c>
      <c r="JP143" s="17">
        <v>0</v>
      </c>
      <c r="JQ143" s="17">
        <v>0</v>
      </c>
      <c r="JR143" s="17">
        <v>0</v>
      </c>
      <c r="JS143" s="17">
        <v>0</v>
      </c>
      <c r="JT143" s="17">
        <v>0</v>
      </c>
      <c r="JU143" s="17">
        <v>0</v>
      </c>
      <c r="JV143" s="17">
        <v>0</v>
      </c>
      <c r="JW143" s="17">
        <v>0</v>
      </c>
      <c r="JX143" s="17">
        <v>0</v>
      </c>
      <c r="JY143" s="17">
        <v>0</v>
      </c>
    </row>
    <row r="144" spans="1:285" x14ac:dyDescent="0.15">
      <c r="A144" s="17" t="s">
        <v>876</v>
      </c>
      <c r="B144" s="17" t="s">
        <v>877</v>
      </c>
      <c r="C144" s="17">
        <v>0</v>
      </c>
      <c r="D144" s="17">
        <v>6.6</v>
      </c>
      <c r="E144" s="17">
        <v>6.6</v>
      </c>
      <c r="F144" s="17">
        <v>6.6</v>
      </c>
      <c r="G144" s="17">
        <v>6.6</v>
      </c>
      <c r="H144" s="17">
        <v>6.6</v>
      </c>
      <c r="I144" s="17">
        <v>6.6</v>
      </c>
      <c r="J144" s="17">
        <v>6.6</v>
      </c>
      <c r="K144" s="17">
        <v>6.6</v>
      </c>
      <c r="L144" s="17">
        <v>6.6</v>
      </c>
      <c r="M144" s="17">
        <v>6.6</v>
      </c>
      <c r="N144" s="17">
        <v>6.68</v>
      </c>
      <c r="O144" s="17">
        <v>6.66</v>
      </c>
      <c r="P144" s="17">
        <v>6.67</v>
      </c>
      <c r="Q144" s="17">
        <v>6.7</v>
      </c>
      <c r="R144" s="17">
        <v>6.68</v>
      </c>
      <c r="S144" s="17">
        <v>6.71</v>
      </c>
      <c r="T144" s="17">
        <v>6.76</v>
      </c>
      <c r="U144" s="17">
        <v>6.79</v>
      </c>
      <c r="V144" s="17">
        <v>6.82</v>
      </c>
      <c r="W144" s="17">
        <v>6.78</v>
      </c>
      <c r="X144" s="17">
        <v>6.78</v>
      </c>
      <c r="Y144" s="17">
        <v>6.77</v>
      </c>
      <c r="Z144" s="17">
        <v>6.8</v>
      </c>
      <c r="AA144" s="17">
        <v>6.78</v>
      </c>
      <c r="AB144" s="17">
        <v>0</v>
      </c>
      <c r="AC144" s="17">
        <v>0</v>
      </c>
      <c r="AD144" s="17">
        <v>0</v>
      </c>
      <c r="AE144" s="17">
        <v>0</v>
      </c>
      <c r="AF144" s="17">
        <v>0</v>
      </c>
      <c r="AG144" s="17">
        <v>0</v>
      </c>
      <c r="AH144" s="17">
        <v>0</v>
      </c>
      <c r="AI144" s="17">
        <v>0</v>
      </c>
      <c r="AJ144" s="17">
        <v>0</v>
      </c>
      <c r="AK144" s="17">
        <v>0</v>
      </c>
      <c r="AL144" s="17">
        <v>0</v>
      </c>
      <c r="AM144" s="17">
        <v>0</v>
      </c>
      <c r="AN144" s="17">
        <v>0</v>
      </c>
      <c r="AO144" s="17">
        <v>0</v>
      </c>
      <c r="AP144" s="17">
        <v>0</v>
      </c>
      <c r="AQ144" s="17">
        <v>0</v>
      </c>
      <c r="AR144" s="17">
        <v>0</v>
      </c>
      <c r="AS144" s="17">
        <v>0</v>
      </c>
      <c r="AT144" s="17">
        <v>0</v>
      </c>
      <c r="AU144" s="17">
        <v>0</v>
      </c>
      <c r="AV144" s="17">
        <v>0</v>
      </c>
      <c r="AW144" s="17">
        <v>0</v>
      </c>
      <c r="AX144" s="17">
        <v>0</v>
      </c>
      <c r="AY144" s="17">
        <v>0</v>
      </c>
      <c r="AZ144" s="17">
        <v>0</v>
      </c>
      <c r="BA144" s="17">
        <v>0</v>
      </c>
      <c r="BB144" s="17">
        <v>0</v>
      </c>
      <c r="BC144" s="17">
        <v>0</v>
      </c>
      <c r="BD144" s="17">
        <v>0</v>
      </c>
      <c r="BE144" s="17">
        <v>0</v>
      </c>
      <c r="BF144" s="17">
        <v>0</v>
      </c>
      <c r="BG144" s="17">
        <v>0</v>
      </c>
      <c r="BH144" s="17">
        <v>0</v>
      </c>
      <c r="BI144" s="17">
        <v>0</v>
      </c>
      <c r="BJ144" s="17">
        <v>0</v>
      </c>
      <c r="BK144" s="17">
        <v>0</v>
      </c>
      <c r="BL144" s="17">
        <v>0</v>
      </c>
      <c r="BM144" s="17">
        <v>0</v>
      </c>
      <c r="BN144" s="17">
        <v>0</v>
      </c>
      <c r="BO144" s="17">
        <v>0</v>
      </c>
      <c r="BP144" s="17">
        <v>0</v>
      </c>
      <c r="BQ144" s="17">
        <v>0</v>
      </c>
      <c r="BR144" s="17">
        <v>0</v>
      </c>
      <c r="BS144" s="17">
        <v>0</v>
      </c>
      <c r="BT144" s="17">
        <v>0</v>
      </c>
      <c r="BU144" s="17">
        <v>0</v>
      </c>
      <c r="BV144" s="17">
        <v>0</v>
      </c>
      <c r="BW144" s="17">
        <v>0</v>
      </c>
      <c r="BX144" s="17">
        <v>0</v>
      </c>
      <c r="BY144" s="17">
        <v>0</v>
      </c>
      <c r="BZ144" s="17">
        <v>0</v>
      </c>
      <c r="CA144" s="17">
        <v>0</v>
      </c>
      <c r="CB144" s="17">
        <v>0</v>
      </c>
      <c r="CC144" s="17">
        <v>0</v>
      </c>
      <c r="CD144" s="17">
        <v>0</v>
      </c>
      <c r="CE144" s="17">
        <v>0</v>
      </c>
      <c r="CF144" s="17">
        <v>0</v>
      </c>
      <c r="CG144" s="17">
        <v>0</v>
      </c>
      <c r="CH144" s="17">
        <v>0</v>
      </c>
      <c r="CI144" s="17">
        <v>0</v>
      </c>
      <c r="CJ144" s="17">
        <v>0</v>
      </c>
      <c r="CK144" s="17">
        <v>0</v>
      </c>
      <c r="CL144" s="17">
        <v>0</v>
      </c>
      <c r="CM144" s="17">
        <v>0</v>
      </c>
      <c r="CN144" s="17">
        <v>0</v>
      </c>
      <c r="CO144" s="17">
        <v>0</v>
      </c>
      <c r="CP144" s="17">
        <v>0</v>
      </c>
      <c r="CQ144" s="17">
        <v>0</v>
      </c>
      <c r="CR144" s="17">
        <v>0</v>
      </c>
      <c r="CS144" s="17">
        <v>0</v>
      </c>
      <c r="CT144" s="17">
        <v>0</v>
      </c>
      <c r="CU144" s="17">
        <v>0</v>
      </c>
      <c r="CV144" s="17">
        <v>0</v>
      </c>
      <c r="CW144" s="17">
        <v>0</v>
      </c>
      <c r="CX144" s="17">
        <v>0</v>
      </c>
      <c r="CY144" s="17">
        <v>0</v>
      </c>
      <c r="CZ144" s="17">
        <v>0</v>
      </c>
      <c r="DA144" s="17">
        <v>0</v>
      </c>
      <c r="DB144" s="17">
        <v>0</v>
      </c>
      <c r="DC144" s="17">
        <v>0</v>
      </c>
      <c r="DD144" s="17">
        <v>0</v>
      </c>
      <c r="DE144" s="17">
        <v>0</v>
      </c>
      <c r="DF144" s="17">
        <v>0</v>
      </c>
      <c r="DG144" s="17">
        <v>0</v>
      </c>
      <c r="DH144" s="17">
        <v>0</v>
      </c>
      <c r="DI144" s="17">
        <v>0</v>
      </c>
      <c r="DJ144" s="17">
        <v>0</v>
      </c>
      <c r="DK144" s="17">
        <v>0</v>
      </c>
      <c r="DL144" s="17">
        <v>0</v>
      </c>
      <c r="DM144" s="17">
        <v>0</v>
      </c>
      <c r="DN144" s="17">
        <v>0</v>
      </c>
      <c r="DO144" s="17">
        <v>0</v>
      </c>
      <c r="DP144" s="17">
        <v>0</v>
      </c>
      <c r="DQ144" s="17">
        <v>0</v>
      </c>
      <c r="DR144" s="17">
        <v>0</v>
      </c>
      <c r="DS144" s="17">
        <v>0</v>
      </c>
      <c r="DT144" s="17">
        <v>0</v>
      </c>
      <c r="DU144" s="17">
        <v>0</v>
      </c>
      <c r="DV144" s="17">
        <v>0</v>
      </c>
      <c r="DW144" s="17">
        <v>0</v>
      </c>
      <c r="DX144" s="17">
        <v>0</v>
      </c>
      <c r="DY144" s="17">
        <v>0</v>
      </c>
      <c r="DZ144" s="17">
        <v>0</v>
      </c>
      <c r="EA144" s="17">
        <v>0</v>
      </c>
      <c r="EB144" s="17">
        <v>0</v>
      </c>
      <c r="EC144" s="17">
        <v>0</v>
      </c>
      <c r="ED144" s="17">
        <v>0</v>
      </c>
      <c r="EE144" s="17">
        <v>0</v>
      </c>
      <c r="EF144" s="17">
        <v>0</v>
      </c>
      <c r="EG144" s="17">
        <v>0</v>
      </c>
      <c r="EH144" s="17">
        <v>0</v>
      </c>
      <c r="EI144" s="17">
        <v>0</v>
      </c>
      <c r="EJ144" s="17">
        <v>0</v>
      </c>
      <c r="EK144" s="17">
        <v>0</v>
      </c>
      <c r="EL144" s="17">
        <v>0</v>
      </c>
      <c r="EM144" s="17">
        <v>0</v>
      </c>
      <c r="EN144" s="17">
        <v>0</v>
      </c>
      <c r="EO144" s="17">
        <v>0</v>
      </c>
      <c r="EP144" s="17">
        <v>0</v>
      </c>
      <c r="EQ144" s="17">
        <v>0</v>
      </c>
      <c r="ER144" s="17">
        <v>0</v>
      </c>
      <c r="ES144" s="17">
        <v>0</v>
      </c>
      <c r="ET144" s="17">
        <v>0</v>
      </c>
      <c r="EU144" s="17">
        <v>0</v>
      </c>
      <c r="EV144" s="17">
        <v>0</v>
      </c>
      <c r="EW144" s="17">
        <v>0</v>
      </c>
      <c r="EX144" s="17">
        <v>0</v>
      </c>
      <c r="EY144" s="17">
        <v>0</v>
      </c>
      <c r="EZ144" s="17">
        <v>0</v>
      </c>
      <c r="FA144" s="17">
        <v>0</v>
      </c>
      <c r="FB144" s="17">
        <v>0</v>
      </c>
      <c r="FC144" s="17">
        <v>0</v>
      </c>
      <c r="FD144" s="17">
        <v>0</v>
      </c>
      <c r="FE144" s="17">
        <v>0</v>
      </c>
      <c r="FF144" s="17">
        <v>0</v>
      </c>
      <c r="FG144" s="17">
        <v>0</v>
      </c>
      <c r="FH144" s="17">
        <v>0</v>
      </c>
      <c r="FI144" s="17">
        <v>0</v>
      </c>
      <c r="FJ144" s="17">
        <v>0</v>
      </c>
      <c r="FK144" s="17">
        <v>0</v>
      </c>
      <c r="FL144" s="17">
        <v>0</v>
      </c>
      <c r="FM144" s="17">
        <v>0</v>
      </c>
      <c r="FN144" s="17">
        <v>0</v>
      </c>
      <c r="FO144" s="17">
        <v>0</v>
      </c>
      <c r="FP144" s="17">
        <v>0</v>
      </c>
      <c r="FQ144" s="17">
        <v>0</v>
      </c>
      <c r="FR144" s="17">
        <v>0</v>
      </c>
      <c r="FS144" s="17">
        <v>0</v>
      </c>
      <c r="FT144" s="17">
        <v>0</v>
      </c>
      <c r="FU144" s="17">
        <v>0</v>
      </c>
      <c r="FV144" s="17">
        <v>0</v>
      </c>
      <c r="FW144" s="17">
        <v>0</v>
      </c>
      <c r="FX144" s="17">
        <v>0</v>
      </c>
      <c r="FY144" s="17">
        <v>0</v>
      </c>
      <c r="FZ144" s="17">
        <v>0</v>
      </c>
      <c r="GA144" s="17">
        <v>0</v>
      </c>
      <c r="GB144" s="17">
        <v>0</v>
      </c>
      <c r="GC144" s="17">
        <v>0</v>
      </c>
      <c r="GD144" s="17">
        <v>0</v>
      </c>
      <c r="GE144" s="17">
        <v>0</v>
      </c>
      <c r="GF144" s="17">
        <v>0</v>
      </c>
      <c r="GG144" s="17">
        <v>0</v>
      </c>
      <c r="GH144" s="17">
        <v>0</v>
      </c>
      <c r="GI144" s="17">
        <v>0</v>
      </c>
      <c r="GJ144" s="17">
        <v>0</v>
      </c>
      <c r="GK144" s="17">
        <v>0</v>
      </c>
      <c r="GL144" s="17">
        <v>0</v>
      </c>
      <c r="GM144" s="17">
        <v>0</v>
      </c>
      <c r="GN144" s="17">
        <v>0</v>
      </c>
      <c r="GO144" s="17">
        <v>0</v>
      </c>
      <c r="GP144" s="17">
        <v>0</v>
      </c>
      <c r="GQ144" s="17">
        <v>0</v>
      </c>
      <c r="GR144" s="17">
        <v>0</v>
      </c>
      <c r="GS144" s="17">
        <v>0</v>
      </c>
      <c r="GT144" s="17">
        <v>0</v>
      </c>
      <c r="GU144" s="17">
        <v>0</v>
      </c>
      <c r="GV144" s="17">
        <v>0</v>
      </c>
      <c r="GW144" s="17">
        <v>0</v>
      </c>
      <c r="GX144" s="17">
        <v>0</v>
      </c>
      <c r="GY144" s="17">
        <v>0</v>
      </c>
      <c r="GZ144" s="17">
        <v>0</v>
      </c>
      <c r="HA144" s="17">
        <v>0</v>
      </c>
      <c r="HB144" s="17">
        <v>0</v>
      </c>
      <c r="HC144" s="17">
        <v>0</v>
      </c>
      <c r="HD144" s="17">
        <v>0</v>
      </c>
      <c r="HE144" s="17">
        <v>0</v>
      </c>
      <c r="HF144" s="17">
        <v>0</v>
      </c>
      <c r="HG144" s="17">
        <v>0</v>
      </c>
      <c r="HH144" s="17">
        <v>0</v>
      </c>
      <c r="HI144" s="17">
        <v>0</v>
      </c>
      <c r="HJ144" s="17">
        <v>0</v>
      </c>
      <c r="HK144" s="17">
        <v>0</v>
      </c>
      <c r="HL144" s="17">
        <v>0</v>
      </c>
      <c r="HM144" s="17">
        <v>0</v>
      </c>
      <c r="HN144" s="17">
        <v>0</v>
      </c>
      <c r="HO144" s="17">
        <v>0</v>
      </c>
      <c r="HP144" s="17">
        <v>0</v>
      </c>
      <c r="HQ144" s="17">
        <v>0</v>
      </c>
      <c r="HR144" s="17">
        <v>0</v>
      </c>
      <c r="HS144" s="17">
        <v>0</v>
      </c>
      <c r="HT144" s="17">
        <v>0</v>
      </c>
      <c r="HU144" s="17">
        <v>0</v>
      </c>
      <c r="HV144" s="17">
        <v>0</v>
      </c>
      <c r="HW144" s="17">
        <v>0</v>
      </c>
      <c r="HX144" s="17">
        <v>0</v>
      </c>
      <c r="HY144" s="17">
        <v>0</v>
      </c>
      <c r="HZ144" s="17">
        <v>0</v>
      </c>
      <c r="IA144" s="17">
        <v>0</v>
      </c>
      <c r="IB144" s="17">
        <v>0</v>
      </c>
      <c r="IC144" s="17">
        <v>0</v>
      </c>
      <c r="ID144" s="17">
        <v>0</v>
      </c>
      <c r="IE144" s="17">
        <v>0</v>
      </c>
      <c r="IF144" s="17">
        <v>0</v>
      </c>
      <c r="IG144" s="17">
        <v>0</v>
      </c>
      <c r="IH144" s="17">
        <v>0</v>
      </c>
      <c r="II144" s="17">
        <v>0</v>
      </c>
      <c r="IJ144" s="17">
        <v>0</v>
      </c>
      <c r="IK144" s="17">
        <v>0</v>
      </c>
      <c r="IL144" s="17">
        <v>0</v>
      </c>
      <c r="IM144" s="17">
        <v>0</v>
      </c>
      <c r="IN144" s="17">
        <v>0</v>
      </c>
      <c r="IO144" s="17">
        <v>0</v>
      </c>
      <c r="IP144" s="17">
        <v>0</v>
      </c>
      <c r="IQ144" s="17">
        <v>0</v>
      </c>
      <c r="IR144" s="17">
        <v>0</v>
      </c>
      <c r="IS144" s="17">
        <v>0</v>
      </c>
      <c r="IT144" s="17">
        <v>0</v>
      </c>
      <c r="IU144" s="17">
        <v>0</v>
      </c>
      <c r="IV144" s="17">
        <v>0</v>
      </c>
      <c r="IW144" s="17">
        <v>0</v>
      </c>
      <c r="IX144" s="17">
        <v>0</v>
      </c>
      <c r="IY144" s="17">
        <v>0</v>
      </c>
      <c r="IZ144" s="17">
        <v>0</v>
      </c>
      <c r="JA144" s="17">
        <v>0</v>
      </c>
      <c r="JB144" s="17">
        <v>0</v>
      </c>
      <c r="JC144" s="17">
        <v>0</v>
      </c>
      <c r="JD144" s="17">
        <v>0</v>
      </c>
      <c r="JE144" s="17">
        <v>0</v>
      </c>
      <c r="JF144" s="17">
        <v>0</v>
      </c>
      <c r="JG144" s="17">
        <v>0</v>
      </c>
      <c r="JH144" s="17">
        <v>0</v>
      </c>
      <c r="JI144" s="17">
        <v>0</v>
      </c>
      <c r="JJ144" s="17">
        <v>0</v>
      </c>
      <c r="JK144" s="17">
        <v>0</v>
      </c>
      <c r="JL144" s="17">
        <v>0</v>
      </c>
      <c r="JM144" s="17">
        <v>0</v>
      </c>
      <c r="JN144" s="17">
        <v>0</v>
      </c>
      <c r="JO144" s="17">
        <v>0</v>
      </c>
      <c r="JP144" s="17">
        <v>0</v>
      </c>
      <c r="JQ144" s="17">
        <v>0</v>
      </c>
      <c r="JR144" s="17">
        <v>0</v>
      </c>
      <c r="JS144" s="17">
        <v>0</v>
      </c>
      <c r="JT144" s="17">
        <v>0</v>
      </c>
      <c r="JU144" s="17">
        <v>0</v>
      </c>
      <c r="JV144" s="17">
        <v>0</v>
      </c>
      <c r="JW144" s="17">
        <v>0</v>
      </c>
      <c r="JX144" s="17">
        <v>0</v>
      </c>
      <c r="JY144" s="17">
        <v>0</v>
      </c>
    </row>
    <row r="145" spans="1:285" x14ac:dyDescent="0.15">
      <c r="A145" s="17" t="s">
        <v>166</v>
      </c>
      <c r="B145" s="17" t="s">
        <v>167</v>
      </c>
      <c r="C145" s="17">
        <v>0</v>
      </c>
      <c r="D145" s="17">
        <v>3.59</v>
      </c>
      <c r="E145" s="17">
        <v>3.59</v>
      </c>
      <c r="F145" s="17">
        <v>3.59</v>
      </c>
      <c r="G145" s="17">
        <v>3.59</v>
      </c>
      <c r="H145" s="17">
        <v>3.59</v>
      </c>
      <c r="I145" s="17">
        <v>3.4</v>
      </c>
      <c r="J145" s="17">
        <v>3.4</v>
      </c>
      <c r="K145" s="17">
        <v>3.4</v>
      </c>
      <c r="L145" s="17">
        <v>3.4</v>
      </c>
      <c r="M145" s="17">
        <v>3.4</v>
      </c>
      <c r="N145" s="17">
        <v>3.43</v>
      </c>
      <c r="O145" s="17">
        <v>3.45</v>
      </c>
      <c r="P145" s="17">
        <v>3.43</v>
      </c>
      <c r="Q145" s="17">
        <v>3.44</v>
      </c>
      <c r="R145" s="17">
        <v>3.46</v>
      </c>
      <c r="S145" s="17">
        <v>3.47</v>
      </c>
      <c r="T145" s="17">
        <v>3.47</v>
      </c>
      <c r="U145" s="17">
        <v>3.47</v>
      </c>
      <c r="V145" s="17">
        <v>3.49</v>
      </c>
      <c r="W145" s="17">
        <v>3.48</v>
      </c>
      <c r="X145" s="17">
        <v>3.47</v>
      </c>
      <c r="Y145" s="17">
        <v>3.48</v>
      </c>
      <c r="Z145" s="17">
        <v>3.48</v>
      </c>
      <c r="AA145" s="17">
        <v>3.49</v>
      </c>
      <c r="AB145" s="17">
        <v>0</v>
      </c>
      <c r="AC145" s="17">
        <v>0</v>
      </c>
      <c r="AD145" s="17">
        <v>0</v>
      </c>
      <c r="AE145" s="17">
        <v>0</v>
      </c>
      <c r="AF145" s="17">
        <v>0</v>
      </c>
      <c r="AG145" s="17">
        <v>0</v>
      </c>
      <c r="AH145" s="17">
        <v>0</v>
      </c>
      <c r="AI145" s="17">
        <v>0</v>
      </c>
      <c r="AJ145" s="17">
        <v>0</v>
      </c>
      <c r="AK145" s="17">
        <v>0</v>
      </c>
      <c r="AL145" s="17">
        <v>0</v>
      </c>
      <c r="AM145" s="17">
        <v>0</v>
      </c>
      <c r="AN145" s="17">
        <v>0</v>
      </c>
      <c r="AO145" s="17">
        <v>0</v>
      </c>
      <c r="AP145" s="17">
        <v>0</v>
      </c>
      <c r="AQ145" s="17">
        <v>0</v>
      </c>
      <c r="AR145" s="17">
        <v>0</v>
      </c>
      <c r="AS145" s="17">
        <v>0</v>
      </c>
      <c r="AT145" s="17">
        <v>0</v>
      </c>
      <c r="AU145" s="17">
        <v>0</v>
      </c>
      <c r="AV145" s="17">
        <v>0</v>
      </c>
      <c r="AW145" s="17">
        <v>0</v>
      </c>
      <c r="AX145" s="17">
        <v>0</v>
      </c>
      <c r="AY145" s="17">
        <v>0</v>
      </c>
      <c r="AZ145" s="17">
        <v>0</v>
      </c>
      <c r="BA145" s="17">
        <v>0</v>
      </c>
      <c r="BB145" s="17">
        <v>0</v>
      </c>
      <c r="BC145" s="17">
        <v>0</v>
      </c>
      <c r="BD145" s="17">
        <v>0</v>
      </c>
      <c r="BE145" s="17">
        <v>0</v>
      </c>
      <c r="BF145" s="17">
        <v>0</v>
      </c>
      <c r="BG145" s="17">
        <v>0</v>
      </c>
      <c r="BH145" s="17">
        <v>0</v>
      </c>
      <c r="BI145" s="17">
        <v>0</v>
      </c>
      <c r="BJ145" s="17">
        <v>0</v>
      </c>
      <c r="BK145" s="17">
        <v>0</v>
      </c>
      <c r="BL145" s="17">
        <v>0</v>
      </c>
      <c r="BM145" s="17">
        <v>0</v>
      </c>
      <c r="BN145" s="17">
        <v>0</v>
      </c>
      <c r="BO145" s="17">
        <v>0</v>
      </c>
      <c r="BP145" s="17">
        <v>0</v>
      </c>
      <c r="BQ145" s="17">
        <v>0</v>
      </c>
      <c r="BR145" s="17">
        <v>0</v>
      </c>
      <c r="BS145" s="17">
        <v>0</v>
      </c>
      <c r="BT145" s="17">
        <v>0</v>
      </c>
      <c r="BU145" s="17">
        <v>0</v>
      </c>
      <c r="BV145" s="17">
        <v>0</v>
      </c>
      <c r="BW145" s="17">
        <v>0</v>
      </c>
      <c r="BX145" s="17">
        <v>0</v>
      </c>
      <c r="BY145" s="17">
        <v>0</v>
      </c>
      <c r="BZ145" s="17">
        <v>0</v>
      </c>
      <c r="CA145" s="17">
        <v>0</v>
      </c>
      <c r="CB145" s="17">
        <v>0</v>
      </c>
      <c r="CC145" s="17">
        <v>0</v>
      </c>
      <c r="CD145" s="17">
        <v>0</v>
      </c>
      <c r="CE145" s="17">
        <v>0</v>
      </c>
      <c r="CF145" s="17">
        <v>0</v>
      </c>
      <c r="CG145" s="17">
        <v>0</v>
      </c>
      <c r="CH145" s="17">
        <v>0</v>
      </c>
      <c r="CI145" s="17">
        <v>0</v>
      </c>
      <c r="CJ145" s="17">
        <v>0</v>
      </c>
      <c r="CK145" s="17">
        <v>0</v>
      </c>
      <c r="CL145" s="17">
        <v>0</v>
      </c>
      <c r="CM145" s="17">
        <v>0</v>
      </c>
      <c r="CN145" s="17">
        <v>0</v>
      </c>
      <c r="CO145" s="17">
        <v>0</v>
      </c>
      <c r="CP145" s="17">
        <v>0</v>
      </c>
      <c r="CQ145" s="17">
        <v>0</v>
      </c>
      <c r="CR145" s="17">
        <v>0</v>
      </c>
      <c r="CS145" s="17">
        <v>0</v>
      </c>
      <c r="CT145" s="17">
        <v>0</v>
      </c>
      <c r="CU145" s="17">
        <v>0</v>
      </c>
      <c r="CV145" s="17">
        <v>0</v>
      </c>
      <c r="CW145" s="17">
        <v>0</v>
      </c>
      <c r="CX145" s="17">
        <v>0</v>
      </c>
      <c r="CY145" s="17">
        <v>0</v>
      </c>
      <c r="CZ145" s="17">
        <v>0</v>
      </c>
      <c r="DA145" s="17">
        <v>0</v>
      </c>
      <c r="DB145" s="17">
        <v>0</v>
      </c>
      <c r="DC145" s="17">
        <v>0</v>
      </c>
      <c r="DD145" s="17">
        <v>0</v>
      </c>
      <c r="DE145" s="17">
        <v>0</v>
      </c>
      <c r="DF145" s="17">
        <v>0</v>
      </c>
      <c r="DG145" s="17">
        <v>0</v>
      </c>
      <c r="DH145" s="17">
        <v>0</v>
      </c>
      <c r="DI145" s="17">
        <v>0</v>
      </c>
      <c r="DJ145" s="17">
        <v>0</v>
      </c>
      <c r="DK145" s="17">
        <v>0</v>
      </c>
      <c r="DL145" s="17">
        <v>0</v>
      </c>
      <c r="DM145" s="17">
        <v>0</v>
      </c>
      <c r="DN145" s="17">
        <v>0</v>
      </c>
      <c r="DO145" s="17">
        <v>0</v>
      </c>
      <c r="DP145" s="17">
        <v>0</v>
      </c>
      <c r="DQ145" s="17">
        <v>0</v>
      </c>
      <c r="DR145" s="17">
        <v>0</v>
      </c>
      <c r="DS145" s="17">
        <v>0</v>
      </c>
      <c r="DT145" s="17">
        <v>0</v>
      </c>
      <c r="DU145" s="17">
        <v>0</v>
      </c>
      <c r="DV145" s="17">
        <v>0</v>
      </c>
      <c r="DW145" s="17">
        <v>0</v>
      </c>
      <c r="DX145" s="17">
        <v>0</v>
      </c>
      <c r="DY145" s="17">
        <v>0</v>
      </c>
      <c r="DZ145" s="17">
        <v>0</v>
      </c>
      <c r="EA145" s="17">
        <v>0</v>
      </c>
      <c r="EB145" s="17">
        <v>0</v>
      </c>
      <c r="EC145" s="17">
        <v>0</v>
      </c>
      <c r="ED145" s="17">
        <v>0</v>
      </c>
      <c r="EE145" s="17">
        <v>0</v>
      </c>
      <c r="EF145" s="17">
        <v>0</v>
      </c>
      <c r="EG145" s="17">
        <v>0</v>
      </c>
      <c r="EH145" s="17">
        <v>0</v>
      </c>
      <c r="EI145" s="17">
        <v>0</v>
      </c>
      <c r="EJ145" s="17">
        <v>0</v>
      </c>
      <c r="EK145" s="17">
        <v>0</v>
      </c>
      <c r="EL145" s="17">
        <v>0</v>
      </c>
      <c r="EM145" s="17">
        <v>0</v>
      </c>
      <c r="EN145" s="17">
        <v>0</v>
      </c>
      <c r="EO145" s="17">
        <v>0</v>
      </c>
      <c r="EP145" s="17">
        <v>0</v>
      </c>
      <c r="EQ145" s="17">
        <v>0</v>
      </c>
      <c r="ER145" s="17">
        <v>0</v>
      </c>
      <c r="ES145" s="17">
        <v>0</v>
      </c>
      <c r="ET145" s="17">
        <v>0</v>
      </c>
      <c r="EU145" s="17">
        <v>0</v>
      </c>
      <c r="EV145" s="17">
        <v>0</v>
      </c>
      <c r="EW145" s="17">
        <v>0</v>
      </c>
      <c r="EX145" s="17">
        <v>0</v>
      </c>
      <c r="EY145" s="17">
        <v>0</v>
      </c>
      <c r="EZ145" s="17">
        <v>0</v>
      </c>
      <c r="FA145" s="17">
        <v>0</v>
      </c>
      <c r="FB145" s="17">
        <v>0</v>
      </c>
      <c r="FC145" s="17">
        <v>0</v>
      </c>
      <c r="FD145" s="17">
        <v>0</v>
      </c>
      <c r="FE145" s="17">
        <v>0</v>
      </c>
      <c r="FF145" s="17">
        <v>0</v>
      </c>
      <c r="FG145" s="17">
        <v>0</v>
      </c>
      <c r="FH145" s="17">
        <v>0</v>
      </c>
      <c r="FI145" s="17">
        <v>0</v>
      </c>
      <c r="FJ145" s="17">
        <v>0</v>
      </c>
      <c r="FK145" s="17">
        <v>0</v>
      </c>
      <c r="FL145" s="17">
        <v>0</v>
      </c>
      <c r="FM145" s="17">
        <v>0</v>
      </c>
      <c r="FN145" s="17">
        <v>0</v>
      </c>
      <c r="FO145" s="17">
        <v>0</v>
      </c>
      <c r="FP145" s="17">
        <v>0</v>
      </c>
      <c r="FQ145" s="17">
        <v>0</v>
      </c>
      <c r="FR145" s="17">
        <v>0</v>
      </c>
      <c r="FS145" s="17">
        <v>0</v>
      </c>
      <c r="FT145" s="17">
        <v>0</v>
      </c>
      <c r="FU145" s="17">
        <v>0</v>
      </c>
      <c r="FV145" s="17">
        <v>0</v>
      </c>
      <c r="FW145" s="17">
        <v>0</v>
      </c>
      <c r="FX145" s="17">
        <v>0</v>
      </c>
      <c r="FY145" s="17">
        <v>0</v>
      </c>
      <c r="FZ145" s="17">
        <v>0</v>
      </c>
      <c r="GA145" s="17">
        <v>0</v>
      </c>
      <c r="GB145" s="17">
        <v>0</v>
      </c>
      <c r="GC145" s="17">
        <v>0</v>
      </c>
      <c r="GD145" s="17">
        <v>0</v>
      </c>
      <c r="GE145" s="17">
        <v>0</v>
      </c>
      <c r="GF145" s="17">
        <v>0</v>
      </c>
      <c r="GG145" s="17">
        <v>0</v>
      </c>
      <c r="GH145" s="17">
        <v>0</v>
      </c>
      <c r="GI145" s="17">
        <v>0</v>
      </c>
      <c r="GJ145" s="17">
        <v>0</v>
      </c>
      <c r="GK145" s="17">
        <v>0</v>
      </c>
      <c r="GL145" s="17">
        <v>0</v>
      </c>
      <c r="GM145" s="17">
        <v>0</v>
      </c>
      <c r="GN145" s="17">
        <v>0</v>
      </c>
      <c r="GO145" s="17">
        <v>0</v>
      </c>
      <c r="GP145" s="17">
        <v>0</v>
      </c>
      <c r="GQ145" s="17">
        <v>0</v>
      </c>
      <c r="GR145" s="17">
        <v>0</v>
      </c>
      <c r="GS145" s="17">
        <v>0</v>
      </c>
      <c r="GT145" s="17">
        <v>0</v>
      </c>
      <c r="GU145" s="17">
        <v>0</v>
      </c>
      <c r="GV145" s="17">
        <v>0</v>
      </c>
      <c r="GW145" s="17">
        <v>0</v>
      </c>
      <c r="GX145" s="17">
        <v>0</v>
      </c>
      <c r="GY145" s="17">
        <v>0</v>
      </c>
      <c r="GZ145" s="17">
        <v>0</v>
      </c>
      <c r="HA145" s="17">
        <v>0</v>
      </c>
      <c r="HB145" s="17">
        <v>0</v>
      </c>
      <c r="HC145" s="17">
        <v>0</v>
      </c>
      <c r="HD145" s="17">
        <v>0</v>
      </c>
      <c r="HE145" s="17">
        <v>0</v>
      </c>
      <c r="HF145" s="17">
        <v>0</v>
      </c>
      <c r="HG145" s="17">
        <v>0</v>
      </c>
      <c r="HH145" s="17">
        <v>0</v>
      </c>
      <c r="HI145" s="17">
        <v>0</v>
      </c>
      <c r="HJ145" s="17">
        <v>0</v>
      </c>
      <c r="HK145" s="17">
        <v>0</v>
      </c>
      <c r="HL145" s="17">
        <v>0</v>
      </c>
      <c r="HM145" s="17">
        <v>0</v>
      </c>
      <c r="HN145" s="17">
        <v>0</v>
      </c>
      <c r="HO145" s="17">
        <v>0</v>
      </c>
      <c r="HP145" s="17">
        <v>0</v>
      </c>
      <c r="HQ145" s="17">
        <v>0</v>
      </c>
      <c r="HR145" s="17">
        <v>0</v>
      </c>
      <c r="HS145" s="17">
        <v>0</v>
      </c>
      <c r="HT145" s="17">
        <v>0</v>
      </c>
      <c r="HU145" s="17">
        <v>0</v>
      </c>
      <c r="HV145" s="17">
        <v>0</v>
      </c>
      <c r="HW145" s="17">
        <v>0</v>
      </c>
      <c r="HX145" s="17">
        <v>0</v>
      </c>
      <c r="HY145" s="17">
        <v>0</v>
      </c>
      <c r="HZ145" s="17">
        <v>0</v>
      </c>
      <c r="IA145" s="17">
        <v>0</v>
      </c>
      <c r="IB145" s="17">
        <v>0</v>
      </c>
      <c r="IC145" s="17">
        <v>0</v>
      </c>
      <c r="ID145" s="17">
        <v>0</v>
      </c>
      <c r="IE145" s="17">
        <v>0</v>
      </c>
      <c r="IF145" s="17">
        <v>0</v>
      </c>
      <c r="IG145" s="17">
        <v>0</v>
      </c>
      <c r="IH145" s="17">
        <v>0</v>
      </c>
      <c r="II145" s="17">
        <v>0</v>
      </c>
      <c r="IJ145" s="17">
        <v>0</v>
      </c>
      <c r="IK145" s="17">
        <v>0</v>
      </c>
      <c r="IL145" s="17">
        <v>0</v>
      </c>
      <c r="IM145" s="17">
        <v>0</v>
      </c>
      <c r="IN145" s="17">
        <v>0</v>
      </c>
      <c r="IO145" s="17">
        <v>0</v>
      </c>
      <c r="IP145" s="17">
        <v>0</v>
      </c>
      <c r="IQ145" s="17">
        <v>0</v>
      </c>
      <c r="IR145" s="17">
        <v>0</v>
      </c>
      <c r="IS145" s="17">
        <v>0</v>
      </c>
      <c r="IT145" s="17">
        <v>0</v>
      </c>
      <c r="IU145" s="17">
        <v>0</v>
      </c>
      <c r="IV145" s="17">
        <v>0</v>
      </c>
      <c r="IW145" s="17">
        <v>0</v>
      </c>
      <c r="IX145" s="17">
        <v>0</v>
      </c>
      <c r="IY145" s="17">
        <v>0</v>
      </c>
      <c r="IZ145" s="17">
        <v>0</v>
      </c>
      <c r="JA145" s="17">
        <v>0</v>
      </c>
      <c r="JB145" s="17">
        <v>0</v>
      </c>
      <c r="JC145" s="17">
        <v>0</v>
      </c>
      <c r="JD145" s="17">
        <v>0</v>
      </c>
      <c r="JE145" s="17">
        <v>0</v>
      </c>
      <c r="JF145" s="17">
        <v>0</v>
      </c>
      <c r="JG145" s="17">
        <v>0</v>
      </c>
      <c r="JH145" s="17">
        <v>0</v>
      </c>
      <c r="JI145" s="17">
        <v>0</v>
      </c>
      <c r="JJ145" s="17">
        <v>0</v>
      </c>
      <c r="JK145" s="17">
        <v>0</v>
      </c>
      <c r="JL145" s="17">
        <v>0</v>
      </c>
      <c r="JM145" s="17">
        <v>0</v>
      </c>
      <c r="JN145" s="17">
        <v>0</v>
      </c>
      <c r="JO145" s="17">
        <v>0</v>
      </c>
      <c r="JP145" s="17">
        <v>0</v>
      </c>
      <c r="JQ145" s="17">
        <v>0</v>
      </c>
      <c r="JR145" s="17">
        <v>0</v>
      </c>
      <c r="JS145" s="17">
        <v>0</v>
      </c>
      <c r="JT145" s="17">
        <v>0</v>
      </c>
      <c r="JU145" s="17">
        <v>0</v>
      </c>
      <c r="JV145" s="17">
        <v>0</v>
      </c>
      <c r="JW145" s="17">
        <v>0</v>
      </c>
      <c r="JX145" s="17">
        <v>0</v>
      </c>
      <c r="JY145" s="17">
        <v>0</v>
      </c>
    </row>
    <row r="146" spans="1:285" x14ac:dyDescent="0.15">
      <c r="A146" s="17" t="s">
        <v>814</v>
      </c>
      <c r="B146" s="17" t="s">
        <v>815</v>
      </c>
      <c r="C146" s="17">
        <v>0</v>
      </c>
      <c r="D146" s="17">
        <v>0</v>
      </c>
      <c r="E146" s="17">
        <v>0</v>
      </c>
      <c r="F146" s="17">
        <v>0</v>
      </c>
      <c r="G146" s="17">
        <v>0</v>
      </c>
      <c r="H146" s="17">
        <v>0</v>
      </c>
      <c r="I146" s="17">
        <v>32.380000000000003</v>
      </c>
      <c r="J146" s="17">
        <v>32.380000000000003</v>
      </c>
      <c r="K146" s="17">
        <v>32.380000000000003</v>
      </c>
      <c r="L146" s="17">
        <v>32.380000000000003</v>
      </c>
      <c r="M146" s="17">
        <v>32.380000000000003</v>
      </c>
      <c r="N146" s="17">
        <v>32.5</v>
      </c>
      <c r="O146" s="17">
        <v>32.44</v>
      </c>
      <c r="P146" s="17">
        <v>32.409999999999997</v>
      </c>
      <c r="Q146" s="17">
        <v>32.42</v>
      </c>
      <c r="R146" s="17">
        <v>32.42</v>
      </c>
      <c r="S146" s="17">
        <v>32.5</v>
      </c>
      <c r="T146" s="17">
        <v>32.5</v>
      </c>
      <c r="U146" s="17">
        <v>32.5</v>
      </c>
      <c r="V146" s="17">
        <v>32.5</v>
      </c>
      <c r="W146" s="17">
        <v>32.479999999999997</v>
      </c>
      <c r="X146" s="17">
        <v>32.47</v>
      </c>
      <c r="Y146" s="17">
        <v>32.4</v>
      </c>
      <c r="Z146" s="17">
        <v>32.409999999999997</v>
      </c>
      <c r="AA146" s="17">
        <v>32.46</v>
      </c>
      <c r="AB146" s="17">
        <v>0</v>
      </c>
      <c r="AC146" s="17">
        <v>0</v>
      </c>
      <c r="AD146" s="17">
        <v>0</v>
      </c>
      <c r="AE146" s="17">
        <v>0</v>
      </c>
      <c r="AF146" s="17">
        <v>0</v>
      </c>
      <c r="AG146" s="17">
        <v>0</v>
      </c>
      <c r="AH146" s="17">
        <v>0</v>
      </c>
      <c r="AI146" s="17">
        <v>0</v>
      </c>
      <c r="AJ146" s="17">
        <v>0</v>
      </c>
      <c r="AK146" s="17">
        <v>0</v>
      </c>
      <c r="AL146" s="17">
        <v>0</v>
      </c>
      <c r="AM146" s="17">
        <v>0</v>
      </c>
      <c r="AN146" s="17">
        <v>0</v>
      </c>
      <c r="AO146" s="17">
        <v>0</v>
      </c>
      <c r="AP146" s="17">
        <v>0</v>
      </c>
      <c r="AQ146" s="17">
        <v>0</v>
      </c>
      <c r="AR146" s="17">
        <v>0</v>
      </c>
      <c r="AS146" s="17">
        <v>0</v>
      </c>
      <c r="AT146" s="17">
        <v>0</v>
      </c>
      <c r="AU146" s="17">
        <v>0</v>
      </c>
      <c r="AV146" s="17">
        <v>0</v>
      </c>
      <c r="AW146" s="17">
        <v>0</v>
      </c>
      <c r="AX146" s="17">
        <v>0</v>
      </c>
      <c r="AY146" s="17">
        <v>0</v>
      </c>
      <c r="AZ146" s="17">
        <v>0</v>
      </c>
      <c r="BA146" s="17">
        <v>0</v>
      </c>
      <c r="BB146" s="17">
        <v>0</v>
      </c>
      <c r="BC146" s="17">
        <v>0</v>
      </c>
      <c r="BD146" s="17">
        <v>0</v>
      </c>
      <c r="BE146" s="17">
        <v>0</v>
      </c>
      <c r="BF146" s="17">
        <v>0</v>
      </c>
      <c r="BG146" s="17">
        <v>0</v>
      </c>
      <c r="BH146" s="17">
        <v>0</v>
      </c>
      <c r="BI146" s="17">
        <v>0</v>
      </c>
      <c r="BJ146" s="17">
        <v>0</v>
      </c>
      <c r="BK146" s="17">
        <v>0</v>
      </c>
      <c r="BL146" s="17">
        <v>0</v>
      </c>
      <c r="BM146" s="17">
        <v>0</v>
      </c>
      <c r="BN146" s="17">
        <v>0</v>
      </c>
      <c r="BO146" s="17">
        <v>0</v>
      </c>
      <c r="BP146" s="17">
        <v>0</v>
      </c>
      <c r="BQ146" s="17">
        <v>0</v>
      </c>
      <c r="BR146" s="17">
        <v>0</v>
      </c>
      <c r="BS146" s="17">
        <v>0</v>
      </c>
      <c r="BT146" s="17">
        <v>0</v>
      </c>
      <c r="BU146" s="17">
        <v>0</v>
      </c>
      <c r="BV146" s="17">
        <v>0</v>
      </c>
      <c r="BW146" s="17">
        <v>0</v>
      </c>
      <c r="BX146" s="17">
        <v>0</v>
      </c>
      <c r="BY146" s="17">
        <v>0</v>
      </c>
      <c r="BZ146" s="17">
        <v>0</v>
      </c>
      <c r="CA146" s="17">
        <v>0</v>
      </c>
      <c r="CB146" s="17">
        <v>0</v>
      </c>
      <c r="CC146" s="17">
        <v>0</v>
      </c>
      <c r="CD146" s="17">
        <v>0</v>
      </c>
      <c r="CE146" s="17">
        <v>0</v>
      </c>
      <c r="CF146" s="17">
        <v>0</v>
      </c>
      <c r="CG146" s="17">
        <v>0</v>
      </c>
      <c r="CH146" s="17">
        <v>0</v>
      </c>
      <c r="CI146" s="17">
        <v>0</v>
      </c>
      <c r="CJ146" s="17">
        <v>0</v>
      </c>
      <c r="CK146" s="17">
        <v>0</v>
      </c>
      <c r="CL146" s="17">
        <v>0</v>
      </c>
      <c r="CM146" s="17">
        <v>0</v>
      </c>
      <c r="CN146" s="17">
        <v>0</v>
      </c>
      <c r="CO146" s="17">
        <v>0</v>
      </c>
      <c r="CP146" s="17">
        <v>0</v>
      </c>
      <c r="CQ146" s="17">
        <v>0</v>
      </c>
      <c r="CR146" s="17">
        <v>0</v>
      </c>
      <c r="CS146" s="17">
        <v>0</v>
      </c>
      <c r="CT146" s="17">
        <v>0</v>
      </c>
      <c r="CU146" s="17">
        <v>0</v>
      </c>
      <c r="CV146" s="17">
        <v>0</v>
      </c>
      <c r="CW146" s="17">
        <v>0</v>
      </c>
      <c r="CX146" s="17">
        <v>0</v>
      </c>
      <c r="CY146" s="17">
        <v>0</v>
      </c>
      <c r="CZ146" s="17">
        <v>0</v>
      </c>
      <c r="DA146" s="17">
        <v>0</v>
      </c>
      <c r="DB146" s="17">
        <v>0</v>
      </c>
      <c r="DC146" s="17">
        <v>0</v>
      </c>
      <c r="DD146" s="17">
        <v>0</v>
      </c>
      <c r="DE146" s="17">
        <v>0</v>
      </c>
      <c r="DF146" s="17">
        <v>0</v>
      </c>
      <c r="DG146" s="17">
        <v>0</v>
      </c>
      <c r="DH146" s="17">
        <v>0</v>
      </c>
      <c r="DI146" s="17">
        <v>0</v>
      </c>
      <c r="DJ146" s="17">
        <v>0</v>
      </c>
      <c r="DK146" s="17">
        <v>0</v>
      </c>
      <c r="DL146" s="17">
        <v>0</v>
      </c>
      <c r="DM146" s="17">
        <v>0</v>
      </c>
      <c r="DN146" s="17">
        <v>0</v>
      </c>
      <c r="DO146" s="17">
        <v>0</v>
      </c>
      <c r="DP146" s="17">
        <v>0</v>
      </c>
      <c r="DQ146" s="17">
        <v>0</v>
      </c>
      <c r="DR146" s="17">
        <v>0</v>
      </c>
      <c r="DS146" s="17">
        <v>0</v>
      </c>
      <c r="DT146" s="17">
        <v>0</v>
      </c>
      <c r="DU146" s="17">
        <v>0</v>
      </c>
      <c r="DV146" s="17">
        <v>0</v>
      </c>
      <c r="DW146" s="17">
        <v>0</v>
      </c>
      <c r="DX146" s="17">
        <v>0</v>
      </c>
      <c r="DY146" s="17">
        <v>0</v>
      </c>
      <c r="DZ146" s="17">
        <v>0</v>
      </c>
      <c r="EA146" s="17">
        <v>0</v>
      </c>
      <c r="EB146" s="17">
        <v>0</v>
      </c>
      <c r="EC146" s="17">
        <v>0</v>
      </c>
      <c r="ED146" s="17">
        <v>0</v>
      </c>
      <c r="EE146" s="17">
        <v>0</v>
      </c>
      <c r="EF146" s="17">
        <v>0</v>
      </c>
      <c r="EG146" s="17">
        <v>0</v>
      </c>
      <c r="EH146" s="17">
        <v>0</v>
      </c>
      <c r="EI146" s="17">
        <v>0</v>
      </c>
      <c r="EJ146" s="17">
        <v>0</v>
      </c>
      <c r="EK146" s="17">
        <v>0</v>
      </c>
      <c r="EL146" s="17">
        <v>0</v>
      </c>
      <c r="EM146" s="17">
        <v>0</v>
      </c>
      <c r="EN146" s="17">
        <v>0</v>
      </c>
      <c r="EO146" s="17">
        <v>0</v>
      </c>
      <c r="EP146" s="17">
        <v>0</v>
      </c>
      <c r="EQ146" s="17">
        <v>0</v>
      </c>
      <c r="ER146" s="17">
        <v>0</v>
      </c>
      <c r="ES146" s="17">
        <v>0</v>
      </c>
      <c r="ET146" s="17">
        <v>0</v>
      </c>
      <c r="EU146" s="17">
        <v>0</v>
      </c>
      <c r="EV146" s="17">
        <v>0</v>
      </c>
      <c r="EW146" s="17">
        <v>0</v>
      </c>
      <c r="EX146" s="17">
        <v>0</v>
      </c>
      <c r="EY146" s="17">
        <v>0</v>
      </c>
      <c r="EZ146" s="17">
        <v>0</v>
      </c>
      <c r="FA146" s="17">
        <v>0</v>
      </c>
      <c r="FB146" s="17">
        <v>0</v>
      </c>
      <c r="FC146" s="17">
        <v>0</v>
      </c>
      <c r="FD146" s="17">
        <v>0</v>
      </c>
      <c r="FE146" s="17">
        <v>0</v>
      </c>
      <c r="FF146" s="17">
        <v>0</v>
      </c>
      <c r="FG146" s="17">
        <v>0</v>
      </c>
      <c r="FH146" s="17">
        <v>0</v>
      </c>
      <c r="FI146" s="17">
        <v>0</v>
      </c>
      <c r="FJ146" s="17">
        <v>0</v>
      </c>
      <c r="FK146" s="17">
        <v>0</v>
      </c>
      <c r="FL146" s="17">
        <v>0</v>
      </c>
      <c r="FM146" s="17">
        <v>0</v>
      </c>
      <c r="FN146" s="17">
        <v>0</v>
      </c>
      <c r="FO146" s="17">
        <v>0</v>
      </c>
      <c r="FP146" s="17">
        <v>0</v>
      </c>
      <c r="FQ146" s="17">
        <v>0</v>
      </c>
      <c r="FR146" s="17">
        <v>0</v>
      </c>
      <c r="FS146" s="17">
        <v>0</v>
      </c>
      <c r="FT146" s="17">
        <v>0</v>
      </c>
      <c r="FU146" s="17">
        <v>0</v>
      </c>
      <c r="FV146" s="17">
        <v>0</v>
      </c>
      <c r="FW146" s="17">
        <v>0</v>
      </c>
      <c r="FX146" s="17">
        <v>0</v>
      </c>
      <c r="FY146" s="17">
        <v>0</v>
      </c>
      <c r="FZ146" s="17">
        <v>0</v>
      </c>
      <c r="GA146" s="17">
        <v>0</v>
      </c>
      <c r="GB146" s="17">
        <v>0</v>
      </c>
      <c r="GC146" s="17">
        <v>0</v>
      </c>
      <c r="GD146" s="17">
        <v>0</v>
      </c>
      <c r="GE146" s="17">
        <v>0</v>
      </c>
      <c r="GF146" s="17">
        <v>0</v>
      </c>
      <c r="GG146" s="17">
        <v>0</v>
      </c>
      <c r="GH146" s="17">
        <v>0</v>
      </c>
      <c r="GI146" s="17">
        <v>0</v>
      </c>
      <c r="GJ146" s="17">
        <v>0</v>
      </c>
      <c r="GK146" s="17">
        <v>0</v>
      </c>
      <c r="GL146" s="17">
        <v>0</v>
      </c>
      <c r="GM146" s="17">
        <v>0</v>
      </c>
      <c r="GN146" s="17">
        <v>0</v>
      </c>
      <c r="GO146" s="17">
        <v>0</v>
      </c>
      <c r="GP146" s="17">
        <v>0</v>
      </c>
      <c r="GQ146" s="17">
        <v>0</v>
      </c>
      <c r="GR146" s="17">
        <v>0</v>
      </c>
      <c r="GS146" s="17">
        <v>0</v>
      </c>
      <c r="GT146" s="17">
        <v>0</v>
      </c>
      <c r="GU146" s="17">
        <v>0</v>
      </c>
      <c r="GV146" s="17">
        <v>0</v>
      </c>
      <c r="GW146" s="17">
        <v>0</v>
      </c>
      <c r="GX146" s="17">
        <v>0</v>
      </c>
      <c r="GY146" s="17">
        <v>0</v>
      </c>
      <c r="GZ146" s="17">
        <v>0</v>
      </c>
      <c r="HA146" s="17">
        <v>0</v>
      </c>
      <c r="HB146" s="17">
        <v>0</v>
      </c>
      <c r="HC146" s="17">
        <v>0</v>
      </c>
      <c r="HD146" s="17">
        <v>0</v>
      </c>
      <c r="HE146" s="17">
        <v>0</v>
      </c>
      <c r="HF146" s="17">
        <v>0</v>
      </c>
      <c r="HG146" s="17">
        <v>0</v>
      </c>
      <c r="HH146" s="17">
        <v>0</v>
      </c>
      <c r="HI146" s="17">
        <v>0</v>
      </c>
      <c r="HJ146" s="17">
        <v>0</v>
      </c>
      <c r="HK146" s="17">
        <v>0</v>
      </c>
      <c r="HL146" s="17">
        <v>0</v>
      </c>
      <c r="HM146" s="17">
        <v>0</v>
      </c>
      <c r="HN146" s="17">
        <v>0</v>
      </c>
      <c r="HO146" s="17">
        <v>0</v>
      </c>
      <c r="HP146" s="17">
        <v>0</v>
      </c>
      <c r="HQ146" s="17">
        <v>0</v>
      </c>
      <c r="HR146" s="17">
        <v>0</v>
      </c>
      <c r="HS146" s="17">
        <v>0</v>
      </c>
      <c r="HT146" s="17">
        <v>0</v>
      </c>
      <c r="HU146" s="17">
        <v>0</v>
      </c>
      <c r="HV146" s="17">
        <v>0</v>
      </c>
      <c r="HW146" s="17">
        <v>0</v>
      </c>
      <c r="HX146" s="17">
        <v>0</v>
      </c>
      <c r="HY146" s="17">
        <v>0</v>
      </c>
      <c r="HZ146" s="17">
        <v>0</v>
      </c>
      <c r="IA146" s="17">
        <v>0</v>
      </c>
      <c r="IB146" s="17">
        <v>0</v>
      </c>
      <c r="IC146" s="17">
        <v>0</v>
      </c>
      <c r="ID146" s="17">
        <v>0</v>
      </c>
      <c r="IE146" s="17">
        <v>0</v>
      </c>
      <c r="IF146" s="17">
        <v>0</v>
      </c>
      <c r="IG146" s="17">
        <v>0</v>
      </c>
      <c r="IH146" s="17">
        <v>0</v>
      </c>
      <c r="II146" s="17">
        <v>0</v>
      </c>
      <c r="IJ146" s="17">
        <v>0</v>
      </c>
      <c r="IK146" s="17">
        <v>0</v>
      </c>
      <c r="IL146" s="17">
        <v>0</v>
      </c>
      <c r="IM146" s="17">
        <v>0</v>
      </c>
      <c r="IN146" s="17">
        <v>0</v>
      </c>
      <c r="IO146" s="17">
        <v>0</v>
      </c>
      <c r="IP146" s="17">
        <v>0</v>
      </c>
      <c r="IQ146" s="17">
        <v>0</v>
      </c>
      <c r="IR146" s="17">
        <v>0</v>
      </c>
      <c r="IS146" s="17">
        <v>0</v>
      </c>
      <c r="IT146" s="17">
        <v>0</v>
      </c>
      <c r="IU146" s="17">
        <v>0</v>
      </c>
      <c r="IV146" s="17">
        <v>0</v>
      </c>
      <c r="IW146" s="17">
        <v>0</v>
      </c>
      <c r="IX146" s="17">
        <v>0</v>
      </c>
      <c r="IY146" s="17">
        <v>0</v>
      </c>
      <c r="IZ146" s="17">
        <v>0</v>
      </c>
      <c r="JA146" s="17">
        <v>0</v>
      </c>
      <c r="JB146" s="17">
        <v>0</v>
      </c>
      <c r="JC146" s="17">
        <v>0</v>
      </c>
      <c r="JD146" s="17">
        <v>0</v>
      </c>
      <c r="JE146" s="17">
        <v>0</v>
      </c>
      <c r="JF146" s="17">
        <v>0</v>
      </c>
      <c r="JG146" s="17">
        <v>0</v>
      </c>
      <c r="JH146" s="17">
        <v>0</v>
      </c>
      <c r="JI146" s="17">
        <v>0</v>
      </c>
      <c r="JJ146" s="17">
        <v>0</v>
      </c>
      <c r="JK146" s="17">
        <v>0</v>
      </c>
      <c r="JL146" s="17">
        <v>0</v>
      </c>
      <c r="JM146" s="17">
        <v>0</v>
      </c>
      <c r="JN146" s="17">
        <v>0</v>
      </c>
      <c r="JO146" s="17">
        <v>0</v>
      </c>
      <c r="JP146" s="17">
        <v>0</v>
      </c>
      <c r="JQ146" s="17">
        <v>0</v>
      </c>
      <c r="JR146" s="17">
        <v>0</v>
      </c>
      <c r="JS146" s="17">
        <v>0</v>
      </c>
      <c r="JT146" s="17">
        <v>0</v>
      </c>
      <c r="JU146" s="17">
        <v>0</v>
      </c>
      <c r="JV146" s="17">
        <v>0</v>
      </c>
      <c r="JW146" s="17">
        <v>0</v>
      </c>
      <c r="JX146" s="17">
        <v>0</v>
      </c>
      <c r="JY146" s="17">
        <v>0</v>
      </c>
    </row>
    <row r="147" spans="1:285" x14ac:dyDescent="0.15">
      <c r="A147" s="17" t="s">
        <v>948</v>
      </c>
      <c r="B147" s="17" t="s">
        <v>949</v>
      </c>
      <c r="C147" s="17">
        <v>0</v>
      </c>
      <c r="D147" s="17">
        <v>0</v>
      </c>
      <c r="E147" s="17">
        <v>0</v>
      </c>
      <c r="F147" s="17">
        <v>0</v>
      </c>
      <c r="G147" s="17">
        <v>0</v>
      </c>
      <c r="H147" s="17">
        <v>0</v>
      </c>
      <c r="I147" s="17">
        <v>28.7</v>
      </c>
      <c r="J147" s="17">
        <v>28.7</v>
      </c>
      <c r="K147" s="17">
        <v>28.7</v>
      </c>
      <c r="L147" s="17">
        <v>28.7</v>
      </c>
      <c r="M147" s="17">
        <v>28.7</v>
      </c>
      <c r="N147" s="17">
        <v>28.86</v>
      </c>
      <c r="O147" s="17">
        <v>28.63</v>
      </c>
      <c r="P147" s="17">
        <v>28.63</v>
      </c>
      <c r="Q147" s="17">
        <v>28.8</v>
      </c>
      <c r="R147" s="17">
        <v>28.8</v>
      </c>
      <c r="S147" s="17">
        <v>28.8</v>
      </c>
      <c r="T147" s="17">
        <v>28.8</v>
      </c>
      <c r="U147" s="17">
        <v>28.78</v>
      </c>
      <c r="V147" s="17">
        <v>28.71</v>
      </c>
      <c r="W147" s="17">
        <v>28.75</v>
      </c>
      <c r="X147" s="17">
        <v>28.76</v>
      </c>
      <c r="Y147" s="17">
        <v>28.71</v>
      </c>
      <c r="Z147" s="17">
        <v>28.68</v>
      </c>
      <c r="AA147" s="17">
        <v>28.62</v>
      </c>
      <c r="AB147" s="17">
        <v>0</v>
      </c>
      <c r="AC147" s="17">
        <v>0</v>
      </c>
      <c r="AD147" s="17">
        <v>0</v>
      </c>
      <c r="AE147" s="17">
        <v>0</v>
      </c>
      <c r="AF147" s="17">
        <v>0</v>
      </c>
      <c r="AG147" s="17">
        <v>0</v>
      </c>
      <c r="AH147" s="17">
        <v>0</v>
      </c>
      <c r="AI147" s="17">
        <v>0</v>
      </c>
      <c r="AJ147" s="17">
        <v>0</v>
      </c>
      <c r="AK147" s="17">
        <v>0</v>
      </c>
      <c r="AL147" s="17">
        <v>0</v>
      </c>
      <c r="AM147" s="17">
        <v>0</v>
      </c>
      <c r="AN147" s="17">
        <v>0</v>
      </c>
      <c r="AO147" s="17">
        <v>0</v>
      </c>
      <c r="AP147" s="17">
        <v>0</v>
      </c>
      <c r="AQ147" s="17">
        <v>0</v>
      </c>
      <c r="AR147" s="17">
        <v>0</v>
      </c>
      <c r="AS147" s="17">
        <v>0</v>
      </c>
      <c r="AT147" s="17">
        <v>0</v>
      </c>
      <c r="AU147" s="17">
        <v>0</v>
      </c>
      <c r="AV147" s="17">
        <v>0</v>
      </c>
      <c r="AW147" s="17">
        <v>0</v>
      </c>
      <c r="AX147" s="17">
        <v>0</v>
      </c>
      <c r="AY147" s="17">
        <v>0</v>
      </c>
      <c r="AZ147" s="17">
        <v>0</v>
      </c>
      <c r="BA147" s="17">
        <v>0</v>
      </c>
      <c r="BB147" s="17">
        <v>0</v>
      </c>
      <c r="BC147" s="17">
        <v>0</v>
      </c>
      <c r="BD147" s="17">
        <v>0</v>
      </c>
      <c r="BE147" s="17">
        <v>0</v>
      </c>
      <c r="BF147" s="17">
        <v>0</v>
      </c>
      <c r="BG147" s="17">
        <v>0</v>
      </c>
      <c r="BH147" s="17">
        <v>0</v>
      </c>
      <c r="BI147" s="17">
        <v>0</v>
      </c>
      <c r="BJ147" s="17">
        <v>0</v>
      </c>
      <c r="BK147" s="17">
        <v>0</v>
      </c>
      <c r="BL147" s="17">
        <v>0</v>
      </c>
      <c r="BM147" s="17">
        <v>0</v>
      </c>
      <c r="BN147" s="17">
        <v>0</v>
      </c>
      <c r="BO147" s="17">
        <v>0</v>
      </c>
      <c r="BP147" s="17">
        <v>0</v>
      </c>
      <c r="BQ147" s="17">
        <v>0</v>
      </c>
      <c r="BR147" s="17">
        <v>0</v>
      </c>
      <c r="BS147" s="17">
        <v>0</v>
      </c>
      <c r="BT147" s="17">
        <v>0</v>
      </c>
      <c r="BU147" s="17">
        <v>0</v>
      </c>
      <c r="BV147" s="17">
        <v>0</v>
      </c>
      <c r="BW147" s="17">
        <v>0</v>
      </c>
      <c r="BX147" s="17">
        <v>0</v>
      </c>
      <c r="BY147" s="17">
        <v>0</v>
      </c>
      <c r="BZ147" s="17">
        <v>0</v>
      </c>
      <c r="CA147" s="17">
        <v>0</v>
      </c>
      <c r="CB147" s="17">
        <v>0</v>
      </c>
      <c r="CC147" s="17">
        <v>0</v>
      </c>
      <c r="CD147" s="17">
        <v>0</v>
      </c>
      <c r="CE147" s="17">
        <v>0</v>
      </c>
      <c r="CF147" s="17">
        <v>0</v>
      </c>
      <c r="CG147" s="17">
        <v>0</v>
      </c>
      <c r="CH147" s="17">
        <v>0</v>
      </c>
      <c r="CI147" s="17">
        <v>0</v>
      </c>
      <c r="CJ147" s="17">
        <v>0</v>
      </c>
      <c r="CK147" s="17">
        <v>0</v>
      </c>
      <c r="CL147" s="17">
        <v>0</v>
      </c>
      <c r="CM147" s="17">
        <v>0</v>
      </c>
      <c r="CN147" s="17">
        <v>0</v>
      </c>
      <c r="CO147" s="17">
        <v>0</v>
      </c>
      <c r="CP147" s="17">
        <v>0</v>
      </c>
      <c r="CQ147" s="17">
        <v>0</v>
      </c>
      <c r="CR147" s="17">
        <v>0</v>
      </c>
      <c r="CS147" s="17">
        <v>0</v>
      </c>
      <c r="CT147" s="17">
        <v>0</v>
      </c>
      <c r="CU147" s="17">
        <v>0</v>
      </c>
      <c r="CV147" s="17">
        <v>0</v>
      </c>
      <c r="CW147" s="17">
        <v>0</v>
      </c>
      <c r="CX147" s="17">
        <v>0</v>
      </c>
      <c r="CY147" s="17">
        <v>0</v>
      </c>
      <c r="CZ147" s="17">
        <v>0</v>
      </c>
      <c r="DA147" s="17">
        <v>0</v>
      </c>
      <c r="DB147" s="17">
        <v>0</v>
      </c>
      <c r="DC147" s="17">
        <v>0</v>
      </c>
      <c r="DD147" s="17">
        <v>0</v>
      </c>
      <c r="DE147" s="17">
        <v>0</v>
      </c>
      <c r="DF147" s="17">
        <v>0</v>
      </c>
      <c r="DG147" s="17">
        <v>0</v>
      </c>
      <c r="DH147" s="17">
        <v>0</v>
      </c>
      <c r="DI147" s="17">
        <v>0</v>
      </c>
      <c r="DJ147" s="17">
        <v>0</v>
      </c>
      <c r="DK147" s="17">
        <v>0</v>
      </c>
      <c r="DL147" s="17">
        <v>0</v>
      </c>
      <c r="DM147" s="17">
        <v>0</v>
      </c>
      <c r="DN147" s="17">
        <v>0</v>
      </c>
      <c r="DO147" s="17">
        <v>0</v>
      </c>
      <c r="DP147" s="17">
        <v>0</v>
      </c>
      <c r="DQ147" s="17">
        <v>0</v>
      </c>
      <c r="DR147" s="17">
        <v>0</v>
      </c>
      <c r="DS147" s="17">
        <v>0</v>
      </c>
      <c r="DT147" s="17">
        <v>0</v>
      </c>
      <c r="DU147" s="17">
        <v>0</v>
      </c>
      <c r="DV147" s="17">
        <v>0</v>
      </c>
      <c r="DW147" s="17">
        <v>0</v>
      </c>
      <c r="DX147" s="17">
        <v>0</v>
      </c>
      <c r="DY147" s="17">
        <v>0</v>
      </c>
      <c r="DZ147" s="17">
        <v>0</v>
      </c>
      <c r="EA147" s="17">
        <v>0</v>
      </c>
      <c r="EB147" s="17">
        <v>0</v>
      </c>
      <c r="EC147" s="17">
        <v>0</v>
      </c>
      <c r="ED147" s="17">
        <v>0</v>
      </c>
      <c r="EE147" s="17">
        <v>0</v>
      </c>
      <c r="EF147" s="17">
        <v>0</v>
      </c>
      <c r="EG147" s="17">
        <v>0</v>
      </c>
      <c r="EH147" s="17">
        <v>0</v>
      </c>
      <c r="EI147" s="17">
        <v>0</v>
      </c>
      <c r="EJ147" s="17">
        <v>0</v>
      </c>
      <c r="EK147" s="17">
        <v>0</v>
      </c>
      <c r="EL147" s="17">
        <v>0</v>
      </c>
      <c r="EM147" s="17">
        <v>0</v>
      </c>
      <c r="EN147" s="17">
        <v>0</v>
      </c>
      <c r="EO147" s="17">
        <v>0</v>
      </c>
      <c r="EP147" s="17">
        <v>0</v>
      </c>
      <c r="EQ147" s="17">
        <v>0</v>
      </c>
      <c r="ER147" s="17">
        <v>0</v>
      </c>
      <c r="ES147" s="17">
        <v>0</v>
      </c>
      <c r="ET147" s="17">
        <v>0</v>
      </c>
      <c r="EU147" s="17">
        <v>0</v>
      </c>
      <c r="EV147" s="17">
        <v>0</v>
      </c>
      <c r="EW147" s="17">
        <v>0</v>
      </c>
      <c r="EX147" s="17">
        <v>0</v>
      </c>
      <c r="EY147" s="17">
        <v>0</v>
      </c>
      <c r="EZ147" s="17">
        <v>0</v>
      </c>
      <c r="FA147" s="17">
        <v>0</v>
      </c>
      <c r="FB147" s="17">
        <v>0</v>
      </c>
      <c r="FC147" s="17">
        <v>0</v>
      </c>
      <c r="FD147" s="17">
        <v>0</v>
      </c>
      <c r="FE147" s="17">
        <v>0</v>
      </c>
      <c r="FF147" s="17">
        <v>0</v>
      </c>
      <c r="FG147" s="17">
        <v>0</v>
      </c>
      <c r="FH147" s="17">
        <v>0</v>
      </c>
      <c r="FI147" s="17">
        <v>0</v>
      </c>
      <c r="FJ147" s="17">
        <v>0</v>
      </c>
      <c r="FK147" s="17">
        <v>0</v>
      </c>
      <c r="FL147" s="17">
        <v>0</v>
      </c>
      <c r="FM147" s="17">
        <v>0</v>
      </c>
      <c r="FN147" s="17">
        <v>0</v>
      </c>
      <c r="FO147" s="17">
        <v>0</v>
      </c>
      <c r="FP147" s="17">
        <v>0</v>
      </c>
      <c r="FQ147" s="17">
        <v>0</v>
      </c>
      <c r="FR147" s="17">
        <v>0</v>
      </c>
      <c r="FS147" s="17">
        <v>0</v>
      </c>
      <c r="FT147" s="17">
        <v>0</v>
      </c>
      <c r="FU147" s="17">
        <v>0</v>
      </c>
      <c r="FV147" s="17">
        <v>0</v>
      </c>
      <c r="FW147" s="17">
        <v>0</v>
      </c>
      <c r="FX147" s="17">
        <v>0</v>
      </c>
      <c r="FY147" s="17">
        <v>0</v>
      </c>
      <c r="FZ147" s="17">
        <v>0</v>
      </c>
      <c r="GA147" s="17">
        <v>0</v>
      </c>
      <c r="GB147" s="17">
        <v>0</v>
      </c>
      <c r="GC147" s="17">
        <v>0</v>
      </c>
      <c r="GD147" s="17">
        <v>0</v>
      </c>
      <c r="GE147" s="17">
        <v>0</v>
      </c>
      <c r="GF147" s="17">
        <v>0</v>
      </c>
      <c r="GG147" s="17">
        <v>0</v>
      </c>
      <c r="GH147" s="17">
        <v>0</v>
      </c>
      <c r="GI147" s="17">
        <v>0</v>
      </c>
      <c r="GJ147" s="17">
        <v>0</v>
      </c>
      <c r="GK147" s="17">
        <v>0</v>
      </c>
      <c r="GL147" s="17">
        <v>0</v>
      </c>
      <c r="GM147" s="17">
        <v>0</v>
      </c>
      <c r="GN147" s="17">
        <v>0</v>
      </c>
      <c r="GO147" s="17">
        <v>0</v>
      </c>
      <c r="GP147" s="17">
        <v>0</v>
      </c>
      <c r="GQ147" s="17">
        <v>0</v>
      </c>
      <c r="GR147" s="17">
        <v>0</v>
      </c>
      <c r="GS147" s="17">
        <v>0</v>
      </c>
      <c r="GT147" s="17">
        <v>0</v>
      </c>
      <c r="GU147" s="17">
        <v>0</v>
      </c>
      <c r="GV147" s="17">
        <v>0</v>
      </c>
      <c r="GW147" s="17">
        <v>0</v>
      </c>
      <c r="GX147" s="17">
        <v>0</v>
      </c>
      <c r="GY147" s="17">
        <v>0</v>
      </c>
      <c r="GZ147" s="17">
        <v>0</v>
      </c>
      <c r="HA147" s="17">
        <v>0</v>
      </c>
      <c r="HB147" s="17">
        <v>0</v>
      </c>
      <c r="HC147" s="17">
        <v>0</v>
      </c>
      <c r="HD147" s="17">
        <v>0</v>
      </c>
      <c r="HE147" s="17">
        <v>0</v>
      </c>
      <c r="HF147" s="17">
        <v>0</v>
      </c>
      <c r="HG147" s="17">
        <v>0</v>
      </c>
      <c r="HH147" s="17">
        <v>0</v>
      </c>
      <c r="HI147" s="17">
        <v>0</v>
      </c>
      <c r="HJ147" s="17">
        <v>0</v>
      </c>
      <c r="HK147" s="17">
        <v>0</v>
      </c>
      <c r="HL147" s="17">
        <v>0</v>
      </c>
      <c r="HM147" s="17">
        <v>0</v>
      </c>
      <c r="HN147" s="17">
        <v>0</v>
      </c>
      <c r="HO147" s="17">
        <v>0</v>
      </c>
      <c r="HP147" s="17">
        <v>0</v>
      </c>
      <c r="HQ147" s="17">
        <v>0</v>
      </c>
      <c r="HR147" s="17">
        <v>0</v>
      </c>
      <c r="HS147" s="17">
        <v>0</v>
      </c>
      <c r="HT147" s="17">
        <v>0</v>
      </c>
      <c r="HU147" s="17">
        <v>0</v>
      </c>
      <c r="HV147" s="17">
        <v>0</v>
      </c>
      <c r="HW147" s="17">
        <v>0</v>
      </c>
      <c r="HX147" s="17">
        <v>0</v>
      </c>
      <c r="HY147" s="17">
        <v>0</v>
      </c>
      <c r="HZ147" s="17">
        <v>0</v>
      </c>
      <c r="IA147" s="17">
        <v>0</v>
      </c>
      <c r="IB147" s="17">
        <v>0</v>
      </c>
      <c r="IC147" s="17">
        <v>0</v>
      </c>
      <c r="ID147" s="17">
        <v>0</v>
      </c>
      <c r="IE147" s="17">
        <v>0</v>
      </c>
      <c r="IF147" s="17">
        <v>0</v>
      </c>
      <c r="IG147" s="17">
        <v>0</v>
      </c>
      <c r="IH147" s="17">
        <v>0</v>
      </c>
      <c r="II147" s="17">
        <v>0</v>
      </c>
      <c r="IJ147" s="17">
        <v>0</v>
      </c>
      <c r="IK147" s="17">
        <v>0</v>
      </c>
      <c r="IL147" s="17">
        <v>0</v>
      </c>
      <c r="IM147" s="17">
        <v>0</v>
      </c>
      <c r="IN147" s="17">
        <v>0</v>
      </c>
      <c r="IO147" s="17">
        <v>0</v>
      </c>
      <c r="IP147" s="17">
        <v>0</v>
      </c>
      <c r="IQ147" s="17">
        <v>0</v>
      </c>
      <c r="IR147" s="17">
        <v>0</v>
      </c>
      <c r="IS147" s="17">
        <v>0</v>
      </c>
      <c r="IT147" s="17">
        <v>0</v>
      </c>
      <c r="IU147" s="17">
        <v>0</v>
      </c>
      <c r="IV147" s="17">
        <v>0</v>
      </c>
      <c r="IW147" s="17">
        <v>0</v>
      </c>
      <c r="IX147" s="17">
        <v>0</v>
      </c>
      <c r="IY147" s="17">
        <v>0</v>
      </c>
      <c r="IZ147" s="17">
        <v>0</v>
      </c>
      <c r="JA147" s="17">
        <v>0</v>
      </c>
      <c r="JB147" s="17">
        <v>0</v>
      </c>
      <c r="JC147" s="17">
        <v>0</v>
      </c>
      <c r="JD147" s="17">
        <v>0</v>
      </c>
      <c r="JE147" s="17">
        <v>0</v>
      </c>
      <c r="JF147" s="17">
        <v>0</v>
      </c>
      <c r="JG147" s="17">
        <v>0</v>
      </c>
      <c r="JH147" s="17">
        <v>0</v>
      </c>
      <c r="JI147" s="17">
        <v>0</v>
      </c>
      <c r="JJ147" s="17">
        <v>0</v>
      </c>
      <c r="JK147" s="17">
        <v>0</v>
      </c>
      <c r="JL147" s="17">
        <v>0</v>
      </c>
      <c r="JM147" s="17">
        <v>0</v>
      </c>
      <c r="JN147" s="17">
        <v>0</v>
      </c>
      <c r="JO147" s="17">
        <v>0</v>
      </c>
      <c r="JP147" s="17">
        <v>0</v>
      </c>
      <c r="JQ147" s="17">
        <v>0</v>
      </c>
      <c r="JR147" s="17">
        <v>0</v>
      </c>
      <c r="JS147" s="17">
        <v>0</v>
      </c>
      <c r="JT147" s="17">
        <v>0</v>
      </c>
      <c r="JU147" s="17">
        <v>0</v>
      </c>
      <c r="JV147" s="17">
        <v>0</v>
      </c>
      <c r="JW147" s="17">
        <v>0</v>
      </c>
      <c r="JX147" s="17">
        <v>0</v>
      </c>
      <c r="JY147" s="17">
        <v>0</v>
      </c>
    </row>
    <row r="148" spans="1:285" x14ac:dyDescent="0.15">
      <c r="A148" s="17" t="s">
        <v>742</v>
      </c>
      <c r="B148" s="17" t="s">
        <v>743</v>
      </c>
      <c r="C148" s="17">
        <v>0</v>
      </c>
      <c r="D148" s="17">
        <v>0</v>
      </c>
      <c r="E148" s="17">
        <v>0</v>
      </c>
      <c r="F148" s="17">
        <v>0</v>
      </c>
      <c r="G148" s="17">
        <v>0</v>
      </c>
      <c r="H148" s="17">
        <v>0</v>
      </c>
      <c r="I148" s="17">
        <v>0</v>
      </c>
      <c r="J148" s="17">
        <v>0</v>
      </c>
      <c r="K148" s="17">
        <v>0</v>
      </c>
      <c r="L148" s="17">
        <v>0</v>
      </c>
      <c r="M148" s="17">
        <v>0</v>
      </c>
      <c r="N148" s="17">
        <v>0</v>
      </c>
      <c r="O148" s="17">
        <v>0</v>
      </c>
      <c r="P148" s="17">
        <v>0</v>
      </c>
      <c r="Q148" s="17">
        <v>0</v>
      </c>
      <c r="R148" s="17">
        <v>0</v>
      </c>
      <c r="S148" s="17">
        <v>0</v>
      </c>
      <c r="T148" s="17">
        <v>0</v>
      </c>
      <c r="U148" s="17">
        <v>0</v>
      </c>
      <c r="V148" s="17">
        <v>0</v>
      </c>
      <c r="W148" s="17">
        <v>0</v>
      </c>
      <c r="X148" s="17">
        <v>0</v>
      </c>
      <c r="Y148" s="17">
        <v>0</v>
      </c>
      <c r="Z148" s="17">
        <v>0</v>
      </c>
      <c r="AA148" s="17">
        <v>0</v>
      </c>
      <c r="AB148" s="17">
        <v>0</v>
      </c>
      <c r="AC148" s="17">
        <v>0</v>
      </c>
      <c r="AD148" s="17">
        <v>0</v>
      </c>
      <c r="AE148" s="17">
        <v>0</v>
      </c>
      <c r="AF148" s="17">
        <v>0</v>
      </c>
      <c r="AG148" s="17">
        <v>0</v>
      </c>
      <c r="AH148" s="17">
        <v>0</v>
      </c>
      <c r="AI148" s="17">
        <v>0</v>
      </c>
      <c r="AJ148" s="17">
        <v>0</v>
      </c>
      <c r="AK148" s="17">
        <v>0</v>
      </c>
      <c r="AL148" s="17">
        <v>0</v>
      </c>
      <c r="AM148" s="17">
        <v>0</v>
      </c>
      <c r="AN148" s="17">
        <v>0</v>
      </c>
      <c r="AO148" s="17">
        <v>0</v>
      </c>
      <c r="AP148" s="17">
        <v>0</v>
      </c>
      <c r="AQ148" s="17">
        <v>0</v>
      </c>
      <c r="AR148" s="17">
        <v>0</v>
      </c>
      <c r="AS148" s="17">
        <v>0</v>
      </c>
      <c r="AT148" s="17">
        <v>0</v>
      </c>
      <c r="AU148" s="17">
        <v>0</v>
      </c>
      <c r="AV148" s="17">
        <v>0</v>
      </c>
      <c r="AW148" s="17">
        <v>0</v>
      </c>
      <c r="AX148" s="17">
        <v>0</v>
      </c>
      <c r="AY148" s="17">
        <v>0</v>
      </c>
      <c r="AZ148" s="17">
        <v>0</v>
      </c>
      <c r="BA148" s="17">
        <v>0</v>
      </c>
      <c r="BB148" s="17">
        <v>0</v>
      </c>
      <c r="BC148" s="17">
        <v>0</v>
      </c>
      <c r="BD148" s="17">
        <v>0</v>
      </c>
      <c r="BE148" s="17">
        <v>0</v>
      </c>
      <c r="BF148" s="17">
        <v>0</v>
      </c>
      <c r="BG148" s="17">
        <v>0</v>
      </c>
      <c r="BH148" s="17">
        <v>0</v>
      </c>
      <c r="BI148" s="17">
        <v>0</v>
      </c>
      <c r="BJ148" s="17">
        <v>0</v>
      </c>
      <c r="BK148" s="17">
        <v>0</v>
      </c>
      <c r="BL148" s="17">
        <v>0</v>
      </c>
      <c r="BM148" s="17">
        <v>0</v>
      </c>
      <c r="BN148" s="17">
        <v>0</v>
      </c>
      <c r="BO148" s="17">
        <v>0</v>
      </c>
      <c r="BP148" s="17">
        <v>0</v>
      </c>
      <c r="BQ148" s="17">
        <v>0</v>
      </c>
      <c r="BR148" s="17">
        <v>0</v>
      </c>
      <c r="BS148" s="17">
        <v>0</v>
      </c>
      <c r="BT148" s="17">
        <v>0</v>
      </c>
      <c r="BU148" s="17">
        <v>0</v>
      </c>
      <c r="BV148" s="17">
        <v>0</v>
      </c>
      <c r="BW148" s="17">
        <v>0</v>
      </c>
      <c r="BX148" s="17">
        <v>0</v>
      </c>
      <c r="BY148" s="17">
        <v>0</v>
      </c>
      <c r="BZ148" s="17">
        <v>0</v>
      </c>
      <c r="CA148" s="17">
        <v>0</v>
      </c>
      <c r="CB148" s="17">
        <v>0</v>
      </c>
      <c r="CC148" s="17">
        <v>0</v>
      </c>
      <c r="CD148" s="17">
        <v>0</v>
      </c>
      <c r="CE148" s="17">
        <v>0</v>
      </c>
      <c r="CF148" s="17">
        <v>0</v>
      </c>
      <c r="CG148" s="17">
        <v>0</v>
      </c>
      <c r="CH148" s="17">
        <v>0</v>
      </c>
      <c r="CI148" s="17">
        <v>0</v>
      </c>
      <c r="CJ148" s="17">
        <v>0</v>
      </c>
      <c r="CK148" s="17">
        <v>0</v>
      </c>
      <c r="CL148" s="17">
        <v>0</v>
      </c>
      <c r="CM148" s="17">
        <v>0</v>
      </c>
      <c r="CN148" s="17">
        <v>0</v>
      </c>
      <c r="CO148" s="17">
        <v>0</v>
      </c>
      <c r="CP148" s="17">
        <v>0</v>
      </c>
      <c r="CQ148" s="17">
        <v>0</v>
      </c>
      <c r="CR148" s="17">
        <v>0</v>
      </c>
      <c r="CS148" s="17">
        <v>0</v>
      </c>
      <c r="CT148" s="17">
        <v>0</v>
      </c>
      <c r="CU148" s="17">
        <v>0</v>
      </c>
      <c r="CV148" s="17">
        <v>0</v>
      </c>
      <c r="CW148" s="17">
        <v>0</v>
      </c>
      <c r="CX148" s="17">
        <v>0</v>
      </c>
      <c r="CY148" s="17">
        <v>0</v>
      </c>
      <c r="CZ148" s="17">
        <v>0</v>
      </c>
      <c r="DA148" s="17">
        <v>0</v>
      </c>
      <c r="DB148" s="17">
        <v>0</v>
      </c>
      <c r="DC148" s="17">
        <v>0</v>
      </c>
      <c r="DD148" s="17">
        <v>0</v>
      </c>
      <c r="DE148" s="17">
        <v>0</v>
      </c>
      <c r="DF148" s="17">
        <v>0</v>
      </c>
      <c r="DG148" s="17">
        <v>0</v>
      </c>
      <c r="DH148" s="17">
        <v>0</v>
      </c>
      <c r="DI148" s="17">
        <v>0</v>
      </c>
      <c r="DJ148" s="17">
        <v>0</v>
      </c>
      <c r="DK148" s="17">
        <v>0</v>
      </c>
      <c r="DL148" s="17">
        <v>0</v>
      </c>
      <c r="DM148" s="17">
        <v>0</v>
      </c>
      <c r="DN148" s="17">
        <v>0</v>
      </c>
      <c r="DO148" s="17">
        <v>0</v>
      </c>
      <c r="DP148" s="17">
        <v>0</v>
      </c>
      <c r="DQ148" s="17">
        <v>0</v>
      </c>
      <c r="DR148" s="17">
        <v>0</v>
      </c>
      <c r="DS148" s="17">
        <v>0</v>
      </c>
      <c r="DT148" s="17">
        <v>0</v>
      </c>
      <c r="DU148" s="17">
        <v>0</v>
      </c>
      <c r="DV148" s="17">
        <v>0</v>
      </c>
      <c r="DW148" s="17">
        <v>0</v>
      </c>
      <c r="DX148" s="17">
        <v>0</v>
      </c>
      <c r="DY148" s="17">
        <v>0</v>
      </c>
      <c r="DZ148" s="17">
        <v>0</v>
      </c>
      <c r="EA148" s="17">
        <v>0</v>
      </c>
      <c r="EB148" s="17">
        <v>0</v>
      </c>
      <c r="EC148" s="17">
        <v>0</v>
      </c>
      <c r="ED148" s="17">
        <v>0</v>
      </c>
      <c r="EE148" s="17">
        <v>0</v>
      </c>
      <c r="EF148" s="17">
        <v>0</v>
      </c>
      <c r="EG148" s="17">
        <v>0</v>
      </c>
      <c r="EH148" s="17">
        <v>0</v>
      </c>
      <c r="EI148" s="17">
        <v>0</v>
      </c>
      <c r="EJ148" s="17">
        <v>0</v>
      </c>
      <c r="EK148" s="17">
        <v>0</v>
      </c>
      <c r="EL148" s="17">
        <v>0</v>
      </c>
      <c r="EM148" s="17">
        <v>0</v>
      </c>
      <c r="EN148" s="17">
        <v>0</v>
      </c>
      <c r="EO148" s="17">
        <v>0</v>
      </c>
      <c r="EP148" s="17">
        <v>0</v>
      </c>
      <c r="EQ148" s="17">
        <v>0</v>
      </c>
      <c r="ER148" s="17">
        <v>0</v>
      </c>
      <c r="ES148" s="17">
        <v>0</v>
      </c>
      <c r="ET148" s="17">
        <v>0</v>
      </c>
      <c r="EU148" s="17">
        <v>0</v>
      </c>
      <c r="EV148" s="17">
        <v>0</v>
      </c>
      <c r="EW148" s="17">
        <v>0</v>
      </c>
      <c r="EX148" s="17">
        <v>0</v>
      </c>
      <c r="EY148" s="17">
        <v>0</v>
      </c>
      <c r="EZ148" s="17">
        <v>0</v>
      </c>
      <c r="FA148" s="17">
        <v>0</v>
      </c>
      <c r="FB148" s="17">
        <v>0</v>
      </c>
      <c r="FC148" s="17">
        <v>0</v>
      </c>
      <c r="FD148" s="17">
        <v>0</v>
      </c>
      <c r="FE148" s="17">
        <v>0</v>
      </c>
      <c r="FF148" s="17">
        <v>0</v>
      </c>
      <c r="FG148" s="17">
        <v>0</v>
      </c>
      <c r="FH148" s="17">
        <v>0</v>
      </c>
      <c r="FI148" s="17">
        <v>0</v>
      </c>
      <c r="FJ148" s="17">
        <v>0</v>
      </c>
      <c r="FK148" s="17">
        <v>0</v>
      </c>
      <c r="FL148" s="17">
        <v>0</v>
      </c>
      <c r="FM148" s="17">
        <v>0</v>
      </c>
      <c r="FN148" s="17">
        <v>0</v>
      </c>
      <c r="FO148" s="17">
        <v>0</v>
      </c>
      <c r="FP148" s="17">
        <v>0</v>
      </c>
      <c r="FQ148" s="17">
        <v>0</v>
      </c>
      <c r="FR148" s="17">
        <v>0</v>
      </c>
      <c r="FS148" s="17">
        <v>0</v>
      </c>
      <c r="FT148" s="17">
        <v>0</v>
      </c>
      <c r="FU148" s="17">
        <v>0</v>
      </c>
      <c r="FV148" s="17">
        <v>0</v>
      </c>
      <c r="FW148" s="17">
        <v>0</v>
      </c>
      <c r="FX148" s="17">
        <v>0</v>
      </c>
      <c r="FY148" s="17">
        <v>0</v>
      </c>
      <c r="FZ148" s="17">
        <v>0</v>
      </c>
      <c r="GA148" s="17">
        <v>0</v>
      </c>
      <c r="GB148" s="17">
        <v>0</v>
      </c>
      <c r="GC148" s="17">
        <v>0</v>
      </c>
      <c r="GD148" s="17">
        <v>0</v>
      </c>
      <c r="GE148" s="17">
        <v>0</v>
      </c>
      <c r="GF148" s="17">
        <v>0</v>
      </c>
      <c r="GG148" s="17">
        <v>0</v>
      </c>
      <c r="GH148" s="17">
        <v>0</v>
      </c>
      <c r="GI148" s="17">
        <v>0</v>
      </c>
      <c r="GJ148" s="17">
        <v>0</v>
      </c>
      <c r="GK148" s="17">
        <v>0</v>
      </c>
      <c r="GL148" s="17">
        <v>0</v>
      </c>
      <c r="GM148" s="17">
        <v>0</v>
      </c>
      <c r="GN148" s="17">
        <v>0</v>
      </c>
      <c r="GO148" s="17">
        <v>0</v>
      </c>
      <c r="GP148" s="17">
        <v>0</v>
      </c>
      <c r="GQ148" s="17">
        <v>0</v>
      </c>
      <c r="GR148" s="17">
        <v>0</v>
      </c>
      <c r="GS148" s="17">
        <v>0</v>
      </c>
      <c r="GT148" s="17">
        <v>0</v>
      </c>
      <c r="GU148" s="17">
        <v>0</v>
      </c>
      <c r="GV148" s="17">
        <v>0</v>
      </c>
      <c r="GW148" s="17">
        <v>0</v>
      </c>
      <c r="GX148" s="17">
        <v>0</v>
      </c>
      <c r="GY148" s="17">
        <v>0</v>
      </c>
      <c r="GZ148" s="17">
        <v>0</v>
      </c>
      <c r="HA148" s="17">
        <v>0</v>
      </c>
      <c r="HB148" s="17">
        <v>0</v>
      </c>
      <c r="HC148" s="17">
        <v>0</v>
      </c>
      <c r="HD148" s="17">
        <v>0</v>
      </c>
      <c r="HE148" s="17">
        <v>0</v>
      </c>
      <c r="HF148" s="17">
        <v>0</v>
      </c>
      <c r="HG148" s="17">
        <v>0</v>
      </c>
      <c r="HH148" s="17">
        <v>0</v>
      </c>
      <c r="HI148" s="17">
        <v>0</v>
      </c>
      <c r="HJ148" s="17">
        <v>0</v>
      </c>
      <c r="HK148" s="17">
        <v>0</v>
      </c>
      <c r="HL148" s="17">
        <v>0</v>
      </c>
      <c r="HM148" s="17">
        <v>0</v>
      </c>
      <c r="HN148" s="17">
        <v>0</v>
      </c>
      <c r="HO148" s="17">
        <v>0</v>
      </c>
      <c r="HP148" s="17">
        <v>0</v>
      </c>
      <c r="HQ148" s="17">
        <v>0</v>
      </c>
      <c r="HR148" s="17">
        <v>0</v>
      </c>
      <c r="HS148" s="17">
        <v>0</v>
      </c>
      <c r="HT148" s="17">
        <v>0</v>
      </c>
      <c r="HU148" s="17">
        <v>0</v>
      </c>
      <c r="HV148" s="17">
        <v>0</v>
      </c>
      <c r="HW148" s="17">
        <v>0</v>
      </c>
      <c r="HX148" s="17">
        <v>0</v>
      </c>
      <c r="HY148" s="17">
        <v>0</v>
      </c>
      <c r="HZ148" s="17">
        <v>0</v>
      </c>
      <c r="IA148" s="17">
        <v>0</v>
      </c>
      <c r="IB148" s="17">
        <v>0</v>
      </c>
      <c r="IC148" s="17">
        <v>0</v>
      </c>
      <c r="ID148" s="17">
        <v>0</v>
      </c>
      <c r="IE148" s="17">
        <v>0</v>
      </c>
      <c r="IF148" s="17">
        <v>0</v>
      </c>
      <c r="IG148" s="17">
        <v>0</v>
      </c>
      <c r="IH148" s="17">
        <v>0</v>
      </c>
      <c r="II148" s="17">
        <v>0</v>
      </c>
      <c r="IJ148" s="17">
        <v>0</v>
      </c>
      <c r="IK148" s="17">
        <v>0</v>
      </c>
      <c r="IL148" s="17">
        <v>0</v>
      </c>
      <c r="IM148" s="17">
        <v>0</v>
      </c>
      <c r="IN148" s="17">
        <v>0</v>
      </c>
      <c r="IO148" s="17">
        <v>0</v>
      </c>
      <c r="IP148" s="17">
        <v>0</v>
      </c>
      <c r="IQ148" s="17">
        <v>0</v>
      </c>
      <c r="IR148" s="17">
        <v>0</v>
      </c>
      <c r="IS148" s="17">
        <v>0</v>
      </c>
      <c r="IT148" s="17">
        <v>0</v>
      </c>
      <c r="IU148" s="17">
        <v>0</v>
      </c>
      <c r="IV148" s="17">
        <v>0</v>
      </c>
      <c r="IW148" s="17">
        <v>0</v>
      </c>
      <c r="IX148" s="17">
        <v>0</v>
      </c>
      <c r="IY148" s="17">
        <v>0</v>
      </c>
      <c r="IZ148" s="17">
        <v>0</v>
      </c>
      <c r="JA148" s="17">
        <v>0</v>
      </c>
      <c r="JB148" s="17">
        <v>0</v>
      </c>
      <c r="JC148" s="17">
        <v>0</v>
      </c>
      <c r="JD148" s="17">
        <v>0</v>
      </c>
      <c r="JE148" s="17">
        <v>0</v>
      </c>
      <c r="JF148" s="17">
        <v>0</v>
      </c>
      <c r="JG148" s="17">
        <v>0</v>
      </c>
      <c r="JH148" s="17">
        <v>0</v>
      </c>
      <c r="JI148" s="17">
        <v>0</v>
      </c>
      <c r="JJ148" s="17">
        <v>0</v>
      </c>
      <c r="JK148" s="17">
        <v>0</v>
      </c>
      <c r="JL148" s="17">
        <v>0</v>
      </c>
      <c r="JM148" s="17">
        <v>0</v>
      </c>
      <c r="JN148" s="17">
        <v>0</v>
      </c>
      <c r="JO148" s="17">
        <v>0</v>
      </c>
      <c r="JP148" s="17">
        <v>0</v>
      </c>
      <c r="JQ148" s="17">
        <v>0</v>
      </c>
      <c r="JR148" s="17">
        <v>0</v>
      </c>
      <c r="JS148" s="17">
        <v>0</v>
      </c>
      <c r="JT148" s="17">
        <v>0</v>
      </c>
      <c r="JU148" s="17">
        <v>0</v>
      </c>
      <c r="JV148" s="17">
        <v>0</v>
      </c>
      <c r="JW148" s="17">
        <v>0</v>
      </c>
      <c r="JX148" s="17">
        <v>0</v>
      </c>
      <c r="JY148" s="17">
        <v>0</v>
      </c>
    </row>
    <row r="149" spans="1:285" x14ac:dyDescent="0.15">
      <c r="A149" s="17" t="s">
        <v>415</v>
      </c>
      <c r="B149" s="17" t="s">
        <v>416</v>
      </c>
      <c r="C149" s="17">
        <v>0</v>
      </c>
      <c r="D149" s="17">
        <v>0</v>
      </c>
      <c r="E149" s="17">
        <v>0</v>
      </c>
      <c r="F149" s="17">
        <v>0</v>
      </c>
      <c r="G149" s="17">
        <v>0</v>
      </c>
      <c r="H149" s="17">
        <v>0</v>
      </c>
      <c r="I149" s="17">
        <v>19.399999999999999</v>
      </c>
      <c r="J149" s="17">
        <v>19.399999999999999</v>
      </c>
      <c r="K149" s="17">
        <v>19.399999999999999</v>
      </c>
      <c r="L149" s="17">
        <v>19.399999999999999</v>
      </c>
      <c r="M149" s="17">
        <v>19.399999999999999</v>
      </c>
      <c r="N149" s="17">
        <v>19.37</v>
      </c>
      <c r="O149" s="17">
        <v>19.34</v>
      </c>
      <c r="P149" s="17">
        <v>19.34</v>
      </c>
      <c r="Q149" s="17">
        <v>19.34</v>
      </c>
      <c r="R149" s="17">
        <v>19.28</v>
      </c>
      <c r="S149" s="17">
        <v>19.32</v>
      </c>
      <c r="T149" s="17">
        <v>19.27</v>
      </c>
      <c r="U149" s="17">
        <v>19.309999999999999</v>
      </c>
      <c r="V149" s="17">
        <v>19.309999999999999</v>
      </c>
      <c r="W149" s="17">
        <v>19.28</v>
      </c>
      <c r="X149" s="17">
        <v>19.309999999999999</v>
      </c>
      <c r="Y149" s="17">
        <v>19.309999999999999</v>
      </c>
      <c r="Z149" s="17">
        <v>19.309999999999999</v>
      </c>
      <c r="AA149" s="17">
        <v>19.309999999999999</v>
      </c>
      <c r="AB149" s="17">
        <v>0</v>
      </c>
      <c r="AC149" s="17">
        <v>0</v>
      </c>
      <c r="AD149" s="17">
        <v>0</v>
      </c>
      <c r="AE149" s="17">
        <v>0</v>
      </c>
      <c r="AF149" s="17">
        <v>0</v>
      </c>
      <c r="AG149" s="17">
        <v>0</v>
      </c>
      <c r="AH149" s="17">
        <v>0</v>
      </c>
      <c r="AI149" s="17">
        <v>0</v>
      </c>
      <c r="AJ149" s="17">
        <v>0</v>
      </c>
      <c r="AK149" s="17">
        <v>0</v>
      </c>
      <c r="AL149" s="17">
        <v>0</v>
      </c>
      <c r="AM149" s="17">
        <v>0</v>
      </c>
      <c r="AN149" s="17">
        <v>0</v>
      </c>
      <c r="AO149" s="17">
        <v>0</v>
      </c>
      <c r="AP149" s="17">
        <v>0</v>
      </c>
      <c r="AQ149" s="17">
        <v>0</v>
      </c>
      <c r="AR149" s="17">
        <v>0</v>
      </c>
      <c r="AS149" s="17">
        <v>0</v>
      </c>
      <c r="AT149" s="17">
        <v>0</v>
      </c>
      <c r="AU149" s="17">
        <v>0</v>
      </c>
      <c r="AV149" s="17">
        <v>0</v>
      </c>
      <c r="AW149" s="17">
        <v>0</v>
      </c>
      <c r="AX149" s="17">
        <v>0</v>
      </c>
      <c r="AY149" s="17">
        <v>0</v>
      </c>
      <c r="AZ149" s="17">
        <v>0</v>
      </c>
      <c r="BA149" s="17">
        <v>0</v>
      </c>
      <c r="BB149" s="17">
        <v>0</v>
      </c>
      <c r="BC149" s="17">
        <v>0</v>
      </c>
      <c r="BD149" s="17">
        <v>0</v>
      </c>
      <c r="BE149" s="17">
        <v>0</v>
      </c>
      <c r="BF149" s="17">
        <v>0</v>
      </c>
      <c r="BG149" s="17">
        <v>0</v>
      </c>
      <c r="BH149" s="17">
        <v>0</v>
      </c>
      <c r="BI149" s="17">
        <v>0</v>
      </c>
      <c r="BJ149" s="17">
        <v>0</v>
      </c>
      <c r="BK149" s="17">
        <v>0</v>
      </c>
      <c r="BL149" s="17">
        <v>0</v>
      </c>
      <c r="BM149" s="17">
        <v>0</v>
      </c>
      <c r="BN149" s="17">
        <v>0</v>
      </c>
      <c r="BO149" s="17">
        <v>0</v>
      </c>
      <c r="BP149" s="17">
        <v>0</v>
      </c>
      <c r="BQ149" s="17">
        <v>0</v>
      </c>
      <c r="BR149" s="17">
        <v>0</v>
      </c>
      <c r="BS149" s="17">
        <v>0</v>
      </c>
      <c r="BT149" s="17">
        <v>0</v>
      </c>
      <c r="BU149" s="17">
        <v>0</v>
      </c>
      <c r="BV149" s="17">
        <v>0</v>
      </c>
      <c r="BW149" s="17">
        <v>0</v>
      </c>
      <c r="BX149" s="17">
        <v>0</v>
      </c>
      <c r="BY149" s="17">
        <v>0</v>
      </c>
      <c r="BZ149" s="17">
        <v>0</v>
      </c>
      <c r="CA149" s="17">
        <v>0</v>
      </c>
      <c r="CB149" s="17">
        <v>0</v>
      </c>
      <c r="CC149" s="17">
        <v>0</v>
      </c>
      <c r="CD149" s="17">
        <v>0</v>
      </c>
      <c r="CE149" s="17">
        <v>0</v>
      </c>
      <c r="CF149" s="17">
        <v>0</v>
      </c>
      <c r="CG149" s="17">
        <v>0</v>
      </c>
      <c r="CH149" s="17">
        <v>0</v>
      </c>
      <c r="CI149" s="17">
        <v>0</v>
      </c>
      <c r="CJ149" s="17">
        <v>0</v>
      </c>
      <c r="CK149" s="17">
        <v>0</v>
      </c>
      <c r="CL149" s="17">
        <v>0</v>
      </c>
      <c r="CM149" s="17">
        <v>0</v>
      </c>
      <c r="CN149" s="17">
        <v>0</v>
      </c>
      <c r="CO149" s="17">
        <v>0</v>
      </c>
      <c r="CP149" s="17">
        <v>0</v>
      </c>
      <c r="CQ149" s="17">
        <v>0</v>
      </c>
      <c r="CR149" s="17">
        <v>0</v>
      </c>
      <c r="CS149" s="17">
        <v>0</v>
      </c>
      <c r="CT149" s="17">
        <v>0</v>
      </c>
      <c r="CU149" s="17">
        <v>0</v>
      </c>
      <c r="CV149" s="17">
        <v>0</v>
      </c>
      <c r="CW149" s="17">
        <v>0</v>
      </c>
      <c r="CX149" s="17">
        <v>0</v>
      </c>
      <c r="CY149" s="17">
        <v>0</v>
      </c>
      <c r="CZ149" s="17">
        <v>0</v>
      </c>
      <c r="DA149" s="17">
        <v>0</v>
      </c>
      <c r="DB149" s="17">
        <v>0</v>
      </c>
      <c r="DC149" s="17">
        <v>0</v>
      </c>
      <c r="DD149" s="17">
        <v>0</v>
      </c>
      <c r="DE149" s="17">
        <v>0</v>
      </c>
      <c r="DF149" s="17">
        <v>0</v>
      </c>
      <c r="DG149" s="17">
        <v>0</v>
      </c>
      <c r="DH149" s="17">
        <v>0</v>
      </c>
      <c r="DI149" s="17">
        <v>0</v>
      </c>
      <c r="DJ149" s="17">
        <v>0</v>
      </c>
      <c r="DK149" s="17">
        <v>0</v>
      </c>
      <c r="DL149" s="17">
        <v>0</v>
      </c>
      <c r="DM149" s="17">
        <v>0</v>
      </c>
      <c r="DN149" s="17">
        <v>0</v>
      </c>
      <c r="DO149" s="17">
        <v>0</v>
      </c>
      <c r="DP149" s="17">
        <v>0</v>
      </c>
      <c r="DQ149" s="17">
        <v>0</v>
      </c>
      <c r="DR149" s="17">
        <v>0</v>
      </c>
      <c r="DS149" s="17">
        <v>0</v>
      </c>
      <c r="DT149" s="17">
        <v>0</v>
      </c>
      <c r="DU149" s="17">
        <v>0</v>
      </c>
      <c r="DV149" s="17">
        <v>0</v>
      </c>
      <c r="DW149" s="17">
        <v>0</v>
      </c>
      <c r="DX149" s="17">
        <v>0</v>
      </c>
      <c r="DY149" s="17">
        <v>0</v>
      </c>
      <c r="DZ149" s="17">
        <v>0</v>
      </c>
      <c r="EA149" s="17">
        <v>0</v>
      </c>
      <c r="EB149" s="17">
        <v>0</v>
      </c>
      <c r="EC149" s="17">
        <v>0</v>
      </c>
      <c r="ED149" s="17">
        <v>0</v>
      </c>
      <c r="EE149" s="17">
        <v>0</v>
      </c>
      <c r="EF149" s="17">
        <v>0</v>
      </c>
      <c r="EG149" s="17">
        <v>0</v>
      </c>
      <c r="EH149" s="17">
        <v>0</v>
      </c>
      <c r="EI149" s="17">
        <v>0</v>
      </c>
      <c r="EJ149" s="17">
        <v>0</v>
      </c>
      <c r="EK149" s="17">
        <v>0</v>
      </c>
      <c r="EL149" s="17">
        <v>0</v>
      </c>
      <c r="EM149" s="17">
        <v>0</v>
      </c>
      <c r="EN149" s="17">
        <v>0</v>
      </c>
      <c r="EO149" s="17">
        <v>0</v>
      </c>
      <c r="EP149" s="17">
        <v>0</v>
      </c>
      <c r="EQ149" s="17">
        <v>0</v>
      </c>
      <c r="ER149" s="17">
        <v>0</v>
      </c>
      <c r="ES149" s="17">
        <v>0</v>
      </c>
      <c r="ET149" s="17">
        <v>0</v>
      </c>
      <c r="EU149" s="17">
        <v>0</v>
      </c>
      <c r="EV149" s="17">
        <v>0</v>
      </c>
      <c r="EW149" s="17">
        <v>0</v>
      </c>
      <c r="EX149" s="17">
        <v>0</v>
      </c>
      <c r="EY149" s="17">
        <v>0</v>
      </c>
      <c r="EZ149" s="17">
        <v>0</v>
      </c>
      <c r="FA149" s="17">
        <v>0</v>
      </c>
      <c r="FB149" s="17">
        <v>0</v>
      </c>
      <c r="FC149" s="17">
        <v>0</v>
      </c>
      <c r="FD149" s="17">
        <v>0</v>
      </c>
      <c r="FE149" s="17">
        <v>0</v>
      </c>
      <c r="FF149" s="17">
        <v>0</v>
      </c>
      <c r="FG149" s="17">
        <v>0</v>
      </c>
      <c r="FH149" s="17">
        <v>0</v>
      </c>
      <c r="FI149" s="17">
        <v>0</v>
      </c>
      <c r="FJ149" s="17">
        <v>0</v>
      </c>
      <c r="FK149" s="17">
        <v>0</v>
      </c>
      <c r="FL149" s="17">
        <v>0</v>
      </c>
      <c r="FM149" s="17">
        <v>0</v>
      </c>
      <c r="FN149" s="17">
        <v>0</v>
      </c>
      <c r="FO149" s="17">
        <v>0</v>
      </c>
      <c r="FP149" s="17">
        <v>0</v>
      </c>
      <c r="FQ149" s="17">
        <v>0</v>
      </c>
      <c r="FR149" s="17">
        <v>0</v>
      </c>
      <c r="FS149" s="17">
        <v>0</v>
      </c>
      <c r="FT149" s="17">
        <v>0</v>
      </c>
      <c r="FU149" s="17">
        <v>0</v>
      </c>
      <c r="FV149" s="17">
        <v>0</v>
      </c>
      <c r="FW149" s="17">
        <v>0</v>
      </c>
      <c r="FX149" s="17">
        <v>0</v>
      </c>
      <c r="FY149" s="17">
        <v>0</v>
      </c>
      <c r="FZ149" s="17">
        <v>0</v>
      </c>
      <c r="GA149" s="17">
        <v>0</v>
      </c>
      <c r="GB149" s="17">
        <v>0</v>
      </c>
      <c r="GC149" s="17">
        <v>0</v>
      </c>
      <c r="GD149" s="17">
        <v>0</v>
      </c>
      <c r="GE149" s="17">
        <v>0</v>
      </c>
      <c r="GF149" s="17">
        <v>0</v>
      </c>
      <c r="GG149" s="17">
        <v>0</v>
      </c>
      <c r="GH149" s="17">
        <v>0</v>
      </c>
      <c r="GI149" s="17">
        <v>0</v>
      </c>
      <c r="GJ149" s="17">
        <v>0</v>
      </c>
      <c r="GK149" s="17">
        <v>0</v>
      </c>
      <c r="GL149" s="17">
        <v>0</v>
      </c>
      <c r="GM149" s="17">
        <v>0</v>
      </c>
      <c r="GN149" s="17">
        <v>0</v>
      </c>
      <c r="GO149" s="17">
        <v>0</v>
      </c>
      <c r="GP149" s="17">
        <v>0</v>
      </c>
      <c r="GQ149" s="17">
        <v>0</v>
      </c>
      <c r="GR149" s="17">
        <v>0</v>
      </c>
      <c r="GS149" s="17">
        <v>0</v>
      </c>
      <c r="GT149" s="17">
        <v>0</v>
      </c>
      <c r="GU149" s="17">
        <v>0</v>
      </c>
      <c r="GV149" s="17">
        <v>0</v>
      </c>
      <c r="GW149" s="17">
        <v>0</v>
      </c>
      <c r="GX149" s="17">
        <v>0</v>
      </c>
      <c r="GY149" s="17">
        <v>0</v>
      </c>
      <c r="GZ149" s="17">
        <v>0</v>
      </c>
      <c r="HA149" s="17">
        <v>0</v>
      </c>
      <c r="HB149" s="17">
        <v>0</v>
      </c>
      <c r="HC149" s="17">
        <v>0</v>
      </c>
      <c r="HD149" s="17">
        <v>0</v>
      </c>
      <c r="HE149" s="17">
        <v>0</v>
      </c>
      <c r="HF149" s="17">
        <v>0</v>
      </c>
      <c r="HG149" s="17">
        <v>0</v>
      </c>
      <c r="HH149" s="17">
        <v>0</v>
      </c>
      <c r="HI149" s="17">
        <v>0</v>
      </c>
      <c r="HJ149" s="17">
        <v>0</v>
      </c>
      <c r="HK149" s="17">
        <v>0</v>
      </c>
      <c r="HL149" s="17">
        <v>0</v>
      </c>
      <c r="HM149" s="17">
        <v>0</v>
      </c>
      <c r="HN149" s="17">
        <v>0</v>
      </c>
      <c r="HO149" s="17">
        <v>0</v>
      </c>
      <c r="HP149" s="17">
        <v>0</v>
      </c>
      <c r="HQ149" s="17">
        <v>0</v>
      </c>
      <c r="HR149" s="17">
        <v>0</v>
      </c>
      <c r="HS149" s="17">
        <v>0</v>
      </c>
      <c r="HT149" s="17">
        <v>0</v>
      </c>
      <c r="HU149" s="17">
        <v>0</v>
      </c>
      <c r="HV149" s="17">
        <v>0</v>
      </c>
      <c r="HW149" s="17">
        <v>0</v>
      </c>
      <c r="HX149" s="17">
        <v>0</v>
      </c>
      <c r="HY149" s="17">
        <v>0</v>
      </c>
      <c r="HZ149" s="17">
        <v>0</v>
      </c>
      <c r="IA149" s="17">
        <v>0</v>
      </c>
      <c r="IB149" s="17">
        <v>0</v>
      </c>
      <c r="IC149" s="17">
        <v>0</v>
      </c>
      <c r="ID149" s="17">
        <v>0</v>
      </c>
      <c r="IE149" s="17">
        <v>0</v>
      </c>
      <c r="IF149" s="17">
        <v>0</v>
      </c>
      <c r="IG149" s="17">
        <v>0</v>
      </c>
      <c r="IH149" s="17">
        <v>0</v>
      </c>
      <c r="II149" s="17">
        <v>0</v>
      </c>
      <c r="IJ149" s="17">
        <v>0</v>
      </c>
      <c r="IK149" s="17">
        <v>0</v>
      </c>
      <c r="IL149" s="17">
        <v>0</v>
      </c>
      <c r="IM149" s="17">
        <v>0</v>
      </c>
      <c r="IN149" s="17">
        <v>0</v>
      </c>
      <c r="IO149" s="17">
        <v>0</v>
      </c>
      <c r="IP149" s="17">
        <v>0</v>
      </c>
      <c r="IQ149" s="17">
        <v>0</v>
      </c>
      <c r="IR149" s="17">
        <v>0</v>
      </c>
      <c r="IS149" s="17">
        <v>0</v>
      </c>
      <c r="IT149" s="17">
        <v>0</v>
      </c>
      <c r="IU149" s="17">
        <v>0</v>
      </c>
      <c r="IV149" s="17">
        <v>0</v>
      </c>
      <c r="IW149" s="17">
        <v>0</v>
      </c>
      <c r="IX149" s="17">
        <v>0</v>
      </c>
      <c r="IY149" s="17">
        <v>0</v>
      </c>
      <c r="IZ149" s="17">
        <v>0</v>
      </c>
      <c r="JA149" s="17">
        <v>0</v>
      </c>
      <c r="JB149" s="17">
        <v>0</v>
      </c>
      <c r="JC149" s="17">
        <v>0</v>
      </c>
      <c r="JD149" s="17">
        <v>0</v>
      </c>
      <c r="JE149" s="17">
        <v>0</v>
      </c>
      <c r="JF149" s="17">
        <v>0</v>
      </c>
      <c r="JG149" s="17">
        <v>0</v>
      </c>
      <c r="JH149" s="17">
        <v>0</v>
      </c>
      <c r="JI149" s="17">
        <v>0</v>
      </c>
      <c r="JJ149" s="17">
        <v>0</v>
      </c>
      <c r="JK149" s="17">
        <v>0</v>
      </c>
      <c r="JL149" s="17">
        <v>0</v>
      </c>
      <c r="JM149" s="17">
        <v>0</v>
      </c>
      <c r="JN149" s="17">
        <v>0</v>
      </c>
      <c r="JO149" s="17">
        <v>0</v>
      </c>
      <c r="JP149" s="17">
        <v>0</v>
      </c>
      <c r="JQ149" s="17">
        <v>0</v>
      </c>
      <c r="JR149" s="17">
        <v>0</v>
      </c>
      <c r="JS149" s="17">
        <v>0</v>
      </c>
      <c r="JT149" s="17">
        <v>0</v>
      </c>
      <c r="JU149" s="17">
        <v>0</v>
      </c>
      <c r="JV149" s="17">
        <v>0</v>
      </c>
      <c r="JW149" s="17">
        <v>0</v>
      </c>
      <c r="JX149" s="17">
        <v>0</v>
      </c>
      <c r="JY149" s="17">
        <v>0</v>
      </c>
    </row>
    <row r="150" spans="1:285" x14ac:dyDescent="0.15">
      <c r="A150" s="17" t="s">
        <v>188</v>
      </c>
      <c r="B150" s="17" t="s">
        <v>189</v>
      </c>
      <c r="C150" s="17">
        <v>0</v>
      </c>
      <c r="D150" s="17">
        <v>0</v>
      </c>
      <c r="E150" s="17">
        <v>0</v>
      </c>
      <c r="F150" s="17">
        <v>0</v>
      </c>
      <c r="G150" s="17">
        <v>0</v>
      </c>
      <c r="H150" s="17">
        <v>0</v>
      </c>
      <c r="I150" s="17">
        <v>26.45</v>
      </c>
      <c r="J150" s="17">
        <v>26.45</v>
      </c>
      <c r="K150" s="17">
        <v>26.45</v>
      </c>
      <c r="L150" s="17">
        <v>26.45</v>
      </c>
      <c r="M150" s="17">
        <v>26.45</v>
      </c>
      <c r="N150" s="17">
        <v>26.49</v>
      </c>
      <c r="O150" s="17">
        <v>26.55</v>
      </c>
      <c r="P150" s="17">
        <v>26.49</v>
      </c>
      <c r="Q150" s="17">
        <v>26.47</v>
      </c>
      <c r="R150" s="17">
        <v>26.5</v>
      </c>
      <c r="S150" s="17">
        <v>26.54</v>
      </c>
      <c r="T150" s="17">
        <v>26.54</v>
      </c>
      <c r="U150" s="17">
        <v>26.54</v>
      </c>
      <c r="V150" s="17">
        <v>26.49</v>
      </c>
      <c r="W150" s="17">
        <v>26.47</v>
      </c>
      <c r="X150" s="17">
        <v>26.5</v>
      </c>
      <c r="Y150" s="17">
        <v>26.52</v>
      </c>
      <c r="Z150" s="17">
        <v>26.52</v>
      </c>
      <c r="AA150" s="17">
        <v>26.49</v>
      </c>
      <c r="AB150" s="17">
        <v>0</v>
      </c>
      <c r="AC150" s="17">
        <v>0</v>
      </c>
      <c r="AD150" s="17">
        <v>0</v>
      </c>
      <c r="AE150" s="17">
        <v>0</v>
      </c>
      <c r="AF150" s="17">
        <v>0</v>
      </c>
      <c r="AG150" s="17">
        <v>0</v>
      </c>
      <c r="AH150" s="17">
        <v>0</v>
      </c>
      <c r="AI150" s="17">
        <v>0</v>
      </c>
      <c r="AJ150" s="17">
        <v>0</v>
      </c>
      <c r="AK150" s="17">
        <v>0</v>
      </c>
      <c r="AL150" s="17">
        <v>0</v>
      </c>
      <c r="AM150" s="17">
        <v>0</v>
      </c>
      <c r="AN150" s="17">
        <v>0</v>
      </c>
      <c r="AO150" s="17">
        <v>0</v>
      </c>
      <c r="AP150" s="17">
        <v>0</v>
      </c>
      <c r="AQ150" s="17">
        <v>0</v>
      </c>
      <c r="AR150" s="17">
        <v>0</v>
      </c>
      <c r="AS150" s="17">
        <v>0</v>
      </c>
      <c r="AT150" s="17">
        <v>0</v>
      </c>
      <c r="AU150" s="17">
        <v>0</v>
      </c>
      <c r="AV150" s="17">
        <v>0</v>
      </c>
      <c r="AW150" s="17">
        <v>0</v>
      </c>
      <c r="AX150" s="17">
        <v>0</v>
      </c>
      <c r="AY150" s="17">
        <v>0</v>
      </c>
      <c r="AZ150" s="17">
        <v>0</v>
      </c>
      <c r="BA150" s="17">
        <v>0</v>
      </c>
      <c r="BB150" s="17">
        <v>0</v>
      </c>
      <c r="BC150" s="17">
        <v>0</v>
      </c>
      <c r="BD150" s="17">
        <v>0</v>
      </c>
      <c r="BE150" s="17">
        <v>0</v>
      </c>
      <c r="BF150" s="17">
        <v>0</v>
      </c>
      <c r="BG150" s="17">
        <v>0</v>
      </c>
      <c r="BH150" s="17">
        <v>0</v>
      </c>
      <c r="BI150" s="17">
        <v>0</v>
      </c>
      <c r="BJ150" s="17">
        <v>0</v>
      </c>
      <c r="BK150" s="17">
        <v>0</v>
      </c>
      <c r="BL150" s="17">
        <v>0</v>
      </c>
      <c r="BM150" s="17">
        <v>0</v>
      </c>
      <c r="BN150" s="17">
        <v>0</v>
      </c>
      <c r="BO150" s="17">
        <v>0</v>
      </c>
      <c r="BP150" s="17">
        <v>0</v>
      </c>
      <c r="BQ150" s="17">
        <v>0</v>
      </c>
      <c r="BR150" s="17">
        <v>0</v>
      </c>
      <c r="BS150" s="17">
        <v>0</v>
      </c>
      <c r="BT150" s="17">
        <v>0</v>
      </c>
      <c r="BU150" s="17">
        <v>0</v>
      </c>
      <c r="BV150" s="17">
        <v>0</v>
      </c>
      <c r="BW150" s="17">
        <v>0</v>
      </c>
      <c r="BX150" s="17">
        <v>0</v>
      </c>
      <c r="BY150" s="17">
        <v>0</v>
      </c>
      <c r="BZ150" s="17">
        <v>0</v>
      </c>
      <c r="CA150" s="17">
        <v>0</v>
      </c>
      <c r="CB150" s="17">
        <v>0</v>
      </c>
      <c r="CC150" s="17">
        <v>0</v>
      </c>
      <c r="CD150" s="17">
        <v>0</v>
      </c>
      <c r="CE150" s="17">
        <v>0</v>
      </c>
      <c r="CF150" s="17">
        <v>0</v>
      </c>
      <c r="CG150" s="17">
        <v>0</v>
      </c>
      <c r="CH150" s="17">
        <v>0</v>
      </c>
      <c r="CI150" s="17">
        <v>0</v>
      </c>
      <c r="CJ150" s="17">
        <v>0</v>
      </c>
      <c r="CK150" s="17">
        <v>0</v>
      </c>
      <c r="CL150" s="17">
        <v>0</v>
      </c>
      <c r="CM150" s="17">
        <v>0</v>
      </c>
      <c r="CN150" s="17">
        <v>0</v>
      </c>
      <c r="CO150" s="17">
        <v>0</v>
      </c>
      <c r="CP150" s="17">
        <v>0</v>
      </c>
      <c r="CQ150" s="17">
        <v>0</v>
      </c>
      <c r="CR150" s="17">
        <v>0</v>
      </c>
      <c r="CS150" s="17">
        <v>0</v>
      </c>
      <c r="CT150" s="17">
        <v>0</v>
      </c>
      <c r="CU150" s="17">
        <v>0</v>
      </c>
      <c r="CV150" s="17">
        <v>0</v>
      </c>
      <c r="CW150" s="17">
        <v>0</v>
      </c>
      <c r="CX150" s="17">
        <v>0</v>
      </c>
      <c r="CY150" s="17">
        <v>0</v>
      </c>
      <c r="CZ150" s="17">
        <v>0</v>
      </c>
      <c r="DA150" s="17">
        <v>0</v>
      </c>
      <c r="DB150" s="17">
        <v>0</v>
      </c>
      <c r="DC150" s="17">
        <v>0</v>
      </c>
      <c r="DD150" s="17">
        <v>0</v>
      </c>
      <c r="DE150" s="17">
        <v>0</v>
      </c>
      <c r="DF150" s="17">
        <v>0</v>
      </c>
      <c r="DG150" s="17">
        <v>0</v>
      </c>
      <c r="DH150" s="17">
        <v>0</v>
      </c>
      <c r="DI150" s="17">
        <v>0</v>
      </c>
      <c r="DJ150" s="17">
        <v>0</v>
      </c>
      <c r="DK150" s="17">
        <v>0</v>
      </c>
      <c r="DL150" s="17">
        <v>0</v>
      </c>
      <c r="DM150" s="17">
        <v>0</v>
      </c>
      <c r="DN150" s="17">
        <v>0</v>
      </c>
      <c r="DO150" s="17">
        <v>0</v>
      </c>
      <c r="DP150" s="17">
        <v>0</v>
      </c>
      <c r="DQ150" s="17">
        <v>0</v>
      </c>
      <c r="DR150" s="17">
        <v>0</v>
      </c>
      <c r="DS150" s="17">
        <v>0</v>
      </c>
      <c r="DT150" s="17">
        <v>0</v>
      </c>
      <c r="DU150" s="17">
        <v>0</v>
      </c>
      <c r="DV150" s="17">
        <v>0</v>
      </c>
      <c r="DW150" s="17">
        <v>0</v>
      </c>
      <c r="DX150" s="17">
        <v>0</v>
      </c>
      <c r="DY150" s="17">
        <v>0</v>
      </c>
      <c r="DZ150" s="17">
        <v>0</v>
      </c>
      <c r="EA150" s="17">
        <v>0</v>
      </c>
      <c r="EB150" s="17">
        <v>0</v>
      </c>
      <c r="EC150" s="17">
        <v>0</v>
      </c>
      <c r="ED150" s="17">
        <v>0</v>
      </c>
      <c r="EE150" s="17">
        <v>0</v>
      </c>
      <c r="EF150" s="17">
        <v>0</v>
      </c>
      <c r="EG150" s="17">
        <v>0</v>
      </c>
      <c r="EH150" s="17">
        <v>0</v>
      </c>
      <c r="EI150" s="17">
        <v>0</v>
      </c>
      <c r="EJ150" s="17">
        <v>0</v>
      </c>
      <c r="EK150" s="17">
        <v>0</v>
      </c>
      <c r="EL150" s="17">
        <v>0</v>
      </c>
      <c r="EM150" s="17">
        <v>0</v>
      </c>
      <c r="EN150" s="17">
        <v>0</v>
      </c>
      <c r="EO150" s="17">
        <v>0</v>
      </c>
      <c r="EP150" s="17">
        <v>0</v>
      </c>
      <c r="EQ150" s="17">
        <v>0</v>
      </c>
      <c r="ER150" s="17">
        <v>0</v>
      </c>
      <c r="ES150" s="17">
        <v>0</v>
      </c>
      <c r="ET150" s="17">
        <v>0</v>
      </c>
      <c r="EU150" s="17">
        <v>0</v>
      </c>
      <c r="EV150" s="17">
        <v>0</v>
      </c>
      <c r="EW150" s="17">
        <v>0</v>
      </c>
      <c r="EX150" s="17">
        <v>0</v>
      </c>
      <c r="EY150" s="17">
        <v>0</v>
      </c>
      <c r="EZ150" s="17">
        <v>0</v>
      </c>
      <c r="FA150" s="17">
        <v>0</v>
      </c>
      <c r="FB150" s="17">
        <v>0</v>
      </c>
      <c r="FC150" s="17">
        <v>0</v>
      </c>
      <c r="FD150" s="17">
        <v>0</v>
      </c>
      <c r="FE150" s="17">
        <v>0</v>
      </c>
      <c r="FF150" s="17">
        <v>0</v>
      </c>
      <c r="FG150" s="17">
        <v>0</v>
      </c>
      <c r="FH150" s="17">
        <v>0</v>
      </c>
      <c r="FI150" s="17">
        <v>0</v>
      </c>
      <c r="FJ150" s="17">
        <v>0</v>
      </c>
      <c r="FK150" s="17">
        <v>0</v>
      </c>
      <c r="FL150" s="17">
        <v>0</v>
      </c>
      <c r="FM150" s="17">
        <v>0</v>
      </c>
      <c r="FN150" s="17">
        <v>0</v>
      </c>
      <c r="FO150" s="17">
        <v>0</v>
      </c>
      <c r="FP150" s="17">
        <v>0</v>
      </c>
      <c r="FQ150" s="17">
        <v>0</v>
      </c>
      <c r="FR150" s="17">
        <v>0</v>
      </c>
      <c r="FS150" s="17">
        <v>0</v>
      </c>
      <c r="FT150" s="17">
        <v>0</v>
      </c>
      <c r="FU150" s="17">
        <v>0</v>
      </c>
      <c r="FV150" s="17">
        <v>0</v>
      </c>
      <c r="FW150" s="17">
        <v>0</v>
      </c>
      <c r="FX150" s="17">
        <v>0</v>
      </c>
      <c r="FY150" s="17">
        <v>0</v>
      </c>
      <c r="FZ150" s="17">
        <v>0</v>
      </c>
      <c r="GA150" s="17">
        <v>0</v>
      </c>
      <c r="GB150" s="17">
        <v>0</v>
      </c>
      <c r="GC150" s="17">
        <v>0</v>
      </c>
      <c r="GD150" s="17">
        <v>0</v>
      </c>
      <c r="GE150" s="17">
        <v>0</v>
      </c>
      <c r="GF150" s="17">
        <v>0</v>
      </c>
      <c r="GG150" s="17">
        <v>0</v>
      </c>
      <c r="GH150" s="17">
        <v>0</v>
      </c>
      <c r="GI150" s="17">
        <v>0</v>
      </c>
      <c r="GJ150" s="17">
        <v>0</v>
      </c>
      <c r="GK150" s="17">
        <v>0</v>
      </c>
      <c r="GL150" s="17">
        <v>0</v>
      </c>
      <c r="GM150" s="17">
        <v>0</v>
      </c>
      <c r="GN150" s="17">
        <v>0</v>
      </c>
      <c r="GO150" s="17">
        <v>0</v>
      </c>
      <c r="GP150" s="17">
        <v>0</v>
      </c>
      <c r="GQ150" s="17">
        <v>0</v>
      </c>
      <c r="GR150" s="17">
        <v>0</v>
      </c>
      <c r="GS150" s="17">
        <v>0</v>
      </c>
      <c r="GT150" s="17">
        <v>0</v>
      </c>
      <c r="GU150" s="17">
        <v>0</v>
      </c>
      <c r="GV150" s="17">
        <v>0</v>
      </c>
      <c r="GW150" s="17">
        <v>0</v>
      </c>
      <c r="GX150" s="17">
        <v>0</v>
      </c>
      <c r="GY150" s="17">
        <v>0</v>
      </c>
      <c r="GZ150" s="17">
        <v>0</v>
      </c>
      <c r="HA150" s="17">
        <v>0</v>
      </c>
      <c r="HB150" s="17">
        <v>0</v>
      </c>
      <c r="HC150" s="17">
        <v>0</v>
      </c>
      <c r="HD150" s="17">
        <v>0</v>
      </c>
      <c r="HE150" s="17">
        <v>0</v>
      </c>
      <c r="HF150" s="17">
        <v>0</v>
      </c>
      <c r="HG150" s="17">
        <v>0</v>
      </c>
      <c r="HH150" s="17">
        <v>0</v>
      </c>
      <c r="HI150" s="17">
        <v>0</v>
      </c>
      <c r="HJ150" s="17">
        <v>0</v>
      </c>
      <c r="HK150" s="17">
        <v>0</v>
      </c>
      <c r="HL150" s="17">
        <v>0</v>
      </c>
      <c r="HM150" s="17">
        <v>0</v>
      </c>
      <c r="HN150" s="17">
        <v>0</v>
      </c>
      <c r="HO150" s="17">
        <v>0</v>
      </c>
      <c r="HP150" s="17">
        <v>0</v>
      </c>
      <c r="HQ150" s="17">
        <v>0</v>
      </c>
      <c r="HR150" s="17">
        <v>0</v>
      </c>
      <c r="HS150" s="17">
        <v>0</v>
      </c>
      <c r="HT150" s="17">
        <v>0</v>
      </c>
      <c r="HU150" s="17">
        <v>0</v>
      </c>
      <c r="HV150" s="17">
        <v>0</v>
      </c>
      <c r="HW150" s="17">
        <v>0</v>
      </c>
      <c r="HX150" s="17">
        <v>0</v>
      </c>
      <c r="HY150" s="17">
        <v>0</v>
      </c>
      <c r="HZ150" s="17">
        <v>0</v>
      </c>
      <c r="IA150" s="17">
        <v>0</v>
      </c>
      <c r="IB150" s="17">
        <v>0</v>
      </c>
      <c r="IC150" s="17">
        <v>0</v>
      </c>
      <c r="ID150" s="17">
        <v>0</v>
      </c>
      <c r="IE150" s="17">
        <v>0</v>
      </c>
      <c r="IF150" s="17">
        <v>0</v>
      </c>
      <c r="IG150" s="17">
        <v>0</v>
      </c>
      <c r="IH150" s="17">
        <v>0</v>
      </c>
      <c r="II150" s="17">
        <v>0</v>
      </c>
      <c r="IJ150" s="17">
        <v>0</v>
      </c>
      <c r="IK150" s="17">
        <v>0</v>
      </c>
      <c r="IL150" s="17">
        <v>0</v>
      </c>
      <c r="IM150" s="17">
        <v>0</v>
      </c>
      <c r="IN150" s="17">
        <v>0</v>
      </c>
      <c r="IO150" s="17">
        <v>0</v>
      </c>
      <c r="IP150" s="17">
        <v>0</v>
      </c>
      <c r="IQ150" s="17">
        <v>0</v>
      </c>
      <c r="IR150" s="17">
        <v>0</v>
      </c>
      <c r="IS150" s="17">
        <v>0</v>
      </c>
      <c r="IT150" s="17">
        <v>0</v>
      </c>
      <c r="IU150" s="17">
        <v>0</v>
      </c>
      <c r="IV150" s="17">
        <v>0</v>
      </c>
      <c r="IW150" s="17">
        <v>0</v>
      </c>
      <c r="IX150" s="17">
        <v>0</v>
      </c>
      <c r="IY150" s="17">
        <v>0</v>
      </c>
      <c r="IZ150" s="17">
        <v>0</v>
      </c>
      <c r="JA150" s="17">
        <v>0</v>
      </c>
      <c r="JB150" s="17">
        <v>0</v>
      </c>
      <c r="JC150" s="17">
        <v>0</v>
      </c>
      <c r="JD150" s="17">
        <v>0</v>
      </c>
      <c r="JE150" s="17">
        <v>0</v>
      </c>
      <c r="JF150" s="17">
        <v>0</v>
      </c>
      <c r="JG150" s="17">
        <v>0</v>
      </c>
      <c r="JH150" s="17">
        <v>0</v>
      </c>
      <c r="JI150" s="17">
        <v>0</v>
      </c>
      <c r="JJ150" s="17">
        <v>0</v>
      </c>
      <c r="JK150" s="17">
        <v>0</v>
      </c>
      <c r="JL150" s="17">
        <v>0</v>
      </c>
      <c r="JM150" s="17">
        <v>0</v>
      </c>
      <c r="JN150" s="17">
        <v>0</v>
      </c>
      <c r="JO150" s="17">
        <v>0</v>
      </c>
      <c r="JP150" s="17">
        <v>0</v>
      </c>
      <c r="JQ150" s="17">
        <v>0</v>
      </c>
      <c r="JR150" s="17">
        <v>0</v>
      </c>
      <c r="JS150" s="17">
        <v>0</v>
      </c>
      <c r="JT150" s="17">
        <v>0</v>
      </c>
      <c r="JU150" s="17">
        <v>0</v>
      </c>
      <c r="JV150" s="17">
        <v>0</v>
      </c>
      <c r="JW150" s="17">
        <v>0</v>
      </c>
      <c r="JX150" s="17">
        <v>0</v>
      </c>
      <c r="JY150" s="17">
        <v>0</v>
      </c>
    </row>
    <row r="151" spans="1:285" x14ac:dyDescent="0.15">
      <c r="A151" s="17" t="s">
        <v>534</v>
      </c>
      <c r="B151" s="17" t="s">
        <v>535</v>
      </c>
      <c r="C151" s="17">
        <v>0</v>
      </c>
      <c r="D151" s="17">
        <v>0</v>
      </c>
      <c r="E151" s="17">
        <v>0</v>
      </c>
      <c r="F151" s="17">
        <v>0</v>
      </c>
      <c r="G151" s="17">
        <v>0</v>
      </c>
      <c r="H151" s="17">
        <v>0</v>
      </c>
      <c r="I151" s="17">
        <v>34.99</v>
      </c>
      <c r="J151" s="17">
        <v>34.99</v>
      </c>
      <c r="K151" s="17">
        <v>34.99</v>
      </c>
      <c r="L151" s="17">
        <v>34.99</v>
      </c>
      <c r="M151" s="17">
        <v>34.99</v>
      </c>
      <c r="N151" s="17">
        <v>35.03</v>
      </c>
      <c r="O151" s="17">
        <v>35.01</v>
      </c>
      <c r="P151" s="17">
        <v>34.96</v>
      </c>
      <c r="Q151" s="17">
        <v>34.950000000000003</v>
      </c>
      <c r="R151" s="17">
        <v>34.979999999999997</v>
      </c>
      <c r="S151" s="17">
        <v>34.96</v>
      </c>
      <c r="T151" s="17">
        <v>34.97</v>
      </c>
      <c r="U151" s="17">
        <v>34.97</v>
      </c>
      <c r="V151" s="17">
        <v>35</v>
      </c>
      <c r="W151" s="17">
        <v>35.01</v>
      </c>
      <c r="X151" s="17">
        <v>35.04</v>
      </c>
      <c r="Y151" s="17">
        <v>35.06</v>
      </c>
      <c r="Z151" s="17">
        <v>35.049999999999997</v>
      </c>
      <c r="AA151" s="17">
        <v>35.04</v>
      </c>
      <c r="AB151" s="17">
        <v>0</v>
      </c>
      <c r="AC151" s="17">
        <v>0</v>
      </c>
      <c r="AD151" s="17">
        <v>0</v>
      </c>
      <c r="AE151" s="17">
        <v>0</v>
      </c>
      <c r="AF151" s="17">
        <v>0</v>
      </c>
      <c r="AG151" s="17">
        <v>0</v>
      </c>
      <c r="AH151" s="17">
        <v>0</v>
      </c>
      <c r="AI151" s="17">
        <v>0</v>
      </c>
      <c r="AJ151" s="17">
        <v>0</v>
      </c>
      <c r="AK151" s="17">
        <v>0</v>
      </c>
      <c r="AL151" s="17">
        <v>0</v>
      </c>
      <c r="AM151" s="17">
        <v>0</v>
      </c>
      <c r="AN151" s="17">
        <v>0</v>
      </c>
      <c r="AO151" s="17">
        <v>0</v>
      </c>
      <c r="AP151" s="17">
        <v>0</v>
      </c>
      <c r="AQ151" s="17">
        <v>0</v>
      </c>
      <c r="AR151" s="17">
        <v>0</v>
      </c>
      <c r="AS151" s="17">
        <v>0</v>
      </c>
      <c r="AT151" s="17">
        <v>0</v>
      </c>
      <c r="AU151" s="17">
        <v>0</v>
      </c>
      <c r="AV151" s="17">
        <v>0</v>
      </c>
      <c r="AW151" s="17">
        <v>0</v>
      </c>
      <c r="AX151" s="17">
        <v>0</v>
      </c>
      <c r="AY151" s="17">
        <v>0</v>
      </c>
      <c r="AZ151" s="17">
        <v>0</v>
      </c>
      <c r="BA151" s="17">
        <v>0</v>
      </c>
      <c r="BB151" s="17">
        <v>0</v>
      </c>
      <c r="BC151" s="17">
        <v>0</v>
      </c>
      <c r="BD151" s="17">
        <v>0</v>
      </c>
      <c r="BE151" s="17">
        <v>0</v>
      </c>
      <c r="BF151" s="17">
        <v>0</v>
      </c>
      <c r="BG151" s="17">
        <v>0</v>
      </c>
      <c r="BH151" s="17">
        <v>0</v>
      </c>
      <c r="BI151" s="17">
        <v>0</v>
      </c>
      <c r="BJ151" s="17">
        <v>0</v>
      </c>
      <c r="BK151" s="17">
        <v>0</v>
      </c>
      <c r="BL151" s="17">
        <v>0</v>
      </c>
      <c r="BM151" s="17">
        <v>0</v>
      </c>
      <c r="BN151" s="17">
        <v>0</v>
      </c>
      <c r="BO151" s="17">
        <v>0</v>
      </c>
      <c r="BP151" s="17">
        <v>0</v>
      </c>
      <c r="BQ151" s="17">
        <v>0</v>
      </c>
      <c r="BR151" s="17">
        <v>0</v>
      </c>
      <c r="BS151" s="17">
        <v>0</v>
      </c>
      <c r="BT151" s="17">
        <v>0</v>
      </c>
      <c r="BU151" s="17">
        <v>0</v>
      </c>
      <c r="BV151" s="17">
        <v>0</v>
      </c>
      <c r="BW151" s="17">
        <v>0</v>
      </c>
      <c r="BX151" s="17">
        <v>0</v>
      </c>
      <c r="BY151" s="17">
        <v>0</v>
      </c>
      <c r="BZ151" s="17">
        <v>0</v>
      </c>
      <c r="CA151" s="17">
        <v>0</v>
      </c>
      <c r="CB151" s="17">
        <v>0</v>
      </c>
      <c r="CC151" s="17">
        <v>0</v>
      </c>
      <c r="CD151" s="17">
        <v>0</v>
      </c>
      <c r="CE151" s="17">
        <v>0</v>
      </c>
      <c r="CF151" s="17">
        <v>0</v>
      </c>
      <c r="CG151" s="17">
        <v>0</v>
      </c>
      <c r="CH151" s="17">
        <v>0</v>
      </c>
      <c r="CI151" s="17">
        <v>0</v>
      </c>
      <c r="CJ151" s="17">
        <v>0</v>
      </c>
      <c r="CK151" s="17">
        <v>0</v>
      </c>
      <c r="CL151" s="17">
        <v>0</v>
      </c>
      <c r="CM151" s="17">
        <v>0</v>
      </c>
      <c r="CN151" s="17">
        <v>0</v>
      </c>
      <c r="CO151" s="17">
        <v>0</v>
      </c>
      <c r="CP151" s="17">
        <v>0</v>
      </c>
      <c r="CQ151" s="17">
        <v>0</v>
      </c>
      <c r="CR151" s="17">
        <v>0</v>
      </c>
      <c r="CS151" s="17">
        <v>0</v>
      </c>
      <c r="CT151" s="17">
        <v>0</v>
      </c>
      <c r="CU151" s="17">
        <v>0</v>
      </c>
      <c r="CV151" s="17">
        <v>0</v>
      </c>
      <c r="CW151" s="17">
        <v>0</v>
      </c>
      <c r="CX151" s="17">
        <v>0</v>
      </c>
      <c r="CY151" s="17">
        <v>0</v>
      </c>
      <c r="CZ151" s="17">
        <v>0</v>
      </c>
      <c r="DA151" s="17">
        <v>0</v>
      </c>
      <c r="DB151" s="17">
        <v>0</v>
      </c>
      <c r="DC151" s="17">
        <v>0</v>
      </c>
      <c r="DD151" s="17">
        <v>0</v>
      </c>
      <c r="DE151" s="17">
        <v>0</v>
      </c>
      <c r="DF151" s="17">
        <v>0</v>
      </c>
      <c r="DG151" s="17">
        <v>0</v>
      </c>
      <c r="DH151" s="17">
        <v>0</v>
      </c>
      <c r="DI151" s="17">
        <v>0</v>
      </c>
      <c r="DJ151" s="17">
        <v>0</v>
      </c>
      <c r="DK151" s="17">
        <v>0</v>
      </c>
      <c r="DL151" s="17">
        <v>0</v>
      </c>
      <c r="DM151" s="17">
        <v>0</v>
      </c>
      <c r="DN151" s="17">
        <v>0</v>
      </c>
      <c r="DO151" s="17">
        <v>0</v>
      </c>
      <c r="DP151" s="17">
        <v>0</v>
      </c>
      <c r="DQ151" s="17">
        <v>0</v>
      </c>
      <c r="DR151" s="17">
        <v>0</v>
      </c>
      <c r="DS151" s="17">
        <v>0</v>
      </c>
      <c r="DT151" s="17">
        <v>0</v>
      </c>
      <c r="DU151" s="17">
        <v>0</v>
      </c>
      <c r="DV151" s="17">
        <v>0</v>
      </c>
      <c r="DW151" s="17">
        <v>0</v>
      </c>
      <c r="DX151" s="17">
        <v>0</v>
      </c>
      <c r="DY151" s="17">
        <v>0</v>
      </c>
      <c r="DZ151" s="17">
        <v>0</v>
      </c>
      <c r="EA151" s="17">
        <v>0</v>
      </c>
      <c r="EB151" s="17">
        <v>0</v>
      </c>
      <c r="EC151" s="17">
        <v>0</v>
      </c>
      <c r="ED151" s="17">
        <v>0</v>
      </c>
      <c r="EE151" s="17">
        <v>0</v>
      </c>
      <c r="EF151" s="17">
        <v>0</v>
      </c>
      <c r="EG151" s="17">
        <v>0</v>
      </c>
      <c r="EH151" s="17">
        <v>0</v>
      </c>
      <c r="EI151" s="17">
        <v>0</v>
      </c>
      <c r="EJ151" s="17">
        <v>0</v>
      </c>
      <c r="EK151" s="17">
        <v>0</v>
      </c>
      <c r="EL151" s="17">
        <v>0</v>
      </c>
      <c r="EM151" s="17">
        <v>0</v>
      </c>
      <c r="EN151" s="17">
        <v>0</v>
      </c>
      <c r="EO151" s="17">
        <v>0</v>
      </c>
      <c r="EP151" s="17">
        <v>0</v>
      </c>
      <c r="EQ151" s="17">
        <v>0</v>
      </c>
      <c r="ER151" s="17">
        <v>0</v>
      </c>
      <c r="ES151" s="17">
        <v>0</v>
      </c>
      <c r="ET151" s="17">
        <v>0</v>
      </c>
      <c r="EU151" s="17">
        <v>0</v>
      </c>
      <c r="EV151" s="17">
        <v>0</v>
      </c>
      <c r="EW151" s="17">
        <v>0</v>
      </c>
      <c r="EX151" s="17">
        <v>0</v>
      </c>
      <c r="EY151" s="17">
        <v>0</v>
      </c>
      <c r="EZ151" s="17">
        <v>0</v>
      </c>
      <c r="FA151" s="17">
        <v>0</v>
      </c>
      <c r="FB151" s="17">
        <v>0</v>
      </c>
      <c r="FC151" s="17">
        <v>0</v>
      </c>
      <c r="FD151" s="17">
        <v>0</v>
      </c>
      <c r="FE151" s="17">
        <v>0</v>
      </c>
      <c r="FF151" s="17">
        <v>0</v>
      </c>
      <c r="FG151" s="17">
        <v>0</v>
      </c>
      <c r="FH151" s="17">
        <v>0</v>
      </c>
      <c r="FI151" s="17">
        <v>0</v>
      </c>
      <c r="FJ151" s="17">
        <v>0</v>
      </c>
      <c r="FK151" s="17">
        <v>0</v>
      </c>
      <c r="FL151" s="17">
        <v>0</v>
      </c>
      <c r="FM151" s="17">
        <v>0</v>
      </c>
      <c r="FN151" s="17">
        <v>0</v>
      </c>
      <c r="FO151" s="17">
        <v>0</v>
      </c>
      <c r="FP151" s="17">
        <v>0</v>
      </c>
      <c r="FQ151" s="17">
        <v>0</v>
      </c>
      <c r="FR151" s="17">
        <v>0</v>
      </c>
      <c r="FS151" s="17">
        <v>0</v>
      </c>
      <c r="FT151" s="17">
        <v>0</v>
      </c>
      <c r="FU151" s="17">
        <v>0</v>
      </c>
      <c r="FV151" s="17">
        <v>0</v>
      </c>
      <c r="FW151" s="17">
        <v>0</v>
      </c>
      <c r="FX151" s="17">
        <v>0</v>
      </c>
      <c r="FY151" s="17">
        <v>0</v>
      </c>
      <c r="FZ151" s="17">
        <v>0</v>
      </c>
      <c r="GA151" s="17">
        <v>0</v>
      </c>
      <c r="GB151" s="17">
        <v>0</v>
      </c>
      <c r="GC151" s="17">
        <v>0</v>
      </c>
      <c r="GD151" s="17">
        <v>0</v>
      </c>
      <c r="GE151" s="17">
        <v>0</v>
      </c>
      <c r="GF151" s="17">
        <v>0</v>
      </c>
      <c r="GG151" s="17">
        <v>0</v>
      </c>
      <c r="GH151" s="17">
        <v>0</v>
      </c>
      <c r="GI151" s="17">
        <v>0</v>
      </c>
      <c r="GJ151" s="17">
        <v>0</v>
      </c>
      <c r="GK151" s="17">
        <v>0</v>
      </c>
      <c r="GL151" s="17">
        <v>0</v>
      </c>
      <c r="GM151" s="17">
        <v>0</v>
      </c>
      <c r="GN151" s="17">
        <v>0</v>
      </c>
      <c r="GO151" s="17">
        <v>0</v>
      </c>
      <c r="GP151" s="17">
        <v>0</v>
      </c>
      <c r="GQ151" s="17">
        <v>0</v>
      </c>
      <c r="GR151" s="17">
        <v>0</v>
      </c>
      <c r="GS151" s="17">
        <v>0</v>
      </c>
      <c r="GT151" s="17">
        <v>0</v>
      </c>
      <c r="GU151" s="17">
        <v>0</v>
      </c>
      <c r="GV151" s="17">
        <v>0</v>
      </c>
      <c r="GW151" s="17">
        <v>0</v>
      </c>
      <c r="GX151" s="17">
        <v>0</v>
      </c>
      <c r="GY151" s="17">
        <v>0</v>
      </c>
      <c r="GZ151" s="17">
        <v>0</v>
      </c>
      <c r="HA151" s="17">
        <v>0</v>
      </c>
      <c r="HB151" s="17">
        <v>0</v>
      </c>
      <c r="HC151" s="17">
        <v>0</v>
      </c>
      <c r="HD151" s="17">
        <v>0</v>
      </c>
      <c r="HE151" s="17">
        <v>0</v>
      </c>
      <c r="HF151" s="17">
        <v>0</v>
      </c>
      <c r="HG151" s="17">
        <v>0</v>
      </c>
      <c r="HH151" s="17">
        <v>0</v>
      </c>
      <c r="HI151" s="17">
        <v>0</v>
      </c>
      <c r="HJ151" s="17">
        <v>0</v>
      </c>
      <c r="HK151" s="17">
        <v>0</v>
      </c>
      <c r="HL151" s="17">
        <v>0</v>
      </c>
      <c r="HM151" s="17">
        <v>0</v>
      </c>
      <c r="HN151" s="17">
        <v>0</v>
      </c>
      <c r="HO151" s="17">
        <v>0</v>
      </c>
      <c r="HP151" s="17">
        <v>0</v>
      </c>
      <c r="HQ151" s="17">
        <v>0</v>
      </c>
      <c r="HR151" s="17">
        <v>0</v>
      </c>
      <c r="HS151" s="17">
        <v>0</v>
      </c>
      <c r="HT151" s="17">
        <v>0</v>
      </c>
      <c r="HU151" s="17">
        <v>0</v>
      </c>
      <c r="HV151" s="17">
        <v>0</v>
      </c>
      <c r="HW151" s="17">
        <v>0</v>
      </c>
      <c r="HX151" s="17">
        <v>0</v>
      </c>
      <c r="HY151" s="17">
        <v>0</v>
      </c>
      <c r="HZ151" s="17">
        <v>0</v>
      </c>
      <c r="IA151" s="17">
        <v>0</v>
      </c>
      <c r="IB151" s="17">
        <v>0</v>
      </c>
      <c r="IC151" s="17">
        <v>0</v>
      </c>
      <c r="ID151" s="17">
        <v>0</v>
      </c>
      <c r="IE151" s="17">
        <v>0</v>
      </c>
      <c r="IF151" s="17">
        <v>0</v>
      </c>
      <c r="IG151" s="17">
        <v>0</v>
      </c>
      <c r="IH151" s="17">
        <v>0</v>
      </c>
      <c r="II151" s="17">
        <v>0</v>
      </c>
      <c r="IJ151" s="17">
        <v>0</v>
      </c>
      <c r="IK151" s="17">
        <v>0</v>
      </c>
      <c r="IL151" s="17">
        <v>0</v>
      </c>
      <c r="IM151" s="17">
        <v>0</v>
      </c>
      <c r="IN151" s="17">
        <v>0</v>
      </c>
      <c r="IO151" s="17">
        <v>0</v>
      </c>
      <c r="IP151" s="17">
        <v>0</v>
      </c>
      <c r="IQ151" s="17">
        <v>0</v>
      </c>
      <c r="IR151" s="17">
        <v>0</v>
      </c>
      <c r="IS151" s="17">
        <v>0</v>
      </c>
      <c r="IT151" s="17">
        <v>0</v>
      </c>
      <c r="IU151" s="17">
        <v>0</v>
      </c>
      <c r="IV151" s="17">
        <v>0</v>
      </c>
      <c r="IW151" s="17">
        <v>0</v>
      </c>
      <c r="IX151" s="17">
        <v>0</v>
      </c>
      <c r="IY151" s="17">
        <v>0</v>
      </c>
      <c r="IZ151" s="17">
        <v>0</v>
      </c>
      <c r="JA151" s="17">
        <v>0</v>
      </c>
      <c r="JB151" s="17">
        <v>0</v>
      </c>
      <c r="JC151" s="17">
        <v>0</v>
      </c>
      <c r="JD151" s="17">
        <v>0</v>
      </c>
      <c r="JE151" s="17">
        <v>0</v>
      </c>
      <c r="JF151" s="17">
        <v>0</v>
      </c>
      <c r="JG151" s="17">
        <v>0</v>
      </c>
      <c r="JH151" s="17">
        <v>0</v>
      </c>
      <c r="JI151" s="17">
        <v>0</v>
      </c>
      <c r="JJ151" s="17">
        <v>0</v>
      </c>
      <c r="JK151" s="17">
        <v>0</v>
      </c>
      <c r="JL151" s="17">
        <v>0</v>
      </c>
      <c r="JM151" s="17">
        <v>0</v>
      </c>
      <c r="JN151" s="17">
        <v>0</v>
      </c>
      <c r="JO151" s="17">
        <v>0</v>
      </c>
      <c r="JP151" s="17">
        <v>0</v>
      </c>
      <c r="JQ151" s="17">
        <v>0</v>
      </c>
      <c r="JR151" s="17">
        <v>0</v>
      </c>
      <c r="JS151" s="17">
        <v>0</v>
      </c>
      <c r="JT151" s="17">
        <v>0</v>
      </c>
      <c r="JU151" s="17">
        <v>0</v>
      </c>
      <c r="JV151" s="17">
        <v>0</v>
      </c>
      <c r="JW151" s="17">
        <v>0</v>
      </c>
      <c r="JX151" s="17">
        <v>0</v>
      </c>
      <c r="JY151" s="17">
        <v>0</v>
      </c>
    </row>
    <row r="152" spans="1:285" x14ac:dyDescent="0.15">
      <c r="A152" s="17" t="s">
        <v>377</v>
      </c>
      <c r="B152" s="17" t="s">
        <v>378</v>
      </c>
      <c r="C152" s="17">
        <v>0</v>
      </c>
      <c r="D152" s="17">
        <v>0</v>
      </c>
      <c r="E152" s="17">
        <v>0</v>
      </c>
      <c r="F152" s="17">
        <v>0</v>
      </c>
      <c r="G152" s="17">
        <v>0</v>
      </c>
      <c r="H152" s="17">
        <v>0</v>
      </c>
      <c r="I152" s="17">
        <v>24.15</v>
      </c>
      <c r="J152" s="17">
        <v>24.15</v>
      </c>
      <c r="K152" s="17">
        <v>24.15</v>
      </c>
      <c r="L152" s="17">
        <v>24.15</v>
      </c>
      <c r="M152" s="17">
        <v>24.15</v>
      </c>
      <c r="N152" s="17">
        <v>24.12</v>
      </c>
      <c r="O152" s="17">
        <v>24.08</v>
      </c>
      <c r="P152" s="17">
        <v>24.03</v>
      </c>
      <c r="Q152" s="17">
        <v>24.04</v>
      </c>
      <c r="R152" s="17">
        <v>24.06</v>
      </c>
      <c r="S152" s="17">
        <v>24.1</v>
      </c>
      <c r="T152" s="17">
        <v>24.11</v>
      </c>
      <c r="U152" s="17">
        <v>24.1</v>
      </c>
      <c r="V152" s="17">
        <v>24.09</v>
      </c>
      <c r="W152" s="17">
        <v>24.07</v>
      </c>
      <c r="X152" s="17">
        <v>24.04</v>
      </c>
      <c r="Y152" s="17">
        <v>24</v>
      </c>
      <c r="Z152" s="17">
        <v>24</v>
      </c>
      <c r="AA152" s="17">
        <v>24.06</v>
      </c>
      <c r="AB152" s="17">
        <v>0</v>
      </c>
      <c r="AC152" s="17">
        <v>0</v>
      </c>
      <c r="AD152" s="17">
        <v>0</v>
      </c>
      <c r="AE152" s="17">
        <v>0</v>
      </c>
      <c r="AF152" s="17">
        <v>0</v>
      </c>
      <c r="AG152" s="17">
        <v>0</v>
      </c>
      <c r="AH152" s="17">
        <v>0</v>
      </c>
      <c r="AI152" s="17">
        <v>0</v>
      </c>
      <c r="AJ152" s="17">
        <v>0</v>
      </c>
      <c r="AK152" s="17">
        <v>0</v>
      </c>
      <c r="AL152" s="17">
        <v>0</v>
      </c>
      <c r="AM152" s="17">
        <v>0</v>
      </c>
      <c r="AN152" s="17">
        <v>0</v>
      </c>
      <c r="AO152" s="17">
        <v>0</v>
      </c>
      <c r="AP152" s="17">
        <v>0</v>
      </c>
      <c r="AQ152" s="17">
        <v>0</v>
      </c>
      <c r="AR152" s="17">
        <v>0</v>
      </c>
      <c r="AS152" s="17">
        <v>0</v>
      </c>
      <c r="AT152" s="17">
        <v>0</v>
      </c>
      <c r="AU152" s="17">
        <v>0</v>
      </c>
      <c r="AV152" s="17">
        <v>0</v>
      </c>
      <c r="AW152" s="17">
        <v>0</v>
      </c>
      <c r="AX152" s="17">
        <v>0</v>
      </c>
      <c r="AY152" s="17">
        <v>0</v>
      </c>
      <c r="AZ152" s="17">
        <v>0</v>
      </c>
      <c r="BA152" s="17">
        <v>0</v>
      </c>
      <c r="BB152" s="17">
        <v>0</v>
      </c>
      <c r="BC152" s="17">
        <v>0</v>
      </c>
      <c r="BD152" s="17">
        <v>0</v>
      </c>
      <c r="BE152" s="17">
        <v>0</v>
      </c>
      <c r="BF152" s="17">
        <v>0</v>
      </c>
      <c r="BG152" s="17">
        <v>0</v>
      </c>
      <c r="BH152" s="17">
        <v>0</v>
      </c>
      <c r="BI152" s="17">
        <v>0</v>
      </c>
      <c r="BJ152" s="17">
        <v>0</v>
      </c>
      <c r="BK152" s="17">
        <v>0</v>
      </c>
      <c r="BL152" s="17">
        <v>0</v>
      </c>
      <c r="BM152" s="17">
        <v>0</v>
      </c>
      <c r="BN152" s="17">
        <v>0</v>
      </c>
      <c r="BO152" s="17">
        <v>0</v>
      </c>
      <c r="BP152" s="17">
        <v>0</v>
      </c>
      <c r="BQ152" s="17">
        <v>0</v>
      </c>
      <c r="BR152" s="17">
        <v>0</v>
      </c>
      <c r="BS152" s="17">
        <v>0</v>
      </c>
      <c r="BT152" s="17">
        <v>0</v>
      </c>
      <c r="BU152" s="17">
        <v>0</v>
      </c>
      <c r="BV152" s="17">
        <v>0</v>
      </c>
      <c r="BW152" s="17">
        <v>0</v>
      </c>
      <c r="BX152" s="17">
        <v>0</v>
      </c>
      <c r="BY152" s="17">
        <v>0</v>
      </c>
      <c r="BZ152" s="17">
        <v>0</v>
      </c>
      <c r="CA152" s="17">
        <v>0</v>
      </c>
      <c r="CB152" s="17">
        <v>0</v>
      </c>
      <c r="CC152" s="17">
        <v>0</v>
      </c>
      <c r="CD152" s="17">
        <v>0</v>
      </c>
      <c r="CE152" s="17">
        <v>0</v>
      </c>
      <c r="CF152" s="17">
        <v>0</v>
      </c>
      <c r="CG152" s="17">
        <v>0</v>
      </c>
      <c r="CH152" s="17">
        <v>0</v>
      </c>
      <c r="CI152" s="17">
        <v>0</v>
      </c>
      <c r="CJ152" s="17">
        <v>0</v>
      </c>
      <c r="CK152" s="17">
        <v>0</v>
      </c>
      <c r="CL152" s="17">
        <v>0</v>
      </c>
      <c r="CM152" s="17">
        <v>0</v>
      </c>
      <c r="CN152" s="17">
        <v>0</v>
      </c>
      <c r="CO152" s="17">
        <v>0</v>
      </c>
      <c r="CP152" s="17">
        <v>0</v>
      </c>
      <c r="CQ152" s="17">
        <v>0</v>
      </c>
      <c r="CR152" s="17">
        <v>0</v>
      </c>
      <c r="CS152" s="17">
        <v>0</v>
      </c>
      <c r="CT152" s="17">
        <v>0</v>
      </c>
      <c r="CU152" s="17">
        <v>0</v>
      </c>
      <c r="CV152" s="17">
        <v>0</v>
      </c>
      <c r="CW152" s="17">
        <v>0</v>
      </c>
      <c r="CX152" s="17">
        <v>0</v>
      </c>
      <c r="CY152" s="17">
        <v>0</v>
      </c>
      <c r="CZ152" s="17">
        <v>0</v>
      </c>
      <c r="DA152" s="17">
        <v>0</v>
      </c>
      <c r="DB152" s="17">
        <v>0</v>
      </c>
      <c r="DC152" s="17">
        <v>0</v>
      </c>
      <c r="DD152" s="17">
        <v>0</v>
      </c>
      <c r="DE152" s="17">
        <v>0</v>
      </c>
      <c r="DF152" s="17">
        <v>0</v>
      </c>
      <c r="DG152" s="17">
        <v>0</v>
      </c>
      <c r="DH152" s="17">
        <v>0</v>
      </c>
      <c r="DI152" s="17">
        <v>0</v>
      </c>
      <c r="DJ152" s="17">
        <v>0</v>
      </c>
      <c r="DK152" s="17">
        <v>0</v>
      </c>
      <c r="DL152" s="17">
        <v>0</v>
      </c>
      <c r="DM152" s="17">
        <v>0</v>
      </c>
      <c r="DN152" s="17">
        <v>0</v>
      </c>
      <c r="DO152" s="17">
        <v>0</v>
      </c>
      <c r="DP152" s="17">
        <v>0</v>
      </c>
      <c r="DQ152" s="17">
        <v>0</v>
      </c>
      <c r="DR152" s="17">
        <v>0</v>
      </c>
      <c r="DS152" s="17">
        <v>0</v>
      </c>
      <c r="DT152" s="17">
        <v>0</v>
      </c>
      <c r="DU152" s="17">
        <v>0</v>
      </c>
      <c r="DV152" s="17">
        <v>0</v>
      </c>
      <c r="DW152" s="17">
        <v>0</v>
      </c>
      <c r="DX152" s="17">
        <v>0</v>
      </c>
      <c r="DY152" s="17">
        <v>0</v>
      </c>
      <c r="DZ152" s="17">
        <v>0</v>
      </c>
      <c r="EA152" s="17">
        <v>0</v>
      </c>
      <c r="EB152" s="17">
        <v>0</v>
      </c>
      <c r="EC152" s="17">
        <v>0</v>
      </c>
      <c r="ED152" s="17">
        <v>0</v>
      </c>
      <c r="EE152" s="17">
        <v>0</v>
      </c>
      <c r="EF152" s="17">
        <v>0</v>
      </c>
      <c r="EG152" s="17">
        <v>0</v>
      </c>
      <c r="EH152" s="17">
        <v>0</v>
      </c>
      <c r="EI152" s="17">
        <v>0</v>
      </c>
      <c r="EJ152" s="17">
        <v>0</v>
      </c>
      <c r="EK152" s="17">
        <v>0</v>
      </c>
      <c r="EL152" s="17">
        <v>0</v>
      </c>
      <c r="EM152" s="17">
        <v>0</v>
      </c>
      <c r="EN152" s="17">
        <v>0</v>
      </c>
      <c r="EO152" s="17">
        <v>0</v>
      </c>
      <c r="EP152" s="17">
        <v>0</v>
      </c>
      <c r="EQ152" s="17">
        <v>0</v>
      </c>
      <c r="ER152" s="17">
        <v>0</v>
      </c>
      <c r="ES152" s="17">
        <v>0</v>
      </c>
      <c r="ET152" s="17">
        <v>0</v>
      </c>
      <c r="EU152" s="17">
        <v>0</v>
      </c>
      <c r="EV152" s="17">
        <v>0</v>
      </c>
      <c r="EW152" s="17">
        <v>0</v>
      </c>
      <c r="EX152" s="17">
        <v>0</v>
      </c>
      <c r="EY152" s="17">
        <v>0</v>
      </c>
      <c r="EZ152" s="17">
        <v>0</v>
      </c>
      <c r="FA152" s="17">
        <v>0</v>
      </c>
      <c r="FB152" s="17">
        <v>0</v>
      </c>
      <c r="FC152" s="17">
        <v>0</v>
      </c>
      <c r="FD152" s="17">
        <v>0</v>
      </c>
      <c r="FE152" s="17">
        <v>0</v>
      </c>
      <c r="FF152" s="17">
        <v>0</v>
      </c>
      <c r="FG152" s="17">
        <v>0</v>
      </c>
      <c r="FH152" s="17">
        <v>0</v>
      </c>
      <c r="FI152" s="17">
        <v>0</v>
      </c>
      <c r="FJ152" s="17">
        <v>0</v>
      </c>
      <c r="FK152" s="17">
        <v>0</v>
      </c>
      <c r="FL152" s="17">
        <v>0</v>
      </c>
      <c r="FM152" s="17">
        <v>0</v>
      </c>
      <c r="FN152" s="17">
        <v>0</v>
      </c>
      <c r="FO152" s="17">
        <v>0</v>
      </c>
      <c r="FP152" s="17">
        <v>0</v>
      </c>
      <c r="FQ152" s="17">
        <v>0</v>
      </c>
      <c r="FR152" s="17">
        <v>0</v>
      </c>
      <c r="FS152" s="17">
        <v>0</v>
      </c>
      <c r="FT152" s="17">
        <v>0</v>
      </c>
      <c r="FU152" s="17">
        <v>0</v>
      </c>
      <c r="FV152" s="17">
        <v>0</v>
      </c>
      <c r="FW152" s="17">
        <v>0</v>
      </c>
      <c r="FX152" s="17">
        <v>0</v>
      </c>
      <c r="FY152" s="17">
        <v>0</v>
      </c>
      <c r="FZ152" s="17">
        <v>0</v>
      </c>
      <c r="GA152" s="17">
        <v>0</v>
      </c>
      <c r="GB152" s="17">
        <v>0</v>
      </c>
      <c r="GC152" s="17">
        <v>0</v>
      </c>
      <c r="GD152" s="17">
        <v>0</v>
      </c>
      <c r="GE152" s="17">
        <v>0</v>
      </c>
      <c r="GF152" s="17">
        <v>0</v>
      </c>
      <c r="GG152" s="17">
        <v>0</v>
      </c>
      <c r="GH152" s="17">
        <v>0</v>
      </c>
      <c r="GI152" s="17">
        <v>0</v>
      </c>
      <c r="GJ152" s="17">
        <v>0</v>
      </c>
      <c r="GK152" s="17">
        <v>0</v>
      </c>
      <c r="GL152" s="17">
        <v>0</v>
      </c>
      <c r="GM152" s="17">
        <v>0</v>
      </c>
      <c r="GN152" s="17">
        <v>0</v>
      </c>
      <c r="GO152" s="17">
        <v>0</v>
      </c>
      <c r="GP152" s="17">
        <v>0</v>
      </c>
      <c r="GQ152" s="17">
        <v>0</v>
      </c>
      <c r="GR152" s="17">
        <v>0</v>
      </c>
      <c r="GS152" s="17">
        <v>0</v>
      </c>
      <c r="GT152" s="17">
        <v>0</v>
      </c>
      <c r="GU152" s="17">
        <v>0</v>
      </c>
      <c r="GV152" s="17">
        <v>0</v>
      </c>
      <c r="GW152" s="17">
        <v>0</v>
      </c>
      <c r="GX152" s="17">
        <v>0</v>
      </c>
      <c r="GY152" s="17">
        <v>0</v>
      </c>
      <c r="GZ152" s="17">
        <v>0</v>
      </c>
      <c r="HA152" s="17">
        <v>0</v>
      </c>
      <c r="HB152" s="17">
        <v>0</v>
      </c>
      <c r="HC152" s="17">
        <v>0</v>
      </c>
      <c r="HD152" s="17">
        <v>0</v>
      </c>
      <c r="HE152" s="17">
        <v>0</v>
      </c>
      <c r="HF152" s="17">
        <v>0</v>
      </c>
      <c r="HG152" s="17">
        <v>0</v>
      </c>
      <c r="HH152" s="17">
        <v>0</v>
      </c>
      <c r="HI152" s="17">
        <v>0</v>
      </c>
      <c r="HJ152" s="17">
        <v>0</v>
      </c>
      <c r="HK152" s="17">
        <v>0</v>
      </c>
      <c r="HL152" s="17">
        <v>0</v>
      </c>
      <c r="HM152" s="17">
        <v>0</v>
      </c>
      <c r="HN152" s="17">
        <v>0</v>
      </c>
      <c r="HO152" s="17">
        <v>0</v>
      </c>
      <c r="HP152" s="17">
        <v>0</v>
      </c>
      <c r="HQ152" s="17">
        <v>0</v>
      </c>
      <c r="HR152" s="17">
        <v>0</v>
      </c>
      <c r="HS152" s="17">
        <v>0</v>
      </c>
      <c r="HT152" s="17">
        <v>0</v>
      </c>
      <c r="HU152" s="17">
        <v>0</v>
      </c>
      <c r="HV152" s="17">
        <v>0</v>
      </c>
      <c r="HW152" s="17">
        <v>0</v>
      </c>
      <c r="HX152" s="17">
        <v>0</v>
      </c>
      <c r="HY152" s="17">
        <v>0</v>
      </c>
      <c r="HZ152" s="17">
        <v>0</v>
      </c>
      <c r="IA152" s="17">
        <v>0</v>
      </c>
      <c r="IB152" s="17">
        <v>0</v>
      </c>
      <c r="IC152" s="17">
        <v>0</v>
      </c>
      <c r="ID152" s="17">
        <v>0</v>
      </c>
      <c r="IE152" s="17">
        <v>0</v>
      </c>
      <c r="IF152" s="17">
        <v>0</v>
      </c>
      <c r="IG152" s="17">
        <v>0</v>
      </c>
      <c r="IH152" s="17">
        <v>0</v>
      </c>
      <c r="II152" s="17">
        <v>0</v>
      </c>
      <c r="IJ152" s="17">
        <v>0</v>
      </c>
      <c r="IK152" s="17">
        <v>0</v>
      </c>
      <c r="IL152" s="17">
        <v>0</v>
      </c>
      <c r="IM152" s="17">
        <v>0</v>
      </c>
      <c r="IN152" s="17">
        <v>0</v>
      </c>
      <c r="IO152" s="17">
        <v>0</v>
      </c>
      <c r="IP152" s="17">
        <v>0</v>
      </c>
      <c r="IQ152" s="17">
        <v>0</v>
      </c>
      <c r="IR152" s="17">
        <v>0</v>
      </c>
      <c r="IS152" s="17">
        <v>0</v>
      </c>
      <c r="IT152" s="17">
        <v>0</v>
      </c>
      <c r="IU152" s="17">
        <v>0</v>
      </c>
      <c r="IV152" s="17">
        <v>0</v>
      </c>
      <c r="IW152" s="17">
        <v>0</v>
      </c>
      <c r="IX152" s="17">
        <v>0</v>
      </c>
      <c r="IY152" s="17">
        <v>0</v>
      </c>
      <c r="IZ152" s="17">
        <v>0</v>
      </c>
      <c r="JA152" s="17">
        <v>0</v>
      </c>
      <c r="JB152" s="17">
        <v>0</v>
      </c>
      <c r="JC152" s="17">
        <v>0</v>
      </c>
      <c r="JD152" s="17">
        <v>0</v>
      </c>
      <c r="JE152" s="17">
        <v>0</v>
      </c>
      <c r="JF152" s="17">
        <v>0</v>
      </c>
      <c r="JG152" s="17">
        <v>0</v>
      </c>
      <c r="JH152" s="17">
        <v>0</v>
      </c>
      <c r="JI152" s="17">
        <v>0</v>
      </c>
      <c r="JJ152" s="17">
        <v>0</v>
      </c>
      <c r="JK152" s="17">
        <v>0</v>
      </c>
      <c r="JL152" s="17">
        <v>0</v>
      </c>
      <c r="JM152" s="17">
        <v>0</v>
      </c>
      <c r="JN152" s="17">
        <v>0</v>
      </c>
      <c r="JO152" s="17">
        <v>0</v>
      </c>
      <c r="JP152" s="17">
        <v>0</v>
      </c>
      <c r="JQ152" s="17">
        <v>0</v>
      </c>
      <c r="JR152" s="17">
        <v>0</v>
      </c>
      <c r="JS152" s="17">
        <v>0</v>
      </c>
      <c r="JT152" s="17">
        <v>0</v>
      </c>
      <c r="JU152" s="17">
        <v>0</v>
      </c>
      <c r="JV152" s="17">
        <v>0</v>
      </c>
      <c r="JW152" s="17">
        <v>0</v>
      </c>
      <c r="JX152" s="17">
        <v>0</v>
      </c>
      <c r="JY152" s="17">
        <v>0</v>
      </c>
    </row>
    <row r="153" spans="1:285" x14ac:dyDescent="0.15">
      <c r="A153" s="17" t="s">
        <v>566</v>
      </c>
      <c r="B153" s="17" t="s">
        <v>567</v>
      </c>
      <c r="C153" s="17">
        <v>0</v>
      </c>
      <c r="D153" s="17">
        <v>4.7</v>
      </c>
      <c r="E153" s="17">
        <v>4.7</v>
      </c>
      <c r="F153" s="17">
        <v>4.7</v>
      </c>
      <c r="G153" s="17">
        <v>4.7</v>
      </c>
      <c r="H153" s="17">
        <v>4.7</v>
      </c>
      <c r="I153" s="17">
        <v>4.71</v>
      </c>
      <c r="J153" s="17">
        <v>4.71</v>
      </c>
      <c r="K153" s="17">
        <v>4.71</v>
      </c>
      <c r="L153" s="17">
        <v>4.71</v>
      </c>
      <c r="M153" s="17">
        <v>4.71</v>
      </c>
      <c r="N153" s="17">
        <v>4.7300000000000004</v>
      </c>
      <c r="O153" s="17">
        <v>4.72</v>
      </c>
      <c r="P153" s="17">
        <v>4.72</v>
      </c>
      <c r="Q153" s="17">
        <v>4.7</v>
      </c>
      <c r="R153" s="17">
        <v>4.71</v>
      </c>
      <c r="S153" s="17">
        <v>4.71</v>
      </c>
      <c r="T153" s="17">
        <v>4.72</v>
      </c>
      <c r="U153" s="17">
        <v>4.7300000000000004</v>
      </c>
      <c r="V153" s="17">
        <v>4.72</v>
      </c>
      <c r="W153" s="17">
        <v>4.7300000000000004</v>
      </c>
      <c r="X153" s="17">
        <v>4.74</v>
      </c>
      <c r="Y153" s="17">
        <v>4.75</v>
      </c>
      <c r="Z153" s="17">
        <v>4.75</v>
      </c>
      <c r="AA153" s="17">
        <v>4.75</v>
      </c>
      <c r="AB153" s="17">
        <v>0</v>
      </c>
      <c r="AC153" s="17">
        <v>0</v>
      </c>
      <c r="AD153" s="17">
        <v>0</v>
      </c>
      <c r="AE153" s="17">
        <v>0</v>
      </c>
      <c r="AF153" s="17">
        <v>0</v>
      </c>
      <c r="AG153" s="17">
        <v>0</v>
      </c>
      <c r="AH153" s="17">
        <v>0</v>
      </c>
      <c r="AI153" s="17">
        <v>0</v>
      </c>
      <c r="AJ153" s="17">
        <v>0</v>
      </c>
      <c r="AK153" s="17">
        <v>0</v>
      </c>
      <c r="AL153" s="17">
        <v>0</v>
      </c>
      <c r="AM153" s="17">
        <v>0</v>
      </c>
      <c r="AN153" s="17">
        <v>0</v>
      </c>
      <c r="AO153" s="17">
        <v>0</v>
      </c>
      <c r="AP153" s="17">
        <v>0</v>
      </c>
      <c r="AQ153" s="17">
        <v>0</v>
      </c>
      <c r="AR153" s="17">
        <v>0</v>
      </c>
      <c r="AS153" s="17">
        <v>0</v>
      </c>
      <c r="AT153" s="17">
        <v>0</v>
      </c>
      <c r="AU153" s="17">
        <v>0</v>
      </c>
      <c r="AV153" s="17">
        <v>0</v>
      </c>
      <c r="AW153" s="17">
        <v>0</v>
      </c>
      <c r="AX153" s="17">
        <v>0</v>
      </c>
      <c r="AY153" s="17">
        <v>0</v>
      </c>
      <c r="AZ153" s="17">
        <v>0</v>
      </c>
      <c r="BA153" s="17">
        <v>0</v>
      </c>
      <c r="BB153" s="17">
        <v>0</v>
      </c>
      <c r="BC153" s="17">
        <v>0</v>
      </c>
      <c r="BD153" s="17">
        <v>0</v>
      </c>
      <c r="BE153" s="17">
        <v>0</v>
      </c>
      <c r="BF153" s="17">
        <v>0</v>
      </c>
      <c r="BG153" s="17">
        <v>0</v>
      </c>
      <c r="BH153" s="17">
        <v>0</v>
      </c>
      <c r="BI153" s="17">
        <v>0</v>
      </c>
      <c r="BJ153" s="17">
        <v>0</v>
      </c>
      <c r="BK153" s="17">
        <v>0</v>
      </c>
      <c r="BL153" s="17">
        <v>0</v>
      </c>
      <c r="BM153" s="17">
        <v>0</v>
      </c>
      <c r="BN153" s="17">
        <v>0</v>
      </c>
      <c r="BO153" s="17">
        <v>0</v>
      </c>
      <c r="BP153" s="17">
        <v>0</v>
      </c>
      <c r="BQ153" s="17">
        <v>0</v>
      </c>
      <c r="BR153" s="17">
        <v>0</v>
      </c>
      <c r="BS153" s="17">
        <v>0</v>
      </c>
      <c r="BT153" s="17">
        <v>0</v>
      </c>
      <c r="BU153" s="17">
        <v>0</v>
      </c>
      <c r="BV153" s="17">
        <v>0</v>
      </c>
      <c r="BW153" s="17">
        <v>0</v>
      </c>
      <c r="BX153" s="17">
        <v>0</v>
      </c>
      <c r="BY153" s="17">
        <v>0</v>
      </c>
      <c r="BZ153" s="17">
        <v>0</v>
      </c>
      <c r="CA153" s="17">
        <v>0</v>
      </c>
      <c r="CB153" s="17">
        <v>0</v>
      </c>
      <c r="CC153" s="17">
        <v>0</v>
      </c>
      <c r="CD153" s="17">
        <v>0</v>
      </c>
      <c r="CE153" s="17">
        <v>0</v>
      </c>
      <c r="CF153" s="17">
        <v>0</v>
      </c>
      <c r="CG153" s="17">
        <v>0</v>
      </c>
      <c r="CH153" s="17">
        <v>0</v>
      </c>
      <c r="CI153" s="17">
        <v>0</v>
      </c>
      <c r="CJ153" s="17">
        <v>0</v>
      </c>
      <c r="CK153" s="17">
        <v>0</v>
      </c>
      <c r="CL153" s="17">
        <v>0</v>
      </c>
      <c r="CM153" s="17">
        <v>0</v>
      </c>
      <c r="CN153" s="17">
        <v>0</v>
      </c>
      <c r="CO153" s="17">
        <v>0</v>
      </c>
      <c r="CP153" s="17">
        <v>0</v>
      </c>
      <c r="CQ153" s="17">
        <v>0</v>
      </c>
      <c r="CR153" s="17">
        <v>0</v>
      </c>
      <c r="CS153" s="17">
        <v>0</v>
      </c>
      <c r="CT153" s="17">
        <v>0</v>
      </c>
      <c r="CU153" s="17">
        <v>0</v>
      </c>
      <c r="CV153" s="17">
        <v>0</v>
      </c>
      <c r="CW153" s="17">
        <v>0</v>
      </c>
      <c r="CX153" s="17">
        <v>0</v>
      </c>
      <c r="CY153" s="17">
        <v>0</v>
      </c>
      <c r="CZ153" s="17">
        <v>0</v>
      </c>
      <c r="DA153" s="17">
        <v>0</v>
      </c>
      <c r="DB153" s="17">
        <v>0</v>
      </c>
      <c r="DC153" s="17">
        <v>0</v>
      </c>
      <c r="DD153" s="17">
        <v>0</v>
      </c>
      <c r="DE153" s="17">
        <v>0</v>
      </c>
      <c r="DF153" s="17">
        <v>0</v>
      </c>
      <c r="DG153" s="17">
        <v>0</v>
      </c>
      <c r="DH153" s="17">
        <v>0</v>
      </c>
      <c r="DI153" s="17">
        <v>0</v>
      </c>
      <c r="DJ153" s="17">
        <v>0</v>
      </c>
      <c r="DK153" s="17">
        <v>0</v>
      </c>
      <c r="DL153" s="17">
        <v>0</v>
      </c>
      <c r="DM153" s="17">
        <v>0</v>
      </c>
      <c r="DN153" s="17">
        <v>0</v>
      </c>
      <c r="DO153" s="17">
        <v>0</v>
      </c>
      <c r="DP153" s="17">
        <v>0</v>
      </c>
      <c r="DQ153" s="17">
        <v>0</v>
      </c>
      <c r="DR153" s="17">
        <v>0</v>
      </c>
      <c r="DS153" s="17">
        <v>0</v>
      </c>
      <c r="DT153" s="17">
        <v>0</v>
      </c>
      <c r="DU153" s="17">
        <v>0</v>
      </c>
      <c r="DV153" s="17">
        <v>0</v>
      </c>
      <c r="DW153" s="17">
        <v>0</v>
      </c>
      <c r="DX153" s="17">
        <v>0</v>
      </c>
      <c r="DY153" s="17">
        <v>0</v>
      </c>
      <c r="DZ153" s="17">
        <v>0</v>
      </c>
      <c r="EA153" s="17">
        <v>0</v>
      </c>
      <c r="EB153" s="17">
        <v>0</v>
      </c>
      <c r="EC153" s="17">
        <v>0</v>
      </c>
      <c r="ED153" s="17">
        <v>0</v>
      </c>
      <c r="EE153" s="17">
        <v>0</v>
      </c>
      <c r="EF153" s="17">
        <v>0</v>
      </c>
      <c r="EG153" s="17">
        <v>0</v>
      </c>
      <c r="EH153" s="17">
        <v>0</v>
      </c>
      <c r="EI153" s="17">
        <v>0</v>
      </c>
      <c r="EJ153" s="17">
        <v>0</v>
      </c>
      <c r="EK153" s="17">
        <v>0</v>
      </c>
      <c r="EL153" s="17">
        <v>0</v>
      </c>
      <c r="EM153" s="17">
        <v>0</v>
      </c>
      <c r="EN153" s="17">
        <v>0</v>
      </c>
      <c r="EO153" s="17">
        <v>0</v>
      </c>
      <c r="EP153" s="17">
        <v>0</v>
      </c>
      <c r="EQ153" s="17">
        <v>0</v>
      </c>
      <c r="ER153" s="17">
        <v>0</v>
      </c>
      <c r="ES153" s="17">
        <v>0</v>
      </c>
      <c r="ET153" s="17">
        <v>0</v>
      </c>
      <c r="EU153" s="17">
        <v>0</v>
      </c>
      <c r="EV153" s="17">
        <v>0</v>
      </c>
      <c r="EW153" s="17">
        <v>0</v>
      </c>
      <c r="EX153" s="17">
        <v>0</v>
      </c>
      <c r="EY153" s="17">
        <v>0</v>
      </c>
      <c r="EZ153" s="17">
        <v>0</v>
      </c>
      <c r="FA153" s="17">
        <v>0</v>
      </c>
      <c r="FB153" s="17">
        <v>0</v>
      </c>
      <c r="FC153" s="17">
        <v>0</v>
      </c>
      <c r="FD153" s="17">
        <v>0</v>
      </c>
      <c r="FE153" s="17">
        <v>0</v>
      </c>
      <c r="FF153" s="17">
        <v>0</v>
      </c>
      <c r="FG153" s="17">
        <v>0</v>
      </c>
      <c r="FH153" s="17">
        <v>0</v>
      </c>
      <c r="FI153" s="17">
        <v>0</v>
      </c>
      <c r="FJ153" s="17">
        <v>0</v>
      </c>
      <c r="FK153" s="17">
        <v>0</v>
      </c>
      <c r="FL153" s="17">
        <v>0</v>
      </c>
      <c r="FM153" s="17">
        <v>0</v>
      </c>
      <c r="FN153" s="17">
        <v>0</v>
      </c>
      <c r="FO153" s="17">
        <v>0</v>
      </c>
      <c r="FP153" s="17">
        <v>0</v>
      </c>
      <c r="FQ153" s="17">
        <v>0</v>
      </c>
      <c r="FR153" s="17">
        <v>0</v>
      </c>
      <c r="FS153" s="17">
        <v>0</v>
      </c>
      <c r="FT153" s="17">
        <v>0</v>
      </c>
      <c r="FU153" s="17">
        <v>0</v>
      </c>
      <c r="FV153" s="17">
        <v>0</v>
      </c>
      <c r="FW153" s="17">
        <v>0</v>
      </c>
      <c r="FX153" s="17">
        <v>0</v>
      </c>
      <c r="FY153" s="17">
        <v>0</v>
      </c>
      <c r="FZ153" s="17">
        <v>0</v>
      </c>
      <c r="GA153" s="17">
        <v>0</v>
      </c>
      <c r="GB153" s="17">
        <v>0</v>
      </c>
      <c r="GC153" s="17">
        <v>0</v>
      </c>
      <c r="GD153" s="17">
        <v>0</v>
      </c>
      <c r="GE153" s="17">
        <v>0</v>
      </c>
      <c r="GF153" s="17">
        <v>0</v>
      </c>
      <c r="GG153" s="17">
        <v>0</v>
      </c>
      <c r="GH153" s="17">
        <v>0</v>
      </c>
      <c r="GI153" s="17">
        <v>0</v>
      </c>
      <c r="GJ153" s="17">
        <v>0</v>
      </c>
      <c r="GK153" s="17">
        <v>0</v>
      </c>
      <c r="GL153" s="17">
        <v>0</v>
      </c>
      <c r="GM153" s="17">
        <v>0</v>
      </c>
      <c r="GN153" s="17">
        <v>0</v>
      </c>
      <c r="GO153" s="17">
        <v>0</v>
      </c>
      <c r="GP153" s="17">
        <v>0</v>
      </c>
      <c r="GQ153" s="17">
        <v>0</v>
      </c>
      <c r="GR153" s="17">
        <v>0</v>
      </c>
      <c r="GS153" s="17">
        <v>0</v>
      </c>
      <c r="GT153" s="17">
        <v>0</v>
      </c>
      <c r="GU153" s="17">
        <v>0</v>
      </c>
      <c r="GV153" s="17">
        <v>0</v>
      </c>
      <c r="GW153" s="17">
        <v>0</v>
      </c>
      <c r="GX153" s="17">
        <v>0</v>
      </c>
      <c r="GY153" s="17">
        <v>0</v>
      </c>
      <c r="GZ153" s="17">
        <v>0</v>
      </c>
      <c r="HA153" s="17">
        <v>0</v>
      </c>
      <c r="HB153" s="17">
        <v>0</v>
      </c>
      <c r="HC153" s="17">
        <v>0</v>
      </c>
      <c r="HD153" s="17">
        <v>0</v>
      </c>
      <c r="HE153" s="17">
        <v>0</v>
      </c>
      <c r="HF153" s="17">
        <v>0</v>
      </c>
      <c r="HG153" s="17">
        <v>0</v>
      </c>
      <c r="HH153" s="17">
        <v>0</v>
      </c>
      <c r="HI153" s="17">
        <v>0</v>
      </c>
      <c r="HJ153" s="17">
        <v>0</v>
      </c>
      <c r="HK153" s="17">
        <v>0</v>
      </c>
      <c r="HL153" s="17">
        <v>0</v>
      </c>
      <c r="HM153" s="17">
        <v>0</v>
      </c>
      <c r="HN153" s="17">
        <v>0</v>
      </c>
      <c r="HO153" s="17">
        <v>0</v>
      </c>
      <c r="HP153" s="17">
        <v>0</v>
      </c>
      <c r="HQ153" s="17">
        <v>0</v>
      </c>
      <c r="HR153" s="17">
        <v>0</v>
      </c>
      <c r="HS153" s="17">
        <v>0</v>
      </c>
      <c r="HT153" s="17">
        <v>0</v>
      </c>
      <c r="HU153" s="17">
        <v>0</v>
      </c>
      <c r="HV153" s="17">
        <v>0</v>
      </c>
      <c r="HW153" s="17">
        <v>0</v>
      </c>
      <c r="HX153" s="17">
        <v>0</v>
      </c>
      <c r="HY153" s="17">
        <v>0</v>
      </c>
      <c r="HZ153" s="17">
        <v>0</v>
      </c>
      <c r="IA153" s="17">
        <v>0</v>
      </c>
      <c r="IB153" s="17">
        <v>0</v>
      </c>
      <c r="IC153" s="17">
        <v>0</v>
      </c>
      <c r="ID153" s="17">
        <v>0</v>
      </c>
      <c r="IE153" s="17">
        <v>0</v>
      </c>
      <c r="IF153" s="17">
        <v>0</v>
      </c>
      <c r="IG153" s="17">
        <v>0</v>
      </c>
      <c r="IH153" s="17">
        <v>0</v>
      </c>
      <c r="II153" s="17">
        <v>0</v>
      </c>
      <c r="IJ153" s="17">
        <v>0</v>
      </c>
      <c r="IK153" s="17">
        <v>0</v>
      </c>
      <c r="IL153" s="17">
        <v>0</v>
      </c>
      <c r="IM153" s="17">
        <v>0</v>
      </c>
      <c r="IN153" s="17">
        <v>0</v>
      </c>
      <c r="IO153" s="17">
        <v>0</v>
      </c>
      <c r="IP153" s="17">
        <v>0</v>
      </c>
      <c r="IQ153" s="17">
        <v>0</v>
      </c>
      <c r="IR153" s="17">
        <v>0</v>
      </c>
      <c r="IS153" s="17">
        <v>0</v>
      </c>
      <c r="IT153" s="17">
        <v>0</v>
      </c>
      <c r="IU153" s="17">
        <v>0</v>
      </c>
      <c r="IV153" s="17">
        <v>0</v>
      </c>
      <c r="IW153" s="17">
        <v>0</v>
      </c>
      <c r="IX153" s="17">
        <v>0</v>
      </c>
      <c r="IY153" s="17">
        <v>0</v>
      </c>
      <c r="IZ153" s="17">
        <v>0</v>
      </c>
      <c r="JA153" s="17">
        <v>0</v>
      </c>
      <c r="JB153" s="17">
        <v>0</v>
      </c>
      <c r="JC153" s="17">
        <v>0</v>
      </c>
      <c r="JD153" s="17">
        <v>0</v>
      </c>
      <c r="JE153" s="17">
        <v>0</v>
      </c>
      <c r="JF153" s="17">
        <v>0</v>
      </c>
      <c r="JG153" s="17">
        <v>0</v>
      </c>
      <c r="JH153" s="17">
        <v>0</v>
      </c>
      <c r="JI153" s="17">
        <v>0</v>
      </c>
      <c r="JJ153" s="17">
        <v>0</v>
      </c>
      <c r="JK153" s="17">
        <v>0</v>
      </c>
      <c r="JL153" s="17">
        <v>0</v>
      </c>
      <c r="JM153" s="17">
        <v>0</v>
      </c>
      <c r="JN153" s="17">
        <v>0</v>
      </c>
      <c r="JO153" s="17">
        <v>0</v>
      </c>
      <c r="JP153" s="17">
        <v>0</v>
      </c>
      <c r="JQ153" s="17">
        <v>0</v>
      </c>
      <c r="JR153" s="17">
        <v>0</v>
      </c>
      <c r="JS153" s="17">
        <v>0</v>
      </c>
      <c r="JT153" s="17">
        <v>0</v>
      </c>
      <c r="JU153" s="17">
        <v>0</v>
      </c>
      <c r="JV153" s="17">
        <v>0</v>
      </c>
      <c r="JW153" s="17">
        <v>0</v>
      </c>
      <c r="JX153" s="17">
        <v>0</v>
      </c>
      <c r="JY153" s="17">
        <v>0</v>
      </c>
    </row>
    <row r="154" spans="1:285" x14ac:dyDescent="0.15">
      <c r="A154" s="17" t="s">
        <v>616</v>
      </c>
      <c r="B154" s="17" t="s">
        <v>617</v>
      </c>
      <c r="C154" s="17">
        <v>0</v>
      </c>
      <c r="D154" s="17">
        <v>5.81</v>
      </c>
      <c r="E154" s="17">
        <v>5.81</v>
      </c>
      <c r="F154" s="17">
        <v>5.81</v>
      </c>
      <c r="G154" s="17">
        <v>5.81</v>
      </c>
      <c r="H154" s="17">
        <v>5.81</v>
      </c>
      <c r="I154" s="17">
        <v>5.84</v>
      </c>
      <c r="J154" s="17">
        <v>5.84</v>
      </c>
      <c r="K154" s="17">
        <v>5.84</v>
      </c>
      <c r="L154" s="17">
        <v>5.84</v>
      </c>
      <c r="M154" s="17">
        <v>5.84</v>
      </c>
      <c r="N154" s="17">
        <v>5.86</v>
      </c>
      <c r="O154" s="17">
        <v>5.86</v>
      </c>
      <c r="P154" s="17">
        <v>5.86</v>
      </c>
      <c r="Q154" s="17">
        <v>5.85</v>
      </c>
      <c r="R154" s="17">
        <v>5.85</v>
      </c>
      <c r="S154" s="17">
        <v>5.85</v>
      </c>
      <c r="T154" s="17">
        <v>5.86</v>
      </c>
      <c r="U154" s="17">
        <v>5.85</v>
      </c>
      <c r="V154" s="17">
        <v>5.85</v>
      </c>
      <c r="W154" s="17">
        <v>5.85</v>
      </c>
      <c r="X154" s="17">
        <v>5.85</v>
      </c>
      <c r="Y154" s="17">
        <v>5.87</v>
      </c>
      <c r="Z154" s="17">
        <v>5.87</v>
      </c>
      <c r="AA154" s="17">
        <v>5.87</v>
      </c>
      <c r="AB154" s="17">
        <v>0</v>
      </c>
      <c r="AC154" s="17">
        <v>0</v>
      </c>
      <c r="AD154" s="17">
        <v>0</v>
      </c>
      <c r="AE154" s="17">
        <v>0</v>
      </c>
      <c r="AF154" s="17">
        <v>0</v>
      </c>
      <c r="AG154" s="17">
        <v>0</v>
      </c>
      <c r="AH154" s="17">
        <v>0</v>
      </c>
      <c r="AI154" s="17">
        <v>0</v>
      </c>
      <c r="AJ154" s="17">
        <v>0</v>
      </c>
      <c r="AK154" s="17">
        <v>0</v>
      </c>
      <c r="AL154" s="17">
        <v>0</v>
      </c>
      <c r="AM154" s="17">
        <v>0</v>
      </c>
      <c r="AN154" s="17">
        <v>0</v>
      </c>
      <c r="AO154" s="17">
        <v>0</v>
      </c>
      <c r="AP154" s="17">
        <v>0</v>
      </c>
      <c r="AQ154" s="17">
        <v>0</v>
      </c>
      <c r="AR154" s="17">
        <v>0</v>
      </c>
      <c r="AS154" s="17">
        <v>0</v>
      </c>
      <c r="AT154" s="17">
        <v>0</v>
      </c>
      <c r="AU154" s="17">
        <v>0</v>
      </c>
      <c r="AV154" s="17">
        <v>0</v>
      </c>
      <c r="AW154" s="17">
        <v>0</v>
      </c>
      <c r="AX154" s="17">
        <v>0</v>
      </c>
      <c r="AY154" s="17">
        <v>0</v>
      </c>
      <c r="AZ154" s="17">
        <v>0</v>
      </c>
      <c r="BA154" s="17">
        <v>0</v>
      </c>
      <c r="BB154" s="17">
        <v>0</v>
      </c>
      <c r="BC154" s="17">
        <v>0</v>
      </c>
      <c r="BD154" s="17">
        <v>0</v>
      </c>
      <c r="BE154" s="17">
        <v>0</v>
      </c>
      <c r="BF154" s="17">
        <v>0</v>
      </c>
      <c r="BG154" s="17">
        <v>0</v>
      </c>
      <c r="BH154" s="17">
        <v>0</v>
      </c>
      <c r="BI154" s="17">
        <v>0</v>
      </c>
      <c r="BJ154" s="17">
        <v>0</v>
      </c>
      <c r="BK154" s="17">
        <v>0</v>
      </c>
      <c r="BL154" s="17">
        <v>0</v>
      </c>
      <c r="BM154" s="17">
        <v>0</v>
      </c>
      <c r="BN154" s="17">
        <v>0</v>
      </c>
      <c r="BO154" s="17">
        <v>0</v>
      </c>
      <c r="BP154" s="17">
        <v>0</v>
      </c>
      <c r="BQ154" s="17">
        <v>0</v>
      </c>
      <c r="BR154" s="17">
        <v>0</v>
      </c>
      <c r="BS154" s="17">
        <v>0</v>
      </c>
      <c r="BT154" s="17">
        <v>0</v>
      </c>
      <c r="BU154" s="17">
        <v>0</v>
      </c>
      <c r="BV154" s="17">
        <v>0</v>
      </c>
      <c r="BW154" s="17">
        <v>0</v>
      </c>
      <c r="BX154" s="17">
        <v>0</v>
      </c>
      <c r="BY154" s="17">
        <v>0</v>
      </c>
      <c r="BZ154" s="17">
        <v>0</v>
      </c>
      <c r="CA154" s="17">
        <v>0</v>
      </c>
      <c r="CB154" s="17">
        <v>0</v>
      </c>
      <c r="CC154" s="17">
        <v>0</v>
      </c>
      <c r="CD154" s="17">
        <v>0</v>
      </c>
      <c r="CE154" s="17">
        <v>0</v>
      </c>
      <c r="CF154" s="17">
        <v>0</v>
      </c>
      <c r="CG154" s="17">
        <v>0</v>
      </c>
      <c r="CH154" s="17">
        <v>0</v>
      </c>
      <c r="CI154" s="17">
        <v>0</v>
      </c>
      <c r="CJ154" s="17">
        <v>0</v>
      </c>
      <c r="CK154" s="17">
        <v>0</v>
      </c>
      <c r="CL154" s="17">
        <v>0</v>
      </c>
      <c r="CM154" s="17">
        <v>0</v>
      </c>
      <c r="CN154" s="17">
        <v>0</v>
      </c>
      <c r="CO154" s="17">
        <v>0</v>
      </c>
      <c r="CP154" s="17">
        <v>0</v>
      </c>
      <c r="CQ154" s="17">
        <v>0</v>
      </c>
      <c r="CR154" s="17">
        <v>0</v>
      </c>
      <c r="CS154" s="17">
        <v>0</v>
      </c>
      <c r="CT154" s="17">
        <v>0</v>
      </c>
      <c r="CU154" s="17">
        <v>0</v>
      </c>
      <c r="CV154" s="17">
        <v>0</v>
      </c>
      <c r="CW154" s="17">
        <v>0</v>
      </c>
      <c r="CX154" s="17">
        <v>0</v>
      </c>
      <c r="CY154" s="17">
        <v>0</v>
      </c>
      <c r="CZ154" s="17">
        <v>0</v>
      </c>
      <c r="DA154" s="17">
        <v>0</v>
      </c>
      <c r="DB154" s="17">
        <v>0</v>
      </c>
      <c r="DC154" s="17">
        <v>0</v>
      </c>
      <c r="DD154" s="17">
        <v>0</v>
      </c>
      <c r="DE154" s="17">
        <v>0</v>
      </c>
      <c r="DF154" s="17">
        <v>0</v>
      </c>
      <c r="DG154" s="17">
        <v>0</v>
      </c>
      <c r="DH154" s="17">
        <v>0</v>
      </c>
      <c r="DI154" s="17">
        <v>0</v>
      </c>
      <c r="DJ154" s="17">
        <v>0</v>
      </c>
      <c r="DK154" s="17">
        <v>0</v>
      </c>
      <c r="DL154" s="17">
        <v>0</v>
      </c>
      <c r="DM154" s="17">
        <v>0</v>
      </c>
      <c r="DN154" s="17">
        <v>0</v>
      </c>
      <c r="DO154" s="17">
        <v>0</v>
      </c>
      <c r="DP154" s="17">
        <v>0</v>
      </c>
      <c r="DQ154" s="17">
        <v>0</v>
      </c>
      <c r="DR154" s="17">
        <v>0</v>
      </c>
      <c r="DS154" s="17">
        <v>0</v>
      </c>
      <c r="DT154" s="17">
        <v>0</v>
      </c>
      <c r="DU154" s="17">
        <v>0</v>
      </c>
      <c r="DV154" s="17">
        <v>0</v>
      </c>
      <c r="DW154" s="17">
        <v>0</v>
      </c>
      <c r="DX154" s="17">
        <v>0</v>
      </c>
      <c r="DY154" s="17">
        <v>0</v>
      </c>
      <c r="DZ154" s="17">
        <v>0</v>
      </c>
      <c r="EA154" s="17">
        <v>0</v>
      </c>
      <c r="EB154" s="17">
        <v>0</v>
      </c>
      <c r="EC154" s="17">
        <v>0</v>
      </c>
      <c r="ED154" s="17">
        <v>0</v>
      </c>
      <c r="EE154" s="17">
        <v>0</v>
      </c>
      <c r="EF154" s="17">
        <v>0</v>
      </c>
      <c r="EG154" s="17">
        <v>0</v>
      </c>
      <c r="EH154" s="17">
        <v>0</v>
      </c>
      <c r="EI154" s="17">
        <v>0</v>
      </c>
      <c r="EJ154" s="17">
        <v>0</v>
      </c>
      <c r="EK154" s="17">
        <v>0</v>
      </c>
      <c r="EL154" s="17">
        <v>0</v>
      </c>
      <c r="EM154" s="17">
        <v>0</v>
      </c>
      <c r="EN154" s="17">
        <v>0</v>
      </c>
      <c r="EO154" s="17">
        <v>0</v>
      </c>
      <c r="EP154" s="17">
        <v>0</v>
      </c>
      <c r="EQ154" s="17">
        <v>0</v>
      </c>
      <c r="ER154" s="17">
        <v>0</v>
      </c>
      <c r="ES154" s="17">
        <v>0</v>
      </c>
      <c r="ET154" s="17">
        <v>0</v>
      </c>
      <c r="EU154" s="17">
        <v>0</v>
      </c>
      <c r="EV154" s="17">
        <v>0</v>
      </c>
      <c r="EW154" s="17">
        <v>0</v>
      </c>
      <c r="EX154" s="17">
        <v>0</v>
      </c>
      <c r="EY154" s="17">
        <v>0</v>
      </c>
      <c r="EZ154" s="17">
        <v>0</v>
      </c>
      <c r="FA154" s="17">
        <v>0</v>
      </c>
      <c r="FB154" s="17">
        <v>0</v>
      </c>
      <c r="FC154" s="17">
        <v>0</v>
      </c>
      <c r="FD154" s="17">
        <v>0</v>
      </c>
      <c r="FE154" s="17">
        <v>0</v>
      </c>
      <c r="FF154" s="17">
        <v>0</v>
      </c>
      <c r="FG154" s="17">
        <v>0</v>
      </c>
      <c r="FH154" s="17">
        <v>0</v>
      </c>
      <c r="FI154" s="17">
        <v>0</v>
      </c>
      <c r="FJ154" s="17">
        <v>0</v>
      </c>
      <c r="FK154" s="17">
        <v>0</v>
      </c>
      <c r="FL154" s="17">
        <v>0</v>
      </c>
      <c r="FM154" s="17">
        <v>0</v>
      </c>
      <c r="FN154" s="17">
        <v>0</v>
      </c>
      <c r="FO154" s="17">
        <v>0</v>
      </c>
      <c r="FP154" s="17">
        <v>0</v>
      </c>
      <c r="FQ154" s="17">
        <v>0</v>
      </c>
      <c r="FR154" s="17">
        <v>0</v>
      </c>
      <c r="FS154" s="17">
        <v>0</v>
      </c>
      <c r="FT154" s="17">
        <v>0</v>
      </c>
      <c r="FU154" s="17">
        <v>0</v>
      </c>
      <c r="FV154" s="17">
        <v>0</v>
      </c>
      <c r="FW154" s="17">
        <v>0</v>
      </c>
      <c r="FX154" s="17">
        <v>0</v>
      </c>
      <c r="FY154" s="17">
        <v>0</v>
      </c>
      <c r="FZ154" s="17">
        <v>0</v>
      </c>
      <c r="GA154" s="17">
        <v>0</v>
      </c>
      <c r="GB154" s="17">
        <v>0</v>
      </c>
      <c r="GC154" s="17">
        <v>0</v>
      </c>
      <c r="GD154" s="17">
        <v>0</v>
      </c>
      <c r="GE154" s="17">
        <v>0</v>
      </c>
      <c r="GF154" s="17">
        <v>0</v>
      </c>
      <c r="GG154" s="17">
        <v>0</v>
      </c>
      <c r="GH154" s="17">
        <v>0</v>
      </c>
      <c r="GI154" s="17">
        <v>0</v>
      </c>
      <c r="GJ154" s="17">
        <v>0</v>
      </c>
      <c r="GK154" s="17">
        <v>0</v>
      </c>
      <c r="GL154" s="17">
        <v>0</v>
      </c>
      <c r="GM154" s="17">
        <v>0</v>
      </c>
      <c r="GN154" s="17">
        <v>0</v>
      </c>
      <c r="GO154" s="17">
        <v>0</v>
      </c>
      <c r="GP154" s="17">
        <v>0</v>
      </c>
      <c r="GQ154" s="17">
        <v>0</v>
      </c>
      <c r="GR154" s="17">
        <v>0</v>
      </c>
      <c r="GS154" s="17">
        <v>0</v>
      </c>
      <c r="GT154" s="17">
        <v>0</v>
      </c>
      <c r="GU154" s="17">
        <v>0</v>
      </c>
      <c r="GV154" s="17">
        <v>0</v>
      </c>
      <c r="GW154" s="17">
        <v>0</v>
      </c>
      <c r="GX154" s="17">
        <v>0</v>
      </c>
      <c r="GY154" s="17">
        <v>0</v>
      </c>
      <c r="GZ154" s="17">
        <v>0</v>
      </c>
      <c r="HA154" s="17">
        <v>0</v>
      </c>
      <c r="HB154" s="17">
        <v>0</v>
      </c>
      <c r="HC154" s="17">
        <v>0</v>
      </c>
      <c r="HD154" s="17">
        <v>0</v>
      </c>
      <c r="HE154" s="17">
        <v>0</v>
      </c>
      <c r="HF154" s="17">
        <v>0</v>
      </c>
      <c r="HG154" s="17">
        <v>0</v>
      </c>
      <c r="HH154" s="17">
        <v>0</v>
      </c>
      <c r="HI154" s="17">
        <v>0</v>
      </c>
      <c r="HJ154" s="17">
        <v>0</v>
      </c>
      <c r="HK154" s="17">
        <v>0</v>
      </c>
      <c r="HL154" s="17">
        <v>0</v>
      </c>
      <c r="HM154" s="17">
        <v>0</v>
      </c>
      <c r="HN154" s="17">
        <v>0</v>
      </c>
      <c r="HO154" s="17">
        <v>0</v>
      </c>
      <c r="HP154" s="17">
        <v>0</v>
      </c>
      <c r="HQ154" s="17">
        <v>0</v>
      </c>
      <c r="HR154" s="17">
        <v>0</v>
      </c>
      <c r="HS154" s="17">
        <v>0</v>
      </c>
      <c r="HT154" s="17">
        <v>0</v>
      </c>
      <c r="HU154" s="17">
        <v>0</v>
      </c>
      <c r="HV154" s="17">
        <v>0</v>
      </c>
      <c r="HW154" s="17">
        <v>0</v>
      </c>
      <c r="HX154" s="17">
        <v>0</v>
      </c>
      <c r="HY154" s="17">
        <v>0</v>
      </c>
      <c r="HZ154" s="17">
        <v>0</v>
      </c>
      <c r="IA154" s="17">
        <v>0</v>
      </c>
      <c r="IB154" s="17">
        <v>0</v>
      </c>
      <c r="IC154" s="17">
        <v>0</v>
      </c>
      <c r="ID154" s="17">
        <v>0</v>
      </c>
      <c r="IE154" s="17">
        <v>0</v>
      </c>
      <c r="IF154" s="17">
        <v>0</v>
      </c>
      <c r="IG154" s="17">
        <v>0</v>
      </c>
      <c r="IH154" s="17">
        <v>0</v>
      </c>
      <c r="II154" s="17">
        <v>0</v>
      </c>
      <c r="IJ154" s="17">
        <v>0</v>
      </c>
      <c r="IK154" s="17">
        <v>0</v>
      </c>
      <c r="IL154" s="17">
        <v>0</v>
      </c>
      <c r="IM154" s="17">
        <v>0</v>
      </c>
      <c r="IN154" s="17">
        <v>0</v>
      </c>
      <c r="IO154" s="17">
        <v>0</v>
      </c>
      <c r="IP154" s="17">
        <v>0</v>
      </c>
      <c r="IQ154" s="17">
        <v>0</v>
      </c>
      <c r="IR154" s="17">
        <v>0</v>
      </c>
      <c r="IS154" s="17">
        <v>0</v>
      </c>
      <c r="IT154" s="17">
        <v>0</v>
      </c>
      <c r="IU154" s="17">
        <v>0</v>
      </c>
      <c r="IV154" s="17">
        <v>0</v>
      </c>
      <c r="IW154" s="17">
        <v>0</v>
      </c>
      <c r="IX154" s="17">
        <v>0</v>
      </c>
      <c r="IY154" s="17">
        <v>0</v>
      </c>
      <c r="IZ154" s="17">
        <v>0</v>
      </c>
      <c r="JA154" s="17">
        <v>0</v>
      </c>
      <c r="JB154" s="17">
        <v>0</v>
      </c>
      <c r="JC154" s="17">
        <v>0</v>
      </c>
      <c r="JD154" s="17">
        <v>0</v>
      </c>
      <c r="JE154" s="17">
        <v>0</v>
      </c>
      <c r="JF154" s="17">
        <v>0</v>
      </c>
      <c r="JG154" s="17">
        <v>0</v>
      </c>
      <c r="JH154" s="17">
        <v>0</v>
      </c>
      <c r="JI154" s="17">
        <v>0</v>
      </c>
      <c r="JJ154" s="17">
        <v>0</v>
      </c>
      <c r="JK154" s="17">
        <v>0</v>
      </c>
      <c r="JL154" s="17">
        <v>0</v>
      </c>
      <c r="JM154" s="17">
        <v>0</v>
      </c>
      <c r="JN154" s="17">
        <v>0</v>
      </c>
      <c r="JO154" s="17">
        <v>0</v>
      </c>
      <c r="JP154" s="17">
        <v>0</v>
      </c>
      <c r="JQ154" s="17">
        <v>0</v>
      </c>
      <c r="JR154" s="17">
        <v>0</v>
      </c>
      <c r="JS154" s="17">
        <v>0</v>
      </c>
      <c r="JT154" s="17">
        <v>0</v>
      </c>
      <c r="JU154" s="17">
        <v>0</v>
      </c>
      <c r="JV154" s="17">
        <v>0</v>
      </c>
      <c r="JW154" s="17">
        <v>0</v>
      </c>
      <c r="JX154" s="17">
        <v>0</v>
      </c>
      <c r="JY154" s="17">
        <v>0</v>
      </c>
    </row>
    <row r="155" spans="1:285" x14ac:dyDescent="0.15">
      <c r="A155" s="17" t="s">
        <v>180</v>
      </c>
      <c r="B155" s="17" t="s">
        <v>181</v>
      </c>
      <c r="C155" s="17">
        <v>0</v>
      </c>
      <c r="D155" s="17">
        <v>29.75</v>
      </c>
      <c r="E155" s="17">
        <v>29.75</v>
      </c>
      <c r="F155" s="17">
        <v>29.75</v>
      </c>
      <c r="G155" s="17">
        <v>29.75</v>
      </c>
      <c r="H155" s="17">
        <v>29.75</v>
      </c>
      <c r="I155" s="17">
        <v>30.02</v>
      </c>
      <c r="J155" s="17">
        <v>30.02</v>
      </c>
      <c r="K155" s="17">
        <v>30.02</v>
      </c>
      <c r="L155" s="17">
        <v>30.02</v>
      </c>
      <c r="M155" s="17">
        <v>30.02</v>
      </c>
      <c r="N155" s="17">
        <v>30.07</v>
      </c>
      <c r="O155" s="17">
        <v>30.02</v>
      </c>
      <c r="P155" s="17">
        <v>29.97</v>
      </c>
      <c r="Q155" s="17">
        <v>29.92</v>
      </c>
      <c r="R155" s="17">
        <v>29.95</v>
      </c>
      <c r="S155" s="17">
        <v>29.98</v>
      </c>
      <c r="T155" s="17">
        <v>30.02</v>
      </c>
      <c r="U155" s="17">
        <v>30</v>
      </c>
      <c r="V155" s="17">
        <v>30</v>
      </c>
      <c r="W155" s="17">
        <v>30</v>
      </c>
      <c r="X155" s="17">
        <v>30.01</v>
      </c>
      <c r="Y155" s="17">
        <v>30.01</v>
      </c>
      <c r="Z155" s="17">
        <v>30.02</v>
      </c>
      <c r="AA155" s="17">
        <v>30.02</v>
      </c>
      <c r="AB155" s="17">
        <v>0</v>
      </c>
      <c r="AC155" s="17">
        <v>0</v>
      </c>
      <c r="AD155" s="17">
        <v>0</v>
      </c>
      <c r="AE155" s="17">
        <v>0</v>
      </c>
      <c r="AF155" s="17">
        <v>0</v>
      </c>
      <c r="AG155" s="17">
        <v>0</v>
      </c>
      <c r="AH155" s="17">
        <v>0</v>
      </c>
      <c r="AI155" s="17">
        <v>0</v>
      </c>
      <c r="AJ155" s="17">
        <v>0</v>
      </c>
      <c r="AK155" s="17">
        <v>0</v>
      </c>
      <c r="AL155" s="17">
        <v>0</v>
      </c>
      <c r="AM155" s="17">
        <v>0</v>
      </c>
      <c r="AN155" s="17">
        <v>0</v>
      </c>
      <c r="AO155" s="17">
        <v>0</v>
      </c>
      <c r="AP155" s="17">
        <v>0</v>
      </c>
      <c r="AQ155" s="17">
        <v>0</v>
      </c>
      <c r="AR155" s="17">
        <v>0</v>
      </c>
      <c r="AS155" s="17">
        <v>0</v>
      </c>
      <c r="AT155" s="17">
        <v>0</v>
      </c>
      <c r="AU155" s="17">
        <v>0</v>
      </c>
      <c r="AV155" s="17">
        <v>0</v>
      </c>
      <c r="AW155" s="17">
        <v>0</v>
      </c>
      <c r="AX155" s="17">
        <v>0</v>
      </c>
      <c r="AY155" s="17">
        <v>0</v>
      </c>
      <c r="AZ155" s="17">
        <v>0</v>
      </c>
      <c r="BA155" s="17">
        <v>0</v>
      </c>
      <c r="BB155" s="17">
        <v>0</v>
      </c>
      <c r="BC155" s="17">
        <v>0</v>
      </c>
      <c r="BD155" s="17">
        <v>0</v>
      </c>
      <c r="BE155" s="17">
        <v>0</v>
      </c>
      <c r="BF155" s="17">
        <v>0</v>
      </c>
      <c r="BG155" s="17">
        <v>0</v>
      </c>
      <c r="BH155" s="17">
        <v>0</v>
      </c>
      <c r="BI155" s="17">
        <v>0</v>
      </c>
      <c r="BJ155" s="17">
        <v>0</v>
      </c>
      <c r="BK155" s="17">
        <v>0</v>
      </c>
      <c r="BL155" s="17">
        <v>0</v>
      </c>
      <c r="BM155" s="17">
        <v>0</v>
      </c>
      <c r="BN155" s="17">
        <v>0</v>
      </c>
      <c r="BO155" s="17">
        <v>0</v>
      </c>
      <c r="BP155" s="17">
        <v>0</v>
      </c>
      <c r="BQ155" s="17">
        <v>0</v>
      </c>
      <c r="BR155" s="17">
        <v>0</v>
      </c>
      <c r="BS155" s="17">
        <v>0</v>
      </c>
      <c r="BT155" s="17">
        <v>0</v>
      </c>
      <c r="BU155" s="17">
        <v>0</v>
      </c>
      <c r="BV155" s="17">
        <v>0</v>
      </c>
      <c r="BW155" s="17">
        <v>0</v>
      </c>
      <c r="BX155" s="17">
        <v>0</v>
      </c>
      <c r="BY155" s="17">
        <v>0</v>
      </c>
      <c r="BZ155" s="17">
        <v>0</v>
      </c>
      <c r="CA155" s="17">
        <v>0</v>
      </c>
      <c r="CB155" s="17">
        <v>0</v>
      </c>
      <c r="CC155" s="17">
        <v>0</v>
      </c>
      <c r="CD155" s="17">
        <v>0</v>
      </c>
      <c r="CE155" s="17">
        <v>0</v>
      </c>
      <c r="CF155" s="17">
        <v>0</v>
      </c>
      <c r="CG155" s="17">
        <v>0</v>
      </c>
      <c r="CH155" s="17">
        <v>0</v>
      </c>
      <c r="CI155" s="17">
        <v>0</v>
      </c>
      <c r="CJ155" s="17">
        <v>0</v>
      </c>
      <c r="CK155" s="17">
        <v>0</v>
      </c>
      <c r="CL155" s="17">
        <v>0</v>
      </c>
      <c r="CM155" s="17">
        <v>0</v>
      </c>
      <c r="CN155" s="17">
        <v>0</v>
      </c>
      <c r="CO155" s="17">
        <v>0</v>
      </c>
      <c r="CP155" s="17">
        <v>0</v>
      </c>
      <c r="CQ155" s="17">
        <v>0</v>
      </c>
      <c r="CR155" s="17">
        <v>0</v>
      </c>
      <c r="CS155" s="17">
        <v>0</v>
      </c>
      <c r="CT155" s="17">
        <v>0</v>
      </c>
      <c r="CU155" s="17">
        <v>0</v>
      </c>
      <c r="CV155" s="17">
        <v>0</v>
      </c>
      <c r="CW155" s="17">
        <v>0</v>
      </c>
      <c r="CX155" s="17">
        <v>0</v>
      </c>
      <c r="CY155" s="17">
        <v>0</v>
      </c>
      <c r="CZ155" s="17">
        <v>0</v>
      </c>
      <c r="DA155" s="17">
        <v>0</v>
      </c>
      <c r="DB155" s="17">
        <v>0</v>
      </c>
      <c r="DC155" s="17">
        <v>0</v>
      </c>
      <c r="DD155" s="17">
        <v>0</v>
      </c>
      <c r="DE155" s="17">
        <v>0</v>
      </c>
      <c r="DF155" s="17">
        <v>0</v>
      </c>
      <c r="DG155" s="17">
        <v>0</v>
      </c>
      <c r="DH155" s="17">
        <v>0</v>
      </c>
      <c r="DI155" s="17">
        <v>0</v>
      </c>
      <c r="DJ155" s="17">
        <v>0</v>
      </c>
      <c r="DK155" s="17">
        <v>0</v>
      </c>
      <c r="DL155" s="17">
        <v>0</v>
      </c>
      <c r="DM155" s="17">
        <v>0</v>
      </c>
      <c r="DN155" s="17">
        <v>0</v>
      </c>
      <c r="DO155" s="17">
        <v>0</v>
      </c>
      <c r="DP155" s="17">
        <v>0</v>
      </c>
      <c r="DQ155" s="17">
        <v>0</v>
      </c>
      <c r="DR155" s="17">
        <v>0</v>
      </c>
      <c r="DS155" s="17">
        <v>0</v>
      </c>
      <c r="DT155" s="17">
        <v>0</v>
      </c>
      <c r="DU155" s="17">
        <v>0</v>
      </c>
      <c r="DV155" s="17">
        <v>0</v>
      </c>
      <c r="DW155" s="17">
        <v>0</v>
      </c>
      <c r="DX155" s="17">
        <v>0</v>
      </c>
      <c r="DY155" s="17">
        <v>0</v>
      </c>
      <c r="DZ155" s="17">
        <v>0</v>
      </c>
      <c r="EA155" s="17">
        <v>0</v>
      </c>
      <c r="EB155" s="17">
        <v>0</v>
      </c>
      <c r="EC155" s="17">
        <v>0</v>
      </c>
      <c r="ED155" s="17">
        <v>0</v>
      </c>
      <c r="EE155" s="17">
        <v>0</v>
      </c>
      <c r="EF155" s="17">
        <v>0</v>
      </c>
      <c r="EG155" s="17">
        <v>0</v>
      </c>
      <c r="EH155" s="17">
        <v>0</v>
      </c>
      <c r="EI155" s="17">
        <v>0</v>
      </c>
      <c r="EJ155" s="17">
        <v>0</v>
      </c>
      <c r="EK155" s="17">
        <v>0</v>
      </c>
      <c r="EL155" s="17">
        <v>0</v>
      </c>
      <c r="EM155" s="17">
        <v>0</v>
      </c>
      <c r="EN155" s="17">
        <v>0</v>
      </c>
      <c r="EO155" s="17">
        <v>0</v>
      </c>
      <c r="EP155" s="17">
        <v>0</v>
      </c>
      <c r="EQ155" s="17">
        <v>0</v>
      </c>
      <c r="ER155" s="17">
        <v>0</v>
      </c>
      <c r="ES155" s="17">
        <v>0</v>
      </c>
      <c r="ET155" s="17">
        <v>0</v>
      </c>
      <c r="EU155" s="17">
        <v>0</v>
      </c>
      <c r="EV155" s="17">
        <v>0</v>
      </c>
      <c r="EW155" s="17">
        <v>0</v>
      </c>
      <c r="EX155" s="17">
        <v>0</v>
      </c>
      <c r="EY155" s="17">
        <v>0</v>
      </c>
      <c r="EZ155" s="17">
        <v>0</v>
      </c>
      <c r="FA155" s="17">
        <v>0</v>
      </c>
      <c r="FB155" s="17">
        <v>0</v>
      </c>
      <c r="FC155" s="17">
        <v>0</v>
      </c>
      <c r="FD155" s="17">
        <v>0</v>
      </c>
      <c r="FE155" s="17">
        <v>0</v>
      </c>
      <c r="FF155" s="17">
        <v>0</v>
      </c>
      <c r="FG155" s="17">
        <v>0</v>
      </c>
      <c r="FH155" s="17">
        <v>0</v>
      </c>
      <c r="FI155" s="17">
        <v>0</v>
      </c>
      <c r="FJ155" s="17">
        <v>0</v>
      </c>
      <c r="FK155" s="17">
        <v>0</v>
      </c>
      <c r="FL155" s="17">
        <v>0</v>
      </c>
      <c r="FM155" s="17">
        <v>0</v>
      </c>
      <c r="FN155" s="17">
        <v>0</v>
      </c>
      <c r="FO155" s="17">
        <v>0</v>
      </c>
      <c r="FP155" s="17">
        <v>0</v>
      </c>
      <c r="FQ155" s="17">
        <v>0</v>
      </c>
      <c r="FR155" s="17">
        <v>0</v>
      </c>
      <c r="FS155" s="17">
        <v>0</v>
      </c>
      <c r="FT155" s="17">
        <v>0</v>
      </c>
      <c r="FU155" s="17">
        <v>0</v>
      </c>
      <c r="FV155" s="17">
        <v>0</v>
      </c>
      <c r="FW155" s="17">
        <v>0</v>
      </c>
      <c r="FX155" s="17">
        <v>0</v>
      </c>
      <c r="FY155" s="17">
        <v>0</v>
      </c>
      <c r="FZ155" s="17">
        <v>0</v>
      </c>
      <c r="GA155" s="17">
        <v>0</v>
      </c>
      <c r="GB155" s="17">
        <v>0</v>
      </c>
      <c r="GC155" s="17">
        <v>0</v>
      </c>
      <c r="GD155" s="17">
        <v>0</v>
      </c>
      <c r="GE155" s="17">
        <v>0</v>
      </c>
      <c r="GF155" s="17">
        <v>0</v>
      </c>
      <c r="GG155" s="17">
        <v>0</v>
      </c>
      <c r="GH155" s="17">
        <v>0</v>
      </c>
      <c r="GI155" s="17">
        <v>0</v>
      </c>
      <c r="GJ155" s="17">
        <v>0</v>
      </c>
      <c r="GK155" s="17">
        <v>0</v>
      </c>
      <c r="GL155" s="17">
        <v>0</v>
      </c>
      <c r="GM155" s="17">
        <v>0</v>
      </c>
      <c r="GN155" s="17">
        <v>0</v>
      </c>
      <c r="GO155" s="17">
        <v>0</v>
      </c>
      <c r="GP155" s="17">
        <v>0</v>
      </c>
      <c r="GQ155" s="17">
        <v>0</v>
      </c>
      <c r="GR155" s="17">
        <v>0</v>
      </c>
      <c r="GS155" s="17">
        <v>0</v>
      </c>
      <c r="GT155" s="17">
        <v>0</v>
      </c>
      <c r="GU155" s="17">
        <v>0</v>
      </c>
      <c r="GV155" s="17">
        <v>0</v>
      </c>
      <c r="GW155" s="17">
        <v>0</v>
      </c>
      <c r="GX155" s="17">
        <v>0</v>
      </c>
      <c r="GY155" s="17">
        <v>0</v>
      </c>
      <c r="GZ155" s="17">
        <v>0</v>
      </c>
      <c r="HA155" s="17">
        <v>0</v>
      </c>
      <c r="HB155" s="17">
        <v>0</v>
      </c>
      <c r="HC155" s="17">
        <v>0</v>
      </c>
      <c r="HD155" s="17">
        <v>0</v>
      </c>
      <c r="HE155" s="17">
        <v>0</v>
      </c>
      <c r="HF155" s="17">
        <v>0</v>
      </c>
      <c r="HG155" s="17">
        <v>0</v>
      </c>
      <c r="HH155" s="17">
        <v>0</v>
      </c>
      <c r="HI155" s="17">
        <v>0</v>
      </c>
      <c r="HJ155" s="17">
        <v>0</v>
      </c>
      <c r="HK155" s="17">
        <v>0</v>
      </c>
      <c r="HL155" s="17">
        <v>0</v>
      </c>
      <c r="HM155" s="17">
        <v>0</v>
      </c>
      <c r="HN155" s="17">
        <v>0</v>
      </c>
      <c r="HO155" s="17">
        <v>0</v>
      </c>
      <c r="HP155" s="17">
        <v>0</v>
      </c>
      <c r="HQ155" s="17">
        <v>0</v>
      </c>
      <c r="HR155" s="17">
        <v>0</v>
      </c>
      <c r="HS155" s="17">
        <v>0</v>
      </c>
      <c r="HT155" s="17">
        <v>0</v>
      </c>
      <c r="HU155" s="17">
        <v>0</v>
      </c>
      <c r="HV155" s="17">
        <v>0</v>
      </c>
      <c r="HW155" s="17">
        <v>0</v>
      </c>
      <c r="HX155" s="17">
        <v>0</v>
      </c>
      <c r="HY155" s="17">
        <v>0</v>
      </c>
      <c r="HZ155" s="17">
        <v>0</v>
      </c>
      <c r="IA155" s="17">
        <v>0</v>
      </c>
      <c r="IB155" s="17">
        <v>0</v>
      </c>
      <c r="IC155" s="17">
        <v>0</v>
      </c>
      <c r="ID155" s="17">
        <v>0</v>
      </c>
      <c r="IE155" s="17">
        <v>0</v>
      </c>
      <c r="IF155" s="17">
        <v>0</v>
      </c>
      <c r="IG155" s="17">
        <v>0</v>
      </c>
      <c r="IH155" s="17">
        <v>0</v>
      </c>
      <c r="II155" s="17">
        <v>0</v>
      </c>
      <c r="IJ155" s="17">
        <v>0</v>
      </c>
      <c r="IK155" s="17">
        <v>0</v>
      </c>
      <c r="IL155" s="17">
        <v>0</v>
      </c>
      <c r="IM155" s="17">
        <v>0</v>
      </c>
      <c r="IN155" s="17">
        <v>0</v>
      </c>
      <c r="IO155" s="17">
        <v>0</v>
      </c>
      <c r="IP155" s="17">
        <v>0</v>
      </c>
      <c r="IQ155" s="17">
        <v>0</v>
      </c>
      <c r="IR155" s="17">
        <v>0</v>
      </c>
      <c r="IS155" s="17">
        <v>0</v>
      </c>
      <c r="IT155" s="17">
        <v>0</v>
      </c>
      <c r="IU155" s="17">
        <v>0</v>
      </c>
      <c r="IV155" s="17">
        <v>0</v>
      </c>
      <c r="IW155" s="17">
        <v>0</v>
      </c>
      <c r="IX155" s="17">
        <v>0</v>
      </c>
      <c r="IY155" s="17">
        <v>0</v>
      </c>
      <c r="IZ155" s="17">
        <v>0</v>
      </c>
      <c r="JA155" s="17">
        <v>0</v>
      </c>
      <c r="JB155" s="17">
        <v>0</v>
      </c>
      <c r="JC155" s="17">
        <v>0</v>
      </c>
      <c r="JD155" s="17">
        <v>0</v>
      </c>
      <c r="JE155" s="17">
        <v>0</v>
      </c>
      <c r="JF155" s="17">
        <v>0</v>
      </c>
      <c r="JG155" s="17">
        <v>0</v>
      </c>
      <c r="JH155" s="17">
        <v>0</v>
      </c>
      <c r="JI155" s="17">
        <v>0</v>
      </c>
      <c r="JJ155" s="17">
        <v>0</v>
      </c>
      <c r="JK155" s="17">
        <v>0</v>
      </c>
      <c r="JL155" s="17">
        <v>0</v>
      </c>
      <c r="JM155" s="17">
        <v>0</v>
      </c>
      <c r="JN155" s="17">
        <v>0</v>
      </c>
      <c r="JO155" s="17">
        <v>0</v>
      </c>
      <c r="JP155" s="17">
        <v>0</v>
      </c>
      <c r="JQ155" s="17">
        <v>0</v>
      </c>
      <c r="JR155" s="17">
        <v>0</v>
      </c>
      <c r="JS155" s="17">
        <v>0</v>
      </c>
      <c r="JT155" s="17">
        <v>0</v>
      </c>
      <c r="JU155" s="17">
        <v>0</v>
      </c>
      <c r="JV155" s="17">
        <v>0</v>
      </c>
      <c r="JW155" s="17">
        <v>0</v>
      </c>
      <c r="JX155" s="17">
        <v>0</v>
      </c>
      <c r="JY155" s="17">
        <v>0</v>
      </c>
    </row>
    <row r="156" spans="1:285" x14ac:dyDescent="0.15">
      <c r="A156" s="17" t="s">
        <v>86</v>
      </c>
      <c r="B156" s="17" t="s">
        <v>87</v>
      </c>
      <c r="C156" s="17">
        <v>0</v>
      </c>
      <c r="D156" s="17">
        <v>32.79</v>
      </c>
      <c r="E156" s="17">
        <v>32.79</v>
      </c>
      <c r="F156" s="17">
        <v>32.79</v>
      </c>
      <c r="G156" s="17">
        <v>32.79</v>
      </c>
      <c r="H156" s="17">
        <v>32.79</v>
      </c>
      <c r="I156" s="17">
        <v>32.9</v>
      </c>
      <c r="J156" s="17">
        <v>32.9</v>
      </c>
      <c r="K156" s="17">
        <v>32.9</v>
      </c>
      <c r="L156" s="17">
        <v>32.9</v>
      </c>
      <c r="M156" s="17">
        <v>32.9</v>
      </c>
      <c r="N156" s="17">
        <v>33.07</v>
      </c>
      <c r="O156" s="17">
        <v>33.07</v>
      </c>
      <c r="P156" s="17">
        <v>33.130000000000003</v>
      </c>
      <c r="Q156" s="17">
        <v>33.090000000000003</v>
      </c>
      <c r="R156" s="17">
        <v>33.03</v>
      </c>
      <c r="S156" s="17">
        <v>33.06</v>
      </c>
      <c r="T156" s="17">
        <v>33.130000000000003</v>
      </c>
      <c r="U156" s="17">
        <v>33.28</v>
      </c>
      <c r="V156" s="17">
        <v>33.25</v>
      </c>
      <c r="W156" s="17">
        <v>33.200000000000003</v>
      </c>
      <c r="X156" s="17">
        <v>33.200000000000003</v>
      </c>
      <c r="Y156" s="17">
        <v>33.18</v>
      </c>
      <c r="Z156" s="17">
        <v>33.18</v>
      </c>
      <c r="AA156" s="17">
        <v>33.18</v>
      </c>
      <c r="AB156" s="17">
        <v>0</v>
      </c>
      <c r="AC156" s="17">
        <v>0</v>
      </c>
      <c r="AD156" s="17">
        <v>0</v>
      </c>
      <c r="AE156" s="17">
        <v>0</v>
      </c>
      <c r="AF156" s="17">
        <v>0</v>
      </c>
      <c r="AG156" s="17">
        <v>0</v>
      </c>
      <c r="AH156" s="17">
        <v>0</v>
      </c>
      <c r="AI156" s="17">
        <v>0</v>
      </c>
      <c r="AJ156" s="17">
        <v>0</v>
      </c>
      <c r="AK156" s="17">
        <v>0</v>
      </c>
      <c r="AL156" s="17">
        <v>0</v>
      </c>
      <c r="AM156" s="17">
        <v>0</v>
      </c>
      <c r="AN156" s="17">
        <v>0</v>
      </c>
      <c r="AO156" s="17">
        <v>0</v>
      </c>
      <c r="AP156" s="17">
        <v>0</v>
      </c>
      <c r="AQ156" s="17">
        <v>0</v>
      </c>
      <c r="AR156" s="17">
        <v>0</v>
      </c>
      <c r="AS156" s="17">
        <v>0</v>
      </c>
      <c r="AT156" s="17">
        <v>0</v>
      </c>
      <c r="AU156" s="17">
        <v>0</v>
      </c>
      <c r="AV156" s="17">
        <v>0</v>
      </c>
      <c r="AW156" s="17">
        <v>0</v>
      </c>
      <c r="AX156" s="17">
        <v>0</v>
      </c>
      <c r="AY156" s="17">
        <v>0</v>
      </c>
      <c r="AZ156" s="17">
        <v>0</v>
      </c>
      <c r="BA156" s="17">
        <v>0</v>
      </c>
      <c r="BB156" s="17">
        <v>0</v>
      </c>
      <c r="BC156" s="17">
        <v>0</v>
      </c>
      <c r="BD156" s="17">
        <v>0</v>
      </c>
      <c r="BE156" s="17">
        <v>0</v>
      </c>
      <c r="BF156" s="17">
        <v>0</v>
      </c>
      <c r="BG156" s="17">
        <v>0</v>
      </c>
      <c r="BH156" s="17">
        <v>0</v>
      </c>
      <c r="BI156" s="17">
        <v>0</v>
      </c>
      <c r="BJ156" s="17">
        <v>0</v>
      </c>
      <c r="BK156" s="17">
        <v>0</v>
      </c>
      <c r="BL156" s="17">
        <v>0</v>
      </c>
      <c r="BM156" s="17">
        <v>0</v>
      </c>
      <c r="BN156" s="17">
        <v>0</v>
      </c>
      <c r="BO156" s="17">
        <v>0</v>
      </c>
      <c r="BP156" s="17">
        <v>0</v>
      </c>
      <c r="BQ156" s="17">
        <v>0</v>
      </c>
      <c r="BR156" s="17">
        <v>0</v>
      </c>
      <c r="BS156" s="17">
        <v>0</v>
      </c>
      <c r="BT156" s="17">
        <v>0</v>
      </c>
      <c r="BU156" s="17">
        <v>0</v>
      </c>
      <c r="BV156" s="17">
        <v>0</v>
      </c>
      <c r="BW156" s="17">
        <v>0</v>
      </c>
      <c r="BX156" s="17">
        <v>0</v>
      </c>
      <c r="BY156" s="17">
        <v>0</v>
      </c>
      <c r="BZ156" s="17">
        <v>0</v>
      </c>
      <c r="CA156" s="17">
        <v>0</v>
      </c>
      <c r="CB156" s="17">
        <v>0</v>
      </c>
      <c r="CC156" s="17">
        <v>0</v>
      </c>
      <c r="CD156" s="17">
        <v>0</v>
      </c>
      <c r="CE156" s="17">
        <v>0</v>
      </c>
      <c r="CF156" s="17">
        <v>0</v>
      </c>
      <c r="CG156" s="17">
        <v>0</v>
      </c>
      <c r="CH156" s="17">
        <v>0</v>
      </c>
      <c r="CI156" s="17">
        <v>0</v>
      </c>
      <c r="CJ156" s="17">
        <v>0</v>
      </c>
      <c r="CK156" s="17">
        <v>0</v>
      </c>
      <c r="CL156" s="17">
        <v>0</v>
      </c>
      <c r="CM156" s="17">
        <v>0</v>
      </c>
      <c r="CN156" s="17">
        <v>0</v>
      </c>
      <c r="CO156" s="17">
        <v>0</v>
      </c>
      <c r="CP156" s="17">
        <v>0</v>
      </c>
      <c r="CQ156" s="17">
        <v>0</v>
      </c>
      <c r="CR156" s="17">
        <v>0</v>
      </c>
      <c r="CS156" s="17">
        <v>0</v>
      </c>
      <c r="CT156" s="17">
        <v>0</v>
      </c>
      <c r="CU156" s="17">
        <v>0</v>
      </c>
      <c r="CV156" s="17">
        <v>0</v>
      </c>
      <c r="CW156" s="17">
        <v>0</v>
      </c>
      <c r="CX156" s="17">
        <v>0</v>
      </c>
      <c r="CY156" s="17">
        <v>0</v>
      </c>
      <c r="CZ156" s="17">
        <v>0</v>
      </c>
      <c r="DA156" s="17">
        <v>0</v>
      </c>
      <c r="DB156" s="17">
        <v>0</v>
      </c>
      <c r="DC156" s="17">
        <v>0</v>
      </c>
      <c r="DD156" s="17">
        <v>0</v>
      </c>
      <c r="DE156" s="17">
        <v>0</v>
      </c>
      <c r="DF156" s="17">
        <v>0</v>
      </c>
      <c r="DG156" s="17">
        <v>0</v>
      </c>
      <c r="DH156" s="17">
        <v>0</v>
      </c>
      <c r="DI156" s="17">
        <v>0</v>
      </c>
      <c r="DJ156" s="17">
        <v>0</v>
      </c>
      <c r="DK156" s="17">
        <v>0</v>
      </c>
      <c r="DL156" s="17">
        <v>0</v>
      </c>
      <c r="DM156" s="17">
        <v>0</v>
      </c>
      <c r="DN156" s="17">
        <v>0</v>
      </c>
      <c r="DO156" s="17">
        <v>0</v>
      </c>
      <c r="DP156" s="17">
        <v>0</v>
      </c>
      <c r="DQ156" s="17">
        <v>0</v>
      </c>
      <c r="DR156" s="17">
        <v>0</v>
      </c>
      <c r="DS156" s="17">
        <v>0</v>
      </c>
      <c r="DT156" s="17">
        <v>0</v>
      </c>
      <c r="DU156" s="17">
        <v>0</v>
      </c>
      <c r="DV156" s="17">
        <v>0</v>
      </c>
      <c r="DW156" s="17">
        <v>0</v>
      </c>
      <c r="DX156" s="17">
        <v>0</v>
      </c>
      <c r="DY156" s="17">
        <v>0</v>
      </c>
      <c r="DZ156" s="17">
        <v>0</v>
      </c>
      <c r="EA156" s="17">
        <v>0</v>
      </c>
      <c r="EB156" s="17">
        <v>0</v>
      </c>
      <c r="EC156" s="17">
        <v>0</v>
      </c>
      <c r="ED156" s="17">
        <v>0</v>
      </c>
      <c r="EE156" s="17">
        <v>0</v>
      </c>
      <c r="EF156" s="17">
        <v>0</v>
      </c>
      <c r="EG156" s="17">
        <v>0</v>
      </c>
      <c r="EH156" s="17">
        <v>0</v>
      </c>
      <c r="EI156" s="17">
        <v>0</v>
      </c>
      <c r="EJ156" s="17">
        <v>0</v>
      </c>
      <c r="EK156" s="17">
        <v>0</v>
      </c>
      <c r="EL156" s="17">
        <v>0</v>
      </c>
      <c r="EM156" s="17">
        <v>0</v>
      </c>
      <c r="EN156" s="17">
        <v>0</v>
      </c>
      <c r="EO156" s="17">
        <v>0</v>
      </c>
      <c r="EP156" s="17">
        <v>0</v>
      </c>
      <c r="EQ156" s="17">
        <v>0</v>
      </c>
      <c r="ER156" s="17">
        <v>0</v>
      </c>
      <c r="ES156" s="17">
        <v>0</v>
      </c>
      <c r="ET156" s="17">
        <v>0</v>
      </c>
      <c r="EU156" s="17">
        <v>0</v>
      </c>
      <c r="EV156" s="17">
        <v>0</v>
      </c>
      <c r="EW156" s="17">
        <v>0</v>
      </c>
      <c r="EX156" s="17">
        <v>0</v>
      </c>
      <c r="EY156" s="17">
        <v>0</v>
      </c>
      <c r="EZ156" s="17">
        <v>0</v>
      </c>
      <c r="FA156" s="17">
        <v>0</v>
      </c>
      <c r="FB156" s="17">
        <v>0</v>
      </c>
      <c r="FC156" s="17">
        <v>0</v>
      </c>
      <c r="FD156" s="17">
        <v>0</v>
      </c>
      <c r="FE156" s="17">
        <v>0</v>
      </c>
      <c r="FF156" s="17">
        <v>0</v>
      </c>
      <c r="FG156" s="17">
        <v>0</v>
      </c>
      <c r="FH156" s="17">
        <v>0</v>
      </c>
      <c r="FI156" s="17">
        <v>0</v>
      </c>
      <c r="FJ156" s="17">
        <v>0</v>
      </c>
      <c r="FK156" s="17">
        <v>0</v>
      </c>
      <c r="FL156" s="17">
        <v>0</v>
      </c>
      <c r="FM156" s="17">
        <v>0</v>
      </c>
      <c r="FN156" s="17">
        <v>0</v>
      </c>
      <c r="FO156" s="17">
        <v>0</v>
      </c>
      <c r="FP156" s="17">
        <v>0</v>
      </c>
      <c r="FQ156" s="17">
        <v>0</v>
      </c>
      <c r="FR156" s="17">
        <v>0</v>
      </c>
      <c r="FS156" s="17">
        <v>0</v>
      </c>
      <c r="FT156" s="17">
        <v>0</v>
      </c>
      <c r="FU156" s="17">
        <v>0</v>
      </c>
      <c r="FV156" s="17">
        <v>0</v>
      </c>
      <c r="FW156" s="17">
        <v>0</v>
      </c>
      <c r="FX156" s="17">
        <v>0</v>
      </c>
      <c r="FY156" s="17">
        <v>0</v>
      </c>
      <c r="FZ156" s="17">
        <v>0</v>
      </c>
      <c r="GA156" s="17">
        <v>0</v>
      </c>
      <c r="GB156" s="17">
        <v>0</v>
      </c>
      <c r="GC156" s="17">
        <v>0</v>
      </c>
      <c r="GD156" s="17">
        <v>0</v>
      </c>
      <c r="GE156" s="17">
        <v>0</v>
      </c>
      <c r="GF156" s="17">
        <v>0</v>
      </c>
      <c r="GG156" s="17">
        <v>0</v>
      </c>
      <c r="GH156" s="17">
        <v>0</v>
      </c>
      <c r="GI156" s="17">
        <v>0</v>
      </c>
      <c r="GJ156" s="17">
        <v>0</v>
      </c>
      <c r="GK156" s="17">
        <v>0</v>
      </c>
      <c r="GL156" s="17">
        <v>0</v>
      </c>
      <c r="GM156" s="17">
        <v>0</v>
      </c>
      <c r="GN156" s="17">
        <v>0</v>
      </c>
      <c r="GO156" s="17">
        <v>0</v>
      </c>
      <c r="GP156" s="17">
        <v>0</v>
      </c>
      <c r="GQ156" s="17">
        <v>0</v>
      </c>
      <c r="GR156" s="17">
        <v>0</v>
      </c>
      <c r="GS156" s="17">
        <v>0</v>
      </c>
      <c r="GT156" s="17">
        <v>0</v>
      </c>
      <c r="GU156" s="17">
        <v>0</v>
      </c>
      <c r="GV156" s="17">
        <v>0</v>
      </c>
      <c r="GW156" s="17">
        <v>0</v>
      </c>
      <c r="GX156" s="17">
        <v>0</v>
      </c>
      <c r="GY156" s="17">
        <v>0</v>
      </c>
      <c r="GZ156" s="17">
        <v>0</v>
      </c>
      <c r="HA156" s="17">
        <v>0</v>
      </c>
      <c r="HB156" s="17">
        <v>0</v>
      </c>
      <c r="HC156" s="17">
        <v>0</v>
      </c>
      <c r="HD156" s="17">
        <v>0</v>
      </c>
      <c r="HE156" s="17">
        <v>0</v>
      </c>
      <c r="HF156" s="17">
        <v>0</v>
      </c>
      <c r="HG156" s="17">
        <v>0</v>
      </c>
      <c r="HH156" s="17">
        <v>0</v>
      </c>
      <c r="HI156" s="17">
        <v>0</v>
      </c>
      <c r="HJ156" s="17">
        <v>0</v>
      </c>
      <c r="HK156" s="17">
        <v>0</v>
      </c>
      <c r="HL156" s="17">
        <v>0</v>
      </c>
      <c r="HM156" s="17">
        <v>0</v>
      </c>
      <c r="HN156" s="17">
        <v>0</v>
      </c>
      <c r="HO156" s="17">
        <v>0</v>
      </c>
      <c r="HP156" s="17">
        <v>0</v>
      </c>
      <c r="HQ156" s="17">
        <v>0</v>
      </c>
      <c r="HR156" s="17">
        <v>0</v>
      </c>
      <c r="HS156" s="17">
        <v>0</v>
      </c>
      <c r="HT156" s="17">
        <v>0</v>
      </c>
      <c r="HU156" s="17">
        <v>0</v>
      </c>
      <c r="HV156" s="17">
        <v>0</v>
      </c>
      <c r="HW156" s="17">
        <v>0</v>
      </c>
      <c r="HX156" s="17">
        <v>0</v>
      </c>
      <c r="HY156" s="17">
        <v>0</v>
      </c>
      <c r="HZ156" s="17">
        <v>0</v>
      </c>
      <c r="IA156" s="17">
        <v>0</v>
      </c>
      <c r="IB156" s="17">
        <v>0</v>
      </c>
      <c r="IC156" s="17">
        <v>0</v>
      </c>
      <c r="ID156" s="17">
        <v>0</v>
      </c>
      <c r="IE156" s="17">
        <v>0</v>
      </c>
      <c r="IF156" s="17">
        <v>0</v>
      </c>
      <c r="IG156" s="17">
        <v>0</v>
      </c>
      <c r="IH156" s="17">
        <v>0</v>
      </c>
      <c r="II156" s="17">
        <v>0</v>
      </c>
      <c r="IJ156" s="17">
        <v>0</v>
      </c>
      <c r="IK156" s="17">
        <v>0</v>
      </c>
      <c r="IL156" s="17">
        <v>0</v>
      </c>
      <c r="IM156" s="17">
        <v>0</v>
      </c>
      <c r="IN156" s="17">
        <v>0</v>
      </c>
      <c r="IO156" s="17">
        <v>0</v>
      </c>
      <c r="IP156" s="17">
        <v>0</v>
      </c>
      <c r="IQ156" s="17">
        <v>0</v>
      </c>
      <c r="IR156" s="17">
        <v>0</v>
      </c>
      <c r="IS156" s="17">
        <v>0</v>
      </c>
      <c r="IT156" s="17">
        <v>0</v>
      </c>
      <c r="IU156" s="17">
        <v>0</v>
      </c>
      <c r="IV156" s="17">
        <v>0</v>
      </c>
      <c r="IW156" s="17">
        <v>0</v>
      </c>
      <c r="IX156" s="17">
        <v>0</v>
      </c>
      <c r="IY156" s="17">
        <v>0</v>
      </c>
      <c r="IZ156" s="17">
        <v>0</v>
      </c>
      <c r="JA156" s="17">
        <v>0</v>
      </c>
      <c r="JB156" s="17">
        <v>0</v>
      </c>
      <c r="JC156" s="17">
        <v>0</v>
      </c>
      <c r="JD156" s="17">
        <v>0</v>
      </c>
      <c r="JE156" s="17">
        <v>0</v>
      </c>
      <c r="JF156" s="17">
        <v>0</v>
      </c>
      <c r="JG156" s="17">
        <v>0</v>
      </c>
      <c r="JH156" s="17">
        <v>0</v>
      </c>
      <c r="JI156" s="17">
        <v>0</v>
      </c>
      <c r="JJ156" s="17">
        <v>0</v>
      </c>
      <c r="JK156" s="17">
        <v>0</v>
      </c>
      <c r="JL156" s="17">
        <v>0</v>
      </c>
      <c r="JM156" s="17">
        <v>0</v>
      </c>
      <c r="JN156" s="17">
        <v>0</v>
      </c>
      <c r="JO156" s="17">
        <v>0</v>
      </c>
      <c r="JP156" s="17">
        <v>0</v>
      </c>
      <c r="JQ156" s="17">
        <v>0</v>
      </c>
      <c r="JR156" s="17">
        <v>0</v>
      </c>
      <c r="JS156" s="17">
        <v>0</v>
      </c>
      <c r="JT156" s="17">
        <v>0</v>
      </c>
      <c r="JU156" s="17">
        <v>0</v>
      </c>
      <c r="JV156" s="17">
        <v>0</v>
      </c>
      <c r="JW156" s="17">
        <v>0</v>
      </c>
      <c r="JX156" s="17">
        <v>0</v>
      </c>
      <c r="JY156" s="17">
        <v>0</v>
      </c>
    </row>
    <row r="157" spans="1:285" x14ac:dyDescent="0.15">
      <c r="A157" s="17" t="s">
        <v>140</v>
      </c>
      <c r="B157" s="17" t="s">
        <v>141</v>
      </c>
      <c r="C157" s="17">
        <v>0</v>
      </c>
      <c r="D157" s="17">
        <v>16.420000000000002</v>
      </c>
      <c r="E157" s="17">
        <v>16.420000000000002</v>
      </c>
      <c r="F157" s="17">
        <v>16.420000000000002</v>
      </c>
      <c r="G157" s="17">
        <v>16.420000000000002</v>
      </c>
      <c r="H157" s="17">
        <v>16.420000000000002</v>
      </c>
      <c r="I157" s="17">
        <v>16.420000000000002</v>
      </c>
      <c r="J157" s="17">
        <v>16.420000000000002</v>
      </c>
      <c r="K157" s="17">
        <v>16.420000000000002</v>
      </c>
      <c r="L157" s="17">
        <v>16.420000000000002</v>
      </c>
      <c r="M157" s="17">
        <v>16.420000000000002</v>
      </c>
      <c r="N157" s="17">
        <v>16.420000000000002</v>
      </c>
      <c r="O157" s="17">
        <v>16.420000000000002</v>
      </c>
      <c r="P157" s="17">
        <v>16.420000000000002</v>
      </c>
      <c r="Q157" s="17">
        <v>16.420000000000002</v>
      </c>
      <c r="R157" s="17">
        <v>16.420000000000002</v>
      </c>
      <c r="S157" s="17">
        <v>16.420000000000002</v>
      </c>
      <c r="T157" s="17">
        <v>16.420000000000002</v>
      </c>
      <c r="U157" s="17">
        <v>16.420000000000002</v>
      </c>
      <c r="V157" s="17">
        <v>16.420000000000002</v>
      </c>
      <c r="W157" s="17">
        <v>16.420000000000002</v>
      </c>
      <c r="X157" s="17">
        <v>16.420000000000002</v>
      </c>
      <c r="Y157" s="17">
        <v>16.420000000000002</v>
      </c>
      <c r="Z157" s="17">
        <v>16.420000000000002</v>
      </c>
      <c r="AA157" s="17">
        <v>16.420000000000002</v>
      </c>
      <c r="AB157" s="17">
        <v>0</v>
      </c>
      <c r="AC157" s="17">
        <v>0</v>
      </c>
      <c r="AD157" s="17">
        <v>0</v>
      </c>
      <c r="AE157" s="17">
        <v>0</v>
      </c>
      <c r="AF157" s="17">
        <v>0</v>
      </c>
      <c r="AG157" s="17">
        <v>0</v>
      </c>
      <c r="AH157" s="17">
        <v>0</v>
      </c>
      <c r="AI157" s="17">
        <v>0</v>
      </c>
      <c r="AJ157" s="17">
        <v>0</v>
      </c>
      <c r="AK157" s="17">
        <v>0</v>
      </c>
      <c r="AL157" s="17">
        <v>0</v>
      </c>
      <c r="AM157" s="17">
        <v>0</v>
      </c>
      <c r="AN157" s="17">
        <v>0</v>
      </c>
      <c r="AO157" s="17">
        <v>0</v>
      </c>
      <c r="AP157" s="17">
        <v>0</v>
      </c>
      <c r="AQ157" s="17">
        <v>0</v>
      </c>
      <c r="AR157" s="17">
        <v>0</v>
      </c>
      <c r="AS157" s="17">
        <v>0</v>
      </c>
      <c r="AT157" s="17">
        <v>0</v>
      </c>
      <c r="AU157" s="17">
        <v>0</v>
      </c>
      <c r="AV157" s="17">
        <v>0</v>
      </c>
      <c r="AW157" s="17">
        <v>0</v>
      </c>
      <c r="AX157" s="17">
        <v>0</v>
      </c>
      <c r="AY157" s="17">
        <v>0</v>
      </c>
      <c r="AZ157" s="17">
        <v>0</v>
      </c>
      <c r="BA157" s="17">
        <v>0</v>
      </c>
      <c r="BB157" s="17">
        <v>0</v>
      </c>
      <c r="BC157" s="17">
        <v>0</v>
      </c>
      <c r="BD157" s="17">
        <v>0</v>
      </c>
      <c r="BE157" s="17">
        <v>0</v>
      </c>
      <c r="BF157" s="17">
        <v>0</v>
      </c>
      <c r="BG157" s="17">
        <v>0</v>
      </c>
      <c r="BH157" s="17">
        <v>0</v>
      </c>
      <c r="BI157" s="17">
        <v>0</v>
      </c>
      <c r="BJ157" s="17">
        <v>0</v>
      </c>
      <c r="BK157" s="17">
        <v>0</v>
      </c>
      <c r="BL157" s="17">
        <v>0</v>
      </c>
      <c r="BM157" s="17">
        <v>0</v>
      </c>
      <c r="BN157" s="17">
        <v>0</v>
      </c>
      <c r="BO157" s="17">
        <v>0</v>
      </c>
      <c r="BP157" s="17">
        <v>0</v>
      </c>
      <c r="BQ157" s="17">
        <v>0</v>
      </c>
      <c r="BR157" s="17">
        <v>0</v>
      </c>
      <c r="BS157" s="17">
        <v>0</v>
      </c>
      <c r="BT157" s="17">
        <v>0</v>
      </c>
      <c r="BU157" s="17">
        <v>0</v>
      </c>
      <c r="BV157" s="17">
        <v>0</v>
      </c>
      <c r="BW157" s="17">
        <v>0</v>
      </c>
      <c r="BX157" s="17">
        <v>0</v>
      </c>
      <c r="BY157" s="17">
        <v>0</v>
      </c>
      <c r="BZ157" s="17">
        <v>0</v>
      </c>
      <c r="CA157" s="17">
        <v>0</v>
      </c>
      <c r="CB157" s="17">
        <v>0</v>
      </c>
      <c r="CC157" s="17">
        <v>0</v>
      </c>
      <c r="CD157" s="17">
        <v>0</v>
      </c>
      <c r="CE157" s="17">
        <v>0</v>
      </c>
      <c r="CF157" s="17">
        <v>0</v>
      </c>
      <c r="CG157" s="17">
        <v>0</v>
      </c>
      <c r="CH157" s="17">
        <v>0</v>
      </c>
      <c r="CI157" s="17">
        <v>0</v>
      </c>
      <c r="CJ157" s="17">
        <v>0</v>
      </c>
      <c r="CK157" s="17">
        <v>0</v>
      </c>
      <c r="CL157" s="17">
        <v>0</v>
      </c>
      <c r="CM157" s="17">
        <v>0</v>
      </c>
      <c r="CN157" s="17">
        <v>0</v>
      </c>
      <c r="CO157" s="17">
        <v>0</v>
      </c>
      <c r="CP157" s="17">
        <v>0</v>
      </c>
      <c r="CQ157" s="17">
        <v>0</v>
      </c>
      <c r="CR157" s="17">
        <v>0</v>
      </c>
      <c r="CS157" s="17">
        <v>0</v>
      </c>
      <c r="CT157" s="17">
        <v>0</v>
      </c>
      <c r="CU157" s="17">
        <v>0</v>
      </c>
      <c r="CV157" s="17">
        <v>0</v>
      </c>
      <c r="CW157" s="17">
        <v>0</v>
      </c>
      <c r="CX157" s="17">
        <v>0</v>
      </c>
      <c r="CY157" s="17">
        <v>0</v>
      </c>
      <c r="CZ157" s="17">
        <v>0</v>
      </c>
      <c r="DA157" s="17">
        <v>0</v>
      </c>
      <c r="DB157" s="17">
        <v>0</v>
      </c>
      <c r="DC157" s="17">
        <v>0</v>
      </c>
      <c r="DD157" s="17">
        <v>0</v>
      </c>
      <c r="DE157" s="17">
        <v>0</v>
      </c>
      <c r="DF157" s="17">
        <v>0</v>
      </c>
      <c r="DG157" s="17">
        <v>0</v>
      </c>
      <c r="DH157" s="17">
        <v>0</v>
      </c>
      <c r="DI157" s="17">
        <v>0</v>
      </c>
      <c r="DJ157" s="17">
        <v>0</v>
      </c>
      <c r="DK157" s="17">
        <v>0</v>
      </c>
      <c r="DL157" s="17">
        <v>0</v>
      </c>
      <c r="DM157" s="17">
        <v>0</v>
      </c>
      <c r="DN157" s="17">
        <v>0</v>
      </c>
      <c r="DO157" s="17">
        <v>0</v>
      </c>
      <c r="DP157" s="17">
        <v>0</v>
      </c>
      <c r="DQ157" s="17">
        <v>0</v>
      </c>
      <c r="DR157" s="17">
        <v>0</v>
      </c>
      <c r="DS157" s="17">
        <v>0</v>
      </c>
      <c r="DT157" s="17">
        <v>0</v>
      </c>
      <c r="DU157" s="17">
        <v>0</v>
      </c>
      <c r="DV157" s="17">
        <v>0</v>
      </c>
      <c r="DW157" s="17">
        <v>0</v>
      </c>
      <c r="DX157" s="17">
        <v>0</v>
      </c>
      <c r="DY157" s="17">
        <v>0</v>
      </c>
      <c r="DZ157" s="17">
        <v>0</v>
      </c>
      <c r="EA157" s="17">
        <v>0</v>
      </c>
      <c r="EB157" s="17">
        <v>0</v>
      </c>
      <c r="EC157" s="17">
        <v>0</v>
      </c>
      <c r="ED157" s="17">
        <v>0</v>
      </c>
      <c r="EE157" s="17">
        <v>0</v>
      </c>
      <c r="EF157" s="17">
        <v>0</v>
      </c>
      <c r="EG157" s="17">
        <v>0</v>
      </c>
      <c r="EH157" s="17">
        <v>0</v>
      </c>
      <c r="EI157" s="17">
        <v>0</v>
      </c>
      <c r="EJ157" s="17">
        <v>0</v>
      </c>
      <c r="EK157" s="17">
        <v>0</v>
      </c>
      <c r="EL157" s="17">
        <v>0</v>
      </c>
      <c r="EM157" s="17">
        <v>0</v>
      </c>
      <c r="EN157" s="17">
        <v>0</v>
      </c>
      <c r="EO157" s="17">
        <v>0</v>
      </c>
      <c r="EP157" s="17">
        <v>0</v>
      </c>
      <c r="EQ157" s="17">
        <v>0</v>
      </c>
      <c r="ER157" s="17">
        <v>0</v>
      </c>
      <c r="ES157" s="17">
        <v>0</v>
      </c>
      <c r="ET157" s="17">
        <v>0</v>
      </c>
      <c r="EU157" s="17">
        <v>0</v>
      </c>
      <c r="EV157" s="17">
        <v>0</v>
      </c>
      <c r="EW157" s="17">
        <v>0</v>
      </c>
      <c r="EX157" s="17">
        <v>0</v>
      </c>
      <c r="EY157" s="17">
        <v>0</v>
      </c>
      <c r="EZ157" s="17">
        <v>0</v>
      </c>
      <c r="FA157" s="17">
        <v>0</v>
      </c>
      <c r="FB157" s="17">
        <v>0</v>
      </c>
      <c r="FC157" s="17">
        <v>0</v>
      </c>
      <c r="FD157" s="17">
        <v>0</v>
      </c>
      <c r="FE157" s="17">
        <v>0</v>
      </c>
      <c r="FF157" s="17">
        <v>0</v>
      </c>
      <c r="FG157" s="17">
        <v>0</v>
      </c>
      <c r="FH157" s="17">
        <v>0</v>
      </c>
      <c r="FI157" s="17">
        <v>0</v>
      </c>
      <c r="FJ157" s="17">
        <v>0</v>
      </c>
      <c r="FK157" s="17">
        <v>0</v>
      </c>
      <c r="FL157" s="17">
        <v>0</v>
      </c>
      <c r="FM157" s="17">
        <v>0</v>
      </c>
      <c r="FN157" s="17">
        <v>0</v>
      </c>
      <c r="FO157" s="17">
        <v>0</v>
      </c>
      <c r="FP157" s="17">
        <v>0</v>
      </c>
      <c r="FQ157" s="17">
        <v>0</v>
      </c>
      <c r="FR157" s="17">
        <v>0</v>
      </c>
      <c r="FS157" s="17">
        <v>0</v>
      </c>
      <c r="FT157" s="17">
        <v>0</v>
      </c>
      <c r="FU157" s="17">
        <v>0</v>
      </c>
      <c r="FV157" s="17">
        <v>0</v>
      </c>
      <c r="FW157" s="17">
        <v>0</v>
      </c>
      <c r="FX157" s="17">
        <v>0</v>
      </c>
      <c r="FY157" s="17">
        <v>0</v>
      </c>
      <c r="FZ157" s="17">
        <v>0</v>
      </c>
      <c r="GA157" s="17">
        <v>0</v>
      </c>
      <c r="GB157" s="17">
        <v>0</v>
      </c>
      <c r="GC157" s="17">
        <v>0</v>
      </c>
      <c r="GD157" s="17">
        <v>0</v>
      </c>
      <c r="GE157" s="17">
        <v>0</v>
      </c>
      <c r="GF157" s="17">
        <v>0</v>
      </c>
      <c r="GG157" s="17">
        <v>0</v>
      </c>
      <c r="GH157" s="17">
        <v>0</v>
      </c>
      <c r="GI157" s="17">
        <v>0</v>
      </c>
      <c r="GJ157" s="17">
        <v>0</v>
      </c>
      <c r="GK157" s="17">
        <v>0</v>
      </c>
      <c r="GL157" s="17">
        <v>0</v>
      </c>
      <c r="GM157" s="17">
        <v>0</v>
      </c>
      <c r="GN157" s="17">
        <v>0</v>
      </c>
      <c r="GO157" s="17">
        <v>0</v>
      </c>
      <c r="GP157" s="17">
        <v>0</v>
      </c>
      <c r="GQ157" s="17">
        <v>0</v>
      </c>
      <c r="GR157" s="17">
        <v>0</v>
      </c>
      <c r="GS157" s="17">
        <v>0</v>
      </c>
      <c r="GT157" s="17">
        <v>0</v>
      </c>
      <c r="GU157" s="17">
        <v>0</v>
      </c>
      <c r="GV157" s="17">
        <v>0</v>
      </c>
      <c r="GW157" s="17">
        <v>0</v>
      </c>
      <c r="GX157" s="17">
        <v>0</v>
      </c>
      <c r="GY157" s="17">
        <v>0</v>
      </c>
      <c r="GZ157" s="17">
        <v>0</v>
      </c>
      <c r="HA157" s="17">
        <v>0</v>
      </c>
      <c r="HB157" s="17">
        <v>0</v>
      </c>
      <c r="HC157" s="17">
        <v>0</v>
      </c>
      <c r="HD157" s="17">
        <v>0</v>
      </c>
      <c r="HE157" s="17">
        <v>0</v>
      </c>
      <c r="HF157" s="17">
        <v>0</v>
      </c>
      <c r="HG157" s="17">
        <v>0</v>
      </c>
      <c r="HH157" s="17">
        <v>0</v>
      </c>
      <c r="HI157" s="17">
        <v>0</v>
      </c>
      <c r="HJ157" s="17">
        <v>0</v>
      </c>
      <c r="HK157" s="17">
        <v>0</v>
      </c>
      <c r="HL157" s="17">
        <v>0</v>
      </c>
      <c r="HM157" s="17">
        <v>0</v>
      </c>
      <c r="HN157" s="17">
        <v>0</v>
      </c>
      <c r="HO157" s="17">
        <v>0</v>
      </c>
      <c r="HP157" s="17">
        <v>0</v>
      </c>
      <c r="HQ157" s="17">
        <v>0</v>
      </c>
      <c r="HR157" s="17">
        <v>0</v>
      </c>
      <c r="HS157" s="17">
        <v>0</v>
      </c>
      <c r="HT157" s="17">
        <v>0</v>
      </c>
      <c r="HU157" s="17">
        <v>0</v>
      </c>
      <c r="HV157" s="17">
        <v>0</v>
      </c>
      <c r="HW157" s="17">
        <v>0</v>
      </c>
      <c r="HX157" s="17">
        <v>0</v>
      </c>
      <c r="HY157" s="17">
        <v>0</v>
      </c>
      <c r="HZ157" s="17">
        <v>0</v>
      </c>
      <c r="IA157" s="17">
        <v>0</v>
      </c>
      <c r="IB157" s="17">
        <v>0</v>
      </c>
      <c r="IC157" s="17">
        <v>0</v>
      </c>
      <c r="ID157" s="17">
        <v>0</v>
      </c>
      <c r="IE157" s="17">
        <v>0</v>
      </c>
      <c r="IF157" s="17">
        <v>0</v>
      </c>
      <c r="IG157" s="17">
        <v>0</v>
      </c>
      <c r="IH157" s="17">
        <v>0</v>
      </c>
      <c r="II157" s="17">
        <v>0</v>
      </c>
      <c r="IJ157" s="17">
        <v>0</v>
      </c>
      <c r="IK157" s="17">
        <v>0</v>
      </c>
      <c r="IL157" s="17">
        <v>0</v>
      </c>
      <c r="IM157" s="17">
        <v>0</v>
      </c>
      <c r="IN157" s="17">
        <v>0</v>
      </c>
      <c r="IO157" s="17">
        <v>0</v>
      </c>
      <c r="IP157" s="17">
        <v>0</v>
      </c>
      <c r="IQ157" s="17">
        <v>0</v>
      </c>
      <c r="IR157" s="17">
        <v>0</v>
      </c>
      <c r="IS157" s="17">
        <v>0</v>
      </c>
      <c r="IT157" s="17">
        <v>0</v>
      </c>
      <c r="IU157" s="17">
        <v>0</v>
      </c>
      <c r="IV157" s="17">
        <v>0</v>
      </c>
      <c r="IW157" s="17">
        <v>0</v>
      </c>
      <c r="IX157" s="17">
        <v>0</v>
      </c>
      <c r="IY157" s="17">
        <v>0</v>
      </c>
      <c r="IZ157" s="17">
        <v>0</v>
      </c>
      <c r="JA157" s="17">
        <v>0</v>
      </c>
      <c r="JB157" s="17">
        <v>0</v>
      </c>
      <c r="JC157" s="17">
        <v>0</v>
      </c>
      <c r="JD157" s="17">
        <v>0</v>
      </c>
      <c r="JE157" s="17">
        <v>0</v>
      </c>
      <c r="JF157" s="17">
        <v>0</v>
      </c>
      <c r="JG157" s="17">
        <v>0</v>
      </c>
      <c r="JH157" s="17">
        <v>0</v>
      </c>
      <c r="JI157" s="17">
        <v>0</v>
      </c>
      <c r="JJ157" s="17">
        <v>0</v>
      </c>
      <c r="JK157" s="17">
        <v>0</v>
      </c>
      <c r="JL157" s="17">
        <v>0</v>
      </c>
      <c r="JM157" s="17">
        <v>0</v>
      </c>
      <c r="JN157" s="17">
        <v>0</v>
      </c>
      <c r="JO157" s="17">
        <v>0</v>
      </c>
      <c r="JP157" s="17">
        <v>0</v>
      </c>
      <c r="JQ157" s="17">
        <v>0</v>
      </c>
      <c r="JR157" s="17">
        <v>0</v>
      </c>
      <c r="JS157" s="17">
        <v>0</v>
      </c>
      <c r="JT157" s="17">
        <v>0</v>
      </c>
      <c r="JU157" s="17">
        <v>0</v>
      </c>
      <c r="JV157" s="17">
        <v>0</v>
      </c>
      <c r="JW157" s="17">
        <v>0</v>
      </c>
      <c r="JX157" s="17">
        <v>0</v>
      </c>
      <c r="JY157" s="17">
        <v>0</v>
      </c>
    </row>
    <row r="158" spans="1:285" x14ac:dyDescent="0.15">
      <c r="A158" s="17" t="s">
        <v>872</v>
      </c>
      <c r="B158" s="17" t="s">
        <v>873</v>
      </c>
      <c r="C158" s="17">
        <v>0</v>
      </c>
      <c r="D158" s="17">
        <v>26.9</v>
      </c>
      <c r="E158" s="17">
        <v>26.9</v>
      </c>
      <c r="F158" s="17">
        <v>26.9</v>
      </c>
      <c r="G158" s="17">
        <v>26.9</v>
      </c>
      <c r="H158" s="17">
        <v>26.9</v>
      </c>
      <c r="I158" s="17">
        <v>27.13</v>
      </c>
      <c r="J158" s="17">
        <v>27.13</v>
      </c>
      <c r="K158" s="17">
        <v>27.13</v>
      </c>
      <c r="L158" s="17">
        <v>27.13</v>
      </c>
      <c r="M158" s="17">
        <v>27.13</v>
      </c>
      <c r="N158" s="17">
        <v>27.3</v>
      </c>
      <c r="O158" s="17">
        <v>27.18</v>
      </c>
      <c r="P158" s="17">
        <v>27.15</v>
      </c>
      <c r="Q158" s="17">
        <v>27.14</v>
      </c>
      <c r="R158" s="17">
        <v>27.06</v>
      </c>
      <c r="S158" s="17">
        <v>27.16</v>
      </c>
      <c r="T158" s="17">
        <v>27.2</v>
      </c>
      <c r="U158" s="17">
        <v>27.2</v>
      </c>
      <c r="V158" s="17">
        <v>27.11</v>
      </c>
      <c r="W158" s="17">
        <v>27.14</v>
      </c>
      <c r="X158" s="17">
        <v>27.21</v>
      </c>
      <c r="Y158" s="17">
        <v>27.2</v>
      </c>
      <c r="Z158" s="17">
        <v>27.24</v>
      </c>
      <c r="AA158" s="17">
        <v>27.27</v>
      </c>
      <c r="AB158" s="17">
        <v>0</v>
      </c>
      <c r="AC158" s="17">
        <v>0</v>
      </c>
      <c r="AD158" s="17">
        <v>0</v>
      </c>
      <c r="AE158" s="17">
        <v>0</v>
      </c>
      <c r="AF158" s="17">
        <v>0</v>
      </c>
      <c r="AG158" s="17">
        <v>0</v>
      </c>
      <c r="AH158" s="17">
        <v>0</v>
      </c>
      <c r="AI158" s="17">
        <v>0</v>
      </c>
      <c r="AJ158" s="17">
        <v>0</v>
      </c>
      <c r="AK158" s="17">
        <v>0</v>
      </c>
      <c r="AL158" s="17">
        <v>0</v>
      </c>
      <c r="AM158" s="17">
        <v>0</v>
      </c>
      <c r="AN158" s="17">
        <v>0</v>
      </c>
      <c r="AO158" s="17">
        <v>0</v>
      </c>
      <c r="AP158" s="17">
        <v>0</v>
      </c>
      <c r="AQ158" s="17">
        <v>0</v>
      </c>
      <c r="AR158" s="17">
        <v>0</v>
      </c>
      <c r="AS158" s="17">
        <v>0</v>
      </c>
      <c r="AT158" s="17">
        <v>0</v>
      </c>
      <c r="AU158" s="17">
        <v>0</v>
      </c>
      <c r="AV158" s="17">
        <v>0</v>
      </c>
      <c r="AW158" s="17">
        <v>0</v>
      </c>
      <c r="AX158" s="17">
        <v>0</v>
      </c>
      <c r="AY158" s="17">
        <v>0</v>
      </c>
      <c r="AZ158" s="17">
        <v>0</v>
      </c>
      <c r="BA158" s="17">
        <v>0</v>
      </c>
      <c r="BB158" s="17">
        <v>0</v>
      </c>
      <c r="BC158" s="17">
        <v>0</v>
      </c>
      <c r="BD158" s="17">
        <v>0</v>
      </c>
      <c r="BE158" s="17">
        <v>0</v>
      </c>
      <c r="BF158" s="17">
        <v>0</v>
      </c>
      <c r="BG158" s="17">
        <v>0</v>
      </c>
      <c r="BH158" s="17">
        <v>0</v>
      </c>
      <c r="BI158" s="17">
        <v>0</v>
      </c>
      <c r="BJ158" s="17">
        <v>0</v>
      </c>
      <c r="BK158" s="17">
        <v>0</v>
      </c>
      <c r="BL158" s="17">
        <v>0</v>
      </c>
      <c r="BM158" s="17">
        <v>0</v>
      </c>
      <c r="BN158" s="17">
        <v>0</v>
      </c>
      <c r="BO158" s="17">
        <v>0</v>
      </c>
      <c r="BP158" s="17">
        <v>0</v>
      </c>
      <c r="BQ158" s="17">
        <v>0</v>
      </c>
      <c r="BR158" s="17">
        <v>0</v>
      </c>
      <c r="BS158" s="17">
        <v>0</v>
      </c>
      <c r="BT158" s="17">
        <v>0</v>
      </c>
      <c r="BU158" s="17">
        <v>0</v>
      </c>
      <c r="BV158" s="17">
        <v>0</v>
      </c>
      <c r="BW158" s="17">
        <v>0</v>
      </c>
      <c r="BX158" s="17">
        <v>0</v>
      </c>
      <c r="BY158" s="17">
        <v>0</v>
      </c>
      <c r="BZ158" s="17">
        <v>0</v>
      </c>
      <c r="CA158" s="17">
        <v>0</v>
      </c>
      <c r="CB158" s="17">
        <v>0</v>
      </c>
      <c r="CC158" s="17">
        <v>0</v>
      </c>
      <c r="CD158" s="17">
        <v>0</v>
      </c>
      <c r="CE158" s="17">
        <v>0</v>
      </c>
      <c r="CF158" s="17">
        <v>0</v>
      </c>
      <c r="CG158" s="17">
        <v>0</v>
      </c>
      <c r="CH158" s="17">
        <v>0</v>
      </c>
      <c r="CI158" s="17">
        <v>0</v>
      </c>
      <c r="CJ158" s="17">
        <v>0</v>
      </c>
      <c r="CK158" s="17">
        <v>0</v>
      </c>
      <c r="CL158" s="17">
        <v>0</v>
      </c>
      <c r="CM158" s="17">
        <v>0</v>
      </c>
      <c r="CN158" s="17">
        <v>0</v>
      </c>
      <c r="CO158" s="17">
        <v>0</v>
      </c>
      <c r="CP158" s="17">
        <v>0</v>
      </c>
      <c r="CQ158" s="17">
        <v>0</v>
      </c>
      <c r="CR158" s="17">
        <v>0</v>
      </c>
      <c r="CS158" s="17">
        <v>0</v>
      </c>
      <c r="CT158" s="17">
        <v>0</v>
      </c>
      <c r="CU158" s="17">
        <v>0</v>
      </c>
      <c r="CV158" s="17">
        <v>0</v>
      </c>
      <c r="CW158" s="17">
        <v>0</v>
      </c>
      <c r="CX158" s="17">
        <v>0</v>
      </c>
      <c r="CY158" s="17">
        <v>0</v>
      </c>
      <c r="CZ158" s="17">
        <v>0</v>
      </c>
      <c r="DA158" s="17">
        <v>0</v>
      </c>
      <c r="DB158" s="17">
        <v>0</v>
      </c>
      <c r="DC158" s="17">
        <v>0</v>
      </c>
      <c r="DD158" s="17">
        <v>0</v>
      </c>
      <c r="DE158" s="17">
        <v>0</v>
      </c>
      <c r="DF158" s="17">
        <v>0</v>
      </c>
      <c r="DG158" s="17">
        <v>0</v>
      </c>
      <c r="DH158" s="17">
        <v>0</v>
      </c>
      <c r="DI158" s="17">
        <v>0</v>
      </c>
      <c r="DJ158" s="17">
        <v>0</v>
      </c>
      <c r="DK158" s="17">
        <v>0</v>
      </c>
      <c r="DL158" s="17">
        <v>0</v>
      </c>
      <c r="DM158" s="17">
        <v>0</v>
      </c>
      <c r="DN158" s="17">
        <v>0</v>
      </c>
      <c r="DO158" s="17">
        <v>0</v>
      </c>
      <c r="DP158" s="17">
        <v>0</v>
      </c>
      <c r="DQ158" s="17">
        <v>0</v>
      </c>
      <c r="DR158" s="17">
        <v>0</v>
      </c>
      <c r="DS158" s="17">
        <v>0</v>
      </c>
      <c r="DT158" s="17">
        <v>0</v>
      </c>
      <c r="DU158" s="17">
        <v>0</v>
      </c>
      <c r="DV158" s="17">
        <v>0</v>
      </c>
      <c r="DW158" s="17">
        <v>0</v>
      </c>
      <c r="DX158" s="17">
        <v>0</v>
      </c>
      <c r="DY158" s="17">
        <v>0</v>
      </c>
      <c r="DZ158" s="17">
        <v>0</v>
      </c>
      <c r="EA158" s="17">
        <v>0</v>
      </c>
      <c r="EB158" s="17">
        <v>0</v>
      </c>
      <c r="EC158" s="17">
        <v>0</v>
      </c>
      <c r="ED158" s="17">
        <v>0</v>
      </c>
      <c r="EE158" s="17">
        <v>0</v>
      </c>
      <c r="EF158" s="17">
        <v>0</v>
      </c>
      <c r="EG158" s="17">
        <v>0</v>
      </c>
      <c r="EH158" s="17">
        <v>0</v>
      </c>
      <c r="EI158" s="17">
        <v>0</v>
      </c>
      <c r="EJ158" s="17">
        <v>0</v>
      </c>
      <c r="EK158" s="17">
        <v>0</v>
      </c>
      <c r="EL158" s="17">
        <v>0</v>
      </c>
      <c r="EM158" s="17">
        <v>0</v>
      </c>
      <c r="EN158" s="17">
        <v>0</v>
      </c>
      <c r="EO158" s="17">
        <v>0</v>
      </c>
      <c r="EP158" s="17">
        <v>0</v>
      </c>
      <c r="EQ158" s="17">
        <v>0</v>
      </c>
      <c r="ER158" s="17">
        <v>0</v>
      </c>
      <c r="ES158" s="17">
        <v>0</v>
      </c>
      <c r="ET158" s="17">
        <v>0</v>
      </c>
      <c r="EU158" s="17">
        <v>0</v>
      </c>
      <c r="EV158" s="17">
        <v>0</v>
      </c>
      <c r="EW158" s="17">
        <v>0</v>
      </c>
      <c r="EX158" s="17">
        <v>0</v>
      </c>
      <c r="EY158" s="17">
        <v>0</v>
      </c>
      <c r="EZ158" s="17">
        <v>0</v>
      </c>
      <c r="FA158" s="17">
        <v>0</v>
      </c>
      <c r="FB158" s="17">
        <v>0</v>
      </c>
      <c r="FC158" s="17">
        <v>0</v>
      </c>
      <c r="FD158" s="17">
        <v>0</v>
      </c>
      <c r="FE158" s="17">
        <v>0</v>
      </c>
      <c r="FF158" s="17">
        <v>0</v>
      </c>
      <c r="FG158" s="17">
        <v>0</v>
      </c>
      <c r="FH158" s="17">
        <v>0</v>
      </c>
      <c r="FI158" s="17">
        <v>0</v>
      </c>
      <c r="FJ158" s="17">
        <v>0</v>
      </c>
      <c r="FK158" s="17">
        <v>0</v>
      </c>
      <c r="FL158" s="17">
        <v>0</v>
      </c>
      <c r="FM158" s="17">
        <v>0</v>
      </c>
      <c r="FN158" s="17">
        <v>0</v>
      </c>
      <c r="FO158" s="17">
        <v>0</v>
      </c>
      <c r="FP158" s="17">
        <v>0</v>
      </c>
      <c r="FQ158" s="17">
        <v>0</v>
      </c>
      <c r="FR158" s="17">
        <v>0</v>
      </c>
      <c r="FS158" s="17">
        <v>0</v>
      </c>
      <c r="FT158" s="17">
        <v>0</v>
      </c>
      <c r="FU158" s="17">
        <v>0</v>
      </c>
      <c r="FV158" s="17">
        <v>0</v>
      </c>
      <c r="FW158" s="17">
        <v>0</v>
      </c>
      <c r="FX158" s="17">
        <v>0</v>
      </c>
      <c r="FY158" s="17">
        <v>0</v>
      </c>
      <c r="FZ158" s="17">
        <v>0</v>
      </c>
      <c r="GA158" s="17">
        <v>0</v>
      </c>
      <c r="GB158" s="17">
        <v>0</v>
      </c>
      <c r="GC158" s="17">
        <v>0</v>
      </c>
      <c r="GD158" s="17">
        <v>0</v>
      </c>
      <c r="GE158" s="17">
        <v>0</v>
      </c>
      <c r="GF158" s="17">
        <v>0</v>
      </c>
      <c r="GG158" s="17">
        <v>0</v>
      </c>
      <c r="GH158" s="17">
        <v>0</v>
      </c>
      <c r="GI158" s="17">
        <v>0</v>
      </c>
      <c r="GJ158" s="17">
        <v>0</v>
      </c>
      <c r="GK158" s="17">
        <v>0</v>
      </c>
      <c r="GL158" s="17">
        <v>0</v>
      </c>
      <c r="GM158" s="17">
        <v>0</v>
      </c>
      <c r="GN158" s="17">
        <v>0</v>
      </c>
      <c r="GO158" s="17">
        <v>0</v>
      </c>
      <c r="GP158" s="17">
        <v>0</v>
      </c>
      <c r="GQ158" s="17">
        <v>0</v>
      </c>
      <c r="GR158" s="17">
        <v>0</v>
      </c>
      <c r="GS158" s="17">
        <v>0</v>
      </c>
      <c r="GT158" s="17">
        <v>0</v>
      </c>
      <c r="GU158" s="17">
        <v>0</v>
      </c>
      <c r="GV158" s="17">
        <v>0</v>
      </c>
      <c r="GW158" s="17">
        <v>0</v>
      </c>
      <c r="GX158" s="17">
        <v>0</v>
      </c>
      <c r="GY158" s="17">
        <v>0</v>
      </c>
      <c r="GZ158" s="17">
        <v>0</v>
      </c>
      <c r="HA158" s="17">
        <v>0</v>
      </c>
      <c r="HB158" s="17">
        <v>0</v>
      </c>
      <c r="HC158" s="17">
        <v>0</v>
      </c>
      <c r="HD158" s="17">
        <v>0</v>
      </c>
      <c r="HE158" s="17">
        <v>0</v>
      </c>
      <c r="HF158" s="17">
        <v>0</v>
      </c>
      <c r="HG158" s="17">
        <v>0</v>
      </c>
      <c r="HH158" s="17">
        <v>0</v>
      </c>
      <c r="HI158" s="17">
        <v>0</v>
      </c>
      <c r="HJ158" s="17">
        <v>0</v>
      </c>
      <c r="HK158" s="17">
        <v>0</v>
      </c>
      <c r="HL158" s="17">
        <v>0</v>
      </c>
      <c r="HM158" s="17">
        <v>0</v>
      </c>
      <c r="HN158" s="17">
        <v>0</v>
      </c>
      <c r="HO158" s="17">
        <v>0</v>
      </c>
      <c r="HP158" s="17">
        <v>0</v>
      </c>
      <c r="HQ158" s="17">
        <v>0</v>
      </c>
      <c r="HR158" s="17">
        <v>0</v>
      </c>
      <c r="HS158" s="17">
        <v>0</v>
      </c>
      <c r="HT158" s="17">
        <v>0</v>
      </c>
      <c r="HU158" s="17">
        <v>0</v>
      </c>
      <c r="HV158" s="17">
        <v>0</v>
      </c>
      <c r="HW158" s="17">
        <v>0</v>
      </c>
      <c r="HX158" s="17">
        <v>0</v>
      </c>
      <c r="HY158" s="17">
        <v>0</v>
      </c>
      <c r="HZ158" s="17">
        <v>0</v>
      </c>
      <c r="IA158" s="17">
        <v>0</v>
      </c>
      <c r="IB158" s="17">
        <v>0</v>
      </c>
      <c r="IC158" s="17">
        <v>0</v>
      </c>
      <c r="ID158" s="17">
        <v>0</v>
      </c>
      <c r="IE158" s="17">
        <v>0</v>
      </c>
      <c r="IF158" s="17">
        <v>0</v>
      </c>
      <c r="IG158" s="17">
        <v>0</v>
      </c>
      <c r="IH158" s="17">
        <v>0</v>
      </c>
      <c r="II158" s="17">
        <v>0</v>
      </c>
      <c r="IJ158" s="17">
        <v>0</v>
      </c>
      <c r="IK158" s="17">
        <v>0</v>
      </c>
      <c r="IL158" s="17">
        <v>0</v>
      </c>
      <c r="IM158" s="17">
        <v>0</v>
      </c>
      <c r="IN158" s="17">
        <v>0</v>
      </c>
      <c r="IO158" s="17">
        <v>0</v>
      </c>
      <c r="IP158" s="17">
        <v>0</v>
      </c>
      <c r="IQ158" s="17">
        <v>0</v>
      </c>
      <c r="IR158" s="17">
        <v>0</v>
      </c>
      <c r="IS158" s="17">
        <v>0</v>
      </c>
      <c r="IT158" s="17">
        <v>0</v>
      </c>
      <c r="IU158" s="17">
        <v>0</v>
      </c>
      <c r="IV158" s="17">
        <v>0</v>
      </c>
      <c r="IW158" s="17">
        <v>0</v>
      </c>
      <c r="IX158" s="17">
        <v>0</v>
      </c>
      <c r="IY158" s="17">
        <v>0</v>
      </c>
      <c r="IZ158" s="17">
        <v>0</v>
      </c>
      <c r="JA158" s="17">
        <v>0</v>
      </c>
      <c r="JB158" s="17">
        <v>0</v>
      </c>
      <c r="JC158" s="17">
        <v>0</v>
      </c>
      <c r="JD158" s="17">
        <v>0</v>
      </c>
      <c r="JE158" s="17">
        <v>0</v>
      </c>
      <c r="JF158" s="17">
        <v>0</v>
      </c>
      <c r="JG158" s="17">
        <v>0</v>
      </c>
      <c r="JH158" s="17">
        <v>0</v>
      </c>
      <c r="JI158" s="17">
        <v>0</v>
      </c>
      <c r="JJ158" s="17">
        <v>0</v>
      </c>
      <c r="JK158" s="17">
        <v>0</v>
      </c>
      <c r="JL158" s="17">
        <v>0</v>
      </c>
      <c r="JM158" s="17">
        <v>0</v>
      </c>
      <c r="JN158" s="17">
        <v>0</v>
      </c>
      <c r="JO158" s="17">
        <v>0</v>
      </c>
      <c r="JP158" s="17">
        <v>0</v>
      </c>
      <c r="JQ158" s="17">
        <v>0</v>
      </c>
      <c r="JR158" s="17">
        <v>0</v>
      </c>
      <c r="JS158" s="17">
        <v>0</v>
      </c>
      <c r="JT158" s="17">
        <v>0</v>
      </c>
      <c r="JU158" s="17">
        <v>0</v>
      </c>
      <c r="JV158" s="17">
        <v>0</v>
      </c>
      <c r="JW158" s="17">
        <v>0</v>
      </c>
      <c r="JX158" s="17">
        <v>0</v>
      </c>
      <c r="JY158" s="17">
        <v>0</v>
      </c>
    </row>
    <row r="159" spans="1:285" x14ac:dyDescent="0.15">
      <c r="A159" s="17" t="s">
        <v>417</v>
      </c>
      <c r="B159" s="17" t="s">
        <v>418</v>
      </c>
      <c r="C159" s="17">
        <v>0</v>
      </c>
      <c r="D159" s="17">
        <v>4.83</v>
      </c>
      <c r="E159" s="17">
        <v>4.83</v>
      </c>
      <c r="F159" s="17">
        <v>4.83</v>
      </c>
      <c r="G159" s="17">
        <v>4.83</v>
      </c>
      <c r="H159" s="17">
        <v>4.83</v>
      </c>
      <c r="I159" s="17">
        <v>4.8899999999999997</v>
      </c>
      <c r="J159" s="17">
        <v>4.8899999999999997</v>
      </c>
      <c r="K159" s="17">
        <v>4.8899999999999997</v>
      </c>
      <c r="L159" s="17">
        <v>4.8899999999999997</v>
      </c>
      <c r="M159" s="17">
        <v>4.8899999999999997</v>
      </c>
      <c r="N159" s="17">
        <v>4.8899999999999997</v>
      </c>
      <c r="O159" s="17">
        <v>4.8899999999999997</v>
      </c>
      <c r="P159" s="17">
        <v>4.88</v>
      </c>
      <c r="Q159" s="17">
        <v>4.8600000000000003</v>
      </c>
      <c r="R159" s="17">
        <v>4.88</v>
      </c>
      <c r="S159" s="17">
        <v>4.88</v>
      </c>
      <c r="T159" s="17">
        <v>4.8899999999999997</v>
      </c>
      <c r="U159" s="17">
        <v>4.9000000000000004</v>
      </c>
      <c r="V159" s="17">
        <v>4.92</v>
      </c>
      <c r="W159" s="17">
        <v>4.91</v>
      </c>
      <c r="X159" s="17">
        <v>4.92</v>
      </c>
      <c r="Y159" s="17">
        <v>4.9400000000000004</v>
      </c>
      <c r="Z159" s="17">
        <v>4.95</v>
      </c>
      <c r="AA159" s="17">
        <v>4.95</v>
      </c>
      <c r="AB159" s="17">
        <v>0</v>
      </c>
      <c r="AC159" s="17">
        <v>0</v>
      </c>
      <c r="AD159" s="17">
        <v>0</v>
      </c>
      <c r="AE159" s="17">
        <v>0</v>
      </c>
      <c r="AF159" s="17">
        <v>0</v>
      </c>
      <c r="AG159" s="17">
        <v>0</v>
      </c>
      <c r="AH159" s="17">
        <v>0</v>
      </c>
      <c r="AI159" s="17">
        <v>0</v>
      </c>
      <c r="AJ159" s="17">
        <v>0</v>
      </c>
      <c r="AK159" s="17">
        <v>0</v>
      </c>
      <c r="AL159" s="17">
        <v>0</v>
      </c>
      <c r="AM159" s="17">
        <v>0</v>
      </c>
      <c r="AN159" s="17">
        <v>0</v>
      </c>
      <c r="AO159" s="17">
        <v>0</v>
      </c>
      <c r="AP159" s="17">
        <v>0</v>
      </c>
      <c r="AQ159" s="17">
        <v>0</v>
      </c>
      <c r="AR159" s="17">
        <v>0</v>
      </c>
      <c r="AS159" s="17">
        <v>0</v>
      </c>
      <c r="AT159" s="17">
        <v>0</v>
      </c>
      <c r="AU159" s="17">
        <v>0</v>
      </c>
      <c r="AV159" s="17">
        <v>0</v>
      </c>
      <c r="AW159" s="17">
        <v>0</v>
      </c>
      <c r="AX159" s="17">
        <v>0</v>
      </c>
      <c r="AY159" s="17">
        <v>0</v>
      </c>
      <c r="AZ159" s="17">
        <v>0</v>
      </c>
      <c r="BA159" s="17">
        <v>0</v>
      </c>
      <c r="BB159" s="17">
        <v>0</v>
      </c>
      <c r="BC159" s="17">
        <v>0</v>
      </c>
      <c r="BD159" s="17">
        <v>0</v>
      </c>
      <c r="BE159" s="17">
        <v>0</v>
      </c>
      <c r="BF159" s="17">
        <v>0</v>
      </c>
      <c r="BG159" s="17">
        <v>0</v>
      </c>
      <c r="BH159" s="17">
        <v>0</v>
      </c>
      <c r="BI159" s="17">
        <v>0</v>
      </c>
      <c r="BJ159" s="17">
        <v>0</v>
      </c>
      <c r="BK159" s="17">
        <v>0</v>
      </c>
      <c r="BL159" s="17">
        <v>0</v>
      </c>
      <c r="BM159" s="17">
        <v>0</v>
      </c>
      <c r="BN159" s="17">
        <v>0</v>
      </c>
      <c r="BO159" s="17">
        <v>0</v>
      </c>
      <c r="BP159" s="17">
        <v>0</v>
      </c>
      <c r="BQ159" s="17">
        <v>0</v>
      </c>
      <c r="BR159" s="17">
        <v>0</v>
      </c>
      <c r="BS159" s="17">
        <v>0</v>
      </c>
      <c r="BT159" s="17">
        <v>0</v>
      </c>
      <c r="BU159" s="17">
        <v>0</v>
      </c>
      <c r="BV159" s="17">
        <v>0</v>
      </c>
      <c r="BW159" s="17">
        <v>0</v>
      </c>
      <c r="BX159" s="17">
        <v>0</v>
      </c>
      <c r="BY159" s="17">
        <v>0</v>
      </c>
      <c r="BZ159" s="17">
        <v>0</v>
      </c>
      <c r="CA159" s="17">
        <v>0</v>
      </c>
      <c r="CB159" s="17">
        <v>0</v>
      </c>
      <c r="CC159" s="17">
        <v>0</v>
      </c>
      <c r="CD159" s="17">
        <v>0</v>
      </c>
      <c r="CE159" s="17">
        <v>0</v>
      </c>
      <c r="CF159" s="17">
        <v>0</v>
      </c>
      <c r="CG159" s="17">
        <v>0</v>
      </c>
      <c r="CH159" s="17">
        <v>0</v>
      </c>
      <c r="CI159" s="17">
        <v>0</v>
      </c>
      <c r="CJ159" s="17">
        <v>0</v>
      </c>
      <c r="CK159" s="17">
        <v>0</v>
      </c>
      <c r="CL159" s="17">
        <v>0</v>
      </c>
      <c r="CM159" s="17">
        <v>0</v>
      </c>
      <c r="CN159" s="17">
        <v>0</v>
      </c>
      <c r="CO159" s="17">
        <v>0</v>
      </c>
      <c r="CP159" s="17">
        <v>0</v>
      </c>
      <c r="CQ159" s="17">
        <v>0</v>
      </c>
      <c r="CR159" s="17">
        <v>0</v>
      </c>
      <c r="CS159" s="17">
        <v>0</v>
      </c>
      <c r="CT159" s="17">
        <v>0</v>
      </c>
      <c r="CU159" s="17">
        <v>0</v>
      </c>
      <c r="CV159" s="17">
        <v>0</v>
      </c>
      <c r="CW159" s="17">
        <v>0</v>
      </c>
      <c r="CX159" s="17">
        <v>0</v>
      </c>
      <c r="CY159" s="17">
        <v>0</v>
      </c>
      <c r="CZ159" s="17">
        <v>0</v>
      </c>
      <c r="DA159" s="17">
        <v>0</v>
      </c>
      <c r="DB159" s="17">
        <v>0</v>
      </c>
      <c r="DC159" s="17">
        <v>0</v>
      </c>
      <c r="DD159" s="17">
        <v>0</v>
      </c>
      <c r="DE159" s="17">
        <v>0</v>
      </c>
      <c r="DF159" s="17">
        <v>0</v>
      </c>
      <c r="DG159" s="17">
        <v>0</v>
      </c>
      <c r="DH159" s="17">
        <v>0</v>
      </c>
      <c r="DI159" s="17">
        <v>0</v>
      </c>
      <c r="DJ159" s="17">
        <v>0</v>
      </c>
      <c r="DK159" s="17">
        <v>0</v>
      </c>
      <c r="DL159" s="17">
        <v>0</v>
      </c>
      <c r="DM159" s="17">
        <v>0</v>
      </c>
      <c r="DN159" s="17">
        <v>0</v>
      </c>
      <c r="DO159" s="17">
        <v>0</v>
      </c>
      <c r="DP159" s="17">
        <v>0</v>
      </c>
      <c r="DQ159" s="17">
        <v>0</v>
      </c>
      <c r="DR159" s="17">
        <v>0</v>
      </c>
      <c r="DS159" s="17">
        <v>0</v>
      </c>
      <c r="DT159" s="17">
        <v>0</v>
      </c>
      <c r="DU159" s="17">
        <v>0</v>
      </c>
      <c r="DV159" s="17">
        <v>0</v>
      </c>
      <c r="DW159" s="17">
        <v>0</v>
      </c>
      <c r="DX159" s="17">
        <v>0</v>
      </c>
      <c r="DY159" s="17">
        <v>0</v>
      </c>
      <c r="DZ159" s="17">
        <v>0</v>
      </c>
      <c r="EA159" s="17">
        <v>0</v>
      </c>
      <c r="EB159" s="17">
        <v>0</v>
      </c>
      <c r="EC159" s="17">
        <v>0</v>
      </c>
      <c r="ED159" s="17">
        <v>0</v>
      </c>
      <c r="EE159" s="17">
        <v>0</v>
      </c>
      <c r="EF159" s="17">
        <v>0</v>
      </c>
      <c r="EG159" s="17">
        <v>0</v>
      </c>
      <c r="EH159" s="17">
        <v>0</v>
      </c>
      <c r="EI159" s="17">
        <v>0</v>
      </c>
      <c r="EJ159" s="17">
        <v>0</v>
      </c>
      <c r="EK159" s="17">
        <v>0</v>
      </c>
      <c r="EL159" s="17">
        <v>0</v>
      </c>
      <c r="EM159" s="17">
        <v>0</v>
      </c>
      <c r="EN159" s="17">
        <v>0</v>
      </c>
      <c r="EO159" s="17">
        <v>0</v>
      </c>
      <c r="EP159" s="17">
        <v>0</v>
      </c>
      <c r="EQ159" s="17">
        <v>0</v>
      </c>
      <c r="ER159" s="17">
        <v>0</v>
      </c>
      <c r="ES159" s="17">
        <v>0</v>
      </c>
      <c r="ET159" s="17">
        <v>0</v>
      </c>
      <c r="EU159" s="17">
        <v>0</v>
      </c>
      <c r="EV159" s="17">
        <v>0</v>
      </c>
      <c r="EW159" s="17">
        <v>0</v>
      </c>
      <c r="EX159" s="17">
        <v>0</v>
      </c>
      <c r="EY159" s="17">
        <v>0</v>
      </c>
      <c r="EZ159" s="17">
        <v>0</v>
      </c>
      <c r="FA159" s="17">
        <v>0</v>
      </c>
      <c r="FB159" s="17">
        <v>0</v>
      </c>
      <c r="FC159" s="17">
        <v>0</v>
      </c>
      <c r="FD159" s="17">
        <v>0</v>
      </c>
      <c r="FE159" s="17">
        <v>0</v>
      </c>
      <c r="FF159" s="17">
        <v>0</v>
      </c>
      <c r="FG159" s="17">
        <v>0</v>
      </c>
      <c r="FH159" s="17">
        <v>0</v>
      </c>
      <c r="FI159" s="17">
        <v>0</v>
      </c>
      <c r="FJ159" s="17">
        <v>0</v>
      </c>
      <c r="FK159" s="17">
        <v>0</v>
      </c>
      <c r="FL159" s="17">
        <v>0</v>
      </c>
      <c r="FM159" s="17">
        <v>0</v>
      </c>
      <c r="FN159" s="17">
        <v>0</v>
      </c>
      <c r="FO159" s="17">
        <v>0</v>
      </c>
      <c r="FP159" s="17">
        <v>0</v>
      </c>
      <c r="FQ159" s="17">
        <v>0</v>
      </c>
      <c r="FR159" s="17">
        <v>0</v>
      </c>
      <c r="FS159" s="17">
        <v>0</v>
      </c>
      <c r="FT159" s="17">
        <v>0</v>
      </c>
      <c r="FU159" s="17">
        <v>0</v>
      </c>
      <c r="FV159" s="17">
        <v>0</v>
      </c>
      <c r="FW159" s="17">
        <v>0</v>
      </c>
      <c r="FX159" s="17">
        <v>0</v>
      </c>
      <c r="FY159" s="17">
        <v>0</v>
      </c>
      <c r="FZ159" s="17">
        <v>0</v>
      </c>
      <c r="GA159" s="17">
        <v>0</v>
      </c>
      <c r="GB159" s="17">
        <v>0</v>
      </c>
      <c r="GC159" s="17">
        <v>0</v>
      </c>
      <c r="GD159" s="17">
        <v>0</v>
      </c>
      <c r="GE159" s="17">
        <v>0</v>
      </c>
      <c r="GF159" s="17">
        <v>0</v>
      </c>
      <c r="GG159" s="17">
        <v>0</v>
      </c>
      <c r="GH159" s="17">
        <v>0</v>
      </c>
      <c r="GI159" s="17">
        <v>0</v>
      </c>
      <c r="GJ159" s="17">
        <v>0</v>
      </c>
      <c r="GK159" s="17">
        <v>0</v>
      </c>
      <c r="GL159" s="17">
        <v>0</v>
      </c>
      <c r="GM159" s="17">
        <v>0</v>
      </c>
      <c r="GN159" s="17">
        <v>0</v>
      </c>
      <c r="GO159" s="17">
        <v>0</v>
      </c>
      <c r="GP159" s="17">
        <v>0</v>
      </c>
      <c r="GQ159" s="17">
        <v>0</v>
      </c>
      <c r="GR159" s="17">
        <v>0</v>
      </c>
      <c r="GS159" s="17">
        <v>0</v>
      </c>
      <c r="GT159" s="17">
        <v>0</v>
      </c>
      <c r="GU159" s="17">
        <v>0</v>
      </c>
      <c r="GV159" s="17">
        <v>0</v>
      </c>
      <c r="GW159" s="17">
        <v>0</v>
      </c>
      <c r="GX159" s="17">
        <v>0</v>
      </c>
      <c r="GY159" s="17">
        <v>0</v>
      </c>
      <c r="GZ159" s="17">
        <v>0</v>
      </c>
      <c r="HA159" s="17">
        <v>0</v>
      </c>
      <c r="HB159" s="17">
        <v>0</v>
      </c>
      <c r="HC159" s="17">
        <v>0</v>
      </c>
      <c r="HD159" s="17">
        <v>0</v>
      </c>
      <c r="HE159" s="17">
        <v>0</v>
      </c>
      <c r="HF159" s="17">
        <v>0</v>
      </c>
      <c r="HG159" s="17">
        <v>0</v>
      </c>
      <c r="HH159" s="17">
        <v>0</v>
      </c>
      <c r="HI159" s="17">
        <v>0</v>
      </c>
      <c r="HJ159" s="17">
        <v>0</v>
      </c>
      <c r="HK159" s="17">
        <v>0</v>
      </c>
      <c r="HL159" s="17">
        <v>0</v>
      </c>
      <c r="HM159" s="17">
        <v>0</v>
      </c>
      <c r="HN159" s="17">
        <v>0</v>
      </c>
      <c r="HO159" s="17">
        <v>0</v>
      </c>
      <c r="HP159" s="17">
        <v>0</v>
      </c>
      <c r="HQ159" s="17">
        <v>0</v>
      </c>
      <c r="HR159" s="17">
        <v>0</v>
      </c>
      <c r="HS159" s="17">
        <v>0</v>
      </c>
      <c r="HT159" s="17">
        <v>0</v>
      </c>
      <c r="HU159" s="17">
        <v>0</v>
      </c>
      <c r="HV159" s="17">
        <v>0</v>
      </c>
      <c r="HW159" s="17">
        <v>0</v>
      </c>
      <c r="HX159" s="17">
        <v>0</v>
      </c>
      <c r="HY159" s="17">
        <v>0</v>
      </c>
      <c r="HZ159" s="17">
        <v>0</v>
      </c>
      <c r="IA159" s="17">
        <v>0</v>
      </c>
      <c r="IB159" s="17">
        <v>0</v>
      </c>
      <c r="IC159" s="17">
        <v>0</v>
      </c>
      <c r="ID159" s="17">
        <v>0</v>
      </c>
      <c r="IE159" s="17">
        <v>0</v>
      </c>
      <c r="IF159" s="17">
        <v>0</v>
      </c>
      <c r="IG159" s="17">
        <v>0</v>
      </c>
      <c r="IH159" s="17">
        <v>0</v>
      </c>
      <c r="II159" s="17">
        <v>0</v>
      </c>
      <c r="IJ159" s="17">
        <v>0</v>
      </c>
      <c r="IK159" s="17">
        <v>0</v>
      </c>
      <c r="IL159" s="17">
        <v>0</v>
      </c>
      <c r="IM159" s="17">
        <v>0</v>
      </c>
      <c r="IN159" s="17">
        <v>0</v>
      </c>
      <c r="IO159" s="17">
        <v>0</v>
      </c>
      <c r="IP159" s="17">
        <v>0</v>
      </c>
      <c r="IQ159" s="17">
        <v>0</v>
      </c>
      <c r="IR159" s="17">
        <v>0</v>
      </c>
      <c r="IS159" s="17">
        <v>0</v>
      </c>
      <c r="IT159" s="17">
        <v>0</v>
      </c>
      <c r="IU159" s="17">
        <v>0</v>
      </c>
      <c r="IV159" s="17">
        <v>0</v>
      </c>
      <c r="IW159" s="17">
        <v>0</v>
      </c>
      <c r="IX159" s="17">
        <v>0</v>
      </c>
      <c r="IY159" s="17">
        <v>0</v>
      </c>
      <c r="IZ159" s="17">
        <v>0</v>
      </c>
      <c r="JA159" s="17">
        <v>0</v>
      </c>
      <c r="JB159" s="17">
        <v>0</v>
      </c>
      <c r="JC159" s="17">
        <v>0</v>
      </c>
      <c r="JD159" s="17">
        <v>0</v>
      </c>
      <c r="JE159" s="17">
        <v>0</v>
      </c>
      <c r="JF159" s="17">
        <v>0</v>
      </c>
      <c r="JG159" s="17">
        <v>0</v>
      </c>
      <c r="JH159" s="17">
        <v>0</v>
      </c>
      <c r="JI159" s="17">
        <v>0</v>
      </c>
      <c r="JJ159" s="17">
        <v>0</v>
      </c>
      <c r="JK159" s="17">
        <v>0</v>
      </c>
      <c r="JL159" s="17">
        <v>0</v>
      </c>
      <c r="JM159" s="17">
        <v>0</v>
      </c>
      <c r="JN159" s="17">
        <v>0</v>
      </c>
      <c r="JO159" s="17">
        <v>0</v>
      </c>
      <c r="JP159" s="17">
        <v>0</v>
      </c>
      <c r="JQ159" s="17">
        <v>0</v>
      </c>
      <c r="JR159" s="17">
        <v>0</v>
      </c>
      <c r="JS159" s="17">
        <v>0</v>
      </c>
      <c r="JT159" s="17">
        <v>0</v>
      </c>
      <c r="JU159" s="17">
        <v>0</v>
      </c>
      <c r="JV159" s="17">
        <v>0</v>
      </c>
      <c r="JW159" s="17">
        <v>0</v>
      </c>
      <c r="JX159" s="17">
        <v>0</v>
      </c>
      <c r="JY159" s="17">
        <v>0</v>
      </c>
    </row>
    <row r="160" spans="1:285" x14ac:dyDescent="0.15">
      <c r="A160" s="17" t="s">
        <v>82</v>
      </c>
      <c r="B160" s="17" t="s">
        <v>83</v>
      </c>
      <c r="C160" s="17">
        <v>0</v>
      </c>
      <c r="D160" s="17">
        <v>57.86</v>
      </c>
      <c r="E160" s="17">
        <v>57.86</v>
      </c>
      <c r="F160" s="17">
        <v>57.86</v>
      </c>
      <c r="G160" s="17">
        <v>57.86</v>
      </c>
      <c r="H160" s="17">
        <v>57.86</v>
      </c>
      <c r="I160" s="17">
        <v>58.6</v>
      </c>
      <c r="J160" s="17">
        <v>58.6</v>
      </c>
      <c r="K160" s="17">
        <v>58.6</v>
      </c>
      <c r="L160" s="17">
        <v>58.6</v>
      </c>
      <c r="M160" s="17">
        <v>58.6</v>
      </c>
      <c r="N160" s="17">
        <v>58.65</v>
      </c>
      <c r="O160" s="17">
        <v>58.57</v>
      </c>
      <c r="P160" s="17">
        <v>58.34</v>
      </c>
      <c r="Q160" s="17">
        <v>58.26</v>
      </c>
      <c r="R160" s="17">
        <v>58.3</v>
      </c>
      <c r="S160" s="17">
        <v>58.48</v>
      </c>
      <c r="T160" s="17">
        <v>58.56</v>
      </c>
      <c r="U160" s="17">
        <v>58.56</v>
      </c>
      <c r="V160" s="17">
        <v>58.44</v>
      </c>
      <c r="W160" s="17">
        <v>58.44</v>
      </c>
      <c r="X160" s="17">
        <v>58.48</v>
      </c>
      <c r="Y160" s="17">
        <v>58.45</v>
      </c>
      <c r="Z160" s="17">
        <v>58.42</v>
      </c>
      <c r="AA160" s="17">
        <v>58.35</v>
      </c>
      <c r="AB160" s="17">
        <v>0</v>
      </c>
      <c r="AC160" s="17">
        <v>0</v>
      </c>
      <c r="AD160" s="17">
        <v>0</v>
      </c>
      <c r="AE160" s="17">
        <v>0</v>
      </c>
      <c r="AF160" s="17">
        <v>0</v>
      </c>
      <c r="AG160" s="17">
        <v>0</v>
      </c>
      <c r="AH160" s="17">
        <v>0</v>
      </c>
      <c r="AI160" s="17">
        <v>0</v>
      </c>
      <c r="AJ160" s="17">
        <v>0</v>
      </c>
      <c r="AK160" s="17">
        <v>0</v>
      </c>
      <c r="AL160" s="17">
        <v>0</v>
      </c>
      <c r="AM160" s="17">
        <v>0</v>
      </c>
      <c r="AN160" s="17">
        <v>0</v>
      </c>
      <c r="AO160" s="17">
        <v>0</v>
      </c>
      <c r="AP160" s="17">
        <v>0</v>
      </c>
      <c r="AQ160" s="17">
        <v>0</v>
      </c>
      <c r="AR160" s="17">
        <v>0</v>
      </c>
      <c r="AS160" s="17">
        <v>0</v>
      </c>
      <c r="AT160" s="17">
        <v>0</v>
      </c>
      <c r="AU160" s="17">
        <v>0</v>
      </c>
      <c r="AV160" s="17">
        <v>0</v>
      </c>
      <c r="AW160" s="17">
        <v>0</v>
      </c>
      <c r="AX160" s="17">
        <v>0</v>
      </c>
      <c r="AY160" s="17">
        <v>0</v>
      </c>
      <c r="AZ160" s="17">
        <v>0</v>
      </c>
      <c r="BA160" s="17">
        <v>0</v>
      </c>
      <c r="BB160" s="17">
        <v>0</v>
      </c>
      <c r="BC160" s="17">
        <v>0</v>
      </c>
      <c r="BD160" s="17">
        <v>0</v>
      </c>
      <c r="BE160" s="17">
        <v>0</v>
      </c>
      <c r="BF160" s="17">
        <v>0</v>
      </c>
      <c r="BG160" s="17">
        <v>0</v>
      </c>
      <c r="BH160" s="17">
        <v>0</v>
      </c>
      <c r="BI160" s="17">
        <v>0</v>
      </c>
      <c r="BJ160" s="17">
        <v>0</v>
      </c>
      <c r="BK160" s="17">
        <v>0</v>
      </c>
      <c r="BL160" s="17">
        <v>0</v>
      </c>
      <c r="BM160" s="17">
        <v>0</v>
      </c>
      <c r="BN160" s="17">
        <v>0</v>
      </c>
      <c r="BO160" s="17">
        <v>0</v>
      </c>
      <c r="BP160" s="17">
        <v>0</v>
      </c>
      <c r="BQ160" s="17">
        <v>0</v>
      </c>
      <c r="BR160" s="17">
        <v>0</v>
      </c>
      <c r="BS160" s="17">
        <v>0</v>
      </c>
      <c r="BT160" s="17">
        <v>0</v>
      </c>
      <c r="BU160" s="17">
        <v>0</v>
      </c>
      <c r="BV160" s="17">
        <v>0</v>
      </c>
      <c r="BW160" s="17">
        <v>0</v>
      </c>
      <c r="BX160" s="17">
        <v>0</v>
      </c>
      <c r="BY160" s="17">
        <v>0</v>
      </c>
      <c r="BZ160" s="17">
        <v>0</v>
      </c>
      <c r="CA160" s="17">
        <v>0</v>
      </c>
      <c r="CB160" s="17">
        <v>0</v>
      </c>
      <c r="CC160" s="17">
        <v>0</v>
      </c>
      <c r="CD160" s="17">
        <v>0</v>
      </c>
      <c r="CE160" s="17">
        <v>0</v>
      </c>
      <c r="CF160" s="17">
        <v>0</v>
      </c>
      <c r="CG160" s="17">
        <v>0</v>
      </c>
      <c r="CH160" s="17">
        <v>0</v>
      </c>
      <c r="CI160" s="17">
        <v>0</v>
      </c>
      <c r="CJ160" s="17">
        <v>0</v>
      </c>
      <c r="CK160" s="17">
        <v>0</v>
      </c>
      <c r="CL160" s="17">
        <v>0</v>
      </c>
      <c r="CM160" s="17">
        <v>0</v>
      </c>
      <c r="CN160" s="17">
        <v>0</v>
      </c>
      <c r="CO160" s="17">
        <v>0</v>
      </c>
      <c r="CP160" s="17">
        <v>0</v>
      </c>
      <c r="CQ160" s="17">
        <v>0</v>
      </c>
      <c r="CR160" s="17">
        <v>0</v>
      </c>
      <c r="CS160" s="17">
        <v>0</v>
      </c>
      <c r="CT160" s="17">
        <v>0</v>
      </c>
      <c r="CU160" s="17">
        <v>0</v>
      </c>
      <c r="CV160" s="17">
        <v>0</v>
      </c>
      <c r="CW160" s="17">
        <v>0</v>
      </c>
      <c r="CX160" s="17">
        <v>0</v>
      </c>
      <c r="CY160" s="17">
        <v>0</v>
      </c>
      <c r="CZ160" s="17">
        <v>0</v>
      </c>
      <c r="DA160" s="17">
        <v>0</v>
      </c>
      <c r="DB160" s="17">
        <v>0</v>
      </c>
      <c r="DC160" s="17">
        <v>0</v>
      </c>
      <c r="DD160" s="17">
        <v>0</v>
      </c>
      <c r="DE160" s="17">
        <v>0</v>
      </c>
      <c r="DF160" s="17">
        <v>0</v>
      </c>
      <c r="DG160" s="17">
        <v>0</v>
      </c>
      <c r="DH160" s="17">
        <v>0</v>
      </c>
      <c r="DI160" s="17">
        <v>0</v>
      </c>
      <c r="DJ160" s="17">
        <v>0</v>
      </c>
      <c r="DK160" s="17">
        <v>0</v>
      </c>
      <c r="DL160" s="17">
        <v>0</v>
      </c>
      <c r="DM160" s="17">
        <v>0</v>
      </c>
      <c r="DN160" s="17">
        <v>0</v>
      </c>
      <c r="DO160" s="17">
        <v>0</v>
      </c>
      <c r="DP160" s="17">
        <v>0</v>
      </c>
      <c r="DQ160" s="17">
        <v>0</v>
      </c>
      <c r="DR160" s="17">
        <v>0</v>
      </c>
      <c r="DS160" s="17">
        <v>0</v>
      </c>
      <c r="DT160" s="17">
        <v>0</v>
      </c>
      <c r="DU160" s="17">
        <v>0</v>
      </c>
      <c r="DV160" s="17">
        <v>0</v>
      </c>
      <c r="DW160" s="17">
        <v>0</v>
      </c>
      <c r="DX160" s="17">
        <v>0</v>
      </c>
      <c r="DY160" s="17">
        <v>0</v>
      </c>
      <c r="DZ160" s="17">
        <v>0</v>
      </c>
      <c r="EA160" s="17">
        <v>0</v>
      </c>
      <c r="EB160" s="17">
        <v>0</v>
      </c>
      <c r="EC160" s="17">
        <v>0</v>
      </c>
      <c r="ED160" s="17">
        <v>0</v>
      </c>
      <c r="EE160" s="17">
        <v>0</v>
      </c>
      <c r="EF160" s="17">
        <v>0</v>
      </c>
      <c r="EG160" s="17">
        <v>0</v>
      </c>
      <c r="EH160" s="17">
        <v>0</v>
      </c>
      <c r="EI160" s="17">
        <v>0</v>
      </c>
      <c r="EJ160" s="17">
        <v>0</v>
      </c>
      <c r="EK160" s="17">
        <v>0</v>
      </c>
      <c r="EL160" s="17">
        <v>0</v>
      </c>
      <c r="EM160" s="17">
        <v>0</v>
      </c>
      <c r="EN160" s="17">
        <v>0</v>
      </c>
      <c r="EO160" s="17">
        <v>0</v>
      </c>
      <c r="EP160" s="17">
        <v>0</v>
      </c>
      <c r="EQ160" s="17">
        <v>0</v>
      </c>
      <c r="ER160" s="17">
        <v>0</v>
      </c>
      <c r="ES160" s="17">
        <v>0</v>
      </c>
      <c r="ET160" s="17">
        <v>0</v>
      </c>
      <c r="EU160" s="17">
        <v>0</v>
      </c>
      <c r="EV160" s="17">
        <v>0</v>
      </c>
      <c r="EW160" s="17">
        <v>0</v>
      </c>
      <c r="EX160" s="17">
        <v>0</v>
      </c>
      <c r="EY160" s="17">
        <v>0</v>
      </c>
      <c r="EZ160" s="17">
        <v>0</v>
      </c>
      <c r="FA160" s="17">
        <v>0</v>
      </c>
      <c r="FB160" s="17">
        <v>0</v>
      </c>
      <c r="FC160" s="17">
        <v>0</v>
      </c>
      <c r="FD160" s="17">
        <v>0</v>
      </c>
      <c r="FE160" s="17">
        <v>0</v>
      </c>
      <c r="FF160" s="17">
        <v>0</v>
      </c>
      <c r="FG160" s="17">
        <v>0</v>
      </c>
      <c r="FH160" s="17">
        <v>0</v>
      </c>
      <c r="FI160" s="17">
        <v>0</v>
      </c>
      <c r="FJ160" s="17">
        <v>0</v>
      </c>
      <c r="FK160" s="17">
        <v>0</v>
      </c>
      <c r="FL160" s="17">
        <v>0</v>
      </c>
      <c r="FM160" s="17">
        <v>0</v>
      </c>
      <c r="FN160" s="17">
        <v>0</v>
      </c>
      <c r="FO160" s="17">
        <v>0</v>
      </c>
      <c r="FP160" s="17">
        <v>0</v>
      </c>
      <c r="FQ160" s="17">
        <v>0</v>
      </c>
      <c r="FR160" s="17">
        <v>0</v>
      </c>
      <c r="FS160" s="17">
        <v>0</v>
      </c>
      <c r="FT160" s="17">
        <v>0</v>
      </c>
      <c r="FU160" s="17">
        <v>0</v>
      </c>
      <c r="FV160" s="17">
        <v>0</v>
      </c>
      <c r="FW160" s="17">
        <v>0</v>
      </c>
      <c r="FX160" s="17">
        <v>0</v>
      </c>
      <c r="FY160" s="17">
        <v>0</v>
      </c>
      <c r="FZ160" s="17">
        <v>0</v>
      </c>
      <c r="GA160" s="17">
        <v>0</v>
      </c>
      <c r="GB160" s="17">
        <v>0</v>
      </c>
      <c r="GC160" s="17">
        <v>0</v>
      </c>
      <c r="GD160" s="17">
        <v>0</v>
      </c>
      <c r="GE160" s="17">
        <v>0</v>
      </c>
      <c r="GF160" s="17">
        <v>0</v>
      </c>
      <c r="GG160" s="17">
        <v>0</v>
      </c>
      <c r="GH160" s="17">
        <v>0</v>
      </c>
      <c r="GI160" s="17">
        <v>0</v>
      </c>
      <c r="GJ160" s="17">
        <v>0</v>
      </c>
      <c r="GK160" s="17">
        <v>0</v>
      </c>
      <c r="GL160" s="17">
        <v>0</v>
      </c>
      <c r="GM160" s="17">
        <v>0</v>
      </c>
      <c r="GN160" s="17">
        <v>0</v>
      </c>
      <c r="GO160" s="17">
        <v>0</v>
      </c>
      <c r="GP160" s="17">
        <v>0</v>
      </c>
      <c r="GQ160" s="17">
        <v>0</v>
      </c>
      <c r="GR160" s="17">
        <v>0</v>
      </c>
      <c r="GS160" s="17">
        <v>0</v>
      </c>
      <c r="GT160" s="17">
        <v>0</v>
      </c>
      <c r="GU160" s="17">
        <v>0</v>
      </c>
      <c r="GV160" s="17">
        <v>0</v>
      </c>
      <c r="GW160" s="17">
        <v>0</v>
      </c>
      <c r="GX160" s="17">
        <v>0</v>
      </c>
      <c r="GY160" s="17">
        <v>0</v>
      </c>
      <c r="GZ160" s="17">
        <v>0</v>
      </c>
      <c r="HA160" s="17">
        <v>0</v>
      </c>
      <c r="HB160" s="17">
        <v>0</v>
      </c>
      <c r="HC160" s="17">
        <v>0</v>
      </c>
      <c r="HD160" s="17">
        <v>0</v>
      </c>
      <c r="HE160" s="17">
        <v>0</v>
      </c>
      <c r="HF160" s="17">
        <v>0</v>
      </c>
      <c r="HG160" s="17">
        <v>0</v>
      </c>
      <c r="HH160" s="17">
        <v>0</v>
      </c>
      <c r="HI160" s="17">
        <v>0</v>
      </c>
      <c r="HJ160" s="17">
        <v>0</v>
      </c>
      <c r="HK160" s="17">
        <v>0</v>
      </c>
      <c r="HL160" s="17">
        <v>0</v>
      </c>
      <c r="HM160" s="17">
        <v>0</v>
      </c>
      <c r="HN160" s="17">
        <v>0</v>
      </c>
      <c r="HO160" s="17">
        <v>0</v>
      </c>
      <c r="HP160" s="17">
        <v>0</v>
      </c>
      <c r="HQ160" s="17">
        <v>0</v>
      </c>
      <c r="HR160" s="17">
        <v>0</v>
      </c>
      <c r="HS160" s="17">
        <v>0</v>
      </c>
      <c r="HT160" s="17">
        <v>0</v>
      </c>
      <c r="HU160" s="17">
        <v>0</v>
      </c>
      <c r="HV160" s="17">
        <v>0</v>
      </c>
      <c r="HW160" s="17">
        <v>0</v>
      </c>
      <c r="HX160" s="17">
        <v>0</v>
      </c>
      <c r="HY160" s="17">
        <v>0</v>
      </c>
      <c r="HZ160" s="17">
        <v>0</v>
      </c>
      <c r="IA160" s="17">
        <v>0</v>
      </c>
      <c r="IB160" s="17">
        <v>0</v>
      </c>
      <c r="IC160" s="17">
        <v>0</v>
      </c>
      <c r="ID160" s="17">
        <v>0</v>
      </c>
      <c r="IE160" s="17">
        <v>0</v>
      </c>
      <c r="IF160" s="17">
        <v>0</v>
      </c>
      <c r="IG160" s="17">
        <v>0</v>
      </c>
      <c r="IH160" s="17">
        <v>0</v>
      </c>
      <c r="II160" s="17">
        <v>0</v>
      </c>
      <c r="IJ160" s="17">
        <v>0</v>
      </c>
      <c r="IK160" s="17">
        <v>0</v>
      </c>
      <c r="IL160" s="17">
        <v>0</v>
      </c>
      <c r="IM160" s="17">
        <v>0</v>
      </c>
      <c r="IN160" s="17">
        <v>0</v>
      </c>
      <c r="IO160" s="17">
        <v>0</v>
      </c>
      <c r="IP160" s="17">
        <v>0</v>
      </c>
      <c r="IQ160" s="17">
        <v>0</v>
      </c>
      <c r="IR160" s="17">
        <v>0</v>
      </c>
      <c r="IS160" s="17">
        <v>0</v>
      </c>
      <c r="IT160" s="17">
        <v>0</v>
      </c>
      <c r="IU160" s="17">
        <v>0</v>
      </c>
      <c r="IV160" s="17">
        <v>0</v>
      </c>
      <c r="IW160" s="17">
        <v>0</v>
      </c>
      <c r="IX160" s="17">
        <v>0</v>
      </c>
      <c r="IY160" s="17">
        <v>0</v>
      </c>
      <c r="IZ160" s="17">
        <v>0</v>
      </c>
      <c r="JA160" s="17">
        <v>0</v>
      </c>
      <c r="JB160" s="17">
        <v>0</v>
      </c>
      <c r="JC160" s="17">
        <v>0</v>
      </c>
      <c r="JD160" s="17">
        <v>0</v>
      </c>
      <c r="JE160" s="17">
        <v>0</v>
      </c>
      <c r="JF160" s="17">
        <v>0</v>
      </c>
      <c r="JG160" s="17">
        <v>0</v>
      </c>
      <c r="JH160" s="17">
        <v>0</v>
      </c>
      <c r="JI160" s="17">
        <v>0</v>
      </c>
      <c r="JJ160" s="17">
        <v>0</v>
      </c>
      <c r="JK160" s="17">
        <v>0</v>
      </c>
      <c r="JL160" s="17">
        <v>0</v>
      </c>
      <c r="JM160" s="17">
        <v>0</v>
      </c>
      <c r="JN160" s="17">
        <v>0</v>
      </c>
      <c r="JO160" s="17">
        <v>0</v>
      </c>
      <c r="JP160" s="17">
        <v>0</v>
      </c>
      <c r="JQ160" s="17">
        <v>0</v>
      </c>
      <c r="JR160" s="17">
        <v>0</v>
      </c>
      <c r="JS160" s="17">
        <v>0</v>
      </c>
      <c r="JT160" s="17">
        <v>0</v>
      </c>
      <c r="JU160" s="17">
        <v>0</v>
      </c>
      <c r="JV160" s="17">
        <v>0</v>
      </c>
      <c r="JW160" s="17">
        <v>0</v>
      </c>
      <c r="JX160" s="17">
        <v>0</v>
      </c>
      <c r="JY160" s="17">
        <v>0</v>
      </c>
    </row>
    <row r="161" spans="1:285" x14ac:dyDescent="0.15">
      <c r="A161" s="17" t="s">
        <v>606</v>
      </c>
      <c r="B161" s="17" t="s">
        <v>607</v>
      </c>
      <c r="C161" s="17">
        <v>0</v>
      </c>
      <c r="D161" s="17">
        <v>9.91</v>
      </c>
      <c r="E161" s="17">
        <v>9.91</v>
      </c>
      <c r="F161" s="17">
        <v>9.91</v>
      </c>
      <c r="G161" s="17">
        <v>9.91</v>
      </c>
      <c r="H161" s="17">
        <v>9.91</v>
      </c>
      <c r="I161" s="17">
        <v>9.9600000000000009</v>
      </c>
      <c r="J161" s="17">
        <v>9.9600000000000009</v>
      </c>
      <c r="K161" s="17">
        <v>9.9600000000000009</v>
      </c>
      <c r="L161" s="17">
        <v>9.9600000000000009</v>
      </c>
      <c r="M161" s="17">
        <v>9.9600000000000009</v>
      </c>
      <c r="N161" s="17">
        <v>9.99</v>
      </c>
      <c r="O161" s="17">
        <v>9.99</v>
      </c>
      <c r="P161" s="17">
        <v>9.9700000000000006</v>
      </c>
      <c r="Q161" s="17">
        <v>9.9700000000000006</v>
      </c>
      <c r="R161" s="17">
        <v>9.9600000000000009</v>
      </c>
      <c r="S161" s="17">
        <v>9.9600000000000009</v>
      </c>
      <c r="T161" s="17">
        <v>9.98</v>
      </c>
      <c r="U161" s="17">
        <v>10</v>
      </c>
      <c r="V161" s="17">
        <v>10</v>
      </c>
      <c r="W161" s="17">
        <v>10</v>
      </c>
      <c r="X161" s="17">
        <v>9.99</v>
      </c>
      <c r="Y161" s="17">
        <v>9.99</v>
      </c>
      <c r="Z161" s="17">
        <v>9.99</v>
      </c>
      <c r="AA161" s="17">
        <v>9.99</v>
      </c>
      <c r="AB161" s="17">
        <v>0</v>
      </c>
      <c r="AC161" s="17">
        <v>0</v>
      </c>
      <c r="AD161" s="17">
        <v>0</v>
      </c>
      <c r="AE161" s="17">
        <v>0</v>
      </c>
      <c r="AF161" s="17">
        <v>0</v>
      </c>
      <c r="AG161" s="17">
        <v>0</v>
      </c>
      <c r="AH161" s="17">
        <v>0</v>
      </c>
      <c r="AI161" s="17">
        <v>0</v>
      </c>
      <c r="AJ161" s="17">
        <v>0</v>
      </c>
      <c r="AK161" s="17">
        <v>0</v>
      </c>
      <c r="AL161" s="17">
        <v>0</v>
      </c>
      <c r="AM161" s="17">
        <v>0</v>
      </c>
      <c r="AN161" s="17">
        <v>0</v>
      </c>
      <c r="AO161" s="17">
        <v>0</v>
      </c>
      <c r="AP161" s="17">
        <v>0</v>
      </c>
      <c r="AQ161" s="17">
        <v>0</v>
      </c>
      <c r="AR161" s="17">
        <v>0</v>
      </c>
      <c r="AS161" s="17">
        <v>0</v>
      </c>
      <c r="AT161" s="17">
        <v>0</v>
      </c>
      <c r="AU161" s="17">
        <v>0</v>
      </c>
      <c r="AV161" s="17">
        <v>0</v>
      </c>
      <c r="AW161" s="17">
        <v>0</v>
      </c>
      <c r="AX161" s="17">
        <v>0</v>
      </c>
      <c r="AY161" s="17">
        <v>0</v>
      </c>
      <c r="AZ161" s="17">
        <v>0</v>
      </c>
      <c r="BA161" s="17">
        <v>0</v>
      </c>
      <c r="BB161" s="17">
        <v>0</v>
      </c>
      <c r="BC161" s="17">
        <v>0</v>
      </c>
      <c r="BD161" s="17">
        <v>0</v>
      </c>
      <c r="BE161" s="17">
        <v>0</v>
      </c>
      <c r="BF161" s="17">
        <v>0</v>
      </c>
      <c r="BG161" s="17">
        <v>0</v>
      </c>
      <c r="BH161" s="17">
        <v>0</v>
      </c>
      <c r="BI161" s="17">
        <v>0</v>
      </c>
      <c r="BJ161" s="17">
        <v>0</v>
      </c>
      <c r="BK161" s="17">
        <v>0</v>
      </c>
      <c r="BL161" s="17">
        <v>0</v>
      </c>
      <c r="BM161" s="17">
        <v>0</v>
      </c>
      <c r="BN161" s="17">
        <v>0</v>
      </c>
      <c r="BO161" s="17">
        <v>0</v>
      </c>
      <c r="BP161" s="17">
        <v>0</v>
      </c>
      <c r="BQ161" s="17">
        <v>0</v>
      </c>
      <c r="BR161" s="17">
        <v>0</v>
      </c>
      <c r="BS161" s="17">
        <v>0</v>
      </c>
      <c r="BT161" s="17">
        <v>0</v>
      </c>
      <c r="BU161" s="17">
        <v>0</v>
      </c>
      <c r="BV161" s="17">
        <v>0</v>
      </c>
      <c r="BW161" s="17">
        <v>0</v>
      </c>
      <c r="BX161" s="17">
        <v>0</v>
      </c>
      <c r="BY161" s="17">
        <v>0</v>
      </c>
      <c r="BZ161" s="17">
        <v>0</v>
      </c>
      <c r="CA161" s="17">
        <v>0</v>
      </c>
      <c r="CB161" s="17">
        <v>0</v>
      </c>
      <c r="CC161" s="17">
        <v>0</v>
      </c>
      <c r="CD161" s="17">
        <v>0</v>
      </c>
      <c r="CE161" s="17">
        <v>0</v>
      </c>
      <c r="CF161" s="17">
        <v>0</v>
      </c>
      <c r="CG161" s="17">
        <v>0</v>
      </c>
      <c r="CH161" s="17">
        <v>0</v>
      </c>
      <c r="CI161" s="17">
        <v>0</v>
      </c>
      <c r="CJ161" s="17">
        <v>0</v>
      </c>
      <c r="CK161" s="17">
        <v>0</v>
      </c>
      <c r="CL161" s="17">
        <v>0</v>
      </c>
      <c r="CM161" s="17">
        <v>0</v>
      </c>
      <c r="CN161" s="17">
        <v>0</v>
      </c>
      <c r="CO161" s="17">
        <v>0</v>
      </c>
      <c r="CP161" s="17">
        <v>0</v>
      </c>
      <c r="CQ161" s="17">
        <v>0</v>
      </c>
      <c r="CR161" s="17">
        <v>0</v>
      </c>
      <c r="CS161" s="17">
        <v>0</v>
      </c>
      <c r="CT161" s="17">
        <v>0</v>
      </c>
      <c r="CU161" s="17">
        <v>0</v>
      </c>
      <c r="CV161" s="17">
        <v>0</v>
      </c>
      <c r="CW161" s="17">
        <v>0</v>
      </c>
      <c r="CX161" s="17">
        <v>0</v>
      </c>
      <c r="CY161" s="17">
        <v>0</v>
      </c>
      <c r="CZ161" s="17">
        <v>0</v>
      </c>
      <c r="DA161" s="17">
        <v>0</v>
      </c>
      <c r="DB161" s="17">
        <v>0</v>
      </c>
      <c r="DC161" s="17">
        <v>0</v>
      </c>
      <c r="DD161" s="17">
        <v>0</v>
      </c>
      <c r="DE161" s="17">
        <v>0</v>
      </c>
      <c r="DF161" s="17">
        <v>0</v>
      </c>
      <c r="DG161" s="17">
        <v>0</v>
      </c>
      <c r="DH161" s="17">
        <v>0</v>
      </c>
      <c r="DI161" s="17">
        <v>0</v>
      </c>
      <c r="DJ161" s="17">
        <v>0</v>
      </c>
      <c r="DK161" s="17">
        <v>0</v>
      </c>
      <c r="DL161" s="17">
        <v>0</v>
      </c>
      <c r="DM161" s="17">
        <v>0</v>
      </c>
      <c r="DN161" s="17">
        <v>0</v>
      </c>
      <c r="DO161" s="17">
        <v>0</v>
      </c>
      <c r="DP161" s="17">
        <v>0</v>
      </c>
      <c r="DQ161" s="17">
        <v>0</v>
      </c>
      <c r="DR161" s="17">
        <v>0</v>
      </c>
      <c r="DS161" s="17">
        <v>0</v>
      </c>
      <c r="DT161" s="17">
        <v>0</v>
      </c>
      <c r="DU161" s="17">
        <v>0</v>
      </c>
      <c r="DV161" s="17">
        <v>0</v>
      </c>
      <c r="DW161" s="17">
        <v>0</v>
      </c>
      <c r="DX161" s="17">
        <v>0</v>
      </c>
      <c r="DY161" s="17">
        <v>0</v>
      </c>
      <c r="DZ161" s="17">
        <v>0</v>
      </c>
      <c r="EA161" s="17">
        <v>0</v>
      </c>
      <c r="EB161" s="17">
        <v>0</v>
      </c>
      <c r="EC161" s="17">
        <v>0</v>
      </c>
      <c r="ED161" s="17">
        <v>0</v>
      </c>
      <c r="EE161" s="17">
        <v>0</v>
      </c>
      <c r="EF161" s="17">
        <v>0</v>
      </c>
      <c r="EG161" s="17">
        <v>0</v>
      </c>
      <c r="EH161" s="17">
        <v>0</v>
      </c>
      <c r="EI161" s="17">
        <v>0</v>
      </c>
      <c r="EJ161" s="17">
        <v>0</v>
      </c>
      <c r="EK161" s="17">
        <v>0</v>
      </c>
      <c r="EL161" s="17">
        <v>0</v>
      </c>
      <c r="EM161" s="17">
        <v>0</v>
      </c>
      <c r="EN161" s="17">
        <v>0</v>
      </c>
      <c r="EO161" s="17">
        <v>0</v>
      </c>
      <c r="EP161" s="17">
        <v>0</v>
      </c>
      <c r="EQ161" s="17">
        <v>0</v>
      </c>
      <c r="ER161" s="17">
        <v>0</v>
      </c>
      <c r="ES161" s="17">
        <v>0</v>
      </c>
      <c r="ET161" s="17">
        <v>0</v>
      </c>
      <c r="EU161" s="17">
        <v>0</v>
      </c>
      <c r="EV161" s="17">
        <v>0</v>
      </c>
      <c r="EW161" s="17">
        <v>0</v>
      </c>
      <c r="EX161" s="17">
        <v>0</v>
      </c>
      <c r="EY161" s="17">
        <v>0</v>
      </c>
      <c r="EZ161" s="17">
        <v>0</v>
      </c>
      <c r="FA161" s="17">
        <v>0</v>
      </c>
      <c r="FB161" s="17">
        <v>0</v>
      </c>
      <c r="FC161" s="17">
        <v>0</v>
      </c>
      <c r="FD161" s="17">
        <v>0</v>
      </c>
      <c r="FE161" s="17">
        <v>0</v>
      </c>
      <c r="FF161" s="17">
        <v>0</v>
      </c>
      <c r="FG161" s="17">
        <v>0</v>
      </c>
      <c r="FH161" s="17">
        <v>0</v>
      </c>
      <c r="FI161" s="17">
        <v>0</v>
      </c>
      <c r="FJ161" s="17">
        <v>0</v>
      </c>
      <c r="FK161" s="17">
        <v>0</v>
      </c>
      <c r="FL161" s="17">
        <v>0</v>
      </c>
      <c r="FM161" s="17">
        <v>0</v>
      </c>
      <c r="FN161" s="17">
        <v>0</v>
      </c>
      <c r="FO161" s="17">
        <v>0</v>
      </c>
      <c r="FP161" s="17">
        <v>0</v>
      </c>
      <c r="FQ161" s="17">
        <v>0</v>
      </c>
      <c r="FR161" s="17">
        <v>0</v>
      </c>
      <c r="FS161" s="17">
        <v>0</v>
      </c>
      <c r="FT161" s="17">
        <v>0</v>
      </c>
      <c r="FU161" s="17">
        <v>0</v>
      </c>
      <c r="FV161" s="17">
        <v>0</v>
      </c>
      <c r="FW161" s="17">
        <v>0</v>
      </c>
      <c r="FX161" s="17">
        <v>0</v>
      </c>
      <c r="FY161" s="17">
        <v>0</v>
      </c>
      <c r="FZ161" s="17">
        <v>0</v>
      </c>
      <c r="GA161" s="17">
        <v>0</v>
      </c>
      <c r="GB161" s="17">
        <v>0</v>
      </c>
      <c r="GC161" s="17">
        <v>0</v>
      </c>
      <c r="GD161" s="17">
        <v>0</v>
      </c>
      <c r="GE161" s="17">
        <v>0</v>
      </c>
      <c r="GF161" s="17">
        <v>0</v>
      </c>
      <c r="GG161" s="17">
        <v>0</v>
      </c>
      <c r="GH161" s="17">
        <v>0</v>
      </c>
      <c r="GI161" s="17">
        <v>0</v>
      </c>
      <c r="GJ161" s="17">
        <v>0</v>
      </c>
      <c r="GK161" s="17">
        <v>0</v>
      </c>
      <c r="GL161" s="17">
        <v>0</v>
      </c>
      <c r="GM161" s="17">
        <v>0</v>
      </c>
      <c r="GN161" s="17">
        <v>0</v>
      </c>
      <c r="GO161" s="17">
        <v>0</v>
      </c>
      <c r="GP161" s="17">
        <v>0</v>
      </c>
      <c r="GQ161" s="17">
        <v>0</v>
      </c>
      <c r="GR161" s="17">
        <v>0</v>
      </c>
      <c r="GS161" s="17">
        <v>0</v>
      </c>
      <c r="GT161" s="17">
        <v>0</v>
      </c>
      <c r="GU161" s="17">
        <v>0</v>
      </c>
      <c r="GV161" s="17">
        <v>0</v>
      </c>
      <c r="GW161" s="17">
        <v>0</v>
      </c>
      <c r="GX161" s="17">
        <v>0</v>
      </c>
      <c r="GY161" s="17">
        <v>0</v>
      </c>
      <c r="GZ161" s="17">
        <v>0</v>
      </c>
      <c r="HA161" s="17">
        <v>0</v>
      </c>
      <c r="HB161" s="17">
        <v>0</v>
      </c>
      <c r="HC161" s="17">
        <v>0</v>
      </c>
      <c r="HD161" s="17">
        <v>0</v>
      </c>
      <c r="HE161" s="17">
        <v>0</v>
      </c>
      <c r="HF161" s="17">
        <v>0</v>
      </c>
      <c r="HG161" s="17">
        <v>0</v>
      </c>
      <c r="HH161" s="17">
        <v>0</v>
      </c>
      <c r="HI161" s="17">
        <v>0</v>
      </c>
      <c r="HJ161" s="17">
        <v>0</v>
      </c>
      <c r="HK161" s="17">
        <v>0</v>
      </c>
      <c r="HL161" s="17">
        <v>0</v>
      </c>
      <c r="HM161" s="17">
        <v>0</v>
      </c>
      <c r="HN161" s="17">
        <v>0</v>
      </c>
      <c r="HO161" s="17">
        <v>0</v>
      </c>
      <c r="HP161" s="17">
        <v>0</v>
      </c>
      <c r="HQ161" s="17">
        <v>0</v>
      </c>
      <c r="HR161" s="17">
        <v>0</v>
      </c>
      <c r="HS161" s="17">
        <v>0</v>
      </c>
      <c r="HT161" s="17">
        <v>0</v>
      </c>
      <c r="HU161" s="17">
        <v>0</v>
      </c>
      <c r="HV161" s="17">
        <v>0</v>
      </c>
      <c r="HW161" s="17">
        <v>0</v>
      </c>
      <c r="HX161" s="17">
        <v>0</v>
      </c>
      <c r="HY161" s="17">
        <v>0</v>
      </c>
      <c r="HZ161" s="17">
        <v>0</v>
      </c>
      <c r="IA161" s="17">
        <v>0</v>
      </c>
      <c r="IB161" s="17">
        <v>0</v>
      </c>
      <c r="IC161" s="17">
        <v>0</v>
      </c>
      <c r="ID161" s="17">
        <v>0</v>
      </c>
      <c r="IE161" s="17">
        <v>0</v>
      </c>
      <c r="IF161" s="17">
        <v>0</v>
      </c>
      <c r="IG161" s="17">
        <v>0</v>
      </c>
      <c r="IH161" s="17">
        <v>0</v>
      </c>
      <c r="II161" s="17">
        <v>0</v>
      </c>
      <c r="IJ161" s="17">
        <v>0</v>
      </c>
      <c r="IK161" s="17">
        <v>0</v>
      </c>
      <c r="IL161" s="17">
        <v>0</v>
      </c>
      <c r="IM161" s="17">
        <v>0</v>
      </c>
      <c r="IN161" s="17">
        <v>0</v>
      </c>
      <c r="IO161" s="17">
        <v>0</v>
      </c>
      <c r="IP161" s="17">
        <v>0</v>
      </c>
      <c r="IQ161" s="17">
        <v>0</v>
      </c>
      <c r="IR161" s="17">
        <v>0</v>
      </c>
      <c r="IS161" s="17">
        <v>0</v>
      </c>
      <c r="IT161" s="17">
        <v>0</v>
      </c>
      <c r="IU161" s="17">
        <v>0</v>
      </c>
      <c r="IV161" s="17">
        <v>0</v>
      </c>
      <c r="IW161" s="17">
        <v>0</v>
      </c>
      <c r="IX161" s="17">
        <v>0</v>
      </c>
      <c r="IY161" s="17">
        <v>0</v>
      </c>
      <c r="IZ161" s="17">
        <v>0</v>
      </c>
      <c r="JA161" s="17">
        <v>0</v>
      </c>
      <c r="JB161" s="17">
        <v>0</v>
      </c>
      <c r="JC161" s="17">
        <v>0</v>
      </c>
      <c r="JD161" s="17">
        <v>0</v>
      </c>
      <c r="JE161" s="17">
        <v>0</v>
      </c>
      <c r="JF161" s="17">
        <v>0</v>
      </c>
      <c r="JG161" s="17">
        <v>0</v>
      </c>
      <c r="JH161" s="17">
        <v>0</v>
      </c>
      <c r="JI161" s="17">
        <v>0</v>
      </c>
      <c r="JJ161" s="17">
        <v>0</v>
      </c>
      <c r="JK161" s="17">
        <v>0</v>
      </c>
      <c r="JL161" s="17">
        <v>0</v>
      </c>
      <c r="JM161" s="17">
        <v>0</v>
      </c>
      <c r="JN161" s="17">
        <v>0</v>
      </c>
      <c r="JO161" s="17">
        <v>0</v>
      </c>
      <c r="JP161" s="17">
        <v>0</v>
      </c>
      <c r="JQ161" s="17">
        <v>0</v>
      </c>
      <c r="JR161" s="17">
        <v>0</v>
      </c>
      <c r="JS161" s="17">
        <v>0</v>
      </c>
      <c r="JT161" s="17">
        <v>0</v>
      </c>
      <c r="JU161" s="17">
        <v>0</v>
      </c>
      <c r="JV161" s="17">
        <v>0</v>
      </c>
      <c r="JW161" s="17">
        <v>0</v>
      </c>
      <c r="JX161" s="17">
        <v>0</v>
      </c>
      <c r="JY161" s="17">
        <v>0</v>
      </c>
    </row>
    <row r="162" spans="1:285" x14ac:dyDescent="0.15">
      <c r="A162" s="17" t="s">
        <v>1056</v>
      </c>
      <c r="B162" s="17" t="s">
        <v>1057</v>
      </c>
      <c r="C162" s="17">
        <v>0</v>
      </c>
      <c r="D162" s="17">
        <v>16.88</v>
      </c>
      <c r="E162" s="17">
        <v>16.88</v>
      </c>
      <c r="F162" s="17">
        <v>16.88</v>
      </c>
      <c r="G162" s="17">
        <v>16.88</v>
      </c>
      <c r="H162" s="17">
        <v>16.88</v>
      </c>
      <c r="I162" s="17">
        <v>17.100000000000001</v>
      </c>
      <c r="J162" s="17">
        <v>17.100000000000001</v>
      </c>
      <c r="K162" s="17">
        <v>17.100000000000001</v>
      </c>
      <c r="L162" s="17">
        <v>17.100000000000001</v>
      </c>
      <c r="M162" s="17">
        <v>17.100000000000001</v>
      </c>
      <c r="N162" s="17">
        <v>17.13</v>
      </c>
      <c r="O162" s="17">
        <v>17.12</v>
      </c>
      <c r="P162" s="17">
        <v>17.079999999999998</v>
      </c>
      <c r="Q162" s="17">
        <v>17.059999999999999</v>
      </c>
      <c r="R162" s="17">
        <v>17.079999999999998</v>
      </c>
      <c r="S162" s="17">
        <v>17.11</v>
      </c>
      <c r="T162" s="17">
        <v>17.18</v>
      </c>
      <c r="U162" s="17">
        <v>17.2</v>
      </c>
      <c r="V162" s="17">
        <v>17.170000000000002</v>
      </c>
      <c r="W162" s="17">
        <v>17.170000000000002</v>
      </c>
      <c r="X162" s="17">
        <v>17.149999999999999</v>
      </c>
      <c r="Y162" s="17">
        <v>17.18</v>
      </c>
      <c r="Z162" s="17">
        <v>17.170000000000002</v>
      </c>
      <c r="AA162" s="17">
        <v>17.170000000000002</v>
      </c>
      <c r="AB162" s="17">
        <v>0</v>
      </c>
      <c r="AC162" s="17">
        <v>0</v>
      </c>
      <c r="AD162" s="17">
        <v>0</v>
      </c>
      <c r="AE162" s="17">
        <v>0</v>
      </c>
      <c r="AF162" s="17">
        <v>0</v>
      </c>
      <c r="AG162" s="17">
        <v>0</v>
      </c>
      <c r="AH162" s="17">
        <v>0</v>
      </c>
      <c r="AI162" s="17">
        <v>0</v>
      </c>
      <c r="AJ162" s="17">
        <v>0</v>
      </c>
      <c r="AK162" s="17">
        <v>0</v>
      </c>
      <c r="AL162" s="17">
        <v>0</v>
      </c>
      <c r="AM162" s="17">
        <v>0</v>
      </c>
      <c r="AN162" s="17">
        <v>0</v>
      </c>
      <c r="AO162" s="17">
        <v>0</v>
      </c>
      <c r="AP162" s="17">
        <v>0</v>
      </c>
      <c r="AQ162" s="17">
        <v>0</v>
      </c>
      <c r="AR162" s="17">
        <v>0</v>
      </c>
      <c r="AS162" s="17">
        <v>0</v>
      </c>
      <c r="AT162" s="17">
        <v>0</v>
      </c>
      <c r="AU162" s="17">
        <v>0</v>
      </c>
      <c r="AV162" s="17">
        <v>0</v>
      </c>
      <c r="AW162" s="17">
        <v>0</v>
      </c>
      <c r="AX162" s="17">
        <v>0</v>
      </c>
      <c r="AY162" s="17">
        <v>0</v>
      </c>
      <c r="AZ162" s="17">
        <v>0</v>
      </c>
      <c r="BA162" s="17">
        <v>0</v>
      </c>
      <c r="BB162" s="17">
        <v>0</v>
      </c>
      <c r="BC162" s="17">
        <v>0</v>
      </c>
      <c r="BD162" s="17">
        <v>0</v>
      </c>
      <c r="BE162" s="17">
        <v>0</v>
      </c>
      <c r="BF162" s="17">
        <v>0</v>
      </c>
      <c r="BG162" s="17">
        <v>0</v>
      </c>
      <c r="BH162" s="17">
        <v>0</v>
      </c>
      <c r="BI162" s="17">
        <v>0</v>
      </c>
      <c r="BJ162" s="17">
        <v>0</v>
      </c>
      <c r="BK162" s="17">
        <v>0</v>
      </c>
      <c r="BL162" s="17">
        <v>0</v>
      </c>
      <c r="BM162" s="17">
        <v>0</v>
      </c>
      <c r="BN162" s="17">
        <v>0</v>
      </c>
      <c r="BO162" s="17">
        <v>0</v>
      </c>
      <c r="BP162" s="17">
        <v>0</v>
      </c>
      <c r="BQ162" s="17">
        <v>0</v>
      </c>
      <c r="BR162" s="17">
        <v>0</v>
      </c>
      <c r="BS162" s="17">
        <v>0</v>
      </c>
      <c r="BT162" s="17">
        <v>0</v>
      </c>
      <c r="BU162" s="17">
        <v>0</v>
      </c>
      <c r="BV162" s="17">
        <v>0</v>
      </c>
      <c r="BW162" s="17">
        <v>0</v>
      </c>
      <c r="BX162" s="17">
        <v>0</v>
      </c>
      <c r="BY162" s="17">
        <v>0</v>
      </c>
      <c r="BZ162" s="17">
        <v>0</v>
      </c>
      <c r="CA162" s="17">
        <v>0</v>
      </c>
      <c r="CB162" s="17">
        <v>0</v>
      </c>
      <c r="CC162" s="17">
        <v>0</v>
      </c>
      <c r="CD162" s="17">
        <v>0</v>
      </c>
      <c r="CE162" s="17">
        <v>0</v>
      </c>
      <c r="CF162" s="17">
        <v>0</v>
      </c>
      <c r="CG162" s="17">
        <v>0</v>
      </c>
      <c r="CH162" s="17">
        <v>0</v>
      </c>
      <c r="CI162" s="17">
        <v>0</v>
      </c>
      <c r="CJ162" s="17">
        <v>0</v>
      </c>
      <c r="CK162" s="17">
        <v>0</v>
      </c>
      <c r="CL162" s="17">
        <v>0</v>
      </c>
      <c r="CM162" s="17">
        <v>0</v>
      </c>
      <c r="CN162" s="17">
        <v>0</v>
      </c>
      <c r="CO162" s="17">
        <v>0</v>
      </c>
      <c r="CP162" s="17">
        <v>0</v>
      </c>
      <c r="CQ162" s="17">
        <v>0</v>
      </c>
      <c r="CR162" s="17">
        <v>0</v>
      </c>
      <c r="CS162" s="17">
        <v>0</v>
      </c>
      <c r="CT162" s="17">
        <v>0</v>
      </c>
      <c r="CU162" s="17">
        <v>0</v>
      </c>
      <c r="CV162" s="17">
        <v>0</v>
      </c>
      <c r="CW162" s="17">
        <v>0</v>
      </c>
      <c r="CX162" s="17">
        <v>0</v>
      </c>
      <c r="CY162" s="17">
        <v>0</v>
      </c>
      <c r="CZ162" s="17">
        <v>0</v>
      </c>
      <c r="DA162" s="17">
        <v>0</v>
      </c>
      <c r="DB162" s="17">
        <v>0</v>
      </c>
      <c r="DC162" s="17">
        <v>0</v>
      </c>
      <c r="DD162" s="17">
        <v>0</v>
      </c>
      <c r="DE162" s="17">
        <v>0</v>
      </c>
      <c r="DF162" s="17">
        <v>0</v>
      </c>
      <c r="DG162" s="17">
        <v>0</v>
      </c>
      <c r="DH162" s="17">
        <v>0</v>
      </c>
      <c r="DI162" s="17">
        <v>0</v>
      </c>
      <c r="DJ162" s="17">
        <v>0</v>
      </c>
      <c r="DK162" s="17">
        <v>0</v>
      </c>
      <c r="DL162" s="17">
        <v>0</v>
      </c>
      <c r="DM162" s="17">
        <v>0</v>
      </c>
      <c r="DN162" s="17">
        <v>0</v>
      </c>
      <c r="DO162" s="17">
        <v>0</v>
      </c>
      <c r="DP162" s="17">
        <v>0</v>
      </c>
      <c r="DQ162" s="17">
        <v>0</v>
      </c>
      <c r="DR162" s="17">
        <v>0</v>
      </c>
      <c r="DS162" s="17">
        <v>0</v>
      </c>
      <c r="DT162" s="17">
        <v>0</v>
      </c>
      <c r="DU162" s="17">
        <v>0</v>
      </c>
      <c r="DV162" s="17">
        <v>0</v>
      </c>
      <c r="DW162" s="17">
        <v>0</v>
      </c>
      <c r="DX162" s="17">
        <v>0</v>
      </c>
      <c r="DY162" s="17">
        <v>0</v>
      </c>
      <c r="DZ162" s="17">
        <v>0</v>
      </c>
      <c r="EA162" s="17">
        <v>0</v>
      </c>
      <c r="EB162" s="17">
        <v>0</v>
      </c>
      <c r="EC162" s="17">
        <v>0</v>
      </c>
      <c r="ED162" s="17">
        <v>0</v>
      </c>
      <c r="EE162" s="17">
        <v>0</v>
      </c>
      <c r="EF162" s="17">
        <v>0</v>
      </c>
      <c r="EG162" s="17">
        <v>0</v>
      </c>
      <c r="EH162" s="17">
        <v>0</v>
      </c>
      <c r="EI162" s="17">
        <v>0</v>
      </c>
      <c r="EJ162" s="17">
        <v>0</v>
      </c>
      <c r="EK162" s="17">
        <v>0</v>
      </c>
      <c r="EL162" s="17">
        <v>0</v>
      </c>
      <c r="EM162" s="17">
        <v>0</v>
      </c>
      <c r="EN162" s="17">
        <v>0</v>
      </c>
      <c r="EO162" s="17">
        <v>0</v>
      </c>
      <c r="EP162" s="17">
        <v>0</v>
      </c>
      <c r="EQ162" s="17">
        <v>0</v>
      </c>
      <c r="ER162" s="17">
        <v>0</v>
      </c>
      <c r="ES162" s="17">
        <v>0</v>
      </c>
      <c r="ET162" s="17">
        <v>0</v>
      </c>
      <c r="EU162" s="17">
        <v>0</v>
      </c>
      <c r="EV162" s="17">
        <v>0</v>
      </c>
      <c r="EW162" s="17">
        <v>0</v>
      </c>
      <c r="EX162" s="17">
        <v>0</v>
      </c>
      <c r="EY162" s="17">
        <v>0</v>
      </c>
      <c r="EZ162" s="17">
        <v>0</v>
      </c>
      <c r="FA162" s="17">
        <v>0</v>
      </c>
      <c r="FB162" s="17">
        <v>0</v>
      </c>
      <c r="FC162" s="17">
        <v>0</v>
      </c>
      <c r="FD162" s="17">
        <v>0</v>
      </c>
      <c r="FE162" s="17">
        <v>0</v>
      </c>
      <c r="FF162" s="17">
        <v>0</v>
      </c>
      <c r="FG162" s="17">
        <v>0</v>
      </c>
      <c r="FH162" s="17">
        <v>0</v>
      </c>
      <c r="FI162" s="17">
        <v>0</v>
      </c>
      <c r="FJ162" s="17">
        <v>0</v>
      </c>
      <c r="FK162" s="17">
        <v>0</v>
      </c>
      <c r="FL162" s="17">
        <v>0</v>
      </c>
      <c r="FM162" s="17">
        <v>0</v>
      </c>
      <c r="FN162" s="17">
        <v>0</v>
      </c>
      <c r="FO162" s="17">
        <v>0</v>
      </c>
      <c r="FP162" s="17">
        <v>0</v>
      </c>
      <c r="FQ162" s="17">
        <v>0</v>
      </c>
      <c r="FR162" s="17">
        <v>0</v>
      </c>
      <c r="FS162" s="17">
        <v>0</v>
      </c>
      <c r="FT162" s="17">
        <v>0</v>
      </c>
      <c r="FU162" s="17">
        <v>0</v>
      </c>
      <c r="FV162" s="17">
        <v>0</v>
      </c>
      <c r="FW162" s="17">
        <v>0</v>
      </c>
      <c r="FX162" s="17">
        <v>0</v>
      </c>
      <c r="FY162" s="17">
        <v>0</v>
      </c>
      <c r="FZ162" s="17">
        <v>0</v>
      </c>
      <c r="GA162" s="17">
        <v>0</v>
      </c>
      <c r="GB162" s="17">
        <v>0</v>
      </c>
      <c r="GC162" s="17">
        <v>0</v>
      </c>
      <c r="GD162" s="17">
        <v>0</v>
      </c>
      <c r="GE162" s="17">
        <v>0</v>
      </c>
      <c r="GF162" s="17">
        <v>0</v>
      </c>
      <c r="GG162" s="17">
        <v>0</v>
      </c>
      <c r="GH162" s="17">
        <v>0</v>
      </c>
      <c r="GI162" s="17">
        <v>0</v>
      </c>
      <c r="GJ162" s="17">
        <v>0</v>
      </c>
      <c r="GK162" s="17">
        <v>0</v>
      </c>
      <c r="GL162" s="17">
        <v>0</v>
      </c>
      <c r="GM162" s="17">
        <v>0</v>
      </c>
      <c r="GN162" s="17">
        <v>0</v>
      </c>
      <c r="GO162" s="17">
        <v>0</v>
      </c>
      <c r="GP162" s="17">
        <v>0</v>
      </c>
      <c r="GQ162" s="17">
        <v>0</v>
      </c>
      <c r="GR162" s="17">
        <v>0</v>
      </c>
      <c r="GS162" s="17">
        <v>0</v>
      </c>
      <c r="GT162" s="17">
        <v>0</v>
      </c>
      <c r="GU162" s="17">
        <v>0</v>
      </c>
      <c r="GV162" s="17">
        <v>0</v>
      </c>
      <c r="GW162" s="17">
        <v>0</v>
      </c>
      <c r="GX162" s="17">
        <v>0</v>
      </c>
      <c r="GY162" s="17">
        <v>0</v>
      </c>
      <c r="GZ162" s="17">
        <v>0</v>
      </c>
      <c r="HA162" s="17">
        <v>0</v>
      </c>
      <c r="HB162" s="17">
        <v>0</v>
      </c>
      <c r="HC162" s="17">
        <v>0</v>
      </c>
      <c r="HD162" s="17">
        <v>0</v>
      </c>
      <c r="HE162" s="17">
        <v>0</v>
      </c>
      <c r="HF162" s="17">
        <v>0</v>
      </c>
      <c r="HG162" s="17">
        <v>0</v>
      </c>
      <c r="HH162" s="17">
        <v>0</v>
      </c>
      <c r="HI162" s="17">
        <v>0</v>
      </c>
      <c r="HJ162" s="17">
        <v>0</v>
      </c>
      <c r="HK162" s="17">
        <v>0</v>
      </c>
      <c r="HL162" s="17">
        <v>0</v>
      </c>
      <c r="HM162" s="17">
        <v>0</v>
      </c>
      <c r="HN162" s="17">
        <v>0</v>
      </c>
      <c r="HO162" s="17">
        <v>0</v>
      </c>
      <c r="HP162" s="17">
        <v>0</v>
      </c>
      <c r="HQ162" s="17">
        <v>0</v>
      </c>
      <c r="HR162" s="17">
        <v>0</v>
      </c>
      <c r="HS162" s="17">
        <v>0</v>
      </c>
      <c r="HT162" s="17">
        <v>0</v>
      </c>
      <c r="HU162" s="17">
        <v>0</v>
      </c>
      <c r="HV162" s="17">
        <v>0</v>
      </c>
      <c r="HW162" s="17">
        <v>0</v>
      </c>
      <c r="HX162" s="17">
        <v>0</v>
      </c>
      <c r="HY162" s="17">
        <v>0</v>
      </c>
      <c r="HZ162" s="17">
        <v>0</v>
      </c>
      <c r="IA162" s="17">
        <v>0</v>
      </c>
      <c r="IB162" s="17">
        <v>0</v>
      </c>
      <c r="IC162" s="17">
        <v>0</v>
      </c>
      <c r="ID162" s="17">
        <v>0</v>
      </c>
      <c r="IE162" s="17">
        <v>0</v>
      </c>
      <c r="IF162" s="17">
        <v>0</v>
      </c>
      <c r="IG162" s="17">
        <v>0</v>
      </c>
      <c r="IH162" s="17">
        <v>0</v>
      </c>
      <c r="II162" s="17">
        <v>0</v>
      </c>
      <c r="IJ162" s="17">
        <v>0</v>
      </c>
      <c r="IK162" s="17">
        <v>0</v>
      </c>
      <c r="IL162" s="17">
        <v>0</v>
      </c>
      <c r="IM162" s="17">
        <v>0</v>
      </c>
      <c r="IN162" s="17">
        <v>0</v>
      </c>
      <c r="IO162" s="17">
        <v>0</v>
      </c>
      <c r="IP162" s="17">
        <v>0</v>
      </c>
      <c r="IQ162" s="17">
        <v>0</v>
      </c>
      <c r="IR162" s="17">
        <v>0</v>
      </c>
      <c r="IS162" s="17">
        <v>0</v>
      </c>
      <c r="IT162" s="17">
        <v>0</v>
      </c>
      <c r="IU162" s="17">
        <v>0</v>
      </c>
      <c r="IV162" s="17">
        <v>0</v>
      </c>
      <c r="IW162" s="17">
        <v>0</v>
      </c>
      <c r="IX162" s="17">
        <v>0</v>
      </c>
      <c r="IY162" s="17">
        <v>0</v>
      </c>
      <c r="IZ162" s="17">
        <v>0</v>
      </c>
      <c r="JA162" s="17">
        <v>0</v>
      </c>
      <c r="JB162" s="17">
        <v>0</v>
      </c>
      <c r="JC162" s="17">
        <v>0</v>
      </c>
      <c r="JD162" s="17">
        <v>0</v>
      </c>
      <c r="JE162" s="17">
        <v>0</v>
      </c>
      <c r="JF162" s="17">
        <v>0</v>
      </c>
      <c r="JG162" s="17">
        <v>0</v>
      </c>
      <c r="JH162" s="17">
        <v>0</v>
      </c>
      <c r="JI162" s="17">
        <v>0</v>
      </c>
      <c r="JJ162" s="17">
        <v>0</v>
      </c>
      <c r="JK162" s="17">
        <v>0</v>
      </c>
      <c r="JL162" s="17">
        <v>0</v>
      </c>
      <c r="JM162" s="17">
        <v>0</v>
      </c>
      <c r="JN162" s="17">
        <v>0</v>
      </c>
      <c r="JO162" s="17">
        <v>0</v>
      </c>
      <c r="JP162" s="17">
        <v>0</v>
      </c>
      <c r="JQ162" s="17">
        <v>0</v>
      </c>
      <c r="JR162" s="17">
        <v>0</v>
      </c>
      <c r="JS162" s="17">
        <v>0</v>
      </c>
      <c r="JT162" s="17">
        <v>0</v>
      </c>
      <c r="JU162" s="17">
        <v>0</v>
      </c>
      <c r="JV162" s="17">
        <v>0</v>
      </c>
      <c r="JW162" s="17">
        <v>0</v>
      </c>
      <c r="JX162" s="17">
        <v>0</v>
      </c>
      <c r="JY162" s="17">
        <v>0</v>
      </c>
    </row>
    <row r="163" spans="1:285" x14ac:dyDescent="0.15">
      <c r="A163" s="17" t="s">
        <v>864</v>
      </c>
      <c r="B163" s="17" t="s">
        <v>865</v>
      </c>
      <c r="C163" s="17">
        <v>0</v>
      </c>
      <c r="D163" s="17">
        <v>8.01</v>
      </c>
      <c r="E163" s="17">
        <v>8.01</v>
      </c>
      <c r="F163" s="17">
        <v>8.01</v>
      </c>
      <c r="G163" s="17">
        <v>8.01</v>
      </c>
      <c r="H163" s="17">
        <v>8.01</v>
      </c>
      <c r="I163" s="17">
        <v>8.0299999999999994</v>
      </c>
      <c r="J163" s="17">
        <v>8.0299999999999994</v>
      </c>
      <c r="K163" s="17">
        <v>8.0299999999999994</v>
      </c>
      <c r="L163" s="17">
        <v>8.0299999999999994</v>
      </c>
      <c r="M163" s="17">
        <v>8.0299999999999994</v>
      </c>
      <c r="N163" s="17">
        <v>8.0500000000000007</v>
      </c>
      <c r="O163" s="17">
        <v>8</v>
      </c>
      <c r="P163" s="17">
        <v>8</v>
      </c>
      <c r="Q163" s="17">
        <v>8.0299999999999994</v>
      </c>
      <c r="R163" s="17">
        <v>8.08</v>
      </c>
      <c r="S163" s="17">
        <v>8.11</v>
      </c>
      <c r="T163" s="17">
        <v>8.1199999999999992</v>
      </c>
      <c r="U163" s="17">
        <v>8.1199999999999992</v>
      </c>
      <c r="V163" s="17">
        <v>8.14</v>
      </c>
      <c r="W163" s="17">
        <v>8.11</v>
      </c>
      <c r="X163" s="17">
        <v>8.2100000000000009</v>
      </c>
      <c r="Y163" s="17">
        <v>8.1999999999999993</v>
      </c>
      <c r="Z163" s="17">
        <v>8.1999999999999993</v>
      </c>
      <c r="AA163" s="17">
        <v>8.25</v>
      </c>
      <c r="AB163" s="17">
        <v>0</v>
      </c>
      <c r="AC163" s="17">
        <v>0</v>
      </c>
      <c r="AD163" s="17">
        <v>0</v>
      </c>
      <c r="AE163" s="17">
        <v>0</v>
      </c>
      <c r="AF163" s="17">
        <v>0</v>
      </c>
      <c r="AG163" s="17">
        <v>0</v>
      </c>
      <c r="AH163" s="17">
        <v>0</v>
      </c>
      <c r="AI163" s="17">
        <v>0</v>
      </c>
      <c r="AJ163" s="17">
        <v>0</v>
      </c>
      <c r="AK163" s="17">
        <v>0</v>
      </c>
      <c r="AL163" s="17">
        <v>0</v>
      </c>
      <c r="AM163" s="17">
        <v>0</v>
      </c>
      <c r="AN163" s="17">
        <v>0</v>
      </c>
      <c r="AO163" s="17">
        <v>0</v>
      </c>
      <c r="AP163" s="17">
        <v>0</v>
      </c>
      <c r="AQ163" s="17">
        <v>0</v>
      </c>
      <c r="AR163" s="17">
        <v>0</v>
      </c>
      <c r="AS163" s="17">
        <v>0</v>
      </c>
      <c r="AT163" s="17">
        <v>0</v>
      </c>
      <c r="AU163" s="17">
        <v>0</v>
      </c>
      <c r="AV163" s="17">
        <v>0</v>
      </c>
      <c r="AW163" s="17">
        <v>0</v>
      </c>
      <c r="AX163" s="17">
        <v>0</v>
      </c>
      <c r="AY163" s="17">
        <v>0</v>
      </c>
      <c r="AZ163" s="17">
        <v>0</v>
      </c>
      <c r="BA163" s="17">
        <v>0</v>
      </c>
      <c r="BB163" s="17">
        <v>0</v>
      </c>
      <c r="BC163" s="17">
        <v>0</v>
      </c>
      <c r="BD163" s="17">
        <v>0</v>
      </c>
      <c r="BE163" s="17">
        <v>0</v>
      </c>
      <c r="BF163" s="17">
        <v>0</v>
      </c>
      <c r="BG163" s="17">
        <v>0</v>
      </c>
      <c r="BH163" s="17">
        <v>0</v>
      </c>
      <c r="BI163" s="17">
        <v>0</v>
      </c>
      <c r="BJ163" s="17">
        <v>0</v>
      </c>
      <c r="BK163" s="17">
        <v>0</v>
      </c>
      <c r="BL163" s="17">
        <v>0</v>
      </c>
      <c r="BM163" s="17">
        <v>0</v>
      </c>
      <c r="BN163" s="17">
        <v>0</v>
      </c>
      <c r="BO163" s="17">
        <v>0</v>
      </c>
      <c r="BP163" s="17">
        <v>0</v>
      </c>
      <c r="BQ163" s="17">
        <v>0</v>
      </c>
      <c r="BR163" s="17">
        <v>0</v>
      </c>
      <c r="BS163" s="17">
        <v>0</v>
      </c>
      <c r="BT163" s="17">
        <v>0</v>
      </c>
      <c r="BU163" s="17">
        <v>0</v>
      </c>
      <c r="BV163" s="17">
        <v>0</v>
      </c>
      <c r="BW163" s="17">
        <v>0</v>
      </c>
      <c r="BX163" s="17">
        <v>0</v>
      </c>
      <c r="BY163" s="17">
        <v>0</v>
      </c>
      <c r="BZ163" s="17">
        <v>0</v>
      </c>
      <c r="CA163" s="17">
        <v>0</v>
      </c>
      <c r="CB163" s="17">
        <v>0</v>
      </c>
      <c r="CC163" s="17">
        <v>0</v>
      </c>
      <c r="CD163" s="17">
        <v>0</v>
      </c>
      <c r="CE163" s="17">
        <v>0</v>
      </c>
      <c r="CF163" s="17">
        <v>0</v>
      </c>
      <c r="CG163" s="17">
        <v>0</v>
      </c>
      <c r="CH163" s="17">
        <v>0</v>
      </c>
      <c r="CI163" s="17">
        <v>0</v>
      </c>
      <c r="CJ163" s="17">
        <v>0</v>
      </c>
      <c r="CK163" s="17">
        <v>0</v>
      </c>
      <c r="CL163" s="17">
        <v>0</v>
      </c>
      <c r="CM163" s="17">
        <v>0</v>
      </c>
      <c r="CN163" s="17">
        <v>0</v>
      </c>
      <c r="CO163" s="17">
        <v>0</v>
      </c>
      <c r="CP163" s="17">
        <v>0</v>
      </c>
      <c r="CQ163" s="17">
        <v>0</v>
      </c>
      <c r="CR163" s="17">
        <v>0</v>
      </c>
      <c r="CS163" s="17">
        <v>0</v>
      </c>
      <c r="CT163" s="17">
        <v>0</v>
      </c>
      <c r="CU163" s="17">
        <v>0</v>
      </c>
      <c r="CV163" s="17">
        <v>0</v>
      </c>
      <c r="CW163" s="17">
        <v>0</v>
      </c>
      <c r="CX163" s="17">
        <v>0</v>
      </c>
      <c r="CY163" s="17">
        <v>0</v>
      </c>
      <c r="CZ163" s="17">
        <v>0</v>
      </c>
      <c r="DA163" s="17">
        <v>0</v>
      </c>
      <c r="DB163" s="17">
        <v>0</v>
      </c>
      <c r="DC163" s="17">
        <v>0</v>
      </c>
      <c r="DD163" s="17">
        <v>0</v>
      </c>
      <c r="DE163" s="17">
        <v>0</v>
      </c>
      <c r="DF163" s="17">
        <v>0</v>
      </c>
      <c r="DG163" s="17">
        <v>0</v>
      </c>
      <c r="DH163" s="17">
        <v>0</v>
      </c>
      <c r="DI163" s="17">
        <v>0</v>
      </c>
      <c r="DJ163" s="17">
        <v>0</v>
      </c>
      <c r="DK163" s="17">
        <v>0</v>
      </c>
      <c r="DL163" s="17">
        <v>0</v>
      </c>
      <c r="DM163" s="17">
        <v>0</v>
      </c>
      <c r="DN163" s="17">
        <v>0</v>
      </c>
      <c r="DO163" s="17">
        <v>0</v>
      </c>
      <c r="DP163" s="17">
        <v>0</v>
      </c>
      <c r="DQ163" s="17">
        <v>0</v>
      </c>
      <c r="DR163" s="17">
        <v>0</v>
      </c>
      <c r="DS163" s="17">
        <v>0</v>
      </c>
      <c r="DT163" s="17">
        <v>0</v>
      </c>
      <c r="DU163" s="17">
        <v>0</v>
      </c>
      <c r="DV163" s="17">
        <v>0</v>
      </c>
      <c r="DW163" s="17">
        <v>0</v>
      </c>
      <c r="DX163" s="17">
        <v>0</v>
      </c>
      <c r="DY163" s="17">
        <v>0</v>
      </c>
      <c r="DZ163" s="17">
        <v>0</v>
      </c>
      <c r="EA163" s="17">
        <v>0</v>
      </c>
      <c r="EB163" s="17">
        <v>0</v>
      </c>
      <c r="EC163" s="17">
        <v>0</v>
      </c>
      <c r="ED163" s="17">
        <v>0</v>
      </c>
      <c r="EE163" s="17">
        <v>0</v>
      </c>
      <c r="EF163" s="17">
        <v>0</v>
      </c>
      <c r="EG163" s="17">
        <v>0</v>
      </c>
      <c r="EH163" s="17">
        <v>0</v>
      </c>
      <c r="EI163" s="17">
        <v>0</v>
      </c>
      <c r="EJ163" s="17">
        <v>0</v>
      </c>
      <c r="EK163" s="17">
        <v>0</v>
      </c>
      <c r="EL163" s="17">
        <v>0</v>
      </c>
      <c r="EM163" s="17">
        <v>0</v>
      </c>
      <c r="EN163" s="17">
        <v>0</v>
      </c>
      <c r="EO163" s="17">
        <v>0</v>
      </c>
      <c r="EP163" s="17">
        <v>0</v>
      </c>
      <c r="EQ163" s="17">
        <v>0</v>
      </c>
      <c r="ER163" s="17">
        <v>0</v>
      </c>
      <c r="ES163" s="17">
        <v>0</v>
      </c>
      <c r="ET163" s="17">
        <v>0</v>
      </c>
      <c r="EU163" s="17">
        <v>0</v>
      </c>
      <c r="EV163" s="17">
        <v>0</v>
      </c>
      <c r="EW163" s="17">
        <v>0</v>
      </c>
      <c r="EX163" s="17">
        <v>0</v>
      </c>
      <c r="EY163" s="17">
        <v>0</v>
      </c>
      <c r="EZ163" s="17">
        <v>0</v>
      </c>
      <c r="FA163" s="17">
        <v>0</v>
      </c>
      <c r="FB163" s="17">
        <v>0</v>
      </c>
      <c r="FC163" s="17">
        <v>0</v>
      </c>
      <c r="FD163" s="17">
        <v>0</v>
      </c>
      <c r="FE163" s="17">
        <v>0</v>
      </c>
      <c r="FF163" s="17">
        <v>0</v>
      </c>
      <c r="FG163" s="17">
        <v>0</v>
      </c>
      <c r="FH163" s="17">
        <v>0</v>
      </c>
      <c r="FI163" s="17">
        <v>0</v>
      </c>
      <c r="FJ163" s="17">
        <v>0</v>
      </c>
      <c r="FK163" s="17">
        <v>0</v>
      </c>
      <c r="FL163" s="17">
        <v>0</v>
      </c>
      <c r="FM163" s="17">
        <v>0</v>
      </c>
      <c r="FN163" s="17">
        <v>0</v>
      </c>
      <c r="FO163" s="17">
        <v>0</v>
      </c>
      <c r="FP163" s="17">
        <v>0</v>
      </c>
      <c r="FQ163" s="17">
        <v>0</v>
      </c>
      <c r="FR163" s="17">
        <v>0</v>
      </c>
      <c r="FS163" s="17">
        <v>0</v>
      </c>
      <c r="FT163" s="17">
        <v>0</v>
      </c>
      <c r="FU163" s="17">
        <v>0</v>
      </c>
      <c r="FV163" s="17">
        <v>0</v>
      </c>
      <c r="FW163" s="17">
        <v>0</v>
      </c>
      <c r="FX163" s="17">
        <v>0</v>
      </c>
      <c r="FY163" s="17">
        <v>0</v>
      </c>
      <c r="FZ163" s="17">
        <v>0</v>
      </c>
      <c r="GA163" s="17">
        <v>0</v>
      </c>
      <c r="GB163" s="17">
        <v>0</v>
      </c>
      <c r="GC163" s="17">
        <v>0</v>
      </c>
      <c r="GD163" s="17">
        <v>0</v>
      </c>
      <c r="GE163" s="17">
        <v>0</v>
      </c>
      <c r="GF163" s="17">
        <v>0</v>
      </c>
      <c r="GG163" s="17">
        <v>0</v>
      </c>
      <c r="GH163" s="17">
        <v>0</v>
      </c>
      <c r="GI163" s="17">
        <v>0</v>
      </c>
      <c r="GJ163" s="17">
        <v>0</v>
      </c>
      <c r="GK163" s="17">
        <v>0</v>
      </c>
      <c r="GL163" s="17">
        <v>0</v>
      </c>
      <c r="GM163" s="17">
        <v>0</v>
      </c>
      <c r="GN163" s="17">
        <v>0</v>
      </c>
      <c r="GO163" s="17">
        <v>0</v>
      </c>
      <c r="GP163" s="17">
        <v>0</v>
      </c>
      <c r="GQ163" s="17">
        <v>0</v>
      </c>
      <c r="GR163" s="17">
        <v>0</v>
      </c>
      <c r="GS163" s="17">
        <v>0</v>
      </c>
      <c r="GT163" s="17">
        <v>0</v>
      </c>
      <c r="GU163" s="17">
        <v>0</v>
      </c>
      <c r="GV163" s="17">
        <v>0</v>
      </c>
      <c r="GW163" s="17">
        <v>0</v>
      </c>
      <c r="GX163" s="17">
        <v>0</v>
      </c>
      <c r="GY163" s="17">
        <v>0</v>
      </c>
      <c r="GZ163" s="17">
        <v>0</v>
      </c>
      <c r="HA163" s="17">
        <v>0</v>
      </c>
      <c r="HB163" s="17">
        <v>0</v>
      </c>
      <c r="HC163" s="17">
        <v>0</v>
      </c>
      <c r="HD163" s="17">
        <v>0</v>
      </c>
      <c r="HE163" s="17">
        <v>0</v>
      </c>
      <c r="HF163" s="17">
        <v>0</v>
      </c>
      <c r="HG163" s="17">
        <v>0</v>
      </c>
      <c r="HH163" s="17">
        <v>0</v>
      </c>
      <c r="HI163" s="17">
        <v>0</v>
      </c>
      <c r="HJ163" s="17">
        <v>0</v>
      </c>
      <c r="HK163" s="17">
        <v>0</v>
      </c>
      <c r="HL163" s="17">
        <v>0</v>
      </c>
      <c r="HM163" s="17">
        <v>0</v>
      </c>
      <c r="HN163" s="17">
        <v>0</v>
      </c>
      <c r="HO163" s="17">
        <v>0</v>
      </c>
      <c r="HP163" s="17">
        <v>0</v>
      </c>
      <c r="HQ163" s="17">
        <v>0</v>
      </c>
      <c r="HR163" s="17">
        <v>0</v>
      </c>
      <c r="HS163" s="17">
        <v>0</v>
      </c>
      <c r="HT163" s="17">
        <v>0</v>
      </c>
      <c r="HU163" s="17">
        <v>0</v>
      </c>
      <c r="HV163" s="17">
        <v>0</v>
      </c>
      <c r="HW163" s="17">
        <v>0</v>
      </c>
      <c r="HX163" s="17">
        <v>0</v>
      </c>
      <c r="HY163" s="17">
        <v>0</v>
      </c>
      <c r="HZ163" s="17">
        <v>0</v>
      </c>
      <c r="IA163" s="17">
        <v>0</v>
      </c>
      <c r="IB163" s="17">
        <v>0</v>
      </c>
      <c r="IC163" s="17">
        <v>0</v>
      </c>
      <c r="ID163" s="17">
        <v>0</v>
      </c>
      <c r="IE163" s="17">
        <v>0</v>
      </c>
      <c r="IF163" s="17">
        <v>0</v>
      </c>
      <c r="IG163" s="17">
        <v>0</v>
      </c>
      <c r="IH163" s="17">
        <v>0</v>
      </c>
      <c r="II163" s="17">
        <v>0</v>
      </c>
      <c r="IJ163" s="17">
        <v>0</v>
      </c>
      <c r="IK163" s="17">
        <v>0</v>
      </c>
      <c r="IL163" s="17">
        <v>0</v>
      </c>
      <c r="IM163" s="17">
        <v>0</v>
      </c>
      <c r="IN163" s="17">
        <v>0</v>
      </c>
      <c r="IO163" s="17">
        <v>0</v>
      </c>
      <c r="IP163" s="17">
        <v>0</v>
      </c>
      <c r="IQ163" s="17">
        <v>0</v>
      </c>
      <c r="IR163" s="17">
        <v>0</v>
      </c>
      <c r="IS163" s="17">
        <v>0</v>
      </c>
      <c r="IT163" s="17">
        <v>0</v>
      </c>
      <c r="IU163" s="17">
        <v>0</v>
      </c>
      <c r="IV163" s="17">
        <v>0</v>
      </c>
      <c r="IW163" s="17">
        <v>0</v>
      </c>
      <c r="IX163" s="17">
        <v>0</v>
      </c>
      <c r="IY163" s="17">
        <v>0</v>
      </c>
      <c r="IZ163" s="17">
        <v>0</v>
      </c>
      <c r="JA163" s="17">
        <v>0</v>
      </c>
      <c r="JB163" s="17">
        <v>0</v>
      </c>
      <c r="JC163" s="17">
        <v>0</v>
      </c>
      <c r="JD163" s="17">
        <v>0</v>
      </c>
      <c r="JE163" s="17">
        <v>0</v>
      </c>
      <c r="JF163" s="17">
        <v>0</v>
      </c>
      <c r="JG163" s="17">
        <v>0</v>
      </c>
      <c r="JH163" s="17">
        <v>0</v>
      </c>
      <c r="JI163" s="17">
        <v>0</v>
      </c>
      <c r="JJ163" s="17">
        <v>0</v>
      </c>
      <c r="JK163" s="17">
        <v>0</v>
      </c>
      <c r="JL163" s="17">
        <v>0</v>
      </c>
      <c r="JM163" s="17">
        <v>0</v>
      </c>
      <c r="JN163" s="17">
        <v>0</v>
      </c>
      <c r="JO163" s="17">
        <v>0</v>
      </c>
      <c r="JP163" s="17">
        <v>0</v>
      </c>
      <c r="JQ163" s="17">
        <v>0</v>
      </c>
      <c r="JR163" s="17">
        <v>0</v>
      </c>
      <c r="JS163" s="17">
        <v>0</v>
      </c>
      <c r="JT163" s="17">
        <v>0</v>
      </c>
      <c r="JU163" s="17">
        <v>0</v>
      </c>
      <c r="JV163" s="17">
        <v>0</v>
      </c>
      <c r="JW163" s="17">
        <v>0</v>
      </c>
      <c r="JX163" s="17">
        <v>0</v>
      </c>
      <c r="JY163" s="17">
        <v>0</v>
      </c>
    </row>
    <row r="164" spans="1:285" x14ac:dyDescent="0.15">
      <c r="A164" s="17" t="s">
        <v>894</v>
      </c>
      <c r="B164" s="17" t="s">
        <v>895</v>
      </c>
      <c r="C164" s="17">
        <v>0</v>
      </c>
      <c r="D164" s="17">
        <v>6.93</v>
      </c>
      <c r="E164" s="17">
        <v>6.93</v>
      </c>
      <c r="F164" s="17">
        <v>6.93</v>
      </c>
      <c r="G164" s="17">
        <v>6.93</v>
      </c>
      <c r="H164" s="17">
        <v>6.93</v>
      </c>
      <c r="I164" s="17">
        <v>7.02</v>
      </c>
      <c r="J164" s="17">
        <v>7.02</v>
      </c>
      <c r="K164" s="17">
        <v>7.02</v>
      </c>
      <c r="L164" s="17">
        <v>7.02</v>
      </c>
      <c r="M164" s="17">
        <v>7.02</v>
      </c>
      <c r="N164" s="17">
        <v>7.1</v>
      </c>
      <c r="O164" s="17">
        <v>7.09</v>
      </c>
      <c r="P164" s="17">
        <v>7.04</v>
      </c>
      <c r="Q164" s="17">
        <v>7.05</v>
      </c>
      <c r="R164" s="17">
        <v>7.1</v>
      </c>
      <c r="S164" s="17">
        <v>7.11</v>
      </c>
      <c r="T164" s="17">
        <v>7.13</v>
      </c>
      <c r="U164" s="17">
        <v>7.13</v>
      </c>
      <c r="V164" s="17">
        <v>7.12</v>
      </c>
      <c r="W164" s="17">
        <v>7.18</v>
      </c>
      <c r="X164" s="17">
        <v>7.26</v>
      </c>
      <c r="Y164" s="17">
        <v>7.28</v>
      </c>
      <c r="Z164" s="17">
        <v>7.25</v>
      </c>
      <c r="AA164" s="17">
        <v>7.25</v>
      </c>
      <c r="AB164" s="17">
        <v>0</v>
      </c>
      <c r="AC164" s="17">
        <v>0</v>
      </c>
      <c r="AD164" s="17">
        <v>0</v>
      </c>
      <c r="AE164" s="17">
        <v>0</v>
      </c>
      <c r="AF164" s="17">
        <v>0</v>
      </c>
      <c r="AG164" s="17">
        <v>0</v>
      </c>
      <c r="AH164" s="17">
        <v>0</v>
      </c>
      <c r="AI164" s="17">
        <v>0</v>
      </c>
      <c r="AJ164" s="17">
        <v>0</v>
      </c>
      <c r="AK164" s="17">
        <v>0</v>
      </c>
      <c r="AL164" s="17">
        <v>0</v>
      </c>
      <c r="AM164" s="17">
        <v>0</v>
      </c>
      <c r="AN164" s="17">
        <v>0</v>
      </c>
      <c r="AO164" s="17">
        <v>0</v>
      </c>
      <c r="AP164" s="17">
        <v>0</v>
      </c>
      <c r="AQ164" s="17">
        <v>0</v>
      </c>
      <c r="AR164" s="17">
        <v>0</v>
      </c>
      <c r="AS164" s="17">
        <v>0</v>
      </c>
      <c r="AT164" s="17">
        <v>0</v>
      </c>
      <c r="AU164" s="17">
        <v>0</v>
      </c>
      <c r="AV164" s="17">
        <v>0</v>
      </c>
      <c r="AW164" s="17">
        <v>0</v>
      </c>
      <c r="AX164" s="17">
        <v>0</v>
      </c>
      <c r="AY164" s="17">
        <v>0</v>
      </c>
      <c r="AZ164" s="17">
        <v>0</v>
      </c>
      <c r="BA164" s="17">
        <v>0</v>
      </c>
      <c r="BB164" s="17">
        <v>0</v>
      </c>
      <c r="BC164" s="17">
        <v>0</v>
      </c>
      <c r="BD164" s="17">
        <v>0</v>
      </c>
      <c r="BE164" s="17">
        <v>0</v>
      </c>
      <c r="BF164" s="17">
        <v>0</v>
      </c>
      <c r="BG164" s="17">
        <v>0</v>
      </c>
      <c r="BH164" s="17">
        <v>0</v>
      </c>
      <c r="BI164" s="17">
        <v>0</v>
      </c>
      <c r="BJ164" s="17">
        <v>0</v>
      </c>
      <c r="BK164" s="17">
        <v>0</v>
      </c>
      <c r="BL164" s="17">
        <v>0</v>
      </c>
      <c r="BM164" s="17">
        <v>0</v>
      </c>
      <c r="BN164" s="17">
        <v>0</v>
      </c>
      <c r="BO164" s="17">
        <v>0</v>
      </c>
      <c r="BP164" s="17">
        <v>0</v>
      </c>
      <c r="BQ164" s="17">
        <v>0</v>
      </c>
      <c r="BR164" s="17">
        <v>0</v>
      </c>
      <c r="BS164" s="17">
        <v>0</v>
      </c>
      <c r="BT164" s="17">
        <v>0</v>
      </c>
      <c r="BU164" s="17">
        <v>0</v>
      </c>
      <c r="BV164" s="17">
        <v>0</v>
      </c>
      <c r="BW164" s="17">
        <v>0</v>
      </c>
      <c r="BX164" s="17">
        <v>0</v>
      </c>
      <c r="BY164" s="17">
        <v>0</v>
      </c>
      <c r="BZ164" s="17">
        <v>0</v>
      </c>
      <c r="CA164" s="17">
        <v>0</v>
      </c>
      <c r="CB164" s="17">
        <v>0</v>
      </c>
      <c r="CC164" s="17">
        <v>0</v>
      </c>
      <c r="CD164" s="17">
        <v>0</v>
      </c>
      <c r="CE164" s="17">
        <v>0</v>
      </c>
      <c r="CF164" s="17">
        <v>0</v>
      </c>
      <c r="CG164" s="17">
        <v>0</v>
      </c>
      <c r="CH164" s="17">
        <v>0</v>
      </c>
      <c r="CI164" s="17">
        <v>0</v>
      </c>
      <c r="CJ164" s="17">
        <v>0</v>
      </c>
      <c r="CK164" s="17">
        <v>0</v>
      </c>
      <c r="CL164" s="17">
        <v>0</v>
      </c>
      <c r="CM164" s="17">
        <v>0</v>
      </c>
      <c r="CN164" s="17">
        <v>0</v>
      </c>
      <c r="CO164" s="17">
        <v>0</v>
      </c>
      <c r="CP164" s="17">
        <v>0</v>
      </c>
      <c r="CQ164" s="17">
        <v>0</v>
      </c>
      <c r="CR164" s="17">
        <v>0</v>
      </c>
      <c r="CS164" s="17">
        <v>0</v>
      </c>
      <c r="CT164" s="17">
        <v>0</v>
      </c>
      <c r="CU164" s="17">
        <v>0</v>
      </c>
      <c r="CV164" s="17">
        <v>0</v>
      </c>
      <c r="CW164" s="17">
        <v>0</v>
      </c>
      <c r="CX164" s="17">
        <v>0</v>
      </c>
      <c r="CY164" s="17">
        <v>0</v>
      </c>
      <c r="CZ164" s="17">
        <v>0</v>
      </c>
      <c r="DA164" s="17">
        <v>0</v>
      </c>
      <c r="DB164" s="17">
        <v>0</v>
      </c>
      <c r="DC164" s="17">
        <v>0</v>
      </c>
      <c r="DD164" s="17">
        <v>0</v>
      </c>
      <c r="DE164" s="17">
        <v>0</v>
      </c>
      <c r="DF164" s="17">
        <v>0</v>
      </c>
      <c r="DG164" s="17">
        <v>0</v>
      </c>
      <c r="DH164" s="17">
        <v>0</v>
      </c>
      <c r="DI164" s="17">
        <v>0</v>
      </c>
      <c r="DJ164" s="17">
        <v>0</v>
      </c>
      <c r="DK164" s="17">
        <v>0</v>
      </c>
      <c r="DL164" s="17">
        <v>0</v>
      </c>
      <c r="DM164" s="17">
        <v>0</v>
      </c>
      <c r="DN164" s="17">
        <v>0</v>
      </c>
      <c r="DO164" s="17">
        <v>0</v>
      </c>
      <c r="DP164" s="17">
        <v>0</v>
      </c>
      <c r="DQ164" s="17">
        <v>0</v>
      </c>
      <c r="DR164" s="17">
        <v>0</v>
      </c>
      <c r="DS164" s="17">
        <v>0</v>
      </c>
      <c r="DT164" s="17">
        <v>0</v>
      </c>
      <c r="DU164" s="17">
        <v>0</v>
      </c>
      <c r="DV164" s="17">
        <v>0</v>
      </c>
      <c r="DW164" s="17">
        <v>0</v>
      </c>
      <c r="DX164" s="17">
        <v>0</v>
      </c>
      <c r="DY164" s="17">
        <v>0</v>
      </c>
      <c r="DZ164" s="17">
        <v>0</v>
      </c>
      <c r="EA164" s="17">
        <v>0</v>
      </c>
      <c r="EB164" s="17">
        <v>0</v>
      </c>
      <c r="EC164" s="17">
        <v>0</v>
      </c>
      <c r="ED164" s="17">
        <v>0</v>
      </c>
      <c r="EE164" s="17">
        <v>0</v>
      </c>
      <c r="EF164" s="17">
        <v>0</v>
      </c>
      <c r="EG164" s="17">
        <v>0</v>
      </c>
      <c r="EH164" s="17">
        <v>0</v>
      </c>
      <c r="EI164" s="17">
        <v>0</v>
      </c>
      <c r="EJ164" s="17">
        <v>0</v>
      </c>
      <c r="EK164" s="17">
        <v>0</v>
      </c>
      <c r="EL164" s="17">
        <v>0</v>
      </c>
      <c r="EM164" s="17">
        <v>0</v>
      </c>
      <c r="EN164" s="17">
        <v>0</v>
      </c>
      <c r="EO164" s="17">
        <v>0</v>
      </c>
      <c r="EP164" s="17">
        <v>0</v>
      </c>
      <c r="EQ164" s="17">
        <v>0</v>
      </c>
      <c r="ER164" s="17">
        <v>0</v>
      </c>
      <c r="ES164" s="17">
        <v>0</v>
      </c>
      <c r="ET164" s="17">
        <v>0</v>
      </c>
      <c r="EU164" s="17">
        <v>0</v>
      </c>
      <c r="EV164" s="17">
        <v>0</v>
      </c>
      <c r="EW164" s="17">
        <v>0</v>
      </c>
      <c r="EX164" s="17">
        <v>0</v>
      </c>
      <c r="EY164" s="17">
        <v>0</v>
      </c>
      <c r="EZ164" s="17">
        <v>0</v>
      </c>
      <c r="FA164" s="17">
        <v>0</v>
      </c>
      <c r="FB164" s="17">
        <v>0</v>
      </c>
      <c r="FC164" s="17">
        <v>0</v>
      </c>
      <c r="FD164" s="17">
        <v>0</v>
      </c>
      <c r="FE164" s="17">
        <v>0</v>
      </c>
      <c r="FF164" s="17">
        <v>0</v>
      </c>
      <c r="FG164" s="17">
        <v>0</v>
      </c>
      <c r="FH164" s="17">
        <v>0</v>
      </c>
      <c r="FI164" s="17">
        <v>0</v>
      </c>
      <c r="FJ164" s="17">
        <v>0</v>
      </c>
      <c r="FK164" s="17">
        <v>0</v>
      </c>
      <c r="FL164" s="17">
        <v>0</v>
      </c>
      <c r="FM164" s="17">
        <v>0</v>
      </c>
      <c r="FN164" s="17">
        <v>0</v>
      </c>
      <c r="FO164" s="17">
        <v>0</v>
      </c>
      <c r="FP164" s="17">
        <v>0</v>
      </c>
      <c r="FQ164" s="17">
        <v>0</v>
      </c>
      <c r="FR164" s="17">
        <v>0</v>
      </c>
      <c r="FS164" s="17">
        <v>0</v>
      </c>
      <c r="FT164" s="17">
        <v>0</v>
      </c>
      <c r="FU164" s="17">
        <v>0</v>
      </c>
      <c r="FV164" s="17">
        <v>0</v>
      </c>
      <c r="FW164" s="17">
        <v>0</v>
      </c>
      <c r="FX164" s="17">
        <v>0</v>
      </c>
      <c r="FY164" s="17">
        <v>0</v>
      </c>
      <c r="FZ164" s="17">
        <v>0</v>
      </c>
      <c r="GA164" s="17">
        <v>0</v>
      </c>
      <c r="GB164" s="17">
        <v>0</v>
      </c>
      <c r="GC164" s="17">
        <v>0</v>
      </c>
      <c r="GD164" s="17">
        <v>0</v>
      </c>
      <c r="GE164" s="17">
        <v>0</v>
      </c>
      <c r="GF164" s="17">
        <v>0</v>
      </c>
      <c r="GG164" s="17">
        <v>0</v>
      </c>
      <c r="GH164" s="17">
        <v>0</v>
      </c>
      <c r="GI164" s="17">
        <v>0</v>
      </c>
      <c r="GJ164" s="17">
        <v>0</v>
      </c>
      <c r="GK164" s="17">
        <v>0</v>
      </c>
      <c r="GL164" s="17">
        <v>0</v>
      </c>
      <c r="GM164" s="17">
        <v>0</v>
      </c>
      <c r="GN164" s="17">
        <v>0</v>
      </c>
      <c r="GO164" s="17">
        <v>0</v>
      </c>
      <c r="GP164" s="17">
        <v>0</v>
      </c>
      <c r="GQ164" s="17">
        <v>0</v>
      </c>
      <c r="GR164" s="17">
        <v>0</v>
      </c>
      <c r="GS164" s="17">
        <v>0</v>
      </c>
      <c r="GT164" s="17">
        <v>0</v>
      </c>
      <c r="GU164" s="17">
        <v>0</v>
      </c>
      <c r="GV164" s="17">
        <v>0</v>
      </c>
      <c r="GW164" s="17">
        <v>0</v>
      </c>
      <c r="GX164" s="17">
        <v>0</v>
      </c>
      <c r="GY164" s="17">
        <v>0</v>
      </c>
      <c r="GZ164" s="17">
        <v>0</v>
      </c>
      <c r="HA164" s="17">
        <v>0</v>
      </c>
      <c r="HB164" s="17">
        <v>0</v>
      </c>
      <c r="HC164" s="17">
        <v>0</v>
      </c>
      <c r="HD164" s="17">
        <v>0</v>
      </c>
      <c r="HE164" s="17">
        <v>0</v>
      </c>
      <c r="HF164" s="17">
        <v>0</v>
      </c>
      <c r="HG164" s="17">
        <v>0</v>
      </c>
      <c r="HH164" s="17">
        <v>0</v>
      </c>
      <c r="HI164" s="17">
        <v>0</v>
      </c>
      <c r="HJ164" s="17">
        <v>0</v>
      </c>
      <c r="HK164" s="17">
        <v>0</v>
      </c>
      <c r="HL164" s="17">
        <v>0</v>
      </c>
      <c r="HM164" s="17">
        <v>0</v>
      </c>
      <c r="HN164" s="17">
        <v>0</v>
      </c>
      <c r="HO164" s="17">
        <v>0</v>
      </c>
      <c r="HP164" s="17">
        <v>0</v>
      </c>
      <c r="HQ164" s="17">
        <v>0</v>
      </c>
      <c r="HR164" s="17">
        <v>0</v>
      </c>
      <c r="HS164" s="17">
        <v>0</v>
      </c>
      <c r="HT164" s="17">
        <v>0</v>
      </c>
      <c r="HU164" s="17">
        <v>0</v>
      </c>
      <c r="HV164" s="17">
        <v>0</v>
      </c>
      <c r="HW164" s="17">
        <v>0</v>
      </c>
      <c r="HX164" s="17">
        <v>0</v>
      </c>
      <c r="HY164" s="17">
        <v>0</v>
      </c>
      <c r="HZ164" s="17">
        <v>0</v>
      </c>
      <c r="IA164" s="17">
        <v>0</v>
      </c>
      <c r="IB164" s="17">
        <v>0</v>
      </c>
      <c r="IC164" s="17">
        <v>0</v>
      </c>
      <c r="ID164" s="17">
        <v>0</v>
      </c>
      <c r="IE164" s="17">
        <v>0</v>
      </c>
      <c r="IF164" s="17">
        <v>0</v>
      </c>
      <c r="IG164" s="17">
        <v>0</v>
      </c>
      <c r="IH164" s="17">
        <v>0</v>
      </c>
      <c r="II164" s="17">
        <v>0</v>
      </c>
      <c r="IJ164" s="17">
        <v>0</v>
      </c>
      <c r="IK164" s="17">
        <v>0</v>
      </c>
      <c r="IL164" s="17">
        <v>0</v>
      </c>
      <c r="IM164" s="17">
        <v>0</v>
      </c>
      <c r="IN164" s="17">
        <v>0</v>
      </c>
      <c r="IO164" s="17">
        <v>0</v>
      </c>
      <c r="IP164" s="17">
        <v>0</v>
      </c>
      <c r="IQ164" s="17">
        <v>0</v>
      </c>
      <c r="IR164" s="17">
        <v>0</v>
      </c>
      <c r="IS164" s="17">
        <v>0</v>
      </c>
      <c r="IT164" s="17">
        <v>0</v>
      </c>
      <c r="IU164" s="17">
        <v>0</v>
      </c>
      <c r="IV164" s="17">
        <v>0</v>
      </c>
      <c r="IW164" s="17">
        <v>0</v>
      </c>
      <c r="IX164" s="17">
        <v>0</v>
      </c>
      <c r="IY164" s="17">
        <v>0</v>
      </c>
      <c r="IZ164" s="17">
        <v>0</v>
      </c>
      <c r="JA164" s="17">
        <v>0</v>
      </c>
      <c r="JB164" s="17">
        <v>0</v>
      </c>
      <c r="JC164" s="17">
        <v>0</v>
      </c>
      <c r="JD164" s="17">
        <v>0</v>
      </c>
      <c r="JE164" s="17">
        <v>0</v>
      </c>
      <c r="JF164" s="17">
        <v>0</v>
      </c>
      <c r="JG164" s="17">
        <v>0</v>
      </c>
      <c r="JH164" s="17">
        <v>0</v>
      </c>
      <c r="JI164" s="17">
        <v>0</v>
      </c>
      <c r="JJ164" s="17">
        <v>0</v>
      </c>
      <c r="JK164" s="17">
        <v>0</v>
      </c>
      <c r="JL164" s="17">
        <v>0</v>
      </c>
      <c r="JM164" s="17">
        <v>0</v>
      </c>
      <c r="JN164" s="17">
        <v>0</v>
      </c>
      <c r="JO164" s="17">
        <v>0</v>
      </c>
      <c r="JP164" s="17">
        <v>0</v>
      </c>
      <c r="JQ164" s="17">
        <v>0</v>
      </c>
      <c r="JR164" s="17">
        <v>0</v>
      </c>
      <c r="JS164" s="17">
        <v>0</v>
      </c>
      <c r="JT164" s="17">
        <v>0</v>
      </c>
      <c r="JU164" s="17">
        <v>0</v>
      </c>
      <c r="JV164" s="17">
        <v>0</v>
      </c>
      <c r="JW164" s="17">
        <v>0</v>
      </c>
      <c r="JX164" s="17">
        <v>0</v>
      </c>
      <c r="JY164" s="17">
        <v>0</v>
      </c>
    </row>
    <row r="165" spans="1:285" x14ac:dyDescent="0.15">
      <c r="A165" s="17" t="s">
        <v>489</v>
      </c>
      <c r="B165" s="17" t="s">
        <v>490</v>
      </c>
      <c r="C165" s="17">
        <v>0</v>
      </c>
      <c r="D165" s="17">
        <v>0</v>
      </c>
      <c r="E165" s="17">
        <v>0</v>
      </c>
      <c r="F165" s="17">
        <v>0</v>
      </c>
      <c r="G165" s="17">
        <v>0</v>
      </c>
      <c r="H165" s="17">
        <v>0</v>
      </c>
      <c r="I165" s="17">
        <v>38.450000000000003</v>
      </c>
      <c r="J165" s="17">
        <v>38.450000000000003</v>
      </c>
      <c r="K165" s="17">
        <v>38.450000000000003</v>
      </c>
      <c r="L165" s="17">
        <v>38.450000000000003</v>
      </c>
      <c r="M165" s="17">
        <v>38.450000000000003</v>
      </c>
      <c r="N165" s="17">
        <v>38.47</v>
      </c>
      <c r="O165" s="17">
        <v>38.5</v>
      </c>
      <c r="P165" s="17">
        <v>38.369999999999997</v>
      </c>
      <c r="Q165" s="17">
        <v>38.369999999999997</v>
      </c>
      <c r="R165" s="17">
        <v>38.4</v>
      </c>
      <c r="S165" s="17">
        <v>38.42</v>
      </c>
      <c r="T165" s="17">
        <v>38.450000000000003</v>
      </c>
      <c r="U165" s="17">
        <v>38.54</v>
      </c>
      <c r="V165" s="17">
        <v>38.5</v>
      </c>
      <c r="W165" s="17">
        <v>38.44</v>
      </c>
      <c r="X165" s="17">
        <v>38.450000000000003</v>
      </c>
      <c r="Y165" s="17">
        <v>38.5</v>
      </c>
      <c r="Z165" s="17">
        <v>38.46</v>
      </c>
      <c r="AA165" s="17">
        <v>38.43</v>
      </c>
      <c r="AB165" s="17">
        <v>0</v>
      </c>
      <c r="AC165" s="17">
        <v>0</v>
      </c>
      <c r="AD165" s="17">
        <v>0</v>
      </c>
      <c r="AE165" s="17">
        <v>0</v>
      </c>
      <c r="AF165" s="17">
        <v>0</v>
      </c>
      <c r="AG165" s="17">
        <v>0</v>
      </c>
      <c r="AH165" s="17">
        <v>0</v>
      </c>
      <c r="AI165" s="17">
        <v>0</v>
      </c>
      <c r="AJ165" s="17">
        <v>0</v>
      </c>
      <c r="AK165" s="17">
        <v>0</v>
      </c>
      <c r="AL165" s="17">
        <v>0</v>
      </c>
      <c r="AM165" s="17">
        <v>0</v>
      </c>
      <c r="AN165" s="17">
        <v>0</v>
      </c>
      <c r="AO165" s="17">
        <v>0</v>
      </c>
      <c r="AP165" s="17">
        <v>0</v>
      </c>
      <c r="AQ165" s="17">
        <v>0</v>
      </c>
      <c r="AR165" s="17">
        <v>0</v>
      </c>
      <c r="AS165" s="17">
        <v>0</v>
      </c>
      <c r="AT165" s="17">
        <v>0</v>
      </c>
      <c r="AU165" s="17">
        <v>0</v>
      </c>
      <c r="AV165" s="17">
        <v>0</v>
      </c>
      <c r="AW165" s="17">
        <v>0</v>
      </c>
      <c r="AX165" s="17">
        <v>0</v>
      </c>
      <c r="AY165" s="17">
        <v>0</v>
      </c>
      <c r="AZ165" s="17">
        <v>0</v>
      </c>
      <c r="BA165" s="17">
        <v>0</v>
      </c>
      <c r="BB165" s="17">
        <v>0</v>
      </c>
      <c r="BC165" s="17">
        <v>0</v>
      </c>
      <c r="BD165" s="17">
        <v>0</v>
      </c>
      <c r="BE165" s="17">
        <v>0</v>
      </c>
      <c r="BF165" s="17">
        <v>0</v>
      </c>
      <c r="BG165" s="17">
        <v>0</v>
      </c>
      <c r="BH165" s="17">
        <v>0</v>
      </c>
      <c r="BI165" s="17">
        <v>0</v>
      </c>
      <c r="BJ165" s="17">
        <v>0</v>
      </c>
      <c r="BK165" s="17">
        <v>0</v>
      </c>
      <c r="BL165" s="17">
        <v>0</v>
      </c>
      <c r="BM165" s="17">
        <v>0</v>
      </c>
      <c r="BN165" s="17">
        <v>0</v>
      </c>
      <c r="BO165" s="17">
        <v>0</v>
      </c>
      <c r="BP165" s="17">
        <v>0</v>
      </c>
      <c r="BQ165" s="17">
        <v>0</v>
      </c>
      <c r="BR165" s="17">
        <v>0</v>
      </c>
      <c r="BS165" s="17">
        <v>0</v>
      </c>
      <c r="BT165" s="17">
        <v>0</v>
      </c>
      <c r="BU165" s="17">
        <v>0</v>
      </c>
      <c r="BV165" s="17">
        <v>0</v>
      </c>
      <c r="BW165" s="17">
        <v>0</v>
      </c>
      <c r="BX165" s="17">
        <v>0</v>
      </c>
      <c r="BY165" s="17">
        <v>0</v>
      </c>
      <c r="BZ165" s="17">
        <v>0</v>
      </c>
      <c r="CA165" s="17">
        <v>0</v>
      </c>
      <c r="CB165" s="17">
        <v>0</v>
      </c>
      <c r="CC165" s="17">
        <v>0</v>
      </c>
      <c r="CD165" s="17">
        <v>0</v>
      </c>
      <c r="CE165" s="17">
        <v>0</v>
      </c>
      <c r="CF165" s="17">
        <v>0</v>
      </c>
      <c r="CG165" s="17">
        <v>0</v>
      </c>
      <c r="CH165" s="17">
        <v>0</v>
      </c>
      <c r="CI165" s="17">
        <v>0</v>
      </c>
      <c r="CJ165" s="17">
        <v>0</v>
      </c>
      <c r="CK165" s="17">
        <v>0</v>
      </c>
      <c r="CL165" s="17">
        <v>0</v>
      </c>
      <c r="CM165" s="17">
        <v>0</v>
      </c>
      <c r="CN165" s="17">
        <v>0</v>
      </c>
      <c r="CO165" s="17">
        <v>0</v>
      </c>
      <c r="CP165" s="17">
        <v>0</v>
      </c>
      <c r="CQ165" s="17">
        <v>0</v>
      </c>
      <c r="CR165" s="17">
        <v>0</v>
      </c>
      <c r="CS165" s="17">
        <v>0</v>
      </c>
      <c r="CT165" s="17">
        <v>0</v>
      </c>
      <c r="CU165" s="17">
        <v>0</v>
      </c>
      <c r="CV165" s="17">
        <v>0</v>
      </c>
      <c r="CW165" s="17">
        <v>0</v>
      </c>
      <c r="CX165" s="17">
        <v>0</v>
      </c>
      <c r="CY165" s="17">
        <v>0</v>
      </c>
      <c r="CZ165" s="17">
        <v>0</v>
      </c>
      <c r="DA165" s="17">
        <v>0</v>
      </c>
      <c r="DB165" s="17">
        <v>0</v>
      </c>
      <c r="DC165" s="17">
        <v>0</v>
      </c>
      <c r="DD165" s="17">
        <v>0</v>
      </c>
      <c r="DE165" s="17">
        <v>0</v>
      </c>
      <c r="DF165" s="17">
        <v>0</v>
      </c>
      <c r="DG165" s="17">
        <v>0</v>
      </c>
      <c r="DH165" s="17">
        <v>0</v>
      </c>
      <c r="DI165" s="17">
        <v>0</v>
      </c>
      <c r="DJ165" s="17">
        <v>0</v>
      </c>
      <c r="DK165" s="17">
        <v>0</v>
      </c>
      <c r="DL165" s="17">
        <v>0</v>
      </c>
      <c r="DM165" s="17">
        <v>0</v>
      </c>
      <c r="DN165" s="17">
        <v>0</v>
      </c>
      <c r="DO165" s="17">
        <v>0</v>
      </c>
      <c r="DP165" s="17">
        <v>0</v>
      </c>
      <c r="DQ165" s="17">
        <v>0</v>
      </c>
      <c r="DR165" s="17">
        <v>0</v>
      </c>
      <c r="DS165" s="17">
        <v>0</v>
      </c>
      <c r="DT165" s="17">
        <v>0</v>
      </c>
      <c r="DU165" s="17">
        <v>0</v>
      </c>
      <c r="DV165" s="17">
        <v>0</v>
      </c>
      <c r="DW165" s="17">
        <v>0</v>
      </c>
      <c r="DX165" s="17">
        <v>0</v>
      </c>
      <c r="DY165" s="17">
        <v>0</v>
      </c>
      <c r="DZ165" s="17">
        <v>0</v>
      </c>
      <c r="EA165" s="17">
        <v>0</v>
      </c>
      <c r="EB165" s="17">
        <v>0</v>
      </c>
      <c r="EC165" s="17">
        <v>0</v>
      </c>
      <c r="ED165" s="17">
        <v>0</v>
      </c>
      <c r="EE165" s="17">
        <v>0</v>
      </c>
      <c r="EF165" s="17">
        <v>0</v>
      </c>
      <c r="EG165" s="17">
        <v>0</v>
      </c>
      <c r="EH165" s="17">
        <v>0</v>
      </c>
      <c r="EI165" s="17">
        <v>0</v>
      </c>
      <c r="EJ165" s="17">
        <v>0</v>
      </c>
      <c r="EK165" s="17">
        <v>0</v>
      </c>
      <c r="EL165" s="17">
        <v>0</v>
      </c>
      <c r="EM165" s="17">
        <v>0</v>
      </c>
      <c r="EN165" s="17">
        <v>0</v>
      </c>
      <c r="EO165" s="17">
        <v>0</v>
      </c>
      <c r="EP165" s="17">
        <v>0</v>
      </c>
      <c r="EQ165" s="17">
        <v>0</v>
      </c>
      <c r="ER165" s="17">
        <v>0</v>
      </c>
      <c r="ES165" s="17">
        <v>0</v>
      </c>
      <c r="ET165" s="17">
        <v>0</v>
      </c>
      <c r="EU165" s="17">
        <v>0</v>
      </c>
      <c r="EV165" s="17">
        <v>0</v>
      </c>
      <c r="EW165" s="17">
        <v>0</v>
      </c>
      <c r="EX165" s="17">
        <v>0</v>
      </c>
      <c r="EY165" s="17">
        <v>0</v>
      </c>
      <c r="EZ165" s="17">
        <v>0</v>
      </c>
      <c r="FA165" s="17">
        <v>0</v>
      </c>
      <c r="FB165" s="17">
        <v>0</v>
      </c>
      <c r="FC165" s="17">
        <v>0</v>
      </c>
      <c r="FD165" s="17">
        <v>0</v>
      </c>
      <c r="FE165" s="17">
        <v>0</v>
      </c>
      <c r="FF165" s="17">
        <v>0</v>
      </c>
      <c r="FG165" s="17">
        <v>0</v>
      </c>
      <c r="FH165" s="17">
        <v>0</v>
      </c>
      <c r="FI165" s="17">
        <v>0</v>
      </c>
      <c r="FJ165" s="17">
        <v>0</v>
      </c>
      <c r="FK165" s="17">
        <v>0</v>
      </c>
      <c r="FL165" s="17">
        <v>0</v>
      </c>
      <c r="FM165" s="17">
        <v>0</v>
      </c>
      <c r="FN165" s="17">
        <v>0</v>
      </c>
      <c r="FO165" s="17">
        <v>0</v>
      </c>
      <c r="FP165" s="17">
        <v>0</v>
      </c>
      <c r="FQ165" s="17">
        <v>0</v>
      </c>
      <c r="FR165" s="17">
        <v>0</v>
      </c>
      <c r="FS165" s="17">
        <v>0</v>
      </c>
      <c r="FT165" s="17">
        <v>0</v>
      </c>
      <c r="FU165" s="17">
        <v>0</v>
      </c>
      <c r="FV165" s="17">
        <v>0</v>
      </c>
      <c r="FW165" s="17">
        <v>0</v>
      </c>
      <c r="FX165" s="17">
        <v>0</v>
      </c>
      <c r="FY165" s="17">
        <v>0</v>
      </c>
      <c r="FZ165" s="17">
        <v>0</v>
      </c>
      <c r="GA165" s="17">
        <v>0</v>
      </c>
      <c r="GB165" s="17">
        <v>0</v>
      </c>
      <c r="GC165" s="17">
        <v>0</v>
      </c>
      <c r="GD165" s="17">
        <v>0</v>
      </c>
      <c r="GE165" s="17">
        <v>0</v>
      </c>
      <c r="GF165" s="17">
        <v>0</v>
      </c>
      <c r="GG165" s="17">
        <v>0</v>
      </c>
      <c r="GH165" s="17">
        <v>0</v>
      </c>
      <c r="GI165" s="17">
        <v>0</v>
      </c>
      <c r="GJ165" s="17">
        <v>0</v>
      </c>
      <c r="GK165" s="17">
        <v>0</v>
      </c>
      <c r="GL165" s="17">
        <v>0</v>
      </c>
      <c r="GM165" s="17">
        <v>0</v>
      </c>
      <c r="GN165" s="17">
        <v>0</v>
      </c>
      <c r="GO165" s="17">
        <v>0</v>
      </c>
      <c r="GP165" s="17">
        <v>0</v>
      </c>
      <c r="GQ165" s="17">
        <v>0</v>
      </c>
      <c r="GR165" s="17">
        <v>0</v>
      </c>
      <c r="GS165" s="17">
        <v>0</v>
      </c>
      <c r="GT165" s="17">
        <v>0</v>
      </c>
      <c r="GU165" s="17">
        <v>0</v>
      </c>
      <c r="GV165" s="17">
        <v>0</v>
      </c>
      <c r="GW165" s="17">
        <v>0</v>
      </c>
      <c r="GX165" s="17">
        <v>0</v>
      </c>
      <c r="GY165" s="17">
        <v>0</v>
      </c>
      <c r="GZ165" s="17">
        <v>0</v>
      </c>
      <c r="HA165" s="17">
        <v>0</v>
      </c>
      <c r="HB165" s="17">
        <v>0</v>
      </c>
      <c r="HC165" s="17">
        <v>0</v>
      </c>
      <c r="HD165" s="17">
        <v>0</v>
      </c>
      <c r="HE165" s="17">
        <v>0</v>
      </c>
      <c r="HF165" s="17">
        <v>0</v>
      </c>
      <c r="HG165" s="17">
        <v>0</v>
      </c>
      <c r="HH165" s="17">
        <v>0</v>
      </c>
      <c r="HI165" s="17">
        <v>0</v>
      </c>
      <c r="HJ165" s="17">
        <v>0</v>
      </c>
      <c r="HK165" s="17">
        <v>0</v>
      </c>
      <c r="HL165" s="17">
        <v>0</v>
      </c>
      <c r="HM165" s="17">
        <v>0</v>
      </c>
      <c r="HN165" s="17">
        <v>0</v>
      </c>
      <c r="HO165" s="17">
        <v>0</v>
      </c>
      <c r="HP165" s="17">
        <v>0</v>
      </c>
      <c r="HQ165" s="17">
        <v>0</v>
      </c>
      <c r="HR165" s="17">
        <v>0</v>
      </c>
      <c r="HS165" s="17">
        <v>0</v>
      </c>
      <c r="HT165" s="17">
        <v>0</v>
      </c>
      <c r="HU165" s="17">
        <v>0</v>
      </c>
      <c r="HV165" s="17">
        <v>0</v>
      </c>
      <c r="HW165" s="17">
        <v>0</v>
      </c>
      <c r="HX165" s="17">
        <v>0</v>
      </c>
      <c r="HY165" s="17">
        <v>0</v>
      </c>
      <c r="HZ165" s="17">
        <v>0</v>
      </c>
      <c r="IA165" s="17">
        <v>0</v>
      </c>
      <c r="IB165" s="17">
        <v>0</v>
      </c>
      <c r="IC165" s="17">
        <v>0</v>
      </c>
      <c r="ID165" s="17">
        <v>0</v>
      </c>
      <c r="IE165" s="17">
        <v>0</v>
      </c>
      <c r="IF165" s="17">
        <v>0</v>
      </c>
      <c r="IG165" s="17">
        <v>0</v>
      </c>
      <c r="IH165" s="17">
        <v>0</v>
      </c>
      <c r="II165" s="17">
        <v>0</v>
      </c>
      <c r="IJ165" s="17">
        <v>0</v>
      </c>
      <c r="IK165" s="17">
        <v>0</v>
      </c>
      <c r="IL165" s="17">
        <v>0</v>
      </c>
      <c r="IM165" s="17">
        <v>0</v>
      </c>
      <c r="IN165" s="17">
        <v>0</v>
      </c>
      <c r="IO165" s="17">
        <v>0</v>
      </c>
      <c r="IP165" s="17">
        <v>0</v>
      </c>
      <c r="IQ165" s="17">
        <v>0</v>
      </c>
      <c r="IR165" s="17">
        <v>0</v>
      </c>
      <c r="IS165" s="17">
        <v>0</v>
      </c>
      <c r="IT165" s="17">
        <v>0</v>
      </c>
      <c r="IU165" s="17">
        <v>0</v>
      </c>
      <c r="IV165" s="17">
        <v>0</v>
      </c>
      <c r="IW165" s="17">
        <v>0</v>
      </c>
      <c r="IX165" s="17">
        <v>0</v>
      </c>
      <c r="IY165" s="17">
        <v>0</v>
      </c>
      <c r="IZ165" s="17">
        <v>0</v>
      </c>
      <c r="JA165" s="17">
        <v>0</v>
      </c>
      <c r="JB165" s="17">
        <v>0</v>
      </c>
      <c r="JC165" s="17">
        <v>0</v>
      </c>
      <c r="JD165" s="17">
        <v>0</v>
      </c>
      <c r="JE165" s="17">
        <v>0</v>
      </c>
      <c r="JF165" s="17">
        <v>0</v>
      </c>
      <c r="JG165" s="17">
        <v>0</v>
      </c>
      <c r="JH165" s="17">
        <v>0</v>
      </c>
      <c r="JI165" s="17">
        <v>0</v>
      </c>
      <c r="JJ165" s="17">
        <v>0</v>
      </c>
      <c r="JK165" s="17">
        <v>0</v>
      </c>
      <c r="JL165" s="17">
        <v>0</v>
      </c>
      <c r="JM165" s="17">
        <v>0</v>
      </c>
      <c r="JN165" s="17">
        <v>0</v>
      </c>
      <c r="JO165" s="17">
        <v>0</v>
      </c>
      <c r="JP165" s="17">
        <v>0</v>
      </c>
      <c r="JQ165" s="17">
        <v>0</v>
      </c>
      <c r="JR165" s="17">
        <v>0</v>
      </c>
      <c r="JS165" s="17">
        <v>0</v>
      </c>
      <c r="JT165" s="17">
        <v>0</v>
      </c>
      <c r="JU165" s="17">
        <v>0</v>
      </c>
      <c r="JV165" s="17">
        <v>0</v>
      </c>
      <c r="JW165" s="17">
        <v>0</v>
      </c>
      <c r="JX165" s="17">
        <v>0</v>
      </c>
      <c r="JY165" s="17">
        <v>0</v>
      </c>
    </row>
    <row r="166" spans="1:285" x14ac:dyDescent="0.15">
      <c r="A166" s="17" t="s">
        <v>186</v>
      </c>
      <c r="B166" s="17" t="s">
        <v>187</v>
      </c>
      <c r="C166" s="17">
        <v>0</v>
      </c>
      <c r="D166" s="17">
        <v>0</v>
      </c>
      <c r="E166" s="17">
        <v>0</v>
      </c>
      <c r="F166" s="17">
        <v>0</v>
      </c>
      <c r="G166" s="17">
        <v>0</v>
      </c>
      <c r="H166" s="17">
        <v>0</v>
      </c>
      <c r="I166" s="17">
        <v>9.9</v>
      </c>
      <c r="J166" s="17">
        <v>9.9</v>
      </c>
      <c r="K166" s="17">
        <v>9.9</v>
      </c>
      <c r="L166" s="17">
        <v>9.9</v>
      </c>
      <c r="M166" s="17">
        <v>9.9</v>
      </c>
      <c r="N166" s="17">
        <v>9.92</v>
      </c>
      <c r="O166" s="17">
        <v>9.9</v>
      </c>
      <c r="P166" s="17">
        <v>9.89</v>
      </c>
      <c r="Q166" s="17">
        <v>9.8800000000000008</v>
      </c>
      <c r="R166" s="17">
        <v>9.8800000000000008</v>
      </c>
      <c r="S166" s="17">
        <v>9.8699999999999992</v>
      </c>
      <c r="T166" s="17">
        <v>9.8699999999999992</v>
      </c>
      <c r="U166" s="17">
        <v>9.94</v>
      </c>
      <c r="V166" s="17">
        <v>9.93</v>
      </c>
      <c r="W166" s="17">
        <v>9.92</v>
      </c>
      <c r="X166" s="17">
        <v>9.92</v>
      </c>
      <c r="Y166" s="17">
        <v>10</v>
      </c>
      <c r="Z166" s="17">
        <v>10</v>
      </c>
      <c r="AA166" s="17">
        <v>10.02</v>
      </c>
      <c r="AB166" s="17">
        <v>0</v>
      </c>
      <c r="AC166" s="17">
        <v>0</v>
      </c>
      <c r="AD166" s="17">
        <v>0</v>
      </c>
      <c r="AE166" s="17">
        <v>0</v>
      </c>
      <c r="AF166" s="17">
        <v>0</v>
      </c>
      <c r="AG166" s="17">
        <v>0</v>
      </c>
      <c r="AH166" s="17">
        <v>0</v>
      </c>
      <c r="AI166" s="17">
        <v>0</v>
      </c>
      <c r="AJ166" s="17">
        <v>0</v>
      </c>
      <c r="AK166" s="17">
        <v>0</v>
      </c>
      <c r="AL166" s="17">
        <v>0</v>
      </c>
      <c r="AM166" s="17">
        <v>0</v>
      </c>
      <c r="AN166" s="17">
        <v>0</v>
      </c>
      <c r="AO166" s="17">
        <v>0</v>
      </c>
      <c r="AP166" s="17">
        <v>0</v>
      </c>
      <c r="AQ166" s="17">
        <v>0</v>
      </c>
      <c r="AR166" s="17">
        <v>0</v>
      </c>
      <c r="AS166" s="17">
        <v>0</v>
      </c>
      <c r="AT166" s="17">
        <v>0</v>
      </c>
      <c r="AU166" s="17">
        <v>0</v>
      </c>
      <c r="AV166" s="17">
        <v>0</v>
      </c>
      <c r="AW166" s="17">
        <v>0</v>
      </c>
      <c r="AX166" s="17">
        <v>0</v>
      </c>
      <c r="AY166" s="17">
        <v>0</v>
      </c>
      <c r="AZ166" s="17">
        <v>0</v>
      </c>
      <c r="BA166" s="17">
        <v>0</v>
      </c>
      <c r="BB166" s="17">
        <v>0</v>
      </c>
      <c r="BC166" s="17">
        <v>0</v>
      </c>
      <c r="BD166" s="17">
        <v>0</v>
      </c>
      <c r="BE166" s="17">
        <v>0</v>
      </c>
      <c r="BF166" s="17">
        <v>0</v>
      </c>
      <c r="BG166" s="17">
        <v>0</v>
      </c>
      <c r="BH166" s="17">
        <v>0</v>
      </c>
      <c r="BI166" s="17">
        <v>0</v>
      </c>
      <c r="BJ166" s="17">
        <v>0</v>
      </c>
      <c r="BK166" s="17">
        <v>0</v>
      </c>
      <c r="BL166" s="17">
        <v>0</v>
      </c>
      <c r="BM166" s="17">
        <v>0</v>
      </c>
      <c r="BN166" s="17">
        <v>0</v>
      </c>
      <c r="BO166" s="17">
        <v>0</v>
      </c>
      <c r="BP166" s="17">
        <v>0</v>
      </c>
      <c r="BQ166" s="17">
        <v>0</v>
      </c>
      <c r="BR166" s="17">
        <v>0</v>
      </c>
      <c r="BS166" s="17">
        <v>0</v>
      </c>
      <c r="BT166" s="17">
        <v>0</v>
      </c>
      <c r="BU166" s="17">
        <v>0</v>
      </c>
      <c r="BV166" s="17">
        <v>0</v>
      </c>
      <c r="BW166" s="17">
        <v>0</v>
      </c>
      <c r="BX166" s="17">
        <v>0</v>
      </c>
      <c r="BY166" s="17">
        <v>0</v>
      </c>
      <c r="BZ166" s="17">
        <v>0</v>
      </c>
      <c r="CA166" s="17">
        <v>0</v>
      </c>
      <c r="CB166" s="17">
        <v>0</v>
      </c>
      <c r="CC166" s="17">
        <v>0</v>
      </c>
      <c r="CD166" s="17">
        <v>0</v>
      </c>
      <c r="CE166" s="17">
        <v>0</v>
      </c>
      <c r="CF166" s="17">
        <v>0</v>
      </c>
      <c r="CG166" s="17">
        <v>0</v>
      </c>
      <c r="CH166" s="17">
        <v>0</v>
      </c>
      <c r="CI166" s="17">
        <v>0</v>
      </c>
      <c r="CJ166" s="17">
        <v>0</v>
      </c>
      <c r="CK166" s="17">
        <v>0</v>
      </c>
      <c r="CL166" s="17">
        <v>0</v>
      </c>
      <c r="CM166" s="17">
        <v>0</v>
      </c>
      <c r="CN166" s="17">
        <v>0</v>
      </c>
      <c r="CO166" s="17">
        <v>0</v>
      </c>
      <c r="CP166" s="17">
        <v>0</v>
      </c>
      <c r="CQ166" s="17">
        <v>0</v>
      </c>
      <c r="CR166" s="17">
        <v>0</v>
      </c>
      <c r="CS166" s="17">
        <v>0</v>
      </c>
      <c r="CT166" s="17">
        <v>0</v>
      </c>
      <c r="CU166" s="17">
        <v>0</v>
      </c>
      <c r="CV166" s="17">
        <v>0</v>
      </c>
      <c r="CW166" s="17">
        <v>0</v>
      </c>
      <c r="CX166" s="17">
        <v>0</v>
      </c>
      <c r="CY166" s="17">
        <v>0</v>
      </c>
      <c r="CZ166" s="17">
        <v>0</v>
      </c>
      <c r="DA166" s="17">
        <v>0</v>
      </c>
      <c r="DB166" s="17">
        <v>0</v>
      </c>
      <c r="DC166" s="17">
        <v>0</v>
      </c>
      <c r="DD166" s="17">
        <v>0</v>
      </c>
      <c r="DE166" s="17">
        <v>0</v>
      </c>
      <c r="DF166" s="17">
        <v>0</v>
      </c>
      <c r="DG166" s="17">
        <v>0</v>
      </c>
      <c r="DH166" s="17">
        <v>0</v>
      </c>
      <c r="DI166" s="17">
        <v>0</v>
      </c>
      <c r="DJ166" s="17">
        <v>0</v>
      </c>
      <c r="DK166" s="17">
        <v>0</v>
      </c>
      <c r="DL166" s="17">
        <v>0</v>
      </c>
      <c r="DM166" s="17">
        <v>0</v>
      </c>
      <c r="DN166" s="17">
        <v>0</v>
      </c>
      <c r="DO166" s="17">
        <v>0</v>
      </c>
      <c r="DP166" s="17">
        <v>0</v>
      </c>
      <c r="DQ166" s="17">
        <v>0</v>
      </c>
      <c r="DR166" s="17">
        <v>0</v>
      </c>
      <c r="DS166" s="17">
        <v>0</v>
      </c>
      <c r="DT166" s="17">
        <v>0</v>
      </c>
      <c r="DU166" s="17">
        <v>0</v>
      </c>
      <c r="DV166" s="17">
        <v>0</v>
      </c>
      <c r="DW166" s="17">
        <v>0</v>
      </c>
      <c r="DX166" s="17">
        <v>0</v>
      </c>
      <c r="DY166" s="17">
        <v>0</v>
      </c>
      <c r="DZ166" s="17">
        <v>0</v>
      </c>
      <c r="EA166" s="17">
        <v>0</v>
      </c>
      <c r="EB166" s="17">
        <v>0</v>
      </c>
      <c r="EC166" s="17">
        <v>0</v>
      </c>
      <c r="ED166" s="17">
        <v>0</v>
      </c>
      <c r="EE166" s="17">
        <v>0</v>
      </c>
      <c r="EF166" s="17">
        <v>0</v>
      </c>
      <c r="EG166" s="17">
        <v>0</v>
      </c>
      <c r="EH166" s="17">
        <v>0</v>
      </c>
      <c r="EI166" s="17">
        <v>0</v>
      </c>
      <c r="EJ166" s="17">
        <v>0</v>
      </c>
      <c r="EK166" s="17">
        <v>0</v>
      </c>
      <c r="EL166" s="17">
        <v>0</v>
      </c>
      <c r="EM166" s="17">
        <v>0</v>
      </c>
      <c r="EN166" s="17">
        <v>0</v>
      </c>
      <c r="EO166" s="17">
        <v>0</v>
      </c>
      <c r="EP166" s="17">
        <v>0</v>
      </c>
      <c r="EQ166" s="17">
        <v>0</v>
      </c>
      <c r="ER166" s="17">
        <v>0</v>
      </c>
      <c r="ES166" s="17">
        <v>0</v>
      </c>
      <c r="ET166" s="17">
        <v>0</v>
      </c>
      <c r="EU166" s="17">
        <v>0</v>
      </c>
      <c r="EV166" s="17">
        <v>0</v>
      </c>
      <c r="EW166" s="17">
        <v>0</v>
      </c>
      <c r="EX166" s="17">
        <v>0</v>
      </c>
      <c r="EY166" s="17">
        <v>0</v>
      </c>
      <c r="EZ166" s="17">
        <v>0</v>
      </c>
      <c r="FA166" s="17">
        <v>0</v>
      </c>
      <c r="FB166" s="17">
        <v>0</v>
      </c>
      <c r="FC166" s="17">
        <v>0</v>
      </c>
      <c r="FD166" s="17">
        <v>0</v>
      </c>
      <c r="FE166" s="17">
        <v>0</v>
      </c>
      <c r="FF166" s="17">
        <v>0</v>
      </c>
      <c r="FG166" s="17">
        <v>0</v>
      </c>
      <c r="FH166" s="17">
        <v>0</v>
      </c>
      <c r="FI166" s="17">
        <v>0</v>
      </c>
      <c r="FJ166" s="17">
        <v>0</v>
      </c>
      <c r="FK166" s="17">
        <v>0</v>
      </c>
      <c r="FL166" s="17">
        <v>0</v>
      </c>
      <c r="FM166" s="17">
        <v>0</v>
      </c>
      <c r="FN166" s="17">
        <v>0</v>
      </c>
      <c r="FO166" s="17">
        <v>0</v>
      </c>
      <c r="FP166" s="17">
        <v>0</v>
      </c>
      <c r="FQ166" s="17">
        <v>0</v>
      </c>
      <c r="FR166" s="17">
        <v>0</v>
      </c>
      <c r="FS166" s="17">
        <v>0</v>
      </c>
      <c r="FT166" s="17">
        <v>0</v>
      </c>
      <c r="FU166" s="17">
        <v>0</v>
      </c>
      <c r="FV166" s="17">
        <v>0</v>
      </c>
      <c r="FW166" s="17">
        <v>0</v>
      </c>
      <c r="FX166" s="17">
        <v>0</v>
      </c>
      <c r="FY166" s="17">
        <v>0</v>
      </c>
      <c r="FZ166" s="17">
        <v>0</v>
      </c>
      <c r="GA166" s="17">
        <v>0</v>
      </c>
      <c r="GB166" s="17">
        <v>0</v>
      </c>
      <c r="GC166" s="17">
        <v>0</v>
      </c>
      <c r="GD166" s="17">
        <v>0</v>
      </c>
      <c r="GE166" s="17">
        <v>0</v>
      </c>
      <c r="GF166" s="17">
        <v>0</v>
      </c>
      <c r="GG166" s="17">
        <v>0</v>
      </c>
      <c r="GH166" s="17">
        <v>0</v>
      </c>
      <c r="GI166" s="17">
        <v>0</v>
      </c>
      <c r="GJ166" s="17">
        <v>0</v>
      </c>
      <c r="GK166" s="17">
        <v>0</v>
      </c>
      <c r="GL166" s="17">
        <v>0</v>
      </c>
      <c r="GM166" s="17">
        <v>0</v>
      </c>
      <c r="GN166" s="17">
        <v>0</v>
      </c>
      <c r="GO166" s="17">
        <v>0</v>
      </c>
      <c r="GP166" s="17">
        <v>0</v>
      </c>
      <c r="GQ166" s="17">
        <v>0</v>
      </c>
      <c r="GR166" s="17">
        <v>0</v>
      </c>
      <c r="GS166" s="17">
        <v>0</v>
      </c>
      <c r="GT166" s="17">
        <v>0</v>
      </c>
      <c r="GU166" s="17">
        <v>0</v>
      </c>
      <c r="GV166" s="17">
        <v>0</v>
      </c>
      <c r="GW166" s="17">
        <v>0</v>
      </c>
      <c r="GX166" s="17">
        <v>0</v>
      </c>
      <c r="GY166" s="17">
        <v>0</v>
      </c>
      <c r="GZ166" s="17">
        <v>0</v>
      </c>
      <c r="HA166" s="17">
        <v>0</v>
      </c>
      <c r="HB166" s="17">
        <v>0</v>
      </c>
      <c r="HC166" s="17">
        <v>0</v>
      </c>
      <c r="HD166" s="17">
        <v>0</v>
      </c>
      <c r="HE166" s="17">
        <v>0</v>
      </c>
      <c r="HF166" s="17">
        <v>0</v>
      </c>
      <c r="HG166" s="17">
        <v>0</v>
      </c>
      <c r="HH166" s="17">
        <v>0</v>
      </c>
      <c r="HI166" s="17">
        <v>0</v>
      </c>
      <c r="HJ166" s="17">
        <v>0</v>
      </c>
      <c r="HK166" s="17">
        <v>0</v>
      </c>
      <c r="HL166" s="17">
        <v>0</v>
      </c>
      <c r="HM166" s="17">
        <v>0</v>
      </c>
      <c r="HN166" s="17">
        <v>0</v>
      </c>
      <c r="HO166" s="17">
        <v>0</v>
      </c>
      <c r="HP166" s="17">
        <v>0</v>
      </c>
      <c r="HQ166" s="17">
        <v>0</v>
      </c>
      <c r="HR166" s="17">
        <v>0</v>
      </c>
      <c r="HS166" s="17">
        <v>0</v>
      </c>
      <c r="HT166" s="17">
        <v>0</v>
      </c>
      <c r="HU166" s="17">
        <v>0</v>
      </c>
      <c r="HV166" s="17">
        <v>0</v>
      </c>
      <c r="HW166" s="17">
        <v>0</v>
      </c>
      <c r="HX166" s="17">
        <v>0</v>
      </c>
      <c r="HY166" s="17">
        <v>0</v>
      </c>
      <c r="HZ166" s="17">
        <v>0</v>
      </c>
      <c r="IA166" s="17">
        <v>0</v>
      </c>
      <c r="IB166" s="17">
        <v>0</v>
      </c>
      <c r="IC166" s="17">
        <v>0</v>
      </c>
      <c r="ID166" s="17">
        <v>0</v>
      </c>
      <c r="IE166" s="17">
        <v>0</v>
      </c>
      <c r="IF166" s="17">
        <v>0</v>
      </c>
      <c r="IG166" s="17">
        <v>0</v>
      </c>
      <c r="IH166" s="17">
        <v>0</v>
      </c>
      <c r="II166" s="17">
        <v>0</v>
      </c>
      <c r="IJ166" s="17">
        <v>0</v>
      </c>
      <c r="IK166" s="17">
        <v>0</v>
      </c>
      <c r="IL166" s="17">
        <v>0</v>
      </c>
      <c r="IM166" s="17">
        <v>0</v>
      </c>
      <c r="IN166" s="17">
        <v>0</v>
      </c>
      <c r="IO166" s="17">
        <v>0</v>
      </c>
      <c r="IP166" s="17">
        <v>0</v>
      </c>
      <c r="IQ166" s="17">
        <v>0</v>
      </c>
      <c r="IR166" s="17">
        <v>0</v>
      </c>
      <c r="IS166" s="17">
        <v>0</v>
      </c>
      <c r="IT166" s="17">
        <v>0</v>
      </c>
      <c r="IU166" s="17">
        <v>0</v>
      </c>
      <c r="IV166" s="17">
        <v>0</v>
      </c>
      <c r="IW166" s="17">
        <v>0</v>
      </c>
      <c r="IX166" s="17">
        <v>0</v>
      </c>
      <c r="IY166" s="17">
        <v>0</v>
      </c>
      <c r="IZ166" s="17">
        <v>0</v>
      </c>
      <c r="JA166" s="17">
        <v>0</v>
      </c>
      <c r="JB166" s="17">
        <v>0</v>
      </c>
      <c r="JC166" s="17">
        <v>0</v>
      </c>
      <c r="JD166" s="17">
        <v>0</v>
      </c>
      <c r="JE166" s="17">
        <v>0</v>
      </c>
      <c r="JF166" s="17">
        <v>0</v>
      </c>
      <c r="JG166" s="17">
        <v>0</v>
      </c>
      <c r="JH166" s="17">
        <v>0</v>
      </c>
      <c r="JI166" s="17">
        <v>0</v>
      </c>
      <c r="JJ166" s="17">
        <v>0</v>
      </c>
      <c r="JK166" s="17">
        <v>0</v>
      </c>
      <c r="JL166" s="17">
        <v>0</v>
      </c>
      <c r="JM166" s="17">
        <v>0</v>
      </c>
      <c r="JN166" s="17">
        <v>0</v>
      </c>
      <c r="JO166" s="17">
        <v>0</v>
      </c>
      <c r="JP166" s="17">
        <v>0</v>
      </c>
      <c r="JQ166" s="17">
        <v>0</v>
      </c>
      <c r="JR166" s="17">
        <v>0</v>
      </c>
      <c r="JS166" s="17">
        <v>0</v>
      </c>
      <c r="JT166" s="17">
        <v>0</v>
      </c>
      <c r="JU166" s="17">
        <v>0</v>
      </c>
      <c r="JV166" s="17">
        <v>0</v>
      </c>
      <c r="JW166" s="17">
        <v>0</v>
      </c>
      <c r="JX166" s="17">
        <v>0</v>
      </c>
      <c r="JY166" s="17">
        <v>0</v>
      </c>
    </row>
    <row r="167" spans="1:285" x14ac:dyDescent="0.15">
      <c r="A167" s="17" t="s">
        <v>518</v>
      </c>
      <c r="B167" s="17" t="s">
        <v>519</v>
      </c>
      <c r="C167" s="17">
        <v>0</v>
      </c>
      <c r="D167" s="17">
        <v>0</v>
      </c>
      <c r="E167" s="17">
        <v>0</v>
      </c>
      <c r="F167" s="17">
        <v>0</v>
      </c>
      <c r="G167" s="17">
        <v>0</v>
      </c>
      <c r="H167" s="17">
        <v>0</v>
      </c>
      <c r="I167" s="17">
        <v>10.16</v>
      </c>
      <c r="J167" s="17">
        <v>10.16</v>
      </c>
      <c r="K167" s="17">
        <v>10.16</v>
      </c>
      <c r="L167" s="17">
        <v>10.16</v>
      </c>
      <c r="M167" s="17">
        <v>10.16</v>
      </c>
      <c r="N167" s="17">
        <v>10.199999999999999</v>
      </c>
      <c r="O167" s="17">
        <v>10.220000000000001</v>
      </c>
      <c r="P167" s="17">
        <v>10.23</v>
      </c>
      <c r="Q167" s="17">
        <v>10.26</v>
      </c>
      <c r="R167" s="17">
        <v>10.220000000000001</v>
      </c>
      <c r="S167" s="17">
        <v>10.23</v>
      </c>
      <c r="T167" s="17">
        <v>10.220000000000001</v>
      </c>
      <c r="U167" s="17">
        <v>10.210000000000001</v>
      </c>
      <c r="V167" s="17">
        <v>10.210000000000001</v>
      </c>
      <c r="W167" s="17">
        <v>10.23</v>
      </c>
      <c r="X167" s="17">
        <v>10.220000000000001</v>
      </c>
      <c r="Y167" s="17">
        <v>10.23</v>
      </c>
      <c r="Z167" s="17">
        <v>10.23</v>
      </c>
      <c r="AA167" s="17">
        <v>10.23</v>
      </c>
      <c r="AB167" s="17">
        <v>0</v>
      </c>
      <c r="AC167" s="17">
        <v>0</v>
      </c>
      <c r="AD167" s="17">
        <v>0</v>
      </c>
      <c r="AE167" s="17">
        <v>0</v>
      </c>
      <c r="AF167" s="17">
        <v>0</v>
      </c>
      <c r="AG167" s="17">
        <v>0</v>
      </c>
      <c r="AH167" s="17">
        <v>0</v>
      </c>
      <c r="AI167" s="17">
        <v>0</v>
      </c>
      <c r="AJ167" s="17">
        <v>0</v>
      </c>
      <c r="AK167" s="17">
        <v>0</v>
      </c>
      <c r="AL167" s="17">
        <v>0</v>
      </c>
      <c r="AM167" s="17">
        <v>0</v>
      </c>
      <c r="AN167" s="17">
        <v>0</v>
      </c>
      <c r="AO167" s="17">
        <v>0</v>
      </c>
      <c r="AP167" s="17">
        <v>0</v>
      </c>
      <c r="AQ167" s="17">
        <v>0</v>
      </c>
      <c r="AR167" s="17">
        <v>0</v>
      </c>
      <c r="AS167" s="17">
        <v>0</v>
      </c>
      <c r="AT167" s="17">
        <v>0</v>
      </c>
      <c r="AU167" s="17">
        <v>0</v>
      </c>
      <c r="AV167" s="17">
        <v>0</v>
      </c>
      <c r="AW167" s="17">
        <v>0</v>
      </c>
      <c r="AX167" s="17">
        <v>0</v>
      </c>
      <c r="AY167" s="17">
        <v>0</v>
      </c>
      <c r="AZ167" s="17">
        <v>0</v>
      </c>
      <c r="BA167" s="17">
        <v>0</v>
      </c>
      <c r="BB167" s="17">
        <v>0</v>
      </c>
      <c r="BC167" s="17">
        <v>0</v>
      </c>
      <c r="BD167" s="17">
        <v>0</v>
      </c>
      <c r="BE167" s="17">
        <v>0</v>
      </c>
      <c r="BF167" s="17">
        <v>0</v>
      </c>
      <c r="BG167" s="17">
        <v>0</v>
      </c>
      <c r="BH167" s="17">
        <v>0</v>
      </c>
      <c r="BI167" s="17">
        <v>0</v>
      </c>
      <c r="BJ167" s="17">
        <v>0</v>
      </c>
      <c r="BK167" s="17">
        <v>0</v>
      </c>
      <c r="BL167" s="17">
        <v>0</v>
      </c>
      <c r="BM167" s="17">
        <v>0</v>
      </c>
      <c r="BN167" s="17">
        <v>0</v>
      </c>
      <c r="BO167" s="17">
        <v>0</v>
      </c>
      <c r="BP167" s="17">
        <v>0</v>
      </c>
      <c r="BQ167" s="17">
        <v>0</v>
      </c>
      <c r="BR167" s="17">
        <v>0</v>
      </c>
      <c r="BS167" s="17">
        <v>0</v>
      </c>
      <c r="BT167" s="17">
        <v>0</v>
      </c>
      <c r="BU167" s="17">
        <v>0</v>
      </c>
      <c r="BV167" s="17">
        <v>0</v>
      </c>
      <c r="BW167" s="17">
        <v>0</v>
      </c>
      <c r="BX167" s="17">
        <v>0</v>
      </c>
      <c r="BY167" s="17">
        <v>0</v>
      </c>
      <c r="BZ167" s="17">
        <v>0</v>
      </c>
      <c r="CA167" s="17">
        <v>0</v>
      </c>
      <c r="CB167" s="17">
        <v>0</v>
      </c>
      <c r="CC167" s="17">
        <v>0</v>
      </c>
      <c r="CD167" s="17">
        <v>0</v>
      </c>
      <c r="CE167" s="17">
        <v>0</v>
      </c>
      <c r="CF167" s="17">
        <v>0</v>
      </c>
      <c r="CG167" s="17">
        <v>0</v>
      </c>
      <c r="CH167" s="17">
        <v>0</v>
      </c>
      <c r="CI167" s="17">
        <v>0</v>
      </c>
      <c r="CJ167" s="17">
        <v>0</v>
      </c>
      <c r="CK167" s="17">
        <v>0</v>
      </c>
      <c r="CL167" s="17">
        <v>0</v>
      </c>
      <c r="CM167" s="17">
        <v>0</v>
      </c>
      <c r="CN167" s="17">
        <v>0</v>
      </c>
      <c r="CO167" s="17">
        <v>0</v>
      </c>
      <c r="CP167" s="17">
        <v>0</v>
      </c>
      <c r="CQ167" s="17">
        <v>0</v>
      </c>
      <c r="CR167" s="17">
        <v>0</v>
      </c>
      <c r="CS167" s="17">
        <v>0</v>
      </c>
      <c r="CT167" s="17">
        <v>0</v>
      </c>
      <c r="CU167" s="17">
        <v>0</v>
      </c>
      <c r="CV167" s="17">
        <v>0</v>
      </c>
      <c r="CW167" s="17">
        <v>0</v>
      </c>
      <c r="CX167" s="17">
        <v>0</v>
      </c>
      <c r="CY167" s="17">
        <v>0</v>
      </c>
      <c r="CZ167" s="17">
        <v>0</v>
      </c>
      <c r="DA167" s="17">
        <v>0</v>
      </c>
      <c r="DB167" s="17">
        <v>0</v>
      </c>
      <c r="DC167" s="17">
        <v>0</v>
      </c>
      <c r="DD167" s="17">
        <v>0</v>
      </c>
      <c r="DE167" s="17">
        <v>0</v>
      </c>
      <c r="DF167" s="17">
        <v>0</v>
      </c>
      <c r="DG167" s="17">
        <v>0</v>
      </c>
      <c r="DH167" s="17">
        <v>0</v>
      </c>
      <c r="DI167" s="17">
        <v>0</v>
      </c>
      <c r="DJ167" s="17">
        <v>0</v>
      </c>
      <c r="DK167" s="17">
        <v>0</v>
      </c>
      <c r="DL167" s="17">
        <v>0</v>
      </c>
      <c r="DM167" s="17">
        <v>0</v>
      </c>
      <c r="DN167" s="17">
        <v>0</v>
      </c>
      <c r="DO167" s="17">
        <v>0</v>
      </c>
      <c r="DP167" s="17">
        <v>0</v>
      </c>
      <c r="DQ167" s="17">
        <v>0</v>
      </c>
      <c r="DR167" s="17">
        <v>0</v>
      </c>
      <c r="DS167" s="17">
        <v>0</v>
      </c>
      <c r="DT167" s="17">
        <v>0</v>
      </c>
      <c r="DU167" s="17">
        <v>0</v>
      </c>
      <c r="DV167" s="17">
        <v>0</v>
      </c>
      <c r="DW167" s="17">
        <v>0</v>
      </c>
      <c r="DX167" s="17">
        <v>0</v>
      </c>
      <c r="DY167" s="17">
        <v>0</v>
      </c>
      <c r="DZ167" s="17">
        <v>0</v>
      </c>
      <c r="EA167" s="17">
        <v>0</v>
      </c>
      <c r="EB167" s="17">
        <v>0</v>
      </c>
      <c r="EC167" s="17">
        <v>0</v>
      </c>
      <c r="ED167" s="17">
        <v>0</v>
      </c>
      <c r="EE167" s="17">
        <v>0</v>
      </c>
      <c r="EF167" s="17">
        <v>0</v>
      </c>
      <c r="EG167" s="17">
        <v>0</v>
      </c>
      <c r="EH167" s="17">
        <v>0</v>
      </c>
      <c r="EI167" s="17">
        <v>0</v>
      </c>
      <c r="EJ167" s="17">
        <v>0</v>
      </c>
      <c r="EK167" s="17">
        <v>0</v>
      </c>
      <c r="EL167" s="17">
        <v>0</v>
      </c>
      <c r="EM167" s="17">
        <v>0</v>
      </c>
      <c r="EN167" s="17">
        <v>0</v>
      </c>
      <c r="EO167" s="17">
        <v>0</v>
      </c>
      <c r="EP167" s="17">
        <v>0</v>
      </c>
      <c r="EQ167" s="17">
        <v>0</v>
      </c>
      <c r="ER167" s="17">
        <v>0</v>
      </c>
      <c r="ES167" s="17">
        <v>0</v>
      </c>
      <c r="ET167" s="17">
        <v>0</v>
      </c>
      <c r="EU167" s="17">
        <v>0</v>
      </c>
      <c r="EV167" s="17">
        <v>0</v>
      </c>
      <c r="EW167" s="17">
        <v>0</v>
      </c>
      <c r="EX167" s="17">
        <v>0</v>
      </c>
      <c r="EY167" s="17">
        <v>0</v>
      </c>
      <c r="EZ167" s="17">
        <v>0</v>
      </c>
      <c r="FA167" s="17">
        <v>0</v>
      </c>
      <c r="FB167" s="17">
        <v>0</v>
      </c>
      <c r="FC167" s="17">
        <v>0</v>
      </c>
      <c r="FD167" s="17">
        <v>0</v>
      </c>
      <c r="FE167" s="17">
        <v>0</v>
      </c>
      <c r="FF167" s="17">
        <v>0</v>
      </c>
      <c r="FG167" s="17">
        <v>0</v>
      </c>
      <c r="FH167" s="17">
        <v>0</v>
      </c>
      <c r="FI167" s="17">
        <v>0</v>
      </c>
      <c r="FJ167" s="17">
        <v>0</v>
      </c>
      <c r="FK167" s="17">
        <v>0</v>
      </c>
      <c r="FL167" s="17">
        <v>0</v>
      </c>
      <c r="FM167" s="17">
        <v>0</v>
      </c>
      <c r="FN167" s="17">
        <v>0</v>
      </c>
      <c r="FO167" s="17">
        <v>0</v>
      </c>
      <c r="FP167" s="17">
        <v>0</v>
      </c>
      <c r="FQ167" s="17">
        <v>0</v>
      </c>
      <c r="FR167" s="17">
        <v>0</v>
      </c>
      <c r="FS167" s="17">
        <v>0</v>
      </c>
      <c r="FT167" s="17">
        <v>0</v>
      </c>
      <c r="FU167" s="17">
        <v>0</v>
      </c>
      <c r="FV167" s="17">
        <v>0</v>
      </c>
      <c r="FW167" s="17">
        <v>0</v>
      </c>
      <c r="FX167" s="17">
        <v>0</v>
      </c>
      <c r="FY167" s="17">
        <v>0</v>
      </c>
      <c r="FZ167" s="17">
        <v>0</v>
      </c>
      <c r="GA167" s="17">
        <v>0</v>
      </c>
      <c r="GB167" s="17">
        <v>0</v>
      </c>
      <c r="GC167" s="17">
        <v>0</v>
      </c>
      <c r="GD167" s="17">
        <v>0</v>
      </c>
      <c r="GE167" s="17">
        <v>0</v>
      </c>
      <c r="GF167" s="17">
        <v>0</v>
      </c>
      <c r="GG167" s="17">
        <v>0</v>
      </c>
      <c r="GH167" s="17">
        <v>0</v>
      </c>
      <c r="GI167" s="17">
        <v>0</v>
      </c>
      <c r="GJ167" s="17">
        <v>0</v>
      </c>
      <c r="GK167" s="17">
        <v>0</v>
      </c>
      <c r="GL167" s="17">
        <v>0</v>
      </c>
      <c r="GM167" s="17">
        <v>0</v>
      </c>
      <c r="GN167" s="17">
        <v>0</v>
      </c>
      <c r="GO167" s="17">
        <v>0</v>
      </c>
      <c r="GP167" s="17">
        <v>0</v>
      </c>
      <c r="GQ167" s="17">
        <v>0</v>
      </c>
      <c r="GR167" s="17">
        <v>0</v>
      </c>
      <c r="GS167" s="17">
        <v>0</v>
      </c>
      <c r="GT167" s="17">
        <v>0</v>
      </c>
      <c r="GU167" s="17">
        <v>0</v>
      </c>
      <c r="GV167" s="17">
        <v>0</v>
      </c>
      <c r="GW167" s="17">
        <v>0</v>
      </c>
      <c r="GX167" s="17">
        <v>0</v>
      </c>
      <c r="GY167" s="17">
        <v>0</v>
      </c>
      <c r="GZ167" s="17">
        <v>0</v>
      </c>
      <c r="HA167" s="17">
        <v>0</v>
      </c>
      <c r="HB167" s="17">
        <v>0</v>
      </c>
      <c r="HC167" s="17">
        <v>0</v>
      </c>
      <c r="HD167" s="17">
        <v>0</v>
      </c>
      <c r="HE167" s="17">
        <v>0</v>
      </c>
      <c r="HF167" s="17">
        <v>0</v>
      </c>
      <c r="HG167" s="17">
        <v>0</v>
      </c>
      <c r="HH167" s="17">
        <v>0</v>
      </c>
      <c r="HI167" s="17">
        <v>0</v>
      </c>
      <c r="HJ167" s="17">
        <v>0</v>
      </c>
      <c r="HK167" s="17">
        <v>0</v>
      </c>
      <c r="HL167" s="17">
        <v>0</v>
      </c>
      <c r="HM167" s="17">
        <v>0</v>
      </c>
      <c r="HN167" s="17">
        <v>0</v>
      </c>
      <c r="HO167" s="17">
        <v>0</v>
      </c>
      <c r="HP167" s="17">
        <v>0</v>
      </c>
      <c r="HQ167" s="17">
        <v>0</v>
      </c>
      <c r="HR167" s="17">
        <v>0</v>
      </c>
      <c r="HS167" s="17">
        <v>0</v>
      </c>
      <c r="HT167" s="17">
        <v>0</v>
      </c>
      <c r="HU167" s="17">
        <v>0</v>
      </c>
      <c r="HV167" s="17">
        <v>0</v>
      </c>
      <c r="HW167" s="17">
        <v>0</v>
      </c>
      <c r="HX167" s="17">
        <v>0</v>
      </c>
      <c r="HY167" s="17">
        <v>0</v>
      </c>
      <c r="HZ167" s="17">
        <v>0</v>
      </c>
      <c r="IA167" s="17">
        <v>0</v>
      </c>
      <c r="IB167" s="17">
        <v>0</v>
      </c>
      <c r="IC167" s="17">
        <v>0</v>
      </c>
      <c r="ID167" s="17">
        <v>0</v>
      </c>
      <c r="IE167" s="17">
        <v>0</v>
      </c>
      <c r="IF167" s="17">
        <v>0</v>
      </c>
      <c r="IG167" s="17">
        <v>0</v>
      </c>
      <c r="IH167" s="17">
        <v>0</v>
      </c>
      <c r="II167" s="17">
        <v>0</v>
      </c>
      <c r="IJ167" s="17">
        <v>0</v>
      </c>
      <c r="IK167" s="17">
        <v>0</v>
      </c>
      <c r="IL167" s="17">
        <v>0</v>
      </c>
      <c r="IM167" s="17">
        <v>0</v>
      </c>
      <c r="IN167" s="17">
        <v>0</v>
      </c>
      <c r="IO167" s="17">
        <v>0</v>
      </c>
      <c r="IP167" s="17">
        <v>0</v>
      </c>
      <c r="IQ167" s="17">
        <v>0</v>
      </c>
      <c r="IR167" s="17">
        <v>0</v>
      </c>
      <c r="IS167" s="17">
        <v>0</v>
      </c>
      <c r="IT167" s="17">
        <v>0</v>
      </c>
      <c r="IU167" s="17">
        <v>0</v>
      </c>
      <c r="IV167" s="17">
        <v>0</v>
      </c>
      <c r="IW167" s="17">
        <v>0</v>
      </c>
      <c r="IX167" s="17">
        <v>0</v>
      </c>
      <c r="IY167" s="17">
        <v>0</v>
      </c>
      <c r="IZ167" s="17">
        <v>0</v>
      </c>
      <c r="JA167" s="17">
        <v>0</v>
      </c>
      <c r="JB167" s="17">
        <v>0</v>
      </c>
      <c r="JC167" s="17">
        <v>0</v>
      </c>
      <c r="JD167" s="17">
        <v>0</v>
      </c>
      <c r="JE167" s="17">
        <v>0</v>
      </c>
      <c r="JF167" s="17">
        <v>0</v>
      </c>
      <c r="JG167" s="17">
        <v>0</v>
      </c>
      <c r="JH167" s="17">
        <v>0</v>
      </c>
      <c r="JI167" s="17">
        <v>0</v>
      </c>
      <c r="JJ167" s="17">
        <v>0</v>
      </c>
      <c r="JK167" s="17">
        <v>0</v>
      </c>
      <c r="JL167" s="17">
        <v>0</v>
      </c>
      <c r="JM167" s="17">
        <v>0</v>
      </c>
      <c r="JN167" s="17">
        <v>0</v>
      </c>
      <c r="JO167" s="17">
        <v>0</v>
      </c>
      <c r="JP167" s="17">
        <v>0</v>
      </c>
      <c r="JQ167" s="17">
        <v>0</v>
      </c>
      <c r="JR167" s="17">
        <v>0</v>
      </c>
      <c r="JS167" s="17">
        <v>0</v>
      </c>
      <c r="JT167" s="17">
        <v>0</v>
      </c>
      <c r="JU167" s="17">
        <v>0</v>
      </c>
      <c r="JV167" s="17">
        <v>0</v>
      </c>
      <c r="JW167" s="17">
        <v>0</v>
      </c>
      <c r="JX167" s="17">
        <v>0</v>
      </c>
      <c r="JY167" s="17">
        <v>0</v>
      </c>
    </row>
    <row r="168" spans="1:285" x14ac:dyDescent="0.15">
      <c r="A168" s="17" t="s">
        <v>724</v>
      </c>
      <c r="B168" s="17" t="s">
        <v>725</v>
      </c>
      <c r="C168" s="17">
        <v>0</v>
      </c>
      <c r="D168" s="17">
        <v>0</v>
      </c>
      <c r="E168" s="17">
        <v>0</v>
      </c>
      <c r="F168" s="17">
        <v>0</v>
      </c>
      <c r="G168" s="17">
        <v>0</v>
      </c>
      <c r="H168" s="17">
        <v>0</v>
      </c>
      <c r="I168" s="17">
        <v>57</v>
      </c>
      <c r="J168" s="17">
        <v>57</v>
      </c>
      <c r="K168" s="17">
        <v>57</v>
      </c>
      <c r="L168" s="17">
        <v>57</v>
      </c>
      <c r="M168" s="17">
        <v>57</v>
      </c>
      <c r="N168" s="17">
        <v>57.04</v>
      </c>
      <c r="O168" s="17">
        <v>56.9</v>
      </c>
      <c r="P168" s="17">
        <v>57.1</v>
      </c>
      <c r="Q168" s="17">
        <v>56.99</v>
      </c>
      <c r="R168" s="17">
        <v>56.99</v>
      </c>
      <c r="S168" s="17">
        <v>56.86</v>
      </c>
      <c r="T168" s="17">
        <v>56.8</v>
      </c>
      <c r="U168" s="17">
        <v>56.84</v>
      </c>
      <c r="V168" s="17">
        <v>56.7</v>
      </c>
      <c r="W168" s="17">
        <v>56.6</v>
      </c>
      <c r="X168" s="17">
        <v>56.38</v>
      </c>
      <c r="Y168" s="17">
        <v>56.56</v>
      </c>
      <c r="Z168" s="17">
        <v>56.78</v>
      </c>
      <c r="AA168" s="17">
        <v>56.74</v>
      </c>
      <c r="AB168" s="17">
        <v>0</v>
      </c>
      <c r="AC168" s="17">
        <v>0</v>
      </c>
      <c r="AD168" s="17">
        <v>0</v>
      </c>
      <c r="AE168" s="17">
        <v>0</v>
      </c>
      <c r="AF168" s="17">
        <v>0</v>
      </c>
      <c r="AG168" s="17">
        <v>0</v>
      </c>
      <c r="AH168" s="17">
        <v>0</v>
      </c>
      <c r="AI168" s="17">
        <v>0</v>
      </c>
      <c r="AJ168" s="17">
        <v>0</v>
      </c>
      <c r="AK168" s="17">
        <v>0</v>
      </c>
      <c r="AL168" s="17">
        <v>0</v>
      </c>
      <c r="AM168" s="17">
        <v>0</v>
      </c>
      <c r="AN168" s="17">
        <v>0</v>
      </c>
      <c r="AO168" s="17">
        <v>0</v>
      </c>
      <c r="AP168" s="17">
        <v>0</v>
      </c>
      <c r="AQ168" s="17">
        <v>0</v>
      </c>
      <c r="AR168" s="17">
        <v>0</v>
      </c>
      <c r="AS168" s="17">
        <v>0</v>
      </c>
      <c r="AT168" s="17">
        <v>0</v>
      </c>
      <c r="AU168" s="17">
        <v>0</v>
      </c>
      <c r="AV168" s="17">
        <v>0</v>
      </c>
      <c r="AW168" s="17">
        <v>0</v>
      </c>
      <c r="AX168" s="17">
        <v>0</v>
      </c>
      <c r="AY168" s="17">
        <v>0</v>
      </c>
      <c r="AZ168" s="17">
        <v>0</v>
      </c>
      <c r="BA168" s="17">
        <v>0</v>
      </c>
      <c r="BB168" s="17">
        <v>0</v>
      </c>
      <c r="BC168" s="17">
        <v>0</v>
      </c>
      <c r="BD168" s="17">
        <v>0</v>
      </c>
      <c r="BE168" s="17">
        <v>0</v>
      </c>
      <c r="BF168" s="17">
        <v>0</v>
      </c>
      <c r="BG168" s="17">
        <v>0</v>
      </c>
      <c r="BH168" s="17">
        <v>0</v>
      </c>
      <c r="BI168" s="17">
        <v>0</v>
      </c>
      <c r="BJ168" s="17">
        <v>0</v>
      </c>
      <c r="BK168" s="17">
        <v>0</v>
      </c>
      <c r="BL168" s="17">
        <v>0</v>
      </c>
      <c r="BM168" s="17">
        <v>0</v>
      </c>
      <c r="BN168" s="17">
        <v>0</v>
      </c>
      <c r="BO168" s="17">
        <v>0</v>
      </c>
      <c r="BP168" s="17">
        <v>0</v>
      </c>
      <c r="BQ168" s="17">
        <v>0</v>
      </c>
      <c r="BR168" s="17">
        <v>0</v>
      </c>
      <c r="BS168" s="17">
        <v>0</v>
      </c>
      <c r="BT168" s="17">
        <v>0</v>
      </c>
      <c r="BU168" s="17">
        <v>0</v>
      </c>
      <c r="BV168" s="17">
        <v>0</v>
      </c>
      <c r="BW168" s="17">
        <v>0</v>
      </c>
      <c r="BX168" s="17">
        <v>0</v>
      </c>
      <c r="BY168" s="17">
        <v>0</v>
      </c>
      <c r="BZ168" s="17">
        <v>0</v>
      </c>
      <c r="CA168" s="17">
        <v>0</v>
      </c>
      <c r="CB168" s="17">
        <v>0</v>
      </c>
      <c r="CC168" s="17">
        <v>0</v>
      </c>
      <c r="CD168" s="17">
        <v>0</v>
      </c>
      <c r="CE168" s="17">
        <v>0</v>
      </c>
      <c r="CF168" s="17">
        <v>0</v>
      </c>
      <c r="CG168" s="17">
        <v>0</v>
      </c>
      <c r="CH168" s="17">
        <v>0</v>
      </c>
      <c r="CI168" s="17">
        <v>0</v>
      </c>
      <c r="CJ168" s="17">
        <v>0</v>
      </c>
      <c r="CK168" s="17">
        <v>0</v>
      </c>
      <c r="CL168" s="17">
        <v>0</v>
      </c>
      <c r="CM168" s="17">
        <v>0</v>
      </c>
      <c r="CN168" s="17">
        <v>0</v>
      </c>
      <c r="CO168" s="17">
        <v>0</v>
      </c>
      <c r="CP168" s="17">
        <v>0</v>
      </c>
      <c r="CQ168" s="17">
        <v>0</v>
      </c>
      <c r="CR168" s="17">
        <v>0</v>
      </c>
      <c r="CS168" s="17">
        <v>0</v>
      </c>
      <c r="CT168" s="17">
        <v>0</v>
      </c>
      <c r="CU168" s="17">
        <v>0</v>
      </c>
      <c r="CV168" s="17">
        <v>0</v>
      </c>
      <c r="CW168" s="17">
        <v>0</v>
      </c>
      <c r="CX168" s="17">
        <v>0</v>
      </c>
      <c r="CY168" s="17">
        <v>0</v>
      </c>
      <c r="CZ168" s="17">
        <v>0</v>
      </c>
      <c r="DA168" s="17">
        <v>0</v>
      </c>
      <c r="DB168" s="17">
        <v>0</v>
      </c>
      <c r="DC168" s="17">
        <v>0</v>
      </c>
      <c r="DD168" s="17">
        <v>0</v>
      </c>
      <c r="DE168" s="17">
        <v>0</v>
      </c>
      <c r="DF168" s="17">
        <v>0</v>
      </c>
      <c r="DG168" s="17">
        <v>0</v>
      </c>
      <c r="DH168" s="17">
        <v>0</v>
      </c>
      <c r="DI168" s="17">
        <v>0</v>
      </c>
      <c r="DJ168" s="17">
        <v>0</v>
      </c>
      <c r="DK168" s="17">
        <v>0</v>
      </c>
      <c r="DL168" s="17">
        <v>0</v>
      </c>
      <c r="DM168" s="17">
        <v>0</v>
      </c>
      <c r="DN168" s="17">
        <v>0</v>
      </c>
      <c r="DO168" s="17">
        <v>0</v>
      </c>
      <c r="DP168" s="17">
        <v>0</v>
      </c>
      <c r="DQ168" s="17">
        <v>0</v>
      </c>
      <c r="DR168" s="17">
        <v>0</v>
      </c>
      <c r="DS168" s="17">
        <v>0</v>
      </c>
      <c r="DT168" s="17">
        <v>0</v>
      </c>
      <c r="DU168" s="17">
        <v>0</v>
      </c>
      <c r="DV168" s="17">
        <v>0</v>
      </c>
      <c r="DW168" s="17">
        <v>0</v>
      </c>
      <c r="DX168" s="17">
        <v>0</v>
      </c>
      <c r="DY168" s="17">
        <v>0</v>
      </c>
      <c r="DZ168" s="17">
        <v>0</v>
      </c>
      <c r="EA168" s="17">
        <v>0</v>
      </c>
      <c r="EB168" s="17">
        <v>0</v>
      </c>
      <c r="EC168" s="17">
        <v>0</v>
      </c>
      <c r="ED168" s="17">
        <v>0</v>
      </c>
      <c r="EE168" s="17">
        <v>0</v>
      </c>
      <c r="EF168" s="17">
        <v>0</v>
      </c>
      <c r="EG168" s="17">
        <v>0</v>
      </c>
      <c r="EH168" s="17">
        <v>0</v>
      </c>
      <c r="EI168" s="17">
        <v>0</v>
      </c>
      <c r="EJ168" s="17">
        <v>0</v>
      </c>
      <c r="EK168" s="17">
        <v>0</v>
      </c>
      <c r="EL168" s="17">
        <v>0</v>
      </c>
      <c r="EM168" s="17">
        <v>0</v>
      </c>
      <c r="EN168" s="17">
        <v>0</v>
      </c>
      <c r="EO168" s="17">
        <v>0</v>
      </c>
      <c r="EP168" s="17">
        <v>0</v>
      </c>
      <c r="EQ168" s="17">
        <v>0</v>
      </c>
      <c r="ER168" s="17">
        <v>0</v>
      </c>
      <c r="ES168" s="17">
        <v>0</v>
      </c>
      <c r="ET168" s="17">
        <v>0</v>
      </c>
      <c r="EU168" s="17">
        <v>0</v>
      </c>
      <c r="EV168" s="17">
        <v>0</v>
      </c>
      <c r="EW168" s="17">
        <v>0</v>
      </c>
      <c r="EX168" s="17">
        <v>0</v>
      </c>
      <c r="EY168" s="17">
        <v>0</v>
      </c>
      <c r="EZ168" s="17">
        <v>0</v>
      </c>
      <c r="FA168" s="17">
        <v>0</v>
      </c>
      <c r="FB168" s="17">
        <v>0</v>
      </c>
      <c r="FC168" s="17">
        <v>0</v>
      </c>
      <c r="FD168" s="17">
        <v>0</v>
      </c>
      <c r="FE168" s="17">
        <v>0</v>
      </c>
      <c r="FF168" s="17">
        <v>0</v>
      </c>
      <c r="FG168" s="17">
        <v>0</v>
      </c>
      <c r="FH168" s="17">
        <v>0</v>
      </c>
      <c r="FI168" s="17">
        <v>0</v>
      </c>
      <c r="FJ168" s="17">
        <v>0</v>
      </c>
      <c r="FK168" s="17">
        <v>0</v>
      </c>
      <c r="FL168" s="17">
        <v>0</v>
      </c>
      <c r="FM168" s="17">
        <v>0</v>
      </c>
      <c r="FN168" s="17">
        <v>0</v>
      </c>
      <c r="FO168" s="17">
        <v>0</v>
      </c>
      <c r="FP168" s="17">
        <v>0</v>
      </c>
      <c r="FQ168" s="17">
        <v>0</v>
      </c>
      <c r="FR168" s="17">
        <v>0</v>
      </c>
      <c r="FS168" s="17">
        <v>0</v>
      </c>
      <c r="FT168" s="17">
        <v>0</v>
      </c>
      <c r="FU168" s="17">
        <v>0</v>
      </c>
      <c r="FV168" s="17">
        <v>0</v>
      </c>
      <c r="FW168" s="17">
        <v>0</v>
      </c>
      <c r="FX168" s="17">
        <v>0</v>
      </c>
      <c r="FY168" s="17">
        <v>0</v>
      </c>
      <c r="FZ168" s="17">
        <v>0</v>
      </c>
      <c r="GA168" s="17">
        <v>0</v>
      </c>
      <c r="GB168" s="17">
        <v>0</v>
      </c>
      <c r="GC168" s="17">
        <v>0</v>
      </c>
      <c r="GD168" s="17">
        <v>0</v>
      </c>
      <c r="GE168" s="17">
        <v>0</v>
      </c>
      <c r="GF168" s="17">
        <v>0</v>
      </c>
      <c r="GG168" s="17">
        <v>0</v>
      </c>
      <c r="GH168" s="17">
        <v>0</v>
      </c>
      <c r="GI168" s="17">
        <v>0</v>
      </c>
      <c r="GJ168" s="17">
        <v>0</v>
      </c>
      <c r="GK168" s="17">
        <v>0</v>
      </c>
      <c r="GL168" s="17">
        <v>0</v>
      </c>
      <c r="GM168" s="17">
        <v>0</v>
      </c>
      <c r="GN168" s="17">
        <v>0</v>
      </c>
      <c r="GO168" s="17">
        <v>0</v>
      </c>
      <c r="GP168" s="17">
        <v>0</v>
      </c>
      <c r="GQ168" s="17">
        <v>0</v>
      </c>
      <c r="GR168" s="17">
        <v>0</v>
      </c>
      <c r="GS168" s="17">
        <v>0</v>
      </c>
      <c r="GT168" s="17">
        <v>0</v>
      </c>
      <c r="GU168" s="17">
        <v>0</v>
      </c>
      <c r="GV168" s="17">
        <v>0</v>
      </c>
      <c r="GW168" s="17">
        <v>0</v>
      </c>
      <c r="GX168" s="17">
        <v>0</v>
      </c>
      <c r="GY168" s="17">
        <v>0</v>
      </c>
      <c r="GZ168" s="17">
        <v>0</v>
      </c>
      <c r="HA168" s="17">
        <v>0</v>
      </c>
      <c r="HB168" s="17">
        <v>0</v>
      </c>
      <c r="HC168" s="17">
        <v>0</v>
      </c>
      <c r="HD168" s="17">
        <v>0</v>
      </c>
      <c r="HE168" s="17">
        <v>0</v>
      </c>
      <c r="HF168" s="17">
        <v>0</v>
      </c>
      <c r="HG168" s="17">
        <v>0</v>
      </c>
      <c r="HH168" s="17">
        <v>0</v>
      </c>
      <c r="HI168" s="17">
        <v>0</v>
      </c>
      <c r="HJ168" s="17">
        <v>0</v>
      </c>
      <c r="HK168" s="17">
        <v>0</v>
      </c>
      <c r="HL168" s="17">
        <v>0</v>
      </c>
      <c r="HM168" s="17">
        <v>0</v>
      </c>
      <c r="HN168" s="17">
        <v>0</v>
      </c>
      <c r="HO168" s="17">
        <v>0</v>
      </c>
      <c r="HP168" s="17">
        <v>0</v>
      </c>
      <c r="HQ168" s="17">
        <v>0</v>
      </c>
      <c r="HR168" s="17">
        <v>0</v>
      </c>
      <c r="HS168" s="17">
        <v>0</v>
      </c>
      <c r="HT168" s="17">
        <v>0</v>
      </c>
      <c r="HU168" s="17">
        <v>0</v>
      </c>
      <c r="HV168" s="17">
        <v>0</v>
      </c>
      <c r="HW168" s="17">
        <v>0</v>
      </c>
      <c r="HX168" s="17">
        <v>0</v>
      </c>
      <c r="HY168" s="17">
        <v>0</v>
      </c>
      <c r="HZ168" s="17">
        <v>0</v>
      </c>
      <c r="IA168" s="17">
        <v>0</v>
      </c>
      <c r="IB168" s="17">
        <v>0</v>
      </c>
      <c r="IC168" s="17">
        <v>0</v>
      </c>
      <c r="ID168" s="17">
        <v>0</v>
      </c>
      <c r="IE168" s="17">
        <v>0</v>
      </c>
      <c r="IF168" s="17">
        <v>0</v>
      </c>
      <c r="IG168" s="17">
        <v>0</v>
      </c>
      <c r="IH168" s="17">
        <v>0</v>
      </c>
      <c r="II168" s="17">
        <v>0</v>
      </c>
      <c r="IJ168" s="17">
        <v>0</v>
      </c>
      <c r="IK168" s="17">
        <v>0</v>
      </c>
      <c r="IL168" s="17">
        <v>0</v>
      </c>
      <c r="IM168" s="17">
        <v>0</v>
      </c>
      <c r="IN168" s="17">
        <v>0</v>
      </c>
      <c r="IO168" s="17">
        <v>0</v>
      </c>
      <c r="IP168" s="17">
        <v>0</v>
      </c>
      <c r="IQ168" s="17">
        <v>0</v>
      </c>
      <c r="IR168" s="17">
        <v>0</v>
      </c>
      <c r="IS168" s="17">
        <v>0</v>
      </c>
      <c r="IT168" s="17">
        <v>0</v>
      </c>
      <c r="IU168" s="17">
        <v>0</v>
      </c>
      <c r="IV168" s="17">
        <v>0</v>
      </c>
      <c r="IW168" s="17">
        <v>0</v>
      </c>
      <c r="IX168" s="17">
        <v>0</v>
      </c>
      <c r="IY168" s="17">
        <v>0</v>
      </c>
      <c r="IZ168" s="17">
        <v>0</v>
      </c>
      <c r="JA168" s="17">
        <v>0</v>
      </c>
      <c r="JB168" s="17">
        <v>0</v>
      </c>
      <c r="JC168" s="17">
        <v>0</v>
      </c>
      <c r="JD168" s="17">
        <v>0</v>
      </c>
      <c r="JE168" s="17">
        <v>0</v>
      </c>
      <c r="JF168" s="17">
        <v>0</v>
      </c>
      <c r="JG168" s="17">
        <v>0</v>
      </c>
      <c r="JH168" s="17">
        <v>0</v>
      </c>
      <c r="JI168" s="17">
        <v>0</v>
      </c>
      <c r="JJ168" s="17">
        <v>0</v>
      </c>
      <c r="JK168" s="17">
        <v>0</v>
      </c>
      <c r="JL168" s="17">
        <v>0</v>
      </c>
      <c r="JM168" s="17">
        <v>0</v>
      </c>
      <c r="JN168" s="17">
        <v>0</v>
      </c>
      <c r="JO168" s="17">
        <v>0</v>
      </c>
      <c r="JP168" s="17">
        <v>0</v>
      </c>
      <c r="JQ168" s="17">
        <v>0</v>
      </c>
      <c r="JR168" s="17">
        <v>0</v>
      </c>
      <c r="JS168" s="17">
        <v>0</v>
      </c>
      <c r="JT168" s="17">
        <v>0</v>
      </c>
      <c r="JU168" s="17">
        <v>0</v>
      </c>
      <c r="JV168" s="17">
        <v>0</v>
      </c>
      <c r="JW168" s="17">
        <v>0</v>
      </c>
      <c r="JX168" s="17">
        <v>0</v>
      </c>
      <c r="JY168" s="17">
        <v>0</v>
      </c>
    </row>
    <row r="169" spans="1:285" x14ac:dyDescent="0.15">
      <c r="A169" s="17" t="s">
        <v>238</v>
      </c>
      <c r="B169" s="17" t="s">
        <v>239</v>
      </c>
      <c r="C169" s="17">
        <v>0</v>
      </c>
      <c r="D169" s="17">
        <v>0</v>
      </c>
      <c r="E169" s="17">
        <v>0</v>
      </c>
      <c r="F169" s="17">
        <v>0</v>
      </c>
      <c r="G169" s="17">
        <v>0</v>
      </c>
      <c r="H169" s="17">
        <v>0</v>
      </c>
      <c r="I169" s="17">
        <v>0</v>
      </c>
      <c r="J169" s="17">
        <v>0</v>
      </c>
      <c r="K169" s="17">
        <v>0</v>
      </c>
      <c r="L169" s="17">
        <v>0</v>
      </c>
      <c r="M169" s="17">
        <v>0</v>
      </c>
      <c r="N169" s="17">
        <v>0</v>
      </c>
      <c r="O169" s="17">
        <v>0</v>
      </c>
      <c r="P169" s="17">
        <v>0</v>
      </c>
      <c r="Q169" s="17">
        <v>0</v>
      </c>
      <c r="R169" s="17">
        <v>0</v>
      </c>
      <c r="S169" s="17">
        <v>0</v>
      </c>
      <c r="T169" s="17">
        <v>0</v>
      </c>
      <c r="U169" s="17">
        <v>0</v>
      </c>
      <c r="V169" s="17">
        <v>0</v>
      </c>
      <c r="W169" s="17">
        <v>0</v>
      </c>
      <c r="X169" s="17">
        <v>0</v>
      </c>
      <c r="Y169" s="17">
        <v>0</v>
      </c>
      <c r="Z169" s="17">
        <v>0</v>
      </c>
      <c r="AA169" s="17">
        <v>0</v>
      </c>
      <c r="AB169" s="17">
        <v>0</v>
      </c>
      <c r="AC169" s="17">
        <v>0</v>
      </c>
      <c r="AD169" s="17">
        <v>0</v>
      </c>
      <c r="AE169" s="17">
        <v>0</v>
      </c>
      <c r="AF169" s="17">
        <v>0</v>
      </c>
      <c r="AG169" s="17">
        <v>0</v>
      </c>
      <c r="AH169" s="17">
        <v>0</v>
      </c>
      <c r="AI169" s="17">
        <v>0</v>
      </c>
      <c r="AJ169" s="17">
        <v>0</v>
      </c>
      <c r="AK169" s="17">
        <v>0</v>
      </c>
      <c r="AL169" s="17">
        <v>0</v>
      </c>
      <c r="AM169" s="17">
        <v>0</v>
      </c>
      <c r="AN169" s="17">
        <v>0</v>
      </c>
      <c r="AO169" s="17">
        <v>0</v>
      </c>
      <c r="AP169" s="17">
        <v>0</v>
      </c>
      <c r="AQ169" s="17">
        <v>0</v>
      </c>
      <c r="AR169" s="17">
        <v>0</v>
      </c>
      <c r="AS169" s="17">
        <v>0</v>
      </c>
      <c r="AT169" s="17">
        <v>0</v>
      </c>
      <c r="AU169" s="17">
        <v>0</v>
      </c>
      <c r="AV169" s="17">
        <v>0</v>
      </c>
      <c r="AW169" s="17">
        <v>0</v>
      </c>
      <c r="AX169" s="17">
        <v>0</v>
      </c>
      <c r="AY169" s="17">
        <v>0</v>
      </c>
      <c r="AZ169" s="17">
        <v>0</v>
      </c>
      <c r="BA169" s="17">
        <v>0</v>
      </c>
      <c r="BB169" s="17">
        <v>0</v>
      </c>
      <c r="BC169" s="17">
        <v>0</v>
      </c>
      <c r="BD169" s="17">
        <v>0</v>
      </c>
      <c r="BE169" s="17">
        <v>0</v>
      </c>
      <c r="BF169" s="17">
        <v>0</v>
      </c>
      <c r="BG169" s="17">
        <v>0</v>
      </c>
      <c r="BH169" s="17">
        <v>0</v>
      </c>
      <c r="BI169" s="17">
        <v>0</v>
      </c>
      <c r="BJ169" s="17">
        <v>0</v>
      </c>
      <c r="BK169" s="17">
        <v>0</v>
      </c>
      <c r="BL169" s="17">
        <v>0</v>
      </c>
      <c r="BM169" s="17">
        <v>0</v>
      </c>
      <c r="BN169" s="17">
        <v>0</v>
      </c>
      <c r="BO169" s="17">
        <v>0</v>
      </c>
      <c r="BP169" s="17">
        <v>0</v>
      </c>
      <c r="BQ169" s="17">
        <v>0</v>
      </c>
      <c r="BR169" s="17">
        <v>0</v>
      </c>
      <c r="BS169" s="17">
        <v>0</v>
      </c>
      <c r="BT169" s="17">
        <v>0</v>
      </c>
      <c r="BU169" s="17">
        <v>0</v>
      </c>
      <c r="BV169" s="17">
        <v>0</v>
      </c>
      <c r="BW169" s="17">
        <v>0</v>
      </c>
      <c r="BX169" s="17">
        <v>0</v>
      </c>
      <c r="BY169" s="17">
        <v>0</v>
      </c>
      <c r="BZ169" s="17">
        <v>0</v>
      </c>
      <c r="CA169" s="17">
        <v>0</v>
      </c>
      <c r="CB169" s="17">
        <v>0</v>
      </c>
      <c r="CC169" s="17">
        <v>0</v>
      </c>
      <c r="CD169" s="17">
        <v>0</v>
      </c>
      <c r="CE169" s="17">
        <v>0</v>
      </c>
      <c r="CF169" s="17">
        <v>0</v>
      </c>
      <c r="CG169" s="17">
        <v>0</v>
      </c>
      <c r="CH169" s="17">
        <v>0</v>
      </c>
      <c r="CI169" s="17">
        <v>0</v>
      </c>
      <c r="CJ169" s="17">
        <v>0</v>
      </c>
      <c r="CK169" s="17">
        <v>0</v>
      </c>
      <c r="CL169" s="17">
        <v>0</v>
      </c>
      <c r="CM169" s="17">
        <v>0</v>
      </c>
      <c r="CN169" s="17">
        <v>0</v>
      </c>
      <c r="CO169" s="17">
        <v>0</v>
      </c>
      <c r="CP169" s="17">
        <v>0</v>
      </c>
      <c r="CQ169" s="17">
        <v>0</v>
      </c>
      <c r="CR169" s="17">
        <v>0</v>
      </c>
      <c r="CS169" s="17">
        <v>0</v>
      </c>
      <c r="CT169" s="17">
        <v>0</v>
      </c>
      <c r="CU169" s="17">
        <v>0</v>
      </c>
      <c r="CV169" s="17">
        <v>0</v>
      </c>
      <c r="CW169" s="17">
        <v>0</v>
      </c>
      <c r="CX169" s="17">
        <v>0</v>
      </c>
      <c r="CY169" s="17">
        <v>0</v>
      </c>
      <c r="CZ169" s="17">
        <v>0</v>
      </c>
      <c r="DA169" s="17">
        <v>0</v>
      </c>
      <c r="DB169" s="17">
        <v>0</v>
      </c>
      <c r="DC169" s="17">
        <v>0</v>
      </c>
      <c r="DD169" s="17">
        <v>0</v>
      </c>
      <c r="DE169" s="17">
        <v>0</v>
      </c>
      <c r="DF169" s="17">
        <v>0</v>
      </c>
      <c r="DG169" s="17">
        <v>0</v>
      </c>
      <c r="DH169" s="17">
        <v>0</v>
      </c>
      <c r="DI169" s="17">
        <v>0</v>
      </c>
      <c r="DJ169" s="17">
        <v>0</v>
      </c>
      <c r="DK169" s="17">
        <v>0</v>
      </c>
      <c r="DL169" s="17">
        <v>0</v>
      </c>
      <c r="DM169" s="17">
        <v>0</v>
      </c>
      <c r="DN169" s="17">
        <v>0</v>
      </c>
      <c r="DO169" s="17">
        <v>0</v>
      </c>
      <c r="DP169" s="17">
        <v>0</v>
      </c>
      <c r="DQ169" s="17">
        <v>0</v>
      </c>
      <c r="DR169" s="17">
        <v>0</v>
      </c>
      <c r="DS169" s="17">
        <v>0</v>
      </c>
      <c r="DT169" s="17">
        <v>0</v>
      </c>
      <c r="DU169" s="17">
        <v>0</v>
      </c>
      <c r="DV169" s="17">
        <v>0</v>
      </c>
      <c r="DW169" s="17">
        <v>0</v>
      </c>
      <c r="DX169" s="17">
        <v>0</v>
      </c>
      <c r="DY169" s="17">
        <v>0</v>
      </c>
      <c r="DZ169" s="17">
        <v>0</v>
      </c>
      <c r="EA169" s="17">
        <v>0</v>
      </c>
      <c r="EB169" s="17">
        <v>0</v>
      </c>
      <c r="EC169" s="17">
        <v>0</v>
      </c>
      <c r="ED169" s="17">
        <v>0</v>
      </c>
      <c r="EE169" s="17">
        <v>0</v>
      </c>
      <c r="EF169" s="17">
        <v>0</v>
      </c>
      <c r="EG169" s="17">
        <v>0</v>
      </c>
      <c r="EH169" s="17">
        <v>0</v>
      </c>
      <c r="EI169" s="17">
        <v>0</v>
      </c>
      <c r="EJ169" s="17">
        <v>0</v>
      </c>
      <c r="EK169" s="17">
        <v>0</v>
      </c>
      <c r="EL169" s="17">
        <v>0</v>
      </c>
      <c r="EM169" s="17">
        <v>0</v>
      </c>
      <c r="EN169" s="17">
        <v>0</v>
      </c>
      <c r="EO169" s="17">
        <v>0</v>
      </c>
      <c r="EP169" s="17">
        <v>0</v>
      </c>
      <c r="EQ169" s="17">
        <v>0</v>
      </c>
      <c r="ER169" s="17">
        <v>0</v>
      </c>
      <c r="ES169" s="17">
        <v>0</v>
      </c>
      <c r="ET169" s="17">
        <v>0</v>
      </c>
      <c r="EU169" s="17">
        <v>0</v>
      </c>
      <c r="EV169" s="17">
        <v>0</v>
      </c>
      <c r="EW169" s="17">
        <v>0</v>
      </c>
      <c r="EX169" s="17">
        <v>0</v>
      </c>
      <c r="EY169" s="17">
        <v>0</v>
      </c>
      <c r="EZ169" s="17">
        <v>0</v>
      </c>
      <c r="FA169" s="17">
        <v>0</v>
      </c>
      <c r="FB169" s="17">
        <v>0</v>
      </c>
      <c r="FC169" s="17">
        <v>0</v>
      </c>
      <c r="FD169" s="17">
        <v>0</v>
      </c>
      <c r="FE169" s="17">
        <v>0</v>
      </c>
      <c r="FF169" s="17">
        <v>0</v>
      </c>
      <c r="FG169" s="17">
        <v>0</v>
      </c>
      <c r="FH169" s="17">
        <v>0</v>
      </c>
      <c r="FI169" s="17">
        <v>0</v>
      </c>
      <c r="FJ169" s="17">
        <v>0</v>
      </c>
      <c r="FK169" s="17">
        <v>0</v>
      </c>
      <c r="FL169" s="17">
        <v>0</v>
      </c>
      <c r="FM169" s="17">
        <v>0</v>
      </c>
      <c r="FN169" s="17">
        <v>0</v>
      </c>
      <c r="FO169" s="17">
        <v>0</v>
      </c>
      <c r="FP169" s="17">
        <v>0</v>
      </c>
      <c r="FQ169" s="17">
        <v>0</v>
      </c>
      <c r="FR169" s="17">
        <v>0</v>
      </c>
      <c r="FS169" s="17">
        <v>0</v>
      </c>
      <c r="FT169" s="17">
        <v>0</v>
      </c>
      <c r="FU169" s="17">
        <v>0</v>
      </c>
      <c r="FV169" s="17">
        <v>0</v>
      </c>
      <c r="FW169" s="17">
        <v>0</v>
      </c>
      <c r="FX169" s="17">
        <v>0</v>
      </c>
      <c r="FY169" s="17">
        <v>0</v>
      </c>
      <c r="FZ169" s="17">
        <v>0</v>
      </c>
      <c r="GA169" s="17">
        <v>0</v>
      </c>
      <c r="GB169" s="17">
        <v>0</v>
      </c>
      <c r="GC169" s="17">
        <v>0</v>
      </c>
      <c r="GD169" s="17">
        <v>0</v>
      </c>
      <c r="GE169" s="17">
        <v>0</v>
      </c>
      <c r="GF169" s="17">
        <v>0</v>
      </c>
      <c r="GG169" s="17">
        <v>0</v>
      </c>
      <c r="GH169" s="17">
        <v>0</v>
      </c>
      <c r="GI169" s="17">
        <v>0</v>
      </c>
      <c r="GJ169" s="17">
        <v>0</v>
      </c>
      <c r="GK169" s="17">
        <v>0</v>
      </c>
      <c r="GL169" s="17">
        <v>0</v>
      </c>
      <c r="GM169" s="17">
        <v>0</v>
      </c>
      <c r="GN169" s="17">
        <v>0</v>
      </c>
      <c r="GO169" s="17">
        <v>0</v>
      </c>
      <c r="GP169" s="17">
        <v>0</v>
      </c>
      <c r="GQ169" s="17">
        <v>0</v>
      </c>
      <c r="GR169" s="17">
        <v>0</v>
      </c>
      <c r="GS169" s="17">
        <v>0</v>
      </c>
      <c r="GT169" s="17">
        <v>0</v>
      </c>
      <c r="GU169" s="17">
        <v>0</v>
      </c>
      <c r="GV169" s="17">
        <v>0</v>
      </c>
      <c r="GW169" s="17">
        <v>0</v>
      </c>
      <c r="GX169" s="17">
        <v>0</v>
      </c>
      <c r="GY169" s="17">
        <v>0</v>
      </c>
      <c r="GZ169" s="17">
        <v>0</v>
      </c>
      <c r="HA169" s="17">
        <v>0</v>
      </c>
      <c r="HB169" s="17">
        <v>0</v>
      </c>
      <c r="HC169" s="17">
        <v>0</v>
      </c>
      <c r="HD169" s="17">
        <v>0</v>
      </c>
      <c r="HE169" s="17">
        <v>0</v>
      </c>
      <c r="HF169" s="17">
        <v>0</v>
      </c>
      <c r="HG169" s="17">
        <v>0</v>
      </c>
      <c r="HH169" s="17">
        <v>0</v>
      </c>
      <c r="HI169" s="17">
        <v>0</v>
      </c>
      <c r="HJ169" s="17">
        <v>0</v>
      </c>
      <c r="HK169" s="17">
        <v>0</v>
      </c>
      <c r="HL169" s="17">
        <v>0</v>
      </c>
      <c r="HM169" s="17">
        <v>0</v>
      </c>
      <c r="HN169" s="17">
        <v>0</v>
      </c>
      <c r="HO169" s="17">
        <v>0</v>
      </c>
      <c r="HP169" s="17">
        <v>0</v>
      </c>
      <c r="HQ169" s="17">
        <v>0</v>
      </c>
      <c r="HR169" s="17">
        <v>0</v>
      </c>
      <c r="HS169" s="17">
        <v>0</v>
      </c>
      <c r="HT169" s="17">
        <v>0</v>
      </c>
      <c r="HU169" s="17">
        <v>0</v>
      </c>
      <c r="HV169" s="17">
        <v>0</v>
      </c>
      <c r="HW169" s="17">
        <v>0</v>
      </c>
      <c r="HX169" s="17">
        <v>0</v>
      </c>
      <c r="HY169" s="17">
        <v>0</v>
      </c>
      <c r="HZ169" s="17">
        <v>0</v>
      </c>
      <c r="IA169" s="17">
        <v>0</v>
      </c>
      <c r="IB169" s="17">
        <v>0</v>
      </c>
      <c r="IC169" s="17">
        <v>0</v>
      </c>
      <c r="ID169" s="17">
        <v>0</v>
      </c>
      <c r="IE169" s="17">
        <v>0</v>
      </c>
      <c r="IF169" s="17">
        <v>0</v>
      </c>
      <c r="IG169" s="17">
        <v>0</v>
      </c>
      <c r="IH169" s="17">
        <v>0</v>
      </c>
      <c r="II169" s="17">
        <v>0</v>
      </c>
      <c r="IJ169" s="17">
        <v>0</v>
      </c>
      <c r="IK169" s="17">
        <v>0</v>
      </c>
      <c r="IL169" s="17">
        <v>0</v>
      </c>
      <c r="IM169" s="17">
        <v>0</v>
      </c>
      <c r="IN169" s="17">
        <v>0</v>
      </c>
      <c r="IO169" s="17">
        <v>0</v>
      </c>
      <c r="IP169" s="17">
        <v>0</v>
      </c>
      <c r="IQ169" s="17">
        <v>0</v>
      </c>
      <c r="IR169" s="17">
        <v>0</v>
      </c>
      <c r="IS169" s="17">
        <v>0</v>
      </c>
      <c r="IT169" s="17">
        <v>0</v>
      </c>
      <c r="IU169" s="17">
        <v>0</v>
      </c>
      <c r="IV169" s="17">
        <v>0</v>
      </c>
      <c r="IW169" s="17">
        <v>0</v>
      </c>
      <c r="IX169" s="17">
        <v>0</v>
      </c>
      <c r="IY169" s="17">
        <v>0</v>
      </c>
      <c r="IZ169" s="17">
        <v>0</v>
      </c>
      <c r="JA169" s="17">
        <v>0</v>
      </c>
      <c r="JB169" s="17">
        <v>0</v>
      </c>
      <c r="JC169" s="17">
        <v>0</v>
      </c>
      <c r="JD169" s="17">
        <v>0</v>
      </c>
      <c r="JE169" s="17">
        <v>0</v>
      </c>
      <c r="JF169" s="17">
        <v>0</v>
      </c>
      <c r="JG169" s="17">
        <v>0</v>
      </c>
      <c r="JH169" s="17">
        <v>0</v>
      </c>
      <c r="JI169" s="17">
        <v>0</v>
      </c>
      <c r="JJ169" s="17">
        <v>0</v>
      </c>
      <c r="JK169" s="17">
        <v>0</v>
      </c>
      <c r="JL169" s="17">
        <v>0</v>
      </c>
      <c r="JM169" s="17">
        <v>0</v>
      </c>
      <c r="JN169" s="17">
        <v>0</v>
      </c>
      <c r="JO169" s="17">
        <v>0</v>
      </c>
      <c r="JP169" s="17">
        <v>0</v>
      </c>
      <c r="JQ169" s="17">
        <v>0</v>
      </c>
      <c r="JR169" s="17">
        <v>0</v>
      </c>
      <c r="JS169" s="17">
        <v>0</v>
      </c>
      <c r="JT169" s="17">
        <v>0</v>
      </c>
      <c r="JU169" s="17">
        <v>0</v>
      </c>
      <c r="JV169" s="17">
        <v>0</v>
      </c>
      <c r="JW169" s="17">
        <v>0</v>
      </c>
      <c r="JX169" s="17">
        <v>0</v>
      </c>
      <c r="JY169" s="17">
        <v>0</v>
      </c>
    </row>
    <row r="170" spans="1:285" x14ac:dyDescent="0.15">
      <c r="A170" s="17" t="s">
        <v>668</v>
      </c>
      <c r="B170" s="17" t="s">
        <v>669</v>
      </c>
      <c r="C170" s="17">
        <v>0</v>
      </c>
      <c r="D170" s="17">
        <v>0</v>
      </c>
      <c r="E170" s="17">
        <v>0</v>
      </c>
      <c r="F170" s="17">
        <v>0</v>
      </c>
      <c r="G170" s="17">
        <v>0</v>
      </c>
      <c r="H170" s="17">
        <v>0</v>
      </c>
      <c r="I170" s="17">
        <v>26.99</v>
      </c>
      <c r="J170" s="17">
        <v>26.99</v>
      </c>
      <c r="K170" s="17">
        <v>26.99</v>
      </c>
      <c r="L170" s="17">
        <v>26.99</v>
      </c>
      <c r="M170" s="17">
        <v>26.99</v>
      </c>
      <c r="N170" s="17">
        <v>27.01</v>
      </c>
      <c r="O170" s="17">
        <v>26.93</v>
      </c>
      <c r="P170" s="17">
        <v>26.96</v>
      </c>
      <c r="Q170" s="17">
        <v>26.96</v>
      </c>
      <c r="R170" s="17">
        <v>26.97</v>
      </c>
      <c r="S170" s="17">
        <v>26.98</v>
      </c>
      <c r="T170" s="17">
        <v>27.02</v>
      </c>
      <c r="U170" s="17">
        <v>27.02</v>
      </c>
      <c r="V170" s="17">
        <v>27.02</v>
      </c>
      <c r="W170" s="17">
        <v>27.02</v>
      </c>
      <c r="X170" s="17">
        <v>27.02</v>
      </c>
      <c r="Y170" s="17">
        <v>27.04</v>
      </c>
      <c r="Z170" s="17">
        <v>27.01</v>
      </c>
      <c r="AA170" s="17">
        <v>27</v>
      </c>
      <c r="AB170" s="17">
        <v>0</v>
      </c>
      <c r="AC170" s="17">
        <v>0</v>
      </c>
      <c r="AD170" s="17">
        <v>0</v>
      </c>
      <c r="AE170" s="17">
        <v>0</v>
      </c>
      <c r="AF170" s="17">
        <v>0</v>
      </c>
      <c r="AG170" s="17">
        <v>0</v>
      </c>
      <c r="AH170" s="17">
        <v>0</v>
      </c>
      <c r="AI170" s="17">
        <v>0</v>
      </c>
      <c r="AJ170" s="17">
        <v>0</v>
      </c>
      <c r="AK170" s="17">
        <v>0</v>
      </c>
      <c r="AL170" s="17">
        <v>0</v>
      </c>
      <c r="AM170" s="17">
        <v>0</v>
      </c>
      <c r="AN170" s="17">
        <v>0</v>
      </c>
      <c r="AO170" s="17">
        <v>0</v>
      </c>
      <c r="AP170" s="17">
        <v>0</v>
      </c>
      <c r="AQ170" s="17">
        <v>0</v>
      </c>
      <c r="AR170" s="17">
        <v>0</v>
      </c>
      <c r="AS170" s="17">
        <v>0</v>
      </c>
      <c r="AT170" s="17">
        <v>0</v>
      </c>
      <c r="AU170" s="17">
        <v>0</v>
      </c>
      <c r="AV170" s="17">
        <v>0</v>
      </c>
      <c r="AW170" s="17">
        <v>0</v>
      </c>
      <c r="AX170" s="17">
        <v>0</v>
      </c>
      <c r="AY170" s="17">
        <v>0</v>
      </c>
      <c r="AZ170" s="17">
        <v>0</v>
      </c>
      <c r="BA170" s="17">
        <v>0</v>
      </c>
      <c r="BB170" s="17">
        <v>0</v>
      </c>
      <c r="BC170" s="17">
        <v>0</v>
      </c>
      <c r="BD170" s="17">
        <v>0</v>
      </c>
      <c r="BE170" s="17">
        <v>0</v>
      </c>
      <c r="BF170" s="17">
        <v>0</v>
      </c>
      <c r="BG170" s="17">
        <v>0</v>
      </c>
      <c r="BH170" s="17">
        <v>0</v>
      </c>
      <c r="BI170" s="17">
        <v>0</v>
      </c>
      <c r="BJ170" s="17">
        <v>0</v>
      </c>
      <c r="BK170" s="17">
        <v>0</v>
      </c>
      <c r="BL170" s="17">
        <v>0</v>
      </c>
      <c r="BM170" s="17">
        <v>0</v>
      </c>
      <c r="BN170" s="17">
        <v>0</v>
      </c>
      <c r="BO170" s="17">
        <v>0</v>
      </c>
      <c r="BP170" s="17">
        <v>0</v>
      </c>
      <c r="BQ170" s="17">
        <v>0</v>
      </c>
      <c r="BR170" s="17">
        <v>0</v>
      </c>
      <c r="BS170" s="17">
        <v>0</v>
      </c>
      <c r="BT170" s="17">
        <v>0</v>
      </c>
      <c r="BU170" s="17">
        <v>0</v>
      </c>
      <c r="BV170" s="17">
        <v>0</v>
      </c>
      <c r="BW170" s="17">
        <v>0</v>
      </c>
      <c r="BX170" s="17">
        <v>0</v>
      </c>
      <c r="BY170" s="17">
        <v>0</v>
      </c>
      <c r="BZ170" s="17">
        <v>0</v>
      </c>
      <c r="CA170" s="17">
        <v>0</v>
      </c>
      <c r="CB170" s="17">
        <v>0</v>
      </c>
      <c r="CC170" s="17">
        <v>0</v>
      </c>
      <c r="CD170" s="17">
        <v>0</v>
      </c>
      <c r="CE170" s="17">
        <v>0</v>
      </c>
      <c r="CF170" s="17">
        <v>0</v>
      </c>
      <c r="CG170" s="17">
        <v>0</v>
      </c>
      <c r="CH170" s="17">
        <v>0</v>
      </c>
      <c r="CI170" s="17">
        <v>0</v>
      </c>
      <c r="CJ170" s="17">
        <v>0</v>
      </c>
      <c r="CK170" s="17">
        <v>0</v>
      </c>
      <c r="CL170" s="17">
        <v>0</v>
      </c>
      <c r="CM170" s="17">
        <v>0</v>
      </c>
      <c r="CN170" s="17">
        <v>0</v>
      </c>
      <c r="CO170" s="17">
        <v>0</v>
      </c>
      <c r="CP170" s="17">
        <v>0</v>
      </c>
      <c r="CQ170" s="17">
        <v>0</v>
      </c>
      <c r="CR170" s="17">
        <v>0</v>
      </c>
      <c r="CS170" s="17">
        <v>0</v>
      </c>
      <c r="CT170" s="17">
        <v>0</v>
      </c>
      <c r="CU170" s="17">
        <v>0</v>
      </c>
      <c r="CV170" s="17">
        <v>0</v>
      </c>
      <c r="CW170" s="17">
        <v>0</v>
      </c>
      <c r="CX170" s="17">
        <v>0</v>
      </c>
      <c r="CY170" s="17">
        <v>0</v>
      </c>
      <c r="CZ170" s="17">
        <v>0</v>
      </c>
      <c r="DA170" s="17">
        <v>0</v>
      </c>
      <c r="DB170" s="17">
        <v>0</v>
      </c>
      <c r="DC170" s="17">
        <v>0</v>
      </c>
      <c r="DD170" s="17">
        <v>0</v>
      </c>
      <c r="DE170" s="17">
        <v>0</v>
      </c>
      <c r="DF170" s="17">
        <v>0</v>
      </c>
      <c r="DG170" s="17">
        <v>0</v>
      </c>
      <c r="DH170" s="17">
        <v>0</v>
      </c>
      <c r="DI170" s="17">
        <v>0</v>
      </c>
      <c r="DJ170" s="17">
        <v>0</v>
      </c>
      <c r="DK170" s="17">
        <v>0</v>
      </c>
      <c r="DL170" s="17">
        <v>0</v>
      </c>
      <c r="DM170" s="17">
        <v>0</v>
      </c>
      <c r="DN170" s="17">
        <v>0</v>
      </c>
      <c r="DO170" s="17">
        <v>0</v>
      </c>
      <c r="DP170" s="17">
        <v>0</v>
      </c>
      <c r="DQ170" s="17">
        <v>0</v>
      </c>
      <c r="DR170" s="17">
        <v>0</v>
      </c>
      <c r="DS170" s="17">
        <v>0</v>
      </c>
      <c r="DT170" s="17">
        <v>0</v>
      </c>
      <c r="DU170" s="17">
        <v>0</v>
      </c>
      <c r="DV170" s="17">
        <v>0</v>
      </c>
      <c r="DW170" s="17">
        <v>0</v>
      </c>
      <c r="DX170" s="17">
        <v>0</v>
      </c>
      <c r="DY170" s="17">
        <v>0</v>
      </c>
      <c r="DZ170" s="17">
        <v>0</v>
      </c>
      <c r="EA170" s="17">
        <v>0</v>
      </c>
      <c r="EB170" s="17">
        <v>0</v>
      </c>
      <c r="EC170" s="17">
        <v>0</v>
      </c>
      <c r="ED170" s="17">
        <v>0</v>
      </c>
      <c r="EE170" s="17">
        <v>0</v>
      </c>
      <c r="EF170" s="17">
        <v>0</v>
      </c>
      <c r="EG170" s="17">
        <v>0</v>
      </c>
      <c r="EH170" s="17">
        <v>0</v>
      </c>
      <c r="EI170" s="17">
        <v>0</v>
      </c>
      <c r="EJ170" s="17">
        <v>0</v>
      </c>
      <c r="EK170" s="17">
        <v>0</v>
      </c>
      <c r="EL170" s="17">
        <v>0</v>
      </c>
      <c r="EM170" s="17">
        <v>0</v>
      </c>
      <c r="EN170" s="17">
        <v>0</v>
      </c>
      <c r="EO170" s="17">
        <v>0</v>
      </c>
      <c r="EP170" s="17">
        <v>0</v>
      </c>
      <c r="EQ170" s="17">
        <v>0</v>
      </c>
      <c r="ER170" s="17">
        <v>0</v>
      </c>
      <c r="ES170" s="17">
        <v>0</v>
      </c>
      <c r="ET170" s="17">
        <v>0</v>
      </c>
      <c r="EU170" s="17">
        <v>0</v>
      </c>
      <c r="EV170" s="17">
        <v>0</v>
      </c>
      <c r="EW170" s="17">
        <v>0</v>
      </c>
      <c r="EX170" s="17">
        <v>0</v>
      </c>
      <c r="EY170" s="17">
        <v>0</v>
      </c>
      <c r="EZ170" s="17">
        <v>0</v>
      </c>
      <c r="FA170" s="17">
        <v>0</v>
      </c>
      <c r="FB170" s="17">
        <v>0</v>
      </c>
      <c r="FC170" s="17">
        <v>0</v>
      </c>
      <c r="FD170" s="17">
        <v>0</v>
      </c>
      <c r="FE170" s="17">
        <v>0</v>
      </c>
      <c r="FF170" s="17">
        <v>0</v>
      </c>
      <c r="FG170" s="17">
        <v>0</v>
      </c>
      <c r="FH170" s="17">
        <v>0</v>
      </c>
      <c r="FI170" s="17">
        <v>0</v>
      </c>
      <c r="FJ170" s="17">
        <v>0</v>
      </c>
      <c r="FK170" s="17">
        <v>0</v>
      </c>
      <c r="FL170" s="17">
        <v>0</v>
      </c>
      <c r="FM170" s="17">
        <v>0</v>
      </c>
      <c r="FN170" s="17">
        <v>0</v>
      </c>
      <c r="FO170" s="17">
        <v>0</v>
      </c>
      <c r="FP170" s="17">
        <v>0</v>
      </c>
      <c r="FQ170" s="17">
        <v>0</v>
      </c>
      <c r="FR170" s="17">
        <v>0</v>
      </c>
      <c r="FS170" s="17">
        <v>0</v>
      </c>
      <c r="FT170" s="17">
        <v>0</v>
      </c>
      <c r="FU170" s="17">
        <v>0</v>
      </c>
      <c r="FV170" s="17">
        <v>0</v>
      </c>
      <c r="FW170" s="17">
        <v>0</v>
      </c>
      <c r="FX170" s="17">
        <v>0</v>
      </c>
      <c r="FY170" s="17">
        <v>0</v>
      </c>
      <c r="FZ170" s="17">
        <v>0</v>
      </c>
      <c r="GA170" s="17">
        <v>0</v>
      </c>
      <c r="GB170" s="17">
        <v>0</v>
      </c>
      <c r="GC170" s="17">
        <v>0</v>
      </c>
      <c r="GD170" s="17">
        <v>0</v>
      </c>
      <c r="GE170" s="17">
        <v>0</v>
      </c>
      <c r="GF170" s="17">
        <v>0</v>
      </c>
      <c r="GG170" s="17">
        <v>0</v>
      </c>
      <c r="GH170" s="17">
        <v>0</v>
      </c>
      <c r="GI170" s="17">
        <v>0</v>
      </c>
      <c r="GJ170" s="17">
        <v>0</v>
      </c>
      <c r="GK170" s="17">
        <v>0</v>
      </c>
      <c r="GL170" s="17">
        <v>0</v>
      </c>
      <c r="GM170" s="17">
        <v>0</v>
      </c>
      <c r="GN170" s="17">
        <v>0</v>
      </c>
      <c r="GO170" s="17">
        <v>0</v>
      </c>
      <c r="GP170" s="17">
        <v>0</v>
      </c>
      <c r="GQ170" s="17">
        <v>0</v>
      </c>
      <c r="GR170" s="17">
        <v>0</v>
      </c>
      <c r="GS170" s="17">
        <v>0</v>
      </c>
      <c r="GT170" s="17">
        <v>0</v>
      </c>
      <c r="GU170" s="17">
        <v>0</v>
      </c>
      <c r="GV170" s="17">
        <v>0</v>
      </c>
      <c r="GW170" s="17">
        <v>0</v>
      </c>
      <c r="GX170" s="17">
        <v>0</v>
      </c>
      <c r="GY170" s="17">
        <v>0</v>
      </c>
      <c r="GZ170" s="17">
        <v>0</v>
      </c>
      <c r="HA170" s="17">
        <v>0</v>
      </c>
      <c r="HB170" s="17">
        <v>0</v>
      </c>
      <c r="HC170" s="17">
        <v>0</v>
      </c>
      <c r="HD170" s="17">
        <v>0</v>
      </c>
      <c r="HE170" s="17">
        <v>0</v>
      </c>
      <c r="HF170" s="17">
        <v>0</v>
      </c>
      <c r="HG170" s="17">
        <v>0</v>
      </c>
      <c r="HH170" s="17">
        <v>0</v>
      </c>
      <c r="HI170" s="17">
        <v>0</v>
      </c>
      <c r="HJ170" s="17">
        <v>0</v>
      </c>
      <c r="HK170" s="17">
        <v>0</v>
      </c>
      <c r="HL170" s="17">
        <v>0</v>
      </c>
      <c r="HM170" s="17">
        <v>0</v>
      </c>
      <c r="HN170" s="17">
        <v>0</v>
      </c>
      <c r="HO170" s="17">
        <v>0</v>
      </c>
      <c r="HP170" s="17">
        <v>0</v>
      </c>
      <c r="HQ170" s="17">
        <v>0</v>
      </c>
      <c r="HR170" s="17">
        <v>0</v>
      </c>
      <c r="HS170" s="17">
        <v>0</v>
      </c>
      <c r="HT170" s="17">
        <v>0</v>
      </c>
      <c r="HU170" s="17">
        <v>0</v>
      </c>
      <c r="HV170" s="17">
        <v>0</v>
      </c>
      <c r="HW170" s="17">
        <v>0</v>
      </c>
      <c r="HX170" s="17">
        <v>0</v>
      </c>
      <c r="HY170" s="17">
        <v>0</v>
      </c>
      <c r="HZ170" s="17">
        <v>0</v>
      </c>
      <c r="IA170" s="17">
        <v>0</v>
      </c>
      <c r="IB170" s="17">
        <v>0</v>
      </c>
      <c r="IC170" s="17">
        <v>0</v>
      </c>
      <c r="ID170" s="17">
        <v>0</v>
      </c>
      <c r="IE170" s="17">
        <v>0</v>
      </c>
      <c r="IF170" s="17">
        <v>0</v>
      </c>
      <c r="IG170" s="17">
        <v>0</v>
      </c>
      <c r="IH170" s="17">
        <v>0</v>
      </c>
      <c r="II170" s="17">
        <v>0</v>
      </c>
      <c r="IJ170" s="17">
        <v>0</v>
      </c>
      <c r="IK170" s="17">
        <v>0</v>
      </c>
      <c r="IL170" s="17">
        <v>0</v>
      </c>
      <c r="IM170" s="17">
        <v>0</v>
      </c>
      <c r="IN170" s="17">
        <v>0</v>
      </c>
      <c r="IO170" s="17">
        <v>0</v>
      </c>
      <c r="IP170" s="17">
        <v>0</v>
      </c>
      <c r="IQ170" s="17">
        <v>0</v>
      </c>
      <c r="IR170" s="17">
        <v>0</v>
      </c>
      <c r="IS170" s="17">
        <v>0</v>
      </c>
      <c r="IT170" s="17">
        <v>0</v>
      </c>
      <c r="IU170" s="17">
        <v>0</v>
      </c>
      <c r="IV170" s="17">
        <v>0</v>
      </c>
      <c r="IW170" s="17">
        <v>0</v>
      </c>
      <c r="IX170" s="17">
        <v>0</v>
      </c>
      <c r="IY170" s="17">
        <v>0</v>
      </c>
      <c r="IZ170" s="17">
        <v>0</v>
      </c>
      <c r="JA170" s="17">
        <v>0</v>
      </c>
      <c r="JB170" s="17">
        <v>0</v>
      </c>
      <c r="JC170" s="17">
        <v>0</v>
      </c>
      <c r="JD170" s="17">
        <v>0</v>
      </c>
      <c r="JE170" s="17">
        <v>0</v>
      </c>
      <c r="JF170" s="17">
        <v>0</v>
      </c>
      <c r="JG170" s="17">
        <v>0</v>
      </c>
      <c r="JH170" s="17">
        <v>0</v>
      </c>
      <c r="JI170" s="17">
        <v>0</v>
      </c>
      <c r="JJ170" s="17">
        <v>0</v>
      </c>
      <c r="JK170" s="17">
        <v>0</v>
      </c>
      <c r="JL170" s="17">
        <v>0</v>
      </c>
      <c r="JM170" s="17">
        <v>0</v>
      </c>
      <c r="JN170" s="17">
        <v>0</v>
      </c>
      <c r="JO170" s="17">
        <v>0</v>
      </c>
      <c r="JP170" s="17">
        <v>0</v>
      </c>
      <c r="JQ170" s="17">
        <v>0</v>
      </c>
      <c r="JR170" s="17">
        <v>0</v>
      </c>
      <c r="JS170" s="17">
        <v>0</v>
      </c>
      <c r="JT170" s="17">
        <v>0</v>
      </c>
      <c r="JU170" s="17">
        <v>0</v>
      </c>
      <c r="JV170" s="17">
        <v>0</v>
      </c>
      <c r="JW170" s="17">
        <v>0</v>
      </c>
      <c r="JX170" s="17">
        <v>0</v>
      </c>
      <c r="JY170" s="17">
        <v>0</v>
      </c>
    </row>
    <row r="171" spans="1:285" x14ac:dyDescent="0.15">
      <c r="A171" s="17" t="s">
        <v>672</v>
      </c>
      <c r="B171" s="17" t="s">
        <v>673</v>
      </c>
      <c r="C171" s="17">
        <v>0</v>
      </c>
      <c r="D171" s="17">
        <v>0</v>
      </c>
      <c r="E171" s="17">
        <v>0</v>
      </c>
      <c r="F171" s="17">
        <v>0</v>
      </c>
      <c r="G171" s="17">
        <v>0</v>
      </c>
      <c r="H171" s="17">
        <v>0</v>
      </c>
      <c r="I171" s="17">
        <v>7.92</v>
      </c>
      <c r="J171" s="17">
        <v>7.92</v>
      </c>
      <c r="K171" s="17">
        <v>7.92</v>
      </c>
      <c r="L171" s="17">
        <v>7.92</v>
      </c>
      <c r="M171" s="17">
        <v>7.92</v>
      </c>
      <c r="N171" s="17">
        <v>7.94</v>
      </c>
      <c r="O171" s="17">
        <v>7.94</v>
      </c>
      <c r="P171" s="17">
        <v>7.94</v>
      </c>
      <c r="Q171" s="17">
        <v>7.94</v>
      </c>
      <c r="R171" s="17">
        <v>7.93</v>
      </c>
      <c r="S171" s="17">
        <v>7.94</v>
      </c>
      <c r="T171" s="17">
        <v>7.95</v>
      </c>
      <c r="U171" s="17">
        <v>7.96</v>
      </c>
      <c r="V171" s="17">
        <v>7.97</v>
      </c>
      <c r="W171" s="17">
        <v>7.97</v>
      </c>
      <c r="X171" s="17">
        <v>7.96</v>
      </c>
      <c r="Y171" s="17">
        <v>7.96</v>
      </c>
      <c r="Z171" s="17">
        <v>7.96</v>
      </c>
      <c r="AA171" s="17">
        <v>7.95</v>
      </c>
      <c r="AB171" s="17">
        <v>0</v>
      </c>
      <c r="AC171" s="17">
        <v>0</v>
      </c>
      <c r="AD171" s="17">
        <v>0</v>
      </c>
      <c r="AE171" s="17">
        <v>0</v>
      </c>
      <c r="AF171" s="17">
        <v>0</v>
      </c>
      <c r="AG171" s="17">
        <v>0</v>
      </c>
      <c r="AH171" s="17">
        <v>0</v>
      </c>
      <c r="AI171" s="17">
        <v>0</v>
      </c>
      <c r="AJ171" s="17">
        <v>0</v>
      </c>
      <c r="AK171" s="17">
        <v>0</v>
      </c>
      <c r="AL171" s="17">
        <v>0</v>
      </c>
      <c r="AM171" s="17">
        <v>0</v>
      </c>
      <c r="AN171" s="17">
        <v>0</v>
      </c>
      <c r="AO171" s="17">
        <v>0</v>
      </c>
      <c r="AP171" s="17">
        <v>0</v>
      </c>
      <c r="AQ171" s="17">
        <v>0</v>
      </c>
      <c r="AR171" s="17">
        <v>0</v>
      </c>
      <c r="AS171" s="17">
        <v>0</v>
      </c>
      <c r="AT171" s="17">
        <v>0</v>
      </c>
      <c r="AU171" s="17">
        <v>0</v>
      </c>
      <c r="AV171" s="17">
        <v>0</v>
      </c>
      <c r="AW171" s="17">
        <v>0</v>
      </c>
      <c r="AX171" s="17">
        <v>0</v>
      </c>
      <c r="AY171" s="17">
        <v>0</v>
      </c>
      <c r="AZ171" s="17">
        <v>0</v>
      </c>
      <c r="BA171" s="17">
        <v>0</v>
      </c>
      <c r="BB171" s="17">
        <v>0</v>
      </c>
      <c r="BC171" s="17">
        <v>0</v>
      </c>
      <c r="BD171" s="17">
        <v>0</v>
      </c>
      <c r="BE171" s="17">
        <v>0</v>
      </c>
      <c r="BF171" s="17">
        <v>0</v>
      </c>
      <c r="BG171" s="17">
        <v>0</v>
      </c>
      <c r="BH171" s="17">
        <v>0</v>
      </c>
      <c r="BI171" s="17">
        <v>0</v>
      </c>
      <c r="BJ171" s="17">
        <v>0</v>
      </c>
      <c r="BK171" s="17">
        <v>0</v>
      </c>
      <c r="BL171" s="17">
        <v>0</v>
      </c>
      <c r="BM171" s="17">
        <v>0</v>
      </c>
      <c r="BN171" s="17">
        <v>0</v>
      </c>
      <c r="BO171" s="17">
        <v>0</v>
      </c>
      <c r="BP171" s="17">
        <v>0</v>
      </c>
      <c r="BQ171" s="17">
        <v>0</v>
      </c>
      <c r="BR171" s="17">
        <v>0</v>
      </c>
      <c r="BS171" s="17">
        <v>0</v>
      </c>
      <c r="BT171" s="17">
        <v>0</v>
      </c>
      <c r="BU171" s="17">
        <v>0</v>
      </c>
      <c r="BV171" s="17">
        <v>0</v>
      </c>
      <c r="BW171" s="17">
        <v>0</v>
      </c>
      <c r="BX171" s="17">
        <v>0</v>
      </c>
      <c r="BY171" s="17">
        <v>0</v>
      </c>
      <c r="BZ171" s="17">
        <v>0</v>
      </c>
      <c r="CA171" s="17">
        <v>0</v>
      </c>
      <c r="CB171" s="17">
        <v>0</v>
      </c>
      <c r="CC171" s="17">
        <v>0</v>
      </c>
      <c r="CD171" s="17">
        <v>0</v>
      </c>
      <c r="CE171" s="17">
        <v>0</v>
      </c>
      <c r="CF171" s="17">
        <v>0</v>
      </c>
      <c r="CG171" s="17">
        <v>0</v>
      </c>
      <c r="CH171" s="17">
        <v>0</v>
      </c>
      <c r="CI171" s="17">
        <v>0</v>
      </c>
      <c r="CJ171" s="17">
        <v>0</v>
      </c>
      <c r="CK171" s="17">
        <v>0</v>
      </c>
      <c r="CL171" s="17">
        <v>0</v>
      </c>
      <c r="CM171" s="17">
        <v>0</v>
      </c>
      <c r="CN171" s="17">
        <v>0</v>
      </c>
      <c r="CO171" s="17">
        <v>0</v>
      </c>
      <c r="CP171" s="17">
        <v>0</v>
      </c>
      <c r="CQ171" s="17">
        <v>0</v>
      </c>
      <c r="CR171" s="17">
        <v>0</v>
      </c>
      <c r="CS171" s="17">
        <v>0</v>
      </c>
      <c r="CT171" s="17">
        <v>0</v>
      </c>
      <c r="CU171" s="17">
        <v>0</v>
      </c>
      <c r="CV171" s="17">
        <v>0</v>
      </c>
      <c r="CW171" s="17">
        <v>0</v>
      </c>
      <c r="CX171" s="17">
        <v>0</v>
      </c>
      <c r="CY171" s="17">
        <v>0</v>
      </c>
      <c r="CZ171" s="17">
        <v>0</v>
      </c>
      <c r="DA171" s="17">
        <v>0</v>
      </c>
      <c r="DB171" s="17">
        <v>0</v>
      </c>
      <c r="DC171" s="17">
        <v>0</v>
      </c>
      <c r="DD171" s="17">
        <v>0</v>
      </c>
      <c r="DE171" s="17">
        <v>0</v>
      </c>
      <c r="DF171" s="17">
        <v>0</v>
      </c>
      <c r="DG171" s="17">
        <v>0</v>
      </c>
      <c r="DH171" s="17">
        <v>0</v>
      </c>
      <c r="DI171" s="17">
        <v>0</v>
      </c>
      <c r="DJ171" s="17">
        <v>0</v>
      </c>
      <c r="DK171" s="17">
        <v>0</v>
      </c>
      <c r="DL171" s="17">
        <v>0</v>
      </c>
      <c r="DM171" s="17">
        <v>0</v>
      </c>
      <c r="DN171" s="17">
        <v>0</v>
      </c>
      <c r="DO171" s="17">
        <v>0</v>
      </c>
      <c r="DP171" s="17">
        <v>0</v>
      </c>
      <c r="DQ171" s="17">
        <v>0</v>
      </c>
      <c r="DR171" s="17">
        <v>0</v>
      </c>
      <c r="DS171" s="17">
        <v>0</v>
      </c>
      <c r="DT171" s="17">
        <v>0</v>
      </c>
      <c r="DU171" s="17">
        <v>0</v>
      </c>
      <c r="DV171" s="17">
        <v>0</v>
      </c>
      <c r="DW171" s="17">
        <v>0</v>
      </c>
      <c r="DX171" s="17">
        <v>0</v>
      </c>
      <c r="DY171" s="17">
        <v>0</v>
      </c>
      <c r="DZ171" s="17">
        <v>0</v>
      </c>
      <c r="EA171" s="17">
        <v>0</v>
      </c>
      <c r="EB171" s="17">
        <v>0</v>
      </c>
      <c r="EC171" s="17">
        <v>0</v>
      </c>
      <c r="ED171" s="17">
        <v>0</v>
      </c>
      <c r="EE171" s="17">
        <v>0</v>
      </c>
      <c r="EF171" s="17">
        <v>0</v>
      </c>
      <c r="EG171" s="17">
        <v>0</v>
      </c>
      <c r="EH171" s="17">
        <v>0</v>
      </c>
      <c r="EI171" s="17">
        <v>0</v>
      </c>
      <c r="EJ171" s="17">
        <v>0</v>
      </c>
      <c r="EK171" s="17">
        <v>0</v>
      </c>
      <c r="EL171" s="17">
        <v>0</v>
      </c>
      <c r="EM171" s="17">
        <v>0</v>
      </c>
      <c r="EN171" s="17">
        <v>0</v>
      </c>
      <c r="EO171" s="17">
        <v>0</v>
      </c>
      <c r="EP171" s="17">
        <v>0</v>
      </c>
      <c r="EQ171" s="17">
        <v>0</v>
      </c>
      <c r="ER171" s="17">
        <v>0</v>
      </c>
      <c r="ES171" s="17">
        <v>0</v>
      </c>
      <c r="ET171" s="17">
        <v>0</v>
      </c>
      <c r="EU171" s="17">
        <v>0</v>
      </c>
      <c r="EV171" s="17">
        <v>0</v>
      </c>
      <c r="EW171" s="17">
        <v>0</v>
      </c>
      <c r="EX171" s="17">
        <v>0</v>
      </c>
      <c r="EY171" s="17">
        <v>0</v>
      </c>
      <c r="EZ171" s="17">
        <v>0</v>
      </c>
      <c r="FA171" s="17">
        <v>0</v>
      </c>
      <c r="FB171" s="17">
        <v>0</v>
      </c>
      <c r="FC171" s="17">
        <v>0</v>
      </c>
      <c r="FD171" s="17">
        <v>0</v>
      </c>
      <c r="FE171" s="17">
        <v>0</v>
      </c>
      <c r="FF171" s="17">
        <v>0</v>
      </c>
      <c r="FG171" s="17">
        <v>0</v>
      </c>
      <c r="FH171" s="17">
        <v>0</v>
      </c>
      <c r="FI171" s="17">
        <v>0</v>
      </c>
      <c r="FJ171" s="17">
        <v>0</v>
      </c>
      <c r="FK171" s="17">
        <v>0</v>
      </c>
      <c r="FL171" s="17">
        <v>0</v>
      </c>
      <c r="FM171" s="17">
        <v>0</v>
      </c>
      <c r="FN171" s="17">
        <v>0</v>
      </c>
      <c r="FO171" s="17">
        <v>0</v>
      </c>
      <c r="FP171" s="17">
        <v>0</v>
      </c>
      <c r="FQ171" s="17">
        <v>0</v>
      </c>
      <c r="FR171" s="17">
        <v>0</v>
      </c>
      <c r="FS171" s="17">
        <v>0</v>
      </c>
      <c r="FT171" s="17">
        <v>0</v>
      </c>
      <c r="FU171" s="17">
        <v>0</v>
      </c>
      <c r="FV171" s="17">
        <v>0</v>
      </c>
      <c r="FW171" s="17">
        <v>0</v>
      </c>
      <c r="FX171" s="17">
        <v>0</v>
      </c>
      <c r="FY171" s="17">
        <v>0</v>
      </c>
      <c r="FZ171" s="17">
        <v>0</v>
      </c>
      <c r="GA171" s="17">
        <v>0</v>
      </c>
      <c r="GB171" s="17">
        <v>0</v>
      </c>
      <c r="GC171" s="17">
        <v>0</v>
      </c>
      <c r="GD171" s="17">
        <v>0</v>
      </c>
      <c r="GE171" s="17">
        <v>0</v>
      </c>
      <c r="GF171" s="17">
        <v>0</v>
      </c>
      <c r="GG171" s="17">
        <v>0</v>
      </c>
      <c r="GH171" s="17">
        <v>0</v>
      </c>
      <c r="GI171" s="17">
        <v>0</v>
      </c>
      <c r="GJ171" s="17">
        <v>0</v>
      </c>
      <c r="GK171" s="17">
        <v>0</v>
      </c>
      <c r="GL171" s="17">
        <v>0</v>
      </c>
      <c r="GM171" s="17">
        <v>0</v>
      </c>
      <c r="GN171" s="17">
        <v>0</v>
      </c>
      <c r="GO171" s="17">
        <v>0</v>
      </c>
      <c r="GP171" s="17">
        <v>0</v>
      </c>
      <c r="GQ171" s="17">
        <v>0</v>
      </c>
      <c r="GR171" s="17">
        <v>0</v>
      </c>
      <c r="GS171" s="17">
        <v>0</v>
      </c>
      <c r="GT171" s="17">
        <v>0</v>
      </c>
      <c r="GU171" s="17">
        <v>0</v>
      </c>
      <c r="GV171" s="17">
        <v>0</v>
      </c>
      <c r="GW171" s="17">
        <v>0</v>
      </c>
      <c r="GX171" s="17">
        <v>0</v>
      </c>
      <c r="GY171" s="17">
        <v>0</v>
      </c>
      <c r="GZ171" s="17">
        <v>0</v>
      </c>
      <c r="HA171" s="17">
        <v>0</v>
      </c>
      <c r="HB171" s="17">
        <v>0</v>
      </c>
      <c r="HC171" s="17">
        <v>0</v>
      </c>
      <c r="HD171" s="17">
        <v>0</v>
      </c>
      <c r="HE171" s="17">
        <v>0</v>
      </c>
      <c r="HF171" s="17">
        <v>0</v>
      </c>
      <c r="HG171" s="17">
        <v>0</v>
      </c>
      <c r="HH171" s="17">
        <v>0</v>
      </c>
      <c r="HI171" s="17">
        <v>0</v>
      </c>
      <c r="HJ171" s="17">
        <v>0</v>
      </c>
      <c r="HK171" s="17">
        <v>0</v>
      </c>
      <c r="HL171" s="17">
        <v>0</v>
      </c>
      <c r="HM171" s="17">
        <v>0</v>
      </c>
      <c r="HN171" s="17">
        <v>0</v>
      </c>
      <c r="HO171" s="17">
        <v>0</v>
      </c>
      <c r="HP171" s="17">
        <v>0</v>
      </c>
      <c r="HQ171" s="17">
        <v>0</v>
      </c>
      <c r="HR171" s="17">
        <v>0</v>
      </c>
      <c r="HS171" s="17">
        <v>0</v>
      </c>
      <c r="HT171" s="17">
        <v>0</v>
      </c>
      <c r="HU171" s="17">
        <v>0</v>
      </c>
      <c r="HV171" s="17">
        <v>0</v>
      </c>
      <c r="HW171" s="17">
        <v>0</v>
      </c>
      <c r="HX171" s="17">
        <v>0</v>
      </c>
      <c r="HY171" s="17">
        <v>0</v>
      </c>
      <c r="HZ171" s="17">
        <v>0</v>
      </c>
      <c r="IA171" s="17">
        <v>0</v>
      </c>
      <c r="IB171" s="17">
        <v>0</v>
      </c>
      <c r="IC171" s="17">
        <v>0</v>
      </c>
      <c r="ID171" s="17">
        <v>0</v>
      </c>
      <c r="IE171" s="17">
        <v>0</v>
      </c>
      <c r="IF171" s="17">
        <v>0</v>
      </c>
      <c r="IG171" s="17">
        <v>0</v>
      </c>
      <c r="IH171" s="17">
        <v>0</v>
      </c>
      <c r="II171" s="17">
        <v>0</v>
      </c>
      <c r="IJ171" s="17">
        <v>0</v>
      </c>
      <c r="IK171" s="17">
        <v>0</v>
      </c>
      <c r="IL171" s="17">
        <v>0</v>
      </c>
      <c r="IM171" s="17">
        <v>0</v>
      </c>
      <c r="IN171" s="17">
        <v>0</v>
      </c>
      <c r="IO171" s="17">
        <v>0</v>
      </c>
      <c r="IP171" s="17">
        <v>0</v>
      </c>
      <c r="IQ171" s="17">
        <v>0</v>
      </c>
      <c r="IR171" s="17">
        <v>0</v>
      </c>
      <c r="IS171" s="17">
        <v>0</v>
      </c>
      <c r="IT171" s="17">
        <v>0</v>
      </c>
      <c r="IU171" s="17">
        <v>0</v>
      </c>
      <c r="IV171" s="17">
        <v>0</v>
      </c>
      <c r="IW171" s="17">
        <v>0</v>
      </c>
      <c r="IX171" s="17">
        <v>0</v>
      </c>
      <c r="IY171" s="17">
        <v>0</v>
      </c>
      <c r="IZ171" s="17">
        <v>0</v>
      </c>
      <c r="JA171" s="17">
        <v>0</v>
      </c>
      <c r="JB171" s="17">
        <v>0</v>
      </c>
      <c r="JC171" s="17">
        <v>0</v>
      </c>
      <c r="JD171" s="17">
        <v>0</v>
      </c>
      <c r="JE171" s="17">
        <v>0</v>
      </c>
      <c r="JF171" s="17">
        <v>0</v>
      </c>
      <c r="JG171" s="17">
        <v>0</v>
      </c>
      <c r="JH171" s="17">
        <v>0</v>
      </c>
      <c r="JI171" s="17">
        <v>0</v>
      </c>
      <c r="JJ171" s="17">
        <v>0</v>
      </c>
      <c r="JK171" s="17">
        <v>0</v>
      </c>
      <c r="JL171" s="17">
        <v>0</v>
      </c>
      <c r="JM171" s="17">
        <v>0</v>
      </c>
      <c r="JN171" s="17">
        <v>0</v>
      </c>
      <c r="JO171" s="17">
        <v>0</v>
      </c>
      <c r="JP171" s="17">
        <v>0</v>
      </c>
      <c r="JQ171" s="17">
        <v>0</v>
      </c>
      <c r="JR171" s="17">
        <v>0</v>
      </c>
      <c r="JS171" s="17">
        <v>0</v>
      </c>
      <c r="JT171" s="17">
        <v>0</v>
      </c>
      <c r="JU171" s="17">
        <v>0</v>
      </c>
      <c r="JV171" s="17">
        <v>0</v>
      </c>
      <c r="JW171" s="17">
        <v>0</v>
      </c>
      <c r="JX171" s="17">
        <v>0</v>
      </c>
      <c r="JY171" s="17">
        <v>0</v>
      </c>
    </row>
    <row r="172" spans="1:285" x14ac:dyDescent="0.15">
      <c r="A172" s="17" t="s">
        <v>445</v>
      </c>
      <c r="B172" s="17" t="s">
        <v>446</v>
      </c>
      <c r="C172" s="17">
        <v>0</v>
      </c>
      <c r="D172" s="17">
        <v>0</v>
      </c>
      <c r="E172" s="17">
        <v>0</v>
      </c>
      <c r="F172" s="17">
        <v>0</v>
      </c>
      <c r="G172" s="17">
        <v>0</v>
      </c>
      <c r="H172" s="17">
        <v>0</v>
      </c>
      <c r="I172" s="17">
        <v>37.57</v>
      </c>
      <c r="J172" s="17">
        <v>37.57</v>
      </c>
      <c r="K172" s="17">
        <v>37.57</v>
      </c>
      <c r="L172" s="17">
        <v>37.57</v>
      </c>
      <c r="M172" s="17">
        <v>37.57</v>
      </c>
      <c r="N172" s="17">
        <v>37.58</v>
      </c>
      <c r="O172" s="17">
        <v>37.659999999999997</v>
      </c>
      <c r="P172" s="17">
        <v>37.700000000000003</v>
      </c>
      <c r="Q172" s="17">
        <v>37.68</v>
      </c>
      <c r="R172" s="17">
        <v>37.68</v>
      </c>
      <c r="S172" s="17">
        <v>37.659999999999997</v>
      </c>
      <c r="T172" s="17">
        <v>37.65</v>
      </c>
      <c r="U172" s="17">
        <v>37.590000000000003</v>
      </c>
      <c r="V172" s="17">
        <v>37.590000000000003</v>
      </c>
      <c r="W172" s="17">
        <v>37.58</v>
      </c>
      <c r="X172" s="17">
        <v>37.619999999999997</v>
      </c>
      <c r="Y172" s="17">
        <v>37.659999999999997</v>
      </c>
      <c r="Z172" s="17">
        <v>37.659999999999997</v>
      </c>
      <c r="AA172" s="17">
        <v>37.659999999999997</v>
      </c>
      <c r="AB172" s="17">
        <v>0</v>
      </c>
      <c r="AC172" s="17">
        <v>0</v>
      </c>
      <c r="AD172" s="17">
        <v>0</v>
      </c>
      <c r="AE172" s="17">
        <v>0</v>
      </c>
      <c r="AF172" s="17">
        <v>0</v>
      </c>
      <c r="AG172" s="17">
        <v>0</v>
      </c>
      <c r="AH172" s="17">
        <v>0</v>
      </c>
      <c r="AI172" s="17">
        <v>0</v>
      </c>
      <c r="AJ172" s="17">
        <v>0</v>
      </c>
      <c r="AK172" s="17">
        <v>0</v>
      </c>
      <c r="AL172" s="17">
        <v>0</v>
      </c>
      <c r="AM172" s="17">
        <v>0</v>
      </c>
      <c r="AN172" s="17">
        <v>0</v>
      </c>
      <c r="AO172" s="17">
        <v>0</v>
      </c>
      <c r="AP172" s="17">
        <v>0</v>
      </c>
      <c r="AQ172" s="17">
        <v>0</v>
      </c>
      <c r="AR172" s="17">
        <v>0</v>
      </c>
      <c r="AS172" s="17">
        <v>0</v>
      </c>
      <c r="AT172" s="17">
        <v>0</v>
      </c>
      <c r="AU172" s="17">
        <v>0</v>
      </c>
      <c r="AV172" s="17">
        <v>0</v>
      </c>
      <c r="AW172" s="17">
        <v>0</v>
      </c>
      <c r="AX172" s="17">
        <v>0</v>
      </c>
      <c r="AY172" s="17">
        <v>0</v>
      </c>
      <c r="AZ172" s="17">
        <v>0</v>
      </c>
      <c r="BA172" s="17">
        <v>0</v>
      </c>
      <c r="BB172" s="17">
        <v>0</v>
      </c>
      <c r="BC172" s="17">
        <v>0</v>
      </c>
      <c r="BD172" s="17">
        <v>0</v>
      </c>
      <c r="BE172" s="17">
        <v>0</v>
      </c>
      <c r="BF172" s="17">
        <v>0</v>
      </c>
      <c r="BG172" s="17">
        <v>0</v>
      </c>
      <c r="BH172" s="17">
        <v>0</v>
      </c>
      <c r="BI172" s="17">
        <v>0</v>
      </c>
      <c r="BJ172" s="17">
        <v>0</v>
      </c>
      <c r="BK172" s="17">
        <v>0</v>
      </c>
      <c r="BL172" s="17">
        <v>0</v>
      </c>
      <c r="BM172" s="17">
        <v>0</v>
      </c>
      <c r="BN172" s="17">
        <v>0</v>
      </c>
      <c r="BO172" s="17">
        <v>0</v>
      </c>
      <c r="BP172" s="17">
        <v>0</v>
      </c>
      <c r="BQ172" s="17">
        <v>0</v>
      </c>
      <c r="BR172" s="17">
        <v>0</v>
      </c>
      <c r="BS172" s="17">
        <v>0</v>
      </c>
      <c r="BT172" s="17">
        <v>0</v>
      </c>
      <c r="BU172" s="17">
        <v>0</v>
      </c>
      <c r="BV172" s="17">
        <v>0</v>
      </c>
      <c r="BW172" s="17">
        <v>0</v>
      </c>
      <c r="BX172" s="17">
        <v>0</v>
      </c>
      <c r="BY172" s="17">
        <v>0</v>
      </c>
      <c r="BZ172" s="17">
        <v>0</v>
      </c>
      <c r="CA172" s="17">
        <v>0</v>
      </c>
      <c r="CB172" s="17">
        <v>0</v>
      </c>
      <c r="CC172" s="17">
        <v>0</v>
      </c>
      <c r="CD172" s="17">
        <v>0</v>
      </c>
      <c r="CE172" s="17">
        <v>0</v>
      </c>
      <c r="CF172" s="17">
        <v>0</v>
      </c>
      <c r="CG172" s="17">
        <v>0</v>
      </c>
      <c r="CH172" s="17">
        <v>0</v>
      </c>
      <c r="CI172" s="17">
        <v>0</v>
      </c>
      <c r="CJ172" s="17">
        <v>0</v>
      </c>
      <c r="CK172" s="17">
        <v>0</v>
      </c>
      <c r="CL172" s="17">
        <v>0</v>
      </c>
      <c r="CM172" s="17">
        <v>0</v>
      </c>
      <c r="CN172" s="17">
        <v>0</v>
      </c>
      <c r="CO172" s="17">
        <v>0</v>
      </c>
      <c r="CP172" s="17">
        <v>0</v>
      </c>
      <c r="CQ172" s="17">
        <v>0</v>
      </c>
      <c r="CR172" s="17">
        <v>0</v>
      </c>
      <c r="CS172" s="17">
        <v>0</v>
      </c>
      <c r="CT172" s="17">
        <v>0</v>
      </c>
      <c r="CU172" s="17">
        <v>0</v>
      </c>
      <c r="CV172" s="17">
        <v>0</v>
      </c>
      <c r="CW172" s="17">
        <v>0</v>
      </c>
      <c r="CX172" s="17">
        <v>0</v>
      </c>
      <c r="CY172" s="17">
        <v>0</v>
      </c>
      <c r="CZ172" s="17">
        <v>0</v>
      </c>
      <c r="DA172" s="17">
        <v>0</v>
      </c>
      <c r="DB172" s="17">
        <v>0</v>
      </c>
      <c r="DC172" s="17">
        <v>0</v>
      </c>
      <c r="DD172" s="17">
        <v>0</v>
      </c>
      <c r="DE172" s="17">
        <v>0</v>
      </c>
      <c r="DF172" s="17">
        <v>0</v>
      </c>
      <c r="DG172" s="17">
        <v>0</v>
      </c>
      <c r="DH172" s="17">
        <v>0</v>
      </c>
      <c r="DI172" s="17">
        <v>0</v>
      </c>
      <c r="DJ172" s="17">
        <v>0</v>
      </c>
      <c r="DK172" s="17">
        <v>0</v>
      </c>
      <c r="DL172" s="17">
        <v>0</v>
      </c>
      <c r="DM172" s="17">
        <v>0</v>
      </c>
      <c r="DN172" s="17">
        <v>0</v>
      </c>
      <c r="DO172" s="17">
        <v>0</v>
      </c>
      <c r="DP172" s="17">
        <v>0</v>
      </c>
      <c r="DQ172" s="17">
        <v>0</v>
      </c>
      <c r="DR172" s="17">
        <v>0</v>
      </c>
      <c r="DS172" s="17">
        <v>0</v>
      </c>
      <c r="DT172" s="17">
        <v>0</v>
      </c>
      <c r="DU172" s="17">
        <v>0</v>
      </c>
      <c r="DV172" s="17">
        <v>0</v>
      </c>
      <c r="DW172" s="17">
        <v>0</v>
      </c>
      <c r="DX172" s="17">
        <v>0</v>
      </c>
      <c r="DY172" s="17">
        <v>0</v>
      </c>
      <c r="DZ172" s="17">
        <v>0</v>
      </c>
      <c r="EA172" s="17">
        <v>0</v>
      </c>
      <c r="EB172" s="17">
        <v>0</v>
      </c>
      <c r="EC172" s="17">
        <v>0</v>
      </c>
      <c r="ED172" s="17">
        <v>0</v>
      </c>
      <c r="EE172" s="17">
        <v>0</v>
      </c>
      <c r="EF172" s="17">
        <v>0</v>
      </c>
      <c r="EG172" s="17">
        <v>0</v>
      </c>
      <c r="EH172" s="17">
        <v>0</v>
      </c>
      <c r="EI172" s="17">
        <v>0</v>
      </c>
      <c r="EJ172" s="17">
        <v>0</v>
      </c>
      <c r="EK172" s="17">
        <v>0</v>
      </c>
      <c r="EL172" s="17">
        <v>0</v>
      </c>
      <c r="EM172" s="17">
        <v>0</v>
      </c>
      <c r="EN172" s="17">
        <v>0</v>
      </c>
      <c r="EO172" s="17">
        <v>0</v>
      </c>
      <c r="EP172" s="17">
        <v>0</v>
      </c>
      <c r="EQ172" s="17">
        <v>0</v>
      </c>
      <c r="ER172" s="17">
        <v>0</v>
      </c>
      <c r="ES172" s="17">
        <v>0</v>
      </c>
      <c r="ET172" s="17">
        <v>0</v>
      </c>
      <c r="EU172" s="17">
        <v>0</v>
      </c>
      <c r="EV172" s="17">
        <v>0</v>
      </c>
      <c r="EW172" s="17">
        <v>0</v>
      </c>
      <c r="EX172" s="17">
        <v>0</v>
      </c>
      <c r="EY172" s="17">
        <v>0</v>
      </c>
      <c r="EZ172" s="17">
        <v>0</v>
      </c>
      <c r="FA172" s="17">
        <v>0</v>
      </c>
      <c r="FB172" s="17">
        <v>0</v>
      </c>
      <c r="FC172" s="17">
        <v>0</v>
      </c>
      <c r="FD172" s="17">
        <v>0</v>
      </c>
      <c r="FE172" s="17">
        <v>0</v>
      </c>
      <c r="FF172" s="17">
        <v>0</v>
      </c>
      <c r="FG172" s="17">
        <v>0</v>
      </c>
      <c r="FH172" s="17">
        <v>0</v>
      </c>
      <c r="FI172" s="17">
        <v>0</v>
      </c>
      <c r="FJ172" s="17">
        <v>0</v>
      </c>
      <c r="FK172" s="17">
        <v>0</v>
      </c>
      <c r="FL172" s="17">
        <v>0</v>
      </c>
      <c r="FM172" s="17">
        <v>0</v>
      </c>
      <c r="FN172" s="17">
        <v>0</v>
      </c>
      <c r="FO172" s="17">
        <v>0</v>
      </c>
      <c r="FP172" s="17">
        <v>0</v>
      </c>
      <c r="FQ172" s="17">
        <v>0</v>
      </c>
      <c r="FR172" s="17">
        <v>0</v>
      </c>
      <c r="FS172" s="17">
        <v>0</v>
      </c>
      <c r="FT172" s="17">
        <v>0</v>
      </c>
      <c r="FU172" s="17">
        <v>0</v>
      </c>
      <c r="FV172" s="17">
        <v>0</v>
      </c>
      <c r="FW172" s="17">
        <v>0</v>
      </c>
      <c r="FX172" s="17">
        <v>0</v>
      </c>
      <c r="FY172" s="17">
        <v>0</v>
      </c>
      <c r="FZ172" s="17">
        <v>0</v>
      </c>
      <c r="GA172" s="17">
        <v>0</v>
      </c>
      <c r="GB172" s="17">
        <v>0</v>
      </c>
      <c r="GC172" s="17">
        <v>0</v>
      </c>
      <c r="GD172" s="17">
        <v>0</v>
      </c>
      <c r="GE172" s="17">
        <v>0</v>
      </c>
      <c r="GF172" s="17">
        <v>0</v>
      </c>
      <c r="GG172" s="17">
        <v>0</v>
      </c>
      <c r="GH172" s="17">
        <v>0</v>
      </c>
      <c r="GI172" s="17">
        <v>0</v>
      </c>
      <c r="GJ172" s="17">
        <v>0</v>
      </c>
      <c r="GK172" s="17">
        <v>0</v>
      </c>
      <c r="GL172" s="17">
        <v>0</v>
      </c>
      <c r="GM172" s="17">
        <v>0</v>
      </c>
      <c r="GN172" s="17">
        <v>0</v>
      </c>
      <c r="GO172" s="17">
        <v>0</v>
      </c>
      <c r="GP172" s="17">
        <v>0</v>
      </c>
      <c r="GQ172" s="17">
        <v>0</v>
      </c>
      <c r="GR172" s="17">
        <v>0</v>
      </c>
      <c r="GS172" s="17">
        <v>0</v>
      </c>
      <c r="GT172" s="17">
        <v>0</v>
      </c>
      <c r="GU172" s="17">
        <v>0</v>
      </c>
      <c r="GV172" s="17">
        <v>0</v>
      </c>
      <c r="GW172" s="17">
        <v>0</v>
      </c>
      <c r="GX172" s="17">
        <v>0</v>
      </c>
      <c r="GY172" s="17">
        <v>0</v>
      </c>
      <c r="GZ172" s="17">
        <v>0</v>
      </c>
      <c r="HA172" s="17">
        <v>0</v>
      </c>
      <c r="HB172" s="17">
        <v>0</v>
      </c>
      <c r="HC172" s="17">
        <v>0</v>
      </c>
      <c r="HD172" s="17">
        <v>0</v>
      </c>
      <c r="HE172" s="17">
        <v>0</v>
      </c>
      <c r="HF172" s="17">
        <v>0</v>
      </c>
      <c r="HG172" s="17">
        <v>0</v>
      </c>
      <c r="HH172" s="17">
        <v>0</v>
      </c>
      <c r="HI172" s="17">
        <v>0</v>
      </c>
      <c r="HJ172" s="17">
        <v>0</v>
      </c>
      <c r="HK172" s="17">
        <v>0</v>
      </c>
      <c r="HL172" s="17">
        <v>0</v>
      </c>
      <c r="HM172" s="17">
        <v>0</v>
      </c>
      <c r="HN172" s="17">
        <v>0</v>
      </c>
      <c r="HO172" s="17">
        <v>0</v>
      </c>
      <c r="HP172" s="17">
        <v>0</v>
      </c>
      <c r="HQ172" s="17">
        <v>0</v>
      </c>
      <c r="HR172" s="17">
        <v>0</v>
      </c>
      <c r="HS172" s="17">
        <v>0</v>
      </c>
      <c r="HT172" s="17">
        <v>0</v>
      </c>
      <c r="HU172" s="17">
        <v>0</v>
      </c>
      <c r="HV172" s="17">
        <v>0</v>
      </c>
      <c r="HW172" s="17">
        <v>0</v>
      </c>
      <c r="HX172" s="17">
        <v>0</v>
      </c>
      <c r="HY172" s="17">
        <v>0</v>
      </c>
      <c r="HZ172" s="17">
        <v>0</v>
      </c>
      <c r="IA172" s="17">
        <v>0</v>
      </c>
      <c r="IB172" s="17">
        <v>0</v>
      </c>
      <c r="IC172" s="17">
        <v>0</v>
      </c>
      <c r="ID172" s="17">
        <v>0</v>
      </c>
      <c r="IE172" s="17">
        <v>0</v>
      </c>
      <c r="IF172" s="17">
        <v>0</v>
      </c>
      <c r="IG172" s="17">
        <v>0</v>
      </c>
      <c r="IH172" s="17">
        <v>0</v>
      </c>
      <c r="II172" s="17">
        <v>0</v>
      </c>
      <c r="IJ172" s="17">
        <v>0</v>
      </c>
      <c r="IK172" s="17">
        <v>0</v>
      </c>
      <c r="IL172" s="17">
        <v>0</v>
      </c>
      <c r="IM172" s="17">
        <v>0</v>
      </c>
      <c r="IN172" s="17">
        <v>0</v>
      </c>
      <c r="IO172" s="17">
        <v>0</v>
      </c>
      <c r="IP172" s="17">
        <v>0</v>
      </c>
      <c r="IQ172" s="17">
        <v>0</v>
      </c>
      <c r="IR172" s="17">
        <v>0</v>
      </c>
      <c r="IS172" s="17">
        <v>0</v>
      </c>
      <c r="IT172" s="17">
        <v>0</v>
      </c>
      <c r="IU172" s="17">
        <v>0</v>
      </c>
      <c r="IV172" s="17">
        <v>0</v>
      </c>
      <c r="IW172" s="17">
        <v>0</v>
      </c>
      <c r="IX172" s="17">
        <v>0</v>
      </c>
      <c r="IY172" s="17">
        <v>0</v>
      </c>
      <c r="IZ172" s="17">
        <v>0</v>
      </c>
      <c r="JA172" s="17">
        <v>0</v>
      </c>
      <c r="JB172" s="17">
        <v>0</v>
      </c>
      <c r="JC172" s="17">
        <v>0</v>
      </c>
      <c r="JD172" s="17">
        <v>0</v>
      </c>
      <c r="JE172" s="17">
        <v>0</v>
      </c>
      <c r="JF172" s="17">
        <v>0</v>
      </c>
      <c r="JG172" s="17">
        <v>0</v>
      </c>
      <c r="JH172" s="17">
        <v>0</v>
      </c>
      <c r="JI172" s="17">
        <v>0</v>
      </c>
      <c r="JJ172" s="17">
        <v>0</v>
      </c>
      <c r="JK172" s="17">
        <v>0</v>
      </c>
      <c r="JL172" s="17">
        <v>0</v>
      </c>
      <c r="JM172" s="17">
        <v>0</v>
      </c>
      <c r="JN172" s="17">
        <v>0</v>
      </c>
      <c r="JO172" s="17">
        <v>0</v>
      </c>
      <c r="JP172" s="17">
        <v>0</v>
      </c>
      <c r="JQ172" s="17">
        <v>0</v>
      </c>
      <c r="JR172" s="17">
        <v>0</v>
      </c>
      <c r="JS172" s="17">
        <v>0</v>
      </c>
      <c r="JT172" s="17">
        <v>0</v>
      </c>
      <c r="JU172" s="17">
        <v>0</v>
      </c>
      <c r="JV172" s="17">
        <v>0</v>
      </c>
      <c r="JW172" s="17">
        <v>0</v>
      </c>
      <c r="JX172" s="17">
        <v>0</v>
      </c>
      <c r="JY172" s="17">
        <v>0</v>
      </c>
    </row>
    <row r="173" spans="1:285" x14ac:dyDescent="0.15">
      <c r="A173" s="17" t="s">
        <v>220</v>
      </c>
      <c r="B173" s="17" t="s">
        <v>221</v>
      </c>
      <c r="C173" s="17">
        <v>0</v>
      </c>
      <c r="D173" s="17">
        <v>0</v>
      </c>
      <c r="E173" s="17">
        <v>0</v>
      </c>
      <c r="F173" s="17">
        <v>0</v>
      </c>
      <c r="G173" s="17">
        <v>0</v>
      </c>
      <c r="H173" s="17">
        <v>0</v>
      </c>
      <c r="I173" s="17">
        <v>0</v>
      </c>
      <c r="J173" s="17">
        <v>0</v>
      </c>
      <c r="K173" s="17">
        <v>0</v>
      </c>
      <c r="L173" s="17">
        <v>0</v>
      </c>
      <c r="M173" s="17">
        <v>0</v>
      </c>
      <c r="N173" s="17">
        <v>24.31</v>
      </c>
      <c r="O173" s="17">
        <v>24.3</v>
      </c>
      <c r="P173" s="17">
        <v>24.35</v>
      </c>
      <c r="Q173" s="17">
        <v>24.31</v>
      </c>
      <c r="R173" s="17">
        <v>24.31</v>
      </c>
      <c r="S173" s="17">
        <v>24.3</v>
      </c>
      <c r="T173" s="17">
        <v>24.34</v>
      </c>
      <c r="U173" s="17">
        <v>24.31</v>
      </c>
      <c r="V173" s="17">
        <v>24.32</v>
      </c>
      <c r="W173" s="17">
        <v>24.32</v>
      </c>
      <c r="X173" s="17">
        <v>24.38</v>
      </c>
      <c r="Y173" s="17">
        <v>24.36</v>
      </c>
      <c r="Z173" s="17">
        <v>24.37</v>
      </c>
      <c r="AA173" s="17">
        <v>24.38</v>
      </c>
      <c r="AB173" s="17">
        <v>0</v>
      </c>
      <c r="AC173" s="17">
        <v>0</v>
      </c>
      <c r="AD173" s="17">
        <v>0</v>
      </c>
      <c r="AE173" s="17">
        <v>0</v>
      </c>
      <c r="AF173" s="17">
        <v>0</v>
      </c>
      <c r="AG173" s="17">
        <v>0</v>
      </c>
      <c r="AH173" s="17">
        <v>0</v>
      </c>
      <c r="AI173" s="17">
        <v>0</v>
      </c>
      <c r="AJ173" s="17">
        <v>0</v>
      </c>
      <c r="AK173" s="17">
        <v>0</v>
      </c>
      <c r="AL173" s="17">
        <v>0</v>
      </c>
      <c r="AM173" s="17">
        <v>0</v>
      </c>
      <c r="AN173" s="17">
        <v>0</v>
      </c>
      <c r="AO173" s="17">
        <v>0</v>
      </c>
      <c r="AP173" s="17">
        <v>0</v>
      </c>
      <c r="AQ173" s="17">
        <v>0</v>
      </c>
      <c r="AR173" s="17">
        <v>0</v>
      </c>
      <c r="AS173" s="17">
        <v>0</v>
      </c>
      <c r="AT173" s="17">
        <v>0</v>
      </c>
      <c r="AU173" s="17">
        <v>0</v>
      </c>
      <c r="AV173" s="17">
        <v>0</v>
      </c>
      <c r="AW173" s="17">
        <v>0</v>
      </c>
      <c r="AX173" s="17">
        <v>0</v>
      </c>
      <c r="AY173" s="17">
        <v>0</v>
      </c>
      <c r="AZ173" s="17">
        <v>0</v>
      </c>
      <c r="BA173" s="17">
        <v>0</v>
      </c>
      <c r="BB173" s="17">
        <v>0</v>
      </c>
      <c r="BC173" s="17">
        <v>0</v>
      </c>
      <c r="BD173" s="17">
        <v>0</v>
      </c>
      <c r="BE173" s="17">
        <v>0</v>
      </c>
      <c r="BF173" s="17">
        <v>0</v>
      </c>
      <c r="BG173" s="17">
        <v>0</v>
      </c>
      <c r="BH173" s="17">
        <v>0</v>
      </c>
      <c r="BI173" s="17">
        <v>0</v>
      </c>
      <c r="BJ173" s="17">
        <v>0</v>
      </c>
      <c r="BK173" s="17">
        <v>0</v>
      </c>
      <c r="BL173" s="17">
        <v>0</v>
      </c>
      <c r="BM173" s="17">
        <v>0</v>
      </c>
      <c r="BN173" s="17">
        <v>0</v>
      </c>
      <c r="BO173" s="17">
        <v>0</v>
      </c>
      <c r="BP173" s="17">
        <v>0</v>
      </c>
      <c r="BQ173" s="17">
        <v>0</v>
      </c>
      <c r="BR173" s="17">
        <v>0</v>
      </c>
      <c r="BS173" s="17">
        <v>0</v>
      </c>
      <c r="BT173" s="17">
        <v>0</v>
      </c>
      <c r="BU173" s="17">
        <v>0</v>
      </c>
      <c r="BV173" s="17">
        <v>0</v>
      </c>
      <c r="BW173" s="17">
        <v>0</v>
      </c>
      <c r="BX173" s="17">
        <v>0</v>
      </c>
      <c r="BY173" s="17">
        <v>0</v>
      </c>
      <c r="BZ173" s="17">
        <v>0</v>
      </c>
      <c r="CA173" s="17">
        <v>0</v>
      </c>
      <c r="CB173" s="17">
        <v>0</v>
      </c>
      <c r="CC173" s="17">
        <v>0</v>
      </c>
      <c r="CD173" s="17">
        <v>0</v>
      </c>
      <c r="CE173" s="17">
        <v>0</v>
      </c>
      <c r="CF173" s="17">
        <v>0</v>
      </c>
      <c r="CG173" s="17">
        <v>0</v>
      </c>
      <c r="CH173" s="17">
        <v>0</v>
      </c>
      <c r="CI173" s="17">
        <v>0</v>
      </c>
      <c r="CJ173" s="17">
        <v>0</v>
      </c>
      <c r="CK173" s="17">
        <v>0</v>
      </c>
      <c r="CL173" s="17">
        <v>0</v>
      </c>
      <c r="CM173" s="17">
        <v>0</v>
      </c>
      <c r="CN173" s="17">
        <v>0</v>
      </c>
      <c r="CO173" s="17">
        <v>0</v>
      </c>
      <c r="CP173" s="17">
        <v>0</v>
      </c>
      <c r="CQ173" s="17">
        <v>0</v>
      </c>
      <c r="CR173" s="17">
        <v>0</v>
      </c>
      <c r="CS173" s="17">
        <v>0</v>
      </c>
      <c r="CT173" s="17">
        <v>0</v>
      </c>
      <c r="CU173" s="17">
        <v>0</v>
      </c>
      <c r="CV173" s="17">
        <v>0</v>
      </c>
      <c r="CW173" s="17">
        <v>0</v>
      </c>
      <c r="CX173" s="17">
        <v>0</v>
      </c>
      <c r="CY173" s="17">
        <v>0</v>
      </c>
      <c r="CZ173" s="17">
        <v>0</v>
      </c>
      <c r="DA173" s="17">
        <v>0</v>
      </c>
      <c r="DB173" s="17">
        <v>0</v>
      </c>
      <c r="DC173" s="17">
        <v>0</v>
      </c>
      <c r="DD173" s="17">
        <v>0</v>
      </c>
      <c r="DE173" s="17">
        <v>0</v>
      </c>
      <c r="DF173" s="17">
        <v>0</v>
      </c>
      <c r="DG173" s="17">
        <v>0</v>
      </c>
      <c r="DH173" s="17">
        <v>0</v>
      </c>
      <c r="DI173" s="17">
        <v>0</v>
      </c>
      <c r="DJ173" s="17">
        <v>0</v>
      </c>
      <c r="DK173" s="17">
        <v>0</v>
      </c>
      <c r="DL173" s="17">
        <v>0</v>
      </c>
      <c r="DM173" s="17">
        <v>0</v>
      </c>
      <c r="DN173" s="17">
        <v>0</v>
      </c>
      <c r="DO173" s="17">
        <v>0</v>
      </c>
      <c r="DP173" s="17">
        <v>0</v>
      </c>
      <c r="DQ173" s="17">
        <v>0</v>
      </c>
      <c r="DR173" s="17">
        <v>0</v>
      </c>
      <c r="DS173" s="17">
        <v>0</v>
      </c>
      <c r="DT173" s="17">
        <v>0</v>
      </c>
      <c r="DU173" s="17">
        <v>0</v>
      </c>
      <c r="DV173" s="17">
        <v>0</v>
      </c>
      <c r="DW173" s="17">
        <v>0</v>
      </c>
      <c r="DX173" s="17">
        <v>0</v>
      </c>
      <c r="DY173" s="17">
        <v>0</v>
      </c>
      <c r="DZ173" s="17">
        <v>0</v>
      </c>
      <c r="EA173" s="17">
        <v>0</v>
      </c>
      <c r="EB173" s="17">
        <v>0</v>
      </c>
      <c r="EC173" s="17">
        <v>0</v>
      </c>
      <c r="ED173" s="17">
        <v>0</v>
      </c>
      <c r="EE173" s="17">
        <v>0</v>
      </c>
      <c r="EF173" s="17">
        <v>0</v>
      </c>
      <c r="EG173" s="17">
        <v>0</v>
      </c>
      <c r="EH173" s="17">
        <v>0</v>
      </c>
      <c r="EI173" s="17">
        <v>0</v>
      </c>
      <c r="EJ173" s="17">
        <v>0</v>
      </c>
      <c r="EK173" s="17">
        <v>0</v>
      </c>
      <c r="EL173" s="17">
        <v>0</v>
      </c>
      <c r="EM173" s="17">
        <v>0</v>
      </c>
      <c r="EN173" s="17">
        <v>0</v>
      </c>
      <c r="EO173" s="17">
        <v>0</v>
      </c>
      <c r="EP173" s="17">
        <v>0</v>
      </c>
      <c r="EQ173" s="17">
        <v>0</v>
      </c>
      <c r="ER173" s="17">
        <v>0</v>
      </c>
      <c r="ES173" s="17">
        <v>0</v>
      </c>
      <c r="ET173" s="17">
        <v>0</v>
      </c>
      <c r="EU173" s="17">
        <v>0</v>
      </c>
      <c r="EV173" s="17">
        <v>0</v>
      </c>
      <c r="EW173" s="17">
        <v>0</v>
      </c>
      <c r="EX173" s="17">
        <v>0</v>
      </c>
      <c r="EY173" s="17">
        <v>0</v>
      </c>
      <c r="EZ173" s="17">
        <v>0</v>
      </c>
      <c r="FA173" s="17">
        <v>0</v>
      </c>
      <c r="FB173" s="17">
        <v>0</v>
      </c>
      <c r="FC173" s="17">
        <v>0</v>
      </c>
      <c r="FD173" s="17">
        <v>0</v>
      </c>
      <c r="FE173" s="17">
        <v>0</v>
      </c>
      <c r="FF173" s="17">
        <v>0</v>
      </c>
      <c r="FG173" s="17">
        <v>0</v>
      </c>
      <c r="FH173" s="17">
        <v>0</v>
      </c>
      <c r="FI173" s="17">
        <v>0</v>
      </c>
      <c r="FJ173" s="17">
        <v>0</v>
      </c>
      <c r="FK173" s="17">
        <v>0</v>
      </c>
      <c r="FL173" s="17">
        <v>0</v>
      </c>
      <c r="FM173" s="17">
        <v>0</v>
      </c>
      <c r="FN173" s="17">
        <v>0</v>
      </c>
      <c r="FO173" s="17">
        <v>0</v>
      </c>
      <c r="FP173" s="17">
        <v>0</v>
      </c>
      <c r="FQ173" s="17">
        <v>0</v>
      </c>
      <c r="FR173" s="17">
        <v>0</v>
      </c>
      <c r="FS173" s="17">
        <v>0</v>
      </c>
      <c r="FT173" s="17">
        <v>0</v>
      </c>
      <c r="FU173" s="17">
        <v>0</v>
      </c>
      <c r="FV173" s="17">
        <v>0</v>
      </c>
      <c r="FW173" s="17">
        <v>0</v>
      </c>
      <c r="FX173" s="17">
        <v>0</v>
      </c>
      <c r="FY173" s="17">
        <v>0</v>
      </c>
      <c r="FZ173" s="17">
        <v>0</v>
      </c>
      <c r="GA173" s="17">
        <v>0</v>
      </c>
      <c r="GB173" s="17">
        <v>0</v>
      </c>
      <c r="GC173" s="17">
        <v>0</v>
      </c>
      <c r="GD173" s="17">
        <v>0</v>
      </c>
      <c r="GE173" s="17">
        <v>0</v>
      </c>
      <c r="GF173" s="17">
        <v>0</v>
      </c>
      <c r="GG173" s="17">
        <v>0</v>
      </c>
      <c r="GH173" s="17">
        <v>0</v>
      </c>
      <c r="GI173" s="17">
        <v>0</v>
      </c>
      <c r="GJ173" s="17">
        <v>0</v>
      </c>
      <c r="GK173" s="17">
        <v>0</v>
      </c>
      <c r="GL173" s="17">
        <v>0</v>
      </c>
      <c r="GM173" s="17">
        <v>0</v>
      </c>
      <c r="GN173" s="17">
        <v>0</v>
      </c>
      <c r="GO173" s="17">
        <v>0</v>
      </c>
      <c r="GP173" s="17">
        <v>0</v>
      </c>
      <c r="GQ173" s="17">
        <v>0</v>
      </c>
      <c r="GR173" s="17">
        <v>0</v>
      </c>
      <c r="GS173" s="17">
        <v>0</v>
      </c>
      <c r="GT173" s="17">
        <v>0</v>
      </c>
      <c r="GU173" s="17">
        <v>0</v>
      </c>
      <c r="GV173" s="17">
        <v>0</v>
      </c>
      <c r="GW173" s="17">
        <v>0</v>
      </c>
      <c r="GX173" s="17">
        <v>0</v>
      </c>
      <c r="GY173" s="17">
        <v>0</v>
      </c>
      <c r="GZ173" s="17">
        <v>0</v>
      </c>
      <c r="HA173" s="17">
        <v>0</v>
      </c>
      <c r="HB173" s="17">
        <v>0</v>
      </c>
      <c r="HC173" s="17">
        <v>0</v>
      </c>
      <c r="HD173" s="17">
        <v>0</v>
      </c>
      <c r="HE173" s="17">
        <v>0</v>
      </c>
      <c r="HF173" s="17">
        <v>0</v>
      </c>
      <c r="HG173" s="17">
        <v>0</v>
      </c>
      <c r="HH173" s="17">
        <v>0</v>
      </c>
      <c r="HI173" s="17">
        <v>0</v>
      </c>
      <c r="HJ173" s="17">
        <v>0</v>
      </c>
      <c r="HK173" s="17">
        <v>0</v>
      </c>
      <c r="HL173" s="17">
        <v>0</v>
      </c>
      <c r="HM173" s="17">
        <v>0</v>
      </c>
      <c r="HN173" s="17">
        <v>0</v>
      </c>
      <c r="HO173" s="17">
        <v>0</v>
      </c>
      <c r="HP173" s="17">
        <v>0</v>
      </c>
      <c r="HQ173" s="17">
        <v>0</v>
      </c>
      <c r="HR173" s="17">
        <v>0</v>
      </c>
      <c r="HS173" s="17">
        <v>0</v>
      </c>
      <c r="HT173" s="17">
        <v>0</v>
      </c>
      <c r="HU173" s="17">
        <v>0</v>
      </c>
      <c r="HV173" s="17">
        <v>0</v>
      </c>
      <c r="HW173" s="17">
        <v>0</v>
      </c>
      <c r="HX173" s="17">
        <v>0</v>
      </c>
      <c r="HY173" s="17">
        <v>0</v>
      </c>
      <c r="HZ173" s="17">
        <v>0</v>
      </c>
      <c r="IA173" s="17">
        <v>0</v>
      </c>
      <c r="IB173" s="17">
        <v>0</v>
      </c>
      <c r="IC173" s="17">
        <v>0</v>
      </c>
      <c r="ID173" s="17">
        <v>0</v>
      </c>
      <c r="IE173" s="17">
        <v>0</v>
      </c>
      <c r="IF173" s="17">
        <v>0</v>
      </c>
      <c r="IG173" s="17">
        <v>0</v>
      </c>
      <c r="IH173" s="17">
        <v>0</v>
      </c>
      <c r="II173" s="17">
        <v>0</v>
      </c>
      <c r="IJ173" s="17">
        <v>0</v>
      </c>
      <c r="IK173" s="17">
        <v>0</v>
      </c>
      <c r="IL173" s="17">
        <v>0</v>
      </c>
      <c r="IM173" s="17">
        <v>0</v>
      </c>
      <c r="IN173" s="17">
        <v>0</v>
      </c>
      <c r="IO173" s="17">
        <v>0</v>
      </c>
      <c r="IP173" s="17">
        <v>0</v>
      </c>
      <c r="IQ173" s="17">
        <v>0</v>
      </c>
      <c r="IR173" s="17">
        <v>0</v>
      </c>
      <c r="IS173" s="17">
        <v>0</v>
      </c>
      <c r="IT173" s="17">
        <v>0</v>
      </c>
      <c r="IU173" s="17">
        <v>0</v>
      </c>
      <c r="IV173" s="17">
        <v>0</v>
      </c>
      <c r="IW173" s="17">
        <v>0</v>
      </c>
      <c r="IX173" s="17">
        <v>0</v>
      </c>
      <c r="IY173" s="17">
        <v>0</v>
      </c>
      <c r="IZ173" s="17">
        <v>0</v>
      </c>
      <c r="JA173" s="17">
        <v>0</v>
      </c>
      <c r="JB173" s="17">
        <v>0</v>
      </c>
      <c r="JC173" s="17">
        <v>0</v>
      </c>
      <c r="JD173" s="17">
        <v>0</v>
      </c>
      <c r="JE173" s="17">
        <v>0</v>
      </c>
      <c r="JF173" s="17">
        <v>0</v>
      </c>
      <c r="JG173" s="17">
        <v>0</v>
      </c>
      <c r="JH173" s="17">
        <v>0</v>
      </c>
      <c r="JI173" s="17">
        <v>0</v>
      </c>
      <c r="JJ173" s="17">
        <v>0</v>
      </c>
      <c r="JK173" s="17">
        <v>0</v>
      </c>
      <c r="JL173" s="17">
        <v>0</v>
      </c>
      <c r="JM173" s="17">
        <v>0</v>
      </c>
      <c r="JN173" s="17">
        <v>0</v>
      </c>
      <c r="JO173" s="17">
        <v>0</v>
      </c>
      <c r="JP173" s="17">
        <v>0</v>
      </c>
      <c r="JQ173" s="17">
        <v>0</v>
      </c>
      <c r="JR173" s="17">
        <v>0</v>
      </c>
      <c r="JS173" s="17">
        <v>0</v>
      </c>
      <c r="JT173" s="17">
        <v>0</v>
      </c>
      <c r="JU173" s="17">
        <v>0</v>
      </c>
      <c r="JV173" s="17">
        <v>0</v>
      </c>
      <c r="JW173" s="17">
        <v>0</v>
      </c>
      <c r="JX173" s="17">
        <v>0</v>
      </c>
      <c r="JY173" s="17">
        <v>0</v>
      </c>
    </row>
    <row r="174" spans="1:285" x14ac:dyDescent="0.15">
      <c r="A174" s="17" t="s">
        <v>331</v>
      </c>
      <c r="B174" s="17" t="s">
        <v>332</v>
      </c>
      <c r="C174" s="17">
        <v>0</v>
      </c>
      <c r="D174" s="17">
        <v>0</v>
      </c>
      <c r="E174" s="17">
        <v>0</v>
      </c>
      <c r="F174" s="17">
        <v>0</v>
      </c>
      <c r="G174" s="17">
        <v>0</v>
      </c>
      <c r="H174" s="17">
        <v>0</v>
      </c>
      <c r="I174" s="17">
        <v>29.85</v>
      </c>
      <c r="J174" s="17">
        <v>29.85</v>
      </c>
      <c r="K174" s="17">
        <v>29.85</v>
      </c>
      <c r="L174" s="17">
        <v>29.85</v>
      </c>
      <c r="M174" s="17">
        <v>29.85</v>
      </c>
      <c r="N174" s="17">
        <v>29.98</v>
      </c>
      <c r="O174" s="17">
        <v>29.99</v>
      </c>
      <c r="P174" s="17">
        <v>29.97</v>
      </c>
      <c r="Q174" s="17">
        <v>29.96</v>
      </c>
      <c r="R174" s="17">
        <v>29.93</v>
      </c>
      <c r="S174" s="17">
        <v>30.02</v>
      </c>
      <c r="T174" s="17">
        <v>30.23</v>
      </c>
      <c r="U174" s="17">
        <v>30.3</v>
      </c>
      <c r="V174" s="17">
        <v>30.2</v>
      </c>
      <c r="W174" s="17">
        <v>30.2</v>
      </c>
      <c r="X174" s="17">
        <v>30.22</v>
      </c>
      <c r="Y174" s="17">
        <v>30.14</v>
      </c>
      <c r="Z174" s="17">
        <v>30.2</v>
      </c>
      <c r="AA174" s="17">
        <v>30.18</v>
      </c>
      <c r="AB174" s="17">
        <v>0</v>
      </c>
      <c r="AC174" s="17">
        <v>0</v>
      </c>
      <c r="AD174" s="17">
        <v>0</v>
      </c>
      <c r="AE174" s="17">
        <v>0</v>
      </c>
      <c r="AF174" s="17">
        <v>0</v>
      </c>
      <c r="AG174" s="17">
        <v>0</v>
      </c>
      <c r="AH174" s="17">
        <v>0</v>
      </c>
      <c r="AI174" s="17">
        <v>0</v>
      </c>
      <c r="AJ174" s="17">
        <v>0</v>
      </c>
      <c r="AK174" s="17">
        <v>0</v>
      </c>
      <c r="AL174" s="17">
        <v>0</v>
      </c>
      <c r="AM174" s="17">
        <v>0</v>
      </c>
      <c r="AN174" s="17">
        <v>0</v>
      </c>
      <c r="AO174" s="17">
        <v>0</v>
      </c>
      <c r="AP174" s="17">
        <v>0</v>
      </c>
      <c r="AQ174" s="17">
        <v>0</v>
      </c>
      <c r="AR174" s="17">
        <v>0</v>
      </c>
      <c r="AS174" s="17">
        <v>0</v>
      </c>
      <c r="AT174" s="17">
        <v>0</v>
      </c>
      <c r="AU174" s="17">
        <v>0</v>
      </c>
      <c r="AV174" s="17">
        <v>0</v>
      </c>
      <c r="AW174" s="17">
        <v>0</v>
      </c>
      <c r="AX174" s="17">
        <v>0</v>
      </c>
      <c r="AY174" s="17">
        <v>0</v>
      </c>
      <c r="AZ174" s="17">
        <v>0</v>
      </c>
      <c r="BA174" s="17">
        <v>0</v>
      </c>
      <c r="BB174" s="17">
        <v>0</v>
      </c>
      <c r="BC174" s="17">
        <v>0</v>
      </c>
      <c r="BD174" s="17">
        <v>0</v>
      </c>
      <c r="BE174" s="17">
        <v>0</v>
      </c>
      <c r="BF174" s="17">
        <v>0</v>
      </c>
      <c r="BG174" s="17">
        <v>0</v>
      </c>
      <c r="BH174" s="17">
        <v>0</v>
      </c>
      <c r="BI174" s="17">
        <v>0</v>
      </c>
      <c r="BJ174" s="17">
        <v>0</v>
      </c>
      <c r="BK174" s="17">
        <v>0</v>
      </c>
      <c r="BL174" s="17">
        <v>0</v>
      </c>
      <c r="BM174" s="17">
        <v>0</v>
      </c>
      <c r="BN174" s="17">
        <v>0</v>
      </c>
      <c r="BO174" s="17">
        <v>0</v>
      </c>
      <c r="BP174" s="17">
        <v>0</v>
      </c>
      <c r="BQ174" s="17">
        <v>0</v>
      </c>
      <c r="BR174" s="17">
        <v>0</v>
      </c>
      <c r="BS174" s="17">
        <v>0</v>
      </c>
      <c r="BT174" s="17">
        <v>0</v>
      </c>
      <c r="BU174" s="17">
        <v>0</v>
      </c>
      <c r="BV174" s="17">
        <v>0</v>
      </c>
      <c r="BW174" s="17">
        <v>0</v>
      </c>
      <c r="BX174" s="17">
        <v>0</v>
      </c>
      <c r="BY174" s="17">
        <v>0</v>
      </c>
      <c r="BZ174" s="17">
        <v>0</v>
      </c>
      <c r="CA174" s="17">
        <v>0</v>
      </c>
      <c r="CB174" s="17">
        <v>0</v>
      </c>
      <c r="CC174" s="17">
        <v>0</v>
      </c>
      <c r="CD174" s="17">
        <v>0</v>
      </c>
      <c r="CE174" s="17">
        <v>0</v>
      </c>
      <c r="CF174" s="17">
        <v>0</v>
      </c>
      <c r="CG174" s="17">
        <v>0</v>
      </c>
      <c r="CH174" s="17">
        <v>0</v>
      </c>
      <c r="CI174" s="17">
        <v>0</v>
      </c>
      <c r="CJ174" s="17">
        <v>0</v>
      </c>
      <c r="CK174" s="17">
        <v>0</v>
      </c>
      <c r="CL174" s="17">
        <v>0</v>
      </c>
      <c r="CM174" s="17">
        <v>0</v>
      </c>
      <c r="CN174" s="17">
        <v>0</v>
      </c>
      <c r="CO174" s="17">
        <v>0</v>
      </c>
      <c r="CP174" s="17">
        <v>0</v>
      </c>
      <c r="CQ174" s="17">
        <v>0</v>
      </c>
      <c r="CR174" s="17">
        <v>0</v>
      </c>
      <c r="CS174" s="17">
        <v>0</v>
      </c>
      <c r="CT174" s="17">
        <v>0</v>
      </c>
      <c r="CU174" s="17">
        <v>0</v>
      </c>
      <c r="CV174" s="17">
        <v>0</v>
      </c>
      <c r="CW174" s="17">
        <v>0</v>
      </c>
      <c r="CX174" s="17">
        <v>0</v>
      </c>
      <c r="CY174" s="17">
        <v>0</v>
      </c>
      <c r="CZ174" s="17">
        <v>0</v>
      </c>
      <c r="DA174" s="17">
        <v>0</v>
      </c>
      <c r="DB174" s="17">
        <v>0</v>
      </c>
      <c r="DC174" s="17">
        <v>0</v>
      </c>
      <c r="DD174" s="17">
        <v>0</v>
      </c>
      <c r="DE174" s="17">
        <v>0</v>
      </c>
      <c r="DF174" s="17">
        <v>0</v>
      </c>
      <c r="DG174" s="17">
        <v>0</v>
      </c>
      <c r="DH174" s="17">
        <v>0</v>
      </c>
      <c r="DI174" s="17">
        <v>0</v>
      </c>
      <c r="DJ174" s="17">
        <v>0</v>
      </c>
      <c r="DK174" s="17">
        <v>0</v>
      </c>
      <c r="DL174" s="17">
        <v>0</v>
      </c>
      <c r="DM174" s="17">
        <v>0</v>
      </c>
      <c r="DN174" s="17">
        <v>0</v>
      </c>
      <c r="DO174" s="17">
        <v>0</v>
      </c>
      <c r="DP174" s="17">
        <v>0</v>
      </c>
      <c r="DQ174" s="17">
        <v>0</v>
      </c>
      <c r="DR174" s="17">
        <v>0</v>
      </c>
      <c r="DS174" s="17">
        <v>0</v>
      </c>
      <c r="DT174" s="17">
        <v>0</v>
      </c>
      <c r="DU174" s="17">
        <v>0</v>
      </c>
      <c r="DV174" s="17">
        <v>0</v>
      </c>
      <c r="DW174" s="17">
        <v>0</v>
      </c>
      <c r="DX174" s="17">
        <v>0</v>
      </c>
      <c r="DY174" s="17">
        <v>0</v>
      </c>
      <c r="DZ174" s="17">
        <v>0</v>
      </c>
      <c r="EA174" s="17">
        <v>0</v>
      </c>
      <c r="EB174" s="17">
        <v>0</v>
      </c>
      <c r="EC174" s="17">
        <v>0</v>
      </c>
      <c r="ED174" s="17">
        <v>0</v>
      </c>
      <c r="EE174" s="17">
        <v>0</v>
      </c>
      <c r="EF174" s="17">
        <v>0</v>
      </c>
      <c r="EG174" s="17">
        <v>0</v>
      </c>
      <c r="EH174" s="17">
        <v>0</v>
      </c>
      <c r="EI174" s="17">
        <v>0</v>
      </c>
      <c r="EJ174" s="17">
        <v>0</v>
      </c>
      <c r="EK174" s="17">
        <v>0</v>
      </c>
      <c r="EL174" s="17">
        <v>0</v>
      </c>
      <c r="EM174" s="17">
        <v>0</v>
      </c>
      <c r="EN174" s="17">
        <v>0</v>
      </c>
      <c r="EO174" s="17">
        <v>0</v>
      </c>
      <c r="EP174" s="17">
        <v>0</v>
      </c>
      <c r="EQ174" s="17">
        <v>0</v>
      </c>
      <c r="ER174" s="17">
        <v>0</v>
      </c>
      <c r="ES174" s="17">
        <v>0</v>
      </c>
      <c r="ET174" s="17">
        <v>0</v>
      </c>
      <c r="EU174" s="17">
        <v>0</v>
      </c>
      <c r="EV174" s="17">
        <v>0</v>
      </c>
      <c r="EW174" s="17">
        <v>0</v>
      </c>
      <c r="EX174" s="17">
        <v>0</v>
      </c>
      <c r="EY174" s="17">
        <v>0</v>
      </c>
      <c r="EZ174" s="17">
        <v>0</v>
      </c>
      <c r="FA174" s="17">
        <v>0</v>
      </c>
      <c r="FB174" s="17">
        <v>0</v>
      </c>
      <c r="FC174" s="17">
        <v>0</v>
      </c>
      <c r="FD174" s="17">
        <v>0</v>
      </c>
      <c r="FE174" s="17">
        <v>0</v>
      </c>
      <c r="FF174" s="17">
        <v>0</v>
      </c>
      <c r="FG174" s="17">
        <v>0</v>
      </c>
      <c r="FH174" s="17">
        <v>0</v>
      </c>
      <c r="FI174" s="17">
        <v>0</v>
      </c>
      <c r="FJ174" s="17">
        <v>0</v>
      </c>
      <c r="FK174" s="17">
        <v>0</v>
      </c>
      <c r="FL174" s="17">
        <v>0</v>
      </c>
      <c r="FM174" s="17">
        <v>0</v>
      </c>
      <c r="FN174" s="17">
        <v>0</v>
      </c>
      <c r="FO174" s="17">
        <v>0</v>
      </c>
      <c r="FP174" s="17">
        <v>0</v>
      </c>
      <c r="FQ174" s="17">
        <v>0</v>
      </c>
      <c r="FR174" s="17">
        <v>0</v>
      </c>
      <c r="FS174" s="17">
        <v>0</v>
      </c>
      <c r="FT174" s="17">
        <v>0</v>
      </c>
      <c r="FU174" s="17">
        <v>0</v>
      </c>
      <c r="FV174" s="17">
        <v>0</v>
      </c>
      <c r="FW174" s="17">
        <v>0</v>
      </c>
      <c r="FX174" s="17">
        <v>0</v>
      </c>
      <c r="FY174" s="17">
        <v>0</v>
      </c>
      <c r="FZ174" s="17">
        <v>0</v>
      </c>
      <c r="GA174" s="17">
        <v>0</v>
      </c>
      <c r="GB174" s="17">
        <v>0</v>
      </c>
      <c r="GC174" s="17">
        <v>0</v>
      </c>
      <c r="GD174" s="17">
        <v>0</v>
      </c>
      <c r="GE174" s="17">
        <v>0</v>
      </c>
      <c r="GF174" s="17">
        <v>0</v>
      </c>
      <c r="GG174" s="17">
        <v>0</v>
      </c>
      <c r="GH174" s="17">
        <v>0</v>
      </c>
      <c r="GI174" s="17">
        <v>0</v>
      </c>
      <c r="GJ174" s="17">
        <v>0</v>
      </c>
      <c r="GK174" s="17">
        <v>0</v>
      </c>
      <c r="GL174" s="17">
        <v>0</v>
      </c>
      <c r="GM174" s="17">
        <v>0</v>
      </c>
      <c r="GN174" s="17">
        <v>0</v>
      </c>
      <c r="GO174" s="17">
        <v>0</v>
      </c>
      <c r="GP174" s="17">
        <v>0</v>
      </c>
      <c r="GQ174" s="17">
        <v>0</v>
      </c>
      <c r="GR174" s="17">
        <v>0</v>
      </c>
      <c r="GS174" s="17">
        <v>0</v>
      </c>
      <c r="GT174" s="17">
        <v>0</v>
      </c>
      <c r="GU174" s="17">
        <v>0</v>
      </c>
      <c r="GV174" s="17">
        <v>0</v>
      </c>
      <c r="GW174" s="17">
        <v>0</v>
      </c>
      <c r="GX174" s="17">
        <v>0</v>
      </c>
      <c r="GY174" s="17">
        <v>0</v>
      </c>
      <c r="GZ174" s="17">
        <v>0</v>
      </c>
      <c r="HA174" s="17">
        <v>0</v>
      </c>
      <c r="HB174" s="17">
        <v>0</v>
      </c>
      <c r="HC174" s="17">
        <v>0</v>
      </c>
      <c r="HD174" s="17">
        <v>0</v>
      </c>
      <c r="HE174" s="17">
        <v>0</v>
      </c>
      <c r="HF174" s="17">
        <v>0</v>
      </c>
      <c r="HG174" s="17">
        <v>0</v>
      </c>
      <c r="HH174" s="17">
        <v>0</v>
      </c>
      <c r="HI174" s="17">
        <v>0</v>
      </c>
      <c r="HJ174" s="17">
        <v>0</v>
      </c>
      <c r="HK174" s="17">
        <v>0</v>
      </c>
      <c r="HL174" s="17">
        <v>0</v>
      </c>
      <c r="HM174" s="17">
        <v>0</v>
      </c>
      <c r="HN174" s="17">
        <v>0</v>
      </c>
      <c r="HO174" s="17">
        <v>0</v>
      </c>
      <c r="HP174" s="17">
        <v>0</v>
      </c>
      <c r="HQ174" s="17">
        <v>0</v>
      </c>
      <c r="HR174" s="17">
        <v>0</v>
      </c>
      <c r="HS174" s="17">
        <v>0</v>
      </c>
      <c r="HT174" s="17">
        <v>0</v>
      </c>
      <c r="HU174" s="17">
        <v>0</v>
      </c>
      <c r="HV174" s="17">
        <v>0</v>
      </c>
      <c r="HW174" s="17">
        <v>0</v>
      </c>
      <c r="HX174" s="17">
        <v>0</v>
      </c>
      <c r="HY174" s="17">
        <v>0</v>
      </c>
      <c r="HZ174" s="17">
        <v>0</v>
      </c>
      <c r="IA174" s="17">
        <v>0</v>
      </c>
      <c r="IB174" s="17">
        <v>0</v>
      </c>
      <c r="IC174" s="17">
        <v>0</v>
      </c>
      <c r="ID174" s="17">
        <v>0</v>
      </c>
      <c r="IE174" s="17">
        <v>0</v>
      </c>
      <c r="IF174" s="17">
        <v>0</v>
      </c>
      <c r="IG174" s="17">
        <v>0</v>
      </c>
      <c r="IH174" s="17">
        <v>0</v>
      </c>
      <c r="II174" s="17">
        <v>0</v>
      </c>
      <c r="IJ174" s="17">
        <v>0</v>
      </c>
      <c r="IK174" s="17">
        <v>0</v>
      </c>
      <c r="IL174" s="17">
        <v>0</v>
      </c>
      <c r="IM174" s="17">
        <v>0</v>
      </c>
      <c r="IN174" s="17">
        <v>0</v>
      </c>
      <c r="IO174" s="17">
        <v>0</v>
      </c>
      <c r="IP174" s="17">
        <v>0</v>
      </c>
      <c r="IQ174" s="17">
        <v>0</v>
      </c>
      <c r="IR174" s="17">
        <v>0</v>
      </c>
      <c r="IS174" s="17">
        <v>0</v>
      </c>
      <c r="IT174" s="17">
        <v>0</v>
      </c>
      <c r="IU174" s="17">
        <v>0</v>
      </c>
      <c r="IV174" s="17">
        <v>0</v>
      </c>
      <c r="IW174" s="17">
        <v>0</v>
      </c>
      <c r="IX174" s="17">
        <v>0</v>
      </c>
      <c r="IY174" s="17">
        <v>0</v>
      </c>
      <c r="IZ174" s="17">
        <v>0</v>
      </c>
      <c r="JA174" s="17">
        <v>0</v>
      </c>
      <c r="JB174" s="17">
        <v>0</v>
      </c>
      <c r="JC174" s="17">
        <v>0</v>
      </c>
      <c r="JD174" s="17">
        <v>0</v>
      </c>
      <c r="JE174" s="17">
        <v>0</v>
      </c>
      <c r="JF174" s="17">
        <v>0</v>
      </c>
      <c r="JG174" s="17">
        <v>0</v>
      </c>
      <c r="JH174" s="17">
        <v>0</v>
      </c>
      <c r="JI174" s="17">
        <v>0</v>
      </c>
      <c r="JJ174" s="17">
        <v>0</v>
      </c>
      <c r="JK174" s="17">
        <v>0</v>
      </c>
      <c r="JL174" s="17">
        <v>0</v>
      </c>
      <c r="JM174" s="17">
        <v>0</v>
      </c>
      <c r="JN174" s="17">
        <v>0</v>
      </c>
      <c r="JO174" s="17">
        <v>0</v>
      </c>
      <c r="JP174" s="17">
        <v>0</v>
      </c>
      <c r="JQ174" s="17">
        <v>0</v>
      </c>
      <c r="JR174" s="17">
        <v>0</v>
      </c>
      <c r="JS174" s="17">
        <v>0</v>
      </c>
      <c r="JT174" s="17">
        <v>0</v>
      </c>
      <c r="JU174" s="17">
        <v>0</v>
      </c>
      <c r="JV174" s="17">
        <v>0</v>
      </c>
      <c r="JW174" s="17">
        <v>0</v>
      </c>
      <c r="JX174" s="17">
        <v>0</v>
      </c>
      <c r="JY174" s="17">
        <v>0</v>
      </c>
    </row>
    <row r="175" spans="1:285" x14ac:dyDescent="0.15">
      <c r="A175" s="17" t="s">
        <v>682</v>
      </c>
      <c r="B175" s="17" t="s">
        <v>683</v>
      </c>
      <c r="C175" s="17">
        <v>0</v>
      </c>
      <c r="D175" s="17">
        <v>0</v>
      </c>
      <c r="E175" s="17">
        <v>0</v>
      </c>
      <c r="F175" s="17">
        <v>0</v>
      </c>
      <c r="G175" s="17">
        <v>0</v>
      </c>
      <c r="H175" s="17">
        <v>0</v>
      </c>
      <c r="I175" s="17">
        <v>15.48</v>
      </c>
      <c r="J175" s="17">
        <v>15.48</v>
      </c>
      <c r="K175" s="17">
        <v>15.48</v>
      </c>
      <c r="L175" s="17">
        <v>15.48</v>
      </c>
      <c r="M175" s="17">
        <v>15.48</v>
      </c>
      <c r="N175" s="17">
        <v>15.51</v>
      </c>
      <c r="O175" s="17">
        <v>15.51</v>
      </c>
      <c r="P175" s="17">
        <v>15.5</v>
      </c>
      <c r="Q175" s="17">
        <v>15.48</v>
      </c>
      <c r="R175" s="17">
        <v>15.5</v>
      </c>
      <c r="S175" s="17">
        <v>15.5</v>
      </c>
      <c r="T175" s="17">
        <v>15.49</v>
      </c>
      <c r="U175" s="17">
        <v>15.5</v>
      </c>
      <c r="V175" s="17">
        <v>15.5</v>
      </c>
      <c r="W175" s="17">
        <v>15.5</v>
      </c>
      <c r="X175" s="17">
        <v>15.53</v>
      </c>
      <c r="Y175" s="17">
        <v>15.54</v>
      </c>
      <c r="Z175" s="17">
        <v>15.55</v>
      </c>
      <c r="AA175" s="17">
        <v>15.54</v>
      </c>
      <c r="AB175" s="17">
        <v>0</v>
      </c>
      <c r="AC175" s="17">
        <v>0</v>
      </c>
      <c r="AD175" s="17">
        <v>0</v>
      </c>
      <c r="AE175" s="17">
        <v>0</v>
      </c>
      <c r="AF175" s="17">
        <v>0</v>
      </c>
      <c r="AG175" s="17">
        <v>0</v>
      </c>
      <c r="AH175" s="17">
        <v>0</v>
      </c>
      <c r="AI175" s="17">
        <v>0</v>
      </c>
      <c r="AJ175" s="17">
        <v>0</v>
      </c>
      <c r="AK175" s="17">
        <v>0</v>
      </c>
      <c r="AL175" s="17">
        <v>0</v>
      </c>
      <c r="AM175" s="17">
        <v>0</v>
      </c>
      <c r="AN175" s="17">
        <v>0</v>
      </c>
      <c r="AO175" s="17">
        <v>0</v>
      </c>
      <c r="AP175" s="17">
        <v>0</v>
      </c>
      <c r="AQ175" s="17">
        <v>0</v>
      </c>
      <c r="AR175" s="17">
        <v>0</v>
      </c>
      <c r="AS175" s="17">
        <v>0</v>
      </c>
      <c r="AT175" s="17">
        <v>0</v>
      </c>
      <c r="AU175" s="17">
        <v>0</v>
      </c>
      <c r="AV175" s="17">
        <v>0</v>
      </c>
      <c r="AW175" s="17">
        <v>0</v>
      </c>
      <c r="AX175" s="17">
        <v>0</v>
      </c>
      <c r="AY175" s="17">
        <v>0</v>
      </c>
      <c r="AZ175" s="17">
        <v>0</v>
      </c>
      <c r="BA175" s="17">
        <v>0</v>
      </c>
      <c r="BB175" s="17">
        <v>0</v>
      </c>
      <c r="BC175" s="17">
        <v>0</v>
      </c>
      <c r="BD175" s="17">
        <v>0</v>
      </c>
      <c r="BE175" s="17">
        <v>0</v>
      </c>
      <c r="BF175" s="17">
        <v>0</v>
      </c>
      <c r="BG175" s="17">
        <v>0</v>
      </c>
      <c r="BH175" s="17">
        <v>0</v>
      </c>
      <c r="BI175" s="17">
        <v>0</v>
      </c>
      <c r="BJ175" s="17">
        <v>0</v>
      </c>
      <c r="BK175" s="17">
        <v>0</v>
      </c>
      <c r="BL175" s="17">
        <v>0</v>
      </c>
      <c r="BM175" s="17">
        <v>0</v>
      </c>
      <c r="BN175" s="17">
        <v>0</v>
      </c>
      <c r="BO175" s="17">
        <v>0</v>
      </c>
      <c r="BP175" s="17">
        <v>0</v>
      </c>
      <c r="BQ175" s="17">
        <v>0</v>
      </c>
      <c r="BR175" s="17">
        <v>0</v>
      </c>
      <c r="BS175" s="17">
        <v>0</v>
      </c>
      <c r="BT175" s="17">
        <v>0</v>
      </c>
      <c r="BU175" s="17">
        <v>0</v>
      </c>
      <c r="BV175" s="17">
        <v>0</v>
      </c>
      <c r="BW175" s="17">
        <v>0</v>
      </c>
      <c r="BX175" s="17">
        <v>0</v>
      </c>
      <c r="BY175" s="17">
        <v>0</v>
      </c>
      <c r="BZ175" s="17">
        <v>0</v>
      </c>
      <c r="CA175" s="17">
        <v>0</v>
      </c>
      <c r="CB175" s="17">
        <v>0</v>
      </c>
      <c r="CC175" s="17">
        <v>0</v>
      </c>
      <c r="CD175" s="17">
        <v>0</v>
      </c>
      <c r="CE175" s="17">
        <v>0</v>
      </c>
      <c r="CF175" s="17">
        <v>0</v>
      </c>
      <c r="CG175" s="17">
        <v>0</v>
      </c>
      <c r="CH175" s="17">
        <v>0</v>
      </c>
      <c r="CI175" s="17">
        <v>0</v>
      </c>
      <c r="CJ175" s="17">
        <v>0</v>
      </c>
      <c r="CK175" s="17">
        <v>0</v>
      </c>
      <c r="CL175" s="17">
        <v>0</v>
      </c>
      <c r="CM175" s="17">
        <v>0</v>
      </c>
      <c r="CN175" s="17">
        <v>0</v>
      </c>
      <c r="CO175" s="17">
        <v>0</v>
      </c>
      <c r="CP175" s="17">
        <v>0</v>
      </c>
      <c r="CQ175" s="17">
        <v>0</v>
      </c>
      <c r="CR175" s="17">
        <v>0</v>
      </c>
      <c r="CS175" s="17">
        <v>0</v>
      </c>
      <c r="CT175" s="17">
        <v>0</v>
      </c>
      <c r="CU175" s="17">
        <v>0</v>
      </c>
      <c r="CV175" s="17">
        <v>0</v>
      </c>
      <c r="CW175" s="17">
        <v>0</v>
      </c>
      <c r="CX175" s="17">
        <v>0</v>
      </c>
      <c r="CY175" s="17">
        <v>0</v>
      </c>
      <c r="CZ175" s="17">
        <v>0</v>
      </c>
      <c r="DA175" s="17">
        <v>0</v>
      </c>
      <c r="DB175" s="17">
        <v>0</v>
      </c>
      <c r="DC175" s="17">
        <v>0</v>
      </c>
      <c r="DD175" s="17">
        <v>0</v>
      </c>
      <c r="DE175" s="17">
        <v>0</v>
      </c>
      <c r="DF175" s="17">
        <v>0</v>
      </c>
      <c r="DG175" s="17">
        <v>0</v>
      </c>
      <c r="DH175" s="17">
        <v>0</v>
      </c>
      <c r="DI175" s="17">
        <v>0</v>
      </c>
      <c r="DJ175" s="17">
        <v>0</v>
      </c>
      <c r="DK175" s="17">
        <v>0</v>
      </c>
      <c r="DL175" s="17">
        <v>0</v>
      </c>
      <c r="DM175" s="17">
        <v>0</v>
      </c>
      <c r="DN175" s="17">
        <v>0</v>
      </c>
      <c r="DO175" s="17">
        <v>0</v>
      </c>
      <c r="DP175" s="17">
        <v>0</v>
      </c>
      <c r="DQ175" s="17">
        <v>0</v>
      </c>
      <c r="DR175" s="17">
        <v>0</v>
      </c>
      <c r="DS175" s="17">
        <v>0</v>
      </c>
      <c r="DT175" s="17">
        <v>0</v>
      </c>
      <c r="DU175" s="17">
        <v>0</v>
      </c>
      <c r="DV175" s="17">
        <v>0</v>
      </c>
      <c r="DW175" s="17">
        <v>0</v>
      </c>
      <c r="DX175" s="17">
        <v>0</v>
      </c>
      <c r="DY175" s="17">
        <v>0</v>
      </c>
      <c r="DZ175" s="17">
        <v>0</v>
      </c>
      <c r="EA175" s="17">
        <v>0</v>
      </c>
      <c r="EB175" s="17">
        <v>0</v>
      </c>
      <c r="EC175" s="17">
        <v>0</v>
      </c>
      <c r="ED175" s="17">
        <v>0</v>
      </c>
      <c r="EE175" s="17">
        <v>0</v>
      </c>
      <c r="EF175" s="17">
        <v>0</v>
      </c>
      <c r="EG175" s="17">
        <v>0</v>
      </c>
      <c r="EH175" s="17">
        <v>0</v>
      </c>
      <c r="EI175" s="17">
        <v>0</v>
      </c>
      <c r="EJ175" s="17">
        <v>0</v>
      </c>
      <c r="EK175" s="17">
        <v>0</v>
      </c>
      <c r="EL175" s="17">
        <v>0</v>
      </c>
      <c r="EM175" s="17">
        <v>0</v>
      </c>
      <c r="EN175" s="17">
        <v>0</v>
      </c>
      <c r="EO175" s="17">
        <v>0</v>
      </c>
      <c r="EP175" s="17">
        <v>0</v>
      </c>
      <c r="EQ175" s="17">
        <v>0</v>
      </c>
      <c r="ER175" s="17">
        <v>0</v>
      </c>
      <c r="ES175" s="17">
        <v>0</v>
      </c>
      <c r="ET175" s="17">
        <v>0</v>
      </c>
      <c r="EU175" s="17">
        <v>0</v>
      </c>
      <c r="EV175" s="17">
        <v>0</v>
      </c>
      <c r="EW175" s="17">
        <v>0</v>
      </c>
      <c r="EX175" s="17">
        <v>0</v>
      </c>
      <c r="EY175" s="17">
        <v>0</v>
      </c>
      <c r="EZ175" s="17">
        <v>0</v>
      </c>
      <c r="FA175" s="17">
        <v>0</v>
      </c>
      <c r="FB175" s="17">
        <v>0</v>
      </c>
      <c r="FC175" s="17">
        <v>0</v>
      </c>
      <c r="FD175" s="17">
        <v>0</v>
      </c>
      <c r="FE175" s="17">
        <v>0</v>
      </c>
      <c r="FF175" s="17">
        <v>0</v>
      </c>
      <c r="FG175" s="17">
        <v>0</v>
      </c>
      <c r="FH175" s="17">
        <v>0</v>
      </c>
      <c r="FI175" s="17">
        <v>0</v>
      </c>
      <c r="FJ175" s="17">
        <v>0</v>
      </c>
      <c r="FK175" s="17">
        <v>0</v>
      </c>
      <c r="FL175" s="17">
        <v>0</v>
      </c>
      <c r="FM175" s="17">
        <v>0</v>
      </c>
      <c r="FN175" s="17">
        <v>0</v>
      </c>
      <c r="FO175" s="17">
        <v>0</v>
      </c>
      <c r="FP175" s="17">
        <v>0</v>
      </c>
      <c r="FQ175" s="17">
        <v>0</v>
      </c>
      <c r="FR175" s="17">
        <v>0</v>
      </c>
      <c r="FS175" s="17">
        <v>0</v>
      </c>
      <c r="FT175" s="17">
        <v>0</v>
      </c>
      <c r="FU175" s="17">
        <v>0</v>
      </c>
      <c r="FV175" s="17">
        <v>0</v>
      </c>
      <c r="FW175" s="17">
        <v>0</v>
      </c>
      <c r="FX175" s="17">
        <v>0</v>
      </c>
      <c r="FY175" s="17">
        <v>0</v>
      </c>
      <c r="FZ175" s="17">
        <v>0</v>
      </c>
      <c r="GA175" s="17">
        <v>0</v>
      </c>
      <c r="GB175" s="17">
        <v>0</v>
      </c>
      <c r="GC175" s="17">
        <v>0</v>
      </c>
      <c r="GD175" s="17">
        <v>0</v>
      </c>
      <c r="GE175" s="17">
        <v>0</v>
      </c>
      <c r="GF175" s="17">
        <v>0</v>
      </c>
      <c r="GG175" s="17">
        <v>0</v>
      </c>
      <c r="GH175" s="17">
        <v>0</v>
      </c>
      <c r="GI175" s="17">
        <v>0</v>
      </c>
      <c r="GJ175" s="17">
        <v>0</v>
      </c>
      <c r="GK175" s="17">
        <v>0</v>
      </c>
      <c r="GL175" s="17">
        <v>0</v>
      </c>
      <c r="GM175" s="17">
        <v>0</v>
      </c>
      <c r="GN175" s="17">
        <v>0</v>
      </c>
      <c r="GO175" s="17">
        <v>0</v>
      </c>
      <c r="GP175" s="17">
        <v>0</v>
      </c>
      <c r="GQ175" s="17">
        <v>0</v>
      </c>
      <c r="GR175" s="17">
        <v>0</v>
      </c>
      <c r="GS175" s="17">
        <v>0</v>
      </c>
      <c r="GT175" s="17">
        <v>0</v>
      </c>
      <c r="GU175" s="17">
        <v>0</v>
      </c>
      <c r="GV175" s="17">
        <v>0</v>
      </c>
      <c r="GW175" s="17">
        <v>0</v>
      </c>
      <c r="GX175" s="17">
        <v>0</v>
      </c>
      <c r="GY175" s="17">
        <v>0</v>
      </c>
      <c r="GZ175" s="17">
        <v>0</v>
      </c>
      <c r="HA175" s="17">
        <v>0</v>
      </c>
      <c r="HB175" s="17">
        <v>0</v>
      </c>
      <c r="HC175" s="17">
        <v>0</v>
      </c>
      <c r="HD175" s="17">
        <v>0</v>
      </c>
      <c r="HE175" s="17">
        <v>0</v>
      </c>
      <c r="HF175" s="17">
        <v>0</v>
      </c>
      <c r="HG175" s="17">
        <v>0</v>
      </c>
      <c r="HH175" s="17">
        <v>0</v>
      </c>
      <c r="HI175" s="17">
        <v>0</v>
      </c>
      <c r="HJ175" s="17">
        <v>0</v>
      </c>
      <c r="HK175" s="17">
        <v>0</v>
      </c>
      <c r="HL175" s="17">
        <v>0</v>
      </c>
      <c r="HM175" s="17">
        <v>0</v>
      </c>
      <c r="HN175" s="17">
        <v>0</v>
      </c>
      <c r="HO175" s="17">
        <v>0</v>
      </c>
      <c r="HP175" s="17">
        <v>0</v>
      </c>
      <c r="HQ175" s="17">
        <v>0</v>
      </c>
      <c r="HR175" s="17">
        <v>0</v>
      </c>
      <c r="HS175" s="17">
        <v>0</v>
      </c>
      <c r="HT175" s="17">
        <v>0</v>
      </c>
      <c r="HU175" s="17">
        <v>0</v>
      </c>
      <c r="HV175" s="17">
        <v>0</v>
      </c>
      <c r="HW175" s="17">
        <v>0</v>
      </c>
      <c r="HX175" s="17">
        <v>0</v>
      </c>
      <c r="HY175" s="17">
        <v>0</v>
      </c>
      <c r="HZ175" s="17">
        <v>0</v>
      </c>
      <c r="IA175" s="17">
        <v>0</v>
      </c>
      <c r="IB175" s="17">
        <v>0</v>
      </c>
      <c r="IC175" s="17">
        <v>0</v>
      </c>
      <c r="ID175" s="17">
        <v>0</v>
      </c>
      <c r="IE175" s="17">
        <v>0</v>
      </c>
      <c r="IF175" s="17">
        <v>0</v>
      </c>
      <c r="IG175" s="17">
        <v>0</v>
      </c>
      <c r="IH175" s="17">
        <v>0</v>
      </c>
      <c r="II175" s="17">
        <v>0</v>
      </c>
      <c r="IJ175" s="17">
        <v>0</v>
      </c>
      <c r="IK175" s="17">
        <v>0</v>
      </c>
      <c r="IL175" s="17">
        <v>0</v>
      </c>
      <c r="IM175" s="17">
        <v>0</v>
      </c>
      <c r="IN175" s="17">
        <v>0</v>
      </c>
      <c r="IO175" s="17">
        <v>0</v>
      </c>
      <c r="IP175" s="17">
        <v>0</v>
      </c>
      <c r="IQ175" s="17">
        <v>0</v>
      </c>
      <c r="IR175" s="17">
        <v>0</v>
      </c>
      <c r="IS175" s="17">
        <v>0</v>
      </c>
      <c r="IT175" s="17">
        <v>0</v>
      </c>
      <c r="IU175" s="17">
        <v>0</v>
      </c>
      <c r="IV175" s="17">
        <v>0</v>
      </c>
      <c r="IW175" s="17">
        <v>0</v>
      </c>
      <c r="IX175" s="17">
        <v>0</v>
      </c>
      <c r="IY175" s="17">
        <v>0</v>
      </c>
      <c r="IZ175" s="17">
        <v>0</v>
      </c>
      <c r="JA175" s="17">
        <v>0</v>
      </c>
      <c r="JB175" s="17">
        <v>0</v>
      </c>
      <c r="JC175" s="17">
        <v>0</v>
      </c>
      <c r="JD175" s="17">
        <v>0</v>
      </c>
      <c r="JE175" s="17">
        <v>0</v>
      </c>
      <c r="JF175" s="17">
        <v>0</v>
      </c>
      <c r="JG175" s="17">
        <v>0</v>
      </c>
      <c r="JH175" s="17">
        <v>0</v>
      </c>
      <c r="JI175" s="17">
        <v>0</v>
      </c>
      <c r="JJ175" s="17">
        <v>0</v>
      </c>
      <c r="JK175" s="17">
        <v>0</v>
      </c>
      <c r="JL175" s="17">
        <v>0</v>
      </c>
      <c r="JM175" s="17">
        <v>0</v>
      </c>
      <c r="JN175" s="17">
        <v>0</v>
      </c>
      <c r="JO175" s="17">
        <v>0</v>
      </c>
      <c r="JP175" s="17">
        <v>0</v>
      </c>
      <c r="JQ175" s="17">
        <v>0</v>
      </c>
      <c r="JR175" s="17">
        <v>0</v>
      </c>
      <c r="JS175" s="17">
        <v>0</v>
      </c>
      <c r="JT175" s="17">
        <v>0</v>
      </c>
      <c r="JU175" s="17">
        <v>0</v>
      </c>
      <c r="JV175" s="17">
        <v>0</v>
      </c>
      <c r="JW175" s="17">
        <v>0</v>
      </c>
      <c r="JX175" s="17">
        <v>0</v>
      </c>
      <c r="JY175" s="17">
        <v>0</v>
      </c>
    </row>
    <row r="176" spans="1:285" x14ac:dyDescent="0.15">
      <c r="A176" s="17" t="s">
        <v>349</v>
      </c>
      <c r="B176" s="17" t="s">
        <v>350</v>
      </c>
      <c r="C176" s="17">
        <v>0</v>
      </c>
      <c r="D176" s="17">
        <v>3.22</v>
      </c>
      <c r="E176" s="17">
        <v>3.22</v>
      </c>
      <c r="F176" s="17">
        <v>3.22</v>
      </c>
      <c r="G176" s="17">
        <v>3.22</v>
      </c>
      <c r="H176" s="17">
        <v>3.22</v>
      </c>
      <c r="I176" s="17">
        <v>3.38</v>
      </c>
      <c r="J176" s="17">
        <v>3.38</v>
      </c>
      <c r="K176" s="17">
        <v>3.38</v>
      </c>
      <c r="L176" s="17">
        <v>3.38</v>
      </c>
      <c r="M176" s="17">
        <v>3.38</v>
      </c>
      <c r="N176" s="17">
        <v>3.45</v>
      </c>
      <c r="O176" s="17">
        <v>3.43</v>
      </c>
      <c r="P176" s="17">
        <v>3.4</v>
      </c>
      <c r="Q176" s="17">
        <v>3.39</v>
      </c>
      <c r="R176" s="17">
        <v>3.4</v>
      </c>
      <c r="S176" s="17">
        <v>3.43</v>
      </c>
      <c r="T176" s="17">
        <v>3.46</v>
      </c>
      <c r="U176" s="17">
        <v>3.53</v>
      </c>
      <c r="V176" s="17">
        <v>3.51</v>
      </c>
      <c r="W176" s="17">
        <v>3.49</v>
      </c>
      <c r="X176" s="17">
        <v>3.45</v>
      </c>
      <c r="Y176" s="17">
        <v>3.43</v>
      </c>
      <c r="Z176" s="17">
        <v>3.45</v>
      </c>
      <c r="AA176" s="17">
        <v>3.44</v>
      </c>
      <c r="AB176" s="17">
        <v>0</v>
      </c>
      <c r="AC176" s="17">
        <v>0</v>
      </c>
      <c r="AD176" s="17">
        <v>0</v>
      </c>
      <c r="AE176" s="17">
        <v>0</v>
      </c>
      <c r="AF176" s="17">
        <v>0</v>
      </c>
      <c r="AG176" s="17">
        <v>0</v>
      </c>
      <c r="AH176" s="17">
        <v>0</v>
      </c>
      <c r="AI176" s="17">
        <v>0</v>
      </c>
      <c r="AJ176" s="17">
        <v>0</v>
      </c>
      <c r="AK176" s="17">
        <v>0</v>
      </c>
      <c r="AL176" s="17">
        <v>0</v>
      </c>
      <c r="AM176" s="17">
        <v>0</v>
      </c>
      <c r="AN176" s="17">
        <v>0</v>
      </c>
      <c r="AO176" s="17">
        <v>0</v>
      </c>
      <c r="AP176" s="17">
        <v>0</v>
      </c>
      <c r="AQ176" s="17">
        <v>0</v>
      </c>
      <c r="AR176" s="17">
        <v>0</v>
      </c>
      <c r="AS176" s="17">
        <v>0</v>
      </c>
      <c r="AT176" s="17">
        <v>0</v>
      </c>
      <c r="AU176" s="17">
        <v>0</v>
      </c>
      <c r="AV176" s="17">
        <v>0</v>
      </c>
      <c r="AW176" s="17">
        <v>0</v>
      </c>
      <c r="AX176" s="17">
        <v>0</v>
      </c>
      <c r="AY176" s="17">
        <v>0</v>
      </c>
      <c r="AZ176" s="17">
        <v>0</v>
      </c>
      <c r="BA176" s="17">
        <v>0</v>
      </c>
      <c r="BB176" s="17">
        <v>0</v>
      </c>
      <c r="BC176" s="17">
        <v>0</v>
      </c>
      <c r="BD176" s="17">
        <v>0</v>
      </c>
      <c r="BE176" s="17">
        <v>0</v>
      </c>
      <c r="BF176" s="17">
        <v>0</v>
      </c>
      <c r="BG176" s="17">
        <v>0</v>
      </c>
      <c r="BH176" s="17">
        <v>0</v>
      </c>
      <c r="BI176" s="17">
        <v>0</v>
      </c>
      <c r="BJ176" s="17">
        <v>0</v>
      </c>
      <c r="BK176" s="17">
        <v>0</v>
      </c>
      <c r="BL176" s="17">
        <v>0</v>
      </c>
      <c r="BM176" s="17">
        <v>0</v>
      </c>
      <c r="BN176" s="17">
        <v>0</v>
      </c>
      <c r="BO176" s="17">
        <v>0</v>
      </c>
      <c r="BP176" s="17">
        <v>0</v>
      </c>
      <c r="BQ176" s="17">
        <v>0</v>
      </c>
      <c r="BR176" s="17">
        <v>0</v>
      </c>
      <c r="BS176" s="17">
        <v>0</v>
      </c>
      <c r="BT176" s="17">
        <v>0</v>
      </c>
      <c r="BU176" s="17">
        <v>0</v>
      </c>
      <c r="BV176" s="17">
        <v>0</v>
      </c>
      <c r="BW176" s="17">
        <v>0</v>
      </c>
      <c r="BX176" s="17">
        <v>0</v>
      </c>
      <c r="BY176" s="17">
        <v>0</v>
      </c>
      <c r="BZ176" s="17">
        <v>0</v>
      </c>
      <c r="CA176" s="17">
        <v>0</v>
      </c>
      <c r="CB176" s="17">
        <v>0</v>
      </c>
      <c r="CC176" s="17">
        <v>0</v>
      </c>
      <c r="CD176" s="17">
        <v>0</v>
      </c>
      <c r="CE176" s="17">
        <v>0</v>
      </c>
      <c r="CF176" s="17">
        <v>0</v>
      </c>
      <c r="CG176" s="17">
        <v>0</v>
      </c>
      <c r="CH176" s="17">
        <v>0</v>
      </c>
      <c r="CI176" s="17">
        <v>0</v>
      </c>
      <c r="CJ176" s="17">
        <v>0</v>
      </c>
      <c r="CK176" s="17">
        <v>0</v>
      </c>
      <c r="CL176" s="17">
        <v>0</v>
      </c>
      <c r="CM176" s="17">
        <v>0</v>
      </c>
      <c r="CN176" s="17">
        <v>0</v>
      </c>
      <c r="CO176" s="17">
        <v>0</v>
      </c>
      <c r="CP176" s="17">
        <v>0</v>
      </c>
      <c r="CQ176" s="17">
        <v>0</v>
      </c>
      <c r="CR176" s="17">
        <v>0</v>
      </c>
      <c r="CS176" s="17">
        <v>0</v>
      </c>
      <c r="CT176" s="17">
        <v>0</v>
      </c>
      <c r="CU176" s="17">
        <v>0</v>
      </c>
      <c r="CV176" s="17">
        <v>0</v>
      </c>
      <c r="CW176" s="17">
        <v>0</v>
      </c>
      <c r="CX176" s="17">
        <v>0</v>
      </c>
      <c r="CY176" s="17">
        <v>0</v>
      </c>
      <c r="CZ176" s="17">
        <v>0</v>
      </c>
      <c r="DA176" s="17">
        <v>0</v>
      </c>
      <c r="DB176" s="17">
        <v>0</v>
      </c>
      <c r="DC176" s="17">
        <v>0</v>
      </c>
      <c r="DD176" s="17">
        <v>0</v>
      </c>
      <c r="DE176" s="17">
        <v>0</v>
      </c>
      <c r="DF176" s="17">
        <v>0</v>
      </c>
      <c r="DG176" s="17">
        <v>0</v>
      </c>
      <c r="DH176" s="17">
        <v>0</v>
      </c>
      <c r="DI176" s="17">
        <v>0</v>
      </c>
      <c r="DJ176" s="17">
        <v>0</v>
      </c>
      <c r="DK176" s="17">
        <v>0</v>
      </c>
      <c r="DL176" s="17">
        <v>0</v>
      </c>
      <c r="DM176" s="17">
        <v>0</v>
      </c>
      <c r="DN176" s="17">
        <v>0</v>
      </c>
      <c r="DO176" s="17">
        <v>0</v>
      </c>
      <c r="DP176" s="17">
        <v>0</v>
      </c>
      <c r="DQ176" s="17">
        <v>0</v>
      </c>
      <c r="DR176" s="17">
        <v>0</v>
      </c>
      <c r="DS176" s="17">
        <v>0</v>
      </c>
      <c r="DT176" s="17">
        <v>0</v>
      </c>
      <c r="DU176" s="17">
        <v>0</v>
      </c>
      <c r="DV176" s="17">
        <v>0</v>
      </c>
      <c r="DW176" s="17">
        <v>0</v>
      </c>
      <c r="DX176" s="17">
        <v>0</v>
      </c>
      <c r="DY176" s="17">
        <v>0</v>
      </c>
      <c r="DZ176" s="17">
        <v>0</v>
      </c>
      <c r="EA176" s="17">
        <v>0</v>
      </c>
      <c r="EB176" s="17">
        <v>0</v>
      </c>
      <c r="EC176" s="17">
        <v>0</v>
      </c>
      <c r="ED176" s="17">
        <v>0</v>
      </c>
      <c r="EE176" s="17">
        <v>0</v>
      </c>
      <c r="EF176" s="17">
        <v>0</v>
      </c>
      <c r="EG176" s="17">
        <v>0</v>
      </c>
      <c r="EH176" s="17">
        <v>0</v>
      </c>
      <c r="EI176" s="17">
        <v>0</v>
      </c>
      <c r="EJ176" s="17">
        <v>0</v>
      </c>
      <c r="EK176" s="17">
        <v>0</v>
      </c>
      <c r="EL176" s="17">
        <v>0</v>
      </c>
      <c r="EM176" s="17">
        <v>0</v>
      </c>
      <c r="EN176" s="17">
        <v>0</v>
      </c>
      <c r="EO176" s="17">
        <v>0</v>
      </c>
      <c r="EP176" s="17">
        <v>0</v>
      </c>
      <c r="EQ176" s="17">
        <v>0</v>
      </c>
      <c r="ER176" s="17">
        <v>0</v>
      </c>
      <c r="ES176" s="17">
        <v>0</v>
      </c>
      <c r="ET176" s="17">
        <v>0</v>
      </c>
      <c r="EU176" s="17">
        <v>0</v>
      </c>
      <c r="EV176" s="17">
        <v>0</v>
      </c>
      <c r="EW176" s="17">
        <v>0</v>
      </c>
      <c r="EX176" s="17">
        <v>0</v>
      </c>
      <c r="EY176" s="17">
        <v>0</v>
      </c>
      <c r="EZ176" s="17">
        <v>0</v>
      </c>
      <c r="FA176" s="17">
        <v>0</v>
      </c>
      <c r="FB176" s="17">
        <v>0</v>
      </c>
      <c r="FC176" s="17">
        <v>0</v>
      </c>
      <c r="FD176" s="17">
        <v>0</v>
      </c>
      <c r="FE176" s="17">
        <v>0</v>
      </c>
      <c r="FF176" s="17">
        <v>0</v>
      </c>
      <c r="FG176" s="17">
        <v>0</v>
      </c>
      <c r="FH176" s="17">
        <v>0</v>
      </c>
      <c r="FI176" s="17">
        <v>0</v>
      </c>
      <c r="FJ176" s="17">
        <v>0</v>
      </c>
      <c r="FK176" s="17">
        <v>0</v>
      </c>
      <c r="FL176" s="17">
        <v>0</v>
      </c>
      <c r="FM176" s="17">
        <v>0</v>
      </c>
      <c r="FN176" s="17">
        <v>0</v>
      </c>
      <c r="FO176" s="17">
        <v>0</v>
      </c>
      <c r="FP176" s="17">
        <v>0</v>
      </c>
      <c r="FQ176" s="17">
        <v>0</v>
      </c>
      <c r="FR176" s="17">
        <v>0</v>
      </c>
      <c r="FS176" s="17">
        <v>0</v>
      </c>
      <c r="FT176" s="17">
        <v>0</v>
      </c>
      <c r="FU176" s="17">
        <v>0</v>
      </c>
      <c r="FV176" s="17">
        <v>0</v>
      </c>
      <c r="FW176" s="17">
        <v>0</v>
      </c>
      <c r="FX176" s="17">
        <v>0</v>
      </c>
      <c r="FY176" s="17">
        <v>0</v>
      </c>
      <c r="FZ176" s="17">
        <v>0</v>
      </c>
      <c r="GA176" s="17">
        <v>0</v>
      </c>
      <c r="GB176" s="17">
        <v>0</v>
      </c>
      <c r="GC176" s="17">
        <v>0</v>
      </c>
      <c r="GD176" s="17">
        <v>0</v>
      </c>
      <c r="GE176" s="17">
        <v>0</v>
      </c>
      <c r="GF176" s="17">
        <v>0</v>
      </c>
      <c r="GG176" s="17">
        <v>0</v>
      </c>
      <c r="GH176" s="17">
        <v>0</v>
      </c>
      <c r="GI176" s="17">
        <v>0</v>
      </c>
      <c r="GJ176" s="17">
        <v>0</v>
      </c>
      <c r="GK176" s="17">
        <v>0</v>
      </c>
      <c r="GL176" s="17">
        <v>0</v>
      </c>
      <c r="GM176" s="17">
        <v>0</v>
      </c>
      <c r="GN176" s="17">
        <v>0</v>
      </c>
      <c r="GO176" s="17">
        <v>0</v>
      </c>
      <c r="GP176" s="17">
        <v>0</v>
      </c>
      <c r="GQ176" s="17">
        <v>0</v>
      </c>
      <c r="GR176" s="17">
        <v>0</v>
      </c>
      <c r="GS176" s="17">
        <v>0</v>
      </c>
      <c r="GT176" s="17">
        <v>0</v>
      </c>
      <c r="GU176" s="17">
        <v>0</v>
      </c>
      <c r="GV176" s="17">
        <v>0</v>
      </c>
      <c r="GW176" s="17">
        <v>0</v>
      </c>
      <c r="GX176" s="17">
        <v>0</v>
      </c>
      <c r="GY176" s="17">
        <v>0</v>
      </c>
      <c r="GZ176" s="17">
        <v>0</v>
      </c>
      <c r="HA176" s="17">
        <v>0</v>
      </c>
      <c r="HB176" s="17">
        <v>0</v>
      </c>
      <c r="HC176" s="17">
        <v>0</v>
      </c>
      <c r="HD176" s="17">
        <v>0</v>
      </c>
      <c r="HE176" s="17">
        <v>0</v>
      </c>
      <c r="HF176" s="17">
        <v>0</v>
      </c>
      <c r="HG176" s="17">
        <v>0</v>
      </c>
      <c r="HH176" s="17">
        <v>0</v>
      </c>
      <c r="HI176" s="17">
        <v>0</v>
      </c>
      <c r="HJ176" s="17">
        <v>0</v>
      </c>
      <c r="HK176" s="17">
        <v>0</v>
      </c>
      <c r="HL176" s="17">
        <v>0</v>
      </c>
      <c r="HM176" s="17">
        <v>0</v>
      </c>
      <c r="HN176" s="17">
        <v>0</v>
      </c>
      <c r="HO176" s="17">
        <v>0</v>
      </c>
      <c r="HP176" s="17">
        <v>0</v>
      </c>
      <c r="HQ176" s="17">
        <v>0</v>
      </c>
      <c r="HR176" s="17">
        <v>0</v>
      </c>
      <c r="HS176" s="17">
        <v>0</v>
      </c>
      <c r="HT176" s="17">
        <v>0</v>
      </c>
      <c r="HU176" s="17">
        <v>0</v>
      </c>
      <c r="HV176" s="17">
        <v>0</v>
      </c>
      <c r="HW176" s="17">
        <v>0</v>
      </c>
      <c r="HX176" s="17">
        <v>0</v>
      </c>
      <c r="HY176" s="17">
        <v>0</v>
      </c>
      <c r="HZ176" s="17">
        <v>0</v>
      </c>
      <c r="IA176" s="17">
        <v>0</v>
      </c>
      <c r="IB176" s="17">
        <v>0</v>
      </c>
      <c r="IC176" s="17">
        <v>0</v>
      </c>
      <c r="ID176" s="17">
        <v>0</v>
      </c>
      <c r="IE176" s="17">
        <v>0</v>
      </c>
      <c r="IF176" s="17">
        <v>0</v>
      </c>
      <c r="IG176" s="17">
        <v>0</v>
      </c>
      <c r="IH176" s="17">
        <v>0</v>
      </c>
      <c r="II176" s="17">
        <v>0</v>
      </c>
      <c r="IJ176" s="17">
        <v>0</v>
      </c>
      <c r="IK176" s="17">
        <v>0</v>
      </c>
      <c r="IL176" s="17">
        <v>0</v>
      </c>
      <c r="IM176" s="17">
        <v>0</v>
      </c>
      <c r="IN176" s="17">
        <v>0</v>
      </c>
      <c r="IO176" s="17">
        <v>0</v>
      </c>
      <c r="IP176" s="17">
        <v>0</v>
      </c>
      <c r="IQ176" s="17">
        <v>0</v>
      </c>
      <c r="IR176" s="17">
        <v>0</v>
      </c>
      <c r="IS176" s="17">
        <v>0</v>
      </c>
      <c r="IT176" s="17">
        <v>0</v>
      </c>
      <c r="IU176" s="17">
        <v>0</v>
      </c>
      <c r="IV176" s="17">
        <v>0</v>
      </c>
      <c r="IW176" s="17">
        <v>0</v>
      </c>
      <c r="IX176" s="17">
        <v>0</v>
      </c>
      <c r="IY176" s="17">
        <v>0</v>
      </c>
      <c r="IZ176" s="17">
        <v>0</v>
      </c>
      <c r="JA176" s="17">
        <v>0</v>
      </c>
      <c r="JB176" s="17">
        <v>0</v>
      </c>
      <c r="JC176" s="17">
        <v>0</v>
      </c>
      <c r="JD176" s="17">
        <v>0</v>
      </c>
      <c r="JE176" s="17">
        <v>0</v>
      </c>
      <c r="JF176" s="17">
        <v>0</v>
      </c>
      <c r="JG176" s="17">
        <v>0</v>
      </c>
      <c r="JH176" s="17">
        <v>0</v>
      </c>
      <c r="JI176" s="17">
        <v>0</v>
      </c>
      <c r="JJ176" s="17">
        <v>0</v>
      </c>
      <c r="JK176" s="17">
        <v>0</v>
      </c>
      <c r="JL176" s="17">
        <v>0</v>
      </c>
      <c r="JM176" s="17">
        <v>0</v>
      </c>
      <c r="JN176" s="17">
        <v>0</v>
      </c>
      <c r="JO176" s="17">
        <v>0</v>
      </c>
      <c r="JP176" s="17">
        <v>0</v>
      </c>
      <c r="JQ176" s="17">
        <v>0</v>
      </c>
      <c r="JR176" s="17">
        <v>0</v>
      </c>
      <c r="JS176" s="17">
        <v>0</v>
      </c>
      <c r="JT176" s="17">
        <v>0</v>
      </c>
      <c r="JU176" s="17">
        <v>0</v>
      </c>
      <c r="JV176" s="17">
        <v>0</v>
      </c>
      <c r="JW176" s="17">
        <v>0</v>
      </c>
      <c r="JX176" s="17">
        <v>0</v>
      </c>
      <c r="JY176" s="17">
        <v>0</v>
      </c>
    </row>
    <row r="177" spans="1:285" x14ac:dyDescent="0.15">
      <c r="A177" s="17" t="s">
        <v>1010</v>
      </c>
      <c r="B177" s="17" t="s">
        <v>1011</v>
      </c>
      <c r="C177" s="17">
        <v>0</v>
      </c>
      <c r="D177" s="17">
        <v>0</v>
      </c>
      <c r="E177" s="17">
        <v>0</v>
      </c>
      <c r="F177" s="17">
        <v>0</v>
      </c>
      <c r="G177" s="17">
        <v>0</v>
      </c>
      <c r="H177" s="17">
        <v>0</v>
      </c>
      <c r="I177" s="17">
        <v>12.84</v>
      </c>
      <c r="J177" s="17">
        <v>12.84</v>
      </c>
      <c r="K177" s="17">
        <v>12.84</v>
      </c>
      <c r="L177" s="17">
        <v>12.84</v>
      </c>
      <c r="M177" s="17">
        <v>12.84</v>
      </c>
      <c r="N177" s="17">
        <v>12.82</v>
      </c>
      <c r="O177" s="17">
        <v>12.81</v>
      </c>
      <c r="P177" s="17">
        <v>12.8</v>
      </c>
      <c r="Q177" s="17">
        <v>12.77</v>
      </c>
      <c r="R177" s="17">
        <v>12.78</v>
      </c>
      <c r="S177" s="17">
        <v>12.79</v>
      </c>
      <c r="T177" s="17">
        <v>12.84</v>
      </c>
      <c r="U177" s="17">
        <v>12.84</v>
      </c>
      <c r="V177" s="17">
        <v>12.82</v>
      </c>
      <c r="W177" s="17">
        <v>12.82</v>
      </c>
      <c r="X177" s="17">
        <v>12.8</v>
      </c>
      <c r="Y177" s="17">
        <v>12.8</v>
      </c>
      <c r="Z177" s="17">
        <v>12.81</v>
      </c>
      <c r="AA177" s="17">
        <v>12.8</v>
      </c>
      <c r="AB177" s="17">
        <v>0</v>
      </c>
      <c r="AC177" s="17">
        <v>0</v>
      </c>
      <c r="AD177" s="17">
        <v>0</v>
      </c>
      <c r="AE177" s="17">
        <v>0</v>
      </c>
      <c r="AF177" s="17">
        <v>0</v>
      </c>
      <c r="AG177" s="17">
        <v>0</v>
      </c>
      <c r="AH177" s="17">
        <v>0</v>
      </c>
      <c r="AI177" s="17">
        <v>0</v>
      </c>
      <c r="AJ177" s="17">
        <v>0</v>
      </c>
      <c r="AK177" s="17">
        <v>0</v>
      </c>
      <c r="AL177" s="17">
        <v>0</v>
      </c>
      <c r="AM177" s="17">
        <v>0</v>
      </c>
      <c r="AN177" s="17">
        <v>0</v>
      </c>
      <c r="AO177" s="17">
        <v>0</v>
      </c>
      <c r="AP177" s="17">
        <v>0</v>
      </c>
      <c r="AQ177" s="17">
        <v>0</v>
      </c>
      <c r="AR177" s="17">
        <v>0</v>
      </c>
      <c r="AS177" s="17">
        <v>0</v>
      </c>
      <c r="AT177" s="17">
        <v>0</v>
      </c>
      <c r="AU177" s="17">
        <v>0</v>
      </c>
      <c r="AV177" s="17">
        <v>0</v>
      </c>
      <c r="AW177" s="17">
        <v>0</v>
      </c>
      <c r="AX177" s="17">
        <v>0</v>
      </c>
      <c r="AY177" s="17">
        <v>0</v>
      </c>
      <c r="AZ177" s="17">
        <v>0</v>
      </c>
      <c r="BA177" s="17">
        <v>0</v>
      </c>
      <c r="BB177" s="17">
        <v>0</v>
      </c>
      <c r="BC177" s="17">
        <v>0</v>
      </c>
      <c r="BD177" s="17">
        <v>0</v>
      </c>
      <c r="BE177" s="17">
        <v>0</v>
      </c>
      <c r="BF177" s="17">
        <v>0</v>
      </c>
      <c r="BG177" s="17">
        <v>0</v>
      </c>
      <c r="BH177" s="17">
        <v>0</v>
      </c>
      <c r="BI177" s="17">
        <v>0</v>
      </c>
      <c r="BJ177" s="17">
        <v>0</v>
      </c>
      <c r="BK177" s="17">
        <v>0</v>
      </c>
      <c r="BL177" s="17">
        <v>0</v>
      </c>
      <c r="BM177" s="17">
        <v>0</v>
      </c>
      <c r="BN177" s="17">
        <v>0</v>
      </c>
      <c r="BO177" s="17">
        <v>0</v>
      </c>
      <c r="BP177" s="17">
        <v>0</v>
      </c>
      <c r="BQ177" s="17">
        <v>0</v>
      </c>
      <c r="BR177" s="17">
        <v>0</v>
      </c>
      <c r="BS177" s="17">
        <v>0</v>
      </c>
      <c r="BT177" s="17">
        <v>0</v>
      </c>
      <c r="BU177" s="17">
        <v>0</v>
      </c>
      <c r="BV177" s="17">
        <v>0</v>
      </c>
      <c r="BW177" s="17">
        <v>0</v>
      </c>
      <c r="BX177" s="17">
        <v>0</v>
      </c>
      <c r="BY177" s="17">
        <v>0</v>
      </c>
      <c r="BZ177" s="17">
        <v>0</v>
      </c>
      <c r="CA177" s="17">
        <v>0</v>
      </c>
      <c r="CB177" s="17">
        <v>0</v>
      </c>
      <c r="CC177" s="17">
        <v>0</v>
      </c>
      <c r="CD177" s="17">
        <v>0</v>
      </c>
      <c r="CE177" s="17">
        <v>0</v>
      </c>
      <c r="CF177" s="17">
        <v>0</v>
      </c>
      <c r="CG177" s="17">
        <v>0</v>
      </c>
      <c r="CH177" s="17">
        <v>0</v>
      </c>
      <c r="CI177" s="17">
        <v>0</v>
      </c>
      <c r="CJ177" s="17">
        <v>0</v>
      </c>
      <c r="CK177" s="17">
        <v>0</v>
      </c>
      <c r="CL177" s="17">
        <v>0</v>
      </c>
      <c r="CM177" s="17">
        <v>0</v>
      </c>
      <c r="CN177" s="17">
        <v>0</v>
      </c>
      <c r="CO177" s="17">
        <v>0</v>
      </c>
      <c r="CP177" s="17">
        <v>0</v>
      </c>
      <c r="CQ177" s="17">
        <v>0</v>
      </c>
      <c r="CR177" s="17">
        <v>0</v>
      </c>
      <c r="CS177" s="17">
        <v>0</v>
      </c>
      <c r="CT177" s="17">
        <v>0</v>
      </c>
      <c r="CU177" s="17">
        <v>0</v>
      </c>
      <c r="CV177" s="17">
        <v>0</v>
      </c>
      <c r="CW177" s="17">
        <v>0</v>
      </c>
      <c r="CX177" s="17">
        <v>0</v>
      </c>
      <c r="CY177" s="17">
        <v>0</v>
      </c>
      <c r="CZ177" s="17">
        <v>0</v>
      </c>
      <c r="DA177" s="17">
        <v>0</v>
      </c>
      <c r="DB177" s="17">
        <v>0</v>
      </c>
      <c r="DC177" s="17">
        <v>0</v>
      </c>
      <c r="DD177" s="17">
        <v>0</v>
      </c>
      <c r="DE177" s="17">
        <v>0</v>
      </c>
      <c r="DF177" s="17">
        <v>0</v>
      </c>
      <c r="DG177" s="17">
        <v>0</v>
      </c>
      <c r="DH177" s="17">
        <v>0</v>
      </c>
      <c r="DI177" s="17">
        <v>0</v>
      </c>
      <c r="DJ177" s="17">
        <v>0</v>
      </c>
      <c r="DK177" s="17">
        <v>0</v>
      </c>
      <c r="DL177" s="17">
        <v>0</v>
      </c>
      <c r="DM177" s="17">
        <v>0</v>
      </c>
      <c r="DN177" s="17">
        <v>0</v>
      </c>
      <c r="DO177" s="17">
        <v>0</v>
      </c>
      <c r="DP177" s="17">
        <v>0</v>
      </c>
      <c r="DQ177" s="17">
        <v>0</v>
      </c>
      <c r="DR177" s="17">
        <v>0</v>
      </c>
      <c r="DS177" s="17">
        <v>0</v>
      </c>
      <c r="DT177" s="17">
        <v>0</v>
      </c>
      <c r="DU177" s="17">
        <v>0</v>
      </c>
      <c r="DV177" s="17">
        <v>0</v>
      </c>
      <c r="DW177" s="17">
        <v>0</v>
      </c>
      <c r="DX177" s="17">
        <v>0</v>
      </c>
      <c r="DY177" s="17">
        <v>0</v>
      </c>
      <c r="DZ177" s="17">
        <v>0</v>
      </c>
      <c r="EA177" s="17">
        <v>0</v>
      </c>
      <c r="EB177" s="17">
        <v>0</v>
      </c>
      <c r="EC177" s="17">
        <v>0</v>
      </c>
      <c r="ED177" s="17">
        <v>0</v>
      </c>
      <c r="EE177" s="17">
        <v>0</v>
      </c>
      <c r="EF177" s="17">
        <v>0</v>
      </c>
      <c r="EG177" s="17">
        <v>0</v>
      </c>
      <c r="EH177" s="17">
        <v>0</v>
      </c>
      <c r="EI177" s="17">
        <v>0</v>
      </c>
      <c r="EJ177" s="17">
        <v>0</v>
      </c>
      <c r="EK177" s="17">
        <v>0</v>
      </c>
      <c r="EL177" s="17">
        <v>0</v>
      </c>
      <c r="EM177" s="17">
        <v>0</v>
      </c>
      <c r="EN177" s="17">
        <v>0</v>
      </c>
      <c r="EO177" s="17">
        <v>0</v>
      </c>
      <c r="EP177" s="17">
        <v>0</v>
      </c>
      <c r="EQ177" s="17">
        <v>0</v>
      </c>
      <c r="ER177" s="17">
        <v>0</v>
      </c>
      <c r="ES177" s="17">
        <v>0</v>
      </c>
      <c r="ET177" s="17">
        <v>0</v>
      </c>
      <c r="EU177" s="17">
        <v>0</v>
      </c>
      <c r="EV177" s="17">
        <v>0</v>
      </c>
      <c r="EW177" s="17">
        <v>0</v>
      </c>
      <c r="EX177" s="17">
        <v>0</v>
      </c>
      <c r="EY177" s="17">
        <v>0</v>
      </c>
      <c r="EZ177" s="17">
        <v>0</v>
      </c>
      <c r="FA177" s="17">
        <v>0</v>
      </c>
      <c r="FB177" s="17">
        <v>0</v>
      </c>
      <c r="FC177" s="17">
        <v>0</v>
      </c>
      <c r="FD177" s="17">
        <v>0</v>
      </c>
      <c r="FE177" s="17">
        <v>0</v>
      </c>
      <c r="FF177" s="17">
        <v>0</v>
      </c>
      <c r="FG177" s="17">
        <v>0</v>
      </c>
      <c r="FH177" s="17">
        <v>0</v>
      </c>
      <c r="FI177" s="17">
        <v>0</v>
      </c>
      <c r="FJ177" s="17">
        <v>0</v>
      </c>
      <c r="FK177" s="17">
        <v>0</v>
      </c>
      <c r="FL177" s="17">
        <v>0</v>
      </c>
      <c r="FM177" s="17">
        <v>0</v>
      </c>
      <c r="FN177" s="17">
        <v>0</v>
      </c>
      <c r="FO177" s="17">
        <v>0</v>
      </c>
      <c r="FP177" s="17">
        <v>0</v>
      </c>
      <c r="FQ177" s="17">
        <v>0</v>
      </c>
      <c r="FR177" s="17">
        <v>0</v>
      </c>
      <c r="FS177" s="17">
        <v>0</v>
      </c>
      <c r="FT177" s="17">
        <v>0</v>
      </c>
      <c r="FU177" s="17">
        <v>0</v>
      </c>
      <c r="FV177" s="17">
        <v>0</v>
      </c>
      <c r="FW177" s="17">
        <v>0</v>
      </c>
      <c r="FX177" s="17">
        <v>0</v>
      </c>
      <c r="FY177" s="17">
        <v>0</v>
      </c>
      <c r="FZ177" s="17">
        <v>0</v>
      </c>
      <c r="GA177" s="17">
        <v>0</v>
      </c>
      <c r="GB177" s="17">
        <v>0</v>
      </c>
      <c r="GC177" s="17">
        <v>0</v>
      </c>
      <c r="GD177" s="17">
        <v>0</v>
      </c>
      <c r="GE177" s="17">
        <v>0</v>
      </c>
      <c r="GF177" s="17">
        <v>0</v>
      </c>
      <c r="GG177" s="17">
        <v>0</v>
      </c>
      <c r="GH177" s="17">
        <v>0</v>
      </c>
      <c r="GI177" s="17">
        <v>0</v>
      </c>
      <c r="GJ177" s="17">
        <v>0</v>
      </c>
      <c r="GK177" s="17">
        <v>0</v>
      </c>
      <c r="GL177" s="17">
        <v>0</v>
      </c>
      <c r="GM177" s="17">
        <v>0</v>
      </c>
      <c r="GN177" s="17">
        <v>0</v>
      </c>
      <c r="GO177" s="17">
        <v>0</v>
      </c>
      <c r="GP177" s="17">
        <v>0</v>
      </c>
      <c r="GQ177" s="17">
        <v>0</v>
      </c>
      <c r="GR177" s="17">
        <v>0</v>
      </c>
      <c r="GS177" s="17">
        <v>0</v>
      </c>
      <c r="GT177" s="17">
        <v>0</v>
      </c>
      <c r="GU177" s="17">
        <v>0</v>
      </c>
      <c r="GV177" s="17">
        <v>0</v>
      </c>
      <c r="GW177" s="17">
        <v>0</v>
      </c>
      <c r="GX177" s="17">
        <v>0</v>
      </c>
      <c r="GY177" s="17">
        <v>0</v>
      </c>
      <c r="GZ177" s="17">
        <v>0</v>
      </c>
      <c r="HA177" s="17">
        <v>0</v>
      </c>
      <c r="HB177" s="17">
        <v>0</v>
      </c>
      <c r="HC177" s="17">
        <v>0</v>
      </c>
      <c r="HD177" s="17">
        <v>0</v>
      </c>
      <c r="HE177" s="17">
        <v>0</v>
      </c>
      <c r="HF177" s="17">
        <v>0</v>
      </c>
      <c r="HG177" s="17">
        <v>0</v>
      </c>
      <c r="HH177" s="17">
        <v>0</v>
      </c>
      <c r="HI177" s="17">
        <v>0</v>
      </c>
      <c r="HJ177" s="17">
        <v>0</v>
      </c>
      <c r="HK177" s="17">
        <v>0</v>
      </c>
      <c r="HL177" s="17">
        <v>0</v>
      </c>
      <c r="HM177" s="17">
        <v>0</v>
      </c>
      <c r="HN177" s="17">
        <v>0</v>
      </c>
      <c r="HO177" s="17">
        <v>0</v>
      </c>
      <c r="HP177" s="17">
        <v>0</v>
      </c>
      <c r="HQ177" s="17">
        <v>0</v>
      </c>
      <c r="HR177" s="17">
        <v>0</v>
      </c>
      <c r="HS177" s="17">
        <v>0</v>
      </c>
      <c r="HT177" s="17">
        <v>0</v>
      </c>
      <c r="HU177" s="17">
        <v>0</v>
      </c>
      <c r="HV177" s="17">
        <v>0</v>
      </c>
      <c r="HW177" s="17">
        <v>0</v>
      </c>
      <c r="HX177" s="17">
        <v>0</v>
      </c>
      <c r="HY177" s="17">
        <v>0</v>
      </c>
      <c r="HZ177" s="17">
        <v>0</v>
      </c>
      <c r="IA177" s="17">
        <v>0</v>
      </c>
      <c r="IB177" s="17">
        <v>0</v>
      </c>
      <c r="IC177" s="17">
        <v>0</v>
      </c>
      <c r="ID177" s="17">
        <v>0</v>
      </c>
      <c r="IE177" s="17">
        <v>0</v>
      </c>
      <c r="IF177" s="17">
        <v>0</v>
      </c>
      <c r="IG177" s="17">
        <v>0</v>
      </c>
      <c r="IH177" s="17">
        <v>0</v>
      </c>
      <c r="II177" s="17">
        <v>0</v>
      </c>
      <c r="IJ177" s="17">
        <v>0</v>
      </c>
      <c r="IK177" s="17">
        <v>0</v>
      </c>
      <c r="IL177" s="17">
        <v>0</v>
      </c>
      <c r="IM177" s="17">
        <v>0</v>
      </c>
      <c r="IN177" s="17">
        <v>0</v>
      </c>
      <c r="IO177" s="17">
        <v>0</v>
      </c>
      <c r="IP177" s="17">
        <v>0</v>
      </c>
      <c r="IQ177" s="17">
        <v>0</v>
      </c>
      <c r="IR177" s="17">
        <v>0</v>
      </c>
      <c r="IS177" s="17">
        <v>0</v>
      </c>
      <c r="IT177" s="17">
        <v>0</v>
      </c>
      <c r="IU177" s="17">
        <v>0</v>
      </c>
      <c r="IV177" s="17">
        <v>0</v>
      </c>
      <c r="IW177" s="17">
        <v>0</v>
      </c>
      <c r="IX177" s="17">
        <v>0</v>
      </c>
      <c r="IY177" s="17">
        <v>0</v>
      </c>
      <c r="IZ177" s="17">
        <v>0</v>
      </c>
      <c r="JA177" s="17">
        <v>0</v>
      </c>
      <c r="JB177" s="17">
        <v>0</v>
      </c>
      <c r="JC177" s="17">
        <v>0</v>
      </c>
      <c r="JD177" s="17">
        <v>0</v>
      </c>
      <c r="JE177" s="17">
        <v>0</v>
      </c>
      <c r="JF177" s="17">
        <v>0</v>
      </c>
      <c r="JG177" s="17">
        <v>0</v>
      </c>
      <c r="JH177" s="17">
        <v>0</v>
      </c>
      <c r="JI177" s="17">
        <v>0</v>
      </c>
      <c r="JJ177" s="17">
        <v>0</v>
      </c>
      <c r="JK177" s="17">
        <v>0</v>
      </c>
      <c r="JL177" s="17">
        <v>0</v>
      </c>
      <c r="JM177" s="17">
        <v>0</v>
      </c>
      <c r="JN177" s="17">
        <v>0</v>
      </c>
      <c r="JO177" s="17">
        <v>0</v>
      </c>
      <c r="JP177" s="17">
        <v>0</v>
      </c>
      <c r="JQ177" s="17">
        <v>0</v>
      </c>
      <c r="JR177" s="17">
        <v>0</v>
      </c>
      <c r="JS177" s="17">
        <v>0</v>
      </c>
      <c r="JT177" s="17">
        <v>0</v>
      </c>
      <c r="JU177" s="17">
        <v>0</v>
      </c>
      <c r="JV177" s="17">
        <v>0</v>
      </c>
      <c r="JW177" s="17">
        <v>0</v>
      </c>
      <c r="JX177" s="17">
        <v>0</v>
      </c>
      <c r="JY177" s="17">
        <v>0</v>
      </c>
    </row>
    <row r="178" spans="1:285" x14ac:dyDescent="0.15">
      <c r="A178" s="17" t="s">
        <v>540</v>
      </c>
      <c r="B178" s="17" t="s">
        <v>541</v>
      </c>
      <c r="C178" s="17">
        <v>0</v>
      </c>
      <c r="D178" s="17">
        <v>0</v>
      </c>
      <c r="E178" s="17">
        <v>0</v>
      </c>
      <c r="F178" s="17">
        <v>0</v>
      </c>
      <c r="G178" s="17">
        <v>0</v>
      </c>
      <c r="H178" s="17">
        <v>0</v>
      </c>
      <c r="I178" s="17">
        <v>2.57</v>
      </c>
      <c r="J178" s="17">
        <v>2.57</v>
      </c>
      <c r="K178" s="17">
        <v>2.57</v>
      </c>
      <c r="L178" s="17">
        <v>2.57</v>
      </c>
      <c r="M178" s="17">
        <v>2.57</v>
      </c>
      <c r="N178" s="17">
        <v>2.59</v>
      </c>
      <c r="O178" s="17">
        <v>2.59</v>
      </c>
      <c r="P178" s="17">
        <v>2.59</v>
      </c>
      <c r="Q178" s="17">
        <v>2.58</v>
      </c>
      <c r="R178" s="17">
        <v>2.58</v>
      </c>
      <c r="S178" s="17">
        <v>2.58</v>
      </c>
      <c r="T178" s="17">
        <v>2.59</v>
      </c>
      <c r="U178" s="17">
        <v>2.59</v>
      </c>
      <c r="V178" s="17">
        <v>2.59</v>
      </c>
      <c r="W178" s="17">
        <v>2.59</v>
      </c>
      <c r="X178" s="17">
        <v>2.59</v>
      </c>
      <c r="Y178" s="17">
        <v>2.6</v>
      </c>
      <c r="Z178" s="17">
        <v>2.6</v>
      </c>
      <c r="AA178" s="17">
        <v>2.6</v>
      </c>
      <c r="AB178" s="17">
        <v>0</v>
      </c>
      <c r="AC178" s="17">
        <v>0</v>
      </c>
      <c r="AD178" s="17">
        <v>0</v>
      </c>
      <c r="AE178" s="17">
        <v>0</v>
      </c>
      <c r="AF178" s="17">
        <v>0</v>
      </c>
      <c r="AG178" s="17">
        <v>0</v>
      </c>
      <c r="AH178" s="17">
        <v>0</v>
      </c>
      <c r="AI178" s="17">
        <v>0</v>
      </c>
      <c r="AJ178" s="17">
        <v>0</v>
      </c>
      <c r="AK178" s="17">
        <v>0</v>
      </c>
      <c r="AL178" s="17">
        <v>0</v>
      </c>
      <c r="AM178" s="17">
        <v>0</v>
      </c>
      <c r="AN178" s="17">
        <v>0</v>
      </c>
      <c r="AO178" s="17">
        <v>0</v>
      </c>
      <c r="AP178" s="17">
        <v>0</v>
      </c>
      <c r="AQ178" s="17">
        <v>0</v>
      </c>
      <c r="AR178" s="17">
        <v>0</v>
      </c>
      <c r="AS178" s="17">
        <v>0</v>
      </c>
      <c r="AT178" s="17">
        <v>0</v>
      </c>
      <c r="AU178" s="17">
        <v>0</v>
      </c>
      <c r="AV178" s="17">
        <v>0</v>
      </c>
      <c r="AW178" s="17">
        <v>0</v>
      </c>
      <c r="AX178" s="17">
        <v>0</v>
      </c>
      <c r="AY178" s="17">
        <v>0</v>
      </c>
      <c r="AZ178" s="17">
        <v>0</v>
      </c>
      <c r="BA178" s="17">
        <v>0</v>
      </c>
      <c r="BB178" s="17">
        <v>0</v>
      </c>
      <c r="BC178" s="17">
        <v>0</v>
      </c>
      <c r="BD178" s="17">
        <v>0</v>
      </c>
      <c r="BE178" s="17">
        <v>0</v>
      </c>
      <c r="BF178" s="17">
        <v>0</v>
      </c>
      <c r="BG178" s="17">
        <v>0</v>
      </c>
      <c r="BH178" s="17">
        <v>0</v>
      </c>
      <c r="BI178" s="17">
        <v>0</v>
      </c>
      <c r="BJ178" s="17">
        <v>0</v>
      </c>
      <c r="BK178" s="17">
        <v>0</v>
      </c>
      <c r="BL178" s="17">
        <v>0</v>
      </c>
      <c r="BM178" s="17">
        <v>0</v>
      </c>
      <c r="BN178" s="17">
        <v>0</v>
      </c>
      <c r="BO178" s="17">
        <v>0</v>
      </c>
      <c r="BP178" s="17">
        <v>0</v>
      </c>
      <c r="BQ178" s="17">
        <v>0</v>
      </c>
      <c r="BR178" s="17">
        <v>0</v>
      </c>
      <c r="BS178" s="17">
        <v>0</v>
      </c>
      <c r="BT178" s="17">
        <v>0</v>
      </c>
      <c r="BU178" s="17">
        <v>0</v>
      </c>
      <c r="BV178" s="17">
        <v>0</v>
      </c>
      <c r="BW178" s="17">
        <v>0</v>
      </c>
      <c r="BX178" s="17">
        <v>0</v>
      </c>
      <c r="BY178" s="17">
        <v>0</v>
      </c>
      <c r="BZ178" s="17">
        <v>0</v>
      </c>
      <c r="CA178" s="17">
        <v>0</v>
      </c>
      <c r="CB178" s="17">
        <v>0</v>
      </c>
      <c r="CC178" s="17">
        <v>0</v>
      </c>
      <c r="CD178" s="17">
        <v>0</v>
      </c>
      <c r="CE178" s="17">
        <v>0</v>
      </c>
      <c r="CF178" s="17">
        <v>0</v>
      </c>
      <c r="CG178" s="17">
        <v>0</v>
      </c>
      <c r="CH178" s="17">
        <v>0</v>
      </c>
      <c r="CI178" s="17">
        <v>0</v>
      </c>
      <c r="CJ178" s="17">
        <v>0</v>
      </c>
      <c r="CK178" s="17">
        <v>0</v>
      </c>
      <c r="CL178" s="17">
        <v>0</v>
      </c>
      <c r="CM178" s="17">
        <v>0</v>
      </c>
      <c r="CN178" s="17">
        <v>0</v>
      </c>
      <c r="CO178" s="17">
        <v>0</v>
      </c>
      <c r="CP178" s="17">
        <v>0</v>
      </c>
      <c r="CQ178" s="17">
        <v>0</v>
      </c>
      <c r="CR178" s="17">
        <v>0</v>
      </c>
      <c r="CS178" s="17">
        <v>0</v>
      </c>
      <c r="CT178" s="17">
        <v>0</v>
      </c>
      <c r="CU178" s="17">
        <v>0</v>
      </c>
      <c r="CV178" s="17">
        <v>0</v>
      </c>
      <c r="CW178" s="17">
        <v>0</v>
      </c>
      <c r="CX178" s="17">
        <v>0</v>
      </c>
      <c r="CY178" s="17">
        <v>0</v>
      </c>
      <c r="CZ178" s="17">
        <v>0</v>
      </c>
      <c r="DA178" s="17">
        <v>0</v>
      </c>
      <c r="DB178" s="17">
        <v>0</v>
      </c>
      <c r="DC178" s="17">
        <v>0</v>
      </c>
      <c r="DD178" s="17">
        <v>0</v>
      </c>
      <c r="DE178" s="17">
        <v>0</v>
      </c>
      <c r="DF178" s="17">
        <v>0</v>
      </c>
      <c r="DG178" s="17">
        <v>0</v>
      </c>
      <c r="DH178" s="17">
        <v>0</v>
      </c>
      <c r="DI178" s="17">
        <v>0</v>
      </c>
      <c r="DJ178" s="17">
        <v>0</v>
      </c>
      <c r="DK178" s="17">
        <v>0</v>
      </c>
      <c r="DL178" s="17">
        <v>0</v>
      </c>
      <c r="DM178" s="17">
        <v>0</v>
      </c>
      <c r="DN178" s="17">
        <v>0</v>
      </c>
      <c r="DO178" s="17">
        <v>0</v>
      </c>
      <c r="DP178" s="17">
        <v>0</v>
      </c>
      <c r="DQ178" s="17">
        <v>0</v>
      </c>
      <c r="DR178" s="17">
        <v>0</v>
      </c>
      <c r="DS178" s="17">
        <v>0</v>
      </c>
      <c r="DT178" s="17">
        <v>0</v>
      </c>
      <c r="DU178" s="17">
        <v>0</v>
      </c>
      <c r="DV178" s="17">
        <v>0</v>
      </c>
      <c r="DW178" s="17">
        <v>0</v>
      </c>
      <c r="DX178" s="17">
        <v>0</v>
      </c>
      <c r="DY178" s="17">
        <v>0</v>
      </c>
      <c r="DZ178" s="17">
        <v>0</v>
      </c>
      <c r="EA178" s="17">
        <v>0</v>
      </c>
      <c r="EB178" s="17">
        <v>0</v>
      </c>
      <c r="EC178" s="17">
        <v>0</v>
      </c>
      <c r="ED178" s="17">
        <v>0</v>
      </c>
      <c r="EE178" s="17">
        <v>0</v>
      </c>
      <c r="EF178" s="17">
        <v>0</v>
      </c>
      <c r="EG178" s="17">
        <v>0</v>
      </c>
      <c r="EH178" s="17">
        <v>0</v>
      </c>
      <c r="EI178" s="17">
        <v>0</v>
      </c>
      <c r="EJ178" s="17">
        <v>0</v>
      </c>
      <c r="EK178" s="17">
        <v>0</v>
      </c>
      <c r="EL178" s="17">
        <v>0</v>
      </c>
      <c r="EM178" s="17">
        <v>0</v>
      </c>
      <c r="EN178" s="17">
        <v>0</v>
      </c>
      <c r="EO178" s="17">
        <v>0</v>
      </c>
      <c r="EP178" s="17">
        <v>0</v>
      </c>
      <c r="EQ178" s="17">
        <v>0</v>
      </c>
      <c r="ER178" s="17">
        <v>0</v>
      </c>
      <c r="ES178" s="17">
        <v>0</v>
      </c>
      <c r="ET178" s="17">
        <v>0</v>
      </c>
      <c r="EU178" s="17">
        <v>0</v>
      </c>
      <c r="EV178" s="17">
        <v>0</v>
      </c>
      <c r="EW178" s="17">
        <v>0</v>
      </c>
      <c r="EX178" s="17">
        <v>0</v>
      </c>
      <c r="EY178" s="17">
        <v>0</v>
      </c>
      <c r="EZ178" s="17">
        <v>0</v>
      </c>
      <c r="FA178" s="17">
        <v>0</v>
      </c>
      <c r="FB178" s="17">
        <v>0</v>
      </c>
      <c r="FC178" s="17">
        <v>0</v>
      </c>
      <c r="FD178" s="17">
        <v>0</v>
      </c>
      <c r="FE178" s="17">
        <v>0</v>
      </c>
      <c r="FF178" s="17">
        <v>0</v>
      </c>
      <c r="FG178" s="17">
        <v>0</v>
      </c>
      <c r="FH178" s="17">
        <v>0</v>
      </c>
      <c r="FI178" s="17">
        <v>0</v>
      </c>
      <c r="FJ178" s="17">
        <v>0</v>
      </c>
      <c r="FK178" s="17">
        <v>0</v>
      </c>
      <c r="FL178" s="17">
        <v>0</v>
      </c>
      <c r="FM178" s="17">
        <v>0</v>
      </c>
      <c r="FN178" s="17">
        <v>0</v>
      </c>
      <c r="FO178" s="17">
        <v>0</v>
      </c>
      <c r="FP178" s="17">
        <v>0</v>
      </c>
      <c r="FQ178" s="17">
        <v>0</v>
      </c>
      <c r="FR178" s="17">
        <v>0</v>
      </c>
      <c r="FS178" s="17">
        <v>0</v>
      </c>
      <c r="FT178" s="17">
        <v>0</v>
      </c>
      <c r="FU178" s="17">
        <v>0</v>
      </c>
      <c r="FV178" s="17">
        <v>0</v>
      </c>
      <c r="FW178" s="17">
        <v>0</v>
      </c>
      <c r="FX178" s="17">
        <v>0</v>
      </c>
      <c r="FY178" s="17">
        <v>0</v>
      </c>
      <c r="FZ178" s="17">
        <v>0</v>
      </c>
      <c r="GA178" s="17">
        <v>0</v>
      </c>
      <c r="GB178" s="17">
        <v>0</v>
      </c>
      <c r="GC178" s="17">
        <v>0</v>
      </c>
      <c r="GD178" s="17">
        <v>0</v>
      </c>
      <c r="GE178" s="17">
        <v>0</v>
      </c>
      <c r="GF178" s="17">
        <v>0</v>
      </c>
      <c r="GG178" s="17">
        <v>0</v>
      </c>
      <c r="GH178" s="17">
        <v>0</v>
      </c>
      <c r="GI178" s="17">
        <v>0</v>
      </c>
      <c r="GJ178" s="17">
        <v>0</v>
      </c>
      <c r="GK178" s="17">
        <v>0</v>
      </c>
      <c r="GL178" s="17">
        <v>0</v>
      </c>
      <c r="GM178" s="17">
        <v>0</v>
      </c>
      <c r="GN178" s="17">
        <v>0</v>
      </c>
      <c r="GO178" s="17">
        <v>0</v>
      </c>
      <c r="GP178" s="17">
        <v>0</v>
      </c>
      <c r="GQ178" s="17">
        <v>0</v>
      </c>
      <c r="GR178" s="17">
        <v>0</v>
      </c>
      <c r="GS178" s="17">
        <v>0</v>
      </c>
      <c r="GT178" s="17">
        <v>0</v>
      </c>
      <c r="GU178" s="17">
        <v>0</v>
      </c>
      <c r="GV178" s="17">
        <v>0</v>
      </c>
      <c r="GW178" s="17">
        <v>0</v>
      </c>
      <c r="GX178" s="17">
        <v>0</v>
      </c>
      <c r="GY178" s="17">
        <v>0</v>
      </c>
      <c r="GZ178" s="17">
        <v>0</v>
      </c>
      <c r="HA178" s="17">
        <v>0</v>
      </c>
      <c r="HB178" s="17">
        <v>0</v>
      </c>
      <c r="HC178" s="17">
        <v>0</v>
      </c>
      <c r="HD178" s="17">
        <v>0</v>
      </c>
      <c r="HE178" s="17">
        <v>0</v>
      </c>
      <c r="HF178" s="17">
        <v>0</v>
      </c>
      <c r="HG178" s="17">
        <v>0</v>
      </c>
      <c r="HH178" s="17">
        <v>0</v>
      </c>
      <c r="HI178" s="17">
        <v>0</v>
      </c>
      <c r="HJ178" s="17">
        <v>0</v>
      </c>
      <c r="HK178" s="17">
        <v>0</v>
      </c>
      <c r="HL178" s="17">
        <v>0</v>
      </c>
      <c r="HM178" s="17">
        <v>0</v>
      </c>
      <c r="HN178" s="17">
        <v>0</v>
      </c>
      <c r="HO178" s="17">
        <v>0</v>
      </c>
      <c r="HP178" s="17">
        <v>0</v>
      </c>
      <c r="HQ178" s="17">
        <v>0</v>
      </c>
      <c r="HR178" s="17">
        <v>0</v>
      </c>
      <c r="HS178" s="17">
        <v>0</v>
      </c>
      <c r="HT178" s="17">
        <v>0</v>
      </c>
      <c r="HU178" s="17">
        <v>0</v>
      </c>
      <c r="HV178" s="17">
        <v>0</v>
      </c>
      <c r="HW178" s="17">
        <v>0</v>
      </c>
      <c r="HX178" s="17">
        <v>0</v>
      </c>
      <c r="HY178" s="17">
        <v>0</v>
      </c>
      <c r="HZ178" s="17">
        <v>0</v>
      </c>
      <c r="IA178" s="17">
        <v>0</v>
      </c>
      <c r="IB178" s="17">
        <v>0</v>
      </c>
      <c r="IC178" s="17">
        <v>0</v>
      </c>
      <c r="ID178" s="17">
        <v>0</v>
      </c>
      <c r="IE178" s="17">
        <v>0</v>
      </c>
      <c r="IF178" s="17">
        <v>0</v>
      </c>
      <c r="IG178" s="17">
        <v>0</v>
      </c>
      <c r="IH178" s="17">
        <v>0</v>
      </c>
      <c r="II178" s="17">
        <v>0</v>
      </c>
      <c r="IJ178" s="17">
        <v>0</v>
      </c>
      <c r="IK178" s="17">
        <v>0</v>
      </c>
      <c r="IL178" s="17">
        <v>0</v>
      </c>
      <c r="IM178" s="17">
        <v>0</v>
      </c>
      <c r="IN178" s="17">
        <v>0</v>
      </c>
      <c r="IO178" s="17">
        <v>0</v>
      </c>
      <c r="IP178" s="17">
        <v>0</v>
      </c>
      <c r="IQ178" s="17">
        <v>0</v>
      </c>
      <c r="IR178" s="17">
        <v>0</v>
      </c>
      <c r="IS178" s="17">
        <v>0</v>
      </c>
      <c r="IT178" s="17">
        <v>0</v>
      </c>
      <c r="IU178" s="17">
        <v>0</v>
      </c>
      <c r="IV178" s="17">
        <v>0</v>
      </c>
      <c r="IW178" s="17">
        <v>0</v>
      </c>
      <c r="IX178" s="17">
        <v>0</v>
      </c>
      <c r="IY178" s="17">
        <v>0</v>
      </c>
      <c r="IZ178" s="17">
        <v>0</v>
      </c>
      <c r="JA178" s="17">
        <v>0</v>
      </c>
      <c r="JB178" s="17">
        <v>0</v>
      </c>
      <c r="JC178" s="17">
        <v>0</v>
      </c>
      <c r="JD178" s="17">
        <v>0</v>
      </c>
      <c r="JE178" s="17">
        <v>0</v>
      </c>
      <c r="JF178" s="17">
        <v>0</v>
      </c>
      <c r="JG178" s="17">
        <v>0</v>
      </c>
      <c r="JH178" s="17">
        <v>0</v>
      </c>
      <c r="JI178" s="17">
        <v>0</v>
      </c>
      <c r="JJ178" s="17">
        <v>0</v>
      </c>
      <c r="JK178" s="17">
        <v>0</v>
      </c>
      <c r="JL178" s="17">
        <v>0</v>
      </c>
      <c r="JM178" s="17">
        <v>0</v>
      </c>
      <c r="JN178" s="17">
        <v>0</v>
      </c>
      <c r="JO178" s="17">
        <v>0</v>
      </c>
      <c r="JP178" s="17">
        <v>0</v>
      </c>
      <c r="JQ178" s="17">
        <v>0</v>
      </c>
      <c r="JR178" s="17">
        <v>0</v>
      </c>
      <c r="JS178" s="17">
        <v>0</v>
      </c>
      <c r="JT178" s="17">
        <v>0</v>
      </c>
      <c r="JU178" s="17">
        <v>0</v>
      </c>
      <c r="JV178" s="17">
        <v>0</v>
      </c>
      <c r="JW178" s="17">
        <v>0</v>
      </c>
      <c r="JX178" s="17">
        <v>0</v>
      </c>
      <c r="JY178" s="17">
        <v>0</v>
      </c>
    </row>
    <row r="179" spans="1:285" x14ac:dyDescent="0.15">
      <c r="A179" s="17" t="s">
        <v>1014</v>
      </c>
      <c r="B179" s="17" t="s">
        <v>1015</v>
      </c>
      <c r="C179" s="17">
        <v>0</v>
      </c>
      <c r="D179" s="17">
        <v>33.32</v>
      </c>
      <c r="E179" s="17">
        <v>33.32</v>
      </c>
      <c r="F179" s="17">
        <v>33.32</v>
      </c>
      <c r="G179" s="17">
        <v>33.32</v>
      </c>
      <c r="H179" s="17">
        <v>33.32</v>
      </c>
      <c r="I179" s="17">
        <v>33.6</v>
      </c>
      <c r="J179" s="17">
        <v>33.6</v>
      </c>
      <c r="K179" s="17">
        <v>33.6</v>
      </c>
      <c r="L179" s="17">
        <v>33.6</v>
      </c>
      <c r="M179" s="17">
        <v>33.6</v>
      </c>
      <c r="N179" s="17">
        <v>33.69</v>
      </c>
      <c r="O179" s="17">
        <v>33.78</v>
      </c>
      <c r="P179" s="17">
        <v>33.61</v>
      </c>
      <c r="Q179" s="17">
        <v>33.56</v>
      </c>
      <c r="R179" s="17">
        <v>33.51</v>
      </c>
      <c r="S179" s="17">
        <v>33.47</v>
      </c>
      <c r="T179" s="17">
        <v>33.56</v>
      </c>
      <c r="U179" s="17">
        <v>33.56</v>
      </c>
      <c r="V179" s="17">
        <v>33.54</v>
      </c>
      <c r="W179" s="17">
        <v>33.56</v>
      </c>
      <c r="X179" s="17">
        <v>33.590000000000003</v>
      </c>
      <c r="Y179" s="17">
        <v>33.590000000000003</v>
      </c>
      <c r="Z179" s="17">
        <v>33.619999999999997</v>
      </c>
      <c r="AA179" s="17">
        <v>33.61</v>
      </c>
      <c r="AB179" s="17">
        <v>0</v>
      </c>
      <c r="AC179" s="17">
        <v>0</v>
      </c>
      <c r="AD179" s="17">
        <v>0</v>
      </c>
      <c r="AE179" s="17">
        <v>0</v>
      </c>
      <c r="AF179" s="17">
        <v>0</v>
      </c>
      <c r="AG179" s="17">
        <v>0</v>
      </c>
      <c r="AH179" s="17">
        <v>0</v>
      </c>
      <c r="AI179" s="17">
        <v>0</v>
      </c>
      <c r="AJ179" s="17">
        <v>0</v>
      </c>
      <c r="AK179" s="17">
        <v>0</v>
      </c>
      <c r="AL179" s="17">
        <v>0</v>
      </c>
      <c r="AM179" s="17">
        <v>0</v>
      </c>
      <c r="AN179" s="17">
        <v>0</v>
      </c>
      <c r="AO179" s="17">
        <v>0</v>
      </c>
      <c r="AP179" s="17">
        <v>0</v>
      </c>
      <c r="AQ179" s="17">
        <v>0</v>
      </c>
      <c r="AR179" s="17">
        <v>0</v>
      </c>
      <c r="AS179" s="17">
        <v>0</v>
      </c>
      <c r="AT179" s="17">
        <v>0</v>
      </c>
      <c r="AU179" s="17">
        <v>0</v>
      </c>
      <c r="AV179" s="17">
        <v>0</v>
      </c>
      <c r="AW179" s="17">
        <v>0</v>
      </c>
      <c r="AX179" s="17">
        <v>0</v>
      </c>
      <c r="AY179" s="17">
        <v>0</v>
      </c>
      <c r="AZ179" s="17">
        <v>0</v>
      </c>
      <c r="BA179" s="17">
        <v>0</v>
      </c>
      <c r="BB179" s="17">
        <v>0</v>
      </c>
      <c r="BC179" s="17">
        <v>0</v>
      </c>
      <c r="BD179" s="17">
        <v>0</v>
      </c>
      <c r="BE179" s="17">
        <v>0</v>
      </c>
      <c r="BF179" s="17">
        <v>0</v>
      </c>
      <c r="BG179" s="17">
        <v>0</v>
      </c>
      <c r="BH179" s="17">
        <v>0</v>
      </c>
      <c r="BI179" s="17">
        <v>0</v>
      </c>
      <c r="BJ179" s="17">
        <v>0</v>
      </c>
      <c r="BK179" s="17">
        <v>0</v>
      </c>
      <c r="BL179" s="17">
        <v>0</v>
      </c>
      <c r="BM179" s="17">
        <v>0</v>
      </c>
      <c r="BN179" s="17">
        <v>0</v>
      </c>
      <c r="BO179" s="17">
        <v>0</v>
      </c>
      <c r="BP179" s="17">
        <v>0</v>
      </c>
      <c r="BQ179" s="17">
        <v>0</v>
      </c>
      <c r="BR179" s="17">
        <v>0</v>
      </c>
      <c r="BS179" s="17">
        <v>0</v>
      </c>
      <c r="BT179" s="17">
        <v>0</v>
      </c>
      <c r="BU179" s="17">
        <v>0</v>
      </c>
      <c r="BV179" s="17">
        <v>0</v>
      </c>
      <c r="BW179" s="17">
        <v>0</v>
      </c>
      <c r="BX179" s="17">
        <v>0</v>
      </c>
      <c r="BY179" s="17">
        <v>0</v>
      </c>
      <c r="BZ179" s="17">
        <v>0</v>
      </c>
      <c r="CA179" s="17">
        <v>0</v>
      </c>
      <c r="CB179" s="17">
        <v>0</v>
      </c>
      <c r="CC179" s="17">
        <v>0</v>
      </c>
      <c r="CD179" s="17">
        <v>0</v>
      </c>
      <c r="CE179" s="17">
        <v>0</v>
      </c>
      <c r="CF179" s="17">
        <v>0</v>
      </c>
      <c r="CG179" s="17">
        <v>0</v>
      </c>
      <c r="CH179" s="17">
        <v>0</v>
      </c>
      <c r="CI179" s="17">
        <v>0</v>
      </c>
      <c r="CJ179" s="17">
        <v>0</v>
      </c>
      <c r="CK179" s="17">
        <v>0</v>
      </c>
      <c r="CL179" s="17">
        <v>0</v>
      </c>
      <c r="CM179" s="17">
        <v>0</v>
      </c>
      <c r="CN179" s="17">
        <v>0</v>
      </c>
      <c r="CO179" s="17">
        <v>0</v>
      </c>
      <c r="CP179" s="17">
        <v>0</v>
      </c>
      <c r="CQ179" s="17">
        <v>0</v>
      </c>
      <c r="CR179" s="17">
        <v>0</v>
      </c>
      <c r="CS179" s="17">
        <v>0</v>
      </c>
      <c r="CT179" s="17">
        <v>0</v>
      </c>
      <c r="CU179" s="17">
        <v>0</v>
      </c>
      <c r="CV179" s="17">
        <v>0</v>
      </c>
      <c r="CW179" s="17">
        <v>0</v>
      </c>
      <c r="CX179" s="17">
        <v>0</v>
      </c>
      <c r="CY179" s="17">
        <v>0</v>
      </c>
      <c r="CZ179" s="17">
        <v>0</v>
      </c>
      <c r="DA179" s="17">
        <v>0</v>
      </c>
      <c r="DB179" s="17">
        <v>0</v>
      </c>
      <c r="DC179" s="17">
        <v>0</v>
      </c>
      <c r="DD179" s="17">
        <v>0</v>
      </c>
      <c r="DE179" s="17">
        <v>0</v>
      </c>
      <c r="DF179" s="17">
        <v>0</v>
      </c>
      <c r="DG179" s="17">
        <v>0</v>
      </c>
      <c r="DH179" s="17">
        <v>0</v>
      </c>
      <c r="DI179" s="17">
        <v>0</v>
      </c>
      <c r="DJ179" s="17">
        <v>0</v>
      </c>
      <c r="DK179" s="17">
        <v>0</v>
      </c>
      <c r="DL179" s="17">
        <v>0</v>
      </c>
      <c r="DM179" s="17">
        <v>0</v>
      </c>
      <c r="DN179" s="17">
        <v>0</v>
      </c>
      <c r="DO179" s="17">
        <v>0</v>
      </c>
      <c r="DP179" s="17">
        <v>0</v>
      </c>
      <c r="DQ179" s="17">
        <v>0</v>
      </c>
      <c r="DR179" s="17">
        <v>0</v>
      </c>
      <c r="DS179" s="17">
        <v>0</v>
      </c>
      <c r="DT179" s="17">
        <v>0</v>
      </c>
      <c r="DU179" s="17">
        <v>0</v>
      </c>
      <c r="DV179" s="17">
        <v>0</v>
      </c>
      <c r="DW179" s="17">
        <v>0</v>
      </c>
      <c r="DX179" s="17">
        <v>0</v>
      </c>
      <c r="DY179" s="17">
        <v>0</v>
      </c>
      <c r="DZ179" s="17">
        <v>0</v>
      </c>
      <c r="EA179" s="17">
        <v>0</v>
      </c>
      <c r="EB179" s="17">
        <v>0</v>
      </c>
      <c r="EC179" s="17">
        <v>0</v>
      </c>
      <c r="ED179" s="17">
        <v>0</v>
      </c>
      <c r="EE179" s="17">
        <v>0</v>
      </c>
      <c r="EF179" s="17">
        <v>0</v>
      </c>
      <c r="EG179" s="17">
        <v>0</v>
      </c>
      <c r="EH179" s="17">
        <v>0</v>
      </c>
      <c r="EI179" s="17">
        <v>0</v>
      </c>
      <c r="EJ179" s="17">
        <v>0</v>
      </c>
      <c r="EK179" s="17">
        <v>0</v>
      </c>
      <c r="EL179" s="17">
        <v>0</v>
      </c>
      <c r="EM179" s="17">
        <v>0</v>
      </c>
      <c r="EN179" s="17">
        <v>0</v>
      </c>
      <c r="EO179" s="17">
        <v>0</v>
      </c>
      <c r="EP179" s="17">
        <v>0</v>
      </c>
      <c r="EQ179" s="17">
        <v>0</v>
      </c>
      <c r="ER179" s="17">
        <v>0</v>
      </c>
      <c r="ES179" s="17">
        <v>0</v>
      </c>
      <c r="ET179" s="17">
        <v>0</v>
      </c>
      <c r="EU179" s="17">
        <v>0</v>
      </c>
      <c r="EV179" s="17">
        <v>0</v>
      </c>
      <c r="EW179" s="17">
        <v>0</v>
      </c>
      <c r="EX179" s="17">
        <v>0</v>
      </c>
      <c r="EY179" s="17">
        <v>0</v>
      </c>
      <c r="EZ179" s="17">
        <v>0</v>
      </c>
      <c r="FA179" s="17">
        <v>0</v>
      </c>
      <c r="FB179" s="17">
        <v>0</v>
      </c>
      <c r="FC179" s="17">
        <v>0</v>
      </c>
      <c r="FD179" s="17">
        <v>0</v>
      </c>
      <c r="FE179" s="17">
        <v>0</v>
      </c>
      <c r="FF179" s="17">
        <v>0</v>
      </c>
      <c r="FG179" s="17">
        <v>0</v>
      </c>
      <c r="FH179" s="17">
        <v>0</v>
      </c>
      <c r="FI179" s="17">
        <v>0</v>
      </c>
      <c r="FJ179" s="17">
        <v>0</v>
      </c>
      <c r="FK179" s="17">
        <v>0</v>
      </c>
      <c r="FL179" s="17">
        <v>0</v>
      </c>
      <c r="FM179" s="17">
        <v>0</v>
      </c>
      <c r="FN179" s="17">
        <v>0</v>
      </c>
      <c r="FO179" s="17">
        <v>0</v>
      </c>
      <c r="FP179" s="17">
        <v>0</v>
      </c>
      <c r="FQ179" s="17">
        <v>0</v>
      </c>
      <c r="FR179" s="17">
        <v>0</v>
      </c>
      <c r="FS179" s="17">
        <v>0</v>
      </c>
      <c r="FT179" s="17">
        <v>0</v>
      </c>
      <c r="FU179" s="17">
        <v>0</v>
      </c>
      <c r="FV179" s="17">
        <v>0</v>
      </c>
      <c r="FW179" s="17">
        <v>0</v>
      </c>
      <c r="FX179" s="17">
        <v>0</v>
      </c>
      <c r="FY179" s="17">
        <v>0</v>
      </c>
      <c r="FZ179" s="17">
        <v>0</v>
      </c>
      <c r="GA179" s="17">
        <v>0</v>
      </c>
      <c r="GB179" s="17">
        <v>0</v>
      </c>
      <c r="GC179" s="17">
        <v>0</v>
      </c>
      <c r="GD179" s="17">
        <v>0</v>
      </c>
      <c r="GE179" s="17">
        <v>0</v>
      </c>
      <c r="GF179" s="17">
        <v>0</v>
      </c>
      <c r="GG179" s="17">
        <v>0</v>
      </c>
      <c r="GH179" s="17">
        <v>0</v>
      </c>
      <c r="GI179" s="17">
        <v>0</v>
      </c>
      <c r="GJ179" s="17">
        <v>0</v>
      </c>
      <c r="GK179" s="17">
        <v>0</v>
      </c>
      <c r="GL179" s="17">
        <v>0</v>
      </c>
      <c r="GM179" s="17">
        <v>0</v>
      </c>
      <c r="GN179" s="17">
        <v>0</v>
      </c>
      <c r="GO179" s="17">
        <v>0</v>
      </c>
      <c r="GP179" s="17">
        <v>0</v>
      </c>
      <c r="GQ179" s="17">
        <v>0</v>
      </c>
      <c r="GR179" s="17">
        <v>0</v>
      </c>
      <c r="GS179" s="17">
        <v>0</v>
      </c>
      <c r="GT179" s="17">
        <v>0</v>
      </c>
      <c r="GU179" s="17">
        <v>0</v>
      </c>
      <c r="GV179" s="17">
        <v>0</v>
      </c>
      <c r="GW179" s="17">
        <v>0</v>
      </c>
      <c r="GX179" s="17">
        <v>0</v>
      </c>
      <c r="GY179" s="17">
        <v>0</v>
      </c>
      <c r="GZ179" s="17">
        <v>0</v>
      </c>
      <c r="HA179" s="17">
        <v>0</v>
      </c>
      <c r="HB179" s="17">
        <v>0</v>
      </c>
      <c r="HC179" s="17">
        <v>0</v>
      </c>
      <c r="HD179" s="17">
        <v>0</v>
      </c>
      <c r="HE179" s="17">
        <v>0</v>
      </c>
      <c r="HF179" s="17">
        <v>0</v>
      </c>
      <c r="HG179" s="17">
        <v>0</v>
      </c>
      <c r="HH179" s="17">
        <v>0</v>
      </c>
      <c r="HI179" s="17">
        <v>0</v>
      </c>
      <c r="HJ179" s="17">
        <v>0</v>
      </c>
      <c r="HK179" s="17">
        <v>0</v>
      </c>
      <c r="HL179" s="17">
        <v>0</v>
      </c>
      <c r="HM179" s="17">
        <v>0</v>
      </c>
      <c r="HN179" s="17">
        <v>0</v>
      </c>
      <c r="HO179" s="17">
        <v>0</v>
      </c>
      <c r="HP179" s="17">
        <v>0</v>
      </c>
      <c r="HQ179" s="17">
        <v>0</v>
      </c>
      <c r="HR179" s="17">
        <v>0</v>
      </c>
      <c r="HS179" s="17">
        <v>0</v>
      </c>
      <c r="HT179" s="17">
        <v>0</v>
      </c>
      <c r="HU179" s="17">
        <v>0</v>
      </c>
      <c r="HV179" s="17">
        <v>0</v>
      </c>
      <c r="HW179" s="17">
        <v>0</v>
      </c>
      <c r="HX179" s="17">
        <v>0</v>
      </c>
      <c r="HY179" s="17">
        <v>0</v>
      </c>
      <c r="HZ179" s="17">
        <v>0</v>
      </c>
      <c r="IA179" s="17">
        <v>0</v>
      </c>
      <c r="IB179" s="17">
        <v>0</v>
      </c>
      <c r="IC179" s="17">
        <v>0</v>
      </c>
      <c r="ID179" s="17">
        <v>0</v>
      </c>
      <c r="IE179" s="17">
        <v>0</v>
      </c>
      <c r="IF179" s="17">
        <v>0</v>
      </c>
      <c r="IG179" s="17">
        <v>0</v>
      </c>
      <c r="IH179" s="17">
        <v>0</v>
      </c>
      <c r="II179" s="17">
        <v>0</v>
      </c>
      <c r="IJ179" s="17">
        <v>0</v>
      </c>
      <c r="IK179" s="17">
        <v>0</v>
      </c>
      <c r="IL179" s="17">
        <v>0</v>
      </c>
      <c r="IM179" s="17">
        <v>0</v>
      </c>
      <c r="IN179" s="17">
        <v>0</v>
      </c>
      <c r="IO179" s="17">
        <v>0</v>
      </c>
      <c r="IP179" s="17">
        <v>0</v>
      </c>
      <c r="IQ179" s="17">
        <v>0</v>
      </c>
      <c r="IR179" s="17">
        <v>0</v>
      </c>
      <c r="IS179" s="17">
        <v>0</v>
      </c>
      <c r="IT179" s="17">
        <v>0</v>
      </c>
      <c r="IU179" s="17">
        <v>0</v>
      </c>
      <c r="IV179" s="17">
        <v>0</v>
      </c>
      <c r="IW179" s="17">
        <v>0</v>
      </c>
      <c r="IX179" s="17">
        <v>0</v>
      </c>
      <c r="IY179" s="17">
        <v>0</v>
      </c>
      <c r="IZ179" s="17">
        <v>0</v>
      </c>
      <c r="JA179" s="17">
        <v>0</v>
      </c>
      <c r="JB179" s="17">
        <v>0</v>
      </c>
      <c r="JC179" s="17">
        <v>0</v>
      </c>
      <c r="JD179" s="17">
        <v>0</v>
      </c>
      <c r="JE179" s="17">
        <v>0</v>
      </c>
      <c r="JF179" s="17">
        <v>0</v>
      </c>
      <c r="JG179" s="17">
        <v>0</v>
      </c>
      <c r="JH179" s="17">
        <v>0</v>
      </c>
      <c r="JI179" s="17">
        <v>0</v>
      </c>
      <c r="JJ179" s="17">
        <v>0</v>
      </c>
      <c r="JK179" s="17">
        <v>0</v>
      </c>
      <c r="JL179" s="17">
        <v>0</v>
      </c>
      <c r="JM179" s="17">
        <v>0</v>
      </c>
      <c r="JN179" s="17">
        <v>0</v>
      </c>
      <c r="JO179" s="17">
        <v>0</v>
      </c>
      <c r="JP179" s="17">
        <v>0</v>
      </c>
      <c r="JQ179" s="17">
        <v>0</v>
      </c>
      <c r="JR179" s="17">
        <v>0</v>
      </c>
      <c r="JS179" s="17">
        <v>0</v>
      </c>
      <c r="JT179" s="17">
        <v>0</v>
      </c>
      <c r="JU179" s="17">
        <v>0</v>
      </c>
      <c r="JV179" s="17">
        <v>0</v>
      </c>
      <c r="JW179" s="17">
        <v>0</v>
      </c>
      <c r="JX179" s="17">
        <v>0</v>
      </c>
      <c r="JY179" s="17">
        <v>0</v>
      </c>
    </row>
    <row r="180" spans="1:285" x14ac:dyDescent="0.15">
      <c r="A180" s="17" t="s">
        <v>132</v>
      </c>
      <c r="B180" s="17" t="s">
        <v>133</v>
      </c>
      <c r="C180" s="17">
        <v>0</v>
      </c>
      <c r="D180" s="17">
        <v>25.44</v>
      </c>
      <c r="E180" s="17">
        <v>25.44</v>
      </c>
      <c r="F180" s="17">
        <v>25.44</v>
      </c>
      <c r="G180" s="17">
        <v>25.44</v>
      </c>
      <c r="H180" s="17">
        <v>25.44</v>
      </c>
      <c r="I180" s="17">
        <v>25.59</v>
      </c>
      <c r="J180" s="17">
        <v>25.59</v>
      </c>
      <c r="K180" s="17">
        <v>25.59</v>
      </c>
      <c r="L180" s="17">
        <v>25.59</v>
      </c>
      <c r="M180" s="17">
        <v>25.59</v>
      </c>
      <c r="N180" s="17">
        <v>25.69</v>
      </c>
      <c r="O180" s="17">
        <v>25.63</v>
      </c>
      <c r="P180" s="17">
        <v>25.65</v>
      </c>
      <c r="Q180" s="17">
        <v>25.63</v>
      </c>
      <c r="R180" s="17">
        <v>25.65</v>
      </c>
      <c r="S180" s="17">
        <v>25.65</v>
      </c>
      <c r="T180" s="17">
        <v>25.63</v>
      </c>
      <c r="U180" s="17">
        <v>25.65</v>
      </c>
      <c r="V180" s="17">
        <v>25.63</v>
      </c>
      <c r="W180" s="17">
        <v>25.63</v>
      </c>
      <c r="X180" s="17">
        <v>25.64</v>
      </c>
      <c r="Y180" s="17">
        <v>25.65</v>
      </c>
      <c r="Z180" s="17">
        <v>25.66</v>
      </c>
      <c r="AA180" s="17">
        <v>25.66</v>
      </c>
      <c r="AB180" s="17">
        <v>0</v>
      </c>
      <c r="AC180" s="17">
        <v>0</v>
      </c>
      <c r="AD180" s="17">
        <v>0</v>
      </c>
      <c r="AE180" s="17">
        <v>0</v>
      </c>
      <c r="AF180" s="17">
        <v>0</v>
      </c>
      <c r="AG180" s="17">
        <v>0</v>
      </c>
      <c r="AH180" s="17">
        <v>0</v>
      </c>
      <c r="AI180" s="17">
        <v>0</v>
      </c>
      <c r="AJ180" s="17">
        <v>0</v>
      </c>
      <c r="AK180" s="17">
        <v>0</v>
      </c>
      <c r="AL180" s="17">
        <v>0</v>
      </c>
      <c r="AM180" s="17">
        <v>0</v>
      </c>
      <c r="AN180" s="17">
        <v>0</v>
      </c>
      <c r="AO180" s="17">
        <v>0</v>
      </c>
      <c r="AP180" s="17">
        <v>0</v>
      </c>
      <c r="AQ180" s="17">
        <v>0</v>
      </c>
      <c r="AR180" s="17">
        <v>0</v>
      </c>
      <c r="AS180" s="17">
        <v>0</v>
      </c>
      <c r="AT180" s="17">
        <v>0</v>
      </c>
      <c r="AU180" s="17">
        <v>0</v>
      </c>
      <c r="AV180" s="17">
        <v>0</v>
      </c>
      <c r="AW180" s="17">
        <v>0</v>
      </c>
      <c r="AX180" s="17">
        <v>0</v>
      </c>
      <c r="AY180" s="17">
        <v>0</v>
      </c>
      <c r="AZ180" s="17">
        <v>0</v>
      </c>
      <c r="BA180" s="17">
        <v>0</v>
      </c>
      <c r="BB180" s="17">
        <v>0</v>
      </c>
      <c r="BC180" s="17">
        <v>0</v>
      </c>
      <c r="BD180" s="17">
        <v>0</v>
      </c>
      <c r="BE180" s="17">
        <v>0</v>
      </c>
      <c r="BF180" s="17">
        <v>0</v>
      </c>
      <c r="BG180" s="17">
        <v>0</v>
      </c>
      <c r="BH180" s="17">
        <v>0</v>
      </c>
      <c r="BI180" s="17">
        <v>0</v>
      </c>
      <c r="BJ180" s="17">
        <v>0</v>
      </c>
      <c r="BK180" s="17">
        <v>0</v>
      </c>
      <c r="BL180" s="17">
        <v>0</v>
      </c>
      <c r="BM180" s="17">
        <v>0</v>
      </c>
      <c r="BN180" s="17">
        <v>0</v>
      </c>
      <c r="BO180" s="17">
        <v>0</v>
      </c>
      <c r="BP180" s="17">
        <v>0</v>
      </c>
      <c r="BQ180" s="17">
        <v>0</v>
      </c>
      <c r="BR180" s="17">
        <v>0</v>
      </c>
      <c r="BS180" s="17">
        <v>0</v>
      </c>
      <c r="BT180" s="17">
        <v>0</v>
      </c>
      <c r="BU180" s="17">
        <v>0</v>
      </c>
      <c r="BV180" s="17">
        <v>0</v>
      </c>
      <c r="BW180" s="17">
        <v>0</v>
      </c>
      <c r="BX180" s="17">
        <v>0</v>
      </c>
      <c r="BY180" s="17">
        <v>0</v>
      </c>
      <c r="BZ180" s="17">
        <v>0</v>
      </c>
      <c r="CA180" s="17">
        <v>0</v>
      </c>
      <c r="CB180" s="17">
        <v>0</v>
      </c>
      <c r="CC180" s="17">
        <v>0</v>
      </c>
      <c r="CD180" s="17">
        <v>0</v>
      </c>
      <c r="CE180" s="17">
        <v>0</v>
      </c>
      <c r="CF180" s="17">
        <v>0</v>
      </c>
      <c r="CG180" s="17">
        <v>0</v>
      </c>
      <c r="CH180" s="17">
        <v>0</v>
      </c>
      <c r="CI180" s="17">
        <v>0</v>
      </c>
      <c r="CJ180" s="17">
        <v>0</v>
      </c>
      <c r="CK180" s="17">
        <v>0</v>
      </c>
      <c r="CL180" s="17">
        <v>0</v>
      </c>
      <c r="CM180" s="17">
        <v>0</v>
      </c>
      <c r="CN180" s="17">
        <v>0</v>
      </c>
      <c r="CO180" s="17">
        <v>0</v>
      </c>
      <c r="CP180" s="17">
        <v>0</v>
      </c>
      <c r="CQ180" s="17">
        <v>0</v>
      </c>
      <c r="CR180" s="17">
        <v>0</v>
      </c>
      <c r="CS180" s="17">
        <v>0</v>
      </c>
      <c r="CT180" s="17">
        <v>0</v>
      </c>
      <c r="CU180" s="17">
        <v>0</v>
      </c>
      <c r="CV180" s="17">
        <v>0</v>
      </c>
      <c r="CW180" s="17">
        <v>0</v>
      </c>
      <c r="CX180" s="17">
        <v>0</v>
      </c>
      <c r="CY180" s="17">
        <v>0</v>
      </c>
      <c r="CZ180" s="17">
        <v>0</v>
      </c>
      <c r="DA180" s="17">
        <v>0</v>
      </c>
      <c r="DB180" s="17">
        <v>0</v>
      </c>
      <c r="DC180" s="17">
        <v>0</v>
      </c>
      <c r="DD180" s="17">
        <v>0</v>
      </c>
      <c r="DE180" s="17">
        <v>0</v>
      </c>
      <c r="DF180" s="17">
        <v>0</v>
      </c>
      <c r="DG180" s="17">
        <v>0</v>
      </c>
      <c r="DH180" s="17">
        <v>0</v>
      </c>
      <c r="DI180" s="17">
        <v>0</v>
      </c>
      <c r="DJ180" s="17">
        <v>0</v>
      </c>
      <c r="DK180" s="17">
        <v>0</v>
      </c>
      <c r="DL180" s="17">
        <v>0</v>
      </c>
      <c r="DM180" s="17">
        <v>0</v>
      </c>
      <c r="DN180" s="17">
        <v>0</v>
      </c>
      <c r="DO180" s="17">
        <v>0</v>
      </c>
      <c r="DP180" s="17">
        <v>0</v>
      </c>
      <c r="DQ180" s="17">
        <v>0</v>
      </c>
      <c r="DR180" s="17">
        <v>0</v>
      </c>
      <c r="DS180" s="17">
        <v>0</v>
      </c>
      <c r="DT180" s="17">
        <v>0</v>
      </c>
      <c r="DU180" s="17">
        <v>0</v>
      </c>
      <c r="DV180" s="17">
        <v>0</v>
      </c>
      <c r="DW180" s="17">
        <v>0</v>
      </c>
      <c r="DX180" s="17">
        <v>0</v>
      </c>
      <c r="DY180" s="17">
        <v>0</v>
      </c>
      <c r="DZ180" s="17">
        <v>0</v>
      </c>
      <c r="EA180" s="17">
        <v>0</v>
      </c>
      <c r="EB180" s="17">
        <v>0</v>
      </c>
      <c r="EC180" s="17">
        <v>0</v>
      </c>
      <c r="ED180" s="17">
        <v>0</v>
      </c>
      <c r="EE180" s="17">
        <v>0</v>
      </c>
      <c r="EF180" s="17">
        <v>0</v>
      </c>
      <c r="EG180" s="17">
        <v>0</v>
      </c>
      <c r="EH180" s="17">
        <v>0</v>
      </c>
      <c r="EI180" s="17">
        <v>0</v>
      </c>
      <c r="EJ180" s="17">
        <v>0</v>
      </c>
      <c r="EK180" s="17">
        <v>0</v>
      </c>
      <c r="EL180" s="17">
        <v>0</v>
      </c>
      <c r="EM180" s="17">
        <v>0</v>
      </c>
      <c r="EN180" s="17">
        <v>0</v>
      </c>
      <c r="EO180" s="17">
        <v>0</v>
      </c>
      <c r="EP180" s="17">
        <v>0</v>
      </c>
      <c r="EQ180" s="17">
        <v>0</v>
      </c>
      <c r="ER180" s="17">
        <v>0</v>
      </c>
      <c r="ES180" s="17">
        <v>0</v>
      </c>
      <c r="ET180" s="17">
        <v>0</v>
      </c>
      <c r="EU180" s="17">
        <v>0</v>
      </c>
      <c r="EV180" s="17">
        <v>0</v>
      </c>
      <c r="EW180" s="17">
        <v>0</v>
      </c>
      <c r="EX180" s="17">
        <v>0</v>
      </c>
      <c r="EY180" s="17">
        <v>0</v>
      </c>
      <c r="EZ180" s="17">
        <v>0</v>
      </c>
      <c r="FA180" s="17">
        <v>0</v>
      </c>
      <c r="FB180" s="17">
        <v>0</v>
      </c>
      <c r="FC180" s="17">
        <v>0</v>
      </c>
      <c r="FD180" s="17">
        <v>0</v>
      </c>
      <c r="FE180" s="17">
        <v>0</v>
      </c>
      <c r="FF180" s="17">
        <v>0</v>
      </c>
      <c r="FG180" s="17">
        <v>0</v>
      </c>
      <c r="FH180" s="17">
        <v>0</v>
      </c>
      <c r="FI180" s="17">
        <v>0</v>
      </c>
      <c r="FJ180" s="17">
        <v>0</v>
      </c>
      <c r="FK180" s="17">
        <v>0</v>
      </c>
      <c r="FL180" s="17">
        <v>0</v>
      </c>
      <c r="FM180" s="17">
        <v>0</v>
      </c>
      <c r="FN180" s="17">
        <v>0</v>
      </c>
      <c r="FO180" s="17">
        <v>0</v>
      </c>
      <c r="FP180" s="17">
        <v>0</v>
      </c>
      <c r="FQ180" s="17">
        <v>0</v>
      </c>
      <c r="FR180" s="17">
        <v>0</v>
      </c>
      <c r="FS180" s="17">
        <v>0</v>
      </c>
      <c r="FT180" s="17">
        <v>0</v>
      </c>
      <c r="FU180" s="17">
        <v>0</v>
      </c>
      <c r="FV180" s="17">
        <v>0</v>
      </c>
      <c r="FW180" s="17">
        <v>0</v>
      </c>
      <c r="FX180" s="17">
        <v>0</v>
      </c>
      <c r="FY180" s="17">
        <v>0</v>
      </c>
      <c r="FZ180" s="17">
        <v>0</v>
      </c>
      <c r="GA180" s="17">
        <v>0</v>
      </c>
      <c r="GB180" s="17">
        <v>0</v>
      </c>
      <c r="GC180" s="17">
        <v>0</v>
      </c>
      <c r="GD180" s="17">
        <v>0</v>
      </c>
      <c r="GE180" s="17">
        <v>0</v>
      </c>
      <c r="GF180" s="17">
        <v>0</v>
      </c>
      <c r="GG180" s="17">
        <v>0</v>
      </c>
      <c r="GH180" s="17">
        <v>0</v>
      </c>
      <c r="GI180" s="17">
        <v>0</v>
      </c>
      <c r="GJ180" s="17">
        <v>0</v>
      </c>
      <c r="GK180" s="17">
        <v>0</v>
      </c>
      <c r="GL180" s="17">
        <v>0</v>
      </c>
      <c r="GM180" s="17">
        <v>0</v>
      </c>
      <c r="GN180" s="17">
        <v>0</v>
      </c>
      <c r="GO180" s="17">
        <v>0</v>
      </c>
      <c r="GP180" s="17">
        <v>0</v>
      </c>
      <c r="GQ180" s="17">
        <v>0</v>
      </c>
      <c r="GR180" s="17">
        <v>0</v>
      </c>
      <c r="GS180" s="17">
        <v>0</v>
      </c>
      <c r="GT180" s="17">
        <v>0</v>
      </c>
      <c r="GU180" s="17">
        <v>0</v>
      </c>
      <c r="GV180" s="17">
        <v>0</v>
      </c>
      <c r="GW180" s="17">
        <v>0</v>
      </c>
      <c r="GX180" s="17">
        <v>0</v>
      </c>
      <c r="GY180" s="17">
        <v>0</v>
      </c>
      <c r="GZ180" s="17">
        <v>0</v>
      </c>
      <c r="HA180" s="17">
        <v>0</v>
      </c>
      <c r="HB180" s="17">
        <v>0</v>
      </c>
      <c r="HC180" s="17">
        <v>0</v>
      </c>
      <c r="HD180" s="17">
        <v>0</v>
      </c>
      <c r="HE180" s="17">
        <v>0</v>
      </c>
      <c r="HF180" s="17">
        <v>0</v>
      </c>
      <c r="HG180" s="17">
        <v>0</v>
      </c>
      <c r="HH180" s="17">
        <v>0</v>
      </c>
      <c r="HI180" s="17">
        <v>0</v>
      </c>
      <c r="HJ180" s="17">
        <v>0</v>
      </c>
      <c r="HK180" s="17">
        <v>0</v>
      </c>
      <c r="HL180" s="17">
        <v>0</v>
      </c>
      <c r="HM180" s="17">
        <v>0</v>
      </c>
      <c r="HN180" s="17">
        <v>0</v>
      </c>
      <c r="HO180" s="17">
        <v>0</v>
      </c>
      <c r="HP180" s="17">
        <v>0</v>
      </c>
      <c r="HQ180" s="17">
        <v>0</v>
      </c>
      <c r="HR180" s="17">
        <v>0</v>
      </c>
      <c r="HS180" s="17">
        <v>0</v>
      </c>
      <c r="HT180" s="17">
        <v>0</v>
      </c>
      <c r="HU180" s="17">
        <v>0</v>
      </c>
      <c r="HV180" s="17">
        <v>0</v>
      </c>
      <c r="HW180" s="17">
        <v>0</v>
      </c>
      <c r="HX180" s="17">
        <v>0</v>
      </c>
      <c r="HY180" s="17">
        <v>0</v>
      </c>
      <c r="HZ180" s="17">
        <v>0</v>
      </c>
      <c r="IA180" s="17">
        <v>0</v>
      </c>
      <c r="IB180" s="17">
        <v>0</v>
      </c>
      <c r="IC180" s="17">
        <v>0</v>
      </c>
      <c r="ID180" s="17">
        <v>0</v>
      </c>
      <c r="IE180" s="17">
        <v>0</v>
      </c>
      <c r="IF180" s="17">
        <v>0</v>
      </c>
      <c r="IG180" s="17">
        <v>0</v>
      </c>
      <c r="IH180" s="17">
        <v>0</v>
      </c>
      <c r="II180" s="17">
        <v>0</v>
      </c>
      <c r="IJ180" s="17">
        <v>0</v>
      </c>
      <c r="IK180" s="17">
        <v>0</v>
      </c>
      <c r="IL180" s="17">
        <v>0</v>
      </c>
      <c r="IM180" s="17">
        <v>0</v>
      </c>
      <c r="IN180" s="17">
        <v>0</v>
      </c>
      <c r="IO180" s="17">
        <v>0</v>
      </c>
      <c r="IP180" s="17">
        <v>0</v>
      </c>
      <c r="IQ180" s="17">
        <v>0</v>
      </c>
      <c r="IR180" s="17">
        <v>0</v>
      </c>
      <c r="IS180" s="17">
        <v>0</v>
      </c>
      <c r="IT180" s="17">
        <v>0</v>
      </c>
      <c r="IU180" s="17">
        <v>0</v>
      </c>
      <c r="IV180" s="17">
        <v>0</v>
      </c>
      <c r="IW180" s="17">
        <v>0</v>
      </c>
      <c r="IX180" s="17">
        <v>0</v>
      </c>
      <c r="IY180" s="17">
        <v>0</v>
      </c>
      <c r="IZ180" s="17">
        <v>0</v>
      </c>
      <c r="JA180" s="17">
        <v>0</v>
      </c>
      <c r="JB180" s="17">
        <v>0</v>
      </c>
      <c r="JC180" s="17">
        <v>0</v>
      </c>
      <c r="JD180" s="17">
        <v>0</v>
      </c>
      <c r="JE180" s="17">
        <v>0</v>
      </c>
      <c r="JF180" s="17">
        <v>0</v>
      </c>
      <c r="JG180" s="17">
        <v>0</v>
      </c>
      <c r="JH180" s="17">
        <v>0</v>
      </c>
      <c r="JI180" s="17">
        <v>0</v>
      </c>
      <c r="JJ180" s="17">
        <v>0</v>
      </c>
      <c r="JK180" s="17">
        <v>0</v>
      </c>
      <c r="JL180" s="17">
        <v>0</v>
      </c>
      <c r="JM180" s="17">
        <v>0</v>
      </c>
      <c r="JN180" s="17">
        <v>0</v>
      </c>
      <c r="JO180" s="17">
        <v>0</v>
      </c>
      <c r="JP180" s="17">
        <v>0</v>
      </c>
      <c r="JQ180" s="17">
        <v>0</v>
      </c>
      <c r="JR180" s="17">
        <v>0</v>
      </c>
      <c r="JS180" s="17">
        <v>0</v>
      </c>
      <c r="JT180" s="17">
        <v>0</v>
      </c>
      <c r="JU180" s="17">
        <v>0</v>
      </c>
      <c r="JV180" s="17">
        <v>0</v>
      </c>
      <c r="JW180" s="17">
        <v>0</v>
      </c>
      <c r="JX180" s="17">
        <v>0</v>
      </c>
      <c r="JY180" s="17">
        <v>0</v>
      </c>
    </row>
    <row r="181" spans="1:285" x14ac:dyDescent="0.15">
      <c r="A181" s="17" t="s">
        <v>110</v>
      </c>
      <c r="B181" s="17" t="s">
        <v>111</v>
      </c>
      <c r="C181" s="17">
        <v>0</v>
      </c>
      <c r="D181" s="17">
        <v>8.1199999999999992</v>
      </c>
      <c r="E181" s="17">
        <v>8.1199999999999992</v>
      </c>
      <c r="F181" s="17">
        <v>8.1199999999999992</v>
      </c>
      <c r="G181" s="17">
        <v>8.1199999999999992</v>
      </c>
      <c r="H181" s="17">
        <v>8.1199999999999992</v>
      </c>
      <c r="I181" s="17">
        <v>8.27</v>
      </c>
      <c r="J181" s="17">
        <v>8.27</v>
      </c>
      <c r="K181" s="17">
        <v>8.27</v>
      </c>
      <c r="L181" s="17">
        <v>8.27</v>
      </c>
      <c r="M181" s="17">
        <v>8.27</v>
      </c>
      <c r="N181" s="17">
        <v>8.32</v>
      </c>
      <c r="O181" s="17">
        <v>8.34</v>
      </c>
      <c r="P181" s="17">
        <v>8.3000000000000007</v>
      </c>
      <c r="Q181" s="17">
        <v>8.2899999999999991</v>
      </c>
      <c r="R181" s="17">
        <v>8.34</v>
      </c>
      <c r="S181" s="17">
        <v>8.3699999999999992</v>
      </c>
      <c r="T181" s="17">
        <v>8.36</v>
      </c>
      <c r="U181" s="17">
        <v>8.33</v>
      </c>
      <c r="V181" s="17">
        <v>8.32</v>
      </c>
      <c r="W181" s="17">
        <v>8.33</v>
      </c>
      <c r="X181" s="17">
        <v>8.35</v>
      </c>
      <c r="Y181" s="17">
        <v>8.35</v>
      </c>
      <c r="Z181" s="17">
        <v>8.35</v>
      </c>
      <c r="AA181" s="17">
        <v>8.36</v>
      </c>
      <c r="AB181" s="17">
        <v>0</v>
      </c>
      <c r="AC181" s="17">
        <v>0</v>
      </c>
      <c r="AD181" s="17">
        <v>0</v>
      </c>
      <c r="AE181" s="17">
        <v>0</v>
      </c>
      <c r="AF181" s="17">
        <v>0</v>
      </c>
      <c r="AG181" s="17">
        <v>0</v>
      </c>
      <c r="AH181" s="17">
        <v>0</v>
      </c>
      <c r="AI181" s="17">
        <v>0</v>
      </c>
      <c r="AJ181" s="17">
        <v>0</v>
      </c>
      <c r="AK181" s="17">
        <v>0</v>
      </c>
      <c r="AL181" s="17">
        <v>0</v>
      </c>
      <c r="AM181" s="17">
        <v>0</v>
      </c>
      <c r="AN181" s="17">
        <v>0</v>
      </c>
      <c r="AO181" s="17">
        <v>0</v>
      </c>
      <c r="AP181" s="17">
        <v>0</v>
      </c>
      <c r="AQ181" s="17">
        <v>0</v>
      </c>
      <c r="AR181" s="17">
        <v>0</v>
      </c>
      <c r="AS181" s="17">
        <v>0</v>
      </c>
      <c r="AT181" s="17">
        <v>0</v>
      </c>
      <c r="AU181" s="17">
        <v>0</v>
      </c>
      <c r="AV181" s="17">
        <v>0</v>
      </c>
      <c r="AW181" s="17">
        <v>0</v>
      </c>
      <c r="AX181" s="17">
        <v>0</v>
      </c>
      <c r="AY181" s="17">
        <v>0</v>
      </c>
      <c r="AZ181" s="17">
        <v>0</v>
      </c>
      <c r="BA181" s="17">
        <v>0</v>
      </c>
      <c r="BB181" s="17">
        <v>0</v>
      </c>
      <c r="BC181" s="17">
        <v>0</v>
      </c>
      <c r="BD181" s="17">
        <v>0</v>
      </c>
      <c r="BE181" s="17">
        <v>0</v>
      </c>
      <c r="BF181" s="17">
        <v>0</v>
      </c>
      <c r="BG181" s="17">
        <v>0</v>
      </c>
      <c r="BH181" s="17">
        <v>0</v>
      </c>
      <c r="BI181" s="17">
        <v>0</v>
      </c>
      <c r="BJ181" s="17">
        <v>0</v>
      </c>
      <c r="BK181" s="17">
        <v>0</v>
      </c>
      <c r="BL181" s="17">
        <v>0</v>
      </c>
      <c r="BM181" s="17">
        <v>0</v>
      </c>
      <c r="BN181" s="17">
        <v>0</v>
      </c>
      <c r="BO181" s="17">
        <v>0</v>
      </c>
      <c r="BP181" s="17">
        <v>0</v>
      </c>
      <c r="BQ181" s="17">
        <v>0</v>
      </c>
      <c r="BR181" s="17">
        <v>0</v>
      </c>
      <c r="BS181" s="17">
        <v>0</v>
      </c>
      <c r="BT181" s="17">
        <v>0</v>
      </c>
      <c r="BU181" s="17">
        <v>0</v>
      </c>
      <c r="BV181" s="17">
        <v>0</v>
      </c>
      <c r="BW181" s="17">
        <v>0</v>
      </c>
      <c r="BX181" s="17">
        <v>0</v>
      </c>
      <c r="BY181" s="17">
        <v>0</v>
      </c>
      <c r="BZ181" s="17">
        <v>0</v>
      </c>
      <c r="CA181" s="17">
        <v>0</v>
      </c>
      <c r="CB181" s="17">
        <v>0</v>
      </c>
      <c r="CC181" s="17">
        <v>0</v>
      </c>
      <c r="CD181" s="17">
        <v>0</v>
      </c>
      <c r="CE181" s="17">
        <v>0</v>
      </c>
      <c r="CF181" s="17">
        <v>0</v>
      </c>
      <c r="CG181" s="17">
        <v>0</v>
      </c>
      <c r="CH181" s="17">
        <v>0</v>
      </c>
      <c r="CI181" s="17">
        <v>0</v>
      </c>
      <c r="CJ181" s="17">
        <v>0</v>
      </c>
      <c r="CK181" s="17">
        <v>0</v>
      </c>
      <c r="CL181" s="17">
        <v>0</v>
      </c>
      <c r="CM181" s="17">
        <v>0</v>
      </c>
      <c r="CN181" s="17">
        <v>0</v>
      </c>
      <c r="CO181" s="17">
        <v>0</v>
      </c>
      <c r="CP181" s="17">
        <v>0</v>
      </c>
      <c r="CQ181" s="17">
        <v>0</v>
      </c>
      <c r="CR181" s="17">
        <v>0</v>
      </c>
      <c r="CS181" s="17">
        <v>0</v>
      </c>
      <c r="CT181" s="17">
        <v>0</v>
      </c>
      <c r="CU181" s="17">
        <v>0</v>
      </c>
      <c r="CV181" s="17">
        <v>0</v>
      </c>
      <c r="CW181" s="17">
        <v>0</v>
      </c>
      <c r="CX181" s="17">
        <v>0</v>
      </c>
      <c r="CY181" s="17">
        <v>0</v>
      </c>
      <c r="CZ181" s="17">
        <v>0</v>
      </c>
      <c r="DA181" s="17">
        <v>0</v>
      </c>
      <c r="DB181" s="17">
        <v>0</v>
      </c>
      <c r="DC181" s="17">
        <v>0</v>
      </c>
      <c r="DD181" s="17">
        <v>0</v>
      </c>
      <c r="DE181" s="17">
        <v>0</v>
      </c>
      <c r="DF181" s="17">
        <v>0</v>
      </c>
      <c r="DG181" s="17">
        <v>0</v>
      </c>
      <c r="DH181" s="17">
        <v>0</v>
      </c>
      <c r="DI181" s="17">
        <v>0</v>
      </c>
      <c r="DJ181" s="17">
        <v>0</v>
      </c>
      <c r="DK181" s="17">
        <v>0</v>
      </c>
      <c r="DL181" s="17">
        <v>0</v>
      </c>
      <c r="DM181" s="17">
        <v>0</v>
      </c>
      <c r="DN181" s="17">
        <v>0</v>
      </c>
      <c r="DO181" s="17">
        <v>0</v>
      </c>
      <c r="DP181" s="17">
        <v>0</v>
      </c>
      <c r="DQ181" s="17">
        <v>0</v>
      </c>
      <c r="DR181" s="17">
        <v>0</v>
      </c>
      <c r="DS181" s="17">
        <v>0</v>
      </c>
      <c r="DT181" s="17">
        <v>0</v>
      </c>
      <c r="DU181" s="17">
        <v>0</v>
      </c>
      <c r="DV181" s="17">
        <v>0</v>
      </c>
      <c r="DW181" s="17">
        <v>0</v>
      </c>
      <c r="DX181" s="17">
        <v>0</v>
      </c>
      <c r="DY181" s="17">
        <v>0</v>
      </c>
      <c r="DZ181" s="17">
        <v>0</v>
      </c>
      <c r="EA181" s="17">
        <v>0</v>
      </c>
      <c r="EB181" s="17">
        <v>0</v>
      </c>
      <c r="EC181" s="17">
        <v>0</v>
      </c>
      <c r="ED181" s="17">
        <v>0</v>
      </c>
      <c r="EE181" s="17">
        <v>0</v>
      </c>
      <c r="EF181" s="17">
        <v>0</v>
      </c>
      <c r="EG181" s="17">
        <v>0</v>
      </c>
      <c r="EH181" s="17">
        <v>0</v>
      </c>
      <c r="EI181" s="17">
        <v>0</v>
      </c>
      <c r="EJ181" s="17">
        <v>0</v>
      </c>
      <c r="EK181" s="17">
        <v>0</v>
      </c>
      <c r="EL181" s="17">
        <v>0</v>
      </c>
      <c r="EM181" s="17">
        <v>0</v>
      </c>
      <c r="EN181" s="17">
        <v>0</v>
      </c>
      <c r="EO181" s="17">
        <v>0</v>
      </c>
      <c r="EP181" s="17">
        <v>0</v>
      </c>
      <c r="EQ181" s="17">
        <v>0</v>
      </c>
      <c r="ER181" s="17">
        <v>0</v>
      </c>
      <c r="ES181" s="17">
        <v>0</v>
      </c>
      <c r="ET181" s="17">
        <v>0</v>
      </c>
      <c r="EU181" s="17">
        <v>0</v>
      </c>
      <c r="EV181" s="17">
        <v>0</v>
      </c>
      <c r="EW181" s="17">
        <v>0</v>
      </c>
      <c r="EX181" s="17">
        <v>0</v>
      </c>
      <c r="EY181" s="17">
        <v>0</v>
      </c>
      <c r="EZ181" s="17">
        <v>0</v>
      </c>
      <c r="FA181" s="17">
        <v>0</v>
      </c>
      <c r="FB181" s="17">
        <v>0</v>
      </c>
      <c r="FC181" s="17">
        <v>0</v>
      </c>
      <c r="FD181" s="17">
        <v>0</v>
      </c>
      <c r="FE181" s="17">
        <v>0</v>
      </c>
      <c r="FF181" s="17">
        <v>0</v>
      </c>
      <c r="FG181" s="17">
        <v>0</v>
      </c>
      <c r="FH181" s="17">
        <v>0</v>
      </c>
      <c r="FI181" s="17">
        <v>0</v>
      </c>
      <c r="FJ181" s="17">
        <v>0</v>
      </c>
      <c r="FK181" s="17">
        <v>0</v>
      </c>
      <c r="FL181" s="17">
        <v>0</v>
      </c>
      <c r="FM181" s="17">
        <v>0</v>
      </c>
      <c r="FN181" s="17">
        <v>0</v>
      </c>
      <c r="FO181" s="17">
        <v>0</v>
      </c>
      <c r="FP181" s="17">
        <v>0</v>
      </c>
      <c r="FQ181" s="17">
        <v>0</v>
      </c>
      <c r="FR181" s="17">
        <v>0</v>
      </c>
      <c r="FS181" s="17">
        <v>0</v>
      </c>
      <c r="FT181" s="17">
        <v>0</v>
      </c>
      <c r="FU181" s="17">
        <v>0</v>
      </c>
      <c r="FV181" s="17">
        <v>0</v>
      </c>
      <c r="FW181" s="17">
        <v>0</v>
      </c>
      <c r="FX181" s="17">
        <v>0</v>
      </c>
      <c r="FY181" s="17">
        <v>0</v>
      </c>
      <c r="FZ181" s="17">
        <v>0</v>
      </c>
      <c r="GA181" s="17">
        <v>0</v>
      </c>
      <c r="GB181" s="17">
        <v>0</v>
      </c>
      <c r="GC181" s="17">
        <v>0</v>
      </c>
      <c r="GD181" s="17">
        <v>0</v>
      </c>
      <c r="GE181" s="17">
        <v>0</v>
      </c>
      <c r="GF181" s="17">
        <v>0</v>
      </c>
      <c r="GG181" s="17">
        <v>0</v>
      </c>
      <c r="GH181" s="17">
        <v>0</v>
      </c>
      <c r="GI181" s="17">
        <v>0</v>
      </c>
      <c r="GJ181" s="17">
        <v>0</v>
      </c>
      <c r="GK181" s="17">
        <v>0</v>
      </c>
      <c r="GL181" s="17">
        <v>0</v>
      </c>
      <c r="GM181" s="17">
        <v>0</v>
      </c>
      <c r="GN181" s="17">
        <v>0</v>
      </c>
      <c r="GO181" s="17">
        <v>0</v>
      </c>
      <c r="GP181" s="17">
        <v>0</v>
      </c>
      <c r="GQ181" s="17">
        <v>0</v>
      </c>
      <c r="GR181" s="17">
        <v>0</v>
      </c>
      <c r="GS181" s="17">
        <v>0</v>
      </c>
      <c r="GT181" s="17">
        <v>0</v>
      </c>
      <c r="GU181" s="17">
        <v>0</v>
      </c>
      <c r="GV181" s="17">
        <v>0</v>
      </c>
      <c r="GW181" s="17">
        <v>0</v>
      </c>
      <c r="GX181" s="17">
        <v>0</v>
      </c>
      <c r="GY181" s="17">
        <v>0</v>
      </c>
      <c r="GZ181" s="17">
        <v>0</v>
      </c>
      <c r="HA181" s="17">
        <v>0</v>
      </c>
      <c r="HB181" s="17">
        <v>0</v>
      </c>
      <c r="HC181" s="17">
        <v>0</v>
      </c>
      <c r="HD181" s="17">
        <v>0</v>
      </c>
      <c r="HE181" s="17">
        <v>0</v>
      </c>
      <c r="HF181" s="17">
        <v>0</v>
      </c>
      <c r="HG181" s="17">
        <v>0</v>
      </c>
      <c r="HH181" s="17">
        <v>0</v>
      </c>
      <c r="HI181" s="17">
        <v>0</v>
      </c>
      <c r="HJ181" s="17">
        <v>0</v>
      </c>
      <c r="HK181" s="17">
        <v>0</v>
      </c>
      <c r="HL181" s="17">
        <v>0</v>
      </c>
      <c r="HM181" s="17">
        <v>0</v>
      </c>
      <c r="HN181" s="17">
        <v>0</v>
      </c>
      <c r="HO181" s="17">
        <v>0</v>
      </c>
      <c r="HP181" s="17">
        <v>0</v>
      </c>
      <c r="HQ181" s="17">
        <v>0</v>
      </c>
      <c r="HR181" s="17">
        <v>0</v>
      </c>
      <c r="HS181" s="17">
        <v>0</v>
      </c>
      <c r="HT181" s="17">
        <v>0</v>
      </c>
      <c r="HU181" s="17">
        <v>0</v>
      </c>
      <c r="HV181" s="17">
        <v>0</v>
      </c>
      <c r="HW181" s="17">
        <v>0</v>
      </c>
      <c r="HX181" s="17">
        <v>0</v>
      </c>
      <c r="HY181" s="17">
        <v>0</v>
      </c>
      <c r="HZ181" s="17">
        <v>0</v>
      </c>
      <c r="IA181" s="17">
        <v>0</v>
      </c>
      <c r="IB181" s="17">
        <v>0</v>
      </c>
      <c r="IC181" s="17">
        <v>0</v>
      </c>
      <c r="ID181" s="17">
        <v>0</v>
      </c>
      <c r="IE181" s="17">
        <v>0</v>
      </c>
      <c r="IF181" s="17">
        <v>0</v>
      </c>
      <c r="IG181" s="17">
        <v>0</v>
      </c>
      <c r="IH181" s="17">
        <v>0</v>
      </c>
      <c r="II181" s="17">
        <v>0</v>
      </c>
      <c r="IJ181" s="17">
        <v>0</v>
      </c>
      <c r="IK181" s="17">
        <v>0</v>
      </c>
      <c r="IL181" s="17">
        <v>0</v>
      </c>
      <c r="IM181" s="17">
        <v>0</v>
      </c>
      <c r="IN181" s="17">
        <v>0</v>
      </c>
      <c r="IO181" s="17">
        <v>0</v>
      </c>
      <c r="IP181" s="17">
        <v>0</v>
      </c>
      <c r="IQ181" s="17">
        <v>0</v>
      </c>
      <c r="IR181" s="17">
        <v>0</v>
      </c>
      <c r="IS181" s="17">
        <v>0</v>
      </c>
      <c r="IT181" s="17">
        <v>0</v>
      </c>
      <c r="IU181" s="17">
        <v>0</v>
      </c>
      <c r="IV181" s="17">
        <v>0</v>
      </c>
      <c r="IW181" s="17">
        <v>0</v>
      </c>
      <c r="IX181" s="17">
        <v>0</v>
      </c>
      <c r="IY181" s="17">
        <v>0</v>
      </c>
      <c r="IZ181" s="17">
        <v>0</v>
      </c>
      <c r="JA181" s="17">
        <v>0</v>
      </c>
      <c r="JB181" s="17">
        <v>0</v>
      </c>
      <c r="JC181" s="17">
        <v>0</v>
      </c>
      <c r="JD181" s="17">
        <v>0</v>
      </c>
      <c r="JE181" s="17">
        <v>0</v>
      </c>
      <c r="JF181" s="17">
        <v>0</v>
      </c>
      <c r="JG181" s="17">
        <v>0</v>
      </c>
      <c r="JH181" s="17">
        <v>0</v>
      </c>
      <c r="JI181" s="17">
        <v>0</v>
      </c>
      <c r="JJ181" s="17">
        <v>0</v>
      </c>
      <c r="JK181" s="17">
        <v>0</v>
      </c>
      <c r="JL181" s="17">
        <v>0</v>
      </c>
      <c r="JM181" s="17">
        <v>0</v>
      </c>
      <c r="JN181" s="17">
        <v>0</v>
      </c>
      <c r="JO181" s="17">
        <v>0</v>
      </c>
      <c r="JP181" s="17">
        <v>0</v>
      </c>
      <c r="JQ181" s="17">
        <v>0</v>
      </c>
      <c r="JR181" s="17">
        <v>0</v>
      </c>
      <c r="JS181" s="17">
        <v>0</v>
      </c>
      <c r="JT181" s="17">
        <v>0</v>
      </c>
      <c r="JU181" s="17">
        <v>0</v>
      </c>
      <c r="JV181" s="17">
        <v>0</v>
      </c>
      <c r="JW181" s="17">
        <v>0</v>
      </c>
      <c r="JX181" s="17">
        <v>0</v>
      </c>
      <c r="JY181" s="17">
        <v>0</v>
      </c>
    </row>
    <row r="182" spans="1:285" x14ac:dyDescent="0.15">
      <c r="A182" s="17" t="s">
        <v>928</v>
      </c>
      <c r="B182" s="17" t="s">
        <v>929</v>
      </c>
      <c r="C182" s="17">
        <v>0</v>
      </c>
      <c r="D182" s="17">
        <v>8.2200000000000006</v>
      </c>
      <c r="E182" s="17">
        <v>8.2200000000000006</v>
      </c>
      <c r="F182" s="17">
        <v>8.2200000000000006</v>
      </c>
      <c r="G182" s="17">
        <v>8.2200000000000006</v>
      </c>
      <c r="H182" s="17">
        <v>8.2200000000000006</v>
      </c>
      <c r="I182" s="17">
        <v>8.31</v>
      </c>
      <c r="J182" s="17">
        <v>8.31</v>
      </c>
      <c r="K182" s="17">
        <v>8.31</v>
      </c>
      <c r="L182" s="17">
        <v>8.31</v>
      </c>
      <c r="M182" s="17">
        <v>8.31</v>
      </c>
      <c r="N182" s="17">
        <v>8.32</v>
      </c>
      <c r="O182" s="17">
        <v>8.31</v>
      </c>
      <c r="P182" s="17">
        <v>8.3000000000000007</v>
      </c>
      <c r="Q182" s="17">
        <v>8.2899999999999991</v>
      </c>
      <c r="R182" s="17">
        <v>8.3000000000000007</v>
      </c>
      <c r="S182" s="17">
        <v>8.3000000000000007</v>
      </c>
      <c r="T182" s="17">
        <v>8.33</v>
      </c>
      <c r="U182" s="17">
        <v>8.34</v>
      </c>
      <c r="V182" s="17">
        <v>8.33</v>
      </c>
      <c r="W182" s="17">
        <v>8.32</v>
      </c>
      <c r="X182" s="17">
        <v>8.33</v>
      </c>
      <c r="Y182" s="17">
        <v>8.36</v>
      </c>
      <c r="Z182" s="17">
        <v>8.36</v>
      </c>
      <c r="AA182" s="17">
        <v>8.35</v>
      </c>
      <c r="AB182" s="17">
        <v>0</v>
      </c>
      <c r="AC182" s="17">
        <v>0</v>
      </c>
      <c r="AD182" s="17">
        <v>0</v>
      </c>
      <c r="AE182" s="17">
        <v>0</v>
      </c>
      <c r="AF182" s="17">
        <v>0</v>
      </c>
      <c r="AG182" s="17">
        <v>0</v>
      </c>
      <c r="AH182" s="17">
        <v>0</v>
      </c>
      <c r="AI182" s="17">
        <v>0</v>
      </c>
      <c r="AJ182" s="17">
        <v>0</v>
      </c>
      <c r="AK182" s="17">
        <v>0</v>
      </c>
      <c r="AL182" s="17">
        <v>0</v>
      </c>
      <c r="AM182" s="17">
        <v>0</v>
      </c>
      <c r="AN182" s="17">
        <v>0</v>
      </c>
      <c r="AO182" s="17">
        <v>0</v>
      </c>
      <c r="AP182" s="17">
        <v>0</v>
      </c>
      <c r="AQ182" s="17">
        <v>0</v>
      </c>
      <c r="AR182" s="17">
        <v>0</v>
      </c>
      <c r="AS182" s="17">
        <v>0</v>
      </c>
      <c r="AT182" s="17">
        <v>0</v>
      </c>
      <c r="AU182" s="17">
        <v>0</v>
      </c>
      <c r="AV182" s="17">
        <v>0</v>
      </c>
      <c r="AW182" s="17">
        <v>0</v>
      </c>
      <c r="AX182" s="17">
        <v>0</v>
      </c>
      <c r="AY182" s="17">
        <v>0</v>
      </c>
      <c r="AZ182" s="17">
        <v>0</v>
      </c>
      <c r="BA182" s="17">
        <v>0</v>
      </c>
      <c r="BB182" s="17">
        <v>0</v>
      </c>
      <c r="BC182" s="17">
        <v>0</v>
      </c>
      <c r="BD182" s="17">
        <v>0</v>
      </c>
      <c r="BE182" s="17">
        <v>0</v>
      </c>
      <c r="BF182" s="17">
        <v>0</v>
      </c>
      <c r="BG182" s="17">
        <v>0</v>
      </c>
      <c r="BH182" s="17">
        <v>0</v>
      </c>
      <c r="BI182" s="17">
        <v>0</v>
      </c>
      <c r="BJ182" s="17">
        <v>0</v>
      </c>
      <c r="BK182" s="17">
        <v>0</v>
      </c>
      <c r="BL182" s="17">
        <v>0</v>
      </c>
      <c r="BM182" s="17">
        <v>0</v>
      </c>
      <c r="BN182" s="17">
        <v>0</v>
      </c>
      <c r="BO182" s="17">
        <v>0</v>
      </c>
      <c r="BP182" s="17">
        <v>0</v>
      </c>
      <c r="BQ182" s="17">
        <v>0</v>
      </c>
      <c r="BR182" s="17">
        <v>0</v>
      </c>
      <c r="BS182" s="17">
        <v>0</v>
      </c>
      <c r="BT182" s="17">
        <v>0</v>
      </c>
      <c r="BU182" s="17">
        <v>0</v>
      </c>
      <c r="BV182" s="17">
        <v>0</v>
      </c>
      <c r="BW182" s="17">
        <v>0</v>
      </c>
      <c r="BX182" s="17">
        <v>0</v>
      </c>
      <c r="BY182" s="17">
        <v>0</v>
      </c>
      <c r="BZ182" s="17">
        <v>0</v>
      </c>
      <c r="CA182" s="17">
        <v>0</v>
      </c>
      <c r="CB182" s="17">
        <v>0</v>
      </c>
      <c r="CC182" s="17">
        <v>0</v>
      </c>
      <c r="CD182" s="17">
        <v>0</v>
      </c>
      <c r="CE182" s="17">
        <v>0</v>
      </c>
      <c r="CF182" s="17">
        <v>0</v>
      </c>
      <c r="CG182" s="17">
        <v>0</v>
      </c>
      <c r="CH182" s="17">
        <v>0</v>
      </c>
      <c r="CI182" s="17">
        <v>0</v>
      </c>
      <c r="CJ182" s="17">
        <v>0</v>
      </c>
      <c r="CK182" s="17">
        <v>0</v>
      </c>
      <c r="CL182" s="17">
        <v>0</v>
      </c>
      <c r="CM182" s="17">
        <v>0</v>
      </c>
      <c r="CN182" s="17">
        <v>0</v>
      </c>
      <c r="CO182" s="17">
        <v>0</v>
      </c>
      <c r="CP182" s="17">
        <v>0</v>
      </c>
      <c r="CQ182" s="17">
        <v>0</v>
      </c>
      <c r="CR182" s="17">
        <v>0</v>
      </c>
      <c r="CS182" s="17">
        <v>0</v>
      </c>
      <c r="CT182" s="17">
        <v>0</v>
      </c>
      <c r="CU182" s="17">
        <v>0</v>
      </c>
      <c r="CV182" s="17">
        <v>0</v>
      </c>
      <c r="CW182" s="17">
        <v>0</v>
      </c>
      <c r="CX182" s="17">
        <v>0</v>
      </c>
      <c r="CY182" s="17">
        <v>0</v>
      </c>
      <c r="CZ182" s="17">
        <v>0</v>
      </c>
      <c r="DA182" s="17">
        <v>0</v>
      </c>
      <c r="DB182" s="17">
        <v>0</v>
      </c>
      <c r="DC182" s="17">
        <v>0</v>
      </c>
      <c r="DD182" s="17">
        <v>0</v>
      </c>
      <c r="DE182" s="17">
        <v>0</v>
      </c>
      <c r="DF182" s="17">
        <v>0</v>
      </c>
      <c r="DG182" s="17">
        <v>0</v>
      </c>
      <c r="DH182" s="17">
        <v>0</v>
      </c>
      <c r="DI182" s="17">
        <v>0</v>
      </c>
      <c r="DJ182" s="17">
        <v>0</v>
      </c>
      <c r="DK182" s="17">
        <v>0</v>
      </c>
      <c r="DL182" s="17">
        <v>0</v>
      </c>
      <c r="DM182" s="17">
        <v>0</v>
      </c>
      <c r="DN182" s="17">
        <v>0</v>
      </c>
      <c r="DO182" s="17">
        <v>0</v>
      </c>
      <c r="DP182" s="17">
        <v>0</v>
      </c>
      <c r="DQ182" s="17">
        <v>0</v>
      </c>
      <c r="DR182" s="17">
        <v>0</v>
      </c>
      <c r="DS182" s="17">
        <v>0</v>
      </c>
      <c r="DT182" s="17">
        <v>0</v>
      </c>
      <c r="DU182" s="17">
        <v>0</v>
      </c>
      <c r="DV182" s="17">
        <v>0</v>
      </c>
      <c r="DW182" s="17">
        <v>0</v>
      </c>
      <c r="DX182" s="17">
        <v>0</v>
      </c>
      <c r="DY182" s="17">
        <v>0</v>
      </c>
      <c r="DZ182" s="17">
        <v>0</v>
      </c>
      <c r="EA182" s="17">
        <v>0</v>
      </c>
      <c r="EB182" s="17">
        <v>0</v>
      </c>
      <c r="EC182" s="17">
        <v>0</v>
      </c>
      <c r="ED182" s="17">
        <v>0</v>
      </c>
      <c r="EE182" s="17">
        <v>0</v>
      </c>
      <c r="EF182" s="17">
        <v>0</v>
      </c>
      <c r="EG182" s="17">
        <v>0</v>
      </c>
      <c r="EH182" s="17">
        <v>0</v>
      </c>
      <c r="EI182" s="17">
        <v>0</v>
      </c>
      <c r="EJ182" s="17">
        <v>0</v>
      </c>
      <c r="EK182" s="17">
        <v>0</v>
      </c>
      <c r="EL182" s="17">
        <v>0</v>
      </c>
      <c r="EM182" s="17">
        <v>0</v>
      </c>
      <c r="EN182" s="17">
        <v>0</v>
      </c>
      <c r="EO182" s="17">
        <v>0</v>
      </c>
      <c r="EP182" s="17">
        <v>0</v>
      </c>
      <c r="EQ182" s="17">
        <v>0</v>
      </c>
      <c r="ER182" s="17">
        <v>0</v>
      </c>
      <c r="ES182" s="17">
        <v>0</v>
      </c>
      <c r="ET182" s="17">
        <v>0</v>
      </c>
      <c r="EU182" s="17">
        <v>0</v>
      </c>
      <c r="EV182" s="17">
        <v>0</v>
      </c>
      <c r="EW182" s="17">
        <v>0</v>
      </c>
      <c r="EX182" s="17">
        <v>0</v>
      </c>
      <c r="EY182" s="17">
        <v>0</v>
      </c>
      <c r="EZ182" s="17">
        <v>0</v>
      </c>
      <c r="FA182" s="17">
        <v>0</v>
      </c>
      <c r="FB182" s="17">
        <v>0</v>
      </c>
      <c r="FC182" s="17">
        <v>0</v>
      </c>
      <c r="FD182" s="17">
        <v>0</v>
      </c>
      <c r="FE182" s="17">
        <v>0</v>
      </c>
      <c r="FF182" s="17">
        <v>0</v>
      </c>
      <c r="FG182" s="17">
        <v>0</v>
      </c>
      <c r="FH182" s="17">
        <v>0</v>
      </c>
      <c r="FI182" s="17">
        <v>0</v>
      </c>
      <c r="FJ182" s="17">
        <v>0</v>
      </c>
      <c r="FK182" s="17">
        <v>0</v>
      </c>
      <c r="FL182" s="17">
        <v>0</v>
      </c>
      <c r="FM182" s="17">
        <v>0</v>
      </c>
      <c r="FN182" s="17">
        <v>0</v>
      </c>
      <c r="FO182" s="17">
        <v>0</v>
      </c>
      <c r="FP182" s="17">
        <v>0</v>
      </c>
      <c r="FQ182" s="17">
        <v>0</v>
      </c>
      <c r="FR182" s="17">
        <v>0</v>
      </c>
      <c r="FS182" s="17">
        <v>0</v>
      </c>
      <c r="FT182" s="17">
        <v>0</v>
      </c>
      <c r="FU182" s="17">
        <v>0</v>
      </c>
      <c r="FV182" s="17">
        <v>0</v>
      </c>
      <c r="FW182" s="17">
        <v>0</v>
      </c>
      <c r="FX182" s="17">
        <v>0</v>
      </c>
      <c r="FY182" s="17">
        <v>0</v>
      </c>
      <c r="FZ182" s="17">
        <v>0</v>
      </c>
      <c r="GA182" s="17">
        <v>0</v>
      </c>
      <c r="GB182" s="17">
        <v>0</v>
      </c>
      <c r="GC182" s="17">
        <v>0</v>
      </c>
      <c r="GD182" s="17">
        <v>0</v>
      </c>
      <c r="GE182" s="17">
        <v>0</v>
      </c>
      <c r="GF182" s="17">
        <v>0</v>
      </c>
      <c r="GG182" s="17">
        <v>0</v>
      </c>
      <c r="GH182" s="17">
        <v>0</v>
      </c>
      <c r="GI182" s="17">
        <v>0</v>
      </c>
      <c r="GJ182" s="17">
        <v>0</v>
      </c>
      <c r="GK182" s="17">
        <v>0</v>
      </c>
      <c r="GL182" s="17">
        <v>0</v>
      </c>
      <c r="GM182" s="17">
        <v>0</v>
      </c>
      <c r="GN182" s="17">
        <v>0</v>
      </c>
      <c r="GO182" s="17">
        <v>0</v>
      </c>
      <c r="GP182" s="17">
        <v>0</v>
      </c>
      <c r="GQ182" s="17">
        <v>0</v>
      </c>
      <c r="GR182" s="17">
        <v>0</v>
      </c>
      <c r="GS182" s="17">
        <v>0</v>
      </c>
      <c r="GT182" s="17">
        <v>0</v>
      </c>
      <c r="GU182" s="17">
        <v>0</v>
      </c>
      <c r="GV182" s="17">
        <v>0</v>
      </c>
      <c r="GW182" s="17">
        <v>0</v>
      </c>
      <c r="GX182" s="17">
        <v>0</v>
      </c>
      <c r="GY182" s="17">
        <v>0</v>
      </c>
      <c r="GZ182" s="17">
        <v>0</v>
      </c>
      <c r="HA182" s="17">
        <v>0</v>
      </c>
      <c r="HB182" s="17">
        <v>0</v>
      </c>
      <c r="HC182" s="17">
        <v>0</v>
      </c>
      <c r="HD182" s="17">
        <v>0</v>
      </c>
      <c r="HE182" s="17">
        <v>0</v>
      </c>
      <c r="HF182" s="17">
        <v>0</v>
      </c>
      <c r="HG182" s="17">
        <v>0</v>
      </c>
      <c r="HH182" s="17">
        <v>0</v>
      </c>
      <c r="HI182" s="17">
        <v>0</v>
      </c>
      <c r="HJ182" s="17">
        <v>0</v>
      </c>
      <c r="HK182" s="17">
        <v>0</v>
      </c>
      <c r="HL182" s="17">
        <v>0</v>
      </c>
      <c r="HM182" s="17">
        <v>0</v>
      </c>
      <c r="HN182" s="17">
        <v>0</v>
      </c>
      <c r="HO182" s="17">
        <v>0</v>
      </c>
      <c r="HP182" s="17">
        <v>0</v>
      </c>
      <c r="HQ182" s="17">
        <v>0</v>
      </c>
      <c r="HR182" s="17">
        <v>0</v>
      </c>
      <c r="HS182" s="17">
        <v>0</v>
      </c>
      <c r="HT182" s="17">
        <v>0</v>
      </c>
      <c r="HU182" s="17">
        <v>0</v>
      </c>
      <c r="HV182" s="17">
        <v>0</v>
      </c>
      <c r="HW182" s="17">
        <v>0</v>
      </c>
      <c r="HX182" s="17">
        <v>0</v>
      </c>
      <c r="HY182" s="17">
        <v>0</v>
      </c>
      <c r="HZ182" s="17">
        <v>0</v>
      </c>
      <c r="IA182" s="17">
        <v>0</v>
      </c>
      <c r="IB182" s="17">
        <v>0</v>
      </c>
      <c r="IC182" s="17">
        <v>0</v>
      </c>
      <c r="ID182" s="17">
        <v>0</v>
      </c>
      <c r="IE182" s="17">
        <v>0</v>
      </c>
      <c r="IF182" s="17">
        <v>0</v>
      </c>
      <c r="IG182" s="17">
        <v>0</v>
      </c>
      <c r="IH182" s="17">
        <v>0</v>
      </c>
      <c r="II182" s="17">
        <v>0</v>
      </c>
      <c r="IJ182" s="17">
        <v>0</v>
      </c>
      <c r="IK182" s="17">
        <v>0</v>
      </c>
      <c r="IL182" s="17">
        <v>0</v>
      </c>
      <c r="IM182" s="17">
        <v>0</v>
      </c>
      <c r="IN182" s="17">
        <v>0</v>
      </c>
      <c r="IO182" s="17">
        <v>0</v>
      </c>
      <c r="IP182" s="17">
        <v>0</v>
      </c>
      <c r="IQ182" s="17">
        <v>0</v>
      </c>
      <c r="IR182" s="17">
        <v>0</v>
      </c>
      <c r="IS182" s="17">
        <v>0</v>
      </c>
      <c r="IT182" s="17">
        <v>0</v>
      </c>
      <c r="IU182" s="17">
        <v>0</v>
      </c>
      <c r="IV182" s="17">
        <v>0</v>
      </c>
      <c r="IW182" s="17">
        <v>0</v>
      </c>
      <c r="IX182" s="17">
        <v>0</v>
      </c>
      <c r="IY182" s="17">
        <v>0</v>
      </c>
      <c r="IZ182" s="17">
        <v>0</v>
      </c>
      <c r="JA182" s="17">
        <v>0</v>
      </c>
      <c r="JB182" s="17">
        <v>0</v>
      </c>
      <c r="JC182" s="17">
        <v>0</v>
      </c>
      <c r="JD182" s="17">
        <v>0</v>
      </c>
      <c r="JE182" s="17">
        <v>0</v>
      </c>
      <c r="JF182" s="17">
        <v>0</v>
      </c>
      <c r="JG182" s="17">
        <v>0</v>
      </c>
      <c r="JH182" s="17">
        <v>0</v>
      </c>
      <c r="JI182" s="17">
        <v>0</v>
      </c>
      <c r="JJ182" s="17">
        <v>0</v>
      </c>
      <c r="JK182" s="17">
        <v>0</v>
      </c>
      <c r="JL182" s="17">
        <v>0</v>
      </c>
      <c r="JM182" s="17">
        <v>0</v>
      </c>
      <c r="JN182" s="17">
        <v>0</v>
      </c>
      <c r="JO182" s="17">
        <v>0</v>
      </c>
      <c r="JP182" s="17">
        <v>0</v>
      </c>
      <c r="JQ182" s="17">
        <v>0</v>
      </c>
      <c r="JR182" s="17">
        <v>0</v>
      </c>
      <c r="JS182" s="17">
        <v>0</v>
      </c>
      <c r="JT182" s="17">
        <v>0</v>
      </c>
      <c r="JU182" s="17">
        <v>0</v>
      </c>
      <c r="JV182" s="17">
        <v>0</v>
      </c>
      <c r="JW182" s="17">
        <v>0</v>
      </c>
      <c r="JX182" s="17">
        <v>0</v>
      </c>
      <c r="JY182" s="17">
        <v>0</v>
      </c>
    </row>
    <row r="183" spans="1:285" x14ac:dyDescent="0.15">
      <c r="A183" s="17" t="s">
        <v>760</v>
      </c>
      <c r="B183" s="17" t="s">
        <v>761</v>
      </c>
      <c r="C183" s="17">
        <v>0</v>
      </c>
      <c r="D183" s="17">
        <v>0</v>
      </c>
      <c r="E183" s="17">
        <v>0</v>
      </c>
      <c r="F183" s="17">
        <v>0</v>
      </c>
      <c r="G183" s="17">
        <v>0</v>
      </c>
      <c r="H183" s="17">
        <v>0</v>
      </c>
      <c r="I183" s="17">
        <v>25.88</v>
      </c>
      <c r="J183" s="17">
        <v>25.88</v>
      </c>
      <c r="K183" s="17">
        <v>25.88</v>
      </c>
      <c r="L183" s="17">
        <v>25.88</v>
      </c>
      <c r="M183" s="17">
        <v>25.88</v>
      </c>
      <c r="N183" s="17">
        <v>25.95</v>
      </c>
      <c r="O183" s="17">
        <v>25.9</v>
      </c>
      <c r="P183" s="17">
        <v>25.81</v>
      </c>
      <c r="Q183" s="17">
        <v>25.76</v>
      </c>
      <c r="R183" s="17">
        <v>25.81</v>
      </c>
      <c r="S183" s="17">
        <v>25.85</v>
      </c>
      <c r="T183" s="17">
        <v>25.85</v>
      </c>
      <c r="U183" s="17">
        <v>25.83</v>
      </c>
      <c r="V183" s="17">
        <v>25.84</v>
      </c>
      <c r="W183" s="17">
        <v>25.83</v>
      </c>
      <c r="X183" s="17">
        <v>25.83</v>
      </c>
      <c r="Y183" s="17">
        <v>25.84</v>
      </c>
      <c r="Z183" s="17">
        <v>25.85</v>
      </c>
      <c r="AA183" s="17">
        <v>25.87</v>
      </c>
      <c r="AB183" s="17">
        <v>0</v>
      </c>
      <c r="AC183" s="17">
        <v>0</v>
      </c>
      <c r="AD183" s="17">
        <v>0</v>
      </c>
      <c r="AE183" s="17">
        <v>0</v>
      </c>
      <c r="AF183" s="17">
        <v>0</v>
      </c>
      <c r="AG183" s="17">
        <v>0</v>
      </c>
      <c r="AH183" s="17">
        <v>0</v>
      </c>
      <c r="AI183" s="17">
        <v>0</v>
      </c>
      <c r="AJ183" s="17">
        <v>0</v>
      </c>
      <c r="AK183" s="17">
        <v>0</v>
      </c>
      <c r="AL183" s="17">
        <v>0</v>
      </c>
      <c r="AM183" s="17">
        <v>0</v>
      </c>
      <c r="AN183" s="17">
        <v>0</v>
      </c>
      <c r="AO183" s="17">
        <v>0</v>
      </c>
      <c r="AP183" s="17">
        <v>0</v>
      </c>
      <c r="AQ183" s="17">
        <v>0</v>
      </c>
      <c r="AR183" s="17">
        <v>0</v>
      </c>
      <c r="AS183" s="17">
        <v>0</v>
      </c>
      <c r="AT183" s="17">
        <v>0</v>
      </c>
      <c r="AU183" s="17">
        <v>0</v>
      </c>
      <c r="AV183" s="17">
        <v>0</v>
      </c>
      <c r="AW183" s="17">
        <v>0</v>
      </c>
      <c r="AX183" s="17">
        <v>0</v>
      </c>
      <c r="AY183" s="17">
        <v>0</v>
      </c>
      <c r="AZ183" s="17">
        <v>0</v>
      </c>
      <c r="BA183" s="17">
        <v>0</v>
      </c>
      <c r="BB183" s="17">
        <v>0</v>
      </c>
      <c r="BC183" s="17">
        <v>0</v>
      </c>
      <c r="BD183" s="17">
        <v>0</v>
      </c>
      <c r="BE183" s="17">
        <v>0</v>
      </c>
      <c r="BF183" s="17">
        <v>0</v>
      </c>
      <c r="BG183" s="17">
        <v>0</v>
      </c>
      <c r="BH183" s="17">
        <v>0</v>
      </c>
      <c r="BI183" s="17">
        <v>0</v>
      </c>
      <c r="BJ183" s="17">
        <v>0</v>
      </c>
      <c r="BK183" s="17">
        <v>0</v>
      </c>
      <c r="BL183" s="17">
        <v>0</v>
      </c>
      <c r="BM183" s="17">
        <v>0</v>
      </c>
      <c r="BN183" s="17">
        <v>0</v>
      </c>
      <c r="BO183" s="17">
        <v>0</v>
      </c>
      <c r="BP183" s="17">
        <v>0</v>
      </c>
      <c r="BQ183" s="17">
        <v>0</v>
      </c>
      <c r="BR183" s="17">
        <v>0</v>
      </c>
      <c r="BS183" s="17">
        <v>0</v>
      </c>
      <c r="BT183" s="17">
        <v>0</v>
      </c>
      <c r="BU183" s="17">
        <v>0</v>
      </c>
      <c r="BV183" s="17">
        <v>0</v>
      </c>
      <c r="BW183" s="17">
        <v>0</v>
      </c>
      <c r="BX183" s="17">
        <v>0</v>
      </c>
      <c r="BY183" s="17">
        <v>0</v>
      </c>
      <c r="BZ183" s="17">
        <v>0</v>
      </c>
      <c r="CA183" s="17">
        <v>0</v>
      </c>
      <c r="CB183" s="17">
        <v>0</v>
      </c>
      <c r="CC183" s="17">
        <v>0</v>
      </c>
      <c r="CD183" s="17">
        <v>0</v>
      </c>
      <c r="CE183" s="17">
        <v>0</v>
      </c>
      <c r="CF183" s="17">
        <v>0</v>
      </c>
      <c r="CG183" s="17">
        <v>0</v>
      </c>
      <c r="CH183" s="17">
        <v>0</v>
      </c>
      <c r="CI183" s="17">
        <v>0</v>
      </c>
      <c r="CJ183" s="17">
        <v>0</v>
      </c>
      <c r="CK183" s="17">
        <v>0</v>
      </c>
      <c r="CL183" s="17">
        <v>0</v>
      </c>
      <c r="CM183" s="17">
        <v>0</v>
      </c>
      <c r="CN183" s="17">
        <v>0</v>
      </c>
      <c r="CO183" s="17">
        <v>0</v>
      </c>
      <c r="CP183" s="17">
        <v>0</v>
      </c>
      <c r="CQ183" s="17">
        <v>0</v>
      </c>
      <c r="CR183" s="17">
        <v>0</v>
      </c>
      <c r="CS183" s="17">
        <v>0</v>
      </c>
      <c r="CT183" s="17">
        <v>0</v>
      </c>
      <c r="CU183" s="17">
        <v>0</v>
      </c>
      <c r="CV183" s="17">
        <v>0</v>
      </c>
      <c r="CW183" s="17">
        <v>0</v>
      </c>
      <c r="CX183" s="17">
        <v>0</v>
      </c>
      <c r="CY183" s="17">
        <v>0</v>
      </c>
      <c r="CZ183" s="17">
        <v>0</v>
      </c>
      <c r="DA183" s="17">
        <v>0</v>
      </c>
      <c r="DB183" s="17">
        <v>0</v>
      </c>
      <c r="DC183" s="17">
        <v>0</v>
      </c>
      <c r="DD183" s="17">
        <v>0</v>
      </c>
      <c r="DE183" s="17">
        <v>0</v>
      </c>
      <c r="DF183" s="17">
        <v>0</v>
      </c>
      <c r="DG183" s="17">
        <v>0</v>
      </c>
      <c r="DH183" s="17">
        <v>0</v>
      </c>
      <c r="DI183" s="17">
        <v>0</v>
      </c>
      <c r="DJ183" s="17">
        <v>0</v>
      </c>
      <c r="DK183" s="17">
        <v>0</v>
      </c>
      <c r="DL183" s="17">
        <v>0</v>
      </c>
      <c r="DM183" s="17">
        <v>0</v>
      </c>
      <c r="DN183" s="17">
        <v>0</v>
      </c>
      <c r="DO183" s="17">
        <v>0</v>
      </c>
      <c r="DP183" s="17">
        <v>0</v>
      </c>
      <c r="DQ183" s="17">
        <v>0</v>
      </c>
      <c r="DR183" s="17">
        <v>0</v>
      </c>
      <c r="DS183" s="17">
        <v>0</v>
      </c>
      <c r="DT183" s="17">
        <v>0</v>
      </c>
      <c r="DU183" s="17">
        <v>0</v>
      </c>
      <c r="DV183" s="17">
        <v>0</v>
      </c>
      <c r="DW183" s="17">
        <v>0</v>
      </c>
      <c r="DX183" s="17">
        <v>0</v>
      </c>
      <c r="DY183" s="17">
        <v>0</v>
      </c>
      <c r="DZ183" s="17">
        <v>0</v>
      </c>
      <c r="EA183" s="17">
        <v>0</v>
      </c>
      <c r="EB183" s="17">
        <v>0</v>
      </c>
      <c r="EC183" s="17">
        <v>0</v>
      </c>
      <c r="ED183" s="17">
        <v>0</v>
      </c>
      <c r="EE183" s="17">
        <v>0</v>
      </c>
      <c r="EF183" s="17">
        <v>0</v>
      </c>
      <c r="EG183" s="17">
        <v>0</v>
      </c>
      <c r="EH183" s="17">
        <v>0</v>
      </c>
      <c r="EI183" s="17">
        <v>0</v>
      </c>
      <c r="EJ183" s="17">
        <v>0</v>
      </c>
      <c r="EK183" s="17">
        <v>0</v>
      </c>
      <c r="EL183" s="17">
        <v>0</v>
      </c>
      <c r="EM183" s="17">
        <v>0</v>
      </c>
      <c r="EN183" s="17">
        <v>0</v>
      </c>
      <c r="EO183" s="17">
        <v>0</v>
      </c>
      <c r="EP183" s="17">
        <v>0</v>
      </c>
      <c r="EQ183" s="17">
        <v>0</v>
      </c>
      <c r="ER183" s="17">
        <v>0</v>
      </c>
      <c r="ES183" s="17">
        <v>0</v>
      </c>
      <c r="ET183" s="17">
        <v>0</v>
      </c>
      <c r="EU183" s="17">
        <v>0</v>
      </c>
      <c r="EV183" s="17">
        <v>0</v>
      </c>
      <c r="EW183" s="17">
        <v>0</v>
      </c>
      <c r="EX183" s="17">
        <v>0</v>
      </c>
      <c r="EY183" s="17">
        <v>0</v>
      </c>
      <c r="EZ183" s="17">
        <v>0</v>
      </c>
      <c r="FA183" s="17">
        <v>0</v>
      </c>
      <c r="FB183" s="17">
        <v>0</v>
      </c>
      <c r="FC183" s="17">
        <v>0</v>
      </c>
      <c r="FD183" s="17">
        <v>0</v>
      </c>
      <c r="FE183" s="17">
        <v>0</v>
      </c>
      <c r="FF183" s="17">
        <v>0</v>
      </c>
      <c r="FG183" s="17">
        <v>0</v>
      </c>
      <c r="FH183" s="17">
        <v>0</v>
      </c>
      <c r="FI183" s="17">
        <v>0</v>
      </c>
      <c r="FJ183" s="17">
        <v>0</v>
      </c>
      <c r="FK183" s="17">
        <v>0</v>
      </c>
      <c r="FL183" s="17">
        <v>0</v>
      </c>
      <c r="FM183" s="17">
        <v>0</v>
      </c>
      <c r="FN183" s="17">
        <v>0</v>
      </c>
      <c r="FO183" s="17">
        <v>0</v>
      </c>
      <c r="FP183" s="17">
        <v>0</v>
      </c>
      <c r="FQ183" s="17">
        <v>0</v>
      </c>
      <c r="FR183" s="17">
        <v>0</v>
      </c>
      <c r="FS183" s="17">
        <v>0</v>
      </c>
      <c r="FT183" s="17">
        <v>0</v>
      </c>
      <c r="FU183" s="17">
        <v>0</v>
      </c>
      <c r="FV183" s="17">
        <v>0</v>
      </c>
      <c r="FW183" s="17">
        <v>0</v>
      </c>
      <c r="FX183" s="17">
        <v>0</v>
      </c>
      <c r="FY183" s="17">
        <v>0</v>
      </c>
      <c r="FZ183" s="17">
        <v>0</v>
      </c>
      <c r="GA183" s="17">
        <v>0</v>
      </c>
      <c r="GB183" s="17">
        <v>0</v>
      </c>
      <c r="GC183" s="17">
        <v>0</v>
      </c>
      <c r="GD183" s="17">
        <v>0</v>
      </c>
      <c r="GE183" s="17">
        <v>0</v>
      </c>
      <c r="GF183" s="17">
        <v>0</v>
      </c>
      <c r="GG183" s="17">
        <v>0</v>
      </c>
      <c r="GH183" s="17">
        <v>0</v>
      </c>
      <c r="GI183" s="17">
        <v>0</v>
      </c>
      <c r="GJ183" s="17">
        <v>0</v>
      </c>
      <c r="GK183" s="17">
        <v>0</v>
      </c>
      <c r="GL183" s="17">
        <v>0</v>
      </c>
      <c r="GM183" s="17">
        <v>0</v>
      </c>
      <c r="GN183" s="17">
        <v>0</v>
      </c>
      <c r="GO183" s="17">
        <v>0</v>
      </c>
      <c r="GP183" s="17">
        <v>0</v>
      </c>
      <c r="GQ183" s="17">
        <v>0</v>
      </c>
      <c r="GR183" s="17">
        <v>0</v>
      </c>
      <c r="GS183" s="17">
        <v>0</v>
      </c>
      <c r="GT183" s="17">
        <v>0</v>
      </c>
      <c r="GU183" s="17">
        <v>0</v>
      </c>
      <c r="GV183" s="17">
        <v>0</v>
      </c>
      <c r="GW183" s="17">
        <v>0</v>
      </c>
      <c r="GX183" s="17">
        <v>0</v>
      </c>
      <c r="GY183" s="17">
        <v>0</v>
      </c>
      <c r="GZ183" s="17">
        <v>0</v>
      </c>
      <c r="HA183" s="17">
        <v>0</v>
      </c>
      <c r="HB183" s="17">
        <v>0</v>
      </c>
      <c r="HC183" s="17">
        <v>0</v>
      </c>
      <c r="HD183" s="17">
        <v>0</v>
      </c>
      <c r="HE183" s="17">
        <v>0</v>
      </c>
      <c r="HF183" s="17">
        <v>0</v>
      </c>
      <c r="HG183" s="17">
        <v>0</v>
      </c>
      <c r="HH183" s="17">
        <v>0</v>
      </c>
      <c r="HI183" s="17">
        <v>0</v>
      </c>
      <c r="HJ183" s="17">
        <v>0</v>
      </c>
      <c r="HK183" s="17">
        <v>0</v>
      </c>
      <c r="HL183" s="17">
        <v>0</v>
      </c>
      <c r="HM183" s="17">
        <v>0</v>
      </c>
      <c r="HN183" s="17">
        <v>0</v>
      </c>
      <c r="HO183" s="17">
        <v>0</v>
      </c>
      <c r="HP183" s="17">
        <v>0</v>
      </c>
      <c r="HQ183" s="17">
        <v>0</v>
      </c>
      <c r="HR183" s="17">
        <v>0</v>
      </c>
      <c r="HS183" s="17">
        <v>0</v>
      </c>
      <c r="HT183" s="17">
        <v>0</v>
      </c>
      <c r="HU183" s="17">
        <v>0</v>
      </c>
      <c r="HV183" s="17">
        <v>0</v>
      </c>
      <c r="HW183" s="17">
        <v>0</v>
      </c>
      <c r="HX183" s="17">
        <v>0</v>
      </c>
      <c r="HY183" s="17">
        <v>0</v>
      </c>
      <c r="HZ183" s="17">
        <v>0</v>
      </c>
      <c r="IA183" s="17">
        <v>0</v>
      </c>
      <c r="IB183" s="17">
        <v>0</v>
      </c>
      <c r="IC183" s="17">
        <v>0</v>
      </c>
      <c r="ID183" s="17">
        <v>0</v>
      </c>
      <c r="IE183" s="17">
        <v>0</v>
      </c>
      <c r="IF183" s="17">
        <v>0</v>
      </c>
      <c r="IG183" s="17">
        <v>0</v>
      </c>
      <c r="IH183" s="17">
        <v>0</v>
      </c>
      <c r="II183" s="17">
        <v>0</v>
      </c>
      <c r="IJ183" s="17">
        <v>0</v>
      </c>
      <c r="IK183" s="17">
        <v>0</v>
      </c>
      <c r="IL183" s="17">
        <v>0</v>
      </c>
      <c r="IM183" s="17">
        <v>0</v>
      </c>
      <c r="IN183" s="17">
        <v>0</v>
      </c>
      <c r="IO183" s="17">
        <v>0</v>
      </c>
      <c r="IP183" s="17">
        <v>0</v>
      </c>
      <c r="IQ183" s="17">
        <v>0</v>
      </c>
      <c r="IR183" s="17">
        <v>0</v>
      </c>
      <c r="IS183" s="17">
        <v>0</v>
      </c>
      <c r="IT183" s="17">
        <v>0</v>
      </c>
      <c r="IU183" s="17">
        <v>0</v>
      </c>
      <c r="IV183" s="17">
        <v>0</v>
      </c>
      <c r="IW183" s="17">
        <v>0</v>
      </c>
      <c r="IX183" s="17">
        <v>0</v>
      </c>
      <c r="IY183" s="17">
        <v>0</v>
      </c>
      <c r="IZ183" s="17">
        <v>0</v>
      </c>
      <c r="JA183" s="17">
        <v>0</v>
      </c>
      <c r="JB183" s="17">
        <v>0</v>
      </c>
      <c r="JC183" s="17">
        <v>0</v>
      </c>
      <c r="JD183" s="17">
        <v>0</v>
      </c>
      <c r="JE183" s="17">
        <v>0</v>
      </c>
      <c r="JF183" s="17">
        <v>0</v>
      </c>
      <c r="JG183" s="17">
        <v>0</v>
      </c>
      <c r="JH183" s="17">
        <v>0</v>
      </c>
      <c r="JI183" s="17">
        <v>0</v>
      </c>
      <c r="JJ183" s="17">
        <v>0</v>
      </c>
      <c r="JK183" s="17">
        <v>0</v>
      </c>
      <c r="JL183" s="17">
        <v>0</v>
      </c>
      <c r="JM183" s="17">
        <v>0</v>
      </c>
      <c r="JN183" s="17">
        <v>0</v>
      </c>
      <c r="JO183" s="17">
        <v>0</v>
      </c>
      <c r="JP183" s="17">
        <v>0</v>
      </c>
      <c r="JQ183" s="17">
        <v>0</v>
      </c>
      <c r="JR183" s="17">
        <v>0</v>
      </c>
      <c r="JS183" s="17">
        <v>0</v>
      </c>
      <c r="JT183" s="17">
        <v>0</v>
      </c>
      <c r="JU183" s="17">
        <v>0</v>
      </c>
      <c r="JV183" s="17">
        <v>0</v>
      </c>
      <c r="JW183" s="17">
        <v>0</v>
      </c>
      <c r="JX183" s="17">
        <v>0</v>
      </c>
      <c r="JY183" s="17">
        <v>0</v>
      </c>
    </row>
    <row r="184" spans="1:285" x14ac:dyDescent="0.15">
      <c r="A184" s="17" t="s">
        <v>932</v>
      </c>
      <c r="B184" s="17" t="s">
        <v>933</v>
      </c>
      <c r="C184" s="17">
        <v>0</v>
      </c>
      <c r="D184" s="17">
        <v>0</v>
      </c>
      <c r="E184" s="17">
        <v>0</v>
      </c>
      <c r="F184" s="17">
        <v>0</v>
      </c>
      <c r="G184" s="17">
        <v>0</v>
      </c>
      <c r="H184" s="17">
        <v>0</v>
      </c>
      <c r="I184" s="17">
        <v>15.89</v>
      </c>
      <c r="J184" s="17">
        <v>15.89</v>
      </c>
      <c r="K184" s="17">
        <v>15.89</v>
      </c>
      <c r="L184" s="17">
        <v>15.89</v>
      </c>
      <c r="M184" s="17">
        <v>15.89</v>
      </c>
      <c r="N184" s="17">
        <v>15.9</v>
      </c>
      <c r="O184" s="17">
        <v>15.91</v>
      </c>
      <c r="P184" s="17">
        <v>15.89</v>
      </c>
      <c r="Q184" s="17">
        <v>15.88</v>
      </c>
      <c r="R184" s="17">
        <v>15.86</v>
      </c>
      <c r="S184" s="17">
        <v>15.87</v>
      </c>
      <c r="T184" s="17">
        <v>15.91</v>
      </c>
      <c r="U184" s="17">
        <v>15.9</v>
      </c>
      <c r="V184" s="17">
        <v>15.88</v>
      </c>
      <c r="W184" s="17">
        <v>15.89</v>
      </c>
      <c r="X184" s="17">
        <v>15.9</v>
      </c>
      <c r="Y184" s="17">
        <v>15.91</v>
      </c>
      <c r="Z184" s="17">
        <v>15.92</v>
      </c>
      <c r="AA184" s="17">
        <v>15.91</v>
      </c>
      <c r="AB184" s="17">
        <v>0</v>
      </c>
      <c r="AC184" s="17">
        <v>0</v>
      </c>
      <c r="AD184" s="17">
        <v>0</v>
      </c>
      <c r="AE184" s="17">
        <v>0</v>
      </c>
      <c r="AF184" s="17">
        <v>0</v>
      </c>
      <c r="AG184" s="17">
        <v>0</v>
      </c>
      <c r="AH184" s="17">
        <v>0</v>
      </c>
      <c r="AI184" s="17">
        <v>0</v>
      </c>
      <c r="AJ184" s="17">
        <v>0</v>
      </c>
      <c r="AK184" s="17">
        <v>0</v>
      </c>
      <c r="AL184" s="17">
        <v>0</v>
      </c>
      <c r="AM184" s="17">
        <v>0</v>
      </c>
      <c r="AN184" s="17">
        <v>0</v>
      </c>
      <c r="AO184" s="17">
        <v>0</v>
      </c>
      <c r="AP184" s="17">
        <v>0</v>
      </c>
      <c r="AQ184" s="17">
        <v>0</v>
      </c>
      <c r="AR184" s="17">
        <v>0</v>
      </c>
      <c r="AS184" s="17">
        <v>0</v>
      </c>
      <c r="AT184" s="17">
        <v>0</v>
      </c>
      <c r="AU184" s="17">
        <v>0</v>
      </c>
      <c r="AV184" s="17">
        <v>0</v>
      </c>
      <c r="AW184" s="17">
        <v>0</v>
      </c>
      <c r="AX184" s="17">
        <v>0</v>
      </c>
      <c r="AY184" s="17">
        <v>0</v>
      </c>
      <c r="AZ184" s="17">
        <v>0</v>
      </c>
      <c r="BA184" s="17">
        <v>0</v>
      </c>
      <c r="BB184" s="17">
        <v>0</v>
      </c>
      <c r="BC184" s="17">
        <v>0</v>
      </c>
      <c r="BD184" s="17">
        <v>0</v>
      </c>
      <c r="BE184" s="17">
        <v>0</v>
      </c>
      <c r="BF184" s="17">
        <v>0</v>
      </c>
      <c r="BG184" s="17">
        <v>0</v>
      </c>
      <c r="BH184" s="17">
        <v>0</v>
      </c>
      <c r="BI184" s="17">
        <v>0</v>
      </c>
      <c r="BJ184" s="17">
        <v>0</v>
      </c>
      <c r="BK184" s="17">
        <v>0</v>
      </c>
      <c r="BL184" s="17">
        <v>0</v>
      </c>
      <c r="BM184" s="17">
        <v>0</v>
      </c>
      <c r="BN184" s="17">
        <v>0</v>
      </c>
      <c r="BO184" s="17">
        <v>0</v>
      </c>
      <c r="BP184" s="17">
        <v>0</v>
      </c>
      <c r="BQ184" s="17">
        <v>0</v>
      </c>
      <c r="BR184" s="17">
        <v>0</v>
      </c>
      <c r="BS184" s="17">
        <v>0</v>
      </c>
      <c r="BT184" s="17">
        <v>0</v>
      </c>
      <c r="BU184" s="17">
        <v>0</v>
      </c>
      <c r="BV184" s="17">
        <v>0</v>
      </c>
      <c r="BW184" s="17">
        <v>0</v>
      </c>
      <c r="BX184" s="17">
        <v>0</v>
      </c>
      <c r="BY184" s="17">
        <v>0</v>
      </c>
      <c r="BZ184" s="17">
        <v>0</v>
      </c>
      <c r="CA184" s="17">
        <v>0</v>
      </c>
      <c r="CB184" s="17">
        <v>0</v>
      </c>
      <c r="CC184" s="17">
        <v>0</v>
      </c>
      <c r="CD184" s="17">
        <v>0</v>
      </c>
      <c r="CE184" s="17">
        <v>0</v>
      </c>
      <c r="CF184" s="17">
        <v>0</v>
      </c>
      <c r="CG184" s="17">
        <v>0</v>
      </c>
      <c r="CH184" s="17">
        <v>0</v>
      </c>
      <c r="CI184" s="17">
        <v>0</v>
      </c>
      <c r="CJ184" s="17">
        <v>0</v>
      </c>
      <c r="CK184" s="17">
        <v>0</v>
      </c>
      <c r="CL184" s="17">
        <v>0</v>
      </c>
      <c r="CM184" s="17">
        <v>0</v>
      </c>
      <c r="CN184" s="17">
        <v>0</v>
      </c>
      <c r="CO184" s="17">
        <v>0</v>
      </c>
      <c r="CP184" s="17">
        <v>0</v>
      </c>
      <c r="CQ184" s="17">
        <v>0</v>
      </c>
      <c r="CR184" s="17">
        <v>0</v>
      </c>
      <c r="CS184" s="17">
        <v>0</v>
      </c>
      <c r="CT184" s="17">
        <v>0</v>
      </c>
      <c r="CU184" s="17">
        <v>0</v>
      </c>
      <c r="CV184" s="17">
        <v>0</v>
      </c>
      <c r="CW184" s="17">
        <v>0</v>
      </c>
      <c r="CX184" s="17">
        <v>0</v>
      </c>
      <c r="CY184" s="17">
        <v>0</v>
      </c>
      <c r="CZ184" s="17">
        <v>0</v>
      </c>
      <c r="DA184" s="17">
        <v>0</v>
      </c>
      <c r="DB184" s="17">
        <v>0</v>
      </c>
      <c r="DC184" s="17">
        <v>0</v>
      </c>
      <c r="DD184" s="17">
        <v>0</v>
      </c>
      <c r="DE184" s="17">
        <v>0</v>
      </c>
      <c r="DF184" s="17">
        <v>0</v>
      </c>
      <c r="DG184" s="17">
        <v>0</v>
      </c>
      <c r="DH184" s="17">
        <v>0</v>
      </c>
      <c r="DI184" s="17">
        <v>0</v>
      </c>
      <c r="DJ184" s="17">
        <v>0</v>
      </c>
      <c r="DK184" s="17">
        <v>0</v>
      </c>
      <c r="DL184" s="17">
        <v>0</v>
      </c>
      <c r="DM184" s="17">
        <v>0</v>
      </c>
      <c r="DN184" s="17">
        <v>0</v>
      </c>
      <c r="DO184" s="17">
        <v>0</v>
      </c>
      <c r="DP184" s="17">
        <v>0</v>
      </c>
      <c r="DQ184" s="17">
        <v>0</v>
      </c>
      <c r="DR184" s="17">
        <v>0</v>
      </c>
      <c r="DS184" s="17">
        <v>0</v>
      </c>
      <c r="DT184" s="17">
        <v>0</v>
      </c>
      <c r="DU184" s="17">
        <v>0</v>
      </c>
      <c r="DV184" s="17">
        <v>0</v>
      </c>
      <c r="DW184" s="17">
        <v>0</v>
      </c>
      <c r="DX184" s="17">
        <v>0</v>
      </c>
      <c r="DY184" s="17">
        <v>0</v>
      </c>
      <c r="DZ184" s="17">
        <v>0</v>
      </c>
      <c r="EA184" s="17">
        <v>0</v>
      </c>
      <c r="EB184" s="17">
        <v>0</v>
      </c>
      <c r="EC184" s="17">
        <v>0</v>
      </c>
      <c r="ED184" s="17">
        <v>0</v>
      </c>
      <c r="EE184" s="17">
        <v>0</v>
      </c>
      <c r="EF184" s="17">
        <v>0</v>
      </c>
      <c r="EG184" s="17">
        <v>0</v>
      </c>
      <c r="EH184" s="17">
        <v>0</v>
      </c>
      <c r="EI184" s="17">
        <v>0</v>
      </c>
      <c r="EJ184" s="17">
        <v>0</v>
      </c>
      <c r="EK184" s="17">
        <v>0</v>
      </c>
      <c r="EL184" s="17">
        <v>0</v>
      </c>
      <c r="EM184" s="17">
        <v>0</v>
      </c>
      <c r="EN184" s="17">
        <v>0</v>
      </c>
      <c r="EO184" s="17">
        <v>0</v>
      </c>
      <c r="EP184" s="17">
        <v>0</v>
      </c>
      <c r="EQ184" s="17">
        <v>0</v>
      </c>
      <c r="ER184" s="17">
        <v>0</v>
      </c>
      <c r="ES184" s="17">
        <v>0</v>
      </c>
      <c r="ET184" s="17">
        <v>0</v>
      </c>
      <c r="EU184" s="17">
        <v>0</v>
      </c>
      <c r="EV184" s="17">
        <v>0</v>
      </c>
      <c r="EW184" s="17">
        <v>0</v>
      </c>
      <c r="EX184" s="17">
        <v>0</v>
      </c>
      <c r="EY184" s="17">
        <v>0</v>
      </c>
      <c r="EZ184" s="17">
        <v>0</v>
      </c>
      <c r="FA184" s="17">
        <v>0</v>
      </c>
      <c r="FB184" s="17">
        <v>0</v>
      </c>
      <c r="FC184" s="17">
        <v>0</v>
      </c>
      <c r="FD184" s="17">
        <v>0</v>
      </c>
      <c r="FE184" s="17">
        <v>0</v>
      </c>
      <c r="FF184" s="17">
        <v>0</v>
      </c>
      <c r="FG184" s="17">
        <v>0</v>
      </c>
      <c r="FH184" s="17">
        <v>0</v>
      </c>
      <c r="FI184" s="17">
        <v>0</v>
      </c>
      <c r="FJ184" s="17">
        <v>0</v>
      </c>
      <c r="FK184" s="17">
        <v>0</v>
      </c>
      <c r="FL184" s="17">
        <v>0</v>
      </c>
      <c r="FM184" s="17">
        <v>0</v>
      </c>
      <c r="FN184" s="17">
        <v>0</v>
      </c>
      <c r="FO184" s="17">
        <v>0</v>
      </c>
      <c r="FP184" s="17">
        <v>0</v>
      </c>
      <c r="FQ184" s="17">
        <v>0</v>
      </c>
      <c r="FR184" s="17">
        <v>0</v>
      </c>
      <c r="FS184" s="17">
        <v>0</v>
      </c>
      <c r="FT184" s="17">
        <v>0</v>
      </c>
      <c r="FU184" s="17">
        <v>0</v>
      </c>
      <c r="FV184" s="17">
        <v>0</v>
      </c>
      <c r="FW184" s="17">
        <v>0</v>
      </c>
      <c r="FX184" s="17">
        <v>0</v>
      </c>
      <c r="FY184" s="17">
        <v>0</v>
      </c>
      <c r="FZ184" s="17">
        <v>0</v>
      </c>
      <c r="GA184" s="17">
        <v>0</v>
      </c>
      <c r="GB184" s="17">
        <v>0</v>
      </c>
      <c r="GC184" s="17">
        <v>0</v>
      </c>
      <c r="GD184" s="17">
        <v>0</v>
      </c>
      <c r="GE184" s="17">
        <v>0</v>
      </c>
      <c r="GF184" s="17">
        <v>0</v>
      </c>
      <c r="GG184" s="17">
        <v>0</v>
      </c>
      <c r="GH184" s="17">
        <v>0</v>
      </c>
      <c r="GI184" s="17">
        <v>0</v>
      </c>
      <c r="GJ184" s="17">
        <v>0</v>
      </c>
      <c r="GK184" s="17">
        <v>0</v>
      </c>
      <c r="GL184" s="17">
        <v>0</v>
      </c>
      <c r="GM184" s="17">
        <v>0</v>
      </c>
      <c r="GN184" s="17">
        <v>0</v>
      </c>
      <c r="GO184" s="17">
        <v>0</v>
      </c>
      <c r="GP184" s="17">
        <v>0</v>
      </c>
      <c r="GQ184" s="17">
        <v>0</v>
      </c>
      <c r="GR184" s="17">
        <v>0</v>
      </c>
      <c r="GS184" s="17">
        <v>0</v>
      </c>
      <c r="GT184" s="17">
        <v>0</v>
      </c>
      <c r="GU184" s="17">
        <v>0</v>
      </c>
      <c r="GV184" s="17">
        <v>0</v>
      </c>
      <c r="GW184" s="17">
        <v>0</v>
      </c>
      <c r="GX184" s="17">
        <v>0</v>
      </c>
      <c r="GY184" s="17">
        <v>0</v>
      </c>
      <c r="GZ184" s="17">
        <v>0</v>
      </c>
      <c r="HA184" s="17">
        <v>0</v>
      </c>
      <c r="HB184" s="17">
        <v>0</v>
      </c>
      <c r="HC184" s="17">
        <v>0</v>
      </c>
      <c r="HD184" s="17">
        <v>0</v>
      </c>
      <c r="HE184" s="17">
        <v>0</v>
      </c>
      <c r="HF184" s="17">
        <v>0</v>
      </c>
      <c r="HG184" s="17">
        <v>0</v>
      </c>
      <c r="HH184" s="17">
        <v>0</v>
      </c>
      <c r="HI184" s="17">
        <v>0</v>
      </c>
      <c r="HJ184" s="17">
        <v>0</v>
      </c>
      <c r="HK184" s="17">
        <v>0</v>
      </c>
      <c r="HL184" s="17">
        <v>0</v>
      </c>
      <c r="HM184" s="17">
        <v>0</v>
      </c>
      <c r="HN184" s="17">
        <v>0</v>
      </c>
      <c r="HO184" s="17">
        <v>0</v>
      </c>
      <c r="HP184" s="17">
        <v>0</v>
      </c>
      <c r="HQ184" s="17">
        <v>0</v>
      </c>
      <c r="HR184" s="17">
        <v>0</v>
      </c>
      <c r="HS184" s="17">
        <v>0</v>
      </c>
      <c r="HT184" s="17">
        <v>0</v>
      </c>
      <c r="HU184" s="17">
        <v>0</v>
      </c>
      <c r="HV184" s="17">
        <v>0</v>
      </c>
      <c r="HW184" s="17">
        <v>0</v>
      </c>
      <c r="HX184" s="17">
        <v>0</v>
      </c>
      <c r="HY184" s="17">
        <v>0</v>
      </c>
      <c r="HZ184" s="17">
        <v>0</v>
      </c>
      <c r="IA184" s="17">
        <v>0</v>
      </c>
      <c r="IB184" s="17">
        <v>0</v>
      </c>
      <c r="IC184" s="17">
        <v>0</v>
      </c>
      <c r="ID184" s="17">
        <v>0</v>
      </c>
      <c r="IE184" s="17">
        <v>0</v>
      </c>
      <c r="IF184" s="17">
        <v>0</v>
      </c>
      <c r="IG184" s="17">
        <v>0</v>
      </c>
      <c r="IH184" s="17">
        <v>0</v>
      </c>
      <c r="II184" s="17">
        <v>0</v>
      </c>
      <c r="IJ184" s="17">
        <v>0</v>
      </c>
      <c r="IK184" s="17">
        <v>0</v>
      </c>
      <c r="IL184" s="17">
        <v>0</v>
      </c>
      <c r="IM184" s="17">
        <v>0</v>
      </c>
      <c r="IN184" s="17">
        <v>0</v>
      </c>
      <c r="IO184" s="17">
        <v>0</v>
      </c>
      <c r="IP184" s="17">
        <v>0</v>
      </c>
      <c r="IQ184" s="17">
        <v>0</v>
      </c>
      <c r="IR184" s="17">
        <v>0</v>
      </c>
      <c r="IS184" s="17">
        <v>0</v>
      </c>
      <c r="IT184" s="17">
        <v>0</v>
      </c>
      <c r="IU184" s="17">
        <v>0</v>
      </c>
      <c r="IV184" s="17">
        <v>0</v>
      </c>
      <c r="IW184" s="17">
        <v>0</v>
      </c>
      <c r="IX184" s="17">
        <v>0</v>
      </c>
      <c r="IY184" s="17">
        <v>0</v>
      </c>
      <c r="IZ184" s="17">
        <v>0</v>
      </c>
      <c r="JA184" s="17">
        <v>0</v>
      </c>
      <c r="JB184" s="17">
        <v>0</v>
      </c>
      <c r="JC184" s="17">
        <v>0</v>
      </c>
      <c r="JD184" s="17">
        <v>0</v>
      </c>
      <c r="JE184" s="17">
        <v>0</v>
      </c>
      <c r="JF184" s="17">
        <v>0</v>
      </c>
      <c r="JG184" s="17">
        <v>0</v>
      </c>
      <c r="JH184" s="17">
        <v>0</v>
      </c>
      <c r="JI184" s="17">
        <v>0</v>
      </c>
      <c r="JJ184" s="17">
        <v>0</v>
      </c>
      <c r="JK184" s="17">
        <v>0</v>
      </c>
      <c r="JL184" s="17">
        <v>0</v>
      </c>
      <c r="JM184" s="17">
        <v>0</v>
      </c>
      <c r="JN184" s="17">
        <v>0</v>
      </c>
      <c r="JO184" s="17">
        <v>0</v>
      </c>
      <c r="JP184" s="17">
        <v>0</v>
      </c>
      <c r="JQ184" s="17">
        <v>0</v>
      </c>
      <c r="JR184" s="17">
        <v>0</v>
      </c>
      <c r="JS184" s="17">
        <v>0</v>
      </c>
      <c r="JT184" s="17">
        <v>0</v>
      </c>
      <c r="JU184" s="17">
        <v>0</v>
      </c>
      <c r="JV184" s="17">
        <v>0</v>
      </c>
      <c r="JW184" s="17">
        <v>0</v>
      </c>
      <c r="JX184" s="17">
        <v>0</v>
      </c>
      <c r="JY184" s="17">
        <v>0</v>
      </c>
    </row>
    <row r="185" spans="1:285" x14ac:dyDescent="0.15">
      <c r="A185" s="17" t="s">
        <v>718</v>
      </c>
      <c r="B185" s="17" t="s">
        <v>719</v>
      </c>
      <c r="C185" s="17">
        <v>0</v>
      </c>
      <c r="D185" s="17">
        <v>24.07</v>
      </c>
      <c r="E185" s="17">
        <v>24.07</v>
      </c>
      <c r="F185" s="17">
        <v>24.07</v>
      </c>
      <c r="G185" s="17">
        <v>24.07</v>
      </c>
      <c r="H185" s="17">
        <v>24.07</v>
      </c>
      <c r="I185" s="17">
        <v>24.18</v>
      </c>
      <c r="J185" s="17">
        <v>24.18</v>
      </c>
      <c r="K185" s="17">
        <v>24.18</v>
      </c>
      <c r="L185" s="17">
        <v>24.18</v>
      </c>
      <c r="M185" s="17">
        <v>24.18</v>
      </c>
      <c r="N185" s="17">
        <v>24.24</v>
      </c>
      <c r="O185" s="17">
        <v>24.29</v>
      </c>
      <c r="P185" s="17">
        <v>24.24</v>
      </c>
      <c r="Q185" s="17">
        <v>24.16</v>
      </c>
      <c r="R185" s="17">
        <v>24.23</v>
      </c>
      <c r="S185" s="17">
        <v>24.27</v>
      </c>
      <c r="T185" s="17">
        <v>24.26</v>
      </c>
      <c r="U185" s="17">
        <v>24.27</v>
      </c>
      <c r="V185" s="17">
        <v>24.27</v>
      </c>
      <c r="W185" s="17">
        <v>24.27</v>
      </c>
      <c r="X185" s="17">
        <v>24.28</v>
      </c>
      <c r="Y185" s="17">
        <v>24.26</v>
      </c>
      <c r="Z185" s="17">
        <v>24.26</v>
      </c>
      <c r="AA185" s="17">
        <v>24.23</v>
      </c>
      <c r="AB185" s="17">
        <v>0</v>
      </c>
      <c r="AC185" s="17">
        <v>0</v>
      </c>
      <c r="AD185" s="17">
        <v>0</v>
      </c>
      <c r="AE185" s="17">
        <v>0</v>
      </c>
      <c r="AF185" s="17">
        <v>0</v>
      </c>
      <c r="AG185" s="17">
        <v>0</v>
      </c>
      <c r="AH185" s="17">
        <v>0</v>
      </c>
      <c r="AI185" s="17">
        <v>0</v>
      </c>
      <c r="AJ185" s="17">
        <v>0</v>
      </c>
      <c r="AK185" s="17">
        <v>0</v>
      </c>
      <c r="AL185" s="17">
        <v>0</v>
      </c>
      <c r="AM185" s="17">
        <v>0</v>
      </c>
      <c r="AN185" s="17">
        <v>0</v>
      </c>
      <c r="AO185" s="17">
        <v>0</v>
      </c>
      <c r="AP185" s="17">
        <v>0</v>
      </c>
      <c r="AQ185" s="17">
        <v>0</v>
      </c>
      <c r="AR185" s="17">
        <v>0</v>
      </c>
      <c r="AS185" s="17">
        <v>0</v>
      </c>
      <c r="AT185" s="17">
        <v>0</v>
      </c>
      <c r="AU185" s="17">
        <v>0</v>
      </c>
      <c r="AV185" s="17">
        <v>0</v>
      </c>
      <c r="AW185" s="17">
        <v>0</v>
      </c>
      <c r="AX185" s="17">
        <v>0</v>
      </c>
      <c r="AY185" s="17">
        <v>0</v>
      </c>
      <c r="AZ185" s="17">
        <v>0</v>
      </c>
      <c r="BA185" s="17">
        <v>0</v>
      </c>
      <c r="BB185" s="17">
        <v>0</v>
      </c>
      <c r="BC185" s="17">
        <v>0</v>
      </c>
      <c r="BD185" s="17">
        <v>0</v>
      </c>
      <c r="BE185" s="17">
        <v>0</v>
      </c>
      <c r="BF185" s="17">
        <v>0</v>
      </c>
      <c r="BG185" s="17">
        <v>0</v>
      </c>
      <c r="BH185" s="17">
        <v>0</v>
      </c>
      <c r="BI185" s="17">
        <v>0</v>
      </c>
      <c r="BJ185" s="17">
        <v>0</v>
      </c>
      <c r="BK185" s="17">
        <v>0</v>
      </c>
      <c r="BL185" s="17">
        <v>0</v>
      </c>
      <c r="BM185" s="17">
        <v>0</v>
      </c>
      <c r="BN185" s="17">
        <v>0</v>
      </c>
      <c r="BO185" s="17">
        <v>0</v>
      </c>
      <c r="BP185" s="17">
        <v>0</v>
      </c>
      <c r="BQ185" s="17">
        <v>0</v>
      </c>
      <c r="BR185" s="17">
        <v>0</v>
      </c>
      <c r="BS185" s="17">
        <v>0</v>
      </c>
      <c r="BT185" s="17">
        <v>0</v>
      </c>
      <c r="BU185" s="17">
        <v>0</v>
      </c>
      <c r="BV185" s="17">
        <v>0</v>
      </c>
      <c r="BW185" s="17">
        <v>0</v>
      </c>
      <c r="BX185" s="17">
        <v>0</v>
      </c>
      <c r="BY185" s="17">
        <v>0</v>
      </c>
      <c r="BZ185" s="17">
        <v>0</v>
      </c>
      <c r="CA185" s="17">
        <v>0</v>
      </c>
      <c r="CB185" s="17">
        <v>0</v>
      </c>
      <c r="CC185" s="17">
        <v>0</v>
      </c>
      <c r="CD185" s="17">
        <v>0</v>
      </c>
      <c r="CE185" s="17">
        <v>0</v>
      </c>
      <c r="CF185" s="17">
        <v>0</v>
      </c>
      <c r="CG185" s="17">
        <v>0</v>
      </c>
      <c r="CH185" s="17">
        <v>0</v>
      </c>
      <c r="CI185" s="17">
        <v>0</v>
      </c>
      <c r="CJ185" s="17">
        <v>0</v>
      </c>
      <c r="CK185" s="17">
        <v>0</v>
      </c>
      <c r="CL185" s="17">
        <v>0</v>
      </c>
      <c r="CM185" s="17">
        <v>0</v>
      </c>
      <c r="CN185" s="17">
        <v>0</v>
      </c>
      <c r="CO185" s="17">
        <v>0</v>
      </c>
      <c r="CP185" s="17">
        <v>0</v>
      </c>
      <c r="CQ185" s="17">
        <v>0</v>
      </c>
      <c r="CR185" s="17">
        <v>0</v>
      </c>
      <c r="CS185" s="17">
        <v>0</v>
      </c>
      <c r="CT185" s="17">
        <v>0</v>
      </c>
      <c r="CU185" s="17">
        <v>0</v>
      </c>
      <c r="CV185" s="17">
        <v>0</v>
      </c>
      <c r="CW185" s="17">
        <v>0</v>
      </c>
      <c r="CX185" s="17">
        <v>0</v>
      </c>
      <c r="CY185" s="17">
        <v>0</v>
      </c>
      <c r="CZ185" s="17">
        <v>0</v>
      </c>
      <c r="DA185" s="17">
        <v>0</v>
      </c>
      <c r="DB185" s="17">
        <v>0</v>
      </c>
      <c r="DC185" s="17">
        <v>0</v>
      </c>
      <c r="DD185" s="17">
        <v>0</v>
      </c>
      <c r="DE185" s="17">
        <v>0</v>
      </c>
      <c r="DF185" s="17">
        <v>0</v>
      </c>
      <c r="DG185" s="17">
        <v>0</v>
      </c>
      <c r="DH185" s="17">
        <v>0</v>
      </c>
      <c r="DI185" s="17">
        <v>0</v>
      </c>
      <c r="DJ185" s="17">
        <v>0</v>
      </c>
      <c r="DK185" s="17">
        <v>0</v>
      </c>
      <c r="DL185" s="17">
        <v>0</v>
      </c>
      <c r="DM185" s="17">
        <v>0</v>
      </c>
      <c r="DN185" s="17">
        <v>0</v>
      </c>
      <c r="DO185" s="17">
        <v>0</v>
      </c>
      <c r="DP185" s="17">
        <v>0</v>
      </c>
      <c r="DQ185" s="17">
        <v>0</v>
      </c>
      <c r="DR185" s="17">
        <v>0</v>
      </c>
      <c r="DS185" s="17">
        <v>0</v>
      </c>
      <c r="DT185" s="17">
        <v>0</v>
      </c>
      <c r="DU185" s="17">
        <v>0</v>
      </c>
      <c r="DV185" s="17">
        <v>0</v>
      </c>
      <c r="DW185" s="17">
        <v>0</v>
      </c>
      <c r="DX185" s="17">
        <v>0</v>
      </c>
      <c r="DY185" s="17">
        <v>0</v>
      </c>
      <c r="DZ185" s="17">
        <v>0</v>
      </c>
      <c r="EA185" s="17">
        <v>0</v>
      </c>
      <c r="EB185" s="17">
        <v>0</v>
      </c>
      <c r="EC185" s="17">
        <v>0</v>
      </c>
      <c r="ED185" s="17">
        <v>0</v>
      </c>
      <c r="EE185" s="17">
        <v>0</v>
      </c>
      <c r="EF185" s="17">
        <v>0</v>
      </c>
      <c r="EG185" s="17">
        <v>0</v>
      </c>
      <c r="EH185" s="17">
        <v>0</v>
      </c>
      <c r="EI185" s="17">
        <v>0</v>
      </c>
      <c r="EJ185" s="17">
        <v>0</v>
      </c>
      <c r="EK185" s="17">
        <v>0</v>
      </c>
      <c r="EL185" s="17">
        <v>0</v>
      </c>
      <c r="EM185" s="17">
        <v>0</v>
      </c>
      <c r="EN185" s="17">
        <v>0</v>
      </c>
      <c r="EO185" s="17">
        <v>0</v>
      </c>
      <c r="EP185" s="17">
        <v>0</v>
      </c>
      <c r="EQ185" s="17">
        <v>0</v>
      </c>
      <c r="ER185" s="17">
        <v>0</v>
      </c>
      <c r="ES185" s="17">
        <v>0</v>
      </c>
      <c r="ET185" s="17">
        <v>0</v>
      </c>
      <c r="EU185" s="17">
        <v>0</v>
      </c>
      <c r="EV185" s="17">
        <v>0</v>
      </c>
      <c r="EW185" s="17">
        <v>0</v>
      </c>
      <c r="EX185" s="17">
        <v>0</v>
      </c>
      <c r="EY185" s="17">
        <v>0</v>
      </c>
      <c r="EZ185" s="17">
        <v>0</v>
      </c>
      <c r="FA185" s="17">
        <v>0</v>
      </c>
      <c r="FB185" s="17">
        <v>0</v>
      </c>
      <c r="FC185" s="17">
        <v>0</v>
      </c>
      <c r="FD185" s="17">
        <v>0</v>
      </c>
      <c r="FE185" s="17">
        <v>0</v>
      </c>
      <c r="FF185" s="17">
        <v>0</v>
      </c>
      <c r="FG185" s="17">
        <v>0</v>
      </c>
      <c r="FH185" s="17">
        <v>0</v>
      </c>
      <c r="FI185" s="17">
        <v>0</v>
      </c>
      <c r="FJ185" s="17">
        <v>0</v>
      </c>
      <c r="FK185" s="17">
        <v>0</v>
      </c>
      <c r="FL185" s="17">
        <v>0</v>
      </c>
      <c r="FM185" s="17">
        <v>0</v>
      </c>
      <c r="FN185" s="17">
        <v>0</v>
      </c>
      <c r="FO185" s="17">
        <v>0</v>
      </c>
      <c r="FP185" s="17">
        <v>0</v>
      </c>
      <c r="FQ185" s="17">
        <v>0</v>
      </c>
      <c r="FR185" s="17">
        <v>0</v>
      </c>
      <c r="FS185" s="17">
        <v>0</v>
      </c>
      <c r="FT185" s="17">
        <v>0</v>
      </c>
      <c r="FU185" s="17">
        <v>0</v>
      </c>
      <c r="FV185" s="17">
        <v>0</v>
      </c>
      <c r="FW185" s="17">
        <v>0</v>
      </c>
      <c r="FX185" s="17">
        <v>0</v>
      </c>
      <c r="FY185" s="17">
        <v>0</v>
      </c>
      <c r="FZ185" s="17">
        <v>0</v>
      </c>
      <c r="GA185" s="17">
        <v>0</v>
      </c>
      <c r="GB185" s="17">
        <v>0</v>
      </c>
      <c r="GC185" s="17">
        <v>0</v>
      </c>
      <c r="GD185" s="17">
        <v>0</v>
      </c>
      <c r="GE185" s="17">
        <v>0</v>
      </c>
      <c r="GF185" s="17">
        <v>0</v>
      </c>
      <c r="GG185" s="17">
        <v>0</v>
      </c>
      <c r="GH185" s="17">
        <v>0</v>
      </c>
      <c r="GI185" s="17">
        <v>0</v>
      </c>
      <c r="GJ185" s="17">
        <v>0</v>
      </c>
      <c r="GK185" s="17">
        <v>0</v>
      </c>
      <c r="GL185" s="17">
        <v>0</v>
      </c>
      <c r="GM185" s="17">
        <v>0</v>
      </c>
      <c r="GN185" s="17">
        <v>0</v>
      </c>
      <c r="GO185" s="17">
        <v>0</v>
      </c>
      <c r="GP185" s="17">
        <v>0</v>
      </c>
      <c r="GQ185" s="17">
        <v>0</v>
      </c>
      <c r="GR185" s="17">
        <v>0</v>
      </c>
      <c r="GS185" s="17">
        <v>0</v>
      </c>
      <c r="GT185" s="17">
        <v>0</v>
      </c>
      <c r="GU185" s="17">
        <v>0</v>
      </c>
      <c r="GV185" s="17">
        <v>0</v>
      </c>
      <c r="GW185" s="17">
        <v>0</v>
      </c>
      <c r="GX185" s="17">
        <v>0</v>
      </c>
      <c r="GY185" s="17">
        <v>0</v>
      </c>
      <c r="GZ185" s="17">
        <v>0</v>
      </c>
      <c r="HA185" s="17">
        <v>0</v>
      </c>
      <c r="HB185" s="17">
        <v>0</v>
      </c>
      <c r="HC185" s="17">
        <v>0</v>
      </c>
      <c r="HD185" s="17">
        <v>0</v>
      </c>
      <c r="HE185" s="17">
        <v>0</v>
      </c>
      <c r="HF185" s="17">
        <v>0</v>
      </c>
      <c r="HG185" s="17">
        <v>0</v>
      </c>
      <c r="HH185" s="17">
        <v>0</v>
      </c>
      <c r="HI185" s="17">
        <v>0</v>
      </c>
      <c r="HJ185" s="17">
        <v>0</v>
      </c>
      <c r="HK185" s="17">
        <v>0</v>
      </c>
      <c r="HL185" s="17">
        <v>0</v>
      </c>
      <c r="HM185" s="17">
        <v>0</v>
      </c>
      <c r="HN185" s="17">
        <v>0</v>
      </c>
      <c r="HO185" s="17">
        <v>0</v>
      </c>
      <c r="HP185" s="17">
        <v>0</v>
      </c>
      <c r="HQ185" s="17">
        <v>0</v>
      </c>
      <c r="HR185" s="17">
        <v>0</v>
      </c>
      <c r="HS185" s="17">
        <v>0</v>
      </c>
      <c r="HT185" s="17">
        <v>0</v>
      </c>
      <c r="HU185" s="17">
        <v>0</v>
      </c>
      <c r="HV185" s="17">
        <v>0</v>
      </c>
      <c r="HW185" s="17">
        <v>0</v>
      </c>
      <c r="HX185" s="17">
        <v>0</v>
      </c>
      <c r="HY185" s="17">
        <v>0</v>
      </c>
      <c r="HZ185" s="17">
        <v>0</v>
      </c>
      <c r="IA185" s="17">
        <v>0</v>
      </c>
      <c r="IB185" s="17">
        <v>0</v>
      </c>
      <c r="IC185" s="17">
        <v>0</v>
      </c>
      <c r="ID185" s="17">
        <v>0</v>
      </c>
      <c r="IE185" s="17">
        <v>0</v>
      </c>
      <c r="IF185" s="17">
        <v>0</v>
      </c>
      <c r="IG185" s="17">
        <v>0</v>
      </c>
      <c r="IH185" s="17">
        <v>0</v>
      </c>
      <c r="II185" s="17">
        <v>0</v>
      </c>
      <c r="IJ185" s="17">
        <v>0</v>
      </c>
      <c r="IK185" s="17">
        <v>0</v>
      </c>
      <c r="IL185" s="17">
        <v>0</v>
      </c>
      <c r="IM185" s="17">
        <v>0</v>
      </c>
      <c r="IN185" s="17">
        <v>0</v>
      </c>
      <c r="IO185" s="17">
        <v>0</v>
      </c>
      <c r="IP185" s="17">
        <v>0</v>
      </c>
      <c r="IQ185" s="17">
        <v>0</v>
      </c>
      <c r="IR185" s="17">
        <v>0</v>
      </c>
      <c r="IS185" s="17">
        <v>0</v>
      </c>
      <c r="IT185" s="17">
        <v>0</v>
      </c>
      <c r="IU185" s="17">
        <v>0</v>
      </c>
      <c r="IV185" s="17">
        <v>0</v>
      </c>
      <c r="IW185" s="17">
        <v>0</v>
      </c>
      <c r="IX185" s="17">
        <v>0</v>
      </c>
      <c r="IY185" s="17">
        <v>0</v>
      </c>
      <c r="IZ185" s="17">
        <v>0</v>
      </c>
      <c r="JA185" s="17">
        <v>0</v>
      </c>
      <c r="JB185" s="17">
        <v>0</v>
      </c>
      <c r="JC185" s="17">
        <v>0</v>
      </c>
      <c r="JD185" s="17">
        <v>0</v>
      </c>
      <c r="JE185" s="17">
        <v>0</v>
      </c>
      <c r="JF185" s="17">
        <v>0</v>
      </c>
      <c r="JG185" s="17">
        <v>0</v>
      </c>
      <c r="JH185" s="17">
        <v>0</v>
      </c>
      <c r="JI185" s="17">
        <v>0</v>
      </c>
      <c r="JJ185" s="17">
        <v>0</v>
      </c>
      <c r="JK185" s="17">
        <v>0</v>
      </c>
      <c r="JL185" s="17">
        <v>0</v>
      </c>
      <c r="JM185" s="17">
        <v>0</v>
      </c>
      <c r="JN185" s="17">
        <v>0</v>
      </c>
      <c r="JO185" s="17">
        <v>0</v>
      </c>
      <c r="JP185" s="17">
        <v>0</v>
      </c>
      <c r="JQ185" s="17">
        <v>0</v>
      </c>
      <c r="JR185" s="17">
        <v>0</v>
      </c>
      <c r="JS185" s="17">
        <v>0</v>
      </c>
      <c r="JT185" s="17">
        <v>0</v>
      </c>
      <c r="JU185" s="17">
        <v>0</v>
      </c>
      <c r="JV185" s="17">
        <v>0</v>
      </c>
      <c r="JW185" s="17">
        <v>0</v>
      </c>
      <c r="JX185" s="17">
        <v>0</v>
      </c>
      <c r="JY185" s="17">
        <v>0</v>
      </c>
    </row>
    <row r="186" spans="1:285" x14ac:dyDescent="0.15">
      <c r="A186" s="17" t="s">
        <v>291</v>
      </c>
      <c r="B186" s="17" t="s">
        <v>292</v>
      </c>
      <c r="C186" s="17">
        <v>0</v>
      </c>
      <c r="D186" s="17">
        <v>19.010000000000002</v>
      </c>
      <c r="E186" s="17">
        <v>19.010000000000002</v>
      </c>
      <c r="F186" s="17">
        <v>19.010000000000002</v>
      </c>
      <c r="G186" s="17">
        <v>19.010000000000002</v>
      </c>
      <c r="H186" s="17">
        <v>19.010000000000002</v>
      </c>
      <c r="I186" s="17">
        <v>19.03</v>
      </c>
      <c r="J186" s="17">
        <v>19.03</v>
      </c>
      <c r="K186" s="17">
        <v>19.03</v>
      </c>
      <c r="L186" s="17">
        <v>19.03</v>
      </c>
      <c r="M186" s="17">
        <v>19.03</v>
      </c>
      <c r="N186" s="17">
        <v>19.13</v>
      </c>
      <c r="O186" s="17">
        <v>19.100000000000001</v>
      </c>
      <c r="P186" s="17">
        <v>19.12</v>
      </c>
      <c r="Q186" s="17">
        <v>19.13</v>
      </c>
      <c r="R186" s="17">
        <v>19.149999999999999</v>
      </c>
      <c r="S186" s="17">
        <v>19.190000000000001</v>
      </c>
      <c r="T186" s="17">
        <v>19.2</v>
      </c>
      <c r="U186" s="17">
        <v>19.2</v>
      </c>
      <c r="V186" s="17">
        <v>19.190000000000001</v>
      </c>
      <c r="W186" s="17">
        <v>19.190000000000001</v>
      </c>
      <c r="X186" s="17">
        <v>19.21</v>
      </c>
      <c r="Y186" s="17">
        <v>19.23</v>
      </c>
      <c r="Z186" s="17">
        <v>19.21</v>
      </c>
      <c r="AA186" s="17">
        <v>19.2</v>
      </c>
      <c r="AB186" s="17">
        <v>0</v>
      </c>
      <c r="AC186" s="17">
        <v>0</v>
      </c>
      <c r="AD186" s="17">
        <v>0</v>
      </c>
      <c r="AE186" s="17">
        <v>0</v>
      </c>
      <c r="AF186" s="17">
        <v>0</v>
      </c>
      <c r="AG186" s="17">
        <v>0</v>
      </c>
      <c r="AH186" s="17">
        <v>0</v>
      </c>
      <c r="AI186" s="17">
        <v>0</v>
      </c>
      <c r="AJ186" s="17">
        <v>0</v>
      </c>
      <c r="AK186" s="17">
        <v>0</v>
      </c>
      <c r="AL186" s="17">
        <v>0</v>
      </c>
      <c r="AM186" s="17">
        <v>0</v>
      </c>
      <c r="AN186" s="17">
        <v>0</v>
      </c>
      <c r="AO186" s="17">
        <v>0</v>
      </c>
      <c r="AP186" s="17">
        <v>0</v>
      </c>
      <c r="AQ186" s="17">
        <v>0</v>
      </c>
      <c r="AR186" s="17">
        <v>0</v>
      </c>
      <c r="AS186" s="17">
        <v>0</v>
      </c>
      <c r="AT186" s="17">
        <v>0</v>
      </c>
      <c r="AU186" s="17">
        <v>0</v>
      </c>
      <c r="AV186" s="17">
        <v>0</v>
      </c>
      <c r="AW186" s="17">
        <v>0</v>
      </c>
      <c r="AX186" s="17">
        <v>0</v>
      </c>
      <c r="AY186" s="17">
        <v>0</v>
      </c>
      <c r="AZ186" s="17">
        <v>0</v>
      </c>
      <c r="BA186" s="17">
        <v>0</v>
      </c>
      <c r="BB186" s="17">
        <v>0</v>
      </c>
      <c r="BC186" s="17">
        <v>0</v>
      </c>
      <c r="BD186" s="17">
        <v>0</v>
      </c>
      <c r="BE186" s="17">
        <v>0</v>
      </c>
      <c r="BF186" s="17">
        <v>0</v>
      </c>
      <c r="BG186" s="17">
        <v>0</v>
      </c>
      <c r="BH186" s="17">
        <v>0</v>
      </c>
      <c r="BI186" s="17">
        <v>0</v>
      </c>
      <c r="BJ186" s="17">
        <v>0</v>
      </c>
      <c r="BK186" s="17">
        <v>0</v>
      </c>
      <c r="BL186" s="17">
        <v>0</v>
      </c>
      <c r="BM186" s="17">
        <v>0</v>
      </c>
      <c r="BN186" s="17">
        <v>0</v>
      </c>
      <c r="BO186" s="17">
        <v>0</v>
      </c>
      <c r="BP186" s="17">
        <v>0</v>
      </c>
      <c r="BQ186" s="17">
        <v>0</v>
      </c>
      <c r="BR186" s="17">
        <v>0</v>
      </c>
      <c r="BS186" s="17">
        <v>0</v>
      </c>
      <c r="BT186" s="17">
        <v>0</v>
      </c>
      <c r="BU186" s="17">
        <v>0</v>
      </c>
      <c r="BV186" s="17">
        <v>0</v>
      </c>
      <c r="BW186" s="17">
        <v>0</v>
      </c>
      <c r="BX186" s="17">
        <v>0</v>
      </c>
      <c r="BY186" s="17">
        <v>0</v>
      </c>
      <c r="BZ186" s="17">
        <v>0</v>
      </c>
      <c r="CA186" s="17">
        <v>0</v>
      </c>
      <c r="CB186" s="17">
        <v>0</v>
      </c>
      <c r="CC186" s="17">
        <v>0</v>
      </c>
      <c r="CD186" s="17">
        <v>0</v>
      </c>
      <c r="CE186" s="17">
        <v>0</v>
      </c>
      <c r="CF186" s="17">
        <v>0</v>
      </c>
      <c r="CG186" s="17">
        <v>0</v>
      </c>
      <c r="CH186" s="17">
        <v>0</v>
      </c>
      <c r="CI186" s="17">
        <v>0</v>
      </c>
      <c r="CJ186" s="17">
        <v>0</v>
      </c>
      <c r="CK186" s="17">
        <v>0</v>
      </c>
      <c r="CL186" s="17">
        <v>0</v>
      </c>
      <c r="CM186" s="17">
        <v>0</v>
      </c>
      <c r="CN186" s="17">
        <v>0</v>
      </c>
      <c r="CO186" s="17">
        <v>0</v>
      </c>
      <c r="CP186" s="17">
        <v>0</v>
      </c>
      <c r="CQ186" s="17">
        <v>0</v>
      </c>
      <c r="CR186" s="17">
        <v>0</v>
      </c>
      <c r="CS186" s="17">
        <v>0</v>
      </c>
      <c r="CT186" s="17">
        <v>0</v>
      </c>
      <c r="CU186" s="17">
        <v>0</v>
      </c>
      <c r="CV186" s="17">
        <v>0</v>
      </c>
      <c r="CW186" s="17">
        <v>0</v>
      </c>
      <c r="CX186" s="17">
        <v>0</v>
      </c>
      <c r="CY186" s="17">
        <v>0</v>
      </c>
      <c r="CZ186" s="17">
        <v>0</v>
      </c>
      <c r="DA186" s="17">
        <v>0</v>
      </c>
      <c r="DB186" s="17">
        <v>0</v>
      </c>
      <c r="DC186" s="17">
        <v>0</v>
      </c>
      <c r="DD186" s="17">
        <v>0</v>
      </c>
      <c r="DE186" s="17">
        <v>0</v>
      </c>
      <c r="DF186" s="17">
        <v>0</v>
      </c>
      <c r="DG186" s="17">
        <v>0</v>
      </c>
      <c r="DH186" s="17">
        <v>0</v>
      </c>
      <c r="DI186" s="17">
        <v>0</v>
      </c>
      <c r="DJ186" s="17">
        <v>0</v>
      </c>
      <c r="DK186" s="17">
        <v>0</v>
      </c>
      <c r="DL186" s="17">
        <v>0</v>
      </c>
      <c r="DM186" s="17">
        <v>0</v>
      </c>
      <c r="DN186" s="17">
        <v>0</v>
      </c>
      <c r="DO186" s="17">
        <v>0</v>
      </c>
      <c r="DP186" s="17">
        <v>0</v>
      </c>
      <c r="DQ186" s="17">
        <v>0</v>
      </c>
      <c r="DR186" s="17">
        <v>0</v>
      </c>
      <c r="DS186" s="17">
        <v>0</v>
      </c>
      <c r="DT186" s="17">
        <v>0</v>
      </c>
      <c r="DU186" s="17">
        <v>0</v>
      </c>
      <c r="DV186" s="17">
        <v>0</v>
      </c>
      <c r="DW186" s="17">
        <v>0</v>
      </c>
      <c r="DX186" s="17">
        <v>0</v>
      </c>
      <c r="DY186" s="17">
        <v>0</v>
      </c>
      <c r="DZ186" s="17">
        <v>0</v>
      </c>
      <c r="EA186" s="17">
        <v>0</v>
      </c>
      <c r="EB186" s="17">
        <v>0</v>
      </c>
      <c r="EC186" s="17">
        <v>0</v>
      </c>
      <c r="ED186" s="17">
        <v>0</v>
      </c>
      <c r="EE186" s="17">
        <v>0</v>
      </c>
      <c r="EF186" s="17">
        <v>0</v>
      </c>
      <c r="EG186" s="17">
        <v>0</v>
      </c>
      <c r="EH186" s="17">
        <v>0</v>
      </c>
      <c r="EI186" s="17">
        <v>0</v>
      </c>
      <c r="EJ186" s="17">
        <v>0</v>
      </c>
      <c r="EK186" s="17">
        <v>0</v>
      </c>
      <c r="EL186" s="17">
        <v>0</v>
      </c>
      <c r="EM186" s="17">
        <v>0</v>
      </c>
      <c r="EN186" s="17">
        <v>0</v>
      </c>
      <c r="EO186" s="17">
        <v>0</v>
      </c>
      <c r="EP186" s="17">
        <v>0</v>
      </c>
      <c r="EQ186" s="17">
        <v>0</v>
      </c>
      <c r="ER186" s="17">
        <v>0</v>
      </c>
      <c r="ES186" s="17">
        <v>0</v>
      </c>
      <c r="ET186" s="17">
        <v>0</v>
      </c>
      <c r="EU186" s="17">
        <v>0</v>
      </c>
      <c r="EV186" s="17">
        <v>0</v>
      </c>
      <c r="EW186" s="17">
        <v>0</v>
      </c>
      <c r="EX186" s="17">
        <v>0</v>
      </c>
      <c r="EY186" s="17">
        <v>0</v>
      </c>
      <c r="EZ186" s="17">
        <v>0</v>
      </c>
      <c r="FA186" s="17">
        <v>0</v>
      </c>
      <c r="FB186" s="17">
        <v>0</v>
      </c>
      <c r="FC186" s="17">
        <v>0</v>
      </c>
      <c r="FD186" s="17">
        <v>0</v>
      </c>
      <c r="FE186" s="17">
        <v>0</v>
      </c>
      <c r="FF186" s="17">
        <v>0</v>
      </c>
      <c r="FG186" s="17">
        <v>0</v>
      </c>
      <c r="FH186" s="17">
        <v>0</v>
      </c>
      <c r="FI186" s="17">
        <v>0</v>
      </c>
      <c r="FJ186" s="17">
        <v>0</v>
      </c>
      <c r="FK186" s="17">
        <v>0</v>
      </c>
      <c r="FL186" s="17">
        <v>0</v>
      </c>
      <c r="FM186" s="17">
        <v>0</v>
      </c>
      <c r="FN186" s="17">
        <v>0</v>
      </c>
      <c r="FO186" s="17">
        <v>0</v>
      </c>
      <c r="FP186" s="17">
        <v>0</v>
      </c>
      <c r="FQ186" s="17">
        <v>0</v>
      </c>
      <c r="FR186" s="17">
        <v>0</v>
      </c>
      <c r="FS186" s="17">
        <v>0</v>
      </c>
      <c r="FT186" s="17">
        <v>0</v>
      </c>
      <c r="FU186" s="17">
        <v>0</v>
      </c>
      <c r="FV186" s="17">
        <v>0</v>
      </c>
      <c r="FW186" s="17">
        <v>0</v>
      </c>
      <c r="FX186" s="17">
        <v>0</v>
      </c>
      <c r="FY186" s="17">
        <v>0</v>
      </c>
      <c r="FZ186" s="17">
        <v>0</v>
      </c>
      <c r="GA186" s="17">
        <v>0</v>
      </c>
      <c r="GB186" s="17">
        <v>0</v>
      </c>
      <c r="GC186" s="17">
        <v>0</v>
      </c>
      <c r="GD186" s="17">
        <v>0</v>
      </c>
      <c r="GE186" s="17">
        <v>0</v>
      </c>
      <c r="GF186" s="17">
        <v>0</v>
      </c>
      <c r="GG186" s="17">
        <v>0</v>
      </c>
      <c r="GH186" s="17">
        <v>0</v>
      </c>
      <c r="GI186" s="17">
        <v>0</v>
      </c>
      <c r="GJ186" s="17">
        <v>0</v>
      </c>
      <c r="GK186" s="17">
        <v>0</v>
      </c>
      <c r="GL186" s="17">
        <v>0</v>
      </c>
      <c r="GM186" s="17">
        <v>0</v>
      </c>
      <c r="GN186" s="17">
        <v>0</v>
      </c>
      <c r="GO186" s="17">
        <v>0</v>
      </c>
      <c r="GP186" s="17">
        <v>0</v>
      </c>
      <c r="GQ186" s="17">
        <v>0</v>
      </c>
      <c r="GR186" s="17">
        <v>0</v>
      </c>
      <c r="GS186" s="17">
        <v>0</v>
      </c>
      <c r="GT186" s="17">
        <v>0</v>
      </c>
      <c r="GU186" s="17">
        <v>0</v>
      </c>
      <c r="GV186" s="17">
        <v>0</v>
      </c>
      <c r="GW186" s="17">
        <v>0</v>
      </c>
      <c r="GX186" s="17">
        <v>0</v>
      </c>
      <c r="GY186" s="17">
        <v>0</v>
      </c>
      <c r="GZ186" s="17">
        <v>0</v>
      </c>
      <c r="HA186" s="17">
        <v>0</v>
      </c>
      <c r="HB186" s="17">
        <v>0</v>
      </c>
      <c r="HC186" s="17">
        <v>0</v>
      </c>
      <c r="HD186" s="17">
        <v>0</v>
      </c>
      <c r="HE186" s="17">
        <v>0</v>
      </c>
      <c r="HF186" s="17">
        <v>0</v>
      </c>
      <c r="HG186" s="17">
        <v>0</v>
      </c>
      <c r="HH186" s="17">
        <v>0</v>
      </c>
      <c r="HI186" s="17">
        <v>0</v>
      </c>
      <c r="HJ186" s="17">
        <v>0</v>
      </c>
      <c r="HK186" s="17">
        <v>0</v>
      </c>
      <c r="HL186" s="17">
        <v>0</v>
      </c>
      <c r="HM186" s="17">
        <v>0</v>
      </c>
      <c r="HN186" s="17">
        <v>0</v>
      </c>
      <c r="HO186" s="17">
        <v>0</v>
      </c>
      <c r="HP186" s="17">
        <v>0</v>
      </c>
      <c r="HQ186" s="17">
        <v>0</v>
      </c>
      <c r="HR186" s="17">
        <v>0</v>
      </c>
      <c r="HS186" s="17">
        <v>0</v>
      </c>
      <c r="HT186" s="17">
        <v>0</v>
      </c>
      <c r="HU186" s="17">
        <v>0</v>
      </c>
      <c r="HV186" s="17">
        <v>0</v>
      </c>
      <c r="HW186" s="17">
        <v>0</v>
      </c>
      <c r="HX186" s="17">
        <v>0</v>
      </c>
      <c r="HY186" s="17">
        <v>0</v>
      </c>
      <c r="HZ186" s="17">
        <v>0</v>
      </c>
      <c r="IA186" s="17">
        <v>0</v>
      </c>
      <c r="IB186" s="17">
        <v>0</v>
      </c>
      <c r="IC186" s="17">
        <v>0</v>
      </c>
      <c r="ID186" s="17">
        <v>0</v>
      </c>
      <c r="IE186" s="17">
        <v>0</v>
      </c>
      <c r="IF186" s="17">
        <v>0</v>
      </c>
      <c r="IG186" s="17">
        <v>0</v>
      </c>
      <c r="IH186" s="17">
        <v>0</v>
      </c>
      <c r="II186" s="17">
        <v>0</v>
      </c>
      <c r="IJ186" s="17">
        <v>0</v>
      </c>
      <c r="IK186" s="17">
        <v>0</v>
      </c>
      <c r="IL186" s="17">
        <v>0</v>
      </c>
      <c r="IM186" s="17">
        <v>0</v>
      </c>
      <c r="IN186" s="17">
        <v>0</v>
      </c>
      <c r="IO186" s="17">
        <v>0</v>
      </c>
      <c r="IP186" s="17">
        <v>0</v>
      </c>
      <c r="IQ186" s="17">
        <v>0</v>
      </c>
      <c r="IR186" s="17">
        <v>0</v>
      </c>
      <c r="IS186" s="17">
        <v>0</v>
      </c>
      <c r="IT186" s="17">
        <v>0</v>
      </c>
      <c r="IU186" s="17">
        <v>0</v>
      </c>
      <c r="IV186" s="17">
        <v>0</v>
      </c>
      <c r="IW186" s="17">
        <v>0</v>
      </c>
      <c r="IX186" s="17">
        <v>0</v>
      </c>
      <c r="IY186" s="17">
        <v>0</v>
      </c>
      <c r="IZ186" s="17">
        <v>0</v>
      </c>
      <c r="JA186" s="17">
        <v>0</v>
      </c>
      <c r="JB186" s="17">
        <v>0</v>
      </c>
      <c r="JC186" s="17">
        <v>0</v>
      </c>
      <c r="JD186" s="17">
        <v>0</v>
      </c>
      <c r="JE186" s="17">
        <v>0</v>
      </c>
      <c r="JF186" s="17">
        <v>0</v>
      </c>
      <c r="JG186" s="17">
        <v>0</v>
      </c>
      <c r="JH186" s="17">
        <v>0</v>
      </c>
      <c r="JI186" s="17">
        <v>0</v>
      </c>
      <c r="JJ186" s="17">
        <v>0</v>
      </c>
      <c r="JK186" s="17">
        <v>0</v>
      </c>
      <c r="JL186" s="17">
        <v>0</v>
      </c>
      <c r="JM186" s="17">
        <v>0</v>
      </c>
      <c r="JN186" s="17">
        <v>0</v>
      </c>
      <c r="JO186" s="17">
        <v>0</v>
      </c>
      <c r="JP186" s="17">
        <v>0</v>
      </c>
      <c r="JQ186" s="17">
        <v>0</v>
      </c>
      <c r="JR186" s="17">
        <v>0</v>
      </c>
      <c r="JS186" s="17">
        <v>0</v>
      </c>
      <c r="JT186" s="17">
        <v>0</v>
      </c>
      <c r="JU186" s="17">
        <v>0</v>
      </c>
      <c r="JV186" s="17">
        <v>0</v>
      </c>
      <c r="JW186" s="17">
        <v>0</v>
      </c>
      <c r="JX186" s="17">
        <v>0</v>
      </c>
      <c r="JY186" s="17">
        <v>0</v>
      </c>
    </row>
    <row r="187" spans="1:285" x14ac:dyDescent="0.15">
      <c r="A187" s="17" t="s">
        <v>1022</v>
      </c>
      <c r="B187" s="17" t="s">
        <v>1023</v>
      </c>
      <c r="C187" s="17">
        <v>0</v>
      </c>
      <c r="D187" s="17">
        <v>11.33</v>
      </c>
      <c r="E187" s="17">
        <v>11.33</v>
      </c>
      <c r="F187" s="17">
        <v>11.33</v>
      </c>
      <c r="G187" s="17">
        <v>11.33</v>
      </c>
      <c r="H187" s="17">
        <v>11.33</v>
      </c>
      <c r="I187" s="17">
        <v>11.48</v>
      </c>
      <c r="J187" s="17">
        <v>11.48</v>
      </c>
      <c r="K187" s="17">
        <v>11.48</v>
      </c>
      <c r="L187" s="17">
        <v>11.48</v>
      </c>
      <c r="M187" s="17">
        <v>11.48</v>
      </c>
      <c r="N187" s="17">
        <v>11.5</v>
      </c>
      <c r="O187" s="17">
        <v>11.47</v>
      </c>
      <c r="P187" s="17">
        <v>11.45</v>
      </c>
      <c r="Q187" s="17">
        <v>11.45</v>
      </c>
      <c r="R187" s="17">
        <v>11.45</v>
      </c>
      <c r="S187" s="17">
        <v>11.48</v>
      </c>
      <c r="T187" s="17">
        <v>11.49</v>
      </c>
      <c r="U187" s="17">
        <v>11.49</v>
      </c>
      <c r="V187" s="17">
        <v>11.49</v>
      </c>
      <c r="W187" s="17">
        <v>11.49</v>
      </c>
      <c r="X187" s="17">
        <v>11.5</v>
      </c>
      <c r="Y187" s="17">
        <v>11.51</v>
      </c>
      <c r="Z187" s="17">
        <v>11.49</v>
      </c>
      <c r="AA187" s="17">
        <v>11.49</v>
      </c>
      <c r="AB187" s="17">
        <v>0</v>
      </c>
      <c r="AC187" s="17">
        <v>0</v>
      </c>
      <c r="AD187" s="17">
        <v>0</v>
      </c>
      <c r="AE187" s="17">
        <v>0</v>
      </c>
      <c r="AF187" s="17">
        <v>0</v>
      </c>
      <c r="AG187" s="17">
        <v>0</v>
      </c>
      <c r="AH187" s="17">
        <v>0</v>
      </c>
      <c r="AI187" s="17">
        <v>0</v>
      </c>
      <c r="AJ187" s="17">
        <v>0</v>
      </c>
      <c r="AK187" s="17">
        <v>0</v>
      </c>
      <c r="AL187" s="17">
        <v>0</v>
      </c>
      <c r="AM187" s="17">
        <v>0</v>
      </c>
      <c r="AN187" s="17">
        <v>0</v>
      </c>
      <c r="AO187" s="17">
        <v>0</v>
      </c>
      <c r="AP187" s="17">
        <v>0</v>
      </c>
      <c r="AQ187" s="17">
        <v>0</v>
      </c>
      <c r="AR187" s="17">
        <v>0</v>
      </c>
      <c r="AS187" s="17">
        <v>0</v>
      </c>
      <c r="AT187" s="17">
        <v>0</v>
      </c>
      <c r="AU187" s="17">
        <v>0</v>
      </c>
      <c r="AV187" s="17">
        <v>0</v>
      </c>
      <c r="AW187" s="17">
        <v>0</v>
      </c>
      <c r="AX187" s="17">
        <v>0</v>
      </c>
      <c r="AY187" s="17">
        <v>0</v>
      </c>
      <c r="AZ187" s="17">
        <v>0</v>
      </c>
      <c r="BA187" s="17">
        <v>0</v>
      </c>
      <c r="BB187" s="17">
        <v>0</v>
      </c>
      <c r="BC187" s="17">
        <v>0</v>
      </c>
      <c r="BD187" s="17">
        <v>0</v>
      </c>
      <c r="BE187" s="17">
        <v>0</v>
      </c>
      <c r="BF187" s="17">
        <v>0</v>
      </c>
      <c r="BG187" s="17">
        <v>0</v>
      </c>
      <c r="BH187" s="17">
        <v>0</v>
      </c>
      <c r="BI187" s="17">
        <v>0</v>
      </c>
      <c r="BJ187" s="17">
        <v>0</v>
      </c>
      <c r="BK187" s="17">
        <v>0</v>
      </c>
      <c r="BL187" s="17">
        <v>0</v>
      </c>
      <c r="BM187" s="17">
        <v>0</v>
      </c>
      <c r="BN187" s="17">
        <v>0</v>
      </c>
      <c r="BO187" s="17">
        <v>0</v>
      </c>
      <c r="BP187" s="17">
        <v>0</v>
      </c>
      <c r="BQ187" s="17">
        <v>0</v>
      </c>
      <c r="BR187" s="17">
        <v>0</v>
      </c>
      <c r="BS187" s="17">
        <v>0</v>
      </c>
      <c r="BT187" s="17">
        <v>0</v>
      </c>
      <c r="BU187" s="17">
        <v>0</v>
      </c>
      <c r="BV187" s="17">
        <v>0</v>
      </c>
      <c r="BW187" s="17">
        <v>0</v>
      </c>
      <c r="BX187" s="17">
        <v>0</v>
      </c>
      <c r="BY187" s="17">
        <v>0</v>
      </c>
      <c r="BZ187" s="17">
        <v>0</v>
      </c>
      <c r="CA187" s="17">
        <v>0</v>
      </c>
      <c r="CB187" s="17">
        <v>0</v>
      </c>
      <c r="CC187" s="17">
        <v>0</v>
      </c>
      <c r="CD187" s="17">
        <v>0</v>
      </c>
      <c r="CE187" s="17">
        <v>0</v>
      </c>
      <c r="CF187" s="17">
        <v>0</v>
      </c>
      <c r="CG187" s="17">
        <v>0</v>
      </c>
      <c r="CH187" s="17">
        <v>0</v>
      </c>
      <c r="CI187" s="17">
        <v>0</v>
      </c>
      <c r="CJ187" s="17">
        <v>0</v>
      </c>
      <c r="CK187" s="17">
        <v>0</v>
      </c>
      <c r="CL187" s="17">
        <v>0</v>
      </c>
      <c r="CM187" s="17">
        <v>0</v>
      </c>
      <c r="CN187" s="17">
        <v>0</v>
      </c>
      <c r="CO187" s="17">
        <v>0</v>
      </c>
      <c r="CP187" s="17">
        <v>0</v>
      </c>
      <c r="CQ187" s="17">
        <v>0</v>
      </c>
      <c r="CR187" s="17">
        <v>0</v>
      </c>
      <c r="CS187" s="17">
        <v>0</v>
      </c>
      <c r="CT187" s="17">
        <v>0</v>
      </c>
      <c r="CU187" s="17">
        <v>0</v>
      </c>
      <c r="CV187" s="17">
        <v>0</v>
      </c>
      <c r="CW187" s="17">
        <v>0</v>
      </c>
      <c r="CX187" s="17">
        <v>0</v>
      </c>
      <c r="CY187" s="17">
        <v>0</v>
      </c>
      <c r="CZ187" s="17">
        <v>0</v>
      </c>
      <c r="DA187" s="17">
        <v>0</v>
      </c>
      <c r="DB187" s="17">
        <v>0</v>
      </c>
      <c r="DC187" s="17">
        <v>0</v>
      </c>
      <c r="DD187" s="17">
        <v>0</v>
      </c>
      <c r="DE187" s="17">
        <v>0</v>
      </c>
      <c r="DF187" s="17">
        <v>0</v>
      </c>
      <c r="DG187" s="17">
        <v>0</v>
      </c>
      <c r="DH187" s="17">
        <v>0</v>
      </c>
      <c r="DI187" s="17">
        <v>0</v>
      </c>
      <c r="DJ187" s="17">
        <v>0</v>
      </c>
      <c r="DK187" s="17">
        <v>0</v>
      </c>
      <c r="DL187" s="17">
        <v>0</v>
      </c>
      <c r="DM187" s="17">
        <v>0</v>
      </c>
      <c r="DN187" s="17">
        <v>0</v>
      </c>
      <c r="DO187" s="17">
        <v>0</v>
      </c>
      <c r="DP187" s="17">
        <v>0</v>
      </c>
      <c r="DQ187" s="17">
        <v>0</v>
      </c>
      <c r="DR187" s="17">
        <v>0</v>
      </c>
      <c r="DS187" s="17">
        <v>0</v>
      </c>
      <c r="DT187" s="17">
        <v>0</v>
      </c>
      <c r="DU187" s="17">
        <v>0</v>
      </c>
      <c r="DV187" s="17">
        <v>0</v>
      </c>
      <c r="DW187" s="17">
        <v>0</v>
      </c>
      <c r="DX187" s="17">
        <v>0</v>
      </c>
      <c r="DY187" s="17">
        <v>0</v>
      </c>
      <c r="DZ187" s="17">
        <v>0</v>
      </c>
      <c r="EA187" s="17">
        <v>0</v>
      </c>
      <c r="EB187" s="17">
        <v>0</v>
      </c>
      <c r="EC187" s="17">
        <v>0</v>
      </c>
      <c r="ED187" s="17">
        <v>0</v>
      </c>
      <c r="EE187" s="17">
        <v>0</v>
      </c>
      <c r="EF187" s="17">
        <v>0</v>
      </c>
      <c r="EG187" s="17">
        <v>0</v>
      </c>
      <c r="EH187" s="17">
        <v>0</v>
      </c>
      <c r="EI187" s="17">
        <v>0</v>
      </c>
      <c r="EJ187" s="17">
        <v>0</v>
      </c>
      <c r="EK187" s="17">
        <v>0</v>
      </c>
      <c r="EL187" s="17">
        <v>0</v>
      </c>
      <c r="EM187" s="17">
        <v>0</v>
      </c>
      <c r="EN187" s="17">
        <v>0</v>
      </c>
      <c r="EO187" s="17">
        <v>0</v>
      </c>
      <c r="EP187" s="17">
        <v>0</v>
      </c>
      <c r="EQ187" s="17">
        <v>0</v>
      </c>
      <c r="ER187" s="17">
        <v>0</v>
      </c>
      <c r="ES187" s="17">
        <v>0</v>
      </c>
      <c r="ET187" s="17">
        <v>0</v>
      </c>
      <c r="EU187" s="17">
        <v>0</v>
      </c>
      <c r="EV187" s="17">
        <v>0</v>
      </c>
      <c r="EW187" s="17">
        <v>0</v>
      </c>
      <c r="EX187" s="17">
        <v>0</v>
      </c>
      <c r="EY187" s="17">
        <v>0</v>
      </c>
      <c r="EZ187" s="17">
        <v>0</v>
      </c>
      <c r="FA187" s="17">
        <v>0</v>
      </c>
      <c r="FB187" s="17">
        <v>0</v>
      </c>
      <c r="FC187" s="17">
        <v>0</v>
      </c>
      <c r="FD187" s="17">
        <v>0</v>
      </c>
      <c r="FE187" s="17">
        <v>0</v>
      </c>
      <c r="FF187" s="17">
        <v>0</v>
      </c>
      <c r="FG187" s="17">
        <v>0</v>
      </c>
      <c r="FH187" s="17">
        <v>0</v>
      </c>
      <c r="FI187" s="17">
        <v>0</v>
      </c>
      <c r="FJ187" s="17">
        <v>0</v>
      </c>
      <c r="FK187" s="17">
        <v>0</v>
      </c>
      <c r="FL187" s="17">
        <v>0</v>
      </c>
      <c r="FM187" s="17">
        <v>0</v>
      </c>
      <c r="FN187" s="17">
        <v>0</v>
      </c>
      <c r="FO187" s="17">
        <v>0</v>
      </c>
      <c r="FP187" s="17">
        <v>0</v>
      </c>
      <c r="FQ187" s="17">
        <v>0</v>
      </c>
      <c r="FR187" s="17">
        <v>0</v>
      </c>
      <c r="FS187" s="17">
        <v>0</v>
      </c>
      <c r="FT187" s="17">
        <v>0</v>
      </c>
      <c r="FU187" s="17">
        <v>0</v>
      </c>
      <c r="FV187" s="17">
        <v>0</v>
      </c>
      <c r="FW187" s="17">
        <v>0</v>
      </c>
      <c r="FX187" s="17">
        <v>0</v>
      </c>
      <c r="FY187" s="17">
        <v>0</v>
      </c>
      <c r="FZ187" s="17">
        <v>0</v>
      </c>
      <c r="GA187" s="17">
        <v>0</v>
      </c>
      <c r="GB187" s="17">
        <v>0</v>
      </c>
      <c r="GC187" s="17">
        <v>0</v>
      </c>
      <c r="GD187" s="17">
        <v>0</v>
      </c>
      <c r="GE187" s="17">
        <v>0</v>
      </c>
      <c r="GF187" s="17">
        <v>0</v>
      </c>
      <c r="GG187" s="17">
        <v>0</v>
      </c>
      <c r="GH187" s="17">
        <v>0</v>
      </c>
      <c r="GI187" s="17">
        <v>0</v>
      </c>
      <c r="GJ187" s="17">
        <v>0</v>
      </c>
      <c r="GK187" s="17">
        <v>0</v>
      </c>
      <c r="GL187" s="17">
        <v>0</v>
      </c>
      <c r="GM187" s="17">
        <v>0</v>
      </c>
      <c r="GN187" s="17">
        <v>0</v>
      </c>
      <c r="GO187" s="17">
        <v>0</v>
      </c>
      <c r="GP187" s="17">
        <v>0</v>
      </c>
      <c r="GQ187" s="17">
        <v>0</v>
      </c>
      <c r="GR187" s="17">
        <v>0</v>
      </c>
      <c r="GS187" s="17">
        <v>0</v>
      </c>
      <c r="GT187" s="17">
        <v>0</v>
      </c>
      <c r="GU187" s="17">
        <v>0</v>
      </c>
      <c r="GV187" s="17">
        <v>0</v>
      </c>
      <c r="GW187" s="17">
        <v>0</v>
      </c>
      <c r="GX187" s="17">
        <v>0</v>
      </c>
      <c r="GY187" s="17">
        <v>0</v>
      </c>
      <c r="GZ187" s="17">
        <v>0</v>
      </c>
      <c r="HA187" s="17">
        <v>0</v>
      </c>
      <c r="HB187" s="17">
        <v>0</v>
      </c>
      <c r="HC187" s="17">
        <v>0</v>
      </c>
      <c r="HD187" s="17">
        <v>0</v>
      </c>
      <c r="HE187" s="17">
        <v>0</v>
      </c>
      <c r="HF187" s="17">
        <v>0</v>
      </c>
      <c r="HG187" s="17">
        <v>0</v>
      </c>
      <c r="HH187" s="17">
        <v>0</v>
      </c>
      <c r="HI187" s="17">
        <v>0</v>
      </c>
      <c r="HJ187" s="17">
        <v>0</v>
      </c>
      <c r="HK187" s="17">
        <v>0</v>
      </c>
      <c r="HL187" s="17">
        <v>0</v>
      </c>
      <c r="HM187" s="17">
        <v>0</v>
      </c>
      <c r="HN187" s="17">
        <v>0</v>
      </c>
      <c r="HO187" s="17">
        <v>0</v>
      </c>
      <c r="HP187" s="17">
        <v>0</v>
      </c>
      <c r="HQ187" s="17">
        <v>0</v>
      </c>
      <c r="HR187" s="17">
        <v>0</v>
      </c>
      <c r="HS187" s="17">
        <v>0</v>
      </c>
      <c r="HT187" s="17">
        <v>0</v>
      </c>
      <c r="HU187" s="17">
        <v>0</v>
      </c>
      <c r="HV187" s="17">
        <v>0</v>
      </c>
      <c r="HW187" s="17">
        <v>0</v>
      </c>
      <c r="HX187" s="17">
        <v>0</v>
      </c>
      <c r="HY187" s="17">
        <v>0</v>
      </c>
      <c r="HZ187" s="17">
        <v>0</v>
      </c>
      <c r="IA187" s="17">
        <v>0</v>
      </c>
      <c r="IB187" s="17">
        <v>0</v>
      </c>
      <c r="IC187" s="17">
        <v>0</v>
      </c>
      <c r="ID187" s="17">
        <v>0</v>
      </c>
      <c r="IE187" s="17">
        <v>0</v>
      </c>
      <c r="IF187" s="17">
        <v>0</v>
      </c>
      <c r="IG187" s="17">
        <v>0</v>
      </c>
      <c r="IH187" s="17">
        <v>0</v>
      </c>
      <c r="II187" s="17">
        <v>0</v>
      </c>
      <c r="IJ187" s="17">
        <v>0</v>
      </c>
      <c r="IK187" s="17">
        <v>0</v>
      </c>
      <c r="IL187" s="17">
        <v>0</v>
      </c>
      <c r="IM187" s="17">
        <v>0</v>
      </c>
      <c r="IN187" s="17">
        <v>0</v>
      </c>
      <c r="IO187" s="17">
        <v>0</v>
      </c>
      <c r="IP187" s="17">
        <v>0</v>
      </c>
      <c r="IQ187" s="17">
        <v>0</v>
      </c>
      <c r="IR187" s="17">
        <v>0</v>
      </c>
      <c r="IS187" s="17">
        <v>0</v>
      </c>
      <c r="IT187" s="17">
        <v>0</v>
      </c>
      <c r="IU187" s="17">
        <v>0</v>
      </c>
      <c r="IV187" s="17">
        <v>0</v>
      </c>
      <c r="IW187" s="17">
        <v>0</v>
      </c>
      <c r="IX187" s="17">
        <v>0</v>
      </c>
      <c r="IY187" s="17">
        <v>0</v>
      </c>
      <c r="IZ187" s="17">
        <v>0</v>
      </c>
      <c r="JA187" s="17">
        <v>0</v>
      </c>
      <c r="JB187" s="17">
        <v>0</v>
      </c>
      <c r="JC187" s="17">
        <v>0</v>
      </c>
      <c r="JD187" s="17">
        <v>0</v>
      </c>
      <c r="JE187" s="17">
        <v>0</v>
      </c>
      <c r="JF187" s="17">
        <v>0</v>
      </c>
      <c r="JG187" s="17">
        <v>0</v>
      </c>
      <c r="JH187" s="17">
        <v>0</v>
      </c>
      <c r="JI187" s="17">
        <v>0</v>
      </c>
      <c r="JJ187" s="17">
        <v>0</v>
      </c>
      <c r="JK187" s="17">
        <v>0</v>
      </c>
      <c r="JL187" s="17">
        <v>0</v>
      </c>
      <c r="JM187" s="17">
        <v>0</v>
      </c>
      <c r="JN187" s="17">
        <v>0</v>
      </c>
      <c r="JO187" s="17">
        <v>0</v>
      </c>
      <c r="JP187" s="17">
        <v>0</v>
      </c>
      <c r="JQ187" s="17">
        <v>0</v>
      </c>
      <c r="JR187" s="17">
        <v>0</v>
      </c>
      <c r="JS187" s="17">
        <v>0</v>
      </c>
      <c r="JT187" s="17">
        <v>0</v>
      </c>
      <c r="JU187" s="17">
        <v>0</v>
      </c>
      <c r="JV187" s="17">
        <v>0</v>
      </c>
      <c r="JW187" s="17">
        <v>0</v>
      </c>
      <c r="JX187" s="17">
        <v>0</v>
      </c>
      <c r="JY187" s="17">
        <v>0</v>
      </c>
    </row>
    <row r="188" spans="1:285" x14ac:dyDescent="0.15">
      <c r="A188" s="17" t="s">
        <v>1002</v>
      </c>
      <c r="B188" s="17" t="s">
        <v>1003</v>
      </c>
      <c r="C188" s="17">
        <v>0</v>
      </c>
      <c r="D188" s="17">
        <v>10.15</v>
      </c>
      <c r="E188" s="17">
        <v>10.15</v>
      </c>
      <c r="F188" s="17">
        <v>10.15</v>
      </c>
      <c r="G188" s="17">
        <v>10.15</v>
      </c>
      <c r="H188" s="17">
        <v>10.15</v>
      </c>
      <c r="I188" s="17">
        <v>10.25</v>
      </c>
      <c r="J188" s="17">
        <v>10.25</v>
      </c>
      <c r="K188" s="17">
        <v>10.25</v>
      </c>
      <c r="L188" s="17">
        <v>10.25</v>
      </c>
      <c r="M188" s="17">
        <v>10.25</v>
      </c>
      <c r="N188" s="17">
        <v>10.3</v>
      </c>
      <c r="O188" s="17">
        <v>10.29</v>
      </c>
      <c r="P188" s="17">
        <v>10.28</v>
      </c>
      <c r="Q188" s="17">
        <v>10.27</v>
      </c>
      <c r="R188" s="17">
        <v>10.26</v>
      </c>
      <c r="S188" s="17">
        <v>10.3</v>
      </c>
      <c r="T188" s="17">
        <v>10.35</v>
      </c>
      <c r="U188" s="17">
        <v>10.38</v>
      </c>
      <c r="V188" s="17">
        <v>10.38</v>
      </c>
      <c r="W188" s="17">
        <v>10.36</v>
      </c>
      <c r="X188" s="17">
        <v>10.41</v>
      </c>
      <c r="Y188" s="17">
        <v>10.41</v>
      </c>
      <c r="Z188" s="17">
        <v>10.38</v>
      </c>
      <c r="AA188" s="17">
        <v>10.37</v>
      </c>
      <c r="AB188" s="17">
        <v>0</v>
      </c>
      <c r="AC188" s="17">
        <v>0</v>
      </c>
      <c r="AD188" s="17">
        <v>0</v>
      </c>
      <c r="AE188" s="17">
        <v>0</v>
      </c>
      <c r="AF188" s="17">
        <v>0</v>
      </c>
      <c r="AG188" s="17">
        <v>0</v>
      </c>
      <c r="AH188" s="17">
        <v>0</v>
      </c>
      <c r="AI188" s="17">
        <v>0</v>
      </c>
      <c r="AJ188" s="17">
        <v>0</v>
      </c>
      <c r="AK188" s="17">
        <v>0</v>
      </c>
      <c r="AL188" s="17">
        <v>0</v>
      </c>
      <c r="AM188" s="17">
        <v>0</v>
      </c>
      <c r="AN188" s="17">
        <v>0</v>
      </c>
      <c r="AO188" s="17">
        <v>0</v>
      </c>
      <c r="AP188" s="17">
        <v>0</v>
      </c>
      <c r="AQ188" s="17">
        <v>0</v>
      </c>
      <c r="AR188" s="17">
        <v>0</v>
      </c>
      <c r="AS188" s="17">
        <v>0</v>
      </c>
      <c r="AT188" s="17">
        <v>0</v>
      </c>
      <c r="AU188" s="17">
        <v>0</v>
      </c>
      <c r="AV188" s="17">
        <v>0</v>
      </c>
      <c r="AW188" s="17">
        <v>0</v>
      </c>
      <c r="AX188" s="17">
        <v>0</v>
      </c>
      <c r="AY188" s="17">
        <v>0</v>
      </c>
      <c r="AZ188" s="17">
        <v>0</v>
      </c>
      <c r="BA188" s="17">
        <v>0</v>
      </c>
      <c r="BB188" s="17">
        <v>0</v>
      </c>
      <c r="BC188" s="17">
        <v>0</v>
      </c>
      <c r="BD188" s="17">
        <v>0</v>
      </c>
      <c r="BE188" s="17">
        <v>0</v>
      </c>
      <c r="BF188" s="17">
        <v>0</v>
      </c>
      <c r="BG188" s="17">
        <v>0</v>
      </c>
      <c r="BH188" s="17">
        <v>0</v>
      </c>
      <c r="BI188" s="17">
        <v>0</v>
      </c>
      <c r="BJ188" s="17">
        <v>0</v>
      </c>
      <c r="BK188" s="17">
        <v>0</v>
      </c>
      <c r="BL188" s="17">
        <v>0</v>
      </c>
      <c r="BM188" s="17">
        <v>0</v>
      </c>
      <c r="BN188" s="17">
        <v>0</v>
      </c>
      <c r="BO188" s="17">
        <v>0</v>
      </c>
      <c r="BP188" s="17">
        <v>0</v>
      </c>
      <c r="BQ188" s="17">
        <v>0</v>
      </c>
      <c r="BR188" s="17">
        <v>0</v>
      </c>
      <c r="BS188" s="17">
        <v>0</v>
      </c>
      <c r="BT188" s="17">
        <v>0</v>
      </c>
      <c r="BU188" s="17">
        <v>0</v>
      </c>
      <c r="BV188" s="17">
        <v>0</v>
      </c>
      <c r="BW188" s="17">
        <v>0</v>
      </c>
      <c r="BX188" s="17">
        <v>0</v>
      </c>
      <c r="BY188" s="17">
        <v>0</v>
      </c>
      <c r="BZ188" s="17">
        <v>0</v>
      </c>
      <c r="CA188" s="17">
        <v>0</v>
      </c>
      <c r="CB188" s="17">
        <v>0</v>
      </c>
      <c r="CC188" s="17">
        <v>0</v>
      </c>
      <c r="CD188" s="17">
        <v>0</v>
      </c>
      <c r="CE188" s="17">
        <v>0</v>
      </c>
      <c r="CF188" s="17">
        <v>0</v>
      </c>
      <c r="CG188" s="17">
        <v>0</v>
      </c>
      <c r="CH188" s="17">
        <v>0</v>
      </c>
      <c r="CI188" s="17">
        <v>0</v>
      </c>
      <c r="CJ188" s="17">
        <v>0</v>
      </c>
      <c r="CK188" s="17">
        <v>0</v>
      </c>
      <c r="CL188" s="17">
        <v>0</v>
      </c>
      <c r="CM188" s="17">
        <v>0</v>
      </c>
      <c r="CN188" s="17">
        <v>0</v>
      </c>
      <c r="CO188" s="17">
        <v>0</v>
      </c>
      <c r="CP188" s="17">
        <v>0</v>
      </c>
      <c r="CQ188" s="17">
        <v>0</v>
      </c>
      <c r="CR188" s="17">
        <v>0</v>
      </c>
      <c r="CS188" s="17">
        <v>0</v>
      </c>
      <c r="CT188" s="17">
        <v>0</v>
      </c>
      <c r="CU188" s="17">
        <v>0</v>
      </c>
      <c r="CV188" s="17">
        <v>0</v>
      </c>
      <c r="CW188" s="17">
        <v>0</v>
      </c>
      <c r="CX188" s="17">
        <v>0</v>
      </c>
      <c r="CY188" s="17">
        <v>0</v>
      </c>
      <c r="CZ188" s="17">
        <v>0</v>
      </c>
      <c r="DA188" s="17">
        <v>0</v>
      </c>
      <c r="DB188" s="17">
        <v>0</v>
      </c>
      <c r="DC188" s="17">
        <v>0</v>
      </c>
      <c r="DD188" s="17">
        <v>0</v>
      </c>
      <c r="DE188" s="17">
        <v>0</v>
      </c>
      <c r="DF188" s="17">
        <v>0</v>
      </c>
      <c r="DG188" s="17">
        <v>0</v>
      </c>
      <c r="DH188" s="17">
        <v>0</v>
      </c>
      <c r="DI188" s="17">
        <v>0</v>
      </c>
      <c r="DJ188" s="17">
        <v>0</v>
      </c>
      <c r="DK188" s="17">
        <v>0</v>
      </c>
      <c r="DL188" s="17">
        <v>0</v>
      </c>
      <c r="DM188" s="17">
        <v>0</v>
      </c>
      <c r="DN188" s="17">
        <v>0</v>
      </c>
      <c r="DO188" s="17">
        <v>0</v>
      </c>
      <c r="DP188" s="17">
        <v>0</v>
      </c>
      <c r="DQ188" s="17">
        <v>0</v>
      </c>
      <c r="DR188" s="17">
        <v>0</v>
      </c>
      <c r="DS188" s="17">
        <v>0</v>
      </c>
      <c r="DT188" s="17">
        <v>0</v>
      </c>
      <c r="DU188" s="17">
        <v>0</v>
      </c>
      <c r="DV188" s="17">
        <v>0</v>
      </c>
      <c r="DW188" s="17">
        <v>0</v>
      </c>
      <c r="DX188" s="17">
        <v>0</v>
      </c>
      <c r="DY188" s="17">
        <v>0</v>
      </c>
      <c r="DZ188" s="17">
        <v>0</v>
      </c>
      <c r="EA188" s="17">
        <v>0</v>
      </c>
      <c r="EB188" s="17">
        <v>0</v>
      </c>
      <c r="EC188" s="17">
        <v>0</v>
      </c>
      <c r="ED188" s="17">
        <v>0</v>
      </c>
      <c r="EE188" s="17">
        <v>0</v>
      </c>
      <c r="EF188" s="17">
        <v>0</v>
      </c>
      <c r="EG188" s="17">
        <v>0</v>
      </c>
      <c r="EH188" s="17">
        <v>0</v>
      </c>
      <c r="EI188" s="17">
        <v>0</v>
      </c>
      <c r="EJ188" s="17">
        <v>0</v>
      </c>
      <c r="EK188" s="17">
        <v>0</v>
      </c>
      <c r="EL188" s="17">
        <v>0</v>
      </c>
      <c r="EM188" s="17">
        <v>0</v>
      </c>
      <c r="EN188" s="17">
        <v>0</v>
      </c>
      <c r="EO188" s="17">
        <v>0</v>
      </c>
      <c r="EP188" s="17">
        <v>0</v>
      </c>
      <c r="EQ188" s="17">
        <v>0</v>
      </c>
      <c r="ER188" s="17">
        <v>0</v>
      </c>
      <c r="ES188" s="17">
        <v>0</v>
      </c>
      <c r="ET188" s="17">
        <v>0</v>
      </c>
      <c r="EU188" s="17">
        <v>0</v>
      </c>
      <c r="EV188" s="17">
        <v>0</v>
      </c>
      <c r="EW188" s="17">
        <v>0</v>
      </c>
      <c r="EX188" s="17">
        <v>0</v>
      </c>
      <c r="EY188" s="17">
        <v>0</v>
      </c>
      <c r="EZ188" s="17">
        <v>0</v>
      </c>
      <c r="FA188" s="17">
        <v>0</v>
      </c>
      <c r="FB188" s="17">
        <v>0</v>
      </c>
      <c r="FC188" s="17">
        <v>0</v>
      </c>
      <c r="FD188" s="17">
        <v>0</v>
      </c>
      <c r="FE188" s="17">
        <v>0</v>
      </c>
      <c r="FF188" s="17">
        <v>0</v>
      </c>
      <c r="FG188" s="17">
        <v>0</v>
      </c>
      <c r="FH188" s="17">
        <v>0</v>
      </c>
      <c r="FI188" s="17">
        <v>0</v>
      </c>
      <c r="FJ188" s="17">
        <v>0</v>
      </c>
      <c r="FK188" s="17">
        <v>0</v>
      </c>
      <c r="FL188" s="17">
        <v>0</v>
      </c>
      <c r="FM188" s="17">
        <v>0</v>
      </c>
      <c r="FN188" s="17">
        <v>0</v>
      </c>
      <c r="FO188" s="17">
        <v>0</v>
      </c>
      <c r="FP188" s="17">
        <v>0</v>
      </c>
      <c r="FQ188" s="17">
        <v>0</v>
      </c>
      <c r="FR188" s="17">
        <v>0</v>
      </c>
      <c r="FS188" s="17">
        <v>0</v>
      </c>
      <c r="FT188" s="17">
        <v>0</v>
      </c>
      <c r="FU188" s="17">
        <v>0</v>
      </c>
      <c r="FV188" s="17">
        <v>0</v>
      </c>
      <c r="FW188" s="17">
        <v>0</v>
      </c>
      <c r="FX188" s="17">
        <v>0</v>
      </c>
      <c r="FY188" s="17">
        <v>0</v>
      </c>
      <c r="FZ188" s="17">
        <v>0</v>
      </c>
      <c r="GA188" s="17">
        <v>0</v>
      </c>
      <c r="GB188" s="17">
        <v>0</v>
      </c>
      <c r="GC188" s="17">
        <v>0</v>
      </c>
      <c r="GD188" s="17">
        <v>0</v>
      </c>
      <c r="GE188" s="17">
        <v>0</v>
      </c>
      <c r="GF188" s="17">
        <v>0</v>
      </c>
      <c r="GG188" s="17">
        <v>0</v>
      </c>
      <c r="GH188" s="17">
        <v>0</v>
      </c>
      <c r="GI188" s="17">
        <v>0</v>
      </c>
      <c r="GJ188" s="17">
        <v>0</v>
      </c>
      <c r="GK188" s="17">
        <v>0</v>
      </c>
      <c r="GL188" s="17">
        <v>0</v>
      </c>
      <c r="GM188" s="17">
        <v>0</v>
      </c>
      <c r="GN188" s="17">
        <v>0</v>
      </c>
      <c r="GO188" s="17">
        <v>0</v>
      </c>
      <c r="GP188" s="17">
        <v>0</v>
      </c>
      <c r="GQ188" s="17">
        <v>0</v>
      </c>
      <c r="GR188" s="17">
        <v>0</v>
      </c>
      <c r="GS188" s="17">
        <v>0</v>
      </c>
      <c r="GT188" s="17">
        <v>0</v>
      </c>
      <c r="GU188" s="17">
        <v>0</v>
      </c>
      <c r="GV188" s="17">
        <v>0</v>
      </c>
      <c r="GW188" s="17">
        <v>0</v>
      </c>
      <c r="GX188" s="17">
        <v>0</v>
      </c>
      <c r="GY188" s="17">
        <v>0</v>
      </c>
      <c r="GZ188" s="17">
        <v>0</v>
      </c>
      <c r="HA188" s="17">
        <v>0</v>
      </c>
      <c r="HB188" s="17">
        <v>0</v>
      </c>
      <c r="HC188" s="17">
        <v>0</v>
      </c>
      <c r="HD188" s="17">
        <v>0</v>
      </c>
      <c r="HE188" s="17">
        <v>0</v>
      </c>
      <c r="HF188" s="17">
        <v>0</v>
      </c>
      <c r="HG188" s="17">
        <v>0</v>
      </c>
      <c r="HH188" s="17">
        <v>0</v>
      </c>
      <c r="HI188" s="17">
        <v>0</v>
      </c>
      <c r="HJ188" s="17">
        <v>0</v>
      </c>
      <c r="HK188" s="17">
        <v>0</v>
      </c>
      <c r="HL188" s="17">
        <v>0</v>
      </c>
      <c r="HM188" s="17">
        <v>0</v>
      </c>
      <c r="HN188" s="17">
        <v>0</v>
      </c>
      <c r="HO188" s="17">
        <v>0</v>
      </c>
      <c r="HP188" s="17">
        <v>0</v>
      </c>
      <c r="HQ188" s="17">
        <v>0</v>
      </c>
      <c r="HR188" s="17">
        <v>0</v>
      </c>
      <c r="HS188" s="17">
        <v>0</v>
      </c>
      <c r="HT188" s="17">
        <v>0</v>
      </c>
      <c r="HU188" s="17">
        <v>0</v>
      </c>
      <c r="HV188" s="17">
        <v>0</v>
      </c>
      <c r="HW188" s="17">
        <v>0</v>
      </c>
      <c r="HX188" s="17">
        <v>0</v>
      </c>
      <c r="HY188" s="17">
        <v>0</v>
      </c>
      <c r="HZ188" s="17">
        <v>0</v>
      </c>
      <c r="IA188" s="17">
        <v>0</v>
      </c>
      <c r="IB188" s="17">
        <v>0</v>
      </c>
      <c r="IC188" s="17">
        <v>0</v>
      </c>
      <c r="ID188" s="17">
        <v>0</v>
      </c>
      <c r="IE188" s="17">
        <v>0</v>
      </c>
      <c r="IF188" s="17">
        <v>0</v>
      </c>
      <c r="IG188" s="17">
        <v>0</v>
      </c>
      <c r="IH188" s="17">
        <v>0</v>
      </c>
      <c r="II188" s="17">
        <v>0</v>
      </c>
      <c r="IJ188" s="17">
        <v>0</v>
      </c>
      <c r="IK188" s="17">
        <v>0</v>
      </c>
      <c r="IL188" s="17">
        <v>0</v>
      </c>
      <c r="IM188" s="17">
        <v>0</v>
      </c>
      <c r="IN188" s="17">
        <v>0</v>
      </c>
      <c r="IO188" s="17">
        <v>0</v>
      </c>
      <c r="IP188" s="17">
        <v>0</v>
      </c>
      <c r="IQ188" s="17">
        <v>0</v>
      </c>
      <c r="IR188" s="17">
        <v>0</v>
      </c>
      <c r="IS188" s="17">
        <v>0</v>
      </c>
      <c r="IT188" s="17">
        <v>0</v>
      </c>
      <c r="IU188" s="17">
        <v>0</v>
      </c>
      <c r="IV188" s="17">
        <v>0</v>
      </c>
      <c r="IW188" s="17">
        <v>0</v>
      </c>
      <c r="IX188" s="17">
        <v>0</v>
      </c>
      <c r="IY188" s="17">
        <v>0</v>
      </c>
      <c r="IZ188" s="17">
        <v>0</v>
      </c>
      <c r="JA188" s="17">
        <v>0</v>
      </c>
      <c r="JB188" s="17">
        <v>0</v>
      </c>
      <c r="JC188" s="17">
        <v>0</v>
      </c>
      <c r="JD188" s="17">
        <v>0</v>
      </c>
      <c r="JE188" s="17">
        <v>0</v>
      </c>
      <c r="JF188" s="17">
        <v>0</v>
      </c>
      <c r="JG188" s="17">
        <v>0</v>
      </c>
      <c r="JH188" s="17">
        <v>0</v>
      </c>
      <c r="JI188" s="17">
        <v>0</v>
      </c>
      <c r="JJ188" s="17">
        <v>0</v>
      </c>
      <c r="JK188" s="17">
        <v>0</v>
      </c>
      <c r="JL188" s="17">
        <v>0</v>
      </c>
      <c r="JM188" s="17">
        <v>0</v>
      </c>
      <c r="JN188" s="17">
        <v>0</v>
      </c>
      <c r="JO188" s="17">
        <v>0</v>
      </c>
      <c r="JP188" s="17">
        <v>0</v>
      </c>
      <c r="JQ188" s="17">
        <v>0</v>
      </c>
      <c r="JR188" s="17">
        <v>0</v>
      </c>
      <c r="JS188" s="17">
        <v>0</v>
      </c>
      <c r="JT188" s="17">
        <v>0</v>
      </c>
      <c r="JU188" s="17">
        <v>0</v>
      </c>
      <c r="JV188" s="17">
        <v>0</v>
      </c>
      <c r="JW188" s="17">
        <v>0</v>
      </c>
      <c r="JX188" s="17">
        <v>0</v>
      </c>
      <c r="JY188" s="17">
        <v>0</v>
      </c>
    </row>
    <row r="189" spans="1:285" x14ac:dyDescent="0.15">
      <c r="A189" s="17" t="s">
        <v>379</v>
      </c>
      <c r="B189" s="17" t="s">
        <v>380</v>
      </c>
      <c r="C189" s="17">
        <v>0</v>
      </c>
      <c r="D189" s="17">
        <v>15.98</v>
      </c>
      <c r="E189" s="17">
        <v>15.98</v>
      </c>
      <c r="F189" s="17">
        <v>15.98</v>
      </c>
      <c r="G189" s="17">
        <v>15.98</v>
      </c>
      <c r="H189" s="17">
        <v>15.98</v>
      </c>
      <c r="I189" s="17">
        <v>16.16</v>
      </c>
      <c r="J189" s="17">
        <v>16.16</v>
      </c>
      <c r="K189" s="17">
        <v>16.16</v>
      </c>
      <c r="L189" s="17">
        <v>16.16</v>
      </c>
      <c r="M189" s="17">
        <v>16.16</v>
      </c>
      <c r="N189" s="17">
        <v>16.11</v>
      </c>
      <c r="O189" s="17">
        <v>16.12</v>
      </c>
      <c r="P189" s="17">
        <v>16.12</v>
      </c>
      <c r="Q189" s="17">
        <v>16.09</v>
      </c>
      <c r="R189" s="17">
        <v>16.100000000000001</v>
      </c>
      <c r="S189" s="17">
        <v>16.12</v>
      </c>
      <c r="T189" s="17">
        <v>16.13</v>
      </c>
      <c r="U189" s="17">
        <v>16.14</v>
      </c>
      <c r="V189" s="17">
        <v>16.14</v>
      </c>
      <c r="W189" s="17">
        <v>16.14</v>
      </c>
      <c r="X189" s="17">
        <v>16.16</v>
      </c>
      <c r="Y189" s="17">
        <v>16.16</v>
      </c>
      <c r="Z189" s="17">
        <v>16.14</v>
      </c>
      <c r="AA189" s="17">
        <v>16.149999999999999</v>
      </c>
      <c r="AB189" s="17">
        <v>0</v>
      </c>
      <c r="AC189" s="17">
        <v>0</v>
      </c>
      <c r="AD189" s="17">
        <v>0</v>
      </c>
      <c r="AE189" s="17">
        <v>0</v>
      </c>
      <c r="AF189" s="17">
        <v>0</v>
      </c>
      <c r="AG189" s="17">
        <v>0</v>
      </c>
      <c r="AH189" s="17">
        <v>0</v>
      </c>
      <c r="AI189" s="17">
        <v>0</v>
      </c>
      <c r="AJ189" s="17">
        <v>0</v>
      </c>
      <c r="AK189" s="17">
        <v>0</v>
      </c>
      <c r="AL189" s="17">
        <v>0</v>
      </c>
      <c r="AM189" s="17">
        <v>0</v>
      </c>
      <c r="AN189" s="17">
        <v>0</v>
      </c>
      <c r="AO189" s="17">
        <v>0</v>
      </c>
      <c r="AP189" s="17">
        <v>0</v>
      </c>
      <c r="AQ189" s="17">
        <v>0</v>
      </c>
      <c r="AR189" s="17">
        <v>0</v>
      </c>
      <c r="AS189" s="17">
        <v>0</v>
      </c>
      <c r="AT189" s="17">
        <v>0</v>
      </c>
      <c r="AU189" s="17">
        <v>0</v>
      </c>
      <c r="AV189" s="17">
        <v>0</v>
      </c>
      <c r="AW189" s="17">
        <v>0</v>
      </c>
      <c r="AX189" s="17">
        <v>0</v>
      </c>
      <c r="AY189" s="17">
        <v>0</v>
      </c>
      <c r="AZ189" s="17">
        <v>0</v>
      </c>
      <c r="BA189" s="17">
        <v>0</v>
      </c>
      <c r="BB189" s="17">
        <v>0</v>
      </c>
      <c r="BC189" s="17">
        <v>0</v>
      </c>
      <c r="BD189" s="17">
        <v>0</v>
      </c>
      <c r="BE189" s="17">
        <v>0</v>
      </c>
      <c r="BF189" s="17">
        <v>0</v>
      </c>
      <c r="BG189" s="17">
        <v>0</v>
      </c>
      <c r="BH189" s="17">
        <v>0</v>
      </c>
      <c r="BI189" s="17">
        <v>0</v>
      </c>
      <c r="BJ189" s="17">
        <v>0</v>
      </c>
      <c r="BK189" s="17">
        <v>0</v>
      </c>
      <c r="BL189" s="17">
        <v>0</v>
      </c>
      <c r="BM189" s="17">
        <v>0</v>
      </c>
      <c r="BN189" s="17">
        <v>0</v>
      </c>
      <c r="BO189" s="17">
        <v>0</v>
      </c>
      <c r="BP189" s="17">
        <v>0</v>
      </c>
      <c r="BQ189" s="17">
        <v>0</v>
      </c>
      <c r="BR189" s="17">
        <v>0</v>
      </c>
      <c r="BS189" s="17">
        <v>0</v>
      </c>
      <c r="BT189" s="17">
        <v>0</v>
      </c>
      <c r="BU189" s="17">
        <v>0</v>
      </c>
      <c r="BV189" s="17">
        <v>0</v>
      </c>
      <c r="BW189" s="17">
        <v>0</v>
      </c>
      <c r="BX189" s="17">
        <v>0</v>
      </c>
      <c r="BY189" s="17">
        <v>0</v>
      </c>
      <c r="BZ189" s="17">
        <v>0</v>
      </c>
      <c r="CA189" s="17">
        <v>0</v>
      </c>
      <c r="CB189" s="17">
        <v>0</v>
      </c>
      <c r="CC189" s="17">
        <v>0</v>
      </c>
      <c r="CD189" s="17">
        <v>0</v>
      </c>
      <c r="CE189" s="17">
        <v>0</v>
      </c>
      <c r="CF189" s="17">
        <v>0</v>
      </c>
      <c r="CG189" s="17">
        <v>0</v>
      </c>
      <c r="CH189" s="17">
        <v>0</v>
      </c>
      <c r="CI189" s="17">
        <v>0</v>
      </c>
      <c r="CJ189" s="17">
        <v>0</v>
      </c>
      <c r="CK189" s="17">
        <v>0</v>
      </c>
      <c r="CL189" s="17">
        <v>0</v>
      </c>
      <c r="CM189" s="17">
        <v>0</v>
      </c>
      <c r="CN189" s="17">
        <v>0</v>
      </c>
      <c r="CO189" s="17">
        <v>0</v>
      </c>
      <c r="CP189" s="17">
        <v>0</v>
      </c>
      <c r="CQ189" s="17">
        <v>0</v>
      </c>
      <c r="CR189" s="17">
        <v>0</v>
      </c>
      <c r="CS189" s="17">
        <v>0</v>
      </c>
      <c r="CT189" s="17">
        <v>0</v>
      </c>
      <c r="CU189" s="17">
        <v>0</v>
      </c>
      <c r="CV189" s="17">
        <v>0</v>
      </c>
      <c r="CW189" s="17">
        <v>0</v>
      </c>
      <c r="CX189" s="17">
        <v>0</v>
      </c>
      <c r="CY189" s="17">
        <v>0</v>
      </c>
      <c r="CZ189" s="17">
        <v>0</v>
      </c>
      <c r="DA189" s="17">
        <v>0</v>
      </c>
      <c r="DB189" s="17">
        <v>0</v>
      </c>
      <c r="DC189" s="17">
        <v>0</v>
      </c>
      <c r="DD189" s="17">
        <v>0</v>
      </c>
      <c r="DE189" s="17">
        <v>0</v>
      </c>
      <c r="DF189" s="17">
        <v>0</v>
      </c>
      <c r="DG189" s="17">
        <v>0</v>
      </c>
      <c r="DH189" s="17">
        <v>0</v>
      </c>
      <c r="DI189" s="17">
        <v>0</v>
      </c>
      <c r="DJ189" s="17">
        <v>0</v>
      </c>
      <c r="DK189" s="17">
        <v>0</v>
      </c>
      <c r="DL189" s="17">
        <v>0</v>
      </c>
      <c r="DM189" s="17">
        <v>0</v>
      </c>
      <c r="DN189" s="17">
        <v>0</v>
      </c>
      <c r="DO189" s="17">
        <v>0</v>
      </c>
      <c r="DP189" s="17">
        <v>0</v>
      </c>
      <c r="DQ189" s="17">
        <v>0</v>
      </c>
      <c r="DR189" s="17">
        <v>0</v>
      </c>
      <c r="DS189" s="17">
        <v>0</v>
      </c>
      <c r="DT189" s="17">
        <v>0</v>
      </c>
      <c r="DU189" s="17">
        <v>0</v>
      </c>
      <c r="DV189" s="17">
        <v>0</v>
      </c>
      <c r="DW189" s="17">
        <v>0</v>
      </c>
      <c r="DX189" s="17">
        <v>0</v>
      </c>
      <c r="DY189" s="17">
        <v>0</v>
      </c>
      <c r="DZ189" s="17">
        <v>0</v>
      </c>
      <c r="EA189" s="17">
        <v>0</v>
      </c>
      <c r="EB189" s="17">
        <v>0</v>
      </c>
      <c r="EC189" s="17">
        <v>0</v>
      </c>
      <c r="ED189" s="17">
        <v>0</v>
      </c>
      <c r="EE189" s="17">
        <v>0</v>
      </c>
      <c r="EF189" s="17">
        <v>0</v>
      </c>
      <c r="EG189" s="17">
        <v>0</v>
      </c>
      <c r="EH189" s="17">
        <v>0</v>
      </c>
      <c r="EI189" s="17">
        <v>0</v>
      </c>
      <c r="EJ189" s="17">
        <v>0</v>
      </c>
      <c r="EK189" s="17">
        <v>0</v>
      </c>
      <c r="EL189" s="17">
        <v>0</v>
      </c>
      <c r="EM189" s="17">
        <v>0</v>
      </c>
      <c r="EN189" s="17">
        <v>0</v>
      </c>
      <c r="EO189" s="17">
        <v>0</v>
      </c>
      <c r="EP189" s="17">
        <v>0</v>
      </c>
      <c r="EQ189" s="17">
        <v>0</v>
      </c>
      <c r="ER189" s="17">
        <v>0</v>
      </c>
      <c r="ES189" s="17">
        <v>0</v>
      </c>
      <c r="ET189" s="17">
        <v>0</v>
      </c>
      <c r="EU189" s="17">
        <v>0</v>
      </c>
      <c r="EV189" s="17">
        <v>0</v>
      </c>
      <c r="EW189" s="17">
        <v>0</v>
      </c>
      <c r="EX189" s="17">
        <v>0</v>
      </c>
      <c r="EY189" s="17">
        <v>0</v>
      </c>
      <c r="EZ189" s="17">
        <v>0</v>
      </c>
      <c r="FA189" s="17">
        <v>0</v>
      </c>
      <c r="FB189" s="17">
        <v>0</v>
      </c>
      <c r="FC189" s="17">
        <v>0</v>
      </c>
      <c r="FD189" s="17">
        <v>0</v>
      </c>
      <c r="FE189" s="17">
        <v>0</v>
      </c>
      <c r="FF189" s="17">
        <v>0</v>
      </c>
      <c r="FG189" s="17">
        <v>0</v>
      </c>
      <c r="FH189" s="17">
        <v>0</v>
      </c>
      <c r="FI189" s="17">
        <v>0</v>
      </c>
      <c r="FJ189" s="17">
        <v>0</v>
      </c>
      <c r="FK189" s="17">
        <v>0</v>
      </c>
      <c r="FL189" s="17">
        <v>0</v>
      </c>
      <c r="FM189" s="17">
        <v>0</v>
      </c>
      <c r="FN189" s="17">
        <v>0</v>
      </c>
      <c r="FO189" s="17">
        <v>0</v>
      </c>
      <c r="FP189" s="17">
        <v>0</v>
      </c>
      <c r="FQ189" s="17">
        <v>0</v>
      </c>
      <c r="FR189" s="17">
        <v>0</v>
      </c>
      <c r="FS189" s="17">
        <v>0</v>
      </c>
      <c r="FT189" s="17">
        <v>0</v>
      </c>
      <c r="FU189" s="17">
        <v>0</v>
      </c>
      <c r="FV189" s="17">
        <v>0</v>
      </c>
      <c r="FW189" s="17">
        <v>0</v>
      </c>
      <c r="FX189" s="17">
        <v>0</v>
      </c>
      <c r="FY189" s="17">
        <v>0</v>
      </c>
      <c r="FZ189" s="17">
        <v>0</v>
      </c>
      <c r="GA189" s="17">
        <v>0</v>
      </c>
      <c r="GB189" s="17">
        <v>0</v>
      </c>
      <c r="GC189" s="17">
        <v>0</v>
      </c>
      <c r="GD189" s="17">
        <v>0</v>
      </c>
      <c r="GE189" s="17">
        <v>0</v>
      </c>
      <c r="GF189" s="17">
        <v>0</v>
      </c>
      <c r="GG189" s="17">
        <v>0</v>
      </c>
      <c r="GH189" s="17">
        <v>0</v>
      </c>
      <c r="GI189" s="17">
        <v>0</v>
      </c>
      <c r="GJ189" s="17">
        <v>0</v>
      </c>
      <c r="GK189" s="17">
        <v>0</v>
      </c>
      <c r="GL189" s="17">
        <v>0</v>
      </c>
      <c r="GM189" s="17">
        <v>0</v>
      </c>
      <c r="GN189" s="17">
        <v>0</v>
      </c>
      <c r="GO189" s="17">
        <v>0</v>
      </c>
      <c r="GP189" s="17">
        <v>0</v>
      </c>
      <c r="GQ189" s="17">
        <v>0</v>
      </c>
      <c r="GR189" s="17">
        <v>0</v>
      </c>
      <c r="GS189" s="17">
        <v>0</v>
      </c>
      <c r="GT189" s="17">
        <v>0</v>
      </c>
      <c r="GU189" s="17">
        <v>0</v>
      </c>
      <c r="GV189" s="17">
        <v>0</v>
      </c>
      <c r="GW189" s="17">
        <v>0</v>
      </c>
      <c r="GX189" s="17">
        <v>0</v>
      </c>
      <c r="GY189" s="17">
        <v>0</v>
      </c>
      <c r="GZ189" s="17">
        <v>0</v>
      </c>
      <c r="HA189" s="17">
        <v>0</v>
      </c>
      <c r="HB189" s="17">
        <v>0</v>
      </c>
      <c r="HC189" s="17">
        <v>0</v>
      </c>
      <c r="HD189" s="17">
        <v>0</v>
      </c>
      <c r="HE189" s="17">
        <v>0</v>
      </c>
      <c r="HF189" s="17">
        <v>0</v>
      </c>
      <c r="HG189" s="17">
        <v>0</v>
      </c>
      <c r="HH189" s="17">
        <v>0</v>
      </c>
      <c r="HI189" s="17">
        <v>0</v>
      </c>
      <c r="HJ189" s="17">
        <v>0</v>
      </c>
      <c r="HK189" s="17">
        <v>0</v>
      </c>
      <c r="HL189" s="17">
        <v>0</v>
      </c>
      <c r="HM189" s="17">
        <v>0</v>
      </c>
      <c r="HN189" s="17">
        <v>0</v>
      </c>
      <c r="HO189" s="17">
        <v>0</v>
      </c>
      <c r="HP189" s="17">
        <v>0</v>
      </c>
      <c r="HQ189" s="17">
        <v>0</v>
      </c>
      <c r="HR189" s="17">
        <v>0</v>
      </c>
      <c r="HS189" s="17">
        <v>0</v>
      </c>
      <c r="HT189" s="17">
        <v>0</v>
      </c>
      <c r="HU189" s="17">
        <v>0</v>
      </c>
      <c r="HV189" s="17">
        <v>0</v>
      </c>
      <c r="HW189" s="17">
        <v>0</v>
      </c>
      <c r="HX189" s="17">
        <v>0</v>
      </c>
      <c r="HY189" s="17">
        <v>0</v>
      </c>
      <c r="HZ189" s="17">
        <v>0</v>
      </c>
      <c r="IA189" s="17">
        <v>0</v>
      </c>
      <c r="IB189" s="17">
        <v>0</v>
      </c>
      <c r="IC189" s="17">
        <v>0</v>
      </c>
      <c r="ID189" s="17">
        <v>0</v>
      </c>
      <c r="IE189" s="17">
        <v>0</v>
      </c>
      <c r="IF189" s="17">
        <v>0</v>
      </c>
      <c r="IG189" s="17">
        <v>0</v>
      </c>
      <c r="IH189" s="17">
        <v>0</v>
      </c>
      <c r="II189" s="17">
        <v>0</v>
      </c>
      <c r="IJ189" s="17">
        <v>0</v>
      </c>
      <c r="IK189" s="17">
        <v>0</v>
      </c>
      <c r="IL189" s="17">
        <v>0</v>
      </c>
      <c r="IM189" s="17">
        <v>0</v>
      </c>
      <c r="IN189" s="17">
        <v>0</v>
      </c>
      <c r="IO189" s="17">
        <v>0</v>
      </c>
      <c r="IP189" s="17">
        <v>0</v>
      </c>
      <c r="IQ189" s="17">
        <v>0</v>
      </c>
      <c r="IR189" s="17">
        <v>0</v>
      </c>
      <c r="IS189" s="17">
        <v>0</v>
      </c>
      <c r="IT189" s="17">
        <v>0</v>
      </c>
      <c r="IU189" s="17">
        <v>0</v>
      </c>
      <c r="IV189" s="17">
        <v>0</v>
      </c>
      <c r="IW189" s="17">
        <v>0</v>
      </c>
      <c r="IX189" s="17">
        <v>0</v>
      </c>
      <c r="IY189" s="17">
        <v>0</v>
      </c>
      <c r="IZ189" s="17">
        <v>0</v>
      </c>
      <c r="JA189" s="17">
        <v>0</v>
      </c>
      <c r="JB189" s="17">
        <v>0</v>
      </c>
      <c r="JC189" s="17">
        <v>0</v>
      </c>
      <c r="JD189" s="17">
        <v>0</v>
      </c>
      <c r="JE189" s="17">
        <v>0</v>
      </c>
      <c r="JF189" s="17">
        <v>0</v>
      </c>
      <c r="JG189" s="17">
        <v>0</v>
      </c>
      <c r="JH189" s="17">
        <v>0</v>
      </c>
      <c r="JI189" s="17">
        <v>0</v>
      </c>
      <c r="JJ189" s="17">
        <v>0</v>
      </c>
      <c r="JK189" s="17">
        <v>0</v>
      </c>
      <c r="JL189" s="17">
        <v>0</v>
      </c>
      <c r="JM189" s="17">
        <v>0</v>
      </c>
      <c r="JN189" s="17">
        <v>0</v>
      </c>
      <c r="JO189" s="17">
        <v>0</v>
      </c>
      <c r="JP189" s="17">
        <v>0</v>
      </c>
      <c r="JQ189" s="17">
        <v>0</v>
      </c>
      <c r="JR189" s="17">
        <v>0</v>
      </c>
      <c r="JS189" s="17">
        <v>0</v>
      </c>
      <c r="JT189" s="17">
        <v>0</v>
      </c>
      <c r="JU189" s="17">
        <v>0</v>
      </c>
      <c r="JV189" s="17">
        <v>0</v>
      </c>
      <c r="JW189" s="17">
        <v>0</v>
      </c>
      <c r="JX189" s="17">
        <v>0</v>
      </c>
      <c r="JY189" s="17">
        <v>0</v>
      </c>
    </row>
    <row r="190" spans="1:285" x14ac:dyDescent="0.15">
      <c r="A190" s="17" t="s">
        <v>608</v>
      </c>
      <c r="B190" s="17" t="s">
        <v>609</v>
      </c>
      <c r="C190" s="17">
        <v>0</v>
      </c>
      <c r="D190" s="17">
        <v>3.99</v>
      </c>
      <c r="E190" s="17">
        <v>3.99</v>
      </c>
      <c r="F190" s="17">
        <v>3.99</v>
      </c>
      <c r="G190" s="17">
        <v>3.99</v>
      </c>
      <c r="H190" s="17">
        <v>3.99</v>
      </c>
      <c r="I190" s="17">
        <v>4.08</v>
      </c>
      <c r="J190" s="17">
        <v>4.08</v>
      </c>
      <c r="K190" s="17">
        <v>4.08</v>
      </c>
      <c r="L190" s="17">
        <v>4.08</v>
      </c>
      <c r="M190" s="17">
        <v>4.08</v>
      </c>
      <c r="N190" s="17">
        <v>4.12</v>
      </c>
      <c r="O190" s="17">
        <v>4.13</v>
      </c>
      <c r="P190" s="17">
        <v>4.1100000000000003</v>
      </c>
      <c r="Q190" s="17">
        <v>4.1100000000000003</v>
      </c>
      <c r="R190" s="17">
        <v>4.12</v>
      </c>
      <c r="S190" s="17">
        <v>4.1399999999999997</v>
      </c>
      <c r="T190" s="17">
        <v>4.16</v>
      </c>
      <c r="U190" s="17">
        <v>4.16</v>
      </c>
      <c r="V190" s="17">
        <v>4.17</v>
      </c>
      <c r="W190" s="17">
        <v>4.24</v>
      </c>
      <c r="X190" s="17">
        <v>4.1900000000000004</v>
      </c>
      <c r="Y190" s="17">
        <v>4.1900000000000004</v>
      </c>
      <c r="Z190" s="17">
        <v>4.2</v>
      </c>
      <c r="AA190" s="17">
        <v>4.2</v>
      </c>
      <c r="AB190" s="17">
        <v>0</v>
      </c>
      <c r="AC190" s="17">
        <v>0</v>
      </c>
      <c r="AD190" s="17">
        <v>0</v>
      </c>
      <c r="AE190" s="17">
        <v>0</v>
      </c>
      <c r="AF190" s="17">
        <v>0</v>
      </c>
      <c r="AG190" s="17">
        <v>0</v>
      </c>
      <c r="AH190" s="17">
        <v>0</v>
      </c>
      <c r="AI190" s="17">
        <v>0</v>
      </c>
      <c r="AJ190" s="17">
        <v>0</v>
      </c>
      <c r="AK190" s="17">
        <v>0</v>
      </c>
      <c r="AL190" s="17">
        <v>0</v>
      </c>
      <c r="AM190" s="17">
        <v>0</v>
      </c>
      <c r="AN190" s="17">
        <v>0</v>
      </c>
      <c r="AO190" s="17">
        <v>0</v>
      </c>
      <c r="AP190" s="17">
        <v>0</v>
      </c>
      <c r="AQ190" s="17">
        <v>0</v>
      </c>
      <c r="AR190" s="17">
        <v>0</v>
      </c>
      <c r="AS190" s="17">
        <v>0</v>
      </c>
      <c r="AT190" s="17">
        <v>0</v>
      </c>
      <c r="AU190" s="17">
        <v>0</v>
      </c>
      <c r="AV190" s="17">
        <v>0</v>
      </c>
      <c r="AW190" s="17">
        <v>0</v>
      </c>
      <c r="AX190" s="17">
        <v>0</v>
      </c>
      <c r="AY190" s="17">
        <v>0</v>
      </c>
      <c r="AZ190" s="17">
        <v>0</v>
      </c>
      <c r="BA190" s="17">
        <v>0</v>
      </c>
      <c r="BB190" s="17">
        <v>0</v>
      </c>
      <c r="BC190" s="17">
        <v>0</v>
      </c>
      <c r="BD190" s="17">
        <v>0</v>
      </c>
      <c r="BE190" s="17">
        <v>0</v>
      </c>
      <c r="BF190" s="17">
        <v>0</v>
      </c>
      <c r="BG190" s="17">
        <v>0</v>
      </c>
      <c r="BH190" s="17">
        <v>0</v>
      </c>
      <c r="BI190" s="17">
        <v>0</v>
      </c>
      <c r="BJ190" s="17">
        <v>0</v>
      </c>
      <c r="BK190" s="17">
        <v>0</v>
      </c>
      <c r="BL190" s="17">
        <v>0</v>
      </c>
      <c r="BM190" s="17">
        <v>0</v>
      </c>
      <c r="BN190" s="17">
        <v>0</v>
      </c>
      <c r="BO190" s="17">
        <v>0</v>
      </c>
      <c r="BP190" s="17">
        <v>0</v>
      </c>
      <c r="BQ190" s="17">
        <v>0</v>
      </c>
      <c r="BR190" s="17">
        <v>0</v>
      </c>
      <c r="BS190" s="17">
        <v>0</v>
      </c>
      <c r="BT190" s="17">
        <v>0</v>
      </c>
      <c r="BU190" s="17">
        <v>0</v>
      </c>
      <c r="BV190" s="17">
        <v>0</v>
      </c>
      <c r="BW190" s="17">
        <v>0</v>
      </c>
      <c r="BX190" s="17">
        <v>0</v>
      </c>
      <c r="BY190" s="17">
        <v>0</v>
      </c>
      <c r="BZ190" s="17">
        <v>0</v>
      </c>
      <c r="CA190" s="17">
        <v>0</v>
      </c>
      <c r="CB190" s="17">
        <v>0</v>
      </c>
      <c r="CC190" s="17">
        <v>0</v>
      </c>
      <c r="CD190" s="17">
        <v>0</v>
      </c>
      <c r="CE190" s="17">
        <v>0</v>
      </c>
      <c r="CF190" s="17">
        <v>0</v>
      </c>
      <c r="CG190" s="17">
        <v>0</v>
      </c>
      <c r="CH190" s="17">
        <v>0</v>
      </c>
      <c r="CI190" s="17">
        <v>0</v>
      </c>
      <c r="CJ190" s="17">
        <v>0</v>
      </c>
      <c r="CK190" s="17">
        <v>0</v>
      </c>
      <c r="CL190" s="17">
        <v>0</v>
      </c>
      <c r="CM190" s="17">
        <v>0</v>
      </c>
      <c r="CN190" s="17">
        <v>0</v>
      </c>
      <c r="CO190" s="17">
        <v>0</v>
      </c>
      <c r="CP190" s="17">
        <v>0</v>
      </c>
      <c r="CQ190" s="17">
        <v>0</v>
      </c>
      <c r="CR190" s="17">
        <v>0</v>
      </c>
      <c r="CS190" s="17">
        <v>0</v>
      </c>
      <c r="CT190" s="17">
        <v>0</v>
      </c>
      <c r="CU190" s="17">
        <v>0</v>
      </c>
      <c r="CV190" s="17">
        <v>0</v>
      </c>
      <c r="CW190" s="17">
        <v>0</v>
      </c>
      <c r="CX190" s="17">
        <v>0</v>
      </c>
      <c r="CY190" s="17">
        <v>0</v>
      </c>
      <c r="CZ190" s="17">
        <v>0</v>
      </c>
      <c r="DA190" s="17">
        <v>0</v>
      </c>
      <c r="DB190" s="17">
        <v>0</v>
      </c>
      <c r="DC190" s="17">
        <v>0</v>
      </c>
      <c r="DD190" s="17">
        <v>0</v>
      </c>
      <c r="DE190" s="17">
        <v>0</v>
      </c>
      <c r="DF190" s="17">
        <v>0</v>
      </c>
      <c r="DG190" s="17">
        <v>0</v>
      </c>
      <c r="DH190" s="17">
        <v>0</v>
      </c>
      <c r="DI190" s="17">
        <v>0</v>
      </c>
      <c r="DJ190" s="17">
        <v>0</v>
      </c>
      <c r="DK190" s="17">
        <v>0</v>
      </c>
      <c r="DL190" s="17">
        <v>0</v>
      </c>
      <c r="DM190" s="17">
        <v>0</v>
      </c>
      <c r="DN190" s="17">
        <v>0</v>
      </c>
      <c r="DO190" s="17">
        <v>0</v>
      </c>
      <c r="DP190" s="17">
        <v>0</v>
      </c>
      <c r="DQ190" s="17">
        <v>0</v>
      </c>
      <c r="DR190" s="17">
        <v>0</v>
      </c>
      <c r="DS190" s="17">
        <v>0</v>
      </c>
      <c r="DT190" s="17">
        <v>0</v>
      </c>
      <c r="DU190" s="17">
        <v>0</v>
      </c>
      <c r="DV190" s="17">
        <v>0</v>
      </c>
      <c r="DW190" s="17">
        <v>0</v>
      </c>
      <c r="DX190" s="17">
        <v>0</v>
      </c>
      <c r="DY190" s="17">
        <v>0</v>
      </c>
      <c r="DZ190" s="17">
        <v>0</v>
      </c>
      <c r="EA190" s="17">
        <v>0</v>
      </c>
      <c r="EB190" s="17">
        <v>0</v>
      </c>
      <c r="EC190" s="17">
        <v>0</v>
      </c>
      <c r="ED190" s="17">
        <v>0</v>
      </c>
      <c r="EE190" s="17">
        <v>0</v>
      </c>
      <c r="EF190" s="17">
        <v>0</v>
      </c>
      <c r="EG190" s="17">
        <v>0</v>
      </c>
      <c r="EH190" s="17">
        <v>0</v>
      </c>
      <c r="EI190" s="17">
        <v>0</v>
      </c>
      <c r="EJ190" s="17">
        <v>0</v>
      </c>
      <c r="EK190" s="17">
        <v>0</v>
      </c>
      <c r="EL190" s="17">
        <v>0</v>
      </c>
      <c r="EM190" s="17">
        <v>0</v>
      </c>
      <c r="EN190" s="17">
        <v>0</v>
      </c>
      <c r="EO190" s="17">
        <v>0</v>
      </c>
      <c r="EP190" s="17">
        <v>0</v>
      </c>
      <c r="EQ190" s="17">
        <v>0</v>
      </c>
      <c r="ER190" s="17">
        <v>0</v>
      </c>
      <c r="ES190" s="17">
        <v>0</v>
      </c>
      <c r="ET190" s="17">
        <v>0</v>
      </c>
      <c r="EU190" s="17">
        <v>0</v>
      </c>
      <c r="EV190" s="17">
        <v>0</v>
      </c>
      <c r="EW190" s="17">
        <v>0</v>
      </c>
      <c r="EX190" s="17">
        <v>0</v>
      </c>
      <c r="EY190" s="17">
        <v>0</v>
      </c>
      <c r="EZ190" s="17">
        <v>0</v>
      </c>
      <c r="FA190" s="17">
        <v>0</v>
      </c>
      <c r="FB190" s="17">
        <v>0</v>
      </c>
      <c r="FC190" s="17">
        <v>0</v>
      </c>
      <c r="FD190" s="17">
        <v>0</v>
      </c>
      <c r="FE190" s="17">
        <v>0</v>
      </c>
      <c r="FF190" s="17">
        <v>0</v>
      </c>
      <c r="FG190" s="17">
        <v>0</v>
      </c>
      <c r="FH190" s="17">
        <v>0</v>
      </c>
      <c r="FI190" s="17">
        <v>0</v>
      </c>
      <c r="FJ190" s="17">
        <v>0</v>
      </c>
      <c r="FK190" s="17">
        <v>0</v>
      </c>
      <c r="FL190" s="17">
        <v>0</v>
      </c>
      <c r="FM190" s="17">
        <v>0</v>
      </c>
      <c r="FN190" s="17">
        <v>0</v>
      </c>
      <c r="FO190" s="17">
        <v>0</v>
      </c>
      <c r="FP190" s="17">
        <v>0</v>
      </c>
      <c r="FQ190" s="17">
        <v>0</v>
      </c>
      <c r="FR190" s="17">
        <v>0</v>
      </c>
      <c r="FS190" s="17">
        <v>0</v>
      </c>
      <c r="FT190" s="17">
        <v>0</v>
      </c>
      <c r="FU190" s="17">
        <v>0</v>
      </c>
      <c r="FV190" s="17">
        <v>0</v>
      </c>
      <c r="FW190" s="17">
        <v>0</v>
      </c>
      <c r="FX190" s="17">
        <v>0</v>
      </c>
      <c r="FY190" s="17">
        <v>0</v>
      </c>
      <c r="FZ190" s="17">
        <v>0</v>
      </c>
      <c r="GA190" s="17">
        <v>0</v>
      </c>
      <c r="GB190" s="17">
        <v>0</v>
      </c>
      <c r="GC190" s="17">
        <v>0</v>
      </c>
      <c r="GD190" s="17">
        <v>0</v>
      </c>
      <c r="GE190" s="17">
        <v>0</v>
      </c>
      <c r="GF190" s="17">
        <v>0</v>
      </c>
      <c r="GG190" s="17">
        <v>0</v>
      </c>
      <c r="GH190" s="17">
        <v>0</v>
      </c>
      <c r="GI190" s="17">
        <v>0</v>
      </c>
      <c r="GJ190" s="17">
        <v>0</v>
      </c>
      <c r="GK190" s="17">
        <v>0</v>
      </c>
      <c r="GL190" s="17">
        <v>0</v>
      </c>
      <c r="GM190" s="17">
        <v>0</v>
      </c>
      <c r="GN190" s="17">
        <v>0</v>
      </c>
      <c r="GO190" s="17">
        <v>0</v>
      </c>
      <c r="GP190" s="17">
        <v>0</v>
      </c>
      <c r="GQ190" s="17">
        <v>0</v>
      </c>
      <c r="GR190" s="17">
        <v>0</v>
      </c>
      <c r="GS190" s="17">
        <v>0</v>
      </c>
      <c r="GT190" s="17">
        <v>0</v>
      </c>
      <c r="GU190" s="17">
        <v>0</v>
      </c>
      <c r="GV190" s="17">
        <v>0</v>
      </c>
      <c r="GW190" s="17">
        <v>0</v>
      </c>
      <c r="GX190" s="17">
        <v>0</v>
      </c>
      <c r="GY190" s="17">
        <v>0</v>
      </c>
      <c r="GZ190" s="17">
        <v>0</v>
      </c>
      <c r="HA190" s="17">
        <v>0</v>
      </c>
      <c r="HB190" s="17">
        <v>0</v>
      </c>
      <c r="HC190" s="17">
        <v>0</v>
      </c>
      <c r="HD190" s="17">
        <v>0</v>
      </c>
      <c r="HE190" s="17">
        <v>0</v>
      </c>
      <c r="HF190" s="17">
        <v>0</v>
      </c>
      <c r="HG190" s="17">
        <v>0</v>
      </c>
      <c r="HH190" s="17">
        <v>0</v>
      </c>
      <c r="HI190" s="17">
        <v>0</v>
      </c>
      <c r="HJ190" s="17">
        <v>0</v>
      </c>
      <c r="HK190" s="17">
        <v>0</v>
      </c>
      <c r="HL190" s="17">
        <v>0</v>
      </c>
      <c r="HM190" s="17">
        <v>0</v>
      </c>
      <c r="HN190" s="17">
        <v>0</v>
      </c>
      <c r="HO190" s="17">
        <v>0</v>
      </c>
      <c r="HP190" s="17">
        <v>0</v>
      </c>
      <c r="HQ190" s="17">
        <v>0</v>
      </c>
      <c r="HR190" s="17">
        <v>0</v>
      </c>
      <c r="HS190" s="17">
        <v>0</v>
      </c>
      <c r="HT190" s="17">
        <v>0</v>
      </c>
      <c r="HU190" s="17">
        <v>0</v>
      </c>
      <c r="HV190" s="17">
        <v>0</v>
      </c>
      <c r="HW190" s="17">
        <v>0</v>
      </c>
      <c r="HX190" s="17">
        <v>0</v>
      </c>
      <c r="HY190" s="17">
        <v>0</v>
      </c>
      <c r="HZ190" s="17">
        <v>0</v>
      </c>
      <c r="IA190" s="17">
        <v>0</v>
      </c>
      <c r="IB190" s="17">
        <v>0</v>
      </c>
      <c r="IC190" s="17">
        <v>0</v>
      </c>
      <c r="ID190" s="17">
        <v>0</v>
      </c>
      <c r="IE190" s="17">
        <v>0</v>
      </c>
      <c r="IF190" s="17">
        <v>0</v>
      </c>
      <c r="IG190" s="17">
        <v>0</v>
      </c>
      <c r="IH190" s="17">
        <v>0</v>
      </c>
      <c r="II190" s="17">
        <v>0</v>
      </c>
      <c r="IJ190" s="17">
        <v>0</v>
      </c>
      <c r="IK190" s="17">
        <v>0</v>
      </c>
      <c r="IL190" s="17">
        <v>0</v>
      </c>
      <c r="IM190" s="17">
        <v>0</v>
      </c>
      <c r="IN190" s="17">
        <v>0</v>
      </c>
      <c r="IO190" s="17">
        <v>0</v>
      </c>
      <c r="IP190" s="17">
        <v>0</v>
      </c>
      <c r="IQ190" s="17">
        <v>0</v>
      </c>
      <c r="IR190" s="17">
        <v>0</v>
      </c>
      <c r="IS190" s="17">
        <v>0</v>
      </c>
      <c r="IT190" s="17">
        <v>0</v>
      </c>
      <c r="IU190" s="17">
        <v>0</v>
      </c>
      <c r="IV190" s="17">
        <v>0</v>
      </c>
      <c r="IW190" s="17">
        <v>0</v>
      </c>
      <c r="IX190" s="17">
        <v>0</v>
      </c>
      <c r="IY190" s="17">
        <v>0</v>
      </c>
      <c r="IZ190" s="17">
        <v>0</v>
      </c>
      <c r="JA190" s="17">
        <v>0</v>
      </c>
      <c r="JB190" s="17">
        <v>0</v>
      </c>
      <c r="JC190" s="17">
        <v>0</v>
      </c>
      <c r="JD190" s="17">
        <v>0</v>
      </c>
      <c r="JE190" s="17">
        <v>0</v>
      </c>
      <c r="JF190" s="17">
        <v>0</v>
      </c>
      <c r="JG190" s="17">
        <v>0</v>
      </c>
      <c r="JH190" s="17">
        <v>0</v>
      </c>
      <c r="JI190" s="17">
        <v>0</v>
      </c>
      <c r="JJ190" s="17">
        <v>0</v>
      </c>
      <c r="JK190" s="17">
        <v>0</v>
      </c>
      <c r="JL190" s="17">
        <v>0</v>
      </c>
      <c r="JM190" s="17">
        <v>0</v>
      </c>
      <c r="JN190" s="17">
        <v>0</v>
      </c>
      <c r="JO190" s="17">
        <v>0</v>
      </c>
      <c r="JP190" s="17">
        <v>0</v>
      </c>
      <c r="JQ190" s="17">
        <v>0</v>
      </c>
      <c r="JR190" s="17">
        <v>0</v>
      </c>
      <c r="JS190" s="17">
        <v>0</v>
      </c>
      <c r="JT190" s="17">
        <v>0</v>
      </c>
      <c r="JU190" s="17">
        <v>0</v>
      </c>
      <c r="JV190" s="17">
        <v>0</v>
      </c>
      <c r="JW190" s="17">
        <v>0</v>
      </c>
      <c r="JX190" s="17">
        <v>0</v>
      </c>
      <c r="JY190" s="17">
        <v>0</v>
      </c>
    </row>
    <row r="191" spans="1:285" x14ac:dyDescent="0.15">
      <c r="A191" s="17" t="s">
        <v>862</v>
      </c>
      <c r="B191" s="17" t="s">
        <v>863</v>
      </c>
      <c r="C191" s="17">
        <v>0</v>
      </c>
      <c r="D191" s="17">
        <v>29.8</v>
      </c>
      <c r="E191" s="17">
        <v>29.8</v>
      </c>
      <c r="F191" s="17">
        <v>29.8</v>
      </c>
      <c r="G191" s="17">
        <v>29.8</v>
      </c>
      <c r="H191" s="17">
        <v>29.8</v>
      </c>
      <c r="I191" s="17">
        <v>30.13</v>
      </c>
      <c r="J191" s="17">
        <v>30.13</v>
      </c>
      <c r="K191" s="17">
        <v>30.13</v>
      </c>
      <c r="L191" s="17">
        <v>30.13</v>
      </c>
      <c r="M191" s="17">
        <v>30.13</v>
      </c>
      <c r="N191" s="17">
        <v>30.22</v>
      </c>
      <c r="O191" s="17">
        <v>30.11</v>
      </c>
      <c r="P191" s="17">
        <v>30.09</v>
      </c>
      <c r="Q191" s="17">
        <v>29.98</v>
      </c>
      <c r="R191" s="17">
        <v>30.03</v>
      </c>
      <c r="S191" s="17">
        <v>30.09</v>
      </c>
      <c r="T191" s="17">
        <v>30.07</v>
      </c>
      <c r="U191" s="17">
        <v>30.06</v>
      </c>
      <c r="V191" s="17">
        <v>30</v>
      </c>
      <c r="W191" s="17">
        <v>29.99</v>
      </c>
      <c r="X191" s="17">
        <v>30.05</v>
      </c>
      <c r="Y191" s="17">
        <v>30.05</v>
      </c>
      <c r="Z191" s="17">
        <v>30.05</v>
      </c>
      <c r="AA191" s="17">
        <v>30.04</v>
      </c>
      <c r="AB191" s="17">
        <v>0</v>
      </c>
      <c r="AC191" s="17">
        <v>0</v>
      </c>
      <c r="AD191" s="17">
        <v>0</v>
      </c>
      <c r="AE191" s="17">
        <v>0</v>
      </c>
      <c r="AF191" s="17">
        <v>0</v>
      </c>
      <c r="AG191" s="17">
        <v>0</v>
      </c>
      <c r="AH191" s="17">
        <v>0</v>
      </c>
      <c r="AI191" s="17">
        <v>0</v>
      </c>
      <c r="AJ191" s="17">
        <v>0</v>
      </c>
      <c r="AK191" s="17">
        <v>0</v>
      </c>
      <c r="AL191" s="17">
        <v>0</v>
      </c>
      <c r="AM191" s="17">
        <v>0</v>
      </c>
      <c r="AN191" s="17">
        <v>0</v>
      </c>
      <c r="AO191" s="17">
        <v>0</v>
      </c>
      <c r="AP191" s="17">
        <v>0</v>
      </c>
      <c r="AQ191" s="17">
        <v>0</v>
      </c>
      <c r="AR191" s="17">
        <v>0</v>
      </c>
      <c r="AS191" s="17">
        <v>0</v>
      </c>
      <c r="AT191" s="17">
        <v>0</v>
      </c>
      <c r="AU191" s="17">
        <v>0</v>
      </c>
      <c r="AV191" s="17">
        <v>0</v>
      </c>
      <c r="AW191" s="17">
        <v>0</v>
      </c>
      <c r="AX191" s="17">
        <v>0</v>
      </c>
      <c r="AY191" s="17">
        <v>0</v>
      </c>
      <c r="AZ191" s="17">
        <v>0</v>
      </c>
      <c r="BA191" s="17">
        <v>0</v>
      </c>
      <c r="BB191" s="17">
        <v>0</v>
      </c>
      <c r="BC191" s="17">
        <v>0</v>
      </c>
      <c r="BD191" s="17">
        <v>0</v>
      </c>
      <c r="BE191" s="17">
        <v>0</v>
      </c>
      <c r="BF191" s="17">
        <v>0</v>
      </c>
      <c r="BG191" s="17">
        <v>0</v>
      </c>
      <c r="BH191" s="17">
        <v>0</v>
      </c>
      <c r="BI191" s="17">
        <v>0</v>
      </c>
      <c r="BJ191" s="17">
        <v>0</v>
      </c>
      <c r="BK191" s="17">
        <v>0</v>
      </c>
      <c r="BL191" s="17">
        <v>0</v>
      </c>
      <c r="BM191" s="17">
        <v>0</v>
      </c>
      <c r="BN191" s="17">
        <v>0</v>
      </c>
      <c r="BO191" s="17">
        <v>0</v>
      </c>
      <c r="BP191" s="17">
        <v>0</v>
      </c>
      <c r="BQ191" s="17">
        <v>0</v>
      </c>
      <c r="BR191" s="17">
        <v>0</v>
      </c>
      <c r="BS191" s="17">
        <v>0</v>
      </c>
      <c r="BT191" s="17">
        <v>0</v>
      </c>
      <c r="BU191" s="17">
        <v>0</v>
      </c>
      <c r="BV191" s="17">
        <v>0</v>
      </c>
      <c r="BW191" s="17">
        <v>0</v>
      </c>
      <c r="BX191" s="17">
        <v>0</v>
      </c>
      <c r="BY191" s="17">
        <v>0</v>
      </c>
      <c r="BZ191" s="17">
        <v>0</v>
      </c>
      <c r="CA191" s="17">
        <v>0</v>
      </c>
      <c r="CB191" s="17">
        <v>0</v>
      </c>
      <c r="CC191" s="17">
        <v>0</v>
      </c>
      <c r="CD191" s="17">
        <v>0</v>
      </c>
      <c r="CE191" s="17">
        <v>0</v>
      </c>
      <c r="CF191" s="17">
        <v>0</v>
      </c>
      <c r="CG191" s="17">
        <v>0</v>
      </c>
      <c r="CH191" s="17">
        <v>0</v>
      </c>
      <c r="CI191" s="17">
        <v>0</v>
      </c>
      <c r="CJ191" s="17">
        <v>0</v>
      </c>
      <c r="CK191" s="17">
        <v>0</v>
      </c>
      <c r="CL191" s="17">
        <v>0</v>
      </c>
      <c r="CM191" s="17">
        <v>0</v>
      </c>
      <c r="CN191" s="17">
        <v>0</v>
      </c>
      <c r="CO191" s="17">
        <v>0</v>
      </c>
      <c r="CP191" s="17">
        <v>0</v>
      </c>
      <c r="CQ191" s="17">
        <v>0</v>
      </c>
      <c r="CR191" s="17">
        <v>0</v>
      </c>
      <c r="CS191" s="17">
        <v>0</v>
      </c>
      <c r="CT191" s="17">
        <v>0</v>
      </c>
      <c r="CU191" s="17">
        <v>0</v>
      </c>
      <c r="CV191" s="17">
        <v>0</v>
      </c>
      <c r="CW191" s="17">
        <v>0</v>
      </c>
      <c r="CX191" s="17">
        <v>0</v>
      </c>
      <c r="CY191" s="17">
        <v>0</v>
      </c>
      <c r="CZ191" s="17">
        <v>0</v>
      </c>
      <c r="DA191" s="17">
        <v>0</v>
      </c>
      <c r="DB191" s="17">
        <v>0</v>
      </c>
      <c r="DC191" s="17">
        <v>0</v>
      </c>
      <c r="DD191" s="17">
        <v>0</v>
      </c>
      <c r="DE191" s="17">
        <v>0</v>
      </c>
      <c r="DF191" s="17">
        <v>0</v>
      </c>
      <c r="DG191" s="17">
        <v>0</v>
      </c>
      <c r="DH191" s="17">
        <v>0</v>
      </c>
      <c r="DI191" s="17">
        <v>0</v>
      </c>
      <c r="DJ191" s="17">
        <v>0</v>
      </c>
      <c r="DK191" s="17">
        <v>0</v>
      </c>
      <c r="DL191" s="17">
        <v>0</v>
      </c>
      <c r="DM191" s="17">
        <v>0</v>
      </c>
      <c r="DN191" s="17">
        <v>0</v>
      </c>
      <c r="DO191" s="17">
        <v>0</v>
      </c>
      <c r="DP191" s="17">
        <v>0</v>
      </c>
      <c r="DQ191" s="17">
        <v>0</v>
      </c>
      <c r="DR191" s="17">
        <v>0</v>
      </c>
      <c r="DS191" s="17">
        <v>0</v>
      </c>
      <c r="DT191" s="17">
        <v>0</v>
      </c>
      <c r="DU191" s="17">
        <v>0</v>
      </c>
      <c r="DV191" s="17">
        <v>0</v>
      </c>
      <c r="DW191" s="17">
        <v>0</v>
      </c>
      <c r="DX191" s="17">
        <v>0</v>
      </c>
      <c r="DY191" s="17">
        <v>0</v>
      </c>
      <c r="DZ191" s="17">
        <v>0</v>
      </c>
      <c r="EA191" s="17">
        <v>0</v>
      </c>
      <c r="EB191" s="17">
        <v>0</v>
      </c>
      <c r="EC191" s="17">
        <v>0</v>
      </c>
      <c r="ED191" s="17">
        <v>0</v>
      </c>
      <c r="EE191" s="17">
        <v>0</v>
      </c>
      <c r="EF191" s="17">
        <v>0</v>
      </c>
      <c r="EG191" s="17">
        <v>0</v>
      </c>
      <c r="EH191" s="17">
        <v>0</v>
      </c>
      <c r="EI191" s="17">
        <v>0</v>
      </c>
      <c r="EJ191" s="17">
        <v>0</v>
      </c>
      <c r="EK191" s="17">
        <v>0</v>
      </c>
      <c r="EL191" s="17">
        <v>0</v>
      </c>
      <c r="EM191" s="17">
        <v>0</v>
      </c>
      <c r="EN191" s="17">
        <v>0</v>
      </c>
      <c r="EO191" s="17">
        <v>0</v>
      </c>
      <c r="EP191" s="17">
        <v>0</v>
      </c>
      <c r="EQ191" s="17">
        <v>0</v>
      </c>
      <c r="ER191" s="17">
        <v>0</v>
      </c>
      <c r="ES191" s="17">
        <v>0</v>
      </c>
      <c r="ET191" s="17">
        <v>0</v>
      </c>
      <c r="EU191" s="17">
        <v>0</v>
      </c>
      <c r="EV191" s="17">
        <v>0</v>
      </c>
      <c r="EW191" s="17">
        <v>0</v>
      </c>
      <c r="EX191" s="17">
        <v>0</v>
      </c>
      <c r="EY191" s="17">
        <v>0</v>
      </c>
      <c r="EZ191" s="17">
        <v>0</v>
      </c>
      <c r="FA191" s="17">
        <v>0</v>
      </c>
      <c r="FB191" s="17">
        <v>0</v>
      </c>
      <c r="FC191" s="17">
        <v>0</v>
      </c>
      <c r="FD191" s="17">
        <v>0</v>
      </c>
      <c r="FE191" s="17">
        <v>0</v>
      </c>
      <c r="FF191" s="17">
        <v>0</v>
      </c>
      <c r="FG191" s="17">
        <v>0</v>
      </c>
      <c r="FH191" s="17">
        <v>0</v>
      </c>
      <c r="FI191" s="17">
        <v>0</v>
      </c>
      <c r="FJ191" s="17">
        <v>0</v>
      </c>
      <c r="FK191" s="17">
        <v>0</v>
      </c>
      <c r="FL191" s="17">
        <v>0</v>
      </c>
      <c r="FM191" s="17">
        <v>0</v>
      </c>
      <c r="FN191" s="17">
        <v>0</v>
      </c>
      <c r="FO191" s="17">
        <v>0</v>
      </c>
      <c r="FP191" s="17">
        <v>0</v>
      </c>
      <c r="FQ191" s="17">
        <v>0</v>
      </c>
      <c r="FR191" s="17">
        <v>0</v>
      </c>
      <c r="FS191" s="17">
        <v>0</v>
      </c>
      <c r="FT191" s="17">
        <v>0</v>
      </c>
      <c r="FU191" s="17">
        <v>0</v>
      </c>
      <c r="FV191" s="17">
        <v>0</v>
      </c>
      <c r="FW191" s="17">
        <v>0</v>
      </c>
      <c r="FX191" s="17">
        <v>0</v>
      </c>
      <c r="FY191" s="17">
        <v>0</v>
      </c>
      <c r="FZ191" s="17">
        <v>0</v>
      </c>
      <c r="GA191" s="17">
        <v>0</v>
      </c>
      <c r="GB191" s="17">
        <v>0</v>
      </c>
      <c r="GC191" s="17">
        <v>0</v>
      </c>
      <c r="GD191" s="17">
        <v>0</v>
      </c>
      <c r="GE191" s="17">
        <v>0</v>
      </c>
      <c r="GF191" s="17">
        <v>0</v>
      </c>
      <c r="GG191" s="17">
        <v>0</v>
      </c>
      <c r="GH191" s="17">
        <v>0</v>
      </c>
      <c r="GI191" s="17">
        <v>0</v>
      </c>
      <c r="GJ191" s="17">
        <v>0</v>
      </c>
      <c r="GK191" s="17">
        <v>0</v>
      </c>
      <c r="GL191" s="17">
        <v>0</v>
      </c>
      <c r="GM191" s="17">
        <v>0</v>
      </c>
      <c r="GN191" s="17">
        <v>0</v>
      </c>
      <c r="GO191" s="17">
        <v>0</v>
      </c>
      <c r="GP191" s="17">
        <v>0</v>
      </c>
      <c r="GQ191" s="17">
        <v>0</v>
      </c>
      <c r="GR191" s="17">
        <v>0</v>
      </c>
      <c r="GS191" s="17">
        <v>0</v>
      </c>
      <c r="GT191" s="17">
        <v>0</v>
      </c>
      <c r="GU191" s="17">
        <v>0</v>
      </c>
      <c r="GV191" s="17">
        <v>0</v>
      </c>
      <c r="GW191" s="17">
        <v>0</v>
      </c>
      <c r="GX191" s="17">
        <v>0</v>
      </c>
      <c r="GY191" s="17">
        <v>0</v>
      </c>
      <c r="GZ191" s="17">
        <v>0</v>
      </c>
      <c r="HA191" s="17">
        <v>0</v>
      </c>
      <c r="HB191" s="17">
        <v>0</v>
      </c>
      <c r="HC191" s="17">
        <v>0</v>
      </c>
      <c r="HD191" s="17">
        <v>0</v>
      </c>
      <c r="HE191" s="17">
        <v>0</v>
      </c>
      <c r="HF191" s="17">
        <v>0</v>
      </c>
      <c r="HG191" s="17">
        <v>0</v>
      </c>
      <c r="HH191" s="17">
        <v>0</v>
      </c>
      <c r="HI191" s="17">
        <v>0</v>
      </c>
      <c r="HJ191" s="17">
        <v>0</v>
      </c>
      <c r="HK191" s="17">
        <v>0</v>
      </c>
      <c r="HL191" s="17">
        <v>0</v>
      </c>
      <c r="HM191" s="17">
        <v>0</v>
      </c>
      <c r="HN191" s="17">
        <v>0</v>
      </c>
      <c r="HO191" s="17">
        <v>0</v>
      </c>
      <c r="HP191" s="17">
        <v>0</v>
      </c>
      <c r="HQ191" s="17">
        <v>0</v>
      </c>
      <c r="HR191" s="17">
        <v>0</v>
      </c>
      <c r="HS191" s="17">
        <v>0</v>
      </c>
      <c r="HT191" s="17">
        <v>0</v>
      </c>
      <c r="HU191" s="17">
        <v>0</v>
      </c>
      <c r="HV191" s="17">
        <v>0</v>
      </c>
      <c r="HW191" s="17">
        <v>0</v>
      </c>
      <c r="HX191" s="17">
        <v>0</v>
      </c>
      <c r="HY191" s="17">
        <v>0</v>
      </c>
      <c r="HZ191" s="17">
        <v>0</v>
      </c>
      <c r="IA191" s="17">
        <v>0</v>
      </c>
      <c r="IB191" s="17">
        <v>0</v>
      </c>
      <c r="IC191" s="17">
        <v>0</v>
      </c>
      <c r="ID191" s="17">
        <v>0</v>
      </c>
      <c r="IE191" s="17">
        <v>0</v>
      </c>
      <c r="IF191" s="17">
        <v>0</v>
      </c>
      <c r="IG191" s="17">
        <v>0</v>
      </c>
      <c r="IH191" s="17">
        <v>0</v>
      </c>
      <c r="II191" s="17">
        <v>0</v>
      </c>
      <c r="IJ191" s="17">
        <v>0</v>
      </c>
      <c r="IK191" s="17">
        <v>0</v>
      </c>
      <c r="IL191" s="17">
        <v>0</v>
      </c>
      <c r="IM191" s="17">
        <v>0</v>
      </c>
      <c r="IN191" s="17">
        <v>0</v>
      </c>
      <c r="IO191" s="17">
        <v>0</v>
      </c>
      <c r="IP191" s="17">
        <v>0</v>
      </c>
      <c r="IQ191" s="17">
        <v>0</v>
      </c>
      <c r="IR191" s="17">
        <v>0</v>
      </c>
      <c r="IS191" s="17">
        <v>0</v>
      </c>
      <c r="IT191" s="17">
        <v>0</v>
      </c>
      <c r="IU191" s="17">
        <v>0</v>
      </c>
      <c r="IV191" s="17">
        <v>0</v>
      </c>
      <c r="IW191" s="17">
        <v>0</v>
      </c>
      <c r="IX191" s="17">
        <v>0</v>
      </c>
      <c r="IY191" s="17">
        <v>0</v>
      </c>
      <c r="IZ191" s="17">
        <v>0</v>
      </c>
      <c r="JA191" s="17">
        <v>0</v>
      </c>
      <c r="JB191" s="17">
        <v>0</v>
      </c>
      <c r="JC191" s="17">
        <v>0</v>
      </c>
      <c r="JD191" s="17">
        <v>0</v>
      </c>
      <c r="JE191" s="17">
        <v>0</v>
      </c>
      <c r="JF191" s="17">
        <v>0</v>
      </c>
      <c r="JG191" s="17">
        <v>0</v>
      </c>
      <c r="JH191" s="17">
        <v>0</v>
      </c>
      <c r="JI191" s="17">
        <v>0</v>
      </c>
      <c r="JJ191" s="17">
        <v>0</v>
      </c>
      <c r="JK191" s="17">
        <v>0</v>
      </c>
      <c r="JL191" s="17">
        <v>0</v>
      </c>
      <c r="JM191" s="17">
        <v>0</v>
      </c>
      <c r="JN191" s="17">
        <v>0</v>
      </c>
      <c r="JO191" s="17">
        <v>0</v>
      </c>
      <c r="JP191" s="17">
        <v>0</v>
      </c>
      <c r="JQ191" s="17">
        <v>0</v>
      </c>
      <c r="JR191" s="17">
        <v>0</v>
      </c>
      <c r="JS191" s="17">
        <v>0</v>
      </c>
      <c r="JT191" s="17">
        <v>0</v>
      </c>
      <c r="JU191" s="17">
        <v>0</v>
      </c>
      <c r="JV191" s="17">
        <v>0</v>
      </c>
      <c r="JW191" s="17">
        <v>0</v>
      </c>
      <c r="JX191" s="17">
        <v>0</v>
      </c>
      <c r="JY191" s="17">
        <v>0</v>
      </c>
    </row>
    <row r="192" spans="1:285" x14ac:dyDescent="0.15">
      <c r="A192" s="17" t="s">
        <v>473</v>
      </c>
      <c r="B192" s="17" t="s">
        <v>474</v>
      </c>
      <c r="C192" s="17">
        <v>0</v>
      </c>
      <c r="D192" s="17">
        <v>31.54</v>
      </c>
      <c r="E192" s="17">
        <v>31.54</v>
      </c>
      <c r="F192" s="17">
        <v>31.54</v>
      </c>
      <c r="G192" s="17">
        <v>31.54</v>
      </c>
      <c r="H192" s="17">
        <v>31.54</v>
      </c>
      <c r="I192" s="17">
        <v>31.98</v>
      </c>
      <c r="J192" s="17">
        <v>31.98</v>
      </c>
      <c r="K192" s="17">
        <v>31.98</v>
      </c>
      <c r="L192" s="17">
        <v>31.98</v>
      </c>
      <c r="M192" s="17">
        <v>31.98</v>
      </c>
      <c r="N192" s="17">
        <v>32.049999999999997</v>
      </c>
      <c r="O192" s="17">
        <v>32.049999999999997</v>
      </c>
      <c r="P192" s="17">
        <v>32.01</v>
      </c>
      <c r="Q192" s="17">
        <v>31.9</v>
      </c>
      <c r="R192" s="17">
        <v>31.78</v>
      </c>
      <c r="S192" s="17">
        <v>31.82</v>
      </c>
      <c r="T192" s="17">
        <v>31.92</v>
      </c>
      <c r="U192" s="17">
        <v>31.93</v>
      </c>
      <c r="V192" s="17">
        <v>31.94</v>
      </c>
      <c r="W192" s="17">
        <v>31.9</v>
      </c>
      <c r="X192" s="17">
        <v>31.85</v>
      </c>
      <c r="Y192" s="17">
        <v>31.86</v>
      </c>
      <c r="Z192" s="17">
        <v>31.88</v>
      </c>
      <c r="AA192" s="17">
        <v>31.89</v>
      </c>
      <c r="AB192" s="17">
        <v>0</v>
      </c>
      <c r="AC192" s="17">
        <v>0</v>
      </c>
      <c r="AD192" s="17">
        <v>0</v>
      </c>
      <c r="AE192" s="17">
        <v>0</v>
      </c>
      <c r="AF192" s="17">
        <v>0</v>
      </c>
      <c r="AG192" s="17">
        <v>0</v>
      </c>
      <c r="AH192" s="17">
        <v>0</v>
      </c>
      <c r="AI192" s="17">
        <v>0</v>
      </c>
      <c r="AJ192" s="17">
        <v>0</v>
      </c>
      <c r="AK192" s="17">
        <v>0</v>
      </c>
      <c r="AL192" s="17">
        <v>0</v>
      </c>
      <c r="AM192" s="17">
        <v>0</v>
      </c>
      <c r="AN192" s="17">
        <v>0</v>
      </c>
      <c r="AO192" s="17">
        <v>0</v>
      </c>
      <c r="AP192" s="17">
        <v>0</v>
      </c>
      <c r="AQ192" s="17">
        <v>0</v>
      </c>
      <c r="AR192" s="17">
        <v>0</v>
      </c>
      <c r="AS192" s="17">
        <v>0</v>
      </c>
      <c r="AT192" s="17">
        <v>0</v>
      </c>
      <c r="AU192" s="17">
        <v>0</v>
      </c>
      <c r="AV192" s="17">
        <v>0</v>
      </c>
      <c r="AW192" s="17">
        <v>0</v>
      </c>
      <c r="AX192" s="17">
        <v>0</v>
      </c>
      <c r="AY192" s="17">
        <v>0</v>
      </c>
      <c r="AZ192" s="17">
        <v>0</v>
      </c>
      <c r="BA192" s="17">
        <v>0</v>
      </c>
      <c r="BB192" s="17">
        <v>0</v>
      </c>
      <c r="BC192" s="17">
        <v>0</v>
      </c>
      <c r="BD192" s="17">
        <v>0</v>
      </c>
      <c r="BE192" s="17">
        <v>0</v>
      </c>
      <c r="BF192" s="17">
        <v>0</v>
      </c>
      <c r="BG192" s="17">
        <v>0</v>
      </c>
      <c r="BH192" s="17">
        <v>0</v>
      </c>
      <c r="BI192" s="17">
        <v>0</v>
      </c>
      <c r="BJ192" s="17">
        <v>0</v>
      </c>
      <c r="BK192" s="17">
        <v>0</v>
      </c>
      <c r="BL192" s="17">
        <v>0</v>
      </c>
      <c r="BM192" s="17">
        <v>0</v>
      </c>
      <c r="BN192" s="17">
        <v>0</v>
      </c>
      <c r="BO192" s="17">
        <v>0</v>
      </c>
      <c r="BP192" s="17">
        <v>0</v>
      </c>
      <c r="BQ192" s="17">
        <v>0</v>
      </c>
      <c r="BR192" s="17">
        <v>0</v>
      </c>
      <c r="BS192" s="17">
        <v>0</v>
      </c>
      <c r="BT192" s="17">
        <v>0</v>
      </c>
      <c r="BU192" s="17">
        <v>0</v>
      </c>
      <c r="BV192" s="17">
        <v>0</v>
      </c>
      <c r="BW192" s="17">
        <v>0</v>
      </c>
      <c r="BX192" s="17">
        <v>0</v>
      </c>
      <c r="BY192" s="17">
        <v>0</v>
      </c>
      <c r="BZ192" s="17">
        <v>0</v>
      </c>
      <c r="CA192" s="17">
        <v>0</v>
      </c>
      <c r="CB192" s="17">
        <v>0</v>
      </c>
      <c r="CC192" s="17">
        <v>0</v>
      </c>
      <c r="CD192" s="17">
        <v>0</v>
      </c>
      <c r="CE192" s="17">
        <v>0</v>
      </c>
      <c r="CF192" s="17">
        <v>0</v>
      </c>
      <c r="CG192" s="17">
        <v>0</v>
      </c>
      <c r="CH192" s="17">
        <v>0</v>
      </c>
      <c r="CI192" s="17">
        <v>0</v>
      </c>
      <c r="CJ192" s="17">
        <v>0</v>
      </c>
      <c r="CK192" s="17">
        <v>0</v>
      </c>
      <c r="CL192" s="17">
        <v>0</v>
      </c>
      <c r="CM192" s="17">
        <v>0</v>
      </c>
      <c r="CN192" s="17">
        <v>0</v>
      </c>
      <c r="CO192" s="17">
        <v>0</v>
      </c>
      <c r="CP192" s="17">
        <v>0</v>
      </c>
      <c r="CQ192" s="17">
        <v>0</v>
      </c>
      <c r="CR192" s="17">
        <v>0</v>
      </c>
      <c r="CS192" s="17">
        <v>0</v>
      </c>
      <c r="CT192" s="17">
        <v>0</v>
      </c>
      <c r="CU192" s="17">
        <v>0</v>
      </c>
      <c r="CV192" s="17">
        <v>0</v>
      </c>
      <c r="CW192" s="17">
        <v>0</v>
      </c>
      <c r="CX192" s="17">
        <v>0</v>
      </c>
      <c r="CY192" s="17">
        <v>0</v>
      </c>
      <c r="CZ192" s="17">
        <v>0</v>
      </c>
      <c r="DA192" s="17">
        <v>0</v>
      </c>
      <c r="DB192" s="17">
        <v>0</v>
      </c>
      <c r="DC192" s="17">
        <v>0</v>
      </c>
      <c r="DD192" s="17">
        <v>0</v>
      </c>
      <c r="DE192" s="17">
        <v>0</v>
      </c>
      <c r="DF192" s="17">
        <v>0</v>
      </c>
      <c r="DG192" s="17">
        <v>0</v>
      </c>
      <c r="DH192" s="17">
        <v>0</v>
      </c>
      <c r="DI192" s="17">
        <v>0</v>
      </c>
      <c r="DJ192" s="17">
        <v>0</v>
      </c>
      <c r="DK192" s="17">
        <v>0</v>
      </c>
      <c r="DL192" s="17">
        <v>0</v>
      </c>
      <c r="DM192" s="17">
        <v>0</v>
      </c>
      <c r="DN192" s="17">
        <v>0</v>
      </c>
      <c r="DO192" s="17">
        <v>0</v>
      </c>
      <c r="DP192" s="17">
        <v>0</v>
      </c>
      <c r="DQ192" s="17">
        <v>0</v>
      </c>
      <c r="DR192" s="17">
        <v>0</v>
      </c>
      <c r="DS192" s="17">
        <v>0</v>
      </c>
      <c r="DT192" s="17">
        <v>0</v>
      </c>
      <c r="DU192" s="17">
        <v>0</v>
      </c>
      <c r="DV192" s="17">
        <v>0</v>
      </c>
      <c r="DW192" s="17">
        <v>0</v>
      </c>
      <c r="DX192" s="17">
        <v>0</v>
      </c>
      <c r="DY192" s="17">
        <v>0</v>
      </c>
      <c r="DZ192" s="17">
        <v>0</v>
      </c>
      <c r="EA192" s="17">
        <v>0</v>
      </c>
      <c r="EB192" s="17">
        <v>0</v>
      </c>
      <c r="EC192" s="17">
        <v>0</v>
      </c>
      <c r="ED192" s="17">
        <v>0</v>
      </c>
      <c r="EE192" s="17">
        <v>0</v>
      </c>
      <c r="EF192" s="17">
        <v>0</v>
      </c>
      <c r="EG192" s="17">
        <v>0</v>
      </c>
      <c r="EH192" s="17">
        <v>0</v>
      </c>
      <c r="EI192" s="17">
        <v>0</v>
      </c>
      <c r="EJ192" s="17">
        <v>0</v>
      </c>
      <c r="EK192" s="17">
        <v>0</v>
      </c>
      <c r="EL192" s="17">
        <v>0</v>
      </c>
      <c r="EM192" s="17">
        <v>0</v>
      </c>
      <c r="EN192" s="17">
        <v>0</v>
      </c>
      <c r="EO192" s="17">
        <v>0</v>
      </c>
      <c r="EP192" s="17">
        <v>0</v>
      </c>
      <c r="EQ192" s="17">
        <v>0</v>
      </c>
      <c r="ER192" s="17">
        <v>0</v>
      </c>
      <c r="ES192" s="17">
        <v>0</v>
      </c>
      <c r="ET192" s="17">
        <v>0</v>
      </c>
      <c r="EU192" s="17">
        <v>0</v>
      </c>
      <c r="EV192" s="17">
        <v>0</v>
      </c>
      <c r="EW192" s="17">
        <v>0</v>
      </c>
      <c r="EX192" s="17">
        <v>0</v>
      </c>
      <c r="EY192" s="17">
        <v>0</v>
      </c>
      <c r="EZ192" s="17">
        <v>0</v>
      </c>
      <c r="FA192" s="17">
        <v>0</v>
      </c>
      <c r="FB192" s="17">
        <v>0</v>
      </c>
      <c r="FC192" s="17">
        <v>0</v>
      </c>
      <c r="FD192" s="17">
        <v>0</v>
      </c>
      <c r="FE192" s="17">
        <v>0</v>
      </c>
      <c r="FF192" s="17">
        <v>0</v>
      </c>
      <c r="FG192" s="17">
        <v>0</v>
      </c>
      <c r="FH192" s="17">
        <v>0</v>
      </c>
      <c r="FI192" s="17">
        <v>0</v>
      </c>
      <c r="FJ192" s="17">
        <v>0</v>
      </c>
      <c r="FK192" s="17">
        <v>0</v>
      </c>
      <c r="FL192" s="17">
        <v>0</v>
      </c>
      <c r="FM192" s="17">
        <v>0</v>
      </c>
      <c r="FN192" s="17">
        <v>0</v>
      </c>
      <c r="FO192" s="17">
        <v>0</v>
      </c>
      <c r="FP192" s="17">
        <v>0</v>
      </c>
      <c r="FQ192" s="17">
        <v>0</v>
      </c>
      <c r="FR192" s="17">
        <v>0</v>
      </c>
      <c r="FS192" s="17">
        <v>0</v>
      </c>
      <c r="FT192" s="17">
        <v>0</v>
      </c>
      <c r="FU192" s="17">
        <v>0</v>
      </c>
      <c r="FV192" s="17">
        <v>0</v>
      </c>
      <c r="FW192" s="17">
        <v>0</v>
      </c>
      <c r="FX192" s="17">
        <v>0</v>
      </c>
      <c r="FY192" s="17">
        <v>0</v>
      </c>
      <c r="FZ192" s="17">
        <v>0</v>
      </c>
      <c r="GA192" s="17">
        <v>0</v>
      </c>
      <c r="GB192" s="17">
        <v>0</v>
      </c>
      <c r="GC192" s="17">
        <v>0</v>
      </c>
      <c r="GD192" s="17">
        <v>0</v>
      </c>
      <c r="GE192" s="17">
        <v>0</v>
      </c>
      <c r="GF192" s="17">
        <v>0</v>
      </c>
      <c r="GG192" s="17">
        <v>0</v>
      </c>
      <c r="GH192" s="17">
        <v>0</v>
      </c>
      <c r="GI192" s="17">
        <v>0</v>
      </c>
      <c r="GJ192" s="17">
        <v>0</v>
      </c>
      <c r="GK192" s="17">
        <v>0</v>
      </c>
      <c r="GL192" s="17">
        <v>0</v>
      </c>
      <c r="GM192" s="17">
        <v>0</v>
      </c>
      <c r="GN192" s="17">
        <v>0</v>
      </c>
      <c r="GO192" s="17">
        <v>0</v>
      </c>
      <c r="GP192" s="17">
        <v>0</v>
      </c>
      <c r="GQ192" s="17">
        <v>0</v>
      </c>
      <c r="GR192" s="17">
        <v>0</v>
      </c>
      <c r="GS192" s="17">
        <v>0</v>
      </c>
      <c r="GT192" s="17">
        <v>0</v>
      </c>
      <c r="GU192" s="17">
        <v>0</v>
      </c>
      <c r="GV192" s="17">
        <v>0</v>
      </c>
      <c r="GW192" s="17">
        <v>0</v>
      </c>
      <c r="GX192" s="17">
        <v>0</v>
      </c>
      <c r="GY192" s="17">
        <v>0</v>
      </c>
      <c r="GZ192" s="17">
        <v>0</v>
      </c>
      <c r="HA192" s="17">
        <v>0</v>
      </c>
      <c r="HB192" s="17">
        <v>0</v>
      </c>
      <c r="HC192" s="17">
        <v>0</v>
      </c>
      <c r="HD192" s="17">
        <v>0</v>
      </c>
      <c r="HE192" s="17">
        <v>0</v>
      </c>
      <c r="HF192" s="17">
        <v>0</v>
      </c>
      <c r="HG192" s="17">
        <v>0</v>
      </c>
      <c r="HH192" s="17">
        <v>0</v>
      </c>
      <c r="HI192" s="17">
        <v>0</v>
      </c>
      <c r="HJ192" s="17">
        <v>0</v>
      </c>
      <c r="HK192" s="17">
        <v>0</v>
      </c>
      <c r="HL192" s="17">
        <v>0</v>
      </c>
      <c r="HM192" s="17">
        <v>0</v>
      </c>
      <c r="HN192" s="17">
        <v>0</v>
      </c>
      <c r="HO192" s="17">
        <v>0</v>
      </c>
      <c r="HP192" s="17">
        <v>0</v>
      </c>
      <c r="HQ192" s="17">
        <v>0</v>
      </c>
      <c r="HR192" s="17">
        <v>0</v>
      </c>
      <c r="HS192" s="17">
        <v>0</v>
      </c>
      <c r="HT192" s="17">
        <v>0</v>
      </c>
      <c r="HU192" s="17">
        <v>0</v>
      </c>
      <c r="HV192" s="17">
        <v>0</v>
      </c>
      <c r="HW192" s="17">
        <v>0</v>
      </c>
      <c r="HX192" s="17">
        <v>0</v>
      </c>
      <c r="HY192" s="17">
        <v>0</v>
      </c>
      <c r="HZ192" s="17">
        <v>0</v>
      </c>
      <c r="IA192" s="17">
        <v>0</v>
      </c>
      <c r="IB192" s="17">
        <v>0</v>
      </c>
      <c r="IC192" s="17">
        <v>0</v>
      </c>
      <c r="ID192" s="17">
        <v>0</v>
      </c>
      <c r="IE192" s="17">
        <v>0</v>
      </c>
      <c r="IF192" s="17">
        <v>0</v>
      </c>
      <c r="IG192" s="17">
        <v>0</v>
      </c>
      <c r="IH192" s="17">
        <v>0</v>
      </c>
      <c r="II192" s="17">
        <v>0</v>
      </c>
      <c r="IJ192" s="17">
        <v>0</v>
      </c>
      <c r="IK192" s="17">
        <v>0</v>
      </c>
      <c r="IL192" s="17">
        <v>0</v>
      </c>
      <c r="IM192" s="17">
        <v>0</v>
      </c>
      <c r="IN192" s="17">
        <v>0</v>
      </c>
      <c r="IO192" s="17">
        <v>0</v>
      </c>
      <c r="IP192" s="17">
        <v>0</v>
      </c>
      <c r="IQ192" s="17">
        <v>0</v>
      </c>
      <c r="IR192" s="17">
        <v>0</v>
      </c>
      <c r="IS192" s="17">
        <v>0</v>
      </c>
      <c r="IT192" s="17">
        <v>0</v>
      </c>
      <c r="IU192" s="17">
        <v>0</v>
      </c>
      <c r="IV192" s="17">
        <v>0</v>
      </c>
      <c r="IW192" s="17">
        <v>0</v>
      </c>
      <c r="IX192" s="17">
        <v>0</v>
      </c>
      <c r="IY192" s="17">
        <v>0</v>
      </c>
      <c r="IZ192" s="17">
        <v>0</v>
      </c>
      <c r="JA192" s="17">
        <v>0</v>
      </c>
      <c r="JB192" s="17">
        <v>0</v>
      </c>
      <c r="JC192" s="17">
        <v>0</v>
      </c>
      <c r="JD192" s="17">
        <v>0</v>
      </c>
      <c r="JE192" s="17">
        <v>0</v>
      </c>
      <c r="JF192" s="17">
        <v>0</v>
      </c>
      <c r="JG192" s="17">
        <v>0</v>
      </c>
      <c r="JH192" s="17">
        <v>0</v>
      </c>
      <c r="JI192" s="17">
        <v>0</v>
      </c>
      <c r="JJ192" s="17">
        <v>0</v>
      </c>
      <c r="JK192" s="17">
        <v>0</v>
      </c>
      <c r="JL192" s="17">
        <v>0</v>
      </c>
      <c r="JM192" s="17">
        <v>0</v>
      </c>
      <c r="JN192" s="17">
        <v>0</v>
      </c>
      <c r="JO192" s="17">
        <v>0</v>
      </c>
      <c r="JP192" s="17">
        <v>0</v>
      </c>
      <c r="JQ192" s="17">
        <v>0</v>
      </c>
      <c r="JR192" s="17">
        <v>0</v>
      </c>
      <c r="JS192" s="17">
        <v>0</v>
      </c>
      <c r="JT192" s="17">
        <v>0</v>
      </c>
      <c r="JU192" s="17">
        <v>0</v>
      </c>
      <c r="JV192" s="17">
        <v>0</v>
      </c>
      <c r="JW192" s="17">
        <v>0</v>
      </c>
      <c r="JX192" s="17">
        <v>0</v>
      </c>
      <c r="JY192" s="17">
        <v>0</v>
      </c>
    </row>
    <row r="193" spans="1:285" x14ac:dyDescent="0.15">
      <c r="A193" s="17" t="s">
        <v>305</v>
      </c>
      <c r="B193" s="17" t="s">
        <v>306</v>
      </c>
      <c r="C193" s="17">
        <v>0</v>
      </c>
      <c r="D193" s="17">
        <v>21.69</v>
      </c>
      <c r="E193" s="17">
        <v>21.69</v>
      </c>
      <c r="F193" s="17">
        <v>21.69</v>
      </c>
      <c r="G193" s="17">
        <v>21.69</v>
      </c>
      <c r="H193" s="17">
        <v>21.69</v>
      </c>
      <c r="I193" s="17">
        <v>21.8</v>
      </c>
      <c r="J193" s="17">
        <v>21.8</v>
      </c>
      <c r="K193" s="17">
        <v>21.8</v>
      </c>
      <c r="L193" s="17">
        <v>21.8</v>
      </c>
      <c r="M193" s="17">
        <v>21.8</v>
      </c>
      <c r="N193" s="17">
        <v>21.97</v>
      </c>
      <c r="O193" s="17">
        <v>21.9</v>
      </c>
      <c r="P193" s="17">
        <v>21.8</v>
      </c>
      <c r="Q193" s="17">
        <v>21.61</v>
      </c>
      <c r="R193" s="17">
        <v>21.63</v>
      </c>
      <c r="S193" s="17">
        <v>21.7</v>
      </c>
      <c r="T193" s="17">
        <v>21.81</v>
      </c>
      <c r="U193" s="17">
        <v>21.7</v>
      </c>
      <c r="V193" s="17">
        <v>21.68</v>
      </c>
      <c r="W193" s="17">
        <v>21.73</v>
      </c>
      <c r="X193" s="17">
        <v>21.72</v>
      </c>
      <c r="Y193" s="17">
        <v>21.65</v>
      </c>
      <c r="Z193" s="17">
        <v>21.67</v>
      </c>
      <c r="AA193" s="17">
        <v>21.7</v>
      </c>
      <c r="AB193" s="17">
        <v>0</v>
      </c>
      <c r="AC193" s="17">
        <v>0</v>
      </c>
      <c r="AD193" s="17">
        <v>0</v>
      </c>
      <c r="AE193" s="17">
        <v>0</v>
      </c>
      <c r="AF193" s="17">
        <v>0</v>
      </c>
      <c r="AG193" s="17">
        <v>0</v>
      </c>
      <c r="AH193" s="17">
        <v>0</v>
      </c>
      <c r="AI193" s="17">
        <v>0</v>
      </c>
      <c r="AJ193" s="17">
        <v>0</v>
      </c>
      <c r="AK193" s="17">
        <v>0</v>
      </c>
      <c r="AL193" s="17">
        <v>0</v>
      </c>
      <c r="AM193" s="17">
        <v>0</v>
      </c>
      <c r="AN193" s="17">
        <v>0</v>
      </c>
      <c r="AO193" s="17">
        <v>0</v>
      </c>
      <c r="AP193" s="17">
        <v>0</v>
      </c>
      <c r="AQ193" s="17">
        <v>0</v>
      </c>
      <c r="AR193" s="17">
        <v>0</v>
      </c>
      <c r="AS193" s="17">
        <v>0</v>
      </c>
      <c r="AT193" s="17">
        <v>0</v>
      </c>
      <c r="AU193" s="17">
        <v>0</v>
      </c>
      <c r="AV193" s="17">
        <v>0</v>
      </c>
      <c r="AW193" s="17">
        <v>0</v>
      </c>
      <c r="AX193" s="17">
        <v>0</v>
      </c>
      <c r="AY193" s="17">
        <v>0</v>
      </c>
      <c r="AZ193" s="17">
        <v>0</v>
      </c>
      <c r="BA193" s="17">
        <v>0</v>
      </c>
      <c r="BB193" s="17">
        <v>0</v>
      </c>
      <c r="BC193" s="17">
        <v>0</v>
      </c>
      <c r="BD193" s="17">
        <v>0</v>
      </c>
      <c r="BE193" s="17">
        <v>0</v>
      </c>
      <c r="BF193" s="17">
        <v>0</v>
      </c>
      <c r="BG193" s="17">
        <v>0</v>
      </c>
      <c r="BH193" s="17">
        <v>0</v>
      </c>
      <c r="BI193" s="17">
        <v>0</v>
      </c>
      <c r="BJ193" s="17">
        <v>0</v>
      </c>
      <c r="BK193" s="17">
        <v>0</v>
      </c>
      <c r="BL193" s="17">
        <v>0</v>
      </c>
      <c r="BM193" s="17">
        <v>0</v>
      </c>
      <c r="BN193" s="17">
        <v>0</v>
      </c>
      <c r="BO193" s="17">
        <v>0</v>
      </c>
      <c r="BP193" s="17">
        <v>0</v>
      </c>
      <c r="BQ193" s="17">
        <v>0</v>
      </c>
      <c r="BR193" s="17">
        <v>0</v>
      </c>
      <c r="BS193" s="17">
        <v>0</v>
      </c>
      <c r="BT193" s="17">
        <v>0</v>
      </c>
      <c r="BU193" s="17">
        <v>0</v>
      </c>
      <c r="BV193" s="17">
        <v>0</v>
      </c>
      <c r="BW193" s="17">
        <v>0</v>
      </c>
      <c r="BX193" s="17">
        <v>0</v>
      </c>
      <c r="BY193" s="17">
        <v>0</v>
      </c>
      <c r="BZ193" s="17">
        <v>0</v>
      </c>
      <c r="CA193" s="17">
        <v>0</v>
      </c>
      <c r="CB193" s="17">
        <v>0</v>
      </c>
      <c r="CC193" s="17">
        <v>0</v>
      </c>
      <c r="CD193" s="17">
        <v>0</v>
      </c>
      <c r="CE193" s="17">
        <v>0</v>
      </c>
      <c r="CF193" s="17">
        <v>0</v>
      </c>
      <c r="CG193" s="17">
        <v>0</v>
      </c>
      <c r="CH193" s="17">
        <v>0</v>
      </c>
      <c r="CI193" s="17">
        <v>0</v>
      </c>
      <c r="CJ193" s="17">
        <v>0</v>
      </c>
      <c r="CK193" s="17">
        <v>0</v>
      </c>
      <c r="CL193" s="17">
        <v>0</v>
      </c>
      <c r="CM193" s="17">
        <v>0</v>
      </c>
      <c r="CN193" s="17">
        <v>0</v>
      </c>
      <c r="CO193" s="17">
        <v>0</v>
      </c>
      <c r="CP193" s="17">
        <v>0</v>
      </c>
      <c r="CQ193" s="17">
        <v>0</v>
      </c>
      <c r="CR193" s="17">
        <v>0</v>
      </c>
      <c r="CS193" s="17">
        <v>0</v>
      </c>
      <c r="CT193" s="17">
        <v>0</v>
      </c>
      <c r="CU193" s="17">
        <v>0</v>
      </c>
      <c r="CV193" s="17">
        <v>0</v>
      </c>
      <c r="CW193" s="17">
        <v>0</v>
      </c>
      <c r="CX193" s="17">
        <v>0</v>
      </c>
      <c r="CY193" s="17">
        <v>0</v>
      </c>
      <c r="CZ193" s="17">
        <v>0</v>
      </c>
      <c r="DA193" s="17">
        <v>0</v>
      </c>
      <c r="DB193" s="17">
        <v>0</v>
      </c>
      <c r="DC193" s="17">
        <v>0</v>
      </c>
      <c r="DD193" s="17">
        <v>0</v>
      </c>
      <c r="DE193" s="17">
        <v>0</v>
      </c>
      <c r="DF193" s="17">
        <v>0</v>
      </c>
      <c r="DG193" s="17">
        <v>0</v>
      </c>
      <c r="DH193" s="17">
        <v>0</v>
      </c>
      <c r="DI193" s="17">
        <v>0</v>
      </c>
      <c r="DJ193" s="17">
        <v>0</v>
      </c>
      <c r="DK193" s="17">
        <v>0</v>
      </c>
      <c r="DL193" s="17">
        <v>0</v>
      </c>
      <c r="DM193" s="17">
        <v>0</v>
      </c>
      <c r="DN193" s="17">
        <v>0</v>
      </c>
      <c r="DO193" s="17">
        <v>0</v>
      </c>
      <c r="DP193" s="17">
        <v>0</v>
      </c>
      <c r="DQ193" s="17">
        <v>0</v>
      </c>
      <c r="DR193" s="17">
        <v>0</v>
      </c>
      <c r="DS193" s="17">
        <v>0</v>
      </c>
      <c r="DT193" s="17">
        <v>0</v>
      </c>
      <c r="DU193" s="17">
        <v>0</v>
      </c>
      <c r="DV193" s="17">
        <v>0</v>
      </c>
      <c r="DW193" s="17">
        <v>0</v>
      </c>
      <c r="DX193" s="17">
        <v>0</v>
      </c>
      <c r="DY193" s="17">
        <v>0</v>
      </c>
      <c r="DZ193" s="17">
        <v>0</v>
      </c>
      <c r="EA193" s="17">
        <v>0</v>
      </c>
      <c r="EB193" s="17">
        <v>0</v>
      </c>
      <c r="EC193" s="17">
        <v>0</v>
      </c>
      <c r="ED193" s="17">
        <v>0</v>
      </c>
      <c r="EE193" s="17">
        <v>0</v>
      </c>
      <c r="EF193" s="17">
        <v>0</v>
      </c>
      <c r="EG193" s="17">
        <v>0</v>
      </c>
      <c r="EH193" s="17">
        <v>0</v>
      </c>
      <c r="EI193" s="17">
        <v>0</v>
      </c>
      <c r="EJ193" s="17">
        <v>0</v>
      </c>
      <c r="EK193" s="17">
        <v>0</v>
      </c>
      <c r="EL193" s="17">
        <v>0</v>
      </c>
      <c r="EM193" s="17">
        <v>0</v>
      </c>
      <c r="EN193" s="17">
        <v>0</v>
      </c>
      <c r="EO193" s="17">
        <v>0</v>
      </c>
      <c r="EP193" s="17">
        <v>0</v>
      </c>
      <c r="EQ193" s="17">
        <v>0</v>
      </c>
      <c r="ER193" s="17">
        <v>0</v>
      </c>
      <c r="ES193" s="17">
        <v>0</v>
      </c>
      <c r="ET193" s="17">
        <v>0</v>
      </c>
      <c r="EU193" s="17">
        <v>0</v>
      </c>
      <c r="EV193" s="17">
        <v>0</v>
      </c>
      <c r="EW193" s="17">
        <v>0</v>
      </c>
      <c r="EX193" s="17">
        <v>0</v>
      </c>
      <c r="EY193" s="17">
        <v>0</v>
      </c>
      <c r="EZ193" s="17">
        <v>0</v>
      </c>
      <c r="FA193" s="17">
        <v>0</v>
      </c>
      <c r="FB193" s="17">
        <v>0</v>
      </c>
      <c r="FC193" s="17">
        <v>0</v>
      </c>
      <c r="FD193" s="17">
        <v>0</v>
      </c>
      <c r="FE193" s="17">
        <v>0</v>
      </c>
      <c r="FF193" s="17">
        <v>0</v>
      </c>
      <c r="FG193" s="17">
        <v>0</v>
      </c>
      <c r="FH193" s="17">
        <v>0</v>
      </c>
      <c r="FI193" s="17">
        <v>0</v>
      </c>
      <c r="FJ193" s="17">
        <v>0</v>
      </c>
      <c r="FK193" s="17">
        <v>0</v>
      </c>
      <c r="FL193" s="17">
        <v>0</v>
      </c>
      <c r="FM193" s="17">
        <v>0</v>
      </c>
      <c r="FN193" s="17">
        <v>0</v>
      </c>
      <c r="FO193" s="17">
        <v>0</v>
      </c>
      <c r="FP193" s="17">
        <v>0</v>
      </c>
      <c r="FQ193" s="17">
        <v>0</v>
      </c>
      <c r="FR193" s="17">
        <v>0</v>
      </c>
      <c r="FS193" s="17">
        <v>0</v>
      </c>
      <c r="FT193" s="17">
        <v>0</v>
      </c>
      <c r="FU193" s="17">
        <v>0</v>
      </c>
      <c r="FV193" s="17">
        <v>0</v>
      </c>
      <c r="FW193" s="17">
        <v>0</v>
      </c>
      <c r="FX193" s="17">
        <v>0</v>
      </c>
      <c r="FY193" s="17">
        <v>0</v>
      </c>
      <c r="FZ193" s="17">
        <v>0</v>
      </c>
      <c r="GA193" s="17">
        <v>0</v>
      </c>
      <c r="GB193" s="17">
        <v>0</v>
      </c>
      <c r="GC193" s="17">
        <v>0</v>
      </c>
      <c r="GD193" s="17">
        <v>0</v>
      </c>
      <c r="GE193" s="17">
        <v>0</v>
      </c>
      <c r="GF193" s="17">
        <v>0</v>
      </c>
      <c r="GG193" s="17">
        <v>0</v>
      </c>
      <c r="GH193" s="17">
        <v>0</v>
      </c>
      <c r="GI193" s="17">
        <v>0</v>
      </c>
      <c r="GJ193" s="17">
        <v>0</v>
      </c>
      <c r="GK193" s="17">
        <v>0</v>
      </c>
      <c r="GL193" s="17">
        <v>0</v>
      </c>
      <c r="GM193" s="17">
        <v>0</v>
      </c>
      <c r="GN193" s="17">
        <v>0</v>
      </c>
      <c r="GO193" s="17">
        <v>0</v>
      </c>
      <c r="GP193" s="17">
        <v>0</v>
      </c>
      <c r="GQ193" s="17">
        <v>0</v>
      </c>
      <c r="GR193" s="17">
        <v>0</v>
      </c>
      <c r="GS193" s="17">
        <v>0</v>
      </c>
      <c r="GT193" s="17">
        <v>0</v>
      </c>
      <c r="GU193" s="17">
        <v>0</v>
      </c>
      <c r="GV193" s="17">
        <v>0</v>
      </c>
      <c r="GW193" s="17">
        <v>0</v>
      </c>
      <c r="GX193" s="17">
        <v>0</v>
      </c>
      <c r="GY193" s="17">
        <v>0</v>
      </c>
      <c r="GZ193" s="17">
        <v>0</v>
      </c>
      <c r="HA193" s="17">
        <v>0</v>
      </c>
      <c r="HB193" s="17">
        <v>0</v>
      </c>
      <c r="HC193" s="17">
        <v>0</v>
      </c>
      <c r="HD193" s="17">
        <v>0</v>
      </c>
      <c r="HE193" s="17">
        <v>0</v>
      </c>
      <c r="HF193" s="17">
        <v>0</v>
      </c>
      <c r="HG193" s="17">
        <v>0</v>
      </c>
      <c r="HH193" s="17">
        <v>0</v>
      </c>
      <c r="HI193" s="17">
        <v>0</v>
      </c>
      <c r="HJ193" s="17">
        <v>0</v>
      </c>
      <c r="HK193" s="17">
        <v>0</v>
      </c>
      <c r="HL193" s="17">
        <v>0</v>
      </c>
      <c r="HM193" s="17">
        <v>0</v>
      </c>
      <c r="HN193" s="17">
        <v>0</v>
      </c>
      <c r="HO193" s="17">
        <v>0</v>
      </c>
      <c r="HP193" s="17">
        <v>0</v>
      </c>
      <c r="HQ193" s="17">
        <v>0</v>
      </c>
      <c r="HR193" s="17">
        <v>0</v>
      </c>
      <c r="HS193" s="17">
        <v>0</v>
      </c>
      <c r="HT193" s="17">
        <v>0</v>
      </c>
      <c r="HU193" s="17">
        <v>0</v>
      </c>
      <c r="HV193" s="17">
        <v>0</v>
      </c>
      <c r="HW193" s="17">
        <v>0</v>
      </c>
      <c r="HX193" s="17">
        <v>0</v>
      </c>
      <c r="HY193" s="17">
        <v>0</v>
      </c>
      <c r="HZ193" s="17">
        <v>0</v>
      </c>
      <c r="IA193" s="17">
        <v>0</v>
      </c>
      <c r="IB193" s="17">
        <v>0</v>
      </c>
      <c r="IC193" s="17">
        <v>0</v>
      </c>
      <c r="ID193" s="17">
        <v>0</v>
      </c>
      <c r="IE193" s="17">
        <v>0</v>
      </c>
      <c r="IF193" s="17">
        <v>0</v>
      </c>
      <c r="IG193" s="17">
        <v>0</v>
      </c>
      <c r="IH193" s="17">
        <v>0</v>
      </c>
      <c r="II193" s="17">
        <v>0</v>
      </c>
      <c r="IJ193" s="17">
        <v>0</v>
      </c>
      <c r="IK193" s="17">
        <v>0</v>
      </c>
      <c r="IL193" s="17">
        <v>0</v>
      </c>
      <c r="IM193" s="17">
        <v>0</v>
      </c>
      <c r="IN193" s="17">
        <v>0</v>
      </c>
      <c r="IO193" s="17">
        <v>0</v>
      </c>
      <c r="IP193" s="17">
        <v>0</v>
      </c>
      <c r="IQ193" s="17">
        <v>0</v>
      </c>
      <c r="IR193" s="17">
        <v>0</v>
      </c>
      <c r="IS193" s="17">
        <v>0</v>
      </c>
      <c r="IT193" s="17">
        <v>0</v>
      </c>
      <c r="IU193" s="17">
        <v>0</v>
      </c>
      <c r="IV193" s="17">
        <v>0</v>
      </c>
      <c r="IW193" s="17">
        <v>0</v>
      </c>
      <c r="IX193" s="17">
        <v>0</v>
      </c>
      <c r="IY193" s="17">
        <v>0</v>
      </c>
      <c r="IZ193" s="17">
        <v>0</v>
      </c>
      <c r="JA193" s="17">
        <v>0</v>
      </c>
      <c r="JB193" s="17">
        <v>0</v>
      </c>
      <c r="JC193" s="17">
        <v>0</v>
      </c>
      <c r="JD193" s="17">
        <v>0</v>
      </c>
      <c r="JE193" s="17">
        <v>0</v>
      </c>
      <c r="JF193" s="17">
        <v>0</v>
      </c>
      <c r="JG193" s="17">
        <v>0</v>
      </c>
      <c r="JH193" s="17">
        <v>0</v>
      </c>
      <c r="JI193" s="17">
        <v>0</v>
      </c>
      <c r="JJ193" s="17">
        <v>0</v>
      </c>
      <c r="JK193" s="17">
        <v>0</v>
      </c>
      <c r="JL193" s="17">
        <v>0</v>
      </c>
      <c r="JM193" s="17">
        <v>0</v>
      </c>
      <c r="JN193" s="17">
        <v>0</v>
      </c>
      <c r="JO193" s="17">
        <v>0</v>
      </c>
      <c r="JP193" s="17">
        <v>0</v>
      </c>
      <c r="JQ193" s="17">
        <v>0</v>
      </c>
      <c r="JR193" s="17">
        <v>0</v>
      </c>
      <c r="JS193" s="17">
        <v>0</v>
      </c>
      <c r="JT193" s="17">
        <v>0</v>
      </c>
      <c r="JU193" s="17">
        <v>0</v>
      </c>
      <c r="JV193" s="17">
        <v>0</v>
      </c>
      <c r="JW193" s="17">
        <v>0</v>
      </c>
      <c r="JX193" s="17">
        <v>0</v>
      </c>
      <c r="JY193" s="17">
        <v>0</v>
      </c>
    </row>
    <row r="194" spans="1:285" x14ac:dyDescent="0.15">
      <c r="A194" s="17" t="s">
        <v>1036</v>
      </c>
      <c r="B194" s="17" t="s">
        <v>1037</v>
      </c>
      <c r="C194" s="17">
        <v>0</v>
      </c>
      <c r="D194" s="17">
        <v>18.04</v>
      </c>
      <c r="E194" s="17">
        <v>18.04</v>
      </c>
      <c r="F194" s="17">
        <v>18.04</v>
      </c>
      <c r="G194" s="17">
        <v>18.04</v>
      </c>
      <c r="H194" s="17">
        <v>18.04</v>
      </c>
      <c r="I194" s="17">
        <v>18.23</v>
      </c>
      <c r="J194" s="17">
        <v>18.23</v>
      </c>
      <c r="K194" s="17">
        <v>18.23</v>
      </c>
      <c r="L194" s="17">
        <v>18.23</v>
      </c>
      <c r="M194" s="17">
        <v>18.23</v>
      </c>
      <c r="N194" s="17">
        <v>18.309999999999999</v>
      </c>
      <c r="O194" s="17">
        <v>18.3</v>
      </c>
      <c r="P194" s="17">
        <v>18.29</v>
      </c>
      <c r="Q194" s="17">
        <v>18.28</v>
      </c>
      <c r="R194" s="17">
        <v>18.309999999999999</v>
      </c>
      <c r="S194" s="17">
        <v>18.32</v>
      </c>
      <c r="T194" s="17">
        <v>18.38</v>
      </c>
      <c r="U194" s="17">
        <v>18.440000000000001</v>
      </c>
      <c r="V194" s="17">
        <v>18.41</v>
      </c>
      <c r="W194" s="17">
        <v>18.38</v>
      </c>
      <c r="X194" s="17">
        <v>18.39</v>
      </c>
      <c r="Y194" s="17">
        <v>18.399999999999999</v>
      </c>
      <c r="Z194" s="17">
        <v>18.399999999999999</v>
      </c>
      <c r="AA194" s="17">
        <v>18.350000000000001</v>
      </c>
      <c r="AB194" s="17">
        <v>0</v>
      </c>
      <c r="AC194" s="17">
        <v>0</v>
      </c>
      <c r="AD194" s="17">
        <v>0</v>
      </c>
      <c r="AE194" s="17">
        <v>0</v>
      </c>
      <c r="AF194" s="17">
        <v>0</v>
      </c>
      <c r="AG194" s="17">
        <v>0</v>
      </c>
      <c r="AH194" s="17">
        <v>0</v>
      </c>
      <c r="AI194" s="17">
        <v>0</v>
      </c>
      <c r="AJ194" s="17">
        <v>0</v>
      </c>
      <c r="AK194" s="17">
        <v>0</v>
      </c>
      <c r="AL194" s="17">
        <v>0</v>
      </c>
      <c r="AM194" s="17">
        <v>0</v>
      </c>
      <c r="AN194" s="17">
        <v>0</v>
      </c>
      <c r="AO194" s="17">
        <v>0</v>
      </c>
      <c r="AP194" s="17">
        <v>0</v>
      </c>
      <c r="AQ194" s="17">
        <v>0</v>
      </c>
      <c r="AR194" s="17">
        <v>0</v>
      </c>
      <c r="AS194" s="17">
        <v>0</v>
      </c>
      <c r="AT194" s="17">
        <v>0</v>
      </c>
      <c r="AU194" s="17">
        <v>0</v>
      </c>
      <c r="AV194" s="17">
        <v>0</v>
      </c>
      <c r="AW194" s="17">
        <v>0</v>
      </c>
      <c r="AX194" s="17">
        <v>0</v>
      </c>
      <c r="AY194" s="17">
        <v>0</v>
      </c>
      <c r="AZ194" s="17">
        <v>0</v>
      </c>
      <c r="BA194" s="17">
        <v>0</v>
      </c>
      <c r="BB194" s="17">
        <v>0</v>
      </c>
      <c r="BC194" s="17">
        <v>0</v>
      </c>
      <c r="BD194" s="17">
        <v>0</v>
      </c>
      <c r="BE194" s="17">
        <v>0</v>
      </c>
      <c r="BF194" s="17">
        <v>0</v>
      </c>
      <c r="BG194" s="17">
        <v>0</v>
      </c>
      <c r="BH194" s="17">
        <v>0</v>
      </c>
      <c r="BI194" s="17">
        <v>0</v>
      </c>
      <c r="BJ194" s="17">
        <v>0</v>
      </c>
      <c r="BK194" s="17">
        <v>0</v>
      </c>
      <c r="BL194" s="17">
        <v>0</v>
      </c>
      <c r="BM194" s="17">
        <v>0</v>
      </c>
      <c r="BN194" s="17">
        <v>0</v>
      </c>
      <c r="BO194" s="17">
        <v>0</v>
      </c>
      <c r="BP194" s="17">
        <v>0</v>
      </c>
      <c r="BQ194" s="17">
        <v>0</v>
      </c>
      <c r="BR194" s="17">
        <v>0</v>
      </c>
      <c r="BS194" s="17">
        <v>0</v>
      </c>
      <c r="BT194" s="17">
        <v>0</v>
      </c>
      <c r="BU194" s="17">
        <v>0</v>
      </c>
      <c r="BV194" s="17">
        <v>0</v>
      </c>
      <c r="BW194" s="17">
        <v>0</v>
      </c>
      <c r="BX194" s="17">
        <v>0</v>
      </c>
      <c r="BY194" s="17">
        <v>0</v>
      </c>
      <c r="BZ194" s="17">
        <v>0</v>
      </c>
      <c r="CA194" s="17">
        <v>0</v>
      </c>
      <c r="CB194" s="17">
        <v>0</v>
      </c>
      <c r="CC194" s="17">
        <v>0</v>
      </c>
      <c r="CD194" s="17">
        <v>0</v>
      </c>
      <c r="CE194" s="17">
        <v>0</v>
      </c>
      <c r="CF194" s="17">
        <v>0</v>
      </c>
      <c r="CG194" s="17">
        <v>0</v>
      </c>
      <c r="CH194" s="17">
        <v>0</v>
      </c>
      <c r="CI194" s="17">
        <v>0</v>
      </c>
      <c r="CJ194" s="17">
        <v>0</v>
      </c>
      <c r="CK194" s="17">
        <v>0</v>
      </c>
      <c r="CL194" s="17">
        <v>0</v>
      </c>
      <c r="CM194" s="17">
        <v>0</v>
      </c>
      <c r="CN194" s="17">
        <v>0</v>
      </c>
      <c r="CO194" s="17">
        <v>0</v>
      </c>
      <c r="CP194" s="17">
        <v>0</v>
      </c>
      <c r="CQ194" s="17">
        <v>0</v>
      </c>
      <c r="CR194" s="17">
        <v>0</v>
      </c>
      <c r="CS194" s="17">
        <v>0</v>
      </c>
      <c r="CT194" s="17">
        <v>0</v>
      </c>
      <c r="CU194" s="17">
        <v>0</v>
      </c>
      <c r="CV194" s="17">
        <v>0</v>
      </c>
      <c r="CW194" s="17">
        <v>0</v>
      </c>
      <c r="CX194" s="17">
        <v>0</v>
      </c>
      <c r="CY194" s="17">
        <v>0</v>
      </c>
      <c r="CZ194" s="17">
        <v>0</v>
      </c>
      <c r="DA194" s="17">
        <v>0</v>
      </c>
      <c r="DB194" s="17">
        <v>0</v>
      </c>
      <c r="DC194" s="17">
        <v>0</v>
      </c>
      <c r="DD194" s="17">
        <v>0</v>
      </c>
      <c r="DE194" s="17">
        <v>0</v>
      </c>
      <c r="DF194" s="17">
        <v>0</v>
      </c>
      <c r="DG194" s="17">
        <v>0</v>
      </c>
      <c r="DH194" s="17">
        <v>0</v>
      </c>
      <c r="DI194" s="17">
        <v>0</v>
      </c>
      <c r="DJ194" s="17">
        <v>0</v>
      </c>
      <c r="DK194" s="17">
        <v>0</v>
      </c>
      <c r="DL194" s="17">
        <v>0</v>
      </c>
      <c r="DM194" s="17">
        <v>0</v>
      </c>
      <c r="DN194" s="17">
        <v>0</v>
      </c>
      <c r="DO194" s="17">
        <v>0</v>
      </c>
      <c r="DP194" s="17">
        <v>0</v>
      </c>
      <c r="DQ194" s="17">
        <v>0</v>
      </c>
      <c r="DR194" s="17">
        <v>0</v>
      </c>
      <c r="DS194" s="17">
        <v>0</v>
      </c>
      <c r="DT194" s="17">
        <v>0</v>
      </c>
      <c r="DU194" s="17">
        <v>0</v>
      </c>
      <c r="DV194" s="17">
        <v>0</v>
      </c>
      <c r="DW194" s="17">
        <v>0</v>
      </c>
      <c r="DX194" s="17">
        <v>0</v>
      </c>
      <c r="DY194" s="17">
        <v>0</v>
      </c>
      <c r="DZ194" s="17">
        <v>0</v>
      </c>
      <c r="EA194" s="17">
        <v>0</v>
      </c>
      <c r="EB194" s="17">
        <v>0</v>
      </c>
      <c r="EC194" s="17">
        <v>0</v>
      </c>
      <c r="ED194" s="17">
        <v>0</v>
      </c>
      <c r="EE194" s="17">
        <v>0</v>
      </c>
      <c r="EF194" s="17">
        <v>0</v>
      </c>
      <c r="EG194" s="17">
        <v>0</v>
      </c>
      <c r="EH194" s="17">
        <v>0</v>
      </c>
      <c r="EI194" s="17">
        <v>0</v>
      </c>
      <c r="EJ194" s="17">
        <v>0</v>
      </c>
      <c r="EK194" s="17">
        <v>0</v>
      </c>
      <c r="EL194" s="17">
        <v>0</v>
      </c>
      <c r="EM194" s="17">
        <v>0</v>
      </c>
      <c r="EN194" s="17">
        <v>0</v>
      </c>
      <c r="EO194" s="17">
        <v>0</v>
      </c>
      <c r="EP194" s="17">
        <v>0</v>
      </c>
      <c r="EQ194" s="17">
        <v>0</v>
      </c>
      <c r="ER194" s="17">
        <v>0</v>
      </c>
      <c r="ES194" s="17">
        <v>0</v>
      </c>
      <c r="ET194" s="17">
        <v>0</v>
      </c>
      <c r="EU194" s="17">
        <v>0</v>
      </c>
      <c r="EV194" s="17">
        <v>0</v>
      </c>
      <c r="EW194" s="17">
        <v>0</v>
      </c>
      <c r="EX194" s="17">
        <v>0</v>
      </c>
      <c r="EY194" s="17">
        <v>0</v>
      </c>
      <c r="EZ194" s="17">
        <v>0</v>
      </c>
      <c r="FA194" s="17">
        <v>0</v>
      </c>
      <c r="FB194" s="17">
        <v>0</v>
      </c>
      <c r="FC194" s="17">
        <v>0</v>
      </c>
      <c r="FD194" s="17">
        <v>0</v>
      </c>
      <c r="FE194" s="17">
        <v>0</v>
      </c>
      <c r="FF194" s="17">
        <v>0</v>
      </c>
      <c r="FG194" s="17">
        <v>0</v>
      </c>
      <c r="FH194" s="17">
        <v>0</v>
      </c>
      <c r="FI194" s="17">
        <v>0</v>
      </c>
      <c r="FJ194" s="17">
        <v>0</v>
      </c>
      <c r="FK194" s="17">
        <v>0</v>
      </c>
      <c r="FL194" s="17">
        <v>0</v>
      </c>
      <c r="FM194" s="17">
        <v>0</v>
      </c>
      <c r="FN194" s="17">
        <v>0</v>
      </c>
      <c r="FO194" s="17">
        <v>0</v>
      </c>
      <c r="FP194" s="17">
        <v>0</v>
      </c>
      <c r="FQ194" s="17">
        <v>0</v>
      </c>
      <c r="FR194" s="17">
        <v>0</v>
      </c>
      <c r="FS194" s="17">
        <v>0</v>
      </c>
      <c r="FT194" s="17">
        <v>0</v>
      </c>
      <c r="FU194" s="17">
        <v>0</v>
      </c>
      <c r="FV194" s="17">
        <v>0</v>
      </c>
      <c r="FW194" s="17">
        <v>0</v>
      </c>
      <c r="FX194" s="17">
        <v>0</v>
      </c>
      <c r="FY194" s="17">
        <v>0</v>
      </c>
      <c r="FZ194" s="17">
        <v>0</v>
      </c>
      <c r="GA194" s="17">
        <v>0</v>
      </c>
      <c r="GB194" s="17">
        <v>0</v>
      </c>
      <c r="GC194" s="17">
        <v>0</v>
      </c>
      <c r="GD194" s="17">
        <v>0</v>
      </c>
      <c r="GE194" s="17">
        <v>0</v>
      </c>
      <c r="GF194" s="17">
        <v>0</v>
      </c>
      <c r="GG194" s="17">
        <v>0</v>
      </c>
      <c r="GH194" s="17">
        <v>0</v>
      </c>
      <c r="GI194" s="17">
        <v>0</v>
      </c>
      <c r="GJ194" s="17">
        <v>0</v>
      </c>
      <c r="GK194" s="17">
        <v>0</v>
      </c>
      <c r="GL194" s="17">
        <v>0</v>
      </c>
      <c r="GM194" s="17">
        <v>0</v>
      </c>
      <c r="GN194" s="17">
        <v>0</v>
      </c>
      <c r="GO194" s="17">
        <v>0</v>
      </c>
      <c r="GP194" s="17">
        <v>0</v>
      </c>
      <c r="GQ194" s="17">
        <v>0</v>
      </c>
      <c r="GR194" s="17">
        <v>0</v>
      </c>
      <c r="GS194" s="17">
        <v>0</v>
      </c>
      <c r="GT194" s="17">
        <v>0</v>
      </c>
      <c r="GU194" s="17">
        <v>0</v>
      </c>
      <c r="GV194" s="17">
        <v>0</v>
      </c>
      <c r="GW194" s="17">
        <v>0</v>
      </c>
      <c r="GX194" s="17">
        <v>0</v>
      </c>
      <c r="GY194" s="17">
        <v>0</v>
      </c>
      <c r="GZ194" s="17">
        <v>0</v>
      </c>
      <c r="HA194" s="17">
        <v>0</v>
      </c>
      <c r="HB194" s="17">
        <v>0</v>
      </c>
      <c r="HC194" s="17">
        <v>0</v>
      </c>
      <c r="HD194" s="17">
        <v>0</v>
      </c>
      <c r="HE194" s="17">
        <v>0</v>
      </c>
      <c r="HF194" s="17">
        <v>0</v>
      </c>
      <c r="HG194" s="17">
        <v>0</v>
      </c>
      <c r="HH194" s="17">
        <v>0</v>
      </c>
      <c r="HI194" s="17">
        <v>0</v>
      </c>
      <c r="HJ194" s="17">
        <v>0</v>
      </c>
      <c r="HK194" s="17">
        <v>0</v>
      </c>
      <c r="HL194" s="17">
        <v>0</v>
      </c>
      <c r="HM194" s="17">
        <v>0</v>
      </c>
      <c r="HN194" s="17">
        <v>0</v>
      </c>
      <c r="HO194" s="17">
        <v>0</v>
      </c>
      <c r="HP194" s="17">
        <v>0</v>
      </c>
      <c r="HQ194" s="17">
        <v>0</v>
      </c>
      <c r="HR194" s="17">
        <v>0</v>
      </c>
      <c r="HS194" s="17">
        <v>0</v>
      </c>
      <c r="HT194" s="17">
        <v>0</v>
      </c>
      <c r="HU194" s="17">
        <v>0</v>
      </c>
      <c r="HV194" s="17">
        <v>0</v>
      </c>
      <c r="HW194" s="17">
        <v>0</v>
      </c>
      <c r="HX194" s="17">
        <v>0</v>
      </c>
      <c r="HY194" s="17">
        <v>0</v>
      </c>
      <c r="HZ194" s="17">
        <v>0</v>
      </c>
      <c r="IA194" s="17">
        <v>0</v>
      </c>
      <c r="IB194" s="17">
        <v>0</v>
      </c>
      <c r="IC194" s="17">
        <v>0</v>
      </c>
      <c r="ID194" s="17">
        <v>0</v>
      </c>
      <c r="IE194" s="17">
        <v>0</v>
      </c>
      <c r="IF194" s="17">
        <v>0</v>
      </c>
      <c r="IG194" s="17">
        <v>0</v>
      </c>
      <c r="IH194" s="17">
        <v>0</v>
      </c>
      <c r="II194" s="17">
        <v>0</v>
      </c>
      <c r="IJ194" s="17">
        <v>0</v>
      </c>
      <c r="IK194" s="17">
        <v>0</v>
      </c>
      <c r="IL194" s="17">
        <v>0</v>
      </c>
      <c r="IM194" s="17">
        <v>0</v>
      </c>
      <c r="IN194" s="17">
        <v>0</v>
      </c>
      <c r="IO194" s="17">
        <v>0</v>
      </c>
      <c r="IP194" s="17">
        <v>0</v>
      </c>
      <c r="IQ194" s="17">
        <v>0</v>
      </c>
      <c r="IR194" s="17">
        <v>0</v>
      </c>
      <c r="IS194" s="17">
        <v>0</v>
      </c>
      <c r="IT194" s="17">
        <v>0</v>
      </c>
      <c r="IU194" s="17">
        <v>0</v>
      </c>
      <c r="IV194" s="17">
        <v>0</v>
      </c>
      <c r="IW194" s="17">
        <v>0</v>
      </c>
      <c r="IX194" s="17">
        <v>0</v>
      </c>
      <c r="IY194" s="17">
        <v>0</v>
      </c>
      <c r="IZ194" s="17">
        <v>0</v>
      </c>
      <c r="JA194" s="17">
        <v>0</v>
      </c>
      <c r="JB194" s="17">
        <v>0</v>
      </c>
      <c r="JC194" s="17">
        <v>0</v>
      </c>
      <c r="JD194" s="17">
        <v>0</v>
      </c>
      <c r="JE194" s="17">
        <v>0</v>
      </c>
      <c r="JF194" s="17">
        <v>0</v>
      </c>
      <c r="JG194" s="17">
        <v>0</v>
      </c>
      <c r="JH194" s="17">
        <v>0</v>
      </c>
      <c r="JI194" s="17">
        <v>0</v>
      </c>
      <c r="JJ194" s="17">
        <v>0</v>
      </c>
      <c r="JK194" s="17">
        <v>0</v>
      </c>
      <c r="JL194" s="17">
        <v>0</v>
      </c>
      <c r="JM194" s="17">
        <v>0</v>
      </c>
      <c r="JN194" s="17">
        <v>0</v>
      </c>
      <c r="JO194" s="17">
        <v>0</v>
      </c>
      <c r="JP194" s="17">
        <v>0</v>
      </c>
      <c r="JQ194" s="17">
        <v>0</v>
      </c>
      <c r="JR194" s="17">
        <v>0</v>
      </c>
      <c r="JS194" s="17">
        <v>0</v>
      </c>
      <c r="JT194" s="17">
        <v>0</v>
      </c>
      <c r="JU194" s="17">
        <v>0</v>
      </c>
      <c r="JV194" s="17">
        <v>0</v>
      </c>
      <c r="JW194" s="17">
        <v>0</v>
      </c>
      <c r="JX194" s="17">
        <v>0</v>
      </c>
      <c r="JY194" s="17">
        <v>0</v>
      </c>
    </row>
    <row r="195" spans="1:285" x14ac:dyDescent="0.15">
      <c r="A195" s="17" t="s">
        <v>142</v>
      </c>
      <c r="B195" s="17" t="s">
        <v>143</v>
      </c>
      <c r="C195" s="17">
        <v>0</v>
      </c>
      <c r="D195" s="17">
        <v>8.42</v>
      </c>
      <c r="E195" s="17">
        <v>8.42</v>
      </c>
      <c r="F195" s="17">
        <v>8.42</v>
      </c>
      <c r="G195" s="17">
        <v>8.42</v>
      </c>
      <c r="H195" s="17">
        <v>8.42</v>
      </c>
      <c r="I195" s="17">
        <v>8.42</v>
      </c>
      <c r="J195" s="17">
        <v>8.42</v>
      </c>
      <c r="K195" s="17">
        <v>8.42</v>
      </c>
      <c r="L195" s="17">
        <v>8.42</v>
      </c>
      <c r="M195" s="17">
        <v>8.42</v>
      </c>
      <c r="N195" s="17">
        <v>8.42</v>
      </c>
      <c r="O195" s="17">
        <v>8.42</v>
      </c>
      <c r="P195" s="17">
        <v>8.42</v>
      </c>
      <c r="Q195" s="17">
        <v>8.42</v>
      </c>
      <c r="R195" s="17">
        <v>8.42</v>
      </c>
      <c r="S195" s="17">
        <v>8.42</v>
      </c>
      <c r="T195" s="17">
        <v>8.42</v>
      </c>
      <c r="U195" s="17">
        <v>8.42</v>
      </c>
      <c r="V195" s="17">
        <v>8.42</v>
      </c>
      <c r="W195" s="17">
        <v>8.42</v>
      </c>
      <c r="X195" s="17">
        <v>8.42</v>
      </c>
      <c r="Y195" s="17">
        <v>8.42</v>
      </c>
      <c r="Z195" s="17">
        <v>8.42</v>
      </c>
      <c r="AA195" s="17">
        <v>8.42</v>
      </c>
      <c r="AB195" s="17">
        <v>0</v>
      </c>
      <c r="AC195" s="17">
        <v>0</v>
      </c>
      <c r="AD195" s="17">
        <v>0</v>
      </c>
      <c r="AE195" s="17">
        <v>0</v>
      </c>
      <c r="AF195" s="17">
        <v>0</v>
      </c>
      <c r="AG195" s="17">
        <v>0</v>
      </c>
      <c r="AH195" s="17">
        <v>0</v>
      </c>
      <c r="AI195" s="17">
        <v>0</v>
      </c>
      <c r="AJ195" s="17">
        <v>0</v>
      </c>
      <c r="AK195" s="17">
        <v>0</v>
      </c>
      <c r="AL195" s="17">
        <v>0</v>
      </c>
      <c r="AM195" s="17">
        <v>0</v>
      </c>
      <c r="AN195" s="17">
        <v>0</v>
      </c>
      <c r="AO195" s="17">
        <v>0</v>
      </c>
      <c r="AP195" s="17">
        <v>0</v>
      </c>
      <c r="AQ195" s="17">
        <v>0</v>
      </c>
      <c r="AR195" s="17">
        <v>0</v>
      </c>
      <c r="AS195" s="17">
        <v>0</v>
      </c>
      <c r="AT195" s="17">
        <v>0</v>
      </c>
      <c r="AU195" s="17">
        <v>0</v>
      </c>
      <c r="AV195" s="17">
        <v>0</v>
      </c>
      <c r="AW195" s="17">
        <v>0</v>
      </c>
      <c r="AX195" s="17">
        <v>0</v>
      </c>
      <c r="AY195" s="17">
        <v>0</v>
      </c>
      <c r="AZ195" s="17">
        <v>0</v>
      </c>
      <c r="BA195" s="17">
        <v>0</v>
      </c>
      <c r="BB195" s="17">
        <v>0</v>
      </c>
      <c r="BC195" s="17">
        <v>0</v>
      </c>
      <c r="BD195" s="17">
        <v>0</v>
      </c>
      <c r="BE195" s="17">
        <v>0</v>
      </c>
      <c r="BF195" s="17">
        <v>0</v>
      </c>
      <c r="BG195" s="17">
        <v>0</v>
      </c>
      <c r="BH195" s="17">
        <v>0</v>
      </c>
      <c r="BI195" s="17">
        <v>0</v>
      </c>
      <c r="BJ195" s="17">
        <v>0</v>
      </c>
      <c r="BK195" s="17">
        <v>0</v>
      </c>
      <c r="BL195" s="17">
        <v>0</v>
      </c>
      <c r="BM195" s="17">
        <v>0</v>
      </c>
      <c r="BN195" s="17">
        <v>0</v>
      </c>
      <c r="BO195" s="17">
        <v>0</v>
      </c>
      <c r="BP195" s="17">
        <v>0</v>
      </c>
      <c r="BQ195" s="17">
        <v>0</v>
      </c>
      <c r="BR195" s="17">
        <v>0</v>
      </c>
      <c r="BS195" s="17">
        <v>0</v>
      </c>
      <c r="BT195" s="17">
        <v>0</v>
      </c>
      <c r="BU195" s="17">
        <v>0</v>
      </c>
      <c r="BV195" s="17">
        <v>0</v>
      </c>
      <c r="BW195" s="17">
        <v>0</v>
      </c>
      <c r="BX195" s="17">
        <v>0</v>
      </c>
      <c r="BY195" s="17">
        <v>0</v>
      </c>
      <c r="BZ195" s="17">
        <v>0</v>
      </c>
      <c r="CA195" s="17">
        <v>0</v>
      </c>
      <c r="CB195" s="17">
        <v>0</v>
      </c>
      <c r="CC195" s="17">
        <v>0</v>
      </c>
      <c r="CD195" s="17">
        <v>0</v>
      </c>
      <c r="CE195" s="17">
        <v>0</v>
      </c>
      <c r="CF195" s="17">
        <v>0</v>
      </c>
      <c r="CG195" s="17">
        <v>0</v>
      </c>
      <c r="CH195" s="17">
        <v>0</v>
      </c>
      <c r="CI195" s="17">
        <v>0</v>
      </c>
      <c r="CJ195" s="17">
        <v>0</v>
      </c>
      <c r="CK195" s="17">
        <v>0</v>
      </c>
      <c r="CL195" s="17">
        <v>0</v>
      </c>
      <c r="CM195" s="17">
        <v>0</v>
      </c>
      <c r="CN195" s="17">
        <v>0</v>
      </c>
      <c r="CO195" s="17">
        <v>0</v>
      </c>
      <c r="CP195" s="17">
        <v>0</v>
      </c>
      <c r="CQ195" s="17">
        <v>0</v>
      </c>
      <c r="CR195" s="17">
        <v>0</v>
      </c>
      <c r="CS195" s="17">
        <v>0</v>
      </c>
      <c r="CT195" s="17">
        <v>0</v>
      </c>
      <c r="CU195" s="17">
        <v>0</v>
      </c>
      <c r="CV195" s="17">
        <v>0</v>
      </c>
      <c r="CW195" s="17">
        <v>0</v>
      </c>
      <c r="CX195" s="17">
        <v>0</v>
      </c>
      <c r="CY195" s="17">
        <v>0</v>
      </c>
      <c r="CZ195" s="17">
        <v>0</v>
      </c>
      <c r="DA195" s="17">
        <v>0</v>
      </c>
      <c r="DB195" s="17">
        <v>0</v>
      </c>
      <c r="DC195" s="17">
        <v>0</v>
      </c>
      <c r="DD195" s="17">
        <v>0</v>
      </c>
      <c r="DE195" s="17">
        <v>0</v>
      </c>
      <c r="DF195" s="17">
        <v>0</v>
      </c>
      <c r="DG195" s="17">
        <v>0</v>
      </c>
      <c r="DH195" s="17">
        <v>0</v>
      </c>
      <c r="DI195" s="17">
        <v>0</v>
      </c>
      <c r="DJ195" s="17">
        <v>0</v>
      </c>
      <c r="DK195" s="17">
        <v>0</v>
      </c>
      <c r="DL195" s="17">
        <v>0</v>
      </c>
      <c r="DM195" s="17">
        <v>0</v>
      </c>
      <c r="DN195" s="17">
        <v>0</v>
      </c>
      <c r="DO195" s="17">
        <v>0</v>
      </c>
      <c r="DP195" s="17">
        <v>0</v>
      </c>
      <c r="DQ195" s="17">
        <v>0</v>
      </c>
      <c r="DR195" s="17">
        <v>0</v>
      </c>
      <c r="DS195" s="17">
        <v>0</v>
      </c>
      <c r="DT195" s="17">
        <v>0</v>
      </c>
      <c r="DU195" s="17">
        <v>0</v>
      </c>
      <c r="DV195" s="17">
        <v>0</v>
      </c>
      <c r="DW195" s="17">
        <v>0</v>
      </c>
      <c r="DX195" s="17">
        <v>0</v>
      </c>
      <c r="DY195" s="17">
        <v>0</v>
      </c>
      <c r="DZ195" s="17">
        <v>0</v>
      </c>
      <c r="EA195" s="17">
        <v>0</v>
      </c>
      <c r="EB195" s="17">
        <v>0</v>
      </c>
      <c r="EC195" s="17">
        <v>0</v>
      </c>
      <c r="ED195" s="17">
        <v>0</v>
      </c>
      <c r="EE195" s="17">
        <v>0</v>
      </c>
      <c r="EF195" s="17">
        <v>0</v>
      </c>
      <c r="EG195" s="17">
        <v>0</v>
      </c>
      <c r="EH195" s="17">
        <v>0</v>
      </c>
      <c r="EI195" s="17">
        <v>0</v>
      </c>
      <c r="EJ195" s="17">
        <v>0</v>
      </c>
      <c r="EK195" s="17">
        <v>0</v>
      </c>
      <c r="EL195" s="17">
        <v>0</v>
      </c>
      <c r="EM195" s="17">
        <v>0</v>
      </c>
      <c r="EN195" s="17">
        <v>0</v>
      </c>
      <c r="EO195" s="17">
        <v>0</v>
      </c>
      <c r="EP195" s="17">
        <v>0</v>
      </c>
      <c r="EQ195" s="17">
        <v>0</v>
      </c>
      <c r="ER195" s="17">
        <v>0</v>
      </c>
      <c r="ES195" s="17">
        <v>0</v>
      </c>
      <c r="ET195" s="17">
        <v>0</v>
      </c>
      <c r="EU195" s="17">
        <v>0</v>
      </c>
      <c r="EV195" s="17">
        <v>0</v>
      </c>
      <c r="EW195" s="17">
        <v>0</v>
      </c>
      <c r="EX195" s="17">
        <v>0</v>
      </c>
      <c r="EY195" s="17">
        <v>0</v>
      </c>
      <c r="EZ195" s="17">
        <v>0</v>
      </c>
      <c r="FA195" s="17">
        <v>0</v>
      </c>
      <c r="FB195" s="17">
        <v>0</v>
      </c>
      <c r="FC195" s="17">
        <v>0</v>
      </c>
      <c r="FD195" s="17">
        <v>0</v>
      </c>
      <c r="FE195" s="17">
        <v>0</v>
      </c>
      <c r="FF195" s="17">
        <v>0</v>
      </c>
      <c r="FG195" s="17">
        <v>0</v>
      </c>
      <c r="FH195" s="17">
        <v>0</v>
      </c>
      <c r="FI195" s="17">
        <v>0</v>
      </c>
      <c r="FJ195" s="17">
        <v>0</v>
      </c>
      <c r="FK195" s="17">
        <v>0</v>
      </c>
      <c r="FL195" s="17">
        <v>0</v>
      </c>
      <c r="FM195" s="17">
        <v>0</v>
      </c>
      <c r="FN195" s="17">
        <v>0</v>
      </c>
      <c r="FO195" s="17">
        <v>0</v>
      </c>
      <c r="FP195" s="17">
        <v>0</v>
      </c>
      <c r="FQ195" s="17">
        <v>0</v>
      </c>
      <c r="FR195" s="17">
        <v>0</v>
      </c>
      <c r="FS195" s="17">
        <v>0</v>
      </c>
      <c r="FT195" s="17">
        <v>0</v>
      </c>
      <c r="FU195" s="17">
        <v>0</v>
      </c>
      <c r="FV195" s="17">
        <v>0</v>
      </c>
      <c r="FW195" s="17">
        <v>0</v>
      </c>
      <c r="FX195" s="17">
        <v>0</v>
      </c>
      <c r="FY195" s="17">
        <v>0</v>
      </c>
      <c r="FZ195" s="17">
        <v>0</v>
      </c>
      <c r="GA195" s="17">
        <v>0</v>
      </c>
      <c r="GB195" s="17">
        <v>0</v>
      </c>
      <c r="GC195" s="17">
        <v>0</v>
      </c>
      <c r="GD195" s="17">
        <v>0</v>
      </c>
      <c r="GE195" s="17">
        <v>0</v>
      </c>
      <c r="GF195" s="17">
        <v>0</v>
      </c>
      <c r="GG195" s="17">
        <v>0</v>
      </c>
      <c r="GH195" s="17">
        <v>0</v>
      </c>
      <c r="GI195" s="17">
        <v>0</v>
      </c>
      <c r="GJ195" s="17">
        <v>0</v>
      </c>
      <c r="GK195" s="17">
        <v>0</v>
      </c>
      <c r="GL195" s="17">
        <v>0</v>
      </c>
      <c r="GM195" s="17">
        <v>0</v>
      </c>
      <c r="GN195" s="17">
        <v>0</v>
      </c>
      <c r="GO195" s="17">
        <v>0</v>
      </c>
      <c r="GP195" s="17">
        <v>0</v>
      </c>
      <c r="GQ195" s="17">
        <v>0</v>
      </c>
      <c r="GR195" s="17">
        <v>0</v>
      </c>
      <c r="GS195" s="17">
        <v>0</v>
      </c>
      <c r="GT195" s="17">
        <v>0</v>
      </c>
      <c r="GU195" s="17">
        <v>0</v>
      </c>
      <c r="GV195" s="17">
        <v>0</v>
      </c>
      <c r="GW195" s="17">
        <v>0</v>
      </c>
      <c r="GX195" s="17">
        <v>0</v>
      </c>
      <c r="GY195" s="17">
        <v>0</v>
      </c>
      <c r="GZ195" s="17">
        <v>0</v>
      </c>
      <c r="HA195" s="17">
        <v>0</v>
      </c>
      <c r="HB195" s="17">
        <v>0</v>
      </c>
      <c r="HC195" s="17">
        <v>0</v>
      </c>
      <c r="HD195" s="17">
        <v>0</v>
      </c>
      <c r="HE195" s="17">
        <v>0</v>
      </c>
      <c r="HF195" s="17">
        <v>0</v>
      </c>
      <c r="HG195" s="17">
        <v>0</v>
      </c>
      <c r="HH195" s="17">
        <v>0</v>
      </c>
      <c r="HI195" s="17">
        <v>0</v>
      </c>
      <c r="HJ195" s="17">
        <v>0</v>
      </c>
      <c r="HK195" s="17">
        <v>0</v>
      </c>
      <c r="HL195" s="17">
        <v>0</v>
      </c>
      <c r="HM195" s="17">
        <v>0</v>
      </c>
      <c r="HN195" s="17">
        <v>0</v>
      </c>
      <c r="HO195" s="17">
        <v>0</v>
      </c>
      <c r="HP195" s="17">
        <v>0</v>
      </c>
      <c r="HQ195" s="17">
        <v>0</v>
      </c>
      <c r="HR195" s="17">
        <v>0</v>
      </c>
      <c r="HS195" s="17">
        <v>0</v>
      </c>
      <c r="HT195" s="17">
        <v>0</v>
      </c>
      <c r="HU195" s="17">
        <v>0</v>
      </c>
      <c r="HV195" s="17">
        <v>0</v>
      </c>
      <c r="HW195" s="17">
        <v>0</v>
      </c>
      <c r="HX195" s="17">
        <v>0</v>
      </c>
      <c r="HY195" s="17">
        <v>0</v>
      </c>
      <c r="HZ195" s="17">
        <v>0</v>
      </c>
      <c r="IA195" s="17">
        <v>0</v>
      </c>
      <c r="IB195" s="17">
        <v>0</v>
      </c>
      <c r="IC195" s="17">
        <v>0</v>
      </c>
      <c r="ID195" s="17">
        <v>0</v>
      </c>
      <c r="IE195" s="17">
        <v>0</v>
      </c>
      <c r="IF195" s="17">
        <v>0</v>
      </c>
      <c r="IG195" s="17">
        <v>0</v>
      </c>
      <c r="IH195" s="17">
        <v>0</v>
      </c>
      <c r="II195" s="17">
        <v>0</v>
      </c>
      <c r="IJ195" s="17">
        <v>0</v>
      </c>
      <c r="IK195" s="17">
        <v>0</v>
      </c>
      <c r="IL195" s="17">
        <v>0</v>
      </c>
      <c r="IM195" s="17">
        <v>0</v>
      </c>
      <c r="IN195" s="17">
        <v>0</v>
      </c>
      <c r="IO195" s="17">
        <v>0</v>
      </c>
      <c r="IP195" s="17">
        <v>0</v>
      </c>
      <c r="IQ195" s="17">
        <v>0</v>
      </c>
      <c r="IR195" s="17">
        <v>0</v>
      </c>
      <c r="IS195" s="17">
        <v>0</v>
      </c>
      <c r="IT195" s="17">
        <v>0</v>
      </c>
      <c r="IU195" s="17">
        <v>0</v>
      </c>
      <c r="IV195" s="17">
        <v>0</v>
      </c>
      <c r="IW195" s="17">
        <v>0</v>
      </c>
      <c r="IX195" s="17">
        <v>0</v>
      </c>
      <c r="IY195" s="17">
        <v>0</v>
      </c>
      <c r="IZ195" s="17">
        <v>0</v>
      </c>
      <c r="JA195" s="17">
        <v>0</v>
      </c>
      <c r="JB195" s="17">
        <v>0</v>
      </c>
      <c r="JC195" s="17">
        <v>0</v>
      </c>
      <c r="JD195" s="17">
        <v>0</v>
      </c>
      <c r="JE195" s="17">
        <v>0</v>
      </c>
      <c r="JF195" s="17">
        <v>0</v>
      </c>
      <c r="JG195" s="17">
        <v>0</v>
      </c>
      <c r="JH195" s="17">
        <v>0</v>
      </c>
      <c r="JI195" s="17">
        <v>0</v>
      </c>
      <c r="JJ195" s="17">
        <v>0</v>
      </c>
      <c r="JK195" s="17">
        <v>0</v>
      </c>
      <c r="JL195" s="17">
        <v>0</v>
      </c>
      <c r="JM195" s="17">
        <v>0</v>
      </c>
      <c r="JN195" s="17">
        <v>0</v>
      </c>
      <c r="JO195" s="17">
        <v>0</v>
      </c>
      <c r="JP195" s="17">
        <v>0</v>
      </c>
      <c r="JQ195" s="17">
        <v>0</v>
      </c>
      <c r="JR195" s="17">
        <v>0</v>
      </c>
      <c r="JS195" s="17">
        <v>0</v>
      </c>
      <c r="JT195" s="17">
        <v>0</v>
      </c>
      <c r="JU195" s="17">
        <v>0</v>
      </c>
      <c r="JV195" s="17">
        <v>0</v>
      </c>
      <c r="JW195" s="17">
        <v>0</v>
      </c>
      <c r="JX195" s="17">
        <v>0</v>
      </c>
      <c r="JY195" s="17">
        <v>0</v>
      </c>
    </row>
    <row r="196" spans="1:285" x14ac:dyDescent="0.15">
      <c r="A196" s="17" t="s">
        <v>938</v>
      </c>
      <c r="B196" s="17" t="s">
        <v>939</v>
      </c>
      <c r="C196" s="17">
        <v>0</v>
      </c>
      <c r="D196" s="17">
        <v>12.04</v>
      </c>
      <c r="E196" s="17">
        <v>12.04</v>
      </c>
      <c r="F196" s="17">
        <v>12.04</v>
      </c>
      <c r="G196" s="17">
        <v>12.04</v>
      </c>
      <c r="H196" s="17">
        <v>12.04</v>
      </c>
      <c r="I196" s="17">
        <v>12.8</v>
      </c>
      <c r="J196" s="17">
        <v>12.8</v>
      </c>
      <c r="K196" s="17">
        <v>12.8</v>
      </c>
      <c r="L196" s="17">
        <v>12.8</v>
      </c>
      <c r="M196" s="17">
        <v>12.8</v>
      </c>
      <c r="N196" s="17">
        <v>13.17</v>
      </c>
      <c r="O196" s="17">
        <v>12.95</v>
      </c>
      <c r="P196" s="17">
        <v>12.84</v>
      </c>
      <c r="Q196" s="17">
        <v>12.83</v>
      </c>
      <c r="R196" s="17">
        <v>12.85</v>
      </c>
      <c r="S196" s="17">
        <v>12.85</v>
      </c>
      <c r="T196" s="17">
        <v>12.66</v>
      </c>
      <c r="U196" s="17">
        <v>12.72</v>
      </c>
      <c r="V196" s="17">
        <v>12.84</v>
      </c>
      <c r="W196" s="17">
        <v>12.82</v>
      </c>
      <c r="X196" s="17">
        <v>12.78</v>
      </c>
      <c r="Y196" s="17">
        <v>12.78</v>
      </c>
      <c r="Z196" s="17">
        <v>12.74</v>
      </c>
      <c r="AA196" s="17">
        <v>12.74</v>
      </c>
      <c r="AB196" s="17">
        <v>0</v>
      </c>
      <c r="AC196" s="17">
        <v>0</v>
      </c>
      <c r="AD196" s="17">
        <v>0</v>
      </c>
      <c r="AE196" s="17">
        <v>0</v>
      </c>
      <c r="AF196" s="17">
        <v>0</v>
      </c>
      <c r="AG196" s="17">
        <v>0</v>
      </c>
      <c r="AH196" s="17">
        <v>0</v>
      </c>
      <c r="AI196" s="17">
        <v>0</v>
      </c>
      <c r="AJ196" s="17">
        <v>0</v>
      </c>
      <c r="AK196" s="17">
        <v>0</v>
      </c>
      <c r="AL196" s="17">
        <v>0</v>
      </c>
      <c r="AM196" s="17">
        <v>0</v>
      </c>
      <c r="AN196" s="17">
        <v>0</v>
      </c>
      <c r="AO196" s="17">
        <v>0</v>
      </c>
      <c r="AP196" s="17">
        <v>0</v>
      </c>
      <c r="AQ196" s="17">
        <v>0</v>
      </c>
      <c r="AR196" s="17">
        <v>0</v>
      </c>
      <c r="AS196" s="17">
        <v>0</v>
      </c>
      <c r="AT196" s="17">
        <v>0</v>
      </c>
      <c r="AU196" s="17">
        <v>0</v>
      </c>
      <c r="AV196" s="17">
        <v>0</v>
      </c>
      <c r="AW196" s="17">
        <v>0</v>
      </c>
      <c r="AX196" s="17">
        <v>0</v>
      </c>
      <c r="AY196" s="17">
        <v>0</v>
      </c>
      <c r="AZ196" s="17">
        <v>0</v>
      </c>
      <c r="BA196" s="17">
        <v>0</v>
      </c>
      <c r="BB196" s="17">
        <v>0</v>
      </c>
      <c r="BC196" s="17">
        <v>0</v>
      </c>
      <c r="BD196" s="17">
        <v>0</v>
      </c>
      <c r="BE196" s="17">
        <v>0</v>
      </c>
      <c r="BF196" s="17">
        <v>0</v>
      </c>
      <c r="BG196" s="17">
        <v>0</v>
      </c>
      <c r="BH196" s="17">
        <v>0</v>
      </c>
      <c r="BI196" s="17">
        <v>0</v>
      </c>
      <c r="BJ196" s="17">
        <v>0</v>
      </c>
      <c r="BK196" s="17">
        <v>0</v>
      </c>
      <c r="BL196" s="17">
        <v>0</v>
      </c>
      <c r="BM196" s="17">
        <v>0</v>
      </c>
      <c r="BN196" s="17">
        <v>0</v>
      </c>
      <c r="BO196" s="17">
        <v>0</v>
      </c>
      <c r="BP196" s="17">
        <v>0</v>
      </c>
      <c r="BQ196" s="17">
        <v>0</v>
      </c>
      <c r="BR196" s="17">
        <v>0</v>
      </c>
      <c r="BS196" s="17">
        <v>0</v>
      </c>
      <c r="BT196" s="17">
        <v>0</v>
      </c>
      <c r="BU196" s="17">
        <v>0</v>
      </c>
      <c r="BV196" s="17">
        <v>0</v>
      </c>
      <c r="BW196" s="17">
        <v>0</v>
      </c>
      <c r="BX196" s="17">
        <v>0</v>
      </c>
      <c r="BY196" s="17">
        <v>0</v>
      </c>
      <c r="BZ196" s="17">
        <v>0</v>
      </c>
      <c r="CA196" s="17">
        <v>0</v>
      </c>
      <c r="CB196" s="17">
        <v>0</v>
      </c>
      <c r="CC196" s="17">
        <v>0</v>
      </c>
      <c r="CD196" s="17">
        <v>0</v>
      </c>
      <c r="CE196" s="17">
        <v>0</v>
      </c>
      <c r="CF196" s="17">
        <v>0</v>
      </c>
      <c r="CG196" s="17">
        <v>0</v>
      </c>
      <c r="CH196" s="17">
        <v>0</v>
      </c>
      <c r="CI196" s="17">
        <v>0</v>
      </c>
      <c r="CJ196" s="17">
        <v>0</v>
      </c>
      <c r="CK196" s="17">
        <v>0</v>
      </c>
      <c r="CL196" s="17">
        <v>0</v>
      </c>
      <c r="CM196" s="17">
        <v>0</v>
      </c>
      <c r="CN196" s="17">
        <v>0</v>
      </c>
      <c r="CO196" s="17">
        <v>0</v>
      </c>
      <c r="CP196" s="17">
        <v>0</v>
      </c>
      <c r="CQ196" s="17">
        <v>0</v>
      </c>
      <c r="CR196" s="17">
        <v>0</v>
      </c>
      <c r="CS196" s="17">
        <v>0</v>
      </c>
      <c r="CT196" s="17">
        <v>0</v>
      </c>
      <c r="CU196" s="17">
        <v>0</v>
      </c>
      <c r="CV196" s="17">
        <v>0</v>
      </c>
      <c r="CW196" s="17">
        <v>0</v>
      </c>
      <c r="CX196" s="17">
        <v>0</v>
      </c>
      <c r="CY196" s="17">
        <v>0</v>
      </c>
      <c r="CZ196" s="17">
        <v>0</v>
      </c>
      <c r="DA196" s="17">
        <v>0</v>
      </c>
      <c r="DB196" s="17">
        <v>0</v>
      </c>
      <c r="DC196" s="17">
        <v>0</v>
      </c>
      <c r="DD196" s="17">
        <v>0</v>
      </c>
      <c r="DE196" s="17">
        <v>0</v>
      </c>
      <c r="DF196" s="17">
        <v>0</v>
      </c>
      <c r="DG196" s="17">
        <v>0</v>
      </c>
      <c r="DH196" s="17">
        <v>0</v>
      </c>
      <c r="DI196" s="17">
        <v>0</v>
      </c>
      <c r="DJ196" s="17">
        <v>0</v>
      </c>
      <c r="DK196" s="17">
        <v>0</v>
      </c>
      <c r="DL196" s="17">
        <v>0</v>
      </c>
      <c r="DM196" s="17">
        <v>0</v>
      </c>
      <c r="DN196" s="17">
        <v>0</v>
      </c>
      <c r="DO196" s="17">
        <v>0</v>
      </c>
      <c r="DP196" s="17">
        <v>0</v>
      </c>
      <c r="DQ196" s="17">
        <v>0</v>
      </c>
      <c r="DR196" s="17">
        <v>0</v>
      </c>
      <c r="DS196" s="17">
        <v>0</v>
      </c>
      <c r="DT196" s="17">
        <v>0</v>
      </c>
      <c r="DU196" s="17">
        <v>0</v>
      </c>
      <c r="DV196" s="17">
        <v>0</v>
      </c>
      <c r="DW196" s="17">
        <v>0</v>
      </c>
      <c r="DX196" s="17">
        <v>0</v>
      </c>
      <c r="DY196" s="17">
        <v>0</v>
      </c>
      <c r="DZ196" s="17">
        <v>0</v>
      </c>
      <c r="EA196" s="17">
        <v>0</v>
      </c>
      <c r="EB196" s="17">
        <v>0</v>
      </c>
      <c r="EC196" s="17">
        <v>0</v>
      </c>
      <c r="ED196" s="17">
        <v>0</v>
      </c>
      <c r="EE196" s="17">
        <v>0</v>
      </c>
      <c r="EF196" s="17">
        <v>0</v>
      </c>
      <c r="EG196" s="17">
        <v>0</v>
      </c>
      <c r="EH196" s="17">
        <v>0</v>
      </c>
      <c r="EI196" s="17">
        <v>0</v>
      </c>
      <c r="EJ196" s="17">
        <v>0</v>
      </c>
      <c r="EK196" s="17">
        <v>0</v>
      </c>
      <c r="EL196" s="17">
        <v>0</v>
      </c>
      <c r="EM196" s="17">
        <v>0</v>
      </c>
      <c r="EN196" s="17">
        <v>0</v>
      </c>
      <c r="EO196" s="17">
        <v>0</v>
      </c>
      <c r="EP196" s="17">
        <v>0</v>
      </c>
      <c r="EQ196" s="17">
        <v>0</v>
      </c>
      <c r="ER196" s="17">
        <v>0</v>
      </c>
      <c r="ES196" s="17">
        <v>0</v>
      </c>
      <c r="ET196" s="17">
        <v>0</v>
      </c>
      <c r="EU196" s="17">
        <v>0</v>
      </c>
      <c r="EV196" s="17">
        <v>0</v>
      </c>
      <c r="EW196" s="17">
        <v>0</v>
      </c>
      <c r="EX196" s="17">
        <v>0</v>
      </c>
      <c r="EY196" s="17">
        <v>0</v>
      </c>
      <c r="EZ196" s="17">
        <v>0</v>
      </c>
      <c r="FA196" s="17">
        <v>0</v>
      </c>
      <c r="FB196" s="17">
        <v>0</v>
      </c>
      <c r="FC196" s="17">
        <v>0</v>
      </c>
      <c r="FD196" s="17">
        <v>0</v>
      </c>
      <c r="FE196" s="17">
        <v>0</v>
      </c>
      <c r="FF196" s="17">
        <v>0</v>
      </c>
      <c r="FG196" s="17">
        <v>0</v>
      </c>
      <c r="FH196" s="17">
        <v>0</v>
      </c>
      <c r="FI196" s="17">
        <v>0</v>
      </c>
      <c r="FJ196" s="17">
        <v>0</v>
      </c>
      <c r="FK196" s="17">
        <v>0</v>
      </c>
      <c r="FL196" s="17">
        <v>0</v>
      </c>
      <c r="FM196" s="17">
        <v>0</v>
      </c>
      <c r="FN196" s="17">
        <v>0</v>
      </c>
      <c r="FO196" s="17">
        <v>0</v>
      </c>
      <c r="FP196" s="17">
        <v>0</v>
      </c>
      <c r="FQ196" s="17">
        <v>0</v>
      </c>
      <c r="FR196" s="17">
        <v>0</v>
      </c>
      <c r="FS196" s="17">
        <v>0</v>
      </c>
      <c r="FT196" s="17">
        <v>0</v>
      </c>
      <c r="FU196" s="17">
        <v>0</v>
      </c>
      <c r="FV196" s="17">
        <v>0</v>
      </c>
      <c r="FW196" s="17">
        <v>0</v>
      </c>
      <c r="FX196" s="17">
        <v>0</v>
      </c>
      <c r="FY196" s="17">
        <v>0</v>
      </c>
      <c r="FZ196" s="17">
        <v>0</v>
      </c>
      <c r="GA196" s="17">
        <v>0</v>
      </c>
      <c r="GB196" s="17">
        <v>0</v>
      </c>
      <c r="GC196" s="17">
        <v>0</v>
      </c>
      <c r="GD196" s="17">
        <v>0</v>
      </c>
      <c r="GE196" s="17">
        <v>0</v>
      </c>
      <c r="GF196" s="17">
        <v>0</v>
      </c>
      <c r="GG196" s="17">
        <v>0</v>
      </c>
      <c r="GH196" s="17">
        <v>0</v>
      </c>
      <c r="GI196" s="17">
        <v>0</v>
      </c>
      <c r="GJ196" s="17">
        <v>0</v>
      </c>
      <c r="GK196" s="17">
        <v>0</v>
      </c>
      <c r="GL196" s="17">
        <v>0</v>
      </c>
      <c r="GM196" s="17">
        <v>0</v>
      </c>
      <c r="GN196" s="17">
        <v>0</v>
      </c>
      <c r="GO196" s="17">
        <v>0</v>
      </c>
      <c r="GP196" s="17">
        <v>0</v>
      </c>
      <c r="GQ196" s="17">
        <v>0</v>
      </c>
      <c r="GR196" s="17">
        <v>0</v>
      </c>
      <c r="GS196" s="17">
        <v>0</v>
      </c>
      <c r="GT196" s="17">
        <v>0</v>
      </c>
      <c r="GU196" s="17">
        <v>0</v>
      </c>
      <c r="GV196" s="17">
        <v>0</v>
      </c>
      <c r="GW196" s="17">
        <v>0</v>
      </c>
      <c r="GX196" s="17">
        <v>0</v>
      </c>
      <c r="GY196" s="17">
        <v>0</v>
      </c>
      <c r="GZ196" s="17">
        <v>0</v>
      </c>
      <c r="HA196" s="17">
        <v>0</v>
      </c>
      <c r="HB196" s="17">
        <v>0</v>
      </c>
      <c r="HC196" s="17">
        <v>0</v>
      </c>
      <c r="HD196" s="17">
        <v>0</v>
      </c>
      <c r="HE196" s="17">
        <v>0</v>
      </c>
      <c r="HF196" s="17">
        <v>0</v>
      </c>
      <c r="HG196" s="17">
        <v>0</v>
      </c>
      <c r="HH196" s="17">
        <v>0</v>
      </c>
      <c r="HI196" s="17">
        <v>0</v>
      </c>
      <c r="HJ196" s="17">
        <v>0</v>
      </c>
      <c r="HK196" s="17">
        <v>0</v>
      </c>
      <c r="HL196" s="17">
        <v>0</v>
      </c>
      <c r="HM196" s="17">
        <v>0</v>
      </c>
      <c r="HN196" s="17">
        <v>0</v>
      </c>
      <c r="HO196" s="17">
        <v>0</v>
      </c>
      <c r="HP196" s="17">
        <v>0</v>
      </c>
      <c r="HQ196" s="17">
        <v>0</v>
      </c>
      <c r="HR196" s="17">
        <v>0</v>
      </c>
      <c r="HS196" s="17">
        <v>0</v>
      </c>
      <c r="HT196" s="17">
        <v>0</v>
      </c>
      <c r="HU196" s="17">
        <v>0</v>
      </c>
      <c r="HV196" s="17">
        <v>0</v>
      </c>
      <c r="HW196" s="17">
        <v>0</v>
      </c>
      <c r="HX196" s="17">
        <v>0</v>
      </c>
      <c r="HY196" s="17">
        <v>0</v>
      </c>
      <c r="HZ196" s="17">
        <v>0</v>
      </c>
      <c r="IA196" s="17">
        <v>0</v>
      </c>
      <c r="IB196" s="17">
        <v>0</v>
      </c>
      <c r="IC196" s="17">
        <v>0</v>
      </c>
      <c r="ID196" s="17">
        <v>0</v>
      </c>
      <c r="IE196" s="17">
        <v>0</v>
      </c>
      <c r="IF196" s="17">
        <v>0</v>
      </c>
      <c r="IG196" s="17">
        <v>0</v>
      </c>
      <c r="IH196" s="17">
        <v>0</v>
      </c>
      <c r="II196" s="17">
        <v>0</v>
      </c>
      <c r="IJ196" s="17">
        <v>0</v>
      </c>
      <c r="IK196" s="17">
        <v>0</v>
      </c>
      <c r="IL196" s="17">
        <v>0</v>
      </c>
      <c r="IM196" s="17">
        <v>0</v>
      </c>
      <c r="IN196" s="17">
        <v>0</v>
      </c>
      <c r="IO196" s="17">
        <v>0</v>
      </c>
      <c r="IP196" s="17">
        <v>0</v>
      </c>
      <c r="IQ196" s="17">
        <v>0</v>
      </c>
      <c r="IR196" s="17">
        <v>0</v>
      </c>
      <c r="IS196" s="17">
        <v>0</v>
      </c>
      <c r="IT196" s="17">
        <v>0</v>
      </c>
      <c r="IU196" s="17">
        <v>0</v>
      </c>
      <c r="IV196" s="17">
        <v>0</v>
      </c>
      <c r="IW196" s="17">
        <v>0</v>
      </c>
      <c r="IX196" s="17">
        <v>0</v>
      </c>
      <c r="IY196" s="17">
        <v>0</v>
      </c>
      <c r="IZ196" s="17">
        <v>0</v>
      </c>
      <c r="JA196" s="17">
        <v>0</v>
      </c>
      <c r="JB196" s="17">
        <v>0</v>
      </c>
      <c r="JC196" s="17">
        <v>0</v>
      </c>
      <c r="JD196" s="17">
        <v>0</v>
      </c>
      <c r="JE196" s="17">
        <v>0</v>
      </c>
      <c r="JF196" s="17">
        <v>0</v>
      </c>
      <c r="JG196" s="17">
        <v>0</v>
      </c>
      <c r="JH196" s="17">
        <v>0</v>
      </c>
      <c r="JI196" s="17">
        <v>0</v>
      </c>
      <c r="JJ196" s="17">
        <v>0</v>
      </c>
      <c r="JK196" s="17">
        <v>0</v>
      </c>
      <c r="JL196" s="17">
        <v>0</v>
      </c>
      <c r="JM196" s="17">
        <v>0</v>
      </c>
      <c r="JN196" s="17">
        <v>0</v>
      </c>
      <c r="JO196" s="17">
        <v>0</v>
      </c>
      <c r="JP196" s="17">
        <v>0</v>
      </c>
      <c r="JQ196" s="17">
        <v>0</v>
      </c>
      <c r="JR196" s="17">
        <v>0</v>
      </c>
      <c r="JS196" s="17">
        <v>0</v>
      </c>
      <c r="JT196" s="17">
        <v>0</v>
      </c>
      <c r="JU196" s="17">
        <v>0</v>
      </c>
      <c r="JV196" s="17">
        <v>0</v>
      </c>
      <c r="JW196" s="17">
        <v>0</v>
      </c>
      <c r="JX196" s="17">
        <v>0</v>
      </c>
      <c r="JY196" s="17">
        <v>0</v>
      </c>
    </row>
    <row r="197" spans="1:285" x14ac:dyDescent="0.15">
      <c r="A197" s="17" t="s">
        <v>202</v>
      </c>
      <c r="B197" s="17" t="s">
        <v>203</v>
      </c>
      <c r="C197" s="17">
        <v>0</v>
      </c>
      <c r="D197" s="17">
        <v>20.21</v>
      </c>
      <c r="E197" s="17">
        <v>20.21</v>
      </c>
      <c r="F197" s="17">
        <v>20.21</v>
      </c>
      <c r="G197" s="17">
        <v>20.21</v>
      </c>
      <c r="H197" s="17">
        <v>20.21</v>
      </c>
      <c r="I197" s="17">
        <v>20.420000000000002</v>
      </c>
      <c r="J197" s="17">
        <v>20.420000000000002</v>
      </c>
      <c r="K197" s="17">
        <v>20.420000000000002</v>
      </c>
      <c r="L197" s="17">
        <v>20.420000000000002</v>
      </c>
      <c r="M197" s="17">
        <v>20.420000000000002</v>
      </c>
      <c r="N197" s="17">
        <v>20.440000000000001</v>
      </c>
      <c r="O197" s="17">
        <v>20.399999999999999</v>
      </c>
      <c r="P197" s="17">
        <v>20.37</v>
      </c>
      <c r="Q197" s="17">
        <v>20.36</v>
      </c>
      <c r="R197" s="17">
        <v>20.39</v>
      </c>
      <c r="S197" s="17">
        <v>20.420000000000002</v>
      </c>
      <c r="T197" s="17">
        <v>20.440000000000001</v>
      </c>
      <c r="U197" s="17">
        <v>20.420000000000002</v>
      </c>
      <c r="V197" s="17">
        <v>20.43</v>
      </c>
      <c r="W197" s="17">
        <v>20.420000000000002</v>
      </c>
      <c r="X197" s="17">
        <v>20.43</v>
      </c>
      <c r="Y197" s="17">
        <v>20.41</v>
      </c>
      <c r="Z197" s="17">
        <v>20.440000000000001</v>
      </c>
      <c r="AA197" s="17">
        <v>20.43</v>
      </c>
      <c r="AB197" s="17">
        <v>0</v>
      </c>
      <c r="AC197" s="17">
        <v>0</v>
      </c>
      <c r="AD197" s="17">
        <v>0</v>
      </c>
      <c r="AE197" s="17">
        <v>0</v>
      </c>
      <c r="AF197" s="17">
        <v>0</v>
      </c>
      <c r="AG197" s="17">
        <v>0</v>
      </c>
      <c r="AH197" s="17">
        <v>0</v>
      </c>
      <c r="AI197" s="17">
        <v>0</v>
      </c>
      <c r="AJ197" s="17">
        <v>0</v>
      </c>
      <c r="AK197" s="17">
        <v>0</v>
      </c>
      <c r="AL197" s="17">
        <v>0</v>
      </c>
      <c r="AM197" s="17">
        <v>0</v>
      </c>
      <c r="AN197" s="17">
        <v>0</v>
      </c>
      <c r="AO197" s="17">
        <v>0</v>
      </c>
      <c r="AP197" s="17">
        <v>0</v>
      </c>
      <c r="AQ197" s="17">
        <v>0</v>
      </c>
      <c r="AR197" s="17">
        <v>0</v>
      </c>
      <c r="AS197" s="17">
        <v>0</v>
      </c>
      <c r="AT197" s="17">
        <v>0</v>
      </c>
      <c r="AU197" s="17">
        <v>0</v>
      </c>
      <c r="AV197" s="17">
        <v>0</v>
      </c>
      <c r="AW197" s="17">
        <v>0</v>
      </c>
      <c r="AX197" s="17">
        <v>0</v>
      </c>
      <c r="AY197" s="17">
        <v>0</v>
      </c>
      <c r="AZ197" s="17">
        <v>0</v>
      </c>
      <c r="BA197" s="17">
        <v>0</v>
      </c>
      <c r="BB197" s="17">
        <v>0</v>
      </c>
      <c r="BC197" s="17">
        <v>0</v>
      </c>
      <c r="BD197" s="17">
        <v>0</v>
      </c>
      <c r="BE197" s="17">
        <v>0</v>
      </c>
      <c r="BF197" s="17">
        <v>0</v>
      </c>
      <c r="BG197" s="17">
        <v>0</v>
      </c>
      <c r="BH197" s="17">
        <v>0</v>
      </c>
      <c r="BI197" s="17">
        <v>0</v>
      </c>
      <c r="BJ197" s="17">
        <v>0</v>
      </c>
      <c r="BK197" s="17">
        <v>0</v>
      </c>
      <c r="BL197" s="17">
        <v>0</v>
      </c>
      <c r="BM197" s="17">
        <v>0</v>
      </c>
      <c r="BN197" s="17">
        <v>0</v>
      </c>
      <c r="BO197" s="17">
        <v>0</v>
      </c>
      <c r="BP197" s="17">
        <v>0</v>
      </c>
      <c r="BQ197" s="17">
        <v>0</v>
      </c>
      <c r="BR197" s="17">
        <v>0</v>
      </c>
      <c r="BS197" s="17">
        <v>0</v>
      </c>
      <c r="BT197" s="17">
        <v>0</v>
      </c>
      <c r="BU197" s="17">
        <v>0</v>
      </c>
      <c r="BV197" s="17">
        <v>0</v>
      </c>
      <c r="BW197" s="17">
        <v>0</v>
      </c>
      <c r="BX197" s="17">
        <v>0</v>
      </c>
      <c r="BY197" s="17">
        <v>0</v>
      </c>
      <c r="BZ197" s="17">
        <v>0</v>
      </c>
      <c r="CA197" s="17">
        <v>0</v>
      </c>
      <c r="CB197" s="17">
        <v>0</v>
      </c>
      <c r="CC197" s="17">
        <v>0</v>
      </c>
      <c r="CD197" s="17">
        <v>0</v>
      </c>
      <c r="CE197" s="17">
        <v>0</v>
      </c>
      <c r="CF197" s="17">
        <v>0</v>
      </c>
      <c r="CG197" s="17">
        <v>0</v>
      </c>
      <c r="CH197" s="17">
        <v>0</v>
      </c>
      <c r="CI197" s="17">
        <v>0</v>
      </c>
      <c r="CJ197" s="17">
        <v>0</v>
      </c>
      <c r="CK197" s="17">
        <v>0</v>
      </c>
      <c r="CL197" s="17">
        <v>0</v>
      </c>
      <c r="CM197" s="17">
        <v>0</v>
      </c>
      <c r="CN197" s="17">
        <v>0</v>
      </c>
      <c r="CO197" s="17">
        <v>0</v>
      </c>
      <c r="CP197" s="17">
        <v>0</v>
      </c>
      <c r="CQ197" s="17">
        <v>0</v>
      </c>
      <c r="CR197" s="17">
        <v>0</v>
      </c>
      <c r="CS197" s="17">
        <v>0</v>
      </c>
      <c r="CT197" s="17">
        <v>0</v>
      </c>
      <c r="CU197" s="17">
        <v>0</v>
      </c>
      <c r="CV197" s="17">
        <v>0</v>
      </c>
      <c r="CW197" s="17">
        <v>0</v>
      </c>
      <c r="CX197" s="17">
        <v>0</v>
      </c>
      <c r="CY197" s="17">
        <v>0</v>
      </c>
      <c r="CZ197" s="17">
        <v>0</v>
      </c>
      <c r="DA197" s="17">
        <v>0</v>
      </c>
      <c r="DB197" s="17">
        <v>0</v>
      </c>
      <c r="DC197" s="17">
        <v>0</v>
      </c>
      <c r="DD197" s="17">
        <v>0</v>
      </c>
      <c r="DE197" s="17">
        <v>0</v>
      </c>
      <c r="DF197" s="17">
        <v>0</v>
      </c>
      <c r="DG197" s="17">
        <v>0</v>
      </c>
      <c r="DH197" s="17">
        <v>0</v>
      </c>
      <c r="DI197" s="17">
        <v>0</v>
      </c>
      <c r="DJ197" s="17">
        <v>0</v>
      </c>
      <c r="DK197" s="17">
        <v>0</v>
      </c>
      <c r="DL197" s="17">
        <v>0</v>
      </c>
      <c r="DM197" s="17">
        <v>0</v>
      </c>
      <c r="DN197" s="17">
        <v>0</v>
      </c>
      <c r="DO197" s="17">
        <v>0</v>
      </c>
      <c r="DP197" s="17">
        <v>0</v>
      </c>
      <c r="DQ197" s="17">
        <v>0</v>
      </c>
      <c r="DR197" s="17">
        <v>0</v>
      </c>
      <c r="DS197" s="17">
        <v>0</v>
      </c>
      <c r="DT197" s="17">
        <v>0</v>
      </c>
      <c r="DU197" s="17">
        <v>0</v>
      </c>
      <c r="DV197" s="17">
        <v>0</v>
      </c>
      <c r="DW197" s="17">
        <v>0</v>
      </c>
      <c r="DX197" s="17">
        <v>0</v>
      </c>
      <c r="DY197" s="17">
        <v>0</v>
      </c>
      <c r="DZ197" s="17">
        <v>0</v>
      </c>
      <c r="EA197" s="17">
        <v>0</v>
      </c>
      <c r="EB197" s="17">
        <v>0</v>
      </c>
      <c r="EC197" s="17">
        <v>0</v>
      </c>
      <c r="ED197" s="17">
        <v>0</v>
      </c>
      <c r="EE197" s="17">
        <v>0</v>
      </c>
      <c r="EF197" s="17">
        <v>0</v>
      </c>
      <c r="EG197" s="17">
        <v>0</v>
      </c>
      <c r="EH197" s="17">
        <v>0</v>
      </c>
      <c r="EI197" s="17">
        <v>0</v>
      </c>
      <c r="EJ197" s="17">
        <v>0</v>
      </c>
      <c r="EK197" s="17">
        <v>0</v>
      </c>
      <c r="EL197" s="17">
        <v>0</v>
      </c>
      <c r="EM197" s="17">
        <v>0</v>
      </c>
      <c r="EN197" s="17">
        <v>0</v>
      </c>
      <c r="EO197" s="17">
        <v>0</v>
      </c>
      <c r="EP197" s="17">
        <v>0</v>
      </c>
      <c r="EQ197" s="17">
        <v>0</v>
      </c>
      <c r="ER197" s="17">
        <v>0</v>
      </c>
      <c r="ES197" s="17">
        <v>0</v>
      </c>
      <c r="ET197" s="17">
        <v>0</v>
      </c>
      <c r="EU197" s="17">
        <v>0</v>
      </c>
      <c r="EV197" s="17">
        <v>0</v>
      </c>
      <c r="EW197" s="17">
        <v>0</v>
      </c>
      <c r="EX197" s="17">
        <v>0</v>
      </c>
      <c r="EY197" s="17">
        <v>0</v>
      </c>
      <c r="EZ197" s="17">
        <v>0</v>
      </c>
      <c r="FA197" s="17">
        <v>0</v>
      </c>
      <c r="FB197" s="17">
        <v>0</v>
      </c>
      <c r="FC197" s="17">
        <v>0</v>
      </c>
      <c r="FD197" s="17">
        <v>0</v>
      </c>
      <c r="FE197" s="17">
        <v>0</v>
      </c>
      <c r="FF197" s="17">
        <v>0</v>
      </c>
      <c r="FG197" s="17">
        <v>0</v>
      </c>
      <c r="FH197" s="17">
        <v>0</v>
      </c>
      <c r="FI197" s="17">
        <v>0</v>
      </c>
      <c r="FJ197" s="17">
        <v>0</v>
      </c>
      <c r="FK197" s="17">
        <v>0</v>
      </c>
      <c r="FL197" s="17">
        <v>0</v>
      </c>
      <c r="FM197" s="17">
        <v>0</v>
      </c>
      <c r="FN197" s="17">
        <v>0</v>
      </c>
      <c r="FO197" s="17">
        <v>0</v>
      </c>
      <c r="FP197" s="17">
        <v>0</v>
      </c>
      <c r="FQ197" s="17">
        <v>0</v>
      </c>
      <c r="FR197" s="17">
        <v>0</v>
      </c>
      <c r="FS197" s="17">
        <v>0</v>
      </c>
      <c r="FT197" s="17">
        <v>0</v>
      </c>
      <c r="FU197" s="17">
        <v>0</v>
      </c>
      <c r="FV197" s="17">
        <v>0</v>
      </c>
      <c r="FW197" s="17">
        <v>0</v>
      </c>
      <c r="FX197" s="17">
        <v>0</v>
      </c>
      <c r="FY197" s="17">
        <v>0</v>
      </c>
      <c r="FZ197" s="17">
        <v>0</v>
      </c>
      <c r="GA197" s="17">
        <v>0</v>
      </c>
      <c r="GB197" s="17">
        <v>0</v>
      </c>
      <c r="GC197" s="17">
        <v>0</v>
      </c>
      <c r="GD197" s="17">
        <v>0</v>
      </c>
      <c r="GE197" s="17">
        <v>0</v>
      </c>
      <c r="GF197" s="17">
        <v>0</v>
      </c>
      <c r="GG197" s="17">
        <v>0</v>
      </c>
      <c r="GH197" s="17">
        <v>0</v>
      </c>
      <c r="GI197" s="17">
        <v>0</v>
      </c>
      <c r="GJ197" s="17">
        <v>0</v>
      </c>
      <c r="GK197" s="17">
        <v>0</v>
      </c>
      <c r="GL197" s="17">
        <v>0</v>
      </c>
      <c r="GM197" s="17">
        <v>0</v>
      </c>
      <c r="GN197" s="17">
        <v>0</v>
      </c>
      <c r="GO197" s="17">
        <v>0</v>
      </c>
      <c r="GP197" s="17">
        <v>0</v>
      </c>
      <c r="GQ197" s="17">
        <v>0</v>
      </c>
      <c r="GR197" s="17">
        <v>0</v>
      </c>
      <c r="GS197" s="17">
        <v>0</v>
      </c>
      <c r="GT197" s="17">
        <v>0</v>
      </c>
      <c r="GU197" s="17">
        <v>0</v>
      </c>
      <c r="GV197" s="17">
        <v>0</v>
      </c>
      <c r="GW197" s="17">
        <v>0</v>
      </c>
      <c r="GX197" s="17">
        <v>0</v>
      </c>
      <c r="GY197" s="17">
        <v>0</v>
      </c>
      <c r="GZ197" s="17">
        <v>0</v>
      </c>
      <c r="HA197" s="17">
        <v>0</v>
      </c>
      <c r="HB197" s="17">
        <v>0</v>
      </c>
      <c r="HC197" s="17">
        <v>0</v>
      </c>
      <c r="HD197" s="17">
        <v>0</v>
      </c>
      <c r="HE197" s="17">
        <v>0</v>
      </c>
      <c r="HF197" s="17">
        <v>0</v>
      </c>
      <c r="HG197" s="17">
        <v>0</v>
      </c>
      <c r="HH197" s="17">
        <v>0</v>
      </c>
      <c r="HI197" s="17">
        <v>0</v>
      </c>
      <c r="HJ197" s="17">
        <v>0</v>
      </c>
      <c r="HK197" s="17">
        <v>0</v>
      </c>
      <c r="HL197" s="17">
        <v>0</v>
      </c>
      <c r="HM197" s="17">
        <v>0</v>
      </c>
      <c r="HN197" s="17">
        <v>0</v>
      </c>
      <c r="HO197" s="17">
        <v>0</v>
      </c>
      <c r="HP197" s="17">
        <v>0</v>
      </c>
      <c r="HQ197" s="17">
        <v>0</v>
      </c>
      <c r="HR197" s="17">
        <v>0</v>
      </c>
      <c r="HS197" s="17">
        <v>0</v>
      </c>
      <c r="HT197" s="17">
        <v>0</v>
      </c>
      <c r="HU197" s="17">
        <v>0</v>
      </c>
      <c r="HV197" s="17">
        <v>0</v>
      </c>
      <c r="HW197" s="17">
        <v>0</v>
      </c>
      <c r="HX197" s="17">
        <v>0</v>
      </c>
      <c r="HY197" s="17">
        <v>0</v>
      </c>
      <c r="HZ197" s="17">
        <v>0</v>
      </c>
      <c r="IA197" s="17">
        <v>0</v>
      </c>
      <c r="IB197" s="17">
        <v>0</v>
      </c>
      <c r="IC197" s="17">
        <v>0</v>
      </c>
      <c r="ID197" s="17">
        <v>0</v>
      </c>
      <c r="IE197" s="17">
        <v>0</v>
      </c>
      <c r="IF197" s="17">
        <v>0</v>
      </c>
      <c r="IG197" s="17">
        <v>0</v>
      </c>
      <c r="IH197" s="17">
        <v>0</v>
      </c>
      <c r="II197" s="17">
        <v>0</v>
      </c>
      <c r="IJ197" s="17">
        <v>0</v>
      </c>
      <c r="IK197" s="17">
        <v>0</v>
      </c>
      <c r="IL197" s="17">
        <v>0</v>
      </c>
      <c r="IM197" s="17">
        <v>0</v>
      </c>
      <c r="IN197" s="17">
        <v>0</v>
      </c>
      <c r="IO197" s="17">
        <v>0</v>
      </c>
      <c r="IP197" s="17">
        <v>0</v>
      </c>
      <c r="IQ197" s="17">
        <v>0</v>
      </c>
      <c r="IR197" s="17">
        <v>0</v>
      </c>
      <c r="IS197" s="17">
        <v>0</v>
      </c>
      <c r="IT197" s="17">
        <v>0</v>
      </c>
      <c r="IU197" s="17">
        <v>0</v>
      </c>
      <c r="IV197" s="17">
        <v>0</v>
      </c>
      <c r="IW197" s="17">
        <v>0</v>
      </c>
      <c r="IX197" s="17">
        <v>0</v>
      </c>
      <c r="IY197" s="17">
        <v>0</v>
      </c>
      <c r="IZ197" s="17">
        <v>0</v>
      </c>
      <c r="JA197" s="17">
        <v>0</v>
      </c>
      <c r="JB197" s="17">
        <v>0</v>
      </c>
      <c r="JC197" s="17">
        <v>0</v>
      </c>
      <c r="JD197" s="17">
        <v>0</v>
      </c>
      <c r="JE197" s="17">
        <v>0</v>
      </c>
      <c r="JF197" s="17">
        <v>0</v>
      </c>
      <c r="JG197" s="17">
        <v>0</v>
      </c>
      <c r="JH197" s="17">
        <v>0</v>
      </c>
      <c r="JI197" s="17">
        <v>0</v>
      </c>
      <c r="JJ197" s="17">
        <v>0</v>
      </c>
      <c r="JK197" s="17">
        <v>0</v>
      </c>
      <c r="JL197" s="17">
        <v>0</v>
      </c>
      <c r="JM197" s="17">
        <v>0</v>
      </c>
      <c r="JN197" s="17">
        <v>0</v>
      </c>
      <c r="JO197" s="17">
        <v>0</v>
      </c>
      <c r="JP197" s="17">
        <v>0</v>
      </c>
      <c r="JQ197" s="17">
        <v>0</v>
      </c>
      <c r="JR197" s="17">
        <v>0</v>
      </c>
      <c r="JS197" s="17">
        <v>0</v>
      </c>
      <c r="JT197" s="17">
        <v>0</v>
      </c>
      <c r="JU197" s="17">
        <v>0</v>
      </c>
      <c r="JV197" s="17">
        <v>0</v>
      </c>
      <c r="JW197" s="17">
        <v>0</v>
      </c>
      <c r="JX197" s="17">
        <v>0</v>
      </c>
      <c r="JY197" s="17">
        <v>0</v>
      </c>
    </row>
    <row r="198" spans="1:285" x14ac:dyDescent="0.15">
      <c r="A198" s="17" t="s">
        <v>946</v>
      </c>
      <c r="B198" s="17" t="s">
        <v>947</v>
      </c>
      <c r="C198" s="17">
        <v>0</v>
      </c>
      <c r="D198" s="17">
        <v>5.25</v>
      </c>
      <c r="E198" s="17">
        <v>5.25</v>
      </c>
      <c r="F198" s="17">
        <v>5.25</v>
      </c>
      <c r="G198" s="17">
        <v>5.25</v>
      </c>
      <c r="H198" s="17">
        <v>5.25</v>
      </c>
      <c r="I198" s="17">
        <v>5.29</v>
      </c>
      <c r="J198" s="17">
        <v>5.29</v>
      </c>
      <c r="K198" s="17">
        <v>5.29</v>
      </c>
      <c r="L198" s="17">
        <v>5.29</v>
      </c>
      <c r="M198" s="17">
        <v>5.29</v>
      </c>
      <c r="N198" s="17">
        <v>5.31</v>
      </c>
      <c r="O198" s="17">
        <v>5.32</v>
      </c>
      <c r="P198" s="17">
        <v>5.3</v>
      </c>
      <c r="Q198" s="17">
        <v>5.3</v>
      </c>
      <c r="R198" s="17">
        <v>5.3</v>
      </c>
      <c r="S198" s="17">
        <v>5.3</v>
      </c>
      <c r="T198" s="17">
        <v>5.31</v>
      </c>
      <c r="U198" s="17">
        <v>5.32</v>
      </c>
      <c r="V198" s="17">
        <v>5.33</v>
      </c>
      <c r="W198" s="17">
        <v>5.34</v>
      </c>
      <c r="X198" s="17">
        <v>5.35</v>
      </c>
      <c r="Y198" s="17">
        <v>5.33</v>
      </c>
      <c r="Z198" s="17">
        <v>5.34</v>
      </c>
      <c r="AA198" s="17">
        <v>5.33</v>
      </c>
      <c r="AB198" s="17">
        <v>0</v>
      </c>
      <c r="AC198" s="17">
        <v>0</v>
      </c>
      <c r="AD198" s="17">
        <v>0</v>
      </c>
      <c r="AE198" s="17">
        <v>0</v>
      </c>
      <c r="AF198" s="17">
        <v>0</v>
      </c>
      <c r="AG198" s="17">
        <v>0</v>
      </c>
      <c r="AH198" s="17">
        <v>0</v>
      </c>
      <c r="AI198" s="17">
        <v>0</v>
      </c>
      <c r="AJ198" s="17">
        <v>0</v>
      </c>
      <c r="AK198" s="17">
        <v>0</v>
      </c>
      <c r="AL198" s="17">
        <v>0</v>
      </c>
      <c r="AM198" s="17">
        <v>0</v>
      </c>
      <c r="AN198" s="17">
        <v>0</v>
      </c>
      <c r="AO198" s="17">
        <v>0</v>
      </c>
      <c r="AP198" s="17">
        <v>0</v>
      </c>
      <c r="AQ198" s="17">
        <v>0</v>
      </c>
      <c r="AR198" s="17">
        <v>0</v>
      </c>
      <c r="AS198" s="17">
        <v>0</v>
      </c>
      <c r="AT198" s="17">
        <v>0</v>
      </c>
      <c r="AU198" s="17">
        <v>0</v>
      </c>
      <c r="AV198" s="17">
        <v>0</v>
      </c>
      <c r="AW198" s="17">
        <v>0</v>
      </c>
      <c r="AX198" s="17">
        <v>0</v>
      </c>
      <c r="AY198" s="17">
        <v>0</v>
      </c>
      <c r="AZ198" s="17">
        <v>0</v>
      </c>
      <c r="BA198" s="17">
        <v>0</v>
      </c>
      <c r="BB198" s="17">
        <v>0</v>
      </c>
      <c r="BC198" s="17">
        <v>0</v>
      </c>
      <c r="BD198" s="17">
        <v>0</v>
      </c>
      <c r="BE198" s="17">
        <v>0</v>
      </c>
      <c r="BF198" s="17">
        <v>0</v>
      </c>
      <c r="BG198" s="17">
        <v>0</v>
      </c>
      <c r="BH198" s="17">
        <v>0</v>
      </c>
      <c r="BI198" s="17">
        <v>0</v>
      </c>
      <c r="BJ198" s="17">
        <v>0</v>
      </c>
      <c r="BK198" s="17">
        <v>0</v>
      </c>
      <c r="BL198" s="17">
        <v>0</v>
      </c>
      <c r="BM198" s="17">
        <v>0</v>
      </c>
      <c r="BN198" s="17">
        <v>0</v>
      </c>
      <c r="BO198" s="17">
        <v>0</v>
      </c>
      <c r="BP198" s="17">
        <v>0</v>
      </c>
      <c r="BQ198" s="17">
        <v>0</v>
      </c>
      <c r="BR198" s="17">
        <v>0</v>
      </c>
      <c r="BS198" s="17">
        <v>0</v>
      </c>
      <c r="BT198" s="17">
        <v>0</v>
      </c>
      <c r="BU198" s="17">
        <v>0</v>
      </c>
      <c r="BV198" s="17">
        <v>0</v>
      </c>
      <c r="BW198" s="17">
        <v>0</v>
      </c>
      <c r="BX198" s="17">
        <v>0</v>
      </c>
      <c r="BY198" s="17">
        <v>0</v>
      </c>
      <c r="BZ198" s="17">
        <v>0</v>
      </c>
      <c r="CA198" s="17">
        <v>0</v>
      </c>
      <c r="CB198" s="17">
        <v>0</v>
      </c>
      <c r="CC198" s="17">
        <v>0</v>
      </c>
      <c r="CD198" s="17">
        <v>0</v>
      </c>
      <c r="CE198" s="17">
        <v>0</v>
      </c>
      <c r="CF198" s="17">
        <v>0</v>
      </c>
      <c r="CG198" s="17">
        <v>0</v>
      </c>
      <c r="CH198" s="17">
        <v>0</v>
      </c>
      <c r="CI198" s="17">
        <v>0</v>
      </c>
      <c r="CJ198" s="17">
        <v>0</v>
      </c>
      <c r="CK198" s="17">
        <v>0</v>
      </c>
      <c r="CL198" s="17">
        <v>0</v>
      </c>
      <c r="CM198" s="17">
        <v>0</v>
      </c>
      <c r="CN198" s="17">
        <v>0</v>
      </c>
      <c r="CO198" s="17">
        <v>0</v>
      </c>
      <c r="CP198" s="17">
        <v>0</v>
      </c>
      <c r="CQ198" s="17">
        <v>0</v>
      </c>
      <c r="CR198" s="17">
        <v>0</v>
      </c>
      <c r="CS198" s="17">
        <v>0</v>
      </c>
      <c r="CT198" s="17">
        <v>0</v>
      </c>
      <c r="CU198" s="17">
        <v>0</v>
      </c>
      <c r="CV198" s="17">
        <v>0</v>
      </c>
      <c r="CW198" s="17">
        <v>0</v>
      </c>
      <c r="CX198" s="17">
        <v>0</v>
      </c>
      <c r="CY198" s="17">
        <v>0</v>
      </c>
      <c r="CZ198" s="17">
        <v>0</v>
      </c>
      <c r="DA198" s="17">
        <v>0</v>
      </c>
      <c r="DB198" s="17">
        <v>0</v>
      </c>
      <c r="DC198" s="17">
        <v>0</v>
      </c>
      <c r="DD198" s="17">
        <v>0</v>
      </c>
      <c r="DE198" s="17">
        <v>0</v>
      </c>
      <c r="DF198" s="17">
        <v>0</v>
      </c>
      <c r="DG198" s="17">
        <v>0</v>
      </c>
      <c r="DH198" s="17">
        <v>0</v>
      </c>
      <c r="DI198" s="17">
        <v>0</v>
      </c>
      <c r="DJ198" s="17">
        <v>0</v>
      </c>
      <c r="DK198" s="17">
        <v>0</v>
      </c>
      <c r="DL198" s="17">
        <v>0</v>
      </c>
      <c r="DM198" s="17">
        <v>0</v>
      </c>
      <c r="DN198" s="17">
        <v>0</v>
      </c>
      <c r="DO198" s="17">
        <v>0</v>
      </c>
      <c r="DP198" s="17">
        <v>0</v>
      </c>
      <c r="DQ198" s="17">
        <v>0</v>
      </c>
      <c r="DR198" s="17">
        <v>0</v>
      </c>
      <c r="DS198" s="17">
        <v>0</v>
      </c>
      <c r="DT198" s="17">
        <v>0</v>
      </c>
      <c r="DU198" s="17">
        <v>0</v>
      </c>
      <c r="DV198" s="17">
        <v>0</v>
      </c>
      <c r="DW198" s="17">
        <v>0</v>
      </c>
      <c r="DX198" s="17">
        <v>0</v>
      </c>
      <c r="DY198" s="17">
        <v>0</v>
      </c>
      <c r="DZ198" s="17">
        <v>0</v>
      </c>
      <c r="EA198" s="17">
        <v>0</v>
      </c>
      <c r="EB198" s="17">
        <v>0</v>
      </c>
      <c r="EC198" s="17">
        <v>0</v>
      </c>
      <c r="ED198" s="17">
        <v>0</v>
      </c>
      <c r="EE198" s="17">
        <v>0</v>
      </c>
      <c r="EF198" s="17">
        <v>0</v>
      </c>
      <c r="EG198" s="17">
        <v>0</v>
      </c>
      <c r="EH198" s="17">
        <v>0</v>
      </c>
      <c r="EI198" s="17">
        <v>0</v>
      </c>
      <c r="EJ198" s="17">
        <v>0</v>
      </c>
      <c r="EK198" s="17">
        <v>0</v>
      </c>
      <c r="EL198" s="17">
        <v>0</v>
      </c>
      <c r="EM198" s="17">
        <v>0</v>
      </c>
      <c r="EN198" s="17">
        <v>0</v>
      </c>
      <c r="EO198" s="17">
        <v>0</v>
      </c>
      <c r="EP198" s="17">
        <v>0</v>
      </c>
      <c r="EQ198" s="17">
        <v>0</v>
      </c>
      <c r="ER198" s="17">
        <v>0</v>
      </c>
      <c r="ES198" s="17">
        <v>0</v>
      </c>
      <c r="ET198" s="17">
        <v>0</v>
      </c>
      <c r="EU198" s="17">
        <v>0</v>
      </c>
      <c r="EV198" s="17">
        <v>0</v>
      </c>
      <c r="EW198" s="17">
        <v>0</v>
      </c>
      <c r="EX198" s="17">
        <v>0</v>
      </c>
      <c r="EY198" s="17">
        <v>0</v>
      </c>
      <c r="EZ198" s="17">
        <v>0</v>
      </c>
      <c r="FA198" s="17">
        <v>0</v>
      </c>
      <c r="FB198" s="17">
        <v>0</v>
      </c>
      <c r="FC198" s="17">
        <v>0</v>
      </c>
      <c r="FD198" s="17">
        <v>0</v>
      </c>
      <c r="FE198" s="17">
        <v>0</v>
      </c>
      <c r="FF198" s="17">
        <v>0</v>
      </c>
      <c r="FG198" s="17">
        <v>0</v>
      </c>
      <c r="FH198" s="17">
        <v>0</v>
      </c>
      <c r="FI198" s="17">
        <v>0</v>
      </c>
      <c r="FJ198" s="17">
        <v>0</v>
      </c>
      <c r="FK198" s="17">
        <v>0</v>
      </c>
      <c r="FL198" s="17">
        <v>0</v>
      </c>
      <c r="FM198" s="17">
        <v>0</v>
      </c>
      <c r="FN198" s="17">
        <v>0</v>
      </c>
      <c r="FO198" s="17">
        <v>0</v>
      </c>
      <c r="FP198" s="17">
        <v>0</v>
      </c>
      <c r="FQ198" s="17">
        <v>0</v>
      </c>
      <c r="FR198" s="17">
        <v>0</v>
      </c>
      <c r="FS198" s="17">
        <v>0</v>
      </c>
      <c r="FT198" s="17">
        <v>0</v>
      </c>
      <c r="FU198" s="17">
        <v>0</v>
      </c>
      <c r="FV198" s="17">
        <v>0</v>
      </c>
      <c r="FW198" s="17">
        <v>0</v>
      </c>
      <c r="FX198" s="17">
        <v>0</v>
      </c>
      <c r="FY198" s="17">
        <v>0</v>
      </c>
      <c r="FZ198" s="17">
        <v>0</v>
      </c>
      <c r="GA198" s="17">
        <v>0</v>
      </c>
      <c r="GB198" s="17">
        <v>0</v>
      </c>
      <c r="GC198" s="17">
        <v>0</v>
      </c>
      <c r="GD198" s="17">
        <v>0</v>
      </c>
      <c r="GE198" s="17">
        <v>0</v>
      </c>
      <c r="GF198" s="17">
        <v>0</v>
      </c>
      <c r="GG198" s="17">
        <v>0</v>
      </c>
      <c r="GH198" s="17">
        <v>0</v>
      </c>
      <c r="GI198" s="17">
        <v>0</v>
      </c>
      <c r="GJ198" s="17">
        <v>0</v>
      </c>
      <c r="GK198" s="17">
        <v>0</v>
      </c>
      <c r="GL198" s="17">
        <v>0</v>
      </c>
      <c r="GM198" s="17">
        <v>0</v>
      </c>
      <c r="GN198" s="17">
        <v>0</v>
      </c>
      <c r="GO198" s="17">
        <v>0</v>
      </c>
      <c r="GP198" s="17">
        <v>0</v>
      </c>
      <c r="GQ198" s="17">
        <v>0</v>
      </c>
      <c r="GR198" s="17">
        <v>0</v>
      </c>
      <c r="GS198" s="17">
        <v>0</v>
      </c>
      <c r="GT198" s="17">
        <v>0</v>
      </c>
      <c r="GU198" s="17">
        <v>0</v>
      </c>
      <c r="GV198" s="17">
        <v>0</v>
      </c>
      <c r="GW198" s="17">
        <v>0</v>
      </c>
      <c r="GX198" s="17">
        <v>0</v>
      </c>
      <c r="GY198" s="17">
        <v>0</v>
      </c>
      <c r="GZ198" s="17">
        <v>0</v>
      </c>
      <c r="HA198" s="17">
        <v>0</v>
      </c>
      <c r="HB198" s="17">
        <v>0</v>
      </c>
      <c r="HC198" s="17">
        <v>0</v>
      </c>
      <c r="HD198" s="17">
        <v>0</v>
      </c>
      <c r="HE198" s="17">
        <v>0</v>
      </c>
      <c r="HF198" s="17">
        <v>0</v>
      </c>
      <c r="HG198" s="17">
        <v>0</v>
      </c>
      <c r="HH198" s="17">
        <v>0</v>
      </c>
      <c r="HI198" s="17">
        <v>0</v>
      </c>
      <c r="HJ198" s="17">
        <v>0</v>
      </c>
      <c r="HK198" s="17">
        <v>0</v>
      </c>
      <c r="HL198" s="17">
        <v>0</v>
      </c>
      <c r="HM198" s="17">
        <v>0</v>
      </c>
      <c r="HN198" s="17">
        <v>0</v>
      </c>
      <c r="HO198" s="17">
        <v>0</v>
      </c>
      <c r="HP198" s="17">
        <v>0</v>
      </c>
      <c r="HQ198" s="17">
        <v>0</v>
      </c>
      <c r="HR198" s="17">
        <v>0</v>
      </c>
      <c r="HS198" s="17">
        <v>0</v>
      </c>
      <c r="HT198" s="17">
        <v>0</v>
      </c>
      <c r="HU198" s="17">
        <v>0</v>
      </c>
      <c r="HV198" s="17">
        <v>0</v>
      </c>
      <c r="HW198" s="17">
        <v>0</v>
      </c>
      <c r="HX198" s="17">
        <v>0</v>
      </c>
      <c r="HY198" s="17">
        <v>0</v>
      </c>
      <c r="HZ198" s="17">
        <v>0</v>
      </c>
      <c r="IA198" s="17">
        <v>0</v>
      </c>
      <c r="IB198" s="17">
        <v>0</v>
      </c>
      <c r="IC198" s="17">
        <v>0</v>
      </c>
      <c r="ID198" s="17">
        <v>0</v>
      </c>
      <c r="IE198" s="17">
        <v>0</v>
      </c>
      <c r="IF198" s="17">
        <v>0</v>
      </c>
      <c r="IG198" s="17">
        <v>0</v>
      </c>
      <c r="IH198" s="17">
        <v>0</v>
      </c>
      <c r="II198" s="17">
        <v>0</v>
      </c>
      <c r="IJ198" s="17">
        <v>0</v>
      </c>
      <c r="IK198" s="17">
        <v>0</v>
      </c>
      <c r="IL198" s="17">
        <v>0</v>
      </c>
      <c r="IM198" s="17">
        <v>0</v>
      </c>
      <c r="IN198" s="17">
        <v>0</v>
      </c>
      <c r="IO198" s="17">
        <v>0</v>
      </c>
      <c r="IP198" s="17">
        <v>0</v>
      </c>
      <c r="IQ198" s="17">
        <v>0</v>
      </c>
      <c r="IR198" s="17">
        <v>0</v>
      </c>
      <c r="IS198" s="17">
        <v>0</v>
      </c>
      <c r="IT198" s="17">
        <v>0</v>
      </c>
      <c r="IU198" s="17">
        <v>0</v>
      </c>
      <c r="IV198" s="17">
        <v>0</v>
      </c>
      <c r="IW198" s="17">
        <v>0</v>
      </c>
      <c r="IX198" s="17">
        <v>0</v>
      </c>
      <c r="IY198" s="17">
        <v>0</v>
      </c>
      <c r="IZ198" s="17">
        <v>0</v>
      </c>
      <c r="JA198" s="17">
        <v>0</v>
      </c>
      <c r="JB198" s="17">
        <v>0</v>
      </c>
      <c r="JC198" s="17">
        <v>0</v>
      </c>
      <c r="JD198" s="17">
        <v>0</v>
      </c>
      <c r="JE198" s="17">
        <v>0</v>
      </c>
      <c r="JF198" s="17">
        <v>0</v>
      </c>
      <c r="JG198" s="17">
        <v>0</v>
      </c>
      <c r="JH198" s="17">
        <v>0</v>
      </c>
      <c r="JI198" s="17">
        <v>0</v>
      </c>
      <c r="JJ198" s="17">
        <v>0</v>
      </c>
      <c r="JK198" s="17">
        <v>0</v>
      </c>
      <c r="JL198" s="17">
        <v>0</v>
      </c>
      <c r="JM198" s="17">
        <v>0</v>
      </c>
      <c r="JN198" s="17">
        <v>0</v>
      </c>
      <c r="JO198" s="17">
        <v>0</v>
      </c>
      <c r="JP198" s="17">
        <v>0</v>
      </c>
      <c r="JQ198" s="17">
        <v>0</v>
      </c>
      <c r="JR198" s="17">
        <v>0</v>
      </c>
      <c r="JS198" s="17">
        <v>0</v>
      </c>
      <c r="JT198" s="17">
        <v>0</v>
      </c>
      <c r="JU198" s="17">
        <v>0</v>
      </c>
      <c r="JV198" s="17">
        <v>0</v>
      </c>
      <c r="JW198" s="17">
        <v>0</v>
      </c>
      <c r="JX198" s="17">
        <v>0</v>
      </c>
      <c r="JY198" s="17">
        <v>0</v>
      </c>
    </row>
    <row r="199" spans="1:285" x14ac:dyDescent="0.15">
      <c r="A199" s="17" t="s">
        <v>544</v>
      </c>
      <c r="B199" s="17" t="s">
        <v>545</v>
      </c>
      <c r="C199" s="17">
        <v>0</v>
      </c>
      <c r="D199" s="17">
        <v>0</v>
      </c>
      <c r="E199" s="17">
        <v>0</v>
      </c>
      <c r="F199" s="17">
        <v>0</v>
      </c>
      <c r="G199" s="17">
        <v>0</v>
      </c>
      <c r="H199" s="17">
        <v>0</v>
      </c>
      <c r="I199" s="17">
        <v>17.559999999999999</v>
      </c>
      <c r="J199" s="17">
        <v>17.559999999999999</v>
      </c>
      <c r="K199" s="17">
        <v>17.559999999999999</v>
      </c>
      <c r="L199" s="17">
        <v>17.559999999999999</v>
      </c>
      <c r="M199" s="17">
        <v>17.559999999999999</v>
      </c>
      <c r="N199" s="17">
        <v>17.62</v>
      </c>
      <c r="O199" s="17">
        <v>17.64</v>
      </c>
      <c r="P199" s="17">
        <v>17.59</v>
      </c>
      <c r="Q199" s="17">
        <v>17.579999999999998</v>
      </c>
      <c r="R199" s="17">
        <v>17.59</v>
      </c>
      <c r="S199" s="17">
        <v>17.63</v>
      </c>
      <c r="T199" s="17">
        <v>17.670000000000002</v>
      </c>
      <c r="U199" s="17">
        <v>17.68</v>
      </c>
      <c r="V199" s="17">
        <v>17.649999999999999</v>
      </c>
      <c r="W199" s="17">
        <v>17.649999999999999</v>
      </c>
      <c r="X199" s="17">
        <v>17.66</v>
      </c>
      <c r="Y199" s="17">
        <v>17.649999999999999</v>
      </c>
      <c r="Z199" s="17">
        <v>17.600000000000001</v>
      </c>
      <c r="AA199" s="17">
        <v>17.579999999999998</v>
      </c>
      <c r="AB199" s="17">
        <v>0</v>
      </c>
      <c r="AC199" s="17">
        <v>0</v>
      </c>
      <c r="AD199" s="17">
        <v>0</v>
      </c>
      <c r="AE199" s="17">
        <v>0</v>
      </c>
      <c r="AF199" s="17">
        <v>0</v>
      </c>
      <c r="AG199" s="17">
        <v>0</v>
      </c>
      <c r="AH199" s="17">
        <v>0</v>
      </c>
      <c r="AI199" s="17">
        <v>0</v>
      </c>
      <c r="AJ199" s="17">
        <v>0</v>
      </c>
      <c r="AK199" s="17">
        <v>0</v>
      </c>
      <c r="AL199" s="17">
        <v>0</v>
      </c>
      <c r="AM199" s="17">
        <v>0</v>
      </c>
      <c r="AN199" s="17">
        <v>0</v>
      </c>
      <c r="AO199" s="17">
        <v>0</v>
      </c>
      <c r="AP199" s="17">
        <v>0</v>
      </c>
      <c r="AQ199" s="17">
        <v>0</v>
      </c>
      <c r="AR199" s="17">
        <v>0</v>
      </c>
      <c r="AS199" s="17">
        <v>0</v>
      </c>
      <c r="AT199" s="17">
        <v>0</v>
      </c>
      <c r="AU199" s="17">
        <v>0</v>
      </c>
      <c r="AV199" s="17">
        <v>0</v>
      </c>
      <c r="AW199" s="17">
        <v>0</v>
      </c>
      <c r="AX199" s="17">
        <v>0</v>
      </c>
      <c r="AY199" s="17">
        <v>0</v>
      </c>
      <c r="AZ199" s="17">
        <v>0</v>
      </c>
      <c r="BA199" s="17">
        <v>0</v>
      </c>
      <c r="BB199" s="17">
        <v>0</v>
      </c>
      <c r="BC199" s="17">
        <v>0</v>
      </c>
      <c r="BD199" s="17">
        <v>0</v>
      </c>
      <c r="BE199" s="17">
        <v>0</v>
      </c>
      <c r="BF199" s="17">
        <v>0</v>
      </c>
      <c r="BG199" s="17">
        <v>0</v>
      </c>
      <c r="BH199" s="17">
        <v>0</v>
      </c>
      <c r="BI199" s="17">
        <v>0</v>
      </c>
      <c r="BJ199" s="17">
        <v>0</v>
      </c>
      <c r="BK199" s="17">
        <v>0</v>
      </c>
      <c r="BL199" s="17">
        <v>0</v>
      </c>
      <c r="BM199" s="17">
        <v>0</v>
      </c>
      <c r="BN199" s="17">
        <v>0</v>
      </c>
      <c r="BO199" s="17">
        <v>0</v>
      </c>
      <c r="BP199" s="17">
        <v>0</v>
      </c>
      <c r="BQ199" s="17">
        <v>0</v>
      </c>
      <c r="BR199" s="17">
        <v>0</v>
      </c>
      <c r="BS199" s="17">
        <v>0</v>
      </c>
      <c r="BT199" s="17">
        <v>0</v>
      </c>
      <c r="BU199" s="17">
        <v>0</v>
      </c>
      <c r="BV199" s="17">
        <v>0</v>
      </c>
      <c r="BW199" s="17">
        <v>0</v>
      </c>
      <c r="BX199" s="17">
        <v>0</v>
      </c>
      <c r="BY199" s="17">
        <v>0</v>
      </c>
      <c r="BZ199" s="17">
        <v>0</v>
      </c>
      <c r="CA199" s="17">
        <v>0</v>
      </c>
      <c r="CB199" s="17">
        <v>0</v>
      </c>
      <c r="CC199" s="17">
        <v>0</v>
      </c>
      <c r="CD199" s="17">
        <v>0</v>
      </c>
      <c r="CE199" s="17">
        <v>0</v>
      </c>
      <c r="CF199" s="17">
        <v>0</v>
      </c>
      <c r="CG199" s="17">
        <v>0</v>
      </c>
      <c r="CH199" s="17">
        <v>0</v>
      </c>
      <c r="CI199" s="17">
        <v>0</v>
      </c>
      <c r="CJ199" s="17">
        <v>0</v>
      </c>
      <c r="CK199" s="17">
        <v>0</v>
      </c>
      <c r="CL199" s="17">
        <v>0</v>
      </c>
      <c r="CM199" s="17">
        <v>0</v>
      </c>
      <c r="CN199" s="17">
        <v>0</v>
      </c>
      <c r="CO199" s="17">
        <v>0</v>
      </c>
      <c r="CP199" s="17">
        <v>0</v>
      </c>
      <c r="CQ199" s="17">
        <v>0</v>
      </c>
      <c r="CR199" s="17">
        <v>0</v>
      </c>
      <c r="CS199" s="17">
        <v>0</v>
      </c>
      <c r="CT199" s="17">
        <v>0</v>
      </c>
      <c r="CU199" s="17">
        <v>0</v>
      </c>
      <c r="CV199" s="17">
        <v>0</v>
      </c>
      <c r="CW199" s="17">
        <v>0</v>
      </c>
      <c r="CX199" s="17">
        <v>0</v>
      </c>
      <c r="CY199" s="17">
        <v>0</v>
      </c>
      <c r="CZ199" s="17">
        <v>0</v>
      </c>
      <c r="DA199" s="17">
        <v>0</v>
      </c>
      <c r="DB199" s="17">
        <v>0</v>
      </c>
      <c r="DC199" s="17">
        <v>0</v>
      </c>
      <c r="DD199" s="17">
        <v>0</v>
      </c>
      <c r="DE199" s="17">
        <v>0</v>
      </c>
      <c r="DF199" s="17">
        <v>0</v>
      </c>
      <c r="DG199" s="17">
        <v>0</v>
      </c>
      <c r="DH199" s="17">
        <v>0</v>
      </c>
      <c r="DI199" s="17">
        <v>0</v>
      </c>
      <c r="DJ199" s="17">
        <v>0</v>
      </c>
      <c r="DK199" s="17">
        <v>0</v>
      </c>
      <c r="DL199" s="17">
        <v>0</v>
      </c>
      <c r="DM199" s="17">
        <v>0</v>
      </c>
      <c r="DN199" s="17">
        <v>0</v>
      </c>
      <c r="DO199" s="17">
        <v>0</v>
      </c>
      <c r="DP199" s="17">
        <v>0</v>
      </c>
      <c r="DQ199" s="17">
        <v>0</v>
      </c>
      <c r="DR199" s="17">
        <v>0</v>
      </c>
      <c r="DS199" s="17">
        <v>0</v>
      </c>
      <c r="DT199" s="17">
        <v>0</v>
      </c>
      <c r="DU199" s="17">
        <v>0</v>
      </c>
      <c r="DV199" s="17">
        <v>0</v>
      </c>
      <c r="DW199" s="17">
        <v>0</v>
      </c>
      <c r="DX199" s="17">
        <v>0</v>
      </c>
      <c r="DY199" s="17">
        <v>0</v>
      </c>
      <c r="DZ199" s="17">
        <v>0</v>
      </c>
      <c r="EA199" s="17">
        <v>0</v>
      </c>
      <c r="EB199" s="17">
        <v>0</v>
      </c>
      <c r="EC199" s="17">
        <v>0</v>
      </c>
      <c r="ED199" s="17">
        <v>0</v>
      </c>
      <c r="EE199" s="17">
        <v>0</v>
      </c>
      <c r="EF199" s="17">
        <v>0</v>
      </c>
      <c r="EG199" s="17">
        <v>0</v>
      </c>
      <c r="EH199" s="17">
        <v>0</v>
      </c>
      <c r="EI199" s="17">
        <v>0</v>
      </c>
      <c r="EJ199" s="17">
        <v>0</v>
      </c>
      <c r="EK199" s="17">
        <v>0</v>
      </c>
      <c r="EL199" s="17">
        <v>0</v>
      </c>
      <c r="EM199" s="17">
        <v>0</v>
      </c>
      <c r="EN199" s="17">
        <v>0</v>
      </c>
      <c r="EO199" s="17">
        <v>0</v>
      </c>
      <c r="EP199" s="17">
        <v>0</v>
      </c>
      <c r="EQ199" s="17">
        <v>0</v>
      </c>
      <c r="ER199" s="17">
        <v>0</v>
      </c>
      <c r="ES199" s="17">
        <v>0</v>
      </c>
      <c r="ET199" s="17">
        <v>0</v>
      </c>
      <c r="EU199" s="17">
        <v>0</v>
      </c>
      <c r="EV199" s="17">
        <v>0</v>
      </c>
      <c r="EW199" s="17">
        <v>0</v>
      </c>
      <c r="EX199" s="17">
        <v>0</v>
      </c>
      <c r="EY199" s="17">
        <v>0</v>
      </c>
      <c r="EZ199" s="17">
        <v>0</v>
      </c>
      <c r="FA199" s="17">
        <v>0</v>
      </c>
      <c r="FB199" s="17">
        <v>0</v>
      </c>
      <c r="FC199" s="17">
        <v>0</v>
      </c>
      <c r="FD199" s="17">
        <v>0</v>
      </c>
      <c r="FE199" s="17">
        <v>0</v>
      </c>
      <c r="FF199" s="17">
        <v>0</v>
      </c>
      <c r="FG199" s="17">
        <v>0</v>
      </c>
      <c r="FH199" s="17">
        <v>0</v>
      </c>
      <c r="FI199" s="17">
        <v>0</v>
      </c>
      <c r="FJ199" s="17">
        <v>0</v>
      </c>
      <c r="FK199" s="17">
        <v>0</v>
      </c>
      <c r="FL199" s="17">
        <v>0</v>
      </c>
      <c r="FM199" s="17">
        <v>0</v>
      </c>
      <c r="FN199" s="17">
        <v>0</v>
      </c>
      <c r="FO199" s="17">
        <v>0</v>
      </c>
      <c r="FP199" s="17">
        <v>0</v>
      </c>
      <c r="FQ199" s="17">
        <v>0</v>
      </c>
      <c r="FR199" s="17">
        <v>0</v>
      </c>
      <c r="FS199" s="17">
        <v>0</v>
      </c>
      <c r="FT199" s="17">
        <v>0</v>
      </c>
      <c r="FU199" s="17">
        <v>0</v>
      </c>
      <c r="FV199" s="17">
        <v>0</v>
      </c>
      <c r="FW199" s="17">
        <v>0</v>
      </c>
      <c r="FX199" s="17">
        <v>0</v>
      </c>
      <c r="FY199" s="17">
        <v>0</v>
      </c>
      <c r="FZ199" s="17">
        <v>0</v>
      </c>
      <c r="GA199" s="17">
        <v>0</v>
      </c>
      <c r="GB199" s="17">
        <v>0</v>
      </c>
      <c r="GC199" s="17">
        <v>0</v>
      </c>
      <c r="GD199" s="17">
        <v>0</v>
      </c>
      <c r="GE199" s="17">
        <v>0</v>
      </c>
      <c r="GF199" s="17">
        <v>0</v>
      </c>
      <c r="GG199" s="17">
        <v>0</v>
      </c>
      <c r="GH199" s="17">
        <v>0</v>
      </c>
      <c r="GI199" s="17">
        <v>0</v>
      </c>
      <c r="GJ199" s="17">
        <v>0</v>
      </c>
      <c r="GK199" s="17">
        <v>0</v>
      </c>
      <c r="GL199" s="17">
        <v>0</v>
      </c>
      <c r="GM199" s="17">
        <v>0</v>
      </c>
      <c r="GN199" s="17">
        <v>0</v>
      </c>
      <c r="GO199" s="17">
        <v>0</v>
      </c>
      <c r="GP199" s="17">
        <v>0</v>
      </c>
      <c r="GQ199" s="17">
        <v>0</v>
      </c>
      <c r="GR199" s="17">
        <v>0</v>
      </c>
      <c r="GS199" s="17">
        <v>0</v>
      </c>
      <c r="GT199" s="17">
        <v>0</v>
      </c>
      <c r="GU199" s="17">
        <v>0</v>
      </c>
      <c r="GV199" s="17">
        <v>0</v>
      </c>
      <c r="GW199" s="17">
        <v>0</v>
      </c>
      <c r="GX199" s="17">
        <v>0</v>
      </c>
      <c r="GY199" s="17">
        <v>0</v>
      </c>
      <c r="GZ199" s="17">
        <v>0</v>
      </c>
      <c r="HA199" s="17">
        <v>0</v>
      </c>
      <c r="HB199" s="17">
        <v>0</v>
      </c>
      <c r="HC199" s="17">
        <v>0</v>
      </c>
      <c r="HD199" s="17">
        <v>0</v>
      </c>
      <c r="HE199" s="17">
        <v>0</v>
      </c>
      <c r="HF199" s="17">
        <v>0</v>
      </c>
      <c r="HG199" s="17">
        <v>0</v>
      </c>
      <c r="HH199" s="17">
        <v>0</v>
      </c>
      <c r="HI199" s="17">
        <v>0</v>
      </c>
      <c r="HJ199" s="17">
        <v>0</v>
      </c>
      <c r="HK199" s="17">
        <v>0</v>
      </c>
      <c r="HL199" s="17">
        <v>0</v>
      </c>
      <c r="HM199" s="17">
        <v>0</v>
      </c>
      <c r="HN199" s="17">
        <v>0</v>
      </c>
      <c r="HO199" s="17">
        <v>0</v>
      </c>
      <c r="HP199" s="17">
        <v>0</v>
      </c>
      <c r="HQ199" s="17">
        <v>0</v>
      </c>
      <c r="HR199" s="17">
        <v>0</v>
      </c>
      <c r="HS199" s="17">
        <v>0</v>
      </c>
      <c r="HT199" s="17">
        <v>0</v>
      </c>
      <c r="HU199" s="17">
        <v>0</v>
      </c>
      <c r="HV199" s="17">
        <v>0</v>
      </c>
      <c r="HW199" s="17">
        <v>0</v>
      </c>
      <c r="HX199" s="17">
        <v>0</v>
      </c>
      <c r="HY199" s="17">
        <v>0</v>
      </c>
      <c r="HZ199" s="17">
        <v>0</v>
      </c>
      <c r="IA199" s="17">
        <v>0</v>
      </c>
      <c r="IB199" s="17">
        <v>0</v>
      </c>
      <c r="IC199" s="17">
        <v>0</v>
      </c>
      <c r="ID199" s="17">
        <v>0</v>
      </c>
      <c r="IE199" s="17">
        <v>0</v>
      </c>
      <c r="IF199" s="17">
        <v>0</v>
      </c>
      <c r="IG199" s="17">
        <v>0</v>
      </c>
      <c r="IH199" s="17">
        <v>0</v>
      </c>
      <c r="II199" s="17">
        <v>0</v>
      </c>
      <c r="IJ199" s="17">
        <v>0</v>
      </c>
      <c r="IK199" s="17">
        <v>0</v>
      </c>
      <c r="IL199" s="17">
        <v>0</v>
      </c>
      <c r="IM199" s="17">
        <v>0</v>
      </c>
      <c r="IN199" s="17">
        <v>0</v>
      </c>
      <c r="IO199" s="17">
        <v>0</v>
      </c>
      <c r="IP199" s="17">
        <v>0</v>
      </c>
      <c r="IQ199" s="17">
        <v>0</v>
      </c>
      <c r="IR199" s="17">
        <v>0</v>
      </c>
      <c r="IS199" s="17">
        <v>0</v>
      </c>
      <c r="IT199" s="17">
        <v>0</v>
      </c>
      <c r="IU199" s="17">
        <v>0</v>
      </c>
      <c r="IV199" s="17">
        <v>0</v>
      </c>
      <c r="IW199" s="17">
        <v>0</v>
      </c>
      <c r="IX199" s="17">
        <v>0</v>
      </c>
      <c r="IY199" s="17">
        <v>0</v>
      </c>
      <c r="IZ199" s="17">
        <v>0</v>
      </c>
      <c r="JA199" s="17">
        <v>0</v>
      </c>
      <c r="JB199" s="17">
        <v>0</v>
      </c>
      <c r="JC199" s="17">
        <v>0</v>
      </c>
      <c r="JD199" s="17">
        <v>0</v>
      </c>
      <c r="JE199" s="17">
        <v>0</v>
      </c>
      <c r="JF199" s="17">
        <v>0</v>
      </c>
      <c r="JG199" s="17">
        <v>0</v>
      </c>
      <c r="JH199" s="17">
        <v>0</v>
      </c>
      <c r="JI199" s="17">
        <v>0</v>
      </c>
      <c r="JJ199" s="17">
        <v>0</v>
      </c>
      <c r="JK199" s="17">
        <v>0</v>
      </c>
      <c r="JL199" s="17">
        <v>0</v>
      </c>
      <c r="JM199" s="17">
        <v>0</v>
      </c>
      <c r="JN199" s="17">
        <v>0</v>
      </c>
      <c r="JO199" s="17">
        <v>0</v>
      </c>
      <c r="JP199" s="17">
        <v>0</v>
      </c>
      <c r="JQ199" s="17">
        <v>0</v>
      </c>
      <c r="JR199" s="17">
        <v>0</v>
      </c>
      <c r="JS199" s="17">
        <v>0</v>
      </c>
      <c r="JT199" s="17">
        <v>0</v>
      </c>
      <c r="JU199" s="17">
        <v>0</v>
      </c>
      <c r="JV199" s="17">
        <v>0</v>
      </c>
      <c r="JW199" s="17">
        <v>0</v>
      </c>
      <c r="JX199" s="17">
        <v>0</v>
      </c>
      <c r="JY199" s="17">
        <v>0</v>
      </c>
    </row>
    <row r="200" spans="1:285" x14ac:dyDescent="0.15">
      <c r="A200" s="17" t="s">
        <v>1016</v>
      </c>
      <c r="B200" s="17" t="s">
        <v>1017</v>
      </c>
      <c r="C200" s="17">
        <v>0</v>
      </c>
      <c r="D200" s="17">
        <v>0</v>
      </c>
      <c r="E200" s="17">
        <v>0</v>
      </c>
      <c r="F200" s="17">
        <v>0</v>
      </c>
      <c r="G200" s="17">
        <v>0</v>
      </c>
      <c r="H200" s="17">
        <v>0</v>
      </c>
      <c r="I200" s="17">
        <v>62.12</v>
      </c>
      <c r="J200" s="17">
        <v>62.12</v>
      </c>
      <c r="K200" s="17">
        <v>62.12</v>
      </c>
      <c r="L200" s="17">
        <v>62.12</v>
      </c>
      <c r="M200" s="17">
        <v>62.12</v>
      </c>
      <c r="N200" s="17">
        <v>62.36</v>
      </c>
      <c r="O200" s="17">
        <v>62.2</v>
      </c>
      <c r="P200" s="17">
        <v>62.17</v>
      </c>
      <c r="Q200" s="17">
        <v>62.22</v>
      </c>
      <c r="R200" s="17">
        <v>62.22</v>
      </c>
      <c r="S200" s="17">
        <v>62.58</v>
      </c>
      <c r="T200" s="17">
        <v>63</v>
      </c>
      <c r="U200" s="17">
        <v>63.48</v>
      </c>
      <c r="V200" s="17">
        <v>63.18</v>
      </c>
      <c r="W200" s="17">
        <v>63.06</v>
      </c>
      <c r="X200" s="17">
        <v>63.17</v>
      </c>
      <c r="Y200" s="17">
        <v>63.16</v>
      </c>
      <c r="Z200" s="17">
        <v>63.02</v>
      </c>
      <c r="AA200" s="17">
        <v>62.8</v>
      </c>
      <c r="AB200" s="17">
        <v>0</v>
      </c>
      <c r="AC200" s="17">
        <v>0</v>
      </c>
      <c r="AD200" s="17">
        <v>0</v>
      </c>
      <c r="AE200" s="17">
        <v>0</v>
      </c>
      <c r="AF200" s="17">
        <v>0</v>
      </c>
      <c r="AG200" s="17">
        <v>0</v>
      </c>
      <c r="AH200" s="17">
        <v>0</v>
      </c>
      <c r="AI200" s="17">
        <v>0</v>
      </c>
      <c r="AJ200" s="17">
        <v>0</v>
      </c>
      <c r="AK200" s="17">
        <v>0</v>
      </c>
      <c r="AL200" s="17">
        <v>0</v>
      </c>
      <c r="AM200" s="17">
        <v>0</v>
      </c>
      <c r="AN200" s="17">
        <v>0</v>
      </c>
      <c r="AO200" s="17">
        <v>0</v>
      </c>
      <c r="AP200" s="17">
        <v>0</v>
      </c>
      <c r="AQ200" s="17">
        <v>0</v>
      </c>
      <c r="AR200" s="17">
        <v>0</v>
      </c>
      <c r="AS200" s="17">
        <v>0</v>
      </c>
      <c r="AT200" s="17">
        <v>0</v>
      </c>
      <c r="AU200" s="17">
        <v>0</v>
      </c>
      <c r="AV200" s="17">
        <v>0</v>
      </c>
      <c r="AW200" s="17">
        <v>0</v>
      </c>
      <c r="AX200" s="17">
        <v>0</v>
      </c>
      <c r="AY200" s="17">
        <v>0</v>
      </c>
      <c r="AZ200" s="17">
        <v>0</v>
      </c>
      <c r="BA200" s="17">
        <v>0</v>
      </c>
      <c r="BB200" s="17">
        <v>0</v>
      </c>
      <c r="BC200" s="17">
        <v>0</v>
      </c>
      <c r="BD200" s="17">
        <v>0</v>
      </c>
      <c r="BE200" s="17">
        <v>0</v>
      </c>
      <c r="BF200" s="17">
        <v>0</v>
      </c>
      <c r="BG200" s="17">
        <v>0</v>
      </c>
      <c r="BH200" s="17">
        <v>0</v>
      </c>
      <c r="BI200" s="17">
        <v>0</v>
      </c>
      <c r="BJ200" s="17">
        <v>0</v>
      </c>
      <c r="BK200" s="17">
        <v>0</v>
      </c>
      <c r="BL200" s="17">
        <v>0</v>
      </c>
      <c r="BM200" s="17">
        <v>0</v>
      </c>
      <c r="BN200" s="17">
        <v>0</v>
      </c>
      <c r="BO200" s="17">
        <v>0</v>
      </c>
      <c r="BP200" s="17">
        <v>0</v>
      </c>
      <c r="BQ200" s="17">
        <v>0</v>
      </c>
      <c r="BR200" s="17">
        <v>0</v>
      </c>
      <c r="BS200" s="17">
        <v>0</v>
      </c>
      <c r="BT200" s="17">
        <v>0</v>
      </c>
      <c r="BU200" s="17">
        <v>0</v>
      </c>
      <c r="BV200" s="17">
        <v>0</v>
      </c>
      <c r="BW200" s="17">
        <v>0</v>
      </c>
      <c r="BX200" s="17">
        <v>0</v>
      </c>
      <c r="BY200" s="17">
        <v>0</v>
      </c>
      <c r="BZ200" s="17">
        <v>0</v>
      </c>
      <c r="CA200" s="17">
        <v>0</v>
      </c>
      <c r="CB200" s="17">
        <v>0</v>
      </c>
      <c r="CC200" s="17">
        <v>0</v>
      </c>
      <c r="CD200" s="17">
        <v>0</v>
      </c>
      <c r="CE200" s="17">
        <v>0</v>
      </c>
      <c r="CF200" s="17">
        <v>0</v>
      </c>
      <c r="CG200" s="17">
        <v>0</v>
      </c>
      <c r="CH200" s="17">
        <v>0</v>
      </c>
      <c r="CI200" s="17">
        <v>0</v>
      </c>
      <c r="CJ200" s="17">
        <v>0</v>
      </c>
      <c r="CK200" s="17">
        <v>0</v>
      </c>
      <c r="CL200" s="17">
        <v>0</v>
      </c>
      <c r="CM200" s="17">
        <v>0</v>
      </c>
      <c r="CN200" s="17">
        <v>0</v>
      </c>
      <c r="CO200" s="17">
        <v>0</v>
      </c>
      <c r="CP200" s="17">
        <v>0</v>
      </c>
      <c r="CQ200" s="17">
        <v>0</v>
      </c>
      <c r="CR200" s="17">
        <v>0</v>
      </c>
      <c r="CS200" s="17">
        <v>0</v>
      </c>
      <c r="CT200" s="17">
        <v>0</v>
      </c>
      <c r="CU200" s="17">
        <v>0</v>
      </c>
      <c r="CV200" s="17">
        <v>0</v>
      </c>
      <c r="CW200" s="17">
        <v>0</v>
      </c>
      <c r="CX200" s="17">
        <v>0</v>
      </c>
      <c r="CY200" s="17">
        <v>0</v>
      </c>
      <c r="CZ200" s="17">
        <v>0</v>
      </c>
      <c r="DA200" s="17">
        <v>0</v>
      </c>
      <c r="DB200" s="17">
        <v>0</v>
      </c>
      <c r="DC200" s="17">
        <v>0</v>
      </c>
      <c r="DD200" s="17">
        <v>0</v>
      </c>
      <c r="DE200" s="17">
        <v>0</v>
      </c>
      <c r="DF200" s="17">
        <v>0</v>
      </c>
      <c r="DG200" s="17">
        <v>0</v>
      </c>
      <c r="DH200" s="17">
        <v>0</v>
      </c>
      <c r="DI200" s="17">
        <v>0</v>
      </c>
      <c r="DJ200" s="17">
        <v>0</v>
      </c>
      <c r="DK200" s="17">
        <v>0</v>
      </c>
      <c r="DL200" s="17">
        <v>0</v>
      </c>
      <c r="DM200" s="17">
        <v>0</v>
      </c>
      <c r="DN200" s="17">
        <v>0</v>
      </c>
      <c r="DO200" s="17">
        <v>0</v>
      </c>
      <c r="DP200" s="17">
        <v>0</v>
      </c>
      <c r="DQ200" s="17">
        <v>0</v>
      </c>
      <c r="DR200" s="17">
        <v>0</v>
      </c>
      <c r="DS200" s="17">
        <v>0</v>
      </c>
      <c r="DT200" s="17">
        <v>0</v>
      </c>
      <c r="DU200" s="17">
        <v>0</v>
      </c>
      <c r="DV200" s="17">
        <v>0</v>
      </c>
      <c r="DW200" s="17">
        <v>0</v>
      </c>
      <c r="DX200" s="17">
        <v>0</v>
      </c>
      <c r="DY200" s="17">
        <v>0</v>
      </c>
      <c r="DZ200" s="17">
        <v>0</v>
      </c>
      <c r="EA200" s="17">
        <v>0</v>
      </c>
      <c r="EB200" s="17">
        <v>0</v>
      </c>
      <c r="EC200" s="17">
        <v>0</v>
      </c>
      <c r="ED200" s="17">
        <v>0</v>
      </c>
      <c r="EE200" s="17">
        <v>0</v>
      </c>
      <c r="EF200" s="17">
        <v>0</v>
      </c>
      <c r="EG200" s="17">
        <v>0</v>
      </c>
      <c r="EH200" s="17">
        <v>0</v>
      </c>
      <c r="EI200" s="17">
        <v>0</v>
      </c>
      <c r="EJ200" s="17">
        <v>0</v>
      </c>
      <c r="EK200" s="17">
        <v>0</v>
      </c>
      <c r="EL200" s="17">
        <v>0</v>
      </c>
      <c r="EM200" s="17">
        <v>0</v>
      </c>
      <c r="EN200" s="17">
        <v>0</v>
      </c>
      <c r="EO200" s="17">
        <v>0</v>
      </c>
      <c r="EP200" s="17">
        <v>0</v>
      </c>
      <c r="EQ200" s="17">
        <v>0</v>
      </c>
      <c r="ER200" s="17">
        <v>0</v>
      </c>
      <c r="ES200" s="17">
        <v>0</v>
      </c>
      <c r="ET200" s="17">
        <v>0</v>
      </c>
      <c r="EU200" s="17">
        <v>0</v>
      </c>
      <c r="EV200" s="17">
        <v>0</v>
      </c>
      <c r="EW200" s="17">
        <v>0</v>
      </c>
      <c r="EX200" s="17">
        <v>0</v>
      </c>
      <c r="EY200" s="17">
        <v>0</v>
      </c>
      <c r="EZ200" s="17">
        <v>0</v>
      </c>
      <c r="FA200" s="17">
        <v>0</v>
      </c>
      <c r="FB200" s="17">
        <v>0</v>
      </c>
      <c r="FC200" s="17">
        <v>0</v>
      </c>
      <c r="FD200" s="17">
        <v>0</v>
      </c>
      <c r="FE200" s="17">
        <v>0</v>
      </c>
      <c r="FF200" s="17">
        <v>0</v>
      </c>
      <c r="FG200" s="17">
        <v>0</v>
      </c>
      <c r="FH200" s="17">
        <v>0</v>
      </c>
      <c r="FI200" s="17">
        <v>0</v>
      </c>
      <c r="FJ200" s="17">
        <v>0</v>
      </c>
      <c r="FK200" s="17">
        <v>0</v>
      </c>
      <c r="FL200" s="17">
        <v>0</v>
      </c>
      <c r="FM200" s="17">
        <v>0</v>
      </c>
      <c r="FN200" s="17">
        <v>0</v>
      </c>
      <c r="FO200" s="17">
        <v>0</v>
      </c>
      <c r="FP200" s="17">
        <v>0</v>
      </c>
      <c r="FQ200" s="17">
        <v>0</v>
      </c>
      <c r="FR200" s="17">
        <v>0</v>
      </c>
      <c r="FS200" s="17">
        <v>0</v>
      </c>
      <c r="FT200" s="17">
        <v>0</v>
      </c>
      <c r="FU200" s="17">
        <v>0</v>
      </c>
      <c r="FV200" s="17">
        <v>0</v>
      </c>
      <c r="FW200" s="17">
        <v>0</v>
      </c>
      <c r="FX200" s="17">
        <v>0</v>
      </c>
      <c r="FY200" s="17">
        <v>0</v>
      </c>
      <c r="FZ200" s="17">
        <v>0</v>
      </c>
      <c r="GA200" s="17">
        <v>0</v>
      </c>
      <c r="GB200" s="17">
        <v>0</v>
      </c>
      <c r="GC200" s="17">
        <v>0</v>
      </c>
      <c r="GD200" s="17">
        <v>0</v>
      </c>
      <c r="GE200" s="17">
        <v>0</v>
      </c>
      <c r="GF200" s="17">
        <v>0</v>
      </c>
      <c r="GG200" s="17">
        <v>0</v>
      </c>
      <c r="GH200" s="17">
        <v>0</v>
      </c>
      <c r="GI200" s="17">
        <v>0</v>
      </c>
      <c r="GJ200" s="17">
        <v>0</v>
      </c>
      <c r="GK200" s="17">
        <v>0</v>
      </c>
      <c r="GL200" s="17">
        <v>0</v>
      </c>
      <c r="GM200" s="17">
        <v>0</v>
      </c>
      <c r="GN200" s="17">
        <v>0</v>
      </c>
      <c r="GO200" s="17">
        <v>0</v>
      </c>
      <c r="GP200" s="17">
        <v>0</v>
      </c>
      <c r="GQ200" s="17">
        <v>0</v>
      </c>
      <c r="GR200" s="17">
        <v>0</v>
      </c>
      <c r="GS200" s="17">
        <v>0</v>
      </c>
      <c r="GT200" s="17">
        <v>0</v>
      </c>
      <c r="GU200" s="17">
        <v>0</v>
      </c>
      <c r="GV200" s="17">
        <v>0</v>
      </c>
      <c r="GW200" s="17">
        <v>0</v>
      </c>
      <c r="GX200" s="17">
        <v>0</v>
      </c>
      <c r="GY200" s="17">
        <v>0</v>
      </c>
      <c r="GZ200" s="17">
        <v>0</v>
      </c>
      <c r="HA200" s="17">
        <v>0</v>
      </c>
      <c r="HB200" s="17">
        <v>0</v>
      </c>
      <c r="HC200" s="17">
        <v>0</v>
      </c>
      <c r="HD200" s="17">
        <v>0</v>
      </c>
      <c r="HE200" s="17">
        <v>0</v>
      </c>
      <c r="HF200" s="17">
        <v>0</v>
      </c>
      <c r="HG200" s="17">
        <v>0</v>
      </c>
      <c r="HH200" s="17">
        <v>0</v>
      </c>
      <c r="HI200" s="17">
        <v>0</v>
      </c>
      <c r="HJ200" s="17">
        <v>0</v>
      </c>
      <c r="HK200" s="17">
        <v>0</v>
      </c>
      <c r="HL200" s="17">
        <v>0</v>
      </c>
      <c r="HM200" s="17">
        <v>0</v>
      </c>
      <c r="HN200" s="17">
        <v>0</v>
      </c>
      <c r="HO200" s="17">
        <v>0</v>
      </c>
      <c r="HP200" s="17">
        <v>0</v>
      </c>
      <c r="HQ200" s="17">
        <v>0</v>
      </c>
      <c r="HR200" s="17">
        <v>0</v>
      </c>
      <c r="HS200" s="17">
        <v>0</v>
      </c>
      <c r="HT200" s="17">
        <v>0</v>
      </c>
      <c r="HU200" s="17">
        <v>0</v>
      </c>
      <c r="HV200" s="17">
        <v>0</v>
      </c>
      <c r="HW200" s="17">
        <v>0</v>
      </c>
      <c r="HX200" s="17">
        <v>0</v>
      </c>
      <c r="HY200" s="17">
        <v>0</v>
      </c>
      <c r="HZ200" s="17">
        <v>0</v>
      </c>
      <c r="IA200" s="17">
        <v>0</v>
      </c>
      <c r="IB200" s="17">
        <v>0</v>
      </c>
      <c r="IC200" s="17">
        <v>0</v>
      </c>
      <c r="ID200" s="17">
        <v>0</v>
      </c>
      <c r="IE200" s="17">
        <v>0</v>
      </c>
      <c r="IF200" s="17">
        <v>0</v>
      </c>
      <c r="IG200" s="17">
        <v>0</v>
      </c>
      <c r="IH200" s="17">
        <v>0</v>
      </c>
      <c r="II200" s="17">
        <v>0</v>
      </c>
      <c r="IJ200" s="17">
        <v>0</v>
      </c>
      <c r="IK200" s="17">
        <v>0</v>
      </c>
      <c r="IL200" s="17">
        <v>0</v>
      </c>
      <c r="IM200" s="17">
        <v>0</v>
      </c>
      <c r="IN200" s="17">
        <v>0</v>
      </c>
      <c r="IO200" s="17">
        <v>0</v>
      </c>
      <c r="IP200" s="17">
        <v>0</v>
      </c>
      <c r="IQ200" s="17">
        <v>0</v>
      </c>
      <c r="IR200" s="17">
        <v>0</v>
      </c>
      <c r="IS200" s="17">
        <v>0</v>
      </c>
      <c r="IT200" s="17">
        <v>0</v>
      </c>
      <c r="IU200" s="17">
        <v>0</v>
      </c>
      <c r="IV200" s="17">
        <v>0</v>
      </c>
      <c r="IW200" s="17">
        <v>0</v>
      </c>
      <c r="IX200" s="17">
        <v>0</v>
      </c>
      <c r="IY200" s="17">
        <v>0</v>
      </c>
      <c r="IZ200" s="17">
        <v>0</v>
      </c>
      <c r="JA200" s="17">
        <v>0</v>
      </c>
      <c r="JB200" s="17">
        <v>0</v>
      </c>
      <c r="JC200" s="17">
        <v>0</v>
      </c>
      <c r="JD200" s="17">
        <v>0</v>
      </c>
      <c r="JE200" s="17">
        <v>0</v>
      </c>
      <c r="JF200" s="17">
        <v>0</v>
      </c>
      <c r="JG200" s="17">
        <v>0</v>
      </c>
      <c r="JH200" s="17">
        <v>0</v>
      </c>
      <c r="JI200" s="17">
        <v>0</v>
      </c>
      <c r="JJ200" s="17">
        <v>0</v>
      </c>
      <c r="JK200" s="17">
        <v>0</v>
      </c>
      <c r="JL200" s="17">
        <v>0</v>
      </c>
      <c r="JM200" s="17">
        <v>0</v>
      </c>
      <c r="JN200" s="17">
        <v>0</v>
      </c>
      <c r="JO200" s="17">
        <v>0</v>
      </c>
      <c r="JP200" s="17">
        <v>0</v>
      </c>
      <c r="JQ200" s="17">
        <v>0</v>
      </c>
      <c r="JR200" s="17">
        <v>0</v>
      </c>
      <c r="JS200" s="17">
        <v>0</v>
      </c>
      <c r="JT200" s="17">
        <v>0</v>
      </c>
      <c r="JU200" s="17">
        <v>0</v>
      </c>
      <c r="JV200" s="17">
        <v>0</v>
      </c>
      <c r="JW200" s="17">
        <v>0</v>
      </c>
      <c r="JX200" s="17">
        <v>0</v>
      </c>
      <c r="JY200" s="17">
        <v>0</v>
      </c>
    </row>
    <row r="201" spans="1:285" x14ac:dyDescent="0.15">
      <c r="A201" s="17" t="s">
        <v>299</v>
      </c>
      <c r="B201" s="17" t="s">
        <v>300</v>
      </c>
      <c r="C201" s="17">
        <v>0</v>
      </c>
      <c r="D201" s="17">
        <v>316.81</v>
      </c>
      <c r="E201" s="17">
        <v>316.81</v>
      </c>
      <c r="F201" s="17">
        <v>316.81</v>
      </c>
      <c r="G201" s="17">
        <v>316.81</v>
      </c>
      <c r="H201" s="17">
        <v>316.81</v>
      </c>
      <c r="I201" s="17">
        <v>319.10000000000002</v>
      </c>
      <c r="J201" s="17">
        <v>319.10000000000002</v>
      </c>
      <c r="K201" s="17">
        <v>319.10000000000002</v>
      </c>
      <c r="L201" s="17">
        <v>319.10000000000002</v>
      </c>
      <c r="M201" s="17">
        <v>319.10000000000002</v>
      </c>
      <c r="N201" s="17">
        <v>320.95</v>
      </c>
      <c r="O201" s="17">
        <v>319.8</v>
      </c>
      <c r="P201" s="17">
        <v>319.56</v>
      </c>
      <c r="Q201" s="17">
        <v>319.67</v>
      </c>
      <c r="R201" s="17">
        <v>319.77</v>
      </c>
      <c r="S201" s="17">
        <v>319.85000000000002</v>
      </c>
      <c r="T201" s="17">
        <v>320.7</v>
      </c>
      <c r="U201" s="17">
        <v>320.95999999999998</v>
      </c>
      <c r="V201" s="17">
        <v>320.95</v>
      </c>
      <c r="W201" s="17">
        <v>320.87</v>
      </c>
      <c r="X201" s="17">
        <v>320.89999999999998</v>
      </c>
      <c r="Y201" s="17">
        <v>320.85000000000002</v>
      </c>
      <c r="Z201" s="17">
        <v>320.76</v>
      </c>
      <c r="AA201" s="17">
        <v>320.5</v>
      </c>
      <c r="AB201" s="17">
        <v>0</v>
      </c>
      <c r="AC201" s="17">
        <v>0</v>
      </c>
      <c r="AD201" s="17">
        <v>0</v>
      </c>
      <c r="AE201" s="17">
        <v>0</v>
      </c>
      <c r="AF201" s="17">
        <v>0</v>
      </c>
      <c r="AG201" s="17">
        <v>0</v>
      </c>
      <c r="AH201" s="17">
        <v>0</v>
      </c>
      <c r="AI201" s="17">
        <v>0</v>
      </c>
      <c r="AJ201" s="17">
        <v>0</v>
      </c>
      <c r="AK201" s="17">
        <v>0</v>
      </c>
      <c r="AL201" s="17">
        <v>0</v>
      </c>
      <c r="AM201" s="17">
        <v>0</v>
      </c>
      <c r="AN201" s="17">
        <v>0</v>
      </c>
      <c r="AO201" s="17">
        <v>0</v>
      </c>
      <c r="AP201" s="17">
        <v>0</v>
      </c>
      <c r="AQ201" s="17">
        <v>0</v>
      </c>
      <c r="AR201" s="17">
        <v>0</v>
      </c>
      <c r="AS201" s="17">
        <v>0</v>
      </c>
      <c r="AT201" s="17">
        <v>0</v>
      </c>
      <c r="AU201" s="17">
        <v>0</v>
      </c>
      <c r="AV201" s="17">
        <v>0</v>
      </c>
      <c r="AW201" s="17">
        <v>0</v>
      </c>
      <c r="AX201" s="17">
        <v>0</v>
      </c>
      <c r="AY201" s="17">
        <v>0</v>
      </c>
      <c r="AZ201" s="17">
        <v>0</v>
      </c>
      <c r="BA201" s="17">
        <v>0</v>
      </c>
      <c r="BB201" s="17">
        <v>0</v>
      </c>
      <c r="BC201" s="17">
        <v>0</v>
      </c>
      <c r="BD201" s="17">
        <v>0</v>
      </c>
      <c r="BE201" s="17">
        <v>0</v>
      </c>
      <c r="BF201" s="17">
        <v>0</v>
      </c>
      <c r="BG201" s="17">
        <v>0</v>
      </c>
      <c r="BH201" s="17">
        <v>0</v>
      </c>
      <c r="BI201" s="17">
        <v>0</v>
      </c>
      <c r="BJ201" s="17">
        <v>0</v>
      </c>
      <c r="BK201" s="17">
        <v>0</v>
      </c>
      <c r="BL201" s="17">
        <v>0</v>
      </c>
      <c r="BM201" s="17">
        <v>0</v>
      </c>
      <c r="BN201" s="17">
        <v>0</v>
      </c>
      <c r="BO201" s="17">
        <v>0</v>
      </c>
      <c r="BP201" s="17">
        <v>0</v>
      </c>
      <c r="BQ201" s="17">
        <v>0</v>
      </c>
      <c r="BR201" s="17">
        <v>0</v>
      </c>
      <c r="BS201" s="17">
        <v>0</v>
      </c>
      <c r="BT201" s="17">
        <v>0</v>
      </c>
      <c r="BU201" s="17">
        <v>0</v>
      </c>
      <c r="BV201" s="17">
        <v>0</v>
      </c>
      <c r="BW201" s="17">
        <v>0</v>
      </c>
      <c r="BX201" s="17">
        <v>0</v>
      </c>
      <c r="BY201" s="17">
        <v>0</v>
      </c>
      <c r="BZ201" s="17">
        <v>0</v>
      </c>
      <c r="CA201" s="17">
        <v>0</v>
      </c>
      <c r="CB201" s="17">
        <v>0</v>
      </c>
      <c r="CC201" s="17">
        <v>0</v>
      </c>
      <c r="CD201" s="17">
        <v>0</v>
      </c>
      <c r="CE201" s="17">
        <v>0</v>
      </c>
      <c r="CF201" s="17">
        <v>0</v>
      </c>
      <c r="CG201" s="17">
        <v>0</v>
      </c>
      <c r="CH201" s="17">
        <v>0</v>
      </c>
      <c r="CI201" s="17">
        <v>0</v>
      </c>
      <c r="CJ201" s="17">
        <v>0</v>
      </c>
      <c r="CK201" s="17">
        <v>0</v>
      </c>
      <c r="CL201" s="17">
        <v>0</v>
      </c>
      <c r="CM201" s="17">
        <v>0</v>
      </c>
      <c r="CN201" s="17">
        <v>0</v>
      </c>
      <c r="CO201" s="17">
        <v>0</v>
      </c>
      <c r="CP201" s="17">
        <v>0</v>
      </c>
      <c r="CQ201" s="17">
        <v>0</v>
      </c>
      <c r="CR201" s="17">
        <v>0</v>
      </c>
      <c r="CS201" s="17">
        <v>0</v>
      </c>
      <c r="CT201" s="17">
        <v>0</v>
      </c>
      <c r="CU201" s="17">
        <v>0</v>
      </c>
      <c r="CV201" s="17">
        <v>0</v>
      </c>
      <c r="CW201" s="17">
        <v>0</v>
      </c>
      <c r="CX201" s="17">
        <v>0</v>
      </c>
      <c r="CY201" s="17">
        <v>0</v>
      </c>
      <c r="CZ201" s="17">
        <v>0</v>
      </c>
      <c r="DA201" s="17">
        <v>0</v>
      </c>
      <c r="DB201" s="17">
        <v>0</v>
      </c>
      <c r="DC201" s="17">
        <v>0</v>
      </c>
      <c r="DD201" s="17">
        <v>0</v>
      </c>
      <c r="DE201" s="17">
        <v>0</v>
      </c>
      <c r="DF201" s="17">
        <v>0</v>
      </c>
      <c r="DG201" s="17">
        <v>0</v>
      </c>
      <c r="DH201" s="17">
        <v>0</v>
      </c>
      <c r="DI201" s="17">
        <v>0</v>
      </c>
      <c r="DJ201" s="17">
        <v>0</v>
      </c>
      <c r="DK201" s="17">
        <v>0</v>
      </c>
      <c r="DL201" s="17">
        <v>0</v>
      </c>
      <c r="DM201" s="17">
        <v>0</v>
      </c>
      <c r="DN201" s="17">
        <v>0</v>
      </c>
      <c r="DO201" s="17">
        <v>0</v>
      </c>
      <c r="DP201" s="17">
        <v>0</v>
      </c>
      <c r="DQ201" s="17">
        <v>0</v>
      </c>
      <c r="DR201" s="17">
        <v>0</v>
      </c>
      <c r="DS201" s="17">
        <v>0</v>
      </c>
      <c r="DT201" s="17">
        <v>0</v>
      </c>
      <c r="DU201" s="17">
        <v>0</v>
      </c>
      <c r="DV201" s="17">
        <v>0</v>
      </c>
      <c r="DW201" s="17">
        <v>0</v>
      </c>
      <c r="DX201" s="17">
        <v>0</v>
      </c>
      <c r="DY201" s="17">
        <v>0</v>
      </c>
      <c r="DZ201" s="17">
        <v>0</v>
      </c>
      <c r="EA201" s="17">
        <v>0</v>
      </c>
      <c r="EB201" s="17">
        <v>0</v>
      </c>
      <c r="EC201" s="17">
        <v>0</v>
      </c>
      <c r="ED201" s="17">
        <v>0</v>
      </c>
      <c r="EE201" s="17">
        <v>0</v>
      </c>
      <c r="EF201" s="17">
        <v>0</v>
      </c>
      <c r="EG201" s="17">
        <v>0</v>
      </c>
      <c r="EH201" s="17">
        <v>0</v>
      </c>
      <c r="EI201" s="17">
        <v>0</v>
      </c>
      <c r="EJ201" s="17">
        <v>0</v>
      </c>
      <c r="EK201" s="17">
        <v>0</v>
      </c>
      <c r="EL201" s="17">
        <v>0</v>
      </c>
      <c r="EM201" s="17">
        <v>0</v>
      </c>
      <c r="EN201" s="17">
        <v>0</v>
      </c>
      <c r="EO201" s="17">
        <v>0</v>
      </c>
      <c r="EP201" s="17">
        <v>0</v>
      </c>
      <c r="EQ201" s="17">
        <v>0</v>
      </c>
      <c r="ER201" s="17">
        <v>0</v>
      </c>
      <c r="ES201" s="17">
        <v>0</v>
      </c>
      <c r="ET201" s="17">
        <v>0</v>
      </c>
      <c r="EU201" s="17">
        <v>0</v>
      </c>
      <c r="EV201" s="17">
        <v>0</v>
      </c>
      <c r="EW201" s="17">
        <v>0</v>
      </c>
      <c r="EX201" s="17">
        <v>0</v>
      </c>
      <c r="EY201" s="17">
        <v>0</v>
      </c>
      <c r="EZ201" s="17">
        <v>0</v>
      </c>
      <c r="FA201" s="17">
        <v>0</v>
      </c>
      <c r="FB201" s="17">
        <v>0</v>
      </c>
      <c r="FC201" s="17">
        <v>0</v>
      </c>
      <c r="FD201" s="17">
        <v>0</v>
      </c>
      <c r="FE201" s="17">
        <v>0</v>
      </c>
      <c r="FF201" s="17">
        <v>0</v>
      </c>
      <c r="FG201" s="17">
        <v>0</v>
      </c>
      <c r="FH201" s="17">
        <v>0</v>
      </c>
      <c r="FI201" s="17">
        <v>0</v>
      </c>
      <c r="FJ201" s="17">
        <v>0</v>
      </c>
      <c r="FK201" s="17">
        <v>0</v>
      </c>
      <c r="FL201" s="17">
        <v>0</v>
      </c>
      <c r="FM201" s="17">
        <v>0</v>
      </c>
      <c r="FN201" s="17">
        <v>0</v>
      </c>
      <c r="FO201" s="17">
        <v>0</v>
      </c>
      <c r="FP201" s="17">
        <v>0</v>
      </c>
      <c r="FQ201" s="17">
        <v>0</v>
      </c>
      <c r="FR201" s="17">
        <v>0</v>
      </c>
      <c r="FS201" s="17">
        <v>0</v>
      </c>
      <c r="FT201" s="17">
        <v>0</v>
      </c>
      <c r="FU201" s="17">
        <v>0</v>
      </c>
      <c r="FV201" s="17">
        <v>0</v>
      </c>
      <c r="FW201" s="17">
        <v>0</v>
      </c>
      <c r="FX201" s="17">
        <v>0</v>
      </c>
      <c r="FY201" s="17">
        <v>0</v>
      </c>
      <c r="FZ201" s="17">
        <v>0</v>
      </c>
      <c r="GA201" s="17">
        <v>0</v>
      </c>
      <c r="GB201" s="17">
        <v>0</v>
      </c>
      <c r="GC201" s="17">
        <v>0</v>
      </c>
      <c r="GD201" s="17">
        <v>0</v>
      </c>
      <c r="GE201" s="17">
        <v>0</v>
      </c>
      <c r="GF201" s="17">
        <v>0</v>
      </c>
      <c r="GG201" s="17">
        <v>0</v>
      </c>
      <c r="GH201" s="17">
        <v>0</v>
      </c>
      <c r="GI201" s="17">
        <v>0</v>
      </c>
      <c r="GJ201" s="17">
        <v>0</v>
      </c>
      <c r="GK201" s="17">
        <v>0</v>
      </c>
      <c r="GL201" s="17">
        <v>0</v>
      </c>
      <c r="GM201" s="17">
        <v>0</v>
      </c>
      <c r="GN201" s="17">
        <v>0</v>
      </c>
      <c r="GO201" s="17">
        <v>0</v>
      </c>
      <c r="GP201" s="17">
        <v>0</v>
      </c>
      <c r="GQ201" s="17">
        <v>0</v>
      </c>
      <c r="GR201" s="17">
        <v>0</v>
      </c>
      <c r="GS201" s="17">
        <v>0</v>
      </c>
      <c r="GT201" s="17">
        <v>0</v>
      </c>
      <c r="GU201" s="17">
        <v>0</v>
      </c>
      <c r="GV201" s="17">
        <v>0</v>
      </c>
      <c r="GW201" s="17">
        <v>0</v>
      </c>
      <c r="GX201" s="17">
        <v>0</v>
      </c>
      <c r="GY201" s="17">
        <v>0</v>
      </c>
      <c r="GZ201" s="17">
        <v>0</v>
      </c>
      <c r="HA201" s="17">
        <v>0</v>
      </c>
      <c r="HB201" s="17">
        <v>0</v>
      </c>
      <c r="HC201" s="17">
        <v>0</v>
      </c>
      <c r="HD201" s="17">
        <v>0</v>
      </c>
      <c r="HE201" s="17">
        <v>0</v>
      </c>
      <c r="HF201" s="17">
        <v>0</v>
      </c>
      <c r="HG201" s="17">
        <v>0</v>
      </c>
      <c r="HH201" s="17">
        <v>0</v>
      </c>
      <c r="HI201" s="17">
        <v>0</v>
      </c>
      <c r="HJ201" s="17">
        <v>0</v>
      </c>
      <c r="HK201" s="17">
        <v>0</v>
      </c>
      <c r="HL201" s="17">
        <v>0</v>
      </c>
      <c r="HM201" s="17">
        <v>0</v>
      </c>
      <c r="HN201" s="17">
        <v>0</v>
      </c>
      <c r="HO201" s="17">
        <v>0</v>
      </c>
      <c r="HP201" s="17">
        <v>0</v>
      </c>
      <c r="HQ201" s="17">
        <v>0</v>
      </c>
      <c r="HR201" s="17">
        <v>0</v>
      </c>
      <c r="HS201" s="17">
        <v>0</v>
      </c>
      <c r="HT201" s="17">
        <v>0</v>
      </c>
      <c r="HU201" s="17">
        <v>0</v>
      </c>
      <c r="HV201" s="17">
        <v>0</v>
      </c>
      <c r="HW201" s="17">
        <v>0</v>
      </c>
      <c r="HX201" s="17">
        <v>0</v>
      </c>
      <c r="HY201" s="17">
        <v>0</v>
      </c>
      <c r="HZ201" s="17">
        <v>0</v>
      </c>
      <c r="IA201" s="17">
        <v>0</v>
      </c>
      <c r="IB201" s="17">
        <v>0</v>
      </c>
      <c r="IC201" s="17">
        <v>0</v>
      </c>
      <c r="ID201" s="17">
        <v>0</v>
      </c>
      <c r="IE201" s="17">
        <v>0</v>
      </c>
      <c r="IF201" s="17">
        <v>0</v>
      </c>
      <c r="IG201" s="17">
        <v>0</v>
      </c>
      <c r="IH201" s="17">
        <v>0</v>
      </c>
      <c r="II201" s="17">
        <v>0</v>
      </c>
      <c r="IJ201" s="17">
        <v>0</v>
      </c>
      <c r="IK201" s="17">
        <v>0</v>
      </c>
      <c r="IL201" s="17">
        <v>0</v>
      </c>
      <c r="IM201" s="17">
        <v>0</v>
      </c>
      <c r="IN201" s="17">
        <v>0</v>
      </c>
      <c r="IO201" s="17">
        <v>0</v>
      </c>
      <c r="IP201" s="17">
        <v>0</v>
      </c>
      <c r="IQ201" s="17">
        <v>0</v>
      </c>
      <c r="IR201" s="17">
        <v>0</v>
      </c>
      <c r="IS201" s="17">
        <v>0</v>
      </c>
      <c r="IT201" s="17">
        <v>0</v>
      </c>
      <c r="IU201" s="17">
        <v>0</v>
      </c>
      <c r="IV201" s="17">
        <v>0</v>
      </c>
      <c r="IW201" s="17">
        <v>0</v>
      </c>
      <c r="IX201" s="17">
        <v>0</v>
      </c>
      <c r="IY201" s="17">
        <v>0</v>
      </c>
      <c r="IZ201" s="17">
        <v>0</v>
      </c>
      <c r="JA201" s="17">
        <v>0</v>
      </c>
      <c r="JB201" s="17">
        <v>0</v>
      </c>
      <c r="JC201" s="17">
        <v>0</v>
      </c>
      <c r="JD201" s="17">
        <v>0</v>
      </c>
      <c r="JE201" s="17">
        <v>0</v>
      </c>
      <c r="JF201" s="17">
        <v>0</v>
      </c>
      <c r="JG201" s="17">
        <v>0</v>
      </c>
      <c r="JH201" s="17">
        <v>0</v>
      </c>
      <c r="JI201" s="17">
        <v>0</v>
      </c>
      <c r="JJ201" s="17">
        <v>0</v>
      </c>
      <c r="JK201" s="17">
        <v>0</v>
      </c>
      <c r="JL201" s="17">
        <v>0</v>
      </c>
      <c r="JM201" s="17">
        <v>0</v>
      </c>
      <c r="JN201" s="17">
        <v>0</v>
      </c>
      <c r="JO201" s="17">
        <v>0</v>
      </c>
      <c r="JP201" s="17">
        <v>0</v>
      </c>
      <c r="JQ201" s="17">
        <v>0</v>
      </c>
      <c r="JR201" s="17">
        <v>0</v>
      </c>
      <c r="JS201" s="17">
        <v>0</v>
      </c>
      <c r="JT201" s="17">
        <v>0</v>
      </c>
      <c r="JU201" s="17">
        <v>0</v>
      </c>
      <c r="JV201" s="17">
        <v>0</v>
      </c>
      <c r="JW201" s="17">
        <v>0</v>
      </c>
      <c r="JX201" s="17">
        <v>0</v>
      </c>
      <c r="JY201" s="17">
        <v>0</v>
      </c>
    </row>
    <row r="202" spans="1:285" x14ac:dyDescent="0.15">
      <c r="A202" s="17" t="s">
        <v>858</v>
      </c>
      <c r="B202" s="17" t="s">
        <v>859</v>
      </c>
      <c r="C202" s="17">
        <v>0</v>
      </c>
      <c r="D202" s="17">
        <v>17.399999999999999</v>
      </c>
      <c r="E202" s="17">
        <v>17.399999999999999</v>
      </c>
      <c r="F202" s="17">
        <v>17.399999999999999</v>
      </c>
      <c r="G202" s="17">
        <v>17.399999999999999</v>
      </c>
      <c r="H202" s="17">
        <v>17.399999999999999</v>
      </c>
      <c r="I202" s="17">
        <v>17.420000000000002</v>
      </c>
      <c r="J202" s="17">
        <v>17.420000000000002</v>
      </c>
      <c r="K202" s="17">
        <v>17.420000000000002</v>
      </c>
      <c r="L202" s="17">
        <v>17.420000000000002</v>
      </c>
      <c r="M202" s="17">
        <v>17.420000000000002</v>
      </c>
      <c r="N202" s="17">
        <v>17.45</v>
      </c>
      <c r="O202" s="17">
        <v>17.46</v>
      </c>
      <c r="P202" s="17">
        <v>17.47</v>
      </c>
      <c r="Q202" s="17">
        <v>17.46</v>
      </c>
      <c r="R202" s="17">
        <v>17.53</v>
      </c>
      <c r="S202" s="17">
        <v>17.559999999999999</v>
      </c>
      <c r="T202" s="17">
        <v>17.559999999999999</v>
      </c>
      <c r="U202" s="17">
        <v>17.57</v>
      </c>
      <c r="V202" s="17">
        <v>17.559999999999999</v>
      </c>
      <c r="W202" s="17">
        <v>17.52</v>
      </c>
      <c r="X202" s="17">
        <v>17.579999999999998</v>
      </c>
      <c r="Y202" s="17">
        <v>17.57</v>
      </c>
      <c r="Z202" s="17">
        <v>17.579999999999998</v>
      </c>
      <c r="AA202" s="17">
        <v>17.55</v>
      </c>
      <c r="AB202" s="17">
        <v>0</v>
      </c>
      <c r="AC202" s="17">
        <v>0</v>
      </c>
      <c r="AD202" s="17">
        <v>0</v>
      </c>
      <c r="AE202" s="17">
        <v>0</v>
      </c>
      <c r="AF202" s="17">
        <v>0</v>
      </c>
      <c r="AG202" s="17">
        <v>0</v>
      </c>
      <c r="AH202" s="17">
        <v>0</v>
      </c>
      <c r="AI202" s="17">
        <v>0</v>
      </c>
      <c r="AJ202" s="17">
        <v>0</v>
      </c>
      <c r="AK202" s="17">
        <v>0</v>
      </c>
      <c r="AL202" s="17">
        <v>0</v>
      </c>
      <c r="AM202" s="17">
        <v>0</v>
      </c>
      <c r="AN202" s="17">
        <v>0</v>
      </c>
      <c r="AO202" s="17">
        <v>0</v>
      </c>
      <c r="AP202" s="17">
        <v>0</v>
      </c>
      <c r="AQ202" s="17">
        <v>0</v>
      </c>
      <c r="AR202" s="17">
        <v>0</v>
      </c>
      <c r="AS202" s="17">
        <v>0</v>
      </c>
      <c r="AT202" s="17">
        <v>0</v>
      </c>
      <c r="AU202" s="17">
        <v>0</v>
      </c>
      <c r="AV202" s="17">
        <v>0</v>
      </c>
      <c r="AW202" s="17">
        <v>0</v>
      </c>
      <c r="AX202" s="17">
        <v>0</v>
      </c>
      <c r="AY202" s="17">
        <v>0</v>
      </c>
      <c r="AZ202" s="17">
        <v>0</v>
      </c>
      <c r="BA202" s="17">
        <v>0</v>
      </c>
      <c r="BB202" s="17">
        <v>0</v>
      </c>
      <c r="BC202" s="17">
        <v>0</v>
      </c>
      <c r="BD202" s="17">
        <v>0</v>
      </c>
      <c r="BE202" s="17">
        <v>0</v>
      </c>
      <c r="BF202" s="17">
        <v>0</v>
      </c>
      <c r="BG202" s="17">
        <v>0</v>
      </c>
      <c r="BH202" s="17">
        <v>0</v>
      </c>
      <c r="BI202" s="17">
        <v>0</v>
      </c>
      <c r="BJ202" s="17">
        <v>0</v>
      </c>
      <c r="BK202" s="17">
        <v>0</v>
      </c>
      <c r="BL202" s="17">
        <v>0</v>
      </c>
      <c r="BM202" s="17">
        <v>0</v>
      </c>
      <c r="BN202" s="17">
        <v>0</v>
      </c>
      <c r="BO202" s="17">
        <v>0</v>
      </c>
      <c r="BP202" s="17">
        <v>0</v>
      </c>
      <c r="BQ202" s="17">
        <v>0</v>
      </c>
      <c r="BR202" s="17">
        <v>0</v>
      </c>
      <c r="BS202" s="17">
        <v>0</v>
      </c>
      <c r="BT202" s="17">
        <v>0</v>
      </c>
      <c r="BU202" s="17">
        <v>0</v>
      </c>
      <c r="BV202" s="17">
        <v>0</v>
      </c>
      <c r="BW202" s="17">
        <v>0</v>
      </c>
      <c r="BX202" s="17">
        <v>0</v>
      </c>
      <c r="BY202" s="17">
        <v>0</v>
      </c>
      <c r="BZ202" s="17">
        <v>0</v>
      </c>
      <c r="CA202" s="17">
        <v>0</v>
      </c>
      <c r="CB202" s="17">
        <v>0</v>
      </c>
      <c r="CC202" s="17">
        <v>0</v>
      </c>
      <c r="CD202" s="17">
        <v>0</v>
      </c>
      <c r="CE202" s="17">
        <v>0</v>
      </c>
      <c r="CF202" s="17">
        <v>0</v>
      </c>
      <c r="CG202" s="17">
        <v>0</v>
      </c>
      <c r="CH202" s="17">
        <v>0</v>
      </c>
      <c r="CI202" s="17">
        <v>0</v>
      </c>
      <c r="CJ202" s="17">
        <v>0</v>
      </c>
      <c r="CK202" s="17">
        <v>0</v>
      </c>
      <c r="CL202" s="17">
        <v>0</v>
      </c>
      <c r="CM202" s="17">
        <v>0</v>
      </c>
      <c r="CN202" s="17">
        <v>0</v>
      </c>
      <c r="CO202" s="17">
        <v>0</v>
      </c>
      <c r="CP202" s="17">
        <v>0</v>
      </c>
      <c r="CQ202" s="17">
        <v>0</v>
      </c>
      <c r="CR202" s="17">
        <v>0</v>
      </c>
      <c r="CS202" s="17">
        <v>0</v>
      </c>
      <c r="CT202" s="17">
        <v>0</v>
      </c>
      <c r="CU202" s="17">
        <v>0</v>
      </c>
      <c r="CV202" s="17">
        <v>0</v>
      </c>
      <c r="CW202" s="17">
        <v>0</v>
      </c>
      <c r="CX202" s="17">
        <v>0</v>
      </c>
      <c r="CY202" s="17">
        <v>0</v>
      </c>
      <c r="CZ202" s="17">
        <v>0</v>
      </c>
      <c r="DA202" s="17">
        <v>0</v>
      </c>
      <c r="DB202" s="17">
        <v>0</v>
      </c>
      <c r="DC202" s="17">
        <v>0</v>
      </c>
      <c r="DD202" s="17">
        <v>0</v>
      </c>
      <c r="DE202" s="17">
        <v>0</v>
      </c>
      <c r="DF202" s="17">
        <v>0</v>
      </c>
      <c r="DG202" s="17">
        <v>0</v>
      </c>
      <c r="DH202" s="17">
        <v>0</v>
      </c>
      <c r="DI202" s="17">
        <v>0</v>
      </c>
      <c r="DJ202" s="17">
        <v>0</v>
      </c>
      <c r="DK202" s="17">
        <v>0</v>
      </c>
      <c r="DL202" s="17">
        <v>0</v>
      </c>
      <c r="DM202" s="17">
        <v>0</v>
      </c>
      <c r="DN202" s="17">
        <v>0</v>
      </c>
      <c r="DO202" s="17">
        <v>0</v>
      </c>
      <c r="DP202" s="17">
        <v>0</v>
      </c>
      <c r="DQ202" s="17">
        <v>0</v>
      </c>
      <c r="DR202" s="17">
        <v>0</v>
      </c>
      <c r="DS202" s="17">
        <v>0</v>
      </c>
      <c r="DT202" s="17">
        <v>0</v>
      </c>
      <c r="DU202" s="17">
        <v>0</v>
      </c>
      <c r="DV202" s="17">
        <v>0</v>
      </c>
      <c r="DW202" s="17">
        <v>0</v>
      </c>
      <c r="DX202" s="17">
        <v>0</v>
      </c>
      <c r="DY202" s="17">
        <v>0</v>
      </c>
      <c r="DZ202" s="17">
        <v>0</v>
      </c>
      <c r="EA202" s="17">
        <v>0</v>
      </c>
      <c r="EB202" s="17">
        <v>0</v>
      </c>
      <c r="EC202" s="17">
        <v>0</v>
      </c>
      <c r="ED202" s="17">
        <v>0</v>
      </c>
      <c r="EE202" s="17">
        <v>0</v>
      </c>
      <c r="EF202" s="17">
        <v>0</v>
      </c>
      <c r="EG202" s="17">
        <v>0</v>
      </c>
      <c r="EH202" s="17">
        <v>0</v>
      </c>
      <c r="EI202" s="17">
        <v>0</v>
      </c>
      <c r="EJ202" s="17">
        <v>0</v>
      </c>
      <c r="EK202" s="17">
        <v>0</v>
      </c>
      <c r="EL202" s="17">
        <v>0</v>
      </c>
      <c r="EM202" s="17">
        <v>0</v>
      </c>
      <c r="EN202" s="17">
        <v>0</v>
      </c>
      <c r="EO202" s="17">
        <v>0</v>
      </c>
      <c r="EP202" s="17">
        <v>0</v>
      </c>
      <c r="EQ202" s="17">
        <v>0</v>
      </c>
      <c r="ER202" s="17">
        <v>0</v>
      </c>
      <c r="ES202" s="17">
        <v>0</v>
      </c>
      <c r="ET202" s="17">
        <v>0</v>
      </c>
      <c r="EU202" s="17">
        <v>0</v>
      </c>
      <c r="EV202" s="17">
        <v>0</v>
      </c>
      <c r="EW202" s="17">
        <v>0</v>
      </c>
      <c r="EX202" s="17">
        <v>0</v>
      </c>
      <c r="EY202" s="17">
        <v>0</v>
      </c>
      <c r="EZ202" s="17">
        <v>0</v>
      </c>
      <c r="FA202" s="17">
        <v>0</v>
      </c>
      <c r="FB202" s="17">
        <v>0</v>
      </c>
      <c r="FC202" s="17">
        <v>0</v>
      </c>
      <c r="FD202" s="17">
        <v>0</v>
      </c>
      <c r="FE202" s="17">
        <v>0</v>
      </c>
      <c r="FF202" s="17">
        <v>0</v>
      </c>
      <c r="FG202" s="17">
        <v>0</v>
      </c>
      <c r="FH202" s="17">
        <v>0</v>
      </c>
      <c r="FI202" s="17">
        <v>0</v>
      </c>
      <c r="FJ202" s="17">
        <v>0</v>
      </c>
      <c r="FK202" s="17">
        <v>0</v>
      </c>
      <c r="FL202" s="17">
        <v>0</v>
      </c>
      <c r="FM202" s="17">
        <v>0</v>
      </c>
      <c r="FN202" s="17">
        <v>0</v>
      </c>
      <c r="FO202" s="17">
        <v>0</v>
      </c>
      <c r="FP202" s="17">
        <v>0</v>
      </c>
      <c r="FQ202" s="17">
        <v>0</v>
      </c>
      <c r="FR202" s="17">
        <v>0</v>
      </c>
      <c r="FS202" s="17">
        <v>0</v>
      </c>
      <c r="FT202" s="17">
        <v>0</v>
      </c>
      <c r="FU202" s="17">
        <v>0</v>
      </c>
      <c r="FV202" s="17">
        <v>0</v>
      </c>
      <c r="FW202" s="17">
        <v>0</v>
      </c>
      <c r="FX202" s="17">
        <v>0</v>
      </c>
      <c r="FY202" s="17">
        <v>0</v>
      </c>
      <c r="FZ202" s="17">
        <v>0</v>
      </c>
      <c r="GA202" s="17">
        <v>0</v>
      </c>
      <c r="GB202" s="17">
        <v>0</v>
      </c>
      <c r="GC202" s="17">
        <v>0</v>
      </c>
      <c r="GD202" s="17">
        <v>0</v>
      </c>
      <c r="GE202" s="17">
        <v>0</v>
      </c>
      <c r="GF202" s="17">
        <v>0</v>
      </c>
      <c r="GG202" s="17">
        <v>0</v>
      </c>
      <c r="GH202" s="17">
        <v>0</v>
      </c>
      <c r="GI202" s="17">
        <v>0</v>
      </c>
      <c r="GJ202" s="17">
        <v>0</v>
      </c>
      <c r="GK202" s="17">
        <v>0</v>
      </c>
      <c r="GL202" s="17">
        <v>0</v>
      </c>
      <c r="GM202" s="17">
        <v>0</v>
      </c>
      <c r="GN202" s="17">
        <v>0</v>
      </c>
      <c r="GO202" s="17">
        <v>0</v>
      </c>
      <c r="GP202" s="17">
        <v>0</v>
      </c>
      <c r="GQ202" s="17">
        <v>0</v>
      </c>
      <c r="GR202" s="17">
        <v>0</v>
      </c>
      <c r="GS202" s="17">
        <v>0</v>
      </c>
      <c r="GT202" s="17">
        <v>0</v>
      </c>
      <c r="GU202" s="17">
        <v>0</v>
      </c>
      <c r="GV202" s="17">
        <v>0</v>
      </c>
      <c r="GW202" s="17">
        <v>0</v>
      </c>
      <c r="GX202" s="17">
        <v>0</v>
      </c>
      <c r="GY202" s="17">
        <v>0</v>
      </c>
      <c r="GZ202" s="17">
        <v>0</v>
      </c>
      <c r="HA202" s="17">
        <v>0</v>
      </c>
      <c r="HB202" s="17">
        <v>0</v>
      </c>
      <c r="HC202" s="17">
        <v>0</v>
      </c>
      <c r="HD202" s="17">
        <v>0</v>
      </c>
      <c r="HE202" s="17">
        <v>0</v>
      </c>
      <c r="HF202" s="17">
        <v>0</v>
      </c>
      <c r="HG202" s="17">
        <v>0</v>
      </c>
      <c r="HH202" s="17">
        <v>0</v>
      </c>
      <c r="HI202" s="17">
        <v>0</v>
      </c>
      <c r="HJ202" s="17">
        <v>0</v>
      </c>
      <c r="HK202" s="17">
        <v>0</v>
      </c>
      <c r="HL202" s="17">
        <v>0</v>
      </c>
      <c r="HM202" s="17">
        <v>0</v>
      </c>
      <c r="HN202" s="17">
        <v>0</v>
      </c>
      <c r="HO202" s="17">
        <v>0</v>
      </c>
      <c r="HP202" s="17">
        <v>0</v>
      </c>
      <c r="HQ202" s="17">
        <v>0</v>
      </c>
      <c r="HR202" s="17">
        <v>0</v>
      </c>
      <c r="HS202" s="17">
        <v>0</v>
      </c>
      <c r="HT202" s="17">
        <v>0</v>
      </c>
      <c r="HU202" s="17">
        <v>0</v>
      </c>
      <c r="HV202" s="17">
        <v>0</v>
      </c>
      <c r="HW202" s="17">
        <v>0</v>
      </c>
      <c r="HX202" s="17">
        <v>0</v>
      </c>
      <c r="HY202" s="17">
        <v>0</v>
      </c>
      <c r="HZ202" s="17">
        <v>0</v>
      </c>
      <c r="IA202" s="17">
        <v>0</v>
      </c>
      <c r="IB202" s="17">
        <v>0</v>
      </c>
      <c r="IC202" s="17">
        <v>0</v>
      </c>
      <c r="ID202" s="17">
        <v>0</v>
      </c>
      <c r="IE202" s="17">
        <v>0</v>
      </c>
      <c r="IF202" s="17">
        <v>0</v>
      </c>
      <c r="IG202" s="17">
        <v>0</v>
      </c>
      <c r="IH202" s="17">
        <v>0</v>
      </c>
      <c r="II202" s="17">
        <v>0</v>
      </c>
      <c r="IJ202" s="17">
        <v>0</v>
      </c>
      <c r="IK202" s="17">
        <v>0</v>
      </c>
      <c r="IL202" s="17">
        <v>0</v>
      </c>
      <c r="IM202" s="17">
        <v>0</v>
      </c>
      <c r="IN202" s="17">
        <v>0</v>
      </c>
      <c r="IO202" s="17">
        <v>0</v>
      </c>
      <c r="IP202" s="17">
        <v>0</v>
      </c>
      <c r="IQ202" s="17">
        <v>0</v>
      </c>
      <c r="IR202" s="17">
        <v>0</v>
      </c>
      <c r="IS202" s="17">
        <v>0</v>
      </c>
      <c r="IT202" s="17">
        <v>0</v>
      </c>
      <c r="IU202" s="17">
        <v>0</v>
      </c>
      <c r="IV202" s="17">
        <v>0</v>
      </c>
      <c r="IW202" s="17">
        <v>0</v>
      </c>
      <c r="IX202" s="17">
        <v>0</v>
      </c>
      <c r="IY202" s="17">
        <v>0</v>
      </c>
      <c r="IZ202" s="17">
        <v>0</v>
      </c>
      <c r="JA202" s="17">
        <v>0</v>
      </c>
      <c r="JB202" s="17">
        <v>0</v>
      </c>
      <c r="JC202" s="17">
        <v>0</v>
      </c>
      <c r="JD202" s="17">
        <v>0</v>
      </c>
      <c r="JE202" s="17">
        <v>0</v>
      </c>
      <c r="JF202" s="17">
        <v>0</v>
      </c>
      <c r="JG202" s="17">
        <v>0</v>
      </c>
      <c r="JH202" s="17">
        <v>0</v>
      </c>
      <c r="JI202" s="17">
        <v>0</v>
      </c>
      <c r="JJ202" s="17">
        <v>0</v>
      </c>
      <c r="JK202" s="17">
        <v>0</v>
      </c>
      <c r="JL202" s="17">
        <v>0</v>
      </c>
      <c r="JM202" s="17">
        <v>0</v>
      </c>
      <c r="JN202" s="17">
        <v>0</v>
      </c>
      <c r="JO202" s="17">
        <v>0</v>
      </c>
      <c r="JP202" s="17">
        <v>0</v>
      </c>
      <c r="JQ202" s="17">
        <v>0</v>
      </c>
      <c r="JR202" s="17">
        <v>0</v>
      </c>
      <c r="JS202" s="17">
        <v>0</v>
      </c>
      <c r="JT202" s="17">
        <v>0</v>
      </c>
      <c r="JU202" s="17">
        <v>0</v>
      </c>
      <c r="JV202" s="17">
        <v>0</v>
      </c>
      <c r="JW202" s="17">
        <v>0</v>
      </c>
      <c r="JX202" s="17">
        <v>0</v>
      </c>
      <c r="JY202" s="17">
        <v>0</v>
      </c>
    </row>
    <row r="203" spans="1:285" x14ac:dyDescent="0.15">
      <c r="A203" s="17" t="s">
        <v>100</v>
      </c>
      <c r="B203" s="17" t="s">
        <v>101</v>
      </c>
      <c r="C203" s="17">
        <v>0</v>
      </c>
      <c r="D203" s="17">
        <v>18.96</v>
      </c>
      <c r="E203" s="17">
        <v>18.96</v>
      </c>
      <c r="F203" s="17">
        <v>18.96</v>
      </c>
      <c r="G203" s="17">
        <v>18.96</v>
      </c>
      <c r="H203" s="17">
        <v>18.96</v>
      </c>
      <c r="I203" s="17">
        <v>19.149999999999999</v>
      </c>
      <c r="J203" s="17">
        <v>19.149999999999999</v>
      </c>
      <c r="K203" s="17">
        <v>19.149999999999999</v>
      </c>
      <c r="L203" s="17">
        <v>19.149999999999999</v>
      </c>
      <c r="M203" s="17">
        <v>19.149999999999999</v>
      </c>
      <c r="N203" s="17">
        <v>19.170000000000002</v>
      </c>
      <c r="O203" s="17">
        <v>19.11</v>
      </c>
      <c r="P203" s="17">
        <v>19.11</v>
      </c>
      <c r="Q203" s="17">
        <v>19.13</v>
      </c>
      <c r="R203" s="17">
        <v>19.12</v>
      </c>
      <c r="S203" s="17">
        <v>19.09</v>
      </c>
      <c r="T203" s="17">
        <v>19.100000000000001</v>
      </c>
      <c r="U203" s="17">
        <v>19.12</v>
      </c>
      <c r="V203" s="17">
        <v>19.100000000000001</v>
      </c>
      <c r="W203" s="17">
        <v>19.09</v>
      </c>
      <c r="X203" s="17">
        <v>19.100000000000001</v>
      </c>
      <c r="Y203" s="17">
        <v>19.11</v>
      </c>
      <c r="Z203" s="17">
        <v>19.12</v>
      </c>
      <c r="AA203" s="17">
        <v>19.100000000000001</v>
      </c>
      <c r="AB203" s="17">
        <v>0</v>
      </c>
      <c r="AC203" s="17">
        <v>0</v>
      </c>
      <c r="AD203" s="17">
        <v>0</v>
      </c>
      <c r="AE203" s="17">
        <v>0</v>
      </c>
      <c r="AF203" s="17">
        <v>0</v>
      </c>
      <c r="AG203" s="17">
        <v>0</v>
      </c>
      <c r="AH203" s="17">
        <v>0</v>
      </c>
      <c r="AI203" s="17">
        <v>0</v>
      </c>
      <c r="AJ203" s="17">
        <v>0</v>
      </c>
      <c r="AK203" s="17">
        <v>0</v>
      </c>
      <c r="AL203" s="17">
        <v>0</v>
      </c>
      <c r="AM203" s="17">
        <v>0</v>
      </c>
      <c r="AN203" s="17">
        <v>0</v>
      </c>
      <c r="AO203" s="17">
        <v>0</v>
      </c>
      <c r="AP203" s="17">
        <v>0</v>
      </c>
      <c r="AQ203" s="17">
        <v>0</v>
      </c>
      <c r="AR203" s="17">
        <v>0</v>
      </c>
      <c r="AS203" s="17">
        <v>0</v>
      </c>
      <c r="AT203" s="17">
        <v>0</v>
      </c>
      <c r="AU203" s="17">
        <v>0</v>
      </c>
      <c r="AV203" s="17">
        <v>0</v>
      </c>
      <c r="AW203" s="17">
        <v>0</v>
      </c>
      <c r="AX203" s="17">
        <v>0</v>
      </c>
      <c r="AY203" s="17">
        <v>0</v>
      </c>
      <c r="AZ203" s="17">
        <v>0</v>
      </c>
      <c r="BA203" s="17">
        <v>0</v>
      </c>
      <c r="BB203" s="17">
        <v>0</v>
      </c>
      <c r="BC203" s="17">
        <v>0</v>
      </c>
      <c r="BD203" s="17">
        <v>0</v>
      </c>
      <c r="BE203" s="17">
        <v>0</v>
      </c>
      <c r="BF203" s="17">
        <v>0</v>
      </c>
      <c r="BG203" s="17">
        <v>0</v>
      </c>
      <c r="BH203" s="17">
        <v>0</v>
      </c>
      <c r="BI203" s="17">
        <v>0</v>
      </c>
      <c r="BJ203" s="17">
        <v>0</v>
      </c>
      <c r="BK203" s="17">
        <v>0</v>
      </c>
      <c r="BL203" s="17">
        <v>0</v>
      </c>
      <c r="BM203" s="17">
        <v>0</v>
      </c>
      <c r="BN203" s="17">
        <v>0</v>
      </c>
      <c r="BO203" s="17">
        <v>0</v>
      </c>
      <c r="BP203" s="17">
        <v>0</v>
      </c>
      <c r="BQ203" s="17">
        <v>0</v>
      </c>
      <c r="BR203" s="17">
        <v>0</v>
      </c>
      <c r="BS203" s="17">
        <v>0</v>
      </c>
      <c r="BT203" s="17">
        <v>0</v>
      </c>
      <c r="BU203" s="17">
        <v>0</v>
      </c>
      <c r="BV203" s="17">
        <v>0</v>
      </c>
      <c r="BW203" s="17">
        <v>0</v>
      </c>
      <c r="BX203" s="17">
        <v>0</v>
      </c>
      <c r="BY203" s="17">
        <v>0</v>
      </c>
      <c r="BZ203" s="17">
        <v>0</v>
      </c>
      <c r="CA203" s="17">
        <v>0</v>
      </c>
      <c r="CB203" s="17">
        <v>0</v>
      </c>
      <c r="CC203" s="17">
        <v>0</v>
      </c>
      <c r="CD203" s="17">
        <v>0</v>
      </c>
      <c r="CE203" s="17">
        <v>0</v>
      </c>
      <c r="CF203" s="17">
        <v>0</v>
      </c>
      <c r="CG203" s="17">
        <v>0</v>
      </c>
      <c r="CH203" s="17">
        <v>0</v>
      </c>
      <c r="CI203" s="17">
        <v>0</v>
      </c>
      <c r="CJ203" s="17">
        <v>0</v>
      </c>
      <c r="CK203" s="17">
        <v>0</v>
      </c>
      <c r="CL203" s="17">
        <v>0</v>
      </c>
      <c r="CM203" s="17">
        <v>0</v>
      </c>
      <c r="CN203" s="17">
        <v>0</v>
      </c>
      <c r="CO203" s="17">
        <v>0</v>
      </c>
      <c r="CP203" s="17">
        <v>0</v>
      </c>
      <c r="CQ203" s="17">
        <v>0</v>
      </c>
      <c r="CR203" s="17">
        <v>0</v>
      </c>
      <c r="CS203" s="17">
        <v>0</v>
      </c>
      <c r="CT203" s="17">
        <v>0</v>
      </c>
      <c r="CU203" s="17">
        <v>0</v>
      </c>
      <c r="CV203" s="17">
        <v>0</v>
      </c>
      <c r="CW203" s="17">
        <v>0</v>
      </c>
      <c r="CX203" s="17">
        <v>0</v>
      </c>
      <c r="CY203" s="17">
        <v>0</v>
      </c>
      <c r="CZ203" s="17">
        <v>0</v>
      </c>
      <c r="DA203" s="17">
        <v>0</v>
      </c>
      <c r="DB203" s="17">
        <v>0</v>
      </c>
      <c r="DC203" s="17">
        <v>0</v>
      </c>
      <c r="DD203" s="17">
        <v>0</v>
      </c>
      <c r="DE203" s="17">
        <v>0</v>
      </c>
      <c r="DF203" s="17">
        <v>0</v>
      </c>
      <c r="DG203" s="17">
        <v>0</v>
      </c>
      <c r="DH203" s="17">
        <v>0</v>
      </c>
      <c r="DI203" s="17">
        <v>0</v>
      </c>
      <c r="DJ203" s="17">
        <v>0</v>
      </c>
      <c r="DK203" s="17">
        <v>0</v>
      </c>
      <c r="DL203" s="17">
        <v>0</v>
      </c>
      <c r="DM203" s="17">
        <v>0</v>
      </c>
      <c r="DN203" s="17">
        <v>0</v>
      </c>
      <c r="DO203" s="17">
        <v>0</v>
      </c>
      <c r="DP203" s="17">
        <v>0</v>
      </c>
      <c r="DQ203" s="17">
        <v>0</v>
      </c>
      <c r="DR203" s="17">
        <v>0</v>
      </c>
      <c r="DS203" s="17">
        <v>0</v>
      </c>
      <c r="DT203" s="17">
        <v>0</v>
      </c>
      <c r="DU203" s="17">
        <v>0</v>
      </c>
      <c r="DV203" s="17">
        <v>0</v>
      </c>
      <c r="DW203" s="17">
        <v>0</v>
      </c>
      <c r="DX203" s="17">
        <v>0</v>
      </c>
      <c r="DY203" s="17">
        <v>0</v>
      </c>
      <c r="DZ203" s="17">
        <v>0</v>
      </c>
      <c r="EA203" s="17">
        <v>0</v>
      </c>
      <c r="EB203" s="17">
        <v>0</v>
      </c>
      <c r="EC203" s="17">
        <v>0</v>
      </c>
      <c r="ED203" s="17">
        <v>0</v>
      </c>
      <c r="EE203" s="17">
        <v>0</v>
      </c>
      <c r="EF203" s="17">
        <v>0</v>
      </c>
      <c r="EG203" s="17">
        <v>0</v>
      </c>
      <c r="EH203" s="17">
        <v>0</v>
      </c>
      <c r="EI203" s="17">
        <v>0</v>
      </c>
      <c r="EJ203" s="17">
        <v>0</v>
      </c>
      <c r="EK203" s="17">
        <v>0</v>
      </c>
      <c r="EL203" s="17">
        <v>0</v>
      </c>
      <c r="EM203" s="17">
        <v>0</v>
      </c>
      <c r="EN203" s="17">
        <v>0</v>
      </c>
      <c r="EO203" s="17">
        <v>0</v>
      </c>
      <c r="EP203" s="17">
        <v>0</v>
      </c>
      <c r="EQ203" s="17">
        <v>0</v>
      </c>
      <c r="ER203" s="17">
        <v>0</v>
      </c>
      <c r="ES203" s="17">
        <v>0</v>
      </c>
      <c r="ET203" s="17">
        <v>0</v>
      </c>
      <c r="EU203" s="17">
        <v>0</v>
      </c>
      <c r="EV203" s="17">
        <v>0</v>
      </c>
      <c r="EW203" s="17">
        <v>0</v>
      </c>
      <c r="EX203" s="17">
        <v>0</v>
      </c>
      <c r="EY203" s="17">
        <v>0</v>
      </c>
      <c r="EZ203" s="17">
        <v>0</v>
      </c>
      <c r="FA203" s="17">
        <v>0</v>
      </c>
      <c r="FB203" s="17">
        <v>0</v>
      </c>
      <c r="FC203" s="17">
        <v>0</v>
      </c>
      <c r="FD203" s="17">
        <v>0</v>
      </c>
      <c r="FE203" s="17">
        <v>0</v>
      </c>
      <c r="FF203" s="17">
        <v>0</v>
      </c>
      <c r="FG203" s="17">
        <v>0</v>
      </c>
      <c r="FH203" s="17">
        <v>0</v>
      </c>
      <c r="FI203" s="17">
        <v>0</v>
      </c>
      <c r="FJ203" s="17">
        <v>0</v>
      </c>
      <c r="FK203" s="17">
        <v>0</v>
      </c>
      <c r="FL203" s="17">
        <v>0</v>
      </c>
      <c r="FM203" s="17">
        <v>0</v>
      </c>
      <c r="FN203" s="17">
        <v>0</v>
      </c>
      <c r="FO203" s="17">
        <v>0</v>
      </c>
      <c r="FP203" s="17">
        <v>0</v>
      </c>
      <c r="FQ203" s="17">
        <v>0</v>
      </c>
      <c r="FR203" s="17">
        <v>0</v>
      </c>
      <c r="FS203" s="17">
        <v>0</v>
      </c>
      <c r="FT203" s="17">
        <v>0</v>
      </c>
      <c r="FU203" s="17">
        <v>0</v>
      </c>
      <c r="FV203" s="17">
        <v>0</v>
      </c>
      <c r="FW203" s="17">
        <v>0</v>
      </c>
      <c r="FX203" s="17">
        <v>0</v>
      </c>
      <c r="FY203" s="17">
        <v>0</v>
      </c>
      <c r="FZ203" s="17">
        <v>0</v>
      </c>
      <c r="GA203" s="17">
        <v>0</v>
      </c>
      <c r="GB203" s="17">
        <v>0</v>
      </c>
      <c r="GC203" s="17">
        <v>0</v>
      </c>
      <c r="GD203" s="17">
        <v>0</v>
      </c>
      <c r="GE203" s="17">
        <v>0</v>
      </c>
      <c r="GF203" s="17">
        <v>0</v>
      </c>
      <c r="GG203" s="17">
        <v>0</v>
      </c>
      <c r="GH203" s="17">
        <v>0</v>
      </c>
      <c r="GI203" s="17">
        <v>0</v>
      </c>
      <c r="GJ203" s="17">
        <v>0</v>
      </c>
      <c r="GK203" s="17">
        <v>0</v>
      </c>
      <c r="GL203" s="17">
        <v>0</v>
      </c>
      <c r="GM203" s="17">
        <v>0</v>
      </c>
      <c r="GN203" s="17">
        <v>0</v>
      </c>
      <c r="GO203" s="17">
        <v>0</v>
      </c>
      <c r="GP203" s="17">
        <v>0</v>
      </c>
      <c r="GQ203" s="17">
        <v>0</v>
      </c>
      <c r="GR203" s="17">
        <v>0</v>
      </c>
      <c r="GS203" s="17">
        <v>0</v>
      </c>
      <c r="GT203" s="17">
        <v>0</v>
      </c>
      <c r="GU203" s="17">
        <v>0</v>
      </c>
      <c r="GV203" s="17">
        <v>0</v>
      </c>
      <c r="GW203" s="17">
        <v>0</v>
      </c>
      <c r="GX203" s="17">
        <v>0</v>
      </c>
      <c r="GY203" s="17">
        <v>0</v>
      </c>
      <c r="GZ203" s="17">
        <v>0</v>
      </c>
      <c r="HA203" s="17">
        <v>0</v>
      </c>
      <c r="HB203" s="17">
        <v>0</v>
      </c>
      <c r="HC203" s="17">
        <v>0</v>
      </c>
      <c r="HD203" s="17">
        <v>0</v>
      </c>
      <c r="HE203" s="17">
        <v>0</v>
      </c>
      <c r="HF203" s="17">
        <v>0</v>
      </c>
      <c r="HG203" s="17">
        <v>0</v>
      </c>
      <c r="HH203" s="17">
        <v>0</v>
      </c>
      <c r="HI203" s="17">
        <v>0</v>
      </c>
      <c r="HJ203" s="17">
        <v>0</v>
      </c>
      <c r="HK203" s="17">
        <v>0</v>
      </c>
      <c r="HL203" s="17">
        <v>0</v>
      </c>
      <c r="HM203" s="17">
        <v>0</v>
      </c>
      <c r="HN203" s="17">
        <v>0</v>
      </c>
      <c r="HO203" s="17">
        <v>0</v>
      </c>
      <c r="HP203" s="17">
        <v>0</v>
      </c>
      <c r="HQ203" s="17">
        <v>0</v>
      </c>
      <c r="HR203" s="17">
        <v>0</v>
      </c>
      <c r="HS203" s="17">
        <v>0</v>
      </c>
      <c r="HT203" s="17">
        <v>0</v>
      </c>
      <c r="HU203" s="17">
        <v>0</v>
      </c>
      <c r="HV203" s="17">
        <v>0</v>
      </c>
      <c r="HW203" s="17">
        <v>0</v>
      </c>
      <c r="HX203" s="17">
        <v>0</v>
      </c>
      <c r="HY203" s="17">
        <v>0</v>
      </c>
      <c r="HZ203" s="17">
        <v>0</v>
      </c>
      <c r="IA203" s="17">
        <v>0</v>
      </c>
      <c r="IB203" s="17">
        <v>0</v>
      </c>
      <c r="IC203" s="17">
        <v>0</v>
      </c>
      <c r="ID203" s="17">
        <v>0</v>
      </c>
      <c r="IE203" s="17">
        <v>0</v>
      </c>
      <c r="IF203" s="17">
        <v>0</v>
      </c>
      <c r="IG203" s="17">
        <v>0</v>
      </c>
      <c r="IH203" s="17">
        <v>0</v>
      </c>
      <c r="II203" s="17">
        <v>0</v>
      </c>
      <c r="IJ203" s="17">
        <v>0</v>
      </c>
      <c r="IK203" s="17">
        <v>0</v>
      </c>
      <c r="IL203" s="17">
        <v>0</v>
      </c>
      <c r="IM203" s="17">
        <v>0</v>
      </c>
      <c r="IN203" s="17">
        <v>0</v>
      </c>
      <c r="IO203" s="17">
        <v>0</v>
      </c>
      <c r="IP203" s="17">
        <v>0</v>
      </c>
      <c r="IQ203" s="17">
        <v>0</v>
      </c>
      <c r="IR203" s="17">
        <v>0</v>
      </c>
      <c r="IS203" s="17">
        <v>0</v>
      </c>
      <c r="IT203" s="17">
        <v>0</v>
      </c>
      <c r="IU203" s="17">
        <v>0</v>
      </c>
      <c r="IV203" s="17">
        <v>0</v>
      </c>
      <c r="IW203" s="17">
        <v>0</v>
      </c>
      <c r="IX203" s="17">
        <v>0</v>
      </c>
      <c r="IY203" s="17">
        <v>0</v>
      </c>
      <c r="IZ203" s="17">
        <v>0</v>
      </c>
      <c r="JA203" s="17">
        <v>0</v>
      </c>
      <c r="JB203" s="17">
        <v>0</v>
      </c>
      <c r="JC203" s="17">
        <v>0</v>
      </c>
      <c r="JD203" s="17">
        <v>0</v>
      </c>
      <c r="JE203" s="17">
        <v>0</v>
      </c>
      <c r="JF203" s="17">
        <v>0</v>
      </c>
      <c r="JG203" s="17">
        <v>0</v>
      </c>
      <c r="JH203" s="17">
        <v>0</v>
      </c>
      <c r="JI203" s="17">
        <v>0</v>
      </c>
      <c r="JJ203" s="17">
        <v>0</v>
      </c>
      <c r="JK203" s="17">
        <v>0</v>
      </c>
      <c r="JL203" s="17">
        <v>0</v>
      </c>
      <c r="JM203" s="17">
        <v>0</v>
      </c>
      <c r="JN203" s="17">
        <v>0</v>
      </c>
      <c r="JO203" s="17">
        <v>0</v>
      </c>
      <c r="JP203" s="17">
        <v>0</v>
      </c>
      <c r="JQ203" s="17">
        <v>0</v>
      </c>
      <c r="JR203" s="17">
        <v>0</v>
      </c>
      <c r="JS203" s="17">
        <v>0</v>
      </c>
      <c r="JT203" s="17">
        <v>0</v>
      </c>
      <c r="JU203" s="17">
        <v>0</v>
      </c>
      <c r="JV203" s="17">
        <v>0</v>
      </c>
      <c r="JW203" s="17">
        <v>0</v>
      </c>
      <c r="JX203" s="17">
        <v>0</v>
      </c>
      <c r="JY203" s="17">
        <v>0</v>
      </c>
    </row>
    <row r="204" spans="1:285" x14ac:dyDescent="0.15">
      <c r="A204" s="17" t="s">
        <v>844</v>
      </c>
      <c r="B204" s="17" t="s">
        <v>845</v>
      </c>
      <c r="C204" s="17">
        <v>0</v>
      </c>
      <c r="D204" s="17">
        <v>23.84</v>
      </c>
      <c r="E204" s="17">
        <v>23.84</v>
      </c>
      <c r="F204" s="17">
        <v>23.84</v>
      </c>
      <c r="G204" s="17">
        <v>23.84</v>
      </c>
      <c r="H204" s="17">
        <v>23.84</v>
      </c>
      <c r="I204" s="17">
        <v>24.05</v>
      </c>
      <c r="J204" s="17">
        <v>24.05</v>
      </c>
      <c r="K204" s="17">
        <v>24.05</v>
      </c>
      <c r="L204" s="17">
        <v>24.05</v>
      </c>
      <c r="M204" s="17">
        <v>24.05</v>
      </c>
      <c r="N204" s="17">
        <v>24.1</v>
      </c>
      <c r="O204" s="17">
        <v>24.1</v>
      </c>
      <c r="P204" s="17">
        <v>24.04</v>
      </c>
      <c r="Q204" s="17">
        <v>24.02</v>
      </c>
      <c r="R204" s="17">
        <v>24.02</v>
      </c>
      <c r="S204" s="17">
        <v>24.03</v>
      </c>
      <c r="T204" s="17">
        <v>24.04</v>
      </c>
      <c r="U204" s="17">
        <v>24.06</v>
      </c>
      <c r="V204" s="17">
        <v>24.06</v>
      </c>
      <c r="W204" s="17">
        <v>24.06</v>
      </c>
      <c r="X204" s="17">
        <v>24.07</v>
      </c>
      <c r="Y204" s="17">
        <v>24.07</v>
      </c>
      <c r="Z204" s="17">
        <v>24.07</v>
      </c>
      <c r="AA204" s="17">
        <v>24.07</v>
      </c>
      <c r="AB204" s="17">
        <v>0</v>
      </c>
      <c r="AC204" s="17">
        <v>0</v>
      </c>
      <c r="AD204" s="17">
        <v>0</v>
      </c>
      <c r="AE204" s="17">
        <v>0</v>
      </c>
      <c r="AF204" s="17">
        <v>0</v>
      </c>
      <c r="AG204" s="17">
        <v>0</v>
      </c>
      <c r="AH204" s="17">
        <v>0</v>
      </c>
      <c r="AI204" s="17">
        <v>0</v>
      </c>
      <c r="AJ204" s="17">
        <v>0</v>
      </c>
      <c r="AK204" s="17">
        <v>0</v>
      </c>
      <c r="AL204" s="17">
        <v>0</v>
      </c>
      <c r="AM204" s="17">
        <v>0</v>
      </c>
      <c r="AN204" s="17">
        <v>0</v>
      </c>
      <c r="AO204" s="17">
        <v>0</v>
      </c>
      <c r="AP204" s="17">
        <v>0</v>
      </c>
      <c r="AQ204" s="17">
        <v>0</v>
      </c>
      <c r="AR204" s="17">
        <v>0</v>
      </c>
      <c r="AS204" s="17">
        <v>0</v>
      </c>
      <c r="AT204" s="17">
        <v>0</v>
      </c>
      <c r="AU204" s="17">
        <v>0</v>
      </c>
      <c r="AV204" s="17">
        <v>0</v>
      </c>
      <c r="AW204" s="17">
        <v>0</v>
      </c>
      <c r="AX204" s="17">
        <v>0</v>
      </c>
      <c r="AY204" s="17">
        <v>0</v>
      </c>
      <c r="AZ204" s="17">
        <v>0</v>
      </c>
      <c r="BA204" s="17">
        <v>0</v>
      </c>
      <c r="BB204" s="17">
        <v>0</v>
      </c>
      <c r="BC204" s="17">
        <v>0</v>
      </c>
      <c r="BD204" s="17">
        <v>0</v>
      </c>
      <c r="BE204" s="17">
        <v>0</v>
      </c>
      <c r="BF204" s="17">
        <v>0</v>
      </c>
      <c r="BG204" s="17">
        <v>0</v>
      </c>
      <c r="BH204" s="17">
        <v>0</v>
      </c>
      <c r="BI204" s="17">
        <v>0</v>
      </c>
      <c r="BJ204" s="17">
        <v>0</v>
      </c>
      <c r="BK204" s="17">
        <v>0</v>
      </c>
      <c r="BL204" s="17">
        <v>0</v>
      </c>
      <c r="BM204" s="17">
        <v>0</v>
      </c>
      <c r="BN204" s="17">
        <v>0</v>
      </c>
      <c r="BO204" s="17">
        <v>0</v>
      </c>
      <c r="BP204" s="17">
        <v>0</v>
      </c>
      <c r="BQ204" s="17">
        <v>0</v>
      </c>
      <c r="BR204" s="17">
        <v>0</v>
      </c>
      <c r="BS204" s="17">
        <v>0</v>
      </c>
      <c r="BT204" s="17">
        <v>0</v>
      </c>
      <c r="BU204" s="17">
        <v>0</v>
      </c>
      <c r="BV204" s="17">
        <v>0</v>
      </c>
      <c r="BW204" s="17">
        <v>0</v>
      </c>
      <c r="BX204" s="17">
        <v>0</v>
      </c>
      <c r="BY204" s="17">
        <v>0</v>
      </c>
      <c r="BZ204" s="17">
        <v>0</v>
      </c>
      <c r="CA204" s="17">
        <v>0</v>
      </c>
      <c r="CB204" s="17">
        <v>0</v>
      </c>
      <c r="CC204" s="17">
        <v>0</v>
      </c>
      <c r="CD204" s="17">
        <v>0</v>
      </c>
      <c r="CE204" s="17">
        <v>0</v>
      </c>
      <c r="CF204" s="17">
        <v>0</v>
      </c>
      <c r="CG204" s="17">
        <v>0</v>
      </c>
      <c r="CH204" s="17">
        <v>0</v>
      </c>
      <c r="CI204" s="17">
        <v>0</v>
      </c>
      <c r="CJ204" s="17">
        <v>0</v>
      </c>
      <c r="CK204" s="17">
        <v>0</v>
      </c>
      <c r="CL204" s="17">
        <v>0</v>
      </c>
      <c r="CM204" s="17">
        <v>0</v>
      </c>
      <c r="CN204" s="17">
        <v>0</v>
      </c>
      <c r="CO204" s="17">
        <v>0</v>
      </c>
      <c r="CP204" s="17">
        <v>0</v>
      </c>
      <c r="CQ204" s="17">
        <v>0</v>
      </c>
      <c r="CR204" s="17">
        <v>0</v>
      </c>
      <c r="CS204" s="17">
        <v>0</v>
      </c>
      <c r="CT204" s="17">
        <v>0</v>
      </c>
      <c r="CU204" s="17">
        <v>0</v>
      </c>
      <c r="CV204" s="17">
        <v>0</v>
      </c>
      <c r="CW204" s="17">
        <v>0</v>
      </c>
      <c r="CX204" s="17">
        <v>0</v>
      </c>
      <c r="CY204" s="17">
        <v>0</v>
      </c>
      <c r="CZ204" s="17">
        <v>0</v>
      </c>
      <c r="DA204" s="17">
        <v>0</v>
      </c>
      <c r="DB204" s="17">
        <v>0</v>
      </c>
      <c r="DC204" s="17">
        <v>0</v>
      </c>
      <c r="DD204" s="17">
        <v>0</v>
      </c>
      <c r="DE204" s="17">
        <v>0</v>
      </c>
      <c r="DF204" s="17">
        <v>0</v>
      </c>
      <c r="DG204" s="17">
        <v>0</v>
      </c>
      <c r="DH204" s="17">
        <v>0</v>
      </c>
      <c r="DI204" s="17">
        <v>0</v>
      </c>
      <c r="DJ204" s="17">
        <v>0</v>
      </c>
      <c r="DK204" s="17">
        <v>0</v>
      </c>
      <c r="DL204" s="17">
        <v>0</v>
      </c>
      <c r="DM204" s="17">
        <v>0</v>
      </c>
      <c r="DN204" s="17">
        <v>0</v>
      </c>
      <c r="DO204" s="17">
        <v>0</v>
      </c>
      <c r="DP204" s="17">
        <v>0</v>
      </c>
      <c r="DQ204" s="17">
        <v>0</v>
      </c>
      <c r="DR204" s="17">
        <v>0</v>
      </c>
      <c r="DS204" s="17">
        <v>0</v>
      </c>
      <c r="DT204" s="17">
        <v>0</v>
      </c>
      <c r="DU204" s="17">
        <v>0</v>
      </c>
      <c r="DV204" s="17">
        <v>0</v>
      </c>
      <c r="DW204" s="17">
        <v>0</v>
      </c>
      <c r="DX204" s="17">
        <v>0</v>
      </c>
      <c r="DY204" s="17">
        <v>0</v>
      </c>
      <c r="DZ204" s="17">
        <v>0</v>
      </c>
      <c r="EA204" s="17">
        <v>0</v>
      </c>
      <c r="EB204" s="17">
        <v>0</v>
      </c>
      <c r="EC204" s="17">
        <v>0</v>
      </c>
      <c r="ED204" s="17">
        <v>0</v>
      </c>
      <c r="EE204" s="17">
        <v>0</v>
      </c>
      <c r="EF204" s="17">
        <v>0</v>
      </c>
      <c r="EG204" s="17">
        <v>0</v>
      </c>
      <c r="EH204" s="17">
        <v>0</v>
      </c>
      <c r="EI204" s="17">
        <v>0</v>
      </c>
      <c r="EJ204" s="17">
        <v>0</v>
      </c>
      <c r="EK204" s="17">
        <v>0</v>
      </c>
      <c r="EL204" s="17">
        <v>0</v>
      </c>
      <c r="EM204" s="17">
        <v>0</v>
      </c>
      <c r="EN204" s="17">
        <v>0</v>
      </c>
      <c r="EO204" s="17">
        <v>0</v>
      </c>
      <c r="EP204" s="17">
        <v>0</v>
      </c>
      <c r="EQ204" s="17">
        <v>0</v>
      </c>
      <c r="ER204" s="17">
        <v>0</v>
      </c>
      <c r="ES204" s="17">
        <v>0</v>
      </c>
      <c r="ET204" s="17">
        <v>0</v>
      </c>
      <c r="EU204" s="17">
        <v>0</v>
      </c>
      <c r="EV204" s="17">
        <v>0</v>
      </c>
      <c r="EW204" s="17">
        <v>0</v>
      </c>
      <c r="EX204" s="17">
        <v>0</v>
      </c>
      <c r="EY204" s="17">
        <v>0</v>
      </c>
      <c r="EZ204" s="17">
        <v>0</v>
      </c>
      <c r="FA204" s="17">
        <v>0</v>
      </c>
      <c r="FB204" s="17">
        <v>0</v>
      </c>
      <c r="FC204" s="17">
        <v>0</v>
      </c>
      <c r="FD204" s="17">
        <v>0</v>
      </c>
      <c r="FE204" s="17">
        <v>0</v>
      </c>
      <c r="FF204" s="17">
        <v>0</v>
      </c>
      <c r="FG204" s="17">
        <v>0</v>
      </c>
      <c r="FH204" s="17">
        <v>0</v>
      </c>
      <c r="FI204" s="17">
        <v>0</v>
      </c>
      <c r="FJ204" s="17">
        <v>0</v>
      </c>
      <c r="FK204" s="17">
        <v>0</v>
      </c>
      <c r="FL204" s="17">
        <v>0</v>
      </c>
      <c r="FM204" s="17">
        <v>0</v>
      </c>
      <c r="FN204" s="17">
        <v>0</v>
      </c>
      <c r="FO204" s="17">
        <v>0</v>
      </c>
      <c r="FP204" s="17">
        <v>0</v>
      </c>
      <c r="FQ204" s="17">
        <v>0</v>
      </c>
      <c r="FR204" s="17">
        <v>0</v>
      </c>
      <c r="FS204" s="17">
        <v>0</v>
      </c>
      <c r="FT204" s="17">
        <v>0</v>
      </c>
      <c r="FU204" s="17">
        <v>0</v>
      </c>
      <c r="FV204" s="17">
        <v>0</v>
      </c>
      <c r="FW204" s="17">
        <v>0</v>
      </c>
      <c r="FX204" s="17">
        <v>0</v>
      </c>
      <c r="FY204" s="17">
        <v>0</v>
      </c>
      <c r="FZ204" s="17">
        <v>0</v>
      </c>
      <c r="GA204" s="17">
        <v>0</v>
      </c>
      <c r="GB204" s="17">
        <v>0</v>
      </c>
      <c r="GC204" s="17">
        <v>0</v>
      </c>
      <c r="GD204" s="17">
        <v>0</v>
      </c>
      <c r="GE204" s="17">
        <v>0</v>
      </c>
      <c r="GF204" s="17">
        <v>0</v>
      </c>
      <c r="GG204" s="17">
        <v>0</v>
      </c>
      <c r="GH204" s="17">
        <v>0</v>
      </c>
      <c r="GI204" s="17">
        <v>0</v>
      </c>
      <c r="GJ204" s="17">
        <v>0</v>
      </c>
      <c r="GK204" s="17">
        <v>0</v>
      </c>
      <c r="GL204" s="17">
        <v>0</v>
      </c>
      <c r="GM204" s="17">
        <v>0</v>
      </c>
      <c r="GN204" s="17">
        <v>0</v>
      </c>
      <c r="GO204" s="17">
        <v>0</v>
      </c>
      <c r="GP204" s="17">
        <v>0</v>
      </c>
      <c r="GQ204" s="17">
        <v>0</v>
      </c>
      <c r="GR204" s="17">
        <v>0</v>
      </c>
      <c r="GS204" s="17">
        <v>0</v>
      </c>
      <c r="GT204" s="17">
        <v>0</v>
      </c>
      <c r="GU204" s="17">
        <v>0</v>
      </c>
      <c r="GV204" s="17">
        <v>0</v>
      </c>
      <c r="GW204" s="17">
        <v>0</v>
      </c>
      <c r="GX204" s="17">
        <v>0</v>
      </c>
      <c r="GY204" s="17">
        <v>0</v>
      </c>
      <c r="GZ204" s="17">
        <v>0</v>
      </c>
      <c r="HA204" s="17">
        <v>0</v>
      </c>
      <c r="HB204" s="17">
        <v>0</v>
      </c>
      <c r="HC204" s="17">
        <v>0</v>
      </c>
      <c r="HD204" s="17">
        <v>0</v>
      </c>
      <c r="HE204" s="17">
        <v>0</v>
      </c>
      <c r="HF204" s="17">
        <v>0</v>
      </c>
      <c r="HG204" s="17">
        <v>0</v>
      </c>
      <c r="HH204" s="17">
        <v>0</v>
      </c>
      <c r="HI204" s="17">
        <v>0</v>
      </c>
      <c r="HJ204" s="17">
        <v>0</v>
      </c>
      <c r="HK204" s="17">
        <v>0</v>
      </c>
      <c r="HL204" s="17">
        <v>0</v>
      </c>
      <c r="HM204" s="17">
        <v>0</v>
      </c>
      <c r="HN204" s="17">
        <v>0</v>
      </c>
      <c r="HO204" s="17">
        <v>0</v>
      </c>
      <c r="HP204" s="17">
        <v>0</v>
      </c>
      <c r="HQ204" s="17">
        <v>0</v>
      </c>
      <c r="HR204" s="17">
        <v>0</v>
      </c>
      <c r="HS204" s="17">
        <v>0</v>
      </c>
      <c r="HT204" s="17">
        <v>0</v>
      </c>
      <c r="HU204" s="17">
        <v>0</v>
      </c>
      <c r="HV204" s="17">
        <v>0</v>
      </c>
      <c r="HW204" s="17">
        <v>0</v>
      </c>
      <c r="HX204" s="17">
        <v>0</v>
      </c>
      <c r="HY204" s="17">
        <v>0</v>
      </c>
      <c r="HZ204" s="17">
        <v>0</v>
      </c>
      <c r="IA204" s="17">
        <v>0</v>
      </c>
      <c r="IB204" s="17">
        <v>0</v>
      </c>
      <c r="IC204" s="17">
        <v>0</v>
      </c>
      <c r="ID204" s="17">
        <v>0</v>
      </c>
      <c r="IE204" s="17">
        <v>0</v>
      </c>
      <c r="IF204" s="17">
        <v>0</v>
      </c>
      <c r="IG204" s="17">
        <v>0</v>
      </c>
      <c r="IH204" s="17">
        <v>0</v>
      </c>
      <c r="II204" s="17">
        <v>0</v>
      </c>
      <c r="IJ204" s="17">
        <v>0</v>
      </c>
      <c r="IK204" s="17">
        <v>0</v>
      </c>
      <c r="IL204" s="17">
        <v>0</v>
      </c>
      <c r="IM204" s="17">
        <v>0</v>
      </c>
      <c r="IN204" s="17">
        <v>0</v>
      </c>
      <c r="IO204" s="17">
        <v>0</v>
      </c>
      <c r="IP204" s="17">
        <v>0</v>
      </c>
      <c r="IQ204" s="17">
        <v>0</v>
      </c>
      <c r="IR204" s="17">
        <v>0</v>
      </c>
      <c r="IS204" s="17">
        <v>0</v>
      </c>
      <c r="IT204" s="17">
        <v>0</v>
      </c>
      <c r="IU204" s="17">
        <v>0</v>
      </c>
      <c r="IV204" s="17">
        <v>0</v>
      </c>
      <c r="IW204" s="17">
        <v>0</v>
      </c>
      <c r="IX204" s="17">
        <v>0</v>
      </c>
      <c r="IY204" s="17">
        <v>0</v>
      </c>
      <c r="IZ204" s="17">
        <v>0</v>
      </c>
      <c r="JA204" s="17">
        <v>0</v>
      </c>
      <c r="JB204" s="17">
        <v>0</v>
      </c>
      <c r="JC204" s="17">
        <v>0</v>
      </c>
      <c r="JD204" s="17">
        <v>0</v>
      </c>
      <c r="JE204" s="17">
        <v>0</v>
      </c>
      <c r="JF204" s="17">
        <v>0</v>
      </c>
      <c r="JG204" s="17">
        <v>0</v>
      </c>
      <c r="JH204" s="17">
        <v>0</v>
      </c>
      <c r="JI204" s="17">
        <v>0</v>
      </c>
      <c r="JJ204" s="17">
        <v>0</v>
      </c>
      <c r="JK204" s="17">
        <v>0</v>
      </c>
      <c r="JL204" s="17">
        <v>0</v>
      </c>
      <c r="JM204" s="17">
        <v>0</v>
      </c>
      <c r="JN204" s="17">
        <v>0</v>
      </c>
      <c r="JO204" s="17">
        <v>0</v>
      </c>
      <c r="JP204" s="17">
        <v>0</v>
      </c>
      <c r="JQ204" s="17">
        <v>0</v>
      </c>
      <c r="JR204" s="17">
        <v>0</v>
      </c>
      <c r="JS204" s="17">
        <v>0</v>
      </c>
      <c r="JT204" s="17">
        <v>0</v>
      </c>
      <c r="JU204" s="17">
        <v>0</v>
      </c>
      <c r="JV204" s="17">
        <v>0</v>
      </c>
      <c r="JW204" s="17">
        <v>0</v>
      </c>
      <c r="JX204" s="17">
        <v>0</v>
      </c>
      <c r="JY204" s="17">
        <v>0</v>
      </c>
    </row>
    <row r="205" spans="1:285" x14ac:dyDescent="0.15">
      <c r="A205" s="17" t="s">
        <v>94</v>
      </c>
      <c r="B205" s="17" t="s">
        <v>95</v>
      </c>
      <c r="C205" s="17">
        <v>0</v>
      </c>
      <c r="D205" s="17">
        <v>15.41</v>
      </c>
      <c r="E205" s="17">
        <v>15.41</v>
      </c>
      <c r="F205" s="17">
        <v>15.41</v>
      </c>
      <c r="G205" s="17">
        <v>15.41</v>
      </c>
      <c r="H205" s="17">
        <v>15.41</v>
      </c>
      <c r="I205" s="17">
        <v>15.51</v>
      </c>
      <c r="J205" s="17">
        <v>15.51</v>
      </c>
      <c r="K205" s="17">
        <v>15.51</v>
      </c>
      <c r="L205" s="17">
        <v>15.51</v>
      </c>
      <c r="M205" s="17">
        <v>15.51</v>
      </c>
      <c r="N205" s="17">
        <v>15.61</v>
      </c>
      <c r="O205" s="17">
        <v>15.59</v>
      </c>
      <c r="P205" s="17">
        <v>15.55</v>
      </c>
      <c r="Q205" s="17">
        <v>15.53</v>
      </c>
      <c r="R205" s="17">
        <v>15.52</v>
      </c>
      <c r="S205" s="17">
        <v>15.54</v>
      </c>
      <c r="T205" s="17">
        <v>15.58</v>
      </c>
      <c r="U205" s="17">
        <v>15.57</v>
      </c>
      <c r="V205" s="17">
        <v>15.56</v>
      </c>
      <c r="W205" s="17">
        <v>15.54</v>
      </c>
      <c r="X205" s="17">
        <v>15.52</v>
      </c>
      <c r="Y205" s="17">
        <v>15.46</v>
      </c>
      <c r="Z205" s="17">
        <v>15.43</v>
      </c>
      <c r="AA205" s="17">
        <v>15.42</v>
      </c>
      <c r="AB205" s="17">
        <v>0</v>
      </c>
      <c r="AC205" s="17">
        <v>0</v>
      </c>
      <c r="AD205" s="17">
        <v>0</v>
      </c>
      <c r="AE205" s="17">
        <v>0</v>
      </c>
      <c r="AF205" s="17">
        <v>0</v>
      </c>
      <c r="AG205" s="17">
        <v>0</v>
      </c>
      <c r="AH205" s="17">
        <v>0</v>
      </c>
      <c r="AI205" s="17">
        <v>0</v>
      </c>
      <c r="AJ205" s="17">
        <v>0</v>
      </c>
      <c r="AK205" s="17">
        <v>0</v>
      </c>
      <c r="AL205" s="17">
        <v>0</v>
      </c>
      <c r="AM205" s="17">
        <v>0</v>
      </c>
      <c r="AN205" s="17">
        <v>0</v>
      </c>
      <c r="AO205" s="17">
        <v>0</v>
      </c>
      <c r="AP205" s="17">
        <v>0</v>
      </c>
      <c r="AQ205" s="17">
        <v>0</v>
      </c>
      <c r="AR205" s="17">
        <v>0</v>
      </c>
      <c r="AS205" s="17">
        <v>0</v>
      </c>
      <c r="AT205" s="17">
        <v>0</v>
      </c>
      <c r="AU205" s="17">
        <v>0</v>
      </c>
      <c r="AV205" s="17">
        <v>0</v>
      </c>
      <c r="AW205" s="17">
        <v>0</v>
      </c>
      <c r="AX205" s="17">
        <v>0</v>
      </c>
      <c r="AY205" s="17">
        <v>0</v>
      </c>
      <c r="AZ205" s="17">
        <v>0</v>
      </c>
      <c r="BA205" s="17">
        <v>0</v>
      </c>
      <c r="BB205" s="17">
        <v>0</v>
      </c>
      <c r="BC205" s="17">
        <v>0</v>
      </c>
      <c r="BD205" s="17">
        <v>0</v>
      </c>
      <c r="BE205" s="17">
        <v>0</v>
      </c>
      <c r="BF205" s="17">
        <v>0</v>
      </c>
      <c r="BG205" s="17">
        <v>0</v>
      </c>
      <c r="BH205" s="17">
        <v>0</v>
      </c>
      <c r="BI205" s="17">
        <v>0</v>
      </c>
      <c r="BJ205" s="17">
        <v>0</v>
      </c>
      <c r="BK205" s="17">
        <v>0</v>
      </c>
      <c r="BL205" s="17">
        <v>0</v>
      </c>
      <c r="BM205" s="17">
        <v>0</v>
      </c>
      <c r="BN205" s="17">
        <v>0</v>
      </c>
      <c r="BO205" s="17">
        <v>0</v>
      </c>
      <c r="BP205" s="17">
        <v>0</v>
      </c>
      <c r="BQ205" s="17">
        <v>0</v>
      </c>
      <c r="BR205" s="17">
        <v>0</v>
      </c>
      <c r="BS205" s="17">
        <v>0</v>
      </c>
      <c r="BT205" s="17">
        <v>0</v>
      </c>
      <c r="BU205" s="17">
        <v>0</v>
      </c>
      <c r="BV205" s="17">
        <v>0</v>
      </c>
      <c r="BW205" s="17">
        <v>0</v>
      </c>
      <c r="BX205" s="17">
        <v>0</v>
      </c>
      <c r="BY205" s="17">
        <v>0</v>
      </c>
      <c r="BZ205" s="17">
        <v>0</v>
      </c>
      <c r="CA205" s="17">
        <v>0</v>
      </c>
      <c r="CB205" s="17">
        <v>0</v>
      </c>
      <c r="CC205" s="17">
        <v>0</v>
      </c>
      <c r="CD205" s="17">
        <v>0</v>
      </c>
      <c r="CE205" s="17">
        <v>0</v>
      </c>
      <c r="CF205" s="17">
        <v>0</v>
      </c>
      <c r="CG205" s="17">
        <v>0</v>
      </c>
      <c r="CH205" s="17">
        <v>0</v>
      </c>
      <c r="CI205" s="17">
        <v>0</v>
      </c>
      <c r="CJ205" s="17">
        <v>0</v>
      </c>
      <c r="CK205" s="17">
        <v>0</v>
      </c>
      <c r="CL205" s="17">
        <v>0</v>
      </c>
      <c r="CM205" s="17">
        <v>0</v>
      </c>
      <c r="CN205" s="17">
        <v>0</v>
      </c>
      <c r="CO205" s="17">
        <v>0</v>
      </c>
      <c r="CP205" s="17">
        <v>0</v>
      </c>
      <c r="CQ205" s="17">
        <v>0</v>
      </c>
      <c r="CR205" s="17">
        <v>0</v>
      </c>
      <c r="CS205" s="17">
        <v>0</v>
      </c>
      <c r="CT205" s="17">
        <v>0</v>
      </c>
      <c r="CU205" s="17">
        <v>0</v>
      </c>
      <c r="CV205" s="17">
        <v>0</v>
      </c>
      <c r="CW205" s="17">
        <v>0</v>
      </c>
      <c r="CX205" s="17">
        <v>0</v>
      </c>
      <c r="CY205" s="17">
        <v>0</v>
      </c>
      <c r="CZ205" s="17">
        <v>0</v>
      </c>
      <c r="DA205" s="17">
        <v>0</v>
      </c>
      <c r="DB205" s="17">
        <v>0</v>
      </c>
      <c r="DC205" s="17">
        <v>0</v>
      </c>
      <c r="DD205" s="17">
        <v>0</v>
      </c>
      <c r="DE205" s="17">
        <v>0</v>
      </c>
      <c r="DF205" s="17">
        <v>0</v>
      </c>
      <c r="DG205" s="17">
        <v>0</v>
      </c>
      <c r="DH205" s="17">
        <v>0</v>
      </c>
      <c r="DI205" s="17">
        <v>0</v>
      </c>
      <c r="DJ205" s="17">
        <v>0</v>
      </c>
      <c r="DK205" s="17">
        <v>0</v>
      </c>
      <c r="DL205" s="17">
        <v>0</v>
      </c>
      <c r="DM205" s="17">
        <v>0</v>
      </c>
      <c r="DN205" s="17">
        <v>0</v>
      </c>
      <c r="DO205" s="17">
        <v>0</v>
      </c>
      <c r="DP205" s="17">
        <v>0</v>
      </c>
      <c r="DQ205" s="17">
        <v>0</v>
      </c>
      <c r="DR205" s="17">
        <v>0</v>
      </c>
      <c r="DS205" s="17">
        <v>0</v>
      </c>
      <c r="DT205" s="17">
        <v>0</v>
      </c>
      <c r="DU205" s="17">
        <v>0</v>
      </c>
      <c r="DV205" s="17">
        <v>0</v>
      </c>
      <c r="DW205" s="17">
        <v>0</v>
      </c>
      <c r="DX205" s="17">
        <v>0</v>
      </c>
      <c r="DY205" s="17">
        <v>0</v>
      </c>
      <c r="DZ205" s="17">
        <v>0</v>
      </c>
      <c r="EA205" s="17">
        <v>0</v>
      </c>
      <c r="EB205" s="17">
        <v>0</v>
      </c>
      <c r="EC205" s="17">
        <v>0</v>
      </c>
      <c r="ED205" s="17">
        <v>0</v>
      </c>
      <c r="EE205" s="17">
        <v>0</v>
      </c>
      <c r="EF205" s="17">
        <v>0</v>
      </c>
      <c r="EG205" s="17">
        <v>0</v>
      </c>
      <c r="EH205" s="17">
        <v>0</v>
      </c>
      <c r="EI205" s="17">
        <v>0</v>
      </c>
      <c r="EJ205" s="17">
        <v>0</v>
      </c>
      <c r="EK205" s="17">
        <v>0</v>
      </c>
      <c r="EL205" s="17">
        <v>0</v>
      </c>
      <c r="EM205" s="17">
        <v>0</v>
      </c>
      <c r="EN205" s="17">
        <v>0</v>
      </c>
      <c r="EO205" s="17">
        <v>0</v>
      </c>
      <c r="EP205" s="17">
        <v>0</v>
      </c>
      <c r="EQ205" s="17">
        <v>0</v>
      </c>
      <c r="ER205" s="17">
        <v>0</v>
      </c>
      <c r="ES205" s="17">
        <v>0</v>
      </c>
      <c r="ET205" s="17">
        <v>0</v>
      </c>
      <c r="EU205" s="17">
        <v>0</v>
      </c>
      <c r="EV205" s="17">
        <v>0</v>
      </c>
      <c r="EW205" s="17">
        <v>0</v>
      </c>
      <c r="EX205" s="17">
        <v>0</v>
      </c>
      <c r="EY205" s="17">
        <v>0</v>
      </c>
      <c r="EZ205" s="17">
        <v>0</v>
      </c>
      <c r="FA205" s="17">
        <v>0</v>
      </c>
      <c r="FB205" s="17">
        <v>0</v>
      </c>
      <c r="FC205" s="17">
        <v>0</v>
      </c>
      <c r="FD205" s="17">
        <v>0</v>
      </c>
      <c r="FE205" s="17">
        <v>0</v>
      </c>
      <c r="FF205" s="17">
        <v>0</v>
      </c>
      <c r="FG205" s="17">
        <v>0</v>
      </c>
      <c r="FH205" s="17">
        <v>0</v>
      </c>
      <c r="FI205" s="17">
        <v>0</v>
      </c>
      <c r="FJ205" s="17">
        <v>0</v>
      </c>
      <c r="FK205" s="17">
        <v>0</v>
      </c>
      <c r="FL205" s="17">
        <v>0</v>
      </c>
      <c r="FM205" s="17">
        <v>0</v>
      </c>
      <c r="FN205" s="17">
        <v>0</v>
      </c>
      <c r="FO205" s="17">
        <v>0</v>
      </c>
      <c r="FP205" s="17">
        <v>0</v>
      </c>
      <c r="FQ205" s="17">
        <v>0</v>
      </c>
      <c r="FR205" s="17">
        <v>0</v>
      </c>
      <c r="FS205" s="17">
        <v>0</v>
      </c>
      <c r="FT205" s="17">
        <v>0</v>
      </c>
      <c r="FU205" s="17">
        <v>0</v>
      </c>
      <c r="FV205" s="17">
        <v>0</v>
      </c>
      <c r="FW205" s="17">
        <v>0</v>
      </c>
      <c r="FX205" s="17">
        <v>0</v>
      </c>
      <c r="FY205" s="17">
        <v>0</v>
      </c>
      <c r="FZ205" s="17">
        <v>0</v>
      </c>
      <c r="GA205" s="17">
        <v>0</v>
      </c>
      <c r="GB205" s="17">
        <v>0</v>
      </c>
      <c r="GC205" s="17">
        <v>0</v>
      </c>
      <c r="GD205" s="17">
        <v>0</v>
      </c>
      <c r="GE205" s="17">
        <v>0</v>
      </c>
      <c r="GF205" s="17">
        <v>0</v>
      </c>
      <c r="GG205" s="17">
        <v>0</v>
      </c>
      <c r="GH205" s="17">
        <v>0</v>
      </c>
      <c r="GI205" s="17">
        <v>0</v>
      </c>
      <c r="GJ205" s="17">
        <v>0</v>
      </c>
      <c r="GK205" s="17">
        <v>0</v>
      </c>
      <c r="GL205" s="17">
        <v>0</v>
      </c>
      <c r="GM205" s="17">
        <v>0</v>
      </c>
      <c r="GN205" s="17">
        <v>0</v>
      </c>
      <c r="GO205" s="17">
        <v>0</v>
      </c>
      <c r="GP205" s="17">
        <v>0</v>
      </c>
      <c r="GQ205" s="17">
        <v>0</v>
      </c>
      <c r="GR205" s="17">
        <v>0</v>
      </c>
      <c r="GS205" s="17">
        <v>0</v>
      </c>
      <c r="GT205" s="17">
        <v>0</v>
      </c>
      <c r="GU205" s="17">
        <v>0</v>
      </c>
      <c r="GV205" s="17">
        <v>0</v>
      </c>
      <c r="GW205" s="17">
        <v>0</v>
      </c>
      <c r="GX205" s="17">
        <v>0</v>
      </c>
      <c r="GY205" s="17">
        <v>0</v>
      </c>
      <c r="GZ205" s="17">
        <v>0</v>
      </c>
      <c r="HA205" s="17">
        <v>0</v>
      </c>
      <c r="HB205" s="17">
        <v>0</v>
      </c>
      <c r="HC205" s="17">
        <v>0</v>
      </c>
      <c r="HD205" s="17">
        <v>0</v>
      </c>
      <c r="HE205" s="17">
        <v>0</v>
      </c>
      <c r="HF205" s="17">
        <v>0</v>
      </c>
      <c r="HG205" s="17">
        <v>0</v>
      </c>
      <c r="HH205" s="17">
        <v>0</v>
      </c>
      <c r="HI205" s="17">
        <v>0</v>
      </c>
      <c r="HJ205" s="17">
        <v>0</v>
      </c>
      <c r="HK205" s="17">
        <v>0</v>
      </c>
      <c r="HL205" s="17">
        <v>0</v>
      </c>
      <c r="HM205" s="17">
        <v>0</v>
      </c>
      <c r="HN205" s="17">
        <v>0</v>
      </c>
      <c r="HO205" s="17">
        <v>0</v>
      </c>
      <c r="HP205" s="17">
        <v>0</v>
      </c>
      <c r="HQ205" s="17">
        <v>0</v>
      </c>
      <c r="HR205" s="17">
        <v>0</v>
      </c>
      <c r="HS205" s="17">
        <v>0</v>
      </c>
      <c r="HT205" s="17">
        <v>0</v>
      </c>
      <c r="HU205" s="17">
        <v>0</v>
      </c>
      <c r="HV205" s="17">
        <v>0</v>
      </c>
      <c r="HW205" s="17">
        <v>0</v>
      </c>
      <c r="HX205" s="17">
        <v>0</v>
      </c>
      <c r="HY205" s="17">
        <v>0</v>
      </c>
      <c r="HZ205" s="17">
        <v>0</v>
      </c>
      <c r="IA205" s="17">
        <v>0</v>
      </c>
      <c r="IB205" s="17">
        <v>0</v>
      </c>
      <c r="IC205" s="17">
        <v>0</v>
      </c>
      <c r="ID205" s="17">
        <v>0</v>
      </c>
      <c r="IE205" s="17">
        <v>0</v>
      </c>
      <c r="IF205" s="17">
        <v>0</v>
      </c>
      <c r="IG205" s="17">
        <v>0</v>
      </c>
      <c r="IH205" s="17">
        <v>0</v>
      </c>
      <c r="II205" s="17">
        <v>0</v>
      </c>
      <c r="IJ205" s="17">
        <v>0</v>
      </c>
      <c r="IK205" s="17">
        <v>0</v>
      </c>
      <c r="IL205" s="17">
        <v>0</v>
      </c>
      <c r="IM205" s="17">
        <v>0</v>
      </c>
      <c r="IN205" s="17">
        <v>0</v>
      </c>
      <c r="IO205" s="17">
        <v>0</v>
      </c>
      <c r="IP205" s="17">
        <v>0</v>
      </c>
      <c r="IQ205" s="17">
        <v>0</v>
      </c>
      <c r="IR205" s="17">
        <v>0</v>
      </c>
      <c r="IS205" s="17">
        <v>0</v>
      </c>
      <c r="IT205" s="17">
        <v>0</v>
      </c>
      <c r="IU205" s="17">
        <v>0</v>
      </c>
      <c r="IV205" s="17">
        <v>0</v>
      </c>
      <c r="IW205" s="17">
        <v>0</v>
      </c>
      <c r="IX205" s="17">
        <v>0</v>
      </c>
      <c r="IY205" s="17">
        <v>0</v>
      </c>
      <c r="IZ205" s="17">
        <v>0</v>
      </c>
      <c r="JA205" s="17">
        <v>0</v>
      </c>
      <c r="JB205" s="17">
        <v>0</v>
      </c>
      <c r="JC205" s="17">
        <v>0</v>
      </c>
      <c r="JD205" s="17">
        <v>0</v>
      </c>
      <c r="JE205" s="17">
        <v>0</v>
      </c>
      <c r="JF205" s="17">
        <v>0</v>
      </c>
      <c r="JG205" s="17">
        <v>0</v>
      </c>
      <c r="JH205" s="17">
        <v>0</v>
      </c>
      <c r="JI205" s="17">
        <v>0</v>
      </c>
      <c r="JJ205" s="17">
        <v>0</v>
      </c>
      <c r="JK205" s="17">
        <v>0</v>
      </c>
      <c r="JL205" s="17">
        <v>0</v>
      </c>
      <c r="JM205" s="17">
        <v>0</v>
      </c>
      <c r="JN205" s="17">
        <v>0</v>
      </c>
      <c r="JO205" s="17">
        <v>0</v>
      </c>
      <c r="JP205" s="17">
        <v>0</v>
      </c>
      <c r="JQ205" s="17">
        <v>0</v>
      </c>
      <c r="JR205" s="17">
        <v>0</v>
      </c>
      <c r="JS205" s="17">
        <v>0</v>
      </c>
      <c r="JT205" s="17">
        <v>0</v>
      </c>
      <c r="JU205" s="17">
        <v>0</v>
      </c>
      <c r="JV205" s="17">
        <v>0</v>
      </c>
      <c r="JW205" s="17">
        <v>0</v>
      </c>
      <c r="JX205" s="17">
        <v>0</v>
      </c>
      <c r="JY205" s="17">
        <v>0</v>
      </c>
    </row>
    <row r="206" spans="1:285" x14ac:dyDescent="0.15">
      <c r="A206" s="17" t="s">
        <v>483</v>
      </c>
      <c r="B206" s="17" t="s">
        <v>484</v>
      </c>
      <c r="C206" s="17">
        <v>0</v>
      </c>
      <c r="D206" s="17">
        <v>12.65</v>
      </c>
      <c r="E206" s="17">
        <v>12.65</v>
      </c>
      <c r="F206" s="17">
        <v>12.65</v>
      </c>
      <c r="G206" s="17">
        <v>12.65</v>
      </c>
      <c r="H206" s="17">
        <v>12.65</v>
      </c>
      <c r="I206" s="17">
        <v>12.73</v>
      </c>
      <c r="J206" s="17">
        <v>12.73</v>
      </c>
      <c r="K206" s="17">
        <v>12.73</v>
      </c>
      <c r="L206" s="17">
        <v>12.73</v>
      </c>
      <c r="M206" s="17">
        <v>12.73</v>
      </c>
      <c r="N206" s="17">
        <v>12.79</v>
      </c>
      <c r="O206" s="17">
        <v>12.76</v>
      </c>
      <c r="P206" s="17">
        <v>12.74</v>
      </c>
      <c r="Q206" s="17">
        <v>12.73</v>
      </c>
      <c r="R206" s="17">
        <v>12.73</v>
      </c>
      <c r="S206" s="17">
        <v>12.77</v>
      </c>
      <c r="T206" s="17">
        <v>12.76</v>
      </c>
      <c r="U206" s="17">
        <v>12.76</v>
      </c>
      <c r="V206" s="17">
        <v>12.77</v>
      </c>
      <c r="W206" s="17">
        <v>12.76</v>
      </c>
      <c r="X206" s="17">
        <v>12.78</v>
      </c>
      <c r="Y206" s="17">
        <v>12.78</v>
      </c>
      <c r="Z206" s="17">
        <v>12.79</v>
      </c>
      <c r="AA206" s="17">
        <v>12.78</v>
      </c>
      <c r="AB206" s="17">
        <v>0</v>
      </c>
      <c r="AC206" s="17">
        <v>0</v>
      </c>
      <c r="AD206" s="17">
        <v>0</v>
      </c>
      <c r="AE206" s="17">
        <v>0</v>
      </c>
      <c r="AF206" s="17">
        <v>0</v>
      </c>
      <c r="AG206" s="17">
        <v>0</v>
      </c>
      <c r="AH206" s="17">
        <v>0</v>
      </c>
      <c r="AI206" s="17">
        <v>0</v>
      </c>
      <c r="AJ206" s="17">
        <v>0</v>
      </c>
      <c r="AK206" s="17">
        <v>0</v>
      </c>
      <c r="AL206" s="17">
        <v>0</v>
      </c>
      <c r="AM206" s="17">
        <v>0</v>
      </c>
      <c r="AN206" s="17">
        <v>0</v>
      </c>
      <c r="AO206" s="17">
        <v>0</v>
      </c>
      <c r="AP206" s="17">
        <v>0</v>
      </c>
      <c r="AQ206" s="17">
        <v>0</v>
      </c>
      <c r="AR206" s="17">
        <v>0</v>
      </c>
      <c r="AS206" s="17">
        <v>0</v>
      </c>
      <c r="AT206" s="17">
        <v>0</v>
      </c>
      <c r="AU206" s="17">
        <v>0</v>
      </c>
      <c r="AV206" s="17">
        <v>0</v>
      </c>
      <c r="AW206" s="17">
        <v>0</v>
      </c>
      <c r="AX206" s="17">
        <v>0</v>
      </c>
      <c r="AY206" s="17">
        <v>0</v>
      </c>
      <c r="AZ206" s="17">
        <v>0</v>
      </c>
      <c r="BA206" s="17">
        <v>0</v>
      </c>
      <c r="BB206" s="17">
        <v>0</v>
      </c>
      <c r="BC206" s="17">
        <v>0</v>
      </c>
      <c r="BD206" s="17">
        <v>0</v>
      </c>
      <c r="BE206" s="17">
        <v>0</v>
      </c>
      <c r="BF206" s="17">
        <v>0</v>
      </c>
      <c r="BG206" s="17">
        <v>0</v>
      </c>
      <c r="BH206" s="17">
        <v>0</v>
      </c>
      <c r="BI206" s="17">
        <v>0</v>
      </c>
      <c r="BJ206" s="17">
        <v>0</v>
      </c>
      <c r="BK206" s="17">
        <v>0</v>
      </c>
      <c r="BL206" s="17">
        <v>0</v>
      </c>
      <c r="BM206" s="17">
        <v>0</v>
      </c>
      <c r="BN206" s="17">
        <v>0</v>
      </c>
      <c r="BO206" s="17">
        <v>0</v>
      </c>
      <c r="BP206" s="17">
        <v>0</v>
      </c>
      <c r="BQ206" s="17">
        <v>0</v>
      </c>
      <c r="BR206" s="17">
        <v>0</v>
      </c>
      <c r="BS206" s="17">
        <v>0</v>
      </c>
      <c r="BT206" s="17">
        <v>0</v>
      </c>
      <c r="BU206" s="17">
        <v>0</v>
      </c>
      <c r="BV206" s="17">
        <v>0</v>
      </c>
      <c r="BW206" s="17">
        <v>0</v>
      </c>
      <c r="BX206" s="17">
        <v>0</v>
      </c>
      <c r="BY206" s="17">
        <v>0</v>
      </c>
      <c r="BZ206" s="17">
        <v>0</v>
      </c>
      <c r="CA206" s="17">
        <v>0</v>
      </c>
      <c r="CB206" s="17">
        <v>0</v>
      </c>
      <c r="CC206" s="17">
        <v>0</v>
      </c>
      <c r="CD206" s="17">
        <v>0</v>
      </c>
      <c r="CE206" s="17">
        <v>0</v>
      </c>
      <c r="CF206" s="17">
        <v>0</v>
      </c>
      <c r="CG206" s="17">
        <v>0</v>
      </c>
      <c r="CH206" s="17">
        <v>0</v>
      </c>
      <c r="CI206" s="17">
        <v>0</v>
      </c>
      <c r="CJ206" s="17">
        <v>0</v>
      </c>
      <c r="CK206" s="17">
        <v>0</v>
      </c>
      <c r="CL206" s="17">
        <v>0</v>
      </c>
      <c r="CM206" s="17">
        <v>0</v>
      </c>
      <c r="CN206" s="17">
        <v>0</v>
      </c>
      <c r="CO206" s="17">
        <v>0</v>
      </c>
      <c r="CP206" s="17">
        <v>0</v>
      </c>
      <c r="CQ206" s="17">
        <v>0</v>
      </c>
      <c r="CR206" s="17">
        <v>0</v>
      </c>
      <c r="CS206" s="17">
        <v>0</v>
      </c>
      <c r="CT206" s="17">
        <v>0</v>
      </c>
      <c r="CU206" s="17">
        <v>0</v>
      </c>
      <c r="CV206" s="17">
        <v>0</v>
      </c>
      <c r="CW206" s="17">
        <v>0</v>
      </c>
      <c r="CX206" s="17">
        <v>0</v>
      </c>
      <c r="CY206" s="17">
        <v>0</v>
      </c>
      <c r="CZ206" s="17">
        <v>0</v>
      </c>
      <c r="DA206" s="17">
        <v>0</v>
      </c>
      <c r="DB206" s="17">
        <v>0</v>
      </c>
      <c r="DC206" s="17">
        <v>0</v>
      </c>
      <c r="DD206" s="17">
        <v>0</v>
      </c>
      <c r="DE206" s="17">
        <v>0</v>
      </c>
      <c r="DF206" s="17">
        <v>0</v>
      </c>
      <c r="DG206" s="17">
        <v>0</v>
      </c>
      <c r="DH206" s="17">
        <v>0</v>
      </c>
      <c r="DI206" s="17">
        <v>0</v>
      </c>
      <c r="DJ206" s="17">
        <v>0</v>
      </c>
      <c r="DK206" s="17">
        <v>0</v>
      </c>
      <c r="DL206" s="17">
        <v>0</v>
      </c>
      <c r="DM206" s="17">
        <v>0</v>
      </c>
      <c r="DN206" s="17">
        <v>0</v>
      </c>
      <c r="DO206" s="17">
        <v>0</v>
      </c>
      <c r="DP206" s="17">
        <v>0</v>
      </c>
      <c r="DQ206" s="17">
        <v>0</v>
      </c>
      <c r="DR206" s="17">
        <v>0</v>
      </c>
      <c r="DS206" s="17">
        <v>0</v>
      </c>
      <c r="DT206" s="17">
        <v>0</v>
      </c>
      <c r="DU206" s="17">
        <v>0</v>
      </c>
      <c r="DV206" s="17">
        <v>0</v>
      </c>
      <c r="DW206" s="17">
        <v>0</v>
      </c>
      <c r="DX206" s="17">
        <v>0</v>
      </c>
      <c r="DY206" s="17">
        <v>0</v>
      </c>
      <c r="DZ206" s="17">
        <v>0</v>
      </c>
      <c r="EA206" s="17">
        <v>0</v>
      </c>
      <c r="EB206" s="17">
        <v>0</v>
      </c>
      <c r="EC206" s="17">
        <v>0</v>
      </c>
      <c r="ED206" s="17">
        <v>0</v>
      </c>
      <c r="EE206" s="17">
        <v>0</v>
      </c>
      <c r="EF206" s="17">
        <v>0</v>
      </c>
      <c r="EG206" s="17">
        <v>0</v>
      </c>
      <c r="EH206" s="17">
        <v>0</v>
      </c>
      <c r="EI206" s="17">
        <v>0</v>
      </c>
      <c r="EJ206" s="17">
        <v>0</v>
      </c>
      <c r="EK206" s="17">
        <v>0</v>
      </c>
      <c r="EL206" s="17">
        <v>0</v>
      </c>
      <c r="EM206" s="17">
        <v>0</v>
      </c>
      <c r="EN206" s="17">
        <v>0</v>
      </c>
      <c r="EO206" s="17">
        <v>0</v>
      </c>
      <c r="EP206" s="17">
        <v>0</v>
      </c>
      <c r="EQ206" s="17">
        <v>0</v>
      </c>
      <c r="ER206" s="17">
        <v>0</v>
      </c>
      <c r="ES206" s="17">
        <v>0</v>
      </c>
      <c r="ET206" s="17">
        <v>0</v>
      </c>
      <c r="EU206" s="17">
        <v>0</v>
      </c>
      <c r="EV206" s="17">
        <v>0</v>
      </c>
      <c r="EW206" s="17">
        <v>0</v>
      </c>
      <c r="EX206" s="17">
        <v>0</v>
      </c>
      <c r="EY206" s="17">
        <v>0</v>
      </c>
      <c r="EZ206" s="17">
        <v>0</v>
      </c>
      <c r="FA206" s="17">
        <v>0</v>
      </c>
      <c r="FB206" s="17">
        <v>0</v>
      </c>
      <c r="FC206" s="17">
        <v>0</v>
      </c>
      <c r="FD206" s="17">
        <v>0</v>
      </c>
      <c r="FE206" s="17">
        <v>0</v>
      </c>
      <c r="FF206" s="17">
        <v>0</v>
      </c>
      <c r="FG206" s="17">
        <v>0</v>
      </c>
      <c r="FH206" s="17">
        <v>0</v>
      </c>
      <c r="FI206" s="17">
        <v>0</v>
      </c>
      <c r="FJ206" s="17">
        <v>0</v>
      </c>
      <c r="FK206" s="17">
        <v>0</v>
      </c>
      <c r="FL206" s="17">
        <v>0</v>
      </c>
      <c r="FM206" s="17">
        <v>0</v>
      </c>
      <c r="FN206" s="17">
        <v>0</v>
      </c>
      <c r="FO206" s="17">
        <v>0</v>
      </c>
      <c r="FP206" s="17">
        <v>0</v>
      </c>
      <c r="FQ206" s="17">
        <v>0</v>
      </c>
      <c r="FR206" s="17">
        <v>0</v>
      </c>
      <c r="FS206" s="17">
        <v>0</v>
      </c>
      <c r="FT206" s="17">
        <v>0</v>
      </c>
      <c r="FU206" s="17">
        <v>0</v>
      </c>
      <c r="FV206" s="17">
        <v>0</v>
      </c>
      <c r="FW206" s="17">
        <v>0</v>
      </c>
      <c r="FX206" s="17">
        <v>0</v>
      </c>
      <c r="FY206" s="17">
        <v>0</v>
      </c>
      <c r="FZ206" s="17">
        <v>0</v>
      </c>
      <c r="GA206" s="17">
        <v>0</v>
      </c>
      <c r="GB206" s="17">
        <v>0</v>
      </c>
      <c r="GC206" s="17">
        <v>0</v>
      </c>
      <c r="GD206" s="17">
        <v>0</v>
      </c>
      <c r="GE206" s="17">
        <v>0</v>
      </c>
      <c r="GF206" s="17">
        <v>0</v>
      </c>
      <c r="GG206" s="17">
        <v>0</v>
      </c>
      <c r="GH206" s="17">
        <v>0</v>
      </c>
      <c r="GI206" s="17">
        <v>0</v>
      </c>
      <c r="GJ206" s="17">
        <v>0</v>
      </c>
      <c r="GK206" s="17">
        <v>0</v>
      </c>
      <c r="GL206" s="17">
        <v>0</v>
      </c>
      <c r="GM206" s="17">
        <v>0</v>
      </c>
      <c r="GN206" s="17">
        <v>0</v>
      </c>
      <c r="GO206" s="17">
        <v>0</v>
      </c>
      <c r="GP206" s="17">
        <v>0</v>
      </c>
      <c r="GQ206" s="17">
        <v>0</v>
      </c>
      <c r="GR206" s="17">
        <v>0</v>
      </c>
      <c r="GS206" s="17">
        <v>0</v>
      </c>
      <c r="GT206" s="17">
        <v>0</v>
      </c>
      <c r="GU206" s="17">
        <v>0</v>
      </c>
      <c r="GV206" s="17">
        <v>0</v>
      </c>
      <c r="GW206" s="17">
        <v>0</v>
      </c>
      <c r="GX206" s="17">
        <v>0</v>
      </c>
      <c r="GY206" s="17">
        <v>0</v>
      </c>
      <c r="GZ206" s="17">
        <v>0</v>
      </c>
      <c r="HA206" s="17">
        <v>0</v>
      </c>
      <c r="HB206" s="17">
        <v>0</v>
      </c>
      <c r="HC206" s="17">
        <v>0</v>
      </c>
      <c r="HD206" s="17">
        <v>0</v>
      </c>
      <c r="HE206" s="17">
        <v>0</v>
      </c>
      <c r="HF206" s="17">
        <v>0</v>
      </c>
      <c r="HG206" s="17">
        <v>0</v>
      </c>
      <c r="HH206" s="17">
        <v>0</v>
      </c>
      <c r="HI206" s="17">
        <v>0</v>
      </c>
      <c r="HJ206" s="17">
        <v>0</v>
      </c>
      <c r="HK206" s="17">
        <v>0</v>
      </c>
      <c r="HL206" s="17">
        <v>0</v>
      </c>
      <c r="HM206" s="17">
        <v>0</v>
      </c>
      <c r="HN206" s="17">
        <v>0</v>
      </c>
      <c r="HO206" s="17">
        <v>0</v>
      </c>
      <c r="HP206" s="17">
        <v>0</v>
      </c>
      <c r="HQ206" s="17">
        <v>0</v>
      </c>
      <c r="HR206" s="17">
        <v>0</v>
      </c>
      <c r="HS206" s="17">
        <v>0</v>
      </c>
      <c r="HT206" s="17">
        <v>0</v>
      </c>
      <c r="HU206" s="17">
        <v>0</v>
      </c>
      <c r="HV206" s="17">
        <v>0</v>
      </c>
      <c r="HW206" s="17">
        <v>0</v>
      </c>
      <c r="HX206" s="17">
        <v>0</v>
      </c>
      <c r="HY206" s="17">
        <v>0</v>
      </c>
      <c r="HZ206" s="17">
        <v>0</v>
      </c>
      <c r="IA206" s="17">
        <v>0</v>
      </c>
      <c r="IB206" s="17">
        <v>0</v>
      </c>
      <c r="IC206" s="17">
        <v>0</v>
      </c>
      <c r="ID206" s="17">
        <v>0</v>
      </c>
      <c r="IE206" s="17">
        <v>0</v>
      </c>
      <c r="IF206" s="17">
        <v>0</v>
      </c>
      <c r="IG206" s="17">
        <v>0</v>
      </c>
      <c r="IH206" s="17">
        <v>0</v>
      </c>
      <c r="II206" s="17">
        <v>0</v>
      </c>
      <c r="IJ206" s="17">
        <v>0</v>
      </c>
      <c r="IK206" s="17">
        <v>0</v>
      </c>
      <c r="IL206" s="17">
        <v>0</v>
      </c>
      <c r="IM206" s="17">
        <v>0</v>
      </c>
      <c r="IN206" s="17">
        <v>0</v>
      </c>
      <c r="IO206" s="17">
        <v>0</v>
      </c>
      <c r="IP206" s="17">
        <v>0</v>
      </c>
      <c r="IQ206" s="17">
        <v>0</v>
      </c>
      <c r="IR206" s="17">
        <v>0</v>
      </c>
      <c r="IS206" s="17">
        <v>0</v>
      </c>
      <c r="IT206" s="17">
        <v>0</v>
      </c>
      <c r="IU206" s="17">
        <v>0</v>
      </c>
      <c r="IV206" s="17">
        <v>0</v>
      </c>
      <c r="IW206" s="17">
        <v>0</v>
      </c>
      <c r="IX206" s="17">
        <v>0</v>
      </c>
      <c r="IY206" s="17">
        <v>0</v>
      </c>
      <c r="IZ206" s="17">
        <v>0</v>
      </c>
      <c r="JA206" s="17">
        <v>0</v>
      </c>
      <c r="JB206" s="17">
        <v>0</v>
      </c>
      <c r="JC206" s="17">
        <v>0</v>
      </c>
      <c r="JD206" s="17">
        <v>0</v>
      </c>
      <c r="JE206" s="17">
        <v>0</v>
      </c>
      <c r="JF206" s="17">
        <v>0</v>
      </c>
      <c r="JG206" s="17">
        <v>0</v>
      </c>
      <c r="JH206" s="17">
        <v>0</v>
      </c>
      <c r="JI206" s="17">
        <v>0</v>
      </c>
      <c r="JJ206" s="17">
        <v>0</v>
      </c>
      <c r="JK206" s="17">
        <v>0</v>
      </c>
      <c r="JL206" s="17">
        <v>0</v>
      </c>
      <c r="JM206" s="17">
        <v>0</v>
      </c>
      <c r="JN206" s="17">
        <v>0</v>
      </c>
      <c r="JO206" s="17">
        <v>0</v>
      </c>
      <c r="JP206" s="17">
        <v>0</v>
      </c>
      <c r="JQ206" s="17">
        <v>0</v>
      </c>
      <c r="JR206" s="17">
        <v>0</v>
      </c>
      <c r="JS206" s="17">
        <v>0</v>
      </c>
      <c r="JT206" s="17">
        <v>0</v>
      </c>
      <c r="JU206" s="17">
        <v>0</v>
      </c>
      <c r="JV206" s="17">
        <v>0</v>
      </c>
      <c r="JW206" s="17">
        <v>0</v>
      </c>
      <c r="JX206" s="17">
        <v>0</v>
      </c>
      <c r="JY206" s="17">
        <v>0</v>
      </c>
    </row>
    <row r="207" spans="1:285" x14ac:dyDescent="0.15">
      <c r="A207" s="17" t="s">
        <v>152</v>
      </c>
      <c r="B207" s="17" t="s">
        <v>153</v>
      </c>
      <c r="C207" s="17">
        <v>0</v>
      </c>
      <c r="D207" s="17">
        <v>30.11</v>
      </c>
      <c r="E207" s="17">
        <v>30.11</v>
      </c>
      <c r="F207" s="17">
        <v>30.11</v>
      </c>
      <c r="G207" s="17">
        <v>30.11</v>
      </c>
      <c r="H207" s="17">
        <v>30.11</v>
      </c>
      <c r="I207" s="17">
        <v>30.2</v>
      </c>
      <c r="J207" s="17">
        <v>30.2</v>
      </c>
      <c r="K207" s="17">
        <v>30.2</v>
      </c>
      <c r="L207" s="17">
        <v>30.2</v>
      </c>
      <c r="M207" s="17">
        <v>30.2</v>
      </c>
      <c r="N207" s="17">
        <v>30.35</v>
      </c>
      <c r="O207" s="17">
        <v>30.3</v>
      </c>
      <c r="P207" s="17">
        <v>30.34</v>
      </c>
      <c r="Q207" s="17">
        <v>30.3</v>
      </c>
      <c r="R207" s="17">
        <v>30.31</v>
      </c>
      <c r="S207" s="17">
        <v>30.34</v>
      </c>
      <c r="T207" s="17">
        <v>30.4</v>
      </c>
      <c r="U207" s="17">
        <v>30.45</v>
      </c>
      <c r="V207" s="17">
        <v>30.44</v>
      </c>
      <c r="W207" s="17">
        <v>30.44</v>
      </c>
      <c r="X207" s="17">
        <v>30.46</v>
      </c>
      <c r="Y207" s="17">
        <v>30.45</v>
      </c>
      <c r="Z207" s="17">
        <v>30.43</v>
      </c>
      <c r="AA207" s="17">
        <v>30.41</v>
      </c>
      <c r="AB207" s="17">
        <v>0</v>
      </c>
      <c r="AC207" s="17">
        <v>0</v>
      </c>
      <c r="AD207" s="17">
        <v>0</v>
      </c>
      <c r="AE207" s="17">
        <v>0</v>
      </c>
      <c r="AF207" s="17">
        <v>0</v>
      </c>
      <c r="AG207" s="17">
        <v>0</v>
      </c>
      <c r="AH207" s="17">
        <v>0</v>
      </c>
      <c r="AI207" s="17">
        <v>0</v>
      </c>
      <c r="AJ207" s="17">
        <v>0</v>
      </c>
      <c r="AK207" s="17">
        <v>0</v>
      </c>
      <c r="AL207" s="17">
        <v>0</v>
      </c>
      <c r="AM207" s="17">
        <v>0</v>
      </c>
      <c r="AN207" s="17">
        <v>0</v>
      </c>
      <c r="AO207" s="17">
        <v>0</v>
      </c>
      <c r="AP207" s="17">
        <v>0</v>
      </c>
      <c r="AQ207" s="17">
        <v>0</v>
      </c>
      <c r="AR207" s="17">
        <v>0</v>
      </c>
      <c r="AS207" s="17">
        <v>0</v>
      </c>
      <c r="AT207" s="17">
        <v>0</v>
      </c>
      <c r="AU207" s="17">
        <v>0</v>
      </c>
      <c r="AV207" s="17">
        <v>0</v>
      </c>
      <c r="AW207" s="17">
        <v>0</v>
      </c>
      <c r="AX207" s="17">
        <v>0</v>
      </c>
      <c r="AY207" s="17">
        <v>0</v>
      </c>
      <c r="AZ207" s="17">
        <v>0</v>
      </c>
      <c r="BA207" s="17">
        <v>0</v>
      </c>
      <c r="BB207" s="17">
        <v>0</v>
      </c>
      <c r="BC207" s="17">
        <v>0</v>
      </c>
      <c r="BD207" s="17">
        <v>0</v>
      </c>
      <c r="BE207" s="17">
        <v>0</v>
      </c>
      <c r="BF207" s="17">
        <v>0</v>
      </c>
      <c r="BG207" s="17">
        <v>0</v>
      </c>
      <c r="BH207" s="17">
        <v>0</v>
      </c>
      <c r="BI207" s="17">
        <v>0</v>
      </c>
      <c r="BJ207" s="17">
        <v>0</v>
      </c>
      <c r="BK207" s="17">
        <v>0</v>
      </c>
      <c r="BL207" s="17">
        <v>0</v>
      </c>
      <c r="BM207" s="17">
        <v>0</v>
      </c>
      <c r="BN207" s="17">
        <v>0</v>
      </c>
      <c r="BO207" s="17">
        <v>0</v>
      </c>
      <c r="BP207" s="17">
        <v>0</v>
      </c>
      <c r="BQ207" s="17">
        <v>0</v>
      </c>
      <c r="BR207" s="17">
        <v>0</v>
      </c>
      <c r="BS207" s="17">
        <v>0</v>
      </c>
      <c r="BT207" s="17">
        <v>0</v>
      </c>
      <c r="BU207" s="17">
        <v>0</v>
      </c>
      <c r="BV207" s="17">
        <v>0</v>
      </c>
      <c r="BW207" s="17">
        <v>0</v>
      </c>
      <c r="BX207" s="17">
        <v>0</v>
      </c>
      <c r="BY207" s="17">
        <v>0</v>
      </c>
      <c r="BZ207" s="17">
        <v>0</v>
      </c>
      <c r="CA207" s="17">
        <v>0</v>
      </c>
      <c r="CB207" s="17">
        <v>0</v>
      </c>
      <c r="CC207" s="17">
        <v>0</v>
      </c>
      <c r="CD207" s="17">
        <v>0</v>
      </c>
      <c r="CE207" s="17">
        <v>0</v>
      </c>
      <c r="CF207" s="17">
        <v>0</v>
      </c>
      <c r="CG207" s="17">
        <v>0</v>
      </c>
      <c r="CH207" s="17">
        <v>0</v>
      </c>
      <c r="CI207" s="17">
        <v>0</v>
      </c>
      <c r="CJ207" s="17">
        <v>0</v>
      </c>
      <c r="CK207" s="17">
        <v>0</v>
      </c>
      <c r="CL207" s="17">
        <v>0</v>
      </c>
      <c r="CM207" s="17">
        <v>0</v>
      </c>
      <c r="CN207" s="17">
        <v>0</v>
      </c>
      <c r="CO207" s="17">
        <v>0</v>
      </c>
      <c r="CP207" s="17">
        <v>0</v>
      </c>
      <c r="CQ207" s="17">
        <v>0</v>
      </c>
      <c r="CR207" s="17">
        <v>0</v>
      </c>
      <c r="CS207" s="17">
        <v>0</v>
      </c>
      <c r="CT207" s="17">
        <v>0</v>
      </c>
      <c r="CU207" s="17">
        <v>0</v>
      </c>
      <c r="CV207" s="17">
        <v>0</v>
      </c>
      <c r="CW207" s="17">
        <v>0</v>
      </c>
      <c r="CX207" s="17">
        <v>0</v>
      </c>
      <c r="CY207" s="17">
        <v>0</v>
      </c>
      <c r="CZ207" s="17">
        <v>0</v>
      </c>
      <c r="DA207" s="17">
        <v>0</v>
      </c>
      <c r="DB207" s="17">
        <v>0</v>
      </c>
      <c r="DC207" s="17">
        <v>0</v>
      </c>
      <c r="DD207" s="17">
        <v>0</v>
      </c>
      <c r="DE207" s="17">
        <v>0</v>
      </c>
      <c r="DF207" s="17">
        <v>0</v>
      </c>
      <c r="DG207" s="17">
        <v>0</v>
      </c>
      <c r="DH207" s="17">
        <v>0</v>
      </c>
      <c r="DI207" s="17">
        <v>0</v>
      </c>
      <c r="DJ207" s="17">
        <v>0</v>
      </c>
      <c r="DK207" s="17">
        <v>0</v>
      </c>
      <c r="DL207" s="17">
        <v>0</v>
      </c>
      <c r="DM207" s="17">
        <v>0</v>
      </c>
      <c r="DN207" s="17">
        <v>0</v>
      </c>
      <c r="DO207" s="17">
        <v>0</v>
      </c>
      <c r="DP207" s="17">
        <v>0</v>
      </c>
      <c r="DQ207" s="17">
        <v>0</v>
      </c>
      <c r="DR207" s="17">
        <v>0</v>
      </c>
      <c r="DS207" s="17">
        <v>0</v>
      </c>
      <c r="DT207" s="17">
        <v>0</v>
      </c>
      <c r="DU207" s="17">
        <v>0</v>
      </c>
      <c r="DV207" s="17">
        <v>0</v>
      </c>
      <c r="DW207" s="17">
        <v>0</v>
      </c>
      <c r="DX207" s="17">
        <v>0</v>
      </c>
      <c r="DY207" s="17">
        <v>0</v>
      </c>
      <c r="DZ207" s="17">
        <v>0</v>
      </c>
      <c r="EA207" s="17">
        <v>0</v>
      </c>
      <c r="EB207" s="17">
        <v>0</v>
      </c>
      <c r="EC207" s="17">
        <v>0</v>
      </c>
      <c r="ED207" s="17">
        <v>0</v>
      </c>
      <c r="EE207" s="17">
        <v>0</v>
      </c>
      <c r="EF207" s="17">
        <v>0</v>
      </c>
      <c r="EG207" s="17">
        <v>0</v>
      </c>
      <c r="EH207" s="17">
        <v>0</v>
      </c>
      <c r="EI207" s="17">
        <v>0</v>
      </c>
      <c r="EJ207" s="17">
        <v>0</v>
      </c>
      <c r="EK207" s="17">
        <v>0</v>
      </c>
      <c r="EL207" s="17">
        <v>0</v>
      </c>
      <c r="EM207" s="17">
        <v>0</v>
      </c>
      <c r="EN207" s="17">
        <v>0</v>
      </c>
      <c r="EO207" s="17">
        <v>0</v>
      </c>
      <c r="EP207" s="17">
        <v>0</v>
      </c>
      <c r="EQ207" s="17">
        <v>0</v>
      </c>
      <c r="ER207" s="17">
        <v>0</v>
      </c>
      <c r="ES207" s="17">
        <v>0</v>
      </c>
      <c r="ET207" s="17">
        <v>0</v>
      </c>
      <c r="EU207" s="17">
        <v>0</v>
      </c>
      <c r="EV207" s="17">
        <v>0</v>
      </c>
      <c r="EW207" s="17">
        <v>0</v>
      </c>
      <c r="EX207" s="17">
        <v>0</v>
      </c>
      <c r="EY207" s="17">
        <v>0</v>
      </c>
      <c r="EZ207" s="17">
        <v>0</v>
      </c>
      <c r="FA207" s="17">
        <v>0</v>
      </c>
      <c r="FB207" s="17">
        <v>0</v>
      </c>
      <c r="FC207" s="17">
        <v>0</v>
      </c>
      <c r="FD207" s="17">
        <v>0</v>
      </c>
      <c r="FE207" s="17">
        <v>0</v>
      </c>
      <c r="FF207" s="17">
        <v>0</v>
      </c>
      <c r="FG207" s="17">
        <v>0</v>
      </c>
      <c r="FH207" s="17">
        <v>0</v>
      </c>
      <c r="FI207" s="17">
        <v>0</v>
      </c>
      <c r="FJ207" s="17">
        <v>0</v>
      </c>
      <c r="FK207" s="17">
        <v>0</v>
      </c>
      <c r="FL207" s="17">
        <v>0</v>
      </c>
      <c r="FM207" s="17">
        <v>0</v>
      </c>
      <c r="FN207" s="17">
        <v>0</v>
      </c>
      <c r="FO207" s="17">
        <v>0</v>
      </c>
      <c r="FP207" s="17">
        <v>0</v>
      </c>
      <c r="FQ207" s="17">
        <v>0</v>
      </c>
      <c r="FR207" s="17">
        <v>0</v>
      </c>
      <c r="FS207" s="17">
        <v>0</v>
      </c>
      <c r="FT207" s="17">
        <v>0</v>
      </c>
      <c r="FU207" s="17">
        <v>0</v>
      </c>
      <c r="FV207" s="17">
        <v>0</v>
      </c>
      <c r="FW207" s="17">
        <v>0</v>
      </c>
      <c r="FX207" s="17">
        <v>0</v>
      </c>
      <c r="FY207" s="17">
        <v>0</v>
      </c>
      <c r="FZ207" s="17">
        <v>0</v>
      </c>
      <c r="GA207" s="17">
        <v>0</v>
      </c>
      <c r="GB207" s="17">
        <v>0</v>
      </c>
      <c r="GC207" s="17">
        <v>0</v>
      </c>
      <c r="GD207" s="17">
        <v>0</v>
      </c>
      <c r="GE207" s="17">
        <v>0</v>
      </c>
      <c r="GF207" s="17">
        <v>0</v>
      </c>
      <c r="GG207" s="17">
        <v>0</v>
      </c>
      <c r="GH207" s="17">
        <v>0</v>
      </c>
      <c r="GI207" s="17">
        <v>0</v>
      </c>
      <c r="GJ207" s="17">
        <v>0</v>
      </c>
      <c r="GK207" s="17">
        <v>0</v>
      </c>
      <c r="GL207" s="17">
        <v>0</v>
      </c>
      <c r="GM207" s="17">
        <v>0</v>
      </c>
      <c r="GN207" s="17">
        <v>0</v>
      </c>
      <c r="GO207" s="17">
        <v>0</v>
      </c>
      <c r="GP207" s="17">
        <v>0</v>
      </c>
      <c r="GQ207" s="17">
        <v>0</v>
      </c>
      <c r="GR207" s="17">
        <v>0</v>
      </c>
      <c r="GS207" s="17">
        <v>0</v>
      </c>
      <c r="GT207" s="17">
        <v>0</v>
      </c>
      <c r="GU207" s="17">
        <v>0</v>
      </c>
      <c r="GV207" s="17">
        <v>0</v>
      </c>
      <c r="GW207" s="17">
        <v>0</v>
      </c>
      <c r="GX207" s="17">
        <v>0</v>
      </c>
      <c r="GY207" s="17">
        <v>0</v>
      </c>
      <c r="GZ207" s="17">
        <v>0</v>
      </c>
      <c r="HA207" s="17">
        <v>0</v>
      </c>
      <c r="HB207" s="17">
        <v>0</v>
      </c>
      <c r="HC207" s="17">
        <v>0</v>
      </c>
      <c r="HD207" s="17">
        <v>0</v>
      </c>
      <c r="HE207" s="17">
        <v>0</v>
      </c>
      <c r="HF207" s="17">
        <v>0</v>
      </c>
      <c r="HG207" s="17">
        <v>0</v>
      </c>
      <c r="HH207" s="17">
        <v>0</v>
      </c>
      <c r="HI207" s="17">
        <v>0</v>
      </c>
      <c r="HJ207" s="17">
        <v>0</v>
      </c>
      <c r="HK207" s="17">
        <v>0</v>
      </c>
      <c r="HL207" s="17">
        <v>0</v>
      </c>
      <c r="HM207" s="17">
        <v>0</v>
      </c>
      <c r="HN207" s="17">
        <v>0</v>
      </c>
      <c r="HO207" s="17">
        <v>0</v>
      </c>
      <c r="HP207" s="17">
        <v>0</v>
      </c>
      <c r="HQ207" s="17">
        <v>0</v>
      </c>
      <c r="HR207" s="17">
        <v>0</v>
      </c>
      <c r="HS207" s="17">
        <v>0</v>
      </c>
      <c r="HT207" s="17">
        <v>0</v>
      </c>
      <c r="HU207" s="17">
        <v>0</v>
      </c>
      <c r="HV207" s="17">
        <v>0</v>
      </c>
      <c r="HW207" s="17">
        <v>0</v>
      </c>
      <c r="HX207" s="17">
        <v>0</v>
      </c>
      <c r="HY207" s="17">
        <v>0</v>
      </c>
      <c r="HZ207" s="17">
        <v>0</v>
      </c>
      <c r="IA207" s="17">
        <v>0</v>
      </c>
      <c r="IB207" s="17">
        <v>0</v>
      </c>
      <c r="IC207" s="17">
        <v>0</v>
      </c>
      <c r="ID207" s="17">
        <v>0</v>
      </c>
      <c r="IE207" s="17">
        <v>0</v>
      </c>
      <c r="IF207" s="17">
        <v>0</v>
      </c>
      <c r="IG207" s="17">
        <v>0</v>
      </c>
      <c r="IH207" s="17">
        <v>0</v>
      </c>
      <c r="II207" s="17">
        <v>0</v>
      </c>
      <c r="IJ207" s="17">
        <v>0</v>
      </c>
      <c r="IK207" s="17">
        <v>0</v>
      </c>
      <c r="IL207" s="17">
        <v>0</v>
      </c>
      <c r="IM207" s="17">
        <v>0</v>
      </c>
      <c r="IN207" s="17">
        <v>0</v>
      </c>
      <c r="IO207" s="17">
        <v>0</v>
      </c>
      <c r="IP207" s="17">
        <v>0</v>
      </c>
      <c r="IQ207" s="17">
        <v>0</v>
      </c>
      <c r="IR207" s="17">
        <v>0</v>
      </c>
      <c r="IS207" s="17">
        <v>0</v>
      </c>
      <c r="IT207" s="17">
        <v>0</v>
      </c>
      <c r="IU207" s="17">
        <v>0</v>
      </c>
      <c r="IV207" s="17">
        <v>0</v>
      </c>
      <c r="IW207" s="17">
        <v>0</v>
      </c>
      <c r="IX207" s="17">
        <v>0</v>
      </c>
      <c r="IY207" s="17">
        <v>0</v>
      </c>
      <c r="IZ207" s="17">
        <v>0</v>
      </c>
      <c r="JA207" s="17">
        <v>0</v>
      </c>
      <c r="JB207" s="17">
        <v>0</v>
      </c>
      <c r="JC207" s="17">
        <v>0</v>
      </c>
      <c r="JD207" s="17">
        <v>0</v>
      </c>
      <c r="JE207" s="17">
        <v>0</v>
      </c>
      <c r="JF207" s="17">
        <v>0</v>
      </c>
      <c r="JG207" s="17">
        <v>0</v>
      </c>
      <c r="JH207" s="17">
        <v>0</v>
      </c>
      <c r="JI207" s="17">
        <v>0</v>
      </c>
      <c r="JJ207" s="17">
        <v>0</v>
      </c>
      <c r="JK207" s="17">
        <v>0</v>
      </c>
      <c r="JL207" s="17">
        <v>0</v>
      </c>
      <c r="JM207" s="17">
        <v>0</v>
      </c>
      <c r="JN207" s="17">
        <v>0</v>
      </c>
      <c r="JO207" s="17">
        <v>0</v>
      </c>
      <c r="JP207" s="17">
        <v>0</v>
      </c>
      <c r="JQ207" s="17">
        <v>0</v>
      </c>
      <c r="JR207" s="17">
        <v>0</v>
      </c>
      <c r="JS207" s="17">
        <v>0</v>
      </c>
      <c r="JT207" s="17">
        <v>0</v>
      </c>
      <c r="JU207" s="17">
        <v>0</v>
      </c>
      <c r="JV207" s="17">
        <v>0</v>
      </c>
      <c r="JW207" s="17">
        <v>0</v>
      </c>
      <c r="JX207" s="17">
        <v>0</v>
      </c>
      <c r="JY207" s="17">
        <v>0</v>
      </c>
    </row>
    <row r="208" spans="1:285" x14ac:dyDescent="0.15">
      <c r="A208" s="17" t="s">
        <v>345</v>
      </c>
      <c r="B208" s="17" t="s">
        <v>346</v>
      </c>
      <c r="C208" s="17">
        <v>0</v>
      </c>
      <c r="D208" s="17">
        <v>9.7200000000000006</v>
      </c>
      <c r="E208" s="17">
        <v>9.7200000000000006</v>
      </c>
      <c r="F208" s="17">
        <v>9.7200000000000006</v>
      </c>
      <c r="G208" s="17">
        <v>9.7200000000000006</v>
      </c>
      <c r="H208" s="17">
        <v>9.7200000000000006</v>
      </c>
      <c r="I208" s="17">
        <v>9.77</v>
      </c>
      <c r="J208" s="17">
        <v>9.77</v>
      </c>
      <c r="K208" s="17">
        <v>9.77</v>
      </c>
      <c r="L208" s="17">
        <v>9.77</v>
      </c>
      <c r="M208" s="17">
        <v>9.77</v>
      </c>
      <c r="N208" s="17">
        <v>9.7799999999999994</v>
      </c>
      <c r="O208" s="17">
        <v>9.7899999999999991</v>
      </c>
      <c r="P208" s="17">
        <v>9.7799999999999994</v>
      </c>
      <c r="Q208" s="17">
        <v>9.7799999999999994</v>
      </c>
      <c r="R208" s="17">
        <v>9.7799999999999994</v>
      </c>
      <c r="S208" s="17">
        <v>9.7899999999999991</v>
      </c>
      <c r="T208" s="17">
        <v>9.81</v>
      </c>
      <c r="U208" s="17">
        <v>9.81</v>
      </c>
      <c r="V208" s="17">
        <v>9.81</v>
      </c>
      <c r="W208" s="17">
        <v>9.81</v>
      </c>
      <c r="X208" s="17">
        <v>9.81</v>
      </c>
      <c r="Y208" s="17">
        <v>9.8000000000000007</v>
      </c>
      <c r="Z208" s="17">
        <v>9.82</v>
      </c>
      <c r="AA208" s="17">
        <v>9.81</v>
      </c>
      <c r="AB208" s="17">
        <v>0</v>
      </c>
      <c r="AC208" s="17">
        <v>0</v>
      </c>
      <c r="AD208" s="17">
        <v>0</v>
      </c>
      <c r="AE208" s="17">
        <v>0</v>
      </c>
      <c r="AF208" s="17">
        <v>0</v>
      </c>
      <c r="AG208" s="17">
        <v>0</v>
      </c>
      <c r="AH208" s="17">
        <v>0</v>
      </c>
      <c r="AI208" s="17">
        <v>0</v>
      </c>
      <c r="AJ208" s="17">
        <v>0</v>
      </c>
      <c r="AK208" s="17">
        <v>0</v>
      </c>
      <c r="AL208" s="17">
        <v>0</v>
      </c>
      <c r="AM208" s="17">
        <v>0</v>
      </c>
      <c r="AN208" s="17">
        <v>0</v>
      </c>
      <c r="AO208" s="17">
        <v>0</v>
      </c>
      <c r="AP208" s="17">
        <v>0</v>
      </c>
      <c r="AQ208" s="17">
        <v>0</v>
      </c>
      <c r="AR208" s="17">
        <v>0</v>
      </c>
      <c r="AS208" s="17">
        <v>0</v>
      </c>
      <c r="AT208" s="17">
        <v>0</v>
      </c>
      <c r="AU208" s="17">
        <v>0</v>
      </c>
      <c r="AV208" s="17">
        <v>0</v>
      </c>
      <c r="AW208" s="17">
        <v>0</v>
      </c>
      <c r="AX208" s="17">
        <v>0</v>
      </c>
      <c r="AY208" s="17">
        <v>0</v>
      </c>
      <c r="AZ208" s="17">
        <v>0</v>
      </c>
      <c r="BA208" s="17">
        <v>0</v>
      </c>
      <c r="BB208" s="17">
        <v>0</v>
      </c>
      <c r="BC208" s="17">
        <v>0</v>
      </c>
      <c r="BD208" s="17">
        <v>0</v>
      </c>
      <c r="BE208" s="17">
        <v>0</v>
      </c>
      <c r="BF208" s="17">
        <v>0</v>
      </c>
      <c r="BG208" s="17">
        <v>0</v>
      </c>
      <c r="BH208" s="17">
        <v>0</v>
      </c>
      <c r="BI208" s="17">
        <v>0</v>
      </c>
      <c r="BJ208" s="17">
        <v>0</v>
      </c>
      <c r="BK208" s="17">
        <v>0</v>
      </c>
      <c r="BL208" s="17">
        <v>0</v>
      </c>
      <c r="BM208" s="17">
        <v>0</v>
      </c>
      <c r="BN208" s="17">
        <v>0</v>
      </c>
      <c r="BO208" s="17">
        <v>0</v>
      </c>
      <c r="BP208" s="17">
        <v>0</v>
      </c>
      <c r="BQ208" s="17">
        <v>0</v>
      </c>
      <c r="BR208" s="17">
        <v>0</v>
      </c>
      <c r="BS208" s="17">
        <v>0</v>
      </c>
      <c r="BT208" s="17">
        <v>0</v>
      </c>
      <c r="BU208" s="17">
        <v>0</v>
      </c>
      <c r="BV208" s="17">
        <v>0</v>
      </c>
      <c r="BW208" s="17">
        <v>0</v>
      </c>
      <c r="BX208" s="17">
        <v>0</v>
      </c>
      <c r="BY208" s="17">
        <v>0</v>
      </c>
      <c r="BZ208" s="17">
        <v>0</v>
      </c>
      <c r="CA208" s="17">
        <v>0</v>
      </c>
      <c r="CB208" s="17">
        <v>0</v>
      </c>
      <c r="CC208" s="17">
        <v>0</v>
      </c>
      <c r="CD208" s="17">
        <v>0</v>
      </c>
      <c r="CE208" s="17">
        <v>0</v>
      </c>
      <c r="CF208" s="17">
        <v>0</v>
      </c>
      <c r="CG208" s="17">
        <v>0</v>
      </c>
      <c r="CH208" s="17">
        <v>0</v>
      </c>
      <c r="CI208" s="17">
        <v>0</v>
      </c>
      <c r="CJ208" s="17">
        <v>0</v>
      </c>
      <c r="CK208" s="17">
        <v>0</v>
      </c>
      <c r="CL208" s="17">
        <v>0</v>
      </c>
      <c r="CM208" s="17">
        <v>0</v>
      </c>
      <c r="CN208" s="17">
        <v>0</v>
      </c>
      <c r="CO208" s="17">
        <v>0</v>
      </c>
      <c r="CP208" s="17">
        <v>0</v>
      </c>
      <c r="CQ208" s="17">
        <v>0</v>
      </c>
      <c r="CR208" s="17">
        <v>0</v>
      </c>
      <c r="CS208" s="17">
        <v>0</v>
      </c>
      <c r="CT208" s="17">
        <v>0</v>
      </c>
      <c r="CU208" s="17">
        <v>0</v>
      </c>
      <c r="CV208" s="17">
        <v>0</v>
      </c>
      <c r="CW208" s="17">
        <v>0</v>
      </c>
      <c r="CX208" s="17">
        <v>0</v>
      </c>
      <c r="CY208" s="17">
        <v>0</v>
      </c>
      <c r="CZ208" s="17">
        <v>0</v>
      </c>
      <c r="DA208" s="17">
        <v>0</v>
      </c>
      <c r="DB208" s="17">
        <v>0</v>
      </c>
      <c r="DC208" s="17">
        <v>0</v>
      </c>
      <c r="DD208" s="17">
        <v>0</v>
      </c>
      <c r="DE208" s="17">
        <v>0</v>
      </c>
      <c r="DF208" s="17">
        <v>0</v>
      </c>
      <c r="DG208" s="17">
        <v>0</v>
      </c>
      <c r="DH208" s="17">
        <v>0</v>
      </c>
      <c r="DI208" s="17">
        <v>0</v>
      </c>
      <c r="DJ208" s="17">
        <v>0</v>
      </c>
      <c r="DK208" s="17">
        <v>0</v>
      </c>
      <c r="DL208" s="17">
        <v>0</v>
      </c>
      <c r="DM208" s="17">
        <v>0</v>
      </c>
      <c r="DN208" s="17">
        <v>0</v>
      </c>
      <c r="DO208" s="17">
        <v>0</v>
      </c>
      <c r="DP208" s="17">
        <v>0</v>
      </c>
      <c r="DQ208" s="17">
        <v>0</v>
      </c>
      <c r="DR208" s="17">
        <v>0</v>
      </c>
      <c r="DS208" s="17">
        <v>0</v>
      </c>
      <c r="DT208" s="17">
        <v>0</v>
      </c>
      <c r="DU208" s="17">
        <v>0</v>
      </c>
      <c r="DV208" s="17">
        <v>0</v>
      </c>
      <c r="DW208" s="17">
        <v>0</v>
      </c>
      <c r="DX208" s="17">
        <v>0</v>
      </c>
      <c r="DY208" s="17">
        <v>0</v>
      </c>
      <c r="DZ208" s="17">
        <v>0</v>
      </c>
      <c r="EA208" s="17">
        <v>0</v>
      </c>
      <c r="EB208" s="17">
        <v>0</v>
      </c>
      <c r="EC208" s="17">
        <v>0</v>
      </c>
      <c r="ED208" s="17">
        <v>0</v>
      </c>
      <c r="EE208" s="17">
        <v>0</v>
      </c>
      <c r="EF208" s="17">
        <v>0</v>
      </c>
      <c r="EG208" s="17">
        <v>0</v>
      </c>
      <c r="EH208" s="17">
        <v>0</v>
      </c>
      <c r="EI208" s="17">
        <v>0</v>
      </c>
      <c r="EJ208" s="17">
        <v>0</v>
      </c>
      <c r="EK208" s="17">
        <v>0</v>
      </c>
      <c r="EL208" s="17">
        <v>0</v>
      </c>
      <c r="EM208" s="17">
        <v>0</v>
      </c>
      <c r="EN208" s="17">
        <v>0</v>
      </c>
      <c r="EO208" s="17">
        <v>0</v>
      </c>
      <c r="EP208" s="17">
        <v>0</v>
      </c>
      <c r="EQ208" s="17">
        <v>0</v>
      </c>
      <c r="ER208" s="17">
        <v>0</v>
      </c>
      <c r="ES208" s="17">
        <v>0</v>
      </c>
      <c r="ET208" s="17">
        <v>0</v>
      </c>
      <c r="EU208" s="17">
        <v>0</v>
      </c>
      <c r="EV208" s="17">
        <v>0</v>
      </c>
      <c r="EW208" s="17">
        <v>0</v>
      </c>
      <c r="EX208" s="17">
        <v>0</v>
      </c>
      <c r="EY208" s="17">
        <v>0</v>
      </c>
      <c r="EZ208" s="17">
        <v>0</v>
      </c>
      <c r="FA208" s="17">
        <v>0</v>
      </c>
      <c r="FB208" s="17">
        <v>0</v>
      </c>
      <c r="FC208" s="17">
        <v>0</v>
      </c>
      <c r="FD208" s="17">
        <v>0</v>
      </c>
      <c r="FE208" s="17">
        <v>0</v>
      </c>
      <c r="FF208" s="17">
        <v>0</v>
      </c>
      <c r="FG208" s="17">
        <v>0</v>
      </c>
      <c r="FH208" s="17">
        <v>0</v>
      </c>
      <c r="FI208" s="17">
        <v>0</v>
      </c>
      <c r="FJ208" s="17">
        <v>0</v>
      </c>
      <c r="FK208" s="17">
        <v>0</v>
      </c>
      <c r="FL208" s="17">
        <v>0</v>
      </c>
      <c r="FM208" s="17">
        <v>0</v>
      </c>
      <c r="FN208" s="17">
        <v>0</v>
      </c>
      <c r="FO208" s="17">
        <v>0</v>
      </c>
      <c r="FP208" s="17">
        <v>0</v>
      </c>
      <c r="FQ208" s="17">
        <v>0</v>
      </c>
      <c r="FR208" s="17">
        <v>0</v>
      </c>
      <c r="FS208" s="17">
        <v>0</v>
      </c>
      <c r="FT208" s="17">
        <v>0</v>
      </c>
      <c r="FU208" s="17">
        <v>0</v>
      </c>
      <c r="FV208" s="17">
        <v>0</v>
      </c>
      <c r="FW208" s="17">
        <v>0</v>
      </c>
      <c r="FX208" s="17">
        <v>0</v>
      </c>
      <c r="FY208" s="17">
        <v>0</v>
      </c>
      <c r="FZ208" s="17">
        <v>0</v>
      </c>
      <c r="GA208" s="17">
        <v>0</v>
      </c>
      <c r="GB208" s="17">
        <v>0</v>
      </c>
      <c r="GC208" s="17">
        <v>0</v>
      </c>
      <c r="GD208" s="17">
        <v>0</v>
      </c>
      <c r="GE208" s="17">
        <v>0</v>
      </c>
      <c r="GF208" s="17">
        <v>0</v>
      </c>
      <c r="GG208" s="17">
        <v>0</v>
      </c>
      <c r="GH208" s="17">
        <v>0</v>
      </c>
      <c r="GI208" s="17">
        <v>0</v>
      </c>
      <c r="GJ208" s="17">
        <v>0</v>
      </c>
      <c r="GK208" s="17">
        <v>0</v>
      </c>
      <c r="GL208" s="17">
        <v>0</v>
      </c>
      <c r="GM208" s="17">
        <v>0</v>
      </c>
      <c r="GN208" s="17">
        <v>0</v>
      </c>
      <c r="GO208" s="17">
        <v>0</v>
      </c>
      <c r="GP208" s="17">
        <v>0</v>
      </c>
      <c r="GQ208" s="17">
        <v>0</v>
      </c>
      <c r="GR208" s="17">
        <v>0</v>
      </c>
      <c r="GS208" s="17">
        <v>0</v>
      </c>
      <c r="GT208" s="17">
        <v>0</v>
      </c>
      <c r="GU208" s="17">
        <v>0</v>
      </c>
      <c r="GV208" s="17">
        <v>0</v>
      </c>
      <c r="GW208" s="17">
        <v>0</v>
      </c>
      <c r="GX208" s="17">
        <v>0</v>
      </c>
      <c r="GY208" s="17">
        <v>0</v>
      </c>
      <c r="GZ208" s="17">
        <v>0</v>
      </c>
      <c r="HA208" s="17">
        <v>0</v>
      </c>
      <c r="HB208" s="17">
        <v>0</v>
      </c>
      <c r="HC208" s="17">
        <v>0</v>
      </c>
      <c r="HD208" s="17">
        <v>0</v>
      </c>
      <c r="HE208" s="17">
        <v>0</v>
      </c>
      <c r="HF208" s="17">
        <v>0</v>
      </c>
      <c r="HG208" s="17">
        <v>0</v>
      </c>
      <c r="HH208" s="17">
        <v>0</v>
      </c>
      <c r="HI208" s="17">
        <v>0</v>
      </c>
      <c r="HJ208" s="17">
        <v>0</v>
      </c>
      <c r="HK208" s="17">
        <v>0</v>
      </c>
      <c r="HL208" s="17">
        <v>0</v>
      </c>
      <c r="HM208" s="17">
        <v>0</v>
      </c>
      <c r="HN208" s="17">
        <v>0</v>
      </c>
      <c r="HO208" s="17">
        <v>0</v>
      </c>
      <c r="HP208" s="17">
        <v>0</v>
      </c>
      <c r="HQ208" s="17">
        <v>0</v>
      </c>
      <c r="HR208" s="17">
        <v>0</v>
      </c>
      <c r="HS208" s="17">
        <v>0</v>
      </c>
      <c r="HT208" s="17">
        <v>0</v>
      </c>
      <c r="HU208" s="17">
        <v>0</v>
      </c>
      <c r="HV208" s="17">
        <v>0</v>
      </c>
      <c r="HW208" s="17">
        <v>0</v>
      </c>
      <c r="HX208" s="17">
        <v>0</v>
      </c>
      <c r="HY208" s="17">
        <v>0</v>
      </c>
      <c r="HZ208" s="17">
        <v>0</v>
      </c>
      <c r="IA208" s="17">
        <v>0</v>
      </c>
      <c r="IB208" s="17">
        <v>0</v>
      </c>
      <c r="IC208" s="17">
        <v>0</v>
      </c>
      <c r="ID208" s="17">
        <v>0</v>
      </c>
      <c r="IE208" s="17">
        <v>0</v>
      </c>
      <c r="IF208" s="17">
        <v>0</v>
      </c>
      <c r="IG208" s="17">
        <v>0</v>
      </c>
      <c r="IH208" s="17">
        <v>0</v>
      </c>
      <c r="II208" s="17">
        <v>0</v>
      </c>
      <c r="IJ208" s="17">
        <v>0</v>
      </c>
      <c r="IK208" s="17">
        <v>0</v>
      </c>
      <c r="IL208" s="17">
        <v>0</v>
      </c>
      <c r="IM208" s="17">
        <v>0</v>
      </c>
      <c r="IN208" s="17">
        <v>0</v>
      </c>
      <c r="IO208" s="17">
        <v>0</v>
      </c>
      <c r="IP208" s="17">
        <v>0</v>
      </c>
      <c r="IQ208" s="17">
        <v>0</v>
      </c>
      <c r="IR208" s="17">
        <v>0</v>
      </c>
      <c r="IS208" s="17">
        <v>0</v>
      </c>
      <c r="IT208" s="17">
        <v>0</v>
      </c>
      <c r="IU208" s="17">
        <v>0</v>
      </c>
      <c r="IV208" s="17">
        <v>0</v>
      </c>
      <c r="IW208" s="17">
        <v>0</v>
      </c>
      <c r="IX208" s="17">
        <v>0</v>
      </c>
      <c r="IY208" s="17">
        <v>0</v>
      </c>
      <c r="IZ208" s="17">
        <v>0</v>
      </c>
      <c r="JA208" s="17">
        <v>0</v>
      </c>
      <c r="JB208" s="17">
        <v>0</v>
      </c>
      <c r="JC208" s="17">
        <v>0</v>
      </c>
      <c r="JD208" s="17">
        <v>0</v>
      </c>
      <c r="JE208" s="17">
        <v>0</v>
      </c>
      <c r="JF208" s="17">
        <v>0</v>
      </c>
      <c r="JG208" s="17">
        <v>0</v>
      </c>
      <c r="JH208" s="17">
        <v>0</v>
      </c>
      <c r="JI208" s="17">
        <v>0</v>
      </c>
      <c r="JJ208" s="17">
        <v>0</v>
      </c>
      <c r="JK208" s="17">
        <v>0</v>
      </c>
      <c r="JL208" s="17">
        <v>0</v>
      </c>
      <c r="JM208" s="17">
        <v>0</v>
      </c>
      <c r="JN208" s="17">
        <v>0</v>
      </c>
      <c r="JO208" s="17">
        <v>0</v>
      </c>
      <c r="JP208" s="17">
        <v>0</v>
      </c>
      <c r="JQ208" s="17">
        <v>0</v>
      </c>
      <c r="JR208" s="17">
        <v>0</v>
      </c>
      <c r="JS208" s="17">
        <v>0</v>
      </c>
      <c r="JT208" s="17">
        <v>0</v>
      </c>
      <c r="JU208" s="17">
        <v>0</v>
      </c>
      <c r="JV208" s="17">
        <v>0</v>
      </c>
      <c r="JW208" s="17">
        <v>0</v>
      </c>
      <c r="JX208" s="17">
        <v>0</v>
      </c>
      <c r="JY208" s="17">
        <v>0</v>
      </c>
    </row>
    <row r="209" spans="1:285" x14ac:dyDescent="0.15">
      <c r="A209" s="17" t="s">
        <v>281</v>
      </c>
      <c r="B209" s="17" t="s">
        <v>282</v>
      </c>
      <c r="C209" s="17">
        <v>0</v>
      </c>
      <c r="D209" s="17">
        <v>10.7</v>
      </c>
      <c r="E209" s="17">
        <v>10.7</v>
      </c>
      <c r="F209" s="17">
        <v>10.7</v>
      </c>
      <c r="G209" s="17">
        <v>10.7</v>
      </c>
      <c r="H209" s="17">
        <v>10.7</v>
      </c>
      <c r="I209" s="17">
        <v>10.77</v>
      </c>
      <c r="J209" s="17">
        <v>10.77</v>
      </c>
      <c r="K209" s="17">
        <v>10.77</v>
      </c>
      <c r="L209" s="17">
        <v>10.77</v>
      </c>
      <c r="M209" s="17">
        <v>10.77</v>
      </c>
      <c r="N209" s="17">
        <v>10.84</v>
      </c>
      <c r="O209" s="17">
        <v>10.82</v>
      </c>
      <c r="P209" s="17">
        <v>10.77</v>
      </c>
      <c r="Q209" s="17">
        <v>10.76</v>
      </c>
      <c r="R209" s="17">
        <v>10.73</v>
      </c>
      <c r="S209" s="17">
        <v>10.73</v>
      </c>
      <c r="T209" s="17">
        <v>10.75</v>
      </c>
      <c r="U209" s="17">
        <v>10.71</v>
      </c>
      <c r="V209" s="17">
        <v>10.64</v>
      </c>
      <c r="W209" s="17">
        <v>10.64</v>
      </c>
      <c r="X209" s="17">
        <v>10.66</v>
      </c>
      <c r="Y209" s="17">
        <v>10.67</v>
      </c>
      <c r="Z209" s="17">
        <v>10.67</v>
      </c>
      <c r="AA209" s="17">
        <v>10.64</v>
      </c>
      <c r="AB209" s="17">
        <v>0</v>
      </c>
      <c r="AC209" s="17">
        <v>0</v>
      </c>
      <c r="AD209" s="17">
        <v>0</v>
      </c>
      <c r="AE209" s="17">
        <v>0</v>
      </c>
      <c r="AF209" s="17">
        <v>0</v>
      </c>
      <c r="AG209" s="17">
        <v>0</v>
      </c>
      <c r="AH209" s="17">
        <v>0</v>
      </c>
      <c r="AI209" s="17">
        <v>0</v>
      </c>
      <c r="AJ209" s="17">
        <v>0</v>
      </c>
      <c r="AK209" s="17">
        <v>0</v>
      </c>
      <c r="AL209" s="17">
        <v>0</v>
      </c>
      <c r="AM209" s="17">
        <v>0</v>
      </c>
      <c r="AN209" s="17">
        <v>0</v>
      </c>
      <c r="AO209" s="17">
        <v>0</v>
      </c>
      <c r="AP209" s="17">
        <v>0</v>
      </c>
      <c r="AQ209" s="17">
        <v>0</v>
      </c>
      <c r="AR209" s="17">
        <v>0</v>
      </c>
      <c r="AS209" s="17">
        <v>0</v>
      </c>
      <c r="AT209" s="17">
        <v>0</v>
      </c>
      <c r="AU209" s="17">
        <v>0</v>
      </c>
      <c r="AV209" s="17">
        <v>0</v>
      </c>
      <c r="AW209" s="17">
        <v>0</v>
      </c>
      <c r="AX209" s="17">
        <v>0</v>
      </c>
      <c r="AY209" s="17">
        <v>0</v>
      </c>
      <c r="AZ209" s="17">
        <v>0</v>
      </c>
      <c r="BA209" s="17">
        <v>0</v>
      </c>
      <c r="BB209" s="17">
        <v>0</v>
      </c>
      <c r="BC209" s="17">
        <v>0</v>
      </c>
      <c r="BD209" s="17">
        <v>0</v>
      </c>
      <c r="BE209" s="17">
        <v>0</v>
      </c>
      <c r="BF209" s="17">
        <v>0</v>
      </c>
      <c r="BG209" s="17">
        <v>0</v>
      </c>
      <c r="BH209" s="17">
        <v>0</v>
      </c>
      <c r="BI209" s="17">
        <v>0</v>
      </c>
      <c r="BJ209" s="17">
        <v>0</v>
      </c>
      <c r="BK209" s="17">
        <v>0</v>
      </c>
      <c r="BL209" s="17">
        <v>0</v>
      </c>
      <c r="BM209" s="17">
        <v>0</v>
      </c>
      <c r="BN209" s="17">
        <v>0</v>
      </c>
      <c r="BO209" s="17">
        <v>0</v>
      </c>
      <c r="BP209" s="17">
        <v>0</v>
      </c>
      <c r="BQ209" s="17">
        <v>0</v>
      </c>
      <c r="BR209" s="17">
        <v>0</v>
      </c>
      <c r="BS209" s="17">
        <v>0</v>
      </c>
      <c r="BT209" s="17">
        <v>0</v>
      </c>
      <c r="BU209" s="17">
        <v>0</v>
      </c>
      <c r="BV209" s="17">
        <v>0</v>
      </c>
      <c r="BW209" s="17">
        <v>0</v>
      </c>
      <c r="BX209" s="17">
        <v>0</v>
      </c>
      <c r="BY209" s="17">
        <v>0</v>
      </c>
      <c r="BZ209" s="17">
        <v>0</v>
      </c>
      <c r="CA209" s="17">
        <v>0</v>
      </c>
      <c r="CB209" s="17">
        <v>0</v>
      </c>
      <c r="CC209" s="17">
        <v>0</v>
      </c>
      <c r="CD209" s="17">
        <v>0</v>
      </c>
      <c r="CE209" s="17">
        <v>0</v>
      </c>
      <c r="CF209" s="17">
        <v>0</v>
      </c>
      <c r="CG209" s="17">
        <v>0</v>
      </c>
      <c r="CH209" s="17">
        <v>0</v>
      </c>
      <c r="CI209" s="17">
        <v>0</v>
      </c>
      <c r="CJ209" s="17">
        <v>0</v>
      </c>
      <c r="CK209" s="17">
        <v>0</v>
      </c>
      <c r="CL209" s="17">
        <v>0</v>
      </c>
      <c r="CM209" s="17">
        <v>0</v>
      </c>
      <c r="CN209" s="17">
        <v>0</v>
      </c>
      <c r="CO209" s="17">
        <v>0</v>
      </c>
      <c r="CP209" s="17">
        <v>0</v>
      </c>
      <c r="CQ209" s="17">
        <v>0</v>
      </c>
      <c r="CR209" s="17">
        <v>0</v>
      </c>
      <c r="CS209" s="17">
        <v>0</v>
      </c>
      <c r="CT209" s="17">
        <v>0</v>
      </c>
      <c r="CU209" s="17">
        <v>0</v>
      </c>
      <c r="CV209" s="17">
        <v>0</v>
      </c>
      <c r="CW209" s="17">
        <v>0</v>
      </c>
      <c r="CX209" s="17">
        <v>0</v>
      </c>
      <c r="CY209" s="17">
        <v>0</v>
      </c>
      <c r="CZ209" s="17">
        <v>0</v>
      </c>
      <c r="DA209" s="17">
        <v>0</v>
      </c>
      <c r="DB209" s="17">
        <v>0</v>
      </c>
      <c r="DC209" s="17">
        <v>0</v>
      </c>
      <c r="DD209" s="17">
        <v>0</v>
      </c>
      <c r="DE209" s="17">
        <v>0</v>
      </c>
      <c r="DF209" s="17">
        <v>0</v>
      </c>
      <c r="DG209" s="17">
        <v>0</v>
      </c>
      <c r="DH209" s="17">
        <v>0</v>
      </c>
      <c r="DI209" s="17">
        <v>0</v>
      </c>
      <c r="DJ209" s="17">
        <v>0</v>
      </c>
      <c r="DK209" s="17">
        <v>0</v>
      </c>
      <c r="DL209" s="17">
        <v>0</v>
      </c>
      <c r="DM209" s="17">
        <v>0</v>
      </c>
      <c r="DN209" s="17">
        <v>0</v>
      </c>
      <c r="DO209" s="17">
        <v>0</v>
      </c>
      <c r="DP209" s="17">
        <v>0</v>
      </c>
      <c r="DQ209" s="17">
        <v>0</v>
      </c>
      <c r="DR209" s="17">
        <v>0</v>
      </c>
      <c r="DS209" s="17">
        <v>0</v>
      </c>
      <c r="DT209" s="17">
        <v>0</v>
      </c>
      <c r="DU209" s="17">
        <v>0</v>
      </c>
      <c r="DV209" s="17">
        <v>0</v>
      </c>
      <c r="DW209" s="17">
        <v>0</v>
      </c>
      <c r="DX209" s="17">
        <v>0</v>
      </c>
      <c r="DY209" s="17">
        <v>0</v>
      </c>
      <c r="DZ209" s="17">
        <v>0</v>
      </c>
      <c r="EA209" s="17">
        <v>0</v>
      </c>
      <c r="EB209" s="17">
        <v>0</v>
      </c>
      <c r="EC209" s="17">
        <v>0</v>
      </c>
      <c r="ED209" s="17">
        <v>0</v>
      </c>
      <c r="EE209" s="17">
        <v>0</v>
      </c>
      <c r="EF209" s="17">
        <v>0</v>
      </c>
      <c r="EG209" s="17">
        <v>0</v>
      </c>
      <c r="EH209" s="17">
        <v>0</v>
      </c>
      <c r="EI209" s="17">
        <v>0</v>
      </c>
      <c r="EJ209" s="17">
        <v>0</v>
      </c>
      <c r="EK209" s="17">
        <v>0</v>
      </c>
      <c r="EL209" s="17">
        <v>0</v>
      </c>
      <c r="EM209" s="17">
        <v>0</v>
      </c>
      <c r="EN209" s="17">
        <v>0</v>
      </c>
      <c r="EO209" s="17">
        <v>0</v>
      </c>
      <c r="EP209" s="17">
        <v>0</v>
      </c>
      <c r="EQ209" s="17">
        <v>0</v>
      </c>
      <c r="ER209" s="17">
        <v>0</v>
      </c>
      <c r="ES209" s="17">
        <v>0</v>
      </c>
      <c r="ET209" s="17">
        <v>0</v>
      </c>
      <c r="EU209" s="17">
        <v>0</v>
      </c>
      <c r="EV209" s="17">
        <v>0</v>
      </c>
      <c r="EW209" s="17">
        <v>0</v>
      </c>
      <c r="EX209" s="17">
        <v>0</v>
      </c>
      <c r="EY209" s="17">
        <v>0</v>
      </c>
      <c r="EZ209" s="17">
        <v>0</v>
      </c>
      <c r="FA209" s="17">
        <v>0</v>
      </c>
      <c r="FB209" s="17">
        <v>0</v>
      </c>
      <c r="FC209" s="17">
        <v>0</v>
      </c>
      <c r="FD209" s="17">
        <v>0</v>
      </c>
      <c r="FE209" s="17">
        <v>0</v>
      </c>
      <c r="FF209" s="17">
        <v>0</v>
      </c>
      <c r="FG209" s="17">
        <v>0</v>
      </c>
      <c r="FH209" s="17">
        <v>0</v>
      </c>
      <c r="FI209" s="17">
        <v>0</v>
      </c>
      <c r="FJ209" s="17">
        <v>0</v>
      </c>
      <c r="FK209" s="17">
        <v>0</v>
      </c>
      <c r="FL209" s="17">
        <v>0</v>
      </c>
      <c r="FM209" s="17">
        <v>0</v>
      </c>
      <c r="FN209" s="17">
        <v>0</v>
      </c>
      <c r="FO209" s="17">
        <v>0</v>
      </c>
      <c r="FP209" s="17">
        <v>0</v>
      </c>
      <c r="FQ209" s="17">
        <v>0</v>
      </c>
      <c r="FR209" s="17">
        <v>0</v>
      </c>
      <c r="FS209" s="17">
        <v>0</v>
      </c>
      <c r="FT209" s="17">
        <v>0</v>
      </c>
      <c r="FU209" s="17">
        <v>0</v>
      </c>
      <c r="FV209" s="17">
        <v>0</v>
      </c>
      <c r="FW209" s="17">
        <v>0</v>
      </c>
      <c r="FX209" s="17">
        <v>0</v>
      </c>
      <c r="FY209" s="17">
        <v>0</v>
      </c>
      <c r="FZ209" s="17">
        <v>0</v>
      </c>
      <c r="GA209" s="17">
        <v>0</v>
      </c>
      <c r="GB209" s="17">
        <v>0</v>
      </c>
      <c r="GC209" s="17">
        <v>0</v>
      </c>
      <c r="GD209" s="17">
        <v>0</v>
      </c>
      <c r="GE209" s="17">
        <v>0</v>
      </c>
      <c r="GF209" s="17">
        <v>0</v>
      </c>
      <c r="GG209" s="17">
        <v>0</v>
      </c>
      <c r="GH209" s="17">
        <v>0</v>
      </c>
      <c r="GI209" s="17">
        <v>0</v>
      </c>
      <c r="GJ209" s="17">
        <v>0</v>
      </c>
      <c r="GK209" s="17">
        <v>0</v>
      </c>
      <c r="GL209" s="17">
        <v>0</v>
      </c>
      <c r="GM209" s="17">
        <v>0</v>
      </c>
      <c r="GN209" s="17">
        <v>0</v>
      </c>
      <c r="GO209" s="17">
        <v>0</v>
      </c>
      <c r="GP209" s="17">
        <v>0</v>
      </c>
      <c r="GQ209" s="17">
        <v>0</v>
      </c>
      <c r="GR209" s="17">
        <v>0</v>
      </c>
      <c r="GS209" s="17">
        <v>0</v>
      </c>
      <c r="GT209" s="17">
        <v>0</v>
      </c>
      <c r="GU209" s="17">
        <v>0</v>
      </c>
      <c r="GV209" s="17">
        <v>0</v>
      </c>
      <c r="GW209" s="17">
        <v>0</v>
      </c>
      <c r="GX209" s="17">
        <v>0</v>
      </c>
      <c r="GY209" s="17">
        <v>0</v>
      </c>
      <c r="GZ209" s="17">
        <v>0</v>
      </c>
      <c r="HA209" s="17">
        <v>0</v>
      </c>
      <c r="HB209" s="17">
        <v>0</v>
      </c>
      <c r="HC209" s="17">
        <v>0</v>
      </c>
      <c r="HD209" s="17">
        <v>0</v>
      </c>
      <c r="HE209" s="17">
        <v>0</v>
      </c>
      <c r="HF209" s="17">
        <v>0</v>
      </c>
      <c r="HG209" s="17">
        <v>0</v>
      </c>
      <c r="HH209" s="17">
        <v>0</v>
      </c>
      <c r="HI209" s="17">
        <v>0</v>
      </c>
      <c r="HJ209" s="17">
        <v>0</v>
      </c>
      <c r="HK209" s="17">
        <v>0</v>
      </c>
      <c r="HL209" s="17">
        <v>0</v>
      </c>
      <c r="HM209" s="17">
        <v>0</v>
      </c>
      <c r="HN209" s="17">
        <v>0</v>
      </c>
      <c r="HO209" s="17">
        <v>0</v>
      </c>
      <c r="HP209" s="17">
        <v>0</v>
      </c>
      <c r="HQ209" s="17">
        <v>0</v>
      </c>
      <c r="HR209" s="17">
        <v>0</v>
      </c>
      <c r="HS209" s="17">
        <v>0</v>
      </c>
      <c r="HT209" s="17">
        <v>0</v>
      </c>
      <c r="HU209" s="17">
        <v>0</v>
      </c>
      <c r="HV209" s="17">
        <v>0</v>
      </c>
      <c r="HW209" s="17">
        <v>0</v>
      </c>
      <c r="HX209" s="17">
        <v>0</v>
      </c>
      <c r="HY209" s="17">
        <v>0</v>
      </c>
      <c r="HZ209" s="17">
        <v>0</v>
      </c>
      <c r="IA209" s="17">
        <v>0</v>
      </c>
      <c r="IB209" s="17">
        <v>0</v>
      </c>
      <c r="IC209" s="17">
        <v>0</v>
      </c>
      <c r="ID209" s="17">
        <v>0</v>
      </c>
      <c r="IE209" s="17">
        <v>0</v>
      </c>
      <c r="IF209" s="17">
        <v>0</v>
      </c>
      <c r="IG209" s="17">
        <v>0</v>
      </c>
      <c r="IH209" s="17">
        <v>0</v>
      </c>
      <c r="II209" s="17">
        <v>0</v>
      </c>
      <c r="IJ209" s="17">
        <v>0</v>
      </c>
      <c r="IK209" s="17">
        <v>0</v>
      </c>
      <c r="IL209" s="17">
        <v>0</v>
      </c>
      <c r="IM209" s="17">
        <v>0</v>
      </c>
      <c r="IN209" s="17">
        <v>0</v>
      </c>
      <c r="IO209" s="17">
        <v>0</v>
      </c>
      <c r="IP209" s="17">
        <v>0</v>
      </c>
      <c r="IQ209" s="17">
        <v>0</v>
      </c>
      <c r="IR209" s="17">
        <v>0</v>
      </c>
      <c r="IS209" s="17">
        <v>0</v>
      </c>
      <c r="IT209" s="17">
        <v>0</v>
      </c>
      <c r="IU209" s="17">
        <v>0</v>
      </c>
      <c r="IV209" s="17">
        <v>0</v>
      </c>
      <c r="IW209" s="17">
        <v>0</v>
      </c>
      <c r="IX209" s="17">
        <v>0</v>
      </c>
      <c r="IY209" s="17">
        <v>0</v>
      </c>
      <c r="IZ209" s="17">
        <v>0</v>
      </c>
      <c r="JA209" s="17">
        <v>0</v>
      </c>
      <c r="JB209" s="17">
        <v>0</v>
      </c>
      <c r="JC209" s="17">
        <v>0</v>
      </c>
      <c r="JD209" s="17">
        <v>0</v>
      </c>
      <c r="JE209" s="17">
        <v>0</v>
      </c>
      <c r="JF209" s="17">
        <v>0</v>
      </c>
      <c r="JG209" s="17">
        <v>0</v>
      </c>
      <c r="JH209" s="17">
        <v>0</v>
      </c>
      <c r="JI209" s="17">
        <v>0</v>
      </c>
      <c r="JJ209" s="17">
        <v>0</v>
      </c>
      <c r="JK209" s="17">
        <v>0</v>
      </c>
      <c r="JL209" s="17">
        <v>0</v>
      </c>
      <c r="JM209" s="17">
        <v>0</v>
      </c>
      <c r="JN209" s="17">
        <v>0</v>
      </c>
      <c r="JO209" s="17">
        <v>0</v>
      </c>
      <c r="JP209" s="17">
        <v>0</v>
      </c>
      <c r="JQ209" s="17">
        <v>0</v>
      </c>
      <c r="JR209" s="17">
        <v>0</v>
      </c>
      <c r="JS209" s="17">
        <v>0</v>
      </c>
      <c r="JT209" s="17">
        <v>0</v>
      </c>
      <c r="JU209" s="17">
        <v>0</v>
      </c>
      <c r="JV209" s="17">
        <v>0</v>
      </c>
      <c r="JW209" s="17">
        <v>0</v>
      </c>
      <c r="JX209" s="17">
        <v>0</v>
      </c>
      <c r="JY209" s="17">
        <v>0</v>
      </c>
    </row>
    <row r="210" spans="1:285" x14ac:dyDescent="0.15">
      <c r="A210" s="17" t="s">
        <v>788</v>
      </c>
      <c r="B210" s="17" t="s">
        <v>789</v>
      </c>
      <c r="C210" s="17">
        <v>0</v>
      </c>
      <c r="D210" s="17">
        <v>3.89</v>
      </c>
      <c r="E210" s="17">
        <v>3.89</v>
      </c>
      <c r="F210" s="17">
        <v>3.89</v>
      </c>
      <c r="G210" s="17">
        <v>3.89</v>
      </c>
      <c r="H210" s="17">
        <v>3.89</v>
      </c>
      <c r="I210" s="17">
        <v>3.91</v>
      </c>
      <c r="J210" s="17">
        <v>3.91</v>
      </c>
      <c r="K210" s="17">
        <v>3.91</v>
      </c>
      <c r="L210" s="17">
        <v>3.91</v>
      </c>
      <c r="M210" s="17">
        <v>3.91</v>
      </c>
      <c r="N210" s="17">
        <v>3.92</v>
      </c>
      <c r="O210" s="17">
        <v>3.92</v>
      </c>
      <c r="P210" s="17">
        <v>3.92</v>
      </c>
      <c r="Q210" s="17">
        <v>3.91</v>
      </c>
      <c r="R210" s="17">
        <v>3.91</v>
      </c>
      <c r="S210" s="17">
        <v>3.92</v>
      </c>
      <c r="T210" s="17">
        <v>3.92</v>
      </c>
      <c r="U210" s="17">
        <v>3.92</v>
      </c>
      <c r="V210" s="17">
        <v>3.92</v>
      </c>
      <c r="W210" s="17">
        <v>3.92</v>
      </c>
      <c r="X210" s="17">
        <v>3.93</v>
      </c>
      <c r="Y210" s="17">
        <v>3.93</v>
      </c>
      <c r="Z210" s="17">
        <v>3.92</v>
      </c>
      <c r="AA210" s="17">
        <v>3.93</v>
      </c>
      <c r="AB210" s="17">
        <v>0</v>
      </c>
      <c r="AC210" s="17">
        <v>0</v>
      </c>
      <c r="AD210" s="17">
        <v>0</v>
      </c>
      <c r="AE210" s="17">
        <v>0</v>
      </c>
      <c r="AF210" s="17">
        <v>0</v>
      </c>
      <c r="AG210" s="17">
        <v>0</v>
      </c>
      <c r="AH210" s="17">
        <v>0</v>
      </c>
      <c r="AI210" s="17">
        <v>0</v>
      </c>
      <c r="AJ210" s="17">
        <v>0</v>
      </c>
      <c r="AK210" s="17">
        <v>0</v>
      </c>
      <c r="AL210" s="17">
        <v>0</v>
      </c>
      <c r="AM210" s="17">
        <v>0</v>
      </c>
      <c r="AN210" s="17">
        <v>0</v>
      </c>
      <c r="AO210" s="17">
        <v>0</v>
      </c>
      <c r="AP210" s="17">
        <v>0</v>
      </c>
      <c r="AQ210" s="17">
        <v>0</v>
      </c>
      <c r="AR210" s="17">
        <v>0</v>
      </c>
      <c r="AS210" s="17">
        <v>0</v>
      </c>
      <c r="AT210" s="17">
        <v>0</v>
      </c>
      <c r="AU210" s="17">
        <v>0</v>
      </c>
      <c r="AV210" s="17">
        <v>0</v>
      </c>
      <c r="AW210" s="17">
        <v>0</v>
      </c>
      <c r="AX210" s="17">
        <v>0</v>
      </c>
      <c r="AY210" s="17">
        <v>0</v>
      </c>
      <c r="AZ210" s="17">
        <v>0</v>
      </c>
      <c r="BA210" s="17">
        <v>0</v>
      </c>
      <c r="BB210" s="17">
        <v>0</v>
      </c>
      <c r="BC210" s="17">
        <v>0</v>
      </c>
      <c r="BD210" s="17">
        <v>0</v>
      </c>
      <c r="BE210" s="17">
        <v>0</v>
      </c>
      <c r="BF210" s="17">
        <v>0</v>
      </c>
      <c r="BG210" s="17">
        <v>0</v>
      </c>
      <c r="BH210" s="17">
        <v>0</v>
      </c>
      <c r="BI210" s="17">
        <v>0</v>
      </c>
      <c r="BJ210" s="17">
        <v>0</v>
      </c>
      <c r="BK210" s="17">
        <v>0</v>
      </c>
      <c r="BL210" s="17">
        <v>0</v>
      </c>
      <c r="BM210" s="17">
        <v>0</v>
      </c>
      <c r="BN210" s="17">
        <v>0</v>
      </c>
      <c r="BO210" s="17">
        <v>0</v>
      </c>
      <c r="BP210" s="17">
        <v>0</v>
      </c>
      <c r="BQ210" s="17">
        <v>0</v>
      </c>
      <c r="BR210" s="17">
        <v>0</v>
      </c>
      <c r="BS210" s="17">
        <v>0</v>
      </c>
      <c r="BT210" s="17">
        <v>0</v>
      </c>
      <c r="BU210" s="17">
        <v>0</v>
      </c>
      <c r="BV210" s="17">
        <v>0</v>
      </c>
      <c r="BW210" s="17">
        <v>0</v>
      </c>
      <c r="BX210" s="17">
        <v>0</v>
      </c>
      <c r="BY210" s="17">
        <v>0</v>
      </c>
      <c r="BZ210" s="17">
        <v>0</v>
      </c>
      <c r="CA210" s="17">
        <v>0</v>
      </c>
      <c r="CB210" s="17">
        <v>0</v>
      </c>
      <c r="CC210" s="17">
        <v>0</v>
      </c>
      <c r="CD210" s="17">
        <v>0</v>
      </c>
      <c r="CE210" s="17">
        <v>0</v>
      </c>
      <c r="CF210" s="17">
        <v>0</v>
      </c>
      <c r="CG210" s="17">
        <v>0</v>
      </c>
      <c r="CH210" s="17">
        <v>0</v>
      </c>
      <c r="CI210" s="17">
        <v>0</v>
      </c>
      <c r="CJ210" s="17">
        <v>0</v>
      </c>
      <c r="CK210" s="17">
        <v>0</v>
      </c>
      <c r="CL210" s="17">
        <v>0</v>
      </c>
      <c r="CM210" s="17">
        <v>0</v>
      </c>
      <c r="CN210" s="17">
        <v>0</v>
      </c>
      <c r="CO210" s="17">
        <v>0</v>
      </c>
      <c r="CP210" s="17">
        <v>0</v>
      </c>
      <c r="CQ210" s="17">
        <v>0</v>
      </c>
      <c r="CR210" s="17">
        <v>0</v>
      </c>
      <c r="CS210" s="17">
        <v>0</v>
      </c>
      <c r="CT210" s="17">
        <v>0</v>
      </c>
      <c r="CU210" s="17">
        <v>0</v>
      </c>
      <c r="CV210" s="17">
        <v>0</v>
      </c>
      <c r="CW210" s="17">
        <v>0</v>
      </c>
      <c r="CX210" s="17">
        <v>0</v>
      </c>
      <c r="CY210" s="17">
        <v>0</v>
      </c>
      <c r="CZ210" s="17">
        <v>0</v>
      </c>
      <c r="DA210" s="17">
        <v>0</v>
      </c>
      <c r="DB210" s="17">
        <v>0</v>
      </c>
      <c r="DC210" s="17">
        <v>0</v>
      </c>
      <c r="DD210" s="17">
        <v>0</v>
      </c>
      <c r="DE210" s="17">
        <v>0</v>
      </c>
      <c r="DF210" s="17">
        <v>0</v>
      </c>
      <c r="DG210" s="17">
        <v>0</v>
      </c>
      <c r="DH210" s="17">
        <v>0</v>
      </c>
      <c r="DI210" s="17">
        <v>0</v>
      </c>
      <c r="DJ210" s="17">
        <v>0</v>
      </c>
      <c r="DK210" s="17">
        <v>0</v>
      </c>
      <c r="DL210" s="17">
        <v>0</v>
      </c>
      <c r="DM210" s="17">
        <v>0</v>
      </c>
      <c r="DN210" s="17">
        <v>0</v>
      </c>
      <c r="DO210" s="17">
        <v>0</v>
      </c>
      <c r="DP210" s="17">
        <v>0</v>
      </c>
      <c r="DQ210" s="17">
        <v>0</v>
      </c>
      <c r="DR210" s="17">
        <v>0</v>
      </c>
      <c r="DS210" s="17">
        <v>0</v>
      </c>
      <c r="DT210" s="17">
        <v>0</v>
      </c>
      <c r="DU210" s="17">
        <v>0</v>
      </c>
      <c r="DV210" s="17">
        <v>0</v>
      </c>
      <c r="DW210" s="17">
        <v>0</v>
      </c>
      <c r="DX210" s="17">
        <v>0</v>
      </c>
      <c r="DY210" s="17">
        <v>0</v>
      </c>
      <c r="DZ210" s="17">
        <v>0</v>
      </c>
      <c r="EA210" s="17">
        <v>0</v>
      </c>
      <c r="EB210" s="17">
        <v>0</v>
      </c>
      <c r="EC210" s="17">
        <v>0</v>
      </c>
      <c r="ED210" s="17">
        <v>0</v>
      </c>
      <c r="EE210" s="17">
        <v>0</v>
      </c>
      <c r="EF210" s="17">
        <v>0</v>
      </c>
      <c r="EG210" s="17">
        <v>0</v>
      </c>
      <c r="EH210" s="17">
        <v>0</v>
      </c>
      <c r="EI210" s="17">
        <v>0</v>
      </c>
      <c r="EJ210" s="17">
        <v>0</v>
      </c>
      <c r="EK210" s="17">
        <v>0</v>
      </c>
      <c r="EL210" s="17">
        <v>0</v>
      </c>
      <c r="EM210" s="17">
        <v>0</v>
      </c>
      <c r="EN210" s="17">
        <v>0</v>
      </c>
      <c r="EO210" s="17">
        <v>0</v>
      </c>
      <c r="EP210" s="17">
        <v>0</v>
      </c>
      <c r="EQ210" s="17">
        <v>0</v>
      </c>
      <c r="ER210" s="17">
        <v>0</v>
      </c>
      <c r="ES210" s="17">
        <v>0</v>
      </c>
      <c r="ET210" s="17">
        <v>0</v>
      </c>
      <c r="EU210" s="17">
        <v>0</v>
      </c>
      <c r="EV210" s="17">
        <v>0</v>
      </c>
      <c r="EW210" s="17">
        <v>0</v>
      </c>
      <c r="EX210" s="17">
        <v>0</v>
      </c>
      <c r="EY210" s="17">
        <v>0</v>
      </c>
      <c r="EZ210" s="17">
        <v>0</v>
      </c>
      <c r="FA210" s="17">
        <v>0</v>
      </c>
      <c r="FB210" s="17">
        <v>0</v>
      </c>
      <c r="FC210" s="17">
        <v>0</v>
      </c>
      <c r="FD210" s="17">
        <v>0</v>
      </c>
      <c r="FE210" s="17">
        <v>0</v>
      </c>
      <c r="FF210" s="17">
        <v>0</v>
      </c>
      <c r="FG210" s="17">
        <v>0</v>
      </c>
      <c r="FH210" s="17">
        <v>0</v>
      </c>
      <c r="FI210" s="17">
        <v>0</v>
      </c>
      <c r="FJ210" s="17">
        <v>0</v>
      </c>
      <c r="FK210" s="17">
        <v>0</v>
      </c>
      <c r="FL210" s="17">
        <v>0</v>
      </c>
      <c r="FM210" s="17">
        <v>0</v>
      </c>
      <c r="FN210" s="17">
        <v>0</v>
      </c>
      <c r="FO210" s="17">
        <v>0</v>
      </c>
      <c r="FP210" s="17">
        <v>0</v>
      </c>
      <c r="FQ210" s="17">
        <v>0</v>
      </c>
      <c r="FR210" s="17">
        <v>0</v>
      </c>
      <c r="FS210" s="17">
        <v>0</v>
      </c>
      <c r="FT210" s="17">
        <v>0</v>
      </c>
      <c r="FU210" s="17">
        <v>0</v>
      </c>
      <c r="FV210" s="17">
        <v>0</v>
      </c>
      <c r="FW210" s="17">
        <v>0</v>
      </c>
      <c r="FX210" s="17">
        <v>0</v>
      </c>
      <c r="FY210" s="17">
        <v>0</v>
      </c>
      <c r="FZ210" s="17">
        <v>0</v>
      </c>
      <c r="GA210" s="17">
        <v>0</v>
      </c>
      <c r="GB210" s="17">
        <v>0</v>
      </c>
      <c r="GC210" s="17">
        <v>0</v>
      </c>
      <c r="GD210" s="17">
        <v>0</v>
      </c>
      <c r="GE210" s="17">
        <v>0</v>
      </c>
      <c r="GF210" s="17">
        <v>0</v>
      </c>
      <c r="GG210" s="17">
        <v>0</v>
      </c>
      <c r="GH210" s="17">
        <v>0</v>
      </c>
      <c r="GI210" s="17">
        <v>0</v>
      </c>
      <c r="GJ210" s="17">
        <v>0</v>
      </c>
      <c r="GK210" s="17">
        <v>0</v>
      </c>
      <c r="GL210" s="17">
        <v>0</v>
      </c>
      <c r="GM210" s="17">
        <v>0</v>
      </c>
      <c r="GN210" s="17">
        <v>0</v>
      </c>
      <c r="GO210" s="17">
        <v>0</v>
      </c>
      <c r="GP210" s="17">
        <v>0</v>
      </c>
      <c r="GQ210" s="17">
        <v>0</v>
      </c>
      <c r="GR210" s="17">
        <v>0</v>
      </c>
      <c r="GS210" s="17">
        <v>0</v>
      </c>
      <c r="GT210" s="17">
        <v>0</v>
      </c>
      <c r="GU210" s="17">
        <v>0</v>
      </c>
      <c r="GV210" s="17">
        <v>0</v>
      </c>
      <c r="GW210" s="17">
        <v>0</v>
      </c>
      <c r="GX210" s="17">
        <v>0</v>
      </c>
      <c r="GY210" s="17">
        <v>0</v>
      </c>
      <c r="GZ210" s="17">
        <v>0</v>
      </c>
      <c r="HA210" s="17">
        <v>0</v>
      </c>
      <c r="HB210" s="17">
        <v>0</v>
      </c>
      <c r="HC210" s="17">
        <v>0</v>
      </c>
      <c r="HD210" s="17">
        <v>0</v>
      </c>
      <c r="HE210" s="17">
        <v>0</v>
      </c>
      <c r="HF210" s="17">
        <v>0</v>
      </c>
      <c r="HG210" s="17">
        <v>0</v>
      </c>
      <c r="HH210" s="17">
        <v>0</v>
      </c>
      <c r="HI210" s="17">
        <v>0</v>
      </c>
      <c r="HJ210" s="17">
        <v>0</v>
      </c>
      <c r="HK210" s="17">
        <v>0</v>
      </c>
      <c r="HL210" s="17">
        <v>0</v>
      </c>
      <c r="HM210" s="17">
        <v>0</v>
      </c>
      <c r="HN210" s="17">
        <v>0</v>
      </c>
      <c r="HO210" s="17">
        <v>0</v>
      </c>
      <c r="HP210" s="17">
        <v>0</v>
      </c>
      <c r="HQ210" s="17">
        <v>0</v>
      </c>
      <c r="HR210" s="17">
        <v>0</v>
      </c>
      <c r="HS210" s="17">
        <v>0</v>
      </c>
      <c r="HT210" s="17">
        <v>0</v>
      </c>
      <c r="HU210" s="17">
        <v>0</v>
      </c>
      <c r="HV210" s="17">
        <v>0</v>
      </c>
      <c r="HW210" s="17">
        <v>0</v>
      </c>
      <c r="HX210" s="17">
        <v>0</v>
      </c>
      <c r="HY210" s="17">
        <v>0</v>
      </c>
      <c r="HZ210" s="17">
        <v>0</v>
      </c>
      <c r="IA210" s="17">
        <v>0</v>
      </c>
      <c r="IB210" s="17">
        <v>0</v>
      </c>
      <c r="IC210" s="17">
        <v>0</v>
      </c>
      <c r="ID210" s="17">
        <v>0</v>
      </c>
      <c r="IE210" s="17">
        <v>0</v>
      </c>
      <c r="IF210" s="17">
        <v>0</v>
      </c>
      <c r="IG210" s="17">
        <v>0</v>
      </c>
      <c r="IH210" s="17">
        <v>0</v>
      </c>
      <c r="II210" s="17">
        <v>0</v>
      </c>
      <c r="IJ210" s="17">
        <v>0</v>
      </c>
      <c r="IK210" s="17">
        <v>0</v>
      </c>
      <c r="IL210" s="17">
        <v>0</v>
      </c>
      <c r="IM210" s="17">
        <v>0</v>
      </c>
      <c r="IN210" s="17">
        <v>0</v>
      </c>
      <c r="IO210" s="17">
        <v>0</v>
      </c>
      <c r="IP210" s="17">
        <v>0</v>
      </c>
      <c r="IQ210" s="17">
        <v>0</v>
      </c>
      <c r="IR210" s="17">
        <v>0</v>
      </c>
      <c r="IS210" s="17">
        <v>0</v>
      </c>
      <c r="IT210" s="17">
        <v>0</v>
      </c>
      <c r="IU210" s="17">
        <v>0</v>
      </c>
      <c r="IV210" s="17">
        <v>0</v>
      </c>
      <c r="IW210" s="17">
        <v>0</v>
      </c>
      <c r="IX210" s="17">
        <v>0</v>
      </c>
      <c r="IY210" s="17">
        <v>0</v>
      </c>
      <c r="IZ210" s="17">
        <v>0</v>
      </c>
      <c r="JA210" s="17">
        <v>0</v>
      </c>
      <c r="JB210" s="17">
        <v>0</v>
      </c>
      <c r="JC210" s="17">
        <v>0</v>
      </c>
      <c r="JD210" s="17">
        <v>0</v>
      </c>
      <c r="JE210" s="17">
        <v>0</v>
      </c>
      <c r="JF210" s="17">
        <v>0</v>
      </c>
      <c r="JG210" s="17">
        <v>0</v>
      </c>
      <c r="JH210" s="17">
        <v>0</v>
      </c>
      <c r="JI210" s="17">
        <v>0</v>
      </c>
      <c r="JJ210" s="17">
        <v>0</v>
      </c>
      <c r="JK210" s="17">
        <v>0</v>
      </c>
      <c r="JL210" s="17">
        <v>0</v>
      </c>
      <c r="JM210" s="17">
        <v>0</v>
      </c>
      <c r="JN210" s="17">
        <v>0</v>
      </c>
      <c r="JO210" s="17">
        <v>0</v>
      </c>
      <c r="JP210" s="17">
        <v>0</v>
      </c>
      <c r="JQ210" s="17">
        <v>0</v>
      </c>
      <c r="JR210" s="17">
        <v>0</v>
      </c>
      <c r="JS210" s="17">
        <v>0</v>
      </c>
      <c r="JT210" s="17">
        <v>0</v>
      </c>
      <c r="JU210" s="17">
        <v>0</v>
      </c>
      <c r="JV210" s="17">
        <v>0</v>
      </c>
      <c r="JW210" s="17">
        <v>0</v>
      </c>
      <c r="JX210" s="17">
        <v>0</v>
      </c>
      <c r="JY210" s="17">
        <v>0</v>
      </c>
    </row>
    <row r="211" spans="1:285" x14ac:dyDescent="0.15">
      <c r="A211" s="17" t="s">
        <v>990</v>
      </c>
      <c r="B211" s="17" t="s">
        <v>991</v>
      </c>
      <c r="C211" s="17">
        <v>0</v>
      </c>
      <c r="D211" s="17">
        <v>16.170000000000002</v>
      </c>
      <c r="E211" s="17">
        <v>16.170000000000002</v>
      </c>
      <c r="F211" s="17">
        <v>16.170000000000002</v>
      </c>
      <c r="G211" s="17">
        <v>16.170000000000002</v>
      </c>
      <c r="H211" s="17">
        <v>16.170000000000002</v>
      </c>
      <c r="I211" s="17">
        <v>16.309999999999999</v>
      </c>
      <c r="J211" s="17">
        <v>16.309999999999999</v>
      </c>
      <c r="K211" s="17">
        <v>16.309999999999999</v>
      </c>
      <c r="L211" s="17">
        <v>16.309999999999999</v>
      </c>
      <c r="M211" s="17">
        <v>16.309999999999999</v>
      </c>
      <c r="N211" s="17">
        <v>16.37</v>
      </c>
      <c r="O211" s="17">
        <v>16.36</v>
      </c>
      <c r="P211" s="17">
        <v>16.329999999999998</v>
      </c>
      <c r="Q211" s="17">
        <v>16.309999999999999</v>
      </c>
      <c r="R211" s="17">
        <v>16.28</v>
      </c>
      <c r="S211" s="17">
        <v>16.32</v>
      </c>
      <c r="T211" s="17">
        <v>16.37</v>
      </c>
      <c r="U211" s="17">
        <v>16.45</v>
      </c>
      <c r="V211" s="17">
        <v>16.489999999999998</v>
      </c>
      <c r="W211" s="17">
        <v>16.47</v>
      </c>
      <c r="X211" s="17">
        <v>16.600000000000001</v>
      </c>
      <c r="Y211" s="17">
        <v>16.71</v>
      </c>
      <c r="Z211" s="17">
        <v>16.649999999999999</v>
      </c>
      <c r="AA211" s="17">
        <v>16.61</v>
      </c>
      <c r="AB211" s="17">
        <v>0</v>
      </c>
      <c r="AC211" s="17">
        <v>0</v>
      </c>
      <c r="AD211" s="17">
        <v>0</v>
      </c>
      <c r="AE211" s="17">
        <v>0</v>
      </c>
      <c r="AF211" s="17">
        <v>0</v>
      </c>
      <c r="AG211" s="17">
        <v>0</v>
      </c>
      <c r="AH211" s="17">
        <v>0</v>
      </c>
      <c r="AI211" s="17">
        <v>0</v>
      </c>
      <c r="AJ211" s="17">
        <v>0</v>
      </c>
      <c r="AK211" s="17">
        <v>0</v>
      </c>
      <c r="AL211" s="17">
        <v>0</v>
      </c>
      <c r="AM211" s="17">
        <v>0</v>
      </c>
      <c r="AN211" s="17">
        <v>0</v>
      </c>
      <c r="AO211" s="17">
        <v>0</v>
      </c>
      <c r="AP211" s="17">
        <v>0</v>
      </c>
      <c r="AQ211" s="17">
        <v>0</v>
      </c>
      <c r="AR211" s="17">
        <v>0</v>
      </c>
      <c r="AS211" s="17">
        <v>0</v>
      </c>
      <c r="AT211" s="17">
        <v>0</v>
      </c>
      <c r="AU211" s="17">
        <v>0</v>
      </c>
      <c r="AV211" s="17">
        <v>0</v>
      </c>
      <c r="AW211" s="17">
        <v>0</v>
      </c>
      <c r="AX211" s="17">
        <v>0</v>
      </c>
      <c r="AY211" s="17">
        <v>0</v>
      </c>
      <c r="AZ211" s="17">
        <v>0</v>
      </c>
      <c r="BA211" s="17">
        <v>0</v>
      </c>
      <c r="BB211" s="17">
        <v>0</v>
      </c>
      <c r="BC211" s="17">
        <v>0</v>
      </c>
      <c r="BD211" s="17">
        <v>0</v>
      </c>
      <c r="BE211" s="17">
        <v>0</v>
      </c>
      <c r="BF211" s="17">
        <v>0</v>
      </c>
      <c r="BG211" s="17">
        <v>0</v>
      </c>
      <c r="BH211" s="17">
        <v>0</v>
      </c>
      <c r="BI211" s="17">
        <v>0</v>
      </c>
      <c r="BJ211" s="17">
        <v>0</v>
      </c>
      <c r="BK211" s="17">
        <v>0</v>
      </c>
      <c r="BL211" s="17">
        <v>0</v>
      </c>
      <c r="BM211" s="17">
        <v>0</v>
      </c>
      <c r="BN211" s="17">
        <v>0</v>
      </c>
      <c r="BO211" s="17">
        <v>0</v>
      </c>
      <c r="BP211" s="17">
        <v>0</v>
      </c>
      <c r="BQ211" s="17">
        <v>0</v>
      </c>
      <c r="BR211" s="17">
        <v>0</v>
      </c>
      <c r="BS211" s="17">
        <v>0</v>
      </c>
      <c r="BT211" s="17">
        <v>0</v>
      </c>
      <c r="BU211" s="17">
        <v>0</v>
      </c>
      <c r="BV211" s="17">
        <v>0</v>
      </c>
      <c r="BW211" s="17">
        <v>0</v>
      </c>
      <c r="BX211" s="17">
        <v>0</v>
      </c>
      <c r="BY211" s="17">
        <v>0</v>
      </c>
      <c r="BZ211" s="17">
        <v>0</v>
      </c>
      <c r="CA211" s="17">
        <v>0</v>
      </c>
      <c r="CB211" s="17">
        <v>0</v>
      </c>
      <c r="CC211" s="17">
        <v>0</v>
      </c>
      <c r="CD211" s="17">
        <v>0</v>
      </c>
      <c r="CE211" s="17">
        <v>0</v>
      </c>
      <c r="CF211" s="17">
        <v>0</v>
      </c>
      <c r="CG211" s="17">
        <v>0</v>
      </c>
      <c r="CH211" s="17">
        <v>0</v>
      </c>
      <c r="CI211" s="17">
        <v>0</v>
      </c>
      <c r="CJ211" s="17">
        <v>0</v>
      </c>
      <c r="CK211" s="17">
        <v>0</v>
      </c>
      <c r="CL211" s="17">
        <v>0</v>
      </c>
      <c r="CM211" s="17">
        <v>0</v>
      </c>
      <c r="CN211" s="17">
        <v>0</v>
      </c>
      <c r="CO211" s="17">
        <v>0</v>
      </c>
      <c r="CP211" s="17">
        <v>0</v>
      </c>
      <c r="CQ211" s="17">
        <v>0</v>
      </c>
      <c r="CR211" s="17">
        <v>0</v>
      </c>
      <c r="CS211" s="17">
        <v>0</v>
      </c>
      <c r="CT211" s="17">
        <v>0</v>
      </c>
      <c r="CU211" s="17">
        <v>0</v>
      </c>
      <c r="CV211" s="17">
        <v>0</v>
      </c>
      <c r="CW211" s="17">
        <v>0</v>
      </c>
      <c r="CX211" s="17">
        <v>0</v>
      </c>
      <c r="CY211" s="17">
        <v>0</v>
      </c>
      <c r="CZ211" s="17">
        <v>0</v>
      </c>
      <c r="DA211" s="17">
        <v>0</v>
      </c>
      <c r="DB211" s="17">
        <v>0</v>
      </c>
      <c r="DC211" s="17">
        <v>0</v>
      </c>
      <c r="DD211" s="17">
        <v>0</v>
      </c>
      <c r="DE211" s="17">
        <v>0</v>
      </c>
      <c r="DF211" s="17">
        <v>0</v>
      </c>
      <c r="DG211" s="17">
        <v>0</v>
      </c>
      <c r="DH211" s="17">
        <v>0</v>
      </c>
      <c r="DI211" s="17">
        <v>0</v>
      </c>
      <c r="DJ211" s="17">
        <v>0</v>
      </c>
      <c r="DK211" s="17">
        <v>0</v>
      </c>
      <c r="DL211" s="17">
        <v>0</v>
      </c>
      <c r="DM211" s="17">
        <v>0</v>
      </c>
      <c r="DN211" s="17">
        <v>0</v>
      </c>
      <c r="DO211" s="17">
        <v>0</v>
      </c>
      <c r="DP211" s="17">
        <v>0</v>
      </c>
      <c r="DQ211" s="17">
        <v>0</v>
      </c>
      <c r="DR211" s="17">
        <v>0</v>
      </c>
      <c r="DS211" s="17">
        <v>0</v>
      </c>
      <c r="DT211" s="17">
        <v>0</v>
      </c>
      <c r="DU211" s="17">
        <v>0</v>
      </c>
      <c r="DV211" s="17">
        <v>0</v>
      </c>
      <c r="DW211" s="17">
        <v>0</v>
      </c>
      <c r="DX211" s="17">
        <v>0</v>
      </c>
      <c r="DY211" s="17">
        <v>0</v>
      </c>
      <c r="DZ211" s="17">
        <v>0</v>
      </c>
      <c r="EA211" s="17">
        <v>0</v>
      </c>
      <c r="EB211" s="17">
        <v>0</v>
      </c>
      <c r="EC211" s="17">
        <v>0</v>
      </c>
      <c r="ED211" s="17">
        <v>0</v>
      </c>
      <c r="EE211" s="17">
        <v>0</v>
      </c>
      <c r="EF211" s="17">
        <v>0</v>
      </c>
      <c r="EG211" s="17">
        <v>0</v>
      </c>
      <c r="EH211" s="17">
        <v>0</v>
      </c>
      <c r="EI211" s="17">
        <v>0</v>
      </c>
      <c r="EJ211" s="17">
        <v>0</v>
      </c>
      <c r="EK211" s="17">
        <v>0</v>
      </c>
      <c r="EL211" s="17">
        <v>0</v>
      </c>
      <c r="EM211" s="17">
        <v>0</v>
      </c>
      <c r="EN211" s="17">
        <v>0</v>
      </c>
      <c r="EO211" s="17">
        <v>0</v>
      </c>
      <c r="EP211" s="17">
        <v>0</v>
      </c>
      <c r="EQ211" s="17">
        <v>0</v>
      </c>
      <c r="ER211" s="17">
        <v>0</v>
      </c>
      <c r="ES211" s="17">
        <v>0</v>
      </c>
      <c r="ET211" s="17">
        <v>0</v>
      </c>
      <c r="EU211" s="17">
        <v>0</v>
      </c>
      <c r="EV211" s="17">
        <v>0</v>
      </c>
      <c r="EW211" s="17">
        <v>0</v>
      </c>
      <c r="EX211" s="17">
        <v>0</v>
      </c>
      <c r="EY211" s="17">
        <v>0</v>
      </c>
      <c r="EZ211" s="17">
        <v>0</v>
      </c>
      <c r="FA211" s="17">
        <v>0</v>
      </c>
      <c r="FB211" s="17">
        <v>0</v>
      </c>
      <c r="FC211" s="17">
        <v>0</v>
      </c>
      <c r="FD211" s="17">
        <v>0</v>
      </c>
      <c r="FE211" s="17">
        <v>0</v>
      </c>
      <c r="FF211" s="17">
        <v>0</v>
      </c>
      <c r="FG211" s="17">
        <v>0</v>
      </c>
      <c r="FH211" s="17">
        <v>0</v>
      </c>
      <c r="FI211" s="17">
        <v>0</v>
      </c>
      <c r="FJ211" s="17">
        <v>0</v>
      </c>
      <c r="FK211" s="17">
        <v>0</v>
      </c>
      <c r="FL211" s="17">
        <v>0</v>
      </c>
      <c r="FM211" s="17">
        <v>0</v>
      </c>
      <c r="FN211" s="17">
        <v>0</v>
      </c>
      <c r="FO211" s="17">
        <v>0</v>
      </c>
      <c r="FP211" s="17">
        <v>0</v>
      </c>
      <c r="FQ211" s="17">
        <v>0</v>
      </c>
      <c r="FR211" s="17">
        <v>0</v>
      </c>
      <c r="FS211" s="17">
        <v>0</v>
      </c>
      <c r="FT211" s="17">
        <v>0</v>
      </c>
      <c r="FU211" s="17">
        <v>0</v>
      </c>
      <c r="FV211" s="17">
        <v>0</v>
      </c>
      <c r="FW211" s="17">
        <v>0</v>
      </c>
      <c r="FX211" s="17">
        <v>0</v>
      </c>
      <c r="FY211" s="17">
        <v>0</v>
      </c>
      <c r="FZ211" s="17">
        <v>0</v>
      </c>
      <c r="GA211" s="17">
        <v>0</v>
      </c>
      <c r="GB211" s="17">
        <v>0</v>
      </c>
      <c r="GC211" s="17">
        <v>0</v>
      </c>
      <c r="GD211" s="17">
        <v>0</v>
      </c>
      <c r="GE211" s="17">
        <v>0</v>
      </c>
      <c r="GF211" s="17">
        <v>0</v>
      </c>
      <c r="GG211" s="17">
        <v>0</v>
      </c>
      <c r="GH211" s="17">
        <v>0</v>
      </c>
      <c r="GI211" s="17">
        <v>0</v>
      </c>
      <c r="GJ211" s="17">
        <v>0</v>
      </c>
      <c r="GK211" s="17">
        <v>0</v>
      </c>
      <c r="GL211" s="17">
        <v>0</v>
      </c>
      <c r="GM211" s="17">
        <v>0</v>
      </c>
      <c r="GN211" s="17">
        <v>0</v>
      </c>
      <c r="GO211" s="17">
        <v>0</v>
      </c>
      <c r="GP211" s="17">
        <v>0</v>
      </c>
      <c r="GQ211" s="17">
        <v>0</v>
      </c>
      <c r="GR211" s="17">
        <v>0</v>
      </c>
      <c r="GS211" s="17">
        <v>0</v>
      </c>
      <c r="GT211" s="17">
        <v>0</v>
      </c>
      <c r="GU211" s="17">
        <v>0</v>
      </c>
      <c r="GV211" s="17">
        <v>0</v>
      </c>
      <c r="GW211" s="17">
        <v>0</v>
      </c>
      <c r="GX211" s="17">
        <v>0</v>
      </c>
      <c r="GY211" s="17">
        <v>0</v>
      </c>
      <c r="GZ211" s="17">
        <v>0</v>
      </c>
      <c r="HA211" s="17">
        <v>0</v>
      </c>
      <c r="HB211" s="17">
        <v>0</v>
      </c>
      <c r="HC211" s="17">
        <v>0</v>
      </c>
      <c r="HD211" s="17">
        <v>0</v>
      </c>
      <c r="HE211" s="17">
        <v>0</v>
      </c>
      <c r="HF211" s="17">
        <v>0</v>
      </c>
      <c r="HG211" s="17">
        <v>0</v>
      </c>
      <c r="HH211" s="17">
        <v>0</v>
      </c>
      <c r="HI211" s="17">
        <v>0</v>
      </c>
      <c r="HJ211" s="17">
        <v>0</v>
      </c>
      <c r="HK211" s="17">
        <v>0</v>
      </c>
      <c r="HL211" s="17">
        <v>0</v>
      </c>
      <c r="HM211" s="17">
        <v>0</v>
      </c>
      <c r="HN211" s="17">
        <v>0</v>
      </c>
      <c r="HO211" s="17">
        <v>0</v>
      </c>
      <c r="HP211" s="17">
        <v>0</v>
      </c>
      <c r="HQ211" s="17">
        <v>0</v>
      </c>
      <c r="HR211" s="17">
        <v>0</v>
      </c>
      <c r="HS211" s="17">
        <v>0</v>
      </c>
      <c r="HT211" s="17">
        <v>0</v>
      </c>
      <c r="HU211" s="17">
        <v>0</v>
      </c>
      <c r="HV211" s="17">
        <v>0</v>
      </c>
      <c r="HW211" s="17">
        <v>0</v>
      </c>
      <c r="HX211" s="17">
        <v>0</v>
      </c>
      <c r="HY211" s="17">
        <v>0</v>
      </c>
      <c r="HZ211" s="17">
        <v>0</v>
      </c>
      <c r="IA211" s="17">
        <v>0</v>
      </c>
      <c r="IB211" s="17">
        <v>0</v>
      </c>
      <c r="IC211" s="17">
        <v>0</v>
      </c>
      <c r="ID211" s="17">
        <v>0</v>
      </c>
      <c r="IE211" s="17">
        <v>0</v>
      </c>
      <c r="IF211" s="17">
        <v>0</v>
      </c>
      <c r="IG211" s="17">
        <v>0</v>
      </c>
      <c r="IH211" s="17">
        <v>0</v>
      </c>
      <c r="II211" s="17">
        <v>0</v>
      </c>
      <c r="IJ211" s="17">
        <v>0</v>
      </c>
      <c r="IK211" s="17">
        <v>0</v>
      </c>
      <c r="IL211" s="17">
        <v>0</v>
      </c>
      <c r="IM211" s="17">
        <v>0</v>
      </c>
      <c r="IN211" s="17">
        <v>0</v>
      </c>
      <c r="IO211" s="17">
        <v>0</v>
      </c>
      <c r="IP211" s="17">
        <v>0</v>
      </c>
      <c r="IQ211" s="17">
        <v>0</v>
      </c>
      <c r="IR211" s="17">
        <v>0</v>
      </c>
      <c r="IS211" s="17">
        <v>0</v>
      </c>
      <c r="IT211" s="17">
        <v>0</v>
      </c>
      <c r="IU211" s="17">
        <v>0</v>
      </c>
      <c r="IV211" s="17">
        <v>0</v>
      </c>
      <c r="IW211" s="17">
        <v>0</v>
      </c>
      <c r="IX211" s="17">
        <v>0</v>
      </c>
      <c r="IY211" s="17">
        <v>0</v>
      </c>
      <c r="IZ211" s="17">
        <v>0</v>
      </c>
      <c r="JA211" s="17">
        <v>0</v>
      </c>
      <c r="JB211" s="17">
        <v>0</v>
      </c>
      <c r="JC211" s="17">
        <v>0</v>
      </c>
      <c r="JD211" s="17">
        <v>0</v>
      </c>
      <c r="JE211" s="17">
        <v>0</v>
      </c>
      <c r="JF211" s="17">
        <v>0</v>
      </c>
      <c r="JG211" s="17">
        <v>0</v>
      </c>
      <c r="JH211" s="17">
        <v>0</v>
      </c>
      <c r="JI211" s="17">
        <v>0</v>
      </c>
      <c r="JJ211" s="17">
        <v>0</v>
      </c>
      <c r="JK211" s="17">
        <v>0</v>
      </c>
      <c r="JL211" s="17">
        <v>0</v>
      </c>
      <c r="JM211" s="17">
        <v>0</v>
      </c>
      <c r="JN211" s="17">
        <v>0</v>
      </c>
      <c r="JO211" s="17">
        <v>0</v>
      </c>
      <c r="JP211" s="17">
        <v>0</v>
      </c>
      <c r="JQ211" s="17">
        <v>0</v>
      </c>
      <c r="JR211" s="17">
        <v>0</v>
      </c>
      <c r="JS211" s="17">
        <v>0</v>
      </c>
      <c r="JT211" s="17">
        <v>0</v>
      </c>
      <c r="JU211" s="17">
        <v>0</v>
      </c>
      <c r="JV211" s="17">
        <v>0</v>
      </c>
      <c r="JW211" s="17">
        <v>0</v>
      </c>
      <c r="JX211" s="17">
        <v>0</v>
      </c>
      <c r="JY211" s="17">
        <v>0</v>
      </c>
    </row>
    <row r="212" spans="1:285" x14ac:dyDescent="0.15">
      <c r="A212" s="17" t="s">
        <v>854</v>
      </c>
      <c r="B212" s="17" t="s">
        <v>855</v>
      </c>
      <c r="C212" s="17">
        <v>0</v>
      </c>
      <c r="D212" s="17">
        <v>7.28</v>
      </c>
      <c r="E212" s="17">
        <v>7.28</v>
      </c>
      <c r="F212" s="17">
        <v>7.28</v>
      </c>
      <c r="G212" s="17">
        <v>7.28</v>
      </c>
      <c r="H212" s="17">
        <v>7.28</v>
      </c>
      <c r="I212" s="17">
        <v>7.3</v>
      </c>
      <c r="J212" s="17">
        <v>7.3</v>
      </c>
      <c r="K212" s="17">
        <v>7.3</v>
      </c>
      <c r="L212" s="17">
        <v>7.3</v>
      </c>
      <c r="M212" s="17">
        <v>7.3</v>
      </c>
      <c r="N212" s="17">
        <v>7.3</v>
      </c>
      <c r="O212" s="17">
        <v>7.3</v>
      </c>
      <c r="P212" s="17">
        <v>7.3</v>
      </c>
      <c r="Q212" s="17">
        <v>7.29</v>
      </c>
      <c r="R212" s="17">
        <v>7.3</v>
      </c>
      <c r="S212" s="17">
        <v>7.3</v>
      </c>
      <c r="T212" s="17">
        <v>7.31</v>
      </c>
      <c r="U212" s="17">
        <v>7.3</v>
      </c>
      <c r="V212" s="17">
        <v>7.31</v>
      </c>
      <c r="W212" s="17">
        <v>7.3</v>
      </c>
      <c r="X212" s="17">
        <v>7.31</v>
      </c>
      <c r="Y212" s="17">
        <v>7.31</v>
      </c>
      <c r="Z212" s="17">
        <v>7.31</v>
      </c>
      <c r="AA212" s="17">
        <v>7.32</v>
      </c>
      <c r="AB212" s="17">
        <v>0</v>
      </c>
      <c r="AC212" s="17">
        <v>0</v>
      </c>
      <c r="AD212" s="17">
        <v>0</v>
      </c>
      <c r="AE212" s="17">
        <v>0</v>
      </c>
      <c r="AF212" s="17">
        <v>0</v>
      </c>
      <c r="AG212" s="17">
        <v>0</v>
      </c>
      <c r="AH212" s="17">
        <v>0</v>
      </c>
      <c r="AI212" s="17">
        <v>0</v>
      </c>
      <c r="AJ212" s="17">
        <v>0</v>
      </c>
      <c r="AK212" s="17">
        <v>0</v>
      </c>
      <c r="AL212" s="17">
        <v>0</v>
      </c>
      <c r="AM212" s="17">
        <v>0</v>
      </c>
      <c r="AN212" s="17">
        <v>0</v>
      </c>
      <c r="AO212" s="17">
        <v>0</v>
      </c>
      <c r="AP212" s="17">
        <v>0</v>
      </c>
      <c r="AQ212" s="17">
        <v>0</v>
      </c>
      <c r="AR212" s="17">
        <v>0</v>
      </c>
      <c r="AS212" s="17">
        <v>0</v>
      </c>
      <c r="AT212" s="17">
        <v>0</v>
      </c>
      <c r="AU212" s="17">
        <v>0</v>
      </c>
      <c r="AV212" s="17">
        <v>0</v>
      </c>
      <c r="AW212" s="17">
        <v>0</v>
      </c>
      <c r="AX212" s="17">
        <v>0</v>
      </c>
      <c r="AY212" s="17">
        <v>0</v>
      </c>
      <c r="AZ212" s="17">
        <v>0</v>
      </c>
      <c r="BA212" s="17">
        <v>0</v>
      </c>
      <c r="BB212" s="17">
        <v>0</v>
      </c>
      <c r="BC212" s="17">
        <v>0</v>
      </c>
      <c r="BD212" s="17">
        <v>0</v>
      </c>
      <c r="BE212" s="17">
        <v>0</v>
      </c>
      <c r="BF212" s="17">
        <v>0</v>
      </c>
      <c r="BG212" s="17">
        <v>0</v>
      </c>
      <c r="BH212" s="17">
        <v>0</v>
      </c>
      <c r="BI212" s="17">
        <v>0</v>
      </c>
      <c r="BJ212" s="17">
        <v>0</v>
      </c>
      <c r="BK212" s="17">
        <v>0</v>
      </c>
      <c r="BL212" s="17">
        <v>0</v>
      </c>
      <c r="BM212" s="17">
        <v>0</v>
      </c>
      <c r="BN212" s="17">
        <v>0</v>
      </c>
      <c r="BO212" s="17">
        <v>0</v>
      </c>
      <c r="BP212" s="17">
        <v>0</v>
      </c>
      <c r="BQ212" s="17">
        <v>0</v>
      </c>
      <c r="BR212" s="17">
        <v>0</v>
      </c>
      <c r="BS212" s="17">
        <v>0</v>
      </c>
      <c r="BT212" s="17">
        <v>0</v>
      </c>
      <c r="BU212" s="17">
        <v>0</v>
      </c>
      <c r="BV212" s="17">
        <v>0</v>
      </c>
      <c r="BW212" s="17">
        <v>0</v>
      </c>
      <c r="BX212" s="17">
        <v>0</v>
      </c>
      <c r="BY212" s="17">
        <v>0</v>
      </c>
      <c r="BZ212" s="17">
        <v>0</v>
      </c>
      <c r="CA212" s="17">
        <v>0</v>
      </c>
      <c r="CB212" s="17">
        <v>0</v>
      </c>
      <c r="CC212" s="17">
        <v>0</v>
      </c>
      <c r="CD212" s="17">
        <v>0</v>
      </c>
      <c r="CE212" s="17">
        <v>0</v>
      </c>
      <c r="CF212" s="17">
        <v>0</v>
      </c>
      <c r="CG212" s="17">
        <v>0</v>
      </c>
      <c r="CH212" s="17">
        <v>0</v>
      </c>
      <c r="CI212" s="17">
        <v>0</v>
      </c>
      <c r="CJ212" s="17">
        <v>0</v>
      </c>
      <c r="CK212" s="17">
        <v>0</v>
      </c>
      <c r="CL212" s="17">
        <v>0</v>
      </c>
      <c r="CM212" s="17">
        <v>0</v>
      </c>
      <c r="CN212" s="17">
        <v>0</v>
      </c>
      <c r="CO212" s="17">
        <v>0</v>
      </c>
      <c r="CP212" s="17">
        <v>0</v>
      </c>
      <c r="CQ212" s="17">
        <v>0</v>
      </c>
      <c r="CR212" s="17">
        <v>0</v>
      </c>
      <c r="CS212" s="17">
        <v>0</v>
      </c>
      <c r="CT212" s="17">
        <v>0</v>
      </c>
      <c r="CU212" s="17">
        <v>0</v>
      </c>
      <c r="CV212" s="17">
        <v>0</v>
      </c>
      <c r="CW212" s="17">
        <v>0</v>
      </c>
      <c r="CX212" s="17">
        <v>0</v>
      </c>
      <c r="CY212" s="17">
        <v>0</v>
      </c>
      <c r="CZ212" s="17">
        <v>0</v>
      </c>
      <c r="DA212" s="17">
        <v>0</v>
      </c>
      <c r="DB212" s="17">
        <v>0</v>
      </c>
      <c r="DC212" s="17">
        <v>0</v>
      </c>
      <c r="DD212" s="17">
        <v>0</v>
      </c>
      <c r="DE212" s="17">
        <v>0</v>
      </c>
      <c r="DF212" s="17">
        <v>0</v>
      </c>
      <c r="DG212" s="17">
        <v>0</v>
      </c>
      <c r="DH212" s="17">
        <v>0</v>
      </c>
      <c r="DI212" s="17">
        <v>0</v>
      </c>
      <c r="DJ212" s="17">
        <v>0</v>
      </c>
      <c r="DK212" s="17">
        <v>0</v>
      </c>
      <c r="DL212" s="17">
        <v>0</v>
      </c>
      <c r="DM212" s="17">
        <v>0</v>
      </c>
      <c r="DN212" s="17">
        <v>0</v>
      </c>
      <c r="DO212" s="17">
        <v>0</v>
      </c>
      <c r="DP212" s="17">
        <v>0</v>
      </c>
      <c r="DQ212" s="17">
        <v>0</v>
      </c>
      <c r="DR212" s="17">
        <v>0</v>
      </c>
      <c r="DS212" s="17">
        <v>0</v>
      </c>
      <c r="DT212" s="17">
        <v>0</v>
      </c>
      <c r="DU212" s="17">
        <v>0</v>
      </c>
      <c r="DV212" s="17">
        <v>0</v>
      </c>
      <c r="DW212" s="17">
        <v>0</v>
      </c>
      <c r="DX212" s="17">
        <v>0</v>
      </c>
      <c r="DY212" s="17">
        <v>0</v>
      </c>
      <c r="DZ212" s="17">
        <v>0</v>
      </c>
      <c r="EA212" s="17">
        <v>0</v>
      </c>
      <c r="EB212" s="17">
        <v>0</v>
      </c>
      <c r="EC212" s="17">
        <v>0</v>
      </c>
      <c r="ED212" s="17">
        <v>0</v>
      </c>
      <c r="EE212" s="17">
        <v>0</v>
      </c>
      <c r="EF212" s="17">
        <v>0</v>
      </c>
      <c r="EG212" s="17">
        <v>0</v>
      </c>
      <c r="EH212" s="17">
        <v>0</v>
      </c>
      <c r="EI212" s="17">
        <v>0</v>
      </c>
      <c r="EJ212" s="17">
        <v>0</v>
      </c>
      <c r="EK212" s="17">
        <v>0</v>
      </c>
      <c r="EL212" s="17">
        <v>0</v>
      </c>
      <c r="EM212" s="17">
        <v>0</v>
      </c>
      <c r="EN212" s="17">
        <v>0</v>
      </c>
      <c r="EO212" s="17">
        <v>0</v>
      </c>
      <c r="EP212" s="17">
        <v>0</v>
      </c>
      <c r="EQ212" s="17">
        <v>0</v>
      </c>
      <c r="ER212" s="17">
        <v>0</v>
      </c>
      <c r="ES212" s="17">
        <v>0</v>
      </c>
      <c r="ET212" s="17">
        <v>0</v>
      </c>
      <c r="EU212" s="17">
        <v>0</v>
      </c>
      <c r="EV212" s="17">
        <v>0</v>
      </c>
      <c r="EW212" s="17">
        <v>0</v>
      </c>
      <c r="EX212" s="17">
        <v>0</v>
      </c>
      <c r="EY212" s="17">
        <v>0</v>
      </c>
      <c r="EZ212" s="17">
        <v>0</v>
      </c>
      <c r="FA212" s="17">
        <v>0</v>
      </c>
      <c r="FB212" s="17">
        <v>0</v>
      </c>
      <c r="FC212" s="17">
        <v>0</v>
      </c>
      <c r="FD212" s="17">
        <v>0</v>
      </c>
      <c r="FE212" s="17">
        <v>0</v>
      </c>
      <c r="FF212" s="17">
        <v>0</v>
      </c>
      <c r="FG212" s="17">
        <v>0</v>
      </c>
      <c r="FH212" s="17">
        <v>0</v>
      </c>
      <c r="FI212" s="17">
        <v>0</v>
      </c>
      <c r="FJ212" s="17">
        <v>0</v>
      </c>
      <c r="FK212" s="17">
        <v>0</v>
      </c>
      <c r="FL212" s="17">
        <v>0</v>
      </c>
      <c r="FM212" s="17">
        <v>0</v>
      </c>
      <c r="FN212" s="17">
        <v>0</v>
      </c>
      <c r="FO212" s="17">
        <v>0</v>
      </c>
      <c r="FP212" s="17">
        <v>0</v>
      </c>
      <c r="FQ212" s="17">
        <v>0</v>
      </c>
      <c r="FR212" s="17">
        <v>0</v>
      </c>
      <c r="FS212" s="17">
        <v>0</v>
      </c>
      <c r="FT212" s="17">
        <v>0</v>
      </c>
      <c r="FU212" s="17">
        <v>0</v>
      </c>
      <c r="FV212" s="17">
        <v>0</v>
      </c>
      <c r="FW212" s="17">
        <v>0</v>
      </c>
      <c r="FX212" s="17">
        <v>0</v>
      </c>
      <c r="FY212" s="17">
        <v>0</v>
      </c>
      <c r="FZ212" s="17">
        <v>0</v>
      </c>
      <c r="GA212" s="17">
        <v>0</v>
      </c>
      <c r="GB212" s="17">
        <v>0</v>
      </c>
      <c r="GC212" s="17">
        <v>0</v>
      </c>
      <c r="GD212" s="17">
        <v>0</v>
      </c>
      <c r="GE212" s="17">
        <v>0</v>
      </c>
      <c r="GF212" s="17">
        <v>0</v>
      </c>
      <c r="GG212" s="17">
        <v>0</v>
      </c>
      <c r="GH212" s="17">
        <v>0</v>
      </c>
      <c r="GI212" s="17">
        <v>0</v>
      </c>
      <c r="GJ212" s="17">
        <v>0</v>
      </c>
      <c r="GK212" s="17">
        <v>0</v>
      </c>
      <c r="GL212" s="17">
        <v>0</v>
      </c>
      <c r="GM212" s="17">
        <v>0</v>
      </c>
      <c r="GN212" s="17">
        <v>0</v>
      </c>
      <c r="GO212" s="17">
        <v>0</v>
      </c>
      <c r="GP212" s="17">
        <v>0</v>
      </c>
      <c r="GQ212" s="17">
        <v>0</v>
      </c>
      <c r="GR212" s="17">
        <v>0</v>
      </c>
      <c r="GS212" s="17">
        <v>0</v>
      </c>
      <c r="GT212" s="17">
        <v>0</v>
      </c>
      <c r="GU212" s="17">
        <v>0</v>
      </c>
      <c r="GV212" s="17">
        <v>0</v>
      </c>
      <c r="GW212" s="17">
        <v>0</v>
      </c>
      <c r="GX212" s="17">
        <v>0</v>
      </c>
      <c r="GY212" s="17">
        <v>0</v>
      </c>
      <c r="GZ212" s="17">
        <v>0</v>
      </c>
      <c r="HA212" s="17">
        <v>0</v>
      </c>
      <c r="HB212" s="17">
        <v>0</v>
      </c>
      <c r="HC212" s="17">
        <v>0</v>
      </c>
      <c r="HD212" s="17">
        <v>0</v>
      </c>
      <c r="HE212" s="17">
        <v>0</v>
      </c>
      <c r="HF212" s="17">
        <v>0</v>
      </c>
      <c r="HG212" s="17">
        <v>0</v>
      </c>
      <c r="HH212" s="17">
        <v>0</v>
      </c>
      <c r="HI212" s="17">
        <v>0</v>
      </c>
      <c r="HJ212" s="17">
        <v>0</v>
      </c>
      <c r="HK212" s="17">
        <v>0</v>
      </c>
      <c r="HL212" s="17">
        <v>0</v>
      </c>
      <c r="HM212" s="17">
        <v>0</v>
      </c>
      <c r="HN212" s="17">
        <v>0</v>
      </c>
      <c r="HO212" s="17">
        <v>0</v>
      </c>
      <c r="HP212" s="17">
        <v>0</v>
      </c>
      <c r="HQ212" s="17">
        <v>0</v>
      </c>
      <c r="HR212" s="17">
        <v>0</v>
      </c>
      <c r="HS212" s="17">
        <v>0</v>
      </c>
      <c r="HT212" s="17">
        <v>0</v>
      </c>
      <c r="HU212" s="17">
        <v>0</v>
      </c>
      <c r="HV212" s="17">
        <v>0</v>
      </c>
      <c r="HW212" s="17">
        <v>0</v>
      </c>
      <c r="HX212" s="17">
        <v>0</v>
      </c>
      <c r="HY212" s="17">
        <v>0</v>
      </c>
      <c r="HZ212" s="17">
        <v>0</v>
      </c>
      <c r="IA212" s="17">
        <v>0</v>
      </c>
      <c r="IB212" s="17">
        <v>0</v>
      </c>
      <c r="IC212" s="17">
        <v>0</v>
      </c>
      <c r="ID212" s="17">
        <v>0</v>
      </c>
      <c r="IE212" s="17">
        <v>0</v>
      </c>
      <c r="IF212" s="17">
        <v>0</v>
      </c>
      <c r="IG212" s="17">
        <v>0</v>
      </c>
      <c r="IH212" s="17">
        <v>0</v>
      </c>
      <c r="II212" s="17">
        <v>0</v>
      </c>
      <c r="IJ212" s="17">
        <v>0</v>
      </c>
      <c r="IK212" s="17">
        <v>0</v>
      </c>
      <c r="IL212" s="17">
        <v>0</v>
      </c>
      <c r="IM212" s="17">
        <v>0</v>
      </c>
      <c r="IN212" s="17">
        <v>0</v>
      </c>
      <c r="IO212" s="17">
        <v>0</v>
      </c>
      <c r="IP212" s="17">
        <v>0</v>
      </c>
      <c r="IQ212" s="17">
        <v>0</v>
      </c>
      <c r="IR212" s="17">
        <v>0</v>
      </c>
      <c r="IS212" s="17">
        <v>0</v>
      </c>
      <c r="IT212" s="17">
        <v>0</v>
      </c>
      <c r="IU212" s="17">
        <v>0</v>
      </c>
      <c r="IV212" s="17">
        <v>0</v>
      </c>
      <c r="IW212" s="17">
        <v>0</v>
      </c>
      <c r="IX212" s="17">
        <v>0</v>
      </c>
      <c r="IY212" s="17">
        <v>0</v>
      </c>
      <c r="IZ212" s="17">
        <v>0</v>
      </c>
      <c r="JA212" s="17">
        <v>0</v>
      </c>
      <c r="JB212" s="17">
        <v>0</v>
      </c>
      <c r="JC212" s="17">
        <v>0</v>
      </c>
      <c r="JD212" s="17">
        <v>0</v>
      </c>
      <c r="JE212" s="17">
        <v>0</v>
      </c>
      <c r="JF212" s="17">
        <v>0</v>
      </c>
      <c r="JG212" s="17">
        <v>0</v>
      </c>
      <c r="JH212" s="17">
        <v>0</v>
      </c>
      <c r="JI212" s="17">
        <v>0</v>
      </c>
      <c r="JJ212" s="17">
        <v>0</v>
      </c>
      <c r="JK212" s="17">
        <v>0</v>
      </c>
      <c r="JL212" s="17">
        <v>0</v>
      </c>
      <c r="JM212" s="17">
        <v>0</v>
      </c>
      <c r="JN212" s="17">
        <v>0</v>
      </c>
      <c r="JO212" s="17">
        <v>0</v>
      </c>
      <c r="JP212" s="17">
        <v>0</v>
      </c>
      <c r="JQ212" s="17">
        <v>0</v>
      </c>
      <c r="JR212" s="17">
        <v>0</v>
      </c>
      <c r="JS212" s="17">
        <v>0</v>
      </c>
      <c r="JT212" s="17">
        <v>0</v>
      </c>
      <c r="JU212" s="17">
        <v>0</v>
      </c>
      <c r="JV212" s="17">
        <v>0</v>
      </c>
      <c r="JW212" s="17">
        <v>0</v>
      </c>
      <c r="JX212" s="17">
        <v>0</v>
      </c>
      <c r="JY212" s="17">
        <v>0</v>
      </c>
    </row>
    <row r="213" spans="1:285" x14ac:dyDescent="0.15">
      <c r="A213" s="17" t="s">
        <v>730</v>
      </c>
      <c r="B213" s="17" t="s">
        <v>731</v>
      </c>
      <c r="C213" s="17">
        <v>0</v>
      </c>
      <c r="D213" s="17">
        <v>0</v>
      </c>
      <c r="E213" s="17">
        <v>0</v>
      </c>
      <c r="F213" s="17">
        <v>0</v>
      </c>
      <c r="G213" s="17">
        <v>0</v>
      </c>
      <c r="H213" s="17">
        <v>0</v>
      </c>
      <c r="I213" s="17">
        <v>28</v>
      </c>
      <c r="J213" s="17">
        <v>28</v>
      </c>
      <c r="K213" s="17">
        <v>28</v>
      </c>
      <c r="L213" s="17">
        <v>28</v>
      </c>
      <c r="M213" s="17">
        <v>28</v>
      </c>
      <c r="N213" s="17">
        <v>28.28</v>
      </c>
      <c r="O213" s="17">
        <v>28.19</v>
      </c>
      <c r="P213" s="17">
        <v>28.15</v>
      </c>
      <c r="Q213" s="17">
        <v>28.15</v>
      </c>
      <c r="R213" s="17">
        <v>28.1</v>
      </c>
      <c r="S213" s="17">
        <v>28.07</v>
      </c>
      <c r="T213" s="17">
        <v>28.08</v>
      </c>
      <c r="U213" s="17">
        <v>28.11</v>
      </c>
      <c r="V213" s="17">
        <v>28.12</v>
      </c>
      <c r="W213" s="17">
        <v>28.12</v>
      </c>
      <c r="X213" s="17">
        <v>28.14</v>
      </c>
      <c r="Y213" s="17">
        <v>28.17</v>
      </c>
      <c r="Z213" s="17">
        <v>28.25</v>
      </c>
      <c r="AA213" s="17">
        <v>28.29</v>
      </c>
      <c r="AB213" s="17">
        <v>0</v>
      </c>
      <c r="AC213" s="17">
        <v>0</v>
      </c>
      <c r="AD213" s="17">
        <v>0</v>
      </c>
      <c r="AE213" s="17">
        <v>0</v>
      </c>
      <c r="AF213" s="17">
        <v>0</v>
      </c>
      <c r="AG213" s="17">
        <v>0</v>
      </c>
      <c r="AH213" s="17">
        <v>0</v>
      </c>
      <c r="AI213" s="17">
        <v>0</v>
      </c>
      <c r="AJ213" s="17">
        <v>0</v>
      </c>
      <c r="AK213" s="17">
        <v>0</v>
      </c>
      <c r="AL213" s="17">
        <v>0</v>
      </c>
      <c r="AM213" s="17">
        <v>0</v>
      </c>
      <c r="AN213" s="17">
        <v>0</v>
      </c>
      <c r="AO213" s="17">
        <v>0</v>
      </c>
      <c r="AP213" s="17">
        <v>0</v>
      </c>
      <c r="AQ213" s="17">
        <v>0</v>
      </c>
      <c r="AR213" s="17">
        <v>0</v>
      </c>
      <c r="AS213" s="17">
        <v>0</v>
      </c>
      <c r="AT213" s="17">
        <v>0</v>
      </c>
      <c r="AU213" s="17">
        <v>0</v>
      </c>
      <c r="AV213" s="17">
        <v>0</v>
      </c>
      <c r="AW213" s="17">
        <v>0</v>
      </c>
      <c r="AX213" s="17">
        <v>0</v>
      </c>
      <c r="AY213" s="17">
        <v>0</v>
      </c>
      <c r="AZ213" s="17">
        <v>0</v>
      </c>
      <c r="BA213" s="17">
        <v>0</v>
      </c>
      <c r="BB213" s="17">
        <v>0</v>
      </c>
      <c r="BC213" s="17">
        <v>0</v>
      </c>
      <c r="BD213" s="17">
        <v>0</v>
      </c>
      <c r="BE213" s="17">
        <v>0</v>
      </c>
      <c r="BF213" s="17">
        <v>0</v>
      </c>
      <c r="BG213" s="17">
        <v>0</v>
      </c>
      <c r="BH213" s="17">
        <v>0</v>
      </c>
      <c r="BI213" s="17">
        <v>0</v>
      </c>
      <c r="BJ213" s="17">
        <v>0</v>
      </c>
      <c r="BK213" s="17">
        <v>0</v>
      </c>
      <c r="BL213" s="17">
        <v>0</v>
      </c>
      <c r="BM213" s="17">
        <v>0</v>
      </c>
      <c r="BN213" s="17">
        <v>0</v>
      </c>
      <c r="BO213" s="17">
        <v>0</v>
      </c>
      <c r="BP213" s="17">
        <v>0</v>
      </c>
      <c r="BQ213" s="17">
        <v>0</v>
      </c>
      <c r="BR213" s="17">
        <v>0</v>
      </c>
      <c r="BS213" s="17">
        <v>0</v>
      </c>
      <c r="BT213" s="17">
        <v>0</v>
      </c>
      <c r="BU213" s="17">
        <v>0</v>
      </c>
      <c r="BV213" s="17">
        <v>0</v>
      </c>
      <c r="BW213" s="17">
        <v>0</v>
      </c>
      <c r="BX213" s="17">
        <v>0</v>
      </c>
      <c r="BY213" s="17">
        <v>0</v>
      </c>
      <c r="BZ213" s="17">
        <v>0</v>
      </c>
      <c r="CA213" s="17">
        <v>0</v>
      </c>
      <c r="CB213" s="17">
        <v>0</v>
      </c>
      <c r="CC213" s="17">
        <v>0</v>
      </c>
      <c r="CD213" s="17">
        <v>0</v>
      </c>
      <c r="CE213" s="17">
        <v>0</v>
      </c>
      <c r="CF213" s="17">
        <v>0</v>
      </c>
      <c r="CG213" s="17">
        <v>0</v>
      </c>
      <c r="CH213" s="17">
        <v>0</v>
      </c>
      <c r="CI213" s="17">
        <v>0</v>
      </c>
      <c r="CJ213" s="17">
        <v>0</v>
      </c>
      <c r="CK213" s="17">
        <v>0</v>
      </c>
      <c r="CL213" s="17">
        <v>0</v>
      </c>
      <c r="CM213" s="17">
        <v>0</v>
      </c>
      <c r="CN213" s="17">
        <v>0</v>
      </c>
      <c r="CO213" s="17">
        <v>0</v>
      </c>
      <c r="CP213" s="17">
        <v>0</v>
      </c>
      <c r="CQ213" s="17">
        <v>0</v>
      </c>
      <c r="CR213" s="17">
        <v>0</v>
      </c>
      <c r="CS213" s="17">
        <v>0</v>
      </c>
      <c r="CT213" s="17">
        <v>0</v>
      </c>
      <c r="CU213" s="17">
        <v>0</v>
      </c>
      <c r="CV213" s="17">
        <v>0</v>
      </c>
      <c r="CW213" s="17">
        <v>0</v>
      </c>
      <c r="CX213" s="17">
        <v>0</v>
      </c>
      <c r="CY213" s="17">
        <v>0</v>
      </c>
      <c r="CZ213" s="17">
        <v>0</v>
      </c>
      <c r="DA213" s="17">
        <v>0</v>
      </c>
      <c r="DB213" s="17">
        <v>0</v>
      </c>
      <c r="DC213" s="17">
        <v>0</v>
      </c>
      <c r="DD213" s="17">
        <v>0</v>
      </c>
      <c r="DE213" s="17">
        <v>0</v>
      </c>
      <c r="DF213" s="17">
        <v>0</v>
      </c>
      <c r="DG213" s="17">
        <v>0</v>
      </c>
      <c r="DH213" s="17">
        <v>0</v>
      </c>
      <c r="DI213" s="17">
        <v>0</v>
      </c>
      <c r="DJ213" s="17">
        <v>0</v>
      </c>
      <c r="DK213" s="17">
        <v>0</v>
      </c>
      <c r="DL213" s="17">
        <v>0</v>
      </c>
      <c r="DM213" s="17">
        <v>0</v>
      </c>
      <c r="DN213" s="17">
        <v>0</v>
      </c>
      <c r="DO213" s="17">
        <v>0</v>
      </c>
      <c r="DP213" s="17">
        <v>0</v>
      </c>
      <c r="DQ213" s="17">
        <v>0</v>
      </c>
      <c r="DR213" s="17">
        <v>0</v>
      </c>
      <c r="DS213" s="17">
        <v>0</v>
      </c>
      <c r="DT213" s="17">
        <v>0</v>
      </c>
      <c r="DU213" s="17">
        <v>0</v>
      </c>
      <c r="DV213" s="17">
        <v>0</v>
      </c>
      <c r="DW213" s="17">
        <v>0</v>
      </c>
      <c r="DX213" s="17">
        <v>0</v>
      </c>
      <c r="DY213" s="17">
        <v>0</v>
      </c>
      <c r="DZ213" s="17">
        <v>0</v>
      </c>
      <c r="EA213" s="17">
        <v>0</v>
      </c>
      <c r="EB213" s="17">
        <v>0</v>
      </c>
      <c r="EC213" s="17">
        <v>0</v>
      </c>
      <c r="ED213" s="17">
        <v>0</v>
      </c>
      <c r="EE213" s="17">
        <v>0</v>
      </c>
      <c r="EF213" s="17">
        <v>0</v>
      </c>
      <c r="EG213" s="17">
        <v>0</v>
      </c>
      <c r="EH213" s="17">
        <v>0</v>
      </c>
      <c r="EI213" s="17">
        <v>0</v>
      </c>
      <c r="EJ213" s="17">
        <v>0</v>
      </c>
      <c r="EK213" s="17">
        <v>0</v>
      </c>
      <c r="EL213" s="17">
        <v>0</v>
      </c>
      <c r="EM213" s="17">
        <v>0</v>
      </c>
      <c r="EN213" s="17">
        <v>0</v>
      </c>
      <c r="EO213" s="17">
        <v>0</v>
      </c>
      <c r="EP213" s="17">
        <v>0</v>
      </c>
      <c r="EQ213" s="17">
        <v>0</v>
      </c>
      <c r="ER213" s="17">
        <v>0</v>
      </c>
      <c r="ES213" s="17">
        <v>0</v>
      </c>
      <c r="ET213" s="17">
        <v>0</v>
      </c>
      <c r="EU213" s="17">
        <v>0</v>
      </c>
      <c r="EV213" s="17">
        <v>0</v>
      </c>
      <c r="EW213" s="17">
        <v>0</v>
      </c>
      <c r="EX213" s="17">
        <v>0</v>
      </c>
      <c r="EY213" s="17">
        <v>0</v>
      </c>
      <c r="EZ213" s="17">
        <v>0</v>
      </c>
      <c r="FA213" s="17">
        <v>0</v>
      </c>
      <c r="FB213" s="17">
        <v>0</v>
      </c>
      <c r="FC213" s="17">
        <v>0</v>
      </c>
      <c r="FD213" s="17">
        <v>0</v>
      </c>
      <c r="FE213" s="17">
        <v>0</v>
      </c>
      <c r="FF213" s="17">
        <v>0</v>
      </c>
      <c r="FG213" s="17">
        <v>0</v>
      </c>
      <c r="FH213" s="17">
        <v>0</v>
      </c>
      <c r="FI213" s="17">
        <v>0</v>
      </c>
      <c r="FJ213" s="17">
        <v>0</v>
      </c>
      <c r="FK213" s="17">
        <v>0</v>
      </c>
      <c r="FL213" s="17">
        <v>0</v>
      </c>
      <c r="FM213" s="17">
        <v>0</v>
      </c>
      <c r="FN213" s="17">
        <v>0</v>
      </c>
      <c r="FO213" s="17">
        <v>0</v>
      </c>
      <c r="FP213" s="17">
        <v>0</v>
      </c>
      <c r="FQ213" s="17">
        <v>0</v>
      </c>
      <c r="FR213" s="17">
        <v>0</v>
      </c>
      <c r="FS213" s="17">
        <v>0</v>
      </c>
      <c r="FT213" s="17">
        <v>0</v>
      </c>
      <c r="FU213" s="17">
        <v>0</v>
      </c>
      <c r="FV213" s="17">
        <v>0</v>
      </c>
      <c r="FW213" s="17">
        <v>0</v>
      </c>
      <c r="FX213" s="17">
        <v>0</v>
      </c>
      <c r="FY213" s="17">
        <v>0</v>
      </c>
      <c r="FZ213" s="17">
        <v>0</v>
      </c>
      <c r="GA213" s="17">
        <v>0</v>
      </c>
      <c r="GB213" s="17">
        <v>0</v>
      </c>
      <c r="GC213" s="17">
        <v>0</v>
      </c>
      <c r="GD213" s="17">
        <v>0</v>
      </c>
      <c r="GE213" s="17">
        <v>0</v>
      </c>
      <c r="GF213" s="17">
        <v>0</v>
      </c>
      <c r="GG213" s="17">
        <v>0</v>
      </c>
      <c r="GH213" s="17">
        <v>0</v>
      </c>
      <c r="GI213" s="17">
        <v>0</v>
      </c>
      <c r="GJ213" s="17">
        <v>0</v>
      </c>
      <c r="GK213" s="17">
        <v>0</v>
      </c>
      <c r="GL213" s="17">
        <v>0</v>
      </c>
      <c r="GM213" s="17">
        <v>0</v>
      </c>
      <c r="GN213" s="17">
        <v>0</v>
      </c>
      <c r="GO213" s="17">
        <v>0</v>
      </c>
      <c r="GP213" s="17">
        <v>0</v>
      </c>
      <c r="GQ213" s="17">
        <v>0</v>
      </c>
      <c r="GR213" s="17">
        <v>0</v>
      </c>
      <c r="GS213" s="17">
        <v>0</v>
      </c>
      <c r="GT213" s="17">
        <v>0</v>
      </c>
      <c r="GU213" s="17">
        <v>0</v>
      </c>
      <c r="GV213" s="17">
        <v>0</v>
      </c>
      <c r="GW213" s="17">
        <v>0</v>
      </c>
      <c r="GX213" s="17">
        <v>0</v>
      </c>
      <c r="GY213" s="17">
        <v>0</v>
      </c>
      <c r="GZ213" s="17">
        <v>0</v>
      </c>
      <c r="HA213" s="17">
        <v>0</v>
      </c>
      <c r="HB213" s="17">
        <v>0</v>
      </c>
      <c r="HC213" s="17">
        <v>0</v>
      </c>
      <c r="HD213" s="17">
        <v>0</v>
      </c>
      <c r="HE213" s="17">
        <v>0</v>
      </c>
      <c r="HF213" s="17">
        <v>0</v>
      </c>
      <c r="HG213" s="17">
        <v>0</v>
      </c>
      <c r="HH213" s="17">
        <v>0</v>
      </c>
      <c r="HI213" s="17">
        <v>0</v>
      </c>
      <c r="HJ213" s="17">
        <v>0</v>
      </c>
      <c r="HK213" s="17">
        <v>0</v>
      </c>
      <c r="HL213" s="17">
        <v>0</v>
      </c>
      <c r="HM213" s="17">
        <v>0</v>
      </c>
      <c r="HN213" s="17">
        <v>0</v>
      </c>
      <c r="HO213" s="17">
        <v>0</v>
      </c>
      <c r="HP213" s="17">
        <v>0</v>
      </c>
      <c r="HQ213" s="17">
        <v>0</v>
      </c>
      <c r="HR213" s="17">
        <v>0</v>
      </c>
      <c r="HS213" s="17">
        <v>0</v>
      </c>
      <c r="HT213" s="17">
        <v>0</v>
      </c>
      <c r="HU213" s="17">
        <v>0</v>
      </c>
      <c r="HV213" s="17">
        <v>0</v>
      </c>
      <c r="HW213" s="17">
        <v>0</v>
      </c>
      <c r="HX213" s="17">
        <v>0</v>
      </c>
      <c r="HY213" s="17">
        <v>0</v>
      </c>
      <c r="HZ213" s="17">
        <v>0</v>
      </c>
      <c r="IA213" s="17">
        <v>0</v>
      </c>
      <c r="IB213" s="17">
        <v>0</v>
      </c>
      <c r="IC213" s="17">
        <v>0</v>
      </c>
      <c r="ID213" s="17">
        <v>0</v>
      </c>
      <c r="IE213" s="17">
        <v>0</v>
      </c>
      <c r="IF213" s="17">
        <v>0</v>
      </c>
      <c r="IG213" s="17">
        <v>0</v>
      </c>
      <c r="IH213" s="17">
        <v>0</v>
      </c>
      <c r="II213" s="17">
        <v>0</v>
      </c>
      <c r="IJ213" s="17">
        <v>0</v>
      </c>
      <c r="IK213" s="17">
        <v>0</v>
      </c>
      <c r="IL213" s="17">
        <v>0</v>
      </c>
      <c r="IM213" s="17">
        <v>0</v>
      </c>
      <c r="IN213" s="17">
        <v>0</v>
      </c>
      <c r="IO213" s="17">
        <v>0</v>
      </c>
      <c r="IP213" s="17">
        <v>0</v>
      </c>
      <c r="IQ213" s="17">
        <v>0</v>
      </c>
      <c r="IR213" s="17">
        <v>0</v>
      </c>
      <c r="IS213" s="17">
        <v>0</v>
      </c>
      <c r="IT213" s="17">
        <v>0</v>
      </c>
      <c r="IU213" s="17">
        <v>0</v>
      </c>
      <c r="IV213" s="17">
        <v>0</v>
      </c>
      <c r="IW213" s="17">
        <v>0</v>
      </c>
      <c r="IX213" s="17">
        <v>0</v>
      </c>
      <c r="IY213" s="17">
        <v>0</v>
      </c>
      <c r="IZ213" s="17">
        <v>0</v>
      </c>
      <c r="JA213" s="17">
        <v>0</v>
      </c>
      <c r="JB213" s="17">
        <v>0</v>
      </c>
      <c r="JC213" s="17">
        <v>0</v>
      </c>
      <c r="JD213" s="17">
        <v>0</v>
      </c>
      <c r="JE213" s="17">
        <v>0</v>
      </c>
      <c r="JF213" s="17">
        <v>0</v>
      </c>
      <c r="JG213" s="17">
        <v>0</v>
      </c>
      <c r="JH213" s="17">
        <v>0</v>
      </c>
      <c r="JI213" s="17">
        <v>0</v>
      </c>
      <c r="JJ213" s="17">
        <v>0</v>
      </c>
      <c r="JK213" s="17">
        <v>0</v>
      </c>
      <c r="JL213" s="17">
        <v>0</v>
      </c>
      <c r="JM213" s="17">
        <v>0</v>
      </c>
      <c r="JN213" s="17">
        <v>0</v>
      </c>
      <c r="JO213" s="17">
        <v>0</v>
      </c>
      <c r="JP213" s="17">
        <v>0</v>
      </c>
      <c r="JQ213" s="17">
        <v>0</v>
      </c>
      <c r="JR213" s="17">
        <v>0</v>
      </c>
      <c r="JS213" s="17">
        <v>0</v>
      </c>
      <c r="JT213" s="17">
        <v>0</v>
      </c>
      <c r="JU213" s="17">
        <v>0</v>
      </c>
      <c r="JV213" s="17">
        <v>0</v>
      </c>
      <c r="JW213" s="17">
        <v>0</v>
      </c>
      <c r="JX213" s="17">
        <v>0</v>
      </c>
      <c r="JY213" s="17">
        <v>0</v>
      </c>
    </row>
    <row r="214" spans="1:285" x14ac:dyDescent="0.15">
      <c r="A214" s="17" t="s">
        <v>910</v>
      </c>
      <c r="B214" s="17" t="s">
        <v>911</v>
      </c>
      <c r="C214" s="17">
        <v>0</v>
      </c>
      <c r="D214" s="17">
        <v>0</v>
      </c>
      <c r="E214" s="17">
        <v>0</v>
      </c>
      <c r="F214" s="17">
        <v>0</v>
      </c>
      <c r="G214" s="17">
        <v>0</v>
      </c>
      <c r="H214" s="17">
        <v>0</v>
      </c>
      <c r="I214" s="17">
        <v>9.4700000000000006</v>
      </c>
      <c r="J214" s="17">
        <v>9.4700000000000006</v>
      </c>
      <c r="K214" s="17">
        <v>9.4700000000000006</v>
      </c>
      <c r="L214" s="17">
        <v>9.4700000000000006</v>
      </c>
      <c r="M214" s="17">
        <v>9.4700000000000006</v>
      </c>
      <c r="N214" s="17">
        <v>9.49</v>
      </c>
      <c r="O214" s="17">
        <v>9.48</v>
      </c>
      <c r="P214" s="17">
        <v>9.48</v>
      </c>
      <c r="Q214" s="17">
        <v>9.4700000000000006</v>
      </c>
      <c r="R214" s="17">
        <v>9.4600000000000009</v>
      </c>
      <c r="S214" s="17">
        <v>9.4600000000000009</v>
      </c>
      <c r="T214" s="17">
        <v>9.4600000000000009</v>
      </c>
      <c r="U214" s="17">
        <v>9.48</v>
      </c>
      <c r="V214" s="17">
        <v>9.48</v>
      </c>
      <c r="W214" s="17">
        <v>9.49</v>
      </c>
      <c r="X214" s="17">
        <v>9.49</v>
      </c>
      <c r="Y214" s="17">
        <v>9.48</v>
      </c>
      <c r="Z214" s="17">
        <v>9.4700000000000006</v>
      </c>
      <c r="AA214" s="17">
        <v>9.48</v>
      </c>
      <c r="AB214" s="17">
        <v>0</v>
      </c>
      <c r="AC214" s="17">
        <v>0</v>
      </c>
      <c r="AD214" s="17">
        <v>0</v>
      </c>
      <c r="AE214" s="17">
        <v>0</v>
      </c>
      <c r="AF214" s="17">
        <v>0</v>
      </c>
      <c r="AG214" s="17">
        <v>0</v>
      </c>
      <c r="AH214" s="17">
        <v>0</v>
      </c>
      <c r="AI214" s="17">
        <v>0</v>
      </c>
      <c r="AJ214" s="17">
        <v>0</v>
      </c>
      <c r="AK214" s="17">
        <v>0</v>
      </c>
      <c r="AL214" s="17">
        <v>0</v>
      </c>
      <c r="AM214" s="17">
        <v>0</v>
      </c>
      <c r="AN214" s="17">
        <v>0</v>
      </c>
      <c r="AO214" s="17">
        <v>0</v>
      </c>
      <c r="AP214" s="17">
        <v>0</v>
      </c>
      <c r="AQ214" s="17">
        <v>0</v>
      </c>
      <c r="AR214" s="17">
        <v>0</v>
      </c>
      <c r="AS214" s="17">
        <v>0</v>
      </c>
      <c r="AT214" s="17">
        <v>0</v>
      </c>
      <c r="AU214" s="17">
        <v>0</v>
      </c>
      <c r="AV214" s="17">
        <v>0</v>
      </c>
      <c r="AW214" s="17">
        <v>0</v>
      </c>
      <c r="AX214" s="17">
        <v>0</v>
      </c>
      <c r="AY214" s="17">
        <v>0</v>
      </c>
      <c r="AZ214" s="17">
        <v>0</v>
      </c>
      <c r="BA214" s="17">
        <v>0</v>
      </c>
      <c r="BB214" s="17">
        <v>0</v>
      </c>
      <c r="BC214" s="17">
        <v>0</v>
      </c>
      <c r="BD214" s="17">
        <v>0</v>
      </c>
      <c r="BE214" s="17">
        <v>0</v>
      </c>
      <c r="BF214" s="17">
        <v>0</v>
      </c>
      <c r="BG214" s="17">
        <v>0</v>
      </c>
      <c r="BH214" s="17">
        <v>0</v>
      </c>
      <c r="BI214" s="17">
        <v>0</v>
      </c>
      <c r="BJ214" s="17">
        <v>0</v>
      </c>
      <c r="BK214" s="17">
        <v>0</v>
      </c>
      <c r="BL214" s="17">
        <v>0</v>
      </c>
      <c r="BM214" s="17">
        <v>0</v>
      </c>
      <c r="BN214" s="17">
        <v>0</v>
      </c>
      <c r="BO214" s="17">
        <v>0</v>
      </c>
      <c r="BP214" s="17">
        <v>0</v>
      </c>
      <c r="BQ214" s="17">
        <v>0</v>
      </c>
      <c r="BR214" s="17">
        <v>0</v>
      </c>
      <c r="BS214" s="17">
        <v>0</v>
      </c>
      <c r="BT214" s="17">
        <v>0</v>
      </c>
      <c r="BU214" s="17">
        <v>0</v>
      </c>
      <c r="BV214" s="17">
        <v>0</v>
      </c>
      <c r="BW214" s="17">
        <v>0</v>
      </c>
      <c r="BX214" s="17">
        <v>0</v>
      </c>
      <c r="BY214" s="17">
        <v>0</v>
      </c>
      <c r="BZ214" s="17">
        <v>0</v>
      </c>
      <c r="CA214" s="17">
        <v>0</v>
      </c>
      <c r="CB214" s="17">
        <v>0</v>
      </c>
      <c r="CC214" s="17">
        <v>0</v>
      </c>
      <c r="CD214" s="17">
        <v>0</v>
      </c>
      <c r="CE214" s="17">
        <v>0</v>
      </c>
      <c r="CF214" s="17">
        <v>0</v>
      </c>
      <c r="CG214" s="17">
        <v>0</v>
      </c>
      <c r="CH214" s="17">
        <v>0</v>
      </c>
      <c r="CI214" s="17">
        <v>0</v>
      </c>
      <c r="CJ214" s="17">
        <v>0</v>
      </c>
      <c r="CK214" s="17">
        <v>0</v>
      </c>
      <c r="CL214" s="17">
        <v>0</v>
      </c>
      <c r="CM214" s="17">
        <v>0</v>
      </c>
      <c r="CN214" s="17">
        <v>0</v>
      </c>
      <c r="CO214" s="17">
        <v>0</v>
      </c>
      <c r="CP214" s="17">
        <v>0</v>
      </c>
      <c r="CQ214" s="17">
        <v>0</v>
      </c>
      <c r="CR214" s="17">
        <v>0</v>
      </c>
      <c r="CS214" s="17">
        <v>0</v>
      </c>
      <c r="CT214" s="17">
        <v>0</v>
      </c>
      <c r="CU214" s="17">
        <v>0</v>
      </c>
      <c r="CV214" s="17">
        <v>0</v>
      </c>
      <c r="CW214" s="17">
        <v>0</v>
      </c>
      <c r="CX214" s="17">
        <v>0</v>
      </c>
      <c r="CY214" s="17">
        <v>0</v>
      </c>
      <c r="CZ214" s="17">
        <v>0</v>
      </c>
      <c r="DA214" s="17">
        <v>0</v>
      </c>
      <c r="DB214" s="17">
        <v>0</v>
      </c>
      <c r="DC214" s="17">
        <v>0</v>
      </c>
      <c r="DD214" s="17">
        <v>0</v>
      </c>
      <c r="DE214" s="17">
        <v>0</v>
      </c>
      <c r="DF214" s="17">
        <v>0</v>
      </c>
      <c r="DG214" s="17">
        <v>0</v>
      </c>
      <c r="DH214" s="17">
        <v>0</v>
      </c>
      <c r="DI214" s="17">
        <v>0</v>
      </c>
      <c r="DJ214" s="17">
        <v>0</v>
      </c>
      <c r="DK214" s="17">
        <v>0</v>
      </c>
      <c r="DL214" s="17">
        <v>0</v>
      </c>
      <c r="DM214" s="17">
        <v>0</v>
      </c>
      <c r="DN214" s="17">
        <v>0</v>
      </c>
      <c r="DO214" s="17">
        <v>0</v>
      </c>
      <c r="DP214" s="17">
        <v>0</v>
      </c>
      <c r="DQ214" s="17">
        <v>0</v>
      </c>
      <c r="DR214" s="17">
        <v>0</v>
      </c>
      <c r="DS214" s="17">
        <v>0</v>
      </c>
      <c r="DT214" s="17">
        <v>0</v>
      </c>
      <c r="DU214" s="17">
        <v>0</v>
      </c>
      <c r="DV214" s="17">
        <v>0</v>
      </c>
      <c r="DW214" s="17">
        <v>0</v>
      </c>
      <c r="DX214" s="17">
        <v>0</v>
      </c>
      <c r="DY214" s="17">
        <v>0</v>
      </c>
      <c r="DZ214" s="17">
        <v>0</v>
      </c>
      <c r="EA214" s="17">
        <v>0</v>
      </c>
      <c r="EB214" s="17">
        <v>0</v>
      </c>
      <c r="EC214" s="17">
        <v>0</v>
      </c>
      <c r="ED214" s="17">
        <v>0</v>
      </c>
      <c r="EE214" s="17">
        <v>0</v>
      </c>
      <c r="EF214" s="17">
        <v>0</v>
      </c>
      <c r="EG214" s="17">
        <v>0</v>
      </c>
      <c r="EH214" s="17">
        <v>0</v>
      </c>
      <c r="EI214" s="17">
        <v>0</v>
      </c>
      <c r="EJ214" s="17">
        <v>0</v>
      </c>
      <c r="EK214" s="17">
        <v>0</v>
      </c>
      <c r="EL214" s="17">
        <v>0</v>
      </c>
      <c r="EM214" s="17">
        <v>0</v>
      </c>
      <c r="EN214" s="17">
        <v>0</v>
      </c>
      <c r="EO214" s="17">
        <v>0</v>
      </c>
      <c r="EP214" s="17">
        <v>0</v>
      </c>
      <c r="EQ214" s="17">
        <v>0</v>
      </c>
      <c r="ER214" s="17">
        <v>0</v>
      </c>
      <c r="ES214" s="17">
        <v>0</v>
      </c>
      <c r="ET214" s="17">
        <v>0</v>
      </c>
      <c r="EU214" s="17">
        <v>0</v>
      </c>
      <c r="EV214" s="17">
        <v>0</v>
      </c>
      <c r="EW214" s="17">
        <v>0</v>
      </c>
      <c r="EX214" s="17">
        <v>0</v>
      </c>
      <c r="EY214" s="17">
        <v>0</v>
      </c>
      <c r="EZ214" s="17">
        <v>0</v>
      </c>
      <c r="FA214" s="17">
        <v>0</v>
      </c>
      <c r="FB214" s="17">
        <v>0</v>
      </c>
      <c r="FC214" s="17">
        <v>0</v>
      </c>
      <c r="FD214" s="17">
        <v>0</v>
      </c>
      <c r="FE214" s="17">
        <v>0</v>
      </c>
      <c r="FF214" s="17">
        <v>0</v>
      </c>
      <c r="FG214" s="17">
        <v>0</v>
      </c>
      <c r="FH214" s="17">
        <v>0</v>
      </c>
      <c r="FI214" s="17">
        <v>0</v>
      </c>
      <c r="FJ214" s="17">
        <v>0</v>
      </c>
      <c r="FK214" s="17">
        <v>0</v>
      </c>
      <c r="FL214" s="17">
        <v>0</v>
      </c>
      <c r="FM214" s="17">
        <v>0</v>
      </c>
      <c r="FN214" s="17">
        <v>0</v>
      </c>
      <c r="FO214" s="17">
        <v>0</v>
      </c>
      <c r="FP214" s="17">
        <v>0</v>
      </c>
      <c r="FQ214" s="17">
        <v>0</v>
      </c>
      <c r="FR214" s="17">
        <v>0</v>
      </c>
      <c r="FS214" s="17">
        <v>0</v>
      </c>
      <c r="FT214" s="17">
        <v>0</v>
      </c>
      <c r="FU214" s="17">
        <v>0</v>
      </c>
      <c r="FV214" s="17">
        <v>0</v>
      </c>
      <c r="FW214" s="17">
        <v>0</v>
      </c>
      <c r="FX214" s="17">
        <v>0</v>
      </c>
      <c r="FY214" s="17">
        <v>0</v>
      </c>
      <c r="FZ214" s="17">
        <v>0</v>
      </c>
      <c r="GA214" s="17">
        <v>0</v>
      </c>
      <c r="GB214" s="17">
        <v>0</v>
      </c>
      <c r="GC214" s="17">
        <v>0</v>
      </c>
      <c r="GD214" s="17">
        <v>0</v>
      </c>
      <c r="GE214" s="17">
        <v>0</v>
      </c>
      <c r="GF214" s="17">
        <v>0</v>
      </c>
      <c r="GG214" s="17">
        <v>0</v>
      </c>
      <c r="GH214" s="17">
        <v>0</v>
      </c>
      <c r="GI214" s="17">
        <v>0</v>
      </c>
      <c r="GJ214" s="17">
        <v>0</v>
      </c>
      <c r="GK214" s="17">
        <v>0</v>
      </c>
      <c r="GL214" s="17">
        <v>0</v>
      </c>
      <c r="GM214" s="17">
        <v>0</v>
      </c>
      <c r="GN214" s="17">
        <v>0</v>
      </c>
      <c r="GO214" s="17">
        <v>0</v>
      </c>
      <c r="GP214" s="17">
        <v>0</v>
      </c>
      <c r="GQ214" s="17">
        <v>0</v>
      </c>
      <c r="GR214" s="17">
        <v>0</v>
      </c>
      <c r="GS214" s="17">
        <v>0</v>
      </c>
      <c r="GT214" s="17">
        <v>0</v>
      </c>
      <c r="GU214" s="17">
        <v>0</v>
      </c>
      <c r="GV214" s="17">
        <v>0</v>
      </c>
      <c r="GW214" s="17">
        <v>0</v>
      </c>
      <c r="GX214" s="17">
        <v>0</v>
      </c>
      <c r="GY214" s="17">
        <v>0</v>
      </c>
      <c r="GZ214" s="17">
        <v>0</v>
      </c>
      <c r="HA214" s="17">
        <v>0</v>
      </c>
      <c r="HB214" s="17">
        <v>0</v>
      </c>
      <c r="HC214" s="17">
        <v>0</v>
      </c>
      <c r="HD214" s="17">
        <v>0</v>
      </c>
      <c r="HE214" s="17">
        <v>0</v>
      </c>
      <c r="HF214" s="17">
        <v>0</v>
      </c>
      <c r="HG214" s="17">
        <v>0</v>
      </c>
      <c r="HH214" s="17">
        <v>0</v>
      </c>
      <c r="HI214" s="17">
        <v>0</v>
      </c>
      <c r="HJ214" s="17">
        <v>0</v>
      </c>
      <c r="HK214" s="17">
        <v>0</v>
      </c>
      <c r="HL214" s="17">
        <v>0</v>
      </c>
      <c r="HM214" s="17">
        <v>0</v>
      </c>
      <c r="HN214" s="17">
        <v>0</v>
      </c>
      <c r="HO214" s="17">
        <v>0</v>
      </c>
      <c r="HP214" s="17">
        <v>0</v>
      </c>
      <c r="HQ214" s="17">
        <v>0</v>
      </c>
      <c r="HR214" s="17">
        <v>0</v>
      </c>
      <c r="HS214" s="17">
        <v>0</v>
      </c>
      <c r="HT214" s="17">
        <v>0</v>
      </c>
      <c r="HU214" s="17">
        <v>0</v>
      </c>
      <c r="HV214" s="17">
        <v>0</v>
      </c>
      <c r="HW214" s="17">
        <v>0</v>
      </c>
      <c r="HX214" s="17">
        <v>0</v>
      </c>
      <c r="HY214" s="17">
        <v>0</v>
      </c>
      <c r="HZ214" s="17">
        <v>0</v>
      </c>
      <c r="IA214" s="17">
        <v>0</v>
      </c>
      <c r="IB214" s="17">
        <v>0</v>
      </c>
      <c r="IC214" s="17">
        <v>0</v>
      </c>
      <c r="ID214" s="17">
        <v>0</v>
      </c>
      <c r="IE214" s="17">
        <v>0</v>
      </c>
      <c r="IF214" s="17">
        <v>0</v>
      </c>
      <c r="IG214" s="17">
        <v>0</v>
      </c>
      <c r="IH214" s="17">
        <v>0</v>
      </c>
      <c r="II214" s="17">
        <v>0</v>
      </c>
      <c r="IJ214" s="17">
        <v>0</v>
      </c>
      <c r="IK214" s="17">
        <v>0</v>
      </c>
      <c r="IL214" s="17">
        <v>0</v>
      </c>
      <c r="IM214" s="17">
        <v>0</v>
      </c>
      <c r="IN214" s="17">
        <v>0</v>
      </c>
      <c r="IO214" s="17">
        <v>0</v>
      </c>
      <c r="IP214" s="17">
        <v>0</v>
      </c>
      <c r="IQ214" s="17">
        <v>0</v>
      </c>
      <c r="IR214" s="17">
        <v>0</v>
      </c>
      <c r="IS214" s="17">
        <v>0</v>
      </c>
      <c r="IT214" s="17">
        <v>0</v>
      </c>
      <c r="IU214" s="17">
        <v>0</v>
      </c>
      <c r="IV214" s="17">
        <v>0</v>
      </c>
      <c r="IW214" s="17">
        <v>0</v>
      </c>
      <c r="IX214" s="17">
        <v>0</v>
      </c>
      <c r="IY214" s="17">
        <v>0</v>
      </c>
      <c r="IZ214" s="17">
        <v>0</v>
      </c>
      <c r="JA214" s="17">
        <v>0</v>
      </c>
      <c r="JB214" s="17">
        <v>0</v>
      </c>
      <c r="JC214" s="17">
        <v>0</v>
      </c>
      <c r="JD214" s="17">
        <v>0</v>
      </c>
      <c r="JE214" s="17">
        <v>0</v>
      </c>
      <c r="JF214" s="17">
        <v>0</v>
      </c>
      <c r="JG214" s="17">
        <v>0</v>
      </c>
      <c r="JH214" s="17">
        <v>0</v>
      </c>
      <c r="JI214" s="17">
        <v>0</v>
      </c>
      <c r="JJ214" s="17">
        <v>0</v>
      </c>
      <c r="JK214" s="17">
        <v>0</v>
      </c>
      <c r="JL214" s="17">
        <v>0</v>
      </c>
      <c r="JM214" s="17">
        <v>0</v>
      </c>
      <c r="JN214" s="17">
        <v>0</v>
      </c>
      <c r="JO214" s="17">
        <v>0</v>
      </c>
      <c r="JP214" s="17">
        <v>0</v>
      </c>
      <c r="JQ214" s="17">
        <v>0</v>
      </c>
      <c r="JR214" s="17">
        <v>0</v>
      </c>
      <c r="JS214" s="17">
        <v>0</v>
      </c>
      <c r="JT214" s="17">
        <v>0</v>
      </c>
      <c r="JU214" s="17">
        <v>0</v>
      </c>
      <c r="JV214" s="17">
        <v>0</v>
      </c>
      <c r="JW214" s="17">
        <v>0</v>
      </c>
      <c r="JX214" s="17">
        <v>0</v>
      </c>
      <c r="JY214" s="17">
        <v>0</v>
      </c>
    </row>
    <row r="215" spans="1:285" x14ac:dyDescent="0.15">
      <c r="A215" s="17" t="s">
        <v>918</v>
      </c>
      <c r="B215" s="17" t="s">
        <v>919</v>
      </c>
      <c r="C215" s="17">
        <v>0</v>
      </c>
      <c r="D215" s="17">
        <v>4.25</v>
      </c>
      <c r="E215" s="17">
        <v>4.25</v>
      </c>
      <c r="F215" s="17">
        <v>4.25</v>
      </c>
      <c r="G215" s="17">
        <v>4.25</v>
      </c>
      <c r="H215" s="17">
        <v>4.25</v>
      </c>
      <c r="I215" s="17">
        <v>4.3</v>
      </c>
      <c r="J215" s="17">
        <v>4.3</v>
      </c>
      <c r="K215" s="17">
        <v>4.3</v>
      </c>
      <c r="L215" s="17">
        <v>4.3</v>
      </c>
      <c r="M215" s="17">
        <v>4.3</v>
      </c>
      <c r="N215" s="17">
        <v>4.33</v>
      </c>
      <c r="O215" s="17">
        <v>4.32</v>
      </c>
      <c r="P215" s="17">
        <v>4.32</v>
      </c>
      <c r="Q215" s="17">
        <v>4.3099999999999996</v>
      </c>
      <c r="R215" s="17">
        <v>4.33</v>
      </c>
      <c r="S215" s="17">
        <v>4.3499999999999996</v>
      </c>
      <c r="T215" s="17">
        <v>4.37</v>
      </c>
      <c r="U215" s="17">
        <v>4.38</v>
      </c>
      <c r="V215" s="17">
        <v>4.3899999999999997</v>
      </c>
      <c r="W215" s="17">
        <v>4.37</v>
      </c>
      <c r="X215" s="17">
        <v>4.41</v>
      </c>
      <c r="Y215" s="17">
        <v>4.43</v>
      </c>
      <c r="Z215" s="17">
        <v>4.41</v>
      </c>
      <c r="AA215" s="17">
        <v>4.3899999999999997</v>
      </c>
      <c r="AB215" s="17">
        <v>0</v>
      </c>
      <c r="AC215" s="17">
        <v>0</v>
      </c>
      <c r="AD215" s="17">
        <v>0</v>
      </c>
      <c r="AE215" s="17">
        <v>0</v>
      </c>
      <c r="AF215" s="17">
        <v>0</v>
      </c>
      <c r="AG215" s="17">
        <v>0</v>
      </c>
      <c r="AH215" s="17">
        <v>0</v>
      </c>
      <c r="AI215" s="17">
        <v>0</v>
      </c>
      <c r="AJ215" s="17">
        <v>0</v>
      </c>
      <c r="AK215" s="17">
        <v>0</v>
      </c>
      <c r="AL215" s="17">
        <v>0</v>
      </c>
      <c r="AM215" s="17">
        <v>0</v>
      </c>
      <c r="AN215" s="17">
        <v>0</v>
      </c>
      <c r="AO215" s="17">
        <v>0</v>
      </c>
      <c r="AP215" s="17">
        <v>0</v>
      </c>
      <c r="AQ215" s="17">
        <v>0</v>
      </c>
      <c r="AR215" s="17">
        <v>0</v>
      </c>
      <c r="AS215" s="17">
        <v>0</v>
      </c>
      <c r="AT215" s="17">
        <v>0</v>
      </c>
      <c r="AU215" s="17">
        <v>0</v>
      </c>
      <c r="AV215" s="17">
        <v>0</v>
      </c>
      <c r="AW215" s="17">
        <v>0</v>
      </c>
      <c r="AX215" s="17">
        <v>0</v>
      </c>
      <c r="AY215" s="17">
        <v>0</v>
      </c>
      <c r="AZ215" s="17">
        <v>0</v>
      </c>
      <c r="BA215" s="17">
        <v>0</v>
      </c>
      <c r="BB215" s="17">
        <v>0</v>
      </c>
      <c r="BC215" s="17">
        <v>0</v>
      </c>
      <c r="BD215" s="17">
        <v>0</v>
      </c>
      <c r="BE215" s="17">
        <v>0</v>
      </c>
      <c r="BF215" s="17">
        <v>0</v>
      </c>
      <c r="BG215" s="17">
        <v>0</v>
      </c>
      <c r="BH215" s="17">
        <v>0</v>
      </c>
      <c r="BI215" s="17">
        <v>0</v>
      </c>
      <c r="BJ215" s="17">
        <v>0</v>
      </c>
      <c r="BK215" s="17">
        <v>0</v>
      </c>
      <c r="BL215" s="17">
        <v>0</v>
      </c>
      <c r="BM215" s="17">
        <v>0</v>
      </c>
      <c r="BN215" s="17">
        <v>0</v>
      </c>
      <c r="BO215" s="17">
        <v>0</v>
      </c>
      <c r="BP215" s="17">
        <v>0</v>
      </c>
      <c r="BQ215" s="17">
        <v>0</v>
      </c>
      <c r="BR215" s="17">
        <v>0</v>
      </c>
      <c r="BS215" s="17">
        <v>0</v>
      </c>
      <c r="BT215" s="17">
        <v>0</v>
      </c>
      <c r="BU215" s="17">
        <v>0</v>
      </c>
      <c r="BV215" s="17">
        <v>0</v>
      </c>
      <c r="BW215" s="17">
        <v>0</v>
      </c>
      <c r="BX215" s="17">
        <v>0</v>
      </c>
      <c r="BY215" s="17">
        <v>0</v>
      </c>
      <c r="BZ215" s="17">
        <v>0</v>
      </c>
      <c r="CA215" s="17">
        <v>0</v>
      </c>
      <c r="CB215" s="17">
        <v>0</v>
      </c>
      <c r="CC215" s="17">
        <v>0</v>
      </c>
      <c r="CD215" s="17">
        <v>0</v>
      </c>
      <c r="CE215" s="17">
        <v>0</v>
      </c>
      <c r="CF215" s="17">
        <v>0</v>
      </c>
      <c r="CG215" s="17">
        <v>0</v>
      </c>
      <c r="CH215" s="17">
        <v>0</v>
      </c>
      <c r="CI215" s="17">
        <v>0</v>
      </c>
      <c r="CJ215" s="17">
        <v>0</v>
      </c>
      <c r="CK215" s="17">
        <v>0</v>
      </c>
      <c r="CL215" s="17">
        <v>0</v>
      </c>
      <c r="CM215" s="17">
        <v>0</v>
      </c>
      <c r="CN215" s="17">
        <v>0</v>
      </c>
      <c r="CO215" s="17">
        <v>0</v>
      </c>
      <c r="CP215" s="17">
        <v>0</v>
      </c>
      <c r="CQ215" s="17">
        <v>0</v>
      </c>
      <c r="CR215" s="17">
        <v>0</v>
      </c>
      <c r="CS215" s="17">
        <v>0</v>
      </c>
      <c r="CT215" s="17">
        <v>0</v>
      </c>
      <c r="CU215" s="17">
        <v>0</v>
      </c>
      <c r="CV215" s="17">
        <v>0</v>
      </c>
      <c r="CW215" s="17">
        <v>0</v>
      </c>
      <c r="CX215" s="17">
        <v>0</v>
      </c>
      <c r="CY215" s="17">
        <v>0</v>
      </c>
      <c r="CZ215" s="17">
        <v>0</v>
      </c>
      <c r="DA215" s="17">
        <v>0</v>
      </c>
      <c r="DB215" s="17">
        <v>0</v>
      </c>
      <c r="DC215" s="17">
        <v>0</v>
      </c>
      <c r="DD215" s="17">
        <v>0</v>
      </c>
      <c r="DE215" s="17">
        <v>0</v>
      </c>
      <c r="DF215" s="17">
        <v>0</v>
      </c>
      <c r="DG215" s="17">
        <v>0</v>
      </c>
      <c r="DH215" s="17">
        <v>0</v>
      </c>
      <c r="DI215" s="17">
        <v>0</v>
      </c>
      <c r="DJ215" s="17">
        <v>0</v>
      </c>
      <c r="DK215" s="17">
        <v>0</v>
      </c>
      <c r="DL215" s="17">
        <v>0</v>
      </c>
      <c r="DM215" s="17">
        <v>0</v>
      </c>
      <c r="DN215" s="17">
        <v>0</v>
      </c>
      <c r="DO215" s="17">
        <v>0</v>
      </c>
      <c r="DP215" s="17">
        <v>0</v>
      </c>
      <c r="DQ215" s="17">
        <v>0</v>
      </c>
      <c r="DR215" s="17">
        <v>0</v>
      </c>
      <c r="DS215" s="17">
        <v>0</v>
      </c>
      <c r="DT215" s="17">
        <v>0</v>
      </c>
      <c r="DU215" s="17">
        <v>0</v>
      </c>
      <c r="DV215" s="17">
        <v>0</v>
      </c>
      <c r="DW215" s="17">
        <v>0</v>
      </c>
      <c r="DX215" s="17">
        <v>0</v>
      </c>
      <c r="DY215" s="17">
        <v>0</v>
      </c>
      <c r="DZ215" s="17">
        <v>0</v>
      </c>
      <c r="EA215" s="17">
        <v>0</v>
      </c>
      <c r="EB215" s="17">
        <v>0</v>
      </c>
      <c r="EC215" s="17">
        <v>0</v>
      </c>
      <c r="ED215" s="17">
        <v>0</v>
      </c>
      <c r="EE215" s="17">
        <v>0</v>
      </c>
      <c r="EF215" s="17">
        <v>0</v>
      </c>
      <c r="EG215" s="17">
        <v>0</v>
      </c>
      <c r="EH215" s="17">
        <v>0</v>
      </c>
      <c r="EI215" s="17">
        <v>0</v>
      </c>
      <c r="EJ215" s="17">
        <v>0</v>
      </c>
      <c r="EK215" s="17">
        <v>0</v>
      </c>
      <c r="EL215" s="17">
        <v>0</v>
      </c>
      <c r="EM215" s="17">
        <v>0</v>
      </c>
      <c r="EN215" s="17">
        <v>0</v>
      </c>
      <c r="EO215" s="17">
        <v>0</v>
      </c>
      <c r="EP215" s="17">
        <v>0</v>
      </c>
      <c r="EQ215" s="17">
        <v>0</v>
      </c>
      <c r="ER215" s="17">
        <v>0</v>
      </c>
      <c r="ES215" s="17">
        <v>0</v>
      </c>
      <c r="ET215" s="17">
        <v>0</v>
      </c>
      <c r="EU215" s="17">
        <v>0</v>
      </c>
      <c r="EV215" s="17">
        <v>0</v>
      </c>
      <c r="EW215" s="17">
        <v>0</v>
      </c>
      <c r="EX215" s="17">
        <v>0</v>
      </c>
      <c r="EY215" s="17">
        <v>0</v>
      </c>
      <c r="EZ215" s="17">
        <v>0</v>
      </c>
      <c r="FA215" s="17">
        <v>0</v>
      </c>
      <c r="FB215" s="17">
        <v>0</v>
      </c>
      <c r="FC215" s="17">
        <v>0</v>
      </c>
      <c r="FD215" s="17">
        <v>0</v>
      </c>
      <c r="FE215" s="17">
        <v>0</v>
      </c>
      <c r="FF215" s="17">
        <v>0</v>
      </c>
      <c r="FG215" s="17">
        <v>0</v>
      </c>
      <c r="FH215" s="17">
        <v>0</v>
      </c>
      <c r="FI215" s="17">
        <v>0</v>
      </c>
      <c r="FJ215" s="17">
        <v>0</v>
      </c>
      <c r="FK215" s="17">
        <v>0</v>
      </c>
      <c r="FL215" s="17">
        <v>0</v>
      </c>
      <c r="FM215" s="17">
        <v>0</v>
      </c>
      <c r="FN215" s="17">
        <v>0</v>
      </c>
      <c r="FO215" s="17">
        <v>0</v>
      </c>
      <c r="FP215" s="17">
        <v>0</v>
      </c>
      <c r="FQ215" s="17">
        <v>0</v>
      </c>
      <c r="FR215" s="17">
        <v>0</v>
      </c>
      <c r="FS215" s="17">
        <v>0</v>
      </c>
      <c r="FT215" s="17">
        <v>0</v>
      </c>
      <c r="FU215" s="17">
        <v>0</v>
      </c>
      <c r="FV215" s="17">
        <v>0</v>
      </c>
      <c r="FW215" s="17">
        <v>0</v>
      </c>
      <c r="FX215" s="17">
        <v>0</v>
      </c>
      <c r="FY215" s="17">
        <v>0</v>
      </c>
      <c r="FZ215" s="17">
        <v>0</v>
      </c>
      <c r="GA215" s="17">
        <v>0</v>
      </c>
      <c r="GB215" s="17">
        <v>0</v>
      </c>
      <c r="GC215" s="17">
        <v>0</v>
      </c>
      <c r="GD215" s="17">
        <v>0</v>
      </c>
      <c r="GE215" s="17">
        <v>0</v>
      </c>
      <c r="GF215" s="17">
        <v>0</v>
      </c>
      <c r="GG215" s="17">
        <v>0</v>
      </c>
      <c r="GH215" s="17">
        <v>0</v>
      </c>
      <c r="GI215" s="17">
        <v>0</v>
      </c>
      <c r="GJ215" s="17">
        <v>0</v>
      </c>
      <c r="GK215" s="17">
        <v>0</v>
      </c>
      <c r="GL215" s="17">
        <v>0</v>
      </c>
      <c r="GM215" s="17">
        <v>0</v>
      </c>
      <c r="GN215" s="17">
        <v>0</v>
      </c>
      <c r="GO215" s="17">
        <v>0</v>
      </c>
      <c r="GP215" s="17">
        <v>0</v>
      </c>
      <c r="GQ215" s="17">
        <v>0</v>
      </c>
      <c r="GR215" s="17">
        <v>0</v>
      </c>
      <c r="GS215" s="17">
        <v>0</v>
      </c>
      <c r="GT215" s="17">
        <v>0</v>
      </c>
      <c r="GU215" s="17">
        <v>0</v>
      </c>
      <c r="GV215" s="17">
        <v>0</v>
      </c>
      <c r="GW215" s="17">
        <v>0</v>
      </c>
      <c r="GX215" s="17">
        <v>0</v>
      </c>
      <c r="GY215" s="17">
        <v>0</v>
      </c>
      <c r="GZ215" s="17">
        <v>0</v>
      </c>
      <c r="HA215" s="17">
        <v>0</v>
      </c>
      <c r="HB215" s="17">
        <v>0</v>
      </c>
      <c r="HC215" s="17">
        <v>0</v>
      </c>
      <c r="HD215" s="17">
        <v>0</v>
      </c>
      <c r="HE215" s="17">
        <v>0</v>
      </c>
      <c r="HF215" s="17">
        <v>0</v>
      </c>
      <c r="HG215" s="17">
        <v>0</v>
      </c>
      <c r="HH215" s="17">
        <v>0</v>
      </c>
      <c r="HI215" s="17">
        <v>0</v>
      </c>
      <c r="HJ215" s="17">
        <v>0</v>
      </c>
      <c r="HK215" s="17">
        <v>0</v>
      </c>
      <c r="HL215" s="17">
        <v>0</v>
      </c>
      <c r="HM215" s="17">
        <v>0</v>
      </c>
      <c r="HN215" s="17">
        <v>0</v>
      </c>
      <c r="HO215" s="17">
        <v>0</v>
      </c>
      <c r="HP215" s="17">
        <v>0</v>
      </c>
      <c r="HQ215" s="17">
        <v>0</v>
      </c>
      <c r="HR215" s="17">
        <v>0</v>
      </c>
      <c r="HS215" s="17">
        <v>0</v>
      </c>
      <c r="HT215" s="17">
        <v>0</v>
      </c>
      <c r="HU215" s="17">
        <v>0</v>
      </c>
      <c r="HV215" s="17">
        <v>0</v>
      </c>
      <c r="HW215" s="17">
        <v>0</v>
      </c>
      <c r="HX215" s="17">
        <v>0</v>
      </c>
      <c r="HY215" s="17">
        <v>0</v>
      </c>
      <c r="HZ215" s="17">
        <v>0</v>
      </c>
      <c r="IA215" s="17">
        <v>0</v>
      </c>
      <c r="IB215" s="17">
        <v>0</v>
      </c>
      <c r="IC215" s="17">
        <v>0</v>
      </c>
      <c r="ID215" s="17">
        <v>0</v>
      </c>
      <c r="IE215" s="17">
        <v>0</v>
      </c>
      <c r="IF215" s="17">
        <v>0</v>
      </c>
      <c r="IG215" s="17">
        <v>0</v>
      </c>
      <c r="IH215" s="17">
        <v>0</v>
      </c>
      <c r="II215" s="17">
        <v>0</v>
      </c>
      <c r="IJ215" s="17">
        <v>0</v>
      </c>
      <c r="IK215" s="17">
        <v>0</v>
      </c>
      <c r="IL215" s="17">
        <v>0</v>
      </c>
      <c r="IM215" s="17">
        <v>0</v>
      </c>
      <c r="IN215" s="17">
        <v>0</v>
      </c>
      <c r="IO215" s="17">
        <v>0</v>
      </c>
      <c r="IP215" s="17">
        <v>0</v>
      </c>
      <c r="IQ215" s="17">
        <v>0</v>
      </c>
      <c r="IR215" s="17">
        <v>0</v>
      </c>
      <c r="IS215" s="17">
        <v>0</v>
      </c>
      <c r="IT215" s="17">
        <v>0</v>
      </c>
      <c r="IU215" s="17">
        <v>0</v>
      </c>
      <c r="IV215" s="17">
        <v>0</v>
      </c>
      <c r="IW215" s="17">
        <v>0</v>
      </c>
      <c r="IX215" s="17">
        <v>0</v>
      </c>
      <c r="IY215" s="17">
        <v>0</v>
      </c>
      <c r="IZ215" s="17">
        <v>0</v>
      </c>
      <c r="JA215" s="17">
        <v>0</v>
      </c>
      <c r="JB215" s="17">
        <v>0</v>
      </c>
      <c r="JC215" s="17">
        <v>0</v>
      </c>
      <c r="JD215" s="17">
        <v>0</v>
      </c>
      <c r="JE215" s="17">
        <v>0</v>
      </c>
      <c r="JF215" s="17">
        <v>0</v>
      </c>
      <c r="JG215" s="17">
        <v>0</v>
      </c>
      <c r="JH215" s="17">
        <v>0</v>
      </c>
      <c r="JI215" s="17">
        <v>0</v>
      </c>
      <c r="JJ215" s="17">
        <v>0</v>
      </c>
      <c r="JK215" s="17">
        <v>0</v>
      </c>
      <c r="JL215" s="17">
        <v>0</v>
      </c>
      <c r="JM215" s="17">
        <v>0</v>
      </c>
      <c r="JN215" s="17">
        <v>0</v>
      </c>
      <c r="JO215" s="17">
        <v>0</v>
      </c>
      <c r="JP215" s="17">
        <v>0</v>
      </c>
      <c r="JQ215" s="17">
        <v>0</v>
      </c>
      <c r="JR215" s="17">
        <v>0</v>
      </c>
      <c r="JS215" s="17">
        <v>0</v>
      </c>
      <c r="JT215" s="17">
        <v>0</v>
      </c>
      <c r="JU215" s="17">
        <v>0</v>
      </c>
      <c r="JV215" s="17">
        <v>0</v>
      </c>
      <c r="JW215" s="17">
        <v>0</v>
      </c>
      <c r="JX215" s="17">
        <v>0</v>
      </c>
      <c r="JY215" s="17">
        <v>0</v>
      </c>
    </row>
    <row r="216" spans="1:285" x14ac:dyDescent="0.15">
      <c r="A216" s="17" t="s">
        <v>694</v>
      </c>
      <c r="B216" s="17" t="s">
        <v>695</v>
      </c>
      <c r="C216" s="17">
        <v>0</v>
      </c>
      <c r="D216" s="17">
        <v>0</v>
      </c>
      <c r="E216" s="17">
        <v>0</v>
      </c>
      <c r="F216" s="17">
        <v>0</v>
      </c>
      <c r="G216" s="17">
        <v>0</v>
      </c>
      <c r="H216" s="17">
        <v>0</v>
      </c>
      <c r="I216" s="17">
        <v>35.6</v>
      </c>
      <c r="J216" s="17">
        <v>35.6</v>
      </c>
      <c r="K216" s="17">
        <v>35.6</v>
      </c>
      <c r="L216" s="17">
        <v>35.6</v>
      </c>
      <c r="M216" s="17">
        <v>35.6</v>
      </c>
      <c r="N216" s="17">
        <v>35.700000000000003</v>
      </c>
      <c r="O216" s="17">
        <v>36.26</v>
      </c>
      <c r="P216" s="17">
        <v>35.96</v>
      </c>
      <c r="Q216" s="17">
        <v>36</v>
      </c>
      <c r="R216" s="17">
        <v>36.020000000000003</v>
      </c>
      <c r="S216" s="17">
        <v>35.72</v>
      </c>
      <c r="T216" s="17">
        <v>35.5</v>
      </c>
      <c r="U216" s="17">
        <v>35.19</v>
      </c>
      <c r="V216" s="17">
        <v>35.36</v>
      </c>
      <c r="W216" s="17">
        <v>35.68</v>
      </c>
      <c r="X216" s="17">
        <v>35.51</v>
      </c>
      <c r="Y216" s="17">
        <v>35.36</v>
      </c>
      <c r="Z216" s="17">
        <v>35.4</v>
      </c>
      <c r="AA216" s="17">
        <v>35.369999999999997</v>
      </c>
      <c r="AB216" s="17">
        <v>0</v>
      </c>
      <c r="AC216" s="17">
        <v>0</v>
      </c>
      <c r="AD216" s="17">
        <v>0</v>
      </c>
      <c r="AE216" s="17">
        <v>0</v>
      </c>
      <c r="AF216" s="17">
        <v>0</v>
      </c>
      <c r="AG216" s="17">
        <v>0</v>
      </c>
      <c r="AH216" s="17">
        <v>0</v>
      </c>
      <c r="AI216" s="17">
        <v>0</v>
      </c>
      <c r="AJ216" s="17">
        <v>0</v>
      </c>
      <c r="AK216" s="17">
        <v>0</v>
      </c>
      <c r="AL216" s="17">
        <v>0</v>
      </c>
      <c r="AM216" s="17">
        <v>0</v>
      </c>
      <c r="AN216" s="17">
        <v>0</v>
      </c>
      <c r="AO216" s="17">
        <v>0</v>
      </c>
      <c r="AP216" s="17">
        <v>0</v>
      </c>
      <c r="AQ216" s="17">
        <v>0</v>
      </c>
      <c r="AR216" s="17">
        <v>0</v>
      </c>
      <c r="AS216" s="17">
        <v>0</v>
      </c>
      <c r="AT216" s="17">
        <v>0</v>
      </c>
      <c r="AU216" s="17">
        <v>0</v>
      </c>
      <c r="AV216" s="17">
        <v>0</v>
      </c>
      <c r="AW216" s="17">
        <v>0</v>
      </c>
      <c r="AX216" s="17">
        <v>0</v>
      </c>
      <c r="AY216" s="17">
        <v>0</v>
      </c>
      <c r="AZ216" s="17">
        <v>0</v>
      </c>
      <c r="BA216" s="17">
        <v>0</v>
      </c>
      <c r="BB216" s="17">
        <v>0</v>
      </c>
      <c r="BC216" s="17">
        <v>0</v>
      </c>
      <c r="BD216" s="17">
        <v>0</v>
      </c>
      <c r="BE216" s="17">
        <v>0</v>
      </c>
      <c r="BF216" s="17">
        <v>0</v>
      </c>
      <c r="BG216" s="17">
        <v>0</v>
      </c>
      <c r="BH216" s="17">
        <v>0</v>
      </c>
      <c r="BI216" s="17">
        <v>0</v>
      </c>
      <c r="BJ216" s="17">
        <v>0</v>
      </c>
      <c r="BK216" s="17">
        <v>0</v>
      </c>
      <c r="BL216" s="17">
        <v>0</v>
      </c>
      <c r="BM216" s="17">
        <v>0</v>
      </c>
      <c r="BN216" s="17">
        <v>0</v>
      </c>
      <c r="BO216" s="17">
        <v>0</v>
      </c>
      <c r="BP216" s="17">
        <v>0</v>
      </c>
      <c r="BQ216" s="17">
        <v>0</v>
      </c>
      <c r="BR216" s="17">
        <v>0</v>
      </c>
      <c r="BS216" s="17">
        <v>0</v>
      </c>
      <c r="BT216" s="17">
        <v>0</v>
      </c>
      <c r="BU216" s="17">
        <v>0</v>
      </c>
      <c r="BV216" s="17">
        <v>0</v>
      </c>
      <c r="BW216" s="17">
        <v>0</v>
      </c>
      <c r="BX216" s="17">
        <v>0</v>
      </c>
      <c r="BY216" s="17">
        <v>0</v>
      </c>
      <c r="BZ216" s="17">
        <v>0</v>
      </c>
      <c r="CA216" s="17">
        <v>0</v>
      </c>
      <c r="CB216" s="17">
        <v>0</v>
      </c>
      <c r="CC216" s="17">
        <v>0</v>
      </c>
      <c r="CD216" s="17">
        <v>0</v>
      </c>
      <c r="CE216" s="17">
        <v>0</v>
      </c>
      <c r="CF216" s="17">
        <v>0</v>
      </c>
      <c r="CG216" s="17">
        <v>0</v>
      </c>
      <c r="CH216" s="17">
        <v>0</v>
      </c>
      <c r="CI216" s="17">
        <v>0</v>
      </c>
      <c r="CJ216" s="17">
        <v>0</v>
      </c>
      <c r="CK216" s="17">
        <v>0</v>
      </c>
      <c r="CL216" s="17">
        <v>0</v>
      </c>
      <c r="CM216" s="17">
        <v>0</v>
      </c>
      <c r="CN216" s="17">
        <v>0</v>
      </c>
      <c r="CO216" s="17">
        <v>0</v>
      </c>
      <c r="CP216" s="17">
        <v>0</v>
      </c>
      <c r="CQ216" s="17">
        <v>0</v>
      </c>
      <c r="CR216" s="17">
        <v>0</v>
      </c>
      <c r="CS216" s="17">
        <v>0</v>
      </c>
      <c r="CT216" s="17">
        <v>0</v>
      </c>
      <c r="CU216" s="17">
        <v>0</v>
      </c>
      <c r="CV216" s="17">
        <v>0</v>
      </c>
      <c r="CW216" s="17">
        <v>0</v>
      </c>
      <c r="CX216" s="17">
        <v>0</v>
      </c>
      <c r="CY216" s="17">
        <v>0</v>
      </c>
      <c r="CZ216" s="17">
        <v>0</v>
      </c>
      <c r="DA216" s="17">
        <v>0</v>
      </c>
      <c r="DB216" s="17">
        <v>0</v>
      </c>
      <c r="DC216" s="17">
        <v>0</v>
      </c>
      <c r="DD216" s="17">
        <v>0</v>
      </c>
      <c r="DE216" s="17">
        <v>0</v>
      </c>
      <c r="DF216" s="17">
        <v>0</v>
      </c>
      <c r="DG216" s="17">
        <v>0</v>
      </c>
      <c r="DH216" s="17">
        <v>0</v>
      </c>
      <c r="DI216" s="17">
        <v>0</v>
      </c>
      <c r="DJ216" s="17">
        <v>0</v>
      </c>
      <c r="DK216" s="17">
        <v>0</v>
      </c>
      <c r="DL216" s="17">
        <v>0</v>
      </c>
      <c r="DM216" s="17">
        <v>0</v>
      </c>
      <c r="DN216" s="17">
        <v>0</v>
      </c>
      <c r="DO216" s="17">
        <v>0</v>
      </c>
      <c r="DP216" s="17">
        <v>0</v>
      </c>
      <c r="DQ216" s="17">
        <v>0</v>
      </c>
      <c r="DR216" s="17">
        <v>0</v>
      </c>
      <c r="DS216" s="17">
        <v>0</v>
      </c>
      <c r="DT216" s="17">
        <v>0</v>
      </c>
      <c r="DU216" s="17">
        <v>0</v>
      </c>
      <c r="DV216" s="17">
        <v>0</v>
      </c>
      <c r="DW216" s="17">
        <v>0</v>
      </c>
      <c r="DX216" s="17">
        <v>0</v>
      </c>
      <c r="DY216" s="17">
        <v>0</v>
      </c>
      <c r="DZ216" s="17">
        <v>0</v>
      </c>
      <c r="EA216" s="17">
        <v>0</v>
      </c>
      <c r="EB216" s="17">
        <v>0</v>
      </c>
      <c r="EC216" s="17">
        <v>0</v>
      </c>
      <c r="ED216" s="17">
        <v>0</v>
      </c>
      <c r="EE216" s="17">
        <v>0</v>
      </c>
      <c r="EF216" s="17">
        <v>0</v>
      </c>
      <c r="EG216" s="17">
        <v>0</v>
      </c>
      <c r="EH216" s="17">
        <v>0</v>
      </c>
      <c r="EI216" s="17">
        <v>0</v>
      </c>
      <c r="EJ216" s="17">
        <v>0</v>
      </c>
      <c r="EK216" s="17">
        <v>0</v>
      </c>
      <c r="EL216" s="17">
        <v>0</v>
      </c>
      <c r="EM216" s="17">
        <v>0</v>
      </c>
      <c r="EN216" s="17">
        <v>0</v>
      </c>
      <c r="EO216" s="17">
        <v>0</v>
      </c>
      <c r="EP216" s="17">
        <v>0</v>
      </c>
      <c r="EQ216" s="17">
        <v>0</v>
      </c>
      <c r="ER216" s="17">
        <v>0</v>
      </c>
      <c r="ES216" s="17">
        <v>0</v>
      </c>
      <c r="ET216" s="17">
        <v>0</v>
      </c>
      <c r="EU216" s="17">
        <v>0</v>
      </c>
      <c r="EV216" s="17">
        <v>0</v>
      </c>
      <c r="EW216" s="17">
        <v>0</v>
      </c>
      <c r="EX216" s="17">
        <v>0</v>
      </c>
      <c r="EY216" s="17">
        <v>0</v>
      </c>
      <c r="EZ216" s="17">
        <v>0</v>
      </c>
      <c r="FA216" s="17">
        <v>0</v>
      </c>
      <c r="FB216" s="17">
        <v>0</v>
      </c>
      <c r="FC216" s="17">
        <v>0</v>
      </c>
      <c r="FD216" s="17">
        <v>0</v>
      </c>
      <c r="FE216" s="17">
        <v>0</v>
      </c>
      <c r="FF216" s="17">
        <v>0</v>
      </c>
      <c r="FG216" s="17">
        <v>0</v>
      </c>
      <c r="FH216" s="17">
        <v>0</v>
      </c>
      <c r="FI216" s="17">
        <v>0</v>
      </c>
      <c r="FJ216" s="17">
        <v>0</v>
      </c>
      <c r="FK216" s="17">
        <v>0</v>
      </c>
      <c r="FL216" s="17">
        <v>0</v>
      </c>
      <c r="FM216" s="17">
        <v>0</v>
      </c>
      <c r="FN216" s="17">
        <v>0</v>
      </c>
      <c r="FO216" s="17">
        <v>0</v>
      </c>
      <c r="FP216" s="17">
        <v>0</v>
      </c>
      <c r="FQ216" s="17">
        <v>0</v>
      </c>
      <c r="FR216" s="17">
        <v>0</v>
      </c>
      <c r="FS216" s="17">
        <v>0</v>
      </c>
      <c r="FT216" s="17">
        <v>0</v>
      </c>
      <c r="FU216" s="17">
        <v>0</v>
      </c>
      <c r="FV216" s="17">
        <v>0</v>
      </c>
      <c r="FW216" s="17">
        <v>0</v>
      </c>
      <c r="FX216" s="17">
        <v>0</v>
      </c>
      <c r="FY216" s="17">
        <v>0</v>
      </c>
      <c r="FZ216" s="17">
        <v>0</v>
      </c>
      <c r="GA216" s="17">
        <v>0</v>
      </c>
      <c r="GB216" s="17">
        <v>0</v>
      </c>
      <c r="GC216" s="17">
        <v>0</v>
      </c>
      <c r="GD216" s="17">
        <v>0</v>
      </c>
      <c r="GE216" s="17">
        <v>0</v>
      </c>
      <c r="GF216" s="17">
        <v>0</v>
      </c>
      <c r="GG216" s="17">
        <v>0</v>
      </c>
      <c r="GH216" s="17">
        <v>0</v>
      </c>
      <c r="GI216" s="17">
        <v>0</v>
      </c>
      <c r="GJ216" s="17">
        <v>0</v>
      </c>
      <c r="GK216" s="17">
        <v>0</v>
      </c>
      <c r="GL216" s="17">
        <v>0</v>
      </c>
      <c r="GM216" s="17">
        <v>0</v>
      </c>
      <c r="GN216" s="17">
        <v>0</v>
      </c>
      <c r="GO216" s="17">
        <v>0</v>
      </c>
      <c r="GP216" s="17">
        <v>0</v>
      </c>
      <c r="GQ216" s="17">
        <v>0</v>
      </c>
      <c r="GR216" s="17">
        <v>0</v>
      </c>
      <c r="GS216" s="17">
        <v>0</v>
      </c>
      <c r="GT216" s="17">
        <v>0</v>
      </c>
      <c r="GU216" s="17">
        <v>0</v>
      </c>
      <c r="GV216" s="17">
        <v>0</v>
      </c>
      <c r="GW216" s="17">
        <v>0</v>
      </c>
      <c r="GX216" s="17">
        <v>0</v>
      </c>
      <c r="GY216" s="17">
        <v>0</v>
      </c>
      <c r="GZ216" s="17">
        <v>0</v>
      </c>
      <c r="HA216" s="17">
        <v>0</v>
      </c>
      <c r="HB216" s="17">
        <v>0</v>
      </c>
      <c r="HC216" s="17">
        <v>0</v>
      </c>
      <c r="HD216" s="17">
        <v>0</v>
      </c>
      <c r="HE216" s="17">
        <v>0</v>
      </c>
      <c r="HF216" s="17">
        <v>0</v>
      </c>
      <c r="HG216" s="17">
        <v>0</v>
      </c>
      <c r="HH216" s="17">
        <v>0</v>
      </c>
      <c r="HI216" s="17">
        <v>0</v>
      </c>
      <c r="HJ216" s="17">
        <v>0</v>
      </c>
      <c r="HK216" s="17">
        <v>0</v>
      </c>
      <c r="HL216" s="17">
        <v>0</v>
      </c>
      <c r="HM216" s="17">
        <v>0</v>
      </c>
      <c r="HN216" s="17">
        <v>0</v>
      </c>
      <c r="HO216" s="17">
        <v>0</v>
      </c>
      <c r="HP216" s="17">
        <v>0</v>
      </c>
      <c r="HQ216" s="17">
        <v>0</v>
      </c>
      <c r="HR216" s="17">
        <v>0</v>
      </c>
      <c r="HS216" s="17">
        <v>0</v>
      </c>
      <c r="HT216" s="17">
        <v>0</v>
      </c>
      <c r="HU216" s="17">
        <v>0</v>
      </c>
      <c r="HV216" s="17">
        <v>0</v>
      </c>
      <c r="HW216" s="17">
        <v>0</v>
      </c>
      <c r="HX216" s="17">
        <v>0</v>
      </c>
      <c r="HY216" s="17">
        <v>0</v>
      </c>
      <c r="HZ216" s="17">
        <v>0</v>
      </c>
      <c r="IA216" s="17">
        <v>0</v>
      </c>
      <c r="IB216" s="17">
        <v>0</v>
      </c>
      <c r="IC216" s="17">
        <v>0</v>
      </c>
      <c r="ID216" s="17">
        <v>0</v>
      </c>
      <c r="IE216" s="17">
        <v>0</v>
      </c>
      <c r="IF216" s="17">
        <v>0</v>
      </c>
      <c r="IG216" s="17">
        <v>0</v>
      </c>
      <c r="IH216" s="17">
        <v>0</v>
      </c>
      <c r="II216" s="17">
        <v>0</v>
      </c>
      <c r="IJ216" s="17">
        <v>0</v>
      </c>
      <c r="IK216" s="17">
        <v>0</v>
      </c>
      <c r="IL216" s="17">
        <v>0</v>
      </c>
      <c r="IM216" s="17">
        <v>0</v>
      </c>
      <c r="IN216" s="17">
        <v>0</v>
      </c>
      <c r="IO216" s="17">
        <v>0</v>
      </c>
      <c r="IP216" s="17">
        <v>0</v>
      </c>
      <c r="IQ216" s="17">
        <v>0</v>
      </c>
      <c r="IR216" s="17">
        <v>0</v>
      </c>
      <c r="IS216" s="17">
        <v>0</v>
      </c>
      <c r="IT216" s="17">
        <v>0</v>
      </c>
      <c r="IU216" s="17">
        <v>0</v>
      </c>
      <c r="IV216" s="17">
        <v>0</v>
      </c>
      <c r="IW216" s="17">
        <v>0</v>
      </c>
      <c r="IX216" s="17">
        <v>0</v>
      </c>
      <c r="IY216" s="17">
        <v>0</v>
      </c>
      <c r="IZ216" s="17">
        <v>0</v>
      </c>
      <c r="JA216" s="17">
        <v>0</v>
      </c>
      <c r="JB216" s="17">
        <v>0</v>
      </c>
      <c r="JC216" s="17">
        <v>0</v>
      </c>
      <c r="JD216" s="17">
        <v>0</v>
      </c>
      <c r="JE216" s="17">
        <v>0</v>
      </c>
      <c r="JF216" s="17">
        <v>0</v>
      </c>
      <c r="JG216" s="17">
        <v>0</v>
      </c>
      <c r="JH216" s="17">
        <v>0</v>
      </c>
      <c r="JI216" s="17">
        <v>0</v>
      </c>
      <c r="JJ216" s="17">
        <v>0</v>
      </c>
      <c r="JK216" s="17">
        <v>0</v>
      </c>
      <c r="JL216" s="17">
        <v>0</v>
      </c>
      <c r="JM216" s="17">
        <v>0</v>
      </c>
      <c r="JN216" s="17">
        <v>0</v>
      </c>
      <c r="JO216" s="17">
        <v>0</v>
      </c>
      <c r="JP216" s="17">
        <v>0</v>
      </c>
      <c r="JQ216" s="17">
        <v>0</v>
      </c>
      <c r="JR216" s="17">
        <v>0</v>
      </c>
      <c r="JS216" s="17">
        <v>0</v>
      </c>
      <c r="JT216" s="17">
        <v>0</v>
      </c>
      <c r="JU216" s="17">
        <v>0</v>
      </c>
      <c r="JV216" s="17">
        <v>0</v>
      </c>
      <c r="JW216" s="17">
        <v>0</v>
      </c>
      <c r="JX216" s="17">
        <v>0</v>
      </c>
      <c r="JY216" s="17">
        <v>0</v>
      </c>
    </row>
    <row r="217" spans="1:285" x14ac:dyDescent="0.15">
      <c r="A217" s="17" t="s">
        <v>168</v>
      </c>
      <c r="B217" s="17" t="s">
        <v>169</v>
      </c>
      <c r="C217" s="17">
        <v>0</v>
      </c>
      <c r="D217" s="17">
        <v>0</v>
      </c>
      <c r="E217" s="17">
        <v>0</v>
      </c>
      <c r="F217" s="17">
        <v>0</v>
      </c>
      <c r="G217" s="17">
        <v>0</v>
      </c>
      <c r="H217" s="17">
        <v>0</v>
      </c>
      <c r="I217" s="17">
        <v>15.61</v>
      </c>
      <c r="J217" s="17">
        <v>15.61</v>
      </c>
      <c r="K217" s="17">
        <v>15.61</v>
      </c>
      <c r="L217" s="17">
        <v>15.61</v>
      </c>
      <c r="M217" s="17">
        <v>15.61</v>
      </c>
      <c r="N217" s="17">
        <v>15.7</v>
      </c>
      <c r="O217" s="17">
        <v>15.67</v>
      </c>
      <c r="P217" s="17">
        <v>15.68</v>
      </c>
      <c r="Q217" s="17">
        <v>15.65</v>
      </c>
      <c r="R217" s="17">
        <v>15.64</v>
      </c>
      <c r="S217" s="17">
        <v>15.65</v>
      </c>
      <c r="T217" s="17">
        <v>15.64</v>
      </c>
      <c r="U217" s="17">
        <v>15.63</v>
      </c>
      <c r="V217" s="17">
        <v>15.62</v>
      </c>
      <c r="W217" s="17">
        <v>15.63</v>
      </c>
      <c r="X217" s="17">
        <v>15.63</v>
      </c>
      <c r="Y217" s="17">
        <v>15.62</v>
      </c>
      <c r="Z217" s="17">
        <v>15.63</v>
      </c>
      <c r="AA217" s="17">
        <v>15.6</v>
      </c>
      <c r="AB217" s="17">
        <v>0</v>
      </c>
      <c r="AC217" s="17">
        <v>0</v>
      </c>
      <c r="AD217" s="17">
        <v>0</v>
      </c>
      <c r="AE217" s="17">
        <v>0</v>
      </c>
      <c r="AF217" s="17">
        <v>0</v>
      </c>
      <c r="AG217" s="17">
        <v>0</v>
      </c>
      <c r="AH217" s="17">
        <v>0</v>
      </c>
      <c r="AI217" s="17">
        <v>0</v>
      </c>
      <c r="AJ217" s="17">
        <v>0</v>
      </c>
      <c r="AK217" s="17">
        <v>0</v>
      </c>
      <c r="AL217" s="17">
        <v>0</v>
      </c>
      <c r="AM217" s="17">
        <v>0</v>
      </c>
      <c r="AN217" s="17">
        <v>0</v>
      </c>
      <c r="AO217" s="17">
        <v>0</v>
      </c>
      <c r="AP217" s="17">
        <v>0</v>
      </c>
      <c r="AQ217" s="17">
        <v>0</v>
      </c>
      <c r="AR217" s="17">
        <v>0</v>
      </c>
      <c r="AS217" s="17">
        <v>0</v>
      </c>
      <c r="AT217" s="17">
        <v>0</v>
      </c>
      <c r="AU217" s="17">
        <v>0</v>
      </c>
      <c r="AV217" s="17">
        <v>0</v>
      </c>
      <c r="AW217" s="17">
        <v>0</v>
      </c>
      <c r="AX217" s="17">
        <v>0</v>
      </c>
      <c r="AY217" s="17">
        <v>0</v>
      </c>
      <c r="AZ217" s="17">
        <v>0</v>
      </c>
      <c r="BA217" s="17">
        <v>0</v>
      </c>
      <c r="BB217" s="17">
        <v>0</v>
      </c>
      <c r="BC217" s="17">
        <v>0</v>
      </c>
      <c r="BD217" s="17">
        <v>0</v>
      </c>
      <c r="BE217" s="17">
        <v>0</v>
      </c>
      <c r="BF217" s="17">
        <v>0</v>
      </c>
      <c r="BG217" s="17">
        <v>0</v>
      </c>
      <c r="BH217" s="17">
        <v>0</v>
      </c>
      <c r="BI217" s="17">
        <v>0</v>
      </c>
      <c r="BJ217" s="17">
        <v>0</v>
      </c>
      <c r="BK217" s="17">
        <v>0</v>
      </c>
      <c r="BL217" s="17">
        <v>0</v>
      </c>
      <c r="BM217" s="17">
        <v>0</v>
      </c>
      <c r="BN217" s="17">
        <v>0</v>
      </c>
      <c r="BO217" s="17">
        <v>0</v>
      </c>
      <c r="BP217" s="17">
        <v>0</v>
      </c>
      <c r="BQ217" s="17">
        <v>0</v>
      </c>
      <c r="BR217" s="17">
        <v>0</v>
      </c>
      <c r="BS217" s="17">
        <v>0</v>
      </c>
      <c r="BT217" s="17">
        <v>0</v>
      </c>
      <c r="BU217" s="17">
        <v>0</v>
      </c>
      <c r="BV217" s="17">
        <v>0</v>
      </c>
      <c r="BW217" s="17">
        <v>0</v>
      </c>
      <c r="BX217" s="17">
        <v>0</v>
      </c>
      <c r="BY217" s="17">
        <v>0</v>
      </c>
      <c r="BZ217" s="17">
        <v>0</v>
      </c>
      <c r="CA217" s="17">
        <v>0</v>
      </c>
      <c r="CB217" s="17">
        <v>0</v>
      </c>
      <c r="CC217" s="17">
        <v>0</v>
      </c>
      <c r="CD217" s="17">
        <v>0</v>
      </c>
      <c r="CE217" s="17">
        <v>0</v>
      </c>
      <c r="CF217" s="17">
        <v>0</v>
      </c>
      <c r="CG217" s="17">
        <v>0</v>
      </c>
      <c r="CH217" s="17">
        <v>0</v>
      </c>
      <c r="CI217" s="17">
        <v>0</v>
      </c>
      <c r="CJ217" s="17">
        <v>0</v>
      </c>
      <c r="CK217" s="17">
        <v>0</v>
      </c>
      <c r="CL217" s="17">
        <v>0</v>
      </c>
      <c r="CM217" s="17">
        <v>0</v>
      </c>
      <c r="CN217" s="17">
        <v>0</v>
      </c>
      <c r="CO217" s="17">
        <v>0</v>
      </c>
      <c r="CP217" s="17">
        <v>0</v>
      </c>
      <c r="CQ217" s="17">
        <v>0</v>
      </c>
      <c r="CR217" s="17">
        <v>0</v>
      </c>
      <c r="CS217" s="17">
        <v>0</v>
      </c>
      <c r="CT217" s="17">
        <v>0</v>
      </c>
      <c r="CU217" s="17">
        <v>0</v>
      </c>
      <c r="CV217" s="17">
        <v>0</v>
      </c>
      <c r="CW217" s="17">
        <v>0</v>
      </c>
      <c r="CX217" s="17">
        <v>0</v>
      </c>
      <c r="CY217" s="17">
        <v>0</v>
      </c>
      <c r="CZ217" s="17">
        <v>0</v>
      </c>
      <c r="DA217" s="17">
        <v>0</v>
      </c>
      <c r="DB217" s="17">
        <v>0</v>
      </c>
      <c r="DC217" s="17">
        <v>0</v>
      </c>
      <c r="DD217" s="17">
        <v>0</v>
      </c>
      <c r="DE217" s="17">
        <v>0</v>
      </c>
      <c r="DF217" s="17">
        <v>0</v>
      </c>
      <c r="DG217" s="17">
        <v>0</v>
      </c>
      <c r="DH217" s="17">
        <v>0</v>
      </c>
      <c r="DI217" s="17">
        <v>0</v>
      </c>
      <c r="DJ217" s="17">
        <v>0</v>
      </c>
      <c r="DK217" s="17">
        <v>0</v>
      </c>
      <c r="DL217" s="17">
        <v>0</v>
      </c>
      <c r="DM217" s="17">
        <v>0</v>
      </c>
      <c r="DN217" s="17">
        <v>0</v>
      </c>
      <c r="DO217" s="17">
        <v>0</v>
      </c>
      <c r="DP217" s="17">
        <v>0</v>
      </c>
      <c r="DQ217" s="17">
        <v>0</v>
      </c>
      <c r="DR217" s="17">
        <v>0</v>
      </c>
      <c r="DS217" s="17">
        <v>0</v>
      </c>
      <c r="DT217" s="17">
        <v>0</v>
      </c>
      <c r="DU217" s="17">
        <v>0</v>
      </c>
      <c r="DV217" s="17">
        <v>0</v>
      </c>
      <c r="DW217" s="17">
        <v>0</v>
      </c>
      <c r="DX217" s="17">
        <v>0</v>
      </c>
      <c r="DY217" s="17">
        <v>0</v>
      </c>
      <c r="DZ217" s="17">
        <v>0</v>
      </c>
      <c r="EA217" s="17">
        <v>0</v>
      </c>
      <c r="EB217" s="17">
        <v>0</v>
      </c>
      <c r="EC217" s="17">
        <v>0</v>
      </c>
      <c r="ED217" s="17">
        <v>0</v>
      </c>
      <c r="EE217" s="17">
        <v>0</v>
      </c>
      <c r="EF217" s="17">
        <v>0</v>
      </c>
      <c r="EG217" s="17">
        <v>0</v>
      </c>
      <c r="EH217" s="17">
        <v>0</v>
      </c>
      <c r="EI217" s="17">
        <v>0</v>
      </c>
      <c r="EJ217" s="17">
        <v>0</v>
      </c>
      <c r="EK217" s="17">
        <v>0</v>
      </c>
      <c r="EL217" s="17">
        <v>0</v>
      </c>
      <c r="EM217" s="17">
        <v>0</v>
      </c>
      <c r="EN217" s="17">
        <v>0</v>
      </c>
      <c r="EO217" s="17">
        <v>0</v>
      </c>
      <c r="EP217" s="17">
        <v>0</v>
      </c>
      <c r="EQ217" s="17">
        <v>0</v>
      </c>
      <c r="ER217" s="17">
        <v>0</v>
      </c>
      <c r="ES217" s="17">
        <v>0</v>
      </c>
      <c r="ET217" s="17">
        <v>0</v>
      </c>
      <c r="EU217" s="17">
        <v>0</v>
      </c>
      <c r="EV217" s="17">
        <v>0</v>
      </c>
      <c r="EW217" s="17">
        <v>0</v>
      </c>
      <c r="EX217" s="17">
        <v>0</v>
      </c>
      <c r="EY217" s="17">
        <v>0</v>
      </c>
      <c r="EZ217" s="17">
        <v>0</v>
      </c>
      <c r="FA217" s="17">
        <v>0</v>
      </c>
      <c r="FB217" s="17">
        <v>0</v>
      </c>
      <c r="FC217" s="17">
        <v>0</v>
      </c>
      <c r="FD217" s="17">
        <v>0</v>
      </c>
      <c r="FE217" s="17">
        <v>0</v>
      </c>
      <c r="FF217" s="17">
        <v>0</v>
      </c>
      <c r="FG217" s="17">
        <v>0</v>
      </c>
      <c r="FH217" s="17">
        <v>0</v>
      </c>
      <c r="FI217" s="17">
        <v>0</v>
      </c>
      <c r="FJ217" s="17">
        <v>0</v>
      </c>
      <c r="FK217" s="17">
        <v>0</v>
      </c>
      <c r="FL217" s="17">
        <v>0</v>
      </c>
      <c r="FM217" s="17">
        <v>0</v>
      </c>
      <c r="FN217" s="17">
        <v>0</v>
      </c>
      <c r="FO217" s="17">
        <v>0</v>
      </c>
      <c r="FP217" s="17">
        <v>0</v>
      </c>
      <c r="FQ217" s="17">
        <v>0</v>
      </c>
      <c r="FR217" s="17">
        <v>0</v>
      </c>
      <c r="FS217" s="17">
        <v>0</v>
      </c>
      <c r="FT217" s="17">
        <v>0</v>
      </c>
      <c r="FU217" s="17">
        <v>0</v>
      </c>
      <c r="FV217" s="17">
        <v>0</v>
      </c>
      <c r="FW217" s="17">
        <v>0</v>
      </c>
      <c r="FX217" s="17">
        <v>0</v>
      </c>
      <c r="FY217" s="17">
        <v>0</v>
      </c>
      <c r="FZ217" s="17">
        <v>0</v>
      </c>
      <c r="GA217" s="17">
        <v>0</v>
      </c>
      <c r="GB217" s="17">
        <v>0</v>
      </c>
      <c r="GC217" s="17">
        <v>0</v>
      </c>
      <c r="GD217" s="17">
        <v>0</v>
      </c>
      <c r="GE217" s="17">
        <v>0</v>
      </c>
      <c r="GF217" s="17">
        <v>0</v>
      </c>
      <c r="GG217" s="17">
        <v>0</v>
      </c>
      <c r="GH217" s="17">
        <v>0</v>
      </c>
      <c r="GI217" s="17">
        <v>0</v>
      </c>
      <c r="GJ217" s="17">
        <v>0</v>
      </c>
      <c r="GK217" s="17">
        <v>0</v>
      </c>
      <c r="GL217" s="17">
        <v>0</v>
      </c>
      <c r="GM217" s="17">
        <v>0</v>
      </c>
      <c r="GN217" s="17">
        <v>0</v>
      </c>
      <c r="GO217" s="17">
        <v>0</v>
      </c>
      <c r="GP217" s="17">
        <v>0</v>
      </c>
      <c r="GQ217" s="17">
        <v>0</v>
      </c>
      <c r="GR217" s="17">
        <v>0</v>
      </c>
      <c r="GS217" s="17">
        <v>0</v>
      </c>
      <c r="GT217" s="17">
        <v>0</v>
      </c>
      <c r="GU217" s="17">
        <v>0</v>
      </c>
      <c r="GV217" s="17">
        <v>0</v>
      </c>
      <c r="GW217" s="17">
        <v>0</v>
      </c>
      <c r="GX217" s="17">
        <v>0</v>
      </c>
      <c r="GY217" s="17">
        <v>0</v>
      </c>
      <c r="GZ217" s="17">
        <v>0</v>
      </c>
      <c r="HA217" s="17">
        <v>0</v>
      </c>
      <c r="HB217" s="17">
        <v>0</v>
      </c>
      <c r="HC217" s="17">
        <v>0</v>
      </c>
      <c r="HD217" s="17">
        <v>0</v>
      </c>
      <c r="HE217" s="17">
        <v>0</v>
      </c>
      <c r="HF217" s="17">
        <v>0</v>
      </c>
      <c r="HG217" s="17">
        <v>0</v>
      </c>
      <c r="HH217" s="17">
        <v>0</v>
      </c>
      <c r="HI217" s="17">
        <v>0</v>
      </c>
      <c r="HJ217" s="17">
        <v>0</v>
      </c>
      <c r="HK217" s="17">
        <v>0</v>
      </c>
      <c r="HL217" s="17">
        <v>0</v>
      </c>
      <c r="HM217" s="17">
        <v>0</v>
      </c>
      <c r="HN217" s="17">
        <v>0</v>
      </c>
      <c r="HO217" s="17">
        <v>0</v>
      </c>
      <c r="HP217" s="17">
        <v>0</v>
      </c>
      <c r="HQ217" s="17">
        <v>0</v>
      </c>
      <c r="HR217" s="17">
        <v>0</v>
      </c>
      <c r="HS217" s="17">
        <v>0</v>
      </c>
      <c r="HT217" s="17">
        <v>0</v>
      </c>
      <c r="HU217" s="17">
        <v>0</v>
      </c>
      <c r="HV217" s="17">
        <v>0</v>
      </c>
      <c r="HW217" s="17">
        <v>0</v>
      </c>
      <c r="HX217" s="17">
        <v>0</v>
      </c>
      <c r="HY217" s="17">
        <v>0</v>
      </c>
      <c r="HZ217" s="17">
        <v>0</v>
      </c>
      <c r="IA217" s="17">
        <v>0</v>
      </c>
      <c r="IB217" s="17">
        <v>0</v>
      </c>
      <c r="IC217" s="17">
        <v>0</v>
      </c>
      <c r="ID217" s="17">
        <v>0</v>
      </c>
      <c r="IE217" s="17">
        <v>0</v>
      </c>
      <c r="IF217" s="17">
        <v>0</v>
      </c>
      <c r="IG217" s="17">
        <v>0</v>
      </c>
      <c r="IH217" s="17">
        <v>0</v>
      </c>
      <c r="II217" s="17">
        <v>0</v>
      </c>
      <c r="IJ217" s="17">
        <v>0</v>
      </c>
      <c r="IK217" s="17">
        <v>0</v>
      </c>
      <c r="IL217" s="17">
        <v>0</v>
      </c>
      <c r="IM217" s="17">
        <v>0</v>
      </c>
      <c r="IN217" s="17">
        <v>0</v>
      </c>
      <c r="IO217" s="17">
        <v>0</v>
      </c>
      <c r="IP217" s="17">
        <v>0</v>
      </c>
      <c r="IQ217" s="17">
        <v>0</v>
      </c>
      <c r="IR217" s="17">
        <v>0</v>
      </c>
      <c r="IS217" s="17">
        <v>0</v>
      </c>
      <c r="IT217" s="17">
        <v>0</v>
      </c>
      <c r="IU217" s="17">
        <v>0</v>
      </c>
      <c r="IV217" s="17">
        <v>0</v>
      </c>
      <c r="IW217" s="17">
        <v>0</v>
      </c>
      <c r="IX217" s="17">
        <v>0</v>
      </c>
      <c r="IY217" s="17">
        <v>0</v>
      </c>
      <c r="IZ217" s="17">
        <v>0</v>
      </c>
      <c r="JA217" s="17">
        <v>0</v>
      </c>
      <c r="JB217" s="17">
        <v>0</v>
      </c>
      <c r="JC217" s="17">
        <v>0</v>
      </c>
      <c r="JD217" s="17">
        <v>0</v>
      </c>
      <c r="JE217" s="17">
        <v>0</v>
      </c>
      <c r="JF217" s="17">
        <v>0</v>
      </c>
      <c r="JG217" s="17">
        <v>0</v>
      </c>
      <c r="JH217" s="17">
        <v>0</v>
      </c>
      <c r="JI217" s="17">
        <v>0</v>
      </c>
      <c r="JJ217" s="17">
        <v>0</v>
      </c>
      <c r="JK217" s="17">
        <v>0</v>
      </c>
      <c r="JL217" s="17">
        <v>0</v>
      </c>
      <c r="JM217" s="17">
        <v>0</v>
      </c>
      <c r="JN217" s="17">
        <v>0</v>
      </c>
      <c r="JO217" s="17">
        <v>0</v>
      </c>
      <c r="JP217" s="17">
        <v>0</v>
      </c>
      <c r="JQ217" s="17">
        <v>0</v>
      </c>
      <c r="JR217" s="17">
        <v>0</v>
      </c>
      <c r="JS217" s="17">
        <v>0</v>
      </c>
      <c r="JT217" s="17">
        <v>0</v>
      </c>
      <c r="JU217" s="17">
        <v>0</v>
      </c>
      <c r="JV217" s="17">
        <v>0</v>
      </c>
      <c r="JW217" s="17">
        <v>0</v>
      </c>
      <c r="JX217" s="17">
        <v>0</v>
      </c>
      <c r="JY217" s="17">
        <v>0</v>
      </c>
    </row>
    <row r="218" spans="1:285" x14ac:dyDescent="0.15">
      <c r="A218" s="17" t="s">
        <v>720</v>
      </c>
      <c r="B218" s="17" t="s">
        <v>721</v>
      </c>
      <c r="C218" s="17">
        <v>0</v>
      </c>
      <c r="D218" s="17">
        <v>19.41</v>
      </c>
      <c r="E218" s="17">
        <v>19.41</v>
      </c>
      <c r="F218" s="17">
        <v>19.41</v>
      </c>
      <c r="G218" s="17">
        <v>19.41</v>
      </c>
      <c r="H218" s="17">
        <v>19.41</v>
      </c>
      <c r="I218" s="17">
        <v>19.690000000000001</v>
      </c>
      <c r="J218" s="17">
        <v>19.690000000000001</v>
      </c>
      <c r="K218" s="17">
        <v>19.690000000000001</v>
      </c>
      <c r="L218" s="17">
        <v>19.690000000000001</v>
      </c>
      <c r="M218" s="17">
        <v>19.690000000000001</v>
      </c>
      <c r="N218" s="17">
        <v>19.72</v>
      </c>
      <c r="O218" s="17">
        <v>19.649999999999999</v>
      </c>
      <c r="P218" s="17">
        <v>19.62</v>
      </c>
      <c r="Q218" s="17">
        <v>19.59</v>
      </c>
      <c r="R218" s="17">
        <v>19.59</v>
      </c>
      <c r="S218" s="17">
        <v>19.62</v>
      </c>
      <c r="T218" s="17">
        <v>19.7</v>
      </c>
      <c r="U218" s="17">
        <v>19.72</v>
      </c>
      <c r="V218" s="17">
        <v>19.690000000000001</v>
      </c>
      <c r="W218" s="17">
        <v>19.68</v>
      </c>
      <c r="X218" s="17">
        <v>19.690000000000001</v>
      </c>
      <c r="Y218" s="17">
        <v>19.739999999999998</v>
      </c>
      <c r="Z218" s="17">
        <v>19.760000000000002</v>
      </c>
      <c r="AA218" s="17">
        <v>19.739999999999998</v>
      </c>
      <c r="AB218" s="17">
        <v>0</v>
      </c>
      <c r="AC218" s="17">
        <v>0</v>
      </c>
      <c r="AD218" s="17">
        <v>0</v>
      </c>
      <c r="AE218" s="17">
        <v>0</v>
      </c>
      <c r="AF218" s="17">
        <v>0</v>
      </c>
      <c r="AG218" s="17">
        <v>0</v>
      </c>
      <c r="AH218" s="17">
        <v>0</v>
      </c>
      <c r="AI218" s="17">
        <v>0</v>
      </c>
      <c r="AJ218" s="17">
        <v>0</v>
      </c>
      <c r="AK218" s="17">
        <v>0</v>
      </c>
      <c r="AL218" s="17">
        <v>0</v>
      </c>
      <c r="AM218" s="17">
        <v>0</v>
      </c>
      <c r="AN218" s="17">
        <v>0</v>
      </c>
      <c r="AO218" s="17">
        <v>0</v>
      </c>
      <c r="AP218" s="17">
        <v>0</v>
      </c>
      <c r="AQ218" s="17">
        <v>0</v>
      </c>
      <c r="AR218" s="17">
        <v>0</v>
      </c>
      <c r="AS218" s="17">
        <v>0</v>
      </c>
      <c r="AT218" s="17">
        <v>0</v>
      </c>
      <c r="AU218" s="17">
        <v>0</v>
      </c>
      <c r="AV218" s="17">
        <v>0</v>
      </c>
      <c r="AW218" s="17">
        <v>0</v>
      </c>
      <c r="AX218" s="17">
        <v>0</v>
      </c>
      <c r="AY218" s="17">
        <v>0</v>
      </c>
      <c r="AZ218" s="17">
        <v>0</v>
      </c>
      <c r="BA218" s="17">
        <v>0</v>
      </c>
      <c r="BB218" s="17">
        <v>0</v>
      </c>
      <c r="BC218" s="17">
        <v>0</v>
      </c>
      <c r="BD218" s="17">
        <v>0</v>
      </c>
      <c r="BE218" s="17">
        <v>0</v>
      </c>
      <c r="BF218" s="17">
        <v>0</v>
      </c>
      <c r="BG218" s="17">
        <v>0</v>
      </c>
      <c r="BH218" s="17">
        <v>0</v>
      </c>
      <c r="BI218" s="17">
        <v>0</v>
      </c>
      <c r="BJ218" s="17">
        <v>0</v>
      </c>
      <c r="BK218" s="17">
        <v>0</v>
      </c>
      <c r="BL218" s="17">
        <v>0</v>
      </c>
      <c r="BM218" s="17">
        <v>0</v>
      </c>
      <c r="BN218" s="17">
        <v>0</v>
      </c>
      <c r="BO218" s="17">
        <v>0</v>
      </c>
      <c r="BP218" s="17">
        <v>0</v>
      </c>
      <c r="BQ218" s="17">
        <v>0</v>
      </c>
      <c r="BR218" s="17">
        <v>0</v>
      </c>
      <c r="BS218" s="17">
        <v>0</v>
      </c>
      <c r="BT218" s="17">
        <v>0</v>
      </c>
      <c r="BU218" s="17">
        <v>0</v>
      </c>
      <c r="BV218" s="17">
        <v>0</v>
      </c>
      <c r="BW218" s="17">
        <v>0</v>
      </c>
      <c r="BX218" s="17">
        <v>0</v>
      </c>
      <c r="BY218" s="17">
        <v>0</v>
      </c>
      <c r="BZ218" s="17">
        <v>0</v>
      </c>
      <c r="CA218" s="17">
        <v>0</v>
      </c>
      <c r="CB218" s="17">
        <v>0</v>
      </c>
      <c r="CC218" s="17">
        <v>0</v>
      </c>
      <c r="CD218" s="17">
        <v>0</v>
      </c>
      <c r="CE218" s="17">
        <v>0</v>
      </c>
      <c r="CF218" s="17">
        <v>0</v>
      </c>
      <c r="CG218" s="17">
        <v>0</v>
      </c>
      <c r="CH218" s="17">
        <v>0</v>
      </c>
      <c r="CI218" s="17">
        <v>0</v>
      </c>
      <c r="CJ218" s="17">
        <v>0</v>
      </c>
      <c r="CK218" s="17">
        <v>0</v>
      </c>
      <c r="CL218" s="17">
        <v>0</v>
      </c>
      <c r="CM218" s="17">
        <v>0</v>
      </c>
      <c r="CN218" s="17">
        <v>0</v>
      </c>
      <c r="CO218" s="17">
        <v>0</v>
      </c>
      <c r="CP218" s="17">
        <v>0</v>
      </c>
      <c r="CQ218" s="17">
        <v>0</v>
      </c>
      <c r="CR218" s="17">
        <v>0</v>
      </c>
      <c r="CS218" s="17">
        <v>0</v>
      </c>
      <c r="CT218" s="17">
        <v>0</v>
      </c>
      <c r="CU218" s="17">
        <v>0</v>
      </c>
      <c r="CV218" s="17">
        <v>0</v>
      </c>
      <c r="CW218" s="17">
        <v>0</v>
      </c>
      <c r="CX218" s="17">
        <v>0</v>
      </c>
      <c r="CY218" s="17">
        <v>0</v>
      </c>
      <c r="CZ218" s="17">
        <v>0</v>
      </c>
      <c r="DA218" s="17">
        <v>0</v>
      </c>
      <c r="DB218" s="17">
        <v>0</v>
      </c>
      <c r="DC218" s="17">
        <v>0</v>
      </c>
      <c r="DD218" s="17">
        <v>0</v>
      </c>
      <c r="DE218" s="17">
        <v>0</v>
      </c>
      <c r="DF218" s="17">
        <v>0</v>
      </c>
      <c r="DG218" s="17">
        <v>0</v>
      </c>
      <c r="DH218" s="17">
        <v>0</v>
      </c>
      <c r="DI218" s="17">
        <v>0</v>
      </c>
      <c r="DJ218" s="17">
        <v>0</v>
      </c>
      <c r="DK218" s="17">
        <v>0</v>
      </c>
      <c r="DL218" s="17">
        <v>0</v>
      </c>
      <c r="DM218" s="17">
        <v>0</v>
      </c>
      <c r="DN218" s="17">
        <v>0</v>
      </c>
      <c r="DO218" s="17">
        <v>0</v>
      </c>
      <c r="DP218" s="17">
        <v>0</v>
      </c>
      <c r="DQ218" s="17">
        <v>0</v>
      </c>
      <c r="DR218" s="17">
        <v>0</v>
      </c>
      <c r="DS218" s="17">
        <v>0</v>
      </c>
      <c r="DT218" s="17">
        <v>0</v>
      </c>
      <c r="DU218" s="17">
        <v>0</v>
      </c>
      <c r="DV218" s="17">
        <v>0</v>
      </c>
      <c r="DW218" s="17">
        <v>0</v>
      </c>
      <c r="DX218" s="17">
        <v>0</v>
      </c>
      <c r="DY218" s="17">
        <v>0</v>
      </c>
      <c r="DZ218" s="17">
        <v>0</v>
      </c>
      <c r="EA218" s="17">
        <v>0</v>
      </c>
      <c r="EB218" s="17">
        <v>0</v>
      </c>
      <c r="EC218" s="17">
        <v>0</v>
      </c>
      <c r="ED218" s="17">
        <v>0</v>
      </c>
      <c r="EE218" s="17">
        <v>0</v>
      </c>
      <c r="EF218" s="17">
        <v>0</v>
      </c>
      <c r="EG218" s="17">
        <v>0</v>
      </c>
      <c r="EH218" s="17">
        <v>0</v>
      </c>
      <c r="EI218" s="17">
        <v>0</v>
      </c>
      <c r="EJ218" s="17">
        <v>0</v>
      </c>
      <c r="EK218" s="17">
        <v>0</v>
      </c>
      <c r="EL218" s="17">
        <v>0</v>
      </c>
      <c r="EM218" s="17">
        <v>0</v>
      </c>
      <c r="EN218" s="17">
        <v>0</v>
      </c>
      <c r="EO218" s="17">
        <v>0</v>
      </c>
      <c r="EP218" s="17">
        <v>0</v>
      </c>
      <c r="EQ218" s="17">
        <v>0</v>
      </c>
      <c r="ER218" s="17">
        <v>0</v>
      </c>
      <c r="ES218" s="17">
        <v>0</v>
      </c>
      <c r="ET218" s="17">
        <v>0</v>
      </c>
      <c r="EU218" s="17">
        <v>0</v>
      </c>
      <c r="EV218" s="17">
        <v>0</v>
      </c>
      <c r="EW218" s="17">
        <v>0</v>
      </c>
      <c r="EX218" s="17">
        <v>0</v>
      </c>
      <c r="EY218" s="17">
        <v>0</v>
      </c>
      <c r="EZ218" s="17">
        <v>0</v>
      </c>
      <c r="FA218" s="17">
        <v>0</v>
      </c>
      <c r="FB218" s="17">
        <v>0</v>
      </c>
      <c r="FC218" s="17">
        <v>0</v>
      </c>
      <c r="FD218" s="17">
        <v>0</v>
      </c>
      <c r="FE218" s="17">
        <v>0</v>
      </c>
      <c r="FF218" s="17">
        <v>0</v>
      </c>
      <c r="FG218" s="17">
        <v>0</v>
      </c>
      <c r="FH218" s="17">
        <v>0</v>
      </c>
      <c r="FI218" s="17">
        <v>0</v>
      </c>
      <c r="FJ218" s="17">
        <v>0</v>
      </c>
      <c r="FK218" s="17">
        <v>0</v>
      </c>
      <c r="FL218" s="17">
        <v>0</v>
      </c>
      <c r="FM218" s="17">
        <v>0</v>
      </c>
      <c r="FN218" s="17">
        <v>0</v>
      </c>
      <c r="FO218" s="17">
        <v>0</v>
      </c>
      <c r="FP218" s="17">
        <v>0</v>
      </c>
      <c r="FQ218" s="17">
        <v>0</v>
      </c>
      <c r="FR218" s="17">
        <v>0</v>
      </c>
      <c r="FS218" s="17">
        <v>0</v>
      </c>
      <c r="FT218" s="17">
        <v>0</v>
      </c>
      <c r="FU218" s="17">
        <v>0</v>
      </c>
      <c r="FV218" s="17">
        <v>0</v>
      </c>
      <c r="FW218" s="17">
        <v>0</v>
      </c>
      <c r="FX218" s="17">
        <v>0</v>
      </c>
      <c r="FY218" s="17">
        <v>0</v>
      </c>
      <c r="FZ218" s="17">
        <v>0</v>
      </c>
      <c r="GA218" s="17">
        <v>0</v>
      </c>
      <c r="GB218" s="17">
        <v>0</v>
      </c>
      <c r="GC218" s="17">
        <v>0</v>
      </c>
      <c r="GD218" s="17">
        <v>0</v>
      </c>
      <c r="GE218" s="17">
        <v>0</v>
      </c>
      <c r="GF218" s="17">
        <v>0</v>
      </c>
      <c r="GG218" s="17">
        <v>0</v>
      </c>
      <c r="GH218" s="17">
        <v>0</v>
      </c>
      <c r="GI218" s="17">
        <v>0</v>
      </c>
      <c r="GJ218" s="17">
        <v>0</v>
      </c>
      <c r="GK218" s="17">
        <v>0</v>
      </c>
      <c r="GL218" s="17">
        <v>0</v>
      </c>
      <c r="GM218" s="17">
        <v>0</v>
      </c>
      <c r="GN218" s="17">
        <v>0</v>
      </c>
      <c r="GO218" s="17">
        <v>0</v>
      </c>
      <c r="GP218" s="17">
        <v>0</v>
      </c>
      <c r="GQ218" s="17">
        <v>0</v>
      </c>
      <c r="GR218" s="17">
        <v>0</v>
      </c>
      <c r="GS218" s="17">
        <v>0</v>
      </c>
      <c r="GT218" s="17">
        <v>0</v>
      </c>
      <c r="GU218" s="17">
        <v>0</v>
      </c>
      <c r="GV218" s="17">
        <v>0</v>
      </c>
      <c r="GW218" s="17">
        <v>0</v>
      </c>
      <c r="GX218" s="17">
        <v>0</v>
      </c>
      <c r="GY218" s="17">
        <v>0</v>
      </c>
      <c r="GZ218" s="17">
        <v>0</v>
      </c>
      <c r="HA218" s="17">
        <v>0</v>
      </c>
      <c r="HB218" s="17">
        <v>0</v>
      </c>
      <c r="HC218" s="17">
        <v>0</v>
      </c>
      <c r="HD218" s="17">
        <v>0</v>
      </c>
      <c r="HE218" s="17">
        <v>0</v>
      </c>
      <c r="HF218" s="17">
        <v>0</v>
      </c>
      <c r="HG218" s="17">
        <v>0</v>
      </c>
      <c r="HH218" s="17">
        <v>0</v>
      </c>
      <c r="HI218" s="17">
        <v>0</v>
      </c>
      <c r="HJ218" s="17">
        <v>0</v>
      </c>
      <c r="HK218" s="17">
        <v>0</v>
      </c>
      <c r="HL218" s="17">
        <v>0</v>
      </c>
      <c r="HM218" s="17">
        <v>0</v>
      </c>
      <c r="HN218" s="17">
        <v>0</v>
      </c>
      <c r="HO218" s="17">
        <v>0</v>
      </c>
      <c r="HP218" s="17">
        <v>0</v>
      </c>
      <c r="HQ218" s="17">
        <v>0</v>
      </c>
      <c r="HR218" s="17">
        <v>0</v>
      </c>
      <c r="HS218" s="17">
        <v>0</v>
      </c>
      <c r="HT218" s="17">
        <v>0</v>
      </c>
      <c r="HU218" s="17">
        <v>0</v>
      </c>
      <c r="HV218" s="17">
        <v>0</v>
      </c>
      <c r="HW218" s="17">
        <v>0</v>
      </c>
      <c r="HX218" s="17">
        <v>0</v>
      </c>
      <c r="HY218" s="17">
        <v>0</v>
      </c>
      <c r="HZ218" s="17">
        <v>0</v>
      </c>
      <c r="IA218" s="17">
        <v>0</v>
      </c>
      <c r="IB218" s="17">
        <v>0</v>
      </c>
      <c r="IC218" s="17">
        <v>0</v>
      </c>
      <c r="ID218" s="17">
        <v>0</v>
      </c>
      <c r="IE218" s="17">
        <v>0</v>
      </c>
      <c r="IF218" s="17">
        <v>0</v>
      </c>
      <c r="IG218" s="17">
        <v>0</v>
      </c>
      <c r="IH218" s="17">
        <v>0</v>
      </c>
      <c r="II218" s="17">
        <v>0</v>
      </c>
      <c r="IJ218" s="17">
        <v>0</v>
      </c>
      <c r="IK218" s="17">
        <v>0</v>
      </c>
      <c r="IL218" s="17">
        <v>0</v>
      </c>
      <c r="IM218" s="17">
        <v>0</v>
      </c>
      <c r="IN218" s="17">
        <v>0</v>
      </c>
      <c r="IO218" s="17">
        <v>0</v>
      </c>
      <c r="IP218" s="17">
        <v>0</v>
      </c>
      <c r="IQ218" s="17">
        <v>0</v>
      </c>
      <c r="IR218" s="17">
        <v>0</v>
      </c>
      <c r="IS218" s="17">
        <v>0</v>
      </c>
      <c r="IT218" s="17">
        <v>0</v>
      </c>
      <c r="IU218" s="17">
        <v>0</v>
      </c>
      <c r="IV218" s="17">
        <v>0</v>
      </c>
      <c r="IW218" s="17">
        <v>0</v>
      </c>
      <c r="IX218" s="17">
        <v>0</v>
      </c>
      <c r="IY218" s="17">
        <v>0</v>
      </c>
      <c r="IZ218" s="17">
        <v>0</v>
      </c>
      <c r="JA218" s="17">
        <v>0</v>
      </c>
      <c r="JB218" s="17">
        <v>0</v>
      </c>
      <c r="JC218" s="17">
        <v>0</v>
      </c>
      <c r="JD218" s="17">
        <v>0</v>
      </c>
      <c r="JE218" s="17">
        <v>0</v>
      </c>
      <c r="JF218" s="17">
        <v>0</v>
      </c>
      <c r="JG218" s="17">
        <v>0</v>
      </c>
      <c r="JH218" s="17">
        <v>0</v>
      </c>
      <c r="JI218" s="17">
        <v>0</v>
      </c>
      <c r="JJ218" s="17">
        <v>0</v>
      </c>
      <c r="JK218" s="17">
        <v>0</v>
      </c>
      <c r="JL218" s="17">
        <v>0</v>
      </c>
      <c r="JM218" s="17">
        <v>0</v>
      </c>
      <c r="JN218" s="17">
        <v>0</v>
      </c>
      <c r="JO218" s="17">
        <v>0</v>
      </c>
      <c r="JP218" s="17">
        <v>0</v>
      </c>
      <c r="JQ218" s="17">
        <v>0</v>
      </c>
      <c r="JR218" s="17">
        <v>0</v>
      </c>
      <c r="JS218" s="17">
        <v>0</v>
      </c>
      <c r="JT218" s="17">
        <v>0</v>
      </c>
      <c r="JU218" s="17">
        <v>0</v>
      </c>
      <c r="JV218" s="17">
        <v>0</v>
      </c>
      <c r="JW218" s="17">
        <v>0</v>
      </c>
      <c r="JX218" s="17">
        <v>0</v>
      </c>
      <c r="JY218" s="17">
        <v>0</v>
      </c>
    </row>
    <row r="219" spans="1:285" x14ac:dyDescent="0.15">
      <c r="A219" s="17" t="s">
        <v>734</v>
      </c>
      <c r="B219" s="17" t="s">
        <v>735</v>
      </c>
      <c r="C219" s="17">
        <v>0</v>
      </c>
      <c r="D219" s="17">
        <v>0</v>
      </c>
      <c r="E219" s="17">
        <v>0</v>
      </c>
      <c r="F219" s="17">
        <v>0</v>
      </c>
      <c r="G219" s="17">
        <v>0</v>
      </c>
      <c r="H219" s="17">
        <v>0</v>
      </c>
      <c r="I219" s="17">
        <v>60.98</v>
      </c>
      <c r="J219" s="17">
        <v>60.98</v>
      </c>
      <c r="K219" s="17">
        <v>60.98</v>
      </c>
      <c r="L219" s="17">
        <v>60.98</v>
      </c>
      <c r="M219" s="17">
        <v>60.98</v>
      </c>
      <c r="N219" s="17">
        <v>61.1</v>
      </c>
      <c r="O219" s="17">
        <v>61.19</v>
      </c>
      <c r="P219" s="17">
        <v>61.24</v>
      </c>
      <c r="Q219" s="17">
        <v>61.18</v>
      </c>
      <c r="R219" s="17">
        <v>61.18</v>
      </c>
      <c r="S219" s="17">
        <v>61.16</v>
      </c>
      <c r="T219" s="17">
        <v>61.12</v>
      </c>
      <c r="U219" s="17">
        <v>61.13</v>
      </c>
      <c r="V219" s="17">
        <v>61.15</v>
      </c>
      <c r="W219" s="17">
        <v>61.17</v>
      </c>
      <c r="X219" s="17">
        <v>61.2</v>
      </c>
      <c r="Y219" s="17">
        <v>61.24</v>
      </c>
      <c r="Z219" s="17">
        <v>61.26</v>
      </c>
      <c r="AA219" s="17">
        <v>61.25</v>
      </c>
      <c r="AB219" s="17">
        <v>0</v>
      </c>
      <c r="AC219" s="17">
        <v>0</v>
      </c>
      <c r="AD219" s="17">
        <v>0</v>
      </c>
      <c r="AE219" s="17">
        <v>0</v>
      </c>
      <c r="AF219" s="17">
        <v>0</v>
      </c>
      <c r="AG219" s="17">
        <v>0</v>
      </c>
      <c r="AH219" s="17">
        <v>0</v>
      </c>
      <c r="AI219" s="17">
        <v>0</v>
      </c>
      <c r="AJ219" s="17">
        <v>0</v>
      </c>
      <c r="AK219" s="17">
        <v>0</v>
      </c>
      <c r="AL219" s="17">
        <v>0</v>
      </c>
      <c r="AM219" s="17">
        <v>0</v>
      </c>
      <c r="AN219" s="17">
        <v>0</v>
      </c>
      <c r="AO219" s="17">
        <v>0</v>
      </c>
      <c r="AP219" s="17">
        <v>0</v>
      </c>
      <c r="AQ219" s="17">
        <v>0</v>
      </c>
      <c r="AR219" s="17">
        <v>0</v>
      </c>
      <c r="AS219" s="17">
        <v>0</v>
      </c>
      <c r="AT219" s="17">
        <v>0</v>
      </c>
      <c r="AU219" s="17">
        <v>0</v>
      </c>
      <c r="AV219" s="17">
        <v>0</v>
      </c>
      <c r="AW219" s="17">
        <v>0</v>
      </c>
      <c r="AX219" s="17">
        <v>0</v>
      </c>
      <c r="AY219" s="17">
        <v>0</v>
      </c>
      <c r="AZ219" s="17">
        <v>0</v>
      </c>
      <c r="BA219" s="17">
        <v>0</v>
      </c>
      <c r="BB219" s="17">
        <v>0</v>
      </c>
      <c r="BC219" s="17">
        <v>0</v>
      </c>
      <c r="BD219" s="17">
        <v>0</v>
      </c>
      <c r="BE219" s="17">
        <v>0</v>
      </c>
      <c r="BF219" s="17">
        <v>0</v>
      </c>
      <c r="BG219" s="17">
        <v>0</v>
      </c>
      <c r="BH219" s="17">
        <v>0</v>
      </c>
      <c r="BI219" s="17">
        <v>0</v>
      </c>
      <c r="BJ219" s="17">
        <v>0</v>
      </c>
      <c r="BK219" s="17">
        <v>0</v>
      </c>
      <c r="BL219" s="17">
        <v>0</v>
      </c>
      <c r="BM219" s="17">
        <v>0</v>
      </c>
      <c r="BN219" s="17">
        <v>0</v>
      </c>
      <c r="BO219" s="17">
        <v>0</v>
      </c>
      <c r="BP219" s="17">
        <v>0</v>
      </c>
      <c r="BQ219" s="17">
        <v>0</v>
      </c>
      <c r="BR219" s="17">
        <v>0</v>
      </c>
      <c r="BS219" s="17">
        <v>0</v>
      </c>
      <c r="BT219" s="17">
        <v>0</v>
      </c>
      <c r="BU219" s="17">
        <v>0</v>
      </c>
      <c r="BV219" s="17">
        <v>0</v>
      </c>
      <c r="BW219" s="17">
        <v>0</v>
      </c>
      <c r="BX219" s="17">
        <v>0</v>
      </c>
      <c r="BY219" s="17">
        <v>0</v>
      </c>
      <c r="BZ219" s="17">
        <v>0</v>
      </c>
      <c r="CA219" s="17">
        <v>0</v>
      </c>
      <c r="CB219" s="17">
        <v>0</v>
      </c>
      <c r="CC219" s="17">
        <v>0</v>
      </c>
      <c r="CD219" s="17">
        <v>0</v>
      </c>
      <c r="CE219" s="17">
        <v>0</v>
      </c>
      <c r="CF219" s="17">
        <v>0</v>
      </c>
      <c r="CG219" s="17">
        <v>0</v>
      </c>
      <c r="CH219" s="17">
        <v>0</v>
      </c>
      <c r="CI219" s="17">
        <v>0</v>
      </c>
      <c r="CJ219" s="17">
        <v>0</v>
      </c>
      <c r="CK219" s="17">
        <v>0</v>
      </c>
      <c r="CL219" s="17">
        <v>0</v>
      </c>
      <c r="CM219" s="17">
        <v>0</v>
      </c>
      <c r="CN219" s="17">
        <v>0</v>
      </c>
      <c r="CO219" s="17">
        <v>0</v>
      </c>
      <c r="CP219" s="17">
        <v>0</v>
      </c>
      <c r="CQ219" s="17">
        <v>0</v>
      </c>
      <c r="CR219" s="17">
        <v>0</v>
      </c>
      <c r="CS219" s="17">
        <v>0</v>
      </c>
      <c r="CT219" s="17">
        <v>0</v>
      </c>
      <c r="CU219" s="17">
        <v>0</v>
      </c>
      <c r="CV219" s="17">
        <v>0</v>
      </c>
      <c r="CW219" s="17">
        <v>0</v>
      </c>
      <c r="CX219" s="17">
        <v>0</v>
      </c>
      <c r="CY219" s="17">
        <v>0</v>
      </c>
      <c r="CZ219" s="17">
        <v>0</v>
      </c>
      <c r="DA219" s="17">
        <v>0</v>
      </c>
      <c r="DB219" s="17">
        <v>0</v>
      </c>
      <c r="DC219" s="17">
        <v>0</v>
      </c>
      <c r="DD219" s="17">
        <v>0</v>
      </c>
      <c r="DE219" s="17">
        <v>0</v>
      </c>
      <c r="DF219" s="17">
        <v>0</v>
      </c>
      <c r="DG219" s="17">
        <v>0</v>
      </c>
      <c r="DH219" s="17">
        <v>0</v>
      </c>
      <c r="DI219" s="17">
        <v>0</v>
      </c>
      <c r="DJ219" s="17">
        <v>0</v>
      </c>
      <c r="DK219" s="17">
        <v>0</v>
      </c>
      <c r="DL219" s="17">
        <v>0</v>
      </c>
      <c r="DM219" s="17">
        <v>0</v>
      </c>
      <c r="DN219" s="17">
        <v>0</v>
      </c>
      <c r="DO219" s="17">
        <v>0</v>
      </c>
      <c r="DP219" s="17">
        <v>0</v>
      </c>
      <c r="DQ219" s="17">
        <v>0</v>
      </c>
      <c r="DR219" s="17">
        <v>0</v>
      </c>
      <c r="DS219" s="17">
        <v>0</v>
      </c>
      <c r="DT219" s="17">
        <v>0</v>
      </c>
      <c r="DU219" s="17">
        <v>0</v>
      </c>
      <c r="DV219" s="17">
        <v>0</v>
      </c>
      <c r="DW219" s="17">
        <v>0</v>
      </c>
      <c r="DX219" s="17">
        <v>0</v>
      </c>
      <c r="DY219" s="17">
        <v>0</v>
      </c>
      <c r="DZ219" s="17">
        <v>0</v>
      </c>
      <c r="EA219" s="17">
        <v>0</v>
      </c>
      <c r="EB219" s="17">
        <v>0</v>
      </c>
      <c r="EC219" s="17">
        <v>0</v>
      </c>
      <c r="ED219" s="17">
        <v>0</v>
      </c>
      <c r="EE219" s="17">
        <v>0</v>
      </c>
      <c r="EF219" s="17">
        <v>0</v>
      </c>
      <c r="EG219" s="17">
        <v>0</v>
      </c>
      <c r="EH219" s="17">
        <v>0</v>
      </c>
      <c r="EI219" s="17">
        <v>0</v>
      </c>
      <c r="EJ219" s="17">
        <v>0</v>
      </c>
      <c r="EK219" s="17">
        <v>0</v>
      </c>
      <c r="EL219" s="17">
        <v>0</v>
      </c>
      <c r="EM219" s="17">
        <v>0</v>
      </c>
      <c r="EN219" s="17">
        <v>0</v>
      </c>
      <c r="EO219" s="17">
        <v>0</v>
      </c>
      <c r="EP219" s="17">
        <v>0</v>
      </c>
      <c r="EQ219" s="17">
        <v>0</v>
      </c>
      <c r="ER219" s="17">
        <v>0</v>
      </c>
      <c r="ES219" s="17">
        <v>0</v>
      </c>
      <c r="ET219" s="17">
        <v>0</v>
      </c>
      <c r="EU219" s="17">
        <v>0</v>
      </c>
      <c r="EV219" s="17">
        <v>0</v>
      </c>
      <c r="EW219" s="17">
        <v>0</v>
      </c>
      <c r="EX219" s="17">
        <v>0</v>
      </c>
      <c r="EY219" s="17">
        <v>0</v>
      </c>
      <c r="EZ219" s="17">
        <v>0</v>
      </c>
      <c r="FA219" s="17">
        <v>0</v>
      </c>
      <c r="FB219" s="17">
        <v>0</v>
      </c>
      <c r="FC219" s="17">
        <v>0</v>
      </c>
      <c r="FD219" s="17">
        <v>0</v>
      </c>
      <c r="FE219" s="17">
        <v>0</v>
      </c>
      <c r="FF219" s="17">
        <v>0</v>
      </c>
      <c r="FG219" s="17">
        <v>0</v>
      </c>
      <c r="FH219" s="17">
        <v>0</v>
      </c>
      <c r="FI219" s="17">
        <v>0</v>
      </c>
      <c r="FJ219" s="17">
        <v>0</v>
      </c>
      <c r="FK219" s="17">
        <v>0</v>
      </c>
      <c r="FL219" s="17">
        <v>0</v>
      </c>
      <c r="FM219" s="17">
        <v>0</v>
      </c>
      <c r="FN219" s="17">
        <v>0</v>
      </c>
      <c r="FO219" s="17">
        <v>0</v>
      </c>
      <c r="FP219" s="17">
        <v>0</v>
      </c>
      <c r="FQ219" s="17">
        <v>0</v>
      </c>
      <c r="FR219" s="17">
        <v>0</v>
      </c>
      <c r="FS219" s="17">
        <v>0</v>
      </c>
      <c r="FT219" s="17">
        <v>0</v>
      </c>
      <c r="FU219" s="17">
        <v>0</v>
      </c>
      <c r="FV219" s="17">
        <v>0</v>
      </c>
      <c r="FW219" s="17">
        <v>0</v>
      </c>
      <c r="FX219" s="17">
        <v>0</v>
      </c>
      <c r="FY219" s="17">
        <v>0</v>
      </c>
      <c r="FZ219" s="17">
        <v>0</v>
      </c>
      <c r="GA219" s="17">
        <v>0</v>
      </c>
      <c r="GB219" s="17">
        <v>0</v>
      </c>
      <c r="GC219" s="17">
        <v>0</v>
      </c>
      <c r="GD219" s="17">
        <v>0</v>
      </c>
      <c r="GE219" s="17">
        <v>0</v>
      </c>
      <c r="GF219" s="17">
        <v>0</v>
      </c>
      <c r="GG219" s="17">
        <v>0</v>
      </c>
      <c r="GH219" s="17">
        <v>0</v>
      </c>
      <c r="GI219" s="17">
        <v>0</v>
      </c>
      <c r="GJ219" s="17">
        <v>0</v>
      </c>
      <c r="GK219" s="17">
        <v>0</v>
      </c>
      <c r="GL219" s="17">
        <v>0</v>
      </c>
      <c r="GM219" s="17">
        <v>0</v>
      </c>
      <c r="GN219" s="17">
        <v>0</v>
      </c>
      <c r="GO219" s="17">
        <v>0</v>
      </c>
      <c r="GP219" s="17">
        <v>0</v>
      </c>
      <c r="GQ219" s="17">
        <v>0</v>
      </c>
      <c r="GR219" s="17">
        <v>0</v>
      </c>
      <c r="GS219" s="17">
        <v>0</v>
      </c>
      <c r="GT219" s="17">
        <v>0</v>
      </c>
      <c r="GU219" s="17">
        <v>0</v>
      </c>
      <c r="GV219" s="17">
        <v>0</v>
      </c>
      <c r="GW219" s="17">
        <v>0</v>
      </c>
      <c r="GX219" s="17">
        <v>0</v>
      </c>
      <c r="GY219" s="17">
        <v>0</v>
      </c>
      <c r="GZ219" s="17">
        <v>0</v>
      </c>
      <c r="HA219" s="17">
        <v>0</v>
      </c>
      <c r="HB219" s="17">
        <v>0</v>
      </c>
      <c r="HC219" s="17">
        <v>0</v>
      </c>
      <c r="HD219" s="17">
        <v>0</v>
      </c>
      <c r="HE219" s="17">
        <v>0</v>
      </c>
      <c r="HF219" s="17">
        <v>0</v>
      </c>
      <c r="HG219" s="17">
        <v>0</v>
      </c>
      <c r="HH219" s="17">
        <v>0</v>
      </c>
      <c r="HI219" s="17">
        <v>0</v>
      </c>
      <c r="HJ219" s="17">
        <v>0</v>
      </c>
      <c r="HK219" s="17">
        <v>0</v>
      </c>
      <c r="HL219" s="17">
        <v>0</v>
      </c>
      <c r="HM219" s="17">
        <v>0</v>
      </c>
      <c r="HN219" s="17">
        <v>0</v>
      </c>
      <c r="HO219" s="17">
        <v>0</v>
      </c>
      <c r="HP219" s="17">
        <v>0</v>
      </c>
      <c r="HQ219" s="17">
        <v>0</v>
      </c>
      <c r="HR219" s="17">
        <v>0</v>
      </c>
      <c r="HS219" s="17">
        <v>0</v>
      </c>
      <c r="HT219" s="17">
        <v>0</v>
      </c>
      <c r="HU219" s="17">
        <v>0</v>
      </c>
      <c r="HV219" s="17">
        <v>0</v>
      </c>
      <c r="HW219" s="17">
        <v>0</v>
      </c>
      <c r="HX219" s="17">
        <v>0</v>
      </c>
      <c r="HY219" s="17">
        <v>0</v>
      </c>
      <c r="HZ219" s="17">
        <v>0</v>
      </c>
      <c r="IA219" s="17">
        <v>0</v>
      </c>
      <c r="IB219" s="17">
        <v>0</v>
      </c>
      <c r="IC219" s="17">
        <v>0</v>
      </c>
      <c r="ID219" s="17">
        <v>0</v>
      </c>
      <c r="IE219" s="17">
        <v>0</v>
      </c>
      <c r="IF219" s="17">
        <v>0</v>
      </c>
      <c r="IG219" s="17">
        <v>0</v>
      </c>
      <c r="IH219" s="17">
        <v>0</v>
      </c>
      <c r="II219" s="17">
        <v>0</v>
      </c>
      <c r="IJ219" s="17">
        <v>0</v>
      </c>
      <c r="IK219" s="17">
        <v>0</v>
      </c>
      <c r="IL219" s="17">
        <v>0</v>
      </c>
      <c r="IM219" s="17">
        <v>0</v>
      </c>
      <c r="IN219" s="17">
        <v>0</v>
      </c>
      <c r="IO219" s="17">
        <v>0</v>
      </c>
      <c r="IP219" s="17">
        <v>0</v>
      </c>
      <c r="IQ219" s="17">
        <v>0</v>
      </c>
      <c r="IR219" s="17">
        <v>0</v>
      </c>
      <c r="IS219" s="17">
        <v>0</v>
      </c>
      <c r="IT219" s="17">
        <v>0</v>
      </c>
      <c r="IU219" s="17">
        <v>0</v>
      </c>
      <c r="IV219" s="17">
        <v>0</v>
      </c>
      <c r="IW219" s="17">
        <v>0</v>
      </c>
      <c r="IX219" s="17">
        <v>0</v>
      </c>
      <c r="IY219" s="17">
        <v>0</v>
      </c>
      <c r="IZ219" s="17">
        <v>0</v>
      </c>
      <c r="JA219" s="17">
        <v>0</v>
      </c>
      <c r="JB219" s="17">
        <v>0</v>
      </c>
      <c r="JC219" s="17">
        <v>0</v>
      </c>
      <c r="JD219" s="17">
        <v>0</v>
      </c>
      <c r="JE219" s="17">
        <v>0</v>
      </c>
      <c r="JF219" s="17">
        <v>0</v>
      </c>
      <c r="JG219" s="17">
        <v>0</v>
      </c>
      <c r="JH219" s="17">
        <v>0</v>
      </c>
      <c r="JI219" s="17">
        <v>0</v>
      </c>
      <c r="JJ219" s="17">
        <v>0</v>
      </c>
      <c r="JK219" s="17">
        <v>0</v>
      </c>
      <c r="JL219" s="17">
        <v>0</v>
      </c>
      <c r="JM219" s="17">
        <v>0</v>
      </c>
      <c r="JN219" s="17">
        <v>0</v>
      </c>
      <c r="JO219" s="17">
        <v>0</v>
      </c>
      <c r="JP219" s="17">
        <v>0</v>
      </c>
      <c r="JQ219" s="17">
        <v>0</v>
      </c>
      <c r="JR219" s="17">
        <v>0</v>
      </c>
      <c r="JS219" s="17">
        <v>0</v>
      </c>
      <c r="JT219" s="17">
        <v>0</v>
      </c>
      <c r="JU219" s="17">
        <v>0</v>
      </c>
      <c r="JV219" s="17">
        <v>0</v>
      </c>
      <c r="JW219" s="17">
        <v>0</v>
      </c>
      <c r="JX219" s="17">
        <v>0</v>
      </c>
      <c r="JY219" s="17">
        <v>0</v>
      </c>
    </row>
    <row r="220" spans="1:285" x14ac:dyDescent="0.15">
      <c r="A220" s="17" t="s">
        <v>200</v>
      </c>
      <c r="B220" s="17" t="s">
        <v>201</v>
      </c>
      <c r="C220" s="17">
        <v>0</v>
      </c>
      <c r="D220" s="17">
        <v>14.96</v>
      </c>
      <c r="E220" s="17">
        <v>14.96</v>
      </c>
      <c r="F220" s="17">
        <v>14.96</v>
      </c>
      <c r="G220" s="17">
        <v>14.96</v>
      </c>
      <c r="H220" s="17">
        <v>14.96</v>
      </c>
      <c r="I220" s="17">
        <v>15.13</v>
      </c>
      <c r="J220" s="17">
        <v>15.13</v>
      </c>
      <c r="K220" s="17">
        <v>15.13</v>
      </c>
      <c r="L220" s="17">
        <v>15.13</v>
      </c>
      <c r="M220" s="17">
        <v>15.13</v>
      </c>
      <c r="N220" s="17">
        <v>15.16</v>
      </c>
      <c r="O220" s="17">
        <v>15.16</v>
      </c>
      <c r="P220" s="17">
        <v>15.13</v>
      </c>
      <c r="Q220" s="17">
        <v>15.12</v>
      </c>
      <c r="R220" s="17">
        <v>15.11</v>
      </c>
      <c r="S220" s="17">
        <v>15.11</v>
      </c>
      <c r="T220" s="17">
        <v>15.13</v>
      </c>
      <c r="U220" s="17">
        <v>15.14</v>
      </c>
      <c r="V220" s="17">
        <v>15.14</v>
      </c>
      <c r="W220" s="17">
        <v>15.13</v>
      </c>
      <c r="X220" s="17">
        <v>15.14</v>
      </c>
      <c r="Y220" s="17">
        <v>15.14</v>
      </c>
      <c r="Z220" s="17">
        <v>15.13</v>
      </c>
      <c r="AA220" s="17">
        <v>15.12</v>
      </c>
      <c r="AB220" s="17">
        <v>0</v>
      </c>
      <c r="AC220" s="17">
        <v>0</v>
      </c>
      <c r="AD220" s="17">
        <v>0</v>
      </c>
      <c r="AE220" s="17">
        <v>0</v>
      </c>
      <c r="AF220" s="17">
        <v>0</v>
      </c>
      <c r="AG220" s="17">
        <v>0</v>
      </c>
      <c r="AH220" s="17">
        <v>0</v>
      </c>
      <c r="AI220" s="17">
        <v>0</v>
      </c>
      <c r="AJ220" s="17">
        <v>0</v>
      </c>
      <c r="AK220" s="17">
        <v>0</v>
      </c>
      <c r="AL220" s="17">
        <v>0</v>
      </c>
      <c r="AM220" s="17">
        <v>0</v>
      </c>
      <c r="AN220" s="17">
        <v>0</v>
      </c>
      <c r="AO220" s="17">
        <v>0</v>
      </c>
      <c r="AP220" s="17">
        <v>0</v>
      </c>
      <c r="AQ220" s="17">
        <v>0</v>
      </c>
      <c r="AR220" s="17">
        <v>0</v>
      </c>
      <c r="AS220" s="17">
        <v>0</v>
      </c>
      <c r="AT220" s="17">
        <v>0</v>
      </c>
      <c r="AU220" s="17">
        <v>0</v>
      </c>
      <c r="AV220" s="17">
        <v>0</v>
      </c>
      <c r="AW220" s="17">
        <v>0</v>
      </c>
      <c r="AX220" s="17">
        <v>0</v>
      </c>
      <c r="AY220" s="17">
        <v>0</v>
      </c>
      <c r="AZ220" s="17">
        <v>0</v>
      </c>
      <c r="BA220" s="17">
        <v>0</v>
      </c>
      <c r="BB220" s="17">
        <v>0</v>
      </c>
      <c r="BC220" s="17">
        <v>0</v>
      </c>
      <c r="BD220" s="17">
        <v>0</v>
      </c>
      <c r="BE220" s="17">
        <v>0</v>
      </c>
      <c r="BF220" s="17">
        <v>0</v>
      </c>
      <c r="BG220" s="17">
        <v>0</v>
      </c>
      <c r="BH220" s="17">
        <v>0</v>
      </c>
      <c r="BI220" s="17">
        <v>0</v>
      </c>
      <c r="BJ220" s="17">
        <v>0</v>
      </c>
      <c r="BK220" s="17">
        <v>0</v>
      </c>
      <c r="BL220" s="17">
        <v>0</v>
      </c>
      <c r="BM220" s="17">
        <v>0</v>
      </c>
      <c r="BN220" s="17">
        <v>0</v>
      </c>
      <c r="BO220" s="17">
        <v>0</v>
      </c>
      <c r="BP220" s="17">
        <v>0</v>
      </c>
      <c r="BQ220" s="17">
        <v>0</v>
      </c>
      <c r="BR220" s="17">
        <v>0</v>
      </c>
      <c r="BS220" s="17">
        <v>0</v>
      </c>
      <c r="BT220" s="17">
        <v>0</v>
      </c>
      <c r="BU220" s="17">
        <v>0</v>
      </c>
      <c r="BV220" s="17">
        <v>0</v>
      </c>
      <c r="BW220" s="17">
        <v>0</v>
      </c>
      <c r="BX220" s="17">
        <v>0</v>
      </c>
      <c r="BY220" s="17">
        <v>0</v>
      </c>
      <c r="BZ220" s="17">
        <v>0</v>
      </c>
      <c r="CA220" s="17">
        <v>0</v>
      </c>
      <c r="CB220" s="17">
        <v>0</v>
      </c>
      <c r="CC220" s="17">
        <v>0</v>
      </c>
      <c r="CD220" s="17">
        <v>0</v>
      </c>
      <c r="CE220" s="17">
        <v>0</v>
      </c>
      <c r="CF220" s="17">
        <v>0</v>
      </c>
      <c r="CG220" s="17">
        <v>0</v>
      </c>
      <c r="CH220" s="17">
        <v>0</v>
      </c>
      <c r="CI220" s="17">
        <v>0</v>
      </c>
      <c r="CJ220" s="17">
        <v>0</v>
      </c>
      <c r="CK220" s="17">
        <v>0</v>
      </c>
      <c r="CL220" s="17">
        <v>0</v>
      </c>
      <c r="CM220" s="17">
        <v>0</v>
      </c>
      <c r="CN220" s="17">
        <v>0</v>
      </c>
      <c r="CO220" s="17">
        <v>0</v>
      </c>
      <c r="CP220" s="17">
        <v>0</v>
      </c>
      <c r="CQ220" s="17">
        <v>0</v>
      </c>
      <c r="CR220" s="17">
        <v>0</v>
      </c>
      <c r="CS220" s="17">
        <v>0</v>
      </c>
      <c r="CT220" s="17">
        <v>0</v>
      </c>
      <c r="CU220" s="17">
        <v>0</v>
      </c>
      <c r="CV220" s="17">
        <v>0</v>
      </c>
      <c r="CW220" s="17">
        <v>0</v>
      </c>
      <c r="CX220" s="17">
        <v>0</v>
      </c>
      <c r="CY220" s="17">
        <v>0</v>
      </c>
      <c r="CZ220" s="17">
        <v>0</v>
      </c>
      <c r="DA220" s="17">
        <v>0</v>
      </c>
      <c r="DB220" s="17">
        <v>0</v>
      </c>
      <c r="DC220" s="17">
        <v>0</v>
      </c>
      <c r="DD220" s="17">
        <v>0</v>
      </c>
      <c r="DE220" s="17">
        <v>0</v>
      </c>
      <c r="DF220" s="17">
        <v>0</v>
      </c>
      <c r="DG220" s="17">
        <v>0</v>
      </c>
      <c r="DH220" s="17">
        <v>0</v>
      </c>
      <c r="DI220" s="17">
        <v>0</v>
      </c>
      <c r="DJ220" s="17">
        <v>0</v>
      </c>
      <c r="DK220" s="17">
        <v>0</v>
      </c>
      <c r="DL220" s="17">
        <v>0</v>
      </c>
      <c r="DM220" s="17">
        <v>0</v>
      </c>
      <c r="DN220" s="17">
        <v>0</v>
      </c>
      <c r="DO220" s="17">
        <v>0</v>
      </c>
      <c r="DP220" s="17">
        <v>0</v>
      </c>
      <c r="DQ220" s="17">
        <v>0</v>
      </c>
      <c r="DR220" s="17">
        <v>0</v>
      </c>
      <c r="DS220" s="17">
        <v>0</v>
      </c>
      <c r="DT220" s="17">
        <v>0</v>
      </c>
      <c r="DU220" s="17">
        <v>0</v>
      </c>
      <c r="DV220" s="17">
        <v>0</v>
      </c>
      <c r="DW220" s="17">
        <v>0</v>
      </c>
      <c r="DX220" s="17">
        <v>0</v>
      </c>
      <c r="DY220" s="17">
        <v>0</v>
      </c>
      <c r="DZ220" s="17">
        <v>0</v>
      </c>
      <c r="EA220" s="17">
        <v>0</v>
      </c>
      <c r="EB220" s="17">
        <v>0</v>
      </c>
      <c r="EC220" s="17">
        <v>0</v>
      </c>
      <c r="ED220" s="17">
        <v>0</v>
      </c>
      <c r="EE220" s="17">
        <v>0</v>
      </c>
      <c r="EF220" s="17">
        <v>0</v>
      </c>
      <c r="EG220" s="17">
        <v>0</v>
      </c>
      <c r="EH220" s="17">
        <v>0</v>
      </c>
      <c r="EI220" s="17">
        <v>0</v>
      </c>
      <c r="EJ220" s="17">
        <v>0</v>
      </c>
      <c r="EK220" s="17">
        <v>0</v>
      </c>
      <c r="EL220" s="17">
        <v>0</v>
      </c>
      <c r="EM220" s="17">
        <v>0</v>
      </c>
      <c r="EN220" s="17">
        <v>0</v>
      </c>
      <c r="EO220" s="17">
        <v>0</v>
      </c>
      <c r="EP220" s="17">
        <v>0</v>
      </c>
      <c r="EQ220" s="17">
        <v>0</v>
      </c>
      <c r="ER220" s="17">
        <v>0</v>
      </c>
      <c r="ES220" s="17">
        <v>0</v>
      </c>
      <c r="ET220" s="17">
        <v>0</v>
      </c>
      <c r="EU220" s="17">
        <v>0</v>
      </c>
      <c r="EV220" s="17">
        <v>0</v>
      </c>
      <c r="EW220" s="17">
        <v>0</v>
      </c>
      <c r="EX220" s="17">
        <v>0</v>
      </c>
      <c r="EY220" s="17">
        <v>0</v>
      </c>
      <c r="EZ220" s="17">
        <v>0</v>
      </c>
      <c r="FA220" s="17">
        <v>0</v>
      </c>
      <c r="FB220" s="17">
        <v>0</v>
      </c>
      <c r="FC220" s="17">
        <v>0</v>
      </c>
      <c r="FD220" s="17">
        <v>0</v>
      </c>
      <c r="FE220" s="17">
        <v>0</v>
      </c>
      <c r="FF220" s="17">
        <v>0</v>
      </c>
      <c r="FG220" s="17">
        <v>0</v>
      </c>
      <c r="FH220" s="17">
        <v>0</v>
      </c>
      <c r="FI220" s="17">
        <v>0</v>
      </c>
      <c r="FJ220" s="17">
        <v>0</v>
      </c>
      <c r="FK220" s="17">
        <v>0</v>
      </c>
      <c r="FL220" s="17">
        <v>0</v>
      </c>
      <c r="FM220" s="17">
        <v>0</v>
      </c>
      <c r="FN220" s="17">
        <v>0</v>
      </c>
      <c r="FO220" s="17">
        <v>0</v>
      </c>
      <c r="FP220" s="17">
        <v>0</v>
      </c>
      <c r="FQ220" s="17">
        <v>0</v>
      </c>
      <c r="FR220" s="17">
        <v>0</v>
      </c>
      <c r="FS220" s="17">
        <v>0</v>
      </c>
      <c r="FT220" s="17">
        <v>0</v>
      </c>
      <c r="FU220" s="17">
        <v>0</v>
      </c>
      <c r="FV220" s="17">
        <v>0</v>
      </c>
      <c r="FW220" s="17">
        <v>0</v>
      </c>
      <c r="FX220" s="17">
        <v>0</v>
      </c>
      <c r="FY220" s="17">
        <v>0</v>
      </c>
      <c r="FZ220" s="17">
        <v>0</v>
      </c>
      <c r="GA220" s="17">
        <v>0</v>
      </c>
      <c r="GB220" s="17">
        <v>0</v>
      </c>
      <c r="GC220" s="17">
        <v>0</v>
      </c>
      <c r="GD220" s="17">
        <v>0</v>
      </c>
      <c r="GE220" s="17">
        <v>0</v>
      </c>
      <c r="GF220" s="17">
        <v>0</v>
      </c>
      <c r="GG220" s="17">
        <v>0</v>
      </c>
      <c r="GH220" s="17">
        <v>0</v>
      </c>
      <c r="GI220" s="17">
        <v>0</v>
      </c>
      <c r="GJ220" s="17">
        <v>0</v>
      </c>
      <c r="GK220" s="17">
        <v>0</v>
      </c>
      <c r="GL220" s="17">
        <v>0</v>
      </c>
      <c r="GM220" s="17">
        <v>0</v>
      </c>
      <c r="GN220" s="17">
        <v>0</v>
      </c>
      <c r="GO220" s="17">
        <v>0</v>
      </c>
      <c r="GP220" s="17">
        <v>0</v>
      </c>
      <c r="GQ220" s="17">
        <v>0</v>
      </c>
      <c r="GR220" s="17">
        <v>0</v>
      </c>
      <c r="GS220" s="17">
        <v>0</v>
      </c>
      <c r="GT220" s="17">
        <v>0</v>
      </c>
      <c r="GU220" s="17">
        <v>0</v>
      </c>
      <c r="GV220" s="17">
        <v>0</v>
      </c>
      <c r="GW220" s="17">
        <v>0</v>
      </c>
      <c r="GX220" s="17">
        <v>0</v>
      </c>
      <c r="GY220" s="17">
        <v>0</v>
      </c>
      <c r="GZ220" s="17">
        <v>0</v>
      </c>
      <c r="HA220" s="17">
        <v>0</v>
      </c>
      <c r="HB220" s="17">
        <v>0</v>
      </c>
      <c r="HC220" s="17">
        <v>0</v>
      </c>
      <c r="HD220" s="17">
        <v>0</v>
      </c>
      <c r="HE220" s="17">
        <v>0</v>
      </c>
      <c r="HF220" s="17">
        <v>0</v>
      </c>
      <c r="HG220" s="17">
        <v>0</v>
      </c>
      <c r="HH220" s="17">
        <v>0</v>
      </c>
      <c r="HI220" s="17">
        <v>0</v>
      </c>
      <c r="HJ220" s="17">
        <v>0</v>
      </c>
      <c r="HK220" s="17">
        <v>0</v>
      </c>
      <c r="HL220" s="17">
        <v>0</v>
      </c>
      <c r="HM220" s="17">
        <v>0</v>
      </c>
      <c r="HN220" s="17">
        <v>0</v>
      </c>
      <c r="HO220" s="17">
        <v>0</v>
      </c>
      <c r="HP220" s="17">
        <v>0</v>
      </c>
      <c r="HQ220" s="17">
        <v>0</v>
      </c>
      <c r="HR220" s="17">
        <v>0</v>
      </c>
      <c r="HS220" s="17">
        <v>0</v>
      </c>
      <c r="HT220" s="17">
        <v>0</v>
      </c>
      <c r="HU220" s="17">
        <v>0</v>
      </c>
      <c r="HV220" s="17">
        <v>0</v>
      </c>
      <c r="HW220" s="17">
        <v>0</v>
      </c>
      <c r="HX220" s="17">
        <v>0</v>
      </c>
      <c r="HY220" s="17">
        <v>0</v>
      </c>
      <c r="HZ220" s="17">
        <v>0</v>
      </c>
      <c r="IA220" s="17">
        <v>0</v>
      </c>
      <c r="IB220" s="17">
        <v>0</v>
      </c>
      <c r="IC220" s="17">
        <v>0</v>
      </c>
      <c r="ID220" s="17">
        <v>0</v>
      </c>
      <c r="IE220" s="17">
        <v>0</v>
      </c>
      <c r="IF220" s="17">
        <v>0</v>
      </c>
      <c r="IG220" s="17">
        <v>0</v>
      </c>
      <c r="IH220" s="17">
        <v>0</v>
      </c>
      <c r="II220" s="17">
        <v>0</v>
      </c>
      <c r="IJ220" s="17">
        <v>0</v>
      </c>
      <c r="IK220" s="17">
        <v>0</v>
      </c>
      <c r="IL220" s="17">
        <v>0</v>
      </c>
      <c r="IM220" s="17">
        <v>0</v>
      </c>
      <c r="IN220" s="17">
        <v>0</v>
      </c>
      <c r="IO220" s="17">
        <v>0</v>
      </c>
      <c r="IP220" s="17">
        <v>0</v>
      </c>
      <c r="IQ220" s="17">
        <v>0</v>
      </c>
      <c r="IR220" s="17">
        <v>0</v>
      </c>
      <c r="IS220" s="17">
        <v>0</v>
      </c>
      <c r="IT220" s="17">
        <v>0</v>
      </c>
      <c r="IU220" s="17">
        <v>0</v>
      </c>
      <c r="IV220" s="17">
        <v>0</v>
      </c>
      <c r="IW220" s="17">
        <v>0</v>
      </c>
      <c r="IX220" s="17">
        <v>0</v>
      </c>
      <c r="IY220" s="17">
        <v>0</v>
      </c>
      <c r="IZ220" s="17">
        <v>0</v>
      </c>
      <c r="JA220" s="17">
        <v>0</v>
      </c>
      <c r="JB220" s="17">
        <v>0</v>
      </c>
      <c r="JC220" s="17">
        <v>0</v>
      </c>
      <c r="JD220" s="17">
        <v>0</v>
      </c>
      <c r="JE220" s="17">
        <v>0</v>
      </c>
      <c r="JF220" s="17">
        <v>0</v>
      </c>
      <c r="JG220" s="17">
        <v>0</v>
      </c>
      <c r="JH220" s="17">
        <v>0</v>
      </c>
      <c r="JI220" s="17">
        <v>0</v>
      </c>
      <c r="JJ220" s="17">
        <v>0</v>
      </c>
      <c r="JK220" s="17">
        <v>0</v>
      </c>
      <c r="JL220" s="17">
        <v>0</v>
      </c>
      <c r="JM220" s="17">
        <v>0</v>
      </c>
      <c r="JN220" s="17">
        <v>0</v>
      </c>
      <c r="JO220" s="17">
        <v>0</v>
      </c>
      <c r="JP220" s="17">
        <v>0</v>
      </c>
      <c r="JQ220" s="17">
        <v>0</v>
      </c>
      <c r="JR220" s="17">
        <v>0</v>
      </c>
      <c r="JS220" s="17">
        <v>0</v>
      </c>
      <c r="JT220" s="17">
        <v>0</v>
      </c>
      <c r="JU220" s="17">
        <v>0</v>
      </c>
      <c r="JV220" s="17">
        <v>0</v>
      </c>
      <c r="JW220" s="17">
        <v>0</v>
      </c>
      <c r="JX220" s="17">
        <v>0</v>
      </c>
      <c r="JY220" s="17">
        <v>0</v>
      </c>
    </row>
    <row r="221" spans="1:285" x14ac:dyDescent="0.15">
      <c r="A221" s="17" t="s">
        <v>740</v>
      </c>
      <c r="B221" s="17" t="s">
        <v>741</v>
      </c>
      <c r="C221" s="17">
        <v>0</v>
      </c>
      <c r="D221" s="17">
        <v>20.05</v>
      </c>
      <c r="E221" s="17">
        <v>20.05</v>
      </c>
      <c r="F221" s="17">
        <v>20.05</v>
      </c>
      <c r="G221" s="17">
        <v>20.05</v>
      </c>
      <c r="H221" s="17">
        <v>20.05</v>
      </c>
      <c r="I221" s="17">
        <v>20.07</v>
      </c>
      <c r="J221" s="17">
        <v>20.07</v>
      </c>
      <c r="K221" s="17">
        <v>20.07</v>
      </c>
      <c r="L221" s="17">
        <v>20.07</v>
      </c>
      <c r="M221" s="17">
        <v>20.07</v>
      </c>
      <c r="N221" s="17">
        <v>20.09</v>
      </c>
      <c r="O221" s="17">
        <v>20.100000000000001</v>
      </c>
      <c r="P221" s="17">
        <v>20.079999999999998</v>
      </c>
      <c r="Q221" s="17">
        <v>20.079999999999998</v>
      </c>
      <c r="R221" s="17">
        <v>20.079999999999998</v>
      </c>
      <c r="S221" s="17">
        <v>20.079999999999998</v>
      </c>
      <c r="T221" s="17">
        <v>20.079999999999998</v>
      </c>
      <c r="U221" s="17">
        <v>20.09</v>
      </c>
      <c r="V221" s="17">
        <v>20.11</v>
      </c>
      <c r="W221" s="17">
        <v>20.11</v>
      </c>
      <c r="X221" s="17">
        <v>20.11</v>
      </c>
      <c r="Y221" s="17">
        <v>20.100000000000001</v>
      </c>
      <c r="Z221" s="17">
        <v>20.13</v>
      </c>
      <c r="AA221" s="17">
        <v>20.13</v>
      </c>
      <c r="AB221" s="17">
        <v>0</v>
      </c>
      <c r="AC221" s="17">
        <v>0</v>
      </c>
      <c r="AD221" s="17">
        <v>0</v>
      </c>
      <c r="AE221" s="17">
        <v>0</v>
      </c>
      <c r="AF221" s="17">
        <v>0</v>
      </c>
      <c r="AG221" s="17">
        <v>0</v>
      </c>
      <c r="AH221" s="17">
        <v>0</v>
      </c>
      <c r="AI221" s="17">
        <v>0</v>
      </c>
      <c r="AJ221" s="17">
        <v>0</v>
      </c>
      <c r="AK221" s="17">
        <v>0</v>
      </c>
      <c r="AL221" s="17">
        <v>0</v>
      </c>
      <c r="AM221" s="17">
        <v>0</v>
      </c>
      <c r="AN221" s="17">
        <v>0</v>
      </c>
      <c r="AO221" s="17">
        <v>0</v>
      </c>
      <c r="AP221" s="17">
        <v>0</v>
      </c>
      <c r="AQ221" s="17">
        <v>0</v>
      </c>
      <c r="AR221" s="17">
        <v>0</v>
      </c>
      <c r="AS221" s="17">
        <v>0</v>
      </c>
      <c r="AT221" s="17">
        <v>0</v>
      </c>
      <c r="AU221" s="17">
        <v>0</v>
      </c>
      <c r="AV221" s="17">
        <v>0</v>
      </c>
      <c r="AW221" s="17">
        <v>0</v>
      </c>
      <c r="AX221" s="17">
        <v>0</v>
      </c>
      <c r="AY221" s="17">
        <v>0</v>
      </c>
      <c r="AZ221" s="17">
        <v>0</v>
      </c>
      <c r="BA221" s="17">
        <v>0</v>
      </c>
      <c r="BB221" s="17">
        <v>0</v>
      </c>
      <c r="BC221" s="17">
        <v>0</v>
      </c>
      <c r="BD221" s="17">
        <v>0</v>
      </c>
      <c r="BE221" s="17">
        <v>0</v>
      </c>
      <c r="BF221" s="17">
        <v>0</v>
      </c>
      <c r="BG221" s="17">
        <v>0</v>
      </c>
      <c r="BH221" s="17">
        <v>0</v>
      </c>
      <c r="BI221" s="17">
        <v>0</v>
      </c>
      <c r="BJ221" s="17">
        <v>0</v>
      </c>
      <c r="BK221" s="17">
        <v>0</v>
      </c>
      <c r="BL221" s="17">
        <v>0</v>
      </c>
      <c r="BM221" s="17">
        <v>0</v>
      </c>
      <c r="BN221" s="17">
        <v>0</v>
      </c>
      <c r="BO221" s="17">
        <v>0</v>
      </c>
      <c r="BP221" s="17">
        <v>0</v>
      </c>
      <c r="BQ221" s="17">
        <v>0</v>
      </c>
      <c r="BR221" s="17">
        <v>0</v>
      </c>
      <c r="BS221" s="17">
        <v>0</v>
      </c>
      <c r="BT221" s="17">
        <v>0</v>
      </c>
      <c r="BU221" s="17">
        <v>0</v>
      </c>
      <c r="BV221" s="17">
        <v>0</v>
      </c>
      <c r="BW221" s="17">
        <v>0</v>
      </c>
      <c r="BX221" s="17">
        <v>0</v>
      </c>
      <c r="BY221" s="17">
        <v>0</v>
      </c>
      <c r="BZ221" s="17">
        <v>0</v>
      </c>
      <c r="CA221" s="17">
        <v>0</v>
      </c>
      <c r="CB221" s="17">
        <v>0</v>
      </c>
      <c r="CC221" s="17">
        <v>0</v>
      </c>
      <c r="CD221" s="17">
        <v>0</v>
      </c>
      <c r="CE221" s="17">
        <v>0</v>
      </c>
      <c r="CF221" s="17">
        <v>0</v>
      </c>
      <c r="CG221" s="17">
        <v>0</v>
      </c>
      <c r="CH221" s="17">
        <v>0</v>
      </c>
      <c r="CI221" s="17">
        <v>0</v>
      </c>
      <c r="CJ221" s="17">
        <v>0</v>
      </c>
      <c r="CK221" s="17">
        <v>0</v>
      </c>
      <c r="CL221" s="17">
        <v>0</v>
      </c>
      <c r="CM221" s="17">
        <v>0</v>
      </c>
      <c r="CN221" s="17">
        <v>0</v>
      </c>
      <c r="CO221" s="17">
        <v>0</v>
      </c>
      <c r="CP221" s="17">
        <v>0</v>
      </c>
      <c r="CQ221" s="17">
        <v>0</v>
      </c>
      <c r="CR221" s="17">
        <v>0</v>
      </c>
      <c r="CS221" s="17">
        <v>0</v>
      </c>
      <c r="CT221" s="17">
        <v>0</v>
      </c>
      <c r="CU221" s="17">
        <v>0</v>
      </c>
      <c r="CV221" s="17">
        <v>0</v>
      </c>
      <c r="CW221" s="17">
        <v>0</v>
      </c>
      <c r="CX221" s="17">
        <v>0</v>
      </c>
      <c r="CY221" s="17">
        <v>0</v>
      </c>
      <c r="CZ221" s="17">
        <v>0</v>
      </c>
      <c r="DA221" s="17">
        <v>0</v>
      </c>
      <c r="DB221" s="17">
        <v>0</v>
      </c>
      <c r="DC221" s="17">
        <v>0</v>
      </c>
      <c r="DD221" s="17">
        <v>0</v>
      </c>
      <c r="DE221" s="17">
        <v>0</v>
      </c>
      <c r="DF221" s="17">
        <v>0</v>
      </c>
      <c r="DG221" s="17">
        <v>0</v>
      </c>
      <c r="DH221" s="17">
        <v>0</v>
      </c>
      <c r="DI221" s="17">
        <v>0</v>
      </c>
      <c r="DJ221" s="17">
        <v>0</v>
      </c>
      <c r="DK221" s="17">
        <v>0</v>
      </c>
      <c r="DL221" s="17">
        <v>0</v>
      </c>
      <c r="DM221" s="17">
        <v>0</v>
      </c>
      <c r="DN221" s="17">
        <v>0</v>
      </c>
      <c r="DO221" s="17">
        <v>0</v>
      </c>
      <c r="DP221" s="17">
        <v>0</v>
      </c>
      <c r="DQ221" s="17">
        <v>0</v>
      </c>
      <c r="DR221" s="17">
        <v>0</v>
      </c>
      <c r="DS221" s="17">
        <v>0</v>
      </c>
      <c r="DT221" s="17">
        <v>0</v>
      </c>
      <c r="DU221" s="17">
        <v>0</v>
      </c>
      <c r="DV221" s="17">
        <v>0</v>
      </c>
      <c r="DW221" s="17">
        <v>0</v>
      </c>
      <c r="DX221" s="17">
        <v>0</v>
      </c>
      <c r="DY221" s="17">
        <v>0</v>
      </c>
      <c r="DZ221" s="17">
        <v>0</v>
      </c>
      <c r="EA221" s="17">
        <v>0</v>
      </c>
      <c r="EB221" s="17">
        <v>0</v>
      </c>
      <c r="EC221" s="17">
        <v>0</v>
      </c>
      <c r="ED221" s="17">
        <v>0</v>
      </c>
      <c r="EE221" s="17">
        <v>0</v>
      </c>
      <c r="EF221" s="17">
        <v>0</v>
      </c>
      <c r="EG221" s="17">
        <v>0</v>
      </c>
      <c r="EH221" s="17">
        <v>0</v>
      </c>
      <c r="EI221" s="17">
        <v>0</v>
      </c>
      <c r="EJ221" s="17">
        <v>0</v>
      </c>
      <c r="EK221" s="17">
        <v>0</v>
      </c>
      <c r="EL221" s="17">
        <v>0</v>
      </c>
      <c r="EM221" s="17">
        <v>0</v>
      </c>
      <c r="EN221" s="17">
        <v>0</v>
      </c>
      <c r="EO221" s="17">
        <v>0</v>
      </c>
      <c r="EP221" s="17">
        <v>0</v>
      </c>
      <c r="EQ221" s="17">
        <v>0</v>
      </c>
      <c r="ER221" s="17">
        <v>0</v>
      </c>
      <c r="ES221" s="17">
        <v>0</v>
      </c>
      <c r="ET221" s="17">
        <v>0</v>
      </c>
      <c r="EU221" s="17">
        <v>0</v>
      </c>
      <c r="EV221" s="17">
        <v>0</v>
      </c>
      <c r="EW221" s="17">
        <v>0</v>
      </c>
      <c r="EX221" s="17">
        <v>0</v>
      </c>
      <c r="EY221" s="17">
        <v>0</v>
      </c>
      <c r="EZ221" s="17">
        <v>0</v>
      </c>
      <c r="FA221" s="17">
        <v>0</v>
      </c>
      <c r="FB221" s="17">
        <v>0</v>
      </c>
      <c r="FC221" s="17">
        <v>0</v>
      </c>
      <c r="FD221" s="17">
        <v>0</v>
      </c>
      <c r="FE221" s="17">
        <v>0</v>
      </c>
      <c r="FF221" s="17">
        <v>0</v>
      </c>
      <c r="FG221" s="17">
        <v>0</v>
      </c>
      <c r="FH221" s="17">
        <v>0</v>
      </c>
      <c r="FI221" s="17">
        <v>0</v>
      </c>
      <c r="FJ221" s="17">
        <v>0</v>
      </c>
      <c r="FK221" s="17">
        <v>0</v>
      </c>
      <c r="FL221" s="17">
        <v>0</v>
      </c>
      <c r="FM221" s="17">
        <v>0</v>
      </c>
      <c r="FN221" s="17">
        <v>0</v>
      </c>
      <c r="FO221" s="17">
        <v>0</v>
      </c>
      <c r="FP221" s="17">
        <v>0</v>
      </c>
      <c r="FQ221" s="17">
        <v>0</v>
      </c>
      <c r="FR221" s="17">
        <v>0</v>
      </c>
      <c r="FS221" s="17">
        <v>0</v>
      </c>
      <c r="FT221" s="17">
        <v>0</v>
      </c>
      <c r="FU221" s="17">
        <v>0</v>
      </c>
      <c r="FV221" s="17">
        <v>0</v>
      </c>
      <c r="FW221" s="17">
        <v>0</v>
      </c>
      <c r="FX221" s="17">
        <v>0</v>
      </c>
      <c r="FY221" s="17">
        <v>0</v>
      </c>
      <c r="FZ221" s="17">
        <v>0</v>
      </c>
      <c r="GA221" s="17">
        <v>0</v>
      </c>
      <c r="GB221" s="17">
        <v>0</v>
      </c>
      <c r="GC221" s="17">
        <v>0</v>
      </c>
      <c r="GD221" s="17">
        <v>0</v>
      </c>
      <c r="GE221" s="17">
        <v>0</v>
      </c>
      <c r="GF221" s="17">
        <v>0</v>
      </c>
      <c r="GG221" s="17">
        <v>0</v>
      </c>
      <c r="GH221" s="17">
        <v>0</v>
      </c>
      <c r="GI221" s="17">
        <v>0</v>
      </c>
      <c r="GJ221" s="17">
        <v>0</v>
      </c>
      <c r="GK221" s="17">
        <v>0</v>
      </c>
      <c r="GL221" s="17">
        <v>0</v>
      </c>
      <c r="GM221" s="17">
        <v>0</v>
      </c>
      <c r="GN221" s="17">
        <v>0</v>
      </c>
      <c r="GO221" s="17">
        <v>0</v>
      </c>
      <c r="GP221" s="17">
        <v>0</v>
      </c>
      <c r="GQ221" s="17">
        <v>0</v>
      </c>
      <c r="GR221" s="17">
        <v>0</v>
      </c>
      <c r="GS221" s="17">
        <v>0</v>
      </c>
      <c r="GT221" s="17">
        <v>0</v>
      </c>
      <c r="GU221" s="17">
        <v>0</v>
      </c>
      <c r="GV221" s="17">
        <v>0</v>
      </c>
      <c r="GW221" s="17">
        <v>0</v>
      </c>
      <c r="GX221" s="17">
        <v>0</v>
      </c>
      <c r="GY221" s="17">
        <v>0</v>
      </c>
      <c r="GZ221" s="17">
        <v>0</v>
      </c>
      <c r="HA221" s="17">
        <v>0</v>
      </c>
      <c r="HB221" s="17">
        <v>0</v>
      </c>
      <c r="HC221" s="17">
        <v>0</v>
      </c>
      <c r="HD221" s="17">
        <v>0</v>
      </c>
      <c r="HE221" s="17">
        <v>0</v>
      </c>
      <c r="HF221" s="17">
        <v>0</v>
      </c>
      <c r="HG221" s="17">
        <v>0</v>
      </c>
      <c r="HH221" s="17">
        <v>0</v>
      </c>
      <c r="HI221" s="17">
        <v>0</v>
      </c>
      <c r="HJ221" s="17">
        <v>0</v>
      </c>
      <c r="HK221" s="17">
        <v>0</v>
      </c>
      <c r="HL221" s="17">
        <v>0</v>
      </c>
      <c r="HM221" s="17">
        <v>0</v>
      </c>
      <c r="HN221" s="17">
        <v>0</v>
      </c>
      <c r="HO221" s="17">
        <v>0</v>
      </c>
      <c r="HP221" s="17">
        <v>0</v>
      </c>
      <c r="HQ221" s="17">
        <v>0</v>
      </c>
      <c r="HR221" s="17">
        <v>0</v>
      </c>
      <c r="HS221" s="17">
        <v>0</v>
      </c>
      <c r="HT221" s="17">
        <v>0</v>
      </c>
      <c r="HU221" s="17">
        <v>0</v>
      </c>
      <c r="HV221" s="17">
        <v>0</v>
      </c>
      <c r="HW221" s="17">
        <v>0</v>
      </c>
      <c r="HX221" s="17">
        <v>0</v>
      </c>
      <c r="HY221" s="17">
        <v>0</v>
      </c>
      <c r="HZ221" s="17">
        <v>0</v>
      </c>
      <c r="IA221" s="17">
        <v>0</v>
      </c>
      <c r="IB221" s="17">
        <v>0</v>
      </c>
      <c r="IC221" s="17">
        <v>0</v>
      </c>
      <c r="ID221" s="17">
        <v>0</v>
      </c>
      <c r="IE221" s="17">
        <v>0</v>
      </c>
      <c r="IF221" s="17">
        <v>0</v>
      </c>
      <c r="IG221" s="17">
        <v>0</v>
      </c>
      <c r="IH221" s="17">
        <v>0</v>
      </c>
      <c r="II221" s="17">
        <v>0</v>
      </c>
      <c r="IJ221" s="17">
        <v>0</v>
      </c>
      <c r="IK221" s="17">
        <v>0</v>
      </c>
      <c r="IL221" s="17">
        <v>0</v>
      </c>
      <c r="IM221" s="17">
        <v>0</v>
      </c>
      <c r="IN221" s="17">
        <v>0</v>
      </c>
      <c r="IO221" s="17">
        <v>0</v>
      </c>
      <c r="IP221" s="17">
        <v>0</v>
      </c>
      <c r="IQ221" s="17">
        <v>0</v>
      </c>
      <c r="IR221" s="17">
        <v>0</v>
      </c>
      <c r="IS221" s="17">
        <v>0</v>
      </c>
      <c r="IT221" s="17">
        <v>0</v>
      </c>
      <c r="IU221" s="17">
        <v>0</v>
      </c>
      <c r="IV221" s="17">
        <v>0</v>
      </c>
      <c r="IW221" s="17">
        <v>0</v>
      </c>
      <c r="IX221" s="17">
        <v>0</v>
      </c>
      <c r="IY221" s="17">
        <v>0</v>
      </c>
      <c r="IZ221" s="17">
        <v>0</v>
      </c>
      <c r="JA221" s="17">
        <v>0</v>
      </c>
      <c r="JB221" s="17">
        <v>0</v>
      </c>
      <c r="JC221" s="17">
        <v>0</v>
      </c>
      <c r="JD221" s="17">
        <v>0</v>
      </c>
      <c r="JE221" s="17">
        <v>0</v>
      </c>
      <c r="JF221" s="17">
        <v>0</v>
      </c>
      <c r="JG221" s="17">
        <v>0</v>
      </c>
      <c r="JH221" s="17">
        <v>0</v>
      </c>
      <c r="JI221" s="17">
        <v>0</v>
      </c>
      <c r="JJ221" s="17">
        <v>0</v>
      </c>
      <c r="JK221" s="17">
        <v>0</v>
      </c>
      <c r="JL221" s="17">
        <v>0</v>
      </c>
      <c r="JM221" s="17">
        <v>0</v>
      </c>
      <c r="JN221" s="17">
        <v>0</v>
      </c>
      <c r="JO221" s="17">
        <v>0</v>
      </c>
      <c r="JP221" s="17">
        <v>0</v>
      </c>
      <c r="JQ221" s="17">
        <v>0</v>
      </c>
      <c r="JR221" s="17">
        <v>0</v>
      </c>
      <c r="JS221" s="17">
        <v>0</v>
      </c>
      <c r="JT221" s="17">
        <v>0</v>
      </c>
      <c r="JU221" s="17">
        <v>0</v>
      </c>
      <c r="JV221" s="17">
        <v>0</v>
      </c>
      <c r="JW221" s="17">
        <v>0</v>
      </c>
      <c r="JX221" s="17">
        <v>0</v>
      </c>
      <c r="JY221" s="17">
        <v>0</v>
      </c>
    </row>
    <row r="222" spans="1:285" x14ac:dyDescent="0.15">
      <c r="A222" s="17" t="s">
        <v>427</v>
      </c>
      <c r="B222" s="17" t="s">
        <v>428</v>
      </c>
      <c r="C222" s="17">
        <v>0</v>
      </c>
      <c r="D222" s="17">
        <v>0</v>
      </c>
      <c r="E222" s="17">
        <v>0</v>
      </c>
      <c r="F222" s="17">
        <v>0</v>
      </c>
      <c r="G222" s="17">
        <v>0</v>
      </c>
      <c r="H222" s="17">
        <v>0</v>
      </c>
      <c r="I222" s="17">
        <v>7.12</v>
      </c>
      <c r="J222" s="17">
        <v>7.12</v>
      </c>
      <c r="K222" s="17">
        <v>7.12</v>
      </c>
      <c r="L222" s="17">
        <v>7.12</v>
      </c>
      <c r="M222" s="17">
        <v>7.12</v>
      </c>
      <c r="N222" s="17">
        <v>7.21</v>
      </c>
      <c r="O222" s="17">
        <v>7.21</v>
      </c>
      <c r="P222" s="17">
        <v>7.24</v>
      </c>
      <c r="Q222" s="17">
        <v>7.2</v>
      </c>
      <c r="R222" s="17">
        <v>7.17</v>
      </c>
      <c r="S222" s="17">
        <v>7.18</v>
      </c>
      <c r="T222" s="17">
        <v>7.19</v>
      </c>
      <c r="U222" s="17">
        <v>7.22</v>
      </c>
      <c r="V222" s="17">
        <v>7.24</v>
      </c>
      <c r="W222" s="17">
        <v>7.21</v>
      </c>
      <c r="X222" s="17">
        <v>7.2</v>
      </c>
      <c r="Y222" s="17">
        <v>7.23</v>
      </c>
      <c r="Z222" s="17">
        <v>7.23</v>
      </c>
      <c r="AA222" s="17">
        <v>7.19</v>
      </c>
      <c r="AB222" s="17">
        <v>0</v>
      </c>
      <c r="AC222" s="17">
        <v>0</v>
      </c>
      <c r="AD222" s="17">
        <v>0</v>
      </c>
      <c r="AE222" s="17">
        <v>0</v>
      </c>
      <c r="AF222" s="17">
        <v>0</v>
      </c>
      <c r="AG222" s="17">
        <v>0</v>
      </c>
      <c r="AH222" s="17">
        <v>0</v>
      </c>
      <c r="AI222" s="17">
        <v>0</v>
      </c>
      <c r="AJ222" s="17">
        <v>0</v>
      </c>
      <c r="AK222" s="17">
        <v>0</v>
      </c>
      <c r="AL222" s="17">
        <v>0</v>
      </c>
      <c r="AM222" s="17">
        <v>0</v>
      </c>
      <c r="AN222" s="17">
        <v>0</v>
      </c>
      <c r="AO222" s="17">
        <v>0</v>
      </c>
      <c r="AP222" s="17">
        <v>0</v>
      </c>
      <c r="AQ222" s="17">
        <v>0</v>
      </c>
      <c r="AR222" s="17">
        <v>0</v>
      </c>
      <c r="AS222" s="17">
        <v>0</v>
      </c>
      <c r="AT222" s="17">
        <v>0</v>
      </c>
      <c r="AU222" s="17">
        <v>0</v>
      </c>
      <c r="AV222" s="17">
        <v>0</v>
      </c>
      <c r="AW222" s="17">
        <v>0</v>
      </c>
      <c r="AX222" s="17">
        <v>0</v>
      </c>
      <c r="AY222" s="17">
        <v>0</v>
      </c>
      <c r="AZ222" s="17">
        <v>0</v>
      </c>
      <c r="BA222" s="17">
        <v>0</v>
      </c>
      <c r="BB222" s="17">
        <v>0</v>
      </c>
      <c r="BC222" s="17">
        <v>0</v>
      </c>
      <c r="BD222" s="17">
        <v>0</v>
      </c>
      <c r="BE222" s="17">
        <v>0</v>
      </c>
      <c r="BF222" s="17">
        <v>0</v>
      </c>
      <c r="BG222" s="17">
        <v>0</v>
      </c>
      <c r="BH222" s="17">
        <v>0</v>
      </c>
      <c r="BI222" s="17">
        <v>0</v>
      </c>
      <c r="BJ222" s="17">
        <v>0</v>
      </c>
      <c r="BK222" s="17">
        <v>0</v>
      </c>
      <c r="BL222" s="17">
        <v>0</v>
      </c>
      <c r="BM222" s="17">
        <v>0</v>
      </c>
      <c r="BN222" s="17">
        <v>0</v>
      </c>
      <c r="BO222" s="17">
        <v>0</v>
      </c>
      <c r="BP222" s="17">
        <v>0</v>
      </c>
      <c r="BQ222" s="17">
        <v>0</v>
      </c>
      <c r="BR222" s="17">
        <v>0</v>
      </c>
      <c r="BS222" s="17">
        <v>0</v>
      </c>
      <c r="BT222" s="17">
        <v>0</v>
      </c>
      <c r="BU222" s="17">
        <v>0</v>
      </c>
      <c r="BV222" s="17">
        <v>0</v>
      </c>
      <c r="BW222" s="17">
        <v>0</v>
      </c>
      <c r="BX222" s="17">
        <v>0</v>
      </c>
      <c r="BY222" s="17">
        <v>0</v>
      </c>
      <c r="BZ222" s="17">
        <v>0</v>
      </c>
      <c r="CA222" s="17">
        <v>0</v>
      </c>
      <c r="CB222" s="17">
        <v>0</v>
      </c>
      <c r="CC222" s="17">
        <v>0</v>
      </c>
      <c r="CD222" s="17">
        <v>0</v>
      </c>
      <c r="CE222" s="17">
        <v>0</v>
      </c>
      <c r="CF222" s="17">
        <v>0</v>
      </c>
      <c r="CG222" s="17">
        <v>0</v>
      </c>
      <c r="CH222" s="17">
        <v>0</v>
      </c>
      <c r="CI222" s="17">
        <v>0</v>
      </c>
      <c r="CJ222" s="17">
        <v>0</v>
      </c>
      <c r="CK222" s="17">
        <v>0</v>
      </c>
      <c r="CL222" s="17">
        <v>0</v>
      </c>
      <c r="CM222" s="17">
        <v>0</v>
      </c>
      <c r="CN222" s="17">
        <v>0</v>
      </c>
      <c r="CO222" s="17">
        <v>0</v>
      </c>
      <c r="CP222" s="17">
        <v>0</v>
      </c>
      <c r="CQ222" s="17">
        <v>0</v>
      </c>
      <c r="CR222" s="17">
        <v>0</v>
      </c>
      <c r="CS222" s="17">
        <v>0</v>
      </c>
      <c r="CT222" s="17">
        <v>0</v>
      </c>
      <c r="CU222" s="17">
        <v>0</v>
      </c>
      <c r="CV222" s="17">
        <v>0</v>
      </c>
      <c r="CW222" s="17">
        <v>0</v>
      </c>
      <c r="CX222" s="17">
        <v>0</v>
      </c>
      <c r="CY222" s="17">
        <v>0</v>
      </c>
      <c r="CZ222" s="17">
        <v>0</v>
      </c>
      <c r="DA222" s="17">
        <v>0</v>
      </c>
      <c r="DB222" s="17">
        <v>0</v>
      </c>
      <c r="DC222" s="17">
        <v>0</v>
      </c>
      <c r="DD222" s="17">
        <v>0</v>
      </c>
      <c r="DE222" s="17">
        <v>0</v>
      </c>
      <c r="DF222" s="17">
        <v>0</v>
      </c>
      <c r="DG222" s="17">
        <v>0</v>
      </c>
      <c r="DH222" s="17">
        <v>0</v>
      </c>
      <c r="DI222" s="17">
        <v>0</v>
      </c>
      <c r="DJ222" s="17">
        <v>0</v>
      </c>
      <c r="DK222" s="17">
        <v>0</v>
      </c>
      <c r="DL222" s="17">
        <v>0</v>
      </c>
      <c r="DM222" s="17">
        <v>0</v>
      </c>
      <c r="DN222" s="17">
        <v>0</v>
      </c>
      <c r="DO222" s="17">
        <v>0</v>
      </c>
      <c r="DP222" s="17">
        <v>0</v>
      </c>
      <c r="DQ222" s="17">
        <v>0</v>
      </c>
      <c r="DR222" s="17">
        <v>0</v>
      </c>
      <c r="DS222" s="17">
        <v>0</v>
      </c>
      <c r="DT222" s="17">
        <v>0</v>
      </c>
      <c r="DU222" s="17">
        <v>0</v>
      </c>
      <c r="DV222" s="17">
        <v>0</v>
      </c>
      <c r="DW222" s="17">
        <v>0</v>
      </c>
      <c r="DX222" s="17">
        <v>0</v>
      </c>
      <c r="DY222" s="17">
        <v>0</v>
      </c>
      <c r="DZ222" s="17">
        <v>0</v>
      </c>
      <c r="EA222" s="17">
        <v>0</v>
      </c>
      <c r="EB222" s="17">
        <v>0</v>
      </c>
      <c r="EC222" s="17">
        <v>0</v>
      </c>
      <c r="ED222" s="17">
        <v>0</v>
      </c>
      <c r="EE222" s="17">
        <v>0</v>
      </c>
      <c r="EF222" s="17">
        <v>0</v>
      </c>
      <c r="EG222" s="17">
        <v>0</v>
      </c>
      <c r="EH222" s="17">
        <v>0</v>
      </c>
      <c r="EI222" s="17">
        <v>0</v>
      </c>
      <c r="EJ222" s="17">
        <v>0</v>
      </c>
      <c r="EK222" s="17">
        <v>0</v>
      </c>
      <c r="EL222" s="17">
        <v>0</v>
      </c>
      <c r="EM222" s="17">
        <v>0</v>
      </c>
      <c r="EN222" s="17">
        <v>0</v>
      </c>
      <c r="EO222" s="17">
        <v>0</v>
      </c>
      <c r="EP222" s="17">
        <v>0</v>
      </c>
      <c r="EQ222" s="17">
        <v>0</v>
      </c>
      <c r="ER222" s="17">
        <v>0</v>
      </c>
      <c r="ES222" s="17">
        <v>0</v>
      </c>
      <c r="ET222" s="17">
        <v>0</v>
      </c>
      <c r="EU222" s="17">
        <v>0</v>
      </c>
      <c r="EV222" s="17">
        <v>0</v>
      </c>
      <c r="EW222" s="17">
        <v>0</v>
      </c>
      <c r="EX222" s="17">
        <v>0</v>
      </c>
      <c r="EY222" s="17">
        <v>0</v>
      </c>
      <c r="EZ222" s="17">
        <v>0</v>
      </c>
      <c r="FA222" s="17">
        <v>0</v>
      </c>
      <c r="FB222" s="17">
        <v>0</v>
      </c>
      <c r="FC222" s="17">
        <v>0</v>
      </c>
      <c r="FD222" s="17">
        <v>0</v>
      </c>
      <c r="FE222" s="17">
        <v>0</v>
      </c>
      <c r="FF222" s="17">
        <v>0</v>
      </c>
      <c r="FG222" s="17">
        <v>0</v>
      </c>
      <c r="FH222" s="17">
        <v>0</v>
      </c>
      <c r="FI222" s="17">
        <v>0</v>
      </c>
      <c r="FJ222" s="17">
        <v>0</v>
      </c>
      <c r="FK222" s="17">
        <v>0</v>
      </c>
      <c r="FL222" s="17">
        <v>0</v>
      </c>
      <c r="FM222" s="17">
        <v>0</v>
      </c>
      <c r="FN222" s="17">
        <v>0</v>
      </c>
      <c r="FO222" s="17">
        <v>0</v>
      </c>
      <c r="FP222" s="17">
        <v>0</v>
      </c>
      <c r="FQ222" s="17">
        <v>0</v>
      </c>
      <c r="FR222" s="17">
        <v>0</v>
      </c>
      <c r="FS222" s="17">
        <v>0</v>
      </c>
      <c r="FT222" s="17">
        <v>0</v>
      </c>
      <c r="FU222" s="17">
        <v>0</v>
      </c>
      <c r="FV222" s="17">
        <v>0</v>
      </c>
      <c r="FW222" s="17">
        <v>0</v>
      </c>
      <c r="FX222" s="17">
        <v>0</v>
      </c>
      <c r="FY222" s="17">
        <v>0</v>
      </c>
      <c r="FZ222" s="17">
        <v>0</v>
      </c>
      <c r="GA222" s="17">
        <v>0</v>
      </c>
      <c r="GB222" s="17">
        <v>0</v>
      </c>
      <c r="GC222" s="17">
        <v>0</v>
      </c>
      <c r="GD222" s="17">
        <v>0</v>
      </c>
      <c r="GE222" s="17">
        <v>0</v>
      </c>
      <c r="GF222" s="17">
        <v>0</v>
      </c>
      <c r="GG222" s="17">
        <v>0</v>
      </c>
      <c r="GH222" s="17">
        <v>0</v>
      </c>
      <c r="GI222" s="17">
        <v>0</v>
      </c>
      <c r="GJ222" s="17">
        <v>0</v>
      </c>
      <c r="GK222" s="17">
        <v>0</v>
      </c>
      <c r="GL222" s="17">
        <v>0</v>
      </c>
      <c r="GM222" s="17">
        <v>0</v>
      </c>
      <c r="GN222" s="17">
        <v>0</v>
      </c>
      <c r="GO222" s="17">
        <v>0</v>
      </c>
      <c r="GP222" s="17">
        <v>0</v>
      </c>
      <c r="GQ222" s="17">
        <v>0</v>
      </c>
      <c r="GR222" s="17">
        <v>0</v>
      </c>
      <c r="GS222" s="17">
        <v>0</v>
      </c>
      <c r="GT222" s="17">
        <v>0</v>
      </c>
      <c r="GU222" s="17">
        <v>0</v>
      </c>
      <c r="GV222" s="17">
        <v>0</v>
      </c>
      <c r="GW222" s="17">
        <v>0</v>
      </c>
      <c r="GX222" s="17">
        <v>0</v>
      </c>
      <c r="GY222" s="17">
        <v>0</v>
      </c>
      <c r="GZ222" s="17">
        <v>0</v>
      </c>
      <c r="HA222" s="17">
        <v>0</v>
      </c>
      <c r="HB222" s="17">
        <v>0</v>
      </c>
      <c r="HC222" s="17">
        <v>0</v>
      </c>
      <c r="HD222" s="17">
        <v>0</v>
      </c>
      <c r="HE222" s="17">
        <v>0</v>
      </c>
      <c r="HF222" s="17">
        <v>0</v>
      </c>
      <c r="HG222" s="17">
        <v>0</v>
      </c>
      <c r="HH222" s="17">
        <v>0</v>
      </c>
      <c r="HI222" s="17">
        <v>0</v>
      </c>
      <c r="HJ222" s="17">
        <v>0</v>
      </c>
      <c r="HK222" s="17">
        <v>0</v>
      </c>
      <c r="HL222" s="17">
        <v>0</v>
      </c>
      <c r="HM222" s="17">
        <v>0</v>
      </c>
      <c r="HN222" s="17">
        <v>0</v>
      </c>
      <c r="HO222" s="17">
        <v>0</v>
      </c>
      <c r="HP222" s="17">
        <v>0</v>
      </c>
      <c r="HQ222" s="17">
        <v>0</v>
      </c>
      <c r="HR222" s="17">
        <v>0</v>
      </c>
      <c r="HS222" s="17">
        <v>0</v>
      </c>
      <c r="HT222" s="17">
        <v>0</v>
      </c>
      <c r="HU222" s="17">
        <v>0</v>
      </c>
      <c r="HV222" s="17">
        <v>0</v>
      </c>
      <c r="HW222" s="17">
        <v>0</v>
      </c>
      <c r="HX222" s="17">
        <v>0</v>
      </c>
      <c r="HY222" s="17">
        <v>0</v>
      </c>
      <c r="HZ222" s="17">
        <v>0</v>
      </c>
      <c r="IA222" s="17">
        <v>0</v>
      </c>
      <c r="IB222" s="17">
        <v>0</v>
      </c>
      <c r="IC222" s="17">
        <v>0</v>
      </c>
      <c r="ID222" s="17">
        <v>0</v>
      </c>
      <c r="IE222" s="17">
        <v>0</v>
      </c>
      <c r="IF222" s="17">
        <v>0</v>
      </c>
      <c r="IG222" s="17">
        <v>0</v>
      </c>
      <c r="IH222" s="17">
        <v>0</v>
      </c>
      <c r="II222" s="17">
        <v>0</v>
      </c>
      <c r="IJ222" s="17">
        <v>0</v>
      </c>
      <c r="IK222" s="17">
        <v>0</v>
      </c>
      <c r="IL222" s="17">
        <v>0</v>
      </c>
      <c r="IM222" s="17">
        <v>0</v>
      </c>
      <c r="IN222" s="17">
        <v>0</v>
      </c>
      <c r="IO222" s="17">
        <v>0</v>
      </c>
      <c r="IP222" s="17">
        <v>0</v>
      </c>
      <c r="IQ222" s="17">
        <v>0</v>
      </c>
      <c r="IR222" s="17">
        <v>0</v>
      </c>
      <c r="IS222" s="17">
        <v>0</v>
      </c>
      <c r="IT222" s="17">
        <v>0</v>
      </c>
      <c r="IU222" s="17">
        <v>0</v>
      </c>
      <c r="IV222" s="17">
        <v>0</v>
      </c>
      <c r="IW222" s="17">
        <v>0</v>
      </c>
      <c r="IX222" s="17">
        <v>0</v>
      </c>
      <c r="IY222" s="17">
        <v>0</v>
      </c>
      <c r="IZ222" s="17">
        <v>0</v>
      </c>
      <c r="JA222" s="17">
        <v>0</v>
      </c>
      <c r="JB222" s="17">
        <v>0</v>
      </c>
      <c r="JC222" s="17">
        <v>0</v>
      </c>
      <c r="JD222" s="17">
        <v>0</v>
      </c>
      <c r="JE222" s="17">
        <v>0</v>
      </c>
      <c r="JF222" s="17">
        <v>0</v>
      </c>
      <c r="JG222" s="17">
        <v>0</v>
      </c>
      <c r="JH222" s="17">
        <v>0</v>
      </c>
      <c r="JI222" s="17">
        <v>0</v>
      </c>
      <c r="JJ222" s="17">
        <v>0</v>
      </c>
      <c r="JK222" s="17">
        <v>0</v>
      </c>
      <c r="JL222" s="17">
        <v>0</v>
      </c>
      <c r="JM222" s="17">
        <v>0</v>
      </c>
      <c r="JN222" s="17">
        <v>0</v>
      </c>
      <c r="JO222" s="17">
        <v>0</v>
      </c>
      <c r="JP222" s="17">
        <v>0</v>
      </c>
      <c r="JQ222" s="17">
        <v>0</v>
      </c>
      <c r="JR222" s="17">
        <v>0</v>
      </c>
      <c r="JS222" s="17">
        <v>0</v>
      </c>
      <c r="JT222" s="17">
        <v>0</v>
      </c>
      <c r="JU222" s="17">
        <v>0</v>
      </c>
      <c r="JV222" s="17">
        <v>0</v>
      </c>
      <c r="JW222" s="17">
        <v>0</v>
      </c>
      <c r="JX222" s="17">
        <v>0</v>
      </c>
      <c r="JY222" s="17">
        <v>0</v>
      </c>
    </row>
    <row r="223" spans="1:285" x14ac:dyDescent="0.15">
      <c r="A223" s="17" t="s">
        <v>706</v>
      </c>
      <c r="B223" s="17" t="s">
        <v>707</v>
      </c>
      <c r="C223" s="17">
        <v>0</v>
      </c>
      <c r="D223" s="17">
        <v>17.920000000000002</v>
      </c>
      <c r="E223" s="17">
        <v>17.920000000000002</v>
      </c>
      <c r="F223" s="17">
        <v>17.920000000000002</v>
      </c>
      <c r="G223" s="17">
        <v>17.920000000000002</v>
      </c>
      <c r="H223" s="17">
        <v>17.920000000000002</v>
      </c>
      <c r="I223" s="17">
        <v>18</v>
      </c>
      <c r="J223" s="17">
        <v>18</v>
      </c>
      <c r="K223" s="17">
        <v>18</v>
      </c>
      <c r="L223" s="17">
        <v>18</v>
      </c>
      <c r="M223" s="17">
        <v>18</v>
      </c>
      <c r="N223" s="17">
        <v>18.05</v>
      </c>
      <c r="O223" s="17">
        <v>18.010000000000002</v>
      </c>
      <c r="P223" s="17">
        <v>18</v>
      </c>
      <c r="Q223" s="17">
        <v>17.98</v>
      </c>
      <c r="R223" s="17">
        <v>17.95</v>
      </c>
      <c r="S223" s="17">
        <v>18</v>
      </c>
      <c r="T223" s="17">
        <v>18.010000000000002</v>
      </c>
      <c r="U223" s="17">
        <v>18.010000000000002</v>
      </c>
      <c r="V223" s="17">
        <v>17.989999999999998</v>
      </c>
      <c r="W223" s="17">
        <v>18</v>
      </c>
      <c r="X223" s="17">
        <v>17.97</v>
      </c>
      <c r="Y223" s="17">
        <v>17.989999999999998</v>
      </c>
      <c r="Z223" s="17">
        <v>17.989999999999998</v>
      </c>
      <c r="AA223" s="17">
        <v>17.97</v>
      </c>
      <c r="AB223" s="17">
        <v>0</v>
      </c>
      <c r="AC223" s="17">
        <v>0</v>
      </c>
      <c r="AD223" s="17">
        <v>0</v>
      </c>
      <c r="AE223" s="17">
        <v>0</v>
      </c>
      <c r="AF223" s="17">
        <v>0</v>
      </c>
      <c r="AG223" s="17">
        <v>0</v>
      </c>
      <c r="AH223" s="17">
        <v>0</v>
      </c>
      <c r="AI223" s="17">
        <v>0</v>
      </c>
      <c r="AJ223" s="17">
        <v>0</v>
      </c>
      <c r="AK223" s="17">
        <v>0</v>
      </c>
      <c r="AL223" s="17">
        <v>0</v>
      </c>
      <c r="AM223" s="17">
        <v>0</v>
      </c>
      <c r="AN223" s="17">
        <v>0</v>
      </c>
      <c r="AO223" s="17">
        <v>0</v>
      </c>
      <c r="AP223" s="17">
        <v>0</v>
      </c>
      <c r="AQ223" s="17">
        <v>0</v>
      </c>
      <c r="AR223" s="17">
        <v>0</v>
      </c>
      <c r="AS223" s="17">
        <v>0</v>
      </c>
      <c r="AT223" s="17">
        <v>0</v>
      </c>
      <c r="AU223" s="17">
        <v>0</v>
      </c>
      <c r="AV223" s="17">
        <v>0</v>
      </c>
      <c r="AW223" s="17">
        <v>0</v>
      </c>
      <c r="AX223" s="17">
        <v>0</v>
      </c>
      <c r="AY223" s="17">
        <v>0</v>
      </c>
      <c r="AZ223" s="17">
        <v>0</v>
      </c>
      <c r="BA223" s="17">
        <v>0</v>
      </c>
      <c r="BB223" s="17">
        <v>0</v>
      </c>
      <c r="BC223" s="17">
        <v>0</v>
      </c>
      <c r="BD223" s="17">
        <v>0</v>
      </c>
      <c r="BE223" s="17">
        <v>0</v>
      </c>
      <c r="BF223" s="17">
        <v>0</v>
      </c>
      <c r="BG223" s="17">
        <v>0</v>
      </c>
      <c r="BH223" s="17">
        <v>0</v>
      </c>
      <c r="BI223" s="17">
        <v>0</v>
      </c>
      <c r="BJ223" s="17">
        <v>0</v>
      </c>
      <c r="BK223" s="17">
        <v>0</v>
      </c>
      <c r="BL223" s="17">
        <v>0</v>
      </c>
      <c r="BM223" s="17">
        <v>0</v>
      </c>
      <c r="BN223" s="17">
        <v>0</v>
      </c>
      <c r="BO223" s="17">
        <v>0</v>
      </c>
      <c r="BP223" s="17">
        <v>0</v>
      </c>
      <c r="BQ223" s="17">
        <v>0</v>
      </c>
      <c r="BR223" s="17">
        <v>0</v>
      </c>
      <c r="BS223" s="17">
        <v>0</v>
      </c>
      <c r="BT223" s="17">
        <v>0</v>
      </c>
      <c r="BU223" s="17">
        <v>0</v>
      </c>
      <c r="BV223" s="17">
        <v>0</v>
      </c>
      <c r="BW223" s="17">
        <v>0</v>
      </c>
      <c r="BX223" s="17">
        <v>0</v>
      </c>
      <c r="BY223" s="17">
        <v>0</v>
      </c>
      <c r="BZ223" s="17">
        <v>0</v>
      </c>
      <c r="CA223" s="17">
        <v>0</v>
      </c>
      <c r="CB223" s="17">
        <v>0</v>
      </c>
      <c r="CC223" s="17">
        <v>0</v>
      </c>
      <c r="CD223" s="17">
        <v>0</v>
      </c>
      <c r="CE223" s="17">
        <v>0</v>
      </c>
      <c r="CF223" s="17">
        <v>0</v>
      </c>
      <c r="CG223" s="17">
        <v>0</v>
      </c>
      <c r="CH223" s="17">
        <v>0</v>
      </c>
      <c r="CI223" s="17">
        <v>0</v>
      </c>
      <c r="CJ223" s="17">
        <v>0</v>
      </c>
      <c r="CK223" s="17">
        <v>0</v>
      </c>
      <c r="CL223" s="17">
        <v>0</v>
      </c>
      <c r="CM223" s="17">
        <v>0</v>
      </c>
      <c r="CN223" s="17">
        <v>0</v>
      </c>
      <c r="CO223" s="17">
        <v>0</v>
      </c>
      <c r="CP223" s="17">
        <v>0</v>
      </c>
      <c r="CQ223" s="17">
        <v>0</v>
      </c>
      <c r="CR223" s="17">
        <v>0</v>
      </c>
      <c r="CS223" s="17">
        <v>0</v>
      </c>
      <c r="CT223" s="17">
        <v>0</v>
      </c>
      <c r="CU223" s="17">
        <v>0</v>
      </c>
      <c r="CV223" s="17">
        <v>0</v>
      </c>
      <c r="CW223" s="17">
        <v>0</v>
      </c>
      <c r="CX223" s="17">
        <v>0</v>
      </c>
      <c r="CY223" s="17">
        <v>0</v>
      </c>
      <c r="CZ223" s="17">
        <v>0</v>
      </c>
      <c r="DA223" s="17">
        <v>0</v>
      </c>
      <c r="DB223" s="17">
        <v>0</v>
      </c>
      <c r="DC223" s="17">
        <v>0</v>
      </c>
      <c r="DD223" s="17">
        <v>0</v>
      </c>
      <c r="DE223" s="17">
        <v>0</v>
      </c>
      <c r="DF223" s="17">
        <v>0</v>
      </c>
      <c r="DG223" s="17">
        <v>0</v>
      </c>
      <c r="DH223" s="17">
        <v>0</v>
      </c>
      <c r="DI223" s="17">
        <v>0</v>
      </c>
      <c r="DJ223" s="17">
        <v>0</v>
      </c>
      <c r="DK223" s="17">
        <v>0</v>
      </c>
      <c r="DL223" s="17">
        <v>0</v>
      </c>
      <c r="DM223" s="17">
        <v>0</v>
      </c>
      <c r="DN223" s="17">
        <v>0</v>
      </c>
      <c r="DO223" s="17">
        <v>0</v>
      </c>
      <c r="DP223" s="17">
        <v>0</v>
      </c>
      <c r="DQ223" s="17">
        <v>0</v>
      </c>
      <c r="DR223" s="17">
        <v>0</v>
      </c>
      <c r="DS223" s="17">
        <v>0</v>
      </c>
      <c r="DT223" s="17">
        <v>0</v>
      </c>
      <c r="DU223" s="17">
        <v>0</v>
      </c>
      <c r="DV223" s="17">
        <v>0</v>
      </c>
      <c r="DW223" s="17">
        <v>0</v>
      </c>
      <c r="DX223" s="17">
        <v>0</v>
      </c>
      <c r="DY223" s="17">
        <v>0</v>
      </c>
      <c r="DZ223" s="17">
        <v>0</v>
      </c>
      <c r="EA223" s="17">
        <v>0</v>
      </c>
      <c r="EB223" s="17">
        <v>0</v>
      </c>
      <c r="EC223" s="17">
        <v>0</v>
      </c>
      <c r="ED223" s="17">
        <v>0</v>
      </c>
      <c r="EE223" s="17">
        <v>0</v>
      </c>
      <c r="EF223" s="17">
        <v>0</v>
      </c>
      <c r="EG223" s="17">
        <v>0</v>
      </c>
      <c r="EH223" s="17">
        <v>0</v>
      </c>
      <c r="EI223" s="17">
        <v>0</v>
      </c>
      <c r="EJ223" s="17">
        <v>0</v>
      </c>
      <c r="EK223" s="17">
        <v>0</v>
      </c>
      <c r="EL223" s="17">
        <v>0</v>
      </c>
      <c r="EM223" s="17">
        <v>0</v>
      </c>
      <c r="EN223" s="17">
        <v>0</v>
      </c>
      <c r="EO223" s="17">
        <v>0</v>
      </c>
      <c r="EP223" s="17">
        <v>0</v>
      </c>
      <c r="EQ223" s="17">
        <v>0</v>
      </c>
      <c r="ER223" s="17">
        <v>0</v>
      </c>
      <c r="ES223" s="17">
        <v>0</v>
      </c>
      <c r="ET223" s="17">
        <v>0</v>
      </c>
      <c r="EU223" s="17">
        <v>0</v>
      </c>
      <c r="EV223" s="17">
        <v>0</v>
      </c>
      <c r="EW223" s="17">
        <v>0</v>
      </c>
      <c r="EX223" s="17">
        <v>0</v>
      </c>
      <c r="EY223" s="17">
        <v>0</v>
      </c>
      <c r="EZ223" s="17">
        <v>0</v>
      </c>
      <c r="FA223" s="17">
        <v>0</v>
      </c>
      <c r="FB223" s="17">
        <v>0</v>
      </c>
      <c r="FC223" s="17">
        <v>0</v>
      </c>
      <c r="FD223" s="17">
        <v>0</v>
      </c>
      <c r="FE223" s="17">
        <v>0</v>
      </c>
      <c r="FF223" s="17">
        <v>0</v>
      </c>
      <c r="FG223" s="17">
        <v>0</v>
      </c>
      <c r="FH223" s="17">
        <v>0</v>
      </c>
      <c r="FI223" s="17">
        <v>0</v>
      </c>
      <c r="FJ223" s="17">
        <v>0</v>
      </c>
      <c r="FK223" s="17">
        <v>0</v>
      </c>
      <c r="FL223" s="17">
        <v>0</v>
      </c>
      <c r="FM223" s="17">
        <v>0</v>
      </c>
      <c r="FN223" s="17">
        <v>0</v>
      </c>
      <c r="FO223" s="17">
        <v>0</v>
      </c>
      <c r="FP223" s="17">
        <v>0</v>
      </c>
      <c r="FQ223" s="17">
        <v>0</v>
      </c>
      <c r="FR223" s="17">
        <v>0</v>
      </c>
      <c r="FS223" s="17">
        <v>0</v>
      </c>
      <c r="FT223" s="17">
        <v>0</v>
      </c>
      <c r="FU223" s="17">
        <v>0</v>
      </c>
      <c r="FV223" s="17">
        <v>0</v>
      </c>
      <c r="FW223" s="17">
        <v>0</v>
      </c>
      <c r="FX223" s="17">
        <v>0</v>
      </c>
      <c r="FY223" s="17">
        <v>0</v>
      </c>
      <c r="FZ223" s="17">
        <v>0</v>
      </c>
      <c r="GA223" s="17">
        <v>0</v>
      </c>
      <c r="GB223" s="17">
        <v>0</v>
      </c>
      <c r="GC223" s="17">
        <v>0</v>
      </c>
      <c r="GD223" s="17">
        <v>0</v>
      </c>
      <c r="GE223" s="17">
        <v>0</v>
      </c>
      <c r="GF223" s="17">
        <v>0</v>
      </c>
      <c r="GG223" s="17">
        <v>0</v>
      </c>
      <c r="GH223" s="17">
        <v>0</v>
      </c>
      <c r="GI223" s="17">
        <v>0</v>
      </c>
      <c r="GJ223" s="17">
        <v>0</v>
      </c>
      <c r="GK223" s="17">
        <v>0</v>
      </c>
      <c r="GL223" s="17">
        <v>0</v>
      </c>
      <c r="GM223" s="17">
        <v>0</v>
      </c>
      <c r="GN223" s="17">
        <v>0</v>
      </c>
      <c r="GO223" s="17">
        <v>0</v>
      </c>
      <c r="GP223" s="17">
        <v>0</v>
      </c>
      <c r="GQ223" s="17">
        <v>0</v>
      </c>
      <c r="GR223" s="17">
        <v>0</v>
      </c>
      <c r="GS223" s="17">
        <v>0</v>
      </c>
      <c r="GT223" s="17">
        <v>0</v>
      </c>
      <c r="GU223" s="17">
        <v>0</v>
      </c>
      <c r="GV223" s="17">
        <v>0</v>
      </c>
      <c r="GW223" s="17">
        <v>0</v>
      </c>
      <c r="GX223" s="17">
        <v>0</v>
      </c>
      <c r="GY223" s="17">
        <v>0</v>
      </c>
      <c r="GZ223" s="17">
        <v>0</v>
      </c>
      <c r="HA223" s="17">
        <v>0</v>
      </c>
      <c r="HB223" s="17">
        <v>0</v>
      </c>
      <c r="HC223" s="17">
        <v>0</v>
      </c>
      <c r="HD223" s="17">
        <v>0</v>
      </c>
      <c r="HE223" s="17">
        <v>0</v>
      </c>
      <c r="HF223" s="17">
        <v>0</v>
      </c>
      <c r="HG223" s="17">
        <v>0</v>
      </c>
      <c r="HH223" s="17">
        <v>0</v>
      </c>
      <c r="HI223" s="17">
        <v>0</v>
      </c>
      <c r="HJ223" s="17">
        <v>0</v>
      </c>
      <c r="HK223" s="17">
        <v>0</v>
      </c>
      <c r="HL223" s="17">
        <v>0</v>
      </c>
      <c r="HM223" s="17">
        <v>0</v>
      </c>
      <c r="HN223" s="17">
        <v>0</v>
      </c>
      <c r="HO223" s="17">
        <v>0</v>
      </c>
      <c r="HP223" s="17">
        <v>0</v>
      </c>
      <c r="HQ223" s="17">
        <v>0</v>
      </c>
      <c r="HR223" s="17">
        <v>0</v>
      </c>
      <c r="HS223" s="17">
        <v>0</v>
      </c>
      <c r="HT223" s="17">
        <v>0</v>
      </c>
      <c r="HU223" s="17">
        <v>0</v>
      </c>
      <c r="HV223" s="17">
        <v>0</v>
      </c>
      <c r="HW223" s="17">
        <v>0</v>
      </c>
      <c r="HX223" s="17">
        <v>0</v>
      </c>
      <c r="HY223" s="17">
        <v>0</v>
      </c>
      <c r="HZ223" s="17">
        <v>0</v>
      </c>
      <c r="IA223" s="17">
        <v>0</v>
      </c>
      <c r="IB223" s="17">
        <v>0</v>
      </c>
      <c r="IC223" s="17">
        <v>0</v>
      </c>
      <c r="ID223" s="17">
        <v>0</v>
      </c>
      <c r="IE223" s="17">
        <v>0</v>
      </c>
      <c r="IF223" s="17">
        <v>0</v>
      </c>
      <c r="IG223" s="17">
        <v>0</v>
      </c>
      <c r="IH223" s="17">
        <v>0</v>
      </c>
      <c r="II223" s="17">
        <v>0</v>
      </c>
      <c r="IJ223" s="17">
        <v>0</v>
      </c>
      <c r="IK223" s="17">
        <v>0</v>
      </c>
      <c r="IL223" s="17">
        <v>0</v>
      </c>
      <c r="IM223" s="17">
        <v>0</v>
      </c>
      <c r="IN223" s="17">
        <v>0</v>
      </c>
      <c r="IO223" s="17">
        <v>0</v>
      </c>
      <c r="IP223" s="17">
        <v>0</v>
      </c>
      <c r="IQ223" s="17">
        <v>0</v>
      </c>
      <c r="IR223" s="17">
        <v>0</v>
      </c>
      <c r="IS223" s="17">
        <v>0</v>
      </c>
      <c r="IT223" s="17">
        <v>0</v>
      </c>
      <c r="IU223" s="17">
        <v>0</v>
      </c>
      <c r="IV223" s="17">
        <v>0</v>
      </c>
      <c r="IW223" s="17">
        <v>0</v>
      </c>
      <c r="IX223" s="17">
        <v>0</v>
      </c>
      <c r="IY223" s="17">
        <v>0</v>
      </c>
      <c r="IZ223" s="17">
        <v>0</v>
      </c>
      <c r="JA223" s="17">
        <v>0</v>
      </c>
      <c r="JB223" s="17">
        <v>0</v>
      </c>
      <c r="JC223" s="17">
        <v>0</v>
      </c>
      <c r="JD223" s="17">
        <v>0</v>
      </c>
      <c r="JE223" s="17">
        <v>0</v>
      </c>
      <c r="JF223" s="17">
        <v>0</v>
      </c>
      <c r="JG223" s="17">
        <v>0</v>
      </c>
      <c r="JH223" s="17">
        <v>0</v>
      </c>
      <c r="JI223" s="17">
        <v>0</v>
      </c>
      <c r="JJ223" s="17">
        <v>0</v>
      </c>
      <c r="JK223" s="17">
        <v>0</v>
      </c>
      <c r="JL223" s="17">
        <v>0</v>
      </c>
      <c r="JM223" s="17">
        <v>0</v>
      </c>
      <c r="JN223" s="17">
        <v>0</v>
      </c>
      <c r="JO223" s="17">
        <v>0</v>
      </c>
      <c r="JP223" s="17">
        <v>0</v>
      </c>
      <c r="JQ223" s="17">
        <v>0</v>
      </c>
      <c r="JR223" s="17">
        <v>0</v>
      </c>
      <c r="JS223" s="17">
        <v>0</v>
      </c>
      <c r="JT223" s="17">
        <v>0</v>
      </c>
      <c r="JU223" s="17">
        <v>0</v>
      </c>
      <c r="JV223" s="17">
        <v>0</v>
      </c>
      <c r="JW223" s="17">
        <v>0</v>
      </c>
      <c r="JX223" s="17">
        <v>0</v>
      </c>
      <c r="JY223" s="17">
        <v>0</v>
      </c>
    </row>
    <row r="224" spans="1:285" x14ac:dyDescent="0.15">
      <c r="A224" s="17" t="s">
        <v>319</v>
      </c>
      <c r="B224" s="17" t="s">
        <v>320</v>
      </c>
      <c r="C224" s="17">
        <v>0</v>
      </c>
      <c r="D224" s="17">
        <v>6.48</v>
      </c>
      <c r="E224" s="17">
        <v>6.48</v>
      </c>
      <c r="F224" s="17">
        <v>6.48</v>
      </c>
      <c r="G224" s="17">
        <v>6.48</v>
      </c>
      <c r="H224" s="17">
        <v>6.48</v>
      </c>
      <c r="I224" s="17">
        <v>6.52</v>
      </c>
      <c r="J224" s="17">
        <v>6.52</v>
      </c>
      <c r="K224" s="17">
        <v>6.52</v>
      </c>
      <c r="L224" s="17">
        <v>6.52</v>
      </c>
      <c r="M224" s="17">
        <v>6.52</v>
      </c>
      <c r="N224" s="17">
        <v>6.54</v>
      </c>
      <c r="O224" s="17">
        <v>6.55</v>
      </c>
      <c r="P224" s="17">
        <v>6.54</v>
      </c>
      <c r="Q224" s="17">
        <v>6.54</v>
      </c>
      <c r="R224" s="17">
        <v>6.54</v>
      </c>
      <c r="S224" s="17">
        <v>6.56</v>
      </c>
      <c r="T224" s="17">
        <v>6.56</v>
      </c>
      <c r="U224" s="17">
        <v>6.56</v>
      </c>
      <c r="V224" s="17">
        <v>6.54</v>
      </c>
      <c r="W224" s="17">
        <v>6.55</v>
      </c>
      <c r="X224" s="17">
        <v>6.56</v>
      </c>
      <c r="Y224" s="17">
        <v>6.56</v>
      </c>
      <c r="Z224" s="17">
        <v>6.56</v>
      </c>
      <c r="AA224" s="17">
        <v>6.57</v>
      </c>
      <c r="AB224" s="17">
        <v>0</v>
      </c>
      <c r="AC224" s="17">
        <v>0</v>
      </c>
      <c r="AD224" s="17">
        <v>0</v>
      </c>
      <c r="AE224" s="17">
        <v>0</v>
      </c>
      <c r="AF224" s="17">
        <v>0</v>
      </c>
      <c r="AG224" s="17">
        <v>0</v>
      </c>
      <c r="AH224" s="17">
        <v>0</v>
      </c>
      <c r="AI224" s="17">
        <v>0</v>
      </c>
      <c r="AJ224" s="17">
        <v>0</v>
      </c>
      <c r="AK224" s="17">
        <v>0</v>
      </c>
      <c r="AL224" s="17">
        <v>0</v>
      </c>
      <c r="AM224" s="17">
        <v>0</v>
      </c>
      <c r="AN224" s="17">
        <v>0</v>
      </c>
      <c r="AO224" s="17">
        <v>0</v>
      </c>
      <c r="AP224" s="17">
        <v>0</v>
      </c>
      <c r="AQ224" s="17">
        <v>0</v>
      </c>
      <c r="AR224" s="17">
        <v>0</v>
      </c>
      <c r="AS224" s="17">
        <v>0</v>
      </c>
      <c r="AT224" s="17">
        <v>0</v>
      </c>
      <c r="AU224" s="17">
        <v>0</v>
      </c>
      <c r="AV224" s="17">
        <v>0</v>
      </c>
      <c r="AW224" s="17">
        <v>0</v>
      </c>
      <c r="AX224" s="17">
        <v>0</v>
      </c>
      <c r="AY224" s="17">
        <v>0</v>
      </c>
      <c r="AZ224" s="17">
        <v>0</v>
      </c>
      <c r="BA224" s="17">
        <v>0</v>
      </c>
      <c r="BB224" s="17">
        <v>0</v>
      </c>
      <c r="BC224" s="17">
        <v>0</v>
      </c>
      <c r="BD224" s="17">
        <v>0</v>
      </c>
      <c r="BE224" s="17">
        <v>0</v>
      </c>
      <c r="BF224" s="17">
        <v>0</v>
      </c>
      <c r="BG224" s="17">
        <v>0</v>
      </c>
      <c r="BH224" s="17">
        <v>0</v>
      </c>
      <c r="BI224" s="17">
        <v>0</v>
      </c>
      <c r="BJ224" s="17">
        <v>0</v>
      </c>
      <c r="BK224" s="17">
        <v>0</v>
      </c>
      <c r="BL224" s="17">
        <v>0</v>
      </c>
      <c r="BM224" s="17">
        <v>0</v>
      </c>
      <c r="BN224" s="17">
        <v>0</v>
      </c>
      <c r="BO224" s="17">
        <v>0</v>
      </c>
      <c r="BP224" s="17">
        <v>0</v>
      </c>
      <c r="BQ224" s="17">
        <v>0</v>
      </c>
      <c r="BR224" s="17">
        <v>0</v>
      </c>
      <c r="BS224" s="17">
        <v>0</v>
      </c>
      <c r="BT224" s="17">
        <v>0</v>
      </c>
      <c r="BU224" s="17">
        <v>0</v>
      </c>
      <c r="BV224" s="17">
        <v>0</v>
      </c>
      <c r="BW224" s="17">
        <v>0</v>
      </c>
      <c r="BX224" s="17">
        <v>0</v>
      </c>
      <c r="BY224" s="17">
        <v>0</v>
      </c>
      <c r="BZ224" s="17">
        <v>0</v>
      </c>
      <c r="CA224" s="17">
        <v>0</v>
      </c>
      <c r="CB224" s="17">
        <v>0</v>
      </c>
      <c r="CC224" s="17">
        <v>0</v>
      </c>
      <c r="CD224" s="17">
        <v>0</v>
      </c>
      <c r="CE224" s="17">
        <v>0</v>
      </c>
      <c r="CF224" s="17">
        <v>0</v>
      </c>
      <c r="CG224" s="17">
        <v>0</v>
      </c>
      <c r="CH224" s="17">
        <v>0</v>
      </c>
      <c r="CI224" s="17">
        <v>0</v>
      </c>
      <c r="CJ224" s="17">
        <v>0</v>
      </c>
      <c r="CK224" s="17">
        <v>0</v>
      </c>
      <c r="CL224" s="17">
        <v>0</v>
      </c>
      <c r="CM224" s="17">
        <v>0</v>
      </c>
      <c r="CN224" s="17">
        <v>0</v>
      </c>
      <c r="CO224" s="17">
        <v>0</v>
      </c>
      <c r="CP224" s="17">
        <v>0</v>
      </c>
      <c r="CQ224" s="17">
        <v>0</v>
      </c>
      <c r="CR224" s="17">
        <v>0</v>
      </c>
      <c r="CS224" s="17">
        <v>0</v>
      </c>
      <c r="CT224" s="17">
        <v>0</v>
      </c>
      <c r="CU224" s="17">
        <v>0</v>
      </c>
      <c r="CV224" s="17">
        <v>0</v>
      </c>
      <c r="CW224" s="17">
        <v>0</v>
      </c>
      <c r="CX224" s="17">
        <v>0</v>
      </c>
      <c r="CY224" s="17">
        <v>0</v>
      </c>
      <c r="CZ224" s="17">
        <v>0</v>
      </c>
      <c r="DA224" s="17">
        <v>0</v>
      </c>
      <c r="DB224" s="17">
        <v>0</v>
      </c>
      <c r="DC224" s="17">
        <v>0</v>
      </c>
      <c r="DD224" s="17">
        <v>0</v>
      </c>
      <c r="DE224" s="17">
        <v>0</v>
      </c>
      <c r="DF224" s="17">
        <v>0</v>
      </c>
      <c r="DG224" s="17">
        <v>0</v>
      </c>
      <c r="DH224" s="17">
        <v>0</v>
      </c>
      <c r="DI224" s="17">
        <v>0</v>
      </c>
      <c r="DJ224" s="17">
        <v>0</v>
      </c>
      <c r="DK224" s="17">
        <v>0</v>
      </c>
      <c r="DL224" s="17">
        <v>0</v>
      </c>
      <c r="DM224" s="17">
        <v>0</v>
      </c>
      <c r="DN224" s="17">
        <v>0</v>
      </c>
      <c r="DO224" s="17">
        <v>0</v>
      </c>
      <c r="DP224" s="17">
        <v>0</v>
      </c>
      <c r="DQ224" s="17">
        <v>0</v>
      </c>
      <c r="DR224" s="17">
        <v>0</v>
      </c>
      <c r="DS224" s="17">
        <v>0</v>
      </c>
      <c r="DT224" s="17">
        <v>0</v>
      </c>
      <c r="DU224" s="17">
        <v>0</v>
      </c>
      <c r="DV224" s="17">
        <v>0</v>
      </c>
      <c r="DW224" s="17">
        <v>0</v>
      </c>
      <c r="DX224" s="17">
        <v>0</v>
      </c>
      <c r="DY224" s="17">
        <v>0</v>
      </c>
      <c r="DZ224" s="17">
        <v>0</v>
      </c>
      <c r="EA224" s="17">
        <v>0</v>
      </c>
      <c r="EB224" s="17">
        <v>0</v>
      </c>
      <c r="EC224" s="17">
        <v>0</v>
      </c>
      <c r="ED224" s="17">
        <v>0</v>
      </c>
      <c r="EE224" s="17">
        <v>0</v>
      </c>
      <c r="EF224" s="17">
        <v>0</v>
      </c>
      <c r="EG224" s="17">
        <v>0</v>
      </c>
      <c r="EH224" s="17">
        <v>0</v>
      </c>
      <c r="EI224" s="17">
        <v>0</v>
      </c>
      <c r="EJ224" s="17">
        <v>0</v>
      </c>
      <c r="EK224" s="17">
        <v>0</v>
      </c>
      <c r="EL224" s="17">
        <v>0</v>
      </c>
      <c r="EM224" s="17">
        <v>0</v>
      </c>
      <c r="EN224" s="17">
        <v>0</v>
      </c>
      <c r="EO224" s="17">
        <v>0</v>
      </c>
      <c r="EP224" s="17">
        <v>0</v>
      </c>
      <c r="EQ224" s="17">
        <v>0</v>
      </c>
      <c r="ER224" s="17">
        <v>0</v>
      </c>
      <c r="ES224" s="17">
        <v>0</v>
      </c>
      <c r="ET224" s="17">
        <v>0</v>
      </c>
      <c r="EU224" s="17">
        <v>0</v>
      </c>
      <c r="EV224" s="17">
        <v>0</v>
      </c>
      <c r="EW224" s="17">
        <v>0</v>
      </c>
      <c r="EX224" s="17">
        <v>0</v>
      </c>
      <c r="EY224" s="17">
        <v>0</v>
      </c>
      <c r="EZ224" s="17">
        <v>0</v>
      </c>
      <c r="FA224" s="17">
        <v>0</v>
      </c>
      <c r="FB224" s="17">
        <v>0</v>
      </c>
      <c r="FC224" s="17">
        <v>0</v>
      </c>
      <c r="FD224" s="17">
        <v>0</v>
      </c>
      <c r="FE224" s="17">
        <v>0</v>
      </c>
      <c r="FF224" s="17">
        <v>0</v>
      </c>
      <c r="FG224" s="17">
        <v>0</v>
      </c>
      <c r="FH224" s="17">
        <v>0</v>
      </c>
      <c r="FI224" s="17">
        <v>0</v>
      </c>
      <c r="FJ224" s="17">
        <v>0</v>
      </c>
      <c r="FK224" s="17">
        <v>0</v>
      </c>
      <c r="FL224" s="17">
        <v>0</v>
      </c>
      <c r="FM224" s="17">
        <v>0</v>
      </c>
      <c r="FN224" s="17">
        <v>0</v>
      </c>
      <c r="FO224" s="17">
        <v>0</v>
      </c>
      <c r="FP224" s="17">
        <v>0</v>
      </c>
      <c r="FQ224" s="17">
        <v>0</v>
      </c>
      <c r="FR224" s="17">
        <v>0</v>
      </c>
      <c r="FS224" s="17">
        <v>0</v>
      </c>
      <c r="FT224" s="17">
        <v>0</v>
      </c>
      <c r="FU224" s="17">
        <v>0</v>
      </c>
      <c r="FV224" s="17">
        <v>0</v>
      </c>
      <c r="FW224" s="17">
        <v>0</v>
      </c>
      <c r="FX224" s="17">
        <v>0</v>
      </c>
      <c r="FY224" s="17">
        <v>0</v>
      </c>
      <c r="FZ224" s="17">
        <v>0</v>
      </c>
      <c r="GA224" s="17">
        <v>0</v>
      </c>
      <c r="GB224" s="17">
        <v>0</v>
      </c>
      <c r="GC224" s="17">
        <v>0</v>
      </c>
      <c r="GD224" s="17">
        <v>0</v>
      </c>
      <c r="GE224" s="17">
        <v>0</v>
      </c>
      <c r="GF224" s="17">
        <v>0</v>
      </c>
      <c r="GG224" s="17">
        <v>0</v>
      </c>
      <c r="GH224" s="17">
        <v>0</v>
      </c>
      <c r="GI224" s="17">
        <v>0</v>
      </c>
      <c r="GJ224" s="17">
        <v>0</v>
      </c>
      <c r="GK224" s="17">
        <v>0</v>
      </c>
      <c r="GL224" s="17">
        <v>0</v>
      </c>
      <c r="GM224" s="17">
        <v>0</v>
      </c>
      <c r="GN224" s="17">
        <v>0</v>
      </c>
      <c r="GO224" s="17">
        <v>0</v>
      </c>
      <c r="GP224" s="17">
        <v>0</v>
      </c>
      <c r="GQ224" s="17">
        <v>0</v>
      </c>
      <c r="GR224" s="17">
        <v>0</v>
      </c>
      <c r="GS224" s="17">
        <v>0</v>
      </c>
      <c r="GT224" s="17">
        <v>0</v>
      </c>
      <c r="GU224" s="17">
        <v>0</v>
      </c>
      <c r="GV224" s="17">
        <v>0</v>
      </c>
      <c r="GW224" s="17">
        <v>0</v>
      </c>
      <c r="GX224" s="17">
        <v>0</v>
      </c>
      <c r="GY224" s="17">
        <v>0</v>
      </c>
      <c r="GZ224" s="17">
        <v>0</v>
      </c>
      <c r="HA224" s="17">
        <v>0</v>
      </c>
      <c r="HB224" s="17">
        <v>0</v>
      </c>
      <c r="HC224" s="17">
        <v>0</v>
      </c>
      <c r="HD224" s="17">
        <v>0</v>
      </c>
      <c r="HE224" s="17">
        <v>0</v>
      </c>
      <c r="HF224" s="17">
        <v>0</v>
      </c>
      <c r="HG224" s="17">
        <v>0</v>
      </c>
      <c r="HH224" s="17">
        <v>0</v>
      </c>
      <c r="HI224" s="17">
        <v>0</v>
      </c>
      <c r="HJ224" s="17">
        <v>0</v>
      </c>
      <c r="HK224" s="17">
        <v>0</v>
      </c>
      <c r="HL224" s="17">
        <v>0</v>
      </c>
      <c r="HM224" s="17">
        <v>0</v>
      </c>
      <c r="HN224" s="17">
        <v>0</v>
      </c>
      <c r="HO224" s="17">
        <v>0</v>
      </c>
      <c r="HP224" s="17">
        <v>0</v>
      </c>
      <c r="HQ224" s="17">
        <v>0</v>
      </c>
      <c r="HR224" s="17">
        <v>0</v>
      </c>
      <c r="HS224" s="17">
        <v>0</v>
      </c>
      <c r="HT224" s="17">
        <v>0</v>
      </c>
      <c r="HU224" s="17">
        <v>0</v>
      </c>
      <c r="HV224" s="17">
        <v>0</v>
      </c>
      <c r="HW224" s="17">
        <v>0</v>
      </c>
      <c r="HX224" s="17">
        <v>0</v>
      </c>
      <c r="HY224" s="17">
        <v>0</v>
      </c>
      <c r="HZ224" s="17">
        <v>0</v>
      </c>
      <c r="IA224" s="17">
        <v>0</v>
      </c>
      <c r="IB224" s="17">
        <v>0</v>
      </c>
      <c r="IC224" s="17">
        <v>0</v>
      </c>
      <c r="ID224" s="17">
        <v>0</v>
      </c>
      <c r="IE224" s="17">
        <v>0</v>
      </c>
      <c r="IF224" s="17">
        <v>0</v>
      </c>
      <c r="IG224" s="17">
        <v>0</v>
      </c>
      <c r="IH224" s="17">
        <v>0</v>
      </c>
      <c r="II224" s="17">
        <v>0</v>
      </c>
      <c r="IJ224" s="17">
        <v>0</v>
      </c>
      <c r="IK224" s="17">
        <v>0</v>
      </c>
      <c r="IL224" s="17">
        <v>0</v>
      </c>
      <c r="IM224" s="17">
        <v>0</v>
      </c>
      <c r="IN224" s="17">
        <v>0</v>
      </c>
      <c r="IO224" s="17">
        <v>0</v>
      </c>
      <c r="IP224" s="17">
        <v>0</v>
      </c>
      <c r="IQ224" s="17">
        <v>0</v>
      </c>
      <c r="IR224" s="17">
        <v>0</v>
      </c>
      <c r="IS224" s="17">
        <v>0</v>
      </c>
      <c r="IT224" s="17">
        <v>0</v>
      </c>
      <c r="IU224" s="17">
        <v>0</v>
      </c>
      <c r="IV224" s="17">
        <v>0</v>
      </c>
      <c r="IW224" s="17">
        <v>0</v>
      </c>
      <c r="IX224" s="17">
        <v>0</v>
      </c>
      <c r="IY224" s="17">
        <v>0</v>
      </c>
      <c r="IZ224" s="17">
        <v>0</v>
      </c>
      <c r="JA224" s="17">
        <v>0</v>
      </c>
      <c r="JB224" s="17">
        <v>0</v>
      </c>
      <c r="JC224" s="17">
        <v>0</v>
      </c>
      <c r="JD224" s="17">
        <v>0</v>
      </c>
      <c r="JE224" s="17">
        <v>0</v>
      </c>
      <c r="JF224" s="17">
        <v>0</v>
      </c>
      <c r="JG224" s="17">
        <v>0</v>
      </c>
      <c r="JH224" s="17">
        <v>0</v>
      </c>
      <c r="JI224" s="17">
        <v>0</v>
      </c>
      <c r="JJ224" s="17">
        <v>0</v>
      </c>
      <c r="JK224" s="17">
        <v>0</v>
      </c>
      <c r="JL224" s="17">
        <v>0</v>
      </c>
      <c r="JM224" s="17">
        <v>0</v>
      </c>
      <c r="JN224" s="17">
        <v>0</v>
      </c>
      <c r="JO224" s="17">
        <v>0</v>
      </c>
      <c r="JP224" s="17">
        <v>0</v>
      </c>
      <c r="JQ224" s="17">
        <v>0</v>
      </c>
      <c r="JR224" s="17">
        <v>0</v>
      </c>
      <c r="JS224" s="17">
        <v>0</v>
      </c>
      <c r="JT224" s="17">
        <v>0</v>
      </c>
      <c r="JU224" s="17">
        <v>0</v>
      </c>
      <c r="JV224" s="17">
        <v>0</v>
      </c>
      <c r="JW224" s="17">
        <v>0</v>
      </c>
      <c r="JX224" s="17">
        <v>0</v>
      </c>
      <c r="JY224" s="17">
        <v>0</v>
      </c>
    </row>
    <row r="225" spans="1:285" x14ac:dyDescent="0.15">
      <c r="A225" s="17" t="s">
        <v>594</v>
      </c>
      <c r="B225" s="17" t="s">
        <v>595</v>
      </c>
      <c r="C225" s="17">
        <v>0</v>
      </c>
      <c r="D225" s="17">
        <v>10.81</v>
      </c>
      <c r="E225" s="17">
        <v>10.81</v>
      </c>
      <c r="F225" s="17">
        <v>10.81</v>
      </c>
      <c r="G225" s="17">
        <v>10.81</v>
      </c>
      <c r="H225" s="17">
        <v>10.81</v>
      </c>
      <c r="I225" s="17">
        <v>10.9</v>
      </c>
      <c r="J225" s="17">
        <v>10.9</v>
      </c>
      <c r="K225" s="17">
        <v>10.9</v>
      </c>
      <c r="L225" s="17">
        <v>10.9</v>
      </c>
      <c r="M225" s="17">
        <v>10.9</v>
      </c>
      <c r="N225" s="17">
        <v>10.93</v>
      </c>
      <c r="O225" s="17">
        <v>10.89</v>
      </c>
      <c r="P225" s="17">
        <v>10.88</v>
      </c>
      <c r="Q225" s="17">
        <v>10.86</v>
      </c>
      <c r="R225" s="17">
        <v>10.85</v>
      </c>
      <c r="S225" s="17">
        <v>10.88</v>
      </c>
      <c r="T225" s="17">
        <v>10.89</v>
      </c>
      <c r="U225" s="17">
        <v>10.89</v>
      </c>
      <c r="V225" s="17">
        <v>10.89</v>
      </c>
      <c r="W225" s="17">
        <v>10.88</v>
      </c>
      <c r="X225" s="17">
        <v>10.88</v>
      </c>
      <c r="Y225" s="17">
        <v>10.88</v>
      </c>
      <c r="Z225" s="17">
        <v>10.9</v>
      </c>
      <c r="AA225" s="17">
        <v>10.91</v>
      </c>
      <c r="AB225" s="17">
        <v>0</v>
      </c>
      <c r="AC225" s="17">
        <v>0</v>
      </c>
      <c r="AD225" s="17">
        <v>0</v>
      </c>
      <c r="AE225" s="17">
        <v>0</v>
      </c>
      <c r="AF225" s="17">
        <v>0</v>
      </c>
      <c r="AG225" s="17">
        <v>0</v>
      </c>
      <c r="AH225" s="17">
        <v>0</v>
      </c>
      <c r="AI225" s="17">
        <v>0</v>
      </c>
      <c r="AJ225" s="17">
        <v>0</v>
      </c>
      <c r="AK225" s="17">
        <v>0</v>
      </c>
      <c r="AL225" s="17">
        <v>0</v>
      </c>
      <c r="AM225" s="17">
        <v>0</v>
      </c>
      <c r="AN225" s="17">
        <v>0</v>
      </c>
      <c r="AO225" s="17">
        <v>0</v>
      </c>
      <c r="AP225" s="17">
        <v>0</v>
      </c>
      <c r="AQ225" s="17">
        <v>0</v>
      </c>
      <c r="AR225" s="17">
        <v>0</v>
      </c>
      <c r="AS225" s="17">
        <v>0</v>
      </c>
      <c r="AT225" s="17">
        <v>0</v>
      </c>
      <c r="AU225" s="17">
        <v>0</v>
      </c>
      <c r="AV225" s="17">
        <v>0</v>
      </c>
      <c r="AW225" s="17">
        <v>0</v>
      </c>
      <c r="AX225" s="17">
        <v>0</v>
      </c>
      <c r="AY225" s="17">
        <v>0</v>
      </c>
      <c r="AZ225" s="17">
        <v>0</v>
      </c>
      <c r="BA225" s="17">
        <v>0</v>
      </c>
      <c r="BB225" s="17">
        <v>0</v>
      </c>
      <c r="BC225" s="17">
        <v>0</v>
      </c>
      <c r="BD225" s="17">
        <v>0</v>
      </c>
      <c r="BE225" s="17">
        <v>0</v>
      </c>
      <c r="BF225" s="17">
        <v>0</v>
      </c>
      <c r="BG225" s="17">
        <v>0</v>
      </c>
      <c r="BH225" s="17">
        <v>0</v>
      </c>
      <c r="BI225" s="17">
        <v>0</v>
      </c>
      <c r="BJ225" s="17">
        <v>0</v>
      </c>
      <c r="BK225" s="17">
        <v>0</v>
      </c>
      <c r="BL225" s="17">
        <v>0</v>
      </c>
      <c r="BM225" s="17">
        <v>0</v>
      </c>
      <c r="BN225" s="17">
        <v>0</v>
      </c>
      <c r="BO225" s="17">
        <v>0</v>
      </c>
      <c r="BP225" s="17">
        <v>0</v>
      </c>
      <c r="BQ225" s="17">
        <v>0</v>
      </c>
      <c r="BR225" s="17">
        <v>0</v>
      </c>
      <c r="BS225" s="17">
        <v>0</v>
      </c>
      <c r="BT225" s="17">
        <v>0</v>
      </c>
      <c r="BU225" s="17">
        <v>0</v>
      </c>
      <c r="BV225" s="17">
        <v>0</v>
      </c>
      <c r="BW225" s="17">
        <v>0</v>
      </c>
      <c r="BX225" s="17">
        <v>0</v>
      </c>
      <c r="BY225" s="17">
        <v>0</v>
      </c>
      <c r="BZ225" s="17">
        <v>0</v>
      </c>
      <c r="CA225" s="17">
        <v>0</v>
      </c>
      <c r="CB225" s="17">
        <v>0</v>
      </c>
      <c r="CC225" s="17">
        <v>0</v>
      </c>
      <c r="CD225" s="17">
        <v>0</v>
      </c>
      <c r="CE225" s="17">
        <v>0</v>
      </c>
      <c r="CF225" s="17">
        <v>0</v>
      </c>
      <c r="CG225" s="17">
        <v>0</v>
      </c>
      <c r="CH225" s="17">
        <v>0</v>
      </c>
      <c r="CI225" s="17">
        <v>0</v>
      </c>
      <c r="CJ225" s="17">
        <v>0</v>
      </c>
      <c r="CK225" s="17">
        <v>0</v>
      </c>
      <c r="CL225" s="17">
        <v>0</v>
      </c>
      <c r="CM225" s="17">
        <v>0</v>
      </c>
      <c r="CN225" s="17">
        <v>0</v>
      </c>
      <c r="CO225" s="17">
        <v>0</v>
      </c>
      <c r="CP225" s="17">
        <v>0</v>
      </c>
      <c r="CQ225" s="17">
        <v>0</v>
      </c>
      <c r="CR225" s="17">
        <v>0</v>
      </c>
      <c r="CS225" s="17">
        <v>0</v>
      </c>
      <c r="CT225" s="17">
        <v>0</v>
      </c>
      <c r="CU225" s="17">
        <v>0</v>
      </c>
      <c r="CV225" s="17">
        <v>0</v>
      </c>
      <c r="CW225" s="17">
        <v>0</v>
      </c>
      <c r="CX225" s="17">
        <v>0</v>
      </c>
      <c r="CY225" s="17">
        <v>0</v>
      </c>
      <c r="CZ225" s="17">
        <v>0</v>
      </c>
      <c r="DA225" s="17">
        <v>0</v>
      </c>
      <c r="DB225" s="17">
        <v>0</v>
      </c>
      <c r="DC225" s="17">
        <v>0</v>
      </c>
      <c r="DD225" s="17">
        <v>0</v>
      </c>
      <c r="DE225" s="17">
        <v>0</v>
      </c>
      <c r="DF225" s="17">
        <v>0</v>
      </c>
      <c r="DG225" s="17">
        <v>0</v>
      </c>
      <c r="DH225" s="17">
        <v>0</v>
      </c>
      <c r="DI225" s="17">
        <v>0</v>
      </c>
      <c r="DJ225" s="17">
        <v>0</v>
      </c>
      <c r="DK225" s="17">
        <v>0</v>
      </c>
      <c r="DL225" s="17">
        <v>0</v>
      </c>
      <c r="DM225" s="17">
        <v>0</v>
      </c>
      <c r="DN225" s="17">
        <v>0</v>
      </c>
      <c r="DO225" s="17">
        <v>0</v>
      </c>
      <c r="DP225" s="17">
        <v>0</v>
      </c>
      <c r="DQ225" s="17">
        <v>0</v>
      </c>
      <c r="DR225" s="17">
        <v>0</v>
      </c>
      <c r="DS225" s="17">
        <v>0</v>
      </c>
      <c r="DT225" s="17">
        <v>0</v>
      </c>
      <c r="DU225" s="17">
        <v>0</v>
      </c>
      <c r="DV225" s="17">
        <v>0</v>
      </c>
      <c r="DW225" s="17">
        <v>0</v>
      </c>
      <c r="DX225" s="17">
        <v>0</v>
      </c>
      <c r="DY225" s="17">
        <v>0</v>
      </c>
      <c r="DZ225" s="17">
        <v>0</v>
      </c>
      <c r="EA225" s="17">
        <v>0</v>
      </c>
      <c r="EB225" s="17">
        <v>0</v>
      </c>
      <c r="EC225" s="17">
        <v>0</v>
      </c>
      <c r="ED225" s="17">
        <v>0</v>
      </c>
      <c r="EE225" s="17">
        <v>0</v>
      </c>
      <c r="EF225" s="17">
        <v>0</v>
      </c>
      <c r="EG225" s="17">
        <v>0</v>
      </c>
      <c r="EH225" s="17">
        <v>0</v>
      </c>
      <c r="EI225" s="17">
        <v>0</v>
      </c>
      <c r="EJ225" s="17">
        <v>0</v>
      </c>
      <c r="EK225" s="17">
        <v>0</v>
      </c>
      <c r="EL225" s="17">
        <v>0</v>
      </c>
      <c r="EM225" s="17">
        <v>0</v>
      </c>
      <c r="EN225" s="17">
        <v>0</v>
      </c>
      <c r="EO225" s="17">
        <v>0</v>
      </c>
      <c r="EP225" s="17">
        <v>0</v>
      </c>
      <c r="EQ225" s="17">
        <v>0</v>
      </c>
      <c r="ER225" s="17">
        <v>0</v>
      </c>
      <c r="ES225" s="17">
        <v>0</v>
      </c>
      <c r="ET225" s="17">
        <v>0</v>
      </c>
      <c r="EU225" s="17">
        <v>0</v>
      </c>
      <c r="EV225" s="17">
        <v>0</v>
      </c>
      <c r="EW225" s="17">
        <v>0</v>
      </c>
      <c r="EX225" s="17">
        <v>0</v>
      </c>
      <c r="EY225" s="17">
        <v>0</v>
      </c>
      <c r="EZ225" s="17">
        <v>0</v>
      </c>
      <c r="FA225" s="17">
        <v>0</v>
      </c>
      <c r="FB225" s="17">
        <v>0</v>
      </c>
      <c r="FC225" s="17">
        <v>0</v>
      </c>
      <c r="FD225" s="17">
        <v>0</v>
      </c>
      <c r="FE225" s="17">
        <v>0</v>
      </c>
      <c r="FF225" s="17">
        <v>0</v>
      </c>
      <c r="FG225" s="17">
        <v>0</v>
      </c>
      <c r="FH225" s="17">
        <v>0</v>
      </c>
      <c r="FI225" s="17">
        <v>0</v>
      </c>
      <c r="FJ225" s="17">
        <v>0</v>
      </c>
      <c r="FK225" s="17">
        <v>0</v>
      </c>
      <c r="FL225" s="17">
        <v>0</v>
      </c>
      <c r="FM225" s="17">
        <v>0</v>
      </c>
      <c r="FN225" s="17">
        <v>0</v>
      </c>
      <c r="FO225" s="17">
        <v>0</v>
      </c>
      <c r="FP225" s="17">
        <v>0</v>
      </c>
      <c r="FQ225" s="17">
        <v>0</v>
      </c>
      <c r="FR225" s="17">
        <v>0</v>
      </c>
      <c r="FS225" s="17">
        <v>0</v>
      </c>
      <c r="FT225" s="17">
        <v>0</v>
      </c>
      <c r="FU225" s="17">
        <v>0</v>
      </c>
      <c r="FV225" s="17">
        <v>0</v>
      </c>
      <c r="FW225" s="17">
        <v>0</v>
      </c>
      <c r="FX225" s="17">
        <v>0</v>
      </c>
      <c r="FY225" s="17">
        <v>0</v>
      </c>
      <c r="FZ225" s="17">
        <v>0</v>
      </c>
      <c r="GA225" s="17">
        <v>0</v>
      </c>
      <c r="GB225" s="17">
        <v>0</v>
      </c>
      <c r="GC225" s="17">
        <v>0</v>
      </c>
      <c r="GD225" s="17">
        <v>0</v>
      </c>
      <c r="GE225" s="17">
        <v>0</v>
      </c>
      <c r="GF225" s="17">
        <v>0</v>
      </c>
      <c r="GG225" s="17">
        <v>0</v>
      </c>
      <c r="GH225" s="17">
        <v>0</v>
      </c>
      <c r="GI225" s="17">
        <v>0</v>
      </c>
      <c r="GJ225" s="17">
        <v>0</v>
      </c>
      <c r="GK225" s="17">
        <v>0</v>
      </c>
      <c r="GL225" s="17">
        <v>0</v>
      </c>
      <c r="GM225" s="17">
        <v>0</v>
      </c>
      <c r="GN225" s="17">
        <v>0</v>
      </c>
      <c r="GO225" s="17">
        <v>0</v>
      </c>
      <c r="GP225" s="17">
        <v>0</v>
      </c>
      <c r="GQ225" s="17">
        <v>0</v>
      </c>
      <c r="GR225" s="17">
        <v>0</v>
      </c>
      <c r="GS225" s="17">
        <v>0</v>
      </c>
      <c r="GT225" s="17">
        <v>0</v>
      </c>
      <c r="GU225" s="17">
        <v>0</v>
      </c>
      <c r="GV225" s="17">
        <v>0</v>
      </c>
      <c r="GW225" s="17">
        <v>0</v>
      </c>
      <c r="GX225" s="17">
        <v>0</v>
      </c>
      <c r="GY225" s="17">
        <v>0</v>
      </c>
      <c r="GZ225" s="17">
        <v>0</v>
      </c>
      <c r="HA225" s="17">
        <v>0</v>
      </c>
      <c r="HB225" s="17">
        <v>0</v>
      </c>
      <c r="HC225" s="17">
        <v>0</v>
      </c>
      <c r="HD225" s="17">
        <v>0</v>
      </c>
      <c r="HE225" s="17">
        <v>0</v>
      </c>
      <c r="HF225" s="17">
        <v>0</v>
      </c>
      <c r="HG225" s="17">
        <v>0</v>
      </c>
      <c r="HH225" s="17">
        <v>0</v>
      </c>
      <c r="HI225" s="17">
        <v>0</v>
      </c>
      <c r="HJ225" s="17">
        <v>0</v>
      </c>
      <c r="HK225" s="17">
        <v>0</v>
      </c>
      <c r="HL225" s="17">
        <v>0</v>
      </c>
      <c r="HM225" s="17">
        <v>0</v>
      </c>
      <c r="HN225" s="17">
        <v>0</v>
      </c>
      <c r="HO225" s="17">
        <v>0</v>
      </c>
      <c r="HP225" s="17">
        <v>0</v>
      </c>
      <c r="HQ225" s="17">
        <v>0</v>
      </c>
      <c r="HR225" s="17">
        <v>0</v>
      </c>
      <c r="HS225" s="17">
        <v>0</v>
      </c>
      <c r="HT225" s="17">
        <v>0</v>
      </c>
      <c r="HU225" s="17">
        <v>0</v>
      </c>
      <c r="HV225" s="17">
        <v>0</v>
      </c>
      <c r="HW225" s="17">
        <v>0</v>
      </c>
      <c r="HX225" s="17">
        <v>0</v>
      </c>
      <c r="HY225" s="17">
        <v>0</v>
      </c>
      <c r="HZ225" s="17">
        <v>0</v>
      </c>
      <c r="IA225" s="17">
        <v>0</v>
      </c>
      <c r="IB225" s="17">
        <v>0</v>
      </c>
      <c r="IC225" s="17">
        <v>0</v>
      </c>
      <c r="ID225" s="17">
        <v>0</v>
      </c>
      <c r="IE225" s="17">
        <v>0</v>
      </c>
      <c r="IF225" s="17">
        <v>0</v>
      </c>
      <c r="IG225" s="17">
        <v>0</v>
      </c>
      <c r="IH225" s="17">
        <v>0</v>
      </c>
      <c r="II225" s="17">
        <v>0</v>
      </c>
      <c r="IJ225" s="17">
        <v>0</v>
      </c>
      <c r="IK225" s="17">
        <v>0</v>
      </c>
      <c r="IL225" s="17">
        <v>0</v>
      </c>
      <c r="IM225" s="17">
        <v>0</v>
      </c>
      <c r="IN225" s="17">
        <v>0</v>
      </c>
      <c r="IO225" s="17">
        <v>0</v>
      </c>
      <c r="IP225" s="17">
        <v>0</v>
      </c>
      <c r="IQ225" s="17">
        <v>0</v>
      </c>
      <c r="IR225" s="17">
        <v>0</v>
      </c>
      <c r="IS225" s="17">
        <v>0</v>
      </c>
      <c r="IT225" s="17">
        <v>0</v>
      </c>
      <c r="IU225" s="17">
        <v>0</v>
      </c>
      <c r="IV225" s="17">
        <v>0</v>
      </c>
      <c r="IW225" s="17">
        <v>0</v>
      </c>
      <c r="IX225" s="17">
        <v>0</v>
      </c>
      <c r="IY225" s="17">
        <v>0</v>
      </c>
      <c r="IZ225" s="17">
        <v>0</v>
      </c>
      <c r="JA225" s="17">
        <v>0</v>
      </c>
      <c r="JB225" s="17">
        <v>0</v>
      </c>
      <c r="JC225" s="17">
        <v>0</v>
      </c>
      <c r="JD225" s="17">
        <v>0</v>
      </c>
      <c r="JE225" s="17">
        <v>0</v>
      </c>
      <c r="JF225" s="17">
        <v>0</v>
      </c>
      <c r="JG225" s="17">
        <v>0</v>
      </c>
      <c r="JH225" s="17">
        <v>0</v>
      </c>
      <c r="JI225" s="17">
        <v>0</v>
      </c>
      <c r="JJ225" s="17">
        <v>0</v>
      </c>
      <c r="JK225" s="17">
        <v>0</v>
      </c>
      <c r="JL225" s="17">
        <v>0</v>
      </c>
      <c r="JM225" s="17">
        <v>0</v>
      </c>
      <c r="JN225" s="17">
        <v>0</v>
      </c>
      <c r="JO225" s="17">
        <v>0</v>
      </c>
      <c r="JP225" s="17">
        <v>0</v>
      </c>
      <c r="JQ225" s="17">
        <v>0</v>
      </c>
      <c r="JR225" s="17">
        <v>0</v>
      </c>
      <c r="JS225" s="17">
        <v>0</v>
      </c>
      <c r="JT225" s="17">
        <v>0</v>
      </c>
      <c r="JU225" s="17">
        <v>0</v>
      </c>
      <c r="JV225" s="17">
        <v>0</v>
      </c>
      <c r="JW225" s="17">
        <v>0</v>
      </c>
      <c r="JX225" s="17">
        <v>0</v>
      </c>
      <c r="JY225" s="17">
        <v>0</v>
      </c>
    </row>
    <row r="226" spans="1:285" x14ac:dyDescent="0.15">
      <c r="A226" s="17" t="s">
        <v>728</v>
      </c>
      <c r="B226" s="17" t="s">
        <v>729</v>
      </c>
      <c r="C226" s="17">
        <v>0</v>
      </c>
      <c r="D226" s="17">
        <v>5.95</v>
      </c>
      <c r="E226" s="17">
        <v>5.95</v>
      </c>
      <c r="F226" s="17">
        <v>5.95</v>
      </c>
      <c r="G226" s="17">
        <v>5.95</v>
      </c>
      <c r="H226" s="17">
        <v>5.95</v>
      </c>
      <c r="I226" s="17">
        <v>5.99</v>
      </c>
      <c r="J226" s="17">
        <v>5.99</v>
      </c>
      <c r="K226" s="17">
        <v>5.99</v>
      </c>
      <c r="L226" s="17">
        <v>5.99</v>
      </c>
      <c r="M226" s="17">
        <v>5.99</v>
      </c>
      <c r="N226" s="17">
        <v>6.01</v>
      </c>
      <c r="O226" s="17">
        <v>6</v>
      </c>
      <c r="P226" s="17">
        <v>5.99</v>
      </c>
      <c r="Q226" s="17">
        <v>5.98</v>
      </c>
      <c r="R226" s="17">
        <v>6</v>
      </c>
      <c r="S226" s="17">
        <v>6</v>
      </c>
      <c r="T226" s="17">
        <v>6</v>
      </c>
      <c r="U226" s="17">
        <v>6</v>
      </c>
      <c r="V226" s="17">
        <v>6</v>
      </c>
      <c r="W226" s="17">
        <v>6.01</v>
      </c>
      <c r="X226" s="17">
        <v>6.01</v>
      </c>
      <c r="Y226" s="17">
        <v>6.01</v>
      </c>
      <c r="Z226" s="17">
        <v>6.01</v>
      </c>
      <c r="AA226" s="17">
        <v>6.01</v>
      </c>
      <c r="AB226" s="17">
        <v>0</v>
      </c>
      <c r="AC226" s="17">
        <v>0</v>
      </c>
      <c r="AD226" s="17">
        <v>0</v>
      </c>
      <c r="AE226" s="17">
        <v>0</v>
      </c>
      <c r="AF226" s="17">
        <v>0</v>
      </c>
      <c r="AG226" s="17">
        <v>0</v>
      </c>
      <c r="AH226" s="17">
        <v>0</v>
      </c>
      <c r="AI226" s="17">
        <v>0</v>
      </c>
      <c r="AJ226" s="17">
        <v>0</v>
      </c>
      <c r="AK226" s="17">
        <v>0</v>
      </c>
      <c r="AL226" s="17">
        <v>0</v>
      </c>
      <c r="AM226" s="17">
        <v>0</v>
      </c>
      <c r="AN226" s="17">
        <v>0</v>
      </c>
      <c r="AO226" s="17">
        <v>0</v>
      </c>
      <c r="AP226" s="17">
        <v>0</v>
      </c>
      <c r="AQ226" s="17">
        <v>0</v>
      </c>
      <c r="AR226" s="17">
        <v>0</v>
      </c>
      <c r="AS226" s="17">
        <v>0</v>
      </c>
      <c r="AT226" s="17">
        <v>0</v>
      </c>
      <c r="AU226" s="17">
        <v>0</v>
      </c>
      <c r="AV226" s="17">
        <v>0</v>
      </c>
      <c r="AW226" s="17">
        <v>0</v>
      </c>
      <c r="AX226" s="17">
        <v>0</v>
      </c>
      <c r="AY226" s="17">
        <v>0</v>
      </c>
      <c r="AZ226" s="17">
        <v>0</v>
      </c>
      <c r="BA226" s="17">
        <v>0</v>
      </c>
      <c r="BB226" s="17">
        <v>0</v>
      </c>
      <c r="BC226" s="17">
        <v>0</v>
      </c>
      <c r="BD226" s="17">
        <v>0</v>
      </c>
      <c r="BE226" s="17">
        <v>0</v>
      </c>
      <c r="BF226" s="17">
        <v>0</v>
      </c>
      <c r="BG226" s="17">
        <v>0</v>
      </c>
      <c r="BH226" s="17">
        <v>0</v>
      </c>
      <c r="BI226" s="17">
        <v>0</v>
      </c>
      <c r="BJ226" s="17">
        <v>0</v>
      </c>
      <c r="BK226" s="17">
        <v>0</v>
      </c>
      <c r="BL226" s="17">
        <v>0</v>
      </c>
      <c r="BM226" s="17">
        <v>0</v>
      </c>
      <c r="BN226" s="17">
        <v>0</v>
      </c>
      <c r="BO226" s="17">
        <v>0</v>
      </c>
      <c r="BP226" s="17">
        <v>0</v>
      </c>
      <c r="BQ226" s="17">
        <v>0</v>
      </c>
      <c r="BR226" s="17">
        <v>0</v>
      </c>
      <c r="BS226" s="17">
        <v>0</v>
      </c>
      <c r="BT226" s="17">
        <v>0</v>
      </c>
      <c r="BU226" s="17">
        <v>0</v>
      </c>
      <c r="BV226" s="17">
        <v>0</v>
      </c>
      <c r="BW226" s="17">
        <v>0</v>
      </c>
      <c r="BX226" s="17">
        <v>0</v>
      </c>
      <c r="BY226" s="17">
        <v>0</v>
      </c>
      <c r="BZ226" s="17">
        <v>0</v>
      </c>
      <c r="CA226" s="17">
        <v>0</v>
      </c>
      <c r="CB226" s="17">
        <v>0</v>
      </c>
      <c r="CC226" s="17">
        <v>0</v>
      </c>
      <c r="CD226" s="17">
        <v>0</v>
      </c>
      <c r="CE226" s="17">
        <v>0</v>
      </c>
      <c r="CF226" s="17">
        <v>0</v>
      </c>
      <c r="CG226" s="17">
        <v>0</v>
      </c>
      <c r="CH226" s="17">
        <v>0</v>
      </c>
      <c r="CI226" s="17">
        <v>0</v>
      </c>
      <c r="CJ226" s="17">
        <v>0</v>
      </c>
      <c r="CK226" s="17">
        <v>0</v>
      </c>
      <c r="CL226" s="17">
        <v>0</v>
      </c>
      <c r="CM226" s="17">
        <v>0</v>
      </c>
      <c r="CN226" s="17">
        <v>0</v>
      </c>
      <c r="CO226" s="17">
        <v>0</v>
      </c>
      <c r="CP226" s="17">
        <v>0</v>
      </c>
      <c r="CQ226" s="17">
        <v>0</v>
      </c>
      <c r="CR226" s="17">
        <v>0</v>
      </c>
      <c r="CS226" s="17">
        <v>0</v>
      </c>
      <c r="CT226" s="17">
        <v>0</v>
      </c>
      <c r="CU226" s="17">
        <v>0</v>
      </c>
      <c r="CV226" s="17">
        <v>0</v>
      </c>
      <c r="CW226" s="17">
        <v>0</v>
      </c>
      <c r="CX226" s="17">
        <v>0</v>
      </c>
      <c r="CY226" s="17">
        <v>0</v>
      </c>
      <c r="CZ226" s="17">
        <v>0</v>
      </c>
      <c r="DA226" s="17">
        <v>0</v>
      </c>
      <c r="DB226" s="17">
        <v>0</v>
      </c>
      <c r="DC226" s="17">
        <v>0</v>
      </c>
      <c r="DD226" s="17">
        <v>0</v>
      </c>
      <c r="DE226" s="17">
        <v>0</v>
      </c>
      <c r="DF226" s="17">
        <v>0</v>
      </c>
      <c r="DG226" s="17">
        <v>0</v>
      </c>
      <c r="DH226" s="17">
        <v>0</v>
      </c>
      <c r="DI226" s="17">
        <v>0</v>
      </c>
      <c r="DJ226" s="17">
        <v>0</v>
      </c>
      <c r="DK226" s="17">
        <v>0</v>
      </c>
      <c r="DL226" s="17">
        <v>0</v>
      </c>
      <c r="DM226" s="17">
        <v>0</v>
      </c>
      <c r="DN226" s="17">
        <v>0</v>
      </c>
      <c r="DO226" s="17">
        <v>0</v>
      </c>
      <c r="DP226" s="17">
        <v>0</v>
      </c>
      <c r="DQ226" s="17">
        <v>0</v>
      </c>
      <c r="DR226" s="17">
        <v>0</v>
      </c>
      <c r="DS226" s="17">
        <v>0</v>
      </c>
      <c r="DT226" s="17">
        <v>0</v>
      </c>
      <c r="DU226" s="17">
        <v>0</v>
      </c>
      <c r="DV226" s="17">
        <v>0</v>
      </c>
      <c r="DW226" s="17">
        <v>0</v>
      </c>
      <c r="DX226" s="17">
        <v>0</v>
      </c>
      <c r="DY226" s="17">
        <v>0</v>
      </c>
      <c r="DZ226" s="17">
        <v>0</v>
      </c>
      <c r="EA226" s="17">
        <v>0</v>
      </c>
      <c r="EB226" s="17">
        <v>0</v>
      </c>
      <c r="EC226" s="17">
        <v>0</v>
      </c>
      <c r="ED226" s="17">
        <v>0</v>
      </c>
      <c r="EE226" s="17">
        <v>0</v>
      </c>
      <c r="EF226" s="17">
        <v>0</v>
      </c>
      <c r="EG226" s="17">
        <v>0</v>
      </c>
      <c r="EH226" s="17">
        <v>0</v>
      </c>
      <c r="EI226" s="17">
        <v>0</v>
      </c>
      <c r="EJ226" s="17">
        <v>0</v>
      </c>
      <c r="EK226" s="17">
        <v>0</v>
      </c>
      <c r="EL226" s="17">
        <v>0</v>
      </c>
      <c r="EM226" s="17">
        <v>0</v>
      </c>
      <c r="EN226" s="17">
        <v>0</v>
      </c>
      <c r="EO226" s="17">
        <v>0</v>
      </c>
      <c r="EP226" s="17">
        <v>0</v>
      </c>
      <c r="EQ226" s="17">
        <v>0</v>
      </c>
      <c r="ER226" s="17">
        <v>0</v>
      </c>
      <c r="ES226" s="17">
        <v>0</v>
      </c>
      <c r="ET226" s="17">
        <v>0</v>
      </c>
      <c r="EU226" s="17">
        <v>0</v>
      </c>
      <c r="EV226" s="17">
        <v>0</v>
      </c>
      <c r="EW226" s="17">
        <v>0</v>
      </c>
      <c r="EX226" s="17">
        <v>0</v>
      </c>
      <c r="EY226" s="17">
        <v>0</v>
      </c>
      <c r="EZ226" s="17">
        <v>0</v>
      </c>
      <c r="FA226" s="17">
        <v>0</v>
      </c>
      <c r="FB226" s="17">
        <v>0</v>
      </c>
      <c r="FC226" s="17">
        <v>0</v>
      </c>
      <c r="FD226" s="17">
        <v>0</v>
      </c>
      <c r="FE226" s="17">
        <v>0</v>
      </c>
      <c r="FF226" s="17">
        <v>0</v>
      </c>
      <c r="FG226" s="17">
        <v>0</v>
      </c>
      <c r="FH226" s="17">
        <v>0</v>
      </c>
      <c r="FI226" s="17">
        <v>0</v>
      </c>
      <c r="FJ226" s="17">
        <v>0</v>
      </c>
      <c r="FK226" s="17">
        <v>0</v>
      </c>
      <c r="FL226" s="17">
        <v>0</v>
      </c>
      <c r="FM226" s="17">
        <v>0</v>
      </c>
      <c r="FN226" s="17">
        <v>0</v>
      </c>
      <c r="FO226" s="17">
        <v>0</v>
      </c>
      <c r="FP226" s="17">
        <v>0</v>
      </c>
      <c r="FQ226" s="17">
        <v>0</v>
      </c>
      <c r="FR226" s="17">
        <v>0</v>
      </c>
      <c r="FS226" s="17">
        <v>0</v>
      </c>
      <c r="FT226" s="17">
        <v>0</v>
      </c>
      <c r="FU226" s="17">
        <v>0</v>
      </c>
      <c r="FV226" s="17">
        <v>0</v>
      </c>
      <c r="FW226" s="17">
        <v>0</v>
      </c>
      <c r="FX226" s="17">
        <v>0</v>
      </c>
      <c r="FY226" s="17">
        <v>0</v>
      </c>
      <c r="FZ226" s="17">
        <v>0</v>
      </c>
      <c r="GA226" s="17">
        <v>0</v>
      </c>
      <c r="GB226" s="17">
        <v>0</v>
      </c>
      <c r="GC226" s="17">
        <v>0</v>
      </c>
      <c r="GD226" s="17">
        <v>0</v>
      </c>
      <c r="GE226" s="17">
        <v>0</v>
      </c>
      <c r="GF226" s="17">
        <v>0</v>
      </c>
      <c r="GG226" s="17">
        <v>0</v>
      </c>
      <c r="GH226" s="17">
        <v>0</v>
      </c>
      <c r="GI226" s="17">
        <v>0</v>
      </c>
      <c r="GJ226" s="17">
        <v>0</v>
      </c>
      <c r="GK226" s="17">
        <v>0</v>
      </c>
      <c r="GL226" s="17">
        <v>0</v>
      </c>
      <c r="GM226" s="17">
        <v>0</v>
      </c>
      <c r="GN226" s="17">
        <v>0</v>
      </c>
      <c r="GO226" s="17">
        <v>0</v>
      </c>
      <c r="GP226" s="17">
        <v>0</v>
      </c>
      <c r="GQ226" s="17">
        <v>0</v>
      </c>
      <c r="GR226" s="17">
        <v>0</v>
      </c>
      <c r="GS226" s="17">
        <v>0</v>
      </c>
      <c r="GT226" s="17">
        <v>0</v>
      </c>
      <c r="GU226" s="17">
        <v>0</v>
      </c>
      <c r="GV226" s="17">
        <v>0</v>
      </c>
      <c r="GW226" s="17">
        <v>0</v>
      </c>
      <c r="GX226" s="17">
        <v>0</v>
      </c>
      <c r="GY226" s="17">
        <v>0</v>
      </c>
      <c r="GZ226" s="17">
        <v>0</v>
      </c>
      <c r="HA226" s="17">
        <v>0</v>
      </c>
      <c r="HB226" s="17">
        <v>0</v>
      </c>
      <c r="HC226" s="17">
        <v>0</v>
      </c>
      <c r="HD226" s="17">
        <v>0</v>
      </c>
      <c r="HE226" s="17">
        <v>0</v>
      </c>
      <c r="HF226" s="17">
        <v>0</v>
      </c>
      <c r="HG226" s="17">
        <v>0</v>
      </c>
      <c r="HH226" s="17">
        <v>0</v>
      </c>
      <c r="HI226" s="17">
        <v>0</v>
      </c>
      <c r="HJ226" s="17">
        <v>0</v>
      </c>
      <c r="HK226" s="17">
        <v>0</v>
      </c>
      <c r="HL226" s="17">
        <v>0</v>
      </c>
      <c r="HM226" s="17">
        <v>0</v>
      </c>
      <c r="HN226" s="17">
        <v>0</v>
      </c>
      <c r="HO226" s="17">
        <v>0</v>
      </c>
      <c r="HP226" s="17">
        <v>0</v>
      </c>
      <c r="HQ226" s="17">
        <v>0</v>
      </c>
      <c r="HR226" s="17">
        <v>0</v>
      </c>
      <c r="HS226" s="17">
        <v>0</v>
      </c>
      <c r="HT226" s="17">
        <v>0</v>
      </c>
      <c r="HU226" s="17">
        <v>0</v>
      </c>
      <c r="HV226" s="17">
        <v>0</v>
      </c>
      <c r="HW226" s="17">
        <v>0</v>
      </c>
      <c r="HX226" s="17">
        <v>0</v>
      </c>
      <c r="HY226" s="17">
        <v>0</v>
      </c>
      <c r="HZ226" s="17">
        <v>0</v>
      </c>
      <c r="IA226" s="17">
        <v>0</v>
      </c>
      <c r="IB226" s="17">
        <v>0</v>
      </c>
      <c r="IC226" s="17">
        <v>0</v>
      </c>
      <c r="ID226" s="17">
        <v>0</v>
      </c>
      <c r="IE226" s="17">
        <v>0</v>
      </c>
      <c r="IF226" s="17">
        <v>0</v>
      </c>
      <c r="IG226" s="17">
        <v>0</v>
      </c>
      <c r="IH226" s="17">
        <v>0</v>
      </c>
      <c r="II226" s="17">
        <v>0</v>
      </c>
      <c r="IJ226" s="17">
        <v>0</v>
      </c>
      <c r="IK226" s="17">
        <v>0</v>
      </c>
      <c r="IL226" s="17">
        <v>0</v>
      </c>
      <c r="IM226" s="17">
        <v>0</v>
      </c>
      <c r="IN226" s="17">
        <v>0</v>
      </c>
      <c r="IO226" s="17">
        <v>0</v>
      </c>
      <c r="IP226" s="17">
        <v>0</v>
      </c>
      <c r="IQ226" s="17">
        <v>0</v>
      </c>
      <c r="IR226" s="17">
        <v>0</v>
      </c>
      <c r="IS226" s="17">
        <v>0</v>
      </c>
      <c r="IT226" s="17">
        <v>0</v>
      </c>
      <c r="IU226" s="17">
        <v>0</v>
      </c>
      <c r="IV226" s="17">
        <v>0</v>
      </c>
      <c r="IW226" s="17">
        <v>0</v>
      </c>
      <c r="IX226" s="17">
        <v>0</v>
      </c>
      <c r="IY226" s="17">
        <v>0</v>
      </c>
      <c r="IZ226" s="17">
        <v>0</v>
      </c>
      <c r="JA226" s="17">
        <v>0</v>
      </c>
      <c r="JB226" s="17">
        <v>0</v>
      </c>
      <c r="JC226" s="17">
        <v>0</v>
      </c>
      <c r="JD226" s="17">
        <v>0</v>
      </c>
      <c r="JE226" s="17">
        <v>0</v>
      </c>
      <c r="JF226" s="17">
        <v>0</v>
      </c>
      <c r="JG226" s="17">
        <v>0</v>
      </c>
      <c r="JH226" s="17">
        <v>0</v>
      </c>
      <c r="JI226" s="17">
        <v>0</v>
      </c>
      <c r="JJ226" s="17">
        <v>0</v>
      </c>
      <c r="JK226" s="17">
        <v>0</v>
      </c>
      <c r="JL226" s="17">
        <v>0</v>
      </c>
      <c r="JM226" s="17">
        <v>0</v>
      </c>
      <c r="JN226" s="17">
        <v>0</v>
      </c>
      <c r="JO226" s="17">
        <v>0</v>
      </c>
      <c r="JP226" s="17">
        <v>0</v>
      </c>
      <c r="JQ226" s="17">
        <v>0</v>
      </c>
      <c r="JR226" s="17">
        <v>0</v>
      </c>
      <c r="JS226" s="17">
        <v>0</v>
      </c>
      <c r="JT226" s="17">
        <v>0</v>
      </c>
      <c r="JU226" s="17">
        <v>0</v>
      </c>
      <c r="JV226" s="17">
        <v>0</v>
      </c>
      <c r="JW226" s="17">
        <v>0</v>
      </c>
      <c r="JX226" s="17">
        <v>0</v>
      </c>
      <c r="JY226" s="17">
        <v>0</v>
      </c>
    </row>
    <row r="227" spans="1:285" x14ac:dyDescent="0.15">
      <c r="A227" s="17" t="s">
        <v>768</v>
      </c>
      <c r="B227" s="17" t="s">
        <v>769</v>
      </c>
      <c r="C227" s="17">
        <v>0</v>
      </c>
      <c r="D227" s="17">
        <v>24.93</v>
      </c>
      <c r="E227" s="17">
        <v>24.93</v>
      </c>
      <c r="F227" s="17">
        <v>24.93</v>
      </c>
      <c r="G227" s="17">
        <v>24.93</v>
      </c>
      <c r="H227" s="17">
        <v>24.93</v>
      </c>
      <c r="I227" s="17">
        <v>25.05</v>
      </c>
      <c r="J227" s="17">
        <v>25.05</v>
      </c>
      <c r="K227" s="17">
        <v>25.05</v>
      </c>
      <c r="L227" s="17">
        <v>25.05</v>
      </c>
      <c r="M227" s="17">
        <v>25.05</v>
      </c>
      <c r="N227" s="17">
        <v>25</v>
      </c>
      <c r="O227" s="17">
        <v>25</v>
      </c>
      <c r="P227" s="17">
        <v>25</v>
      </c>
      <c r="Q227" s="17">
        <v>24.99</v>
      </c>
      <c r="R227" s="17">
        <v>24.98</v>
      </c>
      <c r="S227" s="17">
        <v>25</v>
      </c>
      <c r="T227" s="17">
        <v>24.99</v>
      </c>
      <c r="U227" s="17">
        <v>25</v>
      </c>
      <c r="V227" s="17">
        <v>24.99</v>
      </c>
      <c r="W227" s="17">
        <v>25</v>
      </c>
      <c r="X227" s="17">
        <v>25</v>
      </c>
      <c r="Y227" s="17">
        <v>25</v>
      </c>
      <c r="Z227" s="17">
        <v>24.99</v>
      </c>
      <c r="AA227" s="17">
        <v>25</v>
      </c>
      <c r="AB227" s="17">
        <v>0</v>
      </c>
      <c r="AC227" s="17">
        <v>0</v>
      </c>
      <c r="AD227" s="17">
        <v>0</v>
      </c>
      <c r="AE227" s="17">
        <v>0</v>
      </c>
      <c r="AF227" s="17">
        <v>0</v>
      </c>
      <c r="AG227" s="17">
        <v>0</v>
      </c>
      <c r="AH227" s="17">
        <v>0</v>
      </c>
      <c r="AI227" s="17">
        <v>0</v>
      </c>
      <c r="AJ227" s="17">
        <v>0</v>
      </c>
      <c r="AK227" s="17">
        <v>0</v>
      </c>
      <c r="AL227" s="17">
        <v>0</v>
      </c>
      <c r="AM227" s="17">
        <v>0</v>
      </c>
      <c r="AN227" s="17">
        <v>0</v>
      </c>
      <c r="AO227" s="17">
        <v>0</v>
      </c>
      <c r="AP227" s="17">
        <v>0</v>
      </c>
      <c r="AQ227" s="17">
        <v>0</v>
      </c>
      <c r="AR227" s="17">
        <v>0</v>
      </c>
      <c r="AS227" s="17">
        <v>0</v>
      </c>
      <c r="AT227" s="17">
        <v>0</v>
      </c>
      <c r="AU227" s="17">
        <v>0</v>
      </c>
      <c r="AV227" s="17">
        <v>0</v>
      </c>
      <c r="AW227" s="17">
        <v>0</v>
      </c>
      <c r="AX227" s="17">
        <v>0</v>
      </c>
      <c r="AY227" s="17">
        <v>0</v>
      </c>
      <c r="AZ227" s="17">
        <v>0</v>
      </c>
      <c r="BA227" s="17">
        <v>0</v>
      </c>
      <c r="BB227" s="17">
        <v>0</v>
      </c>
      <c r="BC227" s="17">
        <v>0</v>
      </c>
      <c r="BD227" s="17">
        <v>0</v>
      </c>
      <c r="BE227" s="17">
        <v>0</v>
      </c>
      <c r="BF227" s="17">
        <v>0</v>
      </c>
      <c r="BG227" s="17">
        <v>0</v>
      </c>
      <c r="BH227" s="17">
        <v>0</v>
      </c>
      <c r="BI227" s="17">
        <v>0</v>
      </c>
      <c r="BJ227" s="17">
        <v>0</v>
      </c>
      <c r="BK227" s="17">
        <v>0</v>
      </c>
      <c r="BL227" s="17">
        <v>0</v>
      </c>
      <c r="BM227" s="17">
        <v>0</v>
      </c>
      <c r="BN227" s="17">
        <v>0</v>
      </c>
      <c r="BO227" s="17">
        <v>0</v>
      </c>
      <c r="BP227" s="17">
        <v>0</v>
      </c>
      <c r="BQ227" s="17">
        <v>0</v>
      </c>
      <c r="BR227" s="17">
        <v>0</v>
      </c>
      <c r="BS227" s="17">
        <v>0</v>
      </c>
      <c r="BT227" s="17">
        <v>0</v>
      </c>
      <c r="BU227" s="17">
        <v>0</v>
      </c>
      <c r="BV227" s="17">
        <v>0</v>
      </c>
      <c r="BW227" s="17">
        <v>0</v>
      </c>
      <c r="BX227" s="17">
        <v>0</v>
      </c>
      <c r="BY227" s="17">
        <v>0</v>
      </c>
      <c r="BZ227" s="17">
        <v>0</v>
      </c>
      <c r="CA227" s="17">
        <v>0</v>
      </c>
      <c r="CB227" s="17">
        <v>0</v>
      </c>
      <c r="CC227" s="17">
        <v>0</v>
      </c>
      <c r="CD227" s="17">
        <v>0</v>
      </c>
      <c r="CE227" s="17">
        <v>0</v>
      </c>
      <c r="CF227" s="17">
        <v>0</v>
      </c>
      <c r="CG227" s="17">
        <v>0</v>
      </c>
      <c r="CH227" s="17">
        <v>0</v>
      </c>
      <c r="CI227" s="17">
        <v>0</v>
      </c>
      <c r="CJ227" s="17">
        <v>0</v>
      </c>
      <c r="CK227" s="17">
        <v>0</v>
      </c>
      <c r="CL227" s="17">
        <v>0</v>
      </c>
      <c r="CM227" s="17">
        <v>0</v>
      </c>
      <c r="CN227" s="17">
        <v>0</v>
      </c>
      <c r="CO227" s="17">
        <v>0</v>
      </c>
      <c r="CP227" s="17">
        <v>0</v>
      </c>
      <c r="CQ227" s="17">
        <v>0</v>
      </c>
      <c r="CR227" s="17">
        <v>0</v>
      </c>
      <c r="CS227" s="17">
        <v>0</v>
      </c>
      <c r="CT227" s="17">
        <v>0</v>
      </c>
      <c r="CU227" s="17">
        <v>0</v>
      </c>
      <c r="CV227" s="17">
        <v>0</v>
      </c>
      <c r="CW227" s="17">
        <v>0</v>
      </c>
      <c r="CX227" s="17">
        <v>0</v>
      </c>
      <c r="CY227" s="17">
        <v>0</v>
      </c>
      <c r="CZ227" s="17">
        <v>0</v>
      </c>
      <c r="DA227" s="17">
        <v>0</v>
      </c>
      <c r="DB227" s="17">
        <v>0</v>
      </c>
      <c r="DC227" s="17">
        <v>0</v>
      </c>
      <c r="DD227" s="17">
        <v>0</v>
      </c>
      <c r="DE227" s="17">
        <v>0</v>
      </c>
      <c r="DF227" s="17">
        <v>0</v>
      </c>
      <c r="DG227" s="17">
        <v>0</v>
      </c>
      <c r="DH227" s="17">
        <v>0</v>
      </c>
      <c r="DI227" s="17">
        <v>0</v>
      </c>
      <c r="DJ227" s="17">
        <v>0</v>
      </c>
      <c r="DK227" s="17">
        <v>0</v>
      </c>
      <c r="DL227" s="17">
        <v>0</v>
      </c>
      <c r="DM227" s="17">
        <v>0</v>
      </c>
      <c r="DN227" s="17">
        <v>0</v>
      </c>
      <c r="DO227" s="17">
        <v>0</v>
      </c>
      <c r="DP227" s="17">
        <v>0</v>
      </c>
      <c r="DQ227" s="17">
        <v>0</v>
      </c>
      <c r="DR227" s="17">
        <v>0</v>
      </c>
      <c r="DS227" s="17">
        <v>0</v>
      </c>
      <c r="DT227" s="17">
        <v>0</v>
      </c>
      <c r="DU227" s="17">
        <v>0</v>
      </c>
      <c r="DV227" s="17">
        <v>0</v>
      </c>
      <c r="DW227" s="17">
        <v>0</v>
      </c>
      <c r="DX227" s="17">
        <v>0</v>
      </c>
      <c r="DY227" s="17">
        <v>0</v>
      </c>
      <c r="DZ227" s="17">
        <v>0</v>
      </c>
      <c r="EA227" s="17">
        <v>0</v>
      </c>
      <c r="EB227" s="17">
        <v>0</v>
      </c>
      <c r="EC227" s="17">
        <v>0</v>
      </c>
      <c r="ED227" s="17">
        <v>0</v>
      </c>
      <c r="EE227" s="17">
        <v>0</v>
      </c>
      <c r="EF227" s="17">
        <v>0</v>
      </c>
      <c r="EG227" s="17">
        <v>0</v>
      </c>
      <c r="EH227" s="17">
        <v>0</v>
      </c>
      <c r="EI227" s="17">
        <v>0</v>
      </c>
      <c r="EJ227" s="17">
        <v>0</v>
      </c>
      <c r="EK227" s="17">
        <v>0</v>
      </c>
      <c r="EL227" s="17">
        <v>0</v>
      </c>
      <c r="EM227" s="17">
        <v>0</v>
      </c>
      <c r="EN227" s="17">
        <v>0</v>
      </c>
      <c r="EO227" s="17">
        <v>0</v>
      </c>
      <c r="EP227" s="17">
        <v>0</v>
      </c>
      <c r="EQ227" s="17">
        <v>0</v>
      </c>
      <c r="ER227" s="17">
        <v>0</v>
      </c>
      <c r="ES227" s="17">
        <v>0</v>
      </c>
      <c r="ET227" s="17">
        <v>0</v>
      </c>
      <c r="EU227" s="17">
        <v>0</v>
      </c>
      <c r="EV227" s="17">
        <v>0</v>
      </c>
      <c r="EW227" s="17">
        <v>0</v>
      </c>
      <c r="EX227" s="17">
        <v>0</v>
      </c>
      <c r="EY227" s="17">
        <v>0</v>
      </c>
      <c r="EZ227" s="17">
        <v>0</v>
      </c>
      <c r="FA227" s="17">
        <v>0</v>
      </c>
      <c r="FB227" s="17">
        <v>0</v>
      </c>
      <c r="FC227" s="17">
        <v>0</v>
      </c>
      <c r="FD227" s="17">
        <v>0</v>
      </c>
      <c r="FE227" s="17">
        <v>0</v>
      </c>
      <c r="FF227" s="17">
        <v>0</v>
      </c>
      <c r="FG227" s="17">
        <v>0</v>
      </c>
      <c r="FH227" s="17">
        <v>0</v>
      </c>
      <c r="FI227" s="17">
        <v>0</v>
      </c>
      <c r="FJ227" s="17">
        <v>0</v>
      </c>
      <c r="FK227" s="17">
        <v>0</v>
      </c>
      <c r="FL227" s="17">
        <v>0</v>
      </c>
      <c r="FM227" s="17">
        <v>0</v>
      </c>
      <c r="FN227" s="17">
        <v>0</v>
      </c>
      <c r="FO227" s="17">
        <v>0</v>
      </c>
      <c r="FP227" s="17">
        <v>0</v>
      </c>
      <c r="FQ227" s="17">
        <v>0</v>
      </c>
      <c r="FR227" s="17">
        <v>0</v>
      </c>
      <c r="FS227" s="17">
        <v>0</v>
      </c>
      <c r="FT227" s="17">
        <v>0</v>
      </c>
      <c r="FU227" s="17">
        <v>0</v>
      </c>
      <c r="FV227" s="17">
        <v>0</v>
      </c>
      <c r="FW227" s="17">
        <v>0</v>
      </c>
      <c r="FX227" s="17">
        <v>0</v>
      </c>
      <c r="FY227" s="17">
        <v>0</v>
      </c>
      <c r="FZ227" s="17">
        <v>0</v>
      </c>
      <c r="GA227" s="17">
        <v>0</v>
      </c>
      <c r="GB227" s="17">
        <v>0</v>
      </c>
      <c r="GC227" s="17">
        <v>0</v>
      </c>
      <c r="GD227" s="17">
        <v>0</v>
      </c>
      <c r="GE227" s="17">
        <v>0</v>
      </c>
      <c r="GF227" s="17">
        <v>0</v>
      </c>
      <c r="GG227" s="17">
        <v>0</v>
      </c>
      <c r="GH227" s="17">
        <v>0</v>
      </c>
      <c r="GI227" s="17">
        <v>0</v>
      </c>
      <c r="GJ227" s="17">
        <v>0</v>
      </c>
      <c r="GK227" s="17">
        <v>0</v>
      </c>
      <c r="GL227" s="17">
        <v>0</v>
      </c>
      <c r="GM227" s="17">
        <v>0</v>
      </c>
      <c r="GN227" s="17">
        <v>0</v>
      </c>
      <c r="GO227" s="17">
        <v>0</v>
      </c>
      <c r="GP227" s="17">
        <v>0</v>
      </c>
      <c r="GQ227" s="17">
        <v>0</v>
      </c>
      <c r="GR227" s="17">
        <v>0</v>
      </c>
      <c r="GS227" s="17">
        <v>0</v>
      </c>
      <c r="GT227" s="17">
        <v>0</v>
      </c>
      <c r="GU227" s="17">
        <v>0</v>
      </c>
      <c r="GV227" s="17">
        <v>0</v>
      </c>
      <c r="GW227" s="17">
        <v>0</v>
      </c>
      <c r="GX227" s="17">
        <v>0</v>
      </c>
      <c r="GY227" s="17">
        <v>0</v>
      </c>
      <c r="GZ227" s="17">
        <v>0</v>
      </c>
      <c r="HA227" s="17">
        <v>0</v>
      </c>
      <c r="HB227" s="17">
        <v>0</v>
      </c>
      <c r="HC227" s="17">
        <v>0</v>
      </c>
      <c r="HD227" s="17">
        <v>0</v>
      </c>
      <c r="HE227" s="17">
        <v>0</v>
      </c>
      <c r="HF227" s="17">
        <v>0</v>
      </c>
      <c r="HG227" s="17">
        <v>0</v>
      </c>
      <c r="HH227" s="17">
        <v>0</v>
      </c>
      <c r="HI227" s="17">
        <v>0</v>
      </c>
      <c r="HJ227" s="17">
        <v>0</v>
      </c>
      <c r="HK227" s="17">
        <v>0</v>
      </c>
      <c r="HL227" s="17">
        <v>0</v>
      </c>
      <c r="HM227" s="17">
        <v>0</v>
      </c>
      <c r="HN227" s="17">
        <v>0</v>
      </c>
      <c r="HO227" s="17">
        <v>0</v>
      </c>
      <c r="HP227" s="17">
        <v>0</v>
      </c>
      <c r="HQ227" s="17">
        <v>0</v>
      </c>
      <c r="HR227" s="17">
        <v>0</v>
      </c>
      <c r="HS227" s="17">
        <v>0</v>
      </c>
      <c r="HT227" s="17">
        <v>0</v>
      </c>
      <c r="HU227" s="17">
        <v>0</v>
      </c>
      <c r="HV227" s="17">
        <v>0</v>
      </c>
      <c r="HW227" s="17">
        <v>0</v>
      </c>
      <c r="HX227" s="17">
        <v>0</v>
      </c>
      <c r="HY227" s="17">
        <v>0</v>
      </c>
      <c r="HZ227" s="17">
        <v>0</v>
      </c>
      <c r="IA227" s="17">
        <v>0</v>
      </c>
      <c r="IB227" s="17">
        <v>0</v>
      </c>
      <c r="IC227" s="17">
        <v>0</v>
      </c>
      <c r="ID227" s="17">
        <v>0</v>
      </c>
      <c r="IE227" s="17">
        <v>0</v>
      </c>
      <c r="IF227" s="17">
        <v>0</v>
      </c>
      <c r="IG227" s="17">
        <v>0</v>
      </c>
      <c r="IH227" s="17">
        <v>0</v>
      </c>
      <c r="II227" s="17">
        <v>0</v>
      </c>
      <c r="IJ227" s="17">
        <v>0</v>
      </c>
      <c r="IK227" s="17">
        <v>0</v>
      </c>
      <c r="IL227" s="17">
        <v>0</v>
      </c>
      <c r="IM227" s="17">
        <v>0</v>
      </c>
      <c r="IN227" s="17">
        <v>0</v>
      </c>
      <c r="IO227" s="17">
        <v>0</v>
      </c>
      <c r="IP227" s="17">
        <v>0</v>
      </c>
      <c r="IQ227" s="17">
        <v>0</v>
      </c>
      <c r="IR227" s="17">
        <v>0</v>
      </c>
      <c r="IS227" s="17">
        <v>0</v>
      </c>
      <c r="IT227" s="17">
        <v>0</v>
      </c>
      <c r="IU227" s="17">
        <v>0</v>
      </c>
      <c r="IV227" s="17">
        <v>0</v>
      </c>
      <c r="IW227" s="17">
        <v>0</v>
      </c>
      <c r="IX227" s="17">
        <v>0</v>
      </c>
      <c r="IY227" s="17">
        <v>0</v>
      </c>
      <c r="IZ227" s="17">
        <v>0</v>
      </c>
      <c r="JA227" s="17">
        <v>0</v>
      </c>
      <c r="JB227" s="17">
        <v>0</v>
      </c>
      <c r="JC227" s="17">
        <v>0</v>
      </c>
      <c r="JD227" s="17">
        <v>0</v>
      </c>
      <c r="JE227" s="17">
        <v>0</v>
      </c>
      <c r="JF227" s="17">
        <v>0</v>
      </c>
      <c r="JG227" s="17">
        <v>0</v>
      </c>
      <c r="JH227" s="17">
        <v>0</v>
      </c>
      <c r="JI227" s="17">
        <v>0</v>
      </c>
      <c r="JJ227" s="17">
        <v>0</v>
      </c>
      <c r="JK227" s="17">
        <v>0</v>
      </c>
      <c r="JL227" s="17">
        <v>0</v>
      </c>
      <c r="JM227" s="17">
        <v>0</v>
      </c>
      <c r="JN227" s="17">
        <v>0</v>
      </c>
      <c r="JO227" s="17">
        <v>0</v>
      </c>
      <c r="JP227" s="17">
        <v>0</v>
      </c>
      <c r="JQ227" s="17">
        <v>0</v>
      </c>
      <c r="JR227" s="17">
        <v>0</v>
      </c>
      <c r="JS227" s="17">
        <v>0</v>
      </c>
      <c r="JT227" s="17">
        <v>0</v>
      </c>
      <c r="JU227" s="17">
        <v>0</v>
      </c>
      <c r="JV227" s="17">
        <v>0</v>
      </c>
      <c r="JW227" s="17">
        <v>0</v>
      </c>
      <c r="JX227" s="17">
        <v>0</v>
      </c>
      <c r="JY227" s="17">
        <v>0</v>
      </c>
    </row>
    <row r="228" spans="1:285" x14ac:dyDescent="0.15">
      <c r="A228" s="17" t="s">
        <v>884</v>
      </c>
      <c r="B228" s="17" t="s">
        <v>885</v>
      </c>
      <c r="C228" s="17">
        <v>0</v>
      </c>
      <c r="D228" s="17">
        <v>6.74</v>
      </c>
      <c r="E228" s="17">
        <v>6.74</v>
      </c>
      <c r="F228" s="17">
        <v>6.74</v>
      </c>
      <c r="G228" s="17">
        <v>6.74</v>
      </c>
      <c r="H228" s="17">
        <v>6.74</v>
      </c>
      <c r="I228" s="17">
        <v>6.78</v>
      </c>
      <c r="J228" s="17">
        <v>6.78</v>
      </c>
      <c r="K228" s="17">
        <v>6.78</v>
      </c>
      <c r="L228" s="17">
        <v>6.78</v>
      </c>
      <c r="M228" s="17">
        <v>6.78</v>
      </c>
      <c r="N228" s="17">
        <v>6.79</v>
      </c>
      <c r="O228" s="17">
        <v>6.79</v>
      </c>
      <c r="P228" s="17">
        <v>6.79</v>
      </c>
      <c r="Q228" s="17">
        <v>6.79</v>
      </c>
      <c r="R228" s="17">
        <v>6.78</v>
      </c>
      <c r="S228" s="17">
        <v>6.8</v>
      </c>
      <c r="T228" s="17">
        <v>6.81</v>
      </c>
      <c r="U228" s="17">
        <v>6.81</v>
      </c>
      <c r="V228" s="17">
        <v>6.81</v>
      </c>
      <c r="W228" s="17">
        <v>6.81</v>
      </c>
      <c r="X228" s="17">
        <v>6.81</v>
      </c>
      <c r="Y228" s="17">
        <v>6.83</v>
      </c>
      <c r="Z228" s="17">
        <v>6.82</v>
      </c>
      <c r="AA228" s="17">
        <v>6.8</v>
      </c>
      <c r="AB228" s="17">
        <v>0</v>
      </c>
      <c r="AC228" s="17">
        <v>0</v>
      </c>
      <c r="AD228" s="17">
        <v>0</v>
      </c>
      <c r="AE228" s="17">
        <v>0</v>
      </c>
      <c r="AF228" s="17">
        <v>0</v>
      </c>
      <c r="AG228" s="17">
        <v>0</v>
      </c>
      <c r="AH228" s="17">
        <v>0</v>
      </c>
      <c r="AI228" s="17">
        <v>0</v>
      </c>
      <c r="AJ228" s="17">
        <v>0</v>
      </c>
      <c r="AK228" s="17">
        <v>0</v>
      </c>
      <c r="AL228" s="17">
        <v>0</v>
      </c>
      <c r="AM228" s="17">
        <v>0</v>
      </c>
      <c r="AN228" s="17">
        <v>0</v>
      </c>
      <c r="AO228" s="17">
        <v>0</v>
      </c>
      <c r="AP228" s="17">
        <v>0</v>
      </c>
      <c r="AQ228" s="17">
        <v>0</v>
      </c>
      <c r="AR228" s="17">
        <v>0</v>
      </c>
      <c r="AS228" s="17">
        <v>0</v>
      </c>
      <c r="AT228" s="17">
        <v>0</v>
      </c>
      <c r="AU228" s="17">
        <v>0</v>
      </c>
      <c r="AV228" s="17">
        <v>0</v>
      </c>
      <c r="AW228" s="17">
        <v>0</v>
      </c>
      <c r="AX228" s="17">
        <v>0</v>
      </c>
      <c r="AY228" s="17">
        <v>0</v>
      </c>
      <c r="AZ228" s="17">
        <v>0</v>
      </c>
      <c r="BA228" s="17">
        <v>0</v>
      </c>
      <c r="BB228" s="17">
        <v>0</v>
      </c>
      <c r="BC228" s="17">
        <v>0</v>
      </c>
      <c r="BD228" s="17">
        <v>0</v>
      </c>
      <c r="BE228" s="17">
        <v>0</v>
      </c>
      <c r="BF228" s="17">
        <v>0</v>
      </c>
      <c r="BG228" s="17">
        <v>0</v>
      </c>
      <c r="BH228" s="17">
        <v>0</v>
      </c>
      <c r="BI228" s="17">
        <v>0</v>
      </c>
      <c r="BJ228" s="17">
        <v>0</v>
      </c>
      <c r="BK228" s="17">
        <v>0</v>
      </c>
      <c r="BL228" s="17">
        <v>0</v>
      </c>
      <c r="BM228" s="17">
        <v>0</v>
      </c>
      <c r="BN228" s="17">
        <v>0</v>
      </c>
      <c r="BO228" s="17">
        <v>0</v>
      </c>
      <c r="BP228" s="17">
        <v>0</v>
      </c>
      <c r="BQ228" s="17">
        <v>0</v>
      </c>
      <c r="BR228" s="17">
        <v>0</v>
      </c>
      <c r="BS228" s="17">
        <v>0</v>
      </c>
      <c r="BT228" s="17">
        <v>0</v>
      </c>
      <c r="BU228" s="17">
        <v>0</v>
      </c>
      <c r="BV228" s="17">
        <v>0</v>
      </c>
      <c r="BW228" s="17">
        <v>0</v>
      </c>
      <c r="BX228" s="17">
        <v>0</v>
      </c>
      <c r="BY228" s="17">
        <v>0</v>
      </c>
      <c r="BZ228" s="17">
        <v>0</v>
      </c>
      <c r="CA228" s="17">
        <v>0</v>
      </c>
      <c r="CB228" s="17">
        <v>0</v>
      </c>
      <c r="CC228" s="17">
        <v>0</v>
      </c>
      <c r="CD228" s="17">
        <v>0</v>
      </c>
      <c r="CE228" s="17">
        <v>0</v>
      </c>
      <c r="CF228" s="17">
        <v>0</v>
      </c>
      <c r="CG228" s="17">
        <v>0</v>
      </c>
      <c r="CH228" s="17">
        <v>0</v>
      </c>
      <c r="CI228" s="17">
        <v>0</v>
      </c>
      <c r="CJ228" s="17">
        <v>0</v>
      </c>
      <c r="CK228" s="17">
        <v>0</v>
      </c>
      <c r="CL228" s="17">
        <v>0</v>
      </c>
      <c r="CM228" s="17">
        <v>0</v>
      </c>
      <c r="CN228" s="17">
        <v>0</v>
      </c>
      <c r="CO228" s="17">
        <v>0</v>
      </c>
      <c r="CP228" s="17">
        <v>0</v>
      </c>
      <c r="CQ228" s="17">
        <v>0</v>
      </c>
      <c r="CR228" s="17">
        <v>0</v>
      </c>
      <c r="CS228" s="17">
        <v>0</v>
      </c>
      <c r="CT228" s="17">
        <v>0</v>
      </c>
      <c r="CU228" s="17">
        <v>0</v>
      </c>
      <c r="CV228" s="17">
        <v>0</v>
      </c>
      <c r="CW228" s="17">
        <v>0</v>
      </c>
      <c r="CX228" s="17">
        <v>0</v>
      </c>
      <c r="CY228" s="17">
        <v>0</v>
      </c>
      <c r="CZ228" s="17">
        <v>0</v>
      </c>
      <c r="DA228" s="17">
        <v>0</v>
      </c>
      <c r="DB228" s="17">
        <v>0</v>
      </c>
      <c r="DC228" s="17">
        <v>0</v>
      </c>
      <c r="DD228" s="17">
        <v>0</v>
      </c>
      <c r="DE228" s="17">
        <v>0</v>
      </c>
      <c r="DF228" s="17">
        <v>0</v>
      </c>
      <c r="DG228" s="17">
        <v>0</v>
      </c>
      <c r="DH228" s="17">
        <v>0</v>
      </c>
      <c r="DI228" s="17">
        <v>0</v>
      </c>
      <c r="DJ228" s="17">
        <v>0</v>
      </c>
      <c r="DK228" s="17">
        <v>0</v>
      </c>
      <c r="DL228" s="17">
        <v>0</v>
      </c>
      <c r="DM228" s="17">
        <v>0</v>
      </c>
      <c r="DN228" s="17">
        <v>0</v>
      </c>
      <c r="DO228" s="17">
        <v>0</v>
      </c>
      <c r="DP228" s="17">
        <v>0</v>
      </c>
      <c r="DQ228" s="17">
        <v>0</v>
      </c>
      <c r="DR228" s="17">
        <v>0</v>
      </c>
      <c r="DS228" s="17">
        <v>0</v>
      </c>
      <c r="DT228" s="17">
        <v>0</v>
      </c>
      <c r="DU228" s="17">
        <v>0</v>
      </c>
      <c r="DV228" s="17">
        <v>0</v>
      </c>
      <c r="DW228" s="17">
        <v>0</v>
      </c>
      <c r="DX228" s="17">
        <v>0</v>
      </c>
      <c r="DY228" s="17">
        <v>0</v>
      </c>
      <c r="DZ228" s="17">
        <v>0</v>
      </c>
      <c r="EA228" s="17">
        <v>0</v>
      </c>
      <c r="EB228" s="17">
        <v>0</v>
      </c>
      <c r="EC228" s="17">
        <v>0</v>
      </c>
      <c r="ED228" s="17">
        <v>0</v>
      </c>
      <c r="EE228" s="17">
        <v>0</v>
      </c>
      <c r="EF228" s="17">
        <v>0</v>
      </c>
      <c r="EG228" s="17">
        <v>0</v>
      </c>
      <c r="EH228" s="17">
        <v>0</v>
      </c>
      <c r="EI228" s="17">
        <v>0</v>
      </c>
      <c r="EJ228" s="17">
        <v>0</v>
      </c>
      <c r="EK228" s="17">
        <v>0</v>
      </c>
      <c r="EL228" s="17">
        <v>0</v>
      </c>
      <c r="EM228" s="17">
        <v>0</v>
      </c>
      <c r="EN228" s="17">
        <v>0</v>
      </c>
      <c r="EO228" s="17">
        <v>0</v>
      </c>
      <c r="EP228" s="17">
        <v>0</v>
      </c>
      <c r="EQ228" s="17">
        <v>0</v>
      </c>
      <c r="ER228" s="17">
        <v>0</v>
      </c>
      <c r="ES228" s="17">
        <v>0</v>
      </c>
      <c r="ET228" s="17">
        <v>0</v>
      </c>
      <c r="EU228" s="17">
        <v>0</v>
      </c>
      <c r="EV228" s="17">
        <v>0</v>
      </c>
      <c r="EW228" s="17">
        <v>0</v>
      </c>
      <c r="EX228" s="17">
        <v>0</v>
      </c>
      <c r="EY228" s="17">
        <v>0</v>
      </c>
      <c r="EZ228" s="17">
        <v>0</v>
      </c>
      <c r="FA228" s="17">
        <v>0</v>
      </c>
      <c r="FB228" s="17">
        <v>0</v>
      </c>
      <c r="FC228" s="17">
        <v>0</v>
      </c>
      <c r="FD228" s="17">
        <v>0</v>
      </c>
      <c r="FE228" s="17">
        <v>0</v>
      </c>
      <c r="FF228" s="17">
        <v>0</v>
      </c>
      <c r="FG228" s="17">
        <v>0</v>
      </c>
      <c r="FH228" s="17">
        <v>0</v>
      </c>
      <c r="FI228" s="17">
        <v>0</v>
      </c>
      <c r="FJ228" s="17">
        <v>0</v>
      </c>
      <c r="FK228" s="17">
        <v>0</v>
      </c>
      <c r="FL228" s="17">
        <v>0</v>
      </c>
      <c r="FM228" s="17">
        <v>0</v>
      </c>
      <c r="FN228" s="17">
        <v>0</v>
      </c>
      <c r="FO228" s="17">
        <v>0</v>
      </c>
      <c r="FP228" s="17">
        <v>0</v>
      </c>
      <c r="FQ228" s="17">
        <v>0</v>
      </c>
      <c r="FR228" s="17">
        <v>0</v>
      </c>
      <c r="FS228" s="17">
        <v>0</v>
      </c>
      <c r="FT228" s="17">
        <v>0</v>
      </c>
      <c r="FU228" s="17">
        <v>0</v>
      </c>
      <c r="FV228" s="17">
        <v>0</v>
      </c>
      <c r="FW228" s="17">
        <v>0</v>
      </c>
      <c r="FX228" s="17">
        <v>0</v>
      </c>
      <c r="FY228" s="17">
        <v>0</v>
      </c>
      <c r="FZ228" s="17">
        <v>0</v>
      </c>
      <c r="GA228" s="17">
        <v>0</v>
      </c>
      <c r="GB228" s="17">
        <v>0</v>
      </c>
      <c r="GC228" s="17">
        <v>0</v>
      </c>
      <c r="GD228" s="17">
        <v>0</v>
      </c>
      <c r="GE228" s="17">
        <v>0</v>
      </c>
      <c r="GF228" s="17">
        <v>0</v>
      </c>
      <c r="GG228" s="17">
        <v>0</v>
      </c>
      <c r="GH228" s="17">
        <v>0</v>
      </c>
      <c r="GI228" s="17">
        <v>0</v>
      </c>
      <c r="GJ228" s="17">
        <v>0</v>
      </c>
      <c r="GK228" s="17">
        <v>0</v>
      </c>
      <c r="GL228" s="17">
        <v>0</v>
      </c>
      <c r="GM228" s="17">
        <v>0</v>
      </c>
      <c r="GN228" s="17">
        <v>0</v>
      </c>
      <c r="GO228" s="17">
        <v>0</v>
      </c>
      <c r="GP228" s="17">
        <v>0</v>
      </c>
      <c r="GQ228" s="17">
        <v>0</v>
      </c>
      <c r="GR228" s="17">
        <v>0</v>
      </c>
      <c r="GS228" s="17">
        <v>0</v>
      </c>
      <c r="GT228" s="17">
        <v>0</v>
      </c>
      <c r="GU228" s="17">
        <v>0</v>
      </c>
      <c r="GV228" s="17">
        <v>0</v>
      </c>
      <c r="GW228" s="17">
        <v>0</v>
      </c>
      <c r="GX228" s="17">
        <v>0</v>
      </c>
      <c r="GY228" s="17">
        <v>0</v>
      </c>
      <c r="GZ228" s="17">
        <v>0</v>
      </c>
      <c r="HA228" s="17">
        <v>0</v>
      </c>
      <c r="HB228" s="17">
        <v>0</v>
      </c>
      <c r="HC228" s="17">
        <v>0</v>
      </c>
      <c r="HD228" s="17">
        <v>0</v>
      </c>
      <c r="HE228" s="17">
        <v>0</v>
      </c>
      <c r="HF228" s="17">
        <v>0</v>
      </c>
      <c r="HG228" s="17">
        <v>0</v>
      </c>
      <c r="HH228" s="17">
        <v>0</v>
      </c>
      <c r="HI228" s="17">
        <v>0</v>
      </c>
      <c r="HJ228" s="17">
        <v>0</v>
      </c>
      <c r="HK228" s="17">
        <v>0</v>
      </c>
      <c r="HL228" s="17">
        <v>0</v>
      </c>
      <c r="HM228" s="17">
        <v>0</v>
      </c>
      <c r="HN228" s="17">
        <v>0</v>
      </c>
      <c r="HO228" s="17">
        <v>0</v>
      </c>
      <c r="HP228" s="17">
        <v>0</v>
      </c>
      <c r="HQ228" s="17">
        <v>0</v>
      </c>
      <c r="HR228" s="17">
        <v>0</v>
      </c>
      <c r="HS228" s="17">
        <v>0</v>
      </c>
      <c r="HT228" s="17">
        <v>0</v>
      </c>
      <c r="HU228" s="17">
        <v>0</v>
      </c>
      <c r="HV228" s="17">
        <v>0</v>
      </c>
      <c r="HW228" s="17">
        <v>0</v>
      </c>
      <c r="HX228" s="17">
        <v>0</v>
      </c>
      <c r="HY228" s="17">
        <v>0</v>
      </c>
      <c r="HZ228" s="17">
        <v>0</v>
      </c>
      <c r="IA228" s="17">
        <v>0</v>
      </c>
      <c r="IB228" s="17">
        <v>0</v>
      </c>
      <c r="IC228" s="17">
        <v>0</v>
      </c>
      <c r="ID228" s="17">
        <v>0</v>
      </c>
      <c r="IE228" s="17">
        <v>0</v>
      </c>
      <c r="IF228" s="17">
        <v>0</v>
      </c>
      <c r="IG228" s="17">
        <v>0</v>
      </c>
      <c r="IH228" s="17">
        <v>0</v>
      </c>
      <c r="II228" s="17">
        <v>0</v>
      </c>
      <c r="IJ228" s="17">
        <v>0</v>
      </c>
      <c r="IK228" s="17">
        <v>0</v>
      </c>
      <c r="IL228" s="17">
        <v>0</v>
      </c>
      <c r="IM228" s="17">
        <v>0</v>
      </c>
      <c r="IN228" s="17">
        <v>0</v>
      </c>
      <c r="IO228" s="17">
        <v>0</v>
      </c>
      <c r="IP228" s="17">
        <v>0</v>
      </c>
      <c r="IQ228" s="17">
        <v>0</v>
      </c>
      <c r="IR228" s="17">
        <v>0</v>
      </c>
      <c r="IS228" s="17">
        <v>0</v>
      </c>
      <c r="IT228" s="17">
        <v>0</v>
      </c>
      <c r="IU228" s="17">
        <v>0</v>
      </c>
      <c r="IV228" s="17">
        <v>0</v>
      </c>
      <c r="IW228" s="17">
        <v>0</v>
      </c>
      <c r="IX228" s="17">
        <v>0</v>
      </c>
      <c r="IY228" s="17">
        <v>0</v>
      </c>
      <c r="IZ228" s="17">
        <v>0</v>
      </c>
      <c r="JA228" s="17">
        <v>0</v>
      </c>
      <c r="JB228" s="17">
        <v>0</v>
      </c>
      <c r="JC228" s="17">
        <v>0</v>
      </c>
      <c r="JD228" s="17">
        <v>0</v>
      </c>
      <c r="JE228" s="17">
        <v>0</v>
      </c>
      <c r="JF228" s="17">
        <v>0</v>
      </c>
      <c r="JG228" s="17">
        <v>0</v>
      </c>
      <c r="JH228" s="17">
        <v>0</v>
      </c>
      <c r="JI228" s="17">
        <v>0</v>
      </c>
      <c r="JJ228" s="17">
        <v>0</v>
      </c>
      <c r="JK228" s="17">
        <v>0</v>
      </c>
      <c r="JL228" s="17">
        <v>0</v>
      </c>
      <c r="JM228" s="17">
        <v>0</v>
      </c>
      <c r="JN228" s="17">
        <v>0</v>
      </c>
      <c r="JO228" s="17">
        <v>0</v>
      </c>
      <c r="JP228" s="17">
        <v>0</v>
      </c>
      <c r="JQ228" s="17">
        <v>0</v>
      </c>
      <c r="JR228" s="17">
        <v>0</v>
      </c>
      <c r="JS228" s="17">
        <v>0</v>
      </c>
      <c r="JT228" s="17">
        <v>0</v>
      </c>
      <c r="JU228" s="17">
        <v>0</v>
      </c>
      <c r="JV228" s="17">
        <v>0</v>
      </c>
      <c r="JW228" s="17">
        <v>0</v>
      </c>
      <c r="JX228" s="17">
        <v>0</v>
      </c>
      <c r="JY228" s="17">
        <v>0</v>
      </c>
    </row>
    <row r="229" spans="1:285" x14ac:dyDescent="0.15">
      <c r="A229" s="17" t="s">
        <v>810</v>
      </c>
      <c r="B229" s="17" t="s">
        <v>811</v>
      </c>
      <c r="C229" s="17">
        <v>0</v>
      </c>
      <c r="D229" s="17">
        <v>4.0599999999999996</v>
      </c>
      <c r="E229" s="17">
        <v>4.0599999999999996</v>
      </c>
      <c r="F229" s="17">
        <v>4.0599999999999996</v>
      </c>
      <c r="G229" s="17">
        <v>4.0599999999999996</v>
      </c>
      <c r="H229" s="17">
        <v>4.0599999999999996</v>
      </c>
      <c r="I229" s="17">
        <v>4.09</v>
      </c>
      <c r="J229" s="17">
        <v>4.09</v>
      </c>
      <c r="K229" s="17">
        <v>4.09</v>
      </c>
      <c r="L229" s="17">
        <v>4.09</v>
      </c>
      <c r="M229" s="17">
        <v>4.09</v>
      </c>
      <c r="N229" s="17">
        <v>4.1100000000000003</v>
      </c>
      <c r="O229" s="17">
        <v>4.0999999999999996</v>
      </c>
      <c r="P229" s="17">
        <v>4.0999999999999996</v>
      </c>
      <c r="Q229" s="17">
        <v>4.0999999999999996</v>
      </c>
      <c r="R229" s="17">
        <v>4.09</v>
      </c>
      <c r="S229" s="17">
        <v>4.09</v>
      </c>
      <c r="T229" s="17">
        <v>4.0999999999999996</v>
      </c>
      <c r="U229" s="17">
        <v>4.12</v>
      </c>
      <c r="V229" s="17">
        <v>4.12</v>
      </c>
      <c r="W229" s="17">
        <v>4.12</v>
      </c>
      <c r="X229" s="17">
        <v>4.12</v>
      </c>
      <c r="Y229" s="17">
        <v>4.12</v>
      </c>
      <c r="Z229" s="17">
        <v>4.1100000000000003</v>
      </c>
      <c r="AA229" s="17">
        <v>4.12</v>
      </c>
      <c r="AB229" s="17">
        <v>0</v>
      </c>
      <c r="AC229" s="17">
        <v>0</v>
      </c>
      <c r="AD229" s="17">
        <v>0</v>
      </c>
      <c r="AE229" s="17">
        <v>0</v>
      </c>
      <c r="AF229" s="17">
        <v>0</v>
      </c>
      <c r="AG229" s="17">
        <v>0</v>
      </c>
      <c r="AH229" s="17">
        <v>0</v>
      </c>
      <c r="AI229" s="17">
        <v>0</v>
      </c>
      <c r="AJ229" s="17">
        <v>0</v>
      </c>
      <c r="AK229" s="17">
        <v>0</v>
      </c>
      <c r="AL229" s="17">
        <v>0</v>
      </c>
      <c r="AM229" s="17">
        <v>0</v>
      </c>
      <c r="AN229" s="17">
        <v>0</v>
      </c>
      <c r="AO229" s="17">
        <v>0</v>
      </c>
      <c r="AP229" s="17">
        <v>0</v>
      </c>
      <c r="AQ229" s="17">
        <v>0</v>
      </c>
      <c r="AR229" s="17">
        <v>0</v>
      </c>
      <c r="AS229" s="17">
        <v>0</v>
      </c>
      <c r="AT229" s="17">
        <v>0</v>
      </c>
      <c r="AU229" s="17">
        <v>0</v>
      </c>
      <c r="AV229" s="17">
        <v>0</v>
      </c>
      <c r="AW229" s="17">
        <v>0</v>
      </c>
      <c r="AX229" s="17">
        <v>0</v>
      </c>
      <c r="AY229" s="17">
        <v>0</v>
      </c>
      <c r="AZ229" s="17">
        <v>0</v>
      </c>
      <c r="BA229" s="17">
        <v>0</v>
      </c>
      <c r="BB229" s="17">
        <v>0</v>
      </c>
      <c r="BC229" s="17">
        <v>0</v>
      </c>
      <c r="BD229" s="17">
        <v>0</v>
      </c>
      <c r="BE229" s="17">
        <v>0</v>
      </c>
      <c r="BF229" s="17">
        <v>0</v>
      </c>
      <c r="BG229" s="17">
        <v>0</v>
      </c>
      <c r="BH229" s="17">
        <v>0</v>
      </c>
      <c r="BI229" s="17">
        <v>0</v>
      </c>
      <c r="BJ229" s="17">
        <v>0</v>
      </c>
      <c r="BK229" s="17">
        <v>0</v>
      </c>
      <c r="BL229" s="17">
        <v>0</v>
      </c>
      <c r="BM229" s="17">
        <v>0</v>
      </c>
      <c r="BN229" s="17">
        <v>0</v>
      </c>
      <c r="BO229" s="17">
        <v>0</v>
      </c>
      <c r="BP229" s="17">
        <v>0</v>
      </c>
      <c r="BQ229" s="17">
        <v>0</v>
      </c>
      <c r="BR229" s="17">
        <v>0</v>
      </c>
      <c r="BS229" s="17">
        <v>0</v>
      </c>
      <c r="BT229" s="17">
        <v>0</v>
      </c>
      <c r="BU229" s="17">
        <v>0</v>
      </c>
      <c r="BV229" s="17">
        <v>0</v>
      </c>
      <c r="BW229" s="17">
        <v>0</v>
      </c>
      <c r="BX229" s="17">
        <v>0</v>
      </c>
      <c r="BY229" s="17">
        <v>0</v>
      </c>
      <c r="BZ229" s="17">
        <v>0</v>
      </c>
      <c r="CA229" s="17">
        <v>0</v>
      </c>
      <c r="CB229" s="17">
        <v>0</v>
      </c>
      <c r="CC229" s="17">
        <v>0</v>
      </c>
      <c r="CD229" s="17">
        <v>0</v>
      </c>
      <c r="CE229" s="17">
        <v>0</v>
      </c>
      <c r="CF229" s="17">
        <v>0</v>
      </c>
      <c r="CG229" s="17">
        <v>0</v>
      </c>
      <c r="CH229" s="17">
        <v>0</v>
      </c>
      <c r="CI229" s="17">
        <v>0</v>
      </c>
      <c r="CJ229" s="17">
        <v>0</v>
      </c>
      <c r="CK229" s="17">
        <v>0</v>
      </c>
      <c r="CL229" s="17">
        <v>0</v>
      </c>
      <c r="CM229" s="17">
        <v>0</v>
      </c>
      <c r="CN229" s="17">
        <v>0</v>
      </c>
      <c r="CO229" s="17">
        <v>0</v>
      </c>
      <c r="CP229" s="17">
        <v>0</v>
      </c>
      <c r="CQ229" s="17">
        <v>0</v>
      </c>
      <c r="CR229" s="17">
        <v>0</v>
      </c>
      <c r="CS229" s="17">
        <v>0</v>
      </c>
      <c r="CT229" s="17">
        <v>0</v>
      </c>
      <c r="CU229" s="17">
        <v>0</v>
      </c>
      <c r="CV229" s="17">
        <v>0</v>
      </c>
      <c r="CW229" s="17">
        <v>0</v>
      </c>
      <c r="CX229" s="17">
        <v>0</v>
      </c>
      <c r="CY229" s="17">
        <v>0</v>
      </c>
      <c r="CZ229" s="17">
        <v>0</v>
      </c>
      <c r="DA229" s="17">
        <v>0</v>
      </c>
      <c r="DB229" s="17">
        <v>0</v>
      </c>
      <c r="DC229" s="17">
        <v>0</v>
      </c>
      <c r="DD229" s="17">
        <v>0</v>
      </c>
      <c r="DE229" s="17">
        <v>0</v>
      </c>
      <c r="DF229" s="17">
        <v>0</v>
      </c>
      <c r="DG229" s="17">
        <v>0</v>
      </c>
      <c r="DH229" s="17">
        <v>0</v>
      </c>
      <c r="DI229" s="17">
        <v>0</v>
      </c>
      <c r="DJ229" s="17">
        <v>0</v>
      </c>
      <c r="DK229" s="17">
        <v>0</v>
      </c>
      <c r="DL229" s="17">
        <v>0</v>
      </c>
      <c r="DM229" s="17">
        <v>0</v>
      </c>
      <c r="DN229" s="17">
        <v>0</v>
      </c>
      <c r="DO229" s="17">
        <v>0</v>
      </c>
      <c r="DP229" s="17">
        <v>0</v>
      </c>
      <c r="DQ229" s="17">
        <v>0</v>
      </c>
      <c r="DR229" s="17">
        <v>0</v>
      </c>
      <c r="DS229" s="17">
        <v>0</v>
      </c>
      <c r="DT229" s="17">
        <v>0</v>
      </c>
      <c r="DU229" s="17">
        <v>0</v>
      </c>
      <c r="DV229" s="17">
        <v>0</v>
      </c>
      <c r="DW229" s="17">
        <v>0</v>
      </c>
      <c r="DX229" s="17">
        <v>0</v>
      </c>
      <c r="DY229" s="17">
        <v>0</v>
      </c>
      <c r="DZ229" s="17">
        <v>0</v>
      </c>
      <c r="EA229" s="17">
        <v>0</v>
      </c>
      <c r="EB229" s="17">
        <v>0</v>
      </c>
      <c r="EC229" s="17">
        <v>0</v>
      </c>
      <c r="ED229" s="17">
        <v>0</v>
      </c>
      <c r="EE229" s="17">
        <v>0</v>
      </c>
      <c r="EF229" s="17">
        <v>0</v>
      </c>
      <c r="EG229" s="17">
        <v>0</v>
      </c>
      <c r="EH229" s="17">
        <v>0</v>
      </c>
      <c r="EI229" s="17">
        <v>0</v>
      </c>
      <c r="EJ229" s="17">
        <v>0</v>
      </c>
      <c r="EK229" s="17">
        <v>0</v>
      </c>
      <c r="EL229" s="17">
        <v>0</v>
      </c>
      <c r="EM229" s="17">
        <v>0</v>
      </c>
      <c r="EN229" s="17">
        <v>0</v>
      </c>
      <c r="EO229" s="17">
        <v>0</v>
      </c>
      <c r="EP229" s="17">
        <v>0</v>
      </c>
      <c r="EQ229" s="17">
        <v>0</v>
      </c>
      <c r="ER229" s="17">
        <v>0</v>
      </c>
      <c r="ES229" s="17">
        <v>0</v>
      </c>
      <c r="ET229" s="17">
        <v>0</v>
      </c>
      <c r="EU229" s="17">
        <v>0</v>
      </c>
      <c r="EV229" s="17">
        <v>0</v>
      </c>
      <c r="EW229" s="17">
        <v>0</v>
      </c>
      <c r="EX229" s="17">
        <v>0</v>
      </c>
      <c r="EY229" s="17">
        <v>0</v>
      </c>
      <c r="EZ229" s="17">
        <v>0</v>
      </c>
      <c r="FA229" s="17">
        <v>0</v>
      </c>
      <c r="FB229" s="17">
        <v>0</v>
      </c>
      <c r="FC229" s="17">
        <v>0</v>
      </c>
      <c r="FD229" s="17">
        <v>0</v>
      </c>
      <c r="FE229" s="17">
        <v>0</v>
      </c>
      <c r="FF229" s="17">
        <v>0</v>
      </c>
      <c r="FG229" s="17">
        <v>0</v>
      </c>
      <c r="FH229" s="17">
        <v>0</v>
      </c>
      <c r="FI229" s="17">
        <v>0</v>
      </c>
      <c r="FJ229" s="17">
        <v>0</v>
      </c>
      <c r="FK229" s="17">
        <v>0</v>
      </c>
      <c r="FL229" s="17">
        <v>0</v>
      </c>
      <c r="FM229" s="17">
        <v>0</v>
      </c>
      <c r="FN229" s="17">
        <v>0</v>
      </c>
      <c r="FO229" s="17">
        <v>0</v>
      </c>
      <c r="FP229" s="17">
        <v>0</v>
      </c>
      <c r="FQ229" s="17">
        <v>0</v>
      </c>
      <c r="FR229" s="17">
        <v>0</v>
      </c>
      <c r="FS229" s="17">
        <v>0</v>
      </c>
      <c r="FT229" s="17">
        <v>0</v>
      </c>
      <c r="FU229" s="17">
        <v>0</v>
      </c>
      <c r="FV229" s="17">
        <v>0</v>
      </c>
      <c r="FW229" s="17">
        <v>0</v>
      </c>
      <c r="FX229" s="17">
        <v>0</v>
      </c>
      <c r="FY229" s="17">
        <v>0</v>
      </c>
      <c r="FZ229" s="17">
        <v>0</v>
      </c>
      <c r="GA229" s="17">
        <v>0</v>
      </c>
      <c r="GB229" s="17">
        <v>0</v>
      </c>
      <c r="GC229" s="17">
        <v>0</v>
      </c>
      <c r="GD229" s="17">
        <v>0</v>
      </c>
      <c r="GE229" s="17">
        <v>0</v>
      </c>
      <c r="GF229" s="17">
        <v>0</v>
      </c>
      <c r="GG229" s="17">
        <v>0</v>
      </c>
      <c r="GH229" s="17">
        <v>0</v>
      </c>
      <c r="GI229" s="17">
        <v>0</v>
      </c>
      <c r="GJ229" s="17">
        <v>0</v>
      </c>
      <c r="GK229" s="17">
        <v>0</v>
      </c>
      <c r="GL229" s="17">
        <v>0</v>
      </c>
      <c r="GM229" s="17">
        <v>0</v>
      </c>
      <c r="GN229" s="17">
        <v>0</v>
      </c>
      <c r="GO229" s="17">
        <v>0</v>
      </c>
      <c r="GP229" s="17">
        <v>0</v>
      </c>
      <c r="GQ229" s="17">
        <v>0</v>
      </c>
      <c r="GR229" s="17">
        <v>0</v>
      </c>
      <c r="GS229" s="17">
        <v>0</v>
      </c>
      <c r="GT229" s="17">
        <v>0</v>
      </c>
      <c r="GU229" s="17">
        <v>0</v>
      </c>
      <c r="GV229" s="17">
        <v>0</v>
      </c>
      <c r="GW229" s="17">
        <v>0</v>
      </c>
      <c r="GX229" s="17">
        <v>0</v>
      </c>
      <c r="GY229" s="17">
        <v>0</v>
      </c>
      <c r="GZ229" s="17">
        <v>0</v>
      </c>
      <c r="HA229" s="17">
        <v>0</v>
      </c>
      <c r="HB229" s="17">
        <v>0</v>
      </c>
      <c r="HC229" s="17">
        <v>0</v>
      </c>
      <c r="HD229" s="17">
        <v>0</v>
      </c>
      <c r="HE229" s="17">
        <v>0</v>
      </c>
      <c r="HF229" s="17">
        <v>0</v>
      </c>
      <c r="HG229" s="17">
        <v>0</v>
      </c>
      <c r="HH229" s="17">
        <v>0</v>
      </c>
      <c r="HI229" s="17">
        <v>0</v>
      </c>
      <c r="HJ229" s="17">
        <v>0</v>
      </c>
      <c r="HK229" s="17">
        <v>0</v>
      </c>
      <c r="HL229" s="17">
        <v>0</v>
      </c>
      <c r="HM229" s="17">
        <v>0</v>
      </c>
      <c r="HN229" s="17">
        <v>0</v>
      </c>
      <c r="HO229" s="17">
        <v>0</v>
      </c>
      <c r="HP229" s="17">
        <v>0</v>
      </c>
      <c r="HQ229" s="17">
        <v>0</v>
      </c>
      <c r="HR229" s="17">
        <v>0</v>
      </c>
      <c r="HS229" s="17">
        <v>0</v>
      </c>
      <c r="HT229" s="17">
        <v>0</v>
      </c>
      <c r="HU229" s="17">
        <v>0</v>
      </c>
      <c r="HV229" s="17">
        <v>0</v>
      </c>
      <c r="HW229" s="17">
        <v>0</v>
      </c>
      <c r="HX229" s="17">
        <v>0</v>
      </c>
      <c r="HY229" s="17">
        <v>0</v>
      </c>
      <c r="HZ229" s="17">
        <v>0</v>
      </c>
      <c r="IA229" s="17">
        <v>0</v>
      </c>
      <c r="IB229" s="17">
        <v>0</v>
      </c>
      <c r="IC229" s="17">
        <v>0</v>
      </c>
      <c r="ID229" s="17">
        <v>0</v>
      </c>
      <c r="IE229" s="17">
        <v>0</v>
      </c>
      <c r="IF229" s="17">
        <v>0</v>
      </c>
      <c r="IG229" s="17">
        <v>0</v>
      </c>
      <c r="IH229" s="17">
        <v>0</v>
      </c>
      <c r="II229" s="17">
        <v>0</v>
      </c>
      <c r="IJ229" s="17">
        <v>0</v>
      </c>
      <c r="IK229" s="17">
        <v>0</v>
      </c>
      <c r="IL229" s="17">
        <v>0</v>
      </c>
      <c r="IM229" s="17">
        <v>0</v>
      </c>
      <c r="IN229" s="17">
        <v>0</v>
      </c>
      <c r="IO229" s="17">
        <v>0</v>
      </c>
      <c r="IP229" s="17">
        <v>0</v>
      </c>
      <c r="IQ229" s="17">
        <v>0</v>
      </c>
      <c r="IR229" s="17">
        <v>0</v>
      </c>
      <c r="IS229" s="17">
        <v>0</v>
      </c>
      <c r="IT229" s="17">
        <v>0</v>
      </c>
      <c r="IU229" s="17">
        <v>0</v>
      </c>
      <c r="IV229" s="17">
        <v>0</v>
      </c>
      <c r="IW229" s="17">
        <v>0</v>
      </c>
      <c r="IX229" s="17">
        <v>0</v>
      </c>
      <c r="IY229" s="17">
        <v>0</v>
      </c>
      <c r="IZ229" s="17">
        <v>0</v>
      </c>
      <c r="JA229" s="17">
        <v>0</v>
      </c>
      <c r="JB229" s="17">
        <v>0</v>
      </c>
      <c r="JC229" s="17">
        <v>0</v>
      </c>
      <c r="JD229" s="17">
        <v>0</v>
      </c>
      <c r="JE229" s="17">
        <v>0</v>
      </c>
      <c r="JF229" s="17">
        <v>0</v>
      </c>
      <c r="JG229" s="17">
        <v>0</v>
      </c>
      <c r="JH229" s="17">
        <v>0</v>
      </c>
      <c r="JI229" s="17">
        <v>0</v>
      </c>
      <c r="JJ229" s="17">
        <v>0</v>
      </c>
      <c r="JK229" s="17">
        <v>0</v>
      </c>
      <c r="JL229" s="17">
        <v>0</v>
      </c>
      <c r="JM229" s="17">
        <v>0</v>
      </c>
      <c r="JN229" s="17">
        <v>0</v>
      </c>
      <c r="JO229" s="17">
        <v>0</v>
      </c>
      <c r="JP229" s="17">
        <v>0</v>
      </c>
      <c r="JQ229" s="17">
        <v>0</v>
      </c>
      <c r="JR229" s="17">
        <v>0</v>
      </c>
      <c r="JS229" s="17">
        <v>0</v>
      </c>
      <c r="JT229" s="17">
        <v>0</v>
      </c>
      <c r="JU229" s="17">
        <v>0</v>
      </c>
      <c r="JV229" s="17">
        <v>0</v>
      </c>
      <c r="JW229" s="17">
        <v>0</v>
      </c>
      <c r="JX229" s="17">
        <v>0</v>
      </c>
      <c r="JY229" s="17">
        <v>0</v>
      </c>
    </row>
    <row r="230" spans="1:285" x14ac:dyDescent="0.15">
      <c r="A230" s="17" t="s">
        <v>118</v>
      </c>
      <c r="B230" s="17" t="s">
        <v>119</v>
      </c>
      <c r="C230" s="17">
        <v>0</v>
      </c>
      <c r="D230" s="17">
        <v>3.36</v>
      </c>
      <c r="E230" s="17">
        <v>3.36</v>
      </c>
      <c r="F230" s="17">
        <v>3.36</v>
      </c>
      <c r="G230" s="17">
        <v>3.36</v>
      </c>
      <c r="H230" s="17">
        <v>3.36</v>
      </c>
      <c r="I230" s="17">
        <v>3.37</v>
      </c>
      <c r="J230" s="17">
        <v>3.37</v>
      </c>
      <c r="K230" s="17">
        <v>3.37</v>
      </c>
      <c r="L230" s="17">
        <v>3.37</v>
      </c>
      <c r="M230" s="17">
        <v>3.37</v>
      </c>
      <c r="N230" s="17">
        <v>3.38</v>
      </c>
      <c r="O230" s="17">
        <v>3.38</v>
      </c>
      <c r="P230" s="17">
        <v>3.38</v>
      </c>
      <c r="Q230" s="17">
        <v>3.37</v>
      </c>
      <c r="R230" s="17">
        <v>3.38</v>
      </c>
      <c r="S230" s="17">
        <v>3.37</v>
      </c>
      <c r="T230" s="17">
        <v>3.38</v>
      </c>
      <c r="U230" s="17">
        <v>3.37</v>
      </c>
      <c r="V230" s="17">
        <v>3.37</v>
      </c>
      <c r="W230" s="17">
        <v>3.38</v>
      </c>
      <c r="X230" s="17">
        <v>3.38</v>
      </c>
      <c r="Y230" s="17">
        <v>3.38</v>
      </c>
      <c r="Z230" s="17">
        <v>3.38</v>
      </c>
      <c r="AA230" s="17">
        <v>3.37</v>
      </c>
      <c r="AB230" s="17">
        <v>0</v>
      </c>
      <c r="AC230" s="17">
        <v>0</v>
      </c>
      <c r="AD230" s="17">
        <v>0</v>
      </c>
      <c r="AE230" s="17">
        <v>0</v>
      </c>
      <c r="AF230" s="17">
        <v>0</v>
      </c>
      <c r="AG230" s="17">
        <v>0</v>
      </c>
      <c r="AH230" s="17">
        <v>0</v>
      </c>
      <c r="AI230" s="17">
        <v>0</v>
      </c>
      <c r="AJ230" s="17">
        <v>0</v>
      </c>
      <c r="AK230" s="17">
        <v>0</v>
      </c>
      <c r="AL230" s="17">
        <v>0</v>
      </c>
      <c r="AM230" s="17">
        <v>0</v>
      </c>
      <c r="AN230" s="17">
        <v>0</v>
      </c>
      <c r="AO230" s="17">
        <v>0</v>
      </c>
      <c r="AP230" s="17">
        <v>0</v>
      </c>
      <c r="AQ230" s="17">
        <v>0</v>
      </c>
      <c r="AR230" s="17">
        <v>0</v>
      </c>
      <c r="AS230" s="17">
        <v>0</v>
      </c>
      <c r="AT230" s="17">
        <v>0</v>
      </c>
      <c r="AU230" s="17">
        <v>0</v>
      </c>
      <c r="AV230" s="17">
        <v>0</v>
      </c>
      <c r="AW230" s="17">
        <v>0</v>
      </c>
      <c r="AX230" s="17">
        <v>0</v>
      </c>
      <c r="AY230" s="17">
        <v>0</v>
      </c>
      <c r="AZ230" s="17">
        <v>0</v>
      </c>
      <c r="BA230" s="17">
        <v>0</v>
      </c>
      <c r="BB230" s="17">
        <v>0</v>
      </c>
      <c r="BC230" s="17">
        <v>0</v>
      </c>
      <c r="BD230" s="17">
        <v>0</v>
      </c>
      <c r="BE230" s="17">
        <v>0</v>
      </c>
      <c r="BF230" s="17">
        <v>0</v>
      </c>
      <c r="BG230" s="17">
        <v>0</v>
      </c>
      <c r="BH230" s="17">
        <v>0</v>
      </c>
      <c r="BI230" s="17">
        <v>0</v>
      </c>
      <c r="BJ230" s="17">
        <v>0</v>
      </c>
      <c r="BK230" s="17">
        <v>0</v>
      </c>
      <c r="BL230" s="17">
        <v>0</v>
      </c>
      <c r="BM230" s="17">
        <v>0</v>
      </c>
      <c r="BN230" s="17">
        <v>0</v>
      </c>
      <c r="BO230" s="17">
        <v>0</v>
      </c>
      <c r="BP230" s="17">
        <v>0</v>
      </c>
      <c r="BQ230" s="17">
        <v>0</v>
      </c>
      <c r="BR230" s="17">
        <v>0</v>
      </c>
      <c r="BS230" s="17">
        <v>0</v>
      </c>
      <c r="BT230" s="17">
        <v>0</v>
      </c>
      <c r="BU230" s="17">
        <v>0</v>
      </c>
      <c r="BV230" s="17">
        <v>0</v>
      </c>
      <c r="BW230" s="17">
        <v>0</v>
      </c>
      <c r="BX230" s="17">
        <v>0</v>
      </c>
      <c r="BY230" s="17">
        <v>0</v>
      </c>
      <c r="BZ230" s="17">
        <v>0</v>
      </c>
      <c r="CA230" s="17">
        <v>0</v>
      </c>
      <c r="CB230" s="17">
        <v>0</v>
      </c>
      <c r="CC230" s="17">
        <v>0</v>
      </c>
      <c r="CD230" s="17">
        <v>0</v>
      </c>
      <c r="CE230" s="17">
        <v>0</v>
      </c>
      <c r="CF230" s="17">
        <v>0</v>
      </c>
      <c r="CG230" s="17">
        <v>0</v>
      </c>
      <c r="CH230" s="17">
        <v>0</v>
      </c>
      <c r="CI230" s="17">
        <v>0</v>
      </c>
      <c r="CJ230" s="17">
        <v>0</v>
      </c>
      <c r="CK230" s="17">
        <v>0</v>
      </c>
      <c r="CL230" s="17">
        <v>0</v>
      </c>
      <c r="CM230" s="17">
        <v>0</v>
      </c>
      <c r="CN230" s="17">
        <v>0</v>
      </c>
      <c r="CO230" s="17">
        <v>0</v>
      </c>
      <c r="CP230" s="17">
        <v>0</v>
      </c>
      <c r="CQ230" s="17">
        <v>0</v>
      </c>
      <c r="CR230" s="17">
        <v>0</v>
      </c>
      <c r="CS230" s="17">
        <v>0</v>
      </c>
      <c r="CT230" s="17">
        <v>0</v>
      </c>
      <c r="CU230" s="17">
        <v>0</v>
      </c>
      <c r="CV230" s="17">
        <v>0</v>
      </c>
      <c r="CW230" s="17">
        <v>0</v>
      </c>
      <c r="CX230" s="17">
        <v>0</v>
      </c>
      <c r="CY230" s="17">
        <v>0</v>
      </c>
      <c r="CZ230" s="17">
        <v>0</v>
      </c>
      <c r="DA230" s="17">
        <v>0</v>
      </c>
      <c r="DB230" s="17">
        <v>0</v>
      </c>
      <c r="DC230" s="17">
        <v>0</v>
      </c>
      <c r="DD230" s="17">
        <v>0</v>
      </c>
      <c r="DE230" s="17">
        <v>0</v>
      </c>
      <c r="DF230" s="17">
        <v>0</v>
      </c>
      <c r="DG230" s="17">
        <v>0</v>
      </c>
      <c r="DH230" s="17">
        <v>0</v>
      </c>
      <c r="DI230" s="17">
        <v>0</v>
      </c>
      <c r="DJ230" s="17">
        <v>0</v>
      </c>
      <c r="DK230" s="17">
        <v>0</v>
      </c>
      <c r="DL230" s="17">
        <v>0</v>
      </c>
      <c r="DM230" s="17">
        <v>0</v>
      </c>
      <c r="DN230" s="17">
        <v>0</v>
      </c>
      <c r="DO230" s="17">
        <v>0</v>
      </c>
      <c r="DP230" s="17">
        <v>0</v>
      </c>
      <c r="DQ230" s="17">
        <v>0</v>
      </c>
      <c r="DR230" s="17">
        <v>0</v>
      </c>
      <c r="DS230" s="17">
        <v>0</v>
      </c>
      <c r="DT230" s="17">
        <v>0</v>
      </c>
      <c r="DU230" s="17">
        <v>0</v>
      </c>
      <c r="DV230" s="17">
        <v>0</v>
      </c>
      <c r="DW230" s="17">
        <v>0</v>
      </c>
      <c r="DX230" s="17">
        <v>0</v>
      </c>
      <c r="DY230" s="17">
        <v>0</v>
      </c>
      <c r="DZ230" s="17">
        <v>0</v>
      </c>
      <c r="EA230" s="17">
        <v>0</v>
      </c>
      <c r="EB230" s="17">
        <v>0</v>
      </c>
      <c r="EC230" s="17">
        <v>0</v>
      </c>
      <c r="ED230" s="17">
        <v>0</v>
      </c>
      <c r="EE230" s="17">
        <v>0</v>
      </c>
      <c r="EF230" s="17">
        <v>0</v>
      </c>
      <c r="EG230" s="17">
        <v>0</v>
      </c>
      <c r="EH230" s="17">
        <v>0</v>
      </c>
      <c r="EI230" s="17">
        <v>0</v>
      </c>
      <c r="EJ230" s="17">
        <v>0</v>
      </c>
      <c r="EK230" s="17">
        <v>0</v>
      </c>
      <c r="EL230" s="17">
        <v>0</v>
      </c>
      <c r="EM230" s="17">
        <v>0</v>
      </c>
      <c r="EN230" s="17">
        <v>0</v>
      </c>
      <c r="EO230" s="17">
        <v>0</v>
      </c>
      <c r="EP230" s="17">
        <v>0</v>
      </c>
      <c r="EQ230" s="17">
        <v>0</v>
      </c>
      <c r="ER230" s="17">
        <v>0</v>
      </c>
      <c r="ES230" s="17">
        <v>0</v>
      </c>
      <c r="ET230" s="17">
        <v>0</v>
      </c>
      <c r="EU230" s="17">
        <v>0</v>
      </c>
      <c r="EV230" s="17">
        <v>0</v>
      </c>
      <c r="EW230" s="17">
        <v>0</v>
      </c>
      <c r="EX230" s="17">
        <v>0</v>
      </c>
      <c r="EY230" s="17">
        <v>0</v>
      </c>
      <c r="EZ230" s="17">
        <v>0</v>
      </c>
      <c r="FA230" s="17">
        <v>0</v>
      </c>
      <c r="FB230" s="17">
        <v>0</v>
      </c>
      <c r="FC230" s="17">
        <v>0</v>
      </c>
      <c r="FD230" s="17">
        <v>0</v>
      </c>
      <c r="FE230" s="17">
        <v>0</v>
      </c>
      <c r="FF230" s="17">
        <v>0</v>
      </c>
      <c r="FG230" s="17">
        <v>0</v>
      </c>
      <c r="FH230" s="17">
        <v>0</v>
      </c>
      <c r="FI230" s="17">
        <v>0</v>
      </c>
      <c r="FJ230" s="17">
        <v>0</v>
      </c>
      <c r="FK230" s="17">
        <v>0</v>
      </c>
      <c r="FL230" s="17">
        <v>0</v>
      </c>
      <c r="FM230" s="17">
        <v>0</v>
      </c>
      <c r="FN230" s="17">
        <v>0</v>
      </c>
      <c r="FO230" s="17">
        <v>0</v>
      </c>
      <c r="FP230" s="17">
        <v>0</v>
      </c>
      <c r="FQ230" s="17">
        <v>0</v>
      </c>
      <c r="FR230" s="17">
        <v>0</v>
      </c>
      <c r="FS230" s="17">
        <v>0</v>
      </c>
      <c r="FT230" s="17">
        <v>0</v>
      </c>
      <c r="FU230" s="17">
        <v>0</v>
      </c>
      <c r="FV230" s="17">
        <v>0</v>
      </c>
      <c r="FW230" s="17">
        <v>0</v>
      </c>
      <c r="FX230" s="17">
        <v>0</v>
      </c>
      <c r="FY230" s="17">
        <v>0</v>
      </c>
      <c r="FZ230" s="17">
        <v>0</v>
      </c>
      <c r="GA230" s="17">
        <v>0</v>
      </c>
      <c r="GB230" s="17">
        <v>0</v>
      </c>
      <c r="GC230" s="17">
        <v>0</v>
      </c>
      <c r="GD230" s="17">
        <v>0</v>
      </c>
      <c r="GE230" s="17">
        <v>0</v>
      </c>
      <c r="GF230" s="17">
        <v>0</v>
      </c>
      <c r="GG230" s="17">
        <v>0</v>
      </c>
      <c r="GH230" s="17">
        <v>0</v>
      </c>
      <c r="GI230" s="17">
        <v>0</v>
      </c>
      <c r="GJ230" s="17">
        <v>0</v>
      </c>
      <c r="GK230" s="17">
        <v>0</v>
      </c>
      <c r="GL230" s="17">
        <v>0</v>
      </c>
      <c r="GM230" s="17">
        <v>0</v>
      </c>
      <c r="GN230" s="17">
        <v>0</v>
      </c>
      <c r="GO230" s="17">
        <v>0</v>
      </c>
      <c r="GP230" s="17">
        <v>0</v>
      </c>
      <c r="GQ230" s="17">
        <v>0</v>
      </c>
      <c r="GR230" s="17">
        <v>0</v>
      </c>
      <c r="GS230" s="17">
        <v>0</v>
      </c>
      <c r="GT230" s="17">
        <v>0</v>
      </c>
      <c r="GU230" s="17">
        <v>0</v>
      </c>
      <c r="GV230" s="17">
        <v>0</v>
      </c>
      <c r="GW230" s="17">
        <v>0</v>
      </c>
      <c r="GX230" s="17">
        <v>0</v>
      </c>
      <c r="GY230" s="17">
        <v>0</v>
      </c>
      <c r="GZ230" s="17">
        <v>0</v>
      </c>
      <c r="HA230" s="17">
        <v>0</v>
      </c>
      <c r="HB230" s="17">
        <v>0</v>
      </c>
      <c r="HC230" s="17">
        <v>0</v>
      </c>
      <c r="HD230" s="17">
        <v>0</v>
      </c>
      <c r="HE230" s="17">
        <v>0</v>
      </c>
      <c r="HF230" s="17">
        <v>0</v>
      </c>
      <c r="HG230" s="17">
        <v>0</v>
      </c>
      <c r="HH230" s="17">
        <v>0</v>
      </c>
      <c r="HI230" s="17">
        <v>0</v>
      </c>
      <c r="HJ230" s="17">
        <v>0</v>
      </c>
      <c r="HK230" s="17">
        <v>0</v>
      </c>
      <c r="HL230" s="17">
        <v>0</v>
      </c>
      <c r="HM230" s="17">
        <v>0</v>
      </c>
      <c r="HN230" s="17">
        <v>0</v>
      </c>
      <c r="HO230" s="17">
        <v>0</v>
      </c>
      <c r="HP230" s="17">
        <v>0</v>
      </c>
      <c r="HQ230" s="17">
        <v>0</v>
      </c>
      <c r="HR230" s="17">
        <v>0</v>
      </c>
      <c r="HS230" s="17">
        <v>0</v>
      </c>
      <c r="HT230" s="17">
        <v>0</v>
      </c>
      <c r="HU230" s="17">
        <v>0</v>
      </c>
      <c r="HV230" s="17">
        <v>0</v>
      </c>
      <c r="HW230" s="17">
        <v>0</v>
      </c>
      <c r="HX230" s="17">
        <v>0</v>
      </c>
      <c r="HY230" s="17">
        <v>0</v>
      </c>
      <c r="HZ230" s="17">
        <v>0</v>
      </c>
      <c r="IA230" s="17">
        <v>0</v>
      </c>
      <c r="IB230" s="17">
        <v>0</v>
      </c>
      <c r="IC230" s="17">
        <v>0</v>
      </c>
      <c r="ID230" s="17">
        <v>0</v>
      </c>
      <c r="IE230" s="17">
        <v>0</v>
      </c>
      <c r="IF230" s="17">
        <v>0</v>
      </c>
      <c r="IG230" s="17">
        <v>0</v>
      </c>
      <c r="IH230" s="17">
        <v>0</v>
      </c>
      <c r="II230" s="17">
        <v>0</v>
      </c>
      <c r="IJ230" s="17">
        <v>0</v>
      </c>
      <c r="IK230" s="17">
        <v>0</v>
      </c>
      <c r="IL230" s="17">
        <v>0</v>
      </c>
      <c r="IM230" s="17">
        <v>0</v>
      </c>
      <c r="IN230" s="17">
        <v>0</v>
      </c>
      <c r="IO230" s="17">
        <v>0</v>
      </c>
      <c r="IP230" s="17">
        <v>0</v>
      </c>
      <c r="IQ230" s="17">
        <v>0</v>
      </c>
      <c r="IR230" s="17">
        <v>0</v>
      </c>
      <c r="IS230" s="17">
        <v>0</v>
      </c>
      <c r="IT230" s="17">
        <v>0</v>
      </c>
      <c r="IU230" s="17">
        <v>0</v>
      </c>
      <c r="IV230" s="17">
        <v>0</v>
      </c>
      <c r="IW230" s="17">
        <v>0</v>
      </c>
      <c r="IX230" s="17">
        <v>0</v>
      </c>
      <c r="IY230" s="17">
        <v>0</v>
      </c>
      <c r="IZ230" s="17">
        <v>0</v>
      </c>
      <c r="JA230" s="17">
        <v>0</v>
      </c>
      <c r="JB230" s="17">
        <v>0</v>
      </c>
      <c r="JC230" s="17">
        <v>0</v>
      </c>
      <c r="JD230" s="17">
        <v>0</v>
      </c>
      <c r="JE230" s="17">
        <v>0</v>
      </c>
      <c r="JF230" s="17">
        <v>0</v>
      </c>
      <c r="JG230" s="17">
        <v>0</v>
      </c>
      <c r="JH230" s="17">
        <v>0</v>
      </c>
      <c r="JI230" s="17">
        <v>0</v>
      </c>
      <c r="JJ230" s="17">
        <v>0</v>
      </c>
      <c r="JK230" s="17">
        <v>0</v>
      </c>
      <c r="JL230" s="17">
        <v>0</v>
      </c>
      <c r="JM230" s="17">
        <v>0</v>
      </c>
      <c r="JN230" s="17">
        <v>0</v>
      </c>
      <c r="JO230" s="17">
        <v>0</v>
      </c>
      <c r="JP230" s="17">
        <v>0</v>
      </c>
      <c r="JQ230" s="17">
        <v>0</v>
      </c>
      <c r="JR230" s="17">
        <v>0</v>
      </c>
      <c r="JS230" s="17">
        <v>0</v>
      </c>
      <c r="JT230" s="17">
        <v>0</v>
      </c>
      <c r="JU230" s="17">
        <v>0</v>
      </c>
      <c r="JV230" s="17">
        <v>0</v>
      </c>
      <c r="JW230" s="17">
        <v>0</v>
      </c>
      <c r="JX230" s="17">
        <v>0</v>
      </c>
      <c r="JY230" s="17">
        <v>0</v>
      </c>
    </row>
    <row r="231" spans="1:285" x14ac:dyDescent="0.15">
      <c r="A231" s="17" t="s">
        <v>892</v>
      </c>
      <c r="B231" s="17" t="s">
        <v>893</v>
      </c>
      <c r="C231" s="17">
        <v>0</v>
      </c>
      <c r="D231" s="17">
        <v>6.42</v>
      </c>
      <c r="E231" s="17">
        <v>6.42</v>
      </c>
      <c r="F231" s="17">
        <v>6.42</v>
      </c>
      <c r="G231" s="17">
        <v>6.42</v>
      </c>
      <c r="H231" s="17">
        <v>6.42</v>
      </c>
      <c r="I231" s="17">
        <v>6.48</v>
      </c>
      <c r="J231" s="17">
        <v>6.48</v>
      </c>
      <c r="K231" s="17">
        <v>6.48</v>
      </c>
      <c r="L231" s="17">
        <v>6.48</v>
      </c>
      <c r="M231" s="17">
        <v>6.48</v>
      </c>
      <c r="N231" s="17">
        <v>6.49</v>
      </c>
      <c r="O231" s="17">
        <v>6.49</v>
      </c>
      <c r="P231" s="17">
        <v>6.47</v>
      </c>
      <c r="Q231" s="17">
        <v>6.47</v>
      </c>
      <c r="R231" s="17">
        <v>6.46</v>
      </c>
      <c r="S231" s="17">
        <v>6.48</v>
      </c>
      <c r="T231" s="17">
        <v>6.49</v>
      </c>
      <c r="U231" s="17">
        <v>6.51</v>
      </c>
      <c r="V231" s="17">
        <v>6.51</v>
      </c>
      <c r="W231" s="17">
        <v>6.52</v>
      </c>
      <c r="X231" s="17">
        <v>6.52</v>
      </c>
      <c r="Y231" s="17">
        <v>6.52</v>
      </c>
      <c r="Z231" s="17">
        <v>6.52</v>
      </c>
      <c r="AA231" s="17">
        <v>6.52</v>
      </c>
      <c r="AB231" s="17">
        <v>0</v>
      </c>
      <c r="AC231" s="17">
        <v>0</v>
      </c>
      <c r="AD231" s="17">
        <v>0</v>
      </c>
      <c r="AE231" s="17">
        <v>0</v>
      </c>
      <c r="AF231" s="17">
        <v>0</v>
      </c>
      <c r="AG231" s="17">
        <v>0</v>
      </c>
      <c r="AH231" s="17">
        <v>0</v>
      </c>
      <c r="AI231" s="17">
        <v>0</v>
      </c>
      <c r="AJ231" s="17">
        <v>0</v>
      </c>
      <c r="AK231" s="17">
        <v>0</v>
      </c>
      <c r="AL231" s="17">
        <v>0</v>
      </c>
      <c r="AM231" s="17">
        <v>0</v>
      </c>
      <c r="AN231" s="17">
        <v>0</v>
      </c>
      <c r="AO231" s="17">
        <v>0</v>
      </c>
      <c r="AP231" s="17">
        <v>0</v>
      </c>
      <c r="AQ231" s="17">
        <v>0</v>
      </c>
      <c r="AR231" s="17">
        <v>0</v>
      </c>
      <c r="AS231" s="17">
        <v>0</v>
      </c>
      <c r="AT231" s="17">
        <v>0</v>
      </c>
      <c r="AU231" s="17">
        <v>0</v>
      </c>
      <c r="AV231" s="17">
        <v>0</v>
      </c>
      <c r="AW231" s="17">
        <v>0</v>
      </c>
      <c r="AX231" s="17">
        <v>0</v>
      </c>
      <c r="AY231" s="17">
        <v>0</v>
      </c>
      <c r="AZ231" s="17">
        <v>0</v>
      </c>
      <c r="BA231" s="17">
        <v>0</v>
      </c>
      <c r="BB231" s="17">
        <v>0</v>
      </c>
      <c r="BC231" s="17">
        <v>0</v>
      </c>
      <c r="BD231" s="17">
        <v>0</v>
      </c>
      <c r="BE231" s="17">
        <v>0</v>
      </c>
      <c r="BF231" s="17">
        <v>0</v>
      </c>
      <c r="BG231" s="17">
        <v>0</v>
      </c>
      <c r="BH231" s="17">
        <v>0</v>
      </c>
      <c r="BI231" s="17">
        <v>0</v>
      </c>
      <c r="BJ231" s="17">
        <v>0</v>
      </c>
      <c r="BK231" s="17">
        <v>0</v>
      </c>
      <c r="BL231" s="17">
        <v>0</v>
      </c>
      <c r="BM231" s="17">
        <v>0</v>
      </c>
      <c r="BN231" s="17">
        <v>0</v>
      </c>
      <c r="BO231" s="17">
        <v>0</v>
      </c>
      <c r="BP231" s="17">
        <v>0</v>
      </c>
      <c r="BQ231" s="17">
        <v>0</v>
      </c>
      <c r="BR231" s="17">
        <v>0</v>
      </c>
      <c r="BS231" s="17">
        <v>0</v>
      </c>
      <c r="BT231" s="17">
        <v>0</v>
      </c>
      <c r="BU231" s="17">
        <v>0</v>
      </c>
      <c r="BV231" s="17">
        <v>0</v>
      </c>
      <c r="BW231" s="17">
        <v>0</v>
      </c>
      <c r="BX231" s="17">
        <v>0</v>
      </c>
      <c r="BY231" s="17">
        <v>0</v>
      </c>
      <c r="BZ231" s="17">
        <v>0</v>
      </c>
      <c r="CA231" s="17">
        <v>0</v>
      </c>
      <c r="CB231" s="17">
        <v>0</v>
      </c>
      <c r="CC231" s="17">
        <v>0</v>
      </c>
      <c r="CD231" s="17">
        <v>0</v>
      </c>
      <c r="CE231" s="17">
        <v>0</v>
      </c>
      <c r="CF231" s="17">
        <v>0</v>
      </c>
      <c r="CG231" s="17">
        <v>0</v>
      </c>
      <c r="CH231" s="17">
        <v>0</v>
      </c>
      <c r="CI231" s="17">
        <v>0</v>
      </c>
      <c r="CJ231" s="17">
        <v>0</v>
      </c>
      <c r="CK231" s="17">
        <v>0</v>
      </c>
      <c r="CL231" s="17">
        <v>0</v>
      </c>
      <c r="CM231" s="17">
        <v>0</v>
      </c>
      <c r="CN231" s="17">
        <v>0</v>
      </c>
      <c r="CO231" s="17">
        <v>0</v>
      </c>
      <c r="CP231" s="17">
        <v>0</v>
      </c>
      <c r="CQ231" s="17">
        <v>0</v>
      </c>
      <c r="CR231" s="17">
        <v>0</v>
      </c>
      <c r="CS231" s="17">
        <v>0</v>
      </c>
      <c r="CT231" s="17">
        <v>0</v>
      </c>
      <c r="CU231" s="17">
        <v>0</v>
      </c>
      <c r="CV231" s="17">
        <v>0</v>
      </c>
      <c r="CW231" s="17">
        <v>0</v>
      </c>
      <c r="CX231" s="17">
        <v>0</v>
      </c>
      <c r="CY231" s="17">
        <v>0</v>
      </c>
      <c r="CZ231" s="17">
        <v>0</v>
      </c>
      <c r="DA231" s="17">
        <v>0</v>
      </c>
      <c r="DB231" s="17">
        <v>0</v>
      </c>
      <c r="DC231" s="17">
        <v>0</v>
      </c>
      <c r="DD231" s="17">
        <v>0</v>
      </c>
      <c r="DE231" s="17">
        <v>0</v>
      </c>
      <c r="DF231" s="17">
        <v>0</v>
      </c>
      <c r="DG231" s="17">
        <v>0</v>
      </c>
      <c r="DH231" s="17">
        <v>0</v>
      </c>
      <c r="DI231" s="17">
        <v>0</v>
      </c>
      <c r="DJ231" s="17">
        <v>0</v>
      </c>
      <c r="DK231" s="17">
        <v>0</v>
      </c>
      <c r="DL231" s="17">
        <v>0</v>
      </c>
      <c r="DM231" s="17">
        <v>0</v>
      </c>
      <c r="DN231" s="17">
        <v>0</v>
      </c>
      <c r="DO231" s="17">
        <v>0</v>
      </c>
      <c r="DP231" s="17">
        <v>0</v>
      </c>
      <c r="DQ231" s="17">
        <v>0</v>
      </c>
      <c r="DR231" s="17">
        <v>0</v>
      </c>
      <c r="DS231" s="17">
        <v>0</v>
      </c>
      <c r="DT231" s="17">
        <v>0</v>
      </c>
      <c r="DU231" s="17">
        <v>0</v>
      </c>
      <c r="DV231" s="17">
        <v>0</v>
      </c>
      <c r="DW231" s="17">
        <v>0</v>
      </c>
      <c r="DX231" s="17">
        <v>0</v>
      </c>
      <c r="DY231" s="17">
        <v>0</v>
      </c>
      <c r="DZ231" s="17">
        <v>0</v>
      </c>
      <c r="EA231" s="17">
        <v>0</v>
      </c>
      <c r="EB231" s="17">
        <v>0</v>
      </c>
      <c r="EC231" s="17">
        <v>0</v>
      </c>
      <c r="ED231" s="17">
        <v>0</v>
      </c>
      <c r="EE231" s="17">
        <v>0</v>
      </c>
      <c r="EF231" s="17">
        <v>0</v>
      </c>
      <c r="EG231" s="17">
        <v>0</v>
      </c>
      <c r="EH231" s="17">
        <v>0</v>
      </c>
      <c r="EI231" s="17">
        <v>0</v>
      </c>
      <c r="EJ231" s="17">
        <v>0</v>
      </c>
      <c r="EK231" s="17">
        <v>0</v>
      </c>
      <c r="EL231" s="17">
        <v>0</v>
      </c>
      <c r="EM231" s="17">
        <v>0</v>
      </c>
      <c r="EN231" s="17">
        <v>0</v>
      </c>
      <c r="EO231" s="17">
        <v>0</v>
      </c>
      <c r="EP231" s="17">
        <v>0</v>
      </c>
      <c r="EQ231" s="17">
        <v>0</v>
      </c>
      <c r="ER231" s="17">
        <v>0</v>
      </c>
      <c r="ES231" s="17">
        <v>0</v>
      </c>
      <c r="ET231" s="17">
        <v>0</v>
      </c>
      <c r="EU231" s="17">
        <v>0</v>
      </c>
      <c r="EV231" s="17">
        <v>0</v>
      </c>
      <c r="EW231" s="17">
        <v>0</v>
      </c>
      <c r="EX231" s="17">
        <v>0</v>
      </c>
      <c r="EY231" s="17">
        <v>0</v>
      </c>
      <c r="EZ231" s="17">
        <v>0</v>
      </c>
      <c r="FA231" s="17">
        <v>0</v>
      </c>
      <c r="FB231" s="17">
        <v>0</v>
      </c>
      <c r="FC231" s="17">
        <v>0</v>
      </c>
      <c r="FD231" s="17">
        <v>0</v>
      </c>
      <c r="FE231" s="17">
        <v>0</v>
      </c>
      <c r="FF231" s="17">
        <v>0</v>
      </c>
      <c r="FG231" s="17">
        <v>0</v>
      </c>
      <c r="FH231" s="17">
        <v>0</v>
      </c>
      <c r="FI231" s="17">
        <v>0</v>
      </c>
      <c r="FJ231" s="17">
        <v>0</v>
      </c>
      <c r="FK231" s="17">
        <v>0</v>
      </c>
      <c r="FL231" s="17">
        <v>0</v>
      </c>
      <c r="FM231" s="17">
        <v>0</v>
      </c>
      <c r="FN231" s="17">
        <v>0</v>
      </c>
      <c r="FO231" s="17">
        <v>0</v>
      </c>
      <c r="FP231" s="17">
        <v>0</v>
      </c>
      <c r="FQ231" s="17">
        <v>0</v>
      </c>
      <c r="FR231" s="17">
        <v>0</v>
      </c>
      <c r="FS231" s="17">
        <v>0</v>
      </c>
      <c r="FT231" s="17">
        <v>0</v>
      </c>
      <c r="FU231" s="17">
        <v>0</v>
      </c>
      <c r="FV231" s="17">
        <v>0</v>
      </c>
      <c r="FW231" s="17">
        <v>0</v>
      </c>
      <c r="FX231" s="17">
        <v>0</v>
      </c>
      <c r="FY231" s="17">
        <v>0</v>
      </c>
      <c r="FZ231" s="17">
        <v>0</v>
      </c>
      <c r="GA231" s="17">
        <v>0</v>
      </c>
      <c r="GB231" s="17">
        <v>0</v>
      </c>
      <c r="GC231" s="17">
        <v>0</v>
      </c>
      <c r="GD231" s="17">
        <v>0</v>
      </c>
      <c r="GE231" s="17">
        <v>0</v>
      </c>
      <c r="GF231" s="17">
        <v>0</v>
      </c>
      <c r="GG231" s="17">
        <v>0</v>
      </c>
      <c r="GH231" s="17">
        <v>0</v>
      </c>
      <c r="GI231" s="17">
        <v>0</v>
      </c>
      <c r="GJ231" s="17">
        <v>0</v>
      </c>
      <c r="GK231" s="17">
        <v>0</v>
      </c>
      <c r="GL231" s="17">
        <v>0</v>
      </c>
      <c r="GM231" s="17">
        <v>0</v>
      </c>
      <c r="GN231" s="17">
        <v>0</v>
      </c>
      <c r="GO231" s="17">
        <v>0</v>
      </c>
      <c r="GP231" s="17">
        <v>0</v>
      </c>
      <c r="GQ231" s="17">
        <v>0</v>
      </c>
      <c r="GR231" s="17">
        <v>0</v>
      </c>
      <c r="GS231" s="17">
        <v>0</v>
      </c>
      <c r="GT231" s="17">
        <v>0</v>
      </c>
      <c r="GU231" s="17">
        <v>0</v>
      </c>
      <c r="GV231" s="17">
        <v>0</v>
      </c>
      <c r="GW231" s="17">
        <v>0</v>
      </c>
      <c r="GX231" s="17">
        <v>0</v>
      </c>
      <c r="GY231" s="17">
        <v>0</v>
      </c>
      <c r="GZ231" s="17">
        <v>0</v>
      </c>
      <c r="HA231" s="17">
        <v>0</v>
      </c>
      <c r="HB231" s="17">
        <v>0</v>
      </c>
      <c r="HC231" s="17">
        <v>0</v>
      </c>
      <c r="HD231" s="17">
        <v>0</v>
      </c>
      <c r="HE231" s="17">
        <v>0</v>
      </c>
      <c r="HF231" s="17">
        <v>0</v>
      </c>
      <c r="HG231" s="17">
        <v>0</v>
      </c>
      <c r="HH231" s="17">
        <v>0</v>
      </c>
      <c r="HI231" s="17">
        <v>0</v>
      </c>
      <c r="HJ231" s="17">
        <v>0</v>
      </c>
      <c r="HK231" s="17">
        <v>0</v>
      </c>
      <c r="HL231" s="17">
        <v>0</v>
      </c>
      <c r="HM231" s="17">
        <v>0</v>
      </c>
      <c r="HN231" s="17">
        <v>0</v>
      </c>
      <c r="HO231" s="17">
        <v>0</v>
      </c>
      <c r="HP231" s="17">
        <v>0</v>
      </c>
      <c r="HQ231" s="17">
        <v>0</v>
      </c>
      <c r="HR231" s="17">
        <v>0</v>
      </c>
      <c r="HS231" s="17">
        <v>0</v>
      </c>
      <c r="HT231" s="17">
        <v>0</v>
      </c>
      <c r="HU231" s="17">
        <v>0</v>
      </c>
      <c r="HV231" s="17">
        <v>0</v>
      </c>
      <c r="HW231" s="17">
        <v>0</v>
      </c>
      <c r="HX231" s="17">
        <v>0</v>
      </c>
      <c r="HY231" s="17">
        <v>0</v>
      </c>
      <c r="HZ231" s="17">
        <v>0</v>
      </c>
      <c r="IA231" s="17">
        <v>0</v>
      </c>
      <c r="IB231" s="17">
        <v>0</v>
      </c>
      <c r="IC231" s="17">
        <v>0</v>
      </c>
      <c r="ID231" s="17">
        <v>0</v>
      </c>
      <c r="IE231" s="17">
        <v>0</v>
      </c>
      <c r="IF231" s="17">
        <v>0</v>
      </c>
      <c r="IG231" s="17">
        <v>0</v>
      </c>
      <c r="IH231" s="17">
        <v>0</v>
      </c>
      <c r="II231" s="17">
        <v>0</v>
      </c>
      <c r="IJ231" s="17">
        <v>0</v>
      </c>
      <c r="IK231" s="17">
        <v>0</v>
      </c>
      <c r="IL231" s="17">
        <v>0</v>
      </c>
      <c r="IM231" s="17">
        <v>0</v>
      </c>
      <c r="IN231" s="17">
        <v>0</v>
      </c>
      <c r="IO231" s="17">
        <v>0</v>
      </c>
      <c r="IP231" s="17">
        <v>0</v>
      </c>
      <c r="IQ231" s="17">
        <v>0</v>
      </c>
      <c r="IR231" s="17">
        <v>0</v>
      </c>
      <c r="IS231" s="17">
        <v>0</v>
      </c>
      <c r="IT231" s="17">
        <v>0</v>
      </c>
      <c r="IU231" s="17">
        <v>0</v>
      </c>
      <c r="IV231" s="17">
        <v>0</v>
      </c>
      <c r="IW231" s="17">
        <v>0</v>
      </c>
      <c r="IX231" s="17">
        <v>0</v>
      </c>
      <c r="IY231" s="17">
        <v>0</v>
      </c>
      <c r="IZ231" s="17">
        <v>0</v>
      </c>
      <c r="JA231" s="17">
        <v>0</v>
      </c>
      <c r="JB231" s="17">
        <v>0</v>
      </c>
      <c r="JC231" s="17">
        <v>0</v>
      </c>
      <c r="JD231" s="17">
        <v>0</v>
      </c>
      <c r="JE231" s="17">
        <v>0</v>
      </c>
      <c r="JF231" s="17">
        <v>0</v>
      </c>
      <c r="JG231" s="17">
        <v>0</v>
      </c>
      <c r="JH231" s="17">
        <v>0</v>
      </c>
      <c r="JI231" s="17">
        <v>0</v>
      </c>
      <c r="JJ231" s="17">
        <v>0</v>
      </c>
      <c r="JK231" s="17">
        <v>0</v>
      </c>
      <c r="JL231" s="17">
        <v>0</v>
      </c>
      <c r="JM231" s="17">
        <v>0</v>
      </c>
      <c r="JN231" s="17">
        <v>0</v>
      </c>
      <c r="JO231" s="17">
        <v>0</v>
      </c>
      <c r="JP231" s="17">
        <v>0</v>
      </c>
      <c r="JQ231" s="17">
        <v>0</v>
      </c>
      <c r="JR231" s="17">
        <v>0</v>
      </c>
      <c r="JS231" s="17">
        <v>0</v>
      </c>
      <c r="JT231" s="17">
        <v>0</v>
      </c>
      <c r="JU231" s="17">
        <v>0</v>
      </c>
      <c r="JV231" s="17">
        <v>0</v>
      </c>
      <c r="JW231" s="17">
        <v>0</v>
      </c>
      <c r="JX231" s="17">
        <v>0</v>
      </c>
      <c r="JY231" s="17">
        <v>0</v>
      </c>
    </row>
    <row r="232" spans="1:285" x14ac:dyDescent="0.15">
      <c r="A232" s="17" t="s">
        <v>560</v>
      </c>
      <c r="B232" s="17" t="s">
        <v>561</v>
      </c>
      <c r="C232" s="17">
        <v>0</v>
      </c>
      <c r="D232" s="17">
        <v>21.8</v>
      </c>
      <c r="E232" s="17">
        <v>21.8</v>
      </c>
      <c r="F232" s="17">
        <v>21.8</v>
      </c>
      <c r="G232" s="17">
        <v>21.8</v>
      </c>
      <c r="H232" s="17">
        <v>21.8</v>
      </c>
      <c r="I232" s="17">
        <v>21.93</v>
      </c>
      <c r="J232" s="17">
        <v>21.93</v>
      </c>
      <c r="K232" s="17">
        <v>21.93</v>
      </c>
      <c r="L232" s="17">
        <v>21.93</v>
      </c>
      <c r="M232" s="17">
        <v>21.93</v>
      </c>
      <c r="N232" s="17">
        <v>21.98</v>
      </c>
      <c r="O232" s="17">
        <v>21.98</v>
      </c>
      <c r="P232" s="17">
        <v>21.98</v>
      </c>
      <c r="Q232" s="17">
        <v>21.97</v>
      </c>
      <c r="R232" s="17">
        <v>22.02</v>
      </c>
      <c r="S232" s="17">
        <v>22.11</v>
      </c>
      <c r="T232" s="17">
        <v>22.09</v>
      </c>
      <c r="U232" s="17">
        <v>22.1</v>
      </c>
      <c r="V232" s="17">
        <v>22.13</v>
      </c>
      <c r="W232" s="17">
        <v>22.09</v>
      </c>
      <c r="X232" s="17">
        <v>22.1</v>
      </c>
      <c r="Y232" s="17">
        <v>22.12</v>
      </c>
      <c r="Z232" s="17">
        <v>22.1</v>
      </c>
      <c r="AA232" s="17">
        <v>22.08</v>
      </c>
      <c r="AB232" s="17">
        <v>0</v>
      </c>
      <c r="AC232" s="17">
        <v>0</v>
      </c>
      <c r="AD232" s="17">
        <v>0</v>
      </c>
      <c r="AE232" s="17">
        <v>0</v>
      </c>
      <c r="AF232" s="17">
        <v>0</v>
      </c>
      <c r="AG232" s="17">
        <v>0</v>
      </c>
      <c r="AH232" s="17">
        <v>0</v>
      </c>
      <c r="AI232" s="17">
        <v>0</v>
      </c>
      <c r="AJ232" s="17">
        <v>0</v>
      </c>
      <c r="AK232" s="17">
        <v>0</v>
      </c>
      <c r="AL232" s="17">
        <v>0</v>
      </c>
      <c r="AM232" s="17">
        <v>0</v>
      </c>
      <c r="AN232" s="17">
        <v>0</v>
      </c>
      <c r="AO232" s="17">
        <v>0</v>
      </c>
      <c r="AP232" s="17">
        <v>0</v>
      </c>
      <c r="AQ232" s="17">
        <v>0</v>
      </c>
      <c r="AR232" s="17">
        <v>0</v>
      </c>
      <c r="AS232" s="17">
        <v>0</v>
      </c>
      <c r="AT232" s="17">
        <v>0</v>
      </c>
      <c r="AU232" s="17">
        <v>0</v>
      </c>
      <c r="AV232" s="17">
        <v>0</v>
      </c>
      <c r="AW232" s="17">
        <v>0</v>
      </c>
      <c r="AX232" s="17">
        <v>0</v>
      </c>
      <c r="AY232" s="17">
        <v>0</v>
      </c>
      <c r="AZ232" s="17">
        <v>0</v>
      </c>
      <c r="BA232" s="17">
        <v>0</v>
      </c>
      <c r="BB232" s="17">
        <v>0</v>
      </c>
      <c r="BC232" s="17">
        <v>0</v>
      </c>
      <c r="BD232" s="17">
        <v>0</v>
      </c>
      <c r="BE232" s="17">
        <v>0</v>
      </c>
      <c r="BF232" s="17">
        <v>0</v>
      </c>
      <c r="BG232" s="17">
        <v>0</v>
      </c>
      <c r="BH232" s="17">
        <v>0</v>
      </c>
      <c r="BI232" s="17">
        <v>0</v>
      </c>
      <c r="BJ232" s="17">
        <v>0</v>
      </c>
      <c r="BK232" s="17">
        <v>0</v>
      </c>
      <c r="BL232" s="17">
        <v>0</v>
      </c>
      <c r="BM232" s="17">
        <v>0</v>
      </c>
      <c r="BN232" s="17">
        <v>0</v>
      </c>
      <c r="BO232" s="17">
        <v>0</v>
      </c>
      <c r="BP232" s="17">
        <v>0</v>
      </c>
      <c r="BQ232" s="17">
        <v>0</v>
      </c>
      <c r="BR232" s="17">
        <v>0</v>
      </c>
      <c r="BS232" s="17">
        <v>0</v>
      </c>
      <c r="BT232" s="17">
        <v>0</v>
      </c>
      <c r="BU232" s="17">
        <v>0</v>
      </c>
      <c r="BV232" s="17">
        <v>0</v>
      </c>
      <c r="BW232" s="17">
        <v>0</v>
      </c>
      <c r="BX232" s="17">
        <v>0</v>
      </c>
      <c r="BY232" s="17">
        <v>0</v>
      </c>
      <c r="BZ232" s="17">
        <v>0</v>
      </c>
      <c r="CA232" s="17">
        <v>0</v>
      </c>
      <c r="CB232" s="17">
        <v>0</v>
      </c>
      <c r="CC232" s="17">
        <v>0</v>
      </c>
      <c r="CD232" s="17">
        <v>0</v>
      </c>
      <c r="CE232" s="17">
        <v>0</v>
      </c>
      <c r="CF232" s="17">
        <v>0</v>
      </c>
      <c r="CG232" s="17">
        <v>0</v>
      </c>
      <c r="CH232" s="17">
        <v>0</v>
      </c>
      <c r="CI232" s="17">
        <v>0</v>
      </c>
      <c r="CJ232" s="17">
        <v>0</v>
      </c>
      <c r="CK232" s="17">
        <v>0</v>
      </c>
      <c r="CL232" s="17">
        <v>0</v>
      </c>
      <c r="CM232" s="17">
        <v>0</v>
      </c>
      <c r="CN232" s="17">
        <v>0</v>
      </c>
      <c r="CO232" s="17">
        <v>0</v>
      </c>
      <c r="CP232" s="17">
        <v>0</v>
      </c>
      <c r="CQ232" s="17">
        <v>0</v>
      </c>
      <c r="CR232" s="17">
        <v>0</v>
      </c>
      <c r="CS232" s="17">
        <v>0</v>
      </c>
      <c r="CT232" s="17">
        <v>0</v>
      </c>
      <c r="CU232" s="17">
        <v>0</v>
      </c>
      <c r="CV232" s="17">
        <v>0</v>
      </c>
      <c r="CW232" s="17">
        <v>0</v>
      </c>
      <c r="CX232" s="17">
        <v>0</v>
      </c>
      <c r="CY232" s="17">
        <v>0</v>
      </c>
      <c r="CZ232" s="17">
        <v>0</v>
      </c>
      <c r="DA232" s="17">
        <v>0</v>
      </c>
      <c r="DB232" s="17">
        <v>0</v>
      </c>
      <c r="DC232" s="17">
        <v>0</v>
      </c>
      <c r="DD232" s="17">
        <v>0</v>
      </c>
      <c r="DE232" s="17">
        <v>0</v>
      </c>
      <c r="DF232" s="17">
        <v>0</v>
      </c>
      <c r="DG232" s="17">
        <v>0</v>
      </c>
      <c r="DH232" s="17">
        <v>0</v>
      </c>
      <c r="DI232" s="17">
        <v>0</v>
      </c>
      <c r="DJ232" s="17">
        <v>0</v>
      </c>
      <c r="DK232" s="17">
        <v>0</v>
      </c>
      <c r="DL232" s="17">
        <v>0</v>
      </c>
      <c r="DM232" s="17">
        <v>0</v>
      </c>
      <c r="DN232" s="17">
        <v>0</v>
      </c>
      <c r="DO232" s="17">
        <v>0</v>
      </c>
      <c r="DP232" s="17">
        <v>0</v>
      </c>
      <c r="DQ232" s="17">
        <v>0</v>
      </c>
      <c r="DR232" s="17">
        <v>0</v>
      </c>
      <c r="DS232" s="17">
        <v>0</v>
      </c>
      <c r="DT232" s="17">
        <v>0</v>
      </c>
      <c r="DU232" s="17">
        <v>0</v>
      </c>
      <c r="DV232" s="17">
        <v>0</v>
      </c>
      <c r="DW232" s="17">
        <v>0</v>
      </c>
      <c r="DX232" s="17">
        <v>0</v>
      </c>
      <c r="DY232" s="17">
        <v>0</v>
      </c>
      <c r="DZ232" s="17">
        <v>0</v>
      </c>
      <c r="EA232" s="17">
        <v>0</v>
      </c>
      <c r="EB232" s="17">
        <v>0</v>
      </c>
      <c r="EC232" s="17">
        <v>0</v>
      </c>
      <c r="ED232" s="17">
        <v>0</v>
      </c>
      <c r="EE232" s="17">
        <v>0</v>
      </c>
      <c r="EF232" s="17">
        <v>0</v>
      </c>
      <c r="EG232" s="17">
        <v>0</v>
      </c>
      <c r="EH232" s="17">
        <v>0</v>
      </c>
      <c r="EI232" s="17">
        <v>0</v>
      </c>
      <c r="EJ232" s="17">
        <v>0</v>
      </c>
      <c r="EK232" s="17">
        <v>0</v>
      </c>
      <c r="EL232" s="17">
        <v>0</v>
      </c>
      <c r="EM232" s="17">
        <v>0</v>
      </c>
      <c r="EN232" s="17">
        <v>0</v>
      </c>
      <c r="EO232" s="17">
        <v>0</v>
      </c>
      <c r="EP232" s="17">
        <v>0</v>
      </c>
      <c r="EQ232" s="17">
        <v>0</v>
      </c>
      <c r="ER232" s="17">
        <v>0</v>
      </c>
      <c r="ES232" s="17">
        <v>0</v>
      </c>
      <c r="ET232" s="17">
        <v>0</v>
      </c>
      <c r="EU232" s="17">
        <v>0</v>
      </c>
      <c r="EV232" s="17">
        <v>0</v>
      </c>
      <c r="EW232" s="17">
        <v>0</v>
      </c>
      <c r="EX232" s="17">
        <v>0</v>
      </c>
      <c r="EY232" s="17">
        <v>0</v>
      </c>
      <c r="EZ232" s="17">
        <v>0</v>
      </c>
      <c r="FA232" s="17">
        <v>0</v>
      </c>
      <c r="FB232" s="17">
        <v>0</v>
      </c>
      <c r="FC232" s="17">
        <v>0</v>
      </c>
      <c r="FD232" s="17">
        <v>0</v>
      </c>
      <c r="FE232" s="17">
        <v>0</v>
      </c>
      <c r="FF232" s="17">
        <v>0</v>
      </c>
      <c r="FG232" s="17">
        <v>0</v>
      </c>
      <c r="FH232" s="17">
        <v>0</v>
      </c>
      <c r="FI232" s="17">
        <v>0</v>
      </c>
      <c r="FJ232" s="17">
        <v>0</v>
      </c>
      <c r="FK232" s="17">
        <v>0</v>
      </c>
      <c r="FL232" s="17">
        <v>0</v>
      </c>
      <c r="FM232" s="17">
        <v>0</v>
      </c>
      <c r="FN232" s="17">
        <v>0</v>
      </c>
      <c r="FO232" s="17">
        <v>0</v>
      </c>
      <c r="FP232" s="17">
        <v>0</v>
      </c>
      <c r="FQ232" s="17">
        <v>0</v>
      </c>
      <c r="FR232" s="17">
        <v>0</v>
      </c>
      <c r="FS232" s="17">
        <v>0</v>
      </c>
      <c r="FT232" s="17">
        <v>0</v>
      </c>
      <c r="FU232" s="17">
        <v>0</v>
      </c>
      <c r="FV232" s="17">
        <v>0</v>
      </c>
      <c r="FW232" s="17">
        <v>0</v>
      </c>
      <c r="FX232" s="17">
        <v>0</v>
      </c>
      <c r="FY232" s="17">
        <v>0</v>
      </c>
      <c r="FZ232" s="17">
        <v>0</v>
      </c>
      <c r="GA232" s="17">
        <v>0</v>
      </c>
      <c r="GB232" s="17">
        <v>0</v>
      </c>
      <c r="GC232" s="17">
        <v>0</v>
      </c>
      <c r="GD232" s="17">
        <v>0</v>
      </c>
      <c r="GE232" s="17">
        <v>0</v>
      </c>
      <c r="GF232" s="17">
        <v>0</v>
      </c>
      <c r="GG232" s="17">
        <v>0</v>
      </c>
      <c r="GH232" s="17">
        <v>0</v>
      </c>
      <c r="GI232" s="17">
        <v>0</v>
      </c>
      <c r="GJ232" s="17">
        <v>0</v>
      </c>
      <c r="GK232" s="17">
        <v>0</v>
      </c>
      <c r="GL232" s="17">
        <v>0</v>
      </c>
      <c r="GM232" s="17">
        <v>0</v>
      </c>
      <c r="GN232" s="17">
        <v>0</v>
      </c>
      <c r="GO232" s="17">
        <v>0</v>
      </c>
      <c r="GP232" s="17">
        <v>0</v>
      </c>
      <c r="GQ232" s="17">
        <v>0</v>
      </c>
      <c r="GR232" s="17">
        <v>0</v>
      </c>
      <c r="GS232" s="17">
        <v>0</v>
      </c>
      <c r="GT232" s="17">
        <v>0</v>
      </c>
      <c r="GU232" s="17">
        <v>0</v>
      </c>
      <c r="GV232" s="17">
        <v>0</v>
      </c>
      <c r="GW232" s="17">
        <v>0</v>
      </c>
      <c r="GX232" s="17">
        <v>0</v>
      </c>
      <c r="GY232" s="17">
        <v>0</v>
      </c>
      <c r="GZ232" s="17">
        <v>0</v>
      </c>
      <c r="HA232" s="17">
        <v>0</v>
      </c>
      <c r="HB232" s="17">
        <v>0</v>
      </c>
      <c r="HC232" s="17">
        <v>0</v>
      </c>
      <c r="HD232" s="17">
        <v>0</v>
      </c>
      <c r="HE232" s="17">
        <v>0</v>
      </c>
      <c r="HF232" s="17">
        <v>0</v>
      </c>
      <c r="HG232" s="17">
        <v>0</v>
      </c>
      <c r="HH232" s="17">
        <v>0</v>
      </c>
      <c r="HI232" s="17">
        <v>0</v>
      </c>
      <c r="HJ232" s="17">
        <v>0</v>
      </c>
      <c r="HK232" s="17">
        <v>0</v>
      </c>
      <c r="HL232" s="17">
        <v>0</v>
      </c>
      <c r="HM232" s="17">
        <v>0</v>
      </c>
      <c r="HN232" s="17">
        <v>0</v>
      </c>
      <c r="HO232" s="17">
        <v>0</v>
      </c>
      <c r="HP232" s="17">
        <v>0</v>
      </c>
      <c r="HQ232" s="17">
        <v>0</v>
      </c>
      <c r="HR232" s="17">
        <v>0</v>
      </c>
      <c r="HS232" s="17">
        <v>0</v>
      </c>
      <c r="HT232" s="17">
        <v>0</v>
      </c>
      <c r="HU232" s="17">
        <v>0</v>
      </c>
      <c r="HV232" s="17">
        <v>0</v>
      </c>
      <c r="HW232" s="17">
        <v>0</v>
      </c>
      <c r="HX232" s="17">
        <v>0</v>
      </c>
      <c r="HY232" s="17">
        <v>0</v>
      </c>
      <c r="HZ232" s="17">
        <v>0</v>
      </c>
      <c r="IA232" s="17">
        <v>0</v>
      </c>
      <c r="IB232" s="17">
        <v>0</v>
      </c>
      <c r="IC232" s="17">
        <v>0</v>
      </c>
      <c r="ID232" s="17">
        <v>0</v>
      </c>
      <c r="IE232" s="17">
        <v>0</v>
      </c>
      <c r="IF232" s="17">
        <v>0</v>
      </c>
      <c r="IG232" s="17">
        <v>0</v>
      </c>
      <c r="IH232" s="17">
        <v>0</v>
      </c>
      <c r="II232" s="17">
        <v>0</v>
      </c>
      <c r="IJ232" s="17">
        <v>0</v>
      </c>
      <c r="IK232" s="17">
        <v>0</v>
      </c>
      <c r="IL232" s="17">
        <v>0</v>
      </c>
      <c r="IM232" s="17">
        <v>0</v>
      </c>
      <c r="IN232" s="17">
        <v>0</v>
      </c>
      <c r="IO232" s="17">
        <v>0</v>
      </c>
      <c r="IP232" s="17">
        <v>0</v>
      </c>
      <c r="IQ232" s="17">
        <v>0</v>
      </c>
      <c r="IR232" s="17">
        <v>0</v>
      </c>
      <c r="IS232" s="17">
        <v>0</v>
      </c>
      <c r="IT232" s="17">
        <v>0</v>
      </c>
      <c r="IU232" s="17">
        <v>0</v>
      </c>
      <c r="IV232" s="17">
        <v>0</v>
      </c>
      <c r="IW232" s="17">
        <v>0</v>
      </c>
      <c r="IX232" s="17">
        <v>0</v>
      </c>
      <c r="IY232" s="17">
        <v>0</v>
      </c>
      <c r="IZ232" s="17">
        <v>0</v>
      </c>
      <c r="JA232" s="17">
        <v>0</v>
      </c>
      <c r="JB232" s="17">
        <v>0</v>
      </c>
      <c r="JC232" s="17">
        <v>0</v>
      </c>
      <c r="JD232" s="17">
        <v>0</v>
      </c>
      <c r="JE232" s="17">
        <v>0</v>
      </c>
      <c r="JF232" s="17">
        <v>0</v>
      </c>
      <c r="JG232" s="17">
        <v>0</v>
      </c>
      <c r="JH232" s="17">
        <v>0</v>
      </c>
      <c r="JI232" s="17">
        <v>0</v>
      </c>
      <c r="JJ232" s="17">
        <v>0</v>
      </c>
      <c r="JK232" s="17">
        <v>0</v>
      </c>
      <c r="JL232" s="17">
        <v>0</v>
      </c>
      <c r="JM232" s="17">
        <v>0</v>
      </c>
      <c r="JN232" s="17">
        <v>0</v>
      </c>
      <c r="JO232" s="17">
        <v>0</v>
      </c>
      <c r="JP232" s="17">
        <v>0</v>
      </c>
      <c r="JQ232" s="17">
        <v>0</v>
      </c>
      <c r="JR232" s="17">
        <v>0</v>
      </c>
      <c r="JS232" s="17">
        <v>0</v>
      </c>
      <c r="JT232" s="17">
        <v>0</v>
      </c>
      <c r="JU232" s="17">
        <v>0</v>
      </c>
      <c r="JV232" s="17">
        <v>0</v>
      </c>
      <c r="JW232" s="17">
        <v>0</v>
      </c>
      <c r="JX232" s="17">
        <v>0</v>
      </c>
      <c r="JY232" s="17">
        <v>0</v>
      </c>
    </row>
    <row r="233" spans="1:285" x14ac:dyDescent="0.15">
      <c r="A233" s="17" t="s">
        <v>596</v>
      </c>
      <c r="B233" s="17" t="s">
        <v>597</v>
      </c>
      <c r="C233" s="17">
        <v>0</v>
      </c>
      <c r="D233" s="17">
        <v>0</v>
      </c>
      <c r="E233" s="17">
        <v>0</v>
      </c>
      <c r="F233" s="17">
        <v>0</v>
      </c>
      <c r="G233" s="17">
        <v>0</v>
      </c>
      <c r="H233" s="17">
        <v>0</v>
      </c>
      <c r="I233" s="17">
        <v>33.85</v>
      </c>
      <c r="J233" s="17">
        <v>33.85</v>
      </c>
      <c r="K233" s="17">
        <v>33.85</v>
      </c>
      <c r="L233" s="17">
        <v>33.85</v>
      </c>
      <c r="M233" s="17">
        <v>33.85</v>
      </c>
      <c r="N233" s="17">
        <v>34.17</v>
      </c>
      <c r="O233" s="17">
        <v>34.119999999999997</v>
      </c>
      <c r="P233" s="17">
        <v>34.08</v>
      </c>
      <c r="Q233" s="17">
        <v>34.08</v>
      </c>
      <c r="R233" s="17">
        <v>34.1</v>
      </c>
      <c r="S233" s="17">
        <v>34.17</v>
      </c>
      <c r="T233" s="17">
        <v>34.25</v>
      </c>
      <c r="U233" s="17">
        <v>34.24</v>
      </c>
      <c r="V233" s="17">
        <v>34.25</v>
      </c>
      <c r="W233" s="17">
        <v>34.25</v>
      </c>
      <c r="X233" s="17">
        <v>34.25</v>
      </c>
      <c r="Y233" s="17">
        <v>34.159999999999997</v>
      </c>
      <c r="Z233" s="17">
        <v>34.200000000000003</v>
      </c>
      <c r="AA233" s="17">
        <v>34.200000000000003</v>
      </c>
      <c r="AB233" s="17">
        <v>0</v>
      </c>
      <c r="AC233" s="17">
        <v>0</v>
      </c>
      <c r="AD233" s="17">
        <v>0</v>
      </c>
      <c r="AE233" s="17">
        <v>0</v>
      </c>
      <c r="AF233" s="17">
        <v>0</v>
      </c>
      <c r="AG233" s="17">
        <v>0</v>
      </c>
      <c r="AH233" s="17">
        <v>0</v>
      </c>
      <c r="AI233" s="17">
        <v>0</v>
      </c>
      <c r="AJ233" s="17">
        <v>0</v>
      </c>
      <c r="AK233" s="17">
        <v>0</v>
      </c>
      <c r="AL233" s="17">
        <v>0</v>
      </c>
      <c r="AM233" s="17">
        <v>0</v>
      </c>
      <c r="AN233" s="17">
        <v>0</v>
      </c>
      <c r="AO233" s="17">
        <v>0</v>
      </c>
      <c r="AP233" s="17">
        <v>0</v>
      </c>
      <c r="AQ233" s="17">
        <v>0</v>
      </c>
      <c r="AR233" s="17">
        <v>0</v>
      </c>
      <c r="AS233" s="17">
        <v>0</v>
      </c>
      <c r="AT233" s="17">
        <v>0</v>
      </c>
      <c r="AU233" s="17">
        <v>0</v>
      </c>
      <c r="AV233" s="17">
        <v>0</v>
      </c>
      <c r="AW233" s="17">
        <v>0</v>
      </c>
      <c r="AX233" s="17">
        <v>0</v>
      </c>
      <c r="AY233" s="17">
        <v>0</v>
      </c>
      <c r="AZ233" s="17">
        <v>0</v>
      </c>
      <c r="BA233" s="17">
        <v>0</v>
      </c>
      <c r="BB233" s="17">
        <v>0</v>
      </c>
      <c r="BC233" s="17">
        <v>0</v>
      </c>
      <c r="BD233" s="17">
        <v>0</v>
      </c>
      <c r="BE233" s="17">
        <v>0</v>
      </c>
      <c r="BF233" s="17">
        <v>0</v>
      </c>
      <c r="BG233" s="17">
        <v>0</v>
      </c>
      <c r="BH233" s="17">
        <v>0</v>
      </c>
      <c r="BI233" s="17">
        <v>0</v>
      </c>
      <c r="BJ233" s="17">
        <v>0</v>
      </c>
      <c r="BK233" s="17">
        <v>0</v>
      </c>
      <c r="BL233" s="17">
        <v>0</v>
      </c>
      <c r="BM233" s="17">
        <v>0</v>
      </c>
      <c r="BN233" s="17">
        <v>0</v>
      </c>
      <c r="BO233" s="17">
        <v>0</v>
      </c>
      <c r="BP233" s="17">
        <v>0</v>
      </c>
      <c r="BQ233" s="17">
        <v>0</v>
      </c>
      <c r="BR233" s="17">
        <v>0</v>
      </c>
      <c r="BS233" s="17">
        <v>0</v>
      </c>
      <c r="BT233" s="17">
        <v>0</v>
      </c>
      <c r="BU233" s="17">
        <v>0</v>
      </c>
      <c r="BV233" s="17">
        <v>0</v>
      </c>
      <c r="BW233" s="17">
        <v>0</v>
      </c>
      <c r="BX233" s="17">
        <v>0</v>
      </c>
      <c r="BY233" s="17">
        <v>0</v>
      </c>
      <c r="BZ233" s="17">
        <v>0</v>
      </c>
      <c r="CA233" s="17">
        <v>0</v>
      </c>
      <c r="CB233" s="17">
        <v>0</v>
      </c>
      <c r="CC233" s="17">
        <v>0</v>
      </c>
      <c r="CD233" s="17">
        <v>0</v>
      </c>
      <c r="CE233" s="17">
        <v>0</v>
      </c>
      <c r="CF233" s="17">
        <v>0</v>
      </c>
      <c r="CG233" s="17">
        <v>0</v>
      </c>
      <c r="CH233" s="17">
        <v>0</v>
      </c>
      <c r="CI233" s="17">
        <v>0</v>
      </c>
      <c r="CJ233" s="17">
        <v>0</v>
      </c>
      <c r="CK233" s="17">
        <v>0</v>
      </c>
      <c r="CL233" s="17">
        <v>0</v>
      </c>
      <c r="CM233" s="17">
        <v>0</v>
      </c>
      <c r="CN233" s="17">
        <v>0</v>
      </c>
      <c r="CO233" s="17">
        <v>0</v>
      </c>
      <c r="CP233" s="17">
        <v>0</v>
      </c>
      <c r="CQ233" s="17">
        <v>0</v>
      </c>
      <c r="CR233" s="17">
        <v>0</v>
      </c>
      <c r="CS233" s="17">
        <v>0</v>
      </c>
      <c r="CT233" s="17">
        <v>0</v>
      </c>
      <c r="CU233" s="17">
        <v>0</v>
      </c>
      <c r="CV233" s="17">
        <v>0</v>
      </c>
      <c r="CW233" s="17">
        <v>0</v>
      </c>
      <c r="CX233" s="17">
        <v>0</v>
      </c>
      <c r="CY233" s="17">
        <v>0</v>
      </c>
      <c r="CZ233" s="17">
        <v>0</v>
      </c>
      <c r="DA233" s="17">
        <v>0</v>
      </c>
      <c r="DB233" s="17">
        <v>0</v>
      </c>
      <c r="DC233" s="17">
        <v>0</v>
      </c>
      <c r="DD233" s="17">
        <v>0</v>
      </c>
      <c r="DE233" s="17">
        <v>0</v>
      </c>
      <c r="DF233" s="17">
        <v>0</v>
      </c>
      <c r="DG233" s="17">
        <v>0</v>
      </c>
      <c r="DH233" s="17">
        <v>0</v>
      </c>
      <c r="DI233" s="17">
        <v>0</v>
      </c>
      <c r="DJ233" s="17">
        <v>0</v>
      </c>
      <c r="DK233" s="17">
        <v>0</v>
      </c>
      <c r="DL233" s="17">
        <v>0</v>
      </c>
      <c r="DM233" s="17">
        <v>0</v>
      </c>
      <c r="DN233" s="17">
        <v>0</v>
      </c>
      <c r="DO233" s="17">
        <v>0</v>
      </c>
      <c r="DP233" s="17">
        <v>0</v>
      </c>
      <c r="DQ233" s="17">
        <v>0</v>
      </c>
      <c r="DR233" s="17">
        <v>0</v>
      </c>
      <c r="DS233" s="17">
        <v>0</v>
      </c>
      <c r="DT233" s="17">
        <v>0</v>
      </c>
      <c r="DU233" s="17">
        <v>0</v>
      </c>
      <c r="DV233" s="17">
        <v>0</v>
      </c>
      <c r="DW233" s="17">
        <v>0</v>
      </c>
      <c r="DX233" s="17">
        <v>0</v>
      </c>
      <c r="DY233" s="17">
        <v>0</v>
      </c>
      <c r="DZ233" s="17">
        <v>0</v>
      </c>
      <c r="EA233" s="17">
        <v>0</v>
      </c>
      <c r="EB233" s="17">
        <v>0</v>
      </c>
      <c r="EC233" s="17">
        <v>0</v>
      </c>
      <c r="ED233" s="17">
        <v>0</v>
      </c>
      <c r="EE233" s="17">
        <v>0</v>
      </c>
      <c r="EF233" s="17">
        <v>0</v>
      </c>
      <c r="EG233" s="17">
        <v>0</v>
      </c>
      <c r="EH233" s="17">
        <v>0</v>
      </c>
      <c r="EI233" s="17">
        <v>0</v>
      </c>
      <c r="EJ233" s="17">
        <v>0</v>
      </c>
      <c r="EK233" s="17">
        <v>0</v>
      </c>
      <c r="EL233" s="17">
        <v>0</v>
      </c>
      <c r="EM233" s="17">
        <v>0</v>
      </c>
      <c r="EN233" s="17">
        <v>0</v>
      </c>
      <c r="EO233" s="17">
        <v>0</v>
      </c>
      <c r="EP233" s="17">
        <v>0</v>
      </c>
      <c r="EQ233" s="17">
        <v>0</v>
      </c>
      <c r="ER233" s="17">
        <v>0</v>
      </c>
      <c r="ES233" s="17">
        <v>0</v>
      </c>
      <c r="ET233" s="17">
        <v>0</v>
      </c>
      <c r="EU233" s="17">
        <v>0</v>
      </c>
      <c r="EV233" s="17">
        <v>0</v>
      </c>
      <c r="EW233" s="17">
        <v>0</v>
      </c>
      <c r="EX233" s="17">
        <v>0</v>
      </c>
      <c r="EY233" s="17">
        <v>0</v>
      </c>
      <c r="EZ233" s="17">
        <v>0</v>
      </c>
      <c r="FA233" s="17">
        <v>0</v>
      </c>
      <c r="FB233" s="17">
        <v>0</v>
      </c>
      <c r="FC233" s="17">
        <v>0</v>
      </c>
      <c r="FD233" s="17">
        <v>0</v>
      </c>
      <c r="FE233" s="17">
        <v>0</v>
      </c>
      <c r="FF233" s="17">
        <v>0</v>
      </c>
      <c r="FG233" s="17">
        <v>0</v>
      </c>
      <c r="FH233" s="17">
        <v>0</v>
      </c>
      <c r="FI233" s="17">
        <v>0</v>
      </c>
      <c r="FJ233" s="17">
        <v>0</v>
      </c>
      <c r="FK233" s="17">
        <v>0</v>
      </c>
      <c r="FL233" s="17">
        <v>0</v>
      </c>
      <c r="FM233" s="17">
        <v>0</v>
      </c>
      <c r="FN233" s="17">
        <v>0</v>
      </c>
      <c r="FO233" s="17">
        <v>0</v>
      </c>
      <c r="FP233" s="17">
        <v>0</v>
      </c>
      <c r="FQ233" s="17">
        <v>0</v>
      </c>
      <c r="FR233" s="17">
        <v>0</v>
      </c>
      <c r="FS233" s="17">
        <v>0</v>
      </c>
      <c r="FT233" s="17">
        <v>0</v>
      </c>
      <c r="FU233" s="17">
        <v>0</v>
      </c>
      <c r="FV233" s="17">
        <v>0</v>
      </c>
      <c r="FW233" s="17">
        <v>0</v>
      </c>
      <c r="FX233" s="17">
        <v>0</v>
      </c>
      <c r="FY233" s="17">
        <v>0</v>
      </c>
      <c r="FZ233" s="17">
        <v>0</v>
      </c>
      <c r="GA233" s="17">
        <v>0</v>
      </c>
      <c r="GB233" s="17">
        <v>0</v>
      </c>
      <c r="GC233" s="17">
        <v>0</v>
      </c>
      <c r="GD233" s="17">
        <v>0</v>
      </c>
      <c r="GE233" s="17">
        <v>0</v>
      </c>
      <c r="GF233" s="17">
        <v>0</v>
      </c>
      <c r="GG233" s="17">
        <v>0</v>
      </c>
      <c r="GH233" s="17">
        <v>0</v>
      </c>
      <c r="GI233" s="17">
        <v>0</v>
      </c>
      <c r="GJ233" s="17">
        <v>0</v>
      </c>
      <c r="GK233" s="17">
        <v>0</v>
      </c>
      <c r="GL233" s="17">
        <v>0</v>
      </c>
      <c r="GM233" s="17">
        <v>0</v>
      </c>
      <c r="GN233" s="17">
        <v>0</v>
      </c>
      <c r="GO233" s="17">
        <v>0</v>
      </c>
      <c r="GP233" s="17">
        <v>0</v>
      </c>
      <c r="GQ233" s="17">
        <v>0</v>
      </c>
      <c r="GR233" s="17">
        <v>0</v>
      </c>
      <c r="GS233" s="17">
        <v>0</v>
      </c>
      <c r="GT233" s="17">
        <v>0</v>
      </c>
      <c r="GU233" s="17">
        <v>0</v>
      </c>
      <c r="GV233" s="17">
        <v>0</v>
      </c>
      <c r="GW233" s="17">
        <v>0</v>
      </c>
      <c r="GX233" s="17">
        <v>0</v>
      </c>
      <c r="GY233" s="17">
        <v>0</v>
      </c>
      <c r="GZ233" s="17">
        <v>0</v>
      </c>
      <c r="HA233" s="17">
        <v>0</v>
      </c>
      <c r="HB233" s="17">
        <v>0</v>
      </c>
      <c r="HC233" s="17">
        <v>0</v>
      </c>
      <c r="HD233" s="17">
        <v>0</v>
      </c>
      <c r="HE233" s="17">
        <v>0</v>
      </c>
      <c r="HF233" s="17">
        <v>0</v>
      </c>
      <c r="HG233" s="17">
        <v>0</v>
      </c>
      <c r="HH233" s="17">
        <v>0</v>
      </c>
      <c r="HI233" s="17">
        <v>0</v>
      </c>
      <c r="HJ233" s="17">
        <v>0</v>
      </c>
      <c r="HK233" s="17">
        <v>0</v>
      </c>
      <c r="HL233" s="17">
        <v>0</v>
      </c>
      <c r="HM233" s="17">
        <v>0</v>
      </c>
      <c r="HN233" s="17">
        <v>0</v>
      </c>
      <c r="HO233" s="17">
        <v>0</v>
      </c>
      <c r="HP233" s="17">
        <v>0</v>
      </c>
      <c r="HQ233" s="17">
        <v>0</v>
      </c>
      <c r="HR233" s="17">
        <v>0</v>
      </c>
      <c r="HS233" s="17">
        <v>0</v>
      </c>
      <c r="HT233" s="17">
        <v>0</v>
      </c>
      <c r="HU233" s="17">
        <v>0</v>
      </c>
      <c r="HV233" s="17">
        <v>0</v>
      </c>
      <c r="HW233" s="17">
        <v>0</v>
      </c>
      <c r="HX233" s="17">
        <v>0</v>
      </c>
      <c r="HY233" s="17">
        <v>0</v>
      </c>
      <c r="HZ233" s="17">
        <v>0</v>
      </c>
      <c r="IA233" s="17">
        <v>0</v>
      </c>
      <c r="IB233" s="17">
        <v>0</v>
      </c>
      <c r="IC233" s="17">
        <v>0</v>
      </c>
      <c r="ID233" s="17">
        <v>0</v>
      </c>
      <c r="IE233" s="17">
        <v>0</v>
      </c>
      <c r="IF233" s="17">
        <v>0</v>
      </c>
      <c r="IG233" s="17">
        <v>0</v>
      </c>
      <c r="IH233" s="17">
        <v>0</v>
      </c>
      <c r="II233" s="17">
        <v>0</v>
      </c>
      <c r="IJ233" s="17">
        <v>0</v>
      </c>
      <c r="IK233" s="17">
        <v>0</v>
      </c>
      <c r="IL233" s="17">
        <v>0</v>
      </c>
      <c r="IM233" s="17">
        <v>0</v>
      </c>
      <c r="IN233" s="17">
        <v>0</v>
      </c>
      <c r="IO233" s="17">
        <v>0</v>
      </c>
      <c r="IP233" s="17">
        <v>0</v>
      </c>
      <c r="IQ233" s="17">
        <v>0</v>
      </c>
      <c r="IR233" s="17">
        <v>0</v>
      </c>
      <c r="IS233" s="17">
        <v>0</v>
      </c>
      <c r="IT233" s="17">
        <v>0</v>
      </c>
      <c r="IU233" s="17">
        <v>0</v>
      </c>
      <c r="IV233" s="17">
        <v>0</v>
      </c>
      <c r="IW233" s="17">
        <v>0</v>
      </c>
      <c r="IX233" s="17">
        <v>0</v>
      </c>
      <c r="IY233" s="17">
        <v>0</v>
      </c>
      <c r="IZ233" s="17">
        <v>0</v>
      </c>
      <c r="JA233" s="17">
        <v>0</v>
      </c>
      <c r="JB233" s="17">
        <v>0</v>
      </c>
      <c r="JC233" s="17">
        <v>0</v>
      </c>
      <c r="JD233" s="17">
        <v>0</v>
      </c>
      <c r="JE233" s="17">
        <v>0</v>
      </c>
      <c r="JF233" s="17">
        <v>0</v>
      </c>
      <c r="JG233" s="17">
        <v>0</v>
      </c>
      <c r="JH233" s="17">
        <v>0</v>
      </c>
      <c r="JI233" s="17">
        <v>0</v>
      </c>
      <c r="JJ233" s="17">
        <v>0</v>
      </c>
      <c r="JK233" s="17">
        <v>0</v>
      </c>
      <c r="JL233" s="17">
        <v>0</v>
      </c>
      <c r="JM233" s="17">
        <v>0</v>
      </c>
      <c r="JN233" s="17">
        <v>0</v>
      </c>
      <c r="JO233" s="17">
        <v>0</v>
      </c>
      <c r="JP233" s="17">
        <v>0</v>
      </c>
      <c r="JQ233" s="17">
        <v>0</v>
      </c>
      <c r="JR233" s="17">
        <v>0</v>
      </c>
      <c r="JS233" s="17">
        <v>0</v>
      </c>
      <c r="JT233" s="17">
        <v>0</v>
      </c>
      <c r="JU233" s="17">
        <v>0</v>
      </c>
      <c r="JV233" s="17">
        <v>0</v>
      </c>
      <c r="JW233" s="17">
        <v>0</v>
      </c>
      <c r="JX233" s="17">
        <v>0</v>
      </c>
      <c r="JY233" s="17">
        <v>0</v>
      </c>
    </row>
    <row r="234" spans="1:285" x14ac:dyDescent="0.15">
      <c r="A234" s="17" t="s">
        <v>399</v>
      </c>
      <c r="B234" s="17" t="s">
        <v>400</v>
      </c>
      <c r="C234" s="17">
        <v>0</v>
      </c>
      <c r="D234" s="17">
        <v>0</v>
      </c>
      <c r="E234" s="17">
        <v>0</v>
      </c>
      <c r="F234" s="17">
        <v>0</v>
      </c>
      <c r="G234" s="17">
        <v>0</v>
      </c>
      <c r="H234" s="17">
        <v>0</v>
      </c>
      <c r="I234" s="17">
        <v>4.04</v>
      </c>
      <c r="J234" s="17">
        <v>4.04</v>
      </c>
      <c r="K234" s="17">
        <v>4.04</v>
      </c>
      <c r="L234" s="17">
        <v>4.04</v>
      </c>
      <c r="M234" s="17">
        <v>4.04</v>
      </c>
      <c r="N234" s="17">
        <v>4.07</v>
      </c>
      <c r="O234" s="17">
        <v>4.0999999999999996</v>
      </c>
      <c r="P234" s="17">
        <v>4.08</v>
      </c>
      <c r="Q234" s="17">
        <v>4.08</v>
      </c>
      <c r="R234" s="17">
        <v>4.08</v>
      </c>
      <c r="S234" s="17">
        <v>4.08</v>
      </c>
      <c r="T234" s="17">
        <v>4.09</v>
      </c>
      <c r="U234" s="17">
        <v>4.1100000000000003</v>
      </c>
      <c r="V234" s="17">
        <v>4.0999999999999996</v>
      </c>
      <c r="W234" s="17">
        <v>4.0999999999999996</v>
      </c>
      <c r="X234" s="17">
        <v>4.08</v>
      </c>
      <c r="Y234" s="17">
        <v>4.09</v>
      </c>
      <c r="Z234" s="17">
        <v>4.09</v>
      </c>
      <c r="AA234" s="17">
        <v>4.0999999999999996</v>
      </c>
      <c r="AB234" s="17">
        <v>0</v>
      </c>
      <c r="AC234" s="17">
        <v>0</v>
      </c>
      <c r="AD234" s="17">
        <v>0</v>
      </c>
      <c r="AE234" s="17">
        <v>0</v>
      </c>
      <c r="AF234" s="17">
        <v>0</v>
      </c>
      <c r="AG234" s="17">
        <v>0</v>
      </c>
      <c r="AH234" s="17">
        <v>0</v>
      </c>
      <c r="AI234" s="17">
        <v>0</v>
      </c>
      <c r="AJ234" s="17">
        <v>0</v>
      </c>
      <c r="AK234" s="17">
        <v>0</v>
      </c>
      <c r="AL234" s="17">
        <v>0</v>
      </c>
      <c r="AM234" s="17">
        <v>0</v>
      </c>
      <c r="AN234" s="17">
        <v>0</v>
      </c>
      <c r="AO234" s="17">
        <v>0</v>
      </c>
      <c r="AP234" s="17">
        <v>0</v>
      </c>
      <c r="AQ234" s="17">
        <v>0</v>
      </c>
      <c r="AR234" s="17">
        <v>0</v>
      </c>
      <c r="AS234" s="17">
        <v>0</v>
      </c>
      <c r="AT234" s="17">
        <v>0</v>
      </c>
      <c r="AU234" s="17">
        <v>0</v>
      </c>
      <c r="AV234" s="17">
        <v>0</v>
      </c>
      <c r="AW234" s="17">
        <v>0</v>
      </c>
      <c r="AX234" s="17">
        <v>0</v>
      </c>
      <c r="AY234" s="17">
        <v>0</v>
      </c>
      <c r="AZ234" s="17">
        <v>0</v>
      </c>
      <c r="BA234" s="17">
        <v>0</v>
      </c>
      <c r="BB234" s="17">
        <v>0</v>
      </c>
      <c r="BC234" s="17">
        <v>0</v>
      </c>
      <c r="BD234" s="17">
        <v>0</v>
      </c>
      <c r="BE234" s="17">
        <v>0</v>
      </c>
      <c r="BF234" s="17">
        <v>0</v>
      </c>
      <c r="BG234" s="17">
        <v>0</v>
      </c>
      <c r="BH234" s="17">
        <v>0</v>
      </c>
      <c r="BI234" s="17">
        <v>0</v>
      </c>
      <c r="BJ234" s="17">
        <v>0</v>
      </c>
      <c r="BK234" s="17">
        <v>0</v>
      </c>
      <c r="BL234" s="17">
        <v>0</v>
      </c>
      <c r="BM234" s="17">
        <v>0</v>
      </c>
      <c r="BN234" s="17">
        <v>0</v>
      </c>
      <c r="BO234" s="17">
        <v>0</v>
      </c>
      <c r="BP234" s="17">
        <v>0</v>
      </c>
      <c r="BQ234" s="17">
        <v>0</v>
      </c>
      <c r="BR234" s="17">
        <v>0</v>
      </c>
      <c r="BS234" s="17">
        <v>0</v>
      </c>
      <c r="BT234" s="17">
        <v>0</v>
      </c>
      <c r="BU234" s="17">
        <v>0</v>
      </c>
      <c r="BV234" s="17">
        <v>0</v>
      </c>
      <c r="BW234" s="17">
        <v>0</v>
      </c>
      <c r="BX234" s="17">
        <v>0</v>
      </c>
      <c r="BY234" s="17">
        <v>0</v>
      </c>
      <c r="BZ234" s="17">
        <v>0</v>
      </c>
      <c r="CA234" s="17">
        <v>0</v>
      </c>
      <c r="CB234" s="17">
        <v>0</v>
      </c>
      <c r="CC234" s="17">
        <v>0</v>
      </c>
      <c r="CD234" s="17">
        <v>0</v>
      </c>
      <c r="CE234" s="17">
        <v>0</v>
      </c>
      <c r="CF234" s="17">
        <v>0</v>
      </c>
      <c r="CG234" s="17">
        <v>0</v>
      </c>
      <c r="CH234" s="17">
        <v>0</v>
      </c>
      <c r="CI234" s="17">
        <v>0</v>
      </c>
      <c r="CJ234" s="17">
        <v>0</v>
      </c>
      <c r="CK234" s="17">
        <v>0</v>
      </c>
      <c r="CL234" s="17">
        <v>0</v>
      </c>
      <c r="CM234" s="17">
        <v>0</v>
      </c>
      <c r="CN234" s="17">
        <v>0</v>
      </c>
      <c r="CO234" s="17">
        <v>0</v>
      </c>
      <c r="CP234" s="17">
        <v>0</v>
      </c>
      <c r="CQ234" s="17">
        <v>0</v>
      </c>
      <c r="CR234" s="17">
        <v>0</v>
      </c>
      <c r="CS234" s="17">
        <v>0</v>
      </c>
      <c r="CT234" s="17">
        <v>0</v>
      </c>
      <c r="CU234" s="17">
        <v>0</v>
      </c>
      <c r="CV234" s="17">
        <v>0</v>
      </c>
      <c r="CW234" s="17">
        <v>0</v>
      </c>
      <c r="CX234" s="17">
        <v>0</v>
      </c>
      <c r="CY234" s="17">
        <v>0</v>
      </c>
      <c r="CZ234" s="17">
        <v>0</v>
      </c>
      <c r="DA234" s="17">
        <v>0</v>
      </c>
      <c r="DB234" s="17">
        <v>0</v>
      </c>
      <c r="DC234" s="17">
        <v>0</v>
      </c>
      <c r="DD234" s="17">
        <v>0</v>
      </c>
      <c r="DE234" s="17">
        <v>0</v>
      </c>
      <c r="DF234" s="17">
        <v>0</v>
      </c>
      <c r="DG234" s="17">
        <v>0</v>
      </c>
      <c r="DH234" s="17">
        <v>0</v>
      </c>
      <c r="DI234" s="17">
        <v>0</v>
      </c>
      <c r="DJ234" s="17">
        <v>0</v>
      </c>
      <c r="DK234" s="17">
        <v>0</v>
      </c>
      <c r="DL234" s="17">
        <v>0</v>
      </c>
      <c r="DM234" s="17">
        <v>0</v>
      </c>
      <c r="DN234" s="17">
        <v>0</v>
      </c>
      <c r="DO234" s="17">
        <v>0</v>
      </c>
      <c r="DP234" s="17">
        <v>0</v>
      </c>
      <c r="DQ234" s="17">
        <v>0</v>
      </c>
      <c r="DR234" s="17">
        <v>0</v>
      </c>
      <c r="DS234" s="17">
        <v>0</v>
      </c>
      <c r="DT234" s="17">
        <v>0</v>
      </c>
      <c r="DU234" s="17">
        <v>0</v>
      </c>
      <c r="DV234" s="17">
        <v>0</v>
      </c>
      <c r="DW234" s="17">
        <v>0</v>
      </c>
      <c r="DX234" s="17">
        <v>0</v>
      </c>
      <c r="DY234" s="17">
        <v>0</v>
      </c>
      <c r="DZ234" s="17">
        <v>0</v>
      </c>
      <c r="EA234" s="17">
        <v>0</v>
      </c>
      <c r="EB234" s="17">
        <v>0</v>
      </c>
      <c r="EC234" s="17">
        <v>0</v>
      </c>
      <c r="ED234" s="17">
        <v>0</v>
      </c>
      <c r="EE234" s="17">
        <v>0</v>
      </c>
      <c r="EF234" s="17">
        <v>0</v>
      </c>
      <c r="EG234" s="17">
        <v>0</v>
      </c>
      <c r="EH234" s="17">
        <v>0</v>
      </c>
      <c r="EI234" s="17">
        <v>0</v>
      </c>
      <c r="EJ234" s="17">
        <v>0</v>
      </c>
      <c r="EK234" s="17">
        <v>0</v>
      </c>
      <c r="EL234" s="17">
        <v>0</v>
      </c>
      <c r="EM234" s="17">
        <v>0</v>
      </c>
      <c r="EN234" s="17">
        <v>0</v>
      </c>
      <c r="EO234" s="17">
        <v>0</v>
      </c>
      <c r="EP234" s="17">
        <v>0</v>
      </c>
      <c r="EQ234" s="17">
        <v>0</v>
      </c>
      <c r="ER234" s="17">
        <v>0</v>
      </c>
      <c r="ES234" s="17">
        <v>0</v>
      </c>
      <c r="ET234" s="17">
        <v>0</v>
      </c>
      <c r="EU234" s="17">
        <v>0</v>
      </c>
      <c r="EV234" s="17">
        <v>0</v>
      </c>
      <c r="EW234" s="17">
        <v>0</v>
      </c>
      <c r="EX234" s="17">
        <v>0</v>
      </c>
      <c r="EY234" s="17">
        <v>0</v>
      </c>
      <c r="EZ234" s="17">
        <v>0</v>
      </c>
      <c r="FA234" s="17">
        <v>0</v>
      </c>
      <c r="FB234" s="17">
        <v>0</v>
      </c>
      <c r="FC234" s="17">
        <v>0</v>
      </c>
      <c r="FD234" s="17">
        <v>0</v>
      </c>
      <c r="FE234" s="17">
        <v>0</v>
      </c>
      <c r="FF234" s="17">
        <v>0</v>
      </c>
      <c r="FG234" s="17">
        <v>0</v>
      </c>
      <c r="FH234" s="17">
        <v>0</v>
      </c>
      <c r="FI234" s="17">
        <v>0</v>
      </c>
      <c r="FJ234" s="17">
        <v>0</v>
      </c>
      <c r="FK234" s="17">
        <v>0</v>
      </c>
      <c r="FL234" s="17">
        <v>0</v>
      </c>
      <c r="FM234" s="17">
        <v>0</v>
      </c>
      <c r="FN234" s="17">
        <v>0</v>
      </c>
      <c r="FO234" s="17">
        <v>0</v>
      </c>
      <c r="FP234" s="17">
        <v>0</v>
      </c>
      <c r="FQ234" s="17">
        <v>0</v>
      </c>
      <c r="FR234" s="17">
        <v>0</v>
      </c>
      <c r="FS234" s="17">
        <v>0</v>
      </c>
      <c r="FT234" s="17">
        <v>0</v>
      </c>
      <c r="FU234" s="17">
        <v>0</v>
      </c>
      <c r="FV234" s="17">
        <v>0</v>
      </c>
      <c r="FW234" s="17">
        <v>0</v>
      </c>
      <c r="FX234" s="17">
        <v>0</v>
      </c>
      <c r="FY234" s="17">
        <v>0</v>
      </c>
      <c r="FZ234" s="17">
        <v>0</v>
      </c>
      <c r="GA234" s="17">
        <v>0</v>
      </c>
      <c r="GB234" s="17">
        <v>0</v>
      </c>
      <c r="GC234" s="17">
        <v>0</v>
      </c>
      <c r="GD234" s="17">
        <v>0</v>
      </c>
      <c r="GE234" s="17">
        <v>0</v>
      </c>
      <c r="GF234" s="17">
        <v>0</v>
      </c>
      <c r="GG234" s="17">
        <v>0</v>
      </c>
      <c r="GH234" s="17">
        <v>0</v>
      </c>
      <c r="GI234" s="17">
        <v>0</v>
      </c>
      <c r="GJ234" s="17">
        <v>0</v>
      </c>
      <c r="GK234" s="17">
        <v>0</v>
      </c>
      <c r="GL234" s="17">
        <v>0</v>
      </c>
      <c r="GM234" s="17">
        <v>0</v>
      </c>
      <c r="GN234" s="17">
        <v>0</v>
      </c>
      <c r="GO234" s="17">
        <v>0</v>
      </c>
      <c r="GP234" s="17">
        <v>0</v>
      </c>
      <c r="GQ234" s="17">
        <v>0</v>
      </c>
      <c r="GR234" s="17">
        <v>0</v>
      </c>
      <c r="GS234" s="17">
        <v>0</v>
      </c>
      <c r="GT234" s="17">
        <v>0</v>
      </c>
      <c r="GU234" s="17">
        <v>0</v>
      </c>
      <c r="GV234" s="17">
        <v>0</v>
      </c>
      <c r="GW234" s="17">
        <v>0</v>
      </c>
      <c r="GX234" s="17">
        <v>0</v>
      </c>
      <c r="GY234" s="17">
        <v>0</v>
      </c>
      <c r="GZ234" s="17">
        <v>0</v>
      </c>
      <c r="HA234" s="17">
        <v>0</v>
      </c>
      <c r="HB234" s="17">
        <v>0</v>
      </c>
      <c r="HC234" s="17">
        <v>0</v>
      </c>
      <c r="HD234" s="17">
        <v>0</v>
      </c>
      <c r="HE234" s="17">
        <v>0</v>
      </c>
      <c r="HF234" s="17">
        <v>0</v>
      </c>
      <c r="HG234" s="17">
        <v>0</v>
      </c>
      <c r="HH234" s="17">
        <v>0</v>
      </c>
      <c r="HI234" s="17">
        <v>0</v>
      </c>
      <c r="HJ234" s="17">
        <v>0</v>
      </c>
      <c r="HK234" s="17">
        <v>0</v>
      </c>
      <c r="HL234" s="17">
        <v>0</v>
      </c>
      <c r="HM234" s="17">
        <v>0</v>
      </c>
      <c r="HN234" s="17">
        <v>0</v>
      </c>
      <c r="HO234" s="17">
        <v>0</v>
      </c>
      <c r="HP234" s="17">
        <v>0</v>
      </c>
      <c r="HQ234" s="17">
        <v>0</v>
      </c>
      <c r="HR234" s="17">
        <v>0</v>
      </c>
      <c r="HS234" s="17">
        <v>0</v>
      </c>
      <c r="HT234" s="17">
        <v>0</v>
      </c>
      <c r="HU234" s="17">
        <v>0</v>
      </c>
      <c r="HV234" s="17">
        <v>0</v>
      </c>
      <c r="HW234" s="17">
        <v>0</v>
      </c>
      <c r="HX234" s="17">
        <v>0</v>
      </c>
      <c r="HY234" s="17">
        <v>0</v>
      </c>
      <c r="HZ234" s="17">
        <v>0</v>
      </c>
      <c r="IA234" s="17">
        <v>0</v>
      </c>
      <c r="IB234" s="17">
        <v>0</v>
      </c>
      <c r="IC234" s="17">
        <v>0</v>
      </c>
      <c r="ID234" s="17">
        <v>0</v>
      </c>
      <c r="IE234" s="17">
        <v>0</v>
      </c>
      <c r="IF234" s="17">
        <v>0</v>
      </c>
      <c r="IG234" s="17">
        <v>0</v>
      </c>
      <c r="IH234" s="17">
        <v>0</v>
      </c>
      <c r="II234" s="17">
        <v>0</v>
      </c>
      <c r="IJ234" s="17">
        <v>0</v>
      </c>
      <c r="IK234" s="17">
        <v>0</v>
      </c>
      <c r="IL234" s="17">
        <v>0</v>
      </c>
      <c r="IM234" s="17">
        <v>0</v>
      </c>
      <c r="IN234" s="17">
        <v>0</v>
      </c>
      <c r="IO234" s="17">
        <v>0</v>
      </c>
      <c r="IP234" s="17">
        <v>0</v>
      </c>
      <c r="IQ234" s="17">
        <v>0</v>
      </c>
      <c r="IR234" s="17">
        <v>0</v>
      </c>
      <c r="IS234" s="17">
        <v>0</v>
      </c>
      <c r="IT234" s="17">
        <v>0</v>
      </c>
      <c r="IU234" s="17">
        <v>0</v>
      </c>
      <c r="IV234" s="17">
        <v>0</v>
      </c>
      <c r="IW234" s="17">
        <v>0</v>
      </c>
      <c r="IX234" s="17">
        <v>0</v>
      </c>
      <c r="IY234" s="17">
        <v>0</v>
      </c>
      <c r="IZ234" s="17">
        <v>0</v>
      </c>
      <c r="JA234" s="17">
        <v>0</v>
      </c>
      <c r="JB234" s="17">
        <v>0</v>
      </c>
      <c r="JC234" s="17">
        <v>0</v>
      </c>
      <c r="JD234" s="17">
        <v>0</v>
      </c>
      <c r="JE234" s="17">
        <v>0</v>
      </c>
      <c r="JF234" s="17">
        <v>0</v>
      </c>
      <c r="JG234" s="17">
        <v>0</v>
      </c>
      <c r="JH234" s="17">
        <v>0</v>
      </c>
      <c r="JI234" s="17">
        <v>0</v>
      </c>
      <c r="JJ234" s="17">
        <v>0</v>
      </c>
      <c r="JK234" s="17">
        <v>0</v>
      </c>
      <c r="JL234" s="17">
        <v>0</v>
      </c>
      <c r="JM234" s="17">
        <v>0</v>
      </c>
      <c r="JN234" s="17">
        <v>0</v>
      </c>
      <c r="JO234" s="17">
        <v>0</v>
      </c>
      <c r="JP234" s="17">
        <v>0</v>
      </c>
      <c r="JQ234" s="17">
        <v>0</v>
      </c>
      <c r="JR234" s="17">
        <v>0</v>
      </c>
      <c r="JS234" s="17">
        <v>0</v>
      </c>
      <c r="JT234" s="17">
        <v>0</v>
      </c>
      <c r="JU234" s="17">
        <v>0</v>
      </c>
      <c r="JV234" s="17">
        <v>0</v>
      </c>
      <c r="JW234" s="17">
        <v>0</v>
      </c>
      <c r="JX234" s="17">
        <v>0</v>
      </c>
      <c r="JY234" s="17">
        <v>0</v>
      </c>
    </row>
    <row r="235" spans="1:285" x14ac:dyDescent="0.15">
      <c r="A235" s="17" t="s">
        <v>413</v>
      </c>
      <c r="B235" s="17" t="s">
        <v>414</v>
      </c>
      <c r="C235" s="17">
        <v>0</v>
      </c>
      <c r="D235" s="17">
        <v>0</v>
      </c>
      <c r="E235" s="17">
        <v>0</v>
      </c>
      <c r="F235" s="17">
        <v>0</v>
      </c>
      <c r="G235" s="17">
        <v>0</v>
      </c>
      <c r="H235" s="17">
        <v>0</v>
      </c>
      <c r="I235" s="17">
        <v>3.12</v>
      </c>
      <c r="J235" s="17">
        <v>3.12</v>
      </c>
      <c r="K235" s="17">
        <v>3.12</v>
      </c>
      <c r="L235" s="17">
        <v>3.12</v>
      </c>
      <c r="M235" s="17">
        <v>3.12</v>
      </c>
      <c r="N235" s="17">
        <v>3.14</v>
      </c>
      <c r="O235" s="17">
        <v>3.14</v>
      </c>
      <c r="P235" s="17">
        <v>3.14</v>
      </c>
      <c r="Q235" s="17">
        <v>3.13</v>
      </c>
      <c r="R235" s="17">
        <v>3.14</v>
      </c>
      <c r="S235" s="17">
        <v>3.14</v>
      </c>
      <c r="T235" s="17">
        <v>3.15</v>
      </c>
      <c r="U235" s="17">
        <v>3.16</v>
      </c>
      <c r="V235" s="17">
        <v>3.15</v>
      </c>
      <c r="W235" s="17">
        <v>3.16</v>
      </c>
      <c r="X235" s="17">
        <v>3.16</v>
      </c>
      <c r="Y235" s="17">
        <v>3.16</v>
      </c>
      <c r="Z235" s="17">
        <v>3.17</v>
      </c>
      <c r="AA235" s="17">
        <v>3.17</v>
      </c>
      <c r="AB235" s="17">
        <v>0</v>
      </c>
      <c r="AC235" s="17">
        <v>0</v>
      </c>
      <c r="AD235" s="17">
        <v>0</v>
      </c>
      <c r="AE235" s="17">
        <v>0</v>
      </c>
      <c r="AF235" s="17">
        <v>0</v>
      </c>
      <c r="AG235" s="17">
        <v>0</v>
      </c>
      <c r="AH235" s="17">
        <v>0</v>
      </c>
      <c r="AI235" s="17">
        <v>0</v>
      </c>
      <c r="AJ235" s="17">
        <v>0</v>
      </c>
      <c r="AK235" s="17">
        <v>0</v>
      </c>
      <c r="AL235" s="17">
        <v>0</v>
      </c>
      <c r="AM235" s="17">
        <v>0</v>
      </c>
      <c r="AN235" s="17">
        <v>0</v>
      </c>
      <c r="AO235" s="17">
        <v>0</v>
      </c>
      <c r="AP235" s="17">
        <v>0</v>
      </c>
      <c r="AQ235" s="17">
        <v>0</v>
      </c>
      <c r="AR235" s="17">
        <v>0</v>
      </c>
      <c r="AS235" s="17">
        <v>0</v>
      </c>
      <c r="AT235" s="17">
        <v>0</v>
      </c>
      <c r="AU235" s="17">
        <v>0</v>
      </c>
      <c r="AV235" s="17">
        <v>0</v>
      </c>
      <c r="AW235" s="17">
        <v>0</v>
      </c>
      <c r="AX235" s="17">
        <v>0</v>
      </c>
      <c r="AY235" s="17">
        <v>0</v>
      </c>
      <c r="AZ235" s="17">
        <v>0</v>
      </c>
      <c r="BA235" s="17">
        <v>0</v>
      </c>
      <c r="BB235" s="17">
        <v>0</v>
      </c>
      <c r="BC235" s="17">
        <v>0</v>
      </c>
      <c r="BD235" s="17">
        <v>0</v>
      </c>
      <c r="BE235" s="17">
        <v>0</v>
      </c>
      <c r="BF235" s="17">
        <v>0</v>
      </c>
      <c r="BG235" s="17">
        <v>0</v>
      </c>
      <c r="BH235" s="17">
        <v>0</v>
      </c>
      <c r="BI235" s="17">
        <v>0</v>
      </c>
      <c r="BJ235" s="17">
        <v>0</v>
      </c>
      <c r="BK235" s="17">
        <v>0</v>
      </c>
      <c r="BL235" s="17">
        <v>0</v>
      </c>
      <c r="BM235" s="17">
        <v>0</v>
      </c>
      <c r="BN235" s="17">
        <v>0</v>
      </c>
      <c r="BO235" s="17">
        <v>0</v>
      </c>
      <c r="BP235" s="17">
        <v>0</v>
      </c>
      <c r="BQ235" s="17">
        <v>0</v>
      </c>
      <c r="BR235" s="17">
        <v>0</v>
      </c>
      <c r="BS235" s="17">
        <v>0</v>
      </c>
      <c r="BT235" s="17">
        <v>0</v>
      </c>
      <c r="BU235" s="17">
        <v>0</v>
      </c>
      <c r="BV235" s="17">
        <v>0</v>
      </c>
      <c r="BW235" s="17">
        <v>0</v>
      </c>
      <c r="BX235" s="17">
        <v>0</v>
      </c>
      <c r="BY235" s="17">
        <v>0</v>
      </c>
      <c r="BZ235" s="17">
        <v>0</v>
      </c>
      <c r="CA235" s="17">
        <v>0</v>
      </c>
      <c r="CB235" s="17">
        <v>0</v>
      </c>
      <c r="CC235" s="17">
        <v>0</v>
      </c>
      <c r="CD235" s="17">
        <v>0</v>
      </c>
      <c r="CE235" s="17">
        <v>0</v>
      </c>
      <c r="CF235" s="17">
        <v>0</v>
      </c>
      <c r="CG235" s="17">
        <v>0</v>
      </c>
      <c r="CH235" s="17">
        <v>0</v>
      </c>
      <c r="CI235" s="17">
        <v>0</v>
      </c>
      <c r="CJ235" s="17">
        <v>0</v>
      </c>
      <c r="CK235" s="17">
        <v>0</v>
      </c>
      <c r="CL235" s="17">
        <v>0</v>
      </c>
      <c r="CM235" s="17">
        <v>0</v>
      </c>
      <c r="CN235" s="17">
        <v>0</v>
      </c>
      <c r="CO235" s="17">
        <v>0</v>
      </c>
      <c r="CP235" s="17">
        <v>0</v>
      </c>
      <c r="CQ235" s="17">
        <v>0</v>
      </c>
      <c r="CR235" s="17">
        <v>0</v>
      </c>
      <c r="CS235" s="17">
        <v>0</v>
      </c>
      <c r="CT235" s="17">
        <v>0</v>
      </c>
      <c r="CU235" s="17">
        <v>0</v>
      </c>
      <c r="CV235" s="17">
        <v>0</v>
      </c>
      <c r="CW235" s="17">
        <v>0</v>
      </c>
      <c r="CX235" s="17">
        <v>0</v>
      </c>
      <c r="CY235" s="17">
        <v>0</v>
      </c>
      <c r="CZ235" s="17">
        <v>0</v>
      </c>
      <c r="DA235" s="17">
        <v>0</v>
      </c>
      <c r="DB235" s="17">
        <v>0</v>
      </c>
      <c r="DC235" s="17">
        <v>0</v>
      </c>
      <c r="DD235" s="17">
        <v>0</v>
      </c>
      <c r="DE235" s="17">
        <v>0</v>
      </c>
      <c r="DF235" s="17">
        <v>0</v>
      </c>
      <c r="DG235" s="17">
        <v>0</v>
      </c>
      <c r="DH235" s="17">
        <v>0</v>
      </c>
      <c r="DI235" s="17">
        <v>0</v>
      </c>
      <c r="DJ235" s="17">
        <v>0</v>
      </c>
      <c r="DK235" s="17">
        <v>0</v>
      </c>
      <c r="DL235" s="17">
        <v>0</v>
      </c>
      <c r="DM235" s="17">
        <v>0</v>
      </c>
      <c r="DN235" s="17">
        <v>0</v>
      </c>
      <c r="DO235" s="17">
        <v>0</v>
      </c>
      <c r="DP235" s="17">
        <v>0</v>
      </c>
      <c r="DQ235" s="17">
        <v>0</v>
      </c>
      <c r="DR235" s="17">
        <v>0</v>
      </c>
      <c r="DS235" s="17">
        <v>0</v>
      </c>
      <c r="DT235" s="17">
        <v>0</v>
      </c>
      <c r="DU235" s="17">
        <v>0</v>
      </c>
      <c r="DV235" s="17">
        <v>0</v>
      </c>
      <c r="DW235" s="17">
        <v>0</v>
      </c>
      <c r="DX235" s="17">
        <v>0</v>
      </c>
      <c r="DY235" s="17">
        <v>0</v>
      </c>
      <c r="DZ235" s="17">
        <v>0</v>
      </c>
      <c r="EA235" s="17">
        <v>0</v>
      </c>
      <c r="EB235" s="17">
        <v>0</v>
      </c>
      <c r="EC235" s="17">
        <v>0</v>
      </c>
      <c r="ED235" s="17">
        <v>0</v>
      </c>
      <c r="EE235" s="17">
        <v>0</v>
      </c>
      <c r="EF235" s="17">
        <v>0</v>
      </c>
      <c r="EG235" s="17">
        <v>0</v>
      </c>
      <c r="EH235" s="17">
        <v>0</v>
      </c>
      <c r="EI235" s="17">
        <v>0</v>
      </c>
      <c r="EJ235" s="17">
        <v>0</v>
      </c>
      <c r="EK235" s="17">
        <v>0</v>
      </c>
      <c r="EL235" s="17">
        <v>0</v>
      </c>
      <c r="EM235" s="17">
        <v>0</v>
      </c>
      <c r="EN235" s="17">
        <v>0</v>
      </c>
      <c r="EO235" s="17">
        <v>0</v>
      </c>
      <c r="EP235" s="17">
        <v>0</v>
      </c>
      <c r="EQ235" s="17">
        <v>0</v>
      </c>
      <c r="ER235" s="17">
        <v>0</v>
      </c>
      <c r="ES235" s="17">
        <v>0</v>
      </c>
      <c r="ET235" s="17">
        <v>0</v>
      </c>
      <c r="EU235" s="17">
        <v>0</v>
      </c>
      <c r="EV235" s="17">
        <v>0</v>
      </c>
      <c r="EW235" s="17">
        <v>0</v>
      </c>
      <c r="EX235" s="17">
        <v>0</v>
      </c>
      <c r="EY235" s="17">
        <v>0</v>
      </c>
      <c r="EZ235" s="17">
        <v>0</v>
      </c>
      <c r="FA235" s="17">
        <v>0</v>
      </c>
      <c r="FB235" s="17">
        <v>0</v>
      </c>
      <c r="FC235" s="17">
        <v>0</v>
      </c>
      <c r="FD235" s="17">
        <v>0</v>
      </c>
      <c r="FE235" s="17">
        <v>0</v>
      </c>
      <c r="FF235" s="17">
        <v>0</v>
      </c>
      <c r="FG235" s="17">
        <v>0</v>
      </c>
      <c r="FH235" s="17">
        <v>0</v>
      </c>
      <c r="FI235" s="17">
        <v>0</v>
      </c>
      <c r="FJ235" s="17">
        <v>0</v>
      </c>
      <c r="FK235" s="17">
        <v>0</v>
      </c>
      <c r="FL235" s="17">
        <v>0</v>
      </c>
      <c r="FM235" s="17">
        <v>0</v>
      </c>
      <c r="FN235" s="17">
        <v>0</v>
      </c>
      <c r="FO235" s="17">
        <v>0</v>
      </c>
      <c r="FP235" s="17">
        <v>0</v>
      </c>
      <c r="FQ235" s="17">
        <v>0</v>
      </c>
      <c r="FR235" s="17">
        <v>0</v>
      </c>
      <c r="FS235" s="17">
        <v>0</v>
      </c>
      <c r="FT235" s="17">
        <v>0</v>
      </c>
      <c r="FU235" s="17">
        <v>0</v>
      </c>
      <c r="FV235" s="17">
        <v>0</v>
      </c>
      <c r="FW235" s="17">
        <v>0</v>
      </c>
      <c r="FX235" s="17">
        <v>0</v>
      </c>
      <c r="FY235" s="17">
        <v>0</v>
      </c>
      <c r="FZ235" s="17">
        <v>0</v>
      </c>
      <c r="GA235" s="17">
        <v>0</v>
      </c>
      <c r="GB235" s="17">
        <v>0</v>
      </c>
      <c r="GC235" s="17">
        <v>0</v>
      </c>
      <c r="GD235" s="17">
        <v>0</v>
      </c>
      <c r="GE235" s="17">
        <v>0</v>
      </c>
      <c r="GF235" s="17">
        <v>0</v>
      </c>
      <c r="GG235" s="17">
        <v>0</v>
      </c>
      <c r="GH235" s="17">
        <v>0</v>
      </c>
      <c r="GI235" s="17">
        <v>0</v>
      </c>
      <c r="GJ235" s="17">
        <v>0</v>
      </c>
      <c r="GK235" s="17">
        <v>0</v>
      </c>
      <c r="GL235" s="17">
        <v>0</v>
      </c>
      <c r="GM235" s="17">
        <v>0</v>
      </c>
      <c r="GN235" s="17">
        <v>0</v>
      </c>
      <c r="GO235" s="17">
        <v>0</v>
      </c>
      <c r="GP235" s="17">
        <v>0</v>
      </c>
      <c r="GQ235" s="17">
        <v>0</v>
      </c>
      <c r="GR235" s="17">
        <v>0</v>
      </c>
      <c r="GS235" s="17">
        <v>0</v>
      </c>
      <c r="GT235" s="17">
        <v>0</v>
      </c>
      <c r="GU235" s="17">
        <v>0</v>
      </c>
      <c r="GV235" s="17">
        <v>0</v>
      </c>
      <c r="GW235" s="17">
        <v>0</v>
      </c>
      <c r="GX235" s="17">
        <v>0</v>
      </c>
      <c r="GY235" s="17">
        <v>0</v>
      </c>
      <c r="GZ235" s="17">
        <v>0</v>
      </c>
      <c r="HA235" s="17">
        <v>0</v>
      </c>
      <c r="HB235" s="17">
        <v>0</v>
      </c>
      <c r="HC235" s="17">
        <v>0</v>
      </c>
      <c r="HD235" s="17">
        <v>0</v>
      </c>
      <c r="HE235" s="17">
        <v>0</v>
      </c>
      <c r="HF235" s="17">
        <v>0</v>
      </c>
      <c r="HG235" s="17">
        <v>0</v>
      </c>
      <c r="HH235" s="17">
        <v>0</v>
      </c>
      <c r="HI235" s="17">
        <v>0</v>
      </c>
      <c r="HJ235" s="17">
        <v>0</v>
      </c>
      <c r="HK235" s="17">
        <v>0</v>
      </c>
      <c r="HL235" s="17">
        <v>0</v>
      </c>
      <c r="HM235" s="17">
        <v>0</v>
      </c>
      <c r="HN235" s="17">
        <v>0</v>
      </c>
      <c r="HO235" s="17">
        <v>0</v>
      </c>
      <c r="HP235" s="17">
        <v>0</v>
      </c>
      <c r="HQ235" s="17">
        <v>0</v>
      </c>
      <c r="HR235" s="17">
        <v>0</v>
      </c>
      <c r="HS235" s="17">
        <v>0</v>
      </c>
      <c r="HT235" s="17">
        <v>0</v>
      </c>
      <c r="HU235" s="17">
        <v>0</v>
      </c>
      <c r="HV235" s="17">
        <v>0</v>
      </c>
      <c r="HW235" s="17">
        <v>0</v>
      </c>
      <c r="HX235" s="17">
        <v>0</v>
      </c>
      <c r="HY235" s="17">
        <v>0</v>
      </c>
      <c r="HZ235" s="17">
        <v>0</v>
      </c>
      <c r="IA235" s="17">
        <v>0</v>
      </c>
      <c r="IB235" s="17">
        <v>0</v>
      </c>
      <c r="IC235" s="17">
        <v>0</v>
      </c>
      <c r="ID235" s="17">
        <v>0</v>
      </c>
      <c r="IE235" s="17">
        <v>0</v>
      </c>
      <c r="IF235" s="17">
        <v>0</v>
      </c>
      <c r="IG235" s="17">
        <v>0</v>
      </c>
      <c r="IH235" s="17">
        <v>0</v>
      </c>
      <c r="II235" s="17">
        <v>0</v>
      </c>
      <c r="IJ235" s="17">
        <v>0</v>
      </c>
      <c r="IK235" s="17">
        <v>0</v>
      </c>
      <c r="IL235" s="17">
        <v>0</v>
      </c>
      <c r="IM235" s="17">
        <v>0</v>
      </c>
      <c r="IN235" s="17">
        <v>0</v>
      </c>
      <c r="IO235" s="17">
        <v>0</v>
      </c>
      <c r="IP235" s="17">
        <v>0</v>
      </c>
      <c r="IQ235" s="17">
        <v>0</v>
      </c>
      <c r="IR235" s="17">
        <v>0</v>
      </c>
      <c r="IS235" s="17">
        <v>0</v>
      </c>
      <c r="IT235" s="17">
        <v>0</v>
      </c>
      <c r="IU235" s="17">
        <v>0</v>
      </c>
      <c r="IV235" s="17">
        <v>0</v>
      </c>
      <c r="IW235" s="17">
        <v>0</v>
      </c>
      <c r="IX235" s="17">
        <v>0</v>
      </c>
      <c r="IY235" s="17">
        <v>0</v>
      </c>
      <c r="IZ235" s="17">
        <v>0</v>
      </c>
      <c r="JA235" s="17">
        <v>0</v>
      </c>
      <c r="JB235" s="17">
        <v>0</v>
      </c>
      <c r="JC235" s="17">
        <v>0</v>
      </c>
      <c r="JD235" s="17">
        <v>0</v>
      </c>
      <c r="JE235" s="17">
        <v>0</v>
      </c>
      <c r="JF235" s="17">
        <v>0</v>
      </c>
      <c r="JG235" s="17">
        <v>0</v>
      </c>
      <c r="JH235" s="17">
        <v>0</v>
      </c>
      <c r="JI235" s="17">
        <v>0</v>
      </c>
      <c r="JJ235" s="17">
        <v>0</v>
      </c>
      <c r="JK235" s="17">
        <v>0</v>
      </c>
      <c r="JL235" s="17">
        <v>0</v>
      </c>
      <c r="JM235" s="17">
        <v>0</v>
      </c>
      <c r="JN235" s="17">
        <v>0</v>
      </c>
      <c r="JO235" s="17">
        <v>0</v>
      </c>
      <c r="JP235" s="17">
        <v>0</v>
      </c>
      <c r="JQ235" s="17">
        <v>0</v>
      </c>
      <c r="JR235" s="17">
        <v>0</v>
      </c>
      <c r="JS235" s="17">
        <v>0</v>
      </c>
      <c r="JT235" s="17">
        <v>0</v>
      </c>
      <c r="JU235" s="17">
        <v>0</v>
      </c>
      <c r="JV235" s="17">
        <v>0</v>
      </c>
      <c r="JW235" s="17">
        <v>0</v>
      </c>
      <c r="JX235" s="17">
        <v>0</v>
      </c>
      <c r="JY235" s="17">
        <v>0</v>
      </c>
    </row>
    <row r="236" spans="1:285" x14ac:dyDescent="0.15">
      <c r="A236" s="17" t="s">
        <v>301</v>
      </c>
      <c r="B236" s="17" t="s">
        <v>302</v>
      </c>
      <c r="C236" s="17">
        <v>0</v>
      </c>
      <c r="D236" s="17">
        <v>12.83</v>
      </c>
      <c r="E236" s="17">
        <v>12.83</v>
      </c>
      <c r="F236" s="17">
        <v>12.83</v>
      </c>
      <c r="G236" s="17">
        <v>12.83</v>
      </c>
      <c r="H236" s="17">
        <v>12.83</v>
      </c>
      <c r="I236" s="17">
        <v>12.95</v>
      </c>
      <c r="J236" s="17">
        <v>12.95</v>
      </c>
      <c r="K236" s="17">
        <v>12.95</v>
      </c>
      <c r="L236" s="17">
        <v>12.95</v>
      </c>
      <c r="M236" s="17">
        <v>12.95</v>
      </c>
      <c r="N236" s="17">
        <v>12.97</v>
      </c>
      <c r="O236" s="17">
        <v>12.93</v>
      </c>
      <c r="P236" s="17">
        <v>12.84</v>
      </c>
      <c r="Q236" s="17">
        <v>12.91</v>
      </c>
      <c r="R236" s="17">
        <v>12.91</v>
      </c>
      <c r="S236" s="17">
        <v>12.94</v>
      </c>
      <c r="T236" s="17">
        <v>12.95</v>
      </c>
      <c r="U236" s="17">
        <v>12.95</v>
      </c>
      <c r="V236" s="17">
        <v>12.95</v>
      </c>
      <c r="W236" s="17">
        <v>12.93</v>
      </c>
      <c r="X236" s="17">
        <v>12.94</v>
      </c>
      <c r="Y236" s="17">
        <v>12.93</v>
      </c>
      <c r="Z236" s="17">
        <v>12.95</v>
      </c>
      <c r="AA236" s="17">
        <v>12.95</v>
      </c>
      <c r="AB236" s="17">
        <v>0</v>
      </c>
      <c r="AC236" s="17">
        <v>0</v>
      </c>
      <c r="AD236" s="17">
        <v>0</v>
      </c>
      <c r="AE236" s="17">
        <v>0</v>
      </c>
      <c r="AF236" s="17">
        <v>0</v>
      </c>
      <c r="AG236" s="17">
        <v>0</v>
      </c>
      <c r="AH236" s="17">
        <v>0</v>
      </c>
      <c r="AI236" s="17">
        <v>0</v>
      </c>
      <c r="AJ236" s="17">
        <v>0</v>
      </c>
      <c r="AK236" s="17">
        <v>0</v>
      </c>
      <c r="AL236" s="17">
        <v>0</v>
      </c>
      <c r="AM236" s="17">
        <v>0</v>
      </c>
      <c r="AN236" s="17">
        <v>0</v>
      </c>
      <c r="AO236" s="17">
        <v>0</v>
      </c>
      <c r="AP236" s="17">
        <v>0</v>
      </c>
      <c r="AQ236" s="17">
        <v>0</v>
      </c>
      <c r="AR236" s="17">
        <v>0</v>
      </c>
      <c r="AS236" s="17">
        <v>0</v>
      </c>
      <c r="AT236" s="17">
        <v>0</v>
      </c>
      <c r="AU236" s="17">
        <v>0</v>
      </c>
      <c r="AV236" s="17">
        <v>0</v>
      </c>
      <c r="AW236" s="17">
        <v>0</v>
      </c>
      <c r="AX236" s="17">
        <v>0</v>
      </c>
      <c r="AY236" s="17">
        <v>0</v>
      </c>
      <c r="AZ236" s="17">
        <v>0</v>
      </c>
      <c r="BA236" s="17">
        <v>0</v>
      </c>
      <c r="BB236" s="17">
        <v>0</v>
      </c>
      <c r="BC236" s="17">
        <v>0</v>
      </c>
      <c r="BD236" s="17">
        <v>0</v>
      </c>
      <c r="BE236" s="17">
        <v>0</v>
      </c>
      <c r="BF236" s="17">
        <v>0</v>
      </c>
      <c r="BG236" s="17">
        <v>0</v>
      </c>
      <c r="BH236" s="17">
        <v>0</v>
      </c>
      <c r="BI236" s="17">
        <v>0</v>
      </c>
      <c r="BJ236" s="17">
        <v>0</v>
      </c>
      <c r="BK236" s="17">
        <v>0</v>
      </c>
      <c r="BL236" s="17">
        <v>0</v>
      </c>
      <c r="BM236" s="17">
        <v>0</v>
      </c>
      <c r="BN236" s="17">
        <v>0</v>
      </c>
      <c r="BO236" s="17">
        <v>0</v>
      </c>
      <c r="BP236" s="17">
        <v>0</v>
      </c>
      <c r="BQ236" s="17">
        <v>0</v>
      </c>
      <c r="BR236" s="17">
        <v>0</v>
      </c>
      <c r="BS236" s="17">
        <v>0</v>
      </c>
      <c r="BT236" s="17">
        <v>0</v>
      </c>
      <c r="BU236" s="17">
        <v>0</v>
      </c>
      <c r="BV236" s="17">
        <v>0</v>
      </c>
      <c r="BW236" s="17">
        <v>0</v>
      </c>
      <c r="BX236" s="17">
        <v>0</v>
      </c>
      <c r="BY236" s="17">
        <v>0</v>
      </c>
      <c r="BZ236" s="17">
        <v>0</v>
      </c>
      <c r="CA236" s="17">
        <v>0</v>
      </c>
      <c r="CB236" s="17">
        <v>0</v>
      </c>
      <c r="CC236" s="17">
        <v>0</v>
      </c>
      <c r="CD236" s="17">
        <v>0</v>
      </c>
      <c r="CE236" s="17">
        <v>0</v>
      </c>
      <c r="CF236" s="17">
        <v>0</v>
      </c>
      <c r="CG236" s="17">
        <v>0</v>
      </c>
      <c r="CH236" s="17">
        <v>0</v>
      </c>
      <c r="CI236" s="17">
        <v>0</v>
      </c>
      <c r="CJ236" s="17">
        <v>0</v>
      </c>
      <c r="CK236" s="17">
        <v>0</v>
      </c>
      <c r="CL236" s="17">
        <v>0</v>
      </c>
      <c r="CM236" s="17">
        <v>0</v>
      </c>
      <c r="CN236" s="17">
        <v>0</v>
      </c>
      <c r="CO236" s="17">
        <v>0</v>
      </c>
      <c r="CP236" s="17">
        <v>0</v>
      </c>
      <c r="CQ236" s="17">
        <v>0</v>
      </c>
      <c r="CR236" s="17">
        <v>0</v>
      </c>
      <c r="CS236" s="17">
        <v>0</v>
      </c>
      <c r="CT236" s="17">
        <v>0</v>
      </c>
      <c r="CU236" s="17">
        <v>0</v>
      </c>
      <c r="CV236" s="17">
        <v>0</v>
      </c>
      <c r="CW236" s="17">
        <v>0</v>
      </c>
      <c r="CX236" s="17">
        <v>0</v>
      </c>
      <c r="CY236" s="17">
        <v>0</v>
      </c>
      <c r="CZ236" s="17">
        <v>0</v>
      </c>
      <c r="DA236" s="17">
        <v>0</v>
      </c>
      <c r="DB236" s="17">
        <v>0</v>
      </c>
      <c r="DC236" s="17">
        <v>0</v>
      </c>
      <c r="DD236" s="17">
        <v>0</v>
      </c>
      <c r="DE236" s="17">
        <v>0</v>
      </c>
      <c r="DF236" s="17">
        <v>0</v>
      </c>
      <c r="DG236" s="17">
        <v>0</v>
      </c>
      <c r="DH236" s="17">
        <v>0</v>
      </c>
      <c r="DI236" s="17">
        <v>0</v>
      </c>
      <c r="DJ236" s="17">
        <v>0</v>
      </c>
      <c r="DK236" s="17">
        <v>0</v>
      </c>
      <c r="DL236" s="17">
        <v>0</v>
      </c>
      <c r="DM236" s="17">
        <v>0</v>
      </c>
      <c r="DN236" s="17">
        <v>0</v>
      </c>
      <c r="DO236" s="17">
        <v>0</v>
      </c>
      <c r="DP236" s="17">
        <v>0</v>
      </c>
      <c r="DQ236" s="17">
        <v>0</v>
      </c>
      <c r="DR236" s="17">
        <v>0</v>
      </c>
      <c r="DS236" s="17">
        <v>0</v>
      </c>
      <c r="DT236" s="17">
        <v>0</v>
      </c>
      <c r="DU236" s="17">
        <v>0</v>
      </c>
      <c r="DV236" s="17">
        <v>0</v>
      </c>
      <c r="DW236" s="17">
        <v>0</v>
      </c>
      <c r="DX236" s="17">
        <v>0</v>
      </c>
      <c r="DY236" s="17">
        <v>0</v>
      </c>
      <c r="DZ236" s="17">
        <v>0</v>
      </c>
      <c r="EA236" s="17">
        <v>0</v>
      </c>
      <c r="EB236" s="17">
        <v>0</v>
      </c>
      <c r="EC236" s="17">
        <v>0</v>
      </c>
      <c r="ED236" s="17">
        <v>0</v>
      </c>
      <c r="EE236" s="17">
        <v>0</v>
      </c>
      <c r="EF236" s="17">
        <v>0</v>
      </c>
      <c r="EG236" s="17">
        <v>0</v>
      </c>
      <c r="EH236" s="17">
        <v>0</v>
      </c>
      <c r="EI236" s="17">
        <v>0</v>
      </c>
      <c r="EJ236" s="17">
        <v>0</v>
      </c>
      <c r="EK236" s="17">
        <v>0</v>
      </c>
      <c r="EL236" s="17">
        <v>0</v>
      </c>
      <c r="EM236" s="17">
        <v>0</v>
      </c>
      <c r="EN236" s="17">
        <v>0</v>
      </c>
      <c r="EO236" s="17">
        <v>0</v>
      </c>
      <c r="EP236" s="17">
        <v>0</v>
      </c>
      <c r="EQ236" s="17">
        <v>0</v>
      </c>
      <c r="ER236" s="17">
        <v>0</v>
      </c>
      <c r="ES236" s="17">
        <v>0</v>
      </c>
      <c r="ET236" s="17">
        <v>0</v>
      </c>
      <c r="EU236" s="17">
        <v>0</v>
      </c>
      <c r="EV236" s="17">
        <v>0</v>
      </c>
      <c r="EW236" s="17">
        <v>0</v>
      </c>
      <c r="EX236" s="17">
        <v>0</v>
      </c>
      <c r="EY236" s="17">
        <v>0</v>
      </c>
      <c r="EZ236" s="17">
        <v>0</v>
      </c>
      <c r="FA236" s="17">
        <v>0</v>
      </c>
      <c r="FB236" s="17">
        <v>0</v>
      </c>
      <c r="FC236" s="17">
        <v>0</v>
      </c>
      <c r="FD236" s="17">
        <v>0</v>
      </c>
      <c r="FE236" s="17">
        <v>0</v>
      </c>
      <c r="FF236" s="17">
        <v>0</v>
      </c>
      <c r="FG236" s="17">
        <v>0</v>
      </c>
      <c r="FH236" s="17">
        <v>0</v>
      </c>
      <c r="FI236" s="17">
        <v>0</v>
      </c>
      <c r="FJ236" s="17">
        <v>0</v>
      </c>
      <c r="FK236" s="17">
        <v>0</v>
      </c>
      <c r="FL236" s="17">
        <v>0</v>
      </c>
      <c r="FM236" s="17">
        <v>0</v>
      </c>
      <c r="FN236" s="17">
        <v>0</v>
      </c>
      <c r="FO236" s="17">
        <v>0</v>
      </c>
      <c r="FP236" s="17">
        <v>0</v>
      </c>
      <c r="FQ236" s="17">
        <v>0</v>
      </c>
      <c r="FR236" s="17">
        <v>0</v>
      </c>
      <c r="FS236" s="17">
        <v>0</v>
      </c>
      <c r="FT236" s="17">
        <v>0</v>
      </c>
      <c r="FU236" s="17">
        <v>0</v>
      </c>
      <c r="FV236" s="17">
        <v>0</v>
      </c>
      <c r="FW236" s="17">
        <v>0</v>
      </c>
      <c r="FX236" s="17">
        <v>0</v>
      </c>
      <c r="FY236" s="17">
        <v>0</v>
      </c>
      <c r="FZ236" s="17">
        <v>0</v>
      </c>
      <c r="GA236" s="17">
        <v>0</v>
      </c>
      <c r="GB236" s="17">
        <v>0</v>
      </c>
      <c r="GC236" s="17">
        <v>0</v>
      </c>
      <c r="GD236" s="17">
        <v>0</v>
      </c>
      <c r="GE236" s="17">
        <v>0</v>
      </c>
      <c r="GF236" s="17">
        <v>0</v>
      </c>
      <c r="GG236" s="17">
        <v>0</v>
      </c>
      <c r="GH236" s="17">
        <v>0</v>
      </c>
      <c r="GI236" s="17">
        <v>0</v>
      </c>
      <c r="GJ236" s="17">
        <v>0</v>
      </c>
      <c r="GK236" s="17">
        <v>0</v>
      </c>
      <c r="GL236" s="17">
        <v>0</v>
      </c>
      <c r="GM236" s="17">
        <v>0</v>
      </c>
      <c r="GN236" s="17">
        <v>0</v>
      </c>
      <c r="GO236" s="17">
        <v>0</v>
      </c>
      <c r="GP236" s="17">
        <v>0</v>
      </c>
      <c r="GQ236" s="17">
        <v>0</v>
      </c>
      <c r="GR236" s="17">
        <v>0</v>
      </c>
      <c r="GS236" s="17">
        <v>0</v>
      </c>
      <c r="GT236" s="17">
        <v>0</v>
      </c>
      <c r="GU236" s="17">
        <v>0</v>
      </c>
      <c r="GV236" s="17">
        <v>0</v>
      </c>
      <c r="GW236" s="17">
        <v>0</v>
      </c>
      <c r="GX236" s="17">
        <v>0</v>
      </c>
      <c r="GY236" s="17">
        <v>0</v>
      </c>
      <c r="GZ236" s="17">
        <v>0</v>
      </c>
      <c r="HA236" s="17">
        <v>0</v>
      </c>
      <c r="HB236" s="17">
        <v>0</v>
      </c>
      <c r="HC236" s="17">
        <v>0</v>
      </c>
      <c r="HD236" s="17">
        <v>0</v>
      </c>
      <c r="HE236" s="17">
        <v>0</v>
      </c>
      <c r="HF236" s="17">
        <v>0</v>
      </c>
      <c r="HG236" s="17">
        <v>0</v>
      </c>
      <c r="HH236" s="17">
        <v>0</v>
      </c>
      <c r="HI236" s="17">
        <v>0</v>
      </c>
      <c r="HJ236" s="17">
        <v>0</v>
      </c>
      <c r="HK236" s="17">
        <v>0</v>
      </c>
      <c r="HL236" s="17">
        <v>0</v>
      </c>
      <c r="HM236" s="17">
        <v>0</v>
      </c>
      <c r="HN236" s="17">
        <v>0</v>
      </c>
      <c r="HO236" s="17">
        <v>0</v>
      </c>
      <c r="HP236" s="17">
        <v>0</v>
      </c>
      <c r="HQ236" s="17">
        <v>0</v>
      </c>
      <c r="HR236" s="17">
        <v>0</v>
      </c>
      <c r="HS236" s="17">
        <v>0</v>
      </c>
      <c r="HT236" s="17">
        <v>0</v>
      </c>
      <c r="HU236" s="17">
        <v>0</v>
      </c>
      <c r="HV236" s="17">
        <v>0</v>
      </c>
      <c r="HW236" s="17">
        <v>0</v>
      </c>
      <c r="HX236" s="17">
        <v>0</v>
      </c>
      <c r="HY236" s="17">
        <v>0</v>
      </c>
      <c r="HZ236" s="17">
        <v>0</v>
      </c>
      <c r="IA236" s="17">
        <v>0</v>
      </c>
      <c r="IB236" s="17">
        <v>0</v>
      </c>
      <c r="IC236" s="17">
        <v>0</v>
      </c>
      <c r="ID236" s="17">
        <v>0</v>
      </c>
      <c r="IE236" s="17">
        <v>0</v>
      </c>
      <c r="IF236" s="17">
        <v>0</v>
      </c>
      <c r="IG236" s="17">
        <v>0</v>
      </c>
      <c r="IH236" s="17">
        <v>0</v>
      </c>
      <c r="II236" s="17">
        <v>0</v>
      </c>
      <c r="IJ236" s="17">
        <v>0</v>
      </c>
      <c r="IK236" s="17">
        <v>0</v>
      </c>
      <c r="IL236" s="17">
        <v>0</v>
      </c>
      <c r="IM236" s="17">
        <v>0</v>
      </c>
      <c r="IN236" s="17">
        <v>0</v>
      </c>
      <c r="IO236" s="17">
        <v>0</v>
      </c>
      <c r="IP236" s="17">
        <v>0</v>
      </c>
      <c r="IQ236" s="17">
        <v>0</v>
      </c>
      <c r="IR236" s="17">
        <v>0</v>
      </c>
      <c r="IS236" s="17">
        <v>0</v>
      </c>
      <c r="IT236" s="17">
        <v>0</v>
      </c>
      <c r="IU236" s="17">
        <v>0</v>
      </c>
      <c r="IV236" s="17">
        <v>0</v>
      </c>
      <c r="IW236" s="17">
        <v>0</v>
      </c>
      <c r="IX236" s="17">
        <v>0</v>
      </c>
      <c r="IY236" s="17">
        <v>0</v>
      </c>
      <c r="IZ236" s="17">
        <v>0</v>
      </c>
      <c r="JA236" s="17">
        <v>0</v>
      </c>
      <c r="JB236" s="17">
        <v>0</v>
      </c>
      <c r="JC236" s="17">
        <v>0</v>
      </c>
      <c r="JD236" s="17">
        <v>0</v>
      </c>
      <c r="JE236" s="17">
        <v>0</v>
      </c>
      <c r="JF236" s="17">
        <v>0</v>
      </c>
      <c r="JG236" s="17">
        <v>0</v>
      </c>
      <c r="JH236" s="17">
        <v>0</v>
      </c>
      <c r="JI236" s="17">
        <v>0</v>
      </c>
      <c r="JJ236" s="17">
        <v>0</v>
      </c>
      <c r="JK236" s="17">
        <v>0</v>
      </c>
      <c r="JL236" s="17">
        <v>0</v>
      </c>
      <c r="JM236" s="17">
        <v>0</v>
      </c>
      <c r="JN236" s="17">
        <v>0</v>
      </c>
      <c r="JO236" s="17">
        <v>0</v>
      </c>
      <c r="JP236" s="17">
        <v>0</v>
      </c>
      <c r="JQ236" s="17">
        <v>0</v>
      </c>
      <c r="JR236" s="17">
        <v>0</v>
      </c>
      <c r="JS236" s="17">
        <v>0</v>
      </c>
      <c r="JT236" s="17">
        <v>0</v>
      </c>
      <c r="JU236" s="17">
        <v>0</v>
      </c>
      <c r="JV236" s="17">
        <v>0</v>
      </c>
      <c r="JW236" s="17">
        <v>0</v>
      </c>
      <c r="JX236" s="17">
        <v>0</v>
      </c>
      <c r="JY236" s="17">
        <v>0</v>
      </c>
    </row>
    <row r="237" spans="1:285" x14ac:dyDescent="0.15">
      <c r="A237" s="17" t="s">
        <v>640</v>
      </c>
      <c r="B237" s="17" t="s">
        <v>641</v>
      </c>
      <c r="C237" s="17">
        <v>0</v>
      </c>
      <c r="D237" s="17">
        <v>8.58</v>
      </c>
      <c r="E237" s="17">
        <v>8.58</v>
      </c>
      <c r="F237" s="17">
        <v>8.58</v>
      </c>
      <c r="G237" s="17">
        <v>8.58</v>
      </c>
      <c r="H237" s="17">
        <v>8.58</v>
      </c>
      <c r="I237" s="17">
        <v>8.48</v>
      </c>
      <c r="J237" s="17">
        <v>8.48</v>
      </c>
      <c r="K237" s="17">
        <v>8.48</v>
      </c>
      <c r="L237" s="17">
        <v>8.48</v>
      </c>
      <c r="M237" s="17">
        <v>8.48</v>
      </c>
      <c r="N237" s="17">
        <v>8.51</v>
      </c>
      <c r="O237" s="17">
        <v>8.5299999999999994</v>
      </c>
      <c r="P237" s="17">
        <v>8.4600000000000009</v>
      </c>
      <c r="Q237" s="17">
        <v>8.4600000000000009</v>
      </c>
      <c r="R237" s="17">
        <v>8.48</v>
      </c>
      <c r="S237" s="17">
        <v>8.52</v>
      </c>
      <c r="T237" s="17">
        <v>8.52</v>
      </c>
      <c r="U237" s="17">
        <v>8.5399999999999991</v>
      </c>
      <c r="V237" s="17">
        <v>8.5299999999999994</v>
      </c>
      <c r="W237" s="17">
        <v>8.49</v>
      </c>
      <c r="X237" s="17">
        <v>8.5</v>
      </c>
      <c r="Y237" s="17">
        <v>8.5</v>
      </c>
      <c r="Z237" s="17">
        <v>8.49</v>
      </c>
      <c r="AA237" s="17">
        <v>8.48</v>
      </c>
      <c r="AB237" s="17">
        <v>0</v>
      </c>
      <c r="AC237" s="17">
        <v>0</v>
      </c>
      <c r="AD237" s="17">
        <v>0</v>
      </c>
      <c r="AE237" s="17">
        <v>0</v>
      </c>
      <c r="AF237" s="17">
        <v>0</v>
      </c>
      <c r="AG237" s="17">
        <v>0</v>
      </c>
      <c r="AH237" s="17">
        <v>0</v>
      </c>
      <c r="AI237" s="17">
        <v>0</v>
      </c>
      <c r="AJ237" s="17">
        <v>0</v>
      </c>
      <c r="AK237" s="17">
        <v>0</v>
      </c>
      <c r="AL237" s="17">
        <v>0</v>
      </c>
      <c r="AM237" s="17">
        <v>0</v>
      </c>
      <c r="AN237" s="17">
        <v>0</v>
      </c>
      <c r="AO237" s="17">
        <v>0</v>
      </c>
      <c r="AP237" s="17">
        <v>0</v>
      </c>
      <c r="AQ237" s="17">
        <v>0</v>
      </c>
      <c r="AR237" s="17">
        <v>0</v>
      </c>
      <c r="AS237" s="17">
        <v>0</v>
      </c>
      <c r="AT237" s="17">
        <v>0</v>
      </c>
      <c r="AU237" s="17">
        <v>0</v>
      </c>
      <c r="AV237" s="17">
        <v>0</v>
      </c>
      <c r="AW237" s="17">
        <v>0</v>
      </c>
      <c r="AX237" s="17">
        <v>0</v>
      </c>
      <c r="AY237" s="17">
        <v>0</v>
      </c>
      <c r="AZ237" s="17">
        <v>0</v>
      </c>
      <c r="BA237" s="17">
        <v>0</v>
      </c>
      <c r="BB237" s="17">
        <v>0</v>
      </c>
      <c r="BC237" s="17">
        <v>0</v>
      </c>
      <c r="BD237" s="17">
        <v>0</v>
      </c>
      <c r="BE237" s="17">
        <v>0</v>
      </c>
      <c r="BF237" s="17">
        <v>0</v>
      </c>
      <c r="BG237" s="17">
        <v>0</v>
      </c>
      <c r="BH237" s="17">
        <v>0</v>
      </c>
      <c r="BI237" s="17">
        <v>0</v>
      </c>
      <c r="BJ237" s="17">
        <v>0</v>
      </c>
      <c r="BK237" s="17">
        <v>0</v>
      </c>
      <c r="BL237" s="17">
        <v>0</v>
      </c>
      <c r="BM237" s="17">
        <v>0</v>
      </c>
      <c r="BN237" s="17">
        <v>0</v>
      </c>
      <c r="BO237" s="17">
        <v>0</v>
      </c>
      <c r="BP237" s="17">
        <v>0</v>
      </c>
      <c r="BQ237" s="17">
        <v>0</v>
      </c>
      <c r="BR237" s="17">
        <v>0</v>
      </c>
      <c r="BS237" s="17">
        <v>0</v>
      </c>
      <c r="BT237" s="17">
        <v>0</v>
      </c>
      <c r="BU237" s="17">
        <v>0</v>
      </c>
      <c r="BV237" s="17">
        <v>0</v>
      </c>
      <c r="BW237" s="17">
        <v>0</v>
      </c>
      <c r="BX237" s="17">
        <v>0</v>
      </c>
      <c r="BY237" s="17">
        <v>0</v>
      </c>
      <c r="BZ237" s="17">
        <v>0</v>
      </c>
      <c r="CA237" s="17">
        <v>0</v>
      </c>
      <c r="CB237" s="17">
        <v>0</v>
      </c>
      <c r="CC237" s="17">
        <v>0</v>
      </c>
      <c r="CD237" s="17">
        <v>0</v>
      </c>
      <c r="CE237" s="17">
        <v>0</v>
      </c>
      <c r="CF237" s="17">
        <v>0</v>
      </c>
      <c r="CG237" s="17">
        <v>0</v>
      </c>
      <c r="CH237" s="17">
        <v>0</v>
      </c>
      <c r="CI237" s="17">
        <v>0</v>
      </c>
      <c r="CJ237" s="17">
        <v>0</v>
      </c>
      <c r="CK237" s="17">
        <v>0</v>
      </c>
      <c r="CL237" s="17">
        <v>0</v>
      </c>
      <c r="CM237" s="17">
        <v>0</v>
      </c>
      <c r="CN237" s="17">
        <v>0</v>
      </c>
      <c r="CO237" s="17">
        <v>0</v>
      </c>
      <c r="CP237" s="17">
        <v>0</v>
      </c>
      <c r="CQ237" s="17">
        <v>0</v>
      </c>
      <c r="CR237" s="17">
        <v>0</v>
      </c>
      <c r="CS237" s="17">
        <v>0</v>
      </c>
      <c r="CT237" s="17">
        <v>0</v>
      </c>
      <c r="CU237" s="17">
        <v>0</v>
      </c>
      <c r="CV237" s="17">
        <v>0</v>
      </c>
      <c r="CW237" s="17">
        <v>0</v>
      </c>
      <c r="CX237" s="17">
        <v>0</v>
      </c>
      <c r="CY237" s="17">
        <v>0</v>
      </c>
      <c r="CZ237" s="17">
        <v>0</v>
      </c>
      <c r="DA237" s="17">
        <v>0</v>
      </c>
      <c r="DB237" s="17">
        <v>0</v>
      </c>
      <c r="DC237" s="17">
        <v>0</v>
      </c>
      <c r="DD237" s="17">
        <v>0</v>
      </c>
      <c r="DE237" s="17">
        <v>0</v>
      </c>
      <c r="DF237" s="17">
        <v>0</v>
      </c>
      <c r="DG237" s="17">
        <v>0</v>
      </c>
      <c r="DH237" s="17">
        <v>0</v>
      </c>
      <c r="DI237" s="17">
        <v>0</v>
      </c>
      <c r="DJ237" s="17">
        <v>0</v>
      </c>
      <c r="DK237" s="17">
        <v>0</v>
      </c>
      <c r="DL237" s="17">
        <v>0</v>
      </c>
      <c r="DM237" s="17">
        <v>0</v>
      </c>
      <c r="DN237" s="17">
        <v>0</v>
      </c>
      <c r="DO237" s="17">
        <v>0</v>
      </c>
      <c r="DP237" s="17">
        <v>0</v>
      </c>
      <c r="DQ237" s="17">
        <v>0</v>
      </c>
      <c r="DR237" s="17">
        <v>0</v>
      </c>
      <c r="DS237" s="17">
        <v>0</v>
      </c>
      <c r="DT237" s="17">
        <v>0</v>
      </c>
      <c r="DU237" s="17">
        <v>0</v>
      </c>
      <c r="DV237" s="17">
        <v>0</v>
      </c>
      <c r="DW237" s="17">
        <v>0</v>
      </c>
      <c r="DX237" s="17">
        <v>0</v>
      </c>
      <c r="DY237" s="17">
        <v>0</v>
      </c>
      <c r="DZ237" s="17">
        <v>0</v>
      </c>
      <c r="EA237" s="17">
        <v>0</v>
      </c>
      <c r="EB237" s="17">
        <v>0</v>
      </c>
      <c r="EC237" s="17">
        <v>0</v>
      </c>
      <c r="ED237" s="17">
        <v>0</v>
      </c>
      <c r="EE237" s="17">
        <v>0</v>
      </c>
      <c r="EF237" s="17">
        <v>0</v>
      </c>
      <c r="EG237" s="17">
        <v>0</v>
      </c>
      <c r="EH237" s="17">
        <v>0</v>
      </c>
      <c r="EI237" s="17">
        <v>0</v>
      </c>
      <c r="EJ237" s="17">
        <v>0</v>
      </c>
      <c r="EK237" s="17">
        <v>0</v>
      </c>
      <c r="EL237" s="17">
        <v>0</v>
      </c>
      <c r="EM237" s="17">
        <v>0</v>
      </c>
      <c r="EN237" s="17">
        <v>0</v>
      </c>
      <c r="EO237" s="17">
        <v>0</v>
      </c>
      <c r="EP237" s="17">
        <v>0</v>
      </c>
      <c r="EQ237" s="17">
        <v>0</v>
      </c>
      <c r="ER237" s="17">
        <v>0</v>
      </c>
      <c r="ES237" s="17">
        <v>0</v>
      </c>
      <c r="ET237" s="17">
        <v>0</v>
      </c>
      <c r="EU237" s="17">
        <v>0</v>
      </c>
      <c r="EV237" s="17">
        <v>0</v>
      </c>
      <c r="EW237" s="17">
        <v>0</v>
      </c>
      <c r="EX237" s="17">
        <v>0</v>
      </c>
      <c r="EY237" s="17">
        <v>0</v>
      </c>
      <c r="EZ237" s="17">
        <v>0</v>
      </c>
      <c r="FA237" s="17">
        <v>0</v>
      </c>
      <c r="FB237" s="17">
        <v>0</v>
      </c>
      <c r="FC237" s="17">
        <v>0</v>
      </c>
      <c r="FD237" s="17">
        <v>0</v>
      </c>
      <c r="FE237" s="17">
        <v>0</v>
      </c>
      <c r="FF237" s="17">
        <v>0</v>
      </c>
      <c r="FG237" s="17">
        <v>0</v>
      </c>
      <c r="FH237" s="17">
        <v>0</v>
      </c>
      <c r="FI237" s="17">
        <v>0</v>
      </c>
      <c r="FJ237" s="17">
        <v>0</v>
      </c>
      <c r="FK237" s="17">
        <v>0</v>
      </c>
      <c r="FL237" s="17">
        <v>0</v>
      </c>
      <c r="FM237" s="17">
        <v>0</v>
      </c>
      <c r="FN237" s="17">
        <v>0</v>
      </c>
      <c r="FO237" s="17">
        <v>0</v>
      </c>
      <c r="FP237" s="17">
        <v>0</v>
      </c>
      <c r="FQ237" s="17">
        <v>0</v>
      </c>
      <c r="FR237" s="17">
        <v>0</v>
      </c>
      <c r="FS237" s="17">
        <v>0</v>
      </c>
      <c r="FT237" s="17">
        <v>0</v>
      </c>
      <c r="FU237" s="17">
        <v>0</v>
      </c>
      <c r="FV237" s="17">
        <v>0</v>
      </c>
      <c r="FW237" s="17">
        <v>0</v>
      </c>
      <c r="FX237" s="17">
        <v>0</v>
      </c>
      <c r="FY237" s="17">
        <v>0</v>
      </c>
      <c r="FZ237" s="17">
        <v>0</v>
      </c>
      <c r="GA237" s="17">
        <v>0</v>
      </c>
      <c r="GB237" s="17">
        <v>0</v>
      </c>
      <c r="GC237" s="17">
        <v>0</v>
      </c>
      <c r="GD237" s="17">
        <v>0</v>
      </c>
      <c r="GE237" s="17">
        <v>0</v>
      </c>
      <c r="GF237" s="17">
        <v>0</v>
      </c>
      <c r="GG237" s="17">
        <v>0</v>
      </c>
      <c r="GH237" s="17">
        <v>0</v>
      </c>
      <c r="GI237" s="17">
        <v>0</v>
      </c>
      <c r="GJ237" s="17">
        <v>0</v>
      </c>
      <c r="GK237" s="17">
        <v>0</v>
      </c>
      <c r="GL237" s="17">
        <v>0</v>
      </c>
      <c r="GM237" s="17">
        <v>0</v>
      </c>
      <c r="GN237" s="17">
        <v>0</v>
      </c>
      <c r="GO237" s="17">
        <v>0</v>
      </c>
      <c r="GP237" s="17">
        <v>0</v>
      </c>
      <c r="GQ237" s="17">
        <v>0</v>
      </c>
      <c r="GR237" s="17">
        <v>0</v>
      </c>
      <c r="GS237" s="17">
        <v>0</v>
      </c>
      <c r="GT237" s="17">
        <v>0</v>
      </c>
      <c r="GU237" s="17">
        <v>0</v>
      </c>
      <c r="GV237" s="17">
        <v>0</v>
      </c>
      <c r="GW237" s="17">
        <v>0</v>
      </c>
      <c r="GX237" s="17">
        <v>0</v>
      </c>
      <c r="GY237" s="17">
        <v>0</v>
      </c>
      <c r="GZ237" s="17">
        <v>0</v>
      </c>
      <c r="HA237" s="17">
        <v>0</v>
      </c>
      <c r="HB237" s="17">
        <v>0</v>
      </c>
      <c r="HC237" s="17">
        <v>0</v>
      </c>
      <c r="HD237" s="17">
        <v>0</v>
      </c>
      <c r="HE237" s="17">
        <v>0</v>
      </c>
      <c r="HF237" s="17">
        <v>0</v>
      </c>
      <c r="HG237" s="17">
        <v>0</v>
      </c>
      <c r="HH237" s="17">
        <v>0</v>
      </c>
      <c r="HI237" s="17">
        <v>0</v>
      </c>
      <c r="HJ237" s="17">
        <v>0</v>
      </c>
      <c r="HK237" s="17">
        <v>0</v>
      </c>
      <c r="HL237" s="17">
        <v>0</v>
      </c>
      <c r="HM237" s="17">
        <v>0</v>
      </c>
      <c r="HN237" s="17">
        <v>0</v>
      </c>
      <c r="HO237" s="17">
        <v>0</v>
      </c>
      <c r="HP237" s="17">
        <v>0</v>
      </c>
      <c r="HQ237" s="17">
        <v>0</v>
      </c>
      <c r="HR237" s="17">
        <v>0</v>
      </c>
      <c r="HS237" s="17">
        <v>0</v>
      </c>
      <c r="HT237" s="17">
        <v>0</v>
      </c>
      <c r="HU237" s="17">
        <v>0</v>
      </c>
      <c r="HV237" s="17">
        <v>0</v>
      </c>
      <c r="HW237" s="17">
        <v>0</v>
      </c>
      <c r="HX237" s="17">
        <v>0</v>
      </c>
      <c r="HY237" s="17">
        <v>0</v>
      </c>
      <c r="HZ237" s="17">
        <v>0</v>
      </c>
      <c r="IA237" s="17">
        <v>0</v>
      </c>
      <c r="IB237" s="17">
        <v>0</v>
      </c>
      <c r="IC237" s="17">
        <v>0</v>
      </c>
      <c r="ID237" s="17">
        <v>0</v>
      </c>
      <c r="IE237" s="17">
        <v>0</v>
      </c>
      <c r="IF237" s="17">
        <v>0</v>
      </c>
      <c r="IG237" s="17">
        <v>0</v>
      </c>
      <c r="IH237" s="17">
        <v>0</v>
      </c>
      <c r="II237" s="17">
        <v>0</v>
      </c>
      <c r="IJ237" s="17">
        <v>0</v>
      </c>
      <c r="IK237" s="17">
        <v>0</v>
      </c>
      <c r="IL237" s="17">
        <v>0</v>
      </c>
      <c r="IM237" s="17">
        <v>0</v>
      </c>
      <c r="IN237" s="17">
        <v>0</v>
      </c>
      <c r="IO237" s="17">
        <v>0</v>
      </c>
      <c r="IP237" s="17">
        <v>0</v>
      </c>
      <c r="IQ237" s="17">
        <v>0</v>
      </c>
      <c r="IR237" s="17">
        <v>0</v>
      </c>
      <c r="IS237" s="17">
        <v>0</v>
      </c>
      <c r="IT237" s="17">
        <v>0</v>
      </c>
      <c r="IU237" s="17">
        <v>0</v>
      </c>
      <c r="IV237" s="17">
        <v>0</v>
      </c>
      <c r="IW237" s="17">
        <v>0</v>
      </c>
      <c r="IX237" s="17">
        <v>0</v>
      </c>
      <c r="IY237" s="17">
        <v>0</v>
      </c>
      <c r="IZ237" s="17">
        <v>0</v>
      </c>
      <c r="JA237" s="17">
        <v>0</v>
      </c>
      <c r="JB237" s="17">
        <v>0</v>
      </c>
      <c r="JC237" s="17">
        <v>0</v>
      </c>
      <c r="JD237" s="17">
        <v>0</v>
      </c>
      <c r="JE237" s="17">
        <v>0</v>
      </c>
      <c r="JF237" s="17">
        <v>0</v>
      </c>
      <c r="JG237" s="17">
        <v>0</v>
      </c>
      <c r="JH237" s="17">
        <v>0</v>
      </c>
      <c r="JI237" s="17">
        <v>0</v>
      </c>
      <c r="JJ237" s="17">
        <v>0</v>
      </c>
      <c r="JK237" s="17">
        <v>0</v>
      </c>
      <c r="JL237" s="17">
        <v>0</v>
      </c>
      <c r="JM237" s="17">
        <v>0</v>
      </c>
      <c r="JN237" s="17">
        <v>0</v>
      </c>
      <c r="JO237" s="17">
        <v>0</v>
      </c>
      <c r="JP237" s="17">
        <v>0</v>
      </c>
      <c r="JQ237" s="17">
        <v>0</v>
      </c>
      <c r="JR237" s="17">
        <v>0</v>
      </c>
      <c r="JS237" s="17">
        <v>0</v>
      </c>
      <c r="JT237" s="17">
        <v>0</v>
      </c>
      <c r="JU237" s="17">
        <v>0</v>
      </c>
      <c r="JV237" s="17">
        <v>0</v>
      </c>
      <c r="JW237" s="17">
        <v>0</v>
      </c>
      <c r="JX237" s="17">
        <v>0</v>
      </c>
      <c r="JY237" s="17">
        <v>0</v>
      </c>
    </row>
    <row r="238" spans="1:285" x14ac:dyDescent="0.15">
      <c r="A238" s="17" t="s">
        <v>269</v>
      </c>
      <c r="B238" s="17" t="s">
        <v>270</v>
      </c>
      <c r="C238" s="17">
        <v>0</v>
      </c>
      <c r="D238" s="17">
        <v>40.9</v>
      </c>
      <c r="E238" s="17">
        <v>40.9</v>
      </c>
      <c r="F238" s="17">
        <v>40.9</v>
      </c>
      <c r="G238" s="17">
        <v>40.9</v>
      </c>
      <c r="H238" s="17">
        <v>40.9</v>
      </c>
      <c r="I238" s="17">
        <v>41.06</v>
      </c>
      <c r="J238" s="17">
        <v>41.06</v>
      </c>
      <c r="K238" s="17">
        <v>41.06</v>
      </c>
      <c r="L238" s="17">
        <v>41.06</v>
      </c>
      <c r="M238" s="17">
        <v>41.06</v>
      </c>
      <c r="N238" s="17">
        <v>41.25</v>
      </c>
      <c r="O238" s="17">
        <v>41.22</v>
      </c>
      <c r="P238" s="17">
        <v>41.2</v>
      </c>
      <c r="Q238" s="17">
        <v>41.18</v>
      </c>
      <c r="R238" s="17">
        <v>41.5</v>
      </c>
      <c r="S238" s="17">
        <v>41.5</v>
      </c>
      <c r="T238" s="17">
        <v>41.49</v>
      </c>
      <c r="U238" s="17">
        <v>41.45</v>
      </c>
      <c r="V238" s="17">
        <v>41.5</v>
      </c>
      <c r="W238" s="17">
        <v>41.53</v>
      </c>
      <c r="X238" s="17">
        <v>41.5</v>
      </c>
      <c r="Y238" s="17">
        <v>41.52</v>
      </c>
      <c r="Z238" s="17">
        <v>41.5</v>
      </c>
      <c r="AA238" s="17">
        <v>41.49</v>
      </c>
      <c r="AB238" s="17">
        <v>0</v>
      </c>
      <c r="AC238" s="17">
        <v>0</v>
      </c>
      <c r="AD238" s="17">
        <v>0</v>
      </c>
      <c r="AE238" s="17">
        <v>0</v>
      </c>
      <c r="AF238" s="17">
        <v>0</v>
      </c>
      <c r="AG238" s="17">
        <v>0</v>
      </c>
      <c r="AH238" s="17">
        <v>0</v>
      </c>
      <c r="AI238" s="17">
        <v>0</v>
      </c>
      <c r="AJ238" s="17">
        <v>0</v>
      </c>
      <c r="AK238" s="17">
        <v>0</v>
      </c>
      <c r="AL238" s="17">
        <v>0</v>
      </c>
      <c r="AM238" s="17">
        <v>0</v>
      </c>
      <c r="AN238" s="17">
        <v>0</v>
      </c>
      <c r="AO238" s="17">
        <v>0</v>
      </c>
      <c r="AP238" s="17">
        <v>0</v>
      </c>
      <c r="AQ238" s="17">
        <v>0</v>
      </c>
      <c r="AR238" s="17">
        <v>0</v>
      </c>
      <c r="AS238" s="17">
        <v>0</v>
      </c>
      <c r="AT238" s="17">
        <v>0</v>
      </c>
      <c r="AU238" s="17">
        <v>0</v>
      </c>
      <c r="AV238" s="17">
        <v>0</v>
      </c>
      <c r="AW238" s="17">
        <v>0</v>
      </c>
      <c r="AX238" s="17">
        <v>0</v>
      </c>
      <c r="AY238" s="17">
        <v>0</v>
      </c>
      <c r="AZ238" s="17">
        <v>0</v>
      </c>
      <c r="BA238" s="17">
        <v>0</v>
      </c>
      <c r="BB238" s="17">
        <v>0</v>
      </c>
      <c r="BC238" s="17">
        <v>0</v>
      </c>
      <c r="BD238" s="17">
        <v>0</v>
      </c>
      <c r="BE238" s="17">
        <v>0</v>
      </c>
      <c r="BF238" s="17">
        <v>0</v>
      </c>
      <c r="BG238" s="17">
        <v>0</v>
      </c>
      <c r="BH238" s="17">
        <v>0</v>
      </c>
      <c r="BI238" s="17">
        <v>0</v>
      </c>
      <c r="BJ238" s="17">
        <v>0</v>
      </c>
      <c r="BK238" s="17">
        <v>0</v>
      </c>
      <c r="BL238" s="17">
        <v>0</v>
      </c>
      <c r="BM238" s="17">
        <v>0</v>
      </c>
      <c r="BN238" s="17">
        <v>0</v>
      </c>
      <c r="BO238" s="17">
        <v>0</v>
      </c>
      <c r="BP238" s="17">
        <v>0</v>
      </c>
      <c r="BQ238" s="17">
        <v>0</v>
      </c>
      <c r="BR238" s="17">
        <v>0</v>
      </c>
      <c r="BS238" s="17">
        <v>0</v>
      </c>
      <c r="BT238" s="17">
        <v>0</v>
      </c>
      <c r="BU238" s="17">
        <v>0</v>
      </c>
      <c r="BV238" s="17">
        <v>0</v>
      </c>
      <c r="BW238" s="17">
        <v>0</v>
      </c>
      <c r="BX238" s="17">
        <v>0</v>
      </c>
      <c r="BY238" s="17">
        <v>0</v>
      </c>
      <c r="BZ238" s="17">
        <v>0</v>
      </c>
      <c r="CA238" s="17">
        <v>0</v>
      </c>
      <c r="CB238" s="17">
        <v>0</v>
      </c>
      <c r="CC238" s="17">
        <v>0</v>
      </c>
      <c r="CD238" s="17">
        <v>0</v>
      </c>
      <c r="CE238" s="17">
        <v>0</v>
      </c>
      <c r="CF238" s="17">
        <v>0</v>
      </c>
      <c r="CG238" s="17">
        <v>0</v>
      </c>
      <c r="CH238" s="17">
        <v>0</v>
      </c>
      <c r="CI238" s="17">
        <v>0</v>
      </c>
      <c r="CJ238" s="17">
        <v>0</v>
      </c>
      <c r="CK238" s="17">
        <v>0</v>
      </c>
      <c r="CL238" s="17">
        <v>0</v>
      </c>
      <c r="CM238" s="17">
        <v>0</v>
      </c>
      <c r="CN238" s="17">
        <v>0</v>
      </c>
      <c r="CO238" s="17">
        <v>0</v>
      </c>
      <c r="CP238" s="17">
        <v>0</v>
      </c>
      <c r="CQ238" s="17">
        <v>0</v>
      </c>
      <c r="CR238" s="17">
        <v>0</v>
      </c>
      <c r="CS238" s="17">
        <v>0</v>
      </c>
      <c r="CT238" s="17">
        <v>0</v>
      </c>
      <c r="CU238" s="17">
        <v>0</v>
      </c>
      <c r="CV238" s="17">
        <v>0</v>
      </c>
      <c r="CW238" s="17">
        <v>0</v>
      </c>
      <c r="CX238" s="17">
        <v>0</v>
      </c>
      <c r="CY238" s="17">
        <v>0</v>
      </c>
      <c r="CZ238" s="17">
        <v>0</v>
      </c>
      <c r="DA238" s="17">
        <v>0</v>
      </c>
      <c r="DB238" s="17">
        <v>0</v>
      </c>
      <c r="DC238" s="17">
        <v>0</v>
      </c>
      <c r="DD238" s="17">
        <v>0</v>
      </c>
      <c r="DE238" s="17">
        <v>0</v>
      </c>
      <c r="DF238" s="17">
        <v>0</v>
      </c>
      <c r="DG238" s="17">
        <v>0</v>
      </c>
      <c r="DH238" s="17">
        <v>0</v>
      </c>
      <c r="DI238" s="17">
        <v>0</v>
      </c>
      <c r="DJ238" s="17">
        <v>0</v>
      </c>
      <c r="DK238" s="17">
        <v>0</v>
      </c>
      <c r="DL238" s="17">
        <v>0</v>
      </c>
      <c r="DM238" s="17">
        <v>0</v>
      </c>
      <c r="DN238" s="17">
        <v>0</v>
      </c>
      <c r="DO238" s="17">
        <v>0</v>
      </c>
      <c r="DP238" s="17">
        <v>0</v>
      </c>
      <c r="DQ238" s="17">
        <v>0</v>
      </c>
      <c r="DR238" s="17">
        <v>0</v>
      </c>
      <c r="DS238" s="17">
        <v>0</v>
      </c>
      <c r="DT238" s="17">
        <v>0</v>
      </c>
      <c r="DU238" s="17">
        <v>0</v>
      </c>
      <c r="DV238" s="17">
        <v>0</v>
      </c>
      <c r="DW238" s="17">
        <v>0</v>
      </c>
      <c r="DX238" s="17">
        <v>0</v>
      </c>
      <c r="DY238" s="17">
        <v>0</v>
      </c>
      <c r="DZ238" s="17">
        <v>0</v>
      </c>
      <c r="EA238" s="17">
        <v>0</v>
      </c>
      <c r="EB238" s="17">
        <v>0</v>
      </c>
      <c r="EC238" s="17">
        <v>0</v>
      </c>
      <c r="ED238" s="17">
        <v>0</v>
      </c>
      <c r="EE238" s="17">
        <v>0</v>
      </c>
      <c r="EF238" s="17">
        <v>0</v>
      </c>
      <c r="EG238" s="17">
        <v>0</v>
      </c>
      <c r="EH238" s="17">
        <v>0</v>
      </c>
      <c r="EI238" s="17">
        <v>0</v>
      </c>
      <c r="EJ238" s="17">
        <v>0</v>
      </c>
      <c r="EK238" s="17">
        <v>0</v>
      </c>
      <c r="EL238" s="17">
        <v>0</v>
      </c>
      <c r="EM238" s="17">
        <v>0</v>
      </c>
      <c r="EN238" s="17">
        <v>0</v>
      </c>
      <c r="EO238" s="17">
        <v>0</v>
      </c>
      <c r="EP238" s="17">
        <v>0</v>
      </c>
      <c r="EQ238" s="17">
        <v>0</v>
      </c>
      <c r="ER238" s="17">
        <v>0</v>
      </c>
      <c r="ES238" s="17">
        <v>0</v>
      </c>
      <c r="ET238" s="17">
        <v>0</v>
      </c>
      <c r="EU238" s="17">
        <v>0</v>
      </c>
      <c r="EV238" s="17">
        <v>0</v>
      </c>
      <c r="EW238" s="17">
        <v>0</v>
      </c>
      <c r="EX238" s="17">
        <v>0</v>
      </c>
      <c r="EY238" s="17">
        <v>0</v>
      </c>
      <c r="EZ238" s="17">
        <v>0</v>
      </c>
      <c r="FA238" s="17">
        <v>0</v>
      </c>
      <c r="FB238" s="17">
        <v>0</v>
      </c>
      <c r="FC238" s="17">
        <v>0</v>
      </c>
      <c r="FD238" s="17">
        <v>0</v>
      </c>
      <c r="FE238" s="17">
        <v>0</v>
      </c>
      <c r="FF238" s="17">
        <v>0</v>
      </c>
      <c r="FG238" s="17">
        <v>0</v>
      </c>
      <c r="FH238" s="17">
        <v>0</v>
      </c>
      <c r="FI238" s="17">
        <v>0</v>
      </c>
      <c r="FJ238" s="17">
        <v>0</v>
      </c>
      <c r="FK238" s="17">
        <v>0</v>
      </c>
      <c r="FL238" s="17">
        <v>0</v>
      </c>
      <c r="FM238" s="17">
        <v>0</v>
      </c>
      <c r="FN238" s="17">
        <v>0</v>
      </c>
      <c r="FO238" s="17">
        <v>0</v>
      </c>
      <c r="FP238" s="17">
        <v>0</v>
      </c>
      <c r="FQ238" s="17">
        <v>0</v>
      </c>
      <c r="FR238" s="17">
        <v>0</v>
      </c>
      <c r="FS238" s="17">
        <v>0</v>
      </c>
      <c r="FT238" s="17">
        <v>0</v>
      </c>
      <c r="FU238" s="17">
        <v>0</v>
      </c>
      <c r="FV238" s="17">
        <v>0</v>
      </c>
      <c r="FW238" s="17">
        <v>0</v>
      </c>
      <c r="FX238" s="17">
        <v>0</v>
      </c>
      <c r="FY238" s="17">
        <v>0</v>
      </c>
      <c r="FZ238" s="17">
        <v>0</v>
      </c>
      <c r="GA238" s="17">
        <v>0</v>
      </c>
      <c r="GB238" s="17">
        <v>0</v>
      </c>
      <c r="GC238" s="17">
        <v>0</v>
      </c>
      <c r="GD238" s="17">
        <v>0</v>
      </c>
      <c r="GE238" s="17">
        <v>0</v>
      </c>
      <c r="GF238" s="17">
        <v>0</v>
      </c>
      <c r="GG238" s="17">
        <v>0</v>
      </c>
      <c r="GH238" s="17">
        <v>0</v>
      </c>
      <c r="GI238" s="17">
        <v>0</v>
      </c>
      <c r="GJ238" s="17">
        <v>0</v>
      </c>
      <c r="GK238" s="17">
        <v>0</v>
      </c>
      <c r="GL238" s="17">
        <v>0</v>
      </c>
      <c r="GM238" s="17">
        <v>0</v>
      </c>
      <c r="GN238" s="17">
        <v>0</v>
      </c>
      <c r="GO238" s="17">
        <v>0</v>
      </c>
      <c r="GP238" s="17">
        <v>0</v>
      </c>
      <c r="GQ238" s="17">
        <v>0</v>
      </c>
      <c r="GR238" s="17">
        <v>0</v>
      </c>
      <c r="GS238" s="17">
        <v>0</v>
      </c>
      <c r="GT238" s="17">
        <v>0</v>
      </c>
      <c r="GU238" s="17">
        <v>0</v>
      </c>
      <c r="GV238" s="17">
        <v>0</v>
      </c>
      <c r="GW238" s="17">
        <v>0</v>
      </c>
      <c r="GX238" s="17">
        <v>0</v>
      </c>
      <c r="GY238" s="17">
        <v>0</v>
      </c>
      <c r="GZ238" s="17">
        <v>0</v>
      </c>
      <c r="HA238" s="17">
        <v>0</v>
      </c>
      <c r="HB238" s="17">
        <v>0</v>
      </c>
      <c r="HC238" s="17">
        <v>0</v>
      </c>
      <c r="HD238" s="17">
        <v>0</v>
      </c>
      <c r="HE238" s="17">
        <v>0</v>
      </c>
      <c r="HF238" s="17">
        <v>0</v>
      </c>
      <c r="HG238" s="17">
        <v>0</v>
      </c>
      <c r="HH238" s="17">
        <v>0</v>
      </c>
      <c r="HI238" s="17">
        <v>0</v>
      </c>
      <c r="HJ238" s="17">
        <v>0</v>
      </c>
      <c r="HK238" s="17">
        <v>0</v>
      </c>
      <c r="HL238" s="17">
        <v>0</v>
      </c>
      <c r="HM238" s="17">
        <v>0</v>
      </c>
      <c r="HN238" s="17">
        <v>0</v>
      </c>
      <c r="HO238" s="17">
        <v>0</v>
      </c>
      <c r="HP238" s="17">
        <v>0</v>
      </c>
      <c r="HQ238" s="17">
        <v>0</v>
      </c>
      <c r="HR238" s="17">
        <v>0</v>
      </c>
      <c r="HS238" s="17">
        <v>0</v>
      </c>
      <c r="HT238" s="17">
        <v>0</v>
      </c>
      <c r="HU238" s="17">
        <v>0</v>
      </c>
      <c r="HV238" s="17">
        <v>0</v>
      </c>
      <c r="HW238" s="17">
        <v>0</v>
      </c>
      <c r="HX238" s="17">
        <v>0</v>
      </c>
      <c r="HY238" s="17">
        <v>0</v>
      </c>
      <c r="HZ238" s="17">
        <v>0</v>
      </c>
      <c r="IA238" s="17">
        <v>0</v>
      </c>
      <c r="IB238" s="17">
        <v>0</v>
      </c>
      <c r="IC238" s="17">
        <v>0</v>
      </c>
      <c r="ID238" s="17">
        <v>0</v>
      </c>
      <c r="IE238" s="17">
        <v>0</v>
      </c>
      <c r="IF238" s="17">
        <v>0</v>
      </c>
      <c r="IG238" s="17">
        <v>0</v>
      </c>
      <c r="IH238" s="17">
        <v>0</v>
      </c>
      <c r="II238" s="17">
        <v>0</v>
      </c>
      <c r="IJ238" s="17">
        <v>0</v>
      </c>
      <c r="IK238" s="17">
        <v>0</v>
      </c>
      <c r="IL238" s="17">
        <v>0</v>
      </c>
      <c r="IM238" s="17">
        <v>0</v>
      </c>
      <c r="IN238" s="17">
        <v>0</v>
      </c>
      <c r="IO238" s="17">
        <v>0</v>
      </c>
      <c r="IP238" s="17">
        <v>0</v>
      </c>
      <c r="IQ238" s="17">
        <v>0</v>
      </c>
      <c r="IR238" s="17">
        <v>0</v>
      </c>
      <c r="IS238" s="17">
        <v>0</v>
      </c>
      <c r="IT238" s="17">
        <v>0</v>
      </c>
      <c r="IU238" s="17">
        <v>0</v>
      </c>
      <c r="IV238" s="17">
        <v>0</v>
      </c>
      <c r="IW238" s="17">
        <v>0</v>
      </c>
      <c r="IX238" s="17">
        <v>0</v>
      </c>
      <c r="IY238" s="17">
        <v>0</v>
      </c>
      <c r="IZ238" s="17">
        <v>0</v>
      </c>
      <c r="JA238" s="17">
        <v>0</v>
      </c>
      <c r="JB238" s="17">
        <v>0</v>
      </c>
      <c r="JC238" s="17">
        <v>0</v>
      </c>
      <c r="JD238" s="17">
        <v>0</v>
      </c>
      <c r="JE238" s="17">
        <v>0</v>
      </c>
      <c r="JF238" s="17">
        <v>0</v>
      </c>
      <c r="JG238" s="17">
        <v>0</v>
      </c>
      <c r="JH238" s="17">
        <v>0</v>
      </c>
      <c r="JI238" s="17">
        <v>0</v>
      </c>
      <c r="JJ238" s="17">
        <v>0</v>
      </c>
      <c r="JK238" s="17">
        <v>0</v>
      </c>
      <c r="JL238" s="17">
        <v>0</v>
      </c>
      <c r="JM238" s="17">
        <v>0</v>
      </c>
      <c r="JN238" s="17">
        <v>0</v>
      </c>
      <c r="JO238" s="17">
        <v>0</v>
      </c>
      <c r="JP238" s="17">
        <v>0</v>
      </c>
      <c r="JQ238" s="17">
        <v>0</v>
      </c>
      <c r="JR238" s="17">
        <v>0</v>
      </c>
      <c r="JS238" s="17">
        <v>0</v>
      </c>
      <c r="JT238" s="17">
        <v>0</v>
      </c>
      <c r="JU238" s="17">
        <v>0</v>
      </c>
      <c r="JV238" s="17">
        <v>0</v>
      </c>
      <c r="JW238" s="17">
        <v>0</v>
      </c>
      <c r="JX238" s="17">
        <v>0</v>
      </c>
      <c r="JY238" s="17">
        <v>0</v>
      </c>
    </row>
    <row r="239" spans="1:285" x14ac:dyDescent="0.15">
      <c r="A239" s="17" t="s">
        <v>439</v>
      </c>
      <c r="B239" s="17" t="s">
        <v>440</v>
      </c>
      <c r="C239" s="17">
        <v>0</v>
      </c>
      <c r="D239" s="17">
        <v>19.48</v>
      </c>
      <c r="E239" s="17">
        <v>19.48</v>
      </c>
      <c r="F239" s="17">
        <v>19.48</v>
      </c>
      <c r="G239" s="17">
        <v>19.48</v>
      </c>
      <c r="H239" s="17">
        <v>19.48</v>
      </c>
      <c r="I239" s="17">
        <v>19.79</v>
      </c>
      <c r="J239" s="17">
        <v>19.79</v>
      </c>
      <c r="K239" s="17">
        <v>19.79</v>
      </c>
      <c r="L239" s="17">
        <v>19.79</v>
      </c>
      <c r="M239" s="17">
        <v>19.79</v>
      </c>
      <c r="N239" s="17">
        <v>19.760000000000002</v>
      </c>
      <c r="O239" s="17">
        <v>19.73</v>
      </c>
      <c r="P239" s="17">
        <v>19.690000000000001</v>
      </c>
      <c r="Q239" s="17">
        <v>19.64</v>
      </c>
      <c r="R239" s="17">
        <v>19.64</v>
      </c>
      <c r="S239" s="17">
        <v>19.68</v>
      </c>
      <c r="T239" s="17">
        <v>19.7</v>
      </c>
      <c r="U239" s="17">
        <v>19.690000000000001</v>
      </c>
      <c r="V239" s="17">
        <v>19.75</v>
      </c>
      <c r="W239" s="17">
        <v>19.75</v>
      </c>
      <c r="X239" s="17">
        <v>19.73</v>
      </c>
      <c r="Y239" s="17">
        <v>19.739999999999998</v>
      </c>
      <c r="Z239" s="17">
        <v>19.760000000000002</v>
      </c>
      <c r="AA239" s="17">
        <v>19.79</v>
      </c>
      <c r="AB239" s="17">
        <v>0</v>
      </c>
      <c r="AC239" s="17">
        <v>0</v>
      </c>
      <c r="AD239" s="17">
        <v>0</v>
      </c>
      <c r="AE239" s="17">
        <v>0</v>
      </c>
      <c r="AF239" s="17">
        <v>0</v>
      </c>
      <c r="AG239" s="17">
        <v>0</v>
      </c>
      <c r="AH239" s="17">
        <v>0</v>
      </c>
      <c r="AI239" s="17">
        <v>0</v>
      </c>
      <c r="AJ239" s="17">
        <v>0</v>
      </c>
      <c r="AK239" s="17">
        <v>0</v>
      </c>
      <c r="AL239" s="17">
        <v>0</v>
      </c>
      <c r="AM239" s="17">
        <v>0</v>
      </c>
      <c r="AN239" s="17">
        <v>0</v>
      </c>
      <c r="AO239" s="17">
        <v>0</v>
      </c>
      <c r="AP239" s="17">
        <v>0</v>
      </c>
      <c r="AQ239" s="17">
        <v>0</v>
      </c>
      <c r="AR239" s="17">
        <v>0</v>
      </c>
      <c r="AS239" s="17">
        <v>0</v>
      </c>
      <c r="AT239" s="17">
        <v>0</v>
      </c>
      <c r="AU239" s="17">
        <v>0</v>
      </c>
      <c r="AV239" s="17">
        <v>0</v>
      </c>
      <c r="AW239" s="17">
        <v>0</v>
      </c>
      <c r="AX239" s="17">
        <v>0</v>
      </c>
      <c r="AY239" s="17">
        <v>0</v>
      </c>
      <c r="AZ239" s="17">
        <v>0</v>
      </c>
      <c r="BA239" s="17">
        <v>0</v>
      </c>
      <c r="BB239" s="17">
        <v>0</v>
      </c>
      <c r="BC239" s="17">
        <v>0</v>
      </c>
      <c r="BD239" s="17">
        <v>0</v>
      </c>
      <c r="BE239" s="17">
        <v>0</v>
      </c>
      <c r="BF239" s="17">
        <v>0</v>
      </c>
      <c r="BG239" s="17">
        <v>0</v>
      </c>
      <c r="BH239" s="17">
        <v>0</v>
      </c>
      <c r="BI239" s="17">
        <v>0</v>
      </c>
      <c r="BJ239" s="17">
        <v>0</v>
      </c>
      <c r="BK239" s="17">
        <v>0</v>
      </c>
      <c r="BL239" s="17">
        <v>0</v>
      </c>
      <c r="BM239" s="17">
        <v>0</v>
      </c>
      <c r="BN239" s="17">
        <v>0</v>
      </c>
      <c r="BO239" s="17">
        <v>0</v>
      </c>
      <c r="BP239" s="17">
        <v>0</v>
      </c>
      <c r="BQ239" s="17">
        <v>0</v>
      </c>
      <c r="BR239" s="17">
        <v>0</v>
      </c>
      <c r="BS239" s="17">
        <v>0</v>
      </c>
      <c r="BT239" s="17">
        <v>0</v>
      </c>
      <c r="BU239" s="17">
        <v>0</v>
      </c>
      <c r="BV239" s="17">
        <v>0</v>
      </c>
      <c r="BW239" s="17">
        <v>0</v>
      </c>
      <c r="BX239" s="17">
        <v>0</v>
      </c>
      <c r="BY239" s="17">
        <v>0</v>
      </c>
      <c r="BZ239" s="17">
        <v>0</v>
      </c>
      <c r="CA239" s="17">
        <v>0</v>
      </c>
      <c r="CB239" s="17">
        <v>0</v>
      </c>
      <c r="CC239" s="17">
        <v>0</v>
      </c>
      <c r="CD239" s="17">
        <v>0</v>
      </c>
      <c r="CE239" s="17">
        <v>0</v>
      </c>
      <c r="CF239" s="17">
        <v>0</v>
      </c>
      <c r="CG239" s="17">
        <v>0</v>
      </c>
      <c r="CH239" s="17">
        <v>0</v>
      </c>
      <c r="CI239" s="17">
        <v>0</v>
      </c>
      <c r="CJ239" s="17">
        <v>0</v>
      </c>
      <c r="CK239" s="17">
        <v>0</v>
      </c>
      <c r="CL239" s="17">
        <v>0</v>
      </c>
      <c r="CM239" s="17">
        <v>0</v>
      </c>
      <c r="CN239" s="17">
        <v>0</v>
      </c>
      <c r="CO239" s="17">
        <v>0</v>
      </c>
      <c r="CP239" s="17">
        <v>0</v>
      </c>
      <c r="CQ239" s="17">
        <v>0</v>
      </c>
      <c r="CR239" s="17">
        <v>0</v>
      </c>
      <c r="CS239" s="17">
        <v>0</v>
      </c>
      <c r="CT239" s="17">
        <v>0</v>
      </c>
      <c r="CU239" s="17">
        <v>0</v>
      </c>
      <c r="CV239" s="17">
        <v>0</v>
      </c>
      <c r="CW239" s="17">
        <v>0</v>
      </c>
      <c r="CX239" s="17">
        <v>0</v>
      </c>
      <c r="CY239" s="17">
        <v>0</v>
      </c>
      <c r="CZ239" s="17">
        <v>0</v>
      </c>
      <c r="DA239" s="17">
        <v>0</v>
      </c>
      <c r="DB239" s="17">
        <v>0</v>
      </c>
      <c r="DC239" s="17">
        <v>0</v>
      </c>
      <c r="DD239" s="17">
        <v>0</v>
      </c>
      <c r="DE239" s="17">
        <v>0</v>
      </c>
      <c r="DF239" s="17">
        <v>0</v>
      </c>
      <c r="DG239" s="17">
        <v>0</v>
      </c>
      <c r="DH239" s="17">
        <v>0</v>
      </c>
      <c r="DI239" s="17">
        <v>0</v>
      </c>
      <c r="DJ239" s="17">
        <v>0</v>
      </c>
      <c r="DK239" s="17">
        <v>0</v>
      </c>
      <c r="DL239" s="17">
        <v>0</v>
      </c>
      <c r="DM239" s="17">
        <v>0</v>
      </c>
      <c r="DN239" s="17">
        <v>0</v>
      </c>
      <c r="DO239" s="17">
        <v>0</v>
      </c>
      <c r="DP239" s="17">
        <v>0</v>
      </c>
      <c r="DQ239" s="17">
        <v>0</v>
      </c>
      <c r="DR239" s="17">
        <v>0</v>
      </c>
      <c r="DS239" s="17">
        <v>0</v>
      </c>
      <c r="DT239" s="17">
        <v>0</v>
      </c>
      <c r="DU239" s="17">
        <v>0</v>
      </c>
      <c r="DV239" s="17">
        <v>0</v>
      </c>
      <c r="DW239" s="17">
        <v>0</v>
      </c>
      <c r="DX239" s="17">
        <v>0</v>
      </c>
      <c r="DY239" s="17">
        <v>0</v>
      </c>
      <c r="DZ239" s="17">
        <v>0</v>
      </c>
      <c r="EA239" s="17">
        <v>0</v>
      </c>
      <c r="EB239" s="17">
        <v>0</v>
      </c>
      <c r="EC239" s="17">
        <v>0</v>
      </c>
      <c r="ED239" s="17">
        <v>0</v>
      </c>
      <c r="EE239" s="17">
        <v>0</v>
      </c>
      <c r="EF239" s="17">
        <v>0</v>
      </c>
      <c r="EG239" s="17">
        <v>0</v>
      </c>
      <c r="EH239" s="17">
        <v>0</v>
      </c>
      <c r="EI239" s="17">
        <v>0</v>
      </c>
      <c r="EJ239" s="17">
        <v>0</v>
      </c>
      <c r="EK239" s="17">
        <v>0</v>
      </c>
      <c r="EL239" s="17">
        <v>0</v>
      </c>
      <c r="EM239" s="17">
        <v>0</v>
      </c>
      <c r="EN239" s="17">
        <v>0</v>
      </c>
      <c r="EO239" s="17">
        <v>0</v>
      </c>
      <c r="EP239" s="17">
        <v>0</v>
      </c>
      <c r="EQ239" s="17">
        <v>0</v>
      </c>
      <c r="ER239" s="17">
        <v>0</v>
      </c>
      <c r="ES239" s="17">
        <v>0</v>
      </c>
      <c r="ET239" s="17">
        <v>0</v>
      </c>
      <c r="EU239" s="17">
        <v>0</v>
      </c>
      <c r="EV239" s="17">
        <v>0</v>
      </c>
      <c r="EW239" s="17">
        <v>0</v>
      </c>
      <c r="EX239" s="17">
        <v>0</v>
      </c>
      <c r="EY239" s="17">
        <v>0</v>
      </c>
      <c r="EZ239" s="17">
        <v>0</v>
      </c>
      <c r="FA239" s="17">
        <v>0</v>
      </c>
      <c r="FB239" s="17">
        <v>0</v>
      </c>
      <c r="FC239" s="17">
        <v>0</v>
      </c>
      <c r="FD239" s="17">
        <v>0</v>
      </c>
      <c r="FE239" s="17">
        <v>0</v>
      </c>
      <c r="FF239" s="17">
        <v>0</v>
      </c>
      <c r="FG239" s="17">
        <v>0</v>
      </c>
      <c r="FH239" s="17">
        <v>0</v>
      </c>
      <c r="FI239" s="17">
        <v>0</v>
      </c>
      <c r="FJ239" s="17">
        <v>0</v>
      </c>
      <c r="FK239" s="17">
        <v>0</v>
      </c>
      <c r="FL239" s="17">
        <v>0</v>
      </c>
      <c r="FM239" s="17">
        <v>0</v>
      </c>
      <c r="FN239" s="17">
        <v>0</v>
      </c>
      <c r="FO239" s="17">
        <v>0</v>
      </c>
      <c r="FP239" s="17">
        <v>0</v>
      </c>
      <c r="FQ239" s="17">
        <v>0</v>
      </c>
      <c r="FR239" s="17">
        <v>0</v>
      </c>
      <c r="FS239" s="17">
        <v>0</v>
      </c>
      <c r="FT239" s="17">
        <v>0</v>
      </c>
      <c r="FU239" s="17">
        <v>0</v>
      </c>
      <c r="FV239" s="17">
        <v>0</v>
      </c>
      <c r="FW239" s="17">
        <v>0</v>
      </c>
      <c r="FX239" s="17">
        <v>0</v>
      </c>
      <c r="FY239" s="17">
        <v>0</v>
      </c>
      <c r="FZ239" s="17">
        <v>0</v>
      </c>
      <c r="GA239" s="17">
        <v>0</v>
      </c>
      <c r="GB239" s="17">
        <v>0</v>
      </c>
      <c r="GC239" s="17">
        <v>0</v>
      </c>
      <c r="GD239" s="17">
        <v>0</v>
      </c>
      <c r="GE239" s="17">
        <v>0</v>
      </c>
      <c r="GF239" s="17">
        <v>0</v>
      </c>
      <c r="GG239" s="17">
        <v>0</v>
      </c>
      <c r="GH239" s="17">
        <v>0</v>
      </c>
      <c r="GI239" s="17">
        <v>0</v>
      </c>
      <c r="GJ239" s="17">
        <v>0</v>
      </c>
      <c r="GK239" s="17">
        <v>0</v>
      </c>
      <c r="GL239" s="17">
        <v>0</v>
      </c>
      <c r="GM239" s="17">
        <v>0</v>
      </c>
      <c r="GN239" s="17">
        <v>0</v>
      </c>
      <c r="GO239" s="17">
        <v>0</v>
      </c>
      <c r="GP239" s="17">
        <v>0</v>
      </c>
      <c r="GQ239" s="17">
        <v>0</v>
      </c>
      <c r="GR239" s="17">
        <v>0</v>
      </c>
      <c r="GS239" s="17">
        <v>0</v>
      </c>
      <c r="GT239" s="17">
        <v>0</v>
      </c>
      <c r="GU239" s="17">
        <v>0</v>
      </c>
      <c r="GV239" s="17">
        <v>0</v>
      </c>
      <c r="GW239" s="17">
        <v>0</v>
      </c>
      <c r="GX239" s="17">
        <v>0</v>
      </c>
      <c r="GY239" s="17">
        <v>0</v>
      </c>
      <c r="GZ239" s="17">
        <v>0</v>
      </c>
      <c r="HA239" s="17">
        <v>0</v>
      </c>
      <c r="HB239" s="17">
        <v>0</v>
      </c>
      <c r="HC239" s="17">
        <v>0</v>
      </c>
      <c r="HD239" s="17">
        <v>0</v>
      </c>
      <c r="HE239" s="17">
        <v>0</v>
      </c>
      <c r="HF239" s="17">
        <v>0</v>
      </c>
      <c r="HG239" s="17">
        <v>0</v>
      </c>
      <c r="HH239" s="17">
        <v>0</v>
      </c>
      <c r="HI239" s="17">
        <v>0</v>
      </c>
      <c r="HJ239" s="17">
        <v>0</v>
      </c>
      <c r="HK239" s="17">
        <v>0</v>
      </c>
      <c r="HL239" s="17">
        <v>0</v>
      </c>
      <c r="HM239" s="17">
        <v>0</v>
      </c>
      <c r="HN239" s="17">
        <v>0</v>
      </c>
      <c r="HO239" s="17">
        <v>0</v>
      </c>
      <c r="HP239" s="17">
        <v>0</v>
      </c>
      <c r="HQ239" s="17">
        <v>0</v>
      </c>
      <c r="HR239" s="17">
        <v>0</v>
      </c>
      <c r="HS239" s="17">
        <v>0</v>
      </c>
      <c r="HT239" s="17">
        <v>0</v>
      </c>
      <c r="HU239" s="17">
        <v>0</v>
      </c>
      <c r="HV239" s="17">
        <v>0</v>
      </c>
      <c r="HW239" s="17">
        <v>0</v>
      </c>
      <c r="HX239" s="17">
        <v>0</v>
      </c>
      <c r="HY239" s="17">
        <v>0</v>
      </c>
      <c r="HZ239" s="17">
        <v>0</v>
      </c>
      <c r="IA239" s="17">
        <v>0</v>
      </c>
      <c r="IB239" s="17">
        <v>0</v>
      </c>
      <c r="IC239" s="17">
        <v>0</v>
      </c>
      <c r="ID239" s="17">
        <v>0</v>
      </c>
      <c r="IE239" s="17">
        <v>0</v>
      </c>
      <c r="IF239" s="17">
        <v>0</v>
      </c>
      <c r="IG239" s="17">
        <v>0</v>
      </c>
      <c r="IH239" s="17">
        <v>0</v>
      </c>
      <c r="II239" s="17">
        <v>0</v>
      </c>
      <c r="IJ239" s="17">
        <v>0</v>
      </c>
      <c r="IK239" s="17">
        <v>0</v>
      </c>
      <c r="IL239" s="17">
        <v>0</v>
      </c>
      <c r="IM239" s="17">
        <v>0</v>
      </c>
      <c r="IN239" s="17">
        <v>0</v>
      </c>
      <c r="IO239" s="17">
        <v>0</v>
      </c>
      <c r="IP239" s="17">
        <v>0</v>
      </c>
      <c r="IQ239" s="17">
        <v>0</v>
      </c>
      <c r="IR239" s="17">
        <v>0</v>
      </c>
      <c r="IS239" s="17">
        <v>0</v>
      </c>
      <c r="IT239" s="17">
        <v>0</v>
      </c>
      <c r="IU239" s="17">
        <v>0</v>
      </c>
      <c r="IV239" s="17">
        <v>0</v>
      </c>
      <c r="IW239" s="17">
        <v>0</v>
      </c>
      <c r="IX239" s="17">
        <v>0</v>
      </c>
      <c r="IY239" s="17">
        <v>0</v>
      </c>
      <c r="IZ239" s="17">
        <v>0</v>
      </c>
      <c r="JA239" s="17">
        <v>0</v>
      </c>
      <c r="JB239" s="17">
        <v>0</v>
      </c>
      <c r="JC239" s="17">
        <v>0</v>
      </c>
      <c r="JD239" s="17">
        <v>0</v>
      </c>
      <c r="JE239" s="17">
        <v>0</v>
      </c>
      <c r="JF239" s="17">
        <v>0</v>
      </c>
      <c r="JG239" s="17">
        <v>0</v>
      </c>
      <c r="JH239" s="17">
        <v>0</v>
      </c>
      <c r="JI239" s="17">
        <v>0</v>
      </c>
      <c r="JJ239" s="17">
        <v>0</v>
      </c>
      <c r="JK239" s="17">
        <v>0</v>
      </c>
      <c r="JL239" s="17">
        <v>0</v>
      </c>
      <c r="JM239" s="17">
        <v>0</v>
      </c>
      <c r="JN239" s="17">
        <v>0</v>
      </c>
      <c r="JO239" s="17">
        <v>0</v>
      </c>
      <c r="JP239" s="17">
        <v>0</v>
      </c>
      <c r="JQ239" s="17">
        <v>0</v>
      </c>
      <c r="JR239" s="17">
        <v>0</v>
      </c>
      <c r="JS239" s="17">
        <v>0</v>
      </c>
      <c r="JT239" s="17">
        <v>0</v>
      </c>
      <c r="JU239" s="17">
        <v>0</v>
      </c>
      <c r="JV239" s="17">
        <v>0</v>
      </c>
      <c r="JW239" s="17">
        <v>0</v>
      </c>
      <c r="JX239" s="17">
        <v>0</v>
      </c>
      <c r="JY239" s="17">
        <v>0</v>
      </c>
    </row>
    <row r="240" spans="1:285" x14ac:dyDescent="0.15">
      <c r="A240" s="17" t="s">
        <v>114</v>
      </c>
      <c r="B240" s="17" t="s">
        <v>115</v>
      </c>
      <c r="C240" s="17">
        <v>0</v>
      </c>
      <c r="D240" s="17">
        <v>18.2</v>
      </c>
      <c r="E240" s="17">
        <v>18.2</v>
      </c>
      <c r="F240" s="17">
        <v>18.2</v>
      </c>
      <c r="G240" s="17">
        <v>18.2</v>
      </c>
      <c r="H240" s="17">
        <v>18.2</v>
      </c>
      <c r="I240" s="17">
        <v>18.37</v>
      </c>
      <c r="J240" s="17">
        <v>18.37</v>
      </c>
      <c r="K240" s="17">
        <v>18.37</v>
      </c>
      <c r="L240" s="17">
        <v>18.37</v>
      </c>
      <c r="M240" s="17">
        <v>18.37</v>
      </c>
      <c r="N240" s="17">
        <v>18.43</v>
      </c>
      <c r="O240" s="17">
        <v>18.420000000000002</v>
      </c>
      <c r="P240" s="17">
        <v>18.399999999999999</v>
      </c>
      <c r="Q240" s="17">
        <v>18.38</v>
      </c>
      <c r="R240" s="17">
        <v>18.37</v>
      </c>
      <c r="S240" s="17">
        <v>18.37</v>
      </c>
      <c r="T240" s="17">
        <v>18.39</v>
      </c>
      <c r="U240" s="17">
        <v>18.38</v>
      </c>
      <c r="V240" s="17">
        <v>18.399999999999999</v>
      </c>
      <c r="W240" s="17">
        <v>18.41</v>
      </c>
      <c r="X240" s="17">
        <v>18.399999999999999</v>
      </c>
      <c r="Y240" s="17">
        <v>18.399999999999999</v>
      </c>
      <c r="Z240" s="17">
        <v>18.399999999999999</v>
      </c>
      <c r="AA240" s="17">
        <v>18.39</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v>0</v>
      </c>
      <c r="AR240" s="17">
        <v>0</v>
      </c>
      <c r="AS240" s="17">
        <v>0</v>
      </c>
      <c r="AT240" s="17">
        <v>0</v>
      </c>
      <c r="AU240" s="17">
        <v>0</v>
      </c>
      <c r="AV240" s="17">
        <v>0</v>
      </c>
      <c r="AW240" s="17">
        <v>0</v>
      </c>
      <c r="AX240" s="17">
        <v>0</v>
      </c>
      <c r="AY240" s="17">
        <v>0</v>
      </c>
      <c r="AZ240" s="17">
        <v>0</v>
      </c>
      <c r="BA240" s="17">
        <v>0</v>
      </c>
      <c r="BB240" s="17">
        <v>0</v>
      </c>
      <c r="BC240" s="17">
        <v>0</v>
      </c>
      <c r="BD240" s="17">
        <v>0</v>
      </c>
      <c r="BE240" s="17">
        <v>0</v>
      </c>
      <c r="BF240" s="17">
        <v>0</v>
      </c>
      <c r="BG240" s="17">
        <v>0</v>
      </c>
      <c r="BH240" s="17">
        <v>0</v>
      </c>
      <c r="BI240" s="17">
        <v>0</v>
      </c>
      <c r="BJ240" s="17">
        <v>0</v>
      </c>
      <c r="BK240" s="17">
        <v>0</v>
      </c>
      <c r="BL240" s="17">
        <v>0</v>
      </c>
      <c r="BM240" s="17">
        <v>0</v>
      </c>
      <c r="BN240" s="17">
        <v>0</v>
      </c>
      <c r="BO240" s="17">
        <v>0</v>
      </c>
      <c r="BP240" s="17">
        <v>0</v>
      </c>
      <c r="BQ240" s="17">
        <v>0</v>
      </c>
      <c r="BR240" s="17">
        <v>0</v>
      </c>
      <c r="BS240" s="17">
        <v>0</v>
      </c>
      <c r="BT240" s="17">
        <v>0</v>
      </c>
      <c r="BU240" s="17">
        <v>0</v>
      </c>
      <c r="BV240" s="17">
        <v>0</v>
      </c>
      <c r="BW240" s="17">
        <v>0</v>
      </c>
      <c r="BX240" s="17">
        <v>0</v>
      </c>
      <c r="BY240" s="17">
        <v>0</v>
      </c>
      <c r="BZ240" s="17">
        <v>0</v>
      </c>
      <c r="CA240" s="17">
        <v>0</v>
      </c>
      <c r="CB240" s="17">
        <v>0</v>
      </c>
      <c r="CC240" s="17">
        <v>0</v>
      </c>
      <c r="CD240" s="17">
        <v>0</v>
      </c>
      <c r="CE240" s="17">
        <v>0</v>
      </c>
      <c r="CF240" s="17">
        <v>0</v>
      </c>
      <c r="CG240" s="17">
        <v>0</v>
      </c>
      <c r="CH240" s="17">
        <v>0</v>
      </c>
      <c r="CI240" s="17">
        <v>0</v>
      </c>
      <c r="CJ240" s="17">
        <v>0</v>
      </c>
      <c r="CK240" s="17">
        <v>0</v>
      </c>
      <c r="CL240" s="17">
        <v>0</v>
      </c>
      <c r="CM240" s="17">
        <v>0</v>
      </c>
      <c r="CN240" s="17">
        <v>0</v>
      </c>
      <c r="CO240" s="17">
        <v>0</v>
      </c>
      <c r="CP240" s="17">
        <v>0</v>
      </c>
      <c r="CQ240" s="17">
        <v>0</v>
      </c>
      <c r="CR240" s="17">
        <v>0</v>
      </c>
      <c r="CS240" s="17">
        <v>0</v>
      </c>
      <c r="CT240" s="17">
        <v>0</v>
      </c>
      <c r="CU240" s="17">
        <v>0</v>
      </c>
      <c r="CV240" s="17">
        <v>0</v>
      </c>
      <c r="CW240" s="17">
        <v>0</v>
      </c>
      <c r="CX240" s="17">
        <v>0</v>
      </c>
      <c r="CY240" s="17">
        <v>0</v>
      </c>
      <c r="CZ240" s="17">
        <v>0</v>
      </c>
      <c r="DA240" s="17">
        <v>0</v>
      </c>
      <c r="DB240" s="17">
        <v>0</v>
      </c>
      <c r="DC240" s="17">
        <v>0</v>
      </c>
      <c r="DD240" s="17">
        <v>0</v>
      </c>
      <c r="DE240" s="17">
        <v>0</v>
      </c>
      <c r="DF240" s="17">
        <v>0</v>
      </c>
      <c r="DG240" s="17">
        <v>0</v>
      </c>
      <c r="DH240" s="17">
        <v>0</v>
      </c>
      <c r="DI240" s="17">
        <v>0</v>
      </c>
      <c r="DJ240" s="17">
        <v>0</v>
      </c>
      <c r="DK240" s="17">
        <v>0</v>
      </c>
      <c r="DL240" s="17">
        <v>0</v>
      </c>
      <c r="DM240" s="17">
        <v>0</v>
      </c>
      <c r="DN240" s="17">
        <v>0</v>
      </c>
      <c r="DO240" s="17">
        <v>0</v>
      </c>
      <c r="DP240" s="17">
        <v>0</v>
      </c>
      <c r="DQ240" s="17">
        <v>0</v>
      </c>
      <c r="DR240" s="17">
        <v>0</v>
      </c>
      <c r="DS240" s="17">
        <v>0</v>
      </c>
      <c r="DT240" s="17">
        <v>0</v>
      </c>
      <c r="DU240" s="17">
        <v>0</v>
      </c>
      <c r="DV240" s="17">
        <v>0</v>
      </c>
      <c r="DW240" s="17">
        <v>0</v>
      </c>
      <c r="DX240" s="17">
        <v>0</v>
      </c>
      <c r="DY240" s="17">
        <v>0</v>
      </c>
      <c r="DZ240" s="17">
        <v>0</v>
      </c>
      <c r="EA240" s="17">
        <v>0</v>
      </c>
      <c r="EB240" s="17">
        <v>0</v>
      </c>
      <c r="EC240" s="17">
        <v>0</v>
      </c>
      <c r="ED240" s="17">
        <v>0</v>
      </c>
      <c r="EE240" s="17">
        <v>0</v>
      </c>
      <c r="EF240" s="17">
        <v>0</v>
      </c>
      <c r="EG240" s="17">
        <v>0</v>
      </c>
      <c r="EH240" s="17">
        <v>0</v>
      </c>
      <c r="EI240" s="17">
        <v>0</v>
      </c>
      <c r="EJ240" s="17">
        <v>0</v>
      </c>
      <c r="EK240" s="17">
        <v>0</v>
      </c>
      <c r="EL240" s="17">
        <v>0</v>
      </c>
      <c r="EM240" s="17">
        <v>0</v>
      </c>
      <c r="EN240" s="17">
        <v>0</v>
      </c>
      <c r="EO240" s="17">
        <v>0</v>
      </c>
      <c r="EP240" s="17">
        <v>0</v>
      </c>
      <c r="EQ240" s="17">
        <v>0</v>
      </c>
      <c r="ER240" s="17">
        <v>0</v>
      </c>
      <c r="ES240" s="17">
        <v>0</v>
      </c>
      <c r="ET240" s="17">
        <v>0</v>
      </c>
      <c r="EU240" s="17">
        <v>0</v>
      </c>
      <c r="EV240" s="17">
        <v>0</v>
      </c>
      <c r="EW240" s="17">
        <v>0</v>
      </c>
      <c r="EX240" s="17">
        <v>0</v>
      </c>
      <c r="EY240" s="17">
        <v>0</v>
      </c>
      <c r="EZ240" s="17">
        <v>0</v>
      </c>
      <c r="FA240" s="17">
        <v>0</v>
      </c>
      <c r="FB240" s="17">
        <v>0</v>
      </c>
      <c r="FC240" s="17">
        <v>0</v>
      </c>
      <c r="FD240" s="17">
        <v>0</v>
      </c>
      <c r="FE240" s="17">
        <v>0</v>
      </c>
      <c r="FF240" s="17">
        <v>0</v>
      </c>
      <c r="FG240" s="17">
        <v>0</v>
      </c>
      <c r="FH240" s="17">
        <v>0</v>
      </c>
      <c r="FI240" s="17">
        <v>0</v>
      </c>
      <c r="FJ240" s="17">
        <v>0</v>
      </c>
      <c r="FK240" s="17">
        <v>0</v>
      </c>
      <c r="FL240" s="17">
        <v>0</v>
      </c>
      <c r="FM240" s="17">
        <v>0</v>
      </c>
      <c r="FN240" s="17">
        <v>0</v>
      </c>
      <c r="FO240" s="17">
        <v>0</v>
      </c>
      <c r="FP240" s="17">
        <v>0</v>
      </c>
      <c r="FQ240" s="17">
        <v>0</v>
      </c>
      <c r="FR240" s="17">
        <v>0</v>
      </c>
      <c r="FS240" s="17">
        <v>0</v>
      </c>
      <c r="FT240" s="17">
        <v>0</v>
      </c>
      <c r="FU240" s="17">
        <v>0</v>
      </c>
      <c r="FV240" s="17">
        <v>0</v>
      </c>
      <c r="FW240" s="17">
        <v>0</v>
      </c>
      <c r="FX240" s="17">
        <v>0</v>
      </c>
      <c r="FY240" s="17">
        <v>0</v>
      </c>
      <c r="FZ240" s="17">
        <v>0</v>
      </c>
      <c r="GA240" s="17">
        <v>0</v>
      </c>
      <c r="GB240" s="17">
        <v>0</v>
      </c>
      <c r="GC240" s="17">
        <v>0</v>
      </c>
      <c r="GD240" s="17">
        <v>0</v>
      </c>
      <c r="GE240" s="17">
        <v>0</v>
      </c>
      <c r="GF240" s="17">
        <v>0</v>
      </c>
      <c r="GG240" s="17">
        <v>0</v>
      </c>
      <c r="GH240" s="17">
        <v>0</v>
      </c>
      <c r="GI240" s="17">
        <v>0</v>
      </c>
      <c r="GJ240" s="17">
        <v>0</v>
      </c>
      <c r="GK240" s="17">
        <v>0</v>
      </c>
      <c r="GL240" s="17">
        <v>0</v>
      </c>
      <c r="GM240" s="17">
        <v>0</v>
      </c>
      <c r="GN240" s="17">
        <v>0</v>
      </c>
      <c r="GO240" s="17">
        <v>0</v>
      </c>
      <c r="GP240" s="17">
        <v>0</v>
      </c>
      <c r="GQ240" s="17">
        <v>0</v>
      </c>
      <c r="GR240" s="17">
        <v>0</v>
      </c>
      <c r="GS240" s="17">
        <v>0</v>
      </c>
      <c r="GT240" s="17">
        <v>0</v>
      </c>
      <c r="GU240" s="17">
        <v>0</v>
      </c>
      <c r="GV240" s="17">
        <v>0</v>
      </c>
      <c r="GW240" s="17">
        <v>0</v>
      </c>
      <c r="GX240" s="17">
        <v>0</v>
      </c>
      <c r="GY240" s="17">
        <v>0</v>
      </c>
      <c r="GZ240" s="17">
        <v>0</v>
      </c>
      <c r="HA240" s="17">
        <v>0</v>
      </c>
      <c r="HB240" s="17">
        <v>0</v>
      </c>
      <c r="HC240" s="17">
        <v>0</v>
      </c>
      <c r="HD240" s="17">
        <v>0</v>
      </c>
      <c r="HE240" s="17">
        <v>0</v>
      </c>
      <c r="HF240" s="17">
        <v>0</v>
      </c>
      <c r="HG240" s="17">
        <v>0</v>
      </c>
      <c r="HH240" s="17">
        <v>0</v>
      </c>
      <c r="HI240" s="17">
        <v>0</v>
      </c>
      <c r="HJ240" s="17">
        <v>0</v>
      </c>
      <c r="HK240" s="17">
        <v>0</v>
      </c>
      <c r="HL240" s="17">
        <v>0</v>
      </c>
      <c r="HM240" s="17">
        <v>0</v>
      </c>
      <c r="HN240" s="17">
        <v>0</v>
      </c>
      <c r="HO240" s="17">
        <v>0</v>
      </c>
      <c r="HP240" s="17">
        <v>0</v>
      </c>
      <c r="HQ240" s="17">
        <v>0</v>
      </c>
      <c r="HR240" s="17">
        <v>0</v>
      </c>
      <c r="HS240" s="17">
        <v>0</v>
      </c>
      <c r="HT240" s="17">
        <v>0</v>
      </c>
      <c r="HU240" s="17">
        <v>0</v>
      </c>
      <c r="HV240" s="17">
        <v>0</v>
      </c>
      <c r="HW240" s="17">
        <v>0</v>
      </c>
      <c r="HX240" s="17">
        <v>0</v>
      </c>
      <c r="HY240" s="17">
        <v>0</v>
      </c>
      <c r="HZ240" s="17">
        <v>0</v>
      </c>
      <c r="IA240" s="17">
        <v>0</v>
      </c>
      <c r="IB240" s="17">
        <v>0</v>
      </c>
      <c r="IC240" s="17">
        <v>0</v>
      </c>
      <c r="ID240" s="17">
        <v>0</v>
      </c>
      <c r="IE240" s="17">
        <v>0</v>
      </c>
      <c r="IF240" s="17">
        <v>0</v>
      </c>
      <c r="IG240" s="17">
        <v>0</v>
      </c>
      <c r="IH240" s="17">
        <v>0</v>
      </c>
      <c r="II240" s="17">
        <v>0</v>
      </c>
      <c r="IJ240" s="17">
        <v>0</v>
      </c>
      <c r="IK240" s="17">
        <v>0</v>
      </c>
      <c r="IL240" s="17">
        <v>0</v>
      </c>
      <c r="IM240" s="17">
        <v>0</v>
      </c>
      <c r="IN240" s="17">
        <v>0</v>
      </c>
      <c r="IO240" s="17">
        <v>0</v>
      </c>
      <c r="IP240" s="17">
        <v>0</v>
      </c>
      <c r="IQ240" s="17">
        <v>0</v>
      </c>
      <c r="IR240" s="17">
        <v>0</v>
      </c>
      <c r="IS240" s="17">
        <v>0</v>
      </c>
      <c r="IT240" s="17">
        <v>0</v>
      </c>
      <c r="IU240" s="17">
        <v>0</v>
      </c>
      <c r="IV240" s="17">
        <v>0</v>
      </c>
      <c r="IW240" s="17">
        <v>0</v>
      </c>
      <c r="IX240" s="17">
        <v>0</v>
      </c>
      <c r="IY240" s="17">
        <v>0</v>
      </c>
      <c r="IZ240" s="17">
        <v>0</v>
      </c>
      <c r="JA240" s="17">
        <v>0</v>
      </c>
      <c r="JB240" s="17">
        <v>0</v>
      </c>
      <c r="JC240" s="17">
        <v>0</v>
      </c>
      <c r="JD240" s="17">
        <v>0</v>
      </c>
      <c r="JE240" s="17">
        <v>0</v>
      </c>
      <c r="JF240" s="17">
        <v>0</v>
      </c>
      <c r="JG240" s="17">
        <v>0</v>
      </c>
      <c r="JH240" s="17">
        <v>0</v>
      </c>
      <c r="JI240" s="17">
        <v>0</v>
      </c>
      <c r="JJ240" s="17">
        <v>0</v>
      </c>
      <c r="JK240" s="17">
        <v>0</v>
      </c>
      <c r="JL240" s="17">
        <v>0</v>
      </c>
      <c r="JM240" s="17">
        <v>0</v>
      </c>
      <c r="JN240" s="17">
        <v>0</v>
      </c>
      <c r="JO240" s="17">
        <v>0</v>
      </c>
      <c r="JP240" s="17">
        <v>0</v>
      </c>
      <c r="JQ240" s="17">
        <v>0</v>
      </c>
      <c r="JR240" s="17">
        <v>0</v>
      </c>
      <c r="JS240" s="17">
        <v>0</v>
      </c>
      <c r="JT240" s="17">
        <v>0</v>
      </c>
      <c r="JU240" s="17">
        <v>0</v>
      </c>
      <c r="JV240" s="17">
        <v>0</v>
      </c>
      <c r="JW240" s="17">
        <v>0</v>
      </c>
      <c r="JX240" s="17">
        <v>0</v>
      </c>
      <c r="JY240" s="17">
        <v>0</v>
      </c>
    </row>
    <row r="241" spans="1:285" x14ac:dyDescent="0.15">
      <c r="A241" s="17" t="s">
        <v>144</v>
      </c>
      <c r="B241" s="17" t="s">
        <v>145</v>
      </c>
      <c r="C241" s="17">
        <v>0</v>
      </c>
      <c r="D241" s="17">
        <v>35.53</v>
      </c>
      <c r="E241" s="17">
        <v>35.53</v>
      </c>
      <c r="F241" s="17">
        <v>35.53</v>
      </c>
      <c r="G241" s="17">
        <v>35.53</v>
      </c>
      <c r="H241" s="17">
        <v>35.53</v>
      </c>
      <c r="I241" s="17">
        <v>35.729999999999997</v>
      </c>
      <c r="J241" s="17">
        <v>35.729999999999997</v>
      </c>
      <c r="K241" s="17">
        <v>35.729999999999997</v>
      </c>
      <c r="L241" s="17">
        <v>35.729999999999997</v>
      </c>
      <c r="M241" s="17">
        <v>35.729999999999997</v>
      </c>
      <c r="N241" s="17">
        <v>35.81</v>
      </c>
      <c r="O241" s="17">
        <v>35.81</v>
      </c>
      <c r="P241" s="17">
        <v>35.75</v>
      </c>
      <c r="Q241" s="17">
        <v>35.659999999999997</v>
      </c>
      <c r="R241" s="17">
        <v>35.61</v>
      </c>
      <c r="S241" s="17">
        <v>35.54</v>
      </c>
      <c r="T241" s="17">
        <v>35.57</v>
      </c>
      <c r="U241" s="17">
        <v>35.6</v>
      </c>
      <c r="V241" s="17">
        <v>35.619999999999997</v>
      </c>
      <c r="W241" s="17">
        <v>35.6</v>
      </c>
      <c r="X241" s="17">
        <v>35.61</v>
      </c>
      <c r="Y241" s="17">
        <v>35.590000000000003</v>
      </c>
      <c r="Z241" s="17">
        <v>35.57</v>
      </c>
      <c r="AA241" s="17">
        <v>35.57</v>
      </c>
      <c r="AB241" s="17">
        <v>0</v>
      </c>
      <c r="AC241" s="17">
        <v>0</v>
      </c>
      <c r="AD241" s="17">
        <v>0</v>
      </c>
      <c r="AE241" s="17">
        <v>0</v>
      </c>
      <c r="AF241" s="17">
        <v>0</v>
      </c>
      <c r="AG241" s="17">
        <v>0</v>
      </c>
      <c r="AH241" s="17">
        <v>0</v>
      </c>
      <c r="AI241" s="17">
        <v>0</v>
      </c>
      <c r="AJ241" s="17">
        <v>0</v>
      </c>
      <c r="AK241" s="17">
        <v>0</v>
      </c>
      <c r="AL241" s="17">
        <v>0</v>
      </c>
      <c r="AM241" s="17">
        <v>0</v>
      </c>
      <c r="AN241" s="17">
        <v>0</v>
      </c>
      <c r="AO241" s="17">
        <v>0</v>
      </c>
      <c r="AP241" s="17">
        <v>0</v>
      </c>
      <c r="AQ241" s="17">
        <v>0</v>
      </c>
      <c r="AR241" s="17">
        <v>0</v>
      </c>
      <c r="AS241" s="17">
        <v>0</v>
      </c>
      <c r="AT241" s="17">
        <v>0</v>
      </c>
      <c r="AU241" s="17">
        <v>0</v>
      </c>
      <c r="AV241" s="17">
        <v>0</v>
      </c>
      <c r="AW241" s="17">
        <v>0</v>
      </c>
      <c r="AX241" s="17">
        <v>0</v>
      </c>
      <c r="AY241" s="17">
        <v>0</v>
      </c>
      <c r="AZ241" s="17">
        <v>0</v>
      </c>
      <c r="BA241" s="17">
        <v>0</v>
      </c>
      <c r="BB241" s="17">
        <v>0</v>
      </c>
      <c r="BC241" s="17">
        <v>0</v>
      </c>
      <c r="BD241" s="17">
        <v>0</v>
      </c>
      <c r="BE241" s="17">
        <v>0</v>
      </c>
      <c r="BF241" s="17">
        <v>0</v>
      </c>
      <c r="BG241" s="17">
        <v>0</v>
      </c>
      <c r="BH241" s="17">
        <v>0</v>
      </c>
      <c r="BI241" s="17">
        <v>0</v>
      </c>
      <c r="BJ241" s="17">
        <v>0</v>
      </c>
      <c r="BK241" s="17">
        <v>0</v>
      </c>
      <c r="BL241" s="17">
        <v>0</v>
      </c>
      <c r="BM241" s="17">
        <v>0</v>
      </c>
      <c r="BN241" s="17">
        <v>0</v>
      </c>
      <c r="BO241" s="17">
        <v>0</v>
      </c>
      <c r="BP241" s="17">
        <v>0</v>
      </c>
      <c r="BQ241" s="17">
        <v>0</v>
      </c>
      <c r="BR241" s="17">
        <v>0</v>
      </c>
      <c r="BS241" s="17">
        <v>0</v>
      </c>
      <c r="BT241" s="17">
        <v>0</v>
      </c>
      <c r="BU241" s="17">
        <v>0</v>
      </c>
      <c r="BV241" s="17">
        <v>0</v>
      </c>
      <c r="BW241" s="17">
        <v>0</v>
      </c>
      <c r="BX241" s="17">
        <v>0</v>
      </c>
      <c r="BY241" s="17">
        <v>0</v>
      </c>
      <c r="BZ241" s="17">
        <v>0</v>
      </c>
      <c r="CA241" s="17">
        <v>0</v>
      </c>
      <c r="CB241" s="17">
        <v>0</v>
      </c>
      <c r="CC241" s="17">
        <v>0</v>
      </c>
      <c r="CD241" s="17">
        <v>0</v>
      </c>
      <c r="CE241" s="17">
        <v>0</v>
      </c>
      <c r="CF241" s="17">
        <v>0</v>
      </c>
      <c r="CG241" s="17">
        <v>0</v>
      </c>
      <c r="CH241" s="17">
        <v>0</v>
      </c>
      <c r="CI241" s="17">
        <v>0</v>
      </c>
      <c r="CJ241" s="17">
        <v>0</v>
      </c>
      <c r="CK241" s="17">
        <v>0</v>
      </c>
      <c r="CL241" s="17">
        <v>0</v>
      </c>
      <c r="CM241" s="17">
        <v>0</v>
      </c>
      <c r="CN241" s="17">
        <v>0</v>
      </c>
      <c r="CO241" s="17">
        <v>0</v>
      </c>
      <c r="CP241" s="17">
        <v>0</v>
      </c>
      <c r="CQ241" s="17">
        <v>0</v>
      </c>
      <c r="CR241" s="17">
        <v>0</v>
      </c>
      <c r="CS241" s="17">
        <v>0</v>
      </c>
      <c r="CT241" s="17">
        <v>0</v>
      </c>
      <c r="CU241" s="17">
        <v>0</v>
      </c>
      <c r="CV241" s="17">
        <v>0</v>
      </c>
      <c r="CW241" s="17">
        <v>0</v>
      </c>
      <c r="CX241" s="17">
        <v>0</v>
      </c>
      <c r="CY241" s="17">
        <v>0</v>
      </c>
      <c r="CZ241" s="17">
        <v>0</v>
      </c>
      <c r="DA241" s="17">
        <v>0</v>
      </c>
      <c r="DB241" s="17">
        <v>0</v>
      </c>
      <c r="DC241" s="17">
        <v>0</v>
      </c>
      <c r="DD241" s="17">
        <v>0</v>
      </c>
      <c r="DE241" s="17">
        <v>0</v>
      </c>
      <c r="DF241" s="17">
        <v>0</v>
      </c>
      <c r="DG241" s="17">
        <v>0</v>
      </c>
      <c r="DH241" s="17">
        <v>0</v>
      </c>
      <c r="DI241" s="17">
        <v>0</v>
      </c>
      <c r="DJ241" s="17">
        <v>0</v>
      </c>
      <c r="DK241" s="17">
        <v>0</v>
      </c>
      <c r="DL241" s="17">
        <v>0</v>
      </c>
      <c r="DM241" s="17">
        <v>0</v>
      </c>
      <c r="DN241" s="17">
        <v>0</v>
      </c>
      <c r="DO241" s="17">
        <v>0</v>
      </c>
      <c r="DP241" s="17">
        <v>0</v>
      </c>
      <c r="DQ241" s="17">
        <v>0</v>
      </c>
      <c r="DR241" s="17">
        <v>0</v>
      </c>
      <c r="DS241" s="17">
        <v>0</v>
      </c>
      <c r="DT241" s="17">
        <v>0</v>
      </c>
      <c r="DU241" s="17">
        <v>0</v>
      </c>
      <c r="DV241" s="17">
        <v>0</v>
      </c>
      <c r="DW241" s="17">
        <v>0</v>
      </c>
      <c r="DX241" s="17">
        <v>0</v>
      </c>
      <c r="DY241" s="17">
        <v>0</v>
      </c>
      <c r="DZ241" s="17">
        <v>0</v>
      </c>
      <c r="EA241" s="17">
        <v>0</v>
      </c>
      <c r="EB241" s="17">
        <v>0</v>
      </c>
      <c r="EC241" s="17">
        <v>0</v>
      </c>
      <c r="ED241" s="17">
        <v>0</v>
      </c>
      <c r="EE241" s="17">
        <v>0</v>
      </c>
      <c r="EF241" s="17">
        <v>0</v>
      </c>
      <c r="EG241" s="17">
        <v>0</v>
      </c>
      <c r="EH241" s="17">
        <v>0</v>
      </c>
      <c r="EI241" s="17">
        <v>0</v>
      </c>
      <c r="EJ241" s="17">
        <v>0</v>
      </c>
      <c r="EK241" s="17">
        <v>0</v>
      </c>
      <c r="EL241" s="17">
        <v>0</v>
      </c>
      <c r="EM241" s="17">
        <v>0</v>
      </c>
      <c r="EN241" s="17">
        <v>0</v>
      </c>
      <c r="EO241" s="17">
        <v>0</v>
      </c>
      <c r="EP241" s="17">
        <v>0</v>
      </c>
      <c r="EQ241" s="17">
        <v>0</v>
      </c>
      <c r="ER241" s="17">
        <v>0</v>
      </c>
      <c r="ES241" s="17">
        <v>0</v>
      </c>
      <c r="ET241" s="17">
        <v>0</v>
      </c>
      <c r="EU241" s="17">
        <v>0</v>
      </c>
      <c r="EV241" s="17">
        <v>0</v>
      </c>
      <c r="EW241" s="17">
        <v>0</v>
      </c>
      <c r="EX241" s="17">
        <v>0</v>
      </c>
      <c r="EY241" s="17">
        <v>0</v>
      </c>
      <c r="EZ241" s="17">
        <v>0</v>
      </c>
      <c r="FA241" s="17">
        <v>0</v>
      </c>
      <c r="FB241" s="17">
        <v>0</v>
      </c>
      <c r="FC241" s="17">
        <v>0</v>
      </c>
      <c r="FD241" s="17">
        <v>0</v>
      </c>
      <c r="FE241" s="17">
        <v>0</v>
      </c>
      <c r="FF241" s="17">
        <v>0</v>
      </c>
      <c r="FG241" s="17">
        <v>0</v>
      </c>
      <c r="FH241" s="17">
        <v>0</v>
      </c>
      <c r="FI241" s="17">
        <v>0</v>
      </c>
      <c r="FJ241" s="17">
        <v>0</v>
      </c>
      <c r="FK241" s="17">
        <v>0</v>
      </c>
      <c r="FL241" s="17">
        <v>0</v>
      </c>
      <c r="FM241" s="17">
        <v>0</v>
      </c>
      <c r="FN241" s="17">
        <v>0</v>
      </c>
      <c r="FO241" s="17">
        <v>0</v>
      </c>
      <c r="FP241" s="17">
        <v>0</v>
      </c>
      <c r="FQ241" s="17">
        <v>0</v>
      </c>
      <c r="FR241" s="17">
        <v>0</v>
      </c>
      <c r="FS241" s="17">
        <v>0</v>
      </c>
      <c r="FT241" s="17">
        <v>0</v>
      </c>
      <c r="FU241" s="17">
        <v>0</v>
      </c>
      <c r="FV241" s="17">
        <v>0</v>
      </c>
      <c r="FW241" s="17">
        <v>0</v>
      </c>
      <c r="FX241" s="17">
        <v>0</v>
      </c>
      <c r="FY241" s="17">
        <v>0</v>
      </c>
      <c r="FZ241" s="17">
        <v>0</v>
      </c>
      <c r="GA241" s="17">
        <v>0</v>
      </c>
      <c r="GB241" s="17">
        <v>0</v>
      </c>
      <c r="GC241" s="17">
        <v>0</v>
      </c>
      <c r="GD241" s="17">
        <v>0</v>
      </c>
      <c r="GE241" s="17">
        <v>0</v>
      </c>
      <c r="GF241" s="17">
        <v>0</v>
      </c>
      <c r="GG241" s="17">
        <v>0</v>
      </c>
      <c r="GH241" s="17">
        <v>0</v>
      </c>
      <c r="GI241" s="17">
        <v>0</v>
      </c>
      <c r="GJ241" s="17">
        <v>0</v>
      </c>
      <c r="GK241" s="17">
        <v>0</v>
      </c>
      <c r="GL241" s="17">
        <v>0</v>
      </c>
      <c r="GM241" s="17">
        <v>0</v>
      </c>
      <c r="GN241" s="17">
        <v>0</v>
      </c>
      <c r="GO241" s="17">
        <v>0</v>
      </c>
      <c r="GP241" s="17">
        <v>0</v>
      </c>
      <c r="GQ241" s="17">
        <v>0</v>
      </c>
      <c r="GR241" s="17">
        <v>0</v>
      </c>
      <c r="GS241" s="17">
        <v>0</v>
      </c>
      <c r="GT241" s="17">
        <v>0</v>
      </c>
      <c r="GU241" s="17">
        <v>0</v>
      </c>
      <c r="GV241" s="17">
        <v>0</v>
      </c>
      <c r="GW241" s="17">
        <v>0</v>
      </c>
      <c r="GX241" s="17">
        <v>0</v>
      </c>
      <c r="GY241" s="17">
        <v>0</v>
      </c>
      <c r="GZ241" s="17">
        <v>0</v>
      </c>
      <c r="HA241" s="17">
        <v>0</v>
      </c>
      <c r="HB241" s="17">
        <v>0</v>
      </c>
      <c r="HC241" s="17">
        <v>0</v>
      </c>
      <c r="HD241" s="17">
        <v>0</v>
      </c>
      <c r="HE241" s="17">
        <v>0</v>
      </c>
      <c r="HF241" s="17">
        <v>0</v>
      </c>
      <c r="HG241" s="17">
        <v>0</v>
      </c>
      <c r="HH241" s="17">
        <v>0</v>
      </c>
      <c r="HI241" s="17">
        <v>0</v>
      </c>
      <c r="HJ241" s="17">
        <v>0</v>
      </c>
      <c r="HK241" s="17">
        <v>0</v>
      </c>
      <c r="HL241" s="17">
        <v>0</v>
      </c>
      <c r="HM241" s="17">
        <v>0</v>
      </c>
      <c r="HN241" s="17">
        <v>0</v>
      </c>
      <c r="HO241" s="17">
        <v>0</v>
      </c>
      <c r="HP241" s="17">
        <v>0</v>
      </c>
      <c r="HQ241" s="17">
        <v>0</v>
      </c>
      <c r="HR241" s="17">
        <v>0</v>
      </c>
      <c r="HS241" s="17">
        <v>0</v>
      </c>
      <c r="HT241" s="17">
        <v>0</v>
      </c>
      <c r="HU241" s="17">
        <v>0</v>
      </c>
      <c r="HV241" s="17">
        <v>0</v>
      </c>
      <c r="HW241" s="17">
        <v>0</v>
      </c>
      <c r="HX241" s="17">
        <v>0</v>
      </c>
      <c r="HY241" s="17">
        <v>0</v>
      </c>
      <c r="HZ241" s="17">
        <v>0</v>
      </c>
      <c r="IA241" s="17">
        <v>0</v>
      </c>
      <c r="IB241" s="17">
        <v>0</v>
      </c>
      <c r="IC241" s="17">
        <v>0</v>
      </c>
      <c r="ID241" s="17">
        <v>0</v>
      </c>
      <c r="IE241" s="17">
        <v>0</v>
      </c>
      <c r="IF241" s="17">
        <v>0</v>
      </c>
      <c r="IG241" s="17">
        <v>0</v>
      </c>
      <c r="IH241" s="17">
        <v>0</v>
      </c>
      <c r="II241" s="17">
        <v>0</v>
      </c>
      <c r="IJ241" s="17">
        <v>0</v>
      </c>
      <c r="IK241" s="17">
        <v>0</v>
      </c>
      <c r="IL241" s="17">
        <v>0</v>
      </c>
      <c r="IM241" s="17">
        <v>0</v>
      </c>
      <c r="IN241" s="17">
        <v>0</v>
      </c>
      <c r="IO241" s="17">
        <v>0</v>
      </c>
      <c r="IP241" s="17">
        <v>0</v>
      </c>
      <c r="IQ241" s="17">
        <v>0</v>
      </c>
      <c r="IR241" s="17">
        <v>0</v>
      </c>
      <c r="IS241" s="17">
        <v>0</v>
      </c>
      <c r="IT241" s="17">
        <v>0</v>
      </c>
      <c r="IU241" s="17">
        <v>0</v>
      </c>
      <c r="IV241" s="17">
        <v>0</v>
      </c>
      <c r="IW241" s="17">
        <v>0</v>
      </c>
      <c r="IX241" s="17">
        <v>0</v>
      </c>
      <c r="IY241" s="17">
        <v>0</v>
      </c>
      <c r="IZ241" s="17">
        <v>0</v>
      </c>
      <c r="JA241" s="17">
        <v>0</v>
      </c>
      <c r="JB241" s="17">
        <v>0</v>
      </c>
      <c r="JC241" s="17">
        <v>0</v>
      </c>
      <c r="JD241" s="17">
        <v>0</v>
      </c>
      <c r="JE241" s="17">
        <v>0</v>
      </c>
      <c r="JF241" s="17">
        <v>0</v>
      </c>
      <c r="JG241" s="17">
        <v>0</v>
      </c>
      <c r="JH241" s="17">
        <v>0</v>
      </c>
      <c r="JI241" s="17">
        <v>0</v>
      </c>
      <c r="JJ241" s="17">
        <v>0</v>
      </c>
      <c r="JK241" s="17">
        <v>0</v>
      </c>
      <c r="JL241" s="17">
        <v>0</v>
      </c>
      <c r="JM241" s="17">
        <v>0</v>
      </c>
      <c r="JN241" s="17">
        <v>0</v>
      </c>
      <c r="JO241" s="17">
        <v>0</v>
      </c>
      <c r="JP241" s="17">
        <v>0</v>
      </c>
      <c r="JQ241" s="17">
        <v>0</v>
      </c>
      <c r="JR241" s="17">
        <v>0</v>
      </c>
      <c r="JS241" s="17">
        <v>0</v>
      </c>
      <c r="JT241" s="17">
        <v>0</v>
      </c>
      <c r="JU241" s="17">
        <v>0</v>
      </c>
      <c r="JV241" s="17">
        <v>0</v>
      </c>
      <c r="JW241" s="17">
        <v>0</v>
      </c>
      <c r="JX241" s="17">
        <v>0</v>
      </c>
      <c r="JY241" s="17">
        <v>0</v>
      </c>
    </row>
    <row r="242" spans="1:285" x14ac:dyDescent="0.15">
      <c r="A242" s="17" t="s">
        <v>636</v>
      </c>
      <c r="B242" s="17" t="s">
        <v>637</v>
      </c>
      <c r="C242" s="17">
        <v>0</v>
      </c>
      <c r="D242" s="17">
        <v>2.52</v>
      </c>
      <c r="E242" s="17">
        <v>2.52</v>
      </c>
      <c r="F242" s="17">
        <v>2.52</v>
      </c>
      <c r="G242" s="17">
        <v>2.52</v>
      </c>
      <c r="H242" s="17">
        <v>2.52</v>
      </c>
      <c r="I242" s="17">
        <v>2.52</v>
      </c>
      <c r="J242" s="17">
        <v>2.52</v>
      </c>
      <c r="K242" s="17">
        <v>2.52</v>
      </c>
      <c r="L242" s="17">
        <v>2.52</v>
      </c>
      <c r="M242" s="17">
        <v>2.52</v>
      </c>
      <c r="N242" s="17">
        <v>2.54</v>
      </c>
      <c r="O242" s="17">
        <v>2.5299999999999998</v>
      </c>
      <c r="P242" s="17">
        <v>2.5299999999999998</v>
      </c>
      <c r="Q242" s="17">
        <v>2.5299999999999998</v>
      </c>
      <c r="R242" s="17">
        <v>2.5299999999999998</v>
      </c>
      <c r="S242" s="17">
        <v>2.52</v>
      </c>
      <c r="T242" s="17">
        <v>2.5299999999999998</v>
      </c>
      <c r="U242" s="17">
        <v>2.54</v>
      </c>
      <c r="V242" s="17">
        <v>2.54</v>
      </c>
      <c r="W242" s="17">
        <v>2.54</v>
      </c>
      <c r="X242" s="17">
        <v>2.5299999999999998</v>
      </c>
      <c r="Y242" s="17">
        <v>2.54</v>
      </c>
      <c r="Z242" s="17">
        <v>2.5499999999999998</v>
      </c>
      <c r="AA242" s="17">
        <v>2.56</v>
      </c>
      <c r="AB242" s="17">
        <v>0</v>
      </c>
      <c r="AC242" s="17">
        <v>0</v>
      </c>
      <c r="AD242" s="17">
        <v>0</v>
      </c>
      <c r="AE242" s="17">
        <v>0</v>
      </c>
      <c r="AF242" s="17">
        <v>0</v>
      </c>
      <c r="AG242" s="17">
        <v>0</v>
      </c>
      <c r="AH242" s="17">
        <v>0</v>
      </c>
      <c r="AI242" s="17">
        <v>0</v>
      </c>
      <c r="AJ242" s="17">
        <v>0</v>
      </c>
      <c r="AK242" s="17">
        <v>0</v>
      </c>
      <c r="AL242" s="17">
        <v>0</v>
      </c>
      <c r="AM242" s="17">
        <v>0</v>
      </c>
      <c r="AN242" s="17">
        <v>0</v>
      </c>
      <c r="AO242" s="17">
        <v>0</v>
      </c>
      <c r="AP242" s="17">
        <v>0</v>
      </c>
      <c r="AQ242" s="17">
        <v>0</v>
      </c>
      <c r="AR242" s="17">
        <v>0</v>
      </c>
      <c r="AS242" s="17">
        <v>0</v>
      </c>
      <c r="AT242" s="17">
        <v>0</v>
      </c>
      <c r="AU242" s="17">
        <v>0</v>
      </c>
      <c r="AV242" s="17">
        <v>0</v>
      </c>
      <c r="AW242" s="17">
        <v>0</v>
      </c>
      <c r="AX242" s="17">
        <v>0</v>
      </c>
      <c r="AY242" s="17">
        <v>0</v>
      </c>
      <c r="AZ242" s="17">
        <v>0</v>
      </c>
      <c r="BA242" s="17">
        <v>0</v>
      </c>
      <c r="BB242" s="17">
        <v>0</v>
      </c>
      <c r="BC242" s="17">
        <v>0</v>
      </c>
      <c r="BD242" s="17">
        <v>0</v>
      </c>
      <c r="BE242" s="17">
        <v>0</v>
      </c>
      <c r="BF242" s="17">
        <v>0</v>
      </c>
      <c r="BG242" s="17">
        <v>0</v>
      </c>
      <c r="BH242" s="17">
        <v>0</v>
      </c>
      <c r="BI242" s="17">
        <v>0</v>
      </c>
      <c r="BJ242" s="17">
        <v>0</v>
      </c>
      <c r="BK242" s="17">
        <v>0</v>
      </c>
      <c r="BL242" s="17">
        <v>0</v>
      </c>
      <c r="BM242" s="17">
        <v>0</v>
      </c>
      <c r="BN242" s="17">
        <v>0</v>
      </c>
      <c r="BO242" s="17">
        <v>0</v>
      </c>
      <c r="BP242" s="17">
        <v>0</v>
      </c>
      <c r="BQ242" s="17">
        <v>0</v>
      </c>
      <c r="BR242" s="17">
        <v>0</v>
      </c>
      <c r="BS242" s="17">
        <v>0</v>
      </c>
      <c r="BT242" s="17">
        <v>0</v>
      </c>
      <c r="BU242" s="17">
        <v>0</v>
      </c>
      <c r="BV242" s="17">
        <v>0</v>
      </c>
      <c r="BW242" s="17">
        <v>0</v>
      </c>
      <c r="BX242" s="17">
        <v>0</v>
      </c>
      <c r="BY242" s="17">
        <v>0</v>
      </c>
      <c r="BZ242" s="17">
        <v>0</v>
      </c>
      <c r="CA242" s="17">
        <v>0</v>
      </c>
      <c r="CB242" s="17">
        <v>0</v>
      </c>
      <c r="CC242" s="17">
        <v>0</v>
      </c>
      <c r="CD242" s="17">
        <v>0</v>
      </c>
      <c r="CE242" s="17">
        <v>0</v>
      </c>
      <c r="CF242" s="17">
        <v>0</v>
      </c>
      <c r="CG242" s="17">
        <v>0</v>
      </c>
      <c r="CH242" s="17">
        <v>0</v>
      </c>
      <c r="CI242" s="17">
        <v>0</v>
      </c>
      <c r="CJ242" s="17">
        <v>0</v>
      </c>
      <c r="CK242" s="17">
        <v>0</v>
      </c>
      <c r="CL242" s="17">
        <v>0</v>
      </c>
      <c r="CM242" s="17">
        <v>0</v>
      </c>
      <c r="CN242" s="17">
        <v>0</v>
      </c>
      <c r="CO242" s="17">
        <v>0</v>
      </c>
      <c r="CP242" s="17">
        <v>0</v>
      </c>
      <c r="CQ242" s="17">
        <v>0</v>
      </c>
      <c r="CR242" s="17">
        <v>0</v>
      </c>
      <c r="CS242" s="17">
        <v>0</v>
      </c>
      <c r="CT242" s="17">
        <v>0</v>
      </c>
      <c r="CU242" s="17">
        <v>0</v>
      </c>
      <c r="CV242" s="17">
        <v>0</v>
      </c>
      <c r="CW242" s="17">
        <v>0</v>
      </c>
      <c r="CX242" s="17">
        <v>0</v>
      </c>
      <c r="CY242" s="17">
        <v>0</v>
      </c>
      <c r="CZ242" s="17">
        <v>0</v>
      </c>
      <c r="DA242" s="17">
        <v>0</v>
      </c>
      <c r="DB242" s="17">
        <v>0</v>
      </c>
      <c r="DC242" s="17">
        <v>0</v>
      </c>
      <c r="DD242" s="17">
        <v>0</v>
      </c>
      <c r="DE242" s="17">
        <v>0</v>
      </c>
      <c r="DF242" s="17">
        <v>0</v>
      </c>
      <c r="DG242" s="17">
        <v>0</v>
      </c>
      <c r="DH242" s="17">
        <v>0</v>
      </c>
      <c r="DI242" s="17">
        <v>0</v>
      </c>
      <c r="DJ242" s="17">
        <v>0</v>
      </c>
      <c r="DK242" s="17">
        <v>0</v>
      </c>
      <c r="DL242" s="17">
        <v>0</v>
      </c>
      <c r="DM242" s="17">
        <v>0</v>
      </c>
      <c r="DN242" s="17">
        <v>0</v>
      </c>
      <c r="DO242" s="17">
        <v>0</v>
      </c>
      <c r="DP242" s="17">
        <v>0</v>
      </c>
      <c r="DQ242" s="17">
        <v>0</v>
      </c>
      <c r="DR242" s="17">
        <v>0</v>
      </c>
      <c r="DS242" s="17">
        <v>0</v>
      </c>
      <c r="DT242" s="17">
        <v>0</v>
      </c>
      <c r="DU242" s="17">
        <v>0</v>
      </c>
      <c r="DV242" s="17">
        <v>0</v>
      </c>
      <c r="DW242" s="17">
        <v>0</v>
      </c>
      <c r="DX242" s="17">
        <v>0</v>
      </c>
      <c r="DY242" s="17">
        <v>0</v>
      </c>
      <c r="DZ242" s="17">
        <v>0</v>
      </c>
      <c r="EA242" s="17">
        <v>0</v>
      </c>
      <c r="EB242" s="17">
        <v>0</v>
      </c>
      <c r="EC242" s="17">
        <v>0</v>
      </c>
      <c r="ED242" s="17">
        <v>0</v>
      </c>
      <c r="EE242" s="17">
        <v>0</v>
      </c>
      <c r="EF242" s="17">
        <v>0</v>
      </c>
      <c r="EG242" s="17">
        <v>0</v>
      </c>
      <c r="EH242" s="17">
        <v>0</v>
      </c>
      <c r="EI242" s="17">
        <v>0</v>
      </c>
      <c r="EJ242" s="17">
        <v>0</v>
      </c>
      <c r="EK242" s="17">
        <v>0</v>
      </c>
      <c r="EL242" s="17">
        <v>0</v>
      </c>
      <c r="EM242" s="17">
        <v>0</v>
      </c>
      <c r="EN242" s="17">
        <v>0</v>
      </c>
      <c r="EO242" s="17">
        <v>0</v>
      </c>
      <c r="EP242" s="17">
        <v>0</v>
      </c>
      <c r="EQ242" s="17">
        <v>0</v>
      </c>
      <c r="ER242" s="17">
        <v>0</v>
      </c>
      <c r="ES242" s="17">
        <v>0</v>
      </c>
      <c r="ET242" s="17">
        <v>0</v>
      </c>
      <c r="EU242" s="17">
        <v>0</v>
      </c>
      <c r="EV242" s="17">
        <v>0</v>
      </c>
      <c r="EW242" s="17">
        <v>0</v>
      </c>
      <c r="EX242" s="17">
        <v>0</v>
      </c>
      <c r="EY242" s="17">
        <v>0</v>
      </c>
      <c r="EZ242" s="17">
        <v>0</v>
      </c>
      <c r="FA242" s="17">
        <v>0</v>
      </c>
      <c r="FB242" s="17">
        <v>0</v>
      </c>
      <c r="FC242" s="17">
        <v>0</v>
      </c>
      <c r="FD242" s="17">
        <v>0</v>
      </c>
      <c r="FE242" s="17">
        <v>0</v>
      </c>
      <c r="FF242" s="17">
        <v>0</v>
      </c>
      <c r="FG242" s="17">
        <v>0</v>
      </c>
      <c r="FH242" s="17">
        <v>0</v>
      </c>
      <c r="FI242" s="17">
        <v>0</v>
      </c>
      <c r="FJ242" s="17">
        <v>0</v>
      </c>
      <c r="FK242" s="17">
        <v>0</v>
      </c>
      <c r="FL242" s="17">
        <v>0</v>
      </c>
      <c r="FM242" s="17">
        <v>0</v>
      </c>
      <c r="FN242" s="17">
        <v>0</v>
      </c>
      <c r="FO242" s="17">
        <v>0</v>
      </c>
      <c r="FP242" s="17">
        <v>0</v>
      </c>
      <c r="FQ242" s="17">
        <v>0</v>
      </c>
      <c r="FR242" s="17">
        <v>0</v>
      </c>
      <c r="FS242" s="17">
        <v>0</v>
      </c>
      <c r="FT242" s="17">
        <v>0</v>
      </c>
      <c r="FU242" s="17">
        <v>0</v>
      </c>
      <c r="FV242" s="17">
        <v>0</v>
      </c>
      <c r="FW242" s="17">
        <v>0</v>
      </c>
      <c r="FX242" s="17">
        <v>0</v>
      </c>
      <c r="FY242" s="17">
        <v>0</v>
      </c>
      <c r="FZ242" s="17">
        <v>0</v>
      </c>
      <c r="GA242" s="17">
        <v>0</v>
      </c>
      <c r="GB242" s="17">
        <v>0</v>
      </c>
      <c r="GC242" s="17">
        <v>0</v>
      </c>
      <c r="GD242" s="17">
        <v>0</v>
      </c>
      <c r="GE242" s="17">
        <v>0</v>
      </c>
      <c r="GF242" s="17">
        <v>0</v>
      </c>
      <c r="GG242" s="17">
        <v>0</v>
      </c>
      <c r="GH242" s="17">
        <v>0</v>
      </c>
      <c r="GI242" s="17">
        <v>0</v>
      </c>
      <c r="GJ242" s="17">
        <v>0</v>
      </c>
      <c r="GK242" s="17">
        <v>0</v>
      </c>
      <c r="GL242" s="17">
        <v>0</v>
      </c>
      <c r="GM242" s="17">
        <v>0</v>
      </c>
      <c r="GN242" s="17">
        <v>0</v>
      </c>
      <c r="GO242" s="17">
        <v>0</v>
      </c>
      <c r="GP242" s="17">
        <v>0</v>
      </c>
      <c r="GQ242" s="17">
        <v>0</v>
      </c>
      <c r="GR242" s="17">
        <v>0</v>
      </c>
      <c r="GS242" s="17">
        <v>0</v>
      </c>
      <c r="GT242" s="17">
        <v>0</v>
      </c>
      <c r="GU242" s="17">
        <v>0</v>
      </c>
      <c r="GV242" s="17">
        <v>0</v>
      </c>
      <c r="GW242" s="17">
        <v>0</v>
      </c>
      <c r="GX242" s="17">
        <v>0</v>
      </c>
      <c r="GY242" s="17">
        <v>0</v>
      </c>
      <c r="GZ242" s="17">
        <v>0</v>
      </c>
      <c r="HA242" s="17">
        <v>0</v>
      </c>
      <c r="HB242" s="17">
        <v>0</v>
      </c>
      <c r="HC242" s="17">
        <v>0</v>
      </c>
      <c r="HD242" s="17">
        <v>0</v>
      </c>
      <c r="HE242" s="17">
        <v>0</v>
      </c>
      <c r="HF242" s="17">
        <v>0</v>
      </c>
      <c r="HG242" s="17">
        <v>0</v>
      </c>
      <c r="HH242" s="17">
        <v>0</v>
      </c>
      <c r="HI242" s="17">
        <v>0</v>
      </c>
      <c r="HJ242" s="17">
        <v>0</v>
      </c>
      <c r="HK242" s="17">
        <v>0</v>
      </c>
      <c r="HL242" s="17">
        <v>0</v>
      </c>
      <c r="HM242" s="17">
        <v>0</v>
      </c>
      <c r="HN242" s="17">
        <v>0</v>
      </c>
      <c r="HO242" s="17">
        <v>0</v>
      </c>
      <c r="HP242" s="17">
        <v>0</v>
      </c>
      <c r="HQ242" s="17">
        <v>0</v>
      </c>
      <c r="HR242" s="17">
        <v>0</v>
      </c>
      <c r="HS242" s="17">
        <v>0</v>
      </c>
      <c r="HT242" s="17">
        <v>0</v>
      </c>
      <c r="HU242" s="17">
        <v>0</v>
      </c>
      <c r="HV242" s="17">
        <v>0</v>
      </c>
      <c r="HW242" s="17">
        <v>0</v>
      </c>
      <c r="HX242" s="17">
        <v>0</v>
      </c>
      <c r="HY242" s="17">
        <v>0</v>
      </c>
      <c r="HZ242" s="17">
        <v>0</v>
      </c>
      <c r="IA242" s="17">
        <v>0</v>
      </c>
      <c r="IB242" s="17">
        <v>0</v>
      </c>
      <c r="IC242" s="17">
        <v>0</v>
      </c>
      <c r="ID242" s="17">
        <v>0</v>
      </c>
      <c r="IE242" s="17">
        <v>0</v>
      </c>
      <c r="IF242" s="17">
        <v>0</v>
      </c>
      <c r="IG242" s="17">
        <v>0</v>
      </c>
      <c r="IH242" s="17">
        <v>0</v>
      </c>
      <c r="II242" s="17">
        <v>0</v>
      </c>
      <c r="IJ242" s="17">
        <v>0</v>
      </c>
      <c r="IK242" s="17">
        <v>0</v>
      </c>
      <c r="IL242" s="17">
        <v>0</v>
      </c>
      <c r="IM242" s="17">
        <v>0</v>
      </c>
      <c r="IN242" s="17">
        <v>0</v>
      </c>
      <c r="IO242" s="17">
        <v>0</v>
      </c>
      <c r="IP242" s="17">
        <v>0</v>
      </c>
      <c r="IQ242" s="17">
        <v>0</v>
      </c>
      <c r="IR242" s="17">
        <v>0</v>
      </c>
      <c r="IS242" s="17">
        <v>0</v>
      </c>
      <c r="IT242" s="17">
        <v>0</v>
      </c>
      <c r="IU242" s="17">
        <v>0</v>
      </c>
      <c r="IV242" s="17">
        <v>0</v>
      </c>
      <c r="IW242" s="17">
        <v>0</v>
      </c>
      <c r="IX242" s="17">
        <v>0</v>
      </c>
      <c r="IY242" s="17">
        <v>0</v>
      </c>
      <c r="IZ242" s="17">
        <v>0</v>
      </c>
      <c r="JA242" s="17">
        <v>0</v>
      </c>
      <c r="JB242" s="17">
        <v>0</v>
      </c>
      <c r="JC242" s="17">
        <v>0</v>
      </c>
      <c r="JD242" s="17">
        <v>0</v>
      </c>
      <c r="JE242" s="17">
        <v>0</v>
      </c>
      <c r="JF242" s="17">
        <v>0</v>
      </c>
      <c r="JG242" s="17">
        <v>0</v>
      </c>
      <c r="JH242" s="17">
        <v>0</v>
      </c>
      <c r="JI242" s="17">
        <v>0</v>
      </c>
      <c r="JJ242" s="17">
        <v>0</v>
      </c>
      <c r="JK242" s="17">
        <v>0</v>
      </c>
      <c r="JL242" s="17">
        <v>0</v>
      </c>
      <c r="JM242" s="17">
        <v>0</v>
      </c>
      <c r="JN242" s="17">
        <v>0</v>
      </c>
      <c r="JO242" s="17">
        <v>0</v>
      </c>
      <c r="JP242" s="17">
        <v>0</v>
      </c>
      <c r="JQ242" s="17">
        <v>0</v>
      </c>
      <c r="JR242" s="17">
        <v>0</v>
      </c>
      <c r="JS242" s="17">
        <v>0</v>
      </c>
      <c r="JT242" s="17">
        <v>0</v>
      </c>
      <c r="JU242" s="17">
        <v>0</v>
      </c>
      <c r="JV242" s="17">
        <v>0</v>
      </c>
      <c r="JW242" s="17">
        <v>0</v>
      </c>
      <c r="JX242" s="17">
        <v>0</v>
      </c>
      <c r="JY242" s="17">
        <v>0</v>
      </c>
    </row>
    <row r="243" spans="1:285" x14ac:dyDescent="0.15">
      <c r="A243" s="17" t="s">
        <v>146</v>
      </c>
      <c r="B243" s="17" t="s">
        <v>147</v>
      </c>
      <c r="C243" s="17">
        <v>0</v>
      </c>
      <c r="D243" s="17">
        <v>11.73</v>
      </c>
      <c r="E243" s="17">
        <v>11.73</v>
      </c>
      <c r="F243" s="17">
        <v>11.73</v>
      </c>
      <c r="G243" s="17">
        <v>11.73</v>
      </c>
      <c r="H243" s="17">
        <v>11.73</v>
      </c>
      <c r="I243" s="17">
        <v>11.73</v>
      </c>
      <c r="J243" s="17">
        <v>11.73</v>
      </c>
      <c r="K243" s="17">
        <v>11.73</v>
      </c>
      <c r="L243" s="17">
        <v>11.73</v>
      </c>
      <c r="M243" s="17">
        <v>11.73</v>
      </c>
      <c r="N243" s="17">
        <v>11.73</v>
      </c>
      <c r="O243" s="17">
        <v>11.73</v>
      </c>
      <c r="P243" s="17">
        <v>11.73</v>
      </c>
      <c r="Q243" s="17">
        <v>11.73</v>
      </c>
      <c r="R243" s="17">
        <v>11.73</v>
      </c>
      <c r="S243" s="17">
        <v>11.73</v>
      </c>
      <c r="T243" s="17">
        <v>11.73</v>
      </c>
      <c r="U243" s="17">
        <v>11.73</v>
      </c>
      <c r="V243" s="17">
        <v>11.73</v>
      </c>
      <c r="W243" s="17">
        <v>11.73</v>
      </c>
      <c r="X243" s="17">
        <v>11.73</v>
      </c>
      <c r="Y243" s="17">
        <v>11.73</v>
      </c>
      <c r="Z243" s="17">
        <v>11.73</v>
      </c>
      <c r="AA243" s="17">
        <v>11.73</v>
      </c>
      <c r="AB243" s="17">
        <v>0</v>
      </c>
      <c r="AC243" s="17">
        <v>0</v>
      </c>
      <c r="AD243" s="17">
        <v>0</v>
      </c>
      <c r="AE243" s="17">
        <v>0</v>
      </c>
      <c r="AF243" s="17">
        <v>0</v>
      </c>
      <c r="AG243" s="17">
        <v>0</v>
      </c>
      <c r="AH243" s="17">
        <v>0</v>
      </c>
      <c r="AI243" s="17">
        <v>0</v>
      </c>
      <c r="AJ243" s="17">
        <v>0</v>
      </c>
      <c r="AK243" s="17">
        <v>0</v>
      </c>
      <c r="AL243" s="17">
        <v>0</v>
      </c>
      <c r="AM243" s="17">
        <v>0</v>
      </c>
      <c r="AN243" s="17">
        <v>0</v>
      </c>
      <c r="AO243" s="17">
        <v>0</v>
      </c>
      <c r="AP243" s="17">
        <v>0</v>
      </c>
      <c r="AQ243" s="17">
        <v>0</v>
      </c>
      <c r="AR243" s="17">
        <v>0</v>
      </c>
      <c r="AS243" s="17">
        <v>0</v>
      </c>
      <c r="AT243" s="17">
        <v>0</v>
      </c>
      <c r="AU243" s="17">
        <v>0</v>
      </c>
      <c r="AV243" s="17">
        <v>0</v>
      </c>
      <c r="AW243" s="17">
        <v>0</v>
      </c>
      <c r="AX243" s="17">
        <v>0</v>
      </c>
      <c r="AY243" s="17">
        <v>0</v>
      </c>
      <c r="AZ243" s="17">
        <v>0</v>
      </c>
      <c r="BA243" s="17">
        <v>0</v>
      </c>
      <c r="BB243" s="17">
        <v>0</v>
      </c>
      <c r="BC243" s="17">
        <v>0</v>
      </c>
      <c r="BD243" s="17">
        <v>0</v>
      </c>
      <c r="BE243" s="17">
        <v>0</v>
      </c>
      <c r="BF243" s="17">
        <v>0</v>
      </c>
      <c r="BG243" s="17">
        <v>0</v>
      </c>
      <c r="BH243" s="17">
        <v>0</v>
      </c>
      <c r="BI243" s="17">
        <v>0</v>
      </c>
      <c r="BJ243" s="17">
        <v>0</v>
      </c>
      <c r="BK243" s="17">
        <v>0</v>
      </c>
      <c r="BL243" s="17">
        <v>0</v>
      </c>
      <c r="BM243" s="17">
        <v>0</v>
      </c>
      <c r="BN243" s="17">
        <v>0</v>
      </c>
      <c r="BO243" s="17">
        <v>0</v>
      </c>
      <c r="BP243" s="17">
        <v>0</v>
      </c>
      <c r="BQ243" s="17">
        <v>0</v>
      </c>
      <c r="BR243" s="17">
        <v>0</v>
      </c>
      <c r="BS243" s="17">
        <v>0</v>
      </c>
      <c r="BT243" s="17">
        <v>0</v>
      </c>
      <c r="BU243" s="17">
        <v>0</v>
      </c>
      <c r="BV243" s="17">
        <v>0</v>
      </c>
      <c r="BW243" s="17">
        <v>0</v>
      </c>
      <c r="BX243" s="17">
        <v>0</v>
      </c>
      <c r="BY243" s="17">
        <v>0</v>
      </c>
      <c r="BZ243" s="17">
        <v>0</v>
      </c>
      <c r="CA243" s="17">
        <v>0</v>
      </c>
      <c r="CB243" s="17">
        <v>0</v>
      </c>
      <c r="CC243" s="17">
        <v>0</v>
      </c>
      <c r="CD243" s="17">
        <v>0</v>
      </c>
      <c r="CE243" s="17">
        <v>0</v>
      </c>
      <c r="CF243" s="17">
        <v>0</v>
      </c>
      <c r="CG243" s="17">
        <v>0</v>
      </c>
      <c r="CH243" s="17">
        <v>0</v>
      </c>
      <c r="CI243" s="17">
        <v>0</v>
      </c>
      <c r="CJ243" s="17">
        <v>0</v>
      </c>
      <c r="CK243" s="17">
        <v>0</v>
      </c>
      <c r="CL243" s="17">
        <v>0</v>
      </c>
      <c r="CM243" s="17">
        <v>0</v>
      </c>
      <c r="CN243" s="17">
        <v>0</v>
      </c>
      <c r="CO243" s="17">
        <v>0</v>
      </c>
      <c r="CP243" s="17">
        <v>0</v>
      </c>
      <c r="CQ243" s="17">
        <v>0</v>
      </c>
      <c r="CR243" s="17">
        <v>0</v>
      </c>
      <c r="CS243" s="17">
        <v>0</v>
      </c>
      <c r="CT243" s="17">
        <v>0</v>
      </c>
      <c r="CU243" s="17">
        <v>0</v>
      </c>
      <c r="CV243" s="17">
        <v>0</v>
      </c>
      <c r="CW243" s="17">
        <v>0</v>
      </c>
      <c r="CX243" s="17">
        <v>0</v>
      </c>
      <c r="CY243" s="17">
        <v>0</v>
      </c>
      <c r="CZ243" s="17">
        <v>0</v>
      </c>
      <c r="DA243" s="17">
        <v>0</v>
      </c>
      <c r="DB243" s="17">
        <v>0</v>
      </c>
      <c r="DC243" s="17">
        <v>0</v>
      </c>
      <c r="DD243" s="17">
        <v>0</v>
      </c>
      <c r="DE243" s="17">
        <v>0</v>
      </c>
      <c r="DF243" s="17">
        <v>0</v>
      </c>
      <c r="DG243" s="17">
        <v>0</v>
      </c>
      <c r="DH243" s="17">
        <v>0</v>
      </c>
      <c r="DI243" s="17">
        <v>0</v>
      </c>
      <c r="DJ243" s="17">
        <v>0</v>
      </c>
      <c r="DK243" s="17">
        <v>0</v>
      </c>
      <c r="DL243" s="17">
        <v>0</v>
      </c>
      <c r="DM243" s="17">
        <v>0</v>
      </c>
      <c r="DN243" s="17">
        <v>0</v>
      </c>
      <c r="DO243" s="17">
        <v>0</v>
      </c>
      <c r="DP243" s="17">
        <v>0</v>
      </c>
      <c r="DQ243" s="17">
        <v>0</v>
      </c>
      <c r="DR243" s="17">
        <v>0</v>
      </c>
      <c r="DS243" s="17">
        <v>0</v>
      </c>
      <c r="DT243" s="17">
        <v>0</v>
      </c>
      <c r="DU243" s="17">
        <v>0</v>
      </c>
      <c r="DV243" s="17">
        <v>0</v>
      </c>
      <c r="DW243" s="17">
        <v>0</v>
      </c>
      <c r="DX243" s="17">
        <v>0</v>
      </c>
      <c r="DY243" s="17">
        <v>0</v>
      </c>
      <c r="DZ243" s="17">
        <v>0</v>
      </c>
      <c r="EA243" s="17">
        <v>0</v>
      </c>
      <c r="EB243" s="17">
        <v>0</v>
      </c>
      <c r="EC243" s="17">
        <v>0</v>
      </c>
      <c r="ED243" s="17">
        <v>0</v>
      </c>
      <c r="EE243" s="17">
        <v>0</v>
      </c>
      <c r="EF243" s="17">
        <v>0</v>
      </c>
      <c r="EG243" s="17">
        <v>0</v>
      </c>
      <c r="EH243" s="17">
        <v>0</v>
      </c>
      <c r="EI243" s="17">
        <v>0</v>
      </c>
      <c r="EJ243" s="17">
        <v>0</v>
      </c>
      <c r="EK243" s="17">
        <v>0</v>
      </c>
      <c r="EL243" s="17">
        <v>0</v>
      </c>
      <c r="EM243" s="17">
        <v>0</v>
      </c>
      <c r="EN243" s="17">
        <v>0</v>
      </c>
      <c r="EO243" s="17">
        <v>0</v>
      </c>
      <c r="EP243" s="17">
        <v>0</v>
      </c>
      <c r="EQ243" s="17">
        <v>0</v>
      </c>
      <c r="ER243" s="17">
        <v>0</v>
      </c>
      <c r="ES243" s="17">
        <v>0</v>
      </c>
      <c r="ET243" s="17">
        <v>0</v>
      </c>
      <c r="EU243" s="17">
        <v>0</v>
      </c>
      <c r="EV243" s="17">
        <v>0</v>
      </c>
      <c r="EW243" s="17">
        <v>0</v>
      </c>
      <c r="EX243" s="17">
        <v>0</v>
      </c>
      <c r="EY243" s="17">
        <v>0</v>
      </c>
      <c r="EZ243" s="17">
        <v>0</v>
      </c>
      <c r="FA243" s="17">
        <v>0</v>
      </c>
      <c r="FB243" s="17">
        <v>0</v>
      </c>
      <c r="FC243" s="17">
        <v>0</v>
      </c>
      <c r="FD243" s="17">
        <v>0</v>
      </c>
      <c r="FE243" s="17">
        <v>0</v>
      </c>
      <c r="FF243" s="17">
        <v>0</v>
      </c>
      <c r="FG243" s="17">
        <v>0</v>
      </c>
      <c r="FH243" s="17">
        <v>0</v>
      </c>
      <c r="FI243" s="17">
        <v>0</v>
      </c>
      <c r="FJ243" s="17">
        <v>0</v>
      </c>
      <c r="FK243" s="17">
        <v>0</v>
      </c>
      <c r="FL243" s="17">
        <v>0</v>
      </c>
      <c r="FM243" s="17">
        <v>0</v>
      </c>
      <c r="FN243" s="17">
        <v>0</v>
      </c>
      <c r="FO243" s="17">
        <v>0</v>
      </c>
      <c r="FP243" s="17">
        <v>0</v>
      </c>
      <c r="FQ243" s="17">
        <v>0</v>
      </c>
      <c r="FR243" s="17">
        <v>0</v>
      </c>
      <c r="FS243" s="17">
        <v>0</v>
      </c>
      <c r="FT243" s="17">
        <v>0</v>
      </c>
      <c r="FU243" s="17">
        <v>0</v>
      </c>
      <c r="FV243" s="17">
        <v>0</v>
      </c>
      <c r="FW243" s="17">
        <v>0</v>
      </c>
      <c r="FX243" s="17">
        <v>0</v>
      </c>
      <c r="FY243" s="17">
        <v>0</v>
      </c>
      <c r="FZ243" s="17">
        <v>0</v>
      </c>
      <c r="GA243" s="17">
        <v>0</v>
      </c>
      <c r="GB243" s="17">
        <v>0</v>
      </c>
      <c r="GC243" s="17">
        <v>0</v>
      </c>
      <c r="GD243" s="17">
        <v>0</v>
      </c>
      <c r="GE243" s="17">
        <v>0</v>
      </c>
      <c r="GF243" s="17">
        <v>0</v>
      </c>
      <c r="GG243" s="17">
        <v>0</v>
      </c>
      <c r="GH243" s="17">
        <v>0</v>
      </c>
      <c r="GI243" s="17">
        <v>0</v>
      </c>
      <c r="GJ243" s="17">
        <v>0</v>
      </c>
      <c r="GK243" s="17">
        <v>0</v>
      </c>
      <c r="GL243" s="17">
        <v>0</v>
      </c>
      <c r="GM243" s="17">
        <v>0</v>
      </c>
      <c r="GN243" s="17">
        <v>0</v>
      </c>
      <c r="GO243" s="17">
        <v>0</v>
      </c>
      <c r="GP243" s="17">
        <v>0</v>
      </c>
      <c r="GQ243" s="17">
        <v>0</v>
      </c>
      <c r="GR243" s="17">
        <v>0</v>
      </c>
      <c r="GS243" s="17">
        <v>0</v>
      </c>
      <c r="GT243" s="17">
        <v>0</v>
      </c>
      <c r="GU243" s="17">
        <v>0</v>
      </c>
      <c r="GV243" s="17">
        <v>0</v>
      </c>
      <c r="GW243" s="17">
        <v>0</v>
      </c>
      <c r="GX243" s="17">
        <v>0</v>
      </c>
      <c r="GY243" s="17">
        <v>0</v>
      </c>
      <c r="GZ243" s="17">
        <v>0</v>
      </c>
      <c r="HA243" s="17">
        <v>0</v>
      </c>
      <c r="HB243" s="17">
        <v>0</v>
      </c>
      <c r="HC243" s="17">
        <v>0</v>
      </c>
      <c r="HD243" s="17">
        <v>0</v>
      </c>
      <c r="HE243" s="17">
        <v>0</v>
      </c>
      <c r="HF243" s="17">
        <v>0</v>
      </c>
      <c r="HG243" s="17">
        <v>0</v>
      </c>
      <c r="HH243" s="17">
        <v>0</v>
      </c>
      <c r="HI243" s="17">
        <v>0</v>
      </c>
      <c r="HJ243" s="17">
        <v>0</v>
      </c>
      <c r="HK243" s="17">
        <v>0</v>
      </c>
      <c r="HL243" s="17">
        <v>0</v>
      </c>
      <c r="HM243" s="17">
        <v>0</v>
      </c>
      <c r="HN243" s="17">
        <v>0</v>
      </c>
      <c r="HO243" s="17">
        <v>0</v>
      </c>
      <c r="HP243" s="17">
        <v>0</v>
      </c>
      <c r="HQ243" s="17">
        <v>0</v>
      </c>
      <c r="HR243" s="17">
        <v>0</v>
      </c>
      <c r="HS243" s="17">
        <v>0</v>
      </c>
      <c r="HT243" s="17">
        <v>0</v>
      </c>
      <c r="HU243" s="17">
        <v>0</v>
      </c>
      <c r="HV243" s="17">
        <v>0</v>
      </c>
      <c r="HW243" s="17">
        <v>0</v>
      </c>
      <c r="HX243" s="17">
        <v>0</v>
      </c>
      <c r="HY243" s="17">
        <v>0</v>
      </c>
      <c r="HZ243" s="17">
        <v>0</v>
      </c>
      <c r="IA243" s="17">
        <v>0</v>
      </c>
      <c r="IB243" s="17">
        <v>0</v>
      </c>
      <c r="IC243" s="17">
        <v>0</v>
      </c>
      <c r="ID243" s="17">
        <v>0</v>
      </c>
      <c r="IE243" s="17">
        <v>0</v>
      </c>
      <c r="IF243" s="17">
        <v>0</v>
      </c>
      <c r="IG243" s="17">
        <v>0</v>
      </c>
      <c r="IH243" s="17">
        <v>0</v>
      </c>
      <c r="II243" s="17">
        <v>0</v>
      </c>
      <c r="IJ243" s="17">
        <v>0</v>
      </c>
      <c r="IK243" s="17">
        <v>0</v>
      </c>
      <c r="IL243" s="17">
        <v>0</v>
      </c>
      <c r="IM243" s="17">
        <v>0</v>
      </c>
      <c r="IN243" s="17">
        <v>0</v>
      </c>
      <c r="IO243" s="17">
        <v>0</v>
      </c>
      <c r="IP243" s="17">
        <v>0</v>
      </c>
      <c r="IQ243" s="17">
        <v>0</v>
      </c>
      <c r="IR243" s="17">
        <v>0</v>
      </c>
      <c r="IS243" s="17">
        <v>0</v>
      </c>
      <c r="IT243" s="17">
        <v>0</v>
      </c>
      <c r="IU243" s="17">
        <v>0</v>
      </c>
      <c r="IV243" s="17">
        <v>0</v>
      </c>
      <c r="IW243" s="17">
        <v>0</v>
      </c>
      <c r="IX243" s="17">
        <v>0</v>
      </c>
      <c r="IY243" s="17">
        <v>0</v>
      </c>
      <c r="IZ243" s="17">
        <v>0</v>
      </c>
      <c r="JA243" s="17">
        <v>0</v>
      </c>
      <c r="JB243" s="17">
        <v>0</v>
      </c>
      <c r="JC243" s="17">
        <v>0</v>
      </c>
      <c r="JD243" s="17">
        <v>0</v>
      </c>
      <c r="JE243" s="17">
        <v>0</v>
      </c>
      <c r="JF243" s="17">
        <v>0</v>
      </c>
      <c r="JG243" s="17">
        <v>0</v>
      </c>
      <c r="JH243" s="17">
        <v>0</v>
      </c>
      <c r="JI243" s="17">
        <v>0</v>
      </c>
      <c r="JJ243" s="17">
        <v>0</v>
      </c>
      <c r="JK243" s="17">
        <v>0</v>
      </c>
      <c r="JL243" s="17">
        <v>0</v>
      </c>
      <c r="JM243" s="17">
        <v>0</v>
      </c>
      <c r="JN243" s="17">
        <v>0</v>
      </c>
      <c r="JO243" s="17">
        <v>0</v>
      </c>
      <c r="JP243" s="17">
        <v>0</v>
      </c>
      <c r="JQ243" s="17">
        <v>0</v>
      </c>
      <c r="JR243" s="17">
        <v>0</v>
      </c>
      <c r="JS243" s="17">
        <v>0</v>
      </c>
      <c r="JT243" s="17">
        <v>0</v>
      </c>
      <c r="JU243" s="17">
        <v>0</v>
      </c>
      <c r="JV243" s="17">
        <v>0</v>
      </c>
      <c r="JW243" s="17">
        <v>0</v>
      </c>
      <c r="JX243" s="17">
        <v>0</v>
      </c>
      <c r="JY243" s="17">
        <v>0</v>
      </c>
    </row>
    <row r="244" spans="1:285" x14ac:dyDescent="0.15">
      <c r="A244" s="17" t="s">
        <v>748</v>
      </c>
      <c r="B244" s="17" t="s">
        <v>749</v>
      </c>
      <c r="C244" s="17">
        <v>0</v>
      </c>
      <c r="D244" s="17">
        <v>12.14</v>
      </c>
      <c r="E244" s="17">
        <v>12.14</v>
      </c>
      <c r="F244" s="17">
        <v>12.14</v>
      </c>
      <c r="G244" s="17">
        <v>12.14</v>
      </c>
      <c r="H244" s="17">
        <v>12.14</v>
      </c>
      <c r="I244" s="17">
        <v>12.1</v>
      </c>
      <c r="J244" s="17">
        <v>12.1</v>
      </c>
      <c r="K244" s="17">
        <v>12.1</v>
      </c>
      <c r="L244" s="17">
        <v>12.1</v>
      </c>
      <c r="M244" s="17">
        <v>12.1</v>
      </c>
      <c r="N244" s="17">
        <v>12.08</v>
      </c>
      <c r="O244" s="17">
        <v>12.12</v>
      </c>
      <c r="P244" s="17">
        <v>12.09</v>
      </c>
      <c r="Q244" s="17">
        <v>12.09</v>
      </c>
      <c r="R244" s="17">
        <v>12.1</v>
      </c>
      <c r="S244" s="17">
        <v>12.1</v>
      </c>
      <c r="T244" s="17">
        <v>12.12</v>
      </c>
      <c r="U244" s="17">
        <v>12.13</v>
      </c>
      <c r="V244" s="17">
        <v>12.11</v>
      </c>
      <c r="W244" s="17">
        <v>12.07</v>
      </c>
      <c r="X244" s="17">
        <v>12.07</v>
      </c>
      <c r="Y244" s="17">
        <v>12.1</v>
      </c>
      <c r="Z244" s="17">
        <v>12.05</v>
      </c>
      <c r="AA244" s="17">
        <v>12.03</v>
      </c>
      <c r="AB244" s="17">
        <v>0</v>
      </c>
      <c r="AC244" s="17">
        <v>0</v>
      </c>
      <c r="AD244" s="17">
        <v>0</v>
      </c>
      <c r="AE244" s="17">
        <v>0</v>
      </c>
      <c r="AF244" s="17">
        <v>0</v>
      </c>
      <c r="AG244" s="17">
        <v>0</v>
      </c>
      <c r="AH244" s="17">
        <v>0</v>
      </c>
      <c r="AI244" s="17">
        <v>0</v>
      </c>
      <c r="AJ244" s="17">
        <v>0</v>
      </c>
      <c r="AK244" s="17">
        <v>0</v>
      </c>
      <c r="AL244" s="17">
        <v>0</v>
      </c>
      <c r="AM244" s="17">
        <v>0</v>
      </c>
      <c r="AN244" s="17">
        <v>0</v>
      </c>
      <c r="AO244" s="17">
        <v>0</v>
      </c>
      <c r="AP244" s="17">
        <v>0</v>
      </c>
      <c r="AQ244" s="17">
        <v>0</v>
      </c>
      <c r="AR244" s="17">
        <v>0</v>
      </c>
      <c r="AS244" s="17">
        <v>0</v>
      </c>
      <c r="AT244" s="17">
        <v>0</v>
      </c>
      <c r="AU244" s="17">
        <v>0</v>
      </c>
      <c r="AV244" s="17">
        <v>0</v>
      </c>
      <c r="AW244" s="17">
        <v>0</v>
      </c>
      <c r="AX244" s="17">
        <v>0</v>
      </c>
      <c r="AY244" s="17">
        <v>0</v>
      </c>
      <c r="AZ244" s="17">
        <v>0</v>
      </c>
      <c r="BA244" s="17">
        <v>0</v>
      </c>
      <c r="BB244" s="17">
        <v>0</v>
      </c>
      <c r="BC244" s="17">
        <v>0</v>
      </c>
      <c r="BD244" s="17">
        <v>0</v>
      </c>
      <c r="BE244" s="17">
        <v>0</v>
      </c>
      <c r="BF244" s="17">
        <v>0</v>
      </c>
      <c r="BG244" s="17">
        <v>0</v>
      </c>
      <c r="BH244" s="17">
        <v>0</v>
      </c>
      <c r="BI244" s="17">
        <v>0</v>
      </c>
      <c r="BJ244" s="17">
        <v>0</v>
      </c>
      <c r="BK244" s="17">
        <v>0</v>
      </c>
      <c r="BL244" s="17">
        <v>0</v>
      </c>
      <c r="BM244" s="17">
        <v>0</v>
      </c>
      <c r="BN244" s="17">
        <v>0</v>
      </c>
      <c r="BO244" s="17">
        <v>0</v>
      </c>
      <c r="BP244" s="17">
        <v>0</v>
      </c>
      <c r="BQ244" s="17">
        <v>0</v>
      </c>
      <c r="BR244" s="17">
        <v>0</v>
      </c>
      <c r="BS244" s="17">
        <v>0</v>
      </c>
      <c r="BT244" s="17">
        <v>0</v>
      </c>
      <c r="BU244" s="17">
        <v>0</v>
      </c>
      <c r="BV244" s="17">
        <v>0</v>
      </c>
      <c r="BW244" s="17">
        <v>0</v>
      </c>
      <c r="BX244" s="17">
        <v>0</v>
      </c>
      <c r="BY244" s="17">
        <v>0</v>
      </c>
      <c r="BZ244" s="17">
        <v>0</v>
      </c>
      <c r="CA244" s="17">
        <v>0</v>
      </c>
      <c r="CB244" s="17">
        <v>0</v>
      </c>
      <c r="CC244" s="17">
        <v>0</v>
      </c>
      <c r="CD244" s="17">
        <v>0</v>
      </c>
      <c r="CE244" s="17">
        <v>0</v>
      </c>
      <c r="CF244" s="17">
        <v>0</v>
      </c>
      <c r="CG244" s="17">
        <v>0</v>
      </c>
      <c r="CH244" s="17">
        <v>0</v>
      </c>
      <c r="CI244" s="17">
        <v>0</v>
      </c>
      <c r="CJ244" s="17">
        <v>0</v>
      </c>
      <c r="CK244" s="17">
        <v>0</v>
      </c>
      <c r="CL244" s="17">
        <v>0</v>
      </c>
      <c r="CM244" s="17">
        <v>0</v>
      </c>
      <c r="CN244" s="17">
        <v>0</v>
      </c>
      <c r="CO244" s="17">
        <v>0</v>
      </c>
      <c r="CP244" s="17">
        <v>0</v>
      </c>
      <c r="CQ244" s="17">
        <v>0</v>
      </c>
      <c r="CR244" s="17">
        <v>0</v>
      </c>
      <c r="CS244" s="17">
        <v>0</v>
      </c>
      <c r="CT244" s="17">
        <v>0</v>
      </c>
      <c r="CU244" s="17">
        <v>0</v>
      </c>
      <c r="CV244" s="17">
        <v>0</v>
      </c>
      <c r="CW244" s="17">
        <v>0</v>
      </c>
      <c r="CX244" s="17">
        <v>0</v>
      </c>
      <c r="CY244" s="17">
        <v>0</v>
      </c>
      <c r="CZ244" s="17">
        <v>0</v>
      </c>
      <c r="DA244" s="17">
        <v>0</v>
      </c>
      <c r="DB244" s="17">
        <v>0</v>
      </c>
      <c r="DC244" s="17">
        <v>0</v>
      </c>
      <c r="DD244" s="17">
        <v>0</v>
      </c>
      <c r="DE244" s="17">
        <v>0</v>
      </c>
      <c r="DF244" s="17">
        <v>0</v>
      </c>
      <c r="DG244" s="17">
        <v>0</v>
      </c>
      <c r="DH244" s="17">
        <v>0</v>
      </c>
      <c r="DI244" s="17">
        <v>0</v>
      </c>
      <c r="DJ244" s="17">
        <v>0</v>
      </c>
      <c r="DK244" s="17">
        <v>0</v>
      </c>
      <c r="DL244" s="17">
        <v>0</v>
      </c>
      <c r="DM244" s="17">
        <v>0</v>
      </c>
      <c r="DN244" s="17">
        <v>0</v>
      </c>
      <c r="DO244" s="17">
        <v>0</v>
      </c>
      <c r="DP244" s="17">
        <v>0</v>
      </c>
      <c r="DQ244" s="17">
        <v>0</v>
      </c>
      <c r="DR244" s="17">
        <v>0</v>
      </c>
      <c r="DS244" s="17">
        <v>0</v>
      </c>
      <c r="DT244" s="17">
        <v>0</v>
      </c>
      <c r="DU244" s="17">
        <v>0</v>
      </c>
      <c r="DV244" s="17">
        <v>0</v>
      </c>
      <c r="DW244" s="17">
        <v>0</v>
      </c>
      <c r="DX244" s="17">
        <v>0</v>
      </c>
      <c r="DY244" s="17">
        <v>0</v>
      </c>
      <c r="DZ244" s="17">
        <v>0</v>
      </c>
      <c r="EA244" s="17">
        <v>0</v>
      </c>
      <c r="EB244" s="17">
        <v>0</v>
      </c>
      <c r="EC244" s="17">
        <v>0</v>
      </c>
      <c r="ED244" s="17">
        <v>0</v>
      </c>
      <c r="EE244" s="17">
        <v>0</v>
      </c>
      <c r="EF244" s="17">
        <v>0</v>
      </c>
      <c r="EG244" s="17">
        <v>0</v>
      </c>
      <c r="EH244" s="17">
        <v>0</v>
      </c>
      <c r="EI244" s="17">
        <v>0</v>
      </c>
      <c r="EJ244" s="17">
        <v>0</v>
      </c>
      <c r="EK244" s="17">
        <v>0</v>
      </c>
      <c r="EL244" s="17">
        <v>0</v>
      </c>
      <c r="EM244" s="17">
        <v>0</v>
      </c>
      <c r="EN244" s="17">
        <v>0</v>
      </c>
      <c r="EO244" s="17">
        <v>0</v>
      </c>
      <c r="EP244" s="17">
        <v>0</v>
      </c>
      <c r="EQ244" s="17">
        <v>0</v>
      </c>
      <c r="ER244" s="17">
        <v>0</v>
      </c>
      <c r="ES244" s="17">
        <v>0</v>
      </c>
      <c r="ET244" s="17">
        <v>0</v>
      </c>
      <c r="EU244" s="17">
        <v>0</v>
      </c>
      <c r="EV244" s="17">
        <v>0</v>
      </c>
      <c r="EW244" s="17">
        <v>0</v>
      </c>
      <c r="EX244" s="17">
        <v>0</v>
      </c>
      <c r="EY244" s="17">
        <v>0</v>
      </c>
      <c r="EZ244" s="17">
        <v>0</v>
      </c>
      <c r="FA244" s="17">
        <v>0</v>
      </c>
      <c r="FB244" s="17">
        <v>0</v>
      </c>
      <c r="FC244" s="17">
        <v>0</v>
      </c>
      <c r="FD244" s="17">
        <v>0</v>
      </c>
      <c r="FE244" s="17">
        <v>0</v>
      </c>
      <c r="FF244" s="17">
        <v>0</v>
      </c>
      <c r="FG244" s="17">
        <v>0</v>
      </c>
      <c r="FH244" s="17">
        <v>0</v>
      </c>
      <c r="FI244" s="17">
        <v>0</v>
      </c>
      <c r="FJ244" s="17">
        <v>0</v>
      </c>
      <c r="FK244" s="17">
        <v>0</v>
      </c>
      <c r="FL244" s="17">
        <v>0</v>
      </c>
      <c r="FM244" s="17">
        <v>0</v>
      </c>
      <c r="FN244" s="17">
        <v>0</v>
      </c>
      <c r="FO244" s="17">
        <v>0</v>
      </c>
      <c r="FP244" s="17">
        <v>0</v>
      </c>
      <c r="FQ244" s="17">
        <v>0</v>
      </c>
      <c r="FR244" s="17">
        <v>0</v>
      </c>
      <c r="FS244" s="17">
        <v>0</v>
      </c>
      <c r="FT244" s="17">
        <v>0</v>
      </c>
      <c r="FU244" s="17">
        <v>0</v>
      </c>
      <c r="FV244" s="17">
        <v>0</v>
      </c>
      <c r="FW244" s="17">
        <v>0</v>
      </c>
      <c r="FX244" s="17">
        <v>0</v>
      </c>
      <c r="FY244" s="17">
        <v>0</v>
      </c>
      <c r="FZ244" s="17">
        <v>0</v>
      </c>
      <c r="GA244" s="17">
        <v>0</v>
      </c>
      <c r="GB244" s="17">
        <v>0</v>
      </c>
      <c r="GC244" s="17">
        <v>0</v>
      </c>
      <c r="GD244" s="17">
        <v>0</v>
      </c>
      <c r="GE244" s="17">
        <v>0</v>
      </c>
      <c r="GF244" s="17">
        <v>0</v>
      </c>
      <c r="GG244" s="17">
        <v>0</v>
      </c>
      <c r="GH244" s="17">
        <v>0</v>
      </c>
      <c r="GI244" s="17">
        <v>0</v>
      </c>
      <c r="GJ244" s="17">
        <v>0</v>
      </c>
      <c r="GK244" s="17">
        <v>0</v>
      </c>
      <c r="GL244" s="17">
        <v>0</v>
      </c>
      <c r="GM244" s="17">
        <v>0</v>
      </c>
      <c r="GN244" s="17">
        <v>0</v>
      </c>
      <c r="GO244" s="17">
        <v>0</v>
      </c>
      <c r="GP244" s="17">
        <v>0</v>
      </c>
      <c r="GQ244" s="17">
        <v>0</v>
      </c>
      <c r="GR244" s="17">
        <v>0</v>
      </c>
      <c r="GS244" s="17">
        <v>0</v>
      </c>
      <c r="GT244" s="17">
        <v>0</v>
      </c>
      <c r="GU244" s="17">
        <v>0</v>
      </c>
      <c r="GV244" s="17">
        <v>0</v>
      </c>
      <c r="GW244" s="17">
        <v>0</v>
      </c>
      <c r="GX244" s="17">
        <v>0</v>
      </c>
      <c r="GY244" s="17">
        <v>0</v>
      </c>
      <c r="GZ244" s="17">
        <v>0</v>
      </c>
      <c r="HA244" s="17">
        <v>0</v>
      </c>
      <c r="HB244" s="17">
        <v>0</v>
      </c>
      <c r="HC244" s="17">
        <v>0</v>
      </c>
      <c r="HD244" s="17">
        <v>0</v>
      </c>
      <c r="HE244" s="17">
        <v>0</v>
      </c>
      <c r="HF244" s="17">
        <v>0</v>
      </c>
      <c r="HG244" s="17">
        <v>0</v>
      </c>
      <c r="HH244" s="17">
        <v>0</v>
      </c>
      <c r="HI244" s="17">
        <v>0</v>
      </c>
      <c r="HJ244" s="17">
        <v>0</v>
      </c>
      <c r="HK244" s="17">
        <v>0</v>
      </c>
      <c r="HL244" s="17">
        <v>0</v>
      </c>
      <c r="HM244" s="17">
        <v>0</v>
      </c>
      <c r="HN244" s="17">
        <v>0</v>
      </c>
      <c r="HO244" s="17">
        <v>0</v>
      </c>
      <c r="HP244" s="17">
        <v>0</v>
      </c>
      <c r="HQ244" s="17">
        <v>0</v>
      </c>
      <c r="HR244" s="17">
        <v>0</v>
      </c>
      <c r="HS244" s="17">
        <v>0</v>
      </c>
      <c r="HT244" s="17">
        <v>0</v>
      </c>
      <c r="HU244" s="17">
        <v>0</v>
      </c>
      <c r="HV244" s="17">
        <v>0</v>
      </c>
      <c r="HW244" s="17">
        <v>0</v>
      </c>
      <c r="HX244" s="17">
        <v>0</v>
      </c>
      <c r="HY244" s="17">
        <v>0</v>
      </c>
      <c r="HZ244" s="17">
        <v>0</v>
      </c>
      <c r="IA244" s="17">
        <v>0</v>
      </c>
      <c r="IB244" s="17">
        <v>0</v>
      </c>
      <c r="IC244" s="17">
        <v>0</v>
      </c>
      <c r="ID244" s="17">
        <v>0</v>
      </c>
      <c r="IE244" s="17">
        <v>0</v>
      </c>
      <c r="IF244" s="17">
        <v>0</v>
      </c>
      <c r="IG244" s="17">
        <v>0</v>
      </c>
      <c r="IH244" s="17">
        <v>0</v>
      </c>
      <c r="II244" s="17">
        <v>0</v>
      </c>
      <c r="IJ244" s="17">
        <v>0</v>
      </c>
      <c r="IK244" s="17">
        <v>0</v>
      </c>
      <c r="IL244" s="17">
        <v>0</v>
      </c>
      <c r="IM244" s="17">
        <v>0</v>
      </c>
      <c r="IN244" s="17">
        <v>0</v>
      </c>
      <c r="IO244" s="17">
        <v>0</v>
      </c>
      <c r="IP244" s="17">
        <v>0</v>
      </c>
      <c r="IQ244" s="17">
        <v>0</v>
      </c>
      <c r="IR244" s="17">
        <v>0</v>
      </c>
      <c r="IS244" s="17">
        <v>0</v>
      </c>
      <c r="IT244" s="17">
        <v>0</v>
      </c>
      <c r="IU244" s="17">
        <v>0</v>
      </c>
      <c r="IV244" s="17">
        <v>0</v>
      </c>
      <c r="IW244" s="17">
        <v>0</v>
      </c>
      <c r="IX244" s="17">
        <v>0</v>
      </c>
      <c r="IY244" s="17">
        <v>0</v>
      </c>
      <c r="IZ244" s="17">
        <v>0</v>
      </c>
      <c r="JA244" s="17">
        <v>0</v>
      </c>
      <c r="JB244" s="17">
        <v>0</v>
      </c>
      <c r="JC244" s="17">
        <v>0</v>
      </c>
      <c r="JD244" s="17">
        <v>0</v>
      </c>
      <c r="JE244" s="17">
        <v>0</v>
      </c>
      <c r="JF244" s="17">
        <v>0</v>
      </c>
      <c r="JG244" s="17">
        <v>0</v>
      </c>
      <c r="JH244" s="17">
        <v>0</v>
      </c>
      <c r="JI244" s="17">
        <v>0</v>
      </c>
      <c r="JJ244" s="17">
        <v>0</v>
      </c>
      <c r="JK244" s="17">
        <v>0</v>
      </c>
      <c r="JL244" s="17">
        <v>0</v>
      </c>
      <c r="JM244" s="17">
        <v>0</v>
      </c>
      <c r="JN244" s="17">
        <v>0</v>
      </c>
      <c r="JO244" s="17">
        <v>0</v>
      </c>
      <c r="JP244" s="17">
        <v>0</v>
      </c>
      <c r="JQ244" s="17">
        <v>0</v>
      </c>
      <c r="JR244" s="17">
        <v>0</v>
      </c>
      <c r="JS244" s="17">
        <v>0</v>
      </c>
      <c r="JT244" s="17">
        <v>0</v>
      </c>
      <c r="JU244" s="17">
        <v>0</v>
      </c>
      <c r="JV244" s="17">
        <v>0</v>
      </c>
      <c r="JW244" s="17">
        <v>0</v>
      </c>
      <c r="JX244" s="17">
        <v>0</v>
      </c>
      <c r="JY244" s="17">
        <v>0</v>
      </c>
    </row>
    <row r="245" spans="1:285" x14ac:dyDescent="0.15">
      <c r="A245" s="17" t="s">
        <v>770</v>
      </c>
      <c r="B245" s="17" t="s">
        <v>771</v>
      </c>
      <c r="C245" s="17">
        <v>0</v>
      </c>
      <c r="D245" s="17">
        <v>0</v>
      </c>
      <c r="E245" s="17">
        <v>0</v>
      </c>
      <c r="F245" s="17">
        <v>0</v>
      </c>
      <c r="G245" s="17">
        <v>0</v>
      </c>
      <c r="H245" s="17">
        <v>0</v>
      </c>
      <c r="I245" s="17">
        <v>19.38</v>
      </c>
      <c r="J245" s="17">
        <v>19.38</v>
      </c>
      <c r="K245" s="17">
        <v>19.38</v>
      </c>
      <c r="L245" s="17">
        <v>19.38</v>
      </c>
      <c r="M245" s="17">
        <v>19.38</v>
      </c>
      <c r="N245" s="17">
        <v>19.440000000000001</v>
      </c>
      <c r="O245" s="17">
        <v>19.46</v>
      </c>
      <c r="P245" s="17">
        <v>19.399999999999999</v>
      </c>
      <c r="Q245" s="17">
        <v>19.399999999999999</v>
      </c>
      <c r="R245" s="17">
        <v>19.43</v>
      </c>
      <c r="S245" s="17">
        <v>19.43</v>
      </c>
      <c r="T245" s="17">
        <v>19.45</v>
      </c>
      <c r="U245" s="17">
        <v>19.55</v>
      </c>
      <c r="V245" s="17">
        <v>19.579999999999998</v>
      </c>
      <c r="W245" s="17">
        <v>19.55</v>
      </c>
      <c r="X245" s="17">
        <v>19.53</v>
      </c>
      <c r="Y245" s="17">
        <v>19.61</v>
      </c>
      <c r="Z245" s="17">
        <v>19.73</v>
      </c>
      <c r="AA245" s="17">
        <v>19.7</v>
      </c>
      <c r="AB245" s="17">
        <v>0</v>
      </c>
      <c r="AC245" s="17">
        <v>0</v>
      </c>
      <c r="AD245" s="17">
        <v>0</v>
      </c>
      <c r="AE245" s="17">
        <v>0</v>
      </c>
      <c r="AF245" s="17">
        <v>0</v>
      </c>
      <c r="AG245" s="17">
        <v>0</v>
      </c>
      <c r="AH245" s="17">
        <v>0</v>
      </c>
      <c r="AI245" s="17">
        <v>0</v>
      </c>
      <c r="AJ245" s="17">
        <v>0</v>
      </c>
      <c r="AK245" s="17">
        <v>0</v>
      </c>
      <c r="AL245" s="17">
        <v>0</v>
      </c>
      <c r="AM245" s="17">
        <v>0</v>
      </c>
      <c r="AN245" s="17">
        <v>0</v>
      </c>
      <c r="AO245" s="17">
        <v>0</v>
      </c>
      <c r="AP245" s="17">
        <v>0</v>
      </c>
      <c r="AQ245" s="17">
        <v>0</v>
      </c>
      <c r="AR245" s="17">
        <v>0</v>
      </c>
      <c r="AS245" s="17">
        <v>0</v>
      </c>
      <c r="AT245" s="17">
        <v>0</v>
      </c>
      <c r="AU245" s="17">
        <v>0</v>
      </c>
      <c r="AV245" s="17">
        <v>0</v>
      </c>
      <c r="AW245" s="17">
        <v>0</v>
      </c>
      <c r="AX245" s="17">
        <v>0</v>
      </c>
      <c r="AY245" s="17">
        <v>0</v>
      </c>
      <c r="AZ245" s="17">
        <v>0</v>
      </c>
      <c r="BA245" s="17">
        <v>0</v>
      </c>
      <c r="BB245" s="17">
        <v>0</v>
      </c>
      <c r="BC245" s="17">
        <v>0</v>
      </c>
      <c r="BD245" s="17">
        <v>0</v>
      </c>
      <c r="BE245" s="17">
        <v>0</v>
      </c>
      <c r="BF245" s="17">
        <v>0</v>
      </c>
      <c r="BG245" s="17">
        <v>0</v>
      </c>
      <c r="BH245" s="17">
        <v>0</v>
      </c>
      <c r="BI245" s="17">
        <v>0</v>
      </c>
      <c r="BJ245" s="17">
        <v>0</v>
      </c>
      <c r="BK245" s="17">
        <v>0</v>
      </c>
      <c r="BL245" s="17">
        <v>0</v>
      </c>
      <c r="BM245" s="17">
        <v>0</v>
      </c>
      <c r="BN245" s="17">
        <v>0</v>
      </c>
      <c r="BO245" s="17">
        <v>0</v>
      </c>
      <c r="BP245" s="17">
        <v>0</v>
      </c>
      <c r="BQ245" s="17">
        <v>0</v>
      </c>
      <c r="BR245" s="17">
        <v>0</v>
      </c>
      <c r="BS245" s="17">
        <v>0</v>
      </c>
      <c r="BT245" s="17">
        <v>0</v>
      </c>
      <c r="BU245" s="17">
        <v>0</v>
      </c>
      <c r="BV245" s="17">
        <v>0</v>
      </c>
      <c r="BW245" s="17">
        <v>0</v>
      </c>
      <c r="BX245" s="17">
        <v>0</v>
      </c>
      <c r="BY245" s="17">
        <v>0</v>
      </c>
      <c r="BZ245" s="17">
        <v>0</v>
      </c>
      <c r="CA245" s="17">
        <v>0</v>
      </c>
      <c r="CB245" s="17">
        <v>0</v>
      </c>
      <c r="CC245" s="17">
        <v>0</v>
      </c>
      <c r="CD245" s="17">
        <v>0</v>
      </c>
      <c r="CE245" s="17">
        <v>0</v>
      </c>
      <c r="CF245" s="17">
        <v>0</v>
      </c>
      <c r="CG245" s="17">
        <v>0</v>
      </c>
      <c r="CH245" s="17">
        <v>0</v>
      </c>
      <c r="CI245" s="17">
        <v>0</v>
      </c>
      <c r="CJ245" s="17">
        <v>0</v>
      </c>
      <c r="CK245" s="17">
        <v>0</v>
      </c>
      <c r="CL245" s="17">
        <v>0</v>
      </c>
      <c r="CM245" s="17">
        <v>0</v>
      </c>
      <c r="CN245" s="17">
        <v>0</v>
      </c>
      <c r="CO245" s="17">
        <v>0</v>
      </c>
      <c r="CP245" s="17">
        <v>0</v>
      </c>
      <c r="CQ245" s="17">
        <v>0</v>
      </c>
      <c r="CR245" s="17">
        <v>0</v>
      </c>
      <c r="CS245" s="17">
        <v>0</v>
      </c>
      <c r="CT245" s="17">
        <v>0</v>
      </c>
      <c r="CU245" s="17">
        <v>0</v>
      </c>
      <c r="CV245" s="17">
        <v>0</v>
      </c>
      <c r="CW245" s="17">
        <v>0</v>
      </c>
      <c r="CX245" s="17">
        <v>0</v>
      </c>
      <c r="CY245" s="17">
        <v>0</v>
      </c>
      <c r="CZ245" s="17">
        <v>0</v>
      </c>
      <c r="DA245" s="17">
        <v>0</v>
      </c>
      <c r="DB245" s="17">
        <v>0</v>
      </c>
      <c r="DC245" s="17">
        <v>0</v>
      </c>
      <c r="DD245" s="17">
        <v>0</v>
      </c>
      <c r="DE245" s="17">
        <v>0</v>
      </c>
      <c r="DF245" s="17">
        <v>0</v>
      </c>
      <c r="DG245" s="17">
        <v>0</v>
      </c>
      <c r="DH245" s="17">
        <v>0</v>
      </c>
      <c r="DI245" s="17">
        <v>0</v>
      </c>
      <c r="DJ245" s="17">
        <v>0</v>
      </c>
      <c r="DK245" s="17">
        <v>0</v>
      </c>
      <c r="DL245" s="17">
        <v>0</v>
      </c>
      <c r="DM245" s="17">
        <v>0</v>
      </c>
      <c r="DN245" s="17">
        <v>0</v>
      </c>
      <c r="DO245" s="17">
        <v>0</v>
      </c>
      <c r="DP245" s="17">
        <v>0</v>
      </c>
      <c r="DQ245" s="17">
        <v>0</v>
      </c>
      <c r="DR245" s="17">
        <v>0</v>
      </c>
      <c r="DS245" s="17">
        <v>0</v>
      </c>
      <c r="DT245" s="17">
        <v>0</v>
      </c>
      <c r="DU245" s="17">
        <v>0</v>
      </c>
      <c r="DV245" s="17">
        <v>0</v>
      </c>
      <c r="DW245" s="17">
        <v>0</v>
      </c>
      <c r="DX245" s="17">
        <v>0</v>
      </c>
      <c r="DY245" s="17">
        <v>0</v>
      </c>
      <c r="DZ245" s="17">
        <v>0</v>
      </c>
      <c r="EA245" s="17">
        <v>0</v>
      </c>
      <c r="EB245" s="17">
        <v>0</v>
      </c>
      <c r="EC245" s="17">
        <v>0</v>
      </c>
      <c r="ED245" s="17">
        <v>0</v>
      </c>
      <c r="EE245" s="17">
        <v>0</v>
      </c>
      <c r="EF245" s="17">
        <v>0</v>
      </c>
      <c r="EG245" s="17">
        <v>0</v>
      </c>
      <c r="EH245" s="17">
        <v>0</v>
      </c>
      <c r="EI245" s="17">
        <v>0</v>
      </c>
      <c r="EJ245" s="17">
        <v>0</v>
      </c>
      <c r="EK245" s="17">
        <v>0</v>
      </c>
      <c r="EL245" s="17">
        <v>0</v>
      </c>
      <c r="EM245" s="17">
        <v>0</v>
      </c>
      <c r="EN245" s="17">
        <v>0</v>
      </c>
      <c r="EO245" s="17">
        <v>0</v>
      </c>
      <c r="EP245" s="17">
        <v>0</v>
      </c>
      <c r="EQ245" s="17">
        <v>0</v>
      </c>
      <c r="ER245" s="17">
        <v>0</v>
      </c>
      <c r="ES245" s="17">
        <v>0</v>
      </c>
      <c r="ET245" s="17">
        <v>0</v>
      </c>
      <c r="EU245" s="17">
        <v>0</v>
      </c>
      <c r="EV245" s="17">
        <v>0</v>
      </c>
      <c r="EW245" s="17">
        <v>0</v>
      </c>
      <c r="EX245" s="17">
        <v>0</v>
      </c>
      <c r="EY245" s="17">
        <v>0</v>
      </c>
      <c r="EZ245" s="17">
        <v>0</v>
      </c>
      <c r="FA245" s="17">
        <v>0</v>
      </c>
      <c r="FB245" s="17">
        <v>0</v>
      </c>
      <c r="FC245" s="17">
        <v>0</v>
      </c>
      <c r="FD245" s="17">
        <v>0</v>
      </c>
      <c r="FE245" s="17">
        <v>0</v>
      </c>
      <c r="FF245" s="17">
        <v>0</v>
      </c>
      <c r="FG245" s="17">
        <v>0</v>
      </c>
      <c r="FH245" s="17">
        <v>0</v>
      </c>
      <c r="FI245" s="17">
        <v>0</v>
      </c>
      <c r="FJ245" s="17">
        <v>0</v>
      </c>
      <c r="FK245" s="17">
        <v>0</v>
      </c>
      <c r="FL245" s="17">
        <v>0</v>
      </c>
      <c r="FM245" s="17">
        <v>0</v>
      </c>
      <c r="FN245" s="17">
        <v>0</v>
      </c>
      <c r="FO245" s="17">
        <v>0</v>
      </c>
      <c r="FP245" s="17">
        <v>0</v>
      </c>
      <c r="FQ245" s="17">
        <v>0</v>
      </c>
      <c r="FR245" s="17">
        <v>0</v>
      </c>
      <c r="FS245" s="17">
        <v>0</v>
      </c>
      <c r="FT245" s="17">
        <v>0</v>
      </c>
      <c r="FU245" s="17">
        <v>0</v>
      </c>
      <c r="FV245" s="17">
        <v>0</v>
      </c>
      <c r="FW245" s="17">
        <v>0</v>
      </c>
      <c r="FX245" s="17">
        <v>0</v>
      </c>
      <c r="FY245" s="17">
        <v>0</v>
      </c>
      <c r="FZ245" s="17">
        <v>0</v>
      </c>
      <c r="GA245" s="17">
        <v>0</v>
      </c>
      <c r="GB245" s="17">
        <v>0</v>
      </c>
      <c r="GC245" s="17">
        <v>0</v>
      </c>
      <c r="GD245" s="17">
        <v>0</v>
      </c>
      <c r="GE245" s="17">
        <v>0</v>
      </c>
      <c r="GF245" s="17">
        <v>0</v>
      </c>
      <c r="GG245" s="17">
        <v>0</v>
      </c>
      <c r="GH245" s="17">
        <v>0</v>
      </c>
      <c r="GI245" s="17">
        <v>0</v>
      </c>
      <c r="GJ245" s="17">
        <v>0</v>
      </c>
      <c r="GK245" s="17">
        <v>0</v>
      </c>
      <c r="GL245" s="17">
        <v>0</v>
      </c>
      <c r="GM245" s="17">
        <v>0</v>
      </c>
      <c r="GN245" s="17">
        <v>0</v>
      </c>
      <c r="GO245" s="17">
        <v>0</v>
      </c>
      <c r="GP245" s="17">
        <v>0</v>
      </c>
      <c r="GQ245" s="17">
        <v>0</v>
      </c>
      <c r="GR245" s="17">
        <v>0</v>
      </c>
      <c r="GS245" s="17">
        <v>0</v>
      </c>
      <c r="GT245" s="17">
        <v>0</v>
      </c>
      <c r="GU245" s="17">
        <v>0</v>
      </c>
      <c r="GV245" s="17">
        <v>0</v>
      </c>
      <c r="GW245" s="17">
        <v>0</v>
      </c>
      <c r="GX245" s="17">
        <v>0</v>
      </c>
      <c r="GY245" s="17">
        <v>0</v>
      </c>
      <c r="GZ245" s="17">
        <v>0</v>
      </c>
      <c r="HA245" s="17">
        <v>0</v>
      </c>
      <c r="HB245" s="17">
        <v>0</v>
      </c>
      <c r="HC245" s="17">
        <v>0</v>
      </c>
      <c r="HD245" s="17">
        <v>0</v>
      </c>
      <c r="HE245" s="17">
        <v>0</v>
      </c>
      <c r="HF245" s="17">
        <v>0</v>
      </c>
      <c r="HG245" s="17">
        <v>0</v>
      </c>
      <c r="HH245" s="17">
        <v>0</v>
      </c>
      <c r="HI245" s="17">
        <v>0</v>
      </c>
      <c r="HJ245" s="17">
        <v>0</v>
      </c>
      <c r="HK245" s="17">
        <v>0</v>
      </c>
      <c r="HL245" s="17">
        <v>0</v>
      </c>
      <c r="HM245" s="17">
        <v>0</v>
      </c>
      <c r="HN245" s="17">
        <v>0</v>
      </c>
      <c r="HO245" s="17">
        <v>0</v>
      </c>
      <c r="HP245" s="17">
        <v>0</v>
      </c>
      <c r="HQ245" s="17">
        <v>0</v>
      </c>
      <c r="HR245" s="17">
        <v>0</v>
      </c>
      <c r="HS245" s="17">
        <v>0</v>
      </c>
      <c r="HT245" s="17">
        <v>0</v>
      </c>
      <c r="HU245" s="17">
        <v>0</v>
      </c>
      <c r="HV245" s="17">
        <v>0</v>
      </c>
      <c r="HW245" s="17">
        <v>0</v>
      </c>
      <c r="HX245" s="17">
        <v>0</v>
      </c>
      <c r="HY245" s="17">
        <v>0</v>
      </c>
      <c r="HZ245" s="17">
        <v>0</v>
      </c>
      <c r="IA245" s="17">
        <v>0</v>
      </c>
      <c r="IB245" s="17">
        <v>0</v>
      </c>
      <c r="IC245" s="17">
        <v>0</v>
      </c>
      <c r="ID245" s="17">
        <v>0</v>
      </c>
      <c r="IE245" s="17">
        <v>0</v>
      </c>
      <c r="IF245" s="17">
        <v>0</v>
      </c>
      <c r="IG245" s="17">
        <v>0</v>
      </c>
      <c r="IH245" s="17">
        <v>0</v>
      </c>
      <c r="II245" s="17">
        <v>0</v>
      </c>
      <c r="IJ245" s="17">
        <v>0</v>
      </c>
      <c r="IK245" s="17">
        <v>0</v>
      </c>
      <c r="IL245" s="17">
        <v>0</v>
      </c>
      <c r="IM245" s="17">
        <v>0</v>
      </c>
      <c r="IN245" s="17">
        <v>0</v>
      </c>
      <c r="IO245" s="17">
        <v>0</v>
      </c>
      <c r="IP245" s="17">
        <v>0</v>
      </c>
      <c r="IQ245" s="17">
        <v>0</v>
      </c>
      <c r="IR245" s="17">
        <v>0</v>
      </c>
      <c r="IS245" s="17">
        <v>0</v>
      </c>
      <c r="IT245" s="17">
        <v>0</v>
      </c>
      <c r="IU245" s="17">
        <v>0</v>
      </c>
      <c r="IV245" s="17">
        <v>0</v>
      </c>
      <c r="IW245" s="17">
        <v>0</v>
      </c>
      <c r="IX245" s="17">
        <v>0</v>
      </c>
      <c r="IY245" s="17">
        <v>0</v>
      </c>
      <c r="IZ245" s="17">
        <v>0</v>
      </c>
      <c r="JA245" s="17">
        <v>0</v>
      </c>
      <c r="JB245" s="17">
        <v>0</v>
      </c>
      <c r="JC245" s="17">
        <v>0</v>
      </c>
      <c r="JD245" s="17">
        <v>0</v>
      </c>
      <c r="JE245" s="17">
        <v>0</v>
      </c>
      <c r="JF245" s="17">
        <v>0</v>
      </c>
      <c r="JG245" s="17">
        <v>0</v>
      </c>
      <c r="JH245" s="17">
        <v>0</v>
      </c>
      <c r="JI245" s="17">
        <v>0</v>
      </c>
      <c r="JJ245" s="17">
        <v>0</v>
      </c>
      <c r="JK245" s="17">
        <v>0</v>
      </c>
      <c r="JL245" s="17">
        <v>0</v>
      </c>
      <c r="JM245" s="17">
        <v>0</v>
      </c>
      <c r="JN245" s="17">
        <v>0</v>
      </c>
      <c r="JO245" s="17">
        <v>0</v>
      </c>
      <c r="JP245" s="17">
        <v>0</v>
      </c>
      <c r="JQ245" s="17">
        <v>0</v>
      </c>
      <c r="JR245" s="17">
        <v>0</v>
      </c>
      <c r="JS245" s="17">
        <v>0</v>
      </c>
      <c r="JT245" s="17">
        <v>0</v>
      </c>
      <c r="JU245" s="17">
        <v>0</v>
      </c>
      <c r="JV245" s="17">
        <v>0</v>
      </c>
      <c r="JW245" s="17">
        <v>0</v>
      </c>
      <c r="JX245" s="17">
        <v>0</v>
      </c>
      <c r="JY245" s="17">
        <v>0</v>
      </c>
    </row>
    <row r="246" spans="1:285" x14ac:dyDescent="0.15">
      <c r="A246" s="17" t="s">
        <v>443</v>
      </c>
      <c r="B246" s="17" t="s">
        <v>444</v>
      </c>
      <c r="C246" s="17">
        <v>0</v>
      </c>
      <c r="D246" s="17">
        <v>0</v>
      </c>
      <c r="E246" s="17">
        <v>0</v>
      </c>
      <c r="F246" s="17">
        <v>0</v>
      </c>
      <c r="G246" s="17">
        <v>0</v>
      </c>
      <c r="H246" s="17">
        <v>0</v>
      </c>
      <c r="I246" s="17">
        <v>6.3</v>
      </c>
      <c r="J246" s="17">
        <v>6.3</v>
      </c>
      <c r="K246" s="17">
        <v>6.3</v>
      </c>
      <c r="L246" s="17">
        <v>6.3</v>
      </c>
      <c r="M246" s="17">
        <v>6.3</v>
      </c>
      <c r="N246" s="17">
        <v>6.38</v>
      </c>
      <c r="O246" s="17">
        <v>6.43</v>
      </c>
      <c r="P246" s="17">
        <v>6.51</v>
      </c>
      <c r="Q246" s="17">
        <v>6.48</v>
      </c>
      <c r="R246" s="17">
        <v>6.5</v>
      </c>
      <c r="S246" s="17">
        <v>6.42</v>
      </c>
      <c r="T246" s="17">
        <v>6.41</v>
      </c>
      <c r="U246" s="17">
        <v>6.46</v>
      </c>
      <c r="V246" s="17">
        <v>6.46</v>
      </c>
      <c r="W246" s="17">
        <v>6.39</v>
      </c>
      <c r="X246" s="17">
        <v>6.42</v>
      </c>
      <c r="Y246" s="17">
        <v>6.43</v>
      </c>
      <c r="Z246" s="17">
        <v>6.42</v>
      </c>
      <c r="AA246" s="17">
        <v>6.4</v>
      </c>
      <c r="AB246" s="17">
        <v>0</v>
      </c>
      <c r="AC246" s="17">
        <v>0</v>
      </c>
      <c r="AD246" s="17">
        <v>0</v>
      </c>
      <c r="AE246" s="17">
        <v>0</v>
      </c>
      <c r="AF246" s="17">
        <v>0</v>
      </c>
      <c r="AG246" s="17">
        <v>0</v>
      </c>
      <c r="AH246" s="17">
        <v>0</v>
      </c>
      <c r="AI246" s="17">
        <v>0</v>
      </c>
      <c r="AJ246" s="17">
        <v>0</v>
      </c>
      <c r="AK246" s="17">
        <v>0</v>
      </c>
      <c r="AL246" s="17">
        <v>0</v>
      </c>
      <c r="AM246" s="17">
        <v>0</v>
      </c>
      <c r="AN246" s="17">
        <v>0</v>
      </c>
      <c r="AO246" s="17">
        <v>0</v>
      </c>
      <c r="AP246" s="17">
        <v>0</v>
      </c>
      <c r="AQ246" s="17">
        <v>0</v>
      </c>
      <c r="AR246" s="17">
        <v>0</v>
      </c>
      <c r="AS246" s="17">
        <v>0</v>
      </c>
      <c r="AT246" s="17">
        <v>0</v>
      </c>
      <c r="AU246" s="17">
        <v>0</v>
      </c>
      <c r="AV246" s="17">
        <v>0</v>
      </c>
      <c r="AW246" s="17">
        <v>0</v>
      </c>
      <c r="AX246" s="17">
        <v>0</v>
      </c>
      <c r="AY246" s="17">
        <v>0</v>
      </c>
      <c r="AZ246" s="17">
        <v>0</v>
      </c>
      <c r="BA246" s="17">
        <v>0</v>
      </c>
      <c r="BB246" s="17">
        <v>0</v>
      </c>
      <c r="BC246" s="17">
        <v>0</v>
      </c>
      <c r="BD246" s="17">
        <v>0</v>
      </c>
      <c r="BE246" s="17">
        <v>0</v>
      </c>
      <c r="BF246" s="17">
        <v>0</v>
      </c>
      <c r="BG246" s="17">
        <v>0</v>
      </c>
      <c r="BH246" s="17">
        <v>0</v>
      </c>
      <c r="BI246" s="17">
        <v>0</v>
      </c>
      <c r="BJ246" s="17">
        <v>0</v>
      </c>
      <c r="BK246" s="17">
        <v>0</v>
      </c>
      <c r="BL246" s="17">
        <v>0</v>
      </c>
      <c r="BM246" s="17">
        <v>0</v>
      </c>
      <c r="BN246" s="17">
        <v>0</v>
      </c>
      <c r="BO246" s="17">
        <v>0</v>
      </c>
      <c r="BP246" s="17">
        <v>0</v>
      </c>
      <c r="BQ246" s="17">
        <v>0</v>
      </c>
      <c r="BR246" s="17">
        <v>0</v>
      </c>
      <c r="BS246" s="17">
        <v>0</v>
      </c>
      <c r="BT246" s="17">
        <v>0</v>
      </c>
      <c r="BU246" s="17">
        <v>0</v>
      </c>
      <c r="BV246" s="17">
        <v>0</v>
      </c>
      <c r="BW246" s="17">
        <v>0</v>
      </c>
      <c r="BX246" s="17">
        <v>0</v>
      </c>
      <c r="BY246" s="17">
        <v>0</v>
      </c>
      <c r="BZ246" s="17">
        <v>0</v>
      </c>
      <c r="CA246" s="17">
        <v>0</v>
      </c>
      <c r="CB246" s="17">
        <v>0</v>
      </c>
      <c r="CC246" s="17">
        <v>0</v>
      </c>
      <c r="CD246" s="17">
        <v>0</v>
      </c>
      <c r="CE246" s="17">
        <v>0</v>
      </c>
      <c r="CF246" s="17">
        <v>0</v>
      </c>
      <c r="CG246" s="17">
        <v>0</v>
      </c>
      <c r="CH246" s="17">
        <v>0</v>
      </c>
      <c r="CI246" s="17">
        <v>0</v>
      </c>
      <c r="CJ246" s="17">
        <v>0</v>
      </c>
      <c r="CK246" s="17">
        <v>0</v>
      </c>
      <c r="CL246" s="17">
        <v>0</v>
      </c>
      <c r="CM246" s="17">
        <v>0</v>
      </c>
      <c r="CN246" s="17">
        <v>0</v>
      </c>
      <c r="CO246" s="17">
        <v>0</v>
      </c>
      <c r="CP246" s="17">
        <v>0</v>
      </c>
      <c r="CQ246" s="17">
        <v>0</v>
      </c>
      <c r="CR246" s="17">
        <v>0</v>
      </c>
      <c r="CS246" s="17">
        <v>0</v>
      </c>
      <c r="CT246" s="17">
        <v>0</v>
      </c>
      <c r="CU246" s="17">
        <v>0</v>
      </c>
      <c r="CV246" s="17">
        <v>0</v>
      </c>
      <c r="CW246" s="17">
        <v>0</v>
      </c>
      <c r="CX246" s="17">
        <v>0</v>
      </c>
      <c r="CY246" s="17">
        <v>0</v>
      </c>
      <c r="CZ246" s="17">
        <v>0</v>
      </c>
      <c r="DA246" s="17">
        <v>0</v>
      </c>
      <c r="DB246" s="17">
        <v>0</v>
      </c>
      <c r="DC246" s="17">
        <v>0</v>
      </c>
      <c r="DD246" s="17">
        <v>0</v>
      </c>
      <c r="DE246" s="17">
        <v>0</v>
      </c>
      <c r="DF246" s="17">
        <v>0</v>
      </c>
      <c r="DG246" s="17">
        <v>0</v>
      </c>
      <c r="DH246" s="17">
        <v>0</v>
      </c>
      <c r="DI246" s="17">
        <v>0</v>
      </c>
      <c r="DJ246" s="17">
        <v>0</v>
      </c>
      <c r="DK246" s="17">
        <v>0</v>
      </c>
      <c r="DL246" s="17">
        <v>0</v>
      </c>
      <c r="DM246" s="17">
        <v>0</v>
      </c>
      <c r="DN246" s="17">
        <v>0</v>
      </c>
      <c r="DO246" s="17">
        <v>0</v>
      </c>
      <c r="DP246" s="17">
        <v>0</v>
      </c>
      <c r="DQ246" s="17">
        <v>0</v>
      </c>
      <c r="DR246" s="17">
        <v>0</v>
      </c>
      <c r="DS246" s="17">
        <v>0</v>
      </c>
      <c r="DT246" s="17">
        <v>0</v>
      </c>
      <c r="DU246" s="17">
        <v>0</v>
      </c>
      <c r="DV246" s="17">
        <v>0</v>
      </c>
      <c r="DW246" s="17">
        <v>0</v>
      </c>
      <c r="DX246" s="17">
        <v>0</v>
      </c>
      <c r="DY246" s="17">
        <v>0</v>
      </c>
      <c r="DZ246" s="17">
        <v>0</v>
      </c>
      <c r="EA246" s="17">
        <v>0</v>
      </c>
      <c r="EB246" s="17">
        <v>0</v>
      </c>
      <c r="EC246" s="17">
        <v>0</v>
      </c>
      <c r="ED246" s="17">
        <v>0</v>
      </c>
      <c r="EE246" s="17">
        <v>0</v>
      </c>
      <c r="EF246" s="17">
        <v>0</v>
      </c>
      <c r="EG246" s="17">
        <v>0</v>
      </c>
      <c r="EH246" s="17">
        <v>0</v>
      </c>
      <c r="EI246" s="17">
        <v>0</v>
      </c>
      <c r="EJ246" s="17">
        <v>0</v>
      </c>
      <c r="EK246" s="17">
        <v>0</v>
      </c>
      <c r="EL246" s="17">
        <v>0</v>
      </c>
      <c r="EM246" s="17">
        <v>0</v>
      </c>
      <c r="EN246" s="17">
        <v>0</v>
      </c>
      <c r="EO246" s="17">
        <v>0</v>
      </c>
      <c r="EP246" s="17">
        <v>0</v>
      </c>
      <c r="EQ246" s="17">
        <v>0</v>
      </c>
      <c r="ER246" s="17">
        <v>0</v>
      </c>
      <c r="ES246" s="17">
        <v>0</v>
      </c>
      <c r="ET246" s="17">
        <v>0</v>
      </c>
      <c r="EU246" s="17">
        <v>0</v>
      </c>
      <c r="EV246" s="17">
        <v>0</v>
      </c>
      <c r="EW246" s="17">
        <v>0</v>
      </c>
      <c r="EX246" s="17">
        <v>0</v>
      </c>
      <c r="EY246" s="17">
        <v>0</v>
      </c>
      <c r="EZ246" s="17">
        <v>0</v>
      </c>
      <c r="FA246" s="17">
        <v>0</v>
      </c>
      <c r="FB246" s="17">
        <v>0</v>
      </c>
      <c r="FC246" s="17">
        <v>0</v>
      </c>
      <c r="FD246" s="17">
        <v>0</v>
      </c>
      <c r="FE246" s="17">
        <v>0</v>
      </c>
      <c r="FF246" s="17">
        <v>0</v>
      </c>
      <c r="FG246" s="17">
        <v>0</v>
      </c>
      <c r="FH246" s="17">
        <v>0</v>
      </c>
      <c r="FI246" s="17">
        <v>0</v>
      </c>
      <c r="FJ246" s="17">
        <v>0</v>
      </c>
      <c r="FK246" s="17">
        <v>0</v>
      </c>
      <c r="FL246" s="17">
        <v>0</v>
      </c>
      <c r="FM246" s="17">
        <v>0</v>
      </c>
      <c r="FN246" s="17">
        <v>0</v>
      </c>
      <c r="FO246" s="17">
        <v>0</v>
      </c>
      <c r="FP246" s="17">
        <v>0</v>
      </c>
      <c r="FQ246" s="17">
        <v>0</v>
      </c>
      <c r="FR246" s="17">
        <v>0</v>
      </c>
      <c r="FS246" s="17">
        <v>0</v>
      </c>
      <c r="FT246" s="17">
        <v>0</v>
      </c>
      <c r="FU246" s="17">
        <v>0</v>
      </c>
      <c r="FV246" s="17">
        <v>0</v>
      </c>
      <c r="FW246" s="17">
        <v>0</v>
      </c>
      <c r="FX246" s="17">
        <v>0</v>
      </c>
      <c r="FY246" s="17">
        <v>0</v>
      </c>
      <c r="FZ246" s="17">
        <v>0</v>
      </c>
      <c r="GA246" s="17">
        <v>0</v>
      </c>
      <c r="GB246" s="17">
        <v>0</v>
      </c>
      <c r="GC246" s="17">
        <v>0</v>
      </c>
      <c r="GD246" s="17">
        <v>0</v>
      </c>
      <c r="GE246" s="17">
        <v>0</v>
      </c>
      <c r="GF246" s="17">
        <v>0</v>
      </c>
      <c r="GG246" s="17">
        <v>0</v>
      </c>
      <c r="GH246" s="17">
        <v>0</v>
      </c>
      <c r="GI246" s="17">
        <v>0</v>
      </c>
      <c r="GJ246" s="17">
        <v>0</v>
      </c>
      <c r="GK246" s="17">
        <v>0</v>
      </c>
      <c r="GL246" s="17">
        <v>0</v>
      </c>
      <c r="GM246" s="17">
        <v>0</v>
      </c>
      <c r="GN246" s="17">
        <v>0</v>
      </c>
      <c r="GO246" s="17">
        <v>0</v>
      </c>
      <c r="GP246" s="17">
        <v>0</v>
      </c>
      <c r="GQ246" s="17">
        <v>0</v>
      </c>
      <c r="GR246" s="17">
        <v>0</v>
      </c>
      <c r="GS246" s="17">
        <v>0</v>
      </c>
      <c r="GT246" s="17">
        <v>0</v>
      </c>
      <c r="GU246" s="17">
        <v>0</v>
      </c>
      <c r="GV246" s="17">
        <v>0</v>
      </c>
      <c r="GW246" s="17">
        <v>0</v>
      </c>
      <c r="GX246" s="17">
        <v>0</v>
      </c>
      <c r="GY246" s="17">
        <v>0</v>
      </c>
      <c r="GZ246" s="17">
        <v>0</v>
      </c>
      <c r="HA246" s="17">
        <v>0</v>
      </c>
      <c r="HB246" s="17">
        <v>0</v>
      </c>
      <c r="HC246" s="17">
        <v>0</v>
      </c>
      <c r="HD246" s="17">
        <v>0</v>
      </c>
      <c r="HE246" s="17">
        <v>0</v>
      </c>
      <c r="HF246" s="17">
        <v>0</v>
      </c>
      <c r="HG246" s="17">
        <v>0</v>
      </c>
      <c r="HH246" s="17">
        <v>0</v>
      </c>
      <c r="HI246" s="17">
        <v>0</v>
      </c>
      <c r="HJ246" s="17">
        <v>0</v>
      </c>
      <c r="HK246" s="17">
        <v>0</v>
      </c>
      <c r="HL246" s="17">
        <v>0</v>
      </c>
      <c r="HM246" s="17">
        <v>0</v>
      </c>
      <c r="HN246" s="17">
        <v>0</v>
      </c>
      <c r="HO246" s="17">
        <v>0</v>
      </c>
      <c r="HP246" s="17">
        <v>0</v>
      </c>
      <c r="HQ246" s="17">
        <v>0</v>
      </c>
      <c r="HR246" s="17">
        <v>0</v>
      </c>
      <c r="HS246" s="17">
        <v>0</v>
      </c>
      <c r="HT246" s="17">
        <v>0</v>
      </c>
      <c r="HU246" s="17">
        <v>0</v>
      </c>
      <c r="HV246" s="17">
        <v>0</v>
      </c>
      <c r="HW246" s="17">
        <v>0</v>
      </c>
      <c r="HX246" s="17">
        <v>0</v>
      </c>
      <c r="HY246" s="17">
        <v>0</v>
      </c>
      <c r="HZ246" s="17">
        <v>0</v>
      </c>
      <c r="IA246" s="17">
        <v>0</v>
      </c>
      <c r="IB246" s="17">
        <v>0</v>
      </c>
      <c r="IC246" s="17">
        <v>0</v>
      </c>
      <c r="ID246" s="17">
        <v>0</v>
      </c>
      <c r="IE246" s="17">
        <v>0</v>
      </c>
      <c r="IF246" s="17">
        <v>0</v>
      </c>
      <c r="IG246" s="17">
        <v>0</v>
      </c>
      <c r="IH246" s="17">
        <v>0</v>
      </c>
      <c r="II246" s="17">
        <v>0</v>
      </c>
      <c r="IJ246" s="17">
        <v>0</v>
      </c>
      <c r="IK246" s="17">
        <v>0</v>
      </c>
      <c r="IL246" s="17">
        <v>0</v>
      </c>
      <c r="IM246" s="17">
        <v>0</v>
      </c>
      <c r="IN246" s="17">
        <v>0</v>
      </c>
      <c r="IO246" s="17">
        <v>0</v>
      </c>
      <c r="IP246" s="17">
        <v>0</v>
      </c>
      <c r="IQ246" s="17">
        <v>0</v>
      </c>
      <c r="IR246" s="17">
        <v>0</v>
      </c>
      <c r="IS246" s="17">
        <v>0</v>
      </c>
      <c r="IT246" s="17">
        <v>0</v>
      </c>
      <c r="IU246" s="17">
        <v>0</v>
      </c>
      <c r="IV246" s="17">
        <v>0</v>
      </c>
      <c r="IW246" s="17">
        <v>0</v>
      </c>
      <c r="IX246" s="17">
        <v>0</v>
      </c>
      <c r="IY246" s="17">
        <v>0</v>
      </c>
      <c r="IZ246" s="17">
        <v>0</v>
      </c>
      <c r="JA246" s="17">
        <v>0</v>
      </c>
      <c r="JB246" s="17">
        <v>0</v>
      </c>
      <c r="JC246" s="17">
        <v>0</v>
      </c>
      <c r="JD246" s="17">
        <v>0</v>
      </c>
      <c r="JE246" s="17">
        <v>0</v>
      </c>
      <c r="JF246" s="17">
        <v>0</v>
      </c>
      <c r="JG246" s="17">
        <v>0</v>
      </c>
      <c r="JH246" s="17">
        <v>0</v>
      </c>
      <c r="JI246" s="17">
        <v>0</v>
      </c>
      <c r="JJ246" s="17">
        <v>0</v>
      </c>
      <c r="JK246" s="17">
        <v>0</v>
      </c>
      <c r="JL246" s="17">
        <v>0</v>
      </c>
      <c r="JM246" s="17">
        <v>0</v>
      </c>
      <c r="JN246" s="17">
        <v>0</v>
      </c>
      <c r="JO246" s="17">
        <v>0</v>
      </c>
      <c r="JP246" s="17">
        <v>0</v>
      </c>
      <c r="JQ246" s="17">
        <v>0</v>
      </c>
      <c r="JR246" s="17">
        <v>0</v>
      </c>
      <c r="JS246" s="17">
        <v>0</v>
      </c>
      <c r="JT246" s="17">
        <v>0</v>
      </c>
      <c r="JU246" s="17">
        <v>0</v>
      </c>
      <c r="JV246" s="17">
        <v>0</v>
      </c>
      <c r="JW246" s="17">
        <v>0</v>
      </c>
      <c r="JX246" s="17">
        <v>0</v>
      </c>
      <c r="JY246" s="17">
        <v>0</v>
      </c>
    </row>
    <row r="247" spans="1:285" x14ac:dyDescent="0.15">
      <c r="A247" s="17" t="s">
        <v>102</v>
      </c>
      <c r="B247" s="17" t="s">
        <v>103</v>
      </c>
      <c r="C247" s="17">
        <v>0</v>
      </c>
      <c r="D247" s="17">
        <v>62.52</v>
      </c>
      <c r="E247" s="17">
        <v>62.52</v>
      </c>
      <c r="F247" s="17">
        <v>62.52</v>
      </c>
      <c r="G247" s="17">
        <v>62.52</v>
      </c>
      <c r="H247" s="17">
        <v>62.52</v>
      </c>
      <c r="I247" s="17">
        <v>62.55</v>
      </c>
      <c r="J247" s="17">
        <v>62.55</v>
      </c>
      <c r="K247" s="17">
        <v>62.55</v>
      </c>
      <c r="L247" s="17">
        <v>62.55</v>
      </c>
      <c r="M247" s="17">
        <v>62.55</v>
      </c>
      <c r="N247" s="17">
        <v>62.97</v>
      </c>
      <c r="O247" s="17">
        <v>62.75</v>
      </c>
      <c r="P247" s="17">
        <v>62.58</v>
      </c>
      <c r="Q247" s="17">
        <v>62.74</v>
      </c>
      <c r="R247" s="17">
        <v>62.83</v>
      </c>
      <c r="S247" s="17">
        <v>62.81</v>
      </c>
      <c r="T247" s="17">
        <v>62.94</v>
      </c>
      <c r="U247" s="17">
        <v>63.26</v>
      </c>
      <c r="V247" s="17">
        <v>63.57</v>
      </c>
      <c r="W247" s="17">
        <v>63.87</v>
      </c>
      <c r="X247" s="17">
        <v>63.73</v>
      </c>
      <c r="Y247" s="17">
        <v>63.73</v>
      </c>
      <c r="Z247" s="17">
        <v>63.5</v>
      </c>
      <c r="AA247" s="17">
        <v>63.57</v>
      </c>
      <c r="AB247" s="17">
        <v>0</v>
      </c>
      <c r="AC247" s="17">
        <v>0</v>
      </c>
      <c r="AD247" s="17">
        <v>0</v>
      </c>
      <c r="AE247" s="17">
        <v>0</v>
      </c>
      <c r="AF247" s="17">
        <v>0</v>
      </c>
      <c r="AG247" s="17">
        <v>0</v>
      </c>
      <c r="AH247" s="17">
        <v>0</v>
      </c>
      <c r="AI247" s="17">
        <v>0</v>
      </c>
      <c r="AJ247" s="17">
        <v>0</v>
      </c>
      <c r="AK247" s="17">
        <v>0</v>
      </c>
      <c r="AL247" s="17">
        <v>0</v>
      </c>
      <c r="AM247" s="17">
        <v>0</v>
      </c>
      <c r="AN247" s="17">
        <v>0</v>
      </c>
      <c r="AO247" s="17">
        <v>0</v>
      </c>
      <c r="AP247" s="17">
        <v>0</v>
      </c>
      <c r="AQ247" s="17">
        <v>0</v>
      </c>
      <c r="AR247" s="17">
        <v>0</v>
      </c>
      <c r="AS247" s="17">
        <v>0</v>
      </c>
      <c r="AT247" s="17">
        <v>0</v>
      </c>
      <c r="AU247" s="17">
        <v>0</v>
      </c>
      <c r="AV247" s="17">
        <v>0</v>
      </c>
      <c r="AW247" s="17">
        <v>0</v>
      </c>
      <c r="AX247" s="17">
        <v>0</v>
      </c>
      <c r="AY247" s="17">
        <v>0</v>
      </c>
      <c r="AZ247" s="17">
        <v>0</v>
      </c>
      <c r="BA247" s="17">
        <v>0</v>
      </c>
      <c r="BB247" s="17">
        <v>0</v>
      </c>
      <c r="BC247" s="17">
        <v>0</v>
      </c>
      <c r="BD247" s="17">
        <v>0</v>
      </c>
      <c r="BE247" s="17">
        <v>0</v>
      </c>
      <c r="BF247" s="17">
        <v>0</v>
      </c>
      <c r="BG247" s="17">
        <v>0</v>
      </c>
      <c r="BH247" s="17">
        <v>0</v>
      </c>
      <c r="BI247" s="17">
        <v>0</v>
      </c>
      <c r="BJ247" s="17">
        <v>0</v>
      </c>
      <c r="BK247" s="17">
        <v>0</v>
      </c>
      <c r="BL247" s="17">
        <v>0</v>
      </c>
      <c r="BM247" s="17">
        <v>0</v>
      </c>
      <c r="BN247" s="17">
        <v>0</v>
      </c>
      <c r="BO247" s="17">
        <v>0</v>
      </c>
      <c r="BP247" s="17">
        <v>0</v>
      </c>
      <c r="BQ247" s="17">
        <v>0</v>
      </c>
      <c r="BR247" s="17">
        <v>0</v>
      </c>
      <c r="BS247" s="17">
        <v>0</v>
      </c>
      <c r="BT247" s="17">
        <v>0</v>
      </c>
      <c r="BU247" s="17">
        <v>0</v>
      </c>
      <c r="BV247" s="17">
        <v>0</v>
      </c>
      <c r="BW247" s="17">
        <v>0</v>
      </c>
      <c r="BX247" s="17">
        <v>0</v>
      </c>
      <c r="BY247" s="17">
        <v>0</v>
      </c>
      <c r="BZ247" s="17">
        <v>0</v>
      </c>
      <c r="CA247" s="17">
        <v>0</v>
      </c>
      <c r="CB247" s="17">
        <v>0</v>
      </c>
      <c r="CC247" s="17">
        <v>0</v>
      </c>
      <c r="CD247" s="17">
        <v>0</v>
      </c>
      <c r="CE247" s="17">
        <v>0</v>
      </c>
      <c r="CF247" s="17">
        <v>0</v>
      </c>
      <c r="CG247" s="17">
        <v>0</v>
      </c>
      <c r="CH247" s="17">
        <v>0</v>
      </c>
      <c r="CI247" s="17">
        <v>0</v>
      </c>
      <c r="CJ247" s="17">
        <v>0</v>
      </c>
      <c r="CK247" s="17">
        <v>0</v>
      </c>
      <c r="CL247" s="17">
        <v>0</v>
      </c>
      <c r="CM247" s="17">
        <v>0</v>
      </c>
      <c r="CN247" s="17">
        <v>0</v>
      </c>
      <c r="CO247" s="17">
        <v>0</v>
      </c>
      <c r="CP247" s="17">
        <v>0</v>
      </c>
      <c r="CQ247" s="17">
        <v>0</v>
      </c>
      <c r="CR247" s="17">
        <v>0</v>
      </c>
      <c r="CS247" s="17">
        <v>0</v>
      </c>
      <c r="CT247" s="17">
        <v>0</v>
      </c>
      <c r="CU247" s="17">
        <v>0</v>
      </c>
      <c r="CV247" s="17">
        <v>0</v>
      </c>
      <c r="CW247" s="17">
        <v>0</v>
      </c>
      <c r="CX247" s="17">
        <v>0</v>
      </c>
      <c r="CY247" s="17">
        <v>0</v>
      </c>
      <c r="CZ247" s="17">
        <v>0</v>
      </c>
      <c r="DA247" s="17">
        <v>0</v>
      </c>
      <c r="DB247" s="17">
        <v>0</v>
      </c>
      <c r="DC247" s="17">
        <v>0</v>
      </c>
      <c r="DD247" s="17">
        <v>0</v>
      </c>
      <c r="DE247" s="17">
        <v>0</v>
      </c>
      <c r="DF247" s="17">
        <v>0</v>
      </c>
      <c r="DG247" s="17">
        <v>0</v>
      </c>
      <c r="DH247" s="17">
        <v>0</v>
      </c>
      <c r="DI247" s="17">
        <v>0</v>
      </c>
      <c r="DJ247" s="17">
        <v>0</v>
      </c>
      <c r="DK247" s="17">
        <v>0</v>
      </c>
      <c r="DL247" s="17">
        <v>0</v>
      </c>
      <c r="DM247" s="17">
        <v>0</v>
      </c>
      <c r="DN247" s="17">
        <v>0</v>
      </c>
      <c r="DO247" s="17">
        <v>0</v>
      </c>
      <c r="DP247" s="17">
        <v>0</v>
      </c>
      <c r="DQ247" s="17">
        <v>0</v>
      </c>
      <c r="DR247" s="17">
        <v>0</v>
      </c>
      <c r="DS247" s="17">
        <v>0</v>
      </c>
      <c r="DT247" s="17">
        <v>0</v>
      </c>
      <c r="DU247" s="17">
        <v>0</v>
      </c>
      <c r="DV247" s="17">
        <v>0</v>
      </c>
      <c r="DW247" s="17">
        <v>0</v>
      </c>
      <c r="DX247" s="17">
        <v>0</v>
      </c>
      <c r="DY247" s="17">
        <v>0</v>
      </c>
      <c r="DZ247" s="17">
        <v>0</v>
      </c>
      <c r="EA247" s="17">
        <v>0</v>
      </c>
      <c r="EB247" s="17">
        <v>0</v>
      </c>
      <c r="EC247" s="17">
        <v>0</v>
      </c>
      <c r="ED247" s="17">
        <v>0</v>
      </c>
      <c r="EE247" s="17">
        <v>0</v>
      </c>
      <c r="EF247" s="17">
        <v>0</v>
      </c>
      <c r="EG247" s="17">
        <v>0</v>
      </c>
      <c r="EH247" s="17">
        <v>0</v>
      </c>
      <c r="EI247" s="17">
        <v>0</v>
      </c>
      <c r="EJ247" s="17">
        <v>0</v>
      </c>
      <c r="EK247" s="17">
        <v>0</v>
      </c>
      <c r="EL247" s="17">
        <v>0</v>
      </c>
      <c r="EM247" s="17">
        <v>0</v>
      </c>
      <c r="EN247" s="17">
        <v>0</v>
      </c>
      <c r="EO247" s="17">
        <v>0</v>
      </c>
      <c r="EP247" s="17">
        <v>0</v>
      </c>
      <c r="EQ247" s="17">
        <v>0</v>
      </c>
      <c r="ER247" s="17">
        <v>0</v>
      </c>
      <c r="ES247" s="17">
        <v>0</v>
      </c>
      <c r="ET247" s="17">
        <v>0</v>
      </c>
      <c r="EU247" s="17">
        <v>0</v>
      </c>
      <c r="EV247" s="17">
        <v>0</v>
      </c>
      <c r="EW247" s="17">
        <v>0</v>
      </c>
      <c r="EX247" s="17">
        <v>0</v>
      </c>
      <c r="EY247" s="17">
        <v>0</v>
      </c>
      <c r="EZ247" s="17">
        <v>0</v>
      </c>
      <c r="FA247" s="17">
        <v>0</v>
      </c>
      <c r="FB247" s="17">
        <v>0</v>
      </c>
      <c r="FC247" s="17">
        <v>0</v>
      </c>
      <c r="FD247" s="17">
        <v>0</v>
      </c>
      <c r="FE247" s="17">
        <v>0</v>
      </c>
      <c r="FF247" s="17">
        <v>0</v>
      </c>
      <c r="FG247" s="17">
        <v>0</v>
      </c>
      <c r="FH247" s="17">
        <v>0</v>
      </c>
      <c r="FI247" s="17">
        <v>0</v>
      </c>
      <c r="FJ247" s="17">
        <v>0</v>
      </c>
      <c r="FK247" s="17">
        <v>0</v>
      </c>
      <c r="FL247" s="17">
        <v>0</v>
      </c>
      <c r="FM247" s="17">
        <v>0</v>
      </c>
      <c r="FN247" s="17">
        <v>0</v>
      </c>
      <c r="FO247" s="17">
        <v>0</v>
      </c>
      <c r="FP247" s="17">
        <v>0</v>
      </c>
      <c r="FQ247" s="17">
        <v>0</v>
      </c>
      <c r="FR247" s="17">
        <v>0</v>
      </c>
      <c r="FS247" s="17">
        <v>0</v>
      </c>
      <c r="FT247" s="17">
        <v>0</v>
      </c>
      <c r="FU247" s="17">
        <v>0</v>
      </c>
      <c r="FV247" s="17">
        <v>0</v>
      </c>
      <c r="FW247" s="17">
        <v>0</v>
      </c>
      <c r="FX247" s="17">
        <v>0</v>
      </c>
      <c r="FY247" s="17">
        <v>0</v>
      </c>
      <c r="FZ247" s="17">
        <v>0</v>
      </c>
      <c r="GA247" s="17">
        <v>0</v>
      </c>
      <c r="GB247" s="17">
        <v>0</v>
      </c>
      <c r="GC247" s="17">
        <v>0</v>
      </c>
      <c r="GD247" s="17">
        <v>0</v>
      </c>
      <c r="GE247" s="17">
        <v>0</v>
      </c>
      <c r="GF247" s="17">
        <v>0</v>
      </c>
      <c r="GG247" s="17">
        <v>0</v>
      </c>
      <c r="GH247" s="17">
        <v>0</v>
      </c>
      <c r="GI247" s="17">
        <v>0</v>
      </c>
      <c r="GJ247" s="17">
        <v>0</v>
      </c>
      <c r="GK247" s="17">
        <v>0</v>
      </c>
      <c r="GL247" s="17">
        <v>0</v>
      </c>
      <c r="GM247" s="17">
        <v>0</v>
      </c>
      <c r="GN247" s="17">
        <v>0</v>
      </c>
      <c r="GO247" s="17">
        <v>0</v>
      </c>
      <c r="GP247" s="17">
        <v>0</v>
      </c>
      <c r="GQ247" s="17">
        <v>0</v>
      </c>
      <c r="GR247" s="17">
        <v>0</v>
      </c>
      <c r="GS247" s="17">
        <v>0</v>
      </c>
      <c r="GT247" s="17">
        <v>0</v>
      </c>
      <c r="GU247" s="17">
        <v>0</v>
      </c>
      <c r="GV247" s="17">
        <v>0</v>
      </c>
      <c r="GW247" s="17">
        <v>0</v>
      </c>
      <c r="GX247" s="17">
        <v>0</v>
      </c>
      <c r="GY247" s="17">
        <v>0</v>
      </c>
      <c r="GZ247" s="17">
        <v>0</v>
      </c>
      <c r="HA247" s="17">
        <v>0</v>
      </c>
      <c r="HB247" s="17">
        <v>0</v>
      </c>
      <c r="HC247" s="17">
        <v>0</v>
      </c>
      <c r="HD247" s="17">
        <v>0</v>
      </c>
      <c r="HE247" s="17">
        <v>0</v>
      </c>
      <c r="HF247" s="17">
        <v>0</v>
      </c>
      <c r="HG247" s="17">
        <v>0</v>
      </c>
      <c r="HH247" s="17">
        <v>0</v>
      </c>
      <c r="HI247" s="17">
        <v>0</v>
      </c>
      <c r="HJ247" s="17">
        <v>0</v>
      </c>
      <c r="HK247" s="17">
        <v>0</v>
      </c>
      <c r="HL247" s="17">
        <v>0</v>
      </c>
      <c r="HM247" s="17">
        <v>0</v>
      </c>
      <c r="HN247" s="17">
        <v>0</v>
      </c>
      <c r="HO247" s="17">
        <v>0</v>
      </c>
      <c r="HP247" s="17">
        <v>0</v>
      </c>
      <c r="HQ247" s="17">
        <v>0</v>
      </c>
      <c r="HR247" s="17">
        <v>0</v>
      </c>
      <c r="HS247" s="17">
        <v>0</v>
      </c>
      <c r="HT247" s="17">
        <v>0</v>
      </c>
      <c r="HU247" s="17">
        <v>0</v>
      </c>
      <c r="HV247" s="17">
        <v>0</v>
      </c>
      <c r="HW247" s="17">
        <v>0</v>
      </c>
      <c r="HX247" s="17">
        <v>0</v>
      </c>
      <c r="HY247" s="17">
        <v>0</v>
      </c>
      <c r="HZ247" s="17">
        <v>0</v>
      </c>
      <c r="IA247" s="17">
        <v>0</v>
      </c>
      <c r="IB247" s="17">
        <v>0</v>
      </c>
      <c r="IC247" s="17">
        <v>0</v>
      </c>
      <c r="ID247" s="17">
        <v>0</v>
      </c>
      <c r="IE247" s="17">
        <v>0</v>
      </c>
      <c r="IF247" s="17">
        <v>0</v>
      </c>
      <c r="IG247" s="17">
        <v>0</v>
      </c>
      <c r="IH247" s="17">
        <v>0</v>
      </c>
      <c r="II247" s="17">
        <v>0</v>
      </c>
      <c r="IJ247" s="17">
        <v>0</v>
      </c>
      <c r="IK247" s="17">
        <v>0</v>
      </c>
      <c r="IL247" s="17">
        <v>0</v>
      </c>
      <c r="IM247" s="17">
        <v>0</v>
      </c>
      <c r="IN247" s="17">
        <v>0</v>
      </c>
      <c r="IO247" s="17">
        <v>0</v>
      </c>
      <c r="IP247" s="17">
        <v>0</v>
      </c>
      <c r="IQ247" s="17">
        <v>0</v>
      </c>
      <c r="IR247" s="17">
        <v>0</v>
      </c>
      <c r="IS247" s="17">
        <v>0</v>
      </c>
      <c r="IT247" s="17">
        <v>0</v>
      </c>
      <c r="IU247" s="17">
        <v>0</v>
      </c>
      <c r="IV247" s="17">
        <v>0</v>
      </c>
      <c r="IW247" s="17">
        <v>0</v>
      </c>
      <c r="IX247" s="17">
        <v>0</v>
      </c>
      <c r="IY247" s="17">
        <v>0</v>
      </c>
      <c r="IZ247" s="17">
        <v>0</v>
      </c>
      <c r="JA247" s="17">
        <v>0</v>
      </c>
      <c r="JB247" s="17">
        <v>0</v>
      </c>
      <c r="JC247" s="17">
        <v>0</v>
      </c>
      <c r="JD247" s="17">
        <v>0</v>
      </c>
      <c r="JE247" s="17">
        <v>0</v>
      </c>
      <c r="JF247" s="17">
        <v>0</v>
      </c>
      <c r="JG247" s="17">
        <v>0</v>
      </c>
      <c r="JH247" s="17">
        <v>0</v>
      </c>
      <c r="JI247" s="17">
        <v>0</v>
      </c>
      <c r="JJ247" s="17">
        <v>0</v>
      </c>
      <c r="JK247" s="17">
        <v>0</v>
      </c>
      <c r="JL247" s="17">
        <v>0</v>
      </c>
      <c r="JM247" s="17">
        <v>0</v>
      </c>
      <c r="JN247" s="17">
        <v>0</v>
      </c>
      <c r="JO247" s="17">
        <v>0</v>
      </c>
      <c r="JP247" s="17">
        <v>0</v>
      </c>
      <c r="JQ247" s="17">
        <v>0</v>
      </c>
      <c r="JR247" s="17">
        <v>0</v>
      </c>
      <c r="JS247" s="17">
        <v>0</v>
      </c>
      <c r="JT247" s="17">
        <v>0</v>
      </c>
      <c r="JU247" s="17">
        <v>0</v>
      </c>
      <c r="JV247" s="17">
        <v>0</v>
      </c>
      <c r="JW247" s="17">
        <v>0</v>
      </c>
      <c r="JX247" s="17">
        <v>0</v>
      </c>
      <c r="JY247" s="17">
        <v>0</v>
      </c>
    </row>
    <row r="248" spans="1:285" x14ac:dyDescent="0.15">
      <c r="A248" s="17" t="s">
        <v>491</v>
      </c>
      <c r="B248" s="17" t="s">
        <v>492</v>
      </c>
      <c r="C248" s="17">
        <v>0</v>
      </c>
      <c r="D248" s="17">
        <v>0</v>
      </c>
      <c r="E248" s="17">
        <v>0</v>
      </c>
      <c r="F248" s="17">
        <v>0</v>
      </c>
      <c r="G248" s="17">
        <v>0</v>
      </c>
      <c r="H248" s="17">
        <v>0</v>
      </c>
      <c r="I248" s="17">
        <v>30.55</v>
      </c>
      <c r="J248" s="17">
        <v>30.55</v>
      </c>
      <c r="K248" s="17">
        <v>30.55</v>
      </c>
      <c r="L248" s="17">
        <v>30.55</v>
      </c>
      <c r="M248" s="17">
        <v>30.55</v>
      </c>
      <c r="N248" s="17">
        <v>30.87</v>
      </c>
      <c r="O248" s="17">
        <v>30.68</v>
      </c>
      <c r="P248" s="17">
        <v>30.68</v>
      </c>
      <c r="Q248" s="17">
        <v>30.59</v>
      </c>
      <c r="R248" s="17">
        <v>30.56</v>
      </c>
      <c r="S248" s="17">
        <v>30.8</v>
      </c>
      <c r="T248" s="17">
        <v>30.76</v>
      </c>
      <c r="U248" s="17">
        <v>30.75</v>
      </c>
      <c r="V248" s="17">
        <v>30.75</v>
      </c>
      <c r="W248" s="17">
        <v>30.75</v>
      </c>
      <c r="X248" s="17">
        <v>30.78</v>
      </c>
      <c r="Y248" s="17">
        <v>30.78</v>
      </c>
      <c r="Z248" s="17">
        <v>30.77</v>
      </c>
      <c r="AA248" s="17">
        <v>30.75</v>
      </c>
      <c r="AB248" s="17">
        <v>0</v>
      </c>
      <c r="AC248" s="17">
        <v>0</v>
      </c>
      <c r="AD248" s="17">
        <v>0</v>
      </c>
      <c r="AE248" s="17">
        <v>0</v>
      </c>
      <c r="AF248" s="17">
        <v>0</v>
      </c>
      <c r="AG248" s="17">
        <v>0</v>
      </c>
      <c r="AH248" s="17">
        <v>0</v>
      </c>
      <c r="AI248" s="17">
        <v>0</v>
      </c>
      <c r="AJ248" s="17">
        <v>0</v>
      </c>
      <c r="AK248" s="17">
        <v>0</v>
      </c>
      <c r="AL248" s="17">
        <v>0</v>
      </c>
      <c r="AM248" s="17">
        <v>0</v>
      </c>
      <c r="AN248" s="17">
        <v>0</v>
      </c>
      <c r="AO248" s="17">
        <v>0</v>
      </c>
      <c r="AP248" s="17">
        <v>0</v>
      </c>
      <c r="AQ248" s="17">
        <v>0</v>
      </c>
      <c r="AR248" s="17">
        <v>0</v>
      </c>
      <c r="AS248" s="17">
        <v>0</v>
      </c>
      <c r="AT248" s="17">
        <v>0</v>
      </c>
      <c r="AU248" s="17">
        <v>0</v>
      </c>
      <c r="AV248" s="17">
        <v>0</v>
      </c>
      <c r="AW248" s="17">
        <v>0</v>
      </c>
      <c r="AX248" s="17">
        <v>0</v>
      </c>
      <c r="AY248" s="17">
        <v>0</v>
      </c>
      <c r="AZ248" s="17">
        <v>0</v>
      </c>
      <c r="BA248" s="17">
        <v>0</v>
      </c>
      <c r="BB248" s="17">
        <v>0</v>
      </c>
      <c r="BC248" s="17">
        <v>0</v>
      </c>
      <c r="BD248" s="17">
        <v>0</v>
      </c>
      <c r="BE248" s="17">
        <v>0</v>
      </c>
      <c r="BF248" s="17">
        <v>0</v>
      </c>
      <c r="BG248" s="17">
        <v>0</v>
      </c>
      <c r="BH248" s="17">
        <v>0</v>
      </c>
      <c r="BI248" s="17">
        <v>0</v>
      </c>
      <c r="BJ248" s="17">
        <v>0</v>
      </c>
      <c r="BK248" s="17">
        <v>0</v>
      </c>
      <c r="BL248" s="17">
        <v>0</v>
      </c>
      <c r="BM248" s="17">
        <v>0</v>
      </c>
      <c r="BN248" s="17">
        <v>0</v>
      </c>
      <c r="BO248" s="17">
        <v>0</v>
      </c>
      <c r="BP248" s="17">
        <v>0</v>
      </c>
      <c r="BQ248" s="17">
        <v>0</v>
      </c>
      <c r="BR248" s="17">
        <v>0</v>
      </c>
      <c r="BS248" s="17">
        <v>0</v>
      </c>
      <c r="BT248" s="17">
        <v>0</v>
      </c>
      <c r="BU248" s="17">
        <v>0</v>
      </c>
      <c r="BV248" s="17">
        <v>0</v>
      </c>
      <c r="BW248" s="17">
        <v>0</v>
      </c>
      <c r="BX248" s="17">
        <v>0</v>
      </c>
      <c r="BY248" s="17">
        <v>0</v>
      </c>
      <c r="BZ248" s="17">
        <v>0</v>
      </c>
      <c r="CA248" s="17">
        <v>0</v>
      </c>
      <c r="CB248" s="17">
        <v>0</v>
      </c>
      <c r="CC248" s="17">
        <v>0</v>
      </c>
      <c r="CD248" s="17">
        <v>0</v>
      </c>
      <c r="CE248" s="17">
        <v>0</v>
      </c>
      <c r="CF248" s="17">
        <v>0</v>
      </c>
      <c r="CG248" s="17">
        <v>0</v>
      </c>
      <c r="CH248" s="17">
        <v>0</v>
      </c>
      <c r="CI248" s="17">
        <v>0</v>
      </c>
      <c r="CJ248" s="17">
        <v>0</v>
      </c>
      <c r="CK248" s="17">
        <v>0</v>
      </c>
      <c r="CL248" s="17">
        <v>0</v>
      </c>
      <c r="CM248" s="17">
        <v>0</v>
      </c>
      <c r="CN248" s="17">
        <v>0</v>
      </c>
      <c r="CO248" s="17">
        <v>0</v>
      </c>
      <c r="CP248" s="17">
        <v>0</v>
      </c>
      <c r="CQ248" s="17">
        <v>0</v>
      </c>
      <c r="CR248" s="17">
        <v>0</v>
      </c>
      <c r="CS248" s="17">
        <v>0</v>
      </c>
      <c r="CT248" s="17">
        <v>0</v>
      </c>
      <c r="CU248" s="17">
        <v>0</v>
      </c>
      <c r="CV248" s="17">
        <v>0</v>
      </c>
      <c r="CW248" s="17">
        <v>0</v>
      </c>
      <c r="CX248" s="17">
        <v>0</v>
      </c>
      <c r="CY248" s="17">
        <v>0</v>
      </c>
      <c r="CZ248" s="17">
        <v>0</v>
      </c>
      <c r="DA248" s="17">
        <v>0</v>
      </c>
      <c r="DB248" s="17">
        <v>0</v>
      </c>
      <c r="DC248" s="17">
        <v>0</v>
      </c>
      <c r="DD248" s="17">
        <v>0</v>
      </c>
      <c r="DE248" s="17">
        <v>0</v>
      </c>
      <c r="DF248" s="17">
        <v>0</v>
      </c>
      <c r="DG248" s="17">
        <v>0</v>
      </c>
      <c r="DH248" s="17">
        <v>0</v>
      </c>
      <c r="DI248" s="17">
        <v>0</v>
      </c>
      <c r="DJ248" s="17">
        <v>0</v>
      </c>
      <c r="DK248" s="17">
        <v>0</v>
      </c>
      <c r="DL248" s="17">
        <v>0</v>
      </c>
      <c r="DM248" s="17">
        <v>0</v>
      </c>
      <c r="DN248" s="17">
        <v>0</v>
      </c>
      <c r="DO248" s="17">
        <v>0</v>
      </c>
      <c r="DP248" s="17">
        <v>0</v>
      </c>
      <c r="DQ248" s="17">
        <v>0</v>
      </c>
      <c r="DR248" s="17">
        <v>0</v>
      </c>
      <c r="DS248" s="17">
        <v>0</v>
      </c>
      <c r="DT248" s="17">
        <v>0</v>
      </c>
      <c r="DU248" s="17">
        <v>0</v>
      </c>
      <c r="DV248" s="17">
        <v>0</v>
      </c>
      <c r="DW248" s="17">
        <v>0</v>
      </c>
      <c r="DX248" s="17">
        <v>0</v>
      </c>
      <c r="DY248" s="17">
        <v>0</v>
      </c>
      <c r="DZ248" s="17">
        <v>0</v>
      </c>
      <c r="EA248" s="17">
        <v>0</v>
      </c>
      <c r="EB248" s="17">
        <v>0</v>
      </c>
      <c r="EC248" s="17">
        <v>0</v>
      </c>
      <c r="ED248" s="17">
        <v>0</v>
      </c>
      <c r="EE248" s="17">
        <v>0</v>
      </c>
      <c r="EF248" s="17">
        <v>0</v>
      </c>
      <c r="EG248" s="17">
        <v>0</v>
      </c>
      <c r="EH248" s="17">
        <v>0</v>
      </c>
      <c r="EI248" s="17">
        <v>0</v>
      </c>
      <c r="EJ248" s="17">
        <v>0</v>
      </c>
      <c r="EK248" s="17">
        <v>0</v>
      </c>
      <c r="EL248" s="17">
        <v>0</v>
      </c>
      <c r="EM248" s="17">
        <v>0</v>
      </c>
      <c r="EN248" s="17">
        <v>0</v>
      </c>
      <c r="EO248" s="17">
        <v>0</v>
      </c>
      <c r="EP248" s="17">
        <v>0</v>
      </c>
      <c r="EQ248" s="17">
        <v>0</v>
      </c>
      <c r="ER248" s="17">
        <v>0</v>
      </c>
      <c r="ES248" s="17">
        <v>0</v>
      </c>
      <c r="ET248" s="17">
        <v>0</v>
      </c>
      <c r="EU248" s="17">
        <v>0</v>
      </c>
      <c r="EV248" s="17">
        <v>0</v>
      </c>
      <c r="EW248" s="17">
        <v>0</v>
      </c>
      <c r="EX248" s="17">
        <v>0</v>
      </c>
      <c r="EY248" s="17">
        <v>0</v>
      </c>
      <c r="EZ248" s="17">
        <v>0</v>
      </c>
      <c r="FA248" s="17">
        <v>0</v>
      </c>
      <c r="FB248" s="17">
        <v>0</v>
      </c>
      <c r="FC248" s="17">
        <v>0</v>
      </c>
      <c r="FD248" s="17">
        <v>0</v>
      </c>
      <c r="FE248" s="17">
        <v>0</v>
      </c>
      <c r="FF248" s="17">
        <v>0</v>
      </c>
      <c r="FG248" s="17">
        <v>0</v>
      </c>
      <c r="FH248" s="17">
        <v>0</v>
      </c>
      <c r="FI248" s="17">
        <v>0</v>
      </c>
      <c r="FJ248" s="17">
        <v>0</v>
      </c>
      <c r="FK248" s="17">
        <v>0</v>
      </c>
      <c r="FL248" s="17">
        <v>0</v>
      </c>
      <c r="FM248" s="17">
        <v>0</v>
      </c>
      <c r="FN248" s="17">
        <v>0</v>
      </c>
      <c r="FO248" s="17">
        <v>0</v>
      </c>
      <c r="FP248" s="17">
        <v>0</v>
      </c>
      <c r="FQ248" s="17">
        <v>0</v>
      </c>
      <c r="FR248" s="17">
        <v>0</v>
      </c>
      <c r="FS248" s="17">
        <v>0</v>
      </c>
      <c r="FT248" s="17">
        <v>0</v>
      </c>
      <c r="FU248" s="17">
        <v>0</v>
      </c>
      <c r="FV248" s="17">
        <v>0</v>
      </c>
      <c r="FW248" s="17">
        <v>0</v>
      </c>
      <c r="FX248" s="17">
        <v>0</v>
      </c>
      <c r="FY248" s="17">
        <v>0</v>
      </c>
      <c r="FZ248" s="17">
        <v>0</v>
      </c>
      <c r="GA248" s="17">
        <v>0</v>
      </c>
      <c r="GB248" s="17">
        <v>0</v>
      </c>
      <c r="GC248" s="17">
        <v>0</v>
      </c>
      <c r="GD248" s="17">
        <v>0</v>
      </c>
      <c r="GE248" s="17">
        <v>0</v>
      </c>
      <c r="GF248" s="17">
        <v>0</v>
      </c>
      <c r="GG248" s="17">
        <v>0</v>
      </c>
      <c r="GH248" s="17">
        <v>0</v>
      </c>
      <c r="GI248" s="17">
        <v>0</v>
      </c>
      <c r="GJ248" s="17">
        <v>0</v>
      </c>
      <c r="GK248" s="17">
        <v>0</v>
      </c>
      <c r="GL248" s="17">
        <v>0</v>
      </c>
      <c r="GM248" s="17">
        <v>0</v>
      </c>
      <c r="GN248" s="17">
        <v>0</v>
      </c>
      <c r="GO248" s="17">
        <v>0</v>
      </c>
      <c r="GP248" s="17">
        <v>0</v>
      </c>
      <c r="GQ248" s="17">
        <v>0</v>
      </c>
      <c r="GR248" s="17">
        <v>0</v>
      </c>
      <c r="GS248" s="17">
        <v>0</v>
      </c>
      <c r="GT248" s="17">
        <v>0</v>
      </c>
      <c r="GU248" s="17">
        <v>0</v>
      </c>
      <c r="GV248" s="17">
        <v>0</v>
      </c>
      <c r="GW248" s="17">
        <v>0</v>
      </c>
      <c r="GX248" s="17">
        <v>0</v>
      </c>
      <c r="GY248" s="17">
        <v>0</v>
      </c>
      <c r="GZ248" s="17">
        <v>0</v>
      </c>
      <c r="HA248" s="17">
        <v>0</v>
      </c>
      <c r="HB248" s="17">
        <v>0</v>
      </c>
      <c r="HC248" s="17">
        <v>0</v>
      </c>
      <c r="HD248" s="17">
        <v>0</v>
      </c>
      <c r="HE248" s="17">
        <v>0</v>
      </c>
      <c r="HF248" s="17">
        <v>0</v>
      </c>
      <c r="HG248" s="17">
        <v>0</v>
      </c>
      <c r="HH248" s="17">
        <v>0</v>
      </c>
      <c r="HI248" s="17">
        <v>0</v>
      </c>
      <c r="HJ248" s="17">
        <v>0</v>
      </c>
      <c r="HK248" s="17">
        <v>0</v>
      </c>
      <c r="HL248" s="17">
        <v>0</v>
      </c>
      <c r="HM248" s="17">
        <v>0</v>
      </c>
      <c r="HN248" s="17">
        <v>0</v>
      </c>
      <c r="HO248" s="17">
        <v>0</v>
      </c>
      <c r="HP248" s="17">
        <v>0</v>
      </c>
      <c r="HQ248" s="17">
        <v>0</v>
      </c>
      <c r="HR248" s="17">
        <v>0</v>
      </c>
      <c r="HS248" s="17">
        <v>0</v>
      </c>
      <c r="HT248" s="17">
        <v>0</v>
      </c>
      <c r="HU248" s="17">
        <v>0</v>
      </c>
      <c r="HV248" s="17">
        <v>0</v>
      </c>
      <c r="HW248" s="17">
        <v>0</v>
      </c>
      <c r="HX248" s="17">
        <v>0</v>
      </c>
      <c r="HY248" s="17">
        <v>0</v>
      </c>
      <c r="HZ248" s="17">
        <v>0</v>
      </c>
      <c r="IA248" s="17">
        <v>0</v>
      </c>
      <c r="IB248" s="17">
        <v>0</v>
      </c>
      <c r="IC248" s="17">
        <v>0</v>
      </c>
      <c r="ID248" s="17">
        <v>0</v>
      </c>
      <c r="IE248" s="17">
        <v>0</v>
      </c>
      <c r="IF248" s="17">
        <v>0</v>
      </c>
      <c r="IG248" s="17">
        <v>0</v>
      </c>
      <c r="IH248" s="17">
        <v>0</v>
      </c>
      <c r="II248" s="17">
        <v>0</v>
      </c>
      <c r="IJ248" s="17">
        <v>0</v>
      </c>
      <c r="IK248" s="17">
        <v>0</v>
      </c>
      <c r="IL248" s="17">
        <v>0</v>
      </c>
      <c r="IM248" s="17">
        <v>0</v>
      </c>
      <c r="IN248" s="17">
        <v>0</v>
      </c>
      <c r="IO248" s="17">
        <v>0</v>
      </c>
      <c r="IP248" s="17">
        <v>0</v>
      </c>
      <c r="IQ248" s="17">
        <v>0</v>
      </c>
      <c r="IR248" s="17">
        <v>0</v>
      </c>
      <c r="IS248" s="17">
        <v>0</v>
      </c>
      <c r="IT248" s="17">
        <v>0</v>
      </c>
      <c r="IU248" s="17">
        <v>0</v>
      </c>
      <c r="IV248" s="17">
        <v>0</v>
      </c>
      <c r="IW248" s="17">
        <v>0</v>
      </c>
      <c r="IX248" s="17">
        <v>0</v>
      </c>
      <c r="IY248" s="17">
        <v>0</v>
      </c>
      <c r="IZ248" s="17">
        <v>0</v>
      </c>
      <c r="JA248" s="17">
        <v>0</v>
      </c>
      <c r="JB248" s="17">
        <v>0</v>
      </c>
      <c r="JC248" s="17">
        <v>0</v>
      </c>
      <c r="JD248" s="17">
        <v>0</v>
      </c>
      <c r="JE248" s="17">
        <v>0</v>
      </c>
      <c r="JF248" s="17">
        <v>0</v>
      </c>
      <c r="JG248" s="17">
        <v>0</v>
      </c>
      <c r="JH248" s="17">
        <v>0</v>
      </c>
      <c r="JI248" s="17">
        <v>0</v>
      </c>
      <c r="JJ248" s="17">
        <v>0</v>
      </c>
      <c r="JK248" s="17">
        <v>0</v>
      </c>
      <c r="JL248" s="17">
        <v>0</v>
      </c>
      <c r="JM248" s="17">
        <v>0</v>
      </c>
      <c r="JN248" s="17">
        <v>0</v>
      </c>
      <c r="JO248" s="17">
        <v>0</v>
      </c>
      <c r="JP248" s="17">
        <v>0</v>
      </c>
      <c r="JQ248" s="17">
        <v>0</v>
      </c>
      <c r="JR248" s="17">
        <v>0</v>
      </c>
      <c r="JS248" s="17">
        <v>0</v>
      </c>
      <c r="JT248" s="17">
        <v>0</v>
      </c>
      <c r="JU248" s="17">
        <v>0</v>
      </c>
      <c r="JV248" s="17">
        <v>0</v>
      </c>
      <c r="JW248" s="17">
        <v>0</v>
      </c>
      <c r="JX248" s="17">
        <v>0</v>
      </c>
      <c r="JY248" s="17">
        <v>0</v>
      </c>
    </row>
    <row r="249" spans="1:285" x14ac:dyDescent="0.15">
      <c r="A249" s="17" t="s">
        <v>333</v>
      </c>
      <c r="B249" s="17" t="s">
        <v>334</v>
      </c>
      <c r="C249" s="17">
        <v>0</v>
      </c>
      <c r="D249" s="17">
        <v>25.38</v>
      </c>
      <c r="E249" s="17">
        <v>25.38</v>
      </c>
      <c r="F249" s="17">
        <v>25.38</v>
      </c>
      <c r="G249" s="17">
        <v>25.38</v>
      </c>
      <c r="H249" s="17">
        <v>25.38</v>
      </c>
      <c r="I249" s="17">
        <v>25.54</v>
      </c>
      <c r="J249" s="17">
        <v>25.54</v>
      </c>
      <c r="K249" s="17">
        <v>25.54</v>
      </c>
      <c r="L249" s="17">
        <v>25.54</v>
      </c>
      <c r="M249" s="17">
        <v>25.54</v>
      </c>
      <c r="N249" s="17">
        <v>25.63</v>
      </c>
      <c r="O249" s="17">
        <v>25.6</v>
      </c>
      <c r="P249" s="17">
        <v>25.6</v>
      </c>
      <c r="Q249" s="17">
        <v>25.58</v>
      </c>
      <c r="R249" s="17">
        <v>25.58</v>
      </c>
      <c r="S249" s="17">
        <v>25.62</v>
      </c>
      <c r="T249" s="17">
        <v>25.64</v>
      </c>
      <c r="U249" s="17">
        <v>25.64</v>
      </c>
      <c r="V249" s="17">
        <v>25.64</v>
      </c>
      <c r="W249" s="17">
        <v>25.6</v>
      </c>
      <c r="X249" s="17">
        <v>25.64</v>
      </c>
      <c r="Y249" s="17">
        <v>25.65</v>
      </c>
      <c r="Z249" s="17">
        <v>25.65</v>
      </c>
      <c r="AA249" s="17">
        <v>25.64</v>
      </c>
      <c r="AB249" s="17">
        <v>0</v>
      </c>
      <c r="AC249" s="17">
        <v>0</v>
      </c>
      <c r="AD249" s="17">
        <v>0</v>
      </c>
      <c r="AE249" s="17">
        <v>0</v>
      </c>
      <c r="AF249" s="17">
        <v>0</v>
      </c>
      <c r="AG249" s="17">
        <v>0</v>
      </c>
      <c r="AH249" s="17">
        <v>0</v>
      </c>
      <c r="AI249" s="17">
        <v>0</v>
      </c>
      <c r="AJ249" s="17">
        <v>0</v>
      </c>
      <c r="AK249" s="17">
        <v>0</v>
      </c>
      <c r="AL249" s="17">
        <v>0</v>
      </c>
      <c r="AM249" s="17">
        <v>0</v>
      </c>
      <c r="AN249" s="17">
        <v>0</v>
      </c>
      <c r="AO249" s="17">
        <v>0</v>
      </c>
      <c r="AP249" s="17">
        <v>0</v>
      </c>
      <c r="AQ249" s="17">
        <v>0</v>
      </c>
      <c r="AR249" s="17">
        <v>0</v>
      </c>
      <c r="AS249" s="17">
        <v>0</v>
      </c>
      <c r="AT249" s="17">
        <v>0</v>
      </c>
      <c r="AU249" s="17">
        <v>0</v>
      </c>
      <c r="AV249" s="17">
        <v>0</v>
      </c>
      <c r="AW249" s="17">
        <v>0</v>
      </c>
      <c r="AX249" s="17">
        <v>0</v>
      </c>
      <c r="AY249" s="17">
        <v>0</v>
      </c>
      <c r="AZ249" s="17">
        <v>0</v>
      </c>
      <c r="BA249" s="17">
        <v>0</v>
      </c>
      <c r="BB249" s="17">
        <v>0</v>
      </c>
      <c r="BC249" s="17">
        <v>0</v>
      </c>
      <c r="BD249" s="17">
        <v>0</v>
      </c>
      <c r="BE249" s="17">
        <v>0</v>
      </c>
      <c r="BF249" s="17">
        <v>0</v>
      </c>
      <c r="BG249" s="17">
        <v>0</v>
      </c>
      <c r="BH249" s="17">
        <v>0</v>
      </c>
      <c r="BI249" s="17">
        <v>0</v>
      </c>
      <c r="BJ249" s="17">
        <v>0</v>
      </c>
      <c r="BK249" s="17">
        <v>0</v>
      </c>
      <c r="BL249" s="17">
        <v>0</v>
      </c>
      <c r="BM249" s="17">
        <v>0</v>
      </c>
      <c r="BN249" s="17">
        <v>0</v>
      </c>
      <c r="BO249" s="17">
        <v>0</v>
      </c>
      <c r="BP249" s="17">
        <v>0</v>
      </c>
      <c r="BQ249" s="17">
        <v>0</v>
      </c>
      <c r="BR249" s="17">
        <v>0</v>
      </c>
      <c r="BS249" s="17">
        <v>0</v>
      </c>
      <c r="BT249" s="17">
        <v>0</v>
      </c>
      <c r="BU249" s="17">
        <v>0</v>
      </c>
      <c r="BV249" s="17">
        <v>0</v>
      </c>
      <c r="BW249" s="17">
        <v>0</v>
      </c>
      <c r="BX249" s="17">
        <v>0</v>
      </c>
      <c r="BY249" s="17">
        <v>0</v>
      </c>
      <c r="BZ249" s="17">
        <v>0</v>
      </c>
      <c r="CA249" s="17">
        <v>0</v>
      </c>
      <c r="CB249" s="17">
        <v>0</v>
      </c>
      <c r="CC249" s="17">
        <v>0</v>
      </c>
      <c r="CD249" s="17">
        <v>0</v>
      </c>
      <c r="CE249" s="17">
        <v>0</v>
      </c>
      <c r="CF249" s="17">
        <v>0</v>
      </c>
      <c r="CG249" s="17">
        <v>0</v>
      </c>
      <c r="CH249" s="17">
        <v>0</v>
      </c>
      <c r="CI249" s="17">
        <v>0</v>
      </c>
      <c r="CJ249" s="17">
        <v>0</v>
      </c>
      <c r="CK249" s="17">
        <v>0</v>
      </c>
      <c r="CL249" s="17">
        <v>0</v>
      </c>
      <c r="CM249" s="17">
        <v>0</v>
      </c>
      <c r="CN249" s="17">
        <v>0</v>
      </c>
      <c r="CO249" s="17">
        <v>0</v>
      </c>
      <c r="CP249" s="17">
        <v>0</v>
      </c>
      <c r="CQ249" s="17">
        <v>0</v>
      </c>
      <c r="CR249" s="17">
        <v>0</v>
      </c>
      <c r="CS249" s="17">
        <v>0</v>
      </c>
      <c r="CT249" s="17">
        <v>0</v>
      </c>
      <c r="CU249" s="17">
        <v>0</v>
      </c>
      <c r="CV249" s="17">
        <v>0</v>
      </c>
      <c r="CW249" s="17">
        <v>0</v>
      </c>
      <c r="CX249" s="17">
        <v>0</v>
      </c>
      <c r="CY249" s="17">
        <v>0</v>
      </c>
      <c r="CZ249" s="17">
        <v>0</v>
      </c>
      <c r="DA249" s="17">
        <v>0</v>
      </c>
      <c r="DB249" s="17">
        <v>0</v>
      </c>
      <c r="DC249" s="17">
        <v>0</v>
      </c>
      <c r="DD249" s="17">
        <v>0</v>
      </c>
      <c r="DE249" s="17">
        <v>0</v>
      </c>
      <c r="DF249" s="17">
        <v>0</v>
      </c>
      <c r="DG249" s="17">
        <v>0</v>
      </c>
      <c r="DH249" s="17">
        <v>0</v>
      </c>
      <c r="DI249" s="17">
        <v>0</v>
      </c>
      <c r="DJ249" s="17">
        <v>0</v>
      </c>
      <c r="DK249" s="17">
        <v>0</v>
      </c>
      <c r="DL249" s="17">
        <v>0</v>
      </c>
      <c r="DM249" s="17">
        <v>0</v>
      </c>
      <c r="DN249" s="17">
        <v>0</v>
      </c>
      <c r="DO249" s="17">
        <v>0</v>
      </c>
      <c r="DP249" s="17">
        <v>0</v>
      </c>
      <c r="DQ249" s="17">
        <v>0</v>
      </c>
      <c r="DR249" s="17">
        <v>0</v>
      </c>
      <c r="DS249" s="17">
        <v>0</v>
      </c>
      <c r="DT249" s="17">
        <v>0</v>
      </c>
      <c r="DU249" s="17">
        <v>0</v>
      </c>
      <c r="DV249" s="17">
        <v>0</v>
      </c>
      <c r="DW249" s="17">
        <v>0</v>
      </c>
      <c r="DX249" s="17">
        <v>0</v>
      </c>
      <c r="DY249" s="17">
        <v>0</v>
      </c>
      <c r="DZ249" s="17">
        <v>0</v>
      </c>
      <c r="EA249" s="17">
        <v>0</v>
      </c>
      <c r="EB249" s="17">
        <v>0</v>
      </c>
      <c r="EC249" s="17">
        <v>0</v>
      </c>
      <c r="ED249" s="17">
        <v>0</v>
      </c>
      <c r="EE249" s="17">
        <v>0</v>
      </c>
      <c r="EF249" s="17">
        <v>0</v>
      </c>
      <c r="EG249" s="17">
        <v>0</v>
      </c>
      <c r="EH249" s="17">
        <v>0</v>
      </c>
      <c r="EI249" s="17">
        <v>0</v>
      </c>
      <c r="EJ249" s="17">
        <v>0</v>
      </c>
      <c r="EK249" s="17">
        <v>0</v>
      </c>
      <c r="EL249" s="17">
        <v>0</v>
      </c>
      <c r="EM249" s="17">
        <v>0</v>
      </c>
      <c r="EN249" s="17">
        <v>0</v>
      </c>
      <c r="EO249" s="17">
        <v>0</v>
      </c>
      <c r="EP249" s="17">
        <v>0</v>
      </c>
      <c r="EQ249" s="17">
        <v>0</v>
      </c>
      <c r="ER249" s="17">
        <v>0</v>
      </c>
      <c r="ES249" s="17">
        <v>0</v>
      </c>
      <c r="ET249" s="17">
        <v>0</v>
      </c>
      <c r="EU249" s="17">
        <v>0</v>
      </c>
      <c r="EV249" s="17">
        <v>0</v>
      </c>
      <c r="EW249" s="17">
        <v>0</v>
      </c>
      <c r="EX249" s="17">
        <v>0</v>
      </c>
      <c r="EY249" s="17">
        <v>0</v>
      </c>
      <c r="EZ249" s="17">
        <v>0</v>
      </c>
      <c r="FA249" s="17">
        <v>0</v>
      </c>
      <c r="FB249" s="17">
        <v>0</v>
      </c>
      <c r="FC249" s="17">
        <v>0</v>
      </c>
      <c r="FD249" s="17">
        <v>0</v>
      </c>
      <c r="FE249" s="17">
        <v>0</v>
      </c>
      <c r="FF249" s="17">
        <v>0</v>
      </c>
      <c r="FG249" s="17">
        <v>0</v>
      </c>
      <c r="FH249" s="17">
        <v>0</v>
      </c>
      <c r="FI249" s="17">
        <v>0</v>
      </c>
      <c r="FJ249" s="17">
        <v>0</v>
      </c>
      <c r="FK249" s="17">
        <v>0</v>
      </c>
      <c r="FL249" s="17">
        <v>0</v>
      </c>
      <c r="FM249" s="17">
        <v>0</v>
      </c>
      <c r="FN249" s="17">
        <v>0</v>
      </c>
      <c r="FO249" s="17">
        <v>0</v>
      </c>
      <c r="FP249" s="17">
        <v>0</v>
      </c>
      <c r="FQ249" s="17">
        <v>0</v>
      </c>
      <c r="FR249" s="17">
        <v>0</v>
      </c>
      <c r="FS249" s="17">
        <v>0</v>
      </c>
      <c r="FT249" s="17">
        <v>0</v>
      </c>
      <c r="FU249" s="17">
        <v>0</v>
      </c>
      <c r="FV249" s="17">
        <v>0</v>
      </c>
      <c r="FW249" s="17">
        <v>0</v>
      </c>
      <c r="FX249" s="17">
        <v>0</v>
      </c>
      <c r="FY249" s="17">
        <v>0</v>
      </c>
      <c r="FZ249" s="17">
        <v>0</v>
      </c>
      <c r="GA249" s="17">
        <v>0</v>
      </c>
      <c r="GB249" s="17">
        <v>0</v>
      </c>
      <c r="GC249" s="17">
        <v>0</v>
      </c>
      <c r="GD249" s="17">
        <v>0</v>
      </c>
      <c r="GE249" s="17">
        <v>0</v>
      </c>
      <c r="GF249" s="17">
        <v>0</v>
      </c>
      <c r="GG249" s="17">
        <v>0</v>
      </c>
      <c r="GH249" s="17">
        <v>0</v>
      </c>
      <c r="GI249" s="17">
        <v>0</v>
      </c>
      <c r="GJ249" s="17">
        <v>0</v>
      </c>
      <c r="GK249" s="17">
        <v>0</v>
      </c>
      <c r="GL249" s="17">
        <v>0</v>
      </c>
      <c r="GM249" s="17">
        <v>0</v>
      </c>
      <c r="GN249" s="17">
        <v>0</v>
      </c>
      <c r="GO249" s="17">
        <v>0</v>
      </c>
      <c r="GP249" s="17">
        <v>0</v>
      </c>
      <c r="GQ249" s="17">
        <v>0</v>
      </c>
      <c r="GR249" s="17">
        <v>0</v>
      </c>
      <c r="GS249" s="17">
        <v>0</v>
      </c>
      <c r="GT249" s="17">
        <v>0</v>
      </c>
      <c r="GU249" s="17">
        <v>0</v>
      </c>
      <c r="GV249" s="17">
        <v>0</v>
      </c>
      <c r="GW249" s="17">
        <v>0</v>
      </c>
      <c r="GX249" s="17">
        <v>0</v>
      </c>
      <c r="GY249" s="17">
        <v>0</v>
      </c>
      <c r="GZ249" s="17">
        <v>0</v>
      </c>
      <c r="HA249" s="17">
        <v>0</v>
      </c>
      <c r="HB249" s="17">
        <v>0</v>
      </c>
      <c r="HC249" s="17">
        <v>0</v>
      </c>
      <c r="HD249" s="17">
        <v>0</v>
      </c>
      <c r="HE249" s="17">
        <v>0</v>
      </c>
      <c r="HF249" s="17">
        <v>0</v>
      </c>
      <c r="HG249" s="17">
        <v>0</v>
      </c>
      <c r="HH249" s="17">
        <v>0</v>
      </c>
      <c r="HI249" s="17">
        <v>0</v>
      </c>
      <c r="HJ249" s="17">
        <v>0</v>
      </c>
      <c r="HK249" s="17">
        <v>0</v>
      </c>
      <c r="HL249" s="17">
        <v>0</v>
      </c>
      <c r="HM249" s="17">
        <v>0</v>
      </c>
      <c r="HN249" s="17">
        <v>0</v>
      </c>
      <c r="HO249" s="17">
        <v>0</v>
      </c>
      <c r="HP249" s="17">
        <v>0</v>
      </c>
      <c r="HQ249" s="17">
        <v>0</v>
      </c>
      <c r="HR249" s="17">
        <v>0</v>
      </c>
      <c r="HS249" s="17">
        <v>0</v>
      </c>
      <c r="HT249" s="17">
        <v>0</v>
      </c>
      <c r="HU249" s="17">
        <v>0</v>
      </c>
      <c r="HV249" s="17">
        <v>0</v>
      </c>
      <c r="HW249" s="17">
        <v>0</v>
      </c>
      <c r="HX249" s="17">
        <v>0</v>
      </c>
      <c r="HY249" s="17">
        <v>0</v>
      </c>
      <c r="HZ249" s="17">
        <v>0</v>
      </c>
      <c r="IA249" s="17">
        <v>0</v>
      </c>
      <c r="IB249" s="17">
        <v>0</v>
      </c>
      <c r="IC249" s="17">
        <v>0</v>
      </c>
      <c r="ID249" s="17">
        <v>0</v>
      </c>
      <c r="IE249" s="17">
        <v>0</v>
      </c>
      <c r="IF249" s="17">
        <v>0</v>
      </c>
      <c r="IG249" s="17">
        <v>0</v>
      </c>
      <c r="IH249" s="17">
        <v>0</v>
      </c>
      <c r="II249" s="17">
        <v>0</v>
      </c>
      <c r="IJ249" s="17">
        <v>0</v>
      </c>
      <c r="IK249" s="17">
        <v>0</v>
      </c>
      <c r="IL249" s="17">
        <v>0</v>
      </c>
      <c r="IM249" s="17">
        <v>0</v>
      </c>
      <c r="IN249" s="17">
        <v>0</v>
      </c>
      <c r="IO249" s="17">
        <v>0</v>
      </c>
      <c r="IP249" s="17">
        <v>0</v>
      </c>
      <c r="IQ249" s="17">
        <v>0</v>
      </c>
      <c r="IR249" s="17">
        <v>0</v>
      </c>
      <c r="IS249" s="17">
        <v>0</v>
      </c>
      <c r="IT249" s="17">
        <v>0</v>
      </c>
      <c r="IU249" s="17">
        <v>0</v>
      </c>
      <c r="IV249" s="17">
        <v>0</v>
      </c>
      <c r="IW249" s="17">
        <v>0</v>
      </c>
      <c r="IX249" s="17">
        <v>0</v>
      </c>
      <c r="IY249" s="17">
        <v>0</v>
      </c>
      <c r="IZ249" s="17">
        <v>0</v>
      </c>
      <c r="JA249" s="17">
        <v>0</v>
      </c>
      <c r="JB249" s="17">
        <v>0</v>
      </c>
      <c r="JC249" s="17">
        <v>0</v>
      </c>
      <c r="JD249" s="17">
        <v>0</v>
      </c>
      <c r="JE249" s="17">
        <v>0</v>
      </c>
      <c r="JF249" s="17">
        <v>0</v>
      </c>
      <c r="JG249" s="17">
        <v>0</v>
      </c>
      <c r="JH249" s="17">
        <v>0</v>
      </c>
      <c r="JI249" s="17">
        <v>0</v>
      </c>
      <c r="JJ249" s="17">
        <v>0</v>
      </c>
      <c r="JK249" s="17">
        <v>0</v>
      </c>
      <c r="JL249" s="17">
        <v>0</v>
      </c>
      <c r="JM249" s="17">
        <v>0</v>
      </c>
      <c r="JN249" s="17">
        <v>0</v>
      </c>
      <c r="JO249" s="17">
        <v>0</v>
      </c>
      <c r="JP249" s="17">
        <v>0</v>
      </c>
      <c r="JQ249" s="17">
        <v>0</v>
      </c>
      <c r="JR249" s="17">
        <v>0</v>
      </c>
      <c r="JS249" s="17">
        <v>0</v>
      </c>
      <c r="JT249" s="17">
        <v>0</v>
      </c>
      <c r="JU249" s="17">
        <v>0</v>
      </c>
      <c r="JV249" s="17">
        <v>0</v>
      </c>
      <c r="JW249" s="17">
        <v>0</v>
      </c>
      <c r="JX249" s="17">
        <v>0</v>
      </c>
      <c r="JY249" s="17">
        <v>0</v>
      </c>
    </row>
    <row r="250" spans="1:285" x14ac:dyDescent="0.15">
      <c r="A250" s="17" t="s">
        <v>1030</v>
      </c>
      <c r="B250" s="17" t="s">
        <v>1031</v>
      </c>
      <c r="C250" s="17">
        <v>0</v>
      </c>
      <c r="D250" s="17">
        <v>6.06</v>
      </c>
      <c r="E250" s="17">
        <v>6.06</v>
      </c>
      <c r="F250" s="17">
        <v>6.06</v>
      </c>
      <c r="G250" s="17">
        <v>6.06</v>
      </c>
      <c r="H250" s="17">
        <v>6.06</v>
      </c>
      <c r="I250" s="17">
        <v>6.08</v>
      </c>
      <c r="J250" s="17">
        <v>6.08</v>
      </c>
      <c r="K250" s="17">
        <v>6.08</v>
      </c>
      <c r="L250" s="17">
        <v>6.08</v>
      </c>
      <c r="M250" s="17">
        <v>6.08</v>
      </c>
      <c r="N250" s="17">
        <v>6.13</v>
      </c>
      <c r="O250" s="17">
        <v>6.13</v>
      </c>
      <c r="P250" s="17">
        <v>6.11</v>
      </c>
      <c r="Q250" s="17">
        <v>6.11</v>
      </c>
      <c r="R250" s="17">
        <v>6.12</v>
      </c>
      <c r="S250" s="17">
        <v>6.12</v>
      </c>
      <c r="T250" s="17">
        <v>6.15</v>
      </c>
      <c r="U250" s="17">
        <v>6.18</v>
      </c>
      <c r="V250" s="17">
        <v>6.2</v>
      </c>
      <c r="W250" s="17">
        <v>6.22</v>
      </c>
      <c r="X250" s="17">
        <v>6.19</v>
      </c>
      <c r="Y250" s="17">
        <v>6.2</v>
      </c>
      <c r="Z250" s="17">
        <v>6.25</v>
      </c>
      <c r="AA250" s="17">
        <v>6.26</v>
      </c>
      <c r="AB250" s="17">
        <v>0</v>
      </c>
      <c r="AC250" s="17">
        <v>0</v>
      </c>
      <c r="AD250" s="17">
        <v>0</v>
      </c>
      <c r="AE250" s="17">
        <v>0</v>
      </c>
      <c r="AF250" s="17">
        <v>0</v>
      </c>
      <c r="AG250" s="17">
        <v>0</v>
      </c>
      <c r="AH250" s="17">
        <v>0</v>
      </c>
      <c r="AI250" s="17">
        <v>0</v>
      </c>
      <c r="AJ250" s="17">
        <v>0</v>
      </c>
      <c r="AK250" s="17">
        <v>0</v>
      </c>
      <c r="AL250" s="17">
        <v>0</v>
      </c>
      <c r="AM250" s="17">
        <v>0</v>
      </c>
      <c r="AN250" s="17">
        <v>0</v>
      </c>
      <c r="AO250" s="17">
        <v>0</v>
      </c>
      <c r="AP250" s="17">
        <v>0</v>
      </c>
      <c r="AQ250" s="17">
        <v>0</v>
      </c>
      <c r="AR250" s="17">
        <v>0</v>
      </c>
      <c r="AS250" s="17">
        <v>0</v>
      </c>
      <c r="AT250" s="17">
        <v>0</v>
      </c>
      <c r="AU250" s="17">
        <v>0</v>
      </c>
      <c r="AV250" s="17">
        <v>0</v>
      </c>
      <c r="AW250" s="17">
        <v>0</v>
      </c>
      <c r="AX250" s="17">
        <v>0</v>
      </c>
      <c r="AY250" s="17">
        <v>0</v>
      </c>
      <c r="AZ250" s="17">
        <v>0</v>
      </c>
      <c r="BA250" s="17">
        <v>0</v>
      </c>
      <c r="BB250" s="17">
        <v>0</v>
      </c>
      <c r="BC250" s="17">
        <v>0</v>
      </c>
      <c r="BD250" s="17">
        <v>0</v>
      </c>
      <c r="BE250" s="17">
        <v>0</v>
      </c>
      <c r="BF250" s="17">
        <v>0</v>
      </c>
      <c r="BG250" s="17">
        <v>0</v>
      </c>
      <c r="BH250" s="17">
        <v>0</v>
      </c>
      <c r="BI250" s="17">
        <v>0</v>
      </c>
      <c r="BJ250" s="17">
        <v>0</v>
      </c>
      <c r="BK250" s="17">
        <v>0</v>
      </c>
      <c r="BL250" s="17">
        <v>0</v>
      </c>
      <c r="BM250" s="17">
        <v>0</v>
      </c>
      <c r="BN250" s="17">
        <v>0</v>
      </c>
      <c r="BO250" s="17">
        <v>0</v>
      </c>
      <c r="BP250" s="17">
        <v>0</v>
      </c>
      <c r="BQ250" s="17">
        <v>0</v>
      </c>
      <c r="BR250" s="17">
        <v>0</v>
      </c>
      <c r="BS250" s="17">
        <v>0</v>
      </c>
      <c r="BT250" s="17">
        <v>0</v>
      </c>
      <c r="BU250" s="17">
        <v>0</v>
      </c>
      <c r="BV250" s="17">
        <v>0</v>
      </c>
      <c r="BW250" s="17">
        <v>0</v>
      </c>
      <c r="BX250" s="17">
        <v>0</v>
      </c>
      <c r="BY250" s="17">
        <v>0</v>
      </c>
      <c r="BZ250" s="17">
        <v>0</v>
      </c>
      <c r="CA250" s="17">
        <v>0</v>
      </c>
      <c r="CB250" s="17">
        <v>0</v>
      </c>
      <c r="CC250" s="17">
        <v>0</v>
      </c>
      <c r="CD250" s="17">
        <v>0</v>
      </c>
      <c r="CE250" s="17">
        <v>0</v>
      </c>
      <c r="CF250" s="17">
        <v>0</v>
      </c>
      <c r="CG250" s="17">
        <v>0</v>
      </c>
      <c r="CH250" s="17">
        <v>0</v>
      </c>
      <c r="CI250" s="17">
        <v>0</v>
      </c>
      <c r="CJ250" s="17">
        <v>0</v>
      </c>
      <c r="CK250" s="17">
        <v>0</v>
      </c>
      <c r="CL250" s="17">
        <v>0</v>
      </c>
      <c r="CM250" s="17">
        <v>0</v>
      </c>
      <c r="CN250" s="17">
        <v>0</v>
      </c>
      <c r="CO250" s="17">
        <v>0</v>
      </c>
      <c r="CP250" s="17">
        <v>0</v>
      </c>
      <c r="CQ250" s="17">
        <v>0</v>
      </c>
      <c r="CR250" s="17">
        <v>0</v>
      </c>
      <c r="CS250" s="17">
        <v>0</v>
      </c>
      <c r="CT250" s="17">
        <v>0</v>
      </c>
      <c r="CU250" s="17">
        <v>0</v>
      </c>
      <c r="CV250" s="17">
        <v>0</v>
      </c>
      <c r="CW250" s="17">
        <v>0</v>
      </c>
      <c r="CX250" s="17">
        <v>0</v>
      </c>
      <c r="CY250" s="17">
        <v>0</v>
      </c>
      <c r="CZ250" s="17">
        <v>0</v>
      </c>
      <c r="DA250" s="17">
        <v>0</v>
      </c>
      <c r="DB250" s="17">
        <v>0</v>
      </c>
      <c r="DC250" s="17">
        <v>0</v>
      </c>
      <c r="DD250" s="17">
        <v>0</v>
      </c>
      <c r="DE250" s="17">
        <v>0</v>
      </c>
      <c r="DF250" s="17">
        <v>0</v>
      </c>
      <c r="DG250" s="17">
        <v>0</v>
      </c>
      <c r="DH250" s="17">
        <v>0</v>
      </c>
      <c r="DI250" s="17">
        <v>0</v>
      </c>
      <c r="DJ250" s="17">
        <v>0</v>
      </c>
      <c r="DK250" s="17">
        <v>0</v>
      </c>
      <c r="DL250" s="17">
        <v>0</v>
      </c>
      <c r="DM250" s="17">
        <v>0</v>
      </c>
      <c r="DN250" s="17">
        <v>0</v>
      </c>
      <c r="DO250" s="17">
        <v>0</v>
      </c>
      <c r="DP250" s="17">
        <v>0</v>
      </c>
      <c r="DQ250" s="17">
        <v>0</v>
      </c>
      <c r="DR250" s="17">
        <v>0</v>
      </c>
      <c r="DS250" s="17">
        <v>0</v>
      </c>
      <c r="DT250" s="17">
        <v>0</v>
      </c>
      <c r="DU250" s="17">
        <v>0</v>
      </c>
      <c r="DV250" s="17">
        <v>0</v>
      </c>
      <c r="DW250" s="17">
        <v>0</v>
      </c>
      <c r="DX250" s="17">
        <v>0</v>
      </c>
      <c r="DY250" s="17">
        <v>0</v>
      </c>
      <c r="DZ250" s="17">
        <v>0</v>
      </c>
      <c r="EA250" s="17">
        <v>0</v>
      </c>
      <c r="EB250" s="17">
        <v>0</v>
      </c>
      <c r="EC250" s="17">
        <v>0</v>
      </c>
      <c r="ED250" s="17">
        <v>0</v>
      </c>
      <c r="EE250" s="17">
        <v>0</v>
      </c>
      <c r="EF250" s="17">
        <v>0</v>
      </c>
      <c r="EG250" s="17">
        <v>0</v>
      </c>
      <c r="EH250" s="17">
        <v>0</v>
      </c>
      <c r="EI250" s="17">
        <v>0</v>
      </c>
      <c r="EJ250" s="17">
        <v>0</v>
      </c>
      <c r="EK250" s="17">
        <v>0</v>
      </c>
      <c r="EL250" s="17">
        <v>0</v>
      </c>
      <c r="EM250" s="17">
        <v>0</v>
      </c>
      <c r="EN250" s="17">
        <v>0</v>
      </c>
      <c r="EO250" s="17">
        <v>0</v>
      </c>
      <c r="EP250" s="17">
        <v>0</v>
      </c>
      <c r="EQ250" s="17">
        <v>0</v>
      </c>
      <c r="ER250" s="17">
        <v>0</v>
      </c>
      <c r="ES250" s="17">
        <v>0</v>
      </c>
      <c r="ET250" s="17">
        <v>0</v>
      </c>
      <c r="EU250" s="17">
        <v>0</v>
      </c>
      <c r="EV250" s="17">
        <v>0</v>
      </c>
      <c r="EW250" s="17">
        <v>0</v>
      </c>
      <c r="EX250" s="17">
        <v>0</v>
      </c>
      <c r="EY250" s="17">
        <v>0</v>
      </c>
      <c r="EZ250" s="17">
        <v>0</v>
      </c>
      <c r="FA250" s="17">
        <v>0</v>
      </c>
      <c r="FB250" s="17">
        <v>0</v>
      </c>
      <c r="FC250" s="17">
        <v>0</v>
      </c>
      <c r="FD250" s="17">
        <v>0</v>
      </c>
      <c r="FE250" s="17">
        <v>0</v>
      </c>
      <c r="FF250" s="17">
        <v>0</v>
      </c>
      <c r="FG250" s="17">
        <v>0</v>
      </c>
      <c r="FH250" s="17">
        <v>0</v>
      </c>
      <c r="FI250" s="17">
        <v>0</v>
      </c>
      <c r="FJ250" s="17">
        <v>0</v>
      </c>
      <c r="FK250" s="17">
        <v>0</v>
      </c>
      <c r="FL250" s="17">
        <v>0</v>
      </c>
      <c r="FM250" s="17">
        <v>0</v>
      </c>
      <c r="FN250" s="17">
        <v>0</v>
      </c>
      <c r="FO250" s="17">
        <v>0</v>
      </c>
      <c r="FP250" s="17">
        <v>0</v>
      </c>
      <c r="FQ250" s="17">
        <v>0</v>
      </c>
      <c r="FR250" s="17">
        <v>0</v>
      </c>
      <c r="FS250" s="17">
        <v>0</v>
      </c>
      <c r="FT250" s="17">
        <v>0</v>
      </c>
      <c r="FU250" s="17">
        <v>0</v>
      </c>
      <c r="FV250" s="17">
        <v>0</v>
      </c>
      <c r="FW250" s="17">
        <v>0</v>
      </c>
      <c r="FX250" s="17">
        <v>0</v>
      </c>
      <c r="FY250" s="17">
        <v>0</v>
      </c>
      <c r="FZ250" s="17">
        <v>0</v>
      </c>
      <c r="GA250" s="17">
        <v>0</v>
      </c>
      <c r="GB250" s="17">
        <v>0</v>
      </c>
      <c r="GC250" s="17">
        <v>0</v>
      </c>
      <c r="GD250" s="17">
        <v>0</v>
      </c>
      <c r="GE250" s="17">
        <v>0</v>
      </c>
      <c r="GF250" s="17">
        <v>0</v>
      </c>
      <c r="GG250" s="17">
        <v>0</v>
      </c>
      <c r="GH250" s="17">
        <v>0</v>
      </c>
      <c r="GI250" s="17">
        <v>0</v>
      </c>
      <c r="GJ250" s="17">
        <v>0</v>
      </c>
      <c r="GK250" s="17">
        <v>0</v>
      </c>
      <c r="GL250" s="17">
        <v>0</v>
      </c>
      <c r="GM250" s="17">
        <v>0</v>
      </c>
      <c r="GN250" s="17">
        <v>0</v>
      </c>
      <c r="GO250" s="17">
        <v>0</v>
      </c>
      <c r="GP250" s="17">
        <v>0</v>
      </c>
      <c r="GQ250" s="17">
        <v>0</v>
      </c>
      <c r="GR250" s="17">
        <v>0</v>
      </c>
      <c r="GS250" s="17">
        <v>0</v>
      </c>
      <c r="GT250" s="17">
        <v>0</v>
      </c>
      <c r="GU250" s="17">
        <v>0</v>
      </c>
      <c r="GV250" s="17">
        <v>0</v>
      </c>
      <c r="GW250" s="17">
        <v>0</v>
      </c>
      <c r="GX250" s="17">
        <v>0</v>
      </c>
      <c r="GY250" s="17">
        <v>0</v>
      </c>
      <c r="GZ250" s="17">
        <v>0</v>
      </c>
      <c r="HA250" s="17">
        <v>0</v>
      </c>
      <c r="HB250" s="17">
        <v>0</v>
      </c>
      <c r="HC250" s="17">
        <v>0</v>
      </c>
      <c r="HD250" s="17">
        <v>0</v>
      </c>
      <c r="HE250" s="17">
        <v>0</v>
      </c>
      <c r="HF250" s="17">
        <v>0</v>
      </c>
      <c r="HG250" s="17">
        <v>0</v>
      </c>
      <c r="HH250" s="17">
        <v>0</v>
      </c>
      <c r="HI250" s="17">
        <v>0</v>
      </c>
      <c r="HJ250" s="17">
        <v>0</v>
      </c>
      <c r="HK250" s="17">
        <v>0</v>
      </c>
      <c r="HL250" s="17">
        <v>0</v>
      </c>
      <c r="HM250" s="17">
        <v>0</v>
      </c>
      <c r="HN250" s="17">
        <v>0</v>
      </c>
      <c r="HO250" s="17">
        <v>0</v>
      </c>
      <c r="HP250" s="17">
        <v>0</v>
      </c>
      <c r="HQ250" s="17">
        <v>0</v>
      </c>
      <c r="HR250" s="17">
        <v>0</v>
      </c>
      <c r="HS250" s="17">
        <v>0</v>
      </c>
      <c r="HT250" s="17">
        <v>0</v>
      </c>
      <c r="HU250" s="17">
        <v>0</v>
      </c>
      <c r="HV250" s="17">
        <v>0</v>
      </c>
      <c r="HW250" s="17">
        <v>0</v>
      </c>
      <c r="HX250" s="17">
        <v>0</v>
      </c>
      <c r="HY250" s="17">
        <v>0</v>
      </c>
      <c r="HZ250" s="17">
        <v>0</v>
      </c>
      <c r="IA250" s="17">
        <v>0</v>
      </c>
      <c r="IB250" s="17">
        <v>0</v>
      </c>
      <c r="IC250" s="17">
        <v>0</v>
      </c>
      <c r="ID250" s="17">
        <v>0</v>
      </c>
      <c r="IE250" s="17">
        <v>0</v>
      </c>
      <c r="IF250" s="17">
        <v>0</v>
      </c>
      <c r="IG250" s="17">
        <v>0</v>
      </c>
      <c r="IH250" s="17">
        <v>0</v>
      </c>
      <c r="II250" s="17">
        <v>0</v>
      </c>
      <c r="IJ250" s="17">
        <v>0</v>
      </c>
      <c r="IK250" s="17">
        <v>0</v>
      </c>
      <c r="IL250" s="17">
        <v>0</v>
      </c>
      <c r="IM250" s="17">
        <v>0</v>
      </c>
      <c r="IN250" s="17">
        <v>0</v>
      </c>
      <c r="IO250" s="17">
        <v>0</v>
      </c>
      <c r="IP250" s="17">
        <v>0</v>
      </c>
      <c r="IQ250" s="17">
        <v>0</v>
      </c>
      <c r="IR250" s="17">
        <v>0</v>
      </c>
      <c r="IS250" s="17">
        <v>0</v>
      </c>
      <c r="IT250" s="17">
        <v>0</v>
      </c>
      <c r="IU250" s="17">
        <v>0</v>
      </c>
      <c r="IV250" s="17">
        <v>0</v>
      </c>
      <c r="IW250" s="17">
        <v>0</v>
      </c>
      <c r="IX250" s="17">
        <v>0</v>
      </c>
      <c r="IY250" s="17">
        <v>0</v>
      </c>
      <c r="IZ250" s="17">
        <v>0</v>
      </c>
      <c r="JA250" s="17">
        <v>0</v>
      </c>
      <c r="JB250" s="17">
        <v>0</v>
      </c>
      <c r="JC250" s="17">
        <v>0</v>
      </c>
      <c r="JD250" s="17">
        <v>0</v>
      </c>
      <c r="JE250" s="17">
        <v>0</v>
      </c>
      <c r="JF250" s="17">
        <v>0</v>
      </c>
      <c r="JG250" s="17">
        <v>0</v>
      </c>
      <c r="JH250" s="17">
        <v>0</v>
      </c>
      <c r="JI250" s="17">
        <v>0</v>
      </c>
      <c r="JJ250" s="17">
        <v>0</v>
      </c>
      <c r="JK250" s="17">
        <v>0</v>
      </c>
      <c r="JL250" s="17">
        <v>0</v>
      </c>
      <c r="JM250" s="17">
        <v>0</v>
      </c>
      <c r="JN250" s="17">
        <v>0</v>
      </c>
      <c r="JO250" s="17">
        <v>0</v>
      </c>
      <c r="JP250" s="17">
        <v>0</v>
      </c>
      <c r="JQ250" s="17">
        <v>0</v>
      </c>
      <c r="JR250" s="17">
        <v>0</v>
      </c>
      <c r="JS250" s="17">
        <v>0</v>
      </c>
      <c r="JT250" s="17">
        <v>0</v>
      </c>
      <c r="JU250" s="17">
        <v>0</v>
      </c>
      <c r="JV250" s="17">
        <v>0</v>
      </c>
      <c r="JW250" s="17">
        <v>0</v>
      </c>
      <c r="JX250" s="17">
        <v>0</v>
      </c>
      <c r="JY250" s="17">
        <v>0</v>
      </c>
    </row>
    <row r="251" spans="1:285" x14ac:dyDescent="0.15">
      <c r="A251" s="17" t="s">
        <v>798</v>
      </c>
      <c r="B251" s="17" t="s">
        <v>799</v>
      </c>
      <c r="C251" s="17">
        <v>0</v>
      </c>
      <c r="D251" s="17">
        <v>6.55</v>
      </c>
      <c r="E251" s="17">
        <v>6.55</v>
      </c>
      <c r="F251" s="17">
        <v>6.55</v>
      </c>
      <c r="G251" s="17">
        <v>6.55</v>
      </c>
      <c r="H251" s="17">
        <v>6.55</v>
      </c>
      <c r="I251" s="17">
        <v>6.67</v>
      </c>
      <c r="J251" s="17">
        <v>6.67</v>
      </c>
      <c r="K251" s="17">
        <v>6.67</v>
      </c>
      <c r="L251" s="17">
        <v>6.67</v>
      </c>
      <c r="M251" s="17">
        <v>6.67</v>
      </c>
      <c r="N251" s="17">
        <v>6.7</v>
      </c>
      <c r="O251" s="17">
        <v>6.67</v>
      </c>
      <c r="P251" s="17">
        <v>6.69</v>
      </c>
      <c r="Q251" s="17">
        <v>6.71</v>
      </c>
      <c r="R251" s="17">
        <v>6.73</v>
      </c>
      <c r="S251" s="17">
        <v>6.71</v>
      </c>
      <c r="T251" s="17">
        <v>6.72</v>
      </c>
      <c r="U251" s="17">
        <v>6.75</v>
      </c>
      <c r="V251" s="17">
        <v>6.72</v>
      </c>
      <c r="W251" s="17">
        <v>6.73</v>
      </c>
      <c r="X251" s="17">
        <v>6.74</v>
      </c>
      <c r="Y251" s="17">
        <v>6.72</v>
      </c>
      <c r="Z251" s="17">
        <v>6.73</v>
      </c>
      <c r="AA251" s="17">
        <v>6.72</v>
      </c>
      <c r="AB251" s="17">
        <v>0</v>
      </c>
      <c r="AC251" s="17">
        <v>0</v>
      </c>
      <c r="AD251" s="17">
        <v>0</v>
      </c>
      <c r="AE251" s="17">
        <v>0</v>
      </c>
      <c r="AF251" s="17">
        <v>0</v>
      </c>
      <c r="AG251" s="17">
        <v>0</v>
      </c>
      <c r="AH251" s="17">
        <v>0</v>
      </c>
      <c r="AI251" s="17">
        <v>0</v>
      </c>
      <c r="AJ251" s="17">
        <v>0</v>
      </c>
      <c r="AK251" s="17">
        <v>0</v>
      </c>
      <c r="AL251" s="17">
        <v>0</v>
      </c>
      <c r="AM251" s="17">
        <v>0</v>
      </c>
      <c r="AN251" s="17">
        <v>0</v>
      </c>
      <c r="AO251" s="17">
        <v>0</v>
      </c>
      <c r="AP251" s="17">
        <v>0</v>
      </c>
      <c r="AQ251" s="17">
        <v>0</v>
      </c>
      <c r="AR251" s="17">
        <v>0</v>
      </c>
      <c r="AS251" s="17">
        <v>0</v>
      </c>
      <c r="AT251" s="17">
        <v>0</v>
      </c>
      <c r="AU251" s="17">
        <v>0</v>
      </c>
      <c r="AV251" s="17">
        <v>0</v>
      </c>
      <c r="AW251" s="17">
        <v>0</v>
      </c>
      <c r="AX251" s="17">
        <v>0</v>
      </c>
      <c r="AY251" s="17">
        <v>0</v>
      </c>
      <c r="AZ251" s="17">
        <v>0</v>
      </c>
      <c r="BA251" s="17">
        <v>0</v>
      </c>
      <c r="BB251" s="17">
        <v>0</v>
      </c>
      <c r="BC251" s="17">
        <v>0</v>
      </c>
      <c r="BD251" s="17">
        <v>0</v>
      </c>
      <c r="BE251" s="17">
        <v>0</v>
      </c>
      <c r="BF251" s="17">
        <v>0</v>
      </c>
      <c r="BG251" s="17">
        <v>0</v>
      </c>
      <c r="BH251" s="17">
        <v>0</v>
      </c>
      <c r="BI251" s="17">
        <v>0</v>
      </c>
      <c r="BJ251" s="17">
        <v>0</v>
      </c>
      <c r="BK251" s="17">
        <v>0</v>
      </c>
      <c r="BL251" s="17">
        <v>0</v>
      </c>
      <c r="BM251" s="17">
        <v>0</v>
      </c>
      <c r="BN251" s="17">
        <v>0</v>
      </c>
      <c r="BO251" s="17">
        <v>0</v>
      </c>
      <c r="BP251" s="17">
        <v>0</v>
      </c>
      <c r="BQ251" s="17">
        <v>0</v>
      </c>
      <c r="BR251" s="17">
        <v>0</v>
      </c>
      <c r="BS251" s="17">
        <v>0</v>
      </c>
      <c r="BT251" s="17">
        <v>0</v>
      </c>
      <c r="BU251" s="17">
        <v>0</v>
      </c>
      <c r="BV251" s="17">
        <v>0</v>
      </c>
      <c r="BW251" s="17">
        <v>0</v>
      </c>
      <c r="BX251" s="17">
        <v>0</v>
      </c>
      <c r="BY251" s="17">
        <v>0</v>
      </c>
      <c r="BZ251" s="17">
        <v>0</v>
      </c>
      <c r="CA251" s="17">
        <v>0</v>
      </c>
      <c r="CB251" s="17">
        <v>0</v>
      </c>
      <c r="CC251" s="17">
        <v>0</v>
      </c>
      <c r="CD251" s="17">
        <v>0</v>
      </c>
      <c r="CE251" s="17">
        <v>0</v>
      </c>
      <c r="CF251" s="17">
        <v>0</v>
      </c>
      <c r="CG251" s="17">
        <v>0</v>
      </c>
      <c r="CH251" s="17">
        <v>0</v>
      </c>
      <c r="CI251" s="17">
        <v>0</v>
      </c>
      <c r="CJ251" s="17">
        <v>0</v>
      </c>
      <c r="CK251" s="17">
        <v>0</v>
      </c>
      <c r="CL251" s="17">
        <v>0</v>
      </c>
      <c r="CM251" s="17">
        <v>0</v>
      </c>
      <c r="CN251" s="17">
        <v>0</v>
      </c>
      <c r="CO251" s="17">
        <v>0</v>
      </c>
      <c r="CP251" s="17">
        <v>0</v>
      </c>
      <c r="CQ251" s="17">
        <v>0</v>
      </c>
      <c r="CR251" s="17">
        <v>0</v>
      </c>
      <c r="CS251" s="17">
        <v>0</v>
      </c>
      <c r="CT251" s="17">
        <v>0</v>
      </c>
      <c r="CU251" s="17">
        <v>0</v>
      </c>
      <c r="CV251" s="17">
        <v>0</v>
      </c>
      <c r="CW251" s="17">
        <v>0</v>
      </c>
      <c r="CX251" s="17">
        <v>0</v>
      </c>
      <c r="CY251" s="17">
        <v>0</v>
      </c>
      <c r="CZ251" s="17">
        <v>0</v>
      </c>
      <c r="DA251" s="17">
        <v>0</v>
      </c>
      <c r="DB251" s="17">
        <v>0</v>
      </c>
      <c r="DC251" s="17">
        <v>0</v>
      </c>
      <c r="DD251" s="17">
        <v>0</v>
      </c>
      <c r="DE251" s="17">
        <v>0</v>
      </c>
      <c r="DF251" s="17">
        <v>0</v>
      </c>
      <c r="DG251" s="17">
        <v>0</v>
      </c>
      <c r="DH251" s="17">
        <v>0</v>
      </c>
      <c r="DI251" s="17">
        <v>0</v>
      </c>
      <c r="DJ251" s="17">
        <v>0</v>
      </c>
      <c r="DK251" s="17">
        <v>0</v>
      </c>
      <c r="DL251" s="17">
        <v>0</v>
      </c>
      <c r="DM251" s="17">
        <v>0</v>
      </c>
      <c r="DN251" s="17">
        <v>0</v>
      </c>
      <c r="DO251" s="17">
        <v>0</v>
      </c>
      <c r="DP251" s="17">
        <v>0</v>
      </c>
      <c r="DQ251" s="17">
        <v>0</v>
      </c>
      <c r="DR251" s="17">
        <v>0</v>
      </c>
      <c r="DS251" s="17">
        <v>0</v>
      </c>
      <c r="DT251" s="17">
        <v>0</v>
      </c>
      <c r="DU251" s="17">
        <v>0</v>
      </c>
      <c r="DV251" s="17">
        <v>0</v>
      </c>
      <c r="DW251" s="17">
        <v>0</v>
      </c>
      <c r="DX251" s="17">
        <v>0</v>
      </c>
      <c r="DY251" s="17">
        <v>0</v>
      </c>
      <c r="DZ251" s="17">
        <v>0</v>
      </c>
      <c r="EA251" s="17">
        <v>0</v>
      </c>
      <c r="EB251" s="17">
        <v>0</v>
      </c>
      <c r="EC251" s="17">
        <v>0</v>
      </c>
      <c r="ED251" s="17">
        <v>0</v>
      </c>
      <c r="EE251" s="17">
        <v>0</v>
      </c>
      <c r="EF251" s="17">
        <v>0</v>
      </c>
      <c r="EG251" s="17">
        <v>0</v>
      </c>
      <c r="EH251" s="17">
        <v>0</v>
      </c>
      <c r="EI251" s="17">
        <v>0</v>
      </c>
      <c r="EJ251" s="17">
        <v>0</v>
      </c>
      <c r="EK251" s="17">
        <v>0</v>
      </c>
      <c r="EL251" s="17">
        <v>0</v>
      </c>
      <c r="EM251" s="17">
        <v>0</v>
      </c>
      <c r="EN251" s="17">
        <v>0</v>
      </c>
      <c r="EO251" s="17">
        <v>0</v>
      </c>
      <c r="EP251" s="17">
        <v>0</v>
      </c>
      <c r="EQ251" s="17">
        <v>0</v>
      </c>
      <c r="ER251" s="17">
        <v>0</v>
      </c>
      <c r="ES251" s="17">
        <v>0</v>
      </c>
      <c r="ET251" s="17">
        <v>0</v>
      </c>
      <c r="EU251" s="17">
        <v>0</v>
      </c>
      <c r="EV251" s="17">
        <v>0</v>
      </c>
      <c r="EW251" s="17">
        <v>0</v>
      </c>
      <c r="EX251" s="17">
        <v>0</v>
      </c>
      <c r="EY251" s="17">
        <v>0</v>
      </c>
      <c r="EZ251" s="17">
        <v>0</v>
      </c>
      <c r="FA251" s="17">
        <v>0</v>
      </c>
      <c r="FB251" s="17">
        <v>0</v>
      </c>
      <c r="FC251" s="17">
        <v>0</v>
      </c>
      <c r="FD251" s="17">
        <v>0</v>
      </c>
      <c r="FE251" s="17">
        <v>0</v>
      </c>
      <c r="FF251" s="17">
        <v>0</v>
      </c>
      <c r="FG251" s="17">
        <v>0</v>
      </c>
      <c r="FH251" s="17">
        <v>0</v>
      </c>
      <c r="FI251" s="17">
        <v>0</v>
      </c>
      <c r="FJ251" s="17">
        <v>0</v>
      </c>
      <c r="FK251" s="17">
        <v>0</v>
      </c>
      <c r="FL251" s="17">
        <v>0</v>
      </c>
      <c r="FM251" s="17">
        <v>0</v>
      </c>
      <c r="FN251" s="17">
        <v>0</v>
      </c>
      <c r="FO251" s="17">
        <v>0</v>
      </c>
      <c r="FP251" s="17">
        <v>0</v>
      </c>
      <c r="FQ251" s="17">
        <v>0</v>
      </c>
      <c r="FR251" s="17">
        <v>0</v>
      </c>
      <c r="FS251" s="17">
        <v>0</v>
      </c>
      <c r="FT251" s="17">
        <v>0</v>
      </c>
      <c r="FU251" s="17">
        <v>0</v>
      </c>
      <c r="FV251" s="17">
        <v>0</v>
      </c>
      <c r="FW251" s="17">
        <v>0</v>
      </c>
      <c r="FX251" s="17">
        <v>0</v>
      </c>
      <c r="FY251" s="17">
        <v>0</v>
      </c>
      <c r="FZ251" s="17">
        <v>0</v>
      </c>
      <c r="GA251" s="17">
        <v>0</v>
      </c>
      <c r="GB251" s="17">
        <v>0</v>
      </c>
      <c r="GC251" s="17">
        <v>0</v>
      </c>
      <c r="GD251" s="17">
        <v>0</v>
      </c>
      <c r="GE251" s="17">
        <v>0</v>
      </c>
      <c r="GF251" s="17">
        <v>0</v>
      </c>
      <c r="GG251" s="17">
        <v>0</v>
      </c>
      <c r="GH251" s="17">
        <v>0</v>
      </c>
      <c r="GI251" s="17">
        <v>0</v>
      </c>
      <c r="GJ251" s="17">
        <v>0</v>
      </c>
      <c r="GK251" s="17">
        <v>0</v>
      </c>
      <c r="GL251" s="17">
        <v>0</v>
      </c>
      <c r="GM251" s="17">
        <v>0</v>
      </c>
      <c r="GN251" s="17">
        <v>0</v>
      </c>
      <c r="GO251" s="17">
        <v>0</v>
      </c>
      <c r="GP251" s="17">
        <v>0</v>
      </c>
      <c r="GQ251" s="17">
        <v>0</v>
      </c>
      <c r="GR251" s="17">
        <v>0</v>
      </c>
      <c r="GS251" s="17">
        <v>0</v>
      </c>
      <c r="GT251" s="17">
        <v>0</v>
      </c>
      <c r="GU251" s="17">
        <v>0</v>
      </c>
      <c r="GV251" s="17">
        <v>0</v>
      </c>
      <c r="GW251" s="17">
        <v>0</v>
      </c>
      <c r="GX251" s="17">
        <v>0</v>
      </c>
      <c r="GY251" s="17">
        <v>0</v>
      </c>
      <c r="GZ251" s="17">
        <v>0</v>
      </c>
      <c r="HA251" s="17">
        <v>0</v>
      </c>
      <c r="HB251" s="17">
        <v>0</v>
      </c>
      <c r="HC251" s="17">
        <v>0</v>
      </c>
      <c r="HD251" s="17">
        <v>0</v>
      </c>
      <c r="HE251" s="17">
        <v>0</v>
      </c>
      <c r="HF251" s="17">
        <v>0</v>
      </c>
      <c r="HG251" s="17">
        <v>0</v>
      </c>
      <c r="HH251" s="17">
        <v>0</v>
      </c>
      <c r="HI251" s="17">
        <v>0</v>
      </c>
      <c r="HJ251" s="17">
        <v>0</v>
      </c>
      <c r="HK251" s="17">
        <v>0</v>
      </c>
      <c r="HL251" s="17">
        <v>0</v>
      </c>
      <c r="HM251" s="17">
        <v>0</v>
      </c>
      <c r="HN251" s="17">
        <v>0</v>
      </c>
      <c r="HO251" s="17">
        <v>0</v>
      </c>
      <c r="HP251" s="17">
        <v>0</v>
      </c>
      <c r="HQ251" s="17">
        <v>0</v>
      </c>
      <c r="HR251" s="17">
        <v>0</v>
      </c>
      <c r="HS251" s="17">
        <v>0</v>
      </c>
      <c r="HT251" s="17">
        <v>0</v>
      </c>
      <c r="HU251" s="17">
        <v>0</v>
      </c>
      <c r="HV251" s="17">
        <v>0</v>
      </c>
      <c r="HW251" s="17">
        <v>0</v>
      </c>
      <c r="HX251" s="17">
        <v>0</v>
      </c>
      <c r="HY251" s="17">
        <v>0</v>
      </c>
      <c r="HZ251" s="17">
        <v>0</v>
      </c>
      <c r="IA251" s="17">
        <v>0</v>
      </c>
      <c r="IB251" s="17">
        <v>0</v>
      </c>
      <c r="IC251" s="17">
        <v>0</v>
      </c>
      <c r="ID251" s="17">
        <v>0</v>
      </c>
      <c r="IE251" s="17">
        <v>0</v>
      </c>
      <c r="IF251" s="17">
        <v>0</v>
      </c>
      <c r="IG251" s="17">
        <v>0</v>
      </c>
      <c r="IH251" s="17">
        <v>0</v>
      </c>
      <c r="II251" s="17">
        <v>0</v>
      </c>
      <c r="IJ251" s="17">
        <v>0</v>
      </c>
      <c r="IK251" s="17">
        <v>0</v>
      </c>
      <c r="IL251" s="17">
        <v>0</v>
      </c>
      <c r="IM251" s="17">
        <v>0</v>
      </c>
      <c r="IN251" s="17">
        <v>0</v>
      </c>
      <c r="IO251" s="17">
        <v>0</v>
      </c>
      <c r="IP251" s="17">
        <v>0</v>
      </c>
      <c r="IQ251" s="17">
        <v>0</v>
      </c>
      <c r="IR251" s="17">
        <v>0</v>
      </c>
      <c r="IS251" s="17">
        <v>0</v>
      </c>
      <c r="IT251" s="17">
        <v>0</v>
      </c>
      <c r="IU251" s="17">
        <v>0</v>
      </c>
      <c r="IV251" s="17">
        <v>0</v>
      </c>
      <c r="IW251" s="17">
        <v>0</v>
      </c>
      <c r="IX251" s="17">
        <v>0</v>
      </c>
      <c r="IY251" s="17">
        <v>0</v>
      </c>
      <c r="IZ251" s="17">
        <v>0</v>
      </c>
      <c r="JA251" s="17">
        <v>0</v>
      </c>
      <c r="JB251" s="17">
        <v>0</v>
      </c>
      <c r="JC251" s="17">
        <v>0</v>
      </c>
      <c r="JD251" s="17">
        <v>0</v>
      </c>
      <c r="JE251" s="17">
        <v>0</v>
      </c>
      <c r="JF251" s="17">
        <v>0</v>
      </c>
      <c r="JG251" s="17">
        <v>0</v>
      </c>
      <c r="JH251" s="17">
        <v>0</v>
      </c>
      <c r="JI251" s="17">
        <v>0</v>
      </c>
      <c r="JJ251" s="17">
        <v>0</v>
      </c>
      <c r="JK251" s="17">
        <v>0</v>
      </c>
      <c r="JL251" s="17">
        <v>0</v>
      </c>
      <c r="JM251" s="17">
        <v>0</v>
      </c>
      <c r="JN251" s="17">
        <v>0</v>
      </c>
      <c r="JO251" s="17">
        <v>0</v>
      </c>
      <c r="JP251" s="17">
        <v>0</v>
      </c>
      <c r="JQ251" s="17">
        <v>0</v>
      </c>
      <c r="JR251" s="17">
        <v>0</v>
      </c>
      <c r="JS251" s="17">
        <v>0</v>
      </c>
      <c r="JT251" s="17">
        <v>0</v>
      </c>
      <c r="JU251" s="17">
        <v>0</v>
      </c>
      <c r="JV251" s="17">
        <v>0</v>
      </c>
      <c r="JW251" s="17">
        <v>0</v>
      </c>
      <c r="JX251" s="17">
        <v>0</v>
      </c>
      <c r="JY251" s="17">
        <v>0</v>
      </c>
    </row>
    <row r="252" spans="1:285" x14ac:dyDescent="0.15">
      <c r="A252" s="17" t="s">
        <v>309</v>
      </c>
      <c r="B252" s="17" t="s">
        <v>310</v>
      </c>
      <c r="C252" s="17">
        <v>0</v>
      </c>
      <c r="D252" s="17">
        <v>0</v>
      </c>
      <c r="E252" s="17">
        <v>0</v>
      </c>
      <c r="F252" s="17">
        <v>0</v>
      </c>
      <c r="G252" s="17">
        <v>0</v>
      </c>
      <c r="H252" s="17">
        <v>0</v>
      </c>
      <c r="I252" s="17">
        <v>11.19</v>
      </c>
      <c r="J252" s="17">
        <v>11.19</v>
      </c>
      <c r="K252" s="17">
        <v>11.19</v>
      </c>
      <c r="L252" s="17">
        <v>11.19</v>
      </c>
      <c r="M252" s="17">
        <v>11.19</v>
      </c>
      <c r="N252" s="17">
        <v>11.19</v>
      </c>
      <c r="O252" s="17">
        <v>11.19</v>
      </c>
      <c r="P252" s="17">
        <v>11.18</v>
      </c>
      <c r="Q252" s="17">
        <v>11.16</v>
      </c>
      <c r="R252" s="17">
        <v>11.16</v>
      </c>
      <c r="S252" s="17">
        <v>11.17</v>
      </c>
      <c r="T252" s="17">
        <v>11.19</v>
      </c>
      <c r="U252" s="17">
        <v>11.22</v>
      </c>
      <c r="V252" s="17">
        <v>11.2</v>
      </c>
      <c r="W252" s="17">
        <v>11.18</v>
      </c>
      <c r="X252" s="17">
        <v>11.19</v>
      </c>
      <c r="Y252" s="17">
        <v>11.18</v>
      </c>
      <c r="Z252" s="17">
        <v>11.17</v>
      </c>
      <c r="AA252" s="17">
        <v>11.14</v>
      </c>
      <c r="AB252" s="17">
        <v>0</v>
      </c>
      <c r="AC252" s="17">
        <v>0</v>
      </c>
      <c r="AD252" s="17">
        <v>0</v>
      </c>
      <c r="AE252" s="17">
        <v>0</v>
      </c>
      <c r="AF252" s="17">
        <v>0</v>
      </c>
      <c r="AG252" s="17">
        <v>0</v>
      </c>
      <c r="AH252" s="17">
        <v>0</v>
      </c>
      <c r="AI252" s="17">
        <v>0</v>
      </c>
      <c r="AJ252" s="17">
        <v>0</v>
      </c>
      <c r="AK252" s="17">
        <v>0</v>
      </c>
      <c r="AL252" s="17">
        <v>0</v>
      </c>
      <c r="AM252" s="17">
        <v>0</v>
      </c>
      <c r="AN252" s="17">
        <v>0</v>
      </c>
      <c r="AO252" s="17">
        <v>0</v>
      </c>
      <c r="AP252" s="17">
        <v>0</v>
      </c>
      <c r="AQ252" s="17">
        <v>0</v>
      </c>
      <c r="AR252" s="17">
        <v>0</v>
      </c>
      <c r="AS252" s="17">
        <v>0</v>
      </c>
      <c r="AT252" s="17">
        <v>0</v>
      </c>
      <c r="AU252" s="17">
        <v>0</v>
      </c>
      <c r="AV252" s="17">
        <v>0</v>
      </c>
      <c r="AW252" s="17">
        <v>0</v>
      </c>
      <c r="AX252" s="17">
        <v>0</v>
      </c>
      <c r="AY252" s="17">
        <v>0</v>
      </c>
      <c r="AZ252" s="17">
        <v>0</v>
      </c>
      <c r="BA252" s="17">
        <v>0</v>
      </c>
      <c r="BB252" s="17">
        <v>0</v>
      </c>
      <c r="BC252" s="17">
        <v>0</v>
      </c>
      <c r="BD252" s="17">
        <v>0</v>
      </c>
      <c r="BE252" s="17">
        <v>0</v>
      </c>
      <c r="BF252" s="17">
        <v>0</v>
      </c>
      <c r="BG252" s="17">
        <v>0</v>
      </c>
      <c r="BH252" s="17">
        <v>0</v>
      </c>
      <c r="BI252" s="17">
        <v>0</v>
      </c>
      <c r="BJ252" s="17">
        <v>0</v>
      </c>
      <c r="BK252" s="17">
        <v>0</v>
      </c>
      <c r="BL252" s="17">
        <v>0</v>
      </c>
      <c r="BM252" s="17">
        <v>0</v>
      </c>
      <c r="BN252" s="17">
        <v>0</v>
      </c>
      <c r="BO252" s="17">
        <v>0</v>
      </c>
      <c r="BP252" s="17">
        <v>0</v>
      </c>
      <c r="BQ252" s="17">
        <v>0</v>
      </c>
      <c r="BR252" s="17">
        <v>0</v>
      </c>
      <c r="BS252" s="17">
        <v>0</v>
      </c>
      <c r="BT252" s="17">
        <v>0</v>
      </c>
      <c r="BU252" s="17">
        <v>0</v>
      </c>
      <c r="BV252" s="17">
        <v>0</v>
      </c>
      <c r="BW252" s="17">
        <v>0</v>
      </c>
      <c r="BX252" s="17">
        <v>0</v>
      </c>
      <c r="BY252" s="17">
        <v>0</v>
      </c>
      <c r="BZ252" s="17">
        <v>0</v>
      </c>
      <c r="CA252" s="17">
        <v>0</v>
      </c>
      <c r="CB252" s="17">
        <v>0</v>
      </c>
      <c r="CC252" s="17">
        <v>0</v>
      </c>
      <c r="CD252" s="17">
        <v>0</v>
      </c>
      <c r="CE252" s="17">
        <v>0</v>
      </c>
      <c r="CF252" s="17">
        <v>0</v>
      </c>
      <c r="CG252" s="17">
        <v>0</v>
      </c>
      <c r="CH252" s="17">
        <v>0</v>
      </c>
      <c r="CI252" s="17">
        <v>0</v>
      </c>
      <c r="CJ252" s="17">
        <v>0</v>
      </c>
      <c r="CK252" s="17">
        <v>0</v>
      </c>
      <c r="CL252" s="17">
        <v>0</v>
      </c>
      <c r="CM252" s="17">
        <v>0</v>
      </c>
      <c r="CN252" s="17">
        <v>0</v>
      </c>
      <c r="CO252" s="17">
        <v>0</v>
      </c>
      <c r="CP252" s="17">
        <v>0</v>
      </c>
      <c r="CQ252" s="17">
        <v>0</v>
      </c>
      <c r="CR252" s="17">
        <v>0</v>
      </c>
      <c r="CS252" s="17">
        <v>0</v>
      </c>
      <c r="CT252" s="17">
        <v>0</v>
      </c>
      <c r="CU252" s="17">
        <v>0</v>
      </c>
      <c r="CV252" s="17">
        <v>0</v>
      </c>
      <c r="CW252" s="17">
        <v>0</v>
      </c>
      <c r="CX252" s="17">
        <v>0</v>
      </c>
      <c r="CY252" s="17">
        <v>0</v>
      </c>
      <c r="CZ252" s="17">
        <v>0</v>
      </c>
      <c r="DA252" s="17">
        <v>0</v>
      </c>
      <c r="DB252" s="17">
        <v>0</v>
      </c>
      <c r="DC252" s="17">
        <v>0</v>
      </c>
      <c r="DD252" s="17">
        <v>0</v>
      </c>
      <c r="DE252" s="17">
        <v>0</v>
      </c>
      <c r="DF252" s="17">
        <v>0</v>
      </c>
      <c r="DG252" s="17">
        <v>0</v>
      </c>
      <c r="DH252" s="17">
        <v>0</v>
      </c>
      <c r="DI252" s="17">
        <v>0</v>
      </c>
      <c r="DJ252" s="17">
        <v>0</v>
      </c>
      <c r="DK252" s="17">
        <v>0</v>
      </c>
      <c r="DL252" s="17">
        <v>0</v>
      </c>
      <c r="DM252" s="17">
        <v>0</v>
      </c>
      <c r="DN252" s="17">
        <v>0</v>
      </c>
      <c r="DO252" s="17">
        <v>0</v>
      </c>
      <c r="DP252" s="17">
        <v>0</v>
      </c>
      <c r="DQ252" s="17">
        <v>0</v>
      </c>
      <c r="DR252" s="17">
        <v>0</v>
      </c>
      <c r="DS252" s="17">
        <v>0</v>
      </c>
      <c r="DT252" s="17">
        <v>0</v>
      </c>
      <c r="DU252" s="17">
        <v>0</v>
      </c>
      <c r="DV252" s="17">
        <v>0</v>
      </c>
      <c r="DW252" s="17">
        <v>0</v>
      </c>
      <c r="DX252" s="17">
        <v>0</v>
      </c>
      <c r="DY252" s="17">
        <v>0</v>
      </c>
      <c r="DZ252" s="17">
        <v>0</v>
      </c>
      <c r="EA252" s="17">
        <v>0</v>
      </c>
      <c r="EB252" s="17">
        <v>0</v>
      </c>
      <c r="EC252" s="17">
        <v>0</v>
      </c>
      <c r="ED252" s="17">
        <v>0</v>
      </c>
      <c r="EE252" s="17">
        <v>0</v>
      </c>
      <c r="EF252" s="17">
        <v>0</v>
      </c>
      <c r="EG252" s="17">
        <v>0</v>
      </c>
      <c r="EH252" s="17">
        <v>0</v>
      </c>
      <c r="EI252" s="17">
        <v>0</v>
      </c>
      <c r="EJ252" s="17">
        <v>0</v>
      </c>
      <c r="EK252" s="17">
        <v>0</v>
      </c>
      <c r="EL252" s="17">
        <v>0</v>
      </c>
      <c r="EM252" s="17">
        <v>0</v>
      </c>
      <c r="EN252" s="17">
        <v>0</v>
      </c>
      <c r="EO252" s="17">
        <v>0</v>
      </c>
      <c r="EP252" s="17">
        <v>0</v>
      </c>
      <c r="EQ252" s="17">
        <v>0</v>
      </c>
      <c r="ER252" s="17">
        <v>0</v>
      </c>
      <c r="ES252" s="17">
        <v>0</v>
      </c>
      <c r="ET252" s="17">
        <v>0</v>
      </c>
      <c r="EU252" s="17">
        <v>0</v>
      </c>
      <c r="EV252" s="17">
        <v>0</v>
      </c>
      <c r="EW252" s="17">
        <v>0</v>
      </c>
      <c r="EX252" s="17">
        <v>0</v>
      </c>
      <c r="EY252" s="17">
        <v>0</v>
      </c>
      <c r="EZ252" s="17">
        <v>0</v>
      </c>
      <c r="FA252" s="17">
        <v>0</v>
      </c>
      <c r="FB252" s="17">
        <v>0</v>
      </c>
      <c r="FC252" s="17">
        <v>0</v>
      </c>
      <c r="FD252" s="17">
        <v>0</v>
      </c>
      <c r="FE252" s="17">
        <v>0</v>
      </c>
      <c r="FF252" s="17">
        <v>0</v>
      </c>
      <c r="FG252" s="17">
        <v>0</v>
      </c>
      <c r="FH252" s="17">
        <v>0</v>
      </c>
      <c r="FI252" s="17">
        <v>0</v>
      </c>
      <c r="FJ252" s="17">
        <v>0</v>
      </c>
      <c r="FK252" s="17">
        <v>0</v>
      </c>
      <c r="FL252" s="17">
        <v>0</v>
      </c>
      <c r="FM252" s="17">
        <v>0</v>
      </c>
      <c r="FN252" s="17">
        <v>0</v>
      </c>
      <c r="FO252" s="17">
        <v>0</v>
      </c>
      <c r="FP252" s="17">
        <v>0</v>
      </c>
      <c r="FQ252" s="17">
        <v>0</v>
      </c>
      <c r="FR252" s="17">
        <v>0</v>
      </c>
      <c r="FS252" s="17">
        <v>0</v>
      </c>
      <c r="FT252" s="17">
        <v>0</v>
      </c>
      <c r="FU252" s="17">
        <v>0</v>
      </c>
      <c r="FV252" s="17">
        <v>0</v>
      </c>
      <c r="FW252" s="17">
        <v>0</v>
      </c>
      <c r="FX252" s="17">
        <v>0</v>
      </c>
      <c r="FY252" s="17">
        <v>0</v>
      </c>
      <c r="FZ252" s="17">
        <v>0</v>
      </c>
      <c r="GA252" s="17">
        <v>0</v>
      </c>
      <c r="GB252" s="17">
        <v>0</v>
      </c>
      <c r="GC252" s="17">
        <v>0</v>
      </c>
      <c r="GD252" s="17">
        <v>0</v>
      </c>
      <c r="GE252" s="17">
        <v>0</v>
      </c>
      <c r="GF252" s="17">
        <v>0</v>
      </c>
      <c r="GG252" s="17">
        <v>0</v>
      </c>
      <c r="GH252" s="17">
        <v>0</v>
      </c>
      <c r="GI252" s="17">
        <v>0</v>
      </c>
      <c r="GJ252" s="17">
        <v>0</v>
      </c>
      <c r="GK252" s="17">
        <v>0</v>
      </c>
      <c r="GL252" s="17">
        <v>0</v>
      </c>
      <c r="GM252" s="17">
        <v>0</v>
      </c>
      <c r="GN252" s="17">
        <v>0</v>
      </c>
      <c r="GO252" s="17">
        <v>0</v>
      </c>
      <c r="GP252" s="17">
        <v>0</v>
      </c>
      <c r="GQ252" s="17">
        <v>0</v>
      </c>
      <c r="GR252" s="17">
        <v>0</v>
      </c>
      <c r="GS252" s="17">
        <v>0</v>
      </c>
      <c r="GT252" s="17">
        <v>0</v>
      </c>
      <c r="GU252" s="17">
        <v>0</v>
      </c>
      <c r="GV252" s="17">
        <v>0</v>
      </c>
      <c r="GW252" s="17">
        <v>0</v>
      </c>
      <c r="GX252" s="17">
        <v>0</v>
      </c>
      <c r="GY252" s="17">
        <v>0</v>
      </c>
      <c r="GZ252" s="17">
        <v>0</v>
      </c>
      <c r="HA252" s="17">
        <v>0</v>
      </c>
      <c r="HB252" s="17">
        <v>0</v>
      </c>
      <c r="HC252" s="17">
        <v>0</v>
      </c>
      <c r="HD252" s="17">
        <v>0</v>
      </c>
      <c r="HE252" s="17">
        <v>0</v>
      </c>
      <c r="HF252" s="17">
        <v>0</v>
      </c>
      <c r="HG252" s="17">
        <v>0</v>
      </c>
      <c r="HH252" s="17">
        <v>0</v>
      </c>
      <c r="HI252" s="17">
        <v>0</v>
      </c>
      <c r="HJ252" s="17">
        <v>0</v>
      </c>
      <c r="HK252" s="17">
        <v>0</v>
      </c>
      <c r="HL252" s="17">
        <v>0</v>
      </c>
      <c r="HM252" s="17">
        <v>0</v>
      </c>
      <c r="HN252" s="17">
        <v>0</v>
      </c>
      <c r="HO252" s="17">
        <v>0</v>
      </c>
      <c r="HP252" s="17">
        <v>0</v>
      </c>
      <c r="HQ252" s="17">
        <v>0</v>
      </c>
      <c r="HR252" s="17">
        <v>0</v>
      </c>
      <c r="HS252" s="17">
        <v>0</v>
      </c>
      <c r="HT252" s="17">
        <v>0</v>
      </c>
      <c r="HU252" s="17">
        <v>0</v>
      </c>
      <c r="HV252" s="17">
        <v>0</v>
      </c>
      <c r="HW252" s="17">
        <v>0</v>
      </c>
      <c r="HX252" s="17">
        <v>0</v>
      </c>
      <c r="HY252" s="17">
        <v>0</v>
      </c>
      <c r="HZ252" s="17">
        <v>0</v>
      </c>
      <c r="IA252" s="17">
        <v>0</v>
      </c>
      <c r="IB252" s="17">
        <v>0</v>
      </c>
      <c r="IC252" s="17">
        <v>0</v>
      </c>
      <c r="ID252" s="17">
        <v>0</v>
      </c>
      <c r="IE252" s="17">
        <v>0</v>
      </c>
      <c r="IF252" s="17">
        <v>0</v>
      </c>
      <c r="IG252" s="17">
        <v>0</v>
      </c>
      <c r="IH252" s="17">
        <v>0</v>
      </c>
      <c r="II252" s="17">
        <v>0</v>
      </c>
      <c r="IJ252" s="17">
        <v>0</v>
      </c>
      <c r="IK252" s="17">
        <v>0</v>
      </c>
      <c r="IL252" s="17">
        <v>0</v>
      </c>
      <c r="IM252" s="17">
        <v>0</v>
      </c>
      <c r="IN252" s="17">
        <v>0</v>
      </c>
      <c r="IO252" s="17">
        <v>0</v>
      </c>
      <c r="IP252" s="17">
        <v>0</v>
      </c>
      <c r="IQ252" s="17">
        <v>0</v>
      </c>
      <c r="IR252" s="17">
        <v>0</v>
      </c>
      <c r="IS252" s="17">
        <v>0</v>
      </c>
      <c r="IT252" s="17">
        <v>0</v>
      </c>
      <c r="IU252" s="17">
        <v>0</v>
      </c>
      <c r="IV252" s="17">
        <v>0</v>
      </c>
      <c r="IW252" s="17">
        <v>0</v>
      </c>
      <c r="IX252" s="17">
        <v>0</v>
      </c>
      <c r="IY252" s="17">
        <v>0</v>
      </c>
      <c r="IZ252" s="17">
        <v>0</v>
      </c>
      <c r="JA252" s="17">
        <v>0</v>
      </c>
      <c r="JB252" s="17">
        <v>0</v>
      </c>
      <c r="JC252" s="17">
        <v>0</v>
      </c>
      <c r="JD252" s="17">
        <v>0</v>
      </c>
      <c r="JE252" s="17">
        <v>0</v>
      </c>
      <c r="JF252" s="17">
        <v>0</v>
      </c>
      <c r="JG252" s="17">
        <v>0</v>
      </c>
      <c r="JH252" s="17">
        <v>0</v>
      </c>
      <c r="JI252" s="17">
        <v>0</v>
      </c>
      <c r="JJ252" s="17">
        <v>0</v>
      </c>
      <c r="JK252" s="17">
        <v>0</v>
      </c>
      <c r="JL252" s="17">
        <v>0</v>
      </c>
      <c r="JM252" s="17">
        <v>0</v>
      </c>
      <c r="JN252" s="17">
        <v>0</v>
      </c>
      <c r="JO252" s="17">
        <v>0</v>
      </c>
      <c r="JP252" s="17">
        <v>0</v>
      </c>
      <c r="JQ252" s="17">
        <v>0</v>
      </c>
      <c r="JR252" s="17">
        <v>0</v>
      </c>
      <c r="JS252" s="17">
        <v>0</v>
      </c>
      <c r="JT252" s="17">
        <v>0</v>
      </c>
      <c r="JU252" s="17">
        <v>0</v>
      </c>
      <c r="JV252" s="17">
        <v>0</v>
      </c>
      <c r="JW252" s="17">
        <v>0</v>
      </c>
      <c r="JX252" s="17">
        <v>0</v>
      </c>
      <c r="JY252" s="17">
        <v>0</v>
      </c>
    </row>
    <row r="253" spans="1:285" x14ac:dyDescent="0.15">
      <c r="A253" s="17" t="s">
        <v>656</v>
      </c>
      <c r="B253" s="17" t="s">
        <v>657</v>
      </c>
      <c r="C253" s="17">
        <v>0</v>
      </c>
      <c r="D253" s="17">
        <v>0</v>
      </c>
      <c r="E253" s="17">
        <v>0</v>
      </c>
      <c r="F253" s="17">
        <v>0</v>
      </c>
      <c r="G253" s="17">
        <v>0</v>
      </c>
      <c r="H253" s="17">
        <v>0</v>
      </c>
      <c r="I253" s="17">
        <v>17.850000000000001</v>
      </c>
      <c r="J253" s="17">
        <v>17.850000000000001</v>
      </c>
      <c r="K253" s="17">
        <v>17.850000000000001</v>
      </c>
      <c r="L253" s="17">
        <v>17.850000000000001</v>
      </c>
      <c r="M253" s="17">
        <v>17.850000000000001</v>
      </c>
      <c r="N253" s="17">
        <v>17.899999999999999</v>
      </c>
      <c r="O253" s="17">
        <v>17.89</v>
      </c>
      <c r="P253" s="17">
        <v>17.86</v>
      </c>
      <c r="Q253" s="17">
        <v>17.78</v>
      </c>
      <c r="R253" s="17">
        <v>17.79</v>
      </c>
      <c r="S253" s="17">
        <v>17.84</v>
      </c>
      <c r="T253" s="17">
        <v>17.86</v>
      </c>
      <c r="U253" s="17">
        <v>17.87</v>
      </c>
      <c r="V253" s="17">
        <v>17.87</v>
      </c>
      <c r="W253" s="17">
        <v>17.87</v>
      </c>
      <c r="X253" s="17">
        <v>17.86</v>
      </c>
      <c r="Y253" s="17">
        <v>17.88</v>
      </c>
      <c r="Z253" s="17">
        <v>17.87</v>
      </c>
      <c r="AA253" s="17">
        <v>17.850000000000001</v>
      </c>
      <c r="AB253" s="17">
        <v>0</v>
      </c>
      <c r="AC253" s="17">
        <v>0</v>
      </c>
      <c r="AD253" s="17">
        <v>0</v>
      </c>
      <c r="AE253" s="17">
        <v>0</v>
      </c>
      <c r="AF253" s="17">
        <v>0</v>
      </c>
      <c r="AG253" s="17">
        <v>0</v>
      </c>
      <c r="AH253" s="17">
        <v>0</v>
      </c>
      <c r="AI253" s="17">
        <v>0</v>
      </c>
      <c r="AJ253" s="17">
        <v>0</v>
      </c>
      <c r="AK253" s="17">
        <v>0</v>
      </c>
      <c r="AL253" s="17">
        <v>0</v>
      </c>
      <c r="AM253" s="17">
        <v>0</v>
      </c>
      <c r="AN253" s="17">
        <v>0</v>
      </c>
      <c r="AO253" s="17">
        <v>0</v>
      </c>
      <c r="AP253" s="17">
        <v>0</v>
      </c>
      <c r="AQ253" s="17">
        <v>0</v>
      </c>
      <c r="AR253" s="17">
        <v>0</v>
      </c>
      <c r="AS253" s="17">
        <v>0</v>
      </c>
      <c r="AT253" s="17">
        <v>0</v>
      </c>
      <c r="AU253" s="17">
        <v>0</v>
      </c>
      <c r="AV253" s="17">
        <v>0</v>
      </c>
      <c r="AW253" s="17">
        <v>0</v>
      </c>
      <c r="AX253" s="17">
        <v>0</v>
      </c>
      <c r="AY253" s="17">
        <v>0</v>
      </c>
      <c r="AZ253" s="17">
        <v>0</v>
      </c>
      <c r="BA253" s="17">
        <v>0</v>
      </c>
      <c r="BB253" s="17">
        <v>0</v>
      </c>
      <c r="BC253" s="17">
        <v>0</v>
      </c>
      <c r="BD253" s="17">
        <v>0</v>
      </c>
      <c r="BE253" s="17">
        <v>0</v>
      </c>
      <c r="BF253" s="17">
        <v>0</v>
      </c>
      <c r="BG253" s="17">
        <v>0</v>
      </c>
      <c r="BH253" s="17">
        <v>0</v>
      </c>
      <c r="BI253" s="17">
        <v>0</v>
      </c>
      <c r="BJ253" s="17">
        <v>0</v>
      </c>
      <c r="BK253" s="17">
        <v>0</v>
      </c>
      <c r="BL253" s="17">
        <v>0</v>
      </c>
      <c r="BM253" s="17">
        <v>0</v>
      </c>
      <c r="BN253" s="17">
        <v>0</v>
      </c>
      <c r="BO253" s="17">
        <v>0</v>
      </c>
      <c r="BP253" s="17">
        <v>0</v>
      </c>
      <c r="BQ253" s="17">
        <v>0</v>
      </c>
      <c r="BR253" s="17">
        <v>0</v>
      </c>
      <c r="BS253" s="17">
        <v>0</v>
      </c>
      <c r="BT253" s="17">
        <v>0</v>
      </c>
      <c r="BU253" s="17">
        <v>0</v>
      </c>
      <c r="BV253" s="17">
        <v>0</v>
      </c>
      <c r="BW253" s="17">
        <v>0</v>
      </c>
      <c r="BX253" s="17">
        <v>0</v>
      </c>
      <c r="BY253" s="17">
        <v>0</v>
      </c>
      <c r="BZ253" s="17">
        <v>0</v>
      </c>
      <c r="CA253" s="17">
        <v>0</v>
      </c>
      <c r="CB253" s="17">
        <v>0</v>
      </c>
      <c r="CC253" s="17">
        <v>0</v>
      </c>
      <c r="CD253" s="17">
        <v>0</v>
      </c>
      <c r="CE253" s="17">
        <v>0</v>
      </c>
      <c r="CF253" s="17">
        <v>0</v>
      </c>
      <c r="CG253" s="17">
        <v>0</v>
      </c>
      <c r="CH253" s="17">
        <v>0</v>
      </c>
      <c r="CI253" s="17">
        <v>0</v>
      </c>
      <c r="CJ253" s="17">
        <v>0</v>
      </c>
      <c r="CK253" s="17">
        <v>0</v>
      </c>
      <c r="CL253" s="17">
        <v>0</v>
      </c>
      <c r="CM253" s="17">
        <v>0</v>
      </c>
      <c r="CN253" s="17">
        <v>0</v>
      </c>
      <c r="CO253" s="17">
        <v>0</v>
      </c>
      <c r="CP253" s="17">
        <v>0</v>
      </c>
      <c r="CQ253" s="17">
        <v>0</v>
      </c>
      <c r="CR253" s="17">
        <v>0</v>
      </c>
      <c r="CS253" s="17">
        <v>0</v>
      </c>
      <c r="CT253" s="17">
        <v>0</v>
      </c>
      <c r="CU253" s="17">
        <v>0</v>
      </c>
      <c r="CV253" s="17">
        <v>0</v>
      </c>
      <c r="CW253" s="17">
        <v>0</v>
      </c>
      <c r="CX253" s="17">
        <v>0</v>
      </c>
      <c r="CY253" s="17">
        <v>0</v>
      </c>
      <c r="CZ253" s="17">
        <v>0</v>
      </c>
      <c r="DA253" s="17">
        <v>0</v>
      </c>
      <c r="DB253" s="17">
        <v>0</v>
      </c>
      <c r="DC253" s="17">
        <v>0</v>
      </c>
      <c r="DD253" s="17">
        <v>0</v>
      </c>
      <c r="DE253" s="17">
        <v>0</v>
      </c>
      <c r="DF253" s="17">
        <v>0</v>
      </c>
      <c r="DG253" s="17">
        <v>0</v>
      </c>
      <c r="DH253" s="17">
        <v>0</v>
      </c>
      <c r="DI253" s="17">
        <v>0</v>
      </c>
      <c r="DJ253" s="17">
        <v>0</v>
      </c>
      <c r="DK253" s="17">
        <v>0</v>
      </c>
      <c r="DL253" s="17">
        <v>0</v>
      </c>
      <c r="DM253" s="17">
        <v>0</v>
      </c>
      <c r="DN253" s="17">
        <v>0</v>
      </c>
      <c r="DO253" s="17">
        <v>0</v>
      </c>
      <c r="DP253" s="17">
        <v>0</v>
      </c>
      <c r="DQ253" s="17">
        <v>0</v>
      </c>
      <c r="DR253" s="17">
        <v>0</v>
      </c>
      <c r="DS253" s="17">
        <v>0</v>
      </c>
      <c r="DT253" s="17">
        <v>0</v>
      </c>
      <c r="DU253" s="17">
        <v>0</v>
      </c>
      <c r="DV253" s="17">
        <v>0</v>
      </c>
      <c r="DW253" s="17">
        <v>0</v>
      </c>
      <c r="DX253" s="17">
        <v>0</v>
      </c>
      <c r="DY253" s="17">
        <v>0</v>
      </c>
      <c r="DZ253" s="17">
        <v>0</v>
      </c>
      <c r="EA253" s="17">
        <v>0</v>
      </c>
      <c r="EB253" s="17">
        <v>0</v>
      </c>
      <c r="EC253" s="17">
        <v>0</v>
      </c>
      <c r="ED253" s="17">
        <v>0</v>
      </c>
      <c r="EE253" s="17">
        <v>0</v>
      </c>
      <c r="EF253" s="17">
        <v>0</v>
      </c>
      <c r="EG253" s="17">
        <v>0</v>
      </c>
      <c r="EH253" s="17">
        <v>0</v>
      </c>
      <c r="EI253" s="17">
        <v>0</v>
      </c>
      <c r="EJ253" s="17">
        <v>0</v>
      </c>
      <c r="EK253" s="17">
        <v>0</v>
      </c>
      <c r="EL253" s="17">
        <v>0</v>
      </c>
      <c r="EM253" s="17">
        <v>0</v>
      </c>
      <c r="EN253" s="17">
        <v>0</v>
      </c>
      <c r="EO253" s="17">
        <v>0</v>
      </c>
      <c r="EP253" s="17">
        <v>0</v>
      </c>
      <c r="EQ253" s="17">
        <v>0</v>
      </c>
      <c r="ER253" s="17">
        <v>0</v>
      </c>
      <c r="ES253" s="17">
        <v>0</v>
      </c>
      <c r="ET253" s="17">
        <v>0</v>
      </c>
      <c r="EU253" s="17">
        <v>0</v>
      </c>
      <c r="EV253" s="17">
        <v>0</v>
      </c>
      <c r="EW253" s="17">
        <v>0</v>
      </c>
      <c r="EX253" s="17">
        <v>0</v>
      </c>
      <c r="EY253" s="17">
        <v>0</v>
      </c>
      <c r="EZ253" s="17">
        <v>0</v>
      </c>
      <c r="FA253" s="17">
        <v>0</v>
      </c>
      <c r="FB253" s="17">
        <v>0</v>
      </c>
      <c r="FC253" s="17">
        <v>0</v>
      </c>
      <c r="FD253" s="17">
        <v>0</v>
      </c>
      <c r="FE253" s="17">
        <v>0</v>
      </c>
      <c r="FF253" s="17">
        <v>0</v>
      </c>
      <c r="FG253" s="17">
        <v>0</v>
      </c>
      <c r="FH253" s="17">
        <v>0</v>
      </c>
      <c r="FI253" s="17">
        <v>0</v>
      </c>
      <c r="FJ253" s="17">
        <v>0</v>
      </c>
      <c r="FK253" s="17">
        <v>0</v>
      </c>
      <c r="FL253" s="17">
        <v>0</v>
      </c>
      <c r="FM253" s="17">
        <v>0</v>
      </c>
      <c r="FN253" s="17">
        <v>0</v>
      </c>
      <c r="FO253" s="17">
        <v>0</v>
      </c>
      <c r="FP253" s="17">
        <v>0</v>
      </c>
      <c r="FQ253" s="17">
        <v>0</v>
      </c>
      <c r="FR253" s="17">
        <v>0</v>
      </c>
      <c r="FS253" s="17">
        <v>0</v>
      </c>
      <c r="FT253" s="17">
        <v>0</v>
      </c>
      <c r="FU253" s="17">
        <v>0</v>
      </c>
      <c r="FV253" s="17">
        <v>0</v>
      </c>
      <c r="FW253" s="17">
        <v>0</v>
      </c>
      <c r="FX253" s="17">
        <v>0</v>
      </c>
      <c r="FY253" s="17">
        <v>0</v>
      </c>
      <c r="FZ253" s="17">
        <v>0</v>
      </c>
      <c r="GA253" s="17">
        <v>0</v>
      </c>
      <c r="GB253" s="17">
        <v>0</v>
      </c>
      <c r="GC253" s="17">
        <v>0</v>
      </c>
      <c r="GD253" s="17">
        <v>0</v>
      </c>
      <c r="GE253" s="17">
        <v>0</v>
      </c>
      <c r="GF253" s="17">
        <v>0</v>
      </c>
      <c r="GG253" s="17">
        <v>0</v>
      </c>
      <c r="GH253" s="17">
        <v>0</v>
      </c>
      <c r="GI253" s="17">
        <v>0</v>
      </c>
      <c r="GJ253" s="17">
        <v>0</v>
      </c>
      <c r="GK253" s="17">
        <v>0</v>
      </c>
      <c r="GL253" s="17">
        <v>0</v>
      </c>
      <c r="GM253" s="17">
        <v>0</v>
      </c>
      <c r="GN253" s="17">
        <v>0</v>
      </c>
      <c r="GO253" s="17">
        <v>0</v>
      </c>
      <c r="GP253" s="17">
        <v>0</v>
      </c>
      <c r="GQ253" s="17">
        <v>0</v>
      </c>
      <c r="GR253" s="17">
        <v>0</v>
      </c>
      <c r="GS253" s="17">
        <v>0</v>
      </c>
      <c r="GT253" s="17">
        <v>0</v>
      </c>
      <c r="GU253" s="17">
        <v>0</v>
      </c>
      <c r="GV253" s="17">
        <v>0</v>
      </c>
      <c r="GW253" s="17">
        <v>0</v>
      </c>
      <c r="GX253" s="17">
        <v>0</v>
      </c>
      <c r="GY253" s="17">
        <v>0</v>
      </c>
      <c r="GZ253" s="17">
        <v>0</v>
      </c>
      <c r="HA253" s="17">
        <v>0</v>
      </c>
      <c r="HB253" s="17">
        <v>0</v>
      </c>
      <c r="HC253" s="17">
        <v>0</v>
      </c>
      <c r="HD253" s="17">
        <v>0</v>
      </c>
      <c r="HE253" s="17">
        <v>0</v>
      </c>
      <c r="HF253" s="17">
        <v>0</v>
      </c>
      <c r="HG253" s="17">
        <v>0</v>
      </c>
      <c r="HH253" s="17">
        <v>0</v>
      </c>
      <c r="HI253" s="17">
        <v>0</v>
      </c>
      <c r="HJ253" s="17">
        <v>0</v>
      </c>
      <c r="HK253" s="17">
        <v>0</v>
      </c>
      <c r="HL253" s="17">
        <v>0</v>
      </c>
      <c r="HM253" s="17">
        <v>0</v>
      </c>
      <c r="HN253" s="17">
        <v>0</v>
      </c>
      <c r="HO253" s="17">
        <v>0</v>
      </c>
      <c r="HP253" s="17">
        <v>0</v>
      </c>
      <c r="HQ253" s="17">
        <v>0</v>
      </c>
      <c r="HR253" s="17">
        <v>0</v>
      </c>
      <c r="HS253" s="17">
        <v>0</v>
      </c>
      <c r="HT253" s="17">
        <v>0</v>
      </c>
      <c r="HU253" s="17">
        <v>0</v>
      </c>
      <c r="HV253" s="17">
        <v>0</v>
      </c>
      <c r="HW253" s="17">
        <v>0</v>
      </c>
      <c r="HX253" s="17">
        <v>0</v>
      </c>
      <c r="HY253" s="17">
        <v>0</v>
      </c>
      <c r="HZ253" s="17">
        <v>0</v>
      </c>
      <c r="IA253" s="17">
        <v>0</v>
      </c>
      <c r="IB253" s="17">
        <v>0</v>
      </c>
      <c r="IC253" s="17">
        <v>0</v>
      </c>
      <c r="ID253" s="17">
        <v>0</v>
      </c>
      <c r="IE253" s="17">
        <v>0</v>
      </c>
      <c r="IF253" s="17">
        <v>0</v>
      </c>
      <c r="IG253" s="17">
        <v>0</v>
      </c>
      <c r="IH253" s="17">
        <v>0</v>
      </c>
      <c r="II253" s="17">
        <v>0</v>
      </c>
      <c r="IJ253" s="17">
        <v>0</v>
      </c>
      <c r="IK253" s="17">
        <v>0</v>
      </c>
      <c r="IL253" s="17">
        <v>0</v>
      </c>
      <c r="IM253" s="17">
        <v>0</v>
      </c>
      <c r="IN253" s="17">
        <v>0</v>
      </c>
      <c r="IO253" s="17">
        <v>0</v>
      </c>
      <c r="IP253" s="17">
        <v>0</v>
      </c>
      <c r="IQ253" s="17">
        <v>0</v>
      </c>
      <c r="IR253" s="17">
        <v>0</v>
      </c>
      <c r="IS253" s="17">
        <v>0</v>
      </c>
      <c r="IT253" s="17">
        <v>0</v>
      </c>
      <c r="IU253" s="17">
        <v>0</v>
      </c>
      <c r="IV253" s="17">
        <v>0</v>
      </c>
      <c r="IW253" s="17">
        <v>0</v>
      </c>
      <c r="IX253" s="17">
        <v>0</v>
      </c>
      <c r="IY253" s="17">
        <v>0</v>
      </c>
      <c r="IZ253" s="17">
        <v>0</v>
      </c>
      <c r="JA253" s="17">
        <v>0</v>
      </c>
      <c r="JB253" s="17">
        <v>0</v>
      </c>
      <c r="JC253" s="17">
        <v>0</v>
      </c>
      <c r="JD253" s="17">
        <v>0</v>
      </c>
      <c r="JE253" s="17">
        <v>0</v>
      </c>
      <c r="JF253" s="17">
        <v>0</v>
      </c>
      <c r="JG253" s="17">
        <v>0</v>
      </c>
      <c r="JH253" s="17">
        <v>0</v>
      </c>
      <c r="JI253" s="17">
        <v>0</v>
      </c>
      <c r="JJ253" s="17">
        <v>0</v>
      </c>
      <c r="JK253" s="17">
        <v>0</v>
      </c>
      <c r="JL253" s="17">
        <v>0</v>
      </c>
      <c r="JM253" s="17">
        <v>0</v>
      </c>
      <c r="JN253" s="17">
        <v>0</v>
      </c>
      <c r="JO253" s="17">
        <v>0</v>
      </c>
      <c r="JP253" s="17">
        <v>0</v>
      </c>
      <c r="JQ253" s="17">
        <v>0</v>
      </c>
      <c r="JR253" s="17">
        <v>0</v>
      </c>
      <c r="JS253" s="17">
        <v>0</v>
      </c>
      <c r="JT253" s="17">
        <v>0</v>
      </c>
      <c r="JU253" s="17">
        <v>0</v>
      </c>
      <c r="JV253" s="17">
        <v>0</v>
      </c>
      <c r="JW253" s="17">
        <v>0</v>
      </c>
      <c r="JX253" s="17">
        <v>0</v>
      </c>
      <c r="JY253" s="17">
        <v>0</v>
      </c>
    </row>
    <row r="254" spans="1:285" x14ac:dyDescent="0.15">
      <c r="A254" s="17" t="s">
        <v>780</v>
      </c>
      <c r="B254" s="17" t="s">
        <v>781</v>
      </c>
      <c r="C254" s="17">
        <v>0</v>
      </c>
      <c r="D254" s="17">
        <v>0</v>
      </c>
      <c r="E254" s="17">
        <v>0</v>
      </c>
      <c r="F254" s="17">
        <v>0</v>
      </c>
      <c r="G254" s="17">
        <v>0</v>
      </c>
      <c r="H254" s="17">
        <v>0</v>
      </c>
      <c r="I254" s="17">
        <v>27.7</v>
      </c>
      <c r="J254" s="17">
        <v>27.7</v>
      </c>
      <c r="K254" s="17">
        <v>27.7</v>
      </c>
      <c r="L254" s="17">
        <v>27.7</v>
      </c>
      <c r="M254" s="17">
        <v>27.7</v>
      </c>
      <c r="N254" s="17">
        <v>27.89</v>
      </c>
      <c r="O254" s="17">
        <v>27.76</v>
      </c>
      <c r="P254" s="17">
        <v>27.73</v>
      </c>
      <c r="Q254" s="17">
        <v>27.64</v>
      </c>
      <c r="R254" s="17">
        <v>27.6</v>
      </c>
      <c r="S254" s="17">
        <v>27.68</v>
      </c>
      <c r="T254" s="17">
        <v>27.68</v>
      </c>
      <c r="U254" s="17">
        <v>27.69</v>
      </c>
      <c r="V254" s="17">
        <v>27.67</v>
      </c>
      <c r="W254" s="17">
        <v>27.63</v>
      </c>
      <c r="X254" s="17">
        <v>27.69</v>
      </c>
      <c r="Y254" s="17">
        <v>27.68</v>
      </c>
      <c r="Z254" s="17">
        <v>27.64</v>
      </c>
      <c r="AA254" s="17">
        <v>27.65</v>
      </c>
      <c r="AB254" s="17">
        <v>0</v>
      </c>
      <c r="AC254" s="17">
        <v>0</v>
      </c>
      <c r="AD254" s="17">
        <v>0</v>
      </c>
      <c r="AE254" s="17">
        <v>0</v>
      </c>
      <c r="AF254" s="17">
        <v>0</v>
      </c>
      <c r="AG254" s="17">
        <v>0</v>
      </c>
      <c r="AH254" s="17">
        <v>0</v>
      </c>
      <c r="AI254" s="17">
        <v>0</v>
      </c>
      <c r="AJ254" s="17">
        <v>0</v>
      </c>
      <c r="AK254" s="17">
        <v>0</v>
      </c>
      <c r="AL254" s="17">
        <v>0</v>
      </c>
      <c r="AM254" s="17">
        <v>0</v>
      </c>
      <c r="AN254" s="17">
        <v>0</v>
      </c>
      <c r="AO254" s="17">
        <v>0</v>
      </c>
      <c r="AP254" s="17">
        <v>0</v>
      </c>
      <c r="AQ254" s="17">
        <v>0</v>
      </c>
      <c r="AR254" s="17">
        <v>0</v>
      </c>
      <c r="AS254" s="17">
        <v>0</v>
      </c>
      <c r="AT254" s="17">
        <v>0</v>
      </c>
      <c r="AU254" s="17">
        <v>0</v>
      </c>
      <c r="AV254" s="17">
        <v>0</v>
      </c>
      <c r="AW254" s="17">
        <v>0</v>
      </c>
      <c r="AX254" s="17">
        <v>0</v>
      </c>
      <c r="AY254" s="17">
        <v>0</v>
      </c>
      <c r="AZ254" s="17">
        <v>0</v>
      </c>
      <c r="BA254" s="17">
        <v>0</v>
      </c>
      <c r="BB254" s="17">
        <v>0</v>
      </c>
      <c r="BC254" s="17">
        <v>0</v>
      </c>
      <c r="BD254" s="17">
        <v>0</v>
      </c>
      <c r="BE254" s="17">
        <v>0</v>
      </c>
      <c r="BF254" s="17">
        <v>0</v>
      </c>
      <c r="BG254" s="17">
        <v>0</v>
      </c>
      <c r="BH254" s="17">
        <v>0</v>
      </c>
      <c r="BI254" s="17">
        <v>0</v>
      </c>
      <c r="BJ254" s="17">
        <v>0</v>
      </c>
      <c r="BK254" s="17">
        <v>0</v>
      </c>
      <c r="BL254" s="17">
        <v>0</v>
      </c>
      <c r="BM254" s="17">
        <v>0</v>
      </c>
      <c r="BN254" s="17">
        <v>0</v>
      </c>
      <c r="BO254" s="17">
        <v>0</v>
      </c>
      <c r="BP254" s="17">
        <v>0</v>
      </c>
      <c r="BQ254" s="17">
        <v>0</v>
      </c>
      <c r="BR254" s="17">
        <v>0</v>
      </c>
      <c r="BS254" s="17">
        <v>0</v>
      </c>
      <c r="BT254" s="17">
        <v>0</v>
      </c>
      <c r="BU254" s="17">
        <v>0</v>
      </c>
      <c r="BV254" s="17">
        <v>0</v>
      </c>
      <c r="BW254" s="17">
        <v>0</v>
      </c>
      <c r="BX254" s="17">
        <v>0</v>
      </c>
      <c r="BY254" s="17">
        <v>0</v>
      </c>
      <c r="BZ254" s="17">
        <v>0</v>
      </c>
      <c r="CA254" s="17">
        <v>0</v>
      </c>
      <c r="CB254" s="17">
        <v>0</v>
      </c>
      <c r="CC254" s="17">
        <v>0</v>
      </c>
      <c r="CD254" s="17">
        <v>0</v>
      </c>
      <c r="CE254" s="17">
        <v>0</v>
      </c>
      <c r="CF254" s="17">
        <v>0</v>
      </c>
      <c r="CG254" s="17">
        <v>0</v>
      </c>
      <c r="CH254" s="17">
        <v>0</v>
      </c>
      <c r="CI254" s="17">
        <v>0</v>
      </c>
      <c r="CJ254" s="17">
        <v>0</v>
      </c>
      <c r="CK254" s="17">
        <v>0</v>
      </c>
      <c r="CL254" s="17">
        <v>0</v>
      </c>
      <c r="CM254" s="17">
        <v>0</v>
      </c>
      <c r="CN254" s="17">
        <v>0</v>
      </c>
      <c r="CO254" s="17">
        <v>0</v>
      </c>
      <c r="CP254" s="17">
        <v>0</v>
      </c>
      <c r="CQ254" s="17">
        <v>0</v>
      </c>
      <c r="CR254" s="17">
        <v>0</v>
      </c>
      <c r="CS254" s="17">
        <v>0</v>
      </c>
      <c r="CT254" s="17">
        <v>0</v>
      </c>
      <c r="CU254" s="17">
        <v>0</v>
      </c>
      <c r="CV254" s="17">
        <v>0</v>
      </c>
      <c r="CW254" s="17">
        <v>0</v>
      </c>
      <c r="CX254" s="17">
        <v>0</v>
      </c>
      <c r="CY254" s="17">
        <v>0</v>
      </c>
      <c r="CZ254" s="17">
        <v>0</v>
      </c>
      <c r="DA254" s="17">
        <v>0</v>
      </c>
      <c r="DB254" s="17">
        <v>0</v>
      </c>
      <c r="DC254" s="17">
        <v>0</v>
      </c>
      <c r="DD254" s="17">
        <v>0</v>
      </c>
      <c r="DE254" s="17">
        <v>0</v>
      </c>
      <c r="DF254" s="17">
        <v>0</v>
      </c>
      <c r="DG254" s="17">
        <v>0</v>
      </c>
      <c r="DH254" s="17">
        <v>0</v>
      </c>
      <c r="DI254" s="17">
        <v>0</v>
      </c>
      <c r="DJ254" s="17">
        <v>0</v>
      </c>
      <c r="DK254" s="17">
        <v>0</v>
      </c>
      <c r="DL254" s="17">
        <v>0</v>
      </c>
      <c r="DM254" s="17">
        <v>0</v>
      </c>
      <c r="DN254" s="17">
        <v>0</v>
      </c>
      <c r="DO254" s="17">
        <v>0</v>
      </c>
      <c r="DP254" s="17">
        <v>0</v>
      </c>
      <c r="DQ254" s="17">
        <v>0</v>
      </c>
      <c r="DR254" s="17">
        <v>0</v>
      </c>
      <c r="DS254" s="17">
        <v>0</v>
      </c>
      <c r="DT254" s="17">
        <v>0</v>
      </c>
      <c r="DU254" s="17">
        <v>0</v>
      </c>
      <c r="DV254" s="17">
        <v>0</v>
      </c>
      <c r="DW254" s="17">
        <v>0</v>
      </c>
      <c r="DX254" s="17">
        <v>0</v>
      </c>
      <c r="DY254" s="17">
        <v>0</v>
      </c>
      <c r="DZ254" s="17">
        <v>0</v>
      </c>
      <c r="EA254" s="17">
        <v>0</v>
      </c>
      <c r="EB254" s="17">
        <v>0</v>
      </c>
      <c r="EC254" s="17">
        <v>0</v>
      </c>
      <c r="ED254" s="17">
        <v>0</v>
      </c>
      <c r="EE254" s="17">
        <v>0</v>
      </c>
      <c r="EF254" s="17">
        <v>0</v>
      </c>
      <c r="EG254" s="17">
        <v>0</v>
      </c>
      <c r="EH254" s="17">
        <v>0</v>
      </c>
      <c r="EI254" s="17">
        <v>0</v>
      </c>
      <c r="EJ254" s="17">
        <v>0</v>
      </c>
      <c r="EK254" s="17">
        <v>0</v>
      </c>
      <c r="EL254" s="17">
        <v>0</v>
      </c>
      <c r="EM254" s="17">
        <v>0</v>
      </c>
      <c r="EN254" s="17">
        <v>0</v>
      </c>
      <c r="EO254" s="17">
        <v>0</v>
      </c>
      <c r="EP254" s="17">
        <v>0</v>
      </c>
      <c r="EQ254" s="17">
        <v>0</v>
      </c>
      <c r="ER254" s="17">
        <v>0</v>
      </c>
      <c r="ES254" s="17">
        <v>0</v>
      </c>
      <c r="ET254" s="17">
        <v>0</v>
      </c>
      <c r="EU254" s="17">
        <v>0</v>
      </c>
      <c r="EV254" s="17">
        <v>0</v>
      </c>
      <c r="EW254" s="17">
        <v>0</v>
      </c>
      <c r="EX254" s="17">
        <v>0</v>
      </c>
      <c r="EY254" s="17">
        <v>0</v>
      </c>
      <c r="EZ254" s="17">
        <v>0</v>
      </c>
      <c r="FA254" s="17">
        <v>0</v>
      </c>
      <c r="FB254" s="17">
        <v>0</v>
      </c>
      <c r="FC254" s="17">
        <v>0</v>
      </c>
      <c r="FD254" s="17">
        <v>0</v>
      </c>
      <c r="FE254" s="17">
        <v>0</v>
      </c>
      <c r="FF254" s="17">
        <v>0</v>
      </c>
      <c r="FG254" s="17">
        <v>0</v>
      </c>
      <c r="FH254" s="17">
        <v>0</v>
      </c>
      <c r="FI254" s="17">
        <v>0</v>
      </c>
      <c r="FJ254" s="17">
        <v>0</v>
      </c>
      <c r="FK254" s="17">
        <v>0</v>
      </c>
      <c r="FL254" s="17">
        <v>0</v>
      </c>
      <c r="FM254" s="17">
        <v>0</v>
      </c>
      <c r="FN254" s="17">
        <v>0</v>
      </c>
      <c r="FO254" s="17">
        <v>0</v>
      </c>
      <c r="FP254" s="17">
        <v>0</v>
      </c>
      <c r="FQ254" s="17">
        <v>0</v>
      </c>
      <c r="FR254" s="17">
        <v>0</v>
      </c>
      <c r="FS254" s="17">
        <v>0</v>
      </c>
      <c r="FT254" s="17">
        <v>0</v>
      </c>
      <c r="FU254" s="17">
        <v>0</v>
      </c>
      <c r="FV254" s="17">
        <v>0</v>
      </c>
      <c r="FW254" s="17">
        <v>0</v>
      </c>
      <c r="FX254" s="17">
        <v>0</v>
      </c>
      <c r="FY254" s="17">
        <v>0</v>
      </c>
      <c r="FZ254" s="17">
        <v>0</v>
      </c>
      <c r="GA254" s="17">
        <v>0</v>
      </c>
      <c r="GB254" s="17">
        <v>0</v>
      </c>
      <c r="GC254" s="17">
        <v>0</v>
      </c>
      <c r="GD254" s="17">
        <v>0</v>
      </c>
      <c r="GE254" s="17">
        <v>0</v>
      </c>
      <c r="GF254" s="17">
        <v>0</v>
      </c>
      <c r="GG254" s="17">
        <v>0</v>
      </c>
      <c r="GH254" s="17">
        <v>0</v>
      </c>
      <c r="GI254" s="17">
        <v>0</v>
      </c>
      <c r="GJ254" s="17">
        <v>0</v>
      </c>
      <c r="GK254" s="17">
        <v>0</v>
      </c>
      <c r="GL254" s="17">
        <v>0</v>
      </c>
      <c r="GM254" s="17">
        <v>0</v>
      </c>
      <c r="GN254" s="17">
        <v>0</v>
      </c>
      <c r="GO254" s="17">
        <v>0</v>
      </c>
      <c r="GP254" s="17">
        <v>0</v>
      </c>
      <c r="GQ254" s="17">
        <v>0</v>
      </c>
      <c r="GR254" s="17">
        <v>0</v>
      </c>
      <c r="GS254" s="17">
        <v>0</v>
      </c>
      <c r="GT254" s="17">
        <v>0</v>
      </c>
      <c r="GU254" s="17">
        <v>0</v>
      </c>
      <c r="GV254" s="17">
        <v>0</v>
      </c>
      <c r="GW254" s="17">
        <v>0</v>
      </c>
      <c r="GX254" s="17">
        <v>0</v>
      </c>
      <c r="GY254" s="17">
        <v>0</v>
      </c>
      <c r="GZ254" s="17">
        <v>0</v>
      </c>
      <c r="HA254" s="17">
        <v>0</v>
      </c>
      <c r="HB254" s="17">
        <v>0</v>
      </c>
      <c r="HC254" s="17">
        <v>0</v>
      </c>
      <c r="HD254" s="17">
        <v>0</v>
      </c>
      <c r="HE254" s="17">
        <v>0</v>
      </c>
      <c r="HF254" s="17">
        <v>0</v>
      </c>
      <c r="HG254" s="17">
        <v>0</v>
      </c>
      <c r="HH254" s="17">
        <v>0</v>
      </c>
      <c r="HI254" s="17">
        <v>0</v>
      </c>
      <c r="HJ254" s="17">
        <v>0</v>
      </c>
      <c r="HK254" s="17">
        <v>0</v>
      </c>
      <c r="HL254" s="17">
        <v>0</v>
      </c>
      <c r="HM254" s="17">
        <v>0</v>
      </c>
      <c r="HN254" s="17">
        <v>0</v>
      </c>
      <c r="HO254" s="17">
        <v>0</v>
      </c>
      <c r="HP254" s="17">
        <v>0</v>
      </c>
      <c r="HQ254" s="17">
        <v>0</v>
      </c>
      <c r="HR254" s="17">
        <v>0</v>
      </c>
      <c r="HS254" s="17">
        <v>0</v>
      </c>
      <c r="HT254" s="17">
        <v>0</v>
      </c>
      <c r="HU254" s="17">
        <v>0</v>
      </c>
      <c r="HV254" s="17">
        <v>0</v>
      </c>
      <c r="HW254" s="17">
        <v>0</v>
      </c>
      <c r="HX254" s="17">
        <v>0</v>
      </c>
      <c r="HY254" s="17">
        <v>0</v>
      </c>
      <c r="HZ254" s="17">
        <v>0</v>
      </c>
      <c r="IA254" s="17">
        <v>0</v>
      </c>
      <c r="IB254" s="17">
        <v>0</v>
      </c>
      <c r="IC254" s="17">
        <v>0</v>
      </c>
      <c r="ID254" s="17">
        <v>0</v>
      </c>
      <c r="IE254" s="17">
        <v>0</v>
      </c>
      <c r="IF254" s="17">
        <v>0</v>
      </c>
      <c r="IG254" s="17">
        <v>0</v>
      </c>
      <c r="IH254" s="17">
        <v>0</v>
      </c>
      <c r="II254" s="17">
        <v>0</v>
      </c>
      <c r="IJ254" s="17">
        <v>0</v>
      </c>
      <c r="IK254" s="17">
        <v>0</v>
      </c>
      <c r="IL254" s="17">
        <v>0</v>
      </c>
      <c r="IM254" s="17">
        <v>0</v>
      </c>
      <c r="IN254" s="17">
        <v>0</v>
      </c>
      <c r="IO254" s="17">
        <v>0</v>
      </c>
      <c r="IP254" s="17">
        <v>0</v>
      </c>
      <c r="IQ254" s="17">
        <v>0</v>
      </c>
      <c r="IR254" s="17">
        <v>0</v>
      </c>
      <c r="IS254" s="17">
        <v>0</v>
      </c>
      <c r="IT254" s="17">
        <v>0</v>
      </c>
      <c r="IU254" s="17">
        <v>0</v>
      </c>
      <c r="IV254" s="17">
        <v>0</v>
      </c>
      <c r="IW254" s="17">
        <v>0</v>
      </c>
      <c r="IX254" s="17">
        <v>0</v>
      </c>
      <c r="IY254" s="17">
        <v>0</v>
      </c>
      <c r="IZ254" s="17">
        <v>0</v>
      </c>
      <c r="JA254" s="17">
        <v>0</v>
      </c>
      <c r="JB254" s="17">
        <v>0</v>
      </c>
      <c r="JC254" s="17">
        <v>0</v>
      </c>
      <c r="JD254" s="17">
        <v>0</v>
      </c>
      <c r="JE254" s="17">
        <v>0</v>
      </c>
      <c r="JF254" s="17">
        <v>0</v>
      </c>
      <c r="JG254" s="17">
        <v>0</v>
      </c>
      <c r="JH254" s="17">
        <v>0</v>
      </c>
      <c r="JI254" s="17">
        <v>0</v>
      </c>
      <c r="JJ254" s="17">
        <v>0</v>
      </c>
      <c r="JK254" s="17">
        <v>0</v>
      </c>
      <c r="JL254" s="17">
        <v>0</v>
      </c>
      <c r="JM254" s="17">
        <v>0</v>
      </c>
      <c r="JN254" s="17">
        <v>0</v>
      </c>
      <c r="JO254" s="17">
        <v>0</v>
      </c>
      <c r="JP254" s="17">
        <v>0</v>
      </c>
      <c r="JQ254" s="17">
        <v>0</v>
      </c>
      <c r="JR254" s="17">
        <v>0</v>
      </c>
      <c r="JS254" s="17">
        <v>0</v>
      </c>
      <c r="JT254" s="17">
        <v>0</v>
      </c>
      <c r="JU254" s="17">
        <v>0</v>
      </c>
      <c r="JV254" s="17">
        <v>0</v>
      </c>
      <c r="JW254" s="17">
        <v>0</v>
      </c>
      <c r="JX254" s="17">
        <v>0</v>
      </c>
      <c r="JY254" s="17">
        <v>0</v>
      </c>
    </row>
    <row r="255" spans="1:285" x14ac:dyDescent="0.15">
      <c r="A255" s="17" t="s">
        <v>214</v>
      </c>
      <c r="B255" s="17" t="s">
        <v>215</v>
      </c>
      <c r="C255" s="17">
        <v>0</v>
      </c>
      <c r="D255" s="17">
        <v>0</v>
      </c>
      <c r="E255" s="17">
        <v>0</v>
      </c>
      <c r="F255" s="17">
        <v>0</v>
      </c>
      <c r="G255" s="17">
        <v>0</v>
      </c>
      <c r="H255" s="17">
        <v>0</v>
      </c>
      <c r="I255" s="17">
        <v>21.29</v>
      </c>
      <c r="J255" s="17">
        <v>21.29</v>
      </c>
      <c r="K255" s="17">
        <v>21.29</v>
      </c>
      <c r="L255" s="17">
        <v>21.29</v>
      </c>
      <c r="M255" s="17">
        <v>21.29</v>
      </c>
      <c r="N255" s="17">
        <v>21.35</v>
      </c>
      <c r="O255" s="17">
        <v>21.39</v>
      </c>
      <c r="P255" s="17">
        <v>21.31</v>
      </c>
      <c r="Q255" s="17">
        <v>21.24</v>
      </c>
      <c r="R255" s="17">
        <v>21.3</v>
      </c>
      <c r="S255" s="17">
        <v>21.35</v>
      </c>
      <c r="T255" s="17">
        <v>21.3</v>
      </c>
      <c r="U255" s="17">
        <v>21.3</v>
      </c>
      <c r="V255" s="17">
        <v>21.28</v>
      </c>
      <c r="W255" s="17">
        <v>21.27</v>
      </c>
      <c r="X255" s="17">
        <v>21.29</v>
      </c>
      <c r="Y255" s="17">
        <v>21.3</v>
      </c>
      <c r="Z255" s="17">
        <v>21.3</v>
      </c>
      <c r="AA255" s="17">
        <v>21.31</v>
      </c>
      <c r="AB255" s="17">
        <v>0</v>
      </c>
      <c r="AC255" s="17">
        <v>0</v>
      </c>
      <c r="AD255" s="17">
        <v>0</v>
      </c>
      <c r="AE255" s="17">
        <v>0</v>
      </c>
      <c r="AF255" s="17">
        <v>0</v>
      </c>
      <c r="AG255" s="17">
        <v>0</v>
      </c>
      <c r="AH255" s="17">
        <v>0</v>
      </c>
      <c r="AI255" s="17">
        <v>0</v>
      </c>
      <c r="AJ255" s="17">
        <v>0</v>
      </c>
      <c r="AK255" s="17">
        <v>0</v>
      </c>
      <c r="AL255" s="17">
        <v>0</v>
      </c>
      <c r="AM255" s="17">
        <v>0</v>
      </c>
      <c r="AN255" s="17">
        <v>0</v>
      </c>
      <c r="AO255" s="17">
        <v>0</v>
      </c>
      <c r="AP255" s="17">
        <v>0</v>
      </c>
      <c r="AQ255" s="17">
        <v>0</v>
      </c>
      <c r="AR255" s="17">
        <v>0</v>
      </c>
      <c r="AS255" s="17">
        <v>0</v>
      </c>
      <c r="AT255" s="17">
        <v>0</v>
      </c>
      <c r="AU255" s="17">
        <v>0</v>
      </c>
      <c r="AV255" s="17">
        <v>0</v>
      </c>
      <c r="AW255" s="17">
        <v>0</v>
      </c>
      <c r="AX255" s="17">
        <v>0</v>
      </c>
      <c r="AY255" s="17">
        <v>0</v>
      </c>
      <c r="AZ255" s="17">
        <v>0</v>
      </c>
      <c r="BA255" s="17">
        <v>0</v>
      </c>
      <c r="BB255" s="17">
        <v>0</v>
      </c>
      <c r="BC255" s="17">
        <v>0</v>
      </c>
      <c r="BD255" s="17">
        <v>0</v>
      </c>
      <c r="BE255" s="17">
        <v>0</v>
      </c>
      <c r="BF255" s="17">
        <v>0</v>
      </c>
      <c r="BG255" s="17">
        <v>0</v>
      </c>
      <c r="BH255" s="17">
        <v>0</v>
      </c>
      <c r="BI255" s="17">
        <v>0</v>
      </c>
      <c r="BJ255" s="17">
        <v>0</v>
      </c>
      <c r="BK255" s="17">
        <v>0</v>
      </c>
      <c r="BL255" s="17">
        <v>0</v>
      </c>
      <c r="BM255" s="17">
        <v>0</v>
      </c>
      <c r="BN255" s="17">
        <v>0</v>
      </c>
      <c r="BO255" s="17">
        <v>0</v>
      </c>
      <c r="BP255" s="17">
        <v>0</v>
      </c>
      <c r="BQ255" s="17">
        <v>0</v>
      </c>
      <c r="BR255" s="17">
        <v>0</v>
      </c>
      <c r="BS255" s="17">
        <v>0</v>
      </c>
      <c r="BT255" s="17">
        <v>0</v>
      </c>
      <c r="BU255" s="17">
        <v>0</v>
      </c>
      <c r="BV255" s="17">
        <v>0</v>
      </c>
      <c r="BW255" s="17">
        <v>0</v>
      </c>
      <c r="BX255" s="17">
        <v>0</v>
      </c>
      <c r="BY255" s="17">
        <v>0</v>
      </c>
      <c r="BZ255" s="17">
        <v>0</v>
      </c>
      <c r="CA255" s="17">
        <v>0</v>
      </c>
      <c r="CB255" s="17">
        <v>0</v>
      </c>
      <c r="CC255" s="17">
        <v>0</v>
      </c>
      <c r="CD255" s="17">
        <v>0</v>
      </c>
      <c r="CE255" s="17">
        <v>0</v>
      </c>
      <c r="CF255" s="17">
        <v>0</v>
      </c>
      <c r="CG255" s="17">
        <v>0</v>
      </c>
      <c r="CH255" s="17">
        <v>0</v>
      </c>
      <c r="CI255" s="17">
        <v>0</v>
      </c>
      <c r="CJ255" s="17">
        <v>0</v>
      </c>
      <c r="CK255" s="17">
        <v>0</v>
      </c>
      <c r="CL255" s="17">
        <v>0</v>
      </c>
      <c r="CM255" s="17">
        <v>0</v>
      </c>
      <c r="CN255" s="17">
        <v>0</v>
      </c>
      <c r="CO255" s="17">
        <v>0</v>
      </c>
      <c r="CP255" s="17">
        <v>0</v>
      </c>
      <c r="CQ255" s="17">
        <v>0</v>
      </c>
      <c r="CR255" s="17">
        <v>0</v>
      </c>
      <c r="CS255" s="17">
        <v>0</v>
      </c>
      <c r="CT255" s="17">
        <v>0</v>
      </c>
      <c r="CU255" s="17">
        <v>0</v>
      </c>
      <c r="CV255" s="17">
        <v>0</v>
      </c>
      <c r="CW255" s="17">
        <v>0</v>
      </c>
      <c r="CX255" s="17">
        <v>0</v>
      </c>
      <c r="CY255" s="17">
        <v>0</v>
      </c>
      <c r="CZ255" s="17">
        <v>0</v>
      </c>
      <c r="DA255" s="17">
        <v>0</v>
      </c>
      <c r="DB255" s="17">
        <v>0</v>
      </c>
      <c r="DC255" s="17">
        <v>0</v>
      </c>
      <c r="DD255" s="17">
        <v>0</v>
      </c>
      <c r="DE255" s="17">
        <v>0</v>
      </c>
      <c r="DF255" s="17">
        <v>0</v>
      </c>
      <c r="DG255" s="17">
        <v>0</v>
      </c>
      <c r="DH255" s="17">
        <v>0</v>
      </c>
      <c r="DI255" s="17">
        <v>0</v>
      </c>
      <c r="DJ255" s="17">
        <v>0</v>
      </c>
      <c r="DK255" s="17">
        <v>0</v>
      </c>
      <c r="DL255" s="17">
        <v>0</v>
      </c>
      <c r="DM255" s="17">
        <v>0</v>
      </c>
      <c r="DN255" s="17">
        <v>0</v>
      </c>
      <c r="DO255" s="17">
        <v>0</v>
      </c>
      <c r="DP255" s="17">
        <v>0</v>
      </c>
      <c r="DQ255" s="17">
        <v>0</v>
      </c>
      <c r="DR255" s="17">
        <v>0</v>
      </c>
      <c r="DS255" s="17">
        <v>0</v>
      </c>
      <c r="DT255" s="17">
        <v>0</v>
      </c>
      <c r="DU255" s="17">
        <v>0</v>
      </c>
      <c r="DV255" s="17">
        <v>0</v>
      </c>
      <c r="DW255" s="17">
        <v>0</v>
      </c>
      <c r="DX255" s="17">
        <v>0</v>
      </c>
      <c r="DY255" s="17">
        <v>0</v>
      </c>
      <c r="DZ255" s="17">
        <v>0</v>
      </c>
      <c r="EA255" s="17">
        <v>0</v>
      </c>
      <c r="EB255" s="17">
        <v>0</v>
      </c>
      <c r="EC255" s="17">
        <v>0</v>
      </c>
      <c r="ED255" s="17">
        <v>0</v>
      </c>
      <c r="EE255" s="17">
        <v>0</v>
      </c>
      <c r="EF255" s="17">
        <v>0</v>
      </c>
      <c r="EG255" s="17">
        <v>0</v>
      </c>
      <c r="EH255" s="17">
        <v>0</v>
      </c>
      <c r="EI255" s="17">
        <v>0</v>
      </c>
      <c r="EJ255" s="17">
        <v>0</v>
      </c>
      <c r="EK255" s="17">
        <v>0</v>
      </c>
      <c r="EL255" s="17">
        <v>0</v>
      </c>
      <c r="EM255" s="17">
        <v>0</v>
      </c>
      <c r="EN255" s="17">
        <v>0</v>
      </c>
      <c r="EO255" s="17">
        <v>0</v>
      </c>
      <c r="EP255" s="17">
        <v>0</v>
      </c>
      <c r="EQ255" s="17">
        <v>0</v>
      </c>
      <c r="ER255" s="17">
        <v>0</v>
      </c>
      <c r="ES255" s="17">
        <v>0</v>
      </c>
      <c r="ET255" s="17">
        <v>0</v>
      </c>
      <c r="EU255" s="17">
        <v>0</v>
      </c>
      <c r="EV255" s="17">
        <v>0</v>
      </c>
      <c r="EW255" s="17">
        <v>0</v>
      </c>
      <c r="EX255" s="17">
        <v>0</v>
      </c>
      <c r="EY255" s="17">
        <v>0</v>
      </c>
      <c r="EZ255" s="17">
        <v>0</v>
      </c>
      <c r="FA255" s="17">
        <v>0</v>
      </c>
      <c r="FB255" s="17">
        <v>0</v>
      </c>
      <c r="FC255" s="17">
        <v>0</v>
      </c>
      <c r="FD255" s="17">
        <v>0</v>
      </c>
      <c r="FE255" s="17">
        <v>0</v>
      </c>
      <c r="FF255" s="17">
        <v>0</v>
      </c>
      <c r="FG255" s="17">
        <v>0</v>
      </c>
      <c r="FH255" s="17">
        <v>0</v>
      </c>
      <c r="FI255" s="17">
        <v>0</v>
      </c>
      <c r="FJ255" s="17">
        <v>0</v>
      </c>
      <c r="FK255" s="17">
        <v>0</v>
      </c>
      <c r="FL255" s="17">
        <v>0</v>
      </c>
      <c r="FM255" s="17">
        <v>0</v>
      </c>
      <c r="FN255" s="17">
        <v>0</v>
      </c>
      <c r="FO255" s="17">
        <v>0</v>
      </c>
      <c r="FP255" s="17">
        <v>0</v>
      </c>
      <c r="FQ255" s="17">
        <v>0</v>
      </c>
      <c r="FR255" s="17">
        <v>0</v>
      </c>
      <c r="FS255" s="17">
        <v>0</v>
      </c>
      <c r="FT255" s="17">
        <v>0</v>
      </c>
      <c r="FU255" s="17">
        <v>0</v>
      </c>
      <c r="FV255" s="17">
        <v>0</v>
      </c>
      <c r="FW255" s="17">
        <v>0</v>
      </c>
      <c r="FX255" s="17">
        <v>0</v>
      </c>
      <c r="FY255" s="17">
        <v>0</v>
      </c>
      <c r="FZ255" s="17">
        <v>0</v>
      </c>
      <c r="GA255" s="17">
        <v>0</v>
      </c>
      <c r="GB255" s="17">
        <v>0</v>
      </c>
      <c r="GC255" s="17">
        <v>0</v>
      </c>
      <c r="GD255" s="17">
        <v>0</v>
      </c>
      <c r="GE255" s="17">
        <v>0</v>
      </c>
      <c r="GF255" s="17">
        <v>0</v>
      </c>
      <c r="GG255" s="17">
        <v>0</v>
      </c>
      <c r="GH255" s="17">
        <v>0</v>
      </c>
      <c r="GI255" s="17">
        <v>0</v>
      </c>
      <c r="GJ255" s="17">
        <v>0</v>
      </c>
      <c r="GK255" s="17">
        <v>0</v>
      </c>
      <c r="GL255" s="17">
        <v>0</v>
      </c>
      <c r="GM255" s="17">
        <v>0</v>
      </c>
      <c r="GN255" s="17">
        <v>0</v>
      </c>
      <c r="GO255" s="17">
        <v>0</v>
      </c>
      <c r="GP255" s="17">
        <v>0</v>
      </c>
      <c r="GQ255" s="17">
        <v>0</v>
      </c>
      <c r="GR255" s="17">
        <v>0</v>
      </c>
      <c r="GS255" s="17">
        <v>0</v>
      </c>
      <c r="GT255" s="17">
        <v>0</v>
      </c>
      <c r="GU255" s="17">
        <v>0</v>
      </c>
      <c r="GV255" s="17">
        <v>0</v>
      </c>
      <c r="GW255" s="17">
        <v>0</v>
      </c>
      <c r="GX255" s="17">
        <v>0</v>
      </c>
      <c r="GY255" s="17">
        <v>0</v>
      </c>
      <c r="GZ255" s="17">
        <v>0</v>
      </c>
      <c r="HA255" s="17">
        <v>0</v>
      </c>
      <c r="HB255" s="17">
        <v>0</v>
      </c>
      <c r="HC255" s="17">
        <v>0</v>
      </c>
      <c r="HD255" s="17">
        <v>0</v>
      </c>
      <c r="HE255" s="17">
        <v>0</v>
      </c>
      <c r="HF255" s="17">
        <v>0</v>
      </c>
      <c r="HG255" s="17">
        <v>0</v>
      </c>
      <c r="HH255" s="17">
        <v>0</v>
      </c>
      <c r="HI255" s="17">
        <v>0</v>
      </c>
      <c r="HJ255" s="17">
        <v>0</v>
      </c>
      <c r="HK255" s="17">
        <v>0</v>
      </c>
      <c r="HL255" s="17">
        <v>0</v>
      </c>
      <c r="HM255" s="17">
        <v>0</v>
      </c>
      <c r="HN255" s="17">
        <v>0</v>
      </c>
      <c r="HO255" s="17">
        <v>0</v>
      </c>
      <c r="HP255" s="17">
        <v>0</v>
      </c>
      <c r="HQ255" s="17">
        <v>0</v>
      </c>
      <c r="HR255" s="17">
        <v>0</v>
      </c>
      <c r="HS255" s="17">
        <v>0</v>
      </c>
      <c r="HT255" s="17">
        <v>0</v>
      </c>
      <c r="HU255" s="17">
        <v>0</v>
      </c>
      <c r="HV255" s="17">
        <v>0</v>
      </c>
      <c r="HW255" s="17">
        <v>0</v>
      </c>
      <c r="HX255" s="17">
        <v>0</v>
      </c>
      <c r="HY255" s="17">
        <v>0</v>
      </c>
      <c r="HZ255" s="17">
        <v>0</v>
      </c>
      <c r="IA255" s="17">
        <v>0</v>
      </c>
      <c r="IB255" s="17">
        <v>0</v>
      </c>
      <c r="IC255" s="17">
        <v>0</v>
      </c>
      <c r="ID255" s="17">
        <v>0</v>
      </c>
      <c r="IE255" s="17">
        <v>0</v>
      </c>
      <c r="IF255" s="17">
        <v>0</v>
      </c>
      <c r="IG255" s="17">
        <v>0</v>
      </c>
      <c r="IH255" s="17">
        <v>0</v>
      </c>
      <c r="II255" s="17">
        <v>0</v>
      </c>
      <c r="IJ255" s="17">
        <v>0</v>
      </c>
      <c r="IK255" s="17">
        <v>0</v>
      </c>
      <c r="IL255" s="17">
        <v>0</v>
      </c>
      <c r="IM255" s="17">
        <v>0</v>
      </c>
      <c r="IN255" s="17">
        <v>0</v>
      </c>
      <c r="IO255" s="17">
        <v>0</v>
      </c>
      <c r="IP255" s="17">
        <v>0</v>
      </c>
      <c r="IQ255" s="17">
        <v>0</v>
      </c>
      <c r="IR255" s="17">
        <v>0</v>
      </c>
      <c r="IS255" s="17">
        <v>0</v>
      </c>
      <c r="IT255" s="17">
        <v>0</v>
      </c>
      <c r="IU255" s="17">
        <v>0</v>
      </c>
      <c r="IV255" s="17">
        <v>0</v>
      </c>
      <c r="IW255" s="17">
        <v>0</v>
      </c>
      <c r="IX255" s="17">
        <v>0</v>
      </c>
      <c r="IY255" s="17">
        <v>0</v>
      </c>
      <c r="IZ255" s="17">
        <v>0</v>
      </c>
      <c r="JA255" s="17">
        <v>0</v>
      </c>
      <c r="JB255" s="17">
        <v>0</v>
      </c>
      <c r="JC255" s="17">
        <v>0</v>
      </c>
      <c r="JD255" s="17">
        <v>0</v>
      </c>
      <c r="JE255" s="17">
        <v>0</v>
      </c>
      <c r="JF255" s="17">
        <v>0</v>
      </c>
      <c r="JG255" s="17">
        <v>0</v>
      </c>
      <c r="JH255" s="17">
        <v>0</v>
      </c>
      <c r="JI255" s="17">
        <v>0</v>
      </c>
      <c r="JJ255" s="17">
        <v>0</v>
      </c>
      <c r="JK255" s="17">
        <v>0</v>
      </c>
      <c r="JL255" s="17">
        <v>0</v>
      </c>
      <c r="JM255" s="17">
        <v>0</v>
      </c>
      <c r="JN255" s="17">
        <v>0</v>
      </c>
      <c r="JO255" s="17">
        <v>0</v>
      </c>
      <c r="JP255" s="17">
        <v>0</v>
      </c>
      <c r="JQ255" s="17">
        <v>0</v>
      </c>
      <c r="JR255" s="17">
        <v>0</v>
      </c>
      <c r="JS255" s="17">
        <v>0</v>
      </c>
      <c r="JT255" s="17">
        <v>0</v>
      </c>
      <c r="JU255" s="17">
        <v>0</v>
      </c>
      <c r="JV255" s="17">
        <v>0</v>
      </c>
      <c r="JW255" s="17">
        <v>0</v>
      </c>
      <c r="JX255" s="17">
        <v>0</v>
      </c>
      <c r="JY255" s="17">
        <v>0</v>
      </c>
    </row>
    <row r="256" spans="1:285" x14ac:dyDescent="0.15">
      <c r="A256" s="17" t="s">
        <v>196</v>
      </c>
      <c r="B256" s="17" t="s">
        <v>197</v>
      </c>
      <c r="C256" s="17">
        <v>0</v>
      </c>
      <c r="D256" s="17">
        <v>0</v>
      </c>
      <c r="E256" s="17">
        <v>0</v>
      </c>
      <c r="F256" s="17">
        <v>0</v>
      </c>
      <c r="G256" s="17">
        <v>0</v>
      </c>
      <c r="H256" s="17">
        <v>0</v>
      </c>
      <c r="I256" s="17">
        <v>69.09</v>
      </c>
      <c r="J256" s="17">
        <v>69.09</v>
      </c>
      <c r="K256" s="17">
        <v>69.09</v>
      </c>
      <c r="L256" s="17">
        <v>69.09</v>
      </c>
      <c r="M256" s="17">
        <v>69.09</v>
      </c>
      <c r="N256" s="17">
        <v>69.3</v>
      </c>
      <c r="O256" s="17">
        <v>69.48</v>
      </c>
      <c r="P256" s="17">
        <v>69.47</v>
      </c>
      <c r="Q256" s="17">
        <v>69.47</v>
      </c>
      <c r="R256" s="17">
        <v>69.11</v>
      </c>
      <c r="S256" s="17">
        <v>69.12</v>
      </c>
      <c r="T256" s="17">
        <v>69.38</v>
      </c>
      <c r="U256" s="17">
        <v>69.45</v>
      </c>
      <c r="V256" s="17">
        <v>69.66</v>
      </c>
      <c r="W256" s="17">
        <v>69.56</v>
      </c>
      <c r="X256" s="17">
        <v>69.59</v>
      </c>
      <c r="Y256" s="17">
        <v>69.63</v>
      </c>
      <c r="Z256" s="17">
        <v>69.58</v>
      </c>
      <c r="AA256" s="17">
        <v>69.38</v>
      </c>
      <c r="AB256" s="17">
        <v>0</v>
      </c>
      <c r="AC256" s="17">
        <v>0</v>
      </c>
      <c r="AD256" s="17">
        <v>0</v>
      </c>
      <c r="AE256" s="17">
        <v>0</v>
      </c>
      <c r="AF256" s="17">
        <v>0</v>
      </c>
      <c r="AG256" s="17">
        <v>0</v>
      </c>
      <c r="AH256" s="17">
        <v>0</v>
      </c>
      <c r="AI256" s="17">
        <v>0</v>
      </c>
      <c r="AJ256" s="17">
        <v>0</v>
      </c>
      <c r="AK256" s="17">
        <v>0</v>
      </c>
      <c r="AL256" s="17">
        <v>0</v>
      </c>
      <c r="AM256" s="17">
        <v>0</v>
      </c>
      <c r="AN256" s="17">
        <v>0</v>
      </c>
      <c r="AO256" s="17">
        <v>0</v>
      </c>
      <c r="AP256" s="17">
        <v>0</v>
      </c>
      <c r="AQ256" s="17">
        <v>0</v>
      </c>
      <c r="AR256" s="17">
        <v>0</v>
      </c>
      <c r="AS256" s="17">
        <v>0</v>
      </c>
      <c r="AT256" s="17">
        <v>0</v>
      </c>
      <c r="AU256" s="17">
        <v>0</v>
      </c>
      <c r="AV256" s="17">
        <v>0</v>
      </c>
      <c r="AW256" s="17">
        <v>0</v>
      </c>
      <c r="AX256" s="17">
        <v>0</v>
      </c>
      <c r="AY256" s="17">
        <v>0</v>
      </c>
      <c r="AZ256" s="17">
        <v>0</v>
      </c>
      <c r="BA256" s="17">
        <v>0</v>
      </c>
      <c r="BB256" s="17">
        <v>0</v>
      </c>
      <c r="BC256" s="17">
        <v>0</v>
      </c>
      <c r="BD256" s="17">
        <v>0</v>
      </c>
      <c r="BE256" s="17">
        <v>0</v>
      </c>
      <c r="BF256" s="17">
        <v>0</v>
      </c>
      <c r="BG256" s="17">
        <v>0</v>
      </c>
      <c r="BH256" s="17">
        <v>0</v>
      </c>
      <c r="BI256" s="17">
        <v>0</v>
      </c>
      <c r="BJ256" s="17">
        <v>0</v>
      </c>
      <c r="BK256" s="17">
        <v>0</v>
      </c>
      <c r="BL256" s="17">
        <v>0</v>
      </c>
      <c r="BM256" s="17">
        <v>0</v>
      </c>
      <c r="BN256" s="17">
        <v>0</v>
      </c>
      <c r="BO256" s="17">
        <v>0</v>
      </c>
      <c r="BP256" s="17">
        <v>0</v>
      </c>
      <c r="BQ256" s="17">
        <v>0</v>
      </c>
      <c r="BR256" s="17">
        <v>0</v>
      </c>
      <c r="BS256" s="17">
        <v>0</v>
      </c>
      <c r="BT256" s="17">
        <v>0</v>
      </c>
      <c r="BU256" s="17">
        <v>0</v>
      </c>
      <c r="BV256" s="17">
        <v>0</v>
      </c>
      <c r="BW256" s="17">
        <v>0</v>
      </c>
      <c r="BX256" s="17">
        <v>0</v>
      </c>
      <c r="BY256" s="17">
        <v>0</v>
      </c>
      <c r="BZ256" s="17">
        <v>0</v>
      </c>
      <c r="CA256" s="17">
        <v>0</v>
      </c>
      <c r="CB256" s="17">
        <v>0</v>
      </c>
      <c r="CC256" s="17">
        <v>0</v>
      </c>
      <c r="CD256" s="17">
        <v>0</v>
      </c>
      <c r="CE256" s="17">
        <v>0</v>
      </c>
      <c r="CF256" s="17">
        <v>0</v>
      </c>
      <c r="CG256" s="17">
        <v>0</v>
      </c>
      <c r="CH256" s="17">
        <v>0</v>
      </c>
      <c r="CI256" s="17">
        <v>0</v>
      </c>
      <c r="CJ256" s="17">
        <v>0</v>
      </c>
      <c r="CK256" s="17">
        <v>0</v>
      </c>
      <c r="CL256" s="17">
        <v>0</v>
      </c>
      <c r="CM256" s="17">
        <v>0</v>
      </c>
      <c r="CN256" s="17">
        <v>0</v>
      </c>
      <c r="CO256" s="17">
        <v>0</v>
      </c>
      <c r="CP256" s="17">
        <v>0</v>
      </c>
      <c r="CQ256" s="17">
        <v>0</v>
      </c>
      <c r="CR256" s="17">
        <v>0</v>
      </c>
      <c r="CS256" s="17">
        <v>0</v>
      </c>
      <c r="CT256" s="17">
        <v>0</v>
      </c>
      <c r="CU256" s="17">
        <v>0</v>
      </c>
      <c r="CV256" s="17">
        <v>0</v>
      </c>
      <c r="CW256" s="17">
        <v>0</v>
      </c>
      <c r="CX256" s="17">
        <v>0</v>
      </c>
      <c r="CY256" s="17">
        <v>0</v>
      </c>
      <c r="CZ256" s="17">
        <v>0</v>
      </c>
      <c r="DA256" s="17">
        <v>0</v>
      </c>
      <c r="DB256" s="17">
        <v>0</v>
      </c>
      <c r="DC256" s="17">
        <v>0</v>
      </c>
      <c r="DD256" s="17">
        <v>0</v>
      </c>
      <c r="DE256" s="17">
        <v>0</v>
      </c>
      <c r="DF256" s="17">
        <v>0</v>
      </c>
      <c r="DG256" s="17">
        <v>0</v>
      </c>
      <c r="DH256" s="17">
        <v>0</v>
      </c>
      <c r="DI256" s="17">
        <v>0</v>
      </c>
      <c r="DJ256" s="17">
        <v>0</v>
      </c>
      <c r="DK256" s="17">
        <v>0</v>
      </c>
      <c r="DL256" s="17">
        <v>0</v>
      </c>
      <c r="DM256" s="17">
        <v>0</v>
      </c>
      <c r="DN256" s="17">
        <v>0</v>
      </c>
      <c r="DO256" s="17">
        <v>0</v>
      </c>
      <c r="DP256" s="17">
        <v>0</v>
      </c>
      <c r="DQ256" s="17">
        <v>0</v>
      </c>
      <c r="DR256" s="17">
        <v>0</v>
      </c>
      <c r="DS256" s="17">
        <v>0</v>
      </c>
      <c r="DT256" s="17">
        <v>0</v>
      </c>
      <c r="DU256" s="17">
        <v>0</v>
      </c>
      <c r="DV256" s="17">
        <v>0</v>
      </c>
      <c r="DW256" s="17">
        <v>0</v>
      </c>
      <c r="DX256" s="17">
        <v>0</v>
      </c>
      <c r="DY256" s="17">
        <v>0</v>
      </c>
      <c r="DZ256" s="17">
        <v>0</v>
      </c>
      <c r="EA256" s="17">
        <v>0</v>
      </c>
      <c r="EB256" s="17">
        <v>0</v>
      </c>
      <c r="EC256" s="17">
        <v>0</v>
      </c>
      <c r="ED256" s="17">
        <v>0</v>
      </c>
      <c r="EE256" s="17">
        <v>0</v>
      </c>
      <c r="EF256" s="17">
        <v>0</v>
      </c>
      <c r="EG256" s="17">
        <v>0</v>
      </c>
      <c r="EH256" s="17">
        <v>0</v>
      </c>
      <c r="EI256" s="17">
        <v>0</v>
      </c>
      <c r="EJ256" s="17">
        <v>0</v>
      </c>
      <c r="EK256" s="17">
        <v>0</v>
      </c>
      <c r="EL256" s="17">
        <v>0</v>
      </c>
      <c r="EM256" s="17">
        <v>0</v>
      </c>
      <c r="EN256" s="17">
        <v>0</v>
      </c>
      <c r="EO256" s="17">
        <v>0</v>
      </c>
      <c r="EP256" s="17">
        <v>0</v>
      </c>
      <c r="EQ256" s="17">
        <v>0</v>
      </c>
      <c r="ER256" s="17">
        <v>0</v>
      </c>
      <c r="ES256" s="17">
        <v>0</v>
      </c>
      <c r="ET256" s="17">
        <v>0</v>
      </c>
      <c r="EU256" s="17">
        <v>0</v>
      </c>
      <c r="EV256" s="17">
        <v>0</v>
      </c>
      <c r="EW256" s="17">
        <v>0</v>
      </c>
      <c r="EX256" s="17">
        <v>0</v>
      </c>
      <c r="EY256" s="17">
        <v>0</v>
      </c>
      <c r="EZ256" s="17">
        <v>0</v>
      </c>
      <c r="FA256" s="17">
        <v>0</v>
      </c>
      <c r="FB256" s="17">
        <v>0</v>
      </c>
      <c r="FC256" s="17">
        <v>0</v>
      </c>
      <c r="FD256" s="17">
        <v>0</v>
      </c>
      <c r="FE256" s="17">
        <v>0</v>
      </c>
      <c r="FF256" s="17">
        <v>0</v>
      </c>
      <c r="FG256" s="17">
        <v>0</v>
      </c>
      <c r="FH256" s="17">
        <v>0</v>
      </c>
      <c r="FI256" s="17">
        <v>0</v>
      </c>
      <c r="FJ256" s="17">
        <v>0</v>
      </c>
      <c r="FK256" s="17">
        <v>0</v>
      </c>
      <c r="FL256" s="17">
        <v>0</v>
      </c>
      <c r="FM256" s="17">
        <v>0</v>
      </c>
      <c r="FN256" s="17">
        <v>0</v>
      </c>
      <c r="FO256" s="17">
        <v>0</v>
      </c>
      <c r="FP256" s="17">
        <v>0</v>
      </c>
      <c r="FQ256" s="17">
        <v>0</v>
      </c>
      <c r="FR256" s="17">
        <v>0</v>
      </c>
      <c r="FS256" s="17">
        <v>0</v>
      </c>
      <c r="FT256" s="17">
        <v>0</v>
      </c>
      <c r="FU256" s="17">
        <v>0</v>
      </c>
      <c r="FV256" s="17">
        <v>0</v>
      </c>
      <c r="FW256" s="17">
        <v>0</v>
      </c>
      <c r="FX256" s="17">
        <v>0</v>
      </c>
      <c r="FY256" s="17">
        <v>0</v>
      </c>
      <c r="FZ256" s="17">
        <v>0</v>
      </c>
      <c r="GA256" s="17">
        <v>0</v>
      </c>
      <c r="GB256" s="17">
        <v>0</v>
      </c>
      <c r="GC256" s="17">
        <v>0</v>
      </c>
      <c r="GD256" s="17">
        <v>0</v>
      </c>
      <c r="GE256" s="17">
        <v>0</v>
      </c>
      <c r="GF256" s="17">
        <v>0</v>
      </c>
      <c r="GG256" s="17">
        <v>0</v>
      </c>
      <c r="GH256" s="17">
        <v>0</v>
      </c>
      <c r="GI256" s="17">
        <v>0</v>
      </c>
      <c r="GJ256" s="17">
        <v>0</v>
      </c>
      <c r="GK256" s="17">
        <v>0</v>
      </c>
      <c r="GL256" s="17">
        <v>0</v>
      </c>
      <c r="GM256" s="17">
        <v>0</v>
      </c>
      <c r="GN256" s="17">
        <v>0</v>
      </c>
      <c r="GO256" s="17">
        <v>0</v>
      </c>
      <c r="GP256" s="17">
        <v>0</v>
      </c>
      <c r="GQ256" s="17">
        <v>0</v>
      </c>
      <c r="GR256" s="17">
        <v>0</v>
      </c>
      <c r="GS256" s="17">
        <v>0</v>
      </c>
      <c r="GT256" s="17">
        <v>0</v>
      </c>
      <c r="GU256" s="17">
        <v>0</v>
      </c>
      <c r="GV256" s="17">
        <v>0</v>
      </c>
      <c r="GW256" s="17">
        <v>0</v>
      </c>
      <c r="GX256" s="17">
        <v>0</v>
      </c>
      <c r="GY256" s="17">
        <v>0</v>
      </c>
      <c r="GZ256" s="17">
        <v>0</v>
      </c>
      <c r="HA256" s="17">
        <v>0</v>
      </c>
      <c r="HB256" s="17">
        <v>0</v>
      </c>
      <c r="HC256" s="17">
        <v>0</v>
      </c>
      <c r="HD256" s="17">
        <v>0</v>
      </c>
      <c r="HE256" s="17">
        <v>0</v>
      </c>
      <c r="HF256" s="17">
        <v>0</v>
      </c>
      <c r="HG256" s="17">
        <v>0</v>
      </c>
      <c r="HH256" s="17">
        <v>0</v>
      </c>
      <c r="HI256" s="17">
        <v>0</v>
      </c>
      <c r="HJ256" s="17">
        <v>0</v>
      </c>
      <c r="HK256" s="17">
        <v>0</v>
      </c>
      <c r="HL256" s="17">
        <v>0</v>
      </c>
      <c r="HM256" s="17">
        <v>0</v>
      </c>
      <c r="HN256" s="17">
        <v>0</v>
      </c>
      <c r="HO256" s="17">
        <v>0</v>
      </c>
      <c r="HP256" s="17">
        <v>0</v>
      </c>
      <c r="HQ256" s="17">
        <v>0</v>
      </c>
      <c r="HR256" s="17">
        <v>0</v>
      </c>
      <c r="HS256" s="17">
        <v>0</v>
      </c>
      <c r="HT256" s="17">
        <v>0</v>
      </c>
      <c r="HU256" s="17">
        <v>0</v>
      </c>
      <c r="HV256" s="17">
        <v>0</v>
      </c>
      <c r="HW256" s="17">
        <v>0</v>
      </c>
      <c r="HX256" s="17">
        <v>0</v>
      </c>
      <c r="HY256" s="17">
        <v>0</v>
      </c>
      <c r="HZ256" s="17">
        <v>0</v>
      </c>
      <c r="IA256" s="17">
        <v>0</v>
      </c>
      <c r="IB256" s="17">
        <v>0</v>
      </c>
      <c r="IC256" s="17">
        <v>0</v>
      </c>
      <c r="ID256" s="17">
        <v>0</v>
      </c>
      <c r="IE256" s="17">
        <v>0</v>
      </c>
      <c r="IF256" s="17">
        <v>0</v>
      </c>
      <c r="IG256" s="17">
        <v>0</v>
      </c>
      <c r="IH256" s="17">
        <v>0</v>
      </c>
      <c r="II256" s="17">
        <v>0</v>
      </c>
      <c r="IJ256" s="17">
        <v>0</v>
      </c>
      <c r="IK256" s="17">
        <v>0</v>
      </c>
      <c r="IL256" s="17">
        <v>0</v>
      </c>
      <c r="IM256" s="17">
        <v>0</v>
      </c>
      <c r="IN256" s="17">
        <v>0</v>
      </c>
      <c r="IO256" s="17">
        <v>0</v>
      </c>
      <c r="IP256" s="17">
        <v>0</v>
      </c>
      <c r="IQ256" s="17">
        <v>0</v>
      </c>
      <c r="IR256" s="17">
        <v>0</v>
      </c>
      <c r="IS256" s="17">
        <v>0</v>
      </c>
      <c r="IT256" s="17">
        <v>0</v>
      </c>
      <c r="IU256" s="17">
        <v>0</v>
      </c>
      <c r="IV256" s="17">
        <v>0</v>
      </c>
      <c r="IW256" s="17">
        <v>0</v>
      </c>
      <c r="IX256" s="17">
        <v>0</v>
      </c>
      <c r="IY256" s="17">
        <v>0</v>
      </c>
      <c r="IZ256" s="17">
        <v>0</v>
      </c>
      <c r="JA256" s="17">
        <v>0</v>
      </c>
      <c r="JB256" s="17">
        <v>0</v>
      </c>
      <c r="JC256" s="17">
        <v>0</v>
      </c>
      <c r="JD256" s="17">
        <v>0</v>
      </c>
      <c r="JE256" s="17">
        <v>0</v>
      </c>
      <c r="JF256" s="17">
        <v>0</v>
      </c>
      <c r="JG256" s="17">
        <v>0</v>
      </c>
      <c r="JH256" s="17">
        <v>0</v>
      </c>
      <c r="JI256" s="17">
        <v>0</v>
      </c>
      <c r="JJ256" s="17">
        <v>0</v>
      </c>
      <c r="JK256" s="17">
        <v>0</v>
      </c>
      <c r="JL256" s="17">
        <v>0</v>
      </c>
      <c r="JM256" s="17">
        <v>0</v>
      </c>
      <c r="JN256" s="17">
        <v>0</v>
      </c>
      <c r="JO256" s="17">
        <v>0</v>
      </c>
      <c r="JP256" s="17">
        <v>0</v>
      </c>
      <c r="JQ256" s="17">
        <v>0</v>
      </c>
      <c r="JR256" s="17">
        <v>0</v>
      </c>
      <c r="JS256" s="17">
        <v>0</v>
      </c>
      <c r="JT256" s="17">
        <v>0</v>
      </c>
      <c r="JU256" s="17">
        <v>0</v>
      </c>
      <c r="JV256" s="17">
        <v>0</v>
      </c>
      <c r="JW256" s="17">
        <v>0</v>
      </c>
      <c r="JX256" s="17">
        <v>0</v>
      </c>
      <c r="JY256" s="17">
        <v>0</v>
      </c>
    </row>
    <row r="257" spans="1:285" x14ac:dyDescent="0.15">
      <c r="A257" s="17" t="s">
        <v>463</v>
      </c>
      <c r="B257" s="17" t="s">
        <v>464</v>
      </c>
      <c r="C257" s="17">
        <v>0</v>
      </c>
      <c r="D257" s="17">
        <v>0</v>
      </c>
      <c r="E257" s="17">
        <v>0</v>
      </c>
      <c r="F257" s="17">
        <v>0</v>
      </c>
      <c r="G257" s="17">
        <v>0</v>
      </c>
      <c r="H257" s="17">
        <v>0</v>
      </c>
      <c r="I257" s="17">
        <v>14.6</v>
      </c>
      <c r="J257" s="17">
        <v>14.6</v>
      </c>
      <c r="K257" s="17">
        <v>14.6</v>
      </c>
      <c r="L257" s="17">
        <v>14.6</v>
      </c>
      <c r="M257" s="17">
        <v>14.6</v>
      </c>
      <c r="N257" s="17">
        <v>14.65</v>
      </c>
      <c r="O257" s="17">
        <v>14.64</v>
      </c>
      <c r="P257" s="17">
        <v>14.61</v>
      </c>
      <c r="Q257" s="17">
        <v>14.6</v>
      </c>
      <c r="R257" s="17">
        <v>14.62</v>
      </c>
      <c r="S257" s="17">
        <v>14.62</v>
      </c>
      <c r="T257" s="17">
        <v>14.63</v>
      </c>
      <c r="U257" s="17">
        <v>14.66</v>
      </c>
      <c r="V257" s="17">
        <v>14.65</v>
      </c>
      <c r="W257" s="17">
        <v>14.65</v>
      </c>
      <c r="X257" s="17">
        <v>14.65</v>
      </c>
      <c r="Y257" s="17">
        <v>14.64</v>
      </c>
      <c r="Z257" s="17">
        <v>14.63</v>
      </c>
      <c r="AA257" s="17">
        <v>14.63</v>
      </c>
      <c r="AB257" s="17">
        <v>0</v>
      </c>
      <c r="AC257" s="17">
        <v>0</v>
      </c>
      <c r="AD257" s="17">
        <v>0</v>
      </c>
      <c r="AE257" s="17">
        <v>0</v>
      </c>
      <c r="AF257" s="17">
        <v>0</v>
      </c>
      <c r="AG257" s="17">
        <v>0</v>
      </c>
      <c r="AH257" s="17">
        <v>0</v>
      </c>
      <c r="AI257" s="17">
        <v>0</v>
      </c>
      <c r="AJ257" s="17">
        <v>0</v>
      </c>
      <c r="AK257" s="17">
        <v>0</v>
      </c>
      <c r="AL257" s="17">
        <v>0</v>
      </c>
      <c r="AM257" s="17">
        <v>0</v>
      </c>
      <c r="AN257" s="17">
        <v>0</v>
      </c>
      <c r="AO257" s="17">
        <v>0</v>
      </c>
      <c r="AP257" s="17">
        <v>0</v>
      </c>
      <c r="AQ257" s="17">
        <v>0</v>
      </c>
      <c r="AR257" s="17">
        <v>0</v>
      </c>
      <c r="AS257" s="17">
        <v>0</v>
      </c>
      <c r="AT257" s="17">
        <v>0</v>
      </c>
      <c r="AU257" s="17">
        <v>0</v>
      </c>
      <c r="AV257" s="17">
        <v>0</v>
      </c>
      <c r="AW257" s="17">
        <v>0</v>
      </c>
      <c r="AX257" s="17">
        <v>0</v>
      </c>
      <c r="AY257" s="17">
        <v>0</v>
      </c>
      <c r="AZ257" s="17">
        <v>0</v>
      </c>
      <c r="BA257" s="17">
        <v>0</v>
      </c>
      <c r="BB257" s="17">
        <v>0</v>
      </c>
      <c r="BC257" s="17">
        <v>0</v>
      </c>
      <c r="BD257" s="17">
        <v>0</v>
      </c>
      <c r="BE257" s="17">
        <v>0</v>
      </c>
      <c r="BF257" s="17">
        <v>0</v>
      </c>
      <c r="BG257" s="17">
        <v>0</v>
      </c>
      <c r="BH257" s="17">
        <v>0</v>
      </c>
      <c r="BI257" s="17">
        <v>0</v>
      </c>
      <c r="BJ257" s="17">
        <v>0</v>
      </c>
      <c r="BK257" s="17">
        <v>0</v>
      </c>
      <c r="BL257" s="17">
        <v>0</v>
      </c>
      <c r="BM257" s="17">
        <v>0</v>
      </c>
      <c r="BN257" s="17">
        <v>0</v>
      </c>
      <c r="BO257" s="17">
        <v>0</v>
      </c>
      <c r="BP257" s="17">
        <v>0</v>
      </c>
      <c r="BQ257" s="17">
        <v>0</v>
      </c>
      <c r="BR257" s="17">
        <v>0</v>
      </c>
      <c r="BS257" s="17">
        <v>0</v>
      </c>
      <c r="BT257" s="17">
        <v>0</v>
      </c>
      <c r="BU257" s="17">
        <v>0</v>
      </c>
      <c r="BV257" s="17">
        <v>0</v>
      </c>
      <c r="BW257" s="17">
        <v>0</v>
      </c>
      <c r="BX257" s="17">
        <v>0</v>
      </c>
      <c r="BY257" s="17">
        <v>0</v>
      </c>
      <c r="BZ257" s="17">
        <v>0</v>
      </c>
      <c r="CA257" s="17">
        <v>0</v>
      </c>
      <c r="CB257" s="17">
        <v>0</v>
      </c>
      <c r="CC257" s="17">
        <v>0</v>
      </c>
      <c r="CD257" s="17">
        <v>0</v>
      </c>
      <c r="CE257" s="17">
        <v>0</v>
      </c>
      <c r="CF257" s="17">
        <v>0</v>
      </c>
      <c r="CG257" s="17">
        <v>0</v>
      </c>
      <c r="CH257" s="17">
        <v>0</v>
      </c>
      <c r="CI257" s="17">
        <v>0</v>
      </c>
      <c r="CJ257" s="17">
        <v>0</v>
      </c>
      <c r="CK257" s="17">
        <v>0</v>
      </c>
      <c r="CL257" s="17">
        <v>0</v>
      </c>
      <c r="CM257" s="17">
        <v>0</v>
      </c>
      <c r="CN257" s="17">
        <v>0</v>
      </c>
      <c r="CO257" s="17">
        <v>0</v>
      </c>
      <c r="CP257" s="17">
        <v>0</v>
      </c>
      <c r="CQ257" s="17">
        <v>0</v>
      </c>
      <c r="CR257" s="17">
        <v>0</v>
      </c>
      <c r="CS257" s="17">
        <v>0</v>
      </c>
      <c r="CT257" s="17">
        <v>0</v>
      </c>
      <c r="CU257" s="17">
        <v>0</v>
      </c>
      <c r="CV257" s="17">
        <v>0</v>
      </c>
      <c r="CW257" s="17">
        <v>0</v>
      </c>
      <c r="CX257" s="17">
        <v>0</v>
      </c>
      <c r="CY257" s="17">
        <v>0</v>
      </c>
      <c r="CZ257" s="17">
        <v>0</v>
      </c>
      <c r="DA257" s="17">
        <v>0</v>
      </c>
      <c r="DB257" s="17">
        <v>0</v>
      </c>
      <c r="DC257" s="17">
        <v>0</v>
      </c>
      <c r="DD257" s="17">
        <v>0</v>
      </c>
      <c r="DE257" s="17">
        <v>0</v>
      </c>
      <c r="DF257" s="17">
        <v>0</v>
      </c>
      <c r="DG257" s="17">
        <v>0</v>
      </c>
      <c r="DH257" s="17">
        <v>0</v>
      </c>
      <c r="DI257" s="17">
        <v>0</v>
      </c>
      <c r="DJ257" s="17">
        <v>0</v>
      </c>
      <c r="DK257" s="17">
        <v>0</v>
      </c>
      <c r="DL257" s="17">
        <v>0</v>
      </c>
      <c r="DM257" s="17">
        <v>0</v>
      </c>
      <c r="DN257" s="17">
        <v>0</v>
      </c>
      <c r="DO257" s="17">
        <v>0</v>
      </c>
      <c r="DP257" s="17">
        <v>0</v>
      </c>
      <c r="DQ257" s="17">
        <v>0</v>
      </c>
      <c r="DR257" s="17">
        <v>0</v>
      </c>
      <c r="DS257" s="17">
        <v>0</v>
      </c>
      <c r="DT257" s="17">
        <v>0</v>
      </c>
      <c r="DU257" s="17">
        <v>0</v>
      </c>
      <c r="DV257" s="17">
        <v>0</v>
      </c>
      <c r="DW257" s="17">
        <v>0</v>
      </c>
      <c r="DX257" s="17">
        <v>0</v>
      </c>
      <c r="DY257" s="17">
        <v>0</v>
      </c>
      <c r="DZ257" s="17">
        <v>0</v>
      </c>
      <c r="EA257" s="17">
        <v>0</v>
      </c>
      <c r="EB257" s="17">
        <v>0</v>
      </c>
      <c r="EC257" s="17">
        <v>0</v>
      </c>
      <c r="ED257" s="17">
        <v>0</v>
      </c>
      <c r="EE257" s="17">
        <v>0</v>
      </c>
      <c r="EF257" s="17">
        <v>0</v>
      </c>
      <c r="EG257" s="17">
        <v>0</v>
      </c>
      <c r="EH257" s="17">
        <v>0</v>
      </c>
      <c r="EI257" s="17">
        <v>0</v>
      </c>
      <c r="EJ257" s="17">
        <v>0</v>
      </c>
      <c r="EK257" s="17">
        <v>0</v>
      </c>
      <c r="EL257" s="17">
        <v>0</v>
      </c>
      <c r="EM257" s="17">
        <v>0</v>
      </c>
      <c r="EN257" s="17">
        <v>0</v>
      </c>
      <c r="EO257" s="17">
        <v>0</v>
      </c>
      <c r="EP257" s="17">
        <v>0</v>
      </c>
      <c r="EQ257" s="17">
        <v>0</v>
      </c>
      <c r="ER257" s="17">
        <v>0</v>
      </c>
      <c r="ES257" s="17">
        <v>0</v>
      </c>
      <c r="ET257" s="17">
        <v>0</v>
      </c>
      <c r="EU257" s="17">
        <v>0</v>
      </c>
      <c r="EV257" s="17">
        <v>0</v>
      </c>
      <c r="EW257" s="17">
        <v>0</v>
      </c>
      <c r="EX257" s="17">
        <v>0</v>
      </c>
      <c r="EY257" s="17">
        <v>0</v>
      </c>
      <c r="EZ257" s="17">
        <v>0</v>
      </c>
      <c r="FA257" s="17">
        <v>0</v>
      </c>
      <c r="FB257" s="17">
        <v>0</v>
      </c>
      <c r="FC257" s="17">
        <v>0</v>
      </c>
      <c r="FD257" s="17">
        <v>0</v>
      </c>
      <c r="FE257" s="17">
        <v>0</v>
      </c>
      <c r="FF257" s="17">
        <v>0</v>
      </c>
      <c r="FG257" s="17">
        <v>0</v>
      </c>
      <c r="FH257" s="17">
        <v>0</v>
      </c>
      <c r="FI257" s="17">
        <v>0</v>
      </c>
      <c r="FJ257" s="17">
        <v>0</v>
      </c>
      <c r="FK257" s="17">
        <v>0</v>
      </c>
      <c r="FL257" s="17">
        <v>0</v>
      </c>
      <c r="FM257" s="17">
        <v>0</v>
      </c>
      <c r="FN257" s="17">
        <v>0</v>
      </c>
      <c r="FO257" s="17">
        <v>0</v>
      </c>
      <c r="FP257" s="17">
        <v>0</v>
      </c>
      <c r="FQ257" s="17">
        <v>0</v>
      </c>
      <c r="FR257" s="17">
        <v>0</v>
      </c>
      <c r="FS257" s="17">
        <v>0</v>
      </c>
      <c r="FT257" s="17">
        <v>0</v>
      </c>
      <c r="FU257" s="17">
        <v>0</v>
      </c>
      <c r="FV257" s="17">
        <v>0</v>
      </c>
      <c r="FW257" s="17">
        <v>0</v>
      </c>
      <c r="FX257" s="17">
        <v>0</v>
      </c>
      <c r="FY257" s="17">
        <v>0</v>
      </c>
      <c r="FZ257" s="17">
        <v>0</v>
      </c>
      <c r="GA257" s="17">
        <v>0</v>
      </c>
      <c r="GB257" s="17">
        <v>0</v>
      </c>
      <c r="GC257" s="17">
        <v>0</v>
      </c>
      <c r="GD257" s="17">
        <v>0</v>
      </c>
      <c r="GE257" s="17">
        <v>0</v>
      </c>
      <c r="GF257" s="17">
        <v>0</v>
      </c>
      <c r="GG257" s="17">
        <v>0</v>
      </c>
      <c r="GH257" s="17">
        <v>0</v>
      </c>
      <c r="GI257" s="17">
        <v>0</v>
      </c>
      <c r="GJ257" s="17">
        <v>0</v>
      </c>
      <c r="GK257" s="17">
        <v>0</v>
      </c>
      <c r="GL257" s="17">
        <v>0</v>
      </c>
      <c r="GM257" s="17">
        <v>0</v>
      </c>
      <c r="GN257" s="17">
        <v>0</v>
      </c>
      <c r="GO257" s="17">
        <v>0</v>
      </c>
      <c r="GP257" s="17">
        <v>0</v>
      </c>
      <c r="GQ257" s="17">
        <v>0</v>
      </c>
      <c r="GR257" s="17">
        <v>0</v>
      </c>
      <c r="GS257" s="17">
        <v>0</v>
      </c>
      <c r="GT257" s="17">
        <v>0</v>
      </c>
      <c r="GU257" s="17">
        <v>0</v>
      </c>
      <c r="GV257" s="17">
        <v>0</v>
      </c>
      <c r="GW257" s="17">
        <v>0</v>
      </c>
      <c r="GX257" s="17">
        <v>0</v>
      </c>
      <c r="GY257" s="17">
        <v>0</v>
      </c>
      <c r="GZ257" s="17">
        <v>0</v>
      </c>
      <c r="HA257" s="17">
        <v>0</v>
      </c>
      <c r="HB257" s="17">
        <v>0</v>
      </c>
      <c r="HC257" s="17">
        <v>0</v>
      </c>
      <c r="HD257" s="17">
        <v>0</v>
      </c>
      <c r="HE257" s="17">
        <v>0</v>
      </c>
      <c r="HF257" s="17">
        <v>0</v>
      </c>
      <c r="HG257" s="17">
        <v>0</v>
      </c>
      <c r="HH257" s="17">
        <v>0</v>
      </c>
      <c r="HI257" s="17">
        <v>0</v>
      </c>
      <c r="HJ257" s="17">
        <v>0</v>
      </c>
      <c r="HK257" s="17">
        <v>0</v>
      </c>
      <c r="HL257" s="17">
        <v>0</v>
      </c>
      <c r="HM257" s="17">
        <v>0</v>
      </c>
      <c r="HN257" s="17">
        <v>0</v>
      </c>
      <c r="HO257" s="17">
        <v>0</v>
      </c>
      <c r="HP257" s="17">
        <v>0</v>
      </c>
      <c r="HQ257" s="17">
        <v>0</v>
      </c>
      <c r="HR257" s="17">
        <v>0</v>
      </c>
      <c r="HS257" s="17">
        <v>0</v>
      </c>
      <c r="HT257" s="17">
        <v>0</v>
      </c>
      <c r="HU257" s="17">
        <v>0</v>
      </c>
      <c r="HV257" s="17">
        <v>0</v>
      </c>
      <c r="HW257" s="17">
        <v>0</v>
      </c>
      <c r="HX257" s="17">
        <v>0</v>
      </c>
      <c r="HY257" s="17">
        <v>0</v>
      </c>
      <c r="HZ257" s="17">
        <v>0</v>
      </c>
      <c r="IA257" s="17">
        <v>0</v>
      </c>
      <c r="IB257" s="17">
        <v>0</v>
      </c>
      <c r="IC257" s="17">
        <v>0</v>
      </c>
      <c r="ID257" s="17">
        <v>0</v>
      </c>
      <c r="IE257" s="17">
        <v>0</v>
      </c>
      <c r="IF257" s="17">
        <v>0</v>
      </c>
      <c r="IG257" s="17">
        <v>0</v>
      </c>
      <c r="IH257" s="17">
        <v>0</v>
      </c>
      <c r="II257" s="17">
        <v>0</v>
      </c>
      <c r="IJ257" s="17">
        <v>0</v>
      </c>
      <c r="IK257" s="17">
        <v>0</v>
      </c>
      <c r="IL257" s="17">
        <v>0</v>
      </c>
      <c r="IM257" s="17">
        <v>0</v>
      </c>
      <c r="IN257" s="17">
        <v>0</v>
      </c>
      <c r="IO257" s="17">
        <v>0</v>
      </c>
      <c r="IP257" s="17">
        <v>0</v>
      </c>
      <c r="IQ257" s="17">
        <v>0</v>
      </c>
      <c r="IR257" s="17">
        <v>0</v>
      </c>
      <c r="IS257" s="17">
        <v>0</v>
      </c>
      <c r="IT257" s="17">
        <v>0</v>
      </c>
      <c r="IU257" s="17">
        <v>0</v>
      </c>
      <c r="IV257" s="17">
        <v>0</v>
      </c>
      <c r="IW257" s="17">
        <v>0</v>
      </c>
      <c r="IX257" s="17">
        <v>0</v>
      </c>
      <c r="IY257" s="17">
        <v>0</v>
      </c>
      <c r="IZ257" s="17">
        <v>0</v>
      </c>
      <c r="JA257" s="17">
        <v>0</v>
      </c>
      <c r="JB257" s="17">
        <v>0</v>
      </c>
      <c r="JC257" s="17">
        <v>0</v>
      </c>
      <c r="JD257" s="17">
        <v>0</v>
      </c>
      <c r="JE257" s="17">
        <v>0</v>
      </c>
      <c r="JF257" s="17">
        <v>0</v>
      </c>
      <c r="JG257" s="17">
        <v>0</v>
      </c>
      <c r="JH257" s="17">
        <v>0</v>
      </c>
      <c r="JI257" s="17">
        <v>0</v>
      </c>
      <c r="JJ257" s="17">
        <v>0</v>
      </c>
      <c r="JK257" s="17">
        <v>0</v>
      </c>
      <c r="JL257" s="17">
        <v>0</v>
      </c>
      <c r="JM257" s="17">
        <v>0</v>
      </c>
      <c r="JN257" s="17">
        <v>0</v>
      </c>
      <c r="JO257" s="17">
        <v>0</v>
      </c>
      <c r="JP257" s="17">
        <v>0</v>
      </c>
      <c r="JQ257" s="17">
        <v>0</v>
      </c>
      <c r="JR257" s="17">
        <v>0</v>
      </c>
      <c r="JS257" s="17">
        <v>0</v>
      </c>
      <c r="JT257" s="17">
        <v>0</v>
      </c>
      <c r="JU257" s="17">
        <v>0</v>
      </c>
      <c r="JV257" s="17">
        <v>0</v>
      </c>
      <c r="JW257" s="17">
        <v>0</v>
      </c>
      <c r="JX257" s="17">
        <v>0</v>
      </c>
      <c r="JY257" s="17">
        <v>0</v>
      </c>
    </row>
    <row r="258" spans="1:285" x14ac:dyDescent="0.15">
      <c r="A258" s="17" t="s">
        <v>385</v>
      </c>
      <c r="B258" s="17" t="s">
        <v>386</v>
      </c>
      <c r="C258" s="17">
        <v>0</v>
      </c>
      <c r="D258" s="17">
        <v>7.08</v>
      </c>
      <c r="E258" s="17">
        <v>7.08</v>
      </c>
      <c r="F258" s="17">
        <v>7.08</v>
      </c>
      <c r="G258" s="17">
        <v>7.08</v>
      </c>
      <c r="H258" s="17">
        <v>7.08</v>
      </c>
      <c r="I258" s="17">
        <v>7.09</v>
      </c>
      <c r="J258" s="17">
        <v>7.09</v>
      </c>
      <c r="K258" s="17">
        <v>7.09</v>
      </c>
      <c r="L258" s="17">
        <v>7.09</v>
      </c>
      <c r="M258" s="17">
        <v>7.09</v>
      </c>
      <c r="N258" s="17">
        <v>7.12</v>
      </c>
      <c r="O258" s="17">
        <v>7.12</v>
      </c>
      <c r="P258" s="17">
        <v>7.11</v>
      </c>
      <c r="Q258" s="17">
        <v>7.11</v>
      </c>
      <c r="R258" s="17">
        <v>7.11</v>
      </c>
      <c r="S258" s="17">
        <v>7.12</v>
      </c>
      <c r="T258" s="17">
        <v>7.12</v>
      </c>
      <c r="U258" s="17">
        <v>7.13</v>
      </c>
      <c r="V258" s="17">
        <v>7.14</v>
      </c>
      <c r="W258" s="17">
        <v>7.13</v>
      </c>
      <c r="X258" s="17">
        <v>7.14</v>
      </c>
      <c r="Y258" s="17">
        <v>7.13</v>
      </c>
      <c r="Z258" s="17">
        <v>7.14</v>
      </c>
      <c r="AA258" s="17">
        <v>7.16</v>
      </c>
      <c r="AB258" s="17">
        <v>0</v>
      </c>
      <c r="AC258" s="17">
        <v>0</v>
      </c>
      <c r="AD258" s="17">
        <v>0</v>
      </c>
      <c r="AE258" s="17">
        <v>0</v>
      </c>
      <c r="AF258" s="17">
        <v>0</v>
      </c>
      <c r="AG258" s="17">
        <v>0</v>
      </c>
      <c r="AH258" s="17">
        <v>0</v>
      </c>
      <c r="AI258" s="17">
        <v>0</v>
      </c>
      <c r="AJ258" s="17">
        <v>0</v>
      </c>
      <c r="AK258" s="17">
        <v>0</v>
      </c>
      <c r="AL258" s="17">
        <v>0</v>
      </c>
      <c r="AM258" s="17">
        <v>0</v>
      </c>
      <c r="AN258" s="17">
        <v>0</v>
      </c>
      <c r="AO258" s="17">
        <v>0</v>
      </c>
      <c r="AP258" s="17">
        <v>0</v>
      </c>
      <c r="AQ258" s="17">
        <v>0</v>
      </c>
      <c r="AR258" s="17">
        <v>0</v>
      </c>
      <c r="AS258" s="17">
        <v>0</v>
      </c>
      <c r="AT258" s="17">
        <v>0</v>
      </c>
      <c r="AU258" s="17">
        <v>0</v>
      </c>
      <c r="AV258" s="17">
        <v>0</v>
      </c>
      <c r="AW258" s="17">
        <v>0</v>
      </c>
      <c r="AX258" s="17">
        <v>0</v>
      </c>
      <c r="AY258" s="17">
        <v>0</v>
      </c>
      <c r="AZ258" s="17">
        <v>0</v>
      </c>
      <c r="BA258" s="17">
        <v>0</v>
      </c>
      <c r="BB258" s="17">
        <v>0</v>
      </c>
      <c r="BC258" s="17">
        <v>0</v>
      </c>
      <c r="BD258" s="17">
        <v>0</v>
      </c>
      <c r="BE258" s="17">
        <v>0</v>
      </c>
      <c r="BF258" s="17">
        <v>0</v>
      </c>
      <c r="BG258" s="17">
        <v>0</v>
      </c>
      <c r="BH258" s="17">
        <v>0</v>
      </c>
      <c r="BI258" s="17">
        <v>0</v>
      </c>
      <c r="BJ258" s="17">
        <v>0</v>
      </c>
      <c r="BK258" s="17">
        <v>0</v>
      </c>
      <c r="BL258" s="17">
        <v>0</v>
      </c>
      <c r="BM258" s="17">
        <v>0</v>
      </c>
      <c r="BN258" s="17">
        <v>0</v>
      </c>
      <c r="BO258" s="17">
        <v>0</v>
      </c>
      <c r="BP258" s="17">
        <v>0</v>
      </c>
      <c r="BQ258" s="17">
        <v>0</v>
      </c>
      <c r="BR258" s="17">
        <v>0</v>
      </c>
      <c r="BS258" s="17">
        <v>0</v>
      </c>
      <c r="BT258" s="17">
        <v>0</v>
      </c>
      <c r="BU258" s="17">
        <v>0</v>
      </c>
      <c r="BV258" s="17">
        <v>0</v>
      </c>
      <c r="BW258" s="17">
        <v>0</v>
      </c>
      <c r="BX258" s="17">
        <v>0</v>
      </c>
      <c r="BY258" s="17">
        <v>0</v>
      </c>
      <c r="BZ258" s="17">
        <v>0</v>
      </c>
      <c r="CA258" s="17">
        <v>0</v>
      </c>
      <c r="CB258" s="17">
        <v>0</v>
      </c>
      <c r="CC258" s="17">
        <v>0</v>
      </c>
      <c r="CD258" s="17">
        <v>0</v>
      </c>
      <c r="CE258" s="17">
        <v>0</v>
      </c>
      <c r="CF258" s="17">
        <v>0</v>
      </c>
      <c r="CG258" s="17">
        <v>0</v>
      </c>
      <c r="CH258" s="17">
        <v>0</v>
      </c>
      <c r="CI258" s="17">
        <v>0</v>
      </c>
      <c r="CJ258" s="17">
        <v>0</v>
      </c>
      <c r="CK258" s="17">
        <v>0</v>
      </c>
      <c r="CL258" s="17">
        <v>0</v>
      </c>
      <c r="CM258" s="17">
        <v>0</v>
      </c>
      <c r="CN258" s="17">
        <v>0</v>
      </c>
      <c r="CO258" s="17">
        <v>0</v>
      </c>
      <c r="CP258" s="17">
        <v>0</v>
      </c>
      <c r="CQ258" s="17">
        <v>0</v>
      </c>
      <c r="CR258" s="17">
        <v>0</v>
      </c>
      <c r="CS258" s="17">
        <v>0</v>
      </c>
      <c r="CT258" s="17">
        <v>0</v>
      </c>
      <c r="CU258" s="17">
        <v>0</v>
      </c>
      <c r="CV258" s="17">
        <v>0</v>
      </c>
      <c r="CW258" s="17">
        <v>0</v>
      </c>
      <c r="CX258" s="17">
        <v>0</v>
      </c>
      <c r="CY258" s="17">
        <v>0</v>
      </c>
      <c r="CZ258" s="17">
        <v>0</v>
      </c>
      <c r="DA258" s="17">
        <v>0</v>
      </c>
      <c r="DB258" s="17">
        <v>0</v>
      </c>
      <c r="DC258" s="17">
        <v>0</v>
      </c>
      <c r="DD258" s="17">
        <v>0</v>
      </c>
      <c r="DE258" s="17">
        <v>0</v>
      </c>
      <c r="DF258" s="17">
        <v>0</v>
      </c>
      <c r="DG258" s="17">
        <v>0</v>
      </c>
      <c r="DH258" s="17">
        <v>0</v>
      </c>
      <c r="DI258" s="17">
        <v>0</v>
      </c>
      <c r="DJ258" s="17">
        <v>0</v>
      </c>
      <c r="DK258" s="17">
        <v>0</v>
      </c>
      <c r="DL258" s="17">
        <v>0</v>
      </c>
      <c r="DM258" s="17">
        <v>0</v>
      </c>
      <c r="DN258" s="17">
        <v>0</v>
      </c>
      <c r="DO258" s="17">
        <v>0</v>
      </c>
      <c r="DP258" s="17">
        <v>0</v>
      </c>
      <c r="DQ258" s="17">
        <v>0</v>
      </c>
      <c r="DR258" s="17">
        <v>0</v>
      </c>
      <c r="DS258" s="17">
        <v>0</v>
      </c>
      <c r="DT258" s="17">
        <v>0</v>
      </c>
      <c r="DU258" s="17">
        <v>0</v>
      </c>
      <c r="DV258" s="17">
        <v>0</v>
      </c>
      <c r="DW258" s="17">
        <v>0</v>
      </c>
      <c r="DX258" s="17">
        <v>0</v>
      </c>
      <c r="DY258" s="17">
        <v>0</v>
      </c>
      <c r="DZ258" s="17">
        <v>0</v>
      </c>
      <c r="EA258" s="17">
        <v>0</v>
      </c>
      <c r="EB258" s="17">
        <v>0</v>
      </c>
      <c r="EC258" s="17">
        <v>0</v>
      </c>
      <c r="ED258" s="17">
        <v>0</v>
      </c>
      <c r="EE258" s="17">
        <v>0</v>
      </c>
      <c r="EF258" s="17">
        <v>0</v>
      </c>
      <c r="EG258" s="17">
        <v>0</v>
      </c>
      <c r="EH258" s="17">
        <v>0</v>
      </c>
      <c r="EI258" s="17">
        <v>0</v>
      </c>
      <c r="EJ258" s="17">
        <v>0</v>
      </c>
      <c r="EK258" s="17">
        <v>0</v>
      </c>
      <c r="EL258" s="17">
        <v>0</v>
      </c>
      <c r="EM258" s="17">
        <v>0</v>
      </c>
      <c r="EN258" s="17">
        <v>0</v>
      </c>
      <c r="EO258" s="17">
        <v>0</v>
      </c>
      <c r="EP258" s="17">
        <v>0</v>
      </c>
      <c r="EQ258" s="17">
        <v>0</v>
      </c>
      <c r="ER258" s="17">
        <v>0</v>
      </c>
      <c r="ES258" s="17">
        <v>0</v>
      </c>
      <c r="ET258" s="17">
        <v>0</v>
      </c>
      <c r="EU258" s="17">
        <v>0</v>
      </c>
      <c r="EV258" s="17">
        <v>0</v>
      </c>
      <c r="EW258" s="17">
        <v>0</v>
      </c>
      <c r="EX258" s="17">
        <v>0</v>
      </c>
      <c r="EY258" s="17">
        <v>0</v>
      </c>
      <c r="EZ258" s="17">
        <v>0</v>
      </c>
      <c r="FA258" s="17">
        <v>0</v>
      </c>
      <c r="FB258" s="17">
        <v>0</v>
      </c>
      <c r="FC258" s="17">
        <v>0</v>
      </c>
      <c r="FD258" s="17">
        <v>0</v>
      </c>
      <c r="FE258" s="17">
        <v>0</v>
      </c>
      <c r="FF258" s="17">
        <v>0</v>
      </c>
      <c r="FG258" s="17">
        <v>0</v>
      </c>
      <c r="FH258" s="17">
        <v>0</v>
      </c>
      <c r="FI258" s="17">
        <v>0</v>
      </c>
      <c r="FJ258" s="17">
        <v>0</v>
      </c>
      <c r="FK258" s="17">
        <v>0</v>
      </c>
      <c r="FL258" s="17">
        <v>0</v>
      </c>
      <c r="FM258" s="17">
        <v>0</v>
      </c>
      <c r="FN258" s="17">
        <v>0</v>
      </c>
      <c r="FO258" s="17">
        <v>0</v>
      </c>
      <c r="FP258" s="17">
        <v>0</v>
      </c>
      <c r="FQ258" s="17">
        <v>0</v>
      </c>
      <c r="FR258" s="17">
        <v>0</v>
      </c>
      <c r="FS258" s="17">
        <v>0</v>
      </c>
      <c r="FT258" s="17">
        <v>0</v>
      </c>
      <c r="FU258" s="17">
        <v>0</v>
      </c>
      <c r="FV258" s="17">
        <v>0</v>
      </c>
      <c r="FW258" s="17">
        <v>0</v>
      </c>
      <c r="FX258" s="17">
        <v>0</v>
      </c>
      <c r="FY258" s="17">
        <v>0</v>
      </c>
      <c r="FZ258" s="17">
        <v>0</v>
      </c>
      <c r="GA258" s="17">
        <v>0</v>
      </c>
      <c r="GB258" s="17">
        <v>0</v>
      </c>
      <c r="GC258" s="17">
        <v>0</v>
      </c>
      <c r="GD258" s="17">
        <v>0</v>
      </c>
      <c r="GE258" s="17">
        <v>0</v>
      </c>
      <c r="GF258" s="17">
        <v>0</v>
      </c>
      <c r="GG258" s="17">
        <v>0</v>
      </c>
      <c r="GH258" s="17">
        <v>0</v>
      </c>
      <c r="GI258" s="17">
        <v>0</v>
      </c>
      <c r="GJ258" s="17">
        <v>0</v>
      </c>
      <c r="GK258" s="17">
        <v>0</v>
      </c>
      <c r="GL258" s="17">
        <v>0</v>
      </c>
      <c r="GM258" s="17">
        <v>0</v>
      </c>
      <c r="GN258" s="17">
        <v>0</v>
      </c>
      <c r="GO258" s="17">
        <v>0</v>
      </c>
      <c r="GP258" s="17">
        <v>0</v>
      </c>
      <c r="GQ258" s="17">
        <v>0</v>
      </c>
      <c r="GR258" s="17">
        <v>0</v>
      </c>
      <c r="GS258" s="17">
        <v>0</v>
      </c>
      <c r="GT258" s="17">
        <v>0</v>
      </c>
      <c r="GU258" s="17">
        <v>0</v>
      </c>
      <c r="GV258" s="17">
        <v>0</v>
      </c>
      <c r="GW258" s="17">
        <v>0</v>
      </c>
      <c r="GX258" s="17">
        <v>0</v>
      </c>
      <c r="GY258" s="17">
        <v>0</v>
      </c>
      <c r="GZ258" s="17">
        <v>0</v>
      </c>
      <c r="HA258" s="17">
        <v>0</v>
      </c>
      <c r="HB258" s="17">
        <v>0</v>
      </c>
      <c r="HC258" s="17">
        <v>0</v>
      </c>
      <c r="HD258" s="17">
        <v>0</v>
      </c>
      <c r="HE258" s="17">
        <v>0</v>
      </c>
      <c r="HF258" s="17">
        <v>0</v>
      </c>
      <c r="HG258" s="17">
        <v>0</v>
      </c>
      <c r="HH258" s="17">
        <v>0</v>
      </c>
      <c r="HI258" s="17">
        <v>0</v>
      </c>
      <c r="HJ258" s="17">
        <v>0</v>
      </c>
      <c r="HK258" s="17">
        <v>0</v>
      </c>
      <c r="HL258" s="17">
        <v>0</v>
      </c>
      <c r="HM258" s="17">
        <v>0</v>
      </c>
      <c r="HN258" s="17">
        <v>0</v>
      </c>
      <c r="HO258" s="17">
        <v>0</v>
      </c>
      <c r="HP258" s="17">
        <v>0</v>
      </c>
      <c r="HQ258" s="17">
        <v>0</v>
      </c>
      <c r="HR258" s="17">
        <v>0</v>
      </c>
      <c r="HS258" s="17">
        <v>0</v>
      </c>
      <c r="HT258" s="17">
        <v>0</v>
      </c>
      <c r="HU258" s="17">
        <v>0</v>
      </c>
      <c r="HV258" s="17">
        <v>0</v>
      </c>
      <c r="HW258" s="17">
        <v>0</v>
      </c>
      <c r="HX258" s="17">
        <v>0</v>
      </c>
      <c r="HY258" s="17">
        <v>0</v>
      </c>
      <c r="HZ258" s="17">
        <v>0</v>
      </c>
      <c r="IA258" s="17">
        <v>0</v>
      </c>
      <c r="IB258" s="17">
        <v>0</v>
      </c>
      <c r="IC258" s="17">
        <v>0</v>
      </c>
      <c r="ID258" s="17">
        <v>0</v>
      </c>
      <c r="IE258" s="17">
        <v>0</v>
      </c>
      <c r="IF258" s="17">
        <v>0</v>
      </c>
      <c r="IG258" s="17">
        <v>0</v>
      </c>
      <c r="IH258" s="17">
        <v>0</v>
      </c>
      <c r="II258" s="17">
        <v>0</v>
      </c>
      <c r="IJ258" s="17">
        <v>0</v>
      </c>
      <c r="IK258" s="17">
        <v>0</v>
      </c>
      <c r="IL258" s="17">
        <v>0</v>
      </c>
      <c r="IM258" s="17">
        <v>0</v>
      </c>
      <c r="IN258" s="17">
        <v>0</v>
      </c>
      <c r="IO258" s="17">
        <v>0</v>
      </c>
      <c r="IP258" s="17">
        <v>0</v>
      </c>
      <c r="IQ258" s="17">
        <v>0</v>
      </c>
      <c r="IR258" s="17">
        <v>0</v>
      </c>
      <c r="IS258" s="17">
        <v>0</v>
      </c>
      <c r="IT258" s="17">
        <v>0</v>
      </c>
      <c r="IU258" s="17">
        <v>0</v>
      </c>
      <c r="IV258" s="17">
        <v>0</v>
      </c>
      <c r="IW258" s="17">
        <v>0</v>
      </c>
      <c r="IX258" s="17">
        <v>0</v>
      </c>
      <c r="IY258" s="17">
        <v>0</v>
      </c>
      <c r="IZ258" s="17">
        <v>0</v>
      </c>
      <c r="JA258" s="17">
        <v>0</v>
      </c>
      <c r="JB258" s="17">
        <v>0</v>
      </c>
      <c r="JC258" s="17">
        <v>0</v>
      </c>
      <c r="JD258" s="17">
        <v>0</v>
      </c>
      <c r="JE258" s="17">
        <v>0</v>
      </c>
      <c r="JF258" s="17">
        <v>0</v>
      </c>
      <c r="JG258" s="17">
        <v>0</v>
      </c>
      <c r="JH258" s="17">
        <v>0</v>
      </c>
      <c r="JI258" s="17">
        <v>0</v>
      </c>
      <c r="JJ258" s="17">
        <v>0</v>
      </c>
      <c r="JK258" s="17">
        <v>0</v>
      </c>
      <c r="JL258" s="17">
        <v>0</v>
      </c>
      <c r="JM258" s="17">
        <v>0</v>
      </c>
      <c r="JN258" s="17">
        <v>0</v>
      </c>
      <c r="JO258" s="17">
        <v>0</v>
      </c>
      <c r="JP258" s="17">
        <v>0</v>
      </c>
      <c r="JQ258" s="17">
        <v>0</v>
      </c>
      <c r="JR258" s="17">
        <v>0</v>
      </c>
      <c r="JS258" s="17">
        <v>0</v>
      </c>
      <c r="JT258" s="17">
        <v>0</v>
      </c>
      <c r="JU258" s="17">
        <v>0</v>
      </c>
      <c r="JV258" s="17">
        <v>0</v>
      </c>
      <c r="JW258" s="17">
        <v>0</v>
      </c>
      <c r="JX258" s="17">
        <v>0</v>
      </c>
      <c r="JY258" s="17">
        <v>0</v>
      </c>
    </row>
    <row r="259" spans="1:285" x14ac:dyDescent="0.15">
      <c r="A259" s="17" t="s">
        <v>98</v>
      </c>
      <c r="B259" s="17" t="s">
        <v>99</v>
      </c>
      <c r="C259" s="17">
        <v>0</v>
      </c>
      <c r="D259" s="17">
        <v>4.93</v>
      </c>
      <c r="E259" s="17">
        <v>4.93</v>
      </c>
      <c r="F259" s="17">
        <v>4.93</v>
      </c>
      <c r="G259" s="17">
        <v>4.93</v>
      </c>
      <c r="H259" s="17">
        <v>4.93</v>
      </c>
      <c r="I259" s="17">
        <v>4.95</v>
      </c>
      <c r="J259" s="17">
        <v>4.95</v>
      </c>
      <c r="K259" s="17">
        <v>4.95</v>
      </c>
      <c r="L259" s="17">
        <v>4.95</v>
      </c>
      <c r="M259" s="17">
        <v>4.95</v>
      </c>
      <c r="N259" s="17">
        <v>4.96</v>
      </c>
      <c r="O259" s="17">
        <v>4.97</v>
      </c>
      <c r="P259" s="17">
        <v>4.96</v>
      </c>
      <c r="Q259" s="17">
        <v>4.96</v>
      </c>
      <c r="R259" s="17">
        <v>4.97</v>
      </c>
      <c r="S259" s="17">
        <v>4.9800000000000004</v>
      </c>
      <c r="T259" s="17">
        <v>4.97</v>
      </c>
      <c r="U259" s="17">
        <v>4.97</v>
      </c>
      <c r="V259" s="17">
        <v>4.97</v>
      </c>
      <c r="W259" s="17">
        <v>4.97</v>
      </c>
      <c r="X259" s="17">
        <v>4.97</v>
      </c>
      <c r="Y259" s="17">
        <v>4.9800000000000004</v>
      </c>
      <c r="Z259" s="17">
        <v>4.9800000000000004</v>
      </c>
      <c r="AA259" s="17">
        <v>4.9800000000000004</v>
      </c>
      <c r="AB259" s="17">
        <v>0</v>
      </c>
      <c r="AC259" s="17">
        <v>0</v>
      </c>
      <c r="AD259" s="17">
        <v>0</v>
      </c>
      <c r="AE259" s="17">
        <v>0</v>
      </c>
      <c r="AF259" s="17">
        <v>0</v>
      </c>
      <c r="AG259" s="17">
        <v>0</v>
      </c>
      <c r="AH259" s="17">
        <v>0</v>
      </c>
      <c r="AI259" s="17">
        <v>0</v>
      </c>
      <c r="AJ259" s="17">
        <v>0</v>
      </c>
      <c r="AK259" s="17">
        <v>0</v>
      </c>
      <c r="AL259" s="17">
        <v>0</v>
      </c>
      <c r="AM259" s="17">
        <v>0</v>
      </c>
      <c r="AN259" s="17">
        <v>0</v>
      </c>
      <c r="AO259" s="17">
        <v>0</v>
      </c>
      <c r="AP259" s="17">
        <v>0</v>
      </c>
      <c r="AQ259" s="17">
        <v>0</v>
      </c>
      <c r="AR259" s="17">
        <v>0</v>
      </c>
      <c r="AS259" s="17">
        <v>0</v>
      </c>
      <c r="AT259" s="17">
        <v>0</v>
      </c>
      <c r="AU259" s="17">
        <v>0</v>
      </c>
      <c r="AV259" s="17">
        <v>0</v>
      </c>
      <c r="AW259" s="17">
        <v>0</v>
      </c>
      <c r="AX259" s="17">
        <v>0</v>
      </c>
      <c r="AY259" s="17">
        <v>0</v>
      </c>
      <c r="AZ259" s="17">
        <v>0</v>
      </c>
      <c r="BA259" s="17">
        <v>0</v>
      </c>
      <c r="BB259" s="17">
        <v>0</v>
      </c>
      <c r="BC259" s="17">
        <v>0</v>
      </c>
      <c r="BD259" s="17">
        <v>0</v>
      </c>
      <c r="BE259" s="17">
        <v>0</v>
      </c>
      <c r="BF259" s="17">
        <v>0</v>
      </c>
      <c r="BG259" s="17">
        <v>0</v>
      </c>
      <c r="BH259" s="17">
        <v>0</v>
      </c>
      <c r="BI259" s="17">
        <v>0</v>
      </c>
      <c r="BJ259" s="17">
        <v>0</v>
      </c>
      <c r="BK259" s="17">
        <v>0</v>
      </c>
      <c r="BL259" s="17">
        <v>0</v>
      </c>
      <c r="BM259" s="17">
        <v>0</v>
      </c>
      <c r="BN259" s="17">
        <v>0</v>
      </c>
      <c r="BO259" s="17">
        <v>0</v>
      </c>
      <c r="BP259" s="17">
        <v>0</v>
      </c>
      <c r="BQ259" s="17">
        <v>0</v>
      </c>
      <c r="BR259" s="17">
        <v>0</v>
      </c>
      <c r="BS259" s="17">
        <v>0</v>
      </c>
      <c r="BT259" s="17">
        <v>0</v>
      </c>
      <c r="BU259" s="17">
        <v>0</v>
      </c>
      <c r="BV259" s="17">
        <v>0</v>
      </c>
      <c r="BW259" s="17">
        <v>0</v>
      </c>
      <c r="BX259" s="17">
        <v>0</v>
      </c>
      <c r="BY259" s="17">
        <v>0</v>
      </c>
      <c r="BZ259" s="17">
        <v>0</v>
      </c>
      <c r="CA259" s="17">
        <v>0</v>
      </c>
      <c r="CB259" s="17">
        <v>0</v>
      </c>
      <c r="CC259" s="17">
        <v>0</v>
      </c>
      <c r="CD259" s="17">
        <v>0</v>
      </c>
      <c r="CE259" s="17">
        <v>0</v>
      </c>
      <c r="CF259" s="17">
        <v>0</v>
      </c>
      <c r="CG259" s="17">
        <v>0</v>
      </c>
      <c r="CH259" s="17">
        <v>0</v>
      </c>
      <c r="CI259" s="17">
        <v>0</v>
      </c>
      <c r="CJ259" s="17">
        <v>0</v>
      </c>
      <c r="CK259" s="17">
        <v>0</v>
      </c>
      <c r="CL259" s="17">
        <v>0</v>
      </c>
      <c r="CM259" s="17">
        <v>0</v>
      </c>
      <c r="CN259" s="17">
        <v>0</v>
      </c>
      <c r="CO259" s="17">
        <v>0</v>
      </c>
      <c r="CP259" s="17">
        <v>0</v>
      </c>
      <c r="CQ259" s="17">
        <v>0</v>
      </c>
      <c r="CR259" s="17">
        <v>0</v>
      </c>
      <c r="CS259" s="17">
        <v>0</v>
      </c>
      <c r="CT259" s="17">
        <v>0</v>
      </c>
      <c r="CU259" s="17">
        <v>0</v>
      </c>
      <c r="CV259" s="17">
        <v>0</v>
      </c>
      <c r="CW259" s="17">
        <v>0</v>
      </c>
      <c r="CX259" s="17">
        <v>0</v>
      </c>
      <c r="CY259" s="17">
        <v>0</v>
      </c>
      <c r="CZ259" s="17">
        <v>0</v>
      </c>
      <c r="DA259" s="17">
        <v>0</v>
      </c>
      <c r="DB259" s="17">
        <v>0</v>
      </c>
      <c r="DC259" s="17">
        <v>0</v>
      </c>
      <c r="DD259" s="17">
        <v>0</v>
      </c>
      <c r="DE259" s="17">
        <v>0</v>
      </c>
      <c r="DF259" s="17">
        <v>0</v>
      </c>
      <c r="DG259" s="17">
        <v>0</v>
      </c>
      <c r="DH259" s="17">
        <v>0</v>
      </c>
      <c r="DI259" s="17">
        <v>0</v>
      </c>
      <c r="DJ259" s="17">
        <v>0</v>
      </c>
      <c r="DK259" s="17">
        <v>0</v>
      </c>
      <c r="DL259" s="17">
        <v>0</v>
      </c>
      <c r="DM259" s="17">
        <v>0</v>
      </c>
      <c r="DN259" s="17">
        <v>0</v>
      </c>
      <c r="DO259" s="17">
        <v>0</v>
      </c>
      <c r="DP259" s="17">
        <v>0</v>
      </c>
      <c r="DQ259" s="17">
        <v>0</v>
      </c>
      <c r="DR259" s="17">
        <v>0</v>
      </c>
      <c r="DS259" s="17">
        <v>0</v>
      </c>
      <c r="DT259" s="17">
        <v>0</v>
      </c>
      <c r="DU259" s="17">
        <v>0</v>
      </c>
      <c r="DV259" s="17">
        <v>0</v>
      </c>
      <c r="DW259" s="17">
        <v>0</v>
      </c>
      <c r="DX259" s="17">
        <v>0</v>
      </c>
      <c r="DY259" s="17">
        <v>0</v>
      </c>
      <c r="DZ259" s="17">
        <v>0</v>
      </c>
      <c r="EA259" s="17">
        <v>0</v>
      </c>
      <c r="EB259" s="17">
        <v>0</v>
      </c>
      <c r="EC259" s="17">
        <v>0</v>
      </c>
      <c r="ED259" s="17">
        <v>0</v>
      </c>
      <c r="EE259" s="17">
        <v>0</v>
      </c>
      <c r="EF259" s="17">
        <v>0</v>
      </c>
      <c r="EG259" s="17">
        <v>0</v>
      </c>
      <c r="EH259" s="17">
        <v>0</v>
      </c>
      <c r="EI259" s="17">
        <v>0</v>
      </c>
      <c r="EJ259" s="17">
        <v>0</v>
      </c>
      <c r="EK259" s="17">
        <v>0</v>
      </c>
      <c r="EL259" s="17">
        <v>0</v>
      </c>
      <c r="EM259" s="17">
        <v>0</v>
      </c>
      <c r="EN259" s="17">
        <v>0</v>
      </c>
      <c r="EO259" s="17">
        <v>0</v>
      </c>
      <c r="EP259" s="17">
        <v>0</v>
      </c>
      <c r="EQ259" s="17">
        <v>0</v>
      </c>
      <c r="ER259" s="17">
        <v>0</v>
      </c>
      <c r="ES259" s="17">
        <v>0</v>
      </c>
      <c r="ET259" s="17">
        <v>0</v>
      </c>
      <c r="EU259" s="17">
        <v>0</v>
      </c>
      <c r="EV259" s="17">
        <v>0</v>
      </c>
      <c r="EW259" s="17">
        <v>0</v>
      </c>
      <c r="EX259" s="17">
        <v>0</v>
      </c>
      <c r="EY259" s="17">
        <v>0</v>
      </c>
      <c r="EZ259" s="17">
        <v>0</v>
      </c>
      <c r="FA259" s="17">
        <v>0</v>
      </c>
      <c r="FB259" s="17">
        <v>0</v>
      </c>
      <c r="FC259" s="17">
        <v>0</v>
      </c>
      <c r="FD259" s="17">
        <v>0</v>
      </c>
      <c r="FE259" s="17">
        <v>0</v>
      </c>
      <c r="FF259" s="17">
        <v>0</v>
      </c>
      <c r="FG259" s="17">
        <v>0</v>
      </c>
      <c r="FH259" s="17">
        <v>0</v>
      </c>
      <c r="FI259" s="17">
        <v>0</v>
      </c>
      <c r="FJ259" s="17">
        <v>0</v>
      </c>
      <c r="FK259" s="17">
        <v>0</v>
      </c>
      <c r="FL259" s="17">
        <v>0</v>
      </c>
      <c r="FM259" s="17">
        <v>0</v>
      </c>
      <c r="FN259" s="17">
        <v>0</v>
      </c>
      <c r="FO259" s="17">
        <v>0</v>
      </c>
      <c r="FP259" s="17">
        <v>0</v>
      </c>
      <c r="FQ259" s="17">
        <v>0</v>
      </c>
      <c r="FR259" s="17">
        <v>0</v>
      </c>
      <c r="FS259" s="17">
        <v>0</v>
      </c>
      <c r="FT259" s="17">
        <v>0</v>
      </c>
      <c r="FU259" s="17">
        <v>0</v>
      </c>
      <c r="FV259" s="17">
        <v>0</v>
      </c>
      <c r="FW259" s="17">
        <v>0</v>
      </c>
      <c r="FX259" s="17">
        <v>0</v>
      </c>
      <c r="FY259" s="17">
        <v>0</v>
      </c>
      <c r="FZ259" s="17">
        <v>0</v>
      </c>
      <c r="GA259" s="17">
        <v>0</v>
      </c>
      <c r="GB259" s="17">
        <v>0</v>
      </c>
      <c r="GC259" s="17">
        <v>0</v>
      </c>
      <c r="GD259" s="17">
        <v>0</v>
      </c>
      <c r="GE259" s="17">
        <v>0</v>
      </c>
      <c r="GF259" s="17">
        <v>0</v>
      </c>
      <c r="GG259" s="17">
        <v>0</v>
      </c>
      <c r="GH259" s="17">
        <v>0</v>
      </c>
      <c r="GI259" s="17">
        <v>0</v>
      </c>
      <c r="GJ259" s="17">
        <v>0</v>
      </c>
      <c r="GK259" s="17">
        <v>0</v>
      </c>
      <c r="GL259" s="17">
        <v>0</v>
      </c>
      <c r="GM259" s="17">
        <v>0</v>
      </c>
      <c r="GN259" s="17">
        <v>0</v>
      </c>
      <c r="GO259" s="17">
        <v>0</v>
      </c>
      <c r="GP259" s="17">
        <v>0</v>
      </c>
      <c r="GQ259" s="17">
        <v>0</v>
      </c>
      <c r="GR259" s="17">
        <v>0</v>
      </c>
      <c r="GS259" s="17">
        <v>0</v>
      </c>
      <c r="GT259" s="17">
        <v>0</v>
      </c>
      <c r="GU259" s="17">
        <v>0</v>
      </c>
      <c r="GV259" s="17">
        <v>0</v>
      </c>
      <c r="GW259" s="17">
        <v>0</v>
      </c>
      <c r="GX259" s="17">
        <v>0</v>
      </c>
      <c r="GY259" s="17">
        <v>0</v>
      </c>
      <c r="GZ259" s="17">
        <v>0</v>
      </c>
      <c r="HA259" s="17">
        <v>0</v>
      </c>
      <c r="HB259" s="17">
        <v>0</v>
      </c>
      <c r="HC259" s="17">
        <v>0</v>
      </c>
      <c r="HD259" s="17">
        <v>0</v>
      </c>
      <c r="HE259" s="17">
        <v>0</v>
      </c>
      <c r="HF259" s="17">
        <v>0</v>
      </c>
      <c r="HG259" s="17">
        <v>0</v>
      </c>
      <c r="HH259" s="17">
        <v>0</v>
      </c>
      <c r="HI259" s="17">
        <v>0</v>
      </c>
      <c r="HJ259" s="17">
        <v>0</v>
      </c>
      <c r="HK259" s="17">
        <v>0</v>
      </c>
      <c r="HL259" s="17">
        <v>0</v>
      </c>
      <c r="HM259" s="17">
        <v>0</v>
      </c>
      <c r="HN259" s="17">
        <v>0</v>
      </c>
      <c r="HO259" s="17">
        <v>0</v>
      </c>
      <c r="HP259" s="17">
        <v>0</v>
      </c>
      <c r="HQ259" s="17">
        <v>0</v>
      </c>
      <c r="HR259" s="17">
        <v>0</v>
      </c>
      <c r="HS259" s="17">
        <v>0</v>
      </c>
      <c r="HT259" s="17">
        <v>0</v>
      </c>
      <c r="HU259" s="17">
        <v>0</v>
      </c>
      <c r="HV259" s="17">
        <v>0</v>
      </c>
      <c r="HW259" s="17">
        <v>0</v>
      </c>
      <c r="HX259" s="17">
        <v>0</v>
      </c>
      <c r="HY259" s="17">
        <v>0</v>
      </c>
      <c r="HZ259" s="17">
        <v>0</v>
      </c>
      <c r="IA259" s="17">
        <v>0</v>
      </c>
      <c r="IB259" s="17">
        <v>0</v>
      </c>
      <c r="IC259" s="17">
        <v>0</v>
      </c>
      <c r="ID259" s="17">
        <v>0</v>
      </c>
      <c r="IE259" s="17">
        <v>0</v>
      </c>
      <c r="IF259" s="17">
        <v>0</v>
      </c>
      <c r="IG259" s="17">
        <v>0</v>
      </c>
      <c r="IH259" s="17">
        <v>0</v>
      </c>
      <c r="II259" s="17">
        <v>0</v>
      </c>
      <c r="IJ259" s="17">
        <v>0</v>
      </c>
      <c r="IK259" s="17">
        <v>0</v>
      </c>
      <c r="IL259" s="17">
        <v>0</v>
      </c>
      <c r="IM259" s="17">
        <v>0</v>
      </c>
      <c r="IN259" s="17">
        <v>0</v>
      </c>
      <c r="IO259" s="17">
        <v>0</v>
      </c>
      <c r="IP259" s="17">
        <v>0</v>
      </c>
      <c r="IQ259" s="17">
        <v>0</v>
      </c>
      <c r="IR259" s="17">
        <v>0</v>
      </c>
      <c r="IS259" s="17">
        <v>0</v>
      </c>
      <c r="IT259" s="17">
        <v>0</v>
      </c>
      <c r="IU259" s="17">
        <v>0</v>
      </c>
      <c r="IV259" s="17">
        <v>0</v>
      </c>
      <c r="IW259" s="17">
        <v>0</v>
      </c>
      <c r="IX259" s="17">
        <v>0</v>
      </c>
      <c r="IY259" s="17">
        <v>0</v>
      </c>
      <c r="IZ259" s="17">
        <v>0</v>
      </c>
      <c r="JA259" s="17">
        <v>0</v>
      </c>
      <c r="JB259" s="17">
        <v>0</v>
      </c>
      <c r="JC259" s="17">
        <v>0</v>
      </c>
      <c r="JD259" s="17">
        <v>0</v>
      </c>
      <c r="JE259" s="17">
        <v>0</v>
      </c>
      <c r="JF259" s="17">
        <v>0</v>
      </c>
      <c r="JG259" s="17">
        <v>0</v>
      </c>
      <c r="JH259" s="17">
        <v>0</v>
      </c>
      <c r="JI259" s="17">
        <v>0</v>
      </c>
      <c r="JJ259" s="17">
        <v>0</v>
      </c>
      <c r="JK259" s="17">
        <v>0</v>
      </c>
      <c r="JL259" s="17">
        <v>0</v>
      </c>
      <c r="JM259" s="17">
        <v>0</v>
      </c>
      <c r="JN259" s="17">
        <v>0</v>
      </c>
      <c r="JO259" s="17">
        <v>0</v>
      </c>
      <c r="JP259" s="17">
        <v>0</v>
      </c>
      <c r="JQ259" s="17">
        <v>0</v>
      </c>
      <c r="JR259" s="17">
        <v>0</v>
      </c>
      <c r="JS259" s="17">
        <v>0</v>
      </c>
      <c r="JT259" s="17">
        <v>0</v>
      </c>
      <c r="JU259" s="17">
        <v>0</v>
      </c>
      <c r="JV259" s="17">
        <v>0</v>
      </c>
      <c r="JW259" s="17">
        <v>0</v>
      </c>
      <c r="JX259" s="17">
        <v>0</v>
      </c>
      <c r="JY259" s="17">
        <v>0</v>
      </c>
    </row>
    <row r="260" spans="1:285" x14ac:dyDescent="0.15">
      <c r="A260" s="17" t="s">
        <v>124</v>
      </c>
      <c r="B260" s="17" t="s">
        <v>125</v>
      </c>
      <c r="C260" s="17">
        <v>0</v>
      </c>
      <c r="D260" s="17">
        <v>4.96</v>
      </c>
      <c r="E260" s="17">
        <v>4.96</v>
      </c>
      <c r="F260" s="17">
        <v>4.96</v>
      </c>
      <c r="G260" s="17">
        <v>4.96</v>
      </c>
      <c r="H260" s="17">
        <v>4.96</v>
      </c>
      <c r="I260" s="17">
        <v>4.97</v>
      </c>
      <c r="J260" s="17">
        <v>4.97</v>
      </c>
      <c r="K260" s="17">
        <v>4.97</v>
      </c>
      <c r="L260" s="17">
        <v>4.97</v>
      </c>
      <c r="M260" s="17">
        <v>4.97</v>
      </c>
      <c r="N260" s="17">
        <v>4.97</v>
      </c>
      <c r="O260" s="17">
        <v>4.9800000000000004</v>
      </c>
      <c r="P260" s="17">
        <v>4.9800000000000004</v>
      </c>
      <c r="Q260" s="17">
        <v>4.97</v>
      </c>
      <c r="R260" s="17">
        <v>4.9800000000000004</v>
      </c>
      <c r="S260" s="17">
        <v>4.9800000000000004</v>
      </c>
      <c r="T260" s="17">
        <v>4.9800000000000004</v>
      </c>
      <c r="U260" s="17">
        <v>4.9800000000000004</v>
      </c>
      <c r="V260" s="17">
        <v>4.9800000000000004</v>
      </c>
      <c r="W260" s="17">
        <v>4.9800000000000004</v>
      </c>
      <c r="X260" s="17">
        <v>4.99</v>
      </c>
      <c r="Y260" s="17">
        <v>4.99</v>
      </c>
      <c r="Z260" s="17">
        <v>4.99</v>
      </c>
      <c r="AA260" s="17">
        <v>4.9800000000000004</v>
      </c>
      <c r="AB260" s="17">
        <v>0</v>
      </c>
      <c r="AC260" s="17">
        <v>0</v>
      </c>
      <c r="AD260" s="17">
        <v>0</v>
      </c>
      <c r="AE260" s="17">
        <v>0</v>
      </c>
      <c r="AF260" s="17">
        <v>0</v>
      </c>
      <c r="AG260" s="17">
        <v>0</v>
      </c>
      <c r="AH260" s="17">
        <v>0</v>
      </c>
      <c r="AI260" s="17">
        <v>0</v>
      </c>
      <c r="AJ260" s="17">
        <v>0</v>
      </c>
      <c r="AK260" s="17">
        <v>0</v>
      </c>
      <c r="AL260" s="17">
        <v>0</v>
      </c>
      <c r="AM260" s="17">
        <v>0</v>
      </c>
      <c r="AN260" s="17">
        <v>0</v>
      </c>
      <c r="AO260" s="17">
        <v>0</v>
      </c>
      <c r="AP260" s="17">
        <v>0</v>
      </c>
      <c r="AQ260" s="17">
        <v>0</v>
      </c>
      <c r="AR260" s="17">
        <v>0</v>
      </c>
      <c r="AS260" s="17">
        <v>0</v>
      </c>
      <c r="AT260" s="17">
        <v>0</v>
      </c>
      <c r="AU260" s="17">
        <v>0</v>
      </c>
      <c r="AV260" s="17">
        <v>0</v>
      </c>
      <c r="AW260" s="17">
        <v>0</v>
      </c>
      <c r="AX260" s="17">
        <v>0</v>
      </c>
      <c r="AY260" s="17">
        <v>0</v>
      </c>
      <c r="AZ260" s="17">
        <v>0</v>
      </c>
      <c r="BA260" s="17">
        <v>0</v>
      </c>
      <c r="BB260" s="17">
        <v>0</v>
      </c>
      <c r="BC260" s="17">
        <v>0</v>
      </c>
      <c r="BD260" s="17">
        <v>0</v>
      </c>
      <c r="BE260" s="17">
        <v>0</v>
      </c>
      <c r="BF260" s="17">
        <v>0</v>
      </c>
      <c r="BG260" s="17">
        <v>0</v>
      </c>
      <c r="BH260" s="17">
        <v>0</v>
      </c>
      <c r="BI260" s="17">
        <v>0</v>
      </c>
      <c r="BJ260" s="17">
        <v>0</v>
      </c>
      <c r="BK260" s="17">
        <v>0</v>
      </c>
      <c r="BL260" s="17">
        <v>0</v>
      </c>
      <c r="BM260" s="17">
        <v>0</v>
      </c>
      <c r="BN260" s="17">
        <v>0</v>
      </c>
      <c r="BO260" s="17">
        <v>0</v>
      </c>
      <c r="BP260" s="17">
        <v>0</v>
      </c>
      <c r="BQ260" s="17">
        <v>0</v>
      </c>
      <c r="BR260" s="17">
        <v>0</v>
      </c>
      <c r="BS260" s="17">
        <v>0</v>
      </c>
      <c r="BT260" s="17">
        <v>0</v>
      </c>
      <c r="BU260" s="17">
        <v>0</v>
      </c>
      <c r="BV260" s="17">
        <v>0</v>
      </c>
      <c r="BW260" s="17">
        <v>0</v>
      </c>
      <c r="BX260" s="17">
        <v>0</v>
      </c>
      <c r="BY260" s="17">
        <v>0</v>
      </c>
      <c r="BZ260" s="17">
        <v>0</v>
      </c>
      <c r="CA260" s="17">
        <v>0</v>
      </c>
      <c r="CB260" s="17">
        <v>0</v>
      </c>
      <c r="CC260" s="17">
        <v>0</v>
      </c>
      <c r="CD260" s="17">
        <v>0</v>
      </c>
      <c r="CE260" s="17">
        <v>0</v>
      </c>
      <c r="CF260" s="17">
        <v>0</v>
      </c>
      <c r="CG260" s="17">
        <v>0</v>
      </c>
      <c r="CH260" s="17">
        <v>0</v>
      </c>
      <c r="CI260" s="17">
        <v>0</v>
      </c>
      <c r="CJ260" s="17">
        <v>0</v>
      </c>
      <c r="CK260" s="17">
        <v>0</v>
      </c>
      <c r="CL260" s="17">
        <v>0</v>
      </c>
      <c r="CM260" s="17">
        <v>0</v>
      </c>
      <c r="CN260" s="17">
        <v>0</v>
      </c>
      <c r="CO260" s="17">
        <v>0</v>
      </c>
      <c r="CP260" s="17">
        <v>0</v>
      </c>
      <c r="CQ260" s="17">
        <v>0</v>
      </c>
      <c r="CR260" s="17">
        <v>0</v>
      </c>
      <c r="CS260" s="17">
        <v>0</v>
      </c>
      <c r="CT260" s="17">
        <v>0</v>
      </c>
      <c r="CU260" s="17">
        <v>0</v>
      </c>
      <c r="CV260" s="17">
        <v>0</v>
      </c>
      <c r="CW260" s="17">
        <v>0</v>
      </c>
      <c r="CX260" s="17">
        <v>0</v>
      </c>
      <c r="CY260" s="17">
        <v>0</v>
      </c>
      <c r="CZ260" s="17">
        <v>0</v>
      </c>
      <c r="DA260" s="17">
        <v>0</v>
      </c>
      <c r="DB260" s="17">
        <v>0</v>
      </c>
      <c r="DC260" s="17">
        <v>0</v>
      </c>
      <c r="DD260" s="17">
        <v>0</v>
      </c>
      <c r="DE260" s="17">
        <v>0</v>
      </c>
      <c r="DF260" s="17">
        <v>0</v>
      </c>
      <c r="DG260" s="17">
        <v>0</v>
      </c>
      <c r="DH260" s="17">
        <v>0</v>
      </c>
      <c r="DI260" s="17">
        <v>0</v>
      </c>
      <c r="DJ260" s="17">
        <v>0</v>
      </c>
      <c r="DK260" s="17">
        <v>0</v>
      </c>
      <c r="DL260" s="17">
        <v>0</v>
      </c>
      <c r="DM260" s="17">
        <v>0</v>
      </c>
      <c r="DN260" s="17">
        <v>0</v>
      </c>
      <c r="DO260" s="17">
        <v>0</v>
      </c>
      <c r="DP260" s="17">
        <v>0</v>
      </c>
      <c r="DQ260" s="17">
        <v>0</v>
      </c>
      <c r="DR260" s="17">
        <v>0</v>
      </c>
      <c r="DS260" s="17">
        <v>0</v>
      </c>
      <c r="DT260" s="17">
        <v>0</v>
      </c>
      <c r="DU260" s="17">
        <v>0</v>
      </c>
      <c r="DV260" s="17">
        <v>0</v>
      </c>
      <c r="DW260" s="17">
        <v>0</v>
      </c>
      <c r="DX260" s="17">
        <v>0</v>
      </c>
      <c r="DY260" s="17">
        <v>0</v>
      </c>
      <c r="DZ260" s="17">
        <v>0</v>
      </c>
      <c r="EA260" s="17">
        <v>0</v>
      </c>
      <c r="EB260" s="17">
        <v>0</v>
      </c>
      <c r="EC260" s="17">
        <v>0</v>
      </c>
      <c r="ED260" s="17">
        <v>0</v>
      </c>
      <c r="EE260" s="17">
        <v>0</v>
      </c>
      <c r="EF260" s="17">
        <v>0</v>
      </c>
      <c r="EG260" s="17">
        <v>0</v>
      </c>
      <c r="EH260" s="17">
        <v>0</v>
      </c>
      <c r="EI260" s="17">
        <v>0</v>
      </c>
      <c r="EJ260" s="17">
        <v>0</v>
      </c>
      <c r="EK260" s="17">
        <v>0</v>
      </c>
      <c r="EL260" s="17">
        <v>0</v>
      </c>
      <c r="EM260" s="17">
        <v>0</v>
      </c>
      <c r="EN260" s="17">
        <v>0</v>
      </c>
      <c r="EO260" s="17">
        <v>0</v>
      </c>
      <c r="EP260" s="17">
        <v>0</v>
      </c>
      <c r="EQ260" s="17">
        <v>0</v>
      </c>
      <c r="ER260" s="17">
        <v>0</v>
      </c>
      <c r="ES260" s="17">
        <v>0</v>
      </c>
      <c r="ET260" s="17">
        <v>0</v>
      </c>
      <c r="EU260" s="17">
        <v>0</v>
      </c>
      <c r="EV260" s="17">
        <v>0</v>
      </c>
      <c r="EW260" s="17">
        <v>0</v>
      </c>
      <c r="EX260" s="17">
        <v>0</v>
      </c>
      <c r="EY260" s="17">
        <v>0</v>
      </c>
      <c r="EZ260" s="17">
        <v>0</v>
      </c>
      <c r="FA260" s="17">
        <v>0</v>
      </c>
      <c r="FB260" s="17">
        <v>0</v>
      </c>
      <c r="FC260" s="17">
        <v>0</v>
      </c>
      <c r="FD260" s="17">
        <v>0</v>
      </c>
      <c r="FE260" s="17">
        <v>0</v>
      </c>
      <c r="FF260" s="17">
        <v>0</v>
      </c>
      <c r="FG260" s="17">
        <v>0</v>
      </c>
      <c r="FH260" s="17">
        <v>0</v>
      </c>
      <c r="FI260" s="17">
        <v>0</v>
      </c>
      <c r="FJ260" s="17">
        <v>0</v>
      </c>
      <c r="FK260" s="17">
        <v>0</v>
      </c>
      <c r="FL260" s="17">
        <v>0</v>
      </c>
      <c r="FM260" s="17">
        <v>0</v>
      </c>
      <c r="FN260" s="17">
        <v>0</v>
      </c>
      <c r="FO260" s="17">
        <v>0</v>
      </c>
      <c r="FP260" s="17">
        <v>0</v>
      </c>
      <c r="FQ260" s="17">
        <v>0</v>
      </c>
      <c r="FR260" s="17">
        <v>0</v>
      </c>
      <c r="FS260" s="17">
        <v>0</v>
      </c>
      <c r="FT260" s="17">
        <v>0</v>
      </c>
      <c r="FU260" s="17">
        <v>0</v>
      </c>
      <c r="FV260" s="17">
        <v>0</v>
      </c>
      <c r="FW260" s="17">
        <v>0</v>
      </c>
      <c r="FX260" s="17">
        <v>0</v>
      </c>
      <c r="FY260" s="17">
        <v>0</v>
      </c>
      <c r="FZ260" s="17">
        <v>0</v>
      </c>
      <c r="GA260" s="17">
        <v>0</v>
      </c>
      <c r="GB260" s="17">
        <v>0</v>
      </c>
      <c r="GC260" s="17">
        <v>0</v>
      </c>
      <c r="GD260" s="17">
        <v>0</v>
      </c>
      <c r="GE260" s="17">
        <v>0</v>
      </c>
      <c r="GF260" s="17">
        <v>0</v>
      </c>
      <c r="GG260" s="17">
        <v>0</v>
      </c>
      <c r="GH260" s="17">
        <v>0</v>
      </c>
      <c r="GI260" s="17">
        <v>0</v>
      </c>
      <c r="GJ260" s="17">
        <v>0</v>
      </c>
      <c r="GK260" s="17">
        <v>0</v>
      </c>
      <c r="GL260" s="17">
        <v>0</v>
      </c>
      <c r="GM260" s="17">
        <v>0</v>
      </c>
      <c r="GN260" s="17">
        <v>0</v>
      </c>
      <c r="GO260" s="17">
        <v>0</v>
      </c>
      <c r="GP260" s="17">
        <v>0</v>
      </c>
      <c r="GQ260" s="17">
        <v>0</v>
      </c>
      <c r="GR260" s="17">
        <v>0</v>
      </c>
      <c r="GS260" s="17">
        <v>0</v>
      </c>
      <c r="GT260" s="17">
        <v>0</v>
      </c>
      <c r="GU260" s="17">
        <v>0</v>
      </c>
      <c r="GV260" s="17">
        <v>0</v>
      </c>
      <c r="GW260" s="17">
        <v>0</v>
      </c>
      <c r="GX260" s="17">
        <v>0</v>
      </c>
      <c r="GY260" s="17">
        <v>0</v>
      </c>
      <c r="GZ260" s="17">
        <v>0</v>
      </c>
      <c r="HA260" s="17">
        <v>0</v>
      </c>
      <c r="HB260" s="17">
        <v>0</v>
      </c>
      <c r="HC260" s="17">
        <v>0</v>
      </c>
      <c r="HD260" s="17">
        <v>0</v>
      </c>
      <c r="HE260" s="17">
        <v>0</v>
      </c>
      <c r="HF260" s="17">
        <v>0</v>
      </c>
      <c r="HG260" s="17">
        <v>0</v>
      </c>
      <c r="HH260" s="17">
        <v>0</v>
      </c>
      <c r="HI260" s="17">
        <v>0</v>
      </c>
      <c r="HJ260" s="17">
        <v>0</v>
      </c>
      <c r="HK260" s="17">
        <v>0</v>
      </c>
      <c r="HL260" s="17">
        <v>0</v>
      </c>
      <c r="HM260" s="17">
        <v>0</v>
      </c>
      <c r="HN260" s="17">
        <v>0</v>
      </c>
      <c r="HO260" s="17">
        <v>0</v>
      </c>
      <c r="HP260" s="17">
        <v>0</v>
      </c>
      <c r="HQ260" s="17">
        <v>0</v>
      </c>
      <c r="HR260" s="17">
        <v>0</v>
      </c>
      <c r="HS260" s="17">
        <v>0</v>
      </c>
      <c r="HT260" s="17">
        <v>0</v>
      </c>
      <c r="HU260" s="17">
        <v>0</v>
      </c>
      <c r="HV260" s="17">
        <v>0</v>
      </c>
      <c r="HW260" s="17">
        <v>0</v>
      </c>
      <c r="HX260" s="17">
        <v>0</v>
      </c>
      <c r="HY260" s="17">
        <v>0</v>
      </c>
      <c r="HZ260" s="17">
        <v>0</v>
      </c>
      <c r="IA260" s="17">
        <v>0</v>
      </c>
      <c r="IB260" s="17">
        <v>0</v>
      </c>
      <c r="IC260" s="17">
        <v>0</v>
      </c>
      <c r="ID260" s="17">
        <v>0</v>
      </c>
      <c r="IE260" s="17">
        <v>0</v>
      </c>
      <c r="IF260" s="17">
        <v>0</v>
      </c>
      <c r="IG260" s="17">
        <v>0</v>
      </c>
      <c r="IH260" s="17">
        <v>0</v>
      </c>
      <c r="II260" s="17">
        <v>0</v>
      </c>
      <c r="IJ260" s="17">
        <v>0</v>
      </c>
      <c r="IK260" s="17">
        <v>0</v>
      </c>
      <c r="IL260" s="17">
        <v>0</v>
      </c>
      <c r="IM260" s="17">
        <v>0</v>
      </c>
      <c r="IN260" s="17">
        <v>0</v>
      </c>
      <c r="IO260" s="17">
        <v>0</v>
      </c>
      <c r="IP260" s="17">
        <v>0</v>
      </c>
      <c r="IQ260" s="17">
        <v>0</v>
      </c>
      <c r="IR260" s="17">
        <v>0</v>
      </c>
      <c r="IS260" s="17">
        <v>0</v>
      </c>
      <c r="IT260" s="17">
        <v>0</v>
      </c>
      <c r="IU260" s="17">
        <v>0</v>
      </c>
      <c r="IV260" s="17">
        <v>0</v>
      </c>
      <c r="IW260" s="17">
        <v>0</v>
      </c>
      <c r="IX260" s="17">
        <v>0</v>
      </c>
      <c r="IY260" s="17">
        <v>0</v>
      </c>
      <c r="IZ260" s="17">
        <v>0</v>
      </c>
      <c r="JA260" s="17">
        <v>0</v>
      </c>
      <c r="JB260" s="17">
        <v>0</v>
      </c>
      <c r="JC260" s="17">
        <v>0</v>
      </c>
      <c r="JD260" s="17">
        <v>0</v>
      </c>
      <c r="JE260" s="17">
        <v>0</v>
      </c>
      <c r="JF260" s="17">
        <v>0</v>
      </c>
      <c r="JG260" s="17">
        <v>0</v>
      </c>
      <c r="JH260" s="17">
        <v>0</v>
      </c>
      <c r="JI260" s="17">
        <v>0</v>
      </c>
      <c r="JJ260" s="17">
        <v>0</v>
      </c>
      <c r="JK260" s="17">
        <v>0</v>
      </c>
      <c r="JL260" s="17">
        <v>0</v>
      </c>
      <c r="JM260" s="17">
        <v>0</v>
      </c>
      <c r="JN260" s="17">
        <v>0</v>
      </c>
      <c r="JO260" s="17">
        <v>0</v>
      </c>
      <c r="JP260" s="17">
        <v>0</v>
      </c>
      <c r="JQ260" s="17">
        <v>0</v>
      </c>
      <c r="JR260" s="17">
        <v>0</v>
      </c>
      <c r="JS260" s="17">
        <v>0</v>
      </c>
      <c r="JT260" s="17">
        <v>0</v>
      </c>
      <c r="JU260" s="17">
        <v>0</v>
      </c>
      <c r="JV260" s="17">
        <v>0</v>
      </c>
      <c r="JW260" s="17">
        <v>0</v>
      </c>
      <c r="JX260" s="17">
        <v>0</v>
      </c>
      <c r="JY260" s="17">
        <v>0</v>
      </c>
    </row>
    <row r="261" spans="1:285" x14ac:dyDescent="0.15">
      <c r="A261" s="17" t="s">
        <v>846</v>
      </c>
      <c r="B261" s="17" t="s">
        <v>847</v>
      </c>
      <c r="C261" s="17">
        <v>0</v>
      </c>
      <c r="D261" s="17">
        <v>6.7</v>
      </c>
      <c r="E261" s="17">
        <v>6.7</v>
      </c>
      <c r="F261" s="17">
        <v>6.7</v>
      </c>
      <c r="G261" s="17">
        <v>6.7</v>
      </c>
      <c r="H261" s="17">
        <v>6.7</v>
      </c>
      <c r="I261" s="17">
        <v>6.77</v>
      </c>
      <c r="J261" s="17">
        <v>6.77</v>
      </c>
      <c r="K261" s="17">
        <v>6.77</v>
      </c>
      <c r="L261" s="17">
        <v>6.77</v>
      </c>
      <c r="M261" s="17">
        <v>6.77</v>
      </c>
      <c r="N261" s="17">
        <v>6.8</v>
      </c>
      <c r="O261" s="17">
        <v>6.8</v>
      </c>
      <c r="P261" s="17">
        <v>6.79</v>
      </c>
      <c r="Q261" s="17">
        <v>6.78</v>
      </c>
      <c r="R261" s="17">
        <v>6.79</v>
      </c>
      <c r="S261" s="17">
        <v>6.81</v>
      </c>
      <c r="T261" s="17">
        <v>6.81</v>
      </c>
      <c r="U261" s="17">
        <v>6.83</v>
      </c>
      <c r="V261" s="17">
        <v>6.81</v>
      </c>
      <c r="W261" s="17">
        <v>6.8</v>
      </c>
      <c r="X261" s="17">
        <v>6.82</v>
      </c>
      <c r="Y261" s="17">
        <v>6.82</v>
      </c>
      <c r="Z261" s="17">
        <v>6.83</v>
      </c>
      <c r="AA261" s="17">
        <v>6.83</v>
      </c>
      <c r="AB261" s="17">
        <v>0</v>
      </c>
      <c r="AC261" s="17">
        <v>0</v>
      </c>
      <c r="AD261" s="17">
        <v>0</v>
      </c>
      <c r="AE261" s="17">
        <v>0</v>
      </c>
      <c r="AF261" s="17">
        <v>0</v>
      </c>
      <c r="AG261" s="17">
        <v>0</v>
      </c>
      <c r="AH261" s="17">
        <v>0</v>
      </c>
      <c r="AI261" s="17">
        <v>0</v>
      </c>
      <c r="AJ261" s="17">
        <v>0</v>
      </c>
      <c r="AK261" s="17">
        <v>0</v>
      </c>
      <c r="AL261" s="17">
        <v>0</v>
      </c>
      <c r="AM261" s="17">
        <v>0</v>
      </c>
      <c r="AN261" s="17">
        <v>0</v>
      </c>
      <c r="AO261" s="17">
        <v>0</v>
      </c>
      <c r="AP261" s="17">
        <v>0</v>
      </c>
      <c r="AQ261" s="17">
        <v>0</v>
      </c>
      <c r="AR261" s="17">
        <v>0</v>
      </c>
      <c r="AS261" s="17">
        <v>0</v>
      </c>
      <c r="AT261" s="17">
        <v>0</v>
      </c>
      <c r="AU261" s="17">
        <v>0</v>
      </c>
      <c r="AV261" s="17">
        <v>0</v>
      </c>
      <c r="AW261" s="17">
        <v>0</v>
      </c>
      <c r="AX261" s="17">
        <v>0</v>
      </c>
      <c r="AY261" s="17">
        <v>0</v>
      </c>
      <c r="AZ261" s="17">
        <v>0</v>
      </c>
      <c r="BA261" s="17">
        <v>0</v>
      </c>
      <c r="BB261" s="17">
        <v>0</v>
      </c>
      <c r="BC261" s="17">
        <v>0</v>
      </c>
      <c r="BD261" s="17">
        <v>0</v>
      </c>
      <c r="BE261" s="17">
        <v>0</v>
      </c>
      <c r="BF261" s="17">
        <v>0</v>
      </c>
      <c r="BG261" s="17">
        <v>0</v>
      </c>
      <c r="BH261" s="17">
        <v>0</v>
      </c>
      <c r="BI261" s="17">
        <v>0</v>
      </c>
      <c r="BJ261" s="17">
        <v>0</v>
      </c>
      <c r="BK261" s="17">
        <v>0</v>
      </c>
      <c r="BL261" s="17">
        <v>0</v>
      </c>
      <c r="BM261" s="17">
        <v>0</v>
      </c>
      <c r="BN261" s="17">
        <v>0</v>
      </c>
      <c r="BO261" s="17">
        <v>0</v>
      </c>
      <c r="BP261" s="17">
        <v>0</v>
      </c>
      <c r="BQ261" s="17">
        <v>0</v>
      </c>
      <c r="BR261" s="17">
        <v>0</v>
      </c>
      <c r="BS261" s="17">
        <v>0</v>
      </c>
      <c r="BT261" s="17">
        <v>0</v>
      </c>
      <c r="BU261" s="17">
        <v>0</v>
      </c>
      <c r="BV261" s="17">
        <v>0</v>
      </c>
      <c r="BW261" s="17">
        <v>0</v>
      </c>
      <c r="BX261" s="17">
        <v>0</v>
      </c>
      <c r="BY261" s="17">
        <v>0</v>
      </c>
      <c r="BZ261" s="17">
        <v>0</v>
      </c>
      <c r="CA261" s="17">
        <v>0</v>
      </c>
      <c r="CB261" s="17">
        <v>0</v>
      </c>
      <c r="CC261" s="17">
        <v>0</v>
      </c>
      <c r="CD261" s="17">
        <v>0</v>
      </c>
      <c r="CE261" s="17">
        <v>0</v>
      </c>
      <c r="CF261" s="17">
        <v>0</v>
      </c>
      <c r="CG261" s="17">
        <v>0</v>
      </c>
      <c r="CH261" s="17">
        <v>0</v>
      </c>
      <c r="CI261" s="17">
        <v>0</v>
      </c>
      <c r="CJ261" s="17">
        <v>0</v>
      </c>
      <c r="CK261" s="17">
        <v>0</v>
      </c>
      <c r="CL261" s="17">
        <v>0</v>
      </c>
      <c r="CM261" s="17">
        <v>0</v>
      </c>
      <c r="CN261" s="17">
        <v>0</v>
      </c>
      <c r="CO261" s="17">
        <v>0</v>
      </c>
      <c r="CP261" s="17">
        <v>0</v>
      </c>
      <c r="CQ261" s="17">
        <v>0</v>
      </c>
      <c r="CR261" s="17">
        <v>0</v>
      </c>
      <c r="CS261" s="17">
        <v>0</v>
      </c>
      <c r="CT261" s="17">
        <v>0</v>
      </c>
      <c r="CU261" s="17">
        <v>0</v>
      </c>
      <c r="CV261" s="17">
        <v>0</v>
      </c>
      <c r="CW261" s="17">
        <v>0</v>
      </c>
      <c r="CX261" s="17">
        <v>0</v>
      </c>
      <c r="CY261" s="17">
        <v>0</v>
      </c>
      <c r="CZ261" s="17">
        <v>0</v>
      </c>
      <c r="DA261" s="17">
        <v>0</v>
      </c>
      <c r="DB261" s="17">
        <v>0</v>
      </c>
      <c r="DC261" s="17">
        <v>0</v>
      </c>
      <c r="DD261" s="17">
        <v>0</v>
      </c>
      <c r="DE261" s="17">
        <v>0</v>
      </c>
      <c r="DF261" s="17">
        <v>0</v>
      </c>
      <c r="DG261" s="17">
        <v>0</v>
      </c>
      <c r="DH261" s="17">
        <v>0</v>
      </c>
      <c r="DI261" s="17">
        <v>0</v>
      </c>
      <c r="DJ261" s="17">
        <v>0</v>
      </c>
      <c r="DK261" s="17">
        <v>0</v>
      </c>
      <c r="DL261" s="17">
        <v>0</v>
      </c>
      <c r="DM261" s="17">
        <v>0</v>
      </c>
      <c r="DN261" s="17">
        <v>0</v>
      </c>
      <c r="DO261" s="17">
        <v>0</v>
      </c>
      <c r="DP261" s="17">
        <v>0</v>
      </c>
      <c r="DQ261" s="17">
        <v>0</v>
      </c>
      <c r="DR261" s="17">
        <v>0</v>
      </c>
      <c r="DS261" s="17">
        <v>0</v>
      </c>
      <c r="DT261" s="17">
        <v>0</v>
      </c>
      <c r="DU261" s="17">
        <v>0</v>
      </c>
      <c r="DV261" s="17">
        <v>0</v>
      </c>
      <c r="DW261" s="17">
        <v>0</v>
      </c>
      <c r="DX261" s="17">
        <v>0</v>
      </c>
      <c r="DY261" s="17">
        <v>0</v>
      </c>
      <c r="DZ261" s="17">
        <v>0</v>
      </c>
      <c r="EA261" s="17">
        <v>0</v>
      </c>
      <c r="EB261" s="17">
        <v>0</v>
      </c>
      <c r="EC261" s="17">
        <v>0</v>
      </c>
      <c r="ED261" s="17">
        <v>0</v>
      </c>
      <c r="EE261" s="17">
        <v>0</v>
      </c>
      <c r="EF261" s="17">
        <v>0</v>
      </c>
      <c r="EG261" s="17">
        <v>0</v>
      </c>
      <c r="EH261" s="17">
        <v>0</v>
      </c>
      <c r="EI261" s="17">
        <v>0</v>
      </c>
      <c r="EJ261" s="17">
        <v>0</v>
      </c>
      <c r="EK261" s="17">
        <v>0</v>
      </c>
      <c r="EL261" s="17">
        <v>0</v>
      </c>
      <c r="EM261" s="17">
        <v>0</v>
      </c>
      <c r="EN261" s="17">
        <v>0</v>
      </c>
      <c r="EO261" s="17">
        <v>0</v>
      </c>
      <c r="EP261" s="17">
        <v>0</v>
      </c>
      <c r="EQ261" s="17">
        <v>0</v>
      </c>
      <c r="ER261" s="17">
        <v>0</v>
      </c>
      <c r="ES261" s="17">
        <v>0</v>
      </c>
      <c r="ET261" s="17">
        <v>0</v>
      </c>
      <c r="EU261" s="17">
        <v>0</v>
      </c>
      <c r="EV261" s="17">
        <v>0</v>
      </c>
      <c r="EW261" s="17">
        <v>0</v>
      </c>
      <c r="EX261" s="17">
        <v>0</v>
      </c>
      <c r="EY261" s="17">
        <v>0</v>
      </c>
      <c r="EZ261" s="17">
        <v>0</v>
      </c>
      <c r="FA261" s="17">
        <v>0</v>
      </c>
      <c r="FB261" s="17">
        <v>0</v>
      </c>
      <c r="FC261" s="17">
        <v>0</v>
      </c>
      <c r="FD261" s="17">
        <v>0</v>
      </c>
      <c r="FE261" s="17">
        <v>0</v>
      </c>
      <c r="FF261" s="17">
        <v>0</v>
      </c>
      <c r="FG261" s="17">
        <v>0</v>
      </c>
      <c r="FH261" s="17">
        <v>0</v>
      </c>
      <c r="FI261" s="17">
        <v>0</v>
      </c>
      <c r="FJ261" s="17">
        <v>0</v>
      </c>
      <c r="FK261" s="17">
        <v>0</v>
      </c>
      <c r="FL261" s="17">
        <v>0</v>
      </c>
      <c r="FM261" s="17">
        <v>0</v>
      </c>
      <c r="FN261" s="17">
        <v>0</v>
      </c>
      <c r="FO261" s="17">
        <v>0</v>
      </c>
      <c r="FP261" s="17">
        <v>0</v>
      </c>
      <c r="FQ261" s="17">
        <v>0</v>
      </c>
      <c r="FR261" s="17">
        <v>0</v>
      </c>
      <c r="FS261" s="17">
        <v>0</v>
      </c>
      <c r="FT261" s="17">
        <v>0</v>
      </c>
      <c r="FU261" s="17">
        <v>0</v>
      </c>
      <c r="FV261" s="17">
        <v>0</v>
      </c>
      <c r="FW261" s="17">
        <v>0</v>
      </c>
      <c r="FX261" s="17">
        <v>0</v>
      </c>
      <c r="FY261" s="17">
        <v>0</v>
      </c>
      <c r="FZ261" s="17">
        <v>0</v>
      </c>
      <c r="GA261" s="17">
        <v>0</v>
      </c>
      <c r="GB261" s="17">
        <v>0</v>
      </c>
      <c r="GC261" s="17">
        <v>0</v>
      </c>
      <c r="GD261" s="17">
        <v>0</v>
      </c>
      <c r="GE261" s="17">
        <v>0</v>
      </c>
      <c r="GF261" s="17">
        <v>0</v>
      </c>
      <c r="GG261" s="17">
        <v>0</v>
      </c>
      <c r="GH261" s="17">
        <v>0</v>
      </c>
      <c r="GI261" s="17">
        <v>0</v>
      </c>
      <c r="GJ261" s="17">
        <v>0</v>
      </c>
      <c r="GK261" s="17">
        <v>0</v>
      </c>
      <c r="GL261" s="17">
        <v>0</v>
      </c>
      <c r="GM261" s="17">
        <v>0</v>
      </c>
      <c r="GN261" s="17">
        <v>0</v>
      </c>
      <c r="GO261" s="17">
        <v>0</v>
      </c>
      <c r="GP261" s="17">
        <v>0</v>
      </c>
      <c r="GQ261" s="17">
        <v>0</v>
      </c>
      <c r="GR261" s="17">
        <v>0</v>
      </c>
      <c r="GS261" s="17">
        <v>0</v>
      </c>
      <c r="GT261" s="17">
        <v>0</v>
      </c>
      <c r="GU261" s="17">
        <v>0</v>
      </c>
      <c r="GV261" s="17">
        <v>0</v>
      </c>
      <c r="GW261" s="17">
        <v>0</v>
      </c>
      <c r="GX261" s="17">
        <v>0</v>
      </c>
      <c r="GY261" s="17">
        <v>0</v>
      </c>
      <c r="GZ261" s="17">
        <v>0</v>
      </c>
      <c r="HA261" s="17">
        <v>0</v>
      </c>
      <c r="HB261" s="17">
        <v>0</v>
      </c>
      <c r="HC261" s="17">
        <v>0</v>
      </c>
      <c r="HD261" s="17">
        <v>0</v>
      </c>
      <c r="HE261" s="17">
        <v>0</v>
      </c>
      <c r="HF261" s="17">
        <v>0</v>
      </c>
      <c r="HG261" s="17">
        <v>0</v>
      </c>
      <c r="HH261" s="17">
        <v>0</v>
      </c>
      <c r="HI261" s="17">
        <v>0</v>
      </c>
      <c r="HJ261" s="17">
        <v>0</v>
      </c>
      <c r="HK261" s="17">
        <v>0</v>
      </c>
      <c r="HL261" s="17">
        <v>0</v>
      </c>
      <c r="HM261" s="17">
        <v>0</v>
      </c>
      <c r="HN261" s="17">
        <v>0</v>
      </c>
      <c r="HO261" s="17">
        <v>0</v>
      </c>
      <c r="HP261" s="17">
        <v>0</v>
      </c>
      <c r="HQ261" s="17">
        <v>0</v>
      </c>
      <c r="HR261" s="17">
        <v>0</v>
      </c>
      <c r="HS261" s="17">
        <v>0</v>
      </c>
      <c r="HT261" s="17">
        <v>0</v>
      </c>
      <c r="HU261" s="17">
        <v>0</v>
      </c>
      <c r="HV261" s="17">
        <v>0</v>
      </c>
      <c r="HW261" s="17">
        <v>0</v>
      </c>
      <c r="HX261" s="17">
        <v>0</v>
      </c>
      <c r="HY261" s="17">
        <v>0</v>
      </c>
      <c r="HZ261" s="17">
        <v>0</v>
      </c>
      <c r="IA261" s="17">
        <v>0</v>
      </c>
      <c r="IB261" s="17">
        <v>0</v>
      </c>
      <c r="IC261" s="17">
        <v>0</v>
      </c>
      <c r="ID261" s="17">
        <v>0</v>
      </c>
      <c r="IE261" s="17">
        <v>0</v>
      </c>
      <c r="IF261" s="17">
        <v>0</v>
      </c>
      <c r="IG261" s="17">
        <v>0</v>
      </c>
      <c r="IH261" s="17">
        <v>0</v>
      </c>
      <c r="II261" s="17">
        <v>0</v>
      </c>
      <c r="IJ261" s="17">
        <v>0</v>
      </c>
      <c r="IK261" s="17">
        <v>0</v>
      </c>
      <c r="IL261" s="17">
        <v>0</v>
      </c>
      <c r="IM261" s="17">
        <v>0</v>
      </c>
      <c r="IN261" s="17">
        <v>0</v>
      </c>
      <c r="IO261" s="17">
        <v>0</v>
      </c>
      <c r="IP261" s="17">
        <v>0</v>
      </c>
      <c r="IQ261" s="17">
        <v>0</v>
      </c>
      <c r="IR261" s="17">
        <v>0</v>
      </c>
      <c r="IS261" s="17">
        <v>0</v>
      </c>
      <c r="IT261" s="17">
        <v>0</v>
      </c>
      <c r="IU261" s="17">
        <v>0</v>
      </c>
      <c r="IV261" s="17">
        <v>0</v>
      </c>
      <c r="IW261" s="17">
        <v>0</v>
      </c>
      <c r="IX261" s="17">
        <v>0</v>
      </c>
      <c r="IY261" s="17">
        <v>0</v>
      </c>
      <c r="IZ261" s="17">
        <v>0</v>
      </c>
      <c r="JA261" s="17">
        <v>0</v>
      </c>
      <c r="JB261" s="17">
        <v>0</v>
      </c>
      <c r="JC261" s="17">
        <v>0</v>
      </c>
      <c r="JD261" s="17">
        <v>0</v>
      </c>
      <c r="JE261" s="17">
        <v>0</v>
      </c>
      <c r="JF261" s="17">
        <v>0</v>
      </c>
      <c r="JG261" s="17">
        <v>0</v>
      </c>
      <c r="JH261" s="17">
        <v>0</v>
      </c>
      <c r="JI261" s="17">
        <v>0</v>
      </c>
      <c r="JJ261" s="17">
        <v>0</v>
      </c>
      <c r="JK261" s="17">
        <v>0</v>
      </c>
      <c r="JL261" s="17">
        <v>0</v>
      </c>
      <c r="JM261" s="17">
        <v>0</v>
      </c>
      <c r="JN261" s="17">
        <v>0</v>
      </c>
      <c r="JO261" s="17">
        <v>0</v>
      </c>
      <c r="JP261" s="17">
        <v>0</v>
      </c>
      <c r="JQ261" s="17">
        <v>0</v>
      </c>
      <c r="JR261" s="17">
        <v>0</v>
      </c>
      <c r="JS261" s="17">
        <v>0</v>
      </c>
      <c r="JT261" s="17">
        <v>0</v>
      </c>
      <c r="JU261" s="17">
        <v>0</v>
      </c>
      <c r="JV261" s="17">
        <v>0</v>
      </c>
      <c r="JW261" s="17">
        <v>0</v>
      </c>
      <c r="JX261" s="17">
        <v>0</v>
      </c>
      <c r="JY261" s="17">
        <v>0</v>
      </c>
    </row>
    <row r="262" spans="1:285" x14ac:dyDescent="0.15">
      <c r="A262" s="17" t="s">
        <v>503</v>
      </c>
      <c r="B262" s="17" t="s">
        <v>504</v>
      </c>
      <c r="C262" s="17">
        <v>0</v>
      </c>
      <c r="D262" s="17">
        <v>11.68</v>
      </c>
      <c r="E262" s="17">
        <v>11.68</v>
      </c>
      <c r="F262" s="17">
        <v>11.68</v>
      </c>
      <c r="G262" s="17">
        <v>11.68</v>
      </c>
      <c r="H262" s="17">
        <v>11.68</v>
      </c>
      <c r="I262" s="17">
        <v>11.79</v>
      </c>
      <c r="J262" s="17">
        <v>11.79</v>
      </c>
      <c r="K262" s="17">
        <v>11.79</v>
      </c>
      <c r="L262" s="17">
        <v>11.79</v>
      </c>
      <c r="M262" s="17">
        <v>11.79</v>
      </c>
      <c r="N262" s="17">
        <v>11.77</v>
      </c>
      <c r="O262" s="17">
        <v>11.75</v>
      </c>
      <c r="P262" s="17">
        <v>11.73</v>
      </c>
      <c r="Q262" s="17">
        <v>11.74</v>
      </c>
      <c r="R262" s="17">
        <v>11.72</v>
      </c>
      <c r="S262" s="17">
        <v>11.71</v>
      </c>
      <c r="T262" s="17">
        <v>11.73</v>
      </c>
      <c r="U262" s="17">
        <v>11.74</v>
      </c>
      <c r="V262" s="17">
        <v>11.74</v>
      </c>
      <c r="W262" s="17">
        <v>11.74</v>
      </c>
      <c r="X262" s="17">
        <v>11.75</v>
      </c>
      <c r="Y262" s="17">
        <v>11.76</v>
      </c>
      <c r="Z262" s="17">
        <v>11.75</v>
      </c>
      <c r="AA262" s="17">
        <v>11.74</v>
      </c>
      <c r="AB262" s="17">
        <v>0</v>
      </c>
      <c r="AC262" s="17">
        <v>0</v>
      </c>
      <c r="AD262" s="17">
        <v>0</v>
      </c>
      <c r="AE262" s="17">
        <v>0</v>
      </c>
      <c r="AF262" s="17">
        <v>0</v>
      </c>
      <c r="AG262" s="17">
        <v>0</v>
      </c>
      <c r="AH262" s="17">
        <v>0</v>
      </c>
      <c r="AI262" s="17">
        <v>0</v>
      </c>
      <c r="AJ262" s="17">
        <v>0</v>
      </c>
      <c r="AK262" s="17">
        <v>0</v>
      </c>
      <c r="AL262" s="17">
        <v>0</v>
      </c>
      <c r="AM262" s="17">
        <v>0</v>
      </c>
      <c r="AN262" s="17">
        <v>0</v>
      </c>
      <c r="AO262" s="17">
        <v>0</v>
      </c>
      <c r="AP262" s="17">
        <v>0</v>
      </c>
      <c r="AQ262" s="17">
        <v>0</v>
      </c>
      <c r="AR262" s="17">
        <v>0</v>
      </c>
      <c r="AS262" s="17">
        <v>0</v>
      </c>
      <c r="AT262" s="17">
        <v>0</v>
      </c>
      <c r="AU262" s="17">
        <v>0</v>
      </c>
      <c r="AV262" s="17">
        <v>0</v>
      </c>
      <c r="AW262" s="17">
        <v>0</v>
      </c>
      <c r="AX262" s="17">
        <v>0</v>
      </c>
      <c r="AY262" s="17">
        <v>0</v>
      </c>
      <c r="AZ262" s="17">
        <v>0</v>
      </c>
      <c r="BA262" s="17">
        <v>0</v>
      </c>
      <c r="BB262" s="17">
        <v>0</v>
      </c>
      <c r="BC262" s="17">
        <v>0</v>
      </c>
      <c r="BD262" s="17">
        <v>0</v>
      </c>
      <c r="BE262" s="17">
        <v>0</v>
      </c>
      <c r="BF262" s="17">
        <v>0</v>
      </c>
      <c r="BG262" s="17">
        <v>0</v>
      </c>
      <c r="BH262" s="17">
        <v>0</v>
      </c>
      <c r="BI262" s="17">
        <v>0</v>
      </c>
      <c r="BJ262" s="17">
        <v>0</v>
      </c>
      <c r="BK262" s="17">
        <v>0</v>
      </c>
      <c r="BL262" s="17">
        <v>0</v>
      </c>
      <c r="BM262" s="17">
        <v>0</v>
      </c>
      <c r="BN262" s="17">
        <v>0</v>
      </c>
      <c r="BO262" s="17">
        <v>0</v>
      </c>
      <c r="BP262" s="17">
        <v>0</v>
      </c>
      <c r="BQ262" s="17">
        <v>0</v>
      </c>
      <c r="BR262" s="17">
        <v>0</v>
      </c>
      <c r="BS262" s="17">
        <v>0</v>
      </c>
      <c r="BT262" s="17">
        <v>0</v>
      </c>
      <c r="BU262" s="17">
        <v>0</v>
      </c>
      <c r="BV262" s="17">
        <v>0</v>
      </c>
      <c r="BW262" s="17">
        <v>0</v>
      </c>
      <c r="BX262" s="17">
        <v>0</v>
      </c>
      <c r="BY262" s="17">
        <v>0</v>
      </c>
      <c r="BZ262" s="17">
        <v>0</v>
      </c>
      <c r="CA262" s="17">
        <v>0</v>
      </c>
      <c r="CB262" s="17">
        <v>0</v>
      </c>
      <c r="CC262" s="17">
        <v>0</v>
      </c>
      <c r="CD262" s="17">
        <v>0</v>
      </c>
      <c r="CE262" s="17">
        <v>0</v>
      </c>
      <c r="CF262" s="17">
        <v>0</v>
      </c>
      <c r="CG262" s="17">
        <v>0</v>
      </c>
      <c r="CH262" s="17">
        <v>0</v>
      </c>
      <c r="CI262" s="17">
        <v>0</v>
      </c>
      <c r="CJ262" s="17">
        <v>0</v>
      </c>
      <c r="CK262" s="17">
        <v>0</v>
      </c>
      <c r="CL262" s="17">
        <v>0</v>
      </c>
      <c r="CM262" s="17">
        <v>0</v>
      </c>
      <c r="CN262" s="17">
        <v>0</v>
      </c>
      <c r="CO262" s="17">
        <v>0</v>
      </c>
      <c r="CP262" s="17">
        <v>0</v>
      </c>
      <c r="CQ262" s="17">
        <v>0</v>
      </c>
      <c r="CR262" s="17">
        <v>0</v>
      </c>
      <c r="CS262" s="17">
        <v>0</v>
      </c>
      <c r="CT262" s="17">
        <v>0</v>
      </c>
      <c r="CU262" s="17">
        <v>0</v>
      </c>
      <c r="CV262" s="17">
        <v>0</v>
      </c>
      <c r="CW262" s="17">
        <v>0</v>
      </c>
      <c r="CX262" s="17">
        <v>0</v>
      </c>
      <c r="CY262" s="17">
        <v>0</v>
      </c>
      <c r="CZ262" s="17">
        <v>0</v>
      </c>
      <c r="DA262" s="17">
        <v>0</v>
      </c>
      <c r="DB262" s="17">
        <v>0</v>
      </c>
      <c r="DC262" s="17">
        <v>0</v>
      </c>
      <c r="DD262" s="17">
        <v>0</v>
      </c>
      <c r="DE262" s="17">
        <v>0</v>
      </c>
      <c r="DF262" s="17">
        <v>0</v>
      </c>
      <c r="DG262" s="17">
        <v>0</v>
      </c>
      <c r="DH262" s="17">
        <v>0</v>
      </c>
      <c r="DI262" s="17">
        <v>0</v>
      </c>
      <c r="DJ262" s="17">
        <v>0</v>
      </c>
      <c r="DK262" s="17">
        <v>0</v>
      </c>
      <c r="DL262" s="17">
        <v>0</v>
      </c>
      <c r="DM262" s="17">
        <v>0</v>
      </c>
      <c r="DN262" s="17">
        <v>0</v>
      </c>
      <c r="DO262" s="17">
        <v>0</v>
      </c>
      <c r="DP262" s="17">
        <v>0</v>
      </c>
      <c r="DQ262" s="17">
        <v>0</v>
      </c>
      <c r="DR262" s="17">
        <v>0</v>
      </c>
      <c r="DS262" s="17">
        <v>0</v>
      </c>
      <c r="DT262" s="17">
        <v>0</v>
      </c>
      <c r="DU262" s="17">
        <v>0</v>
      </c>
      <c r="DV262" s="17">
        <v>0</v>
      </c>
      <c r="DW262" s="17">
        <v>0</v>
      </c>
      <c r="DX262" s="17">
        <v>0</v>
      </c>
      <c r="DY262" s="17">
        <v>0</v>
      </c>
      <c r="DZ262" s="17">
        <v>0</v>
      </c>
      <c r="EA262" s="17">
        <v>0</v>
      </c>
      <c r="EB262" s="17">
        <v>0</v>
      </c>
      <c r="EC262" s="17">
        <v>0</v>
      </c>
      <c r="ED262" s="17">
        <v>0</v>
      </c>
      <c r="EE262" s="17">
        <v>0</v>
      </c>
      <c r="EF262" s="17">
        <v>0</v>
      </c>
      <c r="EG262" s="17">
        <v>0</v>
      </c>
      <c r="EH262" s="17">
        <v>0</v>
      </c>
      <c r="EI262" s="17">
        <v>0</v>
      </c>
      <c r="EJ262" s="17">
        <v>0</v>
      </c>
      <c r="EK262" s="17">
        <v>0</v>
      </c>
      <c r="EL262" s="17">
        <v>0</v>
      </c>
      <c r="EM262" s="17">
        <v>0</v>
      </c>
      <c r="EN262" s="17">
        <v>0</v>
      </c>
      <c r="EO262" s="17">
        <v>0</v>
      </c>
      <c r="EP262" s="17">
        <v>0</v>
      </c>
      <c r="EQ262" s="17">
        <v>0</v>
      </c>
      <c r="ER262" s="17">
        <v>0</v>
      </c>
      <c r="ES262" s="17">
        <v>0</v>
      </c>
      <c r="ET262" s="17">
        <v>0</v>
      </c>
      <c r="EU262" s="17">
        <v>0</v>
      </c>
      <c r="EV262" s="17">
        <v>0</v>
      </c>
      <c r="EW262" s="17">
        <v>0</v>
      </c>
      <c r="EX262" s="17">
        <v>0</v>
      </c>
      <c r="EY262" s="17">
        <v>0</v>
      </c>
      <c r="EZ262" s="17">
        <v>0</v>
      </c>
      <c r="FA262" s="17">
        <v>0</v>
      </c>
      <c r="FB262" s="17">
        <v>0</v>
      </c>
      <c r="FC262" s="17">
        <v>0</v>
      </c>
      <c r="FD262" s="17">
        <v>0</v>
      </c>
      <c r="FE262" s="17">
        <v>0</v>
      </c>
      <c r="FF262" s="17">
        <v>0</v>
      </c>
      <c r="FG262" s="17">
        <v>0</v>
      </c>
      <c r="FH262" s="17">
        <v>0</v>
      </c>
      <c r="FI262" s="17">
        <v>0</v>
      </c>
      <c r="FJ262" s="17">
        <v>0</v>
      </c>
      <c r="FK262" s="17">
        <v>0</v>
      </c>
      <c r="FL262" s="17">
        <v>0</v>
      </c>
      <c r="FM262" s="17">
        <v>0</v>
      </c>
      <c r="FN262" s="17">
        <v>0</v>
      </c>
      <c r="FO262" s="17">
        <v>0</v>
      </c>
      <c r="FP262" s="17">
        <v>0</v>
      </c>
      <c r="FQ262" s="17">
        <v>0</v>
      </c>
      <c r="FR262" s="17">
        <v>0</v>
      </c>
      <c r="FS262" s="17">
        <v>0</v>
      </c>
      <c r="FT262" s="17">
        <v>0</v>
      </c>
      <c r="FU262" s="17">
        <v>0</v>
      </c>
      <c r="FV262" s="17">
        <v>0</v>
      </c>
      <c r="FW262" s="17">
        <v>0</v>
      </c>
      <c r="FX262" s="17">
        <v>0</v>
      </c>
      <c r="FY262" s="17">
        <v>0</v>
      </c>
      <c r="FZ262" s="17">
        <v>0</v>
      </c>
      <c r="GA262" s="17">
        <v>0</v>
      </c>
      <c r="GB262" s="17">
        <v>0</v>
      </c>
      <c r="GC262" s="17">
        <v>0</v>
      </c>
      <c r="GD262" s="17">
        <v>0</v>
      </c>
      <c r="GE262" s="17">
        <v>0</v>
      </c>
      <c r="GF262" s="17">
        <v>0</v>
      </c>
      <c r="GG262" s="17">
        <v>0</v>
      </c>
      <c r="GH262" s="17">
        <v>0</v>
      </c>
      <c r="GI262" s="17">
        <v>0</v>
      </c>
      <c r="GJ262" s="17">
        <v>0</v>
      </c>
      <c r="GK262" s="17">
        <v>0</v>
      </c>
      <c r="GL262" s="17">
        <v>0</v>
      </c>
      <c r="GM262" s="17">
        <v>0</v>
      </c>
      <c r="GN262" s="17">
        <v>0</v>
      </c>
      <c r="GO262" s="17">
        <v>0</v>
      </c>
      <c r="GP262" s="17">
        <v>0</v>
      </c>
      <c r="GQ262" s="17">
        <v>0</v>
      </c>
      <c r="GR262" s="17">
        <v>0</v>
      </c>
      <c r="GS262" s="17">
        <v>0</v>
      </c>
      <c r="GT262" s="17">
        <v>0</v>
      </c>
      <c r="GU262" s="17">
        <v>0</v>
      </c>
      <c r="GV262" s="17">
        <v>0</v>
      </c>
      <c r="GW262" s="17">
        <v>0</v>
      </c>
      <c r="GX262" s="17">
        <v>0</v>
      </c>
      <c r="GY262" s="17">
        <v>0</v>
      </c>
      <c r="GZ262" s="17">
        <v>0</v>
      </c>
      <c r="HA262" s="17">
        <v>0</v>
      </c>
      <c r="HB262" s="17">
        <v>0</v>
      </c>
      <c r="HC262" s="17">
        <v>0</v>
      </c>
      <c r="HD262" s="17">
        <v>0</v>
      </c>
      <c r="HE262" s="17">
        <v>0</v>
      </c>
      <c r="HF262" s="17">
        <v>0</v>
      </c>
      <c r="HG262" s="17">
        <v>0</v>
      </c>
      <c r="HH262" s="17">
        <v>0</v>
      </c>
      <c r="HI262" s="17">
        <v>0</v>
      </c>
      <c r="HJ262" s="17">
        <v>0</v>
      </c>
      <c r="HK262" s="17">
        <v>0</v>
      </c>
      <c r="HL262" s="17">
        <v>0</v>
      </c>
      <c r="HM262" s="17">
        <v>0</v>
      </c>
      <c r="HN262" s="17">
        <v>0</v>
      </c>
      <c r="HO262" s="17">
        <v>0</v>
      </c>
      <c r="HP262" s="17">
        <v>0</v>
      </c>
      <c r="HQ262" s="17">
        <v>0</v>
      </c>
      <c r="HR262" s="17">
        <v>0</v>
      </c>
      <c r="HS262" s="17">
        <v>0</v>
      </c>
      <c r="HT262" s="17">
        <v>0</v>
      </c>
      <c r="HU262" s="17">
        <v>0</v>
      </c>
      <c r="HV262" s="17">
        <v>0</v>
      </c>
      <c r="HW262" s="17">
        <v>0</v>
      </c>
      <c r="HX262" s="17">
        <v>0</v>
      </c>
      <c r="HY262" s="17">
        <v>0</v>
      </c>
      <c r="HZ262" s="17">
        <v>0</v>
      </c>
      <c r="IA262" s="17">
        <v>0</v>
      </c>
      <c r="IB262" s="17">
        <v>0</v>
      </c>
      <c r="IC262" s="17">
        <v>0</v>
      </c>
      <c r="ID262" s="17">
        <v>0</v>
      </c>
      <c r="IE262" s="17">
        <v>0</v>
      </c>
      <c r="IF262" s="17">
        <v>0</v>
      </c>
      <c r="IG262" s="17">
        <v>0</v>
      </c>
      <c r="IH262" s="17">
        <v>0</v>
      </c>
      <c r="II262" s="17">
        <v>0</v>
      </c>
      <c r="IJ262" s="17">
        <v>0</v>
      </c>
      <c r="IK262" s="17">
        <v>0</v>
      </c>
      <c r="IL262" s="17">
        <v>0</v>
      </c>
      <c r="IM262" s="17">
        <v>0</v>
      </c>
      <c r="IN262" s="17">
        <v>0</v>
      </c>
      <c r="IO262" s="17">
        <v>0</v>
      </c>
      <c r="IP262" s="17">
        <v>0</v>
      </c>
      <c r="IQ262" s="17">
        <v>0</v>
      </c>
      <c r="IR262" s="17">
        <v>0</v>
      </c>
      <c r="IS262" s="17">
        <v>0</v>
      </c>
      <c r="IT262" s="17">
        <v>0</v>
      </c>
      <c r="IU262" s="17">
        <v>0</v>
      </c>
      <c r="IV262" s="17">
        <v>0</v>
      </c>
      <c r="IW262" s="17">
        <v>0</v>
      </c>
      <c r="IX262" s="17">
        <v>0</v>
      </c>
      <c r="IY262" s="17">
        <v>0</v>
      </c>
      <c r="IZ262" s="17">
        <v>0</v>
      </c>
      <c r="JA262" s="17">
        <v>0</v>
      </c>
      <c r="JB262" s="17">
        <v>0</v>
      </c>
      <c r="JC262" s="17">
        <v>0</v>
      </c>
      <c r="JD262" s="17">
        <v>0</v>
      </c>
      <c r="JE262" s="17">
        <v>0</v>
      </c>
      <c r="JF262" s="17">
        <v>0</v>
      </c>
      <c r="JG262" s="17">
        <v>0</v>
      </c>
      <c r="JH262" s="17">
        <v>0</v>
      </c>
      <c r="JI262" s="17">
        <v>0</v>
      </c>
      <c r="JJ262" s="17">
        <v>0</v>
      </c>
      <c r="JK262" s="17">
        <v>0</v>
      </c>
      <c r="JL262" s="17">
        <v>0</v>
      </c>
      <c r="JM262" s="17">
        <v>0</v>
      </c>
      <c r="JN262" s="17">
        <v>0</v>
      </c>
      <c r="JO262" s="17">
        <v>0</v>
      </c>
      <c r="JP262" s="17">
        <v>0</v>
      </c>
      <c r="JQ262" s="17">
        <v>0</v>
      </c>
      <c r="JR262" s="17">
        <v>0</v>
      </c>
      <c r="JS262" s="17">
        <v>0</v>
      </c>
      <c r="JT262" s="17">
        <v>0</v>
      </c>
      <c r="JU262" s="17">
        <v>0</v>
      </c>
      <c r="JV262" s="17">
        <v>0</v>
      </c>
      <c r="JW262" s="17">
        <v>0</v>
      </c>
      <c r="JX262" s="17">
        <v>0</v>
      </c>
      <c r="JY262" s="17">
        <v>0</v>
      </c>
    </row>
    <row r="263" spans="1:285" x14ac:dyDescent="0.15">
      <c r="A263" s="17" t="s">
        <v>499</v>
      </c>
      <c r="B263" s="17" t="s">
        <v>500</v>
      </c>
      <c r="C263" s="17">
        <v>0</v>
      </c>
      <c r="D263" s="17">
        <v>13.04</v>
      </c>
      <c r="E263" s="17">
        <v>13.04</v>
      </c>
      <c r="F263" s="17">
        <v>13.04</v>
      </c>
      <c r="G263" s="17">
        <v>13.04</v>
      </c>
      <c r="H263" s="17">
        <v>13.04</v>
      </c>
      <c r="I263" s="17">
        <v>13.1</v>
      </c>
      <c r="J263" s="17">
        <v>13.1</v>
      </c>
      <c r="K263" s="17">
        <v>13.1</v>
      </c>
      <c r="L263" s="17">
        <v>13.1</v>
      </c>
      <c r="M263" s="17">
        <v>13.1</v>
      </c>
      <c r="N263" s="17">
        <v>13.06</v>
      </c>
      <c r="O263" s="17">
        <v>13.11</v>
      </c>
      <c r="P263" s="17">
        <v>13.07</v>
      </c>
      <c r="Q263" s="17">
        <v>13.1</v>
      </c>
      <c r="R263" s="17">
        <v>13.1</v>
      </c>
      <c r="S263" s="17">
        <v>13.12</v>
      </c>
      <c r="T263" s="17">
        <v>13.11</v>
      </c>
      <c r="U263" s="17">
        <v>13.11</v>
      </c>
      <c r="V263" s="17">
        <v>13.1</v>
      </c>
      <c r="W263" s="17">
        <v>13.1</v>
      </c>
      <c r="X263" s="17">
        <v>13.11</v>
      </c>
      <c r="Y263" s="17">
        <v>13.1</v>
      </c>
      <c r="Z263" s="17">
        <v>13.11</v>
      </c>
      <c r="AA263" s="17">
        <v>13.12</v>
      </c>
      <c r="AB263" s="17">
        <v>0</v>
      </c>
      <c r="AC263" s="17">
        <v>0</v>
      </c>
      <c r="AD263" s="17">
        <v>0</v>
      </c>
      <c r="AE263" s="17">
        <v>0</v>
      </c>
      <c r="AF263" s="17">
        <v>0</v>
      </c>
      <c r="AG263" s="17">
        <v>0</v>
      </c>
      <c r="AH263" s="17">
        <v>0</v>
      </c>
      <c r="AI263" s="17">
        <v>0</v>
      </c>
      <c r="AJ263" s="17">
        <v>0</v>
      </c>
      <c r="AK263" s="17">
        <v>0</v>
      </c>
      <c r="AL263" s="17">
        <v>0</v>
      </c>
      <c r="AM263" s="17">
        <v>0</v>
      </c>
      <c r="AN263" s="17">
        <v>0</v>
      </c>
      <c r="AO263" s="17">
        <v>0</v>
      </c>
      <c r="AP263" s="17">
        <v>0</v>
      </c>
      <c r="AQ263" s="17">
        <v>0</v>
      </c>
      <c r="AR263" s="17">
        <v>0</v>
      </c>
      <c r="AS263" s="17">
        <v>0</v>
      </c>
      <c r="AT263" s="17">
        <v>0</v>
      </c>
      <c r="AU263" s="17">
        <v>0</v>
      </c>
      <c r="AV263" s="17">
        <v>0</v>
      </c>
      <c r="AW263" s="17">
        <v>0</v>
      </c>
      <c r="AX263" s="17">
        <v>0</v>
      </c>
      <c r="AY263" s="17">
        <v>0</v>
      </c>
      <c r="AZ263" s="17">
        <v>0</v>
      </c>
      <c r="BA263" s="17">
        <v>0</v>
      </c>
      <c r="BB263" s="17">
        <v>0</v>
      </c>
      <c r="BC263" s="17">
        <v>0</v>
      </c>
      <c r="BD263" s="17">
        <v>0</v>
      </c>
      <c r="BE263" s="17">
        <v>0</v>
      </c>
      <c r="BF263" s="17">
        <v>0</v>
      </c>
      <c r="BG263" s="17">
        <v>0</v>
      </c>
      <c r="BH263" s="17">
        <v>0</v>
      </c>
      <c r="BI263" s="17">
        <v>0</v>
      </c>
      <c r="BJ263" s="17">
        <v>0</v>
      </c>
      <c r="BK263" s="17">
        <v>0</v>
      </c>
      <c r="BL263" s="17">
        <v>0</v>
      </c>
      <c r="BM263" s="17">
        <v>0</v>
      </c>
      <c r="BN263" s="17">
        <v>0</v>
      </c>
      <c r="BO263" s="17">
        <v>0</v>
      </c>
      <c r="BP263" s="17">
        <v>0</v>
      </c>
      <c r="BQ263" s="17">
        <v>0</v>
      </c>
      <c r="BR263" s="17">
        <v>0</v>
      </c>
      <c r="BS263" s="17">
        <v>0</v>
      </c>
      <c r="BT263" s="17">
        <v>0</v>
      </c>
      <c r="BU263" s="17">
        <v>0</v>
      </c>
      <c r="BV263" s="17">
        <v>0</v>
      </c>
      <c r="BW263" s="17">
        <v>0</v>
      </c>
      <c r="BX263" s="17">
        <v>0</v>
      </c>
      <c r="BY263" s="17">
        <v>0</v>
      </c>
      <c r="BZ263" s="17">
        <v>0</v>
      </c>
      <c r="CA263" s="17">
        <v>0</v>
      </c>
      <c r="CB263" s="17">
        <v>0</v>
      </c>
      <c r="CC263" s="17">
        <v>0</v>
      </c>
      <c r="CD263" s="17">
        <v>0</v>
      </c>
      <c r="CE263" s="17">
        <v>0</v>
      </c>
      <c r="CF263" s="17">
        <v>0</v>
      </c>
      <c r="CG263" s="17">
        <v>0</v>
      </c>
      <c r="CH263" s="17">
        <v>0</v>
      </c>
      <c r="CI263" s="17">
        <v>0</v>
      </c>
      <c r="CJ263" s="17">
        <v>0</v>
      </c>
      <c r="CK263" s="17">
        <v>0</v>
      </c>
      <c r="CL263" s="17">
        <v>0</v>
      </c>
      <c r="CM263" s="17">
        <v>0</v>
      </c>
      <c r="CN263" s="17">
        <v>0</v>
      </c>
      <c r="CO263" s="17">
        <v>0</v>
      </c>
      <c r="CP263" s="17">
        <v>0</v>
      </c>
      <c r="CQ263" s="17">
        <v>0</v>
      </c>
      <c r="CR263" s="17">
        <v>0</v>
      </c>
      <c r="CS263" s="17">
        <v>0</v>
      </c>
      <c r="CT263" s="17">
        <v>0</v>
      </c>
      <c r="CU263" s="17">
        <v>0</v>
      </c>
      <c r="CV263" s="17">
        <v>0</v>
      </c>
      <c r="CW263" s="17">
        <v>0</v>
      </c>
      <c r="CX263" s="17">
        <v>0</v>
      </c>
      <c r="CY263" s="17">
        <v>0</v>
      </c>
      <c r="CZ263" s="17">
        <v>0</v>
      </c>
      <c r="DA263" s="17">
        <v>0</v>
      </c>
      <c r="DB263" s="17">
        <v>0</v>
      </c>
      <c r="DC263" s="17">
        <v>0</v>
      </c>
      <c r="DD263" s="17">
        <v>0</v>
      </c>
      <c r="DE263" s="17">
        <v>0</v>
      </c>
      <c r="DF263" s="17">
        <v>0</v>
      </c>
      <c r="DG263" s="17">
        <v>0</v>
      </c>
      <c r="DH263" s="17">
        <v>0</v>
      </c>
      <c r="DI263" s="17">
        <v>0</v>
      </c>
      <c r="DJ263" s="17">
        <v>0</v>
      </c>
      <c r="DK263" s="17">
        <v>0</v>
      </c>
      <c r="DL263" s="17">
        <v>0</v>
      </c>
      <c r="DM263" s="17">
        <v>0</v>
      </c>
      <c r="DN263" s="17">
        <v>0</v>
      </c>
      <c r="DO263" s="17">
        <v>0</v>
      </c>
      <c r="DP263" s="17">
        <v>0</v>
      </c>
      <c r="DQ263" s="17">
        <v>0</v>
      </c>
      <c r="DR263" s="17">
        <v>0</v>
      </c>
      <c r="DS263" s="17">
        <v>0</v>
      </c>
      <c r="DT263" s="17">
        <v>0</v>
      </c>
      <c r="DU263" s="17">
        <v>0</v>
      </c>
      <c r="DV263" s="17">
        <v>0</v>
      </c>
      <c r="DW263" s="17">
        <v>0</v>
      </c>
      <c r="DX263" s="17">
        <v>0</v>
      </c>
      <c r="DY263" s="17">
        <v>0</v>
      </c>
      <c r="DZ263" s="17">
        <v>0</v>
      </c>
      <c r="EA263" s="17">
        <v>0</v>
      </c>
      <c r="EB263" s="17">
        <v>0</v>
      </c>
      <c r="EC263" s="17">
        <v>0</v>
      </c>
      <c r="ED263" s="17">
        <v>0</v>
      </c>
      <c r="EE263" s="17">
        <v>0</v>
      </c>
      <c r="EF263" s="17">
        <v>0</v>
      </c>
      <c r="EG263" s="17">
        <v>0</v>
      </c>
      <c r="EH263" s="17">
        <v>0</v>
      </c>
      <c r="EI263" s="17">
        <v>0</v>
      </c>
      <c r="EJ263" s="17">
        <v>0</v>
      </c>
      <c r="EK263" s="17">
        <v>0</v>
      </c>
      <c r="EL263" s="17">
        <v>0</v>
      </c>
      <c r="EM263" s="17">
        <v>0</v>
      </c>
      <c r="EN263" s="17">
        <v>0</v>
      </c>
      <c r="EO263" s="17">
        <v>0</v>
      </c>
      <c r="EP263" s="17">
        <v>0</v>
      </c>
      <c r="EQ263" s="17">
        <v>0</v>
      </c>
      <c r="ER263" s="17">
        <v>0</v>
      </c>
      <c r="ES263" s="17">
        <v>0</v>
      </c>
      <c r="ET263" s="17">
        <v>0</v>
      </c>
      <c r="EU263" s="17">
        <v>0</v>
      </c>
      <c r="EV263" s="17">
        <v>0</v>
      </c>
      <c r="EW263" s="17">
        <v>0</v>
      </c>
      <c r="EX263" s="17">
        <v>0</v>
      </c>
      <c r="EY263" s="17">
        <v>0</v>
      </c>
      <c r="EZ263" s="17">
        <v>0</v>
      </c>
      <c r="FA263" s="17">
        <v>0</v>
      </c>
      <c r="FB263" s="17">
        <v>0</v>
      </c>
      <c r="FC263" s="17">
        <v>0</v>
      </c>
      <c r="FD263" s="17">
        <v>0</v>
      </c>
      <c r="FE263" s="17">
        <v>0</v>
      </c>
      <c r="FF263" s="17">
        <v>0</v>
      </c>
      <c r="FG263" s="17">
        <v>0</v>
      </c>
      <c r="FH263" s="17">
        <v>0</v>
      </c>
      <c r="FI263" s="17">
        <v>0</v>
      </c>
      <c r="FJ263" s="17">
        <v>0</v>
      </c>
      <c r="FK263" s="17">
        <v>0</v>
      </c>
      <c r="FL263" s="17">
        <v>0</v>
      </c>
      <c r="FM263" s="17">
        <v>0</v>
      </c>
      <c r="FN263" s="17">
        <v>0</v>
      </c>
      <c r="FO263" s="17">
        <v>0</v>
      </c>
      <c r="FP263" s="17">
        <v>0</v>
      </c>
      <c r="FQ263" s="17">
        <v>0</v>
      </c>
      <c r="FR263" s="17">
        <v>0</v>
      </c>
      <c r="FS263" s="17">
        <v>0</v>
      </c>
      <c r="FT263" s="17">
        <v>0</v>
      </c>
      <c r="FU263" s="17">
        <v>0</v>
      </c>
      <c r="FV263" s="17">
        <v>0</v>
      </c>
      <c r="FW263" s="17">
        <v>0</v>
      </c>
      <c r="FX263" s="17">
        <v>0</v>
      </c>
      <c r="FY263" s="17">
        <v>0</v>
      </c>
      <c r="FZ263" s="17">
        <v>0</v>
      </c>
      <c r="GA263" s="17">
        <v>0</v>
      </c>
      <c r="GB263" s="17">
        <v>0</v>
      </c>
      <c r="GC263" s="17">
        <v>0</v>
      </c>
      <c r="GD263" s="17">
        <v>0</v>
      </c>
      <c r="GE263" s="17">
        <v>0</v>
      </c>
      <c r="GF263" s="17">
        <v>0</v>
      </c>
      <c r="GG263" s="17">
        <v>0</v>
      </c>
      <c r="GH263" s="17">
        <v>0</v>
      </c>
      <c r="GI263" s="17">
        <v>0</v>
      </c>
      <c r="GJ263" s="17">
        <v>0</v>
      </c>
      <c r="GK263" s="17">
        <v>0</v>
      </c>
      <c r="GL263" s="17">
        <v>0</v>
      </c>
      <c r="GM263" s="17">
        <v>0</v>
      </c>
      <c r="GN263" s="17">
        <v>0</v>
      </c>
      <c r="GO263" s="17">
        <v>0</v>
      </c>
      <c r="GP263" s="17">
        <v>0</v>
      </c>
      <c r="GQ263" s="17">
        <v>0</v>
      </c>
      <c r="GR263" s="17">
        <v>0</v>
      </c>
      <c r="GS263" s="17">
        <v>0</v>
      </c>
      <c r="GT263" s="17">
        <v>0</v>
      </c>
      <c r="GU263" s="17">
        <v>0</v>
      </c>
      <c r="GV263" s="17">
        <v>0</v>
      </c>
      <c r="GW263" s="17">
        <v>0</v>
      </c>
      <c r="GX263" s="17">
        <v>0</v>
      </c>
      <c r="GY263" s="17">
        <v>0</v>
      </c>
      <c r="GZ263" s="17">
        <v>0</v>
      </c>
      <c r="HA263" s="17">
        <v>0</v>
      </c>
      <c r="HB263" s="17">
        <v>0</v>
      </c>
      <c r="HC263" s="17">
        <v>0</v>
      </c>
      <c r="HD263" s="17">
        <v>0</v>
      </c>
      <c r="HE263" s="17">
        <v>0</v>
      </c>
      <c r="HF263" s="17">
        <v>0</v>
      </c>
      <c r="HG263" s="17">
        <v>0</v>
      </c>
      <c r="HH263" s="17">
        <v>0</v>
      </c>
      <c r="HI263" s="17">
        <v>0</v>
      </c>
      <c r="HJ263" s="17">
        <v>0</v>
      </c>
      <c r="HK263" s="17">
        <v>0</v>
      </c>
      <c r="HL263" s="17">
        <v>0</v>
      </c>
      <c r="HM263" s="17">
        <v>0</v>
      </c>
      <c r="HN263" s="17">
        <v>0</v>
      </c>
      <c r="HO263" s="17">
        <v>0</v>
      </c>
      <c r="HP263" s="17">
        <v>0</v>
      </c>
      <c r="HQ263" s="17">
        <v>0</v>
      </c>
      <c r="HR263" s="17">
        <v>0</v>
      </c>
      <c r="HS263" s="17">
        <v>0</v>
      </c>
      <c r="HT263" s="17">
        <v>0</v>
      </c>
      <c r="HU263" s="17">
        <v>0</v>
      </c>
      <c r="HV263" s="17">
        <v>0</v>
      </c>
      <c r="HW263" s="17">
        <v>0</v>
      </c>
      <c r="HX263" s="17">
        <v>0</v>
      </c>
      <c r="HY263" s="17">
        <v>0</v>
      </c>
      <c r="HZ263" s="17">
        <v>0</v>
      </c>
      <c r="IA263" s="17">
        <v>0</v>
      </c>
      <c r="IB263" s="17">
        <v>0</v>
      </c>
      <c r="IC263" s="17">
        <v>0</v>
      </c>
      <c r="ID263" s="17">
        <v>0</v>
      </c>
      <c r="IE263" s="17">
        <v>0</v>
      </c>
      <c r="IF263" s="17">
        <v>0</v>
      </c>
      <c r="IG263" s="17">
        <v>0</v>
      </c>
      <c r="IH263" s="17">
        <v>0</v>
      </c>
      <c r="II263" s="17">
        <v>0</v>
      </c>
      <c r="IJ263" s="17">
        <v>0</v>
      </c>
      <c r="IK263" s="17">
        <v>0</v>
      </c>
      <c r="IL263" s="17">
        <v>0</v>
      </c>
      <c r="IM263" s="17">
        <v>0</v>
      </c>
      <c r="IN263" s="17">
        <v>0</v>
      </c>
      <c r="IO263" s="17">
        <v>0</v>
      </c>
      <c r="IP263" s="17">
        <v>0</v>
      </c>
      <c r="IQ263" s="17">
        <v>0</v>
      </c>
      <c r="IR263" s="17">
        <v>0</v>
      </c>
      <c r="IS263" s="17">
        <v>0</v>
      </c>
      <c r="IT263" s="17">
        <v>0</v>
      </c>
      <c r="IU263" s="17">
        <v>0</v>
      </c>
      <c r="IV263" s="17">
        <v>0</v>
      </c>
      <c r="IW263" s="17">
        <v>0</v>
      </c>
      <c r="IX263" s="17">
        <v>0</v>
      </c>
      <c r="IY263" s="17">
        <v>0</v>
      </c>
      <c r="IZ263" s="17">
        <v>0</v>
      </c>
      <c r="JA263" s="17">
        <v>0</v>
      </c>
      <c r="JB263" s="17">
        <v>0</v>
      </c>
      <c r="JC263" s="17">
        <v>0</v>
      </c>
      <c r="JD263" s="17">
        <v>0</v>
      </c>
      <c r="JE263" s="17">
        <v>0</v>
      </c>
      <c r="JF263" s="17">
        <v>0</v>
      </c>
      <c r="JG263" s="17">
        <v>0</v>
      </c>
      <c r="JH263" s="17">
        <v>0</v>
      </c>
      <c r="JI263" s="17">
        <v>0</v>
      </c>
      <c r="JJ263" s="17">
        <v>0</v>
      </c>
      <c r="JK263" s="17">
        <v>0</v>
      </c>
      <c r="JL263" s="17">
        <v>0</v>
      </c>
      <c r="JM263" s="17">
        <v>0</v>
      </c>
      <c r="JN263" s="17">
        <v>0</v>
      </c>
      <c r="JO263" s="17">
        <v>0</v>
      </c>
      <c r="JP263" s="17">
        <v>0</v>
      </c>
      <c r="JQ263" s="17">
        <v>0</v>
      </c>
      <c r="JR263" s="17">
        <v>0</v>
      </c>
      <c r="JS263" s="17">
        <v>0</v>
      </c>
      <c r="JT263" s="17">
        <v>0</v>
      </c>
      <c r="JU263" s="17">
        <v>0</v>
      </c>
      <c r="JV263" s="17">
        <v>0</v>
      </c>
      <c r="JW263" s="17">
        <v>0</v>
      </c>
      <c r="JX263" s="17">
        <v>0</v>
      </c>
      <c r="JY263" s="17">
        <v>0</v>
      </c>
    </row>
    <row r="264" spans="1:285" x14ac:dyDescent="0.15">
      <c r="A264" s="17" t="s">
        <v>696</v>
      </c>
      <c r="B264" s="17" t="s">
        <v>697</v>
      </c>
      <c r="C264" s="17">
        <v>0</v>
      </c>
      <c r="D264" s="17">
        <v>5.33</v>
      </c>
      <c r="E264" s="17">
        <v>5.33</v>
      </c>
      <c r="F264" s="17">
        <v>5.33</v>
      </c>
      <c r="G264" s="17">
        <v>5.33</v>
      </c>
      <c r="H264" s="17">
        <v>5.33</v>
      </c>
      <c r="I264" s="17">
        <v>5.34</v>
      </c>
      <c r="J264" s="17">
        <v>5.34</v>
      </c>
      <c r="K264" s="17">
        <v>5.34</v>
      </c>
      <c r="L264" s="17">
        <v>5.34</v>
      </c>
      <c r="M264" s="17">
        <v>5.34</v>
      </c>
      <c r="N264" s="17">
        <v>5.36</v>
      </c>
      <c r="O264" s="17">
        <v>5.36</v>
      </c>
      <c r="P264" s="17">
        <v>5.35</v>
      </c>
      <c r="Q264" s="17">
        <v>5.35</v>
      </c>
      <c r="R264" s="17">
        <v>5.35</v>
      </c>
      <c r="S264" s="17">
        <v>5.36</v>
      </c>
      <c r="T264" s="17">
        <v>5.37</v>
      </c>
      <c r="U264" s="17">
        <v>5.37</v>
      </c>
      <c r="V264" s="17">
        <v>5.36</v>
      </c>
      <c r="W264" s="17">
        <v>5.36</v>
      </c>
      <c r="X264" s="17">
        <v>5.36</v>
      </c>
      <c r="Y264" s="17">
        <v>5.37</v>
      </c>
      <c r="Z264" s="17">
        <v>5.36</v>
      </c>
      <c r="AA264" s="17">
        <v>5.37</v>
      </c>
      <c r="AB264" s="17">
        <v>0</v>
      </c>
      <c r="AC264" s="17">
        <v>0</v>
      </c>
      <c r="AD264" s="17">
        <v>0</v>
      </c>
      <c r="AE264" s="17">
        <v>0</v>
      </c>
      <c r="AF264" s="17">
        <v>0</v>
      </c>
      <c r="AG264" s="17">
        <v>0</v>
      </c>
      <c r="AH264" s="17">
        <v>0</v>
      </c>
      <c r="AI264" s="17">
        <v>0</v>
      </c>
      <c r="AJ264" s="17">
        <v>0</v>
      </c>
      <c r="AK264" s="17">
        <v>0</v>
      </c>
      <c r="AL264" s="17">
        <v>0</v>
      </c>
      <c r="AM264" s="17">
        <v>0</v>
      </c>
      <c r="AN264" s="17">
        <v>0</v>
      </c>
      <c r="AO264" s="17">
        <v>0</v>
      </c>
      <c r="AP264" s="17">
        <v>0</v>
      </c>
      <c r="AQ264" s="17">
        <v>0</v>
      </c>
      <c r="AR264" s="17">
        <v>0</v>
      </c>
      <c r="AS264" s="17">
        <v>0</v>
      </c>
      <c r="AT264" s="17">
        <v>0</v>
      </c>
      <c r="AU264" s="17">
        <v>0</v>
      </c>
      <c r="AV264" s="17">
        <v>0</v>
      </c>
      <c r="AW264" s="17">
        <v>0</v>
      </c>
      <c r="AX264" s="17">
        <v>0</v>
      </c>
      <c r="AY264" s="17">
        <v>0</v>
      </c>
      <c r="AZ264" s="17">
        <v>0</v>
      </c>
      <c r="BA264" s="17">
        <v>0</v>
      </c>
      <c r="BB264" s="17">
        <v>0</v>
      </c>
      <c r="BC264" s="17">
        <v>0</v>
      </c>
      <c r="BD264" s="17">
        <v>0</v>
      </c>
      <c r="BE264" s="17">
        <v>0</v>
      </c>
      <c r="BF264" s="17">
        <v>0</v>
      </c>
      <c r="BG264" s="17">
        <v>0</v>
      </c>
      <c r="BH264" s="17">
        <v>0</v>
      </c>
      <c r="BI264" s="17">
        <v>0</v>
      </c>
      <c r="BJ264" s="17">
        <v>0</v>
      </c>
      <c r="BK264" s="17">
        <v>0</v>
      </c>
      <c r="BL264" s="17">
        <v>0</v>
      </c>
      <c r="BM264" s="17">
        <v>0</v>
      </c>
      <c r="BN264" s="17">
        <v>0</v>
      </c>
      <c r="BO264" s="17">
        <v>0</v>
      </c>
      <c r="BP264" s="17">
        <v>0</v>
      </c>
      <c r="BQ264" s="17">
        <v>0</v>
      </c>
      <c r="BR264" s="17">
        <v>0</v>
      </c>
      <c r="BS264" s="17">
        <v>0</v>
      </c>
      <c r="BT264" s="17">
        <v>0</v>
      </c>
      <c r="BU264" s="17">
        <v>0</v>
      </c>
      <c r="BV264" s="17">
        <v>0</v>
      </c>
      <c r="BW264" s="17">
        <v>0</v>
      </c>
      <c r="BX264" s="17">
        <v>0</v>
      </c>
      <c r="BY264" s="17">
        <v>0</v>
      </c>
      <c r="BZ264" s="17">
        <v>0</v>
      </c>
      <c r="CA264" s="17">
        <v>0</v>
      </c>
      <c r="CB264" s="17">
        <v>0</v>
      </c>
      <c r="CC264" s="17">
        <v>0</v>
      </c>
      <c r="CD264" s="17">
        <v>0</v>
      </c>
      <c r="CE264" s="17">
        <v>0</v>
      </c>
      <c r="CF264" s="17">
        <v>0</v>
      </c>
      <c r="CG264" s="17">
        <v>0</v>
      </c>
      <c r="CH264" s="17">
        <v>0</v>
      </c>
      <c r="CI264" s="17">
        <v>0</v>
      </c>
      <c r="CJ264" s="17">
        <v>0</v>
      </c>
      <c r="CK264" s="17">
        <v>0</v>
      </c>
      <c r="CL264" s="17">
        <v>0</v>
      </c>
      <c r="CM264" s="17">
        <v>0</v>
      </c>
      <c r="CN264" s="17">
        <v>0</v>
      </c>
      <c r="CO264" s="17">
        <v>0</v>
      </c>
      <c r="CP264" s="17">
        <v>0</v>
      </c>
      <c r="CQ264" s="17">
        <v>0</v>
      </c>
      <c r="CR264" s="17">
        <v>0</v>
      </c>
      <c r="CS264" s="17">
        <v>0</v>
      </c>
      <c r="CT264" s="17">
        <v>0</v>
      </c>
      <c r="CU264" s="17">
        <v>0</v>
      </c>
      <c r="CV264" s="17">
        <v>0</v>
      </c>
      <c r="CW264" s="17">
        <v>0</v>
      </c>
      <c r="CX264" s="17">
        <v>0</v>
      </c>
      <c r="CY264" s="17">
        <v>0</v>
      </c>
      <c r="CZ264" s="17">
        <v>0</v>
      </c>
      <c r="DA264" s="17">
        <v>0</v>
      </c>
      <c r="DB264" s="17">
        <v>0</v>
      </c>
      <c r="DC264" s="17">
        <v>0</v>
      </c>
      <c r="DD264" s="17">
        <v>0</v>
      </c>
      <c r="DE264" s="17">
        <v>0</v>
      </c>
      <c r="DF264" s="17">
        <v>0</v>
      </c>
      <c r="DG264" s="17">
        <v>0</v>
      </c>
      <c r="DH264" s="17">
        <v>0</v>
      </c>
      <c r="DI264" s="17">
        <v>0</v>
      </c>
      <c r="DJ264" s="17">
        <v>0</v>
      </c>
      <c r="DK264" s="17">
        <v>0</v>
      </c>
      <c r="DL264" s="17">
        <v>0</v>
      </c>
      <c r="DM264" s="17">
        <v>0</v>
      </c>
      <c r="DN264" s="17">
        <v>0</v>
      </c>
      <c r="DO264" s="17">
        <v>0</v>
      </c>
      <c r="DP264" s="17">
        <v>0</v>
      </c>
      <c r="DQ264" s="17">
        <v>0</v>
      </c>
      <c r="DR264" s="17">
        <v>0</v>
      </c>
      <c r="DS264" s="17">
        <v>0</v>
      </c>
      <c r="DT264" s="17">
        <v>0</v>
      </c>
      <c r="DU264" s="17">
        <v>0</v>
      </c>
      <c r="DV264" s="17">
        <v>0</v>
      </c>
      <c r="DW264" s="17">
        <v>0</v>
      </c>
      <c r="DX264" s="17">
        <v>0</v>
      </c>
      <c r="DY264" s="17">
        <v>0</v>
      </c>
      <c r="DZ264" s="17">
        <v>0</v>
      </c>
      <c r="EA264" s="17">
        <v>0</v>
      </c>
      <c r="EB264" s="17">
        <v>0</v>
      </c>
      <c r="EC264" s="17">
        <v>0</v>
      </c>
      <c r="ED264" s="17">
        <v>0</v>
      </c>
      <c r="EE264" s="17">
        <v>0</v>
      </c>
      <c r="EF264" s="17">
        <v>0</v>
      </c>
      <c r="EG264" s="17">
        <v>0</v>
      </c>
      <c r="EH264" s="17">
        <v>0</v>
      </c>
      <c r="EI264" s="17">
        <v>0</v>
      </c>
      <c r="EJ264" s="17">
        <v>0</v>
      </c>
      <c r="EK264" s="17">
        <v>0</v>
      </c>
      <c r="EL264" s="17">
        <v>0</v>
      </c>
      <c r="EM264" s="17">
        <v>0</v>
      </c>
      <c r="EN264" s="17">
        <v>0</v>
      </c>
      <c r="EO264" s="17">
        <v>0</v>
      </c>
      <c r="EP264" s="17">
        <v>0</v>
      </c>
      <c r="EQ264" s="17">
        <v>0</v>
      </c>
      <c r="ER264" s="17">
        <v>0</v>
      </c>
      <c r="ES264" s="17">
        <v>0</v>
      </c>
      <c r="ET264" s="17">
        <v>0</v>
      </c>
      <c r="EU264" s="17">
        <v>0</v>
      </c>
      <c r="EV264" s="17">
        <v>0</v>
      </c>
      <c r="EW264" s="17">
        <v>0</v>
      </c>
      <c r="EX264" s="17">
        <v>0</v>
      </c>
      <c r="EY264" s="17">
        <v>0</v>
      </c>
      <c r="EZ264" s="17">
        <v>0</v>
      </c>
      <c r="FA264" s="17">
        <v>0</v>
      </c>
      <c r="FB264" s="17">
        <v>0</v>
      </c>
      <c r="FC264" s="17">
        <v>0</v>
      </c>
      <c r="FD264" s="17">
        <v>0</v>
      </c>
      <c r="FE264" s="17">
        <v>0</v>
      </c>
      <c r="FF264" s="17">
        <v>0</v>
      </c>
      <c r="FG264" s="17">
        <v>0</v>
      </c>
      <c r="FH264" s="17">
        <v>0</v>
      </c>
      <c r="FI264" s="17">
        <v>0</v>
      </c>
      <c r="FJ264" s="17">
        <v>0</v>
      </c>
      <c r="FK264" s="17">
        <v>0</v>
      </c>
      <c r="FL264" s="17">
        <v>0</v>
      </c>
      <c r="FM264" s="17">
        <v>0</v>
      </c>
      <c r="FN264" s="17">
        <v>0</v>
      </c>
      <c r="FO264" s="17">
        <v>0</v>
      </c>
      <c r="FP264" s="17">
        <v>0</v>
      </c>
      <c r="FQ264" s="17">
        <v>0</v>
      </c>
      <c r="FR264" s="17">
        <v>0</v>
      </c>
      <c r="FS264" s="17">
        <v>0</v>
      </c>
      <c r="FT264" s="17">
        <v>0</v>
      </c>
      <c r="FU264" s="17">
        <v>0</v>
      </c>
      <c r="FV264" s="17">
        <v>0</v>
      </c>
      <c r="FW264" s="17">
        <v>0</v>
      </c>
      <c r="FX264" s="17">
        <v>0</v>
      </c>
      <c r="FY264" s="17">
        <v>0</v>
      </c>
      <c r="FZ264" s="17">
        <v>0</v>
      </c>
      <c r="GA264" s="17">
        <v>0</v>
      </c>
      <c r="GB264" s="17">
        <v>0</v>
      </c>
      <c r="GC264" s="17">
        <v>0</v>
      </c>
      <c r="GD264" s="17">
        <v>0</v>
      </c>
      <c r="GE264" s="17">
        <v>0</v>
      </c>
      <c r="GF264" s="17">
        <v>0</v>
      </c>
      <c r="GG264" s="17">
        <v>0</v>
      </c>
      <c r="GH264" s="17">
        <v>0</v>
      </c>
      <c r="GI264" s="17">
        <v>0</v>
      </c>
      <c r="GJ264" s="17">
        <v>0</v>
      </c>
      <c r="GK264" s="17">
        <v>0</v>
      </c>
      <c r="GL264" s="17">
        <v>0</v>
      </c>
      <c r="GM264" s="17">
        <v>0</v>
      </c>
      <c r="GN264" s="17">
        <v>0</v>
      </c>
      <c r="GO264" s="17">
        <v>0</v>
      </c>
      <c r="GP264" s="17">
        <v>0</v>
      </c>
      <c r="GQ264" s="17">
        <v>0</v>
      </c>
      <c r="GR264" s="17">
        <v>0</v>
      </c>
      <c r="GS264" s="17">
        <v>0</v>
      </c>
      <c r="GT264" s="17">
        <v>0</v>
      </c>
      <c r="GU264" s="17">
        <v>0</v>
      </c>
      <c r="GV264" s="17">
        <v>0</v>
      </c>
      <c r="GW264" s="17">
        <v>0</v>
      </c>
      <c r="GX264" s="17">
        <v>0</v>
      </c>
      <c r="GY264" s="17">
        <v>0</v>
      </c>
      <c r="GZ264" s="17">
        <v>0</v>
      </c>
      <c r="HA264" s="17">
        <v>0</v>
      </c>
      <c r="HB264" s="17">
        <v>0</v>
      </c>
      <c r="HC264" s="17">
        <v>0</v>
      </c>
      <c r="HD264" s="17">
        <v>0</v>
      </c>
      <c r="HE264" s="17">
        <v>0</v>
      </c>
      <c r="HF264" s="17">
        <v>0</v>
      </c>
      <c r="HG264" s="17">
        <v>0</v>
      </c>
      <c r="HH264" s="17">
        <v>0</v>
      </c>
      <c r="HI264" s="17">
        <v>0</v>
      </c>
      <c r="HJ264" s="17">
        <v>0</v>
      </c>
      <c r="HK264" s="17">
        <v>0</v>
      </c>
      <c r="HL264" s="17">
        <v>0</v>
      </c>
      <c r="HM264" s="17">
        <v>0</v>
      </c>
      <c r="HN264" s="17">
        <v>0</v>
      </c>
      <c r="HO264" s="17">
        <v>0</v>
      </c>
      <c r="HP264" s="17">
        <v>0</v>
      </c>
      <c r="HQ264" s="17">
        <v>0</v>
      </c>
      <c r="HR264" s="17">
        <v>0</v>
      </c>
      <c r="HS264" s="17">
        <v>0</v>
      </c>
      <c r="HT264" s="17">
        <v>0</v>
      </c>
      <c r="HU264" s="17">
        <v>0</v>
      </c>
      <c r="HV264" s="17">
        <v>0</v>
      </c>
      <c r="HW264" s="17">
        <v>0</v>
      </c>
      <c r="HX264" s="17">
        <v>0</v>
      </c>
      <c r="HY264" s="17">
        <v>0</v>
      </c>
      <c r="HZ264" s="17">
        <v>0</v>
      </c>
      <c r="IA264" s="17">
        <v>0</v>
      </c>
      <c r="IB264" s="17">
        <v>0</v>
      </c>
      <c r="IC264" s="17">
        <v>0</v>
      </c>
      <c r="ID264" s="17">
        <v>0</v>
      </c>
      <c r="IE264" s="17">
        <v>0</v>
      </c>
      <c r="IF264" s="17">
        <v>0</v>
      </c>
      <c r="IG264" s="17">
        <v>0</v>
      </c>
      <c r="IH264" s="17">
        <v>0</v>
      </c>
      <c r="II264" s="17">
        <v>0</v>
      </c>
      <c r="IJ264" s="17">
        <v>0</v>
      </c>
      <c r="IK264" s="17">
        <v>0</v>
      </c>
      <c r="IL264" s="17">
        <v>0</v>
      </c>
      <c r="IM264" s="17">
        <v>0</v>
      </c>
      <c r="IN264" s="17">
        <v>0</v>
      </c>
      <c r="IO264" s="17">
        <v>0</v>
      </c>
      <c r="IP264" s="17">
        <v>0</v>
      </c>
      <c r="IQ264" s="17">
        <v>0</v>
      </c>
      <c r="IR264" s="17">
        <v>0</v>
      </c>
      <c r="IS264" s="17">
        <v>0</v>
      </c>
      <c r="IT264" s="17">
        <v>0</v>
      </c>
      <c r="IU264" s="17">
        <v>0</v>
      </c>
      <c r="IV264" s="17">
        <v>0</v>
      </c>
      <c r="IW264" s="17">
        <v>0</v>
      </c>
      <c r="IX264" s="17">
        <v>0</v>
      </c>
      <c r="IY264" s="17">
        <v>0</v>
      </c>
      <c r="IZ264" s="17">
        <v>0</v>
      </c>
      <c r="JA264" s="17">
        <v>0</v>
      </c>
      <c r="JB264" s="17">
        <v>0</v>
      </c>
      <c r="JC264" s="17">
        <v>0</v>
      </c>
      <c r="JD264" s="17">
        <v>0</v>
      </c>
      <c r="JE264" s="17">
        <v>0</v>
      </c>
      <c r="JF264" s="17">
        <v>0</v>
      </c>
      <c r="JG264" s="17">
        <v>0</v>
      </c>
      <c r="JH264" s="17">
        <v>0</v>
      </c>
      <c r="JI264" s="17">
        <v>0</v>
      </c>
      <c r="JJ264" s="17">
        <v>0</v>
      </c>
      <c r="JK264" s="17">
        <v>0</v>
      </c>
      <c r="JL264" s="17">
        <v>0</v>
      </c>
      <c r="JM264" s="17">
        <v>0</v>
      </c>
      <c r="JN264" s="17">
        <v>0</v>
      </c>
      <c r="JO264" s="17">
        <v>0</v>
      </c>
      <c r="JP264" s="17">
        <v>0</v>
      </c>
      <c r="JQ264" s="17">
        <v>0</v>
      </c>
      <c r="JR264" s="17">
        <v>0</v>
      </c>
      <c r="JS264" s="17">
        <v>0</v>
      </c>
      <c r="JT264" s="17">
        <v>0</v>
      </c>
      <c r="JU264" s="17">
        <v>0</v>
      </c>
      <c r="JV264" s="17">
        <v>0</v>
      </c>
      <c r="JW264" s="17">
        <v>0</v>
      </c>
      <c r="JX264" s="17">
        <v>0</v>
      </c>
      <c r="JY264" s="17">
        <v>0</v>
      </c>
    </row>
    <row r="265" spans="1:285" x14ac:dyDescent="0.15">
      <c r="A265" s="17" t="s">
        <v>325</v>
      </c>
      <c r="B265" s="17" t="s">
        <v>326</v>
      </c>
      <c r="C265" s="17">
        <v>0</v>
      </c>
      <c r="D265" s="17">
        <v>7.37</v>
      </c>
      <c r="E265" s="17">
        <v>7.37</v>
      </c>
      <c r="F265" s="17">
        <v>7.37</v>
      </c>
      <c r="G265" s="17">
        <v>7.37</v>
      </c>
      <c r="H265" s="17">
        <v>7.37</v>
      </c>
      <c r="I265" s="17">
        <v>7.4</v>
      </c>
      <c r="J265" s="17">
        <v>7.4</v>
      </c>
      <c r="K265" s="17">
        <v>7.4</v>
      </c>
      <c r="L265" s="17">
        <v>7.4</v>
      </c>
      <c r="M265" s="17">
        <v>7.4</v>
      </c>
      <c r="N265" s="17">
        <v>7.42</v>
      </c>
      <c r="O265" s="17">
        <v>7.4</v>
      </c>
      <c r="P265" s="17">
        <v>7.39</v>
      </c>
      <c r="Q265" s="17">
        <v>7.38</v>
      </c>
      <c r="R265" s="17">
        <v>7.37</v>
      </c>
      <c r="S265" s="17">
        <v>7.39</v>
      </c>
      <c r="T265" s="17">
        <v>7.41</v>
      </c>
      <c r="U265" s="17">
        <v>7.4</v>
      </c>
      <c r="V265" s="17">
        <v>7.41</v>
      </c>
      <c r="W265" s="17">
        <v>7.42</v>
      </c>
      <c r="X265" s="17">
        <v>7.42</v>
      </c>
      <c r="Y265" s="17">
        <v>7.44</v>
      </c>
      <c r="Z265" s="17">
        <v>7.45</v>
      </c>
      <c r="AA265" s="17">
        <v>7.43</v>
      </c>
      <c r="AB265" s="17">
        <v>0</v>
      </c>
      <c r="AC265" s="17">
        <v>0</v>
      </c>
      <c r="AD265" s="17">
        <v>0</v>
      </c>
      <c r="AE265" s="17">
        <v>0</v>
      </c>
      <c r="AF265" s="17">
        <v>0</v>
      </c>
      <c r="AG265" s="17">
        <v>0</v>
      </c>
      <c r="AH265" s="17">
        <v>0</v>
      </c>
      <c r="AI265" s="17">
        <v>0</v>
      </c>
      <c r="AJ265" s="17">
        <v>0</v>
      </c>
      <c r="AK265" s="17">
        <v>0</v>
      </c>
      <c r="AL265" s="17">
        <v>0</v>
      </c>
      <c r="AM265" s="17">
        <v>0</v>
      </c>
      <c r="AN265" s="17">
        <v>0</v>
      </c>
      <c r="AO265" s="17">
        <v>0</v>
      </c>
      <c r="AP265" s="17">
        <v>0</v>
      </c>
      <c r="AQ265" s="17">
        <v>0</v>
      </c>
      <c r="AR265" s="17">
        <v>0</v>
      </c>
      <c r="AS265" s="17">
        <v>0</v>
      </c>
      <c r="AT265" s="17">
        <v>0</v>
      </c>
      <c r="AU265" s="17">
        <v>0</v>
      </c>
      <c r="AV265" s="17">
        <v>0</v>
      </c>
      <c r="AW265" s="17">
        <v>0</v>
      </c>
      <c r="AX265" s="17">
        <v>0</v>
      </c>
      <c r="AY265" s="17">
        <v>0</v>
      </c>
      <c r="AZ265" s="17">
        <v>0</v>
      </c>
      <c r="BA265" s="17">
        <v>0</v>
      </c>
      <c r="BB265" s="17">
        <v>0</v>
      </c>
      <c r="BC265" s="17">
        <v>0</v>
      </c>
      <c r="BD265" s="17">
        <v>0</v>
      </c>
      <c r="BE265" s="17">
        <v>0</v>
      </c>
      <c r="BF265" s="17">
        <v>0</v>
      </c>
      <c r="BG265" s="17">
        <v>0</v>
      </c>
      <c r="BH265" s="17">
        <v>0</v>
      </c>
      <c r="BI265" s="17">
        <v>0</v>
      </c>
      <c r="BJ265" s="17">
        <v>0</v>
      </c>
      <c r="BK265" s="17">
        <v>0</v>
      </c>
      <c r="BL265" s="17">
        <v>0</v>
      </c>
      <c r="BM265" s="17">
        <v>0</v>
      </c>
      <c r="BN265" s="17">
        <v>0</v>
      </c>
      <c r="BO265" s="17">
        <v>0</v>
      </c>
      <c r="BP265" s="17">
        <v>0</v>
      </c>
      <c r="BQ265" s="17">
        <v>0</v>
      </c>
      <c r="BR265" s="17">
        <v>0</v>
      </c>
      <c r="BS265" s="17">
        <v>0</v>
      </c>
      <c r="BT265" s="17">
        <v>0</v>
      </c>
      <c r="BU265" s="17">
        <v>0</v>
      </c>
      <c r="BV265" s="17">
        <v>0</v>
      </c>
      <c r="BW265" s="17">
        <v>0</v>
      </c>
      <c r="BX265" s="17">
        <v>0</v>
      </c>
      <c r="BY265" s="17">
        <v>0</v>
      </c>
      <c r="BZ265" s="17">
        <v>0</v>
      </c>
      <c r="CA265" s="17">
        <v>0</v>
      </c>
      <c r="CB265" s="17">
        <v>0</v>
      </c>
      <c r="CC265" s="17">
        <v>0</v>
      </c>
      <c r="CD265" s="17">
        <v>0</v>
      </c>
      <c r="CE265" s="17">
        <v>0</v>
      </c>
      <c r="CF265" s="17">
        <v>0</v>
      </c>
      <c r="CG265" s="17">
        <v>0</v>
      </c>
      <c r="CH265" s="17">
        <v>0</v>
      </c>
      <c r="CI265" s="17">
        <v>0</v>
      </c>
      <c r="CJ265" s="17">
        <v>0</v>
      </c>
      <c r="CK265" s="17">
        <v>0</v>
      </c>
      <c r="CL265" s="17">
        <v>0</v>
      </c>
      <c r="CM265" s="17">
        <v>0</v>
      </c>
      <c r="CN265" s="17">
        <v>0</v>
      </c>
      <c r="CO265" s="17">
        <v>0</v>
      </c>
      <c r="CP265" s="17">
        <v>0</v>
      </c>
      <c r="CQ265" s="17">
        <v>0</v>
      </c>
      <c r="CR265" s="17">
        <v>0</v>
      </c>
      <c r="CS265" s="17">
        <v>0</v>
      </c>
      <c r="CT265" s="17">
        <v>0</v>
      </c>
      <c r="CU265" s="17">
        <v>0</v>
      </c>
      <c r="CV265" s="17">
        <v>0</v>
      </c>
      <c r="CW265" s="17">
        <v>0</v>
      </c>
      <c r="CX265" s="17">
        <v>0</v>
      </c>
      <c r="CY265" s="17">
        <v>0</v>
      </c>
      <c r="CZ265" s="17">
        <v>0</v>
      </c>
      <c r="DA265" s="17">
        <v>0</v>
      </c>
      <c r="DB265" s="17">
        <v>0</v>
      </c>
      <c r="DC265" s="17">
        <v>0</v>
      </c>
      <c r="DD265" s="17">
        <v>0</v>
      </c>
      <c r="DE265" s="17">
        <v>0</v>
      </c>
      <c r="DF265" s="17">
        <v>0</v>
      </c>
      <c r="DG265" s="17">
        <v>0</v>
      </c>
      <c r="DH265" s="17">
        <v>0</v>
      </c>
      <c r="DI265" s="17">
        <v>0</v>
      </c>
      <c r="DJ265" s="17">
        <v>0</v>
      </c>
      <c r="DK265" s="17">
        <v>0</v>
      </c>
      <c r="DL265" s="17">
        <v>0</v>
      </c>
      <c r="DM265" s="17">
        <v>0</v>
      </c>
      <c r="DN265" s="17">
        <v>0</v>
      </c>
      <c r="DO265" s="17">
        <v>0</v>
      </c>
      <c r="DP265" s="17">
        <v>0</v>
      </c>
      <c r="DQ265" s="17">
        <v>0</v>
      </c>
      <c r="DR265" s="17">
        <v>0</v>
      </c>
      <c r="DS265" s="17">
        <v>0</v>
      </c>
      <c r="DT265" s="17">
        <v>0</v>
      </c>
      <c r="DU265" s="17">
        <v>0</v>
      </c>
      <c r="DV265" s="17">
        <v>0</v>
      </c>
      <c r="DW265" s="17">
        <v>0</v>
      </c>
      <c r="DX265" s="17">
        <v>0</v>
      </c>
      <c r="DY265" s="17">
        <v>0</v>
      </c>
      <c r="DZ265" s="17">
        <v>0</v>
      </c>
      <c r="EA265" s="17">
        <v>0</v>
      </c>
      <c r="EB265" s="17">
        <v>0</v>
      </c>
      <c r="EC265" s="17">
        <v>0</v>
      </c>
      <c r="ED265" s="17">
        <v>0</v>
      </c>
      <c r="EE265" s="17">
        <v>0</v>
      </c>
      <c r="EF265" s="17">
        <v>0</v>
      </c>
      <c r="EG265" s="17">
        <v>0</v>
      </c>
      <c r="EH265" s="17">
        <v>0</v>
      </c>
      <c r="EI265" s="17">
        <v>0</v>
      </c>
      <c r="EJ265" s="17">
        <v>0</v>
      </c>
      <c r="EK265" s="17">
        <v>0</v>
      </c>
      <c r="EL265" s="17">
        <v>0</v>
      </c>
      <c r="EM265" s="17">
        <v>0</v>
      </c>
      <c r="EN265" s="17">
        <v>0</v>
      </c>
      <c r="EO265" s="17">
        <v>0</v>
      </c>
      <c r="EP265" s="17">
        <v>0</v>
      </c>
      <c r="EQ265" s="17">
        <v>0</v>
      </c>
      <c r="ER265" s="17">
        <v>0</v>
      </c>
      <c r="ES265" s="17">
        <v>0</v>
      </c>
      <c r="ET265" s="17">
        <v>0</v>
      </c>
      <c r="EU265" s="17">
        <v>0</v>
      </c>
      <c r="EV265" s="17">
        <v>0</v>
      </c>
      <c r="EW265" s="17">
        <v>0</v>
      </c>
      <c r="EX265" s="17">
        <v>0</v>
      </c>
      <c r="EY265" s="17">
        <v>0</v>
      </c>
      <c r="EZ265" s="17">
        <v>0</v>
      </c>
      <c r="FA265" s="17">
        <v>0</v>
      </c>
      <c r="FB265" s="17">
        <v>0</v>
      </c>
      <c r="FC265" s="17">
        <v>0</v>
      </c>
      <c r="FD265" s="17">
        <v>0</v>
      </c>
      <c r="FE265" s="17">
        <v>0</v>
      </c>
      <c r="FF265" s="17">
        <v>0</v>
      </c>
      <c r="FG265" s="17">
        <v>0</v>
      </c>
      <c r="FH265" s="17">
        <v>0</v>
      </c>
      <c r="FI265" s="17">
        <v>0</v>
      </c>
      <c r="FJ265" s="17">
        <v>0</v>
      </c>
      <c r="FK265" s="17">
        <v>0</v>
      </c>
      <c r="FL265" s="17">
        <v>0</v>
      </c>
      <c r="FM265" s="17">
        <v>0</v>
      </c>
      <c r="FN265" s="17">
        <v>0</v>
      </c>
      <c r="FO265" s="17">
        <v>0</v>
      </c>
      <c r="FP265" s="17">
        <v>0</v>
      </c>
      <c r="FQ265" s="17">
        <v>0</v>
      </c>
      <c r="FR265" s="17">
        <v>0</v>
      </c>
      <c r="FS265" s="17">
        <v>0</v>
      </c>
      <c r="FT265" s="17">
        <v>0</v>
      </c>
      <c r="FU265" s="17">
        <v>0</v>
      </c>
      <c r="FV265" s="17">
        <v>0</v>
      </c>
      <c r="FW265" s="17">
        <v>0</v>
      </c>
      <c r="FX265" s="17">
        <v>0</v>
      </c>
      <c r="FY265" s="17">
        <v>0</v>
      </c>
      <c r="FZ265" s="17">
        <v>0</v>
      </c>
      <c r="GA265" s="17">
        <v>0</v>
      </c>
      <c r="GB265" s="17">
        <v>0</v>
      </c>
      <c r="GC265" s="17">
        <v>0</v>
      </c>
      <c r="GD265" s="17">
        <v>0</v>
      </c>
      <c r="GE265" s="17">
        <v>0</v>
      </c>
      <c r="GF265" s="17">
        <v>0</v>
      </c>
      <c r="GG265" s="17">
        <v>0</v>
      </c>
      <c r="GH265" s="17">
        <v>0</v>
      </c>
      <c r="GI265" s="17">
        <v>0</v>
      </c>
      <c r="GJ265" s="17">
        <v>0</v>
      </c>
      <c r="GK265" s="17">
        <v>0</v>
      </c>
      <c r="GL265" s="17">
        <v>0</v>
      </c>
      <c r="GM265" s="17">
        <v>0</v>
      </c>
      <c r="GN265" s="17">
        <v>0</v>
      </c>
      <c r="GO265" s="17">
        <v>0</v>
      </c>
      <c r="GP265" s="17">
        <v>0</v>
      </c>
      <c r="GQ265" s="17">
        <v>0</v>
      </c>
      <c r="GR265" s="17">
        <v>0</v>
      </c>
      <c r="GS265" s="17">
        <v>0</v>
      </c>
      <c r="GT265" s="17">
        <v>0</v>
      </c>
      <c r="GU265" s="17">
        <v>0</v>
      </c>
      <c r="GV265" s="17">
        <v>0</v>
      </c>
      <c r="GW265" s="17">
        <v>0</v>
      </c>
      <c r="GX265" s="17">
        <v>0</v>
      </c>
      <c r="GY265" s="17">
        <v>0</v>
      </c>
      <c r="GZ265" s="17">
        <v>0</v>
      </c>
      <c r="HA265" s="17">
        <v>0</v>
      </c>
      <c r="HB265" s="17">
        <v>0</v>
      </c>
      <c r="HC265" s="17">
        <v>0</v>
      </c>
      <c r="HD265" s="17">
        <v>0</v>
      </c>
      <c r="HE265" s="17">
        <v>0</v>
      </c>
      <c r="HF265" s="17">
        <v>0</v>
      </c>
      <c r="HG265" s="17">
        <v>0</v>
      </c>
      <c r="HH265" s="17">
        <v>0</v>
      </c>
      <c r="HI265" s="17">
        <v>0</v>
      </c>
      <c r="HJ265" s="17">
        <v>0</v>
      </c>
      <c r="HK265" s="17">
        <v>0</v>
      </c>
      <c r="HL265" s="17">
        <v>0</v>
      </c>
      <c r="HM265" s="17">
        <v>0</v>
      </c>
      <c r="HN265" s="17">
        <v>0</v>
      </c>
      <c r="HO265" s="17">
        <v>0</v>
      </c>
      <c r="HP265" s="17">
        <v>0</v>
      </c>
      <c r="HQ265" s="17">
        <v>0</v>
      </c>
      <c r="HR265" s="17">
        <v>0</v>
      </c>
      <c r="HS265" s="17">
        <v>0</v>
      </c>
      <c r="HT265" s="17">
        <v>0</v>
      </c>
      <c r="HU265" s="17">
        <v>0</v>
      </c>
      <c r="HV265" s="17">
        <v>0</v>
      </c>
      <c r="HW265" s="17">
        <v>0</v>
      </c>
      <c r="HX265" s="17">
        <v>0</v>
      </c>
      <c r="HY265" s="17">
        <v>0</v>
      </c>
      <c r="HZ265" s="17">
        <v>0</v>
      </c>
      <c r="IA265" s="17">
        <v>0</v>
      </c>
      <c r="IB265" s="17">
        <v>0</v>
      </c>
      <c r="IC265" s="17">
        <v>0</v>
      </c>
      <c r="ID265" s="17">
        <v>0</v>
      </c>
      <c r="IE265" s="17">
        <v>0</v>
      </c>
      <c r="IF265" s="17">
        <v>0</v>
      </c>
      <c r="IG265" s="17">
        <v>0</v>
      </c>
      <c r="IH265" s="17">
        <v>0</v>
      </c>
      <c r="II265" s="17">
        <v>0</v>
      </c>
      <c r="IJ265" s="17">
        <v>0</v>
      </c>
      <c r="IK265" s="17">
        <v>0</v>
      </c>
      <c r="IL265" s="17">
        <v>0</v>
      </c>
      <c r="IM265" s="17">
        <v>0</v>
      </c>
      <c r="IN265" s="17">
        <v>0</v>
      </c>
      <c r="IO265" s="17">
        <v>0</v>
      </c>
      <c r="IP265" s="17">
        <v>0</v>
      </c>
      <c r="IQ265" s="17">
        <v>0</v>
      </c>
      <c r="IR265" s="17">
        <v>0</v>
      </c>
      <c r="IS265" s="17">
        <v>0</v>
      </c>
      <c r="IT265" s="17">
        <v>0</v>
      </c>
      <c r="IU265" s="17">
        <v>0</v>
      </c>
      <c r="IV265" s="17">
        <v>0</v>
      </c>
      <c r="IW265" s="17">
        <v>0</v>
      </c>
      <c r="IX265" s="17">
        <v>0</v>
      </c>
      <c r="IY265" s="17">
        <v>0</v>
      </c>
      <c r="IZ265" s="17">
        <v>0</v>
      </c>
      <c r="JA265" s="17">
        <v>0</v>
      </c>
      <c r="JB265" s="17">
        <v>0</v>
      </c>
      <c r="JC265" s="17">
        <v>0</v>
      </c>
      <c r="JD265" s="17">
        <v>0</v>
      </c>
      <c r="JE265" s="17">
        <v>0</v>
      </c>
      <c r="JF265" s="17">
        <v>0</v>
      </c>
      <c r="JG265" s="17">
        <v>0</v>
      </c>
      <c r="JH265" s="17">
        <v>0</v>
      </c>
      <c r="JI265" s="17">
        <v>0</v>
      </c>
      <c r="JJ265" s="17">
        <v>0</v>
      </c>
      <c r="JK265" s="17">
        <v>0</v>
      </c>
      <c r="JL265" s="17">
        <v>0</v>
      </c>
      <c r="JM265" s="17">
        <v>0</v>
      </c>
      <c r="JN265" s="17">
        <v>0</v>
      </c>
      <c r="JO265" s="17">
        <v>0</v>
      </c>
      <c r="JP265" s="17">
        <v>0</v>
      </c>
      <c r="JQ265" s="17">
        <v>0</v>
      </c>
      <c r="JR265" s="17">
        <v>0</v>
      </c>
      <c r="JS265" s="17">
        <v>0</v>
      </c>
      <c r="JT265" s="17">
        <v>0</v>
      </c>
      <c r="JU265" s="17">
        <v>0</v>
      </c>
      <c r="JV265" s="17">
        <v>0</v>
      </c>
      <c r="JW265" s="17">
        <v>0</v>
      </c>
      <c r="JX265" s="17">
        <v>0</v>
      </c>
      <c r="JY265" s="17">
        <v>0</v>
      </c>
    </row>
    <row r="266" spans="1:285" x14ac:dyDescent="0.15">
      <c r="A266" s="17" t="s">
        <v>447</v>
      </c>
      <c r="B266" s="17" t="s">
        <v>448</v>
      </c>
      <c r="C266" s="17">
        <v>0</v>
      </c>
      <c r="D266" s="17">
        <v>10.92</v>
      </c>
      <c r="E266" s="17">
        <v>10.92</v>
      </c>
      <c r="F266" s="17">
        <v>10.92</v>
      </c>
      <c r="G266" s="17">
        <v>10.92</v>
      </c>
      <c r="H266" s="17">
        <v>10.92</v>
      </c>
      <c r="I266" s="17">
        <v>11</v>
      </c>
      <c r="J266" s="17">
        <v>11</v>
      </c>
      <c r="K266" s="17">
        <v>11</v>
      </c>
      <c r="L266" s="17">
        <v>11</v>
      </c>
      <c r="M266" s="17">
        <v>11</v>
      </c>
      <c r="N266" s="17">
        <v>11.01</v>
      </c>
      <c r="O266" s="17">
        <v>11.01</v>
      </c>
      <c r="P266" s="17">
        <v>11</v>
      </c>
      <c r="Q266" s="17">
        <v>11.01</v>
      </c>
      <c r="R266" s="17">
        <v>11.01</v>
      </c>
      <c r="S266" s="17">
        <v>11.02</v>
      </c>
      <c r="T266" s="17">
        <v>11.03</v>
      </c>
      <c r="U266" s="17">
        <v>11.05</v>
      </c>
      <c r="V266" s="17">
        <v>11.06</v>
      </c>
      <c r="W266" s="17">
        <v>11.05</v>
      </c>
      <c r="X266" s="17">
        <v>11.04</v>
      </c>
      <c r="Y266" s="17">
        <v>11.04</v>
      </c>
      <c r="Z266" s="17">
        <v>11.03</v>
      </c>
      <c r="AA266" s="17">
        <v>11.04</v>
      </c>
      <c r="AB266" s="17">
        <v>0</v>
      </c>
      <c r="AC266" s="17">
        <v>0</v>
      </c>
      <c r="AD266" s="17">
        <v>0</v>
      </c>
      <c r="AE266" s="17">
        <v>0</v>
      </c>
      <c r="AF266" s="17">
        <v>0</v>
      </c>
      <c r="AG266" s="17">
        <v>0</v>
      </c>
      <c r="AH266" s="17">
        <v>0</v>
      </c>
      <c r="AI266" s="17">
        <v>0</v>
      </c>
      <c r="AJ266" s="17">
        <v>0</v>
      </c>
      <c r="AK266" s="17">
        <v>0</v>
      </c>
      <c r="AL266" s="17">
        <v>0</v>
      </c>
      <c r="AM266" s="17">
        <v>0</v>
      </c>
      <c r="AN266" s="17">
        <v>0</v>
      </c>
      <c r="AO266" s="17">
        <v>0</v>
      </c>
      <c r="AP266" s="17">
        <v>0</v>
      </c>
      <c r="AQ266" s="17">
        <v>0</v>
      </c>
      <c r="AR266" s="17">
        <v>0</v>
      </c>
      <c r="AS266" s="17">
        <v>0</v>
      </c>
      <c r="AT266" s="17">
        <v>0</v>
      </c>
      <c r="AU266" s="17">
        <v>0</v>
      </c>
      <c r="AV266" s="17">
        <v>0</v>
      </c>
      <c r="AW266" s="17">
        <v>0</v>
      </c>
      <c r="AX266" s="17">
        <v>0</v>
      </c>
      <c r="AY266" s="17">
        <v>0</v>
      </c>
      <c r="AZ266" s="17">
        <v>0</v>
      </c>
      <c r="BA266" s="17">
        <v>0</v>
      </c>
      <c r="BB266" s="17">
        <v>0</v>
      </c>
      <c r="BC266" s="17">
        <v>0</v>
      </c>
      <c r="BD266" s="17">
        <v>0</v>
      </c>
      <c r="BE266" s="17">
        <v>0</v>
      </c>
      <c r="BF266" s="17">
        <v>0</v>
      </c>
      <c r="BG266" s="17">
        <v>0</v>
      </c>
      <c r="BH266" s="17">
        <v>0</v>
      </c>
      <c r="BI266" s="17">
        <v>0</v>
      </c>
      <c r="BJ266" s="17">
        <v>0</v>
      </c>
      <c r="BK266" s="17">
        <v>0</v>
      </c>
      <c r="BL266" s="17">
        <v>0</v>
      </c>
      <c r="BM266" s="17">
        <v>0</v>
      </c>
      <c r="BN266" s="17">
        <v>0</v>
      </c>
      <c r="BO266" s="17">
        <v>0</v>
      </c>
      <c r="BP266" s="17">
        <v>0</v>
      </c>
      <c r="BQ266" s="17">
        <v>0</v>
      </c>
      <c r="BR266" s="17">
        <v>0</v>
      </c>
      <c r="BS266" s="17">
        <v>0</v>
      </c>
      <c r="BT266" s="17">
        <v>0</v>
      </c>
      <c r="BU266" s="17">
        <v>0</v>
      </c>
      <c r="BV266" s="17">
        <v>0</v>
      </c>
      <c r="BW266" s="17">
        <v>0</v>
      </c>
      <c r="BX266" s="17">
        <v>0</v>
      </c>
      <c r="BY266" s="17">
        <v>0</v>
      </c>
      <c r="BZ266" s="17">
        <v>0</v>
      </c>
      <c r="CA266" s="17">
        <v>0</v>
      </c>
      <c r="CB266" s="17">
        <v>0</v>
      </c>
      <c r="CC266" s="17">
        <v>0</v>
      </c>
      <c r="CD266" s="17">
        <v>0</v>
      </c>
      <c r="CE266" s="17">
        <v>0</v>
      </c>
      <c r="CF266" s="17">
        <v>0</v>
      </c>
      <c r="CG266" s="17">
        <v>0</v>
      </c>
      <c r="CH266" s="17">
        <v>0</v>
      </c>
      <c r="CI266" s="17">
        <v>0</v>
      </c>
      <c r="CJ266" s="17">
        <v>0</v>
      </c>
      <c r="CK266" s="17">
        <v>0</v>
      </c>
      <c r="CL266" s="17">
        <v>0</v>
      </c>
      <c r="CM266" s="17">
        <v>0</v>
      </c>
      <c r="CN266" s="17">
        <v>0</v>
      </c>
      <c r="CO266" s="17">
        <v>0</v>
      </c>
      <c r="CP266" s="17">
        <v>0</v>
      </c>
      <c r="CQ266" s="17">
        <v>0</v>
      </c>
      <c r="CR266" s="17">
        <v>0</v>
      </c>
      <c r="CS266" s="17">
        <v>0</v>
      </c>
      <c r="CT266" s="17">
        <v>0</v>
      </c>
      <c r="CU266" s="17">
        <v>0</v>
      </c>
      <c r="CV266" s="17">
        <v>0</v>
      </c>
      <c r="CW266" s="17">
        <v>0</v>
      </c>
      <c r="CX266" s="17">
        <v>0</v>
      </c>
      <c r="CY266" s="17">
        <v>0</v>
      </c>
      <c r="CZ266" s="17">
        <v>0</v>
      </c>
      <c r="DA266" s="17">
        <v>0</v>
      </c>
      <c r="DB266" s="17">
        <v>0</v>
      </c>
      <c r="DC266" s="17">
        <v>0</v>
      </c>
      <c r="DD266" s="17">
        <v>0</v>
      </c>
      <c r="DE266" s="17">
        <v>0</v>
      </c>
      <c r="DF266" s="17">
        <v>0</v>
      </c>
      <c r="DG266" s="17">
        <v>0</v>
      </c>
      <c r="DH266" s="17">
        <v>0</v>
      </c>
      <c r="DI266" s="17">
        <v>0</v>
      </c>
      <c r="DJ266" s="17">
        <v>0</v>
      </c>
      <c r="DK266" s="17">
        <v>0</v>
      </c>
      <c r="DL266" s="17">
        <v>0</v>
      </c>
      <c r="DM266" s="17">
        <v>0</v>
      </c>
      <c r="DN266" s="17">
        <v>0</v>
      </c>
      <c r="DO266" s="17">
        <v>0</v>
      </c>
      <c r="DP266" s="17">
        <v>0</v>
      </c>
      <c r="DQ266" s="17">
        <v>0</v>
      </c>
      <c r="DR266" s="17">
        <v>0</v>
      </c>
      <c r="DS266" s="17">
        <v>0</v>
      </c>
      <c r="DT266" s="17">
        <v>0</v>
      </c>
      <c r="DU266" s="17">
        <v>0</v>
      </c>
      <c r="DV266" s="17">
        <v>0</v>
      </c>
      <c r="DW266" s="17">
        <v>0</v>
      </c>
      <c r="DX266" s="17">
        <v>0</v>
      </c>
      <c r="DY266" s="17">
        <v>0</v>
      </c>
      <c r="DZ266" s="17">
        <v>0</v>
      </c>
      <c r="EA266" s="17">
        <v>0</v>
      </c>
      <c r="EB266" s="17">
        <v>0</v>
      </c>
      <c r="EC266" s="17">
        <v>0</v>
      </c>
      <c r="ED266" s="17">
        <v>0</v>
      </c>
      <c r="EE266" s="17">
        <v>0</v>
      </c>
      <c r="EF266" s="17">
        <v>0</v>
      </c>
      <c r="EG266" s="17">
        <v>0</v>
      </c>
      <c r="EH266" s="17">
        <v>0</v>
      </c>
      <c r="EI266" s="17">
        <v>0</v>
      </c>
      <c r="EJ266" s="17">
        <v>0</v>
      </c>
      <c r="EK266" s="17">
        <v>0</v>
      </c>
      <c r="EL266" s="17">
        <v>0</v>
      </c>
      <c r="EM266" s="17">
        <v>0</v>
      </c>
      <c r="EN266" s="17">
        <v>0</v>
      </c>
      <c r="EO266" s="17">
        <v>0</v>
      </c>
      <c r="EP266" s="17">
        <v>0</v>
      </c>
      <c r="EQ266" s="17">
        <v>0</v>
      </c>
      <c r="ER266" s="17">
        <v>0</v>
      </c>
      <c r="ES266" s="17">
        <v>0</v>
      </c>
      <c r="ET266" s="17">
        <v>0</v>
      </c>
      <c r="EU266" s="17">
        <v>0</v>
      </c>
      <c r="EV266" s="17">
        <v>0</v>
      </c>
      <c r="EW266" s="17">
        <v>0</v>
      </c>
      <c r="EX266" s="17">
        <v>0</v>
      </c>
      <c r="EY266" s="17">
        <v>0</v>
      </c>
      <c r="EZ266" s="17">
        <v>0</v>
      </c>
      <c r="FA266" s="17">
        <v>0</v>
      </c>
      <c r="FB266" s="17">
        <v>0</v>
      </c>
      <c r="FC266" s="17">
        <v>0</v>
      </c>
      <c r="FD266" s="17">
        <v>0</v>
      </c>
      <c r="FE266" s="17">
        <v>0</v>
      </c>
      <c r="FF266" s="17">
        <v>0</v>
      </c>
      <c r="FG266" s="17">
        <v>0</v>
      </c>
      <c r="FH266" s="17">
        <v>0</v>
      </c>
      <c r="FI266" s="17">
        <v>0</v>
      </c>
      <c r="FJ266" s="17">
        <v>0</v>
      </c>
      <c r="FK266" s="17">
        <v>0</v>
      </c>
      <c r="FL266" s="17">
        <v>0</v>
      </c>
      <c r="FM266" s="17">
        <v>0</v>
      </c>
      <c r="FN266" s="17">
        <v>0</v>
      </c>
      <c r="FO266" s="17">
        <v>0</v>
      </c>
      <c r="FP266" s="17">
        <v>0</v>
      </c>
      <c r="FQ266" s="17">
        <v>0</v>
      </c>
      <c r="FR266" s="17">
        <v>0</v>
      </c>
      <c r="FS266" s="17">
        <v>0</v>
      </c>
      <c r="FT266" s="17">
        <v>0</v>
      </c>
      <c r="FU266" s="17">
        <v>0</v>
      </c>
      <c r="FV266" s="17">
        <v>0</v>
      </c>
      <c r="FW266" s="17">
        <v>0</v>
      </c>
      <c r="FX266" s="17">
        <v>0</v>
      </c>
      <c r="FY266" s="17">
        <v>0</v>
      </c>
      <c r="FZ266" s="17">
        <v>0</v>
      </c>
      <c r="GA266" s="17">
        <v>0</v>
      </c>
      <c r="GB266" s="17">
        <v>0</v>
      </c>
      <c r="GC266" s="17">
        <v>0</v>
      </c>
      <c r="GD266" s="17">
        <v>0</v>
      </c>
      <c r="GE266" s="17">
        <v>0</v>
      </c>
      <c r="GF266" s="17">
        <v>0</v>
      </c>
      <c r="GG266" s="17">
        <v>0</v>
      </c>
      <c r="GH266" s="17">
        <v>0</v>
      </c>
      <c r="GI266" s="17">
        <v>0</v>
      </c>
      <c r="GJ266" s="17">
        <v>0</v>
      </c>
      <c r="GK266" s="17">
        <v>0</v>
      </c>
      <c r="GL266" s="17">
        <v>0</v>
      </c>
      <c r="GM266" s="17">
        <v>0</v>
      </c>
      <c r="GN266" s="17">
        <v>0</v>
      </c>
      <c r="GO266" s="17">
        <v>0</v>
      </c>
      <c r="GP266" s="17">
        <v>0</v>
      </c>
      <c r="GQ266" s="17">
        <v>0</v>
      </c>
      <c r="GR266" s="17">
        <v>0</v>
      </c>
      <c r="GS266" s="17">
        <v>0</v>
      </c>
      <c r="GT266" s="17">
        <v>0</v>
      </c>
      <c r="GU266" s="17">
        <v>0</v>
      </c>
      <c r="GV266" s="17">
        <v>0</v>
      </c>
      <c r="GW266" s="17">
        <v>0</v>
      </c>
      <c r="GX266" s="17">
        <v>0</v>
      </c>
      <c r="GY266" s="17">
        <v>0</v>
      </c>
      <c r="GZ266" s="17">
        <v>0</v>
      </c>
      <c r="HA266" s="17">
        <v>0</v>
      </c>
      <c r="HB266" s="17">
        <v>0</v>
      </c>
      <c r="HC266" s="17">
        <v>0</v>
      </c>
      <c r="HD266" s="17">
        <v>0</v>
      </c>
      <c r="HE266" s="17">
        <v>0</v>
      </c>
      <c r="HF266" s="17">
        <v>0</v>
      </c>
      <c r="HG266" s="17">
        <v>0</v>
      </c>
      <c r="HH266" s="17">
        <v>0</v>
      </c>
      <c r="HI266" s="17">
        <v>0</v>
      </c>
      <c r="HJ266" s="17">
        <v>0</v>
      </c>
      <c r="HK266" s="17">
        <v>0</v>
      </c>
      <c r="HL266" s="17">
        <v>0</v>
      </c>
      <c r="HM266" s="17">
        <v>0</v>
      </c>
      <c r="HN266" s="17">
        <v>0</v>
      </c>
      <c r="HO266" s="17">
        <v>0</v>
      </c>
      <c r="HP266" s="17">
        <v>0</v>
      </c>
      <c r="HQ266" s="17">
        <v>0</v>
      </c>
      <c r="HR266" s="17">
        <v>0</v>
      </c>
      <c r="HS266" s="17">
        <v>0</v>
      </c>
      <c r="HT266" s="17">
        <v>0</v>
      </c>
      <c r="HU266" s="17">
        <v>0</v>
      </c>
      <c r="HV266" s="17">
        <v>0</v>
      </c>
      <c r="HW266" s="17">
        <v>0</v>
      </c>
      <c r="HX266" s="17">
        <v>0</v>
      </c>
      <c r="HY266" s="17">
        <v>0</v>
      </c>
      <c r="HZ266" s="17">
        <v>0</v>
      </c>
      <c r="IA266" s="17">
        <v>0</v>
      </c>
      <c r="IB266" s="17">
        <v>0</v>
      </c>
      <c r="IC266" s="17">
        <v>0</v>
      </c>
      <c r="ID266" s="17">
        <v>0</v>
      </c>
      <c r="IE266" s="17">
        <v>0</v>
      </c>
      <c r="IF266" s="17">
        <v>0</v>
      </c>
      <c r="IG266" s="17">
        <v>0</v>
      </c>
      <c r="IH266" s="17">
        <v>0</v>
      </c>
      <c r="II266" s="17">
        <v>0</v>
      </c>
      <c r="IJ266" s="17">
        <v>0</v>
      </c>
      <c r="IK266" s="17">
        <v>0</v>
      </c>
      <c r="IL266" s="17">
        <v>0</v>
      </c>
      <c r="IM266" s="17">
        <v>0</v>
      </c>
      <c r="IN266" s="17">
        <v>0</v>
      </c>
      <c r="IO266" s="17">
        <v>0</v>
      </c>
      <c r="IP266" s="17">
        <v>0</v>
      </c>
      <c r="IQ266" s="17">
        <v>0</v>
      </c>
      <c r="IR266" s="17">
        <v>0</v>
      </c>
      <c r="IS266" s="17">
        <v>0</v>
      </c>
      <c r="IT266" s="17">
        <v>0</v>
      </c>
      <c r="IU266" s="17">
        <v>0</v>
      </c>
      <c r="IV266" s="17">
        <v>0</v>
      </c>
      <c r="IW266" s="17">
        <v>0</v>
      </c>
      <c r="IX266" s="17">
        <v>0</v>
      </c>
      <c r="IY266" s="17">
        <v>0</v>
      </c>
      <c r="IZ266" s="17">
        <v>0</v>
      </c>
      <c r="JA266" s="17">
        <v>0</v>
      </c>
      <c r="JB266" s="17">
        <v>0</v>
      </c>
      <c r="JC266" s="17">
        <v>0</v>
      </c>
      <c r="JD266" s="17">
        <v>0</v>
      </c>
      <c r="JE266" s="17">
        <v>0</v>
      </c>
      <c r="JF266" s="17">
        <v>0</v>
      </c>
      <c r="JG266" s="17">
        <v>0</v>
      </c>
      <c r="JH266" s="17">
        <v>0</v>
      </c>
      <c r="JI266" s="17">
        <v>0</v>
      </c>
      <c r="JJ266" s="17">
        <v>0</v>
      </c>
      <c r="JK266" s="17">
        <v>0</v>
      </c>
      <c r="JL266" s="17">
        <v>0</v>
      </c>
      <c r="JM266" s="17">
        <v>0</v>
      </c>
      <c r="JN266" s="17">
        <v>0</v>
      </c>
      <c r="JO266" s="17">
        <v>0</v>
      </c>
      <c r="JP266" s="17">
        <v>0</v>
      </c>
      <c r="JQ266" s="17">
        <v>0</v>
      </c>
      <c r="JR266" s="17">
        <v>0</v>
      </c>
      <c r="JS266" s="17">
        <v>0</v>
      </c>
      <c r="JT266" s="17">
        <v>0</v>
      </c>
      <c r="JU266" s="17">
        <v>0</v>
      </c>
      <c r="JV266" s="17">
        <v>0</v>
      </c>
      <c r="JW266" s="17">
        <v>0</v>
      </c>
      <c r="JX266" s="17">
        <v>0</v>
      </c>
      <c r="JY266" s="17">
        <v>0</v>
      </c>
    </row>
    <row r="267" spans="1:285" x14ac:dyDescent="0.15">
      <c r="A267" s="17" t="s">
        <v>128</v>
      </c>
      <c r="B267" s="17" t="s">
        <v>129</v>
      </c>
      <c r="C267" s="17">
        <v>0</v>
      </c>
      <c r="D267" s="17">
        <v>6.1</v>
      </c>
      <c r="E267" s="17">
        <v>6.1</v>
      </c>
      <c r="F267" s="17">
        <v>6.1</v>
      </c>
      <c r="G267" s="17">
        <v>6.1</v>
      </c>
      <c r="H267" s="17">
        <v>6.1</v>
      </c>
      <c r="I267" s="17">
        <v>6.4</v>
      </c>
      <c r="J267" s="17">
        <v>6.4</v>
      </c>
      <c r="K267" s="17">
        <v>6.4</v>
      </c>
      <c r="L267" s="17">
        <v>6.4</v>
      </c>
      <c r="M267" s="17">
        <v>6.4</v>
      </c>
      <c r="N267" s="17">
        <v>6.43</v>
      </c>
      <c r="O267" s="17">
        <v>6.41</v>
      </c>
      <c r="P267" s="17">
        <v>6.4</v>
      </c>
      <c r="Q267" s="17">
        <v>6.34</v>
      </c>
      <c r="R267" s="17">
        <v>6.35</v>
      </c>
      <c r="S267" s="17">
        <v>6.33</v>
      </c>
      <c r="T267" s="17">
        <v>6.35</v>
      </c>
      <c r="U267" s="17">
        <v>6.36</v>
      </c>
      <c r="V267" s="17">
        <v>6.34</v>
      </c>
      <c r="W267" s="17">
        <v>6.32</v>
      </c>
      <c r="X267" s="17">
        <v>6.33</v>
      </c>
      <c r="Y267" s="17">
        <v>6.35</v>
      </c>
      <c r="Z267" s="17">
        <v>6.37</v>
      </c>
      <c r="AA267" s="17">
        <v>6.36</v>
      </c>
      <c r="AB267" s="17">
        <v>0</v>
      </c>
      <c r="AC267" s="17">
        <v>0</v>
      </c>
      <c r="AD267" s="17">
        <v>0</v>
      </c>
      <c r="AE267" s="17">
        <v>0</v>
      </c>
      <c r="AF267" s="17">
        <v>0</v>
      </c>
      <c r="AG267" s="17">
        <v>0</v>
      </c>
      <c r="AH267" s="17">
        <v>0</v>
      </c>
      <c r="AI267" s="17">
        <v>0</v>
      </c>
      <c r="AJ267" s="17">
        <v>0</v>
      </c>
      <c r="AK267" s="17">
        <v>0</v>
      </c>
      <c r="AL267" s="17">
        <v>0</v>
      </c>
      <c r="AM267" s="17">
        <v>0</v>
      </c>
      <c r="AN267" s="17">
        <v>0</v>
      </c>
      <c r="AO267" s="17">
        <v>0</v>
      </c>
      <c r="AP267" s="17">
        <v>0</v>
      </c>
      <c r="AQ267" s="17">
        <v>0</v>
      </c>
      <c r="AR267" s="17">
        <v>0</v>
      </c>
      <c r="AS267" s="17">
        <v>0</v>
      </c>
      <c r="AT267" s="17">
        <v>0</v>
      </c>
      <c r="AU267" s="17">
        <v>0</v>
      </c>
      <c r="AV267" s="17">
        <v>0</v>
      </c>
      <c r="AW267" s="17">
        <v>0</v>
      </c>
      <c r="AX267" s="17">
        <v>0</v>
      </c>
      <c r="AY267" s="17">
        <v>0</v>
      </c>
      <c r="AZ267" s="17">
        <v>0</v>
      </c>
      <c r="BA267" s="17">
        <v>0</v>
      </c>
      <c r="BB267" s="17">
        <v>0</v>
      </c>
      <c r="BC267" s="17">
        <v>0</v>
      </c>
      <c r="BD267" s="17">
        <v>0</v>
      </c>
      <c r="BE267" s="17">
        <v>0</v>
      </c>
      <c r="BF267" s="17">
        <v>0</v>
      </c>
      <c r="BG267" s="17">
        <v>0</v>
      </c>
      <c r="BH267" s="17">
        <v>0</v>
      </c>
      <c r="BI267" s="17">
        <v>0</v>
      </c>
      <c r="BJ267" s="17">
        <v>0</v>
      </c>
      <c r="BK267" s="17">
        <v>0</v>
      </c>
      <c r="BL267" s="17">
        <v>0</v>
      </c>
      <c r="BM267" s="17">
        <v>0</v>
      </c>
      <c r="BN267" s="17">
        <v>0</v>
      </c>
      <c r="BO267" s="17">
        <v>0</v>
      </c>
      <c r="BP267" s="17">
        <v>0</v>
      </c>
      <c r="BQ267" s="17">
        <v>0</v>
      </c>
      <c r="BR267" s="17">
        <v>0</v>
      </c>
      <c r="BS267" s="17">
        <v>0</v>
      </c>
      <c r="BT267" s="17">
        <v>0</v>
      </c>
      <c r="BU267" s="17">
        <v>0</v>
      </c>
      <c r="BV267" s="17">
        <v>0</v>
      </c>
      <c r="BW267" s="17">
        <v>0</v>
      </c>
      <c r="BX267" s="17">
        <v>0</v>
      </c>
      <c r="BY267" s="17">
        <v>0</v>
      </c>
      <c r="BZ267" s="17">
        <v>0</v>
      </c>
      <c r="CA267" s="17">
        <v>0</v>
      </c>
      <c r="CB267" s="17">
        <v>0</v>
      </c>
      <c r="CC267" s="17">
        <v>0</v>
      </c>
      <c r="CD267" s="17">
        <v>0</v>
      </c>
      <c r="CE267" s="17">
        <v>0</v>
      </c>
      <c r="CF267" s="17">
        <v>0</v>
      </c>
      <c r="CG267" s="17">
        <v>0</v>
      </c>
      <c r="CH267" s="17">
        <v>0</v>
      </c>
      <c r="CI267" s="17">
        <v>0</v>
      </c>
      <c r="CJ267" s="17">
        <v>0</v>
      </c>
      <c r="CK267" s="17">
        <v>0</v>
      </c>
      <c r="CL267" s="17">
        <v>0</v>
      </c>
      <c r="CM267" s="17">
        <v>0</v>
      </c>
      <c r="CN267" s="17">
        <v>0</v>
      </c>
      <c r="CO267" s="17">
        <v>0</v>
      </c>
      <c r="CP267" s="17">
        <v>0</v>
      </c>
      <c r="CQ267" s="17">
        <v>0</v>
      </c>
      <c r="CR267" s="17">
        <v>0</v>
      </c>
      <c r="CS267" s="17">
        <v>0</v>
      </c>
      <c r="CT267" s="17">
        <v>0</v>
      </c>
      <c r="CU267" s="17">
        <v>0</v>
      </c>
      <c r="CV267" s="17">
        <v>0</v>
      </c>
      <c r="CW267" s="17">
        <v>0</v>
      </c>
      <c r="CX267" s="17">
        <v>0</v>
      </c>
      <c r="CY267" s="17">
        <v>0</v>
      </c>
      <c r="CZ267" s="17">
        <v>0</v>
      </c>
      <c r="DA267" s="17">
        <v>0</v>
      </c>
      <c r="DB267" s="17">
        <v>0</v>
      </c>
      <c r="DC267" s="17">
        <v>0</v>
      </c>
      <c r="DD267" s="17">
        <v>0</v>
      </c>
      <c r="DE267" s="17">
        <v>0</v>
      </c>
      <c r="DF267" s="17">
        <v>0</v>
      </c>
      <c r="DG267" s="17">
        <v>0</v>
      </c>
      <c r="DH267" s="17">
        <v>0</v>
      </c>
      <c r="DI267" s="17">
        <v>0</v>
      </c>
      <c r="DJ267" s="17">
        <v>0</v>
      </c>
      <c r="DK267" s="17">
        <v>0</v>
      </c>
      <c r="DL267" s="17">
        <v>0</v>
      </c>
      <c r="DM267" s="17">
        <v>0</v>
      </c>
      <c r="DN267" s="17">
        <v>0</v>
      </c>
      <c r="DO267" s="17">
        <v>0</v>
      </c>
      <c r="DP267" s="17">
        <v>0</v>
      </c>
      <c r="DQ267" s="17">
        <v>0</v>
      </c>
      <c r="DR267" s="17">
        <v>0</v>
      </c>
      <c r="DS267" s="17">
        <v>0</v>
      </c>
      <c r="DT267" s="17">
        <v>0</v>
      </c>
      <c r="DU267" s="17">
        <v>0</v>
      </c>
      <c r="DV267" s="17">
        <v>0</v>
      </c>
      <c r="DW267" s="17">
        <v>0</v>
      </c>
      <c r="DX267" s="17">
        <v>0</v>
      </c>
      <c r="DY267" s="17">
        <v>0</v>
      </c>
      <c r="DZ267" s="17">
        <v>0</v>
      </c>
      <c r="EA267" s="17">
        <v>0</v>
      </c>
      <c r="EB267" s="17">
        <v>0</v>
      </c>
      <c r="EC267" s="17">
        <v>0</v>
      </c>
      <c r="ED267" s="17">
        <v>0</v>
      </c>
      <c r="EE267" s="17">
        <v>0</v>
      </c>
      <c r="EF267" s="17">
        <v>0</v>
      </c>
      <c r="EG267" s="17">
        <v>0</v>
      </c>
      <c r="EH267" s="17">
        <v>0</v>
      </c>
      <c r="EI267" s="17">
        <v>0</v>
      </c>
      <c r="EJ267" s="17">
        <v>0</v>
      </c>
      <c r="EK267" s="17">
        <v>0</v>
      </c>
      <c r="EL267" s="17">
        <v>0</v>
      </c>
      <c r="EM267" s="17">
        <v>0</v>
      </c>
      <c r="EN267" s="17">
        <v>0</v>
      </c>
      <c r="EO267" s="17">
        <v>0</v>
      </c>
      <c r="EP267" s="17">
        <v>0</v>
      </c>
      <c r="EQ267" s="17">
        <v>0</v>
      </c>
      <c r="ER267" s="17">
        <v>0</v>
      </c>
      <c r="ES267" s="17">
        <v>0</v>
      </c>
      <c r="ET267" s="17">
        <v>0</v>
      </c>
      <c r="EU267" s="17">
        <v>0</v>
      </c>
      <c r="EV267" s="17">
        <v>0</v>
      </c>
      <c r="EW267" s="17">
        <v>0</v>
      </c>
      <c r="EX267" s="17">
        <v>0</v>
      </c>
      <c r="EY267" s="17">
        <v>0</v>
      </c>
      <c r="EZ267" s="17">
        <v>0</v>
      </c>
      <c r="FA267" s="17">
        <v>0</v>
      </c>
      <c r="FB267" s="17">
        <v>0</v>
      </c>
      <c r="FC267" s="17">
        <v>0</v>
      </c>
      <c r="FD267" s="17">
        <v>0</v>
      </c>
      <c r="FE267" s="17">
        <v>0</v>
      </c>
      <c r="FF267" s="17">
        <v>0</v>
      </c>
      <c r="FG267" s="17">
        <v>0</v>
      </c>
      <c r="FH267" s="17">
        <v>0</v>
      </c>
      <c r="FI267" s="17">
        <v>0</v>
      </c>
      <c r="FJ267" s="17">
        <v>0</v>
      </c>
      <c r="FK267" s="17">
        <v>0</v>
      </c>
      <c r="FL267" s="17">
        <v>0</v>
      </c>
      <c r="FM267" s="17">
        <v>0</v>
      </c>
      <c r="FN267" s="17">
        <v>0</v>
      </c>
      <c r="FO267" s="17">
        <v>0</v>
      </c>
      <c r="FP267" s="17">
        <v>0</v>
      </c>
      <c r="FQ267" s="17">
        <v>0</v>
      </c>
      <c r="FR267" s="17">
        <v>0</v>
      </c>
      <c r="FS267" s="17">
        <v>0</v>
      </c>
      <c r="FT267" s="17">
        <v>0</v>
      </c>
      <c r="FU267" s="17">
        <v>0</v>
      </c>
      <c r="FV267" s="17">
        <v>0</v>
      </c>
      <c r="FW267" s="17">
        <v>0</v>
      </c>
      <c r="FX267" s="17">
        <v>0</v>
      </c>
      <c r="FY267" s="17">
        <v>0</v>
      </c>
      <c r="FZ267" s="17">
        <v>0</v>
      </c>
      <c r="GA267" s="17">
        <v>0</v>
      </c>
      <c r="GB267" s="17">
        <v>0</v>
      </c>
      <c r="GC267" s="17">
        <v>0</v>
      </c>
      <c r="GD267" s="17">
        <v>0</v>
      </c>
      <c r="GE267" s="17">
        <v>0</v>
      </c>
      <c r="GF267" s="17">
        <v>0</v>
      </c>
      <c r="GG267" s="17">
        <v>0</v>
      </c>
      <c r="GH267" s="17">
        <v>0</v>
      </c>
      <c r="GI267" s="17">
        <v>0</v>
      </c>
      <c r="GJ267" s="17">
        <v>0</v>
      </c>
      <c r="GK267" s="17">
        <v>0</v>
      </c>
      <c r="GL267" s="17">
        <v>0</v>
      </c>
      <c r="GM267" s="17">
        <v>0</v>
      </c>
      <c r="GN267" s="17">
        <v>0</v>
      </c>
      <c r="GO267" s="17">
        <v>0</v>
      </c>
      <c r="GP267" s="17">
        <v>0</v>
      </c>
      <c r="GQ267" s="17">
        <v>0</v>
      </c>
      <c r="GR267" s="17">
        <v>0</v>
      </c>
      <c r="GS267" s="17">
        <v>0</v>
      </c>
      <c r="GT267" s="17">
        <v>0</v>
      </c>
      <c r="GU267" s="17">
        <v>0</v>
      </c>
      <c r="GV267" s="17">
        <v>0</v>
      </c>
      <c r="GW267" s="17">
        <v>0</v>
      </c>
      <c r="GX267" s="17">
        <v>0</v>
      </c>
      <c r="GY267" s="17">
        <v>0</v>
      </c>
      <c r="GZ267" s="17">
        <v>0</v>
      </c>
      <c r="HA267" s="17">
        <v>0</v>
      </c>
      <c r="HB267" s="17">
        <v>0</v>
      </c>
      <c r="HC267" s="17">
        <v>0</v>
      </c>
      <c r="HD267" s="17">
        <v>0</v>
      </c>
      <c r="HE267" s="17">
        <v>0</v>
      </c>
      <c r="HF267" s="17">
        <v>0</v>
      </c>
      <c r="HG267" s="17">
        <v>0</v>
      </c>
      <c r="HH267" s="17">
        <v>0</v>
      </c>
      <c r="HI267" s="17">
        <v>0</v>
      </c>
      <c r="HJ267" s="17">
        <v>0</v>
      </c>
      <c r="HK267" s="17">
        <v>0</v>
      </c>
      <c r="HL267" s="17">
        <v>0</v>
      </c>
      <c r="HM267" s="17">
        <v>0</v>
      </c>
      <c r="HN267" s="17">
        <v>0</v>
      </c>
      <c r="HO267" s="17">
        <v>0</v>
      </c>
      <c r="HP267" s="17">
        <v>0</v>
      </c>
      <c r="HQ267" s="17">
        <v>0</v>
      </c>
      <c r="HR267" s="17">
        <v>0</v>
      </c>
      <c r="HS267" s="17">
        <v>0</v>
      </c>
      <c r="HT267" s="17">
        <v>0</v>
      </c>
      <c r="HU267" s="17">
        <v>0</v>
      </c>
      <c r="HV267" s="17">
        <v>0</v>
      </c>
      <c r="HW267" s="17">
        <v>0</v>
      </c>
      <c r="HX267" s="17">
        <v>0</v>
      </c>
      <c r="HY267" s="17">
        <v>0</v>
      </c>
      <c r="HZ267" s="17">
        <v>0</v>
      </c>
      <c r="IA267" s="17">
        <v>0</v>
      </c>
      <c r="IB267" s="17">
        <v>0</v>
      </c>
      <c r="IC267" s="17">
        <v>0</v>
      </c>
      <c r="ID267" s="17">
        <v>0</v>
      </c>
      <c r="IE267" s="17">
        <v>0</v>
      </c>
      <c r="IF267" s="17">
        <v>0</v>
      </c>
      <c r="IG267" s="17">
        <v>0</v>
      </c>
      <c r="IH267" s="17">
        <v>0</v>
      </c>
      <c r="II267" s="17">
        <v>0</v>
      </c>
      <c r="IJ267" s="17">
        <v>0</v>
      </c>
      <c r="IK267" s="17">
        <v>0</v>
      </c>
      <c r="IL267" s="17">
        <v>0</v>
      </c>
      <c r="IM267" s="17">
        <v>0</v>
      </c>
      <c r="IN267" s="17">
        <v>0</v>
      </c>
      <c r="IO267" s="17">
        <v>0</v>
      </c>
      <c r="IP267" s="17">
        <v>0</v>
      </c>
      <c r="IQ267" s="17">
        <v>0</v>
      </c>
      <c r="IR267" s="17">
        <v>0</v>
      </c>
      <c r="IS267" s="17">
        <v>0</v>
      </c>
      <c r="IT267" s="17">
        <v>0</v>
      </c>
      <c r="IU267" s="17">
        <v>0</v>
      </c>
      <c r="IV267" s="17">
        <v>0</v>
      </c>
      <c r="IW267" s="17">
        <v>0</v>
      </c>
      <c r="IX267" s="17">
        <v>0</v>
      </c>
      <c r="IY267" s="17">
        <v>0</v>
      </c>
      <c r="IZ267" s="17">
        <v>0</v>
      </c>
      <c r="JA267" s="17">
        <v>0</v>
      </c>
      <c r="JB267" s="17">
        <v>0</v>
      </c>
      <c r="JC267" s="17">
        <v>0</v>
      </c>
      <c r="JD267" s="17">
        <v>0</v>
      </c>
      <c r="JE267" s="17">
        <v>0</v>
      </c>
      <c r="JF267" s="17">
        <v>0</v>
      </c>
      <c r="JG267" s="17">
        <v>0</v>
      </c>
      <c r="JH267" s="17">
        <v>0</v>
      </c>
      <c r="JI267" s="17">
        <v>0</v>
      </c>
      <c r="JJ267" s="17">
        <v>0</v>
      </c>
      <c r="JK267" s="17">
        <v>0</v>
      </c>
      <c r="JL267" s="17">
        <v>0</v>
      </c>
      <c r="JM267" s="17">
        <v>0</v>
      </c>
      <c r="JN267" s="17">
        <v>0</v>
      </c>
      <c r="JO267" s="17">
        <v>0</v>
      </c>
      <c r="JP267" s="17">
        <v>0</v>
      </c>
      <c r="JQ267" s="17">
        <v>0</v>
      </c>
      <c r="JR267" s="17">
        <v>0</v>
      </c>
      <c r="JS267" s="17">
        <v>0</v>
      </c>
      <c r="JT267" s="17">
        <v>0</v>
      </c>
      <c r="JU267" s="17">
        <v>0</v>
      </c>
      <c r="JV267" s="17">
        <v>0</v>
      </c>
      <c r="JW267" s="17">
        <v>0</v>
      </c>
      <c r="JX267" s="17">
        <v>0</v>
      </c>
      <c r="JY267" s="17">
        <v>0</v>
      </c>
    </row>
    <row r="268" spans="1:285" x14ac:dyDescent="0.15">
      <c r="A268" s="17" t="s">
        <v>978</v>
      </c>
      <c r="B268" s="17" t="s">
        <v>979</v>
      </c>
      <c r="C268" s="17">
        <v>0</v>
      </c>
      <c r="D268" s="17">
        <v>16.66</v>
      </c>
      <c r="E268" s="17">
        <v>16.66</v>
      </c>
      <c r="F268" s="17">
        <v>16.66</v>
      </c>
      <c r="G268" s="17">
        <v>16.66</v>
      </c>
      <c r="H268" s="17">
        <v>16.66</v>
      </c>
      <c r="I268" s="17">
        <v>16.86</v>
      </c>
      <c r="J268" s="17">
        <v>16.86</v>
      </c>
      <c r="K268" s="17">
        <v>16.86</v>
      </c>
      <c r="L268" s="17">
        <v>16.86</v>
      </c>
      <c r="M268" s="17">
        <v>16.86</v>
      </c>
      <c r="N268" s="17">
        <v>16.87</v>
      </c>
      <c r="O268" s="17">
        <v>16.87</v>
      </c>
      <c r="P268" s="17">
        <v>16.850000000000001</v>
      </c>
      <c r="Q268" s="17">
        <v>16.87</v>
      </c>
      <c r="R268" s="17">
        <v>16.899999999999999</v>
      </c>
      <c r="S268" s="17">
        <v>16.899999999999999</v>
      </c>
      <c r="T268" s="17">
        <v>16.920000000000002</v>
      </c>
      <c r="U268" s="17">
        <v>16.920000000000002</v>
      </c>
      <c r="V268" s="17">
        <v>16.91</v>
      </c>
      <c r="W268" s="17">
        <v>16.91</v>
      </c>
      <c r="X268" s="17">
        <v>16.91</v>
      </c>
      <c r="Y268" s="17">
        <v>16.920000000000002</v>
      </c>
      <c r="Z268" s="17">
        <v>16.93</v>
      </c>
      <c r="AA268" s="17">
        <v>16.940000000000001</v>
      </c>
      <c r="AB268" s="17">
        <v>0</v>
      </c>
      <c r="AC268" s="17">
        <v>0</v>
      </c>
      <c r="AD268" s="17">
        <v>0</v>
      </c>
      <c r="AE268" s="17">
        <v>0</v>
      </c>
      <c r="AF268" s="17">
        <v>0</v>
      </c>
      <c r="AG268" s="17">
        <v>0</v>
      </c>
      <c r="AH268" s="17">
        <v>0</v>
      </c>
      <c r="AI268" s="17">
        <v>0</v>
      </c>
      <c r="AJ268" s="17">
        <v>0</v>
      </c>
      <c r="AK268" s="17">
        <v>0</v>
      </c>
      <c r="AL268" s="17">
        <v>0</v>
      </c>
      <c r="AM268" s="17">
        <v>0</v>
      </c>
      <c r="AN268" s="17">
        <v>0</v>
      </c>
      <c r="AO268" s="17">
        <v>0</v>
      </c>
      <c r="AP268" s="17">
        <v>0</v>
      </c>
      <c r="AQ268" s="17">
        <v>0</v>
      </c>
      <c r="AR268" s="17">
        <v>0</v>
      </c>
      <c r="AS268" s="17">
        <v>0</v>
      </c>
      <c r="AT268" s="17">
        <v>0</v>
      </c>
      <c r="AU268" s="17">
        <v>0</v>
      </c>
      <c r="AV268" s="17">
        <v>0</v>
      </c>
      <c r="AW268" s="17">
        <v>0</v>
      </c>
      <c r="AX268" s="17">
        <v>0</v>
      </c>
      <c r="AY268" s="17">
        <v>0</v>
      </c>
      <c r="AZ268" s="17">
        <v>0</v>
      </c>
      <c r="BA268" s="17">
        <v>0</v>
      </c>
      <c r="BB268" s="17">
        <v>0</v>
      </c>
      <c r="BC268" s="17">
        <v>0</v>
      </c>
      <c r="BD268" s="17">
        <v>0</v>
      </c>
      <c r="BE268" s="17">
        <v>0</v>
      </c>
      <c r="BF268" s="17">
        <v>0</v>
      </c>
      <c r="BG268" s="17">
        <v>0</v>
      </c>
      <c r="BH268" s="17">
        <v>0</v>
      </c>
      <c r="BI268" s="17">
        <v>0</v>
      </c>
      <c r="BJ268" s="17">
        <v>0</v>
      </c>
      <c r="BK268" s="17">
        <v>0</v>
      </c>
      <c r="BL268" s="17">
        <v>0</v>
      </c>
      <c r="BM268" s="17">
        <v>0</v>
      </c>
      <c r="BN268" s="17">
        <v>0</v>
      </c>
      <c r="BO268" s="17">
        <v>0</v>
      </c>
      <c r="BP268" s="17">
        <v>0</v>
      </c>
      <c r="BQ268" s="17">
        <v>0</v>
      </c>
      <c r="BR268" s="17">
        <v>0</v>
      </c>
      <c r="BS268" s="17">
        <v>0</v>
      </c>
      <c r="BT268" s="17">
        <v>0</v>
      </c>
      <c r="BU268" s="17">
        <v>0</v>
      </c>
      <c r="BV268" s="17">
        <v>0</v>
      </c>
      <c r="BW268" s="17">
        <v>0</v>
      </c>
      <c r="BX268" s="17">
        <v>0</v>
      </c>
      <c r="BY268" s="17">
        <v>0</v>
      </c>
      <c r="BZ268" s="17">
        <v>0</v>
      </c>
      <c r="CA268" s="17">
        <v>0</v>
      </c>
      <c r="CB268" s="17">
        <v>0</v>
      </c>
      <c r="CC268" s="17">
        <v>0</v>
      </c>
      <c r="CD268" s="17">
        <v>0</v>
      </c>
      <c r="CE268" s="17">
        <v>0</v>
      </c>
      <c r="CF268" s="17">
        <v>0</v>
      </c>
      <c r="CG268" s="17">
        <v>0</v>
      </c>
      <c r="CH268" s="17">
        <v>0</v>
      </c>
      <c r="CI268" s="17">
        <v>0</v>
      </c>
      <c r="CJ268" s="17">
        <v>0</v>
      </c>
      <c r="CK268" s="17">
        <v>0</v>
      </c>
      <c r="CL268" s="17">
        <v>0</v>
      </c>
      <c r="CM268" s="17">
        <v>0</v>
      </c>
      <c r="CN268" s="17">
        <v>0</v>
      </c>
      <c r="CO268" s="17">
        <v>0</v>
      </c>
      <c r="CP268" s="17">
        <v>0</v>
      </c>
      <c r="CQ268" s="17">
        <v>0</v>
      </c>
      <c r="CR268" s="17">
        <v>0</v>
      </c>
      <c r="CS268" s="17">
        <v>0</v>
      </c>
      <c r="CT268" s="17">
        <v>0</v>
      </c>
      <c r="CU268" s="17">
        <v>0</v>
      </c>
      <c r="CV268" s="17">
        <v>0</v>
      </c>
      <c r="CW268" s="17">
        <v>0</v>
      </c>
      <c r="CX268" s="17">
        <v>0</v>
      </c>
      <c r="CY268" s="17">
        <v>0</v>
      </c>
      <c r="CZ268" s="17">
        <v>0</v>
      </c>
      <c r="DA268" s="17">
        <v>0</v>
      </c>
      <c r="DB268" s="17">
        <v>0</v>
      </c>
      <c r="DC268" s="17">
        <v>0</v>
      </c>
      <c r="DD268" s="17">
        <v>0</v>
      </c>
      <c r="DE268" s="17">
        <v>0</v>
      </c>
      <c r="DF268" s="17">
        <v>0</v>
      </c>
      <c r="DG268" s="17">
        <v>0</v>
      </c>
      <c r="DH268" s="17">
        <v>0</v>
      </c>
      <c r="DI268" s="17">
        <v>0</v>
      </c>
      <c r="DJ268" s="17">
        <v>0</v>
      </c>
      <c r="DK268" s="17">
        <v>0</v>
      </c>
      <c r="DL268" s="17">
        <v>0</v>
      </c>
      <c r="DM268" s="17">
        <v>0</v>
      </c>
      <c r="DN268" s="17">
        <v>0</v>
      </c>
      <c r="DO268" s="17">
        <v>0</v>
      </c>
      <c r="DP268" s="17">
        <v>0</v>
      </c>
      <c r="DQ268" s="17">
        <v>0</v>
      </c>
      <c r="DR268" s="17">
        <v>0</v>
      </c>
      <c r="DS268" s="17">
        <v>0</v>
      </c>
      <c r="DT268" s="17">
        <v>0</v>
      </c>
      <c r="DU268" s="17">
        <v>0</v>
      </c>
      <c r="DV268" s="17">
        <v>0</v>
      </c>
      <c r="DW268" s="17">
        <v>0</v>
      </c>
      <c r="DX268" s="17">
        <v>0</v>
      </c>
      <c r="DY268" s="17">
        <v>0</v>
      </c>
      <c r="DZ268" s="17">
        <v>0</v>
      </c>
      <c r="EA268" s="17">
        <v>0</v>
      </c>
      <c r="EB268" s="17">
        <v>0</v>
      </c>
      <c r="EC268" s="17">
        <v>0</v>
      </c>
      <c r="ED268" s="17">
        <v>0</v>
      </c>
      <c r="EE268" s="17">
        <v>0</v>
      </c>
      <c r="EF268" s="17">
        <v>0</v>
      </c>
      <c r="EG268" s="17">
        <v>0</v>
      </c>
      <c r="EH268" s="17">
        <v>0</v>
      </c>
      <c r="EI268" s="17">
        <v>0</v>
      </c>
      <c r="EJ268" s="17">
        <v>0</v>
      </c>
      <c r="EK268" s="17">
        <v>0</v>
      </c>
      <c r="EL268" s="17">
        <v>0</v>
      </c>
      <c r="EM268" s="17">
        <v>0</v>
      </c>
      <c r="EN268" s="17">
        <v>0</v>
      </c>
      <c r="EO268" s="17">
        <v>0</v>
      </c>
      <c r="EP268" s="17">
        <v>0</v>
      </c>
      <c r="EQ268" s="17">
        <v>0</v>
      </c>
      <c r="ER268" s="17">
        <v>0</v>
      </c>
      <c r="ES268" s="17">
        <v>0</v>
      </c>
      <c r="ET268" s="17">
        <v>0</v>
      </c>
      <c r="EU268" s="17">
        <v>0</v>
      </c>
      <c r="EV268" s="17">
        <v>0</v>
      </c>
      <c r="EW268" s="17">
        <v>0</v>
      </c>
      <c r="EX268" s="17">
        <v>0</v>
      </c>
      <c r="EY268" s="17">
        <v>0</v>
      </c>
      <c r="EZ268" s="17">
        <v>0</v>
      </c>
      <c r="FA268" s="17">
        <v>0</v>
      </c>
      <c r="FB268" s="17">
        <v>0</v>
      </c>
      <c r="FC268" s="17">
        <v>0</v>
      </c>
      <c r="FD268" s="17">
        <v>0</v>
      </c>
      <c r="FE268" s="17">
        <v>0</v>
      </c>
      <c r="FF268" s="17">
        <v>0</v>
      </c>
      <c r="FG268" s="17">
        <v>0</v>
      </c>
      <c r="FH268" s="17">
        <v>0</v>
      </c>
      <c r="FI268" s="17">
        <v>0</v>
      </c>
      <c r="FJ268" s="17">
        <v>0</v>
      </c>
      <c r="FK268" s="17">
        <v>0</v>
      </c>
      <c r="FL268" s="17">
        <v>0</v>
      </c>
      <c r="FM268" s="17">
        <v>0</v>
      </c>
      <c r="FN268" s="17">
        <v>0</v>
      </c>
      <c r="FO268" s="17">
        <v>0</v>
      </c>
      <c r="FP268" s="17">
        <v>0</v>
      </c>
      <c r="FQ268" s="17">
        <v>0</v>
      </c>
      <c r="FR268" s="17">
        <v>0</v>
      </c>
      <c r="FS268" s="17">
        <v>0</v>
      </c>
      <c r="FT268" s="17">
        <v>0</v>
      </c>
      <c r="FU268" s="17">
        <v>0</v>
      </c>
      <c r="FV268" s="17">
        <v>0</v>
      </c>
      <c r="FW268" s="17">
        <v>0</v>
      </c>
      <c r="FX268" s="17">
        <v>0</v>
      </c>
      <c r="FY268" s="17">
        <v>0</v>
      </c>
      <c r="FZ268" s="17">
        <v>0</v>
      </c>
      <c r="GA268" s="17">
        <v>0</v>
      </c>
      <c r="GB268" s="17">
        <v>0</v>
      </c>
      <c r="GC268" s="17">
        <v>0</v>
      </c>
      <c r="GD268" s="17">
        <v>0</v>
      </c>
      <c r="GE268" s="17">
        <v>0</v>
      </c>
      <c r="GF268" s="17">
        <v>0</v>
      </c>
      <c r="GG268" s="17">
        <v>0</v>
      </c>
      <c r="GH268" s="17">
        <v>0</v>
      </c>
      <c r="GI268" s="17">
        <v>0</v>
      </c>
      <c r="GJ268" s="17">
        <v>0</v>
      </c>
      <c r="GK268" s="17">
        <v>0</v>
      </c>
      <c r="GL268" s="17">
        <v>0</v>
      </c>
      <c r="GM268" s="17">
        <v>0</v>
      </c>
      <c r="GN268" s="17">
        <v>0</v>
      </c>
      <c r="GO268" s="17">
        <v>0</v>
      </c>
      <c r="GP268" s="17">
        <v>0</v>
      </c>
      <c r="GQ268" s="17">
        <v>0</v>
      </c>
      <c r="GR268" s="17">
        <v>0</v>
      </c>
      <c r="GS268" s="17">
        <v>0</v>
      </c>
      <c r="GT268" s="17">
        <v>0</v>
      </c>
      <c r="GU268" s="17">
        <v>0</v>
      </c>
      <c r="GV268" s="17">
        <v>0</v>
      </c>
      <c r="GW268" s="17">
        <v>0</v>
      </c>
      <c r="GX268" s="17">
        <v>0</v>
      </c>
      <c r="GY268" s="17">
        <v>0</v>
      </c>
      <c r="GZ268" s="17">
        <v>0</v>
      </c>
      <c r="HA268" s="17">
        <v>0</v>
      </c>
      <c r="HB268" s="17">
        <v>0</v>
      </c>
      <c r="HC268" s="17">
        <v>0</v>
      </c>
      <c r="HD268" s="17">
        <v>0</v>
      </c>
      <c r="HE268" s="17">
        <v>0</v>
      </c>
      <c r="HF268" s="17">
        <v>0</v>
      </c>
      <c r="HG268" s="17">
        <v>0</v>
      </c>
      <c r="HH268" s="17">
        <v>0</v>
      </c>
      <c r="HI268" s="17">
        <v>0</v>
      </c>
      <c r="HJ268" s="17">
        <v>0</v>
      </c>
      <c r="HK268" s="17">
        <v>0</v>
      </c>
      <c r="HL268" s="17">
        <v>0</v>
      </c>
      <c r="HM268" s="17">
        <v>0</v>
      </c>
      <c r="HN268" s="17">
        <v>0</v>
      </c>
      <c r="HO268" s="17">
        <v>0</v>
      </c>
      <c r="HP268" s="17">
        <v>0</v>
      </c>
      <c r="HQ268" s="17">
        <v>0</v>
      </c>
      <c r="HR268" s="17">
        <v>0</v>
      </c>
      <c r="HS268" s="17">
        <v>0</v>
      </c>
      <c r="HT268" s="17">
        <v>0</v>
      </c>
      <c r="HU268" s="17">
        <v>0</v>
      </c>
      <c r="HV268" s="17">
        <v>0</v>
      </c>
      <c r="HW268" s="17">
        <v>0</v>
      </c>
      <c r="HX268" s="17">
        <v>0</v>
      </c>
      <c r="HY268" s="17">
        <v>0</v>
      </c>
      <c r="HZ268" s="17">
        <v>0</v>
      </c>
      <c r="IA268" s="17">
        <v>0</v>
      </c>
      <c r="IB268" s="17">
        <v>0</v>
      </c>
      <c r="IC268" s="17">
        <v>0</v>
      </c>
      <c r="ID268" s="17">
        <v>0</v>
      </c>
      <c r="IE268" s="17">
        <v>0</v>
      </c>
      <c r="IF268" s="17">
        <v>0</v>
      </c>
      <c r="IG268" s="17">
        <v>0</v>
      </c>
      <c r="IH268" s="17">
        <v>0</v>
      </c>
      <c r="II268" s="17">
        <v>0</v>
      </c>
      <c r="IJ268" s="17">
        <v>0</v>
      </c>
      <c r="IK268" s="17">
        <v>0</v>
      </c>
      <c r="IL268" s="17">
        <v>0</v>
      </c>
      <c r="IM268" s="17">
        <v>0</v>
      </c>
      <c r="IN268" s="17">
        <v>0</v>
      </c>
      <c r="IO268" s="17">
        <v>0</v>
      </c>
      <c r="IP268" s="17">
        <v>0</v>
      </c>
      <c r="IQ268" s="17">
        <v>0</v>
      </c>
      <c r="IR268" s="17">
        <v>0</v>
      </c>
      <c r="IS268" s="17">
        <v>0</v>
      </c>
      <c r="IT268" s="17">
        <v>0</v>
      </c>
      <c r="IU268" s="17">
        <v>0</v>
      </c>
      <c r="IV268" s="17">
        <v>0</v>
      </c>
      <c r="IW268" s="17">
        <v>0</v>
      </c>
      <c r="IX268" s="17">
        <v>0</v>
      </c>
      <c r="IY268" s="17">
        <v>0</v>
      </c>
      <c r="IZ268" s="17">
        <v>0</v>
      </c>
      <c r="JA268" s="17">
        <v>0</v>
      </c>
      <c r="JB268" s="17">
        <v>0</v>
      </c>
      <c r="JC268" s="17">
        <v>0</v>
      </c>
      <c r="JD268" s="17">
        <v>0</v>
      </c>
      <c r="JE268" s="17">
        <v>0</v>
      </c>
      <c r="JF268" s="17">
        <v>0</v>
      </c>
      <c r="JG268" s="17">
        <v>0</v>
      </c>
      <c r="JH268" s="17">
        <v>0</v>
      </c>
      <c r="JI268" s="17">
        <v>0</v>
      </c>
      <c r="JJ268" s="17">
        <v>0</v>
      </c>
      <c r="JK268" s="17">
        <v>0</v>
      </c>
      <c r="JL268" s="17">
        <v>0</v>
      </c>
      <c r="JM268" s="17">
        <v>0</v>
      </c>
      <c r="JN268" s="17">
        <v>0</v>
      </c>
      <c r="JO268" s="17">
        <v>0</v>
      </c>
      <c r="JP268" s="17">
        <v>0</v>
      </c>
      <c r="JQ268" s="17">
        <v>0</v>
      </c>
      <c r="JR268" s="17">
        <v>0</v>
      </c>
      <c r="JS268" s="17">
        <v>0</v>
      </c>
      <c r="JT268" s="17">
        <v>0</v>
      </c>
      <c r="JU268" s="17">
        <v>0</v>
      </c>
      <c r="JV268" s="17">
        <v>0</v>
      </c>
      <c r="JW268" s="17">
        <v>0</v>
      </c>
      <c r="JX268" s="17">
        <v>0</v>
      </c>
      <c r="JY268" s="17">
        <v>0</v>
      </c>
    </row>
    <row r="269" spans="1:285" x14ac:dyDescent="0.15">
      <c r="A269" s="17" t="s">
        <v>962</v>
      </c>
      <c r="B269" s="17" t="s">
        <v>963</v>
      </c>
      <c r="C269" s="17">
        <v>0</v>
      </c>
      <c r="D269" s="17">
        <v>6.84</v>
      </c>
      <c r="E269" s="17">
        <v>6.84</v>
      </c>
      <c r="F269" s="17">
        <v>6.84</v>
      </c>
      <c r="G269" s="17">
        <v>6.84</v>
      </c>
      <c r="H269" s="17">
        <v>6.84</v>
      </c>
      <c r="I269" s="17">
        <v>6.88</v>
      </c>
      <c r="J269" s="17">
        <v>6.88</v>
      </c>
      <c r="K269" s="17">
        <v>6.88</v>
      </c>
      <c r="L269" s="17">
        <v>6.88</v>
      </c>
      <c r="M269" s="17">
        <v>6.88</v>
      </c>
      <c r="N269" s="17">
        <v>6.92</v>
      </c>
      <c r="O269" s="17">
        <v>6.92</v>
      </c>
      <c r="P269" s="17">
        <v>6.92</v>
      </c>
      <c r="Q269" s="17">
        <v>6.91</v>
      </c>
      <c r="R269" s="17">
        <v>6.9</v>
      </c>
      <c r="S269" s="17">
        <v>6.91</v>
      </c>
      <c r="T269" s="17">
        <v>6.93</v>
      </c>
      <c r="U269" s="17">
        <v>6.93</v>
      </c>
      <c r="V269" s="17">
        <v>6.94</v>
      </c>
      <c r="W269" s="17">
        <v>6.95</v>
      </c>
      <c r="X269" s="17">
        <v>6.95</v>
      </c>
      <c r="Y269" s="17">
        <v>6.95</v>
      </c>
      <c r="Z269" s="17">
        <v>6.95</v>
      </c>
      <c r="AA269" s="17">
        <v>6.96</v>
      </c>
      <c r="AB269" s="17">
        <v>0</v>
      </c>
      <c r="AC269" s="17">
        <v>0</v>
      </c>
      <c r="AD269" s="17">
        <v>0</v>
      </c>
      <c r="AE269" s="17">
        <v>0</v>
      </c>
      <c r="AF269" s="17">
        <v>0</v>
      </c>
      <c r="AG269" s="17">
        <v>0</v>
      </c>
      <c r="AH269" s="17">
        <v>0</v>
      </c>
      <c r="AI269" s="17">
        <v>0</v>
      </c>
      <c r="AJ269" s="17">
        <v>0</v>
      </c>
      <c r="AK269" s="17">
        <v>0</v>
      </c>
      <c r="AL269" s="17">
        <v>0</v>
      </c>
      <c r="AM269" s="17">
        <v>0</v>
      </c>
      <c r="AN269" s="17">
        <v>0</v>
      </c>
      <c r="AO269" s="17">
        <v>0</v>
      </c>
      <c r="AP269" s="17">
        <v>0</v>
      </c>
      <c r="AQ269" s="17">
        <v>0</v>
      </c>
      <c r="AR269" s="17">
        <v>0</v>
      </c>
      <c r="AS269" s="17">
        <v>0</v>
      </c>
      <c r="AT269" s="17">
        <v>0</v>
      </c>
      <c r="AU269" s="17">
        <v>0</v>
      </c>
      <c r="AV269" s="17">
        <v>0</v>
      </c>
      <c r="AW269" s="17">
        <v>0</v>
      </c>
      <c r="AX269" s="17">
        <v>0</v>
      </c>
      <c r="AY269" s="17">
        <v>0</v>
      </c>
      <c r="AZ269" s="17">
        <v>0</v>
      </c>
      <c r="BA269" s="17">
        <v>0</v>
      </c>
      <c r="BB269" s="17">
        <v>0</v>
      </c>
      <c r="BC269" s="17">
        <v>0</v>
      </c>
      <c r="BD269" s="17">
        <v>0</v>
      </c>
      <c r="BE269" s="17">
        <v>0</v>
      </c>
      <c r="BF269" s="17">
        <v>0</v>
      </c>
      <c r="BG269" s="17">
        <v>0</v>
      </c>
      <c r="BH269" s="17">
        <v>0</v>
      </c>
      <c r="BI269" s="17">
        <v>0</v>
      </c>
      <c r="BJ269" s="17">
        <v>0</v>
      </c>
      <c r="BK269" s="17">
        <v>0</v>
      </c>
      <c r="BL269" s="17">
        <v>0</v>
      </c>
      <c r="BM269" s="17">
        <v>0</v>
      </c>
      <c r="BN269" s="17">
        <v>0</v>
      </c>
      <c r="BO269" s="17">
        <v>0</v>
      </c>
      <c r="BP269" s="17">
        <v>0</v>
      </c>
      <c r="BQ269" s="17">
        <v>0</v>
      </c>
      <c r="BR269" s="17">
        <v>0</v>
      </c>
      <c r="BS269" s="17">
        <v>0</v>
      </c>
      <c r="BT269" s="17">
        <v>0</v>
      </c>
      <c r="BU269" s="17">
        <v>0</v>
      </c>
      <c r="BV269" s="17">
        <v>0</v>
      </c>
      <c r="BW269" s="17">
        <v>0</v>
      </c>
      <c r="BX269" s="17">
        <v>0</v>
      </c>
      <c r="BY269" s="17">
        <v>0</v>
      </c>
      <c r="BZ269" s="17">
        <v>0</v>
      </c>
      <c r="CA269" s="17">
        <v>0</v>
      </c>
      <c r="CB269" s="17">
        <v>0</v>
      </c>
      <c r="CC269" s="17">
        <v>0</v>
      </c>
      <c r="CD269" s="17">
        <v>0</v>
      </c>
      <c r="CE269" s="17">
        <v>0</v>
      </c>
      <c r="CF269" s="17">
        <v>0</v>
      </c>
      <c r="CG269" s="17">
        <v>0</v>
      </c>
      <c r="CH269" s="17">
        <v>0</v>
      </c>
      <c r="CI269" s="17">
        <v>0</v>
      </c>
      <c r="CJ269" s="17">
        <v>0</v>
      </c>
      <c r="CK269" s="17">
        <v>0</v>
      </c>
      <c r="CL269" s="17">
        <v>0</v>
      </c>
      <c r="CM269" s="17">
        <v>0</v>
      </c>
      <c r="CN269" s="17">
        <v>0</v>
      </c>
      <c r="CO269" s="17">
        <v>0</v>
      </c>
      <c r="CP269" s="17">
        <v>0</v>
      </c>
      <c r="CQ269" s="17">
        <v>0</v>
      </c>
      <c r="CR269" s="17">
        <v>0</v>
      </c>
      <c r="CS269" s="17">
        <v>0</v>
      </c>
      <c r="CT269" s="17">
        <v>0</v>
      </c>
      <c r="CU269" s="17">
        <v>0</v>
      </c>
      <c r="CV269" s="17">
        <v>0</v>
      </c>
      <c r="CW269" s="17">
        <v>0</v>
      </c>
      <c r="CX269" s="17">
        <v>0</v>
      </c>
      <c r="CY269" s="17">
        <v>0</v>
      </c>
      <c r="CZ269" s="17">
        <v>0</v>
      </c>
      <c r="DA269" s="17">
        <v>0</v>
      </c>
      <c r="DB269" s="17">
        <v>0</v>
      </c>
      <c r="DC269" s="17">
        <v>0</v>
      </c>
      <c r="DD269" s="17">
        <v>0</v>
      </c>
      <c r="DE269" s="17">
        <v>0</v>
      </c>
      <c r="DF269" s="17">
        <v>0</v>
      </c>
      <c r="DG269" s="17">
        <v>0</v>
      </c>
      <c r="DH269" s="17">
        <v>0</v>
      </c>
      <c r="DI269" s="17">
        <v>0</v>
      </c>
      <c r="DJ269" s="17">
        <v>0</v>
      </c>
      <c r="DK269" s="17">
        <v>0</v>
      </c>
      <c r="DL269" s="17">
        <v>0</v>
      </c>
      <c r="DM269" s="17">
        <v>0</v>
      </c>
      <c r="DN269" s="17">
        <v>0</v>
      </c>
      <c r="DO269" s="17">
        <v>0</v>
      </c>
      <c r="DP269" s="17">
        <v>0</v>
      </c>
      <c r="DQ269" s="17">
        <v>0</v>
      </c>
      <c r="DR269" s="17">
        <v>0</v>
      </c>
      <c r="DS269" s="17">
        <v>0</v>
      </c>
      <c r="DT269" s="17">
        <v>0</v>
      </c>
      <c r="DU269" s="17">
        <v>0</v>
      </c>
      <c r="DV269" s="17">
        <v>0</v>
      </c>
      <c r="DW269" s="17">
        <v>0</v>
      </c>
      <c r="DX269" s="17">
        <v>0</v>
      </c>
      <c r="DY269" s="17">
        <v>0</v>
      </c>
      <c r="DZ269" s="17">
        <v>0</v>
      </c>
      <c r="EA269" s="17">
        <v>0</v>
      </c>
      <c r="EB269" s="17">
        <v>0</v>
      </c>
      <c r="EC269" s="17">
        <v>0</v>
      </c>
      <c r="ED269" s="17">
        <v>0</v>
      </c>
      <c r="EE269" s="17">
        <v>0</v>
      </c>
      <c r="EF269" s="17">
        <v>0</v>
      </c>
      <c r="EG269" s="17">
        <v>0</v>
      </c>
      <c r="EH269" s="17">
        <v>0</v>
      </c>
      <c r="EI269" s="17">
        <v>0</v>
      </c>
      <c r="EJ269" s="17">
        <v>0</v>
      </c>
      <c r="EK269" s="17">
        <v>0</v>
      </c>
      <c r="EL269" s="17">
        <v>0</v>
      </c>
      <c r="EM269" s="17">
        <v>0</v>
      </c>
      <c r="EN269" s="17">
        <v>0</v>
      </c>
      <c r="EO269" s="17">
        <v>0</v>
      </c>
      <c r="EP269" s="17">
        <v>0</v>
      </c>
      <c r="EQ269" s="17">
        <v>0</v>
      </c>
      <c r="ER269" s="17">
        <v>0</v>
      </c>
      <c r="ES269" s="17">
        <v>0</v>
      </c>
      <c r="ET269" s="17">
        <v>0</v>
      </c>
      <c r="EU269" s="17">
        <v>0</v>
      </c>
      <c r="EV269" s="17">
        <v>0</v>
      </c>
      <c r="EW269" s="17">
        <v>0</v>
      </c>
      <c r="EX269" s="17">
        <v>0</v>
      </c>
      <c r="EY269" s="17">
        <v>0</v>
      </c>
      <c r="EZ269" s="17">
        <v>0</v>
      </c>
      <c r="FA269" s="17">
        <v>0</v>
      </c>
      <c r="FB269" s="17">
        <v>0</v>
      </c>
      <c r="FC269" s="17">
        <v>0</v>
      </c>
      <c r="FD269" s="17">
        <v>0</v>
      </c>
      <c r="FE269" s="17">
        <v>0</v>
      </c>
      <c r="FF269" s="17">
        <v>0</v>
      </c>
      <c r="FG269" s="17">
        <v>0</v>
      </c>
      <c r="FH269" s="17">
        <v>0</v>
      </c>
      <c r="FI269" s="17">
        <v>0</v>
      </c>
      <c r="FJ269" s="17">
        <v>0</v>
      </c>
      <c r="FK269" s="17">
        <v>0</v>
      </c>
      <c r="FL269" s="17">
        <v>0</v>
      </c>
      <c r="FM269" s="17">
        <v>0</v>
      </c>
      <c r="FN269" s="17">
        <v>0</v>
      </c>
      <c r="FO269" s="17">
        <v>0</v>
      </c>
      <c r="FP269" s="17">
        <v>0</v>
      </c>
      <c r="FQ269" s="17">
        <v>0</v>
      </c>
      <c r="FR269" s="17">
        <v>0</v>
      </c>
      <c r="FS269" s="17">
        <v>0</v>
      </c>
      <c r="FT269" s="17">
        <v>0</v>
      </c>
      <c r="FU269" s="17">
        <v>0</v>
      </c>
      <c r="FV269" s="17">
        <v>0</v>
      </c>
      <c r="FW269" s="17">
        <v>0</v>
      </c>
      <c r="FX269" s="17">
        <v>0</v>
      </c>
      <c r="FY269" s="17">
        <v>0</v>
      </c>
      <c r="FZ269" s="17">
        <v>0</v>
      </c>
      <c r="GA269" s="17">
        <v>0</v>
      </c>
      <c r="GB269" s="17">
        <v>0</v>
      </c>
      <c r="GC269" s="17">
        <v>0</v>
      </c>
      <c r="GD269" s="17">
        <v>0</v>
      </c>
      <c r="GE269" s="17">
        <v>0</v>
      </c>
      <c r="GF269" s="17">
        <v>0</v>
      </c>
      <c r="GG269" s="17">
        <v>0</v>
      </c>
      <c r="GH269" s="17">
        <v>0</v>
      </c>
      <c r="GI269" s="17">
        <v>0</v>
      </c>
      <c r="GJ269" s="17">
        <v>0</v>
      </c>
      <c r="GK269" s="17">
        <v>0</v>
      </c>
      <c r="GL269" s="17">
        <v>0</v>
      </c>
      <c r="GM269" s="17">
        <v>0</v>
      </c>
      <c r="GN269" s="17">
        <v>0</v>
      </c>
      <c r="GO269" s="17">
        <v>0</v>
      </c>
      <c r="GP269" s="17">
        <v>0</v>
      </c>
      <c r="GQ269" s="17">
        <v>0</v>
      </c>
      <c r="GR269" s="17">
        <v>0</v>
      </c>
      <c r="GS269" s="17">
        <v>0</v>
      </c>
      <c r="GT269" s="17">
        <v>0</v>
      </c>
      <c r="GU269" s="17">
        <v>0</v>
      </c>
      <c r="GV269" s="17">
        <v>0</v>
      </c>
      <c r="GW269" s="17">
        <v>0</v>
      </c>
      <c r="GX269" s="17">
        <v>0</v>
      </c>
      <c r="GY269" s="17">
        <v>0</v>
      </c>
      <c r="GZ269" s="17">
        <v>0</v>
      </c>
      <c r="HA269" s="17">
        <v>0</v>
      </c>
      <c r="HB269" s="17">
        <v>0</v>
      </c>
      <c r="HC269" s="17">
        <v>0</v>
      </c>
      <c r="HD269" s="17">
        <v>0</v>
      </c>
      <c r="HE269" s="17">
        <v>0</v>
      </c>
      <c r="HF269" s="17">
        <v>0</v>
      </c>
      <c r="HG269" s="17">
        <v>0</v>
      </c>
      <c r="HH269" s="17">
        <v>0</v>
      </c>
      <c r="HI269" s="17">
        <v>0</v>
      </c>
      <c r="HJ269" s="17">
        <v>0</v>
      </c>
      <c r="HK269" s="17">
        <v>0</v>
      </c>
      <c r="HL269" s="17">
        <v>0</v>
      </c>
      <c r="HM269" s="17">
        <v>0</v>
      </c>
      <c r="HN269" s="17">
        <v>0</v>
      </c>
      <c r="HO269" s="17">
        <v>0</v>
      </c>
      <c r="HP269" s="17">
        <v>0</v>
      </c>
      <c r="HQ269" s="17">
        <v>0</v>
      </c>
      <c r="HR269" s="17">
        <v>0</v>
      </c>
      <c r="HS269" s="17">
        <v>0</v>
      </c>
      <c r="HT269" s="17">
        <v>0</v>
      </c>
      <c r="HU269" s="17">
        <v>0</v>
      </c>
      <c r="HV269" s="17">
        <v>0</v>
      </c>
      <c r="HW269" s="17">
        <v>0</v>
      </c>
      <c r="HX269" s="17">
        <v>0</v>
      </c>
      <c r="HY269" s="17">
        <v>0</v>
      </c>
      <c r="HZ269" s="17">
        <v>0</v>
      </c>
      <c r="IA269" s="17">
        <v>0</v>
      </c>
      <c r="IB269" s="17">
        <v>0</v>
      </c>
      <c r="IC269" s="17">
        <v>0</v>
      </c>
      <c r="ID269" s="17">
        <v>0</v>
      </c>
      <c r="IE269" s="17">
        <v>0</v>
      </c>
      <c r="IF269" s="17">
        <v>0</v>
      </c>
      <c r="IG269" s="17">
        <v>0</v>
      </c>
      <c r="IH269" s="17">
        <v>0</v>
      </c>
      <c r="II269" s="17">
        <v>0</v>
      </c>
      <c r="IJ269" s="17">
        <v>0</v>
      </c>
      <c r="IK269" s="17">
        <v>0</v>
      </c>
      <c r="IL269" s="17">
        <v>0</v>
      </c>
      <c r="IM269" s="17">
        <v>0</v>
      </c>
      <c r="IN269" s="17">
        <v>0</v>
      </c>
      <c r="IO269" s="17">
        <v>0</v>
      </c>
      <c r="IP269" s="17">
        <v>0</v>
      </c>
      <c r="IQ269" s="17">
        <v>0</v>
      </c>
      <c r="IR269" s="17">
        <v>0</v>
      </c>
      <c r="IS269" s="17">
        <v>0</v>
      </c>
      <c r="IT269" s="17">
        <v>0</v>
      </c>
      <c r="IU269" s="17">
        <v>0</v>
      </c>
      <c r="IV269" s="17">
        <v>0</v>
      </c>
      <c r="IW269" s="17">
        <v>0</v>
      </c>
      <c r="IX269" s="17">
        <v>0</v>
      </c>
      <c r="IY269" s="17">
        <v>0</v>
      </c>
      <c r="IZ269" s="17">
        <v>0</v>
      </c>
      <c r="JA269" s="17">
        <v>0</v>
      </c>
      <c r="JB269" s="17">
        <v>0</v>
      </c>
      <c r="JC269" s="17">
        <v>0</v>
      </c>
      <c r="JD269" s="17">
        <v>0</v>
      </c>
      <c r="JE269" s="17">
        <v>0</v>
      </c>
      <c r="JF269" s="17">
        <v>0</v>
      </c>
      <c r="JG269" s="17">
        <v>0</v>
      </c>
      <c r="JH269" s="17">
        <v>0</v>
      </c>
      <c r="JI269" s="17">
        <v>0</v>
      </c>
      <c r="JJ269" s="17">
        <v>0</v>
      </c>
      <c r="JK269" s="17">
        <v>0</v>
      </c>
      <c r="JL269" s="17">
        <v>0</v>
      </c>
      <c r="JM269" s="17">
        <v>0</v>
      </c>
      <c r="JN269" s="17">
        <v>0</v>
      </c>
      <c r="JO269" s="17">
        <v>0</v>
      </c>
      <c r="JP269" s="17">
        <v>0</v>
      </c>
      <c r="JQ269" s="17">
        <v>0</v>
      </c>
      <c r="JR269" s="17">
        <v>0</v>
      </c>
      <c r="JS269" s="17">
        <v>0</v>
      </c>
      <c r="JT269" s="17">
        <v>0</v>
      </c>
      <c r="JU269" s="17">
        <v>0</v>
      </c>
      <c r="JV269" s="17">
        <v>0</v>
      </c>
      <c r="JW269" s="17">
        <v>0</v>
      </c>
      <c r="JX269" s="17">
        <v>0</v>
      </c>
      <c r="JY269" s="17">
        <v>0</v>
      </c>
    </row>
    <row r="270" spans="1:285" x14ac:dyDescent="0.15">
      <c r="A270" s="17" t="s">
        <v>395</v>
      </c>
      <c r="B270" s="17" t="s">
        <v>396</v>
      </c>
      <c r="C270" s="17">
        <v>0</v>
      </c>
      <c r="D270" s="17">
        <v>22.45</v>
      </c>
      <c r="E270" s="17">
        <v>22.45</v>
      </c>
      <c r="F270" s="17">
        <v>22.45</v>
      </c>
      <c r="G270" s="17">
        <v>22.45</v>
      </c>
      <c r="H270" s="17">
        <v>22.45</v>
      </c>
      <c r="I270" s="17">
        <v>22.45</v>
      </c>
      <c r="J270" s="17">
        <v>22.45</v>
      </c>
      <c r="K270" s="17">
        <v>22.45</v>
      </c>
      <c r="L270" s="17">
        <v>22.45</v>
      </c>
      <c r="M270" s="17">
        <v>22.45</v>
      </c>
      <c r="N270" s="17">
        <v>22.45</v>
      </c>
      <c r="O270" s="17">
        <v>22.45</v>
      </c>
      <c r="P270" s="17">
        <v>22.45</v>
      </c>
      <c r="Q270" s="17">
        <v>22.45</v>
      </c>
      <c r="R270" s="17">
        <v>22.45</v>
      </c>
      <c r="S270" s="17">
        <v>22.45</v>
      </c>
      <c r="T270" s="17">
        <v>22.45</v>
      </c>
      <c r="U270" s="17">
        <v>22.45</v>
      </c>
      <c r="V270" s="17">
        <v>22.45</v>
      </c>
      <c r="W270" s="17">
        <v>22.45</v>
      </c>
      <c r="X270" s="17">
        <v>22.45</v>
      </c>
      <c r="Y270" s="17">
        <v>22.45</v>
      </c>
      <c r="Z270" s="17">
        <v>22.45</v>
      </c>
      <c r="AA270" s="17">
        <v>22.45</v>
      </c>
      <c r="AB270" s="17">
        <v>0</v>
      </c>
      <c r="AC270" s="17">
        <v>0</v>
      </c>
      <c r="AD270" s="17">
        <v>0</v>
      </c>
      <c r="AE270" s="17">
        <v>0</v>
      </c>
      <c r="AF270" s="17">
        <v>0</v>
      </c>
      <c r="AG270" s="17">
        <v>0</v>
      </c>
      <c r="AH270" s="17">
        <v>0</v>
      </c>
      <c r="AI270" s="17">
        <v>0</v>
      </c>
      <c r="AJ270" s="17">
        <v>0</v>
      </c>
      <c r="AK270" s="17">
        <v>0</v>
      </c>
      <c r="AL270" s="17">
        <v>0</v>
      </c>
      <c r="AM270" s="17">
        <v>0</v>
      </c>
      <c r="AN270" s="17">
        <v>0</v>
      </c>
      <c r="AO270" s="17">
        <v>0</v>
      </c>
      <c r="AP270" s="17">
        <v>0</v>
      </c>
      <c r="AQ270" s="17">
        <v>0</v>
      </c>
      <c r="AR270" s="17">
        <v>0</v>
      </c>
      <c r="AS270" s="17">
        <v>0</v>
      </c>
      <c r="AT270" s="17">
        <v>0</v>
      </c>
      <c r="AU270" s="17">
        <v>0</v>
      </c>
      <c r="AV270" s="17">
        <v>0</v>
      </c>
      <c r="AW270" s="17">
        <v>0</v>
      </c>
      <c r="AX270" s="17">
        <v>0</v>
      </c>
      <c r="AY270" s="17">
        <v>0</v>
      </c>
      <c r="AZ270" s="17">
        <v>0</v>
      </c>
      <c r="BA270" s="17">
        <v>0</v>
      </c>
      <c r="BB270" s="17">
        <v>0</v>
      </c>
      <c r="BC270" s="17">
        <v>0</v>
      </c>
      <c r="BD270" s="17">
        <v>0</v>
      </c>
      <c r="BE270" s="17">
        <v>0</v>
      </c>
      <c r="BF270" s="17">
        <v>0</v>
      </c>
      <c r="BG270" s="17">
        <v>0</v>
      </c>
      <c r="BH270" s="17">
        <v>0</v>
      </c>
      <c r="BI270" s="17">
        <v>0</v>
      </c>
      <c r="BJ270" s="17">
        <v>0</v>
      </c>
      <c r="BK270" s="17">
        <v>0</v>
      </c>
      <c r="BL270" s="17">
        <v>0</v>
      </c>
      <c r="BM270" s="17">
        <v>0</v>
      </c>
      <c r="BN270" s="17">
        <v>0</v>
      </c>
      <c r="BO270" s="17">
        <v>0</v>
      </c>
      <c r="BP270" s="17">
        <v>0</v>
      </c>
      <c r="BQ270" s="17">
        <v>0</v>
      </c>
      <c r="BR270" s="17">
        <v>0</v>
      </c>
      <c r="BS270" s="17">
        <v>0</v>
      </c>
      <c r="BT270" s="17">
        <v>0</v>
      </c>
      <c r="BU270" s="17">
        <v>0</v>
      </c>
      <c r="BV270" s="17">
        <v>0</v>
      </c>
      <c r="BW270" s="17">
        <v>0</v>
      </c>
      <c r="BX270" s="17">
        <v>0</v>
      </c>
      <c r="BY270" s="17">
        <v>0</v>
      </c>
      <c r="BZ270" s="17">
        <v>0</v>
      </c>
      <c r="CA270" s="17">
        <v>0</v>
      </c>
      <c r="CB270" s="17">
        <v>0</v>
      </c>
      <c r="CC270" s="17">
        <v>0</v>
      </c>
      <c r="CD270" s="17">
        <v>0</v>
      </c>
      <c r="CE270" s="17">
        <v>0</v>
      </c>
      <c r="CF270" s="17">
        <v>0</v>
      </c>
      <c r="CG270" s="17">
        <v>0</v>
      </c>
      <c r="CH270" s="17">
        <v>0</v>
      </c>
      <c r="CI270" s="17">
        <v>0</v>
      </c>
      <c r="CJ270" s="17">
        <v>0</v>
      </c>
      <c r="CK270" s="17">
        <v>0</v>
      </c>
      <c r="CL270" s="17">
        <v>0</v>
      </c>
      <c r="CM270" s="17">
        <v>0</v>
      </c>
      <c r="CN270" s="17">
        <v>0</v>
      </c>
      <c r="CO270" s="17">
        <v>0</v>
      </c>
      <c r="CP270" s="17">
        <v>0</v>
      </c>
      <c r="CQ270" s="17">
        <v>0</v>
      </c>
      <c r="CR270" s="17">
        <v>0</v>
      </c>
      <c r="CS270" s="17">
        <v>0</v>
      </c>
      <c r="CT270" s="17">
        <v>0</v>
      </c>
      <c r="CU270" s="17">
        <v>0</v>
      </c>
      <c r="CV270" s="17">
        <v>0</v>
      </c>
      <c r="CW270" s="17">
        <v>0</v>
      </c>
      <c r="CX270" s="17">
        <v>0</v>
      </c>
      <c r="CY270" s="17">
        <v>0</v>
      </c>
      <c r="CZ270" s="17">
        <v>0</v>
      </c>
      <c r="DA270" s="17">
        <v>0</v>
      </c>
      <c r="DB270" s="17">
        <v>0</v>
      </c>
      <c r="DC270" s="17">
        <v>0</v>
      </c>
      <c r="DD270" s="17">
        <v>0</v>
      </c>
      <c r="DE270" s="17">
        <v>0</v>
      </c>
      <c r="DF270" s="17">
        <v>0</v>
      </c>
      <c r="DG270" s="17">
        <v>0</v>
      </c>
      <c r="DH270" s="17">
        <v>0</v>
      </c>
      <c r="DI270" s="17">
        <v>0</v>
      </c>
      <c r="DJ270" s="17">
        <v>0</v>
      </c>
      <c r="DK270" s="17">
        <v>0</v>
      </c>
      <c r="DL270" s="17">
        <v>0</v>
      </c>
      <c r="DM270" s="17">
        <v>0</v>
      </c>
      <c r="DN270" s="17">
        <v>0</v>
      </c>
      <c r="DO270" s="17">
        <v>0</v>
      </c>
      <c r="DP270" s="17">
        <v>0</v>
      </c>
      <c r="DQ270" s="17">
        <v>0</v>
      </c>
      <c r="DR270" s="17">
        <v>0</v>
      </c>
      <c r="DS270" s="17">
        <v>0</v>
      </c>
      <c r="DT270" s="17">
        <v>0</v>
      </c>
      <c r="DU270" s="17">
        <v>0</v>
      </c>
      <c r="DV270" s="17">
        <v>0</v>
      </c>
      <c r="DW270" s="17">
        <v>0</v>
      </c>
      <c r="DX270" s="17">
        <v>0</v>
      </c>
      <c r="DY270" s="17">
        <v>0</v>
      </c>
      <c r="DZ270" s="17">
        <v>0</v>
      </c>
      <c r="EA270" s="17">
        <v>0</v>
      </c>
      <c r="EB270" s="17">
        <v>0</v>
      </c>
      <c r="EC270" s="17">
        <v>0</v>
      </c>
      <c r="ED270" s="17">
        <v>0</v>
      </c>
      <c r="EE270" s="17">
        <v>0</v>
      </c>
      <c r="EF270" s="17">
        <v>0</v>
      </c>
      <c r="EG270" s="17">
        <v>0</v>
      </c>
      <c r="EH270" s="17">
        <v>0</v>
      </c>
      <c r="EI270" s="17">
        <v>0</v>
      </c>
      <c r="EJ270" s="17">
        <v>0</v>
      </c>
      <c r="EK270" s="17">
        <v>0</v>
      </c>
      <c r="EL270" s="17">
        <v>0</v>
      </c>
      <c r="EM270" s="17">
        <v>0</v>
      </c>
      <c r="EN270" s="17">
        <v>0</v>
      </c>
      <c r="EO270" s="17">
        <v>0</v>
      </c>
      <c r="EP270" s="17">
        <v>0</v>
      </c>
      <c r="EQ270" s="17">
        <v>0</v>
      </c>
      <c r="ER270" s="17">
        <v>0</v>
      </c>
      <c r="ES270" s="17">
        <v>0</v>
      </c>
      <c r="ET270" s="17">
        <v>0</v>
      </c>
      <c r="EU270" s="17">
        <v>0</v>
      </c>
      <c r="EV270" s="17">
        <v>0</v>
      </c>
      <c r="EW270" s="17">
        <v>0</v>
      </c>
      <c r="EX270" s="17">
        <v>0</v>
      </c>
      <c r="EY270" s="17">
        <v>0</v>
      </c>
      <c r="EZ270" s="17">
        <v>0</v>
      </c>
      <c r="FA270" s="17">
        <v>0</v>
      </c>
      <c r="FB270" s="17">
        <v>0</v>
      </c>
      <c r="FC270" s="17">
        <v>0</v>
      </c>
      <c r="FD270" s="17">
        <v>0</v>
      </c>
      <c r="FE270" s="17">
        <v>0</v>
      </c>
      <c r="FF270" s="17">
        <v>0</v>
      </c>
      <c r="FG270" s="17">
        <v>0</v>
      </c>
      <c r="FH270" s="17">
        <v>0</v>
      </c>
      <c r="FI270" s="17">
        <v>0</v>
      </c>
      <c r="FJ270" s="17">
        <v>0</v>
      </c>
      <c r="FK270" s="17">
        <v>0</v>
      </c>
      <c r="FL270" s="17">
        <v>0</v>
      </c>
      <c r="FM270" s="17">
        <v>0</v>
      </c>
      <c r="FN270" s="17">
        <v>0</v>
      </c>
      <c r="FO270" s="17">
        <v>0</v>
      </c>
      <c r="FP270" s="17">
        <v>0</v>
      </c>
      <c r="FQ270" s="17">
        <v>0</v>
      </c>
      <c r="FR270" s="17">
        <v>0</v>
      </c>
      <c r="FS270" s="17">
        <v>0</v>
      </c>
      <c r="FT270" s="17">
        <v>0</v>
      </c>
      <c r="FU270" s="17">
        <v>0</v>
      </c>
      <c r="FV270" s="17">
        <v>0</v>
      </c>
      <c r="FW270" s="17">
        <v>0</v>
      </c>
      <c r="FX270" s="17">
        <v>0</v>
      </c>
      <c r="FY270" s="17">
        <v>0</v>
      </c>
      <c r="FZ270" s="17">
        <v>0</v>
      </c>
      <c r="GA270" s="17">
        <v>0</v>
      </c>
      <c r="GB270" s="17">
        <v>0</v>
      </c>
      <c r="GC270" s="17">
        <v>0</v>
      </c>
      <c r="GD270" s="17">
        <v>0</v>
      </c>
      <c r="GE270" s="17">
        <v>0</v>
      </c>
      <c r="GF270" s="17">
        <v>0</v>
      </c>
      <c r="GG270" s="17">
        <v>0</v>
      </c>
      <c r="GH270" s="17">
        <v>0</v>
      </c>
      <c r="GI270" s="17">
        <v>0</v>
      </c>
      <c r="GJ270" s="17">
        <v>0</v>
      </c>
      <c r="GK270" s="17">
        <v>0</v>
      </c>
      <c r="GL270" s="17">
        <v>0</v>
      </c>
      <c r="GM270" s="17">
        <v>0</v>
      </c>
      <c r="GN270" s="17">
        <v>0</v>
      </c>
      <c r="GO270" s="17">
        <v>0</v>
      </c>
      <c r="GP270" s="17">
        <v>0</v>
      </c>
      <c r="GQ270" s="17">
        <v>0</v>
      </c>
      <c r="GR270" s="17">
        <v>0</v>
      </c>
      <c r="GS270" s="17">
        <v>0</v>
      </c>
      <c r="GT270" s="17">
        <v>0</v>
      </c>
      <c r="GU270" s="17">
        <v>0</v>
      </c>
      <c r="GV270" s="17">
        <v>0</v>
      </c>
      <c r="GW270" s="17">
        <v>0</v>
      </c>
      <c r="GX270" s="17">
        <v>0</v>
      </c>
      <c r="GY270" s="17">
        <v>0</v>
      </c>
      <c r="GZ270" s="17">
        <v>0</v>
      </c>
      <c r="HA270" s="17">
        <v>0</v>
      </c>
      <c r="HB270" s="17">
        <v>0</v>
      </c>
      <c r="HC270" s="17">
        <v>0</v>
      </c>
      <c r="HD270" s="17">
        <v>0</v>
      </c>
      <c r="HE270" s="17">
        <v>0</v>
      </c>
      <c r="HF270" s="17">
        <v>0</v>
      </c>
      <c r="HG270" s="17">
        <v>0</v>
      </c>
      <c r="HH270" s="17">
        <v>0</v>
      </c>
      <c r="HI270" s="17">
        <v>0</v>
      </c>
      <c r="HJ270" s="17">
        <v>0</v>
      </c>
      <c r="HK270" s="17">
        <v>0</v>
      </c>
      <c r="HL270" s="17">
        <v>0</v>
      </c>
      <c r="HM270" s="17">
        <v>0</v>
      </c>
      <c r="HN270" s="17">
        <v>0</v>
      </c>
      <c r="HO270" s="17">
        <v>0</v>
      </c>
      <c r="HP270" s="17">
        <v>0</v>
      </c>
      <c r="HQ270" s="17">
        <v>0</v>
      </c>
      <c r="HR270" s="17">
        <v>0</v>
      </c>
      <c r="HS270" s="17">
        <v>0</v>
      </c>
      <c r="HT270" s="17">
        <v>0</v>
      </c>
      <c r="HU270" s="17">
        <v>0</v>
      </c>
      <c r="HV270" s="17">
        <v>0</v>
      </c>
      <c r="HW270" s="17">
        <v>0</v>
      </c>
      <c r="HX270" s="17">
        <v>0</v>
      </c>
      <c r="HY270" s="17">
        <v>0</v>
      </c>
      <c r="HZ270" s="17">
        <v>0</v>
      </c>
      <c r="IA270" s="17">
        <v>0</v>
      </c>
      <c r="IB270" s="17">
        <v>0</v>
      </c>
      <c r="IC270" s="17">
        <v>0</v>
      </c>
      <c r="ID270" s="17">
        <v>0</v>
      </c>
      <c r="IE270" s="17">
        <v>0</v>
      </c>
      <c r="IF270" s="17">
        <v>0</v>
      </c>
      <c r="IG270" s="17">
        <v>0</v>
      </c>
      <c r="IH270" s="17">
        <v>0</v>
      </c>
      <c r="II270" s="17">
        <v>0</v>
      </c>
      <c r="IJ270" s="17">
        <v>0</v>
      </c>
      <c r="IK270" s="17">
        <v>0</v>
      </c>
      <c r="IL270" s="17">
        <v>0</v>
      </c>
      <c r="IM270" s="17">
        <v>0</v>
      </c>
      <c r="IN270" s="17">
        <v>0</v>
      </c>
      <c r="IO270" s="17">
        <v>0</v>
      </c>
      <c r="IP270" s="17">
        <v>0</v>
      </c>
      <c r="IQ270" s="17">
        <v>0</v>
      </c>
      <c r="IR270" s="17">
        <v>0</v>
      </c>
      <c r="IS270" s="17">
        <v>0</v>
      </c>
      <c r="IT270" s="17">
        <v>0</v>
      </c>
      <c r="IU270" s="17">
        <v>0</v>
      </c>
      <c r="IV270" s="17">
        <v>0</v>
      </c>
      <c r="IW270" s="17">
        <v>0</v>
      </c>
      <c r="IX270" s="17">
        <v>0</v>
      </c>
      <c r="IY270" s="17">
        <v>0</v>
      </c>
      <c r="IZ270" s="17">
        <v>0</v>
      </c>
      <c r="JA270" s="17">
        <v>0</v>
      </c>
      <c r="JB270" s="17">
        <v>0</v>
      </c>
      <c r="JC270" s="17">
        <v>0</v>
      </c>
      <c r="JD270" s="17">
        <v>0</v>
      </c>
      <c r="JE270" s="17">
        <v>0</v>
      </c>
      <c r="JF270" s="17">
        <v>0</v>
      </c>
      <c r="JG270" s="17">
        <v>0</v>
      </c>
      <c r="JH270" s="17">
        <v>0</v>
      </c>
      <c r="JI270" s="17">
        <v>0</v>
      </c>
      <c r="JJ270" s="17">
        <v>0</v>
      </c>
      <c r="JK270" s="17">
        <v>0</v>
      </c>
      <c r="JL270" s="17">
        <v>0</v>
      </c>
      <c r="JM270" s="17">
        <v>0</v>
      </c>
      <c r="JN270" s="17">
        <v>0</v>
      </c>
      <c r="JO270" s="17">
        <v>0</v>
      </c>
      <c r="JP270" s="17">
        <v>0</v>
      </c>
      <c r="JQ270" s="17">
        <v>0</v>
      </c>
      <c r="JR270" s="17">
        <v>0</v>
      </c>
      <c r="JS270" s="17">
        <v>0</v>
      </c>
      <c r="JT270" s="17">
        <v>0</v>
      </c>
      <c r="JU270" s="17">
        <v>0</v>
      </c>
      <c r="JV270" s="17">
        <v>0</v>
      </c>
      <c r="JW270" s="17">
        <v>0</v>
      </c>
      <c r="JX270" s="17">
        <v>0</v>
      </c>
      <c r="JY270" s="17">
        <v>0</v>
      </c>
    </row>
    <row r="271" spans="1:285" x14ac:dyDescent="0.15">
      <c r="A271" s="17" t="s">
        <v>830</v>
      </c>
      <c r="B271" s="17" t="s">
        <v>831</v>
      </c>
      <c r="C271" s="17">
        <v>0</v>
      </c>
      <c r="D271" s="17">
        <v>22.13</v>
      </c>
      <c r="E271" s="17">
        <v>22.13</v>
      </c>
      <c r="F271" s="17">
        <v>22.13</v>
      </c>
      <c r="G271" s="17">
        <v>22.13</v>
      </c>
      <c r="H271" s="17">
        <v>22.13</v>
      </c>
      <c r="I271" s="17">
        <v>22.36</v>
      </c>
      <c r="J271" s="17">
        <v>22.36</v>
      </c>
      <c r="K271" s="17">
        <v>22.36</v>
      </c>
      <c r="L271" s="17">
        <v>22.36</v>
      </c>
      <c r="M271" s="17">
        <v>22.36</v>
      </c>
      <c r="N271" s="17">
        <v>22.42</v>
      </c>
      <c r="O271" s="17">
        <v>22.42</v>
      </c>
      <c r="P271" s="17">
        <v>22.44</v>
      </c>
      <c r="Q271" s="17">
        <v>22.39</v>
      </c>
      <c r="R271" s="17">
        <v>22.43</v>
      </c>
      <c r="S271" s="17">
        <v>22.47</v>
      </c>
      <c r="T271" s="17">
        <v>22.52</v>
      </c>
      <c r="U271" s="17">
        <v>22.53</v>
      </c>
      <c r="V271" s="17">
        <v>22.48</v>
      </c>
      <c r="W271" s="17">
        <v>22.5</v>
      </c>
      <c r="X271" s="17">
        <v>22.57</v>
      </c>
      <c r="Y271" s="17">
        <v>22.58</v>
      </c>
      <c r="Z271" s="17">
        <v>22.58</v>
      </c>
      <c r="AA271" s="17">
        <v>22.59</v>
      </c>
      <c r="AB271" s="17">
        <v>0</v>
      </c>
      <c r="AC271" s="17">
        <v>0</v>
      </c>
      <c r="AD271" s="17">
        <v>0</v>
      </c>
      <c r="AE271" s="17">
        <v>0</v>
      </c>
      <c r="AF271" s="17">
        <v>0</v>
      </c>
      <c r="AG271" s="17">
        <v>0</v>
      </c>
      <c r="AH271" s="17">
        <v>0</v>
      </c>
      <c r="AI271" s="17">
        <v>0</v>
      </c>
      <c r="AJ271" s="17">
        <v>0</v>
      </c>
      <c r="AK271" s="17">
        <v>0</v>
      </c>
      <c r="AL271" s="17">
        <v>0</v>
      </c>
      <c r="AM271" s="17">
        <v>0</v>
      </c>
      <c r="AN271" s="17">
        <v>0</v>
      </c>
      <c r="AO271" s="17">
        <v>0</v>
      </c>
      <c r="AP271" s="17">
        <v>0</v>
      </c>
      <c r="AQ271" s="17">
        <v>0</v>
      </c>
      <c r="AR271" s="17">
        <v>0</v>
      </c>
      <c r="AS271" s="17">
        <v>0</v>
      </c>
      <c r="AT271" s="17">
        <v>0</v>
      </c>
      <c r="AU271" s="17">
        <v>0</v>
      </c>
      <c r="AV271" s="17">
        <v>0</v>
      </c>
      <c r="AW271" s="17">
        <v>0</v>
      </c>
      <c r="AX271" s="17">
        <v>0</v>
      </c>
      <c r="AY271" s="17">
        <v>0</v>
      </c>
      <c r="AZ271" s="17">
        <v>0</v>
      </c>
      <c r="BA271" s="17">
        <v>0</v>
      </c>
      <c r="BB271" s="17">
        <v>0</v>
      </c>
      <c r="BC271" s="17">
        <v>0</v>
      </c>
      <c r="BD271" s="17">
        <v>0</v>
      </c>
      <c r="BE271" s="17">
        <v>0</v>
      </c>
      <c r="BF271" s="17">
        <v>0</v>
      </c>
      <c r="BG271" s="17">
        <v>0</v>
      </c>
      <c r="BH271" s="17">
        <v>0</v>
      </c>
      <c r="BI271" s="17">
        <v>0</v>
      </c>
      <c r="BJ271" s="17">
        <v>0</v>
      </c>
      <c r="BK271" s="17">
        <v>0</v>
      </c>
      <c r="BL271" s="17">
        <v>0</v>
      </c>
      <c r="BM271" s="17">
        <v>0</v>
      </c>
      <c r="BN271" s="17">
        <v>0</v>
      </c>
      <c r="BO271" s="17">
        <v>0</v>
      </c>
      <c r="BP271" s="17">
        <v>0</v>
      </c>
      <c r="BQ271" s="17">
        <v>0</v>
      </c>
      <c r="BR271" s="17">
        <v>0</v>
      </c>
      <c r="BS271" s="17">
        <v>0</v>
      </c>
      <c r="BT271" s="17">
        <v>0</v>
      </c>
      <c r="BU271" s="17">
        <v>0</v>
      </c>
      <c r="BV271" s="17">
        <v>0</v>
      </c>
      <c r="BW271" s="17">
        <v>0</v>
      </c>
      <c r="BX271" s="17">
        <v>0</v>
      </c>
      <c r="BY271" s="17">
        <v>0</v>
      </c>
      <c r="BZ271" s="17">
        <v>0</v>
      </c>
      <c r="CA271" s="17">
        <v>0</v>
      </c>
      <c r="CB271" s="17">
        <v>0</v>
      </c>
      <c r="CC271" s="17">
        <v>0</v>
      </c>
      <c r="CD271" s="17">
        <v>0</v>
      </c>
      <c r="CE271" s="17">
        <v>0</v>
      </c>
      <c r="CF271" s="17">
        <v>0</v>
      </c>
      <c r="CG271" s="17">
        <v>0</v>
      </c>
      <c r="CH271" s="17">
        <v>0</v>
      </c>
      <c r="CI271" s="17">
        <v>0</v>
      </c>
      <c r="CJ271" s="17">
        <v>0</v>
      </c>
      <c r="CK271" s="17">
        <v>0</v>
      </c>
      <c r="CL271" s="17">
        <v>0</v>
      </c>
      <c r="CM271" s="17">
        <v>0</v>
      </c>
      <c r="CN271" s="17">
        <v>0</v>
      </c>
      <c r="CO271" s="17">
        <v>0</v>
      </c>
      <c r="CP271" s="17">
        <v>0</v>
      </c>
      <c r="CQ271" s="17">
        <v>0</v>
      </c>
      <c r="CR271" s="17">
        <v>0</v>
      </c>
      <c r="CS271" s="17">
        <v>0</v>
      </c>
      <c r="CT271" s="17">
        <v>0</v>
      </c>
      <c r="CU271" s="17">
        <v>0</v>
      </c>
      <c r="CV271" s="17">
        <v>0</v>
      </c>
      <c r="CW271" s="17">
        <v>0</v>
      </c>
      <c r="CX271" s="17">
        <v>0</v>
      </c>
      <c r="CY271" s="17">
        <v>0</v>
      </c>
      <c r="CZ271" s="17">
        <v>0</v>
      </c>
      <c r="DA271" s="17">
        <v>0</v>
      </c>
      <c r="DB271" s="17">
        <v>0</v>
      </c>
      <c r="DC271" s="17">
        <v>0</v>
      </c>
      <c r="DD271" s="17">
        <v>0</v>
      </c>
      <c r="DE271" s="17">
        <v>0</v>
      </c>
      <c r="DF271" s="17">
        <v>0</v>
      </c>
      <c r="DG271" s="17">
        <v>0</v>
      </c>
      <c r="DH271" s="17">
        <v>0</v>
      </c>
      <c r="DI271" s="17">
        <v>0</v>
      </c>
      <c r="DJ271" s="17">
        <v>0</v>
      </c>
      <c r="DK271" s="17">
        <v>0</v>
      </c>
      <c r="DL271" s="17">
        <v>0</v>
      </c>
      <c r="DM271" s="17">
        <v>0</v>
      </c>
      <c r="DN271" s="17">
        <v>0</v>
      </c>
      <c r="DO271" s="17">
        <v>0</v>
      </c>
      <c r="DP271" s="17">
        <v>0</v>
      </c>
      <c r="DQ271" s="17">
        <v>0</v>
      </c>
      <c r="DR271" s="17">
        <v>0</v>
      </c>
      <c r="DS271" s="17">
        <v>0</v>
      </c>
      <c r="DT271" s="17">
        <v>0</v>
      </c>
      <c r="DU271" s="17">
        <v>0</v>
      </c>
      <c r="DV271" s="17">
        <v>0</v>
      </c>
      <c r="DW271" s="17">
        <v>0</v>
      </c>
      <c r="DX271" s="17">
        <v>0</v>
      </c>
      <c r="DY271" s="17">
        <v>0</v>
      </c>
      <c r="DZ271" s="17">
        <v>0</v>
      </c>
      <c r="EA271" s="17">
        <v>0</v>
      </c>
      <c r="EB271" s="17">
        <v>0</v>
      </c>
      <c r="EC271" s="17">
        <v>0</v>
      </c>
      <c r="ED271" s="17">
        <v>0</v>
      </c>
      <c r="EE271" s="17">
        <v>0</v>
      </c>
      <c r="EF271" s="17">
        <v>0</v>
      </c>
      <c r="EG271" s="17">
        <v>0</v>
      </c>
      <c r="EH271" s="17">
        <v>0</v>
      </c>
      <c r="EI271" s="17">
        <v>0</v>
      </c>
      <c r="EJ271" s="17">
        <v>0</v>
      </c>
      <c r="EK271" s="17">
        <v>0</v>
      </c>
      <c r="EL271" s="17">
        <v>0</v>
      </c>
      <c r="EM271" s="17">
        <v>0</v>
      </c>
      <c r="EN271" s="17">
        <v>0</v>
      </c>
      <c r="EO271" s="17">
        <v>0</v>
      </c>
      <c r="EP271" s="17">
        <v>0</v>
      </c>
      <c r="EQ271" s="17">
        <v>0</v>
      </c>
      <c r="ER271" s="17">
        <v>0</v>
      </c>
      <c r="ES271" s="17">
        <v>0</v>
      </c>
      <c r="ET271" s="17">
        <v>0</v>
      </c>
      <c r="EU271" s="17">
        <v>0</v>
      </c>
      <c r="EV271" s="17">
        <v>0</v>
      </c>
      <c r="EW271" s="17">
        <v>0</v>
      </c>
      <c r="EX271" s="17">
        <v>0</v>
      </c>
      <c r="EY271" s="17">
        <v>0</v>
      </c>
      <c r="EZ271" s="17">
        <v>0</v>
      </c>
      <c r="FA271" s="17">
        <v>0</v>
      </c>
      <c r="FB271" s="17">
        <v>0</v>
      </c>
      <c r="FC271" s="17">
        <v>0</v>
      </c>
      <c r="FD271" s="17">
        <v>0</v>
      </c>
      <c r="FE271" s="17">
        <v>0</v>
      </c>
      <c r="FF271" s="17">
        <v>0</v>
      </c>
      <c r="FG271" s="17">
        <v>0</v>
      </c>
      <c r="FH271" s="17">
        <v>0</v>
      </c>
      <c r="FI271" s="17">
        <v>0</v>
      </c>
      <c r="FJ271" s="17">
        <v>0</v>
      </c>
      <c r="FK271" s="17">
        <v>0</v>
      </c>
      <c r="FL271" s="17">
        <v>0</v>
      </c>
      <c r="FM271" s="17">
        <v>0</v>
      </c>
      <c r="FN271" s="17">
        <v>0</v>
      </c>
      <c r="FO271" s="17">
        <v>0</v>
      </c>
      <c r="FP271" s="17">
        <v>0</v>
      </c>
      <c r="FQ271" s="17">
        <v>0</v>
      </c>
      <c r="FR271" s="17">
        <v>0</v>
      </c>
      <c r="FS271" s="17">
        <v>0</v>
      </c>
      <c r="FT271" s="17">
        <v>0</v>
      </c>
      <c r="FU271" s="17">
        <v>0</v>
      </c>
      <c r="FV271" s="17">
        <v>0</v>
      </c>
      <c r="FW271" s="17">
        <v>0</v>
      </c>
      <c r="FX271" s="17">
        <v>0</v>
      </c>
      <c r="FY271" s="17">
        <v>0</v>
      </c>
      <c r="FZ271" s="17">
        <v>0</v>
      </c>
      <c r="GA271" s="17">
        <v>0</v>
      </c>
      <c r="GB271" s="17">
        <v>0</v>
      </c>
      <c r="GC271" s="17">
        <v>0</v>
      </c>
      <c r="GD271" s="17">
        <v>0</v>
      </c>
      <c r="GE271" s="17">
        <v>0</v>
      </c>
      <c r="GF271" s="17">
        <v>0</v>
      </c>
      <c r="GG271" s="17">
        <v>0</v>
      </c>
      <c r="GH271" s="17">
        <v>0</v>
      </c>
      <c r="GI271" s="17">
        <v>0</v>
      </c>
      <c r="GJ271" s="17">
        <v>0</v>
      </c>
      <c r="GK271" s="17">
        <v>0</v>
      </c>
      <c r="GL271" s="17">
        <v>0</v>
      </c>
      <c r="GM271" s="17">
        <v>0</v>
      </c>
      <c r="GN271" s="17">
        <v>0</v>
      </c>
      <c r="GO271" s="17">
        <v>0</v>
      </c>
      <c r="GP271" s="17">
        <v>0</v>
      </c>
      <c r="GQ271" s="17">
        <v>0</v>
      </c>
      <c r="GR271" s="17">
        <v>0</v>
      </c>
      <c r="GS271" s="17">
        <v>0</v>
      </c>
      <c r="GT271" s="17">
        <v>0</v>
      </c>
      <c r="GU271" s="17">
        <v>0</v>
      </c>
      <c r="GV271" s="17">
        <v>0</v>
      </c>
      <c r="GW271" s="17">
        <v>0</v>
      </c>
      <c r="GX271" s="17">
        <v>0</v>
      </c>
      <c r="GY271" s="17">
        <v>0</v>
      </c>
      <c r="GZ271" s="17">
        <v>0</v>
      </c>
      <c r="HA271" s="17">
        <v>0</v>
      </c>
      <c r="HB271" s="17">
        <v>0</v>
      </c>
      <c r="HC271" s="17">
        <v>0</v>
      </c>
      <c r="HD271" s="17">
        <v>0</v>
      </c>
      <c r="HE271" s="17">
        <v>0</v>
      </c>
      <c r="HF271" s="17">
        <v>0</v>
      </c>
      <c r="HG271" s="17">
        <v>0</v>
      </c>
      <c r="HH271" s="17">
        <v>0</v>
      </c>
      <c r="HI271" s="17">
        <v>0</v>
      </c>
      <c r="HJ271" s="17">
        <v>0</v>
      </c>
      <c r="HK271" s="17">
        <v>0</v>
      </c>
      <c r="HL271" s="17">
        <v>0</v>
      </c>
      <c r="HM271" s="17">
        <v>0</v>
      </c>
      <c r="HN271" s="17">
        <v>0</v>
      </c>
      <c r="HO271" s="17">
        <v>0</v>
      </c>
      <c r="HP271" s="17">
        <v>0</v>
      </c>
      <c r="HQ271" s="17">
        <v>0</v>
      </c>
      <c r="HR271" s="17">
        <v>0</v>
      </c>
      <c r="HS271" s="17">
        <v>0</v>
      </c>
      <c r="HT271" s="17">
        <v>0</v>
      </c>
      <c r="HU271" s="17">
        <v>0</v>
      </c>
      <c r="HV271" s="17">
        <v>0</v>
      </c>
      <c r="HW271" s="17">
        <v>0</v>
      </c>
      <c r="HX271" s="17">
        <v>0</v>
      </c>
      <c r="HY271" s="17">
        <v>0</v>
      </c>
      <c r="HZ271" s="17">
        <v>0</v>
      </c>
      <c r="IA271" s="17">
        <v>0</v>
      </c>
      <c r="IB271" s="17">
        <v>0</v>
      </c>
      <c r="IC271" s="17">
        <v>0</v>
      </c>
      <c r="ID271" s="17">
        <v>0</v>
      </c>
      <c r="IE271" s="17">
        <v>0</v>
      </c>
      <c r="IF271" s="17">
        <v>0</v>
      </c>
      <c r="IG271" s="17">
        <v>0</v>
      </c>
      <c r="IH271" s="17">
        <v>0</v>
      </c>
      <c r="II271" s="17">
        <v>0</v>
      </c>
      <c r="IJ271" s="17">
        <v>0</v>
      </c>
      <c r="IK271" s="17">
        <v>0</v>
      </c>
      <c r="IL271" s="17">
        <v>0</v>
      </c>
      <c r="IM271" s="17">
        <v>0</v>
      </c>
      <c r="IN271" s="17">
        <v>0</v>
      </c>
      <c r="IO271" s="17">
        <v>0</v>
      </c>
      <c r="IP271" s="17">
        <v>0</v>
      </c>
      <c r="IQ271" s="17">
        <v>0</v>
      </c>
      <c r="IR271" s="17">
        <v>0</v>
      </c>
      <c r="IS271" s="17">
        <v>0</v>
      </c>
      <c r="IT271" s="17">
        <v>0</v>
      </c>
      <c r="IU271" s="17">
        <v>0</v>
      </c>
      <c r="IV271" s="17">
        <v>0</v>
      </c>
      <c r="IW271" s="17">
        <v>0</v>
      </c>
      <c r="IX271" s="17">
        <v>0</v>
      </c>
      <c r="IY271" s="17">
        <v>0</v>
      </c>
      <c r="IZ271" s="17">
        <v>0</v>
      </c>
      <c r="JA271" s="17">
        <v>0</v>
      </c>
      <c r="JB271" s="17">
        <v>0</v>
      </c>
      <c r="JC271" s="17">
        <v>0</v>
      </c>
      <c r="JD271" s="17">
        <v>0</v>
      </c>
      <c r="JE271" s="17">
        <v>0</v>
      </c>
      <c r="JF271" s="17">
        <v>0</v>
      </c>
      <c r="JG271" s="17">
        <v>0</v>
      </c>
      <c r="JH271" s="17">
        <v>0</v>
      </c>
      <c r="JI271" s="17">
        <v>0</v>
      </c>
      <c r="JJ271" s="17">
        <v>0</v>
      </c>
      <c r="JK271" s="17">
        <v>0</v>
      </c>
      <c r="JL271" s="17">
        <v>0</v>
      </c>
      <c r="JM271" s="17">
        <v>0</v>
      </c>
      <c r="JN271" s="17">
        <v>0</v>
      </c>
      <c r="JO271" s="17">
        <v>0</v>
      </c>
      <c r="JP271" s="17">
        <v>0</v>
      </c>
      <c r="JQ271" s="17">
        <v>0</v>
      </c>
      <c r="JR271" s="17">
        <v>0</v>
      </c>
      <c r="JS271" s="17">
        <v>0</v>
      </c>
      <c r="JT271" s="17">
        <v>0</v>
      </c>
      <c r="JU271" s="17">
        <v>0</v>
      </c>
      <c r="JV271" s="17">
        <v>0</v>
      </c>
      <c r="JW271" s="17">
        <v>0</v>
      </c>
      <c r="JX271" s="17">
        <v>0</v>
      </c>
      <c r="JY271" s="17">
        <v>0</v>
      </c>
    </row>
    <row r="272" spans="1:285" x14ac:dyDescent="0.15">
      <c r="A272" s="17" t="s">
        <v>84</v>
      </c>
      <c r="B272" s="17" t="s">
        <v>85</v>
      </c>
      <c r="C272" s="17">
        <v>0</v>
      </c>
      <c r="D272" s="17">
        <v>31.06</v>
      </c>
      <c r="E272" s="17">
        <v>31.06</v>
      </c>
      <c r="F272" s="17">
        <v>31.06</v>
      </c>
      <c r="G272" s="17">
        <v>31.06</v>
      </c>
      <c r="H272" s="17">
        <v>31.06</v>
      </c>
      <c r="I272" s="17">
        <v>31.5</v>
      </c>
      <c r="J272" s="17">
        <v>31.5</v>
      </c>
      <c r="K272" s="17">
        <v>31.5</v>
      </c>
      <c r="L272" s="17">
        <v>31.5</v>
      </c>
      <c r="M272" s="17">
        <v>31.5</v>
      </c>
      <c r="N272" s="17">
        <v>31.59</v>
      </c>
      <c r="O272" s="17">
        <v>31.6</v>
      </c>
      <c r="P272" s="17">
        <v>31.53</v>
      </c>
      <c r="Q272" s="17">
        <v>31.48</v>
      </c>
      <c r="R272" s="17">
        <v>31.35</v>
      </c>
      <c r="S272" s="17">
        <v>31.29</v>
      </c>
      <c r="T272" s="17">
        <v>31.38</v>
      </c>
      <c r="U272" s="17">
        <v>31.47</v>
      </c>
      <c r="V272" s="17">
        <v>31.51</v>
      </c>
      <c r="W272" s="17">
        <v>31.49</v>
      </c>
      <c r="X272" s="17">
        <v>31.41</v>
      </c>
      <c r="Y272" s="17">
        <v>31.32</v>
      </c>
      <c r="Z272" s="17">
        <v>31.32</v>
      </c>
      <c r="AA272" s="17">
        <v>31.32</v>
      </c>
      <c r="AB272" s="17">
        <v>0</v>
      </c>
      <c r="AC272" s="17">
        <v>0</v>
      </c>
      <c r="AD272" s="17">
        <v>0</v>
      </c>
      <c r="AE272" s="17">
        <v>0</v>
      </c>
      <c r="AF272" s="17">
        <v>0</v>
      </c>
      <c r="AG272" s="17">
        <v>0</v>
      </c>
      <c r="AH272" s="17">
        <v>0</v>
      </c>
      <c r="AI272" s="17">
        <v>0</v>
      </c>
      <c r="AJ272" s="17">
        <v>0</v>
      </c>
      <c r="AK272" s="17">
        <v>0</v>
      </c>
      <c r="AL272" s="17">
        <v>0</v>
      </c>
      <c r="AM272" s="17">
        <v>0</v>
      </c>
      <c r="AN272" s="17">
        <v>0</v>
      </c>
      <c r="AO272" s="17">
        <v>0</v>
      </c>
      <c r="AP272" s="17">
        <v>0</v>
      </c>
      <c r="AQ272" s="17">
        <v>0</v>
      </c>
      <c r="AR272" s="17">
        <v>0</v>
      </c>
      <c r="AS272" s="17">
        <v>0</v>
      </c>
      <c r="AT272" s="17">
        <v>0</v>
      </c>
      <c r="AU272" s="17">
        <v>0</v>
      </c>
      <c r="AV272" s="17">
        <v>0</v>
      </c>
      <c r="AW272" s="17">
        <v>0</v>
      </c>
      <c r="AX272" s="17">
        <v>0</v>
      </c>
      <c r="AY272" s="17">
        <v>0</v>
      </c>
      <c r="AZ272" s="17">
        <v>0</v>
      </c>
      <c r="BA272" s="17">
        <v>0</v>
      </c>
      <c r="BB272" s="17">
        <v>0</v>
      </c>
      <c r="BC272" s="17">
        <v>0</v>
      </c>
      <c r="BD272" s="17">
        <v>0</v>
      </c>
      <c r="BE272" s="17">
        <v>0</v>
      </c>
      <c r="BF272" s="17">
        <v>0</v>
      </c>
      <c r="BG272" s="17">
        <v>0</v>
      </c>
      <c r="BH272" s="17">
        <v>0</v>
      </c>
      <c r="BI272" s="17">
        <v>0</v>
      </c>
      <c r="BJ272" s="17">
        <v>0</v>
      </c>
      <c r="BK272" s="17">
        <v>0</v>
      </c>
      <c r="BL272" s="17">
        <v>0</v>
      </c>
      <c r="BM272" s="17">
        <v>0</v>
      </c>
      <c r="BN272" s="17">
        <v>0</v>
      </c>
      <c r="BO272" s="17">
        <v>0</v>
      </c>
      <c r="BP272" s="17">
        <v>0</v>
      </c>
      <c r="BQ272" s="17">
        <v>0</v>
      </c>
      <c r="BR272" s="17">
        <v>0</v>
      </c>
      <c r="BS272" s="17">
        <v>0</v>
      </c>
      <c r="BT272" s="17">
        <v>0</v>
      </c>
      <c r="BU272" s="17">
        <v>0</v>
      </c>
      <c r="BV272" s="17">
        <v>0</v>
      </c>
      <c r="BW272" s="17">
        <v>0</v>
      </c>
      <c r="BX272" s="17">
        <v>0</v>
      </c>
      <c r="BY272" s="17">
        <v>0</v>
      </c>
      <c r="BZ272" s="17">
        <v>0</v>
      </c>
      <c r="CA272" s="17">
        <v>0</v>
      </c>
      <c r="CB272" s="17">
        <v>0</v>
      </c>
      <c r="CC272" s="17">
        <v>0</v>
      </c>
      <c r="CD272" s="17">
        <v>0</v>
      </c>
      <c r="CE272" s="17">
        <v>0</v>
      </c>
      <c r="CF272" s="17">
        <v>0</v>
      </c>
      <c r="CG272" s="17">
        <v>0</v>
      </c>
      <c r="CH272" s="17">
        <v>0</v>
      </c>
      <c r="CI272" s="17">
        <v>0</v>
      </c>
      <c r="CJ272" s="17">
        <v>0</v>
      </c>
      <c r="CK272" s="17">
        <v>0</v>
      </c>
      <c r="CL272" s="17">
        <v>0</v>
      </c>
      <c r="CM272" s="17">
        <v>0</v>
      </c>
      <c r="CN272" s="17">
        <v>0</v>
      </c>
      <c r="CO272" s="17">
        <v>0</v>
      </c>
      <c r="CP272" s="17">
        <v>0</v>
      </c>
      <c r="CQ272" s="17">
        <v>0</v>
      </c>
      <c r="CR272" s="17">
        <v>0</v>
      </c>
      <c r="CS272" s="17">
        <v>0</v>
      </c>
      <c r="CT272" s="17">
        <v>0</v>
      </c>
      <c r="CU272" s="17">
        <v>0</v>
      </c>
      <c r="CV272" s="17">
        <v>0</v>
      </c>
      <c r="CW272" s="17">
        <v>0</v>
      </c>
      <c r="CX272" s="17">
        <v>0</v>
      </c>
      <c r="CY272" s="17">
        <v>0</v>
      </c>
      <c r="CZ272" s="17">
        <v>0</v>
      </c>
      <c r="DA272" s="17">
        <v>0</v>
      </c>
      <c r="DB272" s="17">
        <v>0</v>
      </c>
      <c r="DC272" s="17">
        <v>0</v>
      </c>
      <c r="DD272" s="17">
        <v>0</v>
      </c>
      <c r="DE272" s="17">
        <v>0</v>
      </c>
      <c r="DF272" s="17">
        <v>0</v>
      </c>
      <c r="DG272" s="17">
        <v>0</v>
      </c>
      <c r="DH272" s="17">
        <v>0</v>
      </c>
      <c r="DI272" s="17">
        <v>0</v>
      </c>
      <c r="DJ272" s="17">
        <v>0</v>
      </c>
      <c r="DK272" s="17">
        <v>0</v>
      </c>
      <c r="DL272" s="17">
        <v>0</v>
      </c>
      <c r="DM272" s="17">
        <v>0</v>
      </c>
      <c r="DN272" s="17">
        <v>0</v>
      </c>
      <c r="DO272" s="17">
        <v>0</v>
      </c>
      <c r="DP272" s="17">
        <v>0</v>
      </c>
      <c r="DQ272" s="17">
        <v>0</v>
      </c>
      <c r="DR272" s="17">
        <v>0</v>
      </c>
      <c r="DS272" s="17">
        <v>0</v>
      </c>
      <c r="DT272" s="17">
        <v>0</v>
      </c>
      <c r="DU272" s="17">
        <v>0</v>
      </c>
      <c r="DV272" s="17">
        <v>0</v>
      </c>
      <c r="DW272" s="17">
        <v>0</v>
      </c>
      <c r="DX272" s="17">
        <v>0</v>
      </c>
      <c r="DY272" s="17">
        <v>0</v>
      </c>
      <c r="DZ272" s="17">
        <v>0</v>
      </c>
      <c r="EA272" s="17">
        <v>0</v>
      </c>
      <c r="EB272" s="17">
        <v>0</v>
      </c>
      <c r="EC272" s="17">
        <v>0</v>
      </c>
      <c r="ED272" s="17">
        <v>0</v>
      </c>
      <c r="EE272" s="17">
        <v>0</v>
      </c>
      <c r="EF272" s="17">
        <v>0</v>
      </c>
      <c r="EG272" s="17">
        <v>0</v>
      </c>
      <c r="EH272" s="17">
        <v>0</v>
      </c>
      <c r="EI272" s="17">
        <v>0</v>
      </c>
      <c r="EJ272" s="17">
        <v>0</v>
      </c>
      <c r="EK272" s="17">
        <v>0</v>
      </c>
      <c r="EL272" s="17">
        <v>0</v>
      </c>
      <c r="EM272" s="17">
        <v>0</v>
      </c>
      <c r="EN272" s="17">
        <v>0</v>
      </c>
      <c r="EO272" s="17">
        <v>0</v>
      </c>
      <c r="EP272" s="17">
        <v>0</v>
      </c>
      <c r="EQ272" s="17">
        <v>0</v>
      </c>
      <c r="ER272" s="17">
        <v>0</v>
      </c>
      <c r="ES272" s="17">
        <v>0</v>
      </c>
      <c r="ET272" s="17">
        <v>0</v>
      </c>
      <c r="EU272" s="17">
        <v>0</v>
      </c>
      <c r="EV272" s="17">
        <v>0</v>
      </c>
      <c r="EW272" s="17">
        <v>0</v>
      </c>
      <c r="EX272" s="17">
        <v>0</v>
      </c>
      <c r="EY272" s="17">
        <v>0</v>
      </c>
      <c r="EZ272" s="17">
        <v>0</v>
      </c>
      <c r="FA272" s="17">
        <v>0</v>
      </c>
      <c r="FB272" s="17">
        <v>0</v>
      </c>
      <c r="FC272" s="17">
        <v>0</v>
      </c>
      <c r="FD272" s="17">
        <v>0</v>
      </c>
      <c r="FE272" s="17">
        <v>0</v>
      </c>
      <c r="FF272" s="17">
        <v>0</v>
      </c>
      <c r="FG272" s="17">
        <v>0</v>
      </c>
      <c r="FH272" s="17">
        <v>0</v>
      </c>
      <c r="FI272" s="17">
        <v>0</v>
      </c>
      <c r="FJ272" s="17">
        <v>0</v>
      </c>
      <c r="FK272" s="17">
        <v>0</v>
      </c>
      <c r="FL272" s="17">
        <v>0</v>
      </c>
      <c r="FM272" s="17">
        <v>0</v>
      </c>
      <c r="FN272" s="17">
        <v>0</v>
      </c>
      <c r="FO272" s="17">
        <v>0</v>
      </c>
      <c r="FP272" s="17">
        <v>0</v>
      </c>
      <c r="FQ272" s="17">
        <v>0</v>
      </c>
      <c r="FR272" s="17">
        <v>0</v>
      </c>
      <c r="FS272" s="17">
        <v>0</v>
      </c>
      <c r="FT272" s="17">
        <v>0</v>
      </c>
      <c r="FU272" s="17">
        <v>0</v>
      </c>
      <c r="FV272" s="17">
        <v>0</v>
      </c>
      <c r="FW272" s="17">
        <v>0</v>
      </c>
      <c r="FX272" s="17">
        <v>0</v>
      </c>
      <c r="FY272" s="17">
        <v>0</v>
      </c>
      <c r="FZ272" s="17">
        <v>0</v>
      </c>
      <c r="GA272" s="17">
        <v>0</v>
      </c>
      <c r="GB272" s="17">
        <v>0</v>
      </c>
      <c r="GC272" s="17">
        <v>0</v>
      </c>
      <c r="GD272" s="17">
        <v>0</v>
      </c>
      <c r="GE272" s="17">
        <v>0</v>
      </c>
      <c r="GF272" s="17">
        <v>0</v>
      </c>
      <c r="GG272" s="17">
        <v>0</v>
      </c>
      <c r="GH272" s="17">
        <v>0</v>
      </c>
      <c r="GI272" s="17">
        <v>0</v>
      </c>
      <c r="GJ272" s="17">
        <v>0</v>
      </c>
      <c r="GK272" s="17">
        <v>0</v>
      </c>
      <c r="GL272" s="17">
        <v>0</v>
      </c>
      <c r="GM272" s="17">
        <v>0</v>
      </c>
      <c r="GN272" s="17">
        <v>0</v>
      </c>
      <c r="GO272" s="17">
        <v>0</v>
      </c>
      <c r="GP272" s="17">
        <v>0</v>
      </c>
      <c r="GQ272" s="17">
        <v>0</v>
      </c>
      <c r="GR272" s="17">
        <v>0</v>
      </c>
      <c r="GS272" s="17">
        <v>0</v>
      </c>
      <c r="GT272" s="17">
        <v>0</v>
      </c>
      <c r="GU272" s="17">
        <v>0</v>
      </c>
      <c r="GV272" s="17">
        <v>0</v>
      </c>
      <c r="GW272" s="17">
        <v>0</v>
      </c>
      <c r="GX272" s="17">
        <v>0</v>
      </c>
      <c r="GY272" s="17">
        <v>0</v>
      </c>
      <c r="GZ272" s="17">
        <v>0</v>
      </c>
      <c r="HA272" s="17">
        <v>0</v>
      </c>
      <c r="HB272" s="17">
        <v>0</v>
      </c>
      <c r="HC272" s="17">
        <v>0</v>
      </c>
      <c r="HD272" s="17">
        <v>0</v>
      </c>
      <c r="HE272" s="17">
        <v>0</v>
      </c>
      <c r="HF272" s="17">
        <v>0</v>
      </c>
      <c r="HG272" s="17">
        <v>0</v>
      </c>
      <c r="HH272" s="17">
        <v>0</v>
      </c>
      <c r="HI272" s="17">
        <v>0</v>
      </c>
      <c r="HJ272" s="17">
        <v>0</v>
      </c>
      <c r="HK272" s="17">
        <v>0</v>
      </c>
      <c r="HL272" s="17">
        <v>0</v>
      </c>
      <c r="HM272" s="17">
        <v>0</v>
      </c>
      <c r="HN272" s="17">
        <v>0</v>
      </c>
      <c r="HO272" s="17">
        <v>0</v>
      </c>
      <c r="HP272" s="17">
        <v>0</v>
      </c>
      <c r="HQ272" s="17">
        <v>0</v>
      </c>
      <c r="HR272" s="17">
        <v>0</v>
      </c>
      <c r="HS272" s="17">
        <v>0</v>
      </c>
      <c r="HT272" s="17">
        <v>0</v>
      </c>
      <c r="HU272" s="17">
        <v>0</v>
      </c>
      <c r="HV272" s="17">
        <v>0</v>
      </c>
      <c r="HW272" s="17">
        <v>0</v>
      </c>
      <c r="HX272" s="17">
        <v>0</v>
      </c>
      <c r="HY272" s="17">
        <v>0</v>
      </c>
      <c r="HZ272" s="17">
        <v>0</v>
      </c>
      <c r="IA272" s="17">
        <v>0</v>
      </c>
      <c r="IB272" s="17">
        <v>0</v>
      </c>
      <c r="IC272" s="17">
        <v>0</v>
      </c>
      <c r="ID272" s="17">
        <v>0</v>
      </c>
      <c r="IE272" s="17">
        <v>0</v>
      </c>
      <c r="IF272" s="17">
        <v>0</v>
      </c>
      <c r="IG272" s="17">
        <v>0</v>
      </c>
      <c r="IH272" s="17">
        <v>0</v>
      </c>
      <c r="II272" s="17">
        <v>0</v>
      </c>
      <c r="IJ272" s="17">
        <v>0</v>
      </c>
      <c r="IK272" s="17">
        <v>0</v>
      </c>
      <c r="IL272" s="17">
        <v>0</v>
      </c>
      <c r="IM272" s="17">
        <v>0</v>
      </c>
      <c r="IN272" s="17">
        <v>0</v>
      </c>
      <c r="IO272" s="17">
        <v>0</v>
      </c>
      <c r="IP272" s="17">
        <v>0</v>
      </c>
      <c r="IQ272" s="17">
        <v>0</v>
      </c>
      <c r="IR272" s="17">
        <v>0</v>
      </c>
      <c r="IS272" s="17">
        <v>0</v>
      </c>
      <c r="IT272" s="17">
        <v>0</v>
      </c>
      <c r="IU272" s="17">
        <v>0</v>
      </c>
      <c r="IV272" s="17">
        <v>0</v>
      </c>
      <c r="IW272" s="17">
        <v>0</v>
      </c>
      <c r="IX272" s="17">
        <v>0</v>
      </c>
      <c r="IY272" s="17">
        <v>0</v>
      </c>
      <c r="IZ272" s="17">
        <v>0</v>
      </c>
      <c r="JA272" s="17">
        <v>0</v>
      </c>
      <c r="JB272" s="17">
        <v>0</v>
      </c>
      <c r="JC272" s="17">
        <v>0</v>
      </c>
      <c r="JD272" s="17">
        <v>0</v>
      </c>
      <c r="JE272" s="17">
        <v>0</v>
      </c>
      <c r="JF272" s="17">
        <v>0</v>
      </c>
      <c r="JG272" s="17">
        <v>0</v>
      </c>
      <c r="JH272" s="17">
        <v>0</v>
      </c>
      <c r="JI272" s="17">
        <v>0</v>
      </c>
      <c r="JJ272" s="17">
        <v>0</v>
      </c>
      <c r="JK272" s="17">
        <v>0</v>
      </c>
      <c r="JL272" s="17">
        <v>0</v>
      </c>
      <c r="JM272" s="17">
        <v>0</v>
      </c>
      <c r="JN272" s="17">
        <v>0</v>
      </c>
      <c r="JO272" s="17">
        <v>0</v>
      </c>
      <c r="JP272" s="17">
        <v>0</v>
      </c>
      <c r="JQ272" s="17">
        <v>0</v>
      </c>
      <c r="JR272" s="17">
        <v>0</v>
      </c>
      <c r="JS272" s="17">
        <v>0</v>
      </c>
      <c r="JT272" s="17">
        <v>0</v>
      </c>
      <c r="JU272" s="17">
        <v>0</v>
      </c>
      <c r="JV272" s="17">
        <v>0</v>
      </c>
      <c r="JW272" s="17">
        <v>0</v>
      </c>
      <c r="JX272" s="17">
        <v>0</v>
      </c>
      <c r="JY272" s="17">
        <v>0</v>
      </c>
    </row>
    <row r="273" spans="1:285" x14ac:dyDescent="0.15">
      <c r="A273" s="17" t="s">
        <v>122</v>
      </c>
      <c r="B273" s="17" t="s">
        <v>123</v>
      </c>
      <c r="C273" s="17">
        <v>0</v>
      </c>
      <c r="D273" s="17">
        <v>11.54</v>
      </c>
      <c r="E273" s="17">
        <v>11.54</v>
      </c>
      <c r="F273" s="17">
        <v>11.54</v>
      </c>
      <c r="G273" s="17">
        <v>11.54</v>
      </c>
      <c r="H273" s="17">
        <v>11.54</v>
      </c>
      <c r="I273" s="17">
        <v>11.69</v>
      </c>
      <c r="J273" s="17">
        <v>11.69</v>
      </c>
      <c r="K273" s="17">
        <v>11.69</v>
      </c>
      <c r="L273" s="17">
        <v>11.69</v>
      </c>
      <c r="M273" s="17">
        <v>11.69</v>
      </c>
      <c r="N273" s="17">
        <v>11.71</v>
      </c>
      <c r="O273" s="17">
        <v>11.68</v>
      </c>
      <c r="P273" s="17">
        <v>11.65</v>
      </c>
      <c r="Q273" s="17">
        <v>11.63</v>
      </c>
      <c r="R273" s="17">
        <v>11.66</v>
      </c>
      <c r="S273" s="17">
        <v>11.69</v>
      </c>
      <c r="T273" s="17">
        <v>11.68</v>
      </c>
      <c r="U273" s="17">
        <v>11.69</v>
      </c>
      <c r="V273" s="17">
        <v>11.68</v>
      </c>
      <c r="W273" s="17">
        <v>11.66</v>
      </c>
      <c r="X273" s="17">
        <v>11.68</v>
      </c>
      <c r="Y273" s="17">
        <v>11.74</v>
      </c>
      <c r="Z273" s="17">
        <v>11.73</v>
      </c>
      <c r="AA273" s="17">
        <v>11.71</v>
      </c>
      <c r="AB273" s="17">
        <v>0</v>
      </c>
      <c r="AC273" s="17">
        <v>0</v>
      </c>
      <c r="AD273" s="17">
        <v>0</v>
      </c>
      <c r="AE273" s="17">
        <v>0</v>
      </c>
      <c r="AF273" s="17">
        <v>0</v>
      </c>
      <c r="AG273" s="17">
        <v>0</v>
      </c>
      <c r="AH273" s="17">
        <v>0</v>
      </c>
      <c r="AI273" s="17">
        <v>0</v>
      </c>
      <c r="AJ273" s="17">
        <v>0</v>
      </c>
      <c r="AK273" s="17">
        <v>0</v>
      </c>
      <c r="AL273" s="17">
        <v>0</v>
      </c>
      <c r="AM273" s="17">
        <v>0</v>
      </c>
      <c r="AN273" s="17">
        <v>0</v>
      </c>
      <c r="AO273" s="17">
        <v>0</v>
      </c>
      <c r="AP273" s="17">
        <v>0</v>
      </c>
      <c r="AQ273" s="17">
        <v>0</v>
      </c>
      <c r="AR273" s="17">
        <v>0</v>
      </c>
      <c r="AS273" s="17">
        <v>0</v>
      </c>
      <c r="AT273" s="17">
        <v>0</v>
      </c>
      <c r="AU273" s="17">
        <v>0</v>
      </c>
      <c r="AV273" s="17">
        <v>0</v>
      </c>
      <c r="AW273" s="17">
        <v>0</v>
      </c>
      <c r="AX273" s="17">
        <v>0</v>
      </c>
      <c r="AY273" s="17">
        <v>0</v>
      </c>
      <c r="AZ273" s="17">
        <v>0</v>
      </c>
      <c r="BA273" s="17">
        <v>0</v>
      </c>
      <c r="BB273" s="17">
        <v>0</v>
      </c>
      <c r="BC273" s="17">
        <v>0</v>
      </c>
      <c r="BD273" s="17">
        <v>0</v>
      </c>
      <c r="BE273" s="17">
        <v>0</v>
      </c>
      <c r="BF273" s="17">
        <v>0</v>
      </c>
      <c r="BG273" s="17">
        <v>0</v>
      </c>
      <c r="BH273" s="17">
        <v>0</v>
      </c>
      <c r="BI273" s="17">
        <v>0</v>
      </c>
      <c r="BJ273" s="17">
        <v>0</v>
      </c>
      <c r="BK273" s="17">
        <v>0</v>
      </c>
      <c r="BL273" s="17">
        <v>0</v>
      </c>
      <c r="BM273" s="17">
        <v>0</v>
      </c>
      <c r="BN273" s="17">
        <v>0</v>
      </c>
      <c r="BO273" s="17">
        <v>0</v>
      </c>
      <c r="BP273" s="17">
        <v>0</v>
      </c>
      <c r="BQ273" s="17">
        <v>0</v>
      </c>
      <c r="BR273" s="17">
        <v>0</v>
      </c>
      <c r="BS273" s="17">
        <v>0</v>
      </c>
      <c r="BT273" s="17">
        <v>0</v>
      </c>
      <c r="BU273" s="17">
        <v>0</v>
      </c>
      <c r="BV273" s="17">
        <v>0</v>
      </c>
      <c r="BW273" s="17">
        <v>0</v>
      </c>
      <c r="BX273" s="17">
        <v>0</v>
      </c>
      <c r="BY273" s="17">
        <v>0</v>
      </c>
      <c r="BZ273" s="17">
        <v>0</v>
      </c>
      <c r="CA273" s="17">
        <v>0</v>
      </c>
      <c r="CB273" s="17">
        <v>0</v>
      </c>
      <c r="CC273" s="17">
        <v>0</v>
      </c>
      <c r="CD273" s="17">
        <v>0</v>
      </c>
      <c r="CE273" s="17">
        <v>0</v>
      </c>
      <c r="CF273" s="17">
        <v>0</v>
      </c>
      <c r="CG273" s="17">
        <v>0</v>
      </c>
      <c r="CH273" s="17">
        <v>0</v>
      </c>
      <c r="CI273" s="17">
        <v>0</v>
      </c>
      <c r="CJ273" s="17">
        <v>0</v>
      </c>
      <c r="CK273" s="17">
        <v>0</v>
      </c>
      <c r="CL273" s="17">
        <v>0</v>
      </c>
      <c r="CM273" s="17">
        <v>0</v>
      </c>
      <c r="CN273" s="17">
        <v>0</v>
      </c>
      <c r="CO273" s="17">
        <v>0</v>
      </c>
      <c r="CP273" s="17">
        <v>0</v>
      </c>
      <c r="CQ273" s="17">
        <v>0</v>
      </c>
      <c r="CR273" s="17">
        <v>0</v>
      </c>
      <c r="CS273" s="17">
        <v>0</v>
      </c>
      <c r="CT273" s="17">
        <v>0</v>
      </c>
      <c r="CU273" s="17">
        <v>0</v>
      </c>
      <c r="CV273" s="17">
        <v>0</v>
      </c>
      <c r="CW273" s="17">
        <v>0</v>
      </c>
      <c r="CX273" s="17">
        <v>0</v>
      </c>
      <c r="CY273" s="17">
        <v>0</v>
      </c>
      <c r="CZ273" s="17">
        <v>0</v>
      </c>
      <c r="DA273" s="17">
        <v>0</v>
      </c>
      <c r="DB273" s="17">
        <v>0</v>
      </c>
      <c r="DC273" s="17">
        <v>0</v>
      </c>
      <c r="DD273" s="17">
        <v>0</v>
      </c>
      <c r="DE273" s="17">
        <v>0</v>
      </c>
      <c r="DF273" s="17">
        <v>0</v>
      </c>
      <c r="DG273" s="17">
        <v>0</v>
      </c>
      <c r="DH273" s="17">
        <v>0</v>
      </c>
      <c r="DI273" s="17">
        <v>0</v>
      </c>
      <c r="DJ273" s="17">
        <v>0</v>
      </c>
      <c r="DK273" s="17">
        <v>0</v>
      </c>
      <c r="DL273" s="17">
        <v>0</v>
      </c>
      <c r="DM273" s="17">
        <v>0</v>
      </c>
      <c r="DN273" s="17">
        <v>0</v>
      </c>
      <c r="DO273" s="17">
        <v>0</v>
      </c>
      <c r="DP273" s="17">
        <v>0</v>
      </c>
      <c r="DQ273" s="17">
        <v>0</v>
      </c>
      <c r="DR273" s="17">
        <v>0</v>
      </c>
      <c r="DS273" s="17">
        <v>0</v>
      </c>
      <c r="DT273" s="17">
        <v>0</v>
      </c>
      <c r="DU273" s="17">
        <v>0</v>
      </c>
      <c r="DV273" s="17">
        <v>0</v>
      </c>
      <c r="DW273" s="17">
        <v>0</v>
      </c>
      <c r="DX273" s="17">
        <v>0</v>
      </c>
      <c r="DY273" s="17">
        <v>0</v>
      </c>
      <c r="DZ273" s="17">
        <v>0</v>
      </c>
      <c r="EA273" s="17">
        <v>0</v>
      </c>
      <c r="EB273" s="17">
        <v>0</v>
      </c>
      <c r="EC273" s="17">
        <v>0</v>
      </c>
      <c r="ED273" s="17">
        <v>0</v>
      </c>
      <c r="EE273" s="17">
        <v>0</v>
      </c>
      <c r="EF273" s="17">
        <v>0</v>
      </c>
      <c r="EG273" s="17">
        <v>0</v>
      </c>
      <c r="EH273" s="17">
        <v>0</v>
      </c>
      <c r="EI273" s="17">
        <v>0</v>
      </c>
      <c r="EJ273" s="17">
        <v>0</v>
      </c>
      <c r="EK273" s="17">
        <v>0</v>
      </c>
      <c r="EL273" s="17">
        <v>0</v>
      </c>
      <c r="EM273" s="17">
        <v>0</v>
      </c>
      <c r="EN273" s="17">
        <v>0</v>
      </c>
      <c r="EO273" s="17">
        <v>0</v>
      </c>
      <c r="EP273" s="17">
        <v>0</v>
      </c>
      <c r="EQ273" s="17">
        <v>0</v>
      </c>
      <c r="ER273" s="17">
        <v>0</v>
      </c>
      <c r="ES273" s="17">
        <v>0</v>
      </c>
      <c r="ET273" s="17">
        <v>0</v>
      </c>
      <c r="EU273" s="17">
        <v>0</v>
      </c>
      <c r="EV273" s="17">
        <v>0</v>
      </c>
      <c r="EW273" s="17">
        <v>0</v>
      </c>
      <c r="EX273" s="17">
        <v>0</v>
      </c>
      <c r="EY273" s="17">
        <v>0</v>
      </c>
      <c r="EZ273" s="17">
        <v>0</v>
      </c>
      <c r="FA273" s="17">
        <v>0</v>
      </c>
      <c r="FB273" s="17">
        <v>0</v>
      </c>
      <c r="FC273" s="17">
        <v>0</v>
      </c>
      <c r="FD273" s="17">
        <v>0</v>
      </c>
      <c r="FE273" s="17">
        <v>0</v>
      </c>
      <c r="FF273" s="17">
        <v>0</v>
      </c>
      <c r="FG273" s="17">
        <v>0</v>
      </c>
      <c r="FH273" s="17">
        <v>0</v>
      </c>
      <c r="FI273" s="17">
        <v>0</v>
      </c>
      <c r="FJ273" s="17">
        <v>0</v>
      </c>
      <c r="FK273" s="17">
        <v>0</v>
      </c>
      <c r="FL273" s="17">
        <v>0</v>
      </c>
      <c r="FM273" s="17">
        <v>0</v>
      </c>
      <c r="FN273" s="17">
        <v>0</v>
      </c>
      <c r="FO273" s="17">
        <v>0</v>
      </c>
      <c r="FP273" s="17">
        <v>0</v>
      </c>
      <c r="FQ273" s="17">
        <v>0</v>
      </c>
      <c r="FR273" s="17">
        <v>0</v>
      </c>
      <c r="FS273" s="17">
        <v>0</v>
      </c>
      <c r="FT273" s="17">
        <v>0</v>
      </c>
      <c r="FU273" s="17">
        <v>0</v>
      </c>
      <c r="FV273" s="17">
        <v>0</v>
      </c>
      <c r="FW273" s="17">
        <v>0</v>
      </c>
      <c r="FX273" s="17">
        <v>0</v>
      </c>
      <c r="FY273" s="17">
        <v>0</v>
      </c>
      <c r="FZ273" s="17">
        <v>0</v>
      </c>
      <c r="GA273" s="17">
        <v>0</v>
      </c>
      <c r="GB273" s="17">
        <v>0</v>
      </c>
      <c r="GC273" s="17">
        <v>0</v>
      </c>
      <c r="GD273" s="17">
        <v>0</v>
      </c>
      <c r="GE273" s="17">
        <v>0</v>
      </c>
      <c r="GF273" s="17">
        <v>0</v>
      </c>
      <c r="GG273" s="17">
        <v>0</v>
      </c>
      <c r="GH273" s="17">
        <v>0</v>
      </c>
      <c r="GI273" s="17">
        <v>0</v>
      </c>
      <c r="GJ273" s="17">
        <v>0</v>
      </c>
      <c r="GK273" s="17">
        <v>0</v>
      </c>
      <c r="GL273" s="17">
        <v>0</v>
      </c>
      <c r="GM273" s="17">
        <v>0</v>
      </c>
      <c r="GN273" s="17">
        <v>0</v>
      </c>
      <c r="GO273" s="17">
        <v>0</v>
      </c>
      <c r="GP273" s="17">
        <v>0</v>
      </c>
      <c r="GQ273" s="17">
        <v>0</v>
      </c>
      <c r="GR273" s="17">
        <v>0</v>
      </c>
      <c r="GS273" s="17">
        <v>0</v>
      </c>
      <c r="GT273" s="17">
        <v>0</v>
      </c>
      <c r="GU273" s="17">
        <v>0</v>
      </c>
      <c r="GV273" s="17">
        <v>0</v>
      </c>
      <c r="GW273" s="17">
        <v>0</v>
      </c>
      <c r="GX273" s="17">
        <v>0</v>
      </c>
      <c r="GY273" s="17">
        <v>0</v>
      </c>
      <c r="GZ273" s="17">
        <v>0</v>
      </c>
      <c r="HA273" s="17">
        <v>0</v>
      </c>
      <c r="HB273" s="17">
        <v>0</v>
      </c>
      <c r="HC273" s="17">
        <v>0</v>
      </c>
      <c r="HD273" s="17">
        <v>0</v>
      </c>
      <c r="HE273" s="17">
        <v>0</v>
      </c>
      <c r="HF273" s="17">
        <v>0</v>
      </c>
      <c r="HG273" s="17">
        <v>0</v>
      </c>
      <c r="HH273" s="17">
        <v>0</v>
      </c>
      <c r="HI273" s="17">
        <v>0</v>
      </c>
      <c r="HJ273" s="17">
        <v>0</v>
      </c>
      <c r="HK273" s="17">
        <v>0</v>
      </c>
      <c r="HL273" s="17">
        <v>0</v>
      </c>
      <c r="HM273" s="17">
        <v>0</v>
      </c>
      <c r="HN273" s="17">
        <v>0</v>
      </c>
      <c r="HO273" s="17">
        <v>0</v>
      </c>
      <c r="HP273" s="17">
        <v>0</v>
      </c>
      <c r="HQ273" s="17">
        <v>0</v>
      </c>
      <c r="HR273" s="17">
        <v>0</v>
      </c>
      <c r="HS273" s="17">
        <v>0</v>
      </c>
      <c r="HT273" s="17">
        <v>0</v>
      </c>
      <c r="HU273" s="17">
        <v>0</v>
      </c>
      <c r="HV273" s="17">
        <v>0</v>
      </c>
      <c r="HW273" s="17">
        <v>0</v>
      </c>
      <c r="HX273" s="17">
        <v>0</v>
      </c>
      <c r="HY273" s="17">
        <v>0</v>
      </c>
      <c r="HZ273" s="17">
        <v>0</v>
      </c>
      <c r="IA273" s="17">
        <v>0</v>
      </c>
      <c r="IB273" s="17">
        <v>0</v>
      </c>
      <c r="IC273" s="17">
        <v>0</v>
      </c>
      <c r="ID273" s="17">
        <v>0</v>
      </c>
      <c r="IE273" s="17">
        <v>0</v>
      </c>
      <c r="IF273" s="17">
        <v>0</v>
      </c>
      <c r="IG273" s="17">
        <v>0</v>
      </c>
      <c r="IH273" s="17">
        <v>0</v>
      </c>
      <c r="II273" s="17">
        <v>0</v>
      </c>
      <c r="IJ273" s="17">
        <v>0</v>
      </c>
      <c r="IK273" s="17">
        <v>0</v>
      </c>
      <c r="IL273" s="17">
        <v>0</v>
      </c>
      <c r="IM273" s="17">
        <v>0</v>
      </c>
      <c r="IN273" s="17">
        <v>0</v>
      </c>
      <c r="IO273" s="17">
        <v>0</v>
      </c>
      <c r="IP273" s="17">
        <v>0</v>
      </c>
      <c r="IQ273" s="17">
        <v>0</v>
      </c>
      <c r="IR273" s="17">
        <v>0</v>
      </c>
      <c r="IS273" s="17">
        <v>0</v>
      </c>
      <c r="IT273" s="17">
        <v>0</v>
      </c>
      <c r="IU273" s="17">
        <v>0</v>
      </c>
      <c r="IV273" s="17">
        <v>0</v>
      </c>
      <c r="IW273" s="17">
        <v>0</v>
      </c>
      <c r="IX273" s="17">
        <v>0</v>
      </c>
      <c r="IY273" s="17">
        <v>0</v>
      </c>
      <c r="IZ273" s="17">
        <v>0</v>
      </c>
      <c r="JA273" s="17">
        <v>0</v>
      </c>
      <c r="JB273" s="17">
        <v>0</v>
      </c>
      <c r="JC273" s="17">
        <v>0</v>
      </c>
      <c r="JD273" s="17">
        <v>0</v>
      </c>
      <c r="JE273" s="17">
        <v>0</v>
      </c>
      <c r="JF273" s="17">
        <v>0</v>
      </c>
      <c r="JG273" s="17">
        <v>0</v>
      </c>
      <c r="JH273" s="17">
        <v>0</v>
      </c>
      <c r="JI273" s="17">
        <v>0</v>
      </c>
      <c r="JJ273" s="17">
        <v>0</v>
      </c>
      <c r="JK273" s="17">
        <v>0</v>
      </c>
      <c r="JL273" s="17">
        <v>0</v>
      </c>
      <c r="JM273" s="17">
        <v>0</v>
      </c>
      <c r="JN273" s="17">
        <v>0</v>
      </c>
      <c r="JO273" s="17">
        <v>0</v>
      </c>
      <c r="JP273" s="17">
        <v>0</v>
      </c>
      <c r="JQ273" s="17">
        <v>0</v>
      </c>
      <c r="JR273" s="17">
        <v>0</v>
      </c>
      <c r="JS273" s="17">
        <v>0</v>
      </c>
      <c r="JT273" s="17">
        <v>0</v>
      </c>
      <c r="JU273" s="17">
        <v>0</v>
      </c>
      <c r="JV273" s="17">
        <v>0</v>
      </c>
      <c r="JW273" s="17">
        <v>0</v>
      </c>
      <c r="JX273" s="17">
        <v>0</v>
      </c>
      <c r="JY273" s="17">
        <v>0</v>
      </c>
    </row>
    <row r="274" spans="1:285" x14ac:dyDescent="0.15">
      <c r="A274" s="17" t="s">
        <v>654</v>
      </c>
      <c r="B274" s="17" t="s">
        <v>655</v>
      </c>
      <c r="C274" s="17">
        <v>0</v>
      </c>
      <c r="D274" s="17">
        <v>10.47</v>
      </c>
      <c r="E274" s="17">
        <v>10.47</v>
      </c>
      <c r="F274" s="17">
        <v>10.47</v>
      </c>
      <c r="G274" s="17">
        <v>10.47</v>
      </c>
      <c r="H274" s="17">
        <v>10.47</v>
      </c>
      <c r="I274" s="17">
        <v>10.54</v>
      </c>
      <c r="J274" s="17">
        <v>10.54</v>
      </c>
      <c r="K274" s="17">
        <v>10.54</v>
      </c>
      <c r="L274" s="17">
        <v>10.54</v>
      </c>
      <c r="M274" s="17">
        <v>10.54</v>
      </c>
      <c r="N274" s="17">
        <v>10.55</v>
      </c>
      <c r="O274" s="17">
        <v>10.55</v>
      </c>
      <c r="P274" s="17">
        <v>10.57</v>
      </c>
      <c r="Q274" s="17">
        <v>10.54</v>
      </c>
      <c r="R274" s="17">
        <v>10.55</v>
      </c>
      <c r="S274" s="17">
        <v>10.54</v>
      </c>
      <c r="T274" s="17">
        <v>10.57</v>
      </c>
      <c r="U274" s="17">
        <v>10.57</v>
      </c>
      <c r="V274" s="17">
        <v>10.55</v>
      </c>
      <c r="W274" s="17">
        <v>10.54</v>
      </c>
      <c r="X274" s="17">
        <v>10.54</v>
      </c>
      <c r="Y274" s="17">
        <v>10.56</v>
      </c>
      <c r="Z274" s="17">
        <v>10.57</v>
      </c>
      <c r="AA274" s="17">
        <v>10.57</v>
      </c>
      <c r="AB274" s="17">
        <v>0</v>
      </c>
      <c r="AC274" s="17">
        <v>0</v>
      </c>
      <c r="AD274" s="17">
        <v>0</v>
      </c>
      <c r="AE274" s="17">
        <v>0</v>
      </c>
      <c r="AF274" s="17">
        <v>0</v>
      </c>
      <c r="AG274" s="17">
        <v>0</v>
      </c>
      <c r="AH274" s="17">
        <v>0</v>
      </c>
      <c r="AI274" s="17">
        <v>0</v>
      </c>
      <c r="AJ274" s="17">
        <v>0</v>
      </c>
      <c r="AK274" s="17">
        <v>0</v>
      </c>
      <c r="AL274" s="17">
        <v>0</v>
      </c>
      <c r="AM274" s="17">
        <v>0</v>
      </c>
      <c r="AN274" s="17">
        <v>0</v>
      </c>
      <c r="AO274" s="17">
        <v>0</v>
      </c>
      <c r="AP274" s="17">
        <v>0</v>
      </c>
      <c r="AQ274" s="17">
        <v>0</v>
      </c>
      <c r="AR274" s="17">
        <v>0</v>
      </c>
      <c r="AS274" s="17">
        <v>0</v>
      </c>
      <c r="AT274" s="17">
        <v>0</v>
      </c>
      <c r="AU274" s="17">
        <v>0</v>
      </c>
      <c r="AV274" s="17">
        <v>0</v>
      </c>
      <c r="AW274" s="17">
        <v>0</v>
      </c>
      <c r="AX274" s="17">
        <v>0</v>
      </c>
      <c r="AY274" s="17">
        <v>0</v>
      </c>
      <c r="AZ274" s="17">
        <v>0</v>
      </c>
      <c r="BA274" s="17">
        <v>0</v>
      </c>
      <c r="BB274" s="17">
        <v>0</v>
      </c>
      <c r="BC274" s="17">
        <v>0</v>
      </c>
      <c r="BD274" s="17">
        <v>0</v>
      </c>
      <c r="BE274" s="17">
        <v>0</v>
      </c>
      <c r="BF274" s="17">
        <v>0</v>
      </c>
      <c r="BG274" s="17">
        <v>0</v>
      </c>
      <c r="BH274" s="17">
        <v>0</v>
      </c>
      <c r="BI274" s="17">
        <v>0</v>
      </c>
      <c r="BJ274" s="17">
        <v>0</v>
      </c>
      <c r="BK274" s="17">
        <v>0</v>
      </c>
      <c r="BL274" s="17">
        <v>0</v>
      </c>
      <c r="BM274" s="17">
        <v>0</v>
      </c>
      <c r="BN274" s="17">
        <v>0</v>
      </c>
      <c r="BO274" s="17">
        <v>0</v>
      </c>
      <c r="BP274" s="17">
        <v>0</v>
      </c>
      <c r="BQ274" s="17">
        <v>0</v>
      </c>
      <c r="BR274" s="17">
        <v>0</v>
      </c>
      <c r="BS274" s="17">
        <v>0</v>
      </c>
      <c r="BT274" s="17">
        <v>0</v>
      </c>
      <c r="BU274" s="17">
        <v>0</v>
      </c>
      <c r="BV274" s="17">
        <v>0</v>
      </c>
      <c r="BW274" s="17">
        <v>0</v>
      </c>
      <c r="BX274" s="17">
        <v>0</v>
      </c>
      <c r="BY274" s="17">
        <v>0</v>
      </c>
      <c r="BZ274" s="17">
        <v>0</v>
      </c>
      <c r="CA274" s="17">
        <v>0</v>
      </c>
      <c r="CB274" s="17">
        <v>0</v>
      </c>
      <c r="CC274" s="17">
        <v>0</v>
      </c>
      <c r="CD274" s="17">
        <v>0</v>
      </c>
      <c r="CE274" s="17">
        <v>0</v>
      </c>
      <c r="CF274" s="17">
        <v>0</v>
      </c>
      <c r="CG274" s="17">
        <v>0</v>
      </c>
      <c r="CH274" s="17">
        <v>0</v>
      </c>
      <c r="CI274" s="17">
        <v>0</v>
      </c>
      <c r="CJ274" s="17">
        <v>0</v>
      </c>
      <c r="CK274" s="17">
        <v>0</v>
      </c>
      <c r="CL274" s="17">
        <v>0</v>
      </c>
      <c r="CM274" s="17">
        <v>0</v>
      </c>
      <c r="CN274" s="17">
        <v>0</v>
      </c>
      <c r="CO274" s="17">
        <v>0</v>
      </c>
      <c r="CP274" s="17">
        <v>0</v>
      </c>
      <c r="CQ274" s="17">
        <v>0</v>
      </c>
      <c r="CR274" s="17">
        <v>0</v>
      </c>
      <c r="CS274" s="17">
        <v>0</v>
      </c>
      <c r="CT274" s="17">
        <v>0</v>
      </c>
      <c r="CU274" s="17">
        <v>0</v>
      </c>
      <c r="CV274" s="17">
        <v>0</v>
      </c>
      <c r="CW274" s="17">
        <v>0</v>
      </c>
      <c r="CX274" s="17">
        <v>0</v>
      </c>
      <c r="CY274" s="17">
        <v>0</v>
      </c>
      <c r="CZ274" s="17">
        <v>0</v>
      </c>
      <c r="DA274" s="17">
        <v>0</v>
      </c>
      <c r="DB274" s="17">
        <v>0</v>
      </c>
      <c r="DC274" s="17">
        <v>0</v>
      </c>
      <c r="DD274" s="17">
        <v>0</v>
      </c>
      <c r="DE274" s="17">
        <v>0</v>
      </c>
      <c r="DF274" s="17">
        <v>0</v>
      </c>
      <c r="DG274" s="17">
        <v>0</v>
      </c>
      <c r="DH274" s="17">
        <v>0</v>
      </c>
      <c r="DI274" s="17">
        <v>0</v>
      </c>
      <c r="DJ274" s="17">
        <v>0</v>
      </c>
      <c r="DK274" s="17">
        <v>0</v>
      </c>
      <c r="DL274" s="17">
        <v>0</v>
      </c>
      <c r="DM274" s="17">
        <v>0</v>
      </c>
      <c r="DN274" s="17">
        <v>0</v>
      </c>
      <c r="DO274" s="17">
        <v>0</v>
      </c>
      <c r="DP274" s="17">
        <v>0</v>
      </c>
      <c r="DQ274" s="17">
        <v>0</v>
      </c>
      <c r="DR274" s="17">
        <v>0</v>
      </c>
      <c r="DS274" s="17">
        <v>0</v>
      </c>
      <c r="DT274" s="17">
        <v>0</v>
      </c>
      <c r="DU274" s="17">
        <v>0</v>
      </c>
      <c r="DV274" s="17">
        <v>0</v>
      </c>
      <c r="DW274" s="17">
        <v>0</v>
      </c>
      <c r="DX274" s="17">
        <v>0</v>
      </c>
      <c r="DY274" s="17">
        <v>0</v>
      </c>
      <c r="DZ274" s="17">
        <v>0</v>
      </c>
      <c r="EA274" s="17">
        <v>0</v>
      </c>
      <c r="EB274" s="17">
        <v>0</v>
      </c>
      <c r="EC274" s="17">
        <v>0</v>
      </c>
      <c r="ED274" s="17">
        <v>0</v>
      </c>
      <c r="EE274" s="17">
        <v>0</v>
      </c>
      <c r="EF274" s="17">
        <v>0</v>
      </c>
      <c r="EG274" s="17">
        <v>0</v>
      </c>
      <c r="EH274" s="17">
        <v>0</v>
      </c>
      <c r="EI274" s="17">
        <v>0</v>
      </c>
      <c r="EJ274" s="17">
        <v>0</v>
      </c>
      <c r="EK274" s="17">
        <v>0</v>
      </c>
      <c r="EL274" s="17">
        <v>0</v>
      </c>
      <c r="EM274" s="17">
        <v>0</v>
      </c>
      <c r="EN274" s="17">
        <v>0</v>
      </c>
      <c r="EO274" s="17">
        <v>0</v>
      </c>
      <c r="EP274" s="17">
        <v>0</v>
      </c>
      <c r="EQ274" s="17">
        <v>0</v>
      </c>
      <c r="ER274" s="17">
        <v>0</v>
      </c>
      <c r="ES274" s="17">
        <v>0</v>
      </c>
      <c r="ET274" s="17">
        <v>0</v>
      </c>
      <c r="EU274" s="17">
        <v>0</v>
      </c>
      <c r="EV274" s="17">
        <v>0</v>
      </c>
      <c r="EW274" s="17">
        <v>0</v>
      </c>
      <c r="EX274" s="17">
        <v>0</v>
      </c>
      <c r="EY274" s="17">
        <v>0</v>
      </c>
      <c r="EZ274" s="17">
        <v>0</v>
      </c>
      <c r="FA274" s="17">
        <v>0</v>
      </c>
      <c r="FB274" s="17">
        <v>0</v>
      </c>
      <c r="FC274" s="17">
        <v>0</v>
      </c>
      <c r="FD274" s="17">
        <v>0</v>
      </c>
      <c r="FE274" s="17">
        <v>0</v>
      </c>
      <c r="FF274" s="17">
        <v>0</v>
      </c>
      <c r="FG274" s="17">
        <v>0</v>
      </c>
      <c r="FH274" s="17">
        <v>0</v>
      </c>
      <c r="FI274" s="17">
        <v>0</v>
      </c>
      <c r="FJ274" s="17">
        <v>0</v>
      </c>
      <c r="FK274" s="17">
        <v>0</v>
      </c>
      <c r="FL274" s="17">
        <v>0</v>
      </c>
      <c r="FM274" s="17">
        <v>0</v>
      </c>
      <c r="FN274" s="17">
        <v>0</v>
      </c>
      <c r="FO274" s="17">
        <v>0</v>
      </c>
      <c r="FP274" s="17">
        <v>0</v>
      </c>
      <c r="FQ274" s="17">
        <v>0</v>
      </c>
      <c r="FR274" s="17">
        <v>0</v>
      </c>
      <c r="FS274" s="17">
        <v>0</v>
      </c>
      <c r="FT274" s="17">
        <v>0</v>
      </c>
      <c r="FU274" s="17">
        <v>0</v>
      </c>
      <c r="FV274" s="17">
        <v>0</v>
      </c>
      <c r="FW274" s="17">
        <v>0</v>
      </c>
      <c r="FX274" s="17">
        <v>0</v>
      </c>
      <c r="FY274" s="17">
        <v>0</v>
      </c>
      <c r="FZ274" s="17">
        <v>0</v>
      </c>
      <c r="GA274" s="17">
        <v>0</v>
      </c>
      <c r="GB274" s="17">
        <v>0</v>
      </c>
      <c r="GC274" s="17">
        <v>0</v>
      </c>
      <c r="GD274" s="17">
        <v>0</v>
      </c>
      <c r="GE274" s="17">
        <v>0</v>
      </c>
      <c r="GF274" s="17">
        <v>0</v>
      </c>
      <c r="GG274" s="17">
        <v>0</v>
      </c>
      <c r="GH274" s="17">
        <v>0</v>
      </c>
      <c r="GI274" s="17">
        <v>0</v>
      </c>
      <c r="GJ274" s="17">
        <v>0</v>
      </c>
      <c r="GK274" s="17">
        <v>0</v>
      </c>
      <c r="GL274" s="17">
        <v>0</v>
      </c>
      <c r="GM274" s="17">
        <v>0</v>
      </c>
      <c r="GN274" s="17">
        <v>0</v>
      </c>
      <c r="GO274" s="17">
        <v>0</v>
      </c>
      <c r="GP274" s="17">
        <v>0</v>
      </c>
      <c r="GQ274" s="17">
        <v>0</v>
      </c>
      <c r="GR274" s="17">
        <v>0</v>
      </c>
      <c r="GS274" s="17">
        <v>0</v>
      </c>
      <c r="GT274" s="17">
        <v>0</v>
      </c>
      <c r="GU274" s="17">
        <v>0</v>
      </c>
      <c r="GV274" s="17">
        <v>0</v>
      </c>
      <c r="GW274" s="17">
        <v>0</v>
      </c>
      <c r="GX274" s="17">
        <v>0</v>
      </c>
      <c r="GY274" s="17">
        <v>0</v>
      </c>
      <c r="GZ274" s="17">
        <v>0</v>
      </c>
      <c r="HA274" s="17">
        <v>0</v>
      </c>
      <c r="HB274" s="17">
        <v>0</v>
      </c>
      <c r="HC274" s="17">
        <v>0</v>
      </c>
      <c r="HD274" s="17">
        <v>0</v>
      </c>
      <c r="HE274" s="17">
        <v>0</v>
      </c>
      <c r="HF274" s="17">
        <v>0</v>
      </c>
      <c r="HG274" s="17">
        <v>0</v>
      </c>
      <c r="HH274" s="17">
        <v>0</v>
      </c>
      <c r="HI274" s="17">
        <v>0</v>
      </c>
      <c r="HJ274" s="17">
        <v>0</v>
      </c>
      <c r="HK274" s="17">
        <v>0</v>
      </c>
      <c r="HL274" s="17">
        <v>0</v>
      </c>
      <c r="HM274" s="17">
        <v>0</v>
      </c>
      <c r="HN274" s="17">
        <v>0</v>
      </c>
      <c r="HO274" s="17">
        <v>0</v>
      </c>
      <c r="HP274" s="17">
        <v>0</v>
      </c>
      <c r="HQ274" s="17">
        <v>0</v>
      </c>
      <c r="HR274" s="17">
        <v>0</v>
      </c>
      <c r="HS274" s="17">
        <v>0</v>
      </c>
      <c r="HT274" s="17">
        <v>0</v>
      </c>
      <c r="HU274" s="17">
        <v>0</v>
      </c>
      <c r="HV274" s="17">
        <v>0</v>
      </c>
      <c r="HW274" s="17">
        <v>0</v>
      </c>
      <c r="HX274" s="17">
        <v>0</v>
      </c>
      <c r="HY274" s="17">
        <v>0</v>
      </c>
      <c r="HZ274" s="17">
        <v>0</v>
      </c>
      <c r="IA274" s="17">
        <v>0</v>
      </c>
      <c r="IB274" s="17">
        <v>0</v>
      </c>
      <c r="IC274" s="17">
        <v>0</v>
      </c>
      <c r="ID274" s="17">
        <v>0</v>
      </c>
      <c r="IE274" s="17">
        <v>0</v>
      </c>
      <c r="IF274" s="17">
        <v>0</v>
      </c>
      <c r="IG274" s="17">
        <v>0</v>
      </c>
      <c r="IH274" s="17">
        <v>0</v>
      </c>
      <c r="II274" s="17">
        <v>0</v>
      </c>
      <c r="IJ274" s="17">
        <v>0</v>
      </c>
      <c r="IK274" s="17">
        <v>0</v>
      </c>
      <c r="IL274" s="17">
        <v>0</v>
      </c>
      <c r="IM274" s="17">
        <v>0</v>
      </c>
      <c r="IN274" s="17">
        <v>0</v>
      </c>
      <c r="IO274" s="17">
        <v>0</v>
      </c>
      <c r="IP274" s="17">
        <v>0</v>
      </c>
      <c r="IQ274" s="17">
        <v>0</v>
      </c>
      <c r="IR274" s="17">
        <v>0</v>
      </c>
      <c r="IS274" s="17">
        <v>0</v>
      </c>
      <c r="IT274" s="17">
        <v>0</v>
      </c>
      <c r="IU274" s="17">
        <v>0</v>
      </c>
      <c r="IV274" s="17">
        <v>0</v>
      </c>
      <c r="IW274" s="17">
        <v>0</v>
      </c>
      <c r="IX274" s="17">
        <v>0</v>
      </c>
      <c r="IY274" s="17">
        <v>0</v>
      </c>
      <c r="IZ274" s="17">
        <v>0</v>
      </c>
      <c r="JA274" s="17">
        <v>0</v>
      </c>
      <c r="JB274" s="17">
        <v>0</v>
      </c>
      <c r="JC274" s="17">
        <v>0</v>
      </c>
      <c r="JD274" s="17">
        <v>0</v>
      </c>
      <c r="JE274" s="17">
        <v>0</v>
      </c>
      <c r="JF274" s="17">
        <v>0</v>
      </c>
      <c r="JG274" s="17">
        <v>0</v>
      </c>
      <c r="JH274" s="17">
        <v>0</v>
      </c>
      <c r="JI274" s="17">
        <v>0</v>
      </c>
      <c r="JJ274" s="17">
        <v>0</v>
      </c>
      <c r="JK274" s="17">
        <v>0</v>
      </c>
      <c r="JL274" s="17">
        <v>0</v>
      </c>
      <c r="JM274" s="17">
        <v>0</v>
      </c>
      <c r="JN274" s="17">
        <v>0</v>
      </c>
      <c r="JO274" s="17">
        <v>0</v>
      </c>
      <c r="JP274" s="17">
        <v>0</v>
      </c>
      <c r="JQ274" s="17">
        <v>0</v>
      </c>
      <c r="JR274" s="17">
        <v>0</v>
      </c>
      <c r="JS274" s="17">
        <v>0</v>
      </c>
      <c r="JT274" s="17">
        <v>0</v>
      </c>
      <c r="JU274" s="17">
        <v>0</v>
      </c>
      <c r="JV274" s="17">
        <v>0</v>
      </c>
      <c r="JW274" s="17">
        <v>0</v>
      </c>
      <c r="JX274" s="17">
        <v>0</v>
      </c>
      <c r="JY274" s="17">
        <v>0</v>
      </c>
    </row>
    <row r="275" spans="1:285" x14ac:dyDescent="0.15">
      <c r="A275" s="17" t="s">
        <v>1048</v>
      </c>
      <c r="B275" s="17" t="s">
        <v>1049</v>
      </c>
      <c r="C275" s="17">
        <v>0</v>
      </c>
      <c r="D275" s="17">
        <v>0</v>
      </c>
      <c r="E275" s="17">
        <v>0</v>
      </c>
      <c r="F275" s="17">
        <v>0</v>
      </c>
      <c r="G275" s="17">
        <v>0</v>
      </c>
      <c r="H275" s="17">
        <v>0</v>
      </c>
      <c r="I275" s="17">
        <v>13.46</v>
      </c>
      <c r="J275" s="17">
        <v>13.46</v>
      </c>
      <c r="K275" s="17">
        <v>13.46</v>
      </c>
      <c r="L275" s="17">
        <v>13.46</v>
      </c>
      <c r="M275" s="17">
        <v>13.46</v>
      </c>
      <c r="N275" s="17">
        <v>13.47</v>
      </c>
      <c r="O275" s="17">
        <v>13.42</v>
      </c>
      <c r="P275" s="17">
        <v>13.43</v>
      </c>
      <c r="Q275" s="17">
        <v>13.44</v>
      </c>
      <c r="R275" s="17">
        <v>13.45</v>
      </c>
      <c r="S275" s="17">
        <v>13.49</v>
      </c>
      <c r="T275" s="17">
        <v>13.46</v>
      </c>
      <c r="U275" s="17">
        <v>13.5</v>
      </c>
      <c r="V275" s="17">
        <v>13.49</v>
      </c>
      <c r="W275" s="17">
        <v>13.45</v>
      </c>
      <c r="X275" s="17">
        <v>13.48</v>
      </c>
      <c r="Y275" s="17">
        <v>13.48</v>
      </c>
      <c r="Z275" s="17">
        <v>13.48</v>
      </c>
      <c r="AA275" s="17">
        <v>13.46</v>
      </c>
      <c r="AB275" s="17">
        <v>0</v>
      </c>
      <c r="AC275" s="17">
        <v>0</v>
      </c>
      <c r="AD275" s="17">
        <v>0</v>
      </c>
      <c r="AE275" s="17">
        <v>0</v>
      </c>
      <c r="AF275" s="17">
        <v>0</v>
      </c>
      <c r="AG275" s="17">
        <v>0</v>
      </c>
      <c r="AH275" s="17">
        <v>0</v>
      </c>
      <c r="AI275" s="17">
        <v>0</v>
      </c>
      <c r="AJ275" s="17">
        <v>0</v>
      </c>
      <c r="AK275" s="17">
        <v>0</v>
      </c>
      <c r="AL275" s="17">
        <v>0</v>
      </c>
      <c r="AM275" s="17">
        <v>0</v>
      </c>
      <c r="AN275" s="17">
        <v>0</v>
      </c>
      <c r="AO275" s="17">
        <v>0</v>
      </c>
      <c r="AP275" s="17">
        <v>0</v>
      </c>
      <c r="AQ275" s="17">
        <v>0</v>
      </c>
      <c r="AR275" s="17">
        <v>0</v>
      </c>
      <c r="AS275" s="17">
        <v>0</v>
      </c>
      <c r="AT275" s="17">
        <v>0</v>
      </c>
      <c r="AU275" s="17">
        <v>0</v>
      </c>
      <c r="AV275" s="17">
        <v>0</v>
      </c>
      <c r="AW275" s="17">
        <v>0</v>
      </c>
      <c r="AX275" s="17">
        <v>0</v>
      </c>
      <c r="AY275" s="17">
        <v>0</v>
      </c>
      <c r="AZ275" s="17">
        <v>0</v>
      </c>
      <c r="BA275" s="17">
        <v>0</v>
      </c>
      <c r="BB275" s="17">
        <v>0</v>
      </c>
      <c r="BC275" s="17">
        <v>0</v>
      </c>
      <c r="BD275" s="17">
        <v>0</v>
      </c>
      <c r="BE275" s="17">
        <v>0</v>
      </c>
      <c r="BF275" s="17">
        <v>0</v>
      </c>
      <c r="BG275" s="17">
        <v>0</v>
      </c>
      <c r="BH275" s="17">
        <v>0</v>
      </c>
      <c r="BI275" s="17">
        <v>0</v>
      </c>
      <c r="BJ275" s="17">
        <v>0</v>
      </c>
      <c r="BK275" s="17">
        <v>0</v>
      </c>
      <c r="BL275" s="17">
        <v>0</v>
      </c>
      <c r="BM275" s="17">
        <v>0</v>
      </c>
      <c r="BN275" s="17">
        <v>0</v>
      </c>
      <c r="BO275" s="17">
        <v>0</v>
      </c>
      <c r="BP275" s="17">
        <v>0</v>
      </c>
      <c r="BQ275" s="17">
        <v>0</v>
      </c>
      <c r="BR275" s="17">
        <v>0</v>
      </c>
      <c r="BS275" s="17">
        <v>0</v>
      </c>
      <c r="BT275" s="17">
        <v>0</v>
      </c>
      <c r="BU275" s="17">
        <v>0</v>
      </c>
      <c r="BV275" s="17">
        <v>0</v>
      </c>
      <c r="BW275" s="17">
        <v>0</v>
      </c>
      <c r="BX275" s="17">
        <v>0</v>
      </c>
      <c r="BY275" s="17">
        <v>0</v>
      </c>
      <c r="BZ275" s="17">
        <v>0</v>
      </c>
      <c r="CA275" s="17">
        <v>0</v>
      </c>
      <c r="CB275" s="17">
        <v>0</v>
      </c>
      <c r="CC275" s="17">
        <v>0</v>
      </c>
      <c r="CD275" s="17">
        <v>0</v>
      </c>
      <c r="CE275" s="17">
        <v>0</v>
      </c>
      <c r="CF275" s="17">
        <v>0</v>
      </c>
      <c r="CG275" s="17">
        <v>0</v>
      </c>
      <c r="CH275" s="17">
        <v>0</v>
      </c>
      <c r="CI275" s="17">
        <v>0</v>
      </c>
      <c r="CJ275" s="17">
        <v>0</v>
      </c>
      <c r="CK275" s="17">
        <v>0</v>
      </c>
      <c r="CL275" s="17">
        <v>0</v>
      </c>
      <c r="CM275" s="17">
        <v>0</v>
      </c>
      <c r="CN275" s="17">
        <v>0</v>
      </c>
      <c r="CO275" s="17">
        <v>0</v>
      </c>
      <c r="CP275" s="17">
        <v>0</v>
      </c>
      <c r="CQ275" s="17">
        <v>0</v>
      </c>
      <c r="CR275" s="17">
        <v>0</v>
      </c>
      <c r="CS275" s="17">
        <v>0</v>
      </c>
      <c r="CT275" s="17">
        <v>0</v>
      </c>
      <c r="CU275" s="17">
        <v>0</v>
      </c>
      <c r="CV275" s="17">
        <v>0</v>
      </c>
      <c r="CW275" s="17">
        <v>0</v>
      </c>
      <c r="CX275" s="17">
        <v>0</v>
      </c>
      <c r="CY275" s="17">
        <v>0</v>
      </c>
      <c r="CZ275" s="17">
        <v>0</v>
      </c>
      <c r="DA275" s="17">
        <v>0</v>
      </c>
      <c r="DB275" s="17">
        <v>0</v>
      </c>
      <c r="DC275" s="17">
        <v>0</v>
      </c>
      <c r="DD275" s="17">
        <v>0</v>
      </c>
      <c r="DE275" s="17">
        <v>0</v>
      </c>
      <c r="DF275" s="17">
        <v>0</v>
      </c>
      <c r="DG275" s="17">
        <v>0</v>
      </c>
      <c r="DH275" s="17">
        <v>0</v>
      </c>
      <c r="DI275" s="17">
        <v>0</v>
      </c>
      <c r="DJ275" s="17">
        <v>0</v>
      </c>
      <c r="DK275" s="17">
        <v>0</v>
      </c>
      <c r="DL275" s="17">
        <v>0</v>
      </c>
      <c r="DM275" s="17">
        <v>0</v>
      </c>
      <c r="DN275" s="17">
        <v>0</v>
      </c>
      <c r="DO275" s="17">
        <v>0</v>
      </c>
      <c r="DP275" s="17">
        <v>0</v>
      </c>
      <c r="DQ275" s="17">
        <v>0</v>
      </c>
      <c r="DR275" s="17">
        <v>0</v>
      </c>
      <c r="DS275" s="17">
        <v>0</v>
      </c>
      <c r="DT275" s="17">
        <v>0</v>
      </c>
      <c r="DU275" s="17">
        <v>0</v>
      </c>
      <c r="DV275" s="17">
        <v>0</v>
      </c>
      <c r="DW275" s="17">
        <v>0</v>
      </c>
      <c r="DX275" s="17">
        <v>0</v>
      </c>
      <c r="DY275" s="17">
        <v>0</v>
      </c>
      <c r="DZ275" s="17">
        <v>0</v>
      </c>
      <c r="EA275" s="17">
        <v>0</v>
      </c>
      <c r="EB275" s="17">
        <v>0</v>
      </c>
      <c r="EC275" s="17">
        <v>0</v>
      </c>
      <c r="ED275" s="17">
        <v>0</v>
      </c>
      <c r="EE275" s="17">
        <v>0</v>
      </c>
      <c r="EF275" s="17">
        <v>0</v>
      </c>
      <c r="EG275" s="17">
        <v>0</v>
      </c>
      <c r="EH275" s="17">
        <v>0</v>
      </c>
      <c r="EI275" s="17">
        <v>0</v>
      </c>
      <c r="EJ275" s="17">
        <v>0</v>
      </c>
      <c r="EK275" s="17">
        <v>0</v>
      </c>
      <c r="EL275" s="17">
        <v>0</v>
      </c>
      <c r="EM275" s="17">
        <v>0</v>
      </c>
      <c r="EN275" s="17">
        <v>0</v>
      </c>
      <c r="EO275" s="17">
        <v>0</v>
      </c>
      <c r="EP275" s="17">
        <v>0</v>
      </c>
      <c r="EQ275" s="17">
        <v>0</v>
      </c>
      <c r="ER275" s="17">
        <v>0</v>
      </c>
      <c r="ES275" s="17">
        <v>0</v>
      </c>
      <c r="ET275" s="17">
        <v>0</v>
      </c>
      <c r="EU275" s="17">
        <v>0</v>
      </c>
      <c r="EV275" s="17">
        <v>0</v>
      </c>
      <c r="EW275" s="17">
        <v>0</v>
      </c>
      <c r="EX275" s="17">
        <v>0</v>
      </c>
      <c r="EY275" s="17">
        <v>0</v>
      </c>
      <c r="EZ275" s="17">
        <v>0</v>
      </c>
      <c r="FA275" s="17">
        <v>0</v>
      </c>
      <c r="FB275" s="17">
        <v>0</v>
      </c>
      <c r="FC275" s="17">
        <v>0</v>
      </c>
      <c r="FD275" s="17">
        <v>0</v>
      </c>
      <c r="FE275" s="17">
        <v>0</v>
      </c>
      <c r="FF275" s="17">
        <v>0</v>
      </c>
      <c r="FG275" s="17">
        <v>0</v>
      </c>
      <c r="FH275" s="17">
        <v>0</v>
      </c>
      <c r="FI275" s="17">
        <v>0</v>
      </c>
      <c r="FJ275" s="17">
        <v>0</v>
      </c>
      <c r="FK275" s="17">
        <v>0</v>
      </c>
      <c r="FL275" s="17">
        <v>0</v>
      </c>
      <c r="FM275" s="17">
        <v>0</v>
      </c>
      <c r="FN275" s="17">
        <v>0</v>
      </c>
      <c r="FO275" s="17">
        <v>0</v>
      </c>
      <c r="FP275" s="17">
        <v>0</v>
      </c>
      <c r="FQ275" s="17">
        <v>0</v>
      </c>
      <c r="FR275" s="17">
        <v>0</v>
      </c>
      <c r="FS275" s="17">
        <v>0</v>
      </c>
      <c r="FT275" s="17">
        <v>0</v>
      </c>
      <c r="FU275" s="17">
        <v>0</v>
      </c>
      <c r="FV275" s="17">
        <v>0</v>
      </c>
      <c r="FW275" s="17">
        <v>0</v>
      </c>
      <c r="FX275" s="17">
        <v>0</v>
      </c>
      <c r="FY275" s="17">
        <v>0</v>
      </c>
      <c r="FZ275" s="17">
        <v>0</v>
      </c>
      <c r="GA275" s="17">
        <v>0</v>
      </c>
      <c r="GB275" s="17">
        <v>0</v>
      </c>
      <c r="GC275" s="17">
        <v>0</v>
      </c>
      <c r="GD275" s="17">
        <v>0</v>
      </c>
      <c r="GE275" s="17">
        <v>0</v>
      </c>
      <c r="GF275" s="17">
        <v>0</v>
      </c>
      <c r="GG275" s="17">
        <v>0</v>
      </c>
      <c r="GH275" s="17">
        <v>0</v>
      </c>
      <c r="GI275" s="17">
        <v>0</v>
      </c>
      <c r="GJ275" s="17">
        <v>0</v>
      </c>
      <c r="GK275" s="17">
        <v>0</v>
      </c>
      <c r="GL275" s="17">
        <v>0</v>
      </c>
      <c r="GM275" s="17">
        <v>0</v>
      </c>
      <c r="GN275" s="17">
        <v>0</v>
      </c>
      <c r="GO275" s="17">
        <v>0</v>
      </c>
      <c r="GP275" s="17">
        <v>0</v>
      </c>
      <c r="GQ275" s="17">
        <v>0</v>
      </c>
      <c r="GR275" s="17">
        <v>0</v>
      </c>
      <c r="GS275" s="17">
        <v>0</v>
      </c>
      <c r="GT275" s="17">
        <v>0</v>
      </c>
      <c r="GU275" s="17">
        <v>0</v>
      </c>
      <c r="GV275" s="17">
        <v>0</v>
      </c>
      <c r="GW275" s="17">
        <v>0</v>
      </c>
      <c r="GX275" s="17">
        <v>0</v>
      </c>
      <c r="GY275" s="17">
        <v>0</v>
      </c>
      <c r="GZ275" s="17">
        <v>0</v>
      </c>
      <c r="HA275" s="17">
        <v>0</v>
      </c>
      <c r="HB275" s="17">
        <v>0</v>
      </c>
      <c r="HC275" s="17">
        <v>0</v>
      </c>
      <c r="HD275" s="17">
        <v>0</v>
      </c>
      <c r="HE275" s="17">
        <v>0</v>
      </c>
      <c r="HF275" s="17">
        <v>0</v>
      </c>
      <c r="HG275" s="17">
        <v>0</v>
      </c>
      <c r="HH275" s="17">
        <v>0</v>
      </c>
      <c r="HI275" s="17">
        <v>0</v>
      </c>
      <c r="HJ275" s="17">
        <v>0</v>
      </c>
      <c r="HK275" s="17">
        <v>0</v>
      </c>
      <c r="HL275" s="17">
        <v>0</v>
      </c>
      <c r="HM275" s="17">
        <v>0</v>
      </c>
      <c r="HN275" s="17">
        <v>0</v>
      </c>
      <c r="HO275" s="17">
        <v>0</v>
      </c>
      <c r="HP275" s="17">
        <v>0</v>
      </c>
      <c r="HQ275" s="17">
        <v>0</v>
      </c>
      <c r="HR275" s="17">
        <v>0</v>
      </c>
      <c r="HS275" s="17">
        <v>0</v>
      </c>
      <c r="HT275" s="17">
        <v>0</v>
      </c>
      <c r="HU275" s="17">
        <v>0</v>
      </c>
      <c r="HV275" s="17">
        <v>0</v>
      </c>
      <c r="HW275" s="17">
        <v>0</v>
      </c>
      <c r="HX275" s="17">
        <v>0</v>
      </c>
      <c r="HY275" s="17">
        <v>0</v>
      </c>
      <c r="HZ275" s="17">
        <v>0</v>
      </c>
      <c r="IA275" s="17">
        <v>0</v>
      </c>
      <c r="IB275" s="17">
        <v>0</v>
      </c>
      <c r="IC275" s="17">
        <v>0</v>
      </c>
      <c r="ID275" s="17">
        <v>0</v>
      </c>
      <c r="IE275" s="17">
        <v>0</v>
      </c>
      <c r="IF275" s="17">
        <v>0</v>
      </c>
      <c r="IG275" s="17">
        <v>0</v>
      </c>
      <c r="IH275" s="17">
        <v>0</v>
      </c>
      <c r="II275" s="17">
        <v>0</v>
      </c>
      <c r="IJ275" s="17">
        <v>0</v>
      </c>
      <c r="IK275" s="17">
        <v>0</v>
      </c>
      <c r="IL275" s="17">
        <v>0</v>
      </c>
      <c r="IM275" s="17">
        <v>0</v>
      </c>
      <c r="IN275" s="17">
        <v>0</v>
      </c>
      <c r="IO275" s="17">
        <v>0</v>
      </c>
      <c r="IP275" s="17">
        <v>0</v>
      </c>
      <c r="IQ275" s="17">
        <v>0</v>
      </c>
      <c r="IR275" s="17">
        <v>0</v>
      </c>
      <c r="IS275" s="17">
        <v>0</v>
      </c>
      <c r="IT275" s="17">
        <v>0</v>
      </c>
      <c r="IU275" s="17">
        <v>0</v>
      </c>
      <c r="IV275" s="17">
        <v>0</v>
      </c>
      <c r="IW275" s="17">
        <v>0</v>
      </c>
      <c r="IX275" s="17">
        <v>0</v>
      </c>
      <c r="IY275" s="17">
        <v>0</v>
      </c>
      <c r="IZ275" s="17">
        <v>0</v>
      </c>
      <c r="JA275" s="17">
        <v>0</v>
      </c>
      <c r="JB275" s="17">
        <v>0</v>
      </c>
      <c r="JC275" s="17">
        <v>0</v>
      </c>
      <c r="JD275" s="17">
        <v>0</v>
      </c>
      <c r="JE275" s="17">
        <v>0</v>
      </c>
      <c r="JF275" s="17">
        <v>0</v>
      </c>
      <c r="JG275" s="17">
        <v>0</v>
      </c>
      <c r="JH275" s="17">
        <v>0</v>
      </c>
      <c r="JI275" s="17">
        <v>0</v>
      </c>
      <c r="JJ275" s="17">
        <v>0</v>
      </c>
      <c r="JK275" s="17">
        <v>0</v>
      </c>
      <c r="JL275" s="17">
        <v>0</v>
      </c>
      <c r="JM275" s="17">
        <v>0</v>
      </c>
      <c r="JN275" s="17">
        <v>0</v>
      </c>
      <c r="JO275" s="17">
        <v>0</v>
      </c>
      <c r="JP275" s="17">
        <v>0</v>
      </c>
      <c r="JQ275" s="17">
        <v>0</v>
      </c>
      <c r="JR275" s="17">
        <v>0</v>
      </c>
      <c r="JS275" s="17">
        <v>0</v>
      </c>
      <c r="JT275" s="17">
        <v>0</v>
      </c>
      <c r="JU275" s="17">
        <v>0</v>
      </c>
      <c r="JV275" s="17">
        <v>0</v>
      </c>
      <c r="JW275" s="17">
        <v>0</v>
      </c>
      <c r="JX275" s="17">
        <v>0</v>
      </c>
      <c r="JY275" s="17">
        <v>0</v>
      </c>
    </row>
    <row r="276" spans="1:285" x14ac:dyDescent="0.15">
      <c r="A276" s="17" t="s">
        <v>403</v>
      </c>
      <c r="B276" s="17" t="s">
        <v>404</v>
      </c>
      <c r="C276" s="17">
        <v>0</v>
      </c>
      <c r="D276" s="17">
        <v>0</v>
      </c>
      <c r="E276" s="17">
        <v>0</v>
      </c>
      <c r="F276" s="17">
        <v>0</v>
      </c>
      <c r="G276" s="17">
        <v>0</v>
      </c>
      <c r="H276" s="17">
        <v>0</v>
      </c>
      <c r="I276" s="17">
        <v>9.7799999999999994</v>
      </c>
      <c r="J276" s="17">
        <v>9.7799999999999994</v>
      </c>
      <c r="K276" s="17">
        <v>9.7799999999999994</v>
      </c>
      <c r="L276" s="17">
        <v>9.7799999999999994</v>
      </c>
      <c r="M276" s="17">
        <v>9.7799999999999994</v>
      </c>
      <c r="N276" s="17">
        <v>9.81</v>
      </c>
      <c r="O276" s="17">
        <v>9.86</v>
      </c>
      <c r="P276" s="17">
        <v>9.8699999999999992</v>
      </c>
      <c r="Q276" s="17">
        <v>9.91</v>
      </c>
      <c r="R276" s="17">
        <v>9.9</v>
      </c>
      <c r="S276" s="17">
        <v>9.86</v>
      </c>
      <c r="T276" s="17">
        <v>9.8699999999999992</v>
      </c>
      <c r="U276" s="17">
        <v>9.86</v>
      </c>
      <c r="V276" s="17">
        <v>9.86</v>
      </c>
      <c r="W276" s="17">
        <v>9.82</v>
      </c>
      <c r="X276" s="17">
        <v>9.83</v>
      </c>
      <c r="Y276" s="17">
        <v>9.86</v>
      </c>
      <c r="Z276" s="17">
        <v>9.94</v>
      </c>
      <c r="AA276" s="17">
        <v>9.92</v>
      </c>
      <c r="AB276" s="17">
        <v>0</v>
      </c>
      <c r="AC276" s="17">
        <v>0</v>
      </c>
      <c r="AD276" s="17">
        <v>0</v>
      </c>
      <c r="AE276" s="17">
        <v>0</v>
      </c>
      <c r="AF276" s="17">
        <v>0</v>
      </c>
      <c r="AG276" s="17">
        <v>0</v>
      </c>
      <c r="AH276" s="17">
        <v>0</v>
      </c>
      <c r="AI276" s="17">
        <v>0</v>
      </c>
      <c r="AJ276" s="17">
        <v>0</v>
      </c>
      <c r="AK276" s="17">
        <v>0</v>
      </c>
      <c r="AL276" s="17">
        <v>0</v>
      </c>
      <c r="AM276" s="17">
        <v>0</v>
      </c>
      <c r="AN276" s="17">
        <v>0</v>
      </c>
      <c r="AO276" s="17">
        <v>0</v>
      </c>
      <c r="AP276" s="17">
        <v>0</v>
      </c>
      <c r="AQ276" s="17">
        <v>0</v>
      </c>
      <c r="AR276" s="17">
        <v>0</v>
      </c>
      <c r="AS276" s="17">
        <v>0</v>
      </c>
      <c r="AT276" s="17">
        <v>0</v>
      </c>
      <c r="AU276" s="17">
        <v>0</v>
      </c>
      <c r="AV276" s="17">
        <v>0</v>
      </c>
      <c r="AW276" s="17">
        <v>0</v>
      </c>
      <c r="AX276" s="17">
        <v>0</v>
      </c>
      <c r="AY276" s="17">
        <v>0</v>
      </c>
      <c r="AZ276" s="17">
        <v>0</v>
      </c>
      <c r="BA276" s="17">
        <v>0</v>
      </c>
      <c r="BB276" s="17">
        <v>0</v>
      </c>
      <c r="BC276" s="17">
        <v>0</v>
      </c>
      <c r="BD276" s="17">
        <v>0</v>
      </c>
      <c r="BE276" s="17">
        <v>0</v>
      </c>
      <c r="BF276" s="17">
        <v>0</v>
      </c>
      <c r="BG276" s="17">
        <v>0</v>
      </c>
      <c r="BH276" s="17">
        <v>0</v>
      </c>
      <c r="BI276" s="17">
        <v>0</v>
      </c>
      <c r="BJ276" s="17">
        <v>0</v>
      </c>
      <c r="BK276" s="17">
        <v>0</v>
      </c>
      <c r="BL276" s="17">
        <v>0</v>
      </c>
      <c r="BM276" s="17">
        <v>0</v>
      </c>
      <c r="BN276" s="17">
        <v>0</v>
      </c>
      <c r="BO276" s="17">
        <v>0</v>
      </c>
      <c r="BP276" s="17">
        <v>0</v>
      </c>
      <c r="BQ276" s="17">
        <v>0</v>
      </c>
      <c r="BR276" s="17">
        <v>0</v>
      </c>
      <c r="BS276" s="17">
        <v>0</v>
      </c>
      <c r="BT276" s="17">
        <v>0</v>
      </c>
      <c r="BU276" s="17">
        <v>0</v>
      </c>
      <c r="BV276" s="17">
        <v>0</v>
      </c>
      <c r="BW276" s="17">
        <v>0</v>
      </c>
      <c r="BX276" s="17">
        <v>0</v>
      </c>
      <c r="BY276" s="17">
        <v>0</v>
      </c>
      <c r="BZ276" s="17">
        <v>0</v>
      </c>
      <c r="CA276" s="17">
        <v>0</v>
      </c>
      <c r="CB276" s="17">
        <v>0</v>
      </c>
      <c r="CC276" s="17">
        <v>0</v>
      </c>
      <c r="CD276" s="17">
        <v>0</v>
      </c>
      <c r="CE276" s="17">
        <v>0</v>
      </c>
      <c r="CF276" s="17">
        <v>0</v>
      </c>
      <c r="CG276" s="17">
        <v>0</v>
      </c>
      <c r="CH276" s="17">
        <v>0</v>
      </c>
      <c r="CI276" s="17">
        <v>0</v>
      </c>
      <c r="CJ276" s="17">
        <v>0</v>
      </c>
      <c r="CK276" s="17">
        <v>0</v>
      </c>
      <c r="CL276" s="17">
        <v>0</v>
      </c>
      <c r="CM276" s="17">
        <v>0</v>
      </c>
      <c r="CN276" s="17">
        <v>0</v>
      </c>
      <c r="CO276" s="17">
        <v>0</v>
      </c>
      <c r="CP276" s="17">
        <v>0</v>
      </c>
      <c r="CQ276" s="17">
        <v>0</v>
      </c>
      <c r="CR276" s="17">
        <v>0</v>
      </c>
      <c r="CS276" s="17">
        <v>0</v>
      </c>
      <c r="CT276" s="17">
        <v>0</v>
      </c>
      <c r="CU276" s="17">
        <v>0</v>
      </c>
      <c r="CV276" s="17">
        <v>0</v>
      </c>
      <c r="CW276" s="17">
        <v>0</v>
      </c>
      <c r="CX276" s="17">
        <v>0</v>
      </c>
      <c r="CY276" s="17">
        <v>0</v>
      </c>
      <c r="CZ276" s="17">
        <v>0</v>
      </c>
      <c r="DA276" s="17">
        <v>0</v>
      </c>
      <c r="DB276" s="17">
        <v>0</v>
      </c>
      <c r="DC276" s="17">
        <v>0</v>
      </c>
      <c r="DD276" s="17">
        <v>0</v>
      </c>
      <c r="DE276" s="17">
        <v>0</v>
      </c>
      <c r="DF276" s="17">
        <v>0</v>
      </c>
      <c r="DG276" s="17">
        <v>0</v>
      </c>
      <c r="DH276" s="17">
        <v>0</v>
      </c>
      <c r="DI276" s="17">
        <v>0</v>
      </c>
      <c r="DJ276" s="17">
        <v>0</v>
      </c>
      <c r="DK276" s="17">
        <v>0</v>
      </c>
      <c r="DL276" s="17">
        <v>0</v>
      </c>
      <c r="DM276" s="17">
        <v>0</v>
      </c>
      <c r="DN276" s="17">
        <v>0</v>
      </c>
      <c r="DO276" s="17">
        <v>0</v>
      </c>
      <c r="DP276" s="17">
        <v>0</v>
      </c>
      <c r="DQ276" s="17">
        <v>0</v>
      </c>
      <c r="DR276" s="17">
        <v>0</v>
      </c>
      <c r="DS276" s="17">
        <v>0</v>
      </c>
      <c r="DT276" s="17">
        <v>0</v>
      </c>
      <c r="DU276" s="17">
        <v>0</v>
      </c>
      <c r="DV276" s="17">
        <v>0</v>
      </c>
      <c r="DW276" s="17">
        <v>0</v>
      </c>
      <c r="DX276" s="17">
        <v>0</v>
      </c>
      <c r="DY276" s="17">
        <v>0</v>
      </c>
      <c r="DZ276" s="17">
        <v>0</v>
      </c>
      <c r="EA276" s="17">
        <v>0</v>
      </c>
      <c r="EB276" s="17">
        <v>0</v>
      </c>
      <c r="EC276" s="17">
        <v>0</v>
      </c>
      <c r="ED276" s="17">
        <v>0</v>
      </c>
      <c r="EE276" s="17">
        <v>0</v>
      </c>
      <c r="EF276" s="17">
        <v>0</v>
      </c>
      <c r="EG276" s="17">
        <v>0</v>
      </c>
      <c r="EH276" s="17">
        <v>0</v>
      </c>
      <c r="EI276" s="17">
        <v>0</v>
      </c>
      <c r="EJ276" s="17">
        <v>0</v>
      </c>
      <c r="EK276" s="17">
        <v>0</v>
      </c>
      <c r="EL276" s="17">
        <v>0</v>
      </c>
      <c r="EM276" s="17">
        <v>0</v>
      </c>
      <c r="EN276" s="17">
        <v>0</v>
      </c>
      <c r="EO276" s="17">
        <v>0</v>
      </c>
      <c r="EP276" s="17">
        <v>0</v>
      </c>
      <c r="EQ276" s="17">
        <v>0</v>
      </c>
      <c r="ER276" s="17">
        <v>0</v>
      </c>
      <c r="ES276" s="17">
        <v>0</v>
      </c>
      <c r="ET276" s="17">
        <v>0</v>
      </c>
      <c r="EU276" s="17">
        <v>0</v>
      </c>
      <c r="EV276" s="17">
        <v>0</v>
      </c>
      <c r="EW276" s="17">
        <v>0</v>
      </c>
      <c r="EX276" s="17">
        <v>0</v>
      </c>
      <c r="EY276" s="17">
        <v>0</v>
      </c>
      <c r="EZ276" s="17">
        <v>0</v>
      </c>
      <c r="FA276" s="17">
        <v>0</v>
      </c>
      <c r="FB276" s="17">
        <v>0</v>
      </c>
      <c r="FC276" s="17">
        <v>0</v>
      </c>
      <c r="FD276" s="17">
        <v>0</v>
      </c>
      <c r="FE276" s="17">
        <v>0</v>
      </c>
      <c r="FF276" s="17">
        <v>0</v>
      </c>
      <c r="FG276" s="17">
        <v>0</v>
      </c>
      <c r="FH276" s="17">
        <v>0</v>
      </c>
      <c r="FI276" s="17">
        <v>0</v>
      </c>
      <c r="FJ276" s="17">
        <v>0</v>
      </c>
      <c r="FK276" s="17">
        <v>0</v>
      </c>
      <c r="FL276" s="17">
        <v>0</v>
      </c>
      <c r="FM276" s="17">
        <v>0</v>
      </c>
      <c r="FN276" s="17">
        <v>0</v>
      </c>
      <c r="FO276" s="17">
        <v>0</v>
      </c>
      <c r="FP276" s="17">
        <v>0</v>
      </c>
      <c r="FQ276" s="17">
        <v>0</v>
      </c>
      <c r="FR276" s="17">
        <v>0</v>
      </c>
      <c r="FS276" s="17">
        <v>0</v>
      </c>
      <c r="FT276" s="17">
        <v>0</v>
      </c>
      <c r="FU276" s="17">
        <v>0</v>
      </c>
      <c r="FV276" s="17">
        <v>0</v>
      </c>
      <c r="FW276" s="17">
        <v>0</v>
      </c>
      <c r="FX276" s="17">
        <v>0</v>
      </c>
      <c r="FY276" s="17">
        <v>0</v>
      </c>
      <c r="FZ276" s="17">
        <v>0</v>
      </c>
      <c r="GA276" s="17">
        <v>0</v>
      </c>
      <c r="GB276" s="17">
        <v>0</v>
      </c>
      <c r="GC276" s="17">
        <v>0</v>
      </c>
      <c r="GD276" s="17">
        <v>0</v>
      </c>
      <c r="GE276" s="17">
        <v>0</v>
      </c>
      <c r="GF276" s="17">
        <v>0</v>
      </c>
      <c r="GG276" s="17">
        <v>0</v>
      </c>
      <c r="GH276" s="17">
        <v>0</v>
      </c>
      <c r="GI276" s="17">
        <v>0</v>
      </c>
      <c r="GJ276" s="17">
        <v>0</v>
      </c>
      <c r="GK276" s="17">
        <v>0</v>
      </c>
      <c r="GL276" s="17">
        <v>0</v>
      </c>
      <c r="GM276" s="17">
        <v>0</v>
      </c>
      <c r="GN276" s="17">
        <v>0</v>
      </c>
      <c r="GO276" s="17">
        <v>0</v>
      </c>
      <c r="GP276" s="17">
        <v>0</v>
      </c>
      <c r="GQ276" s="17">
        <v>0</v>
      </c>
      <c r="GR276" s="17">
        <v>0</v>
      </c>
      <c r="GS276" s="17">
        <v>0</v>
      </c>
      <c r="GT276" s="17">
        <v>0</v>
      </c>
      <c r="GU276" s="17">
        <v>0</v>
      </c>
      <c r="GV276" s="17">
        <v>0</v>
      </c>
      <c r="GW276" s="17">
        <v>0</v>
      </c>
      <c r="GX276" s="17">
        <v>0</v>
      </c>
      <c r="GY276" s="17">
        <v>0</v>
      </c>
      <c r="GZ276" s="17">
        <v>0</v>
      </c>
      <c r="HA276" s="17">
        <v>0</v>
      </c>
      <c r="HB276" s="17">
        <v>0</v>
      </c>
      <c r="HC276" s="17">
        <v>0</v>
      </c>
      <c r="HD276" s="17">
        <v>0</v>
      </c>
      <c r="HE276" s="17">
        <v>0</v>
      </c>
      <c r="HF276" s="17">
        <v>0</v>
      </c>
      <c r="HG276" s="17">
        <v>0</v>
      </c>
      <c r="HH276" s="17">
        <v>0</v>
      </c>
      <c r="HI276" s="17">
        <v>0</v>
      </c>
      <c r="HJ276" s="17">
        <v>0</v>
      </c>
      <c r="HK276" s="17">
        <v>0</v>
      </c>
      <c r="HL276" s="17">
        <v>0</v>
      </c>
      <c r="HM276" s="17">
        <v>0</v>
      </c>
      <c r="HN276" s="17">
        <v>0</v>
      </c>
      <c r="HO276" s="17">
        <v>0</v>
      </c>
      <c r="HP276" s="17">
        <v>0</v>
      </c>
      <c r="HQ276" s="17">
        <v>0</v>
      </c>
      <c r="HR276" s="17">
        <v>0</v>
      </c>
      <c r="HS276" s="17">
        <v>0</v>
      </c>
      <c r="HT276" s="17">
        <v>0</v>
      </c>
      <c r="HU276" s="17">
        <v>0</v>
      </c>
      <c r="HV276" s="17">
        <v>0</v>
      </c>
      <c r="HW276" s="17">
        <v>0</v>
      </c>
      <c r="HX276" s="17">
        <v>0</v>
      </c>
      <c r="HY276" s="17">
        <v>0</v>
      </c>
      <c r="HZ276" s="17">
        <v>0</v>
      </c>
      <c r="IA276" s="17">
        <v>0</v>
      </c>
      <c r="IB276" s="17">
        <v>0</v>
      </c>
      <c r="IC276" s="17">
        <v>0</v>
      </c>
      <c r="ID276" s="17">
        <v>0</v>
      </c>
      <c r="IE276" s="17">
        <v>0</v>
      </c>
      <c r="IF276" s="17">
        <v>0</v>
      </c>
      <c r="IG276" s="17">
        <v>0</v>
      </c>
      <c r="IH276" s="17">
        <v>0</v>
      </c>
      <c r="II276" s="17">
        <v>0</v>
      </c>
      <c r="IJ276" s="17">
        <v>0</v>
      </c>
      <c r="IK276" s="17">
        <v>0</v>
      </c>
      <c r="IL276" s="17">
        <v>0</v>
      </c>
      <c r="IM276" s="17">
        <v>0</v>
      </c>
      <c r="IN276" s="17">
        <v>0</v>
      </c>
      <c r="IO276" s="17">
        <v>0</v>
      </c>
      <c r="IP276" s="17">
        <v>0</v>
      </c>
      <c r="IQ276" s="17">
        <v>0</v>
      </c>
      <c r="IR276" s="17">
        <v>0</v>
      </c>
      <c r="IS276" s="17">
        <v>0</v>
      </c>
      <c r="IT276" s="17">
        <v>0</v>
      </c>
      <c r="IU276" s="17">
        <v>0</v>
      </c>
      <c r="IV276" s="17">
        <v>0</v>
      </c>
      <c r="IW276" s="17">
        <v>0</v>
      </c>
      <c r="IX276" s="17">
        <v>0</v>
      </c>
      <c r="IY276" s="17">
        <v>0</v>
      </c>
      <c r="IZ276" s="17">
        <v>0</v>
      </c>
      <c r="JA276" s="17">
        <v>0</v>
      </c>
      <c r="JB276" s="17">
        <v>0</v>
      </c>
      <c r="JC276" s="17">
        <v>0</v>
      </c>
      <c r="JD276" s="17">
        <v>0</v>
      </c>
      <c r="JE276" s="17">
        <v>0</v>
      </c>
      <c r="JF276" s="17">
        <v>0</v>
      </c>
      <c r="JG276" s="17">
        <v>0</v>
      </c>
      <c r="JH276" s="17">
        <v>0</v>
      </c>
      <c r="JI276" s="17">
        <v>0</v>
      </c>
      <c r="JJ276" s="17">
        <v>0</v>
      </c>
      <c r="JK276" s="17">
        <v>0</v>
      </c>
      <c r="JL276" s="17">
        <v>0</v>
      </c>
      <c r="JM276" s="17">
        <v>0</v>
      </c>
      <c r="JN276" s="17">
        <v>0</v>
      </c>
      <c r="JO276" s="17">
        <v>0</v>
      </c>
      <c r="JP276" s="17">
        <v>0</v>
      </c>
      <c r="JQ276" s="17">
        <v>0</v>
      </c>
      <c r="JR276" s="17">
        <v>0</v>
      </c>
      <c r="JS276" s="17">
        <v>0</v>
      </c>
      <c r="JT276" s="17">
        <v>0</v>
      </c>
      <c r="JU276" s="17">
        <v>0</v>
      </c>
      <c r="JV276" s="17">
        <v>0</v>
      </c>
      <c r="JW276" s="17">
        <v>0</v>
      </c>
      <c r="JX276" s="17">
        <v>0</v>
      </c>
      <c r="JY276" s="17">
        <v>0</v>
      </c>
    </row>
    <row r="277" spans="1:285" x14ac:dyDescent="0.15">
      <c r="A277" s="17" t="s">
        <v>1058</v>
      </c>
      <c r="B277" s="17" t="s">
        <v>1059</v>
      </c>
      <c r="C277" s="17">
        <v>0</v>
      </c>
      <c r="D277" s="17">
        <v>0</v>
      </c>
      <c r="E277" s="17">
        <v>0</v>
      </c>
      <c r="F277" s="17">
        <v>0</v>
      </c>
      <c r="G277" s="17">
        <v>0</v>
      </c>
      <c r="H277" s="17">
        <v>0</v>
      </c>
      <c r="I277" s="17">
        <v>14.38</v>
      </c>
      <c r="J277" s="17">
        <v>14.38</v>
      </c>
      <c r="K277" s="17">
        <v>14.38</v>
      </c>
      <c r="L277" s="17">
        <v>14.38</v>
      </c>
      <c r="M277" s="17">
        <v>14.38</v>
      </c>
      <c r="N277" s="17">
        <v>14.41</v>
      </c>
      <c r="O277" s="17">
        <v>14.42</v>
      </c>
      <c r="P277" s="17">
        <v>14.38</v>
      </c>
      <c r="Q277" s="17">
        <v>14.36</v>
      </c>
      <c r="R277" s="17">
        <v>14.32</v>
      </c>
      <c r="S277" s="17">
        <v>14.38</v>
      </c>
      <c r="T277" s="17">
        <v>14.4</v>
      </c>
      <c r="U277" s="17">
        <v>14.39</v>
      </c>
      <c r="V277" s="17">
        <v>14.4</v>
      </c>
      <c r="W277" s="17">
        <v>14.4</v>
      </c>
      <c r="X277" s="17">
        <v>14.38</v>
      </c>
      <c r="Y277" s="17">
        <v>14.39</v>
      </c>
      <c r="Z277" s="17">
        <v>14.4</v>
      </c>
      <c r="AA277" s="17">
        <v>14.39</v>
      </c>
      <c r="AB277" s="17">
        <v>0</v>
      </c>
      <c r="AC277" s="17">
        <v>0</v>
      </c>
      <c r="AD277" s="17">
        <v>0</v>
      </c>
      <c r="AE277" s="17">
        <v>0</v>
      </c>
      <c r="AF277" s="17">
        <v>0</v>
      </c>
      <c r="AG277" s="17">
        <v>0</v>
      </c>
      <c r="AH277" s="17">
        <v>0</v>
      </c>
      <c r="AI277" s="17">
        <v>0</v>
      </c>
      <c r="AJ277" s="17">
        <v>0</v>
      </c>
      <c r="AK277" s="17">
        <v>0</v>
      </c>
      <c r="AL277" s="17">
        <v>0</v>
      </c>
      <c r="AM277" s="17">
        <v>0</v>
      </c>
      <c r="AN277" s="17">
        <v>0</v>
      </c>
      <c r="AO277" s="17">
        <v>0</v>
      </c>
      <c r="AP277" s="17">
        <v>0</v>
      </c>
      <c r="AQ277" s="17">
        <v>0</v>
      </c>
      <c r="AR277" s="17">
        <v>0</v>
      </c>
      <c r="AS277" s="17">
        <v>0</v>
      </c>
      <c r="AT277" s="17">
        <v>0</v>
      </c>
      <c r="AU277" s="17">
        <v>0</v>
      </c>
      <c r="AV277" s="17">
        <v>0</v>
      </c>
      <c r="AW277" s="17">
        <v>0</v>
      </c>
      <c r="AX277" s="17">
        <v>0</v>
      </c>
      <c r="AY277" s="17">
        <v>0</v>
      </c>
      <c r="AZ277" s="17">
        <v>0</v>
      </c>
      <c r="BA277" s="17">
        <v>0</v>
      </c>
      <c r="BB277" s="17">
        <v>0</v>
      </c>
      <c r="BC277" s="17">
        <v>0</v>
      </c>
      <c r="BD277" s="17">
        <v>0</v>
      </c>
      <c r="BE277" s="17">
        <v>0</v>
      </c>
      <c r="BF277" s="17">
        <v>0</v>
      </c>
      <c r="BG277" s="17">
        <v>0</v>
      </c>
      <c r="BH277" s="17">
        <v>0</v>
      </c>
      <c r="BI277" s="17">
        <v>0</v>
      </c>
      <c r="BJ277" s="17">
        <v>0</v>
      </c>
      <c r="BK277" s="17">
        <v>0</v>
      </c>
      <c r="BL277" s="17">
        <v>0</v>
      </c>
      <c r="BM277" s="17">
        <v>0</v>
      </c>
      <c r="BN277" s="17">
        <v>0</v>
      </c>
      <c r="BO277" s="17">
        <v>0</v>
      </c>
      <c r="BP277" s="17">
        <v>0</v>
      </c>
      <c r="BQ277" s="17">
        <v>0</v>
      </c>
      <c r="BR277" s="17">
        <v>0</v>
      </c>
      <c r="BS277" s="17">
        <v>0</v>
      </c>
      <c r="BT277" s="17">
        <v>0</v>
      </c>
      <c r="BU277" s="17">
        <v>0</v>
      </c>
      <c r="BV277" s="17">
        <v>0</v>
      </c>
      <c r="BW277" s="17">
        <v>0</v>
      </c>
      <c r="BX277" s="17">
        <v>0</v>
      </c>
      <c r="BY277" s="17">
        <v>0</v>
      </c>
      <c r="BZ277" s="17">
        <v>0</v>
      </c>
      <c r="CA277" s="17">
        <v>0</v>
      </c>
      <c r="CB277" s="17">
        <v>0</v>
      </c>
      <c r="CC277" s="17">
        <v>0</v>
      </c>
      <c r="CD277" s="17">
        <v>0</v>
      </c>
      <c r="CE277" s="17">
        <v>0</v>
      </c>
      <c r="CF277" s="17">
        <v>0</v>
      </c>
      <c r="CG277" s="17">
        <v>0</v>
      </c>
      <c r="CH277" s="17">
        <v>0</v>
      </c>
      <c r="CI277" s="17">
        <v>0</v>
      </c>
      <c r="CJ277" s="17">
        <v>0</v>
      </c>
      <c r="CK277" s="17">
        <v>0</v>
      </c>
      <c r="CL277" s="17">
        <v>0</v>
      </c>
      <c r="CM277" s="17">
        <v>0</v>
      </c>
      <c r="CN277" s="17">
        <v>0</v>
      </c>
      <c r="CO277" s="17">
        <v>0</v>
      </c>
      <c r="CP277" s="17">
        <v>0</v>
      </c>
      <c r="CQ277" s="17">
        <v>0</v>
      </c>
      <c r="CR277" s="17">
        <v>0</v>
      </c>
      <c r="CS277" s="17">
        <v>0</v>
      </c>
      <c r="CT277" s="17">
        <v>0</v>
      </c>
      <c r="CU277" s="17">
        <v>0</v>
      </c>
      <c r="CV277" s="17">
        <v>0</v>
      </c>
      <c r="CW277" s="17">
        <v>0</v>
      </c>
      <c r="CX277" s="17">
        <v>0</v>
      </c>
      <c r="CY277" s="17">
        <v>0</v>
      </c>
      <c r="CZ277" s="17">
        <v>0</v>
      </c>
      <c r="DA277" s="17">
        <v>0</v>
      </c>
      <c r="DB277" s="17">
        <v>0</v>
      </c>
      <c r="DC277" s="17">
        <v>0</v>
      </c>
      <c r="DD277" s="17">
        <v>0</v>
      </c>
      <c r="DE277" s="17">
        <v>0</v>
      </c>
      <c r="DF277" s="17">
        <v>0</v>
      </c>
      <c r="DG277" s="17">
        <v>0</v>
      </c>
      <c r="DH277" s="17">
        <v>0</v>
      </c>
      <c r="DI277" s="17">
        <v>0</v>
      </c>
      <c r="DJ277" s="17">
        <v>0</v>
      </c>
      <c r="DK277" s="17">
        <v>0</v>
      </c>
      <c r="DL277" s="17">
        <v>0</v>
      </c>
      <c r="DM277" s="17">
        <v>0</v>
      </c>
      <c r="DN277" s="17">
        <v>0</v>
      </c>
      <c r="DO277" s="17">
        <v>0</v>
      </c>
      <c r="DP277" s="17">
        <v>0</v>
      </c>
      <c r="DQ277" s="17">
        <v>0</v>
      </c>
      <c r="DR277" s="17">
        <v>0</v>
      </c>
      <c r="DS277" s="17">
        <v>0</v>
      </c>
      <c r="DT277" s="17">
        <v>0</v>
      </c>
      <c r="DU277" s="17">
        <v>0</v>
      </c>
      <c r="DV277" s="17">
        <v>0</v>
      </c>
      <c r="DW277" s="17">
        <v>0</v>
      </c>
      <c r="DX277" s="17">
        <v>0</v>
      </c>
      <c r="DY277" s="17">
        <v>0</v>
      </c>
      <c r="DZ277" s="17">
        <v>0</v>
      </c>
      <c r="EA277" s="17">
        <v>0</v>
      </c>
      <c r="EB277" s="17">
        <v>0</v>
      </c>
      <c r="EC277" s="17">
        <v>0</v>
      </c>
      <c r="ED277" s="17">
        <v>0</v>
      </c>
      <c r="EE277" s="17">
        <v>0</v>
      </c>
      <c r="EF277" s="17">
        <v>0</v>
      </c>
      <c r="EG277" s="17">
        <v>0</v>
      </c>
      <c r="EH277" s="17">
        <v>0</v>
      </c>
      <c r="EI277" s="17">
        <v>0</v>
      </c>
      <c r="EJ277" s="17">
        <v>0</v>
      </c>
      <c r="EK277" s="17">
        <v>0</v>
      </c>
      <c r="EL277" s="17">
        <v>0</v>
      </c>
      <c r="EM277" s="17">
        <v>0</v>
      </c>
      <c r="EN277" s="17">
        <v>0</v>
      </c>
      <c r="EO277" s="17">
        <v>0</v>
      </c>
      <c r="EP277" s="17">
        <v>0</v>
      </c>
      <c r="EQ277" s="17">
        <v>0</v>
      </c>
      <c r="ER277" s="17">
        <v>0</v>
      </c>
      <c r="ES277" s="17">
        <v>0</v>
      </c>
      <c r="ET277" s="17">
        <v>0</v>
      </c>
      <c r="EU277" s="17">
        <v>0</v>
      </c>
      <c r="EV277" s="17">
        <v>0</v>
      </c>
      <c r="EW277" s="17">
        <v>0</v>
      </c>
      <c r="EX277" s="17">
        <v>0</v>
      </c>
      <c r="EY277" s="17">
        <v>0</v>
      </c>
      <c r="EZ277" s="17">
        <v>0</v>
      </c>
      <c r="FA277" s="17">
        <v>0</v>
      </c>
      <c r="FB277" s="17">
        <v>0</v>
      </c>
      <c r="FC277" s="17">
        <v>0</v>
      </c>
      <c r="FD277" s="17">
        <v>0</v>
      </c>
      <c r="FE277" s="17">
        <v>0</v>
      </c>
      <c r="FF277" s="17">
        <v>0</v>
      </c>
      <c r="FG277" s="17">
        <v>0</v>
      </c>
      <c r="FH277" s="17">
        <v>0</v>
      </c>
      <c r="FI277" s="17">
        <v>0</v>
      </c>
      <c r="FJ277" s="17">
        <v>0</v>
      </c>
      <c r="FK277" s="17">
        <v>0</v>
      </c>
      <c r="FL277" s="17">
        <v>0</v>
      </c>
      <c r="FM277" s="17">
        <v>0</v>
      </c>
      <c r="FN277" s="17">
        <v>0</v>
      </c>
      <c r="FO277" s="17">
        <v>0</v>
      </c>
      <c r="FP277" s="17">
        <v>0</v>
      </c>
      <c r="FQ277" s="17">
        <v>0</v>
      </c>
      <c r="FR277" s="17">
        <v>0</v>
      </c>
      <c r="FS277" s="17">
        <v>0</v>
      </c>
      <c r="FT277" s="17">
        <v>0</v>
      </c>
      <c r="FU277" s="17">
        <v>0</v>
      </c>
      <c r="FV277" s="17">
        <v>0</v>
      </c>
      <c r="FW277" s="17">
        <v>0</v>
      </c>
      <c r="FX277" s="17">
        <v>0</v>
      </c>
      <c r="FY277" s="17">
        <v>0</v>
      </c>
      <c r="FZ277" s="17">
        <v>0</v>
      </c>
      <c r="GA277" s="17">
        <v>0</v>
      </c>
      <c r="GB277" s="17">
        <v>0</v>
      </c>
      <c r="GC277" s="17">
        <v>0</v>
      </c>
      <c r="GD277" s="17">
        <v>0</v>
      </c>
      <c r="GE277" s="17">
        <v>0</v>
      </c>
      <c r="GF277" s="17">
        <v>0</v>
      </c>
      <c r="GG277" s="17">
        <v>0</v>
      </c>
      <c r="GH277" s="17">
        <v>0</v>
      </c>
      <c r="GI277" s="17">
        <v>0</v>
      </c>
      <c r="GJ277" s="17">
        <v>0</v>
      </c>
      <c r="GK277" s="17">
        <v>0</v>
      </c>
      <c r="GL277" s="17">
        <v>0</v>
      </c>
      <c r="GM277" s="17">
        <v>0</v>
      </c>
      <c r="GN277" s="17">
        <v>0</v>
      </c>
      <c r="GO277" s="17">
        <v>0</v>
      </c>
      <c r="GP277" s="17">
        <v>0</v>
      </c>
      <c r="GQ277" s="17">
        <v>0</v>
      </c>
      <c r="GR277" s="17">
        <v>0</v>
      </c>
      <c r="GS277" s="17">
        <v>0</v>
      </c>
      <c r="GT277" s="17">
        <v>0</v>
      </c>
      <c r="GU277" s="17">
        <v>0</v>
      </c>
      <c r="GV277" s="17">
        <v>0</v>
      </c>
      <c r="GW277" s="17">
        <v>0</v>
      </c>
      <c r="GX277" s="17">
        <v>0</v>
      </c>
      <c r="GY277" s="17">
        <v>0</v>
      </c>
      <c r="GZ277" s="17">
        <v>0</v>
      </c>
      <c r="HA277" s="17">
        <v>0</v>
      </c>
      <c r="HB277" s="17">
        <v>0</v>
      </c>
      <c r="HC277" s="17">
        <v>0</v>
      </c>
      <c r="HD277" s="17">
        <v>0</v>
      </c>
      <c r="HE277" s="17">
        <v>0</v>
      </c>
      <c r="HF277" s="17">
        <v>0</v>
      </c>
      <c r="HG277" s="17">
        <v>0</v>
      </c>
      <c r="HH277" s="17">
        <v>0</v>
      </c>
      <c r="HI277" s="17">
        <v>0</v>
      </c>
      <c r="HJ277" s="17">
        <v>0</v>
      </c>
      <c r="HK277" s="17">
        <v>0</v>
      </c>
      <c r="HL277" s="17">
        <v>0</v>
      </c>
      <c r="HM277" s="17">
        <v>0</v>
      </c>
      <c r="HN277" s="17">
        <v>0</v>
      </c>
      <c r="HO277" s="17">
        <v>0</v>
      </c>
      <c r="HP277" s="17">
        <v>0</v>
      </c>
      <c r="HQ277" s="17">
        <v>0</v>
      </c>
      <c r="HR277" s="17">
        <v>0</v>
      </c>
      <c r="HS277" s="17">
        <v>0</v>
      </c>
      <c r="HT277" s="17">
        <v>0</v>
      </c>
      <c r="HU277" s="17">
        <v>0</v>
      </c>
      <c r="HV277" s="17">
        <v>0</v>
      </c>
      <c r="HW277" s="17">
        <v>0</v>
      </c>
      <c r="HX277" s="17">
        <v>0</v>
      </c>
      <c r="HY277" s="17">
        <v>0</v>
      </c>
      <c r="HZ277" s="17">
        <v>0</v>
      </c>
      <c r="IA277" s="17">
        <v>0</v>
      </c>
      <c r="IB277" s="17">
        <v>0</v>
      </c>
      <c r="IC277" s="17">
        <v>0</v>
      </c>
      <c r="ID277" s="17">
        <v>0</v>
      </c>
      <c r="IE277" s="17">
        <v>0</v>
      </c>
      <c r="IF277" s="17">
        <v>0</v>
      </c>
      <c r="IG277" s="17">
        <v>0</v>
      </c>
      <c r="IH277" s="17">
        <v>0</v>
      </c>
      <c r="II277" s="17">
        <v>0</v>
      </c>
      <c r="IJ277" s="17">
        <v>0</v>
      </c>
      <c r="IK277" s="17">
        <v>0</v>
      </c>
      <c r="IL277" s="17">
        <v>0</v>
      </c>
      <c r="IM277" s="17">
        <v>0</v>
      </c>
      <c r="IN277" s="17">
        <v>0</v>
      </c>
      <c r="IO277" s="17">
        <v>0</v>
      </c>
      <c r="IP277" s="17">
        <v>0</v>
      </c>
      <c r="IQ277" s="17">
        <v>0</v>
      </c>
      <c r="IR277" s="17">
        <v>0</v>
      </c>
      <c r="IS277" s="17">
        <v>0</v>
      </c>
      <c r="IT277" s="17">
        <v>0</v>
      </c>
      <c r="IU277" s="17">
        <v>0</v>
      </c>
      <c r="IV277" s="17">
        <v>0</v>
      </c>
      <c r="IW277" s="17">
        <v>0</v>
      </c>
      <c r="IX277" s="17">
        <v>0</v>
      </c>
      <c r="IY277" s="17">
        <v>0</v>
      </c>
      <c r="IZ277" s="17">
        <v>0</v>
      </c>
      <c r="JA277" s="17">
        <v>0</v>
      </c>
      <c r="JB277" s="17">
        <v>0</v>
      </c>
      <c r="JC277" s="17">
        <v>0</v>
      </c>
      <c r="JD277" s="17">
        <v>0</v>
      </c>
      <c r="JE277" s="17">
        <v>0</v>
      </c>
      <c r="JF277" s="17">
        <v>0</v>
      </c>
      <c r="JG277" s="17">
        <v>0</v>
      </c>
      <c r="JH277" s="17">
        <v>0</v>
      </c>
      <c r="JI277" s="17">
        <v>0</v>
      </c>
      <c r="JJ277" s="17">
        <v>0</v>
      </c>
      <c r="JK277" s="17">
        <v>0</v>
      </c>
      <c r="JL277" s="17">
        <v>0</v>
      </c>
      <c r="JM277" s="17">
        <v>0</v>
      </c>
      <c r="JN277" s="17">
        <v>0</v>
      </c>
      <c r="JO277" s="17">
        <v>0</v>
      </c>
      <c r="JP277" s="17">
        <v>0</v>
      </c>
      <c r="JQ277" s="17">
        <v>0</v>
      </c>
      <c r="JR277" s="17">
        <v>0</v>
      </c>
      <c r="JS277" s="17">
        <v>0</v>
      </c>
      <c r="JT277" s="17">
        <v>0</v>
      </c>
      <c r="JU277" s="17">
        <v>0</v>
      </c>
      <c r="JV277" s="17">
        <v>0</v>
      </c>
      <c r="JW277" s="17">
        <v>0</v>
      </c>
      <c r="JX277" s="17">
        <v>0</v>
      </c>
      <c r="JY277" s="17">
        <v>0</v>
      </c>
    </row>
    <row r="278" spans="1:285" x14ac:dyDescent="0.15">
      <c r="A278" s="17" t="s">
        <v>240</v>
      </c>
      <c r="B278" s="17" t="s">
        <v>241</v>
      </c>
      <c r="C278" s="17">
        <v>0</v>
      </c>
      <c r="D278" s="17">
        <v>0</v>
      </c>
      <c r="E278" s="17">
        <v>0</v>
      </c>
      <c r="F278" s="17">
        <v>0</v>
      </c>
      <c r="G278" s="17">
        <v>0</v>
      </c>
      <c r="H278" s="17">
        <v>0</v>
      </c>
      <c r="I278" s="17">
        <v>0</v>
      </c>
      <c r="J278" s="17">
        <v>0</v>
      </c>
      <c r="K278" s="17">
        <v>0</v>
      </c>
      <c r="L278" s="17">
        <v>0</v>
      </c>
      <c r="M278" s="17">
        <v>0</v>
      </c>
      <c r="N278" s="17">
        <v>0</v>
      </c>
      <c r="O278" s="17">
        <v>0</v>
      </c>
      <c r="P278" s="17">
        <v>0</v>
      </c>
      <c r="Q278" s="17">
        <v>0</v>
      </c>
      <c r="R278" s="17">
        <v>0</v>
      </c>
      <c r="S278" s="17">
        <v>0</v>
      </c>
      <c r="T278" s="17">
        <v>0</v>
      </c>
      <c r="U278" s="17">
        <v>0</v>
      </c>
      <c r="V278" s="17">
        <v>0</v>
      </c>
      <c r="W278" s="17">
        <v>0</v>
      </c>
      <c r="X278" s="17">
        <v>0</v>
      </c>
      <c r="Y278" s="17">
        <v>0</v>
      </c>
      <c r="Z278" s="17">
        <v>0</v>
      </c>
      <c r="AA278" s="17">
        <v>0</v>
      </c>
      <c r="AB278" s="17">
        <v>0</v>
      </c>
      <c r="AC278" s="17">
        <v>0</v>
      </c>
      <c r="AD278" s="17">
        <v>0</v>
      </c>
      <c r="AE278" s="17">
        <v>0</v>
      </c>
      <c r="AF278" s="17">
        <v>0</v>
      </c>
      <c r="AG278" s="17">
        <v>0</v>
      </c>
      <c r="AH278" s="17">
        <v>0</v>
      </c>
      <c r="AI278" s="17">
        <v>0</v>
      </c>
      <c r="AJ278" s="17">
        <v>0</v>
      </c>
      <c r="AK278" s="17">
        <v>0</v>
      </c>
      <c r="AL278" s="17">
        <v>0</v>
      </c>
      <c r="AM278" s="17">
        <v>0</v>
      </c>
      <c r="AN278" s="17">
        <v>0</v>
      </c>
      <c r="AO278" s="17">
        <v>0</v>
      </c>
      <c r="AP278" s="17">
        <v>0</v>
      </c>
      <c r="AQ278" s="17">
        <v>0</v>
      </c>
      <c r="AR278" s="17">
        <v>0</v>
      </c>
      <c r="AS278" s="17">
        <v>0</v>
      </c>
      <c r="AT278" s="17">
        <v>0</v>
      </c>
      <c r="AU278" s="17">
        <v>0</v>
      </c>
      <c r="AV278" s="17">
        <v>0</v>
      </c>
      <c r="AW278" s="17">
        <v>0</v>
      </c>
      <c r="AX278" s="17">
        <v>0</v>
      </c>
      <c r="AY278" s="17">
        <v>0</v>
      </c>
      <c r="AZ278" s="17">
        <v>0</v>
      </c>
      <c r="BA278" s="17">
        <v>0</v>
      </c>
      <c r="BB278" s="17">
        <v>0</v>
      </c>
      <c r="BC278" s="17">
        <v>0</v>
      </c>
      <c r="BD278" s="17">
        <v>0</v>
      </c>
      <c r="BE278" s="17">
        <v>0</v>
      </c>
      <c r="BF278" s="17">
        <v>0</v>
      </c>
      <c r="BG278" s="17">
        <v>0</v>
      </c>
      <c r="BH278" s="17">
        <v>0</v>
      </c>
      <c r="BI278" s="17">
        <v>0</v>
      </c>
      <c r="BJ278" s="17">
        <v>0</v>
      </c>
      <c r="BK278" s="17">
        <v>0</v>
      </c>
      <c r="BL278" s="17">
        <v>0</v>
      </c>
      <c r="BM278" s="17">
        <v>0</v>
      </c>
      <c r="BN278" s="17">
        <v>0</v>
      </c>
      <c r="BO278" s="17">
        <v>0</v>
      </c>
      <c r="BP278" s="17">
        <v>0</v>
      </c>
      <c r="BQ278" s="17">
        <v>0</v>
      </c>
      <c r="BR278" s="17">
        <v>0</v>
      </c>
      <c r="BS278" s="17">
        <v>0</v>
      </c>
      <c r="BT278" s="17">
        <v>0</v>
      </c>
      <c r="BU278" s="17">
        <v>0</v>
      </c>
      <c r="BV278" s="17">
        <v>0</v>
      </c>
      <c r="BW278" s="17">
        <v>0</v>
      </c>
      <c r="BX278" s="17">
        <v>0</v>
      </c>
      <c r="BY278" s="17">
        <v>0</v>
      </c>
      <c r="BZ278" s="17">
        <v>0</v>
      </c>
      <c r="CA278" s="17">
        <v>0</v>
      </c>
      <c r="CB278" s="17">
        <v>0</v>
      </c>
      <c r="CC278" s="17">
        <v>0</v>
      </c>
      <c r="CD278" s="17">
        <v>0</v>
      </c>
      <c r="CE278" s="17">
        <v>0</v>
      </c>
      <c r="CF278" s="17">
        <v>0</v>
      </c>
      <c r="CG278" s="17">
        <v>0</v>
      </c>
      <c r="CH278" s="17">
        <v>0</v>
      </c>
      <c r="CI278" s="17">
        <v>0</v>
      </c>
      <c r="CJ278" s="17">
        <v>0</v>
      </c>
      <c r="CK278" s="17">
        <v>0</v>
      </c>
      <c r="CL278" s="17">
        <v>0</v>
      </c>
      <c r="CM278" s="17">
        <v>0</v>
      </c>
      <c r="CN278" s="17">
        <v>0</v>
      </c>
      <c r="CO278" s="17">
        <v>0</v>
      </c>
      <c r="CP278" s="17">
        <v>0</v>
      </c>
      <c r="CQ278" s="17">
        <v>0</v>
      </c>
      <c r="CR278" s="17">
        <v>0</v>
      </c>
      <c r="CS278" s="17">
        <v>0</v>
      </c>
      <c r="CT278" s="17">
        <v>0</v>
      </c>
      <c r="CU278" s="17">
        <v>0</v>
      </c>
      <c r="CV278" s="17">
        <v>0</v>
      </c>
      <c r="CW278" s="17">
        <v>0</v>
      </c>
      <c r="CX278" s="17">
        <v>0</v>
      </c>
      <c r="CY278" s="17">
        <v>0</v>
      </c>
      <c r="CZ278" s="17">
        <v>0</v>
      </c>
      <c r="DA278" s="17">
        <v>0</v>
      </c>
      <c r="DB278" s="17">
        <v>0</v>
      </c>
      <c r="DC278" s="17">
        <v>0</v>
      </c>
      <c r="DD278" s="17">
        <v>0</v>
      </c>
      <c r="DE278" s="17">
        <v>0</v>
      </c>
      <c r="DF278" s="17">
        <v>0</v>
      </c>
      <c r="DG278" s="17">
        <v>0</v>
      </c>
      <c r="DH278" s="17">
        <v>0</v>
      </c>
      <c r="DI278" s="17">
        <v>0</v>
      </c>
      <c r="DJ278" s="17">
        <v>0</v>
      </c>
      <c r="DK278" s="17">
        <v>0</v>
      </c>
      <c r="DL278" s="17">
        <v>0</v>
      </c>
      <c r="DM278" s="17">
        <v>0</v>
      </c>
      <c r="DN278" s="17">
        <v>0</v>
      </c>
      <c r="DO278" s="17">
        <v>0</v>
      </c>
      <c r="DP278" s="17">
        <v>0</v>
      </c>
      <c r="DQ278" s="17">
        <v>0</v>
      </c>
      <c r="DR278" s="17">
        <v>0</v>
      </c>
      <c r="DS278" s="17">
        <v>0</v>
      </c>
      <c r="DT278" s="17">
        <v>0</v>
      </c>
      <c r="DU278" s="17">
        <v>0</v>
      </c>
      <c r="DV278" s="17">
        <v>0</v>
      </c>
      <c r="DW278" s="17">
        <v>0</v>
      </c>
      <c r="DX278" s="17">
        <v>0</v>
      </c>
      <c r="DY278" s="17">
        <v>0</v>
      </c>
      <c r="DZ278" s="17">
        <v>0</v>
      </c>
      <c r="EA278" s="17">
        <v>0</v>
      </c>
      <c r="EB278" s="17">
        <v>0</v>
      </c>
      <c r="EC278" s="17">
        <v>0</v>
      </c>
      <c r="ED278" s="17">
        <v>0</v>
      </c>
      <c r="EE278" s="17">
        <v>0</v>
      </c>
      <c r="EF278" s="17">
        <v>0</v>
      </c>
      <c r="EG278" s="17">
        <v>0</v>
      </c>
      <c r="EH278" s="17">
        <v>0</v>
      </c>
      <c r="EI278" s="17">
        <v>0</v>
      </c>
      <c r="EJ278" s="17">
        <v>0</v>
      </c>
      <c r="EK278" s="17">
        <v>0</v>
      </c>
      <c r="EL278" s="17">
        <v>0</v>
      </c>
      <c r="EM278" s="17">
        <v>0</v>
      </c>
      <c r="EN278" s="17">
        <v>0</v>
      </c>
      <c r="EO278" s="17">
        <v>0</v>
      </c>
      <c r="EP278" s="17">
        <v>0</v>
      </c>
      <c r="EQ278" s="17">
        <v>0</v>
      </c>
      <c r="ER278" s="17">
        <v>0</v>
      </c>
      <c r="ES278" s="17">
        <v>0</v>
      </c>
      <c r="ET278" s="17">
        <v>0</v>
      </c>
      <c r="EU278" s="17">
        <v>0</v>
      </c>
      <c r="EV278" s="17">
        <v>0</v>
      </c>
      <c r="EW278" s="17">
        <v>0</v>
      </c>
      <c r="EX278" s="17">
        <v>0</v>
      </c>
      <c r="EY278" s="17">
        <v>0</v>
      </c>
      <c r="EZ278" s="17">
        <v>0</v>
      </c>
      <c r="FA278" s="17">
        <v>0</v>
      </c>
      <c r="FB278" s="17">
        <v>0</v>
      </c>
      <c r="FC278" s="17">
        <v>0</v>
      </c>
      <c r="FD278" s="17">
        <v>0</v>
      </c>
      <c r="FE278" s="17">
        <v>0</v>
      </c>
      <c r="FF278" s="17">
        <v>0</v>
      </c>
      <c r="FG278" s="17">
        <v>0</v>
      </c>
      <c r="FH278" s="17">
        <v>0</v>
      </c>
      <c r="FI278" s="17">
        <v>0</v>
      </c>
      <c r="FJ278" s="17">
        <v>0</v>
      </c>
      <c r="FK278" s="17">
        <v>0</v>
      </c>
      <c r="FL278" s="17">
        <v>0</v>
      </c>
      <c r="FM278" s="17">
        <v>0</v>
      </c>
      <c r="FN278" s="17">
        <v>0</v>
      </c>
      <c r="FO278" s="17">
        <v>0</v>
      </c>
      <c r="FP278" s="17">
        <v>0</v>
      </c>
      <c r="FQ278" s="17">
        <v>0</v>
      </c>
      <c r="FR278" s="17">
        <v>0</v>
      </c>
      <c r="FS278" s="17">
        <v>0</v>
      </c>
      <c r="FT278" s="17">
        <v>0</v>
      </c>
      <c r="FU278" s="17">
        <v>0</v>
      </c>
      <c r="FV278" s="17">
        <v>0</v>
      </c>
      <c r="FW278" s="17">
        <v>0</v>
      </c>
      <c r="FX278" s="17">
        <v>0</v>
      </c>
      <c r="FY278" s="17">
        <v>0</v>
      </c>
      <c r="FZ278" s="17">
        <v>0</v>
      </c>
      <c r="GA278" s="17">
        <v>0</v>
      </c>
      <c r="GB278" s="17">
        <v>0</v>
      </c>
      <c r="GC278" s="17">
        <v>0</v>
      </c>
      <c r="GD278" s="17">
        <v>0</v>
      </c>
      <c r="GE278" s="17">
        <v>0</v>
      </c>
      <c r="GF278" s="17">
        <v>0</v>
      </c>
      <c r="GG278" s="17">
        <v>0</v>
      </c>
      <c r="GH278" s="17">
        <v>0</v>
      </c>
      <c r="GI278" s="17">
        <v>0</v>
      </c>
      <c r="GJ278" s="17">
        <v>0</v>
      </c>
      <c r="GK278" s="17">
        <v>0</v>
      </c>
      <c r="GL278" s="17">
        <v>0</v>
      </c>
      <c r="GM278" s="17">
        <v>0</v>
      </c>
      <c r="GN278" s="17">
        <v>0</v>
      </c>
      <c r="GO278" s="17">
        <v>0</v>
      </c>
      <c r="GP278" s="17">
        <v>0</v>
      </c>
      <c r="GQ278" s="17">
        <v>0</v>
      </c>
      <c r="GR278" s="17">
        <v>0</v>
      </c>
      <c r="GS278" s="17">
        <v>0</v>
      </c>
      <c r="GT278" s="17">
        <v>0</v>
      </c>
      <c r="GU278" s="17">
        <v>0</v>
      </c>
      <c r="GV278" s="17">
        <v>0</v>
      </c>
      <c r="GW278" s="17">
        <v>0</v>
      </c>
      <c r="GX278" s="17">
        <v>0</v>
      </c>
      <c r="GY278" s="17">
        <v>0</v>
      </c>
      <c r="GZ278" s="17">
        <v>0</v>
      </c>
      <c r="HA278" s="17">
        <v>0</v>
      </c>
      <c r="HB278" s="17">
        <v>0</v>
      </c>
      <c r="HC278" s="17">
        <v>0</v>
      </c>
      <c r="HD278" s="17">
        <v>0</v>
      </c>
      <c r="HE278" s="17">
        <v>0</v>
      </c>
      <c r="HF278" s="17">
        <v>0</v>
      </c>
      <c r="HG278" s="17">
        <v>0</v>
      </c>
      <c r="HH278" s="17">
        <v>0</v>
      </c>
      <c r="HI278" s="17">
        <v>0</v>
      </c>
      <c r="HJ278" s="17">
        <v>0</v>
      </c>
      <c r="HK278" s="17">
        <v>0</v>
      </c>
      <c r="HL278" s="17">
        <v>0</v>
      </c>
      <c r="HM278" s="17">
        <v>0</v>
      </c>
      <c r="HN278" s="17">
        <v>0</v>
      </c>
      <c r="HO278" s="17">
        <v>0</v>
      </c>
      <c r="HP278" s="17">
        <v>0</v>
      </c>
      <c r="HQ278" s="17">
        <v>0</v>
      </c>
      <c r="HR278" s="17">
        <v>0</v>
      </c>
      <c r="HS278" s="17">
        <v>0</v>
      </c>
      <c r="HT278" s="17">
        <v>0</v>
      </c>
      <c r="HU278" s="17">
        <v>0</v>
      </c>
      <c r="HV278" s="17">
        <v>0</v>
      </c>
      <c r="HW278" s="17">
        <v>0</v>
      </c>
      <c r="HX278" s="17">
        <v>0</v>
      </c>
      <c r="HY278" s="17">
        <v>0</v>
      </c>
      <c r="HZ278" s="17">
        <v>0</v>
      </c>
      <c r="IA278" s="17">
        <v>0</v>
      </c>
      <c r="IB278" s="17">
        <v>0</v>
      </c>
      <c r="IC278" s="17">
        <v>0</v>
      </c>
      <c r="ID278" s="17">
        <v>0</v>
      </c>
      <c r="IE278" s="17">
        <v>0</v>
      </c>
      <c r="IF278" s="17">
        <v>0</v>
      </c>
      <c r="IG278" s="17">
        <v>0</v>
      </c>
      <c r="IH278" s="17">
        <v>0</v>
      </c>
      <c r="II278" s="17">
        <v>0</v>
      </c>
      <c r="IJ278" s="17">
        <v>0</v>
      </c>
      <c r="IK278" s="17">
        <v>0</v>
      </c>
      <c r="IL278" s="17">
        <v>0</v>
      </c>
      <c r="IM278" s="17">
        <v>0</v>
      </c>
      <c r="IN278" s="17">
        <v>0</v>
      </c>
      <c r="IO278" s="17">
        <v>0</v>
      </c>
      <c r="IP278" s="17">
        <v>0</v>
      </c>
      <c r="IQ278" s="17">
        <v>0</v>
      </c>
      <c r="IR278" s="17">
        <v>0</v>
      </c>
      <c r="IS278" s="17">
        <v>0</v>
      </c>
      <c r="IT278" s="17">
        <v>0</v>
      </c>
      <c r="IU278" s="17">
        <v>0</v>
      </c>
      <c r="IV278" s="17">
        <v>0</v>
      </c>
      <c r="IW278" s="17">
        <v>0</v>
      </c>
      <c r="IX278" s="17">
        <v>0</v>
      </c>
      <c r="IY278" s="17">
        <v>0</v>
      </c>
      <c r="IZ278" s="17">
        <v>0</v>
      </c>
      <c r="JA278" s="17">
        <v>0</v>
      </c>
      <c r="JB278" s="17">
        <v>0</v>
      </c>
      <c r="JC278" s="17">
        <v>0</v>
      </c>
      <c r="JD278" s="17">
        <v>0</v>
      </c>
      <c r="JE278" s="17">
        <v>0</v>
      </c>
      <c r="JF278" s="17">
        <v>0</v>
      </c>
      <c r="JG278" s="17">
        <v>0</v>
      </c>
      <c r="JH278" s="17">
        <v>0</v>
      </c>
      <c r="JI278" s="17">
        <v>0</v>
      </c>
      <c r="JJ278" s="17">
        <v>0</v>
      </c>
      <c r="JK278" s="17">
        <v>0</v>
      </c>
      <c r="JL278" s="17">
        <v>0</v>
      </c>
      <c r="JM278" s="17">
        <v>0</v>
      </c>
      <c r="JN278" s="17">
        <v>0</v>
      </c>
      <c r="JO278" s="17">
        <v>0</v>
      </c>
      <c r="JP278" s="17">
        <v>0</v>
      </c>
      <c r="JQ278" s="17">
        <v>0</v>
      </c>
      <c r="JR278" s="17">
        <v>0</v>
      </c>
      <c r="JS278" s="17">
        <v>0</v>
      </c>
      <c r="JT278" s="17">
        <v>0</v>
      </c>
      <c r="JU278" s="17">
        <v>0</v>
      </c>
      <c r="JV278" s="17">
        <v>0</v>
      </c>
      <c r="JW278" s="17">
        <v>0</v>
      </c>
      <c r="JX278" s="17">
        <v>0</v>
      </c>
      <c r="JY278" s="17">
        <v>0</v>
      </c>
    </row>
    <row r="279" spans="1:285" x14ac:dyDescent="0.15">
      <c r="A279" s="17" t="s">
        <v>343</v>
      </c>
      <c r="B279" s="17" t="s">
        <v>344</v>
      </c>
      <c r="C279" s="17">
        <v>0</v>
      </c>
      <c r="D279" s="17">
        <v>0</v>
      </c>
      <c r="E279" s="17">
        <v>0</v>
      </c>
      <c r="F279" s="17">
        <v>0</v>
      </c>
      <c r="G279" s="17">
        <v>0</v>
      </c>
      <c r="H279" s="17">
        <v>0</v>
      </c>
      <c r="I279" s="17">
        <v>35.01</v>
      </c>
      <c r="J279" s="17">
        <v>35.01</v>
      </c>
      <c r="K279" s="17">
        <v>35.01</v>
      </c>
      <c r="L279" s="17">
        <v>35.01</v>
      </c>
      <c r="M279" s="17">
        <v>35.01</v>
      </c>
      <c r="N279" s="17">
        <v>35.119999999999997</v>
      </c>
      <c r="O279" s="17">
        <v>35.119999999999997</v>
      </c>
      <c r="P279" s="17">
        <v>35.119999999999997</v>
      </c>
      <c r="Q279" s="17">
        <v>35.04</v>
      </c>
      <c r="R279" s="17">
        <v>34.96</v>
      </c>
      <c r="S279" s="17">
        <v>34.99</v>
      </c>
      <c r="T279" s="17">
        <v>34.950000000000003</v>
      </c>
      <c r="U279" s="17">
        <v>35</v>
      </c>
      <c r="V279" s="17">
        <v>35</v>
      </c>
      <c r="W279" s="17">
        <v>35.03</v>
      </c>
      <c r="X279" s="17">
        <v>35.049999999999997</v>
      </c>
      <c r="Y279" s="17">
        <v>35.049999999999997</v>
      </c>
      <c r="Z279" s="17">
        <v>35.1</v>
      </c>
      <c r="AA279" s="17">
        <v>35.1</v>
      </c>
      <c r="AB279" s="17">
        <v>0</v>
      </c>
      <c r="AC279" s="17">
        <v>0</v>
      </c>
      <c r="AD279" s="17">
        <v>0</v>
      </c>
      <c r="AE279" s="17">
        <v>0</v>
      </c>
      <c r="AF279" s="17">
        <v>0</v>
      </c>
      <c r="AG279" s="17">
        <v>0</v>
      </c>
      <c r="AH279" s="17">
        <v>0</v>
      </c>
      <c r="AI279" s="17">
        <v>0</v>
      </c>
      <c r="AJ279" s="17">
        <v>0</v>
      </c>
      <c r="AK279" s="17">
        <v>0</v>
      </c>
      <c r="AL279" s="17">
        <v>0</v>
      </c>
      <c r="AM279" s="17">
        <v>0</v>
      </c>
      <c r="AN279" s="17">
        <v>0</v>
      </c>
      <c r="AO279" s="17">
        <v>0</v>
      </c>
      <c r="AP279" s="17">
        <v>0</v>
      </c>
      <c r="AQ279" s="17">
        <v>0</v>
      </c>
      <c r="AR279" s="17">
        <v>0</v>
      </c>
      <c r="AS279" s="17">
        <v>0</v>
      </c>
      <c r="AT279" s="17">
        <v>0</v>
      </c>
      <c r="AU279" s="17">
        <v>0</v>
      </c>
      <c r="AV279" s="17">
        <v>0</v>
      </c>
      <c r="AW279" s="17">
        <v>0</v>
      </c>
      <c r="AX279" s="17">
        <v>0</v>
      </c>
      <c r="AY279" s="17">
        <v>0</v>
      </c>
      <c r="AZ279" s="17">
        <v>0</v>
      </c>
      <c r="BA279" s="17">
        <v>0</v>
      </c>
      <c r="BB279" s="17">
        <v>0</v>
      </c>
      <c r="BC279" s="17">
        <v>0</v>
      </c>
      <c r="BD279" s="17">
        <v>0</v>
      </c>
      <c r="BE279" s="17">
        <v>0</v>
      </c>
      <c r="BF279" s="17">
        <v>0</v>
      </c>
      <c r="BG279" s="17">
        <v>0</v>
      </c>
      <c r="BH279" s="17">
        <v>0</v>
      </c>
      <c r="BI279" s="17">
        <v>0</v>
      </c>
      <c r="BJ279" s="17">
        <v>0</v>
      </c>
      <c r="BK279" s="17">
        <v>0</v>
      </c>
      <c r="BL279" s="17">
        <v>0</v>
      </c>
      <c r="BM279" s="17">
        <v>0</v>
      </c>
      <c r="BN279" s="17">
        <v>0</v>
      </c>
      <c r="BO279" s="17">
        <v>0</v>
      </c>
      <c r="BP279" s="17">
        <v>0</v>
      </c>
      <c r="BQ279" s="17">
        <v>0</v>
      </c>
      <c r="BR279" s="17">
        <v>0</v>
      </c>
      <c r="BS279" s="17">
        <v>0</v>
      </c>
      <c r="BT279" s="17">
        <v>0</v>
      </c>
      <c r="BU279" s="17">
        <v>0</v>
      </c>
      <c r="BV279" s="17">
        <v>0</v>
      </c>
      <c r="BW279" s="17">
        <v>0</v>
      </c>
      <c r="BX279" s="17">
        <v>0</v>
      </c>
      <c r="BY279" s="17">
        <v>0</v>
      </c>
      <c r="BZ279" s="17">
        <v>0</v>
      </c>
      <c r="CA279" s="17">
        <v>0</v>
      </c>
      <c r="CB279" s="17">
        <v>0</v>
      </c>
      <c r="CC279" s="17">
        <v>0</v>
      </c>
      <c r="CD279" s="17">
        <v>0</v>
      </c>
      <c r="CE279" s="17">
        <v>0</v>
      </c>
      <c r="CF279" s="17">
        <v>0</v>
      </c>
      <c r="CG279" s="17">
        <v>0</v>
      </c>
      <c r="CH279" s="17">
        <v>0</v>
      </c>
      <c r="CI279" s="17">
        <v>0</v>
      </c>
      <c r="CJ279" s="17">
        <v>0</v>
      </c>
      <c r="CK279" s="17">
        <v>0</v>
      </c>
      <c r="CL279" s="17">
        <v>0</v>
      </c>
      <c r="CM279" s="17">
        <v>0</v>
      </c>
      <c r="CN279" s="17">
        <v>0</v>
      </c>
      <c r="CO279" s="17">
        <v>0</v>
      </c>
      <c r="CP279" s="17">
        <v>0</v>
      </c>
      <c r="CQ279" s="17">
        <v>0</v>
      </c>
      <c r="CR279" s="17">
        <v>0</v>
      </c>
      <c r="CS279" s="17">
        <v>0</v>
      </c>
      <c r="CT279" s="17">
        <v>0</v>
      </c>
      <c r="CU279" s="17">
        <v>0</v>
      </c>
      <c r="CV279" s="17">
        <v>0</v>
      </c>
      <c r="CW279" s="17">
        <v>0</v>
      </c>
      <c r="CX279" s="17">
        <v>0</v>
      </c>
      <c r="CY279" s="17">
        <v>0</v>
      </c>
      <c r="CZ279" s="17">
        <v>0</v>
      </c>
      <c r="DA279" s="17">
        <v>0</v>
      </c>
      <c r="DB279" s="17">
        <v>0</v>
      </c>
      <c r="DC279" s="17">
        <v>0</v>
      </c>
      <c r="DD279" s="17">
        <v>0</v>
      </c>
      <c r="DE279" s="17">
        <v>0</v>
      </c>
      <c r="DF279" s="17">
        <v>0</v>
      </c>
      <c r="DG279" s="17">
        <v>0</v>
      </c>
      <c r="DH279" s="17">
        <v>0</v>
      </c>
      <c r="DI279" s="17">
        <v>0</v>
      </c>
      <c r="DJ279" s="17">
        <v>0</v>
      </c>
      <c r="DK279" s="17">
        <v>0</v>
      </c>
      <c r="DL279" s="17">
        <v>0</v>
      </c>
      <c r="DM279" s="17">
        <v>0</v>
      </c>
      <c r="DN279" s="17">
        <v>0</v>
      </c>
      <c r="DO279" s="17">
        <v>0</v>
      </c>
      <c r="DP279" s="17">
        <v>0</v>
      </c>
      <c r="DQ279" s="17">
        <v>0</v>
      </c>
      <c r="DR279" s="17">
        <v>0</v>
      </c>
      <c r="DS279" s="17">
        <v>0</v>
      </c>
      <c r="DT279" s="17">
        <v>0</v>
      </c>
      <c r="DU279" s="17">
        <v>0</v>
      </c>
      <c r="DV279" s="17">
        <v>0</v>
      </c>
      <c r="DW279" s="17">
        <v>0</v>
      </c>
      <c r="DX279" s="17">
        <v>0</v>
      </c>
      <c r="DY279" s="17">
        <v>0</v>
      </c>
      <c r="DZ279" s="17">
        <v>0</v>
      </c>
      <c r="EA279" s="17">
        <v>0</v>
      </c>
      <c r="EB279" s="17">
        <v>0</v>
      </c>
      <c r="EC279" s="17">
        <v>0</v>
      </c>
      <c r="ED279" s="17">
        <v>0</v>
      </c>
      <c r="EE279" s="17">
        <v>0</v>
      </c>
      <c r="EF279" s="17">
        <v>0</v>
      </c>
      <c r="EG279" s="17">
        <v>0</v>
      </c>
      <c r="EH279" s="17">
        <v>0</v>
      </c>
      <c r="EI279" s="17">
        <v>0</v>
      </c>
      <c r="EJ279" s="17">
        <v>0</v>
      </c>
      <c r="EK279" s="17">
        <v>0</v>
      </c>
      <c r="EL279" s="17">
        <v>0</v>
      </c>
      <c r="EM279" s="17">
        <v>0</v>
      </c>
      <c r="EN279" s="17">
        <v>0</v>
      </c>
      <c r="EO279" s="17">
        <v>0</v>
      </c>
      <c r="EP279" s="17">
        <v>0</v>
      </c>
      <c r="EQ279" s="17">
        <v>0</v>
      </c>
      <c r="ER279" s="17">
        <v>0</v>
      </c>
      <c r="ES279" s="17">
        <v>0</v>
      </c>
      <c r="ET279" s="17">
        <v>0</v>
      </c>
      <c r="EU279" s="17">
        <v>0</v>
      </c>
      <c r="EV279" s="17">
        <v>0</v>
      </c>
      <c r="EW279" s="17">
        <v>0</v>
      </c>
      <c r="EX279" s="17">
        <v>0</v>
      </c>
      <c r="EY279" s="17">
        <v>0</v>
      </c>
      <c r="EZ279" s="17">
        <v>0</v>
      </c>
      <c r="FA279" s="17">
        <v>0</v>
      </c>
      <c r="FB279" s="17">
        <v>0</v>
      </c>
      <c r="FC279" s="17">
        <v>0</v>
      </c>
      <c r="FD279" s="17">
        <v>0</v>
      </c>
      <c r="FE279" s="17">
        <v>0</v>
      </c>
      <c r="FF279" s="17">
        <v>0</v>
      </c>
      <c r="FG279" s="17">
        <v>0</v>
      </c>
      <c r="FH279" s="17">
        <v>0</v>
      </c>
      <c r="FI279" s="17">
        <v>0</v>
      </c>
      <c r="FJ279" s="17">
        <v>0</v>
      </c>
      <c r="FK279" s="17">
        <v>0</v>
      </c>
      <c r="FL279" s="17">
        <v>0</v>
      </c>
      <c r="FM279" s="17">
        <v>0</v>
      </c>
      <c r="FN279" s="17">
        <v>0</v>
      </c>
      <c r="FO279" s="17">
        <v>0</v>
      </c>
      <c r="FP279" s="17">
        <v>0</v>
      </c>
      <c r="FQ279" s="17">
        <v>0</v>
      </c>
      <c r="FR279" s="17">
        <v>0</v>
      </c>
      <c r="FS279" s="17">
        <v>0</v>
      </c>
      <c r="FT279" s="17">
        <v>0</v>
      </c>
      <c r="FU279" s="17">
        <v>0</v>
      </c>
      <c r="FV279" s="17">
        <v>0</v>
      </c>
      <c r="FW279" s="17">
        <v>0</v>
      </c>
      <c r="FX279" s="17">
        <v>0</v>
      </c>
      <c r="FY279" s="17">
        <v>0</v>
      </c>
      <c r="FZ279" s="17">
        <v>0</v>
      </c>
      <c r="GA279" s="17">
        <v>0</v>
      </c>
      <c r="GB279" s="17">
        <v>0</v>
      </c>
      <c r="GC279" s="17">
        <v>0</v>
      </c>
      <c r="GD279" s="17">
        <v>0</v>
      </c>
      <c r="GE279" s="17">
        <v>0</v>
      </c>
      <c r="GF279" s="17">
        <v>0</v>
      </c>
      <c r="GG279" s="17">
        <v>0</v>
      </c>
      <c r="GH279" s="17">
        <v>0</v>
      </c>
      <c r="GI279" s="17">
        <v>0</v>
      </c>
      <c r="GJ279" s="17">
        <v>0</v>
      </c>
      <c r="GK279" s="17">
        <v>0</v>
      </c>
      <c r="GL279" s="17">
        <v>0</v>
      </c>
      <c r="GM279" s="17">
        <v>0</v>
      </c>
      <c r="GN279" s="17">
        <v>0</v>
      </c>
      <c r="GO279" s="17">
        <v>0</v>
      </c>
      <c r="GP279" s="17">
        <v>0</v>
      </c>
      <c r="GQ279" s="17">
        <v>0</v>
      </c>
      <c r="GR279" s="17">
        <v>0</v>
      </c>
      <c r="GS279" s="17">
        <v>0</v>
      </c>
      <c r="GT279" s="17">
        <v>0</v>
      </c>
      <c r="GU279" s="17">
        <v>0</v>
      </c>
      <c r="GV279" s="17">
        <v>0</v>
      </c>
      <c r="GW279" s="17">
        <v>0</v>
      </c>
      <c r="GX279" s="17">
        <v>0</v>
      </c>
      <c r="GY279" s="17">
        <v>0</v>
      </c>
      <c r="GZ279" s="17">
        <v>0</v>
      </c>
      <c r="HA279" s="17">
        <v>0</v>
      </c>
      <c r="HB279" s="17">
        <v>0</v>
      </c>
      <c r="HC279" s="17">
        <v>0</v>
      </c>
      <c r="HD279" s="17">
        <v>0</v>
      </c>
      <c r="HE279" s="17">
        <v>0</v>
      </c>
      <c r="HF279" s="17">
        <v>0</v>
      </c>
      <c r="HG279" s="17">
        <v>0</v>
      </c>
      <c r="HH279" s="17">
        <v>0</v>
      </c>
      <c r="HI279" s="17">
        <v>0</v>
      </c>
      <c r="HJ279" s="17">
        <v>0</v>
      </c>
      <c r="HK279" s="17">
        <v>0</v>
      </c>
      <c r="HL279" s="17">
        <v>0</v>
      </c>
      <c r="HM279" s="17">
        <v>0</v>
      </c>
      <c r="HN279" s="17">
        <v>0</v>
      </c>
      <c r="HO279" s="17">
        <v>0</v>
      </c>
      <c r="HP279" s="17">
        <v>0</v>
      </c>
      <c r="HQ279" s="17">
        <v>0</v>
      </c>
      <c r="HR279" s="17">
        <v>0</v>
      </c>
      <c r="HS279" s="17">
        <v>0</v>
      </c>
      <c r="HT279" s="17">
        <v>0</v>
      </c>
      <c r="HU279" s="17">
        <v>0</v>
      </c>
      <c r="HV279" s="17">
        <v>0</v>
      </c>
      <c r="HW279" s="17">
        <v>0</v>
      </c>
      <c r="HX279" s="17">
        <v>0</v>
      </c>
      <c r="HY279" s="17">
        <v>0</v>
      </c>
      <c r="HZ279" s="17">
        <v>0</v>
      </c>
      <c r="IA279" s="17">
        <v>0</v>
      </c>
      <c r="IB279" s="17">
        <v>0</v>
      </c>
      <c r="IC279" s="17">
        <v>0</v>
      </c>
      <c r="ID279" s="17">
        <v>0</v>
      </c>
      <c r="IE279" s="17">
        <v>0</v>
      </c>
      <c r="IF279" s="17">
        <v>0</v>
      </c>
      <c r="IG279" s="17">
        <v>0</v>
      </c>
      <c r="IH279" s="17">
        <v>0</v>
      </c>
      <c r="II279" s="17">
        <v>0</v>
      </c>
      <c r="IJ279" s="17">
        <v>0</v>
      </c>
      <c r="IK279" s="17">
        <v>0</v>
      </c>
      <c r="IL279" s="17">
        <v>0</v>
      </c>
      <c r="IM279" s="17">
        <v>0</v>
      </c>
      <c r="IN279" s="17">
        <v>0</v>
      </c>
      <c r="IO279" s="17">
        <v>0</v>
      </c>
      <c r="IP279" s="17">
        <v>0</v>
      </c>
      <c r="IQ279" s="17">
        <v>0</v>
      </c>
      <c r="IR279" s="17">
        <v>0</v>
      </c>
      <c r="IS279" s="17">
        <v>0</v>
      </c>
      <c r="IT279" s="17">
        <v>0</v>
      </c>
      <c r="IU279" s="17">
        <v>0</v>
      </c>
      <c r="IV279" s="17">
        <v>0</v>
      </c>
      <c r="IW279" s="17">
        <v>0</v>
      </c>
      <c r="IX279" s="17">
        <v>0</v>
      </c>
      <c r="IY279" s="17">
        <v>0</v>
      </c>
      <c r="IZ279" s="17">
        <v>0</v>
      </c>
      <c r="JA279" s="17">
        <v>0</v>
      </c>
      <c r="JB279" s="17">
        <v>0</v>
      </c>
      <c r="JC279" s="17">
        <v>0</v>
      </c>
      <c r="JD279" s="17">
        <v>0</v>
      </c>
      <c r="JE279" s="17">
        <v>0</v>
      </c>
      <c r="JF279" s="17">
        <v>0</v>
      </c>
      <c r="JG279" s="17">
        <v>0</v>
      </c>
      <c r="JH279" s="17">
        <v>0</v>
      </c>
      <c r="JI279" s="17">
        <v>0</v>
      </c>
      <c r="JJ279" s="17">
        <v>0</v>
      </c>
      <c r="JK279" s="17">
        <v>0</v>
      </c>
      <c r="JL279" s="17">
        <v>0</v>
      </c>
      <c r="JM279" s="17">
        <v>0</v>
      </c>
      <c r="JN279" s="17">
        <v>0</v>
      </c>
      <c r="JO279" s="17">
        <v>0</v>
      </c>
      <c r="JP279" s="17">
        <v>0</v>
      </c>
      <c r="JQ279" s="17">
        <v>0</v>
      </c>
      <c r="JR279" s="17">
        <v>0</v>
      </c>
      <c r="JS279" s="17">
        <v>0</v>
      </c>
      <c r="JT279" s="17">
        <v>0</v>
      </c>
      <c r="JU279" s="17">
        <v>0</v>
      </c>
      <c r="JV279" s="17">
        <v>0</v>
      </c>
      <c r="JW279" s="17">
        <v>0</v>
      </c>
      <c r="JX279" s="17">
        <v>0</v>
      </c>
      <c r="JY279" s="17">
        <v>0</v>
      </c>
    </row>
    <row r="280" spans="1:285" x14ac:dyDescent="0.15">
      <c r="A280" s="17" t="s">
        <v>182</v>
      </c>
      <c r="B280" s="17" t="s">
        <v>183</v>
      </c>
      <c r="C280" s="17">
        <v>0</v>
      </c>
      <c r="D280" s="17">
        <v>0</v>
      </c>
      <c r="E280" s="17">
        <v>0</v>
      </c>
      <c r="F280" s="17">
        <v>0</v>
      </c>
      <c r="G280" s="17">
        <v>0</v>
      </c>
      <c r="H280" s="17">
        <v>0</v>
      </c>
      <c r="I280" s="17">
        <v>33.799999999999997</v>
      </c>
      <c r="J280" s="17">
        <v>33.799999999999997</v>
      </c>
      <c r="K280" s="17">
        <v>33.799999999999997</v>
      </c>
      <c r="L280" s="17">
        <v>33.799999999999997</v>
      </c>
      <c r="M280" s="17">
        <v>33.799999999999997</v>
      </c>
      <c r="N280" s="17">
        <v>34.049999999999997</v>
      </c>
      <c r="O280" s="17">
        <v>34.01</v>
      </c>
      <c r="P280" s="17">
        <v>33.950000000000003</v>
      </c>
      <c r="Q280" s="17">
        <v>33.94</v>
      </c>
      <c r="R280" s="17">
        <v>33.92</v>
      </c>
      <c r="S280" s="17">
        <v>33.909999999999997</v>
      </c>
      <c r="T280" s="17">
        <v>33.99</v>
      </c>
      <c r="U280" s="17">
        <v>34.01</v>
      </c>
      <c r="V280" s="17">
        <v>34.020000000000003</v>
      </c>
      <c r="W280" s="17">
        <v>34.03</v>
      </c>
      <c r="X280" s="17">
        <v>34.04</v>
      </c>
      <c r="Y280" s="17">
        <v>34.04</v>
      </c>
      <c r="Z280" s="17">
        <v>34.04</v>
      </c>
      <c r="AA280" s="17">
        <v>34.04</v>
      </c>
      <c r="AB280" s="17">
        <v>0</v>
      </c>
      <c r="AC280" s="17">
        <v>0</v>
      </c>
      <c r="AD280" s="17">
        <v>0</v>
      </c>
      <c r="AE280" s="17">
        <v>0</v>
      </c>
      <c r="AF280" s="17">
        <v>0</v>
      </c>
      <c r="AG280" s="17">
        <v>0</v>
      </c>
      <c r="AH280" s="17">
        <v>0</v>
      </c>
      <c r="AI280" s="17">
        <v>0</v>
      </c>
      <c r="AJ280" s="17">
        <v>0</v>
      </c>
      <c r="AK280" s="17">
        <v>0</v>
      </c>
      <c r="AL280" s="17">
        <v>0</v>
      </c>
      <c r="AM280" s="17">
        <v>0</v>
      </c>
      <c r="AN280" s="17">
        <v>0</v>
      </c>
      <c r="AO280" s="17">
        <v>0</v>
      </c>
      <c r="AP280" s="17">
        <v>0</v>
      </c>
      <c r="AQ280" s="17">
        <v>0</v>
      </c>
      <c r="AR280" s="17">
        <v>0</v>
      </c>
      <c r="AS280" s="17">
        <v>0</v>
      </c>
      <c r="AT280" s="17">
        <v>0</v>
      </c>
      <c r="AU280" s="17">
        <v>0</v>
      </c>
      <c r="AV280" s="17">
        <v>0</v>
      </c>
      <c r="AW280" s="17">
        <v>0</v>
      </c>
      <c r="AX280" s="17">
        <v>0</v>
      </c>
      <c r="AY280" s="17">
        <v>0</v>
      </c>
      <c r="AZ280" s="17">
        <v>0</v>
      </c>
      <c r="BA280" s="17">
        <v>0</v>
      </c>
      <c r="BB280" s="17">
        <v>0</v>
      </c>
      <c r="BC280" s="17">
        <v>0</v>
      </c>
      <c r="BD280" s="17">
        <v>0</v>
      </c>
      <c r="BE280" s="17">
        <v>0</v>
      </c>
      <c r="BF280" s="17">
        <v>0</v>
      </c>
      <c r="BG280" s="17">
        <v>0</v>
      </c>
      <c r="BH280" s="17">
        <v>0</v>
      </c>
      <c r="BI280" s="17">
        <v>0</v>
      </c>
      <c r="BJ280" s="17">
        <v>0</v>
      </c>
      <c r="BK280" s="17">
        <v>0</v>
      </c>
      <c r="BL280" s="17">
        <v>0</v>
      </c>
      <c r="BM280" s="17">
        <v>0</v>
      </c>
      <c r="BN280" s="17">
        <v>0</v>
      </c>
      <c r="BO280" s="17">
        <v>0</v>
      </c>
      <c r="BP280" s="17">
        <v>0</v>
      </c>
      <c r="BQ280" s="17">
        <v>0</v>
      </c>
      <c r="BR280" s="17">
        <v>0</v>
      </c>
      <c r="BS280" s="17">
        <v>0</v>
      </c>
      <c r="BT280" s="17">
        <v>0</v>
      </c>
      <c r="BU280" s="17">
        <v>0</v>
      </c>
      <c r="BV280" s="17">
        <v>0</v>
      </c>
      <c r="BW280" s="17">
        <v>0</v>
      </c>
      <c r="BX280" s="17">
        <v>0</v>
      </c>
      <c r="BY280" s="17">
        <v>0</v>
      </c>
      <c r="BZ280" s="17">
        <v>0</v>
      </c>
      <c r="CA280" s="17">
        <v>0</v>
      </c>
      <c r="CB280" s="17">
        <v>0</v>
      </c>
      <c r="CC280" s="17">
        <v>0</v>
      </c>
      <c r="CD280" s="17">
        <v>0</v>
      </c>
      <c r="CE280" s="17">
        <v>0</v>
      </c>
      <c r="CF280" s="17">
        <v>0</v>
      </c>
      <c r="CG280" s="17">
        <v>0</v>
      </c>
      <c r="CH280" s="17">
        <v>0</v>
      </c>
      <c r="CI280" s="17">
        <v>0</v>
      </c>
      <c r="CJ280" s="17">
        <v>0</v>
      </c>
      <c r="CK280" s="17">
        <v>0</v>
      </c>
      <c r="CL280" s="17">
        <v>0</v>
      </c>
      <c r="CM280" s="17">
        <v>0</v>
      </c>
      <c r="CN280" s="17">
        <v>0</v>
      </c>
      <c r="CO280" s="17">
        <v>0</v>
      </c>
      <c r="CP280" s="17">
        <v>0</v>
      </c>
      <c r="CQ280" s="17">
        <v>0</v>
      </c>
      <c r="CR280" s="17">
        <v>0</v>
      </c>
      <c r="CS280" s="17">
        <v>0</v>
      </c>
      <c r="CT280" s="17">
        <v>0</v>
      </c>
      <c r="CU280" s="17">
        <v>0</v>
      </c>
      <c r="CV280" s="17">
        <v>0</v>
      </c>
      <c r="CW280" s="17">
        <v>0</v>
      </c>
      <c r="CX280" s="17">
        <v>0</v>
      </c>
      <c r="CY280" s="17">
        <v>0</v>
      </c>
      <c r="CZ280" s="17">
        <v>0</v>
      </c>
      <c r="DA280" s="17">
        <v>0</v>
      </c>
      <c r="DB280" s="17">
        <v>0</v>
      </c>
      <c r="DC280" s="17">
        <v>0</v>
      </c>
      <c r="DD280" s="17">
        <v>0</v>
      </c>
      <c r="DE280" s="17">
        <v>0</v>
      </c>
      <c r="DF280" s="17">
        <v>0</v>
      </c>
      <c r="DG280" s="17">
        <v>0</v>
      </c>
      <c r="DH280" s="17">
        <v>0</v>
      </c>
      <c r="DI280" s="17">
        <v>0</v>
      </c>
      <c r="DJ280" s="17">
        <v>0</v>
      </c>
      <c r="DK280" s="17">
        <v>0</v>
      </c>
      <c r="DL280" s="17">
        <v>0</v>
      </c>
      <c r="DM280" s="17">
        <v>0</v>
      </c>
      <c r="DN280" s="17">
        <v>0</v>
      </c>
      <c r="DO280" s="17">
        <v>0</v>
      </c>
      <c r="DP280" s="17">
        <v>0</v>
      </c>
      <c r="DQ280" s="17">
        <v>0</v>
      </c>
      <c r="DR280" s="17">
        <v>0</v>
      </c>
      <c r="DS280" s="17">
        <v>0</v>
      </c>
      <c r="DT280" s="17">
        <v>0</v>
      </c>
      <c r="DU280" s="17">
        <v>0</v>
      </c>
      <c r="DV280" s="17">
        <v>0</v>
      </c>
      <c r="DW280" s="17">
        <v>0</v>
      </c>
      <c r="DX280" s="17">
        <v>0</v>
      </c>
      <c r="DY280" s="17">
        <v>0</v>
      </c>
      <c r="DZ280" s="17">
        <v>0</v>
      </c>
      <c r="EA280" s="17">
        <v>0</v>
      </c>
      <c r="EB280" s="17">
        <v>0</v>
      </c>
      <c r="EC280" s="17">
        <v>0</v>
      </c>
      <c r="ED280" s="17">
        <v>0</v>
      </c>
      <c r="EE280" s="17">
        <v>0</v>
      </c>
      <c r="EF280" s="17">
        <v>0</v>
      </c>
      <c r="EG280" s="17">
        <v>0</v>
      </c>
      <c r="EH280" s="17">
        <v>0</v>
      </c>
      <c r="EI280" s="17">
        <v>0</v>
      </c>
      <c r="EJ280" s="17">
        <v>0</v>
      </c>
      <c r="EK280" s="17">
        <v>0</v>
      </c>
      <c r="EL280" s="17">
        <v>0</v>
      </c>
      <c r="EM280" s="17">
        <v>0</v>
      </c>
      <c r="EN280" s="17">
        <v>0</v>
      </c>
      <c r="EO280" s="17">
        <v>0</v>
      </c>
      <c r="EP280" s="17">
        <v>0</v>
      </c>
      <c r="EQ280" s="17">
        <v>0</v>
      </c>
      <c r="ER280" s="17">
        <v>0</v>
      </c>
      <c r="ES280" s="17">
        <v>0</v>
      </c>
      <c r="ET280" s="17">
        <v>0</v>
      </c>
      <c r="EU280" s="17">
        <v>0</v>
      </c>
      <c r="EV280" s="17">
        <v>0</v>
      </c>
      <c r="EW280" s="17">
        <v>0</v>
      </c>
      <c r="EX280" s="17">
        <v>0</v>
      </c>
      <c r="EY280" s="17">
        <v>0</v>
      </c>
      <c r="EZ280" s="17">
        <v>0</v>
      </c>
      <c r="FA280" s="17">
        <v>0</v>
      </c>
      <c r="FB280" s="17">
        <v>0</v>
      </c>
      <c r="FC280" s="17">
        <v>0</v>
      </c>
      <c r="FD280" s="17">
        <v>0</v>
      </c>
      <c r="FE280" s="17">
        <v>0</v>
      </c>
      <c r="FF280" s="17">
        <v>0</v>
      </c>
      <c r="FG280" s="17">
        <v>0</v>
      </c>
      <c r="FH280" s="17">
        <v>0</v>
      </c>
      <c r="FI280" s="17">
        <v>0</v>
      </c>
      <c r="FJ280" s="17">
        <v>0</v>
      </c>
      <c r="FK280" s="17">
        <v>0</v>
      </c>
      <c r="FL280" s="17">
        <v>0</v>
      </c>
      <c r="FM280" s="17">
        <v>0</v>
      </c>
      <c r="FN280" s="17">
        <v>0</v>
      </c>
      <c r="FO280" s="17">
        <v>0</v>
      </c>
      <c r="FP280" s="17">
        <v>0</v>
      </c>
      <c r="FQ280" s="17">
        <v>0</v>
      </c>
      <c r="FR280" s="17">
        <v>0</v>
      </c>
      <c r="FS280" s="17">
        <v>0</v>
      </c>
      <c r="FT280" s="17">
        <v>0</v>
      </c>
      <c r="FU280" s="17">
        <v>0</v>
      </c>
      <c r="FV280" s="17">
        <v>0</v>
      </c>
      <c r="FW280" s="17">
        <v>0</v>
      </c>
      <c r="FX280" s="17">
        <v>0</v>
      </c>
      <c r="FY280" s="17">
        <v>0</v>
      </c>
      <c r="FZ280" s="17">
        <v>0</v>
      </c>
      <c r="GA280" s="17">
        <v>0</v>
      </c>
      <c r="GB280" s="17">
        <v>0</v>
      </c>
      <c r="GC280" s="17">
        <v>0</v>
      </c>
      <c r="GD280" s="17">
        <v>0</v>
      </c>
      <c r="GE280" s="17">
        <v>0</v>
      </c>
      <c r="GF280" s="17">
        <v>0</v>
      </c>
      <c r="GG280" s="17">
        <v>0</v>
      </c>
      <c r="GH280" s="17">
        <v>0</v>
      </c>
      <c r="GI280" s="17">
        <v>0</v>
      </c>
      <c r="GJ280" s="17">
        <v>0</v>
      </c>
      <c r="GK280" s="17">
        <v>0</v>
      </c>
      <c r="GL280" s="17">
        <v>0</v>
      </c>
      <c r="GM280" s="17">
        <v>0</v>
      </c>
      <c r="GN280" s="17">
        <v>0</v>
      </c>
      <c r="GO280" s="17">
        <v>0</v>
      </c>
      <c r="GP280" s="17">
        <v>0</v>
      </c>
      <c r="GQ280" s="17">
        <v>0</v>
      </c>
      <c r="GR280" s="17">
        <v>0</v>
      </c>
      <c r="GS280" s="17">
        <v>0</v>
      </c>
      <c r="GT280" s="17">
        <v>0</v>
      </c>
      <c r="GU280" s="17">
        <v>0</v>
      </c>
      <c r="GV280" s="17">
        <v>0</v>
      </c>
      <c r="GW280" s="17">
        <v>0</v>
      </c>
      <c r="GX280" s="17">
        <v>0</v>
      </c>
      <c r="GY280" s="17">
        <v>0</v>
      </c>
      <c r="GZ280" s="17">
        <v>0</v>
      </c>
      <c r="HA280" s="17">
        <v>0</v>
      </c>
      <c r="HB280" s="17">
        <v>0</v>
      </c>
      <c r="HC280" s="17">
        <v>0</v>
      </c>
      <c r="HD280" s="17">
        <v>0</v>
      </c>
      <c r="HE280" s="17">
        <v>0</v>
      </c>
      <c r="HF280" s="17">
        <v>0</v>
      </c>
      <c r="HG280" s="17">
        <v>0</v>
      </c>
      <c r="HH280" s="17">
        <v>0</v>
      </c>
      <c r="HI280" s="17">
        <v>0</v>
      </c>
      <c r="HJ280" s="17">
        <v>0</v>
      </c>
      <c r="HK280" s="17">
        <v>0</v>
      </c>
      <c r="HL280" s="17">
        <v>0</v>
      </c>
      <c r="HM280" s="17">
        <v>0</v>
      </c>
      <c r="HN280" s="17">
        <v>0</v>
      </c>
      <c r="HO280" s="17">
        <v>0</v>
      </c>
      <c r="HP280" s="17">
        <v>0</v>
      </c>
      <c r="HQ280" s="17">
        <v>0</v>
      </c>
      <c r="HR280" s="17">
        <v>0</v>
      </c>
      <c r="HS280" s="17">
        <v>0</v>
      </c>
      <c r="HT280" s="17">
        <v>0</v>
      </c>
      <c r="HU280" s="17">
        <v>0</v>
      </c>
      <c r="HV280" s="17">
        <v>0</v>
      </c>
      <c r="HW280" s="17">
        <v>0</v>
      </c>
      <c r="HX280" s="17">
        <v>0</v>
      </c>
      <c r="HY280" s="17">
        <v>0</v>
      </c>
      <c r="HZ280" s="17">
        <v>0</v>
      </c>
      <c r="IA280" s="17">
        <v>0</v>
      </c>
      <c r="IB280" s="17">
        <v>0</v>
      </c>
      <c r="IC280" s="17">
        <v>0</v>
      </c>
      <c r="ID280" s="17">
        <v>0</v>
      </c>
      <c r="IE280" s="17">
        <v>0</v>
      </c>
      <c r="IF280" s="17">
        <v>0</v>
      </c>
      <c r="IG280" s="17">
        <v>0</v>
      </c>
      <c r="IH280" s="17">
        <v>0</v>
      </c>
      <c r="II280" s="17">
        <v>0</v>
      </c>
      <c r="IJ280" s="17">
        <v>0</v>
      </c>
      <c r="IK280" s="17">
        <v>0</v>
      </c>
      <c r="IL280" s="17">
        <v>0</v>
      </c>
      <c r="IM280" s="17">
        <v>0</v>
      </c>
      <c r="IN280" s="17">
        <v>0</v>
      </c>
      <c r="IO280" s="17">
        <v>0</v>
      </c>
      <c r="IP280" s="17">
        <v>0</v>
      </c>
      <c r="IQ280" s="17">
        <v>0</v>
      </c>
      <c r="IR280" s="17">
        <v>0</v>
      </c>
      <c r="IS280" s="17">
        <v>0</v>
      </c>
      <c r="IT280" s="17">
        <v>0</v>
      </c>
      <c r="IU280" s="17">
        <v>0</v>
      </c>
      <c r="IV280" s="17">
        <v>0</v>
      </c>
      <c r="IW280" s="17">
        <v>0</v>
      </c>
      <c r="IX280" s="17">
        <v>0</v>
      </c>
      <c r="IY280" s="17">
        <v>0</v>
      </c>
      <c r="IZ280" s="17">
        <v>0</v>
      </c>
      <c r="JA280" s="17">
        <v>0</v>
      </c>
      <c r="JB280" s="17">
        <v>0</v>
      </c>
      <c r="JC280" s="17">
        <v>0</v>
      </c>
      <c r="JD280" s="17">
        <v>0</v>
      </c>
      <c r="JE280" s="17">
        <v>0</v>
      </c>
      <c r="JF280" s="17">
        <v>0</v>
      </c>
      <c r="JG280" s="17">
        <v>0</v>
      </c>
      <c r="JH280" s="17">
        <v>0</v>
      </c>
      <c r="JI280" s="17">
        <v>0</v>
      </c>
      <c r="JJ280" s="17">
        <v>0</v>
      </c>
      <c r="JK280" s="17">
        <v>0</v>
      </c>
      <c r="JL280" s="17">
        <v>0</v>
      </c>
      <c r="JM280" s="17">
        <v>0</v>
      </c>
      <c r="JN280" s="17">
        <v>0</v>
      </c>
      <c r="JO280" s="17">
        <v>0</v>
      </c>
      <c r="JP280" s="17">
        <v>0</v>
      </c>
      <c r="JQ280" s="17">
        <v>0</v>
      </c>
      <c r="JR280" s="17">
        <v>0</v>
      </c>
      <c r="JS280" s="17">
        <v>0</v>
      </c>
      <c r="JT280" s="17">
        <v>0</v>
      </c>
      <c r="JU280" s="17">
        <v>0</v>
      </c>
      <c r="JV280" s="17">
        <v>0</v>
      </c>
      <c r="JW280" s="17">
        <v>0</v>
      </c>
      <c r="JX280" s="17">
        <v>0</v>
      </c>
      <c r="JY280" s="17">
        <v>0</v>
      </c>
    </row>
    <row r="281" spans="1:285" x14ac:dyDescent="0.15">
      <c r="A281" s="17" t="s">
        <v>373</v>
      </c>
      <c r="B281" s="17" t="s">
        <v>374</v>
      </c>
      <c r="C281" s="17">
        <v>0</v>
      </c>
      <c r="D281" s="17">
        <v>0</v>
      </c>
      <c r="E281" s="17">
        <v>0</v>
      </c>
      <c r="F281" s="17">
        <v>0</v>
      </c>
      <c r="G281" s="17">
        <v>0</v>
      </c>
      <c r="H281" s="17">
        <v>0</v>
      </c>
      <c r="I281" s="17">
        <v>37.93</v>
      </c>
      <c r="J281" s="17">
        <v>37.93</v>
      </c>
      <c r="K281" s="17">
        <v>37.93</v>
      </c>
      <c r="L281" s="17">
        <v>37.93</v>
      </c>
      <c r="M281" s="17">
        <v>37.93</v>
      </c>
      <c r="N281" s="17">
        <v>37.99</v>
      </c>
      <c r="O281" s="17">
        <v>37.9</v>
      </c>
      <c r="P281" s="17">
        <v>37.799999999999997</v>
      </c>
      <c r="Q281" s="17">
        <v>37.81</v>
      </c>
      <c r="R281" s="17">
        <v>37.869999999999997</v>
      </c>
      <c r="S281" s="17">
        <v>37.9</v>
      </c>
      <c r="T281" s="17">
        <v>37.89</v>
      </c>
      <c r="U281" s="17">
        <v>37.9</v>
      </c>
      <c r="V281" s="17">
        <v>37.89</v>
      </c>
      <c r="W281" s="17">
        <v>37.89</v>
      </c>
      <c r="X281" s="17">
        <v>37.85</v>
      </c>
      <c r="Y281" s="17">
        <v>37.85</v>
      </c>
      <c r="Z281" s="17">
        <v>37.85</v>
      </c>
      <c r="AA281" s="17">
        <v>37.880000000000003</v>
      </c>
      <c r="AB281" s="17">
        <v>0</v>
      </c>
      <c r="AC281" s="17">
        <v>0</v>
      </c>
      <c r="AD281" s="17">
        <v>0</v>
      </c>
      <c r="AE281" s="17">
        <v>0</v>
      </c>
      <c r="AF281" s="17">
        <v>0</v>
      </c>
      <c r="AG281" s="17">
        <v>0</v>
      </c>
      <c r="AH281" s="17">
        <v>0</v>
      </c>
      <c r="AI281" s="17">
        <v>0</v>
      </c>
      <c r="AJ281" s="17">
        <v>0</v>
      </c>
      <c r="AK281" s="17">
        <v>0</v>
      </c>
      <c r="AL281" s="17">
        <v>0</v>
      </c>
      <c r="AM281" s="17">
        <v>0</v>
      </c>
      <c r="AN281" s="17">
        <v>0</v>
      </c>
      <c r="AO281" s="17">
        <v>0</v>
      </c>
      <c r="AP281" s="17">
        <v>0</v>
      </c>
      <c r="AQ281" s="17">
        <v>0</v>
      </c>
      <c r="AR281" s="17">
        <v>0</v>
      </c>
      <c r="AS281" s="17">
        <v>0</v>
      </c>
      <c r="AT281" s="17">
        <v>0</v>
      </c>
      <c r="AU281" s="17">
        <v>0</v>
      </c>
      <c r="AV281" s="17">
        <v>0</v>
      </c>
      <c r="AW281" s="17">
        <v>0</v>
      </c>
      <c r="AX281" s="17">
        <v>0</v>
      </c>
      <c r="AY281" s="17">
        <v>0</v>
      </c>
      <c r="AZ281" s="17">
        <v>0</v>
      </c>
      <c r="BA281" s="17">
        <v>0</v>
      </c>
      <c r="BB281" s="17">
        <v>0</v>
      </c>
      <c r="BC281" s="17">
        <v>0</v>
      </c>
      <c r="BD281" s="17">
        <v>0</v>
      </c>
      <c r="BE281" s="17">
        <v>0</v>
      </c>
      <c r="BF281" s="17">
        <v>0</v>
      </c>
      <c r="BG281" s="17">
        <v>0</v>
      </c>
      <c r="BH281" s="17">
        <v>0</v>
      </c>
      <c r="BI281" s="17">
        <v>0</v>
      </c>
      <c r="BJ281" s="17">
        <v>0</v>
      </c>
      <c r="BK281" s="17">
        <v>0</v>
      </c>
      <c r="BL281" s="17">
        <v>0</v>
      </c>
      <c r="BM281" s="17">
        <v>0</v>
      </c>
      <c r="BN281" s="17">
        <v>0</v>
      </c>
      <c r="BO281" s="17">
        <v>0</v>
      </c>
      <c r="BP281" s="17">
        <v>0</v>
      </c>
      <c r="BQ281" s="17">
        <v>0</v>
      </c>
      <c r="BR281" s="17">
        <v>0</v>
      </c>
      <c r="BS281" s="17">
        <v>0</v>
      </c>
      <c r="BT281" s="17">
        <v>0</v>
      </c>
      <c r="BU281" s="17">
        <v>0</v>
      </c>
      <c r="BV281" s="17">
        <v>0</v>
      </c>
      <c r="BW281" s="17">
        <v>0</v>
      </c>
      <c r="BX281" s="17">
        <v>0</v>
      </c>
      <c r="BY281" s="17">
        <v>0</v>
      </c>
      <c r="BZ281" s="17">
        <v>0</v>
      </c>
      <c r="CA281" s="17">
        <v>0</v>
      </c>
      <c r="CB281" s="17">
        <v>0</v>
      </c>
      <c r="CC281" s="17">
        <v>0</v>
      </c>
      <c r="CD281" s="17">
        <v>0</v>
      </c>
      <c r="CE281" s="17">
        <v>0</v>
      </c>
      <c r="CF281" s="17">
        <v>0</v>
      </c>
      <c r="CG281" s="17">
        <v>0</v>
      </c>
      <c r="CH281" s="17">
        <v>0</v>
      </c>
      <c r="CI281" s="17">
        <v>0</v>
      </c>
      <c r="CJ281" s="17">
        <v>0</v>
      </c>
      <c r="CK281" s="17">
        <v>0</v>
      </c>
      <c r="CL281" s="17">
        <v>0</v>
      </c>
      <c r="CM281" s="17">
        <v>0</v>
      </c>
      <c r="CN281" s="17">
        <v>0</v>
      </c>
      <c r="CO281" s="17">
        <v>0</v>
      </c>
      <c r="CP281" s="17">
        <v>0</v>
      </c>
      <c r="CQ281" s="17">
        <v>0</v>
      </c>
      <c r="CR281" s="17">
        <v>0</v>
      </c>
      <c r="CS281" s="17">
        <v>0</v>
      </c>
      <c r="CT281" s="17">
        <v>0</v>
      </c>
      <c r="CU281" s="17">
        <v>0</v>
      </c>
      <c r="CV281" s="17">
        <v>0</v>
      </c>
      <c r="CW281" s="17">
        <v>0</v>
      </c>
      <c r="CX281" s="17">
        <v>0</v>
      </c>
      <c r="CY281" s="17">
        <v>0</v>
      </c>
      <c r="CZ281" s="17">
        <v>0</v>
      </c>
      <c r="DA281" s="17">
        <v>0</v>
      </c>
      <c r="DB281" s="17">
        <v>0</v>
      </c>
      <c r="DC281" s="17">
        <v>0</v>
      </c>
      <c r="DD281" s="17">
        <v>0</v>
      </c>
      <c r="DE281" s="17">
        <v>0</v>
      </c>
      <c r="DF281" s="17">
        <v>0</v>
      </c>
      <c r="DG281" s="17">
        <v>0</v>
      </c>
      <c r="DH281" s="17">
        <v>0</v>
      </c>
      <c r="DI281" s="17">
        <v>0</v>
      </c>
      <c r="DJ281" s="17">
        <v>0</v>
      </c>
      <c r="DK281" s="17">
        <v>0</v>
      </c>
      <c r="DL281" s="17">
        <v>0</v>
      </c>
      <c r="DM281" s="17">
        <v>0</v>
      </c>
      <c r="DN281" s="17">
        <v>0</v>
      </c>
      <c r="DO281" s="17">
        <v>0</v>
      </c>
      <c r="DP281" s="17">
        <v>0</v>
      </c>
      <c r="DQ281" s="17">
        <v>0</v>
      </c>
      <c r="DR281" s="17">
        <v>0</v>
      </c>
      <c r="DS281" s="17">
        <v>0</v>
      </c>
      <c r="DT281" s="17">
        <v>0</v>
      </c>
      <c r="DU281" s="17">
        <v>0</v>
      </c>
      <c r="DV281" s="17">
        <v>0</v>
      </c>
      <c r="DW281" s="17">
        <v>0</v>
      </c>
      <c r="DX281" s="17">
        <v>0</v>
      </c>
      <c r="DY281" s="17">
        <v>0</v>
      </c>
      <c r="DZ281" s="17">
        <v>0</v>
      </c>
      <c r="EA281" s="17">
        <v>0</v>
      </c>
      <c r="EB281" s="17">
        <v>0</v>
      </c>
      <c r="EC281" s="17">
        <v>0</v>
      </c>
      <c r="ED281" s="17">
        <v>0</v>
      </c>
      <c r="EE281" s="17">
        <v>0</v>
      </c>
      <c r="EF281" s="17">
        <v>0</v>
      </c>
      <c r="EG281" s="17">
        <v>0</v>
      </c>
      <c r="EH281" s="17">
        <v>0</v>
      </c>
      <c r="EI281" s="17">
        <v>0</v>
      </c>
      <c r="EJ281" s="17">
        <v>0</v>
      </c>
      <c r="EK281" s="17">
        <v>0</v>
      </c>
      <c r="EL281" s="17">
        <v>0</v>
      </c>
      <c r="EM281" s="17">
        <v>0</v>
      </c>
      <c r="EN281" s="17">
        <v>0</v>
      </c>
      <c r="EO281" s="17">
        <v>0</v>
      </c>
      <c r="EP281" s="17">
        <v>0</v>
      </c>
      <c r="EQ281" s="17">
        <v>0</v>
      </c>
      <c r="ER281" s="17">
        <v>0</v>
      </c>
      <c r="ES281" s="17">
        <v>0</v>
      </c>
      <c r="ET281" s="17">
        <v>0</v>
      </c>
      <c r="EU281" s="17">
        <v>0</v>
      </c>
      <c r="EV281" s="17">
        <v>0</v>
      </c>
      <c r="EW281" s="17">
        <v>0</v>
      </c>
      <c r="EX281" s="17">
        <v>0</v>
      </c>
      <c r="EY281" s="17">
        <v>0</v>
      </c>
      <c r="EZ281" s="17">
        <v>0</v>
      </c>
      <c r="FA281" s="17">
        <v>0</v>
      </c>
      <c r="FB281" s="17">
        <v>0</v>
      </c>
      <c r="FC281" s="17">
        <v>0</v>
      </c>
      <c r="FD281" s="17">
        <v>0</v>
      </c>
      <c r="FE281" s="17">
        <v>0</v>
      </c>
      <c r="FF281" s="17">
        <v>0</v>
      </c>
      <c r="FG281" s="17">
        <v>0</v>
      </c>
      <c r="FH281" s="17">
        <v>0</v>
      </c>
      <c r="FI281" s="17">
        <v>0</v>
      </c>
      <c r="FJ281" s="17">
        <v>0</v>
      </c>
      <c r="FK281" s="17">
        <v>0</v>
      </c>
      <c r="FL281" s="17">
        <v>0</v>
      </c>
      <c r="FM281" s="17">
        <v>0</v>
      </c>
      <c r="FN281" s="17">
        <v>0</v>
      </c>
      <c r="FO281" s="17">
        <v>0</v>
      </c>
      <c r="FP281" s="17">
        <v>0</v>
      </c>
      <c r="FQ281" s="17">
        <v>0</v>
      </c>
      <c r="FR281" s="17">
        <v>0</v>
      </c>
      <c r="FS281" s="17">
        <v>0</v>
      </c>
      <c r="FT281" s="17">
        <v>0</v>
      </c>
      <c r="FU281" s="17">
        <v>0</v>
      </c>
      <c r="FV281" s="17">
        <v>0</v>
      </c>
      <c r="FW281" s="17">
        <v>0</v>
      </c>
      <c r="FX281" s="17">
        <v>0</v>
      </c>
      <c r="FY281" s="17">
        <v>0</v>
      </c>
      <c r="FZ281" s="17">
        <v>0</v>
      </c>
      <c r="GA281" s="17">
        <v>0</v>
      </c>
      <c r="GB281" s="17">
        <v>0</v>
      </c>
      <c r="GC281" s="17">
        <v>0</v>
      </c>
      <c r="GD281" s="17">
        <v>0</v>
      </c>
      <c r="GE281" s="17">
        <v>0</v>
      </c>
      <c r="GF281" s="17">
        <v>0</v>
      </c>
      <c r="GG281" s="17">
        <v>0</v>
      </c>
      <c r="GH281" s="17">
        <v>0</v>
      </c>
      <c r="GI281" s="17">
        <v>0</v>
      </c>
      <c r="GJ281" s="17">
        <v>0</v>
      </c>
      <c r="GK281" s="17">
        <v>0</v>
      </c>
      <c r="GL281" s="17">
        <v>0</v>
      </c>
      <c r="GM281" s="17">
        <v>0</v>
      </c>
      <c r="GN281" s="17">
        <v>0</v>
      </c>
      <c r="GO281" s="17">
        <v>0</v>
      </c>
      <c r="GP281" s="17">
        <v>0</v>
      </c>
      <c r="GQ281" s="17">
        <v>0</v>
      </c>
      <c r="GR281" s="17">
        <v>0</v>
      </c>
      <c r="GS281" s="17">
        <v>0</v>
      </c>
      <c r="GT281" s="17">
        <v>0</v>
      </c>
      <c r="GU281" s="17">
        <v>0</v>
      </c>
      <c r="GV281" s="17">
        <v>0</v>
      </c>
      <c r="GW281" s="17">
        <v>0</v>
      </c>
      <c r="GX281" s="17">
        <v>0</v>
      </c>
      <c r="GY281" s="17">
        <v>0</v>
      </c>
      <c r="GZ281" s="17">
        <v>0</v>
      </c>
      <c r="HA281" s="17">
        <v>0</v>
      </c>
      <c r="HB281" s="17">
        <v>0</v>
      </c>
      <c r="HC281" s="17">
        <v>0</v>
      </c>
      <c r="HD281" s="17">
        <v>0</v>
      </c>
      <c r="HE281" s="17">
        <v>0</v>
      </c>
      <c r="HF281" s="17">
        <v>0</v>
      </c>
      <c r="HG281" s="17">
        <v>0</v>
      </c>
      <c r="HH281" s="17">
        <v>0</v>
      </c>
      <c r="HI281" s="17">
        <v>0</v>
      </c>
      <c r="HJ281" s="17">
        <v>0</v>
      </c>
      <c r="HK281" s="17">
        <v>0</v>
      </c>
      <c r="HL281" s="17">
        <v>0</v>
      </c>
      <c r="HM281" s="17">
        <v>0</v>
      </c>
      <c r="HN281" s="17">
        <v>0</v>
      </c>
      <c r="HO281" s="17">
        <v>0</v>
      </c>
      <c r="HP281" s="17">
        <v>0</v>
      </c>
      <c r="HQ281" s="17">
        <v>0</v>
      </c>
      <c r="HR281" s="17">
        <v>0</v>
      </c>
      <c r="HS281" s="17">
        <v>0</v>
      </c>
      <c r="HT281" s="17">
        <v>0</v>
      </c>
      <c r="HU281" s="17">
        <v>0</v>
      </c>
      <c r="HV281" s="17">
        <v>0</v>
      </c>
      <c r="HW281" s="17">
        <v>0</v>
      </c>
      <c r="HX281" s="17">
        <v>0</v>
      </c>
      <c r="HY281" s="17">
        <v>0</v>
      </c>
      <c r="HZ281" s="17">
        <v>0</v>
      </c>
      <c r="IA281" s="17">
        <v>0</v>
      </c>
      <c r="IB281" s="17">
        <v>0</v>
      </c>
      <c r="IC281" s="17">
        <v>0</v>
      </c>
      <c r="ID281" s="17">
        <v>0</v>
      </c>
      <c r="IE281" s="17">
        <v>0</v>
      </c>
      <c r="IF281" s="17">
        <v>0</v>
      </c>
      <c r="IG281" s="17">
        <v>0</v>
      </c>
      <c r="IH281" s="17">
        <v>0</v>
      </c>
      <c r="II281" s="17">
        <v>0</v>
      </c>
      <c r="IJ281" s="17">
        <v>0</v>
      </c>
      <c r="IK281" s="17">
        <v>0</v>
      </c>
      <c r="IL281" s="17">
        <v>0</v>
      </c>
      <c r="IM281" s="17">
        <v>0</v>
      </c>
      <c r="IN281" s="17">
        <v>0</v>
      </c>
      <c r="IO281" s="17">
        <v>0</v>
      </c>
      <c r="IP281" s="17">
        <v>0</v>
      </c>
      <c r="IQ281" s="17">
        <v>0</v>
      </c>
      <c r="IR281" s="17">
        <v>0</v>
      </c>
      <c r="IS281" s="17">
        <v>0</v>
      </c>
      <c r="IT281" s="17">
        <v>0</v>
      </c>
      <c r="IU281" s="17">
        <v>0</v>
      </c>
      <c r="IV281" s="17">
        <v>0</v>
      </c>
      <c r="IW281" s="17">
        <v>0</v>
      </c>
      <c r="IX281" s="17">
        <v>0</v>
      </c>
      <c r="IY281" s="17">
        <v>0</v>
      </c>
      <c r="IZ281" s="17">
        <v>0</v>
      </c>
      <c r="JA281" s="17">
        <v>0</v>
      </c>
      <c r="JB281" s="17">
        <v>0</v>
      </c>
      <c r="JC281" s="17">
        <v>0</v>
      </c>
      <c r="JD281" s="17">
        <v>0</v>
      </c>
      <c r="JE281" s="17">
        <v>0</v>
      </c>
      <c r="JF281" s="17">
        <v>0</v>
      </c>
      <c r="JG281" s="17">
        <v>0</v>
      </c>
      <c r="JH281" s="17">
        <v>0</v>
      </c>
      <c r="JI281" s="17">
        <v>0</v>
      </c>
      <c r="JJ281" s="17">
        <v>0</v>
      </c>
      <c r="JK281" s="17">
        <v>0</v>
      </c>
      <c r="JL281" s="17">
        <v>0</v>
      </c>
      <c r="JM281" s="17">
        <v>0</v>
      </c>
      <c r="JN281" s="17">
        <v>0</v>
      </c>
      <c r="JO281" s="17">
        <v>0</v>
      </c>
      <c r="JP281" s="17">
        <v>0</v>
      </c>
      <c r="JQ281" s="17">
        <v>0</v>
      </c>
      <c r="JR281" s="17">
        <v>0</v>
      </c>
      <c r="JS281" s="17">
        <v>0</v>
      </c>
      <c r="JT281" s="17">
        <v>0</v>
      </c>
      <c r="JU281" s="17">
        <v>0</v>
      </c>
      <c r="JV281" s="17">
        <v>0</v>
      </c>
      <c r="JW281" s="17">
        <v>0</v>
      </c>
      <c r="JX281" s="17">
        <v>0</v>
      </c>
      <c r="JY281" s="17">
        <v>0</v>
      </c>
    </row>
    <row r="282" spans="1:285" x14ac:dyDescent="0.15">
      <c r="A282" s="17" t="s">
        <v>776</v>
      </c>
      <c r="B282" s="17" t="s">
        <v>777</v>
      </c>
      <c r="C282" s="17">
        <v>0</v>
      </c>
      <c r="D282" s="17">
        <v>0</v>
      </c>
      <c r="E282" s="17">
        <v>0</v>
      </c>
      <c r="F282" s="17">
        <v>0</v>
      </c>
      <c r="G282" s="17">
        <v>0</v>
      </c>
      <c r="H282" s="17">
        <v>0</v>
      </c>
      <c r="I282" s="17">
        <v>5.97</v>
      </c>
      <c r="J282" s="17">
        <v>5.97</v>
      </c>
      <c r="K282" s="17">
        <v>5.97</v>
      </c>
      <c r="L282" s="17">
        <v>5.97</v>
      </c>
      <c r="M282" s="17">
        <v>5.97</v>
      </c>
      <c r="N282" s="17">
        <v>5.97</v>
      </c>
      <c r="O282" s="17">
        <v>5.97</v>
      </c>
      <c r="P282" s="17">
        <v>5.97</v>
      </c>
      <c r="Q282" s="17">
        <v>5.96</v>
      </c>
      <c r="R282" s="17">
        <v>5.96</v>
      </c>
      <c r="S282" s="17">
        <v>5.97</v>
      </c>
      <c r="T282" s="17">
        <v>5.98</v>
      </c>
      <c r="U282" s="17">
        <v>5.99</v>
      </c>
      <c r="V282" s="17">
        <v>6</v>
      </c>
      <c r="W282" s="17">
        <v>5.99</v>
      </c>
      <c r="X282" s="17">
        <v>5.98</v>
      </c>
      <c r="Y282" s="17">
        <v>5.98</v>
      </c>
      <c r="Z282" s="17">
        <v>5.99</v>
      </c>
      <c r="AA282" s="17">
        <v>5.99</v>
      </c>
      <c r="AB282" s="17">
        <v>0</v>
      </c>
      <c r="AC282" s="17">
        <v>0</v>
      </c>
      <c r="AD282" s="17">
        <v>0</v>
      </c>
      <c r="AE282" s="17">
        <v>0</v>
      </c>
      <c r="AF282" s="17">
        <v>0</v>
      </c>
      <c r="AG282" s="17">
        <v>0</v>
      </c>
      <c r="AH282" s="17">
        <v>0</v>
      </c>
      <c r="AI282" s="17">
        <v>0</v>
      </c>
      <c r="AJ282" s="17">
        <v>0</v>
      </c>
      <c r="AK282" s="17">
        <v>0</v>
      </c>
      <c r="AL282" s="17">
        <v>0</v>
      </c>
      <c r="AM282" s="17">
        <v>0</v>
      </c>
      <c r="AN282" s="17">
        <v>0</v>
      </c>
      <c r="AO282" s="17">
        <v>0</v>
      </c>
      <c r="AP282" s="17">
        <v>0</v>
      </c>
      <c r="AQ282" s="17">
        <v>0</v>
      </c>
      <c r="AR282" s="17">
        <v>0</v>
      </c>
      <c r="AS282" s="17">
        <v>0</v>
      </c>
      <c r="AT282" s="17">
        <v>0</v>
      </c>
      <c r="AU282" s="17">
        <v>0</v>
      </c>
      <c r="AV282" s="17">
        <v>0</v>
      </c>
      <c r="AW282" s="17">
        <v>0</v>
      </c>
      <c r="AX282" s="17">
        <v>0</v>
      </c>
      <c r="AY282" s="17">
        <v>0</v>
      </c>
      <c r="AZ282" s="17">
        <v>0</v>
      </c>
      <c r="BA282" s="17">
        <v>0</v>
      </c>
      <c r="BB282" s="17">
        <v>0</v>
      </c>
      <c r="BC282" s="17">
        <v>0</v>
      </c>
      <c r="BD282" s="17">
        <v>0</v>
      </c>
      <c r="BE282" s="17">
        <v>0</v>
      </c>
      <c r="BF282" s="17">
        <v>0</v>
      </c>
      <c r="BG282" s="17">
        <v>0</v>
      </c>
      <c r="BH282" s="17">
        <v>0</v>
      </c>
      <c r="BI282" s="17">
        <v>0</v>
      </c>
      <c r="BJ282" s="17">
        <v>0</v>
      </c>
      <c r="BK282" s="17">
        <v>0</v>
      </c>
      <c r="BL282" s="17">
        <v>0</v>
      </c>
      <c r="BM282" s="17">
        <v>0</v>
      </c>
      <c r="BN282" s="17">
        <v>0</v>
      </c>
      <c r="BO282" s="17">
        <v>0</v>
      </c>
      <c r="BP282" s="17">
        <v>0</v>
      </c>
      <c r="BQ282" s="17">
        <v>0</v>
      </c>
      <c r="BR282" s="17">
        <v>0</v>
      </c>
      <c r="BS282" s="17">
        <v>0</v>
      </c>
      <c r="BT282" s="17">
        <v>0</v>
      </c>
      <c r="BU282" s="17">
        <v>0</v>
      </c>
      <c r="BV282" s="17">
        <v>0</v>
      </c>
      <c r="BW282" s="17">
        <v>0</v>
      </c>
      <c r="BX282" s="17">
        <v>0</v>
      </c>
      <c r="BY282" s="17">
        <v>0</v>
      </c>
      <c r="BZ282" s="17">
        <v>0</v>
      </c>
      <c r="CA282" s="17">
        <v>0</v>
      </c>
      <c r="CB282" s="17">
        <v>0</v>
      </c>
      <c r="CC282" s="17">
        <v>0</v>
      </c>
      <c r="CD282" s="17">
        <v>0</v>
      </c>
      <c r="CE282" s="17">
        <v>0</v>
      </c>
      <c r="CF282" s="17">
        <v>0</v>
      </c>
      <c r="CG282" s="17">
        <v>0</v>
      </c>
      <c r="CH282" s="17">
        <v>0</v>
      </c>
      <c r="CI282" s="17">
        <v>0</v>
      </c>
      <c r="CJ282" s="17">
        <v>0</v>
      </c>
      <c r="CK282" s="17">
        <v>0</v>
      </c>
      <c r="CL282" s="17">
        <v>0</v>
      </c>
      <c r="CM282" s="17">
        <v>0</v>
      </c>
      <c r="CN282" s="17">
        <v>0</v>
      </c>
      <c r="CO282" s="17">
        <v>0</v>
      </c>
      <c r="CP282" s="17">
        <v>0</v>
      </c>
      <c r="CQ282" s="17">
        <v>0</v>
      </c>
      <c r="CR282" s="17">
        <v>0</v>
      </c>
      <c r="CS282" s="17">
        <v>0</v>
      </c>
      <c r="CT282" s="17">
        <v>0</v>
      </c>
      <c r="CU282" s="17">
        <v>0</v>
      </c>
      <c r="CV282" s="17">
        <v>0</v>
      </c>
      <c r="CW282" s="17">
        <v>0</v>
      </c>
      <c r="CX282" s="17">
        <v>0</v>
      </c>
      <c r="CY282" s="17">
        <v>0</v>
      </c>
      <c r="CZ282" s="17">
        <v>0</v>
      </c>
      <c r="DA282" s="17">
        <v>0</v>
      </c>
      <c r="DB282" s="17">
        <v>0</v>
      </c>
      <c r="DC282" s="17">
        <v>0</v>
      </c>
      <c r="DD282" s="17">
        <v>0</v>
      </c>
      <c r="DE282" s="17">
        <v>0</v>
      </c>
      <c r="DF282" s="17">
        <v>0</v>
      </c>
      <c r="DG282" s="17">
        <v>0</v>
      </c>
      <c r="DH282" s="17">
        <v>0</v>
      </c>
      <c r="DI282" s="17">
        <v>0</v>
      </c>
      <c r="DJ282" s="17">
        <v>0</v>
      </c>
      <c r="DK282" s="17">
        <v>0</v>
      </c>
      <c r="DL282" s="17">
        <v>0</v>
      </c>
      <c r="DM282" s="17">
        <v>0</v>
      </c>
      <c r="DN282" s="17">
        <v>0</v>
      </c>
      <c r="DO282" s="17">
        <v>0</v>
      </c>
      <c r="DP282" s="17">
        <v>0</v>
      </c>
      <c r="DQ282" s="17">
        <v>0</v>
      </c>
      <c r="DR282" s="17">
        <v>0</v>
      </c>
      <c r="DS282" s="17">
        <v>0</v>
      </c>
      <c r="DT282" s="17">
        <v>0</v>
      </c>
      <c r="DU282" s="17">
        <v>0</v>
      </c>
      <c r="DV282" s="17">
        <v>0</v>
      </c>
      <c r="DW282" s="17">
        <v>0</v>
      </c>
      <c r="DX282" s="17">
        <v>0</v>
      </c>
      <c r="DY282" s="17">
        <v>0</v>
      </c>
      <c r="DZ282" s="17">
        <v>0</v>
      </c>
      <c r="EA282" s="17">
        <v>0</v>
      </c>
      <c r="EB282" s="17">
        <v>0</v>
      </c>
      <c r="EC282" s="17">
        <v>0</v>
      </c>
      <c r="ED282" s="17">
        <v>0</v>
      </c>
      <c r="EE282" s="17">
        <v>0</v>
      </c>
      <c r="EF282" s="17">
        <v>0</v>
      </c>
      <c r="EG282" s="17">
        <v>0</v>
      </c>
      <c r="EH282" s="17">
        <v>0</v>
      </c>
      <c r="EI282" s="17">
        <v>0</v>
      </c>
      <c r="EJ282" s="17">
        <v>0</v>
      </c>
      <c r="EK282" s="17">
        <v>0</v>
      </c>
      <c r="EL282" s="17">
        <v>0</v>
      </c>
      <c r="EM282" s="17">
        <v>0</v>
      </c>
      <c r="EN282" s="17">
        <v>0</v>
      </c>
      <c r="EO282" s="17">
        <v>0</v>
      </c>
      <c r="EP282" s="17">
        <v>0</v>
      </c>
      <c r="EQ282" s="17">
        <v>0</v>
      </c>
      <c r="ER282" s="17">
        <v>0</v>
      </c>
      <c r="ES282" s="17">
        <v>0</v>
      </c>
      <c r="ET282" s="17">
        <v>0</v>
      </c>
      <c r="EU282" s="17">
        <v>0</v>
      </c>
      <c r="EV282" s="17">
        <v>0</v>
      </c>
      <c r="EW282" s="17">
        <v>0</v>
      </c>
      <c r="EX282" s="17">
        <v>0</v>
      </c>
      <c r="EY282" s="17">
        <v>0</v>
      </c>
      <c r="EZ282" s="17">
        <v>0</v>
      </c>
      <c r="FA282" s="17">
        <v>0</v>
      </c>
      <c r="FB282" s="17">
        <v>0</v>
      </c>
      <c r="FC282" s="17">
        <v>0</v>
      </c>
      <c r="FD282" s="17">
        <v>0</v>
      </c>
      <c r="FE282" s="17">
        <v>0</v>
      </c>
      <c r="FF282" s="17">
        <v>0</v>
      </c>
      <c r="FG282" s="17">
        <v>0</v>
      </c>
      <c r="FH282" s="17">
        <v>0</v>
      </c>
      <c r="FI282" s="17">
        <v>0</v>
      </c>
      <c r="FJ282" s="17">
        <v>0</v>
      </c>
      <c r="FK282" s="17">
        <v>0</v>
      </c>
      <c r="FL282" s="17">
        <v>0</v>
      </c>
      <c r="FM282" s="17">
        <v>0</v>
      </c>
      <c r="FN282" s="17">
        <v>0</v>
      </c>
      <c r="FO282" s="17">
        <v>0</v>
      </c>
      <c r="FP282" s="17">
        <v>0</v>
      </c>
      <c r="FQ282" s="17">
        <v>0</v>
      </c>
      <c r="FR282" s="17">
        <v>0</v>
      </c>
      <c r="FS282" s="17">
        <v>0</v>
      </c>
      <c r="FT282" s="17">
        <v>0</v>
      </c>
      <c r="FU282" s="17">
        <v>0</v>
      </c>
      <c r="FV282" s="17">
        <v>0</v>
      </c>
      <c r="FW282" s="17">
        <v>0</v>
      </c>
      <c r="FX282" s="17">
        <v>0</v>
      </c>
      <c r="FY282" s="17">
        <v>0</v>
      </c>
      <c r="FZ282" s="17">
        <v>0</v>
      </c>
      <c r="GA282" s="17">
        <v>0</v>
      </c>
      <c r="GB282" s="17">
        <v>0</v>
      </c>
      <c r="GC282" s="17">
        <v>0</v>
      </c>
      <c r="GD282" s="17">
        <v>0</v>
      </c>
      <c r="GE282" s="17">
        <v>0</v>
      </c>
      <c r="GF282" s="17">
        <v>0</v>
      </c>
      <c r="GG282" s="17">
        <v>0</v>
      </c>
      <c r="GH282" s="17">
        <v>0</v>
      </c>
      <c r="GI282" s="17">
        <v>0</v>
      </c>
      <c r="GJ282" s="17">
        <v>0</v>
      </c>
      <c r="GK282" s="17">
        <v>0</v>
      </c>
      <c r="GL282" s="17">
        <v>0</v>
      </c>
      <c r="GM282" s="17">
        <v>0</v>
      </c>
      <c r="GN282" s="17">
        <v>0</v>
      </c>
      <c r="GO282" s="17">
        <v>0</v>
      </c>
      <c r="GP282" s="17">
        <v>0</v>
      </c>
      <c r="GQ282" s="17">
        <v>0</v>
      </c>
      <c r="GR282" s="17">
        <v>0</v>
      </c>
      <c r="GS282" s="17">
        <v>0</v>
      </c>
      <c r="GT282" s="17">
        <v>0</v>
      </c>
      <c r="GU282" s="17">
        <v>0</v>
      </c>
      <c r="GV282" s="17">
        <v>0</v>
      </c>
      <c r="GW282" s="17">
        <v>0</v>
      </c>
      <c r="GX282" s="17">
        <v>0</v>
      </c>
      <c r="GY282" s="17">
        <v>0</v>
      </c>
      <c r="GZ282" s="17">
        <v>0</v>
      </c>
      <c r="HA282" s="17">
        <v>0</v>
      </c>
      <c r="HB282" s="17">
        <v>0</v>
      </c>
      <c r="HC282" s="17">
        <v>0</v>
      </c>
      <c r="HD282" s="17">
        <v>0</v>
      </c>
      <c r="HE282" s="17">
        <v>0</v>
      </c>
      <c r="HF282" s="17">
        <v>0</v>
      </c>
      <c r="HG282" s="17">
        <v>0</v>
      </c>
      <c r="HH282" s="17">
        <v>0</v>
      </c>
      <c r="HI282" s="17">
        <v>0</v>
      </c>
      <c r="HJ282" s="17">
        <v>0</v>
      </c>
      <c r="HK282" s="17">
        <v>0</v>
      </c>
      <c r="HL282" s="17">
        <v>0</v>
      </c>
      <c r="HM282" s="17">
        <v>0</v>
      </c>
      <c r="HN282" s="17">
        <v>0</v>
      </c>
      <c r="HO282" s="17">
        <v>0</v>
      </c>
      <c r="HP282" s="17">
        <v>0</v>
      </c>
      <c r="HQ282" s="17">
        <v>0</v>
      </c>
      <c r="HR282" s="17">
        <v>0</v>
      </c>
      <c r="HS282" s="17">
        <v>0</v>
      </c>
      <c r="HT282" s="17">
        <v>0</v>
      </c>
      <c r="HU282" s="17">
        <v>0</v>
      </c>
      <c r="HV282" s="17">
        <v>0</v>
      </c>
      <c r="HW282" s="17">
        <v>0</v>
      </c>
      <c r="HX282" s="17">
        <v>0</v>
      </c>
      <c r="HY282" s="17">
        <v>0</v>
      </c>
      <c r="HZ282" s="17">
        <v>0</v>
      </c>
      <c r="IA282" s="17">
        <v>0</v>
      </c>
      <c r="IB282" s="17">
        <v>0</v>
      </c>
      <c r="IC282" s="17">
        <v>0</v>
      </c>
      <c r="ID282" s="17">
        <v>0</v>
      </c>
      <c r="IE282" s="17">
        <v>0</v>
      </c>
      <c r="IF282" s="17">
        <v>0</v>
      </c>
      <c r="IG282" s="17">
        <v>0</v>
      </c>
      <c r="IH282" s="17">
        <v>0</v>
      </c>
      <c r="II282" s="17">
        <v>0</v>
      </c>
      <c r="IJ282" s="17">
        <v>0</v>
      </c>
      <c r="IK282" s="17">
        <v>0</v>
      </c>
      <c r="IL282" s="17">
        <v>0</v>
      </c>
      <c r="IM282" s="17">
        <v>0</v>
      </c>
      <c r="IN282" s="17">
        <v>0</v>
      </c>
      <c r="IO282" s="17">
        <v>0</v>
      </c>
      <c r="IP282" s="17">
        <v>0</v>
      </c>
      <c r="IQ282" s="17">
        <v>0</v>
      </c>
      <c r="IR282" s="17">
        <v>0</v>
      </c>
      <c r="IS282" s="17">
        <v>0</v>
      </c>
      <c r="IT282" s="17">
        <v>0</v>
      </c>
      <c r="IU282" s="17">
        <v>0</v>
      </c>
      <c r="IV282" s="17">
        <v>0</v>
      </c>
      <c r="IW282" s="17">
        <v>0</v>
      </c>
      <c r="IX282" s="17">
        <v>0</v>
      </c>
      <c r="IY282" s="17">
        <v>0</v>
      </c>
      <c r="IZ282" s="17">
        <v>0</v>
      </c>
      <c r="JA282" s="17">
        <v>0</v>
      </c>
      <c r="JB282" s="17">
        <v>0</v>
      </c>
      <c r="JC282" s="17">
        <v>0</v>
      </c>
      <c r="JD282" s="17">
        <v>0</v>
      </c>
      <c r="JE282" s="17">
        <v>0</v>
      </c>
      <c r="JF282" s="17">
        <v>0</v>
      </c>
      <c r="JG282" s="17">
        <v>0</v>
      </c>
      <c r="JH282" s="17">
        <v>0</v>
      </c>
      <c r="JI282" s="17">
        <v>0</v>
      </c>
      <c r="JJ282" s="17">
        <v>0</v>
      </c>
      <c r="JK282" s="17">
        <v>0</v>
      </c>
      <c r="JL282" s="17">
        <v>0</v>
      </c>
      <c r="JM282" s="17">
        <v>0</v>
      </c>
      <c r="JN282" s="17">
        <v>0</v>
      </c>
      <c r="JO282" s="17">
        <v>0</v>
      </c>
      <c r="JP282" s="17">
        <v>0</v>
      </c>
      <c r="JQ282" s="17">
        <v>0</v>
      </c>
      <c r="JR282" s="17">
        <v>0</v>
      </c>
      <c r="JS282" s="17">
        <v>0</v>
      </c>
      <c r="JT282" s="17">
        <v>0</v>
      </c>
      <c r="JU282" s="17">
        <v>0</v>
      </c>
      <c r="JV282" s="17">
        <v>0</v>
      </c>
      <c r="JW282" s="17">
        <v>0</v>
      </c>
      <c r="JX282" s="17">
        <v>0</v>
      </c>
      <c r="JY282" s="17">
        <v>0</v>
      </c>
    </row>
    <row r="283" spans="1:285" x14ac:dyDescent="0.15">
      <c r="A283" s="17" t="s">
        <v>289</v>
      </c>
      <c r="B283" s="17" t="s">
        <v>290</v>
      </c>
      <c r="C283" s="17">
        <v>0</v>
      </c>
      <c r="D283" s="17">
        <v>42.16</v>
      </c>
      <c r="E283" s="17">
        <v>42.16</v>
      </c>
      <c r="F283" s="17">
        <v>42.16</v>
      </c>
      <c r="G283" s="17">
        <v>42.16</v>
      </c>
      <c r="H283" s="17">
        <v>42.16</v>
      </c>
      <c r="I283" s="17">
        <v>42.62</v>
      </c>
      <c r="J283" s="17">
        <v>42.62</v>
      </c>
      <c r="K283" s="17">
        <v>42.62</v>
      </c>
      <c r="L283" s="17">
        <v>42.62</v>
      </c>
      <c r="M283" s="17">
        <v>42.62</v>
      </c>
      <c r="N283" s="17">
        <v>42.5</v>
      </c>
      <c r="O283" s="17">
        <v>42.57</v>
      </c>
      <c r="P283" s="17">
        <v>42.5</v>
      </c>
      <c r="Q283" s="17">
        <v>42.5</v>
      </c>
      <c r="R283" s="17">
        <v>42.49</v>
      </c>
      <c r="S283" s="17">
        <v>42.45</v>
      </c>
      <c r="T283" s="17">
        <v>42.53</v>
      </c>
      <c r="U283" s="17">
        <v>42.63</v>
      </c>
      <c r="V283" s="17">
        <v>42.6</v>
      </c>
      <c r="W283" s="17">
        <v>42.59</v>
      </c>
      <c r="X283" s="17">
        <v>42.53</v>
      </c>
      <c r="Y283" s="17">
        <v>42.6</v>
      </c>
      <c r="Z283" s="17">
        <v>42.6</v>
      </c>
      <c r="AA283" s="17">
        <v>42.56</v>
      </c>
      <c r="AB283" s="17">
        <v>0</v>
      </c>
      <c r="AC283" s="17">
        <v>0</v>
      </c>
      <c r="AD283" s="17">
        <v>0</v>
      </c>
      <c r="AE283" s="17">
        <v>0</v>
      </c>
      <c r="AF283" s="17">
        <v>0</v>
      </c>
      <c r="AG283" s="17">
        <v>0</v>
      </c>
      <c r="AH283" s="17">
        <v>0</v>
      </c>
      <c r="AI283" s="17">
        <v>0</v>
      </c>
      <c r="AJ283" s="17">
        <v>0</v>
      </c>
      <c r="AK283" s="17">
        <v>0</v>
      </c>
      <c r="AL283" s="17">
        <v>0</v>
      </c>
      <c r="AM283" s="17">
        <v>0</v>
      </c>
      <c r="AN283" s="17">
        <v>0</v>
      </c>
      <c r="AO283" s="17">
        <v>0</v>
      </c>
      <c r="AP283" s="17">
        <v>0</v>
      </c>
      <c r="AQ283" s="17">
        <v>0</v>
      </c>
      <c r="AR283" s="17">
        <v>0</v>
      </c>
      <c r="AS283" s="17">
        <v>0</v>
      </c>
      <c r="AT283" s="17">
        <v>0</v>
      </c>
      <c r="AU283" s="17">
        <v>0</v>
      </c>
      <c r="AV283" s="17">
        <v>0</v>
      </c>
      <c r="AW283" s="17">
        <v>0</v>
      </c>
      <c r="AX283" s="17">
        <v>0</v>
      </c>
      <c r="AY283" s="17">
        <v>0</v>
      </c>
      <c r="AZ283" s="17">
        <v>0</v>
      </c>
      <c r="BA283" s="17">
        <v>0</v>
      </c>
      <c r="BB283" s="17">
        <v>0</v>
      </c>
      <c r="BC283" s="17">
        <v>0</v>
      </c>
      <c r="BD283" s="17">
        <v>0</v>
      </c>
      <c r="BE283" s="17">
        <v>0</v>
      </c>
      <c r="BF283" s="17">
        <v>0</v>
      </c>
      <c r="BG283" s="17">
        <v>0</v>
      </c>
      <c r="BH283" s="17">
        <v>0</v>
      </c>
      <c r="BI283" s="17">
        <v>0</v>
      </c>
      <c r="BJ283" s="17">
        <v>0</v>
      </c>
      <c r="BK283" s="17">
        <v>0</v>
      </c>
      <c r="BL283" s="17">
        <v>0</v>
      </c>
      <c r="BM283" s="17">
        <v>0</v>
      </c>
      <c r="BN283" s="17">
        <v>0</v>
      </c>
      <c r="BO283" s="17">
        <v>0</v>
      </c>
      <c r="BP283" s="17">
        <v>0</v>
      </c>
      <c r="BQ283" s="17">
        <v>0</v>
      </c>
      <c r="BR283" s="17">
        <v>0</v>
      </c>
      <c r="BS283" s="17">
        <v>0</v>
      </c>
      <c r="BT283" s="17">
        <v>0</v>
      </c>
      <c r="BU283" s="17">
        <v>0</v>
      </c>
      <c r="BV283" s="17">
        <v>0</v>
      </c>
      <c r="BW283" s="17">
        <v>0</v>
      </c>
      <c r="BX283" s="17">
        <v>0</v>
      </c>
      <c r="BY283" s="17">
        <v>0</v>
      </c>
      <c r="BZ283" s="17">
        <v>0</v>
      </c>
      <c r="CA283" s="17">
        <v>0</v>
      </c>
      <c r="CB283" s="17">
        <v>0</v>
      </c>
      <c r="CC283" s="17">
        <v>0</v>
      </c>
      <c r="CD283" s="17">
        <v>0</v>
      </c>
      <c r="CE283" s="17">
        <v>0</v>
      </c>
      <c r="CF283" s="17">
        <v>0</v>
      </c>
      <c r="CG283" s="17">
        <v>0</v>
      </c>
      <c r="CH283" s="17">
        <v>0</v>
      </c>
      <c r="CI283" s="17">
        <v>0</v>
      </c>
      <c r="CJ283" s="17">
        <v>0</v>
      </c>
      <c r="CK283" s="17">
        <v>0</v>
      </c>
      <c r="CL283" s="17">
        <v>0</v>
      </c>
      <c r="CM283" s="17">
        <v>0</v>
      </c>
      <c r="CN283" s="17">
        <v>0</v>
      </c>
      <c r="CO283" s="17">
        <v>0</v>
      </c>
      <c r="CP283" s="17">
        <v>0</v>
      </c>
      <c r="CQ283" s="17">
        <v>0</v>
      </c>
      <c r="CR283" s="17">
        <v>0</v>
      </c>
      <c r="CS283" s="17">
        <v>0</v>
      </c>
      <c r="CT283" s="17">
        <v>0</v>
      </c>
      <c r="CU283" s="17">
        <v>0</v>
      </c>
      <c r="CV283" s="17">
        <v>0</v>
      </c>
      <c r="CW283" s="17">
        <v>0</v>
      </c>
      <c r="CX283" s="17">
        <v>0</v>
      </c>
      <c r="CY283" s="17">
        <v>0</v>
      </c>
      <c r="CZ283" s="17">
        <v>0</v>
      </c>
      <c r="DA283" s="17">
        <v>0</v>
      </c>
      <c r="DB283" s="17">
        <v>0</v>
      </c>
      <c r="DC283" s="17">
        <v>0</v>
      </c>
      <c r="DD283" s="17">
        <v>0</v>
      </c>
      <c r="DE283" s="17">
        <v>0</v>
      </c>
      <c r="DF283" s="17">
        <v>0</v>
      </c>
      <c r="DG283" s="17">
        <v>0</v>
      </c>
      <c r="DH283" s="17">
        <v>0</v>
      </c>
      <c r="DI283" s="17">
        <v>0</v>
      </c>
      <c r="DJ283" s="17">
        <v>0</v>
      </c>
      <c r="DK283" s="17">
        <v>0</v>
      </c>
      <c r="DL283" s="17">
        <v>0</v>
      </c>
      <c r="DM283" s="17">
        <v>0</v>
      </c>
      <c r="DN283" s="17">
        <v>0</v>
      </c>
      <c r="DO283" s="17">
        <v>0</v>
      </c>
      <c r="DP283" s="17">
        <v>0</v>
      </c>
      <c r="DQ283" s="17">
        <v>0</v>
      </c>
      <c r="DR283" s="17">
        <v>0</v>
      </c>
      <c r="DS283" s="17">
        <v>0</v>
      </c>
      <c r="DT283" s="17">
        <v>0</v>
      </c>
      <c r="DU283" s="17">
        <v>0</v>
      </c>
      <c r="DV283" s="17">
        <v>0</v>
      </c>
      <c r="DW283" s="17">
        <v>0</v>
      </c>
      <c r="DX283" s="17">
        <v>0</v>
      </c>
      <c r="DY283" s="17">
        <v>0</v>
      </c>
      <c r="DZ283" s="17">
        <v>0</v>
      </c>
      <c r="EA283" s="17">
        <v>0</v>
      </c>
      <c r="EB283" s="17">
        <v>0</v>
      </c>
      <c r="EC283" s="17">
        <v>0</v>
      </c>
      <c r="ED283" s="17">
        <v>0</v>
      </c>
      <c r="EE283" s="17">
        <v>0</v>
      </c>
      <c r="EF283" s="17">
        <v>0</v>
      </c>
      <c r="EG283" s="17">
        <v>0</v>
      </c>
      <c r="EH283" s="17">
        <v>0</v>
      </c>
      <c r="EI283" s="17">
        <v>0</v>
      </c>
      <c r="EJ283" s="17">
        <v>0</v>
      </c>
      <c r="EK283" s="17">
        <v>0</v>
      </c>
      <c r="EL283" s="17">
        <v>0</v>
      </c>
      <c r="EM283" s="17">
        <v>0</v>
      </c>
      <c r="EN283" s="17">
        <v>0</v>
      </c>
      <c r="EO283" s="17">
        <v>0</v>
      </c>
      <c r="EP283" s="17">
        <v>0</v>
      </c>
      <c r="EQ283" s="17">
        <v>0</v>
      </c>
      <c r="ER283" s="17">
        <v>0</v>
      </c>
      <c r="ES283" s="17">
        <v>0</v>
      </c>
      <c r="ET283" s="17">
        <v>0</v>
      </c>
      <c r="EU283" s="17">
        <v>0</v>
      </c>
      <c r="EV283" s="17">
        <v>0</v>
      </c>
      <c r="EW283" s="17">
        <v>0</v>
      </c>
      <c r="EX283" s="17">
        <v>0</v>
      </c>
      <c r="EY283" s="17">
        <v>0</v>
      </c>
      <c r="EZ283" s="17">
        <v>0</v>
      </c>
      <c r="FA283" s="17">
        <v>0</v>
      </c>
      <c r="FB283" s="17">
        <v>0</v>
      </c>
      <c r="FC283" s="17">
        <v>0</v>
      </c>
      <c r="FD283" s="17">
        <v>0</v>
      </c>
      <c r="FE283" s="17">
        <v>0</v>
      </c>
      <c r="FF283" s="17">
        <v>0</v>
      </c>
      <c r="FG283" s="17">
        <v>0</v>
      </c>
      <c r="FH283" s="17">
        <v>0</v>
      </c>
      <c r="FI283" s="17">
        <v>0</v>
      </c>
      <c r="FJ283" s="17">
        <v>0</v>
      </c>
      <c r="FK283" s="17">
        <v>0</v>
      </c>
      <c r="FL283" s="17">
        <v>0</v>
      </c>
      <c r="FM283" s="17">
        <v>0</v>
      </c>
      <c r="FN283" s="17">
        <v>0</v>
      </c>
      <c r="FO283" s="17">
        <v>0</v>
      </c>
      <c r="FP283" s="17">
        <v>0</v>
      </c>
      <c r="FQ283" s="17">
        <v>0</v>
      </c>
      <c r="FR283" s="17">
        <v>0</v>
      </c>
      <c r="FS283" s="17">
        <v>0</v>
      </c>
      <c r="FT283" s="17">
        <v>0</v>
      </c>
      <c r="FU283" s="17">
        <v>0</v>
      </c>
      <c r="FV283" s="17">
        <v>0</v>
      </c>
      <c r="FW283" s="17">
        <v>0</v>
      </c>
      <c r="FX283" s="17">
        <v>0</v>
      </c>
      <c r="FY283" s="17">
        <v>0</v>
      </c>
      <c r="FZ283" s="17">
        <v>0</v>
      </c>
      <c r="GA283" s="17">
        <v>0</v>
      </c>
      <c r="GB283" s="17">
        <v>0</v>
      </c>
      <c r="GC283" s="17">
        <v>0</v>
      </c>
      <c r="GD283" s="17">
        <v>0</v>
      </c>
      <c r="GE283" s="17">
        <v>0</v>
      </c>
      <c r="GF283" s="17">
        <v>0</v>
      </c>
      <c r="GG283" s="17">
        <v>0</v>
      </c>
      <c r="GH283" s="17">
        <v>0</v>
      </c>
      <c r="GI283" s="17">
        <v>0</v>
      </c>
      <c r="GJ283" s="17">
        <v>0</v>
      </c>
      <c r="GK283" s="17">
        <v>0</v>
      </c>
      <c r="GL283" s="17">
        <v>0</v>
      </c>
      <c r="GM283" s="17">
        <v>0</v>
      </c>
      <c r="GN283" s="17">
        <v>0</v>
      </c>
      <c r="GO283" s="17">
        <v>0</v>
      </c>
      <c r="GP283" s="17">
        <v>0</v>
      </c>
      <c r="GQ283" s="17">
        <v>0</v>
      </c>
      <c r="GR283" s="17">
        <v>0</v>
      </c>
      <c r="GS283" s="17">
        <v>0</v>
      </c>
      <c r="GT283" s="17">
        <v>0</v>
      </c>
      <c r="GU283" s="17">
        <v>0</v>
      </c>
      <c r="GV283" s="17">
        <v>0</v>
      </c>
      <c r="GW283" s="17">
        <v>0</v>
      </c>
      <c r="GX283" s="17">
        <v>0</v>
      </c>
      <c r="GY283" s="17">
        <v>0</v>
      </c>
      <c r="GZ283" s="17">
        <v>0</v>
      </c>
      <c r="HA283" s="17">
        <v>0</v>
      </c>
      <c r="HB283" s="17">
        <v>0</v>
      </c>
      <c r="HC283" s="17">
        <v>0</v>
      </c>
      <c r="HD283" s="17">
        <v>0</v>
      </c>
      <c r="HE283" s="17">
        <v>0</v>
      </c>
      <c r="HF283" s="17">
        <v>0</v>
      </c>
      <c r="HG283" s="17">
        <v>0</v>
      </c>
      <c r="HH283" s="17">
        <v>0</v>
      </c>
      <c r="HI283" s="17">
        <v>0</v>
      </c>
      <c r="HJ283" s="17">
        <v>0</v>
      </c>
      <c r="HK283" s="17">
        <v>0</v>
      </c>
      <c r="HL283" s="17">
        <v>0</v>
      </c>
      <c r="HM283" s="17">
        <v>0</v>
      </c>
      <c r="HN283" s="17">
        <v>0</v>
      </c>
      <c r="HO283" s="17">
        <v>0</v>
      </c>
      <c r="HP283" s="17">
        <v>0</v>
      </c>
      <c r="HQ283" s="17">
        <v>0</v>
      </c>
      <c r="HR283" s="17">
        <v>0</v>
      </c>
      <c r="HS283" s="17">
        <v>0</v>
      </c>
      <c r="HT283" s="17">
        <v>0</v>
      </c>
      <c r="HU283" s="17">
        <v>0</v>
      </c>
      <c r="HV283" s="17">
        <v>0</v>
      </c>
      <c r="HW283" s="17">
        <v>0</v>
      </c>
      <c r="HX283" s="17">
        <v>0</v>
      </c>
      <c r="HY283" s="17">
        <v>0</v>
      </c>
      <c r="HZ283" s="17">
        <v>0</v>
      </c>
      <c r="IA283" s="17">
        <v>0</v>
      </c>
      <c r="IB283" s="17">
        <v>0</v>
      </c>
      <c r="IC283" s="17">
        <v>0</v>
      </c>
      <c r="ID283" s="17">
        <v>0</v>
      </c>
      <c r="IE283" s="17">
        <v>0</v>
      </c>
      <c r="IF283" s="17">
        <v>0</v>
      </c>
      <c r="IG283" s="17">
        <v>0</v>
      </c>
      <c r="IH283" s="17">
        <v>0</v>
      </c>
      <c r="II283" s="17">
        <v>0</v>
      </c>
      <c r="IJ283" s="17">
        <v>0</v>
      </c>
      <c r="IK283" s="17">
        <v>0</v>
      </c>
      <c r="IL283" s="17">
        <v>0</v>
      </c>
      <c r="IM283" s="17">
        <v>0</v>
      </c>
      <c r="IN283" s="17">
        <v>0</v>
      </c>
      <c r="IO283" s="17">
        <v>0</v>
      </c>
      <c r="IP283" s="17">
        <v>0</v>
      </c>
      <c r="IQ283" s="17">
        <v>0</v>
      </c>
      <c r="IR283" s="17">
        <v>0</v>
      </c>
      <c r="IS283" s="17">
        <v>0</v>
      </c>
      <c r="IT283" s="17">
        <v>0</v>
      </c>
      <c r="IU283" s="17">
        <v>0</v>
      </c>
      <c r="IV283" s="17">
        <v>0</v>
      </c>
      <c r="IW283" s="17">
        <v>0</v>
      </c>
      <c r="IX283" s="17">
        <v>0</v>
      </c>
      <c r="IY283" s="17">
        <v>0</v>
      </c>
      <c r="IZ283" s="17">
        <v>0</v>
      </c>
      <c r="JA283" s="17">
        <v>0</v>
      </c>
      <c r="JB283" s="17">
        <v>0</v>
      </c>
      <c r="JC283" s="17">
        <v>0</v>
      </c>
      <c r="JD283" s="17">
        <v>0</v>
      </c>
      <c r="JE283" s="17">
        <v>0</v>
      </c>
      <c r="JF283" s="17">
        <v>0</v>
      </c>
      <c r="JG283" s="17">
        <v>0</v>
      </c>
      <c r="JH283" s="17">
        <v>0</v>
      </c>
      <c r="JI283" s="17">
        <v>0</v>
      </c>
      <c r="JJ283" s="17">
        <v>0</v>
      </c>
      <c r="JK283" s="17">
        <v>0</v>
      </c>
      <c r="JL283" s="17">
        <v>0</v>
      </c>
      <c r="JM283" s="17">
        <v>0</v>
      </c>
      <c r="JN283" s="17">
        <v>0</v>
      </c>
      <c r="JO283" s="17">
        <v>0</v>
      </c>
      <c r="JP283" s="17">
        <v>0</v>
      </c>
      <c r="JQ283" s="17">
        <v>0</v>
      </c>
      <c r="JR283" s="17">
        <v>0</v>
      </c>
      <c r="JS283" s="17">
        <v>0</v>
      </c>
      <c r="JT283" s="17">
        <v>0</v>
      </c>
      <c r="JU283" s="17">
        <v>0</v>
      </c>
      <c r="JV283" s="17">
        <v>0</v>
      </c>
      <c r="JW283" s="17">
        <v>0</v>
      </c>
      <c r="JX283" s="17">
        <v>0</v>
      </c>
      <c r="JY283" s="17">
        <v>0</v>
      </c>
    </row>
    <row r="284" spans="1:285" x14ac:dyDescent="0.15">
      <c r="A284" s="17" t="s">
        <v>808</v>
      </c>
      <c r="B284" s="17" t="s">
        <v>809</v>
      </c>
      <c r="C284" s="17">
        <v>0</v>
      </c>
      <c r="D284" s="17">
        <v>16.66</v>
      </c>
      <c r="E284" s="17">
        <v>16.66</v>
      </c>
      <c r="F284" s="17">
        <v>16.66</v>
      </c>
      <c r="G284" s="17">
        <v>16.66</v>
      </c>
      <c r="H284" s="17">
        <v>16.66</v>
      </c>
      <c r="I284" s="17">
        <v>16.829999999999998</v>
      </c>
      <c r="J284" s="17">
        <v>16.829999999999998</v>
      </c>
      <c r="K284" s="17">
        <v>16.829999999999998</v>
      </c>
      <c r="L284" s="17">
        <v>16.829999999999998</v>
      </c>
      <c r="M284" s="17">
        <v>16.829999999999998</v>
      </c>
      <c r="N284" s="17">
        <v>16.850000000000001</v>
      </c>
      <c r="O284" s="17">
        <v>16.82</v>
      </c>
      <c r="P284" s="17">
        <v>16.760000000000002</v>
      </c>
      <c r="Q284" s="17">
        <v>16.79</v>
      </c>
      <c r="R284" s="17">
        <v>16.809999999999999</v>
      </c>
      <c r="S284" s="17">
        <v>16.84</v>
      </c>
      <c r="T284" s="17">
        <v>16.88</v>
      </c>
      <c r="U284" s="17">
        <v>16.899999999999999</v>
      </c>
      <c r="V284" s="17">
        <v>16.88</v>
      </c>
      <c r="W284" s="17">
        <v>16.87</v>
      </c>
      <c r="X284" s="17">
        <v>16.89</v>
      </c>
      <c r="Y284" s="17">
        <v>16.899999999999999</v>
      </c>
      <c r="Z284" s="17">
        <v>16.89</v>
      </c>
      <c r="AA284" s="17">
        <v>16.88</v>
      </c>
      <c r="AB284" s="17">
        <v>0</v>
      </c>
      <c r="AC284" s="17">
        <v>0</v>
      </c>
      <c r="AD284" s="17">
        <v>0</v>
      </c>
      <c r="AE284" s="17">
        <v>0</v>
      </c>
      <c r="AF284" s="17">
        <v>0</v>
      </c>
      <c r="AG284" s="17">
        <v>0</v>
      </c>
      <c r="AH284" s="17">
        <v>0</v>
      </c>
      <c r="AI284" s="17">
        <v>0</v>
      </c>
      <c r="AJ284" s="17">
        <v>0</v>
      </c>
      <c r="AK284" s="17">
        <v>0</v>
      </c>
      <c r="AL284" s="17">
        <v>0</v>
      </c>
      <c r="AM284" s="17">
        <v>0</v>
      </c>
      <c r="AN284" s="17">
        <v>0</v>
      </c>
      <c r="AO284" s="17">
        <v>0</v>
      </c>
      <c r="AP284" s="17">
        <v>0</v>
      </c>
      <c r="AQ284" s="17">
        <v>0</v>
      </c>
      <c r="AR284" s="17">
        <v>0</v>
      </c>
      <c r="AS284" s="17">
        <v>0</v>
      </c>
      <c r="AT284" s="17">
        <v>0</v>
      </c>
      <c r="AU284" s="17">
        <v>0</v>
      </c>
      <c r="AV284" s="17">
        <v>0</v>
      </c>
      <c r="AW284" s="17">
        <v>0</v>
      </c>
      <c r="AX284" s="17">
        <v>0</v>
      </c>
      <c r="AY284" s="17">
        <v>0</v>
      </c>
      <c r="AZ284" s="17">
        <v>0</v>
      </c>
      <c r="BA284" s="17">
        <v>0</v>
      </c>
      <c r="BB284" s="17">
        <v>0</v>
      </c>
      <c r="BC284" s="17">
        <v>0</v>
      </c>
      <c r="BD284" s="17">
        <v>0</v>
      </c>
      <c r="BE284" s="17">
        <v>0</v>
      </c>
      <c r="BF284" s="17">
        <v>0</v>
      </c>
      <c r="BG284" s="17">
        <v>0</v>
      </c>
      <c r="BH284" s="17">
        <v>0</v>
      </c>
      <c r="BI284" s="17">
        <v>0</v>
      </c>
      <c r="BJ284" s="17">
        <v>0</v>
      </c>
      <c r="BK284" s="17">
        <v>0</v>
      </c>
      <c r="BL284" s="17">
        <v>0</v>
      </c>
      <c r="BM284" s="17">
        <v>0</v>
      </c>
      <c r="BN284" s="17">
        <v>0</v>
      </c>
      <c r="BO284" s="17">
        <v>0</v>
      </c>
      <c r="BP284" s="17">
        <v>0</v>
      </c>
      <c r="BQ284" s="17">
        <v>0</v>
      </c>
      <c r="BR284" s="17">
        <v>0</v>
      </c>
      <c r="BS284" s="17">
        <v>0</v>
      </c>
      <c r="BT284" s="17">
        <v>0</v>
      </c>
      <c r="BU284" s="17">
        <v>0</v>
      </c>
      <c r="BV284" s="17">
        <v>0</v>
      </c>
      <c r="BW284" s="17">
        <v>0</v>
      </c>
      <c r="BX284" s="17">
        <v>0</v>
      </c>
      <c r="BY284" s="17">
        <v>0</v>
      </c>
      <c r="BZ284" s="17">
        <v>0</v>
      </c>
      <c r="CA284" s="17">
        <v>0</v>
      </c>
      <c r="CB284" s="17">
        <v>0</v>
      </c>
      <c r="CC284" s="17">
        <v>0</v>
      </c>
      <c r="CD284" s="17">
        <v>0</v>
      </c>
      <c r="CE284" s="17">
        <v>0</v>
      </c>
      <c r="CF284" s="17">
        <v>0</v>
      </c>
      <c r="CG284" s="17">
        <v>0</v>
      </c>
      <c r="CH284" s="17">
        <v>0</v>
      </c>
      <c r="CI284" s="17">
        <v>0</v>
      </c>
      <c r="CJ284" s="17">
        <v>0</v>
      </c>
      <c r="CK284" s="17">
        <v>0</v>
      </c>
      <c r="CL284" s="17">
        <v>0</v>
      </c>
      <c r="CM284" s="17">
        <v>0</v>
      </c>
      <c r="CN284" s="17">
        <v>0</v>
      </c>
      <c r="CO284" s="17">
        <v>0</v>
      </c>
      <c r="CP284" s="17">
        <v>0</v>
      </c>
      <c r="CQ284" s="17">
        <v>0</v>
      </c>
      <c r="CR284" s="17">
        <v>0</v>
      </c>
      <c r="CS284" s="17">
        <v>0</v>
      </c>
      <c r="CT284" s="17">
        <v>0</v>
      </c>
      <c r="CU284" s="17">
        <v>0</v>
      </c>
      <c r="CV284" s="17">
        <v>0</v>
      </c>
      <c r="CW284" s="17">
        <v>0</v>
      </c>
      <c r="CX284" s="17">
        <v>0</v>
      </c>
      <c r="CY284" s="17">
        <v>0</v>
      </c>
      <c r="CZ284" s="17">
        <v>0</v>
      </c>
      <c r="DA284" s="17">
        <v>0</v>
      </c>
      <c r="DB284" s="17">
        <v>0</v>
      </c>
      <c r="DC284" s="17">
        <v>0</v>
      </c>
      <c r="DD284" s="17">
        <v>0</v>
      </c>
      <c r="DE284" s="17">
        <v>0</v>
      </c>
      <c r="DF284" s="17">
        <v>0</v>
      </c>
      <c r="DG284" s="17">
        <v>0</v>
      </c>
      <c r="DH284" s="17">
        <v>0</v>
      </c>
      <c r="DI284" s="17">
        <v>0</v>
      </c>
      <c r="DJ284" s="17">
        <v>0</v>
      </c>
      <c r="DK284" s="17">
        <v>0</v>
      </c>
      <c r="DL284" s="17">
        <v>0</v>
      </c>
      <c r="DM284" s="17">
        <v>0</v>
      </c>
      <c r="DN284" s="17">
        <v>0</v>
      </c>
      <c r="DO284" s="17">
        <v>0</v>
      </c>
      <c r="DP284" s="17">
        <v>0</v>
      </c>
      <c r="DQ284" s="17">
        <v>0</v>
      </c>
      <c r="DR284" s="17">
        <v>0</v>
      </c>
      <c r="DS284" s="17">
        <v>0</v>
      </c>
      <c r="DT284" s="17">
        <v>0</v>
      </c>
      <c r="DU284" s="17">
        <v>0</v>
      </c>
      <c r="DV284" s="17">
        <v>0</v>
      </c>
      <c r="DW284" s="17">
        <v>0</v>
      </c>
      <c r="DX284" s="17">
        <v>0</v>
      </c>
      <c r="DY284" s="17">
        <v>0</v>
      </c>
      <c r="DZ284" s="17">
        <v>0</v>
      </c>
      <c r="EA284" s="17">
        <v>0</v>
      </c>
      <c r="EB284" s="17">
        <v>0</v>
      </c>
      <c r="EC284" s="17">
        <v>0</v>
      </c>
      <c r="ED284" s="17">
        <v>0</v>
      </c>
      <c r="EE284" s="17">
        <v>0</v>
      </c>
      <c r="EF284" s="17">
        <v>0</v>
      </c>
      <c r="EG284" s="17">
        <v>0</v>
      </c>
      <c r="EH284" s="17">
        <v>0</v>
      </c>
      <c r="EI284" s="17">
        <v>0</v>
      </c>
      <c r="EJ284" s="17">
        <v>0</v>
      </c>
      <c r="EK284" s="17">
        <v>0</v>
      </c>
      <c r="EL284" s="17">
        <v>0</v>
      </c>
      <c r="EM284" s="17">
        <v>0</v>
      </c>
      <c r="EN284" s="17">
        <v>0</v>
      </c>
      <c r="EO284" s="17">
        <v>0</v>
      </c>
      <c r="EP284" s="17">
        <v>0</v>
      </c>
      <c r="EQ284" s="17">
        <v>0</v>
      </c>
      <c r="ER284" s="17">
        <v>0</v>
      </c>
      <c r="ES284" s="17">
        <v>0</v>
      </c>
      <c r="ET284" s="17">
        <v>0</v>
      </c>
      <c r="EU284" s="17">
        <v>0</v>
      </c>
      <c r="EV284" s="17">
        <v>0</v>
      </c>
      <c r="EW284" s="17">
        <v>0</v>
      </c>
      <c r="EX284" s="17">
        <v>0</v>
      </c>
      <c r="EY284" s="17">
        <v>0</v>
      </c>
      <c r="EZ284" s="17">
        <v>0</v>
      </c>
      <c r="FA284" s="17">
        <v>0</v>
      </c>
      <c r="FB284" s="17">
        <v>0</v>
      </c>
      <c r="FC284" s="17">
        <v>0</v>
      </c>
      <c r="FD284" s="17">
        <v>0</v>
      </c>
      <c r="FE284" s="17">
        <v>0</v>
      </c>
      <c r="FF284" s="17">
        <v>0</v>
      </c>
      <c r="FG284" s="17">
        <v>0</v>
      </c>
      <c r="FH284" s="17">
        <v>0</v>
      </c>
      <c r="FI284" s="17">
        <v>0</v>
      </c>
      <c r="FJ284" s="17">
        <v>0</v>
      </c>
      <c r="FK284" s="17">
        <v>0</v>
      </c>
      <c r="FL284" s="17">
        <v>0</v>
      </c>
      <c r="FM284" s="17">
        <v>0</v>
      </c>
      <c r="FN284" s="17">
        <v>0</v>
      </c>
      <c r="FO284" s="17">
        <v>0</v>
      </c>
      <c r="FP284" s="17">
        <v>0</v>
      </c>
      <c r="FQ284" s="17">
        <v>0</v>
      </c>
      <c r="FR284" s="17">
        <v>0</v>
      </c>
      <c r="FS284" s="17">
        <v>0</v>
      </c>
      <c r="FT284" s="17">
        <v>0</v>
      </c>
      <c r="FU284" s="17">
        <v>0</v>
      </c>
      <c r="FV284" s="17">
        <v>0</v>
      </c>
      <c r="FW284" s="17">
        <v>0</v>
      </c>
      <c r="FX284" s="17">
        <v>0</v>
      </c>
      <c r="FY284" s="17">
        <v>0</v>
      </c>
      <c r="FZ284" s="17">
        <v>0</v>
      </c>
      <c r="GA284" s="17">
        <v>0</v>
      </c>
      <c r="GB284" s="17">
        <v>0</v>
      </c>
      <c r="GC284" s="17">
        <v>0</v>
      </c>
      <c r="GD284" s="17">
        <v>0</v>
      </c>
      <c r="GE284" s="17">
        <v>0</v>
      </c>
      <c r="GF284" s="17">
        <v>0</v>
      </c>
      <c r="GG284" s="17">
        <v>0</v>
      </c>
      <c r="GH284" s="17">
        <v>0</v>
      </c>
      <c r="GI284" s="17">
        <v>0</v>
      </c>
      <c r="GJ284" s="17">
        <v>0</v>
      </c>
      <c r="GK284" s="17">
        <v>0</v>
      </c>
      <c r="GL284" s="17">
        <v>0</v>
      </c>
      <c r="GM284" s="17">
        <v>0</v>
      </c>
      <c r="GN284" s="17">
        <v>0</v>
      </c>
      <c r="GO284" s="17">
        <v>0</v>
      </c>
      <c r="GP284" s="17">
        <v>0</v>
      </c>
      <c r="GQ284" s="17">
        <v>0</v>
      </c>
      <c r="GR284" s="17">
        <v>0</v>
      </c>
      <c r="GS284" s="17">
        <v>0</v>
      </c>
      <c r="GT284" s="17">
        <v>0</v>
      </c>
      <c r="GU284" s="17">
        <v>0</v>
      </c>
      <c r="GV284" s="17">
        <v>0</v>
      </c>
      <c r="GW284" s="17">
        <v>0</v>
      </c>
      <c r="GX284" s="17">
        <v>0</v>
      </c>
      <c r="GY284" s="17">
        <v>0</v>
      </c>
      <c r="GZ284" s="17">
        <v>0</v>
      </c>
      <c r="HA284" s="17">
        <v>0</v>
      </c>
      <c r="HB284" s="17">
        <v>0</v>
      </c>
      <c r="HC284" s="17">
        <v>0</v>
      </c>
      <c r="HD284" s="17">
        <v>0</v>
      </c>
      <c r="HE284" s="17">
        <v>0</v>
      </c>
      <c r="HF284" s="17">
        <v>0</v>
      </c>
      <c r="HG284" s="17">
        <v>0</v>
      </c>
      <c r="HH284" s="17">
        <v>0</v>
      </c>
      <c r="HI284" s="17">
        <v>0</v>
      </c>
      <c r="HJ284" s="17">
        <v>0</v>
      </c>
      <c r="HK284" s="17">
        <v>0</v>
      </c>
      <c r="HL284" s="17">
        <v>0</v>
      </c>
      <c r="HM284" s="17">
        <v>0</v>
      </c>
      <c r="HN284" s="17">
        <v>0</v>
      </c>
      <c r="HO284" s="17">
        <v>0</v>
      </c>
      <c r="HP284" s="17">
        <v>0</v>
      </c>
      <c r="HQ284" s="17">
        <v>0</v>
      </c>
      <c r="HR284" s="17">
        <v>0</v>
      </c>
      <c r="HS284" s="17">
        <v>0</v>
      </c>
      <c r="HT284" s="17">
        <v>0</v>
      </c>
      <c r="HU284" s="17">
        <v>0</v>
      </c>
      <c r="HV284" s="17">
        <v>0</v>
      </c>
      <c r="HW284" s="17">
        <v>0</v>
      </c>
      <c r="HX284" s="17">
        <v>0</v>
      </c>
      <c r="HY284" s="17">
        <v>0</v>
      </c>
      <c r="HZ284" s="17">
        <v>0</v>
      </c>
      <c r="IA284" s="17">
        <v>0</v>
      </c>
      <c r="IB284" s="17">
        <v>0</v>
      </c>
      <c r="IC284" s="17">
        <v>0</v>
      </c>
      <c r="ID284" s="17">
        <v>0</v>
      </c>
      <c r="IE284" s="17">
        <v>0</v>
      </c>
      <c r="IF284" s="17">
        <v>0</v>
      </c>
      <c r="IG284" s="17">
        <v>0</v>
      </c>
      <c r="IH284" s="17">
        <v>0</v>
      </c>
      <c r="II284" s="17">
        <v>0</v>
      </c>
      <c r="IJ284" s="17">
        <v>0</v>
      </c>
      <c r="IK284" s="17">
        <v>0</v>
      </c>
      <c r="IL284" s="17">
        <v>0</v>
      </c>
      <c r="IM284" s="17">
        <v>0</v>
      </c>
      <c r="IN284" s="17">
        <v>0</v>
      </c>
      <c r="IO284" s="17">
        <v>0</v>
      </c>
      <c r="IP284" s="17">
        <v>0</v>
      </c>
      <c r="IQ284" s="17">
        <v>0</v>
      </c>
      <c r="IR284" s="17">
        <v>0</v>
      </c>
      <c r="IS284" s="17">
        <v>0</v>
      </c>
      <c r="IT284" s="17">
        <v>0</v>
      </c>
      <c r="IU284" s="17">
        <v>0</v>
      </c>
      <c r="IV284" s="17">
        <v>0</v>
      </c>
      <c r="IW284" s="17">
        <v>0</v>
      </c>
      <c r="IX284" s="17">
        <v>0</v>
      </c>
      <c r="IY284" s="17">
        <v>0</v>
      </c>
      <c r="IZ284" s="17">
        <v>0</v>
      </c>
      <c r="JA284" s="17">
        <v>0</v>
      </c>
      <c r="JB284" s="17">
        <v>0</v>
      </c>
      <c r="JC284" s="17">
        <v>0</v>
      </c>
      <c r="JD284" s="17">
        <v>0</v>
      </c>
      <c r="JE284" s="17">
        <v>0</v>
      </c>
      <c r="JF284" s="17">
        <v>0</v>
      </c>
      <c r="JG284" s="17">
        <v>0</v>
      </c>
      <c r="JH284" s="17">
        <v>0</v>
      </c>
      <c r="JI284" s="17">
        <v>0</v>
      </c>
      <c r="JJ284" s="17">
        <v>0</v>
      </c>
      <c r="JK284" s="17">
        <v>0</v>
      </c>
      <c r="JL284" s="17">
        <v>0</v>
      </c>
      <c r="JM284" s="17">
        <v>0</v>
      </c>
      <c r="JN284" s="17">
        <v>0</v>
      </c>
      <c r="JO284" s="17">
        <v>0</v>
      </c>
      <c r="JP284" s="17">
        <v>0</v>
      </c>
      <c r="JQ284" s="17">
        <v>0</v>
      </c>
      <c r="JR284" s="17">
        <v>0</v>
      </c>
      <c r="JS284" s="17">
        <v>0</v>
      </c>
      <c r="JT284" s="17">
        <v>0</v>
      </c>
      <c r="JU284" s="17">
        <v>0</v>
      </c>
      <c r="JV284" s="17">
        <v>0</v>
      </c>
      <c r="JW284" s="17">
        <v>0</v>
      </c>
      <c r="JX284" s="17">
        <v>0</v>
      </c>
      <c r="JY284" s="17">
        <v>0</v>
      </c>
    </row>
    <row r="285" spans="1:285" x14ac:dyDescent="0.15">
      <c r="A285" s="17" t="s">
        <v>538</v>
      </c>
      <c r="B285" s="17" t="s">
        <v>539</v>
      </c>
      <c r="C285" s="17">
        <v>0</v>
      </c>
      <c r="D285" s="17">
        <v>17.89</v>
      </c>
      <c r="E285" s="17">
        <v>17.89</v>
      </c>
      <c r="F285" s="17">
        <v>17.89</v>
      </c>
      <c r="G285" s="17">
        <v>17.89</v>
      </c>
      <c r="H285" s="17">
        <v>17.89</v>
      </c>
      <c r="I285" s="17">
        <v>17.95</v>
      </c>
      <c r="J285" s="17">
        <v>17.95</v>
      </c>
      <c r="K285" s="17">
        <v>17.95</v>
      </c>
      <c r="L285" s="17">
        <v>17.95</v>
      </c>
      <c r="M285" s="17">
        <v>17.95</v>
      </c>
      <c r="N285" s="17">
        <v>17.95</v>
      </c>
      <c r="O285" s="17">
        <v>17.989999999999998</v>
      </c>
      <c r="P285" s="17">
        <v>17.989999999999998</v>
      </c>
      <c r="Q285" s="17">
        <v>17.98</v>
      </c>
      <c r="R285" s="17">
        <v>17.98</v>
      </c>
      <c r="S285" s="17">
        <v>17.989999999999998</v>
      </c>
      <c r="T285" s="17">
        <v>17.989999999999998</v>
      </c>
      <c r="U285" s="17">
        <v>18</v>
      </c>
      <c r="V285" s="17">
        <v>18</v>
      </c>
      <c r="W285" s="17">
        <v>18</v>
      </c>
      <c r="X285" s="17">
        <v>18.010000000000002</v>
      </c>
      <c r="Y285" s="17">
        <v>18</v>
      </c>
      <c r="Z285" s="17">
        <v>18</v>
      </c>
      <c r="AA285" s="17">
        <v>18</v>
      </c>
      <c r="AB285" s="17">
        <v>0</v>
      </c>
      <c r="AC285" s="17">
        <v>0</v>
      </c>
      <c r="AD285" s="17">
        <v>0</v>
      </c>
      <c r="AE285" s="17">
        <v>0</v>
      </c>
      <c r="AF285" s="17">
        <v>0</v>
      </c>
      <c r="AG285" s="17">
        <v>0</v>
      </c>
      <c r="AH285" s="17">
        <v>0</v>
      </c>
      <c r="AI285" s="17">
        <v>0</v>
      </c>
      <c r="AJ285" s="17">
        <v>0</v>
      </c>
      <c r="AK285" s="17">
        <v>0</v>
      </c>
      <c r="AL285" s="17">
        <v>0</v>
      </c>
      <c r="AM285" s="17">
        <v>0</v>
      </c>
      <c r="AN285" s="17">
        <v>0</v>
      </c>
      <c r="AO285" s="17">
        <v>0</v>
      </c>
      <c r="AP285" s="17">
        <v>0</v>
      </c>
      <c r="AQ285" s="17">
        <v>0</v>
      </c>
      <c r="AR285" s="17">
        <v>0</v>
      </c>
      <c r="AS285" s="17">
        <v>0</v>
      </c>
      <c r="AT285" s="17">
        <v>0</v>
      </c>
      <c r="AU285" s="17">
        <v>0</v>
      </c>
      <c r="AV285" s="17">
        <v>0</v>
      </c>
      <c r="AW285" s="17">
        <v>0</v>
      </c>
      <c r="AX285" s="17">
        <v>0</v>
      </c>
      <c r="AY285" s="17">
        <v>0</v>
      </c>
      <c r="AZ285" s="17">
        <v>0</v>
      </c>
      <c r="BA285" s="17">
        <v>0</v>
      </c>
      <c r="BB285" s="17">
        <v>0</v>
      </c>
      <c r="BC285" s="17">
        <v>0</v>
      </c>
      <c r="BD285" s="17">
        <v>0</v>
      </c>
      <c r="BE285" s="17">
        <v>0</v>
      </c>
      <c r="BF285" s="17">
        <v>0</v>
      </c>
      <c r="BG285" s="17">
        <v>0</v>
      </c>
      <c r="BH285" s="17">
        <v>0</v>
      </c>
      <c r="BI285" s="17">
        <v>0</v>
      </c>
      <c r="BJ285" s="17">
        <v>0</v>
      </c>
      <c r="BK285" s="17">
        <v>0</v>
      </c>
      <c r="BL285" s="17">
        <v>0</v>
      </c>
      <c r="BM285" s="17">
        <v>0</v>
      </c>
      <c r="BN285" s="17">
        <v>0</v>
      </c>
      <c r="BO285" s="17">
        <v>0</v>
      </c>
      <c r="BP285" s="17">
        <v>0</v>
      </c>
      <c r="BQ285" s="17">
        <v>0</v>
      </c>
      <c r="BR285" s="17">
        <v>0</v>
      </c>
      <c r="BS285" s="17">
        <v>0</v>
      </c>
      <c r="BT285" s="17">
        <v>0</v>
      </c>
      <c r="BU285" s="17">
        <v>0</v>
      </c>
      <c r="BV285" s="17">
        <v>0</v>
      </c>
      <c r="BW285" s="17">
        <v>0</v>
      </c>
      <c r="BX285" s="17">
        <v>0</v>
      </c>
      <c r="BY285" s="17">
        <v>0</v>
      </c>
      <c r="BZ285" s="17">
        <v>0</v>
      </c>
      <c r="CA285" s="17">
        <v>0</v>
      </c>
      <c r="CB285" s="17">
        <v>0</v>
      </c>
      <c r="CC285" s="17">
        <v>0</v>
      </c>
      <c r="CD285" s="17">
        <v>0</v>
      </c>
      <c r="CE285" s="17">
        <v>0</v>
      </c>
      <c r="CF285" s="17">
        <v>0</v>
      </c>
      <c r="CG285" s="17">
        <v>0</v>
      </c>
      <c r="CH285" s="17">
        <v>0</v>
      </c>
      <c r="CI285" s="17">
        <v>0</v>
      </c>
      <c r="CJ285" s="17">
        <v>0</v>
      </c>
      <c r="CK285" s="17">
        <v>0</v>
      </c>
      <c r="CL285" s="17">
        <v>0</v>
      </c>
      <c r="CM285" s="17">
        <v>0</v>
      </c>
      <c r="CN285" s="17">
        <v>0</v>
      </c>
      <c r="CO285" s="17">
        <v>0</v>
      </c>
      <c r="CP285" s="17">
        <v>0</v>
      </c>
      <c r="CQ285" s="17">
        <v>0</v>
      </c>
      <c r="CR285" s="17">
        <v>0</v>
      </c>
      <c r="CS285" s="17">
        <v>0</v>
      </c>
      <c r="CT285" s="17">
        <v>0</v>
      </c>
      <c r="CU285" s="17">
        <v>0</v>
      </c>
      <c r="CV285" s="17">
        <v>0</v>
      </c>
      <c r="CW285" s="17">
        <v>0</v>
      </c>
      <c r="CX285" s="17">
        <v>0</v>
      </c>
      <c r="CY285" s="17">
        <v>0</v>
      </c>
      <c r="CZ285" s="17">
        <v>0</v>
      </c>
      <c r="DA285" s="17">
        <v>0</v>
      </c>
      <c r="DB285" s="17">
        <v>0</v>
      </c>
      <c r="DC285" s="17">
        <v>0</v>
      </c>
      <c r="DD285" s="17">
        <v>0</v>
      </c>
      <c r="DE285" s="17">
        <v>0</v>
      </c>
      <c r="DF285" s="17">
        <v>0</v>
      </c>
      <c r="DG285" s="17">
        <v>0</v>
      </c>
      <c r="DH285" s="17">
        <v>0</v>
      </c>
      <c r="DI285" s="17">
        <v>0</v>
      </c>
      <c r="DJ285" s="17">
        <v>0</v>
      </c>
      <c r="DK285" s="17">
        <v>0</v>
      </c>
      <c r="DL285" s="17">
        <v>0</v>
      </c>
      <c r="DM285" s="17">
        <v>0</v>
      </c>
      <c r="DN285" s="17">
        <v>0</v>
      </c>
      <c r="DO285" s="17">
        <v>0</v>
      </c>
      <c r="DP285" s="17">
        <v>0</v>
      </c>
      <c r="DQ285" s="17">
        <v>0</v>
      </c>
      <c r="DR285" s="17">
        <v>0</v>
      </c>
      <c r="DS285" s="17">
        <v>0</v>
      </c>
      <c r="DT285" s="17">
        <v>0</v>
      </c>
      <c r="DU285" s="17">
        <v>0</v>
      </c>
      <c r="DV285" s="17">
        <v>0</v>
      </c>
      <c r="DW285" s="17">
        <v>0</v>
      </c>
      <c r="DX285" s="17">
        <v>0</v>
      </c>
      <c r="DY285" s="17">
        <v>0</v>
      </c>
      <c r="DZ285" s="17">
        <v>0</v>
      </c>
      <c r="EA285" s="17">
        <v>0</v>
      </c>
      <c r="EB285" s="17">
        <v>0</v>
      </c>
      <c r="EC285" s="17">
        <v>0</v>
      </c>
      <c r="ED285" s="17">
        <v>0</v>
      </c>
      <c r="EE285" s="17">
        <v>0</v>
      </c>
      <c r="EF285" s="17">
        <v>0</v>
      </c>
      <c r="EG285" s="17">
        <v>0</v>
      </c>
      <c r="EH285" s="17">
        <v>0</v>
      </c>
      <c r="EI285" s="17">
        <v>0</v>
      </c>
      <c r="EJ285" s="17">
        <v>0</v>
      </c>
      <c r="EK285" s="17">
        <v>0</v>
      </c>
      <c r="EL285" s="17">
        <v>0</v>
      </c>
      <c r="EM285" s="17">
        <v>0</v>
      </c>
      <c r="EN285" s="17">
        <v>0</v>
      </c>
      <c r="EO285" s="17">
        <v>0</v>
      </c>
      <c r="EP285" s="17">
        <v>0</v>
      </c>
      <c r="EQ285" s="17">
        <v>0</v>
      </c>
      <c r="ER285" s="17">
        <v>0</v>
      </c>
      <c r="ES285" s="17">
        <v>0</v>
      </c>
      <c r="ET285" s="17">
        <v>0</v>
      </c>
      <c r="EU285" s="17">
        <v>0</v>
      </c>
      <c r="EV285" s="17">
        <v>0</v>
      </c>
      <c r="EW285" s="17">
        <v>0</v>
      </c>
      <c r="EX285" s="17">
        <v>0</v>
      </c>
      <c r="EY285" s="17">
        <v>0</v>
      </c>
      <c r="EZ285" s="17">
        <v>0</v>
      </c>
      <c r="FA285" s="17">
        <v>0</v>
      </c>
      <c r="FB285" s="17">
        <v>0</v>
      </c>
      <c r="FC285" s="17">
        <v>0</v>
      </c>
      <c r="FD285" s="17">
        <v>0</v>
      </c>
      <c r="FE285" s="17">
        <v>0</v>
      </c>
      <c r="FF285" s="17">
        <v>0</v>
      </c>
      <c r="FG285" s="17">
        <v>0</v>
      </c>
      <c r="FH285" s="17">
        <v>0</v>
      </c>
      <c r="FI285" s="17">
        <v>0</v>
      </c>
      <c r="FJ285" s="17">
        <v>0</v>
      </c>
      <c r="FK285" s="17">
        <v>0</v>
      </c>
      <c r="FL285" s="17">
        <v>0</v>
      </c>
      <c r="FM285" s="17">
        <v>0</v>
      </c>
      <c r="FN285" s="17">
        <v>0</v>
      </c>
      <c r="FO285" s="17">
        <v>0</v>
      </c>
      <c r="FP285" s="17">
        <v>0</v>
      </c>
      <c r="FQ285" s="17">
        <v>0</v>
      </c>
      <c r="FR285" s="17">
        <v>0</v>
      </c>
      <c r="FS285" s="17">
        <v>0</v>
      </c>
      <c r="FT285" s="17">
        <v>0</v>
      </c>
      <c r="FU285" s="17">
        <v>0</v>
      </c>
      <c r="FV285" s="17">
        <v>0</v>
      </c>
      <c r="FW285" s="17">
        <v>0</v>
      </c>
      <c r="FX285" s="17">
        <v>0</v>
      </c>
      <c r="FY285" s="17">
        <v>0</v>
      </c>
      <c r="FZ285" s="17">
        <v>0</v>
      </c>
      <c r="GA285" s="17">
        <v>0</v>
      </c>
      <c r="GB285" s="17">
        <v>0</v>
      </c>
      <c r="GC285" s="17">
        <v>0</v>
      </c>
      <c r="GD285" s="17">
        <v>0</v>
      </c>
      <c r="GE285" s="17">
        <v>0</v>
      </c>
      <c r="GF285" s="17">
        <v>0</v>
      </c>
      <c r="GG285" s="17">
        <v>0</v>
      </c>
      <c r="GH285" s="17">
        <v>0</v>
      </c>
      <c r="GI285" s="17">
        <v>0</v>
      </c>
      <c r="GJ285" s="17">
        <v>0</v>
      </c>
      <c r="GK285" s="17">
        <v>0</v>
      </c>
      <c r="GL285" s="17">
        <v>0</v>
      </c>
      <c r="GM285" s="17">
        <v>0</v>
      </c>
      <c r="GN285" s="17">
        <v>0</v>
      </c>
      <c r="GO285" s="17">
        <v>0</v>
      </c>
      <c r="GP285" s="17">
        <v>0</v>
      </c>
      <c r="GQ285" s="17">
        <v>0</v>
      </c>
      <c r="GR285" s="17">
        <v>0</v>
      </c>
      <c r="GS285" s="17">
        <v>0</v>
      </c>
      <c r="GT285" s="17">
        <v>0</v>
      </c>
      <c r="GU285" s="17">
        <v>0</v>
      </c>
      <c r="GV285" s="17">
        <v>0</v>
      </c>
      <c r="GW285" s="17">
        <v>0</v>
      </c>
      <c r="GX285" s="17">
        <v>0</v>
      </c>
      <c r="GY285" s="17">
        <v>0</v>
      </c>
      <c r="GZ285" s="17">
        <v>0</v>
      </c>
      <c r="HA285" s="17">
        <v>0</v>
      </c>
      <c r="HB285" s="17">
        <v>0</v>
      </c>
      <c r="HC285" s="17">
        <v>0</v>
      </c>
      <c r="HD285" s="17">
        <v>0</v>
      </c>
      <c r="HE285" s="17">
        <v>0</v>
      </c>
      <c r="HF285" s="17">
        <v>0</v>
      </c>
      <c r="HG285" s="17">
        <v>0</v>
      </c>
      <c r="HH285" s="17">
        <v>0</v>
      </c>
      <c r="HI285" s="17">
        <v>0</v>
      </c>
      <c r="HJ285" s="17">
        <v>0</v>
      </c>
      <c r="HK285" s="17">
        <v>0</v>
      </c>
      <c r="HL285" s="17">
        <v>0</v>
      </c>
      <c r="HM285" s="17">
        <v>0</v>
      </c>
      <c r="HN285" s="17">
        <v>0</v>
      </c>
      <c r="HO285" s="17">
        <v>0</v>
      </c>
      <c r="HP285" s="17">
        <v>0</v>
      </c>
      <c r="HQ285" s="17">
        <v>0</v>
      </c>
      <c r="HR285" s="17">
        <v>0</v>
      </c>
      <c r="HS285" s="17">
        <v>0</v>
      </c>
      <c r="HT285" s="17">
        <v>0</v>
      </c>
      <c r="HU285" s="17">
        <v>0</v>
      </c>
      <c r="HV285" s="17">
        <v>0</v>
      </c>
      <c r="HW285" s="17">
        <v>0</v>
      </c>
      <c r="HX285" s="17">
        <v>0</v>
      </c>
      <c r="HY285" s="17">
        <v>0</v>
      </c>
      <c r="HZ285" s="17">
        <v>0</v>
      </c>
      <c r="IA285" s="17">
        <v>0</v>
      </c>
      <c r="IB285" s="17">
        <v>0</v>
      </c>
      <c r="IC285" s="17">
        <v>0</v>
      </c>
      <c r="ID285" s="17">
        <v>0</v>
      </c>
      <c r="IE285" s="17">
        <v>0</v>
      </c>
      <c r="IF285" s="17">
        <v>0</v>
      </c>
      <c r="IG285" s="17">
        <v>0</v>
      </c>
      <c r="IH285" s="17">
        <v>0</v>
      </c>
      <c r="II285" s="17">
        <v>0</v>
      </c>
      <c r="IJ285" s="17">
        <v>0</v>
      </c>
      <c r="IK285" s="17">
        <v>0</v>
      </c>
      <c r="IL285" s="17">
        <v>0</v>
      </c>
      <c r="IM285" s="17">
        <v>0</v>
      </c>
      <c r="IN285" s="17">
        <v>0</v>
      </c>
      <c r="IO285" s="17">
        <v>0</v>
      </c>
      <c r="IP285" s="17">
        <v>0</v>
      </c>
      <c r="IQ285" s="17">
        <v>0</v>
      </c>
      <c r="IR285" s="17">
        <v>0</v>
      </c>
      <c r="IS285" s="17">
        <v>0</v>
      </c>
      <c r="IT285" s="17">
        <v>0</v>
      </c>
      <c r="IU285" s="17">
        <v>0</v>
      </c>
      <c r="IV285" s="17">
        <v>0</v>
      </c>
      <c r="IW285" s="17">
        <v>0</v>
      </c>
      <c r="IX285" s="17">
        <v>0</v>
      </c>
      <c r="IY285" s="17">
        <v>0</v>
      </c>
      <c r="IZ285" s="17">
        <v>0</v>
      </c>
      <c r="JA285" s="17">
        <v>0</v>
      </c>
      <c r="JB285" s="17">
        <v>0</v>
      </c>
      <c r="JC285" s="17">
        <v>0</v>
      </c>
      <c r="JD285" s="17">
        <v>0</v>
      </c>
      <c r="JE285" s="17">
        <v>0</v>
      </c>
      <c r="JF285" s="17">
        <v>0</v>
      </c>
      <c r="JG285" s="17">
        <v>0</v>
      </c>
      <c r="JH285" s="17">
        <v>0</v>
      </c>
      <c r="JI285" s="17">
        <v>0</v>
      </c>
      <c r="JJ285" s="17">
        <v>0</v>
      </c>
      <c r="JK285" s="17">
        <v>0</v>
      </c>
      <c r="JL285" s="17">
        <v>0</v>
      </c>
      <c r="JM285" s="17">
        <v>0</v>
      </c>
      <c r="JN285" s="17">
        <v>0</v>
      </c>
      <c r="JO285" s="17">
        <v>0</v>
      </c>
      <c r="JP285" s="17">
        <v>0</v>
      </c>
      <c r="JQ285" s="17">
        <v>0</v>
      </c>
      <c r="JR285" s="17">
        <v>0</v>
      </c>
      <c r="JS285" s="17">
        <v>0</v>
      </c>
      <c r="JT285" s="17">
        <v>0</v>
      </c>
      <c r="JU285" s="17">
        <v>0</v>
      </c>
      <c r="JV285" s="17">
        <v>0</v>
      </c>
      <c r="JW285" s="17">
        <v>0</v>
      </c>
      <c r="JX285" s="17">
        <v>0</v>
      </c>
      <c r="JY285" s="17">
        <v>0</v>
      </c>
    </row>
    <row r="286" spans="1:285" x14ac:dyDescent="0.15">
      <c r="A286" s="17" t="s">
        <v>461</v>
      </c>
      <c r="B286" s="17" t="s">
        <v>462</v>
      </c>
      <c r="C286" s="17">
        <v>0</v>
      </c>
      <c r="D286" s="17">
        <v>4.38</v>
      </c>
      <c r="E286" s="17">
        <v>4.38</v>
      </c>
      <c r="F286" s="17">
        <v>4.38</v>
      </c>
      <c r="G286" s="17">
        <v>4.38</v>
      </c>
      <c r="H286" s="17">
        <v>4.38</v>
      </c>
      <c r="I286" s="17">
        <v>4.3899999999999997</v>
      </c>
      <c r="J286" s="17">
        <v>4.3899999999999997</v>
      </c>
      <c r="K286" s="17">
        <v>4.3899999999999997</v>
      </c>
      <c r="L286" s="17">
        <v>4.3899999999999997</v>
      </c>
      <c r="M286" s="17">
        <v>4.3899999999999997</v>
      </c>
      <c r="N286" s="17">
        <v>4.3899999999999997</v>
      </c>
      <c r="O286" s="17">
        <v>4.42</v>
      </c>
      <c r="P286" s="17">
        <v>4.4000000000000004</v>
      </c>
      <c r="Q286" s="17">
        <v>4.4000000000000004</v>
      </c>
      <c r="R286" s="17">
        <v>4.4000000000000004</v>
      </c>
      <c r="S286" s="17">
        <v>4.4000000000000004</v>
      </c>
      <c r="T286" s="17">
        <v>4.4000000000000004</v>
      </c>
      <c r="U286" s="17">
        <v>4.42</v>
      </c>
      <c r="V286" s="17">
        <v>4.41</v>
      </c>
      <c r="W286" s="17">
        <v>4.41</v>
      </c>
      <c r="X286" s="17">
        <v>4.42</v>
      </c>
      <c r="Y286" s="17">
        <v>4.42</v>
      </c>
      <c r="Z286" s="17">
        <v>4.42</v>
      </c>
      <c r="AA286" s="17">
        <v>4.42</v>
      </c>
      <c r="AB286" s="17">
        <v>0</v>
      </c>
      <c r="AC286" s="17">
        <v>0</v>
      </c>
      <c r="AD286" s="17">
        <v>0</v>
      </c>
      <c r="AE286" s="17">
        <v>0</v>
      </c>
      <c r="AF286" s="17">
        <v>0</v>
      </c>
      <c r="AG286" s="17">
        <v>0</v>
      </c>
      <c r="AH286" s="17">
        <v>0</v>
      </c>
      <c r="AI286" s="17">
        <v>0</v>
      </c>
      <c r="AJ286" s="17">
        <v>0</v>
      </c>
      <c r="AK286" s="17">
        <v>0</v>
      </c>
      <c r="AL286" s="17">
        <v>0</v>
      </c>
      <c r="AM286" s="17">
        <v>0</v>
      </c>
      <c r="AN286" s="17">
        <v>0</v>
      </c>
      <c r="AO286" s="17">
        <v>0</v>
      </c>
      <c r="AP286" s="17">
        <v>0</v>
      </c>
      <c r="AQ286" s="17">
        <v>0</v>
      </c>
      <c r="AR286" s="17">
        <v>0</v>
      </c>
      <c r="AS286" s="17">
        <v>0</v>
      </c>
      <c r="AT286" s="17">
        <v>0</v>
      </c>
      <c r="AU286" s="17">
        <v>0</v>
      </c>
      <c r="AV286" s="17">
        <v>0</v>
      </c>
      <c r="AW286" s="17">
        <v>0</v>
      </c>
      <c r="AX286" s="17">
        <v>0</v>
      </c>
      <c r="AY286" s="17">
        <v>0</v>
      </c>
      <c r="AZ286" s="17">
        <v>0</v>
      </c>
      <c r="BA286" s="17">
        <v>0</v>
      </c>
      <c r="BB286" s="17">
        <v>0</v>
      </c>
      <c r="BC286" s="17">
        <v>0</v>
      </c>
      <c r="BD286" s="17">
        <v>0</v>
      </c>
      <c r="BE286" s="17">
        <v>0</v>
      </c>
      <c r="BF286" s="17">
        <v>0</v>
      </c>
      <c r="BG286" s="17">
        <v>0</v>
      </c>
      <c r="BH286" s="17">
        <v>0</v>
      </c>
      <c r="BI286" s="17">
        <v>0</v>
      </c>
      <c r="BJ286" s="17">
        <v>0</v>
      </c>
      <c r="BK286" s="17">
        <v>0</v>
      </c>
      <c r="BL286" s="17">
        <v>0</v>
      </c>
      <c r="BM286" s="17">
        <v>0</v>
      </c>
      <c r="BN286" s="17">
        <v>0</v>
      </c>
      <c r="BO286" s="17">
        <v>0</v>
      </c>
      <c r="BP286" s="17">
        <v>0</v>
      </c>
      <c r="BQ286" s="17">
        <v>0</v>
      </c>
      <c r="BR286" s="17">
        <v>0</v>
      </c>
      <c r="BS286" s="17">
        <v>0</v>
      </c>
      <c r="BT286" s="17">
        <v>0</v>
      </c>
      <c r="BU286" s="17">
        <v>0</v>
      </c>
      <c r="BV286" s="17">
        <v>0</v>
      </c>
      <c r="BW286" s="17">
        <v>0</v>
      </c>
      <c r="BX286" s="17">
        <v>0</v>
      </c>
      <c r="BY286" s="17">
        <v>0</v>
      </c>
      <c r="BZ286" s="17">
        <v>0</v>
      </c>
      <c r="CA286" s="17">
        <v>0</v>
      </c>
      <c r="CB286" s="17">
        <v>0</v>
      </c>
      <c r="CC286" s="17">
        <v>0</v>
      </c>
      <c r="CD286" s="17">
        <v>0</v>
      </c>
      <c r="CE286" s="17">
        <v>0</v>
      </c>
      <c r="CF286" s="17">
        <v>0</v>
      </c>
      <c r="CG286" s="17">
        <v>0</v>
      </c>
      <c r="CH286" s="17">
        <v>0</v>
      </c>
      <c r="CI286" s="17">
        <v>0</v>
      </c>
      <c r="CJ286" s="17">
        <v>0</v>
      </c>
      <c r="CK286" s="17">
        <v>0</v>
      </c>
      <c r="CL286" s="17">
        <v>0</v>
      </c>
      <c r="CM286" s="17">
        <v>0</v>
      </c>
      <c r="CN286" s="17">
        <v>0</v>
      </c>
      <c r="CO286" s="17">
        <v>0</v>
      </c>
      <c r="CP286" s="17">
        <v>0</v>
      </c>
      <c r="CQ286" s="17">
        <v>0</v>
      </c>
      <c r="CR286" s="17">
        <v>0</v>
      </c>
      <c r="CS286" s="17">
        <v>0</v>
      </c>
      <c r="CT286" s="17">
        <v>0</v>
      </c>
      <c r="CU286" s="17">
        <v>0</v>
      </c>
      <c r="CV286" s="17">
        <v>0</v>
      </c>
      <c r="CW286" s="17">
        <v>0</v>
      </c>
      <c r="CX286" s="17">
        <v>0</v>
      </c>
      <c r="CY286" s="17">
        <v>0</v>
      </c>
      <c r="CZ286" s="17">
        <v>0</v>
      </c>
      <c r="DA286" s="17">
        <v>0</v>
      </c>
      <c r="DB286" s="17">
        <v>0</v>
      </c>
      <c r="DC286" s="17">
        <v>0</v>
      </c>
      <c r="DD286" s="17">
        <v>0</v>
      </c>
      <c r="DE286" s="17">
        <v>0</v>
      </c>
      <c r="DF286" s="17">
        <v>0</v>
      </c>
      <c r="DG286" s="17">
        <v>0</v>
      </c>
      <c r="DH286" s="17">
        <v>0</v>
      </c>
      <c r="DI286" s="17">
        <v>0</v>
      </c>
      <c r="DJ286" s="17">
        <v>0</v>
      </c>
      <c r="DK286" s="17">
        <v>0</v>
      </c>
      <c r="DL286" s="17">
        <v>0</v>
      </c>
      <c r="DM286" s="17">
        <v>0</v>
      </c>
      <c r="DN286" s="17">
        <v>0</v>
      </c>
      <c r="DO286" s="17">
        <v>0</v>
      </c>
      <c r="DP286" s="17">
        <v>0</v>
      </c>
      <c r="DQ286" s="17">
        <v>0</v>
      </c>
      <c r="DR286" s="17">
        <v>0</v>
      </c>
      <c r="DS286" s="17">
        <v>0</v>
      </c>
      <c r="DT286" s="17">
        <v>0</v>
      </c>
      <c r="DU286" s="17">
        <v>0</v>
      </c>
      <c r="DV286" s="17">
        <v>0</v>
      </c>
      <c r="DW286" s="17">
        <v>0</v>
      </c>
      <c r="DX286" s="17">
        <v>0</v>
      </c>
      <c r="DY286" s="17">
        <v>0</v>
      </c>
      <c r="DZ286" s="17">
        <v>0</v>
      </c>
      <c r="EA286" s="17">
        <v>0</v>
      </c>
      <c r="EB286" s="17">
        <v>0</v>
      </c>
      <c r="EC286" s="17">
        <v>0</v>
      </c>
      <c r="ED286" s="17">
        <v>0</v>
      </c>
      <c r="EE286" s="17">
        <v>0</v>
      </c>
      <c r="EF286" s="17">
        <v>0</v>
      </c>
      <c r="EG286" s="17">
        <v>0</v>
      </c>
      <c r="EH286" s="17">
        <v>0</v>
      </c>
      <c r="EI286" s="17">
        <v>0</v>
      </c>
      <c r="EJ286" s="17">
        <v>0</v>
      </c>
      <c r="EK286" s="17">
        <v>0</v>
      </c>
      <c r="EL286" s="17">
        <v>0</v>
      </c>
      <c r="EM286" s="17">
        <v>0</v>
      </c>
      <c r="EN286" s="17">
        <v>0</v>
      </c>
      <c r="EO286" s="17">
        <v>0</v>
      </c>
      <c r="EP286" s="17">
        <v>0</v>
      </c>
      <c r="EQ286" s="17">
        <v>0</v>
      </c>
      <c r="ER286" s="17">
        <v>0</v>
      </c>
      <c r="ES286" s="17">
        <v>0</v>
      </c>
      <c r="ET286" s="17">
        <v>0</v>
      </c>
      <c r="EU286" s="17">
        <v>0</v>
      </c>
      <c r="EV286" s="17">
        <v>0</v>
      </c>
      <c r="EW286" s="17">
        <v>0</v>
      </c>
      <c r="EX286" s="17">
        <v>0</v>
      </c>
      <c r="EY286" s="17">
        <v>0</v>
      </c>
      <c r="EZ286" s="17">
        <v>0</v>
      </c>
      <c r="FA286" s="17">
        <v>0</v>
      </c>
      <c r="FB286" s="17">
        <v>0</v>
      </c>
      <c r="FC286" s="17">
        <v>0</v>
      </c>
      <c r="FD286" s="17">
        <v>0</v>
      </c>
      <c r="FE286" s="17">
        <v>0</v>
      </c>
      <c r="FF286" s="17">
        <v>0</v>
      </c>
      <c r="FG286" s="17">
        <v>0</v>
      </c>
      <c r="FH286" s="17">
        <v>0</v>
      </c>
      <c r="FI286" s="17">
        <v>0</v>
      </c>
      <c r="FJ286" s="17">
        <v>0</v>
      </c>
      <c r="FK286" s="17">
        <v>0</v>
      </c>
      <c r="FL286" s="17">
        <v>0</v>
      </c>
      <c r="FM286" s="17">
        <v>0</v>
      </c>
      <c r="FN286" s="17">
        <v>0</v>
      </c>
      <c r="FO286" s="17">
        <v>0</v>
      </c>
      <c r="FP286" s="17">
        <v>0</v>
      </c>
      <c r="FQ286" s="17">
        <v>0</v>
      </c>
      <c r="FR286" s="17">
        <v>0</v>
      </c>
      <c r="FS286" s="17">
        <v>0</v>
      </c>
      <c r="FT286" s="17">
        <v>0</v>
      </c>
      <c r="FU286" s="17">
        <v>0</v>
      </c>
      <c r="FV286" s="17">
        <v>0</v>
      </c>
      <c r="FW286" s="17">
        <v>0</v>
      </c>
      <c r="FX286" s="17">
        <v>0</v>
      </c>
      <c r="FY286" s="17">
        <v>0</v>
      </c>
      <c r="FZ286" s="17">
        <v>0</v>
      </c>
      <c r="GA286" s="17">
        <v>0</v>
      </c>
      <c r="GB286" s="17">
        <v>0</v>
      </c>
      <c r="GC286" s="17">
        <v>0</v>
      </c>
      <c r="GD286" s="17">
        <v>0</v>
      </c>
      <c r="GE286" s="17">
        <v>0</v>
      </c>
      <c r="GF286" s="17">
        <v>0</v>
      </c>
      <c r="GG286" s="17">
        <v>0</v>
      </c>
      <c r="GH286" s="17">
        <v>0</v>
      </c>
      <c r="GI286" s="17">
        <v>0</v>
      </c>
      <c r="GJ286" s="17">
        <v>0</v>
      </c>
      <c r="GK286" s="17">
        <v>0</v>
      </c>
      <c r="GL286" s="17">
        <v>0</v>
      </c>
      <c r="GM286" s="17">
        <v>0</v>
      </c>
      <c r="GN286" s="17">
        <v>0</v>
      </c>
      <c r="GO286" s="17">
        <v>0</v>
      </c>
      <c r="GP286" s="17">
        <v>0</v>
      </c>
      <c r="GQ286" s="17">
        <v>0</v>
      </c>
      <c r="GR286" s="17">
        <v>0</v>
      </c>
      <c r="GS286" s="17">
        <v>0</v>
      </c>
      <c r="GT286" s="17">
        <v>0</v>
      </c>
      <c r="GU286" s="17">
        <v>0</v>
      </c>
      <c r="GV286" s="17">
        <v>0</v>
      </c>
      <c r="GW286" s="17">
        <v>0</v>
      </c>
      <c r="GX286" s="17">
        <v>0</v>
      </c>
      <c r="GY286" s="17">
        <v>0</v>
      </c>
      <c r="GZ286" s="17">
        <v>0</v>
      </c>
      <c r="HA286" s="17">
        <v>0</v>
      </c>
      <c r="HB286" s="17">
        <v>0</v>
      </c>
      <c r="HC286" s="17">
        <v>0</v>
      </c>
      <c r="HD286" s="17">
        <v>0</v>
      </c>
      <c r="HE286" s="17">
        <v>0</v>
      </c>
      <c r="HF286" s="17">
        <v>0</v>
      </c>
      <c r="HG286" s="17">
        <v>0</v>
      </c>
      <c r="HH286" s="17">
        <v>0</v>
      </c>
      <c r="HI286" s="17">
        <v>0</v>
      </c>
      <c r="HJ286" s="17">
        <v>0</v>
      </c>
      <c r="HK286" s="17">
        <v>0</v>
      </c>
      <c r="HL286" s="17">
        <v>0</v>
      </c>
      <c r="HM286" s="17">
        <v>0</v>
      </c>
      <c r="HN286" s="17">
        <v>0</v>
      </c>
      <c r="HO286" s="17">
        <v>0</v>
      </c>
      <c r="HP286" s="17">
        <v>0</v>
      </c>
      <c r="HQ286" s="17">
        <v>0</v>
      </c>
      <c r="HR286" s="17">
        <v>0</v>
      </c>
      <c r="HS286" s="17">
        <v>0</v>
      </c>
      <c r="HT286" s="17">
        <v>0</v>
      </c>
      <c r="HU286" s="17">
        <v>0</v>
      </c>
      <c r="HV286" s="17">
        <v>0</v>
      </c>
      <c r="HW286" s="17">
        <v>0</v>
      </c>
      <c r="HX286" s="17">
        <v>0</v>
      </c>
      <c r="HY286" s="17">
        <v>0</v>
      </c>
      <c r="HZ286" s="17">
        <v>0</v>
      </c>
      <c r="IA286" s="17">
        <v>0</v>
      </c>
      <c r="IB286" s="17">
        <v>0</v>
      </c>
      <c r="IC286" s="17">
        <v>0</v>
      </c>
      <c r="ID286" s="17">
        <v>0</v>
      </c>
      <c r="IE286" s="17">
        <v>0</v>
      </c>
      <c r="IF286" s="17">
        <v>0</v>
      </c>
      <c r="IG286" s="17">
        <v>0</v>
      </c>
      <c r="IH286" s="17">
        <v>0</v>
      </c>
      <c r="II286" s="17">
        <v>0</v>
      </c>
      <c r="IJ286" s="17">
        <v>0</v>
      </c>
      <c r="IK286" s="17">
        <v>0</v>
      </c>
      <c r="IL286" s="17">
        <v>0</v>
      </c>
      <c r="IM286" s="17">
        <v>0</v>
      </c>
      <c r="IN286" s="17">
        <v>0</v>
      </c>
      <c r="IO286" s="17">
        <v>0</v>
      </c>
      <c r="IP286" s="17">
        <v>0</v>
      </c>
      <c r="IQ286" s="17">
        <v>0</v>
      </c>
      <c r="IR286" s="17">
        <v>0</v>
      </c>
      <c r="IS286" s="17">
        <v>0</v>
      </c>
      <c r="IT286" s="17">
        <v>0</v>
      </c>
      <c r="IU286" s="17">
        <v>0</v>
      </c>
      <c r="IV286" s="17">
        <v>0</v>
      </c>
      <c r="IW286" s="17">
        <v>0</v>
      </c>
      <c r="IX286" s="17">
        <v>0</v>
      </c>
      <c r="IY286" s="17">
        <v>0</v>
      </c>
      <c r="IZ286" s="17">
        <v>0</v>
      </c>
      <c r="JA286" s="17">
        <v>0</v>
      </c>
      <c r="JB286" s="17">
        <v>0</v>
      </c>
      <c r="JC286" s="17">
        <v>0</v>
      </c>
      <c r="JD286" s="17">
        <v>0</v>
      </c>
      <c r="JE286" s="17">
        <v>0</v>
      </c>
      <c r="JF286" s="17">
        <v>0</v>
      </c>
      <c r="JG286" s="17">
        <v>0</v>
      </c>
      <c r="JH286" s="17">
        <v>0</v>
      </c>
      <c r="JI286" s="17">
        <v>0</v>
      </c>
      <c r="JJ286" s="17">
        <v>0</v>
      </c>
      <c r="JK286" s="17">
        <v>0</v>
      </c>
      <c r="JL286" s="17">
        <v>0</v>
      </c>
      <c r="JM286" s="17">
        <v>0</v>
      </c>
      <c r="JN286" s="17">
        <v>0</v>
      </c>
      <c r="JO286" s="17">
        <v>0</v>
      </c>
      <c r="JP286" s="17">
        <v>0</v>
      </c>
      <c r="JQ286" s="17">
        <v>0</v>
      </c>
      <c r="JR286" s="17">
        <v>0</v>
      </c>
      <c r="JS286" s="17">
        <v>0</v>
      </c>
      <c r="JT286" s="17">
        <v>0</v>
      </c>
      <c r="JU286" s="17">
        <v>0</v>
      </c>
      <c r="JV286" s="17">
        <v>0</v>
      </c>
      <c r="JW286" s="17">
        <v>0</v>
      </c>
      <c r="JX286" s="17">
        <v>0</v>
      </c>
      <c r="JY286" s="17">
        <v>0</v>
      </c>
    </row>
    <row r="287" spans="1:285" x14ac:dyDescent="0.15">
      <c r="A287" s="17" t="s">
        <v>126</v>
      </c>
      <c r="B287" s="17" t="s">
        <v>127</v>
      </c>
      <c r="C287" s="17">
        <v>0</v>
      </c>
      <c r="D287" s="17">
        <v>11.35</v>
      </c>
      <c r="E287" s="17">
        <v>11.35</v>
      </c>
      <c r="F287" s="17">
        <v>11.35</v>
      </c>
      <c r="G287" s="17">
        <v>11.35</v>
      </c>
      <c r="H287" s="17">
        <v>11.35</v>
      </c>
      <c r="I287" s="17">
        <v>11.41</v>
      </c>
      <c r="J287" s="17">
        <v>11.41</v>
      </c>
      <c r="K287" s="17">
        <v>11.41</v>
      </c>
      <c r="L287" s="17">
        <v>11.41</v>
      </c>
      <c r="M287" s="17">
        <v>11.41</v>
      </c>
      <c r="N287" s="17">
        <v>11.45</v>
      </c>
      <c r="O287" s="17">
        <v>11.42</v>
      </c>
      <c r="P287" s="17">
        <v>11.4</v>
      </c>
      <c r="Q287" s="17">
        <v>11.36</v>
      </c>
      <c r="R287" s="17">
        <v>11.37</v>
      </c>
      <c r="S287" s="17">
        <v>11.38</v>
      </c>
      <c r="T287" s="17">
        <v>11.4</v>
      </c>
      <c r="U287" s="17">
        <v>11.39</v>
      </c>
      <c r="V287" s="17">
        <v>11.36</v>
      </c>
      <c r="W287" s="17">
        <v>11.36</v>
      </c>
      <c r="X287" s="17">
        <v>11.37</v>
      </c>
      <c r="Y287" s="17">
        <v>11.37</v>
      </c>
      <c r="Z287" s="17">
        <v>11.39</v>
      </c>
      <c r="AA287" s="17">
        <v>11.39</v>
      </c>
      <c r="AB287" s="17">
        <v>0</v>
      </c>
      <c r="AC287" s="17">
        <v>0</v>
      </c>
      <c r="AD287" s="17">
        <v>0</v>
      </c>
      <c r="AE287" s="17">
        <v>0</v>
      </c>
      <c r="AF287" s="17">
        <v>0</v>
      </c>
      <c r="AG287" s="17">
        <v>0</v>
      </c>
      <c r="AH287" s="17">
        <v>0</v>
      </c>
      <c r="AI287" s="17">
        <v>0</v>
      </c>
      <c r="AJ287" s="17">
        <v>0</v>
      </c>
      <c r="AK287" s="17">
        <v>0</v>
      </c>
      <c r="AL287" s="17">
        <v>0</v>
      </c>
      <c r="AM287" s="17">
        <v>0</v>
      </c>
      <c r="AN287" s="17">
        <v>0</v>
      </c>
      <c r="AO287" s="17">
        <v>0</v>
      </c>
      <c r="AP287" s="17">
        <v>0</v>
      </c>
      <c r="AQ287" s="17">
        <v>0</v>
      </c>
      <c r="AR287" s="17">
        <v>0</v>
      </c>
      <c r="AS287" s="17">
        <v>0</v>
      </c>
      <c r="AT287" s="17">
        <v>0</v>
      </c>
      <c r="AU287" s="17">
        <v>0</v>
      </c>
      <c r="AV287" s="17">
        <v>0</v>
      </c>
      <c r="AW287" s="17">
        <v>0</v>
      </c>
      <c r="AX287" s="17">
        <v>0</v>
      </c>
      <c r="AY287" s="17">
        <v>0</v>
      </c>
      <c r="AZ287" s="17">
        <v>0</v>
      </c>
      <c r="BA287" s="17">
        <v>0</v>
      </c>
      <c r="BB287" s="17">
        <v>0</v>
      </c>
      <c r="BC287" s="17">
        <v>0</v>
      </c>
      <c r="BD287" s="17">
        <v>0</v>
      </c>
      <c r="BE287" s="17">
        <v>0</v>
      </c>
      <c r="BF287" s="17">
        <v>0</v>
      </c>
      <c r="BG287" s="17">
        <v>0</v>
      </c>
      <c r="BH287" s="17">
        <v>0</v>
      </c>
      <c r="BI287" s="17">
        <v>0</v>
      </c>
      <c r="BJ287" s="17">
        <v>0</v>
      </c>
      <c r="BK287" s="17">
        <v>0</v>
      </c>
      <c r="BL287" s="17">
        <v>0</v>
      </c>
      <c r="BM287" s="17">
        <v>0</v>
      </c>
      <c r="BN287" s="17">
        <v>0</v>
      </c>
      <c r="BO287" s="17">
        <v>0</v>
      </c>
      <c r="BP287" s="17">
        <v>0</v>
      </c>
      <c r="BQ287" s="17">
        <v>0</v>
      </c>
      <c r="BR287" s="17">
        <v>0</v>
      </c>
      <c r="BS287" s="17">
        <v>0</v>
      </c>
      <c r="BT287" s="17">
        <v>0</v>
      </c>
      <c r="BU287" s="17">
        <v>0</v>
      </c>
      <c r="BV287" s="17">
        <v>0</v>
      </c>
      <c r="BW287" s="17">
        <v>0</v>
      </c>
      <c r="BX287" s="17">
        <v>0</v>
      </c>
      <c r="BY287" s="17">
        <v>0</v>
      </c>
      <c r="BZ287" s="17">
        <v>0</v>
      </c>
      <c r="CA287" s="17">
        <v>0</v>
      </c>
      <c r="CB287" s="17">
        <v>0</v>
      </c>
      <c r="CC287" s="17">
        <v>0</v>
      </c>
      <c r="CD287" s="17">
        <v>0</v>
      </c>
      <c r="CE287" s="17">
        <v>0</v>
      </c>
      <c r="CF287" s="17">
        <v>0</v>
      </c>
      <c r="CG287" s="17">
        <v>0</v>
      </c>
      <c r="CH287" s="17">
        <v>0</v>
      </c>
      <c r="CI287" s="17">
        <v>0</v>
      </c>
      <c r="CJ287" s="17">
        <v>0</v>
      </c>
      <c r="CK287" s="17">
        <v>0</v>
      </c>
      <c r="CL287" s="17">
        <v>0</v>
      </c>
      <c r="CM287" s="17">
        <v>0</v>
      </c>
      <c r="CN287" s="17">
        <v>0</v>
      </c>
      <c r="CO287" s="17">
        <v>0</v>
      </c>
      <c r="CP287" s="17">
        <v>0</v>
      </c>
      <c r="CQ287" s="17">
        <v>0</v>
      </c>
      <c r="CR287" s="17">
        <v>0</v>
      </c>
      <c r="CS287" s="17">
        <v>0</v>
      </c>
      <c r="CT287" s="17">
        <v>0</v>
      </c>
      <c r="CU287" s="17">
        <v>0</v>
      </c>
      <c r="CV287" s="17">
        <v>0</v>
      </c>
      <c r="CW287" s="17">
        <v>0</v>
      </c>
      <c r="CX287" s="17">
        <v>0</v>
      </c>
      <c r="CY287" s="17">
        <v>0</v>
      </c>
      <c r="CZ287" s="17">
        <v>0</v>
      </c>
      <c r="DA287" s="17">
        <v>0</v>
      </c>
      <c r="DB287" s="17">
        <v>0</v>
      </c>
      <c r="DC287" s="17">
        <v>0</v>
      </c>
      <c r="DD287" s="17">
        <v>0</v>
      </c>
      <c r="DE287" s="17">
        <v>0</v>
      </c>
      <c r="DF287" s="17">
        <v>0</v>
      </c>
      <c r="DG287" s="17">
        <v>0</v>
      </c>
      <c r="DH287" s="17">
        <v>0</v>
      </c>
      <c r="DI287" s="17">
        <v>0</v>
      </c>
      <c r="DJ287" s="17">
        <v>0</v>
      </c>
      <c r="DK287" s="17">
        <v>0</v>
      </c>
      <c r="DL287" s="17">
        <v>0</v>
      </c>
      <c r="DM287" s="17">
        <v>0</v>
      </c>
      <c r="DN287" s="17">
        <v>0</v>
      </c>
      <c r="DO287" s="17">
        <v>0</v>
      </c>
      <c r="DP287" s="17">
        <v>0</v>
      </c>
      <c r="DQ287" s="17">
        <v>0</v>
      </c>
      <c r="DR287" s="17">
        <v>0</v>
      </c>
      <c r="DS287" s="17">
        <v>0</v>
      </c>
      <c r="DT287" s="17">
        <v>0</v>
      </c>
      <c r="DU287" s="17">
        <v>0</v>
      </c>
      <c r="DV287" s="17">
        <v>0</v>
      </c>
      <c r="DW287" s="17">
        <v>0</v>
      </c>
      <c r="DX287" s="17">
        <v>0</v>
      </c>
      <c r="DY287" s="17">
        <v>0</v>
      </c>
      <c r="DZ287" s="17">
        <v>0</v>
      </c>
      <c r="EA287" s="17">
        <v>0</v>
      </c>
      <c r="EB287" s="17">
        <v>0</v>
      </c>
      <c r="EC287" s="17">
        <v>0</v>
      </c>
      <c r="ED287" s="17">
        <v>0</v>
      </c>
      <c r="EE287" s="17">
        <v>0</v>
      </c>
      <c r="EF287" s="17">
        <v>0</v>
      </c>
      <c r="EG287" s="17">
        <v>0</v>
      </c>
      <c r="EH287" s="17">
        <v>0</v>
      </c>
      <c r="EI287" s="17">
        <v>0</v>
      </c>
      <c r="EJ287" s="17">
        <v>0</v>
      </c>
      <c r="EK287" s="17">
        <v>0</v>
      </c>
      <c r="EL287" s="17">
        <v>0</v>
      </c>
      <c r="EM287" s="17">
        <v>0</v>
      </c>
      <c r="EN287" s="17">
        <v>0</v>
      </c>
      <c r="EO287" s="17">
        <v>0</v>
      </c>
      <c r="EP287" s="17">
        <v>0</v>
      </c>
      <c r="EQ287" s="17">
        <v>0</v>
      </c>
      <c r="ER287" s="17">
        <v>0</v>
      </c>
      <c r="ES287" s="17">
        <v>0</v>
      </c>
      <c r="ET287" s="17">
        <v>0</v>
      </c>
      <c r="EU287" s="17">
        <v>0</v>
      </c>
      <c r="EV287" s="17">
        <v>0</v>
      </c>
      <c r="EW287" s="17">
        <v>0</v>
      </c>
      <c r="EX287" s="17">
        <v>0</v>
      </c>
      <c r="EY287" s="17">
        <v>0</v>
      </c>
      <c r="EZ287" s="17">
        <v>0</v>
      </c>
      <c r="FA287" s="17">
        <v>0</v>
      </c>
      <c r="FB287" s="17">
        <v>0</v>
      </c>
      <c r="FC287" s="17">
        <v>0</v>
      </c>
      <c r="FD287" s="17">
        <v>0</v>
      </c>
      <c r="FE287" s="17">
        <v>0</v>
      </c>
      <c r="FF287" s="17">
        <v>0</v>
      </c>
      <c r="FG287" s="17">
        <v>0</v>
      </c>
      <c r="FH287" s="17">
        <v>0</v>
      </c>
      <c r="FI287" s="17">
        <v>0</v>
      </c>
      <c r="FJ287" s="17">
        <v>0</v>
      </c>
      <c r="FK287" s="17">
        <v>0</v>
      </c>
      <c r="FL287" s="17">
        <v>0</v>
      </c>
      <c r="FM287" s="17">
        <v>0</v>
      </c>
      <c r="FN287" s="17">
        <v>0</v>
      </c>
      <c r="FO287" s="17">
        <v>0</v>
      </c>
      <c r="FP287" s="17">
        <v>0</v>
      </c>
      <c r="FQ287" s="17">
        <v>0</v>
      </c>
      <c r="FR287" s="17">
        <v>0</v>
      </c>
      <c r="FS287" s="17">
        <v>0</v>
      </c>
      <c r="FT287" s="17">
        <v>0</v>
      </c>
      <c r="FU287" s="17">
        <v>0</v>
      </c>
      <c r="FV287" s="17">
        <v>0</v>
      </c>
      <c r="FW287" s="17">
        <v>0</v>
      </c>
      <c r="FX287" s="17">
        <v>0</v>
      </c>
      <c r="FY287" s="17">
        <v>0</v>
      </c>
      <c r="FZ287" s="17">
        <v>0</v>
      </c>
      <c r="GA287" s="17">
        <v>0</v>
      </c>
      <c r="GB287" s="17">
        <v>0</v>
      </c>
      <c r="GC287" s="17">
        <v>0</v>
      </c>
      <c r="GD287" s="17">
        <v>0</v>
      </c>
      <c r="GE287" s="17">
        <v>0</v>
      </c>
      <c r="GF287" s="17">
        <v>0</v>
      </c>
      <c r="GG287" s="17">
        <v>0</v>
      </c>
      <c r="GH287" s="17">
        <v>0</v>
      </c>
      <c r="GI287" s="17">
        <v>0</v>
      </c>
      <c r="GJ287" s="17">
        <v>0</v>
      </c>
      <c r="GK287" s="17">
        <v>0</v>
      </c>
      <c r="GL287" s="17">
        <v>0</v>
      </c>
      <c r="GM287" s="17">
        <v>0</v>
      </c>
      <c r="GN287" s="17">
        <v>0</v>
      </c>
      <c r="GO287" s="17">
        <v>0</v>
      </c>
      <c r="GP287" s="17">
        <v>0</v>
      </c>
      <c r="GQ287" s="17">
        <v>0</v>
      </c>
      <c r="GR287" s="17">
        <v>0</v>
      </c>
      <c r="GS287" s="17">
        <v>0</v>
      </c>
      <c r="GT287" s="17">
        <v>0</v>
      </c>
      <c r="GU287" s="17">
        <v>0</v>
      </c>
      <c r="GV287" s="17">
        <v>0</v>
      </c>
      <c r="GW287" s="17">
        <v>0</v>
      </c>
      <c r="GX287" s="17">
        <v>0</v>
      </c>
      <c r="GY287" s="17">
        <v>0</v>
      </c>
      <c r="GZ287" s="17">
        <v>0</v>
      </c>
      <c r="HA287" s="17">
        <v>0</v>
      </c>
      <c r="HB287" s="17">
        <v>0</v>
      </c>
      <c r="HC287" s="17">
        <v>0</v>
      </c>
      <c r="HD287" s="17">
        <v>0</v>
      </c>
      <c r="HE287" s="17">
        <v>0</v>
      </c>
      <c r="HF287" s="17">
        <v>0</v>
      </c>
      <c r="HG287" s="17">
        <v>0</v>
      </c>
      <c r="HH287" s="17">
        <v>0</v>
      </c>
      <c r="HI287" s="17">
        <v>0</v>
      </c>
      <c r="HJ287" s="17">
        <v>0</v>
      </c>
      <c r="HK287" s="17">
        <v>0</v>
      </c>
      <c r="HL287" s="17">
        <v>0</v>
      </c>
      <c r="HM287" s="17">
        <v>0</v>
      </c>
      <c r="HN287" s="17">
        <v>0</v>
      </c>
      <c r="HO287" s="17">
        <v>0</v>
      </c>
      <c r="HP287" s="17">
        <v>0</v>
      </c>
      <c r="HQ287" s="17">
        <v>0</v>
      </c>
      <c r="HR287" s="17">
        <v>0</v>
      </c>
      <c r="HS287" s="17">
        <v>0</v>
      </c>
      <c r="HT287" s="17">
        <v>0</v>
      </c>
      <c r="HU287" s="17">
        <v>0</v>
      </c>
      <c r="HV287" s="17">
        <v>0</v>
      </c>
      <c r="HW287" s="17">
        <v>0</v>
      </c>
      <c r="HX287" s="17">
        <v>0</v>
      </c>
      <c r="HY287" s="17">
        <v>0</v>
      </c>
      <c r="HZ287" s="17">
        <v>0</v>
      </c>
      <c r="IA287" s="17">
        <v>0</v>
      </c>
      <c r="IB287" s="17">
        <v>0</v>
      </c>
      <c r="IC287" s="17">
        <v>0</v>
      </c>
      <c r="ID287" s="17">
        <v>0</v>
      </c>
      <c r="IE287" s="17">
        <v>0</v>
      </c>
      <c r="IF287" s="17">
        <v>0</v>
      </c>
      <c r="IG287" s="17">
        <v>0</v>
      </c>
      <c r="IH287" s="17">
        <v>0</v>
      </c>
      <c r="II287" s="17">
        <v>0</v>
      </c>
      <c r="IJ287" s="17">
        <v>0</v>
      </c>
      <c r="IK287" s="17">
        <v>0</v>
      </c>
      <c r="IL287" s="17">
        <v>0</v>
      </c>
      <c r="IM287" s="17">
        <v>0</v>
      </c>
      <c r="IN287" s="17">
        <v>0</v>
      </c>
      <c r="IO287" s="17">
        <v>0</v>
      </c>
      <c r="IP287" s="17">
        <v>0</v>
      </c>
      <c r="IQ287" s="17">
        <v>0</v>
      </c>
      <c r="IR287" s="17">
        <v>0</v>
      </c>
      <c r="IS287" s="17">
        <v>0</v>
      </c>
      <c r="IT287" s="17">
        <v>0</v>
      </c>
      <c r="IU287" s="17">
        <v>0</v>
      </c>
      <c r="IV287" s="17">
        <v>0</v>
      </c>
      <c r="IW287" s="17">
        <v>0</v>
      </c>
      <c r="IX287" s="17">
        <v>0</v>
      </c>
      <c r="IY287" s="17">
        <v>0</v>
      </c>
      <c r="IZ287" s="17">
        <v>0</v>
      </c>
      <c r="JA287" s="17">
        <v>0</v>
      </c>
      <c r="JB287" s="17">
        <v>0</v>
      </c>
      <c r="JC287" s="17">
        <v>0</v>
      </c>
      <c r="JD287" s="17">
        <v>0</v>
      </c>
      <c r="JE287" s="17">
        <v>0</v>
      </c>
      <c r="JF287" s="17">
        <v>0</v>
      </c>
      <c r="JG287" s="17">
        <v>0</v>
      </c>
      <c r="JH287" s="17">
        <v>0</v>
      </c>
      <c r="JI287" s="17">
        <v>0</v>
      </c>
      <c r="JJ287" s="17">
        <v>0</v>
      </c>
      <c r="JK287" s="17">
        <v>0</v>
      </c>
      <c r="JL287" s="17">
        <v>0</v>
      </c>
      <c r="JM287" s="17">
        <v>0</v>
      </c>
      <c r="JN287" s="17">
        <v>0</v>
      </c>
      <c r="JO287" s="17">
        <v>0</v>
      </c>
      <c r="JP287" s="17">
        <v>0</v>
      </c>
      <c r="JQ287" s="17">
        <v>0</v>
      </c>
      <c r="JR287" s="17">
        <v>0</v>
      </c>
      <c r="JS287" s="17">
        <v>0</v>
      </c>
      <c r="JT287" s="17">
        <v>0</v>
      </c>
      <c r="JU287" s="17">
        <v>0</v>
      </c>
      <c r="JV287" s="17">
        <v>0</v>
      </c>
      <c r="JW287" s="17">
        <v>0</v>
      </c>
      <c r="JX287" s="17">
        <v>0</v>
      </c>
      <c r="JY287" s="17">
        <v>0</v>
      </c>
    </row>
    <row r="288" spans="1:285" x14ac:dyDescent="0.15">
      <c r="A288" s="17" t="s">
        <v>774</v>
      </c>
      <c r="B288" s="17" t="s">
        <v>775</v>
      </c>
      <c r="C288" s="17">
        <v>0</v>
      </c>
      <c r="D288" s="17">
        <v>51.41</v>
      </c>
      <c r="E288" s="17">
        <v>51.41</v>
      </c>
      <c r="F288" s="17">
        <v>51.41</v>
      </c>
      <c r="G288" s="17">
        <v>51.41</v>
      </c>
      <c r="H288" s="17">
        <v>51.41</v>
      </c>
      <c r="I288" s="17">
        <v>51.8</v>
      </c>
      <c r="J288" s="17">
        <v>51.8</v>
      </c>
      <c r="K288" s="17">
        <v>51.8</v>
      </c>
      <c r="L288" s="17">
        <v>51.8</v>
      </c>
      <c r="M288" s="17">
        <v>51.8</v>
      </c>
      <c r="N288" s="17">
        <v>51.89</v>
      </c>
      <c r="O288" s="17">
        <v>51.7</v>
      </c>
      <c r="P288" s="17">
        <v>51.59</v>
      </c>
      <c r="Q288" s="17">
        <v>51.5</v>
      </c>
      <c r="R288" s="17">
        <v>51.59</v>
      </c>
      <c r="S288" s="17">
        <v>51.85</v>
      </c>
      <c r="T288" s="17">
        <v>51.82</v>
      </c>
      <c r="U288" s="17">
        <v>51.89</v>
      </c>
      <c r="V288" s="17">
        <v>51.73</v>
      </c>
      <c r="W288" s="17">
        <v>51.78</v>
      </c>
      <c r="X288" s="17">
        <v>51.95</v>
      </c>
      <c r="Y288" s="17">
        <v>52.47</v>
      </c>
      <c r="Z288" s="17">
        <v>52.4</v>
      </c>
      <c r="AA288" s="17">
        <v>52.45</v>
      </c>
      <c r="AB288" s="17">
        <v>0</v>
      </c>
      <c r="AC288" s="17">
        <v>0</v>
      </c>
      <c r="AD288" s="17">
        <v>0</v>
      </c>
      <c r="AE288" s="17">
        <v>0</v>
      </c>
      <c r="AF288" s="17">
        <v>0</v>
      </c>
      <c r="AG288" s="17">
        <v>0</v>
      </c>
      <c r="AH288" s="17">
        <v>0</v>
      </c>
      <c r="AI288" s="17">
        <v>0</v>
      </c>
      <c r="AJ288" s="17">
        <v>0</v>
      </c>
      <c r="AK288" s="17">
        <v>0</v>
      </c>
      <c r="AL288" s="17">
        <v>0</v>
      </c>
      <c r="AM288" s="17">
        <v>0</v>
      </c>
      <c r="AN288" s="17">
        <v>0</v>
      </c>
      <c r="AO288" s="17">
        <v>0</v>
      </c>
      <c r="AP288" s="17">
        <v>0</v>
      </c>
      <c r="AQ288" s="17">
        <v>0</v>
      </c>
      <c r="AR288" s="17">
        <v>0</v>
      </c>
      <c r="AS288" s="17">
        <v>0</v>
      </c>
      <c r="AT288" s="17">
        <v>0</v>
      </c>
      <c r="AU288" s="17">
        <v>0</v>
      </c>
      <c r="AV288" s="17">
        <v>0</v>
      </c>
      <c r="AW288" s="17">
        <v>0</v>
      </c>
      <c r="AX288" s="17">
        <v>0</v>
      </c>
      <c r="AY288" s="17">
        <v>0</v>
      </c>
      <c r="AZ288" s="17">
        <v>0</v>
      </c>
      <c r="BA288" s="17">
        <v>0</v>
      </c>
      <c r="BB288" s="17">
        <v>0</v>
      </c>
      <c r="BC288" s="17">
        <v>0</v>
      </c>
      <c r="BD288" s="17">
        <v>0</v>
      </c>
      <c r="BE288" s="17">
        <v>0</v>
      </c>
      <c r="BF288" s="17">
        <v>0</v>
      </c>
      <c r="BG288" s="17">
        <v>0</v>
      </c>
      <c r="BH288" s="17">
        <v>0</v>
      </c>
      <c r="BI288" s="17">
        <v>0</v>
      </c>
      <c r="BJ288" s="17">
        <v>0</v>
      </c>
      <c r="BK288" s="17">
        <v>0</v>
      </c>
      <c r="BL288" s="17">
        <v>0</v>
      </c>
      <c r="BM288" s="17">
        <v>0</v>
      </c>
      <c r="BN288" s="17">
        <v>0</v>
      </c>
      <c r="BO288" s="17">
        <v>0</v>
      </c>
      <c r="BP288" s="17">
        <v>0</v>
      </c>
      <c r="BQ288" s="17">
        <v>0</v>
      </c>
      <c r="BR288" s="17">
        <v>0</v>
      </c>
      <c r="BS288" s="17">
        <v>0</v>
      </c>
      <c r="BT288" s="17">
        <v>0</v>
      </c>
      <c r="BU288" s="17">
        <v>0</v>
      </c>
      <c r="BV288" s="17">
        <v>0</v>
      </c>
      <c r="BW288" s="17">
        <v>0</v>
      </c>
      <c r="BX288" s="17">
        <v>0</v>
      </c>
      <c r="BY288" s="17">
        <v>0</v>
      </c>
      <c r="BZ288" s="17">
        <v>0</v>
      </c>
      <c r="CA288" s="17">
        <v>0</v>
      </c>
      <c r="CB288" s="17">
        <v>0</v>
      </c>
      <c r="CC288" s="17">
        <v>0</v>
      </c>
      <c r="CD288" s="17">
        <v>0</v>
      </c>
      <c r="CE288" s="17">
        <v>0</v>
      </c>
      <c r="CF288" s="17">
        <v>0</v>
      </c>
      <c r="CG288" s="17">
        <v>0</v>
      </c>
      <c r="CH288" s="17">
        <v>0</v>
      </c>
      <c r="CI288" s="17">
        <v>0</v>
      </c>
      <c r="CJ288" s="17">
        <v>0</v>
      </c>
      <c r="CK288" s="17">
        <v>0</v>
      </c>
      <c r="CL288" s="17">
        <v>0</v>
      </c>
      <c r="CM288" s="17">
        <v>0</v>
      </c>
      <c r="CN288" s="17">
        <v>0</v>
      </c>
      <c r="CO288" s="17">
        <v>0</v>
      </c>
      <c r="CP288" s="17">
        <v>0</v>
      </c>
      <c r="CQ288" s="17">
        <v>0</v>
      </c>
      <c r="CR288" s="17">
        <v>0</v>
      </c>
      <c r="CS288" s="17">
        <v>0</v>
      </c>
      <c r="CT288" s="17">
        <v>0</v>
      </c>
      <c r="CU288" s="17">
        <v>0</v>
      </c>
      <c r="CV288" s="17">
        <v>0</v>
      </c>
      <c r="CW288" s="17">
        <v>0</v>
      </c>
      <c r="CX288" s="17">
        <v>0</v>
      </c>
      <c r="CY288" s="17">
        <v>0</v>
      </c>
      <c r="CZ288" s="17">
        <v>0</v>
      </c>
      <c r="DA288" s="17">
        <v>0</v>
      </c>
      <c r="DB288" s="17">
        <v>0</v>
      </c>
      <c r="DC288" s="17">
        <v>0</v>
      </c>
      <c r="DD288" s="17">
        <v>0</v>
      </c>
      <c r="DE288" s="17">
        <v>0</v>
      </c>
      <c r="DF288" s="17">
        <v>0</v>
      </c>
      <c r="DG288" s="17">
        <v>0</v>
      </c>
      <c r="DH288" s="17">
        <v>0</v>
      </c>
      <c r="DI288" s="17">
        <v>0</v>
      </c>
      <c r="DJ288" s="17">
        <v>0</v>
      </c>
      <c r="DK288" s="17">
        <v>0</v>
      </c>
      <c r="DL288" s="17">
        <v>0</v>
      </c>
      <c r="DM288" s="17">
        <v>0</v>
      </c>
      <c r="DN288" s="17">
        <v>0</v>
      </c>
      <c r="DO288" s="17">
        <v>0</v>
      </c>
      <c r="DP288" s="17">
        <v>0</v>
      </c>
      <c r="DQ288" s="17">
        <v>0</v>
      </c>
      <c r="DR288" s="17">
        <v>0</v>
      </c>
      <c r="DS288" s="17">
        <v>0</v>
      </c>
      <c r="DT288" s="17">
        <v>0</v>
      </c>
      <c r="DU288" s="17">
        <v>0</v>
      </c>
      <c r="DV288" s="17">
        <v>0</v>
      </c>
      <c r="DW288" s="17">
        <v>0</v>
      </c>
      <c r="DX288" s="17">
        <v>0</v>
      </c>
      <c r="DY288" s="17">
        <v>0</v>
      </c>
      <c r="DZ288" s="17">
        <v>0</v>
      </c>
      <c r="EA288" s="17">
        <v>0</v>
      </c>
      <c r="EB288" s="17">
        <v>0</v>
      </c>
      <c r="EC288" s="17">
        <v>0</v>
      </c>
      <c r="ED288" s="17">
        <v>0</v>
      </c>
      <c r="EE288" s="17">
        <v>0</v>
      </c>
      <c r="EF288" s="17">
        <v>0</v>
      </c>
      <c r="EG288" s="17">
        <v>0</v>
      </c>
      <c r="EH288" s="17">
        <v>0</v>
      </c>
      <c r="EI288" s="17">
        <v>0</v>
      </c>
      <c r="EJ288" s="17">
        <v>0</v>
      </c>
      <c r="EK288" s="17">
        <v>0</v>
      </c>
      <c r="EL288" s="17">
        <v>0</v>
      </c>
      <c r="EM288" s="17">
        <v>0</v>
      </c>
      <c r="EN288" s="17">
        <v>0</v>
      </c>
      <c r="EO288" s="17">
        <v>0</v>
      </c>
      <c r="EP288" s="17">
        <v>0</v>
      </c>
      <c r="EQ288" s="17">
        <v>0</v>
      </c>
      <c r="ER288" s="17">
        <v>0</v>
      </c>
      <c r="ES288" s="17">
        <v>0</v>
      </c>
      <c r="ET288" s="17">
        <v>0</v>
      </c>
      <c r="EU288" s="17">
        <v>0</v>
      </c>
      <c r="EV288" s="17">
        <v>0</v>
      </c>
      <c r="EW288" s="17">
        <v>0</v>
      </c>
      <c r="EX288" s="17">
        <v>0</v>
      </c>
      <c r="EY288" s="17">
        <v>0</v>
      </c>
      <c r="EZ288" s="17">
        <v>0</v>
      </c>
      <c r="FA288" s="17">
        <v>0</v>
      </c>
      <c r="FB288" s="17">
        <v>0</v>
      </c>
      <c r="FC288" s="17">
        <v>0</v>
      </c>
      <c r="FD288" s="17">
        <v>0</v>
      </c>
      <c r="FE288" s="17">
        <v>0</v>
      </c>
      <c r="FF288" s="17">
        <v>0</v>
      </c>
      <c r="FG288" s="17">
        <v>0</v>
      </c>
      <c r="FH288" s="17">
        <v>0</v>
      </c>
      <c r="FI288" s="17">
        <v>0</v>
      </c>
      <c r="FJ288" s="17">
        <v>0</v>
      </c>
      <c r="FK288" s="17">
        <v>0</v>
      </c>
      <c r="FL288" s="17">
        <v>0</v>
      </c>
      <c r="FM288" s="17">
        <v>0</v>
      </c>
      <c r="FN288" s="17">
        <v>0</v>
      </c>
      <c r="FO288" s="17">
        <v>0</v>
      </c>
      <c r="FP288" s="17">
        <v>0</v>
      </c>
      <c r="FQ288" s="17">
        <v>0</v>
      </c>
      <c r="FR288" s="17">
        <v>0</v>
      </c>
      <c r="FS288" s="17">
        <v>0</v>
      </c>
      <c r="FT288" s="17">
        <v>0</v>
      </c>
      <c r="FU288" s="17">
        <v>0</v>
      </c>
      <c r="FV288" s="17">
        <v>0</v>
      </c>
      <c r="FW288" s="17">
        <v>0</v>
      </c>
      <c r="FX288" s="17">
        <v>0</v>
      </c>
      <c r="FY288" s="17">
        <v>0</v>
      </c>
      <c r="FZ288" s="17">
        <v>0</v>
      </c>
      <c r="GA288" s="17">
        <v>0</v>
      </c>
      <c r="GB288" s="17">
        <v>0</v>
      </c>
      <c r="GC288" s="17">
        <v>0</v>
      </c>
      <c r="GD288" s="17">
        <v>0</v>
      </c>
      <c r="GE288" s="17">
        <v>0</v>
      </c>
      <c r="GF288" s="17">
        <v>0</v>
      </c>
      <c r="GG288" s="17">
        <v>0</v>
      </c>
      <c r="GH288" s="17">
        <v>0</v>
      </c>
      <c r="GI288" s="17">
        <v>0</v>
      </c>
      <c r="GJ288" s="17">
        <v>0</v>
      </c>
      <c r="GK288" s="17">
        <v>0</v>
      </c>
      <c r="GL288" s="17">
        <v>0</v>
      </c>
      <c r="GM288" s="17">
        <v>0</v>
      </c>
      <c r="GN288" s="17">
        <v>0</v>
      </c>
      <c r="GO288" s="17">
        <v>0</v>
      </c>
      <c r="GP288" s="17">
        <v>0</v>
      </c>
      <c r="GQ288" s="17">
        <v>0</v>
      </c>
      <c r="GR288" s="17">
        <v>0</v>
      </c>
      <c r="GS288" s="17">
        <v>0</v>
      </c>
      <c r="GT288" s="17">
        <v>0</v>
      </c>
      <c r="GU288" s="17">
        <v>0</v>
      </c>
      <c r="GV288" s="17">
        <v>0</v>
      </c>
      <c r="GW288" s="17">
        <v>0</v>
      </c>
      <c r="GX288" s="17">
        <v>0</v>
      </c>
      <c r="GY288" s="17">
        <v>0</v>
      </c>
      <c r="GZ288" s="17">
        <v>0</v>
      </c>
      <c r="HA288" s="17">
        <v>0</v>
      </c>
      <c r="HB288" s="17">
        <v>0</v>
      </c>
      <c r="HC288" s="17">
        <v>0</v>
      </c>
      <c r="HD288" s="17">
        <v>0</v>
      </c>
      <c r="HE288" s="17">
        <v>0</v>
      </c>
      <c r="HF288" s="17">
        <v>0</v>
      </c>
      <c r="HG288" s="17">
        <v>0</v>
      </c>
      <c r="HH288" s="17">
        <v>0</v>
      </c>
      <c r="HI288" s="17">
        <v>0</v>
      </c>
      <c r="HJ288" s="17">
        <v>0</v>
      </c>
      <c r="HK288" s="17">
        <v>0</v>
      </c>
      <c r="HL288" s="17">
        <v>0</v>
      </c>
      <c r="HM288" s="17">
        <v>0</v>
      </c>
      <c r="HN288" s="17">
        <v>0</v>
      </c>
      <c r="HO288" s="17">
        <v>0</v>
      </c>
      <c r="HP288" s="17">
        <v>0</v>
      </c>
      <c r="HQ288" s="17">
        <v>0</v>
      </c>
      <c r="HR288" s="17">
        <v>0</v>
      </c>
      <c r="HS288" s="17">
        <v>0</v>
      </c>
      <c r="HT288" s="17">
        <v>0</v>
      </c>
      <c r="HU288" s="17">
        <v>0</v>
      </c>
      <c r="HV288" s="17">
        <v>0</v>
      </c>
      <c r="HW288" s="17">
        <v>0</v>
      </c>
      <c r="HX288" s="17">
        <v>0</v>
      </c>
      <c r="HY288" s="17">
        <v>0</v>
      </c>
      <c r="HZ288" s="17">
        <v>0</v>
      </c>
      <c r="IA288" s="17">
        <v>0</v>
      </c>
      <c r="IB288" s="17">
        <v>0</v>
      </c>
      <c r="IC288" s="17">
        <v>0</v>
      </c>
      <c r="ID288" s="17">
        <v>0</v>
      </c>
      <c r="IE288" s="17">
        <v>0</v>
      </c>
      <c r="IF288" s="17">
        <v>0</v>
      </c>
      <c r="IG288" s="17">
        <v>0</v>
      </c>
      <c r="IH288" s="17">
        <v>0</v>
      </c>
      <c r="II288" s="17">
        <v>0</v>
      </c>
      <c r="IJ288" s="17">
        <v>0</v>
      </c>
      <c r="IK288" s="17">
        <v>0</v>
      </c>
      <c r="IL288" s="17">
        <v>0</v>
      </c>
      <c r="IM288" s="17">
        <v>0</v>
      </c>
      <c r="IN288" s="17">
        <v>0</v>
      </c>
      <c r="IO288" s="17">
        <v>0</v>
      </c>
      <c r="IP288" s="17">
        <v>0</v>
      </c>
      <c r="IQ288" s="17">
        <v>0</v>
      </c>
      <c r="IR288" s="17">
        <v>0</v>
      </c>
      <c r="IS288" s="17">
        <v>0</v>
      </c>
      <c r="IT288" s="17">
        <v>0</v>
      </c>
      <c r="IU288" s="17">
        <v>0</v>
      </c>
      <c r="IV288" s="17">
        <v>0</v>
      </c>
      <c r="IW288" s="17">
        <v>0</v>
      </c>
      <c r="IX288" s="17">
        <v>0</v>
      </c>
      <c r="IY288" s="17">
        <v>0</v>
      </c>
      <c r="IZ288" s="17">
        <v>0</v>
      </c>
      <c r="JA288" s="17">
        <v>0</v>
      </c>
      <c r="JB288" s="17">
        <v>0</v>
      </c>
      <c r="JC288" s="17">
        <v>0</v>
      </c>
      <c r="JD288" s="17">
        <v>0</v>
      </c>
      <c r="JE288" s="17">
        <v>0</v>
      </c>
      <c r="JF288" s="17">
        <v>0</v>
      </c>
      <c r="JG288" s="17">
        <v>0</v>
      </c>
      <c r="JH288" s="17">
        <v>0</v>
      </c>
      <c r="JI288" s="17">
        <v>0</v>
      </c>
      <c r="JJ288" s="17">
        <v>0</v>
      </c>
      <c r="JK288" s="17">
        <v>0</v>
      </c>
      <c r="JL288" s="17">
        <v>0</v>
      </c>
      <c r="JM288" s="17">
        <v>0</v>
      </c>
      <c r="JN288" s="17">
        <v>0</v>
      </c>
      <c r="JO288" s="17">
        <v>0</v>
      </c>
      <c r="JP288" s="17">
        <v>0</v>
      </c>
      <c r="JQ288" s="17">
        <v>0</v>
      </c>
      <c r="JR288" s="17">
        <v>0</v>
      </c>
      <c r="JS288" s="17">
        <v>0</v>
      </c>
      <c r="JT288" s="17">
        <v>0</v>
      </c>
      <c r="JU288" s="17">
        <v>0</v>
      </c>
      <c r="JV288" s="17">
        <v>0</v>
      </c>
      <c r="JW288" s="17">
        <v>0</v>
      </c>
      <c r="JX288" s="17">
        <v>0</v>
      </c>
      <c r="JY288" s="17">
        <v>0</v>
      </c>
    </row>
    <row r="289" spans="1:285" x14ac:dyDescent="0.15">
      <c r="A289" s="17" t="s">
        <v>150</v>
      </c>
      <c r="B289" s="17" t="s">
        <v>151</v>
      </c>
      <c r="C289" s="17">
        <v>0</v>
      </c>
      <c r="D289" s="17">
        <v>46.23</v>
      </c>
      <c r="E289" s="17">
        <v>46.23</v>
      </c>
      <c r="F289" s="17">
        <v>46.23</v>
      </c>
      <c r="G289" s="17">
        <v>46.23</v>
      </c>
      <c r="H289" s="17">
        <v>46.23</v>
      </c>
      <c r="I289" s="17">
        <v>46.4</v>
      </c>
      <c r="J289" s="17">
        <v>46.4</v>
      </c>
      <c r="K289" s="17">
        <v>46.4</v>
      </c>
      <c r="L289" s="17">
        <v>46.4</v>
      </c>
      <c r="M289" s="17">
        <v>46.4</v>
      </c>
      <c r="N289" s="17">
        <v>46.25</v>
      </c>
      <c r="O289" s="17">
        <v>46.38</v>
      </c>
      <c r="P289" s="17">
        <v>46.3</v>
      </c>
      <c r="Q289" s="17">
        <v>46.39</v>
      </c>
      <c r="R289" s="17">
        <v>46.39</v>
      </c>
      <c r="S289" s="17">
        <v>46.32</v>
      </c>
      <c r="T289" s="17">
        <v>46.4</v>
      </c>
      <c r="U289" s="17">
        <v>46.39</v>
      </c>
      <c r="V289" s="17">
        <v>46.34</v>
      </c>
      <c r="W289" s="17">
        <v>46.3</v>
      </c>
      <c r="X289" s="17">
        <v>46.31</v>
      </c>
      <c r="Y289" s="17">
        <v>46.31</v>
      </c>
      <c r="Z289" s="17">
        <v>46.33</v>
      </c>
      <c r="AA289" s="17">
        <v>46.34</v>
      </c>
      <c r="AB289" s="17">
        <v>0</v>
      </c>
      <c r="AC289" s="17">
        <v>0</v>
      </c>
      <c r="AD289" s="17">
        <v>0</v>
      </c>
      <c r="AE289" s="17">
        <v>0</v>
      </c>
      <c r="AF289" s="17">
        <v>0</v>
      </c>
      <c r="AG289" s="17">
        <v>0</v>
      </c>
      <c r="AH289" s="17">
        <v>0</v>
      </c>
      <c r="AI289" s="17">
        <v>0</v>
      </c>
      <c r="AJ289" s="17">
        <v>0</v>
      </c>
      <c r="AK289" s="17">
        <v>0</v>
      </c>
      <c r="AL289" s="17">
        <v>0</v>
      </c>
      <c r="AM289" s="17">
        <v>0</v>
      </c>
      <c r="AN289" s="17">
        <v>0</v>
      </c>
      <c r="AO289" s="17">
        <v>0</v>
      </c>
      <c r="AP289" s="17">
        <v>0</v>
      </c>
      <c r="AQ289" s="17">
        <v>0</v>
      </c>
      <c r="AR289" s="17">
        <v>0</v>
      </c>
      <c r="AS289" s="17">
        <v>0</v>
      </c>
      <c r="AT289" s="17">
        <v>0</v>
      </c>
      <c r="AU289" s="17">
        <v>0</v>
      </c>
      <c r="AV289" s="17">
        <v>0</v>
      </c>
      <c r="AW289" s="17">
        <v>0</v>
      </c>
      <c r="AX289" s="17">
        <v>0</v>
      </c>
      <c r="AY289" s="17">
        <v>0</v>
      </c>
      <c r="AZ289" s="17">
        <v>0</v>
      </c>
      <c r="BA289" s="17">
        <v>0</v>
      </c>
      <c r="BB289" s="17">
        <v>0</v>
      </c>
      <c r="BC289" s="17">
        <v>0</v>
      </c>
      <c r="BD289" s="17">
        <v>0</v>
      </c>
      <c r="BE289" s="17">
        <v>0</v>
      </c>
      <c r="BF289" s="17">
        <v>0</v>
      </c>
      <c r="BG289" s="17">
        <v>0</v>
      </c>
      <c r="BH289" s="17">
        <v>0</v>
      </c>
      <c r="BI289" s="17">
        <v>0</v>
      </c>
      <c r="BJ289" s="17">
        <v>0</v>
      </c>
      <c r="BK289" s="17">
        <v>0</v>
      </c>
      <c r="BL289" s="17">
        <v>0</v>
      </c>
      <c r="BM289" s="17">
        <v>0</v>
      </c>
      <c r="BN289" s="17">
        <v>0</v>
      </c>
      <c r="BO289" s="17">
        <v>0</v>
      </c>
      <c r="BP289" s="17">
        <v>0</v>
      </c>
      <c r="BQ289" s="17">
        <v>0</v>
      </c>
      <c r="BR289" s="17">
        <v>0</v>
      </c>
      <c r="BS289" s="17">
        <v>0</v>
      </c>
      <c r="BT289" s="17">
        <v>0</v>
      </c>
      <c r="BU289" s="17">
        <v>0</v>
      </c>
      <c r="BV289" s="17">
        <v>0</v>
      </c>
      <c r="BW289" s="17">
        <v>0</v>
      </c>
      <c r="BX289" s="17">
        <v>0</v>
      </c>
      <c r="BY289" s="17">
        <v>0</v>
      </c>
      <c r="BZ289" s="17">
        <v>0</v>
      </c>
      <c r="CA289" s="17">
        <v>0</v>
      </c>
      <c r="CB289" s="17">
        <v>0</v>
      </c>
      <c r="CC289" s="17">
        <v>0</v>
      </c>
      <c r="CD289" s="17">
        <v>0</v>
      </c>
      <c r="CE289" s="17">
        <v>0</v>
      </c>
      <c r="CF289" s="17">
        <v>0</v>
      </c>
      <c r="CG289" s="17">
        <v>0</v>
      </c>
      <c r="CH289" s="17">
        <v>0</v>
      </c>
      <c r="CI289" s="17">
        <v>0</v>
      </c>
      <c r="CJ289" s="17">
        <v>0</v>
      </c>
      <c r="CK289" s="17">
        <v>0</v>
      </c>
      <c r="CL289" s="17">
        <v>0</v>
      </c>
      <c r="CM289" s="17">
        <v>0</v>
      </c>
      <c r="CN289" s="17">
        <v>0</v>
      </c>
      <c r="CO289" s="17">
        <v>0</v>
      </c>
      <c r="CP289" s="17">
        <v>0</v>
      </c>
      <c r="CQ289" s="17">
        <v>0</v>
      </c>
      <c r="CR289" s="17">
        <v>0</v>
      </c>
      <c r="CS289" s="17">
        <v>0</v>
      </c>
      <c r="CT289" s="17">
        <v>0</v>
      </c>
      <c r="CU289" s="17">
        <v>0</v>
      </c>
      <c r="CV289" s="17">
        <v>0</v>
      </c>
      <c r="CW289" s="17">
        <v>0</v>
      </c>
      <c r="CX289" s="17">
        <v>0</v>
      </c>
      <c r="CY289" s="17">
        <v>0</v>
      </c>
      <c r="CZ289" s="17">
        <v>0</v>
      </c>
      <c r="DA289" s="17">
        <v>0</v>
      </c>
      <c r="DB289" s="17">
        <v>0</v>
      </c>
      <c r="DC289" s="17">
        <v>0</v>
      </c>
      <c r="DD289" s="17">
        <v>0</v>
      </c>
      <c r="DE289" s="17">
        <v>0</v>
      </c>
      <c r="DF289" s="17">
        <v>0</v>
      </c>
      <c r="DG289" s="17">
        <v>0</v>
      </c>
      <c r="DH289" s="17">
        <v>0</v>
      </c>
      <c r="DI289" s="17">
        <v>0</v>
      </c>
      <c r="DJ289" s="17">
        <v>0</v>
      </c>
      <c r="DK289" s="17">
        <v>0</v>
      </c>
      <c r="DL289" s="17">
        <v>0</v>
      </c>
      <c r="DM289" s="17">
        <v>0</v>
      </c>
      <c r="DN289" s="17">
        <v>0</v>
      </c>
      <c r="DO289" s="17">
        <v>0</v>
      </c>
      <c r="DP289" s="17">
        <v>0</v>
      </c>
      <c r="DQ289" s="17">
        <v>0</v>
      </c>
      <c r="DR289" s="17">
        <v>0</v>
      </c>
      <c r="DS289" s="17">
        <v>0</v>
      </c>
      <c r="DT289" s="17">
        <v>0</v>
      </c>
      <c r="DU289" s="17">
        <v>0</v>
      </c>
      <c r="DV289" s="17">
        <v>0</v>
      </c>
      <c r="DW289" s="17">
        <v>0</v>
      </c>
      <c r="DX289" s="17">
        <v>0</v>
      </c>
      <c r="DY289" s="17">
        <v>0</v>
      </c>
      <c r="DZ289" s="17">
        <v>0</v>
      </c>
      <c r="EA289" s="17">
        <v>0</v>
      </c>
      <c r="EB289" s="17">
        <v>0</v>
      </c>
      <c r="EC289" s="17">
        <v>0</v>
      </c>
      <c r="ED289" s="17">
        <v>0</v>
      </c>
      <c r="EE289" s="17">
        <v>0</v>
      </c>
      <c r="EF289" s="17">
        <v>0</v>
      </c>
      <c r="EG289" s="17">
        <v>0</v>
      </c>
      <c r="EH289" s="17">
        <v>0</v>
      </c>
      <c r="EI289" s="17">
        <v>0</v>
      </c>
      <c r="EJ289" s="17">
        <v>0</v>
      </c>
      <c r="EK289" s="17">
        <v>0</v>
      </c>
      <c r="EL289" s="17">
        <v>0</v>
      </c>
      <c r="EM289" s="17">
        <v>0</v>
      </c>
      <c r="EN289" s="17">
        <v>0</v>
      </c>
      <c r="EO289" s="17">
        <v>0</v>
      </c>
      <c r="EP289" s="17">
        <v>0</v>
      </c>
      <c r="EQ289" s="17">
        <v>0</v>
      </c>
      <c r="ER289" s="17">
        <v>0</v>
      </c>
      <c r="ES289" s="17">
        <v>0</v>
      </c>
      <c r="ET289" s="17">
        <v>0</v>
      </c>
      <c r="EU289" s="17">
        <v>0</v>
      </c>
      <c r="EV289" s="17">
        <v>0</v>
      </c>
      <c r="EW289" s="17">
        <v>0</v>
      </c>
      <c r="EX289" s="17">
        <v>0</v>
      </c>
      <c r="EY289" s="17">
        <v>0</v>
      </c>
      <c r="EZ289" s="17">
        <v>0</v>
      </c>
      <c r="FA289" s="17">
        <v>0</v>
      </c>
      <c r="FB289" s="17">
        <v>0</v>
      </c>
      <c r="FC289" s="17">
        <v>0</v>
      </c>
      <c r="FD289" s="17">
        <v>0</v>
      </c>
      <c r="FE289" s="17">
        <v>0</v>
      </c>
      <c r="FF289" s="17">
        <v>0</v>
      </c>
      <c r="FG289" s="17">
        <v>0</v>
      </c>
      <c r="FH289" s="17">
        <v>0</v>
      </c>
      <c r="FI289" s="17">
        <v>0</v>
      </c>
      <c r="FJ289" s="17">
        <v>0</v>
      </c>
      <c r="FK289" s="17">
        <v>0</v>
      </c>
      <c r="FL289" s="17">
        <v>0</v>
      </c>
      <c r="FM289" s="17">
        <v>0</v>
      </c>
      <c r="FN289" s="17">
        <v>0</v>
      </c>
      <c r="FO289" s="17">
        <v>0</v>
      </c>
      <c r="FP289" s="17">
        <v>0</v>
      </c>
      <c r="FQ289" s="17">
        <v>0</v>
      </c>
      <c r="FR289" s="17">
        <v>0</v>
      </c>
      <c r="FS289" s="17">
        <v>0</v>
      </c>
      <c r="FT289" s="17">
        <v>0</v>
      </c>
      <c r="FU289" s="17">
        <v>0</v>
      </c>
      <c r="FV289" s="17">
        <v>0</v>
      </c>
      <c r="FW289" s="17">
        <v>0</v>
      </c>
      <c r="FX289" s="17">
        <v>0</v>
      </c>
      <c r="FY289" s="17">
        <v>0</v>
      </c>
      <c r="FZ289" s="17">
        <v>0</v>
      </c>
      <c r="GA289" s="17">
        <v>0</v>
      </c>
      <c r="GB289" s="17">
        <v>0</v>
      </c>
      <c r="GC289" s="17">
        <v>0</v>
      </c>
      <c r="GD289" s="17">
        <v>0</v>
      </c>
      <c r="GE289" s="17">
        <v>0</v>
      </c>
      <c r="GF289" s="17">
        <v>0</v>
      </c>
      <c r="GG289" s="17">
        <v>0</v>
      </c>
      <c r="GH289" s="17">
        <v>0</v>
      </c>
      <c r="GI289" s="17">
        <v>0</v>
      </c>
      <c r="GJ289" s="17">
        <v>0</v>
      </c>
      <c r="GK289" s="17">
        <v>0</v>
      </c>
      <c r="GL289" s="17">
        <v>0</v>
      </c>
      <c r="GM289" s="17">
        <v>0</v>
      </c>
      <c r="GN289" s="17">
        <v>0</v>
      </c>
      <c r="GO289" s="17">
        <v>0</v>
      </c>
      <c r="GP289" s="17">
        <v>0</v>
      </c>
      <c r="GQ289" s="17">
        <v>0</v>
      </c>
      <c r="GR289" s="17">
        <v>0</v>
      </c>
      <c r="GS289" s="17">
        <v>0</v>
      </c>
      <c r="GT289" s="17">
        <v>0</v>
      </c>
      <c r="GU289" s="17">
        <v>0</v>
      </c>
      <c r="GV289" s="17">
        <v>0</v>
      </c>
      <c r="GW289" s="17">
        <v>0</v>
      </c>
      <c r="GX289" s="17">
        <v>0</v>
      </c>
      <c r="GY289" s="17">
        <v>0</v>
      </c>
      <c r="GZ289" s="17">
        <v>0</v>
      </c>
      <c r="HA289" s="17">
        <v>0</v>
      </c>
      <c r="HB289" s="17">
        <v>0</v>
      </c>
      <c r="HC289" s="17">
        <v>0</v>
      </c>
      <c r="HD289" s="17">
        <v>0</v>
      </c>
      <c r="HE289" s="17">
        <v>0</v>
      </c>
      <c r="HF289" s="17">
        <v>0</v>
      </c>
      <c r="HG289" s="17">
        <v>0</v>
      </c>
      <c r="HH289" s="17">
        <v>0</v>
      </c>
      <c r="HI289" s="17">
        <v>0</v>
      </c>
      <c r="HJ289" s="17">
        <v>0</v>
      </c>
      <c r="HK289" s="17">
        <v>0</v>
      </c>
      <c r="HL289" s="17">
        <v>0</v>
      </c>
      <c r="HM289" s="17">
        <v>0</v>
      </c>
      <c r="HN289" s="17">
        <v>0</v>
      </c>
      <c r="HO289" s="17">
        <v>0</v>
      </c>
      <c r="HP289" s="17">
        <v>0</v>
      </c>
      <c r="HQ289" s="17">
        <v>0</v>
      </c>
      <c r="HR289" s="17">
        <v>0</v>
      </c>
      <c r="HS289" s="17">
        <v>0</v>
      </c>
      <c r="HT289" s="17">
        <v>0</v>
      </c>
      <c r="HU289" s="17">
        <v>0</v>
      </c>
      <c r="HV289" s="17">
        <v>0</v>
      </c>
      <c r="HW289" s="17">
        <v>0</v>
      </c>
      <c r="HX289" s="17">
        <v>0</v>
      </c>
      <c r="HY289" s="17">
        <v>0</v>
      </c>
      <c r="HZ289" s="17">
        <v>0</v>
      </c>
      <c r="IA289" s="17">
        <v>0</v>
      </c>
      <c r="IB289" s="17">
        <v>0</v>
      </c>
      <c r="IC289" s="17">
        <v>0</v>
      </c>
      <c r="ID289" s="17">
        <v>0</v>
      </c>
      <c r="IE289" s="17">
        <v>0</v>
      </c>
      <c r="IF289" s="17">
        <v>0</v>
      </c>
      <c r="IG289" s="17">
        <v>0</v>
      </c>
      <c r="IH289" s="17">
        <v>0</v>
      </c>
      <c r="II289" s="17">
        <v>0</v>
      </c>
      <c r="IJ289" s="17">
        <v>0</v>
      </c>
      <c r="IK289" s="17">
        <v>0</v>
      </c>
      <c r="IL289" s="17">
        <v>0</v>
      </c>
      <c r="IM289" s="17">
        <v>0</v>
      </c>
      <c r="IN289" s="17">
        <v>0</v>
      </c>
      <c r="IO289" s="17">
        <v>0</v>
      </c>
      <c r="IP289" s="17">
        <v>0</v>
      </c>
      <c r="IQ289" s="17">
        <v>0</v>
      </c>
      <c r="IR289" s="17">
        <v>0</v>
      </c>
      <c r="IS289" s="17">
        <v>0</v>
      </c>
      <c r="IT289" s="17">
        <v>0</v>
      </c>
      <c r="IU289" s="17">
        <v>0</v>
      </c>
      <c r="IV289" s="17">
        <v>0</v>
      </c>
      <c r="IW289" s="17">
        <v>0</v>
      </c>
      <c r="IX289" s="17">
        <v>0</v>
      </c>
      <c r="IY289" s="17">
        <v>0</v>
      </c>
      <c r="IZ289" s="17">
        <v>0</v>
      </c>
      <c r="JA289" s="17">
        <v>0</v>
      </c>
      <c r="JB289" s="17">
        <v>0</v>
      </c>
      <c r="JC289" s="17">
        <v>0</v>
      </c>
      <c r="JD289" s="17">
        <v>0</v>
      </c>
      <c r="JE289" s="17">
        <v>0</v>
      </c>
      <c r="JF289" s="17">
        <v>0</v>
      </c>
      <c r="JG289" s="17">
        <v>0</v>
      </c>
      <c r="JH289" s="17">
        <v>0</v>
      </c>
      <c r="JI289" s="17">
        <v>0</v>
      </c>
      <c r="JJ289" s="17">
        <v>0</v>
      </c>
      <c r="JK289" s="17">
        <v>0</v>
      </c>
      <c r="JL289" s="17">
        <v>0</v>
      </c>
      <c r="JM289" s="17">
        <v>0</v>
      </c>
      <c r="JN289" s="17">
        <v>0</v>
      </c>
      <c r="JO289" s="17">
        <v>0</v>
      </c>
      <c r="JP289" s="17">
        <v>0</v>
      </c>
      <c r="JQ289" s="17">
        <v>0</v>
      </c>
      <c r="JR289" s="17">
        <v>0</v>
      </c>
      <c r="JS289" s="17">
        <v>0</v>
      </c>
      <c r="JT289" s="17">
        <v>0</v>
      </c>
      <c r="JU289" s="17">
        <v>0</v>
      </c>
      <c r="JV289" s="17">
        <v>0</v>
      </c>
      <c r="JW289" s="17">
        <v>0</v>
      </c>
      <c r="JX289" s="17">
        <v>0</v>
      </c>
      <c r="JY289" s="17">
        <v>0</v>
      </c>
    </row>
    <row r="290" spans="1:285" x14ac:dyDescent="0.15">
      <c r="A290" s="17" t="s">
        <v>1026</v>
      </c>
      <c r="B290" s="17" t="s">
        <v>1027</v>
      </c>
      <c r="C290" s="17">
        <v>0</v>
      </c>
      <c r="D290" s="17">
        <v>8.01</v>
      </c>
      <c r="E290" s="17">
        <v>8.01</v>
      </c>
      <c r="F290" s="17">
        <v>8.01</v>
      </c>
      <c r="G290" s="17">
        <v>8.01</v>
      </c>
      <c r="H290" s="17">
        <v>8.01</v>
      </c>
      <c r="I290" s="17">
        <v>8.1</v>
      </c>
      <c r="J290" s="17">
        <v>8.1</v>
      </c>
      <c r="K290" s="17">
        <v>8.1</v>
      </c>
      <c r="L290" s="17">
        <v>8.1</v>
      </c>
      <c r="M290" s="17">
        <v>8.1</v>
      </c>
      <c r="N290" s="17">
        <v>8.11</v>
      </c>
      <c r="O290" s="17">
        <v>8.11</v>
      </c>
      <c r="P290" s="17">
        <v>8.09</v>
      </c>
      <c r="Q290" s="17">
        <v>8.08</v>
      </c>
      <c r="R290" s="17">
        <v>8.08</v>
      </c>
      <c r="S290" s="17">
        <v>8.1199999999999992</v>
      </c>
      <c r="T290" s="17">
        <v>8.1199999999999992</v>
      </c>
      <c r="U290" s="17">
        <v>8.1199999999999992</v>
      </c>
      <c r="V290" s="17">
        <v>8.1199999999999992</v>
      </c>
      <c r="W290" s="17">
        <v>8.11</v>
      </c>
      <c r="X290" s="17">
        <v>8.1199999999999992</v>
      </c>
      <c r="Y290" s="17">
        <v>8.14</v>
      </c>
      <c r="Z290" s="17">
        <v>8.14</v>
      </c>
      <c r="AA290" s="17">
        <v>8.14</v>
      </c>
      <c r="AB290" s="17">
        <v>0</v>
      </c>
      <c r="AC290" s="17">
        <v>0</v>
      </c>
      <c r="AD290" s="17">
        <v>0</v>
      </c>
      <c r="AE290" s="17">
        <v>0</v>
      </c>
      <c r="AF290" s="17">
        <v>0</v>
      </c>
      <c r="AG290" s="17">
        <v>0</v>
      </c>
      <c r="AH290" s="17">
        <v>0</v>
      </c>
      <c r="AI290" s="17">
        <v>0</v>
      </c>
      <c r="AJ290" s="17">
        <v>0</v>
      </c>
      <c r="AK290" s="17">
        <v>0</v>
      </c>
      <c r="AL290" s="17">
        <v>0</v>
      </c>
      <c r="AM290" s="17">
        <v>0</v>
      </c>
      <c r="AN290" s="17">
        <v>0</v>
      </c>
      <c r="AO290" s="17">
        <v>0</v>
      </c>
      <c r="AP290" s="17">
        <v>0</v>
      </c>
      <c r="AQ290" s="17">
        <v>0</v>
      </c>
      <c r="AR290" s="17">
        <v>0</v>
      </c>
      <c r="AS290" s="17">
        <v>0</v>
      </c>
      <c r="AT290" s="17">
        <v>0</v>
      </c>
      <c r="AU290" s="17">
        <v>0</v>
      </c>
      <c r="AV290" s="17">
        <v>0</v>
      </c>
      <c r="AW290" s="17">
        <v>0</v>
      </c>
      <c r="AX290" s="17">
        <v>0</v>
      </c>
      <c r="AY290" s="17">
        <v>0</v>
      </c>
      <c r="AZ290" s="17">
        <v>0</v>
      </c>
      <c r="BA290" s="17">
        <v>0</v>
      </c>
      <c r="BB290" s="17">
        <v>0</v>
      </c>
      <c r="BC290" s="17">
        <v>0</v>
      </c>
      <c r="BD290" s="17">
        <v>0</v>
      </c>
      <c r="BE290" s="17">
        <v>0</v>
      </c>
      <c r="BF290" s="17">
        <v>0</v>
      </c>
      <c r="BG290" s="17">
        <v>0</v>
      </c>
      <c r="BH290" s="17">
        <v>0</v>
      </c>
      <c r="BI290" s="17">
        <v>0</v>
      </c>
      <c r="BJ290" s="17">
        <v>0</v>
      </c>
      <c r="BK290" s="17">
        <v>0</v>
      </c>
      <c r="BL290" s="17">
        <v>0</v>
      </c>
      <c r="BM290" s="17">
        <v>0</v>
      </c>
      <c r="BN290" s="17">
        <v>0</v>
      </c>
      <c r="BO290" s="17">
        <v>0</v>
      </c>
      <c r="BP290" s="17">
        <v>0</v>
      </c>
      <c r="BQ290" s="17">
        <v>0</v>
      </c>
      <c r="BR290" s="17">
        <v>0</v>
      </c>
      <c r="BS290" s="17">
        <v>0</v>
      </c>
      <c r="BT290" s="17">
        <v>0</v>
      </c>
      <c r="BU290" s="17">
        <v>0</v>
      </c>
      <c r="BV290" s="17">
        <v>0</v>
      </c>
      <c r="BW290" s="17">
        <v>0</v>
      </c>
      <c r="BX290" s="17">
        <v>0</v>
      </c>
      <c r="BY290" s="17">
        <v>0</v>
      </c>
      <c r="BZ290" s="17">
        <v>0</v>
      </c>
      <c r="CA290" s="17">
        <v>0</v>
      </c>
      <c r="CB290" s="17">
        <v>0</v>
      </c>
      <c r="CC290" s="17">
        <v>0</v>
      </c>
      <c r="CD290" s="17">
        <v>0</v>
      </c>
      <c r="CE290" s="17">
        <v>0</v>
      </c>
      <c r="CF290" s="17">
        <v>0</v>
      </c>
      <c r="CG290" s="17">
        <v>0</v>
      </c>
      <c r="CH290" s="17">
        <v>0</v>
      </c>
      <c r="CI290" s="17">
        <v>0</v>
      </c>
      <c r="CJ290" s="17">
        <v>0</v>
      </c>
      <c r="CK290" s="17">
        <v>0</v>
      </c>
      <c r="CL290" s="17">
        <v>0</v>
      </c>
      <c r="CM290" s="17">
        <v>0</v>
      </c>
      <c r="CN290" s="17">
        <v>0</v>
      </c>
      <c r="CO290" s="17">
        <v>0</v>
      </c>
      <c r="CP290" s="17">
        <v>0</v>
      </c>
      <c r="CQ290" s="17">
        <v>0</v>
      </c>
      <c r="CR290" s="17">
        <v>0</v>
      </c>
      <c r="CS290" s="17">
        <v>0</v>
      </c>
      <c r="CT290" s="17">
        <v>0</v>
      </c>
      <c r="CU290" s="17">
        <v>0</v>
      </c>
      <c r="CV290" s="17">
        <v>0</v>
      </c>
      <c r="CW290" s="17">
        <v>0</v>
      </c>
      <c r="CX290" s="17">
        <v>0</v>
      </c>
      <c r="CY290" s="17">
        <v>0</v>
      </c>
      <c r="CZ290" s="17">
        <v>0</v>
      </c>
      <c r="DA290" s="17">
        <v>0</v>
      </c>
      <c r="DB290" s="17">
        <v>0</v>
      </c>
      <c r="DC290" s="17">
        <v>0</v>
      </c>
      <c r="DD290" s="17">
        <v>0</v>
      </c>
      <c r="DE290" s="17">
        <v>0</v>
      </c>
      <c r="DF290" s="17">
        <v>0</v>
      </c>
      <c r="DG290" s="17">
        <v>0</v>
      </c>
      <c r="DH290" s="17">
        <v>0</v>
      </c>
      <c r="DI290" s="17">
        <v>0</v>
      </c>
      <c r="DJ290" s="17">
        <v>0</v>
      </c>
      <c r="DK290" s="17">
        <v>0</v>
      </c>
      <c r="DL290" s="17">
        <v>0</v>
      </c>
      <c r="DM290" s="17">
        <v>0</v>
      </c>
      <c r="DN290" s="17">
        <v>0</v>
      </c>
      <c r="DO290" s="17">
        <v>0</v>
      </c>
      <c r="DP290" s="17">
        <v>0</v>
      </c>
      <c r="DQ290" s="17">
        <v>0</v>
      </c>
      <c r="DR290" s="17">
        <v>0</v>
      </c>
      <c r="DS290" s="17">
        <v>0</v>
      </c>
      <c r="DT290" s="17">
        <v>0</v>
      </c>
      <c r="DU290" s="17">
        <v>0</v>
      </c>
      <c r="DV290" s="17">
        <v>0</v>
      </c>
      <c r="DW290" s="17">
        <v>0</v>
      </c>
      <c r="DX290" s="17">
        <v>0</v>
      </c>
      <c r="DY290" s="17">
        <v>0</v>
      </c>
      <c r="DZ290" s="17">
        <v>0</v>
      </c>
      <c r="EA290" s="17">
        <v>0</v>
      </c>
      <c r="EB290" s="17">
        <v>0</v>
      </c>
      <c r="EC290" s="17">
        <v>0</v>
      </c>
      <c r="ED290" s="17">
        <v>0</v>
      </c>
      <c r="EE290" s="17">
        <v>0</v>
      </c>
      <c r="EF290" s="17">
        <v>0</v>
      </c>
      <c r="EG290" s="17">
        <v>0</v>
      </c>
      <c r="EH290" s="17">
        <v>0</v>
      </c>
      <c r="EI290" s="17">
        <v>0</v>
      </c>
      <c r="EJ290" s="17">
        <v>0</v>
      </c>
      <c r="EK290" s="17">
        <v>0</v>
      </c>
      <c r="EL290" s="17">
        <v>0</v>
      </c>
      <c r="EM290" s="17">
        <v>0</v>
      </c>
      <c r="EN290" s="17">
        <v>0</v>
      </c>
      <c r="EO290" s="17">
        <v>0</v>
      </c>
      <c r="EP290" s="17">
        <v>0</v>
      </c>
      <c r="EQ290" s="17">
        <v>0</v>
      </c>
      <c r="ER290" s="17">
        <v>0</v>
      </c>
      <c r="ES290" s="17">
        <v>0</v>
      </c>
      <c r="ET290" s="17">
        <v>0</v>
      </c>
      <c r="EU290" s="17">
        <v>0</v>
      </c>
      <c r="EV290" s="17">
        <v>0</v>
      </c>
      <c r="EW290" s="17">
        <v>0</v>
      </c>
      <c r="EX290" s="17">
        <v>0</v>
      </c>
      <c r="EY290" s="17">
        <v>0</v>
      </c>
      <c r="EZ290" s="17">
        <v>0</v>
      </c>
      <c r="FA290" s="17">
        <v>0</v>
      </c>
      <c r="FB290" s="17">
        <v>0</v>
      </c>
      <c r="FC290" s="17">
        <v>0</v>
      </c>
      <c r="FD290" s="17">
        <v>0</v>
      </c>
      <c r="FE290" s="17">
        <v>0</v>
      </c>
      <c r="FF290" s="17">
        <v>0</v>
      </c>
      <c r="FG290" s="17">
        <v>0</v>
      </c>
      <c r="FH290" s="17">
        <v>0</v>
      </c>
      <c r="FI290" s="17">
        <v>0</v>
      </c>
      <c r="FJ290" s="17">
        <v>0</v>
      </c>
      <c r="FK290" s="17">
        <v>0</v>
      </c>
      <c r="FL290" s="17">
        <v>0</v>
      </c>
      <c r="FM290" s="17">
        <v>0</v>
      </c>
      <c r="FN290" s="17">
        <v>0</v>
      </c>
      <c r="FO290" s="17">
        <v>0</v>
      </c>
      <c r="FP290" s="17">
        <v>0</v>
      </c>
      <c r="FQ290" s="17">
        <v>0</v>
      </c>
      <c r="FR290" s="17">
        <v>0</v>
      </c>
      <c r="FS290" s="17">
        <v>0</v>
      </c>
      <c r="FT290" s="17">
        <v>0</v>
      </c>
      <c r="FU290" s="17">
        <v>0</v>
      </c>
      <c r="FV290" s="17">
        <v>0</v>
      </c>
      <c r="FW290" s="17">
        <v>0</v>
      </c>
      <c r="FX290" s="17">
        <v>0</v>
      </c>
      <c r="FY290" s="17">
        <v>0</v>
      </c>
      <c r="FZ290" s="17">
        <v>0</v>
      </c>
      <c r="GA290" s="17">
        <v>0</v>
      </c>
      <c r="GB290" s="17">
        <v>0</v>
      </c>
      <c r="GC290" s="17">
        <v>0</v>
      </c>
      <c r="GD290" s="17">
        <v>0</v>
      </c>
      <c r="GE290" s="17">
        <v>0</v>
      </c>
      <c r="GF290" s="17">
        <v>0</v>
      </c>
      <c r="GG290" s="17">
        <v>0</v>
      </c>
      <c r="GH290" s="17">
        <v>0</v>
      </c>
      <c r="GI290" s="17">
        <v>0</v>
      </c>
      <c r="GJ290" s="17">
        <v>0</v>
      </c>
      <c r="GK290" s="17">
        <v>0</v>
      </c>
      <c r="GL290" s="17">
        <v>0</v>
      </c>
      <c r="GM290" s="17">
        <v>0</v>
      </c>
      <c r="GN290" s="17">
        <v>0</v>
      </c>
      <c r="GO290" s="17">
        <v>0</v>
      </c>
      <c r="GP290" s="17">
        <v>0</v>
      </c>
      <c r="GQ290" s="17">
        <v>0</v>
      </c>
      <c r="GR290" s="17">
        <v>0</v>
      </c>
      <c r="GS290" s="17">
        <v>0</v>
      </c>
      <c r="GT290" s="17">
        <v>0</v>
      </c>
      <c r="GU290" s="17">
        <v>0</v>
      </c>
      <c r="GV290" s="17">
        <v>0</v>
      </c>
      <c r="GW290" s="17">
        <v>0</v>
      </c>
      <c r="GX290" s="17">
        <v>0</v>
      </c>
      <c r="GY290" s="17">
        <v>0</v>
      </c>
      <c r="GZ290" s="17">
        <v>0</v>
      </c>
      <c r="HA290" s="17">
        <v>0</v>
      </c>
      <c r="HB290" s="17">
        <v>0</v>
      </c>
      <c r="HC290" s="17">
        <v>0</v>
      </c>
      <c r="HD290" s="17">
        <v>0</v>
      </c>
      <c r="HE290" s="17">
        <v>0</v>
      </c>
      <c r="HF290" s="17">
        <v>0</v>
      </c>
      <c r="HG290" s="17">
        <v>0</v>
      </c>
      <c r="HH290" s="17">
        <v>0</v>
      </c>
      <c r="HI290" s="17">
        <v>0</v>
      </c>
      <c r="HJ290" s="17">
        <v>0</v>
      </c>
      <c r="HK290" s="17">
        <v>0</v>
      </c>
      <c r="HL290" s="17">
        <v>0</v>
      </c>
      <c r="HM290" s="17">
        <v>0</v>
      </c>
      <c r="HN290" s="17">
        <v>0</v>
      </c>
      <c r="HO290" s="17">
        <v>0</v>
      </c>
      <c r="HP290" s="17">
        <v>0</v>
      </c>
      <c r="HQ290" s="17">
        <v>0</v>
      </c>
      <c r="HR290" s="17">
        <v>0</v>
      </c>
      <c r="HS290" s="17">
        <v>0</v>
      </c>
      <c r="HT290" s="17">
        <v>0</v>
      </c>
      <c r="HU290" s="17">
        <v>0</v>
      </c>
      <c r="HV290" s="17">
        <v>0</v>
      </c>
      <c r="HW290" s="17">
        <v>0</v>
      </c>
      <c r="HX290" s="17">
        <v>0</v>
      </c>
      <c r="HY290" s="17">
        <v>0</v>
      </c>
      <c r="HZ290" s="17">
        <v>0</v>
      </c>
      <c r="IA290" s="17">
        <v>0</v>
      </c>
      <c r="IB290" s="17">
        <v>0</v>
      </c>
      <c r="IC290" s="17">
        <v>0</v>
      </c>
      <c r="ID290" s="17">
        <v>0</v>
      </c>
      <c r="IE290" s="17">
        <v>0</v>
      </c>
      <c r="IF290" s="17">
        <v>0</v>
      </c>
      <c r="IG290" s="17">
        <v>0</v>
      </c>
      <c r="IH290" s="17">
        <v>0</v>
      </c>
      <c r="II290" s="17">
        <v>0</v>
      </c>
      <c r="IJ290" s="17">
        <v>0</v>
      </c>
      <c r="IK290" s="17">
        <v>0</v>
      </c>
      <c r="IL290" s="17">
        <v>0</v>
      </c>
      <c r="IM290" s="17">
        <v>0</v>
      </c>
      <c r="IN290" s="17">
        <v>0</v>
      </c>
      <c r="IO290" s="17">
        <v>0</v>
      </c>
      <c r="IP290" s="17">
        <v>0</v>
      </c>
      <c r="IQ290" s="17">
        <v>0</v>
      </c>
      <c r="IR290" s="17">
        <v>0</v>
      </c>
      <c r="IS290" s="17">
        <v>0</v>
      </c>
      <c r="IT290" s="17">
        <v>0</v>
      </c>
      <c r="IU290" s="17">
        <v>0</v>
      </c>
      <c r="IV290" s="17">
        <v>0</v>
      </c>
      <c r="IW290" s="17">
        <v>0</v>
      </c>
      <c r="IX290" s="17">
        <v>0</v>
      </c>
      <c r="IY290" s="17">
        <v>0</v>
      </c>
      <c r="IZ290" s="17">
        <v>0</v>
      </c>
      <c r="JA290" s="17">
        <v>0</v>
      </c>
      <c r="JB290" s="17">
        <v>0</v>
      </c>
      <c r="JC290" s="17">
        <v>0</v>
      </c>
      <c r="JD290" s="17">
        <v>0</v>
      </c>
      <c r="JE290" s="17">
        <v>0</v>
      </c>
      <c r="JF290" s="17">
        <v>0</v>
      </c>
      <c r="JG290" s="17">
        <v>0</v>
      </c>
      <c r="JH290" s="17">
        <v>0</v>
      </c>
      <c r="JI290" s="17">
        <v>0</v>
      </c>
      <c r="JJ290" s="17">
        <v>0</v>
      </c>
      <c r="JK290" s="17">
        <v>0</v>
      </c>
      <c r="JL290" s="17">
        <v>0</v>
      </c>
      <c r="JM290" s="17">
        <v>0</v>
      </c>
      <c r="JN290" s="17">
        <v>0</v>
      </c>
      <c r="JO290" s="17">
        <v>0</v>
      </c>
      <c r="JP290" s="17">
        <v>0</v>
      </c>
      <c r="JQ290" s="17">
        <v>0</v>
      </c>
      <c r="JR290" s="17">
        <v>0</v>
      </c>
      <c r="JS290" s="17">
        <v>0</v>
      </c>
      <c r="JT290" s="17">
        <v>0</v>
      </c>
      <c r="JU290" s="17">
        <v>0</v>
      </c>
      <c r="JV290" s="17">
        <v>0</v>
      </c>
      <c r="JW290" s="17">
        <v>0</v>
      </c>
      <c r="JX290" s="17">
        <v>0</v>
      </c>
      <c r="JY290" s="17">
        <v>0</v>
      </c>
    </row>
    <row r="291" spans="1:285" x14ac:dyDescent="0.15">
      <c r="A291" s="17" t="s">
        <v>598</v>
      </c>
      <c r="B291" s="17" t="s">
        <v>599</v>
      </c>
      <c r="C291" s="17">
        <v>0</v>
      </c>
      <c r="D291" s="17">
        <v>10</v>
      </c>
      <c r="E291" s="17">
        <v>10</v>
      </c>
      <c r="F291" s="17">
        <v>10</v>
      </c>
      <c r="G291" s="17">
        <v>10</v>
      </c>
      <c r="H291" s="17">
        <v>10</v>
      </c>
      <c r="I291" s="17">
        <v>10.09</v>
      </c>
      <c r="J291" s="17">
        <v>10.09</v>
      </c>
      <c r="K291" s="17">
        <v>10.09</v>
      </c>
      <c r="L291" s="17">
        <v>10.09</v>
      </c>
      <c r="M291" s="17">
        <v>10.09</v>
      </c>
      <c r="N291" s="17">
        <v>10.119999999999999</v>
      </c>
      <c r="O291" s="17">
        <v>10.08</v>
      </c>
      <c r="P291" s="17">
        <v>10.07</v>
      </c>
      <c r="Q291" s="17">
        <v>10.050000000000001</v>
      </c>
      <c r="R291" s="17">
        <v>10.050000000000001</v>
      </c>
      <c r="S291" s="17">
        <v>10.06</v>
      </c>
      <c r="T291" s="17">
        <v>10.09</v>
      </c>
      <c r="U291" s="17">
        <v>10.09</v>
      </c>
      <c r="V291" s="17">
        <v>10.08</v>
      </c>
      <c r="W291" s="17">
        <v>10.07</v>
      </c>
      <c r="X291" s="17">
        <v>10.08</v>
      </c>
      <c r="Y291" s="17">
        <v>10.09</v>
      </c>
      <c r="Z291" s="17">
        <v>10.11</v>
      </c>
      <c r="AA291" s="17">
        <v>10.11</v>
      </c>
      <c r="AB291" s="17">
        <v>0</v>
      </c>
      <c r="AC291" s="17">
        <v>0</v>
      </c>
      <c r="AD291" s="17">
        <v>0</v>
      </c>
      <c r="AE291" s="17">
        <v>0</v>
      </c>
      <c r="AF291" s="17">
        <v>0</v>
      </c>
      <c r="AG291" s="17">
        <v>0</v>
      </c>
      <c r="AH291" s="17">
        <v>0</v>
      </c>
      <c r="AI291" s="17">
        <v>0</v>
      </c>
      <c r="AJ291" s="17">
        <v>0</v>
      </c>
      <c r="AK291" s="17">
        <v>0</v>
      </c>
      <c r="AL291" s="17">
        <v>0</v>
      </c>
      <c r="AM291" s="17">
        <v>0</v>
      </c>
      <c r="AN291" s="17">
        <v>0</v>
      </c>
      <c r="AO291" s="17">
        <v>0</v>
      </c>
      <c r="AP291" s="17">
        <v>0</v>
      </c>
      <c r="AQ291" s="17">
        <v>0</v>
      </c>
      <c r="AR291" s="17">
        <v>0</v>
      </c>
      <c r="AS291" s="17">
        <v>0</v>
      </c>
      <c r="AT291" s="17">
        <v>0</v>
      </c>
      <c r="AU291" s="17">
        <v>0</v>
      </c>
      <c r="AV291" s="17">
        <v>0</v>
      </c>
      <c r="AW291" s="17">
        <v>0</v>
      </c>
      <c r="AX291" s="17">
        <v>0</v>
      </c>
      <c r="AY291" s="17">
        <v>0</v>
      </c>
      <c r="AZ291" s="17">
        <v>0</v>
      </c>
      <c r="BA291" s="17">
        <v>0</v>
      </c>
      <c r="BB291" s="17">
        <v>0</v>
      </c>
      <c r="BC291" s="17">
        <v>0</v>
      </c>
      <c r="BD291" s="17">
        <v>0</v>
      </c>
      <c r="BE291" s="17">
        <v>0</v>
      </c>
      <c r="BF291" s="17">
        <v>0</v>
      </c>
      <c r="BG291" s="17">
        <v>0</v>
      </c>
      <c r="BH291" s="17">
        <v>0</v>
      </c>
      <c r="BI291" s="17">
        <v>0</v>
      </c>
      <c r="BJ291" s="17">
        <v>0</v>
      </c>
      <c r="BK291" s="17">
        <v>0</v>
      </c>
      <c r="BL291" s="17">
        <v>0</v>
      </c>
      <c r="BM291" s="17">
        <v>0</v>
      </c>
      <c r="BN291" s="17">
        <v>0</v>
      </c>
      <c r="BO291" s="17">
        <v>0</v>
      </c>
      <c r="BP291" s="17">
        <v>0</v>
      </c>
      <c r="BQ291" s="17">
        <v>0</v>
      </c>
      <c r="BR291" s="17">
        <v>0</v>
      </c>
      <c r="BS291" s="17">
        <v>0</v>
      </c>
      <c r="BT291" s="17">
        <v>0</v>
      </c>
      <c r="BU291" s="17">
        <v>0</v>
      </c>
      <c r="BV291" s="17">
        <v>0</v>
      </c>
      <c r="BW291" s="17">
        <v>0</v>
      </c>
      <c r="BX291" s="17">
        <v>0</v>
      </c>
      <c r="BY291" s="17">
        <v>0</v>
      </c>
      <c r="BZ291" s="17">
        <v>0</v>
      </c>
      <c r="CA291" s="17">
        <v>0</v>
      </c>
      <c r="CB291" s="17">
        <v>0</v>
      </c>
      <c r="CC291" s="17">
        <v>0</v>
      </c>
      <c r="CD291" s="17">
        <v>0</v>
      </c>
      <c r="CE291" s="17">
        <v>0</v>
      </c>
      <c r="CF291" s="17">
        <v>0</v>
      </c>
      <c r="CG291" s="17">
        <v>0</v>
      </c>
      <c r="CH291" s="17">
        <v>0</v>
      </c>
      <c r="CI291" s="17">
        <v>0</v>
      </c>
      <c r="CJ291" s="17">
        <v>0</v>
      </c>
      <c r="CK291" s="17">
        <v>0</v>
      </c>
      <c r="CL291" s="17">
        <v>0</v>
      </c>
      <c r="CM291" s="17">
        <v>0</v>
      </c>
      <c r="CN291" s="17">
        <v>0</v>
      </c>
      <c r="CO291" s="17">
        <v>0</v>
      </c>
      <c r="CP291" s="17">
        <v>0</v>
      </c>
      <c r="CQ291" s="17">
        <v>0</v>
      </c>
      <c r="CR291" s="17">
        <v>0</v>
      </c>
      <c r="CS291" s="17">
        <v>0</v>
      </c>
      <c r="CT291" s="17">
        <v>0</v>
      </c>
      <c r="CU291" s="17">
        <v>0</v>
      </c>
      <c r="CV291" s="17">
        <v>0</v>
      </c>
      <c r="CW291" s="17">
        <v>0</v>
      </c>
      <c r="CX291" s="17">
        <v>0</v>
      </c>
      <c r="CY291" s="17">
        <v>0</v>
      </c>
      <c r="CZ291" s="17">
        <v>0</v>
      </c>
      <c r="DA291" s="17">
        <v>0</v>
      </c>
      <c r="DB291" s="17">
        <v>0</v>
      </c>
      <c r="DC291" s="17">
        <v>0</v>
      </c>
      <c r="DD291" s="17">
        <v>0</v>
      </c>
      <c r="DE291" s="17">
        <v>0</v>
      </c>
      <c r="DF291" s="17">
        <v>0</v>
      </c>
      <c r="DG291" s="17">
        <v>0</v>
      </c>
      <c r="DH291" s="17">
        <v>0</v>
      </c>
      <c r="DI291" s="17">
        <v>0</v>
      </c>
      <c r="DJ291" s="17">
        <v>0</v>
      </c>
      <c r="DK291" s="17">
        <v>0</v>
      </c>
      <c r="DL291" s="17">
        <v>0</v>
      </c>
      <c r="DM291" s="17">
        <v>0</v>
      </c>
      <c r="DN291" s="17">
        <v>0</v>
      </c>
      <c r="DO291" s="17">
        <v>0</v>
      </c>
      <c r="DP291" s="17">
        <v>0</v>
      </c>
      <c r="DQ291" s="17">
        <v>0</v>
      </c>
      <c r="DR291" s="17">
        <v>0</v>
      </c>
      <c r="DS291" s="17">
        <v>0</v>
      </c>
      <c r="DT291" s="17">
        <v>0</v>
      </c>
      <c r="DU291" s="17">
        <v>0</v>
      </c>
      <c r="DV291" s="17">
        <v>0</v>
      </c>
      <c r="DW291" s="17">
        <v>0</v>
      </c>
      <c r="DX291" s="17">
        <v>0</v>
      </c>
      <c r="DY291" s="17">
        <v>0</v>
      </c>
      <c r="DZ291" s="17">
        <v>0</v>
      </c>
      <c r="EA291" s="17">
        <v>0</v>
      </c>
      <c r="EB291" s="17">
        <v>0</v>
      </c>
      <c r="EC291" s="17">
        <v>0</v>
      </c>
      <c r="ED291" s="17">
        <v>0</v>
      </c>
      <c r="EE291" s="17">
        <v>0</v>
      </c>
      <c r="EF291" s="17">
        <v>0</v>
      </c>
      <c r="EG291" s="17">
        <v>0</v>
      </c>
      <c r="EH291" s="17">
        <v>0</v>
      </c>
      <c r="EI291" s="17">
        <v>0</v>
      </c>
      <c r="EJ291" s="17">
        <v>0</v>
      </c>
      <c r="EK291" s="17">
        <v>0</v>
      </c>
      <c r="EL291" s="17">
        <v>0</v>
      </c>
      <c r="EM291" s="17">
        <v>0</v>
      </c>
      <c r="EN291" s="17">
        <v>0</v>
      </c>
      <c r="EO291" s="17">
        <v>0</v>
      </c>
      <c r="EP291" s="17">
        <v>0</v>
      </c>
      <c r="EQ291" s="17">
        <v>0</v>
      </c>
      <c r="ER291" s="17">
        <v>0</v>
      </c>
      <c r="ES291" s="17">
        <v>0</v>
      </c>
      <c r="ET291" s="17">
        <v>0</v>
      </c>
      <c r="EU291" s="17">
        <v>0</v>
      </c>
      <c r="EV291" s="17">
        <v>0</v>
      </c>
      <c r="EW291" s="17">
        <v>0</v>
      </c>
      <c r="EX291" s="17">
        <v>0</v>
      </c>
      <c r="EY291" s="17">
        <v>0</v>
      </c>
      <c r="EZ291" s="17">
        <v>0</v>
      </c>
      <c r="FA291" s="17">
        <v>0</v>
      </c>
      <c r="FB291" s="17">
        <v>0</v>
      </c>
      <c r="FC291" s="17">
        <v>0</v>
      </c>
      <c r="FD291" s="17">
        <v>0</v>
      </c>
      <c r="FE291" s="17">
        <v>0</v>
      </c>
      <c r="FF291" s="17">
        <v>0</v>
      </c>
      <c r="FG291" s="17">
        <v>0</v>
      </c>
      <c r="FH291" s="17">
        <v>0</v>
      </c>
      <c r="FI291" s="17">
        <v>0</v>
      </c>
      <c r="FJ291" s="17">
        <v>0</v>
      </c>
      <c r="FK291" s="17">
        <v>0</v>
      </c>
      <c r="FL291" s="17">
        <v>0</v>
      </c>
      <c r="FM291" s="17">
        <v>0</v>
      </c>
      <c r="FN291" s="17">
        <v>0</v>
      </c>
      <c r="FO291" s="17">
        <v>0</v>
      </c>
      <c r="FP291" s="17">
        <v>0</v>
      </c>
      <c r="FQ291" s="17">
        <v>0</v>
      </c>
      <c r="FR291" s="17">
        <v>0</v>
      </c>
      <c r="FS291" s="17">
        <v>0</v>
      </c>
      <c r="FT291" s="17">
        <v>0</v>
      </c>
      <c r="FU291" s="17">
        <v>0</v>
      </c>
      <c r="FV291" s="17">
        <v>0</v>
      </c>
      <c r="FW291" s="17">
        <v>0</v>
      </c>
      <c r="FX291" s="17">
        <v>0</v>
      </c>
      <c r="FY291" s="17">
        <v>0</v>
      </c>
      <c r="FZ291" s="17">
        <v>0</v>
      </c>
      <c r="GA291" s="17">
        <v>0</v>
      </c>
      <c r="GB291" s="17">
        <v>0</v>
      </c>
      <c r="GC291" s="17">
        <v>0</v>
      </c>
      <c r="GD291" s="17">
        <v>0</v>
      </c>
      <c r="GE291" s="17">
        <v>0</v>
      </c>
      <c r="GF291" s="17">
        <v>0</v>
      </c>
      <c r="GG291" s="17">
        <v>0</v>
      </c>
      <c r="GH291" s="17">
        <v>0</v>
      </c>
      <c r="GI291" s="17">
        <v>0</v>
      </c>
      <c r="GJ291" s="17">
        <v>0</v>
      </c>
      <c r="GK291" s="17">
        <v>0</v>
      </c>
      <c r="GL291" s="17">
        <v>0</v>
      </c>
      <c r="GM291" s="17">
        <v>0</v>
      </c>
      <c r="GN291" s="17">
        <v>0</v>
      </c>
      <c r="GO291" s="17">
        <v>0</v>
      </c>
      <c r="GP291" s="17">
        <v>0</v>
      </c>
      <c r="GQ291" s="17">
        <v>0</v>
      </c>
      <c r="GR291" s="17">
        <v>0</v>
      </c>
      <c r="GS291" s="17">
        <v>0</v>
      </c>
      <c r="GT291" s="17">
        <v>0</v>
      </c>
      <c r="GU291" s="17">
        <v>0</v>
      </c>
      <c r="GV291" s="17">
        <v>0</v>
      </c>
      <c r="GW291" s="17">
        <v>0</v>
      </c>
      <c r="GX291" s="17">
        <v>0</v>
      </c>
      <c r="GY291" s="17">
        <v>0</v>
      </c>
      <c r="GZ291" s="17">
        <v>0</v>
      </c>
      <c r="HA291" s="17">
        <v>0</v>
      </c>
      <c r="HB291" s="17">
        <v>0</v>
      </c>
      <c r="HC291" s="17">
        <v>0</v>
      </c>
      <c r="HD291" s="17">
        <v>0</v>
      </c>
      <c r="HE291" s="17">
        <v>0</v>
      </c>
      <c r="HF291" s="17">
        <v>0</v>
      </c>
      <c r="HG291" s="17">
        <v>0</v>
      </c>
      <c r="HH291" s="17">
        <v>0</v>
      </c>
      <c r="HI291" s="17">
        <v>0</v>
      </c>
      <c r="HJ291" s="17">
        <v>0</v>
      </c>
      <c r="HK291" s="17">
        <v>0</v>
      </c>
      <c r="HL291" s="17">
        <v>0</v>
      </c>
      <c r="HM291" s="17">
        <v>0</v>
      </c>
      <c r="HN291" s="17">
        <v>0</v>
      </c>
      <c r="HO291" s="17">
        <v>0</v>
      </c>
      <c r="HP291" s="17">
        <v>0</v>
      </c>
      <c r="HQ291" s="17">
        <v>0</v>
      </c>
      <c r="HR291" s="17">
        <v>0</v>
      </c>
      <c r="HS291" s="17">
        <v>0</v>
      </c>
      <c r="HT291" s="17">
        <v>0</v>
      </c>
      <c r="HU291" s="17">
        <v>0</v>
      </c>
      <c r="HV291" s="17">
        <v>0</v>
      </c>
      <c r="HW291" s="17">
        <v>0</v>
      </c>
      <c r="HX291" s="17">
        <v>0</v>
      </c>
      <c r="HY291" s="17">
        <v>0</v>
      </c>
      <c r="HZ291" s="17">
        <v>0</v>
      </c>
      <c r="IA291" s="17">
        <v>0</v>
      </c>
      <c r="IB291" s="17">
        <v>0</v>
      </c>
      <c r="IC291" s="17">
        <v>0</v>
      </c>
      <c r="ID291" s="17">
        <v>0</v>
      </c>
      <c r="IE291" s="17">
        <v>0</v>
      </c>
      <c r="IF291" s="17">
        <v>0</v>
      </c>
      <c r="IG291" s="17">
        <v>0</v>
      </c>
      <c r="IH291" s="17">
        <v>0</v>
      </c>
      <c r="II291" s="17">
        <v>0</v>
      </c>
      <c r="IJ291" s="17">
        <v>0</v>
      </c>
      <c r="IK291" s="17">
        <v>0</v>
      </c>
      <c r="IL291" s="17">
        <v>0</v>
      </c>
      <c r="IM291" s="17">
        <v>0</v>
      </c>
      <c r="IN291" s="17">
        <v>0</v>
      </c>
      <c r="IO291" s="17">
        <v>0</v>
      </c>
      <c r="IP291" s="17">
        <v>0</v>
      </c>
      <c r="IQ291" s="17">
        <v>0</v>
      </c>
      <c r="IR291" s="17">
        <v>0</v>
      </c>
      <c r="IS291" s="17">
        <v>0</v>
      </c>
      <c r="IT291" s="17">
        <v>0</v>
      </c>
      <c r="IU291" s="17">
        <v>0</v>
      </c>
      <c r="IV291" s="17">
        <v>0</v>
      </c>
      <c r="IW291" s="17">
        <v>0</v>
      </c>
      <c r="IX291" s="17">
        <v>0</v>
      </c>
      <c r="IY291" s="17">
        <v>0</v>
      </c>
      <c r="IZ291" s="17">
        <v>0</v>
      </c>
      <c r="JA291" s="17">
        <v>0</v>
      </c>
      <c r="JB291" s="17">
        <v>0</v>
      </c>
      <c r="JC291" s="17">
        <v>0</v>
      </c>
      <c r="JD291" s="17">
        <v>0</v>
      </c>
      <c r="JE291" s="17">
        <v>0</v>
      </c>
      <c r="JF291" s="17">
        <v>0</v>
      </c>
      <c r="JG291" s="17">
        <v>0</v>
      </c>
      <c r="JH291" s="17">
        <v>0</v>
      </c>
      <c r="JI291" s="17">
        <v>0</v>
      </c>
      <c r="JJ291" s="17">
        <v>0</v>
      </c>
      <c r="JK291" s="17">
        <v>0</v>
      </c>
      <c r="JL291" s="17">
        <v>0</v>
      </c>
      <c r="JM291" s="17">
        <v>0</v>
      </c>
      <c r="JN291" s="17">
        <v>0</v>
      </c>
      <c r="JO291" s="17">
        <v>0</v>
      </c>
      <c r="JP291" s="17">
        <v>0</v>
      </c>
      <c r="JQ291" s="17">
        <v>0</v>
      </c>
      <c r="JR291" s="17">
        <v>0</v>
      </c>
      <c r="JS291" s="17">
        <v>0</v>
      </c>
      <c r="JT291" s="17">
        <v>0</v>
      </c>
      <c r="JU291" s="17">
        <v>0</v>
      </c>
      <c r="JV291" s="17">
        <v>0</v>
      </c>
      <c r="JW291" s="17">
        <v>0</v>
      </c>
      <c r="JX291" s="17">
        <v>0</v>
      </c>
      <c r="JY291" s="17">
        <v>0</v>
      </c>
    </row>
    <row r="292" spans="1:285" x14ac:dyDescent="0.15">
      <c r="A292" s="17" t="s">
        <v>437</v>
      </c>
      <c r="B292" s="17" t="s">
        <v>438</v>
      </c>
      <c r="C292" s="17">
        <v>0</v>
      </c>
      <c r="D292" s="17">
        <v>39.07</v>
      </c>
      <c r="E292" s="17">
        <v>39.07</v>
      </c>
      <c r="F292" s="17">
        <v>39.07</v>
      </c>
      <c r="G292" s="17">
        <v>39.07</v>
      </c>
      <c r="H292" s="17">
        <v>39.07</v>
      </c>
      <c r="I292" s="17">
        <v>39.340000000000003</v>
      </c>
      <c r="J292" s="17">
        <v>39.340000000000003</v>
      </c>
      <c r="K292" s="17">
        <v>39.340000000000003</v>
      </c>
      <c r="L292" s="17">
        <v>39.340000000000003</v>
      </c>
      <c r="M292" s="17">
        <v>39.340000000000003</v>
      </c>
      <c r="N292" s="17">
        <v>39.43</v>
      </c>
      <c r="O292" s="17">
        <v>39.409999999999997</v>
      </c>
      <c r="P292" s="17">
        <v>39.409999999999997</v>
      </c>
      <c r="Q292" s="17">
        <v>39.409999999999997</v>
      </c>
      <c r="R292" s="17">
        <v>39.520000000000003</v>
      </c>
      <c r="S292" s="17">
        <v>39.549999999999997</v>
      </c>
      <c r="T292" s="17">
        <v>39.49</v>
      </c>
      <c r="U292" s="17">
        <v>39.46</v>
      </c>
      <c r="V292" s="17">
        <v>39.479999999999997</v>
      </c>
      <c r="W292" s="17">
        <v>39.54</v>
      </c>
      <c r="X292" s="17">
        <v>39.590000000000003</v>
      </c>
      <c r="Y292" s="17">
        <v>39.630000000000003</v>
      </c>
      <c r="Z292" s="17">
        <v>39.58</v>
      </c>
      <c r="AA292" s="17">
        <v>39.56</v>
      </c>
      <c r="AB292" s="17">
        <v>0</v>
      </c>
      <c r="AC292" s="17">
        <v>0</v>
      </c>
      <c r="AD292" s="17">
        <v>0</v>
      </c>
      <c r="AE292" s="17">
        <v>0</v>
      </c>
      <c r="AF292" s="17">
        <v>0</v>
      </c>
      <c r="AG292" s="17">
        <v>0</v>
      </c>
      <c r="AH292" s="17">
        <v>0</v>
      </c>
      <c r="AI292" s="17">
        <v>0</v>
      </c>
      <c r="AJ292" s="17">
        <v>0</v>
      </c>
      <c r="AK292" s="17">
        <v>0</v>
      </c>
      <c r="AL292" s="17">
        <v>0</v>
      </c>
      <c r="AM292" s="17">
        <v>0</v>
      </c>
      <c r="AN292" s="17">
        <v>0</v>
      </c>
      <c r="AO292" s="17">
        <v>0</v>
      </c>
      <c r="AP292" s="17">
        <v>0</v>
      </c>
      <c r="AQ292" s="17">
        <v>0</v>
      </c>
      <c r="AR292" s="17">
        <v>0</v>
      </c>
      <c r="AS292" s="17">
        <v>0</v>
      </c>
      <c r="AT292" s="17">
        <v>0</v>
      </c>
      <c r="AU292" s="17">
        <v>0</v>
      </c>
      <c r="AV292" s="17">
        <v>0</v>
      </c>
      <c r="AW292" s="17">
        <v>0</v>
      </c>
      <c r="AX292" s="17">
        <v>0</v>
      </c>
      <c r="AY292" s="17">
        <v>0</v>
      </c>
      <c r="AZ292" s="17">
        <v>0</v>
      </c>
      <c r="BA292" s="17">
        <v>0</v>
      </c>
      <c r="BB292" s="17">
        <v>0</v>
      </c>
      <c r="BC292" s="17">
        <v>0</v>
      </c>
      <c r="BD292" s="17">
        <v>0</v>
      </c>
      <c r="BE292" s="17">
        <v>0</v>
      </c>
      <c r="BF292" s="17">
        <v>0</v>
      </c>
      <c r="BG292" s="17">
        <v>0</v>
      </c>
      <c r="BH292" s="17">
        <v>0</v>
      </c>
      <c r="BI292" s="17">
        <v>0</v>
      </c>
      <c r="BJ292" s="17">
        <v>0</v>
      </c>
      <c r="BK292" s="17">
        <v>0</v>
      </c>
      <c r="BL292" s="17">
        <v>0</v>
      </c>
      <c r="BM292" s="17">
        <v>0</v>
      </c>
      <c r="BN292" s="17">
        <v>0</v>
      </c>
      <c r="BO292" s="17">
        <v>0</v>
      </c>
      <c r="BP292" s="17">
        <v>0</v>
      </c>
      <c r="BQ292" s="17">
        <v>0</v>
      </c>
      <c r="BR292" s="17">
        <v>0</v>
      </c>
      <c r="BS292" s="17">
        <v>0</v>
      </c>
      <c r="BT292" s="17">
        <v>0</v>
      </c>
      <c r="BU292" s="17">
        <v>0</v>
      </c>
      <c r="BV292" s="17">
        <v>0</v>
      </c>
      <c r="BW292" s="17">
        <v>0</v>
      </c>
      <c r="BX292" s="17">
        <v>0</v>
      </c>
      <c r="BY292" s="17">
        <v>0</v>
      </c>
      <c r="BZ292" s="17">
        <v>0</v>
      </c>
      <c r="CA292" s="17">
        <v>0</v>
      </c>
      <c r="CB292" s="17">
        <v>0</v>
      </c>
      <c r="CC292" s="17">
        <v>0</v>
      </c>
      <c r="CD292" s="17">
        <v>0</v>
      </c>
      <c r="CE292" s="17">
        <v>0</v>
      </c>
      <c r="CF292" s="17">
        <v>0</v>
      </c>
      <c r="CG292" s="17">
        <v>0</v>
      </c>
      <c r="CH292" s="17">
        <v>0</v>
      </c>
      <c r="CI292" s="17">
        <v>0</v>
      </c>
      <c r="CJ292" s="17">
        <v>0</v>
      </c>
      <c r="CK292" s="17">
        <v>0</v>
      </c>
      <c r="CL292" s="17">
        <v>0</v>
      </c>
      <c r="CM292" s="17">
        <v>0</v>
      </c>
      <c r="CN292" s="17">
        <v>0</v>
      </c>
      <c r="CO292" s="17">
        <v>0</v>
      </c>
      <c r="CP292" s="17">
        <v>0</v>
      </c>
      <c r="CQ292" s="17">
        <v>0</v>
      </c>
      <c r="CR292" s="17">
        <v>0</v>
      </c>
      <c r="CS292" s="17">
        <v>0</v>
      </c>
      <c r="CT292" s="17">
        <v>0</v>
      </c>
      <c r="CU292" s="17">
        <v>0</v>
      </c>
      <c r="CV292" s="17">
        <v>0</v>
      </c>
      <c r="CW292" s="17">
        <v>0</v>
      </c>
      <c r="CX292" s="17">
        <v>0</v>
      </c>
      <c r="CY292" s="17">
        <v>0</v>
      </c>
      <c r="CZ292" s="17">
        <v>0</v>
      </c>
      <c r="DA292" s="17">
        <v>0</v>
      </c>
      <c r="DB292" s="17">
        <v>0</v>
      </c>
      <c r="DC292" s="17">
        <v>0</v>
      </c>
      <c r="DD292" s="17">
        <v>0</v>
      </c>
      <c r="DE292" s="17">
        <v>0</v>
      </c>
      <c r="DF292" s="17">
        <v>0</v>
      </c>
      <c r="DG292" s="17">
        <v>0</v>
      </c>
      <c r="DH292" s="17">
        <v>0</v>
      </c>
      <c r="DI292" s="17">
        <v>0</v>
      </c>
      <c r="DJ292" s="17">
        <v>0</v>
      </c>
      <c r="DK292" s="17">
        <v>0</v>
      </c>
      <c r="DL292" s="17">
        <v>0</v>
      </c>
      <c r="DM292" s="17">
        <v>0</v>
      </c>
      <c r="DN292" s="17">
        <v>0</v>
      </c>
      <c r="DO292" s="17">
        <v>0</v>
      </c>
      <c r="DP292" s="17">
        <v>0</v>
      </c>
      <c r="DQ292" s="17">
        <v>0</v>
      </c>
      <c r="DR292" s="17">
        <v>0</v>
      </c>
      <c r="DS292" s="17">
        <v>0</v>
      </c>
      <c r="DT292" s="17">
        <v>0</v>
      </c>
      <c r="DU292" s="17">
        <v>0</v>
      </c>
      <c r="DV292" s="17">
        <v>0</v>
      </c>
      <c r="DW292" s="17">
        <v>0</v>
      </c>
      <c r="DX292" s="17">
        <v>0</v>
      </c>
      <c r="DY292" s="17">
        <v>0</v>
      </c>
      <c r="DZ292" s="17">
        <v>0</v>
      </c>
      <c r="EA292" s="17">
        <v>0</v>
      </c>
      <c r="EB292" s="17">
        <v>0</v>
      </c>
      <c r="EC292" s="17">
        <v>0</v>
      </c>
      <c r="ED292" s="17">
        <v>0</v>
      </c>
      <c r="EE292" s="17">
        <v>0</v>
      </c>
      <c r="EF292" s="17">
        <v>0</v>
      </c>
      <c r="EG292" s="17">
        <v>0</v>
      </c>
      <c r="EH292" s="17">
        <v>0</v>
      </c>
      <c r="EI292" s="17">
        <v>0</v>
      </c>
      <c r="EJ292" s="17">
        <v>0</v>
      </c>
      <c r="EK292" s="17">
        <v>0</v>
      </c>
      <c r="EL292" s="17">
        <v>0</v>
      </c>
      <c r="EM292" s="17">
        <v>0</v>
      </c>
      <c r="EN292" s="17">
        <v>0</v>
      </c>
      <c r="EO292" s="17">
        <v>0</v>
      </c>
      <c r="EP292" s="17">
        <v>0</v>
      </c>
      <c r="EQ292" s="17">
        <v>0</v>
      </c>
      <c r="ER292" s="17">
        <v>0</v>
      </c>
      <c r="ES292" s="17">
        <v>0</v>
      </c>
      <c r="ET292" s="17">
        <v>0</v>
      </c>
      <c r="EU292" s="17">
        <v>0</v>
      </c>
      <c r="EV292" s="17">
        <v>0</v>
      </c>
      <c r="EW292" s="17">
        <v>0</v>
      </c>
      <c r="EX292" s="17">
        <v>0</v>
      </c>
      <c r="EY292" s="17">
        <v>0</v>
      </c>
      <c r="EZ292" s="17">
        <v>0</v>
      </c>
      <c r="FA292" s="17">
        <v>0</v>
      </c>
      <c r="FB292" s="17">
        <v>0</v>
      </c>
      <c r="FC292" s="17">
        <v>0</v>
      </c>
      <c r="FD292" s="17">
        <v>0</v>
      </c>
      <c r="FE292" s="17">
        <v>0</v>
      </c>
      <c r="FF292" s="17">
        <v>0</v>
      </c>
      <c r="FG292" s="17">
        <v>0</v>
      </c>
      <c r="FH292" s="17">
        <v>0</v>
      </c>
      <c r="FI292" s="17">
        <v>0</v>
      </c>
      <c r="FJ292" s="17">
        <v>0</v>
      </c>
      <c r="FK292" s="17">
        <v>0</v>
      </c>
      <c r="FL292" s="17">
        <v>0</v>
      </c>
      <c r="FM292" s="17">
        <v>0</v>
      </c>
      <c r="FN292" s="17">
        <v>0</v>
      </c>
      <c r="FO292" s="17">
        <v>0</v>
      </c>
      <c r="FP292" s="17">
        <v>0</v>
      </c>
      <c r="FQ292" s="17">
        <v>0</v>
      </c>
      <c r="FR292" s="17">
        <v>0</v>
      </c>
      <c r="FS292" s="17">
        <v>0</v>
      </c>
      <c r="FT292" s="17">
        <v>0</v>
      </c>
      <c r="FU292" s="17">
        <v>0</v>
      </c>
      <c r="FV292" s="17">
        <v>0</v>
      </c>
      <c r="FW292" s="17">
        <v>0</v>
      </c>
      <c r="FX292" s="17">
        <v>0</v>
      </c>
      <c r="FY292" s="17">
        <v>0</v>
      </c>
      <c r="FZ292" s="17">
        <v>0</v>
      </c>
      <c r="GA292" s="17">
        <v>0</v>
      </c>
      <c r="GB292" s="17">
        <v>0</v>
      </c>
      <c r="GC292" s="17">
        <v>0</v>
      </c>
      <c r="GD292" s="17">
        <v>0</v>
      </c>
      <c r="GE292" s="17">
        <v>0</v>
      </c>
      <c r="GF292" s="17">
        <v>0</v>
      </c>
      <c r="GG292" s="17">
        <v>0</v>
      </c>
      <c r="GH292" s="17">
        <v>0</v>
      </c>
      <c r="GI292" s="17">
        <v>0</v>
      </c>
      <c r="GJ292" s="17">
        <v>0</v>
      </c>
      <c r="GK292" s="17">
        <v>0</v>
      </c>
      <c r="GL292" s="17">
        <v>0</v>
      </c>
      <c r="GM292" s="17">
        <v>0</v>
      </c>
      <c r="GN292" s="17">
        <v>0</v>
      </c>
      <c r="GO292" s="17">
        <v>0</v>
      </c>
      <c r="GP292" s="17">
        <v>0</v>
      </c>
      <c r="GQ292" s="17">
        <v>0</v>
      </c>
      <c r="GR292" s="17">
        <v>0</v>
      </c>
      <c r="GS292" s="17">
        <v>0</v>
      </c>
      <c r="GT292" s="17">
        <v>0</v>
      </c>
      <c r="GU292" s="17">
        <v>0</v>
      </c>
      <c r="GV292" s="17">
        <v>0</v>
      </c>
      <c r="GW292" s="17">
        <v>0</v>
      </c>
      <c r="GX292" s="17">
        <v>0</v>
      </c>
      <c r="GY292" s="17">
        <v>0</v>
      </c>
      <c r="GZ292" s="17">
        <v>0</v>
      </c>
      <c r="HA292" s="17">
        <v>0</v>
      </c>
      <c r="HB292" s="17">
        <v>0</v>
      </c>
      <c r="HC292" s="17">
        <v>0</v>
      </c>
      <c r="HD292" s="17">
        <v>0</v>
      </c>
      <c r="HE292" s="17">
        <v>0</v>
      </c>
      <c r="HF292" s="17">
        <v>0</v>
      </c>
      <c r="HG292" s="17">
        <v>0</v>
      </c>
      <c r="HH292" s="17">
        <v>0</v>
      </c>
      <c r="HI292" s="17">
        <v>0</v>
      </c>
      <c r="HJ292" s="17">
        <v>0</v>
      </c>
      <c r="HK292" s="17">
        <v>0</v>
      </c>
      <c r="HL292" s="17">
        <v>0</v>
      </c>
      <c r="HM292" s="17">
        <v>0</v>
      </c>
      <c r="HN292" s="17">
        <v>0</v>
      </c>
      <c r="HO292" s="17">
        <v>0</v>
      </c>
      <c r="HP292" s="17">
        <v>0</v>
      </c>
      <c r="HQ292" s="17">
        <v>0</v>
      </c>
      <c r="HR292" s="17">
        <v>0</v>
      </c>
      <c r="HS292" s="17">
        <v>0</v>
      </c>
      <c r="HT292" s="17">
        <v>0</v>
      </c>
      <c r="HU292" s="17">
        <v>0</v>
      </c>
      <c r="HV292" s="17">
        <v>0</v>
      </c>
      <c r="HW292" s="17">
        <v>0</v>
      </c>
      <c r="HX292" s="17">
        <v>0</v>
      </c>
      <c r="HY292" s="17">
        <v>0</v>
      </c>
      <c r="HZ292" s="17">
        <v>0</v>
      </c>
      <c r="IA292" s="17">
        <v>0</v>
      </c>
      <c r="IB292" s="17">
        <v>0</v>
      </c>
      <c r="IC292" s="17">
        <v>0</v>
      </c>
      <c r="ID292" s="17">
        <v>0</v>
      </c>
      <c r="IE292" s="17">
        <v>0</v>
      </c>
      <c r="IF292" s="17">
        <v>0</v>
      </c>
      <c r="IG292" s="17">
        <v>0</v>
      </c>
      <c r="IH292" s="17">
        <v>0</v>
      </c>
      <c r="II292" s="17">
        <v>0</v>
      </c>
      <c r="IJ292" s="17">
        <v>0</v>
      </c>
      <c r="IK292" s="17">
        <v>0</v>
      </c>
      <c r="IL292" s="17">
        <v>0</v>
      </c>
      <c r="IM292" s="17">
        <v>0</v>
      </c>
      <c r="IN292" s="17">
        <v>0</v>
      </c>
      <c r="IO292" s="17">
        <v>0</v>
      </c>
      <c r="IP292" s="17">
        <v>0</v>
      </c>
      <c r="IQ292" s="17">
        <v>0</v>
      </c>
      <c r="IR292" s="17">
        <v>0</v>
      </c>
      <c r="IS292" s="17">
        <v>0</v>
      </c>
      <c r="IT292" s="17">
        <v>0</v>
      </c>
      <c r="IU292" s="17">
        <v>0</v>
      </c>
      <c r="IV292" s="17">
        <v>0</v>
      </c>
      <c r="IW292" s="17">
        <v>0</v>
      </c>
      <c r="IX292" s="17">
        <v>0</v>
      </c>
      <c r="IY292" s="17">
        <v>0</v>
      </c>
      <c r="IZ292" s="17">
        <v>0</v>
      </c>
      <c r="JA292" s="17">
        <v>0</v>
      </c>
      <c r="JB292" s="17">
        <v>0</v>
      </c>
      <c r="JC292" s="17">
        <v>0</v>
      </c>
      <c r="JD292" s="17">
        <v>0</v>
      </c>
      <c r="JE292" s="17">
        <v>0</v>
      </c>
      <c r="JF292" s="17">
        <v>0</v>
      </c>
      <c r="JG292" s="17">
        <v>0</v>
      </c>
      <c r="JH292" s="17">
        <v>0</v>
      </c>
      <c r="JI292" s="17">
        <v>0</v>
      </c>
      <c r="JJ292" s="17">
        <v>0</v>
      </c>
      <c r="JK292" s="17">
        <v>0</v>
      </c>
      <c r="JL292" s="17">
        <v>0</v>
      </c>
      <c r="JM292" s="17">
        <v>0</v>
      </c>
      <c r="JN292" s="17">
        <v>0</v>
      </c>
      <c r="JO292" s="17">
        <v>0</v>
      </c>
      <c r="JP292" s="17">
        <v>0</v>
      </c>
      <c r="JQ292" s="17">
        <v>0</v>
      </c>
      <c r="JR292" s="17">
        <v>0</v>
      </c>
      <c r="JS292" s="17">
        <v>0</v>
      </c>
      <c r="JT292" s="17">
        <v>0</v>
      </c>
      <c r="JU292" s="17">
        <v>0</v>
      </c>
      <c r="JV292" s="17">
        <v>0</v>
      </c>
      <c r="JW292" s="17">
        <v>0</v>
      </c>
      <c r="JX292" s="17">
        <v>0</v>
      </c>
      <c r="JY292" s="17">
        <v>0</v>
      </c>
    </row>
    <row r="293" spans="1:285" x14ac:dyDescent="0.15">
      <c r="A293" s="17" t="s">
        <v>507</v>
      </c>
      <c r="B293" s="17" t="s">
        <v>508</v>
      </c>
      <c r="C293" s="17">
        <v>0</v>
      </c>
      <c r="D293" s="17">
        <v>5.0999999999999996</v>
      </c>
      <c r="E293" s="17">
        <v>5.0999999999999996</v>
      </c>
      <c r="F293" s="17">
        <v>5.0999999999999996</v>
      </c>
      <c r="G293" s="17">
        <v>5.0999999999999996</v>
      </c>
      <c r="H293" s="17">
        <v>5.0999999999999996</v>
      </c>
      <c r="I293" s="17">
        <v>5.12</v>
      </c>
      <c r="J293" s="17">
        <v>5.12</v>
      </c>
      <c r="K293" s="17">
        <v>5.12</v>
      </c>
      <c r="L293" s="17">
        <v>5.12</v>
      </c>
      <c r="M293" s="17">
        <v>5.12</v>
      </c>
      <c r="N293" s="17">
        <v>5.14</v>
      </c>
      <c r="O293" s="17">
        <v>5.13</v>
      </c>
      <c r="P293" s="17">
        <v>5.12</v>
      </c>
      <c r="Q293" s="17">
        <v>5.12</v>
      </c>
      <c r="R293" s="17">
        <v>5.12</v>
      </c>
      <c r="S293" s="17">
        <v>5.0999999999999996</v>
      </c>
      <c r="T293" s="17">
        <v>5.0999999999999996</v>
      </c>
      <c r="U293" s="17">
        <v>5.0999999999999996</v>
      </c>
      <c r="V293" s="17">
        <v>5.1100000000000003</v>
      </c>
      <c r="W293" s="17">
        <v>5.1100000000000003</v>
      </c>
      <c r="X293" s="17">
        <v>5.1100000000000003</v>
      </c>
      <c r="Y293" s="17">
        <v>5.1100000000000003</v>
      </c>
      <c r="Z293" s="17">
        <v>5.1100000000000003</v>
      </c>
      <c r="AA293" s="17">
        <v>5.0999999999999996</v>
      </c>
      <c r="AB293" s="17">
        <v>0</v>
      </c>
      <c r="AC293" s="17">
        <v>0</v>
      </c>
      <c r="AD293" s="17">
        <v>0</v>
      </c>
      <c r="AE293" s="17">
        <v>0</v>
      </c>
      <c r="AF293" s="17">
        <v>0</v>
      </c>
      <c r="AG293" s="17">
        <v>0</v>
      </c>
      <c r="AH293" s="17">
        <v>0</v>
      </c>
      <c r="AI293" s="17">
        <v>0</v>
      </c>
      <c r="AJ293" s="17">
        <v>0</v>
      </c>
      <c r="AK293" s="17">
        <v>0</v>
      </c>
      <c r="AL293" s="17">
        <v>0</v>
      </c>
      <c r="AM293" s="17">
        <v>0</v>
      </c>
      <c r="AN293" s="17">
        <v>0</v>
      </c>
      <c r="AO293" s="17">
        <v>0</v>
      </c>
      <c r="AP293" s="17">
        <v>0</v>
      </c>
      <c r="AQ293" s="17">
        <v>0</v>
      </c>
      <c r="AR293" s="17">
        <v>0</v>
      </c>
      <c r="AS293" s="17">
        <v>0</v>
      </c>
      <c r="AT293" s="17">
        <v>0</v>
      </c>
      <c r="AU293" s="17">
        <v>0</v>
      </c>
      <c r="AV293" s="17">
        <v>0</v>
      </c>
      <c r="AW293" s="17">
        <v>0</v>
      </c>
      <c r="AX293" s="17">
        <v>0</v>
      </c>
      <c r="AY293" s="17">
        <v>0</v>
      </c>
      <c r="AZ293" s="17">
        <v>0</v>
      </c>
      <c r="BA293" s="17">
        <v>0</v>
      </c>
      <c r="BB293" s="17">
        <v>0</v>
      </c>
      <c r="BC293" s="17">
        <v>0</v>
      </c>
      <c r="BD293" s="17">
        <v>0</v>
      </c>
      <c r="BE293" s="17">
        <v>0</v>
      </c>
      <c r="BF293" s="17">
        <v>0</v>
      </c>
      <c r="BG293" s="17">
        <v>0</v>
      </c>
      <c r="BH293" s="17">
        <v>0</v>
      </c>
      <c r="BI293" s="17">
        <v>0</v>
      </c>
      <c r="BJ293" s="17">
        <v>0</v>
      </c>
      <c r="BK293" s="17">
        <v>0</v>
      </c>
      <c r="BL293" s="17">
        <v>0</v>
      </c>
      <c r="BM293" s="17">
        <v>0</v>
      </c>
      <c r="BN293" s="17">
        <v>0</v>
      </c>
      <c r="BO293" s="17">
        <v>0</v>
      </c>
      <c r="BP293" s="17">
        <v>0</v>
      </c>
      <c r="BQ293" s="17">
        <v>0</v>
      </c>
      <c r="BR293" s="17">
        <v>0</v>
      </c>
      <c r="BS293" s="17">
        <v>0</v>
      </c>
      <c r="BT293" s="17">
        <v>0</v>
      </c>
      <c r="BU293" s="17">
        <v>0</v>
      </c>
      <c r="BV293" s="17">
        <v>0</v>
      </c>
      <c r="BW293" s="17">
        <v>0</v>
      </c>
      <c r="BX293" s="17">
        <v>0</v>
      </c>
      <c r="BY293" s="17">
        <v>0</v>
      </c>
      <c r="BZ293" s="17">
        <v>0</v>
      </c>
      <c r="CA293" s="17">
        <v>0</v>
      </c>
      <c r="CB293" s="17">
        <v>0</v>
      </c>
      <c r="CC293" s="17">
        <v>0</v>
      </c>
      <c r="CD293" s="17">
        <v>0</v>
      </c>
      <c r="CE293" s="17">
        <v>0</v>
      </c>
      <c r="CF293" s="17">
        <v>0</v>
      </c>
      <c r="CG293" s="17">
        <v>0</v>
      </c>
      <c r="CH293" s="17">
        <v>0</v>
      </c>
      <c r="CI293" s="17">
        <v>0</v>
      </c>
      <c r="CJ293" s="17">
        <v>0</v>
      </c>
      <c r="CK293" s="17">
        <v>0</v>
      </c>
      <c r="CL293" s="17">
        <v>0</v>
      </c>
      <c r="CM293" s="17">
        <v>0</v>
      </c>
      <c r="CN293" s="17">
        <v>0</v>
      </c>
      <c r="CO293" s="17">
        <v>0</v>
      </c>
      <c r="CP293" s="17">
        <v>0</v>
      </c>
      <c r="CQ293" s="17">
        <v>0</v>
      </c>
      <c r="CR293" s="17">
        <v>0</v>
      </c>
      <c r="CS293" s="17">
        <v>0</v>
      </c>
      <c r="CT293" s="17">
        <v>0</v>
      </c>
      <c r="CU293" s="17">
        <v>0</v>
      </c>
      <c r="CV293" s="17">
        <v>0</v>
      </c>
      <c r="CW293" s="17">
        <v>0</v>
      </c>
      <c r="CX293" s="17">
        <v>0</v>
      </c>
      <c r="CY293" s="17">
        <v>0</v>
      </c>
      <c r="CZ293" s="17">
        <v>0</v>
      </c>
      <c r="DA293" s="17">
        <v>0</v>
      </c>
      <c r="DB293" s="17">
        <v>0</v>
      </c>
      <c r="DC293" s="17">
        <v>0</v>
      </c>
      <c r="DD293" s="17">
        <v>0</v>
      </c>
      <c r="DE293" s="17">
        <v>0</v>
      </c>
      <c r="DF293" s="17">
        <v>0</v>
      </c>
      <c r="DG293" s="17">
        <v>0</v>
      </c>
      <c r="DH293" s="17">
        <v>0</v>
      </c>
      <c r="DI293" s="17">
        <v>0</v>
      </c>
      <c r="DJ293" s="17">
        <v>0</v>
      </c>
      <c r="DK293" s="17">
        <v>0</v>
      </c>
      <c r="DL293" s="17">
        <v>0</v>
      </c>
      <c r="DM293" s="17">
        <v>0</v>
      </c>
      <c r="DN293" s="17">
        <v>0</v>
      </c>
      <c r="DO293" s="17">
        <v>0</v>
      </c>
      <c r="DP293" s="17">
        <v>0</v>
      </c>
      <c r="DQ293" s="17">
        <v>0</v>
      </c>
      <c r="DR293" s="17">
        <v>0</v>
      </c>
      <c r="DS293" s="17">
        <v>0</v>
      </c>
      <c r="DT293" s="17">
        <v>0</v>
      </c>
      <c r="DU293" s="17">
        <v>0</v>
      </c>
      <c r="DV293" s="17">
        <v>0</v>
      </c>
      <c r="DW293" s="17">
        <v>0</v>
      </c>
      <c r="DX293" s="17">
        <v>0</v>
      </c>
      <c r="DY293" s="17">
        <v>0</v>
      </c>
      <c r="DZ293" s="17">
        <v>0</v>
      </c>
      <c r="EA293" s="17">
        <v>0</v>
      </c>
      <c r="EB293" s="17">
        <v>0</v>
      </c>
      <c r="EC293" s="17">
        <v>0</v>
      </c>
      <c r="ED293" s="17">
        <v>0</v>
      </c>
      <c r="EE293" s="17">
        <v>0</v>
      </c>
      <c r="EF293" s="17">
        <v>0</v>
      </c>
      <c r="EG293" s="17">
        <v>0</v>
      </c>
      <c r="EH293" s="17">
        <v>0</v>
      </c>
      <c r="EI293" s="17">
        <v>0</v>
      </c>
      <c r="EJ293" s="17">
        <v>0</v>
      </c>
      <c r="EK293" s="17">
        <v>0</v>
      </c>
      <c r="EL293" s="17">
        <v>0</v>
      </c>
      <c r="EM293" s="17">
        <v>0</v>
      </c>
      <c r="EN293" s="17">
        <v>0</v>
      </c>
      <c r="EO293" s="17">
        <v>0</v>
      </c>
      <c r="EP293" s="17">
        <v>0</v>
      </c>
      <c r="EQ293" s="17">
        <v>0</v>
      </c>
      <c r="ER293" s="17">
        <v>0</v>
      </c>
      <c r="ES293" s="17">
        <v>0</v>
      </c>
      <c r="ET293" s="17">
        <v>0</v>
      </c>
      <c r="EU293" s="17">
        <v>0</v>
      </c>
      <c r="EV293" s="17">
        <v>0</v>
      </c>
      <c r="EW293" s="17">
        <v>0</v>
      </c>
      <c r="EX293" s="17">
        <v>0</v>
      </c>
      <c r="EY293" s="17">
        <v>0</v>
      </c>
      <c r="EZ293" s="17">
        <v>0</v>
      </c>
      <c r="FA293" s="17">
        <v>0</v>
      </c>
      <c r="FB293" s="17">
        <v>0</v>
      </c>
      <c r="FC293" s="17">
        <v>0</v>
      </c>
      <c r="FD293" s="17">
        <v>0</v>
      </c>
      <c r="FE293" s="17">
        <v>0</v>
      </c>
      <c r="FF293" s="17">
        <v>0</v>
      </c>
      <c r="FG293" s="17">
        <v>0</v>
      </c>
      <c r="FH293" s="17">
        <v>0</v>
      </c>
      <c r="FI293" s="17">
        <v>0</v>
      </c>
      <c r="FJ293" s="17">
        <v>0</v>
      </c>
      <c r="FK293" s="17">
        <v>0</v>
      </c>
      <c r="FL293" s="17">
        <v>0</v>
      </c>
      <c r="FM293" s="17">
        <v>0</v>
      </c>
      <c r="FN293" s="17">
        <v>0</v>
      </c>
      <c r="FO293" s="17">
        <v>0</v>
      </c>
      <c r="FP293" s="17">
        <v>0</v>
      </c>
      <c r="FQ293" s="17">
        <v>0</v>
      </c>
      <c r="FR293" s="17">
        <v>0</v>
      </c>
      <c r="FS293" s="17">
        <v>0</v>
      </c>
      <c r="FT293" s="17">
        <v>0</v>
      </c>
      <c r="FU293" s="17">
        <v>0</v>
      </c>
      <c r="FV293" s="17">
        <v>0</v>
      </c>
      <c r="FW293" s="17">
        <v>0</v>
      </c>
      <c r="FX293" s="17">
        <v>0</v>
      </c>
      <c r="FY293" s="17">
        <v>0</v>
      </c>
      <c r="FZ293" s="17">
        <v>0</v>
      </c>
      <c r="GA293" s="17">
        <v>0</v>
      </c>
      <c r="GB293" s="17">
        <v>0</v>
      </c>
      <c r="GC293" s="17">
        <v>0</v>
      </c>
      <c r="GD293" s="17">
        <v>0</v>
      </c>
      <c r="GE293" s="17">
        <v>0</v>
      </c>
      <c r="GF293" s="17">
        <v>0</v>
      </c>
      <c r="GG293" s="17">
        <v>0</v>
      </c>
      <c r="GH293" s="17">
        <v>0</v>
      </c>
      <c r="GI293" s="17">
        <v>0</v>
      </c>
      <c r="GJ293" s="17">
        <v>0</v>
      </c>
      <c r="GK293" s="17">
        <v>0</v>
      </c>
      <c r="GL293" s="17">
        <v>0</v>
      </c>
      <c r="GM293" s="17">
        <v>0</v>
      </c>
      <c r="GN293" s="17">
        <v>0</v>
      </c>
      <c r="GO293" s="17">
        <v>0</v>
      </c>
      <c r="GP293" s="17">
        <v>0</v>
      </c>
      <c r="GQ293" s="17">
        <v>0</v>
      </c>
      <c r="GR293" s="17">
        <v>0</v>
      </c>
      <c r="GS293" s="17">
        <v>0</v>
      </c>
      <c r="GT293" s="17">
        <v>0</v>
      </c>
      <c r="GU293" s="17">
        <v>0</v>
      </c>
      <c r="GV293" s="17">
        <v>0</v>
      </c>
      <c r="GW293" s="17">
        <v>0</v>
      </c>
      <c r="GX293" s="17">
        <v>0</v>
      </c>
      <c r="GY293" s="17">
        <v>0</v>
      </c>
      <c r="GZ293" s="17">
        <v>0</v>
      </c>
      <c r="HA293" s="17">
        <v>0</v>
      </c>
      <c r="HB293" s="17">
        <v>0</v>
      </c>
      <c r="HC293" s="17">
        <v>0</v>
      </c>
      <c r="HD293" s="17">
        <v>0</v>
      </c>
      <c r="HE293" s="17">
        <v>0</v>
      </c>
      <c r="HF293" s="17">
        <v>0</v>
      </c>
      <c r="HG293" s="17">
        <v>0</v>
      </c>
      <c r="HH293" s="17">
        <v>0</v>
      </c>
      <c r="HI293" s="17">
        <v>0</v>
      </c>
      <c r="HJ293" s="17">
        <v>0</v>
      </c>
      <c r="HK293" s="17">
        <v>0</v>
      </c>
      <c r="HL293" s="17">
        <v>0</v>
      </c>
      <c r="HM293" s="17">
        <v>0</v>
      </c>
      <c r="HN293" s="17">
        <v>0</v>
      </c>
      <c r="HO293" s="17">
        <v>0</v>
      </c>
      <c r="HP293" s="17">
        <v>0</v>
      </c>
      <c r="HQ293" s="17">
        <v>0</v>
      </c>
      <c r="HR293" s="17">
        <v>0</v>
      </c>
      <c r="HS293" s="17">
        <v>0</v>
      </c>
      <c r="HT293" s="17">
        <v>0</v>
      </c>
      <c r="HU293" s="17">
        <v>0</v>
      </c>
      <c r="HV293" s="17">
        <v>0</v>
      </c>
      <c r="HW293" s="17">
        <v>0</v>
      </c>
      <c r="HX293" s="17">
        <v>0</v>
      </c>
      <c r="HY293" s="17">
        <v>0</v>
      </c>
      <c r="HZ293" s="17">
        <v>0</v>
      </c>
      <c r="IA293" s="17">
        <v>0</v>
      </c>
      <c r="IB293" s="17">
        <v>0</v>
      </c>
      <c r="IC293" s="17">
        <v>0</v>
      </c>
      <c r="ID293" s="17">
        <v>0</v>
      </c>
      <c r="IE293" s="17">
        <v>0</v>
      </c>
      <c r="IF293" s="17">
        <v>0</v>
      </c>
      <c r="IG293" s="17">
        <v>0</v>
      </c>
      <c r="IH293" s="17">
        <v>0</v>
      </c>
      <c r="II293" s="17">
        <v>0</v>
      </c>
      <c r="IJ293" s="17">
        <v>0</v>
      </c>
      <c r="IK293" s="17">
        <v>0</v>
      </c>
      <c r="IL293" s="17">
        <v>0</v>
      </c>
      <c r="IM293" s="17">
        <v>0</v>
      </c>
      <c r="IN293" s="17">
        <v>0</v>
      </c>
      <c r="IO293" s="17">
        <v>0</v>
      </c>
      <c r="IP293" s="17">
        <v>0</v>
      </c>
      <c r="IQ293" s="17">
        <v>0</v>
      </c>
      <c r="IR293" s="17">
        <v>0</v>
      </c>
      <c r="IS293" s="17">
        <v>0</v>
      </c>
      <c r="IT293" s="17">
        <v>0</v>
      </c>
      <c r="IU293" s="17">
        <v>0</v>
      </c>
      <c r="IV293" s="17">
        <v>0</v>
      </c>
      <c r="IW293" s="17">
        <v>0</v>
      </c>
      <c r="IX293" s="17">
        <v>0</v>
      </c>
      <c r="IY293" s="17">
        <v>0</v>
      </c>
      <c r="IZ293" s="17">
        <v>0</v>
      </c>
      <c r="JA293" s="17">
        <v>0</v>
      </c>
      <c r="JB293" s="17">
        <v>0</v>
      </c>
      <c r="JC293" s="17">
        <v>0</v>
      </c>
      <c r="JD293" s="17">
        <v>0</v>
      </c>
      <c r="JE293" s="17">
        <v>0</v>
      </c>
      <c r="JF293" s="17">
        <v>0</v>
      </c>
      <c r="JG293" s="17">
        <v>0</v>
      </c>
      <c r="JH293" s="17">
        <v>0</v>
      </c>
      <c r="JI293" s="17">
        <v>0</v>
      </c>
      <c r="JJ293" s="17">
        <v>0</v>
      </c>
      <c r="JK293" s="17">
        <v>0</v>
      </c>
      <c r="JL293" s="17">
        <v>0</v>
      </c>
      <c r="JM293" s="17">
        <v>0</v>
      </c>
      <c r="JN293" s="17">
        <v>0</v>
      </c>
      <c r="JO293" s="17">
        <v>0</v>
      </c>
      <c r="JP293" s="17">
        <v>0</v>
      </c>
      <c r="JQ293" s="17">
        <v>0</v>
      </c>
      <c r="JR293" s="17">
        <v>0</v>
      </c>
      <c r="JS293" s="17">
        <v>0</v>
      </c>
      <c r="JT293" s="17">
        <v>0</v>
      </c>
      <c r="JU293" s="17">
        <v>0</v>
      </c>
      <c r="JV293" s="17">
        <v>0</v>
      </c>
      <c r="JW293" s="17">
        <v>0</v>
      </c>
      <c r="JX293" s="17">
        <v>0</v>
      </c>
      <c r="JY293" s="17">
        <v>0</v>
      </c>
    </row>
    <row r="294" spans="1:285" x14ac:dyDescent="0.15">
      <c r="A294" s="17" t="s">
        <v>792</v>
      </c>
      <c r="B294" s="17" t="s">
        <v>793</v>
      </c>
      <c r="C294" s="17">
        <v>0</v>
      </c>
      <c r="D294" s="17">
        <v>11.24</v>
      </c>
      <c r="E294" s="17">
        <v>11.24</v>
      </c>
      <c r="F294" s="17">
        <v>11.24</v>
      </c>
      <c r="G294" s="17">
        <v>11.24</v>
      </c>
      <c r="H294" s="17">
        <v>11.24</v>
      </c>
      <c r="I294" s="17">
        <v>11.33</v>
      </c>
      <c r="J294" s="17">
        <v>11.33</v>
      </c>
      <c r="K294" s="17">
        <v>11.33</v>
      </c>
      <c r="L294" s="17">
        <v>11.33</v>
      </c>
      <c r="M294" s="17">
        <v>11.33</v>
      </c>
      <c r="N294" s="17">
        <v>11.35</v>
      </c>
      <c r="O294" s="17">
        <v>11.26</v>
      </c>
      <c r="P294" s="17">
        <v>11.3</v>
      </c>
      <c r="Q294" s="17">
        <v>11.26</v>
      </c>
      <c r="R294" s="17">
        <v>11.25</v>
      </c>
      <c r="S294" s="17">
        <v>11.28</v>
      </c>
      <c r="T294" s="17">
        <v>11.29</v>
      </c>
      <c r="U294" s="17">
        <v>11.3</v>
      </c>
      <c r="V294" s="17">
        <v>11.29</v>
      </c>
      <c r="W294" s="17">
        <v>11.28</v>
      </c>
      <c r="X294" s="17">
        <v>11.26</v>
      </c>
      <c r="Y294" s="17">
        <v>11.26</v>
      </c>
      <c r="Z294" s="17">
        <v>11.23</v>
      </c>
      <c r="AA294" s="17">
        <v>11.2</v>
      </c>
      <c r="AB294" s="17">
        <v>0</v>
      </c>
      <c r="AC294" s="17">
        <v>0</v>
      </c>
      <c r="AD294" s="17">
        <v>0</v>
      </c>
      <c r="AE294" s="17">
        <v>0</v>
      </c>
      <c r="AF294" s="17">
        <v>0</v>
      </c>
      <c r="AG294" s="17">
        <v>0</v>
      </c>
      <c r="AH294" s="17">
        <v>0</v>
      </c>
      <c r="AI294" s="17">
        <v>0</v>
      </c>
      <c r="AJ294" s="17">
        <v>0</v>
      </c>
      <c r="AK294" s="17">
        <v>0</v>
      </c>
      <c r="AL294" s="17">
        <v>0</v>
      </c>
      <c r="AM294" s="17">
        <v>0</v>
      </c>
      <c r="AN294" s="17">
        <v>0</v>
      </c>
      <c r="AO294" s="17">
        <v>0</v>
      </c>
      <c r="AP294" s="17">
        <v>0</v>
      </c>
      <c r="AQ294" s="17">
        <v>0</v>
      </c>
      <c r="AR294" s="17">
        <v>0</v>
      </c>
      <c r="AS294" s="17">
        <v>0</v>
      </c>
      <c r="AT294" s="17">
        <v>0</v>
      </c>
      <c r="AU294" s="17">
        <v>0</v>
      </c>
      <c r="AV294" s="17">
        <v>0</v>
      </c>
      <c r="AW294" s="17">
        <v>0</v>
      </c>
      <c r="AX294" s="17">
        <v>0</v>
      </c>
      <c r="AY294" s="17">
        <v>0</v>
      </c>
      <c r="AZ294" s="17">
        <v>0</v>
      </c>
      <c r="BA294" s="17">
        <v>0</v>
      </c>
      <c r="BB294" s="17">
        <v>0</v>
      </c>
      <c r="BC294" s="17">
        <v>0</v>
      </c>
      <c r="BD294" s="17">
        <v>0</v>
      </c>
      <c r="BE294" s="17">
        <v>0</v>
      </c>
      <c r="BF294" s="17">
        <v>0</v>
      </c>
      <c r="BG294" s="17">
        <v>0</v>
      </c>
      <c r="BH294" s="17">
        <v>0</v>
      </c>
      <c r="BI294" s="17">
        <v>0</v>
      </c>
      <c r="BJ294" s="17">
        <v>0</v>
      </c>
      <c r="BK294" s="17">
        <v>0</v>
      </c>
      <c r="BL294" s="17">
        <v>0</v>
      </c>
      <c r="BM294" s="17">
        <v>0</v>
      </c>
      <c r="BN294" s="17">
        <v>0</v>
      </c>
      <c r="BO294" s="17">
        <v>0</v>
      </c>
      <c r="BP294" s="17">
        <v>0</v>
      </c>
      <c r="BQ294" s="17">
        <v>0</v>
      </c>
      <c r="BR294" s="17">
        <v>0</v>
      </c>
      <c r="BS294" s="17">
        <v>0</v>
      </c>
      <c r="BT294" s="17">
        <v>0</v>
      </c>
      <c r="BU294" s="17">
        <v>0</v>
      </c>
      <c r="BV294" s="17">
        <v>0</v>
      </c>
      <c r="BW294" s="17">
        <v>0</v>
      </c>
      <c r="BX294" s="17">
        <v>0</v>
      </c>
      <c r="BY294" s="17">
        <v>0</v>
      </c>
      <c r="BZ294" s="17">
        <v>0</v>
      </c>
      <c r="CA294" s="17">
        <v>0</v>
      </c>
      <c r="CB294" s="17">
        <v>0</v>
      </c>
      <c r="CC294" s="17">
        <v>0</v>
      </c>
      <c r="CD294" s="17">
        <v>0</v>
      </c>
      <c r="CE294" s="17">
        <v>0</v>
      </c>
      <c r="CF294" s="17">
        <v>0</v>
      </c>
      <c r="CG294" s="17">
        <v>0</v>
      </c>
      <c r="CH294" s="17">
        <v>0</v>
      </c>
      <c r="CI294" s="17">
        <v>0</v>
      </c>
      <c r="CJ294" s="17">
        <v>0</v>
      </c>
      <c r="CK294" s="17">
        <v>0</v>
      </c>
      <c r="CL294" s="17">
        <v>0</v>
      </c>
      <c r="CM294" s="17">
        <v>0</v>
      </c>
      <c r="CN294" s="17">
        <v>0</v>
      </c>
      <c r="CO294" s="17">
        <v>0</v>
      </c>
      <c r="CP294" s="17">
        <v>0</v>
      </c>
      <c r="CQ294" s="17">
        <v>0</v>
      </c>
      <c r="CR294" s="17">
        <v>0</v>
      </c>
      <c r="CS294" s="17">
        <v>0</v>
      </c>
      <c r="CT294" s="17">
        <v>0</v>
      </c>
      <c r="CU294" s="17">
        <v>0</v>
      </c>
      <c r="CV294" s="17">
        <v>0</v>
      </c>
      <c r="CW294" s="17">
        <v>0</v>
      </c>
      <c r="CX294" s="17">
        <v>0</v>
      </c>
      <c r="CY294" s="17">
        <v>0</v>
      </c>
      <c r="CZ294" s="17">
        <v>0</v>
      </c>
      <c r="DA294" s="17">
        <v>0</v>
      </c>
      <c r="DB294" s="17">
        <v>0</v>
      </c>
      <c r="DC294" s="17">
        <v>0</v>
      </c>
      <c r="DD294" s="17">
        <v>0</v>
      </c>
      <c r="DE294" s="17">
        <v>0</v>
      </c>
      <c r="DF294" s="17">
        <v>0</v>
      </c>
      <c r="DG294" s="17">
        <v>0</v>
      </c>
      <c r="DH294" s="17">
        <v>0</v>
      </c>
      <c r="DI294" s="17">
        <v>0</v>
      </c>
      <c r="DJ294" s="17">
        <v>0</v>
      </c>
      <c r="DK294" s="17">
        <v>0</v>
      </c>
      <c r="DL294" s="17">
        <v>0</v>
      </c>
      <c r="DM294" s="17">
        <v>0</v>
      </c>
      <c r="DN294" s="17">
        <v>0</v>
      </c>
      <c r="DO294" s="17">
        <v>0</v>
      </c>
      <c r="DP294" s="17">
        <v>0</v>
      </c>
      <c r="DQ294" s="17">
        <v>0</v>
      </c>
      <c r="DR294" s="17">
        <v>0</v>
      </c>
      <c r="DS294" s="17">
        <v>0</v>
      </c>
      <c r="DT294" s="17">
        <v>0</v>
      </c>
      <c r="DU294" s="17">
        <v>0</v>
      </c>
      <c r="DV294" s="17">
        <v>0</v>
      </c>
      <c r="DW294" s="17">
        <v>0</v>
      </c>
      <c r="DX294" s="17">
        <v>0</v>
      </c>
      <c r="DY294" s="17">
        <v>0</v>
      </c>
      <c r="DZ294" s="17">
        <v>0</v>
      </c>
      <c r="EA294" s="17">
        <v>0</v>
      </c>
      <c r="EB294" s="17">
        <v>0</v>
      </c>
      <c r="EC294" s="17">
        <v>0</v>
      </c>
      <c r="ED294" s="17">
        <v>0</v>
      </c>
      <c r="EE294" s="17">
        <v>0</v>
      </c>
      <c r="EF294" s="17">
        <v>0</v>
      </c>
      <c r="EG294" s="17">
        <v>0</v>
      </c>
      <c r="EH294" s="17">
        <v>0</v>
      </c>
      <c r="EI294" s="17">
        <v>0</v>
      </c>
      <c r="EJ294" s="17">
        <v>0</v>
      </c>
      <c r="EK294" s="17">
        <v>0</v>
      </c>
      <c r="EL294" s="17">
        <v>0</v>
      </c>
      <c r="EM294" s="17">
        <v>0</v>
      </c>
      <c r="EN294" s="17">
        <v>0</v>
      </c>
      <c r="EO294" s="17">
        <v>0</v>
      </c>
      <c r="EP294" s="17">
        <v>0</v>
      </c>
      <c r="EQ294" s="17">
        <v>0</v>
      </c>
      <c r="ER294" s="17">
        <v>0</v>
      </c>
      <c r="ES294" s="17">
        <v>0</v>
      </c>
      <c r="ET294" s="17">
        <v>0</v>
      </c>
      <c r="EU294" s="17">
        <v>0</v>
      </c>
      <c r="EV294" s="17">
        <v>0</v>
      </c>
      <c r="EW294" s="17">
        <v>0</v>
      </c>
      <c r="EX294" s="17">
        <v>0</v>
      </c>
      <c r="EY294" s="17">
        <v>0</v>
      </c>
      <c r="EZ294" s="17">
        <v>0</v>
      </c>
      <c r="FA294" s="17">
        <v>0</v>
      </c>
      <c r="FB294" s="17">
        <v>0</v>
      </c>
      <c r="FC294" s="17">
        <v>0</v>
      </c>
      <c r="FD294" s="17">
        <v>0</v>
      </c>
      <c r="FE294" s="17">
        <v>0</v>
      </c>
      <c r="FF294" s="17">
        <v>0</v>
      </c>
      <c r="FG294" s="17">
        <v>0</v>
      </c>
      <c r="FH294" s="17">
        <v>0</v>
      </c>
      <c r="FI294" s="17">
        <v>0</v>
      </c>
      <c r="FJ294" s="17">
        <v>0</v>
      </c>
      <c r="FK294" s="17">
        <v>0</v>
      </c>
      <c r="FL294" s="17">
        <v>0</v>
      </c>
      <c r="FM294" s="17">
        <v>0</v>
      </c>
      <c r="FN294" s="17">
        <v>0</v>
      </c>
      <c r="FO294" s="17">
        <v>0</v>
      </c>
      <c r="FP294" s="17">
        <v>0</v>
      </c>
      <c r="FQ294" s="17">
        <v>0</v>
      </c>
      <c r="FR294" s="17">
        <v>0</v>
      </c>
      <c r="FS294" s="17">
        <v>0</v>
      </c>
      <c r="FT294" s="17">
        <v>0</v>
      </c>
      <c r="FU294" s="17">
        <v>0</v>
      </c>
      <c r="FV294" s="17">
        <v>0</v>
      </c>
      <c r="FW294" s="17">
        <v>0</v>
      </c>
      <c r="FX294" s="17">
        <v>0</v>
      </c>
      <c r="FY294" s="17">
        <v>0</v>
      </c>
      <c r="FZ294" s="17">
        <v>0</v>
      </c>
      <c r="GA294" s="17">
        <v>0</v>
      </c>
      <c r="GB294" s="17">
        <v>0</v>
      </c>
      <c r="GC294" s="17">
        <v>0</v>
      </c>
      <c r="GD294" s="17">
        <v>0</v>
      </c>
      <c r="GE294" s="17">
        <v>0</v>
      </c>
      <c r="GF294" s="17">
        <v>0</v>
      </c>
      <c r="GG294" s="17">
        <v>0</v>
      </c>
      <c r="GH294" s="17">
        <v>0</v>
      </c>
      <c r="GI294" s="17">
        <v>0</v>
      </c>
      <c r="GJ294" s="17">
        <v>0</v>
      </c>
      <c r="GK294" s="17">
        <v>0</v>
      </c>
      <c r="GL294" s="17">
        <v>0</v>
      </c>
      <c r="GM294" s="17">
        <v>0</v>
      </c>
      <c r="GN294" s="17">
        <v>0</v>
      </c>
      <c r="GO294" s="17">
        <v>0</v>
      </c>
      <c r="GP294" s="17">
        <v>0</v>
      </c>
      <c r="GQ294" s="17">
        <v>0</v>
      </c>
      <c r="GR294" s="17">
        <v>0</v>
      </c>
      <c r="GS294" s="17">
        <v>0</v>
      </c>
      <c r="GT294" s="17">
        <v>0</v>
      </c>
      <c r="GU294" s="17">
        <v>0</v>
      </c>
      <c r="GV294" s="17">
        <v>0</v>
      </c>
      <c r="GW294" s="17">
        <v>0</v>
      </c>
      <c r="GX294" s="17">
        <v>0</v>
      </c>
      <c r="GY294" s="17">
        <v>0</v>
      </c>
      <c r="GZ294" s="17">
        <v>0</v>
      </c>
      <c r="HA294" s="17">
        <v>0</v>
      </c>
      <c r="HB294" s="17">
        <v>0</v>
      </c>
      <c r="HC294" s="17">
        <v>0</v>
      </c>
      <c r="HD294" s="17">
        <v>0</v>
      </c>
      <c r="HE294" s="17">
        <v>0</v>
      </c>
      <c r="HF294" s="17">
        <v>0</v>
      </c>
      <c r="HG294" s="17">
        <v>0</v>
      </c>
      <c r="HH294" s="17">
        <v>0</v>
      </c>
      <c r="HI294" s="17">
        <v>0</v>
      </c>
      <c r="HJ294" s="17">
        <v>0</v>
      </c>
      <c r="HK294" s="17">
        <v>0</v>
      </c>
      <c r="HL294" s="17">
        <v>0</v>
      </c>
      <c r="HM294" s="17">
        <v>0</v>
      </c>
      <c r="HN294" s="17">
        <v>0</v>
      </c>
      <c r="HO294" s="17">
        <v>0</v>
      </c>
      <c r="HP294" s="17">
        <v>0</v>
      </c>
      <c r="HQ294" s="17">
        <v>0</v>
      </c>
      <c r="HR294" s="17">
        <v>0</v>
      </c>
      <c r="HS294" s="17">
        <v>0</v>
      </c>
      <c r="HT294" s="17">
        <v>0</v>
      </c>
      <c r="HU294" s="17">
        <v>0</v>
      </c>
      <c r="HV294" s="17">
        <v>0</v>
      </c>
      <c r="HW294" s="17">
        <v>0</v>
      </c>
      <c r="HX294" s="17">
        <v>0</v>
      </c>
      <c r="HY294" s="17">
        <v>0</v>
      </c>
      <c r="HZ294" s="17">
        <v>0</v>
      </c>
      <c r="IA294" s="17">
        <v>0</v>
      </c>
      <c r="IB294" s="17">
        <v>0</v>
      </c>
      <c r="IC294" s="17">
        <v>0</v>
      </c>
      <c r="ID294" s="17">
        <v>0</v>
      </c>
      <c r="IE294" s="17">
        <v>0</v>
      </c>
      <c r="IF294" s="17">
        <v>0</v>
      </c>
      <c r="IG294" s="17">
        <v>0</v>
      </c>
      <c r="IH294" s="17">
        <v>0</v>
      </c>
      <c r="II294" s="17">
        <v>0</v>
      </c>
      <c r="IJ294" s="17">
        <v>0</v>
      </c>
      <c r="IK294" s="17">
        <v>0</v>
      </c>
      <c r="IL294" s="17">
        <v>0</v>
      </c>
      <c r="IM294" s="17">
        <v>0</v>
      </c>
      <c r="IN294" s="17">
        <v>0</v>
      </c>
      <c r="IO294" s="17">
        <v>0</v>
      </c>
      <c r="IP294" s="17">
        <v>0</v>
      </c>
      <c r="IQ294" s="17">
        <v>0</v>
      </c>
      <c r="IR294" s="17">
        <v>0</v>
      </c>
      <c r="IS294" s="17">
        <v>0</v>
      </c>
      <c r="IT294" s="17">
        <v>0</v>
      </c>
      <c r="IU294" s="17">
        <v>0</v>
      </c>
      <c r="IV294" s="17">
        <v>0</v>
      </c>
      <c r="IW294" s="17">
        <v>0</v>
      </c>
      <c r="IX294" s="17">
        <v>0</v>
      </c>
      <c r="IY294" s="17">
        <v>0</v>
      </c>
      <c r="IZ294" s="17">
        <v>0</v>
      </c>
      <c r="JA294" s="17">
        <v>0</v>
      </c>
      <c r="JB294" s="17">
        <v>0</v>
      </c>
      <c r="JC294" s="17">
        <v>0</v>
      </c>
      <c r="JD294" s="17">
        <v>0</v>
      </c>
      <c r="JE294" s="17">
        <v>0</v>
      </c>
      <c r="JF294" s="17">
        <v>0</v>
      </c>
      <c r="JG294" s="17">
        <v>0</v>
      </c>
      <c r="JH294" s="17">
        <v>0</v>
      </c>
      <c r="JI294" s="17">
        <v>0</v>
      </c>
      <c r="JJ294" s="17">
        <v>0</v>
      </c>
      <c r="JK294" s="17">
        <v>0</v>
      </c>
      <c r="JL294" s="17">
        <v>0</v>
      </c>
      <c r="JM294" s="17">
        <v>0</v>
      </c>
      <c r="JN294" s="17">
        <v>0</v>
      </c>
      <c r="JO294" s="17">
        <v>0</v>
      </c>
      <c r="JP294" s="17">
        <v>0</v>
      </c>
      <c r="JQ294" s="17">
        <v>0</v>
      </c>
      <c r="JR294" s="17">
        <v>0</v>
      </c>
      <c r="JS294" s="17">
        <v>0</v>
      </c>
      <c r="JT294" s="17">
        <v>0</v>
      </c>
      <c r="JU294" s="17">
        <v>0</v>
      </c>
      <c r="JV294" s="17">
        <v>0</v>
      </c>
      <c r="JW294" s="17">
        <v>0</v>
      </c>
      <c r="JX294" s="17">
        <v>0</v>
      </c>
      <c r="JY294" s="17">
        <v>0</v>
      </c>
    </row>
    <row r="295" spans="1:285" x14ac:dyDescent="0.15">
      <c r="A295" s="17" t="s">
        <v>267</v>
      </c>
      <c r="B295" s="17" t="s">
        <v>268</v>
      </c>
      <c r="C295" s="17">
        <v>0</v>
      </c>
      <c r="D295" s="17">
        <v>9.35</v>
      </c>
      <c r="E295" s="17">
        <v>9.35</v>
      </c>
      <c r="F295" s="17">
        <v>9.35</v>
      </c>
      <c r="G295" s="17">
        <v>9.35</v>
      </c>
      <c r="H295" s="17">
        <v>9.35</v>
      </c>
      <c r="I295" s="17">
        <v>9.4499999999999993</v>
      </c>
      <c r="J295" s="17">
        <v>9.4499999999999993</v>
      </c>
      <c r="K295" s="17">
        <v>9.4499999999999993</v>
      </c>
      <c r="L295" s="17">
        <v>9.4499999999999993</v>
      </c>
      <c r="M295" s="17">
        <v>9.4499999999999993</v>
      </c>
      <c r="N295" s="17">
        <v>9.44</v>
      </c>
      <c r="O295" s="17">
        <v>9.44</v>
      </c>
      <c r="P295" s="17">
        <v>9.43</v>
      </c>
      <c r="Q295" s="17">
        <v>9.42</v>
      </c>
      <c r="R295" s="17">
        <v>9.43</v>
      </c>
      <c r="S295" s="17">
        <v>9.44</v>
      </c>
      <c r="T295" s="17">
        <v>9.4600000000000009</v>
      </c>
      <c r="U295" s="17">
        <v>9.4600000000000009</v>
      </c>
      <c r="V295" s="17">
        <v>9.49</v>
      </c>
      <c r="W295" s="17">
        <v>9.4499999999999993</v>
      </c>
      <c r="X295" s="17">
        <v>9.4499999999999993</v>
      </c>
      <c r="Y295" s="17">
        <v>9.49</v>
      </c>
      <c r="Z295" s="17">
        <v>9.48</v>
      </c>
      <c r="AA295" s="17">
        <v>9.4700000000000006</v>
      </c>
      <c r="AB295" s="17">
        <v>0</v>
      </c>
      <c r="AC295" s="17">
        <v>0</v>
      </c>
      <c r="AD295" s="17">
        <v>0</v>
      </c>
      <c r="AE295" s="17">
        <v>0</v>
      </c>
      <c r="AF295" s="17">
        <v>0</v>
      </c>
      <c r="AG295" s="17">
        <v>0</v>
      </c>
      <c r="AH295" s="17">
        <v>0</v>
      </c>
      <c r="AI295" s="17">
        <v>0</v>
      </c>
      <c r="AJ295" s="17">
        <v>0</v>
      </c>
      <c r="AK295" s="17">
        <v>0</v>
      </c>
      <c r="AL295" s="17">
        <v>0</v>
      </c>
      <c r="AM295" s="17">
        <v>0</v>
      </c>
      <c r="AN295" s="17">
        <v>0</v>
      </c>
      <c r="AO295" s="17">
        <v>0</v>
      </c>
      <c r="AP295" s="17">
        <v>0</v>
      </c>
      <c r="AQ295" s="17">
        <v>0</v>
      </c>
      <c r="AR295" s="17">
        <v>0</v>
      </c>
      <c r="AS295" s="17">
        <v>0</v>
      </c>
      <c r="AT295" s="17">
        <v>0</v>
      </c>
      <c r="AU295" s="17">
        <v>0</v>
      </c>
      <c r="AV295" s="17">
        <v>0</v>
      </c>
      <c r="AW295" s="17">
        <v>0</v>
      </c>
      <c r="AX295" s="17">
        <v>0</v>
      </c>
      <c r="AY295" s="17">
        <v>0</v>
      </c>
      <c r="AZ295" s="17">
        <v>0</v>
      </c>
      <c r="BA295" s="17">
        <v>0</v>
      </c>
      <c r="BB295" s="17">
        <v>0</v>
      </c>
      <c r="BC295" s="17">
        <v>0</v>
      </c>
      <c r="BD295" s="17">
        <v>0</v>
      </c>
      <c r="BE295" s="17">
        <v>0</v>
      </c>
      <c r="BF295" s="17">
        <v>0</v>
      </c>
      <c r="BG295" s="17">
        <v>0</v>
      </c>
      <c r="BH295" s="17">
        <v>0</v>
      </c>
      <c r="BI295" s="17">
        <v>0</v>
      </c>
      <c r="BJ295" s="17">
        <v>0</v>
      </c>
      <c r="BK295" s="17">
        <v>0</v>
      </c>
      <c r="BL295" s="17">
        <v>0</v>
      </c>
      <c r="BM295" s="17">
        <v>0</v>
      </c>
      <c r="BN295" s="17">
        <v>0</v>
      </c>
      <c r="BO295" s="17">
        <v>0</v>
      </c>
      <c r="BP295" s="17">
        <v>0</v>
      </c>
      <c r="BQ295" s="17">
        <v>0</v>
      </c>
      <c r="BR295" s="17">
        <v>0</v>
      </c>
      <c r="BS295" s="17">
        <v>0</v>
      </c>
      <c r="BT295" s="17">
        <v>0</v>
      </c>
      <c r="BU295" s="17">
        <v>0</v>
      </c>
      <c r="BV295" s="17">
        <v>0</v>
      </c>
      <c r="BW295" s="17">
        <v>0</v>
      </c>
      <c r="BX295" s="17">
        <v>0</v>
      </c>
      <c r="BY295" s="17">
        <v>0</v>
      </c>
      <c r="BZ295" s="17">
        <v>0</v>
      </c>
      <c r="CA295" s="17">
        <v>0</v>
      </c>
      <c r="CB295" s="17">
        <v>0</v>
      </c>
      <c r="CC295" s="17">
        <v>0</v>
      </c>
      <c r="CD295" s="17">
        <v>0</v>
      </c>
      <c r="CE295" s="17">
        <v>0</v>
      </c>
      <c r="CF295" s="17">
        <v>0</v>
      </c>
      <c r="CG295" s="17">
        <v>0</v>
      </c>
      <c r="CH295" s="17">
        <v>0</v>
      </c>
      <c r="CI295" s="17">
        <v>0</v>
      </c>
      <c r="CJ295" s="17">
        <v>0</v>
      </c>
      <c r="CK295" s="17">
        <v>0</v>
      </c>
      <c r="CL295" s="17">
        <v>0</v>
      </c>
      <c r="CM295" s="17">
        <v>0</v>
      </c>
      <c r="CN295" s="17">
        <v>0</v>
      </c>
      <c r="CO295" s="17">
        <v>0</v>
      </c>
      <c r="CP295" s="17">
        <v>0</v>
      </c>
      <c r="CQ295" s="17">
        <v>0</v>
      </c>
      <c r="CR295" s="17">
        <v>0</v>
      </c>
      <c r="CS295" s="17">
        <v>0</v>
      </c>
      <c r="CT295" s="17">
        <v>0</v>
      </c>
      <c r="CU295" s="17">
        <v>0</v>
      </c>
      <c r="CV295" s="17">
        <v>0</v>
      </c>
      <c r="CW295" s="17">
        <v>0</v>
      </c>
      <c r="CX295" s="17">
        <v>0</v>
      </c>
      <c r="CY295" s="17">
        <v>0</v>
      </c>
      <c r="CZ295" s="17">
        <v>0</v>
      </c>
      <c r="DA295" s="17">
        <v>0</v>
      </c>
      <c r="DB295" s="17">
        <v>0</v>
      </c>
      <c r="DC295" s="17">
        <v>0</v>
      </c>
      <c r="DD295" s="17">
        <v>0</v>
      </c>
      <c r="DE295" s="17">
        <v>0</v>
      </c>
      <c r="DF295" s="17">
        <v>0</v>
      </c>
      <c r="DG295" s="17">
        <v>0</v>
      </c>
      <c r="DH295" s="17">
        <v>0</v>
      </c>
      <c r="DI295" s="17">
        <v>0</v>
      </c>
      <c r="DJ295" s="17">
        <v>0</v>
      </c>
      <c r="DK295" s="17">
        <v>0</v>
      </c>
      <c r="DL295" s="17">
        <v>0</v>
      </c>
      <c r="DM295" s="17">
        <v>0</v>
      </c>
      <c r="DN295" s="17">
        <v>0</v>
      </c>
      <c r="DO295" s="17">
        <v>0</v>
      </c>
      <c r="DP295" s="17">
        <v>0</v>
      </c>
      <c r="DQ295" s="17">
        <v>0</v>
      </c>
      <c r="DR295" s="17">
        <v>0</v>
      </c>
      <c r="DS295" s="17">
        <v>0</v>
      </c>
      <c r="DT295" s="17">
        <v>0</v>
      </c>
      <c r="DU295" s="17">
        <v>0</v>
      </c>
      <c r="DV295" s="17">
        <v>0</v>
      </c>
      <c r="DW295" s="17">
        <v>0</v>
      </c>
      <c r="DX295" s="17">
        <v>0</v>
      </c>
      <c r="DY295" s="17">
        <v>0</v>
      </c>
      <c r="DZ295" s="17">
        <v>0</v>
      </c>
      <c r="EA295" s="17">
        <v>0</v>
      </c>
      <c r="EB295" s="17">
        <v>0</v>
      </c>
      <c r="EC295" s="17">
        <v>0</v>
      </c>
      <c r="ED295" s="17">
        <v>0</v>
      </c>
      <c r="EE295" s="17">
        <v>0</v>
      </c>
      <c r="EF295" s="17">
        <v>0</v>
      </c>
      <c r="EG295" s="17">
        <v>0</v>
      </c>
      <c r="EH295" s="17">
        <v>0</v>
      </c>
      <c r="EI295" s="17">
        <v>0</v>
      </c>
      <c r="EJ295" s="17">
        <v>0</v>
      </c>
      <c r="EK295" s="17">
        <v>0</v>
      </c>
      <c r="EL295" s="17">
        <v>0</v>
      </c>
      <c r="EM295" s="17">
        <v>0</v>
      </c>
      <c r="EN295" s="17">
        <v>0</v>
      </c>
      <c r="EO295" s="17">
        <v>0</v>
      </c>
      <c r="EP295" s="17">
        <v>0</v>
      </c>
      <c r="EQ295" s="17">
        <v>0</v>
      </c>
      <c r="ER295" s="17">
        <v>0</v>
      </c>
      <c r="ES295" s="17">
        <v>0</v>
      </c>
      <c r="ET295" s="17">
        <v>0</v>
      </c>
      <c r="EU295" s="17">
        <v>0</v>
      </c>
      <c r="EV295" s="17">
        <v>0</v>
      </c>
      <c r="EW295" s="17">
        <v>0</v>
      </c>
      <c r="EX295" s="17">
        <v>0</v>
      </c>
      <c r="EY295" s="17">
        <v>0</v>
      </c>
      <c r="EZ295" s="17">
        <v>0</v>
      </c>
      <c r="FA295" s="17">
        <v>0</v>
      </c>
      <c r="FB295" s="17">
        <v>0</v>
      </c>
      <c r="FC295" s="17">
        <v>0</v>
      </c>
      <c r="FD295" s="17">
        <v>0</v>
      </c>
      <c r="FE295" s="17">
        <v>0</v>
      </c>
      <c r="FF295" s="17">
        <v>0</v>
      </c>
      <c r="FG295" s="17">
        <v>0</v>
      </c>
      <c r="FH295" s="17">
        <v>0</v>
      </c>
      <c r="FI295" s="17">
        <v>0</v>
      </c>
      <c r="FJ295" s="17">
        <v>0</v>
      </c>
      <c r="FK295" s="17">
        <v>0</v>
      </c>
      <c r="FL295" s="17">
        <v>0</v>
      </c>
      <c r="FM295" s="17">
        <v>0</v>
      </c>
      <c r="FN295" s="17">
        <v>0</v>
      </c>
      <c r="FO295" s="17">
        <v>0</v>
      </c>
      <c r="FP295" s="17">
        <v>0</v>
      </c>
      <c r="FQ295" s="17">
        <v>0</v>
      </c>
      <c r="FR295" s="17">
        <v>0</v>
      </c>
      <c r="FS295" s="17">
        <v>0</v>
      </c>
      <c r="FT295" s="17">
        <v>0</v>
      </c>
      <c r="FU295" s="17">
        <v>0</v>
      </c>
      <c r="FV295" s="17">
        <v>0</v>
      </c>
      <c r="FW295" s="17">
        <v>0</v>
      </c>
      <c r="FX295" s="17">
        <v>0</v>
      </c>
      <c r="FY295" s="17">
        <v>0</v>
      </c>
      <c r="FZ295" s="17">
        <v>0</v>
      </c>
      <c r="GA295" s="17">
        <v>0</v>
      </c>
      <c r="GB295" s="17">
        <v>0</v>
      </c>
      <c r="GC295" s="17">
        <v>0</v>
      </c>
      <c r="GD295" s="17">
        <v>0</v>
      </c>
      <c r="GE295" s="17">
        <v>0</v>
      </c>
      <c r="GF295" s="17">
        <v>0</v>
      </c>
      <c r="GG295" s="17">
        <v>0</v>
      </c>
      <c r="GH295" s="17">
        <v>0</v>
      </c>
      <c r="GI295" s="17">
        <v>0</v>
      </c>
      <c r="GJ295" s="17">
        <v>0</v>
      </c>
      <c r="GK295" s="17">
        <v>0</v>
      </c>
      <c r="GL295" s="17">
        <v>0</v>
      </c>
      <c r="GM295" s="17">
        <v>0</v>
      </c>
      <c r="GN295" s="17">
        <v>0</v>
      </c>
      <c r="GO295" s="17">
        <v>0</v>
      </c>
      <c r="GP295" s="17">
        <v>0</v>
      </c>
      <c r="GQ295" s="17">
        <v>0</v>
      </c>
      <c r="GR295" s="17">
        <v>0</v>
      </c>
      <c r="GS295" s="17">
        <v>0</v>
      </c>
      <c r="GT295" s="17">
        <v>0</v>
      </c>
      <c r="GU295" s="17">
        <v>0</v>
      </c>
      <c r="GV295" s="17">
        <v>0</v>
      </c>
      <c r="GW295" s="17">
        <v>0</v>
      </c>
      <c r="GX295" s="17">
        <v>0</v>
      </c>
      <c r="GY295" s="17">
        <v>0</v>
      </c>
      <c r="GZ295" s="17">
        <v>0</v>
      </c>
      <c r="HA295" s="17">
        <v>0</v>
      </c>
      <c r="HB295" s="17">
        <v>0</v>
      </c>
      <c r="HC295" s="17">
        <v>0</v>
      </c>
      <c r="HD295" s="17">
        <v>0</v>
      </c>
      <c r="HE295" s="17">
        <v>0</v>
      </c>
      <c r="HF295" s="17">
        <v>0</v>
      </c>
      <c r="HG295" s="17">
        <v>0</v>
      </c>
      <c r="HH295" s="17">
        <v>0</v>
      </c>
      <c r="HI295" s="17">
        <v>0</v>
      </c>
      <c r="HJ295" s="17">
        <v>0</v>
      </c>
      <c r="HK295" s="17">
        <v>0</v>
      </c>
      <c r="HL295" s="17">
        <v>0</v>
      </c>
      <c r="HM295" s="17">
        <v>0</v>
      </c>
      <c r="HN295" s="17">
        <v>0</v>
      </c>
      <c r="HO295" s="17">
        <v>0</v>
      </c>
      <c r="HP295" s="17">
        <v>0</v>
      </c>
      <c r="HQ295" s="17">
        <v>0</v>
      </c>
      <c r="HR295" s="17">
        <v>0</v>
      </c>
      <c r="HS295" s="17">
        <v>0</v>
      </c>
      <c r="HT295" s="17">
        <v>0</v>
      </c>
      <c r="HU295" s="17">
        <v>0</v>
      </c>
      <c r="HV295" s="17">
        <v>0</v>
      </c>
      <c r="HW295" s="17">
        <v>0</v>
      </c>
      <c r="HX295" s="17">
        <v>0</v>
      </c>
      <c r="HY295" s="17">
        <v>0</v>
      </c>
      <c r="HZ295" s="17">
        <v>0</v>
      </c>
      <c r="IA295" s="17">
        <v>0</v>
      </c>
      <c r="IB295" s="17">
        <v>0</v>
      </c>
      <c r="IC295" s="17">
        <v>0</v>
      </c>
      <c r="ID295" s="17">
        <v>0</v>
      </c>
      <c r="IE295" s="17">
        <v>0</v>
      </c>
      <c r="IF295" s="17">
        <v>0</v>
      </c>
      <c r="IG295" s="17">
        <v>0</v>
      </c>
      <c r="IH295" s="17">
        <v>0</v>
      </c>
      <c r="II295" s="17">
        <v>0</v>
      </c>
      <c r="IJ295" s="17">
        <v>0</v>
      </c>
      <c r="IK295" s="17">
        <v>0</v>
      </c>
      <c r="IL295" s="17">
        <v>0</v>
      </c>
      <c r="IM295" s="17">
        <v>0</v>
      </c>
      <c r="IN295" s="17">
        <v>0</v>
      </c>
      <c r="IO295" s="17">
        <v>0</v>
      </c>
      <c r="IP295" s="17">
        <v>0</v>
      </c>
      <c r="IQ295" s="17">
        <v>0</v>
      </c>
      <c r="IR295" s="17">
        <v>0</v>
      </c>
      <c r="IS295" s="17">
        <v>0</v>
      </c>
      <c r="IT295" s="17">
        <v>0</v>
      </c>
      <c r="IU295" s="17">
        <v>0</v>
      </c>
      <c r="IV295" s="17">
        <v>0</v>
      </c>
      <c r="IW295" s="17">
        <v>0</v>
      </c>
      <c r="IX295" s="17">
        <v>0</v>
      </c>
      <c r="IY295" s="17">
        <v>0</v>
      </c>
      <c r="IZ295" s="17">
        <v>0</v>
      </c>
      <c r="JA295" s="17">
        <v>0</v>
      </c>
      <c r="JB295" s="17">
        <v>0</v>
      </c>
      <c r="JC295" s="17">
        <v>0</v>
      </c>
      <c r="JD295" s="17">
        <v>0</v>
      </c>
      <c r="JE295" s="17">
        <v>0</v>
      </c>
      <c r="JF295" s="17">
        <v>0</v>
      </c>
      <c r="JG295" s="17">
        <v>0</v>
      </c>
      <c r="JH295" s="17">
        <v>0</v>
      </c>
      <c r="JI295" s="17">
        <v>0</v>
      </c>
      <c r="JJ295" s="17">
        <v>0</v>
      </c>
      <c r="JK295" s="17">
        <v>0</v>
      </c>
      <c r="JL295" s="17">
        <v>0</v>
      </c>
      <c r="JM295" s="17">
        <v>0</v>
      </c>
      <c r="JN295" s="17">
        <v>0</v>
      </c>
      <c r="JO295" s="17">
        <v>0</v>
      </c>
      <c r="JP295" s="17">
        <v>0</v>
      </c>
      <c r="JQ295" s="17">
        <v>0</v>
      </c>
      <c r="JR295" s="17">
        <v>0</v>
      </c>
      <c r="JS295" s="17">
        <v>0</v>
      </c>
      <c r="JT295" s="17">
        <v>0</v>
      </c>
      <c r="JU295" s="17">
        <v>0</v>
      </c>
      <c r="JV295" s="17">
        <v>0</v>
      </c>
      <c r="JW295" s="17">
        <v>0</v>
      </c>
      <c r="JX295" s="17">
        <v>0</v>
      </c>
      <c r="JY295" s="17">
        <v>0</v>
      </c>
    </row>
    <row r="296" spans="1:285" x14ac:dyDescent="0.15">
      <c r="A296" s="17" t="s">
        <v>279</v>
      </c>
      <c r="B296" s="17" t="s">
        <v>280</v>
      </c>
      <c r="C296" s="17">
        <v>0</v>
      </c>
      <c r="D296" s="17">
        <v>0</v>
      </c>
      <c r="E296" s="17">
        <v>0</v>
      </c>
      <c r="F296" s="17">
        <v>0</v>
      </c>
      <c r="G296" s="17">
        <v>0</v>
      </c>
      <c r="H296" s="17">
        <v>0</v>
      </c>
      <c r="I296" s="17">
        <v>27.3</v>
      </c>
      <c r="J296" s="17">
        <v>27.3</v>
      </c>
      <c r="K296" s="17">
        <v>27.3</v>
      </c>
      <c r="L296" s="17">
        <v>27.3</v>
      </c>
      <c r="M296" s="17">
        <v>27.3</v>
      </c>
      <c r="N296" s="17">
        <v>27.47</v>
      </c>
      <c r="O296" s="17">
        <v>27.4</v>
      </c>
      <c r="P296" s="17">
        <v>27.38</v>
      </c>
      <c r="Q296" s="17">
        <v>27.42</v>
      </c>
      <c r="R296" s="17">
        <v>27.42</v>
      </c>
      <c r="S296" s="17">
        <v>27.44</v>
      </c>
      <c r="T296" s="17">
        <v>27.47</v>
      </c>
      <c r="U296" s="17">
        <v>27.45</v>
      </c>
      <c r="V296" s="17">
        <v>27.44</v>
      </c>
      <c r="W296" s="17">
        <v>27.43</v>
      </c>
      <c r="X296" s="17">
        <v>27.45</v>
      </c>
      <c r="Y296" s="17">
        <v>27.45</v>
      </c>
      <c r="Z296" s="17">
        <v>27.46</v>
      </c>
      <c r="AA296" s="17">
        <v>27.44</v>
      </c>
      <c r="AB296" s="17">
        <v>0</v>
      </c>
      <c r="AC296" s="17">
        <v>0</v>
      </c>
      <c r="AD296" s="17">
        <v>0</v>
      </c>
      <c r="AE296" s="17">
        <v>0</v>
      </c>
      <c r="AF296" s="17">
        <v>0</v>
      </c>
      <c r="AG296" s="17">
        <v>0</v>
      </c>
      <c r="AH296" s="17">
        <v>0</v>
      </c>
      <c r="AI296" s="17">
        <v>0</v>
      </c>
      <c r="AJ296" s="17">
        <v>0</v>
      </c>
      <c r="AK296" s="17">
        <v>0</v>
      </c>
      <c r="AL296" s="17">
        <v>0</v>
      </c>
      <c r="AM296" s="17">
        <v>0</v>
      </c>
      <c r="AN296" s="17">
        <v>0</v>
      </c>
      <c r="AO296" s="17">
        <v>0</v>
      </c>
      <c r="AP296" s="17">
        <v>0</v>
      </c>
      <c r="AQ296" s="17">
        <v>0</v>
      </c>
      <c r="AR296" s="17">
        <v>0</v>
      </c>
      <c r="AS296" s="17">
        <v>0</v>
      </c>
      <c r="AT296" s="17">
        <v>0</v>
      </c>
      <c r="AU296" s="17">
        <v>0</v>
      </c>
      <c r="AV296" s="17">
        <v>0</v>
      </c>
      <c r="AW296" s="17">
        <v>0</v>
      </c>
      <c r="AX296" s="17">
        <v>0</v>
      </c>
      <c r="AY296" s="17">
        <v>0</v>
      </c>
      <c r="AZ296" s="17">
        <v>0</v>
      </c>
      <c r="BA296" s="17">
        <v>0</v>
      </c>
      <c r="BB296" s="17">
        <v>0</v>
      </c>
      <c r="BC296" s="17">
        <v>0</v>
      </c>
      <c r="BD296" s="17">
        <v>0</v>
      </c>
      <c r="BE296" s="17">
        <v>0</v>
      </c>
      <c r="BF296" s="17">
        <v>0</v>
      </c>
      <c r="BG296" s="17">
        <v>0</v>
      </c>
      <c r="BH296" s="17">
        <v>0</v>
      </c>
      <c r="BI296" s="17">
        <v>0</v>
      </c>
      <c r="BJ296" s="17">
        <v>0</v>
      </c>
      <c r="BK296" s="17">
        <v>0</v>
      </c>
      <c r="BL296" s="17">
        <v>0</v>
      </c>
      <c r="BM296" s="17">
        <v>0</v>
      </c>
      <c r="BN296" s="17">
        <v>0</v>
      </c>
      <c r="BO296" s="17">
        <v>0</v>
      </c>
      <c r="BP296" s="17">
        <v>0</v>
      </c>
      <c r="BQ296" s="17">
        <v>0</v>
      </c>
      <c r="BR296" s="17">
        <v>0</v>
      </c>
      <c r="BS296" s="17">
        <v>0</v>
      </c>
      <c r="BT296" s="17">
        <v>0</v>
      </c>
      <c r="BU296" s="17">
        <v>0</v>
      </c>
      <c r="BV296" s="17">
        <v>0</v>
      </c>
      <c r="BW296" s="17">
        <v>0</v>
      </c>
      <c r="BX296" s="17">
        <v>0</v>
      </c>
      <c r="BY296" s="17">
        <v>0</v>
      </c>
      <c r="BZ296" s="17">
        <v>0</v>
      </c>
      <c r="CA296" s="17">
        <v>0</v>
      </c>
      <c r="CB296" s="17">
        <v>0</v>
      </c>
      <c r="CC296" s="17">
        <v>0</v>
      </c>
      <c r="CD296" s="17">
        <v>0</v>
      </c>
      <c r="CE296" s="17">
        <v>0</v>
      </c>
      <c r="CF296" s="17">
        <v>0</v>
      </c>
      <c r="CG296" s="17">
        <v>0</v>
      </c>
      <c r="CH296" s="17">
        <v>0</v>
      </c>
      <c r="CI296" s="17">
        <v>0</v>
      </c>
      <c r="CJ296" s="17">
        <v>0</v>
      </c>
      <c r="CK296" s="17">
        <v>0</v>
      </c>
      <c r="CL296" s="17">
        <v>0</v>
      </c>
      <c r="CM296" s="17">
        <v>0</v>
      </c>
      <c r="CN296" s="17">
        <v>0</v>
      </c>
      <c r="CO296" s="17">
        <v>0</v>
      </c>
      <c r="CP296" s="17">
        <v>0</v>
      </c>
      <c r="CQ296" s="17">
        <v>0</v>
      </c>
      <c r="CR296" s="17">
        <v>0</v>
      </c>
      <c r="CS296" s="17">
        <v>0</v>
      </c>
      <c r="CT296" s="17">
        <v>0</v>
      </c>
      <c r="CU296" s="17">
        <v>0</v>
      </c>
      <c r="CV296" s="17">
        <v>0</v>
      </c>
      <c r="CW296" s="17">
        <v>0</v>
      </c>
      <c r="CX296" s="17">
        <v>0</v>
      </c>
      <c r="CY296" s="17">
        <v>0</v>
      </c>
      <c r="CZ296" s="17">
        <v>0</v>
      </c>
      <c r="DA296" s="17">
        <v>0</v>
      </c>
      <c r="DB296" s="17">
        <v>0</v>
      </c>
      <c r="DC296" s="17">
        <v>0</v>
      </c>
      <c r="DD296" s="17">
        <v>0</v>
      </c>
      <c r="DE296" s="17">
        <v>0</v>
      </c>
      <c r="DF296" s="17">
        <v>0</v>
      </c>
      <c r="DG296" s="17">
        <v>0</v>
      </c>
      <c r="DH296" s="17">
        <v>0</v>
      </c>
      <c r="DI296" s="17">
        <v>0</v>
      </c>
      <c r="DJ296" s="17">
        <v>0</v>
      </c>
      <c r="DK296" s="17">
        <v>0</v>
      </c>
      <c r="DL296" s="17">
        <v>0</v>
      </c>
      <c r="DM296" s="17">
        <v>0</v>
      </c>
      <c r="DN296" s="17">
        <v>0</v>
      </c>
      <c r="DO296" s="17">
        <v>0</v>
      </c>
      <c r="DP296" s="17">
        <v>0</v>
      </c>
      <c r="DQ296" s="17">
        <v>0</v>
      </c>
      <c r="DR296" s="17">
        <v>0</v>
      </c>
      <c r="DS296" s="17">
        <v>0</v>
      </c>
      <c r="DT296" s="17">
        <v>0</v>
      </c>
      <c r="DU296" s="17">
        <v>0</v>
      </c>
      <c r="DV296" s="17">
        <v>0</v>
      </c>
      <c r="DW296" s="17">
        <v>0</v>
      </c>
      <c r="DX296" s="17">
        <v>0</v>
      </c>
      <c r="DY296" s="17">
        <v>0</v>
      </c>
      <c r="DZ296" s="17">
        <v>0</v>
      </c>
      <c r="EA296" s="17">
        <v>0</v>
      </c>
      <c r="EB296" s="17">
        <v>0</v>
      </c>
      <c r="EC296" s="17">
        <v>0</v>
      </c>
      <c r="ED296" s="17">
        <v>0</v>
      </c>
      <c r="EE296" s="17">
        <v>0</v>
      </c>
      <c r="EF296" s="17">
        <v>0</v>
      </c>
      <c r="EG296" s="17">
        <v>0</v>
      </c>
      <c r="EH296" s="17">
        <v>0</v>
      </c>
      <c r="EI296" s="17">
        <v>0</v>
      </c>
      <c r="EJ296" s="17">
        <v>0</v>
      </c>
      <c r="EK296" s="17">
        <v>0</v>
      </c>
      <c r="EL296" s="17">
        <v>0</v>
      </c>
      <c r="EM296" s="17">
        <v>0</v>
      </c>
      <c r="EN296" s="17">
        <v>0</v>
      </c>
      <c r="EO296" s="17">
        <v>0</v>
      </c>
      <c r="EP296" s="17">
        <v>0</v>
      </c>
      <c r="EQ296" s="17">
        <v>0</v>
      </c>
      <c r="ER296" s="17">
        <v>0</v>
      </c>
      <c r="ES296" s="17">
        <v>0</v>
      </c>
      <c r="ET296" s="17">
        <v>0</v>
      </c>
      <c r="EU296" s="17">
        <v>0</v>
      </c>
      <c r="EV296" s="17">
        <v>0</v>
      </c>
      <c r="EW296" s="17">
        <v>0</v>
      </c>
      <c r="EX296" s="17">
        <v>0</v>
      </c>
      <c r="EY296" s="17">
        <v>0</v>
      </c>
      <c r="EZ296" s="17">
        <v>0</v>
      </c>
      <c r="FA296" s="17">
        <v>0</v>
      </c>
      <c r="FB296" s="17">
        <v>0</v>
      </c>
      <c r="FC296" s="17">
        <v>0</v>
      </c>
      <c r="FD296" s="17">
        <v>0</v>
      </c>
      <c r="FE296" s="17">
        <v>0</v>
      </c>
      <c r="FF296" s="17">
        <v>0</v>
      </c>
      <c r="FG296" s="17">
        <v>0</v>
      </c>
      <c r="FH296" s="17">
        <v>0</v>
      </c>
      <c r="FI296" s="17">
        <v>0</v>
      </c>
      <c r="FJ296" s="17">
        <v>0</v>
      </c>
      <c r="FK296" s="17">
        <v>0</v>
      </c>
      <c r="FL296" s="17">
        <v>0</v>
      </c>
      <c r="FM296" s="17">
        <v>0</v>
      </c>
      <c r="FN296" s="17">
        <v>0</v>
      </c>
      <c r="FO296" s="17">
        <v>0</v>
      </c>
      <c r="FP296" s="17">
        <v>0</v>
      </c>
      <c r="FQ296" s="17">
        <v>0</v>
      </c>
      <c r="FR296" s="17">
        <v>0</v>
      </c>
      <c r="FS296" s="17">
        <v>0</v>
      </c>
      <c r="FT296" s="17">
        <v>0</v>
      </c>
      <c r="FU296" s="17">
        <v>0</v>
      </c>
      <c r="FV296" s="17">
        <v>0</v>
      </c>
      <c r="FW296" s="17">
        <v>0</v>
      </c>
      <c r="FX296" s="17">
        <v>0</v>
      </c>
      <c r="FY296" s="17">
        <v>0</v>
      </c>
      <c r="FZ296" s="17">
        <v>0</v>
      </c>
      <c r="GA296" s="17">
        <v>0</v>
      </c>
      <c r="GB296" s="17">
        <v>0</v>
      </c>
      <c r="GC296" s="17">
        <v>0</v>
      </c>
      <c r="GD296" s="17">
        <v>0</v>
      </c>
      <c r="GE296" s="17">
        <v>0</v>
      </c>
      <c r="GF296" s="17">
        <v>0</v>
      </c>
      <c r="GG296" s="17">
        <v>0</v>
      </c>
      <c r="GH296" s="17">
        <v>0</v>
      </c>
      <c r="GI296" s="17">
        <v>0</v>
      </c>
      <c r="GJ296" s="17">
        <v>0</v>
      </c>
      <c r="GK296" s="17">
        <v>0</v>
      </c>
      <c r="GL296" s="17">
        <v>0</v>
      </c>
      <c r="GM296" s="17">
        <v>0</v>
      </c>
      <c r="GN296" s="17">
        <v>0</v>
      </c>
      <c r="GO296" s="17">
        <v>0</v>
      </c>
      <c r="GP296" s="17">
        <v>0</v>
      </c>
      <c r="GQ296" s="17">
        <v>0</v>
      </c>
      <c r="GR296" s="17">
        <v>0</v>
      </c>
      <c r="GS296" s="17">
        <v>0</v>
      </c>
      <c r="GT296" s="17">
        <v>0</v>
      </c>
      <c r="GU296" s="17">
        <v>0</v>
      </c>
      <c r="GV296" s="17">
        <v>0</v>
      </c>
      <c r="GW296" s="17">
        <v>0</v>
      </c>
      <c r="GX296" s="17">
        <v>0</v>
      </c>
      <c r="GY296" s="17">
        <v>0</v>
      </c>
      <c r="GZ296" s="17">
        <v>0</v>
      </c>
      <c r="HA296" s="17">
        <v>0</v>
      </c>
      <c r="HB296" s="17">
        <v>0</v>
      </c>
      <c r="HC296" s="17">
        <v>0</v>
      </c>
      <c r="HD296" s="17">
        <v>0</v>
      </c>
      <c r="HE296" s="17">
        <v>0</v>
      </c>
      <c r="HF296" s="17">
        <v>0</v>
      </c>
      <c r="HG296" s="17">
        <v>0</v>
      </c>
      <c r="HH296" s="17">
        <v>0</v>
      </c>
      <c r="HI296" s="17">
        <v>0</v>
      </c>
      <c r="HJ296" s="17">
        <v>0</v>
      </c>
      <c r="HK296" s="17">
        <v>0</v>
      </c>
      <c r="HL296" s="17">
        <v>0</v>
      </c>
      <c r="HM296" s="17">
        <v>0</v>
      </c>
      <c r="HN296" s="17">
        <v>0</v>
      </c>
      <c r="HO296" s="17">
        <v>0</v>
      </c>
      <c r="HP296" s="17">
        <v>0</v>
      </c>
      <c r="HQ296" s="17">
        <v>0</v>
      </c>
      <c r="HR296" s="17">
        <v>0</v>
      </c>
      <c r="HS296" s="17">
        <v>0</v>
      </c>
      <c r="HT296" s="17">
        <v>0</v>
      </c>
      <c r="HU296" s="17">
        <v>0</v>
      </c>
      <c r="HV296" s="17">
        <v>0</v>
      </c>
      <c r="HW296" s="17">
        <v>0</v>
      </c>
      <c r="HX296" s="17">
        <v>0</v>
      </c>
      <c r="HY296" s="17">
        <v>0</v>
      </c>
      <c r="HZ296" s="17">
        <v>0</v>
      </c>
      <c r="IA296" s="17">
        <v>0</v>
      </c>
      <c r="IB296" s="17">
        <v>0</v>
      </c>
      <c r="IC296" s="17">
        <v>0</v>
      </c>
      <c r="ID296" s="17">
        <v>0</v>
      </c>
      <c r="IE296" s="17">
        <v>0</v>
      </c>
      <c r="IF296" s="17">
        <v>0</v>
      </c>
      <c r="IG296" s="17">
        <v>0</v>
      </c>
      <c r="IH296" s="17">
        <v>0</v>
      </c>
      <c r="II296" s="17">
        <v>0</v>
      </c>
      <c r="IJ296" s="17">
        <v>0</v>
      </c>
      <c r="IK296" s="17">
        <v>0</v>
      </c>
      <c r="IL296" s="17">
        <v>0</v>
      </c>
      <c r="IM296" s="17">
        <v>0</v>
      </c>
      <c r="IN296" s="17">
        <v>0</v>
      </c>
      <c r="IO296" s="17">
        <v>0</v>
      </c>
      <c r="IP296" s="17">
        <v>0</v>
      </c>
      <c r="IQ296" s="17">
        <v>0</v>
      </c>
      <c r="IR296" s="17">
        <v>0</v>
      </c>
      <c r="IS296" s="17">
        <v>0</v>
      </c>
      <c r="IT296" s="17">
        <v>0</v>
      </c>
      <c r="IU296" s="17">
        <v>0</v>
      </c>
      <c r="IV296" s="17">
        <v>0</v>
      </c>
      <c r="IW296" s="17">
        <v>0</v>
      </c>
      <c r="IX296" s="17">
        <v>0</v>
      </c>
      <c r="IY296" s="17">
        <v>0</v>
      </c>
      <c r="IZ296" s="17">
        <v>0</v>
      </c>
      <c r="JA296" s="17">
        <v>0</v>
      </c>
      <c r="JB296" s="17">
        <v>0</v>
      </c>
      <c r="JC296" s="17">
        <v>0</v>
      </c>
      <c r="JD296" s="17">
        <v>0</v>
      </c>
      <c r="JE296" s="17">
        <v>0</v>
      </c>
      <c r="JF296" s="17">
        <v>0</v>
      </c>
      <c r="JG296" s="17">
        <v>0</v>
      </c>
      <c r="JH296" s="17">
        <v>0</v>
      </c>
      <c r="JI296" s="17">
        <v>0</v>
      </c>
      <c r="JJ296" s="17">
        <v>0</v>
      </c>
      <c r="JK296" s="17">
        <v>0</v>
      </c>
      <c r="JL296" s="17">
        <v>0</v>
      </c>
      <c r="JM296" s="17">
        <v>0</v>
      </c>
      <c r="JN296" s="17">
        <v>0</v>
      </c>
      <c r="JO296" s="17">
        <v>0</v>
      </c>
      <c r="JP296" s="17">
        <v>0</v>
      </c>
      <c r="JQ296" s="17">
        <v>0</v>
      </c>
      <c r="JR296" s="17">
        <v>0</v>
      </c>
      <c r="JS296" s="17">
        <v>0</v>
      </c>
      <c r="JT296" s="17">
        <v>0</v>
      </c>
      <c r="JU296" s="17">
        <v>0</v>
      </c>
      <c r="JV296" s="17">
        <v>0</v>
      </c>
      <c r="JW296" s="17">
        <v>0</v>
      </c>
      <c r="JX296" s="17">
        <v>0</v>
      </c>
      <c r="JY296" s="17">
        <v>0</v>
      </c>
    </row>
    <row r="297" spans="1:285" x14ac:dyDescent="0.15">
      <c r="A297" s="17" t="s">
        <v>998</v>
      </c>
      <c r="B297" s="17" t="s">
        <v>999</v>
      </c>
      <c r="C297" s="17">
        <v>0</v>
      </c>
      <c r="D297" s="17">
        <v>0</v>
      </c>
      <c r="E297" s="17">
        <v>0</v>
      </c>
      <c r="F297" s="17">
        <v>0</v>
      </c>
      <c r="G297" s="17">
        <v>0</v>
      </c>
      <c r="H297" s="17">
        <v>0</v>
      </c>
      <c r="I297" s="17">
        <v>10.14</v>
      </c>
      <c r="J297" s="17">
        <v>10.14</v>
      </c>
      <c r="K297" s="17">
        <v>10.14</v>
      </c>
      <c r="L297" s="17">
        <v>10.14</v>
      </c>
      <c r="M297" s="17">
        <v>10.14</v>
      </c>
      <c r="N297" s="17">
        <v>10.18</v>
      </c>
      <c r="O297" s="17">
        <v>10.18</v>
      </c>
      <c r="P297" s="17">
        <v>10.15</v>
      </c>
      <c r="Q297" s="17">
        <v>10.130000000000001</v>
      </c>
      <c r="R297" s="17">
        <v>10.16</v>
      </c>
      <c r="S297" s="17">
        <v>10.17</v>
      </c>
      <c r="T297" s="17">
        <v>10.199999999999999</v>
      </c>
      <c r="U297" s="17">
        <v>10.19</v>
      </c>
      <c r="V297" s="17">
        <v>10.19</v>
      </c>
      <c r="W297" s="17">
        <v>10.16</v>
      </c>
      <c r="X297" s="17">
        <v>10.14</v>
      </c>
      <c r="Y297" s="17">
        <v>10.16</v>
      </c>
      <c r="Z297" s="17">
        <v>10.19</v>
      </c>
      <c r="AA297" s="17">
        <v>10.199999999999999</v>
      </c>
      <c r="AB297" s="17">
        <v>0</v>
      </c>
      <c r="AC297" s="17">
        <v>0</v>
      </c>
      <c r="AD297" s="17">
        <v>0</v>
      </c>
      <c r="AE297" s="17">
        <v>0</v>
      </c>
      <c r="AF297" s="17">
        <v>0</v>
      </c>
      <c r="AG297" s="17">
        <v>0</v>
      </c>
      <c r="AH297" s="17">
        <v>0</v>
      </c>
      <c r="AI297" s="17">
        <v>0</v>
      </c>
      <c r="AJ297" s="17">
        <v>0</v>
      </c>
      <c r="AK297" s="17">
        <v>0</v>
      </c>
      <c r="AL297" s="17">
        <v>0</v>
      </c>
      <c r="AM297" s="17">
        <v>0</v>
      </c>
      <c r="AN297" s="17">
        <v>0</v>
      </c>
      <c r="AO297" s="17">
        <v>0</v>
      </c>
      <c r="AP297" s="17">
        <v>0</v>
      </c>
      <c r="AQ297" s="17">
        <v>0</v>
      </c>
      <c r="AR297" s="17">
        <v>0</v>
      </c>
      <c r="AS297" s="17">
        <v>0</v>
      </c>
      <c r="AT297" s="17">
        <v>0</v>
      </c>
      <c r="AU297" s="17">
        <v>0</v>
      </c>
      <c r="AV297" s="17">
        <v>0</v>
      </c>
      <c r="AW297" s="17">
        <v>0</v>
      </c>
      <c r="AX297" s="17">
        <v>0</v>
      </c>
      <c r="AY297" s="17">
        <v>0</v>
      </c>
      <c r="AZ297" s="17">
        <v>0</v>
      </c>
      <c r="BA297" s="17">
        <v>0</v>
      </c>
      <c r="BB297" s="17">
        <v>0</v>
      </c>
      <c r="BC297" s="17">
        <v>0</v>
      </c>
      <c r="BD297" s="17">
        <v>0</v>
      </c>
      <c r="BE297" s="17">
        <v>0</v>
      </c>
      <c r="BF297" s="17">
        <v>0</v>
      </c>
      <c r="BG297" s="17">
        <v>0</v>
      </c>
      <c r="BH297" s="17">
        <v>0</v>
      </c>
      <c r="BI297" s="17">
        <v>0</v>
      </c>
      <c r="BJ297" s="17">
        <v>0</v>
      </c>
      <c r="BK297" s="17">
        <v>0</v>
      </c>
      <c r="BL297" s="17">
        <v>0</v>
      </c>
      <c r="BM297" s="17">
        <v>0</v>
      </c>
      <c r="BN297" s="17">
        <v>0</v>
      </c>
      <c r="BO297" s="17">
        <v>0</v>
      </c>
      <c r="BP297" s="17">
        <v>0</v>
      </c>
      <c r="BQ297" s="17">
        <v>0</v>
      </c>
      <c r="BR297" s="17">
        <v>0</v>
      </c>
      <c r="BS297" s="17">
        <v>0</v>
      </c>
      <c r="BT297" s="17">
        <v>0</v>
      </c>
      <c r="BU297" s="17">
        <v>0</v>
      </c>
      <c r="BV297" s="17">
        <v>0</v>
      </c>
      <c r="BW297" s="17">
        <v>0</v>
      </c>
      <c r="BX297" s="17">
        <v>0</v>
      </c>
      <c r="BY297" s="17">
        <v>0</v>
      </c>
      <c r="BZ297" s="17">
        <v>0</v>
      </c>
      <c r="CA297" s="17">
        <v>0</v>
      </c>
      <c r="CB297" s="17">
        <v>0</v>
      </c>
      <c r="CC297" s="17">
        <v>0</v>
      </c>
      <c r="CD297" s="17">
        <v>0</v>
      </c>
      <c r="CE297" s="17">
        <v>0</v>
      </c>
      <c r="CF297" s="17">
        <v>0</v>
      </c>
      <c r="CG297" s="17">
        <v>0</v>
      </c>
      <c r="CH297" s="17">
        <v>0</v>
      </c>
      <c r="CI297" s="17">
        <v>0</v>
      </c>
      <c r="CJ297" s="17">
        <v>0</v>
      </c>
      <c r="CK297" s="17">
        <v>0</v>
      </c>
      <c r="CL297" s="17">
        <v>0</v>
      </c>
      <c r="CM297" s="17">
        <v>0</v>
      </c>
      <c r="CN297" s="17">
        <v>0</v>
      </c>
      <c r="CO297" s="17">
        <v>0</v>
      </c>
      <c r="CP297" s="17">
        <v>0</v>
      </c>
      <c r="CQ297" s="17">
        <v>0</v>
      </c>
      <c r="CR297" s="17">
        <v>0</v>
      </c>
      <c r="CS297" s="17">
        <v>0</v>
      </c>
      <c r="CT297" s="17">
        <v>0</v>
      </c>
      <c r="CU297" s="17">
        <v>0</v>
      </c>
      <c r="CV297" s="17">
        <v>0</v>
      </c>
      <c r="CW297" s="17">
        <v>0</v>
      </c>
      <c r="CX297" s="17">
        <v>0</v>
      </c>
      <c r="CY297" s="17">
        <v>0</v>
      </c>
      <c r="CZ297" s="17">
        <v>0</v>
      </c>
      <c r="DA297" s="17">
        <v>0</v>
      </c>
      <c r="DB297" s="17">
        <v>0</v>
      </c>
      <c r="DC297" s="17">
        <v>0</v>
      </c>
      <c r="DD297" s="17">
        <v>0</v>
      </c>
      <c r="DE297" s="17">
        <v>0</v>
      </c>
      <c r="DF297" s="17">
        <v>0</v>
      </c>
      <c r="DG297" s="17">
        <v>0</v>
      </c>
      <c r="DH297" s="17">
        <v>0</v>
      </c>
      <c r="DI297" s="17">
        <v>0</v>
      </c>
      <c r="DJ297" s="17">
        <v>0</v>
      </c>
      <c r="DK297" s="17">
        <v>0</v>
      </c>
      <c r="DL297" s="17">
        <v>0</v>
      </c>
      <c r="DM297" s="17">
        <v>0</v>
      </c>
      <c r="DN297" s="17">
        <v>0</v>
      </c>
      <c r="DO297" s="17">
        <v>0</v>
      </c>
      <c r="DP297" s="17">
        <v>0</v>
      </c>
      <c r="DQ297" s="17">
        <v>0</v>
      </c>
      <c r="DR297" s="17">
        <v>0</v>
      </c>
      <c r="DS297" s="17">
        <v>0</v>
      </c>
      <c r="DT297" s="17">
        <v>0</v>
      </c>
      <c r="DU297" s="17">
        <v>0</v>
      </c>
      <c r="DV297" s="17">
        <v>0</v>
      </c>
      <c r="DW297" s="17">
        <v>0</v>
      </c>
      <c r="DX297" s="17">
        <v>0</v>
      </c>
      <c r="DY297" s="17">
        <v>0</v>
      </c>
      <c r="DZ297" s="17">
        <v>0</v>
      </c>
      <c r="EA297" s="17">
        <v>0</v>
      </c>
      <c r="EB297" s="17">
        <v>0</v>
      </c>
      <c r="EC297" s="17">
        <v>0</v>
      </c>
      <c r="ED297" s="17">
        <v>0</v>
      </c>
      <c r="EE297" s="17">
        <v>0</v>
      </c>
      <c r="EF297" s="17">
        <v>0</v>
      </c>
      <c r="EG297" s="17">
        <v>0</v>
      </c>
      <c r="EH297" s="17">
        <v>0</v>
      </c>
      <c r="EI297" s="17">
        <v>0</v>
      </c>
      <c r="EJ297" s="17">
        <v>0</v>
      </c>
      <c r="EK297" s="17">
        <v>0</v>
      </c>
      <c r="EL297" s="17">
        <v>0</v>
      </c>
      <c r="EM297" s="17">
        <v>0</v>
      </c>
      <c r="EN297" s="17">
        <v>0</v>
      </c>
      <c r="EO297" s="17">
        <v>0</v>
      </c>
      <c r="EP297" s="17">
        <v>0</v>
      </c>
      <c r="EQ297" s="17">
        <v>0</v>
      </c>
      <c r="ER297" s="17">
        <v>0</v>
      </c>
      <c r="ES297" s="17">
        <v>0</v>
      </c>
      <c r="ET297" s="17">
        <v>0</v>
      </c>
      <c r="EU297" s="17">
        <v>0</v>
      </c>
      <c r="EV297" s="17">
        <v>0</v>
      </c>
      <c r="EW297" s="17">
        <v>0</v>
      </c>
      <c r="EX297" s="17">
        <v>0</v>
      </c>
      <c r="EY297" s="17">
        <v>0</v>
      </c>
      <c r="EZ297" s="17">
        <v>0</v>
      </c>
      <c r="FA297" s="17">
        <v>0</v>
      </c>
      <c r="FB297" s="17">
        <v>0</v>
      </c>
      <c r="FC297" s="17">
        <v>0</v>
      </c>
      <c r="FD297" s="17">
        <v>0</v>
      </c>
      <c r="FE297" s="17">
        <v>0</v>
      </c>
      <c r="FF297" s="17">
        <v>0</v>
      </c>
      <c r="FG297" s="17">
        <v>0</v>
      </c>
      <c r="FH297" s="17">
        <v>0</v>
      </c>
      <c r="FI297" s="17">
        <v>0</v>
      </c>
      <c r="FJ297" s="17">
        <v>0</v>
      </c>
      <c r="FK297" s="17">
        <v>0</v>
      </c>
      <c r="FL297" s="17">
        <v>0</v>
      </c>
      <c r="FM297" s="17">
        <v>0</v>
      </c>
      <c r="FN297" s="17">
        <v>0</v>
      </c>
      <c r="FO297" s="17">
        <v>0</v>
      </c>
      <c r="FP297" s="17">
        <v>0</v>
      </c>
      <c r="FQ297" s="17">
        <v>0</v>
      </c>
      <c r="FR297" s="17">
        <v>0</v>
      </c>
      <c r="FS297" s="17">
        <v>0</v>
      </c>
      <c r="FT297" s="17">
        <v>0</v>
      </c>
      <c r="FU297" s="17">
        <v>0</v>
      </c>
      <c r="FV297" s="17">
        <v>0</v>
      </c>
      <c r="FW297" s="17">
        <v>0</v>
      </c>
      <c r="FX297" s="17">
        <v>0</v>
      </c>
      <c r="FY297" s="17">
        <v>0</v>
      </c>
      <c r="FZ297" s="17">
        <v>0</v>
      </c>
      <c r="GA297" s="17">
        <v>0</v>
      </c>
      <c r="GB297" s="17">
        <v>0</v>
      </c>
      <c r="GC297" s="17">
        <v>0</v>
      </c>
      <c r="GD297" s="17">
        <v>0</v>
      </c>
      <c r="GE297" s="17">
        <v>0</v>
      </c>
      <c r="GF297" s="17">
        <v>0</v>
      </c>
      <c r="GG297" s="17">
        <v>0</v>
      </c>
      <c r="GH297" s="17">
        <v>0</v>
      </c>
      <c r="GI297" s="17">
        <v>0</v>
      </c>
      <c r="GJ297" s="17">
        <v>0</v>
      </c>
      <c r="GK297" s="17">
        <v>0</v>
      </c>
      <c r="GL297" s="17">
        <v>0</v>
      </c>
      <c r="GM297" s="17">
        <v>0</v>
      </c>
      <c r="GN297" s="17">
        <v>0</v>
      </c>
      <c r="GO297" s="17">
        <v>0</v>
      </c>
      <c r="GP297" s="17">
        <v>0</v>
      </c>
      <c r="GQ297" s="17">
        <v>0</v>
      </c>
      <c r="GR297" s="17">
        <v>0</v>
      </c>
      <c r="GS297" s="17">
        <v>0</v>
      </c>
      <c r="GT297" s="17">
        <v>0</v>
      </c>
      <c r="GU297" s="17">
        <v>0</v>
      </c>
      <c r="GV297" s="17">
        <v>0</v>
      </c>
      <c r="GW297" s="17">
        <v>0</v>
      </c>
      <c r="GX297" s="17">
        <v>0</v>
      </c>
      <c r="GY297" s="17">
        <v>0</v>
      </c>
      <c r="GZ297" s="17">
        <v>0</v>
      </c>
      <c r="HA297" s="17">
        <v>0</v>
      </c>
      <c r="HB297" s="17">
        <v>0</v>
      </c>
      <c r="HC297" s="17">
        <v>0</v>
      </c>
      <c r="HD297" s="17">
        <v>0</v>
      </c>
      <c r="HE297" s="17">
        <v>0</v>
      </c>
      <c r="HF297" s="17">
        <v>0</v>
      </c>
      <c r="HG297" s="17">
        <v>0</v>
      </c>
      <c r="HH297" s="17">
        <v>0</v>
      </c>
      <c r="HI297" s="17">
        <v>0</v>
      </c>
      <c r="HJ297" s="17">
        <v>0</v>
      </c>
      <c r="HK297" s="17">
        <v>0</v>
      </c>
      <c r="HL297" s="17">
        <v>0</v>
      </c>
      <c r="HM297" s="17">
        <v>0</v>
      </c>
      <c r="HN297" s="17">
        <v>0</v>
      </c>
      <c r="HO297" s="17">
        <v>0</v>
      </c>
      <c r="HP297" s="17">
        <v>0</v>
      </c>
      <c r="HQ297" s="17">
        <v>0</v>
      </c>
      <c r="HR297" s="17">
        <v>0</v>
      </c>
      <c r="HS297" s="17">
        <v>0</v>
      </c>
      <c r="HT297" s="17">
        <v>0</v>
      </c>
      <c r="HU297" s="17">
        <v>0</v>
      </c>
      <c r="HV297" s="17">
        <v>0</v>
      </c>
      <c r="HW297" s="17">
        <v>0</v>
      </c>
      <c r="HX297" s="17">
        <v>0</v>
      </c>
      <c r="HY297" s="17">
        <v>0</v>
      </c>
      <c r="HZ297" s="17">
        <v>0</v>
      </c>
      <c r="IA297" s="17">
        <v>0</v>
      </c>
      <c r="IB297" s="17">
        <v>0</v>
      </c>
      <c r="IC297" s="17">
        <v>0</v>
      </c>
      <c r="ID297" s="17">
        <v>0</v>
      </c>
      <c r="IE297" s="17">
        <v>0</v>
      </c>
      <c r="IF297" s="17">
        <v>0</v>
      </c>
      <c r="IG297" s="17">
        <v>0</v>
      </c>
      <c r="IH297" s="17">
        <v>0</v>
      </c>
      <c r="II297" s="17">
        <v>0</v>
      </c>
      <c r="IJ297" s="17">
        <v>0</v>
      </c>
      <c r="IK297" s="17">
        <v>0</v>
      </c>
      <c r="IL297" s="17">
        <v>0</v>
      </c>
      <c r="IM297" s="17">
        <v>0</v>
      </c>
      <c r="IN297" s="17">
        <v>0</v>
      </c>
      <c r="IO297" s="17">
        <v>0</v>
      </c>
      <c r="IP297" s="17">
        <v>0</v>
      </c>
      <c r="IQ297" s="17">
        <v>0</v>
      </c>
      <c r="IR297" s="17">
        <v>0</v>
      </c>
      <c r="IS297" s="17">
        <v>0</v>
      </c>
      <c r="IT297" s="17">
        <v>0</v>
      </c>
      <c r="IU297" s="17">
        <v>0</v>
      </c>
      <c r="IV297" s="17">
        <v>0</v>
      </c>
      <c r="IW297" s="17">
        <v>0</v>
      </c>
      <c r="IX297" s="17">
        <v>0</v>
      </c>
      <c r="IY297" s="17">
        <v>0</v>
      </c>
      <c r="IZ297" s="17">
        <v>0</v>
      </c>
      <c r="JA297" s="17">
        <v>0</v>
      </c>
      <c r="JB297" s="17">
        <v>0</v>
      </c>
      <c r="JC297" s="17">
        <v>0</v>
      </c>
      <c r="JD297" s="17">
        <v>0</v>
      </c>
      <c r="JE297" s="17">
        <v>0</v>
      </c>
      <c r="JF297" s="17">
        <v>0</v>
      </c>
      <c r="JG297" s="17">
        <v>0</v>
      </c>
      <c r="JH297" s="17">
        <v>0</v>
      </c>
      <c r="JI297" s="17">
        <v>0</v>
      </c>
      <c r="JJ297" s="17">
        <v>0</v>
      </c>
      <c r="JK297" s="17">
        <v>0</v>
      </c>
      <c r="JL297" s="17">
        <v>0</v>
      </c>
      <c r="JM297" s="17">
        <v>0</v>
      </c>
      <c r="JN297" s="17">
        <v>0</v>
      </c>
      <c r="JO297" s="17">
        <v>0</v>
      </c>
      <c r="JP297" s="17">
        <v>0</v>
      </c>
      <c r="JQ297" s="17">
        <v>0</v>
      </c>
      <c r="JR297" s="17">
        <v>0</v>
      </c>
      <c r="JS297" s="17">
        <v>0</v>
      </c>
      <c r="JT297" s="17">
        <v>0</v>
      </c>
      <c r="JU297" s="17">
        <v>0</v>
      </c>
      <c r="JV297" s="17">
        <v>0</v>
      </c>
      <c r="JW297" s="17">
        <v>0</v>
      </c>
      <c r="JX297" s="17">
        <v>0</v>
      </c>
      <c r="JY297" s="17">
        <v>0</v>
      </c>
    </row>
    <row r="298" spans="1:285" x14ac:dyDescent="0.15">
      <c r="A298" s="17" t="s">
        <v>684</v>
      </c>
      <c r="B298" s="17" t="s">
        <v>685</v>
      </c>
      <c r="C298" s="17">
        <v>0</v>
      </c>
      <c r="D298" s="17">
        <v>0</v>
      </c>
      <c r="E298" s="17">
        <v>0</v>
      </c>
      <c r="F298" s="17">
        <v>0</v>
      </c>
      <c r="G298" s="17">
        <v>0</v>
      </c>
      <c r="H298" s="17">
        <v>0</v>
      </c>
      <c r="I298" s="17">
        <v>38.979999999999997</v>
      </c>
      <c r="J298" s="17">
        <v>38.979999999999997</v>
      </c>
      <c r="K298" s="17">
        <v>38.979999999999997</v>
      </c>
      <c r="L298" s="17">
        <v>38.979999999999997</v>
      </c>
      <c r="M298" s="17">
        <v>38.979999999999997</v>
      </c>
      <c r="N298" s="17">
        <v>39.03</v>
      </c>
      <c r="O298" s="17">
        <v>38.979999999999997</v>
      </c>
      <c r="P298" s="17">
        <v>38.799999999999997</v>
      </c>
      <c r="Q298" s="17">
        <v>38.81</v>
      </c>
      <c r="R298" s="17">
        <v>38.68</v>
      </c>
      <c r="S298" s="17">
        <v>38.630000000000003</v>
      </c>
      <c r="T298" s="17">
        <v>38.68</v>
      </c>
      <c r="U298" s="17">
        <v>38.74</v>
      </c>
      <c r="V298" s="17">
        <v>38.79</v>
      </c>
      <c r="W298" s="17">
        <v>38.79</v>
      </c>
      <c r="X298" s="17">
        <v>38.78</v>
      </c>
      <c r="Y298" s="17">
        <v>38.78</v>
      </c>
      <c r="Z298" s="17">
        <v>38.729999999999997</v>
      </c>
      <c r="AA298" s="17">
        <v>38.65</v>
      </c>
      <c r="AB298" s="17">
        <v>0</v>
      </c>
      <c r="AC298" s="17">
        <v>0</v>
      </c>
      <c r="AD298" s="17">
        <v>0</v>
      </c>
      <c r="AE298" s="17">
        <v>0</v>
      </c>
      <c r="AF298" s="17">
        <v>0</v>
      </c>
      <c r="AG298" s="17">
        <v>0</v>
      </c>
      <c r="AH298" s="17">
        <v>0</v>
      </c>
      <c r="AI298" s="17">
        <v>0</v>
      </c>
      <c r="AJ298" s="17">
        <v>0</v>
      </c>
      <c r="AK298" s="17">
        <v>0</v>
      </c>
      <c r="AL298" s="17">
        <v>0</v>
      </c>
      <c r="AM298" s="17">
        <v>0</v>
      </c>
      <c r="AN298" s="17">
        <v>0</v>
      </c>
      <c r="AO298" s="17">
        <v>0</v>
      </c>
      <c r="AP298" s="17">
        <v>0</v>
      </c>
      <c r="AQ298" s="17">
        <v>0</v>
      </c>
      <c r="AR298" s="17">
        <v>0</v>
      </c>
      <c r="AS298" s="17">
        <v>0</v>
      </c>
      <c r="AT298" s="17">
        <v>0</v>
      </c>
      <c r="AU298" s="17">
        <v>0</v>
      </c>
      <c r="AV298" s="17">
        <v>0</v>
      </c>
      <c r="AW298" s="17">
        <v>0</v>
      </c>
      <c r="AX298" s="17">
        <v>0</v>
      </c>
      <c r="AY298" s="17">
        <v>0</v>
      </c>
      <c r="AZ298" s="17">
        <v>0</v>
      </c>
      <c r="BA298" s="17">
        <v>0</v>
      </c>
      <c r="BB298" s="17">
        <v>0</v>
      </c>
      <c r="BC298" s="17">
        <v>0</v>
      </c>
      <c r="BD298" s="17">
        <v>0</v>
      </c>
      <c r="BE298" s="17">
        <v>0</v>
      </c>
      <c r="BF298" s="17">
        <v>0</v>
      </c>
      <c r="BG298" s="17">
        <v>0</v>
      </c>
      <c r="BH298" s="17">
        <v>0</v>
      </c>
      <c r="BI298" s="17">
        <v>0</v>
      </c>
      <c r="BJ298" s="17">
        <v>0</v>
      </c>
      <c r="BK298" s="17">
        <v>0</v>
      </c>
      <c r="BL298" s="17">
        <v>0</v>
      </c>
      <c r="BM298" s="17">
        <v>0</v>
      </c>
      <c r="BN298" s="17">
        <v>0</v>
      </c>
      <c r="BO298" s="17">
        <v>0</v>
      </c>
      <c r="BP298" s="17">
        <v>0</v>
      </c>
      <c r="BQ298" s="17">
        <v>0</v>
      </c>
      <c r="BR298" s="17">
        <v>0</v>
      </c>
      <c r="BS298" s="17">
        <v>0</v>
      </c>
      <c r="BT298" s="17">
        <v>0</v>
      </c>
      <c r="BU298" s="17">
        <v>0</v>
      </c>
      <c r="BV298" s="17">
        <v>0</v>
      </c>
      <c r="BW298" s="17">
        <v>0</v>
      </c>
      <c r="BX298" s="17">
        <v>0</v>
      </c>
      <c r="BY298" s="17">
        <v>0</v>
      </c>
      <c r="BZ298" s="17">
        <v>0</v>
      </c>
      <c r="CA298" s="17">
        <v>0</v>
      </c>
      <c r="CB298" s="17">
        <v>0</v>
      </c>
      <c r="CC298" s="17">
        <v>0</v>
      </c>
      <c r="CD298" s="17">
        <v>0</v>
      </c>
      <c r="CE298" s="17">
        <v>0</v>
      </c>
      <c r="CF298" s="17">
        <v>0</v>
      </c>
      <c r="CG298" s="17">
        <v>0</v>
      </c>
      <c r="CH298" s="17">
        <v>0</v>
      </c>
      <c r="CI298" s="17">
        <v>0</v>
      </c>
      <c r="CJ298" s="17">
        <v>0</v>
      </c>
      <c r="CK298" s="17">
        <v>0</v>
      </c>
      <c r="CL298" s="17">
        <v>0</v>
      </c>
      <c r="CM298" s="17">
        <v>0</v>
      </c>
      <c r="CN298" s="17">
        <v>0</v>
      </c>
      <c r="CO298" s="17">
        <v>0</v>
      </c>
      <c r="CP298" s="17">
        <v>0</v>
      </c>
      <c r="CQ298" s="17">
        <v>0</v>
      </c>
      <c r="CR298" s="17">
        <v>0</v>
      </c>
      <c r="CS298" s="17">
        <v>0</v>
      </c>
      <c r="CT298" s="17">
        <v>0</v>
      </c>
      <c r="CU298" s="17">
        <v>0</v>
      </c>
      <c r="CV298" s="17">
        <v>0</v>
      </c>
      <c r="CW298" s="17">
        <v>0</v>
      </c>
      <c r="CX298" s="17">
        <v>0</v>
      </c>
      <c r="CY298" s="17">
        <v>0</v>
      </c>
      <c r="CZ298" s="17">
        <v>0</v>
      </c>
      <c r="DA298" s="17">
        <v>0</v>
      </c>
      <c r="DB298" s="17">
        <v>0</v>
      </c>
      <c r="DC298" s="17">
        <v>0</v>
      </c>
      <c r="DD298" s="17">
        <v>0</v>
      </c>
      <c r="DE298" s="17">
        <v>0</v>
      </c>
      <c r="DF298" s="17">
        <v>0</v>
      </c>
      <c r="DG298" s="17">
        <v>0</v>
      </c>
      <c r="DH298" s="17">
        <v>0</v>
      </c>
      <c r="DI298" s="17">
        <v>0</v>
      </c>
      <c r="DJ298" s="17">
        <v>0</v>
      </c>
      <c r="DK298" s="17">
        <v>0</v>
      </c>
      <c r="DL298" s="17">
        <v>0</v>
      </c>
      <c r="DM298" s="17">
        <v>0</v>
      </c>
      <c r="DN298" s="17">
        <v>0</v>
      </c>
      <c r="DO298" s="17">
        <v>0</v>
      </c>
      <c r="DP298" s="17">
        <v>0</v>
      </c>
      <c r="DQ298" s="17">
        <v>0</v>
      </c>
      <c r="DR298" s="17">
        <v>0</v>
      </c>
      <c r="DS298" s="17">
        <v>0</v>
      </c>
      <c r="DT298" s="17">
        <v>0</v>
      </c>
      <c r="DU298" s="17">
        <v>0</v>
      </c>
      <c r="DV298" s="17">
        <v>0</v>
      </c>
      <c r="DW298" s="17">
        <v>0</v>
      </c>
      <c r="DX298" s="17">
        <v>0</v>
      </c>
      <c r="DY298" s="17">
        <v>0</v>
      </c>
      <c r="DZ298" s="17">
        <v>0</v>
      </c>
      <c r="EA298" s="17">
        <v>0</v>
      </c>
      <c r="EB298" s="17">
        <v>0</v>
      </c>
      <c r="EC298" s="17">
        <v>0</v>
      </c>
      <c r="ED298" s="17">
        <v>0</v>
      </c>
      <c r="EE298" s="17">
        <v>0</v>
      </c>
      <c r="EF298" s="17">
        <v>0</v>
      </c>
      <c r="EG298" s="17">
        <v>0</v>
      </c>
      <c r="EH298" s="17">
        <v>0</v>
      </c>
      <c r="EI298" s="17">
        <v>0</v>
      </c>
      <c r="EJ298" s="17">
        <v>0</v>
      </c>
      <c r="EK298" s="17">
        <v>0</v>
      </c>
      <c r="EL298" s="17">
        <v>0</v>
      </c>
      <c r="EM298" s="17">
        <v>0</v>
      </c>
      <c r="EN298" s="17">
        <v>0</v>
      </c>
      <c r="EO298" s="17">
        <v>0</v>
      </c>
      <c r="EP298" s="17">
        <v>0</v>
      </c>
      <c r="EQ298" s="17">
        <v>0</v>
      </c>
      <c r="ER298" s="17">
        <v>0</v>
      </c>
      <c r="ES298" s="17">
        <v>0</v>
      </c>
      <c r="ET298" s="17">
        <v>0</v>
      </c>
      <c r="EU298" s="17">
        <v>0</v>
      </c>
      <c r="EV298" s="17">
        <v>0</v>
      </c>
      <c r="EW298" s="17">
        <v>0</v>
      </c>
      <c r="EX298" s="17">
        <v>0</v>
      </c>
      <c r="EY298" s="17">
        <v>0</v>
      </c>
      <c r="EZ298" s="17">
        <v>0</v>
      </c>
      <c r="FA298" s="17">
        <v>0</v>
      </c>
      <c r="FB298" s="17">
        <v>0</v>
      </c>
      <c r="FC298" s="17">
        <v>0</v>
      </c>
      <c r="FD298" s="17">
        <v>0</v>
      </c>
      <c r="FE298" s="17">
        <v>0</v>
      </c>
      <c r="FF298" s="17">
        <v>0</v>
      </c>
      <c r="FG298" s="17">
        <v>0</v>
      </c>
      <c r="FH298" s="17">
        <v>0</v>
      </c>
      <c r="FI298" s="17">
        <v>0</v>
      </c>
      <c r="FJ298" s="17">
        <v>0</v>
      </c>
      <c r="FK298" s="17">
        <v>0</v>
      </c>
      <c r="FL298" s="17">
        <v>0</v>
      </c>
      <c r="FM298" s="17">
        <v>0</v>
      </c>
      <c r="FN298" s="17">
        <v>0</v>
      </c>
      <c r="FO298" s="17">
        <v>0</v>
      </c>
      <c r="FP298" s="17">
        <v>0</v>
      </c>
      <c r="FQ298" s="17">
        <v>0</v>
      </c>
      <c r="FR298" s="17">
        <v>0</v>
      </c>
      <c r="FS298" s="17">
        <v>0</v>
      </c>
      <c r="FT298" s="17">
        <v>0</v>
      </c>
      <c r="FU298" s="17">
        <v>0</v>
      </c>
      <c r="FV298" s="17">
        <v>0</v>
      </c>
      <c r="FW298" s="17">
        <v>0</v>
      </c>
      <c r="FX298" s="17">
        <v>0</v>
      </c>
      <c r="FY298" s="17">
        <v>0</v>
      </c>
      <c r="FZ298" s="17">
        <v>0</v>
      </c>
      <c r="GA298" s="17">
        <v>0</v>
      </c>
      <c r="GB298" s="17">
        <v>0</v>
      </c>
      <c r="GC298" s="17">
        <v>0</v>
      </c>
      <c r="GD298" s="17">
        <v>0</v>
      </c>
      <c r="GE298" s="17">
        <v>0</v>
      </c>
      <c r="GF298" s="17">
        <v>0</v>
      </c>
      <c r="GG298" s="17">
        <v>0</v>
      </c>
      <c r="GH298" s="17">
        <v>0</v>
      </c>
      <c r="GI298" s="17">
        <v>0</v>
      </c>
      <c r="GJ298" s="17">
        <v>0</v>
      </c>
      <c r="GK298" s="17">
        <v>0</v>
      </c>
      <c r="GL298" s="17">
        <v>0</v>
      </c>
      <c r="GM298" s="17">
        <v>0</v>
      </c>
      <c r="GN298" s="17">
        <v>0</v>
      </c>
      <c r="GO298" s="17">
        <v>0</v>
      </c>
      <c r="GP298" s="17">
        <v>0</v>
      </c>
      <c r="GQ298" s="17">
        <v>0</v>
      </c>
      <c r="GR298" s="17">
        <v>0</v>
      </c>
      <c r="GS298" s="17">
        <v>0</v>
      </c>
      <c r="GT298" s="17">
        <v>0</v>
      </c>
      <c r="GU298" s="17">
        <v>0</v>
      </c>
      <c r="GV298" s="17">
        <v>0</v>
      </c>
      <c r="GW298" s="17">
        <v>0</v>
      </c>
      <c r="GX298" s="17">
        <v>0</v>
      </c>
      <c r="GY298" s="17">
        <v>0</v>
      </c>
      <c r="GZ298" s="17">
        <v>0</v>
      </c>
      <c r="HA298" s="17">
        <v>0</v>
      </c>
      <c r="HB298" s="17">
        <v>0</v>
      </c>
      <c r="HC298" s="17">
        <v>0</v>
      </c>
      <c r="HD298" s="17">
        <v>0</v>
      </c>
      <c r="HE298" s="17">
        <v>0</v>
      </c>
      <c r="HF298" s="17">
        <v>0</v>
      </c>
      <c r="HG298" s="17">
        <v>0</v>
      </c>
      <c r="HH298" s="17">
        <v>0</v>
      </c>
      <c r="HI298" s="17">
        <v>0</v>
      </c>
      <c r="HJ298" s="17">
        <v>0</v>
      </c>
      <c r="HK298" s="17">
        <v>0</v>
      </c>
      <c r="HL298" s="17">
        <v>0</v>
      </c>
      <c r="HM298" s="17">
        <v>0</v>
      </c>
      <c r="HN298" s="17">
        <v>0</v>
      </c>
      <c r="HO298" s="17">
        <v>0</v>
      </c>
      <c r="HP298" s="17">
        <v>0</v>
      </c>
      <c r="HQ298" s="17">
        <v>0</v>
      </c>
      <c r="HR298" s="17">
        <v>0</v>
      </c>
      <c r="HS298" s="17">
        <v>0</v>
      </c>
      <c r="HT298" s="17">
        <v>0</v>
      </c>
      <c r="HU298" s="17">
        <v>0</v>
      </c>
      <c r="HV298" s="17">
        <v>0</v>
      </c>
      <c r="HW298" s="17">
        <v>0</v>
      </c>
      <c r="HX298" s="17">
        <v>0</v>
      </c>
      <c r="HY298" s="17">
        <v>0</v>
      </c>
      <c r="HZ298" s="17">
        <v>0</v>
      </c>
      <c r="IA298" s="17">
        <v>0</v>
      </c>
      <c r="IB298" s="17">
        <v>0</v>
      </c>
      <c r="IC298" s="17">
        <v>0</v>
      </c>
      <c r="ID298" s="17">
        <v>0</v>
      </c>
      <c r="IE298" s="17">
        <v>0</v>
      </c>
      <c r="IF298" s="17">
        <v>0</v>
      </c>
      <c r="IG298" s="17">
        <v>0</v>
      </c>
      <c r="IH298" s="17">
        <v>0</v>
      </c>
      <c r="II298" s="17">
        <v>0</v>
      </c>
      <c r="IJ298" s="17">
        <v>0</v>
      </c>
      <c r="IK298" s="17">
        <v>0</v>
      </c>
      <c r="IL298" s="17">
        <v>0</v>
      </c>
      <c r="IM298" s="17">
        <v>0</v>
      </c>
      <c r="IN298" s="17">
        <v>0</v>
      </c>
      <c r="IO298" s="17">
        <v>0</v>
      </c>
      <c r="IP298" s="17">
        <v>0</v>
      </c>
      <c r="IQ298" s="17">
        <v>0</v>
      </c>
      <c r="IR298" s="17">
        <v>0</v>
      </c>
      <c r="IS298" s="17">
        <v>0</v>
      </c>
      <c r="IT298" s="17">
        <v>0</v>
      </c>
      <c r="IU298" s="17">
        <v>0</v>
      </c>
      <c r="IV298" s="17">
        <v>0</v>
      </c>
      <c r="IW298" s="17">
        <v>0</v>
      </c>
      <c r="IX298" s="17">
        <v>0</v>
      </c>
      <c r="IY298" s="17">
        <v>0</v>
      </c>
      <c r="IZ298" s="17">
        <v>0</v>
      </c>
      <c r="JA298" s="17">
        <v>0</v>
      </c>
      <c r="JB298" s="17">
        <v>0</v>
      </c>
      <c r="JC298" s="17">
        <v>0</v>
      </c>
      <c r="JD298" s="17">
        <v>0</v>
      </c>
      <c r="JE298" s="17">
        <v>0</v>
      </c>
      <c r="JF298" s="17">
        <v>0</v>
      </c>
      <c r="JG298" s="17">
        <v>0</v>
      </c>
      <c r="JH298" s="17">
        <v>0</v>
      </c>
      <c r="JI298" s="17">
        <v>0</v>
      </c>
      <c r="JJ298" s="17">
        <v>0</v>
      </c>
      <c r="JK298" s="17">
        <v>0</v>
      </c>
      <c r="JL298" s="17">
        <v>0</v>
      </c>
      <c r="JM298" s="17">
        <v>0</v>
      </c>
      <c r="JN298" s="17">
        <v>0</v>
      </c>
      <c r="JO298" s="17">
        <v>0</v>
      </c>
      <c r="JP298" s="17">
        <v>0</v>
      </c>
      <c r="JQ298" s="17">
        <v>0</v>
      </c>
      <c r="JR298" s="17">
        <v>0</v>
      </c>
      <c r="JS298" s="17">
        <v>0</v>
      </c>
      <c r="JT298" s="17">
        <v>0</v>
      </c>
      <c r="JU298" s="17">
        <v>0</v>
      </c>
      <c r="JV298" s="17">
        <v>0</v>
      </c>
      <c r="JW298" s="17">
        <v>0</v>
      </c>
      <c r="JX298" s="17">
        <v>0</v>
      </c>
      <c r="JY298" s="17">
        <v>0</v>
      </c>
    </row>
    <row r="299" spans="1:285" x14ac:dyDescent="0.15">
      <c r="A299" s="17" t="s">
        <v>600</v>
      </c>
      <c r="B299" s="17" t="s">
        <v>601</v>
      </c>
      <c r="C299" s="17">
        <v>0</v>
      </c>
      <c r="D299" s="17">
        <v>9.1</v>
      </c>
      <c r="E299" s="17">
        <v>9.1</v>
      </c>
      <c r="F299" s="17">
        <v>9.1</v>
      </c>
      <c r="G299" s="17">
        <v>9.1</v>
      </c>
      <c r="H299" s="17">
        <v>9.1</v>
      </c>
      <c r="I299" s="17">
        <v>9.16</v>
      </c>
      <c r="J299" s="17">
        <v>9.16</v>
      </c>
      <c r="K299" s="17">
        <v>9.16</v>
      </c>
      <c r="L299" s="17">
        <v>9.16</v>
      </c>
      <c r="M299" s="17">
        <v>9.16</v>
      </c>
      <c r="N299" s="17">
        <v>9.15</v>
      </c>
      <c r="O299" s="17">
        <v>9.1300000000000008</v>
      </c>
      <c r="P299" s="17">
        <v>9.1199999999999992</v>
      </c>
      <c r="Q299" s="17">
        <v>9.1199999999999992</v>
      </c>
      <c r="R299" s="17">
        <v>9.1300000000000008</v>
      </c>
      <c r="S299" s="17">
        <v>9.15</v>
      </c>
      <c r="T299" s="17">
        <v>9.15</v>
      </c>
      <c r="U299" s="17">
        <v>9.15</v>
      </c>
      <c r="V299" s="17">
        <v>9.16</v>
      </c>
      <c r="W299" s="17">
        <v>9.16</v>
      </c>
      <c r="X299" s="17">
        <v>9.17</v>
      </c>
      <c r="Y299" s="17">
        <v>9.17</v>
      </c>
      <c r="Z299" s="17">
        <v>9.17</v>
      </c>
      <c r="AA299" s="17">
        <v>9.17</v>
      </c>
      <c r="AB299" s="17">
        <v>0</v>
      </c>
      <c r="AC299" s="17">
        <v>0</v>
      </c>
      <c r="AD299" s="17">
        <v>0</v>
      </c>
      <c r="AE299" s="17">
        <v>0</v>
      </c>
      <c r="AF299" s="17">
        <v>0</v>
      </c>
      <c r="AG299" s="17">
        <v>0</v>
      </c>
      <c r="AH299" s="17">
        <v>0</v>
      </c>
      <c r="AI299" s="17">
        <v>0</v>
      </c>
      <c r="AJ299" s="17">
        <v>0</v>
      </c>
      <c r="AK299" s="17">
        <v>0</v>
      </c>
      <c r="AL299" s="17">
        <v>0</v>
      </c>
      <c r="AM299" s="17">
        <v>0</v>
      </c>
      <c r="AN299" s="17">
        <v>0</v>
      </c>
      <c r="AO299" s="17">
        <v>0</v>
      </c>
      <c r="AP299" s="17">
        <v>0</v>
      </c>
      <c r="AQ299" s="17">
        <v>0</v>
      </c>
      <c r="AR299" s="17">
        <v>0</v>
      </c>
      <c r="AS299" s="17">
        <v>0</v>
      </c>
      <c r="AT299" s="17">
        <v>0</v>
      </c>
      <c r="AU299" s="17">
        <v>0</v>
      </c>
      <c r="AV299" s="17">
        <v>0</v>
      </c>
      <c r="AW299" s="17">
        <v>0</v>
      </c>
      <c r="AX299" s="17">
        <v>0</v>
      </c>
      <c r="AY299" s="17">
        <v>0</v>
      </c>
      <c r="AZ299" s="17">
        <v>0</v>
      </c>
      <c r="BA299" s="17">
        <v>0</v>
      </c>
      <c r="BB299" s="17">
        <v>0</v>
      </c>
      <c r="BC299" s="17">
        <v>0</v>
      </c>
      <c r="BD299" s="17">
        <v>0</v>
      </c>
      <c r="BE299" s="17">
        <v>0</v>
      </c>
      <c r="BF299" s="17">
        <v>0</v>
      </c>
      <c r="BG299" s="17">
        <v>0</v>
      </c>
      <c r="BH299" s="17">
        <v>0</v>
      </c>
      <c r="BI299" s="17">
        <v>0</v>
      </c>
      <c r="BJ299" s="17">
        <v>0</v>
      </c>
      <c r="BK299" s="17">
        <v>0</v>
      </c>
      <c r="BL299" s="17">
        <v>0</v>
      </c>
      <c r="BM299" s="17">
        <v>0</v>
      </c>
      <c r="BN299" s="17">
        <v>0</v>
      </c>
      <c r="BO299" s="17">
        <v>0</v>
      </c>
      <c r="BP299" s="17">
        <v>0</v>
      </c>
      <c r="BQ299" s="17">
        <v>0</v>
      </c>
      <c r="BR299" s="17">
        <v>0</v>
      </c>
      <c r="BS299" s="17">
        <v>0</v>
      </c>
      <c r="BT299" s="17">
        <v>0</v>
      </c>
      <c r="BU299" s="17">
        <v>0</v>
      </c>
      <c r="BV299" s="17">
        <v>0</v>
      </c>
      <c r="BW299" s="17">
        <v>0</v>
      </c>
      <c r="BX299" s="17">
        <v>0</v>
      </c>
      <c r="BY299" s="17">
        <v>0</v>
      </c>
      <c r="BZ299" s="17">
        <v>0</v>
      </c>
      <c r="CA299" s="17">
        <v>0</v>
      </c>
      <c r="CB299" s="17">
        <v>0</v>
      </c>
      <c r="CC299" s="17">
        <v>0</v>
      </c>
      <c r="CD299" s="17">
        <v>0</v>
      </c>
      <c r="CE299" s="17">
        <v>0</v>
      </c>
      <c r="CF299" s="17">
        <v>0</v>
      </c>
      <c r="CG299" s="17">
        <v>0</v>
      </c>
      <c r="CH299" s="17">
        <v>0</v>
      </c>
      <c r="CI299" s="17">
        <v>0</v>
      </c>
      <c r="CJ299" s="17">
        <v>0</v>
      </c>
      <c r="CK299" s="17">
        <v>0</v>
      </c>
      <c r="CL299" s="17">
        <v>0</v>
      </c>
      <c r="CM299" s="17">
        <v>0</v>
      </c>
      <c r="CN299" s="17">
        <v>0</v>
      </c>
      <c r="CO299" s="17">
        <v>0</v>
      </c>
      <c r="CP299" s="17">
        <v>0</v>
      </c>
      <c r="CQ299" s="17">
        <v>0</v>
      </c>
      <c r="CR299" s="17">
        <v>0</v>
      </c>
      <c r="CS299" s="17">
        <v>0</v>
      </c>
      <c r="CT299" s="17">
        <v>0</v>
      </c>
      <c r="CU299" s="17">
        <v>0</v>
      </c>
      <c r="CV299" s="17">
        <v>0</v>
      </c>
      <c r="CW299" s="17">
        <v>0</v>
      </c>
      <c r="CX299" s="17">
        <v>0</v>
      </c>
      <c r="CY299" s="17">
        <v>0</v>
      </c>
      <c r="CZ299" s="17">
        <v>0</v>
      </c>
      <c r="DA299" s="17">
        <v>0</v>
      </c>
      <c r="DB299" s="17">
        <v>0</v>
      </c>
      <c r="DC299" s="17">
        <v>0</v>
      </c>
      <c r="DD299" s="17">
        <v>0</v>
      </c>
      <c r="DE299" s="17">
        <v>0</v>
      </c>
      <c r="DF299" s="17">
        <v>0</v>
      </c>
      <c r="DG299" s="17">
        <v>0</v>
      </c>
      <c r="DH299" s="17">
        <v>0</v>
      </c>
      <c r="DI299" s="17">
        <v>0</v>
      </c>
      <c r="DJ299" s="17">
        <v>0</v>
      </c>
      <c r="DK299" s="17">
        <v>0</v>
      </c>
      <c r="DL299" s="17">
        <v>0</v>
      </c>
      <c r="DM299" s="17">
        <v>0</v>
      </c>
      <c r="DN299" s="17">
        <v>0</v>
      </c>
      <c r="DO299" s="17">
        <v>0</v>
      </c>
      <c r="DP299" s="17">
        <v>0</v>
      </c>
      <c r="DQ299" s="17">
        <v>0</v>
      </c>
      <c r="DR299" s="17">
        <v>0</v>
      </c>
      <c r="DS299" s="17">
        <v>0</v>
      </c>
      <c r="DT299" s="17">
        <v>0</v>
      </c>
      <c r="DU299" s="17">
        <v>0</v>
      </c>
      <c r="DV299" s="17">
        <v>0</v>
      </c>
      <c r="DW299" s="17">
        <v>0</v>
      </c>
      <c r="DX299" s="17">
        <v>0</v>
      </c>
      <c r="DY299" s="17">
        <v>0</v>
      </c>
      <c r="DZ299" s="17">
        <v>0</v>
      </c>
      <c r="EA299" s="17">
        <v>0</v>
      </c>
      <c r="EB299" s="17">
        <v>0</v>
      </c>
      <c r="EC299" s="17">
        <v>0</v>
      </c>
      <c r="ED299" s="17">
        <v>0</v>
      </c>
      <c r="EE299" s="17">
        <v>0</v>
      </c>
      <c r="EF299" s="17">
        <v>0</v>
      </c>
      <c r="EG299" s="17">
        <v>0</v>
      </c>
      <c r="EH299" s="17">
        <v>0</v>
      </c>
      <c r="EI299" s="17">
        <v>0</v>
      </c>
      <c r="EJ299" s="17">
        <v>0</v>
      </c>
      <c r="EK299" s="17">
        <v>0</v>
      </c>
      <c r="EL299" s="17">
        <v>0</v>
      </c>
      <c r="EM299" s="17">
        <v>0</v>
      </c>
      <c r="EN299" s="17">
        <v>0</v>
      </c>
      <c r="EO299" s="17">
        <v>0</v>
      </c>
      <c r="EP299" s="17">
        <v>0</v>
      </c>
      <c r="EQ299" s="17">
        <v>0</v>
      </c>
      <c r="ER299" s="17">
        <v>0</v>
      </c>
      <c r="ES299" s="17">
        <v>0</v>
      </c>
      <c r="ET299" s="17">
        <v>0</v>
      </c>
      <c r="EU299" s="17">
        <v>0</v>
      </c>
      <c r="EV299" s="17">
        <v>0</v>
      </c>
      <c r="EW299" s="17">
        <v>0</v>
      </c>
      <c r="EX299" s="17">
        <v>0</v>
      </c>
      <c r="EY299" s="17">
        <v>0</v>
      </c>
      <c r="EZ299" s="17">
        <v>0</v>
      </c>
      <c r="FA299" s="17">
        <v>0</v>
      </c>
      <c r="FB299" s="17">
        <v>0</v>
      </c>
      <c r="FC299" s="17">
        <v>0</v>
      </c>
      <c r="FD299" s="17">
        <v>0</v>
      </c>
      <c r="FE299" s="17">
        <v>0</v>
      </c>
      <c r="FF299" s="17">
        <v>0</v>
      </c>
      <c r="FG299" s="17">
        <v>0</v>
      </c>
      <c r="FH299" s="17">
        <v>0</v>
      </c>
      <c r="FI299" s="17">
        <v>0</v>
      </c>
      <c r="FJ299" s="17">
        <v>0</v>
      </c>
      <c r="FK299" s="17">
        <v>0</v>
      </c>
      <c r="FL299" s="17">
        <v>0</v>
      </c>
      <c r="FM299" s="17">
        <v>0</v>
      </c>
      <c r="FN299" s="17">
        <v>0</v>
      </c>
      <c r="FO299" s="17">
        <v>0</v>
      </c>
      <c r="FP299" s="17">
        <v>0</v>
      </c>
      <c r="FQ299" s="17">
        <v>0</v>
      </c>
      <c r="FR299" s="17">
        <v>0</v>
      </c>
      <c r="FS299" s="17">
        <v>0</v>
      </c>
      <c r="FT299" s="17">
        <v>0</v>
      </c>
      <c r="FU299" s="17">
        <v>0</v>
      </c>
      <c r="FV299" s="17">
        <v>0</v>
      </c>
      <c r="FW299" s="17">
        <v>0</v>
      </c>
      <c r="FX299" s="17">
        <v>0</v>
      </c>
      <c r="FY299" s="17">
        <v>0</v>
      </c>
      <c r="FZ299" s="17">
        <v>0</v>
      </c>
      <c r="GA299" s="17">
        <v>0</v>
      </c>
      <c r="GB299" s="17">
        <v>0</v>
      </c>
      <c r="GC299" s="17">
        <v>0</v>
      </c>
      <c r="GD299" s="17">
        <v>0</v>
      </c>
      <c r="GE299" s="17">
        <v>0</v>
      </c>
      <c r="GF299" s="17">
        <v>0</v>
      </c>
      <c r="GG299" s="17">
        <v>0</v>
      </c>
      <c r="GH299" s="17">
        <v>0</v>
      </c>
      <c r="GI299" s="17">
        <v>0</v>
      </c>
      <c r="GJ299" s="17">
        <v>0</v>
      </c>
      <c r="GK299" s="17">
        <v>0</v>
      </c>
      <c r="GL299" s="17">
        <v>0</v>
      </c>
      <c r="GM299" s="17">
        <v>0</v>
      </c>
      <c r="GN299" s="17">
        <v>0</v>
      </c>
      <c r="GO299" s="17">
        <v>0</v>
      </c>
      <c r="GP299" s="17">
        <v>0</v>
      </c>
      <c r="GQ299" s="17">
        <v>0</v>
      </c>
      <c r="GR299" s="17">
        <v>0</v>
      </c>
      <c r="GS299" s="17">
        <v>0</v>
      </c>
      <c r="GT299" s="17">
        <v>0</v>
      </c>
      <c r="GU299" s="17">
        <v>0</v>
      </c>
      <c r="GV299" s="17">
        <v>0</v>
      </c>
      <c r="GW299" s="17">
        <v>0</v>
      </c>
      <c r="GX299" s="17">
        <v>0</v>
      </c>
      <c r="GY299" s="17">
        <v>0</v>
      </c>
      <c r="GZ299" s="17">
        <v>0</v>
      </c>
      <c r="HA299" s="17">
        <v>0</v>
      </c>
      <c r="HB299" s="17">
        <v>0</v>
      </c>
      <c r="HC299" s="17">
        <v>0</v>
      </c>
      <c r="HD299" s="17">
        <v>0</v>
      </c>
      <c r="HE299" s="17">
        <v>0</v>
      </c>
      <c r="HF299" s="17">
        <v>0</v>
      </c>
      <c r="HG299" s="17">
        <v>0</v>
      </c>
      <c r="HH299" s="17">
        <v>0</v>
      </c>
      <c r="HI299" s="17">
        <v>0</v>
      </c>
      <c r="HJ299" s="17">
        <v>0</v>
      </c>
      <c r="HK299" s="17">
        <v>0</v>
      </c>
      <c r="HL299" s="17">
        <v>0</v>
      </c>
      <c r="HM299" s="17">
        <v>0</v>
      </c>
      <c r="HN299" s="17">
        <v>0</v>
      </c>
      <c r="HO299" s="17">
        <v>0</v>
      </c>
      <c r="HP299" s="17">
        <v>0</v>
      </c>
      <c r="HQ299" s="17">
        <v>0</v>
      </c>
      <c r="HR299" s="17">
        <v>0</v>
      </c>
      <c r="HS299" s="17">
        <v>0</v>
      </c>
      <c r="HT299" s="17">
        <v>0</v>
      </c>
      <c r="HU299" s="17">
        <v>0</v>
      </c>
      <c r="HV299" s="17">
        <v>0</v>
      </c>
      <c r="HW299" s="17">
        <v>0</v>
      </c>
      <c r="HX299" s="17">
        <v>0</v>
      </c>
      <c r="HY299" s="17">
        <v>0</v>
      </c>
      <c r="HZ299" s="17">
        <v>0</v>
      </c>
      <c r="IA299" s="17">
        <v>0</v>
      </c>
      <c r="IB299" s="17">
        <v>0</v>
      </c>
      <c r="IC299" s="17">
        <v>0</v>
      </c>
      <c r="ID299" s="17">
        <v>0</v>
      </c>
      <c r="IE299" s="17">
        <v>0</v>
      </c>
      <c r="IF299" s="17">
        <v>0</v>
      </c>
      <c r="IG299" s="17">
        <v>0</v>
      </c>
      <c r="IH299" s="17">
        <v>0</v>
      </c>
      <c r="II299" s="17">
        <v>0</v>
      </c>
      <c r="IJ299" s="17">
        <v>0</v>
      </c>
      <c r="IK299" s="17">
        <v>0</v>
      </c>
      <c r="IL299" s="17">
        <v>0</v>
      </c>
      <c r="IM299" s="17">
        <v>0</v>
      </c>
      <c r="IN299" s="17">
        <v>0</v>
      </c>
      <c r="IO299" s="17">
        <v>0</v>
      </c>
      <c r="IP299" s="17">
        <v>0</v>
      </c>
      <c r="IQ299" s="17">
        <v>0</v>
      </c>
      <c r="IR299" s="17">
        <v>0</v>
      </c>
      <c r="IS299" s="17">
        <v>0</v>
      </c>
      <c r="IT299" s="17">
        <v>0</v>
      </c>
      <c r="IU299" s="17">
        <v>0</v>
      </c>
      <c r="IV299" s="17">
        <v>0</v>
      </c>
      <c r="IW299" s="17">
        <v>0</v>
      </c>
      <c r="IX299" s="17">
        <v>0</v>
      </c>
      <c r="IY299" s="17">
        <v>0</v>
      </c>
      <c r="IZ299" s="17">
        <v>0</v>
      </c>
      <c r="JA299" s="17">
        <v>0</v>
      </c>
      <c r="JB299" s="17">
        <v>0</v>
      </c>
      <c r="JC299" s="17">
        <v>0</v>
      </c>
      <c r="JD299" s="17">
        <v>0</v>
      </c>
      <c r="JE299" s="17">
        <v>0</v>
      </c>
      <c r="JF299" s="17">
        <v>0</v>
      </c>
      <c r="JG299" s="17">
        <v>0</v>
      </c>
      <c r="JH299" s="17">
        <v>0</v>
      </c>
      <c r="JI299" s="17">
        <v>0</v>
      </c>
      <c r="JJ299" s="17">
        <v>0</v>
      </c>
      <c r="JK299" s="17">
        <v>0</v>
      </c>
      <c r="JL299" s="17">
        <v>0</v>
      </c>
      <c r="JM299" s="17">
        <v>0</v>
      </c>
      <c r="JN299" s="17">
        <v>0</v>
      </c>
      <c r="JO299" s="17">
        <v>0</v>
      </c>
      <c r="JP299" s="17">
        <v>0</v>
      </c>
      <c r="JQ299" s="17">
        <v>0</v>
      </c>
      <c r="JR299" s="17">
        <v>0</v>
      </c>
      <c r="JS299" s="17">
        <v>0</v>
      </c>
      <c r="JT299" s="17">
        <v>0</v>
      </c>
      <c r="JU299" s="17">
        <v>0</v>
      </c>
      <c r="JV299" s="17">
        <v>0</v>
      </c>
      <c r="JW299" s="17">
        <v>0</v>
      </c>
      <c r="JX299" s="17">
        <v>0</v>
      </c>
      <c r="JY299" s="17">
        <v>0</v>
      </c>
    </row>
    <row r="300" spans="1:285" x14ac:dyDescent="0.15">
      <c r="A300" s="17" t="s">
        <v>528</v>
      </c>
      <c r="B300" s="17" t="s">
        <v>529</v>
      </c>
      <c r="C300" s="17">
        <v>0</v>
      </c>
      <c r="D300" s="17">
        <v>13.87</v>
      </c>
      <c r="E300" s="17">
        <v>13.87</v>
      </c>
      <c r="F300" s="17">
        <v>13.87</v>
      </c>
      <c r="G300" s="17">
        <v>13.87</v>
      </c>
      <c r="H300" s="17">
        <v>13.87</v>
      </c>
      <c r="I300" s="17">
        <v>13.94</v>
      </c>
      <c r="J300" s="17">
        <v>13.94</v>
      </c>
      <c r="K300" s="17">
        <v>13.94</v>
      </c>
      <c r="L300" s="17">
        <v>13.94</v>
      </c>
      <c r="M300" s="17">
        <v>13.94</v>
      </c>
      <c r="N300" s="17">
        <v>13.97</v>
      </c>
      <c r="O300" s="17">
        <v>13.99</v>
      </c>
      <c r="P300" s="17">
        <v>13.99</v>
      </c>
      <c r="Q300" s="17">
        <v>13.99</v>
      </c>
      <c r="R300" s="17">
        <v>13.99</v>
      </c>
      <c r="S300" s="17">
        <v>14.01</v>
      </c>
      <c r="T300" s="17">
        <v>14.02</v>
      </c>
      <c r="U300" s="17">
        <v>14.02</v>
      </c>
      <c r="V300" s="17">
        <v>14.01</v>
      </c>
      <c r="W300" s="17">
        <v>14.01</v>
      </c>
      <c r="X300" s="17">
        <v>14.03</v>
      </c>
      <c r="Y300" s="17">
        <v>14.03</v>
      </c>
      <c r="Z300" s="17">
        <v>14.02</v>
      </c>
      <c r="AA300" s="17">
        <v>14.02</v>
      </c>
      <c r="AB300" s="17">
        <v>0</v>
      </c>
      <c r="AC300" s="17">
        <v>0</v>
      </c>
      <c r="AD300" s="17">
        <v>0</v>
      </c>
      <c r="AE300" s="17">
        <v>0</v>
      </c>
      <c r="AF300" s="17">
        <v>0</v>
      </c>
      <c r="AG300" s="17">
        <v>0</v>
      </c>
      <c r="AH300" s="17">
        <v>0</v>
      </c>
      <c r="AI300" s="17">
        <v>0</v>
      </c>
      <c r="AJ300" s="17">
        <v>0</v>
      </c>
      <c r="AK300" s="17">
        <v>0</v>
      </c>
      <c r="AL300" s="17">
        <v>0</v>
      </c>
      <c r="AM300" s="17">
        <v>0</v>
      </c>
      <c r="AN300" s="17">
        <v>0</v>
      </c>
      <c r="AO300" s="17">
        <v>0</v>
      </c>
      <c r="AP300" s="17">
        <v>0</v>
      </c>
      <c r="AQ300" s="17">
        <v>0</v>
      </c>
      <c r="AR300" s="17">
        <v>0</v>
      </c>
      <c r="AS300" s="17">
        <v>0</v>
      </c>
      <c r="AT300" s="17">
        <v>0</v>
      </c>
      <c r="AU300" s="17">
        <v>0</v>
      </c>
      <c r="AV300" s="17">
        <v>0</v>
      </c>
      <c r="AW300" s="17">
        <v>0</v>
      </c>
      <c r="AX300" s="17">
        <v>0</v>
      </c>
      <c r="AY300" s="17">
        <v>0</v>
      </c>
      <c r="AZ300" s="17">
        <v>0</v>
      </c>
      <c r="BA300" s="17">
        <v>0</v>
      </c>
      <c r="BB300" s="17">
        <v>0</v>
      </c>
      <c r="BC300" s="17">
        <v>0</v>
      </c>
      <c r="BD300" s="17">
        <v>0</v>
      </c>
      <c r="BE300" s="17">
        <v>0</v>
      </c>
      <c r="BF300" s="17">
        <v>0</v>
      </c>
      <c r="BG300" s="17">
        <v>0</v>
      </c>
      <c r="BH300" s="17">
        <v>0</v>
      </c>
      <c r="BI300" s="17">
        <v>0</v>
      </c>
      <c r="BJ300" s="17">
        <v>0</v>
      </c>
      <c r="BK300" s="17">
        <v>0</v>
      </c>
      <c r="BL300" s="17">
        <v>0</v>
      </c>
      <c r="BM300" s="17">
        <v>0</v>
      </c>
      <c r="BN300" s="17">
        <v>0</v>
      </c>
      <c r="BO300" s="17">
        <v>0</v>
      </c>
      <c r="BP300" s="17">
        <v>0</v>
      </c>
      <c r="BQ300" s="17">
        <v>0</v>
      </c>
      <c r="BR300" s="17">
        <v>0</v>
      </c>
      <c r="BS300" s="17">
        <v>0</v>
      </c>
      <c r="BT300" s="17">
        <v>0</v>
      </c>
      <c r="BU300" s="17">
        <v>0</v>
      </c>
      <c r="BV300" s="17">
        <v>0</v>
      </c>
      <c r="BW300" s="17">
        <v>0</v>
      </c>
      <c r="BX300" s="17">
        <v>0</v>
      </c>
      <c r="BY300" s="17">
        <v>0</v>
      </c>
      <c r="BZ300" s="17">
        <v>0</v>
      </c>
      <c r="CA300" s="17">
        <v>0</v>
      </c>
      <c r="CB300" s="17">
        <v>0</v>
      </c>
      <c r="CC300" s="17">
        <v>0</v>
      </c>
      <c r="CD300" s="17">
        <v>0</v>
      </c>
      <c r="CE300" s="17">
        <v>0</v>
      </c>
      <c r="CF300" s="17">
        <v>0</v>
      </c>
      <c r="CG300" s="17">
        <v>0</v>
      </c>
      <c r="CH300" s="17">
        <v>0</v>
      </c>
      <c r="CI300" s="17">
        <v>0</v>
      </c>
      <c r="CJ300" s="17">
        <v>0</v>
      </c>
      <c r="CK300" s="17">
        <v>0</v>
      </c>
      <c r="CL300" s="17">
        <v>0</v>
      </c>
      <c r="CM300" s="17">
        <v>0</v>
      </c>
      <c r="CN300" s="17">
        <v>0</v>
      </c>
      <c r="CO300" s="17">
        <v>0</v>
      </c>
      <c r="CP300" s="17">
        <v>0</v>
      </c>
      <c r="CQ300" s="17">
        <v>0</v>
      </c>
      <c r="CR300" s="17">
        <v>0</v>
      </c>
      <c r="CS300" s="17">
        <v>0</v>
      </c>
      <c r="CT300" s="17">
        <v>0</v>
      </c>
      <c r="CU300" s="17">
        <v>0</v>
      </c>
      <c r="CV300" s="17">
        <v>0</v>
      </c>
      <c r="CW300" s="17">
        <v>0</v>
      </c>
      <c r="CX300" s="17">
        <v>0</v>
      </c>
      <c r="CY300" s="17">
        <v>0</v>
      </c>
      <c r="CZ300" s="17">
        <v>0</v>
      </c>
      <c r="DA300" s="17">
        <v>0</v>
      </c>
      <c r="DB300" s="17">
        <v>0</v>
      </c>
      <c r="DC300" s="17">
        <v>0</v>
      </c>
      <c r="DD300" s="17">
        <v>0</v>
      </c>
      <c r="DE300" s="17">
        <v>0</v>
      </c>
      <c r="DF300" s="17">
        <v>0</v>
      </c>
      <c r="DG300" s="17">
        <v>0</v>
      </c>
      <c r="DH300" s="17">
        <v>0</v>
      </c>
      <c r="DI300" s="17">
        <v>0</v>
      </c>
      <c r="DJ300" s="17">
        <v>0</v>
      </c>
      <c r="DK300" s="17">
        <v>0</v>
      </c>
      <c r="DL300" s="17">
        <v>0</v>
      </c>
      <c r="DM300" s="17">
        <v>0</v>
      </c>
      <c r="DN300" s="17">
        <v>0</v>
      </c>
      <c r="DO300" s="17">
        <v>0</v>
      </c>
      <c r="DP300" s="17">
        <v>0</v>
      </c>
      <c r="DQ300" s="17">
        <v>0</v>
      </c>
      <c r="DR300" s="17">
        <v>0</v>
      </c>
      <c r="DS300" s="17">
        <v>0</v>
      </c>
      <c r="DT300" s="17">
        <v>0</v>
      </c>
      <c r="DU300" s="17">
        <v>0</v>
      </c>
      <c r="DV300" s="17">
        <v>0</v>
      </c>
      <c r="DW300" s="17">
        <v>0</v>
      </c>
      <c r="DX300" s="17">
        <v>0</v>
      </c>
      <c r="DY300" s="17">
        <v>0</v>
      </c>
      <c r="DZ300" s="17">
        <v>0</v>
      </c>
      <c r="EA300" s="17">
        <v>0</v>
      </c>
      <c r="EB300" s="17">
        <v>0</v>
      </c>
      <c r="EC300" s="17">
        <v>0</v>
      </c>
      <c r="ED300" s="17">
        <v>0</v>
      </c>
      <c r="EE300" s="17">
        <v>0</v>
      </c>
      <c r="EF300" s="17">
        <v>0</v>
      </c>
      <c r="EG300" s="17">
        <v>0</v>
      </c>
      <c r="EH300" s="17">
        <v>0</v>
      </c>
      <c r="EI300" s="17">
        <v>0</v>
      </c>
      <c r="EJ300" s="17">
        <v>0</v>
      </c>
      <c r="EK300" s="17">
        <v>0</v>
      </c>
      <c r="EL300" s="17">
        <v>0</v>
      </c>
      <c r="EM300" s="17">
        <v>0</v>
      </c>
      <c r="EN300" s="17">
        <v>0</v>
      </c>
      <c r="EO300" s="17">
        <v>0</v>
      </c>
      <c r="EP300" s="17">
        <v>0</v>
      </c>
      <c r="EQ300" s="17">
        <v>0</v>
      </c>
      <c r="ER300" s="17">
        <v>0</v>
      </c>
      <c r="ES300" s="17">
        <v>0</v>
      </c>
      <c r="ET300" s="17">
        <v>0</v>
      </c>
      <c r="EU300" s="17">
        <v>0</v>
      </c>
      <c r="EV300" s="17">
        <v>0</v>
      </c>
      <c r="EW300" s="17">
        <v>0</v>
      </c>
      <c r="EX300" s="17">
        <v>0</v>
      </c>
      <c r="EY300" s="17">
        <v>0</v>
      </c>
      <c r="EZ300" s="17">
        <v>0</v>
      </c>
      <c r="FA300" s="17">
        <v>0</v>
      </c>
      <c r="FB300" s="17">
        <v>0</v>
      </c>
      <c r="FC300" s="17">
        <v>0</v>
      </c>
      <c r="FD300" s="17">
        <v>0</v>
      </c>
      <c r="FE300" s="17">
        <v>0</v>
      </c>
      <c r="FF300" s="17">
        <v>0</v>
      </c>
      <c r="FG300" s="17">
        <v>0</v>
      </c>
      <c r="FH300" s="17">
        <v>0</v>
      </c>
      <c r="FI300" s="17">
        <v>0</v>
      </c>
      <c r="FJ300" s="17">
        <v>0</v>
      </c>
      <c r="FK300" s="17">
        <v>0</v>
      </c>
      <c r="FL300" s="17">
        <v>0</v>
      </c>
      <c r="FM300" s="17">
        <v>0</v>
      </c>
      <c r="FN300" s="17">
        <v>0</v>
      </c>
      <c r="FO300" s="17">
        <v>0</v>
      </c>
      <c r="FP300" s="17">
        <v>0</v>
      </c>
      <c r="FQ300" s="17">
        <v>0</v>
      </c>
      <c r="FR300" s="17">
        <v>0</v>
      </c>
      <c r="FS300" s="17">
        <v>0</v>
      </c>
      <c r="FT300" s="17">
        <v>0</v>
      </c>
      <c r="FU300" s="17">
        <v>0</v>
      </c>
      <c r="FV300" s="17">
        <v>0</v>
      </c>
      <c r="FW300" s="17">
        <v>0</v>
      </c>
      <c r="FX300" s="17">
        <v>0</v>
      </c>
      <c r="FY300" s="17">
        <v>0</v>
      </c>
      <c r="FZ300" s="17">
        <v>0</v>
      </c>
      <c r="GA300" s="17">
        <v>0</v>
      </c>
      <c r="GB300" s="17">
        <v>0</v>
      </c>
      <c r="GC300" s="17">
        <v>0</v>
      </c>
      <c r="GD300" s="17">
        <v>0</v>
      </c>
      <c r="GE300" s="17">
        <v>0</v>
      </c>
      <c r="GF300" s="17">
        <v>0</v>
      </c>
      <c r="GG300" s="17">
        <v>0</v>
      </c>
      <c r="GH300" s="17">
        <v>0</v>
      </c>
      <c r="GI300" s="17">
        <v>0</v>
      </c>
      <c r="GJ300" s="17">
        <v>0</v>
      </c>
      <c r="GK300" s="17">
        <v>0</v>
      </c>
      <c r="GL300" s="17">
        <v>0</v>
      </c>
      <c r="GM300" s="17">
        <v>0</v>
      </c>
      <c r="GN300" s="17">
        <v>0</v>
      </c>
      <c r="GO300" s="17">
        <v>0</v>
      </c>
      <c r="GP300" s="17">
        <v>0</v>
      </c>
      <c r="GQ300" s="17">
        <v>0</v>
      </c>
      <c r="GR300" s="17">
        <v>0</v>
      </c>
      <c r="GS300" s="17">
        <v>0</v>
      </c>
      <c r="GT300" s="17">
        <v>0</v>
      </c>
      <c r="GU300" s="17">
        <v>0</v>
      </c>
      <c r="GV300" s="17">
        <v>0</v>
      </c>
      <c r="GW300" s="17">
        <v>0</v>
      </c>
      <c r="GX300" s="17">
        <v>0</v>
      </c>
      <c r="GY300" s="17">
        <v>0</v>
      </c>
      <c r="GZ300" s="17">
        <v>0</v>
      </c>
      <c r="HA300" s="17">
        <v>0</v>
      </c>
      <c r="HB300" s="17">
        <v>0</v>
      </c>
      <c r="HC300" s="17">
        <v>0</v>
      </c>
      <c r="HD300" s="17">
        <v>0</v>
      </c>
      <c r="HE300" s="17">
        <v>0</v>
      </c>
      <c r="HF300" s="17">
        <v>0</v>
      </c>
      <c r="HG300" s="17">
        <v>0</v>
      </c>
      <c r="HH300" s="17">
        <v>0</v>
      </c>
      <c r="HI300" s="17">
        <v>0</v>
      </c>
      <c r="HJ300" s="17">
        <v>0</v>
      </c>
      <c r="HK300" s="17">
        <v>0</v>
      </c>
      <c r="HL300" s="17">
        <v>0</v>
      </c>
      <c r="HM300" s="17">
        <v>0</v>
      </c>
      <c r="HN300" s="17">
        <v>0</v>
      </c>
      <c r="HO300" s="17">
        <v>0</v>
      </c>
      <c r="HP300" s="17">
        <v>0</v>
      </c>
      <c r="HQ300" s="17">
        <v>0</v>
      </c>
      <c r="HR300" s="17">
        <v>0</v>
      </c>
      <c r="HS300" s="17">
        <v>0</v>
      </c>
      <c r="HT300" s="17">
        <v>0</v>
      </c>
      <c r="HU300" s="17">
        <v>0</v>
      </c>
      <c r="HV300" s="17">
        <v>0</v>
      </c>
      <c r="HW300" s="17">
        <v>0</v>
      </c>
      <c r="HX300" s="17">
        <v>0</v>
      </c>
      <c r="HY300" s="17">
        <v>0</v>
      </c>
      <c r="HZ300" s="17">
        <v>0</v>
      </c>
      <c r="IA300" s="17">
        <v>0</v>
      </c>
      <c r="IB300" s="17">
        <v>0</v>
      </c>
      <c r="IC300" s="17">
        <v>0</v>
      </c>
      <c r="ID300" s="17">
        <v>0</v>
      </c>
      <c r="IE300" s="17">
        <v>0</v>
      </c>
      <c r="IF300" s="17">
        <v>0</v>
      </c>
      <c r="IG300" s="17">
        <v>0</v>
      </c>
      <c r="IH300" s="17">
        <v>0</v>
      </c>
      <c r="II300" s="17">
        <v>0</v>
      </c>
      <c r="IJ300" s="17">
        <v>0</v>
      </c>
      <c r="IK300" s="17">
        <v>0</v>
      </c>
      <c r="IL300" s="17">
        <v>0</v>
      </c>
      <c r="IM300" s="17">
        <v>0</v>
      </c>
      <c r="IN300" s="17">
        <v>0</v>
      </c>
      <c r="IO300" s="17">
        <v>0</v>
      </c>
      <c r="IP300" s="17">
        <v>0</v>
      </c>
      <c r="IQ300" s="17">
        <v>0</v>
      </c>
      <c r="IR300" s="17">
        <v>0</v>
      </c>
      <c r="IS300" s="17">
        <v>0</v>
      </c>
      <c r="IT300" s="17">
        <v>0</v>
      </c>
      <c r="IU300" s="17">
        <v>0</v>
      </c>
      <c r="IV300" s="17">
        <v>0</v>
      </c>
      <c r="IW300" s="17">
        <v>0</v>
      </c>
      <c r="IX300" s="17">
        <v>0</v>
      </c>
      <c r="IY300" s="17">
        <v>0</v>
      </c>
      <c r="IZ300" s="17">
        <v>0</v>
      </c>
      <c r="JA300" s="17">
        <v>0</v>
      </c>
      <c r="JB300" s="17">
        <v>0</v>
      </c>
      <c r="JC300" s="17">
        <v>0</v>
      </c>
      <c r="JD300" s="17">
        <v>0</v>
      </c>
      <c r="JE300" s="17">
        <v>0</v>
      </c>
      <c r="JF300" s="17">
        <v>0</v>
      </c>
      <c r="JG300" s="17">
        <v>0</v>
      </c>
      <c r="JH300" s="17">
        <v>0</v>
      </c>
      <c r="JI300" s="17">
        <v>0</v>
      </c>
      <c r="JJ300" s="17">
        <v>0</v>
      </c>
      <c r="JK300" s="17">
        <v>0</v>
      </c>
      <c r="JL300" s="17">
        <v>0</v>
      </c>
      <c r="JM300" s="17">
        <v>0</v>
      </c>
      <c r="JN300" s="17">
        <v>0</v>
      </c>
      <c r="JO300" s="17">
        <v>0</v>
      </c>
      <c r="JP300" s="17">
        <v>0</v>
      </c>
      <c r="JQ300" s="17">
        <v>0</v>
      </c>
      <c r="JR300" s="17">
        <v>0</v>
      </c>
      <c r="JS300" s="17">
        <v>0</v>
      </c>
      <c r="JT300" s="17">
        <v>0</v>
      </c>
      <c r="JU300" s="17">
        <v>0</v>
      </c>
      <c r="JV300" s="17">
        <v>0</v>
      </c>
      <c r="JW300" s="17">
        <v>0</v>
      </c>
      <c r="JX300" s="17">
        <v>0</v>
      </c>
      <c r="JY300" s="17">
        <v>0</v>
      </c>
    </row>
    <row r="301" spans="1:285" x14ac:dyDescent="0.15">
      <c r="A301" s="17" t="s">
        <v>80</v>
      </c>
      <c r="B301" s="17" t="s">
        <v>81</v>
      </c>
      <c r="C301" s="17">
        <v>0</v>
      </c>
      <c r="D301" s="17">
        <v>8.33</v>
      </c>
      <c r="E301" s="17">
        <v>8.33</v>
      </c>
      <c r="F301" s="17">
        <v>8.33</v>
      </c>
      <c r="G301" s="17">
        <v>8.33</v>
      </c>
      <c r="H301" s="17">
        <v>8.33</v>
      </c>
      <c r="I301" s="17">
        <v>8.39</v>
      </c>
      <c r="J301" s="17">
        <v>8.39</v>
      </c>
      <c r="K301" s="17">
        <v>8.39</v>
      </c>
      <c r="L301" s="17">
        <v>8.39</v>
      </c>
      <c r="M301" s="17">
        <v>8.39</v>
      </c>
      <c r="N301" s="17">
        <v>8.39</v>
      </c>
      <c r="O301" s="17">
        <v>8.3699999999999992</v>
      </c>
      <c r="P301" s="17">
        <v>8.35</v>
      </c>
      <c r="Q301" s="17">
        <v>8.36</v>
      </c>
      <c r="R301" s="17">
        <v>8.3699999999999992</v>
      </c>
      <c r="S301" s="17">
        <v>8.3699999999999992</v>
      </c>
      <c r="T301" s="17">
        <v>8.39</v>
      </c>
      <c r="U301" s="17">
        <v>8.4</v>
      </c>
      <c r="V301" s="17">
        <v>8.41</v>
      </c>
      <c r="W301" s="17">
        <v>8.41</v>
      </c>
      <c r="X301" s="17">
        <v>8.4</v>
      </c>
      <c r="Y301" s="17">
        <v>8.4</v>
      </c>
      <c r="Z301" s="17">
        <v>8.4</v>
      </c>
      <c r="AA301" s="17">
        <v>8.4</v>
      </c>
      <c r="AB301" s="17">
        <v>0</v>
      </c>
      <c r="AC301" s="17">
        <v>0</v>
      </c>
      <c r="AD301" s="17">
        <v>0</v>
      </c>
      <c r="AE301" s="17">
        <v>0</v>
      </c>
      <c r="AF301" s="17">
        <v>0</v>
      </c>
      <c r="AG301" s="17">
        <v>0</v>
      </c>
      <c r="AH301" s="17">
        <v>0</v>
      </c>
      <c r="AI301" s="17">
        <v>0</v>
      </c>
      <c r="AJ301" s="17">
        <v>0</v>
      </c>
      <c r="AK301" s="17">
        <v>0</v>
      </c>
      <c r="AL301" s="17">
        <v>0</v>
      </c>
      <c r="AM301" s="17">
        <v>0</v>
      </c>
      <c r="AN301" s="17">
        <v>0</v>
      </c>
      <c r="AO301" s="17">
        <v>0</v>
      </c>
      <c r="AP301" s="17">
        <v>0</v>
      </c>
      <c r="AQ301" s="17">
        <v>0</v>
      </c>
      <c r="AR301" s="17">
        <v>0</v>
      </c>
      <c r="AS301" s="17">
        <v>0</v>
      </c>
      <c r="AT301" s="17">
        <v>0</v>
      </c>
      <c r="AU301" s="17">
        <v>0</v>
      </c>
      <c r="AV301" s="17">
        <v>0</v>
      </c>
      <c r="AW301" s="17">
        <v>0</v>
      </c>
      <c r="AX301" s="17">
        <v>0</v>
      </c>
      <c r="AY301" s="17">
        <v>0</v>
      </c>
      <c r="AZ301" s="17">
        <v>0</v>
      </c>
      <c r="BA301" s="17">
        <v>0</v>
      </c>
      <c r="BB301" s="17">
        <v>0</v>
      </c>
      <c r="BC301" s="17">
        <v>0</v>
      </c>
      <c r="BD301" s="17">
        <v>0</v>
      </c>
      <c r="BE301" s="17">
        <v>0</v>
      </c>
      <c r="BF301" s="17">
        <v>0</v>
      </c>
      <c r="BG301" s="17">
        <v>0</v>
      </c>
      <c r="BH301" s="17">
        <v>0</v>
      </c>
      <c r="BI301" s="17">
        <v>0</v>
      </c>
      <c r="BJ301" s="17">
        <v>0</v>
      </c>
      <c r="BK301" s="17">
        <v>0</v>
      </c>
      <c r="BL301" s="17">
        <v>0</v>
      </c>
      <c r="BM301" s="17">
        <v>0</v>
      </c>
      <c r="BN301" s="17">
        <v>0</v>
      </c>
      <c r="BO301" s="17">
        <v>0</v>
      </c>
      <c r="BP301" s="17">
        <v>0</v>
      </c>
      <c r="BQ301" s="17">
        <v>0</v>
      </c>
      <c r="BR301" s="17">
        <v>0</v>
      </c>
      <c r="BS301" s="17">
        <v>0</v>
      </c>
      <c r="BT301" s="17">
        <v>0</v>
      </c>
      <c r="BU301" s="17">
        <v>0</v>
      </c>
      <c r="BV301" s="17">
        <v>0</v>
      </c>
      <c r="BW301" s="17">
        <v>0</v>
      </c>
      <c r="BX301" s="17">
        <v>0</v>
      </c>
      <c r="BY301" s="17">
        <v>0</v>
      </c>
      <c r="BZ301" s="17">
        <v>0</v>
      </c>
      <c r="CA301" s="17">
        <v>0</v>
      </c>
      <c r="CB301" s="17">
        <v>0</v>
      </c>
      <c r="CC301" s="17">
        <v>0</v>
      </c>
      <c r="CD301" s="17">
        <v>0</v>
      </c>
      <c r="CE301" s="17">
        <v>0</v>
      </c>
      <c r="CF301" s="17">
        <v>0</v>
      </c>
      <c r="CG301" s="17">
        <v>0</v>
      </c>
      <c r="CH301" s="17">
        <v>0</v>
      </c>
      <c r="CI301" s="17">
        <v>0</v>
      </c>
      <c r="CJ301" s="17">
        <v>0</v>
      </c>
      <c r="CK301" s="17">
        <v>0</v>
      </c>
      <c r="CL301" s="17">
        <v>0</v>
      </c>
      <c r="CM301" s="17">
        <v>0</v>
      </c>
      <c r="CN301" s="17">
        <v>0</v>
      </c>
      <c r="CO301" s="17">
        <v>0</v>
      </c>
      <c r="CP301" s="17">
        <v>0</v>
      </c>
      <c r="CQ301" s="17">
        <v>0</v>
      </c>
      <c r="CR301" s="17">
        <v>0</v>
      </c>
      <c r="CS301" s="17">
        <v>0</v>
      </c>
      <c r="CT301" s="17">
        <v>0</v>
      </c>
      <c r="CU301" s="17">
        <v>0</v>
      </c>
      <c r="CV301" s="17">
        <v>0</v>
      </c>
      <c r="CW301" s="17">
        <v>0</v>
      </c>
      <c r="CX301" s="17">
        <v>0</v>
      </c>
      <c r="CY301" s="17">
        <v>0</v>
      </c>
      <c r="CZ301" s="17">
        <v>0</v>
      </c>
      <c r="DA301" s="17">
        <v>0</v>
      </c>
      <c r="DB301" s="17">
        <v>0</v>
      </c>
      <c r="DC301" s="17">
        <v>0</v>
      </c>
      <c r="DD301" s="17">
        <v>0</v>
      </c>
      <c r="DE301" s="17">
        <v>0</v>
      </c>
      <c r="DF301" s="17">
        <v>0</v>
      </c>
      <c r="DG301" s="17">
        <v>0</v>
      </c>
      <c r="DH301" s="17">
        <v>0</v>
      </c>
      <c r="DI301" s="17">
        <v>0</v>
      </c>
      <c r="DJ301" s="17">
        <v>0</v>
      </c>
      <c r="DK301" s="17">
        <v>0</v>
      </c>
      <c r="DL301" s="17">
        <v>0</v>
      </c>
      <c r="DM301" s="17">
        <v>0</v>
      </c>
      <c r="DN301" s="17">
        <v>0</v>
      </c>
      <c r="DO301" s="17">
        <v>0</v>
      </c>
      <c r="DP301" s="17">
        <v>0</v>
      </c>
      <c r="DQ301" s="17">
        <v>0</v>
      </c>
      <c r="DR301" s="17">
        <v>0</v>
      </c>
      <c r="DS301" s="17">
        <v>0</v>
      </c>
      <c r="DT301" s="17">
        <v>0</v>
      </c>
      <c r="DU301" s="17">
        <v>0</v>
      </c>
      <c r="DV301" s="17">
        <v>0</v>
      </c>
      <c r="DW301" s="17">
        <v>0</v>
      </c>
      <c r="DX301" s="17">
        <v>0</v>
      </c>
      <c r="DY301" s="17">
        <v>0</v>
      </c>
      <c r="DZ301" s="17">
        <v>0</v>
      </c>
      <c r="EA301" s="17">
        <v>0</v>
      </c>
      <c r="EB301" s="17">
        <v>0</v>
      </c>
      <c r="EC301" s="17">
        <v>0</v>
      </c>
      <c r="ED301" s="17">
        <v>0</v>
      </c>
      <c r="EE301" s="17">
        <v>0</v>
      </c>
      <c r="EF301" s="17">
        <v>0</v>
      </c>
      <c r="EG301" s="17">
        <v>0</v>
      </c>
      <c r="EH301" s="17">
        <v>0</v>
      </c>
      <c r="EI301" s="17">
        <v>0</v>
      </c>
      <c r="EJ301" s="17">
        <v>0</v>
      </c>
      <c r="EK301" s="17">
        <v>0</v>
      </c>
      <c r="EL301" s="17">
        <v>0</v>
      </c>
      <c r="EM301" s="17">
        <v>0</v>
      </c>
      <c r="EN301" s="17">
        <v>0</v>
      </c>
      <c r="EO301" s="17">
        <v>0</v>
      </c>
      <c r="EP301" s="17">
        <v>0</v>
      </c>
      <c r="EQ301" s="17">
        <v>0</v>
      </c>
      <c r="ER301" s="17">
        <v>0</v>
      </c>
      <c r="ES301" s="17">
        <v>0</v>
      </c>
      <c r="ET301" s="17">
        <v>0</v>
      </c>
      <c r="EU301" s="17">
        <v>0</v>
      </c>
      <c r="EV301" s="17">
        <v>0</v>
      </c>
      <c r="EW301" s="17">
        <v>0</v>
      </c>
      <c r="EX301" s="17">
        <v>0</v>
      </c>
      <c r="EY301" s="17">
        <v>0</v>
      </c>
      <c r="EZ301" s="17">
        <v>0</v>
      </c>
      <c r="FA301" s="17">
        <v>0</v>
      </c>
      <c r="FB301" s="17">
        <v>0</v>
      </c>
      <c r="FC301" s="17">
        <v>0</v>
      </c>
      <c r="FD301" s="17">
        <v>0</v>
      </c>
      <c r="FE301" s="17">
        <v>0</v>
      </c>
      <c r="FF301" s="17">
        <v>0</v>
      </c>
      <c r="FG301" s="17">
        <v>0</v>
      </c>
      <c r="FH301" s="17">
        <v>0</v>
      </c>
      <c r="FI301" s="17">
        <v>0</v>
      </c>
      <c r="FJ301" s="17">
        <v>0</v>
      </c>
      <c r="FK301" s="17">
        <v>0</v>
      </c>
      <c r="FL301" s="17">
        <v>0</v>
      </c>
      <c r="FM301" s="17">
        <v>0</v>
      </c>
      <c r="FN301" s="17">
        <v>0</v>
      </c>
      <c r="FO301" s="17">
        <v>0</v>
      </c>
      <c r="FP301" s="17">
        <v>0</v>
      </c>
      <c r="FQ301" s="17">
        <v>0</v>
      </c>
      <c r="FR301" s="17">
        <v>0</v>
      </c>
      <c r="FS301" s="17">
        <v>0</v>
      </c>
      <c r="FT301" s="17">
        <v>0</v>
      </c>
      <c r="FU301" s="17">
        <v>0</v>
      </c>
      <c r="FV301" s="17">
        <v>0</v>
      </c>
      <c r="FW301" s="17">
        <v>0</v>
      </c>
      <c r="FX301" s="17">
        <v>0</v>
      </c>
      <c r="FY301" s="17">
        <v>0</v>
      </c>
      <c r="FZ301" s="17">
        <v>0</v>
      </c>
      <c r="GA301" s="17">
        <v>0</v>
      </c>
      <c r="GB301" s="17">
        <v>0</v>
      </c>
      <c r="GC301" s="17">
        <v>0</v>
      </c>
      <c r="GD301" s="17">
        <v>0</v>
      </c>
      <c r="GE301" s="17">
        <v>0</v>
      </c>
      <c r="GF301" s="17">
        <v>0</v>
      </c>
      <c r="GG301" s="17">
        <v>0</v>
      </c>
      <c r="GH301" s="17">
        <v>0</v>
      </c>
      <c r="GI301" s="17">
        <v>0</v>
      </c>
      <c r="GJ301" s="17">
        <v>0</v>
      </c>
      <c r="GK301" s="17">
        <v>0</v>
      </c>
      <c r="GL301" s="17">
        <v>0</v>
      </c>
      <c r="GM301" s="17">
        <v>0</v>
      </c>
      <c r="GN301" s="17">
        <v>0</v>
      </c>
      <c r="GO301" s="17">
        <v>0</v>
      </c>
      <c r="GP301" s="17">
        <v>0</v>
      </c>
      <c r="GQ301" s="17">
        <v>0</v>
      </c>
      <c r="GR301" s="17">
        <v>0</v>
      </c>
      <c r="GS301" s="17">
        <v>0</v>
      </c>
      <c r="GT301" s="17">
        <v>0</v>
      </c>
      <c r="GU301" s="17">
        <v>0</v>
      </c>
      <c r="GV301" s="17">
        <v>0</v>
      </c>
      <c r="GW301" s="17">
        <v>0</v>
      </c>
      <c r="GX301" s="17">
        <v>0</v>
      </c>
      <c r="GY301" s="17">
        <v>0</v>
      </c>
      <c r="GZ301" s="17">
        <v>0</v>
      </c>
      <c r="HA301" s="17">
        <v>0</v>
      </c>
      <c r="HB301" s="17">
        <v>0</v>
      </c>
      <c r="HC301" s="17">
        <v>0</v>
      </c>
      <c r="HD301" s="17">
        <v>0</v>
      </c>
      <c r="HE301" s="17">
        <v>0</v>
      </c>
      <c r="HF301" s="17">
        <v>0</v>
      </c>
      <c r="HG301" s="17">
        <v>0</v>
      </c>
      <c r="HH301" s="17">
        <v>0</v>
      </c>
      <c r="HI301" s="17">
        <v>0</v>
      </c>
      <c r="HJ301" s="17">
        <v>0</v>
      </c>
      <c r="HK301" s="17">
        <v>0</v>
      </c>
      <c r="HL301" s="17">
        <v>0</v>
      </c>
      <c r="HM301" s="17">
        <v>0</v>
      </c>
      <c r="HN301" s="17">
        <v>0</v>
      </c>
      <c r="HO301" s="17">
        <v>0</v>
      </c>
      <c r="HP301" s="17">
        <v>0</v>
      </c>
      <c r="HQ301" s="17">
        <v>0</v>
      </c>
      <c r="HR301" s="17">
        <v>0</v>
      </c>
      <c r="HS301" s="17">
        <v>0</v>
      </c>
      <c r="HT301" s="17">
        <v>0</v>
      </c>
      <c r="HU301" s="17">
        <v>0</v>
      </c>
      <c r="HV301" s="17">
        <v>0</v>
      </c>
      <c r="HW301" s="17">
        <v>0</v>
      </c>
      <c r="HX301" s="17">
        <v>0</v>
      </c>
      <c r="HY301" s="17">
        <v>0</v>
      </c>
      <c r="HZ301" s="17">
        <v>0</v>
      </c>
      <c r="IA301" s="17">
        <v>0</v>
      </c>
      <c r="IB301" s="17">
        <v>0</v>
      </c>
      <c r="IC301" s="17">
        <v>0</v>
      </c>
      <c r="ID301" s="17">
        <v>0</v>
      </c>
      <c r="IE301" s="17">
        <v>0</v>
      </c>
      <c r="IF301" s="17">
        <v>0</v>
      </c>
      <c r="IG301" s="17">
        <v>0</v>
      </c>
      <c r="IH301" s="17">
        <v>0</v>
      </c>
      <c r="II301" s="17">
        <v>0</v>
      </c>
      <c r="IJ301" s="17">
        <v>0</v>
      </c>
      <c r="IK301" s="17">
        <v>0</v>
      </c>
      <c r="IL301" s="17">
        <v>0</v>
      </c>
      <c r="IM301" s="17">
        <v>0</v>
      </c>
      <c r="IN301" s="17">
        <v>0</v>
      </c>
      <c r="IO301" s="17">
        <v>0</v>
      </c>
      <c r="IP301" s="17">
        <v>0</v>
      </c>
      <c r="IQ301" s="17">
        <v>0</v>
      </c>
      <c r="IR301" s="17">
        <v>0</v>
      </c>
      <c r="IS301" s="17">
        <v>0</v>
      </c>
      <c r="IT301" s="17">
        <v>0</v>
      </c>
      <c r="IU301" s="17">
        <v>0</v>
      </c>
      <c r="IV301" s="17">
        <v>0</v>
      </c>
      <c r="IW301" s="17">
        <v>0</v>
      </c>
      <c r="IX301" s="17">
        <v>0</v>
      </c>
      <c r="IY301" s="17">
        <v>0</v>
      </c>
      <c r="IZ301" s="17">
        <v>0</v>
      </c>
      <c r="JA301" s="17">
        <v>0</v>
      </c>
      <c r="JB301" s="17">
        <v>0</v>
      </c>
      <c r="JC301" s="17">
        <v>0</v>
      </c>
      <c r="JD301" s="17">
        <v>0</v>
      </c>
      <c r="JE301" s="17">
        <v>0</v>
      </c>
      <c r="JF301" s="17">
        <v>0</v>
      </c>
      <c r="JG301" s="17">
        <v>0</v>
      </c>
      <c r="JH301" s="17">
        <v>0</v>
      </c>
      <c r="JI301" s="17">
        <v>0</v>
      </c>
      <c r="JJ301" s="17">
        <v>0</v>
      </c>
      <c r="JK301" s="17">
        <v>0</v>
      </c>
      <c r="JL301" s="17">
        <v>0</v>
      </c>
      <c r="JM301" s="17">
        <v>0</v>
      </c>
      <c r="JN301" s="17">
        <v>0</v>
      </c>
      <c r="JO301" s="17">
        <v>0</v>
      </c>
      <c r="JP301" s="17">
        <v>0</v>
      </c>
      <c r="JQ301" s="17">
        <v>0</v>
      </c>
      <c r="JR301" s="17">
        <v>0</v>
      </c>
      <c r="JS301" s="17">
        <v>0</v>
      </c>
      <c r="JT301" s="17">
        <v>0</v>
      </c>
      <c r="JU301" s="17">
        <v>0</v>
      </c>
      <c r="JV301" s="17">
        <v>0</v>
      </c>
      <c r="JW301" s="17">
        <v>0</v>
      </c>
      <c r="JX301" s="17">
        <v>0</v>
      </c>
      <c r="JY301" s="17">
        <v>0</v>
      </c>
    </row>
    <row r="302" spans="1:285" x14ac:dyDescent="0.15">
      <c r="A302" s="17" t="s">
        <v>850</v>
      </c>
      <c r="B302" s="17" t="s">
        <v>851</v>
      </c>
      <c r="C302" s="17">
        <v>0</v>
      </c>
      <c r="D302" s="17">
        <v>10.66</v>
      </c>
      <c r="E302" s="17">
        <v>10.66</v>
      </c>
      <c r="F302" s="17">
        <v>10.66</v>
      </c>
      <c r="G302" s="17">
        <v>10.66</v>
      </c>
      <c r="H302" s="17">
        <v>10.66</v>
      </c>
      <c r="I302" s="17">
        <v>10.82</v>
      </c>
      <c r="J302" s="17">
        <v>10.82</v>
      </c>
      <c r="K302" s="17">
        <v>10.82</v>
      </c>
      <c r="L302" s="17">
        <v>10.82</v>
      </c>
      <c r="M302" s="17">
        <v>10.82</v>
      </c>
      <c r="N302" s="17">
        <v>11.01</v>
      </c>
      <c r="O302" s="17">
        <v>11.2</v>
      </c>
      <c r="P302" s="17">
        <v>11.11</v>
      </c>
      <c r="Q302" s="17">
        <v>11.15</v>
      </c>
      <c r="R302" s="17">
        <v>11.18</v>
      </c>
      <c r="S302" s="17">
        <v>11.24</v>
      </c>
      <c r="T302" s="17">
        <v>11.3</v>
      </c>
      <c r="U302" s="17">
        <v>11.29</v>
      </c>
      <c r="V302" s="17">
        <v>11.25</v>
      </c>
      <c r="W302" s="17">
        <v>11.22</v>
      </c>
      <c r="X302" s="17">
        <v>11.18</v>
      </c>
      <c r="Y302" s="17">
        <v>11.21</v>
      </c>
      <c r="Z302" s="17">
        <v>11.24</v>
      </c>
      <c r="AA302" s="17">
        <v>11.2</v>
      </c>
      <c r="AB302" s="17">
        <v>0</v>
      </c>
      <c r="AC302" s="17">
        <v>0</v>
      </c>
      <c r="AD302" s="17">
        <v>0</v>
      </c>
      <c r="AE302" s="17">
        <v>0</v>
      </c>
      <c r="AF302" s="17">
        <v>0</v>
      </c>
      <c r="AG302" s="17">
        <v>0</v>
      </c>
      <c r="AH302" s="17">
        <v>0</v>
      </c>
      <c r="AI302" s="17">
        <v>0</v>
      </c>
      <c r="AJ302" s="17">
        <v>0</v>
      </c>
      <c r="AK302" s="17">
        <v>0</v>
      </c>
      <c r="AL302" s="17">
        <v>0</v>
      </c>
      <c r="AM302" s="17">
        <v>0</v>
      </c>
      <c r="AN302" s="17">
        <v>0</v>
      </c>
      <c r="AO302" s="17">
        <v>0</v>
      </c>
      <c r="AP302" s="17">
        <v>0</v>
      </c>
      <c r="AQ302" s="17">
        <v>0</v>
      </c>
      <c r="AR302" s="17">
        <v>0</v>
      </c>
      <c r="AS302" s="17">
        <v>0</v>
      </c>
      <c r="AT302" s="17">
        <v>0</v>
      </c>
      <c r="AU302" s="17">
        <v>0</v>
      </c>
      <c r="AV302" s="17">
        <v>0</v>
      </c>
      <c r="AW302" s="17">
        <v>0</v>
      </c>
      <c r="AX302" s="17">
        <v>0</v>
      </c>
      <c r="AY302" s="17">
        <v>0</v>
      </c>
      <c r="AZ302" s="17">
        <v>0</v>
      </c>
      <c r="BA302" s="17">
        <v>0</v>
      </c>
      <c r="BB302" s="17">
        <v>0</v>
      </c>
      <c r="BC302" s="17">
        <v>0</v>
      </c>
      <c r="BD302" s="17">
        <v>0</v>
      </c>
      <c r="BE302" s="17">
        <v>0</v>
      </c>
      <c r="BF302" s="17">
        <v>0</v>
      </c>
      <c r="BG302" s="17">
        <v>0</v>
      </c>
      <c r="BH302" s="17">
        <v>0</v>
      </c>
      <c r="BI302" s="17">
        <v>0</v>
      </c>
      <c r="BJ302" s="17">
        <v>0</v>
      </c>
      <c r="BK302" s="17">
        <v>0</v>
      </c>
      <c r="BL302" s="17">
        <v>0</v>
      </c>
      <c r="BM302" s="17">
        <v>0</v>
      </c>
      <c r="BN302" s="17">
        <v>0</v>
      </c>
      <c r="BO302" s="17">
        <v>0</v>
      </c>
      <c r="BP302" s="17">
        <v>0</v>
      </c>
      <c r="BQ302" s="17">
        <v>0</v>
      </c>
      <c r="BR302" s="17">
        <v>0</v>
      </c>
      <c r="BS302" s="17">
        <v>0</v>
      </c>
      <c r="BT302" s="17">
        <v>0</v>
      </c>
      <c r="BU302" s="17">
        <v>0</v>
      </c>
      <c r="BV302" s="17">
        <v>0</v>
      </c>
      <c r="BW302" s="17">
        <v>0</v>
      </c>
      <c r="BX302" s="17">
        <v>0</v>
      </c>
      <c r="BY302" s="17">
        <v>0</v>
      </c>
      <c r="BZ302" s="17">
        <v>0</v>
      </c>
      <c r="CA302" s="17">
        <v>0</v>
      </c>
      <c r="CB302" s="17">
        <v>0</v>
      </c>
      <c r="CC302" s="17">
        <v>0</v>
      </c>
      <c r="CD302" s="17">
        <v>0</v>
      </c>
      <c r="CE302" s="17">
        <v>0</v>
      </c>
      <c r="CF302" s="17">
        <v>0</v>
      </c>
      <c r="CG302" s="17">
        <v>0</v>
      </c>
      <c r="CH302" s="17">
        <v>0</v>
      </c>
      <c r="CI302" s="17">
        <v>0</v>
      </c>
      <c r="CJ302" s="17">
        <v>0</v>
      </c>
      <c r="CK302" s="17">
        <v>0</v>
      </c>
      <c r="CL302" s="17">
        <v>0</v>
      </c>
      <c r="CM302" s="17">
        <v>0</v>
      </c>
      <c r="CN302" s="17">
        <v>0</v>
      </c>
      <c r="CO302" s="17">
        <v>0</v>
      </c>
      <c r="CP302" s="17">
        <v>0</v>
      </c>
      <c r="CQ302" s="17">
        <v>0</v>
      </c>
      <c r="CR302" s="17">
        <v>0</v>
      </c>
      <c r="CS302" s="17">
        <v>0</v>
      </c>
      <c r="CT302" s="17">
        <v>0</v>
      </c>
      <c r="CU302" s="17">
        <v>0</v>
      </c>
      <c r="CV302" s="17">
        <v>0</v>
      </c>
      <c r="CW302" s="17">
        <v>0</v>
      </c>
      <c r="CX302" s="17">
        <v>0</v>
      </c>
      <c r="CY302" s="17">
        <v>0</v>
      </c>
      <c r="CZ302" s="17">
        <v>0</v>
      </c>
      <c r="DA302" s="17">
        <v>0</v>
      </c>
      <c r="DB302" s="17">
        <v>0</v>
      </c>
      <c r="DC302" s="17">
        <v>0</v>
      </c>
      <c r="DD302" s="17">
        <v>0</v>
      </c>
      <c r="DE302" s="17">
        <v>0</v>
      </c>
      <c r="DF302" s="17">
        <v>0</v>
      </c>
      <c r="DG302" s="17">
        <v>0</v>
      </c>
      <c r="DH302" s="17">
        <v>0</v>
      </c>
      <c r="DI302" s="17">
        <v>0</v>
      </c>
      <c r="DJ302" s="17">
        <v>0</v>
      </c>
      <c r="DK302" s="17">
        <v>0</v>
      </c>
      <c r="DL302" s="17">
        <v>0</v>
      </c>
      <c r="DM302" s="17">
        <v>0</v>
      </c>
      <c r="DN302" s="17">
        <v>0</v>
      </c>
      <c r="DO302" s="17">
        <v>0</v>
      </c>
      <c r="DP302" s="17">
        <v>0</v>
      </c>
      <c r="DQ302" s="17">
        <v>0</v>
      </c>
      <c r="DR302" s="17">
        <v>0</v>
      </c>
      <c r="DS302" s="17">
        <v>0</v>
      </c>
      <c r="DT302" s="17">
        <v>0</v>
      </c>
      <c r="DU302" s="17">
        <v>0</v>
      </c>
      <c r="DV302" s="17">
        <v>0</v>
      </c>
      <c r="DW302" s="17">
        <v>0</v>
      </c>
      <c r="DX302" s="17">
        <v>0</v>
      </c>
      <c r="DY302" s="17">
        <v>0</v>
      </c>
      <c r="DZ302" s="17">
        <v>0</v>
      </c>
      <c r="EA302" s="17">
        <v>0</v>
      </c>
      <c r="EB302" s="17">
        <v>0</v>
      </c>
      <c r="EC302" s="17">
        <v>0</v>
      </c>
      <c r="ED302" s="17">
        <v>0</v>
      </c>
      <c r="EE302" s="17">
        <v>0</v>
      </c>
      <c r="EF302" s="17">
        <v>0</v>
      </c>
      <c r="EG302" s="17">
        <v>0</v>
      </c>
      <c r="EH302" s="17">
        <v>0</v>
      </c>
      <c r="EI302" s="17">
        <v>0</v>
      </c>
      <c r="EJ302" s="17">
        <v>0</v>
      </c>
      <c r="EK302" s="17">
        <v>0</v>
      </c>
      <c r="EL302" s="17">
        <v>0</v>
      </c>
      <c r="EM302" s="17">
        <v>0</v>
      </c>
      <c r="EN302" s="17">
        <v>0</v>
      </c>
      <c r="EO302" s="17">
        <v>0</v>
      </c>
      <c r="EP302" s="17">
        <v>0</v>
      </c>
      <c r="EQ302" s="17">
        <v>0</v>
      </c>
      <c r="ER302" s="17">
        <v>0</v>
      </c>
      <c r="ES302" s="17">
        <v>0</v>
      </c>
      <c r="ET302" s="17">
        <v>0</v>
      </c>
      <c r="EU302" s="17">
        <v>0</v>
      </c>
      <c r="EV302" s="17">
        <v>0</v>
      </c>
      <c r="EW302" s="17">
        <v>0</v>
      </c>
      <c r="EX302" s="17">
        <v>0</v>
      </c>
      <c r="EY302" s="17">
        <v>0</v>
      </c>
      <c r="EZ302" s="17">
        <v>0</v>
      </c>
      <c r="FA302" s="17">
        <v>0</v>
      </c>
      <c r="FB302" s="17">
        <v>0</v>
      </c>
      <c r="FC302" s="17">
        <v>0</v>
      </c>
      <c r="FD302" s="17">
        <v>0</v>
      </c>
      <c r="FE302" s="17">
        <v>0</v>
      </c>
      <c r="FF302" s="17">
        <v>0</v>
      </c>
      <c r="FG302" s="17">
        <v>0</v>
      </c>
      <c r="FH302" s="17">
        <v>0</v>
      </c>
      <c r="FI302" s="17">
        <v>0</v>
      </c>
      <c r="FJ302" s="17">
        <v>0</v>
      </c>
      <c r="FK302" s="17">
        <v>0</v>
      </c>
      <c r="FL302" s="17">
        <v>0</v>
      </c>
      <c r="FM302" s="17">
        <v>0</v>
      </c>
      <c r="FN302" s="17">
        <v>0</v>
      </c>
      <c r="FO302" s="17">
        <v>0</v>
      </c>
      <c r="FP302" s="17">
        <v>0</v>
      </c>
      <c r="FQ302" s="17">
        <v>0</v>
      </c>
      <c r="FR302" s="17">
        <v>0</v>
      </c>
      <c r="FS302" s="17">
        <v>0</v>
      </c>
      <c r="FT302" s="17">
        <v>0</v>
      </c>
      <c r="FU302" s="17">
        <v>0</v>
      </c>
      <c r="FV302" s="17">
        <v>0</v>
      </c>
      <c r="FW302" s="17">
        <v>0</v>
      </c>
      <c r="FX302" s="17">
        <v>0</v>
      </c>
      <c r="FY302" s="17">
        <v>0</v>
      </c>
      <c r="FZ302" s="17">
        <v>0</v>
      </c>
      <c r="GA302" s="17">
        <v>0</v>
      </c>
      <c r="GB302" s="17">
        <v>0</v>
      </c>
      <c r="GC302" s="17">
        <v>0</v>
      </c>
      <c r="GD302" s="17">
        <v>0</v>
      </c>
      <c r="GE302" s="17">
        <v>0</v>
      </c>
      <c r="GF302" s="17">
        <v>0</v>
      </c>
      <c r="GG302" s="17">
        <v>0</v>
      </c>
      <c r="GH302" s="17">
        <v>0</v>
      </c>
      <c r="GI302" s="17">
        <v>0</v>
      </c>
      <c r="GJ302" s="17">
        <v>0</v>
      </c>
      <c r="GK302" s="17">
        <v>0</v>
      </c>
      <c r="GL302" s="17">
        <v>0</v>
      </c>
      <c r="GM302" s="17">
        <v>0</v>
      </c>
      <c r="GN302" s="17">
        <v>0</v>
      </c>
      <c r="GO302" s="17">
        <v>0</v>
      </c>
      <c r="GP302" s="17">
        <v>0</v>
      </c>
      <c r="GQ302" s="17">
        <v>0</v>
      </c>
      <c r="GR302" s="17">
        <v>0</v>
      </c>
      <c r="GS302" s="17">
        <v>0</v>
      </c>
      <c r="GT302" s="17">
        <v>0</v>
      </c>
      <c r="GU302" s="17">
        <v>0</v>
      </c>
      <c r="GV302" s="17">
        <v>0</v>
      </c>
      <c r="GW302" s="17">
        <v>0</v>
      </c>
      <c r="GX302" s="17">
        <v>0</v>
      </c>
      <c r="GY302" s="17">
        <v>0</v>
      </c>
      <c r="GZ302" s="17">
        <v>0</v>
      </c>
      <c r="HA302" s="17">
        <v>0</v>
      </c>
      <c r="HB302" s="17">
        <v>0</v>
      </c>
      <c r="HC302" s="17">
        <v>0</v>
      </c>
      <c r="HD302" s="17">
        <v>0</v>
      </c>
      <c r="HE302" s="17">
        <v>0</v>
      </c>
      <c r="HF302" s="17">
        <v>0</v>
      </c>
      <c r="HG302" s="17">
        <v>0</v>
      </c>
      <c r="HH302" s="17">
        <v>0</v>
      </c>
      <c r="HI302" s="17">
        <v>0</v>
      </c>
      <c r="HJ302" s="17">
        <v>0</v>
      </c>
      <c r="HK302" s="17">
        <v>0</v>
      </c>
      <c r="HL302" s="17">
        <v>0</v>
      </c>
      <c r="HM302" s="17">
        <v>0</v>
      </c>
      <c r="HN302" s="17">
        <v>0</v>
      </c>
      <c r="HO302" s="17">
        <v>0</v>
      </c>
      <c r="HP302" s="17">
        <v>0</v>
      </c>
      <c r="HQ302" s="17">
        <v>0</v>
      </c>
      <c r="HR302" s="17">
        <v>0</v>
      </c>
      <c r="HS302" s="17">
        <v>0</v>
      </c>
      <c r="HT302" s="17">
        <v>0</v>
      </c>
      <c r="HU302" s="17">
        <v>0</v>
      </c>
      <c r="HV302" s="17">
        <v>0</v>
      </c>
      <c r="HW302" s="17">
        <v>0</v>
      </c>
      <c r="HX302" s="17">
        <v>0</v>
      </c>
      <c r="HY302" s="17">
        <v>0</v>
      </c>
      <c r="HZ302" s="17">
        <v>0</v>
      </c>
      <c r="IA302" s="17">
        <v>0</v>
      </c>
      <c r="IB302" s="17">
        <v>0</v>
      </c>
      <c r="IC302" s="17">
        <v>0</v>
      </c>
      <c r="ID302" s="17">
        <v>0</v>
      </c>
      <c r="IE302" s="17">
        <v>0</v>
      </c>
      <c r="IF302" s="17">
        <v>0</v>
      </c>
      <c r="IG302" s="17">
        <v>0</v>
      </c>
      <c r="IH302" s="17">
        <v>0</v>
      </c>
      <c r="II302" s="17">
        <v>0</v>
      </c>
      <c r="IJ302" s="17">
        <v>0</v>
      </c>
      <c r="IK302" s="17">
        <v>0</v>
      </c>
      <c r="IL302" s="17">
        <v>0</v>
      </c>
      <c r="IM302" s="17">
        <v>0</v>
      </c>
      <c r="IN302" s="17">
        <v>0</v>
      </c>
      <c r="IO302" s="17">
        <v>0</v>
      </c>
      <c r="IP302" s="17">
        <v>0</v>
      </c>
      <c r="IQ302" s="17">
        <v>0</v>
      </c>
      <c r="IR302" s="17">
        <v>0</v>
      </c>
      <c r="IS302" s="17">
        <v>0</v>
      </c>
      <c r="IT302" s="17">
        <v>0</v>
      </c>
      <c r="IU302" s="17">
        <v>0</v>
      </c>
      <c r="IV302" s="17">
        <v>0</v>
      </c>
      <c r="IW302" s="17">
        <v>0</v>
      </c>
      <c r="IX302" s="17">
        <v>0</v>
      </c>
      <c r="IY302" s="17">
        <v>0</v>
      </c>
      <c r="IZ302" s="17">
        <v>0</v>
      </c>
      <c r="JA302" s="17">
        <v>0</v>
      </c>
      <c r="JB302" s="17">
        <v>0</v>
      </c>
      <c r="JC302" s="17">
        <v>0</v>
      </c>
      <c r="JD302" s="17">
        <v>0</v>
      </c>
      <c r="JE302" s="17">
        <v>0</v>
      </c>
      <c r="JF302" s="17">
        <v>0</v>
      </c>
      <c r="JG302" s="17">
        <v>0</v>
      </c>
      <c r="JH302" s="17">
        <v>0</v>
      </c>
      <c r="JI302" s="17">
        <v>0</v>
      </c>
      <c r="JJ302" s="17">
        <v>0</v>
      </c>
      <c r="JK302" s="17">
        <v>0</v>
      </c>
      <c r="JL302" s="17">
        <v>0</v>
      </c>
      <c r="JM302" s="17">
        <v>0</v>
      </c>
      <c r="JN302" s="17">
        <v>0</v>
      </c>
      <c r="JO302" s="17">
        <v>0</v>
      </c>
      <c r="JP302" s="17">
        <v>0</v>
      </c>
      <c r="JQ302" s="17">
        <v>0</v>
      </c>
      <c r="JR302" s="17">
        <v>0</v>
      </c>
      <c r="JS302" s="17">
        <v>0</v>
      </c>
      <c r="JT302" s="17">
        <v>0</v>
      </c>
      <c r="JU302" s="17">
        <v>0</v>
      </c>
      <c r="JV302" s="17">
        <v>0</v>
      </c>
      <c r="JW302" s="17">
        <v>0</v>
      </c>
      <c r="JX302" s="17">
        <v>0</v>
      </c>
      <c r="JY302" s="17">
        <v>0</v>
      </c>
    </row>
    <row r="303" spans="1:285" x14ac:dyDescent="0.15">
      <c r="A303" s="17" t="s">
        <v>511</v>
      </c>
      <c r="B303" s="17" t="s">
        <v>512</v>
      </c>
      <c r="C303" s="17">
        <v>0</v>
      </c>
      <c r="D303" s="17">
        <v>44.77</v>
      </c>
      <c r="E303" s="17">
        <v>44.77</v>
      </c>
      <c r="F303" s="17">
        <v>44.77</v>
      </c>
      <c r="G303" s="17">
        <v>44.77</v>
      </c>
      <c r="H303" s="17">
        <v>44.77</v>
      </c>
      <c r="I303" s="17">
        <v>45.24</v>
      </c>
      <c r="J303" s="17">
        <v>45.24</v>
      </c>
      <c r="K303" s="17">
        <v>45.24</v>
      </c>
      <c r="L303" s="17">
        <v>45.24</v>
      </c>
      <c r="M303" s="17">
        <v>45.24</v>
      </c>
      <c r="N303" s="17">
        <v>45.44</v>
      </c>
      <c r="O303" s="17">
        <v>45.46</v>
      </c>
      <c r="P303" s="17">
        <v>45.32</v>
      </c>
      <c r="Q303" s="17">
        <v>45.31</v>
      </c>
      <c r="R303" s="17">
        <v>45.26</v>
      </c>
      <c r="S303" s="17">
        <v>45.4</v>
      </c>
      <c r="T303" s="17">
        <v>45.44</v>
      </c>
      <c r="U303" s="17">
        <v>45.5</v>
      </c>
      <c r="V303" s="17">
        <v>45.53</v>
      </c>
      <c r="W303" s="17">
        <v>45.41</v>
      </c>
      <c r="X303" s="17">
        <v>45.46</v>
      </c>
      <c r="Y303" s="17">
        <v>45.45</v>
      </c>
      <c r="Z303" s="17">
        <v>45.46</v>
      </c>
      <c r="AA303" s="17">
        <v>45.54</v>
      </c>
      <c r="AB303" s="17">
        <v>0</v>
      </c>
      <c r="AC303" s="17">
        <v>0</v>
      </c>
      <c r="AD303" s="17">
        <v>0</v>
      </c>
      <c r="AE303" s="17">
        <v>0</v>
      </c>
      <c r="AF303" s="17">
        <v>0</v>
      </c>
      <c r="AG303" s="17">
        <v>0</v>
      </c>
      <c r="AH303" s="17">
        <v>0</v>
      </c>
      <c r="AI303" s="17">
        <v>0</v>
      </c>
      <c r="AJ303" s="17">
        <v>0</v>
      </c>
      <c r="AK303" s="17">
        <v>0</v>
      </c>
      <c r="AL303" s="17">
        <v>0</v>
      </c>
      <c r="AM303" s="17">
        <v>0</v>
      </c>
      <c r="AN303" s="17">
        <v>0</v>
      </c>
      <c r="AO303" s="17">
        <v>0</v>
      </c>
      <c r="AP303" s="17">
        <v>0</v>
      </c>
      <c r="AQ303" s="17">
        <v>0</v>
      </c>
      <c r="AR303" s="17">
        <v>0</v>
      </c>
      <c r="AS303" s="17">
        <v>0</v>
      </c>
      <c r="AT303" s="17">
        <v>0</v>
      </c>
      <c r="AU303" s="17">
        <v>0</v>
      </c>
      <c r="AV303" s="17">
        <v>0</v>
      </c>
      <c r="AW303" s="17">
        <v>0</v>
      </c>
      <c r="AX303" s="17">
        <v>0</v>
      </c>
      <c r="AY303" s="17">
        <v>0</v>
      </c>
      <c r="AZ303" s="17">
        <v>0</v>
      </c>
      <c r="BA303" s="17">
        <v>0</v>
      </c>
      <c r="BB303" s="17">
        <v>0</v>
      </c>
      <c r="BC303" s="17">
        <v>0</v>
      </c>
      <c r="BD303" s="17">
        <v>0</v>
      </c>
      <c r="BE303" s="17">
        <v>0</v>
      </c>
      <c r="BF303" s="17">
        <v>0</v>
      </c>
      <c r="BG303" s="17">
        <v>0</v>
      </c>
      <c r="BH303" s="17">
        <v>0</v>
      </c>
      <c r="BI303" s="17">
        <v>0</v>
      </c>
      <c r="BJ303" s="17">
        <v>0</v>
      </c>
      <c r="BK303" s="17">
        <v>0</v>
      </c>
      <c r="BL303" s="17">
        <v>0</v>
      </c>
      <c r="BM303" s="17">
        <v>0</v>
      </c>
      <c r="BN303" s="17">
        <v>0</v>
      </c>
      <c r="BO303" s="17">
        <v>0</v>
      </c>
      <c r="BP303" s="17">
        <v>0</v>
      </c>
      <c r="BQ303" s="17">
        <v>0</v>
      </c>
      <c r="BR303" s="17">
        <v>0</v>
      </c>
      <c r="BS303" s="17">
        <v>0</v>
      </c>
      <c r="BT303" s="17">
        <v>0</v>
      </c>
      <c r="BU303" s="17">
        <v>0</v>
      </c>
      <c r="BV303" s="17">
        <v>0</v>
      </c>
      <c r="BW303" s="17">
        <v>0</v>
      </c>
      <c r="BX303" s="17">
        <v>0</v>
      </c>
      <c r="BY303" s="17">
        <v>0</v>
      </c>
      <c r="BZ303" s="17">
        <v>0</v>
      </c>
      <c r="CA303" s="17">
        <v>0</v>
      </c>
      <c r="CB303" s="17">
        <v>0</v>
      </c>
      <c r="CC303" s="17">
        <v>0</v>
      </c>
      <c r="CD303" s="17">
        <v>0</v>
      </c>
      <c r="CE303" s="17">
        <v>0</v>
      </c>
      <c r="CF303" s="17">
        <v>0</v>
      </c>
      <c r="CG303" s="17">
        <v>0</v>
      </c>
      <c r="CH303" s="17">
        <v>0</v>
      </c>
      <c r="CI303" s="17">
        <v>0</v>
      </c>
      <c r="CJ303" s="17">
        <v>0</v>
      </c>
      <c r="CK303" s="17">
        <v>0</v>
      </c>
      <c r="CL303" s="17">
        <v>0</v>
      </c>
      <c r="CM303" s="17">
        <v>0</v>
      </c>
      <c r="CN303" s="17">
        <v>0</v>
      </c>
      <c r="CO303" s="17">
        <v>0</v>
      </c>
      <c r="CP303" s="17">
        <v>0</v>
      </c>
      <c r="CQ303" s="17">
        <v>0</v>
      </c>
      <c r="CR303" s="17">
        <v>0</v>
      </c>
      <c r="CS303" s="17">
        <v>0</v>
      </c>
      <c r="CT303" s="17">
        <v>0</v>
      </c>
      <c r="CU303" s="17">
        <v>0</v>
      </c>
      <c r="CV303" s="17">
        <v>0</v>
      </c>
      <c r="CW303" s="17">
        <v>0</v>
      </c>
      <c r="CX303" s="17">
        <v>0</v>
      </c>
      <c r="CY303" s="17">
        <v>0</v>
      </c>
      <c r="CZ303" s="17">
        <v>0</v>
      </c>
      <c r="DA303" s="17">
        <v>0</v>
      </c>
      <c r="DB303" s="17">
        <v>0</v>
      </c>
      <c r="DC303" s="17">
        <v>0</v>
      </c>
      <c r="DD303" s="17">
        <v>0</v>
      </c>
      <c r="DE303" s="17">
        <v>0</v>
      </c>
      <c r="DF303" s="17">
        <v>0</v>
      </c>
      <c r="DG303" s="17">
        <v>0</v>
      </c>
      <c r="DH303" s="17">
        <v>0</v>
      </c>
      <c r="DI303" s="17">
        <v>0</v>
      </c>
      <c r="DJ303" s="17">
        <v>0</v>
      </c>
      <c r="DK303" s="17">
        <v>0</v>
      </c>
      <c r="DL303" s="17">
        <v>0</v>
      </c>
      <c r="DM303" s="17">
        <v>0</v>
      </c>
      <c r="DN303" s="17">
        <v>0</v>
      </c>
      <c r="DO303" s="17">
        <v>0</v>
      </c>
      <c r="DP303" s="17">
        <v>0</v>
      </c>
      <c r="DQ303" s="17">
        <v>0</v>
      </c>
      <c r="DR303" s="17">
        <v>0</v>
      </c>
      <c r="DS303" s="17">
        <v>0</v>
      </c>
      <c r="DT303" s="17">
        <v>0</v>
      </c>
      <c r="DU303" s="17">
        <v>0</v>
      </c>
      <c r="DV303" s="17">
        <v>0</v>
      </c>
      <c r="DW303" s="17">
        <v>0</v>
      </c>
      <c r="DX303" s="17">
        <v>0</v>
      </c>
      <c r="DY303" s="17">
        <v>0</v>
      </c>
      <c r="DZ303" s="17">
        <v>0</v>
      </c>
      <c r="EA303" s="17">
        <v>0</v>
      </c>
      <c r="EB303" s="17">
        <v>0</v>
      </c>
      <c r="EC303" s="17">
        <v>0</v>
      </c>
      <c r="ED303" s="17">
        <v>0</v>
      </c>
      <c r="EE303" s="17">
        <v>0</v>
      </c>
      <c r="EF303" s="17">
        <v>0</v>
      </c>
      <c r="EG303" s="17">
        <v>0</v>
      </c>
      <c r="EH303" s="17">
        <v>0</v>
      </c>
      <c r="EI303" s="17">
        <v>0</v>
      </c>
      <c r="EJ303" s="17">
        <v>0</v>
      </c>
      <c r="EK303" s="17">
        <v>0</v>
      </c>
      <c r="EL303" s="17">
        <v>0</v>
      </c>
      <c r="EM303" s="17">
        <v>0</v>
      </c>
      <c r="EN303" s="17">
        <v>0</v>
      </c>
      <c r="EO303" s="17">
        <v>0</v>
      </c>
      <c r="EP303" s="17">
        <v>0</v>
      </c>
      <c r="EQ303" s="17">
        <v>0</v>
      </c>
      <c r="ER303" s="17">
        <v>0</v>
      </c>
      <c r="ES303" s="17">
        <v>0</v>
      </c>
      <c r="ET303" s="17">
        <v>0</v>
      </c>
      <c r="EU303" s="17">
        <v>0</v>
      </c>
      <c r="EV303" s="17">
        <v>0</v>
      </c>
      <c r="EW303" s="17">
        <v>0</v>
      </c>
      <c r="EX303" s="17">
        <v>0</v>
      </c>
      <c r="EY303" s="17">
        <v>0</v>
      </c>
      <c r="EZ303" s="17">
        <v>0</v>
      </c>
      <c r="FA303" s="17">
        <v>0</v>
      </c>
      <c r="FB303" s="17">
        <v>0</v>
      </c>
      <c r="FC303" s="17">
        <v>0</v>
      </c>
      <c r="FD303" s="17">
        <v>0</v>
      </c>
      <c r="FE303" s="17">
        <v>0</v>
      </c>
      <c r="FF303" s="17">
        <v>0</v>
      </c>
      <c r="FG303" s="17">
        <v>0</v>
      </c>
      <c r="FH303" s="17">
        <v>0</v>
      </c>
      <c r="FI303" s="17">
        <v>0</v>
      </c>
      <c r="FJ303" s="17">
        <v>0</v>
      </c>
      <c r="FK303" s="17">
        <v>0</v>
      </c>
      <c r="FL303" s="17">
        <v>0</v>
      </c>
      <c r="FM303" s="17">
        <v>0</v>
      </c>
      <c r="FN303" s="17">
        <v>0</v>
      </c>
      <c r="FO303" s="17">
        <v>0</v>
      </c>
      <c r="FP303" s="17">
        <v>0</v>
      </c>
      <c r="FQ303" s="17">
        <v>0</v>
      </c>
      <c r="FR303" s="17">
        <v>0</v>
      </c>
      <c r="FS303" s="17">
        <v>0</v>
      </c>
      <c r="FT303" s="17">
        <v>0</v>
      </c>
      <c r="FU303" s="17">
        <v>0</v>
      </c>
      <c r="FV303" s="17">
        <v>0</v>
      </c>
      <c r="FW303" s="17">
        <v>0</v>
      </c>
      <c r="FX303" s="17">
        <v>0</v>
      </c>
      <c r="FY303" s="17">
        <v>0</v>
      </c>
      <c r="FZ303" s="17">
        <v>0</v>
      </c>
      <c r="GA303" s="17">
        <v>0</v>
      </c>
      <c r="GB303" s="17">
        <v>0</v>
      </c>
      <c r="GC303" s="17">
        <v>0</v>
      </c>
      <c r="GD303" s="17">
        <v>0</v>
      </c>
      <c r="GE303" s="17">
        <v>0</v>
      </c>
      <c r="GF303" s="17">
        <v>0</v>
      </c>
      <c r="GG303" s="17">
        <v>0</v>
      </c>
      <c r="GH303" s="17">
        <v>0</v>
      </c>
      <c r="GI303" s="17">
        <v>0</v>
      </c>
      <c r="GJ303" s="17">
        <v>0</v>
      </c>
      <c r="GK303" s="17">
        <v>0</v>
      </c>
      <c r="GL303" s="17">
        <v>0</v>
      </c>
      <c r="GM303" s="17">
        <v>0</v>
      </c>
      <c r="GN303" s="17">
        <v>0</v>
      </c>
      <c r="GO303" s="17">
        <v>0</v>
      </c>
      <c r="GP303" s="17">
        <v>0</v>
      </c>
      <c r="GQ303" s="17">
        <v>0</v>
      </c>
      <c r="GR303" s="17">
        <v>0</v>
      </c>
      <c r="GS303" s="17">
        <v>0</v>
      </c>
      <c r="GT303" s="17">
        <v>0</v>
      </c>
      <c r="GU303" s="17">
        <v>0</v>
      </c>
      <c r="GV303" s="17">
        <v>0</v>
      </c>
      <c r="GW303" s="17">
        <v>0</v>
      </c>
      <c r="GX303" s="17">
        <v>0</v>
      </c>
      <c r="GY303" s="17">
        <v>0</v>
      </c>
      <c r="GZ303" s="17">
        <v>0</v>
      </c>
      <c r="HA303" s="17">
        <v>0</v>
      </c>
      <c r="HB303" s="17">
        <v>0</v>
      </c>
      <c r="HC303" s="17">
        <v>0</v>
      </c>
      <c r="HD303" s="17">
        <v>0</v>
      </c>
      <c r="HE303" s="17">
        <v>0</v>
      </c>
      <c r="HF303" s="17">
        <v>0</v>
      </c>
      <c r="HG303" s="17">
        <v>0</v>
      </c>
      <c r="HH303" s="17">
        <v>0</v>
      </c>
      <c r="HI303" s="17">
        <v>0</v>
      </c>
      <c r="HJ303" s="17">
        <v>0</v>
      </c>
      <c r="HK303" s="17">
        <v>0</v>
      </c>
      <c r="HL303" s="17">
        <v>0</v>
      </c>
      <c r="HM303" s="17">
        <v>0</v>
      </c>
      <c r="HN303" s="17">
        <v>0</v>
      </c>
      <c r="HO303" s="17">
        <v>0</v>
      </c>
      <c r="HP303" s="17">
        <v>0</v>
      </c>
      <c r="HQ303" s="17">
        <v>0</v>
      </c>
      <c r="HR303" s="17">
        <v>0</v>
      </c>
      <c r="HS303" s="17">
        <v>0</v>
      </c>
      <c r="HT303" s="17">
        <v>0</v>
      </c>
      <c r="HU303" s="17">
        <v>0</v>
      </c>
      <c r="HV303" s="17">
        <v>0</v>
      </c>
      <c r="HW303" s="17">
        <v>0</v>
      </c>
      <c r="HX303" s="17">
        <v>0</v>
      </c>
      <c r="HY303" s="17">
        <v>0</v>
      </c>
      <c r="HZ303" s="17">
        <v>0</v>
      </c>
      <c r="IA303" s="17">
        <v>0</v>
      </c>
      <c r="IB303" s="17">
        <v>0</v>
      </c>
      <c r="IC303" s="17">
        <v>0</v>
      </c>
      <c r="ID303" s="17">
        <v>0</v>
      </c>
      <c r="IE303" s="17">
        <v>0</v>
      </c>
      <c r="IF303" s="17">
        <v>0</v>
      </c>
      <c r="IG303" s="17">
        <v>0</v>
      </c>
      <c r="IH303" s="17">
        <v>0</v>
      </c>
      <c r="II303" s="17">
        <v>0</v>
      </c>
      <c r="IJ303" s="17">
        <v>0</v>
      </c>
      <c r="IK303" s="17">
        <v>0</v>
      </c>
      <c r="IL303" s="17">
        <v>0</v>
      </c>
      <c r="IM303" s="17">
        <v>0</v>
      </c>
      <c r="IN303" s="17">
        <v>0</v>
      </c>
      <c r="IO303" s="17">
        <v>0</v>
      </c>
      <c r="IP303" s="17">
        <v>0</v>
      </c>
      <c r="IQ303" s="17">
        <v>0</v>
      </c>
      <c r="IR303" s="17">
        <v>0</v>
      </c>
      <c r="IS303" s="17">
        <v>0</v>
      </c>
      <c r="IT303" s="17">
        <v>0</v>
      </c>
      <c r="IU303" s="17">
        <v>0</v>
      </c>
      <c r="IV303" s="17">
        <v>0</v>
      </c>
      <c r="IW303" s="17">
        <v>0</v>
      </c>
      <c r="IX303" s="17">
        <v>0</v>
      </c>
      <c r="IY303" s="17">
        <v>0</v>
      </c>
      <c r="IZ303" s="17">
        <v>0</v>
      </c>
      <c r="JA303" s="17">
        <v>0</v>
      </c>
      <c r="JB303" s="17">
        <v>0</v>
      </c>
      <c r="JC303" s="17">
        <v>0</v>
      </c>
      <c r="JD303" s="17">
        <v>0</v>
      </c>
      <c r="JE303" s="17">
        <v>0</v>
      </c>
      <c r="JF303" s="17">
        <v>0</v>
      </c>
      <c r="JG303" s="17">
        <v>0</v>
      </c>
      <c r="JH303" s="17">
        <v>0</v>
      </c>
      <c r="JI303" s="17">
        <v>0</v>
      </c>
      <c r="JJ303" s="17">
        <v>0</v>
      </c>
      <c r="JK303" s="17">
        <v>0</v>
      </c>
      <c r="JL303" s="17">
        <v>0</v>
      </c>
      <c r="JM303" s="17">
        <v>0</v>
      </c>
      <c r="JN303" s="17">
        <v>0</v>
      </c>
      <c r="JO303" s="17">
        <v>0</v>
      </c>
      <c r="JP303" s="17">
        <v>0</v>
      </c>
      <c r="JQ303" s="17">
        <v>0</v>
      </c>
      <c r="JR303" s="17">
        <v>0</v>
      </c>
      <c r="JS303" s="17">
        <v>0</v>
      </c>
      <c r="JT303" s="17">
        <v>0</v>
      </c>
      <c r="JU303" s="17">
        <v>0</v>
      </c>
      <c r="JV303" s="17">
        <v>0</v>
      </c>
      <c r="JW303" s="17">
        <v>0</v>
      </c>
      <c r="JX303" s="17">
        <v>0</v>
      </c>
      <c r="JY303" s="17">
        <v>0</v>
      </c>
    </row>
    <row r="304" spans="1:285" x14ac:dyDescent="0.15">
      <c r="A304" s="17" t="s">
        <v>242</v>
      </c>
      <c r="B304" s="17" t="s">
        <v>243</v>
      </c>
      <c r="C304" s="17">
        <v>0</v>
      </c>
      <c r="D304" s="17">
        <v>0</v>
      </c>
      <c r="E304" s="17">
        <v>0</v>
      </c>
      <c r="F304" s="17">
        <v>0</v>
      </c>
      <c r="G304" s="17">
        <v>0</v>
      </c>
      <c r="H304" s="17">
        <v>0</v>
      </c>
      <c r="I304" s="17">
        <v>0</v>
      </c>
      <c r="J304" s="17">
        <v>0</v>
      </c>
      <c r="K304" s="17">
        <v>0</v>
      </c>
      <c r="L304" s="17">
        <v>0</v>
      </c>
      <c r="M304" s="17">
        <v>0</v>
      </c>
      <c r="N304" s="17">
        <v>0</v>
      </c>
      <c r="O304" s="17">
        <v>0</v>
      </c>
      <c r="P304" s="17">
        <v>0</v>
      </c>
      <c r="Q304" s="17">
        <v>0</v>
      </c>
      <c r="R304" s="17">
        <v>0</v>
      </c>
      <c r="S304" s="17">
        <v>0</v>
      </c>
      <c r="T304" s="17">
        <v>0</v>
      </c>
      <c r="U304" s="17">
        <v>0</v>
      </c>
      <c r="V304" s="17">
        <v>0</v>
      </c>
      <c r="W304" s="17">
        <v>0</v>
      </c>
      <c r="X304" s="17">
        <v>0</v>
      </c>
      <c r="Y304" s="17">
        <v>0</v>
      </c>
      <c r="Z304" s="17">
        <v>0</v>
      </c>
      <c r="AA304" s="17">
        <v>0</v>
      </c>
      <c r="AB304" s="17">
        <v>0</v>
      </c>
      <c r="AC304" s="17">
        <v>0</v>
      </c>
      <c r="AD304" s="17">
        <v>0</v>
      </c>
      <c r="AE304" s="17">
        <v>0</v>
      </c>
      <c r="AF304" s="17">
        <v>0</v>
      </c>
      <c r="AG304" s="17">
        <v>0</v>
      </c>
      <c r="AH304" s="17">
        <v>0</v>
      </c>
      <c r="AI304" s="17">
        <v>0</v>
      </c>
      <c r="AJ304" s="17">
        <v>0</v>
      </c>
      <c r="AK304" s="17">
        <v>0</v>
      </c>
      <c r="AL304" s="17">
        <v>0</v>
      </c>
      <c r="AM304" s="17">
        <v>0</v>
      </c>
      <c r="AN304" s="17">
        <v>0</v>
      </c>
      <c r="AO304" s="17">
        <v>0</v>
      </c>
      <c r="AP304" s="17">
        <v>0</v>
      </c>
      <c r="AQ304" s="17">
        <v>0</v>
      </c>
      <c r="AR304" s="17">
        <v>0</v>
      </c>
      <c r="AS304" s="17">
        <v>0</v>
      </c>
      <c r="AT304" s="17">
        <v>0</v>
      </c>
      <c r="AU304" s="17">
        <v>0</v>
      </c>
      <c r="AV304" s="17">
        <v>0</v>
      </c>
      <c r="AW304" s="17">
        <v>0</v>
      </c>
      <c r="AX304" s="17">
        <v>0</v>
      </c>
      <c r="AY304" s="17">
        <v>0</v>
      </c>
      <c r="AZ304" s="17">
        <v>0</v>
      </c>
      <c r="BA304" s="17">
        <v>0</v>
      </c>
      <c r="BB304" s="17">
        <v>0</v>
      </c>
      <c r="BC304" s="17">
        <v>0</v>
      </c>
      <c r="BD304" s="17">
        <v>0</v>
      </c>
      <c r="BE304" s="17">
        <v>0</v>
      </c>
      <c r="BF304" s="17">
        <v>0</v>
      </c>
      <c r="BG304" s="17">
        <v>0</v>
      </c>
      <c r="BH304" s="17">
        <v>0</v>
      </c>
      <c r="BI304" s="17">
        <v>0</v>
      </c>
      <c r="BJ304" s="17">
        <v>0</v>
      </c>
      <c r="BK304" s="17">
        <v>0</v>
      </c>
      <c r="BL304" s="17">
        <v>0</v>
      </c>
      <c r="BM304" s="17">
        <v>0</v>
      </c>
      <c r="BN304" s="17">
        <v>0</v>
      </c>
      <c r="BO304" s="17">
        <v>0</v>
      </c>
      <c r="BP304" s="17">
        <v>0</v>
      </c>
      <c r="BQ304" s="17">
        <v>0</v>
      </c>
      <c r="BR304" s="17">
        <v>0</v>
      </c>
      <c r="BS304" s="17">
        <v>0</v>
      </c>
      <c r="BT304" s="17">
        <v>0</v>
      </c>
      <c r="BU304" s="17">
        <v>0</v>
      </c>
      <c r="BV304" s="17">
        <v>0</v>
      </c>
      <c r="BW304" s="17">
        <v>0</v>
      </c>
      <c r="BX304" s="17">
        <v>0</v>
      </c>
      <c r="BY304" s="17">
        <v>0</v>
      </c>
      <c r="BZ304" s="17">
        <v>0</v>
      </c>
      <c r="CA304" s="17">
        <v>0</v>
      </c>
      <c r="CB304" s="17">
        <v>0</v>
      </c>
      <c r="CC304" s="17">
        <v>0</v>
      </c>
      <c r="CD304" s="17">
        <v>0</v>
      </c>
      <c r="CE304" s="17">
        <v>0</v>
      </c>
      <c r="CF304" s="17">
        <v>0</v>
      </c>
      <c r="CG304" s="17">
        <v>0</v>
      </c>
      <c r="CH304" s="17">
        <v>0</v>
      </c>
      <c r="CI304" s="17">
        <v>0</v>
      </c>
      <c r="CJ304" s="17">
        <v>0</v>
      </c>
      <c r="CK304" s="17">
        <v>0</v>
      </c>
      <c r="CL304" s="17">
        <v>0</v>
      </c>
      <c r="CM304" s="17">
        <v>0</v>
      </c>
      <c r="CN304" s="17">
        <v>0</v>
      </c>
      <c r="CO304" s="17">
        <v>0</v>
      </c>
      <c r="CP304" s="17">
        <v>0</v>
      </c>
      <c r="CQ304" s="17">
        <v>0</v>
      </c>
      <c r="CR304" s="17">
        <v>0</v>
      </c>
      <c r="CS304" s="17">
        <v>0</v>
      </c>
      <c r="CT304" s="17">
        <v>0</v>
      </c>
      <c r="CU304" s="17">
        <v>0</v>
      </c>
      <c r="CV304" s="17">
        <v>0</v>
      </c>
      <c r="CW304" s="17">
        <v>0</v>
      </c>
      <c r="CX304" s="17">
        <v>0</v>
      </c>
      <c r="CY304" s="17">
        <v>0</v>
      </c>
      <c r="CZ304" s="17">
        <v>0</v>
      </c>
      <c r="DA304" s="17">
        <v>0</v>
      </c>
      <c r="DB304" s="17">
        <v>0</v>
      </c>
      <c r="DC304" s="17">
        <v>0</v>
      </c>
      <c r="DD304" s="17">
        <v>0</v>
      </c>
      <c r="DE304" s="17">
        <v>0</v>
      </c>
      <c r="DF304" s="17">
        <v>0</v>
      </c>
      <c r="DG304" s="17">
        <v>0</v>
      </c>
      <c r="DH304" s="17">
        <v>0</v>
      </c>
      <c r="DI304" s="17">
        <v>0</v>
      </c>
      <c r="DJ304" s="17">
        <v>0</v>
      </c>
      <c r="DK304" s="17">
        <v>0</v>
      </c>
      <c r="DL304" s="17">
        <v>0</v>
      </c>
      <c r="DM304" s="17">
        <v>0</v>
      </c>
      <c r="DN304" s="17">
        <v>0</v>
      </c>
      <c r="DO304" s="17">
        <v>0</v>
      </c>
      <c r="DP304" s="17">
        <v>0</v>
      </c>
      <c r="DQ304" s="17">
        <v>0</v>
      </c>
      <c r="DR304" s="17">
        <v>0</v>
      </c>
      <c r="DS304" s="17">
        <v>0</v>
      </c>
      <c r="DT304" s="17">
        <v>0</v>
      </c>
      <c r="DU304" s="17">
        <v>0</v>
      </c>
      <c r="DV304" s="17">
        <v>0</v>
      </c>
      <c r="DW304" s="17">
        <v>0</v>
      </c>
      <c r="DX304" s="17">
        <v>0</v>
      </c>
      <c r="DY304" s="17">
        <v>0</v>
      </c>
      <c r="DZ304" s="17">
        <v>0</v>
      </c>
      <c r="EA304" s="17">
        <v>0</v>
      </c>
      <c r="EB304" s="17">
        <v>0</v>
      </c>
      <c r="EC304" s="17">
        <v>0</v>
      </c>
      <c r="ED304" s="17">
        <v>0</v>
      </c>
      <c r="EE304" s="17">
        <v>0</v>
      </c>
      <c r="EF304" s="17">
        <v>0</v>
      </c>
      <c r="EG304" s="17">
        <v>0</v>
      </c>
      <c r="EH304" s="17">
        <v>0</v>
      </c>
      <c r="EI304" s="17">
        <v>0</v>
      </c>
      <c r="EJ304" s="17">
        <v>0</v>
      </c>
      <c r="EK304" s="17">
        <v>0</v>
      </c>
      <c r="EL304" s="17">
        <v>0</v>
      </c>
      <c r="EM304" s="17">
        <v>0</v>
      </c>
      <c r="EN304" s="17">
        <v>0</v>
      </c>
      <c r="EO304" s="17">
        <v>0</v>
      </c>
      <c r="EP304" s="17">
        <v>0</v>
      </c>
      <c r="EQ304" s="17">
        <v>0</v>
      </c>
      <c r="ER304" s="17">
        <v>0</v>
      </c>
      <c r="ES304" s="17">
        <v>0</v>
      </c>
      <c r="ET304" s="17">
        <v>0</v>
      </c>
      <c r="EU304" s="17">
        <v>0</v>
      </c>
      <c r="EV304" s="17">
        <v>0</v>
      </c>
      <c r="EW304" s="17">
        <v>0</v>
      </c>
      <c r="EX304" s="17">
        <v>0</v>
      </c>
      <c r="EY304" s="17">
        <v>0</v>
      </c>
      <c r="EZ304" s="17">
        <v>0</v>
      </c>
      <c r="FA304" s="17">
        <v>0</v>
      </c>
      <c r="FB304" s="17">
        <v>0</v>
      </c>
      <c r="FC304" s="17">
        <v>0</v>
      </c>
      <c r="FD304" s="17">
        <v>0</v>
      </c>
      <c r="FE304" s="17">
        <v>0</v>
      </c>
      <c r="FF304" s="17">
        <v>0</v>
      </c>
      <c r="FG304" s="17">
        <v>0</v>
      </c>
      <c r="FH304" s="17">
        <v>0</v>
      </c>
      <c r="FI304" s="17">
        <v>0</v>
      </c>
      <c r="FJ304" s="17">
        <v>0</v>
      </c>
      <c r="FK304" s="17">
        <v>0</v>
      </c>
      <c r="FL304" s="17">
        <v>0</v>
      </c>
      <c r="FM304" s="17">
        <v>0</v>
      </c>
      <c r="FN304" s="17">
        <v>0</v>
      </c>
      <c r="FO304" s="17">
        <v>0</v>
      </c>
      <c r="FP304" s="17">
        <v>0</v>
      </c>
      <c r="FQ304" s="17">
        <v>0</v>
      </c>
      <c r="FR304" s="17">
        <v>0</v>
      </c>
      <c r="FS304" s="17">
        <v>0</v>
      </c>
      <c r="FT304" s="17">
        <v>0</v>
      </c>
      <c r="FU304" s="17">
        <v>0</v>
      </c>
      <c r="FV304" s="17">
        <v>0</v>
      </c>
      <c r="FW304" s="17">
        <v>0</v>
      </c>
      <c r="FX304" s="17">
        <v>0</v>
      </c>
      <c r="FY304" s="17">
        <v>0</v>
      </c>
      <c r="FZ304" s="17">
        <v>0</v>
      </c>
      <c r="GA304" s="17">
        <v>0</v>
      </c>
      <c r="GB304" s="17">
        <v>0</v>
      </c>
      <c r="GC304" s="17">
        <v>0</v>
      </c>
      <c r="GD304" s="17">
        <v>0</v>
      </c>
      <c r="GE304" s="17">
        <v>0</v>
      </c>
      <c r="GF304" s="17">
        <v>0</v>
      </c>
      <c r="GG304" s="17">
        <v>0</v>
      </c>
      <c r="GH304" s="17">
        <v>0</v>
      </c>
      <c r="GI304" s="17">
        <v>0</v>
      </c>
      <c r="GJ304" s="17">
        <v>0</v>
      </c>
      <c r="GK304" s="17">
        <v>0</v>
      </c>
      <c r="GL304" s="17">
        <v>0</v>
      </c>
      <c r="GM304" s="17">
        <v>0</v>
      </c>
      <c r="GN304" s="17">
        <v>0</v>
      </c>
      <c r="GO304" s="17">
        <v>0</v>
      </c>
      <c r="GP304" s="17">
        <v>0</v>
      </c>
      <c r="GQ304" s="17">
        <v>0</v>
      </c>
      <c r="GR304" s="17">
        <v>0</v>
      </c>
      <c r="GS304" s="17">
        <v>0</v>
      </c>
      <c r="GT304" s="17">
        <v>0</v>
      </c>
      <c r="GU304" s="17">
        <v>0</v>
      </c>
      <c r="GV304" s="17">
        <v>0</v>
      </c>
      <c r="GW304" s="17">
        <v>0</v>
      </c>
      <c r="GX304" s="17">
        <v>0</v>
      </c>
      <c r="GY304" s="17">
        <v>0</v>
      </c>
      <c r="GZ304" s="17">
        <v>0</v>
      </c>
      <c r="HA304" s="17">
        <v>0</v>
      </c>
      <c r="HB304" s="17">
        <v>0</v>
      </c>
      <c r="HC304" s="17">
        <v>0</v>
      </c>
      <c r="HD304" s="17">
        <v>0</v>
      </c>
      <c r="HE304" s="17">
        <v>0</v>
      </c>
      <c r="HF304" s="17">
        <v>0</v>
      </c>
      <c r="HG304" s="17">
        <v>0</v>
      </c>
      <c r="HH304" s="17">
        <v>0</v>
      </c>
      <c r="HI304" s="17">
        <v>0</v>
      </c>
      <c r="HJ304" s="17">
        <v>0</v>
      </c>
      <c r="HK304" s="17">
        <v>0</v>
      </c>
      <c r="HL304" s="17">
        <v>0</v>
      </c>
      <c r="HM304" s="17">
        <v>0</v>
      </c>
      <c r="HN304" s="17">
        <v>0</v>
      </c>
      <c r="HO304" s="17">
        <v>0</v>
      </c>
      <c r="HP304" s="17">
        <v>0</v>
      </c>
      <c r="HQ304" s="17">
        <v>0</v>
      </c>
      <c r="HR304" s="17">
        <v>0</v>
      </c>
      <c r="HS304" s="17">
        <v>0</v>
      </c>
      <c r="HT304" s="17">
        <v>0</v>
      </c>
      <c r="HU304" s="17">
        <v>0</v>
      </c>
      <c r="HV304" s="17">
        <v>0</v>
      </c>
      <c r="HW304" s="17">
        <v>0</v>
      </c>
      <c r="HX304" s="17">
        <v>0</v>
      </c>
      <c r="HY304" s="17">
        <v>0</v>
      </c>
      <c r="HZ304" s="17">
        <v>0</v>
      </c>
      <c r="IA304" s="17">
        <v>0</v>
      </c>
      <c r="IB304" s="17">
        <v>0</v>
      </c>
      <c r="IC304" s="17">
        <v>0</v>
      </c>
      <c r="ID304" s="17">
        <v>0</v>
      </c>
      <c r="IE304" s="17">
        <v>0</v>
      </c>
      <c r="IF304" s="17">
        <v>0</v>
      </c>
      <c r="IG304" s="17">
        <v>0</v>
      </c>
      <c r="IH304" s="17">
        <v>0</v>
      </c>
      <c r="II304" s="17">
        <v>0</v>
      </c>
      <c r="IJ304" s="17">
        <v>0</v>
      </c>
      <c r="IK304" s="17">
        <v>0</v>
      </c>
      <c r="IL304" s="17">
        <v>0</v>
      </c>
      <c r="IM304" s="17">
        <v>0</v>
      </c>
      <c r="IN304" s="17">
        <v>0</v>
      </c>
      <c r="IO304" s="17">
        <v>0</v>
      </c>
      <c r="IP304" s="17">
        <v>0</v>
      </c>
      <c r="IQ304" s="17">
        <v>0</v>
      </c>
      <c r="IR304" s="17">
        <v>0</v>
      </c>
      <c r="IS304" s="17">
        <v>0</v>
      </c>
      <c r="IT304" s="17">
        <v>0</v>
      </c>
      <c r="IU304" s="17">
        <v>0</v>
      </c>
      <c r="IV304" s="17">
        <v>0</v>
      </c>
      <c r="IW304" s="17">
        <v>0</v>
      </c>
      <c r="IX304" s="17">
        <v>0</v>
      </c>
      <c r="IY304" s="17">
        <v>0</v>
      </c>
      <c r="IZ304" s="17">
        <v>0</v>
      </c>
      <c r="JA304" s="17">
        <v>0</v>
      </c>
      <c r="JB304" s="17">
        <v>0</v>
      </c>
      <c r="JC304" s="17">
        <v>0</v>
      </c>
      <c r="JD304" s="17">
        <v>0</v>
      </c>
      <c r="JE304" s="17">
        <v>0</v>
      </c>
      <c r="JF304" s="17">
        <v>0</v>
      </c>
      <c r="JG304" s="17">
        <v>0</v>
      </c>
      <c r="JH304" s="17">
        <v>0</v>
      </c>
      <c r="JI304" s="17">
        <v>0</v>
      </c>
      <c r="JJ304" s="17">
        <v>0</v>
      </c>
      <c r="JK304" s="17">
        <v>0</v>
      </c>
      <c r="JL304" s="17">
        <v>0</v>
      </c>
      <c r="JM304" s="17">
        <v>0</v>
      </c>
      <c r="JN304" s="17">
        <v>0</v>
      </c>
      <c r="JO304" s="17">
        <v>0</v>
      </c>
      <c r="JP304" s="17">
        <v>0</v>
      </c>
      <c r="JQ304" s="17">
        <v>0</v>
      </c>
      <c r="JR304" s="17">
        <v>0</v>
      </c>
      <c r="JS304" s="17">
        <v>0</v>
      </c>
      <c r="JT304" s="17">
        <v>0</v>
      </c>
      <c r="JU304" s="17">
        <v>0</v>
      </c>
      <c r="JV304" s="17">
        <v>0</v>
      </c>
      <c r="JW304" s="17">
        <v>0</v>
      </c>
      <c r="JX304" s="17">
        <v>0</v>
      </c>
      <c r="JY304" s="17">
        <v>0</v>
      </c>
    </row>
    <row r="305" spans="1:285" x14ac:dyDescent="0.15">
      <c r="A305" s="17" t="s">
        <v>172</v>
      </c>
      <c r="B305" s="17" t="s">
        <v>173</v>
      </c>
      <c r="C305" s="17">
        <v>0</v>
      </c>
      <c r="D305" s="17">
        <v>5.18</v>
      </c>
      <c r="E305" s="17">
        <v>5.18</v>
      </c>
      <c r="F305" s="17">
        <v>5.18</v>
      </c>
      <c r="G305" s="17">
        <v>5.18</v>
      </c>
      <c r="H305" s="17">
        <v>5.18</v>
      </c>
      <c r="I305" s="17">
        <v>5.24</v>
      </c>
      <c r="J305" s="17">
        <v>5.24</v>
      </c>
      <c r="K305" s="17">
        <v>5.24</v>
      </c>
      <c r="L305" s="17">
        <v>5.24</v>
      </c>
      <c r="M305" s="17">
        <v>5.24</v>
      </c>
      <c r="N305" s="17">
        <v>5.24</v>
      </c>
      <c r="O305" s="17">
        <v>5.22</v>
      </c>
      <c r="P305" s="17">
        <v>5.23</v>
      </c>
      <c r="Q305" s="17">
        <v>5.23</v>
      </c>
      <c r="R305" s="17">
        <v>5.23</v>
      </c>
      <c r="S305" s="17">
        <v>5.23</v>
      </c>
      <c r="T305" s="17">
        <v>5.24</v>
      </c>
      <c r="U305" s="17">
        <v>5.24</v>
      </c>
      <c r="V305" s="17">
        <v>5.25</v>
      </c>
      <c r="W305" s="17">
        <v>5.26</v>
      </c>
      <c r="X305" s="17">
        <v>5.27</v>
      </c>
      <c r="Y305" s="17">
        <v>5.28</v>
      </c>
      <c r="Z305" s="17">
        <v>5.28</v>
      </c>
      <c r="AA305" s="17">
        <v>5.28</v>
      </c>
      <c r="AB305" s="17">
        <v>0</v>
      </c>
      <c r="AC305" s="17">
        <v>0</v>
      </c>
      <c r="AD305" s="17">
        <v>0</v>
      </c>
      <c r="AE305" s="17">
        <v>0</v>
      </c>
      <c r="AF305" s="17">
        <v>0</v>
      </c>
      <c r="AG305" s="17">
        <v>0</v>
      </c>
      <c r="AH305" s="17">
        <v>0</v>
      </c>
      <c r="AI305" s="17">
        <v>0</v>
      </c>
      <c r="AJ305" s="17">
        <v>0</v>
      </c>
      <c r="AK305" s="17">
        <v>0</v>
      </c>
      <c r="AL305" s="17">
        <v>0</v>
      </c>
      <c r="AM305" s="17">
        <v>0</v>
      </c>
      <c r="AN305" s="17">
        <v>0</v>
      </c>
      <c r="AO305" s="17">
        <v>0</v>
      </c>
      <c r="AP305" s="17">
        <v>0</v>
      </c>
      <c r="AQ305" s="17">
        <v>0</v>
      </c>
      <c r="AR305" s="17">
        <v>0</v>
      </c>
      <c r="AS305" s="17">
        <v>0</v>
      </c>
      <c r="AT305" s="17">
        <v>0</v>
      </c>
      <c r="AU305" s="17">
        <v>0</v>
      </c>
      <c r="AV305" s="17">
        <v>0</v>
      </c>
      <c r="AW305" s="17">
        <v>0</v>
      </c>
      <c r="AX305" s="17">
        <v>0</v>
      </c>
      <c r="AY305" s="17">
        <v>0</v>
      </c>
      <c r="AZ305" s="17">
        <v>0</v>
      </c>
      <c r="BA305" s="17">
        <v>0</v>
      </c>
      <c r="BB305" s="17">
        <v>0</v>
      </c>
      <c r="BC305" s="17">
        <v>0</v>
      </c>
      <c r="BD305" s="17">
        <v>0</v>
      </c>
      <c r="BE305" s="17">
        <v>0</v>
      </c>
      <c r="BF305" s="17">
        <v>0</v>
      </c>
      <c r="BG305" s="17">
        <v>0</v>
      </c>
      <c r="BH305" s="17">
        <v>0</v>
      </c>
      <c r="BI305" s="17">
        <v>0</v>
      </c>
      <c r="BJ305" s="17">
        <v>0</v>
      </c>
      <c r="BK305" s="17">
        <v>0</v>
      </c>
      <c r="BL305" s="17">
        <v>0</v>
      </c>
      <c r="BM305" s="17">
        <v>0</v>
      </c>
      <c r="BN305" s="17">
        <v>0</v>
      </c>
      <c r="BO305" s="17">
        <v>0</v>
      </c>
      <c r="BP305" s="17">
        <v>0</v>
      </c>
      <c r="BQ305" s="17">
        <v>0</v>
      </c>
      <c r="BR305" s="17">
        <v>0</v>
      </c>
      <c r="BS305" s="17">
        <v>0</v>
      </c>
      <c r="BT305" s="17">
        <v>0</v>
      </c>
      <c r="BU305" s="17">
        <v>0</v>
      </c>
      <c r="BV305" s="17">
        <v>0</v>
      </c>
      <c r="BW305" s="17">
        <v>0</v>
      </c>
      <c r="BX305" s="17">
        <v>0</v>
      </c>
      <c r="BY305" s="17">
        <v>0</v>
      </c>
      <c r="BZ305" s="17">
        <v>0</v>
      </c>
      <c r="CA305" s="17">
        <v>0</v>
      </c>
      <c r="CB305" s="17">
        <v>0</v>
      </c>
      <c r="CC305" s="17">
        <v>0</v>
      </c>
      <c r="CD305" s="17">
        <v>0</v>
      </c>
      <c r="CE305" s="17">
        <v>0</v>
      </c>
      <c r="CF305" s="17">
        <v>0</v>
      </c>
      <c r="CG305" s="17">
        <v>0</v>
      </c>
      <c r="CH305" s="17">
        <v>0</v>
      </c>
      <c r="CI305" s="17">
        <v>0</v>
      </c>
      <c r="CJ305" s="17">
        <v>0</v>
      </c>
      <c r="CK305" s="17">
        <v>0</v>
      </c>
      <c r="CL305" s="17">
        <v>0</v>
      </c>
      <c r="CM305" s="17">
        <v>0</v>
      </c>
      <c r="CN305" s="17">
        <v>0</v>
      </c>
      <c r="CO305" s="17">
        <v>0</v>
      </c>
      <c r="CP305" s="17">
        <v>0</v>
      </c>
      <c r="CQ305" s="17">
        <v>0</v>
      </c>
      <c r="CR305" s="17">
        <v>0</v>
      </c>
      <c r="CS305" s="17">
        <v>0</v>
      </c>
      <c r="CT305" s="17">
        <v>0</v>
      </c>
      <c r="CU305" s="17">
        <v>0</v>
      </c>
      <c r="CV305" s="17">
        <v>0</v>
      </c>
      <c r="CW305" s="17">
        <v>0</v>
      </c>
      <c r="CX305" s="17">
        <v>0</v>
      </c>
      <c r="CY305" s="17">
        <v>0</v>
      </c>
      <c r="CZ305" s="17">
        <v>0</v>
      </c>
      <c r="DA305" s="17">
        <v>0</v>
      </c>
      <c r="DB305" s="17">
        <v>0</v>
      </c>
      <c r="DC305" s="17">
        <v>0</v>
      </c>
      <c r="DD305" s="17">
        <v>0</v>
      </c>
      <c r="DE305" s="17">
        <v>0</v>
      </c>
      <c r="DF305" s="17">
        <v>0</v>
      </c>
      <c r="DG305" s="17">
        <v>0</v>
      </c>
      <c r="DH305" s="17">
        <v>0</v>
      </c>
      <c r="DI305" s="17">
        <v>0</v>
      </c>
      <c r="DJ305" s="17">
        <v>0</v>
      </c>
      <c r="DK305" s="17">
        <v>0</v>
      </c>
      <c r="DL305" s="17">
        <v>0</v>
      </c>
      <c r="DM305" s="17">
        <v>0</v>
      </c>
      <c r="DN305" s="17">
        <v>0</v>
      </c>
      <c r="DO305" s="17">
        <v>0</v>
      </c>
      <c r="DP305" s="17">
        <v>0</v>
      </c>
      <c r="DQ305" s="17">
        <v>0</v>
      </c>
      <c r="DR305" s="17">
        <v>0</v>
      </c>
      <c r="DS305" s="17">
        <v>0</v>
      </c>
      <c r="DT305" s="17">
        <v>0</v>
      </c>
      <c r="DU305" s="17">
        <v>0</v>
      </c>
      <c r="DV305" s="17">
        <v>0</v>
      </c>
      <c r="DW305" s="17">
        <v>0</v>
      </c>
      <c r="DX305" s="17">
        <v>0</v>
      </c>
      <c r="DY305" s="17">
        <v>0</v>
      </c>
      <c r="DZ305" s="17">
        <v>0</v>
      </c>
      <c r="EA305" s="17">
        <v>0</v>
      </c>
      <c r="EB305" s="17">
        <v>0</v>
      </c>
      <c r="EC305" s="17">
        <v>0</v>
      </c>
      <c r="ED305" s="17">
        <v>0</v>
      </c>
      <c r="EE305" s="17">
        <v>0</v>
      </c>
      <c r="EF305" s="17">
        <v>0</v>
      </c>
      <c r="EG305" s="17">
        <v>0</v>
      </c>
      <c r="EH305" s="17">
        <v>0</v>
      </c>
      <c r="EI305" s="17">
        <v>0</v>
      </c>
      <c r="EJ305" s="17">
        <v>0</v>
      </c>
      <c r="EK305" s="17">
        <v>0</v>
      </c>
      <c r="EL305" s="17">
        <v>0</v>
      </c>
      <c r="EM305" s="17">
        <v>0</v>
      </c>
      <c r="EN305" s="17">
        <v>0</v>
      </c>
      <c r="EO305" s="17">
        <v>0</v>
      </c>
      <c r="EP305" s="17">
        <v>0</v>
      </c>
      <c r="EQ305" s="17">
        <v>0</v>
      </c>
      <c r="ER305" s="17">
        <v>0</v>
      </c>
      <c r="ES305" s="17">
        <v>0</v>
      </c>
      <c r="ET305" s="17">
        <v>0</v>
      </c>
      <c r="EU305" s="17">
        <v>0</v>
      </c>
      <c r="EV305" s="17">
        <v>0</v>
      </c>
      <c r="EW305" s="17">
        <v>0</v>
      </c>
      <c r="EX305" s="17">
        <v>0</v>
      </c>
      <c r="EY305" s="17">
        <v>0</v>
      </c>
      <c r="EZ305" s="17">
        <v>0</v>
      </c>
      <c r="FA305" s="17">
        <v>0</v>
      </c>
      <c r="FB305" s="17">
        <v>0</v>
      </c>
      <c r="FC305" s="17">
        <v>0</v>
      </c>
      <c r="FD305" s="17">
        <v>0</v>
      </c>
      <c r="FE305" s="17">
        <v>0</v>
      </c>
      <c r="FF305" s="17">
        <v>0</v>
      </c>
      <c r="FG305" s="17">
        <v>0</v>
      </c>
      <c r="FH305" s="17">
        <v>0</v>
      </c>
      <c r="FI305" s="17">
        <v>0</v>
      </c>
      <c r="FJ305" s="17">
        <v>0</v>
      </c>
      <c r="FK305" s="17">
        <v>0</v>
      </c>
      <c r="FL305" s="17">
        <v>0</v>
      </c>
      <c r="FM305" s="17">
        <v>0</v>
      </c>
      <c r="FN305" s="17">
        <v>0</v>
      </c>
      <c r="FO305" s="17">
        <v>0</v>
      </c>
      <c r="FP305" s="17">
        <v>0</v>
      </c>
      <c r="FQ305" s="17">
        <v>0</v>
      </c>
      <c r="FR305" s="17">
        <v>0</v>
      </c>
      <c r="FS305" s="17">
        <v>0</v>
      </c>
      <c r="FT305" s="17">
        <v>0</v>
      </c>
      <c r="FU305" s="17">
        <v>0</v>
      </c>
      <c r="FV305" s="17">
        <v>0</v>
      </c>
      <c r="FW305" s="17">
        <v>0</v>
      </c>
      <c r="FX305" s="17">
        <v>0</v>
      </c>
      <c r="FY305" s="17">
        <v>0</v>
      </c>
      <c r="FZ305" s="17">
        <v>0</v>
      </c>
      <c r="GA305" s="17">
        <v>0</v>
      </c>
      <c r="GB305" s="17">
        <v>0</v>
      </c>
      <c r="GC305" s="17">
        <v>0</v>
      </c>
      <c r="GD305" s="17">
        <v>0</v>
      </c>
      <c r="GE305" s="17">
        <v>0</v>
      </c>
      <c r="GF305" s="17">
        <v>0</v>
      </c>
      <c r="GG305" s="17">
        <v>0</v>
      </c>
      <c r="GH305" s="17">
        <v>0</v>
      </c>
      <c r="GI305" s="17">
        <v>0</v>
      </c>
      <c r="GJ305" s="17">
        <v>0</v>
      </c>
      <c r="GK305" s="17">
        <v>0</v>
      </c>
      <c r="GL305" s="17">
        <v>0</v>
      </c>
      <c r="GM305" s="17">
        <v>0</v>
      </c>
      <c r="GN305" s="17">
        <v>0</v>
      </c>
      <c r="GO305" s="17">
        <v>0</v>
      </c>
      <c r="GP305" s="17">
        <v>0</v>
      </c>
      <c r="GQ305" s="17">
        <v>0</v>
      </c>
      <c r="GR305" s="17">
        <v>0</v>
      </c>
      <c r="GS305" s="17">
        <v>0</v>
      </c>
      <c r="GT305" s="17">
        <v>0</v>
      </c>
      <c r="GU305" s="17">
        <v>0</v>
      </c>
      <c r="GV305" s="17">
        <v>0</v>
      </c>
      <c r="GW305" s="17">
        <v>0</v>
      </c>
      <c r="GX305" s="17">
        <v>0</v>
      </c>
      <c r="GY305" s="17">
        <v>0</v>
      </c>
      <c r="GZ305" s="17">
        <v>0</v>
      </c>
      <c r="HA305" s="17">
        <v>0</v>
      </c>
      <c r="HB305" s="17">
        <v>0</v>
      </c>
      <c r="HC305" s="17">
        <v>0</v>
      </c>
      <c r="HD305" s="17">
        <v>0</v>
      </c>
      <c r="HE305" s="17">
        <v>0</v>
      </c>
      <c r="HF305" s="17">
        <v>0</v>
      </c>
      <c r="HG305" s="17">
        <v>0</v>
      </c>
      <c r="HH305" s="17">
        <v>0</v>
      </c>
      <c r="HI305" s="17">
        <v>0</v>
      </c>
      <c r="HJ305" s="17">
        <v>0</v>
      </c>
      <c r="HK305" s="17">
        <v>0</v>
      </c>
      <c r="HL305" s="17">
        <v>0</v>
      </c>
      <c r="HM305" s="17">
        <v>0</v>
      </c>
      <c r="HN305" s="17">
        <v>0</v>
      </c>
      <c r="HO305" s="17">
        <v>0</v>
      </c>
      <c r="HP305" s="17">
        <v>0</v>
      </c>
      <c r="HQ305" s="17">
        <v>0</v>
      </c>
      <c r="HR305" s="17">
        <v>0</v>
      </c>
      <c r="HS305" s="17">
        <v>0</v>
      </c>
      <c r="HT305" s="17">
        <v>0</v>
      </c>
      <c r="HU305" s="17">
        <v>0</v>
      </c>
      <c r="HV305" s="17">
        <v>0</v>
      </c>
      <c r="HW305" s="17">
        <v>0</v>
      </c>
      <c r="HX305" s="17">
        <v>0</v>
      </c>
      <c r="HY305" s="17">
        <v>0</v>
      </c>
      <c r="HZ305" s="17">
        <v>0</v>
      </c>
      <c r="IA305" s="17">
        <v>0</v>
      </c>
      <c r="IB305" s="17">
        <v>0</v>
      </c>
      <c r="IC305" s="17">
        <v>0</v>
      </c>
      <c r="ID305" s="17">
        <v>0</v>
      </c>
      <c r="IE305" s="17">
        <v>0</v>
      </c>
      <c r="IF305" s="17">
        <v>0</v>
      </c>
      <c r="IG305" s="17">
        <v>0</v>
      </c>
      <c r="IH305" s="17">
        <v>0</v>
      </c>
      <c r="II305" s="17">
        <v>0</v>
      </c>
      <c r="IJ305" s="17">
        <v>0</v>
      </c>
      <c r="IK305" s="17">
        <v>0</v>
      </c>
      <c r="IL305" s="17">
        <v>0</v>
      </c>
      <c r="IM305" s="17">
        <v>0</v>
      </c>
      <c r="IN305" s="17">
        <v>0</v>
      </c>
      <c r="IO305" s="17">
        <v>0</v>
      </c>
      <c r="IP305" s="17">
        <v>0</v>
      </c>
      <c r="IQ305" s="17">
        <v>0</v>
      </c>
      <c r="IR305" s="17">
        <v>0</v>
      </c>
      <c r="IS305" s="17">
        <v>0</v>
      </c>
      <c r="IT305" s="17">
        <v>0</v>
      </c>
      <c r="IU305" s="17">
        <v>0</v>
      </c>
      <c r="IV305" s="17">
        <v>0</v>
      </c>
      <c r="IW305" s="17">
        <v>0</v>
      </c>
      <c r="IX305" s="17">
        <v>0</v>
      </c>
      <c r="IY305" s="17">
        <v>0</v>
      </c>
      <c r="IZ305" s="17">
        <v>0</v>
      </c>
      <c r="JA305" s="17">
        <v>0</v>
      </c>
      <c r="JB305" s="17">
        <v>0</v>
      </c>
      <c r="JC305" s="17">
        <v>0</v>
      </c>
      <c r="JD305" s="17">
        <v>0</v>
      </c>
      <c r="JE305" s="17">
        <v>0</v>
      </c>
      <c r="JF305" s="17">
        <v>0</v>
      </c>
      <c r="JG305" s="17">
        <v>0</v>
      </c>
      <c r="JH305" s="17">
        <v>0</v>
      </c>
      <c r="JI305" s="17">
        <v>0</v>
      </c>
      <c r="JJ305" s="17">
        <v>0</v>
      </c>
      <c r="JK305" s="17">
        <v>0</v>
      </c>
      <c r="JL305" s="17">
        <v>0</v>
      </c>
      <c r="JM305" s="17">
        <v>0</v>
      </c>
      <c r="JN305" s="17">
        <v>0</v>
      </c>
      <c r="JO305" s="17">
        <v>0</v>
      </c>
      <c r="JP305" s="17">
        <v>0</v>
      </c>
      <c r="JQ305" s="17">
        <v>0</v>
      </c>
      <c r="JR305" s="17">
        <v>0</v>
      </c>
      <c r="JS305" s="17">
        <v>0</v>
      </c>
      <c r="JT305" s="17">
        <v>0</v>
      </c>
      <c r="JU305" s="17">
        <v>0</v>
      </c>
      <c r="JV305" s="17">
        <v>0</v>
      </c>
      <c r="JW305" s="17">
        <v>0</v>
      </c>
      <c r="JX305" s="17">
        <v>0</v>
      </c>
      <c r="JY305" s="17">
        <v>0</v>
      </c>
    </row>
    <row r="306" spans="1:285" x14ac:dyDescent="0.15">
      <c r="A306" s="17" t="s">
        <v>772</v>
      </c>
      <c r="B306" s="17" t="s">
        <v>773</v>
      </c>
      <c r="C306" s="17">
        <v>0</v>
      </c>
      <c r="D306" s="17">
        <v>57.84</v>
      </c>
      <c r="E306" s="17">
        <v>57.84</v>
      </c>
      <c r="F306" s="17">
        <v>57.84</v>
      </c>
      <c r="G306" s="17">
        <v>57.84</v>
      </c>
      <c r="H306" s="17">
        <v>57.84</v>
      </c>
      <c r="I306" s="17">
        <v>57.82</v>
      </c>
      <c r="J306" s="17">
        <v>57.82</v>
      </c>
      <c r="K306" s="17">
        <v>57.82</v>
      </c>
      <c r="L306" s="17">
        <v>57.82</v>
      </c>
      <c r="M306" s="17">
        <v>57.82</v>
      </c>
      <c r="N306" s="17">
        <v>58.4</v>
      </c>
      <c r="O306" s="17">
        <v>58.39</v>
      </c>
      <c r="P306" s="17">
        <v>58.22</v>
      </c>
      <c r="Q306" s="17">
        <v>58.07</v>
      </c>
      <c r="R306" s="17">
        <v>58.05</v>
      </c>
      <c r="S306" s="17">
        <v>58.16</v>
      </c>
      <c r="T306" s="17">
        <v>58.33</v>
      </c>
      <c r="U306" s="17">
        <v>58.23</v>
      </c>
      <c r="V306" s="17">
        <v>58.14</v>
      </c>
      <c r="W306" s="17">
        <v>58</v>
      </c>
      <c r="X306" s="17">
        <v>57.84</v>
      </c>
      <c r="Y306" s="17">
        <v>57.8</v>
      </c>
      <c r="Z306" s="17">
        <v>57.83</v>
      </c>
      <c r="AA306" s="17">
        <v>57.8</v>
      </c>
      <c r="AB306" s="17">
        <v>0</v>
      </c>
      <c r="AC306" s="17">
        <v>0</v>
      </c>
      <c r="AD306" s="17">
        <v>0</v>
      </c>
      <c r="AE306" s="17">
        <v>0</v>
      </c>
      <c r="AF306" s="17">
        <v>0</v>
      </c>
      <c r="AG306" s="17">
        <v>0</v>
      </c>
      <c r="AH306" s="17">
        <v>0</v>
      </c>
      <c r="AI306" s="17">
        <v>0</v>
      </c>
      <c r="AJ306" s="17">
        <v>0</v>
      </c>
      <c r="AK306" s="17">
        <v>0</v>
      </c>
      <c r="AL306" s="17">
        <v>0</v>
      </c>
      <c r="AM306" s="17">
        <v>0</v>
      </c>
      <c r="AN306" s="17">
        <v>0</v>
      </c>
      <c r="AO306" s="17">
        <v>0</v>
      </c>
      <c r="AP306" s="17">
        <v>0</v>
      </c>
      <c r="AQ306" s="17">
        <v>0</v>
      </c>
      <c r="AR306" s="17">
        <v>0</v>
      </c>
      <c r="AS306" s="17">
        <v>0</v>
      </c>
      <c r="AT306" s="17">
        <v>0</v>
      </c>
      <c r="AU306" s="17">
        <v>0</v>
      </c>
      <c r="AV306" s="17">
        <v>0</v>
      </c>
      <c r="AW306" s="17">
        <v>0</v>
      </c>
      <c r="AX306" s="17">
        <v>0</v>
      </c>
      <c r="AY306" s="17">
        <v>0</v>
      </c>
      <c r="AZ306" s="17">
        <v>0</v>
      </c>
      <c r="BA306" s="17">
        <v>0</v>
      </c>
      <c r="BB306" s="17">
        <v>0</v>
      </c>
      <c r="BC306" s="17">
        <v>0</v>
      </c>
      <c r="BD306" s="17">
        <v>0</v>
      </c>
      <c r="BE306" s="17">
        <v>0</v>
      </c>
      <c r="BF306" s="17">
        <v>0</v>
      </c>
      <c r="BG306" s="17">
        <v>0</v>
      </c>
      <c r="BH306" s="17">
        <v>0</v>
      </c>
      <c r="BI306" s="17">
        <v>0</v>
      </c>
      <c r="BJ306" s="17">
        <v>0</v>
      </c>
      <c r="BK306" s="17">
        <v>0</v>
      </c>
      <c r="BL306" s="17">
        <v>0</v>
      </c>
      <c r="BM306" s="17">
        <v>0</v>
      </c>
      <c r="BN306" s="17">
        <v>0</v>
      </c>
      <c r="BO306" s="17">
        <v>0</v>
      </c>
      <c r="BP306" s="17">
        <v>0</v>
      </c>
      <c r="BQ306" s="17">
        <v>0</v>
      </c>
      <c r="BR306" s="17">
        <v>0</v>
      </c>
      <c r="BS306" s="17">
        <v>0</v>
      </c>
      <c r="BT306" s="17">
        <v>0</v>
      </c>
      <c r="BU306" s="17">
        <v>0</v>
      </c>
      <c r="BV306" s="17">
        <v>0</v>
      </c>
      <c r="BW306" s="17">
        <v>0</v>
      </c>
      <c r="BX306" s="17">
        <v>0</v>
      </c>
      <c r="BY306" s="17">
        <v>0</v>
      </c>
      <c r="BZ306" s="17">
        <v>0</v>
      </c>
      <c r="CA306" s="17">
        <v>0</v>
      </c>
      <c r="CB306" s="17">
        <v>0</v>
      </c>
      <c r="CC306" s="17">
        <v>0</v>
      </c>
      <c r="CD306" s="17">
        <v>0</v>
      </c>
      <c r="CE306" s="17">
        <v>0</v>
      </c>
      <c r="CF306" s="17">
        <v>0</v>
      </c>
      <c r="CG306" s="17">
        <v>0</v>
      </c>
      <c r="CH306" s="17">
        <v>0</v>
      </c>
      <c r="CI306" s="17">
        <v>0</v>
      </c>
      <c r="CJ306" s="17">
        <v>0</v>
      </c>
      <c r="CK306" s="17">
        <v>0</v>
      </c>
      <c r="CL306" s="17">
        <v>0</v>
      </c>
      <c r="CM306" s="17">
        <v>0</v>
      </c>
      <c r="CN306" s="17">
        <v>0</v>
      </c>
      <c r="CO306" s="17">
        <v>0</v>
      </c>
      <c r="CP306" s="17">
        <v>0</v>
      </c>
      <c r="CQ306" s="17">
        <v>0</v>
      </c>
      <c r="CR306" s="17">
        <v>0</v>
      </c>
      <c r="CS306" s="17">
        <v>0</v>
      </c>
      <c r="CT306" s="17">
        <v>0</v>
      </c>
      <c r="CU306" s="17">
        <v>0</v>
      </c>
      <c r="CV306" s="17">
        <v>0</v>
      </c>
      <c r="CW306" s="17">
        <v>0</v>
      </c>
      <c r="CX306" s="17">
        <v>0</v>
      </c>
      <c r="CY306" s="17">
        <v>0</v>
      </c>
      <c r="CZ306" s="17">
        <v>0</v>
      </c>
      <c r="DA306" s="17">
        <v>0</v>
      </c>
      <c r="DB306" s="17">
        <v>0</v>
      </c>
      <c r="DC306" s="17">
        <v>0</v>
      </c>
      <c r="DD306" s="17">
        <v>0</v>
      </c>
      <c r="DE306" s="17">
        <v>0</v>
      </c>
      <c r="DF306" s="17">
        <v>0</v>
      </c>
      <c r="DG306" s="17">
        <v>0</v>
      </c>
      <c r="DH306" s="17">
        <v>0</v>
      </c>
      <c r="DI306" s="17">
        <v>0</v>
      </c>
      <c r="DJ306" s="17">
        <v>0</v>
      </c>
      <c r="DK306" s="17">
        <v>0</v>
      </c>
      <c r="DL306" s="17">
        <v>0</v>
      </c>
      <c r="DM306" s="17">
        <v>0</v>
      </c>
      <c r="DN306" s="17">
        <v>0</v>
      </c>
      <c r="DO306" s="17">
        <v>0</v>
      </c>
      <c r="DP306" s="17">
        <v>0</v>
      </c>
      <c r="DQ306" s="17">
        <v>0</v>
      </c>
      <c r="DR306" s="17">
        <v>0</v>
      </c>
      <c r="DS306" s="17">
        <v>0</v>
      </c>
      <c r="DT306" s="17">
        <v>0</v>
      </c>
      <c r="DU306" s="17">
        <v>0</v>
      </c>
      <c r="DV306" s="17">
        <v>0</v>
      </c>
      <c r="DW306" s="17">
        <v>0</v>
      </c>
      <c r="DX306" s="17">
        <v>0</v>
      </c>
      <c r="DY306" s="17">
        <v>0</v>
      </c>
      <c r="DZ306" s="17">
        <v>0</v>
      </c>
      <c r="EA306" s="17">
        <v>0</v>
      </c>
      <c r="EB306" s="17">
        <v>0</v>
      </c>
      <c r="EC306" s="17">
        <v>0</v>
      </c>
      <c r="ED306" s="17">
        <v>0</v>
      </c>
      <c r="EE306" s="17">
        <v>0</v>
      </c>
      <c r="EF306" s="17">
        <v>0</v>
      </c>
      <c r="EG306" s="17">
        <v>0</v>
      </c>
      <c r="EH306" s="17">
        <v>0</v>
      </c>
      <c r="EI306" s="17">
        <v>0</v>
      </c>
      <c r="EJ306" s="17">
        <v>0</v>
      </c>
      <c r="EK306" s="17">
        <v>0</v>
      </c>
      <c r="EL306" s="17">
        <v>0</v>
      </c>
      <c r="EM306" s="17">
        <v>0</v>
      </c>
      <c r="EN306" s="17">
        <v>0</v>
      </c>
      <c r="EO306" s="17">
        <v>0</v>
      </c>
      <c r="EP306" s="17">
        <v>0</v>
      </c>
      <c r="EQ306" s="17">
        <v>0</v>
      </c>
      <c r="ER306" s="17">
        <v>0</v>
      </c>
      <c r="ES306" s="17">
        <v>0</v>
      </c>
      <c r="ET306" s="17">
        <v>0</v>
      </c>
      <c r="EU306" s="17">
        <v>0</v>
      </c>
      <c r="EV306" s="17">
        <v>0</v>
      </c>
      <c r="EW306" s="17">
        <v>0</v>
      </c>
      <c r="EX306" s="17">
        <v>0</v>
      </c>
      <c r="EY306" s="17">
        <v>0</v>
      </c>
      <c r="EZ306" s="17">
        <v>0</v>
      </c>
      <c r="FA306" s="17">
        <v>0</v>
      </c>
      <c r="FB306" s="17">
        <v>0</v>
      </c>
      <c r="FC306" s="17">
        <v>0</v>
      </c>
      <c r="FD306" s="17">
        <v>0</v>
      </c>
      <c r="FE306" s="17">
        <v>0</v>
      </c>
      <c r="FF306" s="17">
        <v>0</v>
      </c>
      <c r="FG306" s="17">
        <v>0</v>
      </c>
      <c r="FH306" s="17">
        <v>0</v>
      </c>
      <c r="FI306" s="17">
        <v>0</v>
      </c>
      <c r="FJ306" s="17">
        <v>0</v>
      </c>
      <c r="FK306" s="17">
        <v>0</v>
      </c>
      <c r="FL306" s="17">
        <v>0</v>
      </c>
      <c r="FM306" s="17">
        <v>0</v>
      </c>
      <c r="FN306" s="17">
        <v>0</v>
      </c>
      <c r="FO306" s="17">
        <v>0</v>
      </c>
      <c r="FP306" s="17">
        <v>0</v>
      </c>
      <c r="FQ306" s="17">
        <v>0</v>
      </c>
      <c r="FR306" s="17">
        <v>0</v>
      </c>
      <c r="FS306" s="17">
        <v>0</v>
      </c>
      <c r="FT306" s="17">
        <v>0</v>
      </c>
      <c r="FU306" s="17">
        <v>0</v>
      </c>
      <c r="FV306" s="17">
        <v>0</v>
      </c>
      <c r="FW306" s="17">
        <v>0</v>
      </c>
      <c r="FX306" s="17">
        <v>0</v>
      </c>
      <c r="FY306" s="17">
        <v>0</v>
      </c>
      <c r="FZ306" s="17">
        <v>0</v>
      </c>
      <c r="GA306" s="17">
        <v>0</v>
      </c>
      <c r="GB306" s="17">
        <v>0</v>
      </c>
      <c r="GC306" s="17">
        <v>0</v>
      </c>
      <c r="GD306" s="17">
        <v>0</v>
      </c>
      <c r="GE306" s="17">
        <v>0</v>
      </c>
      <c r="GF306" s="17">
        <v>0</v>
      </c>
      <c r="GG306" s="17">
        <v>0</v>
      </c>
      <c r="GH306" s="17">
        <v>0</v>
      </c>
      <c r="GI306" s="17">
        <v>0</v>
      </c>
      <c r="GJ306" s="17">
        <v>0</v>
      </c>
      <c r="GK306" s="17">
        <v>0</v>
      </c>
      <c r="GL306" s="17">
        <v>0</v>
      </c>
      <c r="GM306" s="17">
        <v>0</v>
      </c>
      <c r="GN306" s="17">
        <v>0</v>
      </c>
      <c r="GO306" s="17">
        <v>0</v>
      </c>
      <c r="GP306" s="17">
        <v>0</v>
      </c>
      <c r="GQ306" s="17">
        <v>0</v>
      </c>
      <c r="GR306" s="17">
        <v>0</v>
      </c>
      <c r="GS306" s="17">
        <v>0</v>
      </c>
      <c r="GT306" s="17">
        <v>0</v>
      </c>
      <c r="GU306" s="17">
        <v>0</v>
      </c>
      <c r="GV306" s="17">
        <v>0</v>
      </c>
      <c r="GW306" s="17">
        <v>0</v>
      </c>
      <c r="GX306" s="17">
        <v>0</v>
      </c>
      <c r="GY306" s="17">
        <v>0</v>
      </c>
      <c r="GZ306" s="17">
        <v>0</v>
      </c>
      <c r="HA306" s="17">
        <v>0</v>
      </c>
      <c r="HB306" s="17">
        <v>0</v>
      </c>
      <c r="HC306" s="17">
        <v>0</v>
      </c>
      <c r="HD306" s="17">
        <v>0</v>
      </c>
      <c r="HE306" s="17">
        <v>0</v>
      </c>
      <c r="HF306" s="17">
        <v>0</v>
      </c>
      <c r="HG306" s="17">
        <v>0</v>
      </c>
      <c r="HH306" s="17">
        <v>0</v>
      </c>
      <c r="HI306" s="17">
        <v>0</v>
      </c>
      <c r="HJ306" s="17">
        <v>0</v>
      </c>
      <c r="HK306" s="17">
        <v>0</v>
      </c>
      <c r="HL306" s="17">
        <v>0</v>
      </c>
      <c r="HM306" s="17">
        <v>0</v>
      </c>
      <c r="HN306" s="17">
        <v>0</v>
      </c>
      <c r="HO306" s="17">
        <v>0</v>
      </c>
      <c r="HP306" s="17">
        <v>0</v>
      </c>
      <c r="HQ306" s="17">
        <v>0</v>
      </c>
      <c r="HR306" s="17">
        <v>0</v>
      </c>
      <c r="HS306" s="17">
        <v>0</v>
      </c>
      <c r="HT306" s="17">
        <v>0</v>
      </c>
      <c r="HU306" s="17">
        <v>0</v>
      </c>
      <c r="HV306" s="17">
        <v>0</v>
      </c>
      <c r="HW306" s="17">
        <v>0</v>
      </c>
      <c r="HX306" s="17">
        <v>0</v>
      </c>
      <c r="HY306" s="17">
        <v>0</v>
      </c>
      <c r="HZ306" s="17">
        <v>0</v>
      </c>
      <c r="IA306" s="17">
        <v>0</v>
      </c>
      <c r="IB306" s="17">
        <v>0</v>
      </c>
      <c r="IC306" s="17">
        <v>0</v>
      </c>
      <c r="ID306" s="17">
        <v>0</v>
      </c>
      <c r="IE306" s="17">
        <v>0</v>
      </c>
      <c r="IF306" s="17">
        <v>0</v>
      </c>
      <c r="IG306" s="17">
        <v>0</v>
      </c>
      <c r="IH306" s="17">
        <v>0</v>
      </c>
      <c r="II306" s="17">
        <v>0</v>
      </c>
      <c r="IJ306" s="17">
        <v>0</v>
      </c>
      <c r="IK306" s="17">
        <v>0</v>
      </c>
      <c r="IL306" s="17">
        <v>0</v>
      </c>
      <c r="IM306" s="17">
        <v>0</v>
      </c>
      <c r="IN306" s="17">
        <v>0</v>
      </c>
      <c r="IO306" s="17">
        <v>0</v>
      </c>
      <c r="IP306" s="17">
        <v>0</v>
      </c>
      <c r="IQ306" s="17">
        <v>0</v>
      </c>
      <c r="IR306" s="17">
        <v>0</v>
      </c>
      <c r="IS306" s="17">
        <v>0</v>
      </c>
      <c r="IT306" s="17">
        <v>0</v>
      </c>
      <c r="IU306" s="17">
        <v>0</v>
      </c>
      <c r="IV306" s="17">
        <v>0</v>
      </c>
      <c r="IW306" s="17">
        <v>0</v>
      </c>
      <c r="IX306" s="17">
        <v>0</v>
      </c>
      <c r="IY306" s="17">
        <v>0</v>
      </c>
      <c r="IZ306" s="17">
        <v>0</v>
      </c>
      <c r="JA306" s="17">
        <v>0</v>
      </c>
      <c r="JB306" s="17">
        <v>0</v>
      </c>
      <c r="JC306" s="17">
        <v>0</v>
      </c>
      <c r="JD306" s="17">
        <v>0</v>
      </c>
      <c r="JE306" s="17">
        <v>0</v>
      </c>
      <c r="JF306" s="17">
        <v>0</v>
      </c>
      <c r="JG306" s="17">
        <v>0</v>
      </c>
      <c r="JH306" s="17">
        <v>0</v>
      </c>
      <c r="JI306" s="17">
        <v>0</v>
      </c>
      <c r="JJ306" s="17">
        <v>0</v>
      </c>
      <c r="JK306" s="17">
        <v>0</v>
      </c>
      <c r="JL306" s="17">
        <v>0</v>
      </c>
      <c r="JM306" s="17">
        <v>0</v>
      </c>
      <c r="JN306" s="17">
        <v>0</v>
      </c>
      <c r="JO306" s="17">
        <v>0</v>
      </c>
      <c r="JP306" s="17">
        <v>0</v>
      </c>
      <c r="JQ306" s="17">
        <v>0</v>
      </c>
      <c r="JR306" s="17">
        <v>0</v>
      </c>
      <c r="JS306" s="17">
        <v>0</v>
      </c>
      <c r="JT306" s="17">
        <v>0</v>
      </c>
      <c r="JU306" s="17">
        <v>0</v>
      </c>
      <c r="JV306" s="17">
        <v>0</v>
      </c>
      <c r="JW306" s="17">
        <v>0</v>
      </c>
      <c r="JX306" s="17">
        <v>0</v>
      </c>
      <c r="JY306" s="17">
        <v>0</v>
      </c>
    </row>
    <row r="307" spans="1:285" x14ac:dyDescent="0.15">
      <c r="A307" s="17" t="s">
        <v>958</v>
      </c>
      <c r="B307" s="17" t="s">
        <v>959</v>
      </c>
      <c r="C307" s="17">
        <v>0</v>
      </c>
      <c r="D307" s="17">
        <v>4.46</v>
      </c>
      <c r="E307" s="17">
        <v>4.46</v>
      </c>
      <c r="F307" s="17">
        <v>4.46</v>
      </c>
      <c r="G307" s="17">
        <v>4.46</v>
      </c>
      <c r="H307" s="17">
        <v>4.46</v>
      </c>
      <c r="I307" s="17">
        <v>4.49</v>
      </c>
      <c r="J307" s="17">
        <v>4.49</v>
      </c>
      <c r="K307" s="17">
        <v>4.49</v>
      </c>
      <c r="L307" s="17">
        <v>4.49</v>
      </c>
      <c r="M307" s="17">
        <v>4.49</v>
      </c>
      <c r="N307" s="17">
        <v>4.5199999999999996</v>
      </c>
      <c r="O307" s="17">
        <v>4.5199999999999996</v>
      </c>
      <c r="P307" s="17">
        <v>4.51</v>
      </c>
      <c r="Q307" s="17">
        <v>4.51</v>
      </c>
      <c r="R307" s="17">
        <v>4.51</v>
      </c>
      <c r="S307" s="17">
        <v>4.5199999999999996</v>
      </c>
      <c r="T307" s="17">
        <v>4.5199999999999996</v>
      </c>
      <c r="U307" s="17">
        <v>4.54</v>
      </c>
      <c r="V307" s="17">
        <v>4.53</v>
      </c>
      <c r="W307" s="17">
        <v>4.53</v>
      </c>
      <c r="X307" s="17">
        <v>4.55</v>
      </c>
      <c r="Y307" s="17">
        <v>4.5599999999999996</v>
      </c>
      <c r="Z307" s="17">
        <v>4.5599999999999996</v>
      </c>
      <c r="AA307" s="17">
        <v>4.5599999999999996</v>
      </c>
      <c r="AB307" s="17">
        <v>0</v>
      </c>
      <c r="AC307" s="17">
        <v>0</v>
      </c>
      <c r="AD307" s="17">
        <v>0</v>
      </c>
      <c r="AE307" s="17">
        <v>0</v>
      </c>
      <c r="AF307" s="17">
        <v>0</v>
      </c>
      <c r="AG307" s="17">
        <v>0</v>
      </c>
      <c r="AH307" s="17">
        <v>0</v>
      </c>
      <c r="AI307" s="17">
        <v>0</v>
      </c>
      <c r="AJ307" s="17">
        <v>0</v>
      </c>
      <c r="AK307" s="17">
        <v>0</v>
      </c>
      <c r="AL307" s="17">
        <v>0</v>
      </c>
      <c r="AM307" s="17">
        <v>0</v>
      </c>
      <c r="AN307" s="17">
        <v>0</v>
      </c>
      <c r="AO307" s="17">
        <v>0</v>
      </c>
      <c r="AP307" s="17">
        <v>0</v>
      </c>
      <c r="AQ307" s="17">
        <v>0</v>
      </c>
      <c r="AR307" s="17">
        <v>0</v>
      </c>
      <c r="AS307" s="17">
        <v>0</v>
      </c>
      <c r="AT307" s="17">
        <v>0</v>
      </c>
      <c r="AU307" s="17">
        <v>0</v>
      </c>
      <c r="AV307" s="17">
        <v>0</v>
      </c>
      <c r="AW307" s="17">
        <v>0</v>
      </c>
      <c r="AX307" s="17">
        <v>0</v>
      </c>
      <c r="AY307" s="17">
        <v>0</v>
      </c>
      <c r="AZ307" s="17">
        <v>0</v>
      </c>
      <c r="BA307" s="17">
        <v>0</v>
      </c>
      <c r="BB307" s="17">
        <v>0</v>
      </c>
      <c r="BC307" s="17">
        <v>0</v>
      </c>
      <c r="BD307" s="17">
        <v>0</v>
      </c>
      <c r="BE307" s="17">
        <v>0</v>
      </c>
      <c r="BF307" s="17">
        <v>0</v>
      </c>
      <c r="BG307" s="17">
        <v>0</v>
      </c>
      <c r="BH307" s="17">
        <v>0</v>
      </c>
      <c r="BI307" s="17">
        <v>0</v>
      </c>
      <c r="BJ307" s="17">
        <v>0</v>
      </c>
      <c r="BK307" s="17">
        <v>0</v>
      </c>
      <c r="BL307" s="17">
        <v>0</v>
      </c>
      <c r="BM307" s="17">
        <v>0</v>
      </c>
      <c r="BN307" s="17">
        <v>0</v>
      </c>
      <c r="BO307" s="17">
        <v>0</v>
      </c>
      <c r="BP307" s="17">
        <v>0</v>
      </c>
      <c r="BQ307" s="17">
        <v>0</v>
      </c>
      <c r="BR307" s="17">
        <v>0</v>
      </c>
      <c r="BS307" s="17">
        <v>0</v>
      </c>
      <c r="BT307" s="17">
        <v>0</v>
      </c>
      <c r="BU307" s="17">
        <v>0</v>
      </c>
      <c r="BV307" s="17">
        <v>0</v>
      </c>
      <c r="BW307" s="17">
        <v>0</v>
      </c>
      <c r="BX307" s="17">
        <v>0</v>
      </c>
      <c r="BY307" s="17">
        <v>0</v>
      </c>
      <c r="BZ307" s="17">
        <v>0</v>
      </c>
      <c r="CA307" s="17">
        <v>0</v>
      </c>
      <c r="CB307" s="17">
        <v>0</v>
      </c>
      <c r="CC307" s="17">
        <v>0</v>
      </c>
      <c r="CD307" s="17">
        <v>0</v>
      </c>
      <c r="CE307" s="17">
        <v>0</v>
      </c>
      <c r="CF307" s="17">
        <v>0</v>
      </c>
      <c r="CG307" s="17">
        <v>0</v>
      </c>
      <c r="CH307" s="17">
        <v>0</v>
      </c>
      <c r="CI307" s="17">
        <v>0</v>
      </c>
      <c r="CJ307" s="17">
        <v>0</v>
      </c>
      <c r="CK307" s="17">
        <v>0</v>
      </c>
      <c r="CL307" s="17">
        <v>0</v>
      </c>
      <c r="CM307" s="17">
        <v>0</v>
      </c>
      <c r="CN307" s="17">
        <v>0</v>
      </c>
      <c r="CO307" s="17">
        <v>0</v>
      </c>
      <c r="CP307" s="17">
        <v>0</v>
      </c>
      <c r="CQ307" s="17">
        <v>0</v>
      </c>
      <c r="CR307" s="17">
        <v>0</v>
      </c>
      <c r="CS307" s="17">
        <v>0</v>
      </c>
      <c r="CT307" s="17">
        <v>0</v>
      </c>
      <c r="CU307" s="17">
        <v>0</v>
      </c>
      <c r="CV307" s="17">
        <v>0</v>
      </c>
      <c r="CW307" s="17">
        <v>0</v>
      </c>
      <c r="CX307" s="17">
        <v>0</v>
      </c>
      <c r="CY307" s="17">
        <v>0</v>
      </c>
      <c r="CZ307" s="17">
        <v>0</v>
      </c>
      <c r="DA307" s="17">
        <v>0</v>
      </c>
      <c r="DB307" s="17">
        <v>0</v>
      </c>
      <c r="DC307" s="17">
        <v>0</v>
      </c>
      <c r="DD307" s="17">
        <v>0</v>
      </c>
      <c r="DE307" s="17">
        <v>0</v>
      </c>
      <c r="DF307" s="17">
        <v>0</v>
      </c>
      <c r="DG307" s="17">
        <v>0</v>
      </c>
      <c r="DH307" s="17">
        <v>0</v>
      </c>
      <c r="DI307" s="17">
        <v>0</v>
      </c>
      <c r="DJ307" s="17">
        <v>0</v>
      </c>
      <c r="DK307" s="17">
        <v>0</v>
      </c>
      <c r="DL307" s="17">
        <v>0</v>
      </c>
      <c r="DM307" s="17">
        <v>0</v>
      </c>
      <c r="DN307" s="17">
        <v>0</v>
      </c>
      <c r="DO307" s="17">
        <v>0</v>
      </c>
      <c r="DP307" s="17">
        <v>0</v>
      </c>
      <c r="DQ307" s="17">
        <v>0</v>
      </c>
      <c r="DR307" s="17">
        <v>0</v>
      </c>
      <c r="DS307" s="17">
        <v>0</v>
      </c>
      <c r="DT307" s="17">
        <v>0</v>
      </c>
      <c r="DU307" s="17">
        <v>0</v>
      </c>
      <c r="DV307" s="17">
        <v>0</v>
      </c>
      <c r="DW307" s="17">
        <v>0</v>
      </c>
      <c r="DX307" s="17">
        <v>0</v>
      </c>
      <c r="DY307" s="17">
        <v>0</v>
      </c>
      <c r="DZ307" s="17">
        <v>0</v>
      </c>
      <c r="EA307" s="17">
        <v>0</v>
      </c>
      <c r="EB307" s="17">
        <v>0</v>
      </c>
      <c r="EC307" s="17">
        <v>0</v>
      </c>
      <c r="ED307" s="17">
        <v>0</v>
      </c>
      <c r="EE307" s="17">
        <v>0</v>
      </c>
      <c r="EF307" s="17">
        <v>0</v>
      </c>
      <c r="EG307" s="17">
        <v>0</v>
      </c>
      <c r="EH307" s="17">
        <v>0</v>
      </c>
      <c r="EI307" s="17">
        <v>0</v>
      </c>
      <c r="EJ307" s="17">
        <v>0</v>
      </c>
      <c r="EK307" s="17">
        <v>0</v>
      </c>
      <c r="EL307" s="17">
        <v>0</v>
      </c>
      <c r="EM307" s="17">
        <v>0</v>
      </c>
      <c r="EN307" s="17">
        <v>0</v>
      </c>
      <c r="EO307" s="17">
        <v>0</v>
      </c>
      <c r="EP307" s="17">
        <v>0</v>
      </c>
      <c r="EQ307" s="17">
        <v>0</v>
      </c>
      <c r="ER307" s="17">
        <v>0</v>
      </c>
      <c r="ES307" s="17">
        <v>0</v>
      </c>
      <c r="ET307" s="17">
        <v>0</v>
      </c>
      <c r="EU307" s="17">
        <v>0</v>
      </c>
      <c r="EV307" s="17">
        <v>0</v>
      </c>
      <c r="EW307" s="17">
        <v>0</v>
      </c>
      <c r="EX307" s="17">
        <v>0</v>
      </c>
      <c r="EY307" s="17">
        <v>0</v>
      </c>
      <c r="EZ307" s="17">
        <v>0</v>
      </c>
      <c r="FA307" s="17">
        <v>0</v>
      </c>
      <c r="FB307" s="17">
        <v>0</v>
      </c>
      <c r="FC307" s="17">
        <v>0</v>
      </c>
      <c r="FD307" s="17">
        <v>0</v>
      </c>
      <c r="FE307" s="17">
        <v>0</v>
      </c>
      <c r="FF307" s="17">
        <v>0</v>
      </c>
      <c r="FG307" s="17">
        <v>0</v>
      </c>
      <c r="FH307" s="17">
        <v>0</v>
      </c>
      <c r="FI307" s="17">
        <v>0</v>
      </c>
      <c r="FJ307" s="17">
        <v>0</v>
      </c>
      <c r="FK307" s="17">
        <v>0</v>
      </c>
      <c r="FL307" s="17">
        <v>0</v>
      </c>
      <c r="FM307" s="17">
        <v>0</v>
      </c>
      <c r="FN307" s="17">
        <v>0</v>
      </c>
      <c r="FO307" s="17">
        <v>0</v>
      </c>
      <c r="FP307" s="17">
        <v>0</v>
      </c>
      <c r="FQ307" s="17">
        <v>0</v>
      </c>
      <c r="FR307" s="17">
        <v>0</v>
      </c>
      <c r="FS307" s="17">
        <v>0</v>
      </c>
      <c r="FT307" s="17">
        <v>0</v>
      </c>
      <c r="FU307" s="17">
        <v>0</v>
      </c>
      <c r="FV307" s="17">
        <v>0</v>
      </c>
      <c r="FW307" s="17">
        <v>0</v>
      </c>
      <c r="FX307" s="17">
        <v>0</v>
      </c>
      <c r="FY307" s="17">
        <v>0</v>
      </c>
      <c r="FZ307" s="17">
        <v>0</v>
      </c>
      <c r="GA307" s="17">
        <v>0</v>
      </c>
      <c r="GB307" s="17">
        <v>0</v>
      </c>
      <c r="GC307" s="17">
        <v>0</v>
      </c>
      <c r="GD307" s="17">
        <v>0</v>
      </c>
      <c r="GE307" s="17">
        <v>0</v>
      </c>
      <c r="GF307" s="17">
        <v>0</v>
      </c>
      <c r="GG307" s="17">
        <v>0</v>
      </c>
      <c r="GH307" s="17">
        <v>0</v>
      </c>
      <c r="GI307" s="17">
        <v>0</v>
      </c>
      <c r="GJ307" s="17">
        <v>0</v>
      </c>
      <c r="GK307" s="17">
        <v>0</v>
      </c>
      <c r="GL307" s="17">
        <v>0</v>
      </c>
      <c r="GM307" s="17">
        <v>0</v>
      </c>
      <c r="GN307" s="17">
        <v>0</v>
      </c>
      <c r="GO307" s="17">
        <v>0</v>
      </c>
      <c r="GP307" s="17">
        <v>0</v>
      </c>
      <c r="GQ307" s="17">
        <v>0</v>
      </c>
      <c r="GR307" s="17">
        <v>0</v>
      </c>
      <c r="GS307" s="17">
        <v>0</v>
      </c>
      <c r="GT307" s="17">
        <v>0</v>
      </c>
      <c r="GU307" s="17">
        <v>0</v>
      </c>
      <c r="GV307" s="17">
        <v>0</v>
      </c>
      <c r="GW307" s="17">
        <v>0</v>
      </c>
      <c r="GX307" s="17">
        <v>0</v>
      </c>
      <c r="GY307" s="17">
        <v>0</v>
      </c>
      <c r="GZ307" s="17">
        <v>0</v>
      </c>
      <c r="HA307" s="17">
        <v>0</v>
      </c>
      <c r="HB307" s="17">
        <v>0</v>
      </c>
      <c r="HC307" s="17">
        <v>0</v>
      </c>
      <c r="HD307" s="17">
        <v>0</v>
      </c>
      <c r="HE307" s="17">
        <v>0</v>
      </c>
      <c r="HF307" s="17">
        <v>0</v>
      </c>
      <c r="HG307" s="17">
        <v>0</v>
      </c>
      <c r="HH307" s="17">
        <v>0</v>
      </c>
      <c r="HI307" s="17">
        <v>0</v>
      </c>
      <c r="HJ307" s="17">
        <v>0</v>
      </c>
      <c r="HK307" s="17">
        <v>0</v>
      </c>
      <c r="HL307" s="17">
        <v>0</v>
      </c>
      <c r="HM307" s="17">
        <v>0</v>
      </c>
      <c r="HN307" s="17">
        <v>0</v>
      </c>
      <c r="HO307" s="17">
        <v>0</v>
      </c>
      <c r="HP307" s="17">
        <v>0</v>
      </c>
      <c r="HQ307" s="17">
        <v>0</v>
      </c>
      <c r="HR307" s="17">
        <v>0</v>
      </c>
      <c r="HS307" s="17">
        <v>0</v>
      </c>
      <c r="HT307" s="17">
        <v>0</v>
      </c>
      <c r="HU307" s="17">
        <v>0</v>
      </c>
      <c r="HV307" s="17">
        <v>0</v>
      </c>
      <c r="HW307" s="17">
        <v>0</v>
      </c>
      <c r="HX307" s="17">
        <v>0</v>
      </c>
      <c r="HY307" s="17">
        <v>0</v>
      </c>
      <c r="HZ307" s="17">
        <v>0</v>
      </c>
      <c r="IA307" s="17">
        <v>0</v>
      </c>
      <c r="IB307" s="17">
        <v>0</v>
      </c>
      <c r="IC307" s="17">
        <v>0</v>
      </c>
      <c r="ID307" s="17">
        <v>0</v>
      </c>
      <c r="IE307" s="17">
        <v>0</v>
      </c>
      <c r="IF307" s="17">
        <v>0</v>
      </c>
      <c r="IG307" s="17">
        <v>0</v>
      </c>
      <c r="IH307" s="17">
        <v>0</v>
      </c>
      <c r="II307" s="17">
        <v>0</v>
      </c>
      <c r="IJ307" s="17">
        <v>0</v>
      </c>
      <c r="IK307" s="17">
        <v>0</v>
      </c>
      <c r="IL307" s="17">
        <v>0</v>
      </c>
      <c r="IM307" s="17">
        <v>0</v>
      </c>
      <c r="IN307" s="17">
        <v>0</v>
      </c>
      <c r="IO307" s="17">
        <v>0</v>
      </c>
      <c r="IP307" s="17">
        <v>0</v>
      </c>
      <c r="IQ307" s="17">
        <v>0</v>
      </c>
      <c r="IR307" s="17">
        <v>0</v>
      </c>
      <c r="IS307" s="17">
        <v>0</v>
      </c>
      <c r="IT307" s="17">
        <v>0</v>
      </c>
      <c r="IU307" s="17">
        <v>0</v>
      </c>
      <c r="IV307" s="17">
        <v>0</v>
      </c>
      <c r="IW307" s="17">
        <v>0</v>
      </c>
      <c r="IX307" s="17">
        <v>0</v>
      </c>
      <c r="IY307" s="17">
        <v>0</v>
      </c>
      <c r="IZ307" s="17">
        <v>0</v>
      </c>
      <c r="JA307" s="17">
        <v>0</v>
      </c>
      <c r="JB307" s="17">
        <v>0</v>
      </c>
      <c r="JC307" s="17">
        <v>0</v>
      </c>
      <c r="JD307" s="17">
        <v>0</v>
      </c>
      <c r="JE307" s="17">
        <v>0</v>
      </c>
      <c r="JF307" s="17">
        <v>0</v>
      </c>
      <c r="JG307" s="17">
        <v>0</v>
      </c>
      <c r="JH307" s="17">
        <v>0</v>
      </c>
      <c r="JI307" s="17">
        <v>0</v>
      </c>
      <c r="JJ307" s="17">
        <v>0</v>
      </c>
      <c r="JK307" s="17">
        <v>0</v>
      </c>
      <c r="JL307" s="17">
        <v>0</v>
      </c>
      <c r="JM307" s="17">
        <v>0</v>
      </c>
      <c r="JN307" s="17">
        <v>0</v>
      </c>
      <c r="JO307" s="17">
        <v>0</v>
      </c>
      <c r="JP307" s="17">
        <v>0</v>
      </c>
      <c r="JQ307" s="17">
        <v>0</v>
      </c>
      <c r="JR307" s="17">
        <v>0</v>
      </c>
      <c r="JS307" s="17">
        <v>0</v>
      </c>
      <c r="JT307" s="17">
        <v>0</v>
      </c>
      <c r="JU307" s="17">
        <v>0</v>
      </c>
      <c r="JV307" s="17">
        <v>0</v>
      </c>
      <c r="JW307" s="17">
        <v>0</v>
      </c>
      <c r="JX307" s="17">
        <v>0</v>
      </c>
      <c r="JY307" s="17">
        <v>0</v>
      </c>
    </row>
    <row r="308" spans="1:285" x14ac:dyDescent="0.15">
      <c r="A308" s="17" t="s">
        <v>568</v>
      </c>
      <c r="B308" s="17" t="s">
        <v>569</v>
      </c>
      <c r="C308" s="17">
        <v>0</v>
      </c>
      <c r="D308" s="17">
        <v>0</v>
      </c>
      <c r="E308" s="17">
        <v>0</v>
      </c>
      <c r="F308" s="17">
        <v>0</v>
      </c>
      <c r="G308" s="17">
        <v>0</v>
      </c>
      <c r="H308" s="17">
        <v>0</v>
      </c>
      <c r="I308" s="17">
        <v>24.91</v>
      </c>
      <c r="J308" s="17">
        <v>24.91</v>
      </c>
      <c r="K308" s="17">
        <v>24.91</v>
      </c>
      <c r="L308" s="17">
        <v>24.91</v>
      </c>
      <c r="M308" s="17">
        <v>24.91</v>
      </c>
      <c r="N308" s="17">
        <v>24.99</v>
      </c>
      <c r="O308" s="17">
        <v>24.96</v>
      </c>
      <c r="P308" s="17">
        <v>24.98</v>
      </c>
      <c r="Q308" s="17">
        <v>25.05</v>
      </c>
      <c r="R308" s="17">
        <v>25.1</v>
      </c>
      <c r="S308" s="17">
        <v>25.14</v>
      </c>
      <c r="T308" s="17">
        <v>25.09</v>
      </c>
      <c r="U308" s="17">
        <v>25.15</v>
      </c>
      <c r="V308" s="17">
        <v>25.15</v>
      </c>
      <c r="W308" s="17">
        <v>25.12</v>
      </c>
      <c r="X308" s="17">
        <v>25.1</v>
      </c>
      <c r="Y308" s="17">
        <v>25.11</v>
      </c>
      <c r="Z308" s="17">
        <v>25.13</v>
      </c>
      <c r="AA308" s="17">
        <v>25.14</v>
      </c>
      <c r="AB308" s="17">
        <v>0</v>
      </c>
      <c r="AC308" s="17">
        <v>0</v>
      </c>
      <c r="AD308" s="17">
        <v>0</v>
      </c>
      <c r="AE308" s="17">
        <v>0</v>
      </c>
      <c r="AF308" s="17">
        <v>0</v>
      </c>
      <c r="AG308" s="17">
        <v>0</v>
      </c>
      <c r="AH308" s="17">
        <v>0</v>
      </c>
      <c r="AI308" s="17">
        <v>0</v>
      </c>
      <c r="AJ308" s="17">
        <v>0</v>
      </c>
      <c r="AK308" s="17">
        <v>0</v>
      </c>
      <c r="AL308" s="17">
        <v>0</v>
      </c>
      <c r="AM308" s="17">
        <v>0</v>
      </c>
      <c r="AN308" s="17">
        <v>0</v>
      </c>
      <c r="AO308" s="17">
        <v>0</v>
      </c>
      <c r="AP308" s="17">
        <v>0</v>
      </c>
      <c r="AQ308" s="17">
        <v>0</v>
      </c>
      <c r="AR308" s="17">
        <v>0</v>
      </c>
      <c r="AS308" s="17">
        <v>0</v>
      </c>
      <c r="AT308" s="17">
        <v>0</v>
      </c>
      <c r="AU308" s="17">
        <v>0</v>
      </c>
      <c r="AV308" s="17">
        <v>0</v>
      </c>
      <c r="AW308" s="17">
        <v>0</v>
      </c>
      <c r="AX308" s="17">
        <v>0</v>
      </c>
      <c r="AY308" s="17">
        <v>0</v>
      </c>
      <c r="AZ308" s="17">
        <v>0</v>
      </c>
      <c r="BA308" s="17">
        <v>0</v>
      </c>
      <c r="BB308" s="17">
        <v>0</v>
      </c>
      <c r="BC308" s="17">
        <v>0</v>
      </c>
      <c r="BD308" s="17">
        <v>0</v>
      </c>
      <c r="BE308" s="17">
        <v>0</v>
      </c>
      <c r="BF308" s="17">
        <v>0</v>
      </c>
      <c r="BG308" s="17">
        <v>0</v>
      </c>
      <c r="BH308" s="17">
        <v>0</v>
      </c>
      <c r="BI308" s="17">
        <v>0</v>
      </c>
      <c r="BJ308" s="17">
        <v>0</v>
      </c>
      <c r="BK308" s="17">
        <v>0</v>
      </c>
      <c r="BL308" s="17">
        <v>0</v>
      </c>
      <c r="BM308" s="17">
        <v>0</v>
      </c>
      <c r="BN308" s="17">
        <v>0</v>
      </c>
      <c r="BO308" s="17">
        <v>0</v>
      </c>
      <c r="BP308" s="17">
        <v>0</v>
      </c>
      <c r="BQ308" s="17">
        <v>0</v>
      </c>
      <c r="BR308" s="17">
        <v>0</v>
      </c>
      <c r="BS308" s="17">
        <v>0</v>
      </c>
      <c r="BT308" s="17">
        <v>0</v>
      </c>
      <c r="BU308" s="17">
        <v>0</v>
      </c>
      <c r="BV308" s="17">
        <v>0</v>
      </c>
      <c r="BW308" s="17">
        <v>0</v>
      </c>
      <c r="BX308" s="17">
        <v>0</v>
      </c>
      <c r="BY308" s="17">
        <v>0</v>
      </c>
      <c r="BZ308" s="17">
        <v>0</v>
      </c>
      <c r="CA308" s="17">
        <v>0</v>
      </c>
      <c r="CB308" s="17">
        <v>0</v>
      </c>
      <c r="CC308" s="17">
        <v>0</v>
      </c>
      <c r="CD308" s="17">
        <v>0</v>
      </c>
      <c r="CE308" s="17">
        <v>0</v>
      </c>
      <c r="CF308" s="17">
        <v>0</v>
      </c>
      <c r="CG308" s="17">
        <v>0</v>
      </c>
      <c r="CH308" s="17">
        <v>0</v>
      </c>
      <c r="CI308" s="17">
        <v>0</v>
      </c>
      <c r="CJ308" s="17">
        <v>0</v>
      </c>
      <c r="CK308" s="17">
        <v>0</v>
      </c>
      <c r="CL308" s="17">
        <v>0</v>
      </c>
      <c r="CM308" s="17">
        <v>0</v>
      </c>
      <c r="CN308" s="17">
        <v>0</v>
      </c>
      <c r="CO308" s="17">
        <v>0</v>
      </c>
      <c r="CP308" s="17">
        <v>0</v>
      </c>
      <c r="CQ308" s="17">
        <v>0</v>
      </c>
      <c r="CR308" s="17">
        <v>0</v>
      </c>
      <c r="CS308" s="17">
        <v>0</v>
      </c>
      <c r="CT308" s="17">
        <v>0</v>
      </c>
      <c r="CU308" s="17">
        <v>0</v>
      </c>
      <c r="CV308" s="17">
        <v>0</v>
      </c>
      <c r="CW308" s="17">
        <v>0</v>
      </c>
      <c r="CX308" s="17">
        <v>0</v>
      </c>
      <c r="CY308" s="17">
        <v>0</v>
      </c>
      <c r="CZ308" s="17">
        <v>0</v>
      </c>
      <c r="DA308" s="17">
        <v>0</v>
      </c>
      <c r="DB308" s="17">
        <v>0</v>
      </c>
      <c r="DC308" s="17">
        <v>0</v>
      </c>
      <c r="DD308" s="17">
        <v>0</v>
      </c>
      <c r="DE308" s="17">
        <v>0</v>
      </c>
      <c r="DF308" s="17">
        <v>0</v>
      </c>
      <c r="DG308" s="17">
        <v>0</v>
      </c>
      <c r="DH308" s="17">
        <v>0</v>
      </c>
      <c r="DI308" s="17">
        <v>0</v>
      </c>
      <c r="DJ308" s="17">
        <v>0</v>
      </c>
      <c r="DK308" s="17">
        <v>0</v>
      </c>
      <c r="DL308" s="17">
        <v>0</v>
      </c>
      <c r="DM308" s="17">
        <v>0</v>
      </c>
      <c r="DN308" s="17">
        <v>0</v>
      </c>
      <c r="DO308" s="17">
        <v>0</v>
      </c>
      <c r="DP308" s="17">
        <v>0</v>
      </c>
      <c r="DQ308" s="17">
        <v>0</v>
      </c>
      <c r="DR308" s="17">
        <v>0</v>
      </c>
      <c r="DS308" s="17">
        <v>0</v>
      </c>
      <c r="DT308" s="17">
        <v>0</v>
      </c>
      <c r="DU308" s="17">
        <v>0</v>
      </c>
      <c r="DV308" s="17">
        <v>0</v>
      </c>
      <c r="DW308" s="17">
        <v>0</v>
      </c>
      <c r="DX308" s="17">
        <v>0</v>
      </c>
      <c r="DY308" s="17">
        <v>0</v>
      </c>
      <c r="DZ308" s="17">
        <v>0</v>
      </c>
      <c r="EA308" s="17">
        <v>0</v>
      </c>
      <c r="EB308" s="17">
        <v>0</v>
      </c>
      <c r="EC308" s="17">
        <v>0</v>
      </c>
      <c r="ED308" s="17">
        <v>0</v>
      </c>
      <c r="EE308" s="17">
        <v>0</v>
      </c>
      <c r="EF308" s="17">
        <v>0</v>
      </c>
      <c r="EG308" s="17">
        <v>0</v>
      </c>
      <c r="EH308" s="17">
        <v>0</v>
      </c>
      <c r="EI308" s="17">
        <v>0</v>
      </c>
      <c r="EJ308" s="17">
        <v>0</v>
      </c>
      <c r="EK308" s="17">
        <v>0</v>
      </c>
      <c r="EL308" s="17">
        <v>0</v>
      </c>
      <c r="EM308" s="17">
        <v>0</v>
      </c>
      <c r="EN308" s="17">
        <v>0</v>
      </c>
      <c r="EO308" s="17">
        <v>0</v>
      </c>
      <c r="EP308" s="17">
        <v>0</v>
      </c>
      <c r="EQ308" s="17">
        <v>0</v>
      </c>
      <c r="ER308" s="17">
        <v>0</v>
      </c>
      <c r="ES308" s="17">
        <v>0</v>
      </c>
      <c r="ET308" s="17">
        <v>0</v>
      </c>
      <c r="EU308" s="17">
        <v>0</v>
      </c>
      <c r="EV308" s="17">
        <v>0</v>
      </c>
      <c r="EW308" s="17">
        <v>0</v>
      </c>
      <c r="EX308" s="17">
        <v>0</v>
      </c>
      <c r="EY308" s="17">
        <v>0</v>
      </c>
      <c r="EZ308" s="17">
        <v>0</v>
      </c>
      <c r="FA308" s="17">
        <v>0</v>
      </c>
      <c r="FB308" s="17">
        <v>0</v>
      </c>
      <c r="FC308" s="17">
        <v>0</v>
      </c>
      <c r="FD308" s="17">
        <v>0</v>
      </c>
      <c r="FE308" s="17">
        <v>0</v>
      </c>
      <c r="FF308" s="17">
        <v>0</v>
      </c>
      <c r="FG308" s="17">
        <v>0</v>
      </c>
      <c r="FH308" s="17">
        <v>0</v>
      </c>
      <c r="FI308" s="17">
        <v>0</v>
      </c>
      <c r="FJ308" s="17">
        <v>0</v>
      </c>
      <c r="FK308" s="17">
        <v>0</v>
      </c>
      <c r="FL308" s="17">
        <v>0</v>
      </c>
      <c r="FM308" s="17">
        <v>0</v>
      </c>
      <c r="FN308" s="17">
        <v>0</v>
      </c>
      <c r="FO308" s="17">
        <v>0</v>
      </c>
      <c r="FP308" s="17">
        <v>0</v>
      </c>
      <c r="FQ308" s="17">
        <v>0</v>
      </c>
      <c r="FR308" s="17">
        <v>0</v>
      </c>
      <c r="FS308" s="17">
        <v>0</v>
      </c>
      <c r="FT308" s="17">
        <v>0</v>
      </c>
      <c r="FU308" s="17">
        <v>0</v>
      </c>
      <c r="FV308" s="17">
        <v>0</v>
      </c>
      <c r="FW308" s="17">
        <v>0</v>
      </c>
      <c r="FX308" s="17">
        <v>0</v>
      </c>
      <c r="FY308" s="17">
        <v>0</v>
      </c>
      <c r="FZ308" s="17">
        <v>0</v>
      </c>
      <c r="GA308" s="17">
        <v>0</v>
      </c>
      <c r="GB308" s="17">
        <v>0</v>
      </c>
      <c r="GC308" s="17">
        <v>0</v>
      </c>
      <c r="GD308" s="17">
        <v>0</v>
      </c>
      <c r="GE308" s="17">
        <v>0</v>
      </c>
      <c r="GF308" s="17">
        <v>0</v>
      </c>
      <c r="GG308" s="17">
        <v>0</v>
      </c>
      <c r="GH308" s="17">
        <v>0</v>
      </c>
      <c r="GI308" s="17">
        <v>0</v>
      </c>
      <c r="GJ308" s="17">
        <v>0</v>
      </c>
      <c r="GK308" s="17">
        <v>0</v>
      </c>
      <c r="GL308" s="17">
        <v>0</v>
      </c>
      <c r="GM308" s="17">
        <v>0</v>
      </c>
      <c r="GN308" s="17">
        <v>0</v>
      </c>
      <c r="GO308" s="17">
        <v>0</v>
      </c>
      <c r="GP308" s="17">
        <v>0</v>
      </c>
      <c r="GQ308" s="17">
        <v>0</v>
      </c>
      <c r="GR308" s="17">
        <v>0</v>
      </c>
      <c r="GS308" s="17">
        <v>0</v>
      </c>
      <c r="GT308" s="17">
        <v>0</v>
      </c>
      <c r="GU308" s="17">
        <v>0</v>
      </c>
      <c r="GV308" s="17">
        <v>0</v>
      </c>
      <c r="GW308" s="17">
        <v>0</v>
      </c>
      <c r="GX308" s="17">
        <v>0</v>
      </c>
      <c r="GY308" s="17">
        <v>0</v>
      </c>
      <c r="GZ308" s="17">
        <v>0</v>
      </c>
      <c r="HA308" s="17">
        <v>0</v>
      </c>
      <c r="HB308" s="17">
        <v>0</v>
      </c>
      <c r="HC308" s="17">
        <v>0</v>
      </c>
      <c r="HD308" s="17">
        <v>0</v>
      </c>
      <c r="HE308" s="17">
        <v>0</v>
      </c>
      <c r="HF308" s="17">
        <v>0</v>
      </c>
      <c r="HG308" s="17">
        <v>0</v>
      </c>
      <c r="HH308" s="17">
        <v>0</v>
      </c>
      <c r="HI308" s="17">
        <v>0</v>
      </c>
      <c r="HJ308" s="17">
        <v>0</v>
      </c>
      <c r="HK308" s="17">
        <v>0</v>
      </c>
      <c r="HL308" s="17">
        <v>0</v>
      </c>
      <c r="HM308" s="17">
        <v>0</v>
      </c>
      <c r="HN308" s="17">
        <v>0</v>
      </c>
      <c r="HO308" s="17">
        <v>0</v>
      </c>
      <c r="HP308" s="17">
        <v>0</v>
      </c>
      <c r="HQ308" s="17">
        <v>0</v>
      </c>
      <c r="HR308" s="17">
        <v>0</v>
      </c>
      <c r="HS308" s="17">
        <v>0</v>
      </c>
      <c r="HT308" s="17">
        <v>0</v>
      </c>
      <c r="HU308" s="17">
        <v>0</v>
      </c>
      <c r="HV308" s="17">
        <v>0</v>
      </c>
      <c r="HW308" s="17">
        <v>0</v>
      </c>
      <c r="HX308" s="17">
        <v>0</v>
      </c>
      <c r="HY308" s="17">
        <v>0</v>
      </c>
      <c r="HZ308" s="17">
        <v>0</v>
      </c>
      <c r="IA308" s="17">
        <v>0</v>
      </c>
      <c r="IB308" s="17">
        <v>0</v>
      </c>
      <c r="IC308" s="17">
        <v>0</v>
      </c>
      <c r="ID308" s="17">
        <v>0</v>
      </c>
      <c r="IE308" s="17">
        <v>0</v>
      </c>
      <c r="IF308" s="17">
        <v>0</v>
      </c>
      <c r="IG308" s="17">
        <v>0</v>
      </c>
      <c r="IH308" s="17">
        <v>0</v>
      </c>
      <c r="II308" s="17">
        <v>0</v>
      </c>
      <c r="IJ308" s="17">
        <v>0</v>
      </c>
      <c r="IK308" s="17">
        <v>0</v>
      </c>
      <c r="IL308" s="17">
        <v>0</v>
      </c>
      <c r="IM308" s="17">
        <v>0</v>
      </c>
      <c r="IN308" s="17">
        <v>0</v>
      </c>
      <c r="IO308" s="17">
        <v>0</v>
      </c>
      <c r="IP308" s="17">
        <v>0</v>
      </c>
      <c r="IQ308" s="17">
        <v>0</v>
      </c>
      <c r="IR308" s="17">
        <v>0</v>
      </c>
      <c r="IS308" s="17">
        <v>0</v>
      </c>
      <c r="IT308" s="17">
        <v>0</v>
      </c>
      <c r="IU308" s="17">
        <v>0</v>
      </c>
      <c r="IV308" s="17">
        <v>0</v>
      </c>
      <c r="IW308" s="17">
        <v>0</v>
      </c>
      <c r="IX308" s="17">
        <v>0</v>
      </c>
      <c r="IY308" s="17">
        <v>0</v>
      </c>
      <c r="IZ308" s="17">
        <v>0</v>
      </c>
      <c r="JA308" s="17">
        <v>0</v>
      </c>
      <c r="JB308" s="17">
        <v>0</v>
      </c>
      <c r="JC308" s="17">
        <v>0</v>
      </c>
      <c r="JD308" s="17">
        <v>0</v>
      </c>
      <c r="JE308" s="17">
        <v>0</v>
      </c>
      <c r="JF308" s="17">
        <v>0</v>
      </c>
      <c r="JG308" s="17">
        <v>0</v>
      </c>
      <c r="JH308" s="17">
        <v>0</v>
      </c>
      <c r="JI308" s="17">
        <v>0</v>
      </c>
      <c r="JJ308" s="17">
        <v>0</v>
      </c>
      <c r="JK308" s="17">
        <v>0</v>
      </c>
      <c r="JL308" s="17">
        <v>0</v>
      </c>
      <c r="JM308" s="17">
        <v>0</v>
      </c>
      <c r="JN308" s="17">
        <v>0</v>
      </c>
      <c r="JO308" s="17">
        <v>0</v>
      </c>
      <c r="JP308" s="17">
        <v>0</v>
      </c>
      <c r="JQ308" s="17">
        <v>0</v>
      </c>
      <c r="JR308" s="17">
        <v>0</v>
      </c>
      <c r="JS308" s="17">
        <v>0</v>
      </c>
      <c r="JT308" s="17">
        <v>0</v>
      </c>
      <c r="JU308" s="17">
        <v>0</v>
      </c>
      <c r="JV308" s="17">
        <v>0</v>
      </c>
      <c r="JW308" s="17">
        <v>0</v>
      </c>
      <c r="JX308" s="17">
        <v>0</v>
      </c>
      <c r="JY308" s="17">
        <v>0</v>
      </c>
    </row>
    <row r="309" spans="1:285" x14ac:dyDescent="0.15">
      <c r="A309" s="17" t="s">
        <v>678</v>
      </c>
      <c r="B309" s="17" t="s">
        <v>679</v>
      </c>
      <c r="C309" s="17">
        <v>0</v>
      </c>
      <c r="D309" s="17">
        <v>20.2</v>
      </c>
      <c r="E309" s="17">
        <v>20.2</v>
      </c>
      <c r="F309" s="17">
        <v>20.2</v>
      </c>
      <c r="G309" s="17">
        <v>20.2</v>
      </c>
      <c r="H309" s="17">
        <v>20.2</v>
      </c>
      <c r="I309" s="17">
        <v>20.309999999999999</v>
      </c>
      <c r="J309" s="17">
        <v>20.309999999999999</v>
      </c>
      <c r="K309" s="17">
        <v>20.309999999999999</v>
      </c>
      <c r="L309" s="17">
        <v>20.309999999999999</v>
      </c>
      <c r="M309" s="17">
        <v>20.309999999999999</v>
      </c>
      <c r="N309" s="17">
        <v>20.46</v>
      </c>
      <c r="O309" s="17">
        <v>20.440000000000001</v>
      </c>
      <c r="P309" s="17">
        <v>20.399999999999999</v>
      </c>
      <c r="Q309" s="17">
        <v>20.38</v>
      </c>
      <c r="R309" s="17">
        <v>20.350000000000001</v>
      </c>
      <c r="S309" s="17">
        <v>20.41</v>
      </c>
      <c r="T309" s="17">
        <v>20.420000000000002</v>
      </c>
      <c r="U309" s="17">
        <v>20.41</v>
      </c>
      <c r="V309" s="17">
        <v>20.52</v>
      </c>
      <c r="W309" s="17">
        <v>20.58</v>
      </c>
      <c r="X309" s="17">
        <v>20.57</v>
      </c>
      <c r="Y309" s="17">
        <v>20.6</v>
      </c>
      <c r="Z309" s="17">
        <v>20.6</v>
      </c>
      <c r="AA309" s="17">
        <v>20.59</v>
      </c>
      <c r="AB309" s="17">
        <v>0</v>
      </c>
      <c r="AC309" s="17">
        <v>0</v>
      </c>
      <c r="AD309" s="17">
        <v>0</v>
      </c>
      <c r="AE309" s="17">
        <v>0</v>
      </c>
      <c r="AF309" s="17">
        <v>0</v>
      </c>
      <c r="AG309" s="17">
        <v>0</v>
      </c>
      <c r="AH309" s="17">
        <v>0</v>
      </c>
      <c r="AI309" s="17">
        <v>0</v>
      </c>
      <c r="AJ309" s="17">
        <v>0</v>
      </c>
      <c r="AK309" s="17">
        <v>0</v>
      </c>
      <c r="AL309" s="17">
        <v>0</v>
      </c>
      <c r="AM309" s="17">
        <v>0</v>
      </c>
      <c r="AN309" s="17">
        <v>0</v>
      </c>
      <c r="AO309" s="17">
        <v>0</v>
      </c>
      <c r="AP309" s="17">
        <v>0</v>
      </c>
      <c r="AQ309" s="17">
        <v>0</v>
      </c>
      <c r="AR309" s="17">
        <v>0</v>
      </c>
      <c r="AS309" s="17">
        <v>0</v>
      </c>
      <c r="AT309" s="17">
        <v>0</v>
      </c>
      <c r="AU309" s="17">
        <v>0</v>
      </c>
      <c r="AV309" s="17">
        <v>0</v>
      </c>
      <c r="AW309" s="17">
        <v>0</v>
      </c>
      <c r="AX309" s="17">
        <v>0</v>
      </c>
      <c r="AY309" s="17">
        <v>0</v>
      </c>
      <c r="AZ309" s="17">
        <v>0</v>
      </c>
      <c r="BA309" s="17">
        <v>0</v>
      </c>
      <c r="BB309" s="17">
        <v>0</v>
      </c>
      <c r="BC309" s="17">
        <v>0</v>
      </c>
      <c r="BD309" s="17">
        <v>0</v>
      </c>
      <c r="BE309" s="17">
        <v>0</v>
      </c>
      <c r="BF309" s="17">
        <v>0</v>
      </c>
      <c r="BG309" s="17">
        <v>0</v>
      </c>
      <c r="BH309" s="17">
        <v>0</v>
      </c>
      <c r="BI309" s="17">
        <v>0</v>
      </c>
      <c r="BJ309" s="17">
        <v>0</v>
      </c>
      <c r="BK309" s="17">
        <v>0</v>
      </c>
      <c r="BL309" s="17">
        <v>0</v>
      </c>
      <c r="BM309" s="17">
        <v>0</v>
      </c>
      <c r="BN309" s="17">
        <v>0</v>
      </c>
      <c r="BO309" s="17">
        <v>0</v>
      </c>
      <c r="BP309" s="17">
        <v>0</v>
      </c>
      <c r="BQ309" s="17">
        <v>0</v>
      </c>
      <c r="BR309" s="17">
        <v>0</v>
      </c>
      <c r="BS309" s="17">
        <v>0</v>
      </c>
      <c r="BT309" s="17">
        <v>0</v>
      </c>
      <c r="BU309" s="17">
        <v>0</v>
      </c>
      <c r="BV309" s="17">
        <v>0</v>
      </c>
      <c r="BW309" s="17">
        <v>0</v>
      </c>
      <c r="BX309" s="17">
        <v>0</v>
      </c>
      <c r="BY309" s="17">
        <v>0</v>
      </c>
      <c r="BZ309" s="17">
        <v>0</v>
      </c>
      <c r="CA309" s="17">
        <v>0</v>
      </c>
      <c r="CB309" s="17">
        <v>0</v>
      </c>
      <c r="CC309" s="17">
        <v>0</v>
      </c>
      <c r="CD309" s="17">
        <v>0</v>
      </c>
      <c r="CE309" s="17">
        <v>0</v>
      </c>
      <c r="CF309" s="17">
        <v>0</v>
      </c>
      <c r="CG309" s="17">
        <v>0</v>
      </c>
      <c r="CH309" s="17">
        <v>0</v>
      </c>
      <c r="CI309" s="17">
        <v>0</v>
      </c>
      <c r="CJ309" s="17">
        <v>0</v>
      </c>
      <c r="CK309" s="17">
        <v>0</v>
      </c>
      <c r="CL309" s="17">
        <v>0</v>
      </c>
      <c r="CM309" s="17">
        <v>0</v>
      </c>
      <c r="CN309" s="17">
        <v>0</v>
      </c>
      <c r="CO309" s="17">
        <v>0</v>
      </c>
      <c r="CP309" s="17">
        <v>0</v>
      </c>
      <c r="CQ309" s="17">
        <v>0</v>
      </c>
      <c r="CR309" s="17">
        <v>0</v>
      </c>
      <c r="CS309" s="17">
        <v>0</v>
      </c>
      <c r="CT309" s="17">
        <v>0</v>
      </c>
      <c r="CU309" s="17">
        <v>0</v>
      </c>
      <c r="CV309" s="17">
        <v>0</v>
      </c>
      <c r="CW309" s="17">
        <v>0</v>
      </c>
      <c r="CX309" s="17">
        <v>0</v>
      </c>
      <c r="CY309" s="17">
        <v>0</v>
      </c>
      <c r="CZ309" s="17">
        <v>0</v>
      </c>
      <c r="DA309" s="17">
        <v>0</v>
      </c>
      <c r="DB309" s="17">
        <v>0</v>
      </c>
      <c r="DC309" s="17">
        <v>0</v>
      </c>
      <c r="DD309" s="17">
        <v>0</v>
      </c>
      <c r="DE309" s="17">
        <v>0</v>
      </c>
      <c r="DF309" s="17">
        <v>0</v>
      </c>
      <c r="DG309" s="17">
        <v>0</v>
      </c>
      <c r="DH309" s="17">
        <v>0</v>
      </c>
      <c r="DI309" s="17">
        <v>0</v>
      </c>
      <c r="DJ309" s="17">
        <v>0</v>
      </c>
      <c r="DK309" s="17">
        <v>0</v>
      </c>
      <c r="DL309" s="17">
        <v>0</v>
      </c>
      <c r="DM309" s="17">
        <v>0</v>
      </c>
      <c r="DN309" s="17">
        <v>0</v>
      </c>
      <c r="DO309" s="17">
        <v>0</v>
      </c>
      <c r="DP309" s="17">
        <v>0</v>
      </c>
      <c r="DQ309" s="17">
        <v>0</v>
      </c>
      <c r="DR309" s="17">
        <v>0</v>
      </c>
      <c r="DS309" s="17">
        <v>0</v>
      </c>
      <c r="DT309" s="17">
        <v>0</v>
      </c>
      <c r="DU309" s="17">
        <v>0</v>
      </c>
      <c r="DV309" s="17">
        <v>0</v>
      </c>
      <c r="DW309" s="17">
        <v>0</v>
      </c>
      <c r="DX309" s="17">
        <v>0</v>
      </c>
      <c r="DY309" s="17">
        <v>0</v>
      </c>
      <c r="DZ309" s="17">
        <v>0</v>
      </c>
      <c r="EA309" s="17">
        <v>0</v>
      </c>
      <c r="EB309" s="17">
        <v>0</v>
      </c>
      <c r="EC309" s="17">
        <v>0</v>
      </c>
      <c r="ED309" s="17">
        <v>0</v>
      </c>
      <c r="EE309" s="17">
        <v>0</v>
      </c>
      <c r="EF309" s="17">
        <v>0</v>
      </c>
      <c r="EG309" s="17">
        <v>0</v>
      </c>
      <c r="EH309" s="17">
        <v>0</v>
      </c>
      <c r="EI309" s="17">
        <v>0</v>
      </c>
      <c r="EJ309" s="17">
        <v>0</v>
      </c>
      <c r="EK309" s="17">
        <v>0</v>
      </c>
      <c r="EL309" s="17">
        <v>0</v>
      </c>
      <c r="EM309" s="17">
        <v>0</v>
      </c>
      <c r="EN309" s="17">
        <v>0</v>
      </c>
      <c r="EO309" s="17">
        <v>0</v>
      </c>
      <c r="EP309" s="17">
        <v>0</v>
      </c>
      <c r="EQ309" s="17">
        <v>0</v>
      </c>
      <c r="ER309" s="17">
        <v>0</v>
      </c>
      <c r="ES309" s="17">
        <v>0</v>
      </c>
      <c r="ET309" s="17">
        <v>0</v>
      </c>
      <c r="EU309" s="17">
        <v>0</v>
      </c>
      <c r="EV309" s="17">
        <v>0</v>
      </c>
      <c r="EW309" s="17">
        <v>0</v>
      </c>
      <c r="EX309" s="17">
        <v>0</v>
      </c>
      <c r="EY309" s="17">
        <v>0</v>
      </c>
      <c r="EZ309" s="17">
        <v>0</v>
      </c>
      <c r="FA309" s="17">
        <v>0</v>
      </c>
      <c r="FB309" s="17">
        <v>0</v>
      </c>
      <c r="FC309" s="17">
        <v>0</v>
      </c>
      <c r="FD309" s="17">
        <v>0</v>
      </c>
      <c r="FE309" s="17">
        <v>0</v>
      </c>
      <c r="FF309" s="17">
        <v>0</v>
      </c>
      <c r="FG309" s="17">
        <v>0</v>
      </c>
      <c r="FH309" s="17">
        <v>0</v>
      </c>
      <c r="FI309" s="17">
        <v>0</v>
      </c>
      <c r="FJ309" s="17">
        <v>0</v>
      </c>
      <c r="FK309" s="17">
        <v>0</v>
      </c>
      <c r="FL309" s="17">
        <v>0</v>
      </c>
      <c r="FM309" s="17">
        <v>0</v>
      </c>
      <c r="FN309" s="17">
        <v>0</v>
      </c>
      <c r="FO309" s="17">
        <v>0</v>
      </c>
      <c r="FP309" s="17">
        <v>0</v>
      </c>
      <c r="FQ309" s="17">
        <v>0</v>
      </c>
      <c r="FR309" s="17">
        <v>0</v>
      </c>
      <c r="FS309" s="17">
        <v>0</v>
      </c>
      <c r="FT309" s="17">
        <v>0</v>
      </c>
      <c r="FU309" s="17">
        <v>0</v>
      </c>
      <c r="FV309" s="17">
        <v>0</v>
      </c>
      <c r="FW309" s="17">
        <v>0</v>
      </c>
      <c r="FX309" s="17">
        <v>0</v>
      </c>
      <c r="FY309" s="17">
        <v>0</v>
      </c>
      <c r="FZ309" s="17">
        <v>0</v>
      </c>
      <c r="GA309" s="17">
        <v>0</v>
      </c>
      <c r="GB309" s="17">
        <v>0</v>
      </c>
      <c r="GC309" s="17">
        <v>0</v>
      </c>
      <c r="GD309" s="17">
        <v>0</v>
      </c>
      <c r="GE309" s="17">
        <v>0</v>
      </c>
      <c r="GF309" s="17">
        <v>0</v>
      </c>
      <c r="GG309" s="17">
        <v>0</v>
      </c>
      <c r="GH309" s="17">
        <v>0</v>
      </c>
      <c r="GI309" s="17">
        <v>0</v>
      </c>
      <c r="GJ309" s="17">
        <v>0</v>
      </c>
      <c r="GK309" s="17">
        <v>0</v>
      </c>
      <c r="GL309" s="17">
        <v>0</v>
      </c>
      <c r="GM309" s="17">
        <v>0</v>
      </c>
      <c r="GN309" s="17">
        <v>0</v>
      </c>
      <c r="GO309" s="17">
        <v>0</v>
      </c>
      <c r="GP309" s="17">
        <v>0</v>
      </c>
      <c r="GQ309" s="17">
        <v>0</v>
      </c>
      <c r="GR309" s="17">
        <v>0</v>
      </c>
      <c r="GS309" s="17">
        <v>0</v>
      </c>
      <c r="GT309" s="17">
        <v>0</v>
      </c>
      <c r="GU309" s="17">
        <v>0</v>
      </c>
      <c r="GV309" s="17">
        <v>0</v>
      </c>
      <c r="GW309" s="17">
        <v>0</v>
      </c>
      <c r="GX309" s="17">
        <v>0</v>
      </c>
      <c r="GY309" s="17">
        <v>0</v>
      </c>
      <c r="GZ309" s="17">
        <v>0</v>
      </c>
      <c r="HA309" s="17">
        <v>0</v>
      </c>
      <c r="HB309" s="17">
        <v>0</v>
      </c>
      <c r="HC309" s="17">
        <v>0</v>
      </c>
      <c r="HD309" s="17">
        <v>0</v>
      </c>
      <c r="HE309" s="17">
        <v>0</v>
      </c>
      <c r="HF309" s="17">
        <v>0</v>
      </c>
      <c r="HG309" s="17">
        <v>0</v>
      </c>
      <c r="HH309" s="17">
        <v>0</v>
      </c>
      <c r="HI309" s="17">
        <v>0</v>
      </c>
      <c r="HJ309" s="17">
        <v>0</v>
      </c>
      <c r="HK309" s="17">
        <v>0</v>
      </c>
      <c r="HL309" s="17">
        <v>0</v>
      </c>
      <c r="HM309" s="17">
        <v>0</v>
      </c>
      <c r="HN309" s="17">
        <v>0</v>
      </c>
      <c r="HO309" s="17">
        <v>0</v>
      </c>
      <c r="HP309" s="17">
        <v>0</v>
      </c>
      <c r="HQ309" s="17">
        <v>0</v>
      </c>
      <c r="HR309" s="17">
        <v>0</v>
      </c>
      <c r="HS309" s="17">
        <v>0</v>
      </c>
      <c r="HT309" s="17">
        <v>0</v>
      </c>
      <c r="HU309" s="17">
        <v>0</v>
      </c>
      <c r="HV309" s="17">
        <v>0</v>
      </c>
      <c r="HW309" s="17">
        <v>0</v>
      </c>
      <c r="HX309" s="17">
        <v>0</v>
      </c>
      <c r="HY309" s="17">
        <v>0</v>
      </c>
      <c r="HZ309" s="17">
        <v>0</v>
      </c>
      <c r="IA309" s="17">
        <v>0</v>
      </c>
      <c r="IB309" s="17">
        <v>0</v>
      </c>
      <c r="IC309" s="17">
        <v>0</v>
      </c>
      <c r="ID309" s="17">
        <v>0</v>
      </c>
      <c r="IE309" s="17">
        <v>0</v>
      </c>
      <c r="IF309" s="17">
        <v>0</v>
      </c>
      <c r="IG309" s="17">
        <v>0</v>
      </c>
      <c r="IH309" s="17">
        <v>0</v>
      </c>
      <c r="II309" s="17">
        <v>0</v>
      </c>
      <c r="IJ309" s="17">
        <v>0</v>
      </c>
      <c r="IK309" s="17">
        <v>0</v>
      </c>
      <c r="IL309" s="17">
        <v>0</v>
      </c>
      <c r="IM309" s="17">
        <v>0</v>
      </c>
      <c r="IN309" s="17">
        <v>0</v>
      </c>
      <c r="IO309" s="17">
        <v>0</v>
      </c>
      <c r="IP309" s="17">
        <v>0</v>
      </c>
      <c r="IQ309" s="17">
        <v>0</v>
      </c>
      <c r="IR309" s="17">
        <v>0</v>
      </c>
      <c r="IS309" s="17">
        <v>0</v>
      </c>
      <c r="IT309" s="17">
        <v>0</v>
      </c>
      <c r="IU309" s="17">
        <v>0</v>
      </c>
      <c r="IV309" s="17">
        <v>0</v>
      </c>
      <c r="IW309" s="17">
        <v>0</v>
      </c>
      <c r="IX309" s="17">
        <v>0</v>
      </c>
      <c r="IY309" s="17">
        <v>0</v>
      </c>
      <c r="IZ309" s="17">
        <v>0</v>
      </c>
      <c r="JA309" s="17">
        <v>0</v>
      </c>
      <c r="JB309" s="17">
        <v>0</v>
      </c>
      <c r="JC309" s="17">
        <v>0</v>
      </c>
      <c r="JD309" s="17">
        <v>0</v>
      </c>
      <c r="JE309" s="17">
        <v>0</v>
      </c>
      <c r="JF309" s="17">
        <v>0</v>
      </c>
      <c r="JG309" s="17">
        <v>0</v>
      </c>
      <c r="JH309" s="17">
        <v>0</v>
      </c>
      <c r="JI309" s="17">
        <v>0</v>
      </c>
      <c r="JJ309" s="17">
        <v>0</v>
      </c>
      <c r="JK309" s="17">
        <v>0</v>
      </c>
      <c r="JL309" s="17">
        <v>0</v>
      </c>
      <c r="JM309" s="17">
        <v>0</v>
      </c>
      <c r="JN309" s="17">
        <v>0</v>
      </c>
      <c r="JO309" s="17">
        <v>0</v>
      </c>
      <c r="JP309" s="17">
        <v>0</v>
      </c>
      <c r="JQ309" s="17">
        <v>0</v>
      </c>
      <c r="JR309" s="17">
        <v>0</v>
      </c>
      <c r="JS309" s="17">
        <v>0</v>
      </c>
      <c r="JT309" s="17">
        <v>0</v>
      </c>
      <c r="JU309" s="17">
        <v>0</v>
      </c>
      <c r="JV309" s="17">
        <v>0</v>
      </c>
      <c r="JW309" s="17">
        <v>0</v>
      </c>
      <c r="JX309" s="17">
        <v>0</v>
      </c>
      <c r="JY309" s="17">
        <v>0</v>
      </c>
    </row>
    <row r="310" spans="1:285" x14ac:dyDescent="0.15">
      <c r="A310" s="17" t="s">
        <v>244</v>
      </c>
      <c r="B310" s="17" t="s">
        <v>245</v>
      </c>
      <c r="C310" s="17">
        <v>0</v>
      </c>
      <c r="D310" s="17">
        <v>0</v>
      </c>
      <c r="E310" s="17">
        <v>0</v>
      </c>
      <c r="F310" s="17">
        <v>0</v>
      </c>
      <c r="G310" s="17">
        <v>0</v>
      </c>
      <c r="H310" s="17">
        <v>0</v>
      </c>
      <c r="I310" s="17">
        <v>0</v>
      </c>
      <c r="J310" s="17">
        <v>0</v>
      </c>
      <c r="K310" s="17">
        <v>0</v>
      </c>
      <c r="L310" s="17">
        <v>0</v>
      </c>
      <c r="M310" s="17">
        <v>0</v>
      </c>
      <c r="N310" s="17">
        <v>0</v>
      </c>
      <c r="O310" s="17">
        <v>0</v>
      </c>
      <c r="P310" s="17">
        <v>0</v>
      </c>
      <c r="Q310" s="17">
        <v>0</v>
      </c>
      <c r="R310" s="17">
        <v>0</v>
      </c>
      <c r="S310" s="17">
        <v>0</v>
      </c>
      <c r="T310" s="17">
        <v>0</v>
      </c>
      <c r="U310" s="17">
        <v>0</v>
      </c>
      <c r="V310" s="17">
        <v>0</v>
      </c>
      <c r="W310" s="17">
        <v>0</v>
      </c>
      <c r="X310" s="17">
        <v>0</v>
      </c>
      <c r="Y310" s="17">
        <v>0</v>
      </c>
      <c r="Z310" s="17">
        <v>0</v>
      </c>
      <c r="AA310" s="17">
        <v>0</v>
      </c>
      <c r="AB310" s="17">
        <v>0</v>
      </c>
      <c r="AC310" s="17">
        <v>0</v>
      </c>
      <c r="AD310" s="17">
        <v>0</v>
      </c>
      <c r="AE310" s="17">
        <v>0</v>
      </c>
      <c r="AF310" s="17">
        <v>0</v>
      </c>
      <c r="AG310" s="17">
        <v>0</v>
      </c>
      <c r="AH310" s="17">
        <v>0</v>
      </c>
      <c r="AI310" s="17">
        <v>0</v>
      </c>
      <c r="AJ310" s="17">
        <v>0</v>
      </c>
      <c r="AK310" s="17">
        <v>0</v>
      </c>
      <c r="AL310" s="17">
        <v>0</v>
      </c>
      <c r="AM310" s="17">
        <v>0</v>
      </c>
      <c r="AN310" s="17">
        <v>0</v>
      </c>
      <c r="AO310" s="17">
        <v>0</v>
      </c>
      <c r="AP310" s="17">
        <v>0</v>
      </c>
      <c r="AQ310" s="17">
        <v>0</v>
      </c>
      <c r="AR310" s="17">
        <v>0</v>
      </c>
      <c r="AS310" s="17">
        <v>0</v>
      </c>
      <c r="AT310" s="17">
        <v>0</v>
      </c>
      <c r="AU310" s="17">
        <v>0</v>
      </c>
      <c r="AV310" s="17">
        <v>0</v>
      </c>
      <c r="AW310" s="17">
        <v>0</v>
      </c>
      <c r="AX310" s="17">
        <v>0</v>
      </c>
      <c r="AY310" s="17">
        <v>0</v>
      </c>
      <c r="AZ310" s="17">
        <v>0</v>
      </c>
      <c r="BA310" s="17">
        <v>0</v>
      </c>
      <c r="BB310" s="17">
        <v>0</v>
      </c>
      <c r="BC310" s="17">
        <v>0</v>
      </c>
      <c r="BD310" s="17">
        <v>0</v>
      </c>
      <c r="BE310" s="17">
        <v>0</v>
      </c>
      <c r="BF310" s="17">
        <v>0</v>
      </c>
      <c r="BG310" s="17">
        <v>0</v>
      </c>
      <c r="BH310" s="17">
        <v>0</v>
      </c>
      <c r="BI310" s="17">
        <v>0</v>
      </c>
      <c r="BJ310" s="17">
        <v>0</v>
      </c>
      <c r="BK310" s="17">
        <v>0</v>
      </c>
      <c r="BL310" s="17">
        <v>0</v>
      </c>
      <c r="BM310" s="17">
        <v>0</v>
      </c>
      <c r="BN310" s="17">
        <v>0</v>
      </c>
      <c r="BO310" s="17">
        <v>0</v>
      </c>
      <c r="BP310" s="17">
        <v>0</v>
      </c>
      <c r="BQ310" s="17">
        <v>0</v>
      </c>
      <c r="BR310" s="17">
        <v>0</v>
      </c>
      <c r="BS310" s="17">
        <v>0</v>
      </c>
      <c r="BT310" s="17">
        <v>0</v>
      </c>
      <c r="BU310" s="17">
        <v>0</v>
      </c>
      <c r="BV310" s="17">
        <v>0</v>
      </c>
      <c r="BW310" s="17">
        <v>0</v>
      </c>
      <c r="BX310" s="17">
        <v>0</v>
      </c>
      <c r="BY310" s="17">
        <v>0</v>
      </c>
      <c r="BZ310" s="17">
        <v>0</v>
      </c>
      <c r="CA310" s="17">
        <v>0</v>
      </c>
      <c r="CB310" s="17">
        <v>0</v>
      </c>
      <c r="CC310" s="17">
        <v>0</v>
      </c>
      <c r="CD310" s="17">
        <v>0</v>
      </c>
      <c r="CE310" s="17">
        <v>0</v>
      </c>
      <c r="CF310" s="17">
        <v>0</v>
      </c>
      <c r="CG310" s="17">
        <v>0</v>
      </c>
      <c r="CH310" s="17">
        <v>0</v>
      </c>
      <c r="CI310" s="17">
        <v>0</v>
      </c>
      <c r="CJ310" s="17">
        <v>0</v>
      </c>
      <c r="CK310" s="17">
        <v>0</v>
      </c>
      <c r="CL310" s="17">
        <v>0</v>
      </c>
      <c r="CM310" s="17">
        <v>0</v>
      </c>
      <c r="CN310" s="17">
        <v>0</v>
      </c>
      <c r="CO310" s="17">
        <v>0</v>
      </c>
      <c r="CP310" s="17">
        <v>0</v>
      </c>
      <c r="CQ310" s="17">
        <v>0</v>
      </c>
      <c r="CR310" s="17">
        <v>0</v>
      </c>
      <c r="CS310" s="17">
        <v>0</v>
      </c>
      <c r="CT310" s="17">
        <v>0</v>
      </c>
      <c r="CU310" s="17">
        <v>0</v>
      </c>
      <c r="CV310" s="17">
        <v>0</v>
      </c>
      <c r="CW310" s="17">
        <v>0</v>
      </c>
      <c r="CX310" s="17">
        <v>0</v>
      </c>
      <c r="CY310" s="17">
        <v>0</v>
      </c>
      <c r="CZ310" s="17">
        <v>0</v>
      </c>
      <c r="DA310" s="17">
        <v>0</v>
      </c>
      <c r="DB310" s="17">
        <v>0</v>
      </c>
      <c r="DC310" s="17">
        <v>0</v>
      </c>
      <c r="DD310" s="17">
        <v>0</v>
      </c>
      <c r="DE310" s="17">
        <v>0</v>
      </c>
      <c r="DF310" s="17">
        <v>0</v>
      </c>
      <c r="DG310" s="17">
        <v>0</v>
      </c>
      <c r="DH310" s="17">
        <v>0</v>
      </c>
      <c r="DI310" s="17">
        <v>0</v>
      </c>
      <c r="DJ310" s="17">
        <v>0</v>
      </c>
      <c r="DK310" s="17">
        <v>0</v>
      </c>
      <c r="DL310" s="17">
        <v>0</v>
      </c>
      <c r="DM310" s="17">
        <v>0</v>
      </c>
      <c r="DN310" s="17">
        <v>0</v>
      </c>
      <c r="DO310" s="17">
        <v>0</v>
      </c>
      <c r="DP310" s="17">
        <v>0</v>
      </c>
      <c r="DQ310" s="17">
        <v>0</v>
      </c>
      <c r="DR310" s="17">
        <v>0</v>
      </c>
      <c r="DS310" s="17">
        <v>0</v>
      </c>
      <c r="DT310" s="17">
        <v>0</v>
      </c>
      <c r="DU310" s="17">
        <v>0</v>
      </c>
      <c r="DV310" s="17">
        <v>0</v>
      </c>
      <c r="DW310" s="17">
        <v>0</v>
      </c>
      <c r="DX310" s="17">
        <v>0</v>
      </c>
      <c r="DY310" s="17">
        <v>0</v>
      </c>
      <c r="DZ310" s="17">
        <v>0</v>
      </c>
      <c r="EA310" s="17">
        <v>0</v>
      </c>
      <c r="EB310" s="17">
        <v>0</v>
      </c>
      <c r="EC310" s="17">
        <v>0</v>
      </c>
      <c r="ED310" s="17">
        <v>0</v>
      </c>
      <c r="EE310" s="17">
        <v>0</v>
      </c>
      <c r="EF310" s="17">
        <v>0</v>
      </c>
      <c r="EG310" s="17">
        <v>0</v>
      </c>
      <c r="EH310" s="17">
        <v>0</v>
      </c>
      <c r="EI310" s="17">
        <v>0</v>
      </c>
      <c r="EJ310" s="17">
        <v>0</v>
      </c>
      <c r="EK310" s="17">
        <v>0</v>
      </c>
      <c r="EL310" s="17">
        <v>0</v>
      </c>
      <c r="EM310" s="17">
        <v>0</v>
      </c>
      <c r="EN310" s="17">
        <v>0</v>
      </c>
      <c r="EO310" s="17">
        <v>0</v>
      </c>
      <c r="EP310" s="17">
        <v>0</v>
      </c>
      <c r="EQ310" s="17">
        <v>0</v>
      </c>
      <c r="ER310" s="17">
        <v>0</v>
      </c>
      <c r="ES310" s="17">
        <v>0</v>
      </c>
      <c r="ET310" s="17">
        <v>0</v>
      </c>
      <c r="EU310" s="17">
        <v>0</v>
      </c>
      <c r="EV310" s="17">
        <v>0</v>
      </c>
      <c r="EW310" s="17">
        <v>0</v>
      </c>
      <c r="EX310" s="17">
        <v>0</v>
      </c>
      <c r="EY310" s="17">
        <v>0</v>
      </c>
      <c r="EZ310" s="17">
        <v>0</v>
      </c>
      <c r="FA310" s="17">
        <v>0</v>
      </c>
      <c r="FB310" s="17">
        <v>0</v>
      </c>
      <c r="FC310" s="17">
        <v>0</v>
      </c>
      <c r="FD310" s="17">
        <v>0</v>
      </c>
      <c r="FE310" s="17">
        <v>0</v>
      </c>
      <c r="FF310" s="17">
        <v>0</v>
      </c>
      <c r="FG310" s="17">
        <v>0</v>
      </c>
      <c r="FH310" s="17">
        <v>0</v>
      </c>
      <c r="FI310" s="17">
        <v>0</v>
      </c>
      <c r="FJ310" s="17">
        <v>0</v>
      </c>
      <c r="FK310" s="17">
        <v>0</v>
      </c>
      <c r="FL310" s="17">
        <v>0</v>
      </c>
      <c r="FM310" s="17">
        <v>0</v>
      </c>
      <c r="FN310" s="17">
        <v>0</v>
      </c>
      <c r="FO310" s="17">
        <v>0</v>
      </c>
      <c r="FP310" s="17">
        <v>0</v>
      </c>
      <c r="FQ310" s="17">
        <v>0</v>
      </c>
      <c r="FR310" s="17">
        <v>0</v>
      </c>
      <c r="FS310" s="17">
        <v>0</v>
      </c>
      <c r="FT310" s="17">
        <v>0</v>
      </c>
      <c r="FU310" s="17">
        <v>0</v>
      </c>
      <c r="FV310" s="17">
        <v>0</v>
      </c>
      <c r="FW310" s="17">
        <v>0</v>
      </c>
      <c r="FX310" s="17">
        <v>0</v>
      </c>
      <c r="FY310" s="17">
        <v>0</v>
      </c>
      <c r="FZ310" s="17">
        <v>0</v>
      </c>
      <c r="GA310" s="17">
        <v>0</v>
      </c>
      <c r="GB310" s="17">
        <v>0</v>
      </c>
      <c r="GC310" s="17">
        <v>0</v>
      </c>
      <c r="GD310" s="17">
        <v>0</v>
      </c>
      <c r="GE310" s="17">
        <v>0</v>
      </c>
      <c r="GF310" s="17">
        <v>0</v>
      </c>
      <c r="GG310" s="17">
        <v>0</v>
      </c>
      <c r="GH310" s="17">
        <v>0</v>
      </c>
      <c r="GI310" s="17">
        <v>0</v>
      </c>
      <c r="GJ310" s="17">
        <v>0</v>
      </c>
      <c r="GK310" s="17">
        <v>0</v>
      </c>
      <c r="GL310" s="17">
        <v>0</v>
      </c>
      <c r="GM310" s="17">
        <v>0</v>
      </c>
      <c r="GN310" s="17">
        <v>0</v>
      </c>
      <c r="GO310" s="17">
        <v>0</v>
      </c>
      <c r="GP310" s="17">
        <v>0</v>
      </c>
      <c r="GQ310" s="17">
        <v>0</v>
      </c>
      <c r="GR310" s="17">
        <v>0</v>
      </c>
      <c r="GS310" s="17">
        <v>0</v>
      </c>
      <c r="GT310" s="17">
        <v>0</v>
      </c>
      <c r="GU310" s="17">
        <v>0</v>
      </c>
      <c r="GV310" s="17">
        <v>0</v>
      </c>
      <c r="GW310" s="17">
        <v>0</v>
      </c>
      <c r="GX310" s="17">
        <v>0</v>
      </c>
      <c r="GY310" s="17">
        <v>0</v>
      </c>
      <c r="GZ310" s="17">
        <v>0</v>
      </c>
      <c r="HA310" s="17">
        <v>0</v>
      </c>
      <c r="HB310" s="17">
        <v>0</v>
      </c>
      <c r="HC310" s="17">
        <v>0</v>
      </c>
      <c r="HD310" s="17">
        <v>0</v>
      </c>
      <c r="HE310" s="17">
        <v>0</v>
      </c>
      <c r="HF310" s="17">
        <v>0</v>
      </c>
      <c r="HG310" s="17">
        <v>0</v>
      </c>
      <c r="HH310" s="17">
        <v>0</v>
      </c>
      <c r="HI310" s="17">
        <v>0</v>
      </c>
      <c r="HJ310" s="17">
        <v>0</v>
      </c>
      <c r="HK310" s="17">
        <v>0</v>
      </c>
      <c r="HL310" s="17">
        <v>0</v>
      </c>
      <c r="HM310" s="17">
        <v>0</v>
      </c>
      <c r="HN310" s="17">
        <v>0</v>
      </c>
      <c r="HO310" s="17">
        <v>0</v>
      </c>
      <c r="HP310" s="17">
        <v>0</v>
      </c>
      <c r="HQ310" s="17">
        <v>0</v>
      </c>
      <c r="HR310" s="17">
        <v>0</v>
      </c>
      <c r="HS310" s="17">
        <v>0</v>
      </c>
      <c r="HT310" s="17">
        <v>0</v>
      </c>
      <c r="HU310" s="17">
        <v>0</v>
      </c>
      <c r="HV310" s="17">
        <v>0</v>
      </c>
      <c r="HW310" s="17">
        <v>0</v>
      </c>
      <c r="HX310" s="17">
        <v>0</v>
      </c>
      <c r="HY310" s="17">
        <v>0</v>
      </c>
      <c r="HZ310" s="17">
        <v>0</v>
      </c>
      <c r="IA310" s="17">
        <v>0</v>
      </c>
      <c r="IB310" s="17">
        <v>0</v>
      </c>
      <c r="IC310" s="17">
        <v>0</v>
      </c>
      <c r="ID310" s="17">
        <v>0</v>
      </c>
      <c r="IE310" s="17">
        <v>0</v>
      </c>
      <c r="IF310" s="17">
        <v>0</v>
      </c>
      <c r="IG310" s="17">
        <v>0</v>
      </c>
      <c r="IH310" s="17">
        <v>0</v>
      </c>
      <c r="II310" s="17">
        <v>0</v>
      </c>
      <c r="IJ310" s="17">
        <v>0</v>
      </c>
      <c r="IK310" s="17">
        <v>0</v>
      </c>
      <c r="IL310" s="17">
        <v>0</v>
      </c>
      <c r="IM310" s="17">
        <v>0</v>
      </c>
      <c r="IN310" s="17">
        <v>0</v>
      </c>
      <c r="IO310" s="17">
        <v>0</v>
      </c>
      <c r="IP310" s="17">
        <v>0</v>
      </c>
      <c r="IQ310" s="17">
        <v>0</v>
      </c>
      <c r="IR310" s="17">
        <v>0</v>
      </c>
      <c r="IS310" s="17">
        <v>0</v>
      </c>
      <c r="IT310" s="17">
        <v>0</v>
      </c>
      <c r="IU310" s="17">
        <v>0</v>
      </c>
      <c r="IV310" s="17">
        <v>0</v>
      </c>
      <c r="IW310" s="17">
        <v>0</v>
      </c>
      <c r="IX310" s="17">
        <v>0</v>
      </c>
      <c r="IY310" s="17">
        <v>0</v>
      </c>
      <c r="IZ310" s="17">
        <v>0</v>
      </c>
      <c r="JA310" s="17">
        <v>0</v>
      </c>
      <c r="JB310" s="17">
        <v>0</v>
      </c>
      <c r="JC310" s="17">
        <v>0</v>
      </c>
      <c r="JD310" s="17">
        <v>0</v>
      </c>
      <c r="JE310" s="17">
        <v>0</v>
      </c>
      <c r="JF310" s="17">
        <v>0</v>
      </c>
      <c r="JG310" s="17">
        <v>0</v>
      </c>
      <c r="JH310" s="17">
        <v>0</v>
      </c>
      <c r="JI310" s="17">
        <v>0</v>
      </c>
      <c r="JJ310" s="17">
        <v>0</v>
      </c>
      <c r="JK310" s="17">
        <v>0</v>
      </c>
      <c r="JL310" s="17">
        <v>0</v>
      </c>
      <c r="JM310" s="17">
        <v>0</v>
      </c>
      <c r="JN310" s="17">
        <v>0</v>
      </c>
      <c r="JO310" s="17">
        <v>0</v>
      </c>
      <c r="JP310" s="17">
        <v>0</v>
      </c>
      <c r="JQ310" s="17">
        <v>0</v>
      </c>
      <c r="JR310" s="17">
        <v>0</v>
      </c>
      <c r="JS310" s="17">
        <v>0</v>
      </c>
      <c r="JT310" s="17">
        <v>0</v>
      </c>
      <c r="JU310" s="17">
        <v>0</v>
      </c>
      <c r="JV310" s="17">
        <v>0</v>
      </c>
      <c r="JW310" s="17">
        <v>0</v>
      </c>
      <c r="JX310" s="17">
        <v>0</v>
      </c>
      <c r="JY310" s="17">
        <v>0</v>
      </c>
    </row>
    <row r="311" spans="1:285" x14ac:dyDescent="0.15">
      <c r="A311" s="17" t="s">
        <v>411</v>
      </c>
      <c r="B311" s="17" t="s">
        <v>412</v>
      </c>
      <c r="C311" s="17">
        <v>0</v>
      </c>
      <c r="D311" s="17">
        <v>0</v>
      </c>
      <c r="E311" s="17">
        <v>0</v>
      </c>
      <c r="F311" s="17">
        <v>0</v>
      </c>
      <c r="G311" s="17">
        <v>0</v>
      </c>
      <c r="H311" s="17">
        <v>0</v>
      </c>
      <c r="I311" s="17">
        <v>21.21</v>
      </c>
      <c r="J311" s="17">
        <v>21.21</v>
      </c>
      <c r="K311" s="17">
        <v>21.21</v>
      </c>
      <c r="L311" s="17">
        <v>21.21</v>
      </c>
      <c r="M311" s="17">
        <v>21.21</v>
      </c>
      <c r="N311" s="17">
        <v>21.38</v>
      </c>
      <c r="O311" s="17">
        <v>21.32</v>
      </c>
      <c r="P311" s="17">
        <v>21.26</v>
      </c>
      <c r="Q311" s="17">
        <v>21.28</v>
      </c>
      <c r="R311" s="17">
        <v>21.28</v>
      </c>
      <c r="S311" s="17">
        <v>21.26</v>
      </c>
      <c r="T311" s="17">
        <v>21.29</v>
      </c>
      <c r="U311" s="17">
        <v>21.31</v>
      </c>
      <c r="V311" s="17">
        <v>21.27</v>
      </c>
      <c r="W311" s="17">
        <v>21.26</v>
      </c>
      <c r="X311" s="17">
        <v>21.27</v>
      </c>
      <c r="Y311" s="17">
        <v>21.23</v>
      </c>
      <c r="Z311" s="17">
        <v>21.26</v>
      </c>
      <c r="AA311" s="17">
        <v>21.26</v>
      </c>
      <c r="AB311" s="17">
        <v>0</v>
      </c>
      <c r="AC311" s="17">
        <v>0</v>
      </c>
      <c r="AD311" s="17">
        <v>0</v>
      </c>
      <c r="AE311" s="17">
        <v>0</v>
      </c>
      <c r="AF311" s="17">
        <v>0</v>
      </c>
      <c r="AG311" s="17">
        <v>0</v>
      </c>
      <c r="AH311" s="17">
        <v>0</v>
      </c>
      <c r="AI311" s="17">
        <v>0</v>
      </c>
      <c r="AJ311" s="17">
        <v>0</v>
      </c>
      <c r="AK311" s="17">
        <v>0</v>
      </c>
      <c r="AL311" s="17">
        <v>0</v>
      </c>
      <c r="AM311" s="17">
        <v>0</v>
      </c>
      <c r="AN311" s="17">
        <v>0</v>
      </c>
      <c r="AO311" s="17">
        <v>0</v>
      </c>
      <c r="AP311" s="17">
        <v>0</v>
      </c>
      <c r="AQ311" s="17">
        <v>0</v>
      </c>
      <c r="AR311" s="17">
        <v>0</v>
      </c>
      <c r="AS311" s="17">
        <v>0</v>
      </c>
      <c r="AT311" s="17">
        <v>0</v>
      </c>
      <c r="AU311" s="17">
        <v>0</v>
      </c>
      <c r="AV311" s="17">
        <v>0</v>
      </c>
      <c r="AW311" s="17">
        <v>0</v>
      </c>
      <c r="AX311" s="17">
        <v>0</v>
      </c>
      <c r="AY311" s="17">
        <v>0</v>
      </c>
      <c r="AZ311" s="17">
        <v>0</v>
      </c>
      <c r="BA311" s="17">
        <v>0</v>
      </c>
      <c r="BB311" s="17">
        <v>0</v>
      </c>
      <c r="BC311" s="17">
        <v>0</v>
      </c>
      <c r="BD311" s="17">
        <v>0</v>
      </c>
      <c r="BE311" s="17">
        <v>0</v>
      </c>
      <c r="BF311" s="17">
        <v>0</v>
      </c>
      <c r="BG311" s="17">
        <v>0</v>
      </c>
      <c r="BH311" s="17">
        <v>0</v>
      </c>
      <c r="BI311" s="17">
        <v>0</v>
      </c>
      <c r="BJ311" s="17">
        <v>0</v>
      </c>
      <c r="BK311" s="17">
        <v>0</v>
      </c>
      <c r="BL311" s="17">
        <v>0</v>
      </c>
      <c r="BM311" s="17">
        <v>0</v>
      </c>
      <c r="BN311" s="17">
        <v>0</v>
      </c>
      <c r="BO311" s="17">
        <v>0</v>
      </c>
      <c r="BP311" s="17">
        <v>0</v>
      </c>
      <c r="BQ311" s="17">
        <v>0</v>
      </c>
      <c r="BR311" s="17">
        <v>0</v>
      </c>
      <c r="BS311" s="17">
        <v>0</v>
      </c>
      <c r="BT311" s="17">
        <v>0</v>
      </c>
      <c r="BU311" s="17">
        <v>0</v>
      </c>
      <c r="BV311" s="17">
        <v>0</v>
      </c>
      <c r="BW311" s="17">
        <v>0</v>
      </c>
      <c r="BX311" s="17">
        <v>0</v>
      </c>
      <c r="BY311" s="17">
        <v>0</v>
      </c>
      <c r="BZ311" s="17">
        <v>0</v>
      </c>
      <c r="CA311" s="17">
        <v>0</v>
      </c>
      <c r="CB311" s="17">
        <v>0</v>
      </c>
      <c r="CC311" s="17">
        <v>0</v>
      </c>
      <c r="CD311" s="17">
        <v>0</v>
      </c>
      <c r="CE311" s="17">
        <v>0</v>
      </c>
      <c r="CF311" s="17">
        <v>0</v>
      </c>
      <c r="CG311" s="17">
        <v>0</v>
      </c>
      <c r="CH311" s="17">
        <v>0</v>
      </c>
      <c r="CI311" s="17">
        <v>0</v>
      </c>
      <c r="CJ311" s="17">
        <v>0</v>
      </c>
      <c r="CK311" s="17">
        <v>0</v>
      </c>
      <c r="CL311" s="17">
        <v>0</v>
      </c>
      <c r="CM311" s="17">
        <v>0</v>
      </c>
      <c r="CN311" s="17">
        <v>0</v>
      </c>
      <c r="CO311" s="17">
        <v>0</v>
      </c>
      <c r="CP311" s="17">
        <v>0</v>
      </c>
      <c r="CQ311" s="17">
        <v>0</v>
      </c>
      <c r="CR311" s="17">
        <v>0</v>
      </c>
      <c r="CS311" s="17">
        <v>0</v>
      </c>
      <c r="CT311" s="17">
        <v>0</v>
      </c>
      <c r="CU311" s="17">
        <v>0</v>
      </c>
      <c r="CV311" s="17">
        <v>0</v>
      </c>
      <c r="CW311" s="17">
        <v>0</v>
      </c>
      <c r="CX311" s="17">
        <v>0</v>
      </c>
      <c r="CY311" s="17">
        <v>0</v>
      </c>
      <c r="CZ311" s="17">
        <v>0</v>
      </c>
      <c r="DA311" s="17">
        <v>0</v>
      </c>
      <c r="DB311" s="17">
        <v>0</v>
      </c>
      <c r="DC311" s="17">
        <v>0</v>
      </c>
      <c r="DD311" s="17">
        <v>0</v>
      </c>
      <c r="DE311" s="17">
        <v>0</v>
      </c>
      <c r="DF311" s="17">
        <v>0</v>
      </c>
      <c r="DG311" s="17">
        <v>0</v>
      </c>
      <c r="DH311" s="17">
        <v>0</v>
      </c>
      <c r="DI311" s="17">
        <v>0</v>
      </c>
      <c r="DJ311" s="17">
        <v>0</v>
      </c>
      <c r="DK311" s="17">
        <v>0</v>
      </c>
      <c r="DL311" s="17">
        <v>0</v>
      </c>
      <c r="DM311" s="17">
        <v>0</v>
      </c>
      <c r="DN311" s="17">
        <v>0</v>
      </c>
      <c r="DO311" s="17">
        <v>0</v>
      </c>
      <c r="DP311" s="17">
        <v>0</v>
      </c>
      <c r="DQ311" s="17">
        <v>0</v>
      </c>
      <c r="DR311" s="17">
        <v>0</v>
      </c>
      <c r="DS311" s="17">
        <v>0</v>
      </c>
      <c r="DT311" s="17">
        <v>0</v>
      </c>
      <c r="DU311" s="17">
        <v>0</v>
      </c>
      <c r="DV311" s="17">
        <v>0</v>
      </c>
      <c r="DW311" s="17">
        <v>0</v>
      </c>
      <c r="DX311" s="17">
        <v>0</v>
      </c>
      <c r="DY311" s="17">
        <v>0</v>
      </c>
      <c r="DZ311" s="17">
        <v>0</v>
      </c>
      <c r="EA311" s="17">
        <v>0</v>
      </c>
      <c r="EB311" s="17">
        <v>0</v>
      </c>
      <c r="EC311" s="17">
        <v>0</v>
      </c>
      <c r="ED311" s="17">
        <v>0</v>
      </c>
      <c r="EE311" s="17">
        <v>0</v>
      </c>
      <c r="EF311" s="17">
        <v>0</v>
      </c>
      <c r="EG311" s="17">
        <v>0</v>
      </c>
      <c r="EH311" s="17">
        <v>0</v>
      </c>
      <c r="EI311" s="17">
        <v>0</v>
      </c>
      <c r="EJ311" s="17">
        <v>0</v>
      </c>
      <c r="EK311" s="17">
        <v>0</v>
      </c>
      <c r="EL311" s="17">
        <v>0</v>
      </c>
      <c r="EM311" s="17">
        <v>0</v>
      </c>
      <c r="EN311" s="17">
        <v>0</v>
      </c>
      <c r="EO311" s="17">
        <v>0</v>
      </c>
      <c r="EP311" s="17">
        <v>0</v>
      </c>
      <c r="EQ311" s="17">
        <v>0</v>
      </c>
      <c r="ER311" s="17">
        <v>0</v>
      </c>
      <c r="ES311" s="17">
        <v>0</v>
      </c>
      <c r="ET311" s="17">
        <v>0</v>
      </c>
      <c r="EU311" s="17">
        <v>0</v>
      </c>
      <c r="EV311" s="17">
        <v>0</v>
      </c>
      <c r="EW311" s="17">
        <v>0</v>
      </c>
      <c r="EX311" s="17">
        <v>0</v>
      </c>
      <c r="EY311" s="17">
        <v>0</v>
      </c>
      <c r="EZ311" s="17">
        <v>0</v>
      </c>
      <c r="FA311" s="17">
        <v>0</v>
      </c>
      <c r="FB311" s="17">
        <v>0</v>
      </c>
      <c r="FC311" s="17">
        <v>0</v>
      </c>
      <c r="FD311" s="17">
        <v>0</v>
      </c>
      <c r="FE311" s="17">
        <v>0</v>
      </c>
      <c r="FF311" s="17">
        <v>0</v>
      </c>
      <c r="FG311" s="17">
        <v>0</v>
      </c>
      <c r="FH311" s="17">
        <v>0</v>
      </c>
      <c r="FI311" s="17">
        <v>0</v>
      </c>
      <c r="FJ311" s="17">
        <v>0</v>
      </c>
      <c r="FK311" s="17">
        <v>0</v>
      </c>
      <c r="FL311" s="17">
        <v>0</v>
      </c>
      <c r="FM311" s="17">
        <v>0</v>
      </c>
      <c r="FN311" s="17">
        <v>0</v>
      </c>
      <c r="FO311" s="17">
        <v>0</v>
      </c>
      <c r="FP311" s="17">
        <v>0</v>
      </c>
      <c r="FQ311" s="17">
        <v>0</v>
      </c>
      <c r="FR311" s="17">
        <v>0</v>
      </c>
      <c r="FS311" s="17">
        <v>0</v>
      </c>
      <c r="FT311" s="17">
        <v>0</v>
      </c>
      <c r="FU311" s="17">
        <v>0</v>
      </c>
      <c r="FV311" s="17">
        <v>0</v>
      </c>
      <c r="FW311" s="17">
        <v>0</v>
      </c>
      <c r="FX311" s="17">
        <v>0</v>
      </c>
      <c r="FY311" s="17">
        <v>0</v>
      </c>
      <c r="FZ311" s="17">
        <v>0</v>
      </c>
      <c r="GA311" s="17">
        <v>0</v>
      </c>
      <c r="GB311" s="17">
        <v>0</v>
      </c>
      <c r="GC311" s="17">
        <v>0</v>
      </c>
      <c r="GD311" s="17">
        <v>0</v>
      </c>
      <c r="GE311" s="17">
        <v>0</v>
      </c>
      <c r="GF311" s="17">
        <v>0</v>
      </c>
      <c r="GG311" s="17">
        <v>0</v>
      </c>
      <c r="GH311" s="17">
        <v>0</v>
      </c>
      <c r="GI311" s="17">
        <v>0</v>
      </c>
      <c r="GJ311" s="17">
        <v>0</v>
      </c>
      <c r="GK311" s="17">
        <v>0</v>
      </c>
      <c r="GL311" s="17">
        <v>0</v>
      </c>
      <c r="GM311" s="17">
        <v>0</v>
      </c>
      <c r="GN311" s="17">
        <v>0</v>
      </c>
      <c r="GO311" s="17">
        <v>0</v>
      </c>
      <c r="GP311" s="17">
        <v>0</v>
      </c>
      <c r="GQ311" s="17">
        <v>0</v>
      </c>
      <c r="GR311" s="17">
        <v>0</v>
      </c>
      <c r="GS311" s="17">
        <v>0</v>
      </c>
      <c r="GT311" s="17">
        <v>0</v>
      </c>
      <c r="GU311" s="17">
        <v>0</v>
      </c>
      <c r="GV311" s="17">
        <v>0</v>
      </c>
      <c r="GW311" s="17">
        <v>0</v>
      </c>
      <c r="GX311" s="17">
        <v>0</v>
      </c>
      <c r="GY311" s="17">
        <v>0</v>
      </c>
      <c r="GZ311" s="17">
        <v>0</v>
      </c>
      <c r="HA311" s="17">
        <v>0</v>
      </c>
      <c r="HB311" s="17">
        <v>0</v>
      </c>
      <c r="HC311" s="17">
        <v>0</v>
      </c>
      <c r="HD311" s="17">
        <v>0</v>
      </c>
      <c r="HE311" s="17">
        <v>0</v>
      </c>
      <c r="HF311" s="17">
        <v>0</v>
      </c>
      <c r="HG311" s="17">
        <v>0</v>
      </c>
      <c r="HH311" s="17">
        <v>0</v>
      </c>
      <c r="HI311" s="17">
        <v>0</v>
      </c>
      <c r="HJ311" s="17">
        <v>0</v>
      </c>
      <c r="HK311" s="17">
        <v>0</v>
      </c>
      <c r="HL311" s="17">
        <v>0</v>
      </c>
      <c r="HM311" s="17">
        <v>0</v>
      </c>
      <c r="HN311" s="17">
        <v>0</v>
      </c>
      <c r="HO311" s="17">
        <v>0</v>
      </c>
      <c r="HP311" s="17">
        <v>0</v>
      </c>
      <c r="HQ311" s="17">
        <v>0</v>
      </c>
      <c r="HR311" s="17">
        <v>0</v>
      </c>
      <c r="HS311" s="17">
        <v>0</v>
      </c>
      <c r="HT311" s="17">
        <v>0</v>
      </c>
      <c r="HU311" s="17">
        <v>0</v>
      </c>
      <c r="HV311" s="17">
        <v>0</v>
      </c>
      <c r="HW311" s="17">
        <v>0</v>
      </c>
      <c r="HX311" s="17">
        <v>0</v>
      </c>
      <c r="HY311" s="17">
        <v>0</v>
      </c>
      <c r="HZ311" s="17">
        <v>0</v>
      </c>
      <c r="IA311" s="17">
        <v>0</v>
      </c>
      <c r="IB311" s="17">
        <v>0</v>
      </c>
      <c r="IC311" s="17">
        <v>0</v>
      </c>
      <c r="ID311" s="17">
        <v>0</v>
      </c>
      <c r="IE311" s="17">
        <v>0</v>
      </c>
      <c r="IF311" s="17">
        <v>0</v>
      </c>
      <c r="IG311" s="17">
        <v>0</v>
      </c>
      <c r="IH311" s="17">
        <v>0</v>
      </c>
      <c r="II311" s="17">
        <v>0</v>
      </c>
      <c r="IJ311" s="17">
        <v>0</v>
      </c>
      <c r="IK311" s="17">
        <v>0</v>
      </c>
      <c r="IL311" s="17">
        <v>0</v>
      </c>
      <c r="IM311" s="17">
        <v>0</v>
      </c>
      <c r="IN311" s="17">
        <v>0</v>
      </c>
      <c r="IO311" s="17">
        <v>0</v>
      </c>
      <c r="IP311" s="17">
        <v>0</v>
      </c>
      <c r="IQ311" s="17">
        <v>0</v>
      </c>
      <c r="IR311" s="17">
        <v>0</v>
      </c>
      <c r="IS311" s="17">
        <v>0</v>
      </c>
      <c r="IT311" s="17">
        <v>0</v>
      </c>
      <c r="IU311" s="17">
        <v>0</v>
      </c>
      <c r="IV311" s="17">
        <v>0</v>
      </c>
      <c r="IW311" s="17">
        <v>0</v>
      </c>
      <c r="IX311" s="17">
        <v>0</v>
      </c>
      <c r="IY311" s="17">
        <v>0</v>
      </c>
      <c r="IZ311" s="17">
        <v>0</v>
      </c>
      <c r="JA311" s="17">
        <v>0</v>
      </c>
      <c r="JB311" s="17">
        <v>0</v>
      </c>
      <c r="JC311" s="17">
        <v>0</v>
      </c>
      <c r="JD311" s="17">
        <v>0</v>
      </c>
      <c r="JE311" s="17">
        <v>0</v>
      </c>
      <c r="JF311" s="17">
        <v>0</v>
      </c>
      <c r="JG311" s="17">
        <v>0</v>
      </c>
      <c r="JH311" s="17">
        <v>0</v>
      </c>
      <c r="JI311" s="17">
        <v>0</v>
      </c>
      <c r="JJ311" s="17">
        <v>0</v>
      </c>
      <c r="JK311" s="17">
        <v>0</v>
      </c>
      <c r="JL311" s="17">
        <v>0</v>
      </c>
      <c r="JM311" s="17">
        <v>0</v>
      </c>
      <c r="JN311" s="17">
        <v>0</v>
      </c>
      <c r="JO311" s="17">
        <v>0</v>
      </c>
      <c r="JP311" s="17">
        <v>0</v>
      </c>
      <c r="JQ311" s="17">
        <v>0</v>
      </c>
      <c r="JR311" s="17">
        <v>0</v>
      </c>
      <c r="JS311" s="17">
        <v>0</v>
      </c>
      <c r="JT311" s="17">
        <v>0</v>
      </c>
      <c r="JU311" s="17">
        <v>0</v>
      </c>
      <c r="JV311" s="17">
        <v>0</v>
      </c>
      <c r="JW311" s="17">
        <v>0</v>
      </c>
      <c r="JX311" s="17">
        <v>0</v>
      </c>
      <c r="JY311" s="17">
        <v>0</v>
      </c>
    </row>
    <row r="312" spans="1:285" x14ac:dyDescent="0.15">
      <c r="A312" s="17" t="s">
        <v>387</v>
      </c>
      <c r="B312" s="17" t="s">
        <v>388</v>
      </c>
      <c r="C312" s="17">
        <v>0</v>
      </c>
      <c r="D312" s="17">
        <v>0</v>
      </c>
      <c r="E312" s="17">
        <v>0</v>
      </c>
      <c r="F312" s="17">
        <v>0</v>
      </c>
      <c r="G312" s="17">
        <v>0</v>
      </c>
      <c r="H312" s="17">
        <v>0</v>
      </c>
      <c r="I312" s="17">
        <v>32.19</v>
      </c>
      <c r="J312" s="17">
        <v>32.19</v>
      </c>
      <c r="K312" s="17">
        <v>32.19</v>
      </c>
      <c r="L312" s="17">
        <v>32.19</v>
      </c>
      <c r="M312" s="17">
        <v>32.19</v>
      </c>
      <c r="N312" s="17">
        <v>32.29</v>
      </c>
      <c r="O312" s="17">
        <v>32.29</v>
      </c>
      <c r="P312" s="17">
        <v>32.31</v>
      </c>
      <c r="Q312" s="17">
        <v>32.200000000000003</v>
      </c>
      <c r="R312" s="17">
        <v>32.18</v>
      </c>
      <c r="S312" s="17">
        <v>32.17</v>
      </c>
      <c r="T312" s="17">
        <v>32.21</v>
      </c>
      <c r="U312" s="17">
        <v>32.29</v>
      </c>
      <c r="V312" s="17">
        <v>32.229999999999997</v>
      </c>
      <c r="W312" s="17">
        <v>32.21</v>
      </c>
      <c r="X312" s="17">
        <v>32.200000000000003</v>
      </c>
      <c r="Y312" s="17">
        <v>32.19</v>
      </c>
      <c r="Z312" s="17">
        <v>32.159999999999997</v>
      </c>
      <c r="AA312" s="17">
        <v>32.119999999999997</v>
      </c>
      <c r="AB312" s="17">
        <v>0</v>
      </c>
      <c r="AC312" s="17">
        <v>0</v>
      </c>
      <c r="AD312" s="17">
        <v>0</v>
      </c>
      <c r="AE312" s="17">
        <v>0</v>
      </c>
      <c r="AF312" s="17">
        <v>0</v>
      </c>
      <c r="AG312" s="17">
        <v>0</v>
      </c>
      <c r="AH312" s="17">
        <v>0</v>
      </c>
      <c r="AI312" s="17">
        <v>0</v>
      </c>
      <c r="AJ312" s="17">
        <v>0</v>
      </c>
      <c r="AK312" s="17">
        <v>0</v>
      </c>
      <c r="AL312" s="17">
        <v>0</v>
      </c>
      <c r="AM312" s="17">
        <v>0</v>
      </c>
      <c r="AN312" s="17">
        <v>0</v>
      </c>
      <c r="AO312" s="17">
        <v>0</v>
      </c>
      <c r="AP312" s="17">
        <v>0</v>
      </c>
      <c r="AQ312" s="17">
        <v>0</v>
      </c>
      <c r="AR312" s="17">
        <v>0</v>
      </c>
      <c r="AS312" s="17">
        <v>0</v>
      </c>
      <c r="AT312" s="17">
        <v>0</v>
      </c>
      <c r="AU312" s="17">
        <v>0</v>
      </c>
      <c r="AV312" s="17">
        <v>0</v>
      </c>
      <c r="AW312" s="17">
        <v>0</v>
      </c>
      <c r="AX312" s="17">
        <v>0</v>
      </c>
      <c r="AY312" s="17">
        <v>0</v>
      </c>
      <c r="AZ312" s="17">
        <v>0</v>
      </c>
      <c r="BA312" s="17">
        <v>0</v>
      </c>
      <c r="BB312" s="17">
        <v>0</v>
      </c>
      <c r="BC312" s="17">
        <v>0</v>
      </c>
      <c r="BD312" s="17">
        <v>0</v>
      </c>
      <c r="BE312" s="17">
        <v>0</v>
      </c>
      <c r="BF312" s="17">
        <v>0</v>
      </c>
      <c r="BG312" s="17">
        <v>0</v>
      </c>
      <c r="BH312" s="17">
        <v>0</v>
      </c>
      <c r="BI312" s="17">
        <v>0</v>
      </c>
      <c r="BJ312" s="17">
        <v>0</v>
      </c>
      <c r="BK312" s="17">
        <v>0</v>
      </c>
      <c r="BL312" s="17">
        <v>0</v>
      </c>
      <c r="BM312" s="17">
        <v>0</v>
      </c>
      <c r="BN312" s="17">
        <v>0</v>
      </c>
      <c r="BO312" s="17">
        <v>0</v>
      </c>
      <c r="BP312" s="17">
        <v>0</v>
      </c>
      <c r="BQ312" s="17">
        <v>0</v>
      </c>
      <c r="BR312" s="17">
        <v>0</v>
      </c>
      <c r="BS312" s="17">
        <v>0</v>
      </c>
      <c r="BT312" s="17">
        <v>0</v>
      </c>
      <c r="BU312" s="17">
        <v>0</v>
      </c>
      <c r="BV312" s="17">
        <v>0</v>
      </c>
      <c r="BW312" s="17">
        <v>0</v>
      </c>
      <c r="BX312" s="17">
        <v>0</v>
      </c>
      <c r="BY312" s="17">
        <v>0</v>
      </c>
      <c r="BZ312" s="17">
        <v>0</v>
      </c>
      <c r="CA312" s="17">
        <v>0</v>
      </c>
      <c r="CB312" s="17">
        <v>0</v>
      </c>
      <c r="CC312" s="17">
        <v>0</v>
      </c>
      <c r="CD312" s="17">
        <v>0</v>
      </c>
      <c r="CE312" s="17">
        <v>0</v>
      </c>
      <c r="CF312" s="17">
        <v>0</v>
      </c>
      <c r="CG312" s="17">
        <v>0</v>
      </c>
      <c r="CH312" s="17">
        <v>0</v>
      </c>
      <c r="CI312" s="17">
        <v>0</v>
      </c>
      <c r="CJ312" s="17">
        <v>0</v>
      </c>
      <c r="CK312" s="17">
        <v>0</v>
      </c>
      <c r="CL312" s="17">
        <v>0</v>
      </c>
      <c r="CM312" s="17">
        <v>0</v>
      </c>
      <c r="CN312" s="17">
        <v>0</v>
      </c>
      <c r="CO312" s="17">
        <v>0</v>
      </c>
      <c r="CP312" s="17">
        <v>0</v>
      </c>
      <c r="CQ312" s="17">
        <v>0</v>
      </c>
      <c r="CR312" s="17">
        <v>0</v>
      </c>
      <c r="CS312" s="17">
        <v>0</v>
      </c>
      <c r="CT312" s="17">
        <v>0</v>
      </c>
      <c r="CU312" s="17">
        <v>0</v>
      </c>
      <c r="CV312" s="17">
        <v>0</v>
      </c>
      <c r="CW312" s="17">
        <v>0</v>
      </c>
      <c r="CX312" s="17">
        <v>0</v>
      </c>
      <c r="CY312" s="17">
        <v>0</v>
      </c>
      <c r="CZ312" s="17">
        <v>0</v>
      </c>
      <c r="DA312" s="17">
        <v>0</v>
      </c>
      <c r="DB312" s="17">
        <v>0</v>
      </c>
      <c r="DC312" s="17">
        <v>0</v>
      </c>
      <c r="DD312" s="17">
        <v>0</v>
      </c>
      <c r="DE312" s="17">
        <v>0</v>
      </c>
      <c r="DF312" s="17">
        <v>0</v>
      </c>
      <c r="DG312" s="17">
        <v>0</v>
      </c>
      <c r="DH312" s="17">
        <v>0</v>
      </c>
      <c r="DI312" s="17">
        <v>0</v>
      </c>
      <c r="DJ312" s="17">
        <v>0</v>
      </c>
      <c r="DK312" s="17">
        <v>0</v>
      </c>
      <c r="DL312" s="17">
        <v>0</v>
      </c>
      <c r="DM312" s="17">
        <v>0</v>
      </c>
      <c r="DN312" s="17">
        <v>0</v>
      </c>
      <c r="DO312" s="17">
        <v>0</v>
      </c>
      <c r="DP312" s="17">
        <v>0</v>
      </c>
      <c r="DQ312" s="17">
        <v>0</v>
      </c>
      <c r="DR312" s="17">
        <v>0</v>
      </c>
      <c r="DS312" s="17">
        <v>0</v>
      </c>
      <c r="DT312" s="17">
        <v>0</v>
      </c>
      <c r="DU312" s="17">
        <v>0</v>
      </c>
      <c r="DV312" s="17">
        <v>0</v>
      </c>
      <c r="DW312" s="17">
        <v>0</v>
      </c>
      <c r="DX312" s="17">
        <v>0</v>
      </c>
      <c r="DY312" s="17">
        <v>0</v>
      </c>
      <c r="DZ312" s="17">
        <v>0</v>
      </c>
      <c r="EA312" s="17">
        <v>0</v>
      </c>
      <c r="EB312" s="17">
        <v>0</v>
      </c>
      <c r="EC312" s="17">
        <v>0</v>
      </c>
      <c r="ED312" s="17">
        <v>0</v>
      </c>
      <c r="EE312" s="17">
        <v>0</v>
      </c>
      <c r="EF312" s="17">
        <v>0</v>
      </c>
      <c r="EG312" s="17">
        <v>0</v>
      </c>
      <c r="EH312" s="17">
        <v>0</v>
      </c>
      <c r="EI312" s="17">
        <v>0</v>
      </c>
      <c r="EJ312" s="17">
        <v>0</v>
      </c>
      <c r="EK312" s="17">
        <v>0</v>
      </c>
      <c r="EL312" s="17">
        <v>0</v>
      </c>
      <c r="EM312" s="17">
        <v>0</v>
      </c>
      <c r="EN312" s="17">
        <v>0</v>
      </c>
      <c r="EO312" s="17">
        <v>0</v>
      </c>
      <c r="EP312" s="17">
        <v>0</v>
      </c>
      <c r="EQ312" s="17">
        <v>0</v>
      </c>
      <c r="ER312" s="17">
        <v>0</v>
      </c>
      <c r="ES312" s="17">
        <v>0</v>
      </c>
      <c r="ET312" s="17">
        <v>0</v>
      </c>
      <c r="EU312" s="17">
        <v>0</v>
      </c>
      <c r="EV312" s="17">
        <v>0</v>
      </c>
      <c r="EW312" s="17">
        <v>0</v>
      </c>
      <c r="EX312" s="17">
        <v>0</v>
      </c>
      <c r="EY312" s="17">
        <v>0</v>
      </c>
      <c r="EZ312" s="17">
        <v>0</v>
      </c>
      <c r="FA312" s="17">
        <v>0</v>
      </c>
      <c r="FB312" s="17">
        <v>0</v>
      </c>
      <c r="FC312" s="17">
        <v>0</v>
      </c>
      <c r="FD312" s="17">
        <v>0</v>
      </c>
      <c r="FE312" s="17">
        <v>0</v>
      </c>
      <c r="FF312" s="17">
        <v>0</v>
      </c>
      <c r="FG312" s="17">
        <v>0</v>
      </c>
      <c r="FH312" s="17">
        <v>0</v>
      </c>
      <c r="FI312" s="17">
        <v>0</v>
      </c>
      <c r="FJ312" s="17">
        <v>0</v>
      </c>
      <c r="FK312" s="17">
        <v>0</v>
      </c>
      <c r="FL312" s="17">
        <v>0</v>
      </c>
      <c r="FM312" s="17">
        <v>0</v>
      </c>
      <c r="FN312" s="17">
        <v>0</v>
      </c>
      <c r="FO312" s="17">
        <v>0</v>
      </c>
      <c r="FP312" s="17">
        <v>0</v>
      </c>
      <c r="FQ312" s="17">
        <v>0</v>
      </c>
      <c r="FR312" s="17">
        <v>0</v>
      </c>
      <c r="FS312" s="17">
        <v>0</v>
      </c>
      <c r="FT312" s="17">
        <v>0</v>
      </c>
      <c r="FU312" s="17">
        <v>0</v>
      </c>
      <c r="FV312" s="17">
        <v>0</v>
      </c>
      <c r="FW312" s="17">
        <v>0</v>
      </c>
      <c r="FX312" s="17">
        <v>0</v>
      </c>
      <c r="FY312" s="17">
        <v>0</v>
      </c>
      <c r="FZ312" s="17">
        <v>0</v>
      </c>
      <c r="GA312" s="17">
        <v>0</v>
      </c>
      <c r="GB312" s="17">
        <v>0</v>
      </c>
      <c r="GC312" s="17">
        <v>0</v>
      </c>
      <c r="GD312" s="17">
        <v>0</v>
      </c>
      <c r="GE312" s="17">
        <v>0</v>
      </c>
      <c r="GF312" s="17">
        <v>0</v>
      </c>
      <c r="GG312" s="17">
        <v>0</v>
      </c>
      <c r="GH312" s="17">
        <v>0</v>
      </c>
      <c r="GI312" s="17">
        <v>0</v>
      </c>
      <c r="GJ312" s="17">
        <v>0</v>
      </c>
      <c r="GK312" s="17">
        <v>0</v>
      </c>
      <c r="GL312" s="17">
        <v>0</v>
      </c>
      <c r="GM312" s="17">
        <v>0</v>
      </c>
      <c r="GN312" s="17">
        <v>0</v>
      </c>
      <c r="GO312" s="17">
        <v>0</v>
      </c>
      <c r="GP312" s="17">
        <v>0</v>
      </c>
      <c r="GQ312" s="17">
        <v>0</v>
      </c>
      <c r="GR312" s="17">
        <v>0</v>
      </c>
      <c r="GS312" s="17">
        <v>0</v>
      </c>
      <c r="GT312" s="17">
        <v>0</v>
      </c>
      <c r="GU312" s="17">
        <v>0</v>
      </c>
      <c r="GV312" s="17">
        <v>0</v>
      </c>
      <c r="GW312" s="17">
        <v>0</v>
      </c>
      <c r="GX312" s="17">
        <v>0</v>
      </c>
      <c r="GY312" s="17">
        <v>0</v>
      </c>
      <c r="GZ312" s="17">
        <v>0</v>
      </c>
      <c r="HA312" s="17">
        <v>0</v>
      </c>
      <c r="HB312" s="17">
        <v>0</v>
      </c>
      <c r="HC312" s="17">
        <v>0</v>
      </c>
      <c r="HD312" s="17">
        <v>0</v>
      </c>
      <c r="HE312" s="17">
        <v>0</v>
      </c>
      <c r="HF312" s="17">
        <v>0</v>
      </c>
      <c r="HG312" s="17">
        <v>0</v>
      </c>
      <c r="HH312" s="17">
        <v>0</v>
      </c>
      <c r="HI312" s="17">
        <v>0</v>
      </c>
      <c r="HJ312" s="17">
        <v>0</v>
      </c>
      <c r="HK312" s="17">
        <v>0</v>
      </c>
      <c r="HL312" s="17">
        <v>0</v>
      </c>
      <c r="HM312" s="17">
        <v>0</v>
      </c>
      <c r="HN312" s="17">
        <v>0</v>
      </c>
      <c r="HO312" s="17">
        <v>0</v>
      </c>
      <c r="HP312" s="17">
        <v>0</v>
      </c>
      <c r="HQ312" s="17">
        <v>0</v>
      </c>
      <c r="HR312" s="17">
        <v>0</v>
      </c>
      <c r="HS312" s="17">
        <v>0</v>
      </c>
      <c r="HT312" s="17">
        <v>0</v>
      </c>
      <c r="HU312" s="17">
        <v>0</v>
      </c>
      <c r="HV312" s="17">
        <v>0</v>
      </c>
      <c r="HW312" s="17">
        <v>0</v>
      </c>
      <c r="HX312" s="17">
        <v>0</v>
      </c>
      <c r="HY312" s="17">
        <v>0</v>
      </c>
      <c r="HZ312" s="17">
        <v>0</v>
      </c>
      <c r="IA312" s="17">
        <v>0</v>
      </c>
      <c r="IB312" s="17">
        <v>0</v>
      </c>
      <c r="IC312" s="17">
        <v>0</v>
      </c>
      <c r="ID312" s="17">
        <v>0</v>
      </c>
      <c r="IE312" s="17">
        <v>0</v>
      </c>
      <c r="IF312" s="17">
        <v>0</v>
      </c>
      <c r="IG312" s="17">
        <v>0</v>
      </c>
      <c r="IH312" s="17">
        <v>0</v>
      </c>
      <c r="II312" s="17">
        <v>0</v>
      </c>
      <c r="IJ312" s="17">
        <v>0</v>
      </c>
      <c r="IK312" s="17">
        <v>0</v>
      </c>
      <c r="IL312" s="17">
        <v>0</v>
      </c>
      <c r="IM312" s="17">
        <v>0</v>
      </c>
      <c r="IN312" s="17">
        <v>0</v>
      </c>
      <c r="IO312" s="17">
        <v>0</v>
      </c>
      <c r="IP312" s="17">
        <v>0</v>
      </c>
      <c r="IQ312" s="17">
        <v>0</v>
      </c>
      <c r="IR312" s="17">
        <v>0</v>
      </c>
      <c r="IS312" s="17">
        <v>0</v>
      </c>
      <c r="IT312" s="17">
        <v>0</v>
      </c>
      <c r="IU312" s="17">
        <v>0</v>
      </c>
      <c r="IV312" s="17">
        <v>0</v>
      </c>
      <c r="IW312" s="17">
        <v>0</v>
      </c>
      <c r="IX312" s="17">
        <v>0</v>
      </c>
      <c r="IY312" s="17">
        <v>0</v>
      </c>
      <c r="IZ312" s="17">
        <v>0</v>
      </c>
      <c r="JA312" s="17">
        <v>0</v>
      </c>
      <c r="JB312" s="17">
        <v>0</v>
      </c>
      <c r="JC312" s="17">
        <v>0</v>
      </c>
      <c r="JD312" s="17">
        <v>0</v>
      </c>
      <c r="JE312" s="17">
        <v>0</v>
      </c>
      <c r="JF312" s="17">
        <v>0</v>
      </c>
      <c r="JG312" s="17">
        <v>0</v>
      </c>
      <c r="JH312" s="17">
        <v>0</v>
      </c>
      <c r="JI312" s="17">
        <v>0</v>
      </c>
      <c r="JJ312" s="17">
        <v>0</v>
      </c>
      <c r="JK312" s="17">
        <v>0</v>
      </c>
      <c r="JL312" s="17">
        <v>0</v>
      </c>
      <c r="JM312" s="17">
        <v>0</v>
      </c>
      <c r="JN312" s="17">
        <v>0</v>
      </c>
      <c r="JO312" s="17">
        <v>0</v>
      </c>
      <c r="JP312" s="17">
        <v>0</v>
      </c>
      <c r="JQ312" s="17">
        <v>0</v>
      </c>
      <c r="JR312" s="17">
        <v>0</v>
      </c>
      <c r="JS312" s="17">
        <v>0</v>
      </c>
      <c r="JT312" s="17">
        <v>0</v>
      </c>
      <c r="JU312" s="17">
        <v>0</v>
      </c>
      <c r="JV312" s="17">
        <v>0</v>
      </c>
      <c r="JW312" s="17">
        <v>0</v>
      </c>
      <c r="JX312" s="17">
        <v>0</v>
      </c>
      <c r="JY312" s="17">
        <v>0</v>
      </c>
    </row>
    <row r="313" spans="1:285" x14ac:dyDescent="0.15">
      <c r="A313" s="17" t="s">
        <v>542</v>
      </c>
      <c r="B313" s="17" t="s">
        <v>543</v>
      </c>
      <c r="C313" s="17">
        <v>0</v>
      </c>
      <c r="D313" s="17">
        <v>42.09</v>
      </c>
      <c r="E313" s="17">
        <v>42.09</v>
      </c>
      <c r="F313" s="17">
        <v>42.09</v>
      </c>
      <c r="G313" s="17">
        <v>42.09</v>
      </c>
      <c r="H313" s="17">
        <v>42.09</v>
      </c>
      <c r="I313" s="17">
        <v>42.21</v>
      </c>
      <c r="J313" s="17">
        <v>42.21</v>
      </c>
      <c r="K313" s="17">
        <v>42.21</v>
      </c>
      <c r="L313" s="17">
        <v>42.21</v>
      </c>
      <c r="M313" s="17">
        <v>42.21</v>
      </c>
      <c r="N313" s="17">
        <v>42.28</v>
      </c>
      <c r="O313" s="17">
        <v>42.25</v>
      </c>
      <c r="P313" s="17">
        <v>42.26</v>
      </c>
      <c r="Q313" s="17">
        <v>42.27</v>
      </c>
      <c r="R313" s="17">
        <v>42.26</v>
      </c>
      <c r="S313" s="17">
        <v>42.23</v>
      </c>
      <c r="T313" s="17">
        <v>42.22</v>
      </c>
      <c r="U313" s="17">
        <v>42.22</v>
      </c>
      <c r="V313" s="17">
        <v>42.21</v>
      </c>
      <c r="W313" s="17">
        <v>42.21</v>
      </c>
      <c r="X313" s="17">
        <v>42.22</v>
      </c>
      <c r="Y313" s="17">
        <v>42.22</v>
      </c>
      <c r="Z313" s="17">
        <v>42.29</v>
      </c>
      <c r="AA313" s="17">
        <v>42.29</v>
      </c>
      <c r="AB313" s="17">
        <v>0</v>
      </c>
      <c r="AC313" s="17">
        <v>0</v>
      </c>
      <c r="AD313" s="17">
        <v>0</v>
      </c>
      <c r="AE313" s="17">
        <v>0</v>
      </c>
      <c r="AF313" s="17">
        <v>0</v>
      </c>
      <c r="AG313" s="17">
        <v>0</v>
      </c>
      <c r="AH313" s="17">
        <v>0</v>
      </c>
      <c r="AI313" s="17">
        <v>0</v>
      </c>
      <c r="AJ313" s="17">
        <v>0</v>
      </c>
      <c r="AK313" s="17">
        <v>0</v>
      </c>
      <c r="AL313" s="17">
        <v>0</v>
      </c>
      <c r="AM313" s="17">
        <v>0</v>
      </c>
      <c r="AN313" s="17">
        <v>0</v>
      </c>
      <c r="AO313" s="17">
        <v>0</v>
      </c>
      <c r="AP313" s="17">
        <v>0</v>
      </c>
      <c r="AQ313" s="17">
        <v>0</v>
      </c>
      <c r="AR313" s="17">
        <v>0</v>
      </c>
      <c r="AS313" s="17">
        <v>0</v>
      </c>
      <c r="AT313" s="17">
        <v>0</v>
      </c>
      <c r="AU313" s="17">
        <v>0</v>
      </c>
      <c r="AV313" s="17">
        <v>0</v>
      </c>
      <c r="AW313" s="17">
        <v>0</v>
      </c>
      <c r="AX313" s="17">
        <v>0</v>
      </c>
      <c r="AY313" s="17">
        <v>0</v>
      </c>
      <c r="AZ313" s="17">
        <v>0</v>
      </c>
      <c r="BA313" s="17">
        <v>0</v>
      </c>
      <c r="BB313" s="17">
        <v>0</v>
      </c>
      <c r="BC313" s="17">
        <v>0</v>
      </c>
      <c r="BD313" s="17">
        <v>0</v>
      </c>
      <c r="BE313" s="17">
        <v>0</v>
      </c>
      <c r="BF313" s="17">
        <v>0</v>
      </c>
      <c r="BG313" s="17">
        <v>0</v>
      </c>
      <c r="BH313" s="17">
        <v>0</v>
      </c>
      <c r="BI313" s="17">
        <v>0</v>
      </c>
      <c r="BJ313" s="17">
        <v>0</v>
      </c>
      <c r="BK313" s="17">
        <v>0</v>
      </c>
      <c r="BL313" s="17">
        <v>0</v>
      </c>
      <c r="BM313" s="17">
        <v>0</v>
      </c>
      <c r="BN313" s="17">
        <v>0</v>
      </c>
      <c r="BO313" s="17">
        <v>0</v>
      </c>
      <c r="BP313" s="17">
        <v>0</v>
      </c>
      <c r="BQ313" s="17">
        <v>0</v>
      </c>
      <c r="BR313" s="17">
        <v>0</v>
      </c>
      <c r="BS313" s="17">
        <v>0</v>
      </c>
      <c r="BT313" s="17">
        <v>0</v>
      </c>
      <c r="BU313" s="17">
        <v>0</v>
      </c>
      <c r="BV313" s="17">
        <v>0</v>
      </c>
      <c r="BW313" s="17">
        <v>0</v>
      </c>
      <c r="BX313" s="17">
        <v>0</v>
      </c>
      <c r="BY313" s="17">
        <v>0</v>
      </c>
      <c r="BZ313" s="17">
        <v>0</v>
      </c>
      <c r="CA313" s="17">
        <v>0</v>
      </c>
      <c r="CB313" s="17">
        <v>0</v>
      </c>
      <c r="CC313" s="17">
        <v>0</v>
      </c>
      <c r="CD313" s="17">
        <v>0</v>
      </c>
      <c r="CE313" s="17">
        <v>0</v>
      </c>
      <c r="CF313" s="17">
        <v>0</v>
      </c>
      <c r="CG313" s="17">
        <v>0</v>
      </c>
      <c r="CH313" s="17">
        <v>0</v>
      </c>
      <c r="CI313" s="17">
        <v>0</v>
      </c>
      <c r="CJ313" s="17">
        <v>0</v>
      </c>
      <c r="CK313" s="17">
        <v>0</v>
      </c>
      <c r="CL313" s="17">
        <v>0</v>
      </c>
      <c r="CM313" s="17">
        <v>0</v>
      </c>
      <c r="CN313" s="17">
        <v>0</v>
      </c>
      <c r="CO313" s="17">
        <v>0</v>
      </c>
      <c r="CP313" s="17">
        <v>0</v>
      </c>
      <c r="CQ313" s="17">
        <v>0</v>
      </c>
      <c r="CR313" s="17">
        <v>0</v>
      </c>
      <c r="CS313" s="17">
        <v>0</v>
      </c>
      <c r="CT313" s="17">
        <v>0</v>
      </c>
      <c r="CU313" s="17">
        <v>0</v>
      </c>
      <c r="CV313" s="17">
        <v>0</v>
      </c>
      <c r="CW313" s="17">
        <v>0</v>
      </c>
      <c r="CX313" s="17">
        <v>0</v>
      </c>
      <c r="CY313" s="17">
        <v>0</v>
      </c>
      <c r="CZ313" s="17">
        <v>0</v>
      </c>
      <c r="DA313" s="17">
        <v>0</v>
      </c>
      <c r="DB313" s="17">
        <v>0</v>
      </c>
      <c r="DC313" s="17">
        <v>0</v>
      </c>
      <c r="DD313" s="17">
        <v>0</v>
      </c>
      <c r="DE313" s="17">
        <v>0</v>
      </c>
      <c r="DF313" s="17">
        <v>0</v>
      </c>
      <c r="DG313" s="17">
        <v>0</v>
      </c>
      <c r="DH313" s="17">
        <v>0</v>
      </c>
      <c r="DI313" s="17">
        <v>0</v>
      </c>
      <c r="DJ313" s="17">
        <v>0</v>
      </c>
      <c r="DK313" s="17">
        <v>0</v>
      </c>
      <c r="DL313" s="17">
        <v>0</v>
      </c>
      <c r="DM313" s="17">
        <v>0</v>
      </c>
      <c r="DN313" s="17">
        <v>0</v>
      </c>
      <c r="DO313" s="17">
        <v>0</v>
      </c>
      <c r="DP313" s="17">
        <v>0</v>
      </c>
      <c r="DQ313" s="17">
        <v>0</v>
      </c>
      <c r="DR313" s="17">
        <v>0</v>
      </c>
      <c r="DS313" s="17">
        <v>0</v>
      </c>
      <c r="DT313" s="17">
        <v>0</v>
      </c>
      <c r="DU313" s="17">
        <v>0</v>
      </c>
      <c r="DV313" s="17">
        <v>0</v>
      </c>
      <c r="DW313" s="17">
        <v>0</v>
      </c>
      <c r="DX313" s="17">
        <v>0</v>
      </c>
      <c r="DY313" s="17">
        <v>0</v>
      </c>
      <c r="DZ313" s="17">
        <v>0</v>
      </c>
      <c r="EA313" s="17">
        <v>0</v>
      </c>
      <c r="EB313" s="17">
        <v>0</v>
      </c>
      <c r="EC313" s="17">
        <v>0</v>
      </c>
      <c r="ED313" s="17">
        <v>0</v>
      </c>
      <c r="EE313" s="17">
        <v>0</v>
      </c>
      <c r="EF313" s="17">
        <v>0</v>
      </c>
      <c r="EG313" s="17">
        <v>0</v>
      </c>
      <c r="EH313" s="17">
        <v>0</v>
      </c>
      <c r="EI313" s="17">
        <v>0</v>
      </c>
      <c r="EJ313" s="17">
        <v>0</v>
      </c>
      <c r="EK313" s="17">
        <v>0</v>
      </c>
      <c r="EL313" s="17">
        <v>0</v>
      </c>
      <c r="EM313" s="17">
        <v>0</v>
      </c>
      <c r="EN313" s="17">
        <v>0</v>
      </c>
      <c r="EO313" s="17">
        <v>0</v>
      </c>
      <c r="EP313" s="17">
        <v>0</v>
      </c>
      <c r="EQ313" s="17">
        <v>0</v>
      </c>
      <c r="ER313" s="17">
        <v>0</v>
      </c>
      <c r="ES313" s="17">
        <v>0</v>
      </c>
      <c r="ET313" s="17">
        <v>0</v>
      </c>
      <c r="EU313" s="17">
        <v>0</v>
      </c>
      <c r="EV313" s="17">
        <v>0</v>
      </c>
      <c r="EW313" s="17">
        <v>0</v>
      </c>
      <c r="EX313" s="17">
        <v>0</v>
      </c>
      <c r="EY313" s="17">
        <v>0</v>
      </c>
      <c r="EZ313" s="17">
        <v>0</v>
      </c>
      <c r="FA313" s="17">
        <v>0</v>
      </c>
      <c r="FB313" s="17">
        <v>0</v>
      </c>
      <c r="FC313" s="17">
        <v>0</v>
      </c>
      <c r="FD313" s="17">
        <v>0</v>
      </c>
      <c r="FE313" s="17">
        <v>0</v>
      </c>
      <c r="FF313" s="17">
        <v>0</v>
      </c>
      <c r="FG313" s="17">
        <v>0</v>
      </c>
      <c r="FH313" s="17">
        <v>0</v>
      </c>
      <c r="FI313" s="17">
        <v>0</v>
      </c>
      <c r="FJ313" s="17">
        <v>0</v>
      </c>
      <c r="FK313" s="17">
        <v>0</v>
      </c>
      <c r="FL313" s="17">
        <v>0</v>
      </c>
      <c r="FM313" s="17">
        <v>0</v>
      </c>
      <c r="FN313" s="17">
        <v>0</v>
      </c>
      <c r="FO313" s="17">
        <v>0</v>
      </c>
      <c r="FP313" s="17">
        <v>0</v>
      </c>
      <c r="FQ313" s="17">
        <v>0</v>
      </c>
      <c r="FR313" s="17">
        <v>0</v>
      </c>
      <c r="FS313" s="17">
        <v>0</v>
      </c>
      <c r="FT313" s="17">
        <v>0</v>
      </c>
      <c r="FU313" s="17">
        <v>0</v>
      </c>
      <c r="FV313" s="17">
        <v>0</v>
      </c>
      <c r="FW313" s="17">
        <v>0</v>
      </c>
      <c r="FX313" s="17">
        <v>0</v>
      </c>
      <c r="FY313" s="17">
        <v>0</v>
      </c>
      <c r="FZ313" s="17">
        <v>0</v>
      </c>
      <c r="GA313" s="17">
        <v>0</v>
      </c>
      <c r="GB313" s="17">
        <v>0</v>
      </c>
      <c r="GC313" s="17">
        <v>0</v>
      </c>
      <c r="GD313" s="17">
        <v>0</v>
      </c>
      <c r="GE313" s="17">
        <v>0</v>
      </c>
      <c r="GF313" s="17">
        <v>0</v>
      </c>
      <c r="GG313" s="17">
        <v>0</v>
      </c>
      <c r="GH313" s="17">
        <v>0</v>
      </c>
      <c r="GI313" s="17">
        <v>0</v>
      </c>
      <c r="GJ313" s="17">
        <v>0</v>
      </c>
      <c r="GK313" s="17">
        <v>0</v>
      </c>
      <c r="GL313" s="17">
        <v>0</v>
      </c>
      <c r="GM313" s="17">
        <v>0</v>
      </c>
      <c r="GN313" s="17">
        <v>0</v>
      </c>
      <c r="GO313" s="17">
        <v>0</v>
      </c>
      <c r="GP313" s="17">
        <v>0</v>
      </c>
      <c r="GQ313" s="17">
        <v>0</v>
      </c>
      <c r="GR313" s="17">
        <v>0</v>
      </c>
      <c r="GS313" s="17">
        <v>0</v>
      </c>
      <c r="GT313" s="17">
        <v>0</v>
      </c>
      <c r="GU313" s="17">
        <v>0</v>
      </c>
      <c r="GV313" s="17">
        <v>0</v>
      </c>
      <c r="GW313" s="17">
        <v>0</v>
      </c>
      <c r="GX313" s="17">
        <v>0</v>
      </c>
      <c r="GY313" s="17">
        <v>0</v>
      </c>
      <c r="GZ313" s="17">
        <v>0</v>
      </c>
      <c r="HA313" s="17">
        <v>0</v>
      </c>
      <c r="HB313" s="17">
        <v>0</v>
      </c>
      <c r="HC313" s="17">
        <v>0</v>
      </c>
      <c r="HD313" s="17">
        <v>0</v>
      </c>
      <c r="HE313" s="17">
        <v>0</v>
      </c>
      <c r="HF313" s="17">
        <v>0</v>
      </c>
      <c r="HG313" s="17">
        <v>0</v>
      </c>
      <c r="HH313" s="17">
        <v>0</v>
      </c>
      <c r="HI313" s="17">
        <v>0</v>
      </c>
      <c r="HJ313" s="17">
        <v>0</v>
      </c>
      <c r="HK313" s="17">
        <v>0</v>
      </c>
      <c r="HL313" s="17">
        <v>0</v>
      </c>
      <c r="HM313" s="17">
        <v>0</v>
      </c>
      <c r="HN313" s="17">
        <v>0</v>
      </c>
      <c r="HO313" s="17">
        <v>0</v>
      </c>
      <c r="HP313" s="17">
        <v>0</v>
      </c>
      <c r="HQ313" s="17">
        <v>0</v>
      </c>
      <c r="HR313" s="17">
        <v>0</v>
      </c>
      <c r="HS313" s="17">
        <v>0</v>
      </c>
      <c r="HT313" s="17">
        <v>0</v>
      </c>
      <c r="HU313" s="17">
        <v>0</v>
      </c>
      <c r="HV313" s="17">
        <v>0</v>
      </c>
      <c r="HW313" s="17">
        <v>0</v>
      </c>
      <c r="HX313" s="17">
        <v>0</v>
      </c>
      <c r="HY313" s="17">
        <v>0</v>
      </c>
      <c r="HZ313" s="17">
        <v>0</v>
      </c>
      <c r="IA313" s="17">
        <v>0</v>
      </c>
      <c r="IB313" s="17">
        <v>0</v>
      </c>
      <c r="IC313" s="17">
        <v>0</v>
      </c>
      <c r="ID313" s="17">
        <v>0</v>
      </c>
      <c r="IE313" s="17">
        <v>0</v>
      </c>
      <c r="IF313" s="17">
        <v>0</v>
      </c>
      <c r="IG313" s="17">
        <v>0</v>
      </c>
      <c r="IH313" s="17">
        <v>0</v>
      </c>
      <c r="II313" s="17">
        <v>0</v>
      </c>
      <c r="IJ313" s="17">
        <v>0</v>
      </c>
      <c r="IK313" s="17">
        <v>0</v>
      </c>
      <c r="IL313" s="17">
        <v>0</v>
      </c>
      <c r="IM313" s="17">
        <v>0</v>
      </c>
      <c r="IN313" s="17">
        <v>0</v>
      </c>
      <c r="IO313" s="17">
        <v>0</v>
      </c>
      <c r="IP313" s="17">
        <v>0</v>
      </c>
      <c r="IQ313" s="17">
        <v>0</v>
      </c>
      <c r="IR313" s="17">
        <v>0</v>
      </c>
      <c r="IS313" s="17">
        <v>0</v>
      </c>
      <c r="IT313" s="17">
        <v>0</v>
      </c>
      <c r="IU313" s="17">
        <v>0</v>
      </c>
      <c r="IV313" s="17">
        <v>0</v>
      </c>
      <c r="IW313" s="17">
        <v>0</v>
      </c>
      <c r="IX313" s="17">
        <v>0</v>
      </c>
      <c r="IY313" s="17">
        <v>0</v>
      </c>
      <c r="IZ313" s="17">
        <v>0</v>
      </c>
      <c r="JA313" s="17">
        <v>0</v>
      </c>
      <c r="JB313" s="17">
        <v>0</v>
      </c>
      <c r="JC313" s="17">
        <v>0</v>
      </c>
      <c r="JD313" s="17">
        <v>0</v>
      </c>
      <c r="JE313" s="17">
        <v>0</v>
      </c>
      <c r="JF313" s="17">
        <v>0</v>
      </c>
      <c r="JG313" s="17">
        <v>0</v>
      </c>
      <c r="JH313" s="17">
        <v>0</v>
      </c>
      <c r="JI313" s="17">
        <v>0</v>
      </c>
      <c r="JJ313" s="17">
        <v>0</v>
      </c>
      <c r="JK313" s="17">
        <v>0</v>
      </c>
      <c r="JL313" s="17">
        <v>0</v>
      </c>
      <c r="JM313" s="17">
        <v>0</v>
      </c>
      <c r="JN313" s="17">
        <v>0</v>
      </c>
      <c r="JO313" s="17">
        <v>0</v>
      </c>
      <c r="JP313" s="17">
        <v>0</v>
      </c>
      <c r="JQ313" s="17">
        <v>0</v>
      </c>
      <c r="JR313" s="17">
        <v>0</v>
      </c>
      <c r="JS313" s="17">
        <v>0</v>
      </c>
      <c r="JT313" s="17">
        <v>0</v>
      </c>
      <c r="JU313" s="17">
        <v>0</v>
      </c>
      <c r="JV313" s="17">
        <v>0</v>
      </c>
      <c r="JW313" s="17">
        <v>0</v>
      </c>
      <c r="JX313" s="17">
        <v>0</v>
      </c>
      <c r="JY313" s="17">
        <v>0</v>
      </c>
    </row>
    <row r="314" spans="1:285" x14ac:dyDescent="0.15">
      <c r="A314" s="17" t="s">
        <v>712</v>
      </c>
      <c r="B314" s="17" t="s">
        <v>713</v>
      </c>
      <c r="C314" s="17">
        <v>0</v>
      </c>
      <c r="D314" s="17">
        <v>14.09</v>
      </c>
      <c r="E314" s="17">
        <v>14.09</v>
      </c>
      <c r="F314" s="17">
        <v>14.09</v>
      </c>
      <c r="G314" s="17">
        <v>14.09</v>
      </c>
      <c r="H314" s="17">
        <v>14.09</v>
      </c>
      <c r="I314" s="17">
        <v>14.17</v>
      </c>
      <c r="J314" s="17">
        <v>14.17</v>
      </c>
      <c r="K314" s="17">
        <v>14.17</v>
      </c>
      <c r="L314" s="17">
        <v>14.17</v>
      </c>
      <c r="M314" s="17">
        <v>14.17</v>
      </c>
      <c r="N314" s="17">
        <v>14.21</v>
      </c>
      <c r="O314" s="17">
        <v>14.22</v>
      </c>
      <c r="P314" s="17">
        <v>14.18</v>
      </c>
      <c r="Q314" s="17">
        <v>14.18</v>
      </c>
      <c r="R314" s="17">
        <v>14.17</v>
      </c>
      <c r="S314" s="17">
        <v>14.2</v>
      </c>
      <c r="T314" s="17">
        <v>14.2</v>
      </c>
      <c r="U314" s="17">
        <v>14.2</v>
      </c>
      <c r="V314" s="17">
        <v>14.18</v>
      </c>
      <c r="W314" s="17">
        <v>14.22</v>
      </c>
      <c r="X314" s="17">
        <v>14.22</v>
      </c>
      <c r="Y314" s="17">
        <v>14.22</v>
      </c>
      <c r="Z314" s="17">
        <v>14.21</v>
      </c>
      <c r="AA314" s="17">
        <v>14.2</v>
      </c>
      <c r="AB314" s="17">
        <v>0</v>
      </c>
      <c r="AC314" s="17">
        <v>0</v>
      </c>
      <c r="AD314" s="17">
        <v>0</v>
      </c>
      <c r="AE314" s="17">
        <v>0</v>
      </c>
      <c r="AF314" s="17">
        <v>0</v>
      </c>
      <c r="AG314" s="17">
        <v>0</v>
      </c>
      <c r="AH314" s="17">
        <v>0</v>
      </c>
      <c r="AI314" s="17">
        <v>0</v>
      </c>
      <c r="AJ314" s="17">
        <v>0</v>
      </c>
      <c r="AK314" s="17">
        <v>0</v>
      </c>
      <c r="AL314" s="17">
        <v>0</v>
      </c>
      <c r="AM314" s="17">
        <v>0</v>
      </c>
      <c r="AN314" s="17">
        <v>0</v>
      </c>
      <c r="AO314" s="17">
        <v>0</v>
      </c>
      <c r="AP314" s="17">
        <v>0</v>
      </c>
      <c r="AQ314" s="17">
        <v>0</v>
      </c>
      <c r="AR314" s="17">
        <v>0</v>
      </c>
      <c r="AS314" s="17">
        <v>0</v>
      </c>
      <c r="AT314" s="17">
        <v>0</v>
      </c>
      <c r="AU314" s="17">
        <v>0</v>
      </c>
      <c r="AV314" s="17">
        <v>0</v>
      </c>
      <c r="AW314" s="17">
        <v>0</v>
      </c>
      <c r="AX314" s="17">
        <v>0</v>
      </c>
      <c r="AY314" s="17">
        <v>0</v>
      </c>
      <c r="AZ314" s="17">
        <v>0</v>
      </c>
      <c r="BA314" s="17">
        <v>0</v>
      </c>
      <c r="BB314" s="17">
        <v>0</v>
      </c>
      <c r="BC314" s="17">
        <v>0</v>
      </c>
      <c r="BD314" s="17">
        <v>0</v>
      </c>
      <c r="BE314" s="17">
        <v>0</v>
      </c>
      <c r="BF314" s="17">
        <v>0</v>
      </c>
      <c r="BG314" s="17">
        <v>0</v>
      </c>
      <c r="BH314" s="17">
        <v>0</v>
      </c>
      <c r="BI314" s="17">
        <v>0</v>
      </c>
      <c r="BJ314" s="17">
        <v>0</v>
      </c>
      <c r="BK314" s="17">
        <v>0</v>
      </c>
      <c r="BL314" s="17">
        <v>0</v>
      </c>
      <c r="BM314" s="17">
        <v>0</v>
      </c>
      <c r="BN314" s="17">
        <v>0</v>
      </c>
      <c r="BO314" s="17">
        <v>0</v>
      </c>
      <c r="BP314" s="17">
        <v>0</v>
      </c>
      <c r="BQ314" s="17">
        <v>0</v>
      </c>
      <c r="BR314" s="17">
        <v>0</v>
      </c>
      <c r="BS314" s="17">
        <v>0</v>
      </c>
      <c r="BT314" s="17">
        <v>0</v>
      </c>
      <c r="BU314" s="17">
        <v>0</v>
      </c>
      <c r="BV314" s="17">
        <v>0</v>
      </c>
      <c r="BW314" s="17">
        <v>0</v>
      </c>
      <c r="BX314" s="17">
        <v>0</v>
      </c>
      <c r="BY314" s="17">
        <v>0</v>
      </c>
      <c r="BZ314" s="17">
        <v>0</v>
      </c>
      <c r="CA314" s="17">
        <v>0</v>
      </c>
      <c r="CB314" s="17">
        <v>0</v>
      </c>
      <c r="CC314" s="17">
        <v>0</v>
      </c>
      <c r="CD314" s="17">
        <v>0</v>
      </c>
      <c r="CE314" s="17">
        <v>0</v>
      </c>
      <c r="CF314" s="17">
        <v>0</v>
      </c>
      <c r="CG314" s="17">
        <v>0</v>
      </c>
      <c r="CH314" s="17">
        <v>0</v>
      </c>
      <c r="CI314" s="17">
        <v>0</v>
      </c>
      <c r="CJ314" s="17">
        <v>0</v>
      </c>
      <c r="CK314" s="17">
        <v>0</v>
      </c>
      <c r="CL314" s="17">
        <v>0</v>
      </c>
      <c r="CM314" s="17">
        <v>0</v>
      </c>
      <c r="CN314" s="17">
        <v>0</v>
      </c>
      <c r="CO314" s="17">
        <v>0</v>
      </c>
      <c r="CP314" s="17">
        <v>0</v>
      </c>
      <c r="CQ314" s="17">
        <v>0</v>
      </c>
      <c r="CR314" s="17">
        <v>0</v>
      </c>
      <c r="CS314" s="17">
        <v>0</v>
      </c>
      <c r="CT314" s="17">
        <v>0</v>
      </c>
      <c r="CU314" s="17">
        <v>0</v>
      </c>
      <c r="CV314" s="17">
        <v>0</v>
      </c>
      <c r="CW314" s="17">
        <v>0</v>
      </c>
      <c r="CX314" s="17">
        <v>0</v>
      </c>
      <c r="CY314" s="17">
        <v>0</v>
      </c>
      <c r="CZ314" s="17">
        <v>0</v>
      </c>
      <c r="DA314" s="17">
        <v>0</v>
      </c>
      <c r="DB314" s="17">
        <v>0</v>
      </c>
      <c r="DC314" s="17">
        <v>0</v>
      </c>
      <c r="DD314" s="17">
        <v>0</v>
      </c>
      <c r="DE314" s="17">
        <v>0</v>
      </c>
      <c r="DF314" s="17">
        <v>0</v>
      </c>
      <c r="DG314" s="17">
        <v>0</v>
      </c>
      <c r="DH314" s="17">
        <v>0</v>
      </c>
      <c r="DI314" s="17">
        <v>0</v>
      </c>
      <c r="DJ314" s="17">
        <v>0</v>
      </c>
      <c r="DK314" s="17">
        <v>0</v>
      </c>
      <c r="DL314" s="17">
        <v>0</v>
      </c>
      <c r="DM314" s="17">
        <v>0</v>
      </c>
      <c r="DN314" s="17">
        <v>0</v>
      </c>
      <c r="DO314" s="17">
        <v>0</v>
      </c>
      <c r="DP314" s="17">
        <v>0</v>
      </c>
      <c r="DQ314" s="17">
        <v>0</v>
      </c>
      <c r="DR314" s="17">
        <v>0</v>
      </c>
      <c r="DS314" s="17">
        <v>0</v>
      </c>
      <c r="DT314" s="17">
        <v>0</v>
      </c>
      <c r="DU314" s="17">
        <v>0</v>
      </c>
      <c r="DV314" s="17">
        <v>0</v>
      </c>
      <c r="DW314" s="17">
        <v>0</v>
      </c>
      <c r="DX314" s="17">
        <v>0</v>
      </c>
      <c r="DY314" s="17">
        <v>0</v>
      </c>
      <c r="DZ314" s="17">
        <v>0</v>
      </c>
      <c r="EA314" s="17">
        <v>0</v>
      </c>
      <c r="EB314" s="17">
        <v>0</v>
      </c>
      <c r="EC314" s="17">
        <v>0</v>
      </c>
      <c r="ED314" s="17">
        <v>0</v>
      </c>
      <c r="EE314" s="17">
        <v>0</v>
      </c>
      <c r="EF314" s="17">
        <v>0</v>
      </c>
      <c r="EG314" s="17">
        <v>0</v>
      </c>
      <c r="EH314" s="17">
        <v>0</v>
      </c>
      <c r="EI314" s="17">
        <v>0</v>
      </c>
      <c r="EJ314" s="17">
        <v>0</v>
      </c>
      <c r="EK314" s="17">
        <v>0</v>
      </c>
      <c r="EL314" s="17">
        <v>0</v>
      </c>
      <c r="EM314" s="17">
        <v>0</v>
      </c>
      <c r="EN314" s="17">
        <v>0</v>
      </c>
      <c r="EO314" s="17">
        <v>0</v>
      </c>
      <c r="EP314" s="17">
        <v>0</v>
      </c>
      <c r="EQ314" s="17">
        <v>0</v>
      </c>
      <c r="ER314" s="17">
        <v>0</v>
      </c>
      <c r="ES314" s="17">
        <v>0</v>
      </c>
      <c r="ET314" s="17">
        <v>0</v>
      </c>
      <c r="EU314" s="17">
        <v>0</v>
      </c>
      <c r="EV314" s="17">
        <v>0</v>
      </c>
      <c r="EW314" s="17">
        <v>0</v>
      </c>
      <c r="EX314" s="17">
        <v>0</v>
      </c>
      <c r="EY314" s="17">
        <v>0</v>
      </c>
      <c r="EZ314" s="17">
        <v>0</v>
      </c>
      <c r="FA314" s="17">
        <v>0</v>
      </c>
      <c r="FB314" s="17">
        <v>0</v>
      </c>
      <c r="FC314" s="17">
        <v>0</v>
      </c>
      <c r="FD314" s="17">
        <v>0</v>
      </c>
      <c r="FE314" s="17">
        <v>0</v>
      </c>
      <c r="FF314" s="17">
        <v>0</v>
      </c>
      <c r="FG314" s="17">
        <v>0</v>
      </c>
      <c r="FH314" s="17">
        <v>0</v>
      </c>
      <c r="FI314" s="17">
        <v>0</v>
      </c>
      <c r="FJ314" s="17">
        <v>0</v>
      </c>
      <c r="FK314" s="17">
        <v>0</v>
      </c>
      <c r="FL314" s="17">
        <v>0</v>
      </c>
      <c r="FM314" s="17">
        <v>0</v>
      </c>
      <c r="FN314" s="17">
        <v>0</v>
      </c>
      <c r="FO314" s="17">
        <v>0</v>
      </c>
      <c r="FP314" s="17">
        <v>0</v>
      </c>
      <c r="FQ314" s="17">
        <v>0</v>
      </c>
      <c r="FR314" s="17">
        <v>0</v>
      </c>
      <c r="FS314" s="17">
        <v>0</v>
      </c>
      <c r="FT314" s="17">
        <v>0</v>
      </c>
      <c r="FU314" s="17">
        <v>0</v>
      </c>
      <c r="FV314" s="17">
        <v>0</v>
      </c>
      <c r="FW314" s="17">
        <v>0</v>
      </c>
      <c r="FX314" s="17">
        <v>0</v>
      </c>
      <c r="FY314" s="17">
        <v>0</v>
      </c>
      <c r="FZ314" s="17">
        <v>0</v>
      </c>
      <c r="GA314" s="17">
        <v>0</v>
      </c>
      <c r="GB314" s="17">
        <v>0</v>
      </c>
      <c r="GC314" s="17">
        <v>0</v>
      </c>
      <c r="GD314" s="17">
        <v>0</v>
      </c>
      <c r="GE314" s="17">
        <v>0</v>
      </c>
      <c r="GF314" s="17">
        <v>0</v>
      </c>
      <c r="GG314" s="17">
        <v>0</v>
      </c>
      <c r="GH314" s="17">
        <v>0</v>
      </c>
      <c r="GI314" s="17">
        <v>0</v>
      </c>
      <c r="GJ314" s="17">
        <v>0</v>
      </c>
      <c r="GK314" s="17">
        <v>0</v>
      </c>
      <c r="GL314" s="17">
        <v>0</v>
      </c>
      <c r="GM314" s="17">
        <v>0</v>
      </c>
      <c r="GN314" s="17">
        <v>0</v>
      </c>
      <c r="GO314" s="17">
        <v>0</v>
      </c>
      <c r="GP314" s="17">
        <v>0</v>
      </c>
      <c r="GQ314" s="17">
        <v>0</v>
      </c>
      <c r="GR314" s="17">
        <v>0</v>
      </c>
      <c r="GS314" s="17">
        <v>0</v>
      </c>
      <c r="GT314" s="17">
        <v>0</v>
      </c>
      <c r="GU314" s="17">
        <v>0</v>
      </c>
      <c r="GV314" s="17">
        <v>0</v>
      </c>
      <c r="GW314" s="17">
        <v>0</v>
      </c>
      <c r="GX314" s="17">
        <v>0</v>
      </c>
      <c r="GY314" s="17">
        <v>0</v>
      </c>
      <c r="GZ314" s="17">
        <v>0</v>
      </c>
      <c r="HA314" s="17">
        <v>0</v>
      </c>
      <c r="HB314" s="17">
        <v>0</v>
      </c>
      <c r="HC314" s="17">
        <v>0</v>
      </c>
      <c r="HD314" s="17">
        <v>0</v>
      </c>
      <c r="HE314" s="17">
        <v>0</v>
      </c>
      <c r="HF314" s="17">
        <v>0</v>
      </c>
      <c r="HG314" s="17">
        <v>0</v>
      </c>
      <c r="HH314" s="17">
        <v>0</v>
      </c>
      <c r="HI314" s="17">
        <v>0</v>
      </c>
      <c r="HJ314" s="17">
        <v>0</v>
      </c>
      <c r="HK314" s="17">
        <v>0</v>
      </c>
      <c r="HL314" s="17">
        <v>0</v>
      </c>
      <c r="HM314" s="17">
        <v>0</v>
      </c>
      <c r="HN314" s="17">
        <v>0</v>
      </c>
      <c r="HO314" s="17">
        <v>0</v>
      </c>
      <c r="HP314" s="17">
        <v>0</v>
      </c>
      <c r="HQ314" s="17">
        <v>0</v>
      </c>
      <c r="HR314" s="17">
        <v>0</v>
      </c>
      <c r="HS314" s="17">
        <v>0</v>
      </c>
      <c r="HT314" s="17">
        <v>0</v>
      </c>
      <c r="HU314" s="17">
        <v>0</v>
      </c>
      <c r="HV314" s="17">
        <v>0</v>
      </c>
      <c r="HW314" s="17">
        <v>0</v>
      </c>
      <c r="HX314" s="17">
        <v>0</v>
      </c>
      <c r="HY314" s="17">
        <v>0</v>
      </c>
      <c r="HZ314" s="17">
        <v>0</v>
      </c>
      <c r="IA314" s="17">
        <v>0</v>
      </c>
      <c r="IB314" s="17">
        <v>0</v>
      </c>
      <c r="IC314" s="17">
        <v>0</v>
      </c>
      <c r="ID314" s="17">
        <v>0</v>
      </c>
      <c r="IE314" s="17">
        <v>0</v>
      </c>
      <c r="IF314" s="17">
        <v>0</v>
      </c>
      <c r="IG314" s="17">
        <v>0</v>
      </c>
      <c r="IH314" s="17">
        <v>0</v>
      </c>
      <c r="II314" s="17">
        <v>0</v>
      </c>
      <c r="IJ314" s="17">
        <v>0</v>
      </c>
      <c r="IK314" s="17">
        <v>0</v>
      </c>
      <c r="IL314" s="17">
        <v>0</v>
      </c>
      <c r="IM314" s="17">
        <v>0</v>
      </c>
      <c r="IN314" s="17">
        <v>0</v>
      </c>
      <c r="IO314" s="17">
        <v>0</v>
      </c>
      <c r="IP314" s="17">
        <v>0</v>
      </c>
      <c r="IQ314" s="17">
        <v>0</v>
      </c>
      <c r="IR314" s="17">
        <v>0</v>
      </c>
      <c r="IS314" s="17">
        <v>0</v>
      </c>
      <c r="IT314" s="17">
        <v>0</v>
      </c>
      <c r="IU314" s="17">
        <v>0</v>
      </c>
      <c r="IV314" s="17">
        <v>0</v>
      </c>
      <c r="IW314" s="17">
        <v>0</v>
      </c>
      <c r="IX314" s="17">
        <v>0</v>
      </c>
      <c r="IY314" s="17">
        <v>0</v>
      </c>
      <c r="IZ314" s="17">
        <v>0</v>
      </c>
      <c r="JA314" s="17">
        <v>0</v>
      </c>
      <c r="JB314" s="17">
        <v>0</v>
      </c>
      <c r="JC314" s="17">
        <v>0</v>
      </c>
      <c r="JD314" s="17">
        <v>0</v>
      </c>
      <c r="JE314" s="17">
        <v>0</v>
      </c>
      <c r="JF314" s="17">
        <v>0</v>
      </c>
      <c r="JG314" s="17">
        <v>0</v>
      </c>
      <c r="JH314" s="17">
        <v>0</v>
      </c>
      <c r="JI314" s="17">
        <v>0</v>
      </c>
      <c r="JJ314" s="17">
        <v>0</v>
      </c>
      <c r="JK314" s="17">
        <v>0</v>
      </c>
      <c r="JL314" s="17">
        <v>0</v>
      </c>
      <c r="JM314" s="17">
        <v>0</v>
      </c>
      <c r="JN314" s="17">
        <v>0</v>
      </c>
      <c r="JO314" s="17">
        <v>0</v>
      </c>
      <c r="JP314" s="17">
        <v>0</v>
      </c>
      <c r="JQ314" s="17">
        <v>0</v>
      </c>
      <c r="JR314" s="17">
        <v>0</v>
      </c>
      <c r="JS314" s="17">
        <v>0</v>
      </c>
      <c r="JT314" s="17">
        <v>0</v>
      </c>
      <c r="JU314" s="17">
        <v>0</v>
      </c>
      <c r="JV314" s="17">
        <v>0</v>
      </c>
      <c r="JW314" s="17">
        <v>0</v>
      </c>
      <c r="JX314" s="17">
        <v>0</v>
      </c>
      <c r="JY314" s="17">
        <v>0</v>
      </c>
    </row>
    <row r="315" spans="1:285" x14ac:dyDescent="0.15">
      <c r="A315" s="17" t="s">
        <v>964</v>
      </c>
      <c r="B315" s="17" t="s">
        <v>965</v>
      </c>
      <c r="C315" s="17">
        <v>0</v>
      </c>
      <c r="D315" s="17">
        <v>14.17</v>
      </c>
      <c r="E315" s="17">
        <v>14.17</v>
      </c>
      <c r="F315" s="17">
        <v>14.17</v>
      </c>
      <c r="G315" s="17">
        <v>14.17</v>
      </c>
      <c r="H315" s="17">
        <v>14.17</v>
      </c>
      <c r="I315" s="17">
        <v>14.22</v>
      </c>
      <c r="J315" s="17">
        <v>14.22</v>
      </c>
      <c r="K315" s="17">
        <v>14.22</v>
      </c>
      <c r="L315" s="17">
        <v>14.22</v>
      </c>
      <c r="M315" s="17">
        <v>14.22</v>
      </c>
      <c r="N315" s="17">
        <v>14.27</v>
      </c>
      <c r="O315" s="17">
        <v>14.27</v>
      </c>
      <c r="P315" s="17">
        <v>14.26</v>
      </c>
      <c r="Q315" s="17">
        <v>14.25</v>
      </c>
      <c r="R315" s="17">
        <v>14.26</v>
      </c>
      <c r="S315" s="17">
        <v>14.26</v>
      </c>
      <c r="T315" s="17">
        <v>14.29</v>
      </c>
      <c r="U315" s="17">
        <v>14.32</v>
      </c>
      <c r="V315" s="17">
        <v>14.32</v>
      </c>
      <c r="W315" s="17">
        <v>14.33</v>
      </c>
      <c r="X315" s="17">
        <v>14.31</v>
      </c>
      <c r="Y315" s="17">
        <v>14.32</v>
      </c>
      <c r="Z315" s="17">
        <v>14.32</v>
      </c>
      <c r="AA315" s="17">
        <v>14.31</v>
      </c>
      <c r="AB315" s="17">
        <v>0</v>
      </c>
      <c r="AC315" s="17">
        <v>0</v>
      </c>
      <c r="AD315" s="17">
        <v>0</v>
      </c>
      <c r="AE315" s="17">
        <v>0</v>
      </c>
      <c r="AF315" s="17">
        <v>0</v>
      </c>
      <c r="AG315" s="17">
        <v>0</v>
      </c>
      <c r="AH315" s="17">
        <v>0</v>
      </c>
      <c r="AI315" s="17">
        <v>0</v>
      </c>
      <c r="AJ315" s="17">
        <v>0</v>
      </c>
      <c r="AK315" s="17">
        <v>0</v>
      </c>
      <c r="AL315" s="17">
        <v>0</v>
      </c>
      <c r="AM315" s="17">
        <v>0</v>
      </c>
      <c r="AN315" s="17">
        <v>0</v>
      </c>
      <c r="AO315" s="17">
        <v>0</v>
      </c>
      <c r="AP315" s="17">
        <v>0</v>
      </c>
      <c r="AQ315" s="17">
        <v>0</v>
      </c>
      <c r="AR315" s="17">
        <v>0</v>
      </c>
      <c r="AS315" s="17">
        <v>0</v>
      </c>
      <c r="AT315" s="17">
        <v>0</v>
      </c>
      <c r="AU315" s="17">
        <v>0</v>
      </c>
      <c r="AV315" s="17">
        <v>0</v>
      </c>
      <c r="AW315" s="17">
        <v>0</v>
      </c>
      <c r="AX315" s="17">
        <v>0</v>
      </c>
      <c r="AY315" s="17">
        <v>0</v>
      </c>
      <c r="AZ315" s="17">
        <v>0</v>
      </c>
      <c r="BA315" s="17">
        <v>0</v>
      </c>
      <c r="BB315" s="17">
        <v>0</v>
      </c>
      <c r="BC315" s="17">
        <v>0</v>
      </c>
      <c r="BD315" s="17">
        <v>0</v>
      </c>
      <c r="BE315" s="17">
        <v>0</v>
      </c>
      <c r="BF315" s="17">
        <v>0</v>
      </c>
      <c r="BG315" s="17">
        <v>0</v>
      </c>
      <c r="BH315" s="17">
        <v>0</v>
      </c>
      <c r="BI315" s="17">
        <v>0</v>
      </c>
      <c r="BJ315" s="17">
        <v>0</v>
      </c>
      <c r="BK315" s="17">
        <v>0</v>
      </c>
      <c r="BL315" s="17">
        <v>0</v>
      </c>
      <c r="BM315" s="17">
        <v>0</v>
      </c>
      <c r="BN315" s="17">
        <v>0</v>
      </c>
      <c r="BO315" s="17">
        <v>0</v>
      </c>
      <c r="BP315" s="17">
        <v>0</v>
      </c>
      <c r="BQ315" s="17">
        <v>0</v>
      </c>
      <c r="BR315" s="17">
        <v>0</v>
      </c>
      <c r="BS315" s="17">
        <v>0</v>
      </c>
      <c r="BT315" s="17">
        <v>0</v>
      </c>
      <c r="BU315" s="17">
        <v>0</v>
      </c>
      <c r="BV315" s="17">
        <v>0</v>
      </c>
      <c r="BW315" s="17">
        <v>0</v>
      </c>
      <c r="BX315" s="17">
        <v>0</v>
      </c>
      <c r="BY315" s="17">
        <v>0</v>
      </c>
      <c r="BZ315" s="17">
        <v>0</v>
      </c>
      <c r="CA315" s="17">
        <v>0</v>
      </c>
      <c r="CB315" s="17">
        <v>0</v>
      </c>
      <c r="CC315" s="17">
        <v>0</v>
      </c>
      <c r="CD315" s="17">
        <v>0</v>
      </c>
      <c r="CE315" s="17">
        <v>0</v>
      </c>
      <c r="CF315" s="17">
        <v>0</v>
      </c>
      <c r="CG315" s="17">
        <v>0</v>
      </c>
      <c r="CH315" s="17">
        <v>0</v>
      </c>
      <c r="CI315" s="17">
        <v>0</v>
      </c>
      <c r="CJ315" s="17">
        <v>0</v>
      </c>
      <c r="CK315" s="17">
        <v>0</v>
      </c>
      <c r="CL315" s="17">
        <v>0</v>
      </c>
      <c r="CM315" s="17">
        <v>0</v>
      </c>
      <c r="CN315" s="17">
        <v>0</v>
      </c>
      <c r="CO315" s="17">
        <v>0</v>
      </c>
      <c r="CP315" s="17">
        <v>0</v>
      </c>
      <c r="CQ315" s="17">
        <v>0</v>
      </c>
      <c r="CR315" s="17">
        <v>0</v>
      </c>
      <c r="CS315" s="17">
        <v>0</v>
      </c>
      <c r="CT315" s="17">
        <v>0</v>
      </c>
      <c r="CU315" s="17">
        <v>0</v>
      </c>
      <c r="CV315" s="17">
        <v>0</v>
      </c>
      <c r="CW315" s="17">
        <v>0</v>
      </c>
      <c r="CX315" s="17">
        <v>0</v>
      </c>
      <c r="CY315" s="17">
        <v>0</v>
      </c>
      <c r="CZ315" s="17">
        <v>0</v>
      </c>
      <c r="DA315" s="17">
        <v>0</v>
      </c>
      <c r="DB315" s="17">
        <v>0</v>
      </c>
      <c r="DC315" s="17">
        <v>0</v>
      </c>
      <c r="DD315" s="17">
        <v>0</v>
      </c>
      <c r="DE315" s="17">
        <v>0</v>
      </c>
      <c r="DF315" s="17">
        <v>0</v>
      </c>
      <c r="DG315" s="17">
        <v>0</v>
      </c>
      <c r="DH315" s="17">
        <v>0</v>
      </c>
      <c r="DI315" s="17">
        <v>0</v>
      </c>
      <c r="DJ315" s="17">
        <v>0</v>
      </c>
      <c r="DK315" s="17">
        <v>0</v>
      </c>
      <c r="DL315" s="17">
        <v>0</v>
      </c>
      <c r="DM315" s="17">
        <v>0</v>
      </c>
      <c r="DN315" s="17">
        <v>0</v>
      </c>
      <c r="DO315" s="17">
        <v>0</v>
      </c>
      <c r="DP315" s="17">
        <v>0</v>
      </c>
      <c r="DQ315" s="17">
        <v>0</v>
      </c>
      <c r="DR315" s="17">
        <v>0</v>
      </c>
      <c r="DS315" s="17">
        <v>0</v>
      </c>
      <c r="DT315" s="17">
        <v>0</v>
      </c>
      <c r="DU315" s="17">
        <v>0</v>
      </c>
      <c r="DV315" s="17">
        <v>0</v>
      </c>
      <c r="DW315" s="17">
        <v>0</v>
      </c>
      <c r="DX315" s="17">
        <v>0</v>
      </c>
      <c r="DY315" s="17">
        <v>0</v>
      </c>
      <c r="DZ315" s="17">
        <v>0</v>
      </c>
      <c r="EA315" s="17">
        <v>0</v>
      </c>
      <c r="EB315" s="17">
        <v>0</v>
      </c>
      <c r="EC315" s="17">
        <v>0</v>
      </c>
      <c r="ED315" s="17">
        <v>0</v>
      </c>
      <c r="EE315" s="17">
        <v>0</v>
      </c>
      <c r="EF315" s="17">
        <v>0</v>
      </c>
      <c r="EG315" s="17">
        <v>0</v>
      </c>
      <c r="EH315" s="17">
        <v>0</v>
      </c>
      <c r="EI315" s="17">
        <v>0</v>
      </c>
      <c r="EJ315" s="17">
        <v>0</v>
      </c>
      <c r="EK315" s="17">
        <v>0</v>
      </c>
      <c r="EL315" s="17">
        <v>0</v>
      </c>
      <c r="EM315" s="17">
        <v>0</v>
      </c>
      <c r="EN315" s="17">
        <v>0</v>
      </c>
      <c r="EO315" s="17">
        <v>0</v>
      </c>
      <c r="EP315" s="17">
        <v>0</v>
      </c>
      <c r="EQ315" s="17">
        <v>0</v>
      </c>
      <c r="ER315" s="17">
        <v>0</v>
      </c>
      <c r="ES315" s="17">
        <v>0</v>
      </c>
      <c r="ET315" s="17">
        <v>0</v>
      </c>
      <c r="EU315" s="17">
        <v>0</v>
      </c>
      <c r="EV315" s="17">
        <v>0</v>
      </c>
      <c r="EW315" s="17">
        <v>0</v>
      </c>
      <c r="EX315" s="17">
        <v>0</v>
      </c>
      <c r="EY315" s="17">
        <v>0</v>
      </c>
      <c r="EZ315" s="17">
        <v>0</v>
      </c>
      <c r="FA315" s="17">
        <v>0</v>
      </c>
      <c r="FB315" s="17">
        <v>0</v>
      </c>
      <c r="FC315" s="17">
        <v>0</v>
      </c>
      <c r="FD315" s="17">
        <v>0</v>
      </c>
      <c r="FE315" s="17">
        <v>0</v>
      </c>
      <c r="FF315" s="17">
        <v>0</v>
      </c>
      <c r="FG315" s="17">
        <v>0</v>
      </c>
      <c r="FH315" s="17">
        <v>0</v>
      </c>
      <c r="FI315" s="17">
        <v>0</v>
      </c>
      <c r="FJ315" s="17">
        <v>0</v>
      </c>
      <c r="FK315" s="17">
        <v>0</v>
      </c>
      <c r="FL315" s="17">
        <v>0</v>
      </c>
      <c r="FM315" s="17">
        <v>0</v>
      </c>
      <c r="FN315" s="17">
        <v>0</v>
      </c>
      <c r="FO315" s="17">
        <v>0</v>
      </c>
      <c r="FP315" s="17">
        <v>0</v>
      </c>
      <c r="FQ315" s="17">
        <v>0</v>
      </c>
      <c r="FR315" s="17">
        <v>0</v>
      </c>
      <c r="FS315" s="17">
        <v>0</v>
      </c>
      <c r="FT315" s="17">
        <v>0</v>
      </c>
      <c r="FU315" s="17">
        <v>0</v>
      </c>
      <c r="FV315" s="17">
        <v>0</v>
      </c>
      <c r="FW315" s="17">
        <v>0</v>
      </c>
      <c r="FX315" s="17">
        <v>0</v>
      </c>
      <c r="FY315" s="17">
        <v>0</v>
      </c>
      <c r="FZ315" s="17">
        <v>0</v>
      </c>
      <c r="GA315" s="17">
        <v>0</v>
      </c>
      <c r="GB315" s="17">
        <v>0</v>
      </c>
      <c r="GC315" s="17">
        <v>0</v>
      </c>
      <c r="GD315" s="17">
        <v>0</v>
      </c>
      <c r="GE315" s="17">
        <v>0</v>
      </c>
      <c r="GF315" s="17">
        <v>0</v>
      </c>
      <c r="GG315" s="17">
        <v>0</v>
      </c>
      <c r="GH315" s="17">
        <v>0</v>
      </c>
      <c r="GI315" s="17">
        <v>0</v>
      </c>
      <c r="GJ315" s="17">
        <v>0</v>
      </c>
      <c r="GK315" s="17">
        <v>0</v>
      </c>
      <c r="GL315" s="17">
        <v>0</v>
      </c>
      <c r="GM315" s="17">
        <v>0</v>
      </c>
      <c r="GN315" s="17">
        <v>0</v>
      </c>
      <c r="GO315" s="17">
        <v>0</v>
      </c>
      <c r="GP315" s="17">
        <v>0</v>
      </c>
      <c r="GQ315" s="17">
        <v>0</v>
      </c>
      <c r="GR315" s="17">
        <v>0</v>
      </c>
      <c r="GS315" s="17">
        <v>0</v>
      </c>
      <c r="GT315" s="17">
        <v>0</v>
      </c>
      <c r="GU315" s="17">
        <v>0</v>
      </c>
      <c r="GV315" s="17">
        <v>0</v>
      </c>
      <c r="GW315" s="17">
        <v>0</v>
      </c>
      <c r="GX315" s="17">
        <v>0</v>
      </c>
      <c r="GY315" s="17">
        <v>0</v>
      </c>
      <c r="GZ315" s="17">
        <v>0</v>
      </c>
      <c r="HA315" s="17">
        <v>0</v>
      </c>
      <c r="HB315" s="17">
        <v>0</v>
      </c>
      <c r="HC315" s="17">
        <v>0</v>
      </c>
      <c r="HD315" s="17">
        <v>0</v>
      </c>
      <c r="HE315" s="17">
        <v>0</v>
      </c>
      <c r="HF315" s="17">
        <v>0</v>
      </c>
      <c r="HG315" s="17">
        <v>0</v>
      </c>
      <c r="HH315" s="17">
        <v>0</v>
      </c>
      <c r="HI315" s="17">
        <v>0</v>
      </c>
      <c r="HJ315" s="17">
        <v>0</v>
      </c>
      <c r="HK315" s="17">
        <v>0</v>
      </c>
      <c r="HL315" s="17">
        <v>0</v>
      </c>
      <c r="HM315" s="17">
        <v>0</v>
      </c>
      <c r="HN315" s="17">
        <v>0</v>
      </c>
      <c r="HO315" s="17">
        <v>0</v>
      </c>
      <c r="HP315" s="17">
        <v>0</v>
      </c>
      <c r="HQ315" s="17">
        <v>0</v>
      </c>
      <c r="HR315" s="17">
        <v>0</v>
      </c>
      <c r="HS315" s="17">
        <v>0</v>
      </c>
      <c r="HT315" s="17">
        <v>0</v>
      </c>
      <c r="HU315" s="17">
        <v>0</v>
      </c>
      <c r="HV315" s="17">
        <v>0</v>
      </c>
      <c r="HW315" s="17">
        <v>0</v>
      </c>
      <c r="HX315" s="17">
        <v>0</v>
      </c>
      <c r="HY315" s="17">
        <v>0</v>
      </c>
      <c r="HZ315" s="17">
        <v>0</v>
      </c>
      <c r="IA315" s="17">
        <v>0</v>
      </c>
      <c r="IB315" s="17">
        <v>0</v>
      </c>
      <c r="IC315" s="17">
        <v>0</v>
      </c>
      <c r="ID315" s="17">
        <v>0</v>
      </c>
      <c r="IE315" s="17">
        <v>0</v>
      </c>
      <c r="IF315" s="17">
        <v>0</v>
      </c>
      <c r="IG315" s="17">
        <v>0</v>
      </c>
      <c r="IH315" s="17">
        <v>0</v>
      </c>
      <c r="II315" s="17">
        <v>0</v>
      </c>
      <c r="IJ315" s="17">
        <v>0</v>
      </c>
      <c r="IK315" s="17">
        <v>0</v>
      </c>
      <c r="IL315" s="17">
        <v>0</v>
      </c>
      <c r="IM315" s="17">
        <v>0</v>
      </c>
      <c r="IN315" s="17">
        <v>0</v>
      </c>
      <c r="IO315" s="17">
        <v>0</v>
      </c>
      <c r="IP315" s="17">
        <v>0</v>
      </c>
      <c r="IQ315" s="17">
        <v>0</v>
      </c>
      <c r="IR315" s="17">
        <v>0</v>
      </c>
      <c r="IS315" s="17">
        <v>0</v>
      </c>
      <c r="IT315" s="17">
        <v>0</v>
      </c>
      <c r="IU315" s="17">
        <v>0</v>
      </c>
      <c r="IV315" s="17">
        <v>0</v>
      </c>
      <c r="IW315" s="17">
        <v>0</v>
      </c>
      <c r="IX315" s="17">
        <v>0</v>
      </c>
      <c r="IY315" s="17">
        <v>0</v>
      </c>
      <c r="IZ315" s="17">
        <v>0</v>
      </c>
      <c r="JA315" s="17">
        <v>0</v>
      </c>
      <c r="JB315" s="17">
        <v>0</v>
      </c>
      <c r="JC315" s="17">
        <v>0</v>
      </c>
      <c r="JD315" s="17">
        <v>0</v>
      </c>
      <c r="JE315" s="17">
        <v>0</v>
      </c>
      <c r="JF315" s="17">
        <v>0</v>
      </c>
      <c r="JG315" s="17">
        <v>0</v>
      </c>
      <c r="JH315" s="17">
        <v>0</v>
      </c>
      <c r="JI315" s="17">
        <v>0</v>
      </c>
      <c r="JJ315" s="17">
        <v>0</v>
      </c>
      <c r="JK315" s="17">
        <v>0</v>
      </c>
      <c r="JL315" s="17">
        <v>0</v>
      </c>
      <c r="JM315" s="17">
        <v>0</v>
      </c>
      <c r="JN315" s="17">
        <v>0</v>
      </c>
      <c r="JO315" s="17">
        <v>0</v>
      </c>
      <c r="JP315" s="17">
        <v>0</v>
      </c>
      <c r="JQ315" s="17">
        <v>0</v>
      </c>
      <c r="JR315" s="17">
        <v>0</v>
      </c>
      <c r="JS315" s="17">
        <v>0</v>
      </c>
      <c r="JT315" s="17">
        <v>0</v>
      </c>
      <c r="JU315" s="17">
        <v>0</v>
      </c>
      <c r="JV315" s="17">
        <v>0</v>
      </c>
      <c r="JW315" s="17">
        <v>0</v>
      </c>
      <c r="JX315" s="17">
        <v>0</v>
      </c>
      <c r="JY315" s="17">
        <v>0</v>
      </c>
    </row>
    <row r="316" spans="1:285" x14ac:dyDescent="0.15">
      <c r="A316" s="17" t="s">
        <v>419</v>
      </c>
      <c r="B316" s="17" t="s">
        <v>420</v>
      </c>
      <c r="C316" s="17">
        <v>0</v>
      </c>
      <c r="D316" s="17">
        <v>20.53</v>
      </c>
      <c r="E316" s="17">
        <v>20.53</v>
      </c>
      <c r="F316" s="17">
        <v>20.53</v>
      </c>
      <c r="G316" s="17">
        <v>20.53</v>
      </c>
      <c r="H316" s="17">
        <v>20.53</v>
      </c>
      <c r="I316" s="17">
        <v>20.66</v>
      </c>
      <c r="J316" s="17">
        <v>20.66</v>
      </c>
      <c r="K316" s="17">
        <v>20.66</v>
      </c>
      <c r="L316" s="17">
        <v>20.66</v>
      </c>
      <c r="M316" s="17">
        <v>20.66</v>
      </c>
      <c r="N316" s="17">
        <v>20.74</v>
      </c>
      <c r="O316" s="17">
        <v>20.67</v>
      </c>
      <c r="P316" s="17">
        <v>20.73</v>
      </c>
      <c r="Q316" s="17">
        <v>20.7</v>
      </c>
      <c r="R316" s="17">
        <v>20.7</v>
      </c>
      <c r="S316" s="17">
        <v>20.71</v>
      </c>
      <c r="T316" s="17">
        <v>20.67</v>
      </c>
      <c r="U316" s="17">
        <v>20.7</v>
      </c>
      <c r="V316" s="17">
        <v>20.7</v>
      </c>
      <c r="W316" s="17">
        <v>20.69</v>
      </c>
      <c r="X316" s="17">
        <v>20.7</v>
      </c>
      <c r="Y316" s="17">
        <v>20.71</v>
      </c>
      <c r="Z316" s="17">
        <v>20.7</v>
      </c>
      <c r="AA316" s="17">
        <v>20.7</v>
      </c>
      <c r="AB316" s="17">
        <v>0</v>
      </c>
      <c r="AC316" s="17">
        <v>0</v>
      </c>
      <c r="AD316" s="17">
        <v>0</v>
      </c>
      <c r="AE316" s="17">
        <v>0</v>
      </c>
      <c r="AF316" s="17">
        <v>0</v>
      </c>
      <c r="AG316" s="17">
        <v>0</v>
      </c>
      <c r="AH316" s="17">
        <v>0</v>
      </c>
      <c r="AI316" s="17">
        <v>0</v>
      </c>
      <c r="AJ316" s="17">
        <v>0</v>
      </c>
      <c r="AK316" s="17">
        <v>0</v>
      </c>
      <c r="AL316" s="17">
        <v>0</v>
      </c>
      <c r="AM316" s="17">
        <v>0</v>
      </c>
      <c r="AN316" s="17">
        <v>0</v>
      </c>
      <c r="AO316" s="17">
        <v>0</v>
      </c>
      <c r="AP316" s="17">
        <v>0</v>
      </c>
      <c r="AQ316" s="17">
        <v>0</v>
      </c>
      <c r="AR316" s="17">
        <v>0</v>
      </c>
      <c r="AS316" s="17">
        <v>0</v>
      </c>
      <c r="AT316" s="17">
        <v>0</v>
      </c>
      <c r="AU316" s="17">
        <v>0</v>
      </c>
      <c r="AV316" s="17">
        <v>0</v>
      </c>
      <c r="AW316" s="17">
        <v>0</v>
      </c>
      <c r="AX316" s="17">
        <v>0</v>
      </c>
      <c r="AY316" s="17">
        <v>0</v>
      </c>
      <c r="AZ316" s="17">
        <v>0</v>
      </c>
      <c r="BA316" s="17">
        <v>0</v>
      </c>
      <c r="BB316" s="17">
        <v>0</v>
      </c>
      <c r="BC316" s="17">
        <v>0</v>
      </c>
      <c r="BD316" s="17">
        <v>0</v>
      </c>
      <c r="BE316" s="17">
        <v>0</v>
      </c>
      <c r="BF316" s="17">
        <v>0</v>
      </c>
      <c r="BG316" s="17">
        <v>0</v>
      </c>
      <c r="BH316" s="17">
        <v>0</v>
      </c>
      <c r="BI316" s="17">
        <v>0</v>
      </c>
      <c r="BJ316" s="17">
        <v>0</v>
      </c>
      <c r="BK316" s="17">
        <v>0</v>
      </c>
      <c r="BL316" s="17">
        <v>0</v>
      </c>
      <c r="BM316" s="17">
        <v>0</v>
      </c>
      <c r="BN316" s="17">
        <v>0</v>
      </c>
      <c r="BO316" s="17">
        <v>0</v>
      </c>
      <c r="BP316" s="17">
        <v>0</v>
      </c>
      <c r="BQ316" s="17">
        <v>0</v>
      </c>
      <c r="BR316" s="17">
        <v>0</v>
      </c>
      <c r="BS316" s="17">
        <v>0</v>
      </c>
      <c r="BT316" s="17">
        <v>0</v>
      </c>
      <c r="BU316" s="17">
        <v>0</v>
      </c>
      <c r="BV316" s="17">
        <v>0</v>
      </c>
      <c r="BW316" s="17">
        <v>0</v>
      </c>
      <c r="BX316" s="17">
        <v>0</v>
      </c>
      <c r="BY316" s="17">
        <v>0</v>
      </c>
      <c r="BZ316" s="17">
        <v>0</v>
      </c>
      <c r="CA316" s="17">
        <v>0</v>
      </c>
      <c r="CB316" s="17">
        <v>0</v>
      </c>
      <c r="CC316" s="17">
        <v>0</v>
      </c>
      <c r="CD316" s="17">
        <v>0</v>
      </c>
      <c r="CE316" s="17">
        <v>0</v>
      </c>
      <c r="CF316" s="17">
        <v>0</v>
      </c>
      <c r="CG316" s="17">
        <v>0</v>
      </c>
      <c r="CH316" s="17">
        <v>0</v>
      </c>
      <c r="CI316" s="17">
        <v>0</v>
      </c>
      <c r="CJ316" s="17">
        <v>0</v>
      </c>
      <c r="CK316" s="17">
        <v>0</v>
      </c>
      <c r="CL316" s="17">
        <v>0</v>
      </c>
      <c r="CM316" s="17">
        <v>0</v>
      </c>
      <c r="CN316" s="17">
        <v>0</v>
      </c>
      <c r="CO316" s="17">
        <v>0</v>
      </c>
      <c r="CP316" s="17">
        <v>0</v>
      </c>
      <c r="CQ316" s="17">
        <v>0</v>
      </c>
      <c r="CR316" s="17">
        <v>0</v>
      </c>
      <c r="CS316" s="17">
        <v>0</v>
      </c>
      <c r="CT316" s="17">
        <v>0</v>
      </c>
      <c r="CU316" s="17">
        <v>0</v>
      </c>
      <c r="CV316" s="17">
        <v>0</v>
      </c>
      <c r="CW316" s="17">
        <v>0</v>
      </c>
      <c r="CX316" s="17">
        <v>0</v>
      </c>
      <c r="CY316" s="17">
        <v>0</v>
      </c>
      <c r="CZ316" s="17">
        <v>0</v>
      </c>
      <c r="DA316" s="17">
        <v>0</v>
      </c>
      <c r="DB316" s="17">
        <v>0</v>
      </c>
      <c r="DC316" s="17">
        <v>0</v>
      </c>
      <c r="DD316" s="17">
        <v>0</v>
      </c>
      <c r="DE316" s="17">
        <v>0</v>
      </c>
      <c r="DF316" s="17">
        <v>0</v>
      </c>
      <c r="DG316" s="17">
        <v>0</v>
      </c>
      <c r="DH316" s="17">
        <v>0</v>
      </c>
      <c r="DI316" s="17">
        <v>0</v>
      </c>
      <c r="DJ316" s="17">
        <v>0</v>
      </c>
      <c r="DK316" s="17">
        <v>0</v>
      </c>
      <c r="DL316" s="17">
        <v>0</v>
      </c>
      <c r="DM316" s="17">
        <v>0</v>
      </c>
      <c r="DN316" s="17">
        <v>0</v>
      </c>
      <c r="DO316" s="17">
        <v>0</v>
      </c>
      <c r="DP316" s="17">
        <v>0</v>
      </c>
      <c r="DQ316" s="17">
        <v>0</v>
      </c>
      <c r="DR316" s="17">
        <v>0</v>
      </c>
      <c r="DS316" s="17">
        <v>0</v>
      </c>
      <c r="DT316" s="17">
        <v>0</v>
      </c>
      <c r="DU316" s="17">
        <v>0</v>
      </c>
      <c r="DV316" s="17">
        <v>0</v>
      </c>
      <c r="DW316" s="17">
        <v>0</v>
      </c>
      <c r="DX316" s="17">
        <v>0</v>
      </c>
      <c r="DY316" s="17">
        <v>0</v>
      </c>
      <c r="DZ316" s="17">
        <v>0</v>
      </c>
      <c r="EA316" s="17">
        <v>0</v>
      </c>
      <c r="EB316" s="17">
        <v>0</v>
      </c>
      <c r="EC316" s="17">
        <v>0</v>
      </c>
      <c r="ED316" s="17">
        <v>0</v>
      </c>
      <c r="EE316" s="17">
        <v>0</v>
      </c>
      <c r="EF316" s="17">
        <v>0</v>
      </c>
      <c r="EG316" s="17">
        <v>0</v>
      </c>
      <c r="EH316" s="17">
        <v>0</v>
      </c>
      <c r="EI316" s="17">
        <v>0</v>
      </c>
      <c r="EJ316" s="17">
        <v>0</v>
      </c>
      <c r="EK316" s="17">
        <v>0</v>
      </c>
      <c r="EL316" s="17">
        <v>0</v>
      </c>
      <c r="EM316" s="17">
        <v>0</v>
      </c>
      <c r="EN316" s="17">
        <v>0</v>
      </c>
      <c r="EO316" s="17">
        <v>0</v>
      </c>
      <c r="EP316" s="17">
        <v>0</v>
      </c>
      <c r="EQ316" s="17">
        <v>0</v>
      </c>
      <c r="ER316" s="17">
        <v>0</v>
      </c>
      <c r="ES316" s="17">
        <v>0</v>
      </c>
      <c r="ET316" s="17">
        <v>0</v>
      </c>
      <c r="EU316" s="17">
        <v>0</v>
      </c>
      <c r="EV316" s="17">
        <v>0</v>
      </c>
      <c r="EW316" s="17">
        <v>0</v>
      </c>
      <c r="EX316" s="17">
        <v>0</v>
      </c>
      <c r="EY316" s="17">
        <v>0</v>
      </c>
      <c r="EZ316" s="17">
        <v>0</v>
      </c>
      <c r="FA316" s="17">
        <v>0</v>
      </c>
      <c r="FB316" s="17">
        <v>0</v>
      </c>
      <c r="FC316" s="17">
        <v>0</v>
      </c>
      <c r="FD316" s="17">
        <v>0</v>
      </c>
      <c r="FE316" s="17">
        <v>0</v>
      </c>
      <c r="FF316" s="17">
        <v>0</v>
      </c>
      <c r="FG316" s="17">
        <v>0</v>
      </c>
      <c r="FH316" s="17">
        <v>0</v>
      </c>
      <c r="FI316" s="17">
        <v>0</v>
      </c>
      <c r="FJ316" s="17">
        <v>0</v>
      </c>
      <c r="FK316" s="17">
        <v>0</v>
      </c>
      <c r="FL316" s="17">
        <v>0</v>
      </c>
      <c r="FM316" s="17">
        <v>0</v>
      </c>
      <c r="FN316" s="17">
        <v>0</v>
      </c>
      <c r="FO316" s="17">
        <v>0</v>
      </c>
      <c r="FP316" s="17">
        <v>0</v>
      </c>
      <c r="FQ316" s="17">
        <v>0</v>
      </c>
      <c r="FR316" s="17">
        <v>0</v>
      </c>
      <c r="FS316" s="17">
        <v>0</v>
      </c>
      <c r="FT316" s="17">
        <v>0</v>
      </c>
      <c r="FU316" s="17">
        <v>0</v>
      </c>
      <c r="FV316" s="17">
        <v>0</v>
      </c>
      <c r="FW316" s="17">
        <v>0</v>
      </c>
      <c r="FX316" s="17">
        <v>0</v>
      </c>
      <c r="FY316" s="17">
        <v>0</v>
      </c>
      <c r="FZ316" s="17">
        <v>0</v>
      </c>
      <c r="GA316" s="17">
        <v>0</v>
      </c>
      <c r="GB316" s="17">
        <v>0</v>
      </c>
      <c r="GC316" s="17">
        <v>0</v>
      </c>
      <c r="GD316" s="17">
        <v>0</v>
      </c>
      <c r="GE316" s="17">
        <v>0</v>
      </c>
      <c r="GF316" s="17">
        <v>0</v>
      </c>
      <c r="GG316" s="17">
        <v>0</v>
      </c>
      <c r="GH316" s="17">
        <v>0</v>
      </c>
      <c r="GI316" s="17">
        <v>0</v>
      </c>
      <c r="GJ316" s="17">
        <v>0</v>
      </c>
      <c r="GK316" s="17">
        <v>0</v>
      </c>
      <c r="GL316" s="17">
        <v>0</v>
      </c>
      <c r="GM316" s="17">
        <v>0</v>
      </c>
      <c r="GN316" s="17">
        <v>0</v>
      </c>
      <c r="GO316" s="17">
        <v>0</v>
      </c>
      <c r="GP316" s="17">
        <v>0</v>
      </c>
      <c r="GQ316" s="17">
        <v>0</v>
      </c>
      <c r="GR316" s="17">
        <v>0</v>
      </c>
      <c r="GS316" s="17">
        <v>0</v>
      </c>
      <c r="GT316" s="17">
        <v>0</v>
      </c>
      <c r="GU316" s="17">
        <v>0</v>
      </c>
      <c r="GV316" s="17">
        <v>0</v>
      </c>
      <c r="GW316" s="17">
        <v>0</v>
      </c>
      <c r="GX316" s="17">
        <v>0</v>
      </c>
      <c r="GY316" s="17">
        <v>0</v>
      </c>
      <c r="GZ316" s="17">
        <v>0</v>
      </c>
      <c r="HA316" s="17">
        <v>0</v>
      </c>
      <c r="HB316" s="17">
        <v>0</v>
      </c>
      <c r="HC316" s="17">
        <v>0</v>
      </c>
      <c r="HD316" s="17">
        <v>0</v>
      </c>
      <c r="HE316" s="17">
        <v>0</v>
      </c>
      <c r="HF316" s="17">
        <v>0</v>
      </c>
      <c r="HG316" s="17">
        <v>0</v>
      </c>
      <c r="HH316" s="17">
        <v>0</v>
      </c>
      <c r="HI316" s="17">
        <v>0</v>
      </c>
      <c r="HJ316" s="17">
        <v>0</v>
      </c>
      <c r="HK316" s="17">
        <v>0</v>
      </c>
      <c r="HL316" s="17">
        <v>0</v>
      </c>
      <c r="HM316" s="17">
        <v>0</v>
      </c>
      <c r="HN316" s="17">
        <v>0</v>
      </c>
      <c r="HO316" s="17">
        <v>0</v>
      </c>
      <c r="HP316" s="17">
        <v>0</v>
      </c>
      <c r="HQ316" s="17">
        <v>0</v>
      </c>
      <c r="HR316" s="17">
        <v>0</v>
      </c>
      <c r="HS316" s="17">
        <v>0</v>
      </c>
      <c r="HT316" s="17">
        <v>0</v>
      </c>
      <c r="HU316" s="17">
        <v>0</v>
      </c>
      <c r="HV316" s="17">
        <v>0</v>
      </c>
      <c r="HW316" s="17">
        <v>0</v>
      </c>
      <c r="HX316" s="17">
        <v>0</v>
      </c>
      <c r="HY316" s="17">
        <v>0</v>
      </c>
      <c r="HZ316" s="17">
        <v>0</v>
      </c>
      <c r="IA316" s="17">
        <v>0</v>
      </c>
      <c r="IB316" s="17">
        <v>0</v>
      </c>
      <c r="IC316" s="17">
        <v>0</v>
      </c>
      <c r="ID316" s="17">
        <v>0</v>
      </c>
      <c r="IE316" s="17">
        <v>0</v>
      </c>
      <c r="IF316" s="17">
        <v>0</v>
      </c>
      <c r="IG316" s="17">
        <v>0</v>
      </c>
      <c r="IH316" s="17">
        <v>0</v>
      </c>
      <c r="II316" s="17">
        <v>0</v>
      </c>
      <c r="IJ316" s="17">
        <v>0</v>
      </c>
      <c r="IK316" s="17">
        <v>0</v>
      </c>
      <c r="IL316" s="17">
        <v>0</v>
      </c>
      <c r="IM316" s="17">
        <v>0</v>
      </c>
      <c r="IN316" s="17">
        <v>0</v>
      </c>
      <c r="IO316" s="17">
        <v>0</v>
      </c>
      <c r="IP316" s="17">
        <v>0</v>
      </c>
      <c r="IQ316" s="17">
        <v>0</v>
      </c>
      <c r="IR316" s="17">
        <v>0</v>
      </c>
      <c r="IS316" s="17">
        <v>0</v>
      </c>
      <c r="IT316" s="17">
        <v>0</v>
      </c>
      <c r="IU316" s="17">
        <v>0</v>
      </c>
      <c r="IV316" s="17">
        <v>0</v>
      </c>
      <c r="IW316" s="17">
        <v>0</v>
      </c>
      <c r="IX316" s="17">
        <v>0</v>
      </c>
      <c r="IY316" s="17">
        <v>0</v>
      </c>
      <c r="IZ316" s="17">
        <v>0</v>
      </c>
      <c r="JA316" s="17">
        <v>0</v>
      </c>
      <c r="JB316" s="17">
        <v>0</v>
      </c>
      <c r="JC316" s="17">
        <v>0</v>
      </c>
      <c r="JD316" s="17">
        <v>0</v>
      </c>
      <c r="JE316" s="17">
        <v>0</v>
      </c>
      <c r="JF316" s="17">
        <v>0</v>
      </c>
      <c r="JG316" s="17">
        <v>0</v>
      </c>
      <c r="JH316" s="17">
        <v>0</v>
      </c>
      <c r="JI316" s="17">
        <v>0</v>
      </c>
      <c r="JJ316" s="17">
        <v>0</v>
      </c>
      <c r="JK316" s="17">
        <v>0</v>
      </c>
      <c r="JL316" s="17">
        <v>0</v>
      </c>
      <c r="JM316" s="17">
        <v>0</v>
      </c>
      <c r="JN316" s="17">
        <v>0</v>
      </c>
      <c r="JO316" s="17">
        <v>0</v>
      </c>
      <c r="JP316" s="17">
        <v>0</v>
      </c>
      <c r="JQ316" s="17">
        <v>0</v>
      </c>
      <c r="JR316" s="17">
        <v>0</v>
      </c>
      <c r="JS316" s="17">
        <v>0</v>
      </c>
      <c r="JT316" s="17">
        <v>0</v>
      </c>
      <c r="JU316" s="17">
        <v>0</v>
      </c>
      <c r="JV316" s="17">
        <v>0</v>
      </c>
      <c r="JW316" s="17">
        <v>0</v>
      </c>
      <c r="JX316" s="17">
        <v>0</v>
      </c>
      <c r="JY316" s="17">
        <v>0</v>
      </c>
    </row>
    <row r="317" spans="1:285" x14ac:dyDescent="0.15">
      <c r="A317" s="17" t="s">
        <v>612</v>
      </c>
      <c r="B317" s="17" t="s">
        <v>613</v>
      </c>
      <c r="C317" s="17">
        <v>0</v>
      </c>
      <c r="D317" s="17">
        <v>7.03</v>
      </c>
      <c r="E317" s="17">
        <v>7.03</v>
      </c>
      <c r="F317" s="17">
        <v>7.03</v>
      </c>
      <c r="G317" s="17">
        <v>7.03</v>
      </c>
      <c r="H317" s="17">
        <v>7.03</v>
      </c>
      <c r="I317" s="17">
        <v>7.08</v>
      </c>
      <c r="J317" s="17">
        <v>7.08</v>
      </c>
      <c r="K317" s="17">
        <v>7.08</v>
      </c>
      <c r="L317" s="17">
        <v>7.08</v>
      </c>
      <c r="M317" s="17">
        <v>7.08</v>
      </c>
      <c r="N317" s="17">
        <v>7.11</v>
      </c>
      <c r="O317" s="17">
        <v>7.1</v>
      </c>
      <c r="P317" s="17">
        <v>7.1</v>
      </c>
      <c r="Q317" s="17">
        <v>7.1</v>
      </c>
      <c r="R317" s="17">
        <v>7.1</v>
      </c>
      <c r="S317" s="17">
        <v>7.1</v>
      </c>
      <c r="T317" s="17">
        <v>7.11</v>
      </c>
      <c r="U317" s="17">
        <v>7.13</v>
      </c>
      <c r="V317" s="17">
        <v>7.12</v>
      </c>
      <c r="W317" s="17">
        <v>7.12</v>
      </c>
      <c r="X317" s="17">
        <v>7.14</v>
      </c>
      <c r="Y317" s="17">
        <v>7.15</v>
      </c>
      <c r="Z317" s="17">
        <v>7.15</v>
      </c>
      <c r="AA317" s="17">
        <v>7.14</v>
      </c>
      <c r="AB317" s="17">
        <v>0</v>
      </c>
      <c r="AC317" s="17">
        <v>0</v>
      </c>
      <c r="AD317" s="17">
        <v>0</v>
      </c>
      <c r="AE317" s="17">
        <v>0</v>
      </c>
      <c r="AF317" s="17">
        <v>0</v>
      </c>
      <c r="AG317" s="17">
        <v>0</v>
      </c>
      <c r="AH317" s="17">
        <v>0</v>
      </c>
      <c r="AI317" s="17">
        <v>0</v>
      </c>
      <c r="AJ317" s="17">
        <v>0</v>
      </c>
      <c r="AK317" s="17">
        <v>0</v>
      </c>
      <c r="AL317" s="17">
        <v>0</v>
      </c>
      <c r="AM317" s="17">
        <v>0</v>
      </c>
      <c r="AN317" s="17">
        <v>0</v>
      </c>
      <c r="AO317" s="17">
        <v>0</v>
      </c>
      <c r="AP317" s="17">
        <v>0</v>
      </c>
      <c r="AQ317" s="17">
        <v>0</v>
      </c>
      <c r="AR317" s="17">
        <v>0</v>
      </c>
      <c r="AS317" s="17">
        <v>0</v>
      </c>
      <c r="AT317" s="17">
        <v>0</v>
      </c>
      <c r="AU317" s="17">
        <v>0</v>
      </c>
      <c r="AV317" s="17">
        <v>0</v>
      </c>
      <c r="AW317" s="17">
        <v>0</v>
      </c>
      <c r="AX317" s="17">
        <v>0</v>
      </c>
      <c r="AY317" s="17">
        <v>0</v>
      </c>
      <c r="AZ317" s="17">
        <v>0</v>
      </c>
      <c r="BA317" s="17">
        <v>0</v>
      </c>
      <c r="BB317" s="17">
        <v>0</v>
      </c>
      <c r="BC317" s="17">
        <v>0</v>
      </c>
      <c r="BD317" s="17">
        <v>0</v>
      </c>
      <c r="BE317" s="17">
        <v>0</v>
      </c>
      <c r="BF317" s="17">
        <v>0</v>
      </c>
      <c r="BG317" s="17">
        <v>0</v>
      </c>
      <c r="BH317" s="17">
        <v>0</v>
      </c>
      <c r="BI317" s="17">
        <v>0</v>
      </c>
      <c r="BJ317" s="17">
        <v>0</v>
      </c>
      <c r="BK317" s="17">
        <v>0</v>
      </c>
      <c r="BL317" s="17">
        <v>0</v>
      </c>
      <c r="BM317" s="17">
        <v>0</v>
      </c>
      <c r="BN317" s="17">
        <v>0</v>
      </c>
      <c r="BO317" s="17">
        <v>0</v>
      </c>
      <c r="BP317" s="17">
        <v>0</v>
      </c>
      <c r="BQ317" s="17">
        <v>0</v>
      </c>
      <c r="BR317" s="17">
        <v>0</v>
      </c>
      <c r="BS317" s="17">
        <v>0</v>
      </c>
      <c r="BT317" s="17">
        <v>0</v>
      </c>
      <c r="BU317" s="17">
        <v>0</v>
      </c>
      <c r="BV317" s="17">
        <v>0</v>
      </c>
      <c r="BW317" s="17">
        <v>0</v>
      </c>
      <c r="BX317" s="17">
        <v>0</v>
      </c>
      <c r="BY317" s="17">
        <v>0</v>
      </c>
      <c r="BZ317" s="17">
        <v>0</v>
      </c>
      <c r="CA317" s="17">
        <v>0</v>
      </c>
      <c r="CB317" s="17">
        <v>0</v>
      </c>
      <c r="CC317" s="17">
        <v>0</v>
      </c>
      <c r="CD317" s="17">
        <v>0</v>
      </c>
      <c r="CE317" s="17">
        <v>0</v>
      </c>
      <c r="CF317" s="17">
        <v>0</v>
      </c>
      <c r="CG317" s="17">
        <v>0</v>
      </c>
      <c r="CH317" s="17">
        <v>0</v>
      </c>
      <c r="CI317" s="17">
        <v>0</v>
      </c>
      <c r="CJ317" s="17">
        <v>0</v>
      </c>
      <c r="CK317" s="17">
        <v>0</v>
      </c>
      <c r="CL317" s="17">
        <v>0</v>
      </c>
      <c r="CM317" s="17">
        <v>0</v>
      </c>
      <c r="CN317" s="17">
        <v>0</v>
      </c>
      <c r="CO317" s="17">
        <v>0</v>
      </c>
      <c r="CP317" s="17">
        <v>0</v>
      </c>
      <c r="CQ317" s="17">
        <v>0</v>
      </c>
      <c r="CR317" s="17">
        <v>0</v>
      </c>
      <c r="CS317" s="17">
        <v>0</v>
      </c>
      <c r="CT317" s="17">
        <v>0</v>
      </c>
      <c r="CU317" s="17">
        <v>0</v>
      </c>
      <c r="CV317" s="17">
        <v>0</v>
      </c>
      <c r="CW317" s="17">
        <v>0</v>
      </c>
      <c r="CX317" s="17">
        <v>0</v>
      </c>
      <c r="CY317" s="17">
        <v>0</v>
      </c>
      <c r="CZ317" s="17">
        <v>0</v>
      </c>
      <c r="DA317" s="17">
        <v>0</v>
      </c>
      <c r="DB317" s="17">
        <v>0</v>
      </c>
      <c r="DC317" s="17">
        <v>0</v>
      </c>
      <c r="DD317" s="17">
        <v>0</v>
      </c>
      <c r="DE317" s="17">
        <v>0</v>
      </c>
      <c r="DF317" s="17">
        <v>0</v>
      </c>
      <c r="DG317" s="17">
        <v>0</v>
      </c>
      <c r="DH317" s="17">
        <v>0</v>
      </c>
      <c r="DI317" s="17">
        <v>0</v>
      </c>
      <c r="DJ317" s="17">
        <v>0</v>
      </c>
      <c r="DK317" s="17">
        <v>0</v>
      </c>
      <c r="DL317" s="17">
        <v>0</v>
      </c>
      <c r="DM317" s="17">
        <v>0</v>
      </c>
      <c r="DN317" s="17">
        <v>0</v>
      </c>
      <c r="DO317" s="17">
        <v>0</v>
      </c>
      <c r="DP317" s="17">
        <v>0</v>
      </c>
      <c r="DQ317" s="17">
        <v>0</v>
      </c>
      <c r="DR317" s="17">
        <v>0</v>
      </c>
      <c r="DS317" s="17">
        <v>0</v>
      </c>
      <c r="DT317" s="17">
        <v>0</v>
      </c>
      <c r="DU317" s="17">
        <v>0</v>
      </c>
      <c r="DV317" s="17">
        <v>0</v>
      </c>
      <c r="DW317" s="17">
        <v>0</v>
      </c>
      <c r="DX317" s="17">
        <v>0</v>
      </c>
      <c r="DY317" s="17">
        <v>0</v>
      </c>
      <c r="DZ317" s="17">
        <v>0</v>
      </c>
      <c r="EA317" s="17">
        <v>0</v>
      </c>
      <c r="EB317" s="17">
        <v>0</v>
      </c>
      <c r="EC317" s="17">
        <v>0</v>
      </c>
      <c r="ED317" s="17">
        <v>0</v>
      </c>
      <c r="EE317" s="17">
        <v>0</v>
      </c>
      <c r="EF317" s="17">
        <v>0</v>
      </c>
      <c r="EG317" s="17">
        <v>0</v>
      </c>
      <c r="EH317" s="17">
        <v>0</v>
      </c>
      <c r="EI317" s="17">
        <v>0</v>
      </c>
      <c r="EJ317" s="17">
        <v>0</v>
      </c>
      <c r="EK317" s="17">
        <v>0</v>
      </c>
      <c r="EL317" s="17">
        <v>0</v>
      </c>
      <c r="EM317" s="17">
        <v>0</v>
      </c>
      <c r="EN317" s="17">
        <v>0</v>
      </c>
      <c r="EO317" s="17">
        <v>0</v>
      </c>
      <c r="EP317" s="17">
        <v>0</v>
      </c>
      <c r="EQ317" s="17">
        <v>0</v>
      </c>
      <c r="ER317" s="17">
        <v>0</v>
      </c>
      <c r="ES317" s="17">
        <v>0</v>
      </c>
      <c r="ET317" s="17">
        <v>0</v>
      </c>
      <c r="EU317" s="17">
        <v>0</v>
      </c>
      <c r="EV317" s="17">
        <v>0</v>
      </c>
      <c r="EW317" s="17">
        <v>0</v>
      </c>
      <c r="EX317" s="17">
        <v>0</v>
      </c>
      <c r="EY317" s="17">
        <v>0</v>
      </c>
      <c r="EZ317" s="17">
        <v>0</v>
      </c>
      <c r="FA317" s="17">
        <v>0</v>
      </c>
      <c r="FB317" s="17">
        <v>0</v>
      </c>
      <c r="FC317" s="17">
        <v>0</v>
      </c>
      <c r="FD317" s="17">
        <v>0</v>
      </c>
      <c r="FE317" s="17">
        <v>0</v>
      </c>
      <c r="FF317" s="17">
        <v>0</v>
      </c>
      <c r="FG317" s="17">
        <v>0</v>
      </c>
      <c r="FH317" s="17">
        <v>0</v>
      </c>
      <c r="FI317" s="17">
        <v>0</v>
      </c>
      <c r="FJ317" s="17">
        <v>0</v>
      </c>
      <c r="FK317" s="17">
        <v>0</v>
      </c>
      <c r="FL317" s="17">
        <v>0</v>
      </c>
      <c r="FM317" s="17">
        <v>0</v>
      </c>
      <c r="FN317" s="17">
        <v>0</v>
      </c>
      <c r="FO317" s="17">
        <v>0</v>
      </c>
      <c r="FP317" s="17">
        <v>0</v>
      </c>
      <c r="FQ317" s="17">
        <v>0</v>
      </c>
      <c r="FR317" s="17">
        <v>0</v>
      </c>
      <c r="FS317" s="17">
        <v>0</v>
      </c>
      <c r="FT317" s="17">
        <v>0</v>
      </c>
      <c r="FU317" s="17">
        <v>0</v>
      </c>
      <c r="FV317" s="17">
        <v>0</v>
      </c>
      <c r="FW317" s="17">
        <v>0</v>
      </c>
      <c r="FX317" s="17">
        <v>0</v>
      </c>
      <c r="FY317" s="17">
        <v>0</v>
      </c>
      <c r="FZ317" s="17">
        <v>0</v>
      </c>
      <c r="GA317" s="17">
        <v>0</v>
      </c>
      <c r="GB317" s="17">
        <v>0</v>
      </c>
      <c r="GC317" s="17">
        <v>0</v>
      </c>
      <c r="GD317" s="17">
        <v>0</v>
      </c>
      <c r="GE317" s="17">
        <v>0</v>
      </c>
      <c r="GF317" s="17">
        <v>0</v>
      </c>
      <c r="GG317" s="17">
        <v>0</v>
      </c>
      <c r="GH317" s="17">
        <v>0</v>
      </c>
      <c r="GI317" s="17">
        <v>0</v>
      </c>
      <c r="GJ317" s="17">
        <v>0</v>
      </c>
      <c r="GK317" s="17">
        <v>0</v>
      </c>
      <c r="GL317" s="17">
        <v>0</v>
      </c>
      <c r="GM317" s="17">
        <v>0</v>
      </c>
      <c r="GN317" s="17">
        <v>0</v>
      </c>
      <c r="GO317" s="17">
        <v>0</v>
      </c>
      <c r="GP317" s="17">
        <v>0</v>
      </c>
      <c r="GQ317" s="17">
        <v>0</v>
      </c>
      <c r="GR317" s="17">
        <v>0</v>
      </c>
      <c r="GS317" s="17">
        <v>0</v>
      </c>
      <c r="GT317" s="17">
        <v>0</v>
      </c>
      <c r="GU317" s="17">
        <v>0</v>
      </c>
      <c r="GV317" s="17">
        <v>0</v>
      </c>
      <c r="GW317" s="17">
        <v>0</v>
      </c>
      <c r="GX317" s="17">
        <v>0</v>
      </c>
      <c r="GY317" s="17">
        <v>0</v>
      </c>
      <c r="GZ317" s="17">
        <v>0</v>
      </c>
      <c r="HA317" s="17">
        <v>0</v>
      </c>
      <c r="HB317" s="17">
        <v>0</v>
      </c>
      <c r="HC317" s="17">
        <v>0</v>
      </c>
      <c r="HD317" s="17">
        <v>0</v>
      </c>
      <c r="HE317" s="17">
        <v>0</v>
      </c>
      <c r="HF317" s="17">
        <v>0</v>
      </c>
      <c r="HG317" s="17">
        <v>0</v>
      </c>
      <c r="HH317" s="17">
        <v>0</v>
      </c>
      <c r="HI317" s="17">
        <v>0</v>
      </c>
      <c r="HJ317" s="17">
        <v>0</v>
      </c>
      <c r="HK317" s="17">
        <v>0</v>
      </c>
      <c r="HL317" s="17">
        <v>0</v>
      </c>
      <c r="HM317" s="17">
        <v>0</v>
      </c>
      <c r="HN317" s="17">
        <v>0</v>
      </c>
      <c r="HO317" s="17">
        <v>0</v>
      </c>
      <c r="HP317" s="17">
        <v>0</v>
      </c>
      <c r="HQ317" s="17">
        <v>0</v>
      </c>
      <c r="HR317" s="17">
        <v>0</v>
      </c>
      <c r="HS317" s="17">
        <v>0</v>
      </c>
      <c r="HT317" s="17">
        <v>0</v>
      </c>
      <c r="HU317" s="17">
        <v>0</v>
      </c>
      <c r="HV317" s="17">
        <v>0</v>
      </c>
      <c r="HW317" s="17">
        <v>0</v>
      </c>
      <c r="HX317" s="17">
        <v>0</v>
      </c>
      <c r="HY317" s="17">
        <v>0</v>
      </c>
      <c r="HZ317" s="17">
        <v>0</v>
      </c>
      <c r="IA317" s="17">
        <v>0</v>
      </c>
      <c r="IB317" s="17">
        <v>0</v>
      </c>
      <c r="IC317" s="17">
        <v>0</v>
      </c>
      <c r="ID317" s="17">
        <v>0</v>
      </c>
      <c r="IE317" s="17">
        <v>0</v>
      </c>
      <c r="IF317" s="17">
        <v>0</v>
      </c>
      <c r="IG317" s="17">
        <v>0</v>
      </c>
      <c r="IH317" s="17">
        <v>0</v>
      </c>
      <c r="II317" s="17">
        <v>0</v>
      </c>
      <c r="IJ317" s="17">
        <v>0</v>
      </c>
      <c r="IK317" s="17">
        <v>0</v>
      </c>
      <c r="IL317" s="17">
        <v>0</v>
      </c>
      <c r="IM317" s="17">
        <v>0</v>
      </c>
      <c r="IN317" s="17">
        <v>0</v>
      </c>
      <c r="IO317" s="17">
        <v>0</v>
      </c>
      <c r="IP317" s="17">
        <v>0</v>
      </c>
      <c r="IQ317" s="17">
        <v>0</v>
      </c>
      <c r="IR317" s="17">
        <v>0</v>
      </c>
      <c r="IS317" s="17">
        <v>0</v>
      </c>
      <c r="IT317" s="17">
        <v>0</v>
      </c>
      <c r="IU317" s="17">
        <v>0</v>
      </c>
      <c r="IV317" s="17">
        <v>0</v>
      </c>
      <c r="IW317" s="17">
        <v>0</v>
      </c>
      <c r="IX317" s="17">
        <v>0</v>
      </c>
      <c r="IY317" s="17">
        <v>0</v>
      </c>
      <c r="IZ317" s="17">
        <v>0</v>
      </c>
      <c r="JA317" s="17">
        <v>0</v>
      </c>
      <c r="JB317" s="17">
        <v>0</v>
      </c>
      <c r="JC317" s="17">
        <v>0</v>
      </c>
      <c r="JD317" s="17">
        <v>0</v>
      </c>
      <c r="JE317" s="17">
        <v>0</v>
      </c>
      <c r="JF317" s="17">
        <v>0</v>
      </c>
      <c r="JG317" s="17">
        <v>0</v>
      </c>
      <c r="JH317" s="17">
        <v>0</v>
      </c>
      <c r="JI317" s="17">
        <v>0</v>
      </c>
      <c r="JJ317" s="17">
        <v>0</v>
      </c>
      <c r="JK317" s="17">
        <v>0</v>
      </c>
      <c r="JL317" s="17">
        <v>0</v>
      </c>
      <c r="JM317" s="17">
        <v>0</v>
      </c>
      <c r="JN317" s="17">
        <v>0</v>
      </c>
      <c r="JO317" s="17">
        <v>0</v>
      </c>
      <c r="JP317" s="17">
        <v>0</v>
      </c>
      <c r="JQ317" s="17">
        <v>0</v>
      </c>
      <c r="JR317" s="17">
        <v>0</v>
      </c>
      <c r="JS317" s="17">
        <v>0</v>
      </c>
      <c r="JT317" s="17">
        <v>0</v>
      </c>
      <c r="JU317" s="17">
        <v>0</v>
      </c>
      <c r="JV317" s="17">
        <v>0</v>
      </c>
      <c r="JW317" s="17">
        <v>0</v>
      </c>
      <c r="JX317" s="17">
        <v>0</v>
      </c>
      <c r="JY317" s="17">
        <v>0</v>
      </c>
    </row>
    <row r="318" spans="1:285" x14ac:dyDescent="0.15">
      <c r="A318" s="17" t="s">
        <v>722</v>
      </c>
      <c r="B318" s="17" t="s">
        <v>723</v>
      </c>
      <c r="C318" s="17">
        <v>0</v>
      </c>
      <c r="D318" s="17">
        <v>27.69</v>
      </c>
      <c r="E318" s="17">
        <v>27.69</v>
      </c>
      <c r="F318" s="17">
        <v>27.69</v>
      </c>
      <c r="G318" s="17">
        <v>27.69</v>
      </c>
      <c r="H318" s="17">
        <v>27.69</v>
      </c>
      <c r="I318" s="17">
        <v>27.85</v>
      </c>
      <c r="J318" s="17">
        <v>27.85</v>
      </c>
      <c r="K318" s="17">
        <v>27.85</v>
      </c>
      <c r="L318" s="17">
        <v>27.85</v>
      </c>
      <c r="M318" s="17">
        <v>27.85</v>
      </c>
      <c r="N318" s="17">
        <v>27.85</v>
      </c>
      <c r="O318" s="17">
        <v>27.87</v>
      </c>
      <c r="P318" s="17">
        <v>27.88</v>
      </c>
      <c r="Q318" s="17">
        <v>27.93</v>
      </c>
      <c r="R318" s="17">
        <v>27.91</v>
      </c>
      <c r="S318" s="17">
        <v>27.93</v>
      </c>
      <c r="T318" s="17">
        <v>27.92</v>
      </c>
      <c r="U318" s="17">
        <v>27.95</v>
      </c>
      <c r="V318" s="17">
        <v>28</v>
      </c>
      <c r="W318" s="17">
        <v>28.01</v>
      </c>
      <c r="X318" s="17">
        <v>28</v>
      </c>
      <c r="Y318" s="17">
        <v>28</v>
      </c>
      <c r="Z318" s="17">
        <v>27.96</v>
      </c>
      <c r="AA318" s="17">
        <v>28.05</v>
      </c>
      <c r="AB318" s="17">
        <v>0</v>
      </c>
      <c r="AC318" s="17">
        <v>0</v>
      </c>
      <c r="AD318" s="17">
        <v>0</v>
      </c>
      <c r="AE318" s="17">
        <v>0</v>
      </c>
      <c r="AF318" s="17">
        <v>0</v>
      </c>
      <c r="AG318" s="17">
        <v>0</v>
      </c>
      <c r="AH318" s="17">
        <v>0</v>
      </c>
      <c r="AI318" s="17">
        <v>0</v>
      </c>
      <c r="AJ318" s="17">
        <v>0</v>
      </c>
      <c r="AK318" s="17">
        <v>0</v>
      </c>
      <c r="AL318" s="17">
        <v>0</v>
      </c>
      <c r="AM318" s="17">
        <v>0</v>
      </c>
      <c r="AN318" s="17">
        <v>0</v>
      </c>
      <c r="AO318" s="17">
        <v>0</v>
      </c>
      <c r="AP318" s="17">
        <v>0</v>
      </c>
      <c r="AQ318" s="17">
        <v>0</v>
      </c>
      <c r="AR318" s="17">
        <v>0</v>
      </c>
      <c r="AS318" s="17">
        <v>0</v>
      </c>
      <c r="AT318" s="17">
        <v>0</v>
      </c>
      <c r="AU318" s="17">
        <v>0</v>
      </c>
      <c r="AV318" s="17">
        <v>0</v>
      </c>
      <c r="AW318" s="17">
        <v>0</v>
      </c>
      <c r="AX318" s="17">
        <v>0</v>
      </c>
      <c r="AY318" s="17">
        <v>0</v>
      </c>
      <c r="AZ318" s="17">
        <v>0</v>
      </c>
      <c r="BA318" s="17">
        <v>0</v>
      </c>
      <c r="BB318" s="17">
        <v>0</v>
      </c>
      <c r="BC318" s="17">
        <v>0</v>
      </c>
      <c r="BD318" s="17">
        <v>0</v>
      </c>
      <c r="BE318" s="17">
        <v>0</v>
      </c>
      <c r="BF318" s="17">
        <v>0</v>
      </c>
      <c r="BG318" s="17">
        <v>0</v>
      </c>
      <c r="BH318" s="17">
        <v>0</v>
      </c>
      <c r="BI318" s="17">
        <v>0</v>
      </c>
      <c r="BJ318" s="17">
        <v>0</v>
      </c>
      <c r="BK318" s="17">
        <v>0</v>
      </c>
      <c r="BL318" s="17">
        <v>0</v>
      </c>
      <c r="BM318" s="17">
        <v>0</v>
      </c>
      <c r="BN318" s="17">
        <v>0</v>
      </c>
      <c r="BO318" s="17">
        <v>0</v>
      </c>
      <c r="BP318" s="17">
        <v>0</v>
      </c>
      <c r="BQ318" s="17">
        <v>0</v>
      </c>
      <c r="BR318" s="17">
        <v>0</v>
      </c>
      <c r="BS318" s="17">
        <v>0</v>
      </c>
      <c r="BT318" s="17">
        <v>0</v>
      </c>
      <c r="BU318" s="17">
        <v>0</v>
      </c>
      <c r="BV318" s="17">
        <v>0</v>
      </c>
      <c r="BW318" s="17">
        <v>0</v>
      </c>
      <c r="BX318" s="17">
        <v>0</v>
      </c>
      <c r="BY318" s="17">
        <v>0</v>
      </c>
      <c r="BZ318" s="17">
        <v>0</v>
      </c>
      <c r="CA318" s="17">
        <v>0</v>
      </c>
      <c r="CB318" s="17">
        <v>0</v>
      </c>
      <c r="CC318" s="17">
        <v>0</v>
      </c>
      <c r="CD318" s="17">
        <v>0</v>
      </c>
      <c r="CE318" s="17">
        <v>0</v>
      </c>
      <c r="CF318" s="17">
        <v>0</v>
      </c>
      <c r="CG318" s="17">
        <v>0</v>
      </c>
      <c r="CH318" s="17">
        <v>0</v>
      </c>
      <c r="CI318" s="17">
        <v>0</v>
      </c>
      <c r="CJ318" s="17">
        <v>0</v>
      </c>
      <c r="CK318" s="17">
        <v>0</v>
      </c>
      <c r="CL318" s="17">
        <v>0</v>
      </c>
      <c r="CM318" s="17">
        <v>0</v>
      </c>
      <c r="CN318" s="17">
        <v>0</v>
      </c>
      <c r="CO318" s="17">
        <v>0</v>
      </c>
      <c r="CP318" s="17">
        <v>0</v>
      </c>
      <c r="CQ318" s="17">
        <v>0</v>
      </c>
      <c r="CR318" s="17">
        <v>0</v>
      </c>
      <c r="CS318" s="17">
        <v>0</v>
      </c>
      <c r="CT318" s="17">
        <v>0</v>
      </c>
      <c r="CU318" s="17">
        <v>0</v>
      </c>
      <c r="CV318" s="17">
        <v>0</v>
      </c>
      <c r="CW318" s="17">
        <v>0</v>
      </c>
      <c r="CX318" s="17">
        <v>0</v>
      </c>
      <c r="CY318" s="17">
        <v>0</v>
      </c>
      <c r="CZ318" s="17">
        <v>0</v>
      </c>
      <c r="DA318" s="17">
        <v>0</v>
      </c>
      <c r="DB318" s="17">
        <v>0</v>
      </c>
      <c r="DC318" s="17">
        <v>0</v>
      </c>
      <c r="DD318" s="17">
        <v>0</v>
      </c>
      <c r="DE318" s="17">
        <v>0</v>
      </c>
      <c r="DF318" s="17">
        <v>0</v>
      </c>
      <c r="DG318" s="17">
        <v>0</v>
      </c>
      <c r="DH318" s="17">
        <v>0</v>
      </c>
      <c r="DI318" s="17">
        <v>0</v>
      </c>
      <c r="DJ318" s="17">
        <v>0</v>
      </c>
      <c r="DK318" s="17">
        <v>0</v>
      </c>
      <c r="DL318" s="17">
        <v>0</v>
      </c>
      <c r="DM318" s="17">
        <v>0</v>
      </c>
      <c r="DN318" s="17">
        <v>0</v>
      </c>
      <c r="DO318" s="17">
        <v>0</v>
      </c>
      <c r="DP318" s="17">
        <v>0</v>
      </c>
      <c r="DQ318" s="17">
        <v>0</v>
      </c>
      <c r="DR318" s="17">
        <v>0</v>
      </c>
      <c r="DS318" s="17">
        <v>0</v>
      </c>
      <c r="DT318" s="17">
        <v>0</v>
      </c>
      <c r="DU318" s="17">
        <v>0</v>
      </c>
      <c r="DV318" s="17">
        <v>0</v>
      </c>
      <c r="DW318" s="17">
        <v>0</v>
      </c>
      <c r="DX318" s="17">
        <v>0</v>
      </c>
      <c r="DY318" s="17">
        <v>0</v>
      </c>
      <c r="DZ318" s="17">
        <v>0</v>
      </c>
      <c r="EA318" s="17">
        <v>0</v>
      </c>
      <c r="EB318" s="17">
        <v>0</v>
      </c>
      <c r="EC318" s="17">
        <v>0</v>
      </c>
      <c r="ED318" s="17">
        <v>0</v>
      </c>
      <c r="EE318" s="17">
        <v>0</v>
      </c>
      <c r="EF318" s="17">
        <v>0</v>
      </c>
      <c r="EG318" s="17">
        <v>0</v>
      </c>
      <c r="EH318" s="17">
        <v>0</v>
      </c>
      <c r="EI318" s="17">
        <v>0</v>
      </c>
      <c r="EJ318" s="17">
        <v>0</v>
      </c>
      <c r="EK318" s="17">
        <v>0</v>
      </c>
      <c r="EL318" s="17">
        <v>0</v>
      </c>
      <c r="EM318" s="17">
        <v>0</v>
      </c>
      <c r="EN318" s="17">
        <v>0</v>
      </c>
      <c r="EO318" s="17">
        <v>0</v>
      </c>
      <c r="EP318" s="17">
        <v>0</v>
      </c>
      <c r="EQ318" s="17">
        <v>0</v>
      </c>
      <c r="ER318" s="17">
        <v>0</v>
      </c>
      <c r="ES318" s="17">
        <v>0</v>
      </c>
      <c r="ET318" s="17">
        <v>0</v>
      </c>
      <c r="EU318" s="17">
        <v>0</v>
      </c>
      <c r="EV318" s="17">
        <v>0</v>
      </c>
      <c r="EW318" s="17">
        <v>0</v>
      </c>
      <c r="EX318" s="17">
        <v>0</v>
      </c>
      <c r="EY318" s="17">
        <v>0</v>
      </c>
      <c r="EZ318" s="17">
        <v>0</v>
      </c>
      <c r="FA318" s="17">
        <v>0</v>
      </c>
      <c r="FB318" s="17">
        <v>0</v>
      </c>
      <c r="FC318" s="17">
        <v>0</v>
      </c>
      <c r="FD318" s="17">
        <v>0</v>
      </c>
      <c r="FE318" s="17">
        <v>0</v>
      </c>
      <c r="FF318" s="17">
        <v>0</v>
      </c>
      <c r="FG318" s="17">
        <v>0</v>
      </c>
      <c r="FH318" s="17">
        <v>0</v>
      </c>
      <c r="FI318" s="17">
        <v>0</v>
      </c>
      <c r="FJ318" s="17">
        <v>0</v>
      </c>
      <c r="FK318" s="17">
        <v>0</v>
      </c>
      <c r="FL318" s="17">
        <v>0</v>
      </c>
      <c r="FM318" s="17">
        <v>0</v>
      </c>
      <c r="FN318" s="17">
        <v>0</v>
      </c>
      <c r="FO318" s="17">
        <v>0</v>
      </c>
      <c r="FP318" s="17">
        <v>0</v>
      </c>
      <c r="FQ318" s="17">
        <v>0</v>
      </c>
      <c r="FR318" s="17">
        <v>0</v>
      </c>
      <c r="FS318" s="17">
        <v>0</v>
      </c>
      <c r="FT318" s="17">
        <v>0</v>
      </c>
      <c r="FU318" s="17">
        <v>0</v>
      </c>
      <c r="FV318" s="17">
        <v>0</v>
      </c>
      <c r="FW318" s="17">
        <v>0</v>
      </c>
      <c r="FX318" s="17">
        <v>0</v>
      </c>
      <c r="FY318" s="17">
        <v>0</v>
      </c>
      <c r="FZ318" s="17">
        <v>0</v>
      </c>
      <c r="GA318" s="17">
        <v>0</v>
      </c>
      <c r="GB318" s="17">
        <v>0</v>
      </c>
      <c r="GC318" s="17">
        <v>0</v>
      </c>
      <c r="GD318" s="17">
        <v>0</v>
      </c>
      <c r="GE318" s="17">
        <v>0</v>
      </c>
      <c r="GF318" s="17">
        <v>0</v>
      </c>
      <c r="GG318" s="17">
        <v>0</v>
      </c>
      <c r="GH318" s="17">
        <v>0</v>
      </c>
      <c r="GI318" s="17">
        <v>0</v>
      </c>
      <c r="GJ318" s="17">
        <v>0</v>
      </c>
      <c r="GK318" s="17">
        <v>0</v>
      </c>
      <c r="GL318" s="17">
        <v>0</v>
      </c>
      <c r="GM318" s="17">
        <v>0</v>
      </c>
      <c r="GN318" s="17">
        <v>0</v>
      </c>
      <c r="GO318" s="17">
        <v>0</v>
      </c>
      <c r="GP318" s="17">
        <v>0</v>
      </c>
      <c r="GQ318" s="17">
        <v>0</v>
      </c>
      <c r="GR318" s="17">
        <v>0</v>
      </c>
      <c r="GS318" s="17">
        <v>0</v>
      </c>
      <c r="GT318" s="17">
        <v>0</v>
      </c>
      <c r="GU318" s="17">
        <v>0</v>
      </c>
      <c r="GV318" s="17">
        <v>0</v>
      </c>
      <c r="GW318" s="17">
        <v>0</v>
      </c>
      <c r="GX318" s="17">
        <v>0</v>
      </c>
      <c r="GY318" s="17">
        <v>0</v>
      </c>
      <c r="GZ318" s="17">
        <v>0</v>
      </c>
      <c r="HA318" s="17">
        <v>0</v>
      </c>
      <c r="HB318" s="17">
        <v>0</v>
      </c>
      <c r="HC318" s="17">
        <v>0</v>
      </c>
      <c r="HD318" s="17">
        <v>0</v>
      </c>
      <c r="HE318" s="17">
        <v>0</v>
      </c>
      <c r="HF318" s="17">
        <v>0</v>
      </c>
      <c r="HG318" s="17">
        <v>0</v>
      </c>
      <c r="HH318" s="17">
        <v>0</v>
      </c>
      <c r="HI318" s="17">
        <v>0</v>
      </c>
      <c r="HJ318" s="17">
        <v>0</v>
      </c>
      <c r="HK318" s="17">
        <v>0</v>
      </c>
      <c r="HL318" s="17">
        <v>0</v>
      </c>
      <c r="HM318" s="17">
        <v>0</v>
      </c>
      <c r="HN318" s="17">
        <v>0</v>
      </c>
      <c r="HO318" s="17">
        <v>0</v>
      </c>
      <c r="HP318" s="17">
        <v>0</v>
      </c>
      <c r="HQ318" s="17">
        <v>0</v>
      </c>
      <c r="HR318" s="17">
        <v>0</v>
      </c>
      <c r="HS318" s="17">
        <v>0</v>
      </c>
      <c r="HT318" s="17">
        <v>0</v>
      </c>
      <c r="HU318" s="17">
        <v>0</v>
      </c>
      <c r="HV318" s="17">
        <v>0</v>
      </c>
      <c r="HW318" s="17">
        <v>0</v>
      </c>
      <c r="HX318" s="17">
        <v>0</v>
      </c>
      <c r="HY318" s="17">
        <v>0</v>
      </c>
      <c r="HZ318" s="17">
        <v>0</v>
      </c>
      <c r="IA318" s="17">
        <v>0</v>
      </c>
      <c r="IB318" s="17">
        <v>0</v>
      </c>
      <c r="IC318" s="17">
        <v>0</v>
      </c>
      <c r="ID318" s="17">
        <v>0</v>
      </c>
      <c r="IE318" s="17">
        <v>0</v>
      </c>
      <c r="IF318" s="17">
        <v>0</v>
      </c>
      <c r="IG318" s="17">
        <v>0</v>
      </c>
      <c r="IH318" s="17">
        <v>0</v>
      </c>
      <c r="II318" s="17">
        <v>0</v>
      </c>
      <c r="IJ318" s="17">
        <v>0</v>
      </c>
      <c r="IK318" s="17">
        <v>0</v>
      </c>
      <c r="IL318" s="17">
        <v>0</v>
      </c>
      <c r="IM318" s="17">
        <v>0</v>
      </c>
      <c r="IN318" s="17">
        <v>0</v>
      </c>
      <c r="IO318" s="17">
        <v>0</v>
      </c>
      <c r="IP318" s="17">
        <v>0</v>
      </c>
      <c r="IQ318" s="17">
        <v>0</v>
      </c>
      <c r="IR318" s="17">
        <v>0</v>
      </c>
      <c r="IS318" s="17">
        <v>0</v>
      </c>
      <c r="IT318" s="17">
        <v>0</v>
      </c>
      <c r="IU318" s="17">
        <v>0</v>
      </c>
      <c r="IV318" s="17">
        <v>0</v>
      </c>
      <c r="IW318" s="17">
        <v>0</v>
      </c>
      <c r="IX318" s="17">
        <v>0</v>
      </c>
      <c r="IY318" s="17">
        <v>0</v>
      </c>
      <c r="IZ318" s="17">
        <v>0</v>
      </c>
      <c r="JA318" s="17">
        <v>0</v>
      </c>
      <c r="JB318" s="17">
        <v>0</v>
      </c>
      <c r="JC318" s="17">
        <v>0</v>
      </c>
      <c r="JD318" s="17">
        <v>0</v>
      </c>
      <c r="JE318" s="17">
        <v>0</v>
      </c>
      <c r="JF318" s="17">
        <v>0</v>
      </c>
      <c r="JG318" s="17">
        <v>0</v>
      </c>
      <c r="JH318" s="17">
        <v>0</v>
      </c>
      <c r="JI318" s="17">
        <v>0</v>
      </c>
      <c r="JJ318" s="17">
        <v>0</v>
      </c>
      <c r="JK318" s="17">
        <v>0</v>
      </c>
      <c r="JL318" s="17">
        <v>0</v>
      </c>
      <c r="JM318" s="17">
        <v>0</v>
      </c>
      <c r="JN318" s="17">
        <v>0</v>
      </c>
      <c r="JO318" s="17">
        <v>0</v>
      </c>
      <c r="JP318" s="17">
        <v>0</v>
      </c>
      <c r="JQ318" s="17">
        <v>0</v>
      </c>
      <c r="JR318" s="17">
        <v>0</v>
      </c>
      <c r="JS318" s="17">
        <v>0</v>
      </c>
      <c r="JT318" s="17">
        <v>0</v>
      </c>
      <c r="JU318" s="17">
        <v>0</v>
      </c>
      <c r="JV318" s="17">
        <v>0</v>
      </c>
      <c r="JW318" s="17">
        <v>0</v>
      </c>
      <c r="JX318" s="17">
        <v>0</v>
      </c>
      <c r="JY318" s="17">
        <v>0</v>
      </c>
    </row>
    <row r="319" spans="1:285" x14ac:dyDescent="0.15">
      <c r="A319" s="17" t="s">
        <v>1072</v>
      </c>
      <c r="B319" s="17" t="s">
        <v>1073</v>
      </c>
      <c r="C319" s="17">
        <v>0</v>
      </c>
      <c r="D319" s="17">
        <v>15.03</v>
      </c>
      <c r="E319" s="17">
        <v>15.03</v>
      </c>
      <c r="F319" s="17">
        <v>15.03</v>
      </c>
      <c r="G319" s="17">
        <v>15.03</v>
      </c>
      <c r="H319" s="17">
        <v>15.03</v>
      </c>
      <c r="I319" s="17">
        <v>15.4</v>
      </c>
      <c r="J319" s="17">
        <v>15.4</v>
      </c>
      <c r="K319" s="17">
        <v>15.4</v>
      </c>
      <c r="L319" s="17">
        <v>15.4</v>
      </c>
      <c r="M319" s="17">
        <v>15.4</v>
      </c>
      <c r="N319" s="17">
        <v>15.38</v>
      </c>
      <c r="O319" s="17">
        <v>15.3</v>
      </c>
      <c r="P319" s="17">
        <v>15.37</v>
      </c>
      <c r="Q319" s="17">
        <v>15.35</v>
      </c>
      <c r="R319" s="17">
        <v>15.26</v>
      </c>
      <c r="S319" s="17">
        <v>15.33</v>
      </c>
      <c r="T319" s="17">
        <v>15.38</v>
      </c>
      <c r="U319" s="17">
        <v>15.39</v>
      </c>
      <c r="V319" s="17">
        <v>15.35</v>
      </c>
      <c r="W319" s="17">
        <v>15.32</v>
      </c>
      <c r="X319" s="17">
        <v>15.35</v>
      </c>
      <c r="Y319" s="17">
        <v>15.33</v>
      </c>
      <c r="Z319" s="17">
        <v>15.31</v>
      </c>
      <c r="AA319" s="17">
        <v>15.26</v>
      </c>
      <c r="AB319" s="17">
        <v>0</v>
      </c>
      <c r="AC319" s="17">
        <v>0</v>
      </c>
      <c r="AD319" s="17">
        <v>0</v>
      </c>
      <c r="AE319" s="17">
        <v>0</v>
      </c>
      <c r="AF319" s="17">
        <v>0</v>
      </c>
      <c r="AG319" s="17">
        <v>0</v>
      </c>
      <c r="AH319" s="17">
        <v>0</v>
      </c>
      <c r="AI319" s="17">
        <v>0</v>
      </c>
      <c r="AJ319" s="17">
        <v>0</v>
      </c>
      <c r="AK319" s="17">
        <v>0</v>
      </c>
      <c r="AL319" s="17">
        <v>0</v>
      </c>
      <c r="AM319" s="17">
        <v>0</v>
      </c>
      <c r="AN319" s="17">
        <v>0</v>
      </c>
      <c r="AO319" s="17">
        <v>0</v>
      </c>
      <c r="AP319" s="17">
        <v>0</v>
      </c>
      <c r="AQ319" s="17">
        <v>0</v>
      </c>
      <c r="AR319" s="17">
        <v>0</v>
      </c>
      <c r="AS319" s="17">
        <v>0</v>
      </c>
      <c r="AT319" s="17">
        <v>0</v>
      </c>
      <c r="AU319" s="17">
        <v>0</v>
      </c>
      <c r="AV319" s="17">
        <v>0</v>
      </c>
      <c r="AW319" s="17">
        <v>0</v>
      </c>
      <c r="AX319" s="17">
        <v>0</v>
      </c>
      <c r="AY319" s="17">
        <v>0</v>
      </c>
      <c r="AZ319" s="17">
        <v>0</v>
      </c>
      <c r="BA319" s="17">
        <v>0</v>
      </c>
      <c r="BB319" s="17">
        <v>0</v>
      </c>
      <c r="BC319" s="17">
        <v>0</v>
      </c>
      <c r="BD319" s="17">
        <v>0</v>
      </c>
      <c r="BE319" s="17">
        <v>0</v>
      </c>
      <c r="BF319" s="17">
        <v>0</v>
      </c>
      <c r="BG319" s="17">
        <v>0</v>
      </c>
      <c r="BH319" s="17">
        <v>0</v>
      </c>
      <c r="BI319" s="17">
        <v>0</v>
      </c>
      <c r="BJ319" s="17">
        <v>0</v>
      </c>
      <c r="BK319" s="17">
        <v>0</v>
      </c>
      <c r="BL319" s="17">
        <v>0</v>
      </c>
      <c r="BM319" s="17">
        <v>0</v>
      </c>
      <c r="BN319" s="17">
        <v>0</v>
      </c>
      <c r="BO319" s="17">
        <v>0</v>
      </c>
      <c r="BP319" s="17">
        <v>0</v>
      </c>
      <c r="BQ319" s="17">
        <v>0</v>
      </c>
      <c r="BR319" s="17">
        <v>0</v>
      </c>
      <c r="BS319" s="17">
        <v>0</v>
      </c>
      <c r="BT319" s="17">
        <v>0</v>
      </c>
      <c r="BU319" s="17">
        <v>0</v>
      </c>
      <c r="BV319" s="17">
        <v>0</v>
      </c>
      <c r="BW319" s="17">
        <v>0</v>
      </c>
      <c r="BX319" s="17">
        <v>0</v>
      </c>
      <c r="BY319" s="17">
        <v>0</v>
      </c>
      <c r="BZ319" s="17">
        <v>0</v>
      </c>
      <c r="CA319" s="17">
        <v>0</v>
      </c>
      <c r="CB319" s="17">
        <v>0</v>
      </c>
      <c r="CC319" s="17">
        <v>0</v>
      </c>
      <c r="CD319" s="17">
        <v>0</v>
      </c>
      <c r="CE319" s="17">
        <v>0</v>
      </c>
      <c r="CF319" s="17">
        <v>0</v>
      </c>
      <c r="CG319" s="17">
        <v>0</v>
      </c>
      <c r="CH319" s="17">
        <v>0</v>
      </c>
      <c r="CI319" s="17">
        <v>0</v>
      </c>
      <c r="CJ319" s="17">
        <v>0</v>
      </c>
      <c r="CK319" s="17">
        <v>0</v>
      </c>
      <c r="CL319" s="17">
        <v>0</v>
      </c>
      <c r="CM319" s="17">
        <v>0</v>
      </c>
      <c r="CN319" s="17">
        <v>0</v>
      </c>
      <c r="CO319" s="17">
        <v>0</v>
      </c>
      <c r="CP319" s="17">
        <v>0</v>
      </c>
      <c r="CQ319" s="17">
        <v>0</v>
      </c>
      <c r="CR319" s="17">
        <v>0</v>
      </c>
      <c r="CS319" s="17">
        <v>0</v>
      </c>
      <c r="CT319" s="17">
        <v>0</v>
      </c>
      <c r="CU319" s="17">
        <v>0</v>
      </c>
      <c r="CV319" s="17">
        <v>0</v>
      </c>
      <c r="CW319" s="17">
        <v>0</v>
      </c>
      <c r="CX319" s="17">
        <v>0</v>
      </c>
      <c r="CY319" s="17">
        <v>0</v>
      </c>
      <c r="CZ319" s="17">
        <v>0</v>
      </c>
      <c r="DA319" s="17">
        <v>0</v>
      </c>
      <c r="DB319" s="17">
        <v>0</v>
      </c>
      <c r="DC319" s="17">
        <v>0</v>
      </c>
      <c r="DD319" s="17">
        <v>0</v>
      </c>
      <c r="DE319" s="17">
        <v>0</v>
      </c>
      <c r="DF319" s="17">
        <v>0</v>
      </c>
      <c r="DG319" s="17">
        <v>0</v>
      </c>
      <c r="DH319" s="17">
        <v>0</v>
      </c>
      <c r="DI319" s="17">
        <v>0</v>
      </c>
      <c r="DJ319" s="17">
        <v>0</v>
      </c>
      <c r="DK319" s="17">
        <v>0</v>
      </c>
      <c r="DL319" s="17">
        <v>0</v>
      </c>
      <c r="DM319" s="17">
        <v>0</v>
      </c>
      <c r="DN319" s="17">
        <v>0</v>
      </c>
      <c r="DO319" s="17">
        <v>0</v>
      </c>
      <c r="DP319" s="17">
        <v>0</v>
      </c>
      <c r="DQ319" s="17">
        <v>0</v>
      </c>
      <c r="DR319" s="17">
        <v>0</v>
      </c>
      <c r="DS319" s="17">
        <v>0</v>
      </c>
      <c r="DT319" s="17">
        <v>0</v>
      </c>
      <c r="DU319" s="17">
        <v>0</v>
      </c>
      <c r="DV319" s="17">
        <v>0</v>
      </c>
      <c r="DW319" s="17">
        <v>0</v>
      </c>
      <c r="DX319" s="17">
        <v>0</v>
      </c>
      <c r="DY319" s="17">
        <v>0</v>
      </c>
      <c r="DZ319" s="17">
        <v>0</v>
      </c>
      <c r="EA319" s="17">
        <v>0</v>
      </c>
      <c r="EB319" s="17">
        <v>0</v>
      </c>
      <c r="EC319" s="17">
        <v>0</v>
      </c>
      <c r="ED319" s="17">
        <v>0</v>
      </c>
      <c r="EE319" s="17">
        <v>0</v>
      </c>
      <c r="EF319" s="17">
        <v>0</v>
      </c>
      <c r="EG319" s="17">
        <v>0</v>
      </c>
      <c r="EH319" s="17">
        <v>0</v>
      </c>
      <c r="EI319" s="17">
        <v>0</v>
      </c>
      <c r="EJ319" s="17">
        <v>0</v>
      </c>
      <c r="EK319" s="17">
        <v>0</v>
      </c>
      <c r="EL319" s="17">
        <v>0</v>
      </c>
      <c r="EM319" s="17">
        <v>0</v>
      </c>
      <c r="EN319" s="17">
        <v>0</v>
      </c>
      <c r="EO319" s="17">
        <v>0</v>
      </c>
      <c r="EP319" s="17">
        <v>0</v>
      </c>
      <c r="EQ319" s="17">
        <v>0</v>
      </c>
      <c r="ER319" s="17">
        <v>0</v>
      </c>
      <c r="ES319" s="17">
        <v>0</v>
      </c>
      <c r="ET319" s="17">
        <v>0</v>
      </c>
      <c r="EU319" s="17">
        <v>0</v>
      </c>
      <c r="EV319" s="17">
        <v>0</v>
      </c>
      <c r="EW319" s="17">
        <v>0</v>
      </c>
      <c r="EX319" s="17">
        <v>0</v>
      </c>
      <c r="EY319" s="17">
        <v>0</v>
      </c>
      <c r="EZ319" s="17">
        <v>0</v>
      </c>
      <c r="FA319" s="17">
        <v>0</v>
      </c>
      <c r="FB319" s="17">
        <v>0</v>
      </c>
      <c r="FC319" s="17">
        <v>0</v>
      </c>
      <c r="FD319" s="17">
        <v>0</v>
      </c>
      <c r="FE319" s="17">
        <v>0</v>
      </c>
      <c r="FF319" s="17">
        <v>0</v>
      </c>
      <c r="FG319" s="17">
        <v>0</v>
      </c>
      <c r="FH319" s="17">
        <v>0</v>
      </c>
      <c r="FI319" s="17">
        <v>0</v>
      </c>
      <c r="FJ319" s="17">
        <v>0</v>
      </c>
      <c r="FK319" s="17">
        <v>0</v>
      </c>
      <c r="FL319" s="17">
        <v>0</v>
      </c>
      <c r="FM319" s="17">
        <v>0</v>
      </c>
      <c r="FN319" s="17">
        <v>0</v>
      </c>
      <c r="FO319" s="17">
        <v>0</v>
      </c>
      <c r="FP319" s="17">
        <v>0</v>
      </c>
      <c r="FQ319" s="17">
        <v>0</v>
      </c>
      <c r="FR319" s="17">
        <v>0</v>
      </c>
      <c r="FS319" s="17">
        <v>0</v>
      </c>
      <c r="FT319" s="17">
        <v>0</v>
      </c>
      <c r="FU319" s="17">
        <v>0</v>
      </c>
      <c r="FV319" s="17">
        <v>0</v>
      </c>
      <c r="FW319" s="17">
        <v>0</v>
      </c>
      <c r="FX319" s="17">
        <v>0</v>
      </c>
      <c r="FY319" s="17">
        <v>0</v>
      </c>
      <c r="FZ319" s="17">
        <v>0</v>
      </c>
      <c r="GA319" s="17">
        <v>0</v>
      </c>
      <c r="GB319" s="17">
        <v>0</v>
      </c>
      <c r="GC319" s="17">
        <v>0</v>
      </c>
      <c r="GD319" s="17">
        <v>0</v>
      </c>
      <c r="GE319" s="17">
        <v>0</v>
      </c>
      <c r="GF319" s="17">
        <v>0</v>
      </c>
      <c r="GG319" s="17">
        <v>0</v>
      </c>
      <c r="GH319" s="17">
        <v>0</v>
      </c>
      <c r="GI319" s="17">
        <v>0</v>
      </c>
      <c r="GJ319" s="17">
        <v>0</v>
      </c>
      <c r="GK319" s="17">
        <v>0</v>
      </c>
      <c r="GL319" s="17">
        <v>0</v>
      </c>
      <c r="GM319" s="17">
        <v>0</v>
      </c>
      <c r="GN319" s="17">
        <v>0</v>
      </c>
      <c r="GO319" s="17">
        <v>0</v>
      </c>
      <c r="GP319" s="17">
        <v>0</v>
      </c>
      <c r="GQ319" s="17">
        <v>0</v>
      </c>
      <c r="GR319" s="17">
        <v>0</v>
      </c>
      <c r="GS319" s="17">
        <v>0</v>
      </c>
      <c r="GT319" s="17">
        <v>0</v>
      </c>
      <c r="GU319" s="17">
        <v>0</v>
      </c>
      <c r="GV319" s="17">
        <v>0</v>
      </c>
      <c r="GW319" s="17">
        <v>0</v>
      </c>
      <c r="GX319" s="17">
        <v>0</v>
      </c>
      <c r="GY319" s="17">
        <v>0</v>
      </c>
      <c r="GZ319" s="17">
        <v>0</v>
      </c>
      <c r="HA319" s="17">
        <v>0</v>
      </c>
      <c r="HB319" s="17">
        <v>0</v>
      </c>
      <c r="HC319" s="17">
        <v>0</v>
      </c>
      <c r="HD319" s="17">
        <v>0</v>
      </c>
      <c r="HE319" s="17">
        <v>0</v>
      </c>
      <c r="HF319" s="17">
        <v>0</v>
      </c>
      <c r="HG319" s="17">
        <v>0</v>
      </c>
      <c r="HH319" s="17">
        <v>0</v>
      </c>
      <c r="HI319" s="17">
        <v>0</v>
      </c>
      <c r="HJ319" s="17">
        <v>0</v>
      </c>
      <c r="HK319" s="17">
        <v>0</v>
      </c>
      <c r="HL319" s="17">
        <v>0</v>
      </c>
      <c r="HM319" s="17">
        <v>0</v>
      </c>
      <c r="HN319" s="17">
        <v>0</v>
      </c>
      <c r="HO319" s="17">
        <v>0</v>
      </c>
      <c r="HP319" s="17">
        <v>0</v>
      </c>
      <c r="HQ319" s="17">
        <v>0</v>
      </c>
      <c r="HR319" s="17">
        <v>0</v>
      </c>
      <c r="HS319" s="17">
        <v>0</v>
      </c>
      <c r="HT319" s="17">
        <v>0</v>
      </c>
      <c r="HU319" s="17">
        <v>0</v>
      </c>
      <c r="HV319" s="17">
        <v>0</v>
      </c>
      <c r="HW319" s="17">
        <v>0</v>
      </c>
      <c r="HX319" s="17">
        <v>0</v>
      </c>
      <c r="HY319" s="17">
        <v>0</v>
      </c>
      <c r="HZ319" s="17">
        <v>0</v>
      </c>
      <c r="IA319" s="17">
        <v>0</v>
      </c>
      <c r="IB319" s="17">
        <v>0</v>
      </c>
      <c r="IC319" s="17">
        <v>0</v>
      </c>
      <c r="ID319" s="17">
        <v>0</v>
      </c>
      <c r="IE319" s="17">
        <v>0</v>
      </c>
      <c r="IF319" s="17">
        <v>0</v>
      </c>
      <c r="IG319" s="17">
        <v>0</v>
      </c>
      <c r="IH319" s="17">
        <v>0</v>
      </c>
      <c r="II319" s="17">
        <v>0</v>
      </c>
      <c r="IJ319" s="17">
        <v>0</v>
      </c>
      <c r="IK319" s="17">
        <v>0</v>
      </c>
      <c r="IL319" s="17">
        <v>0</v>
      </c>
      <c r="IM319" s="17">
        <v>0</v>
      </c>
      <c r="IN319" s="17">
        <v>0</v>
      </c>
      <c r="IO319" s="17">
        <v>0</v>
      </c>
      <c r="IP319" s="17">
        <v>0</v>
      </c>
      <c r="IQ319" s="17">
        <v>0</v>
      </c>
      <c r="IR319" s="17">
        <v>0</v>
      </c>
      <c r="IS319" s="17">
        <v>0</v>
      </c>
      <c r="IT319" s="17">
        <v>0</v>
      </c>
      <c r="IU319" s="17">
        <v>0</v>
      </c>
      <c r="IV319" s="17">
        <v>0</v>
      </c>
      <c r="IW319" s="17">
        <v>0</v>
      </c>
      <c r="IX319" s="17">
        <v>0</v>
      </c>
      <c r="IY319" s="17">
        <v>0</v>
      </c>
      <c r="IZ319" s="17">
        <v>0</v>
      </c>
      <c r="JA319" s="17">
        <v>0</v>
      </c>
      <c r="JB319" s="17">
        <v>0</v>
      </c>
      <c r="JC319" s="17">
        <v>0</v>
      </c>
      <c r="JD319" s="17">
        <v>0</v>
      </c>
      <c r="JE319" s="17">
        <v>0</v>
      </c>
      <c r="JF319" s="17">
        <v>0</v>
      </c>
      <c r="JG319" s="17">
        <v>0</v>
      </c>
      <c r="JH319" s="17">
        <v>0</v>
      </c>
      <c r="JI319" s="17">
        <v>0</v>
      </c>
      <c r="JJ319" s="17">
        <v>0</v>
      </c>
      <c r="JK319" s="17">
        <v>0</v>
      </c>
      <c r="JL319" s="17">
        <v>0</v>
      </c>
      <c r="JM319" s="17">
        <v>0</v>
      </c>
      <c r="JN319" s="17">
        <v>0</v>
      </c>
      <c r="JO319" s="17">
        <v>0</v>
      </c>
      <c r="JP319" s="17">
        <v>0</v>
      </c>
      <c r="JQ319" s="17">
        <v>0</v>
      </c>
      <c r="JR319" s="17">
        <v>0</v>
      </c>
      <c r="JS319" s="17">
        <v>0</v>
      </c>
      <c r="JT319" s="17">
        <v>0</v>
      </c>
      <c r="JU319" s="17">
        <v>0</v>
      </c>
      <c r="JV319" s="17">
        <v>0</v>
      </c>
      <c r="JW319" s="17">
        <v>0</v>
      </c>
      <c r="JX319" s="17">
        <v>0</v>
      </c>
      <c r="JY319" s="17">
        <v>0</v>
      </c>
    </row>
    <row r="320" spans="1:285" x14ac:dyDescent="0.15">
      <c r="A320" s="17" t="s">
        <v>710</v>
      </c>
      <c r="B320" s="17" t="s">
        <v>711</v>
      </c>
      <c r="C320" s="17">
        <v>0</v>
      </c>
      <c r="D320" s="17">
        <v>34.71</v>
      </c>
      <c r="E320" s="17">
        <v>34.71</v>
      </c>
      <c r="F320" s="17">
        <v>34.71</v>
      </c>
      <c r="G320" s="17">
        <v>34.71</v>
      </c>
      <c r="H320" s="17">
        <v>34.71</v>
      </c>
      <c r="I320" s="17">
        <v>34.92</v>
      </c>
      <c r="J320" s="17">
        <v>34.92</v>
      </c>
      <c r="K320" s="17">
        <v>34.92</v>
      </c>
      <c r="L320" s="17">
        <v>34.92</v>
      </c>
      <c r="M320" s="17">
        <v>34.92</v>
      </c>
      <c r="N320" s="17">
        <v>34.97</v>
      </c>
      <c r="O320" s="17">
        <v>34.979999999999997</v>
      </c>
      <c r="P320" s="17">
        <v>35.01</v>
      </c>
      <c r="Q320" s="17">
        <v>35.04</v>
      </c>
      <c r="R320" s="17">
        <v>35.049999999999997</v>
      </c>
      <c r="S320" s="17">
        <v>35.14</v>
      </c>
      <c r="T320" s="17">
        <v>35.18</v>
      </c>
      <c r="U320" s="17">
        <v>35.130000000000003</v>
      </c>
      <c r="V320" s="17">
        <v>35.06</v>
      </c>
      <c r="W320" s="17">
        <v>35.130000000000003</v>
      </c>
      <c r="X320" s="17">
        <v>35.090000000000003</v>
      </c>
      <c r="Y320" s="17">
        <v>35.090000000000003</v>
      </c>
      <c r="Z320" s="17">
        <v>35.08</v>
      </c>
      <c r="AA320" s="17">
        <v>35.08</v>
      </c>
      <c r="AB320" s="17">
        <v>0</v>
      </c>
      <c r="AC320" s="17">
        <v>0</v>
      </c>
      <c r="AD320" s="17">
        <v>0</v>
      </c>
      <c r="AE320" s="17">
        <v>0</v>
      </c>
      <c r="AF320" s="17">
        <v>0</v>
      </c>
      <c r="AG320" s="17">
        <v>0</v>
      </c>
      <c r="AH320" s="17">
        <v>0</v>
      </c>
      <c r="AI320" s="17">
        <v>0</v>
      </c>
      <c r="AJ320" s="17">
        <v>0</v>
      </c>
      <c r="AK320" s="17">
        <v>0</v>
      </c>
      <c r="AL320" s="17">
        <v>0</v>
      </c>
      <c r="AM320" s="17">
        <v>0</v>
      </c>
      <c r="AN320" s="17">
        <v>0</v>
      </c>
      <c r="AO320" s="17">
        <v>0</v>
      </c>
      <c r="AP320" s="17">
        <v>0</v>
      </c>
      <c r="AQ320" s="17">
        <v>0</v>
      </c>
      <c r="AR320" s="17">
        <v>0</v>
      </c>
      <c r="AS320" s="17">
        <v>0</v>
      </c>
      <c r="AT320" s="17">
        <v>0</v>
      </c>
      <c r="AU320" s="17">
        <v>0</v>
      </c>
      <c r="AV320" s="17">
        <v>0</v>
      </c>
      <c r="AW320" s="17">
        <v>0</v>
      </c>
      <c r="AX320" s="17">
        <v>0</v>
      </c>
      <c r="AY320" s="17">
        <v>0</v>
      </c>
      <c r="AZ320" s="17">
        <v>0</v>
      </c>
      <c r="BA320" s="17">
        <v>0</v>
      </c>
      <c r="BB320" s="17">
        <v>0</v>
      </c>
      <c r="BC320" s="17">
        <v>0</v>
      </c>
      <c r="BD320" s="17">
        <v>0</v>
      </c>
      <c r="BE320" s="17">
        <v>0</v>
      </c>
      <c r="BF320" s="17">
        <v>0</v>
      </c>
      <c r="BG320" s="17">
        <v>0</v>
      </c>
      <c r="BH320" s="17">
        <v>0</v>
      </c>
      <c r="BI320" s="17">
        <v>0</v>
      </c>
      <c r="BJ320" s="17">
        <v>0</v>
      </c>
      <c r="BK320" s="17">
        <v>0</v>
      </c>
      <c r="BL320" s="17">
        <v>0</v>
      </c>
      <c r="BM320" s="17">
        <v>0</v>
      </c>
      <c r="BN320" s="17">
        <v>0</v>
      </c>
      <c r="BO320" s="17">
        <v>0</v>
      </c>
      <c r="BP320" s="17">
        <v>0</v>
      </c>
      <c r="BQ320" s="17">
        <v>0</v>
      </c>
      <c r="BR320" s="17">
        <v>0</v>
      </c>
      <c r="BS320" s="17">
        <v>0</v>
      </c>
      <c r="BT320" s="17">
        <v>0</v>
      </c>
      <c r="BU320" s="17">
        <v>0</v>
      </c>
      <c r="BV320" s="17">
        <v>0</v>
      </c>
      <c r="BW320" s="17">
        <v>0</v>
      </c>
      <c r="BX320" s="17">
        <v>0</v>
      </c>
      <c r="BY320" s="17">
        <v>0</v>
      </c>
      <c r="BZ320" s="17">
        <v>0</v>
      </c>
      <c r="CA320" s="17">
        <v>0</v>
      </c>
      <c r="CB320" s="17">
        <v>0</v>
      </c>
      <c r="CC320" s="17">
        <v>0</v>
      </c>
      <c r="CD320" s="17">
        <v>0</v>
      </c>
      <c r="CE320" s="17">
        <v>0</v>
      </c>
      <c r="CF320" s="17">
        <v>0</v>
      </c>
      <c r="CG320" s="17">
        <v>0</v>
      </c>
      <c r="CH320" s="17">
        <v>0</v>
      </c>
      <c r="CI320" s="17">
        <v>0</v>
      </c>
      <c r="CJ320" s="17">
        <v>0</v>
      </c>
      <c r="CK320" s="17">
        <v>0</v>
      </c>
      <c r="CL320" s="17">
        <v>0</v>
      </c>
      <c r="CM320" s="17">
        <v>0</v>
      </c>
      <c r="CN320" s="17">
        <v>0</v>
      </c>
      <c r="CO320" s="17">
        <v>0</v>
      </c>
      <c r="CP320" s="17">
        <v>0</v>
      </c>
      <c r="CQ320" s="17">
        <v>0</v>
      </c>
      <c r="CR320" s="17">
        <v>0</v>
      </c>
      <c r="CS320" s="17">
        <v>0</v>
      </c>
      <c r="CT320" s="17">
        <v>0</v>
      </c>
      <c r="CU320" s="17">
        <v>0</v>
      </c>
      <c r="CV320" s="17">
        <v>0</v>
      </c>
      <c r="CW320" s="17">
        <v>0</v>
      </c>
      <c r="CX320" s="17">
        <v>0</v>
      </c>
      <c r="CY320" s="17">
        <v>0</v>
      </c>
      <c r="CZ320" s="17">
        <v>0</v>
      </c>
      <c r="DA320" s="17">
        <v>0</v>
      </c>
      <c r="DB320" s="17">
        <v>0</v>
      </c>
      <c r="DC320" s="17">
        <v>0</v>
      </c>
      <c r="DD320" s="17">
        <v>0</v>
      </c>
      <c r="DE320" s="17">
        <v>0</v>
      </c>
      <c r="DF320" s="17">
        <v>0</v>
      </c>
      <c r="DG320" s="17">
        <v>0</v>
      </c>
      <c r="DH320" s="17">
        <v>0</v>
      </c>
      <c r="DI320" s="17">
        <v>0</v>
      </c>
      <c r="DJ320" s="17">
        <v>0</v>
      </c>
      <c r="DK320" s="17">
        <v>0</v>
      </c>
      <c r="DL320" s="17">
        <v>0</v>
      </c>
      <c r="DM320" s="17">
        <v>0</v>
      </c>
      <c r="DN320" s="17">
        <v>0</v>
      </c>
      <c r="DO320" s="17">
        <v>0</v>
      </c>
      <c r="DP320" s="17">
        <v>0</v>
      </c>
      <c r="DQ320" s="17">
        <v>0</v>
      </c>
      <c r="DR320" s="17">
        <v>0</v>
      </c>
      <c r="DS320" s="17">
        <v>0</v>
      </c>
      <c r="DT320" s="17">
        <v>0</v>
      </c>
      <c r="DU320" s="17">
        <v>0</v>
      </c>
      <c r="DV320" s="17">
        <v>0</v>
      </c>
      <c r="DW320" s="17">
        <v>0</v>
      </c>
      <c r="DX320" s="17">
        <v>0</v>
      </c>
      <c r="DY320" s="17">
        <v>0</v>
      </c>
      <c r="DZ320" s="17">
        <v>0</v>
      </c>
      <c r="EA320" s="17">
        <v>0</v>
      </c>
      <c r="EB320" s="17">
        <v>0</v>
      </c>
      <c r="EC320" s="17">
        <v>0</v>
      </c>
      <c r="ED320" s="17">
        <v>0</v>
      </c>
      <c r="EE320" s="17">
        <v>0</v>
      </c>
      <c r="EF320" s="17">
        <v>0</v>
      </c>
      <c r="EG320" s="17">
        <v>0</v>
      </c>
      <c r="EH320" s="17">
        <v>0</v>
      </c>
      <c r="EI320" s="17">
        <v>0</v>
      </c>
      <c r="EJ320" s="17">
        <v>0</v>
      </c>
      <c r="EK320" s="17">
        <v>0</v>
      </c>
      <c r="EL320" s="17">
        <v>0</v>
      </c>
      <c r="EM320" s="17">
        <v>0</v>
      </c>
      <c r="EN320" s="17">
        <v>0</v>
      </c>
      <c r="EO320" s="17">
        <v>0</v>
      </c>
      <c r="EP320" s="17">
        <v>0</v>
      </c>
      <c r="EQ320" s="17">
        <v>0</v>
      </c>
      <c r="ER320" s="17">
        <v>0</v>
      </c>
      <c r="ES320" s="17">
        <v>0</v>
      </c>
      <c r="ET320" s="17">
        <v>0</v>
      </c>
      <c r="EU320" s="17">
        <v>0</v>
      </c>
      <c r="EV320" s="17">
        <v>0</v>
      </c>
      <c r="EW320" s="17">
        <v>0</v>
      </c>
      <c r="EX320" s="17">
        <v>0</v>
      </c>
      <c r="EY320" s="17">
        <v>0</v>
      </c>
      <c r="EZ320" s="17">
        <v>0</v>
      </c>
      <c r="FA320" s="17">
        <v>0</v>
      </c>
      <c r="FB320" s="17">
        <v>0</v>
      </c>
      <c r="FC320" s="17">
        <v>0</v>
      </c>
      <c r="FD320" s="17">
        <v>0</v>
      </c>
      <c r="FE320" s="17">
        <v>0</v>
      </c>
      <c r="FF320" s="17">
        <v>0</v>
      </c>
      <c r="FG320" s="17">
        <v>0</v>
      </c>
      <c r="FH320" s="17">
        <v>0</v>
      </c>
      <c r="FI320" s="17">
        <v>0</v>
      </c>
      <c r="FJ320" s="17">
        <v>0</v>
      </c>
      <c r="FK320" s="17">
        <v>0</v>
      </c>
      <c r="FL320" s="17">
        <v>0</v>
      </c>
      <c r="FM320" s="17">
        <v>0</v>
      </c>
      <c r="FN320" s="17">
        <v>0</v>
      </c>
      <c r="FO320" s="17">
        <v>0</v>
      </c>
      <c r="FP320" s="17">
        <v>0</v>
      </c>
      <c r="FQ320" s="17">
        <v>0</v>
      </c>
      <c r="FR320" s="17">
        <v>0</v>
      </c>
      <c r="FS320" s="17">
        <v>0</v>
      </c>
      <c r="FT320" s="17">
        <v>0</v>
      </c>
      <c r="FU320" s="17">
        <v>0</v>
      </c>
      <c r="FV320" s="17">
        <v>0</v>
      </c>
      <c r="FW320" s="17">
        <v>0</v>
      </c>
      <c r="FX320" s="17">
        <v>0</v>
      </c>
      <c r="FY320" s="17">
        <v>0</v>
      </c>
      <c r="FZ320" s="17">
        <v>0</v>
      </c>
      <c r="GA320" s="17">
        <v>0</v>
      </c>
      <c r="GB320" s="17">
        <v>0</v>
      </c>
      <c r="GC320" s="17">
        <v>0</v>
      </c>
      <c r="GD320" s="17">
        <v>0</v>
      </c>
      <c r="GE320" s="17">
        <v>0</v>
      </c>
      <c r="GF320" s="17">
        <v>0</v>
      </c>
      <c r="GG320" s="17">
        <v>0</v>
      </c>
      <c r="GH320" s="17">
        <v>0</v>
      </c>
      <c r="GI320" s="17">
        <v>0</v>
      </c>
      <c r="GJ320" s="17">
        <v>0</v>
      </c>
      <c r="GK320" s="17">
        <v>0</v>
      </c>
      <c r="GL320" s="17">
        <v>0</v>
      </c>
      <c r="GM320" s="17">
        <v>0</v>
      </c>
      <c r="GN320" s="17">
        <v>0</v>
      </c>
      <c r="GO320" s="17">
        <v>0</v>
      </c>
      <c r="GP320" s="17">
        <v>0</v>
      </c>
      <c r="GQ320" s="17">
        <v>0</v>
      </c>
      <c r="GR320" s="17">
        <v>0</v>
      </c>
      <c r="GS320" s="17">
        <v>0</v>
      </c>
      <c r="GT320" s="17">
        <v>0</v>
      </c>
      <c r="GU320" s="17">
        <v>0</v>
      </c>
      <c r="GV320" s="17">
        <v>0</v>
      </c>
      <c r="GW320" s="17">
        <v>0</v>
      </c>
      <c r="GX320" s="17">
        <v>0</v>
      </c>
      <c r="GY320" s="17">
        <v>0</v>
      </c>
      <c r="GZ320" s="17">
        <v>0</v>
      </c>
      <c r="HA320" s="17">
        <v>0</v>
      </c>
      <c r="HB320" s="17">
        <v>0</v>
      </c>
      <c r="HC320" s="17">
        <v>0</v>
      </c>
      <c r="HD320" s="17">
        <v>0</v>
      </c>
      <c r="HE320" s="17">
        <v>0</v>
      </c>
      <c r="HF320" s="17">
        <v>0</v>
      </c>
      <c r="HG320" s="17">
        <v>0</v>
      </c>
      <c r="HH320" s="17">
        <v>0</v>
      </c>
      <c r="HI320" s="17">
        <v>0</v>
      </c>
      <c r="HJ320" s="17">
        <v>0</v>
      </c>
      <c r="HK320" s="17">
        <v>0</v>
      </c>
      <c r="HL320" s="17">
        <v>0</v>
      </c>
      <c r="HM320" s="17">
        <v>0</v>
      </c>
      <c r="HN320" s="17">
        <v>0</v>
      </c>
      <c r="HO320" s="17">
        <v>0</v>
      </c>
      <c r="HP320" s="17">
        <v>0</v>
      </c>
      <c r="HQ320" s="17">
        <v>0</v>
      </c>
      <c r="HR320" s="17">
        <v>0</v>
      </c>
      <c r="HS320" s="17">
        <v>0</v>
      </c>
      <c r="HT320" s="17">
        <v>0</v>
      </c>
      <c r="HU320" s="17">
        <v>0</v>
      </c>
      <c r="HV320" s="17">
        <v>0</v>
      </c>
      <c r="HW320" s="17">
        <v>0</v>
      </c>
      <c r="HX320" s="17">
        <v>0</v>
      </c>
      <c r="HY320" s="17">
        <v>0</v>
      </c>
      <c r="HZ320" s="17">
        <v>0</v>
      </c>
      <c r="IA320" s="17">
        <v>0</v>
      </c>
      <c r="IB320" s="17">
        <v>0</v>
      </c>
      <c r="IC320" s="17">
        <v>0</v>
      </c>
      <c r="ID320" s="17">
        <v>0</v>
      </c>
      <c r="IE320" s="17">
        <v>0</v>
      </c>
      <c r="IF320" s="17">
        <v>0</v>
      </c>
      <c r="IG320" s="17">
        <v>0</v>
      </c>
      <c r="IH320" s="17">
        <v>0</v>
      </c>
      <c r="II320" s="17">
        <v>0</v>
      </c>
      <c r="IJ320" s="17">
        <v>0</v>
      </c>
      <c r="IK320" s="17">
        <v>0</v>
      </c>
      <c r="IL320" s="17">
        <v>0</v>
      </c>
      <c r="IM320" s="17">
        <v>0</v>
      </c>
      <c r="IN320" s="17">
        <v>0</v>
      </c>
      <c r="IO320" s="17">
        <v>0</v>
      </c>
      <c r="IP320" s="17">
        <v>0</v>
      </c>
      <c r="IQ320" s="17">
        <v>0</v>
      </c>
      <c r="IR320" s="17">
        <v>0</v>
      </c>
      <c r="IS320" s="17">
        <v>0</v>
      </c>
      <c r="IT320" s="17">
        <v>0</v>
      </c>
      <c r="IU320" s="17">
        <v>0</v>
      </c>
      <c r="IV320" s="17">
        <v>0</v>
      </c>
      <c r="IW320" s="17">
        <v>0</v>
      </c>
      <c r="IX320" s="17">
        <v>0</v>
      </c>
      <c r="IY320" s="17">
        <v>0</v>
      </c>
      <c r="IZ320" s="17">
        <v>0</v>
      </c>
      <c r="JA320" s="17">
        <v>0</v>
      </c>
      <c r="JB320" s="17">
        <v>0</v>
      </c>
      <c r="JC320" s="17">
        <v>0</v>
      </c>
      <c r="JD320" s="17">
        <v>0</v>
      </c>
      <c r="JE320" s="17">
        <v>0</v>
      </c>
      <c r="JF320" s="17">
        <v>0</v>
      </c>
      <c r="JG320" s="17">
        <v>0</v>
      </c>
      <c r="JH320" s="17">
        <v>0</v>
      </c>
      <c r="JI320" s="17">
        <v>0</v>
      </c>
      <c r="JJ320" s="17">
        <v>0</v>
      </c>
      <c r="JK320" s="17">
        <v>0</v>
      </c>
      <c r="JL320" s="17">
        <v>0</v>
      </c>
      <c r="JM320" s="17">
        <v>0</v>
      </c>
      <c r="JN320" s="17">
        <v>0</v>
      </c>
      <c r="JO320" s="17">
        <v>0</v>
      </c>
      <c r="JP320" s="17">
        <v>0</v>
      </c>
      <c r="JQ320" s="17">
        <v>0</v>
      </c>
      <c r="JR320" s="17">
        <v>0</v>
      </c>
      <c r="JS320" s="17">
        <v>0</v>
      </c>
      <c r="JT320" s="17">
        <v>0</v>
      </c>
      <c r="JU320" s="17">
        <v>0</v>
      </c>
      <c r="JV320" s="17">
        <v>0</v>
      </c>
      <c r="JW320" s="17">
        <v>0</v>
      </c>
      <c r="JX320" s="17">
        <v>0</v>
      </c>
      <c r="JY320" s="17">
        <v>0</v>
      </c>
    </row>
    <row r="321" spans="1:285" x14ac:dyDescent="0.15">
      <c r="A321" s="17" t="s">
        <v>576</v>
      </c>
      <c r="B321" s="17" t="s">
        <v>577</v>
      </c>
      <c r="C321" s="17">
        <v>0</v>
      </c>
      <c r="D321" s="17">
        <v>0</v>
      </c>
      <c r="E321" s="17">
        <v>0</v>
      </c>
      <c r="F321" s="17">
        <v>0</v>
      </c>
      <c r="G321" s="17">
        <v>0</v>
      </c>
      <c r="H321" s="17">
        <v>0</v>
      </c>
      <c r="I321" s="17">
        <v>3.11</v>
      </c>
      <c r="J321" s="17">
        <v>3.11</v>
      </c>
      <c r="K321" s="17">
        <v>3.11</v>
      </c>
      <c r="L321" s="17">
        <v>3.11</v>
      </c>
      <c r="M321" s="17">
        <v>3.11</v>
      </c>
      <c r="N321" s="17">
        <v>3.18</v>
      </c>
      <c r="O321" s="17">
        <v>3.12</v>
      </c>
      <c r="P321" s="17">
        <v>3.14</v>
      </c>
      <c r="Q321" s="17">
        <v>3.12</v>
      </c>
      <c r="R321" s="17">
        <v>3.13</v>
      </c>
      <c r="S321" s="17">
        <v>3.15</v>
      </c>
      <c r="T321" s="17">
        <v>3.15</v>
      </c>
      <c r="U321" s="17">
        <v>3.16</v>
      </c>
      <c r="V321" s="17">
        <v>3.16</v>
      </c>
      <c r="W321" s="17">
        <v>3.15</v>
      </c>
      <c r="X321" s="17">
        <v>3.15</v>
      </c>
      <c r="Y321" s="17">
        <v>3.15</v>
      </c>
      <c r="Z321" s="17">
        <v>3.16</v>
      </c>
      <c r="AA321" s="17">
        <v>3.17</v>
      </c>
      <c r="AB321" s="17">
        <v>0</v>
      </c>
      <c r="AC321" s="17">
        <v>0</v>
      </c>
      <c r="AD321" s="17">
        <v>0</v>
      </c>
      <c r="AE321" s="17">
        <v>0</v>
      </c>
      <c r="AF321" s="17">
        <v>0</v>
      </c>
      <c r="AG321" s="17">
        <v>0</v>
      </c>
      <c r="AH321" s="17">
        <v>0</v>
      </c>
      <c r="AI321" s="17">
        <v>0</v>
      </c>
      <c r="AJ321" s="17">
        <v>0</v>
      </c>
      <c r="AK321" s="17">
        <v>0</v>
      </c>
      <c r="AL321" s="17">
        <v>0</v>
      </c>
      <c r="AM321" s="17">
        <v>0</v>
      </c>
      <c r="AN321" s="17">
        <v>0</v>
      </c>
      <c r="AO321" s="17">
        <v>0</v>
      </c>
      <c r="AP321" s="17">
        <v>0</v>
      </c>
      <c r="AQ321" s="17">
        <v>0</v>
      </c>
      <c r="AR321" s="17">
        <v>0</v>
      </c>
      <c r="AS321" s="17">
        <v>0</v>
      </c>
      <c r="AT321" s="17">
        <v>0</v>
      </c>
      <c r="AU321" s="17">
        <v>0</v>
      </c>
      <c r="AV321" s="17">
        <v>0</v>
      </c>
      <c r="AW321" s="17">
        <v>0</v>
      </c>
      <c r="AX321" s="17">
        <v>0</v>
      </c>
      <c r="AY321" s="17">
        <v>0</v>
      </c>
      <c r="AZ321" s="17">
        <v>0</v>
      </c>
      <c r="BA321" s="17">
        <v>0</v>
      </c>
      <c r="BB321" s="17">
        <v>0</v>
      </c>
      <c r="BC321" s="17">
        <v>0</v>
      </c>
      <c r="BD321" s="17">
        <v>0</v>
      </c>
      <c r="BE321" s="17">
        <v>0</v>
      </c>
      <c r="BF321" s="17">
        <v>0</v>
      </c>
      <c r="BG321" s="17">
        <v>0</v>
      </c>
      <c r="BH321" s="17">
        <v>0</v>
      </c>
      <c r="BI321" s="17">
        <v>0</v>
      </c>
      <c r="BJ321" s="17">
        <v>0</v>
      </c>
      <c r="BK321" s="17">
        <v>0</v>
      </c>
      <c r="BL321" s="17">
        <v>0</v>
      </c>
      <c r="BM321" s="17">
        <v>0</v>
      </c>
      <c r="BN321" s="17">
        <v>0</v>
      </c>
      <c r="BO321" s="17">
        <v>0</v>
      </c>
      <c r="BP321" s="17">
        <v>0</v>
      </c>
      <c r="BQ321" s="17">
        <v>0</v>
      </c>
      <c r="BR321" s="17">
        <v>0</v>
      </c>
      <c r="BS321" s="17">
        <v>0</v>
      </c>
      <c r="BT321" s="17">
        <v>0</v>
      </c>
      <c r="BU321" s="17">
        <v>0</v>
      </c>
      <c r="BV321" s="17">
        <v>0</v>
      </c>
      <c r="BW321" s="17">
        <v>0</v>
      </c>
      <c r="BX321" s="17">
        <v>0</v>
      </c>
      <c r="BY321" s="17">
        <v>0</v>
      </c>
      <c r="BZ321" s="17">
        <v>0</v>
      </c>
      <c r="CA321" s="17">
        <v>0</v>
      </c>
      <c r="CB321" s="17">
        <v>0</v>
      </c>
      <c r="CC321" s="17">
        <v>0</v>
      </c>
      <c r="CD321" s="17">
        <v>0</v>
      </c>
      <c r="CE321" s="17">
        <v>0</v>
      </c>
      <c r="CF321" s="17">
        <v>0</v>
      </c>
      <c r="CG321" s="17">
        <v>0</v>
      </c>
      <c r="CH321" s="17">
        <v>0</v>
      </c>
      <c r="CI321" s="17">
        <v>0</v>
      </c>
      <c r="CJ321" s="17">
        <v>0</v>
      </c>
      <c r="CK321" s="17">
        <v>0</v>
      </c>
      <c r="CL321" s="17">
        <v>0</v>
      </c>
      <c r="CM321" s="17">
        <v>0</v>
      </c>
      <c r="CN321" s="17">
        <v>0</v>
      </c>
      <c r="CO321" s="17">
        <v>0</v>
      </c>
      <c r="CP321" s="17">
        <v>0</v>
      </c>
      <c r="CQ321" s="17">
        <v>0</v>
      </c>
      <c r="CR321" s="17">
        <v>0</v>
      </c>
      <c r="CS321" s="17">
        <v>0</v>
      </c>
      <c r="CT321" s="17">
        <v>0</v>
      </c>
      <c r="CU321" s="17">
        <v>0</v>
      </c>
      <c r="CV321" s="17">
        <v>0</v>
      </c>
      <c r="CW321" s="17">
        <v>0</v>
      </c>
      <c r="CX321" s="17">
        <v>0</v>
      </c>
      <c r="CY321" s="17">
        <v>0</v>
      </c>
      <c r="CZ321" s="17">
        <v>0</v>
      </c>
      <c r="DA321" s="17">
        <v>0</v>
      </c>
      <c r="DB321" s="17">
        <v>0</v>
      </c>
      <c r="DC321" s="17">
        <v>0</v>
      </c>
      <c r="DD321" s="17">
        <v>0</v>
      </c>
      <c r="DE321" s="17">
        <v>0</v>
      </c>
      <c r="DF321" s="17">
        <v>0</v>
      </c>
      <c r="DG321" s="17">
        <v>0</v>
      </c>
      <c r="DH321" s="17">
        <v>0</v>
      </c>
      <c r="DI321" s="17">
        <v>0</v>
      </c>
      <c r="DJ321" s="17">
        <v>0</v>
      </c>
      <c r="DK321" s="17">
        <v>0</v>
      </c>
      <c r="DL321" s="17">
        <v>0</v>
      </c>
      <c r="DM321" s="17">
        <v>0</v>
      </c>
      <c r="DN321" s="17">
        <v>0</v>
      </c>
      <c r="DO321" s="17">
        <v>0</v>
      </c>
      <c r="DP321" s="17">
        <v>0</v>
      </c>
      <c r="DQ321" s="17">
        <v>0</v>
      </c>
      <c r="DR321" s="17">
        <v>0</v>
      </c>
      <c r="DS321" s="17">
        <v>0</v>
      </c>
      <c r="DT321" s="17">
        <v>0</v>
      </c>
      <c r="DU321" s="17">
        <v>0</v>
      </c>
      <c r="DV321" s="17">
        <v>0</v>
      </c>
      <c r="DW321" s="17">
        <v>0</v>
      </c>
      <c r="DX321" s="17">
        <v>0</v>
      </c>
      <c r="DY321" s="17">
        <v>0</v>
      </c>
      <c r="DZ321" s="17">
        <v>0</v>
      </c>
      <c r="EA321" s="17">
        <v>0</v>
      </c>
      <c r="EB321" s="17">
        <v>0</v>
      </c>
      <c r="EC321" s="17">
        <v>0</v>
      </c>
      <c r="ED321" s="17">
        <v>0</v>
      </c>
      <c r="EE321" s="17">
        <v>0</v>
      </c>
      <c r="EF321" s="17">
        <v>0</v>
      </c>
      <c r="EG321" s="17">
        <v>0</v>
      </c>
      <c r="EH321" s="17">
        <v>0</v>
      </c>
      <c r="EI321" s="17">
        <v>0</v>
      </c>
      <c r="EJ321" s="17">
        <v>0</v>
      </c>
      <c r="EK321" s="17">
        <v>0</v>
      </c>
      <c r="EL321" s="17">
        <v>0</v>
      </c>
      <c r="EM321" s="17">
        <v>0</v>
      </c>
      <c r="EN321" s="17">
        <v>0</v>
      </c>
      <c r="EO321" s="17">
        <v>0</v>
      </c>
      <c r="EP321" s="17">
        <v>0</v>
      </c>
      <c r="EQ321" s="17">
        <v>0</v>
      </c>
      <c r="ER321" s="17">
        <v>0</v>
      </c>
      <c r="ES321" s="17">
        <v>0</v>
      </c>
      <c r="ET321" s="17">
        <v>0</v>
      </c>
      <c r="EU321" s="17">
        <v>0</v>
      </c>
      <c r="EV321" s="17">
        <v>0</v>
      </c>
      <c r="EW321" s="17">
        <v>0</v>
      </c>
      <c r="EX321" s="17">
        <v>0</v>
      </c>
      <c r="EY321" s="17">
        <v>0</v>
      </c>
      <c r="EZ321" s="17">
        <v>0</v>
      </c>
      <c r="FA321" s="17">
        <v>0</v>
      </c>
      <c r="FB321" s="17">
        <v>0</v>
      </c>
      <c r="FC321" s="17">
        <v>0</v>
      </c>
      <c r="FD321" s="17">
        <v>0</v>
      </c>
      <c r="FE321" s="17">
        <v>0</v>
      </c>
      <c r="FF321" s="17">
        <v>0</v>
      </c>
      <c r="FG321" s="17">
        <v>0</v>
      </c>
      <c r="FH321" s="17">
        <v>0</v>
      </c>
      <c r="FI321" s="17">
        <v>0</v>
      </c>
      <c r="FJ321" s="17">
        <v>0</v>
      </c>
      <c r="FK321" s="17">
        <v>0</v>
      </c>
      <c r="FL321" s="17">
        <v>0</v>
      </c>
      <c r="FM321" s="17">
        <v>0</v>
      </c>
      <c r="FN321" s="17">
        <v>0</v>
      </c>
      <c r="FO321" s="17">
        <v>0</v>
      </c>
      <c r="FP321" s="17">
        <v>0</v>
      </c>
      <c r="FQ321" s="17">
        <v>0</v>
      </c>
      <c r="FR321" s="17">
        <v>0</v>
      </c>
      <c r="FS321" s="17">
        <v>0</v>
      </c>
      <c r="FT321" s="17">
        <v>0</v>
      </c>
      <c r="FU321" s="17">
        <v>0</v>
      </c>
      <c r="FV321" s="17">
        <v>0</v>
      </c>
      <c r="FW321" s="17">
        <v>0</v>
      </c>
      <c r="FX321" s="17">
        <v>0</v>
      </c>
      <c r="FY321" s="17">
        <v>0</v>
      </c>
      <c r="FZ321" s="17">
        <v>0</v>
      </c>
      <c r="GA321" s="17">
        <v>0</v>
      </c>
      <c r="GB321" s="17">
        <v>0</v>
      </c>
      <c r="GC321" s="17">
        <v>0</v>
      </c>
      <c r="GD321" s="17">
        <v>0</v>
      </c>
      <c r="GE321" s="17">
        <v>0</v>
      </c>
      <c r="GF321" s="17">
        <v>0</v>
      </c>
      <c r="GG321" s="17">
        <v>0</v>
      </c>
      <c r="GH321" s="17">
        <v>0</v>
      </c>
      <c r="GI321" s="17">
        <v>0</v>
      </c>
      <c r="GJ321" s="17">
        <v>0</v>
      </c>
      <c r="GK321" s="17">
        <v>0</v>
      </c>
      <c r="GL321" s="17">
        <v>0</v>
      </c>
      <c r="GM321" s="17">
        <v>0</v>
      </c>
      <c r="GN321" s="17">
        <v>0</v>
      </c>
      <c r="GO321" s="17">
        <v>0</v>
      </c>
      <c r="GP321" s="17">
        <v>0</v>
      </c>
      <c r="GQ321" s="17">
        <v>0</v>
      </c>
      <c r="GR321" s="17">
        <v>0</v>
      </c>
      <c r="GS321" s="17">
        <v>0</v>
      </c>
      <c r="GT321" s="17">
        <v>0</v>
      </c>
      <c r="GU321" s="17">
        <v>0</v>
      </c>
      <c r="GV321" s="17">
        <v>0</v>
      </c>
      <c r="GW321" s="17">
        <v>0</v>
      </c>
      <c r="GX321" s="17">
        <v>0</v>
      </c>
      <c r="GY321" s="17">
        <v>0</v>
      </c>
      <c r="GZ321" s="17">
        <v>0</v>
      </c>
      <c r="HA321" s="17">
        <v>0</v>
      </c>
      <c r="HB321" s="17">
        <v>0</v>
      </c>
      <c r="HC321" s="17">
        <v>0</v>
      </c>
      <c r="HD321" s="17">
        <v>0</v>
      </c>
      <c r="HE321" s="17">
        <v>0</v>
      </c>
      <c r="HF321" s="17">
        <v>0</v>
      </c>
      <c r="HG321" s="17">
        <v>0</v>
      </c>
      <c r="HH321" s="17">
        <v>0</v>
      </c>
      <c r="HI321" s="17">
        <v>0</v>
      </c>
      <c r="HJ321" s="17">
        <v>0</v>
      </c>
      <c r="HK321" s="17">
        <v>0</v>
      </c>
      <c r="HL321" s="17">
        <v>0</v>
      </c>
      <c r="HM321" s="17">
        <v>0</v>
      </c>
      <c r="HN321" s="17">
        <v>0</v>
      </c>
      <c r="HO321" s="17">
        <v>0</v>
      </c>
      <c r="HP321" s="17">
        <v>0</v>
      </c>
      <c r="HQ321" s="17">
        <v>0</v>
      </c>
      <c r="HR321" s="17">
        <v>0</v>
      </c>
      <c r="HS321" s="17">
        <v>0</v>
      </c>
      <c r="HT321" s="17">
        <v>0</v>
      </c>
      <c r="HU321" s="17">
        <v>0</v>
      </c>
      <c r="HV321" s="17">
        <v>0</v>
      </c>
      <c r="HW321" s="17">
        <v>0</v>
      </c>
      <c r="HX321" s="17">
        <v>0</v>
      </c>
      <c r="HY321" s="17">
        <v>0</v>
      </c>
      <c r="HZ321" s="17">
        <v>0</v>
      </c>
      <c r="IA321" s="17">
        <v>0</v>
      </c>
      <c r="IB321" s="17">
        <v>0</v>
      </c>
      <c r="IC321" s="17">
        <v>0</v>
      </c>
      <c r="ID321" s="17">
        <v>0</v>
      </c>
      <c r="IE321" s="17">
        <v>0</v>
      </c>
      <c r="IF321" s="17">
        <v>0</v>
      </c>
      <c r="IG321" s="17">
        <v>0</v>
      </c>
      <c r="IH321" s="17">
        <v>0</v>
      </c>
      <c r="II321" s="17">
        <v>0</v>
      </c>
      <c r="IJ321" s="17">
        <v>0</v>
      </c>
      <c r="IK321" s="17">
        <v>0</v>
      </c>
      <c r="IL321" s="17">
        <v>0</v>
      </c>
      <c r="IM321" s="17">
        <v>0</v>
      </c>
      <c r="IN321" s="17">
        <v>0</v>
      </c>
      <c r="IO321" s="17">
        <v>0</v>
      </c>
      <c r="IP321" s="17">
        <v>0</v>
      </c>
      <c r="IQ321" s="17">
        <v>0</v>
      </c>
      <c r="IR321" s="17">
        <v>0</v>
      </c>
      <c r="IS321" s="17">
        <v>0</v>
      </c>
      <c r="IT321" s="17">
        <v>0</v>
      </c>
      <c r="IU321" s="17">
        <v>0</v>
      </c>
      <c r="IV321" s="17">
        <v>0</v>
      </c>
      <c r="IW321" s="17">
        <v>0</v>
      </c>
      <c r="IX321" s="17">
        <v>0</v>
      </c>
      <c r="IY321" s="17">
        <v>0</v>
      </c>
      <c r="IZ321" s="17">
        <v>0</v>
      </c>
      <c r="JA321" s="17">
        <v>0</v>
      </c>
      <c r="JB321" s="17">
        <v>0</v>
      </c>
      <c r="JC321" s="17">
        <v>0</v>
      </c>
      <c r="JD321" s="17">
        <v>0</v>
      </c>
      <c r="JE321" s="17">
        <v>0</v>
      </c>
      <c r="JF321" s="17">
        <v>0</v>
      </c>
      <c r="JG321" s="17">
        <v>0</v>
      </c>
      <c r="JH321" s="17">
        <v>0</v>
      </c>
      <c r="JI321" s="17">
        <v>0</v>
      </c>
      <c r="JJ321" s="17">
        <v>0</v>
      </c>
      <c r="JK321" s="17">
        <v>0</v>
      </c>
      <c r="JL321" s="17">
        <v>0</v>
      </c>
      <c r="JM321" s="17">
        <v>0</v>
      </c>
      <c r="JN321" s="17">
        <v>0</v>
      </c>
      <c r="JO321" s="17">
        <v>0</v>
      </c>
      <c r="JP321" s="17">
        <v>0</v>
      </c>
      <c r="JQ321" s="17">
        <v>0</v>
      </c>
      <c r="JR321" s="17">
        <v>0</v>
      </c>
      <c r="JS321" s="17">
        <v>0</v>
      </c>
      <c r="JT321" s="17">
        <v>0</v>
      </c>
      <c r="JU321" s="17">
        <v>0</v>
      </c>
      <c r="JV321" s="17">
        <v>0</v>
      </c>
      <c r="JW321" s="17">
        <v>0</v>
      </c>
      <c r="JX321" s="17">
        <v>0</v>
      </c>
      <c r="JY321" s="17">
        <v>0</v>
      </c>
    </row>
    <row r="322" spans="1:285" x14ac:dyDescent="0.15">
      <c r="A322" s="17" t="s">
        <v>1046</v>
      </c>
      <c r="B322" s="17" t="s">
        <v>1047</v>
      </c>
      <c r="C322" s="17">
        <v>0</v>
      </c>
      <c r="D322" s="17">
        <v>0</v>
      </c>
      <c r="E322" s="17">
        <v>0</v>
      </c>
      <c r="F322" s="17">
        <v>0</v>
      </c>
      <c r="G322" s="17">
        <v>0</v>
      </c>
      <c r="H322" s="17">
        <v>0</v>
      </c>
      <c r="I322" s="17">
        <v>7.5</v>
      </c>
      <c r="J322" s="17">
        <v>7.5</v>
      </c>
      <c r="K322" s="17">
        <v>7.5</v>
      </c>
      <c r="L322" s="17">
        <v>7.5</v>
      </c>
      <c r="M322" s="17">
        <v>7.5</v>
      </c>
      <c r="N322" s="17">
        <v>7.51</v>
      </c>
      <c r="O322" s="17">
        <v>7.5</v>
      </c>
      <c r="P322" s="17">
        <v>7.47</v>
      </c>
      <c r="Q322" s="17">
        <v>7.48</v>
      </c>
      <c r="R322" s="17">
        <v>7.49</v>
      </c>
      <c r="S322" s="17">
        <v>7.5</v>
      </c>
      <c r="T322" s="17">
        <v>7.51</v>
      </c>
      <c r="U322" s="17">
        <v>7.52</v>
      </c>
      <c r="V322" s="17">
        <v>7.5</v>
      </c>
      <c r="W322" s="17">
        <v>7.48</v>
      </c>
      <c r="X322" s="17">
        <v>7.5</v>
      </c>
      <c r="Y322" s="17">
        <v>7.52</v>
      </c>
      <c r="Z322" s="17">
        <v>7.51</v>
      </c>
      <c r="AA322" s="17">
        <v>7.5</v>
      </c>
      <c r="AB322" s="17">
        <v>0</v>
      </c>
      <c r="AC322" s="17">
        <v>0</v>
      </c>
      <c r="AD322" s="17">
        <v>0</v>
      </c>
      <c r="AE322" s="17">
        <v>0</v>
      </c>
      <c r="AF322" s="17">
        <v>0</v>
      </c>
      <c r="AG322" s="17">
        <v>0</v>
      </c>
      <c r="AH322" s="17">
        <v>0</v>
      </c>
      <c r="AI322" s="17">
        <v>0</v>
      </c>
      <c r="AJ322" s="17">
        <v>0</v>
      </c>
      <c r="AK322" s="17">
        <v>0</v>
      </c>
      <c r="AL322" s="17">
        <v>0</v>
      </c>
      <c r="AM322" s="17">
        <v>0</v>
      </c>
      <c r="AN322" s="17">
        <v>0</v>
      </c>
      <c r="AO322" s="17">
        <v>0</v>
      </c>
      <c r="AP322" s="17">
        <v>0</v>
      </c>
      <c r="AQ322" s="17">
        <v>0</v>
      </c>
      <c r="AR322" s="17">
        <v>0</v>
      </c>
      <c r="AS322" s="17">
        <v>0</v>
      </c>
      <c r="AT322" s="17">
        <v>0</v>
      </c>
      <c r="AU322" s="17">
        <v>0</v>
      </c>
      <c r="AV322" s="17">
        <v>0</v>
      </c>
      <c r="AW322" s="17">
        <v>0</v>
      </c>
      <c r="AX322" s="17">
        <v>0</v>
      </c>
      <c r="AY322" s="17">
        <v>0</v>
      </c>
      <c r="AZ322" s="17">
        <v>0</v>
      </c>
      <c r="BA322" s="17">
        <v>0</v>
      </c>
      <c r="BB322" s="17">
        <v>0</v>
      </c>
      <c r="BC322" s="17">
        <v>0</v>
      </c>
      <c r="BD322" s="17">
        <v>0</v>
      </c>
      <c r="BE322" s="17">
        <v>0</v>
      </c>
      <c r="BF322" s="17">
        <v>0</v>
      </c>
      <c r="BG322" s="17">
        <v>0</v>
      </c>
      <c r="BH322" s="17">
        <v>0</v>
      </c>
      <c r="BI322" s="17">
        <v>0</v>
      </c>
      <c r="BJ322" s="17">
        <v>0</v>
      </c>
      <c r="BK322" s="17">
        <v>0</v>
      </c>
      <c r="BL322" s="17">
        <v>0</v>
      </c>
      <c r="BM322" s="17">
        <v>0</v>
      </c>
      <c r="BN322" s="17">
        <v>0</v>
      </c>
      <c r="BO322" s="17">
        <v>0</v>
      </c>
      <c r="BP322" s="17">
        <v>0</v>
      </c>
      <c r="BQ322" s="17">
        <v>0</v>
      </c>
      <c r="BR322" s="17">
        <v>0</v>
      </c>
      <c r="BS322" s="17">
        <v>0</v>
      </c>
      <c r="BT322" s="17">
        <v>0</v>
      </c>
      <c r="BU322" s="17">
        <v>0</v>
      </c>
      <c r="BV322" s="17">
        <v>0</v>
      </c>
      <c r="BW322" s="17">
        <v>0</v>
      </c>
      <c r="BX322" s="17">
        <v>0</v>
      </c>
      <c r="BY322" s="17">
        <v>0</v>
      </c>
      <c r="BZ322" s="17">
        <v>0</v>
      </c>
      <c r="CA322" s="17">
        <v>0</v>
      </c>
      <c r="CB322" s="17">
        <v>0</v>
      </c>
      <c r="CC322" s="17">
        <v>0</v>
      </c>
      <c r="CD322" s="17">
        <v>0</v>
      </c>
      <c r="CE322" s="17">
        <v>0</v>
      </c>
      <c r="CF322" s="17">
        <v>0</v>
      </c>
      <c r="CG322" s="17">
        <v>0</v>
      </c>
      <c r="CH322" s="17">
        <v>0</v>
      </c>
      <c r="CI322" s="17">
        <v>0</v>
      </c>
      <c r="CJ322" s="17">
        <v>0</v>
      </c>
      <c r="CK322" s="17">
        <v>0</v>
      </c>
      <c r="CL322" s="17">
        <v>0</v>
      </c>
      <c r="CM322" s="17">
        <v>0</v>
      </c>
      <c r="CN322" s="17">
        <v>0</v>
      </c>
      <c r="CO322" s="17">
        <v>0</v>
      </c>
      <c r="CP322" s="17">
        <v>0</v>
      </c>
      <c r="CQ322" s="17">
        <v>0</v>
      </c>
      <c r="CR322" s="17">
        <v>0</v>
      </c>
      <c r="CS322" s="17">
        <v>0</v>
      </c>
      <c r="CT322" s="17">
        <v>0</v>
      </c>
      <c r="CU322" s="17">
        <v>0</v>
      </c>
      <c r="CV322" s="17">
        <v>0</v>
      </c>
      <c r="CW322" s="17">
        <v>0</v>
      </c>
      <c r="CX322" s="17">
        <v>0</v>
      </c>
      <c r="CY322" s="17">
        <v>0</v>
      </c>
      <c r="CZ322" s="17">
        <v>0</v>
      </c>
      <c r="DA322" s="17">
        <v>0</v>
      </c>
      <c r="DB322" s="17">
        <v>0</v>
      </c>
      <c r="DC322" s="17">
        <v>0</v>
      </c>
      <c r="DD322" s="17">
        <v>0</v>
      </c>
      <c r="DE322" s="17">
        <v>0</v>
      </c>
      <c r="DF322" s="17">
        <v>0</v>
      </c>
      <c r="DG322" s="17">
        <v>0</v>
      </c>
      <c r="DH322" s="17">
        <v>0</v>
      </c>
      <c r="DI322" s="17">
        <v>0</v>
      </c>
      <c r="DJ322" s="17">
        <v>0</v>
      </c>
      <c r="DK322" s="17">
        <v>0</v>
      </c>
      <c r="DL322" s="17">
        <v>0</v>
      </c>
      <c r="DM322" s="17">
        <v>0</v>
      </c>
      <c r="DN322" s="17">
        <v>0</v>
      </c>
      <c r="DO322" s="17">
        <v>0</v>
      </c>
      <c r="DP322" s="17">
        <v>0</v>
      </c>
      <c r="DQ322" s="17">
        <v>0</v>
      </c>
      <c r="DR322" s="17">
        <v>0</v>
      </c>
      <c r="DS322" s="17">
        <v>0</v>
      </c>
      <c r="DT322" s="17">
        <v>0</v>
      </c>
      <c r="DU322" s="17">
        <v>0</v>
      </c>
      <c r="DV322" s="17">
        <v>0</v>
      </c>
      <c r="DW322" s="17">
        <v>0</v>
      </c>
      <c r="DX322" s="17">
        <v>0</v>
      </c>
      <c r="DY322" s="17">
        <v>0</v>
      </c>
      <c r="DZ322" s="17">
        <v>0</v>
      </c>
      <c r="EA322" s="17">
        <v>0</v>
      </c>
      <c r="EB322" s="17">
        <v>0</v>
      </c>
      <c r="EC322" s="17">
        <v>0</v>
      </c>
      <c r="ED322" s="17">
        <v>0</v>
      </c>
      <c r="EE322" s="17">
        <v>0</v>
      </c>
      <c r="EF322" s="17">
        <v>0</v>
      </c>
      <c r="EG322" s="17">
        <v>0</v>
      </c>
      <c r="EH322" s="17">
        <v>0</v>
      </c>
      <c r="EI322" s="17">
        <v>0</v>
      </c>
      <c r="EJ322" s="17">
        <v>0</v>
      </c>
      <c r="EK322" s="17">
        <v>0</v>
      </c>
      <c r="EL322" s="17">
        <v>0</v>
      </c>
      <c r="EM322" s="17">
        <v>0</v>
      </c>
      <c r="EN322" s="17">
        <v>0</v>
      </c>
      <c r="EO322" s="17">
        <v>0</v>
      </c>
      <c r="EP322" s="17">
        <v>0</v>
      </c>
      <c r="EQ322" s="17">
        <v>0</v>
      </c>
      <c r="ER322" s="17">
        <v>0</v>
      </c>
      <c r="ES322" s="17">
        <v>0</v>
      </c>
      <c r="ET322" s="17">
        <v>0</v>
      </c>
      <c r="EU322" s="17">
        <v>0</v>
      </c>
      <c r="EV322" s="17">
        <v>0</v>
      </c>
      <c r="EW322" s="17">
        <v>0</v>
      </c>
      <c r="EX322" s="17">
        <v>0</v>
      </c>
      <c r="EY322" s="17">
        <v>0</v>
      </c>
      <c r="EZ322" s="17">
        <v>0</v>
      </c>
      <c r="FA322" s="17">
        <v>0</v>
      </c>
      <c r="FB322" s="17">
        <v>0</v>
      </c>
      <c r="FC322" s="17">
        <v>0</v>
      </c>
      <c r="FD322" s="17">
        <v>0</v>
      </c>
      <c r="FE322" s="17">
        <v>0</v>
      </c>
      <c r="FF322" s="17">
        <v>0</v>
      </c>
      <c r="FG322" s="17">
        <v>0</v>
      </c>
      <c r="FH322" s="17">
        <v>0</v>
      </c>
      <c r="FI322" s="17">
        <v>0</v>
      </c>
      <c r="FJ322" s="17">
        <v>0</v>
      </c>
      <c r="FK322" s="17">
        <v>0</v>
      </c>
      <c r="FL322" s="17">
        <v>0</v>
      </c>
      <c r="FM322" s="17">
        <v>0</v>
      </c>
      <c r="FN322" s="17">
        <v>0</v>
      </c>
      <c r="FO322" s="17">
        <v>0</v>
      </c>
      <c r="FP322" s="17">
        <v>0</v>
      </c>
      <c r="FQ322" s="17">
        <v>0</v>
      </c>
      <c r="FR322" s="17">
        <v>0</v>
      </c>
      <c r="FS322" s="17">
        <v>0</v>
      </c>
      <c r="FT322" s="17">
        <v>0</v>
      </c>
      <c r="FU322" s="17">
        <v>0</v>
      </c>
      <c r="FV322" s="17">
        <v>0</v>
      </c>
      <c r="FW322" s="17">
        <v>0</v>
      </c>
      <c r="FX322" s="17">
        <v>0</v>
      </c>
      <c r="FY322" s="17">
        <v>0</v>
      </c>
      <c r="FZ322" s="17">
        <v>0</v>
      </c>
      <c r="GA322" s="17">
        <v>0</v>
      </c>
      <c r="GB322" s="17">
        <v>0</v>
      </c>
      <c r="GC322" s="17">
        <v>0</v>
      </c>
      <c r="GD322" s="17">
        <v>0</v>
      </c>
      <c r="GE322" s="17">
        <v>0</v>
      </c>
      <c r="GF322" s="17">
        <v>0</v>
      </c>
      <c r="GG322" s="17">
        <v>0</v>
      </c>
      <c r="GH322" s="17">
        <v>0</v>
      </c>
      <c r="GI322" s="17">
        <v>0</v>
      </c>
      <c r="GJ322" s="17">
        <v>0</v>
      </c>
      <c r="GK322" s="17">
        <v>0</v>
      </c>
      <c r="GL322" s="17">
        <v>0</v>
      </c>
      <c r="GM322" s="17">
        <v>0</v>
      </c>
      <c r="GN322" s="17">
        <v>0</v>
      </c>
      <c r="GO322" s="17">
        <v>0</v>
      </c>
      <c r="GP322" s="17">
        <v>0</v>
      </c>
      <c r="GQ322" s="17">
        <v>0</v>
      </c>
      <c r="GR322" s="17">
        <v>0</v>
      </c>
      <c r="GS322" s="17">
        <v>0</v>
      </c>
      <c r="GT322" s="17">
        <v>0</v>
      </c>
      <c r="GU322" s="17">
        <v>0</v>
      </c>
      <c r="GV322" s="17">
        <v>0</v>
      </c>
      <c r="GW322" s="17">
        <v>0</v>
      </c>
      <c r="GX322" s="17">
        <v>0</v>
      </c>
      <c r="GY322" s="17">
        <v>0</v>
      </c>
      <c r="GZ322" s="17">
        <v>0</v>
      </c>
      <c r="HA322" s="17">
        <v>0</v>
      </c>
      <c r="HB322" s="17">
        <v>0</v>
      </c>
      <c r="HC322" s="17">
        <v>0</v>
      </c>
      <c r="HD322" s="17">
        <v>0</v>
      </c>
      <c r="HE322" s="17">
        <v>0</v>
      </c>
      <c r="HF322" s="17">
        <v>0</v>
      </c>
      <c r="HG322" s="17">
        <v>0</v>
      </c>
      <c r="HH322" s="17">
        <v>0</v>
      </c>
      <c r="HI322" s="17">
        <v>0</v>
      </c>
      <c r="HJ322" s="17">
        <v>0</v>
      </c>
      <c r="HK322" s="17">
        <v>0</v>
      </c>
      <c r="HL322" s="17">
        <v>0</v>
      </c>
      <c r="HM322" s="17">
        <v>0</v>
      </c>
      <c r="HN322" s="17">
        <v>0</v>
      </c>
      <c r="HO322" s="17">
        <v>0</v>
      </c>
      <c r="HP322" s="17">
        <v>0</v>
      </c>
      <c r="HQ322" s="17">
        <v>0</v>
      </c>
      <c r="HR322" s="17">
        <v>0</v>
      </c>
      <c r="HS322" s="17">
        <v>0</v>
      </c>
      <c r="HT322" s="17">
        <v>0</v>
      </c>
      <c r="HU322" s="17">
        <v>0</v>
      </c>
      <c r="HV322" s="17">
        <v>0</v>
      </c>
      <c r="HW322" s="17">
        <v>0</v>
      </c>
      <c r="HX322" s="17">
        <v>0</v>
      </c>
      <c r="HY322" s="17">
        <v>0</v>
      </c>
      <c r="HZ322" s="17">
        <v>0</v>
      </c>
      <c r="IA322" s="17">
        <v>0</v>
      </c>
      <c r="IB322" s="17">
        <v>0</v>
      </c>
      <c r="IC322" s="17">
        <v>0</v>
      </c>
      <c r="ID322" s="17">
        <v>0</v>
      </c>
      <c r="IE322" s="17">
        <v>0</v>
      </c>
      <c r="IF322" s="17">
        <v>0</v>
      </c>
      <c r="IG322" s="17">
        <v>0</v>
      </c>
      <c r="IH322" s="17">
        <v>0</v>
      </c>
      <c r="II322" s="17">
        <v>0</v>
      </c>
      <c r="IJ322" s="17">
        <v>0</v>
      </c>
      <c r="IK322" s="17">
        <v>0</v>
      </c>
      <c r="IL322" s="17">
        <v>0</v>
      </c>
      <c r="IM322" s="17">
        <v>0</v>
      </c>
      <c r="IN322" s="17">
        <v>0</v>
      </c>
      <c r="IO322" s="17">
        <v>0</v>
      </c>
      <c r="IP322" s="17">
        <v>0</v>
      </c>
      <c r="IQ322" s="17">
        <v>0</v>
      </c>
      <c r="IR322" s="17">
        <v>0</v>
      </c>
      <c r="IS322" s="17">
        <v>0</v>
      </c>
      <c r="IT322" s="17">
        <v>0</v>
      </c>
      <c r="IU322" s="17">
        <v>0</v>
      </c>
      <c r="IV322" s="17">
        <v>0</v>
      </c>
      <c r="IW322" s="17">
        <v>0</v>
      </c>
      <c r="IX322" s="17">
        <v>0</v>
      </c>
      <c r="IY322" s="17">
        <v>0</v>
      </c>
      <c r="IZ322" s="17">
        <v>0</v>
      </c>
      <c r="JA322" s="17">
        <v>0</v>
      </c>
      <c r="JB322" s="17">
        <v>0</v>
      </c>
      <c r="JC322" s="17">
        <v>0</v>
      </c>
      <c r="JD322" s="17">
        <v>0</v>
      </c>
      <c r="JE322" s="17">
        <v>0</v>
      </c>
      <c r="JF322" s="17">
        <v>0</v>
      </c>
      <c r="JG322" s="17">
        <v>0</v>
      </c>
      <c r="JH322" s="17">
        <v>0</v>
      </c>
      <c r="JI322" s="17">
        <v>0</v>
      </c>
      <c r="JJ322" s="17">
        <v>0</v>
      </c>
      <c r="JK322" s="17">
        <v>0</v>
      </c>
      <c r="JL322" s="17">
        <v>0</v>
      </c>
      <c r="JM322" s="17">
        <v>0</v>
      </c>
      <c r="JN322" s="17">
        <v>0</v>
      </c>
      <c r="JO322" s="17">
        <v>0</v>
      </c>
      <c r="JP322" s="17">
        <v>0</v>
      </c>
      <c r="JQ322" s="17">
        <v>0</v>
      </c>
      <c r="JR322" s="17">
        <v>0</v>
      </c>
      <c r="JS322" s="17">
        <v>0</v>
      </c>
      <c r="JT322" s="17">
        <v>0</v>
      </c>
      <c r="JU322" s="17">
        <v>0</v>
      </c>
      <c r="JV322" s="17">
        <v>0</v>
      </c>
      <c r="JW322" s="17">
        <v>0</v>
      </c>
      <c r="JX322" s="17">
        <v>0</v>
      </c>
      <c r="JY322" s="17">
        <v>0</v>
      </c>
    </row>
    <row r="323" spans="1:285" x14ac:dyDescent="0.15">
      <c r="A323" s="17" t="s">
        <v>704</v>
      </c>
      <c r="B323" s="17" t="s">
        <v>705</v>
      </c>
      <c r="C323" s="17">
        <v>0</v>
      </c>
      <c r="D323" s="17">
        <v>0</v>
      </c>
      <c r="E323" s="17">
        <v>0</v>
      </c>
      <c r="F323" s="17">
        <v>0</v>
      </c>
      <c r="G323" s="17">
        <v>0</v>
      </c>
      <c r="H323" s="17">
        <v>0</v>
      </c>
      <c r="I323" s="17">
        <v>19.34</v>
      </c>
      <c r="J323" s="17">
        <v>19.34</v>
      </c>
      <c r="K323" s="17">
        <v>19.34</v>
      </c>
      <c r="L323" s="17">
        <v>19.34</v>
      </c>
      <c r="M323" s="17">
        <v>19.34</v>
      </c>
      <c r="N323" s="17">
        <v>19.38</v>
      </c>
      <c r="O323" s="17">
        <v>19.399999999999999</v>
      </c>
      <c r="P323" s="17">
        <v>19.38</v>
      </c>
      <c r="Q323" s="17">
        <v>19.37</v>
      </c>
      <c r="R323" s="17">
        <v>19.36</v>
      </c>
      <c r="S323" s="17">
        <v>19.39</v>
      </c>
      <c r="T323" s="17">
        <v>19.39</v>
      </c>
      <c r="U323" s="17">
        <v>19.37</v>
      </c>
      <c r="V323" s="17">
        <v>19.37</v>
      </c>
      <c r="W323" s="17">
        <v>19.37</v>
      </c>
      <c r="X323" s="17">
        <v>19.37</v>
      </c>
      <c r="Y323" s="17">
        <v>19.37</v>
      </c>
      <c r="Z323" s="17">
        <v>19.37</v>
      </c>
      <c r="AA323" s="17">
        <v>19.399999999999999</v>
      </c>
      <c r="AB323" s="17">
        <v>0</v>
      </c>
      <c r="AC323" s="17">
        <v>0</v>
      </c>
      <c r="AD323" s="17">
        <v>0</v>
      </c>
      <c r="AE323" s="17">
        <v>0</v>
      </c>
      <c r="AF323" s="17">
        <v>0</v>
      </c>
      <c r="AG323" s="17">
        <v>0</v>
      </c>
      <c r="AH323" s="17">
        <v>0</v>
      </c>
      <c r="AI323" s="17">
        <v>0</v>
      </c>
      <c r="AJ323" s="17">
        <v>0</v>
      </c>
      <c r="AK323" s="17">
        <v>0</v>
      </c>
      <c r="AL323" s="17">
        <v>0</v>
      </c>
      <c r="AM323" s="17">
        <v>0</v>
      </c>
      <c r="AN323" s="17">
        <v>0</v>
      </c>
      <c r="AO323" s="17">
        <v>0</v>
      </c>
      <c r="AP323" s="17">
        <v>0</v>
      </c>
      <c r="AQ323" s="17">
        <v>0</v>
      </c>
      <c r="AR323" s="17">
        <v>0</v>
      </c>
      <c r="AS323" s="17">
        <v>0</v>
      </c>
      <c r="AT323" s="17">
        <v>0</v>
      </c>
      <c r="AU323" s="17">
        <v>0</v>
      </c>
      <c r="AV323" s="17">
        <v>0</v>
      </c>
      <c r="AW323" s="17">
        <v>0</v>
      </c>
      <c r="AX323" s="17">
        <v>0</v>
      </c>
      <c r="AY323" s="17">
        <v>0</v>
      </c>
      <c r="AZ323" s="17">
        <v>0</v>
      </c>
      <c r="BA323" s="17">
        <v>0</v>
      </c>
      <c r="BB323" s="17">
        <v>0</v>
      </c>
      <c r="BC323" s="17">
        <v>0</v>
      </c>
      <c r="BD323" s="17">
        <v>0</v>
      </c>
      <c r="BE323" s="17">
        <v>0</v>
      </c>
      <c r="BF323" s="17">
        <v>0</v>
      </c>
      <c r="BG323" s="17">
        <v>0</v>
      </c>
      <c r="BH323" s="17">
        <v>0</v>
      </c>
      <c r="BI323" s="17">
        <v>0</v>
      </c>
      <c r="BJ323" s="17">
        <v>0</v>
      </c>
      <c r="BK323" s="17">
        <v>0</v>
      </c>
      <c r="BL323" s="17">
        <v>0</v>
      </c>
      <c r="BM323" s="17">
        <v>0</v>
      </c>
      <c r="BN323" s="17">
        <v>0</v>
      </c>
      <c r="BO323" s="17">
        <v>0</v>
      </c>
      <c r="BP323" s="17">
        <v>0</v>
      </c>
      <c r="BQ323" s="17">
        <v>0</v>
      </c>
      <c r="BR323" s="17">
        <v>0</v>
      </c>
      <c r="BS323" s="17">
        <v>0</v>
      </c>
      <c r="BT323" s="17">
        <v>0</v>
      </c>
      <c r="BU323" s="17">
        <v>0</v>
      </c>
      <c r="BV323" s="17">
        <v>0</v>
      </c>
      <c r="BW323" s="17">
        <v>0</v>
      </c>
      <c r="BX323" s="17">
        <v>0</v>
      </c>
      <c r="BY323" s="17">
        <v>0</v>
      </c>
      <c r="BZ323" s="17">
        <v>0</v>
      </c>
      <c r="CA323" s="17">
        <v>0</v>
      </c>
      <c r="CB323" s="17">
        <v>0</v>
      </c>
      <c r="CC323" s="17">
        <v>0</v>
      </c>
      <c r="CD323" s="17">
        <v>0</v>
      </c>
      <c r="CE323" s="17">
        <v>0</v>
      </c>
      <c r="CF323" s="17">
        <v>0</v>
      </c>
      <c r="CG323" s="17">
        <v>0</v>
      </c>
      <c r="CH323" s="17">
        <v>0</v>
      </c>
      <c r="CI323" s="17">
        <v>0</v>
      </c>
      <c r="CJ323" s="17">
        <v>0</v>
      </c>
      <c r="CK323" s="17">
        <v>0</v>
      </c>
      <c r="CL323" s="17">
        <v>0</v>
      </c>
      <c r="CM323" s="17">
        <v>0</v>
      </c>
      <c r="CN323" s="17">
        <v>0</v>
      </c>
      <c r="CO323" s="17">
        <v>0</v>
      </c>
      <c r="CP323" s="17">
        <v>0</v>
      </c>
      <c r="CQ323" s="17">
        <v>0</v>
      </c>
      <c r="CR323" s="17">
        <v>0</v>
      </c>
      <c r="CS323" s="17">
        <v>0</v>
      </c>
      <c r="CT323" s="17">
        <v>0</v>
      </c>
      <c r="CU323" s="17">
        <v>0</v>
      </c>
      <c r="CV323" s="17">
        <v>0</v>
      </c>
      <c r="CW323" s="17">
        <v>0</v>
      </c>
      <c r="CX323" s="17">
        <v>0</v>
      </c>
      <c r="CY323" s="17">
        <v>0</v>
      </c>
      <c r="CZ323" s="17">
        <v>0</v>
      </c>
      <c r="DA323" s="17">
        <v>0</v>
      </c>
      <c r="DB323" s="17">
        <v>0</v>
      </c>
      <c r="DC323" s="17">
        <v>0</v>
      </c>
      <c r="DD323" s="17">
        <v>0</v>
      </c>
      <c r="DE323" s="17">
        <v>0</v>
      </c>
      <c r="DF323" s="17">
        <v>0</v>
      </c>
      <c r="DG323" s="17">
        <v>0</v>
      </c>
      <c r="DH323" s="17">
        <v>0</v>
      </c>
      <c r="DI323" s="17">
        <v>0</v>
      </c>
      <c r="DJ323" s="17">
        <v>0</v>
      </c>
      <c r="DK323" s="17">
        <v>0</v>
      </c>
      <c r="DL323" s="17">
        <v>0</v>
      </c>
      <c r="DM323" s="17">
        <v>0</v>
      </c>
      <c r="DN323" s="17">
        <v>0</v>
      </c>
      <c r="DO323" s="17">
        <v>0</v>
      </c>
      <c r="DP323" s="17">
        <v>0</v>
      </c>
      <c r="DQ323" s="17">
        <v>0</v>
      </c>
      <c r="DR323" s="17">
        <v>0</v>
      </c>
      <c r="DS323" s="17">
        <v>0</v>
      </c>
      <c r="DT323" s="17">
        <v>0</v>
      </c>
      <c r="DU323" s="17">
        <v>0</v>
      </c>
      <c r="DV323" s="17">
        <v>0</v>
      </c>
      <c r="DW323" s="17">
        <v>0</v>
      </c>
      <c r="DX323" s="17">
        <v>0</v>
      </c>
      <c r="DY323" s="17">
        <v>0</v>
      </c>
      <c r="DZ323" s="17">
        <v>0</v>
      </c>
      <c r="EA323" s="17">
        <v>0</v>
      </c>
      <c r="EB323" s="17">
        <v>0</v>
      </c>
      <c r="EC323" s="17">
        <v>0</v>
      </c>
      <c r="ED323" s="17">
        <v>0</v>
      </c>
      <c r="EE323" s="17">
        <v>0</v>
      </c>
      <c r="EF323" s="17">
        <v>0</v>
      </c>
      <c r="EG323" s="17">
        <v>0</v>
      </c>
      <c r="EH323" s="17">
        <v>0</v>
      </c>
      <c r="EI323" s="17">
        <v>0</v>
      </c>
      <c r="EJ323" s="17">
        <v>0</v>
      </c>
      <c r="EK323" s="17">
        <v>0</v>
      </c>
      <c r="EL323" s="17">
        <v>0</v>
      </c>
      <c r="EM323" s="17">
        <v>0</v>
      </c>
      <c r="EN323" s="17">
        <v>0</v>
      </c>
      <c r="EO323" s="17">
        <v>0</v>
      </c>
      <c r="EP323" s="17">
        <v>0</v>
      </c>
      <c r="EQ323" s="17">
        <v>0</v>
      </c>
      <c r="ER323" s="17">
        <v>0</v>
      </c>
      <c r="ES323" s="17">
        <v>0</v>
      </c>
      <c r="ET323" s="17">
        <v>0</v>
      </c>
      <c r="EU323" s="17">
        <v>0</v>
      </c>
      <c r="EV323" s="17">
        <v>0</v>
      </c>
      <c r="EW323" s="17">
        <v>0</v>
      </c>
      <c r="EX323" s="17">
        <v>0</v>
      </c>
      <c r="EY323" s="17">
        <v>0</v>
      </c>
      <c r="EZ323" s="17">
        <v>0</v>
      </c>
      <c r="FA323" s="17">
        <v>0</v>
      </c>
      <c r="FB323" s="17">
        <v>0</v>
      </c>
      <c r="FC323" s="17">
        <v>0</v>
      </c>
      <c r="FD323" s="17">
        <v>0</v>
      </c>
      <c r="FE323" s="17">
        <v>0</v>
      </c>
      <c r="FF323" s="17">
        <v>0</v>
      </c>
      <c r="FG323" s="17">
        <v>0</v>
      </c>
      <c r="FH323" s="17">
        <v>0</v>
      </c>
      <c r="FI323" s="17">
        <v>0</v>
      </c>
      <c r="FJ323" s="17">
        <v>0</v>
      </c>
      <c r="FK323" s="17">
        <v>0</v>
      </c>
      <c r="FL323" s="17">
        <v>0</v>
      </c>
      <c r="FM323" s="17">
        <v>0</v>
      </c>
      <c r="FN323" s="17">
        <v>0</v>
      </c>
      <c r="FO323" s="17">
        <v>0</v>
      </c>
      <c r="FP323" s="17">
        <v>0</v>
      </c>
      <c r="FQ323" s="17">
        <v>0</v>
      </c>
      <c r="FR323" s="17">
        <v>0</v>
      </c>
      <c r="FS323" s="17">
        <v>0</v>
      </c>
      <c r="FT323" s="17">
        <v>0</v>
      </c>
      <c r="FU323" s="17">
        <v>0</v>
      </c>
      <c r="FV323" s="17">
        <v>0</v>
      </c>
      <c r="FW323" s="17">
        <v>0</v>
      </c>
      <c r="FX323" s="17">
        <v>0</v>
      </c>
      <c r="FY323" s="17">
        <v>0</v>
      </c>
      <c r="FZ323" s="17">
        <v>0</v>
      </c>
      <c r="GA323" s="17">
        <v>0</v>
      </c>
      <c r="GB323" s="17">
        <v>0</v>
      </c>
      <c r="GC323" s="17">
        <v>0</v>
      </c>
      <c r="GD323" s="17">
        <v>0</v>
      </c>
      <c r="GE323" s="17">
        <v>0</v>
      </c>
      <c r="GF323" s="17">
        <v>0</v>
      </c>
      <c r="GG323" s="17">
        <v>0</v>
      </c>
      <c r="GH323" s="17">
        <v>0</v>
      </c>
      <c r="GI323" s="17">
        <v>0</v>
      </c>
      <c r="GJ323" s="17">
        <v>0</v>
      </c>
      <c r="GK323" s="17">
        <v>0</v>
      </c>
      <c r="GL323" s="17">
        <v>0</v>
      </c>
      <c r="GM323" s="17">
        <v>0</v>
      </c>
      <c r="GN323" s="17">
        <v>0</v>
      </c>
      <c r="GO323" s="17">
        <v>0</v>
      </c>
      <c r="GP323" s="17">
        <v>0</v>
      </c>
      <c r="GQ323" s="17">
        <v>0</v>
      </c>
      <c r="GR323" s="17">
        <v>0</v>
      </c>
      <c r="GS323" s="17">
        <v>0</v>
      </c>
      <c r="GT323" s="17">
        <v>0</v>
      </c>
      <c r="GU323" s="17">
        <v>0</v>
      </c>
      <c r="GV323" s="17">
        <v>0</v>
      </c>
      <c r="GW323" s="17">
        <v>0</v>
      </c>
      <c r="GX323" s="17">
        <v>0</v>
      </c>
      <c r="GY323" s="17">
        <v>0</v>
      </c>
      <c r="GZ323" s="17">
        <v>0</v>
      </c>
      <c r="HA323" s="17">
        <v>0</v>
      </c>
      <c r="HB323" s="17">
        <v>0</v>
      </c>
      <c r="HC323" s="17">
        <v>0</v>
      </c>
      <c r="HD323" s="17">
        <v>0</v>
      </c>
      <c r="HE323" s="17">
        <v>0</v>
      </c>
      <c r="HF323" s="17">
        <v>0</v>
      </c>
      <c r="HG323" s="17">
        <v>0</v>
      </c>
      <c r="HH323" s="17">
        <v>0</v>
      </c>
      <c r="HI323" s="17">
        <v>0</v>
      </c>
      <c r="HJ323" s="17">
        <v>0</v>
      </c>
      <c r="HK323" s="17">
        <v>0</v>
      </c>
      <c r="HL323" s="17">
        <v>0</v>
      </c>
      <c r="HM323" s="17">
        <v>0</v>
      </c>
      <c r="HN323" s="17">
        <v>0</v>
      </c>
      <c r="HO323" s="17">
        <v>0</v>
      </c>
      <c r="HP323" s="17">
        <v>0</v>
      </c>
      <c r="HQ323" s="17">
        <v>0</v>
      </c>
      <c r="HR323" s="17">
        <v>0</v>
      </c>
      <c r="HS323" s="17">
        <v>0</v>
      </c>
      <c r="HT323" s="17">
        <v>0</v>
      </c>
      <c r="HU323" s="17">
        <v>0</v>
      </c>
      <c r="HV323" s="17">
        <v>0</v>
      </c>
      <c r="HW323" s="17">
        <v>0</v>
      </c>
      <c r="HX323" s="17">
        <v>0</v>
      </c>
      <c r="HY323" s="17">
        <v>0</v>
      </c>
      <c r="HZ323" s="17">
        <v>0</v>
      </c>
      <c r="IA323" s="17">
        <v>0</v>
      </c>
      <c r="IB323" s="17">
        <v>0</v>
      </c>
      <c r="IC323" s="17">
        <v>0</v>
      </c>
      <c r="ID323" s="17">
        <v>0</v>
      </c>
      <c r="IE323" s="17">
        <v>0</v>
      </c>
      <c r="IF323" s="17">
        <v>0</v>
      </c>
      <c r="IG323" s="17">
        <v>0</v>
      </c>
      <c r="IH323" s="17">
        <v>0</v>
      </c>
      <c r="II323" s="17">
        <v>0</v>
      </c>
      <c r="IJ323" s="17">
        <v>0</v>
      </c>
      <c r="IK323" s="17">
        <v>0</v>
      </c>
      <c r="IL323" s="17">
        <v>0</v>
      </c>
      <c r="IM323" s="17">
        <v>0</v>
      </c>
      <c r="IN323" s="17">
        <v>0</v>
      </c>
      <c r="IO323" s="17">
        <v>0</v>
      </c>
      <c r="IP323" s="17">
        <v>0</v>
      </c>
      <c r="IQ323" s="17">
        <v>0</v>
      </c>
      <c r="IR323" s="17">
        <v>0</v>
      </c>
      <c r="IS323" s="17">
        <v>0</v>
      </c>
      <c r="IT323" s="17">
        <v>0</v>
      </c>
      <c r="IU323" s="17">
        <v>0</v>
      </c>
      <c r="IV323" s="17">
        <v>0</v>
      </c>
      <c r="IW323" s="17">
        <v>0</v>
      </c>
      <c r="IX323" s="17">
        <v>0</v>
      </c>
      <c r="IY323" s="17">
        <v>0</v>
      </c>
      <c r="IZ323" s="17">
        <v>0</v>
      </c>
      <c r="JA323" s="17">
        <v>0</v>
      </c>
      <c r="JB323" s="17">
        <v>0</v>
      </c>
      <c r="JC323" s="17">
        <v>0</v>
      </c>
      <c r="JD323" s="17">
        <v>0</v>
      </c>
      <c r="JE323" s="17">
        <v>0</v>
      </c>
      <c r="JF323" s="17">
        <v>0</v>
      </c>
      <c r="JG323" s="17">
        <v>0</v>
      </c>
      <c r="JH323" s="17">
        <v>0</v>
      </c>
      <c r="JI323" s="17">
        <v>0</v>
      </c>
      <c r="JJ323" s="17">
        <v>0</v>
      </c>
      <c r="JK323" s="17">
        <v>0</v>
      </c>
      <c r="JL323" s="17">
        <v>0</v>
      </c>
      <c r="JM323" s="17">
        <v>0</v>
      </c>
      <c r="JN323" s="17">
        <v>0</v>
      </c>
      <c r="JO323" s="17">
        <v>0</v>
      </c>
      <c r="JP323" s="17">
        <v>0</v>
      </c>
      <c r="JQ323" s="17">
        <v>0</v>
      </c>
      <c r="JR323" s="17">
        <v>0</v>
      </c>
      <c r="JS323" s="17">
        <v>0</v>
      </c>
      <c r="JT323" s="17">
        <v>0</v>
      </c>
      <c r="JU323" s="17">
        <v>0</v>
      </c>
      <c r="JV323" s="17">
        <v>0</v>
      </c>
      <c r="JW323" s="17">
        <v>0</v>
      </c>
      <c r="JX323" s="17">
        <v>0</v>
      </c>
      <c r="JY323" s="17">
        <v>0</v>
      </c>
    </row>
    <row r="324" spans="1:285" x14ac:dyDescent="0.15">
      <c r="A324" s="17" t="s">
        <v>313</v>
      </c>
      <c r="B324" s="17" t="s">
        <v>314</v>
      </c>
      <c r="C324" s="17">
        <v>0</v>
      </c>
      <c r="D324" s="17">
        <v>0</v>
      </c>
      <c r="E324" s="17">
        <v>0</v>
      </c>
      <c r="F324" s="17">
        <v>0</v>
      </c>
      <c r="G324" s="17">
        <v>0</v>
      </c>
      <c r="H324" s="17">
        <v>0</v>
      </c>
      <c r="I324" s="17">
        <v>8.1</v>
      </c>
      <c r="J324" s="17">
        <v>8.1</v>
      </c>
      <c r="K324" s="17">
        <v>8.1</v>
      </c>
      <c r="L324" s="17">
        <v>8.1</v>
      </c>
      <c r="M324" s="17">
        <v>8.1</v>
      </c>
      <c r="N324" s="17">
        <v>8.1</v>
      </c>
      <c r="O324" s="17">
        <v>8.11</v>
      </c>
      <c r="P324" s="17">
        <v>8.11</v>
      </c>
      <c r="Q324" s="17">
        <v>8.1</v>
      </c>
      <c r="R324" s="17">
        <v>8.11</v>
      </c>
      <c r="S324" s="17">
        <v>8.11</v>
      </c>
      <c r="T324" s="17">
        <v>8.1199999999999992</v>
      </c>
      <c r="U324" s="17">
        <v>8.1199999999999992</v>
      </c>
      <c r="V324" s="17">
        <v>8.1199999999999992</v>
      </c>
      <c r="W324" s="17">
        <v>8.11</v>
      </c>
      <c r="X324" s="17">
        <v>8.1199999999999992</v>
      </c>
      <c r="Y324" s="17">
        <v>8.1199999999999992</v>
      </c>
      <c r="Z324" s="17">
        <v>8.11</v>
      </c>
      <c r="AA324" s="17">
        <v>8.11</v>
      </c>
      <c r="AB324" s="17">
        <v>0</v>
      </c>
      <c r="AC324" s="17">
        <v>0</v>
      </c>
      <c r="AD324" s="17">
        <v>0</v>
      </c>
      <c r="AE324" s="17">
        <v>0</v>
      </c>
      <c r="AF324" s="17">
        <v>0</v>
      </c>
      <c r="AG324" s="17">
        <v>0</v>
      </c>
      <c r="AH324" s="17">
        <v>0</v>
      </c>
      <c r="AI324" s="17">
        <v>0</v>
      </c>
      <c r="AJ324" s="17">
        <v>0</v>
      </c>
      <c r="AK324" s="17">
        <v>0</v>
      </c>
      <c r="AL324" s="17">
        <v>0</v>
      </c>
      <c r="AM324" s="17">
        <v>0</v>
      </c>
      <c r="AN324" s="17">
        <v>0</v>
      </c>
      <c r="AO324" s="17">
        <v>0</v>
      </c>
      <c r="AP324" s="17">
        <v>0</v>
      </c>
      <c r="AQ324" s="17">
        <v>0</v>
      </c>
      <c r="AR324" s="17">
        <v>0</v>
      </c>
      <c r="AS324" s="17">
        <v>0</v>
      </c>
      <c r="AT324" s="17">
        <v>0</v>
      </c>
      <c r="AU324" s="17">
        <v>0</v>
      </c>
      <c r="AV324" s="17">
        <v>0</v>
      </c>
      <c r="AW324" s="17">
        <v>0</v>
      </c>
      <c r="AX324" s="17">
        <v>0</v>
      </c>
      <c r="AY324" s="17">
        <v>0</v>
      </c>
      <c r="AZ324" s="17">
        <v>0</v>
      </c>
      <c r="BA324" s="17">
        <v>0</v>
      </c>
      <c r="BB324" s="17">
        <v>0</v>
      </c>
      <c r="BC324" s="17">
        <v>0</v>
      </c>
      <c r="BD324" s="17">
        <v>0</v>
      </c>
      <c r="BE324" s="17">
        <v>0</v>
      </c>
      <c r="BF324" s="17">
        <v>0</v>
      </c>
      <c r="BG324" s="17">
        <v>0</v>
      </c>
      <c r="BH324" s="17">
        <v>0</v>
      </c>
      <c r="BI324" s="17">
        <v>0</v>
      </c>
      <c r="BJ324" s="17">
        <v>0</v>
      </c>
      <c r="BK324" s="17">
        <v>0</v>
      </c>
      <c r="BL324" s="17">
        <v>0</v>
      </c>
      <c r="BM324" s="17">
        <v>0</v>
      </c>
      <c r="BN324" s="17">
        <v>0</v>
      </c>
      <c r="BO324" s="17">
        <v>0</v>
      </c>
      <c r="BP324" s="17">
        <v>0</v>
      </c>
      <c r="BQ324" s="17">
        <v>0</v>
      </c>
      <c r="BR324" s="17">
        <v>0</v>
      </c>
      <c r="BS324" s="17">
        <v>0</v>
      </c>
      <c r="BT324" s="17">
        <v>0</v>
      </c>
      <c r="BU324" s="17">
        <v>0</v>
      </c>
      <c r="BV324" s="17">
        <v>0</v>
      </c>
      <c r="BW324" s="17">
        <v>0</v>
      </c>
      <c r="BX324" s="17">
        <v>0</v>
      </c>
      <c r="BY324" s="17">
        <v>0</v>
      </c>
      <c r="BZ324" s="17">
        <v>0</v>
      </c>
      <c r="CA324" s="17">
        <v>0</v>
      </c>
      <c r="CB324" s="17">
        <v>0</v>
      </c>
      <c r="CC324" s="17">
        <v>0</v>
      </c>
      <c r="CD324" s="17">
        <v>0</v>
      </c>
      <c r="CE324" s="17">
        <v>0</v>
      </c>
      <c r="CF324" s="17">
        <v>0</v>
      </c>
      <c r="CG324" s="17">
        <v>0</v>
      </c>
      <c r="CH324" s="17">
        <v>0</v>
      </c>
      <c r="CI324" s="17">
        <v>0</v>
      </c>
      <c r="CJ324" s="17">
        <v>0</v>
      </c>
      <c r="CK324" s="17">
        <v>0</v>
      </c>
      <c r="CL324" s="17">
        <v>0</v>
      </c>
      <c r="CM324" s="17">
        <v>0</v>
      </c>
      <c r="CN324" s="17">
        <v>0</v>
      </c>
      <c r="CO324" s="17">
        <v>0</v>
      </c>
      <c r="CP324" s="17">
        <v>0</v>
      </c>
      <c r="CQ324" s="17">
        <v>0</v>
      </c>
      <c r="CR324" s="17">
        <v>0</v>
      </c>
      <c r="CS324" s="17">
        <v>0</v>
      </c>
      <c r="CT324" s="17">
        <v>0</v>
      </c>
      <c r="CU324" s="17">
        <v>0</v>
      </c>
      <c r="CV324" s="17">
        <v>0</v>
      </c>
      <c r="CW324" s="17">
        <v>0</v>
      </c>
      <c r="CX324" s="17">
        <v>0</v>
      </c>
      <c r="CY324" s="17">
        <v>0</v>
      </c>
      <c r="CZ324" s="17">
        <v>0</v>
      </c>
      <c r="DA324" s="17">
        <v>0</v>
      </c>
      <c r="DB324" s="17">
        <v>0</v>
      </c>
      <c r="DC324" s="17">
        <v>0</v>
      </c>
      <c r="DD324" s="17">
        <v>0</v>
      </c>
      <c r="DE324" s="17">
        <v>0</v>
      </c>
      <c r="DF324" s="17">
        <v>0</v>
      </c>
      <c r="DG324" s="17">
        <v>0</v>
      </c>
      <c r="DH324" s="17">
        <v>0</v>
      </c>
      <c r="DI324" s="17">
        <v>0</v>
      </c>
      <c r="DJ324" s="17">
        <v>0</v>
      </c>
      <c r="DK324" s="17">
        <v>0</v>
      </c>
      <c r="DL324" s="17">
        <v>0</v>
      </c>
      <c r="DM324" s="17">
        <v>0</v>
      </c>
      <c r="DN324" s="17">
        <v>0</v>
      </c>
      <c r="DO324" s="17">
        <v>0</v>
      </c>
      <c r="DP324" s="17">
        <v>0</v>
      </c>
      <c r="DQ324" s="17">
        <v>0</v>
      </c>
      <c r="DR324" s="17">
        <v>0</v>
      </c>
      <c r="DS324" s="17">
        <v>0</v>
      </c>
      <c r="DT324" s="17">
        <v>0</v>
      </c>
      <c r="DU324" s="17">
        <v>0</v>
      </c>
      <c r="DV324" s="17">
        <v>0</v>
      </c>
      <c r="DW324" s="17">
        <v>0</v>
      </c>
      <c r="DX324" s="17">
        <v>0</v>
      </c>
      <c r="DY324" s="17">
        <v>0</v>
      </c>
      <c r="DZ324" s="17">
        <v>0</v>
      </c>
      <c r="EA324" s="17">
        <v>0</v>
      </c>
      <c r="EB324" s="17">
        <v>0</v>
      </c>
      <c r="EC324" s="17">
        <v>0</v>
      </c>
      <c r="ED324" s="17">
        <v>0</v>
      </c>
      <c r="EE324" s="17">
        <v>0</v>
      </c>
      <c r="EF324" s="17">
        <v>0</v>
      </c>
      <c r="EG324" s="17">
        <v>0</v>
      </c>
      <c r="EH324" s="17">
        <v>0</v>
      </c>
      <c r="EI324" s="17">
        <v>0</v>
      </c>
      <c r="EJ324" s="17">
        <v>0</v>
      </c>
      <c r="EK324" s="17">
        <v>0</v>
      </c>
      <c r="EL324" s="17">
        <v>0</v>
      </c>
      <c r="EM324" s="17">
        <v>0</v>
      </c>
      <c r="EN324" s="17">
        <v>0</v>
      </c>
      <c r="EO324" s="17">
        <v>0</v>
      </c>
      <c r="EP324" s="17">
        <v>0</v>
      </c>
      <c r="EQ324" s="17">
        <v>0</v>
      </c>
      <c r="ER324" s="17">
        <v>0</v>
      </c>
      <c r="ES324" s="17">
        <v>0</v>
      </c>
      <c r="ET324" s="17">
        <v>0</v>
      </c>
      <c r="EU324" s="17">
        <v>0</v>
      </c>
      <c r="EV324" s="17">
        <v>0</v>
      </c>
      <c r="EW324" s="17">
        <v>0</v>
      </c>
      <c r="EX324" s="17">
        <v>0</v>
      </c>
      <c r="EY324" s="17">
        <v>0</v>
      </c>
      <c r="EZ324" s="17">
        <v>0</v>
      </c>
      <c r="FA324" s="17">
        <v>0</v>
      </c>
      <c r="FB324" s="17">
        <v>0</v>
      </c>
      <c r="FC324" s="17">
        <v>0</v>
      </c>
      <c r="FD324" s="17">
        <v>0</v>
      </c>
      <c r="FE324" s="17">
        <v>0</v>
      </c>
      <c r="FF324" s="17">
        <v>0</v>
      </c>
      <c r="FG324" s="17">
        <v>0</v>
      </c>
      <c r="FH324" s="17">
        <v>0</v>
      </c>
      <c r="FI324" s="17">
        <v>0</v>
      </c>
      <c r="FJ324" s="17">
        <v>0</v>
      </c>
      <c r="FK324" s="17">
        <v>0</v>
      </c>
      <c r="FL324" s="17">
        <v>0</v>
      </c>
      <c r="FM324" s="17">
        <v>0</v>
      </c>
      <c r="FN324" s="17">
        <v>0</v>
      </c>
      <c r="FO324" s="17">
        <v>0</v>
      </c>
      <c r="FP324" s="17">
        <v>0</v>
      </c>
      <c r="FQ324" s="17">
        <v>0</v>
      </c>
      <c r="FR324" s="17">
        <v>0</v>
      </c>
      <c r="FS324" s="17">
        <v>0</v>
      </c>
      <c r="FT324" s="17">
        <v>0</v>
      </c>
      <c r="FU324" s="17">
        <v>0</v>
      </c>
      <c r="FV324" s="17">
        <v>0</v>
      </c>
      <c r="FW324" s="17">
        <v>0</v>
      </c>
      <c r="FX324" s="17">
        <v>0</v>
      </c>
      <c r="FY324" s="17">
        <v>0</v>
      </c>
      <c r="FZ324" s="17">
        <v>0</v>
      </c>
      <c r="GA324" s="17">
        <v>0</v>
      </c>
      <c r="GB324" s="17">
        <v>0</v>
      </c>
      <c r="GC324" s="17">
        <v>0</v>
      </c>
      <c r="GD324" s="17">
        <v>0</v>
      </c>
      <c r="GE324" s="17">
        <v>0</v>
      </c>
      <c r="GF324" s="17">
        <v>0</v>
      </c>
      <c r="GG324" s="17">
        <v>0</v>
      </c>
      <c r="GH324" s="17">
        <v>0</v>
      </c>
      <c r="GI324" s="17">
        <v>0</v>
      </c>
      <c r="GJ324" s="17">
        <v>0</v>
      </c>
      <c r="GK324" s="17">
        <v>0</v>
      </c>
      <c r="GL324" s="17">
        <v>0</v>
      </c>
      <c r="GM324" s="17">
        <v>0</v>
      </c>
      <c r="GN324" s="17">
        <v>0</v>
      </c>
      <c r="GO324" s="17">
        <v>0</v>
      </c>
      <c r="GP324" s="17">
        <v>0</v>
      </c>
      <c r="GQ324" s="17">
        <v>0</v>
      </c>
      <c r="GR324" s="17">
        <v>0</v>
      </c>
      <c r="GS324" s="17">
        <v>0</v>
      </c>
      <c r="GT324" s="17">
        <v>0</v>
      </c>
      <c r="GU324" s="17">
        <v>0</v>
      </c>
      <c r="GV324" s="17">
        <v>0</v>
      </c>
      <c r="GW324" s="17">
        <v>0</v>
      </c>
      <c r="GX324" s="17">
        <v>0</v>
      </c>
      <c r="GY324" s="17">
        <v>0</v>
      </c>
      <c r="GZ324" s="17">
        <v>0</v>
      </c>
      <c r="HA324" s="17">
        <v>0</v>
      </c>
      <c r="HB324" s="17">
        <v>0</v>
      </c>
      <c r="HC324" s="17">
        <v>0</v>
      </c>
      <c r="HD324" s="17">
        <v>0</v>
      </c>
      <c r="HE324" s="17">
        <v>0</v>
      </c>
      <c r="HF324" s="17">
        <v>0</v>
      </c>
      <c r="HG324" s="17">
        <v>0</v>
      </c>
      <c r="HH324" s="17">
        <v>0</v>
      </c>
      <c r="HI324" s="17">
        <v>0</v>
      </c>
      <c r="HJ324" s="17">
        <v>0</v>
      </c>
      <c r="HK324" s="17">
        <v>0</v>
      </c>
      <c r="HL324" s="17">
        <v>0</v>
      </c>
      <c r="HM324" s="17">
        <v>0</v>
      </c>
      <c r="HN324" s="17">
        <v>0</v>
      </c>
      <c r="HO324" s="17">
        <v>0</v>
      </c>
      <c r="HP324" s="17">
        <v>0</v>
      </c>
      <c r="HQ324" s="17">
        <v>0</v>
      </c>
      <c r="HR324" s="17">
        <v>0</v>
      </c>
      <c r="HS324" s="17">
        <v>0</v>
      </c>
      <c r="HT324" s="17">
        <v>0</v>
      </c>
      <c r="HU324" s="17">
        <v>0</v>
      </c>
      <c r="HV324" s="17">
        <v>0</v>
      </c>
      <c r="HW324" s="17">
        <v>0</v>
      </c>
      <c r="HX324" s="17">
        <v>0</v>
      </c>
      <c r="HY324" s="17">
        <v>0</v>
      </c>
      <c r="HZ324" s="17">
        <v>0</v>
      </c>
      <c r="IA324" s="17">
        <v>0</v>
      </c>
      <c r="IB324" s="17">
        <v>0</v>
      </c>
      <c r="IC324" s="17">
        <v>0</v>
      </c>
      <c r="ID324" s="17">
        <v>0</v>
      </c>
      <c r="IE324" s="17">
        <v>0</v>
      </c>
      <c r="IF324" s="17">
        <v>0</v>
      </c>
      <c r="IG324" s="17">
        <v>0</v>
      </c>
      <c r="IH324" s="17">
        <v>0</v>
      </c>
      <c r="II324" s="17">
        <v>0</v>
      </c>
      <c r="IJ324" s="17">
        <v>0</v>
      </c>
      <c r="IK324" s="17">
        <v>0</v>
      </c>
      <c r="IL324" s="17">
        <v>0</v>
      </c>
      <c r="IM324" s="17">
        <v>0</v>
      </c>
      <c r="IN324" s="17">
        <v>0</v>
      </c>
      <c r="IO324" s="17">
        <v>0</v>
      </c>
      <c r="IP324" s="17">
        <v>0</v>
      </c>
      <c r="IQ324" s="17">
        <v>0</v>
      </c>
      <c r="IR324" s="17">
        <v>0</v>
      </c>
      <c r="IS324" s="17">
        <v>0</v>
      </c>
      <c r="IT324" s="17">
        <v>0</v>
      </c>
      <c r="IU324" s="17">
        <v>0</v>
      </c>
      <c r="IV324" s="17">
        <v>0</v>
      </c>
      <c r="IW324" s="17">
        <v>0</v>
      </c>
      <c r="IX324" s="17">
        <v>0</v>
      </c>
      <c r="IY324" s="17">
        <v>0</v>
      </c>
      <c r="IZ324" s="17">
        <v>0</v>
      </c>
      <c r="JA324" s="17">
        <v>0</v>
      </c>
      <c r="JB324" s="17">
        <v>0</v>
      </c>
      <c r="JC324" s="17">
        <v>0</v>
      </c>
      <c r="JD324" s="17">
        <v>0</v>
      </c>
      <c r="JE324" s="17">
        <v>0</v>
      </c>
      <c r="JF324" s="17">
        <v>0</v>
      </c>
      <c r="JG324" s="17">
        <v>0</v>
      </c>
      <c r="JH324" s="17">
        <v>0</v>
      </c>
      <c r="JI324" s="17">
        <v>0</v>
      </c>
      <c r="JJ324" s="17">
        <v>0</v>
      </c>
      <c r="JK324" s="17">
        <v>0</v>
      </c>
      <c r="JL324" s="17">
        <v>0</v>
      </c>
      <c r="JM324" s="17">
        <v>0</v>
      </c>
      <c r="JN324" s="17">
        <v>0</v>
      </c>
      <c r="JO324" s="17">
        <v>0</v>
      </c>
      <c r="JP324" s="17">
        <v>0</v>
      </c>
      <c r="JQ324" s="17">
        <v>0</v>
      </c>
      <c r="JR324" s="17">
        <v>0</v>
      </c>
      <c r="JS324" s="17">
        <v>0</v>
      </c>
      <c r="JT324" s="17">
        <v>0</v>
      </c>
      <c r="JU324" s="17">
        <v>0</v>
      </c>
      <c r="JV324" s="17">
        <v>0</v>
      </c>
      <c r="JW324" s="17">
        <v>0</v>
      </c>
      <c r="JX324" s="17">
        <v>0</v>
      </c>
      <c r="JY324" s="17">
        <v>0</v>
      </c>
    </row>
    <row r="325" spans="1:285" x14ac:dyDescent="0.15">
      <c r="A325" s="17" t="s">
        <v>459</v>
      </c>
      <c r="B325" s="17" t="s">
        <v>460</v>
      </c>
      <c r="C325" s="17">
        <v>0</v>
      </c>
      <c r="D325" s="17">
        <v>0</v>
      </c>
      <c r="E325" s="17">
        <v>0</v>
      </c>
      <c r="F325" s="17">
        <v>0</v>
      </c>
      <c r="G325" s="17">
        <v>0</v>
      </c>
      <c r="H325" s="17">
        <v>0</v>
      </c>
      <c r="I325" s="17">
        <v>59.1</v>
      </c>
      <c r="J325" s="17">
        <v>59.1</v>
      </c>
      <c r="K325" s="17">
        <v>59.1</v>
      </c>
      <c r="L325" s="17">
        <v>59.1</v>
      </c>
      <c r="M325" s="17">
        <v>59.1</v>
      </c>
      <c r="N325" s="17">
        <v>59.5</v>
      </c>
      <c r="O325" s="17">
        <v>59.26</v>
      </c>
      <c r="P325" s="17">
        <v>59.32</v>
      </c>
      <c r="Q325" s="17">
        <v>59.4</v>
      </c>
      <c r="R325" s="17">
        <v>59.5</v>
      </c>
      <c r="S325" s="17">
        <v>59.68</v>
      </c>
      <c r="T325" s="17">
        <v>59.68</v>
      </c>
      <c r="U325" s="17">
        <v>59.69</v>
      </c>
      <c r="V325" s="17">
        <v>59.66</v>
      </c>
      <c r="W325" s="17">
        <v>59.7</v>
      </c>
      <c r="X325" s="17">
        <v>59.63</v>
      </c>
      <c r="Y325" s="17">
        <v>59.63</v>
      </c>
      <c r="Z325" s="17">
        <v>59.59</v>
      </c>
      <c r="AA325" s="17">
        <v>59.59</v>
      </c>
      <c r="AB325" s="17">
        <v>0</v>
      </c>
      <c r="AC325" s="17">
        <v>0</v>
      </c>
      <c r="AD325" s="17">
        <v>0</v>
      </c>
      <c r="AE325" s="17">
        <v>0</v>
      </c>
      <c r="AF325" s="17">
        <v>0</v>
      </c>
      <c r="AG325" s="17">
        <v>0</v>
      </c>
      <c r="AH325" s="17">
        <v>0</v>
      </c>
      <c r="AI325" s="17">
        <v>0</v>
      </c>
      <c r="AJ325" s="17">
        <v>0</v>
      </c>
      <c r="AK325" s="17">
        <v>0</v>
      </c>
      <c r="AL325" s="17">
        <v>0</v>
      </c>
      <c r="AM325" s="17">
        <v>0</v>
      </c>
      <c r="AN325" s="17">
        <v>0</v>
      </c>
      <c r="AO325" s="17">
        <v>0</v>
      </c>
      <c r="AP325" s="17">
        <v>0</v>
      </c>
      <c r="AQ325" s="17">
        <v>0</v>
      </c>
      <c r="AR325" s="17">
        <v>0</v>
      </c>
      <c r="AS325" s="17">
        <v>0</v>
      </c>
      <c r="AT325" s="17">
        <v>0</v>
      </c>
      <c r="AU325" s="17">
        <v>0</v>
      </c>
      <c r="AV325" s="17">
        <v>0</v>
      </c>
      <c r="AW325" s="17">
        <v>0</v>
      </c>
      <c r="AX325" s="17">
        <v>0</v>
      </c>
      <c r="AY325" s="17">
        <v>0</v>
      </c>
      <c r="AZ325" s="17">
        <v>0</v>
      </c>
      <c r="BA325" s="17">
        <v>0</v>
      </c>
      <c r="BB325" s="17">
        <v>0</v>
      </c>
      <c r="BC325" s="17">
        <v>0</v>
      </c>
      <c r="BD325" s="17">
        <v>0</v>
      </c>
      <c r="BE325" s="17">
        <v>0</v>
      </c>
      <c r="BF325" s="17">
        <v>0</v>
      </c>
      <c r="BG325" s="17">
        <v>0</v>
      </c>
      <c r="BH325" s="17">
        <v>0</v>
      </c>
      <c r="BI325" s="17">
        <v>0</v>
      </c>
      <c r="BJ325" s="17">
        <v>0</v>
      </c>
      <c r="BK325" s="17">
        <v>0</v>
      </c>
      <c r="BL325" s="17">
        <v>0</v>
      </c>
      <c r="BM325" s="17">
        <v>0</v>
      </c>
      <c r="BN325" s="17">
        <v>0</v>
      </c>
      <c r="BO325" s="17">
        <v>0</v>
      </c>
      <c r="BP325" s="17">
        <v>0</v>
      </c>
      <c r="BQ325" s="17">
        <v>0</v>
      </c>
      <c r="BR325" s="17">
        <v>0</v>
      </c>
      <c r="BS325" s="17">
        <v>0</v>
      </c>
      <c r="BT325" s="17">
        <v>0</v>
      </c>
      <c r="BU325" s="17">
        <v>0</v>
      </c>
      <c r="BV325" s="17">
        <v>0</v>
      </c>
      <c r="BW325" s="17">
        <v>0</v>
      </c>
      <c r="BX325" s="17">
        <v>0</v>
      </c>
      <c r="BY325" s="17">
        <v>0</v>
      </c>
      <c r="BZ325" s="17">
        <v>0</v>
      </c>
      <c r="CA325" s="17">
        <v>0</v>
      </c>
      <c r="CB325" s="17">
        <v>0</v>
      </c>
      <c r="CC325" s="17">
        <v>0</v>
      </c>
      <c r="CD325" s="17">
        <v>0</v>
      </c>
      <c r="CE325" s="17">
        <v>0</v>
      </c>
      <c r="CF325" s="17">
        <v>0</v>
      </c>
      <c r="CG325" s="17">
        <v>0</v>
      </c>
      <c r="CH325" s="17">
        <v>0</v>
      </c>
      <c r="CI325" s="17">
        <v>0</v>
      </c>
      <c r="CJ325" s="17">
        <v>0</v>
      </c>
      <c r="CK325" s="17">
        <v>0</v>
      </c>
      <c r="CL325" s="17">
        <v>0</v>
      </c>
      <c r="CM325" s="17">
        <v>0</v>
      </c>
      <c r="CN325" s="17">
        <v>0</v>
      </c>
      <c r="CO325" s="17">
        <v>0</v>
      </c>
      <c r="CP325" s="17">
        <v>0</v>
      </c>
      <c r="CQ325" s="17">
        <v>0</v>
      </c>
      <c r="CR325" s="17">
        <v>0</v>
      </c>
      <c r="CS325" s="17">
        <v>0</v>
      </c>
      <c r="CT325" s="17">
        <v>0</v>
      </c>
      <c r="CU325" s="17">
        <v>0</v>
      </c>
      <c r="CV325" s="17">
        <v>0</v>
      </c>
      <c r="CW325" s="17">
        <v>0</v>
      </c>
      <c r="CX325" s="17">
        <v>0</v>
      </c>
      <c r="CY325" s="17">
        <v>0</v>
      </c>
      <c r="CZ325" s="17">
        <v>0</v>
      </c>
      <c r="DA325" s="17">
        <v>0</v>
      </c>
      <c r="DB325" s="17">
        <v>0</v>
      </c>
      <c r="DC325" s="17">
        <v>0</v>
      </c>
      <c r="DD325" s="17">
        <v>0</v>
      </c>
      <c r="DE325" s="17">
        <v>0</v>
      </c>
      <c r="DF325" s="17">
        <v>0</v>
      </c>
      <c r="DG325" s="17">
        <v>0</v>
      </c>
      <c r="DH325" s="17">
        <v>0</v>
      </c>
      <c r="DI325" s="17">
        <v>0</v>
      </c>
      <c r="DJ325" s="17">
        <v>0</v>
      </c>
      <c r="DK325" s="17">
        <v>0</v>
      </c>
      <c r="DL325" s="17">
        <v>0</v>
      </c>
      <c r="DM325" s="17">
        <v>0</v>
      </c>
      <c r="DN325" s="17">
        <v>0</v>
      </c>
      <c r="DO325" s="17">
        <v>0</v>
      </c>
      <c r="DP325" s="17">
        <v>0</v>
      </c>
      <c r="DQ325" s="17">
        <v>0</v>
      </c>
      <c r="DR325" s="17">
        <v>0</v>
      </c>
      <c r="DS325" s="17">
        <v>0</v>
      </c>
      <c r="DT325" s="17">
        <v>0</v>
      </c>
      <c r="DU325" s="17">
        <v>0</v>
      </c>
      <c r="DV325" s="17">
        <v>0</v>
      </c>
      <c r="DW325" s="17">
        <v>0</v>
      </c>
      <c r="DX325" s="17">
        <v>0</v>
      </c>
      <c r="DY325" s="17">
        <v>0</v>
      </c>
      <c r="DZ325" s="17">
        <v>0</v>
      </c>
      <c r="EA325" s="17">
        <v>0</v>
      </c>
      <c r="EB325" s="17">
        <v>0</v>
      </c>
      <c r="EC325" s="17">
        <v>0</v>
      </c>
      <c r="ED325" s="17">
        <v>0</v>
      </c>
      <c r="EE325" s="17">
        <v>0</v>
      </c>
      <c r="EF325" s="17">
        <v>0</v>
      </c>
      <c r="EG325" s="17">
        <v>0</v>
      </c>
      <c r="EH325" s="17">
        <v>0</v>
      </c>
      <c r="EI325" s="17">
        <v>0</v>
      </c>
      <c r="EJ325" s="17">
        <v>0</v>
      </c>
      <c r="EK325" s="17">
        <v>0</v>
      </c>
      <c r="EL325" s="17">
        <v>0</v>
      </c>
      <c r="EM325" s="17">
        <v>0</v>
      </c>
      <c r="EN325" s="17">
        <v>0</v>
      </c>
      <c r="EO325" s="17">
        <v>0</v>
      </c>
      <c r="EP325" s="17">
        <v>0</v>
      </c>
      <c r="EQ325" s="17">
        <v>0</v>
      </c>
      <c r="ER325" s="17">
        <v>0</v>
      </c>
      <c r="ES325" s="17">
        <v>0</v>
      </c>
      <c r="ET325" s="17">
        <v>0</v>
      </c>
      <c r="EU325" s="17">
        <v>0</v>
      </c>
      <c r="EV325" s="17">
        <v>0</v>
      </c>
      <c r="EW325" s="17">
        <v>0</v>
      </c>
      <c r="EX325" s="17">
        <v>0</v>
      </c>
      <c r="EY325" s="17">
        <v>0</v>
      </c>
      <c r="EZ325" s="17">
        <v>0</v>
      </c>
      <c r="FA325" s="17">
        <v>0</v>
      </c>
      <c r="FB325" s="17">
        <v>0</v>
      </c>
      <c r="FC325" s="17">
        <v>0</v>
      </c>
      <c r="FD325" s="17">
        <v>0</v>
      </c>
      <c r="FE325" s="17">
        <v>0</v>
      </c>
      <c r="FF325" s="17">
        <v>0</v>
      </c>
      <c r="FG325" s="17">
        <v>0</v>
      </c>
      <c r="FH325" s="17">
        <v>0</v>
      </c>
      <c r="FI325" s="17">
        <v>0</v>
      </c>
      <c r="FJ325" s="17">
        <v>0</v>
      </c>
      <c r="FK325" s="17">
        <v>0</v>
      </c>
      <c r="FL325" s="17">
        <v>0</v>
      </c>
      <c r="FM325" s="17">
        <v>0</v>
      </c>
      <c r="FN325" s="17">
        <v>0</v>
      </c>
      <c r="FO325" s="17">
        <v>0</v>
      </c>
      <c r="FP325" s="17">
        <v>0</v>
      </c>
      <c r="FQ325" s="17">
        <v>0</v>
      </c>
      <c r="FR325" s="17">
        <v>0</v>
      </c>
      <c r="FS325" s="17">
        <v>0</v>
      </c>
      <c r="FT325" s="17">
        <v>0</v>
      </c>
      <c r="FU325" s="17">
        <v>0</v>
      </c>
      <c r="FV325" s="17">
        <v>0</v>
      </c>
      <c r="FW325" s="17">
        <v>0</v>
      </c>
      <c r="FX325" s="17">
        <v>0</v>
      </c>
      <c r="FY325" s="17">
        <v>0</v>
      </c>
      <c r="FZ325" s="17">
        <v>0</v>
      </c>
      <c r="GA325" s="17">
        <v>0</v>
      </c>
      <c r="GB325" s="17">
        <v>0</v>
      </c>
      <c r="GC325" s="17">
        <v>0</v>
      </c>
      <c r="GD325" s="17">
        <v>0</v>
      </c>
      <c r="GE325" s="17">
        <v>0</v>
      </c>
      <c r="GF325" s="17">
        <v>0</v>
      </c>
      <c r="GG325" s="17">
        <v>0</v>
      </c>
      <c r="GH325" s="17">
        <v>0</v>
      </c>
      <c r="GI325" s="17">
        <v>0</v>
      </c>
      <c r="GJ325" s="17">
        <v>0</v>
      </c>
      <c r="GK325" s="17">
        <v>0</v>
      </c>
      <c r="GL325" s="17">
        <v>0</v>
      </c>
      <c r="GM325" s="17">
        <v>0</v>
      </c>
      <c r="GN325" s="17">
        <v>0</v>
      </c>
      <c r="GO325" s="17">
        <v>0</v>
      </c>
      <c r="GP325" s="17">
        <v>0</v>
      </c>
      <c r="GQ325" s="17">
        <v>0</v>
      </c>
      <c r="GR325" s="17">
        <v>0</v>
      </c>
      <c r="GS325" s="17">
        <v>0</v>
      </c>
      <c r="GT325" s="17">
        <v>0</v>
      </c>
      <c r="GU325" s="17">
        <v>0</v>
      </c>
      <c r="GV325" s="17">
        <v>0</v>
      </c>
      <c r="GW325" s="17">
        <v>0</v>
      </c>
      <c r="GX325" s="17">
        <v>0</v>
      </c>
      <c r="GY325" s="17">
        <v>0</v>
      </c>
      <c r="GZ325" s="17">
        <v>0</v>
      </c>
      <c r="HA325" s="17">
        <v>0</v>
      </c>
      <c r="HB325" s="17">
        <v>0</v>
      </c>
      <c r="HC325" s="17">
        <v>0</v>
      </c>
      <c r="HD325" s="17">
        <v>0</v>
      </c>
      <c r="HE325" s="17">
        <v>0</v>
      </c>
      <c r="HF325" s="17">
        <v>0</v>
      </c>
      <c r="HG325" s="17">
        <v>0</v>
      </c>
      <c r="HH325" s="17">
        <v>0</v>
      </c>
      <c r="HI325" s="17">
        <v>0</v>
      </c>
      <c r="HJ325" s="17">
        <v>0</v>
      </c>
      <c r="HK325" s="17">
        <v>0</v>
      </c>
      <c r="HL325" s="17">
        <v>0</v>
      </c>
      <c r="HM325" s="17">
        <v>0</v>
      </c>
      <c r="HN325" s="17">
        <v>0</v>
      </c>
      <c r="HO325" s="17">
        <v>0</v>
      </c>
      <c r="HP325" s="17">
        <v>0</v>
      </c>
      <c r="HQ325" s="17">
        <v>0</v>
      </c>
      <c r="HR325" s="17">
        <v>0</v>
      </c>
      <c r="HS325" s="17">
        <v>0</v>
      </c>
      <c r="HT325" s="17">
        <v>0</v>
      </c>
      <c r="HU325" s="17">
        <v>0</v>
      </c>
      <c r="HV325" s="17">
        <v>0</v>
      </c>
      <c r="HW325" s="17">
        <v>0</v>
      </c>
      <c r="HX325" s="17">
        <v>0</v>
      </c>
      <c r="HY325" s="17">
        <v>0</v>
      </c>
      <c r="HZ325" s="17">
        <v>0</v>
      </c>
      <c r="IA325" s="17">
        <v>0</v>
      </c>
      <c r="IB325" s="17">
        <v>0</v>
      </c>
      <c r="IC325" s="17">
        <v>0</v>
      </c>
      <c r="ID325" s="17">
        <v>0</v>
      </c>
      <c r="IE325" s="17">
        <v>0</v>
      </c>
      <c r="IF325" s="17">
        <v>0</v>
      </c>
      <c r="IG325" s="17">
        <v>0</v>
      </c>
      <c r="IH325" s="17">
        <v>0</v>
      </c>
      <c r="II325" s="17">
        <v>0</v>
      </c>
      <c r="IJ325" s="17">
        <v>0</v>
      </c>
      <c r="IK325" s="17">
        <v>0</v>
      </c>
      <c r="IL325" s="17">
        <v>0</v>
      </c>
      <c r="IM325" s="17">
        <v>0</v>
      </c>
      <c r="IN325" s="17">
        <v>0</v>
      </c>
      <c r="IO325" s="17">
        <v>0</v>
      </c>
      <c r="IP325" s="17">
        <v>0</v>
      </c>
      <c r="IQ325" s="17">
        <v>0</v>
      </c>
      <c r="IR325" s="17">
        <v>0</v>
      </c>
      <c r="IS325" s="17">
        <v>0</v>
      </c>
      <c r="IT325" s="17">
        <v>0</v>
      </c>
      <c r="IU325" s="17">
        <v>0</v>
      </c>
      <c r="IV325" s="17">
        <v>0</v>
      </c>
      <c r="IW325" s="17">
        <v>0</v>
      </c>
      <c r="IX325" s="17">
        <v>0</v>
      </c>
      <c r="IY325" s="17">
        <v>0</v>
      </c>
      <c r="IZ325" s="17">
        <v>0</v>
      </c>
      <c r="JA325" s="17">
        <v>0</v>
      </c>
      <c r="JB325" s="17">
        <v>0</v>
      </c>
      <c r="JC325" s="17">
        <v>0</v>
      </c>
      <c r="JD325" s="17">
        <v>0</v>
      </c>
      <c r="JE325" s="17">
        <v>0</v>
      </c>
      <c r="JF325" s="17">
        <v>0</v>
      </c>
      <c r="JG325" s="17">
        <v>0</v>
      </c>
      <c r="JH325" s="17">
        <v>0</v>
      </c>
      <c r="JI325" s="17">
        <v>0</v>
      </c>
      <c r="JJ325" s="17">
        <v>0</v>
      </c>
      <c r="JK325" s="17">
        <v>0</v>
      </c>
      <c r="JL325" s="17">
        <v>0</v>
      </c>
      <c r="JM325" s="17">
        <v>0</v>
      </c>
      <c r="JN325" s="17">
        <v>0</v>
      </c>
      <c r="JO325" s="17">
        <v>0</v>
      </c>
      <c r="JP325" s="17">
        <v>0</v>
      </c>
      <c r="JQ325" s="17">
        <v>0</v>
      </c>
      <c r="JR325" s="17">
        <v>0</v>
      </c>
      <c r="JS325" s="17">
        <v>0</v>
      </c>
      <c r="JT325" s="17">
        <v>0</v>
      </c>
      <c r="JU325" s="17">
        <v>0</v>
      </c>
      <c r="JV325" s="17">
        <v>0</v>
      </c>
      <c r="JW325" s="17">
        <v>0</v>
      </c>
      <c r="JX325" s="17">
        <v>0</v>
      </c>
      <c r="JY325" s="17">
        <v>0</v>
      </c>
    </row>
    <row r="326" spans="1:285" x14ac:dyDescent="0.15">
      <c r="A326" s="17" t="s">
        <v>796</v>
      </c>
      <c r="B326" s="17" t="s">
        <v>797</v>
      </c>
      <c r="C326" s="17">
        <v>0</v>
      </c>
      <c r="D326" s="17">
        <v>0</v>
      </c>
      <c r="E326" s="17">
        <v>0</v>
      </c>
      <c r="F326" s="17">
        <v>0</v>
      </c>
      <c r="G326" s="17">
        <v>0</v>
      </c>
      <c r="H326" s="17">
        <v>0</v>
      </c>
      <c r="I326" s="17">
        <v>63.13</v>
      </c>
      <c r="J326" s="17">
        <v>63.13</v>
      </c>
      <c r="K326" s="17">
        <v>63.13</v>
      </c>
      <c r="L326" s="17">
        <v>63.13</v>
      </c>
      <c r="M326" s="17">
        <v>63.13</v>
      </c>
      <c r="N326" s="17">
        <v>63.37</v>
      </c>
      <c r="O326" s="17">
        <v>63.2</v>
      </c>
      <c r="P326" s="17">
        <v>62.88</v>
      </c>
      <c r="Q326" s="17">
        <v>62.41</v>
      </c>
      <c r="R326" s="17">
        <v>62.67</v>
      </c>
      <c r="S326" s="17">
        <v>63.2</v>
      </c>
      <c r="T326" s="17">
        <v>63.58</v>
      </c>
      <c r="U326" s="17">
        <v>63.41</v>
      </c>
      <c r="V326" s="17">
        <v>63.3</v>
      </c>
      <c r="W326" s="17">
        <v>63.21</v>
      </c>
      <c r="X326" s="17">
        <v>63.2</v>
      </c>
      <c r="Y326" s="17">
        <v>63.4</v>
      </c>
      <c r="Z326" s="17">
        <v>63.28</v>
      </c>
      <c r="AA326" s="17">
        <v>63.29</v>
      </c>
      <c r="AB326" s="17">
        <v>0</v>
      </c>
      <c r="AC326" s="17">
        <v>0</v>
      </c>
      <c r="AD326" s="17">
        <v>0</v>
      </c>
      <c r="AE326" s="17">
        <v>0</v>
      </c>
      <c r="AF326" s="17">
        <v>0</v>
      </c>
      <c r="AG326" s="17">
        <v>0</v>
      </c>
      <c r="AH326" s="17">
        <v>0</v>
      </c>
      <c r="AI326" s="17">
        <v>0</v>
      </c>
      <c r="AJ326" s="17">
        <v>0</v>
      </c>
      <c r="AK326" s="17">
        <v>0</v>
      </c>
      <c r="AL326" s="17">
        <v>0</v>
      </c>
      <c r="AM326" s="17">
        <v>0</v>
      </c>
      <c r="AN326" s="17">
        <v>0</v>
      </c>
      <c r="AO326" s="17">
        <v>0</v>
      </c>
      <c r="AP326" s="17">
        <v>0</v>
      </c>
      <c r="AQ326" s="17">
        <v>0</v>
      </c>
      <c r="AR326" s="17">
        <v>0</v>
      </c>
      <c r="AS326" s="17">
        <v>0</v>
      </c>
      <c r="AT326" s="17">
        <v>0</v>
      </c>
      <c r="AU326" s="17">
        <v>0</v>
      </c>
      <c r="AV326" s="17">
        <v>0</v>
      </c>
      <c r="AW326" s="17">
        <v>0</v>
      </c>
      <c r="AX326" s="17">
        <v>0</v>
      </c>
      <c r="AY326" s="17">
        <v>0</v>
      </c>
      <c r="AZ326" s="17">
        <v>0</v>
      </c>
      <c r="BA326" s="17">
        <v>0</v>
      </c>
      <c r="BB326" s="17">
        <v>0</v>
      </c>
      <c r="BC326" s="17">
        <v>0</v>
      </c>
      <c r="BD326" s="17">
        <v>0</v>
      </c>
      <c r="BE326" s="17">
        <v>0</v>
      </c>
      <c r="BF326" s="17">
        <v>0</v>
      </c>
      <c r="BG326" s="17">
        <v>0</v>
      </c>
      <c r="BH326" s="17">
        <v>0</v>
      </c>
      <c r="BI326" s="17">
        <v>0</v>
      </c>
      <c r="BJ326" s="17">
        <v>0</v>
      </c>
      <c r="BK326" s="17">
        <v>0</v>
      </c>
      <c r="BL326" s="17">
        <v>0</v>
      </c>
      <c r="BM326" s="17">
        <v>0</v>
      </c>
      <c r="BN326" s="17">
        <v>0</v>
      </c>
      <c r="BO326" s="17">
        <v>0</v>
      </c>
      <c r="BP326" s="17">
        <v>0</v>
      </c>
      <c r="BQ326" s="17">
        <v>0</v>
      </c>
      <c r="BR326" s="17">
        <v>0</v>
      </c>
      <c r="BS326" s="17">
        <v>0</v>
      </c>
      <c r="BT326" s="17">
        <v>0</v>
      </c>
      <c r="BU326" s="17">
        <v>0</v>
      </c>
      <c r="BV326" s="17">
        <v>0</v>
      </c>
      <c r="BW326" s="17">
        <v>0</v>
      </c>
      <c r="BX326" s="17">
        <v>0</v>
      </c>
      <c r="BY326" s="17">
        <v>0</v>
      </c>
      <c r="BZ326" s="17">
        <v>0</v>
      </c>
      <c r="CA326" s="17">
        <v>0</v>
      </c>
      <c r="CB326" s="17">
        <v>0</v>
      </c>
      <c r="CC326" s="17">
        <v>0</v>
      </c>
      <c r="CD326" s="17">
        <v>0</v>
      </c>
      <c r="CE326" s="17">
        <v>0</v>
      </c>
      <c r="CF326" s="17">
        <v>0</v>
      </c>
      <c r="CG326" s="17">
        <v>0</v>
      </c>
      <c r="CH326" s="17">
        <v>0</v>
      </c>
      <c r="CI326" s="17">
        <v>0</v>
      </c>
      <c r="CJ326" s="17">
        <v>0</v>
      </c>
      <c r="CK326" s="17">
        <v>0</v>
      </c>
      <c r="CL326" s="17">
        <v>0</v>
      </c>
      <c r="CM326" s="17">
        <v>0</v>
      </c>
      <c r="CN326" s="17">
        <v>0</v>
      </c>
      <c r="CO326" s="17">
        <v>0</v>
      </c>
      <c r="CP326" s="17">
        <v>0</v>
      </c>
      <c r="CQ326" s="17">
        <v>0</v>
      </c>
      <c r="CR326" s="17">
        <v>0</v>
      </c>
      <c r="CS326" s="17">
        <v>0</v>
      </c>
      <c r="CT326" s="17">
        <v>0</v>
      </c>
      <c r="CU326" s="17">
        <v>0</v>
      </c>
      <c r="CV326" s="17">
        <v>0</v>
      </c>
      <c r="CW326" s="17">
        <v>0</v>
      </c>
      <c r="CX326" s="17">
        <v>0</v>
      </c>
      <c r="CY326" s="17">
        <v>0</v>
      </c>
      <c r="CZ326" s="17">
        <v>0</v>
      </c>
      <c r="DA326" s="17">
        <v>0</v>
      </c>
      <c r="DB326" s="17">
        <v>0</v>
      </c>
      <c r="DC326" s="17">
        <v>0</v>
      </c>
      <c r="DD326" s="17">
        <v>0</v>
      </c>
      <c r="DE326" s="17">
        <v>0</v>
      </c>
      <c r="DF326" s="17">
        <v>0</v>
      </c>
      <c r="DG326" s="17">
        <v>0</v>
      </c>
      <c r="DH326" s="17">
        <v>0</v>
      </c>
      <c r="DI326" s="17">
        <v>0</v>
      </c>
      <c r="DJ326" s="17">
        <v>0</v>
      </c>
      <c r="DK326" s="17">
        <v>0</v>
      </c>
      <c r="DL326" s="17">
        <v>0</v>
      </c>
      <c r="DM326" s="17">
        <v>0</v>
      </c>
      <c r="DN326" s="17">
        <v>0</v>
      </c>
      <c r="DO326" s="17">
        <v>0</v>
      </c>
      <c r="DP326" s="17">
        <v>0</v>
      </c>
      <c r="DQ326" s="17">
        <v>0</v>
      </c>
      <c r="DR326" s="17">
        <v>0</v>
      </c>
      <c r="DS326" s="17">
        <v>0</v>
      </c>
      <c r="DT326" s="17">
        <v>0</v>
      </c>
      <c r="DU326" s="17">
        <v>0</v>
      </c>
      <c r="DV326" s="17">
        <v>0</v>
      </c>
      <c r="DW326" s="17">
        <v>0</v>
      </c>
      <c r="DX326" s="17">
        <v>0</v>
      </c>
      <c r="DY326" s="17">
        <v>0</v>
      </c>
      <c r="DZ326" s="17">
        <v>0</v>
      </c>
      <c r="EA326" s="17">
        <v>0</v>
      </c>
      <c r="EB326" s="17">
        <v>0</v>
      </c>
      <c r="EC326" s="17">
        <v>0</v>
      </c>
      <c r="ED326" s="17">
        <v>0</v>
      </c>
      <c r="EE326" s="17">
        <v>0</v>
      </c>
      <c r="EF326" s="17">
        <v>0</v>
      </c>
      <c r="EG326" s="17">
        <v>0</v>
      </c>
      <c r="EH326" s="17">
        <v>0</v>
      </c>
      <c r="EI326" s="17">
        <v>0</v>
      </c>
      <c r="EJ326" s="17">
        <v>0</v>
      </c>
      <c r="EK326" s="17">
        <v>0</v>
      </c>
      <c r="EL326" s="17">
        <v>0</v>
      </c>
      <c r="EM326" s="17">
        <v>0</v>
      </c>
      <c r="EN326" s="17">
        <v>0</v>
      </c>
      <c r="EO326" s="17">
        <v>0</v>
      </c>
      <c r="EP326" s="17">
        <v>0</v>
      </c>
      <c r="EQ326" s="17">
        <v>0</v>
      </c>
      <c r="ER326" s="17">
        <v>0</v>
      </c>
      <c r="ES326" s="17">
        <v>0</v>
      </c>
      <c r="ET326" s="17">
        <v>0</v>
      </c>
      <c r="EU326" s="17">
        <v>0</v>
      </c>
      <c r="EV326" s="17">
        <v>0</v>
      </c>
      <c r="EW326" s="17">
        <v>0</v>
      </c>
      <c r="EX326" s="17">
        <v>0</v>
      </c>
      <c r="EY326" s="17">
        <v>0</v>
      </c>
      <c r="EZ326" s="17">
        <v>0</v>
      </c>
      <c r="FA326" s="17">
        <v>0</v>
      </c>
      <c r="FB326" s="17">
        <v>0</v>
      </c>
      <c r="FC326" s="17">
        <v>0</v>
      </c>
      <c r="FD326" s="17">
        <v>0</v>
      </c>
      <c r="FE326" s="17">
        <v>0</v>
      </c>
      <c r="FF326" s="17">
        <v>0</v>
      </c>
      <c r="FG326" s="17">
        <v>0</v>
      </c>
      <c r="FH326" s="17">
        <v>0</v>
      </c>
      <c r="FI326" s="17">
        <v>0</v>
      </c>
      <c r="FJ326" s="17">
        <v>0</v>
      </c>
      <c r="FK326" s="17">
        <v>0</v>
      </c>
      <c r="FL326" s="17">
        <v>0</v>
      </c>
      <c r="FM326" s="17">
        <v>0</v>
      </c>
      <c r="FN326" s="17">
        <v>0</v>
      </c>
      <c r="FO326" s="17">
        <v>0</v>
      </c>
      <c r="FP326" s="17">
        <v>0</v>
      </c>
      <c r="FQ326" s="17">
        <v>0</v>
      </c>
      <c r="FR326" s="17">
        <v>0</v>
      </c>
      <c r="FS326" s="17">
        <v>0</v>
      </c>
      <c r="FT326" s="17">
        <v>0</v>
      </c>
      <c r="FU326" s="17">
        <v>0</v>
      </c>
      <c r="FV326" s="17">
        <v>0</v>
      </c>
      <c r="FW326" s="17">
        <v>0</v>
      </c>
      <c r="FX326" s="17">
        <v>0</v>
      </c>
      <c r="FY326" s="17">
        <v>0</v>
      </c>
      <c r="FZ326" s="17">
        <v>0</v>
      </c>
      <c r="GA326" s="17">
        <v>0</v>
      </c>
      <c r="GB326" s="17">
        <v>0</v>
      </c>
      <c r="GC326" s="17">
        <v>0</v>
      </c>
      <c r="GD326" s="17">
        <v>0</v>
      </c>
      <c r="GE326" s="17">
        <v>0</v>
      </c>
      <c r="GF326" s="17">
        <v>0</v>
      </c>
      <c r="GG326" s="17">
        <v>0</v>
      </c>
      <c r="GH326" s="17">
        <v>0</v>
      </c>
      <c r="GI326" s="17">
        <v>0</v>
      </c>
      <c r="GJ326" s="17">
        <v>0</v>
      </c>
      <c r="GK326" s="17">
        <v>0</v>
      </c>
      <c r="GL326" s="17">
        <v>0</v>
      </c>
      <c r="GM326" s="17">
        <v>0</v>
      </c>
      <c r="GN326" s="17">
        <v>0</v>
      </c>
      <c r="GO326" s="17">
        <v>0</v>
      </c>
      <c r="GP326" s="17">
        <v>0</v>
      </c>
      <c r="GQ326" s="17">
        <v>0</v>
      </c>
      <c r="GR326" s="17">
        <v>0</v>
      </c>
      <c r="GS326" s="17">
        <v>0</v>
      </c>
      <c r="GT326" s="17">
        <v>0</v>
      </c>
      <c r="GU326" s="17">
        <v>0</v>
      </c>
      <c r="GV326" s="17">
        <v>0</v>
      </c>
      <c r="GW326" s="17">
        <v>0</v>
      </c>
      <c r="GX326" s="17">
        <v>0</v>
      </c>
      <c r="GY326" s="17">
        <v>0</v>
      </c>
      <c r="GZ326" s="17">
        <v>0</v>
      </c>
      <c r="HA326" s="17">
        <v>0</v>
      </c>
      <c r="HB326" s="17">
        <v>0</v>
      </c>
      <c r="HC326" s="17">
        <v>0</v>
      </c>
      <c r="HD326" s="17">
        <v>0</v>
      </c>
      <c r="HE326" s="17">
        <v>0</v>
      </c>
      <c r="HF326" s="17">
        <v>0</v>
      </c>
      <c r="HG326" s="17">
        <v>0</v>
      </c>
      <c r="HH326" s="17">
        <v>0</v>
      </c>
      <c r="HI326" s="17">
        <v>0</v>
      </c>
      <c r="HJ326" s="17">
        <v>0</v>
      </c>
      <c r="HK326" s="17">
        <v>0</v>
      </c>
      <c r="HL326" s="17">
        <v>0</v>
      </c>
      <c r="HM326" s="17">
        <v>0</v>
      </c>
      <c r="HN326" s="17">
        <v>0</v>
      </c>
      <c r="HO326" s="17">
        <v>0</v>
      </c>
      <c r="HP326" s="17">
        <v>0</v>
      </c>
      <c r="HQ326" s="17">
        <v>0</v>
      </c>
      <c r="HR326" s="17">
        <v>0</v>
      </c>
      <c r="HS326" s="17">
        <v>0</v>
      </c>
      <c r="HT326" s="17">
        <v>0</v>
      </c>
      <c r="HU326" s="17">
        <v>0</v>
      </c>
      <c r="HV326" s="17">
        <v>0</v>
      </c>
      <c r="HW326" s="17">
        <v>0</v>
      </c>
      <c r="HX326" s="17">
        <v>0</v>
      </c>
      <c r="HY326" s="17">
        <v>0</v>
      </c>
      <c r="HZ326" s="17">
        <v>0</v>
      </c>
      <c r="IA326" s="17">
        <v>0</v>
      </c>
      <c r="IB326" s="17">
        <v>0</v>
      </c>
      <c r="IC326" s="17">
        <v>0</v>
      </c>
      <c r="ID326" s="17">
        <v>0</v>
      </c>
      <c r="IE326" s="17">
        <v>0</v>
      </c>
      <c r="IF326" s="17">
        <v>0</v>
      </c>
      <c r="IG326" s="17">
        <v>0</v>
      </c>
      <c r="IH326" s="17">
        <v>0</v>
      </c>
      <c r="II326" s="17">
        <v>0</v>
      </c>
      <c r="IJ326" s="17">
        <v>0</v>
      </c>
      <c r="IK326" s="17">
        <v>0</v>
      </c>
      <c r="IL326" s="17">
        <v>0</v>
      </c>
      <c r="IM326" s="17">
        <v>0</v>
      </c>
      <c r="IN326" s="17">
        <v>0</v>
      </c>
      <c r="IO326" s="17">
        <v>0</v>
      </c>
      <c r="IP326" s="17">
        <v>0</v>
      </c>
      <c r="IQ326" s="17">
        <v>0</v>
      </c>
      <c r="IR326" s="17">
        <v>0</v>
      </c>
      <c r="IS326" s="17">
        <v>0</v>
      </c>
      <c r="IT326" s="17">
        <v>0</v>
      </c>
      <c r="IU326" s="17">
        <v>0</v>
      </c>
      <c r="IV326" s="17">
        <v>0</v>
      </c>
      <c r="IW326" s="17">
        <v>0</v>
      </c>
      <c r="IX326" s="17">
        <v>0</v>
      </c>
      <c r="IY326" s="17">
        <v>0</v>
      </c>
      <c r="IZ326" s="17">
        <v>0</v>
      </c>
      <c r="JA326" s="17">
        <v>0</v>
      </c>
      <c r="JB326" s="17">
        <v>0</v>
      </c>
      <c r="JC326" s="17">
        <v>0</v>
      </c>
      <c r="JD326" s="17">
        <v>0</v>
      </c>
      <c r="JE326" s="17">
        <v>0</v>
      </c>
      <c r="JF326" s="17">
        <v>0</v>
      </c>
      <c r="JG326" s="17">
        <v>0</v>
      </c>
      <c r="JH326" s="17">
        <v>0</v>
      </c>
      <c r="JI326" s="17">
        <v>0</v>
      </c>
      <c r="JJ326" s="17">
        <v>0</v>
      </c>
      <c r="JK326" s="17">
        <v>0</v>
      </c>
      <c r="JL326" s="17">
        <v>0</v>
      </c>
      <c r="JM326" s="17">
        <v>0</v>
      </c>
      <c r="JN326" s="17">
        <v>0</v>
      </c>
      <c r="JO326" s="17">
        <v>0</v>
      </c>
      <c r="JP326" s="17">
        <v>0</v>
      </c>
      <c r="JQ326" s="17">
        <v>0</v>
      </c>
      <c r="JR326" s="17">
        <v>0</v>
      </c>
      <c r="JS326" s="17">
        <v>0</v>
      </c>
      <c r="JT326" s="17">
        <v>0</v>
      </c>
      <c r="JU326" s="17">
        <v>0</v>
      </c>
      <c r="JV326" s="17">
        <v>0</v>
      </c>
      <c r="JW326" s="17">
        <v>0</v>
      </c>
      <c r="JX326" s="17">
        <v>0</v>
      </c>
      <c r="JY326" s="17">
        <v>0</v>
      </c>
    </row>
    <row r="327" spans="1:285" x14ac:dyDescent="0.15">
      <c r="A327" s="17" t="s">
        <v>487</v>
      </c>
      <c r="B327" s="17" t="s">
        <v>488</v>
      </c>
      <c r="C327" s="17">
        <v>0</v>
      </c>
      <c r="D327" s="17">
        <v>0</v>
      </c>
      <c r="E327" s="17">
        <v>0</v>
      </c>
      <c r="F327" s="17">
        <v>0</v>
      </c>
      <c r="G327" s="17">
        <v>0</v>
      </c>
      <c r="H327" s="17">
        <v>0</v>
      </c>
      <c r="I327" s="17">
        <v>26.91</v>
      </c>
      <c r="J327" s="17">
        <v>26.91</v>
      </c>
      <c r="K327" s="17">
        <v>26.91</v>
      </c>
      <c r="L327" s="17">
        <v>26.91</v>
      </c>
      <c r="M327" s="17">
        <v>26.91</v>
      </c>
      <c r="N327" s="17">
        <v>27.06</v>
      </c>
      <c r="O327" s="17">
        <v>27.02</v>
      </c>
      <c r="P327" s="17">
        <v>27.03</v>
      </c>
      <c r="Q327" s="17">
        <v>27.02</v>
      </c>
      <c r="R327" s="17">
        <v>26.95</v>
      </c>
      <c r="S327" s="17">
        <v>27</v>
      </c>
      <c r="T327" s="17">
        <v>27</v>
      </c>
      <c r="U327" s="17">
        <v>27.04</v>
      </c>
      <c r="V327" s="17">
        <v>27.03</v>
      </c>
      <c r="W327" s="17">
        <v>27.03</v>
      </c>
      <c r="X327" s="17">
        <v>27.03</v>
      </c>
      <c r="Y327" s="17">
        <v>27.04</v>
      </c>
      <c r="Z327" s="17">
        <v>27.16</v>
      </c>
      <c r="AA327" s="17">
        <v>27.15</v>
      </c>
      <c r="AB327" s="17">
        <v>0</v>
      </c>
      <c r="AC327" s="17">
        <v>0</v>
      </c>
      <c r="AD327" s="17">
        <v>0</v>
      </c>
      <c r="AE327" s="17">
        <v>0</v>
      </c>
      <c r="AF327" s="17">
        <v>0</v>
      </c>
      <c r="AG327" s="17">
        <v>0</v>
      </c>
      <c r="AH327" s="17">
        <v>0</v>
      </c>
      <c r="AI327" s="17">
        <v>0</v>
      </c>
      <c r="AJ327" s="17">
        <v>0</v>
      </c>
      <c r="AK327" s="17">
        <v>0</v>
      </c>
      <c r="AL327" s="17">
        <v>0</v>
      </c>
      <c r="AM327" s="17">
        <v>0</v>
      </c>
      <c r="AN327" s="17">
        <v>0</v>
      </c>
      <c r="AO327" s="17">
        <v>0</v>
      </c>
      <c r="AP327" s="17">
        <v>0</v>
      </c>
      <c r="AQ327" s="17">
        <v>0</v>
      </c>
      <c r="AR327" s="17">
        <v>0</v>
      </c>
      <c r="AS327" s="17">
        <v>0</v>
      </c>
      <c r="AT327" s="17">
        <v>0</v>
      </c>
      <c r="AU327" s="17">
        <v>0</v>
      </c>
      <c r="AV327" s="17">
        <v>0</v>
      </c>
      <c r="AW327" s="17">
        <v>0</v>
      </c>
      <c r="AX327" s="17">
        <v>0</v>
      </c>
      <c r="AY327" s="17">
        <v>0</v>
      </c>
      <c r="AZ327" s="17">
        <v>0</v>
      </c>
      <c r="BA327" s="17">
        <v>0</v>
      </c>
      <c r="BB327" s="17">
        <v>0</v>
      </c>
      <c r="BC327" s="17">
        <v>0</v>
      </c>
      <c r="BD327" s="17">
        <v>0</v>
      </c>
      <c r="BE327" s="17">
        <v>0</v>
      </c>
      <c r="BF327" s="17">
        <v>0</v>
      </c>
      <c r="BG327" s="17">
        <v>0</v>
      </c>
      <c r="BH327" s="17">
        <v>0</v>
      </c>
      <c r="BI327" s="17">
        <v>0</v>
      </c>
      <c r="BJ327" s="17">
        <v>0</v>
      </c>
      <c r="BK327" s="17">
        <v>0</v>
      </c>
      <c r="BL327" s="17">
        <v>0</v>
      </c>
      <c r="BM327" s="17">
        <v>0</v>
      </c>
      <c r="BN327" s="17">
        <v>0</v>
      </c>
      <c r="BO327" s="17">
        <v>0</v>
      </c>
      <c r="BP327" s="17">
        <v>0</v>
      </c>
      <c r="BQ327" s="17">
        <v>0</v>
      </c>
      <c r="BR327" s="17">
        <v>0</v>
      </c>
      <c r="BS327" s="17">
        <v>0</v>
      </c>
      <c r="BT327" s="17">
        <v>0</v>
      </c>
      <c r="BU327" s="17">
        <v>0</v>
      </c>
      <c r="BV327" s="17">
        <v>0</v>
      </c>
      <c r="BW327" s="17">
        <v>0</v>
      </c>
      <c r="BX327" s="17">
        <v>0</v>
      </c>
      <c r="BY327" s="17">
        <v>0</v>
      </c>
      <c r="BZ327" s="17">
        <v>0</v>
      </c>
      <c r="CA327" s="17">
        <v>0</v>
      </c>
      <c r="CB327" s="17">
        <v>0</v>
      </c>
      <c r="CC327" s="17">
        <v>0</v>
      </c>
      <c r="CD327" s="17">
        <v>0</v>
      </c>
      <c r="CE327" s="17">
        <v>0</v>
      </c>
      <c r="CF327" s="17">
        <v>0</v>
      </c>
      <c r="CG327" s="17">
        <v>0</v>
      </c>
      <c r="CH327" s="17">
        <v>0</v>
      </c>
      <c r="CI327" s="17">
        <v>0</v>
      </c>
      <c r="CJ327" s="17">
        <v>0</v>
      </c>
      <c r="CK327" s="17">
        <v>0</v>
      </c>
      <c r="CL327" s="17">
        <v>0</v>
      </c>
      <c r="CM327" s="17">
        <v>0</v>
      </c>
      <c r="CN327" s="17">
        <v>0</v>
      </c>
      <c r="CO327" s="17">
        <v>0</v>
      </c>
      <c r="CP327" s="17">
        <v>0</v>
      </c>
      <c r="CQ327" s="17">
        <v>0</v>
      </c>
      <c r="CR327" s="17">
        <v>0</v>
      </c>
      <c r="CS327" s="17">
        <v>0</v>
      </c>
      <c r="CT327" s="17">
        <v>0</v>
      </c>
      <c r="CU327" s="17">
        <v>0</v>
      </c>
      <c r="CV327" s="17">
        <v>0</v>
      </c>
      <c r="CW327" s="17">
        <v>0</v>
      </c>
      <c r="CX327" s="17">
        <v>0</v>
      </c>
      <c r="CY327" s="17">
        <v>0</v>
      </c>
      <c r="CZ327" s="17">
        <v>0</v>
      </c>
      <c r="DA327" s="17">
        <v>0</v>
      </c>
      <c r="DB327" s="17">
        <v>0</v>
      </c>
      <c r="DC327" s="17">
        <v>0</v>
      </c>
      <c r="DD327" s="17">
        <v>0</v>
      </c>
      <c r="DE327" s="17">
        <v>0</v>
      </c>
      <c r="DF327" s="17">
        <v>0</v>
      </c>
      <c r="DG327" s="17">
        <v>0</v>
      </c>
      <c r="DH327" s="17">
        <v>0</v>
      </c>
      <c r="DI327" s="17">
        <v>0</v>
      </c>
      <c r="DJ327" s="17">
        <v>0</v>
      </c>
      <c r="DK327" s="17">
        <v>0</v>
      </c>
      <c r="DL327" s="17">
        <v>0</v>
      </c>
      <c r="DM327" s="17">
        <v>0</v>
      </c>
      <c r="DN327" s="17">
        <v>0</v>
      </c>
      <c r="DO327" s="17">
        <v>0</v>
      </c>
      <c r="DP327" s="17">
        <v>0</v>
      </c>
      <c r="DQ327" s="17">
        <v>0</v>
      </c>
      <c r="DR327" s="17">
        <v>0</v>
      </c>
      <c r="DS327" s="17">
        <v>0</v>
      </c>
      <c r="DT327" s="17">
        <v>0</v>
      </c>
      <c r="DU327" s="17">
        <v>0</v>
      </c>
      <c r="DV327" s="17">
        <v>0</v>
      </c>
      <c r="DW327" s="17">
        <v>0</v>
      </c>
      <c r="DX327" s="17">
        <v>0</v>
      </c>
      <c r="DY327" s="17">
        <v>0</v>
      </c>
      <c r="DZ327" s="17">
        <v>0</v>
      </c>
      <c r="EA327" s="17">
        <v>0</v>
      </c>
      <c r="EB327" s="17">
        <v>0</v>
      </c>
      <c r="EC327" s="17">
        <v>0</v>
      </c>
      <c r="ED327" s="17">
        <v>0</v>
      </c>
      <c r="EE327" s="17">
        <v>0</v>
      </c>
      <c r="EF327" s="17">
        <v>0</v>
      </c>
      <c r="EG327" s="17">
        <v>0</v>
      </c>
      <c r="EH327" s="17">
        <v>0</v>
      </c>
      <c r="EI327" s="17">
        <v>0</v>
      </c>
      <c r="EJ327" s="17">
        <v>0</v>
      </c>
      <c r="EK327" s="17">
        <v>0</v>
      </c>
      <c r="EL327" s="17">
        <v>0</v>
      </c>
      <c r="EM327" s="17">
        <v>0</v>
      </c>
      <c r="EN327" s="17">
        <v>0</v>
      </c>
      <c r="EO327" s="17">
        <v>0</v>
      </c>
      <c r="EP327" s="17">
        <v>0</v>
      </c>
      <c r="EQ327" s="17">
        <v>0</v>
      </c>
      <c r="ER327" s="17">
        <v>0</v>
      </c>
      <c r="ES327" s="17">
        <v>0</v>
      </c>
      <c r="ET327" s="17">
        <v>0</v>
      </c>
      <c r="EU327" s="17">
        <v>0</v>
      </c>
      <c r="EV327" s="17">
        <v>0</v>
      </c>
      <c r="EW327" s="17">
        <v>0</v>
      </c>
      <c r="EX327" s="17">
        <v>0</v>
      </c>
      <c r="EY327" s="17">
        <v>0</v>
      </c>
      <c r="EZ327" s="17">
        <v>0</v>
      </c>
      <c r="FA327" s="17">
        <v>0</v>
      </c>
      <c r="FB327" s="17">
        <v>0</v>
      </c>
      <c r="FC327" s="17">
        <v>0</v>
      </c>
      <c r="FD327" s="17">
        <v>0</v>
      </c>
      <c r="FE327" s="17">
        <v>0</v>
      </c>
      <c r="FF327" s="17">
        <v>0</v>
      </c>
      <c r="FG327" s="17">
        <v>0</v>
      </c>
      <c r="FH327" s="17">
        <v>0</v>
      </c>
      <c r="FI327" s="17">
        <v>0</v>
      </c>
      <c r="FJ327" s="17">
        <v>0</v>
      </c>
      <c r="FK327" s="17">
        <v>0</v>
      </c>
      <c r="FL327" s="17">
        <v>0</v>
      </c>
      <c r="FM327" s="17">
        <v>0</v>
      </c>
      <c r="FN327" s="17">
        <v>0</v>
      </c>
      <c r="FO327" s="17">
        <v>0</v>
      </c>
      <c r="FP327" s="17">
        <v>0</v>
      </c>
      <c r="FQ327" s="17">
        <v>0</v>
      </c>
      <c r="FR327" s="17">
        <v>0</v>
      </c>
      <c r="FS327" s="17">
        <v>0</v>
      </c>
      <c r="FT327" s="17">
        <v>0</v>
      </c>
      <c r="FU327" s="17">
        <v>0</v>
      </c>
      <c r="FV327" s="17">
        <v>0</v>
      </c>
      <c r="FW327" s="17">
        <v>0</v>
      </c>
      <c r="FX327" s="17">
        <v>0</v>
      </c>
      <c r="FY327" s="17">
        <v>0</v>
      </c>
      <c r="FZ327" s="17">
        <v>0</v>
      </c>
      <c r="GA327" s="17">
        <v>0</v>
      </c>
      <c r="GB327" s="17">
        <v>0</v>
      </c>
      <c r="GC327" s="17">
        <v>0</v>
      </c>
      <c r="GD327" s="17">
        <v>0</v>
      </c>
      <c r="GE327" s="17">
        <v>0</v>
      </c>
      <c r="GF327" s="17">
        <v>0</v>
      </c>
      <c r="GG327" s="17">
        <v>0</v>
      </c>
      <c r="GH327" s="17">
        <v>0</v>
      </c>
      <c r="GI327" s="17">
        <v>0</v>
      </c>
      <c r="GJ327" s="17">
        <v>0</v>
      </c>
      <c r="GK327" s="17">
        <v>0</v>
      </c>
      <c r="GL327" s="17">
        <v>0</v>
      </c>
      <c r="GM327" s="17">
        <v>0</v>
      </c>
      <c r="GN327" s="17">
        <v>0</v>
      </c>
      <c r="GO327" s="17">
        <v>0</v>
      </c>
      <c r="GP327" s="17">
        <v>0</v>
      </c>
      <c r="GQ327" s="17">
        <v>0</v>
      </c>
      <c r="GR327" s="17">
        <v>0</v>
      </c>
      <c r="GS327" s="17">
        <v>0</v>
      </c>
      <c r="GT327" s="17">
        <v>0</v>
      </c>
      <c r="GU327" s="17">
        <v>0</v>
      </c>
      <c r="GV327" s="17">
        <v>0</v>
      </c>
      <c r="GW327" s="17">
        <v>0</v>
      </c>
      <c r="GX327" s="17">
        <v>0</v>
      </c>
      <c r="GY327" s="17">
        <v>0</v>
      </c>
      <c r="GZ327" s="17">
        <v>0</v>
      </c>
      <c r="HA327" s="17">
        <v>0</v>
      </c>
      <c r="HB327" s="17">
        <v>0</v>
      </c>
      <c r="HC327" s="17">
        <v>0</v>
      </c>
      <c r="HD327" s="17">
        <v>0</v>
      </c>
      <c r="HE327" s="17">
        <v>0</v>
      </c>
      <c r="HF327" s="17">
        <v>0</v>
      </c>
      <c r="HG327" s="17">
        <v>0</v>
      </c>
      <c r="HH327" s="17">
        <v>0</v>
      </c>
      <c r="HI327" s="17">
        <v>0</v>
      </c>
      <c r="HJ327" s="17">
        <v>0</v>
      </c>
      <c r="HK327" s="17">
        <v>0</v>
      </c>
      <c r="HL327" s="17">
        <v>0</v>
      </c>
      <c r="HM327" s="17">
        <v>0</v>
      </c>
      <c r="HN327" s="17">
        <v>0</v>
      </c>
      <c r="HO327" s="17">
        <v>0</v>
      </c>
      <c r="HP327" s="17">
        <v>0</v>
      </c>
      <c r="HQ327" s="17">
        <v>0</v>
      </c>
      <c r="HR327" s="17">
        <v>0</v>
      </c>
      <c r="HS327" s="17">
        <v>0</v>
      </c>
      <c r="HT327" s="17">
        <v>0</v>
      </c>
      <c r="HU327" s="17">
        <v>0</v>
      </c>
      <c r="HV327" s="17">
        <v>0</v>
      </c>
      <c r="HW327" s="17">
        <v>0</v>
      </c>
      <c r="HX327" s="17">
        <v>0</v>
      </c>
      <c r="HY327" s="17">
        <v>0</v>
      </c>
      <c r="HZ327" s="17">
        <v>0</v>
      </c>
      <c r="IA327" s="17">
        <v>0</v>
      </c>
      <c r="IB327" s="17">
        <v>0</v>
      </c>
      <c r="IC327" s="17">
        <v>0</v>
      </c>
      <c r="ID327" s="17">
        <v>0</v>
      </c>
      <c r="IE327" s="17">
        <v>0</v>
      </c>
      <c r="IF327" s="17">
        <v>0</v>
      </c>
      <c r="IG327" s="17">
        <v>0</v>
      </c>
      <c r="IH327" s="17">
        <v>0</v>
      </c>
      <c r="II327" s="17">
        <v>0</v>
      </c>
      <c r="IJ327" s="17">
        <v>0</v>
      </c>
      <c r="IK327" s="17">
        <v>0</v>
      </c>
      <c r="IL327" s="17">
        <v>0</v>
      </c>
      <c r="IM327" s="17">
        <v>0</v>
      </c>
      <c r="IN327" s="17">
        <v>0</v>
      </c>
      <c r="IO327" s="17">
        <v>0</v>
      </c>
      <c r="IP327" s="17">
        <v>0</v>
      </c>
      <c r="IQ327" s="17">
        <v>0</v>
      </c>
      <c r="IR327" s="17">
        <v>0</v>
      </c>
      <c r="IS327" s="17">
        <v>0</v>
      </c>
      <c r="IT327" s="17">
        <v>0</v>
      </c>
      <c r="IU327" s="17">
        <v>0</v>
      </c>
      <c r="IV327" s="17">
        <v>0</v>
      </c>
      <c r="IW327" s="17">
        <v>0</v>
      </c>
      <c r="IX327" s="17">
        <v>0</v>
      </c>
      <c r="IY327" s="17">
        <v>0</v>
      </c>
      <c r="IZ327" s="17">
        <v>0</v>
      </c>
      <c r="JA327" s="17">
        <v>0</v>
      </c>
      <c r="JB327" s="17">
        <v>0</v>
      </c>
      <c r="JC327" s="17">
        <v>0</v>
      </c>
      <c r="JD327" s="17">
        <v>0</v>
      </c>
      <c r="JE327" s="17">
        <v>0</v>
      </c>
      <c r="JF327" s="17">
        <v>0</v>
      </c>
      <c r="JG327" s="17">
        <v>0</v>
      </c>
      <c r="JH327" s="17">
        <v>0</v>
      </c>
      <c r="JI327" s="17">
        <v>0</v>
      </c>
      <c r="JJ327" s="17">
        <v>0</v>
      </c>
      <c r="JK327" s="17">
        <v>0</v>
      </c>
      <c r="JL327" s="17">
        <v>0</v>
      </c>
      <c r="JM327" s="17">
        <v>0</v>
      </c>
      <c r="JN327" s="17">
        <v>0</v>
      </c>
      <c r="JO327" s="17">
        <v>0</v>
      </c>
      <c r="JP327" s="17">
        <v>0</v>
      </c>
      <c r="JQ327" s="17">
        <v>0</v>
      </c>
      <c r="JR327" s="17">
        <v>0</v>
      </c>
      <c r="JS327" s="17">
        <v>0</v>
      </c>
      <c r="JT327" s="17">
        <v>0</v>
      </c>
      <c r="JU327" s="17">
        <v>0</v>
      </c>
      <c r="JV327" s="17">
        <v>0</v>
      </c>
      <c r="JW327" s="17">
        <v>0</v>
      </c>
      <c r="JX327" s="17">
        <v>0</v>
      </c>
      <c r="JY327" s="17">
        <v>0</v>
      </c>
    </row>
    <row r="328" spans="1:285" x14ac:dyDescent="0.15">
      <c r="A328" s="17" t="s">
        <v>1034</v>
      </c>
      <c r="B328" s="17" t="s">
        <v>1035</v>
      </c>
      <c r="C328" s="17">
        <v>0</v>
      </c>
      <c r="D328" s="17">
        <v>13.99</v>
      </c>
      <c r="E328" s="17">
        <v>13.99</v>
      </c>
      <c r="F328" s="17">
        <v>13.99</v>
      </c>
      <c r="G328" s="17">
        <v>13.99</v>
      </c>
      <c r="H328" s="17">
        <v>13.99</v>
      </c>
      <c r="I328" s="17">
        <v>14.17</v>
      </c>
      <c r="J328" s="17">
        <v>14.17</v>
      </c>
      <c r="K328" s="17">
        <v>14.17</v>
      </c>
      <c r="L328" s="17">
        <v>14.17</v>
      </c>
      <c r="M328" s="17">
        <v>14.17</v>
      </c>
      <c r="N328" s="17">
        <v>14.2</v>
      </c>
      <c r="O328" s="17">
        <v>14.17</v>
      </c>
      <c r="P328" s="17">
        <v>14.13</v>
      </c>
      <c r="Q328" s="17">
        <v>14.12</v>
      </c>
      <c r="R328" s="17">
        <v>14.11</v>
      </c>
      <c r="S328" s="17">
        <v>14.17</v>
      </c>
      <c r="T328" s="17">
        <v>14.17</v>
      </c>
      <c r="U328" s="17">
        <v>14.21</v>
      </c>
      <c r="V328" s="17">
        <v>14.18</v>
      </c>
      <c r="W328" s="17">
        <v>14.17</v>
      </c>
      <c r="X328" s="17">
        <v>14.18</v>
      </c>
      <c r="Y328" s="17">
        <v>14.19</v>
      </c>
      <c r="Z328" s="17">
        <v>14.17</v>
      </c>
      <c r="AA328" s="17">
        <v>14.17</v>
      </c>
      <c r="AB328" s="17">
        <v>0</v>
      </c>
      <c r="AC328" s="17">
        <v>0</v>
      </c>
      <c r="AD328" s="17">
        <v>0</v>
      </c>
      <c r="AE328" s="17">
        <v>0</v>
      </c>
      <c r="AF328" s="17">
        <v>0</v>
      </c>
      <c r="AG328" s="17">
        <v>0</v>
      </c>
      <c r="AH328" s="17">
        <v>0</v>
      </c>
      <c r="AI328" s="17">
        <v>0</v>
      </c>
      <c r="AJ328" s="17">
        <v>0</v>
      </c>
      <c r="AK328" s="17">
        <v>0</v>
      </c>
      <c r="AL328" s="17">
        <v>0</v>
      </c>
      <c r="AM328" s="17">
        <v>0</v>
      </c>
      <c r="AN328" s="17">
        <v>0</v>
      </c>
      <c r="AO328" s="17">
        <v>0</v>
      </c>
      <c r="AP328" s="17">
        <v>0</v>
      </c>
      <c r="AQ328" s="17">
        <v>0</v>
      </c>
      <c r="AR328" s="17">
        <v>0</v>
      </c>
      <c r="AS328" s="17">
        <v>0</v>
      </c>
      <c r="AT328" s="17">
        <v>0</v>
      </c>
      <c r="AU328" s="17">
        <v>0</v>
      </c>
      <c r="AV328" s="17">
        <v>0</v>
      </c>
      <c r="AW328" s="17">
        <v>0</v>
      </c>
      <c r="AX328" s="17">
        <v>0</v>
      </c>
      <c r="AY328" s="17">
        <v>0</v>
      </c>
      <c r="AZ328" s="17">
        <v>0</v>
      </c>
      <c r="BA328" s="17">
        <v>0</v>
      </c>
      <c r="BB328" s="17">
        <v>0</v>
      </c>
      <c r="BC328" s="17">
        <v>0</v>
      </c>
      <c r="BD328" s="17">
        <v>0</v>
      </c>
      <c r="BE328" s="17">
        <v>0</v>
      </c>
      <c r="BF328" s="17">
        <v>0</v>
      </c>
      <c r="BG328" s="17">
        <v>0</v>
      </c>
      <c r="BH328" s="17">
        <v>0</v>
      </c>
      <c r="BI328" s="17">
        <v>0</v>
      </c>
      <c r="BJ328" s="17">
        <v>0</v>
      </c>
      <c r="BK328" s="17">
        <v>0</v>
      </c>
      <c r="BL328" s="17">
        <v>0</v>
      </c>
      <c r="BM328" s="17">
        <v>0</v>
      </c>
      <c r="BN328" s="17">
        <v>0</v>
      </c>
      <c r="BO328" s="17">
        <v>0</v>
      </c>
      <c r="BP328" s="17">
        <v>0</v>
      </c>
      <c r="BQ328" s="17">
        <v>0</v>
      </c>
      <c r="BR328" s="17">
        <v>0</v>
      </c>
      <c r="BS328" s="17">
        <v>0</v>
      </c>
      <c r="BT328" s="17">
        <v>0</v>
      </c>
      <c r="BU328" s="17">
        <v>0</v>
      </c>
      <c r="BV328" s="17">
        <v>0</v>
      </c>
      <c r="BW328" s="17">
        <v>0</v>
      </c>
      <c r="BX328" s="17">
        <v>0</v>
      </c>
      <c r="BY328" s="17">
        <v>0</v>
      </c>
      <c r="BZ328" s="17">
        <v>0</v>
      </c>
      <c r="CA328" s="17">
        <v>0</v>
      </c>
      <c r="CB328" s="17">
        <v>0</v>
      </c>
      <c r="CC328" s="17">
        <v>0</v>
      </c>
      <c r="CD328" s="17">
        <v>0</v>
      </c>
      <c r="CE328" s="17">
        <v>0</v>
      </c>
      <c r="CF328" s="17">
        <v>0</v>
      </c>
      <c r="CG328" s="17">
        <v>0</v>
      </c>
      <c r="CH328" s="17">
        <v>0</v>
      </c>
      <c r="CI328" s="17">
        <v>0</v>
      </c>
      <c r="CJ328" s="17">
        <v>0</v>
      </c>
      <c r="CK328" s="17">
        <v>0</v>
      </c>
      <c r="CL328" s="17">
        <v>0</v>
      </c>
      <c r="CM328" s="17">
        <v>0</v>
      </c>
      <c r="CN328" s="17">
        <v>0</v>
      </c>
      <c r="CO328" s="17">
        <v>0</v>
      </c>
      <c r="CP328" s="17">
        <v>0</v>
      </c>
      <c r="CQ328" s="17">
        <v>0</v>
      </c>
      <c r="CR328" s="17">
        <v>0</v>
      </c>
      <c r="CS328" s="17">
        <v>0</v>
      </c>
      <c r="CT328" s="17">
        <v>0</v>
      </c>
      <c r="CU328" s="17">
        <v>0</v>
      </c>
      <c r="CV328" s="17">
        <v>0</v>
      </c>
      <c r="CW328" s="17">
        <v>0</v>
      </c>
      <c r="CX328" s="17">
        <v>0</v>
      </c>
      <c r="CY328" s="17">
        <v>0</v>
      </c>
      <c r="CZ328" s="17">
        <v>0</v>
      </c>
      <c r="DA328" s="17">
        <v>0</v>
      </c>
      <c r="DB328" s="17">
        <v>0</v>
      </c>
      <c r="DC328" s="17">
        <v>0</v>
      </c>
      <c r="DD328" s="17">
        <v>0</v>
      </c>
      <c r="DE328" s="17">
        <v>0</v>
      </c>
      <c r="DF328" s="17">
        <v>0</v>
      </c>
      <c r="DG328" s="17">
        <v>0</v>
      </c>
      <c r="DH328" s="17">
        <v>0</v>
      </c>
      <c r="DI328" s="17">
        <v>0</v>
      </c>
      <c r="DJ328" s="17">
        <v>0</v>
      </c>
      <c r="DK328" s="17">
        <v>0</v>
      </c>
      <c r="DL328" s="17">
        <v>0</v>
      </c>
      <c r="DM328" s="17">
        <v>0</v>
      </c>
      <c r="DN328" s="17">
        <v>0</v>
      </c>
      <c r="DO328" s="17">
        <v>0</v>
      </c>
      <c r="DP328" s="17">
        <v>0</v>
      </c>
      <c r="DQ328" s="17">
        <v>0</v>
      </c>
      <c r="DR328" s="17">
        <v>0</v>
      </c>
      <c r="DS328" s="17">
        <v>0</v>
      </c>
      <c r="DT328" s="17">
        <v>0</v>
      </c>
      <c r="DU328" s="17">
        <v>0</v>
      </c>
      <c r="DV328" s="17">
        <v>0</v>
      </c>
      <c r="DW328" s="17">
        <v>0</v>
      </c>
      <c r="DX328" s="17">
        <v>0</v>
      </c>
      <c r="DY328" s="17">
        <v>0</v>
      </c>
      <c r="DZ328" s="17">
        <v>0</v>
      </c>
      <c r="EA328" s="17">
        <v>0</v>
      </c>
      <c r="EB328" s="17">
        <v>0</v>
      </c>
      <c r="EC328" s="17">
        <v>0</v>
      </c>
      <c r="ED328" s="17">
        <v>0</v>
      </c>
      <c r="EE328" s="17">
        <v>0</v>
      </c>
      <c r="EF328" s="17">
        <v>0</v>
      </c>
      <c r="EG328" s="17">
        <v>0</v>
      </c>
      <c r="EH328" s="17">
        <v>0</v>
      </c>
      <c r="EI328" s="17">
        <v>0</v>
      </c>
      <c r="EJ328" s="17">
        <v>0</v>
      </c>
      <c r="EK328" s="17">
        <v>0</v>
      </c>
      <c r="EL328" s="17">
        <v>0</v>
      </c>
      <c r="EM328" s="17">
        <v>0</v>
      </c>
      <c r="EN328" s="17">
        <v>0</v>
      </c>
      <c r="EO328" s="17">
        <v>0</v>
      </c>
      <c r="EP328" s="17">
        <v>0</v>
      </c>
      <c r="EQ328" s="17">
        <v>0</v>
      </c>
      <c r="ER328" s="17">
        <v>0</v>
      </c>
      <c r="ES328" s="17">
        <v>0</v>
      </c>
      <c r="ET328" s="17">
        <v>0</v>
      </c>
      <c r="EU328" s="17">
        <v>0</v>
      </c>
      <c r="EV328" s="17">
        <v>0</v>
      </c>
      <c r="EW328" s="17">
        <v>0</v>
      </c>
      <c r="EX328" s="17">
        <v>0</v>
      </c>
      <c r="EY328" s="17">
        <v>0</v>
      </c>
      <c r="EZ328" s="17">
        <v>0</v>
      </c>
      <c r="FA328" s="17">
        <v>0</v>
      </c>
      <c r="FB328" s="17">
        <v>0</v>
      </c>
      <c r="FC328" s="17">
        <v>0</v>
      </c>
      <c r="FD328" s="17">
        <v>0</v>
      </c>
      <c r="FE328" s="17">
        <v>0</v>
      </c>
      <c r="FF328" s="17">
        <v>0</v>
      </c>
      <c r="FG328" s="17">
        <v>0</v>
      </c>
      <c r="FH328" s="17">
        <v>0</v>
      </c>
      <c r="FI328" s="17">
        <v>0</v>
      </c>
      <c r="FJ328" s="17">
        <v>0</v>
      </c>
      <c r="FK328" s="17">
        <v>0</v>
      </c>
      <c r="FL328" s="17">
        <v>0</v>
      </c>
      <c r="FM328" s="17">
        <v>0</v>
      </c>
      <c r="FN328" s="17">
        <v>0</v>
      </c>
      <c r="FO328" s="17">
        <v>0</v>
      </c>
      <c r="FP328" s="17">
        <v>0</v>
      </c>
      <c r="FQ328" s="17">
        <v>0</v>
      </c>
      <c r="FR328" s="17">
        <v>0</v>
      </c>
      <c r="FS328" s="17">
        <v>0</v>
      </c>
      <c r="FT328" s="17">
        <v>0</v>
      </c>
      <c r="FU328" s="17">
        <v>0</v>
      </c>
      <c r="FV328" s="17">
        <v>0</v>
      </c>
      <c r="FW328" s="17">
        <v>0</v>
      </c>
      <c r="FX328" s="17">
        <v>0</v>
      </c>
      <c r="FY328" s="17">
        <v>0</v>
      </c>
      <c r="FZ328" s="17">
        <v>0</v>
      </c>
      <c r="GA328" s="17">
        <v>0</v>
      </c>
      <c r="GB328" s="17">
        <v>0</v>
      </c>
      <c r="GC328" s="17">
        <v>0</v>
      </c>
      <c r="GD328" s="17">
        <v>0</v>
      </c>
      <c r="GE328" s="17">
        <v>0</v>
      </c>
      <c r="GF328" s="17">
        <v>0</v>
      </c>
      <c r="GG328" s="17">
        <v>0</v>
      </c>
      <c r="GH328" s="17">
        <v>0</v>
      </c>
      <c r="GI328" s="17">
        <v>0</v>
      </c>
      <c r="GJ328" s="17">
        <v>0</v>
      </c>
      <c r="GK328" s="17">
        <v>0</v>
      </c>
      <c r="GL328" s="17">
        <v>0</v>
      </c>
      <c r="GM328" s="17">
        <v>0</v>
      </c>
      <c r="GN328" s="17">
        <v>0</v>
      </c>
      <c r="GO328" s="17">
        <v>0</v>
      </c>
      <c r="GP328" s="17">
        <v>0</v>
      </c>
      <c r="GQ328" s="17">
        <v>0</v>
      </c>
      <c r="GR328" s="17">
        <v>0</v>
      </c>
      <c r="GS328" s="17">
        <v>0</v>
      </c>
      <c r="GT328" s="17">
        <v>0</v>
      </c>
      <c r="GU328" s="17">
        <v>0</v>
      </c>
      <c r="GV328" s="17">
        <v>0</v>
      </c>
      <c r="GW328" s="17">
        <v>0</v>
      </c>
      <c r="GX328" s="17">
        <v>0</v>
      </c>
      <c r="GY328" s="17">
        <v>0</v>
      </c>
      <c r="GZ328" s="17">
        <v>0</v>
      </c>
      <c r="HA328" s="17">
        <v>0</v>
      </c>
      <c r="HB328" s="17">
        <v>0</v>
      </c>
      <c r="HC328" s="17">
        <v>0</v>
      </c>
      <c r="HD328" s="17">
        <v>0</v>
      </c>
      <c r="HE328" s="17">
        <v>0</v>
      </c>
      <c r="HF328" s="17">
        <v>0</v>
      </c>
      <c r="HG328" s="17">
        <v>0</v>
      </c>
      <c r="HH328" s="17">
        <v>0</v>
      </c>
      <c r="HI328" s="17">
        <v>0</v>
      </c>
      <c r="HJ328" s="17">
        <v>0</v>
      </c>
      <c r="HK328" s="17">
        <v>0</v>
      </c>
      <c r="HL328" s="17">
        <v>0</v>
      </c>
      <c r="HM328" s="17">
        <v>0</v>
      </c>
      <c r="HN328" s="17">
        <v>0</v>
      </c>
      <c r="HO328" s="17">
        <v>0</v>
      </c>
      <c r="HP328" s="17">
        <v>0</v>
      </c>
      <c r="HQ328" s="17">
        <v>0</v>
      </c>
      <c r="HR328" s="17">
        <v>0</v>
      </c>
      <c r="HS328" s="17">
        <v>0</v>
      </c>
      <c r="HT328" s="17">
        <v>0</v>
      </c>
      <c r="HU328" s="17">
        <v>0</v>
      </c>
      <c r="HV328" s="17">
        <v>0</v>
      </c>
      <c r="HW328" s="17">
        <v>0</v>
      </c>
      <c r="HX328" s="17">
        <v>0</v>
      </c>
      <c r="HY328" s="17">
        <v>0</v>
      </c>
      <c r="HZ328" s="17">
        <v>0</v>
      </c>
      <c r="IA328" s="17">
        <v>0</v>
      </c>
      <c r="IB328" s="17">
        <v>0</v>
      </c>
      <c r="IC328" s="17">
        <v>0</v>
      </c>
      <c r="ID328" s="17">
        <v>0</v>
      </c>
      <c r="IE328" s="17">
        <v>0</v>
      </c>
      <c r="IF328" s="17">
        <v>0</v>
      </c>
      <c r="IG328" s="17">
        <v>0</v>
      </c>
      <c r="IH328" s="17">
        <v>0</v>
      </c>
      <c r="II328" s="17">
        <v>0</v>
      </c>
      <c r="IJ328" s="17">
        <v>0</v>
      </c>
      <c r="IK328" s="17">
        <v>0</v>
      </c>
      <c r="IL328" s="17">
        <v>0</v>
      </c>
      <c r="IM328" s="17">
        <v>0</v>
      </c>
      <c r="IN328" s="17">
        <v>0</v>
      </c>
      <c r="IO328" s="17">
        <v>0</v>
      </c>
      <c r="IP328" s="17">
        <v>0</v>
      </c>
      <c r="IQ328" s="17">
        <v>0</v>
      </c>
      <c r="IR328" s="17">
        <v>0</v>
      </c>
      <c r="IS328" s="17">
        <v>0</v>
      </c>
      <c r="IT328" s="17">
        <v>0</v>
      </c>
      <c r="IU328" s="17">
        <v>0</v>
      </c>
      <c r="IV328" s="17">
        <v>0</v>
      </c>
      <c r="IW328" s="17">
        <v>0</v>
      </c>
      <c r="IX328" s="17">
        <v>0</v>
      </c>
      <c r="IY328" s="17">
        <v>0</v>
      </c>
      <c r="IZ328" s="17">
        <v>0</v>
      </c>
      <c r="JA328" s="17">
        <v>0</v>
      </c>
      <c r="JB328" s="17">
        <v>0</v>
      </c>
      <c r="JC328" s="17">
        <v>0</v>
      </c>
      <c r="JD328" s="17">
        <v>0</v>
      </c>
      <c r="JE328" s="17">
        <v>0</v>
      </c>
      <c r="JF328" s="17">
        <v>0</v>
      </c>
      <c r="JG328" s="17">
        <v>0</v>
      </c>
      <c r="JH328" s="17">
        <v>0</v>
      </c>
      <c r="JI328" s="17">
        <v>0</v>
      </c>
      <c r="JJ328" s="17">
        <v>0</v>
      </c>
      <c r="JK328" s="17">
        <v>0</v>
      </c>
      <c r="JL328" s="17">
        <v>0</v>
      </c>
      <c r="JM328" s="17">
        <v>0</v>
      </c>
      <c r="JN328" s="17">
        <v>0</v>
      </c>
      <c r="JO328" s="17">
        <v>0</v>
      </c>
      <c r="JP328" s="17">
        <v>0</v>
      </c>
      <c r="JQ328" s="17">
        <v>0</v>
      </c>
      <c r="JR328" s="17">
        <v>0</v>
      </c>
      <c r="JS328" s="17">
        <v>0</v>
      </c>
      <c r="JT328" s="17">
        <v>0</v>
      </c>
      <c r="JU328" s="17">
        <v>0</v>
      </c>
      <c r="JV328" s="17">
        <v>0</v>
      </c>
      <c r="JW328" s="17">
        <v>0</v>
      </c>
      <c r="JX328" s="17">
        <v>0</v>
      </c>
      <c r="JY328" s="17">
        <v>0</v>
      </c>
    </row>
    <row r="329" spans="1:285" x14ac:dyDescent="0.15">
      <c r="A329" s="17" t="s">
        <v>517</v>
      </c>
      <c r="B329" s="17" t="s">
        <v>65</v>
      </c>
      <c r="C329" s="17">
        <v>0</v>
      </c>
      <c r="D329" s="17">
        <v>23.45</v>
      </c>
      <c r="E329" s="17">
        <v>23.45</v>
      </c>
      <c r="F329" s="17">
        <v>23.45</v>
      </c>
      <c r="G329" s="17">
        <v>23.45</v>
      </c>
      <c r="H329" s="17">
        <v>23.45</v>
      </c>
      <c r="I329" s="17">
        <v>23.67</v>
      </c>
      <c r="J329" s="17">
        <v>23.67</v>
      </c>
      <c r="K329" s="17">
        <v>23.67</v>
      </c>
      <c r="L329" s="17">
        <v>23.67</v>
      </c>
      <c r="M329" s="17">
        <v>23.67</v>
      </c>
      <c r="N329" s="17">
        <v>23.72</v>
      </c>
      <c r="O329" s="17">
        <v>23.72</v>
      </c>
      <c r="P329" s="17">
        <v>23.69</v>
      </c>
      <c r="Q329" s="17">
        <v>23.7</v>
      </c>
      <c r="R329" s="17">
        <v>23.7</v>
      </c>
      <c r="S329" s="17">
        <v>23.77</v>
      </c>
      <c r="T329" s="17">
        <v>23.78</v>
      </c>
      <c r="U329" s="17">
        <v>23.78</v>
      </c>
      <c r="V329" s="17">
        <v>23.71</v>
      </c>
      <c r="W329" s="17">
        <v>23.72</v>
      </c>
      <c r="X329" s="17">
        <v>23.74</v>
      </c>
      <c r="Y329" s="17">
        <v>23.76</v>
      </c>
      <c r="Z329" s="17">
        <v>23.78</v>
      </c>
      <c r="AA329" s="17">
        <v>23.8</v>
      </c>
      <c r="AB329" s="17">
        <v>0</v>
      </c>
      <c r="AC329" s="17">
        <v>0</v>
      </c>
      <c r="AD329" s="17">
        <v>0</v>
      </c>
      <c r="AE329" s="17">
        <v>0</v>
      </c>
      <c r="AF329" s="17">
        <v>0</v>
      </c>
      <c r="AG329" s="17">
        <v>0</v>
      </c>
      <c r="AH329" s="17">
        <v>0</v>
      </c>
      <c r="AI329" s="17">
        <v>0</v>
      </c>
      <c r="AJ329" s="17">
        <v>0</v>
      </c>
      <c r="AK329" s="17">
        <v>0</v>
      </c>
      <c r="AL329" s="17">
        <v>0</v>
      </c>
      <c r="AM329" s="17">
        <v>0</v>
      </c>
      <c r="AN329" s="17">
        <v>0</v>
      </c>
      <c r="AO329" s="17">
        <v>0</v>
      </c>
      <c r="AP329" s="17">
        <v>0</v>
      </c>
      <c r="AQ329" s="17">
        <v>0</v>
      </c>
      <c r="AR329" s="17">
        <v>0</v>
      </c>
      <c r="AS329" s="17">
        <v>0</v>
      </c>
      <c r="AT329" s="17">
        <v>0</v>
      </c>
      <c r="AU329" s="17">
        <v>0</v>
      </c>
      <c r="AV329" s="17">
        <v>0</v>
      </c>
      <c r="AW329" s="17">
        <v>0</v>
      </c>
      <c r="AX329" s="17">
        <v>0</v>
      </c>
      <c r="AY329" s="17">
        <v>0</v>
      </c>
      <c r="AZ329" s="17">
        <v>0</v>
      </c>
      <c r="BA329" s="17">
        <v>0</v>
      </c>
      <c r="BB329" s="17">
        <v>0</v>
      </c>
      <c r="BC329" s="17">
        <v>0</v>
      </c>
      <c r="BD329" s="17">
        <v>0</v>
      </c>
      <c r="BE329" s="17">
        <v>0</v>
      </c>
      <c r="BF329" s="17">
        <v>0</v>
      </c>
      <c r="BG329" s="17">
        <v>0</v>
      </c>
      <c r="BH329" s="17">
        <v>0</v>
      </c>
      <c r="BI329" s="17">
        <v>0</v>
      </c>
      <c r="BJ329" s="17">
        <v>0</v>
      </c>
      <c r="BK329" s="17">
        <v>0</v>
      </c>
      <c r="BL329" s="17">
        <v>0</v>
      </c>
      <c r="BM329" s="17">
        <v>0</v>
      </c>
      <c r="BN329" s="17">
        <v>0</v>
      </c>
      <c r="BO329" s="17">
        <v>0</v>
      </c>
      <c r="BP329" s="17">
        <v>0</v>
      </c>
      <c r="BQ329" s="17">
        <v>0</v>
      </c>
      <c r="BR329" s="17">
        <v>0</v>
      </c>
      <c r="BS329" s="17">
        <v>0</v>
      </c>
      <c r="BT329" s="17">
        <v>0</v>
      </c>
      <c r="BU329" s="17">
        <v>0</v>
      </c>
      <c r="BV329" s="17">
        <v>0</v>
      </c>
      <c r="BW329" s="17">
        <v>0</v>
      </c>
      <c r="BX329" s="17">
        <v>0</v>
      </c>
      <c r="BY329" s="17">
        <v>0</v>
      </c>
      <c r="BZ329" s="17">
        <v>0</v>
      </c>
      <c r="CA329" s="17">
        <v>0</v>
      </c>
      <c r="CB329" s="17">
        <v>0</v>
      </c>
      <c r="CC329" s="17">
        <v>0</v>
      </c>
      <c r="CD329" s="17">
        <v>0</v>
      </c>
      <c r="CE329" s="17">
        <v>0</v>
      </c>
      <c r="CF329" s="17">
        <v>0</v>
      </c>
      <c r="CG329" s="17">
        <v>0</v>
      </c>
      <c r="CH329" s="17">
        <v>0</v>
      </c>
      <c r="CI329" s="17">
        <v>0</v>
      </c>
      <c r="CJ329" s="17">
        <v>0</v>
      </c>
      <c r="CK329" s="17">
        <v>0</v>
      </c>
      <c r="CL329" s="17">
        <v>0</v>
      </c>
      <c r="CM329" s="17">
        <v>0</v>
      </c>
      <c r="CN329" s="17">
        <v>0</v>
      </c>
      <c r="CO329" s="17">
        <v>0</v>
      </c>
      <c r="CP329" s="17">
        <v>0</v>
      </c>
      <c r="CQ329" s="17">
        <v>0</v>
      </c>
      <c r="CR329" s="17">
        <v>0</v>
      </c>
      <c r="CS329" s="17">
        <v>0</v>
      </c>
      <c r="CT329" s="17">
        <v>0</v>
      </c>
      <c r="CU329" s="17">
        <v>0</v>
      </c>
      <c r="CV329" s="17">
        <v>0</v>
      </c>
      <c r="CW329" s="17">
        <v>0</v>
      </c>
      <c r="CX329" s="17">
        <v>0</v>
      </c>
      <c r="CY329" s="17">
        <v>0</v>
      </c>
      <c r="CZ329" s="17">
        <v>0</v>
      </c>
      <c r="DA329" s="17">
        <v>0</v>
      </c>
      <c r="DB329" s="17">
        <v>0</v>
      </c>
      <c r="DC329" s="17">
        <v>0</v>
      </c>
      <c r="DD329" s="17">
        <v>0</v>
      </c>
      <c r="DE329" s="17">
        <v>0</v>
      </c>
      <c r="DF329" s="17">
        <v>0</v>
      </c>
      <c r="DG329" s="17">
        <v>0</v>
      </c>
      <c r="DH329" s="17">
        <v>0</v>
      </c>
      <c r="DI329" s="17">
        <v>0</v>
      </c>
      <c r="DJ329" s="17">
        <v>0</v>
      </c>
      <c r="DK329" s="17">
        <v>0</v>
      </c>
      <c r="DL329" s="17">
        <v>0</v>
      </c>
      <c r="DM329" s="17">
        <v>0</v>
      </c>
      <c r="DN329" s="17">
        <v>0</v>
      </c>
      <c r="DO329" s="17">
        <v>0</v>
      </c>
      <c r="DP329" s="17">
        <v>0</v>
      </c>
      <c r="DQ329" s="17">
        <v>0</v>
      </c>
      <c r="DR329" s="17">
        <v>0</v>
      </c>
      <c r="DS329" s="17">
        <v>0</v>
      </c>
      <c r="DT329" s="17">
        <v>0</v>
      </c>
      <c r="DU329" s="17">
        <v>0</v>
      </c>
      <c r="DV329" s="17">
        <v>0</v>
      </c>
      <c r="DW329" s="17">
        <v>0</v>
      </c>
      <c r="DX329" s="17">
        <v>0</v>
      </c>
      <c r="DY329" s="17">
        <v>0</v>
      </c>
      <c r="DZ329" s="17">
        <v>0</v>
      </c>
      <c r="EA329" s="17">
        <v>0</v>
      </c>
      <c r="EB329" s="17">
        <v>0</v>
      </c>
      <c r="EC329" s="17">
        <v>0</v>
      </c>
      <c r="ED329" s="17">
        <v>0</v>
      </c>
      <c r="EE329" s="17">
        <v>0</v>
      </c>
      <c r="EF329" s="17">
        <v>0</v>
      </c>
      <c r="EG329" s="17">
        <v>0</v>
      </c>
      <c r="EH329" s="17">
        <v>0</v>
      </c>
      <c r="EI329" s="17">
        <v>0</v>
      </c>
      <c r="EJ329" s="17">
        <v>0</v>
      </c>
      <c r="EK329" s="17">
        <v>0</v>
      </c>
      <c r="EL329" s="17">
        <v>0</v>
      </c>
      <c r="EM329" s="17">
        <v>0</v>
      </c>
      <c r="EN329" s="17">
        <v>0</v>
      </c>
      <c r="EO329" s="17">
        <v>0</v>
      </c>
      <c r="EP329" s="17">
        <v>0</v>
      </c>
      <c r="EQ329" s="17">
        <v>0</v>
      </c>
      <c r="ER329" s="17">
        <v>0</v>
      </c>
      <c r="ES329" s="17">
        <v>0</v>
      </c>
      <c r="ET329" s="17">
        <v>0</v>
      </c>
      <c r="EU329" s="17">
        <v>0</v>
      </c>
      <c r="EV329" s="17">
        <v>0</v>
      </c>
      <c r="EW329" s="17">
        <v>0</v>
      </c>
      <c r="EX329" s="17">
        <v>0</v>
      </c>
      <c r="EY329" s="17">
        <v>0</v>
      </c>
      <c r="EZ329" s="17">
        <v>0</v>
      </c>
      <c r="FA329" s="17">
        <v>0</v>
      </c>
      <c r="FB329" s="17">
        <v>0</v>
      </c>
      <c r="FC329" s="17">
        <v>0</v>
      </c>
      <c r="FD329" s="17">
        <v>0</v>
      </c>
      <c r="FE329" s="17">
        <v>0</v>
      </c>
      <c r="FF329" s="17">
        <v>0</v>
      </c>
      <c r="FG329" s="17">
        <v>0</v>
      </c>
      <c r="FH329" s="17">
        <v>0</v>
      </c>
      <c r="FI329" s="17">
        <v>0</v>
      </c>
      <c r="FJ329" s="17">
        <v>0</v>
      </c>
      <c r="FK329" s="17">
        <v>0</v>
      </c>
      <c r="FL329" s="17">
        <v>0</v>
      </c>
      <c r="FM329" s="17">
        <v>0</v>
      </c>
      <c r="FN329" s="17">
        <v>0</v>
      </c>
      <c r="FO329" s="17">
        <v>0</v>
      </c>
      <c r="FP329" s="17">
        <v>0</v>
      </c>
      <c r="FQ329" s="17">
        <v>0</v>
      </c>
      <c r="FR329" s="17">
        <v>0</v>
      </c>
      <c r="FS329" s="17">
        <v>0</v>
      </c>
      <c r="FT329" s="17">
        <v>0</v>
      </c>
      <c r="FU329" s="17">
        <v>0</v>
      </c>
      <c r="FV329" s="17">
        <v>0</v>
      </c>
      <c r="FW329" s="17">
        <v>0</v>
      </c>
      <c r="FX329" s="17">
        <v>0</v>
      </c>
      <c r="FY329" s="17">
        <v>0</v>
      </c>
      <c r="FZ329" s="17">
        <v>0</v>
      </c>
      <c r="GA329" s="17">
        <v>0</v>
      </c>
      <c r="GB329" s="17">
        <v>0</v>
      </c>
      <c r="GC329" s="17">
        <v>0</v>
      </c>
      <c r="GD329" s="17">
        <v>0</v>
      </c>
      <c r="GE329" s="17">
        <v>0</v>
      </c>
      <c r="GF329" s="17">
        <v>0</v>
      </c>
      <c r="GG329" s="17">
        <v>0</v>
      </c>
      <c r="GH329" s="17">
        <v>0</v>
      </c>
      <c r="GI329" s="17">
        <v>0</v>
      </c>
      <c r="GJ329" s="17">
        <v>0</v>
      </c>
      <c r="GK329" s="17">
        <v>0</v>
      </c>
      <c r="GL329" s="17">
        <v>0</v>
      </c>
      <c r="GM329" s="17">
        <v>0</v>
      </c>
      <c r="GN329" s="17">
        <v>0</v>
      </c>
      <c r="GO329" s="17">
        <v>0</v>
      </c>
      <c r="GP329" s="17">
        <v>0</v>
      </c>
      <c r="GQ329" s="17">
        <v>0</v>
      </c>
      <c r="GR329" s="17">
        <v>0</v>
      </c>
      <c r="GS329" s="17">
        <v>0</v>
      </c>
      <c r="GT329" s="17">
        <v>0</v>
      </c>
      <c r="GU329" s="17">
        <v>0</v>
      </c>
      <c r="GV329" s="17">
        <v>0</v>
      </c>
      <c r="GW329" s="17">
        <v>0</v>
      </c>
      <c r="GX329" s="17">
        <v>0</v>
      </c>
      <c r="GY329" s="17">
        <v>0</v>
      </c>
      <c r="GZ329" s="17">
        <v>0</v>
      </c>
      <c r="HA329" s="17">
        <v>0</v>
      </c>
      <c r="HB329" s="17">
        <v>0</v>
      </c>
      <c r="HC329" s="17">
        <v>0</v>
      </c>
      <c r="HD329" s="17">
        <v>0</v>
      </c>
      <c r="HE329" s="17">
        <v>0</v>
      </c>
      <c r="HF329" s="17">
        <v>0</v>
      </c>
      <c r="HG329" s="17">
        <v>0</v>
      </c>
      <c r="HH329" s="17">
        <v>0</v>
      </c>
      <c r="HI329" s="17">
        <v>0</v>
      </c>
      <c r="HJ329" s="17">
        <v>0</v>
      </c>
      <c r="HK329" s="17">
        <v>0</v>
      </c>
      <c r="HL329" s="17">
        <v>0</v>
      </c>
      <c r="HM329" s="17">
        <v>0</v>
      </c>
      <c r="HN329" s="17">
        <v>0</v>
      </c>
      <c r="HO329" s="17">
        <v>0</v>
      </c>
      <c r="HP329" s="17">
        <v>0</v>
      </c>
      <c r="HQ329" s="17">
        <v>0</v>
      </c>
      <c r="HR329" s="17">
        <v>0</v>
      </c>
      <c r="HS329" s="17">
        <v>0</v>
      </c>
      <c r="HT329" s="17">
        <v>0</v>
      </c>
      <c r="HU329" s="17">
        <v>0</v>
      </c>
      <c r="HV329" s="17">
        <v>0</v>
      </c>
      <c r="HW329" s="17">
        <v>0</v>
      </c>
      <c r="HX329" s="17">
        <v>0</v>
      </c>
      <c r="HY329" s="17">
        <v>0</v>
      </c>
      <c r="HZ329" s="17">
        <v>0</v>
      </c>
      <c r="IA329" s="17">
        <v>0</v>
      </c>
      <c r="IB329" s="17">
        <v>0</v>
      </c>
      <c r="IC329" s="17">
        <v>0</v>
      </c>
      <c r="ID329" s="17">
        <v>0</v>
      </c>
      <c r="IE329" s="17">
        <v>0</v>
      </c>
      <c r="IF329" s="17">
        <v>0</v>
      </c>
      <c r="IG329" s="17">
        <v>0</v>
      </c>
      <c r="IH329" s="17">
        <v>0</v>
      </c>
      <c r="II329" s="17">
        <v>0</v>
      </c>
      <c r="IJ329" s="17">
        <v>0</v>
      </c>
      <c r="IK329" s="17">
        <v>0</v>
      </c>
      <c r="IL329" s="17">
        <v>0</v>
      </c>
      <c r="IM329" s="17">
        <v>0</v>
      </c>
      <c r="IN329" s="17">
        <v>0</v>
      </c>
      <c r="IO329" s="17">
        <v>0</v>
      </c>
      <c r="IP329" s="17">
        <v>0</v>
      </c>
      <c r="IQ329" s="17">
        <v>0</v>
      </c>
      <c r="IR329" s="17">
        <v>0</v>
      </c>
      <c r="IS329" s="17">
        <v>0</v>
      </c>
      <c r="IT329" s="17">
        <v>0</v>
      </c>
      <c r="IU329" s="17">
        <v>0</v>
      </c>
      <c r="IV329" s="17">
        <v>0</v>
      </c>
      <c r="IW329" s="17">
        <v>0</v>
      </c>
      <c r="IX329" s="17">
        <v>0</v>
      </c>
      <c r="IY329" s="17">
        <v>0</v>
      </c>
      <c r="IZ329" s="17">
        <v>0</v>
      </c>
      <c r="JA329" s="17">
        <v>0</v>
      </c>
      <c r="JB329" s="17">
        <v>0</v>
      </c>
      <c r="JC329" s="17">
        <v>0</v>
      </c>
      <c r="JD329" s="17">
        <v>0</v>
      </c>
      <c r="JE329" s="17">
        <v>0</v>
      </c>
      <c r="JF329" s="17">
        <v>0</v>
      </c>
      <c r="JG329" s="17">
        <v>0</v>
      </c>
      <c r="JH329" s="17">
        <v>0</v>
      </c>
      <c r="JI329" s="17">
        <v>0</v>
      </c>
      <c r="JJ329" s="17">
        <v>0</v>
      </c>
      <c r="JK329" s="17">
        <v>0</v>
      </c>
      <c r="JL329" s="17">
        <v>0</v>
      </c>
      <c r="JM329" s="17">
        <v>0</v>
      </c>
      <c r="JN329" s="17">
        <v>0</v>
      </c>
      <c r="JO329" s="17">
        <v>0</v>
      </c>
      <c r="JP329" s="17">
        <v>0</v>
      </c>
      <c r="JQ329" s="17">
        <v>0</v>
      </c>
      <c r="JR329" s="17">
        <v>0</v>
      </c>
      <c r="JS329" s="17">
        <v>0</v>
      </c>
      <c r="JT329" s="17">
        <v>0</v>
      </c>
      <c r="JU329" s="17">
        <v>0</v>
      </c>
      <c r="JV329" s="17">
        <v>0</v>
      </c>
      <c r="JW329" s="17">
        <v>0</v>
      </c>
      <c r="JX329" s="17">
        <v>0</v>
      </c>
      <c r="JY329" s="17">
        <v>0</v>
      </c>
    </row>
    <row r="330" spans="1:285" x14ac:dyDescent="0.15">
      <c r="A330" s="17" t="s">
        <v>1052</v>
      </c>
      <c r="B330" s="17" t="s">
        <v>1053</v>
      </c>
      <c r="C330" s="17">
        <v>0</v>
      </c>
      <c r="D330" s="17">
        <v>24.3</v>
      </c>
      <c r="E330" s="17">
        <v>24.3</v>
      </c>
      <c r="F330" s="17">
        <v>24.3</v>
      </c>
      <c r="G330" s="17">
        <v>24.3</v>
      </c>
      <c r="H330" s="17">
        <v>24.3</v>
      </c>
      <c r="I330" s="17">
        <v>24.5</v>
      </c>
      <c r="J330" s="17">
        <v>24.5</v>
      </c>
      <c r="K330" s="17">
        <v>24.5</v>
      </c>
      <c r="L330" s="17">
        <v>24.5</v>
      </c>
      <c r="M330" s="17">
        <v>24.5</v>
      </c>
      <c r="N330" s="17">
        <v>24.5</v>
      </c>
      <c r="O330" s="17">
        <v>24.46</v>
      </c>
      <c r="P330" s="17">
        <v>24.51</v>
      </c>
      <c r="Q330" s="17">
        <v>24.55</v>
      </c>
      <c r="R330" s="17">
        <v>24.51</v>
      </c>
      <c r="S330" s="17">
        <v>24.59</v>
      </c>
      <c r="T330" s="17">
        <v>24.64</v>
      </c>
      <c r="U330" s="17">
        <v>24.65</v>
      </c>
      <c r="V330" s="17">
        <v>24.59</v>
      </c>
      <c r="W330" s="17">
        <v>24.55</v>
      </c>
      <c r="X330" s="17">
        <v>24.48</v>
      </c>
      <c r="Y330" s="17">
        <v>24.43</v>
      </c>
      <c r="Z330" s="17">
        <v>24.38</v>
      </c>
      <c r="AA330" s="17">
        <v>24.42</v>
      </c>
      <c r="AB330" s="17">
        <v>0</v>
      </c>
      <c r="AC330" s="17">
        <v>0</v>
      </c>
      <c r="AD330" s="17">
        <v>0</v>
      </c>
      <c r="AE330" s="17">
        <v>0</v>
      </c>
      <c r="AF330" s="17">
        <v>0</v>
      </c>
      <c r="AG330" s="17">
        <v>0</v>
      </c>
      <c r="AH330" s="17">
        <v>0</v>
      </c>
      <c r="AI330" s="17">
        <v>0</v>
      </c>
      <c r="AJ330" s="17">
        <v>0</v>
      </c>
      <c r="AK330" s="17">
        <v>0</v>
      </c>
      <c r="AL330" s="17">
        <v>0</v>
      </c>
      <c r="AM330" s="17">
        <v>0</v>
      </c>
      <c r="AN330" s="17">
        <v>0</v>
      </c>
      <c r="AO330" s="17">
        <v>0</v>
      </c>
      <c r="AP330" s="17">
        <v>0</v>
      </c>
      <c r="AQ330" s="17">
        <v>0</v>
      </c>
      <c r="AR330" s="17">
        <v>0</v>
      </c>
      <c r="AS330" s="17">
        <v>0</v>
      </c>
      <c r="AT330" s="17">
        <v>0</v>
      </c>
      <c r="AU330" s="17">
        <v>0</v>
      </c>
      <c r="AV330" s="17">
        <v>0</v>
      </c>
      <c r="AW330" s="17">
        <v>0</v>
      </c>
      <c r="AX330" s="17">
        <v>0</v>
      </c>
      <c r="AY330" s="17">
        <v>0</v>
      </c>
      <c r="AZ330" s="17">
        <v>0</v>
      </c>
      <c r="BA330" s="17">
        <v>0</v>
      </c>
      <c r="BB330" s="17">
        <v>0</v>
      </c>
      <c r="BC330" s="17">
        <v>0</v>
      </c>
      <c r="BD330" s="17">
        <v>0</v>
      </c>
      <c r="BE330" s="17">
        <v>0</v>
      </c>
      <c r="BF330" s="17">
        <v>0</v>
      </c>
      <c r="BG330" s="17">
        <v>0</v>
      </c>
      <c r="BH330" s="17">
        <v>0</v>
      </c>
      <c r="BI330" s="17">
        <v>0</v>
      </c>
      <c r="BJ330" s="17">
        <v>0</v>
      </c>
      <c r="BK330" s="17">
        <v>0</v>
      </c>
      <c r="BL330" s="17">
        <v>0</v>
      </c>
      <c r="BM330" s="17">
        <v>0</v>
      </c>
      <c r="BN330" s="17">
        <v>0</v>
      </c>
      <c r="BO330" s="17">
        <v>0</v>
      </c>
      <c r="BP330" s="17">
        <v>0</v>
      </c>
      <c r="BQ330" s="17">
        <v>0</v>
      </c>
      <c r="BR330" s="17">
        <v>0</v>
      </c>
      <c r="BS330" s="17">
        <v>0</v>
      </c>
      <c r="BT330" s="17">
        <v>0</v>
      </c>
      <c r="BU330" s="17">
        <v>0</v>
      </c>
      <c r="BV330" s="17">
        <v>0</v>
      </c>
      <c r="BW330" s="17">
        <v>0</v>
      </c>
      <c r="BX330" s="17">
        <v>0</v>
      </c>
      <c r="BY330" s="17">
        <v>0</v>
      </c>
      <c r="BZ330" s="17">
        <v>0</v>
      </c>
      <c r="CA330" s="17">
        <v>0</v>
      </c>
      <c r="CB330" s="17">
        <v>0</v>
      </c>
      <c r="CC330" s="17">
        <v>0</v>
      </c>
      <c r="CD330" s="17">
        <v>0</v>
      </c>
      <c r="CE330" s="17">
        <v>0</v>
      </c>
      <c r="CF330" s="17">
        <v>0</v>
      </c>
      <c r="CG330" s="17">
        <v>0</v>
      </c>
      <c r="CH330" s="17">
        <v>0</v>
      </c>
      <c r="CI330" s="17">
        <v>0</v>
      </c>
      <c r="CJ330" s="17">
        <v>0</v>
      </c>
      <c r="CK330" s="17">
        <v>0</v>
      </c>
      <c r="CL330" s="17">
        <v>0</v>
      </c>
      <c r="CM330" s="17">
        <v>0</v>
      </c>
      <c r="CN330" s="17">
        <v>0</v>
      </c>
      <c r="CO330" s="17">
        <v>0</v>
      </c>
      <c r="CP330" s="17">
        <v>0</v>
      </c>
      <c r="CQ330" s="17">
        <v>0</v>
      </c>
      <c r="CR330" s="17">
        <v>0</v>
      </c>
      <c r="CS330" s="17">
        <v>0</v>
      </c>
      <c r="CT330" s="17">
        <v>0</v>
      </c>
      <c r="CU330" s="17">
        <v>0</v>
      </c>
      <c r="CV330" s="17">
        <v>0</v>
      </c>
      <c r="CW330" s="17">
        <v>0</v>
      </c>
      <c r="CX330" s="17">
        <v>0</v>
      </c>
      <c r="CY330" s="17">
        <v>0</v>
      </c>
      <c r="CZ330" s="17">
        <v>0</v>
      </c>
      <c r="DA330" s="17">
        <v>0</v>
      </c>
      <c r="DB330" s="17">
        <v>0</v>
      </c>
      <c r="DC330" s="17">
        <v>0</v>
      </c>
      <c r="DD330" s="17">
        <v>0</v>
      </c>
      <c r="DE330" s="17">
        <v>0</v>
      </c>
      <c r="DF330" s="17">
        <v>0</v>
      </c>
      <c r="DG330" s="17">
        <v>0</v>
      </c>
      <c r="DH330" s="17">
        <v>0</v>
      </c>
      <c r="DI330" s="17">
        <v>0</v>
      </c>
      <c r="DJ330" s="17">
        <v>0</v>
      </c>
      <c r="DK330" s="17">
        <v>0</v>
      </c>
      <c r="DL330" s="17">
        <v>0</v>
      </c>
      <c r="DM330" s="17">
        <v>0</v>
      </c>
      <c r="DN330" s="17">
        <v>0</v>
      </c>
      <c r="DO330" s="17">
        <v>0</v>
      </c>
      <c r="DP330" s="17">
        <v>0</v>
      </c>
      <c r="DQ330" s="17">
        <v>0</v>
      </c>
      <c r="DR330" s="17">
        <v>0</v>
      </c>
      <c r="DS330" s="17">
        <v>0</v>
      </c>
      <c r="DT330" s="17">
        <v>0</v>
      </c>
      <c r="DU330" s="17">
        <v>0</v>
      </c>
      <c r="DV330" s="17">
        <v>0</v>
      </c>
      <c r="DW330" s="17">
        <v>0</v>
      </c>
      <c r="DX330" s="17">
        <v>0</v>
      </c>
      <c r="DY330" s="17">
        <v>0</v>
      </c>
      <c r="DZ330" s="17">
        <v>0</v>
      </c>
      <c r="EA330" s="17">
        <v>0</v>
      </c>
      <c r="EB330" s="17">
        <v>0</v>
      </c>
      <c r="EC330" s="17">
        <v>0</v>
      </c>
      <c r="ED330" s="17">
        <v>0</v>
      </c>
      <c r="EE330" s="17">
        <v>0</v>
      </c>
      <c r="EF330" s="17">
        <v>0</v>
      </c>
      <c r="EG330" s="17">
        <v>0</v>
      </c>
      <c r="EH330" s="17">
        <v>0</v>
      </c>
      <c r="EI330" s="17">
        <v>0</v>
      </c>
      <c r="EJ330" s="17">
        <v>0</v>
      </c>
      <c r="EK330" s="17">
        <v>0</v>
      </c>
      <c r="EL330" s="17">
        <v>0</v>
      </c>
      <c r="EM330" s="17">
        <v>0</v>
      </c>
      <c r="EN330" s="17">
        <v>0</v>
      </c>
      <c r="EO330" s="17">
        <v>0</v>
      </c>
      <c r="EP330" s="17">
        <v>0</v>
      </c>
      <c r="EQ330" s="17">
        <v>0</v>
      </c>
      <c r="ER330" s="17">
        <v>0</v>
      </c>
      <c r="ES330" s="17">
        <v>0</v>
      </c>
      <c r="ET330" s="17">
        <v>0</v>
      </c>
      <c r="EU330" s="17">
        <v>0</v>
      </c>
      <c r="EV330" s="17">
        <v>0</v>
      </c>
      <c r="EW330" s="17">
        <v>0</v>
      </c>
      <c r="EX330" s="17">
        <v>0</v>
      </c>
      <c r="EY330" s="17">
        <v>0</v>
      </c>
      <c r="EZ330" s="17">
        <v>0</v>
      </c>
      <c r="FA330" s="17">
        <v>0</v>
      </c>
      <c r="FB330" s="17">
        <v>0</v>
      </c>
      <c r="FC330" s="17">
        <v>0</v>
      </c>
      <c r="FD330" s="17">
        <v>0</v>
      </c>
      <c r="FE330" s="17">
        <v>0</v>
      </c>
      <c r="FF330" s="17">
        <v>0</v>
      </c>
      <c r="FG330" s="17">
        <v>0</v>
      </c>
      <c r="FH330" s="17">
        <v>0</v>
      </c>
      <c r="FI330" s="17">
        <v>0</v>
      </c>
      <c r="FJ330" s="17">
        <v>0</v>
      </c>
      <c r="FK330" s="17">
        <v>0</v>
      </c>
      <c r="FL330" s="17">
        <v>0</v>
      </c>
      <c r="FM330" s="17">
        <v>0</v>
      </c>
      <c r="FN330" s="17">
        <v>0</v>
      </c>
      <c r="FO330" s="17">
        <v>0</v>
      </c>
      <c r="FP330" s="17">
        <v>0</v>
      </c>
      <c r="FQ330" s="17">
        <v>0</v>
      </c>
      <c r="FR330" s="17">
        <v>0</v>
      </c>
      <c r="FS330" s="17">
        <v>0</v>
      </c>
      <c r="FT330" s="17">
        <v>0</v>
      </c>
      <c r="FU330" s="17">
        <v>0</v>
      </c>
      <c r="FV330" s="17">
        <v>0</v>
      </c>
      <c r="FW330" s="17">
        <v>0</v>
      </c>
      <c r="FX330" s="17">
        <v>0</v>
      </c>
      <c r="FY330" s="17">
        <v>0</v>
      </c>
      <c r="FZ330" s="17">
        <v>0</v>
      </c>
      <c r="GA330" s="17">
        <v>0</v>
      </c>
      <c r="GB330" s="17">
        <v>0</v>
      </c>
      <c r="GC330" s="17">
        <v>0</v>
      </c>
      <c r="GD330" s="17">
        <v>0</v>
      </c>
      <c r="GE330" s="17">
        <v>0</v>
      </c>
      <c r="GF330" s="17">
        <v>0</v>
      </c>
      <c r="GG330" s="17">
        <v>0</v>
      </c>
      <c r="GH330" s="17">
        <v>0</v>
      </c>
      <c r="GI330" s="17">
        <v>0</v>
      </c>
      <c r="GJ330" s="17">
        <v>0</v>
      </c>
      <c r="GK330" s="17">
        <v>0</v>
      </c>
      <c r="GL330" s="17">
        <v>0</v>
      </c>
      <c r="GM330" s="17">
        <v>0</v>
      </c>
      <c r="GN330" s="17">
        <v>0</v>
      </c>
      <c r="GO330" s="17">
        <v>0</v>
      </c>
      <c r="GP330" s="17">
        <v>0</v>
      </c>
      <c r="GQ330" s="17">
        <v>0</v>
      </c>
      <c r="GR330" s="17">
        <v>0</v>
      </c>
      <c r="GS330" s="17">
        <v>0</v>
      </c>
      <c r="GT330" s="17">
        <v>0</v>
      </c>
      <c r="GU330" s="17">
        <v>0</v>
      </c>
      <c r="GV330" s="17">
        <v>0</v>
      </c>
      <c r="GW330" s="17">
        <v>0</v>
      </c>
      <c r="GX330" s="17">
        <v>0</v>
      </c>
      <c r="GY330" s="17">
        <v>0</v>
      </c>
      <c r="GZ330" s="17">
        <v>0</v>
      </c>
      <c r="HA330" s="17">
        <v>0</v>
      </c>
      <c r="HB330" s="17">
        <v>0</v>
      </c>
      <c r="HC330" s="17">
        <v>0</v>
      </c>
      <c r="HD330" s="17">
        <v>0</v>
      </c>
      <c r="HE330" s="17">
        <v>0</v>
      </c>
      <c r="HF330" s="17">
        <v>0</v>
      </c>
      <c r="HG330" s="17">
        <v>0</v>
      </c>
      <c r="HH330" s="17">
        <v>0</v>
      </c>
      <c r="HI330" s="17">
        <v>0</v>
      </c>
      <c r="HJ330" s="17">
        <v>0</v>
      </c>
      <c r="HK330" s="17">
        <v>0</v>
      </c>
      <c r="HL330" s="17">
        <v>0</v>
      </c>
      <c r="HM330" s="17">
        <v>0</v>
      </c>
      <c r="HN330" s="17">
        <v>0</v>
      </c>
      <c r="HO330" s="17">
        <v>0</v>
      </c>
      <c r="HP330" s="17">
        <v>0</v>
      </c>
      <c r="HQ330" s="17">
        <v>0</v>
      </c>
      <c r="HR330" s="17">
        <v>0</v>
      </c>
      <c r="HS330" s="17">
        <v>0</v>
      </c>
      <c r="HT330" s="17">
        <v>0</v>
      </c>
      <c r="HU330" s="17">
        <v>0</v>
      </c>
      <c r="HV330" s="17">
        <v>0</v>
      </c>
      <c r="HW330" s="17">
        <v>0</v>
      </c>
      <c r="HX330" s="17">
        <v>0</v>
      </c>
      <c r="HY330" s="17">
        <v>0</v>
      </c>
      <c r="HZ330" s="17">
        <v>0</v>
      </c>
      <c r="IA330" s="17">
        <v>0</v>
      </c>
      <c r="IB330" s="17">
        <v>0</v>
      </c>
      <c r="IC330" s="17">
        <v>0</v>
      </c>
      <c r="ID330" s="17">
        <v>0</v>
      </c>
      <c r="IE330" s="17">
        <v>0</v>
      </c>
      <c r="IF330" s="17">
        <v>0</v>
      </c>
      <c r="IG330" s="17">
        <v>0</v>
      </c>
      <c r="IH330" s="17">
        <v>0</v>
      </c>
      <c r="II330" s="17">
        <v>0</v>
      </c>
      <c r="IJ330" s="17">
        <v>0</v>
      </c>
      <c r="IK330" s="17">
        <v>0</v>
      </c>
      <c r="IL330" s="17">
        <v>0</v>
      </c>
      <c r="IM330" s="17">
        <v>0</v>
      </c>
      <c r="IN330" s="17">
        <v>0</v>
      </c>
      <c r="IO330" s="17">
        <v>0</v>
      </c>
      <c r="IP330" s="17">
        <v>0</v>
      </c>
      <c r="IQ330" s="17">
        <v>0</v>
      </c>
      <c r="IR330" s="17">
        <v>0</v>
      </c>
      <c r="IS330" s="17">
        <v>0</v>
      </c>
      <c r="IT330" s="17">
        <v>0</v>
      </c>
      <c r="IU330" s="17">
        <v>0</v>
      </c>
      <c r="IV330" s="17">
        <v>0</v>
      </c>
      <c r="IW330" s="17">
        <v>0</v>
      </c>
      <c r="IX330" s="17">
        <v>0</v>
      </c>
      <c r="IY330" s="17">
        <v>0</v>
      </c>
      <c r="IZ330" s="17">
        <v>0</v>
      </c>
      <c r="JA330" s="17">
        <v>0</v>
      </c>
      <c r="JB330" s="17">
        <v>0</v>
      </c>
      <c r="JC330" s="17">
        <v>0</v>
      </c>
      <c r="JD330" s="17">
        <v>0</v>
      </c>
      <c r="JE330" s="17">
        <v>0</v>
      </c>
      <c r="JF330" s="17">
        <v>0</v>
      </c>
      <c r="JG330" s="17">
        <v>0</v>
      </c>
      <c r="JH330" s="17">
        <v>0</v>
      </c>
      <c r="JI330" s="17">
        <v>0</v>
      </c>
      <c r="JJ330" s="17">
        <v>0</v>
      </c>
      <c r="JK330" s="17">
        <v>0</v>
      </c>
      <c r="JL330" s="17">
        <v>0</v>
      </c>
      <c r="JM330" s="17">
        <v>0</v>
      </c>
      <c r="JN330" s="17">
        <v>0</v>
      </c>
      <c r="JO330" s="17">
        <v>0</v>
      </c>
      <c r="JP330" s="17">
        <v>0</v>
      </c>
      <c r="JQ330" s="17">
        <v>0</v>
      </c>
      <c r="JR330" s="17">
        <v>0</v>
      </c>
      <c r="JS330" s="17">
        <v>0</v>
      </c>
      <c r="JT330" s="17">
        <v>0</v>
      </c>
      <c r="JU330" s="17">
        <v>0</v>
      </c>
      <c r="JV330" s="17">
        <v>0</v>
      </c>
      <c r="JW330" s="17">
        <v>0</v>
      </c>
      <c r="JX330" s="17">
        <v>0</v>
      </c>
      <c r="JY330" s="17">
        <v>0</v>
      </c>
    </row>
    <row r="331" spans="1:285" x14ac:dyDescent="0.15">
      <c r="A331" s="17" t="s">
        <v>148</v>
      </c>
      <c r="B331" s="17" t="s">
        <v>149</v>
      </c>
      <c r="C331" s="17">
        <v>0</v>
      </c>
      <c r="D331" s="17">
        <v>8.33</v>
      </c>
      <c r="E331" s="17">
        <v>8.33</v>
      </c>
      <c r="F331" s="17">
        <v>8.33</v>
      </c>
      <c r="G331" s="17">
        <v>8.33</v>
      </c>
      <c r="H331" s="17">
        <v>8.33</v>
      </c>
      <c r="I331" s="17">
        <v>8.33</v>
      </c>
      <c r="J331" s="17">
        <v>8.33</v>
      </c>
      <c r="K331" s="17">
        <v>8.33</v>
      </c>
      <c r="L331" s="17">
        <v>8.33</v>
      </c>
      <c r="M331" s="17">
        <v>8.33</v>
      </c>
      <c r="N331" s="17">
        <v>8.33</v>
      </c>
      <c r="O331" s="17">
        <v>8.33</v>
      </c>
      <c r="P331" s="17">
        <v>8.33</v>
      </c>
      <c r="Q331" s="17">
        <v>8.33</v>
      </c>
      <c r="R331" s="17">
        <v>8.33</v>
      </c>
      <c r="S331" s="17">
        <v>8.33</v>
      </c>
      <c r="T331" s="17">
        <v>8.33</v>
      </c>
      <c r="U331" s="17">
        <v>8.33</v>
      </c>
      <c r="V331" s="17">
        <v>8.33</v>
      </c>
      <c r="W331" s="17">
        <v>8.33</v>
      </c>
      <c r="X331" s="17">
        <v>8.33</v>
      </c>
      <c r="Y331" s="17">
        <v>8.33</v>
      </c>
      <c r="Z331" s="17">
        <v>8.33</v>
      </c>
      <c r="AA331" s="17">
        <v>8.33</v>
      </c>
      <c r="AB331" s="17">
        <v>0</v>
      </c>
      <c r="AC331" s="17">
        <v>0</v>
      </c>
      <c r="AD331" s="17">
        <v>0</v>
      </c>
      <c r="AE331" s="17">
        <v>0</v>
      </c>
      <c r="AF331" s="17">
        <v>0</v>
      </c>
      <c r="AG331" s="17">
        <v>0</v>
      </c>
      <c r="AH331" s="17">
        <v>0</v>
      </c>
      <c r="AI331" s="17">
        <v>0</v>
      </c>
      <c r="AJ331" s="17">
        <v>0</v>
      </c>
      <c r="AK331" s="17">
        <v>0</v>
      </c>
      <c r="AL331" s="17">
        <v>0</v>
      </c>
      <c r="AM331" s="17">
        <v>0</v>
      </c>
      <c r="AN331" s="17">
        <v>0</v>
      </c>
      <c r="AO331" s="17">
        <v>0</v>
      </c>
      <c r="AP331" s="17">
        <v>0</v>
      </c>
      <c r="AQ331" s="17">
        <v>0</v>
      </c>
      <c r="AR331" s="17">
        <v>0</v>
      </c>
      <c r="AS331" s="17">
        <v>0</v>
      </c>
      <c r="AT331" s="17">
        <v>0</v>
      </c>
      <c r="AU331" s="17">
        <v>0</v>
      </c>
      <c r="AV331" s="17">
        <v>0</v>
      </c>
      <c r="AW331" s="17">
        <v>0</v>
      </c>
      <c r="AX331" s="17">
        <v>0</v>
      </c>
      <c r="AY331" s="17">
        <v>0</v>
      </c>
      <c r="AZ331" s="17">
        <v>0</v>
      </c>
      <c r="BA331" s="17">
        <v>0</v>
      </c>
      <c r="BB331" s="17">
        <v>0</v>
      </c>
      <c r="BC331" s="17">
        <v>0</v>
      </c>
      <c r="BD331" s="17">
        <v>0</v>
      </c>
      <c r="BE331" s="17">
        <v>0</v>
      </c>
      <c r="BF331" s="17">
        <v>0</v>
      </c>
      <c r="BG331" s="17">
        <v>0</v>
      </c>
      <c r="BH331" s="17">
        <v>0</v>
      </c>
      <c r="BI331" s="17">
        <v>0</v>
      </c>
      <c r="BJ331" s="17">
        <v>0</v>
      </c>
      <c r="BK331" s="17">
        <v>0</v>
      </c>
      <c r="BL331" s="17">
        <v>0</v>
      </c>
      <c r="BM331" s="17">
        <v>0</v>
      </c>
      <c r="BN331" s="17">
        <v>0</v>
      </c>
      <c r="BO331" s="17">
        <v>0</v>
      </c>
      <c r="BP331" s="17">
        <v>0</v>
      </c>
      <c r="BQ331" s="17">
        <v>0</v>
      </c>
      <c r="BR331" s="17">
        <v>0</v>
      </c>
      <c r="BS331" s="17">
        <v>0</v>
      </c>
      <c r="BT331" s="17">
        <v>0</v>
      </c>
      <c r="BU331" s="17">
        <v>0</v>
      </c>
      <c r="BV331" s="17">
        <v>0</v>
      </c>
      <c r="BW331" s="17">
        <v>0</v>
      </c>
      <c r="BX331" s="17">
        <v>0</v>
      </c>
      <c r="BY331" s="17">
        <v>0</v>
      </c>
      <c r="BZ331" s="17">
        <v>0</v>
      </c>
      <c r="CA331" s="17">
        <v>0</v>
      </c>
      <c r="CB331" s="17">
        <v>0</v>
      </c>
      <c r="CC331" s="17">
        <v>0</v>
      </c>
      <c r="CD331" s="17">
        <v>0</v>
      </c>
      <c r="CE331" s="17">
        <v>0</v>
      </c>
      <c r="CF331" s="17">
        <v>0</v>
      </c>
      <c r="CG331" s="17">
        <v>0</v>
      </c>
      <c r="CH331" s="17">
        <v>0</v>
      </c>
      <c r="CI331" s="17">
        <v>0</v>
      </c>
      <c r="CJ331" s="17">
        <v>0</v>
      </c>
      <c r="CK331" s="17">
        <v>0</v>
      </c>
      <c r="CL331" s="17">
        <v>0</v>
      </c>
      <c r="CM331" s="17">
        <v>0</v>
      </c>
      <c r="CN331" s="17">
        <v>0</v>
      </c>
      <c r="CO331" s="17">
        <v>0</v>
      </c>
      <c r="CP331" s="17">
        <v>0</v>
      </c>
      <c r="CQ331" s="17">
        <v>0</v>
      </c>
      <c r="CR331" s="17">
        <v>0</v>
      </c>
      <c r="CS331" s="17">
        <v>0</v>
      </c>
      <c r="CT331" s="17">
        <v>0</v>
      </c>
      <c r="CU331" s="17">
        <v>0</v>
      </c>
      <c r="CV331" s="17">
        <v>0</v>
      </c>
      <c r="CW331" s="17">
        <v>0</v>
      </c>
      <c r="CX331" s="17">
        <v>0</v>
      </c>
      <c r="CY331" s="17">
        <v>0</v>
      </c>
      <c r="CZ331" s="17">
        <v>0</v>
      </c>
      <c r="DA331" s="17">
        <v>0</v>
      </c>
      <c r="DB331" s="17">
        <v>0</v>
      </c>
      <c r="DC331" s="17">
        <v>0</v>
      </c>
      <c r="DD331" s="17">
        <v>0</v>
      </c>
      <c r="DE331" s="17">
        <v>0</v>
      </c>
      <c r="DF331" s="17">
        <v>0</v>
      </c>
      <c r="DG331" s="17">
        <v>0</v>
      </c>
      <c r="DH331" s="17">
        <v>0</v>
      </c>
      <c r="DI331" s="17">
        <v>0</v>
      </c>
      <c r="DJ331" s="17">
        <v>0</v>
      </c>
      <c r="DK331" s="17">
        <v>0</v>
      </c>
      <c r="DL331" s="17">
        <v>0</v>
      </c>
      <c r="DM331" s="17">
        <v>0</v>
      </c>
      <c r="DN331" s="17">
        <v>0</v>
      </c>
      <c r="DO331" s="17">
        <v>0</v>
      </c>
      <c r="DP331" s="17">
        <v>0</v>
      </c>
      <c r="DQ331" s="17">
        <v>0</v>
      </c>
      <c r="DR331" s="17">
        <v>0</v>
      </c>
      <c r="DS331" s="17">
        <v>0</v>
      </c>
      <c r="DT331" s="17">
        <v>0</v>
      </c>
      <c r="DU331" s="17">
        <v>0</v>
      </c>
      <c r="DV331" s="17">
        <v>0</v>
      </c>
      <c r="DW331" s="17">
        <v>0</v>
      </c>
      <c r="DX331" s="17">
        <v>0</v>
      </c>
      <c r="DY331" s="17">
        <v>0</v>
      </c>
      <c r="DZ331" s="17">
        <v>0</v>
      </c>
      <c r="EA331" s="17">
        <v>0</v>
      </c>
      <c r="EB331" s="17">
        <v>0</v>
      </c>
      <c r="EC331" s="17">
        <v>0</v>
      </c>
      <c r="ED331" s="17">
        <v>0</v>
      </c>
      <c r="EE331" s="17">
        <v>0</v>
      </c>
      <c r="EF331" s="17">
        <v>0</v>
      </c>
      <c r="EG331" s="17">
        <v>0</v>
      </c>
      <c r="EH331" s="17">
        <v>0</v>
      </c>
      <c r="EI331" s="17">
        <v>0</v>
      </c>
      <c r="EJ331" s="17">
        <v>0</v>
      </c>
      <c r="EK331" s="17">
        <v>0</v>
      </c>
      <c r="EL331" s="17">
        <v>0</v>
      </c>
      <c r="EM331" s="17">
        <v>0</v>
      </c>
      <c r="EN331" s="17">
        <v>0</v>
      </c>
      <c r="EO331" s="17">
        <v>0</v>
      </c>
      <c r="EP331" s="17">
        <v>0</v>
      </c>
      <c r="EQ331" s="17">
        <v>0</v>
      </c>
      <c r="ER331" s="17">
        <v>0</v>
      </c>
      <c r="ES331" s="17">
        <v>0</v>
      </c>
      <c r="ET331" s="17">
        <v>0</v>
      </c>
      <c r="EU331" s="17">
        <v>0</v>
      </c>
      <c r="EV331" s="17">
        <v>0</v>
      </c>
      <c r="EW331" s="17">
        <v>0</v>
      </c>
      <c r="EX331" s="17">
        <v>0</v>
      </c>
      <c r="EY331" s="17">
        <v>0</v>
      </c>
      <c r="EZ331" s="17">
        <v>0</v>
      </c>
      <c r="FA331" s="17">
        <v>0</v>
      </c>
      <c r="FB331" s="17">
        <v>0</v>
      </c>
      <c r="FC331" s="17">
        <v>0</v>
      </c>
      <c r="FD331" s="17">
        <v>0</v>
      </c>
      <c r="FE331" s="17">
        <v>0</v>
      </c>
      <c r="FF331" s="17">
        <v>0</v>
      </c>
      <c r="FG331" s="17">
        <v>0</v>
      </c>
      <c r="FH331" s="17">
        <v>0</v>
      </c>
      <c r="FI331" s="17">
        <v>0</v>
      </c>
      <c r="FJ331" s="17">
        <v>0</v>
      </c>
      <c r="FK331" s="17">
        <v>0</v>
      </c>
      <c r="FL331" s="17">
        <v>0</v>
      </c>
      <c r="FM331" s="17">
        <v>0</v>
      </c>
      <c r="FN331" s="17">
        <v>0</v>
      </c>
      <c r="FO331" s="17">
        <v>0</v>
      </c>
      <c r="FP331" s="17">
        <v>0</v>
      </c>
      <c r="FQ331" s="17">
        <v>0</v>
      </c>
      <c r="FR331" s="17">
        <v>0</v>
      </c>
      <c r="FS331" s="17">
        <v>0</v>
      </c>
      <c r="FT331" s="17">
        <v>0</v>
      </c>
      <c r="FU331" s="17">
        <v>0</v>
      </c>
      <c r="FV331" s="17">
        <v>0</v>
      </c>
      <c r="FW331" s="17">
        <v>0</v>
      </c>
      <c r="FX331" s="17">
        <v>0</v>
      </c>
      <c r="FY331" s="17">
        <v>0</v>
      </c>
      <c r="FZ331" s="17">
        <v>0</v>
      </c>
      <c r="GA331" s="17">
        <v>0</v>
      </c>
      <c r="GB331" s="17">
        <v>0</v>
      </c>
      <c r="GC331" s="17">
        <v>0</v>
      </c>
      <c r="GD331" s="17">
        <v>0</v>
      </c>
      <c r="GE331" s="17">
        <v>0</v>
      </c>
      <c r="GF331" s="17">
        <v>0</v>
      </c>
      <c r="GG331" s="17">
        <v>0</v>
      </c>
      <c r="GH331" s="17">
        <v>0</v>
      </c>
      <c r="GI331" s="17">
        <v>0</v>
      </c>
      <c r="GJ331" s="17">
        <v>0</v>
      </c>
      <c r="GK331" s="17">
        <v>0</v>
      </c>
      <c r="GL331" s="17">
        <v>0</v>
      </c>
      <c r="GM331" s="17">
        <v>0</v>
      </c>
      <c r="GN331" s="17">
        <v>0</v>
      </c>
      <c r="GO331" s="17">
        <v>0</v>
      </c>
      <c r="GP331" s="17">
        <v>0</v>
      </c>
      <c r="GQ331" s="17">
        <v>0</v>
      </c>
      <c r="GR331" s="17">
        <v>0</v>
      </c>
      <c r="GS331" s="17">
        <v>0</v>
      </c>
      <c r="GT331" s="17">
        <v>0</v>
      </c>
      <c r="GU331" s="17">
        <v>0</v>
      </c>
      <c r="GV331" s="17">
        <v>0</v>
      </c>
      <c r="GW331" s="17">
        <v>0</v>
      </c>
      <c r="GX331" s="17">
        <v>0</v>
      </c>
      <c r="GY331" s="17">
        <v>0</v>
      </c>
      <c r="GZ331" s="17">
        <v>0</v>
      </c>
      <c r="HA331" s="17">
        <v>0</v>
      </c>
      <c r="HB331" s="17">
        <v>0</v>
      </c>
      <c r="HC331" s="17">
        <v>0</v>
      </c>
      <c r="HD331" s="17">
        <v>0</v>
      </c>
      <c r="HE331" s="17">
        <v>0</v>
      </c>
      <c r="HF331" s="17">
        <v>0</v>
      </c>
      <c r="HG331" s="17">
        <v>0</v>
      </c>
      <c r="HH331" s="17">
        <v>0</v>
      </c>
      <c r="HI331" s="17">
        <v>0</v>
      </c>
      <c r="HJ331" s="17">
        <v>0</v>
      </c>
      <c r="HK331" s="17">
        <v>0</v>
      </c>
      <c r="HL331" s="17">
        <v>0</v>
      </c>
      <c r="HM331" s="17">
        <v>0</v>
      </c>
      <c r="HN331" s="17">
        <v>0</v>
      </c>
      <c r="HO331" s="17">
        <v>0</v>
      </c>
      <c r="HP331" s="17">
        <v>0</v>
      </c>
      <c r="HQ331" s="17">
        <v>0</v>
      </c>
      <c r="HR331" s="17">
        <v>0</v>
      </c>
      <c r="HS331" s="17">
        <v>0</v>
      </c>
      <c r="HT331" s="17">
        <v>0</v>
      </c>
      <c r="HU331" s="17">
        <v>0</v>
      </c>
      <c r="HV331" s="17">
        <v>0</v>
      </c>
      <c r="HW331" s="17">
        <v>0</v>
      </c>
      <c r="HX331" s="17">
        <v>0</v>
      </c>
      <c r="HY331" s="17">
        <v>0</v>
      </c>
      <c r="HZ331" s="17">
        <v>0</v>
      </c>
      <c r="IA331" s="17">
        <v>0</v>
      </c>
      <c r="IB331" s="17">
        <v>0</v>
      </c>
      <c r="IC331" s="17">
        <v>0</v>
      </c>
      <c r="ID331" s="17">
        <v>0</v>
      </c>
      <c r="IE331" s="17">
        <v>0</v>
      </c>
      <c r="IF331" s="17">
        <v>0</v>
      </c>
      <c r="IG331" s="17">
        <v>0</v>
      </c>
      <c r="IH331" s="17">
        <v>0</v>
      </c>
      <c r="II331" s="17">
        <v>0</v>
      </c>
      <c r="IJ331" s="17">
        <v>0</v>
      </c>
      <c r="IK331" s="17">
        <v>0</v>
      </c>
      <c r="IL331" s="17">
        <v>0</v>
      </c>
      <c r="IM331" s="17">
        <v>0</v>
      </c>
      <c r="IN331" s="17">
        <v>0</v>
      </c>
      <c r="IO331" s="17">
        <v>0</v>
      </c>
      <c r="IP331" s="17">
        <v>0</v>
      </c>
      <c r="IQ331" s="17">
        <v>0</v>
      </c>
      <c r="IR331" s="17">
        <v>0</v>
      </c>
      <c r="IS331" s="17">
        <v>0</v>
      </c>
      <c r="IT331" s="17">
        <v>0</v>
      </c>
      <c r="IU331" s="17">
        <v>0</v>
      </c>
      <c r="IV331" s="17">
        <v>0</v>
      </c>
      <c r="IW331" s="17">
        <v>0</v>
      </c>
      <c r="IX331" s="17">
        <v>0</v>
      </c>
      <c r="IY331" s="17">
        <v>0</v>
      </c>
      <c r="IZ331" s="17">
        <v>0</v>
      </c>
      <c r="JA331" s="17">
        <v>0</v>
      </c>
      <c r="JB331" s="17">
        <v>0</v>
      </c>
      <c r="JC331" s="17">
        <v>0</v>
      </c>
      <c r="JD331" s="17">
        <v>0</v>
      </c>
      <c r="JE331" s="17">
        <v>0</v>
      </c>
      <c r="JF331" s="17">
        <v>0</v>
      </c>
      <c r="JG331" s="17">
        <v>0</v>
      </c>
      <c r="JH331" s="17">
        <v>0</v>
      </c>
      <c r="JI331" s="17">
        <v>0</v>
      </c>
      <c r="JJ331" s="17">
        <v>0</v>
      </c>
      <c r="JK331" s="17">
        <v>0</v>
      </c>
      <c r="JL331" s="17">
        <v>0</v>
      </c>
      <c r="JM331" s="17">
        <v>0</v>
      </c>
      <c r="JN331" s="17">
        <v>0</v>
      </c>
      <c r="JO331" s="17">
        <v>0</v>
      </c>
      <c r="JP331" s="17">
        <v>0</v>
      </c>
      <c r="JQ331" s="17">
        <v>0</v>
      </c>
      <c r="JR331" s="17">
        <v>0</v>
      </c>
      <c r="JS331" s="17">
        <v>0</v>
      </c>
      <c r="JT331" s="17">
        <v>0</v>
      </c>
      <c r="JU331" s="17">
        <v>0</v>
      </c>
      <c r="JV331" s="17">
        <v>0</v>
      </c>
      <c r="JW331" s="17">
        <v>0</v>
      </c>
      <c r="JX331" s="17">
        <v>0</v>
      </c>
      <c r="JY331" s="17">
        <v>0</v>
      </c>
    </row>
    <row r="332" spans="1:285" x14ac:dyDescent="0.15">
      <c r="A332" s="17" t="s">
        <v>888</v>
      </c>
      <c r="B332" s="17" t="s">
        <v>889</v>
      </c>
      <c r="C332" s="17">
        <v>0</v>
      </c>
      <c r="D332" s="17">
        <v>17.27</v>
      </c>
      <c r="E332" s="17">
        <v>17.27</v>
      </c>
      <c r="F332" s="17">
        <v>17.27</v>
      </c>
      <c r="G332" s="17">
        <v>17.27</v>
      </c>
      <c r="H332" s="17">
        <v>17.27</v>
      </c>
      <c r="I332" s="17">
        <v>17.48</v>
      </c>
      <c r="J332" s="17">
        <v>17.48</v>
      </c>
      <c r="K332" s="17">
        <v>17.48</v>
      </c>
      <c r="L332" s="17">
        <v>17.48</v>
      </c>
      <c r="M332" s="17">
        <v>17.48</v>
      </c>
      <c r="N332" s="17">
        <v>17.510000000000002</v>
      </c>
      <c r="O332" s="17">
        <v>17.5</v>
      </c>
      <c r="P332" s="17">
        <v>17.48</v>
      </c>
      <c r="Q332" s="17">
        <v>17.52</v>
      </c>
      <c r="R332" s="17">
        <v>17.579999999999998</v>
      </c>
      <c r="S332" s="17">
        <v>17.600000000000001</v>
      </c>
      <c r="T332" s="17">
        <v>17.649999999999999</v>
      </c>
      <c r="U332" s="17">
        <v>17.61</v>
      </c>
      <c r="V332" s="17">
        <v>17.66</v>
      </c>
      <c r="W332" s="17">
        <v>17.670000000000002</v>
      </c>
      <c r="X332" s="17">
        <v>17.71</v>
      </c>
      <c r="Y332" s="17">
        <v>17.78</v>
      </c>
      <c r="Z332" s="17">
        <v>17.809999999999999</v>
      </c>
      <c r="AA332" s="17">
        <v>17.79</v>
      </c>
      <c r="AB332" s="17">
        <v>0</v>
      </c>
      <c r="AC332" s="17">
        <v>0</v>
      </c>
      <c r="AD332" s="17">
        <v>0</v>
      </c>
      <c r="AE332" s="17">
        <v>0</v>
      </c>
      <c r="AF332" s="17">
        <v>0</v>
      </c>
      <c r="AG332" s="17">
        <v>0</v>
      </c>
      <c r="AH332" s="17">
        <v>0</v>
      </c>
      <c r="AI332" s="17">
        <v>0</v>
      </c>
      <c r="AJ332" s="17">
        <v>0</v>
      </c>
      <c r="AK332" s="17">
        <v>0</v>
      </c>
      <c r="AL332" s="17">
        <v>0</v>
      </c>
      <c r="AM332" s="17">
        <v>0</v>
      </c>
      <c r="AN332" s="17">
        <v>0</v>
      </c>
      <c r="AO332" s="17">
        <v>0</v>
      </c>
      <c r="AP332" s="17">
        <v>0</v>
      </c>
      <c r="AQ332" s="17">
        <v>0</v>
      </c>
      <c r="AR332" s="17">
        <v>0</v>
      </c>
      <c r="AS332" s="17">
        <v>0</v>
      </c>
      <c r="AT332" s="17">
        <v>0</v>
      </c>
      <c r="AU332" s="17">
        <v>0</v>
      </c>
      <c r="AV332" s="17">
        <v>0</v>
      </c>
      <c r="AW332" s="17">
        <v>0</v>
      </c>
      <c r="AX332" s="17">
        <v>0</v>
      </c>
      <c r="AY332" s="17">
        <v>0</v>
      </c>
      <c r="AZ332" s="17">
        <v>0</v>
      </c>
      <c r="BA332" s="17">
        <v>0</v>
      </c>
      <c r="BB332" s="17">
        <v>0</v>
      </c>
      <c r="BC332" s="17">
        <v>0</v>
      </c>
      <c r="BD332" s="17">
        <v>0</v>
      </c>
      <c r="BE332" s="17">
        <v>0</v>
      </c>
      <c r="BF332" s="17">
        <v>0</v>
      </c>
      <c r="BG332" s="17">
        <v>0</v>
      </c>
      <c r="BH332" s="17">
        <v>0</v>
      </c>
      <c r="BI332" s="17">
        <v>0</v>
      </c>
      <c r="BJ332" s="17">
        <v>0</v>
      </c>
      <c r="BK332" s="17">
        <v>0</v>
      </c>
      <c r="BL332" s="17">
        <v>0</v>
      </c>
      <c r="BM332" s="17">
        <v>0</v>
      </c>
      <c r="BN332" s="17">
        <v>0</v>
      </c>
      <c r="BO332" s="17">
        <v>0</v>
      </c>
      <c r="BP332" s="17">
        <v>0</v>
      </c>
      <c r="BQ332" s="17">
        <v>0</v>
      </c>
      <c r="BR332" s="17">
        <v>0</v>
      </c>
      <c r="BS332" s="17">
        <v>0</v>
      </c>
      <c r="BT332" s="17">
        <v>0</v>
      </c>
      <c r="BU332" s="17">
        <v>0</v>
      </c>
      <c r="BV332" s="17">
        <v>0</v>
      </c>
      <c r="BW332" s="17">
        <v>0</v>
      </c>
      <c r="BX332" s="17">
        <v>0</v>
      </c>
      <c r="BY332" s="17">
        <v>0</v>
      </c>
      <c r="BZ332" s="17">
        <v>0</v>
      </c>
      <c r="CA332" s="17">
        <v>0</v>
      </c>
      <c r="CB332" s="17">
        <v>0</v>
      </c>
      <c r="CC332" s="17">
        <v>0</v>
      </c>
      <c r="CD332" s="17">
        <v>0</v>
      </c>
      <c r="CE332" s="17">
        <v>0</v>
      </c>
      <c r="CF332" s="17">
        <v>0</v>
      </c>
      <c r="CG332" s="17">
        <v>0</v>
      </c>
      <c r="CH332" s="17">
        <v>0</v>
      </c>
      <c r="CI332" s="17">
        <v>0</v>
      </c>
      <c r="CJ332" s="17">
        <v>0</v>
      </c>
      <c r="CK332" s="17">
        <v>0</v>
      </c>
      <c r="CL332" s="17">
        <v>0</v>
      </c>
      <c r="CM332" s="17">
        <v>0</v>
      </c>
      <c r="CN332" s="17">
        <v>0</v>
      </c>
      <c r="CO332" s="17">
        <v>0</v>
      </c>
      <c r="CP332" s="17">
        <v>0</v>
      </c>
      <c r="CQ332" s="17">
        <v>0</v>
      </c>
      <c r="CR332" s="17">
        <v>0</v>
      </c>
      <c r="CS332" s="17">
        <v>0</v>
      </c>
      <c r="CT332" s="17">
        <v>0</v>
      </c>
      <c r="CU332" s="17">
        <v>0</v>
      </c>
      <c r="CV332" s="17">
        <v>0</v>
      </c>
      <c r="CW332" s="17">
        <v>0</v>
      </c>
      <c r="CX332" s="17">
        <v>0</v>
      </c>
      <c r="CY332" s="17">
        <v>0</v>
      </c>
      <c r="CZ332" s="17">
        <v>0</v>
      </c>
      <c r="DA332" s="17">
        <v>0</v>
      </c>
      <c r="DB332" s="17">
        <v>0</v>
      </c>
      <c r="DC332" s="17">
        <v>0</v>
      </c>
      <c r="DD332" s="17">
        <v>0</v>
      </c>
      <c r="DE332" s="17">
        <v>0</v>
      </c>
      <c r="DF332" s="17">
        <v>0</v>
      </c>
      <c r="DG332" s="17">
        <v>0</v>
      </c>
      <c r="DH332" s="17">
        <v>0</v>
      </c>
      <c r="DI332" s="17">
        <v>0</v>
      </c>
      <c r="DJ332" s="17">
        <v>0</v>
      </c>
      <c r="DK332" s="17">
        <v>0</v>
      </c>
      <c r="DL332" s="17">
        <v>0</v>
      </c>
      <c r="DM332" s="17">
        <v>0</v>
      </c>
      <c r="DN332" s="17">
        <v>0</v>
      </c>
      <c r="DO332" s="17">
        <v>0</v>
      </c>
      <c r="DP332" s="17">
        <v>0</v>
      </c>
      <c r="DQ332" s="17">
        <v>0</v>
      </c>
      <c r="DR332" s="17">
        <v>0</v>
      </c>
      <c r="DS332" s="17">
        <v>0</v>
      </c>
      <c r="DT332" s="17">
        <v>0</v>
      </c>
      <c r="DU332" s="17">
        <v>0</v>
      </c>
      <c r="DV332" s="17">
        <v>0</v>
      </c>
      <c r="DW332" s="17">
        <v>0</v>
      </c>
      <c r="DX332" s="17">
        <v>0</v>
      </c>
      <c r="DY332" s="17">
        <v>0</v>
      </c>
      <c r="DZ332" s="17">
        <v>0</v>
      </c>
      <c r="EA332" s="17">
        <v>0</v>
      </c>
      <c r="EB332" s="17">
        <v>0</v>
      </c>
      <c r="EC332" s="17">
        <v>0</v>
      </c>
      <c r="ED332" s="17">
        <v>0</v>
      </c>
      <c r="EE332" s="17">
        <v>0</v>
      </c>
      <c r="EF332" s="17">
        <v>0</v>
      </c>
      <c r="EG332" s="17">
        <v>0</v>
      </c>
      <c r="EH332" s="17">
        <v>0</v>
      </c>
      <c r="EI332" s="17">
        <v>0</v>
      </c>
      <c r="EJ332" s="17">
        <v>0</v>
      </c>
      <c r="EK332" s="17">
        <v>0</v>
      </c>
      <c r="EL332" s="17">
        <v>0</v>
      </c>
      <c r="EM332" s="17">
        <v>0</v>
      </c>
      <c r="EN332" s="17">
        <v>0</v>
      </c>
      <c r="EO332" s="17">
        <v>0</v>
      </c>
      <c r="EP332" s="17">
        <v>0</v>
      </c>
      <c r="EQ332" s="17">
        <v>0</v>
      </c>
      <c r="ER332" s="17">
        <v>0</v>
      </c>
      <c r="ES332" s="17">
        <v>0</v>
      </c>
      <c r="ET332" s="17">
        <v>0</v>
      </c>
      <c r="EU332" s="17">
        <v>0</v>
      </c>
      <c r="EV332" s="17">
        <v>0</v>
      </c>
      <c r="EW332" s="17">
        <v>0</v>
      </c>
      <c r="EX332" s="17">
        <v>0</v>
      </c>
      <c r="EY332" s="17">
        <v>0</v>
      </c>
      <c r="EZ332" s="17">
        <v>0</v>
      </c>
      <c r="FA332" s="17">
        <v>0</v>
      </c>
      <c r="FB332" s="17">
        <v>0</v>
      </c>
      <c r="FC332" s="17">
        <v>0</v>
      </c>
      <c r="FD332" s="17">
        <v>0</v>
      </c>
      <c r="FE332" s="17">
        <v>0</v>
      </c>
      <c r="FF332" s="17">
        <v>0</v>
      </c>
      <c r="FG332" s="17">
        <v>0</v>
      </c>
      <c r="FH332" s="17">
        <v>0</v>
      </c>
      <c r="FI332" s="17">
        <v>0</v>
      </c>
      <c r="FJ332" s="17">
        <v>0</v>
      </c>
      <c r="FK332" s="17">
        <v>0</v>
      </c>
      <c r="FL332" s="17">
        <v>0</v>
      </c>
      <c r="FM332" s="17">
        <v>0</v>
      </c>
      <c r="FN332" s="17">
        <v>0</v>
      </c>
      <c r="FO332" s="17">
        <v>0</v>
      </c>
      <c r="FP332" s="17">
        <v>0</v>
      </c>
      <c r="FQ332" s="17">
        <v>0</v>
      </c>
      <c r="FR332" s="17">
        <v>0</v>
      </c>
      <c r="FS332" s="17">
        <v>0</v>
      </c>
      <c r="FT332" s="17">
        <v>0</v>
      </c>
      <c r="FU332" s="17">
        <v>0</v>
      </c>
      <c r="FV332" s="17">
        <v>0</v>
      </c>
      <c r="FW332" s="17">
        <v>0</v>
      </c>
      <c r="FX332" s="17">
        <v>0</v>
      </c>
      <c r="FY332" s="17">
        <v>0</v>
      </c>
      <c r="FZ332" s="17">
        <v>0</v>
      </c>
      <c r="GA332" s="17">
        <v>0</v>
      </c>
      <c r="GB332" s="17">
        <v>0</v>
      </c>
      <c r="GC332" s="17">
        <v>0</v>
      </c>
      <c r="GD332" s="17">
        <v>0</v>
      </c>
      <c r="GE332" s="17">
        <v>0</v>
      </c>
      <c r="GF332" s="17">
        <v>0</v>
      </c>
      <c r="GG332" s="17">
        <v>0</v>
      </c>
      <c r="GH332" s="17">
        <v>0</v>
      </c>
      <c r="GI332" s="17">
        <v>0</v>
      </c>
      <c r="GJ332" s="17">
        <v>0</v>
      </c>
      <c r="GK332" s="17">
        <v>0</v>
      </c>
      <c r="GL332" s="17">
        <v>0</v>
      </c>
      <c r="GM332" s="17">
        <v>0</v>
      </c>
      <c r="GN332" s="17">
        <v>0</v>
      </c>
      <c r="GO332" s="17">
        <v>0</v>
      </c>
      <c r="GP332" s="17">
        <v>0</v>
      </c>
      <c r="GQ332" s="17">
        <v>0</v>
      </c>
      <c r="GR332" s="17">
        <v>0</v>
      </c>
      <c r="GS332" s="17">
        <v>0</v>
      </c>
      <c r="GT332" s="17">
        <v>0</v>
      </c>
      <c r="GU332" s="17">
        <v>0</v>
      </c>
      <c r="GV332" s="17">
        <v>0</v>
      </c>
      <c r="GW332" s="17">
        <v>0</v>
      </c>
      <c r="GX332" s="17">
        <v>0</v>
      </c>
      <c r="GY332" s="17">
        <v>0</v>
      </c>
      <c r="GZ332" s="17">
        <v>0</v>
      </c>
      <c r="HA332" s="17">
        <v>0</v>
      </c>
      <c r="HB332" s="17">
        <v>0</v>
      </c>
      <c r="HC332" s="17">
        <v>0</v>
      </c>
      <c r="HD332" s="17">
        <v>0</v>
      </c>
      <c r="HE332" s="17">
        <v>0</v>
      </c>
      <c r="HF332" s="17">
        <v>0</v>
      </c>
      <c r="HG332" s="17">
        <v>0</v>
      </c>
      <c r="HH332" s="17">
        <v>0</v>
      </c>
      <c r="HI332" s="17">
        <v>0</v>
      </c>
      <c r="HJ332" s="17">
        <v>0</v>
      </c>
      <c r="HK332" s="17">
        <v>0</v>
      </c>
      <c r="HL332" s="17">
        <v>0</v>
      </c>
      <c r="HM332" s="17">
        <v>0</v>
      </c>
      <c r="HN332" s="17">
        <v>0</v>
      </c>
      <c r="HO332" s="17">
        <v>0</v>
      </c>
      <c r="HP332" s="17">
        <v>0</v>
      </c>
      <c r="HQ332" s="17">
        <v>0</v>
      </c>
      <c r="HR332" s="17">
        <v>0</v>
      </c>
      <c r="HS332" s="17">
        <v>0</v>
      </c>
      <c r="HT332" s="17">
        <v>0</v>
      </c>
      <c r="HU332" s="17">
        <v>0</v>
      </c>
      <c r="HV332" s="17">
        <v>0</v>
      </c>
      <c r="HW332" s="17">
        <v>0</v>
      </c>
      <c r="HX332" s="17">
        <v>0</v>
      </c>
      <c r="HY332" s="17">
        <v>0</v>
      </c>
      <c r="HZ332" s="17">
        <v>0</v>
      </c>
      <c r="IA332" s="17">
        <v>0</v>
      </c>
      <c r="IB332" s="17">
        <v>0</v>
      </c>
      <c r="IC332" s="17">
        <v>0</v>
      </c>
      <c r="ID332" s="17">
        <v>0</v>
      </c>
      <c r="IE332" s="17">
        <v>0</v>
      </c>
      <c r="IF332" s="17">
        <v>0</v>
      </c>
      <c r="IG332" s="17">
        <v>0</v>
      </c>
      <c r="IH332" s="17">
        <v>0</v>
      </c>
      <c r="II332" s="17">
        <v>0</v>
      </c>
      <c r="IJ332" s="17">
        <v>0</v>
      </c>
      <c r="IK332" s="17">
        <v>0</v>
      </c>
      <c r="IL332" s="17">
        <v>0</v>
      </c>
      <c r="IM332" s="17">
        <v>0</v>
      </c>
      <c r="IN332" s="17">
        <v>0</v>
      </c>
      <c r="IO332" s="17">
        <v>0</v>
      </c>
      <c r="IP332" s="17">
        <v>0</v>
      </c>
      <c r="IQ332" s="17">
        <v>0</v>
      </c>
      <c r="IR332" s="17">
        <v>0</v>
      </c>
      <c r="IS332" s="17">
        <v>0</v>
      </c>
      <c r="IT332" s="17">
        <v>0</v>
      </c>
      <c r="IU332" s="17">
        <v>0</v>
      </c>
      <c r="IV332" s="17">
        <v>0</v>
      </c>
      <c r="IW332" s="17">
        <v>0</v>
      </c>
      <c r="IX332" s="17">
        <v>0</v>
      </c>
      <c r="IY332" s="17">
        <v>0</v>
      </c>
      <c r="IZ332" s="17">
        <v>0</v>
      </c>
      <c r="JA332" s="17">
        <v>0</v>
      </c>
      <c r="JB332" s="17">
        <v>0</v>
      </c>
      <c r="JC332" s="17">
        <v>0</v>
      </c>
      <c r="JD332" s="17">
        <v>0</v>
      </c>
      <c r="JE332" s="17">
        <v>0</v>
      </c>
      <c r="JF332" s="17">
        <v>0</v>
      </c>
      <c r="JG332" s="17">
        <v>0</v>
      </c>
      <c r="JH332" s="17">
        <v>0</v>
      </c>
      <c r="JI332" s="17">
        <v>0</v>
      </c>
      <c r="JJ332" s="17">
        <v>0</v>
      </c>
      <c r="JK332" s="17">
        <v>0</v>
      </c>
      <c r="JL332" s="17">
        <v>0</v>
      </c>
      <c r="JM332" s="17">
        <v>0</v>
      </c>
      <c r="JN332" s="17">
        <v>0</v>
      </c>
      <c r="JO332" s="17">
        <v>0</v>
      </c>
      <c r="JP332" s="17">
        <v>0</v>
      </c>
      <c r="JQ332" s="17">
        <v>0</v>
      </c>
      <c r="JR332" s="17">
        <v>0</v>
      </c>
      <c r="JS332" s="17">
        <v>0</v>
      </c>
      <c r="JT332" s="17">
        <v>0</v>
      </c>
      <c r="JU332" s="17">
        <v>0</v>
      </c>
      <c r="JV332" s="17">
        <v>0</v>
      </c>
      <c r="JW332" s="17">
        <v>0</v>
      </c>
      <c r="JX332" s="17">
        <v>0</v>
      </c>
      <c r="JY332" s="17">
        <v>0</v>
      </c>
    </row>
    <row r="333" spans="1:285" x14ac:dyDescent="0.15">
      <c r="A333" s="17" t="s">
        <v>204</v>
      </c>
      <c r="B333" s="17" t="s">
        <v>205</v>
      </c>
      <c r="C333" s="17">
        <v>0</v>
      </c>
      <c r="D333" s="17">
        <v>3.21</v>
      </c>
      <c r="E333" s="17">
        <v>3.21</v>
      </c>
      <c r="F333" s="17">
        <v>3.21</v>
      </c>
      <c r="G333" s="17">
        <v>3.21</v>
      </c>
      <c r="H333" s="17">
        <v>3.21</v>
      </c>
      <c r="I333" s="17">
        <v>3.21</v>
      </c>
      <c r="J333" s="17">
        <v>3.21</v>
      </c>
      <c r="K333" s="17">
        <v>3.21</v>
      </c>
      <c r="L333" s="17">
        <v>3.21</v>
      </c>
      <c r="M333" s="17">
        <v>3.21</v>
      </c>
      <c r="N333" s="17">
        <v>3.22</v>
      </c>
      <c r="O333" s="17">
        <v>3.22</v>
      </c>
      <c r="P333" s="17">
        <v>3.22</v>
      </c>
      <c r="Q333" s="17">
        <v>3.22</v>
      </c>
      <c r="R333" s="17">
        <v>3.21</v>
      </c>
      <c r="S333" s="17">
        <v>3.21</v>
      </c>
      <c r="T333" s="17">
        <v>3.21</v>
      </c>
      <c r="U333" s="17">
        <v>3.22</v>
      </c>
      <c r="V333" s="17">
        <v>3.22</v>
      </c>
      <c r="W333" s="17">
        <v>3.23</v>
      </c>
      <c r="X333" s="17">
        <v>3.23</v>
      </c>
      <c r="Y333" s="17">
        <v>3.23</v>
      </c>
      <c r="Z333" s="17">
        <v>3.23</v>
      </c>
      <c r="AA333" s="17">
        <v>3.23</v>
      </c>
      <c r="AB333" s="17">
        <v>0</v>
      </c>
      <c r="AC333" s="17">
        <v>0</v>
      </c>
      <c r="AD333" s="17">
        <v>0</v>
      </c>
      <c r="AE333" s="17">
        <v>0</v>
      </c>
      <c r="AF333" s="17">
        <v>0</v>
      </c>
      <c r="AG333" s="17">
        <v>0</v>
      </c>
      <c r="AH333" s="17">
        <v>0</v>
      </c>
      <c r="AI333" s="17">
        <v>0</v>
      </c>
      <c r="AJ333" s="17">
        <v>0</v>
      </c>
      <c r="AK333" s="17">
        <v>0</v>
      </c>
      <c r="AL333" s="17">
        <v>0</v>
      </c>
      <c r="AM333" s="17">
        <v>0</v>
      </c>
      <c r="AN333" s="17">
        <v>0</v>
      </c>
      <c r="AO333" s="17">
        <v>0</v>
      </c>
      <c r="AP333" s="17">
        <v>0</v>
      </c>
      <c r="AQ333" s="17">
        <v>0</v>
      </c>
      <c r="AR333" s="17">
        <v>0</v>
      </c>
      <c r="AS333" s="17">
        <v>0</v>
      </c>
      <c r="AT333" s="17">
        <v>0</v>
      </c>
      <c r="AU333" s="17">
        <v>0</v>
      </c>
      <c r="AV333" s="17">
        <v>0</v>
      </c>
      <c r="AW333" s="17">
        <v>0</v>
      </c>
      <c r="AX333" s="17">
        <v>0</v>
      </c>
      <c r="AY333" s="17">
        <v>0</v>
      </c>
      <c r="AZ333" s="17">
        <v>0</v>
      </c>
      <c r="BA333" s="17">
        <v>0</v>
      </c>
      <c r="BB333" s="17">
        <v>0</v>
      </c>
      <c r="BC333" s="17">
        <v>0</v>
      </c>
      <c r="BD333" s="17">
        <v>0</v>
      </c>
      <c r="BE333" s="17">
        <v>0</v>
      </c>
      <c r="BF333" s="17">
        <v>0</v>
      </c>
      <c r="BG333" s="17">
        <v>0</v>
      </c>
      <c r="BH333" s="17">
        <v>0</v>
      </c>
      <c r="BI333" s="17">
        <v>0</v>
      </c>
      <c r="BJ333" s="17">
        <v>0</v>
      </c>
      <c r="BK333" s="17">
        <v>0</v>
      </c>
      <c r="BL333" s="17">
        <v>0</v>
      </c>
      <c r="BM333" s="17">
        <v>0</v>
      </c>
      <c r="BN333" s="17">
        <v>0</v>
      </c>
      <c r="BO333" s="17">
        <v>0</v>
      </c>
      <c r="BP333" s="17">
        <v>0</v>
      </c>
      <c r="BQ333" s="17">
        <v>0</v>
      </c>
      <c r="BR333" s="17">
        <v>0</v>
      </c>
      <c r="BS333" s="17">
        <v>0</v>
      </c>
      <c r="BT333" s="17">
        <v>0</v>
      </c>
      <c r="BU333" s="17">
        <v>0</v>
      </c>
      <c r="BV333" s="17">
        <v>0</v>
      </c>
      <c r="BW333" s="17">
        <v>0</v>
      </c>
      <c r="BX333" s="17">
        <v>0</v>
      </c>
      <c r="BY333" s="17">
        <v>0</v>
      </c>
      <c r="BZ333" s="17">
        <v>0</v>
      </c>
      <c r="CA333" s="17">
        <v>0</v>
      </c>
      <c r="CB333" s="17">
        <v>0</v>
      </c>
      <c r="CC333" s="17">
        <v>0</v>
      </c>
      <c r="CD333" s="17">
        <v>0</v>
      </c>
      <c r="CE333" s="17">
        <v>0</v>
      </c>
      <c r="CF333" s="17">
        <v>0</v>
      </c>
      <c r="CG333" s="17">
        <v>0</v>
      </c>
      <c r="CH333" s="17">
        <v>0</v>
      </c>
      <c r="CI333" s="17">
        <v>0</v>
      </c>
      <c r="CJ333" s="17">
        <v>0</v>
      </c>
      <c r="CK333" s="17">
        <v>0</v>
      </c>
      <c r="CL333" s="17">
        <v>0</v>
      </c>
      <c r="CM333" s="17">
        <v>0</v>
      </c>
      <c r="CN333" s="17">
        <v>0</v>
      </c>
      <c r="CO333" s="17">
        <v>0</v>
      </c>
      <c r="CP333" s="17">
        <v>0</v>
      </c>
      <c r="CQ333" s="17">
        <v>0</v>
      </c>
      <c r="CR333" s="17">
        <v>0</v>
      </c>
      <c r="CS333" s="17">
        <v>0</v>
      </c>
      <c r="CT333" s="17">
        <v>0</v>
      </c>
      <c r="CU333" s="17">
        <v>0</v>
      </c>
      <c r="CV333" s="17">
        <v>0</v>
      </c>
      <c r="CW333" s="17">
        <v>0</v>
      </c>
      <c r="CX333" s="17">
        <v>0</v>
      </c>
      <c r="CY333" s="17">
        <v>0</v>
      </c>
      <c r="CZ333" s="17">
        <v>0</v>
      </c>
      <c r="DA333" s="17">
        <v>0</v>
      </c>
      <c r="DB333" s="17">
        <v>0</v>
      </c>
      <c r="DC333" s="17">
        <v>0</v>
      </c>
      <c r="DD333" s="17">
        <v>0</v>
      </c>
      <c r="DE333" s="17">
        <v>0</v>
      </c>
      <c r="DF333" s="17">
        <v>0</v>
      </c>
      <c r="DG333" s="17">
        <v>0</v>
      </c>
      <c r="DH333" s="17">
        <v>0</v>
      </c>
      <c r="DI333" s="17">
        <v>0</v>
      </c>
      <c r="DJ333" s="17">
        <v>0</v>
      </c>
      <c r="DK333" s="17">
        <v>0</v>
      </c>
      <c r="DL333" s="17">
        <v>0</v>
      </c>
      <c r="DM333" s="17">
        <v>0</v>
      </c>
      <c r="DN333" s="17">
        <v>0</v>
      </c>
      <c r="DO333" s="17">
        <v>0</v>
      </c>
      <c r="DP333" s="17">
        <v>0</v>
      </c>
      <c r="DQ333" s="17">
        <v>0</v>
      </c>
      <c r="DR333" s="17">
        <v>0</v>
      </c>
      <c r="DS333" s="17">
        <v>0</v>
      </c>
      <c r="DT333" s="17">
        <v>0</v>
      </c>
      <c r="DU333" s="17">
        <v>0</v>
      </c>
      <c r="DV333" s="17">
        <v>0</v>
      </c>
      <c r="DW333" s="17">
        <v>0</v>
      </c>
      <c r="DX333" s="17">
        <v>0</v>
      </c>
      <c r="DY333" s="17">
        <v>0</v>
      </c>
      <c r="DZ333" s="17">
        <v>0</v>
      </c>
      <c r="EA333" s="17">
        <v>0</v>
      </c>
      <c r="EB333" s="17">
        <v>0</v>
      </c>
      <c r="EC333" s="17">
        <v>0</v>
      </c>
      <c r="ED333" s="17">
        <v>0</v>
      </c>
      <c r="EE333" s="17">
        <v>0</v>
      </c>
      <c r="EF333" s="17">
        <v>0</v>
      </c>
      <c r="EG333" s="17">
        <v>0</v>
      </c>
      <c r="EH333" s="17">
        <v>0</v>
      </c>
      <c r="EI333" s="17">
        <v>0</v>
      </c>
      <c r="EJ333" s="17">
        <v>0</v>
      </c>
      <c r="EK333" s="17">
        <v>0</v>
      </c>
      <c r="EL333" s="17">
        <v>0</v>
      </c>
      <c r="EM333" s="17">
        <v>0</v>
      </c>
      <c r="EN333" s="17">
        <v>0</v>
      </c>
      <c r="EO333" s="17">
        <v>0</v>
      </c>
      <c r="EP333" s="17">
        <v>0</v>
      </c>
      <c r="EQ333" s="17">
        <v>0</v>
      </c>
      <c r="ER333" s="17">
        <v>0</v>
      </c>
      <c r="ES333" s="17">
        <v>0</v>
      </c>
      <c r="ET333" s="17">
        <v>0</v>
      </c>
      <c r="EU333" s="17">
        <v>0</v>
      </c>
      <c r="EV333" s="17">
        <v>0</v>
      </c>
      <c r="EW333" s="17">
        <v>0</v>
      </c>
      <c r="EX333" s="17">
        <v>0</v>
      </c>
      <c r="EY333" s="17">
        <v>0</v>
      </c>
      <c r="EZ333" s="17">
        <v>0</v>
      </c>
      <c r="FA333" s="17">
        <v>0</v>
      </c>
      <c r="FB333" s="17">
        <v>0</v>
      </c>
      <c r="FC333" s="17">
        <v>0</v>
      </c>
      <c r="FD333" s="17">
        <v>0</v>
      </c>
      <c r="FE333" s="17">
        <v>0</v>
      </c>
      <c r="FF333" s="17">
        <v>0</v>
      </c>
      <c r="FG333" s="17">
        <v>0</v>
      </c>
      <c r="FH333" s="17">
        <v>0</v>
      </c>
      <c r="FI333" s="17">
        <v>0</v>
      </c>
      <c r="FJ333" s="17">
        <v>0</v>
      </c>
      <c r="FK333" s="17">
        <v>0</v>
      </c>
      <c r="FL333" s="17">
        <v>0</v>
      </c>
      <c r="FM333" s="17">
        <v>0</v>
      </c>
      <c r="FN333" s="17">
        <v>0</v>
      </c>
      <c r="FO333" s="17">
        <v>0</v>
      </c>
      <c r="FP333" s="17">
        <v>0</v>
      </c>
      <c r="FQ333" s="17">
        <v>0</v>
      </c>
      <c r="FR333" s="17">
        <v>0</v>
      </c>
      <c r="FS333" s="17">
        <v>0</v>
      </c>
      <c r="FT333" s="17">
        <v>0</v>
      </c>
      <c r="FU333" s="17">
        <v>0</v>
      </c>
      <c r="FV333" s="17">
        <v>0</v>
      </c>
      <c r="FW333" s="17">
        <v>0</v>
      </c>
      <c r="FX333" s="17">
        <v>0</v>
      </c>
      <c r="FY333" s="17">
        <v>0</v>
      </c>
      <c r="FZ333" s="17">
        <v>0</v>
      </c>
      <c r="GA333" s="17">
        <v>0</v>
      </c>
      <c r="GB333" s="17">
        <v>0</v>
      </c>
      <c r="GC333" s="17">
        <v>0</v>
      </c>
      <c r="GD333" s="17">
        <v>0</v>
      </c>
      <c r="GE333" s="17">
        <v>0</v>
      </c>
      <c r="GF333" s="17">
        <v>0</v>
      </c>
      <c r="GG333" s="17">
        <v>0</v>
      </c>
      <c r="GH333" s="17">
        <v>0</v>
      </c>
      <c r="GI333" s="17">
        <v>0</v>
      </c>
      <c r="GJ333" s="17">
        <v>0</v>
      </c>
      <c r="GK333" s="17">
        <v>0</v>
      </c>
      <c r="GL333" s="17">
        <v>0</v>
      </c>
      <c r="GM333" s="17">
        <v>0</v>
      </c>
      <c r="GN333" s="17">
        <v>0</v>
      </c>
      <c r="GO333" s="17">
        <v>0</v>
      </c>
      <c r="GP333" s="17">
        <v>0</v>
      </c>
      <c r="GQ333" s="17">
        <v>0</v>
      </c>
      <c r="GR333" s="17">
        <v>0</v>
      </c>
      <c r="GS333" s="17">
        <v>0</v>
      </c>
      <c r="GT333" s="17">
        <v>0</v>
      </c>
      <c r="GU333" s="17">
        <v>0</v>
      </c>
      <c r="GV333" s="17">
        <v>0</v>
      </c>
      <c r="GW333" s="17">
        <v>0</v>
      </c>
      <c r="GX333" s="17">
        <v>0</v>
      </c>
      <c r="GY333" s="17">
        <v>0</v>
      </c>
      <c r="GZ333" s="17">
        <v>0</v>
      </c>
      <c r="HA333" s="17">
        <v>0</v>
      </c>
      <c r="HB333" s="17">
        <v>0</v>
      </c>
      <c r="HC333" s="17">
        <v>0</v>
      </c>
      <c r="HD333" s="17">
        <v>0</v>
      </c>
      <c r="HE333" s="17">
        <v>0</v>
      </c>
      <c r="HF333" s="17">
        <v>0</v>
      </c>
      <c r="HG333" s="17">
        <v>0</v>
      </c>
      <c r="HH333" s="17">
        <v>0</v>
      </c>
      <c r="HI333" s="17">
        <v>0</v>
      </c>
      <c r="HJ333" s="17">
        <v>0</v>
      </c>
      <c r="HK333" s="17">
        <v>0</v>
      </c>
      <c r="HL333" s="17">
        <v>0</v>
      </c>
      <c r="HM333" s="17">
        <v>0</v>
      </c>
      <c r="HN333" s="17">
        <v>0</v>
      </c>
      <c r="HO333" s="17">
        <v>0</v>
      </c>
      <c r="HP333" s="17">
        <v>0</v>
      </c>
      <c r="HQ333" s="17">
        <v>0</v>
      </c>
      <c r="HR333" s="17">
        <v>0</v>
      </c>
      <c r="HS333" s="17">
        <v>0</v>
      </c>
      <c r="HT333" s="17">
        <v>0</v>
      </c>
      <c r="HU333" s="17">
        <v>0</v>
      </c>
      <c r="HV333" s="17">
        <v>0</v>
      </c>
      <c r="HW333" s="17">
        <v>0</v>
      </c>
      <c r="HX333" s="17">
        <v>0</v>
      </c>
      <c r="HY333" s="17">
        <v>0</v>
      </c>
      <c r="HZ333" s="17">
        <v>0</v>
      </c>
      <c r="IA333" s="17">
        <v>0</v>
      </c>
      <c r="IB333" s="17">
        <v>0</v>
      </c>
      <c r="IC333" s="17">
        <v>0</v>
      </c>
      <c r="ID333" s="17">
        <v>0</v>
      </c>
      <c r="IE333" s="17">
        <v>0</v>
      </c>
      <c r="IF333" s="17">
        <v>0</v>
      </c>
      <c r="IG333" s="17">
        <v>0</v>
      </c>
      <c r="IH333" s="17">
        <v>0</v>
      </c>
      <c r="II333" s="17">
        <v>0</v>
      </c>
      <c r="IJ333" s="17">
        <v>0</v>
      </c>
      <c r="IK333" s="17">
        <v>0</v>
      </c>
      <c r="IL333" s="17">
        <v>0</v>
      </c>
      <c r="IM333" s="17">
        <v>0</v>
      </c>
      <c r="IN333" s="17">
        <v>0</v>
      </c>
      <c r="IO333" s="17">
        <v>0</v>
      </c>
      <c r="IP333" s="17">
        <v>0</v>
      </c>
      <c r="IQ333" s="17">
        <v>0</v>
      </c>
      <c r="IR333" s="17">
        <v>0</v>
      </c>
      <c r="IS333" s="17">
        <v>0</v>
      </c>
      <c r="IT333" s="17">
        <v>0</v>
      </c>
      <c r="IU333" s="17">
        <v>0</v>
      </c>
      <c r="IV333" s="17">
        <v>0</v>
      </c>
      <c r="IW333" s="17">
        <v>0</v>
      </c>
      <c r="IX333" s="17">
        <v>0</v>
      </c>
      <c r="IY333" s="17">
        <v>0</v>
      </c>
      <c r="IZ333" s="17">
        <v>0</v>
      </c>
      <c r="JA333" s="17">
        <v>0</v>
      </c>
      <c r="JB333" s="17">
        <v>0</v>
      </c>
      <c r="JC333" s="17">
        <v>0</v>
      </c>
      <c r="JD333" s="17">
        <v>0</v>
      </c>
      <c r="JE333" s="17">
        <v>0</v>
      </c>
      <c r="JF333" s="17">
        <v>0</v>
      </c>
      <c r="JG333" s="17">
        <v>0</v>
      </c>
      <c r="JH333" s="17">
        <v>0</v>
      </c>
      <c r="JI333" s="17">
        <v>0</v>
      </c>
      <c r="JJ333" s="17">
        <v>0</v>
      </c>
      <c r="JK333" s="17">
        <v>0</v>
      </c>
      <c r="JL333" s="17">
        <v>0</v>
      </c>
      <c r="JM333" s="17">
        <v>0</v>
      </c>
      <c r="JN333" s="17">
        <v>0</v>
      </c>
      <c r="JO333" s="17">
        <v>0</v>
      </c>
      <c r="JP333" s="17">
        <v>0</v>
      </c>
      <c r="JQ333" s="17">
        <v>0</v>
      </c>
      <c r="JR333" s="17">
        <v>0</v>
      </c>
      <c r="JS333" s="17">
        <v>0</v>
      </c>
      <c r="JT333" s="17">
        <v>0</v>
      </c>
      <c r="JU333" s="17">
        <v>0</v>
      </c>
      <c r="JV333" s="17">
        <v>0</v>
      </c>
      <c r="JW333" s="17">
        <v>0</v>
      </c>
      <c r="JX333" s="17">
        <v>0</v>
      </c>
      <c r="JY333" s="17">
        <v>0</v>
      </c>
    </row>
    <row r="334" spans="1:285" x14ac:dyDescent="0.15">
      <c r="A334" s="17" t="s">
        <v>469</v>
      </c>
      <c r="B334" s="17" t="s">
        <v>470</v>
      </c>
      <c r="C334" s="17">
        <v>0</v>
      </c>
      <c r="D334" s="17">
        <v>13.84</v>
      </c>
      <c r="E334" s="17">
        <v>13.84</v>
      </c>
      <c r="F334" s="17">
        <v>13.84</v>
      </c>
      <c r="G334" s="17">
        <v>13.84</v>
      </c>
      <c r="H334" s="17">
        <v>13.84</v>
      </c>
      <c r="I334" s="17">
        <v>13.99</v>
      </c>
      <c r="J334" s="17">
        <v>13.99</v>
      </c>
      <c r="K334" s="17">
        <v>13.99</v>
      </c>
      <c r="L334" s="17">
        <v>13.99</v>
      </c>
      <c r="M334" s="17">
        <v>13.99</v>
      </c>
      <c r="N334" s="17">
        <v>14.01</v>
      </c>
      <c r="O334" s="17">
        <v>14.01</v>
      </c>
      <c r="P334" s="17">
        <v>14.03</v>
      </c>
      <c r="Q334" s="17">
        <v>14.02</v>
      </c>
      <c r="R334" s="17">
        <v>14.03</v>
      </c>
      <c r="S334" s="17">
        <v>14.04</v>
      </c>
      <c r="T334" s="17">
        <v>14.07</v>
      </c>
      <c r="U334" s="17">
        <v>14.06</v>
      </c>
      <c r="V334" s="17">
        <v>14.04</v>
      </c>
      <c r="W334" s="17">
        <v>14.03</v>
      </c>
      <c r="X334" s="17">
        <v>14.05</v>
      </c>
      <c r="Y334" s="17">
        <v>14.04</v>
      </c>
      <c r="Z334" s="17">
        <v>14.04</v>
      </c>
      <c r="AA334" s="17">
        <v>14.04</v>
      </c>
      <c r="AB334" s="17">
        <v>0</v>
      </c>
      <c r="AC334" s="17">
        <v>0</v>
      </c>
      <c r="AD334" s="17">
        <v>0</v>
      </c>
      <c r="AE334" s="17">
        <v>0</v>
      </c>
      <c r="AF334" s="17">
        <v>0</v>
      </c>
      <c r="AG334" s="17">
        <v>0</v>
      </c>
      <c r="AH334" s="17">
        <v>0</v>
      </c>
      <c r="AI334" s="17">
        <v>0</v>
      </c>
      <c r="AJ334" s="17">
        <v>0</v>
      </c>
      <c r="AK334" s="17">
        <v>0</v>
      </c>
      <c r="AL334" s="17">
        <v>0</v>
      </c>
      <c r="AM334" s="17">
        <v>0</v>
      </c>
      <c r="AN334" s="17">
        <v>0</v>
      </c>
      <c r="AO334" s="17">
        <v>0</v>
      </c>
      <c r="AP334" s="17">
        <v>0</v>
      </c>
      <c r="AQ334" s="17">
        <v>0</v>
      </c>
      <c r="AR334" s="17">
        <v>0</v>
      </c>
      <c r="AS334" s="17">
        <v>0</v>
      </c>
      <c r="AT334" s="17">
        <v>0</v>
      </c>
      <c r="AU334" s="17">
        <v>0</v>
      </c>
      <c r="AV334" s="17">
        <v>0</v>
      </c>
      <c r="AW334" s="17">
        <v>0</v>
      </c>
      <c r="AX334" s="17">
        <v>0</v>
      </c>
      <c r="AY334" s="17">
        <v>0</v>
      </c>
      <c r="AZ334" s="17">
        <v>0</v>
      </c>
      <c r="BA334" s="17">
        <v>0</v>
      </c>
      <c r="BB334" s="17">
        <v>0</v>
      </c>
      <c r="BC334" s="17">
        <v>0</v>
      </c>
      <c r="BD334" s="17">
        <v>0</v>
      </c>
      <c r="BE334" s="17">
        <v>0</v>
      </c>
      <c r="BF334" s="17">
        <v>0</v>
      </c>
      <c r="BG334" s="17">
        <v>0</v>
      </c>
      <c r="BH334" s="17">
        <v>0</v>
      </c>
      <c r="BI334" s="17">
        <v>0</v>
      </c>
      <c r="BJ334" s="17">
        <v>0</v>
      </c>
      <c r="BK334" s="17">
        <v>0</v>
      </c>
      <c r="BL334" s="17">
        <v>0</v>
      </c>
      <c r="BM334" s="17">
        <v>0</v>
      </c>
      <c r="BN334" s="17">
        <v>0</v>
      </c>
      <c r="BO334" s="17">
        <v>0</v>
      </c>
      <c r="BP334" s="17">
        <v>0</v>
      </c>
      <c r="BQ334" s="17">
        <v>0</v>
      </c>
      <c r="BR334" s="17">
        <v>0</v>
      </c>
      <c r="BS334" s="17">
        <v>0</v>
      </c>
      <c r="BT334" s="17">
        <v>0</v>
      </c>
      <c r="BU334" s="17">
        <v>0</v>
      </c>
      <c r="BV334" s="17">
        <v>0</v>
      </c>
      <c r="BW334" s="17">
        <v>0</v>
      </c>
      <c r="BX334" s="17">
        <v>0</v>
      </c>
      <c r="BY334" s="17">
        <v>0</v>
      </c>
      <c r="BZ334" s="17">
        <v>0</v>
      </c>
      <c r="CA334" s="17">
        <v>0</v>
      </c>
      <c r="CB334" s="17">
        <v>0</v>
      </c>
      <c r="CC334" s="17">
        <v>0</v>
      </c>
      <c r="CD334" s="17">
        <v>0</v>
      </c>
      <c r="CE334" s="17">
        <v>0</v>
      </c>
      <c r="CF334" s="17">
        <v>0</v>
      </c>
      <c r="CG334" s="17">
        <v>0</v>
      </c>
      <c r="CH334" s="17">
        <v>0</v>
      </c>
      <c r="CI334" s="17">
        <v>0</v>
      </c>
      <c r="CJ334" s="17">
        <v>0</v>
      </c>
      <c r="CK334" s="17">
        <v>0</v>
      </c>
      <c r="CL334" s="17">
        <v>0</v>
      </c>
      <c r="CM334" s="17">
        <v>0</v>
      </c>
      <c r="CN334" s="17">
        <v>0</v>
      </c>
      <c r="CO334" s="17">
        <v>0</v>
      </c>
      <c r="CP334" s="17">
        <v>0</v>
      </c>
      <c r="CQ334" s="17">
        <v>0</v>
      </c>
      <c r="CR334" s="17">
        <v>0</v>
      </c>
      <c r="CS334" s="17">
        <v>0</v>
      </c>
      <c r="CT334" s="17">
        <v>0</v>
      </c>
      <c r="CU334" s="17">
        <v>0</v>
      </c>
      <c r="CV334" s="17">
        <v>0</v>
      </c>
      <c r="CW334" s="17">
        <v>0</v>
      </c>
      <c r="CX334" s="17">
        <v>0</v>
      </c>
      <c r="CY334" s="17">
        <v>0</v>
      </c>
      <c r="CZ334" s="17">
        <v>0</v>
      </c>
      <c r="DA334" s="17">
        <v>0</v>
      </c>
      <c r="DB334" s="17">
        <v>0</v>
      </c>
      <c r="DC334" s="17">
        <v>0</v>
      </c>
      <c r="DD334" s="17">
        <v>0</v>
      </c>
      <c r="DE334" s="17">
        <v>0</v>
      </c>
      <c r="DF334" s="17">
        <v>0</v>
      </c>
      <c r="DG334" s="17">
        <v>0</v>
      </c>
      <c r="DH334" s="17">
        <v>0</v>
      </c>
      <c r="DI334" s="17">
        <v>0</v>
      </c>
      <c r="DJ334" s="17">
        <v>0</v>
      </c>
      <c r="DK334" s="17">
        <v>0</v>
      </c>
      <c r="DL334" s="17">
        <v>0</v>
      </c>
      <c r="DM334" s="17">
        <v>0</v>
      </c>
      <c r="DN334" s="17">
        <v>0</v>
      </c>
      <c r="DO334" s="17">
        <v>0</v>
      </c>
      <c r="DP334" s="17">
        <v>0</v>
      </c>
      <c r="DQ334" s="17">
        <v>0</v>
      </c>
      <c r="DR334" s="17">
        <v>0</v>
      </c>
      <c r="DS334" s="17">
        <v>0</v>
      </c>
      <c r="DT334" s="17">
        <v>0</v>
      </c>
      <c r="DU334" s="17">
        <v>0</v>
      </c>
      <c r="DV334" s="17">
        <v>0</v>
      </c>
      <c r="DW334" s="17">
        <v>0</v>
      </c>
      <c r="DX334" s="17">
        <v>0</v>
      </c>
      <c r="DY334" s="17">
        <v>0</v>
      </c>
      <c r="DZ334" s="17">
        <v>0</v>
      </c>
      <c r="EA334" s="17">
        <v>0</v>
      </c>
      <c r="EB334" s="17">
        <v>0</v>
      </c>
      <c r="EC334" s="17">
        <v>0</v>
      </c>
      <c r="ED334" s="17">
        <v>0</v>
      </c>
      <c r="EE334" s="17">
        <v>0</v>
      </c>
      <c r="EF334" s="17">
        <v>0</v>
      </c>
      <c r="EG334" s="17">
        <v>0</v>
      </c>
      <c r="EH334" s="17">
        <v>0</v>
      </c>
      <c r="EI334" s="17">
        <v>0</v>
      </c>
      <c r="EJ334" s="17">
        <v>0</v>
      </c>
      <c r="EK334" s="17">
        <v>0</v>
      </c>
      <c r="EL334" s="17">
        <v>0</v>
      </c>
      <c r="EM334" s="17">
        <v>0</v>
      </c>
      <c r="EN334" s="17">
        <v>0</v>
      </c>
      <c r="EO334" s="17">
        <v>0</v>
      </c>
      <c r="EP334" s="17">
        <v>0</v>
      </c>
      <c r="EQ334" s="17">
        <v>0</v>
      </c>
      <c r="ER334" s="17">
        <v>0</v>
      </c>
      <c r="ES334" s="17">
        <v>0</v>
      </c>
      <c r="ET334" s="17">
        <v>0</v>
      </c>
      <c r="EU334" s="17">
        <v>0</v>
      </c>
      <c r="EV334" s="17">
        <v>0</v>
      </c>
      <c r="EW334" s="17">
        <v>0</v>
      </c>
      <c r="EX334" s="17">
        <v>0</v>
      </c>
      <c r="EY334" s="17">
        <v>0</v>
      </c>
      <c r="EZ334" s="17">
        <v>0</v>
      </c>
      <c r="FA334" s="17">
        <v>0</v>
      </c>
      <c r="FB334" s="17">
        <v>0</v>
      </c>
      <c r="FC334" s="17">
        <v>0</v>
      </c>
      <c r="FD334" s="17">
        <v>0</v>
      </c>
      <c r="FE334" s="17">
        <v>0</v>
      </c>
      <c r="FF334" s="17">
        <v>0</v>
      </c>
      <c r="FG334" s="17">
        <v>0</v>
      </c>
      <c r="FH334" s="17">
        <v>0</v>
      </c>
      <c r="FI334" s="17">
        <v>0</v>
      </c>
      <c r="FJ334" s="17">
        <v>0</v>
      </c>
      <c r="FK334" s="17">
        <v>0</v>
      </c>
      <c r="FL334" s="17">
        <v>0</v>
      </c>
      <c r="FM334" s="17">
        <v>0</v>
      </c>
      <c r="FN334" s="17">
        <v>0</v>
      </c>
      <c r="FO334" s="17">
        <v>0</v>
      </c>
      <c r="FP334" s="17">
        <v>0</v>
      </c>
      <c r="FQ334" s="17">
        <v>0</v>
      </c>
      <c r="FR334" s="17">
        <v>0</v>
      </c>
      <c r="FS334" s="17">
        <v>0</v>
      </c>
      <c r="FT334" s="17">
        <v>0</v>
      </c>
      <c r="FU334" s="17">
        <v>0</v>
      </c>
      <c r="FV334" s="17">
        <v>0</v>
      </c>
      <c r="FW334" s="17">
        <v>0</v>
      </c>
      <c r="FX334" s="17">
        <v>0</v>
      </c>
      <c r="FY334" s="17">
        <v>0</v>
      </c>
      <c r="FZ334" s="17">
        <v>0</v>
      </c>
      <c r="GA334" s="17">
        <v>0</v>
      </c>
      <c r="GB334" s="17">
        <v>0</v>
      </c>
      <c r="GC334" s="17">
        <v>0</v>
      </c>
      <c r="GD334" s="17">
        <v>0</v>
      </c>
      <c r="GE334" s="17">
        <v>0</v>
      </c>
      <c r="GF334" s="17">
        <v>0</v>
      </c>
      <c r="GG334" s="17">
        <v>0</v>
      </c>
      <c r="GH334" s="17">
        <v>0</v>
      </c>
      <c r="GI334" s="17">
        <v>0</v>
      </c>
      <c r="GJ334" s="17">
        <v>0</v>
      </c>
      <c r="GK334" s="17">
        <v>0</v>
      </c>
      <c r="GL334" s="17">
        <v>0</v>
      </c>
      <c r="GM334" s="17">
        <v>0</v>
      </c>
      <c r="GN334" s="17">
        <v>0</v>
      </c>
      <c r="GO334" s="17">
        <v>0</v>
      </c>
      <c r="GP334" s="17">
        <v>0</v>
      </c>
      <c r="GQ334" s="17">
        <v>0</v>
      </c>
      <c r="GR334" s="17">
        <v>0</v>
      </c>
      <c r="GS334" s="17">
        <v>0</v>
      </c>
      <c r="GT334" s="17">
        <v>0</v>
      </c>
      <c r="GU334" s="17">
        <v>0</v>
      </c>
      <c r="GV334" s="17">
        <v>0</v>
      </c>
      <c r="GW334" s="17">
        <v>0</v>
      </c>
      <c r="GX334" s="17">
        <v>0</v>
      </c>
      <c r="GY334" s="17">
        <v>0</v>
      </c>
      <c r="GZ334" s="17">
        <v>0</v>
      </c>
      <c r="HA334" s="17">
        <v>0</v>
      </c>
      <c r="HB334" s="17">
        <v>0</v>
      </c>
      <c r="HC334" s="17">
        <v>0</v>
      </c>
      <c r="HD334" s="17">
        <v>0</v>
      </c>
      <c r="HE334" s="17">
        <v>0</v>
      </c>
      <c r="HF334" s="17">
        <v>0</v>
      </c>
      <c r="HG334" s="17">
        <v>0</v>
      </c>
      <c r="HH334" s="17">
        <v>0</v>
      </c>
      <c r="HI334" s="17">
        <v>0</v>
      </c>
      <c r="HJ334" s="17">
        <v>0</v>
      </c>
      <c r="HK334" s="17">
        <v>0</v>
      </c>
      <c r="HL334" s="17">
        <v>0</v>
      </c>
      <c r="HM334" s="17">
        <v>0</v>
      </c>
      <c r="HN334" s="17">
        <v>0</v>
      </c>
      <c r="HO334" s="17">
        <v>0</v>
      </c>
      <c r="HP334" s="17">
        <v>0</v>
      </c>
      <c r="HQ334" s="17">
        <v>0</v>
      </c>
      <c r="HR334" s="17">
        <v>0</v>
      </c>
      <c r="HS334" s="17">
        <v>0</v>
      </c>
      <c r="HT334" s="17">
        <v>0</v>
      </c>
      <c r="HU334" s="17">
        <v>0</v>
      </c>
      <c r="HV334" s="17">
        <v>0</v>
      </c>
      <c r="HW334" s="17">
        <v>0</v>
      </c>
      <c r="HX334" s="17">
        <v>0</v>
      </c>
      <c r="HY334" s="17">
        <v>0</v>
      </c>
      <c r="HZ334" s="17">
        <v>0</v>
      </c>
      <c r="IA334" s="17">
        <v>0</v>
      </c>
      <c r="IB334" s="17">
        <v>0</v>
      </c>
      <c r="IC334" s="17">
        <v>0</v>
      </c>
      <c r="ID334" s="17">
        <v>0</v>
      </c>
      <c r="IE334" s="17">
        <v>0</v>
      </c>
      <c r="IF334" s="17">
        <v>0</v>
      </c>
      <c r="IG334" s="17">
        <v>0</v>
      </c>
      <c r="IH334" s="17">
        <v>0</v>
      </c>
      <c r="II334" s="17">
        <v>0</v>
      </c>
      <c r="IJ334" s="17">
        <v>0</v>
      </c>
      <c r="IK334" s="17">
        <v>0</v>
      </c>
      <c r="IL334" s="17">
        <v>0</v>
      </c>
      <c r="IM334" s="17">
        <v>0</v>
      </c>
      <c r="IN334" s="17">
        <v>0</v>
      </c>
      <c r="IO334" s="17">
        <v>0</v>
      </c>
      <c r="IP334" s="17">
        <v>0</v>
      </c>
      <c r="IQ334" s="17">
        <v>0</v>
      </c>
      <c r="IR334" s="17">
        <v>0</v>
      </c>
      <c r="IS334" s="17">
        <v>0</v>
      </c>
      <c r="IT334" s="17">
        <v>0</v>
      </c>
      <c r="IU334" s="17">
        <v>0</v>
      </c>
      <c r="IV334" s="17">
        <v>0</v>
      </c>
      <c r="IW334" s="17">
        <v>0</v>
      </c>
      <c r="IX334" s="17">
        <v>0</v>
      </c>
      <c r="IY334" s="17">
        <v>0</v>
      </c>
      <c r="IZ334" s="17">
        <v>0</v>
      </c>
      <c r="JA334" s="17">
        <v>0</v>
      </c>
      <c r="JB334" s="17">
        <v>0</v>
      </c>
      <c r="JC334" s="17">
        <v>0</v>
      </c>
      <c r="JD334" s="17">
        <v>0</v>
      </c>
      <c r="JE334" s="17">
        <v>0</v>
      </c>
      <c r="JF334" s="17">
        <v>0</v>
      </c>
      <c r="JG334" s="17">
        <v>0</v>
      </c>
      <c r="JH334" s="17">
        <v>0</v>
      </c>
      <c r="JI334" s="17">
        <v>0</v>
      </c>
      <c r="JJ334" s="17">
        <v>0</v>
      </c>
      <c r="JK334" s="17">
        <v>0</v>
      </c>
      <c r="JL334" s="17">
        <v>0</v>
      </c>
      <c r="JM334" s="17">
        <v>0</v>
      </c>
      <c r="JN334" s="17">
        <v>0</v>
      </c>
      <c r="JO334" s="17">
        <v>0</v>
      </c>
      <c r="JP334" s="17">
        <v>0</v>
      </c>
      <c r="JQ334" s="17">
        <v>0</v>
      </c>
      <c r="JR334" s="17">
        <v>0</v>
      </c>
      <c r="JS334" s="17">
        <v>0</v>
      </c>
      <c r="JT334" s="17">
        <v>0</v>
      </c>
      <c r="JU334" s="17">
        <v>0</v>
      </c>
      <c r="JV334" s="17">
        <v>0</v>
      </c>
      <c r="JW334" s="17">
        <v>0</v>
      </c>
      <c r="JX334" s="17">
        <v>0</v>
      </c>
      <c r="JY334" s="17">
        <v>0</v>
      </c>
    </row>
    <row r="335" spans="1:285" x14ac:dyDescent="0.15">
      <c r="A335" s="17" t="s">
        <v>778</v>
      </c>
      <c r="B335" s="17" t="s">
        <v>779</v>
      </c>
      <c r="C335" s="17">
        <v>0</v>
      </c>
      <c r="D335" s="17">
        <v>9.09</v>
      </c>
      <c r="E335" s="17">
        <v>9.09</v>
      </c>
      <c r="F335" s="17">
        <v>9.09</v>
      </c>
      <c r="G335" s="17">
        <v>9.09</v>
      </c>
      <c r="H335" s="17">
        <v>9.09</v>
      </c>
      <c r="I335" s="17">
        <v>9.1300000000000008</v>
      </c>
      <c r="J335" s="17">
        <v>9.1300000000000008</v>
      </c>
      <c r="K335" s="17">
        <v>9.1300000000000008</v>
      </c>
      <c r="L335" s="17">
        <v>9.1300000000000008</v>
      </c>
      <c r="M335" s="17">
        <v>9.1300000000000008</v>
      </c>
      <c r="N335" s="17">
        <v>9.14</v>
      </c>
      <c r="O335" s="17">
        <v>9.15</v>
      </c>
      <c r="P335" s="17">
        <v>9.14</v>
      </c>
      <c r="Q335" s="17">
        <v>9.14</v>
      </c>
      <c r="R335" s="17">
        <v>9.15</v>
      </c>
      <c r="S335" s="17">
        <v>9.19</v>
      </c>
      <c r="T335" s="17">
        <v>9.19</v>
      </c>
      <c r="U335" s="17">
        <v>9.19</v>
      </c>
      <c r="V335" s="17">
        <v>9.18</v>
      </c>
      <c r="W335" s="17">
        <v>9.18</v>
      </c>
      <c r="X335" s="17">
        <v>9.19</v>
      </c>
      <c r="Y335" s="17">
        <v>9.18</v>
      </c>
      <c r="Z335" s="17">
        <v>9.18</v>
      </c>
      <c r="AA335" s="17">
        <v>9.18</v>
      </c>
      <c r="AB335" s="17">
        <v>0</v>
      </c>
      <c r="AC335" s="17">
        <v>0</v>
      </c>
      <c r="AD335" s="17">
        <v>0</v>
      </c>
      <c r="AE335" s="17">
        <v>0</v>
      </c>
      <c r="AF335" s="17">
        <v>0</v>
      </c>
      <c r="AG335" s="17">
        <v>0</v>
      </c>
      <c r="AH335" s="17">
        <v>0</v>
      </c>
      <c r="AI335" s="17">
        <v>0</v>
      </c>
      <c r="AJ335" s="17">
        <v>0</v>
      </c>
      <c r="AK335" s="17">
        <v>0</v>
      </c>
      <c r="AL335" s="17">
        <v>0</v>
      </c>
      <c r="AM335" s="17">
        <v>0</v>
      </c>
      <c r="AN335" s="17">
        <v>0</v>
      </c>
      <c r="AO335" s="17">
        <v>0</v>
      </c>
      <c r="AP335" s="17">
        <v>0</v>
      </c>
      <c r="AQ335" s="17">
        <v>0</v>
      </c>
      <c r="AR335" s="17">
        <v>0</v>
      </c>
      <c r="AS335" s="17">
        <v>0</v>
      </c>
      <c r="AT335" s="17">
        <v>0</v>
      </c>
      <c r="AU335" s="17">
        <v>0</v>
      </c>
      <c r="AV335" s="17">
        <v>0</v>
      </c>
      <c r="AW335" s="17">
        <v>0</v>
      </c>
      <c r="AX335" s="17">
        <v>0</v>
      </c>
      <c r="AY335" s="17">
        <v>0</v>
      </c>
      <c r="AZ335" s="17">
        <v>0</v>
      </c>
      <c r="BA335" s="17">
        <v>0</v>
      </c>
      <c r="BB335" s="17">
        <v>0</v>
      </c>
      <c r="BC335" s="17">
        <v>0</v>
      </c>
      <c r="BD335" s="17">
        <v>0</v>
      </c>
      <c r="BE335" s="17">
        <v>0</v>
      </c>
      <c r="BF335" s="17">
        <v>0</v>
      </c>
      <c r="BG335" s="17">
        <v>0</v>
      </c>
      <c r="BH335" s="17">
        <v>0</v>
      </c>
      <c r="BI335" s="17">
        <v>0</v>
      </c>
      <c r="BJ335" s="17">
        <v>0</v>
      </c>
      <c r="BK335" s="17">
        <v>0</v>
      </c>
      <c r="BL335" s="17">
        <v>0</v>
      </c>
      <c r="BM335" s="17">
        <v>0</v>
      </c>
      <c r="BN335" s="17">
        <v>0</v>
      </c>
      <c r="BO335" s="17">
        <v>0</v>
      </c>
      <c r="BP335" s="17">
        <v>0</v>
      </c>
      <c r="BQ335" s="17">
        <v>0</v>
      </c>
      <c r="BR335" s="17">
        <v>0</v>
      </c>
      <c r="BS335" s="17">
        <v>0</v>
      </c>
      <c r="BT335" s="17">
        <v>0</v>
      </c>
      <c r="BU335" s="17">
        <v>0</v>
      </c>
      <c r="BV335" s="17">
        <v>0</v>
      </c>
      <c r="BW335" s="17">
        <v>0</v>
      </c>
      <c r="BX335" s="17">
        <v>0</v>
      </c>
      <c r="BY335" s="17">
        <v>0</v>
      </c>
      <c r="BZ335" s="17">
        <v>0</v>
      </c>
      <c r="CA335" s="17">
        <v>0</v>
      </c>
      <c r="CB335" s="17">
        <v>0</v>
      </c>
      <c r="CC335" s="17">
        <v>0</v>
      </c>
      <c r="CD335" s="17">
        <v>0</v>
      </c>
      <c r="CE335" s="17">
        <v>0</v>
      </c>
      <c r="CF335" s="17">
        <v>0</v>
      </c>
      <c r="CG335" s="17">
        <v>0</v>
      </c>
      <c r="CH335" s="17">
        <v>0</v>
      </c>
      <c r="CI335" s="17">
        <v>0</v>
      </c>
      <c r="CJ335" s="17">
        <v>0</v>
      </c>
      <c r="CK335" s="17">
        <v>0</v>
      </c>
      <c r="CL335" s="17">
        <v>0</v>
      </c>
      <c r="CM335" s="17">
        <v>0</v>
      </c>
      <c r="CN335" s="17">
        <v>0</v>
      </c>
      <c r="CO335" s="17">
        <v>0</v>
      </c>
      <c r="CP335" s="17">
        <v>0</v>
      </c>
      <c r="CQ335" s="17">
        <v>0</v>
      </c>
      <c r="CR335" s="17">
        <v>0</v>
      </c>
      <c r="CS335" s="17">
        <v>0</v>
      </c>
      <c r="CT335" s="17">
        <v>0</v>
      </c>
      <c r="CU335" s="17">
        <v>0</v>
      </c>
      <c r="CV335" s="17">
        <v>0</v>
      </c>
      <c r="CW335" s="17">
        <v>0</v>
      </c>
      <c r="CX335" s="17">
        <v>0</v>
      </c>
      <c r="CY335" s="17">
        <v>0</v>
      </c>
      <c r="CZ335" s="17">
        <v>0</v>
      </c>
      <c r="DA335" s="17">
        <v>0</v>
      </c>
      <c r="DB335" s="17">
        <v>0</v>
      </c>
      <c r="DC335" s="17">
        <v>0</v>
      </c>
      <c r="DD335" s="17">
        <v>0</v>
      </c>
      <c r="DE335" s="17">
        <v>0</v>
      </c>
      <c r="DF335" s="17">
        <v>0</v>
      </c>
      <c r="DG335" s="17">
        <v>0</v>
      </c>
      <c r="DH335" s="17">
        <v>0</v>
      </c>
      <c r="DI335" s="17">
        <v>0</v>
      </c>
      <c r="DJ335" s="17">
        <v>0</v>
      </c>
      <c r="DK335" s="17">
        <v>0</v>
      </c>
      <c r="DL335" s="17">
        <v>0</v>
      </c>
      <c r="DM335" s="17">
        <v>0</v>
      </c>
      <c r="DN335" s="17">
        <v>0</v>
      </c>
      <c r="DO335" s="17">
        <v>0</v>
      </c>
      <c r="DP335" s="17">
        <v>0</v>
      </c>
      <c r="DQ335" s="17">
        <v>0</v>
      </c>
      <c r="DR335" s="17">
        <v>0</v>
      </c>
      <c r="DS335" s="17">
        <v>0</v>
      </c>
      <c r="DT335" s="17">
        <v>0</v>
      </c>
      <c r="DU335" s="17">
        <v>0</v>
      </c>
      <c r="DV335" s="17">
        <v>0</v>
      </c>
      <c r="DW335" s="17">
        <v>0</v>
      </c>
      <c r="DX335" s="17">
        <v>0</v>
      </c>
      <c r="DY335" s="17">
        <v>0</v>
      </c>
      <c r="DZ335" s="17">
        <v>0</v>
      </c>
      <c r="EA335" s="17">
        <v>0</v>
      </c>
      <c r="EB335" s="17">
        <v>0</v>
      </c>
      <c r="EC335" s="17">
        <v>0</v>
      </c>
      <c r="ED335" s="17">
        <v>0</v>
      </c>
      <c r="EE335" s="17">
        <v>0</v>
      </c>
      <c r="EF335" s="17">
        <v>0</v>
      </c>
      <c r="EG335" s="17">
        <v>0</v>
      </c>
      <c r="EH335" s="17">
        <v>0</v>
      </c>
      <c r="EI335" s="17">
        <v>0</v>
      </c>
      <c r="EJ335" s="17">
        <v>0</v>
      </c>
      <c r="EK335" s="17">
        <v>0</v>
      </c>
      <c r="EL335" s="17">
        <v>0</v>
      </c>
      <c r="EM335" s="17">
        <v>0</v>
      </c>
      <c r="EN335" s="17">
        <v>0</v>
      </c>
      <c r="EO335" s="17">
        <v>0</v>
      </c>
      <c r="EP335" s="17">
        <v>0</v>
      </c>
      <c r="EQ335" s="17">
        <v>0</v>
      </c>
      <c r="ER335" s="17">
        <v>0</v>
      </c>
      <c r="ES335" s="17">
        <v>0</v>
      </c>
      <c r="ET335" s="17">
        <v>0</v>
      </c>
      <c r="EU335" s="17">
        <v>0</v>
      </c>
      <c r="EV335" s="17">
        <v>0</v>
      </c>
      <c r="EW335" s="17">
        <v>0</v>
      </c>
      <c r="EX335" s="17">
        <v>0</v>
      </c>
      <c r="EY335" s="17">
        <v>0</v>
      </c>
      <c r="EZ335" s="17">
        <v>0</v>
      </c>
      <c r="FA335" s="17">
        <v>0</v>
      </c>
      <c r="FB335" s="17">
        <v>0</v>
      </c>
      <c r="FC335" s="17">
        <v>0</v>
      </c>
      <c r="FD335" s="17">
        <v>0</v>
      </c>
      <c r="FE335" s="17">
        <v>0</v>
      </c>
      <c r="FF335" s="17">
        <v>0</v>
      </c>
      <c r="FG335" s="17">
        <v>0</v>
      </c>
      <c r="FH335" s="17">
        <v>0</v>
      </c>
      <c r="FI335" s="17">
        <v>0</v>
      </c>
      <c r="FJ335" s="17">
        <v>0</v>
      </c>
      <c r="FK335" s="17">
        <v>0</v>
      </c>
      <c r="FL335" s="17">
        <v>0</v>
      </c>
      <c r="FM335" s="17">
        <v>0</v>
      </c>
      <c r="FN335" s="17">
        <v>0</v>
      </c>
      <c r="FO335" s="17">
        <v>0</v>
      </c>
      <c r="FP335" s="17">
        <v>0</v>
      </c>
      <c r="FQ335" s="17">
        <v>0</v>
      </c>
      <c r="FR335" s="17">
        <v>0</v>
      </c>
      <c r="FS335" s="17">
        <v>0</v>
      </c>
      <c r="FT335" s="17">
        <v>0</v>
      </c>
      <c r="FU335" s="17">
        <v>0</v>
      </c>
      <c r="FV335" s="17">
        <v>0</v>
      </c>
      <c r="FW335" s="17">
        <v>0</v>
      </c>
      <c r="FX335" s="17">
        <v>0</v>
      </c>
      <c r="FY335" s="17">
        <v>0</v>
      </c>
      <c r="FZ335" s="17">
        <v>0</v>
      </c>
      <c r="GA335" s="17">
        <v>0</v>
      </c>
      <c r="GB335" s="17">
        <v>0</v>
      </c>
      <c r="GC335" s="17">
        <v>0</v>
      </c>
      <c r="GD335" s="17">
        <v>0</v>
      </c>
      <c r="GE335" s="17">
        <v>0</v>
      </c>
      <c r="GF335" s="17">
        <v>0</v>
      </c>
      <c r="GG335" s="17">
        <v>0</v>
      </c>
      <c r="GH335" s="17">
        <v>0</v>
      </c>
      <c r="GI335" s="17">
        <v>0</v>
      </c>
      <c r="GJ335" s="17">
        <v>0</v>
      </c>
      <c r="GK335" s="17">
        <v>0</v>
      </c>
      <c r="GL335" s="17">
        <v>0</v>
      </c>
      <c r="GM335" s="17">
        <v>0</v>
      </c>
      <c r="GN335" s="17">
        <v>0</v>
      </c>
      <c r="GO335" s="17">
        <v>0</v>
      </c>
      <c r="GP335" s="17">
        <v>0</v>
      </c>
      <c r="GQ335" s="17">
        <v>0</v>
      </c>
      <c r="GR335" s="17">
        <v>0</v>
      </c>
      <c r="GS335" s="17">
        <v>0</v>
      </c>
      <c r="GT335" s="17">
        <v>0</v>
      </c>
      <c r="GU335" s="17">
        <v>0</v>
      </c>
      <c r="GV335" s="17">
        <v>0</v>
      </c>
      <c r="GW335" s="17">
        <v>0</v>
      </c>
      <c r="GX335" s="17">
        <v>0</v>
      </c>
      <c r="GY335" s="17">
        <v>0</v>
      </c>
      <c r="GZ335" s="17">
        <v>0</v>
      </c>
      <c r="HA335" s="17">
        <v>0</v>
      </c>
      <c r="HB335" s="17">
        <v>0</v>
      </c>
      <c r="HC335" s="17">
        <v>0</v>
      </c>
      <c r="HD335" s="17">
        <v>0</v>
      </c>
      <c r="HE335" s="17">
        <v>0</v>
      </c>
      <c r="HF335" s="17">
        <v>0</v>
      </c>
      <c r="HG335" s="17">
        <v>0</v>
      </c>
      <c r="HH335" s="17">
        <v>0</v>
      </c>
      <c r="HI335" s="17">
        <v>0</v>
      </c>
      <c r="HJ335" s="17">
        <v>0</v>
      </c>
      <c r="HK335" s="17">
        <v>0</v>
      </c>
      <c r="HL335" s="17">
        <v>0</v>
      </c>
      <c r="HM335" s="17">
        <v>0</v>
      </c>
      <c r="HN335" s="17">
        <v>0</v>
      </c>
      <c r="HO335" s="17">
        <v>0</v>
      </c>
      <c r="HP335" s="17">
        <v>0</v>
      </c>
      <c r="HQ335" s="17">
        <v>0</v>
      </c>
      <c r="HR335" s="17">
        <v>0</v>
      </c>
      <c r="HS335" s="17">
        <v>0</v>
      </c>
      <c r="HT335" s="17">
        <v>0</v>
      </c>
      <c r="HU335" s="17">
        <v>0</v>
      </c>
      <c r="HV335" s="17">
        <v>0</v>
      </c>
      <c r="HW335" s="17">
        <v>0</v>
      </c>
      <c r="HX335" s="17">
        <v>0</v>
      </c>
      <c r="HY335" s="17">
        <v>0</v>
      </c>
      <c r="HZ335" s="17">
        <v>0</v>
      </c>
      <c r="IA335" s="17">
        <v>0</v>
      </c>
      <c r="IB335" s="17">
        <v>0</v>
      </c>
      <c r="IC335" s="17">
        <v>0</v>
      </c>
      <c r="ID335" s="17">
        <v>0</v>
      </c>
      <c r="IE335" s="17">
        <v>0</v>
      </c>
      <c r="IF335" s="17">
        <v>0</v>
      </c>
      <c r="IG335" s="17">
        <v>0</v>
      </c>
      <c r="IH335" s="17">
        <v>0</v>
      </c>
      <c r="II335" s="17">
        <v>0</v>
      </c>
      <c r="IJ335" s="17">
        <v>0</v>
      </c>
      <c r="IK335" s="17">
        <v>0</v>
      </c>
      <c r="IL335" s="17">
        <v>0</v>
      </c>
      <c r="IM335" s="17">
        <v>0</v>
      </c>
      <c r="IN335" s="17">
        <v>0</v>
      </c>
      <c r="IO335" s="17">
        <v>0</v>
      </c>
      <c r="IP335" s="17">
        <v>0</v>
      </c>
      <c r="IQ335" s="17">
        <v>0</v>
      </c>
      <c r="IR335" s="17">
        <v>0</v>
      </c>
      <c r="IS335" s="17">
        <v>0</v>
      </c>
      <c r="IT335" s="17">
        <v>0</v>
      </c>
      <c r="IU335" s="17">
        <v>0</v>
      </c>
      <c r="IV335" s="17">
        <v>0</v>
      </c>
      <c r="IW335" s="17">
        <v>0</v>
      </c>
      <c r="IX335" s="17">
        <v>0</v>
      </c>
      <c r="IY335" s="17">
        <v>0</v>
      </c>
      <c r="IZ335" s="17">
        <v>0</v>
      </c>
      <c r="JA335" s="17">
        <v>0</v>
      </c>
      <c r="JB335" s="17">
        <v>0</v>
      </c>
      <c r="JC335" s="17">
        <v>0</v>
      </c>
      <c r="JD335" s="17">
        <v>0</v>
      </c>
      <c r="JE335" s="17">
        <v>0</v>
      </c>
      <c r="JF335" s="17">
        <v>0</v>
      </c>
      <c r="JG335" s="17">
        <v>0</v>
      </c>
      <c r="JH335" s="17">
        <v>0</v>
      </c>
      <c r="JI335" s="17">
        <v>0</v>
      </c>
      <c r="JJ335" s="17">
        <v>0</v>
      </c>
      <c r="JK335" s="17">
        <v>0</v>
      </c>
      <c r="JL335" s="17">
        <v>0</v>
      </c>
      <c r="JM335" s="17">
        <v>0</v>
      </c>
      <c r="JN335" s="17">
        <v>0</v>
      </c>
      <c r="JO335" s="17">
        <v>0</v>
      </c>
      <c r="JP335" s="17">
        <v>0</v>
      </c>
      <c r="JQ335" s="17">
        <v>0</v>
      </c>
      <c r="JR335" s="17">
        <v>0</v>
      </c>
      <c r="JS335" s="17">
        <v>0</v>
      </c>
      <c r="JT335" s="17">
        <v>0</v>
      </c>
      <c r="JU335" s="17">
        <v>0</v>
      </c>
      <c r="JV335" s="17">
        <v>0</v>
      </c>
      <c r="JW335" s="17">
        <v>0</v>
      </c>
      <c r="JX335" s="17">
        <v>0</v>
      </c>
      <c r="JY335" s="17">
        <v>0</v>
      </c>
    </row>
    <row r="336" spans="1:285" x14ac:dyDescent="0.15">
      <c r="A336" s="17" t="s">
        <v>886</v>
      </c>
      <c r="B336" s="17" t="s">
        <v>887</v>
      </c>
      <c r="C336" s="17">
        <v>0</v>
      </c>
      <c r="D336" s="17">
        <v>6.36</v>
      </c>
      <c r="E336" s="17">
        <v>6.36</v>
      </c>
      <c r="F336" s="17">
        <v>6.36</v>
      </c>
      <c r="G336" s="17">
        <v>6.36</v>
      </c>
      <c r="H336" s="17">
        <v>6.36</v>
      </c>
      <c r="I336" s="17">
        <v>6.37</v>
      </c>
      <c r="J336" s="17">
        <v>6.37</v>
      </c>
      <c r="K336" s="17">
        <v>6.37</v>
      </c>
      <c r="L336" s="17">
        <v>6.37</v>
      </c>
      <c r="M336" s="17">
        <v>6.37</v>
      </c>
      <c r="N336" s="17">
        <v>6.4</v>
      </c>
      <c r="O336" s="17">
        <v>6.4</v>
      </c>
      <c r="P336" s="17">
        <v>6.4</v>
      </c>
      <c r="Q336" s="17">
        <v>6.39</v>
      </c>
      <c r="R336" s="17">
        <v>6.39</v>
      </c>
      <c r="S336" s="17">
        <v>6.4</v>
      </c>
      <c r="T336" s="17">
        <v>6.4</v>
      </c>
      <c r="U336" s="17">
        <v>6.41</v>
      </c>
      <c r="V336" s="17">
        <v>6.41</v>
      </c>
      <c r="W336" s="17">
        <v>6.41</v>
      </c>
      <c r="X336" s="17">
        <v>6.42</v>
      </c>
      <c r="Y336" s="17">
        <v>6.42</v>
      </c>
      <c r="Z336" s="17">
        <v>6.41</v>
      </c>
      <c r="AA336" s="17">
        <v>6.42</v>
      </c>
      <c r="AB336" s="17">
        <v>0</v>
      </c>
      <c r="AC336" s="17">
        <v>0</v>
      </c>
      <c r="AD336" s="17">
        <v>0</v>
      </c>
      <c r="AE336" s="17">
        <v>0</v>
      </c>
      <c r="AF336" s="17">
        <v>0</v>
      </c>
      <c r="AG336" s="17">
        <v>0</v>
      </c>
      <c r="AH336" s="17">
        <v>0</v>
      </c>
      <c r="AI336" s="17">
        <v>0</v>
      </c>
      <c r="AJ336" s="17">
        <v>0</v>
      </c>
      <c r="AK336" s="17">
        <v>0</v>
      </c>
      <c r="AL336" s="17">
        <v>0</v>
      </c>
      <c r="AM336" s="17">
        <v>0</v>
      </c>
      <c r="AN336" s="17">
        <v>0</v>
      </c>
      <c r="AO336" s="17">
        <v>0</v>
      </c>
      <c r="AP336" s="17">
        <v>0</v>
      </c>
      <c r="AQ336" s="17">
        <v>0</v>
      </c>
      <c r="AR336" s="17">
        <v>0</v>
      </c>
      <c r="AS336" s="17">
        <v>0</v>
      </c>
      <c r="AT336" s="17">
        <v>0</v>
      </c>
      <c r="AU336" s="17">
        <v>0</v>
      </c>
      <c r="AV336" s="17">
        <v>0</v>
      </c>
      <c r="AW336" s="17">
        <v>0</v>
      </c>
      <c r="AX336" s="17">
        <v>0</v>
      </c>
      <c r="AY336" s="17">
        <v>0</v>
      </c>
      <c r="AZ336" s="17">
        <v>0</v>
      </c>
      <c r="BA336" s="17">
        <v>0</v>
      </c>
      <c r="BB336" s="17">
        <v>0</v>
      </c>
      <c r="BC336" s="17">
        <v>0</v>
      </c>
      <c r="BD336" s="17">
        <v>0</v>
      </c>
      <c r="BE336" s="17">
        <v>0</v>
      </c>
      <c r="BF336" s="17">
        <v>0</v>
      </c>
      <c r="BG336" s="17">
        <v>0</v>
      </c>
      <c r="BH336" s="17">
        <v>0</v>
      </c>
      <c r="BI336" s="17">
        <v>0</v>
      </c>
      <c r="BJ336" s="17">
        <v>0</v>
      </c>
      <c r="BK336" s="17">
        <v>0</v>
      </c>
      <c r="BL336" s="17">
        <v>0</v>
      </c>
      <c r="BM336" s="17">
        <v>0</v>
      </c>
      <c r="BN336" s="17">
        <v>0</v>
      </c>
      <c r="BO336" s="17">
        <v>0</v>
      </c>
      <c r="BP336" s="17">
        <v>0</v>
      </c>
      <c r="BQ336" s="17">
        <v>0</v>
      </c>
      <c r="BR336" s="17">
        <v>0</v>
      </c>
      <c r="BS336" s="17">
        <v>0</v>
      </c>
      <c r="BT336" s="17">
        <v>0</v>
      </c>
      <c r="BU336" s="17">
        <v>0</v>
      </c>
      <c r="BV336" s="17">
        <v>0</v>
      </c>
      <c r="BW336" s="17">
        <v>0</v>
      </c>
      <c r="BX336" s="17">
        <v>0</v>
      </c>
      <c r="BY336" s="17">
        <v>0</v>
      </c>
      <c r="BZ336" s="17">
        <v>0</v>
      </c>
      <c r="CA336" s="17">
        <v>0</v>
      </c>
      <c r="CB336" s="17">
        <v>0</v>
      </c>
      <c r="CC336" s="17">
        <v>0</v>
      </c>
      <c r="CD336" s="17">
        <v>0</v>
      </c>
      <c r="CE336" s="17">
        <v>0</v>
      </c>
      <c r="CF336" s="17">
        <v>0</v>
      </c>
      <c r="CG336" s="17">
        <v>0</v>
      </c>
      <c r="CH336" s="17">
        <v>0</v>
      </c>
      <c r="CI336" s="17">
        <v>0</v>
      </c>
      <c r="CJ336" s="17">
        <v>0</v>
      </c>
      <c r="CK336" s="17">
        <v>0</v>
      </c>
      <c r="CL336" s="17">
        <v>0</v>
      </c>
      <c r="CM336" s="17">
        <v>0</v>
      </c>
      <c r="CN336" s="17">
        <v>0</v>
      </c>
      <c r="CO336" s="17">
        <v>0</v>
      </c>
      <c r="CP336" s="17">
        <v>0</v>
      </c>
      <c r="CQ336" s="17">
        <v>0</v>
      </c>
      <c r="CR336" s="17">
        <v>0</v>
      </c>
      <c r="CS336" s="17">
        <v>0</v>
      </c>
      <c r="CT336" s="17">
        <v>0</v>
      </c>
      <c r="CU336" s="17">
        <v>0</v>
      </c>
      <c r="CV336" s="17">
        <v>0</v>
      </c>
      <c r="CW336" s="17">
        <v>0</v>
      </c>
      <c r="CX336" s="17">
        <v>0</v>
      </c>
      <c r="CY336" s="17">
        <v>0</v>
      </c>
      <c r="CZ336" s="17">
        <v>0</v>
      </c>
      <c r="DA336" s="17">
        <v>0</v>
      </c>
      <c r="DB336" s="17">
        <v>0</v>
      </c>
      <c r="DC336" s="17">
        <v>0</v>
      </c>
      <c r="DD336" s="17">
        <v>0</v>
      </c>
      <c r="DE336" s="17">
        <v>0</v>
      </c>
      <c r="DF336" s="17">
        <v>0</v>
      </c>
      <c r="DG336" s="17">
        <v>0</v>
      </c>
      <c r="DH336" s="17">
        <v>0</v>
      </c>
      <c r="DI336" s="17">
        <v>0</v>
      </c>
      <c r="DJ336" s="17">
        <v>0</v>
      </c>
      <c r="DK336" s="17">
        <v>0</v>
      </c>
      <c r="DL336" s="17">
        <v>0</v>
      </c>
      <c r="DM336" s="17">
        <v>0</v>
      </c>
      <c r="DN336" s="17">
        <v>0</v>
      </c>
      <c r="DO336" s="17">
        <v>0</v>
      </c>
      <c r="DP336" s="17">
        <v>0</v>
      </c>
      <c r="DQ336" s="17">
        <v>0</v>
      </c>
      <c r="DR336" s="17">
        <v>0</v>
      </c>
      <c r="DS336" s="17">
        <v>0</v>
      </c>
      <c r="DT336" s="17">
        <v>0</v>
      </c>
      <c r="DU336" s="17">
        <v>0</v>
      </c>
      <c r="DV336" s="17">
        <v>0</v>
      </c>
      <c r="DW336" s="17">
        <v>0</v>
      </c>
      <c r="DX336" s="17">
        <v>0</v>
      </c>
      <c r="DY336" s="17">
        <v>0</v>
      </c>
      <c r="DZ336" s="17">
        <v>0</v>
      </c>
      <c r="EA336" s="17">
        <v>0</v>
      </c>
      <c r="EB336" s="17">
        <v>0</v>
      </c>
      <c r="EC336" s="17">
        <v>0</v>
      </c>
      <c r="ED336" s="17">
        <v>0</v>
      </c>
      <c r="EE336" s="17">
        <v>0</v>
      </c>
      <c r="EF336" s="17">
        <v>0</v>
      </c>
      <c r="EG336" s="17">
        <v>0</v>
      </c>
      <c r="EH336" s="17">
        <v>0</v>
      </c>
      <c r="EI336" s="17">
        <v>0</v>
      </c>
      <c r="EJ336" s="17">
        <v>0</v>
      </c>
      <c r="EK336" s="17">
        <v>0</v>
      </c>
      <c r="EL336" s="17">
        <v>0</v>
      </c>
      <c r="EM336" s="17">
        <v>0</v>
      </c>
      <c r="EN336" s="17">
        <v>0</v>
      </c>
      <c r="EO336" s="17">
        <v>0</v>
      </c>
      <c r="EP336" s="17">
        <v>0</v>
      </c>
      <c r="EQ336" s="17">
        <v>0</v>
      </c>
      <c r="ER336" s="17">
        <v>0</v>
      </c>
      <c r="ES336" s="17">
        <v>0</v>
      </c>
      <c r="ET336" s="17">
        <v>0</v>
      </c>
      <c r="EU336" s="17">
        <v>0</v>
      </c>
      <c r="EV336" s="17">
        <v>0</v>
      </c>
      <c r="EW336" s="17">
        <v>0</v>
      </c>
      <c r="EX336" s="17">
        <v>0</v>
      </c>
      <c r="EY336" s="17">
        <v>0</v>
      </c>
      <c r="EZ336" s="17">
        <v>0</v>
      </c>
      <c r="FA336" s="17">
        <v>0</v>
      </c>
      <c r="FB336" s="17">
        <v>0</v>
      </c>
      <c r="FC336" s="17">
        <v>0</v>
      </c>
      <c r="FD336" s="17">
        <v>0</v>
      </c>
      <c r="FE336" s="17">
        <v>0</v>
      </c>
      <c r="FF336" s="17">
        <v>0</v>
      </c>
      <c r="FG336" s="17">
        <v>0</v>
      </c>
      <c r="FH336" s="17">
        <v>0</v>
      </c>
      <c r="FI336" s="17">
        <v>0</v>
      </c>
      <c r="FJ336" s="17">
        <v>0</v>
      </c>
      <c r="FK336" s="17">
        <v>0</v>
      </c>
      <c r="FL336" s="17">
        <v>0</v>
      </c>
      <c r="FM336" s="17">
        <v>0</v>
      </c>
      <c r="FN336" s="17">
        <v>0</v>
      </c>
      <c r="FO336" s="17">
        <v>0</v>
      </c>
      <c r="FP336" s="17">
        <v>0</v>
      </c>
      <c r="FQ336" s="17">
        <v>0</v>
      </c>
      <c r="FR336" s="17">
        <v>0</v>
      </c>
      <c r="FS336" s="17">
        <v>0</v>
      </c>
      <c r="FT336" s="17">
        <v>0</v>
      </c>
      <c r="FU336" s="17">
        <v>0</v>
      </c>
      <c r="FV336" s="17">
        <v>0</v>
      </c>
      <c r="FW336" s="17">
        <v>0</v>
      </c>
      <c r="FX336" s="17">
        <v>0</v>
      </c>
      <c r="FY336" s="17">
        <v>0</v>
      </c>
      <c r="FZ336" s="17">
        <v>0</v>
      </c>
      <c r="GA336" s="17">
        <v>0</v>
      </c>
      <c r="GB336" s="17">
        <v>0</v>
      </c>
      <c r="GC336" s="17">
        <v>0</v>
      </c>
      <c r="GD336" s="17">
        <v>0</v>
      </c>
      <c r="GE336" s="17">
        <v>0</v>
      </c>
      <c r="GF336" s="17">
        <v>0</v>
      </c>
      <c r="GG336" s="17">
        <v>0</v>
      </c>
      <c r="GH336" s="17">
        <v>0</v>
      </c>
      <c r="GI336" s="17">
        <v>0</v>
      </c>
      <c r="GJ336" s="17">
        <v>0</v>
      </c>
      <c r="GK336" s="17">
        <v>0</v>
      </c>
      <c r="GL336" s="17">
        <v>0</v>
      </c>
      <c r="GM336" s="17">
        <v>0</v>
      </c>
      <c r="GN336" s="17">
        <v>0</v>
      </c>
      <c r="GO336" s="17">
        <v>0</v>
      </c>
      <c r="GP336" s="17">
        <v>0</v>
      </c>
      <c r="GQ336" s="17">
        <v>0</v>
      </c>
      <c r="GR336" s="17">
        <v>0</v>
      </c>
      <c r="GS336" s="17">
        <v>0</v>
      </c>
      <c r="GT336" s="17">
        <v>0</v>
      </c>
      <c r="GU336" s="17">
        <v>0</v>
      </c>
      <c r="GV336" s="17">
        <v>0</v>
      </c>
      <c r="GW336" s="17">
        <v>0</v>
      </c>
      <c r="GX336" s="17">
        <v>0</v>
      </c>
      <c r="GY336" s="17">
        <v>0</v>
      </c>
      <c r="GZ336" s="17">
        <v>0</v>
      </c>
      <c r="HA336" s="17">
        <v>0</v>
      </c>
      <c r="HB336" s="17">
        <v>0</v>
      </c>
      <c r="HC336" s="17">
        <v>0</v>
      </c>
      <c r="HD336" s="17">
        <v>0</v>
      </c>
      <c r="HE336" s="17">
        <v>0</v>
      </c>
      <c r="HF336" s="17">
        <v>0</v>
      </c>
      <c r="HG336" s="17">
        <v>0</v>
      </c>
      <c r="HH336" s="17">
        <v>0</v>
      </c>
      <c r="HI336" s="17">
        <v>0</v>
      </c>
      <c r="HJ336" s="17">
        <v>0</v>
      </c>
      <c r="HK336" s="17">
        <v>0</v>
      </c>
      <c r="HL336" s="17">
        <v>0</v>
      </c>
      <c r="HM336" s="17">
        <v>0</v>
      </c>
      <c r="HN336" s="17">
        <v>0</v>
      </c>
      <c r="HO336" s="17">
        <v>0</v>
      </c>
      <c r="HP336" s="17">
        <v>0</v>
      </c>
      <c r="HQ336" s="17">
        <v>0</v>
      </c>
      <c r="HR336" s="17">
        <v>0</v>
      </c>
      <c r="HS336" s="17">
        <v>0</v>
      </c>
      <c r="HT336" s="17">
        <v>0</v>
      </c>
      <c r="HU336" s="17">
        <v>0</v>
      </c>
      <c r="HV336" s="17">
        <v>0</v>
      </c>
      <c r="HW336" s="17">
        <v>0</v>
      </c>
      <c r="HX336" s="17">
        <v>0</v>
      </c>
      <c r="HY336" s="17">
        <v>0</v>
      </c>
      <c r="HZ336" s="17">
        <v>0</v>
      </c>
      <c r="IA336" s="17">
        <v>0</v>
      </c>
      <c r="IB336" s="17">
        <v>0</v>
      </c>
      <c r="IC336" s="17">
        <v>0</v>
      </c>
      <c r="ID336" s="17">
        <v>0</v>
      </c>
      <c r="IE336" s="17">
        <v>0</v>
      </c>
      <c r="IF336" s="17">
        <v>0</v>
      </c>
      <c r="IG336" s="17">
        <v>0</v>
      </c>
      <c r="IH336" s="17">
        <v>0</v>
      </c>
      <c r="II336" s="17">
        <v>0</v>
      </c>
      <c r="IJ336" s="17">
        <v>0</v>
      </c>
      <c r="IK336" s="17">
        <v>0</v>
      </c>
      <c r="IL336" s="17">
        <v>0</v>
      </c>
      <c r="IM336" s="17">
        <v>0</v>
      </c>
      <c r="IN336" s="17">
        <v>0</v>
      </c>
      <c r="IO336" s="17">
        <v>0</v>
      </c>
      <c r="IP336" s="17">
        <v>0</v>
      </c>
      <c r="IQ336" s="17">
        <v>0</v>
      </c>
      <c r="IR336" s="17">
        <v>0</v>
      </c>
      <c r="IS336" s="17">
        <v>0</v>
      </c>
      <c r="IT336" s="17">
        <v>0</v>
      </c>
      <c r="IU336" s="17">
        <v>0</v>
      </c>
      <c r="IV336" s="17">
        <v>0</v>
      </c>
      <c r="IW336" s="17">
        <v>0</v>
      </c>
      <c r="IX336" s="17">
        <v>0</v>
      </c>
      <c r="IY336" s="17">
        <v>0</v>
      </c>
      <c r="IZ336" s="17">
        <v>0</v>
      </c>
      <c r="JA336" s="17">
        <v>0</v>
      </c>
      <c r="JB336" s="17">
        <v>0</v>
      </c>
      <c r="JC336" s="17">
        <v>0</v>
      </c>
      <c r="JD336" s="17">
        <v>0</v>
      </c>
      <c r="JE336" s="17">
        <v>0</v>
      </c>
      <c r="JF336" s="17">
        <v>0</v>
      </c>
      <c r="JG336" s="17">
        <v>0</v>
      </c>
      <c r="JH336" s="17">
        <v>0</v>
      </c>
      <c r="JI336" s="17">
        <v>0</v>
      </c>
      <c r="JJ336" s="17">
        <v>0</v>
      </c>
      <c r="JK336" s="17">
        <v>0</v>
      </c>
      <c r="JL336" s="17">
        <v>0</v>
      </c>
      <c r="JM336" s="17">
        <v>0</v>
      </c>
      <c r="JN336" s="17">
        <v>0</v>
      </c>
      <c r="JO336" s="17">
        <v>0</v>
      </c>
      <c r="JP336" s="17">
        <v>0</v>
      </c>
      <c r="JQ336" s="17">
        <v>0</v>
      </c>
      <c r="JR336" s="17">
        <v>0</v>
      </c>
      <c r="JS336" s="17">
        <v>0</v>
      </c>
      <c r="JT336" s="17">
        <v>0</v>
      </c>
      <c r="JU336" s="17">
        <v>0</v>
      </c>
      <c r="JV336" s="17">
        <v>0</v>
      </c>
      <c r="JW336" s="17">
        <v>0</v>
      </c>
      <c r="JX336" s="17">
        <v>0</v>
      </c>
      <c r="JY336" s="17">
        <v>0</v>
      </c>
    </row>
    <row r="337" spans="1:285" x14ac:dyDescent="0.15">
      <c r="A337" s="17" t="s">
        <v>662</v>
      </c>
      <c r="B337" s="17" t="s">
        <v>663</v>
      </c>
      <c r="C337" s="17">
        <v>0</v>
      </c>
      <c r="D337" s="17">
        <v>20.23</v>
      </c>
      <c r="E337" s="17">
        <v>20.23</v>
      </c>
      <c r="F337" s="17">
        <v>20.23</v>
      </c>
      <c r="G337" s="17">
        <v>20.23</v>
      </c>
      <c r="H337" s="17">
        <v>20.23</v>
      </c>
      <c r="I337" s="17">
        <v>20.61</v>
      </c>
      <c r="J337" s="17">
        <v>20.61</v>
      </c>
      <c r="K337" s="17">
        <v>20.61</v>
      </c>
      <c r="L337" s="17">
        <v>20.61</v>
      </c>
      <c r="M337" s="17">
        <v>20.61</v>
      </c>
      <c r="N337" s="17">
        <v>20.68</v>
      </c>
      <c r="O337" s="17">
        <v>20.72</v>
      </c>
      <c r="P337" s="17">
        <v>20.66</v>
      </c>
      <c r="Q337" s="17">
        <v>20.64</v>
      </c>
      <c r="R337" s="17">
        <v>20.66</v>
      </c>
      <c r="S337" s="17">
        <v>20.69</v>
      </c>
      <c r="T337" s="17">
        <v>20.74</v>
      </c>
      <c r="U337" s="17">
        <v>20.76</v>
      </c>
      <c r="V337" s="17">
        <v>20.69</v>
      </c>
      <c r="W337" s="17">
        <v>20.73</v>
      </c>
      <c r="X337" s="17">
        <v>20.74</v>
      </c>
      <c r="Y337" s="17">
        <v>20.75</v>
      </c>
      <c r="Z337" s="17">
        <v>20.72</v>
      </c>
      <c r="AA337" s="17">
        <v>20.68</v>
      </c>
      <c r="AB337" s="17">
        <v>0</v>
      </c>
      <c r="AC337" s="17">
        <v>0</v>
      </c>
      <c r="AD337" s="17">
        <v>0</v>
      </c>
      <c r="AE337" s="17">
        <v>0</v>
      </c>
      <c r="AF337" s="17">
        <v>0</v>
      </c>
      <c r="AG337" s="17">
        <v>0</v>
      </c>
      <c r="AH337" s="17">
        <v>0</v>
      </c>
      <c r="AI337" s="17">
        <v>0</v>
      </c>
      <c r="AJ337" s="17">
        <v>0</v>
      </c>
      <c r="AK337" s="17">
        <v>0</v>
      </c>
      <c r="AL337" s="17">
        <v>0</v>
      </c>
      <c r="AM337" s="17">
        <v>0</v>
      </c>
      <c r="AN337" s="17">
        <v>0</v>
      </c>
      <c r="AO337" s="17">
        <v>0</v>
      </c>
      <c r="AP337" s="17">
        <v>0</v>
      </c>
      <c r="AQ337" s="17">
        <v>0</v>
      </c>
      <c r="AR337" s="17">
        <v>0</v>
      </c>
      <c r="AS337" s="17">
        <v>0</v>
      </c>
      <c r="AT337" s="17">
        <v>0</v>
      </c>
      <c r="AU337" s="17">
        <v>0</v>
      </c>
      <c r="AV337" s="17">
        <v>0</v>
      </c>
      <c r="AW337" s="17">
        <v>0</v>
      </c>
      <c r="AX337" s="17">
        <v>0</v>
      </c>
      <c r="AY337" s="17">
        <v>0</v>
      </c>
      <c r="AZ337" s="17">
        <v>0</v>
      </c>
      <c r="BA337" s="17">
        <v>0</v>
      </c>
      <c r="BB337" s="17">
        <v>0</v>
      </c>
      <c r="BC337" s="17">
        <v>0</v>
      </c>
      <c r="BD337" s="17">
        <v>0</v>
      </c>
      <c r="BE337" s="17">
        <v>0</v>
      </c>
      <c r="BF337" s="17">
        <v>0</v>
      </c>
      <c r="BG337" s="17">
        <v>0</v>
      </c>
      <c r="BH337" s="17">
        <v>0</v>
      </c>
      <c r="BI337" s="17">
        <v>0</v>
      </c>
      <c r="BJ337" s="17">
        <v>0</v>
      </c>
      <c r="BK337" s="17">
        <v>0</v>
      </c>
      <c r="BL337" s="17">
        <v>0</v>
      </c>
      <c r="BM337" s="17">
        <v>0</v>
      </c>
      <c r="BN337" s="17">
        <v>0</v>
      </c>
      <c r="BO337" s="17">
        <v>0</v>
      </c>
      <c r="BP337" s="17">
        <v>0</v>
      </c>
      <c r="BQ337" s="17">
        <v>0</v>
      </c>
      <c r="BR337" s="17">
        <v>0</v>
      </c>
      <c r="BS337" s="17">
        <v>0</v>
      </c>
      <c r="BT337" s="17">
        <v>0</v>
      </c>
      <c r="BU337" s="17">
        <v>0</v>
      </c>
      <c r="BV337" s="17">
        <v>0</v>
      </c>
      <c r="BW337" s="17">
        <v>0</v>
      </c>
      <c r="BX337" s="17">
        <v>0</v>
      </c>
      <c r="BY337" s="17">
        <v>0</v>
      </c>
      <c r="BZ337" s="17">
        <v>0</v>
      </c>
      <c r="CA337" s="17">
        <v>0</v>
      </c>
      <c r="CB337" s="17">
        <v>0</v>
      </c>
      <c r="CC337" s="17">
        <v>0</v>
      </c>
      <c r="CD337" s="17">
        <v>0</v>
      </c>
      <c r="CE337" s="17">
        <v>0</v>
      </c>
      <c r="CF337" s="17">
        <v>0</v>
      </c>
      <c r="CG337" s="17">
        <v>0</v>
      </c>
      <c r="CH337" s="17">
        <v>0</v>
      </c>
      <c r="CI337" s="17">
        <v>0</v>
      </c>
      <c r="CJ337" s="17">
        <v>0</v>
      </c>
      <c r="CK337" s="17">
        <v>0</v>
      </c>
      <c r="CL337" s="17">
        <v>0</v>
      </c>
      <c r="CM337" s="17">
        <v>0</v>
      </c>
      <c r="CN337" s="17">
        <v>0</v>
      </c>
      <c r="CO337" s="17">
        <v>0</v>
      </c>
      <c r="CP337" s="17">
        <v>0</v>
      </c>
      <c r="CQ337" s="17">
        <v>0</v>
      </c>
      <c r="CR337" s="17">
        <v>0</v>
      </c>
      <c r="CS337" s="17">
        <v>0</v>
      </c>
      <c r="CT337" s="17">
        <v>0</v>
      </c>
      <c r="CU337" s="17">
        <v>0</v>
      </c>
      <c r="CV337" s="17">
        <v>0</v>
      </c>
      <c r="CW337" s="17">
        <v>0</v>
      </c>
      <c r="CX337" s="17">
        <v>0</v>
      </c>
      <c r="CY337" s="17">
        <v>0</v>
      </c>
      <c r="CZ337" s="17">
        <v>0</v>
      </c>
      <c r="DA337" s="17">
        <v>0</v>
      </c>
      <c r="DB337" s="17">
        <v>0</v>
      </c>
      <c r="DC337" s="17">
        <v>0</v>
      </c>
      <c r="DD337" s="17">
        <v>0</v>
      </c>
      <c r="DE337" s="17">
        <v>0</v>
      </c>
      <c r="DF337" s="17">
        <v>0</v>
      </c>
      <c r="DG337" s="17">
        <v>0</v>
      </c>
      <c r="DH337" s="17">
        <v>0</v>
      </c>
      <c r="DI337" s="17">
        <v>0</v>
      </c>
      <c r="DJ337" s="17">
        <v>0</v>
      </c>
      <c r="DK337" s="17">
        <v>0</v>
      </c>
      <c r="DL337" s="17">
        <v>0</v>
      </c>
      <c r="DM337" s="17">
        <v>0</v>
      </c>
      <c r="DN337" s="17">
        <v>0</v>
      </c>
      <c r="DO337" s="17">
        <v>0</v>
      </c>
      <c r="DP337" s="17">
        <v>0</v>
      </c>
      <c r="DQ337" s="17">
        <v>0</v>
      </c>
      <c r="DR337" s="17">
        <v>0</v>
      </c>
      <c r="DS337" s="17">
        <v>0</v>
      </c>
      <c r="DT337" s="17">
        <v>0</v>
      </c>
      <c r="DU337" s="17">
        <v>0</v>
      </c>
      <c r="DV337" s="17">
        <v>0</v>
      </c>
      <c r="DW337" s="17">
        <v>0</v>
      </c>
      <c r="DX337" s="17">
        <v>0</v>
      </c>
      <c r="DY337" s="17">
        <v>0</v>
      </c>
      <c r="DZ337" s="17">
        <v>0</v>
      </c>
      <c r="EA337" s="17">
        <v>0</v>
      </c>
      <c r="EB337" s="17">
        <v>0</v>
      </c>
      <c r="EC337" s="17">
        <v>0</v>
      </c>
      <c r="ED337" s="17">
        <v>0</v>
      </c>
      <c r="EE337" s="17">
        <v>0</v>
      </c>
      <c r="EF337" s="17">
        <v>0</v>
      </c>
      <c r="EG337" s="17">
        <v>0</v>
      </c>
      <c r="EH337" s="17">
        <v>0</v>
      </c>
      <c r="EI337" s="17">
        <v>0</v>
      </c>
      <c r="EJ337" s="17">
        <v>0</v>
      </c>
      <c r="EK337" s="17">
        <v>0</v>
      </c>
      <c r="EL337" s="17">
        <v>0</v>
      </c>
      <c r="EM337" s="17">
        <v>0</v>
      </c>
      <c r="EN337" s="17">
        <v>0</v>
      </c>
      <c r="EO337" s="17">
        <v>0</v>
      </c>
      <c r="EP337" s="17">
        <v>0</v>
      </c>
      <c r="EQ337" s="17">
        <v>0</v>
      </c>
      <c r="ER337" s="17">
        <v>0</v>
      </c>
      <c r="ES337" s="17">
        <v>0</v>
      </c>
      <c r="ET337" s="17">
        <v>0</v>
      </c>
      <c r="EU337" s="17">
        <v>0</v>
      </c>
      <c r="EV337" s="17">
        <v>0</v>
      </c>
      <c r="EW337" s="17">
        <v>0</v>
      </c>
      <c r="EX337" s="17">
        <v>0</v>
      </c>
      <c r="EY337" s="17">
        <v>0</v>
      </c>
      <c r="EZ337" s="17">
        <v>0</v>
      </c>
      <c r="FA337" s="17">
        <v>0</v>
      </c>
      <c r="FB337" s="17">
        <v>0</v>
      </c>
      <c r="FC337" s="17">
        <v>0</v>
      </c>
      <c r="FD337" s="17">
        <v>0</v>
      </c>
      <c r="FE337" s="17">
        <v>0</v>
      </c>
      <c r="FF337" s="17">
        <v>0</v>
      </c>
      <c r="FG337" s="17">
        <v>0</v>
      </c>
      <c r="FH337" s="17">
        <v>0</v>
      </c>
      <c r="FI337" s="17">
        <v>0</v>
      </c>
      <c r="FJ337" s="17">
        <v>0</v>
      </c>
      <c r="FK337" s="17">
        <v>0</v>
      </c>
      <c r="FL337" s="17">
        <v>0</v>
      </c>
      <c r="FM337" s="17">
        <v>0</v>
      </c>
      <c r="FN337" s="17">
        <v>0</v>
      </c>
      <c r="FO337" s="17">
        <v>0</v>
      </c>
      <c r="FP337" s="17">
        <v>0</v>
      </c>
      <c r="FQ337" s="17">
        <v>0</v>
      </c>
      <c r="FR337" s="17">
        <v>0</v>
      </c>
      <c r="FS337" s="17">
        <v>0</v>
      </c>
      <c r="FT337" s="17">
        <v>0</v>
      </c>
      <c r="FU337" s="17">
        <v>0</v>
      </c>
      <c r="FV337" s="17">
        <v>0</v>
      </c>
      <c r="FW337" s="17">
        <v>0</v>
      </c>
      <c r="FX337" s="17">
        <v>0</v>
      </c>
      <c r="FY337" s="17">
        <v>0</v>
      </c>
      <c r="FZ337" s="17">
        <v>0</v>
      </c>
      <c r="GA337" s="17">
        <v>0</v>
      </c>
      <c r="GB337" s="17">
        <v>0</v>
      </c>
      <c r="GC337" s="17">
        <v>0</v>
      </c>
      <c r="GD337" s="17">
        <v>0</v>
      </c>
      <c r="GE337" s="17">
        <v>0</v>
      </c>
      <c r="GF337" s="17">
        <v>0</v>
      </c>
      <c r="GG337" s="17">
        <v>0</v>
      </c>
      <c r="GH337" s="17">
        <v>0</v>
      </c>
      <c r="GI337" s="17">
        <v>0</v>
      </c>
      <c r="GJ337" s="17">
        <v>0</v>
      </c>
      <c r="GK337" s="17">
        <v>0</v>
      </c>
      <c r="GL337" s="17">
        <v>0</v>
      </c>
      <c r="GM337" s="17">
        <v>0</v>
      </c>
      <c r="GN337" s="17">
        <v>0</v>
      </c>
      <c r="GO337" s="17">
        <v>0</v>
      </c>
      <c r="GP337" s="17">
        <v>0</v>
      </c>
      <c r="GQ337" s="17">
        <v>0</v>
      </c>
      <c r="GR337" s="17">
        <v>0</v>
      </c>
      <c r="GS337" s="17">
        <v>0</v>
      </c>
      <c r="GT337" s="17">
        <v>0</v>
      </c>
      <c r="GU337" s="17">
        <v>0</v>
      </c>
      <c r="GV337" s="17">
        <v>0</v>
      </c>
      <c r="GW337" s="17">
        <v>0</v>
      </c>
      <c r="GX337" s="17">
        <v>0</v>
      </c>
      <c r="GY337" s="17">
        <v>0</v>
      </c>
      <c r="GZ337" s="17">
        <v>0</v>
      </c>
      <c r="HA337" s="17">
        <v>0</v>
      </c>
      <c r="HB337" s="17">
        <v>0</v>
      </c>
      <c r="HC337" s="17">
        <v>0</v>
      </c>
      <c r="HD337" s="17">
        <v>0</v>
      </c>
      <c r="HE337" s="17">
        <v>0</v>
      </c>
      <c r="HF337" s="17">
        <v>0</v>
      </c>
      <c r="HG337" s="17">
        <v>0</v>
      </c>
      <c r="HH337" s="17">
        <v>0</v>
      </c>
      <c r="HI337" s="17">
        <v>0</v>
      </c>
      <c r="HJ337" s="17">
        <v>0</v>
      </c>
      <c r="HK337" s="17">
        <v>0</v>
      </c>
      <c r="HL337" s="17">
        <v>0</v>
      </c>
      <c r="HM337" s="17">
        <v>0</v>
      </c>
      <c r="HN337" s="17">
        <v>0</v>
      </c>
      <c r="HO337" s="17">
        <v>0</v>
      </c>
      <c r="HP337" s="17">
        <v>0</v>
      </c>
      <c r="HQ337" s="17">
        <v>0</v>
      </c>
      <c r="HR337" s="17">
        <v>0</v>
      </c>
      <c r="HS337" s="17">
        <v>0</v>
      </c>
      <c r="HT337" s="17">
        <v>0</v>
      </c>
      <c r="HU337" s="17">
        <v>0</v>
      </c>
      <c r="HV337" s="17">
        <v>0</v>
      </c>
      <c r="HW337" s="17">
        <v>0</v>
      </c>
      <c r="HX337" s="17">
        <v>0</v>
      </c>
      <c r="HY337" s="17">
        <v>0</v>
      </c>
      <c r="HZ337" s="17">
        <v>0</v>
      </c>
      <c r="IA337" s="17">
        <v>0</v>
      </c>
      <c r="IB337" s="17">
        <v>0</v>
      </c>
      <c r="IC337" s="17">
        <v>0</v>
      </c>
      <c r="ID337" s="17">
        <v>0</v>
      </c>
      <c r="IE337" s="17">
        <v>0</v>
      </c>
      <c r="IF337" s="17">
        <v>0</v>
      </c>
      <c r="IG337" s="17">
        <v>0</v>
      </c>
      <c r="IH337" s="17">
        <v>0</v>
      </c>
      <c r="II337" s="17">
        <v>0</v>
      </c>
      <c r="IJ337" s="17">
        <v>0</v>
      </c>
      <c r="IK337" s="17">
        <v>0</v>
      </c>
      <c r="IL337" s="17">
        <v>0</v>
      </c>
      <c r="IM337" s="17">
        <v>0</v>
      </c>
      <c r="IN337" s="17">
        <v>0</v>
      </c>
      <c r="IO337" s="17">
        <v>0</v>
      </c>
      <c r="IP337" s="17">
        <v>0</v>
      </c>
      <c r="IQ337" s="17">
        <v>0</v>
      </c>
      <c r="IR337" s="17">
        <v>0</v>
      </c>
      <c r="IS337" s="17">
        <v>0</v>
      </c>
      <c r="IT337" s="17">
        <v>0</v>
      </c>
      <c r="IU337" s="17">
        <v>0</v>
      </c>
      <c r="IV337" s="17">
        <v>0</v>
      </c>
      <c r="IW337" s="17">
        <v>0</v>
      </c>
      <c r="IX337" s="17">
        <v>0</v>
      </c>
      <c r="IY337" s="17">
        <v>0</v>
      </c>
      <c r="IZ337" s="17">
        <v>0</v>
      </c>
      <c r="JA337" s="17">
        <v>0</v>
      </c>
      <c r="JB337" s="17">
        <v>0</v>
      </c>
      <c r="JC337" s="17">
        <v>0</v>
      </c>
      <c r="JD337" s="17">
        <v>0</v>
      </c>
      <c r="JE337" s="17">
        <v>0</v>
      </c>
      <c r="JF337" s="17">
        <v>0</v>
      </c>
      <c r="JG337" s="17">
        <v>0</v>
      </c>
      <c r="JH337" s="17">
        <v>0</v>
      </c>
      <c r="JI337" s="17">
        <v>0</v>
      </c>
      <c r="JJ337" s="17">
        <v>0</v>
      </c>
      <c r="JK337" s="17">
        <v>0</v>
      </c>
      <c r="JL337" s="17">
        <v>0</v>
      </c>
      <c r="JM337" s="17">
        <v>0</v>
      </c>
      <c r="JN337" s="17">
        <v>0</v>
      </c>
      <c r="JO337" s="17">
        <v>0</v>
      </c>
      <c r="JP337" s="17">
        <v>0</v>
      </c>
      <c r="JQ337" s="17">
        <v>0</v>
      </c>
      <c r="JR337" s="17">
        <v>0</v>
      </c>
      <c r="JS337" s="17">
        <v>0</v>
      </c>
      <c r="JT337" s="17">
        <v>0</v>
      </c>
      <c r="JU337" s="17">
        <v>0</v>
      </c>
      <c r="JV337" s="17">
        <v>0</v>
      </c>
      <c r="JW337" s="17">
        <v>0</v>
      </c>
      <c r="JX337" s="17">
        <v>0</v>
      </c>
      <c r="JY337" s="17">
        <v>0</v>
      </c>
    </row>
    <row r="338" spans="1:285" x14ac:dyDescent="0.15">
      <c r="A338" s="17" t="s">
        <v>622</v>
      </c>
      <c r="B338" s="17" t="s">
        <v>623</v>
      </c>
      <c r="C338" s="17">
        <v>0</v>
      </c>
      <c r="D338" s="17">
        <v>5.59</v>
      </c>
      <c r="E338" s="17">
        <v>5.59</v>
      </c>
      <c r="F338" s="17">
        <v>5.59</v>
      </c>
      <c r="G338" s="17">
        <v>5.59</v>
      </c>
      <c r="H338" s="17">
        <v>5.59</v>
      </c>
      <c r="I338" s="17">
        <v>5.63</v>
      </c>
      <c r="J338" s="17">
        <v>5.63</v>
      </c>
      <c r="K338" s="17">
        <v>5.63</v>
      </c>
      <c r="L338" s="17">
        <v>5.63</v>
      </c>
      <c r="M338" s="17">
        <v>5.63</v>
      </c>
      <c r="N338" s="17">
        <v>5.64</v>
      </c>
      <c r="O338" s="17">
        <v>5.64</v>
      </c>
      <c r="P338" s="17">
        <v>5.64</v>
      </c>
      <c r="Q338" s="17">
        <v>5.64</v>
      </c>
      <c r="R338" s="17">
        <v>5.64</v>
      </c>
      <c r="S338" s="17">
        <v>5.65</v>
      </c>
      <c r="T338" s="17">
        <v>5.64</v>
      </c>
      <c r="U338" s="17">
        <v>5.65</v>
      </c>
      <c r="V338" s="17">
        <v>5.66</v>
      </c>
      <c r="W338" s="17">
        <v>5.66</v>
      </c>
      <c r="X338" s="17">
        <v>5.65</v>
      </c>
      <c r="Y338" s="17">
        <v>5.65</v>
      </c>
      <c r="Z338" s="17">
        <v>5.66</v>
      </c>
      <c r="AA338" s="17">
        <v>5.65</v>
      </c>
      <c r="AB338" s="17">
        <v>0</v>
      </c>
      <c r="AC338" s="17">
        <v>0</v>
      </c>
      <c r="AD338" s="17">
        <v>0</v>
      </c>
      <c r="AE338" s="17">
        <v>0</v>
      </c>
      <c r="AF338" s="17">
        <v>0</v>
      </c>
      <c r="AG338" s="17">
        <v>0</v>
      </c>
      <c r="AH338" s="17">
        <v>0</v>
      </c>
      <c r="AI338" s="17">
        <v>0</v>
      </c>
      <c r="AJ338" s="17">
        <v>0</v>
      </c>
      <c r="AK338" s="17">
        <v>0</v>
      </c>
      <c r="AL338" s="17">
        <v>0</v>
      </c>
      <c r="AM338" s="17">
        <v>0</v>
      </c>
      <c r="AN338" s="17">
        <v>0</v>
      </c>
      <c r="AO338" s="17">
        <v>0</v>
      </c>
      <c r="AP338" s="17">
        <v>0</v>
      </c>
      <c r="AQ338" s="17">
        <v>0</v>
      </c>
      <c r="AR338" s="17">
        <v>0</v>
      </c>
      <c r="AS338" s="17">
        <v>0</v>
      </c>
      <c r="AT338" s="17">
        <v>0</v>
      </c>
      <c r="AU338" s="17">
        <v>0</v>
      </c>
      <c r="AV338" s="17">
        <v>0</v>
      </c>
      <c r="AW338" s="17">
        <v>0</v>
      </c>
      <c r="AX338" s="17">
        <v>0</v>
      </c>
      <c r="AY338" s="17">
        <v>0</v>
      </c>
      <c r="AZ338" s="17">
        <v>0</v>
      </c>
      <c r="BA338" s="17">
        <v>0</v>
      </c>
      <c r="BB338" s="17">
        <v>0</v>
      </c>
      <c r="BC338" s="17">
        <v>0</v>
      </c>
      <c r="BD338" s="17">
        <v>0</v>
      </c>
      <c r="BE338" s="17">
        <v>0</v>
      </c>
      <c r="BF338" s="17">
        <v>0</v>
      </c>
      <c r="BG338" s="17">
        <v>0</v>
      </c>
      <c r="BH338" s="17">
        <v>0</v>
      </c>
      <c r="BI338" s="17">
        <v>0</v>
      </c>
      <c r="BJ338" s="17">
        <v>0</v>
      </c>
      <c r="BK338" s="17">
        <v>0</v>
      </c>
      <c r="BL338" s="17">
        <v>0</v>
      </c>
      <c r="BM338" s="17">
        <v>0</v>
      </c>
      <c r="BN338" s="17">
        <v>0</v>
      </c>
      <c r="BO338" s="17">
        <v>0</v>
      </c>
      <c r="BP338" s="17">
        <v>0</v>
      </c>
      <c r="BQ338" s="17">
        <v>0</v>
      </c>
      <c r="BR338" s="17">
        <v>0</v>
      </c>
      <c r="BS338" s="17">
        <v>0</v>
      </c>
      <c r="BT338" s="17">
        <v>0</v>
      </c>
      <c r="BU338" s="17">
        <v>0</v>
      </c>
      <c r="BV338" s="17">
        <v>0</v>
      </c>
      <c r="BW338" s="17">
        <v>0</v>
      </c>
      <c r="BX338" s="17">
        <v>0</v>
      </c>
      <c r="BY338" s="17">
        <v>0</v>
      </c>
      <c r="BZ338" s="17">
        <v>0</v>
      </c>
      <c r="CA338" s="17">
        <v>0</v>
      </c>
      <c r="CB338" s="17">
        <v>0</v>
      </c>
      <c r="CC338" s="17">
        <v>0</v>
      </c>
      <c r="CD338" s="17">
        <v>0</v>
      </c>
      <c r="CE338" s="17">
        <v>0</v>
      </c>
      <c r="CF338" s="17">
        <v>0</v>
      </c>
      <c r="CG338" s="17">
        <v>0</v>
      </c>
      <c r="CH338" s="17">
        <v>0</v>
      </c>
      <c r="CI338" s="17">
        <v>0</v>
      </c>
      <c r="CJ338" s="17">
        <v>0</v>
      </c>
      <c r="CK338" s="17">
        <v>0</v>
      </c>
      <c r="CL338" s="17">
        <v>0</v>
      </c>
      <c r="CM338" s="17">
        <v>0</v>
      </c>
      <c r="CN338" s="17">
        <v>0</v>
      </c>
      <c r="CO338" s="17">
        <v>0</v>
      </c>
      <c r="CP338" s="17">
        <v>0</v>
      </c>
      <c r="CQ338" s="17">
        <v>0</v>
      </c>
      <c r="CR338" s="17">
        <v>0</v>
      </c>
      <c r="CS338" s="17">
        <v>0</v>
      </c>
      <c r="CT338" s="17">
        <v>0</v>
      </c>
      <c r="CU338" s="17">
        <v>0</v>
      </c>
      <c r="CV338" s="17">
        <v>0</v>
      </c>
      <c r="CW338" s="17">
        <v>0</v>
      </c>
      <c r="CX338" s="17">
        <v>0</v>
      </c>
      <c r="CY338" s="17">
        <v>0</v>
      </c>
      <c r="CZ338" s="17">
        <v>0</v>
      </c>
      <c r="DA338" s="17">
        <v>0</v>
      </c>
      <c r="DB338" s="17">
        <v>0</v>
      </c>
      <c r="DC338" s="17">
        <v>0</v>
      </c>
      <c r="DD338" s="17">
        <v>0</v>
      </c>
      <c r="DE338" s="17">
        <v>0</v>
      </c>
      <c r="DF338" s="17">
        <v>0</v>
      </c>
      <c r="DG338" s="17">
        <v>0</v>
      </c>
      <c r="DH338" s="17">
        <v>0</v>
      </c>
      <c r="DI338" s="17">
        <v>0</v>
      </c>
      <c r="DJ338" s="17">
        <v>0</v>
      </c>
      <c r="DK338" s="17">
        <v>0</v>
      </c>
      <c r="DL338" s="17">
        <v>0</v>
      </c>
      <c r="DM338" s="17">
        <v>0</v>
      </c>
      <c r="DN338" s="17">
        <v>0</v>
      </c>
      <c r="DO338" s="17">
        <v>0</v>
      </c>
      <c r="DP338" s="17">
        <v>0</v>
      </c>
      <c r="DQ338" s="17">
        <v>0</v>
      </c>
      <c r="DR338" s="17">
        <v>0</v>
      </c>
      <c r="DS338" s="17">
        <v>0</v>
      </c>
      <c r="DT338" s="17">
        <v>0</v>
      </c>
      <c r="DU338" s="17">
        <v>0</v>
      </c>
      <c r="DV338" s="17">
        <v>0</v>
      </c>
      <c r="DW338" s="17">
        <v>0</v>
      </c>
      <c r="DX338" s="17">
        <v>0</v>
      </c>
      <c r="DY338" s="17">
        <v>0</v>
      </c>
      <c r="DZ338" s="17">
        <v>0</v>
      </c>
      <c r="EA338" s="17">
        <v>0</v>
      </c>
      <c r="EB338" s="17">
        <v>0</v>
      </c>
      <c r="EC338" s="17">
        <v>0</v>
      </c>
      <c r="ED338" s="17">
        <v>0</v>
      </c>
      <c r="EE338" s="17">
        <v>0</v>
      </c>
      <c r="EF338" s="17">
        <v>0</v>
      </c>
      <c r="EG338" s="17">
        <v>0</v>
      </c>
      <c r="EH338" s="17">
        <v>0</v>
      </c>
      <c r="EI338" s="17">
        <v>0</v>
      </c>
      <c r="EJ338" s="17">
        <v>0</v>
      </c>
      <c r="EK338" s="17">
        <v>0</v>
      </c>
      <c r="EL338" s="17">
        <v>0</v>
      </c>
      <c r="EM338" s="17">
        <v>0</v>
      </c>
      <c r="EN338" s="17">
        <v>0</v>
      </c>
      <c r="EO338" s="17">
        <v>0</v>
      </c>
      <c r="EP338" s="17">
        <v>0</v>
      </c>
      <c r="EQ338" s="17">
        <v>0</v>
      </c>
      <c r="ER338" s="17">
        <v>0</v>
      </c>
      <c r="ES338" s="17">
        <v>0</v>
      </c>
      <c r="ET338" s="17">
        <v>0</v>
      </c>
      <c r="EU338" s="17">
        <v>0</v>
      </c>
      <c r="EV338" s="17">
        <v>0</v>
      </c>
      <c r="EW338" s="17">
        <v>0</v>
      </c>
      <c r="EX338" s="17">
        <v>0</v>
      </c>
      <c r="EY338" s="17">
        <v>0</v>
      </c>
      <c r="EZ338" s="17">
        <v>0</v>
      </c>
      <c r="FA338" s="17">
        <v>0</v>
      </c>
      <c r="FB338" s="17">
        <v>0</v>
      </c>
      <c r="FC338" s="17">
        <v>0</v>
      </c>
      <c r="FD338" s="17">
        <v>0</v>
      </c>
      <c r="FE338" s="17">
        <v>0</v>
      </c>
      <c r="FF338" s="17">
        <v>0</v>
      </c>
      <c r="FG338" s="17">
        <v>0</v>
      </c>
      <c r="FH338" s="17">
        <v>0</v>
      </c>
      <c r="FI338" s="17">
        <v>0</v>
      </c>
      <c r="FJ338" s="17">
        <v>0</v>
      </c>
      <c r="FK338" s="17">
        <v>0</v>
      </c>
      <c r="FL338" s="17">
        <v>0</v>
      </c>
      <c r="FM338" s="17">
        <v>0</v>
      </c>
      <c r="FN338" s="17">
        <v>0</v>
      </c>
      <c r="FO338" s="17">
        <v>0</v>
      </c>
      <c r="FP338" s="17">
        <v>0</v>
      </c>
      <c r="FQ338" s="17">
        <v>0</v>
      </c>
      <c r="FR338" s="17">
        <v>0</v>
      </c>
      <c r="FS338" s="17">
        <v>0</v>
      </c>
      <c r="FT338" s="17">
        <v>0</v>
      </c>
      <c r="FU338" s="17">
        <v>0</v>
      </c>
      <c r="FV338" s="17">
        <v>0</v>
      </c>
      <c r="FW338" s="17">
        <v>0</v>
      </c>
      <c r="FX338" s="17">
        <v>0</v>
      </c>
      <c r="FY338" s="17">
        <v>0</v>
      </c>
      <c r="FZ338" s="17">
        <v>0</v>
      </c>
      <c r="GA338" s="17">
        <v>0</v>
      </c>
      <c r="GB338" s="17">
        <v>0</v>
      </c>
      <c r="GC338" s="17">
        <v>0</v>
      </c>
      <c r="GD338" s="17">
        <v>0</v>
      </c>
      <c r="GE338" s="17">
        <v>0</v>
      </c>
      <c r="GF338" s="17">
        <v>0</v>
      </c>
      <c r="GG338" s="17">
        <v>0</v>
      </c>
      <c r="GH338" s="17">
        <v>0</v>
      </c>
      <c r="GI338" s="17">
        <v>0</v>
      </c>
      <c r="GJ338" s="17">
        <v>0</v>
      </c>
      <c r="GK338" s="17">
        <v>0</v>
      </c>
      <c r="GL338" s="17">
        <v>0</v>
      </c>
      <c r="GM338" s="17">
        <v>0</v>
      </c>
      <c r="GN338" s="17">
        <v>0</v>
      </c>
      <c r="GO338" s="17">
        <v>0</v>
      </c>
      <c r="GP338" s="17">
        <v>0</v>
      </c>
      <c r="GQ338" s="17">
        <v>0</v>
      </c>
      <c r="GR338" s="17">
        <v>0</v>
      </c>
      <c r="GS338" s="17">
        <v>0</v>
      </c>
      <c r="GT338" s="17">
        <v>0</v>
      </c>
      <c r="GU338" s="17">
        <v>0</v>
      </c>
      <c r="GV338" s="17">
        <v>0</v>
      </c>
      <c r="GW338" s="17">
        <v>0</v>
      </c>
      <c r="GX338" s="17">
        <v>0</v>
      </c>
      <c r="GY338" s="17">
        <v>0</v>
      </c>
      <c r="GZ338" s="17">
        <v>0</v>
      </c>
      <c r="HA338" s="17">
        <v>0</v>
      </c>
      <c r="HB338" s="17">
        <v>0</v>
      </c>
      <c r="HC338" s="17">
        <v>0</v>
      </c>
      <c r="HD338" s="17">
        <v>0</v>
      </c>
      <c r="HE338" s="17">
        <v>0</v>
      </c>
      <c r="HF338" s="17">
        <v>0</v>
      </c>
      <c r="HG338" s="17">
        <v>0</v>
      </c>
      <c r="HH338" s="17">
        <v>0</v>
      </c>
      <c r="HI338" s="17">
        <v>0</v>
      </c>
      <c r="HJ338" s="17">
        <v>0</v>
      </c>
      <c r="HK338" s="17">
        <v>0</v>
      </c>
      <c r="HL338" s="17">
        <v>0</v>
      </c>
      <c r="HM338" s="17">
        <v>0</v>
      </c>
      <c r="HN338" s="17">
        <v>0</v>
      </c>
      <c r="HO338" s="17">
        <v>0</v>
      </c>
      <c r="HP338" s="17">
        <v>0</v>
      </c>
      <c r="HQ338" s="17">
        <v>0</v>
      </c>
      <c r="HR338" s="17">
        <v>0</v>
      </c>
      <c r="HS338" s="17">
        <v>0</v>
      </c>
      <c r="HT338" s="17">
        <v>0</v>
      </c>
      <c r="HU338" s="17">
        <v>0</v>
      </c>
      <c r="HV338" s="17">
        <v>0</v>
      </c>
      <c r="HW338" s="17">
        <v>0</v>
      </c>
      <c r="HX338" s="17">
        <v>0</v>
      </c>
      <c r="HY338" s="17">
        <v>0</v>
      </c>
      <c r="HZ338" s="17">
        <v>0</v>
      </c>
      <c r="IA338" s="17">
        <v>0</v>
      </c>
      <c r="IB338" s="17">
        <v>0</v>
      </c>
      <c r="IC338" s="17">
        <v>0</v>
      </c>
      <c r="ID338" s="17">
        <v>0</v>
      </c>
      <c r="IE338" s="17">
        <v>0</v>
      </c>
      <c r="IF338" s="17">
        <v>0</v>
      </c>
      <c r="IG338" s="17">
        <v>0</v>
      </c>
      <c r="IH338" s="17">
        <v>0</v>
      </c>
      <c r="II338" s="17">
        <v>0</v>
      </c>
      <c r="IJ338" s="17">
        <v>0</v>
      </c>
      <c r="IK338" s="17">
        <v>0</v>
      </c>
      <c r="IL338" s="17">
        <v>0</v>
      </c>
      <c r="IM338" s="17">
        <v>0</v>
      </c>
      <c r="IN338" s="17">
        <v>0</v>
      </c>
      <c r="IO338" s="17">
        <v>0</v>
      </c>
      <c r="IP338" s="17">
        <v>0</v>
      </c>
      <c r="IQ338" s="17">
        <v>0</v>
      </c>
      <c r="IR338" s="17">
        <v>0</v>
      </c>
      <c r="IS338" s="17">
        <v>0</v>
      </c>
      <c r="IT338" s="17">
        <v>0</v>
      </c>
      <c r="IU338" s="17">
        <v>0</v>
      </c>
      <c r="IV338" s="17">
        <v>0</v>
      </c>
      <c r="IW338" s="17">
        <v>0</v>
      </c>
      <c r="IX338" s="17">
        <v>0</v>
      </c>
      <c r="IY338" s="17">
        <v>0</v>
      </c>
      <c r="IZ338" s="17">
        <v>0</v>
      </c>
      <c r="JA338" s="17">
        <v>0</v>
      </c>
      <c r="JB338" s="17">
        <v>0</v>
      </c>
      <c r="JC338" s="17">
        <v>0</v>
      </c>
      <c r="JD338" s="17">
        <v>0</v>
      </c>
      <c r="JE338" s="17">
        <v>0</v>
      </c>
      <c r="JF338" s="17">
        <v>0</v>
      </c>
      <c r="JG338" s="17">
        <v>0</v>
      </c>
      <c r="JH338" s="17">
        <v>0</v>
      </c>
      <c r="JI338" s="17">
        <v>0</v>
      </c>
      <c r="JJ338" s="17">
        <v>0</v>
      </c>
      <c r="JK338" s="17">
        <v>0</v>
      </c>
      <c r="JL338" s="17">
        <v>0</v>
      </c>
      <c r="JM338" s="17">
        <v>0</v>
      </c>
      <c r="JN338" s="17">
        <v>0</v>
      </c>
      <c r="JO338" s="17">
        <v>0</v>
      </c>
      <c r="JP338" s="17">
        <v>0</v>
      </c>
      <c r="JQ338" s="17">
        <v>0</v>
      </c>
      <c r="JR338" s="17">
        <v>0</v>
      </c>
      <c r="JS338" s="17">
        <v>0</v>
      </c>
      <c r="JT338" s="17">
        <v>0</v>
      </c>
      <c r="JU338" s="17">
        <v>0</v>
      </c>
      <c r="JV338" s="17">
        <v>0</v>
      </c>
      <c r="JW338" s="17">
        <v>0</v>
      </c>
      <c r="JX338" s="17">
        <v>0</v>
      </c>
      <c r="JY338" s="17">
        <v>0</v>
      </c>
    </row>
    <row r="339" spans="1:285" x14ac:dyDescent="0.15">
      <c r="A339" s="17" t="s">
        <v>509</v>
      </c>
      <c r="B339" s="17" t="s">
        <v>510</v>
      </c>
      <c r="C339" s="17">
        <v>0</v>
      </c>
      <c r="D339" s="17">
        <v>50.35</v>
      </c>
      <c r="E339" s="17">
        <v>50.35</v>
      </c>
      <c r="F339" s="17">
        <v>50.35</v>
      </c>
      <c r="G339" s="17">
        <v>50.35</v>
      </c>
      <c r="H339" s="17">
        <v>50.35</v>
      </c>
      <c r="I339" s="17">
        <v>50.72</v>
      </c>
      <c r="J339" s="17">
        <v>50.72</v>
      </c>
      <c r="K339" s="17">
        <v>50.72</v>
      </c>
      <c r="L339" s="17">
        <v>50.72</v>
      </c>
      <c r="M339" s="17">
        <v>50.72</v>
      </c>
      <c r="N339" s="17">
        <v>50.97</v>
      </c>
      <c r="O339" s="17">
        <v>50.96</v>
      </c>
      <c r="P339" s="17">
        <v>50.78</v>
      </c>
      <c r="Q339" s="17">
        <v>50.72</v>
      </c>
      <c r="R339" s="17">
        <v>50.75</v>
      </c>
      <c r="S339" s="17">
        <v>50.87</v>
      </c>
      <c r="T339" s="17">
        <v>50.97</v>
      </c>
      <c r="U339" s="17">
        <v>51.01</v>
      </c>
      <c r="V339" s="17">
        <v>51</v>
      </c>
      <c r="W339" s="17">
        <v>51.06</v>
      </c>
      <c r="X339" s="17">
        <v>51.17</v>
      </c>
      <c r="Y339" s="17">
        <v>51.15</v>
      </c>
      <c r="Z339" s="17">
        <v>51.11</v>
      </c>
      <c r="AA339" s="17">
        <v>51.08</v>
      </c>
      <c r="AB339" s="17">
        <v>0</v>
      </c>
      <c r="AC339" s="17">
        <v>0</v>
      </c>
      <c r="AD339" s="17">
        <v>0</v>
      </c>
      <c r="AE339" s="17">
        <v>0</v>
      </c>
      <c r="AF339" s="17">
        <v>0</v>
      </c>
      <c r="AG339" s="17">
        <v>0</v>
      </c>
      <c r="AH339" s="17">
        <v>0</v>
      </c>
      <c r="AI339" s="17">
        <v>0</v>
      </c>
      <c r="AJ339" s="17">
        <v>0</v>
      </c>
      <c r="AK339" s="17">
        <v>0</v>
      </c>
      <c r="AL339" s="17">
        <v>0</v>
      </c>
      <c r="AM339" s="17">
        <v>0</v>
      </c>
      <c r="AN339" s="17">
        <v>0</v>
      </c>
      <c r="AO339" s="17">
        <v>0</v>
      </c>
      <c r="AP339" s="17">
        <v>0</v>
      </c>
      <c r="AQ339" s="17">
        <v>0</v>
      </c>
      <c r="AR339" s="17">
        <v>0</v>
      </c>
      <c r="AS339" s="17">
        <v>0</v>
      </c>
      <c r="AT339" s="17">
        <v>0</v>
      </c>
      <c r="AU339" s="17">
        <v>0</v>
      </c>
      <c r="AV339" s="17">
        <v>0</v>
      </c>
      <c r="AW339" s="17">
        <v>0</v>
      </c>
      <c r="AX339" s="17">
        <v>0</v>
      </c>
      <c r="AY339" s="17">
        <v>0</v>
      </c>
      <c r="AZ339" s="17">
        <v>0</v>
      </c>
      <c r="BA339" s="17">
        <v>0</v>
      </c>
      <c r="BB339" s="17">
        <v>0</v>
      </c>
      <c r="BC339" s="17">
        <v>0</v>
      </c>
      <c r="BD339" s="17">
        <v>0</v>
      </c>
      <c r="BE339" s="17">
        <v>0</v>
      </c>
      <c r="BF339" s="17">
        <v>0</v>
      </c>
      <c r="BG339" s="17">
        <v>0</v>
      </c>
      <c r="BH339" s="17">
        <v>0</v>
      </c>
      <c r="BI339" s="17">
        <v>0</v>
      </c>
      <c r="BJ339" s="17">
        <v>0</v>
      </c>
      <c r="BK339" s="17">
        <v>0</v>
      </c>
      <c r="BL339" s="17">
        <v>0</v>
      </c>
      <c r="BM339" s="17">
        <v>0</v>
      </c>
      <c r="BN339" s="17">
        <v>0</v>
      </c>
      <c r="BO339" s="17">
        <v>0</v>
      </c>
      <c r="BP339" s="17">
        <v>0</v>
      </c>
      <c r="BQ339" s="17">
        <v>0</v>
      </c>
      <c r="BR339" s="17">
        <v>0</v>
      </c>
      <c r="BS339" s="17">
        <v>0</v>
      </c>
      <c r="BT339" s="17">
        <v>0</v>
      </c>
      <c r="BU339" s="17">
        <v>0</v>
      </c>
      <c r="BV339" s="17">
        <v>0</v>
      </c>
      <c r="BW339" s="17">
        <v>0</v>
      </c>
      <c r="BX339" s="17">
        <v>0</v>
      </c>
      <c r="BY339" s="17">
        <v>0</v>
      </c>
      <c r="BZ339" s="17">
        <v>0</v>
      </c>
      <c r="CA339" s="17">
        <v>0</v>
      </c>
      <c r="CB339" s="17">
        <v>0</v>
      </c>
      <c r="CC339" s="17">
        <v>0</v>
      </c>
      <c r="CD339" s="17">
        <v>0</v>
      </c>
      <c r="CE339" s="17">
        <v>0</v>
      </c>
      <c r="CF339" s="17">
        <v>0</v>
      </c>
      <c r="CG339" s="17">
        <v>0</v>
      </c>
      <c r="CH339" s="17">
        <v>0</v>
      </c>
      <c r="CI339" s="17">
        <v>0</v>
      </c>
      <c r="CJ339" s="17">
        <v>0</v>
      </c>
      <c r="CK339" s="17">
        <v>0</v>
      </c>
      <c r="CL339" s="17">
        <v>0</v>
      </c>
      <c r="CM339" s="17">
        <v>0</v>
      </c>
      <c r="CN339" s="17">
        <v>0</v>
      </c>
      <c r="CO339" s="17">
        <v>0</v>
      </c>
      <c r="CP339" s="17">
        <v>0</v>
      </c>
      <c r="CQ339" s="17">
        <v>0</v>
      </c>
      <c r="CR339" s="17">
        <v>0</v>
      </c>
      <c r="CS339" s="17">
        <v>0</v>
      </c>
      <c r="CT339" s="17">
        <v>0</v>
      </c>
      <c r="CU339" s="17">
        <v>0</v>
      </c>
      <c r="CV339" s="17">
        <v>0</v>
      </c>
      <c r="CW339" s="17">
        <v>0</v>
      </c>
      <c r="CX339" s="17">
        <v>0</v>
      </c>
      <c r="CY339" s="17">
        <v>0</v>
      </c>
      <c r="CZ339" s="17">
        <v>0</v>
      </c>
      <c r="DA339" s="17">
        <v>0</v>
      </c>
      <c r="DB339" s="17">
        <v>0</v>
      </c>
      <c r="DC339" s="17">
        <v>0</v>
      </c>
      <c r="DD339" s="17">
        <v>0</v>
      </c>
      <c r="DE339" s="17">
        <v>0</v>
      </c>
      <c r="DF339" s="17">
        <v>0</v>
      </c>
      <c r="DG339" s="17">
        <v>0</v>
      </c>
      <c r="DH339" s="17">
        <v>0</v>
      </c>
      <c r="DI339" s="17">
        <v>0</v>
      </c>
      <c r="DJ339" s="17">
        <v>0</v>
      </c>
      <c r="DK339" s="17">
        <v>0</v>
      </c>
      <c r="DL339" s="17">
        <v>0</v>
      </c>
      <c r="DM339" s="17">
        <v>0</v>
      </c>
      <c r="DN339" s="17">
        <v>0</v>
      </c>
      <c r="DO339" s="17">
        <v>0</v>
      </c>
      <c r="DP339" s="17">
        <v>0</v>
      </c>
      <c r="DQ339" s="17">
        <v>0</v>
      </c>
      <c r="DR339" s="17">
        <v>0</v>
      </c>
      <c r="DS339" s="17">
        <v>0</v>
      </c>
      <c r="DT339" s="17">
        <v>0</v>
      </c>
      <c r="DU339" s="17">
        <v>0</v>
      </c>
      <c r="DV339" s="17">
        <v>0</v>
      </c>
      <c r="DW339" s="17">
        <v>0</v>
      </c>
      <c r="DX339" s="17">
        <v>0</v>
      </c>
      <c r="DY339" s="17">
        <v>0</v>
      </c>
      <c r="DZ339" s="17">
        <v>0</v>
      </c>
      <c r="EA339" s="17">
        <v>0</v>
      </c>
      <c r="EB339" s="17">
        <v>0</v>
      </c>
      <c r="EC339" s="17">
        <v>0</v>
      </c>
      <c r="ED339" s="17">
        <v>0</v>
      </c>
      <c r="EE339" s="17">
        <v>0</v>
      </c>
      <c r="EF339" s="17">
        <v>0</v>
      </c>
      <c r="EG339" s="17">
        <v>0</v>
      </c>
      <c r="EH339" s="17">
        <v>0</v>
      </c>
      <c r="EI339" s="17">
        <v>0</v>
      </c>
      <c r="EJ339" s="17">
        <v>0</v>
      </c>
      <c r="EK339" s="17">
        <v>0</v>
      </c>
      <c r="EL339" s="17">
        <v>0</v>
      </c>
      <c r="EM339" s="17">
        <v>0</v>
      </c>
      <c r="EN339" s="17">
        <v>0</v>
      </c>
      <c r="EO339" s="17">
        <v>0</v>
      </c>
      <c r="EP339" s="17">
        <v>0</v>
      </c>
      <c r="EQ339" s="17">
        <v>0</v>
      </c>
      <c r="ER339" s="17">
        <v>0</v>
      </c>
      <c r="ES339" s="17">
        <v>0</v>
      </c>
      <c r="ET339" s="17">
        <v>0</v>
      </c>
      <c r="EU339" s="17">
        <v>0</v>
      </c>
      <c r="EV339" s="17">
        <v>0</v>
      </c>
      <c r="EW339" s="17">
        <v>0</v>
      </c>
      <c r="EX339" s="17">
        <v>0</v>
      </c>
      <c r="EY339" s="17">
        <v>0</v>
      </c>
      <c r="EZ339" s="17">
        <v>0</v>
      </c>
      <c r="FA339" s="17">
        <v>0</v>
      </c>
      <c r="FB339" s="17">
        <v>0</v>
      </c>
      <c r="FC339" s="17">
        <v>0</v>
      </c>
      <c r="FD339" s="17">
        <v>0</v>
      </c>
      <c r="FE339" s="17">
        <v>0</v>
      </c>
      <c r="FF339" s="17">
        <v>0</v>
      </c>
      <c r="FG339" s="17">
        <v>0</v>
      </c>
      <c r="FH339" s="17">
        <v>0</v>
      </c>
      <c r="FI339" s="17">
        <v>0</v>
      </c>
      <c r="FJ339" s="17">
        <v>0</v>
      </c>
      <c r="FK339" s="17">
        <v>0</v>
      </c>
      <c r="FL339" s="17">
        <v>0</v>
      </c>
      <c r="FM339" s="17">
        <v>0</v>
      </c>
      <c r="FN339" s="17">
        <v>0</v>
      </c>
      <c r="FO339" s="17">
        <v>0</v>
      </c>
      <c r="FP339" s="17">
        <v>0</v>
      </c>
      <c r="FQ339" s="17">
        <v>0</v>
      </c>
      <c r="FR339" s="17">
        <v>0</v>
      </c>
      <c r="FS339" s="17">
        <v>0</v>
      </c>
      <c r="FT339" s="17">
        <v>0</v>
      </c>
      <c r="FU339" s="17">
        <v>0</v>
      </c>
      <c r="FV339" s="17">
        <v>0</v>
      </c>
      <c r="FW339" s="17">
        <v>0</v>
      </c>
      <c r="FX339" s="17">
        <v>0</v>
      </c>
      <c r="FY339" s="17">
        <v>0</v>
      </c>
      <c r="FZ339" s="17">
        <v>0</v>
      </c>
      <c r="GA339" s="17">
        <v>0</v>
      </c>
      <c r="GB339" s="17">
        <v>0</v>
      </c>
      <c r="GC339" s="17">
        <v>0</v>
      </c>
      <c r="GD339" s="17">
        <v>0</v>
      </c>
      <c r="GE339" s="17">
        <v>0</v>
      </c>
      <c r="GF339" s="17">
        <v>0</v>
      </c>
      <c r="GG339" s="17">
        <v>0</v>
      </c>
      <c r="GH339" s="17">
        <v>0</v>
      </c>
      <c r="GI339" s="17">
        <v>0</v>
      </c>
      <c r="GJ339" s="17">
        <v>0</v>
      </c>
      <c r="GK339" s="17">
        <v>0</v>
      </c>
      <c r="GL339" s="17">
        <v>0</v>
      </c>
      <c r="GM339" s="17">
        <v>0</v>
      </c>
      <c r="GN339" s="17">
        <v>0</v>
      </c>
      <c r="GO339" s="17">
        <v>0</v>
      </c>
      <c r="GP339" s="17">
        <v>0</v>
      </c>
      <c r="GQ339" s="17">
        <v>0</v>
      </c>
      <c r="GR339" s="17">
        <v>0</v>
      </c>
      <c r="GS339" s="17">
        <v>0</v>
      </c>
      <c r="GT339" s="17">
        <v>0</v>
      </c>
      <c r="GU339" s="17">
        <v>0</v>
      </c>
      <c r="GV339" s="17">
        <v>0</v>
      </c>
      <c r="GW339" s="17">
        <v>0</v>
      </c>
      <c r="GX339" s="17">
        <v>0</v>
      </c>
      <c r="GY339" s="17">
        <v>0</v>
      </c>
      <c r="GZ339" s="17">
        <v>0</v>
      </c>
      <c r="HA339" s="17">
        <v>0</v>
      </c>
      <c r="HB339" s="17">
        <v>0</v>
      </c>
      <c r="HC339" s="17">
        <v>0</v>
      </c>
      <c r="HD339" s="17">
        <v>0</v>
      </c>
      <c r="HE339" s="17">
        <v>0</v>
      </c>
      <c r="HF339" s="17">
        <v>0</v>
      </c>
      <c r="HG339" s="17">
        <v>0</v>
      </c>
      <c r="HH339" s="17">
        <v>0</v>
      </c>
      <c r="HI339" s="17">
        <v>0</v>
      </c>
      <c r="HJ339" s="17">
        <v>0</v>
      </c>
      <c r="HK339" s="17">
        <v>0</v>
      </c>
      <c r="HL339" s="17">
        <v>0</v>
      </c>
      <c r="HM339" s="17">
        <v>0</v>
      </c>
      <c r="HN339" s="17">
        <v>0</v>
      </c>
      <c r="HO339" s="17">
        <v>0</v>
      </c>
      <c r="HP339" s="17">
        <v>0</v>
      </c>
      <c r="HQ339" s="17">
        <v>0</v>
      </c>
      <c r="HR339" s="17">
        <v>0</v>
      </c>
      <c r="HS339" s="17">
        <v>0</v>
      </c>
      <c r="HT339" s="17">
        <v>0</v>
      </c>
      <c r="HU339" s="17">
        <v>0</v>
      </c>
      <c r="HV339" s="17">
        <v>0</v>
      </c>
      <c r="HW339" s="17">
        <v>0</v>
      </c>
      <c r="HX339" s="17">
        <v>0</v>
      </c>
      <c r="HY339" s="17">
        <v>0</v>
      </c>
      <c r="HZ339" s="17">
        <v>0</v>
      </c>
      <c r="IA339" s="17">
        <v>0</v>
      </c>
      <c r="IB339" s="17">
        <v>0</v>
      </c>
      <c r="IC339" s="17">
        <v>0</v>
      </c>
      <c r="ID339" s="17">
        <v>0</v>
      </c>
      <c r="IE339" s="17">
        <v>0</v>
      </c>
      <c r="IF339" s="17">
        <v>0</v>
      </c>
      <c r="IG339" s="17">
        <v>0</v>
      </c>
      <c r="IH339" s="17">
        <v>0</v>
      </c>
      <c r="II339" s="17">
        <v>0</v>
      </c>
      <c r="IJ339" s="17">
        <v>0</v>
      </c>
      <c r="IK339" s="17">
        <v>0</v>
      </c>
      <c r="IL339" s="17">
        <v>0</v>
      </c>
      <c r="IM339" s="17">
        <v>0</v>
      </c>
      <c r="IN339" s="17">
        <v>0</v>
      </c>
      <c r="IO339" s="17">
        <v>0</v>
      </c>
      <c r="IP339" s="17">
        <v>0</v>
      </c>
      <c r="IQ339" s="17">
        <v>0</v>
      </c>
      <c r="IR339" s="17">
        <v>0</v>
      </c>
      <c r="IS339" s="17">
        <v>0</v>
      </c>
      <c r="IT339" s="17">
        <v>0</v>
      </c>
      <c r="IU339" s="17">
        <v>0</v>
      </c>
      <c r="IV339" s="17">
        <v>0</v>
      </c>
      <c r="IW339" s="17">
        <v>0</v>
      </c>
      <c r="IX339" s="17">
        <v>0</v>
      </c>
      <c r="IY339" s="17">
        <v>0</v>
      </c>
      <c r="IZ339" s="17">
        <v>0</v>
      </c>
      <c r="JA339" s="17">
        <v>0</v>
      </c>
      <c r="JB339" s="17">
        <v>0</v>
      </c>
      <c r="JC339" s="17">
        <v>0</v>
      </c>
      <c r="JD339" s="17">
        <v>0</v>
      </c>
      <c r="JE339" s="17">
        <v>0</v>
      </c>
      <c r="JF339" s="17">
        <v>0</v>
      </c>
      <c r="JG339" s="17">
        <v>0</v>
      </c>
      <c r="JH339" s="17">
        <v>0</v>
      </c>
      <c r="JI339" s="17">
        <v>0</v>
      </c>
      <c r="JJ339" s="17">
        <v>0</v>
      </c>
      <c r="JK339" s="17">
        <v>0</v>
      </c>
      <c r="JL339" s="17">
        <v>0</v>
      </c>
      <c r="JM339" s="17">
        <v>0</v>
      </c>
      <c r="JN339" s="17">
        <v>0</v>
      </c>
      <c r="JO339" s="17">
        <v>0</v>
      </c>
      <c r="JP339" s="17">
        <v>0</v>
      </c>
      <c r="JQ339" s="17">
        <v>0</v>
      </c>
      <c r="JR339" s="17">
        <v>0</v>
      </c>
      <c r="JS339" s="17">
        <v>0</v>
      </c>
      <c r="JT339" s="17">
        <v>0</v>
      </c>
      <c r="JU339" s="17">
        <v>0</v>
      </c>
      <c r="JV339" s="17">
        <v>0</v>
      </c>
      <c r="JW339" s="17">
        <v>0</v>
      </c>
      <c r="JX339" s="17">
        <v>0</v>
      </c>
      <c r="JY339" s="17">
        <v>0</v>
      </c>
    </row>
    <row r="340" spans="1:285" x14ac:dyDescent="0.15">
      <c r="A340" s="17" t="s">
        <v>842</v>
      </c>
      <c r="B340" s="17" t="s">
        <v>843</v>
      </c>
      <c r="C340" s="17">
        <v>0</v>
      </c>
      <c r="D340" s="17">
        <v>0</v>
      </c>
      <c r="E340" s="17">
        <v>0</v>
      </c>
      <c r="F340" s="17">
        <v>0</v>
      </c>
      <c r="G340" s="17">
        <v>0</v>
      </c>
      <c r="H340" s="17">
        <v>0</v>
      </c>
      <c r="I340" s="17">
        <v>4.7300000000000004</v>
      </c>
      <c r="J340" s="17">
        <v>4.7300000000000004</v>
      </c>
      <c r="K340" s="17">
        <v>4.7300000000000004</v>
      </c>
      <c r="L340" s="17">
        <v>4.7300000000000004</v>
      </c>
      <c r="M340" s="17">
        <v>4.7300000000000004</v>
      </c>
      <c r="N340" s="17">
        <v>4.7300000000000004</v>
      </c>
      <c r="O340" s="17">
        <v>4.74</v>
      </c>
      <c r="P340" s="17">
        <v>4.74</v>
      </c>
      <c r="Q340" s="17">
        <v>4.7300000000000004</v>
      </c>
      <c r="R340" s="17">
        <v>4.7300000000000004</v>
      </c>
      <c r="S340" s="17">
        <v>4.7300000000000004</v>
      </c>
      <c r="T340" s="17">
        <v>4.72</v>
      </c>
      <c r="U340" s="17">
        <v>4.7300000000000004</v>
      </c>
      <c r="V340" s="17">
        <v>4.7300000000000004</v>
      </c>
      <c r="W340" s="17">
        <v>4.7300000000000004</v>
      </c>
      <c r="X340" s="17">
        <v>4.75</v>
      </c>
      <c r="Y340" s="17">
        <v>4.74</v>
      </c>
      <c r="Z340" s="17">
        <v>4.75</v>
      </c>
      <c r="AA340" s="17">
        <v>4.74</v>
      </c>
      <c r="AB340" s="17">
        <v>0</v>
      </c>
      <c r="AC340" s="17">
        <v>0</v>
      </c>
      <c r="AD340" s="17">
        <v>0</v>
      </c>
      <c r="AE340" s="17">
        <v>0</v>
      </c>
      <c r="AF340" s="17">
        <v>0</v>
      </c>
      <c r="AG340" s="17">
        <v>0</v>
      </c>
      <c r="AH340" s="17">
        <v>0</v>
      </c>
      <c r="AI340" s="17">
        <v>0</v>
      </c>
      <c r="AJ340" s="17">
        <v>0</v>
      </c>
      <c r="AK340" s="17">
        <v>0</v>
      </c>
      <c r="AL340" s="17">
        <v>0</v>
      </c>
      <c r="AM340" s="17">
        <v>0</v>
      </c>
      <c r="AN340" s="17">
        <v>0</v>
      </c>
      <c r="AO340" s="17">
        <v>0</v>
      </c>
      <c r="AP340" s="17">
        <v>0</v>
      </c>
      <c r="AQ340" s="17">
        <v>0</v>
      </c>
      <c r="AR340" s="17">
        <v>0</v>
      </c>
      <c r="AS340" s="17">
        <v>0</v>
      </c>
      <c r="AT340" s="17">
        <v>0</v>
      </c>
      <c r="AU340" s="17">
        <v>0</v>
      </c>
      <c r="AV340" s="17">
        <v>0</v>
      </c>
      <c r="AW340" s="17">
        <v>0</v>
      </c>
      <c r="AX340" s="17">
        <v>0</v>
      </c>
      <c r="AY340" s="17">
        <v>0</v>
      </c>
      <c r="AZ340" s="17">
        <v>0</v>
      </c>
      <c r="BA340" s="17">
        <v>0</v>
      </c>
      <c r="BB340" s="17">
        <v>0</v>
      </c>
      <c r="BC340" s="17">
        <v>0</v>
      </c>
      <c r="BD340" s="17">
        <v>0</v>
      </c>
      <c r="BE340" s="17">
        <v>0</v>
      </c>
      <c r="BF340" s="17">
        <v>0</v>
      </c>
      <c r="BG340" s="17">
        <v>0</v>
      </c>
      <c r="BH340" s="17">
        <v>0</v>
      </c>
      <c r="BI340" s="17">
        <v>0</v>
      </c>
      <c r="BJ340" s="17">
        <v>0</v>
      </c>
      <c r="BK340" s="17">
        <v>0</v>
      </c>
      <c r="BL340" s="17">
        <v>0</v>
      </c>
      <c r="BM340" s="17">
        <v>0</v>
      </c>
      <c r="BN340" s="17">
        <v>0</v>
      </c>
      <c r="BO340" s="17">
        <v>0</v>
      </c>
      <c r="BP340" s="17">
        <v>0</v>
      </c>
      <c r="BQ340" s="17">
        <v>0</v>
      </c>
      <c r="BR340" s="17">
        <v>0</v>
      </c>
      <c r="BS340" s="17">
        <v>0</v>
      </c>
      <c r="BT340" s="17">
        <v>0</v>
      </c>
      <c r="BU340" s="17">
        <v>0</v>
      </c>
      <c r="BV340" s="17">
        <v>0</v>
      </c>
      <c r="BW340" s="17">
        <v>0</v>
      </c>
      <c r="BX340" s="17">
        <v>0</v>
      </c>
      <c r="BY340" s="17">
        <v>0</v>
      </c>
      <c r="BZ340" s="17">
        <v>0</v>
      </c>
      <c r="CA340" s="17">
        <v>0</v>
      </c>
      <c r="CB340" s="17">
        <v>0</v>
      </c>
      <c r="CC340" s="17">
        <v>0</v>
      </c>
      <c r="CD340" s="17">
        <v>0</v>
      </c>
      <c r="CE340" s="17">
        <v>0</v>
      </c>
      <c r="CF340" s="17">
        <v>0</v>
      </c>
      <c r="CG340" s="17">
        <v>0</v>
      </c>
      <c r="CH340" s="17">
        <v>0</v>
      </c>
      <c r="CI340" s="17">
        <v>0</v>
      </c>
      <c r="CJ340" s="17">
        <v>0</v>
      </c>
      <c r="CK340" s="17">
        <v>0</v>
      </c>
      <c r="CL340" s="17">
        <v>0</v>
      </c>
      <c r="CM340" s="17">
        <v>0</v>
      </c>
      <c r="CN340" s="17">
        <v>0</v>
      </c>
      <c r="CO340" s="17">
        <v>0</v>
      </c>
      <c r="CP340" s="17">
        <v>0</v>
      </c>
      <c r="CQ340" s="17">
        <v>0</v>
      </c>
      <c r="CR340" s="17">
        <v>0</v>
      </c>
      <c r="CS340" s="17">
        <v>0</v>
      </c>
      <c r="CT340" s="17">
        <v>0</v>
      </c>
      <c r="CU340" s="17">
        <v>0</v>
      </c>
      <c r="CV340" s="17">
        <v>0</v>
      </c>
      <c r="CW340" s="17">
        <v>0</v>
      </c>
      <c r="CX340" s="17">
        <v>0</v>
      </c>
      <c r="CY340" s="17">
        <v>0</v>
      </c>
      <c r="CZ340" s="17">
        <v>0</v>
      </c>
      <c r="DA340" s="17">
        <v>0</v>
      </c>
      <c r="DB340" s="17">
        <v>0</v>
      </c>
      <c r="DC340" s="17">
        <v>0</v>
      </c>
      <c r="DD340" s="17">
        <v>0</v>
      </c>
      <c r="DE340" s="17">
        <v>0</v>
      </c>
      <c r="DF340" s="17">
        <v>0</v>
      </c>
      <c r="DG340" s="17">
        <v>0</v>
      </c>
      <c r="DH340" s="17">
        <v>0</v>
      </c>
      <c r="DI340" s="17">
        <v>0</v>
      </c>
      <c r="DJ340" s="17">
        <v>0</v>
      </c>
      <c r="DK340" s="17">
        <v>0</v>
      </c>
      <c r="DL340" s="17">
        <v>0</v>
      </c>
      <c r="DM340" s="17">
        <v>0</v>
      </c>
      <c r="DN340" s="17">
        <v>0</v>
      </c>
      <c r="DO340" s="17">
        <v>0</v>
      </c>
      <c r="DP340" s="17">
        <v>0</v>
      </c>
      <c r="DQ340" s="17">
        <v>0</v>
      </c>
      <c r="DR340" s="17">
        <v>0</v>
      </c>
      <c r="DS340" s="17">
        <v>0</v>
      </c>
      <c r="DT340" s="17">
        <v>0</v>
      </c>
      <c r="DU340" s="17">
        <v>0</v>
      </c>
      <c r="DV340" s="17">
        <v>0</v>
      </c>
      <c r="DW340" s="17">
        <v>0</v>
      </c>
      <c r="DX340" s="17">
        <v>0</v>
      </c>
      <c r="DY340" s="17">
        <v>0</v>
      </c>
      <c r="DZ340" s="17">
        <v>0</v>
      </c>
      <c r="EA340" s="17">
        <v>0</v>
      </c>
      <c r="EB340" s="17">
        <v>0</v>
      </c>
      <c r="EC340" s="17">
        <v>0</v>
      </c>
      <c r="ED340" s="17">
        <v>0</v>
      </c>
      <c r="EE340" s="17">
        <v>0</v>
      </c>
      <c r="EF340" s="17">
        <v>0</v>
      </c>
      <c r="EG340" s="17">
        <v>0</v>
      </c>
      <c r="EH340" s="17">
        <v>0</v>
      </c>
      <c r="EI340" s="17">
        <v>0</v>
      </c>
      <c r="EJ340" s="17">
        <v>0</v>
      </c>
      <c r="EK340" s="17">
        <v>0</v>
      </c>
      <c r="EL340" s="17">
        <v>0</v>
      </c>
      <c r="EM340" s="17">
        <v>0</v>
      </c>
      <c r="EN340" s="17">
        <v>0</v>
      </c>
      <c r="EO340" s="17">
        <v>0</v>
      </c>
      <c r="EP340" s="17">
        <v>0</v>
      </c>
      <c r="EQ340" s="17">
        <v>0</v>
      </c>
      <c r="ER340" s="17">
        <v>0</v>
      </c>
      <c r="ES340" s="17">
        <v>0</v>
      </c>
      <c r="ET340" s="17">
        <v>0</v>
      </c>
      <c r="EU340" s="17">
        <v>0</v>
      </c>
      <c r="EV340" s="17">
        <v>0</v>
      </c>
      <c r="EW340" s="17">
        <v>0</v>
      </c>
      <c r="EX340" s="17">
        <v>0</v>
      </c>
      <c r="EY340" s="17">
        <v>0</v>
      </c>
      <c r="EZ340" s="17">
        <v>0</v>
      </c>
      <c r="FA340" s="17">
        <v>0</v>
      </c>
      <c r="FB340" s="17">
        <v>0</v>
      </c>
      <c r="FC340" s="17">
        <v>0</v>
      </c>
      <c r="FD340" s="17">
        <v>0</v>
      </c>
      <c r="FE340" s="17">
        <v>0</v>
      </c>
      <c r="FF340" s="17">
        <v>0</v>
      </c>
      <c r="FG340" s="17">
        <v>0</v>
      </c>
      <c r="FH340" s="17">
        <v>0</v>
      </c>
      <c r="FI340" s="17">
        <v>0</v>
      </c>
      <c r="FJ340" s="17">
        <v>0</v>
      </c>
      <c r="FK340" s="17">
        <v>0</v>
      </c>
      <c r="FL340" s="17">
        <v>0</v>
      </c>
      <c r="FM340" s="17">
        <v>0</v>
      </c>
      <c r="FN340" s="17">
        <v>0</v>
      </c>
      <c r="FO340" s="17">
        <v>0</v>
      </c>
      <c r="FP340" s="17">
        <v>0</v>
      </c>
      <c r="FQ340" s="17">
        <v>0</v>
      </c>
      <c r="FR340" s="17">
        <v>0</v>
      </c>
      <c r="FS340" s="17">
        <v>0</v>
      </c>
      <c r="FT340" s="17">
        <v>0</v>
      </c>
      <c r="FU340" s="17">
        <v>0</v>
      </c>
      <c r="FV340" s="17">
        <v>0</v>
      </c>
      <c r="FW340" s="17">
        <v>0</v>
      </c>
      <c r="FX340" s="17">
        <v>0</v>
      </c>
      <c r="FY340" s="17">
        <v>0</v>
      </c>
      <c r="FZ340" s="17">
        <v>0</v>
      </c>
      <c r="GA340" s="17">
        <v>0</v>
      </c>
      <c r="GB340" s="17">
        <v>0</v>
      </c>
      <c r="GC340" s="17">
        <v>0</v>
      </c>
      <c r="GD340" s="17">
        <v>0</v>
      </c>
      <c r="GE340" s="17">
        <v>0</v>
      </c>
      <c r="GF340" s="17">
        <v>0</v>
      </c>
      <c r="GG340" s="17">
        <v>0</v>
      </c>
      <c r="GH340" s="17">
        <v>0</v>
      </c>
      <c r="GI340" s="17">
        <v>0</v>
      </c>
      <c r="GJ340" s="17">
        <v>0</v>
      </c>
      <c r="GK340" s="17">
        <v>0</v>
      </c>
      <c r="GL340" s="17">
        <v>0</v>
      </c>
      <c r="GM340" s="17">
        <v>0</v>
      </c>
      <c r="GN340" s="17">
        <v>0</v>
      </c>
      <c r="GO340" s="17">
        <v>0</v>
      </c>
      <c r="GP340" s="17">
        <v>0</v>
      </c>
      <c r="GQ340" s="17">
        <v>0</v>
      </c>
      <c r="GR340" s="17">
        <v>0</v>
      </c>
      <c r="GS340" s="17">
        <v>0</v>
      </c>
      <c r="GT340" s="17">
        <v>0</v>
      </c>
      <c r="GU340" s="17">
        <v>0</v>
      </c>
      <c r="GV340" s="17">
        <v>0</v>
      </c>
      <c r="GW340" s="17">
        <v>0</v>
      </c>
      <c r="GX340" s="17">
        <v>0</v>
      </c>
      <c r="GY340" s="17">
        <v>0</v>
      </c>
      <c r="GZ340" s="17">
        <v>0</v>
      </c>
      <c r="HA340" s="17">
        <v>0</v>
      </c>
      <c r="HB340" s="17">
        <v>0</v>
      </c>
      <c r="HC340" s="17">
        <v>0</v>
      </c>
      <c r="HD340" s="17">
        <v>0</v>
      </c>
      <c r="HE340" s="17">
        <v>0</v>
      </c>
      <c r="HF340" s="17">
        <v>0</v>
      </c>
      <c r="HG340" s="17">
        <v>0</v>
      </c>
      <c r="HH340" s="17">
        <v>0</v>
      </c>
      <c r="HI340" s="17">
        <v>0</v>
      </c>
      <c r="HJ340" s="17">
        <v>0</v>
      </c>
      <c r="HK340" s="17">
        <v>0</v>
      </c>
      <c r="HL340" s="17">
        <v>0</v>
      </c>
      <c r="HM340" s="17">
        <v>0</v>
      </c>
      <c r="HN340" s="17">
        <v>0</v>
      </c>
      <c r="HO340" s="17">
        <v>0</v>
      </c>
      <c r="HP340" s="17">
        <v>0</v>
      </c>
      <c r="HQ340" s="17">
        <v>0</v>
      </c>
      <c r="HR340" s="17">
        <v>0</v>
      </c>
      <c r="HS340" s="17">
        <v>0</v>
      </c>
      <c r="HT340" s="17">
        <v>0</v>
      </c>
      <c r="HU340" s="17">
        <v>0</v>
      </c>
      <c r="HV340" s="17">
        <v>0</v>
      </c>
      <c r="HW340" s="17">
        <v>0</v>
      </c>
      <c r="HX340" s="17">
        <v>0</v>
      </c>
      <c r="HY340" s="17">
        <v>0</v>
      </c>
      <c r="HZ340" s="17">
        <v>0</v>
      </c>
      <c r="IA340" s="17">
        <v>0</v>
      </c>
      <c r="IB340" s="17">
        <v>0</v>
      </c>
      <c r="IC340" s="17">
        <v>0</v>
      </c>
      <c r="ID340" s="17">
        <v>0</v>
      </c>
      <c r="IE340" s="17">
        <v>0</v>
      </c>
      <c r="IF340" s="17">
        <v>0</v>
      </c>
      <c r="IG340" s="17">
        <v>0</v>
      </c>
      <c r="IH340" s="17">
        <v>0</v>
      </c>
      <c r="II340" s="17">
        <v>0</v>
      </c>
      <c r="IJ340" s="17">
        <v>0</v>
      </c>
      <c r="IK340" s="17">
        <v>0</v>
      </c>
      <c r="IL340" s="17">
        <v>0</v>
      </c>
      <c r="IM340" s="17">
        <v>0</v>
      </c>
      <c r="IN340" s="17">
        <v>0</v>
      </c>
      <c r="IO340" s="17">
        <v>0</v>
      </c>
      <c r="IP340" s="17">
        <v>0</v>
      </c>
      <c r="IQ340" s="17">
        <v>0</v>
      </c>
      <c r="IR340" s="17">
        <v>0</v>
      </c>
      <c r="IS340" s="17">
        <v>0</v>
      </c>
      <c r="IT340" s="17">
        <v>0</v>
      </c>
      <c r="IU340" s="17">
        <v>0</v>
      </c>
      <c r="IV340" s="17">
        <v>0</v>
      </c>
      <c r="IW340" s="17">
        <v>0</v>
      </c>
      <c r="IX340" s="17">
        <v>0</v>
      </c>
      <c r="IY340" s="17">
        <v>0</v>
      </c>
      <c r="IZ340" s="17">
        <v>0</v>
      </c>
      <c r="JA340" s="17">
        <v>0</v>
      </c>
      <c r="JB340" s="17">
        <v>0</v>
      </c>
      <c r="JC340" s="17">
        <v>0</v>
      </c>
      <c r="JD340" s="17">
        <v>0</v>
      </c>
      <c r="JE340" s="17">
        <v>0</v>
      </c>
      <c r="JF340" s="17">
        <v>0</v>
      </c>
      <c r="JG340" s="17">
        <v>0</v>
      </c>
      <c r="JH340" s="17">
        <v>0</v>
      </c>
      <c r="JI340" s="17">
        <v>0</v>
      </c>
      <c r="JJ340" s="17">
        <v>0</v>
      </c>
      <c r="JK340" s="17">
        <v>0</v>
      </c>
      <c r="JL340" s="17">
        <v>0</v>
      </c>
      <c r="JM340" s="17">
        <v>0</v>
      </c>
      <c r="JN340" s="17">
        <v>0</v>
      </c>
      <c r="JO340" s="17">
        <v>0</v>
      </c>
      <c r="JP340" s="17">
        <v>0</v>
      </c>
      <c r="JQ340" s="17">
        <v>0</v>
      </c>
      <c r="JR340" s="17">
        <v>0</v>
      </c>
      <c r="JS340" s="17">
        <v>0</v>
      </c>
      <c r="JT340" s="17">
        <v>0</v>
      </c>
      <c r="JU340" s="17">
        <v>0</v>
      </c>
      <c r="JV340" s="17">
        <v>0</v>
      </c>
      <c r="JW340" s="17">
        <v>0</v>
      </c>
      <c r="JX340" s="17">
        <v>0</v>
      </c>
      <c r="JY340" s="17">
        <v>0</v>
      </c>
    </row>
    <row r="341" spans="1:285" x14ac:dyDescent="0.15">
      <c r="A341" s="17" t="s">
        <v>930</v>
      </c>
      <c r="B341" s="17" t="s">
        <v>931</v>
      </c>
      <c r="C341" s="17">
        <v>0</v>
      </c>
      <c r="D341" s="17">
        <v>0</v>
      </c>
      <c r="E341" s="17">
        <v>0</v>
      </c>
      <c r="F341" s="17">
        <v>0</v>
      </c>
      <c r="G341" s="17">
        <v>0</v>
      </c>
      <c r="H341" s="17">
        <v>0</v>
      </c>
      <c r="I341" s="17">
        <v>24.32</v>
      </c>
      <c r="J341" s="17">
        <v>24.32</v>
      </c>
      <c r="K341" s="17">
        <v>24.32</v>
      </c>
      <c r="L341" s="17">
        <v>24.32</v>
      </c>
      <c r="M341" s="17">
        <v>24.32</v>
      </c>
      <c r="N341" s="17">
        <v>24.45</v>
      </c>
      <c r="O341" s="17">
        <v>24.6</v>
      </c>
      <c r="P341" s="17">
        <v>24.65</v>
      </c>
      <c r="Q341" s="17">
        <v>24.65</v>
      </c>
      <c r="R341" s="17">
        <v>24.76</v>
      </c>
      <c r="S341" s="17">
        <v>24.79</v>
      </c>
      <c r="T341" s="17">
        <v>24.8</v>
      </c>
      <c r="U341" s="17">
        <v>24.82</v>
      </c>
      <c r="V341" s="17">
        <v>24.86</v>
      </c>
      <c r="W341" s="17">
        <v>24.8</v>
      </c>
      <c r="X341" s="17">
        <v>24.83</v>
      </c>
      <c r="Y341" s="17">
        <v>24.87</v>
      </c>
      <c r="Z341" s="17">
        <v>24.89</v>
      </c>
      <c r="AA341" s="17">
        <v>24.93</v>
      </c>
      <c r="AB341" s="17">
        <v>0</v>
      </c>
      <c r="AC341" s="17">
        <v>0</v>
      </c>
      <c r="AD341" s="17">
        <v>0</v>
      </c>
      <c r="AE341" s="17">
        <v>0</v>
      </c>
      <c r="AF341" s="17">
        <v>0</v>
      </c>
      <c r="AG341" s="17">
        <v>0</v>
      </c>
      <c r="AH341" s="17">
        <v>0</v>
      </c>
      <c r="AI341" s="17">
        <v>0</v>
      </c>
      <c r="AJ341" s="17">
        <v>0</v>
      </c>
      <c r="AK341" s="17">
        <v>0</v>
      </c>
      <c r="AL341" s="17">
        <v>0</v>
      </c>
      <c r="AM341" s="17">
        <v>0</v>
      </c>
      <c r="AN341" s="17">
        <v>0</v>
      </c>
      <c r="AO341" s="17">
        <v>0</v>
      </c>
      <c r="AP341" s="17">
        <v>0</v>
      </c>
      <c r="AQ341" s="17">
        <v>0</v>
      </c>
      <c r="AR341" s="17">
        <v>0</v>
      </c>
      <c r="AS341" s="17">
        <v>0</v>
      </c>
      <c r="AT341" s="17">
        <v>0</v>
      </c>
      <c r="AU341" s="17">
        <v>0</v>
      </c>
      <c r="AV341" s="17">
        <v>0</v>
      </c>
      <c r="AW341" s="17">
        <v>0</v>
      </c>
      <c r="AX341" s="17">
        <v>0</v>
      </c>
      <c r="AY341" s="17">
        <v>0</v>
      </c>
      <c r="AZ341" s="17">
        <v>0</v>
      </c>
      <c r="BA341" s="17">
        <v>0</v>
      </c>
      <c r="BB341" s="17">
        <v>0</v>
      </c>
      <c r="BC341" s="17">
        <v>0</v>
      </c>
      <c r="BD341" s="17">
        <v>0</v>
      </c>
      <c r="BE341" s="17">
        <v>0</v>
      </c>
      <c r="BF341" s="17">
        <v>0</v>
      </c>
      <c r="BG341" s="17">
        <v>0</v>
      </c>
      <c r="BH341" s="17">
        <v>0</v>
      </c>
      <c r="BI341" s="17">
        <v>0</v>
      </c>
      <c r="BJ341" s="17">
        <v>0</v>
      </c>
      <c r="BK341" s="17">
        <v>0</v>
      </c>
      <c r="BL341" s="17">
        <v>0</v>
      </c>
      <c r="BM341" s="17">
        <v>0</v>
      </c>
      <c r="BN341" s="17">
        <v>0</v>
      </c>
      <c r="BO341" s="17">
        <v>0</v>
      </c>
      <c r="BP341" s="17">
        <v>0</v>
      </c>
      <c r="BQ341" s="17">
        <v>0</v>
      </c>
      <c r="BR341" s="17">
        <v>0</v>
      </c>
      <c r="BS341" s="17">
        <v>0</v>
      </c>
      <c r="BT341" s="17">
        <v>0</v>
      </c>
      <c r="BU341" s="17">
        <v>0</v>
      </c>
      <c r="BV341" s="17">
        <v>0</v>
      </c>
      <c r="BW341" s="17">
        <v>0</v>
      </c>
      <c r="BX341" s="17">
        <v>0</v>
      </c>
      <c r="BY341" s="17">
        <v>0</v>
      </c>
      <c r="BZ341" s="17">
        <v>0</v>
      </c>
      <c r="CA341" s="17">
        <v>0</v>
      </c>
      <c r="CB341" s="17">
        <v>0</v>
      </c>
      <c r="CC341" s="17">
        <v>0</v>
      </c>
      <c r="CD341" s="17">
        <v>0</v>
      </c>
      <c r="CE341" s="17">
        <v>0</v>
      </c>
      <c r="CF341" s="17">
        <v>0</v>
      </c>
      <c r="CG341" s="17">
        <v>0</v>
      </c>
      <c r="CH341" s="17">
        <v>0</v>
      </c>
      <c r="CI341" s="17">
        <v>0</v>
      </c>
      <c r="CJ341" s="17">
        <v>0</v>
      </c>
      <c r="CK341" s="17">
        <v>0</v>
      </c>
      <c r="CL341" s="17">
        <v>0</v>
      </c>
      <c r="CM341" s="17">
        <v>0</v>
      </c>
      <c r="CN341" s="17">
        <v>0</v>
      </c>
      <c r="CO341" s="17">
        <v>0</v>
      </c>
      <c r="CP341" s="17">
        <v>0</v>
      </c>
      <c r="CQ341" s="17">
        <v>0</v>
      </c>
      <c r="CR341" s="17">
        <v>0</v>
      </c>
      <c r="CS341" s="17">
        <v>0</v>
      </c>
      <c r="CT341" s="17">
        <v>0</v>
      </c>
      <c r="CU341" s="17">
        <v>0</v>
      </c>
      <c r="CV341" s="17">
        <v>0</v>
      </c>
      <c r="CW341" s="17">
        <v>0</v>
      </c>
      <c r="CX341" s="17">
        <v>0</v>
      </c>
      <c r="CY341" s="17">
        <v>0</v>
      </c>
      <c r="CZ341" s="17">
        <v>0</v>
      </c>
      <c r="DA341" s="17">
        <v>0</v>
      </c>
      <c r="DB341" s="17">
        <v>0</v>
      </c>
      <c r="DC341" s="17">
        <v>0</v>
      </c>
      <c r="DD341" s="17">
        <v>0</v>
      </c>
      <c r="DE341" s="17">
        <v>0</v>
      </c>
      <c r="DF341" s="17">
        <v>0</v>
      </c>
      <c r="DG341" s="17">
        <v>0</v>
      </c>
      <c r="DH341" s="17">
        <v>0</v>
      </c>
      <c r="DI341" s="17">
        <v>0</v>
      </c>
      <c r="DJ341" s="17">
        <v>0</v>
      </c>
      <c r="DK341" s="17">
        <v>0</v>
      </c>
      <c r="DL341" s="17">
        <v>0</v>
      </c>
      <c r="DM341" s="17">
        <v>0</v>
      </c>
      <c r="DN341" s="17">
        <v>0</v>
      </c>
      <c r="DO341" s="17">
        <v>0</v>
      </c>
      <c r="DP341" s="17">
        <v>0</v>
      </c>
      <c r="DQ341" s="17">
        <v>0</v>
      </c>
      <c r="DR341" s="17">
        <v>0</v>
      </c>
      <c r="DS341" s="17">
        <v>0</v>
      </c>
      <c r="DT341" s="17">
        <v>0</v>
      </c>
      <c r="DU341" s="17">
        <v>0</v>
      </c>
      <c r="DV341" s="17">
        <v>0</v>
      </c>
      <c r="DW341" s="17">
        <v>0</v>
      </c>
      <c r="DX341" s="17">
        <v>0</v>
      </c>
      <c r="DY341" s="17">
        <v>0</v>
      </c>
      <c r="DZ341" s="17">
        <v>0</v>
      </c>
      <c r="EA341" s="17">
        <v>0</v>
      </c>
      <c r="EB341" s="17">
        <v>0</v>
      </c>
      <c r="EC341" s="17">
        <v>0</v>
      </c>
      <c r="ED341" s="17">
        <v>0</v>
      </c>
      <c r="EE341" s="17">
        <v>0</v>
      </c>
      <c r="EF341" s="17">
        <v>0</v>
      </c>
      <c r="EG341" s="17">
        <v>0</v>
      </c>
      <c r="EH341" s="17">
        <v>0</v>
      </c>
      <c r="EI341" s="17">
        <v>0</v>
      </c>
      <c r="EJ341" s="17">
        <v>0</v>
      </c>
      <c r="EK341" s="17">
        <v>0</v>
      </c>
      <c r="EL341" s="17">
        <v>0</v>
      </c>
      <c r="EM341" s="17">
        <v>0</v>
      </c>
      <c r="EN341" s="17">
        <v>0</v>
      </c>
      <c r="EO341" s="17">
        <v>0</v>
      </c>
      <c r="EP341" s="17">
        <v>0</v>
      </c>
      <c r="EQ341" s="17">
        <v>0</v>
      </c>
      <c r="ER341" s="17">
        <v>0</v>
      </c>
      <c r="ES341" s="17">
        <v>0</v>
      </c>
      <c r="ET341" s="17">
        <v>0</v>
      </c>
      <c r="EU341" s="17">
        <v>0</v>
      </c>
      <c r="EV341" s="17">
        <v>0</v>
      </c>
      <c r="EW341" s="17">
        <v>0</v>
      </c>
      <c r="EX341" s="17">
        <v>0</v>
      </c>
      <c r="EY341" s="17">
        <v>0</v>
      </c>
      <c r="EZ341" s="17">
        <v>0</v>
      </c>
      <c r="FA341" s="17">
        <v>0</v>
      </c>
      <c r="FB341" s="17">
        <v>0</v>
      </c>
      <c r="FC341" s="17">
        <v>0</v>
      </c>
      <c r="FD341" s="17">
        <v>0</v>
      </c>
      <c r="FE341" s="17">
        <v>0</v>
      </c>
      <c r="FF341" s="17">
        <v>0</v>
      </c>
      <c r="FG341" s="17">
        <v>0</v>
      </c>
      <c r="FH341" s="17">
        <v>0</v>
      </c>
      <c r="FI341" s="17">
        <v>0</v>
      </c>
      <c r="FJ341" s="17">
        <v>0</v>
      </c>
      <c r="FK341" s="17">
        <v>0</v>
      </c>
      <c r="FL341" s="17">
        <v>0</v>
      </c>
      <c r="FM341" s="17">
        <v>0</v>
      </c>
      <c r="FN341" s="17">
        <v>0</v>
      </c>
      <c r="FO341" s="17">
        <v>0</v>
      </c>
      <c r="FP341" s="17">
        <v>0</v>
      </c>
      <c r="FQ341" s="17">
        <v>0</v>
      </c>
      <c r="FR341" s="17">
        <v>0</v>
      </c>
      <c r="FS341" s="17">
        <v>0</v>
      </c>
      <c r="FT341" s="17">
        <v>0</v>
      </c>
      <c r="FU341" s="17">
        <v>0</v>
      </c>
      <c r="FV341" s="17">
        <v>0</v>
      </c>
      <c r="FW341" s="17">
        <v>0</v>
      </c>
      <c r="FX341" s="17">
        <v>0</v>
      </c>
      <c r="FY341" s="17">
        <v>0</v>
      </c>
      <c r="FZ341" s="17">
        <v>0</v>
      </c>
      <c r="GA341" s="17">
        <v>0</v>
      </c>
      <c r="GB341" s="17">
        <v>0</v>
      </c>
      <c r="GC341" s="17">
        <v>0</v>
      </c>
      <c r="GD341" s="17">
        <v>0</v>
      </c>
      <c r="GE341" s="17">
        <v>0</v>
      </c>
      <c r="GF341" s="17">
        <v>0</v>
      </c>
      <c r="GG341" s="17">
        <v>0</v>
      </c>
      <c r="GH341" s="17">
        <v>0</v>
      </c>
      <c r="GI341" s="17">
        <v>0</v>
      </c>
      <c r="GJ341" s="17">
        <v>0</v>
      </c>
      <c r="GK341" s="17">
        <v>0</v>
      </c>
      <c r="GL341" s="17">
        <v>0</v>
      </c>
      <c r="GM341" s="17">
        <v>0</v>
      </c>
      <c r="GN341" s="17">
        <v>0</v>
      </c>
      <c r="GO341" s="17">
        <v>0</v>
      </c>
      <c r="GP341" s="17">
        <v>0</v>
      </c>
      <c r="GQ341" s="17">
        <v>0</v>
      </c>
      <c r="GR341" s="17">
        <v>0</v>
      </c>
      <c r="GS341" s="17">
        <v>0</v>
      </c>
      <c r="GT341" s="17">
        <v>0</v>
      </c>
      <c r="GU341" s="17">
        <v>0</v>
      </c>
      <c r="GV341" s="17">
        <v>0</v>
      </c>
      <c r="GW341" s="17">
        <v>0</v>
      </c>
      <c r="GX341" s="17">
        <v>0</v>
      </c>
      <c r="GY341" s="17">
        <v>0</v>
      </c>
      <c r="GZ341" s="17">
        <v>0</v>
      </c>
      <c r="HA341" s="17">
        <v>0</v>
      </c>
      <c r="HB341" s="17">
        <v>0</v>
      </c>
      <c r="HC341" s="17">
        <v>0</v>
      </c>
      <c r="HD341" s="17">
        <v>0</v>
      </c>
      <c r="HE341" s="17">
        <v>0</v>
      </c>
      <c r="HF341" s="17">
        <v>0</v>
      </c>
      <c r="HG341" s="17">
        <v>0</v>
      </c>
      <c r="HH341" s="17">
        <v>0</v>
      </c>
      <c r="HI341" s="17">
        <v>0</v>
      </c>
      <c r="HJ341" s="17">
        <v>0</v>
      </c>
      <c r="HK341" s="17">
        <v>0</v>
      </c>
      <c r="HL341" s="17">
        <v>0</v>
      </c>
      <c r="HM341" s="17">
        <v>0</v>
      </c>
      <c r="HN341" s="17">
        <v>0</v>
      </c>
      <c r="HO341" s="17">
        <v>0</v>
      </c>
      <c r="HP341" s="17">
        <v>0</v>
      </c>
      <c r="HQ341" s="17">
        <v>0</v>
      </c>
      <c r="HR341" s="17">
        <v>0</v>
      </c>
      <c r="HS341" s="17">
        <v>0</v>
      </c>
      <c r="HT341" s="17">
        <v>0</v>
      </c>
      <c r="HU341" s="17">
        <v>0</v>
      </c>
      <c r="HV341" s="17">
        <v>0</v>
      </c>
      <c r="HW341" s="17">
        <v>0</v>
      </c>
      <c r="HX341" s="17">
        <v>0</v>
      </c>
      <c r="HY341" s="17">
        <v>0</v>
      </c>
      <c r="HZ341" s="17">
        <v>0</v>
      </c>
      <c r="IA341" s="17">
        <v>0</v>
      </c>
      <c r="IB341" s="17">
        <v>0</v>
      </c>
      <c r="IC341" s="17">
        <v>0</v>
      </c>
      <c r="ID341" s="17">
        <v>0</v>
      </c>
      <c r="IE341" s="17">
        <v>0</v>
      </c>
      <c r="IF341" s="17">
        <v>0</v>
      </c>
      <c r="IG341" s="17">
        <v>0</v>
      </c>
      <c r="IH341" s="17">
        <v>0</v>
      </c>
      <c r="II341" s="17">
        <v>0</v>
      </c>
      <c r="IJ341" s="17">
        <v>0</v>
      </c>
      <c r="IK341" s="17">
        <v>0</v>
      </c>
      <c r="IL341" s="17">
        <v>0</v>
      </c>
      <c r="IM341" s="17">
        <v>0</v>
      </c>
      <c r="IN341" s="17">
        <v>0</v>
      </c>
      <c r="IO341" s="17">
        <v>0</v>
      </c>
      <c r="IP341" s="17">
        <v>0</v>
      </c>
      <c r="IQ341" s="17">
        <v>0</v>
      </c>
      <c r="IR341" s="17">
        <v>0</v>
      </c>
      <c r="IS341" s="17">
        <v>0</v>
      </c>
      <c r="IT341" s="17">
        <v>0</v>
      </c>
      <c r="IU341" s="17">
        <v>0</v>
      </c>
      <c r="IV341" s="17">
        <v>0</v>
      </c>
      <c r="IW341" s="17">
        <v>0</v>
      </c>
      <c r="IX341" s="17">
        <v>0</v>
      </c>
      <c r="IY341" s="17">
        <v>0</v>
      </c>
      <c r="IZ341" s="17">
        <v>0</v>
      </c>
      <c r="JA341" s="17">
        <v>0</v>
      </c>
      <c r="JB341" s="17">
        <v>0</v>
      </c>
      <c r="JC341" s="17">
        <v>0</v>
      </c>
      <c r="JD341" s="17">
        <v>0</v>
      </c>
      <c r="JE341" s="17">
        <v>0</v>
      </c>
      <c r="JF341" s="17">
        <v>0</v>
      </c>
      <c r="JG341" s="17">
        <v>0</v>
      </c>
      <c r="JH341" s="17">
        <v>0</v>
      </c>
      <c r="JI341" s="17">
        <v>0</v>
      </c>
      <c r="JJ341" s="17">
        <v>0</v>
      </c>
      <c r="JK341" s="17">
        <v>0</v>
      </c>
      <c r="JL341" s="17">
        <v>0</v>
      </c>
      <c r="JM341" s="17">
        <v>0</v>
      </c>
      <c r="JN341" s="17">
        <v>0</v>
      </c>
      <c r="JO341" s="17">
        <v>0</v>
      </c>
      <c r="JP341" s="17">
        <v>0</v>
      </c>
      <c r="JQ341" s="17">
        <v>0</v>
      </c>
      <c r="JR341" s="17">
        <v>0</v>
      </c>
      <c r="JS341" s="17">
        <v>0</v>
      </c>
      <c r="JT341" s="17">
        <v>0</v>
      </c>
      <c r="JU341" s="17">
        <v>0</v>
      </c>
      <c r="JV341" s="17">
        <v>0</v>
      </c>
      <c r="JW341" s="17">
        <v>0</v>
      </c>
      <c r="JX341" s="17">
        <v>0</v>
      </c>
      <c r="JY341" s="17">
        <v>0</v>
      </c>
    </row>
    <row r="342" spans="1:285" x14ac:dyDescent="0.15">
      <c r="A342" s="17" t="s">
        <v>433</v>
      </c>
      <c r="B342" s="17" t="s">
        <v>434</v>
      </c>
      <c r="C342" s="17">
        <v>0</v>
      </c>
      <c r="D342" s="17">
        <v>0</v>
      </c>
      <c r="E342" s="17">
        <v>0</v>
      </c>
      <c r="F342" s="17">
        <v>0</v>
      </c>
      <c r="G342" s="17">
        <v>0</v>
      </c>
      <c r="H342" s="17">
        <v>0</v>
      </c>
      <c r="I342" s="17">
        <v>11.21</v>
      </c>
      <c r="J342" s="17">
        <v>11.21</v>
      </c>
      <c r="K342" s="17">
        <v>11.21</v>
      </c>
      <c r="L342" s="17">
        <v>11.21</v>
      </c>
      <c r="M342" s="17">
        <v>11.21</v>
      </c>
      <c r="N342" s="17">
        <v>11.22</v>
      </c>
      <c r="O342" s="17">
        <v>11.19</v>
      </c>
      <c r="P342" s="17">
        <v>11.18</v>
      </c>
      <c r="Q342" s="17">
        <v>11.14</v>
      </c>
      <c r="R342" s="17">
        <v>11.15</v>
      </c>
      <c r="S342" s="17">
        <v>11.17</v>
      </c>
      <c r="T342" s="17">
        <v>11.19</v>
      </c>
      <c r="U342" s="17">
        <v>11.19</v>
      </c>
      <c r="V342" s="17">
        <v>11.23</v>
      </c>
      <c r="W342" s="17">
        <v>11.24</v>
      </c>
      <c r="X342" s="17">
        <v>11.25</v>
      </c>
      <c r="Y342" s="17">
        <v>11.28</v>
      </c>
      <c r="Z342" s="17">
        <v>11.27</v>
      </c>
      <c r="AA342" s="17">
        <v>11.25</v>
      </c>
      <c r="AB342" s="17">
        <v>0</v>
      </c>
      <c r="AC342" s="17">
        <v>0</v>
      </c>
      <c r="AD342" s="17">
        <v>0</v>
      </c>
      <c r="AE342" s="17">
        <v>0</v>
      </c>
      <c r="AF342" s="17">
        <v>0</v>
      </c>
      <c r="AG342" s="17">
        <v>0</v>
      </c>
      <c r="AH342" s="17">
        <v>0</v>
      </c>
      <c r="AI342" s="17">
        <v>0</v>
      </c>
      <c r="AJ342" s="17">
        <v>0</v>
      </c>
      <c r="AK342" s="17">
        <v>0</v>
      </c>
      <c r="AL342" s="17">
        <v>0</v>
      </c>
      <c r="AM342" s="17">
        <v>0</v>
      </c>
      <c r="AN342" s="17">
        <v>0</v>
      </c>
      <c r="AO342" s="17">
        <v>0</v>
      </c>
      <c r="AP342" s="17">
        <v>0</v>
      </c>
      <c r="AQ342" s="17">
        <v>0</v>
      </c>
      <c r="AR342" s="17">
        <v>0</v>
      </c>
      <c r="AS342" s="17">
        <v>0</v>
      </c>
      <c r="AT342" s="17">
        <v>0</v>
      </c>
      <c r="AU342" s="17">
        <v>0</v>
      </c>
      <c r="AV342" s="17">
        <v>0</v>
      </c>
      <c r="AW342" s="17">
        <v>0</v>
      </c>
      <c r="AX342" s="17">
        <v>0</v>
      </c>
      <c r="AY342" s="17">
        <v>0</v>
      </c>
      <c r="AZ342" s="17">
        <v>0</v>
      </c>
      <c r="BA342" s="17">
        <v>0</v>
      </c>
      <c r="BB342" s="17">
        <v>0</v>
      </c>
      <c r="BC342" s="17">
        <v>0</v>
      </c>
      <c r="BD342" s="17">
        <v>0</v>
      </c>
      <c r="BE342" s="17">
        <v>0</v>
      </c>
      <c r="BF342" s="17">
        <v>0</v>
      </c>
      <c r="BG342" s="17">
        <v>0</v>
      </c>
      <c r="BH342" s="17">
        <v>0</v>
      </c>
      <c r="BI342" s="17">
        <v>0</v>
      </c>
      <c r="BJ342" s="17">
        <v>0</v>
      </c>
      <c r="BK342" s="17">
        <v>0</v>
      </c>
      <c r="BL342" s="17">
        <v>0</v>
      </c>
      <c r="BM342" s="17">
        <v>0</v>
      </c>
      <c r="BN342" s="17">
        <v>0</v>
      </c>
      <c r="BO342" s="17">
        <v>0</v>
      </c>
      <c r="BP342" s="17">
        <v>0</v>
      </c>
      <c r="BQ342" s="17">
        <v>0</v>
      </c>
      <c r="BR342" s="17">
        <v>0</v>
      </c>
      <c r="BS342" s="17">
        <v>0</v>
      </c>
      <c r="BT342" s="17">
        <v>0</v>
      </c>
      <c r="BU342" s="17">
        <v>0</v>
      </c>
      <c r="BV342" s="17">
        <v>0</v>
      </c>
      <c r="BW342" s="17">
        <v>0</v>
      </c>
      <c r="BX342" s="17">
        <v>0</v>
      </c>
      <c r="BY342" s="17">
        <v>0</v>
      </c>
      <c r="BZ342" s="17">
        <v>0</v>
      </c>
      <c r="CA342" s="17">
        <v>0</v>
      </c>
      <c r="CB342" s="17">
        <v>0</v>
      </c>
      <c r="CC342" s="17">
        <v>0</v>
      </c>
      <c r="CD342" s="17">
        <v>0</v>
      </c>
      <c r="CE342" s="17">
        <v>0</v>
      </c>
      <c r="CF342" s="17">
        <v>0</v>
      </c>
      <c r="CG342" s="17">
        <v>0</v>
      </c>
      <c r="CH342" s="17">
        <v>0</v>
      </c>
      <c r="CI342" s="17">
        <v>0</v>
      </c>
      <c r="CJ342" s="17">
        <v>0</v>
      </c>
      <c r="CK342" s="17">
        <v>0</v>
      </c>
      <c r="CL342" s="17">
        <v>0</v>
      </c>
      <c r="CM342" s="17">
        <v>0</v>
      </c>
      <c r="CN342" s="17">
        <v>0</v>
      </c>
      <c r="CO342" s="17">
        <v>0</v>
      </c>
      <c r="CP342" s="17">
        <v>0</v>
      </c>
      <c r="CQ342" s="17">
        <v>0</v>
      </c>
      <c r="CR342" s="17">
        <v>0</v>
      </c>
      <c r="CS342" s="17">
        <v>0</v>
      </c>
      <c r="CT342" s="17">
        <v>0</v>
      </c>
      <c r="CU342" s="17">
        <v>0</v>
      </c>
      <c r="CV342" s="17">
        <v>0</v>
      </c>
      <c r="CW342" s="17">
        <v>0</v>
      </c>
      <c r="CX342" s="17">
        <v>0</v>
      </c>
      <c r="CY342" s="17">
        <v>0</v>
      </c>
      <c r="CZ342" s="17">
        <v>0</v>
      </c>
      <c r="DA342" s="17">
        <v>0</v>
      </c>
      <c r="DB342" s="17">
        <v>0</v>
      </c>
      <c r="DC342" s="17">
        <v>0</v>
      </c>
      <c r="DD342" s="17">
        <v>0</v>
      </c>
      <c r="DE342" s="17">
        <v>0</v>
      </c>
      <c r="DF342" s="17">
        <v>0</v>
      </c>
      <c r="DG342" s="17">
        <v>0</v>
      </c>
      <c r="DH342" s="17">
        <v>0</v>
      </c>
      <c r="DI342" s="17">
        <v>0</v>
      </c>
      <c r="DJ342" s="17">
        <v>0</v>
      </c>
      <c r="DK342" s="17">
        <v>0</v>
      </c>
      <c r="DL342" s="17">
        <v>0</v>
      </c>
      <c r="DM342" s="17">
        <v>0</v>
      </c>
      <c r="DN342" s="17">
        <v>0</v>
      </c>
      <c r="DO342" s="17">
        <v>0</v>
      </c>
      <c r="DP342" s="17">
        <v>0</v>
      </c>
      <c r="DQ342" s="17">
        <v>0</v>
      </c>
      <c r="DR342" s="17">
        <v>0</v>
      </c>
      <c r="DS342" s="17">
        <v>0</v>
      </c>
      <c r="DT342" s="17">
        <v>0</v>
      </c>
      <c r="DU342" s="17">
        <v>0</v>
      </c>
      <c r="DV342" s="17">
        <v>0</v>
      </c>
      <c r="DW342" s="17">
        <v>0</v>
      </c>
      <c r="DX342" s="17">
        <v>0</v>
      </c>
      <c r="DY342" s="17">
        <v>0</v>
      </c>
      <c r="DZ342" s="17">
        <v>0</v>
      </c>
      <c r="EA342" s="17">
        <v>0</v>
      </c>
      <c r="EB342" s="17">
        <v>0</v>
      </c>
      <c r="EC342" s="17">
        <v>0</v>
      </c>
      <c r="ED342" s="17">
        <v>0</v>
      </c>
      <c r="EE342" s="17">
        <v>0</v>
      </c>
      <c r="EF342" s="17">
        <v>0</v>
      </c>
      <c r="EG342" s="17">
        <v>0</v>
      </c>
      <c r="EH342" s="17">
        <v>0</v>
      </c>
      <c r="EI342" s="17">
        <v>0</v>
      </c>
      <c r="EJ342" s="17">
        <v>0</v>
      </c>
      <c r="EK342" s="17">
        <v>0</v>
      </c>
      <c r="EL342" s="17">
        <v>0</v>
      </c>
      <c r="EM342" s="17">
        <v>0</v>
      </c>
      <c r="EN342" s="17">
        <v>0</v>
      </c>
      <c r="EO342" s="17">
        <v>0</v>
      </c>
      <c r="EP342" s="17">
        <v>0</v>
      </c>
      <c r="EQ342" s="17">
        <v>0</v>
      </c>
      <c r="ER342" s="17">
        <v>0</v>
      </c>
      <c r="ES342" s="17">
        <v>0</v>
      </c>
      <c r="ET342" s="17">
        <v>0</v>
      </c>
      <c r="EU342" s="17">
        <v>0</v>
      </c>
      <c r="EV342" s="17">
        <v>0</v>
      </c>
      <c r="EW342" s="17">
        <v>0</v>
      </c>
      <c r="EX342" s="17">
        <v>0</v>
      </c>
      <c r="EY342" s="17">
        <v>0</v>
      </c>
      <c r="EZ342" s="17">
        <v>0</v>
      </c>
      <c r="FA342" s="17">
        <v>0</v>
      </c>
      <c r="FB342" s="17">
        <v>0</v>
      </c>
      <c r="FC342" s="17">
        <v>0</v>
      </c>
      <c r="FD342" s="17">
        <v>0</v>
      </c>
      <c r="FE342" s="17">
        <v>0</v>
      </c>
      <c r="FF342" s="17">
        <v>0</v>
      </c>
      <c r="FG342" s="17">
        <v>0</v>
      </c>
      <c r="FH342" s="17">
        <v>0</v>
      </c>
      <c r="FI342" s="17">
        <v>0</v>
      </c>
      <c r="FJ342" s="17">
        <v>0</v>
      </c>
      <c r="FK342" s="17">
        <v>0</v>
      </c>
      <c r="FL342" s="17">
        <v>0</v>
      </c>
      <c r="FM342" s="17">
        <v>0</v>
      </c>
      <c r="FN342" s="17">
        <v>0</v>
      </c>
      <c r="FO342" s="17">
        <v>0</v>
      </c>
      <c r="FP342" s="17">
        <v>0</v>
      </c>
      <c r="FQ342" s="17">
        <v>0</v>
      </c>
      <c r="FR342" s="17">
        <v>0</v>
      </c>
      <c r="FS342" s="17">
        <v>0</v>
      </c>
      <c r="FT342" s="17">
        <v>0</v>
      </c>
      <c r="FU342" s="17">
        <v>0</v>
      </c>
      <c r="FV342" s="17">
        <v>0</v>
      </c>
      <c r="FW342" s="17">
        <v>0</v>
      </c>
      <c r="FX342" s="17">
        <v>0</v>
      </c>
      <c r="FY342" s="17">
        <v>0</v>
      </c>
      <c r="FZ342" s="17">
        <v>0</v>
      </c>
      <c r="GA342" s="17">
        <v>0</v>
      </c>
      <c r="GB342" s="17">
        <v>0</v>
      </c>
      <c r="GC342" s="17">
        <v>0</v>
      </c>
      <c r="GD342" s="17">
        <v>0</v>
      </c>
      <c r="GE342" s="17">
        <v>0</v>
      </c>
      <c r="GF342" s="17">
        <v>0</v>
      </c>
      <c r="GG342" s="17">
        <v>0</v>
      </c>
      <c r="GH342" s="17">
        <v>0</v>
      </c>
      <c r="GI342" s="17">
        <v>0</v>
      </c>
      <c r="GJ342" s="17">
        <v>0</v>
      </c>
      <c r="GK342" s="17">
        <v>0</v>
      </c>
      <c r="GL342" s="17">
        <v>0</v>
      </c>
      <c r="GM342" s="17">
        <v>0</v>
      </c>
      <c r="GN342" s="17">
        <v>0</v>
      </c>
      <c r="GO342" s="17">
        <v>0</v>
      </c>
      <c r="GP342" s="17">
        <v>0</v>
      </c>
      <c r="GQ342" s="17">
        <v>0</v>
      </c>
      <c r="GR342" s="17">
        <v>0</v>
      </c>
      <c r="GS342" s="17">
        <v>0</v>
      </c>
      <c r="GT342" s="17">
        <v>0</v>
      </c>
      <c r="GU342" s="17">
        <v>0</v>
      </c>
      <c r="GV342" s="17">
        <v>0</v>
      </c>
      <c r="GW342" s="17">
        <v>0</v>
      </c>
      <c r="GX342" s="17">
        <v>0</v>
      </c>
      <c r="GY342" s="17">
        <v>0</v>
      </c>
      <c r="GZ342" s="17">
        <v>0</v>
      </c>
      <c r="HA342" s="17">
        <v>0</v>
      </c>
      <c r="HB342" s="17">
        <v>0</v>
      </c>
      <c r="HC342" s="17">
        <v>0</v>
      </c>
      <c r="HD342" s="17">
        <v>0</v>
      </c>
      <c r="HE342" s="17">
        <v>0</v>
      </c>
      <c r="HF342" s="17">
        <v>0</v>
      </c>
      <c r="HG342" s="17">
        <v>0</v>
      </c>
      <c r="HH342" s="17">
        <v>0</v>
      </c>
      <c r="HI342" s="17">
        <v>0</v>
      </c>
      <c r="HJ342" s="17">
        <v>0</v>
      </c>
      <c r="HK342" s="17">
        <v>0</v>
      </c>
      <c r="HL342" s="17">
        <v>0</v>
      </c>
      <c r="HM342" s="17">
        <v>0</v>
      </c>
      <c r="HN342" s="17">
        <v>0</v>
      </c>
      <c r="HO342" s="17">
        <v>0</v>
      </c>
      <c r="HP342" s="17">
        <v>0</v>
      </c>
      <c r="HQ342" s="17">
        <v>0</v>
      </c>
      <c r="HR342" s="17">
        <v>0</v>
      </c>
      <c r="HS342" s="17">
        <v>0</v>
      </c>
      <c r="HT342" s="17">
        <v>0</v>
      </c>
      <c r="HU342" s="17">
        <v>0</v>
      </c>
      <c r="HV342" s="17">
        <v>0</v>
      </c>
      <c r="HW342" s="17">
        <v>0</v>
      </c>
      <c r="HX342" s="17">
        <v>0</v>
      </c>
      <c r="HY342" s="17">
        <v>0</v>
      </c>
      <c r="HZ342" s="17">
        <v>0</v>
      </c>
      <c r="IA342" s="17">
        <v>0</v>
      </c>
      <c r="IB342" s="17">
        <v>0</v>
      </c>
      <c r="IC342" s="17">
        <v>0</v>
      </c>
      <c r="ID342" s="17">
        <v>0</v>
      </c>
      <c r="IE342" s="17">
        <v>0</v>
      </c>
      <c r="IF342" s="17">
        <v>0</v>
      </c>
      <c r="IG342" s="17">
        <v>0</v>
      </c>
      <c r="IH342" s="17">
        <v>0</v>
      </c>
      <c r="II342" s="17">
        <v>0</v>
      </c>
      <c r="IJ342" s="17">
        <v>0</v>
      </c>
      <c r="IK342" s="17">
        <v>0</v>
      </c>
      <c r="IL342" s="17">
        <v>0</v>
      </c>
      <c r="IM342" s="17">
        <v>0</v>
      </c>
      <c r="IN342" s="17">
        <v>0</v>
      </c>
      <c r="IO342" s="17">
        <v>0</v>
      </c>
      <c r="IP342" s="17">
        <v>0</v>
      </c>
      <c r="IQ342" s="17">
        <v>0</v>
      </c>
      <c r="IR342" s="17">
        <v>0</v>
      </c>
      <c r="IS342" s="17">
        <v>0</v>
      </c>
      <c r="IT342" s="17">
        <v>0</v>
      </c>
      <c r="IU342" s="17">
        <v>0</v>
      </c>
      <c r="IV342" s="17">
        <v>0</v>
      </c>
      <c r="IW342" s="17">
        <v>0</v>
      </c>
      <c r="IX342" s="17">
        <v>0</v>
      </c>
      <c r="IY342" s="17">
        <v>0</v>
      </c>
      <c r="IZ342" s="17">
        <v>0</v>
      </c>
      <c r="JA342" s="17">
        <v>0</v>
      </c>
      <c r="JB342" s="17">
        <v>0</v>
      </c>
      <c r="JC342" s="17">
        <v>0</v>
      </c>
      <c r="JD342" s="17">
        <v>0</v>
      </c>
      <c r="JE342" s="17">
        <v>0</v>
      </c>
      <c r="JF342" s="17">
        <v>0</v>
      </c>
      <c r="JG342" s="17">
        <v>0</v>
      </c>
      <c r="JH342" s="17">
        <v>0</v>
      </c>
      <c r="JI342" s="17">
        <v>0</v>
      </c>
      <c r="JJ342" s="17">
        <v>0</v>
      </c>
      <c r="JK342" s="17">
        <v>0</v>
      </c>
      <c r="JL342" s="17">
        <v>0</v>
      </c>
      <c r="JM342" s="17">
        <v>0</v>
      </c>
      <c r="JN342" s="17">
        <v>0</v>
      </c>
      <c r="JO342" s="17">
        <v>0</v>
      </c>
      <c r="JP342" s="17">
        <v>0</v>
      </c>
      <c r="JQ342" s="17">
        <v>0</v>
      </c>
      <c r="JR342" s="17">
        <v>0</v>
      </c>
      <c r="JS342" s="17">
        <v>0</v>
      </c>
      <c r="JT342" s="17">
        <v>0</v>
      </c>
      <c r="JU342" s="17">
        <v>0</v>
      </c>
      <c r="JV342" s="17">
        <v>0</v>
      </c>
      <c r="JW342" s="17">
        <v>0</v>
      </c>
      <c r="JX342" s="17">
        <v>0</v>
      </c>
      <c r="JY342" s="17">
        <v>0</v>
      </c>
    </row>
    <row r="343" spans="1:285" x14ac:dyDescent="0.15">
      <c r="A343" s="17" t="s">
        <v>618</v>
      </c>
      <c r="B343" s="17" t="s">
        <v>619</v>
      </c>
      <c r="C343" s="17">
        <v>0</v>
      </c>
      <c r="D343" s="17">
        <v>0</v>
      </c>
      <c r="E343" s="17">
        <v>0</v>
      </c>
      <c r="F343" s="17">
        <v>0</v>
      </c>
      <c r="G343" s="17">
        <v>0</v>
      </c>
      <c r="H343" s="17">
        <v>0</v>
      </c>
      <c r="I343" s="17">
        <v>9.4</v>
      </c>
      <c r="J343" s="17">
        <v>9.4</v>
      </c>
      <c r="K343" s="17">
        <v>9.4</v>
      </c>
      <c r="L343" s="17">
        <v>9.4</v>
      </c>
      <c r="M343" s="17">
        <v>9.4</v>
      </c>
      <c r="N343" s="17">
        <v>9.43</v>
      </c>
      <c r="O343" s="17">
        <v>9.4499999999999993</v>
      </c>
      <c r="P343" s="17">
        <v>9.44</v>
      </c>
      <c r="Q343" s="17">
        <v>9.44</v>
      </c>
      <c r="R343" s="17">
        <v>9.42</v>
      </c>
      <c r="S343" s="17">
        <v>9.42</v>
      </c>
      <c r="T343" s="17">
        <v>9.43</v>
      </c>
      <c r="U343" s="17">
        <v>9.44</v>
      </c>
      <c r="V343" s="17">
        <v>9.44</v>
      </c>
      <c r="W343" s="17">
        <v>9.4499999999999993</v>
      </c>
      <c r="X343" s="17">
        <v>9.44</v>
      </c>
      <c r="Y343" s="17">
        <v>9.44</v>
      </c>
      <c r="Z343" s="17">
        <v>9.4499999999999993</v>
      </c>
      <c r="AA343" s="17">
        <v>9.4600000000000009</v>
      </c>
      <c r="AB343" s="17">
        <v>0</v>
      </c>
      <c r="AC343" s="17">
        <v>0</v>
      </c>
      <c r="AD343" s="17">
        <v>0</v>
      </c>
      <c r="AE343" s="17">
        <v>0</v>
      </c>
      <c r="AF343" s="17">
        <v>0</v>
      </c>
      <c r="AG343" s="17">
        <v>0</v>
      </c>
      <c r="AH343" s="17">
        <v>0</v>
      </c>
      <c r="AI343" s="17">
        <v>0</v>
      </c>
      <c r="AJ343" s="17">
        <v>0</v>
      </c>
      <c r="AK343" s="17">
        <v>0</v>
      </c>
      <c r="AL343" s="17">
        <v>0</v>
      </c>
      <c r="AM343" s="17">
        <v>0</v>
      </c>
      <c r="AN343" s="17">
        <v>0</v>
      </c>
      <c r="AO343" s="17">
        <v>0</v>
      </c>
      <c r="AP343" s="17">
        <v>0</v>
      </c>
      <c r="AQ343" s="17">
        <v>0</v>
      </c>
      <c r="AR343" s="17">
        <v>0</v>
      </c>
      <c r="AS343" s="17">
        <v>0</v>
      </c>
      <c r="AT343" s="17">
        <v>0</v>
      </c>
      <c r="AU343" s="17">
        <v>0</v>
      </c>
      <c r="AV343" s="17">
        <v>0</v>
      </c>
      <c r="AW343" s="17">
        <v>0</v>
      </c>
      <c r="AX343" s="17">
        <v>0</v>
      </c>
      <c r="AY343" s="17">
        <v>0</v>
      </c>
      <c r="AZ343" s="17">
        <v>0</v>
      </c>
      <c r="BA343" s="17">
        <v>0</v>
      </c>
      <c r="BB343" s="17">
        <v>0</v>
      </c>
      <c r="BC343" s="17">
        <v>0</v>
      </c>
      <c r="BD343" s="17">
        <v>0</v>
      </c>
      <c r="BE343" s="17">
        <v>0</v>
      </c>
      <c r="BF343" s="17">
        <v>0</v>
      </c>
      <c r="BG343" s="17">
        <v>0</v>
      </c>
      <c r="BH343" s="17">
        <v>0</v>
      </c>
      <c r="BI343" s="17">
        <v>0</v>
      </c>
      <c r="BJ343" s="17">
        <v>0</v>
      </c>
      <c r="BK343" s="17">
        <v>0</v>
      </c>
      <c r="BL343" s="17">
        <v>0</v>
      </c>
      <c r="BM343" s="17">
        <v>0</v>
      </c>
      <c r="BN343" s="17">
        <v>0</v>
      </c>
      <c r="BO343" s="17">
        <v>0</v>
      </c>
      <c r="BP343" s="17">
        <v>0</v>
      </c>
      <c r="BQ343" s="17">
        <v>0</v>
      </c>
      <c r="BR343" s="17">
        <v>0</v>
      </c>
      <c r="BS343" s="17">
        <v>0</v>
      </c>
      <c r="BT343" s="17">
        <v>0</v>
      </c>
      <c r="BU343" s="17">
        <v>0</v>
      </c>
      <c r="BV343" s="17">
        <v>0</v>
      </c>
      <c r="BW343" s="17">
        <v>0</v>
      </c>
      <c r="BX343" s="17">
        <v>0</v>
      </c>
      <c r="BY343" s="17">
        <v>0</v>
      </c>
      <c r="BZ343" s="17">
        <v>0</v>
      </c>
      <c r="CA343" s="17">
        <v>0</v>
      </c>
      <c r="CB343" s="17">
        <v>0</v>
      </c>
      <c r="CC343" s="17">
        <v>0</v>
      </c>
      <c r="CD343" s="17">
        <v>0</v>
      </c>
      <c r="CE343" s="17">
        <v>0</v>
      </c>
      <c r="CF343" s="17">
        <v>0</v>
      </c>
      <c r="CG343" s="17">
        <v>0</v>
      </c>
      <c r="CH343" s="17">
        <v>0</v>
      </c>
      <c r="CI343" s="17">
        <v>0</v>
      </c>
      <c r="CJ343" s="17">
        <v>0</v>
      </c>
      <c r="CK343" s="17">
        <v>0</v>
      </c>
      <c r="CL343" s="17">
        <v>0</v>
      </c>
      <c r="CM343" s="17">
        <v>0</v>
      </c>
      <c r="CN343" s="17">
        <v>0</v>
      </c>
      <c r="CO343" s="17">
        <v>0</v>
      </c>
      <c r="CP343" s="17">
        <v>0</v>
      </c>
      <c r="CQ343" s="17">
        <v>0</v>
      </c>
      <c r="CR343" s="17">
        <v>0</v>
      </c>
      <c r="CS343" s="17">
        <v>0</v>
      </c>
      <c r="CT343" s="17">
        <v>0</v>
      </c>
      <c r="CU343" s="17">
        <v>0</v>
      </c>
      <c r="CV343" s="17">
        <v>0</v>
      </c>
      <c r="CW343" s="17">
        <v>0</v>
      </c>
      <c r="CX343" s="17">
        <v>0</v>
      </c>
      <c r="CY343" s="17">
        <v>0</v>
      </c>
      <c r="CZ343" s="17">
        <v>0</v>
      </c>
      <c r="DA343" s="17">
        <v>0</v>
      </c>
      <c r="DB343" s="17">
        <v>0</v>
      </c>
      <c r="DC343" s="17">
        <v>0</v>
      </c>
      <c r="DD343" s="17">
        <v>0</v>
      </c>
      <c r="DE343" s="17">
        <v>0</v>
      </c>
      <c r="DF343" s="17">
        <v>0</v>
      </c>
      <c r="DG343" s="17">
        <v>0</v>
      </c>
      <c r="DH343" s="17">
        <v>0</v>
      </c>
      <c r="DI343" s="17">
        <v>0</v>
      </c>
      <c r="DJ343" s="17">
        <v>0</v>
      </c>
      <c r="DK343" s="17">
        <v>0</v>
      </c>
      <c r="DL343" s="17">
        <v>0</v>
      </c>
      <c r="DM343" s="17">
        <v>0</v>
      </c>
      <c r="DN343" s="17">
        <v>0</v>
      </c>
      <c r="DO343" s="17">
        <v>0</v>
      </c>
      <c r="DP343" s="17">
        <v>0</v>
      </c>
      <c r="DQ343" s="17">
        <v>0</v>
      </c>
      <c r="DR343" s="17">
        <v>0</v>
      </c>
      <c r="DS343" s="17">
        <v>0</v>
      </c>
      <c r="DT343" s="17">
        <v>0</v>
      </c>
      <c r="DU343" s="17">
        <v>0</v>
      </c>
      <c r="DV343" s="17">
        <v>0</v>
      </c>
      <c r="DW343" s="17">
        <v>0</v>
      </c>
      <c r="DX343" s="17">
        <v>0</v>
      </c>
      <c r="DY343" s="17">
        <v>0</v>
      </c>
      <c r="DZ343" s="17">
        <v>0</v>
      </c>
      <c r="EA343" s="17">
        <v>0</v>
      </c>
      <c r="EB343" s="17">
        <v>0</v>
      </c>
      <c r="EC343" s="17">
        <v>0</v>
      </c>
      <c r="ED343" s="17">
        <v>0</v>
      </c>
      <c r="EE343" s="17">
        <v>0</v>
      </c>
      <c r="EF343" s="17">
        <v>0</v>
      </c>
      <c r="EG343" s="17">
        <v>0</v>
      </c>
      <c r="EH343" s="17">
        <v>0</v>
      </c>
      <c r="EI343" s="17">
        <v>0</v>
      </c>
      <c r="EJ343" s="17">
        <v>0</v>
      </c>
      <c r="EK343" s="17">
        <v>0</v>
      </c>
      <c r="EL343" s="17">
        <v>0</v>
      </c>
      <c r="EM343" s="17">
        <v>0</v>
      </c>
      <c r="EN343" s="17">
        <v>0</v>
      </c>
      <c r="EO343" s="17">
        <v>0</v>
      </c>
      <c r="EP343" s="17">
        <v>0</v>
      </c>
      <c r="EQ343" s="17">
        <v>0</v>
      </c>
      <c r="ER343" s="17">
        <v>0</v>
      </c>
      <c r="ES343" s="17">
        <v>0</v>
      </c>
      <c r="ET343" s="17">
        <v>0</v>
      </c>
      <c r="EU343" s="17">
        <v>0</v>
      </c>
      <c r="EV343" s="17">
        <v>0</v>
      </c>
      <c r="EW343" s="17">
        <v>0</v>
      </c>
      <c r="EX343" s="17">
        <v>0</v>
      </c>
      <c r="EY343" s="17">
        <v>0</v>
      </c>
      <c r="EZ343" s="17">
        <v>0</v>
      </c>
      <c r="FA343" s="17">
        <v>0</v>
      </c>
      <c r="FB343" s="17">
        <v>0</v>
      </c>
      <c r="FC343" s="17">
        <v>0</v>
      </c>
      <c r="FD343" s="17">
        <v>0</v>
      </c>
      <c r="FE343" s="17">
        <v>0</v>
      </c>
      <c r="FF343" s="17">
        <v>0</v>
      </c>
      <c r="FG343" s="17">
        <v>0</v>
      </c>
      <c r="FH343" s="17">
        <v>0</v>
      </c>
      <c r="FI343" s="17">
        <v>0</v>
      </c>
      <c r="FJ343" s="17">
        <v>0</v>
      </c>
      <c r="FK343" s="17">
        <v>0</v>
      </c>
      <c r="FL343" s="17">
        <v>0</v>
      </c>
      <c r="FM343" s="17">
        <v>0</v>
      </c>
      <c r="FN343" s="17">
        <v>0</v>
      </c>
      <c r="FO343" s="17">
        <v>0</v>
      </c>
      <c r="FP343" s="17">
        <v>0</v>
      </c>
      <c r="FQ343" s="17">
        <v>0</v>
      </c>
      <c r="FR343" s="17">
        <v>0</v>
      </c>
      <c r="FS343" s="17">
        <v>0</v>
      </c>
      <c r="FT343" s="17">
        <v>0</v>
      </c>
      <c r="FU343" s="17">
        <v>0</v>
      </c>
      <c r="FV343" s="17">
        <v>0</v>
      </c>
      <c r="FW343" s="17">
        <v>0</v>
      </c>
      <c r="FX343" s="17">
        <v>0</v>
      </c>
      <c r="FY343" s="17">
        <v>0</v>
      </c>
      <c r="FZ343" s="17">
        <v>0</v>
      </c>
      <c r="GA343" s="17">
        <v>0</v>
      </c>
      <c r="GB343" s="17">
        <v>0</v>
      </c>
      <c r="GC343" s="17">
        <v>0</v>
      </c>
      <c r="GD343" s="17">
        <v>0</v>
      </c>
      <c r="GE343" s="17">
        <v>0</v>
      </c>
      <c r="GF343" s="17">
        <v>0</v>
      </c>
      <c r="GG343" s="17">
        <v>0</v>
      </c>
      <c r="GH343" s="17">
        <v>0</v>
      </c>
      <c r="GI343" s="17">
        <v>0</v>
      </c>
      <c r="GJ343" s="17">
        <v>0</v>
      </c>
      <c r="GK343" s="17">
        <v>0</v>
      </c>
      <c r="GL343" s="17">
        <v>0</v>
      </c>
      <c r="GM343" s="17">
        <v>0</v>
      </c>
      <c r="GN343" s="17">
        <v>0</v>
      </c>
      <c r="GO343" s="17">
        <v>0</v>
      </c>
      <c r="GP343" s="17">
        <v>0</v>
      </c>
      <c r="GQ343" s="17">
        <v>0</v>
      </c>
      <c r="GR343" s="17">
        <v>0</v>
      </c>
      <c r="GS343" s="17">
        <v>0</v>
      </c>
      <c r="GT343" s="17">
        <v>0</v>
      </c>
      <c r="GU343" s="17">
        <v>0</v>
      </c>
      <c r="GV343" s="17">
        <v>0</v>
      </c>
      <c r="GW343" s="17">
        <v>0</v>
      </c>
      <c r="GX343" s="17">
        <v>0</v>
      </c>
      <c r="GY343" s="17">
        <v>0</v>
      </c>
      <c r="GZ343" s="17">
        <v>0</v>
      </c>
      <c r="HA343" s="17">
        <v>0</v>
      </c>
      <c r="HB343" s="17">
        <v>0</v>
      </c>
      <c r="HC343" s="17">
        <v>0</v>
      </c>
      <c r="HD343" s="17">
        <v>0</v>
      </c>
      <c r="HE343" s="17">
        <v>0</v>
      </c>
      <c r="HF343" s="17">
        <v>0</v>
      </c>
      <c r="HG343" s="17">
        <v>0</v>
      </c>
      <c r="HH343" s="17">
        <v>0</v>
      </c>
      <c r="HI343" s="17">
        <v>0</v>
      </c>
      <c r="HJ343" s="17">
        <v>0</v>
      </c>
      <c r="HK343" s="17">
        <v>0</v>
      </c>
      <c r="HL343" s="17">
        <v>0</v>
      </c>
      <c r="HM343" s="17">
        <v>0</v>
      </c>
      <c r="HN343" s="17">
        <v>0</v>
      </c>
      <c r="HO343" s="17">
        <v>0</v>
      </c>
      <c r="HP343" s="17">
        <v>0</v>
      </c>
      <c r="HQ343" s="17">
        <v>0</v>
      </c>
      <c r="HR343" s="17">
        <v>0</v>
      </c>
      <c r="HS343" s="17">
        <v>0</v>
      </c>
      <c r="HT343" s="17">
        <v>0</v>
      </c>
      <c r="HU343" s="17">
        <v>0</v>
      </c>
      <c r="HV343" s="17">
        <v>0</v>
      </c>
      <c r="HW343" s="17">
        <v>0</v>
      </c>
      <c r="HX343" s="17">
        <v>0</v>
      </c>
      <c r="HY343" s="17">
        <v>0</v>
      </c>
      <c r="HZ343" s="17">
        <v>0</v>
      </c>
      <c r="IA343" s="17">
        <v>0</v>
      </c>
      <c r="IB343" s="17">
        <v>0</v>
      </c>
      <c r="IC343" s="17">
        <v>0</v>
      </c>
      <c r="ID343" s="17">
        <v>0</v>
      </c>
      <c r="IE343" s="17">
        <v>0</v>
      </c>
      <c r="IF343" s="17">
        <v>0</v>
      </c>
      <c r="IG343" s="17">
        <v>0</v>
      </c>
      <c r="IH343" s="17">
        <v>0</v>
      </c>
      <c r="II343" s="17">
        <v>0</v>
      </c>
      <c r="IJ343" s="17">
        <v>0</v>
      </c>
      <c r="IK343" s="17">
        <v>0</v>
      </c>
      <c r="IL343" s="17">
        <v>0</v>
      </c>
      <c r="IM343" s="17">
        <v>0</v>
      </c>
      <c r="IN343" s="17">
        <v>0</v>
      </c>
      <c r="IO343" s="17">
        <v>0</v>
      </c>
      <c r="IP343" s="17">
        <v>0</v>
      </c>
      <c r="IQ343" s="17">
        <v>0</v>
      </c>
      <c r="IR343" s="17">
        <v>0</v>
      </c>
      <c r="IS343" s="17">
        <v>0</v>
      </c>
      <c r="IT343" s="17">
        <v>0</v>
      </c>
      <c r="IU343" s="17">
        <v>0</v>
      </c>
      <c r="IV343" s="17">
        <v>0</v>
      </c>
      <c r="IW343" s="17">
        <v>0</v>
      </c>
      <c r="IX343" s="17">
        <v>0</v>
      </c>
      <c r="IY343" s="17">
        <v>0</v>
      </c>
      <c r="IZ343" s="17">
        <v>0</v>
      </c>
      <c r="JA343" s="17">
        <v>0</v>
      </c>
      <c r="JB343" s="17">
        <v>0</v>
      </c>
      <c r="JC343" s="17">
        <v>0</v>
      </c>
      <c r="JD343" s="17">
        <v>0</v>
      </c>
      <c r="JE343" s="17">
        <v>0</v>
      </c>
      <c r="JF343" s="17">
        <v>0</v>
      </c>
      <c r="JG343" s="17">
        <v>0</v>
      </c>
      <c r="JH343" s="17">
        <v>0</v>
      </c>
      <c r="JI343" s="17">
        <v>0</v>
      </c>
      <c r="JJ343" s="17">
        <v>0</v>
      </c>
      <c r="JK343" s="17">
        <v>0</v>
      </c>
      <c r="JL343" s="17">
        <v>0</v>
      </c>
      <c r="JM343" s="17">
        <v>0</v>
      </c>
      <c r="JN343" s="17">
        <v>0</v>
      </c>
      <c r="JO343" s="17">
        <v>0</v>
      </c>
      <c r="JP343" s="17">
        <v>0</v>
      </c>
      <c r="JQ343" s="17">
        <v>0</v>
      </c>
      <c r="JR343" s="17">
        <v>0</v>
      </c>
      <c r="JS343" s="17">
        <v>0</v>
      </c>
      <c r="JT343" s="17">
        <v>0</v>
      </c>
      <c r="JU343" s="17">
        <v>0</v>
      </c>
      <c r="JV343" s="17">
        <v>0</v>
      </c>
      <c r="JW343" s="17">
        <v>0</v>
      </c>
      <c r="JX343" s="17">
        <v>0</v>
      </c>
      <c r="JY343" s="17">
        <v>0</v>
      </c>
    </row>
    <row r="344" spans="1:285" x14ac:dyDescent="0.15">
      <c r="A344" s="17" t="s">
        <v>262</v>
      </c>
      <c r="B344" s="17" t="s">
        <v>263</v>
      </c>
      <c r="C344" s="17">
        <v>0</v>
      </c>
      <c r="D344" s="17">
        <v>0</v>
      </c>
      <c r="E344" s="17">
        <v>0</v>
      </c>
      <c r="F344" s="17">
        <v>0</v>
      </c>
      <c r="G344" s="17">
        <v>0</v>
      </c>
      <c r="H344" s="17">
        <v>0</v>
      </c>
      <c r="I344" s="17">
        <v>16.28</v>
      </c>
      <c r="J344" s="17">
        <v>16.28</v>
      </c>
      <c r="K344" s="17">
        <v>16.28</v>
      </c>
      <c r="L344" s="17">
        <v>16.28</v>
      </c>
      <c r="M344" s="17">
        <v>16.28</v>
      </c>
      <c r="N344" s="17">
        <v>16.239999999999998</v>
      </c>
      <c r="O344" s="17">
        <v>16.28</v>
      </c>
      <c r="P344" s="17">
        <v>16.3</v>
      </c>
      <c r="Q344" s="17">
        <v>16.28</v>
      </c>
      <c r="R344" s="17">
        <v>16.3</v>
      </c>
      <c r="S344" s="17">
        <v>16.3</v>
      </c>
      <c r="T344" s="17">
        <v>16.29</v>
      </c>
      <c r="U344" s="17">
        <v>16.3</v>
      </c>
      <c r="V344" s="17">
        <v>16.3</v>
      </c>
      <c r="W344" s="17">
        <v>16.3</v>
      </c>
      <c r="X344" s="17">
        <v>16.28</v>
      </c>
      <c r="Y344" s="17">
        <v>16.29</v>
      </c>
      <c r="Z344" s="17">
        <v>16.29</v>
      </c>
      <c r="AA344" s="17">
        <v>16.3</v>
      </c>
      <c r="AB344" s="17">
        <v>0</v>
      </c>
      <c r="AC344" s="17">
        <v>0</v>
      </c>
      <c r="AD344" s="17">
        <v>0</v>
      </c>
      <c r="AE344" s="17">
        <v>0</v>
      </c>
      <c r="AF344" s="17">
        <v>0</v>
      </c>
      <c r="AG344" s="17">
        <v>0</v>
      </c>
      <c r="AH344" s="17">
        <v>0</v>
      </c>
      <c r="AI344" s="17">
        <v>0</v>
      </c>
      <c r="AJ344" s="17">
        <v>0</v>
      </c>
      <c r="AK344" s="17">
        <v>0</v>
      </c>
      <c r="AL344" s="17">
        <v>0</v>
      </c>
      <c r="AM344" s="17">
        <v>0</v>
      </c>
      <c r="AN344" s="17">
        <v>0</v>
      </c>
      <c r="AO344" s="17">
        <v>0</v>
      </c>
      <c r="AP344" s="17">
        <v>0</v>
      </c>
      <c r="AQ344" s="17">
        <v>0</v>
      </c>
      <c r="AR344" s="17">
        <v>0</v>
      </c>
      <c r="AS344" s="17">
        <v>0</v>
      </c>
      <c r="AT344" s="17">
        <v>0</v>
      </c>
      <c r="AU344" s="17">
        <v>0</v>
      </c>
      <c r="AV344" s="17">
        <v>0</v>
      </c>
      <c r="AW344" s="17">
        <v>0</v>
      </c>
      <c r="AX344" s="17">
        <v>0</v>
      </c>
      <c r="AY344" s="17">
        <v>0</v>
      </c>
      <c r="AZ344" s="17">
        <v>0</v>
      </c>
      <c r="BA344" s="17">
        <v>0</v>
      </c>
      <c r="BB344" s="17">
        <v>0</v>
      </c>
      <c r="BC344" s="17">
        <v>0</v>
      </c>
      <c r="BD344" s="17">
        <v>0</v>
      </c>
      <c r="BE344" s="17">
        <v>0</v>
      </c>
      <c r="BF344" s="17">
        <v>0</v>
      </c>
      <c r="BG344" s="17">
        <v>0</v>
      </c>
      <c r="BH344" s="17">
        <v>0</v>
      </c>
      <c r="BI344" s="17">
        <v>0</v>
      </c>
      <c r="BJ344" s="17">
        <v>0</v>
      </c>
      <c r="BK344" s="17">
        <v>0</v>
      </c>
      <c r="BL344" s="17">
        <v>0</v>
      </c>
      <c r="BM344" s="17">
        <v>0</v>
      </c>
      <c r="BN344" s="17">
        <v>0</v>
      </c>
      <c r="BO344" s="17">
        <v>0</v>
      </c>
      <c r="BP344" s="17">
        <v>0</v>
      </c>
      <c r="BQ344" s="17">
        <v>0</v>
      </c>
      <c r="BR344" s="17">
        <v>0</v>
      </c>
      <c r="BS344" s="17">
        <v>0</v>
      </c>
      <c r="BT344" s="17">
        <v>0</v>
      </c>
      <c r="BU344" s="17">
        <v>0</v>
      </c>
      <c r="BV344" s="17">
        <v>0</v>
      </c>
      <c r="BW344" s="17">
        <v>0</v>
      </c>
      <c r="BX344" s="17">
        <v>0</v>
      </c>
      <c r="BY344" s="17">
        <v>0</v>
      </c>
      <c r="BZ344" s="17">
        <v>0</v>
      </c>
      <c r="CA344" s="17">
        <v>0</v>
      </c>
      <c r="CB344" s="17">
        <v>0</v>
      </c>
      <c r="CC344" s="17">
        <v>0</v>
      </c>
      <c r="CD344" s="17">
        <v>0</v>
      </c>
      <c r="CE344" s="17">
        <v>0</v>
      </c>
      <c r="CF344" s="17">
        <v>0</v>
      </c>
      <c r="CG344" s="17">
        <v>0</v>
      </c>
      <c r="CH344" s="17">
        <v>0</v>
      </c>
      <c r="CI344" s="17">
        <v>0</v>
      </c>
      <c r="CJ344" s="17">
        <v>0</v>
      </c>
      <c r="CK344" s="17">
        <v>0</v>
      </c>
      <c r="CL344" s="17">
        <v>0</v>
      </c>
      <c r="CM344" s="17">
        <v>0</v>
      </c>
      <c r="CN344" s="17">
        <v>0</v>
      </c>
      <c r="CO344" s="17">
        <v>0</v>
      </c>
      <c r="CP344" s="17">
        <v>0</v>
      </c>
      <c r="CQ344" s="17">
        <v>0</v>
      </c>
      <c r="CR344" s="17">
        <v>0</v>
      </c>
      <c r="CS344" s="17">
        <v>0</v>
      </c>
      <c r="CT344" s="17">
        <v>0</v>
      </c>
      <c r="CU344" s="17">
        <v>0</v>
      </c>
      <c r="CV344" s="17">
        <v>0</v>
      </c>
      <c r="CW344" s="17">
        <v>0</v>
      </c>
      <c r="CX344" s="17">
        <v>0</v>
      </c>
      <c r="CY344" s="17">
        <v>0</v>
      </c>
      <c r="CZ344" s="17">
        <v>0</v>
      </c>
      <c r="DA344" s="17">
        <v>0</v>
      </c>
      <c r="DB344" s="17">
        <v>0</v>
      </c>
      <c r="DC344" s="17">
        <v>0</v>
      </c>
      <c r="DD344" s="17">
        <v>0</v>
      </c>
      <c r="DE344" s="17">
        <v>0</v>
      </c>
      <c r="DF344" s="17">
        <v>0</v>
      </c>
      <c r="DG344" s="17">
        <v>0</v>
      </c>
      <c r="DH344" s="17">
        <v>0</v>
      </c>
      <c r="DI344" s="17">
        <v>0</v>
      </c>
      <c r="DJ344" s="17">
        <v>0</v>
      </c>
      <c r="DK344" s="17">
        <v>0</v>
      </c>
      <c r="DL344" s="17">
        <v>0</v>
      </c>
      <c r="DM344" s="17">
        <v>0</v>
      </c>
      <c r="DN344" s="17">
        <v>0</v>
      </c>
      <c r="DO344" s="17">
        <v>0</v>
      </c>
      <c r="DP344" s="17">
        <v>0</v>
      </c>
      <c r="DQ344" s="17">
        <v>0</v>
      </c>
      <c r="DR344" s="17">
        <v>0</v>
      </c>
      <c r="DS344" s="17">
        <v>0</v>
      </c>
      <c r="DT344" s="17">
        <v>0</v>
      </c>
      <c r="DU344" s="17">
        <v>0</v>
      </c>
      <c r="DV344" s="17">
        <v>0</v>
      </c>
      <c r="DW344" s="17">
        <v>0</v>
      </c>
      <c r="DX344" s="17">
        <v>0</v>
      </c>
      <c r="DY344" s="17">
        <v>0</v>
      </c>
      <c r="DZ344" s="17">
        <v>0</v>
      </c>
      <c r="EA344" s="17">
        <v>0</v>
      </c>
      <c r="EB344" s="17">
        <v>0</v>
      </c>
      <c r="EC344" s="17">
        <v>0</v>
      </c>
      <c r="ED344" s="17">
        <v>0</v>
      </c>
      <c r="EE344" s="17">
        <v>0</v>
      </c>
      <c r="EF344" s="17">
        <v>0</v>
      </c>
      <c r="EG344" s="17">
        <v>0</v>
      </c>
      <c r="EH344" s="17">
        <v>0</v>
      </c>
      <c r="EI344" s="17">
        <v>0</v>
      </c>
      <c r="EJ344" s="17">
        <v>0</v>
      </c>
      <c r="EK344" s="17">
        <v>0</v>
      </c>
      <c r="EL344" s="17">
        <v>0</v>
      </c>
      <c r="EM344" s="17">
        <v>0</v>
      </c>
      <c r="EN344" s="17">
        <v>0</v>
      </c>
      <c r="EO344" s="17">
        <v>0</v>
      </c>
      <c r="EP344" s="17">
        <v>0</v>
      </c>
      <c r="EQ344" s="17">
        <v>0</v>
      </c>
      <c r="ER344" s="17">
        <v>0</v>
      </c>
      <c r="ES344" s="17">
        <v>0</v>
      </c>
      <c r="ET344" s="17">
        <v>0</v>
      </c>
      <c r="EU344" s="17">
        <v>0</v>
      </c>
      <c r="EV344" s="17">
        <v>0</v>
      </c>
      <c r="EW344" s="17">
        <v>0</v>
      </c>
      <c r="EX344" s="17">
        <v>0</v>
      </c>
      <c r="EY344" s="17">
        <v>0</v>
      </c>
      <c r="EZ344" s="17">
        <v>0</v>
      </c>
      <c r="FA344" s="17">
        <v>0</v>
      </c>
      <c r="FB344" s="17">
        <v>0</v>
      </c>
      <c r="FC344" s="17">
        <v>0</v>
      </c>
      <c r="FD344" s="17">
        <v>0</v>
      </c>
      <c r="FE344" s="17">
        <v>0</v>
      </c>
      <c r="FF344" s="17">
        <v>0</v>
      </c>
      <c r="FG344" s="17">
        <v>0</v>
      </c>
      <c r="FH344" s="17">
        <v>0</v>
      </c>
      <c r="FI344" s="17">
        <v>0</v>
      </c>
      <c r="FJ344" s="17">
        <v>0</v>
      </c>
      <c r="FK344" s="17">
        <v>0</v>
      </c>
      <c r="FL344" s="17">
        <v>0</v>
      </c>
      <c r="FM344" s="17">
        <v>0</v>
      </c>
      <c r="FN344" s="17">
        <v>0</v>
      </c>
      <c r="FO344" s="17">
        <v>0</v>
      </c>
      <c r="FP344" s="17">
        <v>0</v>
      </c>
      <c r="FQ344" s="17">
        <v>0</v>
      </c>
      <c r="FR344" s="17">
        <v>0</v>
      </c>
      <c r="FS344" s="17">
        <v>0</v>
      </c>
      <c r="FT344" s="17">
        <v>0</v>
      </c>
      <c r="FU344" s="17">
        <v>0</v>
      </c>
      <c r="FV344" s="17">
        <v>0</v>
      </c>
      <c r="FW344" s="17">
        <v>0</v>
      </c>
      <c r="FX344" s="17">
        <v>0</v>
      </c>
      <c r="FY344" s="17">
        <v>0</v>
      </c>
      <c r="FZ344" s="17">
        <v>0</v>
      </c>
      <c r="GA344" s="17">
        <v>0</v>
      </c>
      <c r="GB344" s="17">
        <v>0</v>
      </c>
      <c r="GC344" s="17">
        <v>0</v>
      </c>
      <c r="GD344" s="17">
        <v>0</v>
      </c>
      <c r="GE344" s="17">
        <v>0</v>
      </c>
      <c r="GF344" s="17">
        <v>0</v>
      </c>
      <c r="GG344" s="17">
        <v>0</v>
      </c>
      <c r="GH344" s="17">
        <v>0</v>
      </c>
      <c r="GI344" s="17">
        <v>0</v>
      </c>
      <c r="GJ344" s="17">
        <v>0</v>
      </c>
      <c r="GK344" s="17">
        <v>0</v>
      </c>
      <c r="GL344" s="17">
        <v>0</v>
      </c>
      <c r="GM344" s="17">
        <v>0</v>
      </c>
      <c r="GN344" s="17">
        <v>0</v>
      </c>
      <c r="GO344" s="17">
        <v>0</v>
      </c>
      <c r="GP344" s="17">
        <v>0</v>
      </c>
      <c r="GQ344" s="17">
        <v>0</v>
      </c>
      <c r="GR344" s="17">
        <v>0</v>
      </c>
      <c r="GS344" s="17">
        <v>0</v>
      </c>
      <c r="GT344" s="17">
        <v>0</v>
      </c>
      <c r="GU344" s="17">
        <v>0</v>
      </c>
      <c r="GV344" s="17">
        <v>0</v>
      </c>
      <c r="GW344" s="17">
        <v>0</v>
      </c>
      <c r="GX344" s="17">
        <v>0</v>
      </c>
      <c r="GY344" s="17">
        <v>0</v>
      </c>
      <c r="GZ344" s="17">
        <v>0</v>
      </c>
      <c r="HA344" s="17">
        <v>0</v>
      </c>
      <c r="HB344" s="17">
        <v>0</v>
      </c>
      <c r="HC344" s="17">
        <v>0</v>
      </c>
      <c r="HD344" s="17">
        <v>0</v>
      </c>
      <c r="HE344" s="17">
        <v>0</v>
      </c>
      <c r="HF344" s="17">
        <v>0</v>
      </c>
      <c r="HG344" s="17">
        <v>0</v>
      </c>
      <c r="HH344" s="17">
        <v>0</v>
      </c>
      <c r="HI344" s="17">
        <v>0</v>
      </c>
      <c r="HJ344" s="17">
        <v>0</v>
      </c>
      <c r="HK344" s="17">
        <v>0</v>
      </c>
      <c r="HL344" s="17">
        <v>0</v>
      </c>
      <c r="HM344" s="17">
        <v>0</v>
      </c>
      <c r="HN344" s="17">
        <v>0</v>
      </c>
      <c r="HO344" s="17">
        <v>0</v>
      </c>
      <c r="HP344" s="17">
        <v>0</v>
      </c>
      <c r="HQ344" s="17">
        <v>0</v>
      </c>
      <c r="HR344" s="17">
        <v>0</v>
      </c>
      <c r="HS344" s="17">
        <v>0</v>
      </c>
      <c r="HT344" s="17">
        <v>0</v>
      </c>
      <c r="HU344" s="17">
        <v>0</v>
      </c>
      <c r="HV344" s="17">
        <v>0</v>
      </c>
      <c r="HW344" s="17">
        <v>0</v>
      </c>
      <c r="HX344" s="17">
        <v>0</v>
      </c>
      <c r="HY344" s="17">
        <v>0</v>
      </c>
      <c r="HZ344" s="17">
        <v>0</v>
      </c>
      <c r="IA344" s="17">
        <v>0</v>
      </c>
      <c r="IB344" s="17">
        <v>0</v>
      </c>
      <c r="IC344" s="17">
        <v>0</v>
      </c>
      <c r="ID344" s="17">
        <v>0</v>
      </c>
      <c r="IE344" s="17">
        <v>0</v>
      </c>
      <c r="IF344" s="17">
        <v>0</v>
      </c>
      <c r="IG344" s="17">
        <v>0</v>
      </c>
      <c r="IH344" s="17">
        <v>0</v>
      </c>
      <c r="II344" s="17">
        <v>0</v>
      </c>
      <c r="IJ344" s="17">
        <v>0</v>
      </c>
      <c r="IK344" s="17">
        <v>0</v>
      </c>
      <c r="IL344" s="17">
        <v>0</v>
      </c>
      <c r="IM344" s="17">
        <v>0</v>
      </c>
      <c r="IN344" s="17">
        <v>0</v>
      </c>
      <c r="IO344" s="17">
        <v>0</v>
      </c>
      <c r="IP344" s="17">
        <v>0</v>
      </c>
      <c r="IQ344" s="17">
        <v>0</v>
      </c>
      <c r="IR344" s="17">
        <v>0</v>
      </c>
      <c r="IS344" s="17">
        <v>0</v>
      </c>
      <c r="IT344" s="17">
        <v>0</v>
      </c>
      <c r="IU344" s="17">
        <v>0</v>
      </c>
      <c r="IV344" s="17">
        <v>0</v>
      </c>
      <c r="IW344" s="17">
        <v>0</v>
      </c>
      <c r="IX344" s="17">
        <v>0</v>
      </c>
      <c r="IY344" s="17">
        <v>0</v>
      </c>
      <c r="IZ344" s="17">
        <v>0</v>
      </c>
      <c r="JA344" s="17">
        <v>0</v>
      </c>
      <c r="JB344" s="17">
        <v>0</v>
      </c>
      <c r="JC344" s="17">
        <v>0</v>
      </c>
      <c r="JD344" s="17">
        <v>0</v>
      </c>
      <c r="JE344" s="17">
        <v>0</v>
      </c>
      <c r="JF344" s="17">
        <v>0</v>
      </c>
      <c r="JG344" s="17">
        <v>0</v>
      </c>
      <c r="JH344" s="17">
        <v>0</v>
      </c>
      <c r="JI344" s="17">
        <v>0</v>
      </c>
      <c r="JJ344" s="17">
        <v>0</v>
      </c>
      <c r="JK344" s="17">
        <v>0</v>
      </c>
      <c r="JL344" s="17">
        <v>0</v>
      </c>
      <c r="JM344" s="17">
        <v>0</v>
      </c>
      <c r="JN344" s="17">
        <v>0</v>
      </c>
      <c r="JO344" s="17">
        <v>0</v>
      </c>
      <c r="JP344" s="17">
        <v>0</v>
      </c>
      <c r="JQ344" s="17">
        <v>0</v>
      </c>
      <c r="JR344" s="17">
        <v>0</v>
      </c>
      <c r="JS344" s="17">
        <v>0</v>
      </c>
      <c r="JT344" s="17">
        <v>0</v>
      </c>
      <c r="JU344" s="17">
        <v>0</v>
      </c>
      <c r="JV344" s="17">
        <v>0</v>
      </c>
      <c r="JW344" s="17">
        <v>0</v>
      </c>
      <c r="JX344" s="17">
        <v>0</v>
      </c>
      <c r="JY344" s="17">
        <v>0</v>
      </c>
    </row>
    <row r="345" spans="1:285" x14ac:dyDescent="0.15">
      <c r="A345" s="17" t="s">
        <v>481</v>
      </c>
      <c r="B345" s="17" t="s">
        <v>482</v>
      </c>
      <c r="C345" s="17">
        <v>0</v>
      </c>
      <c r="D345" s="17">
        <v>0</v>
      </c>
      <c r="E345" s="17">
        <v>0</v>
      </c>
      <c r="F345" s="17">
        <v>0</v>
      </c>
      <c r="G345" s="17">
        <v>0</v>
      </c>
      <c r="H345" s="17">
        <v>0</v>
      </c>
      <c r="I345" s="17">
        <v>16.649999999999999</v>
      </c>
      <c r="J345" s="17">
        <v>16.649999999999999</v>
      </c>
      <c r="K345" s="17">
        <v>16.649999999999999</v>
      </c>
      <c r="L345" s="17">
        <v>16.649999999999999</v>
      </c>
      <c r="M345" s="17">
        <v>16.649999999999999</v>
      </c>
      <c r="N345" s="17">
        <v>16.690000000000001</v>
      </c>
      <c r="O345" s="17">
        <v>16.649999999999999</v>
      </c>
      <c r="P345" s="17">
        <v>16.64</v>
      </c>
      <c r="Q345" s="17">
        <v>16.600000000000001</v>
      </c>
      <c r="R345" s="17">
        <v>16.59</v>
      </c>
      <c r="S345" s="17">
        <v>16.600000000000001</v>
      </c>
      <c r="T345" s="17">
        <v>16.670000000000002</v>
      </c>
      <c r="U345" s="17">
        <v>16.71</v>
      </c>
      <c r="V345" s="17">
        <v>16.73</v>
      </c>
      <c r="W345" s="17">
        <v>16.739999999999998</v>
      </c>
      <c r="X345" s="17">
        <v>16.8</v>
      </c>
      <c r="Y345" s="17">
        <v>16.829999999999998</v>
      </c>
      <c r="Z345" s="17">
        <v>16.84</v>
      </c>
      <c r="AA345" s="17">
        <v>16.850000000000001</v>
      </c>
      <c r="AB345" s="17">
        <v>0</v>
      </c>
      <c r="AC345" s="17">
        <v>0</v>
      </c>
      <c r="AD345" s="17">
        <v>0</v>
      </c>
      <c r="AE345" s="17">
        <v>0</v>
      </c>
      <c r="AF345" s="17">
        <v>0</v>
      </c>
      <c r="AG345" s="17">
        <v>0</v>
      </c>
      <c r="AH345" s="17">
        <v>0</v>
      </c>
      <c r="AI345" s="17">
        <v>0</v>
      </c>
      <c r="AJ345" s="17">
        <v>0</v>
      </c>
      <c r="AK345" s="17">
        <v>0</v>
      </c>
      <c r="AL345" s="17">
        <v>0</v>
      </c>
      <c r="AM345" s="17">
        <v>0</v>
      </c>
      <c r="AN345" s="17">
        <v>0</v>
      </c>
      <c r="AO345" s="17">
        <v>0</v>
      </c>
      <c r="AP345" s="17">
        <v>0</v>
      </c>
      <c r="AQ345" s="17">
        <v>0</v>
      </c>
      <c r="AR345" s="17">
        <v>0</v>
      </c>
      <c r="AS345" s="17">
        <v>0</v>
      </c>
      <c r="AT345" s="17">
        <v>0</v>
      </c>
      <c r="AU345" s="17">
        <v>0</v>
      </c>
      <c r="AV345" s="17">
        <v>0</v>
      </c>
      <c r="AW345" s="17">
        <v>0</v>
      </c>
      <c r="AX345" s="17">
        <v>0</v>
      </c>
      <c r="AY345" s="17">
        <v>0</v>
      </c>
      <c r="AZ345" s="17">
        <v>0</v>
      </c>
      <c r="BA345" s="17">
        <v>0</v>
      </c>
      <c r="BB345" s="17">
        <v>0</v>
      </c>
      <c r="BC345" s="17">
        <v>0</v>
      </c>
      <c r="BD345" s="17">
        <v>0</v>
      </c>
      <c r="BE345" s="17">
        <v>0</v>
      </c>
      <c r="BF345" s="17">
        <v>0</v>
      </c>
      <c r="BG345" s="17">
        <v>0</v>
      </c>
      <c r="BH345" s="17">
        <v>0</v>
      </c>
      <c r="BI345" s="17">
        <v>0</v>
      </c>
      <c r="BJ345" s="17">
        <v>0</v>
      </c>
      <c r="BK345" s="17">
        <v>0</v>
      </c>
      <c r="BL345" s="17">
        <v>0</v>
      </c>
      <c r="BM345" s="17">
        <v>0</v>
      </c>
      <c r="BN345" s="17">
        <v>0</v>
      </c>
      <c r="BO345" s="17">
        <v>0</v>
      </c>
      <c r="BP345" s="17">
        <v>0</v>
      </c>
      <c r="BQ345" s="17">
        <v>0</v>
      </c>
      <c r="BR345" s="17">
        <v>0</v>
      </c>
      <c r="BS345" s="17">
        <v>0</v>
      </c>
      <c r="BT345" s="17">
        <v>0</v>
      </c>
      <c r="BU345" s="17">
        <v>0</v>
      </c>
      <c r="BV345" s="17">
        <v>0</v>
      </c>
      <c r="BW345" s="17">
        <v>0</v>
      </c>
      <c r="BX345" s="17">
        <v>0</v>
      </c>
      <c r="BY345" s="17">
        <v>0</v>
      </c>
      <c r="BZ345" s="17">
        <v>0</v>
      </c>
      <c r="CA345" s="17">
        <v>0</v>
      </c>
      <c r="CB345" s="17">
        <v>0</v>
      </c>
      <c r="CC345" s="17">
        <v>0</v>
      </c>
      <c r="CD345" s="17">
        <v>0</v>
      </c>
      <c r="CE345" s="17">
        <v>0</v>
      </c>
      <c r="CF345" s="17">
        <v>0</v>
      </c>
      <c r="CG345" s="17">
        <v>0</v>
      </c>
      <c r="CH345" s="17">
        <v>0</v>
      </c>
      <c r="CI345" s="17">
        <v>0</v>
      </c>
      <c r="CJ345" s="17">
        <v>0</v>
      </c>
      <c r="CK345" s="17">
        <v>0</v>
      </c>
      <c r="CL345" s="17">
        <v>0</v>
      </c>
      <c r="CM345" s="17">
        <v>0</v>
      </c>
      <c r="CN345" s="17">
        <v>0</v>
      </c>
      <c r="CO345" s="17">
        <v>0</v>
      </c>
      <c r="CP345" s="17">
        <v>0</v>
      </c>
      <c r="CQ345" s="17">
        <v>0</v>
      </c>
      <c r="CR345" s="17">
        <v>0</v>
      </c>
      <c r="CS345" s="17">
        <v>0</v>
      </c>
      <c r="CT345" s="17">
        <v>0</v>
      </c>
      <c r="CU345" s="17">
        <v>0</v>
      </c>
      <c r="CV345" s="17">
        <v>0</v>
      </c>
      <c r="CW345" s="17">
        <v>0</v>
      </c>
      <c r="CX345" s="17">
        <v>0</v>
      </c>
      <c r="CY345" s="17">
        <v>0</v>
      </c>
      <c r="CZ345" s="17">
        <v>0</v>
      </c>
      <c r="DA345" s="17">
        <v>0</v>
      </c>
      <c r="DB345" s="17">
        <v>0</v>
      </c>
      <c r="DC345" s="17">
        <v>0</v>
      </c>
      <c r="DD345" s="17">
        <v>0</v>
      </c>
      <c r="DE345" s="17">
        <v>0</v>
      </c>
      <c r="DF345" s="17">
        <v>0</v>
      </c>
      <c r="DG345" s="17">
        <v>0</v>
      </c>
      <c r="DH345" s="17">
        <v>0</v>
      </c>
      <c r="DI345" s="17">
        <v>0</v>
      </c>
      <c r="DJ345" s="17">
        <v>0</v>
      </c>
      <c r="DK345" s="17">
        <v>0</v>
      </c>
      <c r="DL345" s="17">
        <v>0</v>
      </c>
      <c r="DM345" s="17">
        <v>0</v>
      </c>
      <c r="DN345" s="17">
        <v>0</v>
      </c>
      <c r="DO345" s="17">
        <v>0</v>
      </c>
      <c r="DP345" s="17">
        <v>0</v>
      </c>
      <c r="DQ345" s="17">
        <v>0</v>
      </c>
      <c r="DR345" s="17">
        <v>0</v>
      </c>
      <c r="DS345" s="17">
        <v>0</v>
      </c>
      <c r="DT345" s="17">
        <v>0</v>
      </c>
      <c r="DU345" s="17">
        <v>0</v>
      </c>
      <c r="DV345" s="17">
        <v>0</v>
      </c>
      <c r="DW345" s="17">
        <v>0</v>
      </c>
      <c r="DX345" s="17">
        <v>0</v>
      </c>
      <c r="DY345" s="17">
        <v>0</v>
      </c>
      <c r="DZ345" s="17">
        <v>0</v>
      </c>
      <c r="EA345" s="17">
        <v>0</v>
      </c>
      <c r="EB345" s="17">
        <v>0</v>
      </c>
      <c r="EC345" s="17">
        <v>0</v>
      </c>
      <c r="ED345" s="17">
        <v>0</v>
      </c>
      <c r="EE345" s="17">
        <v>0</v>
      </c>
      <c r="EF345" s="17">
        <v>0</v>
      </c>
      <c r="EG345" s="17">
        <v>0</v>
      </c>
      <c r="EH345" s="17">
        <v>0</v>
      </c>
      <c r="EI345" s="17">
        <v>0</v>
      </c>
      <c r="EJ345" s="17">
        <v>0</v>
      </c>
      <c r="EK345" s="17">
        <v>0</v>
      </c>
      <c r="EL345" s="17">
        <v>0</v>
      </c>
      <c r="EM345" s="17">
        <v>0</v>
      </c>
      <c r="EN345" s="17">
        <v>0</v>
      </c>
      <c r="EO345" s="17">
        <v>0</v>
      </c>
      <c r="EP345" s="17">
        <v>0</v>
      </c>
      <c r="EQ345" s="17">
        <v>0</v>
      </c>
      <c r="ER345" s="17">
        <v>0</v>
      </c>
      <c r="ES345" s="17">
        <v>0</v>
      </c>
      <c r="ET345" s="17">
        <v>0</v>
      </c>
      <c r="EU345" s="17">
        <v>0</v>
      </c>
      <c r="EV345" s="17">
        <v>0</v>
      </c>
      <c r="EW345" s="17">
        <v>0</v>
      </c>
      <c r="EX345" s="17">
        <v>0</v>
      </c>
      <c r="EY345" s="17">
        <v>0</v>
      </c>
      <c r="EZ345" s="17">
        <v>0</v>
      </c>
      <c r="FA345" s="17">
        <v>0</v>
      </c>
      <c r="FB345" s="17">
        <v>0</v>
      </c>
      <c r="FC345" s="17">
        <v>0</v>
      </c>
      <c r="FD345" s="17">
        <v>0</v>
      </c>
      <c r="FE345" s="17">
        <v>0</v>
      </c>
      <c r="FF345" s="17">
        <v>0</v>
      </c>
      <c r="FG345" s="17">
        <v>0</v>
      </c>
      <c r="FH345" s="17">
        <v>0</v>
      </c>
      <c r="FI345" s="17">
        <v>0</v>
      </c>
      <c r="FJ345" s="17">
        <v>0</v>
      </c>
      <c r="FK345" s="17">
        <v>0</v>
      </c>
      <c r="FL345" s="17">
        <v>0</v>
      </c>
      <c r="FM345" s="17">
        <v>0</v>
      </c>
      <c r="FN345" s="17">
        <v>0</v>
      </c>
      <c r="FO345" s="17">
        <v>0</v>
      </c>
      <c r="FP345" s="17">
        <v>0</v>
      </c>
      <c r="FQ345" s="17">
        <v>0</v>
      </c>
      <c r="FR345" s="17">
        <v>0</v>
      </c>
      <c r="FS345" s="17">
        <v>0</v>
      </c>
      <c r="FT345" s="17">
        <v>0</v>
      </c>
      <c r="FU345" s="17">
        <v>0</v>
      </c>
      <c r="FV345" s="17">
        <v>0</v>
      </c>
      <c r="FW345" s="17">
        <v>0</v>
      </c>
      <c r="FX345" s="17">
        <v>0</v>
      </c>
      <c r="FY345" s="17">
        <v>0</v>
      </c>
      <c r="FZ345" s="17">
        <v>0</v>
      </c>
      <c r="GA345" s="17">
        <v>0</v>
      </c>
      <c r="GB345" s="17">
        <v>0</v>
      </c>
      <c r="GC345" s="17">
        <v>0</v>
      </c>
      <c r="GD345" s="17">
        <v>0</v>
      </c>
      <c r="GE345" s="17">
        <v>0</v>
      </c>
      <c r="GF345" s="17">
        <v>0</v>
      </c>
      <c r="GG345" s="17">
        <v>0</v>
      </c>
      <c r="GH345" s="17">
        <v>0</v>
      </c>
      <c r="GI345" s="17">
        <v>0</v>
      </c>
      <c r="GJ345" s="17">
        <v>0</v>
      </c>
      <c r="GK345" s="17">
        <v>0</v>
      </c>
      <c r="GL345" s="17">
        <v>0</v>
      </c>
      <c r="GM345" s="17">
        <v>0</v>
      </c>
      <c r="GN345" s="17">
        <v>0</v>
      </c>
      <c r="GO345" s="17">
        <v>0</v>
      </c>
      <c r="GP345" s="17">
        <v>0</v>
      </c>
      <c r="GQ345" s="17">
        <v>0</v>
      </c>
      <c r="GR345" s="17">
        <v>0</v>
      </c>
      <c r="GS345" s="17">
        <v>0</v>
      </c>
      <c r="GT345" s="17">
        <v>0</v>
      </c>
      <c r="GU345" s="17">
        <v>0</v>
      </c>
      <c r="GV345" s="17">
        <v>0</v>
      </c>
      <c r="GW345" s="17">
        <v>0</v>
      </c>
      <c r="GX345" s="17">
        <v>0</v>
      </c>
      <c r="GY345" s="17">
        <v>0</v>
      </c>
      <c r="GZ345" s="17">
        <v>0</v>
      </c>
      <c r="HA345" s="17">
        <v>0</v>
      </c>
      <c r="HB345" s="17">
        <v>0</v>
      </c>
      <c r="HC345" s="17">
        <v>0</v>
      </c>
      <c r="HD345" s="17">
        <v>0</v>
      </c>
      <c r="HE345" s="17">
        <v>0</v>
      </c>
      <c r="HF345" s="17">
        <v>0</v>
      </c>
      <c r="HG345" s="17">
        <v>0</v>
      </c>
      <c r="HH345" s="17">
        <v>0</v>
      </c>
      <c r="HI345" s="17">
        <v>0</v>
      </c>
      <c r="HJ345" s="17">
        <v>0</v>
      </c>
      <c r="HK345" s="17">
        <v>0</v>
      </c>
      <c r="HL345" s="17">
        <v>0</v>
      </c>
      <c r="HM345" s="17">
        <v>0</v>
      </c>
      <c r="HN345" s="17">
        <v>0</v>
      </c>
      <c r="HO345" s="17">
        <v>0</v>
      </c>
      <c r="HP345" s="17">
        <v>0</v>
      </c>
      <c r="HQ345" s="17">
        <v>0</v>
      </c>
      <c r="HR345" s="17">
        <v>0</v>
      </c>
      <c r="HS345" s="17">
        <v>0</v>
      </c>
      <c r="HT345" s="17">
        <v>0</v>
      </c>
      <c r="HU345" s="17">
        <v>0</v>
      </c>
      <c r="HV345" s="17">
        <v>0</v>
      </c>
      <c r="HW345" s="17">
        <v>0</v>
      </c>
      <c r="HX345" s="17">
        <v>0</v>
      </c>
      <c r="HY345" s="17">
        <v>0</v>
      </c>
      <c r="HZ345" s="17">
        <v>0</v>
      </c>
      <c r="IA345" s="17">
        <v>0</v>
      </c>
      <c r="IB345" s="17">
        <v>0</v>
      </c>
      <c r="IC345" s="17">
        <v>0</v>
      </c>
      <c r="ID345" s="17">
        <v>0</v>
      </c>
      <c r="IE345" s="17">
        <v>0</v>
      </c>
      <c r="IF345" s="17">
        <v>0</v>
      </c>
      <c r="IG345" s="17">
        <v>0</v>
      </c>
      <c r="IH345" s="17">
        <v>0</v>
      </c>
      <c r="II345" s="17">
        <v>0</v>
      </c>
      <c r="IJ345" s="17">
        <v>0</v>
      </c>
      <c r="IK345" s="17">
        <v>0</v>
      </c>
      <c r="IL345" s="17">
        <v>0</v>
      </c>
      <c r="IM345" s="17">
        <v>0</v>
      </c>
      <c r="IN345" s="17">
        <v>0</v>
      </c>
      <c r="IO345" s="17">
        <v>0</v>
      </c>
      <c r="IP345" s="17">
        <v>0</v>
      </c>
      <c r="IQ345" s="17">
        <v>0</v>
      </c>
      <c r="IR345" s="17">
        <v>0</v>
      </c>
      <c r="IS345" s="17">
        <v>0</v>
      </c>
      <c r="IT345" s="17">
        <v>0</v>
      </c>
      <c r="IU345" s="17">
        <v>0</v>
      </c>
      <c r="IV345" s="17">
        <v>0</v>
      </c>
      <c r="IW345" s="17">
        <v>0</v>
      </c>
      <c r="IX345" s="17">
        <v>0</v>
      </c>
      <c r="IY345" s="17">
        <v>0</v>
      </c>
      <c r="IZ345" s="17">
        <v>0</v>
      </c>
      <c r="JA345" s="17">
        <v>0</v>
      </c>
      <c r="JB345" s="17">
        <v>0</v>
      </c>
      <c r="JC345" s="17">
        <v>0</v>
      </c>
      <c r="JD345" s="17">
        <v>0</v>
      </c>
      <c r="JE345" s="17">
        <v>0</v>
      </c>
      <c r="JF345" s="17">
        <v>0</v>
      </c>
      <c r="JG345" s="17">
        <v>0</v>
      </c>
      <c r="JH345" s="17">
        <v>0</v>
      </c>
      <c r="JI345" s="17">
        <v>0</v>
      </c>
      <c r="JJ345" s="17">
        <v>0</v>
      </c>
      <c r="JK345" s="17">
        <v>0</v>
      </c>
      <c r="JL345" s="17">
        <v>0</v>
      </c>
      <c r="JM345" s="17">
        <v>0</v>
      </c>
      <c r="JN345" s="17">
        <v>0</v>
      </c>
      <c r="JO345" s="17">
        <v>0</v>
      </c>
      <c r="JP345" s="17">
        <v>0</v>
      </c>
      <c r="JQ345" s="17">
        <v>0</v>
      </c>
      <c r="JR345" s="17">
        <v>0</v>
      </c>
      <c r="JS345" s="17">
        <v>0</v>
      </c>
      <c r="JT345" s="17">
        <v>0</v>
      </c>
      <c r="JU345" s="17">
        <v>0</v>
      </c>
      <c r="JV345" s="17">
        <v>0</v>
      </c>
      <c r="JW345" s="17">
        <v>0</v>
      </c>
      <c r="JX345" s="17">
        <v>0</v>
      </c>
      <c r="JY345" s="17">
        <v>0</v>
      </c>
    </row>
    <row r="346" spans="1:285" x14ac:dyDescent="0.15">
      <c r="A346" s="17" t="s">
        <v>391</v>
      </c>
      <c r="B346" s="17" t="s">
        <v>392</v>
      </c>
      <c r="C346" s="17">
        <v>0</v>
      </c>
      <c r="D346" s="17">
        <v>0</v>
      </c>
      <c r="E346" s="17">
        <v>0</v>
      </c>
      <c r="F346" s="17">
        <v>0</v>
      </c>
      <c r="G346" s="17">
        <v>0</v>
      </c>
      <c r="H346" s="17">
        <v>0</v>
      </c>
      <c r="I346" s="17">
        <v>21.57</v>
      </c>
      <c r="J346" s="17">
        <v>21.57</v>
      </c>
      <c r="K346" s="17">
        <v>21.57</v>
      </c>
      <c r="L346" s="17">
        <v>21.57</v>
      </c>
      <c r="M346" s="17">
        <v>21.57</v>
      </c>
      <c r="N346" s="17">
        <v>21.6</v>
      </c>
      <c r="O346" s="17">
        <v>21.6</v>
      </c>
      <c r="P346" s="17">
        <v>21.56</v>
      </c>
      <c r="Q346" s="17">
        <v>21.52</v>
      </c>
      <c r="R346" s="17">
        <v>21.5</v>
      </c>
      <c r="S346" s="17">
        <v>21.56</v>
      </c>
      <c r="T346" s="17">
        <v>21.61</v>
      </c>
      <c r="U346" s="17">
        <v>21.62</v>
      </c>
      <c r="V346" s="17">
        <v>21.58</v>
      </c>
      <c r="W346" s="17">
        <v>21.58</v>
      </c>
      <c r="X346" s="17">
        <v>21.56</v>
      </c>
      <c r="Y346" s="17">
        <v>21.56</v>
      </c>
      <c r="Z346" s="17">
        <v>21.59</v>
      </c>
      <c r="AA346" s="17">
        <v>21.56</v>
      </c>
      <c r="AB346" s="17">
        <v>0</v>
      </c>
      <c r="AC346" s="17">
        <v>0</v>
      </c>
      <c r="AD346" s="17">
        <v>0</v>
      </c>
      <c r="AE346" s="17">
        <v>0</v>
      </c>
      <c r="AF346" s="17">
        <v>0</v>
      </c>
      <c r="AG346" s="17">
        <v>0</v>
      </c>
      <c r="AH346" s="17">
        <v>0</v>
      </c>
      <c r="AI346" s="17">
        <v>0</v>
      </c>
      <c r="AJ346" s="17">
        <v>0</v>
      </c>
      <c r="AK346" s="17">
        <v>0</v>
      </c>
      <c r="AL346" s="17">
        <v>0</v>
      </c>
      <c r="AM346" s="17">
        <v>0</v>
      </c>
      <c r="AN346" s="17">
        <v>0</v>
      </c>
      <c r="AO346" s="17">
        <v>0</v>
      </c>
      <c r="AP346" s="17">
        <v>0</v>
      </c>
      <c r="AQ346" s="17">
        <v>0</v>
      </c>
      <c r="AR346" s="17">
        <v>0</v>
      </c>
      <c r="AS346" s="17">
        <v>0</v>
      </c>
      <c r="AT346" s="17">
        <v>0</v>
      </c>
      <c r="AU346" s="17">
        <v>0</v>
      </c>
      <c r="AV346" s="17">
        <v>0</v>
      </c>
      <c r="AW346" s="17">
        <v>0</v>
      </c>
      <c r="AX346" s="17">
        <v>0</v>
      </c>
      <c r="AY346" s="17">
        <v>0</v>
      </c>
      <c r="AZ346" s="17">
        <v>0</v>
      </c>
      <c r="BA346" s="17">
        <v>0</v>
      </c>
      <c r="BB346" s="17">
        <v>0</v>
      </c>
      <c r="BC346" s="17">
        <v>0</v>
      </c>
      <c r="BD346" s="17">
        <v>0</v>
      </c>
      <c r="BE346" s="17">
        <v>0</v>
      </c>
      <c r="BF346" s="17">
        <v>0</v>
      </c>
      <c r="BG346" s="17">
        <v>0</v>
      </c>
      <c r="BH346" s="17">
        <v>0</v>
      </c>
      <c r="BI346" s="17">
        <v>0</v>
      </c>
      <c r="BJ346" s="17">
        <v>0</v>
      </c>
      <c r="BK346" s="17">
        <v>0</v>
      </c>
      <c r="BL346" s="17">
        <v>0</v>
      </c>
      <c r="BM346" s="17">
        <v>0</v>
      </c>
      <c r="BN346" s="17">
        <v>0</v>
      </c>
      <c r="BO346" s="17">
        <v>0</v>
      </c>
      <c r="BP346" s="17">
        <v>0</v>
      </c>
      <c r="BQ346" s="17">
        <v>0</v>
      </c>
      <c r="BR346" s="17">
        <v>0</v>
      </c>
      <c r="BS346" s="17">
        <v>0</v>
      </c>
      <c r="BT346" s="17">
        <v>0</v>
      </c>
      <c r="BU346" s="17">
        <v>0</v>
      </c>
      <c r="BV346" s="17">
        <v>0</v>
      </c>
      <c r="BW346" s="17">
        <v>0</v>
      </c>
      <c r="BX346" s="17">
        <v>0</v>
      </c>
      <c r="BY346" s="17">
        <v>0</v>
      </c>
      <c r="BZ346" s="17">
        <v>0</v>
      </c>
      <c r="CA346" s="17">
        <v>0</v>
      </c>
      <c r="CB346" s="17">
        <v>0</v>
      </c>
      <c r="CC346" s="17">
        <v>0</v>
      </c>
      <c r="CD346" s="17">
        <v>0</v>
      </c>
      <c r="CE346" s="17">
        <v>0</v>
      </c>
      <c r="CF346" s="17">
        <v>0</v>
      </c>
      <c r="CG346" s="17">
        <v>0</v>
      </c>
      <c r="CH346" s="17">
        <v>0</v>
      </c>
      <c r="CI346" s="17">
        <v>0</v>
      </c>
      <c r="CJ346" s="17">
        <v>0</v>
      </c>
      <c r="CK346" s="17">
        <v>0</v>
      </c>
      <c r="CL346" s="17">
        <v>0</v>
      </c>
      <c r="CM346" s="17">
        <v>0</v>
      </c>
      <c r="CN346" s="17">
        <v>0</v>
      </c>
      <c r="CO346" s="17">
        <v>0</v>
      </c>
      <c r="CP346" s="17">
        <v>0</v>
      </c>
      <c r="CQ346" s="17">
        <v>0</v>
      </c>
      <c r="CR346" s="17">
        <v>0</v>
      </c>
      <c r="CS346" s="17">
        <v>0</v>
      </c>
      <c r="CT346" s="17">
        <v>0</v>
      </c>
      <c r="CU346" s="17">
        <v>0</v>
      </c>
      <c r="CV346" s="17">
        <v>0</v>
      </c>
      <c r="CW346" s="17">
        <v>0</v>
      </c>
      <c r="CX346" s="17">
        <v>0</v>
      </c>
      <c r="CY346" s="17">
        <v>0</v>
      </c>
      <c r="CZ346" s="17">
        <v>0</v>
      </c>
      <c r="DA346" s="17">
        <v>0</v>
      </c>
      <c r="DB346" s="17">
        <v>0</v>
      </c>
      <c r="DC346" s="17">
        <v>0</v>
      </c>
      <c r="DD346" s="17">
        <v>0</v>
      </c>
      <c r="DE346" s="17">
        <v>0</v>
      </c>
      <c r="DF346" s="17">
        <v>0</v>
      </c>
      <c r="DG346" s="17">
        <v>0</v>
      </c>
      <c r="DH346" s="17">
        <v>0</v>
      </c>
      <c r="DI346" s="17">
        <v>0</v>
      </c>
      <c r="DJ346" s="17">
        <v>0</v>
      </c>
      <c r="DK346" s="17">
        <v>0</v>
      </c>
      <c r="DL346" s="17">
        <v>0</v>
      </c>
      <c r="DM346" s="17">
        <v>0</v>
      </c>
      <c r="DN346" s="17">
        <v>0</v>
      </c>
      <c r="DO346" s="17">
        <v>0</v>
      </c>
      <c r="DP346" s="17">
        <v>0</v>
      </c>
      <c r="DQ346" s="17">
        <v>0</v>
      </c>
      <c r="DR346" s="17">
        <v>0</v>
      </c>
      <c r="DS346" s="17">
        <v>0</v>
      </c>
      <c r="DT346" s="17">
        <v>0</v>
      </c>
      <c r="DU346" s="17">
        <v>0</v>
      </c>
      <c r="DV346" s="17">
        <v>0</v>
      </c>
      <c r="DW346" s="17">
        <v>0</v>
      </c>
      <c r="DX346" s="17">
        <v>0</v>
      </c>
      <c r="DY346" s="17">
        <v>0</v>
      </c>
      <c r="DZ346" s="17">
        <v>0</v>
      </c>
      <c r="EA346" s="17">
        <v>0</v>
      </c>
      <c r="EB346" s="17">
        <v>0</v>
      </c>
      <c r="EC346" s="17">
        <v>0</v>
      </c>
      <c r="ED346" s="17">
        <v>0</v>
      </c>
      <c r="EE346" s="17">
        <v>0</v>
      </c>
      <c r="EF346" s="17">
        <v>0</v>
      </c>
      <c r="EG346" s="17">
        <v>0</v>
      </c>
      <c r="EH346" s="17">
        <v>0</v>
      </c>
      <c r="EI346" s="17">
        <v>0</v>
      </c>
      <c r="EJ346" s="17">
        <v>0</v>
      </c>
      <c r="EK346" s="17">
        <v>0</v>
      </c>
      <c r="EL346" s="17">
        <v>0</v>
      </c>
      <c r="EM346" s="17">
        <v>0</v>
      </c>
      <c r="EN346" s="17">
        <v>0</v>
      </c>
      <c r="EO346" s="17">
        <v>0</v>
      </c>
      <c r="EP346" s="17">
        <v>0</v>
      </c>
      <c r="EQ346" s="17">
        <v>0</v>
      </c>
      <c r="ER346" s="17">
        <v>0</v>
      </c>
      <c r="ES346" s="17">
        <v>0</v>
      </c>
      <c r="ET346" s="17">
        <v>0</v>
      </c>
      <c r="EU346" s="17">
        <v>0</v>
      </c>
      <c r="EV346" s="17">
        <v>0</v>
      </c>
      <c r="EW346" s="17">
        <v>0</v>
      </c>
      <c r="EX346" s="17">
        <v>0</v>
      </c>
      <c r="EY346" s="17">
        <v>0</v>
      </c>
      <c r="EZ346" s="17">
        <v>0</v>
      </c>
      <c r="FA346" s="17">
        <v>0</v>
      </c>
      <c r="FB346" s="17">
        <v>0</v>
      </c>
      <c r="FC346" s="17">
        <v>0</v>
      </c>
      <c r="FD346" s="17">
        <v>0</v>
      </c>
      <c r="FE346" s="17">
        <v>0</v>
      </c>
      <c r="FF346" s="17">
        <v>0</v>
      </c>
      <c r="FG346" s="17">
        <v>0</v>
      </c>
      <c r="FH346" s="17">
        <v>0</v>
      </c>
      <c r="FI346" s="17">
        <v>0</v>
      </c>
      <c r="FJ346" s="17">
        <v>0</v>
      </c>
      <c r="FK346" s="17">
        <v>0</v>
      </c>
      <c r="FL346" s="17">
        <v>0</v>
      </c>
      <c r="FM346" s="17">
        <v>0</v>
      </c>
      <c r="FN346" s="17">
        <v>0</v>
      </c>
      <c r="FO346" s="17">
        <v>0</v>
      </c>
      <c r="FP346" s="17">
        <v>0</v>
      </c>
      <c r="FQ346" s="17">
        <v>0</v>
      </c>
      <c r="FR346" s="17">
        <v>0</v>
      </c>
      <c r="FS346" s="17">
        <v>0</v>
      </c>
      <c r="FT346" s="17">
        <v>0</v>
      </c>
      <c r="FU346" s="17">
        <v>0</v>
      </c>
      <c r="FV346" s="17">
        <v>0</v>
      </c>
      <c r="FW346" s="17">
        <v>0</v>
      </c>
      <c r="FX346" s="17">
        <v>0</v>
      </c>
      <c r="FY346" s="17">
        <v>0</v>
      </c>
      <c r="FZ346" s="17">
        <v>0</v>
      </c>
      <c r="GA346" s="17">
        <v>0</v>
      </c>
      <c r="GB346" s="17">
        <v>0</v>
      </c>
      <c r="GC346" s="17">
        <v>0</v>
      </c>
      <c r="GD346" s="17">
        <v>0</v>
      </c>
      <c r="GE346" s="17">
        <v>0</v>
      </c>
      <c r="GF346" s="17">
        <v>0</v>
      </c>
      <c r="GG346" s="17">
        <v>0</v>
      </c>
      <c r="GH346" s="17">
        <v>0</v>
      </c>
      <c r="GI346" s="17">
        <v>0</v>
      </c>
      <c r="GJ346" s="17">
        <v>0</v>
      </c>
      <c r="GK346" s="17">
        <v>0</v>
      </c>
      <c r="GL346" s="17">
        <v>0</v>
      </c>
      <c r="GM346" s="17">
        <v>0</v>
      </c>
      <c r="GN346" s="17">
        <v>0</v>
      </c>
      <c r="GO346" s="17">
        <v>0</v>
      </c>
      <c r="GP346" s="17">
        <v>0</v>
      </c>
      <c r="GQ346" s="17">
        <v>0</v>
      </c>
      <c r="GR346" s="17">
        <v>0</v>
      </c>
      <c r="GS346" s="17">
        <v>0</v>
      </c>
      <c r="GT346" s="17">
        <v>0</v>
      </c>
      <c r="GU346" s="17">
        <v>0</v>
      </c>
      <c r="GV346" s="17">
        <v>0</v>
      </c>
      <c r="GW346" s="17">
        <v>0</v>
      </c>
      <c r="GX346" s="17">
        <v>0</v>
      </c>
      <c r="GY346" s="17">
        <v>0</v>
      </c>
      <c r="GZ346" s="17">
        <v>0</v>
      </c>
      <c r="HA346" s="17">
        <v>0</v>
      </c>
      <c r="HB346" s="17">
        <v>0</v>
      </c>
      <c r="HC346" s="17">
        <v>0</v>
      </c>
      <c r="HD346" s="17">
        <v>0</v>
      </c>
      <c r="HE346" s="17">
        <v>0</v>
      </c>
      <c r="HF346" s="17">
        <v>0</v>
      </c>
      <c r="HG346" s="17">
        <v>0</v>
      </c>
      <c r="HH346" s="17">
        <v>0</v>
      </c>
      <c r="HI346" s="17">
        <v>0</v>
      </c>
      <c r="HJ346" s="17">
        <v>0</v>
      </c>
      <c r="HK346" s="17">
        <v>0</v>
      </c>
      <c r="HL346" s="17">
        <v>0</v>
      </c>
      <c r="HM346" s="17">
        <v>0</v>
      </c>
      <c r="HN346" s="17">
        <v>0</v>
      </c>
      <c r="HO346" s="17">
        <v>0</v>
      </c>
      <c r="HP346" s="17">
        <v>0</v>
      </c>
      <c r="HQ346" s="17">
        <v>0</v>
      </c>
      <c r="HR346" s="17">
        <v>0</v>
      </c>
      <c r="HS346" s="17">
        <v>0</v>
      </c>
      <c r="HT346" s="17">
        <v>0</v>
      </c>
      <c r="HU346" s="17">
        <v>0</v>
      </c>
      <c r="HV346" s="17">
        <v>0</v>
      </c>
      <c r="HW346" s="17">
        <v>0</v>
      </c>
      <c r="HX346" s="17">
        <v>0</v>
      </c>
      <c r="HY346" s="17">
        <v>0</v>
      </c>
      <c r="HZ346" s="17">
        <v>0</v>
      </c>
      <c r="IA346" s="17">
        <v>0</v>
      </c>
      <c r="IB346" s="17">
        <v>0</v>
      </c>
      <c r="IC346" s="17">
        <v>0</v>
      </c>
      <c r="ID346" s="17">
        <v>0</v>
      </c>
      <c r="IE346" s="17">
        <v>0</v>
      </c>
      <c r="IF346" s="17">
        <v>0</v>
      </c>
      <c r="IG346" s="17">
        <v>0</v>
      </c>
      <c r="IH346" s="17">
        <v>0</v>
      </c>
      <c r="II346" s="17">
        <v>0</v>
      </c>
      <c r="IJ346" s="17">
        <v>0</v>
      </c>
      <c r="IK346" s="17">
        <v>0</v>
      </c>
      <c r="IL346" s="17">
        <v>0</v>
      </c>
      <c r="IM346" s="17">
        <v>0</v>
      </c>
      <c r="IN346" s="17">
        <v>0</v>
      </c>
      <c r="IO346" s="17">
        <v>0</v>
      </c>
      <c r="IP346" s="17">
        <v>0</v>
      </c>
      <c r="IQ346" s="17">
        <v>0</v>
      </c>
      <c r="IR346" s="17">
        <v>0</v>
      </c>
      <c r="IS346" s="17">
        <v>0</v>
      </c>
      <c r="IT346" s="17">
        <v>0</v>
      </c>
      <c r="IU346" s="17">
        <v>0</v>
      </c>
      <c r="IV346" s="17">
        <v>0</v>
      </c>
      <c r="IW346" s="17">
        <v>0</v>
      </c>
      <c r="IX346" s="17">
        <v>0</v>
      </c>
      <c r="IY346" s="17">
        <v>0</v>
      </c>
      <c r="IZ346" s="17">
        <v>0</v>
      </c>
      <c r="JA346" s="17">
        <v>0</v>
      </c>
      <c r="JB346" s="17">
        <v>0</v>
      </c>
      <c r="JC346" s="17">
        <v>0</v>
      </c>
      <c r="JD346" s="17">
        <v>0</v>
      </c>
      <c r="JE346" s="17">
        <v>0</v>
      </c>
      <c r="JF346" s="17">
        <v>0</v>
      </c>
      <c r="JG346" s="17">
        <v>0</v>
      </c>
      <c r="JH346" s="17">
        <v>0</v>
      </c>
      <c r="JI346" s="17">
        <v>0</v>
      </c>
      <c r="JJ346" s="17">
        <v>0</v>
      </c>
      <c r="JK346" s="17">
        <v>0</v>
      </c>
      <c r="JL346" s="17">
        <v>0</v>
      </c>
      <c r="JM346" s="17">
        <v>0</v>
      </c>
      <c r="JN346" s="17">
        <v>0</v>
      </c>
      <c r="JO346" s="17">
        <v>0</v>
      </c>
      <c r="JP346" s="17">
        <v>0</v>
      </c>
      <c r="JQ346" s="17">
        <v>0</v>
      </c>
      <c r="JR346" s="17">
        <v>0</v>
      </c>
      <c r="JS346" s="17">
        <v>0</v>
      </c>
      <c r="JT346" s="17">
        <v>0</v>
      </c>
      <c r="JU346" s="17">
        <v>0</v>
      </c>
      <c r="JV346" s="17">
        <v>0</v>
      </c>
      <c r="JW346" s="17">
        <v>0</v>
      </c>
      <c r="JX346" s="17">
        <v>0</v>
      </c>
      <c r="JY346" s="17">
        <v>0</v>
      </c>
    </row>
    <row r="347" spans="1:285" x14ac:dyDescent="0.15">
      <c r="A347" s="17" t="s">
        <v>898</v>
      </c>
      <c r="B347" s="17" t="s">
        <v>899</v>
      </c>
      <c r="C347" s="17">
        <v>0</v>
      </c>
      <c r="D347" s="17">
        <v>31.34</v>
      </c>
      <c r="E347" s="17">
        <v>31.34</v>
      </c>
      <c r="F347" s="17">
        <v>31.34</v>
      </c>
      <c r="G347" s="17">
        <v>31.34</v>
      </c>
      <c r="H347" s="17">
        <v>31.34</v>
      </c>
      <c r="I347" s="17">
        <v>31.68</v>
      </c>
      <c r="J347" s="17">
        <v>31.68</v>
      </c>
      <c r="K347" s="17">
        <v>31.68</v>
      </c>
      <c r="L347" s="17">
        <v>31.68</v>
      </c>
      <c r="M347" s="17">
        <v>31.68</v>
      </c>
      <c r="N347" s="17">
        <v>31.7</v>
      </c>
      <c r="O347" s="17">
        <v>31.7</v>
      </c>
      <c r="P347" s="17">
        <v>31.65</v>
      </c>
      <c r="Q347" s="17">
        <v>31.56</v>
      </c>
      <c r="R347" s="17">
        <v>31.62</v>
      </c>
      <c r="S347" s="17">
        <v>31.64</v>
      </c>
      <c r="T347" s="17">
        <v>31.62</v>
      </c>
      <c r="U347" s="17">
        <v>31.6</v>
      </c>
      <c r="V347" s="17">
        <v>31.64</v>
      </c>
      <c r="W347" s="17">
        <v>31.63</v>
      </c>
      <c r="X347" s="17">
        <v>31.63</v>
      </c>
      <c r="Y347" s="17">
        <v>31.65</v>
      </c>
      <c r="Z347" s="17">
        <v>31.66</v>
      </c>
      <c r="AA347" s="17">
        <v>31.65</v>
      </c>
      <c r="AB347" s="17">
        <v>0</v>
      </c>
      <c r="AC347" s="17">
        <v>0</v>
      </c>
      <c r="AD347" s="17">
        <v>0</v>
      </c>
      <c r="AE347" s="17">
        <v>0</v>
      </c>
      <c r="AF347" s="17">
        <v>0</v>
      </c>
      <c r="AG347" s="17">
        <v>0</v>
      </c>
      <c r="AH347" s="17">
        <v>0</v>
      </c>
      <c r="AI347" s="17">
        <v>0</v>
      </c>
      <c r="AJ347" s="17">
        <v>0</v>
      </c>
      <c r="AK347" s="17">
        <v>0</v>
      </c>
      <c r="AL347" s="17">
        <v>0</v>
      </c>
      <c r="AM347" s="17">
        <v>0</v>
      </c>
      <c r="AN347" s="17">
        <v>0</v>
      </c>
      <c r="AO347" s="17">
        <v>0</v>
      </c>
      <c r="AP347" s="17">
        <v>0</v>
      </c>
      <c r="AQ347" s="17">
        <v>0</v>
      </c>
      <c r="AR347" s="17">
        <v>0</v>
      </c>
      <c r="AS347" s="17">
        <v>0</v>
      </c>
      <c r="AT347" s="17">
        <v>0</v>
      </c>
      <c r="AU347" s="17">
        <v>0</v>
      </c>
      <c r="AV347" s="17">
        <v>0</v>
      </c>
      <c r="AW347" s="17">
        <v>0</v>
      </c>
      <c r="AX347" s="17">
        <v>0</v>
      </c>
      <c r="AY347" s="17">
        <v>0</v>
      </c>
      <c r="AZ347" s="17">
        <v>0</v>
      </c>
      <c r="BA347" s="17">
        <v>0</v>
      </c>
      <c r="BB347" s="17">
        <v>0</v>
      </c>
      <c r="BC347" s="17">
        <v>0</v>
      </c>
      <c r="BD347" s="17">
        <v>0</v>
      </c>
      <c r="BE347" s="17">
        <v>0</v>
      </c>
      <c r="BF347" s="17">
        <v>0</v>
      </c>
      <c r="BG347" s="17">
        <v>0</v>
      </c>
      <c r="BH347" s="17">
        <v>0</v>
      </c>
      <c r="BI347" s="17">
        <v>0</v>
      </c>
      <c r="BJ347" s="17">
        <v>0</v>
      </c>
      <c r="BK347" s="17">
        <v>0</v>
      </c>
      <c r="BL347" s="17">
        <v>0</v>
      </c>
      <c r="BM347" s="17">
        <v>0</v>
      </c>
      <c r="BN347" s="17">
        <v>0</v>
      </c>
      <c r="BO347" s="17">
        <v>0</v>
      </c>
      <c r="BP347" s="17">
        <v>0</v>
      </c>
      <c r="BQ347" s="17">
        <v>0</v>
      </c>
      <c r="BR347" s="17">
        <v>0</v>
      </c>
      <c r="BS347" s="17">
        <v>0</v>
      </c>
      <c r="BT347" s="17">
        <v>0</v>
      </c>
      <c r="BU347" s="17">
        <v>0</v>
      </c>
      <c r="BV347" s="17">
        <v>0</v>
      </c>
      <c r="BW347" s="17">
        <v>0</v>
      </c>
      <c r="BX347" s="17">
        <v>0</v>
      </c>
      <c r="BY347" s="17">
        <v>0</v>
      </c>
      <c r="BZ347" s="17">
        <v>0</v>
      </c>
      <c r="CA347" s="17">
        <v>0</v>
      </c>
      <c r="CB347" s="17">
        <v>0</v>
      </c>
      <c r="CC347" s="17">
        <v>0</v>
      </c>
      <c r="CD347" s="17">
        <v>0</v>
      </c>
      <c r="CE347" s="17">
        <v>0</v>
      </c>
      <c r="CF347" s="17">
        <v>0</v>
      </c>
      <c r="CG347" s="17">
        <v>0</v>
      </c>
      <c r="CH347" s="17">
        <v>0</v>
      </c>
      <c r="CI347" s="17">
        <v>0</v>
      </c>
      <c r="CJ347" s="17">
        <v>0</v>
      </c>
      <c r="CK347" s="17">
        <v>0</v>
      </c>
      <c r="CL347" s="17">
        <v>0</v>
      </c>
      <c r="CM347" s="17">
        <v>0</v>
      </c>
      <c r="CN347" s="17">
        <v>0</v>
      </c>
      <c r="CO347" s="17">
        <v>0</v>
      </c>
      <c r="CP347" s="17">
        <v>0</v>
      </c>
      <c r="CQ347" s="17">
        <v>0</v>
      </c>
      <c r="CR347" s="17">
        <v>0</v>
      </c>
      <c r="CS347" s="17">
        <v>0</v>
      </c>
      <c r="CT347" s="17">
        <v>0</v>
      </c>
      <c r="CU347" s="17">
        <v>0</v>
      </c>
      <c r="CV347" s="17">
        <v>0</v>
      </c>
      <c r="CW347" s="17">
        <v>0</v>
      </c>
      <c r="CX347" s="17">
        <v>0</v>
      </c>
      <c r="CY347" s="17">
        <v>0</v>
      </c>
      <c r="CZ347" s="17">
        <v>0</v>
      </c>
      <c r="DA347" s="17">
        <v>0</v>
      </c>
      <c r="DB347" s="17">
        <v>0</v>
      </c>
      <c r="DC347" s="17">
        <v>0</v>
      </c>
      <c r="DD347" s="17">
        <v>0</v>
      </c>
      <c r="DE347" s="17">
        <v>0</v>
      </c>
      <c r="DF347" s="17">
        <v>0</v>
      </c>
      <c r="DG347" s="17">
        <v>0</v>
      </c>
      <c r="DH347" s="17">
        <v>0</v>
      </c>
      <c r="DI347" s="17">
        <v>0</v>
      </c>
      <c r="DJ347" s="17">
        <v>0</v>
      </c>
      <c r="DK347" s="17">
        <v>0</v>
      </c>
      <c r="DL347" s="17">
        <v>0</v>
      </c>
      <c r="DM347" s="17">
        <v>0</v>
      </c>
      <c r="DN347" s="17">
        <v>0</v>
      </c>
      <c r="DO347" s="17">
        <v>0</v>
      </c>
      <c r="DP347" s="17">
        <v>0</v>
      </c>
      <c r="DQ347" s="17">
        <v>0</v>
      </c>
      <c r="DR347" s="17">
        <v>0</v>
      </c>
      <c r="DS347" s="17">
        <v>0</v>
      </c>
      <c r="DT347" s="17">
        <v>0</v>
      </c>
      <c r="DU347" s="17">
        <v>0</v>
      </c>
      <c r="DV347" s="17">
        <v>0</v>
      </c>
      <c r="DW347" s="17">
        <v>0</v>
      </c>
      <c r="DX347" s="17">
        <v>0</v>
      </c>
      <c r="DY347" s="17">
        <v>0</v>
      </c>
      <c r="DZ347" s="17">
        <v>0</v>
      </c>
      <c r="EA347" s="17">
        <v>0</v>
      </c>
      <c r="EB347" s="17">
        <v>0</v>
      </c>
      <c r="EC347" s="17">
        <v>0</v>
      </c>
      <c r="ED347" s="17">
        <v>0</v>
      </c>
      <c r="EE347" s="17">
        <v>0</v>
      </c>
      <c r="EF347" s="17">
        <v>0</v>
      </c>
      <c r="EG347" s="17">
        <v>0</v>
      </c>
      <c r="EH347" s="17">
        <v>0</v>
      </c>
      <c r="EI347" s="17">
        <v>0</v>
      </c>
      <c r="EJ347" s="17">
        <v>0</v>
      </c>
      <c r="EK347" s="17">
        <v>0</v>
      </c>
      <c r="EL347" s="17">
        <v>0</v>
      </c>
      <c r="EM347" s="17">
        <v>0</v>
      </c>
      <c r="EN347" s="17">
        <v>0</v>
      </c>
      <c r="EO347" s="17">
        <v>0</v>
      </c>
      <c r="EP347" s="17">
        <v>0</v>
      </c>
      <c r="EQ347" s="17">
        <v>0</v>
      </c>
      <c r="ER347" s="17">
        <v>0</v>
      </c>
      <c r="ES347" s="17">
        <v>0</v>
      </c>
      <c r="ET347" s="17">
        <v>0</v>
      </c>
      <c r="EU347" s="17">
        <v>0</v>
      </c>
      <c r="EV347" s="17">
        <v>0</v>
      </c>
      <c r="EW347" s="17">
        <v>0</v>
      </c>
      <c r="EX347" s="17">
        <v>0</v>
      </c>
      <c r="EY347" s="17">
        <v>0</v>
      </c>
      <c r="EZ347" s="17">
        <v>0</v>
      </c>
      <c r="FA347" s="17">
        <v>0</v>
      </c>
      <c r="FB347" s="17">
        <v>0</v>
      </c>
      <c r="FC347" s="17">
        <v>0</v>
      </c>
      <c r="FD347" s="17">
        <v>0</v>
      </c>
      <c r="FE347" s="17">
        <v>0</v>
      </c>
      <c r="FF347" s="17">
        <v>0</v>
      </c>
      <c r="FG347" s="17">
        <v>0</v>
      </c>
      <c r="FH347" s="17">
        <v>0</v>
      </c>
      <c r="FI347" s="17">
        <v>0</v>
      </c>
      <c r="FJ347" s="17">
        <v>0</v>
      </c>
      <c r="FK347" s="17">
        <v>0</v>
      </c>
      <c r="FL347" s="17">
        <v>0</v>
      </c>
      <c r="FM347" s="17">
        <v>0</v>
      </c>
      <c r="FN347" s="17">
        <v>0</v>
      </c>
      <c r="FO347" s="17">
        <v>0</v>
      </c>
      <c r="FP347" s="17">
        <v>0</v>
      </c>
      <c r="FQ347" s="17">
        <v>0</v>
      </c>
      <c r="FR347" s="17">
        <v>0</v>
      </c>
      <c r="FS347" s="17">
        <v>0</v>
      </c>
      <c r="FT347" s="17">
        <v>0</v>
      </c>
      <c r="FU347" s="17">
        <v>0</v>
      </c>
      <c r="FV347" s="17">
        <v>0</v>
      </c>
      <c r="FW347" s="17">
        <v>0</v>
      </c>
      <c r="FX347" s="17">
        <v>0</v>
      </c>
      <c r="FY347" s="17">
        <v>0</v>
      </c>
      <c r="FZ347" s="17">
        <v>0</v>
      </c>
      <c r="GA347" s="17">
        <v>0</v>
      </c>
      <c r="GB347" s="17">
        <v>0</v>
      </c>
      <c r="GC347" s="17">
        <v>0</v>
      </c>
      <c r="GD347" s="17">
        <v>0</v>
      </c>
      <c r="GE347" s="17">
        <v>0</v>
      </c>
      <c r="GF347" s="17">
        <v>0</v>
      </c>
      <c r="GG347" s="17">
        <v>0</v>
      </c>
      <c r="GH347" s="17">
        <v>0</v>
      </c>
      <c r="GI347" s="17">
        <v>0</v>
      </c>
      <c r="GJ347" s="17">
        <v>0</v>
      </c>
      <c r="GK347" s="17">
        <v>0</v>
      </c>
      <c r="GL347" s="17">
        <v>0</v>
      </c>
      <c r="GM347" s="17">
        <v>0</v>
      </c>
      <c r="GN347" s="17">
        <v>0</v>
      </c>
      <c r="GO347" s="17">
        <v>0</v>
      </c>
      <c r="GP347" s="17">
        <v>0</v>
      </c>
      <c r="GQ347" s="17">
        <v>0</v>
      </c>
      <c r="GR347" s="17">
        <v>0</v>
      </c>
      <c r="GS347" s="17">
        <v>0</v>
      </c>
      <c r="GT347" s="17">
        <v>0</v>
      </c>
      <c r="GU347" s="17">
        <v>0</v>
      </c>
      <c r="GV347" s="17">
        <v>0</v>
      </c>
      <c r="GW347" s="17">
        <v>0</v>
      </c>
      <c r="GX347" s="17">
        <v>0</v>
      </c>
      <c r="GY347" s="17">
        <v>0</v>
      </c>
      <c r="GZ347" s="17">
        <v>0</v>
      </c>
      <c r="HA347" s="17">
        <v>0</v>
      </c>
      <c r="HB347" s="17">
        <v>0</v>
      </c>
      <c r="HC347" s="17">
        <v>0</v>
      </c>
      <c r="HD347" s="17">
        <v>0</v>
      </c>
      <c r="HE347" s="17">
        <v>0</v>
      </c>
      <c r="HF347" s="17">
        <v>0</v>
      </c>
      <c r="HG347" s="17">
        <v>0</v>
      </c>
      <c r="HH347" s="17">
        <v>0</v>
      </c>
      <c r="HI347" s="17">
        <v>0</v>
      </c>
      <c r="HJ347" s="17">
        <v>0</v>
      </c>
      <c r="HK347" s="17">
        <v>0</v>
      </c>
      <c r="HL347" s="17">
        <v>0</v>
      </c>
      <c r="HM347" s="17">
        <v>0</v>
      </c>
      <c r="HN347" s="17">
        <v>0</v>
      </c>
      <c r="HO347" s="17">
        <v>0</v>
      </c>
      <c r="HP347" s="17">
        <v>0</v>
      </c>
      <c r="HQ347" s="17">
        <v>0</v>
      </c>
      <c r="HR347" s="17">
        <v>0</v>
      </c>
      <c r="HS347" s="17">
        <v>0</v>
      </c>
      <c r="HT347" s="17">
        <v>0</v>
      </c>
      <c r="HU347" s="17">
        <v>0</v>
      </c>
      <c r="HV347" s="17">
        <v>0</v>
      </c>
      <c r="HW347" s="17">
        <v>0</v>
      </c>
      <c r="HX347" s="17">
        <v>0</v>
      </c>
      <c r="HY347" s="17">
        <v>0</v>
      </c>
      <c r="HZ347" s="17">
        <v>0</v>
      </c>
      <c r="IA347" s="17">
        <v>0</v>
      </c>
      <c r="IB347" s="17">
        <v>0</v>
      </c>
      <c r="IC347" s="17">
        <v>0</v>
      </c>
      <c r="ID347" s="17">
        <v>0</v>
      </c>
      <c r="IE347" s="17">
        <v>0</v>
      </c>
      <c r="IF347" s="17">
        <v>0</v>
      </c>
      <c r="IG347" s="17">
        <v>0</v>
      </c>
      <c r="IH347" s="17">
        <v>0</v>
      </c>
      <c r="II347" s="17">
        <v>0</v>
      </c>
      <c r="IJ347" s="17">
        <v>0</v>
      </c>
      <c r="IK347" s="17">
        <v>0</v>
      </c>
      <c r="IL347" s="17">
        <v>0</v>
      </c>
      <c r="IM347" s="17">
        <v>0</v>
      </c>
      <c r="IN347" s="17">
        <v>0</v>
      </c>
      <c r="IO347" s="17">
        <v>0</v>
      </c>
      <c r="IP347" s="17">
        <v>0</v>
      </c>
      <c r="IQ347" s="17">
        <v>0</v>
      </c>
      <c r="IR347" s="17">
        <v>0</v>
      </c>
      <c r="IS347" s="17">
        <v>0</v>
      </c>
      <c r="IT347" s="17">
        <v>0</v>
      </c>
      <c r="IU347" s="17">
        <v>0</v>
      </c>
      <c r="IV347" s="17">
        <v>0</v>
      </c>
      <c r="IW347" s="17">
        <v>0</v>
      </c>
      <c r="IX347" s="17">
        <v>0</v>
      </c>
      <c r="IY347" s="17">
        <v>0</v>
      </c>
      <c r="IZ347" s="17">
        <v>0</v>
      </c>
      <c r="JA347" s="17">
        <v>0</v>
      </c>
      <c r="JB347" s="17">
        <v>0</v>
      </c>
      <c r="JC347" s="17">
        <v>0</v>
      </c>
      <c r="JD347" s="17">
        <v>0</v>
      </c>
      <c r="JE347" s="17">
        <v>0</v>
      </c>
      <c r="JF347" s="17">
        <v>0</v>
      </c>
      <c r="JG347" s="17">
        <v>0</v>
      </c>
      <c r="JH347" s="17">
        <v>0</v>
      </c>
      <c r="JI347" s="17">
        <v>0</v>
      </c>
      <c r="JJ347" s="17">
        <v>0</v>
      </c>
      <c r="JK347" s="17">
        <v>0</v>
      </c>
      <c r="JL347" s="17">
        <v>0</v>
      </c>
      <c r="JM347" s="17">
        <v>0</v>
      </c>
      <c r="JN347" s="17">
        <v>0</v>
      </c>
      <c r="JO347" s="17">
        <v>0</v>
      </c>
      <c r="JP347" s="17">
        <v>0</v>
      </c>
      <c r="JQ347" s="17">
        <v>0</v>
      </c>
      <c r="JR347" s="17">
        <v>0</v>
      </c>
      <c r="JS347" s="17">
        <v>0</v>
      </c>
      <c r="JT347" s="17">
        <v>0</v>
      </c>
      <c r="JU347" s="17">
        <v>0</v>
      </c>
      <c r="JV347" s="17">
        <v>0</v>
      </c>
      <c r="JW347" s="17">
        <v>0</v>
      </c>
      <c r="JX347" s="17">
        <v>0</v>
      </c>
      <c r="JY347" s="17">
        <v>0</v>
      </c>
    </row>
    <row r="348" spans="1:285" x14ac:dyDescent="0.15">
      <c r="A348" s="17" t="s">
        <v>475</v>
      </c>
      <c r="B348" s="17" t="s">
        <v>476</v>
      </c>
      <c r="C348" s="17">
        <v>0</v>
      </c>
      <c r="D348" s="17">
        <v>6.25</v>
      </c>
      <c r="E348" s="17">
        <v>6.25</v>
      </c>
      <c r="F348" s="17">
        <v>6.25</v>
      </c>
      <c r="G348" s="17">
        <v>6.25</v>
      </c>
      <c r="H348" s="17">
        <v>6.25</v>
      </c>
      <c r="I348" s="17">
        <v>6.25</v>
      </c>
      <c r="J348" s="17">
        <v>6.25</v>
      </c>
      <c r="K348" s="17">
        <v>6.25</v>
      </c>
      <c r="L348" s="17">
        <v>6.25</v>
      </c>
      <c r="M348" s="17">
        <v>6.25</v>
      </c>
      <c r="N348" s="17">
        <v>6.28</v>
      </c>
      <c r="O348" s="17">
        <v>6.29</v>
      </c>
      <c r="P348" s="17">
        <v>6.29</v>
      </c>
      <c r="Q348" s="17">
        <v>6.28</v>
      </c>
      <c r="R348" s="17">
        <v>6.27</v>
      </c>
      <c r="S348" s="17">
        <v>6.28</v>
      </c>
      <c r="T348" s="17">
        <v>6.28</v>
      </c>
      <c r="U348" s="17">
        <v>6.28</v>
      </c>
      <c r="V348" s="17">
        <v>6.29</v>
      </c>
      <c r="W348" s="17">
        <v>6.29</v>
      </c>
      <c r="X348" s="17">
        <v>6.29</v>
      </c>
      <c r="Y348" s="17">
        <v>6.3</v>
      </c>
      <c r="Z348" s="17">
        <v>6.31</v>
      </c>
      <c r="AA348" s="17">
        <v>6.31</v>
      </c>
      <c r="AB348" s="17">
        <v>0</v>
      </c>
      <c r="AC348" s="17">
        <v>0</v>
      </c>
      <c r="AD348" s="17">
        <v>0</v>
      </c>
      <c r="AE348" s="17">
        <v>0</v>
      </c>
      <c r="AF348" s="17">
        <v>0</v>
      </c>
      <c r="AG348" s="17">
        <v>0</v>
      </c>
      <c r="AH348" s="17">
        <v>0</v>
      </c>
      <c r="AI348" s="17">
        <v>0</v>
      </c>
      <c r="AJ348" s="17">
        <v>0</v>
      </c>
      <c r="AK348" s="17">
        <v>0</v>
      </c>
      <c r="AL348" s="17">
        <v>0</v>
      </c>
      <c r="AM348" s="17">
        <v>0</v>
      </c>
      <c r="AN348" s="17">
        <v>0</v>
      </c>
      <c r="AO348" s="17">
        <v>0</v>
      </c>
      <c r="AP348" s="17">
        <v>0</v>
      </c>
      <c r="AQ348" s="17">
        <v>0</v>
      </c>
      <c r="AR348" s="17">
        <v>0</v>
      </c>
      <c r="AS348" s="17">
        <v>0</v>
      </c>
      <c r="AT348" s="17">
        <v>0</v>
      </c>
      <c r="AU348" s="17">
        <v>0</v>
      </c>
      <c r="AV348" s="17">
        <v>0</v>
      </c>
      <c r="AW348" s="17">
        <v>0</v>
      </c>
      <c r="AX348" s="17">
        <v>0</v>
      </c>
      <c r="AY348" s="17">
        <v>0</v>
      </c>
      <c r="AZ348" s="17">
        <v>0</v>
      </c>
      <c r="BA348" s="17">
        <v>0</v>
      </c>
      <c r="BB348" s="17">
        <v>0</v>
      </c>
      <c r="BC348" s="17">
        <v>0</v>
      </c>
      <c r="BD348" s="17">
        <v>0</v>
      </c>
      <c r="BE348" s="17">
        <v>0</v>
      </c>
      <c r="BF348" s="17">
        <v>0</v>
      </c>
      <c r="BG348" s="17">
        <v>0</v>
      </c>
      <c r="BH348" s="17">
        <v>0</v>
      </c>
      <c r="BI348" s="17">
        <v>0</v>
      </c>
      <c r="BJ348" s="17">
        <v>0</v>
      </c>
      <c r="BK348" s="17">
        <v>0</v>
      </c>
      <c r="BL348" s="17">
        <v>0</v>
      </c>
      <c r="BM348" s="17">
        <v>0</v>
      </c>
      <c r="BN348" s="17">
        <v>0</v>
      </c>
      <c r="BO348" s="17">
        <v>0</v>
      </c>
      <c r="BP348" s="17">
        <v>0</v>
      </c>
      <c r="BQ348" s="17">
        <v>0</v>
      </c>
      <c r="BR348" s="17">
        <v>0</v>
      </c>
      <c r="BS348" s="17">
        <v>0</v>
      </c>
      <c r="BT348" s="17">
        <v>0</v>
      </c>
      <c r="BU348" s="17">
        <v>0</v>
      </c>
      <c r="BV348" s="17">
        <v>0</v>
      </c>
      <c r="BW348" s="17">
        <v>0</v>
      </c>
      <c r="BX348" s="17">
        <v>0</v>
      </c>
      <c r="BY348" s="17">
        <v>0</v>
      </c>
      <c r="BZ348" s="17">
        <v>0</v>
      </c>
      <c r="CA348" s="17">
        <v>0</v>
      </c>
      <c r="CB348" s="17">
        <v>0</v>
      </c>
      <c r="CC348" s="17">
        <v>0</v>
      </c>
      <c r="CD348" s="17">
        <v>0</v>
      </c>
      <c r="CE348" s="17">
        <v>0</v>
      </c>
      <c r="CF348" s="17">
        <v>0</v>
      </c>
      <c r="CG348" s="17">
        <v>0</v>
      </c>
      <c r="CH348" s="17">
        <v>0</v>
      </c>
      <c r="CI348" s="17">
        <v>0</v>
      </c>
      <c r="CJ348" s="17">
        <v>0</v>
      </c>
      <c r="CK348" s="17">
        <v>0</v>
      </c>
      <c r="CL348" s="17">
        <v>0</v>
      </c>
      <c r="CM348" s="17">
        <v>0</v>
      </c>
      <c r="CN348" s="17">
        <v>0</v>
      </c>
      <c r="CO348" s="17">
        <v>0</v>
      </c>
      <c r="CP348" s="17">
        <v>0</v>
      </c>
      <c r="CQ348" s="17">
        <v>0</v>
      </c>
      <c r="CR348" s="17">
        <v>0</v>
      </c>
      <c r="CS348" s="17">
        <v>0</v>
      </c>
      <c r="CT348" s="17">
        <v>0</v>
      </c>
      <c r="CU348" s="17">
        <v>0</v>
      </c>
      <c r="CV348" s="17">
        <v>0</v>
      </c>
      <c r="CW348" s="17">
        <v>0</v>
      </c>
      <c r="CX348" s="17">
        <v>0</v>
      </c>
      <c r="CY348" s="17">
        <v>0</v>
      </c>
      <c r="CZ348" s="17">
        <v>0</v>
      </c>
      <c r="DA348" s="17">
        <v>0</v>
      </c>
      <c r="DB348" s="17">
        <v>0</v>
      </c>
      <c r="DC348" s="17">
        <v>0</v>
      </c>
      <c r="DD348" s="17">
        <v>0</v>
      </c>
      <c r="DE348" s="17">
        <v>0</v>
      </c>
      <c r="DF348" s="17">
        <v>0</v>
      </c>
      <c r="DG348" s="17">
        <v>0</v>
      </c>
      <c r="DH348" s="17">
        <v>0</v>
      </c>
      <c r="DI348" s="17">
        <v>0</v>
      </c>
      <c r="DJ348" s="17">
        <v>0</v>
      </c>
      <c r="DK348" s="17">
        <v>0</v>
      </c>
      <c r="DL348" s="17">
        <v>0</v>
      </c>
      <c r="DM348" s="17">
        <v>0</v>
      </c>
      <c r="DN348" s="17">
        <v>0</v>
      </c>
      <c r="DO348" s="17">
        <v>0</v>
      </c>
      <c r="DP348" s="17">
        <v>0</v>
      </c>
      <c r="DQ348" s="17">
        <v>0</v>
      </c>
      <c r="DR348" s="17">
        <v>0</v>
      </c>
      <c r="DS348" s="17">
        <v>0</v>
      </c>
      <c r="DT348" s="17">
        <v>0</v>
      </c>
      <c r="DU348" s="17">
        <v>0</v>
      </c>
      <c r="DV348" s="17">
        <v>0</v>
      </c>
      <c r="DW348" s="17">
        <v>0</v>
      </c>
      <c r="DX348" s="17">
        <v>0</v>
      </c>
      <c r="DY348" s="17">
        <v>0</v>
      </c>
      <c r="DZ348" s="17">
        <v>0</v>
      </c>
      <c r="EA348" s="17">
        <v>0</v>
      </c>
      <c r="EB348" s="17">
        <v>0</v>
      </c>
      <c r="EC348" s="17">
        <v>0</v>
      </c>
      <c r="ED348" s="17">
        <v>0</v>
      </c>
      <c r="EE348" s="17">
        <v>0</v>
      </c>
      <c r="EF348" s="17">
        <v>0</v>
      </c>
      <c r="EG348" s="17">
        <v>0</v>
      </c>
      <c r="EH348" s="17">
        <v>0</v>
      </c>
      <c r="EI348" s="17">
        <v>0</v>
      </c>
      <c r="EJ348" s="17">
        <v>0</v>
      </c>
      <c r="EK348" s="17">
        <v>0</v>
      </c>
      <c r="EL348" s="17">
        <v>0</v>
      </c>
      <c r="EM348" s="17">
        <v>0</v>
      </c>
      <c r="EN348" s="17">
        <v>0</v>
      </c>
      <c r="EO348" s="17">
        <v>0</v>
      </c>
      <c r="EP348" s="17">
        <v>0</v>
      </c>
      <c r="EQ348" s="17">
        <v>0</v>
      </c>
      <c r="ER348" s="17">
        <v>0</v>
      </c>
      <c r="ES348" s="17">
        <v>0</v>
      </c>
      <c r="ET348" s="17">
        <v>0</v>
      </c>
      <c r="EU348" s="17">
        <v>0</v>
      </c>
      <c r="EV348" s="17">
        <v>0</v>
      </c>
      <c r="EW348" s="17">
        <v>0</v>
      </c>
      <c r="EX348" s="17">
        <v>0</v>
      </c>
      <c r="EY348" s="17">
        <v>0</v>
      </c>
      <c r="EZ348" s="17">
        <v>0</v>
      </c>
      <c r="FA348" s="17">
        <v>0</v>
      </c>
      <c r="FB348" s="17">
        <v>0</v>
      </c>
      <c r="FC348" s="17">
        <v>0</v>
      </c>
      <c r="FD348" s="17">
        <v>0</v>
      </c>
      <c r="FE348" s="17">
        <v>0</v>
      </c>
      <c r="FF348" s="17">
        <v>0</v>
      </c>
      <c r="FG348" s="17">
        <v>0</v>
      </c>
      <c r="FH348" s="17">
        <v>0</v>
      </c>
      <c r="FI348" s="17">
        <v>0</v>
      </c>
      <c r="FJ348" s="17">
        <v>0</v>
      </c>
      <c r="FK348" s="17">
        <v>0</v>
      </c>
      <c r="FL348" s="17">
        <v>0</v>
      </c>
      <c r="FM348" s="17">
        <v>0</v>
      </c>
      <c r="FN348" s="17">
        <v>0</v>
      </c>
      <c r="FO348" s="17">
        <v>0</v>
      </c>
      <c r="FP348" s="17">
        <v>0</v>
      </c>
      <c r="FQ348" s="17">
        <v>0</v>
      </c>
      <c r="FR348" s="17">
        <v>0</v>
      </c>
      <c r="FS348" s="17">
        <v>0</v>
      </c>
      <c r="FT348" s="17">
        <v>0</v>
      </c>
      <c r="FU348" s="17">
        <v>0</v>
      </c>
      <c r="FV348" s="17">
        <v>0</v>
      </c>
      <c r="FW348" s="17">
        <v>0</v>
      </c>
      <c r="FX348" s="17">
        <v>0</v>
      </c>
      <c r="FY348" s="17">
        <v>0</v>
      </c>
      <c r="FZ348" s="17">
        <v>0</v>
      </c>
      <c r="GA348" s="17">
        <v>0</v>
      </c>
      <c r="GB348" s="17">
        <v>0</v>
      </c>
      <c r="GC348" s="17">
        <v>0</v>
      </c>
      <c r="GD348" s="17">
        <v>0</v>
      </c>
      <c r="GE348" s="17">
        <v>0</v>
      </c>
      <c r="GF348" s="17">
        <v>0</v>
      </c>
      <c r="GG348" s="17">
        <v>0</v>
      </c>
      <c r="GH348" s="17">
        <v>0</v>
      </c>
      <c r="GI348" s="17">
        <v>0</v>
      </c>
      <c r="GJ348" s="17">
        <v>0</v>
      </c>
      <c r="GK348" s="17">
        <v>0</v>
      </c>
      <c r="GL348" s="17">
        <v>0</v>
      </c>
      <c r="GM348" s="17">
        <v>0</v>
      </c>
      <c r="GN348" s="17">
        <v>0</v>
      </c>
      <c r="GO348" s="17">
        <v>0</v>
      </c>
      <c r="GP348" s="17">
        <v>0</v>
      </c>
      <c r="GQ348" s="17">
        <v>0</v>
      </c>
      <c r="GR348" s="17">
        <v>0</v>
      </c>
      <c r="GS348" s="17">
        <v>0</v>
      </c>
      <c r="GT348" s="17">
        <v>0</v>
      </c>
      <c r="GU348" s="17">
        <v>0</v>
      </c>
      <c r="GV348" s="17">
        <v>0</v>
      </c>
      <c r="GW348" s="17">
        <v>0</v>
      </c>
      <c r="GX348" s="17">
        <v>0</v>
      </c>
      <c r="GY348" s="17">
        <v>0</v>
      </c>
      <c r="GZ348" s="17">
        <v>0</v>
      </c>
      <c r="HA348" s="17">
        <v>0</v>
      </c>
      <c r="HB348" s="17">
        <v>0</v>
      </c>
      <c r="HC348" s="17">
        <v>0</v>
      </c>
      <c r="HD348" s="17">
        <v>0</v>
      </c>
      <c r="HE348" s="17">
        <v>0</v>
      </c>
      <c r="HF348" s="17">
        <v>0</v>
      </c>
      <c r="HG348" s="17">
        <v>0</v>
      </c>
      <c r="HH348" s="17">
        <v>0</v>
      </c>
      <c r="HI348" s="17">
        <v>0</v>
      </c>
      <c r="HJ348" s="17">
        <v>0</v>
      </c>
      <c r="HK348" s="17">
        <v>0</v>
      </c>
      <c r="HL348" s="17">
        <v>0</v>
      </c>
      <c r="HM348" s="17">
        <v>0</v>
      </c>
      <c r="HN348" s="17">
        <v>0</v>
      </c>
      <c r="HO348" s="17">
        <v>0</v>
      </c>
      <c r="HP348" s="17">
        <v>0</v>
      </c>
      <c r="HQ348" s="17">
        <v>0</v>
      </c>
      <c r="HR348" s="17">
        <v>0</v>
      </c>
      <c r="HS348" s="17">
        <v>0</v>
      </c>
      <c r="HT348" s="17">
        <v>0</v>
      </c>
      <c r="HU348" s="17">
        <v>0</v>
      </c>
      <c r="HV348" s="17">
        <v>0</v>
      </c>
      <c r="HW348" s="17">
        <v>0</v>
      </c>
      <c r="HX348" s="17">
        <v>0</v>
      </c>
      <c r="HY348" s="17">
        <v>0</v>
      </c>
      <c r="HZ348" s="17">
        <v>0</v>
      </c>
      <c r="IA348" s="17">
        <v>0</v>
      </c>
      <c r="IB348" s="17">
        <v>0</v>
      </c>
      <c r="IC348" s="17">
        <v>0</v>
      </c>
      <c r="ID348" s="17">
        <v>0</v>
      </c>
      <c r="IE348" s="17">
        <v>0</v>
      </c>
      <c r="IF348" s="17">
        <v>0</v>
      </c>
      <c r="IG348" s="17">
        <v>0</v>
      </c>
      <c r="IH348" s="17">
        <v>0</v>
      </c>
      <c r="II348" s="17">
        <v>0</v>
      </c>
      <c r="IJ348" s="17">
        <v>0</v>
      </c>
      <c r="IK348" s="17">
        <v>0</v>
      </c>
      <c r="IL348" s="17">
        <v>0</v>
      </c>
      <c r="IM348" s="17">
        <v>0</v>
      </c>
      <c r="IN348" s="17">
        <v>0</v>
      </c>
      <c r="IO348" s="17">
        <v>0</v>
      </c>
      <c r="IP348" s="17">
        <v>0</v>
      </c>
      <c r="IQ348" s="17">
        <v>0</v>
      </c>
      <c r="IR348" s="17">
        <v>0</v>
      </c>
      <c r="IS348" s="17">
        <v>0</v>
      </c>
      <c r="IT348" s="17">
        <v>0</v>
      </c>
      <c r="IU348" s="17">
        <v>0</v>
      </c>
      <c r="IV348" s="17">
        <v>0</v>
      </c>
      <c r="IW348" s="17">
        <v>0</v>
      </c>
      <c r="IX348" s="17">
        <v>0</v>
      </c>
      <c r="IY348" s="17">
        <v>0</v>
      </c>
      <c r="IZ348" s="17">
        <v>0</v>
      </c>
      <c r="JA348" s="17">
        <v>0</v>
      </c>
      <c r="JB348" s="17">
        <v>0</v>
      </c>
      <c r="JC348" s="17">
        <v>0</v>
      </c>
      <c r="JD348" s="17">
        <v>0</v>
      </c>
      <c r="JE348" s="17">
        <v>0</v>
      </c>
      <c r="JF348" s="17">
        <v>0</v>
      </c>
      <c r="JG348" s="17">
        <v>0</v>
      </c>
      <c r="JH348" s="17">
        <v>0</v>
      </c>
      <c r="JI348" s="17">
        <v>0</v>
      </c>
      <c r="JJ348" s="17">
        <v>0</v>
      </c>
      <c r="JK348" s="17">
        <v>0</v>
      </c>
      <c r="JL348" s="17">
        <v>0</v>
      </c>
      <c r="JM348" s="17">
        <v>0</v>
      </c>
      <c r="JN348" s="17">
        <v>0</v>
      </c>
      <c r="JO348" s="17">
        <v>0</v>
      </c>
      <c r="JP348" s="17">
        <v>0</v>
      </c>
      <c r="JQ348" s="17">
        <v>0</v>
      </c>
      <c r="JR348" s="17">
        <v>0</v>
      </c>
      <c r="JS348" s="17">
        <v>0</v>
      </c>
      <c r="JT348" s="17">
        <v>0</v>
      </c>
      <c r="JU348" s="17">
        <v>0</v>
      </c>
      <c r="JV348" s="17">
        <v>0</v>
      </c>
      <c r="JW348" s="17">
        <v>0</v>
      </c>
      <c r="JX348" s="17">
        <v>0</v>
      </c>
      <c r="JY348" s="17">
        <v>0</v>
      </c>
    </row>
    <row r="349" spans="1:285" x14ac:dyDescent="0.15">
      <c r="A349" s="17" t="s">
        <v>674</v>
      </c>
      <c r="B349" s="17" t="s">
        <v>675</v>
      </c>
      <c r="C349" s="17">
        <v>0</v>
      </c>
      <c r="D349" s="17">
        <v>6.51</v>
      </c>
      <c r="E349" s="17">
        <v>6.51</v>
      </c>
      <c r="F349" s="17">
        <v>6.51</v>
      </c>
      <c r="G349" s="17">
        <v>6.51</v>
      </c>
      <c r="H349" s="17">
        <v>6.51</v>
      </c>
      <c r="I349" s="17">
        <v>6.52</v>
      </c>
      <c r="J349" s="17">
        <v>6.52</v>
      </c>
      <c r="K349" s="17">
        <v>6.52</v>
      </c>
      <c r="L349" s="17">
        <v>6.52</v>
      </c>
      <c r="M349" s="17">
        <v>6.52</v>
      </c>
      <c r="N349" s="17">
        <v>6.54</v>
      </c>
      <c r="O349" s="17">
        <v>6.53</v>
      </c>
      <c r="P349" s="17">
        <v>6.53</v>
      </c>
      <c r="Q349" s="17">
        <v>6.53</v>
      </c>
      <c r="R349" s="17">
        <v>6.53</v>
      </c>
      <c r="S349" s="17">
        <v>6.55</v>
      </c>
      <c r="T349" s="17">
        <v>6.55</v>
      </c>
      <c r="U349" s="17">
        <v>6.55</v>
      </c>
      <c r="V349" s="17">
        <v>6.54</v>
      </c>
      <c r="W349" s="17">
        <v>6.54</v>
      </c>
      <c r="X349" s="17">
        <v>6.55</v>
      </c>
      <c r="Y349" s="17">
        <v>6.55</v>
      </c>
      <c r="Z349" s="17">
        <v>6.55</v>
      </c>
      <c r="AA349" s="17">
        <v>6.54</v>
      </c>
      <c r="AB349" s="17">
        <v>0</v>
      </c>
      <c r="AC349" s="17">
        <v>0</v>
      </c>
      <c r="AD349" s="17">
        <v>0</v>
      </c>
      <c r="AE349" s="17">
        <v>0</v>
      </c>
      <c r="AF349" s="17">
        <v>0</v>
      </c>
      <c r="AG349" s="17">
        <v>0</v>
      </c>
      <c r="AH349" s="17">
        <v>0</v>
      </c>
      <c r="AI349" s="17">
        <v>0</v>
      </c>
      <c r="AJ349" s="17">
        <v>0</v>
      </c>
      <c r="AK349" s="17">
        <v>0</v>
      </c>
      <c r="AL349" s="17">
        <v>0</v>
      </c>
      <c r="AM349" s="17">
        <v>0</v>
      </c>
      <c r="AN349" s="17">
        <v>0</v>
      </c>
      <c r="AO349" s="17">
        <v>0</v>
      </c>
      <c r="AP349" s="17">
        <v>0</v>
      </c>
      <c r="AQ349" s="17">
        <v>0</v>
      </c>
      <c r="AR349" s="17">
        <v>0</v>
      </c>
      <c r="AS349" s="17">
        <v>0</v>
      </c>
      <c r="AT349" s="17">
        <v>0</v>
      </c>
      <c r="AU349" s="17">
        <v>0</v>
      </c>
      <c r="AV349" s="17">
        <v>0</v>
      </c>
      <c r="AW349" s="17">
        <v>0</v>
      </c>
      <c r="AX349" s="17">
        <v>0</v>
      </c>
      <c r="AY349" s="17">
        <v>0</v>
      </c>
      <c r="AZ349" s="17">
        <v>0</v>
      </c>
      <c r="BA349" s="17">
        <v>0</v>
      </c>
      <c r="BB349" s="17">
        <v>0</v>
      </c>
      <c r="BC349" s="17">
        <v>0</v>
      </c>
      <c r="BD349" s="17">
        <v>0</v>
      </c>
      <c r="BE349" s="17">
        <v>0</v>
      </c>
      <c r="BF349" s="17">
        <v>0</v>
      </c>
      <c r="BG349" s="17">
        <v>0</v>
      </c>
      <c r="BH349" s="17">
        <v>0</v>
      </c>
      <c r="BI349" s="17">
        <v>0</v>
      </c>
      <c r="BJ349" s="17">
        <v>0</v>
      </c>
      <c r="BK349" s="17">
        <v>0</v>
      </c>
      <c r="BL349" s="17">
        <v>0</v>
      </c>
      <c r="BM349" s="17">
        <v>0</v>
      </c>
      <c r="BN349" s="17">
        <v>0</v>
      </c>
      <c r="BO349" s="17">
        <v>0</v>
      </c>
      <c r="BP349" s="17">
        <v>0</v>
      </c>
      <c r="BQ349" s="17">
        <v>0</v>
      </c>
      <c r="BR349" s="17">
        <v>0</v>
      </c>
      <c r="BS349" s="17">
        <v>0</v>
      </c>
      <c r="BT349" s="17">
        <v>0</v>
      </c>
      <c r="BU349" s="17">
        <v>0</v>
      </c>
      <c r="BV349" s="17">
        <v>0</v>
      </c>
      <c r="BW349" s="17">
        <v>0</v>
      </c>
      <c r="BX349" s="17">
        <v>0</v>
      </c>
      <c r="BY349" s="17">
        <v>0</v>
      </c>
      <c r="BZ349" s="17">
        <v>0</v>
      </c>
      <c r="CA349" s="17">
        <v>0</v>
      </c>
      <c r="CB349" s="17">
        <v>0</v>
      </c>
      <c r="CC349" s="17">
        <v>0</v>
      </c>
      <c r="CD349" s="17">
        <v>0</v>
      </c>
      <c r="CE349" s="17">
        <v>0</v>
      </c>
      <c r="CF349" s="17">
        <v>0</v>
      </c>
      <c r="CG349" s="17">
        <v>0</v>
      </c>
      <c r="CH349" s="17">
        <v>0</v>
      </c>
      <c r="CI349" s="17">
        <v>0</v>
      </c>
      <c r="CJ349" s="17">
        <v>0</v>
      </c>
      <c r="CK349" s="17">
        <v>0</v>
      </c>
      <c r="CL349" s="17">
        <v>0</v>
      </c>
      <c r="CM349" s="17">
        <v>0</v>
      </c>
      <c r="CN349" s="17">
        <v>0</v>
      </c>
      <c r="CO349" s="17">
        <v>0</v>
      </c>
      <c r="CP349" s="17">
        <v>0</v>
      </c>
      <c r="CQ349" s="17">
        <v>0</v>
      </c>
      <c r="CR349" s="17">
        <v>0</v>
      </c>
      <c r="CS349" s="17">
        <v>0</v>
      </c>
      <c r="CT349" s="17">
        <v>0</v>
      </c>
      <c r="CU349" s="17">
        <v>0</v>
      </c>
      <c r="CV349" s="17">
        <v>0</v>
      </c>
      <c r="CW349" s="17">
        <v>0</v>
      </c>
      <c r="CX349" s="17">
        <v>0</v>
      </c>
      <c r="CY349" s="17">
        <v>0</v>
      </c>
      <c r="CZ349" s="17">
        <v>0</v>
      </c>
      <c r="DA349" s="17">
        <v>0</v>
      </c>
      <c r="DB349" s="17">
        <v>0</v>
      </c>
      <c r="DC349" s="17">
        <v>0</v>
      </c>
      <c r="DD349" s="17">
        <v>0</v>
      </c>
      <c r="DE349" s="17">
        <v>0</v>
      </c>
      <c r="DF349" s="17">
        <v>0</v>
      </c>
      <c r="DG349" s="17">
        <v>0</v>
      </c>
      <c r="DH349" s="17">
        <v>0</v>
      </c>
      <c r="DI349" s="17">
        <v>0</v>
      </c>
      <c r="DJ349" s="17">
        <v>0</v>
      </c>
      <c r="DK349" s="17">
        <v>0</v>
      </c>
      <c r="DL349" s="17">
        <v>0</v>
      </c>
      <c r="DM349" s="17">
        <v>0</v>
      </c>
      <c r="DN349" s="17">
        <v>0</v>
      </c>
      <c r="DO349" s="17">
        <v>0</v>
      </c>
      <c r="DP349" s="17">
        <v>0</v>
      </c>
      <c r="DQ349" s="17">
        <v>0</v>
      </c>
      <c r="DR349" s="17">
        <v>0</v>
      </c>
      <c r="DS349" s="17">
        <v>0</v>
      </c>
      <c r="DT349" s="17">
        <v>0</v>
      </c>
      <c r="DU349" s="17">
        <v>0</v>
      </c>
      <c r="DV349" s="17">
        <v>0</v>
      </c>
      <c r="DW349" s="17">
        <v>0</v>
      </c>
      <c r="DX349" s="17">
        <v>0</v>
      </c>
      <c r="DY349" s="17">
        <v>0</v>
      </c>
      <c r="DZ349" s="17">
        <v>0</v>
      </c>
      <c r="EA349" s="17">
        <v>0</v>
      </c>
      <c r="EB349" s="17">
        <v>0</v>
      </c>
      <c r="EC349" s="17">
        <v>0</v>
      </c>
      <c r="ED349" s="17">
        <v>0</v>
      </c>
      <c r="EE349" s="17">
        <v>0</v>
      </c>
      <c r="EF349" s="17">
        <v>0</v>
      </c>
      <c r="EG349" s="17">
        <v>0</v>
      </c>
      <c r="EH349" s="17">
        <v>0</v>
      </c>
      <c r="EI349" s="17">
        <v>0</v>
      </c>
      <c r="EJ349" s="17">
        <v>0</v>
      </c>
      <c r="EK349" s="17">
        <v>0</v>
      </c>
      <c r="EL349" s="17">
        <v>0</v>
      </c>
      <c r="EM349" s="17">
        <v>0</v>
      </c>
      <c r="EN349" s="17">
        <v>0</v>
      </c>
      <c r="EO349" s="17">
        <v>0</v>
      </c>
      <c r="EP349" s="17">
        <v>0</v>
      </c>
      <c r="EQ349" s="17">
        <v>0</v>
      </c>
      <c r="ER349" s="17">
        <v>0</v>
      </c>
      <c r="ES349" s="17">
        <v>0</v>
      </c>
      <c r="ET349" s="17">
        <v>0</v>
      </c>
      <c r="EU349" s="17">
        <v>0</v>
      </c>
      <c r="EV349" s="17">
        <v>0</v>
      </c>
      <c r="EW349" s="17">
        <v>0</v>
      </c>
      <c r="EX349" s="17">
        <v>0</v>
      </c>
      <c r="EY349" s="17">
        <v>0</v>
      </c>
      <c r="EZ349" s="17">
        <v>0</v>
      </c>
      <c r="FA349" s="17">
        <v>0</v>
      </c>
      <c r="FB349" s="17">
        <v>0</v>
      </c>
      <c r="FC349" s="17">
        <v>0</v>
      </c>
      <c r="FD349" s="17">
        <v>0</v>
      </c>
      <c r="FE349" s="17">
        <v>0</v>
      </c>
      <c r="FF349" s="17">
        <v>0</v>
      </c>
      <c r="FG349" s="17">
        <v>0</v>
      </c>
      <c r="FH349" s="17">
        <v>0</v>
      </c>
      <c r="FI349" s="17">
        <v>0</v>
      </c>
      <c r="FJ349" s="17">
        <v>0</v>
      </c>
      <c r="FK349" s="17">
        <v>0</v>
      </c>
      <c r="FL349" s="17">
        <v>0</v>
      </c>
      <c r="FM349" s="17">
        <v>0</v>
      </c>
      <c r="FN349" s="17">
        <v>0</v>
      </c>
      <c r="FO349" s="17">
        <v>0</v>
      </c>
      <c r="FP349" s="17">
        <v>0</v>
      </c>
      <c r="FQ349" s="17">
        <v>0</v>
      </c>
      <c r="FR349" s="17">
        <v>0</v>
      </c>
      <c r="FS349" s="17">
        <v>0</v>
      </c>
      <c r="FT349" s="17">
        <v>0</v>
      </c>
      <c r="FU349" s="17">
        <v>0</v>
      </c>
      <c r="FV349" s="17">
        <v>0</v>
      </c>
      <c r="FW349" s="17">
        <v>0</v>
      </c>
      <c r="FX349" s="17">
        <v>0</v>
      </c>
      <c r="FY349" s="17">
        <v>0</v>
      </c>
      <c r="FZ349" s="17">
        <v>0</v>
      </c>
      <c r="GA349" s="17">
        <v>0</v>
      </c>
      <c r="GB349" s="17">
        <v>0</v>
      </c>
      <c r="GC349" s="17">
        <v>0</v>
      </c>
      <c r="GD349" s="17">
        <v>0</v>
      </c>
      <c r="GE349" s="17">
        <v>0</v>
      </c>
      <c r="GF349" s="17">
        <v>0</v>
      </c>
      <c r="GG349" s="17">
        <v>0</v>
      </c>
      <c r="GH349" s="17">
        <v>0</v>
      </c>
      <c r="GI349" s="17">
        <v>0</v>
      </c>
      <c r="GJ349" s="17">
        <v>0</v>
      </c>
      <c r="GK349" s="17">
        <v>0</v>
      </c>
      <c r="GL349" s="17">
        <v>0</v>
      </c>
      <c r="GM349" s="17">
        <v>0</v>
      </c>
      <c r="GN349" s="17">
        <v>0</v>
      </c>
      <c r="GO349" s="17">
        <v>0</v>
      </c>
      <c r="GP349" s="17">
        <v>0</v>
      </c>
      <c r="GQ349" s="17">
        <v>0</v>
      </c>
      <c r="GR349" s="17">
        <v>0</v>
      </c>
      <c r="GS349" s="17">
        <v>0</v>
      </c>
      <c r="GT349" s="17">
        <v>0</v>
      </c>
      <c r="GU349" s="17">
        <v>0</v>
      </c>
      <c r="GV349" s="17">
        <v>0</v>
      </c>
      <c r="GW349" s="17">
        <v>0</v>
      </c>
      <c r="GX349" s="17">
        <v>0</v>
      </c>
      <c r="GY349" s="17">
        <v>0</v>
      </c>
      <c r="GZ349" s="17">
        <v>0</v>
      </c>
      <c r="HA349" s="17">
        <v>0</v>
      </c>
      <c r="HB349" s="17">
        <v>0</v>
      </c>
      <c r="HC349" s="17">
        <v>0</v>
      </c>
      <c r="HD349" s="17">
        <v>0</v>
      </c>
      <c r="HE349" s="17">
        <v>0</v>
      </c>
      <c r="HF349" s="17">
        <v>0</v>
      </c>
      <c r="HG349" s="17">
        <v>0</v>
      </c>
      <c r="HH349" s="17">
        <v>0</v>
      </c>
      <c r="HI349" s="17">
        <v>0</v>
      </c>
      <c r="HJ349" s="17">
        <v>0</v>
      </c>
      <c r="HK349" s="17">
        <v>0</v>
      </c>
      <c r="HL349" s="17">
        <v>0</v>
      </c>
      <c r="HM349" s="17">
        <v>0</v>
      </c>
      <c r="HN349" s="17">
        <v>0</v>
      </c>
      <c r="HO349" s="17">
        <v>0</v>
      </c>
      <c r="HP349" s="17">
        <v>0</v>
      </c>
      <c r="HQ349" s="17">
        <v>0</v>
      </c>
      <c r="HR349" s="17">
        <v>0</v>
      </c>
      <c r="HS349" s="17">
        <v>0</v>
      </c>
      <c r="HT349" s="17">
        <v>0</v>
      </c>
      <c r="HU349" s="17">
        <v>0</v>
      </c>
      <c r="HV349" s="17">
        <v>0</v>
      </c>
      <c r="HW349" s="17">
        <v>0</v>
      </c>
      <c r="HX349" s="17">
        <v>0</v>
      </c>
      <c r="HY349" s="17">
        <v>0</v>
      </c>
      <c r="HZ349" s="17">
        <v>0</v>
      </c>
      <c r="IA349" s="17">
        <v>0</v>
      </c>
      <c r="IB349" s="17">
        <v>0</v>
      </c>
      <c r="IC349" s="17">
        <v>0</v>
      </c>
      <c r="ID349" s="17">
        <v>0</v>
      </c>
      <c r="IE349" s="17">
        <v>0</v>
      </c>
      <c r="IF349" s="17">
        <v>0</v>
      </c>
      <c r="IG349" s="17">
        <v>0</v>
      </c>
      <c r="IH349" s="17">
        <v>0</v>
      </c>
      <c r="II349" s="17">
        <v>0</v>
      </c>
      <c r="IJ349" s="17">
        <v>0</v>
      </c>
      <c r="IK349" s="17">
        <v>0</v>
      </c>
      <c r="IL349" s="17">
        <v>0</v>
      </c>
      <c r="IM349" s="17">
        <v>0</v>
      </c>
      <c r="IN349" s="17">
        <v>0</v>
      </c>
      <c r="IO349" s="17">
        <v>0</v>
      </c>
      <c r="IP349" s="17">
        <v>0</v>
      </c>
      <c r="IQ349" s="17">
        <v>0</v>
      </c>
      <c r="IR349" s="17">
        <v>0</v>
      </c>
      <c r="IS349" s="17">
        <v>0</v>
      </c>
      <c r="IT349" s="17">
        <v>0</v>
      </c>
      <c r="IU349" s="17">
        <v>0</v>
      </c>
      <c r="IV349" s="17">
        <v>0</v>
      </c>
      <c r="IW349" s="17">
        <v>0</v>
      </c>
      <c r="IX349" s="17">
        <v>0</v>
      </c>
      <c r="IY349" s="17">
        <v>0</v>
      </c>
      <c r="IZ349" s="17">
        <v>0</v>
      </c>
      <c r="JA349" s="17">
        <v>0</v>
      </c>
      <c r="JB349" s="17">
        <v>0</v>
      </c>
      <c r="JC349" s="17">
        <v>0</v>
      </c>
      <c r="JD349" s="17">
        <v>0</v>
      </c>
      <c r="JE349" s="17">
        <v>0</v>
      </c>
      <c r="JF349" s="17">
        <v>0</v>
      </c>
      <c r="JG349" s="17">
        <v>0</v>
      </c>
      <c r="JH349" s="17">
        <v>0</v>
      </c>
      <c r="JI349" s="17">
        <v>0</v>
      </c>
      <c r="JJ349" s="17">
        <v>0</v>
      </c>
      <c r="JK349" s="17">
        <v>0</v>
      </c>
      <c r="JL349" s="17">
        <v>0</v>
      </c>
      <c r="JM349" s="17">
        <v>0</v>
      </c>
      <c r="JN349" s="17">
        <v>0</v>
      </c>
      <c r="JO349" s="17">
        <v>0</v>
      </c>
      <c r="JP349" s="17">
        <v>0</v>
      </c>
      <c r="JQ349" s="17">
        <v>0</v>
      </c>
      <c r="JR349" s="17">
        <v>0</v>
      </c>
      <c r="JS349" s="17">
        <v>0</v>
      </c>
      <c r="JT349" s="17">
        <v>0</v>
      </c>
      <c r="JU349" s="17">
        <v>0</v>
      </c>
      <c r="JV349" s="17">
        <v>0</v>
      </c>
      <c r="JW349" s="17">
        <v>0</v>
      </c>
      <c r="JX349" s="17">
        <v>0</v>
      </c>
      <c r="JY349" s="17">
        <v>0</v>
      </c>
    </row>
    <row r="350" spans="1:285" x14ac:dyDescent="0.15">
      <c r="A350" s="17" t="s">
        <v>353</v>
      </c>
      <c r="B350" s="17" t="s">
        <v>354</v>
      </c>
      <c r="C350" s="17">
        <v>0</v>
      </c>
      <c r="D350" s="17">
        <v>38.03</v>
      </c>
      <c r="E350" s="17">
        <v>38.03</v>
      </c>
      <c r="F350" s="17">
        <v>38.03</v>
      </c>
      <c r="G350" s="17">
        <v>38.03</v>
      </c>
      <c r="H350" s="17">
        <v>38.03</v>
      </c>
      <c r="I350" s="17">
        <v>38.03</v>
      </c>
      <c r="J350" s="17">
        <v>38.03</v>
      </c>
      <c r="K350" s="17">
        <v>38.03</v>
      </c>
      <c r="L350" s="17">
        <v>38.03</v>
      </c>
      <c r="M350" s="17">
        <v>38.03</v>
      </c>
      <c r="N350" s="17">
        <v>38.03</v>
      </c>
      <c r="O350" s="17">
        <v>38.03</v>
      </c>
      <c r="P350" s="17">
        <v>38.03</v>
      </c>
      <c r="Q350" s="17">
        <v>38.03</v>
      </c>
      <c r="R350" s="17">
        <v>38.03</v>
      </c>
      <c r="S350" s="17">
        <v>38.03</v>
      </c>
      <c r="T350" s="17">
        <v>38.03</v>
      </c>
      <c r="U350" s="17">
        <v>38.03</v>
      </c>
      <c r="V350" s="17">
        <v>38.03</v>
      </c>
      <c r="W350" s="17">
        <v>38.03</v>
      </c>
      <c r="X350" s="17">
        <v>38.03</v>
      </c>
      <c r="Y350" s="17">
        <v>38.03</v>
      </c>
      <c r="Z350" s="17">
        <v>38.03</v>
      </c>
      <c r="AA350" s="17">
        <v>38.03</v>
      </c>
      <c r="AB350" s="17">
        <v>0</v>
      </c>
      <c r="AC350" s="17">
        <v>0</v>
      </c>
      <c r="AD350" s="17">
        <v>0</v>
      </c>
      <c r="AE350" s="17">
        <v>0</v>
      </c>
      <c r="AF350" s="17">
        <v>0</v>
      </c>
      <c r="AG350" s="17">
        <v>0</v>
      </c>
      <c r="AH350" s="17">
        <v>0</v>
      </c>
      <c r="AI350" s="17">
        <v>0</v>
      </c>
      <c r="AJ350" s="17">
        <v>0</v>
      </c>
      <c r="AK350" s="17">
        <v>0</v>
      </c>
      <c r="AL350" s="17">
        <v>0</v>
      </c>
      <c r="AM350" s="17">
        <v>0</v>
      </c>
      <c r="AN350" s="17">
        <v>0</v>
      </c>
      <c r="AO350" s="17">
        <v>0</v>
      </c>
      <c r="AP350" s="17">
        <v>0</v>
      </c>
      <c r="AQ350" s="17">
        <v>0</v>
      </c>
      <c r="AR350" s="17">
        <v>0</v>
      </c>
      <c r="AS350" s="17">
        <v>0</v>
      </c>
      <c r="AT350" s="17">
        <v>0</v>
      </c>
      <c r="AU350" s="17">
        <v>0</v>
      </c>
      <c r="AV350" s="17">
        <v>0</v>
      </c>
      <c r="AW350" s="17">
        <v>0</v>
      </c>
      <c r="AX350" s="17">
        <v>0</v>
      </c>
      <c r="AY350" s="17">
        <v>0</v>
      </c>
      <c r="AZ350" s="17">
        <v>0</v>
      </c>
      <c r="BA350" s="17">
        <v>0</v>
      </c>
      <c r="BB350" s="17">
        <v>0</v>
      </c>
      <c r="BC350" s="17">
        <v>0</v>
      </c>
      <c r="BD350" s="17">
        <v>0</v>
      </c>
      <c r="BE350" s="17">
        <v>0</v>
      </c>
      <c r="BF350" s="17">
        <v>0</v>
      </c>
      <c r="BG350" s="17">
        <v>0</v>
      </c>
      <c r="BH350" s="17">
        <v>0</v>
      </c>
      <c r="BI350" s="17">
        <v>0</v>
      </c>
      <c r="BJ350" s="17">
        <v>0</v>
      </c>
      <c r="BK350" s="17">
        <v>0</v>
      </c>
      <c r="BL350" s="17">
        <v>0</v>
      </c>
      <c r="BM350" s="17">
        <v>0</v>
      </c>
      <c r="BN350" s="17">
        <v>0</v>
      </c>
      <c r="BO350" s="17">
        <v>0</v>
      </c>
      <c r="BP350" s="17">
        <v>0</v>
      </c>
      <c r="BQ350" s="17">
        <v>0</v>
      </c>
      <c r="BR350" s="17">
        <v>0</v>
      </c>
      <c r="BS350" s="17">
        <v>0</v>
      </c>
      <c r="BT350" s="17">
        <v>0</v>
      </c>
      <c r="BU350" s="17">
        <v>0</v>
      </c>
      <c r="BV350" s="17">
        <v>0</v>
      </c>
      <c r="BW350" s="17">
        <v>0</v>
      </c>
      <c r="BX350" s="17">
        <v>0</v>
      </c>
      <c r="BY350" s="17">
        <v>0</v>
      </c>
      <c r="BZ350" s="17">
        <v>0</v>
      </c>
      <c r="CA350" s="17">
        <v>0</v>
      </c>
      <c r="CB350" s="17">
        <v>0</v>
      </c>
      <c r="CC350" s="17">
        <v>0</v>
      </c>
      <c r="CD350" s="17">
        <v>0</v>
      </c>
      <c r="CE350" s="17">
        <v>0</v>
      </c>
      <c r="CF350" s="17">
        <v>0</v>
      </c>
      <c r="CG350" s="17">
        <v>0</v>
      </c>
      <c r="CH350" s="17">
        <v>0</v>
      </c>
      <c r="CI350" s="17">
        <v>0</v>
      </c>
      <c r="CJ350" s="17">
        <v>0</v>
      </c>
      <c r="CK350" s="17">
        <v>0</v>
      </c>
      <c r="CL350" s="17">
        <v>0</v>
      </c>
      <c r="CM350" s="17">
        <v>0</v>
      </c>
      <c r="CN350" s="17">
        <v>0</v>
      </c>
      <c r="CO350" s="17">
        <v>0</v>
      </c>
      <c r="CP350" s="17">
        <v>0</v>
      </c>
      <c r="CQ350" s="17">
        <v>0</v>
      </c>
      <c r="CR350" s="17">
        <v>0</v>
      </c>
      <c r="CS350" s="17">
        <v>0</v>
      </c>
      <c r="CT350" s="17">
        <v>0</v>
      </c>
      <c r="CU350" s="17">
        <v>0</v>
      </c>
      <c r="CV350" s="17">
        <v>0</v>
      </c>
      <c r="CW350" s="17">
        <v>0</v>
      </c>
      <c r="CX350" s="17">
        <v>0</v>
      </c>
      <c r="CY350" s="17">
        <v>0</v>
      </c>
      <c r="CZ350" s="17">
        <v>0</v>
      </c>
      <c r="DA350" s="17">
        <v>0</v>
      </c>
      <c r="DB350" s="17">
        <v>0</v>
      </c>
      <c r="DC350" s="17">
        <v>0</v>
      </c>
      <c r="DD350" s="17">
        <v>0</v>
      </c>
      <c r="DE350" s="17">
        <v>0</v>
      </c>
      <c r="DF350" s="17">
        <v>0</v>
      </c>
      <c r="DG350" s="17">
        <v>0</v>
      </c>
      <c r="DH350" s="17">
        <v>0</v>
      </c>
      <c r="DI350" s="17">
        <v>0</v>
      </c>
      <c r="DJ350" s="17">
        <v>0</v>
      </c>
      <c r="DK350" s="17">
        <v>0</v>
      </c>
      <c r="DL350" s="17">
        <v>0</v>
      </c>
      <c r="DM350" s="17">
        <v>0</v>
      </c>
      <c r="DN350" s="17">
        <v>0</v>
      </c>
      <c r="DO350" s="17">
        <v>0</v>
      </c>
      <c r="DP350" s="17">
        <v>0</v>
      </c>
      <c r="DQ350" s="17">
        <v>0</v>
      </c>
      <c r="DR350" s="17">
        <v>0</v>
      </c>
      <c r="DS350" s="17">
        <v>0</v>
      </c>
      <c r="DT350" s="17">
        <v>0</v>
      </c>
      <c r="DU350" s="17">
        <v>0</v>
      </c>
      <c r="DV350" s="17">
        <v>0</v>
      </c>
      <c r="DW350" s="17">
        <v>0</v>
      </c>
      <c r="DX350" s="17">
        <v>0</v>
      </c>
      <c r="DY350" s="17">
        <v>0</v>
      </c>
      <c r="DZ350" s="17">
        <v>0</v>
      </c>
      <c r="EA350" s="17">
        <v>0</v>
      </c>
      <c r="EB350" s="17">
        <v>0</v>
      </c>
      <c r="EC350" s="17">
        <v>0</v>
      </c>
      <c r="ED350" s="17">
        <v>0</v>
      </c>
      <c r="EE350" s="17">
        <v>0</v>
      </c>
      <c r="EF350" s="17">
        <v>0</v>
      </c>
      <c r="EG350" s="17">
        <v>0</v>
      </c>
      <c r="EH350" s="17">
        <v>0</v>
      </c>
      <c r="EI350" s="17">
        <v>0</v>
      </c>
      <c r="EJ350" s="17">
        <v>0</v>
      </c>
      <c r="EK350" s="17">
        <v>0</v>
      </c>
      <c r="EL350" s="17">
        <v>0</v>
      </c>
      <c r="EM350" s="17">
        <v>0</v>
      </c>
      <c r="EN350" s="17">
        <v>0</v>
      </c>
      <c r="EO350" s="17">
        <v>0</v>
      </c>
      <c r="EP350" s="17">
        <v>0</v>
      </c>
      <c r="EQ350" s="17">
        <v>0</v>
      </c>
      <c r="ER350" s="17">
        <v>0</v>
      </c>
      <c r="ES350" s="17">
        <v>0</v>
      </c>
      <c r="ET350" s="17">
        <v>0</v>
      </c>
      <c r="EU350" s="17">
        <v>0</v>
      </c>
      <c r="EV350" s="17">
        <v>0</v>
      </c>
      <c r="EW350" s="17">
        <v>0</v>
      </c>
      <c r="EX350" s="17">
        <v>0</v>
      </c>
      <c r="EY350" s="17">
        <v>0</v>
      </c>
      <c r="EZ350" s="17">
        <v>0</v>
      </c>
      <c r="FA350" s="17">
        <v>0</v>
      </c>
      <c r="FB350" s="17">
        <v>0</v>
      </c>
      <c r="FC350" s="17">
        <v>0</v>
      </c>
      <c r="FD350" s="17">
        <v>0</v>
      </c>
      <c r="FE350" s="17">
        <v>0</v>
      </c>
      <c r="FF350" s="17">
        <v>0</v>
      </c>
      <c r="FG350" s="17">
        <v>0</v>
      </c>
      <c r="FH350" s="17">
        <v>0</v>
      </c>
      <c r="FI350" s="17">
        <v>0</v>
      </c>
      <c r="FJ350" s="17">
        <v>0</v>
      </c>
      <c r="FK350" s="17">
        <v>0</v>
      </c>
      <c r="FL350" s="17">
        <v>0</v>
      </c>
      <c r="FM350" s="17">
        <v>0</v>
      </c>
      <c r="FN350" s="17">
        <v>0</v>
      </c>
      <c r="FO350" s="17">
        <v>0</v>
      </c>
      <c r="FP350" s="17">
        <v>0</v>
      </c>
      <c r="FQ350" s="17">
        <v>0</v>
      </c>
      <c r="FR350" s="17">
        <v>0</v>
      </c>
      <c r="FS350" s="17">
        <v>0</v>
      </c>
      <c r="FT350" s="17">
        <v>0</v>
      </c>
      <c r="FU350" s="17">
        <v>0</v>
      </c>
      <c r="FV350" s="17">
        <v>0</v>
      </c>
      <c r="FW350" s="17">
        <v>0</v>
      </c>
      <c r="FX350" s="17">
        <v>0</v>
      </c>
      <c r="FY350" s="17">
        <v>0</v>
      </c>
      <c r="FZ350" s="17">
        <v>0</v>
      </c>
      <c r="GA350" s="17">
        <v>0</v>
      </c>
      <c r="GB350" s="17">
        <v>0</v>
      </c>
      <c r="GC350" s="17">
        <v>0</v>
      </c>
      <c r="GD350" s="17">
        <v>0</v>
      </c>
      <c r="GE350" s="17">
        <v>0</v>
      </c>
      <c r="GF350" s="17">
        <v>0</v>
      </c>
      <c r="GG350" s="17">
        <v>0</v>
      </c>
      <c r="GH350" s="17">
        <v>0</v>
      </c>
      <c r="GI350" s="17">
        <v>0</v>
      </c>
      <c r="GJ350" s="17">
        <v>0</v>
      </c>
      <c r="GK350" s="17">
        <v>0</v>
      </c>
      <c r="GL350" s="17">
        <v>0</v>
      </c>
      <c r="GM350" s="17">
        <v>0</v>
      </c>
      <c r="GN350" s="17">
        <v>0</v>
      </c>
      <c r="GO350" s="17">
        <v>0</v>
      </c>
      <c r="GP350" s="17">
        <v>0</v>
      </c>
      <c r="GQ350" s="17">
        <v>0</v>
      </c>
      <c r="GR350" s="17">
        <v>0</v>
      </c>
      <c r="GS350" s="17">
        <v>0</v>
      </c>
      <c r="GT350" s="17">
        <v>0</v>
      </c>
      <c r="GU350" s="17">
        <v>0</v>
      </c>
      <c r="GV350" s="17">
        <v>0</v>
      </c>
      <c r="GW350" s="17">
        <v>0</v>
      </c>
      <c r="GX350" s="17">
        <v>0</v>
      </c>
      <c r="GY350" s="17">
        <v>0</v>
      </c>
      <c r="GZ350" s="17">
        <v>0</v>
      </c>
      <c r="HA350" s="17">
        <v>0</v>
      </c>
      <c r="HB350" s="17">
        <v>0</v>
      </c>
      <c r="HC350" s="17">
        <v>0</v>
      </c>
      <c r="HD350" s="17">
        <v>0</v>
      </c>
      <c r="HE350" s="17">
        <v>0</v>
      </c>
      <c r="HF350" s="17">
        <v>0</v>
      </c>
      <c r="HG350" s="17">
        <v>0</v>
      </c>
      <c r="HH350" s="17">
        <v>0</v>
      </c>
      <c r="HI350" s="17">
        <v>0</v>
      </c>
      <c r="HJ350" s="17">
        <v>0</v>
      </c>
      <c r="HK350" s="17">
        <v>0</v>
      </c>
      <c r="HL350" s="17">
        <v>0</v>
      </c>
      <c r="HM350" s="17">
        <v>0</v>
      </c>
      <c r="HN350" s="17">
        <v>0</v>
      </c>
      <c r="HO350" s="17">
        <v>0</v>
      </c>
      <c r="HP350" s="17">
        <v>0</v>
      </c>
      <c r="HQ350" s="17">
        <v>0</v>
      </c>
      <c r="HR350" s="17">
        <v>0</v>
      </c>
      <c r="HS350" s="17">
        <v>0</v>
      </c>
      <c r="HT350" s="17">
        <v>0</v>
      </c>
      <c r="HU350" s="17">
        <v>0</v>
      </c>
      <c r="HV350" s="17">
        <v>0</v>
      </c>
      <c r="HW350" s="17">
        <v>0</v>
      </c>
      <c r="HX350" s="17">
        <v>0</v>
      </c>
      <c r="HY350" s="17">
        <v>0</v>
      </c>
      <c r="HZ350" s="17">
        <v>0</v>
      </c>
      <c r="IA350" s="17">
        <v>0</v>
      </c>
      <c r="IB350" s="17">
        <v>0</v>
      </c>
      <c r="IC350" s="17">
        <v>0</v>
      </c>
      <c r="ID350" s="17">
        <v>0</v>
      </c>
      <c r="IE350" s="17">
        <v>0</v>
      </c>
      <c r="IF350" s="17">
        <v>0</v>
      </c>
      <c r="IG350" s="17">
        <v>0</v>
      </c>
      <c r="IH350" s="17">
        <v>0</v>
      </c>
      <c r="II350" s="17">
        <v>0</v>
      </c>
      <c r="IJ350" s="17">
        <v>0</v>
      </c>
      <c r="IK350" s="17">
        <v>0</v>
      </c>
      <c r="IL350" s="17">
        <v>0</v>
      </c>
      <c r="IM350" s="17">
        <v>0</v>
      </c>
      <c r="IN350" s="17">
        <v>0</v>
      </c>
      <c r="IO350" s="17">
        <v>0</v>
      </c>
      <c r="IP350" s="17">
        <v>0</v>
      </c>
      <c r="IQ350" s="17">
        <v>0</v>
      </c>
      <c r="IR350" s="17">
        <v>0</v>
      </c>
      <c r="IS350" s="17">
        <v>0</v>
      </c>
      <c r="IT350" s="17">
        <v>0</v>
      </c>
      <c r="IU350" s="17">
        <v>0</v>
      </c>
      <c r="IV350" s="17">
        <v>0</v>
      </c>
      <c r="IW350" s="17">
        <v>0</v>
      </c>
      <c r="IX350" s="17">
        <v>0</v>
      </c>
      <c r="IY350" s="17">
        <v>0</v>
      </c>
      <c r="IZ350" s="17">
        <v>0</v>
      </c>
      <c r="JA350" s="17">
        <v>0</v>
      </c>
      <c r="JB350" s="17">
        <v>0</v>
      </c>
      <c r="JC350" s="17">
        <v>0</v>
      </c>
      <c r="JD350" s="17">
        <v>0</v>
      </c>
      <c r="JE350" s="17">
        <v>0</v>
      </c>
      <c r="JF350" s="17">
        <v>0</v>
      </c>
      <c r="JG350" s="17">
        <v>0</v>
      </c>
      <c r="JH350" s="17">
        <v>0</v>
      </c>
      <c r="JI350" s="17">
        <v>0</v>
      </c>
      <c r="JJ350" s="17">
        <v>0</v>
      </c>
      <c r="JK350" s="17">
        <v>0</v>
      </c>
      <c r="JL350" s="17">
        <v>0</v>
      </c>
      <c r="JM350" s="17">
        <v>0</v>
      </c>
      <c r="JN350" s="17">
        <v>0</v>
      </c>
      <c r="JO350" s="17">
        <v>0</v>
      </c>
      <c r="JP350" s="17">
        <v>0</v>
      </c>
      <c r="JQ350" s="17">
        <v>0</v>
      </c>
      <c r="JR350" s="17">
        <v>0</v>
      </c>
      <c r="JS350" s="17">
        <v>0</v>
      </c>
      <c r="JT350" s="17">
        <v>0</v>
      </c>
      <c r="JU350" s="17">
        <v>0</v>
      </c>
      <c r="JV350" s="17">
        <v>0</v>
      </c>
      <c r="JW350" s="17">
        <v>0</v>
      </c>
      <c r="JX350" s="17">
        <v>0</v>
      </c>
      <c r="JY350" s="17">
        <v>0</v>
      </c>
    </row>
    <row r="351" spans="1:285" x14ac:dyDescent="0.15">
      <c r="A351" s="17" t="s">
        <v>586</v>
      </c>
      <c r="B351" s="17" t="s">
        <v>587</v>
      </c>
      <c r="C351" s="17">
        <v>0</v>
      </c>
      <c r="D351" s="17">
        <v>13.09</v>
      </c>
      <c r="E351" s="17">
        <v>13.09</v>
      </c>
      <c r="F351" s="17">
        <v>13.09</v>
      </c>
      <c r="G351" s="17">
        <v>13.09</v>
      </c>
      <c r="H351" s="17">
        <v>13.09</v>
      </c>
      <c r="I351" s="17">
        <v>13.24</v>
      </c>
      <c r="J351" s="17">
        <v>13.24</v>
      </c>
      <c r="K351" s="17">
        <v>13.24</v>
      </c>
      <c r="L351" s="17">
        <v>13.24</v>
      </c>
      <c r="M351" s="17">
        <v>13.24</v>
      </c>
      <c r="N351" s="17">
        <v>13.29</v>
      </c>
      <c r="O351" s="17">
        <v>13.27</v>
      </c>
      <c r="P351" s="17">
        <v>13.28</v>
      </c>
      <c r="Q351" s="17">
        <v>13.32</v>
      </c>
      <c r="R351" s="17">
        <v>13.31</v>
      </c>
      <c r="S351" s="17">
        <v>13.38</v>
      </c>
      <c r="T351" s="17">
        <v>13.44</v>
      </c>
      <c r="U351" s="17">
        <v>13.45</v>
      </c>
      <c r="V351" s="17">
        <v>13.4</v>
      </c>
      <c r="W351" s="17">
        <v>13.38</v>
      </c>
      <c r="X351" s="17">
        <v>13.4</v>
      </c>
      <c r="Y351" s="17">
        <v>13.44</v>
      </c>
      <c r="Z351" s="17">
        <v>13.44</v>
      </c>
      <c r="AA351" s="17">
        <v>13.42</v>
      </c>
      <c r="AB351" s="17">
        <v>0</v>
      </c>
      <c r="AC351" s="17">
        <v>0</v>
      </c>
      <c r="AD351" s="17">
        <v>0</v>
      </c>
      <c r="AE351" s="17">
        <v>0</v>
      </c>
      <c r="AF351" s="17">
        <v>0</v>
      </c>
      <c r="AG351" s="17">
        <v>0</v>
      </c>
      <c r="AH351" s="17">
        <v>0</v>
      </c>
      <c r="AI351" s="17">
        <v>0</v>
      </c>
      <c r="AJ351" s="17">
        <v>0</v>
      </c>
      <c r="AK351" s="17">
        <v>0</v>
      </c>
      <c r="AL351" s="17">
        <v>0</v>
      </c>
      <c r="AM351" s="17">
        <v>0</v>
      </c>
      <c r="AN351" s="17">
        <v>0</v>
      </c>
      <c r="AO351" s="17">
        <v>0</v>
      </c>
      <c r="AP351" s="17">
        <v>0</v>
      </c>
      <c r="AQ351" s="17">
        <v>0</v>
      </c>
      <c r="AR351" s="17">
        <v>0</v>
      </c>
      <c r="AS351" s="17">
        <v>0</v>
      </c>
      <c r="AT351" s="17">
        <v>0</v>
      </c>
      <c r="AU351" s="17">
        <v>0</v>
      </c>
      <c r="AV351" s="17">
        <v>0</v>
      </c>
      <c r="AW351" s="17">
        <v>0</v>
      </c>
      <c r="AX351" s="17">
        <v>0</v>
      </c>
      <c r="AY351" s="17">
        <v>0</v>
      </c>
      <c r="AZ351" s="17">
        <v>0</v>
      </c>
      <c r="BA351" s="17">
        <v>0</v>
      </c>
      <c r="BB351" s="17">
        <v>0</v>
      </c>
      <c r="BC351" s="17">
        <v>0</v>
      </c>
      <c r="BD351" s="17">
        <v>0</v>
      </c>
      <c r="BE351" s="17">
        <v>0</v>
      </c>
      <c r="BF351" s="17">
        <v>0</v>
      </c>
      <c r="BG351" s="17">
        <v>0</v>
      </c>
      <c r="BH351" s="17">
        <v>0</v>
      </c>
      <c r="BI351" s="17">
        <v>0</v>
      </c>
      <c r="BJ351" s="17">
        <v>0</v>
      </c>
      <c r="BK351" s="17">
        <v>0</v>
      </c>
      <c r="BL351" s="17">
        <v>0</v>
      </c>
      <c r="BM351" s="17">
        <v>0</v>
      </c>
      <c r="BN351" s="17">
        <v>0</v>
      </c>
      <c r="BO351" s="17">
        <v>0</v>
      </c>
      <c r="BP351" s="17">
        <v>0</v>
      </c>
      <c r="BQ351" s="17">
        <v>0</v>
      </c>
      <c r="BR351" s="17">
        <v>0</v>
      </c>
      <c r="BS351" s="17">
        <v>0</v>
      </c>
      <c r="BT351" s="17">
        <v>0</v>
      </c>
      <c r="BU351" s="17">
        <v>0</v>
      </c>
      <c r="BV351" s="17">
        <v>0</v>
      </c>
      <c r="BW351" s="17">
        <v>0</v>
      </c>
      <c r="BX351" s="17">
        <v>0</v>
      </c>
      <c r="BY351" s="17">
        <v>0</v>
      </c>
      <c r="BZ351" s="17">
        <v>0</v>
      </c>
      <c r="CA351" s="17">
        <v>0</v>
      </c>
      <c r="CB351" s="17">
        <v>0</v>
      </c>
      <c r="CC351" s="17">
        <v>0</v>
      </c>
      <c r="CD351" s="17">
        <v>0</v>
      </c>
      <c r="CE351" s="17">
        <v>0</v>
      </c>
      <c r="CF351" s="17">
        <v>0</v>
      </c>
      <c r="CG351" s="17">
        <v>0</v>
      </c>
      <c r="CH351" s="17">
        <v>0</v>
      </c>
      <c r="CI351" s="17">
        <v>0</v>
      </c>
      <c r="CJ351" s="17">
        <v>0</v>
      </c>
      <c r="CK351" s="17">
        <v>0</v>
      </c>
      <c r="CL351" s="17">
        <v>0</v>
      </c>
      <c r="CM351" s="17">
        <v>0</v>
      </c>
      <c r="CN351" s="17">
        <v>0</v>
      </c>
      <c r="CO351" s="17">
        <v>0</v>
      </c>
      <c r="CP351" s="17">
        <v>0</v>
      </c>
      <c r="CQ351" s="17">
        <v>0</v>
      </c>
      <c r="CR351" s="17">
        <v>0</v>
      </c>
      <c r="CS351" s="17">
        <v>0</v>
      </c>
      <c r="CT351" s="17">
        <v>0</v>
      </c>
      <c r="CU351" s="17">
        <v>0</v>
      </c>
      <c r="CV351" s="17">
        <v>0</v>
      </c>
      <c r="CW351" s="17">
        <v>0</v>
      </c>
      <c r="CX351" s="17">
        <v>0</v>
      </c>
      <c r="CY351" s="17">
        <v>0</v>
      </c>
      <c r="CZ351" s="17">
        <v>0</v>
      </c>
      <c r="DA351" s="17">
        <v>0</v>
      </c>
      <c r="DB351" s="17">
        <v>0</v>
      </c>
      <c r="DC351" s="17">
        <v>0</v>
      </c>
      <c r="DD351" s="17">
        <v>0</v>
      </c>
      <c r="DE351" s="17">
        <v>0</v>
      </c>
      <c r="DF351" s="17">
        <v>0</v>
      </c>
      <c r="DG351" s="17">
        <v>0</v>
      </c>
      <c r="DH351" s="17">
        <v>0</v>
      </c>
      <c r="DI351" s="17">
        <v>0</v>
      </c>
      <c r="DJ351" s="17">
        <v>0</v>
      </c>
      <c r="DK351" s="17">
        <v>0</v>
      </c>
      <c r="DL351" s="17">
        <v>0</v>
      </c>
      <c r="DM351" s="17">
        <v>0</v>
      </c>
      <c r="DN351" s="17">
        <v>0</v>
      </c>
      <c r="DO351" s="17">
        <v>0</v>
      </c>
      <c r="DP351" s="17">
        <v>0</v>
      </c>
      <c r="DQ351" s="17">
        <v>0</v>
      </c>
      <c r="DR351" s="17">
        <v>0</v>
      </c>
      <c r="DS351" s="17">
        <v>0</v>
      </c>
      <c r="DT351" s="17">
        <v>0</v>
      </c>
      <c r="DU351" s="17">
        <v>0</v>
      </c>
      <c r="DV351" s="17">
        <v>0</v>
      </c>
      <c r="DW351" s="17">
        <v>0</v>
      </c>
      <c r="DX351" s="17">
        <v>0</v>
      </c>
      <c r="DY351" s="17">
        <v>0</v>
      </c>
      <c r="DZ351" s="17">
        <v>0</v>
      </c>
      <c r="EA351" s="17">
        <v>0</v>
      </c>
      <c r="EB351" s="17">
        <v>0</v>
      </c>
      <c r="EC351" s="17">
        <v>0</v>
      </c>
      <c r="ED351" s="17">
        <v>0</v>
      </c>
      <c r="EE351" s="17">
        <v>0</v>
      </c>
      <c r="EF351" s="17">
        <v>0</v>
      </c>
      <c r="EG351" s="17">
        <v>0</v>
      </c>
      <c r="EH351" s="17">
        <v>0</v>
      </c>
      <c r="EI351" s="17">
        <v>0</v>
      </c>
      <c r="EJ351" s="17">
        <v>0</v>
      </c>
      <c r="EK351" s="17">
        <v>0</v>
      </c>
      <c r="EL351" s="17">
        <v>0</v>
      </c>
      <c r="EM351" s="17">
        <v>0</v>
      </c>
      <c r="EN351" s="17">
        <v>0</v>
      </c>
      <c r="EO351" s="17">
        <v>0</v>
      </c>
      <c r="EP351" s="17">
        <v>0</v>
      </c>
      <c r="EQ351" s="17">
        <v>0</v>
      </c>
      <c r="ER351" s="17">
        <v>0</v>
      </c>
      <c r="ES351" s="17">
        <v>0</v>
      </c>
      <c r="ET351" s="17">
        <v>0</v>
      </c>
      <c r="EU351" s="17">
        <v>0</v>
      </c>
      <c r="EV351" s="17">
        <v>0</v>
      </c>
      <c r="EW351" s="17">
        <v>0</v>
      </c>
      <c r="EX351" s="17">
        <v>0</v>
      </c>
      <c r="EY351" s="17">
        <v>0</v>
      </c>
      <c r="EZ351" s="17">
        <v>0</v>
      </c>
      <c r="FA351" s="17">
        <v>0</v>
      </c>
      <c r="FB351" s="17">
        <v>0</v>
      </c>
      <c r="FC351" s="17">
        <v>0</v>
      </c>
      <c r="FD351" s="17">
        <v>0</v>
      </c>
      <c r="FE351" s="17">
        <v>0</v>
      </c>
      <c r="FF351" s="17">
        <v>0</v>
      </c>
      <c r="FG351" s="17">
        <v>0</v>
      </c>
      <c r="FH351" s="17">
        <v>0</v>
      </c>
      <c r="FI351" s="17">
        <v>0</v>
      </c>
      <c r="FJ351" s="17">
        <v>0</v>
      </c>
      <c r="FK351" s="17">
        <v>0</v>
      </c>
      <c r="FL351" s="17">
        <v>0</v>
      </c>
      <c r="FM351" s="17">
        <v>0</v>
      </c>
      <c r="FN351" s="17">
        <v>0</v>
      </c>
      <c r="FO351" s="17">
        <v>0</v>
      </c>
      <c r="FP351" s="17">
        <v>0</v>
      </c>
      <c r="FQ351" s="17">
        <v>0</v>
      </c>
      <c r="FR351" s="17">
        <v>0</v>
      </c>
      <c r="FS351" s="17">
        <v>0</v>
      </c>
      <c r="FT351" s="17">
        <v>0</v>
      </c>
      <c r="FU351" s="17">
        <v>0</v>
      </c>
      <c r="FV351" s="17">
        <v>0</v>
      </c>
      <c r="FW351" s="17">
        <v>0</v>
      </c>
      <c r="FX351" s="17">
        <v>0</v>
      </c>
      <c r="FY351" s="17">
        <v>0</v>
      </c>
      <c r="FZ351" s="17">
        <v>0</v>
      </c>
      <c r="GA351" s="17">
        <v>0</v>
      </c>
      <c r="GB351" s="17">
        <v>0</v>
      </c>
      <c r="GC351" s="17">
        <v>0</v>
      </c>
      <c r="GD351" s="17">
        <v>0</v>
      </c>
      <c r="GE351" s="17">
        <v>0</v>
      </c>
      <c r="GF351" s="17">
        <v>0</v>
      </c>
      <c r="GG351" s="17">
        <v>0</v>
      </c>
      <c r="GH351" s="17">
        <v>0</v>
      </c>
      <c r="GI351" s="17">
        <v>0</v>
      </c>
      <c r="GJ351" s="17">
        <v>0</v>
      </c>
      <c r="GK351" s="17">
        <v>0</v>
      </c>
      <c r="GL351" s="17">
        <v>0</v>
      </c>
      <c r="GM351" s="17">
        <v>0</v>
      </c>
      <c r="GN351" s="17">
        <v>0</v>
      </c>
      <c r="GO351" s="17">
        <v>0</v>
      </c>
      <c r="GP351" s="17">
        <v>0</v>
      </c>
      <c r="GQ351" s="17">
        <v>0</v>
      </c>
      <c r="GR351" s="17">
        <v>0</v>
      </c>
      <c r="GS351" s="17">
        <v>0</v>
      </c>
      <c r="GT351" s="17">
        <v>0</v>
      </c>
      <c r="GU351" s="17">
        <v>0</v>
      </c>
      <c r="GV351" s="17">
        <v>0</v>
      </c>
      <c r="GW351" s="17">
        <v>0</v>
      </c>
      <c r="GX351" s="17">
        <v>0</v>
      </c>
      <c r="GY351" s="17">
        <v>0</v>
      </c>
      <c r="GZ351" s="17">
        <v>0</v>
      </c>
      <c r="HA351" s="17">
        <v>0</v>
      </c>
      <c r="HB351" s="17">
        <v>0</v>
      </c>
      <c r="HC351" s="17">
        <v>0</v>
      </c>
      <c r="HD351" s="17">
        <v>0</v>
      </c>
      <c r="HE351" s="17">
        <v>0</v>
      </c>
      <c r="HF351" s="17">
        <v>0</v>
      </c>
      <c r="HG351" s="17">
        <v>0</v>
      </c>
      <c r="HH351" s="17">
        <v>0</v>
      </c>
      <c r="HI351" s="17">
        <v>0</v>
      </c>
      <c r="HJ351" s="17">
        <v>0</v>
      </c>
      <c r="HK351" s="17">
        <v>0</v>
      </c>
      <c r="HL351" s="17">
        <v>0</v>
      </c>
      <c r="HM351" s="17">
        <v>0</v>
      </c>
      <c r="HN351" s="17">
        <v>0</v>
      </c>
      <c r="HO351" s="17">
        <v>0</v>
      </c>
      <c r="HP351" s="17">
        <v>0</v>
      </c>
      <c r="HQ351" s="17">
        <v>0</v>
      </c>
      <c r="HR351" s="17">
        <v>0</v>
      </c>
      <c r="HS351" s="17">
        <v>0</v>
      </c>
      <c r="HT351" s="17">
        <v>0</v>
      </c>
      <c r="HU351" s="17">
        <v>0</v>
      </c>
      <c r="HV351" s="17">
        <v>0</v>
      </c>
      <c r="HW351" s="17">
        <v>0</v>
      </c>
      <c r="HX351" s="17">
        <v>0</v>
      </c>
      <c r="HY351" s="17">
        <v>0</v>
      </c>
      <c r="HZ351" s="17">
        <v>0</v>
      </c>
      <c r="IA351" s="17">
        <v>0</v>
      </c>
      <c r="IB351" s="17">
        <v>0</v>
      </c>
      <c r="IC351" s="17">
        <v>0</v>
      </c>
      <c r="ID351" s="17">
        <v>0</v>
      </c>
      <c r="IE351" s="17">
        <v>0</v>
      </c>
      <c r="IF351" s="17">
        <v>0</v>
      </c>
      <c r="IG351" s="17">
        <v>0</v>
      </c>
      <c r="IH351" s="17">
        <v>0</v>
      </c>
      <c r="II351" s="17">
        <v>0</v>
      </c>
      <c r="IJ351" s="17">
        <v>0</v>
      </c>
      <c r="IK351" s="17">
        <v>0</v>
      </c>
      <c r="IL351" s="17">
        <v>0</v>
      </c>
      <c r="IM351" s="17">
        <v>0</v>
      </c>
      <c r="IN351" s="17">
        <v>0</v>
      </c>
      <c r="IO351" s="17">
        <v>0</v>
      </c>
      <c r="IP351" s="17">
        <v>0</v>
      </c>
      <c r="IQ351" s="17">
        <v>0</v>
      </c>
      <c r="IR351" s="17">
        <v>0</v>
      </c>
      <c r="IS351" s="17">
        <v>0</v>
      </c>
      <c r="IT351" s="17">
        <v>0</v>
      </c>
      <c r="IU351" s="17">
        <v>0</v>
      </c>
      <c r="IV351" s="17">
        <v>0</v>
      </c>
      <c r="IW351" s="17">
        <v>0</v>
      </c>
      <c r="IX351" s="17">
        <v>0</v>
      </c>
      <c r="IY351" s="17">
        <v>0</v>
      </c>
      <c r="IZ351" s="17">
        <v>0</v>
      </c>
      <c r="JA351" s="17">
        <v>0</v>
      </c>
      <c r="JB351" s="17">
        <v>0</v>
      </c>
      <c r="JC351" s="17">
        <v>0</v>
      </c>
      <c r="JD351" s="17">
        <v>0</v>
      </c>
      <c r="JE351" s="17">
        <v>0</v>
      </c>
      <c r="JF351" s="17">
        <v>0</v>
      </c>
      <c r="JG351" s="17">
        <v>0</v>
      </c>
      <c r="JH351" s="17">
        <v>0</v>
      </c>
      <c r="JI351" s="17">
        <v>0</v>
      </c>
      <c r="JJ351" s="17">
        <v>0</v>
      </c>
      <c r="JK351" s="17">
        <v>0</v>
      </c>
      <c r="JL351" s="17">
        <v>0</v>
      </c>
      <c r="JM351" s="17">
        <v>0</v>
      </c>
      <c r="JN351" s="17">
        <v>0</v>
      </c>
      <c r="JO351" s="17">
        <v>0</v>
      </c>
      <c r="JP351" s="17">
        <v>0</v>
      </c>
      <c r="JQ351" s="17">
        <v>0</v>
      </c>
      <c r="JR351" s="17">
        <v>0</v>
      </c>
      <c r="JS351" s="17">
        <v>0</v>
      </c>
      <c r="JT351" s="17">
        <v>0</v>
      </c>
      <c r="JU351" s="17">
        <v>0</v>
      </c>
      <c r="JV351" s="17">
        <v>0</v>
      </c>
      <c r="JW351" s="17">
        <v>0</v>
      </c>
      <c r="JX351" s="17">
        <v>0</v>
      </c>
      <c r="JY351" s="17">
        <v>0</v>
      </c>
    </row>
    <row r="352" spans="1:285" x14ac:dyDescent="0.15">
      <c r="A352" s="17" t="s">
        <v>974</v>
      </c>
      <c r="B352" s="17" t="s">
        <v>975</v>
      </c>
      <c r="C352" s="17">
        <v>0</v>
      </c>
      <c r="D352" s="17">
        <v>17.88</v>
      </c>
      <c r="E352" s="17">
        <v>17.88</v>
      </c>
      <c r="F352" s="17">
        <v>17.88</v>
      </c>
      <c r="G352" s="17">
        <v>17.88</v>
      </c>
      <c r="H352" s="17">
        <v>17.88</v>
      </c>
      <c r="I352" s="17">
        <v>18.04</v>
      </c>
      <c r="J352" s="17">
        <v>18.04</v>
      </c>
      <c r="K352" s="17">
        <v>18.04</v>
      </c>
      <c r="L352" s="17">
        <v>18.04</v>
      </c>
      <c r="M352" s="17">
        <v>18.04</v>
      </c>
      <c r="N352" s="17">
        <v>18.059999999999999</v>
      </c>
      <c r="O352" s="17">
        <v>18.059999999999999</v>
      </c>
      <c r="P352" s="17">
        <v>18.04</v>
      </c>
      <c r="Q352" s="17">
        <v>18.02</v>
      </c>
      <c r="R352" s="17">
        <v>18.059999999999999</v>
      </c>
      <c r="S352" s="17">
        <v>18.09</v>
      </c>
      <c r="T352" s="17">
        <v>18.13</v>
      </c>
      <c r="U352" s="17">
        <v>18.14</v>
      </c>
      <c r="V352" s="17">
        <v>18.149999999999999</v>
      </c>
      <c r="W352" s="17">
        <v>18.12</v>
      </c>
      <c r="X352" s="17">
        <v>18.12</v>
      </c>
      <c r="Y352" s="17">
        <v>18.13</v>
      </c>
      <c r="Z352" s="17">
        <v>18.14</v>
      </c>
      <c r="AA352" s="17">
        <v>18.13</v>
      </c>
      <c r="AB352" s="17">
        <v>0</v>
      </c>
      <c r="AC352" s="17">
        <v>0</v>
      </c>
      <c r="AD352" s="17">
        <v>0</v>
      </c>
      <c r="AE352" s="17">
        <v>0</v>
      </c>
      <c r="AF352" s="17">
        <v>0</v>
      </c>
      <c r="AG352" s="17">
        <v>0</v>
      </c>
      <c r="AH352" s="17">
        <v>0</v>
      </c>
      <c r="AI352" s="17">
        <v>0</v>
      </c>
      <c r="AJ352" s="17">
        <v>0</v>
      </c>
      <c r="AK352" s="17">
        <v>0</v>
      </c>
      <c r="AL352" s="17">
        <v>0</v>
      </c>
      <c r="AM352" s="17">
        <v>0</v>
      </c>
      <c r="AN352" s="17">
        <v>0</v>
      </c>
      <c r="AO352" s="17">
        <v>0</v>
      </c>
      <c r="AP352" s="17">
        <v>0</v>
      </c>
      <c r="AQ352" s="17">
        <v>0</v>
      </c>
      <c r="AR352" s="17">
        <v>0</v>
      </c>
      <c r="AS352" s="17">
        <v>0</v>
      </c>
      <c r="AT352" s="17">
        <v>0</v>
      </c>
      <c r="AU352" s="17">
        <v>0</v>
      </c>
      <c r="AV352" s="17">
        <v>0</v>
      </c>
      <c r="AW352" s="17">
        <v>0</v>
      </c>
      <c r="AX352" s="17">
        <v>0</v>
      </c>
      <c r="AY352" s="17">
        <v>0</v>
      </c>
      <c r="AZ352" s="17">
        <v>0</v>
      </c>
      <c r="BA352" s="17">
        <v>0</v>
      </c>
      <c r="BB352" s="17">
        <v>0</v>
      </c>
      <c r="BC352" s="17">
        <v>0</v>
      </c>
      <c r="BD352" s="17">
        <v>0</v>
      </c>
      <c r="BE352" s="17">
        <v>0</v>
      </c>
      <c r="BF352" s="17">
        <v>0</v>
      </c>
      <c r="BG352" s="17">
        <v>0</v>
      </c>
      <c r="BH352" s="17">
        <v>0</v>
      </c>
      <c r="BI352" s="17">
        <v>0</v>
      </c>
      <c r="BJ352" s="17">
        <v>0</v>
      </c>
      <c r="BK352" s="17">
        <v>0</v>
      </c>
      <c r="BL352" s="17">
        <v>0</v>
      </c>
      <c r="BM352" s="17">
        <v>0</v>
      </c>
      <c r="BN352" s="17">
        <v>0</v>
      </c>
      <c r="BO352" s="17">
        <v>0</v>
      </c>
      <c r="BP352" s="17">
        <v>0</v>
      </c>
      <c r="BQ352" s="17">
        <v>0</v>
      </c>
      <c r="BR352" s="17">
        <v>0</v>
      </c>
      <c r="BS352" s="17">
        <v>0</v>
      </c>
      <c r="BT352" s="17">
        <v>0</v>
      </c>
      <c r="BU352" s="17">
        <v>0</v>
      </c>
      <c r="BV352" s="17">
        <v>0</v>
      </c>
      <c r="BW352" s="17">
        <v>0</v>
      </c>
      <c r="BX352" s="17">
        <v>0</v>
      </c>
      <c r="BY352" s="17">
        <v>0</v>
      </c>
      <c r="BZ352" s="17">
        <v>0</v>
      </c>
      <c r="CA352" s="17">
        <v>0</v>
      </c>
      <c r="CB352" s="17">
        <v>0</v>
      </c>
      <c r="CC352" s="17">
        <v>0</v>
      </c>
      <c r="CD352" s="17">
        <v>0</v>
      </c>
      <c r="CE352" s="17">
        <v>0</v>
      </c>
      <c r="CF352" s="17">
        <v>0</v>
      </c>
      <c r="CG352" s="17">
        <v>0</v>
      </c>
      <c r="CH352" s="17">
        <v>0</v>
      </c>
      <c r="CI352" s="17">
        <v>0</v>
      </c>
      <c r="CJ352" s="17">
        <v>0</v>
      </c>
      <c r="CK352" s="17">
        <v>0</v>
      </c>
      <c r="CL352" s="17">
        <v>0</v>
      </c>
      <c r="CM352" s="17">
        <v>0</v>
      </c>
      <c r="CN352" s="17">
        <v>0</v>
      </c>
      <c r="CO352" s="17">
        <v>0</v>
      </c>
      <c r="CP352" s="17">
        <v>0</v>
      </c>
      <c r="CQ352" s="17">
        <v>0</v>
      </c>
      <c r="CR352" s="17">
        <v>0</v>
      </c>
      <c r="CS352" s="17">
        <v>0</v>
      </c>
      <c r="CT352" s="17">
        <v>0</v>
      </c>
      <c r="CU352" s="17">
        <v>0</v>
      </c>
      <c r="CV352" s="17">
        <v>0</v>
      </c>
      <c r="CW352" s="17">
        <v>0</v>
      </c>
      <c r="CX352" s="17">
        <v>0</v>
      </c>
      <c r="CY352" s="17">
        <v>0</v>
      </c>
      <c r="CZ352" s="17">
        <v>0</v>
      </c>
      <c r="DA352" s="17">
        <v>0</v>
      </c>
      <c r="DB352" s="17">
        <v>0</v>
      </c>
      <c r="DC352" s="17">
        <v>0</v>
      </c>
      <c r="DD352" s="17">
        <v>0</v>
      </c>
      <c r="DE352" s="17">
        <v>0</v>
      </c>
      <c r="DF352" s="17">
        <v>0</v>
      </c>
      <c r="DG352" s="17">
        <v>0</v>
      </c>
      <c r="DH352" s="17">
        <v>0</v>
      </c>
      <c r="DI352" s="17">
        <v>0</v>
      </c>
      <c r="DJ352" s="17">
        <v>0</v>
      </c>
      <c r="DK352" s="17">
        <v>0</v>
      </c>
      <c r="DL352" s="17">
        <v>0</v>
      </c>
      <c r="DM352" s="17">
        <v>0</v>
      </c>
      <c r="DN352" s="17">
        <v>0</v>
      </c>
      <c r="DO352" s="17">
        <v>0</v>
      </c>
      <c r="DP352" s="17">
        <v>0</v>
      </c>
      <c r="DQ352" s="17">
        <v>0</v>
      </c>
      <c r="DR352" s="17">
        <v>0</v>
      </c>
      <c r="DS352" s="17">
        <v>0</v>
      </c>
      <c r="DT352" s="17">
        <v>0</v>
      </c>
      <c r="DU352" s="17">
        <v>0</v>
      </c>
      <c r="DV352" s="17">
        <v>0</v>
      </c>
      <c r="DW352" s="17">
        <v>0</v>
      </c>
      <c r="DX352" s="17">
        <v>0</v>
      </c>
      <c r="DY352" s="17">
        <v>0</v>
      </c>
      <c r="DZ352" s="17">
        <v>0</v>
      </c>
      <c r="EA352" s="17">
        <v>0</v>
      </c>
      <c r="EB352" s="17">
        <v>0</v>
      </c>
      <c r="EC352" s="17">
        <v>0</v>
      </c>
      <c r="ED352" s="17">
        <v>0</v>
      </c>
      <c r="EE352" s="17">
        <v>0</v>
      </c>
      <c r="EF352" s="17">
        <v>0</v>
      </c>
      <c r="EG352" s="17">
        <v>0</v>
      </c>
      <c r="EH352" s="17">
        <v>0</v>
      </c>
      <c r="EI352" s="17">
        <v>0</v>
      </c>
      <c r="EJ352" s="17">
        <v>0</v>
      </c>
      <c r="EK352" s="17">
        <v>0</v>
      </c>
      <c r="EL352" s="17">
        <v>0</v>
      </c>
      <c r="EM352" s="17">
        <v>0</v>
      </c>
      <c r="EN352" s="17">
        <v>0</v>
      </c>
      <c r="EO352" s="17">
        <v>0</v>
      </c>
      <c r="EP352" s="17">
        <v>0</v>
      </c>
      <c r="EQ352" s="17">
        <v>0</v>
      </c>
      <c r="ER352" s="17">
        <v>0</v>
      </c>
      <c r="ES352" s="17">
        <v>0</v>
      </c>
      <c r="ET352" s="17">
        <v>0</v>
      </c>
      <c r="EU352" s="17">
        <v>0</v>
      </c>
      <c r="EV352" s="17">
        <v>0</v>
      </c>
      <c r="EW352" s="17">
        <v>0</v>
      </c>
      <c r="EX352" s="17">
        <v>0</v>
      </c>
      <c r="EY352" s="17">
        <v>0</v>
      </c>
      <c r="EZ352" s="17">
        <v>0</v>
      </c>
      <c r="FA352" s="17">
        <v>0</v>
      </c>
      <c r="FB352" s="17">
        <v>0</v>
      </c>
      <c r="FC352" s="17">
        <v>0</v>
      </c>
      <c r="FD352" s="17">
        <v>0</v>
      </c>
      <c r="FE352" s="17">
        <v>0</v>
      </c>
      <c r="FF352" s="17">
        <v>0</v>
      </c>
      <c r="FG352" s="17">
        <v>0</v>
      </c>
      <c r="FH352" s="17">
        <v>0</v>
      </c>
      <c r="FI352" s="17">
        <v>0</v>
      </c>
      <c r="FJ352" s="17">
        <v>0</v>
      </c>
      <c r="FK352" s="17">
        <v>0</v>
      </c>
      <c r="FL352" s="17">
        <v>0</v>
      </c>
      <c r="FM352" s="17">
        <v>0</v>
      </c>
      <c r="FN352" s="17">
        <v>0</v>
      </c>
      <c r="FO352" s="17">
        <v>0</v>
      </c>
      <c r="FP352" s="17">
        <v>0</v>
      </c>
      <c r="FQ352" s="17">
        <v>0</v>
      </c>
      <c r="FR352" s="17">
        <v>0</v>
      </c>
      <c r="FS352" s="17">
        <v>0</v>
      </c>
      <c r="FT352" s="17">
        <v>0</v>
      </c>
      <c r="FU352" s="17">
        <v>0</v>
      </c>
      <c r="FV352" s="17">
        <v>0</v>
      </c>
      <c r="FW352" s="17">
        <v>0</v>
      </c>
      <c r="FX352" s="17">
        <v>0</v>
      </c>
      <c r="FY352" s="17">
        <v>0</v>
      </c>
      <c r="FZ352" s="17">
        <v>0</v>
      </c>
      <c r="GA352" s="17">
        <v>0</v>
      </c>
      <c r="GB352" s="17">
        <v>0</v>
      </c>
      <c r="GC352" s="17">
        <v>0</v>
      </c>
      <c r="GD352" s="17">
        <v>0</v>
      </c>
      <c r="GE352" s="17">
        <v>0</v>
      </c>
      <c r="GF352" s="17">
        <v>0</v>
      </c>
      <c r="GG352" s="17">
        <v>0</v>
      </c>
      <c r="GH352" s="17">
        <v>0</v>
      </c>
      <c r="GI352" s="17">
        <v>0</v>
      </c>
      <c r="GJ352" s="17">
        <v>0</v>
      </c>
      <c r="GK352" s="17">
        <v>0</v>
      </c>
      <c r="GL352" s="17">
        <v>0</v>
      </c>
      <c r="GM352" s="17">
        <v>0</v>
      </c>
      <c r="GN352" s="17">
        <v>0</v>
      </c>
      <c r="GO352" s="17">
        <v>0</v>
      </c>
      <c r="GP352" s="17">
        <v>0</v>
      </c>
      <c r="GQ352" s="17">
        <v>0</v>
      </c>
      <c r="GR352" s="17">
        <v>0</v>
      </c>
      <c r="GS352" s="17">
        <v>0</v>
      </c>
      <c r="GT352" s="17">
        <v>0</v>
      </c>
      <c r="GU352" s="17">
        <v>0</v>
      </c>
      <c r="GV352" s="17">
        <v>0</v>
      </c>
      <c r="GW352" s="17">
        <v>0</v>
      </c>
      <c r="GX352" s="17">
        <v>0</v>
      </c>
      <c r="GY352" s="17">
        <v>0</v>
      </c>
      <c r="GZ352" s="17">
        <v>0</v>
      </c>
      <c r="HA352" s="17">
        <v>0</v>
      </c>
      <c r="HB352" s="17">
        <v>0</v>
      </c>
      <c r="HC352" s="17">
        <v>0</v>
      </c>
      <c r="HD352" s="17">
        <v>0</v>
      </c>
      <c r="HE352" s="17">
        <v>0</v>
      </c>
      <c r="HF352" s="17">
        <v>0</v>
      </c>
      <c r="HG352" s="17">
        <v>0</v>
      </c>
      <c r="HH352" s="17">
        <v>0</v>
      </c>
      <c r="HI352" s="17">
        <v>0</v>
      </c>
      <c r="HJ352" s="17">
        <v>0</v>
      </c>
      <c r="HK352" s="17">
        <v>0</v>
      </c>
      <c r="HL352" s="17">
        <v>0</v>
      </c>
      <c r="HM352" s="17">
        <v>0</v>
      </c>
      <c r="HN352" s="17">
        <v>0</v>
      </c>
      <c r="HO352" s="17">
        <v>0</v>
      </c>
      <c r="HP352" s="17">
        <v>0</v>
      </c>
      <c r="HQ352" s="17">
        <v>0</v>
      </c>
      <c r="HR352" s="17">
        <v>0</v>
      </c>
      <c r="HS352" s="17">
        <v>0</v>
      </c>
      <c r="HT352" s="17">
        <v>0</v>
      </c>
      <c r="HU352" s="17">
        <v>0</v>
      </c>
      <c r="HV352" s="17">
        <v>0</v>
      </c>
      <c r="HW352" s="17">
        <v>0</v>
      </c>
      <c r="HX352" s="17">
        <v>0</v>
      </c>
      <c r="HY352" s="17">
        <v>0</v>
      </c>
      <c r="HZ352" s="17">
        <v>0</v>
      </c>
      <c r="IA352" s="17">
        <v>0</v>
      </c>
      <c r="IB352" s="17">
        <v>0</v>
      </c>
      <c r="IC352" s="17">
        <v>0</v>
      </c>
      <c r="ID352" s="17">
        <v>0</v>
      </c>
      <c r="IE352" s="17">
        <v>0</v>
      </c>
      <c r="IF352" s="17">
        <v>0</v>
      </c>
      <c r="IG352" s="17">
        <v>0</v>
      </c>
      <c r="IH352" s="17">
        <v>0</v>
      </c>
      <c r="II352" s="17">
        <v>0</v>
      </c>
      <c r="IJ352" s="17">
        <v>0</v>
      </c>
      <c r="IK352" s="17">
        <v>0</v>
      </c>
      <c r="IL352" s="17">
        <v>0</v>
      </c>
      <c r="IM352" s="17">
        <v>0</v>
      </c>
      <c r="IN352" s="17">
        <v>0</v>
      </c>
      <c r="IO352" s="17">
        <v>0</v>
      </c>
      <c r="IP352" s="17">
        <v>0</v>
      </c>
      <c r="IQ352" s="17">
        <v>0</v>
      </c>
      <c r="IR352" s="17">
        <v>0</v>
      </c>
      <c r="IS352" s="17">
        <v>0</v>
      </c>
      <c r="IT352" s="17">
        <v>0</v>
      </c>
      <c r="IU352" s="17">
        <v>0</v>
      </c>
      <c r="IV352" s="17">
        <v>0</v>
      </c>
      <c r="IW352" s="17">
        <v>0</v>
      </c>
      <c r="IX352" s="17">
        <v>0</v>
      </c>
      <c r="IY352" s="17">
        <v>0</v>
      </c>
      <c r="IZ352" s="17">
        <v>0</v>
      </c>
      <c r="JA352" s="17">
        <v>0</v>
      </c>
      <c r="JB352" s="17">
        <v>0</v>
      </c>
      <c r="JC352" s="17">
        <v>0</v>
      </c>
      <c r="JD352" s="17">
        <v>0</v>
      </c>
      <c r="JE352" s="17">
        <v>0</v>
      </c>
      <c r="JF352" s="17">
        <v>0</v>
      </c>
      <c r="JG352" s="17">
        <v>0</v>
      </c>
      <c r="JH352" s="17">
        <v>0</v>
      </c>
      <c r="JI352" s="17">
        <v>0</v>
      </c>
      <c r="JJ352" s="17">
        <v>0</v>
      </c>
      <c r="JK352" s="17">
        <v>0</v>
      </c>
      <c r="JL352" s="17">
        <v>0</v>
      </c>
      <c r="JM352" s="17">
        <v>0</v>
      </c>
      <c r="JN352" s="17">
        <v>0</v>
      </c>
      <c r="JO352" s="17">
        <v>0</v>
      </c>
      <c r="JP352" s="17">
        <v>0</v>
      </c>
      <c r="JQ352" s="17">
        <v>0</v>
      </c>
      <c r="JR352" s="17">
        <v>0</v>
      </c>
      <c r="JS352" s="17">
        <v>0</v>
      </c>
      <c r="JT352" s="17">
        <v>0</v>
      </c>
      <c r="JU352" s="17">
        <v>0</v>
      </c>
      <c r="JV352" s="17">
        <v>0</v>
      </c>
      <c r="JW352" s="17">
        <v>0</v>
      </c>
      <c r="JX352" s="17">
        <v>0</v>
      </c>
      <c r="JY352" s="17">
        <v>0</v>
      </c>
    </row>
    <row r="353" spans="1:285" x14ac:dyDescent="0.15">
      <c r="A353" s="17" t="s">
        <v>626</v>
      </c>
      <c r="B353" s="17" t="s">
        <v>627</v>
      </c>
      <c r="C353" s="17">
        <v>0</v>
      </c>
      <c r="D353" s="17">
        <v>16.46</v>
      </c>
      <c r="E353" s="17">
        <v>16.46</v>
      </c>
      <c r="F353" s="17">
        <v>16.46</v>
      </c>
      <c r="G353" s="17">
        <v>16.46</v>
      </c>
      <c r="H353" s="17">
        <v>16.46</v>
      </c>
      <c r="I353" s="17">
        <v>16.55</v>
      </c>
      <c r="J353" s="17">
        <v>16.55</v>
      </c>
      <c r="K353" s="17">
        <v>16.55</v>
      </c>
      <c r="L353" s="17">
        <v>16.55</v>
      </c>
      <c r="M353" s="17">
        <v>16.55</v>
      </c>
      <c r="N353" s="17">
        <v>16.559999999999999</v>
      </c>
      <c r="O353" s="17">
        <v>16.510000000000002</v>
      </c>
      <c r="P353" s="17">
        <v>16.54</v>
      </c>
      <c r="Q353" s="17">
        <v>16.53</v>
      </c>
      <c r="R353" s="17">
        <v>16.510000000000002</v>
      </c>
      <c r="S353" s="17">
        <v>16.52</v>
      </c>
      <c r="T353" s="17">
        <v>16.53</v>
      </c>
      <c r="U353" s="17">
        <v>16.53</v>
      </c>
      <c r="V353" s="17">
        <v>16.53</v>
      </c>
      <c r="W353" s="17">
        <v>16.53</v>
      </c>
      <c r="X353" s="17">
        <v>16.55</v>
      </c>
      <c r="Y353" s="17">
        <v>16.559999999999999</v>
      </c>
      <c r="Z353" s="17">
        <v>16.559999999999999</v>
      </c>
      <c r="AA353" s="17">
        <v>16.57</v>
      </c>
      <c r="AB353" s="17">
        <v>0</v>
      </c>
      <c r="AC353" s="17">
        <v>0</v>
      </c>
      <c r="AD353" s="17">
        <v>0</v>
      </c>
      <c r="AE353" s="17">
        <v>0</v>
      </c>
      <c r="AF353" s="17">
        <v>0</v>
      </c>
      <c r="AG353" s="17">
        <v>0</v>
      </c>
      <c r="AH353" s="17">
        <v>0</v>
      </c>
      <c r="AI353" s="17">
        <v>0</v>
      </c>
      <c r="AJ353" s="17">
        <v>0</v>
      </c>
      <c r="AK353" s="17">
        <v>0</v>
      </c>
      <c r="AL353" s="17">
        <v>0</v>
      </c>
      <c r="AM353" s="17">
        <v>0</v>
      </c>
      <c r="AN353" s="17">
        <v>0</v>
      </c>
      <c r="AO353" s="17">
        <v>0</v>
      </c>
      <c r="AP353" s="17">
        <v>0</v>
      </c>
      <c r="AQ353" s="17">
        <v>0</v>
      </c>
      <c r="AR353" s="17">
        <v>0</v>
      </c>
      <c r="AS353" s="17">
        <v>0</v>
      </c>
      <c r="AT353" s="17">
        <v>0</v>
      </c>
      <c r="AU353" s="17">
        <v>0</v>
      </c>
      <c r="AV353" s="17">
        <v>0</v>
      </c>
      <c r="AW353" s="17">
        <v>0</v>
      </c>
      <c r="AX353" s="17">
        <v>0</v>
      </c>
      <c r="AY353" s="17">
        <v>0</v>
      </c>
      <c r="AZ353" s="17">
        <v>0</v>
      </c>
      <c r="BA353" s="17">
        <v>0</v>
      </c>
      <c r="BB353" s="17">
        <v>0</v>
      </c>
      <c r="BC353" s="17">
        <v>0</v>
      </c>
      <c r="BD353" s="17">
        <v>0</v>
      </c>
      <c r="BE353" s="17">
        <v>0</v>
      </c>
      <c r="BF353" s="17">
        <v>0</v>
      </c>
      <c r="BG353" s="17">
        <v>0</v>
      </c>
      <c r="BH353" s="17">
        <v>0</v>
      </c>
      <c r="BI353" s="17">
        <v>0</v>
      </c>
      <c r="BJ353" s="17">
        <v>0</v>
      </c>
      <c r="BK353" s="17">
        <v>0</v>
      </c>
      <c r="BL353" s="17">
        <v>0</v>
      </c>
      <c r="BM353" s="17">
        <v>0</v>
      </c>
      <c r="BN353" s="17">
        <v>0</v>
      </c>
      <c r="BO353" s="17">
        <v>0</v>
      </c>
      <c r="BP353" s="17">
        <v>0</v>
      </c>
      <c r="BQ353" s="17">
        <v>0</v>
      </c>
      <c r="BR353" s="17">
        <v>0</v>
      </c>
      <c r="BS353" s="17">
        <v>0</v>
      </c>
      <c r="BT353" s="17">
        <v>0</v>
      </c>
      <c r="BU353" s="17">
        <v>0</v>
      </c>
      <c r="BV353" s="17">
        <v>0</v>
      </c>
      <c r="BW353" s="17">
        <v>0</v>
      </c>
      <c r="BX353" s="17">
        <v>0</v>
      </c>
      <c r="BY353" s="17">
        <v>0</v>
      </c>
      <c r="BZ353" s="17">
        <v>0</v>
      </c>
      <c r="CA353" s="17">
        <v>0</v>
      </c>
      <c r="CB353" s="17">
        <v>0</v>
      </c>
      <c r="CC353" s="17">
        <v>0</v>
      </c>
      <c r="CD353" s="17">
        <v>0</v>
      </c>
      <c r="CE353" s="17">
        <v>0</v>
      </c>
      <c r="CF353" s="17">
        <v>0</v>
      </c>
      <c r="CG353" s="17">
        <v>0</v>
      </c>
      <c r="CH353" s="17">
        <v>0</v>
      </c>
      <c r="CI353" s="17">
        <v>0</v>
      </c>
      <c r="CJ353" s="17">
        <v>0</v>
      </c>
      <c r="CK353" s="17">
        <v>0</v>
      </c>
      <c r="CL353" s="17">
        <v>0</v>
      </c>
      <c r="CM353" s="17">
        <v>0</v>
      </c>
      <c r="CN353" s="17">
        <v>0</v>
      </c>
      <c r="CO353" s="17">
        <v>0</v>
      </c>
      <c r="CP353" s="17">
        <v>0</v>
      </c>
      <c r="CQ353" s="17">
        <v>0</v>
      </c>
      <c r="CR353" s="17">
        <v>0</v>
      </c>
      <c r="CS353" s="17">
        <v>0</v>
      </c>
      <c r="CT353" s="17">
        <v>0</v>
      </c>
      <c r="CU353" s="17">
        <v>0</v>
      </c>
      <c r="CV353" s="17">
        <v>0</v>
      </c>
      <c r="CW353" s="17">
        <v>0</v>
      </c>
      <c r="CX353" s="17">
        <v>0</v>
      </c>
      <c r="CY353" s="17">
        <v>0</v>
      </c>
      <c r="CZ353" s="17">
        <v>0</v>
      </c>
      <c r="DA353" s="17">
        <v>0</v>
      </c>
      <c r="DB353" s="17">
        <v>0</v>
      </c>
      <c r="DC353" s="17">
        <v>0</v>
      </c>
      <c r="DD353" s="17">
        <v>0</v>
      </c>
      <c r="DE353" s="17">
        <v>0</v>
      </c>
      <c r="DF353" s="17">
        <v>0</v>
      </c>
      <c r="DG353" s="17">
        <v>0</v>
      </c>
      <c r="DH353" s="17">
        <v>0</v>
      </c>
      <c r="DI353" s="17">
        <v>0</v>
      </c>
      <c r="DJ353" s="17">
        <v>0</v>
      </c>
      <c r="DK353" s="17">
        <v>0</v>
      </c>
      <c r="DL353" s="17">
        <v>0</v>
      </c>
      <c r="DM353" s="17">
        <v>0</v>
      </c>
      <c r="DN353" s="17">
        <v>0</v>
      </c>
      <c r="DO353" s="17">
        <v>0</v>
      </c>
      <c r="DP353" s="17">
        <v>0</v>
      </c>
      <c r="DQ353" s="17">
        <v>0</v>
      </c>
      <c r="DR353" s="17">
        <v>0</v>
      </c>
      <c r="DS353" s="17">
        <v>0</v>
      </c>
      <c r="DT353" s="17">
        <v>0</v>
      </c>
      <c r="DU353" s="17">
        <v>0</v>
      </c>
      <c r="DV353" s="17">
        <v>0</v>
      </c>
      <c r="DW353" s="17">
        <v>0</v>
      </c>
      <c r="DX353" s="17">
        <v>0</v>
      </c>
      <c r="DY353" s="17">
        <v>0</v>
      </c>
      <c r="DZ353" s="17">
        <v>0</v>
      </c>
      <c r="EA353" s="17">
        <v>0</v>
      </c>
      <c r="EB353" s="17">
        <v>0</v>
      </c>
      <c r="EC353" s="17">
        <v>0</v>
      </c>
      <c r="ED353" s="17">
        <v>0</v>
      </c>
      <c r="EE353" s="17">
        <v>0</v>
      </c>
      <c r="EF353" s="17">
        <v>0</v>
      </c>
      <c r="EG353" s="17">
        <v>0</v>
      </c>
      <c r="EH353" s="17">
        <v>0</v>
      </c>
      <c r="EI353" s="17">
        <v>0</v>
      </c>
      <c r="EJ353" s="17">
        <v>0</v>
      </c>
      <c r="EK353" s="17">
        <v>0</v>
      </c>
      <c r="EL353" s="17">
        <v>0</v>
      </c>
      <c r="EM353" s="17">
        <v>0</v>
      </c>
      <c r="EN353" s="17">
        <v>0</v>
      </c>
      <c r="EO353" s="17">
        <v>0</v>
      </c>
      <c r="EP353" s="17">
        <v>0</v>
      </c>
      <c r="EQ353" s="17">
        <v>0</v>
      </c>
      <c r="ER353" s="17">
        <v>0</v>
      </c>
      <c r="ES353" s="17">
        <v>0</v>
      </c>
      <c r="ET353" s="17">
        <v>0</v>
      </c>
      <c r="EU353" s="17">
        <v>0</v>
      </c>
      <c r="EV353" s="17">
        <v>0</v>
      </c>
      <c r="EW353" s="17">
        <v>0</v>
      </c>
      <c r="EX353" s="17">
        <v>0</v>
      </c>
      <c r="EY353" s="17">
        <v>0</v>
      </c>
      <c r="EZ353" s="17">
        <v>0</v>
      </c>
      <c r="FA353" s="17">
        <v>0</v>
      </c>
      <c r="FB353" s="17">
        <v>0</v>
      </c>
      <c r="FC353" s="17">
        <v>0</v>
      </c>
      <c r="FD353" s="17">
        <v>0</v>
      </c>
      <c r="FE353" s="17">
        <v>0</v>
      </c>
      <c r="FF353" s="17">
        <v>0</v>
      </c>
      <c r="FG353" s="17">
        <v>0</v>
      </c>
      <c r="FH353" s="17">
        <v>0</v>
      </c>
      <c r="FI353" s="17">
        <v>0</v>
      </c>
      <c r="FJ353" s="17">
        <v>0</v>
      </c>
      <c r="FK353" s="17">
        <v>0</v>
      </c>
      <c r="FL353" s="17">
        <v>0</v>
      </c>
      <c r="FM353" s="17">
        <v>0</v>
      </c>
      <c r="FN353" s="17">
        <v>0</v>
      </c>
      <c r="FO353" s="17">
        <v>0</v>
      </c>
      <c r="FP353" s="17">
        <v>0</v>
      </c>
      <c r="FQ353" s="17">
        <v>0</v>
      </c>
      <c r="FR353" s="17">
        <v>0</v>
      </c>
      <c r="FS353" s="17">
        <v>0</v>
      </c>
      <c r="FT353" s="17">
        <v>0</v>
      </c>
      <c r="FU353" s="17">
        <v>0</v>
      </c>
      <c r="FV353" s="17">
        <v>0</v>
      </c>
      <c r="FW353" s="17">
        <v>0</v>
      </c>
      <c r="FX353" s="17">
        <v>0</v>
      </c>
      <c r="FY353" s="17">
        <v>0</v>
      </c>
      <c r="FZ353" s="17">
        <v>0</v>
      </c>
      <c r="GA353" s="17">
        <v>0</v>
      </c>
      <c r="GB353" s="17">
        <v>0</v>
      </c>
      <c r="GC353" s="17">
        <v>0</v>
      </c>
      <c r="GD353" s="17">
        <v>0</v>
      </c>
      <c r="GE353" s="17">
        <v>0</v>
      </c>
      <c r="GF353" s="17">
        <v>0</v>
      </c>
      <c r="GG353" s="17">
        <v>0</v>
      </c>
      <c r="GH353" s="17">
        <v>0</v>
      </c>
      <c r="GI353" s="17">
        <v>0</v>
      </c>
      <c r="GJ353" s="17">
        <v>0</v>
      </c>
      <c r="GK353" s="17">
        <v>0</v>
      </c>
      <c r="GL353" s="17">
        <v>0</v>
      </c>
      <c r="GM353" s="17">
        <v>0</v>
      </c>
      <c r="GN353" s="17">
        <v>0</v>
      </c>
      <c r="GO353" s="17">
        <v>0</v>
      </c>
      <c r="GP353" s="17">
        <v>0</v>
      </c>
      <c r="GQ353" s="17">
        <v>0</v>
      </c>
      <c r="GR353" s="17">
        <v>0</v>
      </c>
      <c r="GS353" s="17">
        <v>0</v>
      </c>
      <c r="GT353" s="17">
        <v>0</v>
      </c>
      <c r="GU353" s="17">
        <v>0</v>
      </c>
      <c r="GV353" s="17">
        <v>0</v>
      </c>
      <c r="GW353" s="17">
        <v>0</v>
      </c>
      <c r="GX353" s="17">
        <v>0</v>
      </c>
      <c r="GY353" s="17">
        <v>0</v>
      </c>
      <c r="GZ353" s="17">
        <v>0</v>
      </c>
      <c r="HA353" s="17">
        <v>0</v>
      </c>
      <c r="HB353" s="17">
        <v>0</v>
      </c>
      <c r="HC353" s="17">
        <v>0</v>
      </c>
      <c r="HD353" s="17">
        <v>0</v>
      </c>
      <c r="HE353" s="17">
        <v>0</v>
      </c>
      <c r="HF353" s="17">
        <v>0</v>
      </c>
      <c r="HG353" s="17">
        <v>0</v>
      </c>
      <c r="HH353" s="17">
        <v>0</v>
      </c>
      <c r="HI353" s="17">
        <v>0</v>
      </c>
      <c r="HJ353" s="17">
        <v>0</v>
      </c>
      <c r="HK353" s="17">
        <v>0</v>
      </c>
      <c r="HL353" s="17">
        <v>0</v>
      </c>
      <c r="HM353" s="17">
        <v>0</v>
      </c>
      <c r="HN353" s="17">
        <v>0</v>
      </c>
      <c r="HO353" s="17">
        <v>0</v>
      </c>
      <c r="HP353" s="17">
        <v>0</v>
      </c>
      <c r="HQ353" s="17">
        <v>0</v>
      </c>
      <c r="HR353" s="17">
        <v>0</v>
      </c>
      <c r="HS353" s="17">
        <v>0</v>
      </c>
      <c r="HT353" s="17">
        <v>0</v>
      </c>
      <c r="HU353" s="17">
        <v>0</v>
      </c>
      <c r="HV353" s="17">
        <v>0</v>
      </c>
      <c r="HW353" s="17">
        <v>0</v>
      </c>
      <c r="HX353" s="17">
        <v>0</v>
      </c>
      <c r="HY353" s="17">
        <v>0</v>
      </c>
      <c r="HZ353" s="17">
        <v>0</v>
      </c>
      <c r="IA353" s="17">
        <v>0</v>
      </c>
      <c r="IB353" s="17">
        <v>0</v>
      </c>
      <c r="IC353" s="17">
        <v>0</v>
      </c>
      <c r="ID353" s="17">
        <v>0</v>
      </c>
      <c r="IE353" s="17">
        <v>0</v>
      </c>
      <c r="IF353" s="17">
        <v>0</v>
      </c>
      <c r="IG353" s="17">
        <v>0</v>
      </c>
      <c r="IH353" s="17">
        <v>0</v>
      </c>
      <c r="II353" s="17">
        <v>0</v>
      </c>
      <c r="IJ353" s="17">
        <v>0</v>
      </c>
      <c r="IK353" s="17">
        <v>0</v>
      </c>
      <c r="IL353" s="17">
        <v>0</v>
      </c>
      <c r="IM353" s="17">
        <v>0</v>
      </c>
      <c r="IN353" s="17">
        <v>0</v>
      </c>
      <c r="IO353" s="17">
        <v>0</v>
      </c>
      <c r="IP353" s="17">
        <v>0</v>
      </c>
      <c r="IQ353" s="17">
        <v>0</v>
      </c>
      <c r="IR353" s="17">
        <v>0</v>
      </c>
      <c r="IS353" s="17">
        <v>0</v>
      </c>
      <c r="IT353" s="17">
        <v>0</v>
      </c>
      <c r="IU353" s="17">
        <v>0</v>
      </c>
      <c r="IV353" s="17">
        <v>0</v>
      </c>
      <c r="IW353" s="17">
        <v>0</v>
      </c>
      <c r="IX353" s="17">
        <v>0</v>
      </c>
      <c r="IY353" s="17">
        <v>0</v>
      </c>
      <c r="IZ353" s="17">
        <v>0</v>
      </c>
      <c r="JA353" s="17">
        <v>0</v>
      </c>
      <c r="JB353" s="17">
        <v>0</v>
      </c>
      <c r="JC353" s="17">
        <v>0</v>
      </c>
      <c r="JD353" s="17">
        <v>0</v>
      </c>
      <c r="JE353" s="17">
        <v>0</v>
      </c>
      <c r="JF353" s="17">
        <v>0</v>
      </c>
      <c r="JG353" s="17">
        <v>0</v>
      </c>
      <c r="JH353" s="17">
        <v>0</v>
      </c>
      <c r="JI353" s="17">
        <v>0</v>
      </c>
      <c r="JJ353" s="17">
        <v>0</v>
      </c>
      <c r="JK353" s="17">
        <v>0</v>
      </c>
      <c r="JL353" s="17">
        <v>0</v>
      </c>
      <c r="JM353" s="17">
        <v>0</v>
      </c>
      <c r="JN353" s="17">
        <v>0</v>
      </c>
      <c r="JO353" s="17">
        <v>0</v>
      </c>
      <c r="JP353" s="17">
        <v>0</v>
      </c>
      <c r="JQ353" s="17">
        <v>0</v>
      </c>
      <c r="JR353" s="17">
        <v>0</v>
      </c>
      <c r="JS353" s="17">
        <v>0</v>
      </c>
      <c r="JT353" s="17">
        <v>0</v>
      </c>
      <c r="JU353" s="17">
        <v>0</v>
      </c>
      <c r="JV353" s="17">
        <v>0</v>
      </c>
      <c r="JW353" s="17">
        <v>0</v>
      </c>
      <c r="JX353" s="17">
        <v>0</v>
      </c>
      <c r="JY353" s="17">
        <v>0</v>
      </c>
    </row>
    <row r="354" spans="1:285" x14ac:dyDescent="0.15">
      <c r="A354" s="17" t="s">
        <v>397</v>
      </c>
      <c r="B354" s="17" t="s">
        <v>398</v>
      </c>
      <c r="C354" s="17">
        <v>0</v>
      </c>
      <c r="D354" s="17">
        <v>15.96</v>
      </c>
      <c r="E354" s="17">
        <v>15.96</v>
      </c>
      <c r="F354" s="17">
        <v>15.96</v>
      </c>
      <c r="G354" s="17">
        <v>15.96</v>
      </c>
      <c r="H354" s="17">
        <v>15.96</v>
      </c>
      <c r="I354" s="17">
        <v>17.12</v>
      </c>
      <c r="J354" s="17">
        <v>17.12</v>
      </c>
      <c r="K354" s="17">
        <v>17.12</v>
      </c>
      <c r="L354" s="17">
        <v>17.12</v>
      </c>
      <c r="M354" s="17">
        <v>17.12</v>
      </c>
      <c r="N354" s="17">
        <v>17.559999999999999</v>
      </c>
      <c r="O354" s="17">
        <v>17.559999999999999</v>
      </c>
      <c r="P354" s="17">
        <v>17.55</v>
      </c>
      <c r="Q354" s="17">
        <v>17.559999999999999</v>
      </c>
      <c r="R354" s="17">
        <v>17.559999999999999</v>
      </c>
      <c r="S354" s="17">
        <v>17.55</v>
      </c>
      <c r="T354" s="17">
        <v>17.55</v>
      </c>
      <c r="U354" s="17">
        <v>17.55</v>
      </c>
      <c r="V354" s="17">
        <v>17.559999999999999</v>
      </c>
      <c r="W354" s="17">
        <v>17.559999999999999</v>
      </c>
      <c r="X354" s="17">
        <v>17.559999999999999</v>
      </c>
      <c r="Y354" s="17">
        <v>17.559999999999999</v>
      </c>
      <c r="Z354" s="17">
        <v>17.559999999999999</v>
      </c>
      <c r="AA354" s="17">
        <v>17.559999999999999</v>
      </c>
      <c r="AB354" s="17">
        <v>0</v>
      </c>
      <c r="AC354" s="17">
        <v>0</v>
      </c>
      <c r="AD354" s="17">
        <v>0</v>
      </c>
      <c r="AE354" s="17">
        <v>0</v>
      </c>
      <c r="AF354" s="17">
        <v>0</v>
      </c>
      <c r="AG354" s="17">
        <v>0</v>
      </c>
      <c r="AH354" s="17">
        <v>0</v>
      </c>
      <c r="AI354" s="17">
        <v>0</v>
      </c>
      <c r="AJ354" s="17">
        <v>0</v>
      </c>
      <c r="AK354" s="17">
        <v>0</v>
      </c>
      <c r="AL354" s="17">
        <v>0</v>
      </c>
      <c r="AM354" s="17">
        <v>0</v>
      </c>
      <c r="AN354" s="17">
        <v>0</v>
      </c>
      <c r="AO354" s="17">
        <v>0</v>
      </c>
      <c r="AP354" s="17">
        <v>0</v>
      </c>
      <c r="AQ354" s="17">
        <v>0</v>
      </c>
      <c r="AR354" s="17">
        <v>0</v>
      </c>
      <c r="AS354" s="17">
        <v>0</v>
      </c>
      <c r="AT354" s="17">
        <v>0</v>
      </c>
      <c r="AU354" s="17">
        <v>0</v>
      </c>
      <c r="AV354" s="17">
        <v>0</v>
      </c>
      <c r="AW354" s="17">
        <v>0</v>
      </c>
      <c r="AX354" s="17">
        <v>0</v>
      </c>
      <c r="AY354" s="17">
        <v>0</v>
      </c>
      <c r="AZ354" s="17">
        <v>0</v>
      </c>
      <c r="BA354" s="17">
        <v>0</v>
      </c>
      <c r="BB354" s="17">
        <v>0</v>
      </c>
      <c r="BC354" s="17">
        <v>0</v>
      </c>
      <c r="BD354" s="17">
        <v>0</v>
      </c>
      <c r="BE354" s="17">
        <v>0</v>
      </c>
      <c r="BF354" s="17">
        <v>0</v>
      </c>
      <c r="BG354" s="17">
        <v>0</v>
      </c>
      <c r="BH354" s="17">
        <v>0</v>
      </c>
      <c r="BI354" s="17">
        <v>0</v>
      </c>
      <c r="BJ354" s="17">
        <v>0</v>
      </c>
      <c r="BK354" s="17">
        <v>0</v>
      </c>
      <c r="BL354" s="17">
        <v>0</v>
      </c>
      <c r="BM354" s="17">
        <v>0</v>
      </c>
      <c r="BN354" s="17">
        <v>0</v>
      </c>
      <c r="BO354" s="17">
        <v>0</v>
      </c>
      <c r="BP354" s="17">
        <v>0</v>
      </c>
      <c r="BQ354" s="17">
        <v>0</v>
      </c>
      <c r="BR354" s="17">
        <v>0</v>
      </c>
      <c r="BS354" s="17">
        <v>0</v>
      </c>
      <c r="BT354" s="17">
        <v>0</v>
      </c>
      <c r="BU354" s="17">
        <v>0</v>
      </c>
      <c r="BV354" s="17">
        <v>0</v>
      </c>
      <c r="BW354" s="17">
        <v>0</v>
      </c>
      <c r="BX354" s="17">
        <v>0</v>
      </c>
      <c r="BY354" s="17">
        <v>0</v>
      </c>
      <c r="BZ354" s="17">
        <v>0</v>
      </c>
      <c r="CA354" s="17">
        <v>0</v>
      </c>
      <c r="CB354" s="17">
        <v>0</v>
      </c>
      <c r="CC354" s="17">
        <v>0</v>
      </c>
      <c r="CD354" s="17">
        <v>0</v>
      </c>
      <c r="CE354" s="17">
        <v>0</v>
      </c>
      <c r="CF354" s="17">
        <v>0</v>
      </c>
      <c r="CG354" s="17">
        <v>0</v>
      </c>
      <c r="CH354" s="17">
        <v>0</v>
      </c>
      <c r="CI354" s="17">
        <v>0</v>
      </c>
      <c r="CJ354" s="17">
        <v>0</v>
      </c>
      <c r="CK354" s="17">
        <v>0</v>
      </c>
      <c r="CL354" s="17">
        <v>0</v>
      </c>
      <c r="CM354" s="17">
        <v>0</v>
      </c>
      <c r="CN354" s="17">
        <v>0</v>
      </c>
      <c r="CO354" s="17">
        <v>0</v>
      </c>
      <c r="CP354" s="17">
        <v>0</v>
      </c>
      <c r="CQ354" s="17">
        <v>0</v>
      </c>
      <c r="CR354" s="17">
        <v>0</v>
      </c>
      <c r="CS354" s="17">
        <v>0</v>
      </c>
      <c r="CT354" s="17">
        <v>0</v>
      </c>
      <c r="CU354" s="17">
        <v>0</v>
      </c>
      <c r="CV354" s="17">
        <v>0</v>
      </c>
      <c r="CW354" s="17">
        <v>0</v>
      </c>
      <c r="CX354" s="17">
        <v>0</v>
      </c>
      <c r="CY354" s="17">
        <v>0</v>
      </c>
      <c r="CZ354" s="17">
        <v>0</v>
      </c>
      <c r="DA354" s="17">
        <v>0</v>
      </c>
      <c r="DB354" s="17">
        <v>0</v>
      </c>
      <c r="DC354" s="17">
        <v>0</v>
      </c>
      <c r="DD354" s="17">
        <v>0</v>
      </c>
      <c r="DE354" s="17">
        <v>0</v>
      </c>
      <c r="DF354" s="17">
        <v>0</v>
      </c>
      <c r="DG354" s="17">
        <v>0</v>
      </c>
      <c r="DH354" s="17">
        <v>0</v>
      </c>
      <c r="DI354" s="17">
        <v>0</v>
      </c>
      <c r="DJ354" s="17">
        <v>0</v>
      </c>
      <c r="DK354" s="17">
        <v>0</v>
      </c>
      <c r="DL354" s="17">
        <v>0</v>
      </c>
      <c r="DM354" s="17">
        <v>0</v>
      </c>
      <c r="DN354" s="17">
        <v>0</v>
      </c>
      <c r="DO354" s="17">
        <v>0</v>
      </c>
      <c r="DP354" s="17">
        <v>0</v>
      </c>
      <c r="DQ354" s="17">
        <v>0</v>
      </c>
      <c r="DR354" s="17">
        <v>0</v>
      </c>
      <c r="DS354" s="17">
        <v>0</v>
      </c>
      <c r="DT354" s="17">
        <v>0</v>
      </c>
      <c r="DU354" s="17">
        <v>0</v>
      </c>
      <c r="DV354" s="17">
        <v>0</v>
      </c>
      <c r="DW354" s="17">
        <v>0</v>
      </c>
      <c r="DX354" s="17">
        <v>0</v>
      </c>
      <c r="DY354" s="17">
        <v>0</v>
      </c>
      <c r="DZ354" s="17">
        <v>0</v>
      </c>
      <c r="EA354" s="17">
        <v>0</v>
      </c>
      <c r="EB354" s="17">
        <v>0</v>
      </c>
      <c r="EC354" s="17">
        <v>0</v>
      </c>
      <c r="ED354" s="17">
        <v>0</v>
      </c>
      <c r="EE354" s="17">
        <v>0</v>
      </c>
      <c r="EF354" s="17">
        <v>0</v>
      </c>
      <c r="EG354" s="17">
        <v>0</v>
      </c>
      <c r="EH354" s="17">
        <v>0</v>
      </c>
      <c r="EI354" s="17">
        <v>0</v>
      </c>
      <c r="EJ354" s="17">
        <v>0</v>
      </c>
      <c r="EK354" s="17">
        <v>0</v>
      </c>
      <c r="EL354" s="17">
        <v>0</v>
      </c>
      <c r="EM354" s="17">
        <v>0</v>
      </c>
      <c r="EN354" s="17">
        <v>0</v>
      </c>
      <c r="EO354" s="17">
        <v>0</v>
      </c>
      <c r="EP354" s="17">
        <v>0</v>
      </c>
      <c r="EQ354" s="17">
        <v>0</v>
      </c>
      <c r="ER354" s="17">
        <v>0</v>
      </c>
      <c r="ES354" s="17">
        <v>0</v>
      </c>
      <c r="ET354" s="17">
        <v>0</v>
      </c>
      <c r="EU354" s="17">
        <v>0</v>
      </c>
      <c r="EV354" s="17">
        <v>0</v>
      </c>
      <c r="EW354" s="17">
        <v>0</v>
      </c>
      <c r="EX354" s="17">
        <v>0</v>
      </c>
      <c r="EY354" s="17">
        <v>0</v>
      </c>
      <c r="EZ354" s="17">
        <v>0</v>
      </c>
      <c r="FA354" s="17">
        <v>0</v>
      </c>
      <c r="FB354" s="17">
        <v>0</v>
      </c>
      <c r="FC354" s="17">
        <v>0</v>
      </c>
      <c r="FD354" s="17">
        <v>0</v>
      </c>
      <c r="FE354" s="17">
        <v>0</v>
      </c>
      <c r="FF354" s="17">
        <v>0</v>
      </c>
      <c r="FG354" s="17">
        <v>0</v>
      </c>
      <c r="FH354" s="17">
        <v>0</v>
      </c>
      <c r="FI354" s="17">
        <v>0</v>
      </c>
      <c r="FJ354" s="17">
        <v>0</v>
      </c>
      <c r="FK354" s="17">
        <v>0</v>
      </c>
      <c r="FL354" s="17">
        <v>0</v>
      </c>
      <c r="FM354" s="17">
        <v>0</v>
      </c>
      <c r="FN354" s="17">
        <v>0</v>
      </c>
      <c r="FO354" s="17">
        <v>0</v>
      </c>
      <c r="FP354" s="17">
        <v>0</v>
      </c>
      <c r="FQ354" s="17">
        <v>0</v>
      </c>
      <c r="FR354" s="17">
        <v>0</v>
      </c>
      <c r="FS354" s="17">
        <v>0</v>
      </c>
      <c r="FT354" s="17">
        <v>0</v>
      </c>
      <c r="FU354" s="17">
        <v>0</v>
      </c>
      <c r="FV354" s="17">
        <v>0</v>
      </c>
      <c r="FW354" s="17">
        <v>0</v>
      </c>
      <c r="FX354" s="17">
        <v>0</v>
      </c>
      <c r="FY354" s="17">
        <v>0</v>
      </c>
      <c r="FZ354" s="17">
        <v>0</v>
      </c>
      <c r="GA354" s="17">
        <v>0</v>
      </c>
      <c r="GB354" s="17">
        <v>0</v>
      </c>
      <c r="GC354" s="17">
        <v>0</v>
      </c>
      <c r="GD354" s="17">
        <v>0</v>
      </c>
      <c r="GE354" s="17">
        <v>0</v>
      </c>
      <c r="GF354" s="17">
        <v>0</v>
      </c>
      <c r="GG354" s="17">
        <v>0</v>
      </c>
      <c r="GH354" s="17">
        <v>0</v>
      </c>
      <c r="GI354" s="17">
        <v>0</v>
      </c>
      <c r="GJ354" s="17">
        <v>0</v>
      </c>
      <c r="GK354" s="17">
        <v>0</v>
      </c>
      <c r="GL354" s="17">
        <v>0</v>
      </c>
      <c r="GM354" s="17">
        <v>0</v>
      </c>
      <c r="GN354" s="17">
        <v>0</v>
      </c>
      <c r="GO354" s="17">
        <v>0</v>
      </c>
      <c r="GP354" s="17">
        <v>0</v>
      </c>
      <c r="GQ354" s="17">
        <v>0</v>
      </c>
      <c r="GR354" s="17">
        <v>0</v>
      </c>
      <c r="GS354" s="17">
        <v>0</v>
      </c>
      <c r="GT354" s="17">
        <v>0</v>
      </c>
      <c r="GU354" s="17">
        <v>0</v>
      </c>
      <c r="GV354" s="17">
        <v>0</v>
      </c>
      <c r="GW354" s="17">
        <v>0</v>
      </c>
      <c r="GX354" s="17">
        <v>0</v>
      </c>
      <c r="GY354" s="17">
        <v>0</v>
      </c>
      <c r="GZ354" s="17">
        <v>0</v>
      </c>
      <c r="HA354" s="17">
        <v>0</v>
      </c>
      <c r="HB354" s="17">
        <v>0</v>
      </c>
      <c r="HC354" s="17">
        <v>0</v>
      </c>
      <c r="HD354" s="17">
        <v>0</v>
      </c>
      <c r="HE354" s="17">
        <v>0</v>
      </c>
      <c r="HF354" s="17">
        <v>0</v>
      </c>
      <c r="HG354" s="17">
        <v>0</v>
      </c>
      <c r="HH354" s="17">
        <v>0</v>
      </c>
      <c r="HI354" s="17">
        <v>0</v>
      </c>
      <c r="HJ354" s="17">
        <v>0</v>
      </c>
      <c r="HK354" s="17">
        <v>0</v>
      </c>
      <c r="HL354" s="17">
        <v>0</v>
      </c>
      <c r="HM354" s="17">
        <v>0</v>
      </c>
      <c r="HN354" s="17">
        <v>0</v>
      </c>
      <c r="HO354" s="17">
        <v>0</v>
      </c>
      <c r="HP354" s="17">
        <v>0</v>
      </c>
      <c r="HQ354" s="17">
        <v>0</v>
      </c>
      <c r="HR354" s="17">
        <v>0</v>
      </c>
      <c r="HS354" s="17">
        <v>0</v>
      </c>
      <c r="HT354" s="17">
        <v>0</v>
      </c>
      <c r="HU354" s="17">
        <v>0</v>
      </c>
      <c r="HV354" s="17">
        <v>0</v>
      </c>
      <c r="HW354" s="17">
        <v>0</v>
      </c>
      <c r="HX354" s="17">
        <v>0</v>
      </c>
      <c r="HY354" s="17">
        <v>0</v>
      </c>
      <c r="HZ354" s="17">
        <v>0</v>
      </c>
      <c r="IA354" s="17">
        <v>0</v>
      </c>
      <c r="IB354" s="17">
        <v>0</v>
      </c>
      <c r="IC354" s="17">
        <v>0</v>
      </c>
      <c r="ID354" s="17">
        <v>0</v>
      </c>
      <c r="IE354" s="17">
        <v>0</v>
      </c>
      <c r="IF354" s="17">
        <v>0</v>
      </c>
      <c r="IG354" s="17">
        <v>0</v>
      </c>
      <c r="IH354" s="17">
        <v>0</v>
      </c>
      <c r="II354" s="17">
        <v>0</v>
      </c>
      <c r="IJ354" s="17">
        <v>0</v>
      </c>
      <c r="IK354" s="17">
        <v>0</v>
      </c>
      <c r="IL354" s="17">
        <v>0</v>
      </c>
      <c r="IM354" s="17">
        <v>0</v>
      </c>
      <c r="IN354" s="17">
        <v>0</v>
      </c>
      <c r="IO354" s="17">
        <v>0</v>
      </c>
      <c r="IP354" s="17">
        <v>0</v>
      </c>
      <c r="IQ354" s="17">
        <v>0</v>
      </c>
      <c r="IR354" s="17">
        <v>0</v>
      </c>
      <c r="IS354" s="17">
        <v>0</v>
      </c>
      <c r="IT354" s="17">
        <v>0</v>
      </c>
      <c r="IU354" s="17">
        <v>0</v>
      </c>
      <c r="IV354" s="17">
        <v>0</v>
      </c>
      <c r="IW354" s="17">
        <v>0</v>
      </c>
      <c r="IX354" s="17">
        <v>0</v>
      </c>
      <c r="IY354" s="17">
        <v>0</v>
      </c>
      <c r="IZ354" s="17">
        <v>0</v>
      </c>
      <c r="JA354" s="17">
        <v>0</v>
      </c>
      <c r="JB354" s="17">
        <v>0</v>
      </c>
      <c r="JC354" s="17">
        <v>0</v>
      </c>
      <c r="JD354" s="17">
        <v>0</v>
      </c>
      <c r="JE354" s="17">
        <v>0</v>
      </c>
      <c r="JF354" s="17">
        <v>0</v>
      </c>
      <c r="JG354" s="17">
        <v>0</v>
      </c>
      <c r="JH354" s="17">
        <v>0</v>
      </c>
      <c r="JI354" s="17">
        <v>0</v>
      </c>
      <c r="JJ354" s="17">
        <v>0</v>
      </c>
      <c r="JK354" s="17">
        <v>0</v>
      </c>
      <c r="JL354" s="17">
        <v>0</v>
      </c>
      <c r="JM354" s="17">
        <v>0</v>
      </c>
      <c r="JN354" s="17">
        <v>0</v>
      </c>
      <c r="JO354" s="17">
        <v>0</v>
      </c>
      <c r="JP354" s="17">
        <v>0</v>
      </c>
      <c r="JQ354" s="17">
        <v>0</v>
      </c>
      <c r="JR354" s="17">
        <v>0</v>
      </c>
      <c r="JS354" s="17">
        <v>0</v>
      </c>
      <c r="JT354" s="17">
        <v>0</v>
      </c>
      <c r="JU354" s="17">
        <v>0</v>
      </c>
      <c r="JV354" s="17">
        <v>0</v>
      </c>
      <c r="JW354" s="17">
        <v>0</v>
      </c>
      <c r="JX354" s="17">
        <v>0</v>
      </c>
      <c r="JY354" s="17">
        <v>0</v>
      </c>
    </row>
    <row r="355" spans="1:285" x14ac:dyDescent="0.15">
      <c r="A355" s="17" t="s">
        <v>878</v>
      </c>
      <c r="B355" s="17" t="s">
        <v>879</v>
      </c>
      <c r="C355" s="17">
        <v>0</v>
      </c>
      <c r="D355" s="17">
        <v>4.3600000000000003</v>
      </c>
      <c r="E355" s="17">
        <v>4.3600000000000003</v>
      </c>
      <c r="F355" s="17">
        <v>4.3600000000000003</v>
      </c>
      <c r="G355" s="17">
        <v>4.3600000000000003</v>
      </c>
      <c r="H355" s="17">
        <v>4.3600000000000003</v>
      </c>
      <c r="I355" s="17">
        <v>4.3600000000000003</v>
      </c>
      <c r="J355" s="17">
        <v>4.3600000000000003</v>
      </c>
      <c r="K355" s="17">
        <v>4.3600000000000003</v>
      </c>
      <c r="L355" s="17">
        <v>4.3600000000000003</v>
      </c>
      <c r="M355" s="17">
        <v>4.3600000000000003</v>
      </c>
      <c r="N355" s="17">
        <v>4.3899999999999997</v>
      </c>
      <c r="O355" s="17">
        <v>4.3899999999999997</v>
      </c>
      <c r="P355" s="17">
        <v>4.3899999999999997</v>
      </c>
      <c r="Q355" s="17">
        <v>4.38</v>
      </c>
      <c r="R355" s="17">
        <v>4.3899999999999997</v>
      </c>
      <c r="S355" s="17">
        <v>4.3899999999999997</v>
      </c>
      <c r="T355" s="17">
        <v>4.4000000000000004</v>
      </c>
      <c r="U355" s="17">
        <v>4.4000000000000004</v>
      </c>
      <c r="V355" s="17">
        <v>4.4000000000000004</v>
      </c>
      <c r="W355" s="17">
        <v>4.3899999999999997</v>
      </c>
      <c r="X355" s="17">
        <v>4.3899999999999997</v>
      </c>
      <c r="Y355" s="17">
        <v>4.4000000000000004</v>
      </c>
      <c r="Z355" s="17">
        <v>4.4000000000000004</v>
      </c>
      <c r="AA355" s="17">
        <v>4.3899999999999997</v>
      </c>
      <c r="AB355" s="17">
        <v>0</v>
      </c>
      <c r="AC355" s="17">
        <v>0</v>
      </c>
      <c r="AD355" s="17">
        <v>0</v>
      </c>
      <c r="AE355" s="17">
        <v>0</v>
      </c>
      <c r="AF355" s="17">
        <v>0</v>
      </c>
      <c r="AG355" s="17">
        <v>0</v>
      </c>
      <c r="AH355" s="17">
        <v>0</v>
      </c>
      <c r="AI355" s="17">
        <v>0</v>
      </c>
      <c r="AJ355" s="17">
        <v>0</v>
      </c>
      <c r="AK355" s="17">
        <v>0</v>
      </c>
      <c r="AL355" s="17">
        <v>0</v>
      </c>
      <c r="AM355" s="17">
        <v>0</v>
      </c>
      <c r="AN355" s="17">
        <v>0</v>
      </c>
      <c r="AO355" s="17">
        <v>0</v>
      </c>
      <c r="AP355" s="17">
        <v>0</v>
      </c>
      <c r="AQ355" s="17">
        <v>0</v>
      </c>
      <c r="AR355" s="17">
        <v>0</v>
      </c>
      <c r="AS355" s="17">
        <v>0</v>
      </c>
      <c r="AT355" s="17">
        <v>0</v>
      </c>
      <c r="AU355" s="17">
        <v>0</v>
      </c>
      <c r="AV355" s="17">
        <v>0</v>
      </c>
      <c r="AW355" s="17">
        <v>0</v>
      </c>
      <c r="AX355" s="17">
        <v>0</v>
      </c>
      <c r="AY355" s="17">
        <v>0</v>
      </c>
      <c r="AZ355" s="17">
        <v>0</v>
      </c>
      <c r="BA355" s="17">
        <v>0</v>
      </c>
      <c r="BB355" s="17">
        <v>0</v>
      </c>
      <c r="BC355" s="17">
        <v>0</v>
      </c>
      <c r="BD355" s="17">
        <v>0</v>
      </c>
      <c r="BE355" s="17">
        <v>0</v>
      </c>
      <c r="BF355" s="17">
        <v>0</v>
      </c>
      <c r="BG355" s="17">
        <v>0</v>
      </c>
      <c r="BH355" s="17">
        <v>0</v>
      </c>
      <c r="BI355" s="17">
        <v>0</v>
      </c>
      <c r="BJ355" s="17">
        <v>0</v>
      </c>
      <c r="BK355" s="17">
        <v>0</v>
      </c>
      <c r="BL355" s="17">
        <v>0</v>
      </c>
      <c r="BM355" s="17">
        <v>0</v>
      </c>
      <c r="BN355" s="17">
        <v>0</v>
      </c>
      <c r="BO355" s="17">
        <v>0</v>
      </c>
      <c r="BP355" s="17">
        <v>0</v>
      </c>
      <c r="BQ355" s="17">
        <v>0</v>
      </c>
      <c r="BR355" s="17">
        <v>0</v>
      </c>
      <c r="BS355" s="17">
        <v>0</v>
      </c>
      <c r="BT355" s="17">
        <v>0</v>
      </c>
      <c r="BU355" s="17">
        <v>0</v>
      </c>
      <c r="BV355" s="17">
        <v>0</v>
      </c>
      <c r="BW355" s="17">
        <v>0</v>
      </c>
      <c r="BX355" s="17">
        <v>0</v>
      </c>
      <c r="BY355" s="17">
        <v>0</v>
      </c>
      <c r="BZ355" s="17">
        <v>0</v>
      </c>
      <c r="CA355" s="17">
        <v>0</v>
      </c>
      <c r="CB355" s="17">
        <v>0</v>
      </c>
      <c r="CC355" s="17">
        <v>0</v>
      </c>
      <c r="CD355" s="17">
        <v>0</v>
      </c>
      <c r="CE355" s="17">
        <v>0</v>
      </c>
      <c r="CF355" s="17">
        <v>0</v>
      </c>
      <c r="CG355" s="17">
        <v>0</v>
      </c>
      <c r="CH355" s="17">
        <v>0</v>
      </c>
      <c r="CI355" s="17">
        <v>0</v>
      </c>
      <c r="CJ355" s="17">
        <v>0</v>
      </c>
      <c r="CK355" s="17">
        <v>0</v>
      </c>
      <c r="CL355" s="17">
        <v>0</v>
      </c>
      <c r="CM355" s="17">
        <v>0</v>
      </c>
      <c r="CN355" s="17">
        <v>0</v>
      </c>
      <c r="CO355" s="17">
        <v>0</v>
      </c>
      <c r="CP355" s="17">
        <v>0</v>
      </c>
      <c r="CQ355" s="17">
        <v>0</v>
      </c>
      <c r="CR355" s="17">
        <v>0</v>
      </c>
      <c r="CS355" s="17">
        <v>0</v>
      </c>
      <c r="CT355" s="17">
        <v>0</v>
      </c>
      <c r="CU355" s="17">
        <v>0</v>
      </c>
      <c r="CV355" s="17">
        <v>0</v>
      </c>
      <c r="CW355" s="17">
        <v>0</v>
      </c>
      <c r="CX355" s="17">
        <v>0</v>
      </c>
      <c r="CY355" s="17">
        <v>0</v>
      </c>
      <c r="CZ355" s="17">
        <v>0</v>
      </c>
      <c r="DA355" s="17">
        <v>0</v>
      </c>
      <c r="DB355" s="17">
        <v>0</v>
      </c>
      <c r="DC355" s="17">
        <v>0</v>
      </c>
      <c r="DD355" s="17">
        <v>0</v>
      </c>
      <c r="DE355" s="17">
        <v>0</v>
      </c>
      <c r="DF355" s="17">
        <v>0</v>
      </c>
      <c r="DG355" s="17">
        <v>0</v>
      </c>
      <c r="DH355" s="17">
        <v>0</v>
      </c>
      <c r="DI355" s="17">
        <v>0</v>
      </c>
      <c r="DJ355" s="17">
        <v>0</v>
      </c>
      <c r="DK355" s="17">
        <v>0</v>
      </c>
      <c r="DL355" s="17">
        <v>0</v>
      </c>
      <c r="DM355" s="17">
        <v>0</v>
      </c>
      <c r="DN355" s="17">
        <v>0</v>
      </c>
      <c r="DO355" s="17">
        <v>0</v>
      </c>
      <c r="DP355" s="17">
        <v>0</v>
      </c>
      <c r="DQ355" s="17">
        <v>0</v>
      </c>
      <c r="DR355" s="17">
        <v>0</v>
      </c>
      <c r="DS355" s="17">
        <v>0</v>
      </c>
      <c r="DT355" s="17">
        <v>0</v>
      </c>
      <c r="DU355" s="17">
        <v>0</v>
      </c>
      <c r="DV355" s="17">
        <v>0</v>
      </c>
      <c r="DW355" s="17">
        <v>0</v>
      </c>
      <c r="DX355" s="17">
        <v>0</v>
      </c>
      <c r="DY355" s="17">
        <v>0</v>
      </c>
      <c r="DZ355" s="17">
        <v>0</v>
      </c>
      <c r="EA355" s="17">
        <v>0</v>
      </c>
      <c r="EB355" s="17">
        <v>0</v>
      </c>
      <c r="EC355" s="17">
        <v>0</v>
      </c>
      <c r="ED355" s="17">
        <v>0</v>
      </c>
      <c r="EE355" s="17">
        <v>0</v>
      </c>
      <c r="EF355" s="17">
        <v>0</v>
      </c>
      <c r="EG355" s="17">
        <v>0</v>
      </c>
      <c r="EH355" s="17">
        <v>0</v>
      </c>
      <c r="EI355" s="17">
        <v>0</v>
      </c>
      <c r="EJ355" s="17">
        <v>0</v>
      </c>
      <c r="EK355" s="17">
        <v>0</v>
      </c>
      <c r="EL355" s="17">
        <v>0</v>
      </c>
      <c r="EM355" s="17">
        <v>0</v>
      </c>
      <c r="EN355" s="17">
        <v>0</v>
      </c>
      <c r="EO355" s="17">
        <v>0</v>
      </c>
      <c r="EP355" s="17">
        <v>0</v>
      </c>
      <c r="EQ355" s="17">
        <v>0</v>
      </c>
      <c r="ER355" s="17">
        <v>0</v>
      </c>
      <c r="ES355" s="17">
        <v>0</v>
      </c>
      <c r="ET355" s="17">
        <v>0</v>
      </c>
      <c r="EU355" s="17">
        <v>0</v>
      </c>
      <c r="EV355" s="17">
        <v>0</v>
      </c>
      <c r="EW355" s="17">
        <v>0</v>
      </c>
      <c r="EX355" s="17">
        <v>0</v>
      </c>
      <c r="EY355" s="17">
        <v>0</v>
      </c>
      <c r="EZ355" s="17">
        <v>0</v>
      </c>
      <c r="FA355" s="17">
        <v>0</v>
      </c>
      <c r="FB355" s="17">
        <v>0</v>
      </c>
      <c r="FC355" s="17">
        <v>0</v>
      </c>
      <c r="FD355" s="17">
        <v>0</v>
      </c>
      <c r="FE355" s="17">
        <v>0</v>
      </c>
      <c r="FF355" s="17">
        <v>0</v>
      </c>
      <c r="FG355" s="17">
        <v>0</v>
      </c>
      <c r="FH355" s="17">
        <v>0</v>
      </c>
      <c r="FI355" s="17">
        <v>0</v>
      </c>
      <c r="FJ355" s="17">
        <v>0</v>
      </c>
      <c r="FK355" s="17">
        <v>0</v>
      </c>
      <c r="FL355" s="17">
        <v>0</v>
      </c>
      <c r="FM355" s="17">
        <v>0</v>
      </c>
      <c r="FN355" s="17">
        <v>0</v>
      </c>
      <c r="FO355" s="17">
        <v>0</v>
      </c>
      <c r="FP355" s="17">
        <v>0</v>
      </c>
      <c r="FQ355" s="17">
        <v>0</v>
      </c>
      <c r="FR355" s="17">
        <v>0</v>
      </c>
      <c r="FS355" s="17">
        <v>0</v>
      </c>
      <c r="FT355" s="17">
        <v>0</v>
      </c>
      <c r="FU355" s="17">
        <v>0</v>
      </c>
      <c r="FV355" s="17">
        <v>0</v>
      </c>
      <c r="FW355" s="17">
        <v>0</v>
      </c>
      <c r="FX355" s="17">
        <v>0</v>
      </c>
      <c r="FY355" s="17">
        <v>0</v>
      </c>
      <c r="FZ355" s="17">
        <v>0</v>
      </c>
      <c r="GA355" s="17">
        <v>0</v>
      </c>
      <c r="GB355" s="17">
        <v>0</v>
      </c>
      <c r="GC355" s="17">
        <v>0</v>
      </c>
      <c r="GD355" s="17">
        <v>0</v>
      </c>
      <c r="GE355" s="17">
        <v>0</v>
      </c>
      <c r="GF355" s="17">
        <v>0</v>
      </c>
      <c r="GG355" s="17">
        <v>0</v>
      </c>
      <c r="GH355" s="17">
        <v>0</v>
      </c>
      <c r="GI355" s="17">
        <v>0</v>
      </c>
      <c r="GJ355" s="17">
        <v>0</v>
      </c>
      <c r="GK355" s="17">
        <v>0</v>
      </c>
      <c r="GL355" s="17">
        <v>0</v>
      </c>
      <c r="GM355" s="17">
        <v>0</v>
      </c>
      <c r="GN355" s="17">
        <v>0</v>
      </c>
      <c r="GO355" s="17">
        <v>0</v>
      </c>
      <c r="GP355" s="17">
        <v>0</v>
      </c>
      <c r="GQ355" s="17">
        <v>0</v>
      </c>
      <c r="GR355" s="17">
        <v>0</v>
      </c>
      <c r="GS355" s="17">
        <v>0</v>
      </c>
      <c r="GT355" s="17">
        <v>0</v>
      </c>
      <c r="GU355" s="17">
        <v>0</v>
      </c>
      <c r="GV355" s="17">
        <v>0</v>
      </c>
      <c r="GW355" s="17">
        <v>0</v>
      </c>
      <c r="GX355" s="17">
        <v>0</v>
      </c>
      <c r="GY355" s="17">
        <v>0</v>
      </c>
      <c r="GZ355" s="17">
        <v>0</v>
      </c>
      <c r="HA355" s="17">
        <v>0</v>
      </c>
      <c r="HB355" s="17">
        <v>0</v>
      </c>
      <c r="HC355" s="17">
        <v>0</v>
      </c>
      <c r="HD355" s="17">
        <v>0</v>
      </c>
      <c r="HE355" s="17">
        <v>0</v>
      </c>
      <c r="HF355" s="17">
        <v>0</v>
      </c>
      <c r="HG355" s="17">
        <v>0</v>
      </c>
      <c r="HH355" s="17">
        <v>0</v>
      </c>
      <c r="HI355" s="17">
        <v>0</v>
      </c>
      <c r="HJ355" s="17">
        <v>0</v>
      </c>
      <c r="HK355" s="17">
        <v>0</v>
      </c>
      <c r="HL355" s="17">
        <v>0</v>
      </c>
      <c r="HM355" s="17">
        <v>0</v>
      </c>
      <c r="HN355" s="17">
        <v>0</v>
      </c>
      <c r="HO355" s="17">
        <v>0</v>
      </c>
      <c r="HP355" s="17">
        <v>0</v>
      </c>
      <c r="HQ355" s="17">
        <v>0</v>
      </c>
      <c r="HR355" s="17">
        <v>0</v>
      </c>
      <c r="HS355" s="17">
        <v>0</v>
      </c>
      <c r="HT355" s="17">
        <v>0</v>
      </c>
      <c r="HU355" s="17">
        <v>0</v>
      </c>
      <c r="HV355" s="17">
        <v>0</v>
      </c>
      <c r="HW355" s="17">
        <v>0</v>
      </c>
      <c r="HX355" s="17">
        <v>0</v>
      </c>
      <c r="HY355" s="17">
        <v>0</v>
      </c>
      <c r="HZ355" s="17">
        <v>0</v>
      </c>
      <c r="IA355" s="17">
        <v>0</v>
      </c>
      <c r="IB355" s="17">
        <v>0</v>
      </c>
      <c r="IC355" s="17">
        <v>0</v>
      </c>
      <c r="ID355" s="17">
        <v>0</v>
      </c>
      <c r="IE355" s="17">
        <v>0</v>
      </c>
      <c r="IF355" s="17">
        <v>0</v>
      </c>
      <c r="IG355" s="17">
        <v>0</v>
      </c>
      <c r="IH355" s="17">
        <v>0</v>
      </c>
      <c r="II355" s="17">
        <v>0</v>
      </c>
      <c r="IJ355" s="17">
        <v>0</v>
      </c>
      <c r="IK355" s="17">
        <v>0</v>
      </c>
      <c r="IL355" s="17">
        <v>0</v>
      </c>
      <c r="IM355" s="17">
        <v>0</v>
      </c>
      <c r="IN355" s="17">
        <v>0</v>
      </c>
      <c r="IO355" s="17">
        <v>0</v>
      </c>
      <c r="IP355" s="17">
        <v>0</v>
      </c>
      <c r="IQ355" s="17">
        <v>0</v>
      </c>
      <c r="IR355" s="17">
        <v>0</v>
      </c>
      <c r="IS355" s="17">
        <v>0</v>
      </c>
      <c r="IT355" s="17">
        <v>0</v>
      </c>
      <c r="IU355" s="17">
        <v>0</v>
      </c>
      <c r="IV355" s="17">
        <v>0</v>
      </c>
      <c r="IW355" s="17">
        <v>0</v>
      </c>
      <c r="IX355" s="17">
        <v>0</v>
      </c>
      <c r="IY355" s="17">
        <v>0</v>
      </c>
      <c r="IZ355" s="17">
        <v>0</v>
      </c>
      <c r="JA355" s="17">
        <v>0</v>
      </c>
      <c r="JB355" s="17">
        <v>0</v>
      </c>
      <c r="JC355" s="17">
        <v>0</v>
      </c>
      <c r="JD355" s="17">
        <v>0</v>
      </c>
      <c r="JE355" s="17">
        <v>0</v>
      </c>
      <c r="JF355" s="17">
        <v>0</v>
      </c>
      <c r="JG355" s="17">
        <v>0</v>
      </c>
      <c r="JH355" s="17">
        <v>0</v>
      </c>
      <c r="JI355" s="17">
        <v>0</v>
      </c>
      <c r="JJ355" s="17">
        <v>0</v>
      </c>
      <c r="JK355" s="17">
        <v>0</v>
      </c>
      <c r="JL355" s="17">
        <v>0</v>
      </c>
      <c r="JM355" s="17">
        <v>0</v>
      </c>
      <c r="JN355" s="17">
        <v>0</v>
      </c>
      <c r="JO355" s="17">
        <v>0</v>
      </c>
      <c r="JP355" s="17">
        <v>0</v>
      </c>
      <c r="JQ355" s="17">
        <v>0</v>
      </c>
      <c r="JR355" s="17">
        <v>0</v>
      </c>
      <c r="JS355" s="17">
        <v>0</v>
      </c>
      <c r="JT355" s="17">
        <v>0</v>
      </c>
      <c r="JU355" s="17">
        <v>0</v>
      </c>
      <c r="JV355" s="17">
        <v>0</v>
      </c>
      <c r="JW355" s="17">
        <v>0</v>
      </c>
      <c r="JX355" s="17">
        <v>0</v>
      </c>
      <c r="JY355" s="17">
        <v>0</v>
      </c>
    </row>
    <row r="356" spans="1:285" x14ac:dyDescent="0.15">
      <c r="A356" s="17" t="s">
        <v>874</v>
      </c>
      <c r="B356" s="17" t="s">
        <v>875</v>
      </c>
      <c r="C356" s="17">
        <v>0</v>
      </c>
      <c r="D356" s="17">
        <v>32.14</v>
      </c>
      <c r="E356" s="17">
        <v>32.14</v>
      </c>
      <c r="F356" s="17">
        <v>32.14</v>
      </c>
      <c r="G356" s="17">
        <v>32.14</v>
      </c>
      <c r="H356" s="17">
        <v>32.14</v>
      </c>
      <c r="I356" s="17">
        <v>32.24</v>
      </c>
      <c r="J356" s="17">
        <v>32.24</v>
      </c>
      <c r="K356" s="17">
        <v>32.24</v>
      </c>
      <c r="L356" s="17">
        <v>32.24</v>
      </c>
      <c r="M356" s="17">
        <v>32.24</v>
      </c>
      <c r="N356" s="17">
        <v>32.32</v>
      </c>
      <c r="O356" s="17">
        <v>32.299999999999997</v>
      </c>
      <c r="P356" s="17">
        <v>32.17</v>
      </c>
      <c r="Q356" s="17">
        <v>32.11</v>
      </c>
      <c r="R356" s="17">
        <v>32.229999999999997</v>
      </c>
      <c r="S356" s="17">
        <v>32.28</v>
      </c>
      <c r="T356" s="17">
        <v>32.29</v>
      </c>
      <c r="U356" s="17">
        <v>32.31</v>
      </c>
      <c r="V356" s="17">
        <v>32.31</v>
      </c>
      <c r="W356" s="17">
        <v>32.340000000000003</v>
      </c>
      <c r="X356" s="17">
        <v>32.340000000000003</v>
      </c>
      <c r="Y356" s="17">
        <v>32.32</v>
      </c>
      <c r="Z356" s="17">
        <v>32.28</v>
      </c>
      <c r="AA356" s="17">
        <v>32.29</v>
      </c>
      <c r="AB356" s="17">
        <v>0</v>
      </c>
      <c r="AC356" s="17">
        <v>0</v>
      </c>
      <c r="AD356" s="17">
        <v>0</v>
      </c>
      <c r="AE356" s="17">
        <v>0</v>
      </c>
      <c r="AF356" s="17">
        <v>0</v>
      </c>
      <c r="AG356" s="17">
        <v>0</v>
      </c>
      <c r="AH356" s="17">
        <v>0</v>
      </c>
      <c r="AI356" s="17">
        <v>0</v>
      </c>
      <c r="AJ356" s="17">
        <v>0</v>
      </c>
      <c r="AK356" s="17">
        <v>0</v>
      </c>
      <c r="AL356" s="17">
        <v>0</v>
      </c>
      <c r="AM356" s="17">
        <v>0</v>
      </c>
      <c r="AN356" s="17">
        <v>0</v>
      </c>
      <c r="AO356" s="17">
        <v>0</v>
      </c>
      <c r="AP356" s="17">
        <v>0</v>
      </c>
      <c r="AQ356" s="17">
        <v>0</v>
      </c>
      <c r="AR356" s="17">
        <v>0</v>
      </c>
      <c r="AS356" s="17">
        <v>0</v>
      </c>
      <c r="AT356" s="17">
        <v>0</v>
      </c>
      <c r="AU356" s="17">
        <v>0</v>
      </c>
      <c r="AV356" s="17">
        <v>0</v>
      </c>
      <c r="AW356" s="17">
        <v>0</v>
      </c>
      <c r="AX356" s="17">
        <v>0</v>
      </c>
      <c r="AY356" s="17">
        <v>0</v>
      </c>
      <c r="AZ356" s="17">
        <v>0</v>
      </c>
      <c r="BA356" s="17">
        <v>0</v>
      </c>
      <c r="BB356" s="17">
        <v>0</v>
      </c>
      <c r="BC356" s="17">
        <v>0</v>
      </c>
      <c r="BD356" s="17">
        <v>0</v>
      </c>
      <c r="BE356" s="17">
        <v>0</v>
      </c>
      <c r="BF356" s="17">
        <v>0</v>
      </c>
      <c r="BG356" s="17">
        <v>0</v>
      </c>
      <c r="BH356" s="17">
        <v>0</v>
      </c>
      <c r="BI356" s="17">
        <v>0</v>
      </c>
      <c r="BJ356" s="17">
        <v>0</v>
      </c>
      <c r="BK356" s="17">
        <v>0</v>
      </c>
      <c r="BL356" s="17">
        <v>0</v>
      </c>
      <c r="BM356" s="17">
        <v>0</v>
      </c>
      <c r="BN356" s="17">
        <v>0</v>
      </c>
      <c r="BO356" s="17">
        <v>0</v>
      </c>
      <c r="BP356" s="17">
        <v>0</v>
      </c>
      <c r="BQ356" s="17">
        <v>0</v>
      </c>
      <c r="BR356" s="17">
        <v>0</v>
      </c>
      <c r="BS356" s="17">
        <v>0</v>
      </c>
      <c r="BT356" s="17">
        <v>0</v>
      </c>
      <c r="BU356" s="17">
        <v>0</v>
      </c>
      <c r="BV356" s="17">
        <v>0</v>
      </c>
      <c r="BW356" s="17">
        <v>0</v>
      </c>
      <c r="BX356" s="17">
        <v>0</v>
      </c>
      <c r="BY356" s="17">
        <v>0</v>
      </c>
      <c r="BZ356" s="17">
        <v>0</v>
      </c>
      <c r="CA356" s="17">
        <v>0</v>
      </c>
      <c r="CB356" s="17">
        <v>0</v>
      </c>
      <c r="CC356" s="17">
        <v>0</v>
      </c>
      <c r="CD356" s="17">
        <v>0</v>
      </c>
      <c r="CE356" s="17">
        <v>0</v>
      </c>
      <c r="CF356" s="17">
        <v>0</v>
      </c>
      <c r="CG356" s="17">
        <v>0</v>
      </c>
      <c r="CH356" s="17">
        <v>0</v>
      </c>
      <c r="CI356" s="17">
        <v>0</v>
      </c>
      <c r="CJ356" s="17">
        <v>0</v>
      </c>
      <c r="CK356" s="17">
        <v>0</v>
      </c>
      <c r="CL356" s="17">
        <v>0</v>
      </c>
      <c r="CM356" s="17">
        <v>0</v>
      </c>
      <c r="CN356" s="17">
        <v>0</v>
      </c>
      <c r="CO356" s="17">
        <v>0</v>
      </c>
      <c r="CP356" s="17">
        <v>0</v>
      </c>
      <c r="CQ356" s="17">
        <v>0</v>
      </c>
      <c r="CR356" s="17">
        <v>0</v>
      </c>
      <c r="CS356" s="17">
        <v>0</v>
      </c>
      <c r="CT356" s="17">
        <v>0</v>
      </c>
      <c r="CU356" s="17">
        <v>0</v>
      </c>
      <c r="CV356" s="17">
        <v>0</v>
      </c>
      <c r="CW356" s="17">
        <v>0</v>
      </c>
      <c r="CX356" s="17">
        <v>0</v>
      </c>
      <c r="CY356" s="17">
        <v>0</v>
      </c>
      <c r="CZ356" s="17">
        <v>0</v>
      </c>
      <c r="DA356" s="17">
        <v>0</v>
      </c>
      <c r="DB356" s="17">
        <v>0</v>
      </c>
      <c r="DC356" s="17">
        <v>0</v>
      </c>
      <c r="DD356" s="17">
        <v>0</v>
      </c>
      <c r="DE356" s="17">
        <v>0</v>
      </c>
      <c r="DF356" s="17">
        <v>0</v>
      </c>
      <c r="DG356" s="17">
        <v>0</v>
      </c>
      <c r="DH356" s="17">
        <v>0</v>
      </c>
      <c r="DI356" s="17">
        <v>0</v>
      </c>
      <c r="DJ356" s="17">
        <v>0</v>
      </c>
      <c r="DK356" s="17">
        <v>0</v>
      </c>
      <c r="DL356" s="17">
        <v>0</v>
      </c>
      <c r="DM356" s="17">
        <v>0</v>
      </c>
      <c r="DN356" s="17">
        <v>0</v>
      </c>
      <c r="DO356" s="17">
        <v>0</v>
      </c>
      <c r="DP356" s="17">
        <v>0</v>
      </c>
      <c r="DQ356" s="17">
        <v>0</v>
      </c>
      <c r="DR356" s="17">
        <v>0</v>
      </c>
      <c r="DS356" s="17">
        <v>0</v>
      </c>
      <c r="DT356" s="17">
        <v>0</v>
      </c>
      <c r="DU356" s="17">
        <v>0</v>
      </c>
      <c r="DV356" s="17">
        <v>0</v>
      </c>
      <c r="DW356" s="17">
        <v>0</v>
      </c>
      <c r="DX356" s="17">
        <v>0</v>
      </c>
      <c r="DY356" s="17">
        <v>0</v>
      </c>
      <c r="DZ356" s="17">
        <v>0</v>
      </c>
      <c r="EA356" s="17">
        <v>0</v>
      </c>
      <c r="EB356" s="17">
        <v>0</v>
      </c>
      <c r="EC356" s="17">
        <v>0</v>
      </c>
      <c r="ED356" s="17">
        <v>0</v>
      </c>
      <c r="EE356" s="17">
        <v>0</v>
      </c>
      <c r="EF356" s="17">
        <v>0</v>
      </c>
      <c r="EG356" s="17">
        <v>0</v>
      </c>
      <c r="EH356" s="17">
        <v>0</v>
      </c>
      <c r="EI356" s="17">
        <v>0</v>
      </c>
      <c r="EJ356" s="17">
        <v>0</v>
      </c>
      <c r="EK356" s="17">
        <v>0</v>
      </c>
      <c r="EL356" s="17">
        <v>0</v>
      </c>
      <c r="EM356" s="17">
        <v>0</v>
      </c>
      <c r="EN356" s="17">
        <v>0</v>
      </c>
      <c r="EO356" s="17">
        <v>0</v>
      </c>
      <c r="EP356" s="17">
        <v>0</v>
      </c>
      <c r="EQ356" s="17">
        <v>0</v>
      </c>
      <c r="ER356" s="17">
        <v>0</v>
      </c>
      <c r="ES356" s="17">
        <v>0</v>
      </c>
      <c r="ET356" s="17">
        <v>0</v>
      </c>
      <c r="EU356" s="17">
        <v>0</v>
      </c>
      <c r="EV356" s="17">
        <v>0</v>
      </c>
      <c r="EW356" s="17">
        <v>0</v>
      </c>
      <c r="EX356" s="17">
        <v>0</v>
      </c>
      <c r="EY356" s="17">
        <v>0</v>
      </c>
      <c r="EZ356" s="17">
        <v>0</v>
      </c>
      <c r="FA356" s="17">
        <v>0</v>
      </c>
      <c r="FB356" s="17">
        <v>0</v>
      </c>
      <c r="FC356" s="17">
        <v>0</v>
      </c>
      <c r="FD356" s="17">
        <v>0</v>
      </c>
      <c r="FE356" s="17">
        <v>0</v>
      </c>
      <c r="FF356" s="17">
        <v>0</v>
      </c>
      <c r="FG356" s="17">
        <v>0</v>
      </c>
      <c r="FH356" s="17">
        <v>0</v>
      </c>
      <c r="FI356" s="17">
        <v>0</v>
      </c>
      <c r="FJ356" s="17">
        <v>0</v>
      </c>
      <c r="FK356" s="17">
        <v>0</v>
      </c>
      <c r="FL356" s="17">
        <v>0</v>
      </c>
      <c r="FM356" s="17">
        <v>0</v>
      </c>
      <c r="FN356" s="17">
        <v>0</v>
      </c>
      <c r="FO356" s="17">
        <v>0</v>
      </c>
      <c r="FP356" s="17">
        <v>0</v>
      </c>
      <c r="FQ356" s="17">
        <v>0</v>
      </c>
      <c r="FR356" s="17">
        <v>0</v>
      </c>
      <c r="FS356" s="17">
        <v>0</v>
      </c>
      <c r="FT356" s="17">
        <v>0</v>
      </c>
      <c r="FU356" s="17">
        <v>0</v>
      </c>
      <c r="FV356" s="17">
        <v>0</v>
      </c>
      <c r="FW356" s="17">
        <v>0</v>
      </c>
      <c r="FX356" s="17">
        <v>0</v>
      </c>
      <c r="FY356" s="17">
        <v>0</v>
      </c>
      <c r="FZ356" s="17">
        <v>0</v>
      </c>
      <c r="GA356" s="17">
        <v>0</v>
      </c>
      <c r="GB356" s="17">
        <v>0</v>
      </c>
      <c r="GC356" s="17">
        <v>0</v>
      </c>
      <c r="GD356" s="17">
        <v>0</v>
      </c>
      <c r="GE356" s="17">
        <v>0</v>
      </c>
      <c r="GF356" s="17">
        <v>0</v>
      </c>
      <c r="GG356" s="17">
        <v>0</v>
      </c>
      <c r="GH356" s="17">
        <v>0</v>
      </c>
      <c r="GI356" s="17">
        <v>0</v>
      </c>
      <c r="GJ356" s="17">
        <v>0</v>
      </c>
      <c r="GK356" s="17">
        <v>0</v>
      </c>
      <c r="GL356" s="17">
        <v>0</v>
      </c>
      <c r="GM356" s="17">
        <v>0</v>
      </c>
      <c r="GN356" s="17">
        <v>0</v>
      </c>
      <c r="GO356" s="17">
        <v>0</v>
      </c>
      <c r="GP356" s="17">
        <v>0</v>
      </c>
      <c r="GQ356" s="17">
        <v>0</v>
      </c>
      <c r="GR356" s="17">
        <v>0</v>
      </c>
      <c r="GS356" s="17">
        <v>0</v>
      </c>
      <c r="GT356" s="17">
        <v>0</v>
      </c>
      <c r="GU356" s="17">
        <v>0</v>
      </c>
      <c r="GV356" s="17">
        <v>0</v>
      </c>
      <c r="GW356" s="17">
        <v>0</v>
      </c>
      <c r="GX356" s="17">
        <v>0</v>
      </c>
      <c r="GY356" s="17">
        <v>0</v>
      </c>
      <c r="GZ356" s="17">
        <v>0</v>
      </c>
      <c r="HA356" s="17">
        <v>0</v>
      </c>
      <c r="HB356" s="17">
        <v>0</v>
      </c>
      <c r="HC356" s="17">
        <v>0</v>
      </c>
      <c r="HD356" s="17">
        <v>0</v>
      </c>
      <c r="HE356" s="17">
        <v>0</v>
      </c>
      <c r="HF356" s="17">
        <v>0</v>
      </c>
      <c r="HG356" s="17">
        <v>0</v>
      </c>
      <c r="HH356" s="17">
        <v>0</v>
      </c>
      <c r="HI356" s="17">
        <v>0</v>
      </c>
      <c r="HJ356" s="17">
        <v>0</v>
      </c>
      <c r="HK356" s="17">
        <v>0</v>
      </c>
      <c r="HL356" s="17">
        <v>0</v>
      </c>
      <c r="HM356" s="17">
        <v>0</v>
      </c>
      <c r="HN356" s="17">
        <v>0</v>
      </c>
      <c r="HO356" s="17">
        <v>0</v>
      </c>
      <c r="HP356" s="17">
        <v>0</v>
      </c>
      <c r="HQ356" s="17">
        <v>0</v>
      </c>
      <c r="HR356" s="17">
        <v>0</v>
      </c>
      <c r="HS356" s="17">
        <v>0</v>
      </c>
      <c r="HT356" s="17">
        <v>0</v>
      </c>
      <c r="HU356" s="17">
        <v>0</v>
      </c>
      <c r="HV356" s="17">
        <v>0</v>
      </c>
      <c r="HW356" s="17">
        <v>0</v>
      </c>
      <c r="HX356" s="17">
        <v>0</v>
      </c>
      <c r="HY356" s="17">
        <v>0</v>
      </c>
      <c r="HZ356" s="17">
        <v>0</v>
      </c>
      <c r="IA356" s="17">
        <v>0</v>
      </c>
      <c r="IB356" s="17">
        <v>0</v>
      </c>
      <c r="IC356" s="17">
        <v>0</v>
      </c>
      <c r="ID356" s="17">
        <v>0</v>
      </c>
      <c r="IE356" s="17">
        <v>0</v>
      </c>
      <c r="IF356" s="17">
        <v>0</v>
      </c>
      <c r="IG356" s="17">
        <v>0</v>
      </c>
      <c r="IH356" s="17">
        <v>0</v>
      </c>
      <c r="II356" s="17">
        <v>0</v>
      </c>
      <c r="IJ356" s="17">
        <v>0</v>
      </c>
      <c r="IK356" s="17">
        <v>0</v>
      </c>
      <c r="IL356" s="17">
        <v>0</v>
      </c>
      <c r="IM356" s="17">
        <v>0</v>
      </c>
      <c r="IN356" s="17">
        <v>0</v>
      </c>
      <c r="IO356" s="17">
        <v>0</v>
      </c>
      <c r="IP356" s="17">
        <v>0</v>
      </c>
      <c r="IQ356" s="17">
        <v>0</v>
      </c>
      <c r="IR356" s="17">
        <v>0</v>
      </c>
      <c r="IS356" s="17">
        <v>0</v>
      </c>
      <c r="IT356" s="17">
        <v>0</v>
      </c>
      <c r="IU356" s="17">
        <v>0</v>
      </c>
      <c r="IV356" s="17">
        <v>0</v>
      </c>
      <c r="IW356" s="17">
        <v>0</v>
      </c>
      <c r="IX356" s="17">
        <v>0</v>
      </c>
      <c r="IY356" s="17">
        <v>0</v>
      </c>
      <c r="IZ356" s="17">
        <v>0</v>
      </c>
      <c r="JA356" s="17">
        <v>0</v>
      </c>
      <c r="JB356" s="17">
        <v>0</v>
      </c>
      <c r="JC356" s="17">
        <v>0</v>
      </c>
      <c r="JD356" s="17">
        <v>0</v>
      </c>
      <c r="JE356" s="17">
        <v>0</v>
      </c>
      <c r="JF356" s="17">
        <v>0</v>
      </c>
      <c r="JG356" s="17">
        <v>0</v>
      </c>
      <c r="JH356" s="17">
        <v>0</v>
      </c>
      <c r="JI356" s="17">
        <v>0</v>
      </c>
      <c r="JJ356" s="17">
        <v>0</v>
      </c>
      <c r="JK356" s="17">
        <v>0</v>
      </c>
      <c r="JL356" s="17">
        <v>0</v>
      </c>
      <c r="JM356" s="17">
        <v>0</v>
      </c>
      <c r="JN356" s="17">
        <v>0</v>
      </c>
      <c r="JO356" s="17">
        <v>0</v>
      </c>
      <c r="JP356" s="17">
        <v>0</v>
      </c>
      <c r="JQ356" s="17">
        <v>0</v>
      </c>
      <c r="JR356" s="17">
        <v>0</v>
      </c>
      <c r="JS356" s="17">
        <v>0</v>
      </c>
      <c r="JT356" s="17">
        <v>0</v>
      </c>
      <c r="JU356" s="17">
        <v>0</v>
      </c>
      <c r="JV356" s="17">
        <v>0</v>
      </c>
      <c r="JW356" s="17">
        <v>0</v>
      </c>
      <c r="JX356" s="17">
        <v>0</v>
      </c>
      <c r="JY356" s="17">
        <v>0</v>
      </c>
    </row>
    <row r="357" spans="1:285" x14ac:dyDescent="0.15">
      <c r="A357" s="17" t="s">
        <v>980</v>
      </c>
      <c r="B357" s="17" t="s">
        <v>981</v>
      </c>
      <c r="C357" s="17">
        <v>0</v>
      </c>
      <c r="D357" s="17">
        <v>43.26</v>
      </c>
      <c r="E357" s="17">
        <v>43.26</v>
      </c>
      <c r="F357" s="17">
        <v>43.26</v>
      </c>
      <c r="G357" s="17">
        <v>43.26</v>
      </c>
      <c r="H357" s="17">
        <v>43.26</v>
      </c>
      <c r="I357" s="17">
        <v>43.8</v>
      </c>
      <c r="J357" s="17">
        <v>43.8</v>
      </c>
      <c r="K357" s="17">
        <v>43.8</v>
      </c>
      <c r="L357" s="17">
        <v>43.8</v>
      </c>
      <c r="M357" s="17">
        <v>43.8</v>
      </c>
      <c r="N357" s="17">
        <v>43.91</v>
      </c>
      <c r="O357" s="17">
        <v>43.8</v>
      </c>
      <c r="P357" s="17">
        <v>43.6</v>
      </c>
      <c r="Q357" s="17">
        <v>43.65</v>
      </c>
      <c r="R357" s="17">
        <v>43.67</v>
      </c>
      <c r="S357" s="17">
        <v>43.72</v>
      </c>
      <c r="T357" s="17">
        <v>43.8</v>
      </c>
      <c r="U357" s="17">
        <v>43.76</v>
      </c>
      <c r="V357" s="17">
        <v>43.76</v>
      </c>
      <c r="W357" s="17">
        <v>43.75</v>
      </c>
      <c r="X357" s="17">
        <v>43.75</v>
      </c>
      <c r="Y357" s="17">
        <v>43.67</v>
      </c>
      <c r="Z357" s="17">
        <v>43.66</v>
      </c>
      <c r="AA357" s="17">
        <v>43.68</v>
      </c>
      <c r="AB357" s="17">
        <v>0</v>
      </c>
      <c r="AC357" s="17">
        <v>0</v>
      </c>
      <c r="AD357" s="17">
        <v>0</v>
      </c>
      <c r="AE357" s="17">
        <v>0</v>
      </c>
      <c r="AF357" s="17">
        <v>0</v>
      </c>
      <c r="AG357" s="17">
        <v>0</v>
      </c>
      <c r="AH357" s="17">
        <v>0</v>
      </c>
      <c r="AI357" s="17">
        <v>0</v>
      </c>
      <c r="AJ357" s="17">
        <v>0</v>
      </c>
      <c r="AK357" s="17">
        <v>0</v>
      </c>
      <c r="AL357" s="17">
        <v>0</v>
      </c>
      <c r="AM357" s="17">
        <v>0</v>
      </c>
      <c r="AN357" s="17">
        <v>0</v>
      </c>
      <c r="AO357" s="17">
        <v>0</v>
      </c>
      <c r="AP357" s="17">
        <v>0</v>
      </c>
      <c r="AQ357" s="17">
        <v>0</v>
      </c>
      <c r="AR357" s="17">
        <v>0</v>
      </c>
      <c r="AS357" s="17">
        <v>0</v>
      </c>
      <c r="AT357" s="17">
        <v>0</v>
      </c>
      <c r="AU357" s="17">
        <v>0</v>
      </c>
      <c r="AV357" s="17">
        <v>0</v>
      </c>
      <c r="AW357" s="17">
        <v>0</v>
      </c>
      <c r="AX357" s="17">
        <v>0</v>
      </c>
      <c r="AY357" s="17">
        <v>0</v>
      </c>
      <c r="AZ357" s="17">
        <v>0</v>
      </c>
      <c r="BA357" s="17">
        <v>0</v>
      </c>
      <c r="BB357" s="17">
        <v>0</v>
      </c>
      <c r="BC357" s="17">
        <v>0</v>
      </c>
      <c r="BD357" s="17">
        <v>0</v>
      </c>
      <c r="BE357" s="17">
        <v>0</v>
      </c>
      <c r="BF357" s="17">
        <v>0</v>
      </c>
      <c r="BG357" s="17">
        <v>0</v>
      </c>
      <c r="BH357" s="17">
        <v>0</v>
      </c>
      <c r="BI357" s="17">
        <v>0</v>
      </c>
      <c r="BJ357" s="17">
        <v>0</v>
      </c>
      <c r="BK357" s="17">
        <v>0</v>
      </c>
      <c r="BL357" s="17">
        <v>0</v>
      </c>
      <c r="BM357" s="17">
        <v>0</v>
      </c>
      <c r="BN357" s="17">
        <v>0</v>
      </c>
      <c r="BO357" s="17">
        <v>0</v>
      </c>
      <c r="BP357" s="17">
        <v>0</v>
      </c>
      <c r="BQ357" s="17">
        <v>0</v>
      </c>
      <c r="BR357" s="17">
        <v>0</v>
      </c>
      <c r="BS357" s="17">
        <v>0</v>
      </c>
      <c r="BT357" s="17">
        <v>0</v>
      </c>
      <c r="BU357" s="17">
        <v>0</v>
      </c>
      <c r="BV357" s="17">
        <v>0</v>
      </c>
      <c r="BW357" s="17">
        <v>0</v>
      </c>
      <c r="BX357" s="17">
        <v>0</v>
      </c>
      <c r="BY357" s="17">
        <v>0</v>
      </c>
      <c r="BZ357" s="17">
        <v>0</v>
      </c>
      <c r="CA357" s="17">
        <v>0</v>
      </c>
      <c r="CB357" s="17">
        <v>0</v>
      </c>
      <c r="CC357" s="17">
        <v>0</v>
      </c>
      <c r="CD357" s="17">
        <v>0</v>
      </c>
      <c r="CE357" s="17">
        <v>0</v>
      </c>
      <c r="CF357" s="17">
        <v>0</v>
      </c>
      <c r="CG357" s="17">
        <v>0</v>
      </c>
      <c r="CH357" s="17">
        <v>0</v>
      </c>
      <c r="CI357" s="17">
        <v>0</v>
      </c>
      <c r="CJ357" s="17">
        <v>0</v>
      </c>
      <c r="CK357" s="17">
        <v>0</v>
      </c>
      <c r="CL357" s="17">
        <v>0</v>
      </c>
      <c r="CM357" s="17">
        <v>0</v>
      </c>
      <c r="CN357" s="17">
        <v>0</v>
      </c>
      <c r="CO357" s="17">
        <v>0</v>
      </c>
      <c r="CP357" s="17">
        <v>0</v>
      </c>
      <c r="CQ357" s="17">
        <v>0</v>
      </c>
      <c r="CR357" s="17">
        <v>0</v>
      </c>
      <c r="CS357" s="17">
        <v>0</v>
      </c>
      <c r="CT357" s="17">
        <v>0</v>
      </c>
      <c r="CU357" s="17">
        <v>0</v>
      </c>
      <c r="CV357" s="17">
        <v>0</v>
      </c>
      <c r="CW357" s="17">
        <v>0</v>
      </c>
      <c r="CX357" s="17">
        <v>0</v>
      </c>
      <c r="CY357" s="17">
        <v>0</v>
      </c>
      <c r="CZ357" s="17">
        <v>0</v>
      </c>
      <c r="DA357" s="17">
        <v>0</v>
      </c>
      <c r="DB357" s="17">
        <v>0</v>
      </c>
      <c r="DC357" s="17">
        <v>0</v>
      </c>
      <c r="DD357" s="17">
        <v>0</v>
      </c>
      <c r="DE357" s="17">
        <v>0</v>
      </c>
      <c r="DF357" s="17">
        <v>0</v>
      </c>
      <c r="DG357" s="17">
        <v>0</v>
      </c>
      <c r="DH357" s="17">
        <v>0</v>
      </c>
      <c r="DI357" s="17">
        <v>0</v>
      </c>
      <c r="DJ357" s="17">
        <v>0</v>
      </c>
      <c r="DK357" s="17">
        <v>0</v>
      </c>
      <c r="DL357" s="17">
        <v>0</v>
      </c>
      <c r="DM357" s="17">
        <v>0</v>
      </c>
      <c r="DN357" s="17">
        <v>0</v>
      </c>
      <c r="DO357" s="17">
        <v>0</v>
      </c>
      <c r="DP357" s="17">
        <v>0</v>
      </c>
      <c r="DQ357" s="17">
        <v>0</v>
      </c>
      <c r="DR357" s="17">
        <v>0</v>
      </c>
      <c r="DS357" s="17">
        <v>0</v>
      </c>
      <c r="DT357" s="17">
        <v>0</v>
      </c>
      <c r="DU357" s="17">
        <v>0</v>
      </c>
      <c r="DV357" s="17">
        <v>0</v>
      </c>
      <c r="DW357" s="17">
        <v>0</v>
      </c>
      <c r="DX357" s="17">
        <v>0</v>
      </c>
      <c r="DY357" s="17">
        <v>0</v>
      </c>
      <c r="DZ357" s="17">
        <v>0</v>
      </c>
      <c r="EA357" s="17">
        <v>0</v>
      </c>
      <c r="EB357" s="17">
        <v>0</v>
      </c>
      <c r="EC357" s="17">
        <v>0</v>
      </c>
      <c r="ED357" s="17">
        <v>0</v>
      </c>
      <c r="EE357" s="17">
        <v>0</v>
      </c>
      <c r="EF357" s="17">
        <v>0</v>
      </c>
      <c r="EG357" s="17">
        <v>0</v>
      </c>
      <c r="EH357" s="17">
        <v>0</v>
      </c>
      <c r="EI357" s="17">
        <v>0</v>
      </c>
      <c r="EJ357" s="17">
        <v>0</v>
      </c>
      <c r="EK357" s="17">
        <v>0</v>
      </c>
      <c r="EL357" s="17">
        <v>0</v>
      </c>
      <c r="EM357" s="17">
        <v>0</v>
      </c>
      <c r="EN357" s="17">
        <v>0</v>
      </c>
      <c r="EO357" s="17">
        <v>0</v>
      </c>
      <c r="EP357" s="17">
        <v>0</v>
      </c>
      <c r="EQ357" s="17">
        <v>0</v>
      </c>
      <c r="ER357" s="17">
        <v>0</v>
      </c>
      <c r="ES357" s="17">
        <v>0</v>
      </c>
      <c r="ET357" s="17">
        <v>0</v>
      </c>
      <c r="EU357" s="17">
        <v>0</v>
      </c>
      <c r="EV357" s="17">
        <v>0</v>
      </c>
      <c r="EW357" s="17">
        <v>0</v>
      </c>
      <c r="EX357" s="17">
        <v>0</v>
      </c>
      <c r="EY357" s="17">
        <v>0</v>
      </c>
      <c r="EZ357" s="17">
        <v>0</v>
      </c>
      <c r="FA357" s="17">
        <v>0</v>
      </c>
      <c r="FB357" s="17">
        <v>0</v>
      </c>
      <c r="FC357" s="17">
        <v>0</v>
      </c>
      <c r="FD357" s="17">
        <v>0</v>
      </c>
      <c r="FE357" s="17">
        <v>0</v>
      </c>
      <c r="FF357" s="17">
        <v>0</v>
      </c>
      <c r="FG357" s="17">
        <v>0</v>
      </c>
      <c r="FH357" s="17">
        <v>0</v>
      </c>
      <c r="FI357" s="17">
        <v>0</v>
      </c>
      <c r="FJ357" s="17">
        <v>0</v>
      </c>
      <c r="FK357" s="17">
        <v>0</v>
      </c>
      <c r="FL357" s="17">
        <v>0</v>
      </c>
      <c r="FM357" s="17">
        <v>0</v>
      </c>
      <c r="FN357" s="17">
        <v>0</v>
      </c>
      <c r="FO357" s="17">
        <v>0</v>
      </c>
      <c r="FP357" s="17">
        <v>0</v>
      </c>
      <c r="FQ357" s="17">
        <v>0</v>
      </c>
      <c r="FR357" s="17">
        <v>0</v>
      </c>
      <c r="FS357" s="17">
        <v>0</v>
      </c>
      <c r="FT357" s="17">
        <v>0</v>
      </c>
      <c r="FU357" s="17">
        <v>0</v>
      </c>
      <c r="FV357" s="17">
        <v>0</v>
      </c>
      <c r="FW357" s="17">
        <v>0</v>
      </c>
      <c r="FX357" s="17">
        <v>0</v>
      </c>
      <c r="FY357" s="17">
        <v>0</v>
      </c>
      <c r="FZ357" s="17">
        <v>0</v>
      </c>
      <c r="GA357" s="17">
        <v>0</v>
      </c>
      <c r="GB357" s="17">
        <v>0</v>
      </c>
      <c r="GC357" s="17">
        <v>0</v>
      </c>
      <c r="GD357" s="17">
        <v>0</v>
      </c>
      <c r="GE357" s="17">
        <v>0</v>
      </c>
      <c r="GF357" s="17">
        <v>0</v>
      </c>
      <c r="GG357" s="17">
        <v>0</v>
      </c>
      <c r="GH357" s="17">
        <v>0</v>
      </c>
      <c r="GI357" s="17">
        <v>0</v>
      </c>
      <c r="GJ357" s="17">
        <v>0</v>
      </c>
      <c r="GK357" s="17">
        <v>0</v>
      </c>
      <c r="GL357" s="17">
        <v>0</v>
      </c>
      <c r="GM357" s="17">
        <v>0</v>
      </c>
      <c r="GN357" s="17">
        <v>0</v>
      </c>
      <c r="GO357" s="17">
        <v>0</v>
      </c>
      <c r="GP357" s="17">
        <v>0</v>
      </c>
      <c r="GQ357" s="17">
        <v>0</v>
      </c>
      <c r="GR357" s="17">
        <v>0</v>
      </c>
      <c r="GS357" s="17">
        <v>0</v>
      </c>
      <c r="GT357" s="17">
        <v>0</v>
      </c>
      <c r="GU357" s="17">
        <v>0</v>
      </c>
      <c r="GV357" s="17">
        <v>0</v>
      </c>
      <c r="GW357" s="17">
        <v>0</v>
      </c>
      <c r="GX357" s="17">
        <v>0</v>
      </c>
      <c r="GY357" s="17">
        <v>0</v>
      </c>
      <c r="GZ357" s="17">
        <v>0</v>
      </c>
      <c r="HA357" s="17">
        <v>0</v>
      </c>
      <c r="HB357" s="17">
        <v>0</v>
      </c>
      <c r="HC357" s="17">
        <v>0</v>
      </c>
      <c r="HD357" s="17">
        <v>0</v>
      </c>
      <c r="HE357" s="17">
        <v>0</v>
      </c>
      <c r="HF357" s="17">
        <v>0</v>
      </c>
      <c r="HG357" s="17">
        <v>0</v>
      </c>
      <c r="HH357" s="17">
        <v>0</v>
      </c>
      <c r="HI357" s="17">
        <v>0</v>
      </c>
      <c r="HJ357" s="17">
        <v>0</v>
      </c>
      <c r="HK357" s="17">
        <v>0</v>
      </c>
      <c r="HL357" s="17">
        <v>0</v>
      </c>
      <c r="HM357" s="17">
        <v>0</v>
      </c>
      <c r="HN357" s="17">
        <v>0</v>
      </c>
      <c r="HO357" s="17">
        <v>0</v>
      </c>
      <c r="HP357" s="17">
        <v>0</v>
      </c>
      <c r="HQ357" s="17">
        <v>0</v>
      </c>
      <c r="HR357" s="17">
        <v>0</v>
      </c>
      <c r="HS357" s="17">
        <v>0</v>
      </c>
      <c r="HT357" s="17">
        <v>0</v>
      </c>
      <c r="HU357" s="17">
        <v>0</v>
      </c>
      <c r="HV357" s="17">
        <v>0</v>
      </c>
      <c r="HW357" s="17">
        <v>0</v>
      </c>
      <c r="HX357" s="17">
        <v>0</v>
      </c>
      <c r="HY357" s="17">
        <v>0</v>
      </c>
      <c r="HZ357" s="17">
        <v>0</v>
      </c>
      <c r="IA357" s="17">
        <v>0</v>
      </c>
      <c r="IB357" s="17">
        <v>0</v>
      </c>
      <c r="IC357" s="17">
        <v>0</v>
      </c>
      <c r="ID357" s="17">
        <v>0</v>
      </c>
      <c r="IE357" s="17">
        <v>0</v>
      </c>
      <c r="IF357" s="17">
        <v>0</v>
      </c>
      <c r="IG357" s="17">
        <v>0</v>
      </c>
      <c r="IH357" s="17">
        <v>0</v>
      </c>
      <c r="II357" s="17">
        <v>0</v>
      </c>
      <c r="IJ357" s="17">
        <v>0</v>
      </c>
      <c r="IK357" s="17">
        <v>0</v>
      </c>
      <c r="IL357" s="17">
        <v>0</v>
      </c>
      <c r="IM357" s="17">
        <v>0</v>
      </c>
      <c r="IN357" s="17">
        <v>0</v>
      </c>
      <c r="IO357" s="17">
        <v>0</v>
      </c>
      <c r="IP357" s="17">
        <v>0</v>
      </c>
      <c r="IQ357" s="17">
        <v>0</v>
      </c>
      <c r="IR357" s="17">
        <v>0</v>
      </c>
      <c r="IS357" s="17">
        <v>0</v>
      </c>
      <c r="IT357" s="17">
        <v>0</v>
      </c>
      <c r="IU357" s="17">
        <v>0</v>
      </c>
      <c r="IV357" s="17">
        <v>0</v>
      </c>
      <c r="IW357" s="17">
        <v>0</v>
      </c>
      <c r="IX357" s="17">
        <v>0</v>
      </c>
      <c r="IY357" s="17">
        <v>0</v>
      </c>
      <c r="IZ357" s="17">
        <v>0</v>
      </c>
      <c r="JA357" s="17">
        <v>0</v>
      </c>
      <c r="JB357" s="17">
        <v>0</v>
      </c>
      <c r="JC357" s="17">
        <v>0</v>
      </c>
      <c r="JD357" s="17">
        <v>0</v>
      </c>
      <c r="JE357" s="17">
        <v>0</v>
      </c>
      <c r="JF357" s="17">
        <v>0</v>
      </c>
      <c r="JG357" s="17">
        <v>0</v>
      </c>
      <c r="JH357" s="17">
        <v>0</v>
      </c>
      <c r="JI357" s="17">
        <v>0</v>
      </c>
      <c r="JJ357" s="17">
        <v>0</v>
      </c>
      <c r="JK357" s="17">
        <v>0</v>
      </c>
      <c r="JL357" s="17">
        <v>0</v>
      </c>
      <c r="JM357" s="17">
        <v>0</v>
      </c>
      <c r="JN357" s="17">
        <v>0</v>
      </c>
      <c r="JO357" s="17">
        <v>0</v>
      </c>
      <c r="JP357" s="17">
        <v>0</v>
      </c>
      <c r="JQ357" s="17">
        <v>0</v>
      </c>
      <c r="JR357" s="17">
        <v>0</v>
      </c>
      <c r="JS357" s="17">
        <v>0</v>
      </c>
      <c r="JT357" s="17">
        <v>0</v>
      </c>
      <c r="JU357" s="17">
        <v>0</v>
      </c>
      <c r="JV357" s="17">
        <v>0</v>
      </c>
      <c r="JW357" s="17">
        <v>0</v>
      </c>
      <c r="JX357" s="17">
        <v>0</v>
      </c>
      <c r="JY357" s="17">
        <v>0</v>
      </c>
    </row>
    <row r="358" spans="1:285" x14ac:dyDescent="0.15">
      <c r="A358" s="17" t="s">
        <v>92</v>
      </c>
      <c r="B358" s="17" t="s">
        <v>93</v>
      </c>
      <c r="C358" s="17">
        <v>0</v>
      </c>
      <c r="D358" s="17">
        <v>8.86</v>
      </c>
      <c r="E358" s="17">
        <v>8.86</v>
      </c>
      <c r="F358" s="17">
        <v>8.86</v>
      </c>
      <c r="G358" s="17">
        <v>8.86</v>
      </c>
      <c r="H358" s="17">
        <v>8.86</v>
      </c>
      <c r="I358" s="17">
        <v>9.01</v>
      </c>
      <c r="J358" s="17">
        <v>9.01</v>
      </c>
      <c r="K358" s="17">
        <v>9.01</v>
      </c>
      <c r="L358" s="17">
        <v>9.01</v>
      </c>
      <c r="M358" s="17">
        <v>9.01</v>
      </c>
      <c r="N358" s="17">
        <v>9.0299999999999994</v>
      </c>
      <c r="O358" s="17">
        <v>9</v>
      </c>
      <c r="P358" s="17">
        <v>9</v>
      </c>
      <c r="Q358" s="17">
        <v>8.99</v>
      </c>
      <c r="R358" s="17">
        <v>8.92</v>
      </c>
      <c r="S358" s="17">
        <v>8.9499999999999993</v>
      </c>
      <c r="T358" s="17">
        <v>8.99</v>
      </c>
      <c r="U358" s="17">
        <v>8.9600000000000009</v>
      </c>
      <c r="V358" s="17">
        <v>8.98</v>
      </c>
      <c r="W358" s="17">
        <v>9</v>
      </c>
      <c r="X358" s="17">
        <v>8.99</v>
      </c>
      <c r="Y358" s="17">
        <v>9</v>
      </c>
      <c r="Z358" s="17">
        <v>9.0299999999999994</v>
      </c>
      <c r="AA358" s="17">
        <v>9.07</v>
      </c>
      <c r="AB358" s="17">
        <v>0</v>
      </c>
      <c r="AC358" s="17">
        <v>0</v>
      </c>
      <c r="AD358" s="17">
        <v>0</v>
      </c>
      <c r="AE358" s="17">
        <v>0</v>
      </c>
      <c r="AF358" s="17">
        <v>0</v>
      </c>
      <c r="AG358" s="17">
        <v>0</v>
      </c>
      <c r="AH358" s="17">
        <v>0</v>
      </c>
      <c r="AI358" s="17">
        <v>0</v>
      </c>
      <c r="AJ358" s="17">
        <v>0</v>
      </c>
      <c r="AK358" s="17">
        <v>0</v>
      </c>
      <c r="AL358" s="17">
        <v>0</v>
      </c>
      <c r="AM358" s="17">
        <v>0</v>
      </c>
      <c r="AN358" s="17">
        <v>0</v>
      </c>
      <c r="AO358" s="17">
        <v>0</v>
      </c>
      <c r="AP358" s="17">
        <v>0</v>
      </c>
      <c r="AQ358" s="17">
        <v>0</v>
      </c>
      <c r="AR358" s="17">
        <v>0</v>
      </c>
      <c r="AS358" s="17">
        <v>0</v>
      </c>
      <c r="AT358" s="17">
        <v>0</v>
      </c>
      <c r="AU358" s="17">
        <v>0</v>
      </c>
      <c r="AV358" s="17">
        <v>0</v>
      </c>
      <c r="AW358" s="17">
        <v>0</v>
      </c>
      <c r="AX358" s="17">
        <v>0</v>
      </c>
      <c r="AY358" s="17">
        <v>0</v>
      </c>
      <c r="AZ358" s="17">
        <v>0</v>
      </c>
      <c r="BA358" s="17">
        <v>0</v>
      </c>
      <c r="BB358" s="17">
        <v>0</v>
      </c>
      <c r="BC358" s="17">
        <v>0</v>
      </c>
      <c r="BD358" s="17">
        <v>0</v>
      </c>
      <c r="BE358" s="17">
        <v>0</v>
      </c>
      <c r="BF358" s="17">
        <v>0</v>
      </c>
      <c r="BG358" s="17">
        <v>0</v>
      </c>
      <c r="BH358" s="17">
        <v>0</v>
      </c>
      <c r="BI358" s="17">
        <v>0</v>
      </c>
      <c r="BJ358" s="17">
        <v>0</v>
      </c>
      <c r="BK358" s="17">
        <v>0</v>
      </c>
      <c r="BL358" s="17">
        <v>0</v>
      </c>
      <c r="BM358" s="17">
        <v>0</v>
      </c>
      <c r="BN358" s="17">
        <v>0</v>
      </c>
      <c r="BO358" s="17">
        <v>0</v>
      </c>
      <c r="BP358" s="17">
        <v>0</v>
      </c>
      <c r="BQ358" s="17">
        <v>0</v>
      </c>
      <c r="BR358" s="17">
        <v>0</v>
      </c>
      <c r="BS358" s="17">
        <v>0</v>
      </c>
      <c r="BT358" s="17">
        <v>0</v>
      </c>
      <c r="BU358" s="17">
        <v>0</v>
      </c>
      <c r="BV358" s="17">
        <v>0</v>
      </c>
      <c r="BW358" s="17">
        <v>0</v>
      </c>
      <c r="BX358" s="17">
        <v>0</v>
      </c>
      <c r="BY358" s="17">
        <v>0</v>
      </c>
      <c r="BZ358" s="17">
        <v>0</v>
      </c>
      <c r="CA358" s="17">
        <v>0</v>
      </c>
      <c r="CB358" s="17">
        <v>0</v>
      </c>
      <c r="CC358" s="17">
        <v>0</v>
      </c>
      <c r="CD358" s="17">
        <v>0</v>
      </c>
      <c r="CE358" s="17">
        <v>0</v>
      </c>
      <c r="CF358" s="17">
        <v>0</v>
      </c>
      <c r="CG358" s="17">
        <v>0</v>
      </c>
      <c r="CH358" s="17">
        <v>0</v>
      </c>
      <c r="CI358" s="17">
        <v>0</v>
      </c>
      <c r="CJ358" s="17">
        <v>0</v>
      </c>
      <c r="CK358" s="17">
        <v>0</v>
      </c>
      <c r="CL358" s="17">
        <v>0</v>
      </c>
      <c r="CM358" s="17">
        <v>0</v>
      </c>
      <c r="CN358" s="17">
        <v>0</v>
      </c>
      <c r="CO358" s="17">
        <v>0</v>
      </c>
      <c r="CP358" s="17">
        <v>0</v>
      </c>
      <c r="CQ358" s="17">
        <v>0</v>
      </c>
      <c r="CR358" s="17">
        <v>0</v>
      </c>
      <c r="CS358" s="17">
        <v>0</v>
      </c>
      <c r="CT358" s="17">
        <v>0</v>
      </c>
      <c r="CU358" s="17">
        <v>0</v>
      </c>
      <c r="CV358" s="17">
        <v>0</v>
      </c>
      <c r="CW358" s="17">
        <v>0</v>
      </c>
      <c r="CX358" s="17">
        <v>0</v>
      </c>
      <c r="CY358" s="17">
        <v>0</v>
      </c>
      <c r="CZ358" s="17">
        <v>0</v>
      </c>
      <c r="DA358" s="17">
        <v>0</v>
      </c>
      <c r="DB358" s="17">
        <v>0</v>
      </c>
      <c r="DC358" s="17">
        <v>0</v>
      </c>
      <c r="DD358" s="17">
        <v>0</v>
      </c>
      <c r="DE358" s="17">
        <v>0</v>
      </c>
      <c r="DF358" s="17">
        <v>0</v>
      </c>
      <c r="DG358" s="17">
        <v>0</v>
      </c>
      <c r="DH358" s="17">
        <v>0</v>
      </c>
      <c r="DI358" s="17">
        <v>0</v>
      </c>
      <c r="DJ358" s="17">
        <v>0</v>
      </c>
      <c r="DK358" s="17">
        <v>0</v>
      </c>
      <c r="DL358" s="17">
        <v>0</v>
      </c>
      <c r="DM358" s="17">
        <v>0</v>
      </c>
      <c r="DN358" s="17">
        <v>0</v>
      </c>
      <c r="DO358" s="17">
        <v>0</v>
      </c>
      <c r="DP358" s="17">
        <v>0</v>
      </c>
      <c r="DQ358" s="17">
        <v>0</v>
      </c>
      <c r="DR358" s="17">
        <v>0</v>
      </c>
      <c r="DS358" s="17">
        <v>0</v>
      </c>
      <c r="DT358" s="17">
        <v>0</v>
      </c>
      <c r="DU358" s="17">
        <v>0</v>
      </c>
      <c r="DV358" s="17">
        <v>0</v>
      </c>
      <c r="DW358" s="17">
        <v>0</v>
      </c>
      <c r="DX358" s="17">
        <v>0</v>
      </c>
      <c r="DY358" s="17">
        <v>0</v>
      </c>
      <c r="DZ358" s="17">
        <v>0</v>
      </c>
      <c r="EA358" s="17">
        <v>0</v>
      </c>
      <c r="EB358" s="17">
        <v>0</v>
      </c>
      <c r="EC358" s="17">
        <v>0</v>
      </c>
      <c r="ED358" s="17">
        <v>0</v>
      </c>
      <c r="EE358" s="17">
        <v>0</v>
      </c>
      <c r="EF358" s="17">
        <v>0</v>
      </c>
      <c r="EG358" s="17">
        <v>0</v>
      </c>
      <c r="EH358" s="17">
        <v>0</v>
      </c>
      <c r="EI358" s="17">
        <v>0</v>
      </c>
      <c r="EJ358" s="17">
        <v>0</v>
      </c>
      <c r="EK358" s="17">
        <v>0</v>
      </c>
      <c r="EL358" s="17">
        <v>0</v>
      </c>
      <c r="EM358" s="17">
        <v>0</v>
      </c>
      <c r="EN358" s="17">
        <v>0</v>
      </c>
      <c r="EO358" s="17">
        <v>0</v>
      </c>
      <c r="EP358" s="17">
        <v>0</v>
      </c>
      <c r="EQ358" s="17">
        <v>0</v>
      </c>
      <c r="ER358" s="17">
        <v>0</v>
      </c>
      <c r="ES358" s="17">
        <v>0</v>
      </c>
      <c r="ET358" s="17">
        <v>0</v>
      </c>
      <c r="EU358" s="17">
        <v>0</v>
      </c>
      <c r="EV358" s="17">
        <v>0</v>
      </c>
      <c r="EW358" s="17">
        <v>0</v>
      </c>
      <c r="EX358" s="17">
        <v>0</v>
      </c>
      <c r="EY358" s="17">
        <v>0</v>
      </c>
      <c r="EZ358" s="17">
        <v>0</v>
      </c>
      <c r="FA358" s="17">
        <v>0</v>
      </c>
      <c r="FB358" s="17">
        <v>0</v>
      </c>
      <c r="FC358" s="17">
        <v>0</v>
      </c>
      <c r="FD358" s="17">
        <v>0</v>
      </c>
      <c r="FE358" s="17">
        <v>0</v>
      </c>
      <c r="FF358" s="17">
        <v>0</v>
      </c>
      <c r="FG358" s="17">
        <v>0</v>
      </c>
      <c r="FH358" s="17">
        <v>0</v>
      </c>
      <c r="FI358" s="17">
        <v>0</v>
      </c>
      <c r="FJ358" s="17">
        <v>0</v>
      </c>
      <c r="FK358" s="17">
        <v>0</v>
      </c>
      <c r="FL358" s="17">
        <v>0</v>
      </c>
      <c r="FM358" s="17">
        <v>0</v>
      </c>
      <c r="FN358" s="17">
        <v>0</v>
      </c>
      <c r="FO358" s="17">
        <v>0</v>
      </c>
      <c r="FP358" s="17">
        <v>0</v>
      </c>
      <c r="FQ358" s="17">
        <v>0</v>
      </c>
      <c r="FR358" s="17">
        <v>0</v>
      </c>
      <c r="FS358" s="17">
        <v>0</v>
      </c>
      <c r="FT358" s="17">
        <v>0</v>
      </c>
      <c r="FU358" s="17">
        <v>0</v>
      </c>
      <c r="FV358" s="17">
        <v>0</v>
      </c>
      <c r="FW358" s="17">
        <v>0</v>
      </c>
      <c r="FX358" s="17">
        <v>0</v>
      </c>
      <c r="FY358" s="17">
        <v>0</v>
      </c>
      <c r="FZ358" s="17">
        <v>0</v>
      </c>
      <c r="GA358" s="17">
        <v>0</v>
      </c>
      <c r="GB358" s="17">
        <v>0</v>
      </c>
      <c r="GC358" s="17">
        <v>0</v>
      </c>
      <c r="GD358" s="17">
        <v>0</v>
      </c>
      <c r="GE358" s="17">
        <v>0</v>
      </c>
      <c r="GF358" s="17">
        <v>0</v>
      </c>
      <c r="GG358" s="17">
        <v>0</v>
      </c>
      <c r="GH358" s="17">
        <v>0</v>
      </c>
      <c r="GI358" s="17">
        <v>0</v>
      </c>
      <c r="GJ358" s="17">
        <v>0</v>
      </c>
      <c r="GK358" s="17">
        <v>0</v>
      </c>
      <c r="GL358" s="17">
        <v>0</v>
      </c>
      <c r="GM358" s="17">
        <v>0</v>
      </c>
      <c r="GN358" s="17">
        <v>0</v>
      </c>
      <c r="GO358" s="17">
        <v>0</v>
      </c>
      <c r="GP358" s="17">
        <v>0</v>
      </c>
      <c r="GQ358" s="17">
        <v>0</v>
      </c>
      <c r="GR358" s="17">
        <v>0</v>
      </c>
      <c r="GS358" s="17">
        <v>0</v>
      </c>
      <c r="GT358" s="17">
        <v>0</v>
      </c>
      <c r="GU358" s="17">
        <v>0</v>
      </c>
      <c r="GV358" s="17">
        <v>0</v>
      </c>
      <c r="GW358" s="17">
        <v>0</v>
      </c>
      <c r="GX358" s="17">
        <v>0</v>
      </c>
      <c r="GY358" s="17">
        <v>0</v>
      </c>
      <c r="GZ358" s="17">
        <v>0</v>
      </c>
      <c r="HA358" s="17">
        <v>0</v>
      </c>
      <c r="HB358" s="17">
        <v>0</v>
      </c>
      <c r="HC358" s="17">
        <v>0</v>
      </c>
      <c r="HD358" s="17">
        <v>0</v>
      </c>
      <c r="HE358" s="17">
        <v>0</v>
      </c>
      <c r="HF358" s="17">
        <v>0</v>
      </c>
      <c r="HG358" s="17">
        <v>0</v>
      </c>
      <c r="HH358" s="17">
        <v>0</v>
      </c>
      <c r="HI358" s="17">
        <v>0</v>
      </c>
      <c r="HJ358" s="17">
        <v>0</v>
      </c>
      <c r="HK358" s="17">
        <v>0</v>
      </c>
      <c r="HL358" s="17">
        <v>0</v>
      </c>
      <c r="HM358" s="17">
        <v>0</v>
      </c>
      <c r="HN358" s="17">
        <v>0</v>
      </c>
      <c r="HO358" s="17">
        <v>0</v>
      </c>
      <c r="HP358" s="17">
        <v>0</v>
      </c>
      <c r="HQ358" s="17">
        <v>0</v>
      </c>
      <c r="HR358" s="17">
        <v>0</v>
      </c>
      <c r="HS358" s="17">
        <v>0</v>
      </c>
      <c r="HT358" s="17">
        <v>0</v>
      </c>
      <c r="HU358" s="17">
        <v>0</v>
      </c>
      <c r="HV358" s="17">
        <v>0</v>
      </c>
      <c r="HW358" s="17">
        <v>0</v>
      </c>
      <c r="HX358" s="17">
        <v>0</v>
      </c>
      <c r="HY358" s="17">
        <v>0</v>
      </c>
      <c r="HZ358" s="17">
        <v>0</v>
      </c>
      <c r="IA358" s="17">
        <v>0</v>
      </c>
      <c r="IB358" s="17">
        <v>0</v>
      </c>
      <c r="IC358" s="17">
        <v>0</v>
      </c>
      <c r="ID358" s="17">
        <v>0</v>
      </c>
      <c r="IE358" s="17">
        <v>0</v>
      </c>
      <c r="IF358" s="17">
        <v>0</v>
      </c>
      <c r="IG358" s="17">
        <v>0</v>
      </c>
      <c r="IH358" s="17">
        <v>0</v>
      </c>
      <c r="II358" s="17">
        <v>0</v>
      </c>
      <c r="IJ358" s="17">
        <v>0</v>
      </c>
      <c r="IK358" s="17">
        <v>0</v>
      </c>
      <c r="IL358" s="17">
        <v>0</v>
      </c>
      <c r="IM358" s="17">
        <v>0</v>
      </c>
      <c r="IN358" s="17">
        <v>0</v>
      </c>
      <c r="IO358" s="17">
        <v>0</v>
      </c>
      <c r="IP358" s="17">
        <v>0</v>
      </c>
      <c r="IQ358" s="17">
        <v>0</v>
      </c>
      <c r="IR358" s="17">
        <v>0</v>
      </c>
      <c r="IS358" s="17">
        <v>0</v>
      </c>
      <c r="IT358" s="17">
        <v>0</v>
      </c>
      <c r="IU358" s="17">
        <v>0</v>
      </c>
      <c r="IV358" s="17">
        <v>0</v>
      </c>
      <c r="IW358" s="17">
        <v>0</v>
      </c>
      <c r="IX358" s="17">
        <v>0</v>
      </c>
      <c r="IY358" s="17">
        <v>0</v>
      </c>
      <c r="IZ358" s="17">
        <v>0</v>
      </c>
      <c r="JA358" s="17">
        <v>0</v>
      </c>
      <c r="JB358" s="17">
        <v>0</v>
      </c>
      <c r="JC358" s="17">
        <v>0</v>
      </c>
      <c r="JD358" s="17">
        <v>0</v>
      </c>
      <c r="JE358" s="17">
        <v>0</v>
      </c>
      <c r="JF358" s="17">
        <v>0</v>
      </c>
      <c r="JG358" s="17">
        <v>0</v>
      </c>
      <c r="JH358" s="17">
        <v>0</v>
      </c>
      <c r="JI358" s="17">
        <v>0</v>
      </c>
      <c r="JJ358" s="17">
        <v>0</v>
      </c>
      <c r="JK358" s="17">
        <v>0</v>
      </c>
      <c r="JL358" s="17">
        <v>0</v>
      </c>
      <c r="JM358" s="17">
        <v>0</v>
      </c>
      <c r="JN358" s="17">
        <v>0</v>
      </c>
      <c r="JO358" s="17">
        <v>0</v>
      </c>
      <c r="JP358" s="17">
        <v>0</v>
      </c>
      <c r="JQ358" s="17">
        <v>0</v>
      </c>
      <c r="JR358" s="17">
        <v>0</v>
      </c>
      <c r="JS358" s="17">
        <v>0</v>
      </c>
      <c r="JT358" s="17">
        <v>0</v>
      </c>
      <c r="JU358" s="17">
        <v>0</v>
      </c>
      <c r="JV358" s="17">
        <v>0</v>
      </c>
      <c r="JW358" s="17">
        <v>0</v>
      </c>
      <c r="JX358" s="17">
        <v>0</v>
      </c>
      <c r="JY358" s="17">
        <v>0</v>
      </c>
    </row>
    <row r="359" spans="1:285" x14ac:dyDescent="0.15">
      <c r="A359" s="17" t="s">
        <v>870</v>
      </c>
      <c r="B359" s="17" t="s">
        <v>871</v>
      </c>
      <c r="C359" s="17">
        <v>0</v>
      </c>
      <c r="D359" s="17">
        <v>50.76</v>
      </c>
      <c r="E359" s="17">
        <v>50.76</v>
      </c>
      <c r="F359" s="17">
        <v>50.76</v>
      </c>
      <c r="G359" s="17">
        <v>50.76</v>
      </c>
      <c r="H359" s="17">
        <v>50.76</v>
      </c>
      <c r="I359" s="17">
        <v>51.1</v>
      </c>
      <c r="J359" s="17">
        <v>51.1</v>
      </c>
      <c r="K359" s="17">
        <v>51.1</v>
      </c>
      <c r="L359" s="17">
        <v>51.1</v>
      </c>
      <c r="M359" s="17">
        <v>51.1</v>
      </c>
      <c r="N359" s="17">
        <v>50.6</v>
      </c>
      <c r="O359" s="17">
        <v>50.9</v>
      </c>
      <c r="P359" s="17">
        <v>50.99</v>
      </c>
      <c r="Q359" s="17">
        <v>50.65</v>
      </c>
      <c r="R359" s="17">
        <v>50.2</v>
      </c>
      <c r="S359" s="17">
        <v>50.4</v>
      </c>
      <c r="T359" s="17">
        <v>50.8</v>
      </c>
      <c r="U359" s="17">
        <v>51.05</v>
      </c>
      <c r="V359" s="17">
        <v>50.94</v>
      </c>
      <c r="W359" s="17">
        <v>50.45</v>
      </c>
      <c r="X359" s="17">
        <v>50.79</v>
      </c>
      <c r="Y359" s="17">
        <v>50.8</v>
      </c>
      <c r="Z359" s="17">
        <v>50.75</v>
      </c>
      <c r="AA359" s="17">
        <v>50.67</v>
      </c>
      <c r="AB359" s="17">
        <v>0</v>
      </c>
      <c r="AC359" s="17">
        <v>0</v>
      </c>
      <c r="AD359" s="17">
        <v>0</v>
      </c>
      <c r="AE359" s="17">
        <v>0</v>
      </c>
      <c r="AF359" s="17">
        <v>0</v>
      </c>
      <c r="AG359" s="17">
        <v>0</v>
      </c>
      <c r="AH359" s="17">
        <v>0</v>
      </c>
      <c r="AI359" s="17">
        <v>0</v>
      </c>
      <c r="AJ359" s="17">
        <v>0</v>
      </c>
      <c r="AK359" s="17">
        <v>0</v>
      </c>
      <c r="AL359" s="17">
        <v>0</v>
      </c>
      <c r="AM359" s="17">
        <v>0</v>
      </c>
      <c r="AN359" s="17">
        <v>0</v>
      </c>
      <c r="AO359" s="17">
        <v>0</v>
      </c>
      <c r="AP359" s="17">
        <v>0</v>
      </c>
      <c r="AQ359" s="17">
        <v>0</v>
      </c>
      <c r="AR359" s="17">
        <v>0</v>
      </c>
      <c r="AS359" s="17">
        <v>0</v>
      </c>
      <c r="AT359" s="17">
        <v>0</v>
      </c>
      <c r="AU359" s="17">
        <v>0</v>
      </c>
      <c r="AV359" s="17">
        <v>0</v>
      </c>
      <c r="AW359" s="17">
        <v>0</v>
      </c>
      <c r="AX359" s="17">
        <v>0</v>
      </c>
      <c r="AY359" s="17">
        <v>0</v>
      </c>
      <c r="AZ359" s="17">
        <v>0</v>
      </c>
      <c r="BA359" s="17">
        <v>0</v>
      </c>
      <c r="BB359" s="17">
        <v>0</v>
      </c>
      <c r="BC359" s="17">
        <v>0</v>
      </c>
      <c r="BD359" s="17">
        <v>0</v>
      </c>
      <c r="BE359" s="17">
        <v>0</v>
      </c>
      <c r="BF359" s="17">
        <v>0</v>
      </c>
      <c r="BG359" s="17">
        <v>0</v>
      </c>
      <c r="BH359" s="17">
        <v>0</v>
      </c>
      <c r="BI359" s="17">
        <v>0</v>
      </c>
      <c r="BJ359" s="17">
        <v>0</v>
      </c>
      <c r="BK359" s="17">
        <v>0</v>
      </c>
      <c r="BL359" s="17">
        <v>0</v>
      </c>
      <c r="BM359" s="17">
        <v>0</v>
      </c>
      <c r="BN359" s="17">
        <v>0</v>
      </c>
      <c r="BO359" s="17">
        <v>0</v>
      </c>
      <c r="BP359" s="17">
        <v>0</v>
      </c>
      <c r="BQ359" s="17">
        <v>0</v>
      </c>
      <c r="BR359" s="17">
        <v>0</v>
      </c>
      <c r="BS359" s="17">
        <v>0</v>
      </c>
      <c r="BT359" s="17">
        <v>0</v>
      </c>
      <c r="BU359" s="17">
        <v>0</v>
      </c>
      <c r="BV359" s="17">
        <v>0</v>
      </c>
      <c r="BW359" s="17">
        <v>0</v>
      </c>
      <c r="BX359" s="17">
        <v>0</v>
      </c>
      <c r="BY359" s="17">
        <v>0</v>
      </c>
      <c r="BZ359" s="17">
        <v>0</v>
      </c>
      <c r="CA359" s="17">
        <v>0</v>
      </c>
      <c r="CB359" s="17">
        <v>0</v>
      </c>
      <c r="CC359" s="17">
        <v>0</v>
      </c>
      <c r="CD359" s="17">
        <v>0</v>
      </c>
      <c r="CE359" s="17">
        <v>0</v>
      </c>
      <c r="CF359" s="17">
        <v>0</v>
      </c>
      <c r="CG359" s="17">
        <v>0</v>
      </c>
      <c r="CH359" s="17">
        <v>0</v>
      </c>
      <c r="CI359" s="17">
        <v>0</v>
      </c>
      <c r="CJ359" s="17">
        <v>0</v>
      </c>
      <c r="CK359" s="17">
        <v>0</v>
      </c>
      <c r="CL359" s="17">
        <v>0</v>
      </c>
      <c r="CM359" s="17">
        <v>0</v>
      </c>
      <c r="CN359" s="17">
        <v>0</v>
      </c>
      <c r="CO359" s="17">
        <v>0</v>
      </c>
      <c r="CP359" s="17">
        <v>0</v>
      </c>
      <c r="CQ359" s="17">
        <v>0</v>
      </c>
      <c r="CR359" s="17">
        <v>0</v>
      </c>
      <c r="CS359" s="17">
        <v>0</v>
      </c>
      <c r="CT359" s="17">
        <v>0</v>
      </c>
      <c r="CU359" s="17">
        <v>0</v>
      </c>
      <c r="CV359" s="17">
        <v>0</v>
      </c>
      <c r="CW359" s="17">
        <v>0</v>
      </c>
      <c r="CX359" s="17">
        <v>0</v>
      </c>
      <c r="CY359" s="17">
        <v>0</v>
      </c>
      <c r="CZ359" s="17">
        <v>0</v>
      </c>
      <c r="DA359" s="17">
        <v>0</v>
      </c>
      <c r="DB359" s="17">
        <v>0</v>
      </c>
      <c r="DC359" s="17">
        <v>0</v>
      </c>
      <c r="DD359" s="17">
        <v>0</v>
      </c>
      <c r="DE359" s="17">
        <v>0</v>
      </c>
      <c r="DF359" s="17">
        <v>0</v>
      </c>
      <c r="DG359" s="17">
        <v>0</v>
      </c>
      <c r="DH359" s="17">
        <v>0</v>
      </c>
      <c r="DI359" s="17">
        <v>0</v>
      </c>
      <c r="DJ359" s="17">
        <v>0</v>
      </c>
      <c r="DK359" s="17">
        <v>0</v>
      </c>
      <c r="DL359" s="17">
        <v>0</v>
      </c>
      <c r="DM359" s="17">
        <v>0</v>
      </c>
      <c r="DN359" s="17">
        <v>0</v>
      </c>
      <c r="DO359" s="17">
        <v>0</v>
      </c>
      <c r="DP359" s="17">
        <v>0</v>
      </c>
      <c r="DQ359" s="17">
        <v>0</v>
      </c>
      <c r="DR359" s="17">
        <v>0</v>
      </c>
      <c r="DS359" s="17">
        <v>0</v>
      </c>
      <c r="DT359" s="17">
        <v>0</v>
      </c>
      <c r="DU359" s="17">
        <v>0</v>
      </c>
      <c r="DV359" s="17">
        <v>0</v>
      </c>
      <c r="DW359" s="17">
        <v>0</v>
      </c>
      <c r="DX359" s="17">
        <v>0</v>
      </c>
      <c r="DY359" s="17">
        <v>0</v>
      </c>
      <c r="DZ359" s="17">
        <v>0</v>
      </c>
      <c r="EA359" s="17">
        <v>0</v>
      </c>
      <c r="EB359" s="17">
        <v>0</v>
      </c>
      <c r="EC359" s="17">
        <v>0</v>
      </c>
      <c r="ED359" s="17">
        <v>0</v>
      </c>
      <c r="EE359" s="17">
        <v>0</v>
      </c>
      <c r="EF359" s="17">
        <v>0</v>
      </c>
      <c r="EG359" s="17">
        <v>0</v>
      </c>
      <c r="EH359" s="17">
        <v>0</v>
      </c>
      <c r="EI359" s="17">
        <v>0</v>
      </c>
      <c r="EJ359" s="17">
        <v>0</v>
      </c>
      <c r="EK359" s="17">
        <v>0</v>
      </c>
      <c r="EL359" s="17">
        <v>0</v>
      </c>
      <c r="EM359" s="17">
        <v>0</v>
      </c>
      <c r="EN359" s="17">
        <v>0</v>
      </c>
      <c r="EO359" s="17">
        <v>0</v>
      </c>
      <c r="EP359" s="17">
        <v>0</v>
      </c>
      <c r="EQ359" s="17">
        <v>0</v>
      </c>
      <c r="ER359" s="17">
        <v>0</v>
      </c>
      <c r="ES359" s="17">
        <v>0</v>
      </c>
      <c r="ET359" s="17">
        <v>0</v>
      </c>
      <c r="EU359" s="17">
        <v>0</v>
      </c>
      <c r="EV359" s="17">
        <v>0</v>
      </c>
      <c r="EW359" s="17">
        <v>0</v>
      </c>
      <c r="EX359" s="17">
        <v>0</v>
      </c>
      <c r="EY359" s="17">
        <v>0</v>
      </c>
      <c r="EZ359" s="17">
        <v>0</v>
      </c>
      <c r="FA359" s="17">
        <v>0</v>
      </c>
      <c r="FB359" s="17">
        <v>0</v>
      </c>
      <c r="FC359" s="17">
        <v>0</v>
      </c>
      <c r="FD359" s="17">
        <v>0</v>
      </c>
      <c r="FE359" s="17">
        <v>0</v>
      </c>
      <c r="FF359" s="17">
        <v>0</v>
      </c>
      <c r="FG359" s="17">
        <v>0</v>
      </c>
      <c r="FH359" s="17">
        <v>0</v>
      </c>
      <c r="FI359" s="17">
        <v>0</v>
      </c>
      <c r="FJ359" s="17">
        <v>0</v>
      </c>
      <c r="FK359" s="17">
        <v>0</v>
      </c>
      <c r="FL359" s="17">
        <v>0</v>
      </c>
      <c r="FM359" s="17">
        <v>0</v>
      </c>
      <c r="FN359" s="17">
        <v>0</v>
      </c>
      <c r="FO359" s="17">
        <v>0</v>
      </c>
      <c r="FP359" s="17">
        <v>0</v>
      </c>
      <c r="FQ359" s="17">
        <v>0</v>
      </c>
      <c r="FR359" s="17">
        <v>0</v>
      </c>
      <c r="FS359" s="17">
        <v>0</v>
      </c>
      <c r="FT359" s="17">
        <v>0</v>
      </c>
      <c r="FU359" s="17">
        <v>0</v>
      </c>
      <c r="FV359" s="17">
        <v>0</v>
      </c>
      <c r="FW359" s="17">
        <v>0</v>
      </c>
      <c r="FX359" s="17">
        <v>0</v>
      </c>
      <c r="FY359" s="17">
        <v>0</v>
      </c>
      <c r="FZ359" s="17">
        <v>0</v>
      </c>
      <c r="GA359" s="17">
        <v>0</v>
      </c>
      <c r="GB359" s="17">
        <v>0</v>
      </c>
      <c r="GC359" s="17">
        <v>0</v>
      </c>
      <c r="GD359" s="17">
        <v>0</v>
      </c>
      <c r="GE359" s="17">
        <v>0</v>
      </c>
      <c r="GF359" s="17">
        <v>0</v>
      </c>
      <c r="GG359" s="17">
        <v>0</v>
      </c>
      <c r="GH359" s="17">
        <v>0</v>
      </c>
      <c r="GI359" s="17">
        <v>0</v>
      </c>
      <c r="GJ359" s="17">
        <v>0</v>
      </c>
      <c r="GK359" s="17">
        <v>0</v>
      </c>
      <c r="GL359" s="17">
        <v>0</v>
      </c>
      <c r="GM359" s="17">
        <v>0</v>
      </c>
      <c r="GN359" s="17">
        <v>0</v>
      </c>
      <c r="GO359" s="17">
        <v>0</v>
      </c>
      <c r="GP359" s="17">
        <v>0</v>
      </c>
      <c r="GQ359" s="17">
        <v>0</v>
      </c>
      <c r="GR359" s="17">
        <v>0</v>
      </c>
      <c r="GS359" s="17">
        <v>0</v>
      </c>
      <c r="GT359" s="17">
        <v>0</v>
      </c>
      <c r="GU359" s="17">
        <v>0</v>
      </c>
      <c r="GV359" s="17">
        <v>0</v>
      </c>
      <c r="GW359" s="17">
        <v>0</v>
      </c>
      <c r="GX359" s="17">
        <v>0</v>
      </c>
      <c r="GY359" s="17">
        <v>0</v>
      </c>
      <c r="GZ359" s="17">
        <v>0</v>
      </c>
      <c r="HA359" s="17">
        <v>0</v>
      </c>
      <c r="HB359" s="17">
        <v>0</v>
      </c>
      <c r="HC359" s="17">
        <v>0</v>
      </c>
      <c r="HD359" s="17">
        <v>0</v>
      </c>
      <c r="HE359" s="17">
        <v>0</v>
      </c>
      <c r="HF359" s="17">
        <v>0</v>
      </c>
      <c r="HG359" s="17">
        <v>0</v>
      </c>
      <c r="HH359" s="17">
        <v>0</v>
      </c>
      <c r="HI359" s="17">
        <v>0</v>
      </c>
      <c r="HJ359" s="17">
        <v>0</v>
      </c>
      <c r="HK359" s="17">
        <v>0</v>
      </c>
      <c r="HL359" s="17">
        <v>0</v>
      </c>
      <c r="HM359" s="17">
        <v>0</v>
      </c>
      <c r="HN359" s="17">
        <v>0</v>
      </c>
      <c r="HO359" s="17">
        <v>0</v>
      </c>
      <c r="HP359" s="17">
        <v>0</v>
      </c>
      <c r="HQ359" s="17">
        <v>0</v>
      </c>
      <c r="HR359" s="17">
        <v>0</v>
      </c>
      <c r="HS359" s="17">
        <v>0</v>
      </c>
      <c r="HT359" s="17">
        <v>0</v>
      </c>
      <c r="HU359" s="17">
        <v>0</v>
      </c>
      <c r="HV359" s="17">
        <v>0</v>
      </c>
      <c r="HW359" s="17">
        <v>0</v>
      </c>
      <c r="HX359" s="17">
        <v>0</v>
      </c>
      <c r="HY359" s="17">
        <v>0</v>
      </c>
      <c r="HZ359" s="17">
        <v>0</v>
      </c>
      <c r="IA359" s="17">
        <v>0</v>
      </c>
      <c r="IB359" s="17">
        <v>0</v>
      </c>
      <c r="IC359" s="17">
        <v>0</v>
      </c>
      <c r="ID359" s="17">
        <v>0</v>
      </c>
      <c r="IE359" s="17">
        <v>0</v>
      </c>
      <c r="IF359" s="17">
        <v>0</v>
      </c>
      <c r="IG359" s="17">
        <v>0</v>
      </c>
      <c r="IH359" s="17">
        <v>0</v>
      </c>
      <c r="II359" s="17">
        <v>0</v>
      </c>
      <c r="IJ359" s="17">
        <v>0</v>
      </c>
      <c r="IK359" s="17">
        <v>0</v>
      </c>
      <c r="IL359" s="17">
        <v>0</v>
      </c>
      <c r="IM359" s="17">
        <v>0</v>
      </c>
      <c r="IN359" s="17">
        <v>0</v>
      </c>
      <c r="IO359" s="17">
        <v>0</v>
      </c>
      <c r="IP359" s="17">
        <v>0</v>
      </c>
      <c r="IQ359" s="17">
        <v>0</v>
      </c>
      <c r="IR359" s="17">
        <v>0</v>
      </c>
      <c r="IS359" s="17">
        <v>0</v>
      </c>
      <c r="IT359" s="17">
        <v>0</v>
      </c>
      <c r="IU359" s="17">
        <v>0</v>
      </c>
      <c r="IV359" s="17">
        <v>0</v>
      </c>
      <c r="IW359" s="17">
        <v>0</v>
      </c>
      <c r="IX359" s="17">
        <v>0</v>
      </c>
      <c r="IY359" s="17">
        <v>0</v>
      </c>
      <c r="IZ359" s="17">
        <v>0</v>
      </c>
      <c r="JA359" s="17">
        <v>0</v>
      </c>
      <c r="JB359" s="17">
        <v>0</v>
      </c>
      <c r="JC359" s="17">
        <v>0</v>
      </c>
      <c r="JD359" s="17">
        <v>0</v>
      </c>
      <c r="JE359" s="17">
        <v>0</v>
      </c>
      <c r="JF359" s="17">
        <v>0</v>
      </c>
      <c r="JG359" s="17">
        <v>0</v>
      </c>
      <c r="JH359" s="17">
        <v>0</v>
      </c>
      <c r="JI359" s="17">
        <v>0</v>
      </c>
      <c r="JJ359" s="17">
        <v>0</v>
      </c>
      <c r="JK359" s="17">
        <v>0</v>
      </c>
      <c r="JL359" s="17">
        <v>0</v>
      </c>
      <c r="JM359" s="17">
        <v>0</v>
      </c>
      <c r="JN359" s="17">
        <v>0</v>
      </c>
      <c r="JO359" s="17">
        <v>0</v>
      </c>
      <c r="JP359" s="17">
        <v>0</v>
      </c>
      <c r="JQ359" s="17">
        <v>0</v>
      </c>
      <c r="JR359" s="17">
        <v>0</v>
      </c>
      <c r="JS359" s="17">
        <v>0</v>
      </c>
      <c r="JT359" s="17">
        <v>0</v>
      </c>
      <c r="JU359" s="17">
        <v>0</v>
      </c>
      <c r="JV359" s="17">
        <v>0</v>
      </c>
      <c r="JW359" s="17">
        <v>0</v>
      </c>
      <c r="JX359" s="17">
        <v>0</v>
      </c>
      <c r="JY359" s="17">
        <v>0</v>
      </c>
    </row>
    <row r="360" spans="1:285" x14ac:dyDescent="0.15">
      <c r="A360" s="17" t="s">
        <v>329</v>
      </c>
      <c r="B360" s="17" t="s">
        <v>330</v>
      </c>
      <c r="C360" s="17">
        <v>0</v>
      </c>
      <c r="D360" s="17">
        <v>5.14</v>
      </c>
      <c r="E360" s="17">
        <v>5.14</v>
      </c>
      <c r="F360" s="17">
        <v>5.14</v>
      </c>
      <c r="G360" s="17">
        <v>5.14</v>
      </c>
      <c r="H360" s="17">
        <v>5.14</v>
      </c>
      <c r="I360" s="17">
        <v>5.19</v>
      </c>
      <c r="J360" s="17">
        <v>5.19</v>
      </c>
      <c r="K360" s="17">
        <v>5.19</v>
      </c>
      <c r="L360" s="17">
        <v>5.19</v>
      </c>
      <c r="M360" s="17">
        <v>5.19</v>
      </c>
      <c r="N360" s="17">
        <v>5.21</v>
      </c>
      <c r="O360" s="17">
        <v>5.21</v>
      </c>
      <c r="P360" s="17">
        <v>5.2</v>
      </c>
      <c r="Q360" s="17">
        <v>5.19</v>
      </c>
      <c r="R360" s="17">
        <v>5.19</v>
      </c>
      <c r="S360" s="17">
        <v>5.2</v>
      </c>
      <c r="T360" s="17">
        <v>5.2</v>
      </c>
      <c r="U360" s="17">
        <v>5.21</v>
      </c>
      <c r="V360" s="17">
        <v>5.21</v>
      </c>
      <c r="W360" s="17">
        <v>5.2</v>
      </c>
      <c r="X360" s="17">
        <v>5.2</v>
      </c>
      <c r="Y360" s="17">
        <v>5.2</v>
      </c>
      <c r="Z360" s="17">
        <v>5.2</v>
      </c>
      <c r="AA360" s="17">
        <v>5.19</v>
      </c>
      <c r="AB360" s="17">
        <v>0</v>
      </c>
      <c r="AC360" s="17">
        <v>0</v>
      </c>
      <c r="AD360" s="17">
        <v>0</v>
      </c>
      <c r="AE360" s="17">
        <v>0</v>
      </c>
      <c r="AF360" s="17">
        <v>0</v>
      </c>
      <c r="AG360" s="17">
        <v>0</v>
      </c>
      <c r="AH360" s="17">
        <v>0</v>
      </c>
      <c r="AI360" s="17">
        <v>0</v>
      </c>
      <c r="AJ360" s="17">
        <v>0</v>
      </c>
      <c r="AK360" s="17">
        <v>0</v>
      </c>
      <c r="AL360" s="17">
        <v>0</v>
      </c>
      <c r="AM360" s="17">
        <v>0</v>
      </c>
      <c r="AN360" s="17">
        <v>0</v>
      </c>
      <c r="AO360" s="17">
        <v>0</v>
      </c>
      <c r="AP360" s="17">
        <v>0</v>
      </c>
      <c r="AQ360" s="17">
        <v>0</v>
      </c>
      <c r="AR360" s="17">
        <v>0</v>
      </c>
      <c r="AS360" s="17">
        <v>0</v>
      </c>
      <c r="AT360" s="17">
        <v>0</v>
      </c>
      <c r="AU360" s="17">
        <v>0</v>
      </c>
      <c r="AV360" s="17">
        <v>0</v>
      </c>
      <c r="AW360" s="17">
        <v>0</v>
      </c>
      <c r="AX360" s="17">
        <v>0</v>
      </c>
      <c r="AY360" s="17">
        <v>0</v>
      </c>
      <c r="AZ360" s="17">
        <v>0</v>
      </c>
      <c r="BA360" s="17">
        <v>0</v>
      </c>
      <c r="BB360" s="17">
        <v>0</v>
      </c>
      <c r="BC360" s="17">
        <v>0</v>
      </c>
      <c r="BD360" s="17">
        <v>0</v>
      </c>
      <c r="BE360" s="17">
        <v>0</v>
      </c>
      <c r="BF360" s="17">
        <v>0</v>
      </c>
      <c r="BG360" s="17">
        <v>0</v>
      </c>
      <c r="BH360" s="17">
        <v>0</v>
      </c>
      <c r="BI360" s="17">
        <v>0</v>
      </c>
      <c r="BJ360" s="17">
        <v>0</v>
      </c>
      <c r="BK360" s="17">
        <v>0</v>
      </c>
      <c r="BL360" s="17">
        <v>0</v>
      </c>
      <c r="BM360" s="17">
        <v>0</v>
      </c>
      <c r="BN360" s="17">
        <v>0</v>
      </c>
      <c r="BO360" s="17">
        <v>0</v>
      </c>
      <c r="BP360" s="17">
        <v>0</v>
      </c>
      <c r="BQ360" s="17">
        <v>0</v>
      </c>
      <c r="BR360" s="17">
        <v>0</v>
      </c>
      <c r="BS360" s="17">
        <v>0</v>
      </c>
      <c r="BT360" s="17">
        <v>0</v>
      </c>
      <c r="BU360" s="17">
        <v>0</v>
      </c>
      <c r="BV360" s="17">
        <v>0</v>
      </c>
      <c r="BW360" s="17">
        <v>0</v>
      </c>
      <c r="BX360" s="17">
        <v>0</v>
      </c>
      <c r="BY360" s="17">
        <v>0</v>
      </c>
      <c r="BZ360" s="17">
        <v>0</v>
      </c>
      <c r="CA360" s="17">
        <v>0</v>
      </c>
      <c r="CB360" s="17">
        <v>0</v>
      </c>
      <c r="CC360" s="17">
        <v>0</v>
      </c>
      <c r="CD360" s="17">
        <v>0</v>
      </c>
      <c r="CE360" s="17">
        <v>0</v>
      </c>
      <c r="CF360" s="17">
        <v>0</v>
      </c>
      <c r="CG360" s="17">
        <v>0</v>
      </c>
      <c r="CH360" s="17">
        <v>0</v>
      </c>
      <c r="CI360" s="17">
        <v>0</v>
      </c>
      <c r="CJ360" s="17">
        <v>0</v>
      </c>
      <c r="CK360" s="17">
        <v>0</v>
      </c>
      <c r="CL360" s="17">
        <v>0</v>
      </c>
      <c r="CM360" s="17">
        <v>0</v>
      </c>
      <c r="CN360" s="17">
        <v>0</v>
      </c>
      <c r="CO360" s="17">
        <v>0</v>
      </c>
      <c r="CP360" s="17">
        <v>0</v>
      </c>
      <c r="CQ360" s="17">
        <v>0</v>
      </c>
      <c r="CR360" s="17">
        <v>0</v>
      </c>
      <c r="CS360" s="17">
        <v>0</v>
      </c>
      <c r="CT360" s="17">
        <v>0</v>
      </c>
      <c r="CU360" s="17">
        <v>0</v>
      </c>
      <c r="CV360" s="17">
        <v>0</v>
      </c>
      <c r="CW360" s="17">
        <v>0</v>
      </c>
      <c r="CX360" s="17">
        <v>0</v>
      </c>
      <c r="CY360" s="17">
        <v>0</v>
      </c>
      <c r="CZ360" s="17">
        <v>0</v>
      </c>
      <c r="DA360" s="17">
        <v>0</v>
      </c>
      <c r="DB360" s="17">
        <v>0</v>
      </c>
      <c r="DC360" s="17">
        <v>0</v>
      </c>
      <c r="DD360" s="17">
        <v>0</v>
      </c>
      <c r="DE360" s="17">
        <v>0</v>
      </c>
      <c r="DF360" s="17">
        <v>0</v>
      </c>
      <c r="DG360" s="17">
        <v>0</v>
      </c>
      <c r="DH360" s="17">
        <v>0</v>
      </c>
      <c r="DI360" s="17">
        <v>0</v>
      </c>
      <c r="DJ360" s="17">
        <v>0</v>
      </c>
      <c r="DK360" s="17">
        <v>0</v>
      </c>
      <c r="DL360" s="17">
        <v>0</v>
      </c>
      <c r="DM360" s="17">
        <v>0</v>
      </c>
      <c r="DN360" s="17">
        <v>0</v>
      </c>
      <c r="DO360" s="17">
        <v>0</v>
      </c>
      <c r="DP360" s="17">
        <v>0</v>
      </c>
      <c r="DQ360" s="17">
        <v>0</v>
      </c>
      <c r="DR360" s="17">
        <v>0</v>
      </c>
      <c r="DS360" s="17">
        <v>0</v>
      </c>
      <c r="DT360" s="17">
        <v>0</v>
      </c>
      <c r="DU360" s="17">
        <v>0</v>
      </c>
      <c r="DV360" s="17">
        <v>0</v>
      </c>
      <c r="DW360" s="17">
        <v>0</v>
      </c>
      <c r="DX360" s="17">
        <v>0</v>
      </c>
      <c r="DY360" s="17">
        <v>0</v>
      </c>
      <c r="DZ360" s="17">
        <v>0</v>
      </c>
      <c r="EA360" s="17">
        <v>0</v>
      </c>
      <c r="EB360" s="17">
        <v>0</v>
      </c>
      <c r="EC360" s="17">
        <v>0</v>
      </c>
      <c r="ED360" s="17">
        <v>0</v>
      </c>
      <c r="EE360" s="17">
        <v>0</v>
      </c>
      <c r="EF360" s="17">
        <v>0</v>
      </c>
      <c r="EG360" s="17">
        <v>0</v>
      </c>
      <c r="EH360" s="17">
        <v>0</v>
      </c>
      <c r="EI360" s="17">
        <v>0</v>
      </c>
      <c r="EJ360" s="17">
        <v>0</v>
      </c>
      <c r="EK360" s="17">
        <v>0</v>
      </c>
      <c r="EL360" s="17">
        <v>0</v>
      </c>
      <c r="EM360" s="17">
        <v>0</v>
      </c>
      <c r="EN360" s="17">
        <v>0</v>
      </c>
      <c r="EO360" s="17">
        <v>0</v>
      </c>
      <c r="EP360" s="17">
        <v>0</v>
      </c>
      <c r="EQ360" s="17">
        <v>0</v>
      </c>
      <c r="ER360" s="17">
        <v>0</v>
      </c>
      <c r="ES360" s="17">
        <v>0</v>
      </c>
      <c r="ET360" s="17">
        <v>0</v>
      </c>
      <c r="EU360" s="17">
        <v>0</v>
      </c>
      <c r="EV360" s="17">
        <v>0</v>
      </c>
      <c r="EW360" s="17">
        <v>0</v>
      </c>
      <c r="EX360" s="17">
        <v>0</v>
      </c>
      <c r="EY360" s="17">
        <v>0</v>
      </c>
      <c r="EZ360" s="17">
        <v>0</v>
      </c>
      <c r="FA360" s="17">
        <v>0</v>
      </c>
      <c r="FB360" s="17">
        <v>0</v>
      </c>
      <c r="FC360" s="17">
        <v>0</v>
      </c>
      <c r="FD360" s="17">
        <v>0</v>
      </c>
      <c r="FE360" s="17">
        <v>0</v>
      </c>
      <c r="FF360" s="17">
        <v>0</v>
      </c>
      <c r="FG360" s="17">
        <v>0</v>
      </c>
      <c r="FH360" s="17">
        <v>0</v>
      </c>
      <c r="FI360" s="17">
        <v>0</v>
      </c>
      <c r="FJ360" s="17">
        <v>0</v>
      </c>
      <c r="FK360" s="17">
        <v>0</v>
      </c>
      <c r="FL360" s="17">
        <v>0</v>
      </c>
      <c r="FM360" s="17">
        <v>0</v>
      </c>
      <c r="FN360" s="17">
        <v>0</v>
      </c>
      <c r="FO360" s="17">
        <v>0</v>
      </c>
      <c r="FP360" s="17">
        <v>0</v>
      </c>
      <c r="FQ360" s="17">
        <v>0</v>
      </c>
      <c r="FR360" s="17">
        <v>0</v>
      </c>
      <c r="FS360" s="17">
        <v>0</v>
      </c>
      <c r="FT360" s="17">
        <v>0</v>
      </c>
      <c r="FU360" s="17">
        <v>0</v>
      </c>
      <c r="FV360" s="17">
        <v>0</v>
      </c>
      <c r="FW360" s="17">
        <v>0</v>
      </c>
      <c r="FX360" s="17">
        <v>0</v>
      </c>
      <c r="FY360" s="17">
        <v>0</v>
      </c>
      <c r="FZ360" s="17">
        <v>0</v>
      </c>
      <c r="GA360" s="17">
        <v>0</v>
      </c>
      <c r="GB360" s="17">
        <v>0</v>
      </c>
      <c r="GC360" s="17">
        <v>0</v>
      </c>
      <c r="GD360" s="17">
        <v>0</v>
      </c>
      <c r="GE360" s="17">
        <v>0</v>
      </c>
      <c r="GF360" s="17">
        <v>0</v>
      </c>
      <c r="GG360" s="17">
        <v>0</v>
      </c>
      <c r="GH360" s="17">
        <v>0</v>
      </c>
      <c r="GI360" s="17">
        <v>0</v>
      </c>
      <c r="GJ360" s="17">
        <v>0</v>
      </c>
      <c r="GK360" s="17">
        <v>0</v>
      </c>
      <c r="GL360" s="17">
        <v>0</v>
      </c>
      <c r="GM360" s="17">
        <v>0</v>
      </c>
      <c r="GN360" s="17">
        <v>0</v>
      </c>
      <c r="GO360" s="17">
        <v>0</v>
      </c>
      <c r="GP360" s="17">
        <v>0</v>
      </c>
      <c r="GQ360" s="17">
        <v>0</v>
      </c>
      <c r="GR360" s="17">
        <v>0</v>
      </c>
      <c r="GS360" s="17">
        <v>0</v>
      </c>
      <c r="GT360" s="17">
        <v>0</v>
      </c>
      <c r="GU360" s="17">
        <v>0</v>
      </c>
      <c r="GV360" s="17">
        <v>0</v>
      </c>
      <c r="GW360" s="17">
        <v>0</v>
      </c>
      <c r="GX360" s="17">
        <v>0</v>
      </c>
      <c r="GY360" s="17">
        <v>0</v>
      </c>
      <c r="GZ360" s="17">
        <v>0</v>
      </c>
      <c r="HA360" s="17">
        <v>0</v>
      </c>
      <c r="HB360" s="17">
        <v>0</v>
      </c>
      <c r="HC360" s="17">
        <v>0</v>
      </c>
      <c r="HD360" s="17">
        <v>0</v>
      </c>
      <c r="HE360" s="17">
        <v>0</v>
      </c>
      <c r="HF360" s="17">
        <v>0</v>
      </c>
      <c r="HG360" s="17">
        <v>0</v>
      </c>
      <c r="HH360" s="17">
        <v>0</v>
      </c>
      <c r="HI360" s="17">
        <v>0</v>
      </c>
      <c r="HJ360" s="17">
        <v>0</v>
      </c>
      <c r="HK360" s="17">
        <v>0</v>
      </c>
      <c r="HL360" s="17">
        <v>0</v>
      </c>
      <c r="HM360" s="17">
        <v>0</v>
      </c>
      <c r="HN360" s="17">
        <v>0</v>
      </c>
      <c r="HO360" s="17">
        <v>0</v>
      </c>
      <c r="HP360" s="17">
        <v>0</v>
      </c>
      <c r="HQ360" s="17">
        <v>0</v>
      </c>
      <c r="HR360" s="17">
        <v>0</v>
      </c>
      <c r="HS360" s="17">
        <v>0</v>
      </c>
      <c r="HT360" s="17">
        <v>0</v>
      </c>
      <c r="HU360" s="17">
        <v>0</v>
      </c>
      <c r="HV360" s="17">
        <v>0</v>
      </c>
      <c r="HW360" s="17">
        <v>0</v>
      </c>
      <c r="HX360" s="17">
        <v>0</v>
      </c>
      <c r="HY360" s="17">
        <v>0</v>
      </c>
      <c r="HZ360" s="17">
        <v>0</v>
      </c>
      <c r="IA360" s="17">
        <v>0</v>
      </c>
      <c r="IB360" s="17">
        <v>0</v>
      </c>
      <c r="IC360" s="17">
        <v>0</v>
      </c>
      <c r="ID360" s="17">
        <v>0</v>
      </c>
      <c r="IE360" s="17">
        <v>0</v>
      </c>
      <c r="IF360" s="17">
        <v>0</v>
      </c>
      <c r="IG360" s="17">
        <v>0</v>
      </c>
      <c r="IH360" s="17">
        <v>0</v>
      </c>
      <c r="II360" s="17">
        <v>0</v>
      </c>
      <c r="IJ360" s="17">
        <v>0</v>
      </c>
      <c r="IK360" s="17">
        <v>0</v>
      </c>
      <c r="IL360" s="17">
        <v>0</v>
      </c>
      <c r="IM360" s="17">
        <v>0</v>
      </c>
      <c r="IN360" s="17">
        <v>0</v>
      </c>
      <c r="IO360" s="17">
        <v>0</v>
      </c>
      <c r="IP360" s="17">
        <v>0</v>
      </c>
      <c r="IQ360" s="17">
        <v>0</v>
      </c>
      <c r="IR360" s="17">
        <v>0</v>
      </c>
      <c r="IS360" s="17">
        <v>0</v>
      </c>
      <c r="IT360" s="17">
        <v>0</v>
      </c>
      <c r="IU360" s="17">
        <v>0</v>
      </c>
      <c r="IV360" s="17">
        <v>0</v>
      </c>
      <c r="IW360" s="17">
        <v>0</v>
      </c>
      <c r="IX360" s="17">
        <v>0</v>
      </c>
      <c r="IY360" s="17">
        <v>0</v>
      </c>
      <c r="IZ360" s="17">
        <v>0</v>
      </c>
      <c r="JA360" s="17">
        <v>0</v>
      </c>
      <c r="JB360" s="17">
        <v>0</v>
      </c>
      <c r="JC360" s="17">
        <v>0</v>
      </c>
      <c r="JD360" s="17">
        <v>0</v>
      </c>
      <c r="JE360" s="17">
        <v>0</v>
      </c>
      <c r="JF360" s="17">
        <v>0</v>
      </c>
      <c r="JG360" s="17">
        <v>0</v>
      </c>
      <c r="JH360" s="17">
        <v>0</v>
      </c>
      <c r="JI360" s="17">
        <v>0</v>
      </c>
      <c r="JJ360" s="17">
        <v>0</v>
      </c>
      <c r="JK360" s="17">
        <v>0</v>
      </c>
      <c r="JL360" s="17">
        <v>0</v>
      </c>
      <c r="JM360" s="17">
        <v>0</v>
      </c>
      <c r="JN360" s="17">
        <v>0</v>
      </c>
      <c r="JO360" s="17">
        <v>0</v>
      </c>
      <c r="JP360" s="17">
        <v>0</v>
      </c>
      <c r="JQ360" s="17">
        <v>0</v>
      </c>
      <c r="JR360" s="17">
        <v>0</v>
      </c>
      <c r="JS360" s="17">
        <v>0</v>
      </c>
      <c r="JT360" s="17">
        <v>0</v>
      </c>
      <c r="JU360" s="17">
        <v>0</v>
      </c>
      <c r="JV360" s="17">
        <v>0</v>
      </c>
      <c r="JW360" s="17">
        <v>0</v>
      </c>
      <c r="JX360" s="17">
        <v>0</v>
      </c>
      <c r="JY360" s="17">
        <v>0</v>
      </c>
    </row>
    <row r="361" spans="1:285" x14ac:dyDescent="0.15">
      <c r="A361" s="17" t="s">
        <v>900</v>
      </c>
      <c r="B361" s="17" t="s">
        <v>901</v>
      </c>
      <c r="C361" s="17">
        <v>0</v>
      </c>
      <c r="D361" s="17">
        <v>0</v>
      </c>
      <c r="E361" s="17">
        <v>0</v>
      </c>
      <c r="F361" s="17">
        <v>0</v>
      </c>
      <c r="G361" s="17">
        <v>0</v>
      </c>
      <c r="H361" s="17">
        <v>0</v>
      </c>
      <c r="I361" s="17">
        <v>22.38</v>
      </c>
      <c r="J361" s="17">
        <v>22.38</v>
      </c>
      <c r="K361" s="17">
        <v>22.38</v>
      </c>
      <c r="L361" s="17">
        <v>22.38</v>
      </c>
      <c r="M361" s="17">
        <v>22.38</v>
      </c>
      <c r="N361" s="17">
        <v>22.44</v>
      </c>
      <c r="O361" s="17">
        <v>22.46</v>
      </c>
      <c r="P361" s="17">
        <v>22.46</v>
      </c>
      <c r="Q361" s="17">
        <v>22.46</v>
      </c>
      <c r="R361" s="17">
        <v>22.44</v>
      </c>
      <c r="S361" s="17">
        <v>22.44</v>
      </c>
      <c r="T361" s="17">
        <v>22.45</v>
      </c>
      <c r="U361" s="17">
        <v>22.48</v>
      </c>
      <c r="V361" s="17">
        <v>22.5</v>
      </c>
      <c r="W361" s="17">
        <v>22.52</v>
      </c>
      <c r="X361" s="17">
        <v>22.52</v>
      </c>
      <c r="Y361" s="17">
        <v>22.52</v>
      </c>
      <c r="Z361" s="17">
        <v>22.52</v>
      </c>
      <c r="AA361" s="17">
        <v>22.52</v>
      </c>
      <c r="AB361" s="17">
        <v>0</v>
      </c>
      <c r="AC361" s="17">
        <v>0</v>
      </c>
      <c r="AD361" s="17">
        <v>0</v>
      </c>
      <c r="AE361" s="17">
        <v>0</v>
      </c>
      <c r="AF361" s="17">
        <v>0</v>
      </c>
      <c r="AG361" s="17">
        <v>0</v>
      </c>
      <c r="AH361" s="17">
        <v>0</v>
      </c>
      <c r="AI361" s="17">
        <v>0</v>
      </c>
      <c r="AJ361" s="17">
        <v>0</v>
      </c>
      <c r="AK361" s="17">
        <v>0</v>
      </c>
      <c r="AL361" s="17">
        <v>0</v>
      </c>
      <c r="AM361" s="17">
        <v>0</v>
      </c>
      <c r="AN361" s="17">
        <v>0</v>
      </c>
      <c r="AO361" s="17">
        <v>0</v>
      </c>
      <c r="AP361" s="17">
        <v>0</v>
      </c>
      <c r="AQ361" s="17">
        <v>0</v>
      </c>
      <c r="AR361" s="17">
        <v>0</v>
      </c>
      <c r="AS361" s="17">
        <v>0</v>
      </c>
      <c r="AT361" s="17">
        <v>0</v>
      </c>
      <c r="AU361" s="17">
        <v>0</v>
      </c>
      <c r="AV361" s="17">
        <v>0</v>
      </c>
      <c r="AW361" s="17">
        <v>0</v>
      </c>
      <c r="AX361" s="17">
        <v>0</v>
      </c>
      <c r="AY361" s="17">
        <v>0</v>
      </c>
      <c r="AZ361" s="17">
        <v>0</v>
      </c>
      <c r="BA361" s="17">
        <v>0</v>
      </c>
      <c r="BB361" s="17">
        <v>0</v>
      </c>
      <c r="BC361" s="17">
        <v>0</v>
      </c>
      <c r="BD361" s="17">
        <v>0</v>
      </c>
      <c r="BE361" s="17">
        <v>0</v>
      </c>
      <c r="BF361" s="17">
        <v>0</v>
      </c>
      <c r="BG361" s="17">
        <v>0</v>
      </c>
      <c r="BH361" s="17">
        <v>0</v>
      </c>
      <c r="BI361" s="17">
        <v>0</v>
      </c>
      <c r="BJ361" s="17">
        <v>0</v>
      </c>
      <c r="BK361" s="17">
        <v>0</v>
      </c>
      <c r="BL361" s="17">
        <v>0</v>
      </c>
      <c r="BM361" s="17">
        <v>0</v>
      </c>
      <c r="BN361" s="17">
        <v>0</v>
      </c>
      <c r="BO361" s="17">
        <v>0</v>
      </c>
      <c r="BP361" s="17">
        <v>0</v>
      </c>
      <c r="BQ361" s="17">
        <v>0</v>
      </c>
      <c r="BR361" s="17">
        <v>0</v>
      </c>
      <c r="BS361" s="17">
        <v>0</v>
      </c>
      <c r="BT361" s="17">
        <v>0</v>
      </c>
      <c r="BU361" s="17">
        <v>0</v>
      </c>
      <c r="BV361" s="17">
        <v>0</v>
      </c>
      <c r="BW361" s="17">
        <v>0</v>
      </c>
      <c r="BX361" s="17">
        <v>0</v>
      </c>
      <c r="BY361" s="17">
        <v>0</v>
      </c>
      <c r="BZ361" s="17">
        <v>0</v>
      </c>
      <c r="CA361" s="17">
        <v>0</v>
      </c>
      <c r="CB361" s="17">
        <v>0</v>
      </c>
      <c r="CC361" s="17">
        <v>0</v>
      </c>
      <c r="CD361" s="17">
        <v>0</v>
      </c>
      <c r="CE361" s="17">
        <v>0</v>
      </c>
      <c r="CF361" s="17">
        <v>0</v>
      </c>
      <c r="CG361" s="17">
        <v>0</v>
      </c>
      <c r="CH361" s="17">
        <v>0</v>
      </c>
      <c r="CI361" s="17">
        <v>0</v>
      </c>
      <c r="CJ361" s="17">
        <v>0</v>
      </c>
      <c r="CK361" s="17">
        <v>0</v>
      </c>
      <c r="CL361" s="17">
        <v>0</v>
      </c>
      <c r="CM361" s="17">
        <v>0</v>
      </c>
      <c r="CN361" s="17">
        <v>0</v>
      </c>
      <c r="CO361" s="17">
        <v>0</v>
      </c>
      <c r="CP361" s="17">
        <v>0</v>
      </c>
      <c r="CQ361" s="17">
        <v>0</v>
      </c>
      <c r="CR361" s="17">
        <v>0</v>
      </c>
      <c r="CS361" s="17">
        <v>0</v>
      </c>
      <c r="CT361" s="17">
        <v>0</v>
      </c>
      <c r="CU361" s="17">
        <v>0</v>
      </c>
      <c r="CV361" s="17">
        <v>0</v>
      </c>
      <c r="CW361" s="17">
        <v>0</v>
      </c>
      <c r="CX361" s="17">
        <v>0</v>
      </c>
      <c r="CY361" s="17">
        <v>0</v>
      </c>
      <c r="CZ361" s="17">
        <v>0</v>
      </c>
      <c r="DA361" s="17">
        <v>0</v>
      </c>
      <c r="DB361" s="17">
        <v>0</v>
      </c>
      <c r="DC361" s="17">
        <v>0</v>
      </c>
      <c r="DD361" s="17">
        <v>0</v>
      </c>
      <c r="DE361" s="17">
        <v>0</v>
      </c>
      <c r="DF361" s="17">
        <v>0</v>
      </c>
      <c r="DG361" s="17">
        <v>0</v>
      </c>
      <c r="DH361" s="17">
        <v>0</v>
      </c>
      <c r="DI361" s="17">
        <v>0</v>
      </c>
      <c r="DJ361" s="17">
        <v>0</v>
      </c>
      <c r="DK361" s="17">
        <v>0</v>
      </c>
      <c r="DL361" s="17">
        <v>0</v>
      </c>
      <c r="DM361" s="17">
        <v>0</v>
      </c>
      <c r="DN361" s="17">
        <v>0</v>
      </c>
      <c r="DO361" s="17">
        <v>0</v>
      </c>
      <c r="DP361" s="17">
        <v>0</v>
      </c>
      <c r="DQ361" s="17">
        <v>0</v>
      </c>
      <c r="DR361" s="17">
        <v>0</v>
      </c>
      <c r="DS361" s="17">
        <v>0</v>
      </c>
      <c r="DT361" s="17">
        <v>0</v>
      </c>
      <c r="DU361" s="17">
        <v>0</v>
      </c>
      <c r="DV361" s="17">
        <v>0</v>
      </c>
      <c r="DW361" s="17">
        <v>0</v>
      </c>
      <c r="DX361" s="17">
        <v>0</v>
      </c>
      <c r="DY361" s="17">
        <v>0</v>
      </c>
      <c r="DZ361" s="17">
        <v>0</v>
      </c>
      <c r="EA361" s="17">
        <v>0</v>
      </c>
      <c r="EB361" s="17">
        <v>0</v>
      </c>
      <c r="EC361" s="17">
        <v>0</v>
      </c>
      <c r="ED361" s="17">
        <v>0</v>
      </c>
      <c r="EE361" s="17">
        <v>0</v>
      </c>
      <c r="EF361" s="17">
        <v>0</v>
      </c>
      <c r="EG361" s="17">
        <v>0</v>
      </c>
      <c r="EH361" s="17">
        <v>0</v>
      </c>
      <c r="EI361" s="17">
        <v>0</v>
      </c>
      <c r="EJ361" s="17">
        <v>0</v>
      </c>
      <c r="EK361" s="17">
        <v>0</v>
      </c>
      <c r="EL361" s="17">
        <v>0</v>
      </c>
      <c r="EM361" s="17">
        <v>0</v>
      </c>
      <c r="EN361" s="17">
        <v>0</v>
      </c>
      <c r="EO361" s="17">
        <v>0</v>
      </c>
      <c r="EP361" s="17">
        <v>0</v>
      </c>
      <c r="EQ361" s="17">
        <v>0</v>
      </c>
      <c r="ER361" s="17">
        <v>0</v>
      </c>
      <c r="ES361" s="17">
        <v>0</v>
      </c>
      <c r="ET361" s="17">
        <v>0</v>
      </c>
      <c r="EU361" s="17">
        <v>0</v>
      </c>
      <c r="EV361" s="17">
        <v>0</v>
      </c>
      <c r="EW361" s="17">
        <v>0</v>
      </c>
      <c r="EX361" s="17">
        <v>0</v>
      </c>
      <c r="EY361" s="17">
        <v>0</v>
      </c>
      <c r="EZ361" s="17">
        <v>0</v>
      </c>
      <c r="FA361" s="17">
        <v>0</v>
      </c>
      <c r="FB361" s="17">
        <v>0</v>
      </c>
      <c r="FC361" s="17">
        <v>0</v>
      </c>
      <c r="FD361" s="17">
        <v>0</v>
      </c>
      <c r="FE361" s="17">
        <v>0</v>
      </c>
      <c r="FF361" s="17">
        <v>0</v>
      </c>
      <c r="FG361" s="17">
        <v>0</v>
      </c>
      <c r="FH361" s="17">
        <v>0</v>
      </c>
      <c r="FI361" s="17">
        <v>0</v>
      </c>
      <c r="FJ361" s="17">
        <v>0</v>
      </c>
      <c r="FK361" s="17">
        <v>0</v>
      </c>
      <c r="FL361" s="17">
        <v>0</v>
      </c>
      <c r="FM361" s="17">
        <v>0</v>
      </c>
      <c r="FN361" s="17">
        <v>0</v>
      </c>
      <c r="FO361" s="17">
        <v>0</v>
      </c>
      <c r="FP361" s="17">
        <v>0</v>
      </c>
      <c r="FQ361" s="17">
        <v>0</v>
      </c>
      <c r="FR361" s="17">
        <v>0</v>
      </c>
      <c r="FS361" s="17">
        <v>0</v>
      </c>
      <c r="FT361" s="17">
        <v>0</v>
      </c>
      <c r="FU361" s="17">
        <v>0</v>
      </c>
      <c r="FV361" s="17">
        <v>0</v>
      </c>
      <c r="FW361" s="17">
        <v>0</v>
      </c>
      <c r="FX361" s="17">
        <v>0</v>
      </c>
      <c r="FY361" s="17">
        <v>0</v>
      </c>
      <c r="FZ361" s="17">
        <v>0</v>
      </c>
      <c r="GA361" s="17">
        <v>0</v>
      </c>
      <c r="GB361" s="17">
        <v>0</v>
      </c>
      <c r="GC361" s="17">
        <v>0</v>
      </c>
      <c r="GD361" s="17">
        <v>0</v>
      </c>
      <c r="GE361" s="17">
        <v>0</v>
      </c>
      <c r="GF361" s="17">
        <v>0</v>
      </c>
      <c r="GG361" s="17">
        <v>0</v>
      </c>
      <c r="GH361" s="17">
        <v>0</v>
      </c>
      <c r="GI361" s="17">
        <v>0</v>
      </c>
      <c r="GJ361" s="17">
        <v>0</v>
      </c>
      <c r="GK361" s="17">
        <v>0</v>
      </c>
      <c r="GL361" s="17">
        <v>0</v>
      </c>
      <c r="GM361" s="17">
        <v>0</v>
      </c>
      <c r="GN361" s="17">
        <v>0</v>
      </c>
      <c r="GO361" s="17">
        <v>0</v>
      </c>
      <c r="GP361" s="17">
        <v>0</v>
      </c>
      <c r="GQ361" s="17">
        <v>0</v>
      </c>
      <c r="GR361" s="17">
        <v>0</v>
      </c>
      <c r="GS361" s="17">
        <v>0</v>
      </c>
      <c r="GT361" s="17">
        <v>0</v>
      </c>
      <c r="GU361" s="17">
        <v>0</v>
      </c>
      <c r="GV361" s="17">
        <v>0</v>
      </c>
      <c r="GW361" s="17">
        <v>0</v>
      </c>
      <c r="GX361" s="17">
        <v>0</v>
      </c>
      <c r="GY361" s="17">
        <v>0</v>
      </c>
      <c r="GZ361" s="17">
        <v>0</v>
      </c>
      <c r="HA361" s="17">
        <v>0</v>
      </c>
      <c r="HB361" s="17">
        <v>0</v>
      </c>
      <c r="HC361" s="17">
        <v>0</v>
      </c>
      <c r="HD361" s="17">
        <v>0</v>
      </c>
      <c r="HE361" s="17">
        <v>0</v>
      </c>
      <c r="HF361" s="17">
        <v>0</v>
      </c>
      <c r="HG361" s="17">
        <v>0</v>
      </c>
      <c r="HH361" s="17">
        <v>0</v>
      </c>
      <c r="HI361" s="17">
        <v>0</v>
      </c>
      <c r="HJ361" s="17">
        <v>0</v>
      </c>
      <c r="HK361" s="17">
        <v>0</v>
      </c>
      <c r="HL361" s="17">
        <v>0</v>
      </c>
      <c r="HM361" s="17">
        <v>0</v>
      </c>
      <c r="HN361" s="17">
        <v>0</v>
      </c>
      <c r="HO361" s="17">
        <v>0</v>
      </c>
      <c r="HP361" s="17">
        <v>0</v>
      </c>
      <c r="HQ361" s="17">
        <v>0</v>
      </c>
      <c r="HR361" s="17">
        <v>0</v>
      </c>
      <c r="HS361" s="17">
        <v>0</v>
      </c>
      <c r="HT361" s="17">
        <v>0</v>
      </c>
      <c r="HU361" s="17">
        <v>0</v>
      </c>
      <c r="HV361" s="17">
        <v>0</v>
      </c>
      <c r="HW361" s="17">
        <v>0</v>
      </c>
      <c r="HX361" s="17">
        <v>0</v>
      </c>
      <c r="HY361" s="17">
        <v>0</v>
      </c>
      <c r="HZ361" s="17">
        <v>0</v>
      </c>
      <c r="IA361" s="17">
        <v>0</v>
      </c>
      <c r="IB361" s="17">
        <v>0</v>
      </c>
      <c r="IC361" s="17">
        <v>0</v>
      </c>
      <c r="ID361" s="17">
        <v>0</v>
      </c>
      <c r="IE361" s="17">
        <v>0</v>
      </c>
      <c r="IF361" s="17">
        <v>0</v>
      </c>
      <c r="IG361" s="17">
        <v>0</v>
      </c>
      <c r="IH361" s="17">
        <v>0</v>
      </c>
      <c r="II361" s="17">
        <v>0</v>
      </c>
      <c r="IJ361" s="17">
        <v>0</v>
      </c>
      <c r="IK361" s="17">
        <v>0</v>
      </c>
      <c r="IL361" s="17">
        <v>0</v>
      </c>
      <c r="IM361" s="17">
        <v>0</v>
      </c>
      <c r="IN361" s="17">
        <v>0</v>
      </c>
      <c r="IO361" s="17">
        <v>0</v>
      </c>
      <c r="IP361" s="17">
        <v>0</v>
      </c>
      <c r="IQ361" s="17">
        <v>0</v>
      </c>
      <c r="IR361" s="17">
        <v>0</v>
      </c>
      <c r="IS361" s="17">
        <v>0</v>
      </c>
      <c r="IT361" s="17">
        <v>0</v>
      </c>
      <c r="IU361" s="17">
        <v>0</v>
      </c>
      <c r="IV361" s="17">
        <v>0</v>
      </c>
      <c r="IW361" s="17">
        <v>0</v>
      </c>
      <c r="IX361" s="17">
        <v>0</v>
      </c>
      <c r="IY361" s="17">
        <v>0</v>
      </c>
      <c r="IZ361" s="17">
        <v>0</v>
      </c>
      <c r="JA361" s="17">
        <v>0</v>
      </c>
      <c r="JB361" s="17">
        <v>0</v>
      </c>
      <c r="JC361" s="17">
        <v>0</v>
      </c>
      <c r="JD361" s="17">
        <v>0</v>
      </c>
      <c r="JE361" s="17">
        <v>0</v>
      </c>
      <c r="JF361" s="17">
        <v>0</v>
      </c>
      <c r="JG361" s="17">
        <v>0</v>
      </c>
      <c r="JH361" s="17">
        <v>0</v>
      </c>
      <c r="JI361" s="17">
        <v>0</v>
      </c>
      <c r="JJ361" s="17">
        <v>0</v>
      </c>
      <c r="JK361" s="17">
        <v>0</v>
      </c>
      <c r="JL361" s="17">
        <v>0</v>
      </c>
      <c r="JM361" s="17">
        <v>0</v>
      </c>
      <c r="JN361" s="17">
        <v>0</v>
      </c>
      <c r="JO361" s="17">
        <v>0</v>
      </c>
      <c r="JP361" s="17">
        <v>0</v>
      </c>
      <c r="JQ361" s="17">
        <v>0</v>
      </c>
      <c r="JR361" s="17">
        <v>0</v>
      </c>
      <c r="JS361" s="17">
        <v>0</v>
      </c>
      <c r="JT361" s="17">
        <v>0</v>
      </c>
      <c r="JU361" s="17">
        <v>0</v>
      </c>
      <c r="JV361" s="17">
        <v>0</v>
      </c>
      <c r="JW361" s="17">
        <v>0</v>
      </c>
      <c r="JX361" s="17">
        <v>0</v>
      </c>
      <c r="JY361" s="17">
        <v>0</v>
      </c>
    </row>
    <row r="362" spans="1:285" x14ac:dyDescent="0.15">
      <c r="A362" s="17" t="s">
        <v>246</v>
      </c>
      <c r="B362" s="17" t="s">
        <v>247</v>
      </c>
      <c r="C362" s="17">
        <v>0</v>
      </c>
      <c r="D362" s="17">
        <v>0</v>
      </c>
      <c r="E362" s="17">
        <v>0</v>
      </c>
      <c r="F362" s="17">
        <v>0</v>
      </c>
      <c r="G362" s="17">
        <v>0</v>
      </c>
      <c r="H362" s="17">
        <v>0</v>
      </c>
      <c r="I362" s="17">
        <v>0</v>
      </c>
      <c r="J362" s="17">
        <v>0</v>
      </c>
      <c r="K362" s="17">
        <v>0</v>
      </c>
      <c r="L362" s="17">
        <v>0</v>
      </c>
      <c r="M362" s="17">
        <v>0</v>
      </c>
      <c r="N362" s="17">
        <v>0</v>
      </c>
      <c r="O362" s="17">
        <v>0</v>
      </c>
      <c r="P362" s="17">
        <v>0</v>
      </c>
      <c r="Q362" s="17">
        <v>0</v>
      </c>
      <c r="R362" s="17">
        <v>0</v>
      </c>
      <c r="S362" s="17">
        <v>0</v>
      </c>
      <c r="T362" s="17">
        <v>0</v>
      </c>
      <c r="U362" s="17">
        <v>0</v>
      </c>
      <c r="V362" s="17">
        <v>0</v>
      </c>
      <c r="W362" s="17">
        <v>0</v>
      </c>
      <c r="X362" s="17">
        <v>0</v>
      </c>
      <c r="Y362" s="17">
        <v>0</v>
      </c>
      <c r="Z362" s="17">
        <v>0</v>
      </c>
      <c r="AA362" s="17">
        <v>0</v>
      </c>
      <c r="AB362" s="17">
        <v>0</v>
      </c>
      <c r="AC362" s="17">
        <v>0</v>
      </c>
      <c r="AD362" s="17">
        <v>0</v>
      </c>
      <c r="AE362" s="17">
        <v>0</v>
      </c>
      <c r="AF362" s="17">
        <v>0</v>
      </c>
      <c r="AG362" s="17">
        <v>0</v>
      </c>
      <c r="AH362" s="17">
        <v>0</v>
      </c>
      <c r="AI362" s="17">
        <v>0</v>
      </c>
      <c r="AJ362" s="17">
        <v>0</v>
      </c>
      <c r="AK362" s="17">
        <v>0</v>
      </c>
      <c r="AL362" s="17">
        <v>0</v>
      </c>
      <c r="AM362" s="17">
        <v>0</v>
      </c>
      <c r="AN362" s="17">
        <v>0</v>
      </c>
      <c r="AO362" s="17">
        <v>0</v>
      </c>
      <c r="AP362" s="17">
        <v>0</v>
      </c>
      <c r="AQ362" s="17">
        <v>0</v>
      </c>
      <c r="AR362" s="17">
        <v>0</v>
      </c>
      <c r="AS362" s="17">
        <v>0</v>
      </c>
      <c r="AT362" s="17">
        <v>0</v>
      </c>
      <c r="AU362" s="17">
        <v>0</v>
      </c>
      <c r="AV362" s="17">
        <v>0</v>
      </c>
      <c r="AW362" s="17">
        <v>0</v>
      </c>
      <c r="AX362" s="17">
        <v>0</v>
      </c>
      <c r="AY362" s="17">
        <v>0</v>
      </c>
      <c r="AZ362" s="17">
        <v>0</v>
      </c>
      <c r="BA362" s="17">
        <v>0</v>
      </c>
      <c r="BB362" s="17">
        <v>0</v>
      </c>
      <c r="BC362" s="17">
        <v>0</v>
      </c>
      <c r="BD362" s="17">
        <v>0</v>
      </c>
      <c r="BE362" s="17">
        <v>0</v>
      </c>
      <c r="BF362" s="17">
        <v>0</v>
      </c>
      <c r="BG362" s="17">
        <v>0</v>
      </c>
      <c r="BH362" s="17">
        <v>0</v>
      </c>
      <c r="BI362" s="17">
        <v>0</v>
      </c>
      <c r="BJ362" s="17">
        <v>0</v>
      </c>
      <c r="BK362" s="17">
        <v>0</v>
      </c>
      <c r="BL362" s="17">
        <v>0</v>
      </c>
      <c r="BM362" s="17">
        <v>0</v>
      </c>
      <c r="BN362" s="17">
        <v>0</v>
      </c>
      <c r="BO362" s="17">
        <v>0</v>
      </c>
      <c r="BP362" s="17">
        <v>0</v>
      </c>
      <c r="BQ362" s="17">
        <v>0</v>
      </c>
      <c r="BR362" s="17">
        <v>0</v>
      </c>
      <c r="BS362" s="17">
        <v>0</v>
      </c>
      <c r="BT362" s="17">
        <v>0</v>
      </c>
      <c r="BU362" s="17">
        <v>0</v>
      </c>
      <c r="BV362" s="17">
        <v>0</v>
      </c>
      <c r="BW362" s="17">
        <v>0</v>
      </c>
      <c r="BX362" s="17">
        <v>0</v>
      </c>
      <c r="BY362" s="17">
        <v>0</v>
      </c>
      <c r="BZ362" s="17">
        <v>0</v>
      </c>
      <c r="CA362" s="17">
        <v>0</v>
      </c>
      <c r="CB362" s="17">
        <v>0</v>
      </c>
      <c r="CC362" s="17">
        <v>0</v>
      </c>
      <c r="CD362" s="17">
        <v>0</v>
      </c>
      <c r="CE362" s="17">
        <v>0</v>
      </c>
      <c r="CF362" s="17">
        <v>0</v>
      </c>
      <c r="CG362" s="17">
        <v>0</v>
      </c>
      <c r="CH362" s="17">
        <v>0</v>
      </c>
      <c r="CI362" s="17">
        <v>0</v>
      </c>
      <c r="CJ362" s="17">
        <v>0</v>
      </c>
      <c r="CK362" s="17">
        <v>0</v>
      </c>
      <c r="CL362" s="17">
        <v>0</v>
      </c>
      <c r="CM362" s="17">
        <v>0</v>
      </c>
      <c r="CN362" s="17">
        <v>0</v>
      </c>
      <c r="CO362" s="17">
        <v>0</v>
      </c>
      <c r="CP362" s="17">
        <v>0</v>
      </c>
      <c r="CQ362" s="17">
        <v>0</v>
      </c>
      <c r="CR362" s="17">
        <v>0</v>
      </c>
      <c r="CS362" s="17">
        <v>0</v>
      </c>
      <c r="CT362" s="17">
        <v>0</v>
      </c>
      <c r="CU362" s="17">
        <v>0</v>
      </c>
      <c r="CV362" s="17">
        <v>0</v>
      </c>
      <c r="CW362" s="17">
        <v>0</v>
      </c>
      <c r="CX362" s="17">
        <v>0</v>
      </c>
      <c r="CY362" s="17">
        <v>0</v>
      </c>
      <c r="CZ362" s="17">
        <v>0</v>
      </c>
      <c r="DA362" s="17">
        <v>0</v>
      </c>
      <c r="DB362" s="17">
        <v>0</v>
      </c>
      <c r="DC362" s="17">
        <v>0</v>
      </c>
      <c r="DD362" s="17">
        <v>0</v>
      </c>
      <c r="DE362" s="17">
        <v>0</v>
      </c>
      <c r="DF362" s="17">
        <v>0</v>
      </c>
      <c r="DG362" s="17">
        <v>0</v>
      </c>
      <c r="DH362" s="17">
        <v>0</v>
      </c>
      <c r="DI362" s="17">
        <v>0</v>
      </c>
      <c r="DJ362" s="17">
        <v>0</v>
      </c>
      <c r="DK362" s="17">
        <v>0</v>
      </c>
      <c r="DL362" s="17">
        <v>0</v>
      </c>
      <c r="DM362" s="17">
        <v>0</v>
      </c>
      <c r="DN362" s="17">
        <v>0</v>
      </c>
      <c r="DO362" s="17">
        <v>0</v>
      </c>
      <c r="DP362" s="17">
        <v>0</v>
      </c>
      <c r="DQ362" s="17">
        <v>0</v>
      </c>
      <c r="DR362" s="17">
        <v>0</v>
      </c>
      <c r="DS362" s="17">
        <v>0</v>
      </c>
      <c r="DT362" s="17">
        <v>0</v>
      </c>
      <c r="DU362" s="17">
        <v>0</v>
      </c>
      <c r="DV362" s="17">
        <v>0</v>
      </c>
      <c r="DW362" s="17">
        <v>0</v>
      </c>
      <c r="DX362" s="17">
        <v>0</v>
      </c>
      <c r="DY362" s="17">
        <v>0</v>
      </c>
      <c r="DZ362" s="17">
        <v>0</v>
      </c>
      <c r="EA362" s="17">
        <v>0</v>
      </c>
      <c r="EB362" s="17">
        <v>0</v>
      </c>
      <c r="EC362" s="17">
        <v>0</v>
      </c>
      <c r="ED362" s="17">
        <v>0</v>
      </c>
      <c r="EE362" s="17">
        <v>0</v>
      </c>
      <c r="EF362" s="17">
        <v>0</v>
      </c>
      <c r="EG362" s="17">
        <v>0</v>
      </c>
      <c r="EH362" s="17">
        <v>0</v>
      </c>
      <c r="EI362" s="17">
        <v>0</v>
      </c>
      <c r="EJ362" s="17">
        <v>0</v>
      </c>
      <c r="EK362" s="17">
        <v>0</v>
      </c>
      <c r="EL362" s="17">
        <v>0</v>
      </c>
      <c r="EM362" s="17">
        <v>0</v>
      </c>
      <c r="EN362" s="17">
        <v>0</v>
      </c>
      <c r="EO362" s="17">
        <v>0</v>
      </c>
      <c r="EP362" s="17">
        <v>0</v>
      </c>
      <c r="EQ362" s="17">
        <v>0</v>
      </c>
      <c r="ER362" s="17">
        <v>0</v>
      </c>
      <c r="ES362" s="17">
        <v>0</v>
      </c>
      <c r="ET362" s="17">
        <v>0</v>
      </c>
      <c r="EU362" s="17">
        <v>0</v>
      </c>
      <c r="EV362" s="17">
        <v>0</v>
      </c>
      <c r="EW362" s="17">
        <v>0</v>
      </c>
      <c r="EX362" s="17">
        <v>0</v>
      </c>
      <c r="EY362" s="17">
        <v>0</v>
      </c>
      <c r="EZ362" s="17">
        <v>0</v>
      </c>
      <c r="FA362" s="17">
        <v>0</v>
      </c>
      <c r="FB362" s="17">
        <v>0</v>
      </c>
      <c r="FC362" s="17">
        <v>0</v>
      </c>
      <c r="FD362" s="17">
        <v>0</v>
      </c>
      <c r="FE362" s="17">
        <v>0</v>
      </c>
      <c r="FF362" s="17">
        <v>0</v>
      </c>
      <c r="FG362" s="17">
        <v>0</v>
      </c>
      <c r="FH362" s="17">
        <v>0</v>
      </c>
      <c r="FI362" s="17">
        <v>0</v>
      </c>
      <c r="FJ362" s="17">
        <v>0</v>
      </c>
      <c r="FK362" s="17">
        <v>0</v>
      </c>
      <c r="FL362" s="17">
        <v>0</v>
      </c>
      <c r="FM362" s="17">
        <v>0</v>
      </c>
      <c r="FN362" s="17">
        <v>0</v>
      </c>
      <c r="FO362" s="17">
        <v>0</v>
      </c>
      <c r="FP362" s="17">
        <v>0</v>
      </c>
      <c r="FQ362" s="17">
        <v>0</v>
      </c>
      <c r="FR362" s="17">
        <v>0</v>
      </c>
      <c r="FS362" s="17">
        <v>0</v>
      </c>
      <c r="FT362" s="17">
        <v>0</v>
      </c>
      <c r="FU362" s="17">
        <v>0</v>
      </c>
      <c r="FV362" s="17">
        <v>0</v>
      </c>
      <c r="FW362" s="17">
        <v>0</v>
      </c>
      <c r="FX362" s="17">
        <v>0</v>
      </c>
      <c r="FY362" s="17">
        <v>0</v>
      </c>
      <c r="FZ362" s="17">
        <v>0</v>
      </c>
      <c r="GA362" s="17">
        <v>0</v>
      </c>
      <c r="GB362" s="17">
        <v>0</v>
      </c>
      <c r="GC362" s="17">
        <v>0</v>
      </c>
      <c r="GD362" s="17">
        <v>0</v>
      </c>
      <c r="GE362" s="17">
        <v>0</v>
      </c>
      <c r="GF362" s="17">
        <v>0</v>
      </c>
      <c r="GG362" s="17">
        <v>0</v>
      </c>
      <c r="GH362" s="17">
        <v>0</v>
      </c>
      <c r="GI362" s="17">
        <v>0</v>
      </c>
      <c r="GJ362" s="17">
        <v>0</v>
      </c>
      <c r="GK362" s="17">
        <v>0</v>
      </c>
      <c r="GL362" s="17">
        <v>0</v>
      </c>
      <c r="GM362" s="17">
        <v>0</v>
      </c>
      <c r="GN362" s="17">
        <v>0</v>
      </c>
      <c r="GO362" s="17">
        <v>0</v>
      </c>
      <c r="GP362" s="17">
        <v>0</v>
      </c>
      <c r="GQ362" s="17">
        <v>0</v>
      </c>
      <c r="GR362" s="17">
        <v>0</v>
      </c>
      <c r="GS362" s="17">
        <v>0</v>
      </c>
      <c r="GT362" s="17">
        <v>0</v>
      </c>
      <c r="GU362" s="17">
        <v>0</v>
      </c>
      <c r="GV362" s="17">
        <v>0</v>
      </c>
      <c r="GW362" s="17">
        <v>0</v>
      </c>
      <c r="GX362" s="17">
        <v>0</v>
      </c>
      <c r="GY362" s="17">
        <v>0</v>
      </c>
      <c r="GZ362" s="17">
        <v>0</v>
      </c>
      <c r="HA362" s="17">
        <v>0</v>
      </c>
      <c r="HB362" s="17">
        <v>0</v>
      </c>
      <c r="HC362" s="17">
        <v>0</v>
      </c>
      <c r="HD362" s="17">
        <v>0</v>
      </c>
      <c r="HE362" s="17">
        <v>0</v>
      </c>
      <c r="HF362" s="17">
        <v>0</v>
      </c>
      <c r="HG362" s="17">
        <v>0</v>
      </c>
      <c r="HH362" s="17">
        <v>0</v>
      </c>
      <c r="HI362" s="17">
        <v>0</v>
      </c>
      <c r="HJ362" s="17">
        <v>0</v>
      </c>
      <c r="HK362" s="17">
        <v>0</v>
      </c>
      <c r="HL362" s="17">
        <v>0</v>
      </c>
      <c r="HM362" s="17">
        <v>0</v>
      </c>
      <c r="HN362" s="17">
        <v>0</v>
      </c>
      <c r="HO362" s="17">
        <v>0</v>
      </c>
      <c r="HP362" s="17">
        <v>0</v>
      </c>
      <c r="HQ362" s="17">
        <v>0</v>
      </c>
      <c r="HR362" s="17">
        <v>0</v>
      </c>
      <c r="HS362" s="17">
        <v>0</v>
      </c>
      <c r="HT362" s="17">
        <v>0</v>
      </c>
      <c r="HU362" s="17">
        <v>0</v>
      </c>
      <c r="HV362" s="17">
        <v>0</v>
      </c>
      <c r="HW362" s="17">
        <v>0</v>
      </c>
      <c r="HX362" s="17">
        <v>0</v>
      </c>
      <c r="HY362" s="17">
        <v>0</v>
      </c>
      <c r="HZ362" s="17">
        <v>0</v>
      </c>
      <c r="IA362" s="17">
        <v>0</v>
      </c>
      <c r="IB362" s="17">
        <v>0</v>
      </c>
      <c r="IC362" s="17">
        <v>0</v>
      </c>
      <c r="ID362" s="17">
        <v>0</v>
      </c>
      <c r="IE362" s="17">
        <v>0</v>
      </c>
      <c r="IF362" s="17">
        <v>0</v>
      </c>
      <c r="IG362" s="17">
        <v>0</v>
      </c>
      <c r="IH362" s="17">
        <v>0</v>
      </c>
      <c r="II362" s="17">
        <v>0</v>
      </c>
      <c r="IJ362" s="17">
        <v>0</v>
      </c>
      <c r="IK362" s="17">
        <v>0</v>
      </c>
      <c r="IL362" s="17">
        <v>0</v>
      </c>
      <c r="IM362" s="17">
        <v>0</v>
      </c>
      <c r="IN362" s="17">
        <v>0</v>
      </c>
      <c r="IO362" s="17">
        <v>0</v>
      </c>
      <c r="IP362" s="17">
        <v>0</v>
      </c>
      <c r="IQ362" s="17">
        <v>0</v>
      </c>
      <c r="IR362" s="17">
        <v>0</v>
      </c>
      <c r="IS362" s="17">
        <v>0</v>
      </c>
      <c r="IT362" s="17">
        <v>0</v>
      </c>
      <c r="IU362" s="17">
        <v>0</v>
      </c>
      <c r="IV362" s="17">
        <v>0</v>
      </c>
      <c r="IW362" s="17">
        <v>0</v>
      </c>
      <c r="IX362" s="17">
        <v>0</v>
      </c>
      <c r="IY362" s="17">
        <v>0</v>
      </c>
      <c r="IZ362" s="17">
        <v>0</v>
      </c>
      <c r="JA362" s="17">
        <v>0</v>
      </c>
      <c r="JB362" s="17">
        <v>0</v>
      </c>
      <c r="JC362" s="17">
        <v>0</v>
      </c>
      <c r="JD362" s="17">
        <v>0</v>
      </c>
      <c r="JE362" s="17">
        <v>0</v>
      </c>
      <c r="JF362" s="17">
        <v>0</v>
      </c>
      <c r="JG362" s="17">
        <v>0</v>
      </c>
      <c r="JH362" s="17">
        <v>0</v>
      </c>
      <c r="JI362" s="17">
        <v>0</v>
      </c>
      <c r="JJ362" s="17">
        <v>0</v>
      </c>
      <c r="JK362" s="17">
        <v>0</v>
      </c>
      <c r="JL362" s="17">
        <v>0</v>
      </c>
      <c r="JM362" s="17">
        <v>0</v>
      </c>
      <c r="JN362" s="17">
        <v>0</v>
      </c>
      <c r="JO362" s="17">
        <v>0</v>
      </c>
      <c r="JP362" s="17">
        <v>0</v>
      </c>
      <c r="JQ362" s="17">
        <v>0</v>
      </c>
      <c r="JR362" s="17">
        <v>0</v>
      </c>
      <c r="JS362" s="17">
        <v>0</v>
      </c>
      <c r="JT362" s="17">
        <v>0</v>
      </c>
      <c r="JU362" s="17">
        <v>0</v>
      </c>
      <c r="JV362" s="17">
        <v>0</v>
      </c>
      <c r="JW362" s="17">
        <v>0</v>
      </c>
      <c r="JX362" s="17">
        <v>0</v>
      </c>
      <c r="JY362" s="17">
        <v>0</v>
      </c>
    </row>
    <row r="363" spans="1:285" x14ac:dyDescent="0.15">
      <c r="A363" s="17" t="s">
        <v>248</v>
      </c>
      <c r="B363" s="17" t="s">
        <v>249</v>
      </c>
      <c r="C363" s="17">
        <v>0</v>
      </c>
      <c r="D363" s="17">
        <v>0</v>
      </c>
      <c r="E363" s="17">
        <v>0</v>
      </c>
      <c r="F363" s="17">
        <v>0</v>
      </c>
      <c r="G363" s="17">
        <v>0</v>
      </c>
      <c r="H363" s="17">
        <v>0</v>
      </c>
      <c r="I363" s="17">
        <v>0</v>
      </c>
      <c r="J363" s="17">
        <v>0</v>
      </c>
      <c r="K363" s="17">
        <v>0</v>
      </c>
      <c r="L363" s="17">
        <v>0</v>
      </c>
      <c r="M363" s="17">
        <v>0</v>
      </c>
      <c r="N363" s="17">
        <v>0</v>
      </c>
      <c r="O363" s="17">
        <v>0</v>
      </c>
      <c r="P363" s="17">
        <v>0</v>
      </c>
      <c r="Q363" s="17">
        <v>0</v>
      </c>
      <c r="R363" s="17">
        <v>0</v>
      </c>
      <c r="S363" s="17">
        <v>0</v>
      </c>
      <c r="T363" s="17">
        <v>0</v>
      </c>
      <c r="U363" s="17">
        <v>0</v>
      </c>
      <c r="V363" s="17">
        <v>0</v>
      </c>
      <c r="W363" s="17">
        <v>0</v>
      </c>
      <c r="X363" s="17">
        <v>0</v>
      </c>
      <c r="Y363" s="17">
        <v>0</v>
      </c>
      <c r="Z363" s="17">
        <v>0</v>
      </c>
      <c r="AA363" s="17">
        <v>0</v>
      </c>
      <c r="AB363" s="17">
        <v>0</v>
      </c>
      <c r="AC363" s="17">
        <v>0</v>
      </c>
      <c r="AD363" s="17">
        <v>0</v>
      </c>
      <c r="AE363" s="17">
        <v>0</v>
      </c>
      <c r="AF363" s="17">
        <v>0</v>
      </c>
      <c r="AG363" s="17">
        <v>0</v>
      </c>
      <c r="AH363" s="17">
        <v>0</v>
      </c>
      <c r="AI363" s="17">
        <v>0</v>
      </c>
      <c r="AJ363" s="17">
        <v>0</v>
      </c>
      <c r="AK363" s="17">
        <v>0</v>
      </c>
      <c r="AL363" s="17">
        <v>0</v>
      </c>
      <c r="AM363" s="17">
        <v>0</v>
      </c>
      <c r="AN363" s="17">
        <v>0</v>
      </c>
      <c r="AO363" s="17">
        <v>0</v>
      </c>
      <c r="AP363" s="17">
        <v>0</v>
      </c>
      <c r="AQ363" s="17">
        <v>0</v>
      </c>
      <c r="AR363" s="17">
        <v>0</v>
      </c>
      <c r="AS363" s="17">
        <v>0</v>
      </c>
      <c r="AT363" s="17">
        <v>0</v>
      </c>
      <c r="AU363" s="17">
        <v>0</v>
      </c>
      <c r="AV363" s="17">
        <v>0</v>
      </c>
      <c r="AW363" s="17">
        <v>0</v>
      </c>
      <c r="AX363" s="17">
        <v>0</v>
      </c>
      <c r="AY363" s="17">
        <v>0</v>
      </c>
      <c r="AZ363" s="17">
        <v>0</v>
      </c>
      <c r="BA363" s="17">
        <v>0</v>
      </c>
      <c r="BB363" s="17">
        <v>0</v>
      </c>
      <c r="BC363" s="17">
        <v>0</v>
      </c>
      <c r="BD363" s="17">
        <v>0</v>
      </c>
      <c r="BE363" s="17">
        <v>0</v>
      </c>
      <c r="BF363" s="17">
        <v>0</v>
      </c>
      <c r="BG363" s="17">
        <v>0</v>
      </c>
      <c r="BH363" s="17">
        <v>0</v>
      </c>
      <c r="BI363" s="17">
        <v>0</v>
      </c>
      <c r="BJ363" s="17">
        <v>0</v>
      </c>
      <c r="BK363" s="17">
        <v>0</v>
      </c>
      <c r="BL363" s="17">
        <v>0</v>
      </c>
      <c r="BM363" s="17">
        <v>0</v>
      </c>
      <c r="BN363" s="17">
        <v>0</v>
      </c>
      <c r="BO363" s="17">
        <v>0</v>
      </c>
      <c r="BP363" s="17">
        <v>0</v>
      </c>
      <c r="BQ363" s="17">
        <v>0</v>
      </c>
      <c r="BR363" s="17">
        <v>0</v>
      </c>
      <c r="BS363" s="17">
        <v>0</v>
      </c>
      <c r="BT363" s="17">
        <v>0</v>
      </c>
      <c r="BU363" s="17">
        <v>0</v>
      </c>
      <c r="BV363" s="17">
        <v>0</v>
      </c>
      <c r="BW363" s="17">
        <v>0</v>
      </c>
      <c r="BX363" s="17">
        <v>0</v>
      </c>
      <c r="BY363" s="17">
        <v>0</v>
      </c>
      <c r="BZ363" s="17">
        <v>0</v>
      </c>
      <c r="CA363" s="17">
        <v>0</v>
      </c>
      <c r="CB363" s="17">
        <v>0</v>
      </c>
      <c r="CC363" s="17">
        <v>0</v>
      </c>
      <c r="CD363" s="17">
        <v>0</v>
      </c>
      <c r="CE363" s="17">
        <v>0</v>
      </c>
      <c r="CF363" s="17">
        <v>0</v>
      </c>
      <c r="CG363" s="17">
        <v>0</v>
      </c>
      <c r="CH363" s="17">
        <v>0</v>
      </c>
      <c r="CI363" s="17">
        <v>0</v>
      </c>
      <c r="CJ363" s="17">
        <v>0</v>
      </c>
      <c r="CK363" s="17">
        <v>0</v>
      </c>
      <c r="CL363" s="17">
        <v>0</v>
      </c>
      <c r="CM363" s="17">
        <v>0</v>
      </c>
      <c r="CN363" s="17">
        <v>0</v>
      </c>
      <c r="CO363" s="17">
        <v>0</v>
      </c>
      <c r="CP363" s="17">
        <v>0</v>
      </c>
      <c r="CQ363" s="17">
        <v>0</v>
      </c>
      <c r="CR363" s="17">
        <v>0</v>
      </c>
      <c r="CS363" s="17">
        <v>0</v>
      </c>
      <c r="CT363" s="17">
        <v>0</v>
      </c>
      <c r="CU363" s="17">
        <v>0</v>
      </c>
      <c r="CV363" s="17">
        <v>0</v>
      </c>
      <c r="CW363" s="17">
        <v>0</v>
      </c>
      <c r="CX363" s="17">
        <v>0</v>
      </c>
      <c r="CY363" s="17">
        <v>0</v>
      </c>
      <c r="CZ363" s="17">
        <v>0</v>
      </c>
      <c r="DA363" s="17">
        <v>0</v>
      </c>
      <c r="DB363" s="17">
        <v>0</v>
      </c>
      <c r="DC363" s="17">
        <v>0</v>
      </c>
      <c r="DD363" s="17">
        <v>0</v>
      </c>
      <c r="DE363" s="17">
        <v>0</v>
      </c>
      <c r="DF363" s="17">
        <v>0</v>
      </c>
      <c r="DG363" s="17">
        <v>0</v>
      </c>
      <c r="DH363" s="17">
        <v>0</v>
      </c>
      <c r="DI363" s="17">
        <v>0</v>
      </c>
      <c r="DJ363" s="17">
        <v>0</v>
      </c>
      <c r="DK363" s="17">
        <v>0</v>
      </c>
      <c r="DL363" s="17">
        <v>0</v>
      </c>
      <c r="DM363" s="17">
        <v>0</v>
      </c>
      <c r="DN363" s="17">
        <v>0</v>
      </c>
      <c r="DO363" s="17">
        <v>0</v>
      </c>
      <c r="DP363" s="17">
        <v>0</v>
      </c>
      <c r="DQ363" s="17">
        <v>0</v>
      </c>
      <c r="DR363" s="17">
        <v>0</v>
      </c>
      <c r="DS363" s="17">
        <v>0</v>
      </c>
      <c r="DT363" s="17">
        <v>0</v>
      </c>
      <c r="DU363" s="17">
        <v>0</v>
      </c>
      <c r="DV363" s="17">
        <v>0</v>
      </c>
      <c r="DW363" s="17">
        <v>0</v>
      </c>
      <c r="DX363" s="17">
        <v>0</v>
      </c>
      <c r="DY363" s="17">
        <v>0</v>
      </c>
      <c r="DZ363" s="17">
        <v>0</v>
      </c>
      <c r="EA363" s="17">
        <v>0</v>
      </c>
      <c r="EB363" s="17">
        <v>0</v>
      </c>
      <c r="EC363" s="17">
        <v>0</v>
      </c>
      <c r="ED363" s="17">
        <v>0</v>
      </c>
      <c r="EE363" s="17">
        <v>0</v>
      </c>
      <c r="EF363" s="17">
        <v>0</v>
      </c>
      <c r="EG363" s="17">
        <v>0</v>
      </c>
      <c r="EH363" s="17">
        <v>0</v>
      </c>
      <c r="EI363" s="17">
        <v>0</v>
      </c>
      <c r="EJ363" s="17">
        <v>0</v>
      </c>
      <c r="EK363" s="17">
        <v>0</v>
      </c>
      <c r="EL363" s="17">
        <v>0</v>
      </c>
      <c r="EM363" s="17">
        <v>0</v>
      </c>
      <c r="EN363" s="17">
        <v>0</v>
      </c>
      <c r="EO363" s="17">
        <v>0</v>
      </c>
      <c r="EP363" s="17">
        <v>0</v>
      </c>
      <c r="EQ363" s="17">
        <v>0</v>
      </c>
      <c r="ER363" s="17">
        <v>0</v>
      </c>
      <c r="ES363" s="17">
        <v>0</v>
      </c>
      <c r="ET363" s="17">
        <v>0</v>
      </c>
      <c r="EU363" s="17">
        <v>0</v>
      </c>
      <c r="EV363" s="17">
        <v>0</v>
      </c>
      <c r="EW363" s="17">
        <v>0</v>
      </c>
      <c r="EX363" s="17">
        <v>0</v>
      </c>
      <c r="EY363" s="17">
        <v>0</v>
      </c>
      <c r="EZ363" s="17">
        <v>0</v>
      </c>
      <c r="FA363" s="17">
        <v>0</v>
      </c>
      <c r="FB363" s="17">
        <v>0</v>
      </c>
      <c r="FC363" s="17">
        <v>0</v>
      </c>
      <c r="FD363" s="17">
        <v>0</v>
      </c>
      <c r="FE363" s="17">
        <v>0</v>
      </c>
      <c r="FF363" s="17">
        <v>0</v>
      </c>
      <c r="FG363" s="17">
        <v>0</v>
      </c>
      <c r="FH363" s="17">
        <v>0</v>
      </c>
      <c r="FI363" s="17">
        <v>0</v>
      </c>
      <c r="FJ363" s="17">
        <v>0</v>
      </c>
      <c r="FK363" s="17">
        <v>0</v>
      </c>
      <c r="FL363" s="17">
        <v>0</v>
      </c>
      <c r="FM363" s="17">
        <v>0</v>
      </c>
      <c r="FN363" s="17">
        <v>0</v>
      </c>
      <c r="FO363" s="17">
        <v>0</v>
      </c>
      <c r="FP363" s="17">
        <v>0</v>
      </c>
      <c r="FQ363" s="17">
        <v>0</v>
      </c>
      <c r="FR363" s="17">
        <v>0</v>
      </c>
      <c r="FS363" s="17">
        <v>0</v>
      </c>
      <c r="FT363" s="17">
        <v>0</v>
      </c>
      <c r="FU363" s="17">
        <v>0</v>
      </c>
      <c r="FV363" s="17">
        <v>0</v>
      </c>
      <c r="FW363" s="17">
        <v>0</v>
      </c>
      <c r="FX363" s="17">
        <v>0</v>
      </c>
      <c r="FY363" s="17">
        <v>0</v>
      </c>
      <c r="FZ363" s="17">
        <v>0</v>
      </c>
      <c r="GA363" s="17">
        <v>0</v>
      </c>
      <c r="GB363" s="17">
        <v>0</v>
      </c>
      <c r="GC363" s="17">
        <v>0</v>
      </c>
      <c r="GD363" s="17">
        <v>0</v>
      </c>
      <c r="GE363" s="17">
        <v>0</v>
      </c>
      <c r="GF363" s="17">
        <v>0</v>
      </c>
      <c r="GG363" s="17">
        <v>0</v>
      </c>
      <c r="GH363" s="17">
        <v>0</v>
      </c>
      <c r="GI363" s="17">
        <v>0</v>
      </c>
      <c r="GJ363" s="17">
        <v>0</v>
      </c>
      <c r="GK363" s="17">
        <v>0</v>
      </c>
      <c r="GL363" s="17">
        <v>0</v>
      </c>
      <c r="GM363" s="17">
        <v>0</v>
      </c>
      <c r="GN363" s="17">
        <v>0</v>
      </c>
      <c r="GO363" s="17">
        <v>0</v>
      </c>
      <c r="GP363" s="17">
        <v>0</v>
      </c>
      <c r="GQ363" s="17">
        <v>0</v>
      </c>
      <c r="GR363" s="17">
        <v>0</v>
      </c>
      <c r="GS363" s="17">
        <v>0</v>
      </c>
      <c r="GT363" s="17">
        <v>0</v>
      </c>
      <c r="GU363" s="17">
        <v>0</v>
      </c>
      <c r="GV363" s="17">
        <v>0</v>
      </c>
      <c r="GW363" s="17">
        <v>0</v>
      </c>
      <c r="GX363" s="17">
        <v>0</v>
      </c>
      <c r="GY363" s="17">
        <v>0</v>
      </c>
      <c r="GZ363" s="17">
        <v>0</v>
      </c>
      <c r="HA363" s="17">
        <v>0</v>
      </c>
      <c r="HB363" s="17">
        <v>0</v>
      </c>
      <c r="HC363" s="17">
        <v>0</v>
      </c>
      <c r="HD363" s="17">
        <v>0</v>
      </c>
      <c r="HE363" s="17">
        <v>0</v>
      </c>
      <c r="HF363" s="17">
        <v>0</v>
      </c>
      <c r="HG363" s="17">
        <v>0</v>
      </c>
      <c r="HH363" s="17">
        <v>0</v>
      </c>
      <c r="HI363" s="17">
        <v>0</v>
      </c>
      <c r="HJ363" s="17">
        <v>0</v>
      </c>
      <c r="HK363" s="17">
        <v>0</v>
      </c>
      <c r="HL363" s="17">
        <v>0</v>
      </c>
      <c r="HM363" s="17">
        <v>0</v>
      </c>
      <c r="HN363" s="17">
        <v>0</v>
      </c>
      <c r="HO363" s="17">
        <v>0</v>
      </c>
      <c r="HP363" s="17">
        <v>0</v>
      </c>
      <c r="HQ363" s="17">
        <v>0</v>
      </c>
      <c r="HR363" s="17">
        <v>0</v>
      </c>
      <c r="HS363" s="17">
        <v>0</v>
      </c>
      <c r="HT363" s="17">
        <v>0</v>
      </c>
      <c r="HU363" s="17">
        <v>0</v>
      </c>
      <c r="HV363" s="17">
        <v>0</v>
      </c>
      <c r="HW363" s="17">
        <v>0</v>
      </c>
      <c r="HX363" s="17">
        <v>0</v>
      </c>
      <c r="HY363" s="17">
        <v>0</v>
      </c>
      <c r="HZ363" s="17">
        <v>0</v>
      </c>
      <c r="IA363" s="17">
        <v>0</v>
      </c>
      <c r="IB363" s="17">
        <v>0</v>
      </c>
      <c r="IC363" s="17">
        <v>0</v>
      </c>
      <c r="ID363" s="17">
        <v>0</v>
      </c>
      <c r="IE363" s="17">
        <v>0</v>
      </c>
      <c r="IF363" s="17">
        <v>0</v>
      </c>
      <c r="IG363" s="17">
        <v>0</v>
      </c>
      <c r="IH363" s="17">
        <v>0</v>
      </c>
      <c r="II363" s="17">
        <v>0</v>
      </c>
      <c r="IJ363" s="17">
        <v>0</v>
      </c>
      <c r="IK363" s="17">
        <v>0</v>
      </c>
      <c r="IL363" s="17">
        <v>0</v>
      </c>
      <c r="IM363" s="17">
        <v>0</v>
      </c>
      <c r="IN363" s="17">
        <v>0</v>
      </c>
      <c r="IO363" s="17">
        <v>0</v>
      </c>
      <c r="IP363" s="17">
        <v>0</v>
      </c>
      <c r="IQ363" s="17">
        <v>0</v>
      </c>
      <c r="IR363" s="17">
        <v>0</v>
      </c>
      <c r="IS363" s="17">
        <v>0</v>
      </c>
      <c r="IT363" s="17">
        <v>0</v>
      </c>
      <c r="IU363" s="17">
        <v>0</v>
      </c>
      <c r="IV363" s="17">
        <v>0</v>
      </c>
      <c r="IW363" s="17">
        <v>0</v>
      </c>
      <c r="IX363" s="17">
        <v>0</v>
      </c>
      <c r="IY363" s="17">
        <v>0</v>
      </c>
      <c r="IZ363" s="17">
        <v>0</v>
      </c>
      <c r="JA363" s="17">
        <v>0</v>
      </c>
      <c r="JB363" s="17">
        <v>0</v>
      </c>
      <c r="JC363" s="17">
        <v>0</v>
      </c>
      <c r="JD363" s="17">
        <v>0</v>
      </c>
      <c r="JE363" s="17">
        <v>0</v>
      </c>
      <c r="JF363" s="17">
        <v>0</v>
      </c>
      <c r="JG363" s="17">
        <v>0</v>
      </c>
      <c r="JH363" s="17">
        <v>0</v>
      </c>
      <c r="JI363" s="17">
        <v>0</v>
      </c>
      <c r="JJ363" s="17">
        <v>0</v>
      </c>
      <c r="JK363" s="17">
        <v>0</v>
      </c>
      <c r="JL363" s="17">
        <v>0</v>
      </c>
      <c r="JM363" s="17">
        <v>0</v>
      </c>
      <c r="JN363" s="17">
        <v>0</v>
      </c>
      <c r="JO363" s="17">
        <v>0</v>
      </c>
      <c r="JP363" s="17">
        <v>0</v>
      </c>
      <c r="JQ363" s="17">
        <v>0</v>
      </c>
      <c r="JR363" s="17">
        <v>0</v>
      </c>
      <c r="JS363" s="17">
        <v>0</v>
      </c>
      <c r="JT363" s="17">
        <v>0</v>
      </c>
      <c r="JU363" s="17">
        <v>0</v>
      </c>
      <c r="JV363" s="17">
        <v>0</v>
      </c>
      <c r="JW363" s="17">
        <v>0</v>
      </c>
      <c r="JX363" s="17">
        <v>0</v>
      </c>
      <c r="JY363" s="17">
        <v>0</v>
      </c>
    </row>
    <row r="364" spans="1:285" x14ac:dyDescent="0.15">
      <c r="A364" s="17" t="s">
        <v>423</v>
      </c>
      <c r="B364" s="17" t="s">
        <v>424</v>
      </c>
      <c r="C364" s="17">
        <v>0</v>
      </c>
      <c r="D364" s="17">
        <v>0</v>
      </c>
      <c r="E364" s="17">
        <v>0</v>
      </c>
      <c r="F364" s="17">
        <v>0</v>
      </c>
      <c r="G364" s="17">
        <v>0</v>
      </c>
      <c r="H364" s="17">
        <v>0</v>
      </c>
      <c r="I364" s="17">
        <v>24.48</v>
      </c>
      <c r="J364" s="17">
        <v>24.48</v>
      </c>
      <c r="K364" s="17">
        <v>24.48</v>
      </c>
      <c r="L364" s="17">
        <v>24.48</v>
      </c>
      <c r="M364" s="17">
        <v>24.48</v>
      </c>
      <c r="N364" s="17">
        <v>24.56</v>
      </c>
      <c r="O364" s="17">
        <v>24.56</v>
      </c>
      <c r="P364" s="17">
        <v>24.52</v>
      </c>
      <c r="Q364" s="17">
        <v>24.5</v>
      </c>
      <c r="R364" s="17">
        <v>24.52</v>
      </c>
      <c r="S364" s="17">
        <v>24.56</v>
      </c>
      <c r="T364" s="17">
        <v>24.58</v>
      </c>
      <c r="U364" s="17">
        <v>24.57</v>
      </c>
      <c r="V364" s="17">
        <v>24.57</v>
      </c>
      <c r="W364" s="17">
        <v>24.56</v>
      </c>
      <c r="X364" s="17">
        <v>24.59</v>
      </c>
      <c r="Y364" s="17">
        <v>24.6</v>
      </c>
      <c r="Z364" s="17">
        <v>24.62</v>
      </c>
      <c r="AA364" s="17">
        <v>24.61</v>
      </c>
      <c r="AB364" s="17">
        <v>0</v>
      </c>
      <c r="AC364" s="17">
        <v>0</v>
      </c>
      <c r="AD364" s="17">
        <v>0</v>
      </c>
      <c r="AE364" s="17">
        <v>0</v>
      </c>
      <c r="AF364" s="17">
        <v>0</v>
      </c>
      <c r="AG364" s="17">
        <v>0</v>
      </c>
      <c r="AH364" s="17">
        <v>0</v>
      </c>
      <c r="AI364" s="17">
        <v>0</v>
      </c>
      <c r="AJ364" s="17">
        <v>0</v>
      </c>
      <c r="AK364" s="17">
        <v>0</v>
      </c>
      <c r="AL364" s="17">
        <v>0</v>
      </c>
      <c r="AM364" s="17">
        <v>0</v>
      </c>
      <c r="AN364" s="17">
        <v>0</v>
      </c>
      <c r="AO364" s="17">
        <v>0</v>
      </c>
      <c r="AP364" s="17">
        <v>0</v>
      </c>
      <c r="AQ364" s="17">
        <v>0</v>
      </c>
      <c r="AR364" s="17">
        <v>0</v>
      </c>
      <c r="AS364" s="17">
        <v>0</v>
      </c>
      <c r="AT364" s="17">
        <v>0</v>
      </c>
      <c r="AU364" s="17">
        <v>0</v>
      </c>
      <c r="AV364" s="17">
        <v>0</v>
      </c>
      <c r="AW364" s="17">
        <v>0</v>
      </c>
      <c r="AX364" s="17">
        <v>0</v>
      </c>
      <c r="AY364" s="17">
        <v>0</v>
      </c>
      <c r="AZ364" s="17">
        <v>0</v>
      </c>
      <c r="BA364" s="17">
        <v>0</v>
      </c>
      <c r="BB364" s="17">
        <v>0</v>
      </c>
      <c r="BC364" s="17">
        <v>0</v>
      </c>
      <c r="BD364" s="17">
        <v>0</v>
      </c>
      <c r="BE364" s="17">
        <v>0</v>
      </c>
      <c r="BF364" s="17">
        <v>0</v>
      </c>
      <c r="BG364" s="17">
        <v>0</v>
      </c>
      <c r="BH364" s="17">
        <v>0</v>
      </c>
      <c r="BI364" s="17">
        <v>0</v>
      </c>
      <c r="BJ364" s="17">
        <v>0</v>
      </c>
      <c r="BK364" s="17">
        <v>0</v>
      </c>
      <c r="BL364" s="17">
        <v>0</v>
      </c>
      <c r="BM364" s="17">
        <v>0</v>
      </c>
      <c r="BN364" s="17">
        <v>0</v>
      </c>
      <c r="BO364" s="17">
        <v>0</v>
      </c>
      <c r="BP364" s="17">
        <v>0</v>
      </c>
      <c r="BQ364" s="17">
        <v>0</v>
      </c>
      <c r="BR364" s="17">
        <v>0</v>
      </c>
      <c r="BS364" s="17">
        <v>0</v>
      </c>
      <c r="BT364" s="17">
        <v>0</v>
      </c>
      <c r="BU364" s="17">
        <v>0</v>
      </c>
      <c r="BV364" s="17">
        <v>0</v>
      </c>
      <c r="BW364" s="17">
        <v>0</v>
      </c>
      <c r="BX364" s="17">
        <v>0</v>
      </c>
      <c r="BY364" s="17">
        <v>0</v>
      </c>
      <c r="BZ364" s="17">
        <v>0</v>
      </c>
      <c r="CA364" s="17">
        <v>0</v>
      </c>
      <c r="CB364" s="17">
        <v>0</v>
      </c>
      <c r="CC364" s="17">
        <v>0</v>
      </c>
      <c r="CD364" s="17">
        <v>0</v>
      </c>
      <c r="CE364" s="17">
        <v>0</v>
      </c>
      <c r="CF364" s="17">
        <v>0</v>
      </c>
      <c r="CG364" s="17">
        <v>0</v>
      </c>
      <c r="CH364" s="17">
        <v>0</v>
      </c>
      <c r="CI364" s="17">
        <v>0</v>
      </c>
      <c r="CJ364" s="17">
        <v>0</v>
      </c>
      <c r="CK364" s="17">
        <v>0</v>
      </c>
      <c r="CL364" s="17">
        <v>0</v>
      </c>
      <c r="CM364" s="17">
        <v>0</v>
      </c>
      <c r="CN364" s="17">
        <v>0</v>
      </c>
      <c r="CO364" s="17">
        <v>0</v>
      </c>
      <c r="CP364" s="17">
        <v>0</v>
      </c>
      <c r="CQ364" s="17">
        <v>0</v>
      </c>
      <c r="CR364" s="17">
        <v>0</v>
      </c>
      <c r="CS364" s="17">
        <v>0</v>
      </c>
      <c r="CT364" s="17">
        <v>0</v>
      </c>
      <c r="CU364" s="17">
        <v>0</v>
      </c>
      <c r="CV364" s="17">
        <v>0</v>
      </c>
      <c r="CW364" s="17">
        <v>0</v>
      </c>
      <c r="CX364" s="17">
        <v>0</v>
      </c>
      <c r="CY364" s="17">
        <v>0</v>
      </c>
      <c r="CZ364" s="17">
        <v>0</v>
      </c>
      <c r="DA364" s="17">
        <v>0</v>
      </c>
      <c r="DB364" s="17">
        <v>0</v>
      </c>
      <c r="DC364" s="17">
        <v>0</v>
      </c>
      <c r="DD364" s="17">
        <v>0</v>
      </c>
      <c r="DE364" s="17">
        <v>0</v>
      </c>
      <c r="DF364" s="17">
        <v>0</v>
      </c>
      <c r="DG364" s="17">
        <v>0</v>
      </c>
      <c r="DH364" s="17">
        <v>0</v>
      </c>
      <c r="DI364" s="17">
        <v>0</v>
      </c>
      <c r="DJ364" s="17">
        <v>0</v>
      </c>
      <c r="DK364" s="17">
        <v>0</v>
      </c>
      <c r="DL364" s="17">
        <v>0</v>
      </c>
      <c r="DM364" s="17">
        <v>0</v>
      </c>
      <c r="DN364" s="17">
        <v>0</v>
      </c>
      <c r="DO364" s="17">
        <v>0</v>
      </c>
      <c r="DP364" s="17">
        <v>0</v>
      </c>
      <c r="DQ364" s="17">
        <v>0</v>
      </c>
      <c r="DR364" s="17">
        <v>0</v>
      </c>
      <c r="DS364" s="17">
        <v>0</v>
      </c>
      <c r="DT364" s="17">
        <v>0</v>
      </c>
      <c r="DU364" s="17">
        <v>0</v>
      </c>
      <c r="DV364" s="17">
        <v>0</v>
      </c>
      <c r="DW364" s="17">
        <v>0</v>
      </c>
      <c r="DX364" s="17">
        <v>0</v>
      </c>
      <c r="DY364" s="17">
        <v>0</v>
      </c>
      <c r="DZ364" s="17">
        <v>0</v>
      </c>
      <c r="EA364" s="17">
        <v>0</v>
      </c>
      <c r="EB364" s="17">
        <v>0</v>
      </c>
      <c r="EC364" s="17">
        <v>0</v>
      </c>
      <c r="ED364" s="17">
        <v>0</v>
      </c>
      <c r="EE364" s="17">
        <v>0</v>
      </c>
      <c r="EF364" s="17">
        <v>0</v>
      </c>
      <c r="EG364" s="17">
        <v>0</v>
      </c>
      <c r="EH364" s="17">
        <v>0</v>
      </c>
      <c r="EI364" s="17">
        <v>0</v>
      </c>
      <c r="EJ364" s="17">
        <v>0</v>
      </c>
      <c r="EK364" s="17">
        <v>0</v>
      </c>
      <c r="EL364" s="17">
        <v>0</v>
      </c>
      <c r="EM364" s="17">
        <v>0</v>
      </c>
      <c r="EN364" s="17">
        <v>0</v>
      </c>
      <c r="EO364" s="17">
        <v>0</v>
      </c>
      <c r="EP364" s="17">
        <v>0</v>
      </c>
      <c r="EQ364" s="17">
        <v>0</v>
      </c>
      <c r="ER364" s="17">
        <v>0</v>
      </c>
      <c r="ES364" s="17">
        <v>0</v>
      </c>
      <c r="ET364" s="17">
        <v>0</v>
      </c>
      <c r="EU364" s="17">
        <v>0</v>
      </c>
      <c r="EV364" s="17">
        <v>0</v>
      </c>
      <c r="EW364" s="17">
        <v>0</v>
      </c>
      <c r="EX364" s="17">
        <v>0</v>
      </c>
      <c r="EY364" s="17">
        <v>0</v>
      </c>
      <c r="EZ364" s="17">
        <v>0</v>
      </c>
      <c r="FA364" s="17">
        <v>0</v>
      </c>
      <c r="FB364" s="17">
        <v>0</v>
      </c>
      <c r="FC364" s="17">
        <v>0</v>
      </c>
      <c r="FD364" s="17">
        <v>0</v>
      </c>
      <c r="FE364" s="17">
        <v>0</v>
      </c>
      <c r="FF364" s="17">
        <v>0</v>
      </c>
      <c r="FG364" s="17">
        <v>0</v>
      </c>
      <c r="FH364" s="17">
        <v>0</v>
      </c>
      <c r="FI364" s="17">
        <v>0</v>
      </c>
      <c r="FJ364" s="17">
        <v>0</v>
      </c>
      <c r="FK364" s="17">
        <v>0</v>
      </c>
      <c r="FL364" s="17">
        <v>0</v>
      </c>
      <c r="FM364" s="17">
        <v>0</v>
      </c>
      <c r="FN364" s="17">
        <v>0</v>
      </c>
      <c r="FO364" s="17">
        <v>0</v>
      </c>
      <c r="FP364" s="17">
        <v>0</v>
      </c>
      <c r="FQ364" s="17">
        <v>0</v>
      </c>
      <c r="FR364" s="17">
        <v>0</v>
      </c>
      <c r="FS364" s="17">
        <v>0</v>
      </c>
      <c r="FT364" s="17">
        <v>0</v>
      </c>
      <c r="FU364" s="17">
        <v>0</v>
      </c>
      <c r="FV364" s="17">
        <v>0</v>
      </c>
      <c r="FW364" s="17">
        <v>0</v>
      </c>
      <c r="FX364" s="17">
        <v>0</v>
      </c>
      <c r="FY364" s="17">
        <v>0</v>
      </c>
      <c r="FZ364" s="17">
        <v>0</v>
      </c>
      <c r="GA364" s="17">
        <v>0</v>
      </c>
      <c r="GB364" s="17">
        <v>0</v>
      </c>
      <c r="GC364" s="17">
        <v>0</v>
      </c>
      <c r="GD364" s="17">
        <v>0</v>
      </c>
      <c r="GE364" s="17">
        <v>0</v>
      </c>
      <c r="GF364" s="17">
        <v>0</v>
      </c>
      <c r="GG364" s="17">
        <v>0</v>
      </c>
      <c r="GH364" s="17">
        <v>0</v>
      </c>
      <c r="GI364" s="17">
        <v>0</v>
      </c>
      <c r="GJ364" s="17">
        <v>0</v>
      </c>
      <c r="GK364" s="17">
        <v>0</v>
      </c>
      <c r="GL364" s="17">
        <v>0</v>
      </c>
      <c r="GM364" s="17">
        <v>0</v>
      </c>
      <c r="GN364" s="17">
        <v>0</v>
      </c>
      <c r="GO364" s="17">
        <v>0</v>
      </c>
      <c r="GP364" s="17">
        <v>0</v>
      </c>
      <c r="GQ364" s="17">
        <v>0</v>
      </c>
      <c r="GR364" s="17">
        <v>0</v>
      </c>
      <c r="GS364" s="17">
        <v>0</v>
      </c>
      <c r="GT364" s="17">
        <v>0</v>
      </c>
      <c r="GU364" s="17">
        <v>0</v>
      </c>
      <c r="GV364" s="17">
        <v>0</v>
      </c>
      <c r="GW364" s="17">
        <v>0</v>
      </c>
      <c r="GX364" s="17">
        <v>0</v>
      </c>
      <c r="GY364" s="17">
        <v>0</v>
      </c>
      <c r="GZ364" s="17">
        <v>0</v>
      </c>
      <c r="HA364" s="17">
        <v>0</v>
      </c>
      <c r="HB364" s="17">
        <v>0</v>
      </c>
      <c r="HC364" s="17">
        <v>0</v>
      </c>
      <c r="HD364" s="17">
        <v>0</v>
      </c>
      <c r="HE364" s="17">
        <v>0</v>
      </c>
      <c r="HF364" s="17">
        <v>0</v>
      </c>
      <c r="HG364" s="17">
        <v>0</v>
      </c>
      <c r="HH364" s="17">
        <v>0</v>
      </c>
      <c r="HI364" s="17">
        <v>0</v>
      </c>
      <c r="HJ364" s="17">
        <v>0</v>
      </c>
      <c r="HK364" s="17">
        <v>0</v>
      </c>
      <c r="HL364" s="17">
        <v>0</v>
      </c>
      <c r="HM364" s="17">
        <v>0</v>
      </c>
      <c r="HN364" s="17">
        <v>0</v>
      </c>
      <c r="HO364" s="17">
        <v>0</v>
      </c>
      <c r="HP364" s="17">
        <v>0</v>
      </c>
      <c r="HQ364" s="17">
        <v>0</v>
      </c>
      <c r="HR364" s="17">
        <v>0</v>
      </c>
      <c r="HS364" s="17">
        <v>0</v>
      </c>
      <c r="HT364" s="17">
        <v>0</v>
      </c>
      <c r="HU364" s="17">
        <v>0</v>
      </c>
      <c r="HV364" s="17">
        <v>0</v>
      </c>
      <c r="HW364" s="17">
        <v>0</v>
      </c>
      <c r="HX364" s="17">
        <v>0</v>
      </c>
      <c r="HY364" s="17">
        <v>0</v>
      </c>
      <c r="HZ364" s="17">
        <v>0</v>
      </c>
      <c r="IA364" s="17">
        <v>0</v>
      </c>
      <c r="IB364" s="17">
        <v>0</v>
      </c>
      <c r="IC364" s="17">
        <v>0</v>
      </c>
      <c r="ID364" s="17">
        <v>0</v>
      </c>
      <c r="IE364" s="17">
        <v>0</v>
      </c>
      <c r="IF364" s="17">
        <v>0</v>
      </c>
      <c r="IG364" s="17">
        <v>0</v>
      </c>
      <c r="IH364" s="17">
        <v>0</v>
      </c>
      <c r="II364" s="17">
        <v>0</v>
      </c>
      <c r="IJ364" s="17">
        <v>0</v>
      </c>
      <c r="IK364" s="17">
        <v>0</v>
      </c>
      <c r="IL364" s="17">
        <v>0</v>
      </c>
      <c r="IM364" s="17">
        <v>0</v>
      </c>
      <c r="IN364" s="17">
        <v>0</v>
      </c>
      <c r="IO364" s="17">
        <v>0</v>
      </c>
      <c r="IP364" s="17">
        <v>0</v>
      </c>
      <c r="IQ364" s="17">
        <v>0</v>
      </c>
      <c r="IR364" s="17">
        <v>0</v>
      </c>
      <c r="IS364" s="17">
        <v>0</v>
      </c>
      <c r="IT364" s="17">
        <v>0</v>
      </c>
      <c r="IU364" s="17">
        <v>0</v>
      </c>
      <c r="IV364" s="17">
        <v>0</v>
      </c>
      <c r="IW364" s="17">
        <v>0</v>
      </c>
      <c r="IX364" s="17">
        <v>0</v>
      </c>
      <c r="IY364" s="17">
        <v>0</v>
      </c>
      <c r="IZ364" s="17">
        <v>0</v>
      </c>
      <c r="JA364" s="17">
        <v>0</v>
      </c>
      <c r="JB364" s="17">
        <v>0</v>
      </c>
      <c r="JC364" s="17">
        <v>0</v>
      </c>
      <c r="JD364" s="17">
        <v>0</v>
      </c>
      <c r="JE364" s="17">
        <v>0</v>
      </c>
      <c r="JF364" s="17">
        <v>0</v>
      </c>
      <c r="JG364" s="17">
        <v>0</v>
      </c>
      <c r="JH364" s="17">
        <v>0</v>
      </c>
      <c r="JI364" s="17">
        <v>0</v>
      </c>
      <c r="JJ364" s="17">
        <v>0</v>
      </c>
      <c r="JK364" s="17">
        <v>0</v>
      </c>
      <c r="JL364" s="17">
        <v>0</v>
      </c>
      <c r="JM364" s="17">
        <v>0</v>
      </c>
      <c r="JN364" s="17">
        <v>0</v>
      </c>
      <c r="JO364" s="17">
        <v>0</v>
      </c>
      <c r="JP364" s="17">
        <v>0</v>
      </c>
      <c r="JQ364" s="17">
        <v>0</v>
      </c>
      <c r="JR364" s="17">
        <v>0</v>
      </c>
      <c r="JS364" s="17">
        <v>0</v>
      </c>
      <c r="JT364" s="17">
        <v>0</v>
      </c>
      <c r="JU364" s="17">
        <v>0</v>
      </c>
      <c r="JV364" s="17">
        <v>0</v>
      </c>
      <c r="JW364" s="17">
        <v>0</v>
      </c>
      <c r="JX364" s="17">
        <v>0</v>
      </c>
      <c r="JY364" s="17">
        <v>0</v>
      </c>
    </row>
    <row r="365" spans="1:285" x14ac:dyDescent="0.15">
      <c r="A365" s="17" t="s">
        <v>880</v>
      </c>
      <c r="B365" s="17" t="s">
        <v>881</v>
      </c>
      <c r="C365" s="17">
        <v>0</v>
      </c>
      <c r="D365" s="17">
        <v>0</v>
      </c>
      <c r="E365" s="17">
        <v>0</v>
      </c>
      <c r="F365" s="17">
        <v>0</v>
      </c>
      <c r="G365" s="17">
        <v>0</v>
      </c>
      <c r="H365" s="17">
        <v>0</v>
      </c>
      <c r="I365" s="17">
        <v>13.62</v>
      </c>
      <c r="J365" s="17">
        <v>13.62</v>
      </c>
      <c r="K365" s="17">
        <v>13.62</v>
      </c>
      <c r="L365" s="17">
        <v>13.62</v>
      </c>
      <c r="M365" s="17">
        <v>13.62</v>
      </c>
      <c r="N365" s="17">
        <v>13.63</v>
      </c>
      <c r="O365" s="17">
        <v>13.62</v>
      </c>
      <c r="P365" s="17">
        <v>13.6</v>
      </c>
      <c r="Q365" s="17">
        <v>13.61</v>
      </c>
      <c r="R365" s="17">
        <v>13.59</v>
      </c>
      <c r="S365" s="17">
        <v>13.59</v>
      </c>
      <c r="T365" s="17">
        <v>13.63</v>
      </c>
      <c r="U365" s="17">
        <v>13.61</v>
      </c>
      <c r="V365" s="17">
        <v>13.61</v>
      </c>
      <c r="W365" s="17">
        <v>13.61</v>
      </c>
      <c r="X365" s="17">
        <v>13.62</v>
      </c>
      <c r="Y365" s="17">
        <v>13.62</v>
      </c>
      <c r="Z365" s="17">
        <v>13.62</v>
      </c>
      <c r="AA365" s="17">
        <v>13.62</v>
      </c>
      <c r="AB365" s="17">
        <v>0</v>
      </c>
      <c r="AC365" s="17">
        <v>0</v>
      </c>
      <c r="AD365" s="17">
        <v>0</v>
      </c>
      <c r="AE365" s="17">
        <v>0</v>
      </c>
      <c r="AF365" s="17">
        <v>0</v>
      </c>
      <c r="AG365" s="17">
        <v>0</v>
      </c>
      <c r="AH365" s="17">
        <v>0</v>
      </c>
      <c r="AI365" s="17">
        <v>0</v>
      </c>
      <c r="AJ365" s="17">
        <v>0</v>
      </c>
      <c r="AK365" s="17">
        <v>0</v>
      </c>
      <c r="AL365" s="17">
        <v>0</v>
      </c>
      <c r="AM365" s="17">
        <v>0</v>
      </c>
      <c r="AN365" s="17">
        <v>0</v>
      </c>
      <c r="AO365" s="17">
        <v>0</v>
      </c>
      <c r="AP365" s="17">
        <v>0</v>
      </c>
      <c r="AQ365" s="17">
        <v>0</v>
      </c>
      <c r="AR365" s="17">
        <v>0</v>
      </c>
      <c r="AS365" s="17">
        <v>0</v>
      </c>
      <c r="AT365" s="17">
        <v>0</v>
      </c>
      <c r="AU365" s="17">
        <v>0</v>
      </c>
      <c r="AV365" s="17">
        <v>0</v>
      </c>
      <c r="AW365" s="17">
        <v>0</v>
      </c>
      <c r="AX365" s="17">
        <v>0</v>
      </c>
      <c r="AY365" s="17">
        <v>0</v>
      </c>
      <c r="AZ365" s="17">
        <v>0</v>
      </c>
      <c r="BA365" s="17">
        <v>0</v>
      </c>
      <c r="BB365" s="17">
        <v>0</v>
      </c>
      <c r="BC365" s="17">
        <v>0</v>
      </c>
      <c r="BD365" s="17">
        <v>0</v>
      </c>
      <c r="BE365" s="17">
        <v>0</v>
      </c>
      <c r="BF365" s="17">
        <v>0</v>
      </c>
      <c r="BG365" s="17">
        <v>0</v>
      </c>
      <c r="BH365" s="17">
        <v>0</v>
      </c>
      <c r="BI365" s="17">
        <v>0</v>
      </c>
      <c r="BJ365" s="17">
        <v>0</v>
      </c>
      <c r="BK365" s="17">
        <v>0</v>
      </c>
      <c r="BL365" s="17">
        <v>0</v>
      </c>
      <c r="BM365" s="17">
        <v>0</v>
      </c>
      <c r="BN365" s="17">
        <v>0</v>
      </c>
      <c r="BO365" s="17">
        <v>0</v>
      </c>
      <c r="BP365" s="17">
        <v>0</v>
      </c>
      <c r="BQ365" s="17">
        <v>0</v>
      </c>
      <c r="BR365" s="17">
        <v>0</v>
      </c>
      <c r="BS365" s="17">
        <v>0</v>
      </c>
      <c r="BT365" s="17">
        <v>0</v>
      </c>
      <c r="BU365" s="17">
        <v>0</v>
      </c>
      <c r="BV365" s="17">
        <v>0</v>
      </c>
      <c r="BW365" s="17">
        <v>0</v>
      </c>
      <c r="BX365" s="17">
        <v>0</v>
      </c>
      <c r="BY365" s="17">
        <v>0</v>
      </c>
      <c r="BZ365" s="17">
        <v>0</v>
      </c>
      <c r="CA365" s="17">
        <v>0</v>
      </c>
      <c r="CB365" s="17">
        <v>0</v>
      </c>
      <c r="CC365" s="17">
        <v>0</v>
      </c>
      <c r="CD365" s="17">
        <v>0</v>
      </c>
      <c r="CE365" s="17">
        <v>0</v>
      </c>
      <c r="CF365" s="17">
        <v>0</v>
      </c>
      <c r="CG365" s="17">
        <v>0</v>
      </c>
      <c r="CH365" s="17">
        <v>0</v>
      </c>
      <c r="CI365" s="17">
        <v>0</v>
      </c>
      <c r="CJ365" s="17">
        <v>0</v>
      </c>
      <c r="CK365" s="17">
        <v>0</v>
      </c>
      <c r="CL365" s="17">
        <v>0</v>
      </c>
      <c r="CM365" s="17">
        <v>0</v>
      </c>
      <c r="CN365" s="17">
        <v>0</v>
      </c>
      <c r="CO365" s="17">
        <v>0</v>
      </c>
      <c r="CP365" s="17">
        <v>0</v>
      </c>
      <c r="CQ365" s="17">
        <v>0</v>
      </c>
      <c r="CR365" s="17">
        <v>0</v>
      </c>
      <c r="CS365" s="17">
        <v>0</v>
      </c>
      <c r="CT365" s="17">
        <v>0</v>
      </c>
      <c r="CU365" s="17">
        <v>0</v>
      </c>
      <c r="CV365" s="17">
        <v>0</v>
      </c>
      <c r="CW365" s="17">
        <v>0</v>
      </c>
      <c r="CX365" s="17">
        <v>0</v>
      </c>
      <c r="CY365" s="17">
        <v>0</v>
      </c>
      <c r="CZ365" s="17">
        <v>0</v>
      </c>
      <c r="DA365" s="17">
        <v>0</v>
      </c>
      <c r="DB365" s="17">
        <v>0</v>
      </c>
      <c r="DC365" s="17">
        <v>0</v>
      </c>
      <c r="DD365" s="17">
        <v>0</v>
      </c>
      <c r="DE365" s="17">
        <v>0</v>
      </c>
      <c r="DF365" s="17">
        <v>0</v>
      </c>
      <c r="DG365" s="17">
        <v>0</v>
      </c>
      <c r="DH365" s="17">
        <v>0</v>
      </c>
      <c r="DI365" s="17">
        <v>0</v>
      </c>
      <c r="DJ365" s="17">
        <v>0</v>
      </c>
      <c r="DK365" s="17">
        <v>0</v>
      </c>
      <c r="DL365" s="17">
        <v>0</v>
      </c>
      <c r="DM365" s="17">
        <v>0</v>
      </c>
      <c r="DN365" s="17">
        <v>0</v>
      </c>
      <c r="DO365" s="17">
        <v>0</v>
      </c>
      <c r="DP365" s="17">
        <v>0</v>
      </c>
      <c r="DQ365" s="17">
        <v>0</v>
      </c>
      <c r="DR365" s="17">
        <v>0</v>
      </c>
      <c r="DS365" s="17">
        <v>0</v>
      </c>
      <c r="DT365" s="17">
        <v>0</v>
      </c>
      <c r="DU365" s="17">
        <v>0</v>
      </c>
      <c r="DV365" s="17">
        <v>0</v>
      </c>
      <c r="DW365" s="17">
        <v>0</v>
      </c>
      <c r="DX365" s="17">
        <v>0</v>
      </c>
      <c r="DY365" s="17">
        <v>0</v>
      </c>
      <c r="DZ365" s="17">
        <v>0</v>
      </c>
      <c r="EA365" s="17">
        <v>0</v>
      </c>
      <c r="EB365" s="17">
        <v>0</v>
      </c>
      <c r="EC365" s="17">
        <v>0</v>
      </c>
      <c r="ED365" s="17">
        <v>0</v>
      </c>
      <c r="EE365" s="17">
        <v>0</v>
      </c>
      <c r="EF365" s="17">
        <v>0</v>
      </c>
      <c r="EG365" s="17">
        <v>0</v>
      </c>
      <c r="EH365" s="17">
        <v>0</v>
      </c>
      <c r="EI365" s="17">
        <v>0</v>
      </c>
      <c r="EJ365" s="17">
        <v>0</v>
      </c>
      <c r="EK365" s="17">
        <v>0</v>
      </c>
      <c r="EL365" s="17">
        <v>0</v>
      </c>
      <c r="EM365" s="17">
        <v>0</v>
      </c>
      <c r="EN365" s="17">
        <v>0</v>
      </c>
      <c r="EO365" s="17">
        <v>0</v>
      </c>
      <c r="EP365" s="17">
        <v>0</v>
      </c>
      <c r="EQ365" s="17">
        <v>0</v>
      </c>
      <c r="ER365" s="17">
        <v>0</v>
      </c>
      <c r="ES365" s="17">
        <v>0</v>
      </c>
      <c r="ET365" s="17">
        <v>0</v>
      </c>
      <c r="EU365" s="17">
        <v>0</v>
      </c>
      <c r="EV365" s="17">
        <v>0</v>
      </c>
      <c r="EW365" s="17">
        <v>0</v>
      </c>
      <c r="EX365" s="17">
        <v>0</v>
      </c>
      <c r="EY365" s="17">
        <v>0</v>
      </c>
      <c r="EZ365" s="17">
        <v>0</v>
      </c>
      <c r="FA365" s="17">
        <v>0</v>
      </c>
      <c r="FB365" s="17">
        <v>0</v>
      </c>
      <c r="FC365" s="17">
        <v>0</v>
      </c>
      <c r="FD365" s="17">
        <v>0</v>
      </c>
      <c r="FE365" s="17">
        <v>0</v>
      </c>
      <c r="FF365" s="17">
        <v>0</v>
      </c>
      <c r="FG365" s="17">
        <v>0</v>
      </c>
      <c r="FH365" s="17">
        <v>0</v>
      </c>
      <c r="FI365" s="17">
        <v>0</v>
      </c>
      <c r="FJ365" s="17">
        <v>0</v>
      </c>
      <c r="FK365" s="17">
        <v>0</v>
      </c>
      <c r="FL365" s="17">
        <v>0</v>
      </c>
      <c r="FM365" s="17">
        <v>0</v>
      </c>
      <c r="FN365" s="17">
        <v>0</v>
      </c>
      <c r="FO365" s="17">
        <v>0</v>
      </c>
      <c r="FP365" s="17">
        <v>0</v>
      </c>
      <c r="FQ365" s="17">
        <v>0</v>
      </c>
      <c r="FR365" s="17">
        <v>0</v>
      </c>
      <c r="FS365" s="17">
        <v>0</v>
      </c>
      <c r="FT365" s="17">
        <v>0</v>
      </c>
      <c r="FU365" s="17">
        <v>0</v>
      </c>
      <c r="FV365" s="17">
        <v>0</v>
      </c>
      <c r="FW365" s="17">
        <v>0</v>
      </c>
      <c r="FX365" s="17">
        <v>0</v>
      </c>
      <c r="FY365" s="17">
        <v>0</v>
      </c>
      <c r="FZ365" s="17">
        <v>0</v>
      </c>
      <c r="GA365" s="17">
        <v>0</v>
      </c>
      <c r="GB365" s="17">
        <v>0</v>
      </c>
      <c r="GC365" s="17">
        <v>0</v>
      </c>
      <c r="GD365" s="17">
        <v>0</v>
      </c>
      <c r="GE365" s="17">
        <v>0</v>
      </c>
      <c r="GF365" s="17">
        <v>0</v>
      </c>
      <c r="GG365" s="17">
        <v>0</v>
      </c>
      <c r="GH365" s="17">
        <v>0</v>
      </c>
      <c r="GI365" s="17">
        <v>0</v>
      </c>
      <c r="GJ365" s="17">
        <v>0</v>
      </c>
      <c r="GK365" s="17">
        <v>0</v>
      </c>
      <c r="GL365" s="17">
        <v>0</v>
      </c>
      <c r="GM365" s="17">
        <v>0</v>
      </c>
      <c r="GN365" s="17">
        <v>0</v>
      </c>
      <c r="GO365" s="17">
        <v>0</v>
      </c>
      <c r="GP365" s="17">
        <v>0</v>
      </c>
      <c r="GQ365" s="17">
        <v>0</v>
      </c>
      <c r="GR365" s="17">
        <v>0</v>
      </c>
      <c r="GS365" s="17">
        <v>0</v>
      </c>
      <c r="GT365" s="17">
        <v>0</v>
      </c>
      <c r="GU365" s="17">
        <v>0</v>
      </c>
      <c r="GV365" s="17">
        <v>0</v>
      </c>
      <c r="GW365" s="17">
        <v>0</v>
      </c>
      <c r="GX365" s="17">
        <v>0</v>
      </c>
      <c r="GY365" s="17">
        <v>0</v>
      </c>
      <c r="GZ365" s="17">
        <v>0</v>
      </c>
      <c r="HA365" s="17">
        <v>0</v>
      </c>
      <c r="HB365" s="17">
        <v>0</v>
      </c>
      <c r="HC365" s="17">
        <v>0</v>
      </c>
      <c r="HD365" s="17">
        <v>0</v>
      </c>
      <c r="HE365" s="17">
        <v>0</v>
      </c>
      <c r="HF365" s="17">
        <v>0</v>
      </c>
      <c r="HG365" s="17">
        <v>0</v>
      </c>
      <c r="HH365" s="17">
        <v>0</v>
      </c>
      <c r="HI365" s="17">
        <v>0</v>
      </c>
      <c r="HJ365" s="17">
        <v>0</v>
      </c>
      <c r="HK365" s="17">
        <v>0</v>
      </c>
      <c r="HL365" s="17">
        <v>0</v>
      </c>
      <c r="HM365" s="17">
        <v>0</v>
      </c>
      <c r="HN365" s="17">
        <v>0</v>
      </c>
      <c r="HO365" s="17">
        <v>0</v>
      </c>
      <c r="HP365" s="17">
        <v>0</v>
      </c>
      <c r="HQ365" s="17">
        <v>0</v>
      </c>
      <c r="HR365" s="17">
        <v>0</v>
      </c>
      <c r="HS365" s="17">
        <v>0</v>
      </c>
      <c r="HT365" s="17">
        <v>0</v>
      </c>
      <c r="HU365" s="17">
        <v>0</v>
      </c>
      <c r="HV365" s="17">
        <v>0</v>
      </c>
      <c r="HW365" s="17">
        <v>0</v>
      </c>
      <c r="HX365" s="17">
        <v>0</v>
      </c>
      <c r="HY365" s="17">
        <v>0</v>
      </c>
      <c r="HZ365" s="17">
        <v>0</v>
      </c>
      <c r="IA365" s="17">
        <v>0</v>
      </c>
      <c r="IB365" s="17">
        <v>0</v>
      </c>
      <c r="IC365" s="17">
        <v>0</v>
      </c>
      <c r="ID365" s="17">
        <v>0</v>
      </c>
      <c r="IE365" s="17">
        <v>0</v>
      </c>
      <c r="IF365" s="17">
        <v>0</v>
      </c>
      <c r="IG365" s="17">
        <v>0</v>
      </c>
      <c r="IH365" s="17">
        <v>0</v>
      </c>
      <c r="II365" s="17">
        <v>0</v>
      </c>
      <c r="IJ365" s="17">
        <v>0</v>
      </c>
      <c r="IK365" s="17">
        <v>0</v>
      </c>
      <c r="IL365" s="17">
        <v>0</v>
      </c>
      <c r="IM365" s="17">
        <v>0</v>
      </c>
      <c r="IN365" s="17">
        <v>0</v>
      </c>
      <c r="IO365" s="17">
        <v>0</v>
      </c>
      <c r="IP365" s="17">
        <v>0</v>
      </c>
      <c r="IQ365" s="17">
        <v>0</v>
      </c>
      <c r="IR365" s="17">
        <v>0</v>
      </c>
      <c r="IS365" s="17">
        <v>0</v>
      </c>
      <c r="IT365" s="17">
        <v>0</v>
      </c>
      <c r="IU365" s="17">
        <v>0</v>
      </c>
      <c r="IV365" s="17">
        <v>0</v>
      </c>
      <c r="IW365" s="17">
        <v>0</v>
      </c>
      <c r="IX365" s="17">
        <v>0</v>
      </c>
      <c r="IY365" s="17">
        <v>0</v>
      </c>
      <c r="IZ365" s="17">
        <v>0</v>
      </c>
      <c r="JA365" s="17">
        <v>0</v>
      </c>
      <c r="JB365" s="17">
        <v>0</v>
      </c>
      <c r="JC365" s="17">
        <v>0</v>
      </c>
      <c r="JD365" s="17">
        <v>0</v>
      </c>
      <c r="JE365" s="17">
        <v>0</v>
      </c>
      <c r="JF365" s="17">
        <v>0</v>
      </c>
      <c r="JG365" s="17">
        <v>0</v>
      </c>
      <c r="JH365" s="17">
        <v>0</v>
      </c>
      <c r="JI365" s="17">
        <v>0</v>
      </c>
      <c r="JJ365" s="17">
        <v>0</v>
      </c>
      <c r="JK365" s="17">
        <v>0</v>
      </c>
      <c r="JL365" s="17">
        <v>0</v>
      </c>
      <c r="JM365" s="17">
        <v>0</v>
      </c>
      <c r="JN365" s="17">
        <v>0</v>
      </c>
      <c r="JO365" s="17">
        <v>0</v>
      </c>
      <c r="JP365" s="17">
        <v>0</v>
      </c>
      <c r="JQ365" s="17">
        <v>0</v>
      </c>
      <c r="JR365" s="17">
        <v>0</v>
      </c>
      <c r="JS365" s="17">
        <v>0</v>
      </c>
      <c r="JT365" s="17">
        <v>0</v>
      </c>
      <c r="JU365" s="17">
        <v>0</v>
      </c>
      <c r="JV365" s="17">
        <v>0</v>
      </c>
      <c r="JW365" s="17">
        <v>0</v>
      </c>
      <c r="JX365" s="17">
        <v>0</v>
      </c>
      <c r="JY365" s="17">
        <v>0</v>
      </c>
    </row>
    <row r="366" spans="1:285" x14ac:dyDescent="0.15">
      <c r="A366" s="17" t="s">
        <v>912</v>
      </c>
      <c r="B366" s="17" t="s">
        <v>913</v>
      </c>
      <c r="C366" s="17">
        <v>0</v>
      </c>
      <c r="D366" s="17">
        <v>0</v>
      </c>
      <c r="E366" s="17">
        <v>0</v>
      </c>
      <c r="F366" s="17">
        <v>0</v>
      </c>
      <c r="G366" s="17">
        <v>0</v>
      </c>
      <c r="H366" s="17">
        <v>0</v>
      </c>
      <c r="I366" s="17">
        <v>4.5999999999999996</v>
      </c>
      <c r="J366" s="17">
        <v>4.5999999999999996</v>
      </c>
      <c r="K366" s="17">
        <v>4.5999999999999996</v>
      </c>
      <c r="L366" s="17">
        <v>4.5999999999999996</v>
      </c>
      <c r="M366" s="17">
        <v>4.5999999999999996</v>
      </c>
      <c r="N366" s="17">
        <v>4.63</v>
      </c>
      <c r="O366" s="17">
        <v>4.63</v>
      </c>
      <c r="P366" s="17">
        <v>4.6100000000000003</v>
      </c>
      <c r="Q366" s="17">
        <v>4.5999999999999996</v>
      </c>
      <c r="R366" s="17">
        <v>4.6100000000000003</v>
      </c>
      <c r="S366" s="17">
        <v>4.62</v>
      </c>
      <c r="T366" s="17">
        <v>4.63</v>
      </c>
      <c r="U366" s="17">
        <v>4.63</v>
      </c>
      <c r="V366" s="17">
        <v>4.6399999999999997</v>
      </c>
      <c r="W366" s="17">
        <v>4.6399999999999997</v>
      </c>
      <c r="X366" s="17">
        <v>4.63</v>
      </c>
      <c r="Y366" s="17">
        <v>4.6399999999999997</v>
      </c>
      <c r="Z366" s="17">
        <v>4.6500000000000004</v>
      </c>
      <c r="AA366" s="17">
        <v>4.6500000000000004</v>
      </c>
      <c r="AB366" s="17">
        <v>0</v>
      </c>
      <c r="AC366" s="17">
        <v>0</v>
      </c>
      <c r="AD366" s="17">
        <v>0</v>
      </c>
      <c r="AE366" s="17">
        <v>0</v>
      </c>
      <c r="AF366" s="17">
        <v>0</v>
      </c>
      <c r="AG366" s="17">
        <v>0</v>
      </c>
      <c r="AH366" s="17">
        <v>0</v>
      </c>
      <c r="AI366" s="17">
        <v>0</v>
      </c>
      <c r="AJ366" s="17">
        <v>0</v>
      </c>
      <c r="AK366" s="17">
        <v>0</v>
      </c>
      <c r="AL366" s="17">
        <v>0</v>
      </c>
      <c r="AM366" s="17">
        <v>0</v>
      </c>
      <c r="AN366" s="17">
        <v>0</v>
      </c>
      <c r="AO366" s="17">
        <v>0</v>
      </c>
      <c r="AP366" s="17">
        <v>0</v>
      </c>
      <c r="AQ366" s="17">
        <v>0</v>
      </c>
      <c r="AR366" s="17">
        <v>0</v>
      </c>
      <c r="AS366" s="17">
        <v>0</v>
      </c>
      <c r="AT366" s="17">
        <v>0</v>
      </c>
      <c r="AU366" s="17">
        <v>0</v>
      </c>
      <c r="AV366" s="17">
        <v>0</v>
      </c>
      <c r="AW366" s="17">
        <v>0</v>
      </c>
      <c r="AX366" s="17">
        <v>0</v>
      </c>
      <c r="AY366" s="17">
        <v>0</v>
      </c>
      <c r="AZ366" s="17">
        <v>0</v>
      </c>
      <c r="BA366" s="17">
        <v>0</v>
      </c>
      <c r="BB366" s="17">
        <v>0</v>
      </c>
      <c r="BC366" s="17">
        <v>0</v>
      </c>
      <c r="BD366" s="17">
        <v>0</v>
      </c>
      <c r="BE366" s="17">
        <v>0</v>
      </c>
      <c r="BF366" s="17">
        <v>0</v>
      </c>
      <c r="BG366" s="17">
        <v>0</v>
      </c>
      <c r="BH366" s="17">
        <v>0</v>
      </c>
      <c r="BI366" s="17">
        <v>0</v>
      </c>
      <c r="BJ366" s="17">
        <v>0</v>
      </c>
      <c r="BK366" s="17">
        <v>0</v>
      </c>
      <c r="BL366" s="17">
        <v>0</v>
      </c>
      <c r="BM366" s="17">
        <v>0</v>
      </c>
      <c r="BN366" s="17">
        <v>0</v>
      </c>
      <c r="BO366" s="17">
        <v>0</v>
      </c>
      <c r="BP366" s="17">
        <v>0</v>
      </c>
      <c r="BQ366" s="17">
        <v>0</v>
      </c>
      <c r="BR366" s="17">
        <v>0</v>
      </c>
      <c r="BS366" s="17">
        <v>0</v>
      </c>
      <c r="BT366" s="17">
        <v>0</v>
      </c>
      <c r="BU366" s="17">
        <v>0</v>
      </c>
      <c r="BV366" s="17">
        <v>0</v>
      </c>
      <c r="BW366" s="17">
        <v>0</v>
      </c>
      <c r="BX366" s="17">
        <v>0</v>
      </c>
      <c r="BY366" s="17">
        <v>0</v>
      </c>
      <c r="BZ366" s="17">
        <v>0</v>
      </c>
      <c r="CA366" s="17">
        <v>0</v>
      </c>
      <c r="CB366" s="17">
        <v>0</v>
      </c>
      <c r="CC366" s="17">
        <v>0</v>
      </c>
      <c r="CD366" s="17">
        <v>0</v>
      </c>
      <c r="CE366" s="17">
        <v>0</v>
      </c>
      <c r="CF366" s="17">
        <v>0</v>
      </c>
      <c r="CG366" s="17">
        <v>0</v>
      </c>
      <c r="CH366" s="17">
        <v>0</v>
      </c>
      <c r="CI366" s="17">
        <v>0</v>
      </c>
      <c r="CJ366" s="17">
        <v>0</v>
      </c>
      <c r="CK366" s="17">
        <v>0</v>
      </c>
      <c r="CL366" s="17">
        <v>0</v>
      </c>
      <c r="CM366" s="17">
        <v>0</v>
      </c>
      <c r="CN366" s="17">
        <v>0</v>
      </c>
      <c r="CO366" s="17">
        <v>0</v>
      </c>
      <c r="CP366" s="17">
        <v>0</v>
      </c>
      <c r="CQ366" s="17">
        <v>0</v>
      </c>
      <c r="CR366" s="17">
        <v>0</v>
      </c>
      <c r="CS366" s="17">
        <v>0</v>
      </c>
      <c r="CT366" s="17">
        <v>0</v>
      </c>
      <c r="CU366" s="17">
        <v>0</v>
      </c>
      <c r="CV366" s="17">
        <v>0</v>
      </c>
      <c r="CW366" s="17">
        <v>0</v>
      </c>
      <c r="CX366" s="17">
        <v>0</v>
      </c>
      <c r="CY366" s="17">
        <v>0</v>
      </c>
      <c r="CZ366" s="17">
        <v>0</v>
      </c>
      <c r="DA366" s="17">
        <v>0</v>
      </c>
      <c r="DB366" s="17">
        <v>0</v>
      </c>
      <c r="DC366" s="17">
        <v>0</v>
      </c>
      <c r="DD366" s="17">
        <v>0</v>
      </c>
      <c r="DE366" s="17">
        <v>0</v>
      </c>
      <c r="DF366" s="17">
        <v>0</v>
      </c>
      <c r="DG366" s="17">
        <v>0</v>
      </c>
      <c r="DH366" s="17">
        <v>0</v>
      </c>
      <c r="DI366" s="17">
        <v>0</v>
      </c>
      <c r="DJ366" s="17">
        <v>0</v>
      </c>
      <c r="DK366" s="17">
        <v>0</v>
      </c>
      <c r="DL366" s="17">
        <v>0</v>
      </c>
      <c r="DM366" s="17">
        <v>0</v>
      </c>
      <c r="DN366" s="17">
        <v>0</v>
      </c>
      <c r="DO366" s="17">
        <v>0</v>
      </c>
      <c r="DP366" s="17">
        <v>0</v>
      </c>
      <c r="DQ366" s="17">
        <v>0</v>
      </c>
      <c r="DR366" s="17">
        <v>0</v>
      </c>
      <c r="DS366" s="17">
        <v>0</v>
      </c>
      <c r="DT366" s="17">
        <v>0</v>
      </c>
      <c r="DU366" s="17">
        <v>0</v>
      </c>
      <c r="DV366" s="17">
        <v>0</v>
      </c>
      <c r="DW366" s="17">
        <v>0</v>
      </c>
      <c r="DX366" s="17">
        <v>0</v>
      </c>
      <c r="DY366" s="17">
        <v>0</v>
      </c>
      <c r="DZ366" s="17">
        <v>0</v>
      </c>
      <c r="EA366" s="17">
        <v>0</v>
      </c>
      <c r="EB366" s="17">
        <v>0</v>
      </c>
      <c r="EC366" s="17">
        <v>0</v>
      </c>
      <c r="ED366" s="17">
        <v>0</v>
      </c>
      <c r="EE366" s="17">
        <v>0</v>
      </c>
      <c r="EF366" s="17">
        <v>0</v>
      </c>
      <c r="EG366" s="17">
        <v>0</v>
      </c>
      <c r="EH366" s="17">
        <v>0</v>
      </c>
      <c r="EI366" s="17">
        <v>0</v>
      </c>
      <c r="EJ366" s="17">
        <v>0</v>
      </c>
      <c r="EK366" s="17">
        <v>0</v>
      </c>
      <c r="EL366" s="17">
        <v>0</v>
      </c>
      <c r="EM366" s="17">
        <v>0</v>
      </c>
      <c r="EN366" s="17">
        <v>0</v>
      </c>
      <c r="EO366" s="17">
        <v>0</v>
      </c>
      <c r="EP366" s="17">
        <v>0</v>
      </c>
      <c r="EQ366" s="17">
        <v>0</v>
      </c>
      <c r="ER366" s="17">
        <v>0</v>
      </c>
      <c r="ES366" s="17">
        <v>0</v>
      </c>
      <c r="ET366" s="17">
        <v>0</v>
      </c>
      <c r="EU366" s="17">
        <v>0</v>
      </c>
      <c r="EV366" s="17">
        <v>0</v>
      </c>
      <c r="EW366" s="17">
        <v>0</v>
      </c>
      <c r="EX366" s="17">
        <v>0</v>
      </c>
      <c r="EY366" s="17">
        <v>0</v>
      </c>
      <c r="EZ366" s="17">
        <v>0</v>
      </c>
      <c r="FA366" s="17">
        <v>0</v>
      </c>
      <c r="FB366" s="17">
        <v>0</v>
      </c>
      <c r="FC366" s="17">
        <v>0</v>
      </c>
      <c r="FD366" s="17">
        <v>0</v>
      </c>
      <c r="FE366" s="17">
        <v>0</v>
      </c>
      <c r="FF366" s="17">
        <v>0</v>
      </c>
      <c r="FG366" s="17">
        <v>0</v>
      </c>
      <c r="FH366" s="17">
        <v>0</v>
      </c>
      <c r="FI366" s="17">
        <v>0</v>
      </c>
      <c r="FJ366" s="17">
        <v>0</v>
      </c>
      <c r="FK366" s="17">
        <v>0</v>
      </c>
      <c r="FL366" s="17">
        <v>0</v>
      </c>
      <c r="FM366" s="17">
        <v>0</v>
      </c>
      <c r="FN366" s="17">
        <v>0</v>
      </c>
      <c r="FO366" s="17">
        <v>0</v>
      </c>
      <c r="FP366" s="17">
        <v>0</v>
      </c>
      <c r="FQ366" s="17">
        <v>0</v>
      </c>
      <c r="FR366" s="17">
        <v>0</v>
      </c>
      <c r="FS366" s="17">
        <v>0</v>
      </c>
      <c r="FT366" s="17">
        <v>0</v>
      </c>
      <c r="FU366" s="17">
        <v>0</v>
      </c>
      <c r="FV366" s="17">
        <v>0</v>
      </c>
      <c r="FW366" s="17">
        <v>0</v>
      </c>
      <c r="FX366" s="17">
        <v>0</v>
      </c>
      <c r="FY366" s="17">
        <v>0</v>
      </c>
      <c r="FZ366" s="17">
        <v>0</v>
      </c>
      <c r="GA366" s="17">
        <v>0</v>
      </c>
      <c r="GB366" s="17">
        <v>0</v>
      </c>
      <c r="GC366" s="17">
        <v>0</v>
      </c>
      <c r="GD366" s="17">
        <v>0</v>
      </c>
      <c r="GE366" s="17">
        <v>0</v>
      </c>
      <c r="GF366" s="17">
        <v>0</v>
      </c>
      <c r="GG366" s="17">
        <v>0</v>
      </c>
      <c r="GH366" s="17">
        <v>0</v>
      </c>
      <c r="GI366" s="17">
        <v>0</v>
      </c>
      <c r="GJ366" s="17">
        <v>0</v>
      </c>
      <c r="GK366" s="17">
        <v>0</v>
      </c>
      <c r="GL366" s="17">
        <v>0</v>
      </c>
      <c r="GM366" s="17">
        <v>0</v>
      </c>
      <c r="GN366" s="17">
        <v>0</v>
      </c>
      <c r="GO366" s="17">
        <v>0</v>
      </c>
      <c r="GP366" s="17">
        <v>0</v>
      </c>
      <c r="GQ366" s="17">
        <v>0</v>
      </c>
      <c r="GR366" s="17">
        <v>0</v>
      </c>
      <c r="GS366" s="17">
        <v>0</v>
      </c>
      <c r="GT366" s="17">
        <v>0</v>
      </c>
      <c r="GU366" s="17">
        <v>0</v>
      </c>
      <c r="GV366" s="17">
        <v>0</v>
      </c>
      <c r="GW366" s="17">
        <v>0</v>
      </c>
      <c r="GX366" s="17">
        <v>0</v>
      </c>
      <c r="GY366" s="17">
        <v>0</v>
      </c>
      <c r="GZ366" s="17">
        <v>0</v>
      </c>
      <c r="HA366" s="17">
        <v>0</v>
      </c>
      <c r="HB366" s="17">
        <v>0</v>
      </c>
      <c r="HC366" s="17">
        <v>0</v>
      </c>
      <c r="HD366" s="17">
        <v>0</v>
      </c>
      <c r="HE366" s="17">
        <v>0</v>
      </c>
      <c r="HF366" s="17">
        <v>0</v>
      </c>
      <c r="HG366" s="17">
        <v>0</v>
      </c>
      <c r="HH366" s="17">
        <v>0</v>
      </c>
      <c r="HI366" s="17">
        <v>0</v>
      </c>
      <c r="HJ366" s="17">
        <v>0</v>
      </c>
      <c r="HK366" s="17">
        <v>0</v>
      </c>
      <c r="HL366" s="17">
        <v>0</v>
      </c>
      <c r="HM366" s="17">
        <v>0</v>
      </c>
      <c r="HN366" s="17">
        <v>0</v>
      </c>
      <c r="HO366" s="17">
        <v>0</v>
      </c>
      <c r="HP366" s="17">
        <v>0</v>
      </c>
      <c r="HQ366" s="17">
        <v>0</v>
      </c>
      <c r="HR366" s="17">
        <v>0</v>
      </c>
      <c r="HS366" s="17">
        <v>0</v>
      </c>
      <c r="HT366" s="17">
        <v>0</v>
      </c>
      <c r="HU366" s="17">
        <v>0</v>
      </c>
      <c r="HV366" s="17">
        <v>0</v>
      </c>
      <c r="HW366" s="17">
        <v>0</v>
      </c>
      <c r="HX366" s="17">
        <v>0</v>
      </c>
      <c r="HY366" s="17">
        <v>0</v>
      </c>
      <c r="HZ366" s="17">
        <v>0</v>
      </c>
      <c r="IA366" s="17">
        <v>0</v>
      </c>
      <c r="IB366" s="17">
        <v>0</v>
      </c>
      <c r="IC366" s="17">
        <v>0</v>
      </c>
      <c r="ID366" s="17">
        <v>0</v>
      </c>
      <c r="IE366" s="17">
        <v>0</v>
      </c>
      <c r="IF366" s="17">
        <v>0</v>
      </c>
      <c r="IG366" s="17">
        <v>0</v>
      </c>
      <c r="IH366" s="17">
        <v>0</v>
      </c>
      <c r="II366" s="17">
        <v>0</v>
      </c>
      <c r="IJ366" s="17">
        <v>0</v>
      </c>
      <c r="IK366" s="17">
        <v>0</v>
      </c>
      <c r="IL366" s="17">
        <v>0</v>
      </c>
      <c r="IM366" s="17">
        <v>0</v>
      </c>
      <c r="IN366" s="17">
        <v>0</v>
      </c>
      <c r="IO366" s="17">
        <v>0</v>
      </c>
      <c r="IP366" s="17">
        <v>0</v>
      </c>
      <c r="IQ366" s="17">
        <v>0</v>
      </c>
      <c r="IR366" s="17">
        <v>0</v>
      </c>
      <c r="IS366" s="17">
        <v>0</v>
      </c>
      <c r="IT366" s="17">
        <v>0</v>
      </c>
      <c r="IU366" s="17">
        <v>0</v>
      </c>
      <c r="IV366" s="17">
        <v>0</v>
      </c>
      <c r="IW366" s="17">
        <v>0</v>
      </c>
      <c r="IX366" s="17">
        <v>0</v>
      </c>
      <c r="IY366" s="17">
        <v>0</v>
      </c>
      <c r="IZ366" s="17">
        <v>0</v>
      </c>
      <c r="JA366" s="17">
        <v>0</v>
      </c>
      <c r="JB366" s="17">
        <v>0</v>
      </c>
      <c r="JC366" s="17">
        <v>0</v>
      </c>
      <c r="JD366" s="17">
        <v>0</v>
      </c>
      <c r="JE366" s="17">
        <v>0</v>
      </c>
      <c r="JF366" s="17">
        <v>0</v>
      </c>
      <c r="JG366" s="17">
        <v>0</v>
      </c>
      <c r="JH366" s="17">
        <v>0</v>
      </c>
      <c r="JI366" s="17">
        <v>0</v>
      </c>
      <c r="JJ366" s="17">
        <v>0</v>
      </c>
      <c r="JK366" s="17">
        <v>0</v>
      </c>
      <c r="JL366" s="17">
        <v>0</v>
      </c>
      <c r="JM366" s="17">
        <v>0</v>
      </c>
      <c r="JN366" s="17">
        <v>0</v>
      </c>
      <c r="JO366" s="17">
        <v>0</v>
      </c>
      <c r="JP366" s="17">
        <v>0</v>
      </c>
      <c r="JQ366" s="17">
        <v>0</v>
      </c>
      <c r="JR366" s="17">
        <v>0</v>
      </c>
      <c r="JS366" s="17">
        <v>0</v>
      </c>
      <c r="JT366" s="17">
        <v>0</v>
      </c>
      <c r="JU366" s="17">
        <v>0</v>
      </c>
      <c r="JV366" s="17">
        <v>0</v>
      </c>
      <c r="JW366" s="17">
        <v>0</v>
      </c>
      <c r="JX366" s="17">
        <v>0</v>
      </c>
      <c r="JY366" s="17">
        <v>0</v>
      </c>
    </row>
    <row r="367" spans="1:285" x14ac:dyDescent="0.15">
      <c r="A367" s="17" t="s">
        <v>834</v>
      </c>
      <c r="B367" s="17" t="s">
        <v>835</v>
      </c>
      <c r="C367" s="17">
        <v>0</v>
      </c>
      <c r="D367" s="17">
        <v>0</v>
      </c>
      <c r="E367" s="17">
        <v>0</v>
      </c>
      <c r="F367" s="17">
        <v>0</v>
      </c>
      <c r="G367" s="17">
        <v>0</v>
      </c>
      <c r="H367" s="17">
        <v>0</v>
      </c>
      <c r="I367" s="17">
        <v>4.9000000000000004</v>
      </c>
      <c r="J367" s="17">
        <v>4.9000000000000004</v>
      </c>
      <c r="K367" s="17">
        <v>4.9000000000000004</v>
      </c>
      <c r="L367" s="17">
        <v>4.9000000000000004</v>
      </c>
      <c r="M367" s="17">
        <v>4.9000000000000004</v>
      </c>
      <c r="N367" s="17">
        <v>4.92</v>
      </c>
      <c r="O367" s="17">
        <v>4.91</v>
      </c>
      <c r="P367" s="17">
        <v>4.8899999999999997</v>
      </c>
      <c r="Q367" s="17">
        <v>4.88</v>
      </c>
      <c r="R367" s="17">
        <v>4.88</v>
      </c>
      <c r="S367" s="17">
        <v>4.88</v>
      </c>
      <c r="T367" s="17">
        <v>4.9000000000000004</v>
      </c>
      <c r="U367" s="17">
        <v>4.8899999999999997</v>
      </c>
      <c r="V367" s="17">
        <v>4.8899999999999997</v>
      </c>
      <c r="W367" s="17">
        <v>4.8899999999999997</v>
      </c>
      <c r="X367" s="17">
        <v>4.8899999999999997</v>
      </c>
      <c r="Y367" s="17">
        <v>4.88</v>
      </c>
      <c r="Z367" s="17">
        <v>4.8899999999999997</v>
      </c>
      <c r="AA367" s="17">
        <v>4.88</v>
      </c>
      <c r="AB367" s="17">
        <v>0</v>
      </c>
      <c r="AC367" s="17">
        <v>0</v>
      </c>
      <c r="AD367" s="17">
        <v>0</v>
      </c>
      <c r="AE367" s="17">
        <v>0</v>
      </c>
      <c r="AF367" s="17">
        <v>0</v>
      </c>
      <c r="AG367" s="17">
        <v>0</v>
      </c>
      <c r="AH367" s="17">
        <v>0</v>
      </c>
      <c r="AI367" s="17">
        <v>0</v>
      </c>
      <c r="AJ367" s="17">
        <v>0</v>
      </c>
      <c r="AK367" s="17">
        <v>0</v>
      </c>
      <c r="AL367" s="17">
        <v>0</v>
      </c>
      <c r="AM367" s="17">
        <v>0</v>
      </c>
      <c r="AN367" s="17">
        <v>0</v>
      </c>
      <c r="AO367" s="17">
        <v>0</v>
      </c>
      <c r="AP367" s="17">
        <v>0</v>
      </c>
      <c r="AQ367" s="17">
        <v>0</v>
      </c>
      <c r="AR367" s="17">
        <v>0</v>
      </c>
      <c r="AS367" s="17">
        <v>0</v>
      </c>
      <c r="AT367" s="17">
        <v>0</v>
      </c>
      <c r="AU367" s="17">
        <v>0</v>
      </c>
      <c r="AV367" s="17">
        <v>0</v>
      </c>
      <c r="AW367" s="17">
        <v>0</v>
      </c>
      <c r="AX367" s="17">
        <v>0</v>
      </c>
      <c r="AY367" s="17">
        <v>0</v>
      </c>
      <c r="AZ367" s="17">
        <v>0</v>
      </c>
      <c r="BA367" s="17">
        <v>0</v>
      </c>
      <c r="BB367" s="17">
        <v>0</v>
      </c>
      <c r="BC367" s="17">
        <v>0</v>
      </c>
      <c r="BD367" s="17">
        <v>0</v>
      </c>
      <c r="BE367" s="17">
        <v>0</v>
      </c>
      <c r="BF367" s="17">
        <v>0</v>
      </c>
      <c r="BG367" s="17">
        <v>0</v>
      </c>
      <c r="BH367" s="17">
        <v>0</v>
      </c>
      <c r="BI367" s="17">
        <v>0</v>
      </c>
      <c r="BJ367" s="17">
        <v>0</v>
      </c>
      <c r="BK367" s="17">
        <v>0</v>
      </c>
      <c r="BL367" s="17">
        <v>0</v>
      </c>
      <c r="BM367" s="17">
        <v>0</v>
      </c>
      <c r="BN367" s="17">
        <v>0</v>
      </c>
      <c r="BO367" s="17">
        <v>0</v>
      </c>
      <c r="BP367" s="17">
        <v>0</v>
      </c>
      <c r="BQ367" s="17">
        <v>0</v>
      </c>
      <c r="BR367" s="17">
        <v>0</v>
      </c>
      <c r="BS367" s="17">
        <v>0</v>
      </c>
      <c r="BT367" s="17">
        <v>0</v>
      </c>
      <c r="BU367" s="17">
        <v>0</v>
      </c>
      <c r="BV367" s="17">
        <v>0</v>
      </c>
      <c r="BW367" s="17">
        <v>0</v>
      </c>
      <c r="BX367" s="17">
        <v>0</v>
      </c>
      <c r="BY367" s="17">
        <v>0</v>
      </c>
      <c r="BZ367" s="17">
        <v>0</v>
      </c>
      <c r="CA367" s="17">
        <v>0</v>
      </c>
      <c r="CB367" s="17">
        <v>0</v>
      </c>
      <c r="CC367" s="17">
        <v>0</v>
      </c>
      <c r="CD367" s="17">
        <v>0</v>
      </c>
      <c r="CE367" s="17">
        <v>0</v>
      </c>
      <c r="CF367" s="17">
        <v>0</v>
      </c>
      <c r="CG367" s="17">
        <v>0</v>
      </c>
      <c r="CH367" s="17">
        <v>0</v>
      </c>
      <c r="CI367" s="17">
        <v>0</v>
      </c>
      <c r="CJ367" s="17">
        <v>0</v>
      </c>
      <c r="CK367" s="17">
        <v>0</v>
      </c>
      <c r="CL367" s="17">
        <v>0</v>
      </c>
      <c r="CM367" s="17">
        <v>0</v>
      </c>
      <c r="CN367" s="17">
        <v>0</v>
      </c>
      <c r="CO367" s="17">
        <v>0</v>
      </c>
      <c r="CP367" s="17">
        <v>0</v>
      </c>
      <c r="CQ367" s="17">
        <v>0</v>
      </c>
      <c r="CR367" s="17">
        <v>0</v>
      </c>
      <c r="CS367" s="17">
        <v>0</v>
      </c>
      <c r="CT367" s="17">
        <v>0</v>
      </c>
      <c r="CU367" s="17">
        <v>0</v>
      </c>
      <c r="CV367" s="17">
        <v>0</v>
      </c>
      <c r="CW367" s="17">
        <v>0</v>
      </c>
      <c r="CX367" s="17">
        <v>0</v>
      </c>
      <c r="CY367" s="17">
        <v>0</v>
      </c>
      <c r="CZ367" s="17">
        <v>0</v>
      </c>
      <c r="DA367" s="17">
        <v>0</v>
      </c>
      <c r="DB367" s="17">
        <v>0</v>
      </c>
      <c r="DC367" s="17">
        <v>0</v>
      </c>
      <c r="DD367" s="17">
        <v>0</v>
      </c>
      <c r="DE367" s="17">
        <v>0</v>
      </c>
      <c r="DF367" s="17">
        <v>0</v>
      </c>
      <c r="DG367" s="17">
        <v>0</v>
      </c>
      <c r="DH367" s="17">
        <v>0</v>
      </c>
      <c r="DI367" s="17">
        <v>0</v>
      </c>
      <c r="DJ367" s="17">
        <v>0</v>
      </c>
      <c r="DK367" s="17">
        <v>0</v>
      </c>
      <c r="DL367" s="17">
        <v>0</v>
      </c>
      <c r="DM367" s="17">
        <v>0</v>
      </c>
      <c r="DN367" s="17">
        <v>0</v>
      </c>
      <c r="DO367" s="17">
        <v>0</v>
      </c>
      <c r="DP367" s="17">
        <v>0</v>
      </c>
      <c r="DQ367" s="17">
        <v>0</v>
      </c>
      <c r="DR367" s="17">
        <v>0</v>
      </c>
      <c r="DS367" s="17">
        <v>0</v>
      </c>
      <c r="DT367" s="17">
        <v>0</v>
      </c>
      <c r="DU367" s="17">
        <v>0</v>
      </c>
      <c r="DV367" s="17">
        <v>0</v>
      </c>
      <c r="DW367" s="17">
        <v>0</v>
      </c>
      <c r="DX367" s="17">
        <v>0</v>
      </c>
      <c r="DY367" s="17">
        <v>0</v>
      </c>
      <c r="DZ367" s="17">
        <v>0</v>
      </c>
      <c r="EA367" s="17">
        <v>0</v>
      </c>
      <c r="EB367" s="17">
        <v>0</v>
      </c>
      <c r="EC367" s="17">
        <v>0</v>
      </c>
      <c r="ED367" s="17">
        <v>0</v>
      </c>
      <c r="EE367" s="17">
        <v>0</v>
      </c>
      <c r="EF367" s="17">
        <v>0</v>
      </c>
      <c r="EG367" s="17">
        <v>0</v>
      </c>
      <c r="EH367" s="17">
        <v>0</v>
      </c>
      <c r="EI367" s="17">
        <v>0</v>
      </c>
      <c r="EJ367" s="17">
        <v>0</v>
      </c>
      <c r="EK367" s="17">
        <v>0</v>
      </c>
      <c r="EL367" s="17">
        <v>0</v>
      </c>
      <c r="EM367" s="17">
        <v>0</v>
      </c>
      <c r="EN367" s="17">
        <v>0</v>
      </c>
      <c r="EO367" s="17">
        <v>0</v>
      </c>
      <c r="EP367" s="17">
        <v>0</v>
      </c>
      <c r="EQ367" s="17">
        <v>0</v>
      </c>
      <c r="ER367" s="17">
        <v>0</v>
      </c>
      <c r="ES367" s="17">
        <v>0</v>
      </c>
      <c r="ET367" s="17">
        <v>0</v>
      </c>
      <c r="EU367" s="17">
        <v>0</v>
      </c>
      <c r="EV367" s="17">
        <v>0</v>
      </c>
      <c r="EW367" s="17">
        <v>0</v>
      </c>
      <c r="EX367" s="17">
        <v>0</v>
      </c>
      <c r="EY367" s="17">
        <v>0</v>
      </c>
      <c r="EZ367" s="17">
        <v>0</v>
      </c>
      <c r="FA367" s="17">
        <v>0</v>
      </c>
      <c r="FB367" s="17">
        <v>0</v>
      </c>
      <c r="FC367" s="17">
        <v>0</v>
      </c>
      <c r="FD367" s="17">
        <v>0</v>
      </c>
      <c r="FE367" s="17">
        <v>0</v>
      </c>
      <c r="FF367" s="17">
        <v>0</v>
      </c>
      <c r="FG367" s="17">
        <v>0</v>
      </c>
      <c r="FH367" s="17">
        <v>0</v>
      </c>
      <c r="FI367" s="17">
        <v>0</v>
      </c>
      <c r="FJ367" s="17">
        <v>0</v>
      </c>
      <c r="FK367" s="17">
        <v>0</v>
      </c>
      <c r="FL367" s="17">
        <v>0</v>
      </c>
      <c r="FM367" s="17">
        <v>0</v>
      </c>
      <c r="FN367" s="17">
        <v>0</v>
      </c>
      <c r="FO367" s="17">
        <v>0</v>
      </c>
      <c r="FP367" s="17">
        <v>0</v>
      </c>
      <c r="FQ367" s="17">
        <v>0</v>
      </c>
      <c r="FR367" s="17">
        <v>0</v>
      </c>
      <c r="FS367" s="17">
        <v>0</v>
      </c>
      <c r="FT367" s="17">
        <v>0</v>
      </c>
      <c r="FU367" s="17">
        <v>0</v>
      </c>
      <c r="FV367" s="17">
        <v>0</v>
      </c>
      <c r="FW367" s="17">
        <v>0</v>
      </c>
      <c r="FX367" s="17">
        <v>0</v>
      </c>
      <c r="FY367" s="17">
        <v>0</v>
      </c>
      <c r="FZ367" s="17">
        <v>0</v>
      </c>
      <c r="GA367" s="17">
        <v>0</v>
      </c>
      <c r="GB367" s="17">
        <v>0</v>
      </c>
      <c r="GC367" s="17">
        <v>0</v>
      </c>
      <c r="GD367" s="17">
        <v>0</v>
      </c>
      <c r="GE367" s="17">
        <v>0</v>
      </c>
      <c r="GF367" s="17">
        <v>0</v>
      </c>
      <c r="GG367" s="17">
        <v>0</v>
      </c>
      <c r="GH367" s="17">
        <v>0</v>
      </c>
      <c r="GI367" s="17">
        <v>0</v>
      </c>
      <c r="GJ367" s="17">
        <v>0</v>
      </c>
      <c r="GK367" s="17">
        <v>0</v>
      </c>
      <c r="GL367" s="17">
        <v>0</v>
      </c>
      <c r="GM367" s="17">
        <v>0</v>
      </c>
      <c r="GN367" s="17">
        <v>0</v>
      </c>
      <c r="GO367" s="17">
        <v>0</v>
      </c>
      <c r="GP367" s="17">
        <v>0</v>
      </c>
      <c r="GQ367" s="17">
        <v>0</v>
      </c>
      <c r="GR367" s="17">
        <v>0</v>
      </c>
      <c r="GS367" s="17">
        <v>0</v>
      </c>
      <c r="GT367" s="17">
        <v>0</v>
      </c>
      <c r="GU367" s="17">
        <v>0</v>
      </c>
      <c r="GV367" s="17">
        <v>0</v>
      </c>
      <c r="GW367" s="17">
        <v>0</v>
      </c>
      <c r="GX367" s="17">
        <v>0</v>
      </c>
      <c r="GY367" s="17">
        <v>0</v>
      </c>
      <c r="GZ367" s="17">
        <v>0</v>
      </c>
      <c r="HA367" s="17">
        <v>0</v>
      </c>
      <c r="HB367" s="17">
        <v>0</v>
      </c>
      <c r="HC367" s="17">
        <v>0</v>
      </c>
      <c r="HD367" s="17">
        <v>0</v>
      </c>
      <c r="HE367" s="17">
        <v>0</v>
      </c>
      <c r="HF367" s="17">
        <v>0</v>
      </c>
      <c r="HG367" s="17">
        <v>0</v>
      </c>
      <c r="HH367" s="17">
        <v>0</v>
      </c>
      <c r="HI367" s="17">
        <v>0</v>
      </c>
      <c r="HJ367" s="17">
        <v>0</v>
      </c>
      <c r="HK367" s="17">
        <v>0</v>
      </c>
      <c r="HL367" s="17">
        <v>0</v>
      </c>
      <c r="HM367" s="17">
        <v>0</v>
      </c>
      <c r="HN367" s="17">
        <v>0</v>
      </c>
      <c r="HO367" s="17">
        <v>0</v>
      </c>
      <c r="HP367" s="17">
        <v>0</v>
      </c>
      <c r="HQ367" s="17">
        <v>0</v>
      </c>
      <c r="HR367" s="17">
        <v>0</v>
      </c>
      <c r="HS367" s="17">
        <v>0</v>
      </c>
      <c r="HT367" s="17">
        <v>0</v>
      </c>
      <c r="HU367" s="17">
        <v>0</v>
      </c>
      <c r="HV367" s="17">
        <v>0</v>
      </c>
      <c r="HW367" s="17">
        <v>0</v>
      </c>
      <c r="HX367" s="17">
        <v>0</v>
      </c>
      <c r="HY367" s="17">
        <v>0</v>
      </c>
      <c r="HZ367" s="17">
        <v>0</v>
      </c>
      <c r="IA367" s="17">
        <v>0</v>
      </c>
      <c r="IB367" s="17">
        <v>0</v>
      </c>
      <c r="IC367" s="17">
        <v>0</v>
      </c>
      <c r="ID367" s="17">
        <v>0</v>
      </c>
      <c r="IE367" s="17">
        <v>0</v>
      </c>
      <c r="IF367" s="17">
        <v>0</v>
      </c>
      <c r="IG367" s="17">
        <v>0</v>
      </c>
      <c r="IH367" s="17">
        <v>0</v>
      </c>
      <c r="II367" s="17">
        <v>0</v>
      </c>
      <c r="IJ367" s="17">
        <v>0</v>
      </c>
      <c r="IK367" s="17">
        <v>0</v>
      </c>
      <c r="IL367" s="17">
        <v>0</v>
      </c>
      <c r="IM367" s="17">
        <v>0</v>
      </c>
      <c r="IN367" s="17">
        <v>0</v>
      </c>
      <c r="IO367" s="17">
        <v>0</v>
      </c>
      <c r="IP367" s="17">
        <v>0</v>
      </c>
      <c r="IQ367" s="17">
        <v>0</v>
      </c>
      <c r="IR367" s="17">
        <v>0</v>
      </c>
      <c r="IS367" s="17">
        <v>0</v>
      </c>
      <c r="IT367" s="17">
        <v>0</v>
      </c>
      <c r="IU367" s="17">
        <v>0</v>
      </c>
      <c r="IV367" s="17">
        <v>0</v>
      </c>
      <c r="IW367" s="17">
        <v>0</v>
      </c>
      <c r="IX367" s="17">
        <v>0</v>
      </c>
      <c r="IY367" s="17">
        <v>0</v>
      </c>
      <c r="IZ367" s="17">
        <v>0</v>
      </c>
      <c r="JA367" s="17">
        <v>0</v>
      </c>
      <c r="JB367" s="17">
        <v>0</v>
      </c>
      <c r="JC367" s="17">
        <v>0</v>
      </c>
      <c r="JD367" s="17">
        <v>0</v>
      </c>
      <c r="JE367" s="17">
        <v>0</v>
      </c>
      <c r="JF367" s="17">
        <v>0</v>
      </c>
      <c r="JG367" s="17">
        <v>0</v>
      </c>
      <c r="JH367" s="17">
        <v>0</v>
      </c>
      <c r="JI367" s="17">
        <v>0</v>
      </c>
      <c r="JJ367" s="17">
        <v>0</v>
      </c>
      <c r="JK367" s="17">
        <v>0</v>
      </c>
      <c r="JL367" s="17">
        <v>0</v>
      </c>
      <c r="JM367" s="17">
        <v>0</v>
      </c>
      <c r="JN367" s="17">
        <v>0</v>
      </c>
      <c r="JO367" s="17">
        <v>0</v>
      </c>
      <c r="JP367" s="17">
        <v>0</v>
      </c>
      <c r="JQ367" s="17">
        <v>0</v>
      </c>
      <c r="JR367" s="17">
        <v>0</v>
      </c>
      <c r="JS367" s="17">
        <v>0</v>
      </c>
      <c r="JT367" s="17">
        <v>0</v>
      </c>
      <c r="JU367" s="17">
        <v>0</v>
      </c>
      <c r="JV367" s="17">
        <v>0</v>
      </c>
      <c r="JW367" s="17">
        <v>0</v>
      </c>
      <c r="JX367" s="17">
        <v>0</v>
      </c>
      <c r="JY367" s="17">
        <v>0</v>
      </c>
    </row>
    <row r="368" spans="1:285" x14ac:dyDescent="0.15">
      <c r="A368" s="17" t="s">
        <v>1050</v>
      </c>
      <c r="B368" s="17" t="s">
        <v>1051</v>
      </c>
      <c r="C368" s="17">
        <v>0</v>
      </c>
      <c r="D368" s="17">
        <v>0</v>
      </c>
      <c r="E368" s="17">
        <v>0</v>
      </c>
      <c r="F368" s="17">
        <v>0</v>
      </c>
      <c r="G368" s="17">
        <v>0</v>
      </c>
      <c r="H368" s="17">
        <v>0</v>
      </c>
      <c r="I368" s="17">
        <v>17.93</v>
      </c>
      <c r="J368" s="17">
        <v>17.93</v>
      </c>
      <c r="K368" s="17">
        <v>17.93</v>
      </c>
      <c r="L368" s="17">
        <v>17.93</v>
      </c>
      <c r="M368" s="17">
        <v>17.93</v>
      </c>
      <c r="N368" s="17">
        <v>17.989999999999998</v>
      </c>
      <c r="O368" s="17">
        <v>17.989999999999998</v>
      </c>
      <c r="P368" s="17">
        <v>17.97</v>
      </c>
      <c r="Q368" s="17">
        <v>17.96</v>
      </c>
      <c r="R368" s="17">
        <v>18</v>
      </c>
      <c r="S368" s="17">
        <v>18.059999999999999</v>
      </c>
      <c r="T368" s="17">
        <v>18.100000000000001</v>
      </c>
      <c r="U368" s="17">
        <v>18.059999999999999</v>
      </c>
      <c r="V368" s="17">
        <v>18.07</v>
      </c>
      <c r="W368" s="17">
        <v>18.079999999999998</v>
      </c>
      <c r="X368" s="17">
        <v>18.079999999999998</v>
      </c>
      <c r="Y368" s="17">
        <v>18.059999999999999</v>
      </c>
      <c r="Z368" s="17">
        <v>18.079999999999998</v>
      </c>
      <c r="AA368" s="17">
        <v>18.100000000000001</v>
      </c>
      <c r="AB368" s="17">
        <v>0</v>
      </c>
      <c r="AC368" s="17">
        <v>0</v>
      </c>
      <c r="AD368" s="17">
        <v>0</v>
      </c>
      <c r="AE368" s="17">
        <v>0</v>
      </c>
      <c r="AF368" s="17">
        <v>0</v>
      </c>
      <c r="AG368" s="17">
        <v>0</v>
      </c>
      <c r="AH368" s="17">
        <v>0</v>
      </c>
      <c r="AI368" s="17">
        <v>0</v>
      </c>
      <c r="AJ368" s="17">
        <v>0</v>
      </c>
      <c r="AK368" s="17">
        <v>0</v>
      </c>
      <c r="AL368" s="17">
        <v>0</v>
      </c>
      <c r="AM368" s="17">
        <v>0</v>
      </c>
      <c r="AN368" s="17">
        <v>0</v>
      </c>
      <c r="AO368" s="17">
        <v>0</v>
      </c>
      <c r="AP368" s="17">
        <v>0</v>
      </c>
      <c r="AQ368" s="17">
        <v>0</v>
      </c>
      <c r="AR368" s="17">
        <v>0</v>
      </c>
      <c r="AS368" s="17">
        <v>0</v>
      </c>
      <c r="AT368" s="17">
        <v>0</v>
      </c>
      <c r="AU368" s="17">
        <v>0</v>
      </c>
      <c r="AV368" s="17">
        <v>0</v>
      </c>
      <c r="AW368" s="17">
        <v>0</v>
      </c>
      <c r="AX368" s="17">
        <v>0</v>
      </c>
      <c r="AY368" s="17">
        <v>0</v>
      </c>
      <c r="AZ368" s="17">
        <v>0</v>
      </c>
      <c r="BA368" s="17">
        <v>0</v>
      </c>
      <c r="BB368" s="17">
        <v>0</v>
      </c>
      <c r="BC368" s="17">
        <v>0</v>
      </c>
      <c r="BD368" s="17">
        <v>0</v>
      </c>
      <c r="BE368" s="17">
        <v>0</v>
      </c>
      <c r="BF368" s="17">
        <v>0</v>
      </c>
      <c r="BG368" s="17">
        <v>0</v>
      </c>
      <c r="BH368" s="17">
        <v>0</v>
      </c>
      <c r="BI368" s="17">
        <v>0</v>
      </c>
      <c r="BJ368" s="17">
        <v>0</v>
      </c>
      <c r="BK368" s="17">
        <v>0</v>
      </c>
      <c r="BL368" s="17">
        <v>0</v>
      </c>
      <c r="BM368" s="17">
        <v>0</v>
      </c>
      <c r="BN368" s="17">
        <v>0</v>
      </c>
      <c r="BO368" s="17">
        <v>0</v>
      </c>
      <c r="BP368" s="17">
        <v>0</v>
      </c>
      <c r="BQ368" s="17">
        <v>0</v>
      </c>
      <c r="BR368" s="17">
        <v>0</v>
      </c>
      <c r="BS368" s="17">
        <v>0</v>
      </c>
      <c r="BT368" s="17">
        <v>0</v>
      </c>
      <c r="BU368" s="17">
        <v>0</v>
      </c>
      <c r="BV368" s="17">
        <v>0</v>
      </c>
      <c r="BW368" s="17">
        <v>0</v>
      </c>
      <c r="BX368" s="17">
        <v>0</v>
      </c>
      <c r="BY368" s="17">
        <v>0</v>
      </c>
      <c r="BZ368" s="17">
        <v>0</v>
      </c>
      <c r="CA368" s="17">
        <v>0</v>
      </c>
      <c r="CB368" s="17">
        <v>0</v>
      </c>
      <c r="CC368" s="17">
        <v>0</v>
      </c>
      <c r="CD368" s="17">
        <v>0</v>
      </c>
      <c r="CE368" s="17">
        <v>0</v>
      </c>
      <c r="CF368" s="17">
        <v>0</v>
      </c>
      <c r="CG368" s="17">
        <v>0</v>
      </c>
      <c r="CH368" s="17">
        <v>0</v>
      </c>
      <c r="CI368" s="17">
        <v>0</v>
      </c>
      <c r="CJ368" s="17">
        <v>0</v>
      </c>
      <c r="CK368" s="17">
        <v>0</v>
      </c>
      <c r="CL368" s="17">
        <v>0</v>
      </c>
      <c r="CM368" s="17">
        <v>0</v>
      </c>
      <c r="CN368" s="17">
        <v>0</v>
      </c>
      <c r="CO368" s="17">
        <v>0</v>
      </c>
      <c r="CP368" s="17">
        <v>0</v>
      </c>
      <c r="CQ368" s="17">
        <v>0</v>
      </c>
      <c r="CR368" s="17">
        <v>0</v>
      </c>
      <c r="CS368" s="17">
        <v>0</v>
      </c>
      <c r="CT368" s="17">
        <v>0</v>
      </c>
      <c r="CU368" s="17">
        <v>0</v>
      </c>
      <c r="CV368" s="17">
        <v>0</v>
      </c>
      <c r="CW368" s="17">
        <v>0</v>
      </c>
      <c r="CX368" s="17">
        <v>0</v>
      </c>
      <c r="CY368" s="17">
        <v>0</v>
      </c>
      <c r="CZ368" s="17">
        <v>0</v>
      </c>
      <c r="DA368" s="17">
        <v>0</v>
      </c>
      <c r="DB368" s="17">
        <v>0</v>
      </c>
      <c r="DC368" s="17">
        <v>0</v>
      </c>
      <c r="DD368" s="17">
        <v>0</v>
      </c>
      <c r="DE368" s="17">
        <v>0</v>
      </c>
      <c r="DF368" s="17">
        <v>0</v>
      </c>
      <c r="DG368" s="17">
        <v>0</v>
      </c>
      <c r="DH368" s="17">
        <v>0</v>
      </c>
      <c r="DI368" s="17">
        <v>0</v>
      </c>
      <c r="DJ368" s="17">
        <v>0</v>
      </c>
      <c r="DK368" s="17">
        <v>0</v>
      </c>
      <c r="DL368" s="17">
        <v>0</v>
      </c>
      <c r="DM368" s="17">
        <v>0</v>
      </c>
      <c r="DN368" s="17">
        <v>0</v>
      </c>
      <c r="DO368" s="17">
        <v>0</v>
      </c>
      <c r="DP368" s="17">
        <v>0</v>
      </c>
      <c r="DQ368" s="17">
        <v>0</v>
      </c>
      <c r="DR368" s="17">
        <v>0</v>
      </c>
      <c r="DS368" s="17">
        <v>0</v>
      </c>
      <c r="DT368" s="17">
        <v>0</v>
      </c>
      <c r="DU368" s="17">
        <v>0</v>
      </c>
      <c r="DV368" s="17">
        <v>0</v>
      </c>
      <c r="DW368" s="17">
        <v>0</v>
      </c>
      <c r="DX368" s="17">
        <v>0</v>
      </c>
      <c r="DY368" s="17">
        <v>0</v>
      </c>
      <c r="DZ368" s="17">
        <v>0</v>
      </c>
      <c r="EA368" s="17">
        <v>0</v>
      </c>
      <c r="EB368" s="17">
        <v>0</v>
      </c>
      <c r="EC368" s="17">
        <v>0</v>
      </c>
      <c r="ED368" s="17">
        <v>0</v>
      </c>
      <c r="EE368" s="17">
        <v>0</v>
      </c>
      <c r="EF368" s="17">
        <v>0</v>
      </c>
      <c r="EG368" s="17">
        <v>0</v>
      </c>
      <c r="EH368" s="17">
        <v>0</v>
      </c>
      <c r="EI368" s="17">
        <v>0</v>
      </c>
      <c r="EJ368" s="17">
        <v>0</v>
      </c>
      <c r="EK368" s="17">
        <v>0</v>
      </c>
      <c r="EL368" s="17">
        <v>0</v>
      </c>
      <c r="EM368" s="17">
        <v>0</v>
      </c>
      <c r="EN368" s="17">
        <v>0</v>
      </c>
      <c r="EO368" s="17">
        <v>0</v>
      </c>
      <c r="EP368" s="17">
        <v>0</v>
      </c>
      <c r="EQ368" s="17">
        <v>0</v>
      </c>
      <c r="ER368" s="17">
        <v>0</v>
      </c>
      <c r="ES368" s="17">
        <v>0</v>
      </c>
      <c r="ET368" s="17">
        <v>0</v>
      </c>
      <c r="EU368" s="17">
        <v>0</v>
      </c>
      <c r="EV368" s="17">
        <v>0</v>
      </c>
      <c r="EW368" s="17">
        <v>0</v>
      </c>
      <c r="EX368" s="17">
        <v>0</v>
      </c>
      <c r="EY368" s="17">
        <v>0</v>
      </c>
      <c r="EZ368" s="17">
        <v>0</v>
      </c>
      <c r="FA368" s="17">
        <v>0</v>
      </c>
      <c r="FB368" s="17">
        <v>0</v>
      </c>
      <c r="FC368" s="17">
        <v>0</v>
      </c>
      <c r="FD368" s="17">
        <v>0</v>
      </c>
      <c r="FE368" s="17">
        <v>0</v>
      </c>
      <c r="FF368" s="17">
        <v>0</v>
      </c>
      <c r="FG368" s="17">
        <v>0</v>
      </c>
      <c r="FH368" s="17">
        <v>0</v>
      </c>
      <c r="FI368" s="17">
        <v>0</v>
      </c>
      <c r="FJ368" s="17">
        <v>0</v>
      </c>
      <c r="FK368" s="17">
        <v>0</v>
      </c>
      <c r="FL368" s="17">
        <v>0</v>
      </c>
      <c r="FM368" s="17">
        <v>0</v>
      </c>
      <c r="FN368" s="17">
        <v>0</v>
      </c>
      <c r="FO368" s="17">
        <v>0</v>
      </c>
      <c r="FP368" s="17">
        <v>0</v>
      </c>
      <c r="FQ368" s="17">
        <v>0</v>
      </c>
      <c r="FR368" s="17">
        <v>0</v>
      </c>
      <c r="FS368" s="17">
        <v>0</v>
      </c>
      <c r="FT368" s="17">
        <v>0</v>
      </c>
      <c r="FU368" s="17">
        <v>0</v>
      </c>
      <c r="FV368" s="17">
        <v>0</v>
      </c>
      <c r="FW368" s="17">
        <v>0</v>
      </c>
      <c r="FX368" s="17">
        <v>0</v>
      </c>
      <c r="FY368" s="17">
        <v>0</v>
      </c>
      <c r="FZ368" s="17">
        <v>0</v>
      </c>
      <c r="GA368" s="17">
        <v>0</v>
      </c>
      <c r="GB368" s="17">
        <v>0</v>
      </c>
      <c r="GC368" s="17">
        <v>0</v>
      </c>
      <c r="GD368" s="17">
        <v>0</v>
      </c>
      <c r="GE368" s="17">
        <v>0</v>
      </c>
      <c r="GF368" s="17">
        <v>0</v>
      </c>
      <c r="GG368" s="17">
        <v>0</v>
      </c>
      <c r="GH368" s="17">
        <v>0</v>
      </c>
      <c r="GI368" s="17">
        <v>0</v>
      </c>
      <c r="GJ368" s="17">
        <v>0</v>
      </c>
      <c r="GK368" s="17">
        <v>0</v>
      </c>
      <c r="GL368" s="17">
        <v>0</v>
      </c>
      <c r="GM368" s="17">
        <v>0</v>
      </c>
      <c r="GN368" s="17">
        <v>0</v>
      </c>
      <c r="GO368" s="17">
        <v>0</v>
      </c>
      <c r="GP368" s="17">
        <v>0</v>
      </c>
      <c r="GQ368" s="17">
        <v>0</v>
      </c>
      <c r="GR368" s="17">
        <v>0</v>
      </c>
      <c r="GS368" s="17">
        <v>0</v>
      </c>
      <c r="GT368" s="17">
        <v>0</v>
      </c>
      <c r="GU368" s="17">
        <v>0</v>
      </c>
      <c r="GV368" s="17">
        <v>0</v>
      </c>
      <c r="GW368" s="17">
        <v>0</v>
      </c>
      <c r="GX368" s="17">
        <v>0</v>
      </c>
      <c r="GY368" s="17">
        <v>0</v>
      </c>
      <c r="GZ368" s="17">
        <v>0</v>
      </c>
      <c r="HA368" s="17">
        <v>0</v>
      </c>
      <c r="HB368" s="17">
        <v>0</v>
      </c>
      <c r="HC368" s="17">
        <v>0</v>
      </c>
      <c r="HD368" s="17">
        <v>0</v>
      </c>
      <c r="HE368" s="17">
        <v>0</v>
      </c>
      <c r="HF368" s="17">
        <v>0</v>
      </c>
      <c r="HG368" s="17">
        <v>0</v>
      </c>
      <c r="HH368" s="17">
        <v>0</v>
      </c>
      <c r="HI368" s="17">
        <v>0</v>
      </c>
      <c r="HJ368" s="17">
        <v>0</v>
      </c>
      <c r="HK368" s="17">
        <v>0</v>
      </c>
      <c r="HL368" s="17">
        <v>0</v>
      </c>
      <c r="HM368" s="17">
        <v>0</v>
      </c>
      <c r="HN368" s="17">
        <v>0</v>
      </c>
      <c r="HO368" s="17">
        <v>0</v>
      </c>
      <c r="HP368" s="17">
        <v>0</v>
      </c>
      <c r="HQ368" s="17">
        <v>0</v>
      </c>
      <c r="HR368" s="17">
        <v>0</v>
      </c>
      <c r="HS368" s="17">
        <v>0</v>
      </c>
      <c r="HT368" s="17">
        <v>0</v>
      </c>
      <c r="HU368" s="17">
        <v>0</v>
      </c>
      <c r="HV368" s="17">
        <v>0</v>
      </c>
      <c r="HW368" s="17">
        <v>0</v>
      </c>
      <c r="HX368" s="17">
        <v>0</v>
      </c>
      <c r="HY368" s="17">
        <v>0</v>
      </c>
      <c r="HZ368" s="17">
        <v>0</v>
      </c>
      <c r="IA368" s="17">
        <v>0</v>
      </c>
      <c r="IB368" s="17">
        <v>0</v>
      </c>
      <c r="IC368" s="17">
        <v>0</v>
      </c>
      <c r="ID368" s="17">
        <v>0</v>
      </c>
      <c r="IE368" s="17">
        <v>0</v>
      </c>
      <c r="IF368" s="17">
        <v>0</v>
      </c>
      <c r="IG368" s="17">
        <v>0</v>
      </c>
      <c r="IH368" s="17">
        <v>0</v>
      </c>
      <c r="II368" s="17">
        <v>0</v>
      </c>
      <c r="IJ368" s="17">
        <v>0</v>
      </c>
      <c r="IK368" s="17">
        <v>0</v>
      </c>
      <c r="IL368" s="17">
        <v>0</v>
      </c>
      <c r="IM368" s="17">
        <v>0</v>
      </c>
      <c r="IN368" s="17">
        <v>0</v>
      </c>
      <c r="IO368" s="17">
        <v>0</v>
      </c>
      <c r="IP368" s="17">
        <v>0</v>
      </c>
      <c r="IQ368" s="17">
        <v>0</v>
      </c>
      <c r="IR368" s="17">
        <v>0</v>
      </c>
      <c r="IS368" s="17">
        <v>0</v>
      </c>
      <c r="IT368" s="17">
        <v>0</v>
      </c>
      <c r="IU368" s="17">
        <v>0</v>
      </c>
      <c r="IV368" s="17">
        <v>0</v>
      </c>
      <c r="IW368" s="17">
        <v>0</v>
      </c>
      <c r="IX368" s="17">
        <v>0</v>
      </c>
      <c r="IY368" s="17">
        <v>0</v>
      </c>
      <c r="IZ368" s="17">
        <v>0</v>
      </c>
      <c r="JA368" s="17">
        <v>0</v>
      </c>
      <c r="JB368" s="17">
        <v>0</v>
      </c>
      <c r="JC368" s="17">
        <v>0</v>
      </c>
      <c r="JD368" s="17">
        <v>0</v>
      </c>
      <c r="JE368" s="17">
        <v>0</v>
      </c>
      <c r="JF368" s="17">
        <v>0</v>
      </c>
      <c r="JG368" s="17">
        <v>0</v>
      </c>
      <c r="JH368" s="17">
        <v>0</v>
      </c>
      <c r="JI368" s="17">
        <v>0</v>
      </c>
      <c r="JJ368" s="17">
        <v>0</v>
      </c>
      <c r="JK368" s="17">
        <v>0</v>
      </c>
      <c r="JL368" s="17">
        <v>0</v>
      </c>
      <c r="JM368" s="17">
        <v>0</v>
      </c>
      <c r="JN368" s="17">
        <v>0</v>
      </c>
      <c r="JO368" s="17">
        <v>0</v>
      </c>
      <c r="JP368" s="17">
        <v>0</v>
      </c>
      <c r="JQ368" s="17">
        <v>0</v>
      </c>
      <c r="JR368" s="17">
        <v>0</v>
      </c>
      <c r="JS368" s="17">
        <v>0</v>
      </c>
      <c r="JT368" s="17">
        <v>0</v>
      </c>
      <c r="JU368" s="17">
        <v>0</v>
      </c>
      <c r="JV368" s="17">
        <v>0</v>
      </c>
      <c r="JW368" s="17">
        <v>0</v>
      </c>
      <c r="JX368" s="17">
        <v>0</v>
      </c>
      <c r="JY368" s="17">
        <v>0</v>
      </c>
    </row>
    <row r="369" spans="1:285" x14ac:dyDescent="0.15">
      <c r="A369" s="17" t="s">
        <v>497</v>
      </c>
      <c r="B369" s="17" t="s">
        <v>498</v>
      </c>
      <c r="C369" s="17">
        <v>0</v>
      </c>
      <c r="D369" s="17">
        <v>0</v>
      </c>
      <c r="E369" s="17">
        <v>0</v>
      </c>
      <c r="F369" s="17">
        <v>0</v>
      </c>
      <c r="G369" s="17">
        <v>0</v>
      </c>
      <c r="H369" s="17">
        <v>0</v>
      </c>
      <c r="I369" s="17">
        <v>13.54</v>
      </c>
      <c r="J369" s="17">
        <v>13.54</v>
      </c>
      <c r="K369" s="17">
        <v>13.54</v>
      </c>
      <c r="L369" s="17">
        <v>13.54</v>
      </c>
      <c r="M369" s="17">
        <v>13.54</v>
      </c>
      <c r="N369" s="17">
        <v>13.59</v>
      </c>
      <c r="O369" s="17">
        <v>13.58</v>
      </c>
      <c r="P369" s="17">
        <v>13.59</v>
      </c>
      <c r="Q369" s="17">
        <v>13.59</v>
      </c>
      <c r="R369" s="17">
        <v>13.59</v>
      </c>
      <c r="S369" s="17">
        <v>13.58</v>
      </c>
      <c r="T369" s="17">
        <v>13.58</v>
      </c>
      <c r="U369" s="17">
        <v>13.57</v>
      </c>
      <c r="V369" s="17">
        <v>13.56</v>
      </c>
      <c r="W369" s="17">
        <v>13.57</v>
      </c>
      <c r="X369" s="17">
        <v>13.57</v>
      </c>
      <c r="Y369" s="17">
        <v>13.57</v>
      </c>
      <c r="Z369" s="17">
        <v>13.61</v>
      </c>
      <c r="AA369" s="17">
        <v>13.64</v>
      </c>
      <c r="AB369" s="17">
        <v>0</v>
      </c>
      <c r="AC369" s="17">
        <v>0</v>
      </c>
      <c r="AD369" s="17">
        <v>0</v>
      </c>
      <c r="AE369" s="17">
        <v>0</v>
      </c>
      <c r="AF369" s="17">
        <v>0</v>
      </c>
      <c r="AG369" s="17">
        <v>0</v>
      </c>
      <c r="AH369" s="17">
        <v>0</v>
      </c>
      <c r="AI369" s="17">
        <v>0</v>
      </c>
      <c r="AJ369" s="17">
        <v>0</v>
      </c>
      <c r="AK369" s="17">
        <v>0</v>
      </c>
      <c r="AL369" s="17">
        <v>0</v>
      </c>
      <c r="AM369" s="17">
        <v>0</v>
      </c>
      <c r="AN369" s="17">
        <v>0</v>
      </c>
      <c r="AO369" s="17">
        <v>0</v>
      </c>
      <c r="AP369" s="17">
        <v>0</v>
      </c>
      <c r="AQ369" s="17">
        <v>0</v>
      </c>
      <c r="AR369" s="17">
        <v>0</v>
      </c>
      <c r="AS369" s="17">
        <v>0</v>
      </c>
      <c r="AT369" s="17">
        <v>0</v>
      </c>
      <c r="AU369" s="17">
        <v>0</v>
      </c>
      <c r="AV369" s="17">
        <v>0</v>
      </c>
      <c r="AW369" s="17">
        <v>0</v>
      </c>
      <c r="AX369" s="17">
        <v>0</v>
      </c>
      <c r="AY369" s="17">
        <v>0</v>
      </c>
      <c r="AZ369" s="17">
        <v>0</v>
      </c>
      <c r="BA369" s="17">
        <v>0</v>
      </c>
      <c r="BB369" s="17">
        <v>0</v>
      </c>
      <c r="BC369" s="17">
        <v>0</v>
      </c>
      <c r="BD369" s="17">
        <v>0</v>
      </c>
      <c r="BE369" s="17">
        <v>0</v>
      </c>
      <c r="BF369" s="17">
        <v>0</v>
      </c>
      <c r="BG369" s="17">
        <v>0</v>
      </c>
      <c r="BH369" s="17">
        <v>0</v>
      </c>
      <c r="BI369" s="17">
        <v>0</v>
      </c>
      <c r="BJ369" s="17">
        <v>0</v>
      </c>
      <c r="BK369" s="17">
        <v>0</v>
      </c>
      <c r="BL369" s="17">
        <v>0</v>
      </c>
      <c r="BM369" s="17">
        <v>0</v>
      </c>
      <c r="BN369" s="17">
        <v>0</v>
      </c>
      <c r="BO369" s="17">
        <v>0</v>
      </c>
      <c r="BP369" s="17">
        <v>0</v>
      </c>
      <c r="BQ369" s="17">
        <v>0</v>
      </c>
      <c r="BR369" s="17">
        <v>0</v>
      </c>
      <c r="BS369" s="17">
        <v>0</v>
      </c>
      <c r="BT369" s="17">
        <v>0</v>
      </c>
      <c r="BU369" s="17">
        <v>0</v>
      </c>
      <c r="BV369" s="17">
        <v>0</v>
      </c>
      <c r="BW369" s="17">
        <v>0</v>
      </c>
      <c r="BX369" s="17">
        <v>0</v>
      </c>
      <c r="BY369" s="17">
        <v>0</v>
      </c>
      <c r="BZ369" s="17">
        <v>0</v>
      </c>
      <c r="CA369" s="17">
        <v>0</v>
      </c>
      <c r="CB369" s="17">
        <v>0</v>
      </c>
      <c r="CC369" s="17">
        <v>0</v>
      </c>
      <c r="CD369" s="17">
        <v>0</v>
      </c>
      <c r="CE369" s="17">
        <v>0</v>
      </c>
      <c r="CF369" s="17">
        <v>0</v>
      </c>
      <c r="CG369" s="17">
        <v>0</v>
      </c>
      <c r="CH369" s="17">
        <v>0</v>
      </c>
      <c r="CI369" s="17">
        <v>0</v>
      </c>
      <c r="CJ369" s="17">
        <v>0</v>
      </c>
      <c r="CK369" s="17">
        <v>0</v>
      </c>
      <c r="CL369" s="17">
        <v>0</v>
      </c>
      <c r="CM369" s="17">
        <v>0</v>
      </c>
      <c r="CN369" s="17">
        <v>0</v>
      </c>
      <c r="CO369" s="17">
        <v>0</v>
      </c>
      <c r="CP369" s="17">
        <v>0</v>
      </c>
      <c r="CQ369" s="17">
        <v>0</v>
      </c>
      <c r="CR369" s="17">
        <v>0</v>
      </c>
      <c r="CS369" s="17">
        <v>0</v>
      </c>
      <c r="CT369" s="17">
        <v>0</v>
      </c>
      <c r="CU369" s="17">
        <v>0</v>
      </c>
      <c r="CV369" s="17">
        <v>0</v>
      </c>
      <c r="CW369" s="17">
        <v>0</v>
      </c>
      <c r="CX369" s="17">
        <v>0</v>
      </c>
      <c r="CY369" s="17">
        <v>0</v>
      </c>
      <c r="CZ369" s="17">
        <v>0</v>
      </c>
      <c r="DA369" s="17">
        <v>0</v>
      </c>
      <c r="DB369" s="17">
        <v>0</v>
      </c>
      <c r="DC369" s="17">
        <v>0</v>
      </c>
      <c r="DD369" s="17">
        <v>0</v>
      </c>
      <c r="DE369" s="17">
        <v>0</v>
      </c>
      <c r="DF369" s="17">
        <v>0</v>
      </c>
      <c r="DG369" s="17">
        <v>0</v>
      </c>
      <c r="DH369" s="17">
        <v>0</v>
      </c>
      <c r="DI369" s="17">
        <v>0</v>
      </c>
      <c r="DJ369" s="17">
        <v>0</v>
      </c>
      <c r="DK369" s="17">
        <v>0</v>
      </c>
      <c r="DL369" s="17">
        <v>0</v>
      </c>
      <c r="DM369" s="17">
        <v>0</v>
      </c>
      <c r="DN369" s="17">
        <v>0</v>
      </c>
      <c r="DO369" s="17">
        <v>0</v>
      </c>
      <c r="DP369" s="17">
        <v>0</v>
      </c>
      <c r="DQ369" s="17">
        <v>0</v>
      </c>
      <c r="DR369" s="17">
        <v>0</v>
      </c>
      <c r="DS369" s="17">
        <v>0</v>
      </c>
      <c r="DT369" s="17">
        <v>0</v>
      </c>
      <c r="DU369" s="17">
        <v>0</v>
      </c>
      <c r="DV369" s="17">
        <v>0</v>
      </c>
      <c r="DW369" s="17">
        <v>0</v>
      </c>
      <c r="DX369" s="17">
        <v>0</v>
      </c>
      <c r="DY369" s="17">
        <v>0</v>
      </c>
      <c r="DZ369" s="17">
        <v>0</v>
      </c>
      <c r="EA369" s="17">
        <v>0</v>
      </c>
      <c r="EB369" s="17">
        <v>0</v>
      </c>
      <c r="EC369" s="17">
        <v>0</v>
      </c>
      <c r="ED369" s="17">
        <v>0</v>
      </c>
      <c r="EE369" s="17">
        <v>0</v>
      </c>
      <c r="EF369" s="17">
        <v>0</v>
      </c>
      <c r="EG369" s="17">
        <v>0</v>
      </c>
      <c r="EH369" s="17">
        <v>0</v>
      </c>
      <c r="EI369" s="17">
        <v>0</v>
      </c>
      <c r="EJ369" s="17">
        <v>0</v>
      </c>
      <c r="EK369" s="17">
        <v>0</v>
      </c>
      <c r="EL369" s="17">
        <v>0</v>
      </c>
      <c r="EM369" s="17">
        <v>0</v>
      </c>
      <c r="EN369" s="17">
        <v>0</v>
      </c>
      <c r="EO369" s="17">
        <v>0</v>
      </c>
      <c r="EP369" s="17">
        <v>0</v>
      </c>
      <c r="EQ369" s="17">
        <v>0</v>
      </c>
      <c r="ER369" s="17">
        <v>0</v>
      </c>
      <c r="ES369" s="17">
        <v>0</v>
      </c>
      <c r="ET369" s="17">
        <v>0</v>
      </c>
      <c r="EU369" s="17">
        <v>0</v>
      </c>
      <c r="EV369" s="17">
        <v>0</v>
      </c>
      <c r="EW369" s="17">
        <v>0</v>
      </c>
      <c r="EX369" s="17">
        <v>0</v>
      </c>
      <c r="EY369" s="17">
        <v>0</v>
      </c>
      <c r="EZ369" s="17">
        <v>0</v>
      </c>
      <c r="FA369" s="17">
        <v>0</v>
      </c>
      <c r="FB369" s="17">
        <v>0</v>
      </c>
      <c r="FC369" s="17">
        <v>0</v>
      </c>
      <c r="FD369" s="17">
        <v>0</v>
      </c>
      <c r="FE369" s="17">
        <v>0</v>
      </c>
      <c r="FF369" s="17">
        <v>0</v>
      </c>
      <c r="FG369" s="17">
        <v>0</v>
      </c>
      <c r="FH369" s="17">
        <v>0</v>
      </c>
      <c r="FI369" s="17">
        <v>0</v>
      </c>
      <c r="FJ369" s="17">
        <v>0</v>
      </c>
      <c r="FK369" s="17">
        <v>0</v>
      </c>
      <c r="FL369" s="17">
        <v>0</v>
      </c>
      <c r="FM369" s="17">
        <v>0</v>
      </c>
      <c r="FN369" s="17">
        <v>0</v>
      </c>
      <c r="FO369" s="17">
        <v>0</v>
      </c>
      <c r="FP369" s="17">
        <v>0</v>
      </c>
      <c r="FQ369" s="17">
        <v>0</v>
      </c>
      <c r="FR369" s="17">
        <v>0</v>
      </c>
      <c r="FS369" s="17">
        <v>0</v>
      </c>
      <c r="FT369" s="17">
        <v>0</v>
      </c>
      <c r="FU369" s="17">
        <v>0</v>
      </c>
      <c r="FV369" s="17">
        <v>0</v>
      </c>
      <c r="FW369" s="17">
        <v>0</v>
      </c>
      <c r="FX369" s="17">
        <v>0</v>
      </c>
      <c r="FY369" s="17">
        <v>0</v>
      </c>
      <c r="FZ369" s="17">
        <v>0</v>
      </c>
      <c r="GA369" s="17">
        <v>0</v>
      </c>
      <c r="GB369" s="17">
        <v>0</v>
      </c>
      <c r="GC369" s="17">
        <v>0</v>
      </c>
      <c r="GD369" s="17">
        <v>0</v>
      </c>
      <c r="GE369" s="17">
        <v>0</v>
      </c>
      <c r="GF369" s="17">
        <v>0</v>
      </c>
      <c r="GG369" s="17">
        <v>0</v>
      </c>
      <c r="GH369" s="17">
        <v>0</v>
      </c>
      <c r="GI369" s="17">
        <v>0</v>
      </c>
      <c r="GJ369" s="17">
        <v>0</v>
      </c>
      <c r="GK369" s="17">
        <v>0</v>
      </c>
      <c r="GL369" s="17">
        <v>0</v>
      </c>
      <c r="GM369" s="17">
        <v>0</v>
      </c>
      <c r="GN369" s="17">
        <v>0</v>
      </c>
      <c r="GO369" s="17">
        <v>0</v>
      </c>
      <c r="GP369" s="17">
        <v>0</v>
      </c>
      <c r="GQ369" s="17">
        <v>0</v>
      </c>
      <c r="GR369" s="17">
        <v>0</v>
      </c>
      <c r="GS369" s="17">
        <v>0</v>
      </c>
      <c r="GT369" s="17">
        <v>0</v>
      </c>
      <c r="GU369" s="17">
        <v>0</v>
      </c>
      <c r="GV369" s="17">
        <v>0</v>
      </c>
      <c r="GW369" s="17">
        <v>0</v>
      </c>
      <c r="GX369" s="17">
        <v>0</v>
      </c>
      <c r="GY369" s="17">
        <v>0</v>
      </c>
      <c r="GZ369" s="17">
        <v>0</v>
      </c>
      <c r="HA369" s="17">
        <v>0</v>
      </c>
      <c r="HB369" s="17">
        <v>0</v>
      </c>
      <c r="HC369" s="17">
        <v>0</v>
      </c>
      <c r="HD369" s="17">
        <v>0</v>
      </c>
      <c r="HE369" s="17">
        <v>0</v>
      </c>
      <c r="HF369" s="17">
        <v>0</v>
      </c>
      <c r="HG369" s="17">
        <v>0</v>
      </c>
      <c r="HH369" s="17">
        <v>0</v>
      </c>
      <c r="HI369" s="17">
        <v>0</v>
      </c>
      <c r="HJ369" s="17">
        <v>0</v>
      </c>
      <c r="HK369" s="17">
        <v>0</v>
      </c>
      <c r="HL369" s="17">
        <v>0</v>
      </c>
      <c r="HM369" s="17">
        <v>0</v>
      </c>
      <c r="HN369" s="17">
        <v>0</v>
      </c>
      <c r="HO369" s="17">
        <v>0</v>
      </c>
      <c r="HP369" s="17">
        <v>0</v>
      </c>
      <c r="HQ369" s="17">
        <v>0</v>
      </c>
      <c r="HR369" s="17">
        <v>0</v>
      </c>
      <c r="HS369" s="17">
        <v>0</v>
      </c>
      <c r="HT369" s="17">
        <v>0</v>
      </c>
      <c r="HU369" s="17">
        <v>0</v>
      </c>
      <c r="HV369" s="17">
        <v>0</v>
      </c>
      <c r="HW369" s="17">
        <v>0</v>
      </c>
      <c r="HX369" s="17">
        <v>0</v>
      </c>
      <c r="HY369" s="17">
        <v>0</v>
      </c>
      <c r="HZ369" s="17">
        <v>0</v>
      </c>
      <c r="IA369" s="17">
        <v>0</v>
      </c>
      <c r="IB369" s="17">
        <v>0</v>
      </c>
      <c r="IC369" s="17">
        <v>0</v>
      </c>
      <c r="ID369" s="17">
        <v>0</v>
      </c>
      <c r="IE369" s="17">
        <v>0</v>
      </c>
      <c r="IF369" s="17">
        <v>0</v>
      </c>
      <c r="IG369" s="17">
        <v>0</v>
      </c>
      <c r="IH369" s="17">
        <v>0</v>
      </c>
      <c r="II369" s="17">
        <v>0</v>
      </c>
      <c r="IJ369" s="17">
        <v>0</v>
      </c>
      <c r="IK369" s="17">
        <v>0</v>
      </c>
      <c r="IL369" s="17">
        <v>0</v>
      </c>
      <c r="IM369" s="17">
        <v>0</v>
      </c>
      <c r="IN369" s="17">
        <v>0</v>
      </c>
      <c r="IO369" s="17">
        <v>0</v>
      </c>
      <c r="IP369" s="17">
        <v>0</v>
      </c>
      <c r="IQ369" s="17">
        <v>0</v>
      </c>
      <c r="IR369" s="17">
        <v>0</v>
      </c>
      <c r="IS369" s="17">
        <v>0</v>
      </c>
      <c r="IT369" s="17">
        <v>0</v>
      </c>
      <c r="IU369" s="17">
        <v>0</v>
      </c>
      <c r="IV369" s="17">
        <v>0</v>
      </c>
      <c r="IW369" s="17">
        <v>0</v>
      </c>
      <c r="IX369" s="17">
        <v>0</v>
      </c>
      <c r="IY369" s="17">
        <v>0</v>
      </c>
      <c r="IZ369" s="17">
        <v>0</v>
      </c>
      <c r="JA369" s="17">
        <v>0</v>
      </c>
      <c r="JB369" s="17">
        <v>0</v>
      </c>
      <c r="JC369" s="17">
        <v>0</v>
      </c>
      <c r="JD369" s="17">
        <v>0</v>
      </c>
      <c r="JE369" s="17">
        <v>0</v>
      </c>
      <c r="JF369" s="17">
        <v>0</v>
      </c>
      <c r="JG369" s="17">
        <v>0</v>
      </c>
      <c r="JH369" s="17">
        <v>0</v>
      </c>
      <c r="JI369" s="17">
        <v>0</v>
      </c>
      <c r="JJ369" s="17">
        <v>0</v>
      </c>
      <c r="JK369" s="17">
        <v>0</v>
      </c>
      <c r="JL369" s="17">
        <v>0</v>
      </c>
      <c r="JM369" s="17">
        <v>0</v>
      </c>
      <c r="JN369" s="17">
        <v>0</v>
      </c>
      <c r="JO369" s="17">
        <v>0</v>
      </c>
      <c r="JP369" s="17">
        <v>0</v>
      </c>
      <c r="JQ369" s="17">
        <v>0</v>
      </c>
      <c r="JR369" s="17">
        <v>0</v>
      </c>
      <c r="JS369" s="17">
        <v>0</v>
      </c>
      <c r="JT369" s="17">
        <v>0</v>
      </c>
      <c r="JU369" s="17">
        <v>0</v>
      </c>
      <c r="JV369" s="17">
        <v>0</v>
      </c>
      <c r="JW369" s="17">
        <v>0</v>
      </c>
      <c r="JX369" s="17">
        <v>0</v>
      </c>
      <c r="JY369" s="17">
        <v>0</v>
      </c>
    </row>
    <row r="370" spans="1:285" x14ac:dyDescent="0.15">
      <c r="A370" s="17" t="s">
        <v>634</v>
      </c>
      <c r="B370" s="17" t="s">
        <v>635</v>
      </c>
      <c r="C370" s="17">
        <v>0</v>
      </c>
      <c r="D370" s="17">
        <v>0</v>
      </c>
      <c r="E370" s="17">
        <v>0</v>
      </c>
      <c r="F370" s="17">
        <v>0</v>
      </c>
      <c r="G370" s="17">
        <v>0</v>
      </c>
      <c r="H370" s="17">
        <v>0</v>
      </c>
      <c r="I370" s="17">
        <v>5.24</v>
      </c>
      <c r="J370" s="17">
        <v>5.24</v>
      </c>
      <c r="K370" s="17">
        <v>5.24</v>
      </c>
      <c r="L370" s="17">
        <v>5.24</v>
      </c>
      <c r="M370" s="17">
        <v>5.24</v>
      </c>
      <c r="N370" s="17">
        <v>5.25</v>
      </c>
      <c r="O370" s="17">
        <v>5.25</v>
      </c>
      <c r="P370" s="17">
        <v>5.24</v>
      </c>
      <c r="Q370" s="17">
        <v>5.24</v>
      </c>
      <c r="R370" s="17">
        <v>5.24</v>
      </c>
      <c r="S370" s="17">
        <v>5.24</v>
      </c>
      <c r="T370" s="17">
        <v>5.25</v>
      </c>
      <c r="U370" s="17">
        <v>5.25</v>
      </c>
      <c r="V370" s="17">
        <v>5.25</v>
      </c>
      <c r="W370" s="17">
        <v>5.26</v>
      </c>
      <c r="X370" s="17">
        <v>5.25</v>
      </c>
      <c r="Y370" s="17">
        <v>5.26</v>
      </c>
      <c r="Z370" s="17">
        <v>5.26</v>
      </c>
      <c r="AA370" s="17">
        <v>5.26</v>
      </c>
      <c r="AB370" s="17">
        <v>0</v>
      </c>
      <c r="AC370" s="17">
        <v>0</v>
      </c>
      <c r="AD370" s="17">
        <v>0</v>
      </c>
      <c r="AE370" s="17">
        <v>0</v>
      </c>
      <c r="AF370" s="17">
        <v>0</v>
      </c>
      <c r="AG370" s="17">
        <v>0</v>
      </c>
      <c r="AH370" s="17">
        <v>0</v>
      </c>
      <c r="AI370" s="17">
        <v>0</v>
      </c>
      <c r="AJ370" s="17">
        <v>0</v>
      </c>
      <c r="AK370" s="17">
        <v>0</v>
      </c>
      <c r="AL370" s="17">
        <v>0</v>
      </c>
      <c r="AM370" s="17">
        <v>0</v>
      </c>
      <c r="AN370" s="17">
        <v>0</v>
      </c>
      <c r="AO370" s="17">
        <v>0</v>
      </c>
      <c r="AP370" s="17">
        <v>0</v>
      </c>
      <c r="AQ370" s="17">
        <v>0</v>
      </c>
      <c r="AR370" s="17">
        <v>0</v>
      </c>
      <c r="AS370" s="17">
        <v>0</v>
      </c>
      <c r="AT370" s="17">
        <v>0</v>
      </c>
      <c r="AU370" s="17">
        <v>0</v>
      </c>
      <c r="AV370" s="17">
        <v>0</v>
      </c>
      <c r="AW370" s="17">
        <v>0</v>
      </c>
      <c r="AX370" s="17">
        <v>0</v>
      </c>
      <c r="AY370" s="17">
        <v>0</v>
      </c>
      <c r="AZ370" s="17">
        <v>0</v>
      </c>
      <c r="BA370" s="17">
        <v>0</v>
      </c>
      <c r="BB370" s="17">
        <v>0</v>
      </c>
      <c r="BC370" s="17">
        <v>0</v>
      </c>
      <c r="BD370" s="17">
        <v>0</v>
      </c>
      <c r="BE370" s="17">
        <v>0</v>
      </c>
      <c r="BF370" s="17">
        <v>0</v>
      </c>
      <c r="BG370" s="17">
        <v>0</v>
      </c>
      <c r="BH370" s="17">
        <v>0</v>
      </c>
      <c r="BI370" s="17">
        <v>0</v>
      </c>
      <c r="BJ370" s="17">
        <v>0</v>
      </c>
      <c r="BK370" s="17">
        <v>0</v>
      </c>
      <c r="BL370" s="17">
        <v>0</v>
      </c>
      <c r="BM370" s="17">
        <v>0</v>
      </c>
      <c r="BN370" s="17">
        <v>0</v>
      </c>
      <c r="BO370" s="17">
        <v>0</v>
      </c>
      <c r="BP370" s="17">
        <v>0</v>
      </c>
      <c r="BQ370" s="17">
        <v>0</v>
      </c>
      <c r="BR370" s="17">
        <v>0</v>
      </c>
      <c r="BS370" s="17">
        <v>0</v>
      </c>
      <c r="BT370" s="17">
        <v>0</v>
      </c>
      <c r="BU370" s="17">
        <v>0</v>
      </c>
      <c r="BV370" s="17">
        <v>0</v>
      </c>
      <c r="BW370" s="17">
        <v>0</v>
      </c>
      <c r="BX370" s="17">
        <v>0</v>
      </c>
      <c r="BY370" s="17">
        <v>0</v>
      </c>
      <c r="BZ370" s="17">
        <v>0</v>
      </c>
      <c r="CA370" s="17">
        <v>0</v>
      </c>
      <c r="CB370" s="17">
        <v>0</v>
      </c>
      <c r="CC370" s="17">
        <v>0</v>
      </c>
      <c r="CD370" s="17">
        <v>0</v>
      </c>
      <c r="CE370" s="17">
        <v>0</v>
      </c>
      <c r="CF370" s="17">
        <v>0</v>
      </c>
      <c r="CG370" s="17">
        <v>0</v>
      </c>
      <c r="CH370" s="17">
        <v>0</v>
      </c>
      <c r="CI370" s="17">
        <v>0</v>
      </c>
      <c r="CJ370" s="17">
        <v>0</v>
      </c>
      <c r="CK370" s="17">
        <v>0</v>
      </c>
      <c r="CL370" s="17">
        <v>0</v>
      </c>
      <c r="CM370" s="17">
        <v>0</v>
      </c>
      <c r="CN370" s="17">
        <v>0</v>
      </c>
      <c r="CO370" s="17">
        <v>0</v>
      </c>
      <c r="CP370" s="17">
        <v>0</v>
      </c>
      <c r="CQ370" s="17">
        <v>0</v>
      </c>
      <c r="CR370" s="17">
        <v>0</v>
      </c>
      <c r="CS370" s="17">
        <v>0</v>
      </c>
      <c r="CT370" s="17">
        <v>0</v>
      </c>
      <c r="CU370" s="17">
        <v>0</v>
      </c>
      <c r="CV370" s="17">
        <v>0</v>
      </c>
      <c r="CW370" s="17">
        <v>0</v>
      </c>
      <c r="CX370" s="17">
        <v>0</v>
      </c>
      <c r="CY370" s="17">
        <v>0</v>
      </c>
      <c r="CZ370" s="17">
        <v>0</v>
      </c>
      <c r="DA370" s="17">
        <v>0</v>
      </c>
      <c r="DB370" s="17">
        <v>0</v>
      </c>
      <c r="DC370" s="17">
        <v>0</v>
      </c>
      <c r="DD370" s="17">
        <v>0</v>
      </c>
      <c r="DE370" s="17">
        <v>0</v>
      </c>
      <c r="DF370" s="17">
        <v>0</v>
      </c>
      <c r="DG370" s="17">
        <v>0</v>
      </c>
      <c r="DH370" s="17">
        <v>0</v>
      </c>
      <c r="DI370" s="17">
        <v>0</v>
      </c>
      <c r="DJ370" s="17">
        <v>0</v>
      </c>
      <c r="DK370" s="17">
        <v>0</v>
      </c>
      <c r="DL370" s="17">
        <v>0</v>
      </c>
      <c r="DM370" s="17">
        <v>0</v>
      </c>
      <c r="DN370" s="17">
        <v>0</v>
      </c>
      <c r="DO370" s="17">
        <v>0</v>
      </c>
      <c r="DP370" s="17">
        <v>0</v>
      </c>
      <c r="DQ370" s="17">
        <v>0</v>
      </c>
      <c r="DR370" s="17">
        <v>0</v>
      </c>
      <c r="DS370" s="17">
        <v>0</v>
      </c>
      <c r="DT370" s="17">
        <v>0</v>
      </c>
      <c r="DU370" s="17">
        <v>0</v>
      </c>
      <c r="DV370" s="17">
        <v>0</v>
      </c>
      <c r="DW370" s="17">
        <v>0</v>
      </c>
      <c r="DX370" s="17">
        <v>0</v>
      </c>
      <c r="DY370" s="17">
        <v>0</v>
      </c>
      <c r="DZ370" s="17">
        <v>0</v>
      </c>
      <c r="EA370" s="17">
        <v>0</v>
      </c>
      <c r="EB370" s="17">
        <v>0</v>
      </c>
      <c r="EC370" s="17">
        <v>0</v>
      </c>
      <c r="ED370" s="17">
        <v>0</v>
      </c>
      <c r="EE370" s="17">
        <v>0</v>
      </c>
      <c r="EF370" s="17">
        <v>0</v>
      </c>
      <c r="EG370" s="17">
        <v>0</v>
      </c>
      <c r="EH370" s="17">
        <v>0</v>
      </c>
      <c r="EI370" s="17">
        <v>0</v>
      </c>
      <c r="EJ370" s="17">
        <v>0</v>
      </c>
      <c r="EK370" s="17">
        <v>0</v>
      </c>
      <c r="EL370" s="17">
        <v>0</v>
      </c>
      <c r="EM370" s="17">
        <v>0</v>
      </c>
      <c r="EN370" s="17">
        <v>0</v>
      </c>
      <c r="EO370" s="17">
        <v>0</v>
      </c>
      <c r="EP370" s="17">
        <v>0</v>
      </c>
      <c r="EQ370" s="17">
        <v>0</v>
      </c>
      <c r="ER370" s="17">
        <v>0</v>
      </c>
      <c r="ES370" s="17">
        <v>0</v>
      </c>
      <c r="ET370" s="17">
        <v>0</v>
      </c>
      <c r="EU370" s="17">
        <v>0</v>
      </c>
      <c r="EV370" s="17">
        <v>0</v>
      </c>
      <c r="EW370" s="17">
        <v>0</v>
      </c>
      <c r="EX370" s="17">
        <v>0</v>
      </c>
      <c r="EY370" s="17">
        <v>0</v>
      </c>
      <c r="EZ370" s="17">
        <v>0</v>
      </c>
      <c r="FA370" s="17">
        <v>0</v>
      </c>
      <c r="FB370" s="17">
        <v>0</v>
      </c>
      <c r="FC370" s="17">
        <v>0</v>
      </c>
      <c r="FD370" s="17">
        <v>0</v>
      </c>
      <c r="FE370" s="17">
        <v>0</v>
      </c>
      <c r="FF370" s="17">
        <v>0</v>
      </c>
      <c r="FG370" s="17">
        <v>0</v>
      </c>
      <c r="FH370" s="17">
        <v>0</v>
      </c>
      <c r="FI370" s="17">
        <v>0</v>
      </c>
      <c r="FJ370" s="17">
        <v>0</v>
      </c>
      <c r="FK370" s="17">
        <v>0</v>
      </c>
      <c r="FL370" s="17">
        <v>0</v>
      </c>
      <c r="FM370" s="17">
        <v>0</v>
      </c>
      <c r="FN370" s="17">
        <v>0</v>
      </c>
      <c r="FO370" s="17">
        <v>0</v>
      </c>
      <c r="FP370" s="17">
        <v>0</v>
      </c>
      <c r="FQ370" s="17">
        <v>0</v>
      </c>
      <c r="FR370" s="17">
        <v>0</v>
      </c>
      <c r="FS370" s="17">
        <v>0</v>
      </c>
      <c r="FT370" s="17">
        <v>0</v>
      </c>
      <c r="FU370" s="17">
        <v>0</v>
      </c>
      <c r="FV370" s="17">
        <v>0</v>
      </c>
      <c r="FW370" s="17">
        <v>0</v>
      </c>
      <c r="FX370" s="17">
        <v>0</v>
      </c>
      <c r="FY370" s="17">
        <v>0</v>
      </c>
      <c r="FZ370" s="17">
        <v>0</v>
      </c>
      <c r="GA370" s="17">
        <v>0</v>
      </c>
      <c r="GB370" s="17">
        <v>0</v>
      </c>
      <c r="GC370" s="17">
        <v>0</v>
      </c>
      <c r="GD370" s="17">
        <v>0</v>
      </c>
      <c r="GE370" s="17">
        <v>0</v>
      </c>
      <c r="GF370" s="17">
        <v>0</v>
      </c>
      <c r="GG370" s="17">
        <v>0</v>
      </c>
      <c r="GH370" s="17">
        <v>0</v>
      </c>
      <c r="GI370" s="17">
        <v>0</v>
      </c>
      <c r="GJ370" s="17">
        <v>0</v>
      </c>
      <c r="GK370" s="17">
        <v>0</v>
      </c>
      <c r="GL370" s="17">
        <v>0</v>
      </c>
      <c r="GM370" s="17">
        <v>0</v>
      </c>
      <c r="GN370" s="17">
        <v>0</v>
      </c>
      <c r="GO370" s="17">
        <v>0</v>
      </c>
      <c r="GP370" s="17">
        <v>0</v>
      </c>
      <c r="GQ370" s="17">
        <v>0</v>
      </c>
      <c r="GR370" s="17">
        <v>0</v>
      </c>
      <c r="GS370" s="17">
        <v>0</v>
      </c>
      <c r="GT370" s="17">
        <v>0</v>
      </c>
      <c r="GU370" s="17">
        <v>0</v>
      </c>
      <c r="GV370" s="17">
        <v>0</v>
      </c>
      <c r="GW370" s="17">
        <v>0</v>
      </c>
      <c r="GX370" s="17">
        <v>0</v>
      </c>
      <c r="GY370" s="17">
        <v>0</v>
      </c>
      <c r="GZ370" s="17">
        <v>0</v>
      </c>
      <c r="HA370" s="17">
        <v>0</v>
      </c>
      <c r="HB370" s="17">
        <v>0</v>
      </c>
      <c r="HC370" s="17">
        <v>0</v>
      </c>
      <c r="HD370" s="17">
        <v>0</v>
      </c>
      <c r="HE370" s="17">
        <v>0</v>
      </c>
      <c r="HF370" s="17">
        <v>0</v>
      </c>
      <c r="HG370" s="17">
        <v>0</v>
      </c>
      <c r="HH370" s="17">
        <v>0</v>
      </c>
      <c r="HI370" s="17">
        <v>0</v>
      </c>
      <c r="HJ370" s="17">
        <v>0</v>
      </c>
      <c r="HK370" s="17">
        <v>0</v>
      </c>
      <c r="HL370" s="17">
        <v>0</v>
      </c>
      <c r="HM370" s="17">
        <v>0</v>
      </c>
      <c r="HN370" s="17">
        <v>0</v>
      </c>
      <c r="HO370" s="17">
        <v>0</v>
      </c>
      <c r="HP370" s="17">
        <v>0</v>
      </c>
      <c r="HQ370" s="17">
        <v>0</v>
      </c>
      <c r="HR370" s="17">
        <v>0</v>
      </c>
      <c r="HS370" s="17">
        <v>0</v>
      </c>
      <c r="HT370" s="17">
        <v>0</v>
      </c>
      <c r="HU370" s="17">
        <v>0</v>
      </c>
      <c r="HV370" s="17">
        <v>0</v>
      </c>
      <c r="HW370" s="17">
        <v>0</v>
      </c>
      <c r="HX370" s="17">
        <v>0</v>
      </c>
      <c r="HY370" s="17">
        <v>0</v>
      </c>
      <c r="HZ370" s="17">
        <v>0</v>
      </c>
      <c r="IA370" s="17">
        <v>0</v>
      </c>
      <c r="IB370" s="17">
        <v>0</v>
      </c>
      <c r="IC370" s="17">
        <v>0</v>
      </c>
      <c r="ID370" s="17">
        <v>0</v>
      </c>
      <c r="IE370" s="17">
        <v>0</v>
      </c>
      <c r="IF370" s="17">
        <v>0</v>
      </c>
      <c r="IG370" s="17">
        <v>0</v>
      </c>
      <c r="IH370" s="17">
        <v>0</v>
      </c>
      <c r="II370" s="17">
        <v>0</v>
      </c>
      <c r="IJ370" s="17">
        <v>0</v>
      </c>
      <c r="IK370" s="17">
        <v>0</v>
      </c>
      <c r="IL370" s="17">
        <v>0</v>
      </c>
      <c r="IM370" s="17">
        <v>0</v>
      </c>
      <c r="IN370" s="17">
        <v>0</v>
      </c>
      <c r="IO370" s="17">
        <v>0</v>
      </c>
      <c r="IP370" s="17">
        <v>0</v>
      </c>
      <c r="IQ370" s="17">
        <v>0</v>
      </c>
      <c r="IR370" s="17">
        <v>0</v>
      </c>
      <c r="IS370" s="17">
        <v>0</v>
      </c>
      <c r="IT370" s="17">
        <v>0</v>
      </c>
      <c r="IU370" s="17">
        <v>0</v>
      </c>
      <c r="IV370" s="17">
        <v>0</v>
      </c>
      <c r="IW370" s="17">
        <v>0</v>
      </c>
      <c r="IX370" s="17">
        <v>0</v>
      </c>
      <c r="IY370" s="17">
        <v>0</v>
      </c>
      <c r="IZ370" s="17">
        <v>0</v>
      </c>
      <c r="JA370" s="17">
        <v>0</v>
      </c>
      <c r="JB370" s="17">
        <v>0</v>
      </c>
      <c r="JC370" s="17">
        <v>0</v>
      </c>
      <c r="JD370" s="17">
        <v>0</v>
      </c>
      <c r="JE370" s="17">
        <v>0</v>
      </c>
      <c r="JF370" s="17">
        <v>0</v>
      </c>
      <c r="JG370" s="17">
        <v>0</v>
      </c>
      <c r="JH370" s="17">
        <v>0</v>
      </c>
      <c r="JI370" s="17">
        <v>0</v>
      </c>
      <c r="JJ370" s="17">
        <v>0</v>
      </c>
      <c r="JK370" s="17">
        <v>0</v>
      </c>
      <c r="JL370" s="17">
        <v>0</v>
      </c>
      <c r="JM370" s="17">
        <v>0</v>
      </c>
      <c r="JN370" s="17">
        <v>0</v>
      </c>
      <c r="JO370" s="17">
        <v>0</v>
      </c>
      <c r="JP370" s="17">
        <v>0</v>
      </c>
      <c r="JQ370" s="17">
        <v>0</v>
      </c>
      <c r="JR370" s="17">
        <v>0</v>
      </c>
      <c r="JS370" s="17">
        <v>0</v>
      </c>
      <c r="JT370" s="17">
        <v>0</v>
      </c>
      <c r="JU370" s="17">
        <v>0</v>
      </c>
      <c r="JV370" s="17">
        <v>0</v>
      </c>
      <c r="JW370" s="17">
        <v>0</v>
      </c>
      <c r="JX370" s="17">
        <v>0</v>
      </c>
      <c r="JY370" s="17">
        <v>0</v>
      </c>
    </row>
    <row r="371" spans="1:285" x14ac:dyDescent="0.15">
      <c r="A371" s="17" t="s">
        <v>317</v>
      </c>
      <c r="B371" s="17" t="s">
        <v>318</v>
      </c>
      <c r="C371" s="17">
        <v>0</v>
      </c>
      <c r="D371" s="17">
        <v>0</v>
      </c>
      <c r="E371" s="17">
        <v>0</v>
      </c>
      <c r="F371" s="17">
        <v>0</v>
      </c>
      <c r="G371" s="17">
        <v>0</v>
      </c>
      <c r="H371" s="17">
        <v>0</v>
      </c>
      <c r="I371" s="17">
        <v>32.799999999999997</v>
      </c>
      <c r="J371" s="17">
        <v>32.799999999999997</v>
      </c>
      <c r="K371" s="17">
        <v>32.799999999999997</v>
      </c>
      <c r="L371" s="17">
        <v>32.799999999999997</v>
      </c>
      <c r="M371" s="17">
        <v>32.799999999999997</v>
      </c>
      <c r="N371" s="17">
        <v>32.96</v>
      </c>
      <c r="O371" s="17">
        <v>32.85</v>
      </c>
      <c r="P371" s="17">
        <v>32.85</v>
      </c>
      <c r="Q371" s="17">
        <v>32.85</v>
      </c>
      <c r="R371" s="17">
        <v>32.840000000000003</v>
      </c>
      <c r="S371" s="17">
        <v>32.86</v>
      </c>
      <c r="T371" s="17">
        <v>32.880000000000003</v>
      </c>
      <c r="U371" s="17">
        <v>32.85</v>
      </c>
      <c r="V371" s="17">
        <v>32.9</v>
      </c>
      <c r="W371" s="17">
        <v>32.909999999999997</v>
      </c>
      <c r="X371" s="17">
        <v>32.909999999999997</v>
      </c>
      <c r="Y371" s="17">
        <v>32.9</v>
      </c>
      <c r="Z371" s="17">
        <v>32.82</v>
      </c>
      <c r="AA371" s="17">
        <v>32.82</v>
      </c>
      <c r="AB371" s="17">
        <v>0</v>
      </c>
      <c r="AC371" s="17">
        <v>0</v>
      </c>
      <c r="AD371" s="17">
        <v>0</v>
      </c>
      <c r="AE371" s="17">
        <v>0</v>
      </c>
      <c r="AF371" s="17">
        <v>0</v>
      </c>
      <c r="AG371" s="17">
        <v>0</v>
      </c>
      <c r="AH371" s="17">
        <v>0</v>
      </c>
      <c r="AI371" s="17">
        <v>0</v>
      </c>
      <c r="AJ371" s="17">
        <v>0</v>
      </c>
      <c r="AK371" s="17">
        <v>0</v>
      </c>
      <c r="AL371" s="17">
        <v>0</v>
      </c>
      <c r="AM371" s="17">
        <v>0</v>
      </c>
      <c r="AN371" s="17">
        <v>0</v>
      </c>
      <c r="AO371" s="17">
        <v>0</v>
      </c>
      <c r="AP371" s="17">
        <v>0</v>
      </c>
      <c r="AQ371" s="17">
        <v>0</v>
      </c>
      <c r="AR371" s="17">
        <v>0</v>
      </c>
      <c r="AS371" s="17">
        <v>0</v>
      </c>
      <c r="AT371" s="17">
        <v>0</v>
      </c>
      <c r="AU371" s="17">
        <v>0</v>
      </c>
      <c r="AV371" s="17">
        <v>0</v>
      </c>
      <c r="AW371" s="17">
        <v>0</v>
      </c>
      <c r="AX371" s="17">
        <v>0</v>
      </c>
      <c r="AY371" s="17">
        <v>0</v>
      </c>
      <c r="AZ371" s="17">
        <v>0</v>
      </c>
      <c r="BA371" s="17">
        <v>0</v>
      </c>
      <c r="BB371" s="17">
        <v>0</v>
      </c>
      <c r="BC371" s="17">
        <v>0</v>
      </c>
      <c r="BD371" s="17">
        <v>0</v>
      </c>
      <c r="BE371" s="17">
        <v>0</v>
      </c>
      <c r="BF371" s="17">
        <v>0</v>
      </c>
      <c r="BG371" s="17">
        <v>0</v>
      </c>
      <c r="BH371" s="17">
        <v>0</v>
      </c>
      <c r="BI371" s="17">
        <v>0</v>
      </c>
      <c r="BJ371" s="17">
        <v>0</v>
      </c>
      <c r="BK371" s="17">
        <v>0</v>
      </c>
      <c r="BL371" s="17">
        <v>0</v>
      </c>
      <c r="BM371" s="17">
        <v>0</v>
      </c>
      <c r="BN371" s="17">
        <v>0</v>
      </c>
      <c r="BO371" s="17">
        <v>0</v>
      </c>
      <c r="BP371" s="17">
        <v>0</v>
      </c>
      <c r="BQ371" s="17">
        <v>0</v>
      </c>
      <c r="BR371" s="17">
        <v>0</v>
      </c>
      <c r="BS371" s="17">
        <v>0</v>
      </c>
      <c r="BT371" s="17">
        <v>0</v>
      </c>
      <c r="BU371" s="17">
        <v>0</v>
      </c>
      <c r="BV371" s="17">
        <v>0</v>
      </c>
      <c r="BW371" s="17">
        <v>0</v>
      </c>
      <c r="BX371" s="17">
        <v>0</v>
      </c>
      <c r="BY371" s="17">
        <v>0</v>
      </c>
      <c r="BZ371" s="17">
        <v>0</v>
      </c>
      <c r="CA371" s="17">
        <v>0</v>
      </c>
      <c r="CB371" s="17">
        <v>0</v>
      </c>
      <c r="CC371" s="17">
        <v>0</v>
      </c>
      <c r="CD371" s="17">
        <v>0</v>
      </c>
      <c r="CE371" s="17">
        <v>0</v>
      </c>
      <c r="CF371" s="17">
        <v>0</v>
      </c>
      <c r="CG371" s="17">
        <v>0</v>
      </c>
      <c r="CH371" s="17">
        <v>0</v>
      </c>
      <c r="CI371" s="17">
        <v>0</v>
      </c>
      <c r="CJ371" s="17">
        <v>0</v>
      </c>
      <c r="CK371" s="17">
        <v>0</v>
      </c>
      <c r="CL371" s="17">
        <v>0</v>
      </c>
      <c r="CM371" s="17">
        <v>0</v>
      </c>
      <c r="CN371" s="17">
        <v>0</v>
      </c>
      <c r="CO371" s="17">
        <v>0</v>
      </c>
      <c r="CP371" s="17">
        <v>0</v>
      </c>
      <c r="CQ371" s="17">
        <v>0</v>
      </c>
      <c r="CR371" s="17">
        <v>0</v>
      </c>
      <c r="CS371" s="17">
        <v>0</v>
      </c>
      <c r="CT371" s="17">
        <v>0</v>
      </c>
      <c r="CU371" s="17">
        <v>0</v>
      </c>
      <c r="CV371" s="17">
        <v>0</v>
      </c>
      <c r="CW371" s="17">
        <v>0</v>
      </c>
      <c r="CX371" s="17">
        <v>0</v>
      </c>
      <c r="CY371" s="17">
        <v>0</v>
      </c>
      <c r="CZ371" s="17">
        <v>0</v>
      </c>
      <c r="DA371" s="17">
        <v>0</v>
      </c>
      <c r="DB371" s="17">
        <v>0</v>
      </c>
      <c r="DC371" s="17">
        <v>0</v>
      </c>
      <c r="DD371" s="17">
        <v>0</v>
      </c>
      <c r="DE371" s="17">
        <v>0</v>
      </c>
      <c r="DF371" s="17">
        <v>0</v>
      </c>
      <c r="DG371" s="17">
        <v>0</v>
      </c>
      <c r="DH371" s="17">
        <v>0</v>
      </c>
      <c r="DI371" s="17">
        <v>0</v>
      </c>
      <c r="DJ371" s="17">
        <v>0</v>
      </c>
      <c r="DK371" s="17">
        <v>0</v>
      </c>
      <c r="DL371" s="17">
        <v>0</v>
      </c>
      <c r="DM371" s="17">
        <v>0</v>
      </c>
      <c r="DN371" s="17">
        <v>0</v>
      </c>
      <c r="DO371" s="17">
        <v>0</v>
      </c>
      <c r="DP371" s="17">
        <v>0</v>
      </c>
      <c r="DQ371" s="17">
        <v>0</v>
      </c>
      <c r="DR371" s="17">
        <v>0</v>
      </c>
      <c r="DS371" s="17">
        <v>0</v>
      </c>
      <c r="DT371" s="17">
        <v>0</v>
      </c>
      <c r="DU371" s="17">
        <v>0</v>
      </c>
      <c r="DV371" s="17">
        <v>0</v>
      </c>
      <c r="DW371" s="17">
        <v>0</v>
      </c>
      <c r="DX371" s="17">
        <v>0</v>
      </c>
      <c r="DY371" s="17">
        <v>0</v>
      </c>
      <c r="DZ371" s="17">
        <v>0</v>
      </c>
      <c r="EA371" s="17">
        <v>0</v>
      </c>
      <c r="EB371" s="17">
        <v>0</v>
      </c>
      <c r="EC371" s="17">
        <v>0</v>
      </c>
      <c r="ED371" s="17">
        <v>0</v>
      </c>
      <c r="EE371" s="17">
        <v>0</v>
      </c>
      <c r="EF371" s="17">
        <v>0</v>
      </c>
      <c r="EG371" s="17">
        <v>0</v>
      </c>
      <c r="EH371" s="17">
        <v>0</v>
      </c>
      <c r="EI371" s="17">
        <v>0</v>
      </c>
      <c r="EJ371" s="17">
        <v>0</v>
      </c>
      <c r="EK371" s="17">
        <v>0</v>
      </c>
      <c r="EL371" s="17">
        <v>0</v>
      </c>
      <c r="EM371" s="17">
        <v>0</v>
      </c>
      <c r="EN371" s="17">
        <v>0</v>
      </c>
      <c r="EO371" s="17">
        <v>0</v>
      </c>
      <c r="EP371" s="17">
        <v>0</v>
      </c>
      <c r="EQ371" s="17">
        <v>0</v>
      </c>
      <c r="ER371" s="17">
        <v>0</v>
      </c>
      <c r="ES371" s="17">
        <v>0</v>
      </c>
      <c r="ET371" s="17">
        <v>0</v>
      </c>
      <c r="EU371" s="17">
        <v>0</v>
      </c>
      <c r="EV371" s="17">
        <v>0</v>
      </c>
      <c r="EW371" s="17">
        <v>0</v>
      </c>
      <c r="EX371" s="17">
        <v>0</v>
      </c>
      <c r="EY371" s="17">
        <v>0</v>
      </c>
      <c r="EZ371" s="17">
        <v>0</v>
      </c>
      <c r="FA371" s="17">
        <v>0</v>
      </c>
      <c r="FB371" s="17">
        <v>0</v>
      </c>
      <c r="FC371" s="17">
        <v>0</v>
      </c>
      <c r="FD371" s="17">
        <v>0</v>
      </c>
      <c r="FE371" s="17">
        <v>0</v>
      </c>
      <c r="FF371" s="17">
        <v>0</v>
      </c>
      <c r="FG371" s="17">
        <v>0</v>
      </c>
      <c r="FH371" s="17">
        <v>0</v>
      </c>
      <c r="FI371" s="17">
        <v>0</v>
      </c>
      <c r="FJ371" s="17">
        <v>0</v>
      </c>
      <c r="FK371" s="17">
        <v>0</v>
      </c>
      <c r="FL371" s="17">
        <v>0</v>
      </c>
      <c r="FM371" s="17">
        <v>0</v>
      </c>
      <c r="FN371" s="17">
        <v>0</v>
      </c>
      <c r="FO371" s="17">
        <v>0</v>
      </c>
      <c r="FP371" s="17">
        <v>0</v>
      </c>
      <c r="FQ371" s="17">
        <v>0</v>
      </c>
      <c r="FR371" s="17">
        <v>0</v>
      </c>
      <c r="FS371" s="17">
        <v>0</v>
      </c>
      <c r="FT371" s="17">
        <v>0</v>
      </c>
      <c r="FU371" s="17">
        <v>0</v>
      </c>
      <c r="FV371" s="17">
        <v>0</v>
      </c>
      <c r="FW371" s="17">
        <v>0</v>
      </c>
      <c r="FX371" s="17">
        <v>0</v>
      </c>
      <c r="FY371" s="17">
        <v>0</v>
      </c>
      <c r="FZ371" s="17">
        <v>0</v>
      </c>
      <c r="GA371" s="17">
        <v>0</v>
      </c>
      <c r="GB371" s="17">
        <v>0</v>
      </c>
      <c r="GC371" s="17">
        <v>0</v>
      </c>
      <c r="GD371" s="17">
        <v>0</v>
      </c>
      <c r="GE371" s="17">
        <v>0</v>
      </c>
      <c r="GF371" s="17">
        <v>0</v>
      </c>
      <c r="GG371" s="17">
        <v>0</v>
      </c>
      <c r="GH371" s="17">
        <v>0</v>
      </c>
      <c r="GI371" s="17">
        <v>0</v>
      </c>
      <c r="GJ371" s="17">
        <v>0</v>
      </c>
      <c r="GK371" s="17">
        <v>0</v>
      </c>
      <c r="GL371" s="17">
        <v>0</v>
      </c>
      <c r="GM371" s="17">
        <v>0</v>
      </c>
      <c r="GN371" s="17">
        <v>0</v>
      </c>
      <c r="GO371" s="17">
        <v>0</v>
      </c>
      <c r="GP371" s="17">
        <v>0</v>
      </c>
      <c r="GQ371" s="17">
        <v>0</v>
      </c>
      <c r="GR371" s="17">
        <v>0</v>
      </c>
      <c r="GS371" s="17">
        <v>0</v>
      </c>
      <c r="GT371" s="17">
        <v>0</v>
      </c>
      <c r="GU371" s="17">
        <v>0</v>
      </c>
      <c r="GV371" s="17">
        <v>0</v>
      </c>
      <c r="GW371" s="17">
        <v>0</v>
      </c>
      <c r="GX371" s="17">
        <v>0</v>
      </c>
      <c r="GY371" s="17">
        <v>0</v>
      </c>
      <c r="GZ371" s="17">
        <v>0</v>
      </c>
      <c r="HA371" s="17">
        <v>0</v>
      </c>
      <c r="HB371" s="17">
        <v>0</v>
      </c>
      <c r="HC371" s="17">
        <v>0</v>
      </c>
      <c r="HD371" s="17">
        <v>0</v>
      </c>
      <c r="HE371" s="17">
        <v>0</v>
      </c>
      <c r="HF371" s="17">
        <v>0</v>
      </c>
      <c r="HG371" s="17">
        <v>0</v>
      </c>
      <c r="HH371" s="17">
        <v>0</v>
      </c>
      <c r="HI371" s="17">
        <v>0</v>
      </c>
      <c r="HJ371" s="17">
        <v>0</v>
      </c>
      <c r="HK371" s="17">
        <v>0</v>
      </c>
      <c r="HL371" s="17">
        <v>0</v>
      </c>
      <c r="HM371" s="17">
        <v>0</v>
      </c>
      <c r="HN371" s="17">
        <v>0</v>
      </c>
      <c r="HO371" s="17">
        <v>0</v>
      </c>
      <c r="HP371" s="17">
        <v>0</v>
      </c>
      <c r="HQ371" s="17">
        <v>0</v>
      </c>
      <c r="HR371" s="17">
        <v>0</v>
      </c>
      <c r="HS371" s="17">
        <v>0</v>
      </c>
      <c r="HT371" s="17">
        <v>0</v>
      </c>
      <c r="HU371" s="17">
        <v>0</v>
      </c>
      <c r="HV371" s="17">
        <v>0</v>
      </c>
      <c r="HW371" s="17">
        <v>0</v>
      </c>
      <c r="HX371" s="17">
        <v>0</v>
      </c>
      <c r="HY371" s="17">
        <v>0</v>
      </c>
      <c r="HZ371" s="17">
        <v>0</v>
      </c>
      <c r="IA371" s="17">
        <v>0</v>
      </c>
      <c r="IB371" s="17">
        <v>0</v>
      </c>
      <c r="IC371" s="17">
        <v>0</v>
      </c>
      <c r="ID371" s="17">
        <v>0</v>
      </c>
      <c r="IE371" s="17">
        <v>0</v>
      </c>
      <c r="IF371" s="17">
        <v>0</v>
      </c>
      <c r="IG371" s="17">
        <v>0</v>
      </c>
      <c r="IH371" s="17">
        <v>0</v>
      </c>
      <c r="II371" s="17">
        <v>0</v>
      </c>
      <c r="IJ371" s="17">
        <v>0</v>
      </c>
      <c r="IK371" s="17">
        <v>0</v>
      </c>
      <c r="IL371" s="17">
        <v>0</v>
      </c>
      <c r="IM371" s="17">
        <v>0</v>
      </c>
      <c r="IN371" s="17">
        <v>0</v>
      </c>
      <c r="IO371" s="17">
        <v>0</v>
      </c>
      <c r="IP371" s="17">
        <v>0</v>
      </c>
      <c r="IQ371" s="17">
        <v>0</v>
      </c>
      <c r="IR371" s="17">
        <v>0</v>
      </c>
      <c r="IS371" s="17">
        <v>0</v>
      </c>
      <c r="IT371" s="17">
        <v>0</v>
      </c>
      <c r="IU371" s="17">
        <v>0</v>
      </c>
      <c r="IV371" s="17">
        <v>0</v>
      </c>
      <c r="IW371" s="17">
        <v>0</v>
      </c>
      <c r="IX371" s="17">
        <v>0</v>
      </c>
      <c r="IY371" s="17">
        <v>0</v>
      </c>
      <c r="IZ371" s="17">
        <v>0</v>
      </c>
      <c r="JA371" s="17">
        <v>0</v>
      </c>
      <c r="JB371" s="17">
        <v>0</v>
      </c>
      <c r="JC371" s="17">
        <v>0</v>
      </c>
      <c r="JD371" s="17">
        <v>0</v>
      </c>
      <c r="JE371" s="17">
        <v>0</v>
      </c>
      <c r="JF371" s="17">
        <v>0</v>
      </c>
      <c r="JG371" s="17">
        <v>0</v>
      </c>
      <c r="JH371" s="17">
        <v>0</v>
      </c>
      <c r="JI371" s="17">
        <v>0</v>
      </c>
      <c r="JJ371" s="17">
        <v>0</v>
      </c>
      <c r="JK371" s="17">
        <v>0</v>
      </c>
      <c r="JL371" s="17">
        <v>0</v>
      </c>
      <c r="JM371" s="17">
        <v>0</v>
      </c>
      <c r="JN371" s="17">
        <v>0</v>
      </c>
      <c r="JO371" s="17">
        <v>0</v>
      </c>
      <c r="JP371" s="17">
        <v>0</v>
      </c>
      <c r="JQ371" s="17">
        <v>0</v>
      </c>
      <c r="JR371" s="17">
        <v>0</v>
      </c>
      <c r="JS371" s="17">
        <v>0</v>
      </c>
      <c r="JT371" s="17">
        <v>0</v>
      </c>
      <c r="JU371" s="17">
        <v>0</v>
      </c>
      <c r="JV371" s="17">
        <v>0</v>
      </c>
      <c r="JW371" s="17">
        <v>0</v>
      </c>
      <c r="JX371" s="17">
        <v>0</v>
      </c>
      <c r="JY371" s="17">
        <v>0</v>
      </c>
    </row>
    <row r="372" spans="1:285" x14ac:dyDescent="0.15">
      <c r="A372" s="17" t="s">
        <v>250</v>
      </c>
      <c r="B372" s="17" t="s">
        <v>251</v>
      </c>
      <c r="C372" s="17">
        <v>0</v>
      </c>
      <c r="D372" s="17">
        <v>0</v>
      </c>
      <c r="E372" s="17">
        <v>0</v>
      </c>
      <c r="F372" s="17">
        <v>0</v>
      </c>
      <c r="G372" s="17">
        <v>0</v>
      </c>
      <c r="H372" s="17">
        <v>0</v>
      </c>
      <c r="I372" s="17">
        <v>0</v>
      </c>
      <c r="J372" s="17">
        <v>0</v>
      </c>
      <c r="K372" s="17">
        <v>0</v>
      </c>
      <c r="L372" s="17">
        <v>0</v>
      </c>
      <c r="M372" s="17">
        <v>0</v>
      </c>
      <c r="N372" s="17">
        <v>0</v>
      </c>
      <c r="O372" s="17">
        <v>0</v>
      </c>
      <c r="P372" s="17">
        <v>0</v>
      </c>
      <c r="Q372" s="17">
        <v>0</v>
      </c>
      <c r="R372" s="17">
        <v>0</v>
      </c>
      <c r="S372" s="17">
        <v>0</v>
      </c>
      <c r="T372" s="17">
        <v>0</v>
      </c>
      <c r="U372" s="17">
        <v>0</v>
      </c>
      <c r="V372" s="17">
        <v>0</v>
      </c>
      <c r="W372" s="17">
        <v>0</v>
      </c>
      <c r="X372" s="17">
        <v>0</v>
      </c>
      <c r="Y372" s="17">
        <v>0</v>
      </c>
      <c r="Z372" s="17">
        <v>0</v>
      </c>
      <c r="AA372" s="17">
        <v>0</v>
      </c>
      <c r="AB372" s="17">
        <v>0</v>
      </c>
      <c r="AC372" s="17">
        <v>0</v>
      </c>
      <c r="AD372" s="17">
        <v>0</v>
      </c>
      <c r="AE372" s="17">
        <v>0</v>
      </c>
      <c r="AF372" s="17">
        <v>0</v>
      </c>
      <c r="AG372" s="17">
        <v>0</v>
      </c>
      <c r="AH372" s="17">
        <v>0</v>
      </c>
      <c r="AI372" s="17">
        <v>0</v>
      </c>
      <c r="AJ372" s="17">
        <v>0</v>
      </c>
      <c r="AK372" s="17">
        <v>0</v>
      </c>
      <c r="AL372" s="17">
        <v>0</v>
      </c>
      <c r="AM372" s="17">
        <v>0</v>
      </c>
      <c r="AN372" s="17">
        <v>0</v>
      </c>
      <c r="AO372" s="17">
        <v>0</v>
      </c>
      <c r="AP372" s="17">
        <v>0</v>
      </c>
      <c r="AQ372" s="17">
        <v>0</v>
      </c>
      <c r="AR372" s="17">
        <v>0</v>
      </c>
      <c r="AS372" s="17">
        <v>0</v>
      </c>
      <c r="AT372" s="17">
        <v>0</v>
      </c>
      <c r="AU372" s="17">
        <v>0</v>
      </c>
      <c r="AV372" s="17">
        <v>0</v>
      </c>
      <c r="AW372" s="17">
        <v>0</v>
      </c>
      <c r="AX372" s="17">
        <v>0</v>
      </c>
      <c r="AY372" s="17">
        <v>0</v>
      </c>
      <c r="AZ372" s="17">
        <v>0</v>
      </c>
      <c r="BA372" s="17">
        <v>0</v>
      </c>
      <c r="BB372" s="17">
        <v>0</v>
      </c>
      <c r="BC372" s="17">
        <v>0</v>
      </c>
      <c r="BD372" s="17">
        <v>0</v>
      </c>
      <c r="BE372" s="17">
        <v>0</v>
      </c>
      <c r="BF372" s="17">
        <v>0</v>
      </c>
      <c r="BG372" s="17">
        <v>0</v>
      </c>
      <c r="BH372" s="17">
        <v>0</v>
      </c>
      <c r="BI372" s="17">
        <v>0</v>
      </c>
      <c r="BJ372" s="17">
        <v>0</v>
      </c>
      <c r="BK372" s="17">
        <v>0</v>
      </c>
      <c r="BL372" s="17">
        <v>0</v>
      </c>
      <c r="BM372" s="17">
        <v>0</v>
      </c>
      <c r="BN372" s="17">
        <v>0</v>
      </c>
      <c r="BO372" s="17">
        <v>0</v>
      </c>
      <c r="BP372" s="17">
        <v>0</v>
      </c>
      <c r="BQ372" s="17">
        <v>0</v>
      </c>
      <c r="BR372" s="17">
        <v>0</v>
      </c>
      <c r="BS372" s="17">
        <v>0</v>
      </c>
      <c r="BT372" s="17">
        <v>0</v>
      </c>
      <c r="BU372" s="17">
        <v>0</v>
      </c>
      <c r="BV372" s="17">
        <v>0</v>
      </c>
      <c r="BW372" s="17">
        <v>0</v>
      </c>
      <c r="BX372" s="17">
        <v>0</v>
      </c>
      <c r="BY372" s="17">
        <v>0</v>
      </c>
      <c r="BZ372" s="17">
        <v>0</v>
      </c>
      <c r="CA372" s="17">
        <v>0</v>
      </c>
      <c r="CB372" s="17">
        <v>0</v>
      </c>
      <c r="CC372" s="17">
        <v>0</v>
      </c>
      <c r="CD372" s="17">
        <v>0</v>
      </c>
      <c r="CE372" s="17">
        <v>0</v>
      </c>
      <c r="CF372" s="17">
        <v>0</v>
      </c>
      <c r="CG372" s="17">
        <v>0</v>
      </c>
      <c r="CH372" s="17">
        <v>0</v>
      </c>
      <c r="CI372" s="17">
        <v>0</v>
      </c>
      <c r="CJ372" s="17">
        <v>0</v>
      </c>
      <c r="CK372" s="17">
        <v>0</v>
      </c>
      <c r="CL372" s="17">
        <v>0</v>
      </c>
      <c r="CM372" s="17">
        <v>0</v>
      </c>
      <c r="CN372" s="17">
        <v>0</v>
      </c>
      <c r="CO372" s="17">
        <v>0</v>
      </c>
      <c r="CP372" s="17">
        <v>0</v>
      </c>
      <c r="CQ372" s="17">
        <v>0</v>
      </c>
      <c r="CR372" s="17">
        <v>0</v>
      </c>
      <c r="CS372" s="17">
        <v>0</v>
      </c>
      <c r="CT372" s="17">
        <v>0</v>
      </c>
      <c r="CU372" s="17">
        <v>0</v>
      </c>
      <c r="CV372" s="17">
        <v>0</v>
      </c>
      <c r="CW372" s="17">
        <v>0</v>
      </c>
      <c r="CX372" s="17">
        <v>0</v>
      </c>
      <c r="CY372" s="17">
        <v>0</v>
      </c>
      <c r="CZ372" s="17">
        <v>0</v>
      </c>
      <c r="DA372" s="17">
        <v>0</v>
      </c>
      <c r="DB372" s="17">
        <v>0</v>
      </c>
      <c r="DC372" s="17">
        <v>0</v>
      </c>
      <c r="DD372" s="17">
        <v>0</v>
      </c>
      <c r="DE372" s="17">
        <v>0</v>
      </c>
      <c r="DF372" s="17">
        <v>0</v>
      </c>
      <c r="DG372" s="17">
        <v>0</v>
      </c>
      <c r="DH372" s="17">
        <v>0</v>
      </c>
      <c r="DI372" s="17">
        <v>0</v>
      </c>
      <c r="DJ372" s="17">
        <v>0</v>
      </c>
      <c r="DK372" s="17">
        <v>0</v>
      </c>
      <c r="DL372" s="17">
        <v>0</v>
      </c>
      <c r="DM372" s="17">
        <v>0</v>
      </c>
      <c r="DN372" s="17">
        <v>0</v>
      </c>
      <c r="DO372" s="17">
        <v>0</v>
      </c>
      <c r="DP372" s="17">
        <v>0</v>
      </c>
      <c r="DQ372" s="17">
        <v>0</v>
      </c>
      <c r="DR372" s="17">
        <v>0</v>
      </c>
      <c r="DS372" s="17">
        <v>0</v>
      </c>
      <c r="DT372" s="17">
        <v>0</v>
      </c>
      <c r="DU372" s="17">
        <v>0</v>
      </c>
      <c r="DV372" s="17">
        <v>0</v>
      </c>
      <c r="DW372" s="17">
        <v>0</v>
      </c>
      <c r="DX372" s="17">
        <v>0</v>
      </c>
      <c r="DY372" s="17">
        <v>0</v>
      </c>
      <c r="DZ372" s="17">
        <v>0</v>
      </c>
      <c r="EA372" s="17">
        <v>0</v>
      </c>
      <c r="EB372" s="17">
        <v>0</v>
      </c>
      <c r="EC372" s="17">
        <v>0</v>
      </c>
      <c r="ED372" s="17">
        <v>0</v>
      </c>
      <c r="EE372" s="17">
        <v>0</v>
      </c>
      <c r="EF372" s="17">
        <v>0</v>
      </c>
      <c r="EG372" s="17">
        <v>0</v>
      </c>
      <c r="EH372" s="17">
        <v>0</v>
      </c>
      <c r="EI372" s="17">
        <v>0</v>
      </c>
      <c r="EJ372" s="17">
        <v>0</v>
      </c>
      <c r="EK372" s="17">
        <v>0</v>
      </c>
      <c r="EL372" s="17">
        <v>0</v>
      </c>
      <c r="EM372" s="17">
        <v>0</v>
      </c>
      <c r="EN372" s="17">
        <v>0</v>
      </c>
      <c r="EO372" s="17">
        <v>0</v>
      </c>
      <c r="EP372" s="17">
        <v>0</v>
      </c>
      <c r="EQ372" s="17">
        <v>0</v>
      </c>
      <c r="ER372" s="17">
        <v>0</v>
      </c>
      <c r="ES372" s="17">
        <v>0</v>
      </c>
      <c r="ET372" s="17">
        <v>0</v>
      </c>
      <c r="EU372" s="17">
        <v>0</v>
      </c>
      <c r="EV372" s="17">
        <v>0</v>
      </c>
      <c r="EW372" s="17">
        <v>0</v>
      </c>
      <c r="EX372" s="17">
        <v>0</v>
      </c>
      <c r="EY372" s="17">
        <v>0</v>
      </c>
      <c r="EZ372" s="17">
        <v>0</v>
      </c>
      <c r="FA372" s="17">
        <v>0</v>
      </c>
      <c r="FB372" s="17">
        <v>0</v>
      </c>
      <c r="FC372" s="17">
        <v>0</v>
      </c>
      <c r="FD372" s="17">
        <v>0</v>
      </c>
      <c r="FE372" s="17">
        <v>0</v>
      </c>
      <c r="FF372" s="17">
        <v>0</v>
      </c>
      <c r="FG372" s="17">
        <v>0</v>
      </c>
      <c r="FH372" s="17">
        <v>0</v>
      </c>
      <c r="FI372" s="17">
        <v>0</v>
      </c>
      <c r="FJ372" s="17">
        <v>0</v>
      </c>
      <c r="FK372" s="17">
        <v>0</v>
      </c>
      <c r="FL372" s="17">
        <v>0</v>
      </c>
      <c r="FM372" s="17">
        <v>0</v>
      </c>
      <c r="FN372" s="17">
        <v>0</v>
      </c>
      <c r="FO372" s="17">
        <v>0</v>
      </c>
      <c r="FP372" s="17">
        <v>0</v>
      </c>
      <c r="FQ372" s="17">
        <v>0</v>
      </c>
      <c r="FR372" s="17">
        <v>0</v>
      </c>
      <c r="FS372" s="17">
        <v>0</v>
      </c>
      <c r="FT372" s="17">
        <v>0</v>
      </c>
      <c r="FU372" s="17">
        <v>0</v>
      </c>
      <c r="FV372" s="17">
        <v>0</v>
      </c>
      <c r="FW372" s="17">
        <v>0</v>
      </c>
      <c r="FX372" s="17">
        <v>0</v>
      </c>
      <c r="FY372" s="17">
        <v>0</v>
      </c>
      <c r="FZ372" s="17">
        <v>0</v>
      </c>
      <c r="GA372" s="17">
        <v>0</v>
      </c>
      <c r="GB372" s="17">
        <v>0</v>
      </c>
      <c r="GC372" s="17">
        <v>0</v>
      </c>
      <c r="GD372" s="17">
        <v>0</v>
      </c>
      <c r="GE372" s="17">
        <v>0</v>
      </c>
      <c r="GF372" s="17">
        <v>0</v>
      </c>
      <c r="GG372" s="17">
        <v>0</v>
      </c>
      <c r="GH372" s="17">
        <v>0</v>
      </c>
      <c r="GI372" s="17">
        <v>0</v>
      </c>
      <c r="GJ372" s="17">
        <v>0</v>
      </c>
      <c r="GK372" s="17">
        <v>0</v>
      </c>
      <c r="GL372" s="17">
        <v>0</v>
      </c>
      <c r="GM372" s="17">
        <v>0</v>
      </c>
      <c r="GN372" s="17">
        <v>0</v>
      </c>
      <c r="GO372" s="17">
        <v>0</v>
      </c>
      <c r="GP372" s="17">
        <v>0</v>
      </c>
      <c r="GQ372" s="17">
        <v>0</v>
      </c>
      <c r="GR372" s="17">
        <v>0</v>
      </c>
      <c r="GS372" s="17">
        <v>0</v>
      </c>
      <c r="GT372" s="17">
        <v>0</v>
      </c>
      <c r="GU372" s="17">
        <v>0</v>
      </c>
      <c r="GV372" s="17">
        <v>0</v>
      </c>
      <c r="GW372" s="17">
        <v>0</v>
      </c>
      <c r="GX372" s="17">
        <v>0</v>
      </c>
      <c r="GY372" s="17">
        <v>0</v>
      </c>
      <c r="GZ372" s="17">
        <v>0</v>
      </c>
      <c r="HA372" s="17">
        <v>0</v>
      </c>
      <c r="HB372" s="17">
        <v>0</v>
      </c>
      <c r="HC372" s="17">
        <v>0</v>
      </c>
      <c r="HD372" s="17">
        <v>0</v>
      </c>
      <c r="HE372" s="17">
        <v>0</v>
      </c>
      <c r="HF372" s="17">
        <v>0</v>
      </c>
      <c r="HG372" s="17">
        <v>0</v>
      </c>
      <c r="HH372" s="17">
        <v>0</v>
      </c>
      <c r="HI372" s="17">
        <v>0</v>
      </c>
      <c r="HJ372" s="17">
        <v>0</v>
      </c>
      <c r="HK372" s="17">
        <v>0</v>
      </c>
      <c r="HL372" s="17">
        <v>0</v>
      </c>
      <c r="HM372" s="17">
        <v>0</v>
      </c>
      <c r="HN372" s="17">
        <v>0</v>
      </c>
      <c r="HO372" s="17">
        <v>0</v>
      </c>
      <c r="HP372" s="17">
        <v>0</v>
      </c>
      <c r="HQ372" s="17">
        <v>0</v>
      </c>
      <c r="HR372" s="17">
        <v>0</v>
      </c>
      <c r="HS372" s="17">
        <v>0</v>
      </c>
      <c r="HT372" s="17">
        <v>0</v>
      </c>
      <c r="HU372" s="17">
        <v>0</v>
      </c>
      <c r="HV372" s="17">
        <v>0</v>
      </c>
      <c r="HW372" s="17">
        <v>0</v>
      </c>
      <c r="HX372" s="17">
        <v>0</v>
      </c>
      <c r="HY372" s="17">
        <v>0</v>
      </c>
      <c r="HZ372" s="17">
        <v>0</v>
      </c>
      <c r="IA372" s="17">
        <v>0</v>
      </c>
      <c r="IB372" s="17">
        <v>0</v>
      </c>
      <c r="IC372" s="17">
        <v>0</v>
      </c>
      <c r="ID372" s="17">
        <v>0</v>
      </c>
      <c r="IE372" s="17">
        <v>0</v>
      </c>
      <c r="IF372" s="17">
        <v>0</v>
      </c>
      <c r="IG372" s="17">
        <v>0</v>
      </c>
      <c r="IH372" s="17">
        <v>0</v>
      </c>
      <c r="II372" s="17">
        <v>0</v>
      </c>
      <c r="IJ372" s="17">
        <v>0</v>
      </c>
      <c r="IK372" s="17">
        <v>0</v>
      </c>
      <c r="IL372" s="17">
        <v>0</v>
      </c>
      <c r="IM372" s="17">
        <v>0</v>
      </c>
      <c r="IN372" s="17">
        <v>0</v>
      </c>
      <c r="IO372" s="17">
        <v>0</v>
      </c>
      <c r="IP372" s="17">
        <v>0</v>
      </c>
      <c r="IQ372" s="17">
        <v>0</v>
      </c>
      <c r="IR372" s="17">
        <v>0</v>
      </c>
      <c r="IS372" s="17">
        <v>0</v>
      </c>
      <c r="IT372" s="17">
        <v>0</v>
      </c>
      <c r="IU372" s="17">
        <v>0</v>
      </c>
      <c r="IV372" s="17">
        <v>0</v>
      </c>
      <c r="IW372" s="17">
        <v>0</v>
      </c>
      <c r="IX372" s="17">
        <v>0</v>
      </c>
      <c r="IY372" s="17">
        <v>0</v>
      </c>
      <c r="IZ372" s="17">
        <v>0</v>
      </c>
      <c r="JA372" s="17">
        <v>0</v>
      </c>
      <c r="JB372" s="17">
        <v>0</v>
      </c>
      <c r="JC372" s="17">
        <v>0</v>
      </c>
      <c r="JD372" s="17">
        <v>0</v>
      </c>
      <c r="JE372" s="17">
        <v>0</v>
      </c>
      <c r="JF372" s="17">
        <v>0</v>
      </c>
      <c r="JG372" s="17">
        <v>0</v>
      </c>
      <c r="JH372" s="17">
        <v>0</v>
      </c>
      <c r="JI372" s="17">
        <v>0</v>
      </c>
      <c r="JJ372" s="17">
        <v>0</v>
      </c>
      <c r="JK372" s="17">
        <v>0</v>
      </c>
      <c r="JL372" s="17">
        <v>0</v>
      </c>
      <c r="JM372" s="17">
        <v>0</v>
      </c>
      <c r="JN372" s="17">
        <v>0</v>
      </c>
      <c r="JO372" s="17">
        <v>0</v>
      </c>
      <c r="JP372" s="17">
        <v>0</v>
      </c>
      <c r="JQ372" s="17">
        <v>0</v>
      </c>
      <c r="JR372" s="17">
        <v>0</v>
      </c>
      <c r="JS372" s="17">
        <v>0</v>
      </c>
      <c r="JT372" s="17">
        <v>0</v>
      </c>
      <c r="JU372" s="17">
        <v>0</v>
      </c>
      <c r="JV372" s="17">
        <v>0</v>
      </c>
      <c r="JW372" s="17">
        <v>0</v>
      </c>
      <c r="JX372" s="17">
        <v>0</v>
      </c>
      <c r="JY372" s="17">
        <v>0</v>
      </c>
    </row>
    <row r="373" spans="1:285" x14ac:dyDescent="0.15">
      <c r="A373" s="17" t="s">
        <v>610</v>
      </c>
      <c r="B373" s="17" t="s">
        <v>611</v>
      </c>
      <c r="C373" s="17">
        <v>0</v>
      </c>
      <c r="D373" s="17">
        <v>26.2</v>
      </c>
      <c r="E373" s="17">
        <v>26.2</v>
      </c>
      <c r="F373" s="17">
        <v>26.2</v>
      </c>
      <c r="G373" s="17">
        <v>26.2</v>
      </c>
      <c r="H373" s="17">
        <v>26.2</v>
      </c>
      <c r="I373" s="17">
        <v>26.35</v>
      </c>
      <c r="J373" s="17">
        <v>26.35</v>
      </c>
      <c r="K373" s="17">
        <v>26.35</v>
      </c>
      <c r="L373" s="17">
        <v>26.35</v>
      </c>
      <c r="M373" s="17">
        <v>26.35</v>
      </c>
      <c r="N373" s="17">
        <v>26.48</v>
      </c>
      <c r="O373" s="17">
        <v>26.43</v>
      </c>
      <c r="P373" s="17">
        <v>26.44</v>
      </c>
      <c r="Q373" s="17">
        <v>26.41</v>
      </c>
      <c r="R373" s="17">
        <v>26.43</v>
      </c>
      <c r="S373" s="17">
        <v>26.42</v>
      </c>
      <c r="T373" s="17">
        <v>26.41</v>
      </c>
      <c r="U373" s="17">
        <v>26.45</v>
      </c>
      <c r="V373" s="17">
        <v>26.47</v>
      </c>
      <c r="W373" s="17">
        <v>26.42</v>
      </c>
      <c r="X373" s="17">
        <v>26.46</v>
      </c>
      <c r="Y373" s="17">
        <v>26.46</v>
      </c>
      <c r="Z373" s="17">
        <v>26.46</v>
      </c>
      <c r="AA373" s="17">
        <v>26.46</v>
      </c>
      <c r="AB373" s="17">
        <v>0</v>
      </c>
      <c r="AC373" s="17">
        <v>0</v>
      </c>
      <c r="AD373" s="17">
        <v>0</v>
      </c>
      <c r="AE373" s="17">
        <v>0</v>
      </c>
      <c r="AF373" s="17">
        <v>0</v>
      </c>
      <c r="AG373" s="17">
        <v>0</v>
      </c>
      <c r="AH373" s="17">
        <v>0</v>
      </c>
      <c r="AI373" s="17">
        <v>0</v>
      </c>
      <c r="AJ373" s="17">
        <v>0</v>
      </c>
      <c r="AK373" s="17">
        <v>0</v>
      </c>
      <c r="AL373" s="17">
        <v>0</v>
      </c>
      <c r="AM373" s="17">
        <v>0</v>
      </c>
      <c r="AN373" s="17">
        <v>0</v>
      </c>
      <c r="AO373" s="17">
        <v>0</v>
      </c>
      <c r="AP373" s="17">
        <v>0</v>
      </c>
      <c r="AQ373" s="17">
        <v>0</v>
      </c>
      <c r="AR373" s="17">
        <v>0</v>
      </c>
      <c r="AS373" s="17">
        <v>0</v>
      </c>
      <c r="AT373" s="17">
        <v>0</v>
      </c>
      <c r="AU373" s="17">
        <v>0</v>
      </c>
      <c r="AV373" s="17">
        <v>0</v>
      </c>
      <c r="AW373" s="17">
        <v>0</v>
      </c>
      <c r="AX373" s="17">
        <v>0</v>
      </c>
      <c r="AY373" s="17">
        <v>0</v>
      </c>
      <c r="AZ373" s="17">
        <v>0</v>
      </c>
      <c r="BA373" s="17">
        <v>0</v>
      </c>
      <c r="BB373" s="17">
        <v>0</v>
      </c>
      <c r="BC373" s="17">
        <v>0</v>
      </c>
      <c r="BD373" s="17">
        <v>0</v>
      </c>
      <c r="BE373" s="17">
        <v>0</v>
      </c>
      <c r="BF373" s="17">
        <v>0</v>
      </c>
      <c r="BG373" s="17">
        <v>0</v>
      </c>
      <c r="BH373" s="17">
        <v>0</v>
      </c>
      <c r="BI373" s="17">
        <v>0</v>
      </c>
      <c r="BJ373" s="17">
        <v>0</v>
      </c>
      <c r="BK373" s="17">
        <v>0</v>
      </c>
      <c r="BL373" s="17">
        <v>0</v>
      </c>
      <c r="BM373" s="17">
        <v>0</v>
      </c>
      <c r="BN373" s="17">
        <v>0</v>
      </c>
      <c r="BO373" s="17">
        <v>0</v>
      </c>
      <c r="BP373" s="17">
        <v>0</v>
      </c>
      <c r="BQ373" s="17">
        <v>0</v>
      </c>
      <c r="BR373" s="17">
        <v>0</v>
      </c>
      <c r="BS373" s="17">
        <v>0</v>
      </c>
      <c r="BT373" s="17">
        <v>0</v>
      </c>
      <c r="BU373" s="17">
        <v>0</v>
      </c>
      <c r="BV373" s="17">
        <v>0</v>
      </c>
      <c r="BW373" s="17">
        <v>0</v>
      </c>
      <c r="BX373" s="17">
        <v>0</v>
      </c>
      <c r="BY373" s="17">
        <v>0</v>
      </c>
      <c r="BZ373" s="17">
        <v>0</v>
      </c>
      <c r="CA373" s="17">
        <v>0</v>
      </c>
      <c r="CB373" s="17">
        <v>0</v>
      </c>
      <c r="CC373" s="17">
        <v>0</v>
      </c>
      <c r="CD373" s="17">
        <v>0</v>
      </c>
      <c r="CE373" s="17">
        <v>0</v>
      </c>
      <c r="CF373" s="17">
        <v>0</v>
      </c>
      <c r="CG373" s="17">
        <v>0</v>
      </c>
      <c r="CH373" s="17">
        <v>0</v>
      </c>
      <c r="CI373" s="17">
        <v>0</v>
      </c>
      <c r="CJ373" s="17">
        <v>0</v>
      </c>
      <c r="CK373" s="17">
        <v>0</v>
      </c>
      <c r="CL373" s="17">
        <v>0</v>
      </c>
      <c r="CM373" s="17">
        <v>0</v>
      </c>
      <c r="CN373" s="17">
        <v>0</v>
      </c>
      <c r="CO373" s="17">
        <v>0</v>
      </c>
      <c r="CP373" s="17">
        <v>0</v>
      </c>
      <c r="CQ373" s="17">
        <v>0</v>
      </c>
      <c r="CR373" s="17">
        <v>0</v>
      </c>
      <c r="CS373" s="17">
        <v>0</v>
      </c>
      <c r="CT373" s="17">
        <v>0</v>
      </c>
      <c r="CU373" s="17">
        <v>0</v>
      </c>
      <c r="CV373" s="17">
        <v>0</v>
      </c>
      <c r="CW373" s="17">
        <v>0</v>
      </c>
      <c r="CX373" s="17">
        <v>0</v>
      </c>
      <c r="CY373" s="17">
        <v>0</v>
      </c>
      <c r="CZ373" s="17">
        <v>0</v>
      </c>
      <c r="DA373" s="17">
        <v>0</v>
      </c>
      <c r="DB373" s="17">
        <v>0</v>
      </c>
      <c r="DC373" s="17">
        <v>0</v>
      </c>
      <c r="DD373" s="17">
        <v>0</v>
      </c>
      <c r="DE373" s="17">
        <v>0</v>
      </c>
      <c r="DF373" s="17">
        <v>0</v>
      </c>
      <c r="DG373" s="17">
        <v>0</v>
      </c>
      <c r="DH373" s="17">
        <v>0</v>
      </c>
      <c r="DI373" s="17">
        <v>0</v>
      </c>
      <c r="DJ373" s="17">
        <v>0</v>
      </c>
      <c r="DK373" s="17">
        <v>0</v>
      </c>
      <c r="DL373" s="17">
        <v>0</v>
      </c>
      <c r="DM373" s="17">
        <v>0</v>
      </c>
      <c r="DN373" s="17">
        <v>0</v>
      </c>
      <c r="DO373" s="17">
        <v>0</v>
      </c>
      <c r="DP373" s="17">
        <v>0</v>
      </c>
      <c r="DQ373" s="17">
        <v>0</v>
      </c>
      <c r="DR373" s="17">
        <v>0</v>
      </c>
      <c r="DS373" s="17">
        <v>0</v>
      </c>
      <c r="DT373" s="17">
        <v>0</v>
      </c>
      <c r="DU373" s="17">
        <v>0</v>
      </c>
      <c r="DV373" s="17">
        <v>0</v>
      </c>
      <c r="DW373" s="17">
        <v>0</v>
      </c>
      <c r="DX373" s="17">
        <v>0</v>
      </c>
      <c r="DY373" s="17">
        <v>0</v>
      </c>
      <c r="DZ373" s="17">
        <v>0</v>
      </c>
      <c r="EA373" s="17">
        <v>0</v>
      </c>
      <c r="EB373" s="17">
        <v>0</v>
      </c>
      <c r="EC373" s="17">
        <v>0</v>
      </c>
      <c r="ED373" s="17">
        <v>0</v>
      </c>
      <c r="EE373" s="17">
        <v>0</v>
      </c>
      <c r="EF373" s="17">
        <v>0</v>
      </c>
      <c r="EG373" s="17">
        <v>0</v>
      </c>
      <c r="EH373" s="17">
        <v>0</v>
      </c>
      <c r="EI373" s="17">
        <v>0</v>
      </c>
      <c r="EJ373" s="17">
        <v>0</v>
      </c>
      <c r="EK373" s="17">
        <v>0</v>
      </c>
      <c r="EL373" s="17">
        <v>0</v>
      </c>
      <c r="EM373" s="17">
        <v>0</v>
      </c>
      <c r="EN373" s="17">
        <v>0</v>
      </c>
      <c r="EO373" s="17">
        <v>0</v>
      </c>
      <c r="EP373" s="17">
        <v>0</v>
      </c>
      <c r="EQ373" s="17">
        <v>0</v>
      </c>
      <c r="ER373" s="17">
        <v>0</v>
      </c>
      <c r="ES373" s="17">
        <v>0</v>
      </c>
      <c r="ET373" s="17">
        <v>0</v>
      </c>
      <c r="EU373" s="17">
        <v>0</v>
      </c>
      <c r="EV373" s="17">
        <v>0</v>
      </c>
      <c r="EW373" s="17">
        <v>0</v>
      </c>
      <c r="EX373" s="17">
        <v>0</v>
      </c>
      <c r="EY373" s="17">
        <v>0</v>
      </c>
      <c r="EZ373" s="17">
        <v>0</v>
      </c>
      <c r="FA373" s="17">
        <v>0</v>
      </c>
      <c r="FB373" s="17">
        <v>0</v>
      </c>
      <c r="FC373" s="17">
        <v>0</v>
      </c>
      <c r="FD373" s="17">
        <v>0</v>
      </c>
      <c r="FE373" s="17">
        <v>0</v>
      </c>
      <c r="FF373" s="17">
        <v>0</v>
      </c>
      <c r="FG373" s="17">
        <v>0</v>
      </c>
      <c r="FH373" s="17">
        <v>0</v>
      </c>
      <c r="FI373" s="17">
        <v>0</v>
      </c>
      <c r="FJ373" s="17">
        <v>0</v>
      </c>
      <c r="FK373" s="17">
        <v>0</v>
      </c>
      <c r="FL373" s="17">
        <v>0</v>
      </c>
      <c r="FM373" s="17">
        <v>0</v>
      </c>
      <c r="FN373" s="17">
        <v>0</v>
      </c>
      <c r="FO373" s="17">
        <v>0</v>
      </c>
      <c r="FP373" s="17">
        <v>0</v>
      </c>
      <c r="FQ373" s="17">
        <v>0</v>
      </c>
      <c r="FR373" s="17">
        <v>0</v>
      </c>
      <c r="FS373" s="17">
        <v>0</v>
      </c>
      <c r="FT373" s="17">
        <v>0</v>
      </c>
      <c r="FU373" s="17">
        <v>0</v>
      </c>
      <c r="FV373" s="17">
        <v>0</v>
      </c>
      <c r="FW373" s="17">
        <v>0</v>
      </c>
      <c r="FX373" s="17">
        <v>0</v>
      </c>
      <c r="FY373" s="17">
        <v>0</v>
      </c>
      <c r="FZ373" s="17">
        <v>0</v>
      </c>
      <c r="GA373" s="17">
        <v>0</v>
      </c>
      <c r="GB373" s="17">
        <v>0</v>
      </c>
      <c r="GC373" s="17">
        <v>0</v>
      </c>
      <c r="GD373" s="17">
        <v>0</v>
      </c>
      <c r="GE373" s="17">
        <v>0</v>
      </c>
      <c r="GF373" s="17">
        <v>0</v>
      </c>
      <c r="GG373" s="17">
        <v>0</v>
      </c>
      <c r="GH373" s="17">
        <v>0</v>
      </c>
      <c r="GI373" s="17">
        <v>0</v>
      </c>
      <c r="GJ373" s="17">
        <v>0</v>
      </c>
      <c r="GK373" s="17">
        <v>0</v>
      </c>
      <c r="GL373" s="17">
        <v>0</v>
      </c>
      <c r="GM373" s="17">
        <v>0</v>
      </c>
      <c r="GN373" s="17">
        <v>0</v>
      </c>
      <c r="GO373" s="17">
        <v>0</v>
      </c>
      <c r="GP373" s="17">
        <v>0</v>
      </c>
      <c r="GQ373" s="17">
        <v>0</v>
      </c>
      <c r="GR373" s="17">
        <v>0</v>
      </c>
      <c r="GS373" s="17">
        <v>0</v>
      </c>
      <c r="GT373" s="17">
        <v>0</v>
      </c>
      <c r="GU373" s="17">
        <v>0</v>
      </c>
      <c r="GV373" s="17">
        <v>0</v>
      </c>
      <c r="GW373" s="17">
        <v>0</v>
      </c>
      <c r="GX373" s="17">
        <v>0</v>
      </c>
      <c r="GY373" s="17">
        <v>0</v>
      </c>
      <c r="GZ373" s="17">
        <v>0</v>
      </c>
      <c r="HA373" s="17">
        <v>0</v>
      </c>
      <c r="HB373" s="17">
        <v>0</v>
      </c>
      <c r="HC373" s="17">
        <v>0</v>
      </c>
      <c r="HD373" s="17">
        <v>0</v>
      </c>
      <c r="HE373" s="17">
        <v>0</v>
      </c>
      <c r="HF373" s="17">
        <v>0</v>
      </c>
      <c r="HG373" s="17">
        <v>0</v>
      </c>
      <c r="HH373" s="17">
        <v>0</v>
      </c>
      <c r="HI373" s="17">
        <v>0</v>
      </c>
      <c r="HJ373" s="17">
        <v>0</v>
      </c>
      <c r="HK373" s="17">
        <v>0</v>
      </c>
      <c r="HL373" s="17">
        <v>0</v>
      </c>
      <c r="HM373" s="17">
        <v>0</v>
      </c>
      <c r="HN373" s="17">
        <v>0</v>
      </c>
      <c r="HO373" s="17">
        <v>0</v>
      </c>
      <c r="HP373" s="17">
        <v>0</v>
      </c>
      <c r="HQ373" s="17">
        <v>0</v>
      </c>
      <c r="HR373" s="17">
        <v>0</v>
      </c>
      <c r="HS373" s="17">
        <v>0</v>
      </c>
      <c r="HT373" s="17">
        <v>0</v>
      </c>
      <c r="HU373" s="17">
        <v>0</v>
      </c>
      <c r="HV373" s="17">
        <v>0</v>
      </c>
      <c r="HW373" s="17">
        <v>0</v>
      </c>
      <c r="HX373" s="17">
        <v>0</v>
      </c>
      <c r="HY373" s="17">
        <v>0</v>
      </c>
      <c r="HZ373" s="17">
        <v>0</v>
      </c>
      <c r="IA373" s="17">
        <v>0</v>
      </c>
      <c r="IB373" s="17">
        <v>0</v>
      </c>
      <c r="IC373" s="17">
        <v>0</v>
      </c>
      <c r="ID373" s="17">
        <v>0</v>
      </c>
      <c r="IE373" s="17">
        <v>0</v>
      </c>
      <c r="IF373" s="17">
        <v>0</v>
      </c>
      <c r="IG373" s="17">
        <v>0</v>
      </c>
      <c r="IH373" s="17">
        <v>0</v>
      </c>
      <c r="II373" s="17">
        <v>0</v>
      </c>
      <c r="IJ373" s="17">
        <v>0</v>
      </c>
      <c r="IK373" s="17">
        <v>0</v>
      </c>
      <c r="IL373" s="17">
        <v>0</v>
      </c>
      <c r="IM373" s="17">
        <v>0</v>
      </c>
      <c r="IN373" s="17">
        <v>0</v>
      </c>
      <c r="IO373" s="17">
        <v>0</v>
      </c>
      <c r="IP373" s="17">
        <v>0</v>
      </c>
      <c r="IQ373" s="17">
        <v>0</v>
      </c>
      <c r="IR373" s="17">
        <v>0</v>
      </c>
      <c r="IS373" s="17">
        <v>0</v>
      </c>
      <c r="IT373" s="17">
        <v>0</v>
      </c>
      <c r="IU373" s="17">
        <v>0</v>
      </c>
      <c r="IV373" s="17">
        <v>0</v>
      </c>
      <c r="IW373" s="17">
        <v>0</v>
      </c>
      <c r="IX373" s="17">
        <v>0</v>
      </c>
      <c r="IY373" s="17">
        <v>0</v>
      </c>
      <c r="IZ373" s="17">
        <v>0</v>
      </c>
      <c r="JA373" s="17">
        <v>0</v>
      </c>
      <c r="JB373" s="17">
        <v>0</v>
      </c>
      <c r="JC373" s="17">
        <v>0</v>
      </c>
      <c r="JD373" s="17">
        <v>0</v>
      </c>
      <c r="JE373" s="17">
        <v>0</v>
      </c>
      <c r="JF373" s="17">
        <v>0</v>
      </c>
      <c r="JG373" s="17">
        <v>0</v>
      </c>
      <c r="JH373" s="17">
        <v>0</v>
      </c>
      <c r="JI373" s="17">
        <v>0</v>
      </c>
      <c r="JJ373" s="17">
        <v>0</v>
      </c>
      <c r="JK373" s="17">
        <v>0</v>
      </c>
      <c r="JL373" s="17">
        <v>0</v>
      </c>
      <c r="JM373" s="17">
        <v>0</v>
      </c>
      <c r="JN373" s="17">
        <v>0</v>
      </c>
      <c r="JO373" s="17">
        <v>0</v>
      </c>
      <c r="JP373" s="17">
        <v>0</v>
      </c>
      <c r="JQ373" s="17">
        <v>0</v>
      </c>
      <c r="JR373" s="17">
        <v>0</v>
      </c>
      <c r="JS373" s="17">
        <v>0</v>
      </c>
      <c r="JT373" s="17">
        <v>0</v>
      </c>
      <c r="JU373" s="17">
        <v>0</v>
      </c>
      <c r="JV373" s="17">
        <v>0</v>
      </c>
      <c r="JW373" s="17">
        <v>0</v>
      </c>
      <c r="JX373" s="17">
        <v>0</v>
      </c>
      <c r="JY373" s="17">
        <v>0</v>
      </c>
    </row>
    <row r="374" spans="1:285" x14ac:dyDescent="0.15">
      <c r="A374" s="17" t="s">
        <v>578</v>
      </c>
      <c r="B374" s="17" t="s">
        <v>579</v>
      </c>
      <c r="C374" s="17">
        <v>0</v>
      </c>
      <c r="D374" s="17">
        <v>4.18</v>
      </c>
      <c r="E374" s="17">
        <v>4.18</v>
      </c>
      <c r="F374" s="17">
        <v>4.18</v>
      </c>
      <c r="G374" s="17">
        <v>4.18</v>
      </c>
      <c r="H374" s="17">
        <v>4.18</v>
      </c>
      <c r="I374" s="17">
        <v>4.21</v>
      </c>
      <c r="J374" s="17">
        <v>4.21</v>
      </c>
      <c r="K374" s="17">
        <v>4.21</v>
      </c>
      <c r="L374" s="17">
        <v>4.21</v>
      </c>
      <c r="M374" s="17">
        <v>4.21</v>
      </c>
      <c r="N374" s="17">
        <v>4.24</v>
      </c>
      <c r="O374" s="17">
        <v>4.22</v>
      </c>
      <c r="P374" s="17">
        <v>4.22</v>
      </c>
      <c r="Q374" s="17">
        <v>4.22</v>
      </c>
      <c r="R374" s="17">
        <v>4.22</v>
      </c>
      <c r="S374" s="17">
        <v>4.22</v>
      </c>
      <c r="T374" s="17">
        <v>4.22</v>
      </c>
      <c r="U374" s="17">
        <v>4.2300000000000004</v>
      </c>
      <c r="V374" s="17">
        <v>4.2300000000000004</v>
      </c>
      <c r="W374" s="17">
        <v>4.2300000000000004</v>
      </c>
      <c r="X374" s="17">
        <v>4.22</v>
      </c>
      <c r="Y374" s="17">
        <v>4.2300000000000004</v>
      </c>
      <c r="Z374" s="17">
        <v>4.22</v>
      </c>
      <c r="AA374" s="17">
        <v>4.2300000000000004</v>
      </c>
      <c r="AB374" s="17">
        <v>0</v>
      </c>
      <c r="AC374" s="17">
        <v>0</v>
      </c>
      <c r="AD374" s="17">
        <v>0</v>
      </c>
      <c r="AE374" s="17">
        <v>0</v>
      </c>
      <c r="AF374" s="17">
        <v>0</v>
      </c>
      <c r="AG374" s="17">
        <v>0</v>
      </c>
      <c r="AH374" s="17">
        <v>0</v>
      </c>
      <c r="AI374" s="17">
        <v>0</v>
      </c>
      <c r="AJ374" s="17">
        <v>0</v>
      </c>
      <c r="AK374" s="17">
        <v>0</v>
      </c>
      <c r="AL374" s="17">
        <v>0</v>
      </c>
      <c r="AM374" s="17">
        <v>0</v>
      </c>
      <c r="AN374" s="17">
        <v>0</v>
      </c>
      <c r="AO374" s="17">
        <v>0</v>
      </c>
      <c r="AP374" s="17">
        <v>0</v>
      </c>
      <c r="AQ374" s="17">
        <v>0</v>
      </c>
      <c r="AR374" s="17">
        <v>0</v>
      </c>
      <c r="AS374" s="17">
        <v>0</v>
      </c>
      <c r="AT374" s="17">
        <v>0</v>
      </c>
      <c r="AU374" s="17">
        <v>0</v>
      </c>
      <c r="AV374" s="17">
        <v>0</v>
      </c>
      <c r="AW374" s="17">
        <v>0</v>
      </c>
      <c r="AX374" s="17">
        <v>0</v>
      </c>
      <c r="AY374" s="17">
        <v>0</v>
      </c>
      <c r="AZ374" s="17">
        <v>0</v>
      </c>
      <c r="BA374" s="17">
        <v>0</v>
      </c>
      <c r="BB374" s="17">
        <v>0</v>
      </c>
      <c r="BC374" s="17">
        <v>0</v>
      </c>
      <c r="BD374" s="17">
        <v>0</v>
      </c>
      <c r="BE374" s="17">
        <v>0</v>
      </c>
      <c r="BF374" s="17">
        <v>0</v>
      </c>
      <c r="BG374" s="17">
        <v>0</v>
      </c>
      <c r="BH374" s="17">
        <v>0</v>
      </c>
      <c r="BI374" s="17">
        <v>0</v>
      </c>
      <c r="BJ374" s="17">
        <v>0</v>
      </c>
      <c r="BK374" s="17">
        <v>0</v>
      </c>
      <c r="BL374" s="17">
        <v>0</v>
      </c>
      <c r="BM374" s="17">
        <v>0</v>
      </c>
      <c r="BN374" s="17">
        <v>0</v>
      </c>
      <c r="BO374" s="17">
        <v>0</v>
      </c>
      <c r="BP374" s="17">
        <v>0</v>
      </c>
      <c r="BQ374" s="17">
        <v>0</v>
      </c>
      <c r="BR374" s="17">
        <v>0</v>
      </c>
      <c r="BS374" s="17">
        <v>0</v>
      </c>
      <c r="BT374" s="17">
        <v>0</v>
      </c>
      <c r="BU374" s="17">
        <v>0</v>
      </c>
      <c r="BV374" s="17">
        <v>0</v>
      </c>
      <c r="BW374" s="17">
        <v>0</v>
      </c>
      <c r="BX374" s="17">
        <v>0</v>
      </c>
      <c r="BY374" s="17">
        <v>0</v>
      </c>
      <c r="BZ374" s="17">
        <v>0</v>
      </c>
      <c r="CA374" s="17">
        <v>0</v>
      </c>
      <c r="CB374" s="17">
        <v>0</v>
      </c>
      <c r="CC374" s="17">
        <v>0</v>
      </c>
      <c r="CD374" s="17">
        <v>0</v>
      </c>
      <c r="CE374" s="17">
        <v>0</v>
      </c>
      <c r="CF374" s="17">
        <v>0</v>
      </c>
      <c r="CG374" s="17">
        <v>0</v>
      </c>
      <c r="CH374" s="17">
        <v>0</v>
      </c>
      <c r="CI374" s="17">
        <v>0</v>
      </c>
      <c r="CJ374" s="17">
        <v>0</v>
      </c>
      <c r="CK374" s="17">
        <v>0</v>
      </c>
      <c r="CL374" s="17">
        <v>0</v>
      </c>
      <c r="CM374" s="17">
        <v>0</v>
      </c>
      <c r="CN374" s="17">
        <v>0</v>
      </c>
      <c r="CO374" s="17">
        <v>0</v>
      </c>
      <c r="CP374" s="17">
        <v>0</v>
      </c>
      <c r="CQ374" s="17">
        <v>0</v>
      </c>
      <c r="CR374" s="17">
        <v>0</v>
      </c>
      <c r="CS374" s="17">
        <v>0</v>
      </c>
      <c r="CT374" s="17">
        <v>0</v>
      </c>
      <c r="CU374" s="17">
        <v>0</v>
      </c>
      <c r="CV374" s="17">
        <v>0</v>
      </c>
      <c r="CW374" s="17">
        <v>0</v>
      </c>
      <c r="CX374" s="17">
        <v>0</v>
      </c>
      <c r="CY374" s="17">
        <v>0</v>
      </c>
      <c r="CZ374" s="17">
        <v>0</v>
      </c>
      <c r="DA374" s="17">
        <v>0</v>
      </c>
      <c r="DB374" s="17">
        <v>0</v>
      </c>
      <c r="DC374" s="17">
        <v>0</v>
      </c>
      <c r="DD374" s="17">
        <v>0</v>
      </c>
      <c r="DE374" s="17">
        <v>0</v>
      </c>
      <c r="DF374" s="17">
        <v>0</v>
      </c>
      <c r="DG374" s="17">
        <v>0</v>
      </c>
      <c r="DH374" s="17">
        <v>0</v>
      </c>
      <c r="DI374" s="17">
        <v>0</v>
      </c>
      <c r="DJ374" s="17">
        <v>0</v>
      </c>
      <c r="DK374" s="17">
        <v>0</v>
      </c>
      <c r="DL374" s="17">
        <v>0</v>
      </c>
      <c r="DM374" s="17">
        <v>0</v>
      </c>
      <c r="DN374" s="17">
        <v>0</v>
      </c>
      <c r="DO374" s="17">
        <v>0</v>
      </c>
      <c r="DP374" s="17">
        <v>0</v>
      </c>
      <c r="DQ374" s="17">
        <v>0</v>
      </c>
      <c r="DR374" s="17">
        <v>0</v>
      </c>
      <c r="DS374" s="17">
        <v>0</v>
      </c>
      <c r="DT374" s="17">
        <v>0</v>
      </c>
      <c r="DU374" s="17">
        <v>0</v>
      </c>
      <c r="DV374" s="17">
        <v>0</v>
      </c>
      <c r="DW374" s="17">
        <v>0</v>
      </c>
      <c r="DX374" s="17">
        <v>0</v>
      </c>
      <c r="DY374" s="17">
        <v>0</v>
      </c>
      <c r="DZ374" s="17">
        <v>0</v>
      </c>
      <c r="EA374" s="17">
        <v>0</v>
      </c>
      <c r="EB374" s="17">
        <v>0</v>
      </c>
      <c r="EC374" s="17">
        <v>0</v>
      </c>
      <c r="ED374" s="17">
        <v>0</v>
      </c>
      <c r="EE374" s="17">
        <v>0</v>
      </c>
      <c r="EF374" s="17">
        <v>0</v>
      </c>
      <c r="EG374" s="17">
        <v>0</v>
      </c>
      <c r="EH374" s="17">
        <v>0</v>
      </c>
      <c r="EI374" s="17">
        <v>0</v>
      </c>
      <c r="EJ374" s="17">
        <v>0</v>
      </c>
      <c r="EK374" s="17">
        <v>0</v>
      </c>
      <c r="EL374" s="17">
        <v>0</v>
      </c>
      <c r="EM374" s="17">
        <v>0</v>
      </c>
      <c r="EN374" s="17">
        <v>0</v>
      </c>
      <c r="EO374" s="17">
        <v>0</v>
      </c>
      <c r="EP374" s="17">
        <v>0</v>
      </c>
      <c r="EQ374" s="17">
        <v>0</v>
      </c>
      <c r="ER374" s="17">
        <v>0</v>
      </c>
      <c r="ES374" s="17">
        <v>0</v>
      </c>
      <c r="ET374" s="17">
        <v>0</v>
      </c>
      <c r="EU374" s="17">
        <v>0</v>
      </c>
      <c r="EV374" s="17">
        <v>0</v>
      </c>
      <c r="EW374" s="17">
        <v>0</v>
      </c>
      <c r="EX374" s="17">
        <v>0</v>
      </c>
      <c r="EY374" s="17">
        <v>0</v>
      </c>
      <c r="EZ374" s="17">
        <v>0</v>
      </c>
      <c r="FA374" s="17">
        <v>0</v>
      </c>
      <c r="FB374" s="17">
        <v>0</v>
      </c>
      <c r="FC374" s="17">
        <v>0</v>
      </c>
      <c r="FD374" s="17">
        <v>0</v>
      </c>
      <c r="FE374" s="17">
        <v>0</v>
      </c>
      <c r="FF374" s="17">
        <v>0</v>
      </c>
      <c r="FG374" s="17">
        <v>0</v>
      </c>
      <c r="FH374" s="17">
        <v>0</v>
      </c>
      <c r="FI374" s="17">
        <v>0</v>
      </c>
      <c r="FJ374" s="17">
        <v>0</v>
      </c>
      <c r="FK374" s="17">
        <v>0</v>
      </c>
      <c r="FL374" s="17">
        <v>0</v>
      </c>
      <c r="FM374" s="17">
        <v>0</v>
      </c>
      <c r="FN374" s="17">
        <v>0</v>
      </c>
      <c r="FO374" s="17">
        <v>0</v>
      </c>
      <c r="FP374" s="17">
        <v>0</v>
      </c>
      <c r="FQ374" s="17">
        <v>0</v>
      </c>
      <c r="FR374" s="17">
        <v>0</v>
      </c>
      <c r="FS374" s="17">
        <v>0</v>
      </c>
      <c r="FT374" s="17">
        <v>0</v>
      </c>
      <c r="FU374" s="17">
        <v>0</v>
      </c>
      <c r="FV374" s="17">
        <v>0</v>
      </c>
      <c r="FW374" s="17">
        <v>0</v>
      </c>
      <c r="FX374" s="17">
        <v>0</v>
      </c>
      <c r="FY374" s="17">
        <v>0</v>
      </c>
      <c r="FZ374" s="17">
        <v>0</v>
      </c>
      <c r="GA374" s="17">
        <v>0</v>
      </c>
      <c r="GB374" s="17">
        <v>0</v>
      </c>
      <c r="GC374" s="17">
        <v>0</v>
      </c>
      <c r="GD374" s="17">
        <v>0</v>
      </c>
      <c r="GE374" s="17">
        <v>0</v>
      </c>
      <c r="GF374" s="17">
        <v>0</v>
      </c>
      <c r="GG374" s="17">
        <v>0</v>
      </c>
      <c r="GH374" s="17">
        <v>0</v>
      </c>
      <c r="GI374" s="17">
        <v>0</v>
      </c>
      <c r="GJ374" s="17">
        <v>0</v>
      </c>
      <c r="GK374" s="17">
        <v>0</v>
      </c>
      <c r="GL374" s="17">
        <v>0</v>
      </c>
      <c r="GM374" s="17">
        <v>0</v>
      </c>
      <c r="GN374" s="17">
        <v>0</v>
      </c>
      <c r="GO374" s="17">
        <v>0</v>
      </c>
      <c r="GP374" s="17">
        <v>0</v>
      </c>
      <c r="GQ374" s="17">
        <v>0</v>
      </c>
      <c r="GR374" s="17">
        <v>0</v>
      </c>
      <c r="GS374" s="17">
        <v>0</v>
      </c>
      <c r="GT374" s="17">
        <v>0</v>
      </c>
      <c r="GU374" s="17">
        <v>0</v>
      </c>
      <c r="GV374" s="17">
        <v>0</v>
      </c>
      <c r="GW374" s="17">
        <v>0</v>
      </c>
      <c r="GX374" s="17">
        <v>0</v>
      </c>
      <c r="GY374" s="17">
        <v>0</v>
      </c>
      <c r="GZ374" s="17">
        <v>0</v>
      </c>
      <c r="HA374" s="17">
        <v>0</v>
      </c>
      <c r="HB374" s="17">
        <v>0</v>
      </c>
      <c r="HC374" s="17">
        <v>0</v>
      </c>
      <c r="HD374" s="17">
        <v>0</v>
      </c>
      <c r="HE374" s="17">
        <v>0</v>
      </c>
      <c r="HF374" s="17">
        <v>0</v>
      </c>
      <c r="HG374" s="17">
        <v>0</v>
      </c>
      <c r="HH374" s="17">
        <v>0</v>
      </c>
      <c r="HI374" s="17">
        <v>0</v>
      </c>
      <c r="HJ374" s="17">
        <v>0</v>
      </c>
      <c r="HK374" s="17">
        <v>0</v>
      </c>
      <c r="HL374" s="17">
        <v>0</v>
      </c>
      <c r="HM374" s="17">
        <v>0</v>
      </c>
      <c r="HN374" s="17">
        <v>0</v>
      </c>
      <c r="HO374" s="17">
        <v>0</v>
      </c>
      <c r="HP374" s="17">
        <v>0</v>
      </c>
      <c r="HQ374" s="17">
        <v>0</v>
      </c>
      <c r="HR374" s="17">
        <v>0</v>
      </c>
      <c r="HS374" s="17">
        <v>0</v>
      </c>
      <c r="HT374" s="17">
        <v>0</v>
      </c>
      <c r="HU374" s="17">
        <v>0</v>
      </c>
      <c r="HV374" s="17">
        <v>0</v>
      </c>
      <c r="HW374" s="17">
        <v>0</v>
      </c>
      <c r="HX374" s="17">
        <v>0</v>
      </c>
      <c r="HY374" s="17">
        <v>0</v>
      </c>
      <c r="HZ374" s="17">
        <v>0</v>
      </c>
      <c r="IA374" s="17">
        <v>0</v>
      </c>
      <c r="IB374" s="17">
        <v>0</v>
      </c>
      <c r="IC374" s="17">
        <v>0</v>
      </c>
      <c r="ID374" s="17">
        <v>0</v>
      </c>
      <c r="IE374" s="17">
        <v>0</v>
      </c>
      <c r="IF374" s="17">
        <v>0</v>
      </c>
      <c r="IG374" s="17">
        <v>0</v>
      </c>
      <c r="IH374" s="17">
        <v>0</v>
      </c>
      <c r="II374" s="17">
        <v>0</v>
      </c>
      <c r="IJ374" s="17">
        <v>0</v>
      </c>
      <c r="IK374" s="17">
        <v>0</v>
      </c>
      <c r="IL374" s="17">
        <v>0</v>
      </c>
      <c r="IM374" s="17">
        <v>0</v>
      </c>
      <c r="IN374" s="17">
        <v>0</v>
      </c>
      <c r="IO374" s="17">
        <v>0</v>
      </c>
      <c r="IP374" s="17">
        <v>0</v>
      </c>
      <c r="IQ374" s="17">
        <v>0</v>
      </c>
      <c r="IR374" s="17">
        <v>0</v>
      </c>
      <c r="IS374" s="17">
        <v>0</v>
      </c>
      <c r="IT374" s="17">
        <v>0</v>
      </c>
      <c r="IU374" s="17">
        <v>0</v>
      </c>
      <c r="IV374" s="17">
        <v>0</v>
      </c>
      <c r="IW374" s="17">
        <v>0</v>
      </c>
      <c r="IX374" s="17">
        <v>0</v>
      </c>
      <c r="IY374" s="17">
        <v>0</v>
      </c>
      <c r="IZ374" s="17">
        <v>0</v>
      </c>
      <c r="JA374" s="17">
        <v>0</v>
      </c>
      <c r="JB374" s="17">
        <v>0</v>
      </c>
      <c r="JC374" s="17">
        <v>0</v>
      </c>
      <c r="JD374" s="17">
        <v>0</v>
      </c>
      <c r="JE374" s="17">
        <v>0</v>
      </c>
      <c r="JF374" s="17">
        <v>0</v>
      </c>
      <c r="JG374" s="17">
        <v>0</v>
      </c>
      <c r="JH374" s="17">
        <v>0</v>
      </c>
      <c r="JI374" s="17">
        <v>0</v>
      </c>
      <c r="JJ374" s="17">
        <v>0</v>
      </c>
      <c r="JK374" s="17">
        <v>0</v>
      </c>
      <c r="JL374" s="17">
        <v>0</v>
      </c>
      <c r="JM374" s="17">
        <v>0</v>
      </c>
      <c r="JN374" s="17">
        <v>0</v>
      </c>
      <c r="JO374" s="17">
        <v>0</v>
      </c>
      <c r="JP374" s="17">
        <v>0</v>
      </c>
      <c r="JQ374" s="17">
        <v>0</v>
      </c>
      <c r="JR374" s="17">
        <v>0</v>
      </c>
      <c r="JS374" s="17">
        <v>0</v>
      </c>
      <c r="JT374" s="17">
        <v>0</v>
      </c>
      <c r="JU374" s="17">
        <v>0</v>
      </c>
      <c r="JV374" s="17">
        <v>0</v>
      </c>
      <c r="JW374" s="17">
        <v>0</v>
      </c>
      <c r="JX374" s="17">
        <v>0</v>
      </c>
      <c r="JY374" s="17">
        <v>0</v>
      </c>
    </row>
    <row r="375" spans="1:285" x14ac:dyDescent="0.15">
      <c r="A375" s="17" t="s">
        <v>1044</v>
      </c>
      <c r="B375" s="17" t="s">
        <v>1045</v>
      </c>
      <c r="C375" s="17">
        <v>0</v>
      </c>
      <c r="D375" s="17">
        <v>7.29</v>
      </c>
      <c r="E375" s="17">
        <v>7.29</v>
      </c>
      <c r="F375" s="17">
        <v>7.29</v>
      </c>
      <c r="G375" s="17">
        <v>7.29</v>
      </c>
      <c r="H375" s="17">
        <v>7.29</v>
      </c>
      <c r="I375" s="17">
        <v>7.35</v>
      </c>
      <c r="J375" s="17">
        <v>7.35</v>
      </c>
      <c r="K375" s="17">
        <v>7.35</v>
      </c>
      <c r="L375" s="17">
        <v>7.35</v>
      </c>
      <c r="M375" s="17">
        <v>7.35</v>
      </c>
      <c r="N375" s="17">
        <v>7.36</v>
      </c>
      <c r="O375" s="17">
        <v>7.36</v>
      </c>
      <c r="P375" s="17">
        <v>7.35</v>
      </c>
      <c r="Q375" s="17">
        <v>7.34</v>
      </c>
      <c r="R375" s="17">
        <v>7.36</v>
      </c>
      <c r="S375" s="17">
        <v>7.38</v>
      </c>
      <c r="T375" s="17">
        <v>7.38</v>
      </c>
      <c r="U375" s="17">
        <v>7.39</v>
      </c>
      <c r="V375" s="17">
        <v>7.38</v>
      </c>
      <c r="W375" s="17">
        <v>7.37</v>
      </c>
      <c r="X375" s="17">
        <v>7.39</v>
      </c>
      <c r="Y375" s="17">
        <v>7.38</v>
      </c>
      <c r="Z375" s="17">
        <v>7.38</v>
      </c>
      <c r="AA375" s="17">
        <v>7.38</v>
      </c>
      <c r="AB375" s="17">
        <v>0</v>
      </c>
      <c r="AC375" s="17">
        <v>0</v>
      </c>
      <c r="AD375" s="17">
        <v>0</v>
      </c>
      <c r="AE375" s="17">
        <v>0</v>
      </c>
      <c r="AF375" s="17">
        <v>0</v>
      </c>
      <c r="AG375" s="17">
        <v>0</v>
      </c>
      <c r="AH375" s="17">
        <v>0</v>
      </c>
      <c r="AI375" s="17">
        <v>0</v>
      </c>
      <c r="AJ375" s="17">
        <v>0</v>
      </c>
      <c r="AK375" s="17">
        <v>0</v>
      </c>
      <c r="AL375" s="17">
        <v>0</v>
      </c>
      <c r="AM375" s="17">
        <v>0</v>
      </c>
      <c r="AN375" s="17">
        <v>0</v>
      </c>
      <c r="AO375" s="17">
        <v>0</v>
      </c>
      <c r="AP375" s="17">
        <v>0</v>
      </c>
      <c r="AQ375" s="17">
        <v>0</v>
      </c>
      <c r="AR375" s="17">
        <v>0</v>
      </c>
      <c r="AS375" s="17">
        <v>0</v>
      </c>
      <c r="AT375" s="17">
        <v>0</v>
      </c>
      <c r="AU375" s="17">
        <v>0</v>
      </c>
      <c r="AV375" s="17">
        <v>0</v>
      </c>
      <c r="AW375" s="17">
        <v>0</v>
      </c>
      <c r="AX375" s="17">
        <v>0</v>
      </c>
      <c r="AY375" s="17">
        <v>0</v>
      </c>
      <c r="AZ375" s="17">
        <v>0</v>
      </c>
      <c r="BA375" s="17">
        <v>0</v>
      </c>
      <c r="BB375" s="17">
        <v>0</v>
      </c>
      <c r="BC375" s="17">
        <v>0</v>
      </c>
      <c r="BD375" s="17">
        <v>0</v>
      </c>
      <c r="BE375" s="17">
        <v>0</v>
      </c>
      <c r="BF375" s="17">
        <v>0</v>
      </c>
      <c r="BG375" s="17">
        <v>0</v>
      </c>
      <c r="BH375" s="17">
        <v>0</v>
      </c>
      <c r="BI375" s="17">
        <v>0</v>
      </c>
      <c r="BJ375" s="17">
        <v>0</v>
      </c>
      <c r="BK375" s="17">
        <v>0</v>
      </c>
      <c r="BL375" s="17">
        <v>0</v>
      </c>
      <c r="BM375" s="17">
        <v>0</v>
      </c>
      <c r="BN375" s="17">
        <v>0</v>
      </c>
      <c r="BO375" s="17">
        <v>0</v>
      </c>
      <c r="BP375" s="17">
        <v>0</v>
      </c>
      <c r="BQ375" s="17">
        <v>0</v>
      </c>
      <c r="BR375" s="17">
        <v>0</v>
      </c>
      <c r="BS375" s="17">
        <v>0</v>
      </c>
      <c r="BT375" s="17">
        <v>0</v>
      </c>
      <c r="BU375" s="17">
        <v>0</v>
      </c>
      <c r="BV375" s="17">
        <v>0</v>
      </c>
      <c r="BW375" s="17">
        <v>0</v>
      </c>
      <c r="BX375" s="17">
        <v>0</v>
      </c>
      <c r="BY375" s="17">
        <v>0</v>
      </c>
      <c r="BZ375" s="17">
        <v>0</v>
      </c>
      <c r="CA375" s="17">
        <v>0</v>
      </c>
      <c r="CB375" s="17">
        <v>0</v>
      </c>
      <c r="CC375" s="17">
        <v>0</v>
      </c>
      <c r="CD375" s="17">
        <v>0</v>
      </c>
      <c r="CE375" s="17">
        <v>0</v>
      </c>
      <c r="CF375" s="17">
        <v>0</v>
      </c>
      <c r="CG375" s="17">
        <v>0</v>
      </c>
      <c r="CH375" s="17">
        <v>0</v>
      </c>
      <c r="CI375" s="17">
        <v>0</v>
      </c>
      <c r="CJ375" s="17">
        <v>0</v>
      </c>
      <c r="CK375" s="17">
        <v>0</v>
      </c>
      <c r="CL375" s="17">
        <v>0</v>
      </c>
      <c r="CM375" s="17">
        <v>0</v>
      </c>
      <c r="CN375" s="17">
        <v>0</v>
      </c>
      <c r="CO375" s="17">
        <v>0</v>
      </c>
      <c r="CP375" s="17">
        <v>0</v>
      </c>
      <c r="CQ375" s="17">
        <v>0</v>
      </c>
      <c r="CR375" s="17">
        <v>0</v>
      </c>
      <c r="CS375" s="17">
        <v>0</v>
      </c>
      <c r="CT375" s="17">
        <v>0</v>
      </c>
      <c r="CU375" s="17">
        <v>0</v>
      </c>
      <c r="CV375" s="17">
        <v>0</v>
      </c>
      <c r="CW375" s="17">
        <v>0</v>
      </c>
      <c r="CX375" s="17">
        <v>0</v>
      </c>
      <c r="CY375" s="17">
        <v>0</v>
      </c>
      <c r="CZ375" s="17">
        <v>0</v>
      </c>
      <c r="DA375" s="17">
        <v>0</v>
      </c>
      <c r="DB375" s="17">
        <v>0</v>
      </c>
      <c r="DC375" s="17">
        <v>0</v>
      </c>
      <c r="DD375" s="17">
        <v>0</v>
      </c>
      <c r="DE375" s="17">
        <v>0</v>
      </c>
      <c r="DF375" s="17">
        <v>0</v>
      </c>
      <c r="DG375" s="17">
        <v>0</v>
      </c>
      <c r="DH375" s="17">
        <v>0</v>
      </c>
      <c r="DI375" s="17">
        <v>0</v>
      </c>
      <c r="DJ375" s="17">
        <v>0</v>
      </c>
      <c r="DK375" s="17">
        <v>0</v>
      </c>
      <c r="DL375" s="17">
        <v>0</v>
      </c>
      <c r="DM375" s="17">
        <v>0</v>
      </c>
      <c r="DN375" s="17">
        <v>0</v>
      </c>
      <c r="DO375" s="17">
        <v>0</v>
      </c>
      <c r="DP375" s="17">
        <v>0</v>
      </c>
      <c r="DQ375" s="17">
        <v>0</v>
      </c>
      <c r="DR375" s="17">
        <v>0</v>
      </c>
      <c r="DS375" s="17">
        <v>0</v>
      </c>
      <c r="DT375" s="17">
        <v>0</v>
      </c>
      <c r="DU375" s="17">
        <v>0</v>
      </c>
      <c r="DV375" s="17">
        <v>0</v>
      </c>
      <c r="DW375" s="17">
        <v>0</v>
      </c>
      <c r="DX375" s="17">
        <v>0</v>
      </c>
      <c r="DY375" s="17">
        <v>0</v>
      </c>
      <c r="DZ375" s="17">
        <v>0</v>
      </c>
      <c r="EA375" s="17">
        <v>0</v>
      </c>
      <c r="EB375" s="17">
        <v>0</v>
      </c>
      <c r="EC375" s="17">
        <v>0</v>
      </c>
      <c r="ED375" s="17">
        <v>0</v>
      </c>
      <c r="EE375" s="17">
        <v>0</v>
      </c>
      <c r="EF375" s="17">
        <v>0</v>
      </c>
      <c r="EG375" s="17">
        <v>0</v>
      </c>
      <c r="EH375" s="17">
        <v>0</v>
      </c>
      <c r="EI375" s="17">
        <v>0</v>
      </c>
      <c r="EJ375" s="17">
        <v>0</v>
      </c>
      <c r="EK375" s="17">
        <v>0</v>
      </c>
      <c r="EL375" s="17">
        <v>0</v>
      </c>
      <c r="EM375" s="17">
        <v>0</v>
      </c>
      <c r="EN375" s="17">
        <v>0</v>
      </c>
      <c r="EO375" s="17">
        <v>0</v>
      </c>
      <c r="EP375" s="17">
        <v>0</v>
      </c>
      <c r="EQ375" s="17">
        <v>0</v>
      </c>
      <c r="ER375" s="17">
        <v>0</v>
      </c>
      <c r="ES375" s="17">
        <v>0</v>
      </c>
      <c r="ET375" s="17">
        <v>0</v>
      </c>
      <c r="EU375" s="17">
        <v>0</v>
      </c>
      <c r="EV375" s="17">
        <v>0</v>
      </c>
      <c r="EW375" s="17">
        <v>0</v>
      </c>
      <c r="EX375" s="17">
        <v>0</v>
      </c>
      <c r="EY375" s="17">
        <v>0</v>
      </c>
      <c r="EZ375" s="17">
        <v>0</v>
      </c>
      <c r="FA375" s="17">
        <v>0</v>
      </c>
      <c r="FB375" s="17">
        <v>0</v>
      </c>
      <c r="FC375" s="17">
        <v>0</v>
      </c>
      <c r="FD375" s="17">
        <v>0</v>
      </c>
      <c r="FE375" s="17">
        <v>0</v>
      </c>
      <c r="FF375" s="17">
        <v>0</v>
      </c>
      <c r="FG375" s="17">
        <v>0</v>
      </c>
      <c r="FH375" s="17">
        <v>0</v>
      </c>
      <c r="FI375" s="17">
        <v>0</v>
      </c>
      <c r="FJ375" s="17">
        <v>0</v>
      </c>
      <c r="FK375" s="17">
        <v>0</v>
      </c>
      <c r="FL375" s="17">
        <v>0</v>
      </c>
      <c r="FM375" s="17">
        <v>0</v>
      </c>
      <c r="FN375" s="17">
        <v>0</v>
      </c>
      <c r="FO375" s="17">
        <v>0</v>
      </c>
      <c r="FP375" s="17">
        <v>0</v>
      </c>
      <c r="FQ375" s="17">
        <v>0</v>
      </c>
      <c r="FR375" s="17">
        <v>0</v>
      </c>
      <c r="FS375" s="17">
        <v>0</v>
      </c>
      <c r="FT375" s="17">
        <v>0</v>
      </c>
      <c r="FU375" s="17">
        <v>0</v>
      </c>
      <c r="FV375" s="17">
        <v>0</v>
      </c>
      <c r="FW375" s="17">
        <v>0</v>
      </c>
      <c r="FX375" s="17">
        <v>0</v>
      </c>
      <c r="FY375" s="17">
        <v>0</v>
      </c>
      <c r="FZ375" s="17">
        <v>0</v>
      </c>
      <c r="GA375" s="17">
        <v>0</v>
      </c>
      <c r="GB375" s="17">
        <v>0</v>
      </c>
      <c r="GC375" s="17">
        <v>0</v>
      </c>
      <c r="GD375" s="17">
        <v>0</v>
      </c>
      <c r="GE375" s="17">
        <v>0</v>
      </c>
      <c r="GF375" s="17">
        <v>0</v>
      </c>
      <c r="GG375" s="17">
        <v>0</v>
      </c>
      <c r="GH375" s="17">
        <v>0</v>
      </c>
      <c r="GI375" s="17">
        <v>0</v>
      </c>
      <c r="GJ375" s="17">
        <v>0</v>
      </c>
      <c r="GK375" s="17">
        <v>0</v>
      </c>
      <c r="GL375" s="17">
        <v>0</v>
      </c>
      <c r="GM375" s="17">
        <v>0</v>
      </c>
      <c r="GN375" s="17">
        <v>0</v>
      </c>
      <c r="GO375" s="17">
        <v>0</v>
      </c>
      <c r="GP375" s="17">
        <v>0</v>
      </c>
      <c r="GQ375" s="17">
        <v>0</v>
      </c>
      <c r="GR375" s="17">
        <v>0</v>
      </c>
      <c r="GS375" s="17">
        <v>0</v>
      </c>
      <c r="GT375" s="17">
        <v>0</v>
      </c>
      <c r="GU375" s="17">
        <v>0</v>
      </c>
      <c r="GV375" s="17">
        <v>0</v>
      </c>
      <c r="GW375" s="17">
        <v>0</v>
      </c>
      <c r="GX375" s="17">
        <v>0</v>
      </c>
      <c r="GY375" s="17">
        <v>0</v>
      </c>
      <c r="GZ375" s="17">
        <v>0</v>
      </c>
      <c r="HA375" s="17">
        <v>0</v>
      </c>
      <c r="HB375" s="17">
        <v>0</v>
      </c>
      <c r="HC375" s="17">
        <v>0</v>
      </c>
      <c r="HD375" s="17">
        <v>0</v>
      </c>
      <c r="HE375" s="17">
        <v>0</v>
      </c>
      <c r="HF375" s="17">
        <v>0</v>
      </c>
      <c r="HG375" s="17">
        <v>0</v>
      </c>
      <c r="HH375" s="17">
        <v>0</v>
      </c>
      <c r="HI375" s="17">
        <v>0</v>
      </c>
      <c r="HJ375" s="17">
        <v>0</v>
      </c>
      <c r="HK375" s="17">
        <v>0</v>
      </c>
      <c r="HL375" s="17">
        <v>0</v>
      </c>
      <c r="HM375" s="17">
        <v>0</v>
      </c>
      <c r="HN375" s="17">
        <v>0</v>
      </c>
      <c r="HO375" s="17">
        <v>0</v>
      </c>
      <c r="HP375" s="17">
        <v>0</v>
      </c>
      <c r="HQ375" s="17">
        <v>0</v>
      </c>
      <c r="HR375" s="17">
        <v>0</v>
      </c>
      <c r="HS375" s="17">
        <v>0</v>
      </c>
      <c r="HT375" s="17">
        <v>0</v>
      </c>
      <c r="HU375" s="17">
        <v>0</v>
      </c>
      <c r="HV375" s="17">
        <v>0</v>
      </c>
      <c r="HW375" s="17">
        <v>0</v>
      </c>
      <c r="HX375" s="17">
        <v>0</v>
      </c>
      <c r="HY375" s="17">
        <v>0</v>
      </c>
      <c r="HZ375" s="17">
        <v>0</v>
      </c>
      <c r="IA375" s="17">
        <v>0</v>
      </c>
      <c r="IB375" s="17">
        <v>0</v>
      </c>
      <c r="IC375" s="17">
        <v>0</v>
      </c>
      <c r="ID375" s="17">
        <v>0</v>
      </c>
      <c r="IE375" s="17">
        <v>0</v>
      </c>
      <c r="IF375" s="17">
        <v>0</v>
      </c>
      <c r="IG375" s="17">
        <v>0</v>
      </c>
      <c r="IH375" s="17">
        <v>0</v>
      </c>
      <c r="II375" s="17">
        <v>0</v>
      </c>
      <c r="IJ375" s="17">
        <v>0</v>
      </c>
      <c r="IK375" s="17">
        <v>0</v>
      </c>
      <c r="IL375" s="17">
        <v>0</v>
      </c>
      <c r="IM375" s="17">
        <v>0</v>
      </c>
      <c r="IN375" s="17">
        <v>0</v>
      </c>
      <c r="IO375" s="17">
        <v>0</v>
      </c>
      <c r="IP375" s="17">
        <v>0</v>
      </c>
      <c r="IQ375" s="17">
        <v>0</v>
      </c>
      <c r="IR375" s="17">
        <v>0</v>
      </c>
      <c r="IS375" s="17">
        <v>0</v>
      </c>
      <c r="IT375" s="17">
        <v>0</v>
      </c>
      <c r="IU375" s="17">
        <v>0</v>
      </c>
      <c r="IV375" s="17">
        <v>0</v>
      </c>
      <c r="IW375" s="17">
        <v>0</v>
      </c>
      <c r="IX375" s="17">
        <v>0</v>
      </c>
      <c r="IY375" s="17">
        <v>0</v>
      </c>
      <c r="IZ375" s="17">
        <v>0</v>
      </c>
      <c r="JA375" s="17">
        <v>0</v>
      </c>
      <c r="JB375" s="17">
        <v>0</v>
      </c>
      <c r="JC375" s="17">
        <v>0</v>
      </c>
      <c r="JD375" s="17">
        <v>0</v>
      </c>
      <c r="JE375" s="17">
        <v>0</v>
      </c>
      <c r="JF375" s="17">
        <v>0</v>
      </c>
      <c r="JG375" s="17">
        <v>0</v>
      </c>
      <c r="JH375" s="17">
        <v>0</v>
      </c>
      <c r="JI375" s="17">
        <v>0</v>
      </c>
      <c r="JJ375" s="17">
        <v>0</v>
      </c>
      <c r="JK375" s="17">
        <v>0</v>
      </c>
      <c r="JL375" s="17">
        <v>0</v>
      </c>
      <c r="JM375" s="17">
        <v>0</v>
      </c>
      <c r="JN375" s="17">
        <v>0</v>
      </c>
      <c r="JO375" s="17">
        <v>0</v>
      </c>
      <c r="JP375" s="17">
        <v>0</v>
      </c>
      <c r="JQ375" s="17">
        <v>0</v>
      </c>
      <c r="JR375" s="17">
        <v>0</v>
      </c>
      <c r="JS375" s="17">
        <v>0</v>
      </c>
      <c r="JT375" s="17">
        <v>0</v>
      </c>
      <c r="JU375" s="17">
        <v>0</v>
      </c>
      <c r="JV375" s="17">
        <v>0</v>
      </c>
      <c r="JW375" s="17">
        <v>0</v>
      </c>
      <c r="JX375" s="17">
        <v>0</v>
      </c>
      <c r="JY375" s="17">
        <v>0</v>
      </c>
    </row>
    <row r="376" spans="1:285" x14ac:dyDescent="0.15">
      <c r="A376" s="17" t="s">
        <v>756</v>
      </c>
      <c r="B376" s="17" t="s">
        <v>757</v>
      </c>
      <c r="C376" s="17">
        <v>0</v>
      </c>
      <c r="D376" s="17">
        <v>14.67</v>
      </c>
      <c r="E376" s="17">
        <v>14.67</v>
      </c>
      <c r="F376" s="17">
        <v>14.67</v>
      </c>
      <c r="G376" s="17">
        <v>14.67</v>
      </c>
      <c r="H376" s="17">
        <v>14.67</v>
      </c>
      <c r="I376" s="17">
        <v>13.72</v>
      </c>
      <c r="J376" s="17">
        <v>13.72</v>
      </c>
      <c r="K376" s="17">
        <v>13.72</v>
      </c>
      <c r="L376" s="17">
        <v>13.72</v>
      </c>
      <c r="M376" s="17">
        <v>13.72</v>
      </c>
      <c r="N376" s="17">
        <v>13.8</v>
      </c>
      <c r="O376" s="17">
        <v>13.85</v>
      </c>
      <c r="P376" s="17">
        <v>13.72</v>
      </c>
      <c r="Q376" s="17">
        <v>13.81</v>
      </c>
      <c r="R376" s="17">
        <v>13.9</v>
      </c>
      <c r="S376" s="17">
        <v>13.85</v>
      </c>
      <c r="T376" s="17">
        <v>13.85</v>
      </c>
      <c r="U376" s="17">
        <v>13.82</v>
      </c>
      <c r="V376" s="17">
        <v>13.87</v>
      </c>
      <c r="W376" s="17">
        <v>13.9</v>
      </c>
      <c r="X376" s="17">
        <v>13.89</v>
      </c>
      <c r="Y376" s="17">
        <v>13.91</v>
      </c>
      <c r="Z376" s="17">
        <v>13.94</v>
      </c>
      <c r="AA376" s="17">
        <v>13.95</v>
      </c>
      <c r="AB376" s="17">
        <v>0</v>
      </c>
      <c r="AC376" s="17">
        <v>0</v>
      </c>
      <c r="AD376" s="17">
        <v>0</v>
      </c>
      <c r="AE376" s="17">
        <v>0</v>
      </c>
      <c r="AF376" s="17">
        <v>0</v>
      </c>
      <c r="AG376" s="17">
        <v>0</v>
      </c>
      <c r="AH376" s="17">
        <v>0</v>
      </c>
      <c r="AI376" s="17">
        <v>0</v>
      </c>
      <c r="AJ376" s="17">
        <v>0</v>
      </c>
      <c r="AK376" s="17">
        <v>0</v>
      </c>
      <c r="AL376" s="17">
        <v>0</v>
      </c>
      <c r="AM376" s="17">
        <v>0</v>
      </c>
      <c r="AN376" s="17">
        <v>0</v>
      </c>
      <c r="AO376" s="17">
        <v>0</v>
      </c>
      <c r="AP376" s="17">
        <v>0</v>
      </c>
      <c r="AQ376" s="17">
        <v>0</v>
      </c>
      <c r="AR376" s="17">
        <v>0</v>
      </c>
      <c r="AS376" s="17">
        <v>0</v>
      </c>
      <c r="AT376" s="17">
        <v>0</v>
      </c>
      <c r="AU376" s="17">
        <v>0</v>
      </c>
      <c r="AV376" s="17">
        <v>0</v>
      </c>
      <c r="AW376" s="17">
        <v>0</v>
      </c>
      <c r="AX376" s="17">
        <v>0</v>
      </c>
      <c r="AY376" s="17">
        <v>0</v>
      </c>
      <c r="AZ376" s="17">
        <v>0</v>
      </c>
      <c r="BA376" s="17">
        <v>0</v>
      </c>
      <c r="BB376" s="17">
        <v>0</v>
      </c>
      <c r="BC376" s="17">
        <v>0</v>
      </c>
      <c r="BD376" s="17">
        <v>0</v>
      </c>
      <c r="BE376" s="17">
        <v>0</v>
      </c>
      <c r="BF376" s="17">
        <v>0</v>
      </c>
      <c r="BG376" s="17">
        <v>0</v>
      </c>
      <c r="BH376" s="17">
        <v>0</v>
      </c>
      <c r="BI376" s="17">
        <v>0</v>
      </c>
      <c r="BJ376" s="17">
        <v>0</v>
      </c>
      <c r="BK376" s="17">
        <v>0</v>
      </c>
      <c r="BL376" s="17">
        <v>0</v>
      </c>
      <c r="BM376" s="17">
        <v>0</v>
      </c>
      <c r="BN376" s="17">
        <v>0</v>
      </c>
      <c r="BO376" s="17">
        <v>0</v>
      </c>
      <c r="BP376" s="17">
        <v>0</v>
      </c>
      <c r="BQ376" s="17">
        <v>0</v>
      </c>
      <c r="BR376" s="17">
        <v>0</v>
      </c>
      <c r="BS376" s="17">
        <v>0</v>
      </c>
      <c r="BT376" s="17">
        <v>0</v>
      </c>
      <c r="BU376" s="17">
        <v>0</v>
      </c>
      <c r="BV376" s="17">
        <v>0</v>
      </c>
      <c r="BW376" s="17">
        <v>0</v>
      </c>
      <c r="BX376" s="17">
        <v>0</v>
      </c>
      <c r="BY376" s="17">
        <v>0</v>
      </c>
      <c r="BZ376" s="17">
        <v>0</v>
      </c>
      <c r="CA376" s="17">
        <v>0</v>
      </c>
      <c r="CB376" s="17">
        <v>0</v>
      </c>
      <c r="CC376" s="17">
        <v>0</v>
      </c>
      <c r="CD376" s="17">
        <v>0</v>
      </c>
      <c r="CE376" s="17">
        <v>0</v>
      </c>
      <c r="CF376" s="17">
        <v>0</v>
      </c>
      <c r="CG376" s="17">
        <v>0</v>
      </c>
      <c r="CH376" s="17">
        <v>0</v>
      </c>
      <c r="CI376" s="17">
        <v>0</v>
      </c>
      <c r="CJ376" s="17">
        <v>0</v>
      </c>
      <c r="CK376" s="17">
        <v>0</v>
      </c>
      <c r="CL376" s="17">
        <v>0</v>
      </c>
      <c r="CM376" s="17">
        <v>0</v>
      </c>
      <c r="CN376" s="17">
        <v>0</v>
      </c>
      <c r="CO376" s="17">
        <v>0</v>
      </c>
      <c r="CP376" s="17">
        <v>0</v>
      </c>
      <c r="CQ376" s="17">
        <v>0</v>
      </c>
      <c r="CR376" s="17">
        <v>0</v>
      </c>
      <c r="CS376" s="17">
        <v>0</v>
      </c>
      <c r="CT376" s="17">
        <v>0</v>
      </c>
      <c r="CU376" s="17">
        <v>0</v>
      </c>
      <c r="CV376" s="17">
        <v>0</v>
      </c>
      <c r="CW376" s="17">
        <v>0</v>
      </c>
      <c r="CX376" s="17">
        <v>0</v>
      </c>
      <c r="CY376" s="17">
        <v>0</v>
      </c>
      <c r="CZ376" s="17">
        <v>0</v>
      </c>
      <c r="DA376" s="17">
        <v>0</v>
      </c>
      <c r="DB376" s="17">
        <v>0</v>
      </c>
      <c r="DC376" s="17">
        <v>0</v>
      </c>
      <c r="DD376" s="17">
        <v>0</v>
      </c>
      <c r="DE376" s="17">
        <v>0</v>
      </c>
      <c r="DF376" s="17">
        <v>0</v>
      </c>
      <c r="DG376" s="17">
        <v>0</v>
      </c>
      <c r="DH376" s="17">
        <v>0</v>
      </c>
      <c r="DI376" s="17">
        <v>0</v>
      </c>
      <c r="DJ376" s="17">
        <v>0</v>
      </c>
      <c r="DK376" s="17">
        <v>0</v>
      </c>
      <c r="DL376" s="17">
        <v>0</v>
      </c>
      <c r="DM376" s="17">
        <v>0</v>
      </c>
      <c r="DN376" s="17">
        <v>0</v>
      </c>
      <c r="DO376" s="17">
        <v>0</v>
      </c>
      <c r="DP376" s="17">
        <v>0</v>
      </c>
      <c r="DQ376" s="17">
        <v>0</v>
      </c>
      <c r="DR376" s="17">
        <v>0</v>
      </c>
      <c r="DS376" s="17">
        <v>0</v>
      </c>
      <c r="DT376" s="17">
        <v>0</v>
      </c>
      <c r="DU376" s="17">
        <v>0</v>
      </c>
      <c r="DV376" s="17">
        <v>0</v>
      </c>
      <c r="DW376" s="17">
        <v>0</v>
      </c>
      <c r="DX376" s="17">
        <v>0</v>
      </c>
      <c r="DY376" s="17">
        <v>0</v>
      </c>
      <c r="DZ376" s="17">
        <v>0</v>
      </c>
      <c r="EA376" s="17">
        <v>0</v>
      </c>
      <c r="EB376" s="17">
        <v>0</v>
      </c>
      <c r="EC376" s="17">
        <v>0</v>
      </c>
      <c r="ED376" s="17">
        <v>0</v>
      </c>
      <c r="EE376" s="17">
        <v>0</v>
      </c>
      <c r="EF376" s="17">
        <v>0</v>
      </c>
      <c r="EG376" s="17">
        <v>0</v>
      </c>
      <c r="EH376" s="17">
        <v>0</v>
      </c>
      <c r="EI376" s="17">
        <v>0</v>
      </c>
      <c r="EJ376" s="17">
        <v>0</v>
      </c>
      <c r="EK376" s="17">
        <v>0</v>
      </c>
      <c r="EL376" s="17">
        <v>0</v>
      </c>
      <c r="EM376" s="17">
        <v>0</v>
      </c>
      <c r="EN376" s="17">
        <v>0</v>
      </c>
      <c r="EO376" s="17">
        <v>0</v>
      </c>
      <c r="EP376" s="17">
        <v>0</v>
      </c>
      <c r="EQ376" s="17">
        <v>0</v>
      </c>
      <c r="ER376" s="17">
        <v>0</v>
      </c>
      <c r="ES376" s="17">
        <v>0</v>
      </c>
      <c r="ET376" s="17">
        <v>0</v>
      </c>
      <c r="EU376" s="17">
        <v>0</v>
      </c>
      <c r="EV376" s="17">
        <v>0</v>
      </c>
      <c r="EW376" s="17">
        <v>0</v>
      </c>
      <c r="EX376" s="17">
        <v>0</v>
      </c>
      <c r="EY376" s="17">
        <v>0</v>
      </c>
      <c r="EZ376" s="17">
        <v>0</v>
      </c>
      <c r="FA376" s="17">
        <v>0</v>
      </c>
      <c r="FB376" s="17">
        <v>0</v>
      </c>
      <c r="FC376" s="17">
        <v>0</v>
      </c>
      <c r="FD376" s="17">
        <v>0</v>
      </c>
      <c r="FE376" s="17">
        <v>0</v>
      </c>
      <c r="FF376" s="17">
        <v>0</v>
      </c>
      <c r="FG376" s="17">
        <v>0</v>
      </c>
      <c r="FH376" s="17">
        <v>0</v>
      </c>
      <c r="FI376" s="17">
        <v>0</v>
      </c>
      <c r="FJ376" s="17">
        <v>0</v>
      </c>
      <c r="FK376" s="17">
        <v>0</v>
      </c>
      <c r="FL376" s="17">
        <v>0</v>
      </c>
      <c r="FM376" s="17">
        <v>0</v>
      </c>
      <c r="FN376" s="17">
        <v>0</v>
      </c>
      <c r="FO376" s="17">
        <v>0</v>
      </c>
      <c r="FP376" s="17">
        <v>0</v>
      </c>
      <c r="FQ376" s="17">
        <v>0</v>
      </c>
      <c r="FR376" s="17">
        <v>0</v>
      </c>
      <c r="FS376" s="17">
        <v>0</v>
      </c>
      <c r="FT376" s="17">
        <v>0</v>
      </c>
      <c r="FU376" s="17">
        <v>0</v>
      </c>
      <c r="FV376" s="17">
        <v>0</v>
      </c>
      <c r="FW376" s="17">
        <v>0</v>
      </c>
      <c r="FX376" s="17">
        <v>0</v>
      </c>
      <c r="FY376" s="17">
        <v>0</v>
      </c>
      <c r="FZ376" s="17">
        <v>0</v>
      </c>
      <c r="GA376" s="17">
        <v>0</v>
      </c>
      <c r="GB376" s="17">
        <v>0</v>
      </c>
      <c r="GC376" s="17">
        <v>0</v>
      </c>
      <c r="GD376" s="17">
        <v>0</v>
      </c>
      <c r="GE376" s="17">
        <v>0</v>
      </c>
      <c r="GF376" s="17">
        <v>0</v>
      </c>
      <c r="GG376" s="17">
        <v>0</v>
      </c>
      <c r="GH376" s="17">
        <v>0</v>
      </c>
      <c r="GI376" s="17">
        <v>0</v>
      </c>
      <c r="GJ376" s="17">
        <v>0</v>
      </c>
      <c r="GK376" s="17">
        <v>0</v>
      </c>
      <c r="GL376" s="17">
        <v>0</v>
      </c>
      <c r="GM376" s="17">
        <v>0</v>
      </c>
      <c r="GN376" s="17">
        <v>0</v>
      </c>
      <c r="GO376" s="17">
        <v>0</v>
      </c>
      <c r="GP376" s="17">
        <v>0</v>
      </c>
      <c r="GQ376" s="17">
        <v>0</v>
      </c>
      <c r="GR376" s="17">
        <v>0</v>
      </c>
      <c r="GS376" s="17">
        <v>0</v>
      </c>
      <c r="GT376" s="17">
        <v>0</v>
      </c>
      <c r="GU376" s="17">
        <v>0</v>
      </c>
      <c r="GV376" s="17">
        <v>0</v>
      </c>
      <c r="GW376" s="17">
        <v>0</v>
      </c>
      <c r="GX376" s="17">
        <v>0</v>
      </c>
      <c r="GY376" s="17">
        <v>0</v>
      </c>
      <c r="GZ376" s="17">
        <v>0</v>
      </c>
      <c r="HA376" s="17">
        <v>0</v>
      </c>
      <c r="HB376" s="17">
        <v>0</v>
      </c>
      <c r="HC376" s="17">
        <v>0</v>
      </c>
      <c r="HD376" s="17">
        <v>0</v>
      </c>
      <c r="HE376" s="17">
        <v>0</v>
      </c>
      <c r="HF376" s="17">
        <v>0</v>
      </c>
      <c r="HG376" s="17">
        <v>0</v>
      </c>
      <c r="HH376" s="17">
        <v>0</v>
      </c>
      <c r="HI376" s="17">
        <v>0</v>
      </c>
      <c r="HJ376" s="17">
        <v>0</v>
      </c>
      <c r="HK376" s="17">
        <v>0</v>
      </c>
      <c r="HL376" s="17">
        <v>0</v>
      </c>
      <c r="HM376" s="17">
        <v>0</v>
      </c>
      <c r="HN376" s="17">
        <v>0</v>
      </c>
      <c r="HO376" s="17">
        <v>0</v>
      </c>
      <c r="HP376" s="17">
        <v>0</v>
      </c>
      <c r="HQ376" s="17">
        <v>0</v>
      </c>
      <c r="HR376" s="17">
        <v>0</v>
      </c>
      <c r="HS376" s="17">
        <v>0</v>
      </c>
      <c r="HT376" s="17">
        <v>0</v>
      </c>
      <c r="HU376" s="17">
        <v>0</v>
      </c>
      <c r="HV376" s="17">
        <v>0</v>
      </c>
      <c r="HW376" s="17">
        <v>0</v>
      </c>
      <c r="HX376" s="17">
        <v>0</v>
      </c>
      <c r="HY376" s="17">
        <v>0</v>
      </c>
      <c r="HZ376" s="17">
        <v>0</v>
      </c>
      <c r="IA376" s="17">
        <v>0</v>
      </c>
      <c r="IB376" s="17">
        <v>0</v>
      </c>
      <c r="IC376" s="17">
        <v>0</v>
      </c>
      <c r="ID376" s="17">
        <v>0</v>
      </c>
      <c r="IE376" s="17">
        <v>0</v>
      </c>
      <c r="IF376" s="17">
        <v>0</v>
      </c>
      <c r="IG376" s="17">
        <v>0</v>
      </c>
      <c r="IH376" s="17">
        <v>0</v>
      </c>
      <c r="II376" s="17">
        <v>0</v>
      </c>
      <c r="IJ376" s="17">
        <v>0</v>
      </c>
      <c r="IK376" s="17">
        <v>0</v>
      </c>
      <c r="IL376" s="17">
        <v>0</v>
      </c>
      <c r="IM376" s="17">
        <v>0</v>
      </c>
      <c r="IN376" s="17">
        <v>0</v>
      </c>
      <c r="IO376" s="17">
        <v>0</v>
      </c>
      <c r="IP376" s="17">
        <v>0</v>
      </c>
      <c r="IQ376" s="17">
        <v>0</v>
      </c>
      <c r="IR376" s="17">
        <v>0</v>
      </c>
      <c r="IS376" s="17">
        <v>0</v>
      </c>
      <c r="IT376" s="17">
        <v>0</v>
      </c>
      <c r="IU376" s="17">
        <v>0</v>
      </c>
      <c r="IV376" s="17">
        <v>0</v>
      </c>
      <c r="IW376" s="17">
        <v>0</v>
      </c>
      <c r="IX376" s="17">
        <v>0</v>
      </c>
      <c r="IY376" s="17">
        <v>0</v>
      </c>
      <c r="IZ376" s="17">
        <v>0</v>
      </c>
      <c r="JA376" s="17">
        <v>0</v>
      </c>
      <c r="JB376" s="17">
        <v>0</v>
      </c>
      <c r="JC376" s="17">
        <v>0</v>
      </c>
      <c r="JD376" s="17">
        <v>0</v>
      </c>
      <c r="JE376" s="17">
        <v>0</v>
      </c>
      <c r="JF376" s="17">
        <v>0</v>
      </c>
      <c r="JG376" s="17">
        <v>0</v>
      </c>
      <c r="JH376" s="17">
        <v>0</v>
      </c>
      <c r="JI376" s="17">
        <v>0</v>
      </c>
      <c r="JJ376" s="17">
        <v>0</v>
      </c>
      <c r="JK376" s="17">
        <v>0</v>
      </c>
      <c r="JL376" s="17">
        <v>0</v>
      </c>
      <c r="JM376" s="17">
        <v>0</v>
      </c>
      <c r="JN376" s="17">
        <v>0</v>
      </c>
      <c r="JO376" s="17">
        <v>0</v>
      </c>
      <c r="JP376" s="17">
        <v>0</v>
      </c>
      <c r="JQ376" s="17">
        <v>0</v>
      </c>
      <c r="JR376" s="17">
        <v>0</v>
      </c>
      <c r="JS376" s="17">
        <v>0</v>
      </c>
      <c r="JT376" s="17">
        <v>0</v>
      </c>
      <c r="JU376" s="17">
        <v>0</v>
      </c>
      <c r="JV376" s="17">
        <v>0</v>
      </c>
      <c r="JW376" s="17">
        <v>0</v>
      </c>
      <c r="JX376" s="17">
        <v>0</v>
      </c>
      <c r="JY376" s="17">
        <v>0</v>
      </c>
    </row>
    <row r="377" spans="1:285" x14ac:dyDescent="0.15">
      <c r="A377" s="17" t="s">
        <v>908</v>
      </c>
      <c r="B377" s="17" t="s">
        <v>909</v>
      </c>
      <c r="C377" s="17">
        <v>0</v>
      </c>
      <c r="D377" s="17">
        <v>3.1</v>
      </c>
      <c r="E377" s="17">
        <v>3.1</v>
      </c>
      <c r="F377" s="17">
        <v>3.1</v>
      </c>
      <c r="G377" s="17">
        <v>3.1</v>
      </c>
      <c r="H377" s="17">
        <v>3.1</v>
      </c>
      <c r="I377" s="17">
        <v>3.12</v>
      </c>
      <c r="J377" s="17">
        <v>3.12</v>
      </c>
      <c r="K377" s="17">
        <v>3.12</v>
      </c>
      <c r="L377" s="17">
        <v>3.12</v>
      </c>
      <c r="M377" s="17">
        <v>3.12</v>
      </c>
      <c r="N377" s="17">
        <v>3.12</v>
      </c>
      <c r="O377" s="17">
        <v>3.14</v>
      </c>
      <c r="P377" s="17">
        <v>3.13</v>
      </c>
      <c r="Q377" s="17">
        <v>3.13</v>
      </c>
      <c r="R377" s="17">
        <v>3.13</v>
      </c>
      <c r="S377" s="17">
        <v>3.13</v>
      </c>
      <c r="T377" s="17">
        <v>3.14</v>
      </c>
      <c r="U377" s="17">
        <v>3.14</v>
      </c>
      <c r="V377" s="17">
        <v>3.14</v>
      </c>
      <c r="W377" s="17">
        <v>3.15</v>
      </c>
      <c r="X377" s="17">
        <v>3.14</v>
      </c>
      <c r="Y377" s="17">
        <v>3.15</v>
      </c>
      <c r="Z377" s="17">
        <v>3.14</v>
      </c>
      <c r="AA377" s="17">
        <v>3.15</v>
      </c>
      <c r="AB377" s="17">
        <v>0</v>
      </c>
      <c r="AC377" s="17">
        <v>0</v>
      </c>
      <c r="AD377" s="17">
        <v>0</v>
      </c>
      <c r="AE377" s="17">
        <v>0</v>
      </c>
      <c r="AF377" s="17">
        <v>0</v>
      </c>
      <c r="AG377" s="17">
        <v>0</v>
      </c>
      <c r="AH377" s="17">
        <v>0</v>
      </c>
      <c r="AI377" s="17">
        <v>0</v>
      </c>
      <c r="AJ377" s="17">
        <v>0</v>
      </c>
      <c r="AK377" s="17">
        <v>0</v>
      </c>
      <c r="AL377" s="17">
        <v>0</v>
      </c>
      <c r="AM377" s="17">
        <v>0</v>
      </c>
      <c r="AN377" s="17">
        <v>0</v>
      </c>
      <c r="AO377" s="17">
        <v>0</v>
      </c>
      <c r="AP377" s="17">
        <v>0</v>
      </c>
      <c r="AQ377" s="17">
        <v>0</v>
      </c>
      <c r="AR377" s="17">
        <v>0</v>
      </c>
      <c r="AS377" s="17">
        <v>0</v>
      </c>
      <c r="AT377" s="17">
        <v>0</v>
      </c>
      <c r="AU377" s="17">
        <v>0</v>
      </c>
      <c r="AV377" s="17">
        <v>0</v>
      </c>
      <c r="AW377" s="17">
        <v>0</v>
      </c>
      <c r="AX377" s="17">
        <v>0</v>
      </c>
      <c r="AY377" s="17">
        <v>0</v>
      </c>
      <c r="AZ377" s="17">
        <v>0</v>
      </c>
      <c r="BA377" s="17">
        <v>0</v>
      </c>
      <c r="BB377" s="17">
        <v>0</v>
      </c>
      <c r="BC377" s="17">
        <v>0</v>
      </c>
      <c r="BD377" s="17">
        <v>0</v>
      </c>
      <c r="BE377" s="17">
        <v>0</v>
      </c>
      <c r="BF377" s="17">
        <v>0</v>
      </c>
      <c r="BG377" s="17">
        <v>0</v>
      </c>
      <c r="BH377" s="17">
        <v>0</v>
      </c>
      <c r="BI377" s="17">
        <v>0</v>
      </c>
      <c r="BJ377" s="17">
        <v>0</v>
      </c>
      <c r="BK377" s="17">
        <v>0</v>
      </c>
      <c r="BL377" s="17">
        <v>0</v>
      </c>
      <c r="BM377" s="17">
        <v>0</v>
      </c>
      <c r="BN377" s="17">
        <v>0</v>
      </c>
      <c r="BO377" s="17">
        <v>0</v>
      </c>
      <c r="BP377" s="17">
        <v>0</v>
      </c>
      <c r="BQ377" s="17">
        <v>0</v>
      </c>
      <c r="BR377" s="17">
        <v>0</v>
      </c>
      <c r="BS377" s="17">
        <v>0</v>
      </c>
      <c r="BT377" s="17">
        <v>0</v>
      </c>
      <c r="BU377" s="17">
        <v>0</v>
      </c>
      <c r="BV377" s="17">
        <v>0</v>
      </c>
      <c r="BW377" s="17">
        <v>0</v>
      </c>
      <c r="BX377" s="17">
        <v>0</v>
      </c>
      <c r="BY377" s="17">
        <v>0</v>
      </c>
      <c r="BZ377" s="17">
        <v>0</v>
      </c>
      <c r="CA377" s="17">
        <v>0</v>
      </c>
      <c r="CB377" s="17">
        <v>0</v>
      </c>
      <c r="CC377" s="17">
        <v>0</v>
      </c>
      <c r="CD377" s="17">
        <v>0</v>
      </c>
      <c r="CE377" s="17">
        <v>0</v>
      </c>
      <c r="CF377" s="17">
        <v>0</v>
      </c>
      <c r="CG377" s="17">
        <v>0</v>
      </c>
      <c r="CH377" s="17">
        <v>0</v>
      </c>
      <c r="CI377" s="17">
        <v>0</v>
      </c>
      <c r="CJ377" s="17">
        <v>0</v>
      </c>
      <c r="CK377" s="17">
        <v>0</v>
      </c>
      <c r="CL377" s="17">
        <v>0</v>
      </c>
      <c r="CM377" s="17">
        <v>0</v>
      </c>
      <c r="CN377" s="17">
        <v>0</v>
      </c>
      <c r="CO377" s="17">
        <v>0</v>
      </c>
      <c r="CP377" s="17">
        <v>0</v>
      </c>
      <c r="CQ377" s="17">
        <v>0</v>
      </c>
      <c r="CR377" s="17">
        <v>0</v>
      </c>
      <c r="CS377" s="17">
        <v>0</v>
      </c>
      <c r="CT377" s="17">
        <v>0</v>
      </c>
      <c r="CU377" s="17">
        <v>0</v>
      </c>
      <c r="CV377" s="17">
        <v>0</v>
      </c>
      <c r="CW377" s="17">
        <v>0</v>
      </c>
      <c r="CX377" s="17">
        <v>0</v>
      </c>
      <c r="CY377" s="17">
        <v>0</v>
      </c>
      <c r="CZ377" s="17">
        <v>0</v>
      </c>
      <c r="DA377" s="17">
        <v>0</v>
      </c>
      <c r="DB377" s="17">
        <v>0</v>
      </c>
      <c r="DC377" s="17">
        <v>0</v>
      </c>
      <c r="DD377" s="17">
        <v>0</v>
      </c>
      <c r="DE377" s="17">
        <v>0</v>
      </c>
      <c r="DF377" s="17">
        <v>0</v>
      </c>
      <c r="DG377" s="17">
        <v>0</v>
      </c>
      <c r="DH377" s="17">
        <v>0</v>
      </c>
      <c r="DI377" s="17">
        <v>0</v>
      </c>
      <c r="DJ377" s="17">
        <v>0</v>
      </c>
      <c r="DK377" s="17">
        <v>0</v>
      </c>
      <c r="DL377" s="17">
        <v>0</v>
      </c>
      <c r="DM377" s="17">
        <v>0</v>
      </c>
      <c r="DN377" s="17">
        <v>0</v>
      </c>
      <c r="DO377" s="17">
        <v>0</v>
      </c>
      <c r="DP377" s="17">
        <v>0</v>
      </c>
      <c r="DQ377" s="17">
        <v>0</v>
      </c>
      <c r="DR377" s="17">
        <v>0</v>
      </c>
      <c r="DS377" s="17">
        <v>0</v>
      </c>
      <c r="DT377" s="17">
        <v>0</v>
      </c>
      <c r="DU377" s="17">
        <v>0</v>
      </c>
      <c r="DV377" s="17">
        <v>0</v>
      </c>
      <c r="DW377" s="17">
        <v>0</v>
      </c>
      <c r="DX377" s="17">
        <v>0</v>
      </c>
      <c r="DY377" s="17">
        <v>0</v>
      </c>
      <c r="DZ377" s="17">
        <v>0</v>
      </c>
      <c r="EA377" s="17">
        <v>0</v>
      </c>
      <c r="EB377" s="17">
        <v>0</v>
      </c>
      <c r="EC377" s="17">
        <v>0</v>
      </c>
      <c r="ED377" s="17">
        <v>0</v>
      </c>
      <c r="EE377" s="17">
        <v>0</v>
      </c>
      <c r="EF377" s="17">
        <v>0</v>
      </c>
      <c r="EG377" s="17">
        <v>0</v>
      </c>
      <c r="EH377" s="17">
        <v>0</v>
      </c>
      <c r="EI377" s="17">
        <v>0</v>
      </c>
      <c r="EJ377" s="17">
        <v>0</v>
      </c>
      <c r="EK377" s="17">
        <v>0</v>
      </c>
      <c r="EL377" s="17">
        <v>0</v>
      </c>
      <c r="EM377" s="17">
        <v>0</v>
      </c>
      <c r="EN377" s="17">
        <v>0</v>
      </c>
      <c r="EO377" s="17">
        <v>0</v>
      </c>
      <c r="EP377" s="17">
        <v>0</v>
      </c>
      <c r="EQ377" s="17">
        <v>0</v>
      </c>
      <c r="ER377" s="17">
        <v>0</v>
      </c>
      <c r="ES377" s="17">
        <v>0</v>
      </c>
      <c r="ET377" s="17">
        <v>0</v>
      </c>
      <c r="EU377" s="17">
        <v>0</v>
      </c>
      <c r="EV377" s="17">
        <v>0</v>
      </c>
      <c r="EW377" s="17">
        <v>0</v>
      </c>
      <c r="EX377" s="17">
        <v>0</v>
      </c>
      <c r="EY377" s="17">
        <v>0</v>
      </c>
      <c r="EZ377" s="17">
        <v>0</v>
      </c>
      <c r="FA377" s="17">
        <v>0</v>
      </c>
      <c r="FB377" s="17">
        <v>0</v>
      </c>
      <c r="FC377" s="17">
        <v>0</v>
      </c>
      <c r="FD377" s="17">
        <v>0</v>
      </c>
      <c r="FE377" s="17">
        <v>0</v>
      </c>
      <c r="FF377" s="17">
        <v>0</v>
      </c>
      <c r="FG377" s="17">
        <v>0</v>
      </c>
      <c r="FH377" s="17">
        <v>0</v>
      </c>
      <c r="FI377" s="17">
        <v>0</v>
      </c>
      <c r="FJ377" s="17">
        <v>0</v>
      </c>
      <c r="FK377" s="17">
        <v>0</v>
      </c>
      <c r="FL377" s="17">
        <v>0</v>
      </c>
      <c r="FM377" s="17">
        <v>0</v>
      </c>
      <c r="FN377" s="17">
        <v>0</v>
      </c>
      <c r="FO377" s="17">
        <v>0</v>
      </c>
      <c r="FP377" s="17">
        <v>0</v>
      </c>
      <c r="FQ377" s="17">
        <v>0</v>
      </c>
      <c r="FR377" s="17">
        <v>0</v>
      </c>
      <c r="FS377" s="17">
        <v>0</v>
      </c>
      <c r="FT377" s="17">
        <v>0</v>
      </c>
      <c r="FU377" s="17">
        <v>0</v>
      </c>
      <c r="FV377" s="17">
        <v>0</v>
      </c>
      <c r="FW377" s="17">
        <v>0</v>
      </c>
      <c r="FX377" s="17">
        <v>0</v>
      </c>
      <c r="FY377" s="17">
        <v>0</v>
      </c>
      <c r="FZ377" s="17">
        <v>0</v>
      </c>
      <c r="GA377" s="17">
        <v>0</v>
      </c>
      <c r="GB377" s="17">
        <v>0</v>
      </c>
      <c r="GC377" s="17">
        <v>0</v>
      </c>
      <c r="GD377" s="17">
        <v>0</v>
      </c>
      <c r="GE377" s="17">
        <v>0</v>
      </c>
      <c r="GF377" s="17">
        <v>0</v>
      </c>
      <c r="GG377" s="17">
        <v>0</v>
      </c>
      <c r="GH377" s="17">
        <v>0</v>
      </c>
      <c r="GI377" s="17">
        <v>0</v>
      </c>
      <c r="GJ377" s="17">
        <v>0</v>
      </c>
      <c r="GK377" s="17">
        <v>0</v>
      </c>
      <c r="GL377" s="17">
        <v>0</v>
      </c>
      <c r="GM377" s="17">
        <v>0</v>
      </c>
      <c r="GN377" s="17">
        <v>0</v>
      </c>
      <c r="GO377" s="17">
        <v>0</v>
      </c>
      <c r="GP377" s="17">
        <v>0</v>
      </c>
      <c r="GQ377" s="17">
        <v>0</v>
      </c>
      <c r="GR377" s="17">
        <v>0</v>
      </c>
      <c r="GS377" s="17">
        <v>0</v>
      </c>
      <c r="GT377" s="17">
        <v>0</v>
      </c>
      <c r="GU377" s="17">
        <v>0</v>
      </c>
      <c r="GV377" s="17">
        <v>0</v>
      </c>
      <c r="GW377" s="17">
        <v>0</v>
      </c>
      <c r="GX377" s="17">
        <v>0</v>
      </c>
      <c r="GY377" s="17">
        <v>0</v>
      </c>
      <c r="GZ377" s="17">
        <v>0</v>
      </c>
      <c r="HA377" s="17">
        <v>0</v>
      </c>
      <c r="HB377" s="17">
        <v>0</v>
      </c>
      <c r="HC377" s="17">
        <v>0</v>
      </c>
      <c r="HD377" s="17">
        <v>0</v>
      </c>
      <c r="HE377" s="17">
        <v>0</v>
      </c>
      <c r="HF377" s="17">
        <v>0</v>
      </c>
      <c r="HG377" s="17">
        <v>0</v>
      </c>
      <c r="HH377" s="17">
        <v>0</v>
      </c>
      <c r="HI377" s="17">
        <v>0</v>
      </c>
      <c r="HJ377" s="17">
        <v>0</v>
      </c>
      <c r="HK377" s="17">
        <v>0</v>
      </c>
      <c r="HL377" s="17">
        <v>0</v>
      </c>
      <c r="HM377" s="17">
        <v>0</v>
      </c>
      <c r="HN377" s="17">
        <v>0</v>
      </c>
      <c r="HO377" s="17">
        <v>0</v>
      </c>
      <c r="HP377" s="17">
        <v>0</v>
      </c>
      <c r="HQ377" s="17">
        <v>0</v>
      </c>
      <c r="HR377" s="17">
        <v>0</v>
      </c>
      <c r="HS377" s="17">
        <v>0</v>
      </c>
      <c r="HT377" s="17">
        <v>0</v>
      </c>
      <c r="HU377" s="17">
        <v>0</v>
      </c>
      <c r="HV377" s="17">
        <v>0</v>
      </c>
      <c r="HW377" s="17">
        <v>0</v>
      </c>
      <c r="HX377" s="17">
        <v>0</v>
      </c>
      <c r="HY377" s="17">
        <v>0</v>
      </c>
      <c r="HZ377" s="17">
        <v>0</v>
      </c>
      <c r="IA377" s="17">
        <v>0</v>
      </c>
      <c r="IB377" s="17">
        <v>0</v>
      </c>
      <c r="IC377" s="17">
        <v>0</v>
      </c>
      <c r="ID377" s="17">
        <v>0</v>
      </c>
      <c r="IE377" s="17">
        <v>0</v>
      </c>
      <c r="IF377" s="17">
        <v>0</v>
      </c>
      <c r="IG377" s="17">
        <v>0</v>
      </c>
      <c r="IH377" s="17">
        <v>0</v>
      </c>
      <c r="II377" s="17">
        <v>0</v>
      </c>
      <c r="IJ377" s="17">
        <v>0</v>
      </c>
      <c r="IK377" s="17">
        <v>0</v>
      </c>
      <c r="IL377" s="17">
        <v>0</v>
      </c>
      <c r="IM377" s="17">
        <v>0</v>
      </c>
      <c r="IN377" s="17">
        <v>0</v>
      </c>
      <c r="IO377" s="17">
        <v>0</v>
      </c>
      <c r="IP377" s="17">
        <v>0</v>
      </c>
      <c r="IQ377" s="17">
        <v>0</v>
      </c>
      <c r="IR377" s="17">
        <v>0</v>
      </c>
      <c r="IS377" s="17">
        <v>0</v>
      </c>
      <c r="IT377" s="17">
        <v>0</v>
      </c>
      <c r="IU377" s="17">
        <v>0</v>
      </c>
      <c r="IV377" s="17">
        <v>0</v>
      </c>
      <c r="IW377" s="17">
        <v>0</v>
      </c>
      <c r="IX377" s="17">
        <v>0</v>
      </c>
      <c r="IY377" s="17">
        <v>0</v>
      </c>
      <c r="IZ377" s="17">
        <v>0</v>
      </c>
      <c r="JA377" s="17">
        <v>0</v>
      </c>
      <c r="JB377" s="17">
        <v>0</v>
      </c>
      <c r="JC377" s="17">
        <v>0</v>
      </c>
      <c r="JD377" s="17">
        <v>0</v>
      </c>
      <c r="JE377" s="17">
        <v>0</v>
      </c>
      <c r="JF377" s="17">
        <v>0</v>
      </c>
      <c r="JG377" s="17">
        <v>0</v>
      </c>
      <c r="JH377" s="17">
        <v>0</v>
      </c>
      <c r="JI377" s="17">
        <v>0</v>
      </c>
      <c r="JJ377" s="17">
        <v>0</v>
      </c>
      <c r="JK377" s="17">
        <v>0</v>
      </c>
      <c r="JL377" s="17">
        <v>0</v>
      </c>
      <c r="JM377" s="17">
        <v>0</v>
      </c>
      <c r="JN377" s="17">
        <v>0</v>
      </c>
      <c r="JO377" s="17">
        <v>0</v>
      </c>
      <c r="JP377" s="17">
        <v>0</v>
      </c>
      <c r="JQ377" s="17">
        <v>0</v>
      </c>
      <c r="JR377" s="17">
        <v>0</v>
      </c>
      <c r="JS377" s="17">
        <v>0</v>
      </c>
      <c r="JT377" s="17">
        <v>0</v>
      </c>
      <c r="JU377" s="17">
        <v>0</v>
      </c>
      <c r="JV377" s="17">
        <v>0</v>
      </c>
      <c r="JW377" s="17">
        <v>0</v>
      </c>
      <c r="JX377" s="17">
        <v>0</v>
      </c>
      <c r="JY377" s="17">
        <v>0</v>
      </c>
    </row>
    <row r="378" spans="1:285" x14ac:dyDescent="0.15">
      <c r="A378" s="17" t="s">
        <v>78</v>
      </c>
      <c r="B378" s="17" t="s">
        <v>79</v>
      </c>
      <c r="C378" s="17">
        <v>0</v>
      </c>
      <c r="D378" s="17">
        <v>8.99</v>
      </c>
      <c r="E378" s="17">
        <v>8.99</v>
      </c>
      <c r="F378" s="17">
        <v>8.99</v>
      </c>
      <c r="G378" s="17">
        <v>8.99</v>
      </c>
      <c r="H378" s="17">
        <v>8.99</v>
      </c>
      <c r="I378" s="17">
        <v>9.0399999999999991</v>
      </c>
      <c r="J378" s="17">
        <v>9.0399999999999991</v>
      </c>
      <c r="K378" s="17">
        <v>9.0399999999999991</v>
      </c>
      <c r="L378" s="17">
        <v>9.0399999999999991</v>
      </c>
      <c r="M378" s="17">
        <v>9.0399999999999991</v>
      </c>
      <c r="N378" s="17">
        <v>9.09</v>
      </c>
      <c r="O378" s="17">
        <v>9.11</v>
      </c>
      <c r="P378" s="17">
        <v>9.11</v>
      </c>
      <c r="Q378" s="17">
        <v>9.1</v>
      </c>
      <c r="R378" s="17">
        <v>9.1</v>
      </c>
      <c r="S378" s="17">
        <v>9.08</v>
      </c>
      <c r="T378" s="17">
        <v>9.07</v>
      </c>
      <c r="U378" s="17">
        <v>9.09</v>
      </c>
      <c r="V378" s="17">
        <v>9.1199999999999992</v>
      </c>
      <c r="W378" s="17">
        <v>9.1</v>
      </c>
      <c r="X378" s="17">
        <v>9.08</v>
      </c>
      <c r="Y378" s="17">
        <v>9.1</v>
      </c>
      <c r="Z378" s="17">
        <v>9.11</v>
      </c>
      <c r="AA378" s="17">
        <v>9.1</v>
      </c>
      <c r="AB378" s="17">
        <v>0</v>
      </c>
      <c r="AC378" s="17">
        <v>0</v>
      </c>
      <c r="AD378" s="17">
        <v>0</v>
      </c>
      <c r="AE378" s="17">
        <v>0</v>
      </c>
      <c r="AF378" s="17">
        <v>0</v>
      </c>
      <c r="AG378" s="17">
        <v>0</v>
      </c>
      <c r="AH378" s="17">
        <v>0</v>
      </c>
      <c r="AI378" s="17">
        <v>0</v>
      </c>
      <c r="AJ378" s="17">
        <v>0</v>
      </c>
      <c r="AK378" s="17">
        <v>0</v>
      </c>
      <c r="AL378" s="17">
        <v>0</v>
      </c>
      <c r="AM378" s="17">
        <v>0</v>
      </c>
      <c r="AN378" s="17">
        <v>0</v>
      </c>
      <c r="AO378" s="17">
        <v>0</v>
      </c>
      <c r="AP378" s="17">
        <v>0</v>
      </c>
      <c r="AQ378" s="17">
        <v>0</v>
      </c>
      <c r="AR378" s="17">
        <v>0</v>
      </c>
      <c r="AS378" s="17">
        <v>0</v>
      </c>
      <c r="AT378" s="17">
        <v>0</v>
      </c>
      <c r="AU378" s="17">
        <v>0</v>
      </c>
      <c r="AV378" s="17">
        <v>0</v>
      </c>
      <c r="AW378" s="17">
        <v>0</v>
      </c>
      <c r="AX378" s="17">
        <v>0</v>
      </c>
      <c r="AY378" s="17">
        <v>0</v>
      </c>
      <c r="AZ378" s="17">
        <v>0</v>
      </c>
      <c r="BA378" s="17">
        <v>0</v>
      </c>
      <c r="BB378" s="17">
        <v>0</v>
      </c>
      <c r="BC378" s="17">
        <v>0</v>
      </c>
      <c r="BD378" s="17">
        <v>0</v>
      </c>
      <c r="BE378" s="17">
        <v>0</v>
      </c>
      <c r="BF378" s="17">
        <v>0</v>
      </c>
      <c r="BG378" s="17">
        <v>0</v>
      </c>
      <c r="BH378" s="17">
        <v>0</v>
      </c>
      <c r="BI378" s="17">
        <v>0</v>
      </c>
      <c r="BJ378" s="17">
        <v>0</v>
      </c>
      <c r="BK378" s="17">
        <v>0</v>
      </c>
      <c r="BL378" s="17">
        <v>0</v>
      </c>
      <c r="BM378" s="17">
        <v>0</v>
      </c>
      <c r="BN378" s="17">
        <v>0</v>
      </c>
      <c r="BO378" s="17">
        <v>0</v>
      </c>
      <c r="BP378" s="17">
        <v>0</v>
      </c>
      <c r="BQ378" s="17">
        <v>0</v>
      </c>
      <c r="BR378" s="17">
        <v>0</v>
      </c>
      <c r="BS378" s="17">
        <v>0</v>
      </c>
      <c r="BT378" s="17">
        <v>0</v>
      </c>
      <c r="BU378" s="17">
        <v>0</v>
      </c>
      <c r="BV378" s="17">
        <v>0</v>
      </c>
      <c r="BW378" s="17">
        <v>0</v>
      </c>
      <c r="BX378" s="17">
        <v>0</v>
      </c>
      <c r="BY378" s="17">
        <v>0</v>
      </c>
      <c r="BZ378" s="17">
        <v>0</v>
      </c>
      <c r="CA378" s="17">
        <v>0</v>
      </c>
      <c r="CB378" s="17">
        <v>0</v>
      </c>
      <c r="CC378" s="17">
        <v>0</v>
      </c>
      <c r="CD378" s="17">
        <v>0</v>
      </c>
      <c r="CE378" s="17">
        <v>0</v>
      </c>
      <c r="CF378" s="17">
        <v>0</v>
      </c>
      <c r="CG378" s="17">
        <v>0</v>
      </c>
      <c r="CH378" s="17">
        <v>0</v>
      </c>
      <c r="CI378" s="17">
        <v>0</v>
      </c>
      <c r="CJ378" s="17">
        <v>0</v>
      </c>
      <c r="CK378" s="17">
        <v>0</v>
      </c>
      <c r="CL378" s="17">
        <v>0</v>
      </c>
      <c r="CM378" s="17">
        <v>0</v>
      </c>
      <c r="CN378" s="17">
        <v>0</v>
      </c>
      <c r="CO378" s="17">
        <v>0</v>
      </c>
      <c r="CP378" s="17">
        <v>0</v>
      </c>
      <c r="CQ378" s="17">
        <v>0</v>
      </c>
      <c r="CR378" s="17">
        <v>0</v>
      </c>
      <c r="CS378" s="17">
        <v>0</v>
      </c>
      <c r="CT378" s="17">
        <v>0</v>
      </c>
      <c r="CU378" s="17">
        <v>0</v>
      </c>
      <c r="CV378" s="17">
        <v>0</v>
      </c>
      <c r="CW378" s="17">
        <v>0</v>
      </c>
      <c r="CX378" s="17">
        <v>0</v>
      </c>
      <c r="CY378" s="17">
        <v>0</v>
      </c>
      <c r="CZ378" s="17">
        <v>0</v>
      </c>
      <c r="DA378" s="17">
        <v>0</v>
      </c>
      <c r="DB378" s="17">
        <v>0</v>
      </c>
      <c r="DC378" s="17">
        <v>0</v>
      </c>
      <c r="DD378" s="17">
        <v>0</v>
      </c>
      <c r="DE378" s="17">
        <v>0</v>
      </c>
      <c r="DF378" s="17">
        <v>0</v>
      </c>
      <c r="DG378" s="17">
        <v>0</v>
      </c>
      <c r="DH378" s="17">
        <v>0</v>
      </c>
      <c r="DI378" s="17">
        <v>0</v>
      </c>
      <c r="DJ378" s="17">
        <v>0</v>
      </c>
      <c r="DK378" s="17">
        <v>0</v>
      </c>
      <c r="DL378" s="17">
        <v>0</v>
      </c>
      <c r="DM378" s="17">
        <v>0</v>
      </c>
      <c r="DN378" s="17">
        <v>0</v>
      </c>
      <c r="DO378" s="17">
        <v>0</v>
      </c>
      <c r="DP378" s="17">
        <v>0</v>
      </c>
      <c r="DQ378" s="17">
        <v>0</v>
      </c>
      <c r="DR378" s="17">
        <v>0</v>
      </c>
      <c r="DS378" s="17">
        <v>0</v>
      </c>
      <c r="DT378" s="17">
        <v>0</v>
      </c>
      <c r="DU378" s="17">
        <v>0</v>
      </c>
      <c r="DV378" s="17">
        <v>0</v>
      </c>
      <c r="DW378" s="17">
        <v>0</v>
      </c>
      <c r="DX378" s="17">
        <v>0</v>
      </c>
      <c r="DY378" s="17">
        <v>0</v>
      </c>
      <c r="DZ378" s="17">
        <v>0</v>
      </c>
      <c r="EA378" s="17">
        <v>0</v>
      </c>
      <c r="EB378" s="17">
        <v>0</v>
      </c>
      <c r="EC378" s="17">
        <v>0</v>
      </c>
      <c r="ED378" s="17">
        <v>0</v>
      </c>
      <c r="EE378" s="17">
        <v>0</v>
      </c>
      <c r="EF378" s="17">
        <v>0</v>
      </c>
      <c r="EG378" s="17">
        <v>0</v>
      </c>
      <c r="EH378" s="17">
        <v>0</v>
      </c>
      <c r="EI378" s="17">
        <v>0</v>
      </c>
      <c r="EJ378" s="17">
        <v>0</v>
      </c>
      <c r="EK378" s="17">
        <v>0</v>
      </c>
      <c r="EL378" s="17">
        <v>0</v>
      </c>
      <c r="EM378" s="17">
        <v>0</v>
      </c>
      <c r="EN378" s="17">
        <v>0</v>
      </c>
      <c r="EO378" s="17">
        <v>0</v>
      </c>
      <c r="EP378" s="17">
        <v>0</v>
      </c>
      <c r="EQ378" s="17">
        <v>0</v>
      </c>
      <c r="ER378" s="17">
        <v>0</v>
      </c>
      <c r="ES378" s="17">
        <v>0</v>
      </c>
      <c r="ET378" s="17">
        <v>0</v>
      </c>
      <c r="EU378" s="17">
        <v>0</v>
      </c>
      <c r="EV378" s="17">
        <v>0</v>
      </c>
      <c r="EW378" s="17">
        <v>0</v>
      </c>
      <c r="EX378" s="17">
        <v>0</v>
      </c>
      <c r="EY378" s="17">
        <v>0</v>
      </c>
      <c r="EZ378" s="17">
        <v>0</v>
      </c>
      <c r="FA378" s="17">
        <v>0</v>
      </c>
      <c r="FB378" s="17">
        <v>0</v>
      </c>
      <c r="FC378" s="17">
        <v>0</v>
      </c>
      <c r="FD378" s="17">
        <v>0</v>
      </c>
      <c r="FE378" s="17">
        <v>0</v>
      </c>
      <c r="FF378" s="17">
        <v>0</v>
      </c>
      <c r="FG378" s="17">
        <v>0</v>
      </c>
      <c r="FH378" s="17">
        <v>0</v>
      </c>
      <c r="FI378" s="17">
        <v>0</v>
      </c>
      <c r="FJ378" s="17">
        <v>0</v>
      </c>
      <c r="FK378" s="17">
        <v>0</v>
      </c>
      <c r="FL378" s="17">
        <v>0</v>
      </c>
      <c r="FM378" s="17">
        <v>0</v>
      </c>
      <c r="FN378" s="17">
        <v>0</v>
      </c>
      <c r="FO378" s="17">
        <v>0</v>
      </c>
      <c r="FP378" s="17">
        <v>0</v>
      </c>
      <c r="FQ378" s="17">
        <v>0</v>
      </c>
      <c r="FR378" s="17">
        <v>0</v>
      </c>
      <c r="FS378" s="17">
        <v>0</v>
      </c>
      <c r="FT378" s="17">
        <v>0</v>
      </c>
      <c r="FU378" s="17">
        <v>0</v>
      </c>
      <c r="FV378" s="17">
        <v>0</v>
      </c>
      <c r="FW378" s="17">
        <v>0</v>
      </c>
      <c r="FX378" s="17">
        <v>0</v>
      </c>
      <c r="FY378" s="17">
        <v>0</v>
      </c>
      <c r="FZ378" s="17">
        <v>0</v>
      </c>
      <c r="GA378" s="17">
        <v>0</v>
      </c>
      <c r="GB378" s="17">
        <v>0</v>
      </c>
      <c r="GC378" s="17">
        <v>0</v>
      </c>
      <c r="GD378" s="17">
        <v>0</v>
      </c>
      <c r="GE378" s="17">
        <v>0</v>
      </c>
      <c r="GF378" s="17">
        <v>0</v>
      </c>
      <c r="GG378" s="17">
        <v>0</v>
      </c>
      <c r="GH378" s="17">
        <v>0</v>
      </c>
      <c r="GI378" s="17">
        <v>0</v>
      </c>
      <c r="GJ378" s="17">
        <v>0</v>
      </c>
      <c r="GK378" s="17">
        <v>0</v>
      </c>
      <c r="GL378" s="17">
        <v>0</v>
      </c>
      <c r="GM378" s="17">
        <v>0</v>
      </c>
      <c r="GN378" s="17">
        <v>0</v>
      </c>
      <c r="GO378" s="17">
        <v>0</v>
      </c>
      <c r="GP378" s="17">
        <v>0</v>
      </c>
      <c r="GQ378" s="17">
        <v>0</v>
      </c>
      <c r="GR378" s="17">
        <v>0</v>
      </c>
      <c r="GS378" s="17">
        <v>0</v>
      </c>
      <c r="GT378" s="17">
        <v>0</v>
      </c>
      <c r="GU378" s="17">
        <v>0</v>
      </c>
      <c r="GV378" s="17">
        <v>0</v>
      </c>
      <c r="GW378" s="17">
        <v>0</v>
      </c>
      <c r="GX378" s="17">
        <v>0</v>
      </c>
      <c r="GY378" s="17">
        <v>0</v>
      </c>
      <c r="GZ378" s="17">
        <v>0</v>
      </c>
      <c r="HA378" s="17">
        <v>0</v>
      </c>
      <c r="HB378" s="17">
        <v>0</v>
      </c>
      <c r="HC378" s="17">
        <v>0</v>
      </c>
      <c r="HD378" s="17">
        <v>0</v>
      </c>
      <c r="HE378" s="17">
        <v>0</v>
      </c>
      <c r="HF378" s="17">
        <v>0</v>
      </c>
      <c r="HG378" s="17">
        <v>0</v>
      </c>
      <c r="HH378" s="17">
        <v>0</v>
      </c>
      <c r="HI378" s="17">
        <v>0</v>
      </c>
      <c r="HJ378" s="17">
        <v>0</v>
      </c>
      <c r="HK378" s="17">
        <v>0</v>
      </c>
      <c r="HL378" s="17">
        <v>0</v>
      </c>
      <c r="HM378" s="17">
        <v>0</v>
      </c>
      <c r="HN378" s="17">
        <v>0</v>
      </c>
      <c r="HO378" s="17">
        <v>0</v>
      </c>
      <c r="HP378" s="17">
        <v>0</v>
      </c>
      <c r="HQ378" s="17">
        <v>0</v>
      </c>
      <c r="HR378" s="17">
        <v>0</v>
      </c>
      <c r="HS378" s="17">
        <v>0</v>
      </c>
      <c r="HT378" s="17">
        <v>0</v>
      </c>
      <c r="HU378" s="17">
        <v>0</v>
      </c>
      <c r="HV378" s="17">
        <v>0</v>
      </c>
      <c r="HW378" s="17">
        <v>0</v>
      </c>
      <c r="HX378" s="17">
        <v>0</v>
      </c>
      <c r="HY378" s="17">
        <v>0</v>
      </c>
      <c r="HZ378" s="17">
        <v>0</v>
      </c>
      <c r="IA378" s="17">
        <v>0</v>
      </c>
      <c r="IB378" s="17">
        <v>0</v>
      </c>
      <c r="IC378" s="17">
        <v>0</v>
      </c>
      <c r="ID378" s="17">
        <v>0</v>
      </c>
      <c r="IE378" s="17">
        <v>0</v>
      </c>
      <c r="IF378" s="17">
        <v>0</v>
      </c>
      <c r="IG378" s="17">
        <v>0</v>
      </c>
      <c r="IH378" s="17">
        <v>0</v>
      </c>
      <c r="II378" s="17">
        <v>0</v>
      </c>
      <c r="IJ378" s="17">
        <v>0</v>
      </c>
      <c r="IK378" s="17">
        <v>0</v>
      </c>
      <c r="IL378" s="17">
        <v>0</v>
      </c>
      <c r="IM378" s="17">
        <v>0</v>
      </c>
      <c r="IN378" s="17">
        <v>0</v>
      </c>
      <c r="IO378" s="17">
        <v>0</v>
      </c>
      <c r="IP378" s="17">
        <v>0</v>
      </c>
      <c r="IQ378" s="17">
        <v>0</v>
      </c>
      <c r="IR378" s="17">
        <v>0</v>
      </c>
      <c r="IS378" s="17">
        <v>0</v>
      </c>
      <c r="IT378" s="17">
        <v>0</v>
      </c>
      <c r="IU378" s="17">
        <v>0</v>
      </c>
      <c r="IV378" s="17">
        <v>0</v>
      </c>
      <c r="IW378" s="17">
        <v>0</v>
      </c>
      <c r="IX378" s="17">
        <v>0</v>
      </c>
      <c r="IY378" s="17">
        <v>0</v>
      </c>
      <c r="IZ378" s="17">
        <v>0</v>
      </c>
      <c r="JA378" s="17">
        <v>0</v>
      </c>
      <c r="JB378" s="17">
        <v>0</v>
      </c>
      <c r="JC378" s="17">
        <v>0</v>
      </c>
      <c r="JD378" s="17">
        <v>0</v>
      </c>
      <c r="JE378" s="17">
        <v>0</v>
      </c>
      <c r="JF378" s="17">
        <v>0</v>
      </c>
      <c r="JG378" s="17">
        <v>0</v>
      </c>
      <c r="JH378" s="17">
        <v>0</v>
      </c>
      <c r="JI378" s="17">
        <v>0</v>
      </c>
      <c r="JJ378" s="17">
        <v>0</v>
      </c>
      <c r="JK378" s="17">
        <v>0</v>
      </c>
      <c r="JL378" s="17">
        <v>0</v>
      </c>
      <c r="JM378" s="17">
        <v>0</v>
      </c>
      <c r="JN378" s="17">
        <v>0</v>
      </c>
      <c r="JO378" s="17">
        <v>0</v>
      </c>
      <c r="JP378" s="17">
        <v>0</v>
      </c>
      <c r="JQ378" s="17">
        <v>0</v>
      </c>
      <c r="JR378" s="17">
        <v>0</v>
      </c>
      <c r="JS378" s="17">
        <v>0</v>
      </c>
      <c r="JT378" s="17">
        <v>0</v>
      </c>
      <c r="JU378" s="17">
        <v>0</v>
      </c>
      <c r="JV378" s="17">
        <v>0</v>
      </c>
      <c r="JW378" s="17">
        <v>0</v>
      </c>
      <c r="JX378" s="17">
        <v>0</v>
      </c>
      <c r="JY378" s="17">
        <v>0</v>
      </c>
    </row>
    <row r="379" spans="1:285" x14ac:dyDescent="0.15">
      <c r="A379" s="17" t="s">
        <v>192</v>
      </c>
      <c r="B379" s="17" t="s">
        <v>193</v>
      </c>
      <c r="C379" s="17">
        <v>0</v>
      </c>
      <c r="D379" s="17">
        <v>18.46</v>
      </c>
      <c r="E379" s="17">
        <v>18.46</v>
      </c>
      <c r="F379" s="17">
        <v>18.46</v>
      </c>
      <c r="G379" s="17">
        <v>18.46</v>
      </c>
      <c r="H379" s="17">
        <v>18.46</v>
      </c>
      <c r="I379" s="17">
        <v>18.649999999999999</v>
      </c>
      <c r="J379" s="17">
        <v>18.649999999999999</v>
      </c>
      <c r="K379" s="17">
        <v>18.649999999999999</v>
      </c>
      <c r="L379" s="17">
        <v>18.649999999999999</v>
      </c>
      <c r="M379" s="17">
        <v>18.649999999999999</v>
      </c>
      <c r="N379" s="17">
        <v>18.68</v>
      </c>
      <c r="O379" s="17">
        <v>18.66</v>
      </c>
      <c r="P379" s="17">
        <v>18.68</v>
      </c>
      <c r="Q379" s="17">
        <v>18.649999999999999</v>
      </c>
      <c r="R379" s="17">
        <v>18.62</v>
      </c>
      <c r="S379" s="17">
        <v>18.62</v>
      </c>
      <c r="T379" s="17">
        <v>18.66</v>
      </c>
      <c r="U379" s="17">
        <v>18.68</v>
      </c>
      <c r="V379" s="17">
        <v>18.75</v>
      </c>
      <c r="W379" s="17">
        <v>18.75</v>
      </c>
      <c r="X379" s="17">
        <v>18.739999999999998</v>
      </c>
      <c r="Y379" s="17">
        <v>18.72</v>
      </c>
      <c r="Z379" s="17">
        <v>18.7</v>
      </c>
      <c r="AA379" s="17">
        <v>18.72</v>
      </c>
      <c r="AB379" s="17">
        <v>0</v>
      </c>
      <c r="AC379" s="17">
        <v>0</v>
      </c>
      <c r="AD379" s="17">
        <v>0</v>
      </c>
      <c r="AE379" s="17">
        <v>0</v>
      </c>
      <c r="AF379" s="17">
        <v>0</v>
      </c>
      <c r="AG379" s="17">
        <v>0</v>
      </c>
      <c r="AH379" s="17">
        <v>0</v>
      </c>
      <c r="AI379" s="17">
        <v>0</v>
      </c>
      <c r="AJ379" s="17">
        <v>0</v>
      </c>
      <c r="AK379" s="17">
        <v>0</v>
      </c>
      <c r="AL379" s="17">
        <v>0</v>
      </c>
      <c r="AM379" s="17">
        <v>0</v>
      </c>
      <c r="AN379" s="17">
        <v>0</v>
      </c>
      <c r="AO379" s="17">
        <v>0</v>
      </c>
      <c r="AP379" s="17">
        <v>0</v>
      </c>
      <c r="AQ379" s="17">
        <v>0</v>
      </c>
      <c r="AR379" s="17">
        <v>0</v>
      </c>
      <c r="AS379" s="17">
        <v>0</v>
      </c>
      <c r="AT379" s="17">
        <v>0</v>
      </c>
      <c r="AU379" s="17">
        <v>0</v>
      </c>
      <c r="AV379" s="17">
        <v>0</v>
      </c>
      <c r="AW379" s="17">
        <v>0</v>
      </c>
      <c r="AX379" s="17">
        <v>0</v>
      </c>
      <c r="AY379" s="17">
        <v>0</v>
      </c>
      <c r="AZ379" s="17">
        <v>0</v>
      </c>
      <c r="BA379" s="17">
        <v>0</v>
      </c>
      <c r="BB379" s="17">
        <v>0</v>
      </c>
      <c r="BC379" s="17">
        <v>0</v>
      </c>
      <c r="BD379" s="17">
        <v>0</v>
      </c>
      <c r="BE379" s="17">
        <v>0</v>
      </c>
      <c r="BF379" s="17">
        <v>0</v>
      </c>
      <c r="BG379" s="17">
        <v>0</v>
      </c>
      <c r="BH379" s="17">
        <v>0</v>
      </c>
      <c r="BI379" s="17">
        <v>0</v>
      </c>
      <c r="BJ379" s="17">
        <v>0</v>
      </c>
      <c r="BK379" s="17">
        <v>0</v>
      </c>
      <c r="BL379" s="17">
        <v>0</v>
      </c>
      <c r="BM379" s="17">
        <v>0</v>
      </c>
      <c r="BN379" s="17">
        <v>0</v>
      </c>
      <c r="BO379" s="17">
        <v>0</v>
      </c>
      <c r="BP379" s="17">
        <v>0</v>
      </c>
      <c r="BQ379" s="17">
        <v>0</v>
      </c>
      <c r="BR379" s="17">
        <v>0</v>
      </c>
      <c r="BS379" s="17">
        <v>0</v>
      </c>
      <c r="BT379" s="17">
        <v>0</v>
      </c>
      <c r="BU379" s="17">
        <v>0</v>
      </c>
      <c r="BV379" s="17">
        <v>0</v>
      </c>
      <c r="BW379" s="17">
        <v>0</v>
      </c>
      <c r="BX379" s="17">
        <v>0</v>
      </c>
      <c r="BY379" s="17">
        <v>0</v>
      </c>
      <c r="BZ379" s="17">
        <v>0</v>
      </c>
      <c r="CA379" s="17">
        <v>0</v>
      </c>
      <c r="CB379" s="17">
        <v>0</v>
      </c>
      <c r="CC379" s="17">
        <v>0</v>
      </c>
      <c r="CD379" s="17">
        <v>0</v>
      </c>
      <c r="CE379" s="17">
        <v>0</v>
      </c>
      <c r="CF379" s="17">
        <v>0</v>
      </c>
      <c r="CG379" s="17">
        <v>0</v>
      </c>
      <c r="CH379" s="17">
        <v>0</v>
      </c>
      <c r="CI379" s="17">
        <v>0</v>
      </c>
      <c r="CJ379" s="17">
        <v>0</v>
      </c>
      <c r="CK379" s="17">
        <v>0</v>
      </c>
      <c r="CL379" s="17">
        <v>0</v>
      </c>
      <c r="CM379" s="17">
        <v>0</v>
      </c>
      <c r="CN379" s="17">
        <v>0</v>
      </c>
      <c r="CO379" s="17">
        <v>0</v>
      </c>
      <c r="CP379" s="17">
        <v>0</v>
      </c>
      <c r="CQ379" s="17">
        <v>0</v>
      </c>
      <c r="CR379" s="17">
        <v>0</v>
      </c>
      <c r="CS379" s="17">
        <v>0</v>
      </c>
      <c r="CT379" s="17">
        <v>0</v>
      </c>
      <c r="CU379" s="17">
        <v>0</v>
      </c>
      <c r="CV379" s="17">
        <v>0</v>
      </c>
      <c r="CW379" s="17">
        <v>0</v>
      </c>
      <c r="CX379" s="17">
        <v>0</v>
      </c>
      <c r="CY379" s="17">
        <v>0</v>
      </c>
      <c r="CZ379" s="17">
        <v>0</v>
      </c>
      <c r="DA379" s="17">
        <v>0</v>
      </c>
      <c r="DB379" s="17">
        <v>0</v>
      </c>
      <c r="DC379" s="17">
        <v>0</v>
      </c>
      <c r="DD379" s="17">
        <v>0</v>
      </c>
      <c r="DE379" s="17">
        <v>0</v>
      </c>
      <c r="DF379" s="17">
        <v>0</v>
      </c>
      <c r="DG379" s="17">
        <v>0</v>
      </c>
      <c r="DH379" s="17">
        <v>0</v>
      </c>
      <c r="DI379" s="17">
        <v>0</v>
      </c>
      <c r="DJ379" s="17">
        <v>0</v>
      </c>
      <c r="DK379" s="17">
        <v>0</v>
      </c>
      <c r="DL379" s="17">
        <v>0</v>
      </c>
      <c r="DM379" s="17">
        <v>0</v>
      </c>
      <c r="DN379" s="17">
        <v>0</v>
      </c>
      <c r="DO379" s="17">
        <v>0</v>
      </c>
      <c r="DP379" s="17">
        <v>0</v>
      </c>
      <c r="DQ379" s="17">
        <v>0</v>
      </c>
      <c r="DR379" s="17">
        <v>0</v>
      </c>
      <c r="DS379" s="17">
        <v>0</v>
      </c>
      <c r="DT379" s="17">
        <v>0</v>
      </c>
      <c r="DU379" s="17">
        <v>0</v>
      </c>
      <c r="DV379" s="17">
        <v>0</v>
      </c>
      <c r="DW379" s="17">
        <v>0</v>
      </c>
      <c r="DX379" s="17">
        <v>0</v>
      </c>
      <c r="DY379" s="17">
        <v>0</v>
      </c>
      <c r="DZ379" s="17">
        <v>0</v>
      </c>
      <c r="EA379" s="17">
        <v>0</v>
      </c>
      <c r="EB379" s="17">
        <v>0</v>
      </c>
      <c r="EC379" s="17">
        <v>0</v>
      </c>
      <c r="ED379" s="17">
        <v>0</v>
      </c>
      <c r="EE379" s="17">
        <v>0</v>
      </c>
      <c r="EF379" s="17">
        <v>0</v>
      </c>
      <c r="EG379" s="17">
        <v>0</v>
      </c>
      <c r="EH379" s="17">
        <v>0</v>
      </c>
      <c r="EI379" s="17">
        <v>0</v>
      </c>
      <c r="EJ379" s="17">
        <v>0</v>
      </c>
      <c r="EK379" s="17">
        <v>0</v>
      </c>
      <c r="EL379" s="17">
        <v>0</v>
      </c>
      <c r="EM379" s="17">
        <v>0</v>
      </c>
      <c r="EN379" s="17">
        <v>0</v>
      </c>
      <c r="EO379" s="17">
        <v>0</v>
      </c>
      <c r="EP379" s="17">
        <v>0</v>
      </c>
      <c r="EQ379" s="17">
        <v>0</v>
      </c>
      <c r="ER379" s="17">
        <v>0</v>
      </c>
      <c r="ES379" s="17">
        <v>0</v>
      </c>
      <c r="ET379" s="17">
        <v>0</v>
      </c>
      <c r="EU379" s="17">
        <v>0</v>
      </c>
      <c r="EV379" s="17">
        <v>0</v>
      </c>
      <c r="EW379" s="17">
        <v>0</v>
      </c>
      <c r="EX379" s="17">
        <v>0</v>
      </c>
      <c r="EY379" s="17">
        <v>0</v>
      </c>
      <c r="EZ379" s="17">
        <v>0</v>
      </c>
      <c r="FA379" s="17">
        <v>0</v>
      </c>
      <c r="FB379" s="17">
        <v>0</v>
      </c>
      <c r="FC379" s="17">
        <v>0</v>
      </c>
      <c r="FD379" s="17">
        <v>0</v>
      </c>
      <c r="FE379" s="17">
        <v>0</v>
      </c>
      <c r="FF379" s="17">
        <v>0</v>
      </c>
      <c r="FG379" s="17">
        <v>0</v>
      </c>
      <c r="FH379" s="17">
        <v>0</v>
      </c>
      <c r="FI379" s="17">
        <v>0</v>
      </c>
      <c r="FJ379" s="17">
        <v>0</v>
      </c>
      <c r="FK379" s="17">
        <v>0</v>
      </c>
      <c r="FL379" s="17">
        <v>0</v>
      </c>
      <c r="FM379" s="17">
        <v>0</v>
      </c>
      <c r="FN379" s="17">
        <v>0</v>
      </c>
      <c r="FO379" s="17">
        <v>0</v>
      </c>
      <c r="FP379" s="17">
        <v>0</v>
      </c>
      <c r="FQ379" s="17">
        <v>0</v>
      </c>
      <c r="FR379" s="17">
        <v>0</v>
      </c>
      <c r="FS379" s="17">
        <v>0</v>
      </c>
      <c r="FT379" s="17">
        <v>0</v>
      </c>
      <c r="FU379" s="17">
        <v>0</v>
      </c>
      <c r="FV379" s="17">
        <v>0</v>
      </c>
      <c r="FW379" s="17">
        <v>0</v>
      </c>
      <c r="FX379" s="17">
        <v>0</v>
      </c>
      <c r="FY379" s="17">
        <v>0</v>
      </c>
      <c r="FZ379" s="17">
        <v>0</v>
      </c>
      <c r="GA379" s="17">
        <v>0</v>
      </c>
      <c r="GB379" s="17">
        <v>0</v>
      </c>
      <c r="GC379" s="17">
        <v>0</v>
      </c>
      <c r="GD379" s="17">
        <v>0</v>
      </c>
      <c r="GE379" s="17">
        <v>0</v>
      </c>
      <c r="GF379" s="17">
        <v>0</v>
      </c>
      <c r="GG379" s="17">
        <v>0</v>
      </c>
      <c r="GH379" s="17">
        <v>0</v>
      </c>
      <c r="GI379" s="17">
        <v>0</v>
      </c>
      <c r="GJ379" s="17">
        <v>0</v>
      </c>
      <c r="GK379" s="17">
        <v>0</v>
      </c>
      <c r="GL379" s="17">
        <v>0</v>
      </c>
      <c r="GM379" s="17">
        <v>0</v>
      </c>
      <c r="GN379" s="17">
        <v>0</v>
      </c>
      <c r="GO379" s="17">
        <v>0</v>
      </c>
      <c r="GP379" s="17">
        <v>0</v>
      </c>
      <c r="GQ379" s="17">
        <v>0</v>
      </c>
      <c r="GR379" s="17">
        <v>0</v>
      </c>
      <c r="GS379" s="17">
        <v>0</v>
      </c>
      <c r="GT379" s="17">
        <v>0</v>
      </c>
      <c r="GU379" s="17">
        <v>0</v>
      </c>
      <c r="GV379" s="17">
        <v>0</v>
      </c>
      <c r="GW379" s="17">
        <v>0</v>
      </c>
      <c r="GX379" s="17">
        <v>0</v>
      </c>
      <c r="GY379" s="17">
        <v>0</v>
      </c>
      <c r="GZ379" s="17">
        <v>0</v>
      </c>
      <c r="HA379" s="17">
        <v>0</v>
      </c>
      <c r="HB379" s="17">
        <v>0</v>
      </c>
      <c r="HC379" s="17">
        <v>0</v>
      </c>
      <c r="HD379" s="17">
        <v>0</v>
      </c>
      <c r="HE379" s="17">
        <v>0</v>
      </c>
      <c r="HF379" s="17">
        <v>0</v>
      </c>
      <c r="HG379" s="17">
        <v>0</v>
      </c>
      <c r="HH379" s="17">
        <v>0</v>
      </c>
      <c r="HI379" s="17">
        <v>0</v>
      </c>
      <c r="HJ379" s="17">
        <v>0</v>
      </c>
      <c r="HK379" s="17">
        <v>0</v>
      </c>
      <c r="HL379" s="17">
        <v>0</v>
      </c>
      <c r="HM379" s="17">
        <v>0</v>
      </c>
      <c r="HN379" s="17">
        <v>0</v>
      </c>
      <c r="HO379" s="17">
        <v>0</v>
      </c>
      <c r="HP379" s="17">
        <v>0</v>
      </c>
      <c r="HQ379" s="17">
        <v>0</v>
      </c>
      <c r="HR379" s="17">
        <v>0</v>
      </c>
      <c r="HS379" s="17">
        <v>0</v>
      </c>
      <c r="HT379" s="17">
        <v>0</v>
      </c>
      <c r="HU379" s="17">
        <v>0</v>
      </c>
      <c r="HV379" s="17">
        <v>0</v>
      </c>
      <c r="HW379" s="17">
        <v>0</v>
      </c>
      <c r="HX379" s="17">
        <v>0</v>
      </c>
      <c r="HY379" s="17">
        <v>0</v>
      </c>
      <c r="HZ379" s="17">
        <v>0</v>
      </c>
      <c r="IA379" s="17">
        <v>0</v>
      </c>
      <c r="IB379" s="17">
        <v>0</v>
      </c>
      <c r="IC379" s="17">
        <v>0</v>
      </c>
      <c r="ID379" s="17">
        <v>0</v>
      </c>
      <c r="IE379" s="17">
        <v>0</v>
      </c>
      <c r="IF379" s="17">
        <v>0</v>
      </c>
      <c r="IG379" s="17">
        <v>0</v>
      </c>
      <c r="IH379" s="17">
        <v>0</v>
      </c>
      <c r="II379" s="17">
        <v>0</v>
      </c>
      <c r="IJ379" s="17">
        <v>0</v>
      </c>
      <c r="IK379" s="17">
        <v>0</v>
      </c>
      <c r="IL379" s="17">
        <v>0</v>
      </c>
      <c r="IM379" s="17">
        <v>0</v>
      </c>
      <c r="IN379" s="17">
        <v>0</v>
      </c>
      <c r="IO379" s="17">
        <v>0</v>
      </c>
      <c r="IP379" s="17">
        <v>0</v>
      </c>
      <c r="IQ379" s="17">
        <v>0</v>
      </c>
      <c r="IR379" s="17">
        <v>0</v>
      </c>
      <c r="IS379" s="17">
        <v>0</v>
      </c>
      <c r="IT379" s="17">
        <v>0</v>
      </c>
      <c r="IU379" s="17">
        <v>0</v>
      </c>
      <c r="IV379" s="17">
        <v>0</v>
      </c>
      <c r="IW379" s="17">
        <v>0</v>
      </c>
      <c r="IX379" s="17">
        <v>0</v>
      </c>
      <c r="IY379" s="17">
        <v>0</v>
      </c>
      <c r="IZ379" s="17">
        <v>0</v>
      </c>
      <c r="JA379" s="17">
        <v>0</v>
      </c>
      <c r="JB379" s="17">
        <v>0</v>
      </c>
      <c r="JC379" s="17">
        <v>0</v>
      </c>
      <c r="JD379" s="17">
        <v>0</v>
      </c>
      <c r="JE379" s="17">
        <v>0</v>
      </c>
      <c r="JF379" s="17">
        <v>0</v>
      </c>
      <c r="JG379" s="17">
        <v>0</v>
      </c>
      <c r="JH379" s="17">
        <v>0</v>
      </c>
      <c r="JI379" s="17">
        <v>0</v>
      </c>
      <c r="JJ379" s="17">
        <v>0</v>
      </c>
      <c r="JK379" s="17">
        <v>0</v>
      </c>
      <c r="JL379" s="17">
        <v>0</v>
      </c>
      <c r="JM379" s="17">
        <v>0</v>
      </c>
      <c r="JN379" s="17">
        <v>0</v>
      </c>
      <c r="JO379" s="17">
        <v>0</v>
      </c>
      <c r="JP379" s="17">
        <v>0</v>
      </c>
      <c r="JQ379" s="17">
        <v>0</v>
      </c>
      <c r="JR379" s="17">
        <v>0</v>
      </c>
      <c r="JS379" s="17">
        <v>0</v>
      </c>
      <c r="JT379" s="17">
        <v>0</v>
      </c>
      <c r="JU379" s="17">
        <v>0</v>
      </c>
      <c r="JV379" s="17">
        <v>0</v>
      </c>
      <c r="JW379" s="17">
        <v>0</v>
      </c>
      <c r="JX379" s="17">
        <v>0</v>
      </c>
      <c r="JY379" s="17">
        <v>0</v>
      </c>
    </row>
    <row r="380" spans="1:285" x14ac:dyDescent="0.15">
      <c r="A380" s="17" t="s">
        <v>120</v>
      </c>
      <c r="B380" s="17" t="s">
        <v>121</v>
      </c>
      <c r="C380" s="17">
        <v>0</v>
      </c>
      <c r="D380" s="17">
        <v>3.88</v>
      </c>
      <c r="E380" s="17">
        <v>3.88</v>
      </c>
      <c r="F380" s="17">
        <v>3.88</v>
      </c>
      <c r="G380" s="17">
        <v>3.88</v>
      </c>
      <c r="H380" s="17">
        <v>3.88</v>
      </c>
      <c r="I380" s="17">
        <v>3.96</v>
      </c>
      <c r="J380" s="17">
        <v>3.96</v>
      </c>
      <c r="K380" s="17">
        <v>3.96</v>
      </c>
      <c r="L380" s="17">
        <v>3.96</v>
      </c>
      <c r="M380" s="17">
        <v>3.96</v>
      </c>
      <c r="N380" s="17">
        <v>4</v>
      </c>
      <c r="O380" s="17">
        <v>3.98</v>
      </c>
      <c r="P380" s="17">
        <v>3.98</v>
      </c>
      <c r="Q380" s="17">
        <v>3.96</v>
      </c>
      <c r="R380" s="17">
        <v>3.97</v>
      </c>
      <c r="S380" s="17">
        <v>3.97</v>
      </c>
      <c r="T380" s="17">
        <v>3.98</v>
      </c>
      <c r="U380" s="17">
        <v>3.99</v>
      </c>
      <c r="V380" s="17">
        <v>3.99</v>
      </c>
      <c r="W380" s="17">
        <v>3.98</v>
      </c>
      <c r="X380" s="17">
        <v>3.98</v>
      </c>
      <c r="Y380" s="17">
        <v>3.98</v>
      </c>
      <c r="Z380" s="17">
        <v>3.99</v>
      </c>
      <c r="AA380" s="17">
        <v>3.98</v>
      </c>
      <c r="AB380" s="17">
        <v>0</v>
      </c>
      <c r="AC380" s="17">
        <v>0</v>
      </c>
      <c r="AD380" s="17">
        <v>0</v>
      </c>
      <c r="AE380" s="17">
        <v>0</v>
      </c>
      <c r="AF380" s="17">
        <v>0</v>
      </c>
      <c r="AG380" s="17">
        <v>0</v>
      </c>
      <c r="AH380" s="17">
        <v>0</v>
      </c>
      <c r="AI380" s="17">
        <v>0</v>
      </c>
      <c r="AJ380" s="17">
        <v>0</v>
      </c>
      <c r="AK380" s="17">
        <v>0</v>
      </c>
      <c r="AL380" s="17">
        <v>0</v>
      </c>
      <c r="AM380" s="17">
        <v>0</v>
      </c>
      <c r="AN380" s="17">
        <v>0</v>
      </c>
      <c r="AO380" s="17">
        <v>0</v>
      </c>
      <c r="AP380" s="17">
        <v>0</v>
      </c>
      <c r="AQ380" s="17">
        <v>0</v>
      </c>
      <c r="AR380" s="17">
        <v>0</v>
      </c>
      <c r="AS380" s="17">
        <v>0</v>
      </c>
      <c r="AT380" s="17">
        <v>0</v>
      </c>
      <c r="AU380" s="17">
        <v>0</v>
      </c>
      <c r="AV380" s="17">
        <v>0</v>
      </c>
      <c r="AW380" s="17">
        <v>0</v>
      </c>
      <c r="AX380" s="17">
        <v>0</v>
      </c>
      <c r="AY380" s="17">
        <v>0</v>
      </c>
      <c r="AZ380" s="17">
        <v>0</v>
      </c>
      <c r="BA380" s="17">
        <v>0</v>
      </c>
      <c r="BB380" s="17">
        <v>0</v>
      </c>
      <c r="BC380" s="17">
        <v>0</v>
      </c>
      <c r="BD380" s="17">
        <v>0</v>
      </c>
      <c r="BE380" s="17">
        <v>0</v>
      </c>
      <c r="BF380" s="17">
        <v>0</v>
      </c>
      <c r="BG380" s="17">
        <v>0</v>
      </c>
      <c r="BH380" s="17">
        <v>0</v>
      </c>
      <c r="BI380" s="17">
        <v>0</v>
      </c>
      <c r="BJ380" s="17">
        <v>0</v>
      </c>
      <c r="BK380" s="17">
        <v>0</v>
      </c>
      <c r="BL380" s="17">
        <v>0</v>
      </c>
      <c r="BM380" s="17">
        <v>0</v>
      </c>
      <c r="BN380" s="17">
        <v>0</v>
      </c>
      <c r="BO380" s="17">
        <v>0</v>
      </c>
      <c r="BP380" s="17">
        <v>0</v>
      </c>
      <c r="BQ380" s="17">
        <v>0</v>
      </c>
      <c r="BR380" s="17">
        <v>0</v>
      </c>
      <c r="BS380" s="17">
        <v>0</v>
      </c>
      <c r="BT380" s="17">
        <v>0</v>
      </c>
      <c r="BU380" s="17">
        <v>0</v>
      </c>
      <c r="BV380" s="17">
        <v>0</v>
      </c>
      <c r="BW380" s="17">
        <v>0</v>
      </c>
      <c r="BX380" s="17">
        <v>0</v>
      </c>
      <c r="BY380" s="17">
        <v>0</v>
      </c>
      <c r="BZ380" s="17">
        <v>0</v>
      </c>
      <c r="CA380" s="17">
        <v>0</v>
      </c>
      <c r="CB380" s="17">
        <v>0</v>
      </c>
      <c r="CC380" s="17">
        <v>0</v>
      </c>
      <c r="CD380" s="17">
        <v>0</v>
      </c>
      <c r="CE380" s="17">
        <v>0</v>
      </c>
      <c r="CF380" s="17">
        <v>0</v>
      </c>
      <c r="CG380" s="17">
        <v>0</v>
      </c>
      <c r="CH380" s="17">
        <v>0</v>
      </c>
      <c r="CI380" s="17">
        <v>0</v>
      </c>
      <c r="CJ380" s="17">
        <v>0</v>
      </c>
      <c r="CK380" s="17">
        <v>0</v>
      </c>
      <c r="CL380" s="17">
        <v>0</v>
      </c>
      <c r="CM380" s="17">
        <v>0</v>
      </c>
      <c r="CN380" s="17">
        <v>0</v>
      </c>
      <c r="CO380" s="17">
        <v>0</v>
      </c>
      <c r="CP380" s="17">
        <v>0</v>
      </c>
      <c r="CQ380" s="17">
        <v>0</v>
      </c>
      <c r="CR380" s="17">
        <v>0</v>
      </c>
      <c r="CS380" s="17">
        <v>0</v>
      </c>
      <c r="CT380" s="17">
        <v>0</v>
      </c>
      <c r="CU380" s="17">
        <v>0</v>
      </c>
      <c r="CV380" s="17">
        <v>0</v>
      </c>
      <c r="CW380" s="17">
        <v>0</v>
      </c>
      <c r="CX380" s="17">
        <v>0</v>
      </c>
      <c r="CY380" s="17">
        <v>0</v>
      </c>
      <c r="CZ380" s="17">
        <v>0</v>
      </c>
      <c r="DA380" s="17">
        <v>0</v>
      </c>
      <c r="DB380" s="17">
        <v>0</v>
      </c>
      <c r="DC380" s="17">
        <v>0</v>
      </c>
      <c r="DD380" s="17">
        <v>0</v>
      </c>
      <c r="DE380" s="17">
        <v>0</v>
      </c>
      <c r="DF380" s="17">
        <v>0</v>
      </c>
      <c r="DG380" s="17">
        <v>0</v>
      </c>
      <c r="DH380" s="17">
        <v>0</v>
      </c>
      <c r="DI380" s="17">
        <v>0</v>
      </c>
      <c r="DJ380" s="17">
        <v>0</v>
      </c>
      <c r="DK380" s="17">
        <v>0</v>
      </c>
      <c r="DL380" s="17">
        <v>0</v>
      </c>
      <c r="DM380" s="17">
        <v>0</v>
      </c>
      <c r="DN380" s="17">
        <v>0</v>
      </c>
      <c r="DO380" s="17">
        <v>0</v>
      </c>
      <c r="DP380" s="17">
        <v>0</v>
      </c>
      <c r="DQ380" s="17">
        <v>0</v>
      </c>
      <c r="DR380" s="17">
        <v>0</v>
      </c>
      <c r="DS380" s="17">
        <v>0</v>
      </c>
      <c r="DT380" s="17">
        <v>0</v>
      </c>
      <c r="DU380" s="17">
        <v>0</v>
      </c>
      <c r="DV380" s="17">
        <v>0</v>
      </c>
      <c r="DW380" s="17">
        <v>0</v>
      </c>
      <c r="DX380" s="17">
        <v>0</v>
      </c>
      <c r="DY380" s="17">
        <v>0</v>
      </c>
      <c r="DZ380" s="17">
        <v>0</v>
      </c>
      <c r="EA380" s="17">
        <v>0</v>
      </c>
      <c r="EB380" s="17">
        <v>0</v>
      </c>
      <c r="EC380" s="17">
        <v>0</v>
      </c>
      <c r="ED380" s="17">
        <v>0</v>
      </c>
      <c r="EE380" s="17">
        <v>0</v>
      </c>
      <c r="EF380" s="17">
        <v>0</v>
      </c>
      <c r="EG380" s="17">
        <v>0</v>
      </c>
      <c r="EH380" s="17">
        <v>0</v>
      </c>
      <c r="EI380" s="17">
        <v>0</v>
      </c>
      <c r="EJ380" s="17">
        <v>0</v>
      </c>
      <c r="EK380" s="17">
        <v>0</v>
      </c>
      <c r="EL380" s="17">
        <v>0</v>
      </c>
      <c r="EM380" s="17">
        <v>0</v>
      </c>
      <c r="EN380" s="17">
        <v>0</v>
      </c>
      <c r="EO380" s="17">
        <v>0</v>
      </c>
      <c r="EP380" s="17">
        <v>0</v>
      </c>
      <c r="EQ380" s="17">
        <v>0</v>
      </c>
      <c r="ER380" s="17">
        <v>0</v>
      </c>
      <c r="ES380" s="17">
        <v>0</v>
      </c>
      <c r="ET380" s="17">
        <v>0</v>
      </c>
      <c r="EU380" s="17">
        <v>0</v>
      </c>
      <c r="EV380" s="17">
        <v>0</v>
      </c>
      <c r="EW380" s="17">
        <v>0</v>
      </c>
      <c r="EX380" s="17">
        <v>0</v>
      </c>
      <c r="EY380" s="17">
        <v>0</v>
      </c>
      <c r="EZ380" s="17">
        <v>0</v>
      </c>
      <c r="FA380" s="17">
        <v>0</v>
      </c>
      <c r="FB380" s="17">
        <v>0</v>
      </c>
      <c r="FC380" s="17">
        <v>0</v>
      </c>
      <c r="FD380" s="17">
        <v>0</v>
      </c>
      <c r="FE380" s="17">
        <v>0</v>
      </c>
      <c r="FF380" s="17">
        <v>0</v>
      </c>
      <c r="FG380" s="17">
        <v>0</v>
      </c>
      <c r="FH380" s="17">
        <v>0</v>
      </c>
      <c r="FI380" s="17">
        <v>0</v>
      </c>
      <c r="FJ380" s="17">
        <v>0</v>
      </c>
      <c r="FK380" s="17">
        <v>0</v>
      </c>
      <c r="FL380" s="17">
        <v>0</v>
      </c>
      <c r="FM380" s="17">
        <v>0</v>
      </c>
      <c r="FN380" s="17">
        <v>0</v>
      </c>
      <c r="FO380" s="17">
        <v>0</v>
      </c>
      <c r="FP380" s="17">
        <v>0</v>
      </c>
      <c r="FQ380" s="17">
        <v>0</v>
      </c>
      <c r="FR380" s="17">
        <v>0</v>
      </c>
      <c r="FS380" s="17">
        <v>0</v>
      </c>
      <c r="FT380" s="17">
        <v>0</v>
      </c>
      <c r="FU380" s="17">
        <v>0</v>
      </c>
      <c r="FV380" s="17">
        <v>0</v>
      </c>
      <c r="FW380" s="17">
        <v>0</v>
      </c>
      <c r="FX380" s="17">
        <v>0</v>
      </c>
      <c r="FY380" s="17">
        <v>0</v>
      </c>
      <c r="FZ380" s="17">
        <v>0</v>
      </c>
      <c r="GA380" s="17">
        <v>0</v>
      </c>
      <c r="GB380" s="17">
        <v>0</v>
      </c>
      <c r="GC380" s="17">
        <v>0</v>
      </c>
      <c r="GD380" s="17">
        <v>0</v>
      </c>
      <c r="GE380" s="17">
        <v>0</v>
      </c>
      <c r="GF380" s="17">
        <v>0</v>
      </c>
      <c r="GG380" s="17">
        <v>0</v>
      </c>
      <c r="GH380" s="17">
        <v>0</v>
      </c>
      <c r="GI380" s="17">
        <v>0</v>
      </c>
      <c r="GJ380" s="17">
        <v>0</v>
      </c>
      <c r="GK380" s="17">
        <v>0</v>
      </c>
      <c r="GL380" s="17">
        <v>0</v>
      </c>
      <c r="GM380" s="17">
        <v>0</v>
      </c>
      <c r="GN380" s="17">
        <v>0</v>
      </c>
      <c r="GO380" s="17">
        <v>0</v>
      </c>
      <c r="GP380" s="17">
        <v>0</v>
      </c>
      <c r="GQ380" s="17">
        <v>0</v>
      </c>
      <c r="GR380" s="17">
        <v>0</v>
      </c>
      <c r="GS380" s="17">
        <v>0</v>
      </c>
      <c r="GT380" s="17">
        <v>0</v>
      </c>
      <c r="GU380" s="17">
        <v>0</v>
      </c>
      <c r="GV380" s="17">
        <v>0</v>
      </c>
      <c r="GW380" s="17">
        <v>0</v>
      </c>
      <c r="GX380" s="17">
        <v>0</v>
      </c>
      <c r="GY380" s="17">
        <v>0</v>
      </c>
      <c r="GZ380" s="17">
        <v>0</v>
      </c>
      <c r="HA380" s="17">
        <v>0</v>
      </c>
      <c r="HB380" s="17">
        <v>0</v>
      </c>
      <c r="HC380" s="17">
        <v>0</v>
      </c>
      <c r="HD380" s="17">
        <v>0</v>
      </c>
      <c r="HE380" s="17">
        <v>0</v>
      </c>
      <c r="HF380" s="17">
        <v>0</v>
      </c>
      <c r="HG380" s="17">
        <v>0</v>
      </c>
      <c r="HH380" s="17">
        <v>0</v>
      </c>
      <c r="HI380" s="17">
        <v>0</v>
      </c>
      <c r="HJ380" s="17">
        <v>0</v>
      </c>
      <c r="HK380" s="17">
        <v>0</v>
      </c>
      <c r="HL380" s="17">
        <v>0</v>
      </c>
      <c r="HM380" s="17">
        <v>0</v>
      </c>
      <c r="HN380" s="17">
        <v>0</v>
      </c>
      <c r="HO380" s="17">
        <v>0</v>
      </c>
      <c r="HP380" s="17">
        <v>0</v>
      </c>
      <c r="HQ380" s="17">
        <v>0</v>
      </c>
      <c r="HR380" s="17">
        <v>0</v>
      </c>
      <c r="HS380" s="17">
        <v>0</v>
      </c>
      <c r="HT380" s="17">
        <v>0</v>
      </c>
      <c r="HU380" s="17">
        <v>0</v>
      </c>
      <c r="HV380" s="17">
        <v>0</v>
      </c>
      <c r="HW380" s="17">
        <v>0</v>
      </c>
      <c r="HX380" s="17">
        <v>0</v>
      </c>
      <c r="HY380" s="17">
        <v>0</v>
      </c>
      <c r="HZ380" s="17">
        <v>0</v>
      </c>
      <c r="IA380" s="17">
        <v>0</v>
      </c>
      <c r="IB380" s="17">
        <v>0</v>
      </c>
      <c r="IC380" s="17">
        <v>0</v>
      </c>
      <c r="ID380" s="17">
        <v>0</v>
      </c>
      <c r="IE380" s="17">
        <v>0</v>
      </c>
      <c r="IF380" s="17">
        <v>0</v>
      </c>
      <c r="IG380" s="17">
        <v>0</v>
      </c>
      <c r="IH380" s="17">
        <v>0</v>
      </c>
      <c r="II380" s="17">
        <v>0</v>
      </c>
      <c r="IJ380" s="17">
        <v>0</v>
      </c>
      <c r="IK380" s="17">
        <v>0</v>
      </c>
      <c r="IL380" s="17">
        <v>0</v>
      </c>
      <c r="IM380" s="17">
        <v>0</v>
      </c>
      <c r="IN380" s="17">
        <v>0</v>
      </c>
      <c r="IO380" s="17">
        <v>0</v>
      </c>
      <c r="IP380" s="17">
        <v>0</v>
      </c>
      <c r="IQ380" s="17">
        <v>0</v>
      </c>
      <c r="IR380" s="17">
        <v>0</v>
      </c>
      <c r="IS380" s="17">
        <v>0</v>
      </c>
      <c r="IT380" s="17">
        <v>0</v>
      </c>
      <c r="IU380" s="17">
        <v>0</v>
      </c>
      <c r="IV380" s="17">
        <v>0</v>
      </c>
      <c r="IW380" s="17">
        <v>0</v>
      </c>
      <c r="IX380" s="17">
        <v>0</v>
      </c>
      <c r="IY380" s="17">
        <v>0</v>
      </c>
      <c r="IZ380" s="17">
        <v>0</v>
      </c>
      <c r="JA380" s="17">
        <v>0</v>
      </c>
      <c r="JB380" s="17">
        <v>0</v>
      </c>
      <c r="JC380" s="17">
        <v>0</v>
      </c>
      <c r="JD380" s="17">
        <v>0</v>
      </c>
      <c r="JE380" s="17">
        <v>0</v>
      </c>
      <c r="JF380" s="17">
        <v>0</v>
      </c>
      <c r="JG380" s="17">
        <v>0</v>
      </c>
      <c r="JH380" s="17">
        <v>0</v>
      </c>
      <c r="JI380" s="17">
        <v>0</v>
      </c>
      <c r="JJ380" s="17">
        <v>0</v>
      </c>
      <c r="JK380" s="17">
        <v>0</v>
      </c>
      <c r="JL380" s="17">
        <v>0</v>
      </c>
      <c r="JM380" s="17">
        <v>0</v>
      </c>
      <c r="JN380" s="17">
        <v>0</v>
      </c>
      <c r="JO380" s="17">
        <v>0</v>
      </c>
      <c r="JP380" s="17">
        <v>0</v>
      </c>
      <c r="JQ380" s="17">
        <v>0</v>
      </c>
      <c r="JR380" s="17">
        <v>0</v>
      </c>
      <c r="JS380" s="17">
        <v>0</v>
      </c>
      <c r="JT380" s="17">
        <v>0</v>
      </c>
      <c r="JU380" s="17">
        <v>0</v>
      </c>
      <c r="JV380" s="17">
        <v>0</v>
      </c>
      <c r="JW380" s="17">
        <v>0</v>
      </c>
      <c r="JX380" s="17">
        <v>0</v>
      </c>
      <c r="JY380" s="17">
        <v>0</v>
      </c>
    </row>
    <row r="381" spans="1:285" x14ac:dyDescent="0.15">
      <c r="A381" s="17" t="s">
        <v>1054</v>
      </c>
      <c r="B381" s="17" t="s">
        <v>1055</v>
      </c>
      <c r="C381" s="17">
        <v>0</v>
      </c>
      <c r="D381" s="17">
        <v>17.03</v>
      </c>
      <c r="E381" s="17">
        <v>17.03</v>
      </c>
      <c r="F381" s="17">
        <v>17.03</v>
      </c>
      <c r="G381" s="17">
        <v>17.03</v>
      </c>
      <c r="H381" s="17">
        <v>17.03</v>
      </c>
      <c r="I381" s="17">
        <v>17.170000000000002</v>
      </c>
      <c r="J381" s="17">
        <v>17.170000000000002</v>
      </c>
      <c r="K381" s="17">
        <v>17.170000000000002</v>
      </c>
      <c r="L381" s="17">
        <v>17.170000000000002</v>
      </c>
      <c r="M381" s="17">
        <v>17.170000000000002</v>
      </c>
      <c r="N381" s="17">
        <v>17.22</v>
      </c>
      <c r="O381" s="17">
        <v>17.2</v>
      </c>
      <c r="P381" s="17">
        <v>17.190000000000001</v>
      </c>
      <c r="Q381" s="17">
        <v>17.2</v>
      </c>
      <c r="R381" s="17">
        <v>17.22</v>
      </c>
      <c r="S381" s="17">
        <v>17.27</v>
      </c>
      <c r="T381" s="17">
        <v>17.3</v>
      </c>
      <c r="U381" s="17">
        <v>17.3</v>
      </c>
      <c r="V381" s="17">
        <v>17.260000000000002</v>
      </c>
      <c r="W381" s="17">
        <v>17.25</v>
      </c>
      <c r="X381" s="17">
        <v>17.28</v>
      </c>
      <c r="Y381" s="17">
        <v>17.29</v>
      </c>
      <c r="Z381" s="17">
        <v>17.27</v>
      </c>
      <c r="AA381" s="17">
        <v>17.260000000000002</v>
      </c>
      <c r="AB381" s="17">
        <v>0</v>
      </c>
      <c r="AC381" s="17">
        <v>0</v>
      </c>
      <c r="AD381" s="17">
        <v>0</v>
      </c>
      <c r="AE381" s="17">
        <v>0</v>
      </c>
      <c r="AF381" s="17">
        <v>0</v>
      </c>
      <c r="AG381" s="17">
        <v>0</v>
      </c>
      <c r="AH381" s="17">
        <v>0</v>
      </c>
      <c r="AI381" s="17">
        <v>0</v>
      </c>
      <c r="AJ381" s="17">
        <v>0</v>
      </c>
      <c r="AK381" s="17">
        <v>0</v>
      </c>
      <c r="AL381" s="17">
        <v>0</v>
      </c>
      <c r="AM381" s="17">
        <v>0</v>
      </c>
      <c r="AN381" s="17">
        <v>0</v>
      </c>
      <c r="AO381" s="17">
        <v>0</v>
      </c>
      <c r="AP381" s="17">
        <v>0</v>
      </c>
      <c r="AQ381" s="17">
        <v>0</v>
      </c>
      <c r="AR381" s="17">
        <v>0</v>
      </c>
      <c r="AS381" s="17">
        <v>0</v>
      </c>
      <c r="AT381" s="17">
        <v>0</v>
      </c>
      <c r="AU381" s="17">
        <v>0</v>
      </c>
      <c r="AV381" s="17">
        <v>0</v>
      </c>
      <c r="AW381" s="17">
        <v>0</v>
      </c>
      <c r="AX381" s="17">
        <v>0</v>
      </c>
      <c r="AY381" s="17">
        <v>0</v>
      </c>
      <c r="AZ381" s="17">
        <v>0</v>
      </c>
      <c r="BA381" s="17">
        <v>0</v>
      </c>
      <c r="BB381" s="17">
        <v>0</v>
      </c>
      <c r="BC381" s="17">
        <v>0</v>
      </c>
      <c r="BD381" s="17">
        <v>0</v>
      </c>
      <c r="BE381" s="17">
        <v>0</v>
      </c>
      <c r="BF381" s="17">
        <v>0</v>
      </c>
      <c r="BG381" s="17">
        <v>0</v>
      </c>
      <c r="BH381" s="17">
        <v>0</v>
      </c>
      <c r="BI381" s="17">
        <v>0</v>
      </c>
      <c r="BJ381" s="17">
        <v>0</v>
      </c>
      <c r="BK381" s="17">
        <v>0</v>
      </c>
      <c r="BL381" s="17">
        <v>0</v>
      </c>
      <c r="BM381" s="17">
        <v>0</v>
      </c>
      <c r="BN381" s="17">
        <v>0</v>
      </c>
      <c r="BO381" s="17">
        <v>0</v>
      </c>
      <c r="BP381" s="17">
        <v>0</v>
      </c>
      <c r="BQ381" s="17">
        <v>0</v>
      </c>
      <c r="BR381" s="17">
        <v>0</v>
      </c>
      <c r="BS381" s="17">
        <v>0</v>
      </c>
      <c r="BT381" s="17">
        <v>0</v>
      </c>
      <c r="BU381" s="17">
        <v>0</v>
      </c>
      <c r="BV381" s="17">
        <v>0</v>
      </c>
      <c r="BW381" s="17">
        <v>0</v>
      </c>
      <c r="BX381" s="17">
        <v>0</v>
      </c>
      <c r="BY381" s="17">
        <v>0</v>
      </c>
      <c r="BZ381" s="17">
        <v>0</v>
      </c>
      <c r="CA381" s="17">
        <v>0</v>
      </c>
      <c r="CB381" s="17">
        <v>0</v>
      </c>
      <c r="CC381" s="17">
        <v>0</v>
      </c>
      <c r="CD381" s="17">
        <v>0</v>
      </c>
      <c r="CE381" s="17">
        <v>0</v>
      </c>
      <c r="CF381" s="17">
        <v>0</v>
      </c>
      <c r="CG381" s="17">
        <v>0</v>
      </c>
      <c r="CH381" s="17">
        <v>0</v>
      </c>
      <c r="CI381" s="17">
        <v>0</v>
      </c>
      <c r="CJ381" s="17">
        <v>0</v>
      </c>
      <c r="CK381" s="17">
        <v>0</v>
      </c>
      <c r="CL381" s="17">
        <v>0</v>
      </c>
      <c r="CM381" s="17">
        <v>0</v>
      </c>
      <c r="CN381" s="17">
        <v>0</v>
      </c>
      <c r="CO381" s="17">
        <v>0</v>
      </c>
      <c r="CP381" s="17">
        <v>0</v>
      </c>
      <c r="CQ381" s="17">
        <v>0</v>
      </c>
      <c r="CR381" s="17">
        <v>0</v>
      </c>
      <c r="CS381" s="17">
        <v>0</v>
      </c>
      <c r="CT381" s="17">
        <v>0</v>
      </c>
      <c r="CU381" s="17">
        <v>0</v>
      </c>
      <c r="CV381" s="17">
        <v>0</v>
      </c>
      <c r="CW381" s="17">
        <v>0</v>
      </c>
      <c r="CX381" s="17">
        <v>0</v>
      </c>
      <c r="CY381" s="17">
        <v>0</v>
      </c>
      <c r="CZ381" s="17">
        <v>0</v>
      </c>
      <c r="DA381" s="17">
        <v>0</v>
      </c>
      <c r="DB381" s="17">
        <v>0</v>
      </c>
      <c r="DC381" s="17">
        <v>0</v>
      </c>
      <c r="DD381" s="17">
        <v>0</v>
      </c>
      <c r="DE381" s="17">
        <v>0</v>
      </c>
      <c r="DF381" s="17">
        <v>0</v>
      </c>
      <c r="DG381" s="17">
        <v>0</v>
      </c>
      <c r="DH381" s="17">
        <v>0</v>
      </c>
      <c r="DI381" s="17">
        <v>0</v>
      </c>
      <c r="DJ381" s="17">
        <v>0</v>
      </c>
      <c r="DK381" s="17">
        <v>0</v>
      </c>
      <c r="DL381" s="17">
        <v>0</v>
      </c>
      <c r="DM381" s="17">
        <v>0</v>
      </c>
      <c r="DN381" s="17">
        <v>0</v>
      </c>
      <c r="DO381" s="17">
        <v>0</v>
      </c>
      <c r="DP381" s="17">
        <v>0</v>
      </c>
      <c r="DQ381" s="17">
        <v>0</v>
      </c>
      <c r="DR381" s="17">
        <v>0</v>
      </c>
      <c r="DS381" s="17">
        <v>0</v>
      </c>
      <c r="DT381" s="17">
        <v>0</v>
      </c>
      <c r="DU381" s="17">
        <v>0</v>
      </c>
      <c r="DV381" s="17">
        <v>0</v>
      </c>
      <c r="DW381" s="17">
        <v>0</v>
      </c>
      <c r="DX381" s="17">
        <v>0</v>
      </c>
      <c r="DY381" s="17">
        <v>0</v>
      </c>
      <c r="DZ381" s="17">
        <v>0</v>
      </c>
      <c r="EA381" s="17">
        <v>0</v>
      </c>
      <c r="EB381" s="17">
        <v>0</v>
      </c>
      <c r="EC381" s="17">
        <v>0</v>
      </c>
      <c r="ED381" s="17">
        <v>0</v>
      </c>
      <c r="EE381" s="17">
        <v>0</v>
      </c>
      <c r="EF381" s="17">
        <v>0</v>
      </c>
      <c r="EG381" s="17">
        <v>0</v>
      </c>
      <c r="EH381" s="17">
        <v>0</v>
      </c>
      <c r="EI381" s="17">
        <v>0</v>
      </c>
      <c r="EJ381" s="17">
        <v>0</v>
      </c>
      <c r="EK381" s="17">
        <v>0</v>
      </c>
      <c r="EL381" s="17">
        <v>0</v>
      </c>
      <c r="EM381" s="17">
        <v>0</v>
      </c>
      <c r="EN381" s="17">
        <v>0</v>
      </c>
      <c r="EO381" s="17">
        <v>0</v>
      </c>
      <c r="EP381" s="17">
        <v>0</v>
      </c>
      <c r="EQ381" s="17">
        <v>0</v>
      </c>
      <c r="ER381" s="17">
        <v>0</v>
      </c>
      <c r="ES381" s="17">
        <v>0</v>
      </c>
      <c r="ET381" s="17">
        <v>0</v>
      </c>
      <c r="EU381" s="17">
        <v>0</v>
      </c>
      <c r="EV381" s="17">
        <v>0</v>
      </c>
      <c r="EW381" s="17">
        <v>0</v>
      </c>
      <c r="EX381" s="17">
        <v>0</v>
      </c>
      <c r="EY381" s="17">
        <v>0</v>
      </c>
      <c r="EZ381" s="17">
        <v>0</v>
      </c>
      <c r="FA381" s="17">
        <v>0</v>
      </c>
      <c r="FB381" s="17">
        <v>0</v>
      </c>
      <c r="FC381" s="17">
        <v>0</v>
      </c>
      <c r="FD381" s="17">
        <v>0</v>
      </c>
      <c r="FE381" s="17">
        <v>0</v>
      </c>
      <c r="FF381" s="17">
        <v>0</v>
      </c>
      <c r="FG381" s="17">
        <v>0</v>
      </c>
      <c r="FH381" s="17">
        <v>0</v>
      </c>
      <c r="FI381" s="17">
        <v>0</v>
      </c>
      <c r="FJ381" s="17">
        <v>0</v>
      </c>
      <c r="FK381" s="17">
        <v>0</v>
      </c>
      <c r="FL381" s="17">
        <v>0</v>
      </c>
      <c r="FM381" s="17">
        <v>0</v>
      </c>
      <c r="FN381" s="17">
        <v>0</v>
      </c>
      <c r="FO381" s="17">
        <v>0</v>
      </c>
      <c r="FP381" s="17">
        <v>0</v>
      </c>
      <c r="FQ381" s="17">
        <v>0</v>
      </c>
      <c r="FR381" s="17">
        <v>0</v>
      </c>
      <c r="FS381" s="17">
        <v>0</v>
      </c>
      <c r="FT381" s="17">
        <v>0</v>
      </c>
      <c r="FU381" s="17">
        <v>0</v>
      </c>
      <c r="FV381" s="17">
        <v>0</v>
      </c>
      <c r="FW381" s="17">
        <v>0</v>
      </c>
      <c r="FX381" s="17">
        <v>0</v>
      </c>
      <c r="FY381" s="17">
        <v>0</v>
      </c>
      <c r="FZ381" s="17">
        <v>0</v>
      </c>
      <c r="GA381" s="17">
        <v>0</v>
      </c>
      <c r="GB381" s="17">
        <v>0</v>
      </c>
      <c r="GC381" s="17">
        <v>0</v>
      </c>
      <c r="GD381" s="17">
        <v>0</v>
      </c>
      <c r="GE381" s="17">
        <v>0</v>
      </c>
      <c r="GF381" s="17">
        <v>0</v>
      </c>
      <c r="GG381" s="17">
        <v>0</v>
      </c>
      <c r="GH381" s="17">
        <v>0</v>
      </c>
      <c r="GI381" s="17">
        <v>0</v>
      </c>
      <c r="GJ381" s="17">
        <v>0</v>
      </c>
      <c r="GK381" s="17">
        <v>0</v>
      </c>
      <c r="GL381" s="17">
        <v>0</v>
      </c>
      <c r="GM381" s="17">
        <v>0</v>
      </c>
      <c r="GN381" s="17">
        <v>0</v>
      </c>
      <c r="GO381" s="17">
        <v>0</v>
      </c>
      <c r="GP381" s="17">
        <v>0</v>
      </c>
      <c r="GQ381" s="17">
        <v>0</v>
      </c>
      <c r="GR381" s="17">
        <v>0</v>
      </c>
      <c r="GS381" s="17">
        <v>0</v>
      </c>
      <c r="GT381" s="17">
        <v>0</v>
      </c>
      <c r="GU381" s="17">
        <v>0</v>
      </c>
      <c r="GV381" s="17">
        <v>0</v>
      </c>
      <c r="GW381" s="17">
        <v>0</v>
      </c>
      <c r="GX381" s="17">
        <v>0</v>
      </c>
      <c r="GY381" s="17">
        <v>0</v>
      </c>
      <c r="GZ381" s="17">
        <v>0</v>
      </c>
      <c r="HA381" s="17">
        <v>0</v>
      </c>
      <c r="HB381" s="17">
        <v>0</v>
      </c>
      <c r="HC381" s="17">
        <v>0</v>
      </c>
      <c r="HD381" s="17">
        <v>0</v>
      </c>
      <c r="HE381" s="17">
        <v>0</v>
      </c>
      <c r="HF381" s="17">
        <v>0</v>
      </c>
      <c r="HG381" s="17">
        <v>0</v>
      </c>
      <c r="HH381" s="17">
        <v>0</v>
      </c>
      <c r="HI381" s="17">
        <v>0</v>
      </c>
      <c r="HJ381" s="17">
        <v>0</v>
      </c>
      <c r="HK381" s="17">
        <v>0</v>
      </c>
      <c r="HL381" s="17">
        <v>0</v>
      </c>
      <c r="HM381" s="17">
        <v>0</v>
      </c>
      <c r="HN381" s="17">
        <v>0</v>
      </c>
      <c r="HO381" s="17">
        <v>0</v>
      </c>
      <c r="HP381" s="17">
        <v>0</v>
      </c>
      <c r="HQ381" s="17">
        <v>0</v>
      </c>
      <c r="HR381" s="17">
        <v>0</v>
      </c>
      <c r="HS381" s="17">
        <v>0</v>
      </c>
      <c r="HT381" s="17">
        <v>0</v>
      </c>
      <c r="HU381" s="17">
        <v>0</v>
      </c>
      <c r="HV381" s="17">
        <v>0</v>
      </c>
      <c r="HW381" s="17">
        <v>0</v>
      </c>
      <c r="HX381" s="17">
        <v>0</v>
      </c>
      <c r="HY381" s="17">
        <v>0</v>
      </c>
      <c r="HZ381" s="17">
        <v>0</v>
      </c>
      <c r="IA381" s="17">
        <v>0</v>
      </c>
      <c r="IB381" s="17">
        <v>0</v>
      </c>
      <c r="IC381" s="17">
        <v>0</v>
      </c>
      <c r="ID381" s="17">
        <v>0</v>
      </c>
      <c r="IE381" s="17">
        <v>0</v>
      </c>
      <c r="IF381" s="17">
        <v>0</v>
      </c>
      <c r="IG381" s="17">
        <v>0</v>
      </c>
      <c r="IH381" s="17">
        <v>0</v>
      </c>
      <c r="II381" s="17">
        <v>0</v>
      </c>
      <c r="IJ381" s="17">
        <v>0</v>
      </c>
      <c r="IK381" s="17">
        <v>0</v>
      </c>
      <c r="IL381" s="17">
        <v>0</v>
      </c>
      <c r="IM381" s="17">
        <v>0</v>
      </c>
      <c r="IN381" s="17">
        <v>0</v>
      </c>
      <c r="IO381" s="17">
        <v>0</v>
      </c>
      <c r="IP381" s="17">
        <v>0</v>
      </c>
      <c r="IQ381" s="17">
        <v>0</v>
      </c>
      <c r="IR381" s="17">
        <v>0</v>
      </c>
      <c r="IS381" s="17">
        <v>0</v>
      </c>
      <c r="IT381" s="17">
        <v>0</v>
      </c>
      <c r="IU381" s="17">
        <v>0</v>
      </c>
      <c r="IV381" s="17">
        <v>0</v>
      </c>
      <c r="IW381" s="17">
        <v>0</v>
      </c>
      <c r="IX381" s="17">
        <v>0</v>
      </c>
      <c r="IY381" s="17">
        <v>0</v>
      </c>
      <c r="IZ381" s="17">
        <v>0</v>
      </c>
      <c r="JA381" s="17">
        <v>0</v>
      </c>
      <c r="JB381" s="17">
        <v>0</v>
      </c>
      <c r="JC381" s="17">
        <v>0</v>
      </c>
      <c r="JD381" s="17">
        <v>0</v>
      </c>
      <c r="JE381" s="17">
        <v>0</v>
      </c>
      <c r="JF381" s="17">
        <v>0</v>
      </c>
      <c r="JG381" s="17">
        <v>0</v>
      </c>
      <c r="JH381" s="17">
        <v>0</v>
      </c>
      <c r="JI381" s="17">
        <v>0</v>
      </c>
      <c r="JJ381" s="17">
        <v>0</v>
      </c>
      <c r="JK381" s="17">
        <v>0</v>
      </c>
      <c r="JL381" s="17">
        <v>0</v>
      </c>
      <c r="JM381" s="17">
        <v>0</v>
      </c>
      <c r="JN381" s="17">
        <v>0</v>
      </c>
      <c r="JO381" s="17">
        <v>0</v>
      </c>
      <c r="JP381" s="17">
        <v>0</v>
      </c>
      <c r="JQ381" s="17">
        <v>0</v>
      </c>
      <c r="JR381" s="17">
        <v>0</v>
      </c>
      <c r="JS381" s="17">
        <v>0</v>
      </c>
      <c r="JT381" s="17">
        <v>0</v>
      </c>
      <c r="JU381" s="17">
        <v>0</v>
      </c>
      <c r="JV381" s="17">
        <v>0</v>
      </c>
      <c r="JW381" s="17">
        <v>0</v>
      </c>
      <c r="JX381" s="17">
        <v>0</v>
      </c>
      <c r="JY381" s="17">
        <v>0</v>
      </c>
    </row>
    <row r="382" spans="1:285" x14ac:dyDescent="0.15">
      <c r="A382" s="17" t="s">
        <v>154</v>
      </c>
      <c r="B382" s="17" t="s">
        <v>155</v>
      </c>
      <c r="C382" s="17">
        <v>0</v>
      </c>
      <c r="D382" s="17">
        <v>7.05</v>
      </c>
      <c r="E382" s="17">
        <v>7.05</v>
      </c>
      <c r="F382" s="17">
        <v>7.05</v>
      </c>
      <c r="G382" s="17">
        <v>7.05</v>
      </c>
      <c r="H382" s="17">
        <v>7.05</v>
      </c>
      <c r="I382" s="17">
        <v>7.09</v>
      </c>
      <c r="J382" s="17">
        <v>7.09</v>
      </c>
      <c r="K382" s="17">
        <v>7.09</v>
      </c>
      <c r="L382" s="17">
        <v>7.09</v>
      </c>
      <c r="M382" s="17">
        <v>7.09</v>
      </c>
      <c r="N382" s="17">
        <v>7.1</v>
      </c>
      <c r="O382" s="17">
        <v>7.1</v>
      </c>
      <c r="P382" s="17">
        <v>7.09</v>
      </c>
      <c r="Q382" s="17">
        <v>7.08</v>
      </c>
      <c r="R382" s="17">
        <v>7.09</v>
      </c>
      <c r="S382" s="17">
        <v>7.09</v>
      </c>
      <c r="T382" s="17">
        <v>7.09</v>
      </c>
      <c r="U382" s="17">
        <v>7.09</v>
      </c>
      <c r="V382" s="17">
        <v>7.1</v>
      </c>
      <c r="W382" s="17">
        <v>7.1</v>
      </c>
      <c r="X382" s="17">
        <v>7.11</v>
      </c>
      <c r="Y382" s="17">
        <v>7.1</v>
      </c>
      <c r="Z382" s="17">
        <v>7.1</v>
      </c>
      <c r="AA382" s="17">
        <v>7.09</v>
      </c>
      <c r="AB382" s="17">
        <v>0</v>
      </c>
      <c r="AC382" s="17">
        <v>0</v>
      </c>
      <c r="AD382" s="17">
        <v>0</v>
      </c>
      <c r="AE382" s="17">
        <v>0</v>
      </c>
      <c r="AF382" s="17">
        <v>0</v>
      </c>
      <c r="AG382" s="17">
        <v>0</v>
      </c>
      <c r="AH382" s="17">
        <v>0</v>
      </c>
      <c r="AI382" s="17">
        <v>0</v>
      </c>
      <c r="AJ382" s="17">
        <v>0</v>
      </c>
      <c r="AK382" s="17">
        <v>0</v>
      </c>
      <c r="AL382" s="17">
        <v>0</v>
      </c>
      <c r="AM382" s="17">
        <v>0</v>
      </c>
      <c r="AN382" s="17">
        <v>0</v>
      </c>
      <c r="AO382" s="17">
        <v>0</v>
      </c>
      <c r="AP382" s="17">
        <v>0</v>
      </c>
      <c r="AQ382" s="17">
        <v>0</v>
      </c>
      <c r="AR382" s="17">
        <v>0</v>
      </c>
      <c r="AS382" s="17">
        <v>0</v>
      </c>
      <c r="AT382" s="17">
        <v>0</v>
      </c>
      <c r="AU382" s="17">
        <v>0</v>
      </c>
      <c r="AV382" s="17">
        <v>0</v>
      </c>
      <c r="AW382" s="17">
        <v>0</v>
      </c>
      <c r="AX382" s="17">
        <v>0</v>
      </c>
      <c r="AY382" s="17">
        <v>0</v>
      </c>
      <c r="AZ382" s="17">
        <v>0</v>
      </c>
      <c r="BA382" s="17">
        <v>0</v>
      </c>
      <c r="BB382" s="17">
        <v>0</v>
      </c>
      <c r="BC382" s="17">
        <v>0</v>
      </c>
      <c r="BD382" s="17">
        <v>0</v>
      </c>
      <c r="BE382" s="17">
        <v>0</v>
      </c>
      <c r="BF382" s="17">
        <v>0</v>
      </c>
      <c r="BG382" s="17">
        <v>0</v>
      </c>
      <c r="BH382" s="17">
        <v>0</v>
      </c>
      <c r="BI382" s="17">
        <v>0</v>
      </c>
      <c r="BJ382" s="17">
        <v>0</v>
      </c>
      <c r="BK382" s="17">
        <v>0</v>
      </c>
      <c r="BL382" s="17">
        <v>0</v>
      </c>
      <c r="BM382" s="17">
        <v>0</v>
      </c>
      <c r="BN382" s="17">
        <v>0</v>
      </c>
      <c r="BO382" s="17">
        <v>0</v>
      </c>
      <c r="BP382" s="17">
        <v>0</v>
      </c>
      <c r="BQ382" s="17">
        <v>0</v>
      </c>
      <c r="BR382" s="17">
        <v>0</v>
      </c>
      <c r="BS382" s="17">
        <v>0</v>
      </c>
      <c r="BT382" s="17">
        <v>0</v>
      </c>
      <c r="BU382" s="17">
        <v>0</v>
      </c>
      <c r="BV382" s="17">
        <v>0</v>
      </c>
      <c r="BW382" s="17">
        <v>0</v>
      </c>
      <c r="BX382" s="17">
        <v>0</v>
      </c>
      <c r="BY382" s="17">
        <v>0</v>
      </c>
      <c r="BZ382" s="17">
        <v>0</v>
      </c>
      <c r="CA382" s="17">
        <v>0</v>
      </c>
      <c r="CB382" s="17">
        <v>0</v>
      </c>
      <c r="CC382" s="17">
        <v>0</v>
      </c>
      <c r="CD382" s="17">
        <v>0</v>
      </c>
      <c r="CE382" s="17">
        <v>0</v>
      </c>
      <c r="CF382" s="17">
        <v>0</v>
      </c>
      <c r="CG382" s="17">
        <v>0</v>
      </c>
      <c r="CH382" s="17">
        <v>0</v>
      </c>
      <c r="CI382" s="17">
        <v>0</v>
      </c>
      <c r="CJ382" s="17">
        <v>0</v>
      </c>
      <c r="CK382" s="17">
        <v>0</v>
      </c>
      <c r="CL382" s="17">
        <v>0</v>
      </c>
      <c r="CM382" s="17">
        <v>0</v>
      </c>
      <c r="CN382" s="17">
        <v>0</v>
      </c>
      <c r="CO382" s="17">
        <v>0</v>
      </c>
      <c r="CP382" s="17">
        <v>0</v>
      </c>
      <c r="CQ382" s="17">
        <v>0</v>
      </c>
      <c r="CR382" s="17">
        <v>0</v>
      </c>
      <c r="CS382" s="17">
        <v>0</v>
      </c>
      <c r="CT382" s="17">
        <v>0</v>
      </c>
      <c r="CU382" s="17">
        <v>0</v>
      </c>
      <c r="CV382" s="17">
        <v>0</v>
      </c>
      <c r="CW382" s="17">
        <v>0</v>
      </c>
      <c r="CX382" s="17">
        <v>0</v>
      </c>
      <c r="CY382" s="17">
        <v>0</v>
      </c>
      <c r="CZ382" s="17">
        <v>0</v>
      </c>
      <c r="DA382" s="17">
        <v>0</v>
      </c>
      <c r="DB382" s="17">
        <v>0</v>
      </c>
      <c r="DC382" s="17">
        <v>0</v>
      </c>
      <c r="DD382" s="17">
        <v>0</v>
      </c>
      <c r="DE382" s="17">
        <v>0</v>
      </c>
      <c r="DF382" s="17">
        <v>0</v>
      </c>
      <c r="DG382" s="17">
        <v>0</v>
      </c>
      <c r="DH382" s="17">
        <v>0</v>
      </c>
      <c r="DI382" s="17">
        <v>0</v>
      </c>
      <c r="DJ382" s="17">
        <v>0</v>
      </c>
      <c r="DK382" s="17">
        <v>0</v>
      </c>
      <c r="DL382" s="17">
        <v>0</v>
      </c>
      <c r="DM382" s="17">
        <v>0</v>
      </c>
      <c r="DN382" s="17">
        <v>0</v>
      </c>
      <c r="DO382" s="17">
        <v>0</v>
      </c>
      <c r="DP382" s="17">
        <v>0</v>
      </c>
      <c r="DQ382" s="17">
        <v>0</v>
      </c>
      <c r="DR382" s="17">
        <v>0</v>
      </c>
      <c r="DS382" s="17">
        <v>0</v>
      </c>
      <c r="DT382" s="17">
        <v>0</v>
      </c>
      <c r="DU382" s="17">
        <v>0</v>
      </c>
      <c r="DV382" s="17">
        <v>0</v>
      </c>
      <c r="DW382" s="17">
        <v>0</v>
      </c>
      <c r="DX382" s="17">
        <v>0</v>
      </c>
      <c r="DY382" s="17">
        <v>0</v>
      </c>
      <c r="DZ382" s="17">
        <v>0</v>
      </c>
      <c r="EA382" s="17">
        <v>0</v>
      </c>
      <c r="EB382" s="17">
        <v>0</v>
      </c>
      <c r="EC382" s="17">
        <v>0</v>
      </c>
      <c r="ED382" s="17">
        <v>0</v>
      </c>
      <c r="EE382" s="17">
        <v>0</v>
      </c>
      <c r="EF382" s="17">
        <v>0</v>
      </c>
      <c r="EG382" s="17">
        <v>0</v>
      </c>
      <c r="EH382" s="17">
        <v>0</v>
      </c>
      <c r="EI382" s="17">
        <v>0</v>
      </c>
      <c r="EJ382" s="17">
        <v>0</v>
      </c>
      <c r="EK382" s="17">
        <v>0</v>
      </c>
      <c r="EL382" s="17">
        <v>0</v>
      </c>
      <c r="EM382" s="17">
        <v>0</v>
      </c>
      <c r="EN382" s="17">
        <v>0</v>
      </c>
      <c r="EO382" s="17">
        <v>0</v>
      </c>
      <c r="EP382" s="17">
        <v>0</v>
      </c>
      <c r="EQ382" s="17">
        <v>0</v>
      </c>
      <c r="ER382" s="17">
        <v>0</v>
      </c>
      <c r="ES382" s="17">
        <v>0</v>
      </c>
      <c r="ET382" s="17">
        <v>0</v>
      </c>
      <c r="EU382" s="17">
        <v>0</v>
      </c>
      <c r="EV382" s="17">
        <v>0</v>
      </c>
      <c r="EW382" s="17">
        <v>0</v>
      </c>
      <c r="EX382" s="17">
        <v>0</v>
      </c>
      <c r="EY382" s="17">
        <v>0</v>
      </c>
      <c r="EZ382" s="17">
        <v>0</v>
      </c>
      <c r="FA382" s="17">
        <v>0</v>
      </c>
      <c r="FB382" s="17">
        <v>0</v>
      </c>
      <c r="FC382" s="17">
        <v>0</v>
      </c>
      <c r="FD382" s="17">
        <v>0</v>
      </c>
      <c r="FE382" s="17">
        <v>0</v>
      </c>
      <c r="FF382" s="17">
        <v>0</v>
      </c>
      <c r="FG382" s="17">
        <v>0</v>
      </c>
      <c r="FH382" s="17">
        <v>0</v>
      </c>
      <c r="FI382" s="17">
        <v>0</v>
      </c>
      <c r="FJ382" s="17">
        <v>0</v>
      </c>
      <c r="FK382" s="17">
        <v>0</v>
      </c>
      <c r="FL382" s="17">
        <v>0</v>
      </c>
      <c r="FM382" s="17">
        <v>0</v>
      </c>
      <c r="FN382" s="17">
        <v>0</v>
      </c>
      <c r="FO382" s="17">
        <v>0</v>
      </c>
      <c r="FP382" s="17">
        <v>0</v>
      </c>
      <c r="FQ382" s="17">
        <v>0</v>
      </c>
      <c r="FR382" s="17">
        <v>0</v>
      </c>
      <c r="FS382" s="17">
        <v>0</v>
      </c>
      <c r="FT382" s="17">
        <v>0</v>
      </c>
      <c r="FU382" s="17">
        <v>0</v>
      </c>
      <c r="FV382" s="17">
        <v>0</v>
      </c>
      <c r="FW382" s="17">
        <v>0</v>
      </c>
      <c r="FX382" s="17">
        <v>0</v>
      </c>
      <c r="FY382" s="17">
        <v>0</v>
      </c>
      <c r="FZ382" s="17">
        <v>0</v>
      </c>
      <c r="GA382" s="17">
        <v>0</v>
      </c>
      <c r="GB382" s="17">
        <v>0</v>
      </c>
      <c r="GC382" s="17">
        <v>0</v>
      </c>
      <c r="GD382" s="17">
        <v>0</v>
      </c>
      <c r="GE382" s="17">
        <v>0</v>
      </c>
      <c r="GF382" s="17">
        <v>0</v>
      </c>
      <c r="GG382" s="17">
        <v>0</v>
      </c>
      <c r="GH382" s="17">
        <v>0</v>
      </c>
      <c r="GI382" s="17">
        <v>0</v>
      </c>
      <c r="GJ382" s="17">
        <v>0</v>
      </c>
      <c r="GK382" s="17">
        <v>0</v>
      </c>
      <c r="GL382" s="17">
        <v>0</v>
      </c>
      <c r="GM382" s="17">
        <v>0</v>
      </c>
      <c r="GN382" s="17">
        <v>0</v>
      </c>
      <c r="GO382" s="17">
        <v>0</v>
      </c>
      <c r="GP382" s="17">
        <v>0</v>
      </c>
      <c r="GQ382" s="17">
        <v>0</v>
      </c>
      <c r="GR382" s="17">
        <v>0</v>
      </c>
      <c r="GS382" s="17">
        <v>0</v>
      </c>
      <c r="GT382" s="17">
        <v>0</v>
      </c>
      <c r="GU382" s="17">
        <v>0</v>
      </c>
      <c r="GV382" s="17">
        <v>0</v>
      </c>
      <c r="GW382" s="17">
        <v>0</v>
      </c>
      <c r="GX382" s="17">
        <v>0</v>
      </c>
      <c r="GY382" s="17">
        <v>0</v>
      </c>
      <c r="GZ382" s="17">
        <v>0</v>
      </c>
      <c r="HA382" s="17">
        <v>0</v>
      </c>
      <c r="HB382" s="17">
        <v>0</v>
      </c>
      <c r="HC382" s="17">
        <v>0</v>
      </c>
      <c r="HD382" s="17">
        <v>0</v>
      </c>
      <c r="HE382" s="17">
        <v>0</v>
      </c>
      <c r="HF382" s="17">
        <v>0</v>
      </c>
      <c r="HG382" s="17">
        <v>0</v>
      </c>
      <c r="HH382" s="17">
        <v>0</v>
      </c>
      <c r="HI382" s="17">
        <v>0</v>
      </c>
      <c r="HJ382" s="17">
        <v>0</v>
      </c>
      <c r="HK382" s="17">
        <v>0</v>
      </c>
      <c r="HL382" s="17">
        <v>0</v>
      </c>
      <c r="HM382" s="17">
        <v>0</v>
      </c>
      <c r="HN382" s="17">
        <v>0</v>
      </c>
      <c r="HO382" s="17">
        <v>0</v>
      </c>
      <c r="HP382" s="17">
        <v>0</v>
      </c>
      <c r="HQ382" s="17">
        <v>0</v>
      </c>
      <c r="HR382" s="17">
        <v>0</v>
      </c>
      <c r="HS382" s="17">
        <v>0</v>
      </c>
      <c r="HT382" s="17">
        <v>0</v>
      </c>
      <c r="HU382" s="17">
        <v>0</v>
      </c>
      <c r="HV382" s="17">
        <v>0</v>
      </c>
      <c r="HW382" s="17">
        <v>0</v>
      </c>
      <c r="HX382" s="17">
        <v>0</v>
      </c>
      <c r="HY382" s="17">
        <v>0</v>
      </c>
      <c r="HZ382" s="17">
        <v>0</v>
      </c>
      <c r="IA382" s="17">
        <v>0</v>
      </c>
      <c r="IB382" s="17">
        <v>0</v>
      </c>
      <c r="IC382" s="17">
        <v>0</v>
      </c>
      <c r="ID382" s="17">
        <v>0</v>
      </c>
      <c r="IE382" s="17">
        <v>0</v>
      </c>
      <c r="IF382" s="17">
        <v>0</v>
      </c>
      <c r="IG382" s="17">
        <v>0</v>
      </c>
      <c r="IH382" s="17">
        <v>0</v>
      </c>
      <c r="II382" s="17">
        <v>0</v>
      </c>
      <c r="IJ382" s="17">
        <v>0</v>
      </c>
      <c r="IK382" s="17">
        <v>0</v>
      </c>
      <c r="IL382" s="17">
        <v>0</v>
      </c>
      <c r="IM382" s="17">
        <v>0</v>
      </c>
      <c r="IN382" s="17">
        <v>0</v>
      </c>
      <c r="IO382" s="17">
        <v>0</v>
      </c>
      <c r="IP382" s="17">
        <v>0</v>
      </c>
      <c r="IQ382" s="17">
        <v>0</v>
      </c>
      <c r="IR382" s="17">
        <v>0</v>
      </c>
      <c r="IS382" s="17">
        <v>0</v>
      </c>
      <c r="IT382" s="17">
        <v>0</v>
      </c>
      <c r="IU382" s="17">
        <v>0</v>
      </c>
      <c r="IV382" s="17">
        <v>0</v>
      </c>
      <c r="IW382" s="17">
        <v>0</v>
      </c>
      <c r="IX382" s="17">
        <v>0</v>
      </c>
      <c r="IY382" s="17">
        <v>0</v>
      </c>
      <c r="IZ382" s="17">
        <v>0</v>
      </c>
      <c r="JA382" s="17">
        <v>0</v>
      </c>
      <c r="JB382" s="17">
        <v>0</v>
      </c>
      <c r="JC382" s="17">
        <v>0</v>
      </c>
      <c r="JD382" s="17">
        <v>0</v>
      </c>
      <c r="JE382" s="17">
        <v>0</v>
      </c>
      <c r="JF382" s="17">
        <v>0</v>
      </c>
      <c r="JG382" s="17">
        <v>0</v>
      </c>
      <c r="JH382" s="17">
        <v>0</v>
      </c>
      <c r="JI382" s="17">
        <v>0</v>
      </c>
      <c r="JJ382" s="17">
        <v>0</v>
      </c>
      <c r="JK382" s="17">
        <v>0</v>
      </c>
      <c r="JL382" s="17">
        <v>0</v>
      </c>
      <c r="JM382" s="17">
        <v>0</v>
      </c>
      <c r="JN382" s="17">
        <v>0</v>
      </c>
      <c r="JO382" s="17">
        <v>0</v>
      </c>
      <c r="JP382" s="17">
        <v>0</v>
      </c>
      <c r="JQ382" s="17">
        <v>0</v>
      </c>
      <c r="JR382" s="17">
        <v>0</v>
      </c>
      <c r="JS382" s="17">
        <v>0</v>
      </c>
      <c r="JT382" s="17">
        <v>0</v>
      </c>
      <c r="JU382" s="17">
        <v>0</v>
      </c>
      <c r="JV382" s="17">
        <v>0</v>
      </c>
      <c r="JW382" s="17">
        <v>0</v>
      </c>
      <c r="JX382" s="17">
        <v>0</v>
      </c>
      <c r="JY382" s="17">
        <v>0</v>
      </c>
    </row>
    <row r="383" spans="1:285" x14ac:dyDescent="0.15">
      <c r="A383" s="17" t="s">
        <v>315</v>
      </c>
      <c r="B383" s="17" t="s">
        <v>316</v>
      </c>
      <c r="C383" s="17">
        <v>0</v>
      </c>
      <c r="D383" s="17">
        <v>25.05</v>
      </c>
      <c r="E383" s="17">
        <v>25.05</v>
      </c>
      <c r="F383" s="17">
        <v>25.05</v>
      </c>
      <c r="G383" s="17">
        <v>25.05</v>
      </c>
      <c r="H383" s="17">
        <v>25.05</v>
      </c>
      <c r="I383" s="17">
        <v>25.32</v>
      </c>
      <c r="J383" s="17">
        <v>25.32</v>
      </c>
      <c r="K383" s="17">
        <v>25.32</v>
      </c>
      <c r="L383" s="17">
        <v>25.32</v>
      </c>
      <c r="M383" s="17">
        <v>25.32</v>
      </c>
      <c r="N383" s="17">
        <v>25.3</v>
      </c>
      <c r="O383" s="17">
        <v>25.18</v>
      </c>
      <c r="P383" s="17">
        <v>25.19</v>
      </c>
      <c r="Q383" s="17">
        <v>25.2</v>
      </c>
      <c r="R383" s="17">
        <v>25.17</v>
      </c>
      <c r="S383" s="17">
        <v>25.19</v>
      </c>
      <c r="T383" s="17">
        <v>25.22</v>
      </c>
      <c r="U383" s="17">
        <v>25.25</v>
      </c>
      <c r="V383" s="17">
        <v>25.25</v>
      </c>
      <c r="W383" s="17">
        <v>25.25</v>
      </c>
      <c r="X383" s="17">
        <v>25.26</v>
      </c>
      <c r="Y383" s="17">
        <v>25.24</v>
      </c>
      <c r="Z383" s="17">
        <v>25.25</v>
      </c>
      <c r="AA383" s="17">
        <v>25.24</v>
      </c>
      <c r="AB383" s="17">
        <v>0</v>
      </c>
      <c r="AC383" s="17">
        <v>0</v>
      </c>
      <c r="AD383" s="17">
        <v>0</v>
      </c>
      <c r="AE383" s="17">
        <v>0</v>
      </c>
      <c r="AF383" s="17">
        <v>0</v>
      </c>
      <c r="AG383" s="17">
        <v>0</v>
      </c>
      <c r="AH383" s="17">
        <v>0</v>
      </c>
      <c r="AI383" s="17">
        <v>0</v>
      </c>
      <c r="AJ383" s="17">
        <v>0</v>
      </c>
      <c r="AK383" s="17">
        <v>0</v>
      </c>
      <c r="AL383" s="17">
        <v>0</v>
      </c>
      <c r="AM383" s="17">
        <v>0</v>
      </c>
      <c r="AN383" s="17">
        <v>0</v>
      </c>
      <c r="AO383" s="17">
        <v>0</v>
      </c>
      <c r="AP383" s="17">
        <v>0</v>
      </c>
      <c r="AQ383" s="17">
        <v>0</v>
      </c>
      <c r="AR383" s="17">
        <v>0</v>
      </c>
      <c r="AS383" s="17">
        <v>0</v>
      </c>
      <c r="AT383" s="17">
        <v>0</v>
      </c>
      <c r="AU383" s="17">
        <v>0</v>
      </c>
      <c r="AV383" s="17">
        <v>0</v>
      </c>
      <c r="AW383" s="17">
        <v>0</v>
      </c>
      <c r="AX383" s="17">
        <v>0</v>
      </c>
      <c r="AY383" s="17">
        <v>0</v>
      </c>
      <c r="AZ383" s="17">
        <v>0</v>
      </c>
      <c r="BA383" s="17">
        <v>0</v>
      </c>
      <c r="BB383" s="17">
        <v>0</v>
      </c>
      <c r="BC383" s="17">
        <v>0</v>
      </c>
      <c r="BD383" s="17">
        <v>0</v>
      </c>
      <c r="BE383" s="17">
        <v>0</v>
      </c>
      <c r="BF383" s="17">
        <v>0</v>
      </c>
      <c r="BG383" s="17">
        <v>0</v>
      </c>
      <c r="BH383" s="17">
        <v>0</v>
      </c>
      <c r="BI383" s="17">
        <v>0</v>
      </c>
      <c r="BJ383" s="17">
        <v>0</v>
      </c>
      <c r="BK383" s="17">
        <v>0</v>
      </c>
      <c r="BL383" s="17">
        <v>0</v>
      </c>
      <c r="BM383" s="17">
        <v>0</v>
      </c>
      <c r="BN383" s="17">
        <v>0</v>
      </c>
      <c r="BO383" s="17">
        <v>0</v>
      </c>
      <c r="BP383" s="17">
        <v>0</v>
      </c>
      <c r="BQ383" s="17">
        <v>0</v>
      </c>
      <c r="BR383" s="17">
        <v>0</v>
      </c>
      <c r="BS383" s="17">
        <v>0</v>
      </c>
      <c r="BT383" s="17">
        <v>0</v>
      </c>
      <c r="BU383" s="17">
        <v>0</v>
      </c>
      <c r="BV383" s="17">
        <v>0</v>
      </c>
      <c r="BW383" s="17">
        <v>0</v>
      </c>
      <c r="BX383" s="17">
        <v>0</v>
      </c>
      <c r="BY383" s="17">
        <v>0</v>
      </c>
      <c r="BZ383" s="17">
        <v>0</v>
      </c>
      <c r="CA383" s="17">
        <v>0</v>
      </c>
      <c r="CB383" s="17">
        <v>0</v>
      </c>
      <c r="CC383" s="17">
        <v>0</v>
      </c>
      <c r="CD383" s="17">
        <v>0</v>
      </c>
      <c r="CE383" s="17">
        <v>0</v>
      </c>
      <c r="CF383" s="17">
        <v>0</v>
      </c>
      <c r="CG383" s="17">
        <v>0</v>
      </c>
      <c r="CH383" s="17">
        <v>0</v>
      </c>
      <c r="CI383" s="17">
        <v>0</v>
      </c>
      <c r="CJ383" s="17">
        <v>0</v>
      </c>
      <c r="CK383" s="17">
        <v>0</v>
      </c>
      <c r="CL383" s="17">
        <v>0</v>
      </c>
      <c r="CM383" s="17">
        <v>0</v>
      </c>
      <c r="CN383" s="17">
        <v>0</v>
      </c>
      <c r="CO383" s="17">
        <v>0</v>
      </c>
      <c r="CP383" s="17">
        <v>0</v>
      </c>
      <c r="CQ383" s="17">
        <v>0</v>
      </c>
      <c r="CR383" s="17">
        <v>0</v>
      </c>
      <c r="CS383" s="17">
        <v>0</v>
      </c>
      <c r="CT383" s="17">
        <v>0</v>
      </c>
      <c r="CU383" s="17">
        <v>0</v>
      </c>
      <c r="CV383" s="17">
        <v>0</v>
      </c>
      <c r="CW383" s="17">
        <v>0</v>
      </c>
      <c r="CX383" s="17">
        <v>0</v>
      </c>
      <c r="CY383" s="17">
        <v>0</v>
      </c>
      <c r="CZ383" s="17">
        <v>0</v>
      </c>
      <c r="DA383" s="17">
        <v>0</v>
      </c>
      <c r="DB383" s="17">
        <v>0</v>
      </c>
      <c r="DC383" s="17">
        <v>0</v>
      </c>
      <c r="DD383" s="17">
        <v>0</v>
      </c>
      <c r="DE383" s="17">
        <v>0</v>
      </c>
      <c r="DF383" s="17">
        <v>0</v>
      </c>
      <c r="DG383" s="17">
        <v>0</v>
      </c>
      <c r="DH383" s="17">
        <v>0</v>
      </c>
      <c r="DI383" s="17">
        <v>0</v>
      </c>
      <c r="DJ383" s="17">
        <v>0</v>
      </c>
      <c r="DK383" s="17">
        <v>0</v>
      </c>
      <c r="DL383" s="17">
        <v>0</v>
      </c>
      <c r="DM383" s="17">
        <v>0</v>
      </c>
      <c r="DN383" s="17">
        <v>0</v>
      </c>
      <c r="DO383" s="17">
        <v>0</v>
      </c>
      <c r="DP383" s="17">
        <v>0</v>
      </c>
      <c r="DQ383" s="17">
        <v>0</v>
      </c>
      <c r="DR383" s="17">
        <v>0</v>
      </c>
      <c r="DS383" s="17">
        <v>0</v>
      </c>
      <c r="DT383" s="17">
        <v>0</v>
      </c>
      <c r="DU383" s="17">
        <v>0</v>
      </c>
      <c r="DV383" s="17">
        <v>0</v>
      </c>
      <c r="DW383" s="17">
        <v>0</v>
      </c>
      <c r="DX383" s="17">
        <v>0</v>
      </c>
      <c r="DY383" s="17">
        <v>0</v>
      </c>
      <c r="DZ383" s="17">
        <v>0</v>
      </c>
      <c r="EA383" s="17">
        <v>0</v>
      </c>
      <c r="EB383" s="17">
        <v>0</v>
      </c>
      <c r="EC383" s="17">
        <v>0</v>
      </c>
      <c r="ED383" s="17">
        <v>0</v>
      </c>
      <c r="EE383" s="17">
        <v>0</v>
      </c>
      <c r="EF383" s="17">
        <v>0</v>
      </c>
      <c r="EG383" s="17">
        <v>0</v>
      </c>
      <c r="EH383" s="17">
        <v>0</v>
      </c>
      <c r="EI383" s="17">
        <v>0</v>
      </c>
      <c r="EJ383" s="17">
        <v>0</v>
      </c>
      <c r="EK383" s="17">
        <v>0</v>
      </c>
      <c r="EL383" s="17">
        <v>0</v>
      </c>
      <c r="EM383" s="17">
        <v>0</v>
      </c>
      <c r="EN383" s="17">
        <v>0</v>
      </c>
      <c r="EO383" s="17">
        <v>0</v>
      </c>
      <c r="EP383" s="17">
        <v>0</v>
      </c>
      <c r="EQ383" s="17">
        <v>0</v>
      </c>
      <c r="ER383" s="17">
        <v>0</v>
      </c>
      <c r="ES383" s="17">
        <v>0</v>
      </c>
      <c r="ET383" s="17">
        <v>0</v>
      </c>
      <c r="EU383" s="17">
        <v>0</v>
      </c>
      <c r="EV383" s="17">
        <v>0</v>
      </c>
      <c r="EW383" s="17">
        <v>0</v>
      </c>
      <c r="EX383" s="17">
        <v>0</v>
      </c>
      <c r="EY383" s="17">
        <v>0</v>
      </c>
      <c r="EZ383" s="17">
        <v>0</v>
      </c>
      <c r="FA383" s="17">
        <v>0</v>
      </c>
      <c r="FB383" s="17">
        <v>0</v>
      </c>
      <c r="FC383" s="17">
        <v>0</v>
      </c>
      <c r="FD383" s="17">
        <v>0</v>
      </c>
      <c r="FE383" s="17">
        <v>0</v>
      </c>
      <c r="FF383" s="17">
        <v>0</v>
      </c>
      <c r="FG383" s="17">
        <v>0</v>
      </c>
      <c r="FH383" s="17">
        <v>0</v>
      </c>
      <c r="FI383" s="17">
        <v>0</v>
      </c>
      <c r="FJ383" s="17">
        <v>0</v>
      </c>
      <c r="FK383" s="17">
        <v>0</v>
      </c>
      <c r="FL383" s="17">
        <v>0</v>
      </c>
      <c r="FM383" s="17">
        <v>0</v>
      </c>
      <c r="FN383" s="17">
        <v>0</v>
      </c>
      <c r="FO383" s="17">
        <v>0</v>
      </c>
      <c r="FP383" s="17">
        <v>0</v>
      </c>
      <c r="FQ383" s="17">
        <v>0</v>
      </c>
      <c r="FR383" s="17">
        <v>0</v>
      </c>
      <c r="FS383" s="17">
        <v>0</v>
      </c>
      <c r="FT383" s="17">
        <v>0</v>
      </c>
      <c r="FU383" s="17">
        <v>0</v>
      </c>
      <c r="FV383" s="17">
        <v>0</v>
      </c>
      <c r="FW383" s="17">
        <v>0</v>
      </c>
      <c r="FX383" s="17">
        <v>0</v>
      </c>
      <c r="FY383" s="17">
        <v>0</v>
      </c>
      <c r="FZ383" s="17">
        <v>0</v>
      </c>
      <c r="GA383" s="17">
        <v>0</v>
      </c>
      <c r="GB383" s="17">
        <v>0</v>
      </c>
      <c r="GC383" s="17">
        <v>0</v>
      </c>
      <c r="GD383" s="17">
        <v>0</v>
      </c>
      <c r="GE383" s="17">
        <v>0</v>
      </c>
      <c r="GF383" s="17">
        <v>0</v>
      </c>
      <c r="GG383" s="17">
        <v>0</v>
      </c>
      <c r="GH383" s="17">
        <v>0</v>
      </c>
      <c r="GI383" s="17">
        <v>0</v>
      </c>
      <c r="GJ383" s="17">
        <v>0</v>
      </c>
      <c r="GK383" s="17">
        <v>0</v>
      </c>
      <c r="GL383" s="17">
        <v>0</v>
      </c>
      <c r="GM383" s="17">
        <v>0</v>
      </c>
      <c r="GN383" s="17">
        <v>0</v>
      </c>
      <c r="GO383" s="17">
        <v>0</v>
      </c>
      <c r="GP383" s="17">
        <v>0</v>
      </c>
      <c r="GQ383" s="17">
        <v>0</v>
      </c>
      <c r="GR383" s="17">
        <v>0</v>
      </c>
      <c r="GS383" s="17">
        <v>0</v>
      </c>
      <c r="GT383" s="17">
        <v>0</v>
      </c>
      <c r="GU383" s="17">
        <v>0</v>
      </c>
      <c r="GV383" s="17">
        <v>0</v>
      </c>
      <c r="GW383" s="17">
        <v>0</v>
      </c>
      <c r="GX383" s="17">
        <v>0</v>
      </c>
      <c r="GY383" s="17">
        <v>0</v>
      </c>
      <c r="GZ383" s="17">
        <v>0</v>
      </c>
      <c r="HA383" s="17">
        <v>0</v>
      </c>
      <c r="HB383" s="17">
        <v>0</v>
      </c>
      <c r="HC383" s="17">
        <v>0</v>
      </c>
      <c r="HD383" s="17">
        <v>0</v>
      </c>
      <c r="HE383" s="17">
        <v>0</v>
      </c>
      <c r="HF383" s="17">
        <v>0</v>
      </c>
      <c r="HG383" s="17">
        <v>0</v>
      </c>
      <c r="HH383" s="17">
        <v>0</v>
      </c>
      <c r="HI383" s="17">
        <v>0</v>
      </c>
      <c r="HJ383" s="17">
        <v>0</v>
      </c>
      <c r="HK383" s="17">
        <v>0</v>
      </c>
      <c r="HL383" s="17">
        <v>0</v>
      </c>
      <c r="HM383" s="17">
        <v>0</v>
      </c>
      <c r="HN383" s="17">
        <v>0</v>
      </c>
      <c r="HO383" s="17">
        <v>0</v>
      </c>
      <c r="HP383" s="17">
        <v>0</v>
      </c>
      <c r="HQ383" s="17">
        <v>0</v>
      </c>
      <c r="HR383" s="17">
        <v>0</v>
      </c>
      <c r="HS383" s="17">
        <v>0</v>
      </c>
      <c r="HT383" s="17">
        <v>0</v>
      </c>
      <c r="HU383" s="17">
        <v>0</v>
      </c>
      <c r="HV383" s="17">
        <v>0</v>
      </c>
      <c r="HW383" s="17">
        <v>0</v>
      </c>
      <c r="HX383" s="17">
        <v>0</v>
      </c>
      <c r="HY383" s="17">
        <v>0</v>
      </c>
      <c r="HZ383" s="17">
        <v>0</v>
      </c>
      <c r="IA383" s="17">
        <v>0</v>
      </c>
      <c r="IB383" s="17">
        <v>0</v>
      </c>
      <c r="IC383" s="17">
        <v>0</v>
      </c>
      <c r="ID383" s="17">
        <v>0</v>
      </c>
      <c r="IE383" s="17">
        <v>0</v>
      </c>
      <c r="IF383" s="17">
        <v>0</v>
      </c>
      <c r="IG383" s="17">
        <v>0</v>
      </c>
      <c r="IH383" s="17">
        <v>0</v>
      </c>
      <c r="II383" s="17">
        <v>0</v>
      </c>
      <c r="IJ383" s="17">
        <v>0</v>
      </c>
      <c r="IK383" s="17">
        <v>0</v>
      </c>
      <c r="IL383" s="17">
        <v>0</v>
      </c>
      <c r="IM383" s="17">
        <v>0</v>
      </c>
      <c r="IN383" s="17">
        <v>0</v>
      </c>
      <c r="IO383" s="17">
        <v>0</v>
      </c>
      <c r="IP383" s="17">
        <v>0</v>
      </c>
      <c r="IQ383" s="17">
        <v>0</v>
      </c>
      <c r="IR383" s="17">
        <v>0</v>
      </c>
      <c r="IS383" s="17">
        <v>0</v>
      </c>
      <c r="IT383" s="17">
        <v>0</v>
      </c>
      <c r="IU383" s="17">
        <v>0</v>
      </c>
      <c r="IV383" s="17">
        <v>0</v>
      </c>
      <c r="IW383" s="17">
        <v>0</v>
      </c>
      <c r="IX383" s="17">
        <v>0</v>
      </c>
      <c r="IY383" s="17">
        <v>0</v>
      </c>
      <c r="IZ383" s="17">
        <v>0</v>
      </c>
      <c r="JA383" s="17">
        <v>0</v>
      </c>
      <c r="JB383" s="17">
        <v>0</v>
      </c>
      <c r="JC383" s="17">
        <v>0</v>
      </c>
      <c r="JD383" s="17">
        <v>0</v>
      </c>
      <c r="JE383" s="17">
        <v>0</v>
      </c>
      <c r="JF383" s="17">
        <v>0</v>
      </c>
      <c r="JG383" s="17">
        <v>0</v>
      </c>
      <c r="JH383" s="17">
        <v>0</v>
      </c>
      <c r="JI383" s="17">
        <v>0</v>
      </c>
      <c r="JJ383" s="17">
        <v>0</v>
      </c>
      <c r="JK383" s="17">
        <v>0</v>
      </c>
      <c r="JL383" s="17">
        <v>0</v>
      </c>
      <c r="JM383" s="17">
        <v>0</v>
      </c>
      <c r="JN383" s="17">
        <v>0</v>
      </c>
      <c r="JO383" s="17">
        <v>0</v>
      </c>
      <c r="JP383" s="17">
        <v>0</v>
      </c>
      <c r="JQ383" s="17">
        <v>0</v>
      </c>
      <c r="JR383" s="17">
        <v>0</v>
      </c>
      <c r="JS383" s="17">
        <v>0</v>
      </c>
      <c r="JT383" s="17">
        <v>0</v>
      </c>
      <c r="JU383" s="17">
        <v>0</v>
      </c>
      <c r="JV383" s="17">
        <v>0</v>
      </c>
      <c r="JW383" s="17">
        <v>0</v>
      </c>
      <c r="JX383" s="17">
        <v>0</v>
      </c>
      <c r="JY383" s="17">
        <v>0</v>
      </c>
    </row>
    <row r="384" spans="1:285" x14ac:dyDescent="0.15">
      <c r="A384" s="17" t="s">
        <v>134</v>
      </c>
      <c r="B384" s="17" t="s">
        <v>135</v>
      </c>
      <c r="C384" s="17">
        <v>0</v>
      </c>
      <c r="D384" s="17">
        <v>2.83</v>
      </c>
      <c r="E384" s="17">
        <v>2.83</v>
      </c>
      <c r="F384" s="17">
        <v>2.83</v>
      </c>
      <c r="G384" s="17">
        <v>2.83</v>
      </c>
      <c r="H384" s="17">
        <v>2.83</v>
      </c>
      <c r="I384" s="17">
        <v>2.85</v>
      </c>
      <c r="J384" s="17">
        <v>2.85</v>
      </c>
      <c r="K384" s="17">
        <v>2.85</v>
      </c>
      <c r="L384" s="17">
        <v>2.85</v>
      </c>
      <c r="M384" s="17">
        <v>2.85</v>
      </c>
      <c r="N384" s="17">
        <v>2.86</v>
      </c>
      <c r="O384" s="17">
        <v>2.87</v>
      </c>
      <c r="P384" s="17">
        <v>2.85</v>
      </c>
      <c r="Q384" s="17">
        <v>2.86</v>
      </c>
      <c r="R384" s="17">
        <v>2.85</v>
      </c>
      <c r="S384" s="17">
        <v>2.86</v>
      </c>
      <c r="T384" s="17">
        <v>2.87</v>
      </c>
      <c r="U384" s="17">
        <v>2.87</v>
      </c>
      <c r="V384" s="17">
        <v>2.87</v>
      </c>
      <c r="W384" s="17">
        <v>2.88</v>
      </c>
      <c r="X384" s="17">
        <v>2.88</v>
      </c>
      <c r="Y384" s="17">
        <v>2.88</v>
      </c>
      <c r="Z384" s="17">
        <v>2.88</v>
      </c>
      <c r="AA384" s="17">
        <v>2.88</v>
      </c>
      <c r="AB384" s="17">
        <v>0</v>
      </c>
      <c r="AC384" s="17">
        <v>0</v>
      </c>
      <c r="AD384" s="17">
        <v>0</v>
      </c>
      <c r="AE384" s="17">
        <v>0</v>
      </c>
      <c r="AF384" s="17">
        <v>0</v>
      </c>
      <c r="AG384" s="17">
        <v>0</v>
      </c>
      <c r="AH384" s="17">
        <v>0</v>
      </c>
      <c r="AI384" s="17">
        <v>0</v>
      </c>
      <c r="AJ384" s="17">
        <v>0</v>
      </c>
      <c r="AK384" s="17">
        <v>0</v>
      </c>
      <c r="AL384" s="17">
        <v>0</v>
      </c>
      <c r="AM384" s="17">
        <v>0</v>
      </c>
      <c r="AN384" s="17">
        <v>0</v>
      </c>
      <c r="AO384" s="17">
        <v>0</v>
      </c>
      <c r="AP384" s="17">
        <v>0</v>
      </c>
      <c r="AQ384" s="17">
        <v>0</v>
      </c>
      <c r="AR384" s="17">
        <v>0</v>
      </c>
      <c r="AS384" s="17">
        <v>0</v>
      </c>
      <c r="AT384" s="17">
        <v>0</v>
      </c>
      <c r="AU384" s="17">
        <v>0</v>
      </c>
      <c r="AV384" s="17">
        <v>0</v>
      </c>
      <c r="AW384" s="17">
        <v>0</v>
      </c>
      <c r="AX384" s="17">
        <v>0</v>
      </c>
      <c r="AY384" s="17">
        <v>0</v>
      </c>
      <c r="AZ384" s="17">
        <v>0</v>
      </c>
      <c r="BA384" s="17">
        <v>0</v>
      </c>
      <c r="BB384" s="17">
        <v>0</v>
      </c>
      <c r="BC384" s="17">
        <v>0</v>
      </c>
      <c r="BD384" s="17">
        <v>0</v>
      </c>
      <c r="BE384" s="17">
        <v>0</v>
      </c>
      <c r="BF384" s="17">
        <v>0</v>
      </c>
      <c r="BG384" s="17">
        <v>0</v>
      </c>
      <c r="BH384" s="17">
        <v>0</v>
      </c>
      <c r="BI384" s="17">
        <v>0</v>
      </c>
      <c r="BJ384" s="17">
        <v>0</v>
      </c>
      <c r="BK384" s="17">
        <v>0</v>
      </c>
      <c r="BL384" s="17">
        <v>0</v>
      </c>
      <c r="BM384" s="17">
        <v>0</v>
      </c>
      <c r="BN384" s="17">
        <v>0</v>
      </c>
      <c r="BO384" s="17">
        <v>0</v>
      </c>
      <c r="BP384" s="17">
        <v>0</v>
      </c>
      <c r="BQ384" s="17">
        <v>0</v>
      </c>
      <c r="BR384" s="17">
        <v>0</v>
      </c>
      <c r="BS384" s="17">
        <v>0</v>
      </c>
      <c r="BT384" s="17">
        <v>0</v>
      </c>
      <c r="BU384" s="17">
        <v>0</v>
      </c>
      <c r="BV384" s="17">
        <v>0</v>
      </c>
      <c r="BW384" s="17">
        <v>0</v>
      </c>
      <c r="BX384" s="17">
        <v>0</v>
      </c>
      <c r="BY384" s="17">
        <v>0</v>
      </c>
      <c r="BZ384" s="17">
        <v>0</v>
      </c>
      <c r="CA384" s="17">
        <v>0</v>
      </c>
      <c r="CB384" s="17">
        <v>0</v>
      </c>
      <c r="CC384" s="17">
        <v>0</v>
      </c>
      <c r="CD384" s="17">
        <v>0</v>
      </c>
      <c r="CE384" s="17">
        <v>0</v>
      </c>
      <c r="CF384" s="17">
        <v>0</v>
      </c>
      <c r="CG384" s="17">
        <v>0</v>
      </c>
      <c r="CH384" s="17">
        <v>0</v>
      </c>
      <c r="CI384" s="17">
        <v>0</v>
      </c>
      <c r="CJ384" s="17">
        <v>0</v>
      </c>
      <c r="CK384" s="17">
        <v>0</v>
      </c>
      <c r="CL384" s="17">
        <v>0</v>
      </c>
      <c r="CM384" s="17">
        <v>0</v>
      </c>
      <c r="CN384" s="17">
        <v>0</v>
      </c>
      <c r="CO384" s="17">
        <v>0</v>
      </c>
      <c r="CP384" s="17">
        <v>0</v>
      </c>
      <c r="CQ384" s="17">
        <v>0</v>
      </c>
      <c r="CR384" s="17">
        <v>0</v>
      </c>
      <c r="CS384" s="17">
        <v>0</v>
      </c>
      <c r="CT384" s="17">
        <v>0</v>
      </c>
      <c r="CU384" s="17">
        <v>0</v>
      </c>
      <c r="CV384" s="17">
        <v>0</v>
      </c>
      <c r="CW384" s="17">
        <v>0</v>
      </c>
      <c r="CX384" s="17">
        <v>0</v>
      </c>
      <c r="CY384" s="17">
        <v>0</v>
      </c>
      <c r="CZ384" s="17">
        <v>0</v>
      </c>
      <c r="DA384" s="17">
        <v>0</v>
      </c>
      <c r="DB384" s="17">
        <v>0</v>
      </c>
      <c r="DC384" s="17">
        <v>0</v>
      </c>
      <c r="DD384" s="17">
        <v>0</v>
      </c>
      <c r="DE384" s="17">
        <v>0</v>
      </c>
      <c r="DF384" s="17">
        <v>0</v>
      </c>
      <c r="DG384" s="17">
        <v>0</v>
      </c>
      <c r="DH384" s="17">
        <v>0</v>
      </c>
      <c r="DI384" s="17">
        <v>0</v>
      </c>
      <c r="DJ384" s="17">
        <v>0</v>
      </c>
      <c r="DK384" s="17">
        <v>0</v>
      </c>
      <c r="DL384" s="17">
        <v>0</v>
      </c>
      <c r="DM384" s="17">
        <v>0</v>
      </c>
      <c r="DN384" s="17">
        <v>0</v>
      </c>
      <c r="DO384" s="17">
        <v>0</v>
      </c>
      <c r="DP384" s="17">
        <v>0</v>
      </c>
      <c r="DQ384" s="17">
        <v>0</v>
      </c>
      <c r="DR384" s="17">
        <v>0</v>
      </c>
      <c r="DS384" s="17">
        <v>0</v>
      </c>
      <c r="DT384" s="17">
        <v>0</v>
      </c>
      <c r="DU384" s="17">
        <v>0</v>
      </c>
      <c r="DV384" s="17">
        <v>0</v>
      </c>
      <c r="DW384" s="17">
        <v>0</v>
      </c>
      <c r="DX384" s="17">
        <v>0</v>
      </c>
      <c r="DY384" s="17">
        <v>0</v>
      </c>
      <c r="DZ384" s="17">
        <v>0</v>
      </c>
      <c r="EA384" s="17">
        <v>0</v>
      </c>
      <c r="EB384" s="17">
        <v>0</v>
      </c>
      <c r="EC384" s="17">
        <v>0</v>
      </c>
      <c r="ED384" s="17">
        <v>0</v>
      </c>
      <c r="EE384" s="17">
        <v>0</v>
      </c>
      <c r="EF384" s="17">
        <v>0</v>
      </c>
      <c r="EG384" s="17">
        <v>0</v>
      </c>
      <c r="EH384" s="17">
        <v>0</v>
      </c>
      <c r="EI384" s="17">
        <v>0</v>
      </c>
      <c r="EJ384" s="17">
        <v>0</v>
      </c>
      <c r="EK384" s="17">
        <v>0</v>
      </c>
      <c r="EL384" s="17">
        <v>0</v>
      </c>
      <c r="EM384" s="17">
        <v>0</v>
      </c>
      <c r="EN384" s="17">
        <v>0</v>
      </c>
      <c r="EO384" s="17">
        <v>0</v>
      </c>
      <c r="EP384" s="17">
        <v>0</v>
      </c>
      <c r="EQ384" s="17">
        <v>0</v>
      </c>
      <c r="ER384" s="17">
        <v>0</v>
      </c>
      <c r="ES384" s="17">
        <v>0</v>
      </c>
      <c r="ET384" s="17">
        <v>0</v>
      </c>
      <c r="EU384" s="17">
        <v>0</v>
      </c>
      <c r="EV384" s="17">
        <v>0</v>
      </c>
      <c r="EW384" s="17">
        <v>0</v>
      </c>
      <c r="EX384" s="17">
        <v>0</v>
      </c>
      <c r="EY384" s="17">
        <v>0</v>
      </c>
      <c r="EZ384" s="17">
        <v>0</v>
      </c>
      <c r="FA384" s="17">
        <v>0</v>
      </c>
      <c r="FB384" s="17">
        <v>0</v>
      </c>
      <c r="FC384" s="17">
        <v>0</v>
      </c>
      <c r="FD384" s="17">
        <v>0</v>
      </c>
      <c r="FE384" s="17">
        <v>0</v>
      </c>
      <c r="FF384" s="17">
        <v>0</v>
      </c>
      <c r="FG384" s="17">
        <v>0</v>
      </c>
      <c r="FH384" s="17">
        <v>0</v>
      </c>
      <c r="FI384" s="17">
        <v>0</v>
      </c>
      <c r="FJ384" s="17">
        <v>0</v>
      </c>
      <c r="FK384" s="17">
        <v>0</v>
      </c>
      <c r="FL384" s="17">
        <v>0</v>
      </c>
      <c r="FM384" s="17">
        <v>0</v>
      </c>
      <c r="FN384" s="17">
        <v>0</v>
      </c>
      <c r="FO384" s="17">
        <v>0</v>
      </c>
      <c r="FP384" s="17">
        <v>0</v>
      </c>
      <c r="FQ384" s="17">
        <v>0</v>
      </c>
      <c r="FR384" s="17">
        <v>0</v>
      </c>
      <c r="FS384" s="17">
        <v>0</v>
      </c>
      <c r="FT384" s="17">
        <v>0</v>
      </c>
      <c r="FU384" s="17">
        <v>0</v>
      </c>
      <c r="FV384" s="17">
        <v>0</v>
      </c>
      <c r="FW384" s="17">
        <v>0</v>
      </c>
      <c r="FX384" s="17">
        <v>0</v>
      </c>
      <c r="FY384" s="17">
        <v>0</v>
      </c>
      <c r="FZ384" s="17">
        <v>0</v>
      </c>
      <c r="GA384" s="17">
        <v>0</v>
      </c>
      <c r="GB384" s="17">
        <v>0</v>
      </c>
      <c r="GC384" s="17">
        <v>0</v>
      </c>
      <c r="GD384" s="17">
        <v>0</v>
      </c>
      <c r="GE384" s="17">
        <v>0</v>
      </c>
      <c r="GF384" s="17">
        <v>0</v>
      </c>
      <c r="GG384" s="17">
        <v>0</v>
      </c>
      <c r="GH384" s="17">
        <v>0</v>
      </c>
      <c r="GI384" s="17">
        <v>0</v>
      </c>
      <c r="GJ384" s="17">
        <v>0</v>
      </c>
      <c r="GK384" s="17">
        <v>0</v>
      </c>
      <c r="GL384" s="17">
        <v>0</v>
      </c>
      <c r="GM384" s="17">
        <v>0</v>
      </c>
      <c r="GN384" s="17">
        <v>0</v>
      </c>
      <c r="GO384" s="17">
        <v>0</v>
      </c>
      <c r="GP384" s="17">
        <v>0</v>
      </c>
      <c r="GQ384" s="17">
        <v>0</v>
      </c>
      <c r="GR384" s="17">
        <v>0</v>
      </c>
      <c r="GS384" s="17">
        <v>0</v>
      </c>
      <c r="GT384" s="17">
        <v>0</v>
      </c>
      <c r="GU384" s="17">
        <v>0</v>
      </c>
      <c r="GV384" s="17">
        <v>0</v>
      </c>
      <c r="GW384" s="17">
        <v>0</v>
      </c>
      <c r="GX384" s="17">
        <v>0</v>
      </c>
      <c r="GY384" s="17">
        <v>0</v>
      </c>
      <c r="GZ384" s="17">
        <v>0</v>
      </c>
      <c r="HA384" s="17">
        <v>0</v>
      </c>
      <c r="HB384" s="17">
        <v>0</v>
      </c>
      <c r="HC384" s="17">
        <v>0</v>
      </c>
      <c r="HD384" s="17">
        <v>0</v>
      </c>
      <c r="HE384" s="17">
        <v>0</v>
      </c>
      <c r="HF384" s="17">
        <v>0</v>
      </c>
      <c r="HG384" s="17">
        <v>0</v>
      </c>
      <c r="HH384" s="17">
        <v>0</v>
      </c>
      <c r="HI384" s="17">
        <v>0</v>
      </c>
      <c r="HJ384" s="17">
        <v>0</v>
      </c>
      <c r="HK384" s="17">
        <v>0</v>
      </c>
      <c r="HL384" s="17">
        <v>0</v>
      </c>
      <c r="HM384" s="17">
        <v>0</v>
      </c>
      <c r="HN384" s="17">
        <v>0</v>
      </c>
      <c r="HO384" s="17">
        <v>0</v>
      </c>
      <c r="HP384" s="17">
        <v>0</v>
      </c>
      <c r="HQ384" s="17">
        <v>0</v>
      </c>
      <c r="HR384" s="17">
        <v>0</v>
      </c>
      <c r="HS384" s="17">
        <v>0</v>
      </c>
      <c r="HT384" s="17">
        <v>0</v>
      </c>
      <c r="HU384" s="17">
        <v>0</v>
      </c>
      <c r="HV384" s="17">
        <v>0</v>
      </c>
      <c r="HW384" s="17">
        <v>0</v>
      </c>
      <c r="HX384" s="17">
        <v>0</v>
      </c>
      <c r="HY384" s="17">
        <v>0</v>
      </c>
      <c r="HZ384" s="17">
        <v>0</v>
      </c>
      <c r="IA384" s="17">
        <v>0</v>
      </c>
      <c r="IB384" s="17">
        <v>0</v>
      </c>
      <c r="IC384" s="17">
        <v>0</v>
      </c>
      <c r="ID384" s="17">
        <v>0</v>
      </c>
      <c r="IE384" s="17">
        <v>0</v>
      </c>
      <c r="IF384" s="17">
        <v>0</v>
      </c>
      <c r="IG384" s="17">
        <v>0</v>
      </c>
      <c r="IH384" s="17">
        <v>0</v>
      </c>
      <c r="II384" s="17">
        <v>0</v>
      </c>
      <c r="IJ384" s="17">
        <v>0</v>
      </c>
      <c r="IK384" s="17">
        <v>0</v>
      </c>
      <c r="IL384" s="17">
        <v>0</v>
      </c>
      <c r="IM384" s="17">
        <v>0</v>
      </c>
      <c r="IN384" s="17">
        <v>0</v>
      </c>
      <c r="IO384" s="17">
        <v>0</v>
      </c>
      <c r="IP384" s="17">
        <v>0</v>
      </c>
      <c r="IQ384" s="17">
        <v>0</v>
      </c>
      <c r="IR384" s="17">
        <v>0</v>
      </c>
      <c r="IS384" s="17">
        <v>0</v>
      </c>
      <c r="IT384" s="17">
        <v>0</v>
      </c>
      <c r="IU384" s="17">
        <v>0</v>
      </c>
      <c r="IV384" s="17">
        <v>0</v>
      </c>
      <c r="IW384" s="17">
        <v>0</v>
      </c>
      <c r="IX384" s="17">
        <v>0</v>
      </c>
      <c r="IY384" s="17">
        <v>0</v>
      </c>
      <c r="IZ384" s="17">
        <v>0</v>
      </c>
      <c r="JA384" s="17">
        <v>0</v>
      </c>
      <c r="JB384" s="17">
        <v>0</v>
      </c>
      <c r="JC384" s="17">
        <v>0</v>
      </c>
      <c r="JD384" s="17">
        <v>0</v>
      </c>
      <c r="JE384" s="17">
        <v>0</v>
      </c>
      <c r="JF384" s="17">
        <v>0</v>
      </c>
      <c r="JG384" s="17">
        <v>0</v>
      </c>
      <c r="JH384" s="17">
        <v>0</v>
      </c>
      <c r="JI384" s="17">
        <v>0</v>
      </c>
      <c r="JJ384" s="17">
        <v>0</v>
      </c>
      <c r="JK384" s="17">
        <v>0</v>
      </c>
      <c r="JL384" s="17">
        <v>0</v>
      </c>
      <c r="JM384" s="17">
        <v>0</v>
      </c>
      <c r="JN384" s="17">
        <v>0</v>
      </c>
      <c r="JO384" s="17">
        <v>0</v>
      </c>
      <c r="JP384" s="17">
        <v>0</v>
      </c>
      <c r="JQ384" s="17">
        <v>0</v>
      </c>
      <c r="JR384" s="17">
        <v>0</v>
      </c>
      <c r="JS384" s="17">
        <v>0</v>
      </c>
      <c r="JT384" s="17">
        <v>0</v>
      </c>
      <c r="JU384" s="17">
        <v>0</v>
      </c>
      <c r="JV384" s="17">
        <v>0</v>
      </c>
      <c r="JW384" s="17">
        <v>0</v>
      </c>
      <c r="JX384" s="17">
        <v>0</v>
      </c>
      <c r="JY384" s="17">
        <v>0</v>
      </c>
    </row>
    <row r="385" spans="1:285" x14ac:dyDescent="0.15">
      <c r="A385" s="17" t="s">
        <v>700</v>
      </c>
      <c r="B385" s="17" t="s">
        <v>701</v>
      </c>
      <c r="C385" s="17">
        <v>0</v>
      </c>
      <c r="D385" s="17">
        <v>23.09</v>
      </c>
      <c r="E385" s="17">
        <v>23.09</v>
      </c>
      <c r="F385" s="17">
        <v>23.09</v>
      </c>
      <c r="G385" s="17">
        <v>23.09</v>
      </c>
      <c r="H385" s="17">
        <v>23.09</v>
      </c>
      <c r="I385" s="17">
        <v>23.21</v>
      </c>
      <c r="J385" s="17">
        <v>23.21</v>
      </c>
      <c r="K385" s="17">
        <v>23.21</v>
      </c>
      <c r="L385" s="17">
        <v>23.21</v>
      </c>
      <c r="M385" s="17">
        <v>23.21</v>
      </c>
      <c r="N385" s="17">
        <v>23.21</v>
      </c>
      <c r="O385" s="17">
        <v>23.18</v>
      </c>
      <c r="P385" s="17">
        <v>23.18</v>
      </c>
      <c r="Q385" s="17">
        <v>23.16</v>
      </c>
      <c r="R385" s="17">
        <v>23.11</v>
      </c>
      <c r="S385" s="17">
        <v>23.1</v>
      </c>
      <c r="T385" s="17">
        <v>23.16</v>
      </c>
      <c r="U385" s="17">
        <v>23.16</v>
      </c>
      <c r="V385" s="17">
        <v>23.17</v>
      </c>
      <c r="W385" s="17">
        <v>23.12</v>
      </c>
      <c r="X385" s="17">
        <v>23.12</v>
      </c>
      <c r="Y385" s="17">
        <v>23.16</v>
      </c>
      <c r="Z385" s="17">
        <v>23.13</v>
      </c>
      <c r="AA385" s="17">
        <v>23.19</v>
      </c>
      <c r="AB385" s="17">
        <v>0</v>
      </c>
      <c r="AC385" s="17">
        <v>0</v>
      </c>
      <c r="AD385" s="17">
        <v>0</v>
      </c>
      <c r="AE385" s="17">
        <v>0</v>
      </c>
      <c r="AF385" s="17">
        <v>0</v>
      </c>
      <c r="AG385" s="17">
        <v>0</v>
      </c>
      <c r="AH385" s="17">
        <v>0</v>
      </c>
      <c r="AI385" s="17">
        <v>0</v>
      </c>
      <c r="AJ385" s="17">
        <v>0</v>
      </c>
      <c r="AK385" s="17">
        <v>0</v>
      </c>
      <c r="AL385" s="17">
        <v>0</v>
      </c>
      <c r="AM385" s="17">
        <v>0</v>
      </c>
      <c r="AN385" s="17">
        <v>0</v>
      </c>
      <c r="AO385" s="17">
        <v>0</v>
      </c>
      <c r="AP385" s="17">
        <v>0</v>
      </c>
      <c r="AQ385" s="17">
        <v>0</v>
      </c>
      <c r="AR385" s="17">
        <v>0</v>
      </c>
      <c r="AS385" s="17">
        <v>0</v>
      </c>
      <c r="AT385" s="17">
        <v>0</v>
      </c>
      <c r="AU385" s="17">
        <v>0</v>
      </c>
      <c r="AV385" s="17">
        <v>0</v>
      </c>
      <c r="AW385" s="17">
        <v>0</v>
      </c>
      <c r="AX385" s="17">
        <v>0</v>
      </c>
      <c r="AY385" s="17">
        <v>0</v>
      </c>
      <c r="AZ385" s="17">
        <v>0</v>
      </c>
      <c r="BA385" s="17">
        <v>0</v>
      </c>
      <c r="BB385" s="17">
        <v>0</v>
      </c>
      <c r="BC385" s="17">
        <v>0</v>
      </c>
      <c r="BD385" s="17">
        <v>0</v>
      </c>
      <c r="BE385" s="17">
        <v>0</v>
      </c>
      <c r="BF385" s="17">
        <v>0</v>
      </c>
      <c r="BG385" s="17">
        <v>0</v>
      </c>
      <c r="BH385" s="17">
        <v>0</v>
      </c>
      <c r="BI385" s="17">
        <v>0</v>
      </c>
      <c r="BJ385" s="17">
        <v>0</v>
      </c>
      <c r="BK385" s="17">
        <v>0</v>
      </c>
      <c r="BL385" s="17">
        <v>0</v>
      </c>
      <c r="BM385" s="17">
        <v>0</v>
      </c>
      <c r="BN385" s="17">
        <v>0</v>
      </c>
      <c r="BO385" s="17">
        <v>0</v>
      </c>
      <c r="BP385" s="17">
        <v>0</v>
      </c>
      <c r="BQ385" s="17">
        <v>0</v>
      </c>
      <c r="BR385" s="17">
        <v>0</v>
      </c>
      <c r="BS385" s="17">
        <v>0</v>
      </c>
      <c r="BT385" s="17">
        <v>0</v>
      </c>
      <c r="BU385" s="17">
        <v>0</v>
      </c>
      <c r="BV385" s="17">
        <v>0</v>
      </c>
      <c r="BW385" s="17">
        <v>0</v>
      </c>
      <c r="BX385" s="17">
        <v>0</v>
      </c>
      <c r="BY385" s="17">
        <v>0</v>
      </c>
      <c r="BZ385" s="17">
        <v>0</v>
      </c>
      <c r="CA385" s="17">
        <v>0</v>
      </c>
      <c r="CB385" s="17">
        <v>0</v>
      </c>
      <c r="CC385" s="17">
        <v>0</v>
      </c>
      <c r="CD385" s="17">
        <v>0</v>
      </c>
      <c r="CE385" s="17">
        <v>0</v>
      </c>
      <c r="CF385" s="17">
        <v>0</v>
      </c>
      <c r="CG385" s="17">
        <v>0</v>
      </c>
      <c r="CH385" s="17">
        <v>0</v>
      </c>
      <c r="CI385" s="17">
        <v>0</v>
      </c>
      <c r="CJ385" s="17">
        <v>0</v>
      </c>
      <c r="CK385" s="17">
        <v>0</v>
      </c>
      <c r="CL385" s="17">
        <v>0</v>
      </c>
      <c r="CM385" s="17">
        <v>0</v>
      </c>
      <c r="CN385" s="17">
        <v>0</v>
      </c>
      <c r="CO385" s="17">
        <v>0</v>
      </c>
      <c r="CP385" s="17">
        <v>0</v>
      </c>
      <c r="CQ385" s="17">
        <v>0</v>
      </c>
      <c r="CR385" s="17">
        <v>0</v>
      </c>
      <c r="CS385" s="17">
        <v>0</v>
      </c>
      <c r="CT385" s="17">
        <v>0</v>
      </c>
      <c r="CU385" s="17">
        <v>0</v>
      </c>
      <c r="CV385" s="17">
        <v>0</v>
      </c>
      <c r="CW385" s="17">
        <v>0</v>
      </c>
      <c r="CX385" s="17">
        <v>0</v>
      </c>
      <c r="CY385" s="17">
        <v>0</v>
      </c>
      <c r="CZ385" s="17">
        <v>0</v>
      </c>
      <c r="DA385" s="17">
        <v>0</v>
      </c>
      <c r="DB385" s="17">
        <v>0</v>
      </c>
      <c r="DC385" s="17">
        <v>0</v>
      </c>
      <c r="DD385" s="17">
        <v>0</v>
      </c>
      <c r="DE385" s="17">
        <v>0</v>
      </c>
      <c r="DF385" s="17">
        <v>0</v>
      </c>
      <c r="DG385" s="17">
        <v>0</v>
      </c>
      <c r="DH385" s="17">
        <v>0</v>
      </c>
      <c r="DI385" s="17">
        <v>0</v>
      </c>
      <c r="DJ385" s="17">
        <v>0</v>
      </c>
      <c r="DK385" s="17">
        <v>0</v>
      </c>
      <c r="DL385" s="17">
        <v>0</v>
      </c>
      <c r="DM385" s="17">
        <v>0</v>
      </c>
      <c r="DN385" s="17">
        <v>0</v>
      </c>
      <c r="DO385" s="17">
        <v>0</v>
      </c>
      <c r="DP385" s="17">
        <v>0</v>
      </c>
      <c r="DQ385" s="17">
        <v>0</v>
      </c>
      <c r="DR385" s="17">
        <v>0</v>
      </c>
      <c r="DS385" s="17">
        <v>0</v>
      </c>
      <c r="DT385" s="17">
        <v>0</v>
      </c>
      <c r="DU385" s="17">
        <v>0</v>
      </c>
      <c r="DV385" s="17">
        <v>0</v>
      </c>
      <c r="DW385" s="17">
        <v>0</v>
      </c>
      <c r="DX385" s="17">
        <v>0</v>
      </c>
      <c r="DY385" s="17">
        <v>0</v>
      </c>
      <c r="DZ385" s="17">
        <v>0</v>
      </c>
      <c r="EA385" s="17">
        <v>0</v>
      </c>
      <c r="EB385" s="17">
        <v>0</v>
      </c>
      <c r="EC385" s="17">
        <v>0</v>
      </c>
      <c r="ED385" s="17">
        <v>0</v>
      </c>
      <c r="EE385" s="17">
        <v>0</v>
      </c>
      <c r="EF385" s="17">
        <v>0</v>
      </c>
      <c r="EG385" s="17">
        <v>0</v>
      </c>
      <c r="EH385" s="17">
        <v>0</v>
      </c>
      <c r="EI385" s="17">
        <v>0</v>
      </c>
      <c r="EJ385" s="17">
        <v>0</v>
      </c>
      <c r="EK385" s="17">
        <v>0</v>
      </c>
      <c r="EL385" s="17">
        <v>0</v>
      </c>
      <c r="EM385" s="17">
        <v>0</v>
      </c>
      <c r="EN385" s="17">
        <v>0</v>
      </c>
      <c r="EO385" s="17">
        <v>0</v>
      </c>
      <c r="EP385" s="17">
        <v>0</v>
      </c>
      <c r="EQ385" s="17">
        <v>0</v>
      </c>
      <c r="ER385" s="17">
        <v>0</v>
      </c>
      <c r="ES385" s="17">
        <v>0</v>
      </c>
      <c r="ET385" s="17">
        <v>0</v>
      </c>
      <c r="EU385" s="17">
        <v>0</v>
      </c>
      <c r="EV385" s="17">
        <v>0</v>
      </c>
      <c r="EW385" s="17">
        <v>0</v>
      </c>
      <c r="EX385" s="17">
        <v>0</v>
      </c>
      <c r="EY385" s="17">
        <v>0</v>
      </c>
      <c r="EZ385" s="17">
        <v>0</v>
      </c>
      <c r="FA385" s="17">
        <v>0</v>
      </c>
      <c r="FB385" s="17">
        <v>0</v>
      </c>
      <c r="FC385" s="17">
        <v>0</v>
      </c>
      <c r="FD385" s="17">
        <v>0</v>
      </c>
      <c r="FE385" s="17">
        <v>0</v>
      </c>
      <c r="FF385" s="17">
        <v>0</v>
      </c>
      <c r="FG385" s="17">
        <v>0</v>
      </c>
      <c r="FH385" s="17">
        <v>0</v>
      </c>
      <c r="FI385" s="17">
        <v>0</v>
      </c>
      <c r="FJ385" s="17">
        <v>0</v>
      </c>
      <c r="FK385" s="17">
        <v>0</v>
      </c>
      <c r="FL385" s="17">
        <v>0</v>
      </c>
      <c r="FM385" s="17">
        <v>0</v>
      </c>
      <c r="FN385" s="17">
        <v>0</v>
      </c>
      <c r="FO385" s="17">
        <v>0</v>
      </c>
      <c r="FP385" s="17">
        <v>0</v>
      </c>
      <c r="FQ385" s="17">
        <v>0</v>
      </c>
      <c r="FR385" s="17">
        <v>0</v>
      </c>
      <c r="FS385" s="17">
        <v>0</v>
      </c>
      <c r="FT385" s="17">
        <v>0</v>
      </c>
      <c r="FU385" s="17">
        <v>0</v>
      </c>
      <c r="FV385" s="17">
        <v>0</v>
      </c>
      <c r="FW385" s="17">
        <v>0</v>
      </c>
      <c r="FX385" s="17">
        <v>0</v>
      </c>
      <c r="FY385" s="17">
        <v>0</v>
      </c>
      <c r="FZ385" s="17">
        <v>0</v>
      </c>
      <c r="GA385" s="17">
        <v>0</v>
      </c>
      <c r="GB385" s="17">
        <v>0</v>
      </c>
      <c r="GC385" s="17">
        <v>0</v>
      </c>
      <c r="GD385" s="17">
        <v>0</v>
      </c>
      <c r="GE385" s="17">
        <v>0</v>
      </c>
      <c r="GF385" s="17">
        <v>0</v>
      </c>
      <c r="GG385" s="17">
        <v>0</v>
      </c>
      <c r="GH385" s="17">
        <v>0</v>
      </c>
      <c r="GI385" s="17">
        <v>0</v>
      </c>
      <c r="GJ385" s="17">
        <v>0</v>
      </c>
      <c r="GK385" s="17">
        <v>0</v>
      </c>
      <c r="GL385" s="17">
        <v>0</v>
      </c>
      <c r="GM385" s="17">
        <v>0</v>
      </c>
      <c r="GN385" s="17">
        <v>0</v>
      </c>
      <c r="GO385" s="17">
        <v>0</v>
      </c>
      <c r="GP385" s="17">
        <v>0</v>
      </c>
      <c r="GQ385" s="17">
        <v>0</v>
      </c>
      <c r="GR385" s="17">
        <v>0</v>
      </c>
      <c r="GS385" s="17">
        <v>0</v>
      </c>
      <c r="GT385" s="17">
        <v>0</v>
      </c>
      <c r="GU385" s="17">
        <v>0</v>
      </c>
      <c r="GV385" s="17">
        <v>0</v>
      </c>
      <c r="GW385" s="17">
        <v>0</v>
      </c>
      <c r="GX385" s="17">
        <v>0</v>
      </c>
      <c r="GY385" s="17">
        <v>0</v>
      </c>
      <c r="GZ385" s="17">
        <v>0</v>
      </c>
      <c r="HA385" s="17">
        <v>0</v>
      </c>
      <c r="HB385" s="17">
        <v>0</v>
      </c>
      <c r="HC385" s="17">
        <v>0</v>
      </c>
      <c r="HD385" s="17">
        <v>0</v>
      </c>
      <c r="HE385" s="17">
        <v>0</v>
      </c>
      <c r="HF385" s="17">
        <v>0</v>
      </c>
      <c r="HG385" s="17">
        <v>0</v>
      </c>
      <c r="HH385" s="17">
        <v>0</v>
      </c>
      <c r="HI385" s="17">
        <v>0</v>
      </c>
      <c r="HJ385" s="17">
        <v>0</v>
      </c>
      <c r="HK385" s="17">
        <v>0</v>
      </c>
      <c r="HL385" s="17">
        <v>0</v>
      </c>
      <c r="HM385" s="17">
        <v>0</v>
      </c>
      <c r="HN385" s="17">
        <v>0</v>
      </c>
      <c r="HO385" s="17">
        <v>0</v>
      </c>
      <c r="HP385" s="17">
        <v>0</v>
      </c>
      <c r="HQ385" s="17">
        <v>0</v>
      </c>
      <c r="HR385" s="17">
        <v>0</v>
      </c>
      <c r="HS385" s="17">
        <v>0</v>
      </c>
      <c r="HT385" s="17">
        <v>0</v>
      </c>
      <c r="HU385" s="17">
        <v>0</v>
      </c>
      <c r="HV385" s="17">
        <v>0</v>
      </c>
      <c r="HW385" s="17">
        <v>0</v>
      </c>
      <c r="HX385" s="17">
        <v>0</v>
      </c>
      <c r="HY385" s="17">
        <v>0</v>
      </c>
      <c r="HZ385" s="17">
        <v>0</v>
      </c>
      <c r="IA385" s="17">
        <v>0</v>
      </c>
      <c r="IB385" s="17">
        <v>0</v>
      </c>
      <c r="IC385" s="17">
        <v>0</v>
      </c>
      <c r="ID385" s="17">
        <v>0</v>
      </c>
      <c r="IE385" s="17">
        <v>0</v>
      </c>
      <c r="IF385" s="17">
        <v>0</v>
      </c>
      <c r="IG385" s="17">
        <v>0</v>
      </c>
      <c r="IH385" s="17">
        <v>0</v>
      </c>
      <c r="II385" s="17">
        <v>0</v>
      </c>
      <c r="IJ385" s="17">
        <v>0</v>
      </c>
      <c r="IK385" s="17">
        <v>0</v>
      </c>
      <c r="IL385" s="17">
        <v>0</v>
      </c>
      <c r="IM385" s="17">
        <v>0</v>
      </c>
      <c r="IN385" s="17">
        <v>0</v>
      </c>
      <c r="IO385" s="17">
        <v>0</v>
      </c>
      <c r="IP385" s="17">
        <v>0</v>
      </c>
      <c r="IQ385" s="17">
        <v>0</v>
      </c>
      <c r="IR385" s="17">
        <v>0</v>
      </c>
      <c r="IS385" s="17">
        <v>0</v>
      </c>
      <c r="IT385" s="17">
        <v>0</v>
      </c>
      <c r="IU385" s="17">
        <v>0</v>
      </c>
      <c r="IV385" s="17">
        <v>0</v>
      </c>
      <c r="IW385" s="17">
        <v>0</v>
      </c>
      <c r="IX385" s="17">
        <v>0</v>
      </c>
      <c r="IY385" s="17">
        <v>0</v>
      </c>
      <c r="IZ385" s="17">
        <v>0</v>
      </c>
      <c r="JA385" s="17">
        <v>0</v>
      </c>
      <c r="JB385" s="17">
        <v>0</v>
      </c>
      <c r="JC385" s="17">
        <v>0</v>
      </c>
      <c r="JD385" s="17">
        <v>0</v>
      </c>
      <c r="JE385" s="17">
        <v>0</v>
      </c>
      <c r="JF385" s="17">
        <v>0</v>
      </c>
      <c r="JG385" s="17">
        <v>0</v>
      </c>
      <c r="JH385" s="17">
        <v>0</v>
      </c>
      <c r="JI385" s="17">
        <v>0</v>
      </c>
      <c r="JJ385" s="17">
        <v>0</v>
      </c>
      <c r="JK385" s="17">
        <v>0</v>
      </c>
      <c r="JL385" s="17">
        <v>0</v>
      </c>
      <c r="JM385" s="17">
        <v>0</v>
      </c>
      <c r="JN385" s="17">
        <v>0</v>
      </c>
      <c r="JO385" s="17">
        <v>0</v>
      </c>
      <c r="JP385" s="17">
        <v>0</v>
      </c>
      <c r="JQ385" s="17">
        <v>0</v>
      </c>
      <c r="JR385" s="17">
        <v>0</v>
      </c>
      <c r="JS385" s="17">
        <v>0</v>
      </c>
      <c r="JT385" s="17">
        <v>0</v>
      </c>
      <c r="JU385" s="17">
        <v>0</v>
      </c>
      <c r="JV385" s="17">
        <v>0</v>
      </c>
      <c r="JW385" s="17">
        <v>0</v>
      </c>
      <c r="JX385" s="17">
        <v>0</v>
      </c>
      <c r="JY385" s="17">
        <v>0</v>
      </c>
    </row>
    <row r="386" spans="1:285" x14ac:dyDescent="0.15">
      <c r="A386" s="17" t="s">
        <v>524</v>
      </c>
      <c r="B386" s="17" t="s">
        <v>525</v>
      </c>
      <c r="C386" s="17">
        <v>0</v>
      </c>
      <c r="D386" s="17">
        <v>18.649999999999999</v>
      </c>
      <c r="E386" s="17">
        <v>18.649999999999999</v>
      </c>
      <c r="F386" s="17">
        <v>18.649999999999999</v>
      </c>
      <c r="G386" s="17">
        <v>18.649999999999999</v>
      </c>
      <c r="H386" s="17">
        <v>18.649999999999999</v>
      </c>
      <c r="I386" s="17">
        <v>18.8</v>
      </c>
      <c r="J386" s="17">
        <v>18.8</v>
      </c>
      <c r="K386" s="17">
        <v>18.8</v>
      </c>
      <c r="L386" s="17">
        <v>18.8</v>
      </c>
      <c r="M386" s="17">
        <v>18.8</v>
      </c>
      <c r="N386" s="17">
        <v>18.829999999999998</v>
      </c>
      <c r="O386" s="17">
        <v>18.84</v>
      </c>
      <c r="P386" s="17">
        <v>18.8</v>
      </c>
      <c r="Q386" s="17">
        <v>18.809999999999999</v>
      </c>
      <c r="R386" s="17">
        <v>18.8</v>
      </c>
      <c r="S386" s="17">
        <v>18.82</v>
      </c>
      <c r="T386" s="17">
        <v>18.850000000000001</v>
      </c>
      <c r="U386" s="17">
        <v>18.91</v>
      </c>
      <c r="V386" s="17">
        <v>18.89</v>
      </c>
      <c r="W386" s="17">
        <v>18.87</v>
      </c>
      <c r="X386" s="17">
        <v>18.88</v>
      </c>
      <c r="Y386" s="17">
        <v>18.88</v>
      </c>
      <c r="Z386" s="17">
        <v>18.89</v>
      </c>
      <c r="AA386" s="17">
        <v>18.89</v>
      </c>
      <c r="AB386" s="17">
        <v>0</v>
      </c>
      <c r="AC386" s="17">
        <v>0</v>
      </c>
      <c r="AD386" s="17">
        <v>0</v>
      </c>
      <c r="AE386" s="17">
        <v>0</v>
      </c>
      <c r="AF386" s="17">
        <v>0</v>
      </c>
      <c r="AG386" s="17">
        <v>0</v>
      </c>
      <c r="AH386" s="17">
        <v>0</v>
      </c>
      <c r="AI386" s="17">
        <v>0</v>
      </c>
      <c r="AJ386" s="17">
        <v>0</v>
      </c>
      <c r="AK386" s="17">
        <v>0</v>
      </c>
      <c r="AL386" s="17">
        <v>0</v>
      </c>
      <c r="AM386" s="17">
        <v>0</v>
      </c>
      <c r="AN386" s="17">
        <v>0</v>
      </c>
      <c r="AO386" s="17">
        <v>0</v>
      </c>
      <c r="AP386" s="17">
        <v>0</v>
      </c>
      <c r="AQ386" s="17">
        <v>0</v>
      </c>
      <c r="AR386" s="17">
        <v>0</v>
      </c>
      <c r="AS386" s="17">
        <v>0</v>
      </c>
      <c r="AT386" s="17">
        <v>0</v>
      </c>
      <c r="AU386" s="17">
        <v>0</v>
      </c>
      <c r="AV386" s="17">
        <v>0</v>
      </c>
      <c r="AW386" s="17">
        <v>0</v>
      </c>
      <c r="AX386" s="17">
        <v>0</v>
      </c>
      <c r="AY386" s="17">
        <v>0</v>
      </c>
      <c r="AZ386" s="17">
        <v>0</v>
      </c>
      <c r="BA386" s="17">
        <v>0</v>
      </c>
      <c r="BB386" s="17">
        <v>0</v>
      </c>
      <c r="BC386" s="17">
        <v>0</v>
      </c>
      <c r="BD386" s="17">
        <v>0</v>
      </c>
      <c r="BE386" s="17">
        <v>0</v>
      </c>
      <c r="BF386" s="17">
        <v>0</v>
      </c>
      <c r="BG386" s="17">
        <v>0</v>
      </c>
      <c r="BH386" s="17">
        <v>0</v>
      </c>
      <c r="BI386" s="17">
        <v>0</v>
      </c>
      <c r="BJ386" s="17">
        <v>0</v>
      </c>
      <c r="BK386" s="17">
        <v>0</v>
      </c>
      <c r="BL386" s="17">
        <v>0</v>
      </c>
      <c r="BM386" s="17">
        <v>0</v>
      </c>
      <c r="BN386" s="17">
        <v>0</v>
      </c>
      <c r="BO386" s="17">
        <v>0</v>
      </c>
      <c r="BP386" s="17">
        <v>0</v>
      </c>
      <c r="BQ386" s="17">
        <v>0</v>
      </c>
      <c r="BR386" s="17">
        <v>0</v>
      </c>
      <c r="BS386" s="17">
        <v>0</v>
      </c>
      <c r="BT386" s="17">
        <v>0</v>
      </c>
      <c r="BU386" s="17">
        <v>0</v>
      </c>
      <c r="BV386" s="17">
        <v>0</v>
      </c>
      <c r="BW386" s="17">
        <v>0</v>
      </c>
      <c r="BX386" s="17">
        <v>0</v>
      </c>
      <c r="BY386" s="17">
        <v>0</v>
      </c>
      <c r="BZ386" s="17">
        <v>0</v>
      </c>
      <c r="CA386" s="17">
        <v>0</v>
      </c>
      <c r="CB386" s="17">
        <v>0</v>
      </c>
      <c r="CC386" s="17">
        <v>0</v>
      </c>
      <c r="CD386" s="17">
        <v>0</v>
      </c>
      <c r="CE386" s="17">
        <v>0</v>
      </c>
      <c r="CF386" s="17">
        <v>0</v>
      </c>
      <c r="CG386" s="17">
        <v>0</v>
      </c>
      <c r="CH386" s="17">
        <v>0</v>
      </c>
      <c r="CI386" s="17">
        <v>0</v>
      </c>
      <c r="CJ386" s="17">
        <v>0</v>
      </c>
      <c r="CK386" s="17">
        <v>0</v>
      </c>
      <c r="CL386" s="17">
        <v>0</v>
      </c>
      <c r="CM386" s="17">
        <v>0</v>
      </c>
      <c r="CN386" s="17">
        <v>0</v>
      </c>
      <c r="CO386" s="17">
        <v>0</v>
      </c>
      <c r="CP386" s="17">
        <v>0</v>
      </c>
      <c r="CQ386" s="17">
        <v>0</v>
      </c>
      <c r="CR386" s="17">
        <v>0</v>
      </c>
      <c r="CS386" s="17">
        <v>0</v>
      </c>
      <c r="CT386" s="17">
        <v>0</v>
      </c>
      <c r="CU386" s="17">
        <v>0</v>
      </c>
      <c r="CV386" s="17">
        <v>0</v>
      </c>
      <c r="CW386" s="17">
        <v>0</v>
      </c>
      <c r="CX386" s="17">
        <v>0</v>
      </c>
      <c r="CY386" s="17">
        <v>0</v>
      </c>
      <c r="CZ386" s="17">
        <v>0</v>
      </c>
      <c r="DA386" s="17">
        <v>0</v>
      </c>
      <c r="DB386" s="17">
        <v>0</v>
      </c>
      <c r="DC386" s="17">
        <v>0</v>
      </c>
      <c r="DD386" s="17">
        <v>0</v>
      </c>
      <c r="DE386" s="17">
        <v>0</v>
      </c>
      <c r="DF386" s="17">
        <v>0</v>
      </c>
      <c r="DG386" s="17">
        <v>0</v>
      </c>
      <c r="DH386" s="17">
        <v>0</v>
      </c>
      <c r="DI386" s="17">
        <v>0</v>
      </c>
      <c r="DJ386" s="17">
        <v>0</v>
      </c>
      <c r="DK386" s="17">
        <v>0</v>
      </c>
      <c r="DL386" s="17">
        <v>0</v>
      </c>
      <c r="DM386" s="17">
        <v>0</v>
      </c>
      <c r="DN386" s="17">
        <v>0</v>
      </c>
      <c r="DO386" s="17">
        <v>0</v>
      </c>
      <c r="DP386" s="17">
        <v>0</v>
      </c>
      <c r="DQ386" s="17">
        <v>0</v>
      </c>
      <c r="DR386" s="17">
        <v>0</v>
      </c>
      <c r="DS386" s="17">
        <v>0</v>
      </c>
      <c r="DT386" s="17">
        <v>0</v>
      </c>
      <c r="DU386" s="17">
        <v>0</v>
      </c>
      <c r="DV386" s="17">
        <v>0</v>
      </c>
      <c r="DW386" s="17">
        <v>0</v>
      </c>
      <c r="DX386" s="17">
        <v>0</v>
      </c>
      <c r="DY386" s="17">
        <v>0</v>
      </c>
      <c r="DZ386" s="17">
        <v>0</v>
      </c>
      <c r="EA386" s="17">
        <v>0</v>
      </c>
      <c r="EB386" s="17">
        <v>0</v>
      </c>
      <c r="EC386" s="17">
        <v>0</v>
      </c>
      <c r="ED386" s="17">
        <v>0</v>
      </c>
      <c r="EE386" s="17">
        <v>0</v>
      </c>
      <c r="EF386" s="17">
        <v>0</v>
      </c>
      <c r="EG386" s="17">
        <v>0</v>
      </c>
      <c r="EH386" s="17">
        <v>0</v>
      </c>
      <c r="EI386" s="17">
        <v>0</v>
      </c>
      <c r="EJ386" s="17">
        <v>0</v>
      </c>
      <c r="EK386" s="17">
        <v>0</v>
      </c>
      <c r="EL386" s="17">
        <v>0</v>
      </c>
      <c r="EM386" s="17">
        <v>0</v>
      </c>
      <c r="EN386" s="17">
        <v>0</v>
      </c>
      <c r="EO386" s="17">
        <v>0</v>
      </c>
      <c r="EP386" s="17">
        <v>0</v>
      </c>
      <c r="EQ386" s="17">
        <v>0</v>
      </c>
      <c r="ER386" s="17">
        <v>0</v>
      </c>
      <c r="ES386" s="17">
        <v>0</v>
      </c>
      <c r="ET386" s="17">
        <v>0</v>
      </c>
      <c r="EU386" s="17">
        <v>0</v>
      </c>
      <c r="EV386" s="17">
        <v>0</v>
      </c>
      <c r="EW386" s="17">
        <v>0</v>
      </c>
      <c r="EX386" s="17">
        <v>0</v>
      </c>
      <c r="EY386" s="17">
        <v>0</v>
      </c>
      <c r="EZ386" s="17">
        <v>0</v>
      </c>
      <c r="FA386" s="17">
        <v>0</v>
      </c>
      <c r="FB386" s="17">
        <v>0</v>
      </c>
      <c r="FC386" s="17">
        <v>0</v>
      </c>
      <c r="FD386" s="17">
        <v>0</v>
      </c>
      <c r="FE386" s="17">
        <v>0</v>
      </c>
      <c r="FF386" s="17">
        <v>0</v>
      </c>
      <c r="FG386" s="17">
        <v>0</v>
      </c>
      <c r="FH386" s="17">
        <v>0</v>
      </c>
      <c r="FI386" s="17">
        <v>0</v>
      </c>
      <c r="FJ386" s="17">
        <v>0</v>
      </c>
      <c r="FK386" s="17">
        <v>0</v>
      </c>
      <c r="FL386" s="17">
        <v>0</v>
      </c>
      <c r="FM386" s="17">
        <v>0</v>
      </c>
      <c r="FN386" s="17">
        <v>0</v>
      </c>
      <c r="FO386" s="17">
        <v>0</v>
      </c>
      <c r="FP386" s="17">
        <v>0</v>
      </c>
      <c r="FQ386" s="17">
        <v>0</v>
      </c>
      <c r="FR386" s="17">
        <v>0</v>
      </c>
      <c r="FS386" s="17">
        <v>0</v>
      </c>
      <c r="FT386" s="17">
        <v>0</v>
      </c>
      <c r="FU386" s="17">
        <v>0</v>
      </c>
      <c r="FV386" s="17">
        <v>0</v>
      </c>
      <c r="FW386" s="17">
        <v>0</v>
      </c>
      <c r="FX386" s="17">
        <v>0</v>
      </c>
      <c r="FY386" s="17">
        <v>0</v>
      </c>
      <c r="FZ386" s="17">
        <v>0</v>
      </c>
      <c r="GA386" s="17">
        <v>0</v>
      </c>
      <c r="GB386" s="17">
        <v>0</v>
      </c>
      <c r="GC386" s="17">
        <v>0</v>
      </c>
      <c r="GD386" s="17">
        <v>0</v>
      </c>
      <c r="GE386" s="17">
        <v>0</v>
      </c>
      <c r="GF386" s="17">
        <v>0</v>
      </c>
      <c r="GG386" s="17">
        <v>0</v>
      </c>
      <c r="GH386" s="17">
        <v>0</v>
      </c>
      <c r="GI386" s="17">
        <v>0</v>
      </c>
      <c r="GJ386" s="17">
        <v>0</v>
      </c>
      <c r="GK386" s="17">
        <v>0</v>
      </c>
      <c r="GL386" s="17">
        <v>0</v>
      </c>
      <c r="GM386" s="17">
        <v>0</v>
      </c>
      <c r="GN386" s="17">
        <v>0</v>
      </c>
      <c r="GO386" s="17">
        <v>0</v>
      </c>
      <c r="GP386" s="17">
        <v>0</v>
      </c>
      <c r="GQ386" s="17">
        <v>0</v>
      </c>
      <c r="GR386" s="17">
        <v>0</v>
      </c>
      <c r="GS386" s="17">
        <v>0</v>
      </c>
      <c r="GT386" s="17">
        <v>0</v>
      </c>
      <c r="GU386" s="17">
        <v>0</v>
      </c>
      <c r="GV386" s="17">
        <v>0</v>
      </c>
      <c r="GW386" s="17">
        <v>0</v>
      </c>
      <c r="GX386" s="17">
        <v>0</v>
      </c>
      <c r="GY386" s="17">
        <v>0</v>
      </c>
      <c r="GZ386" s="17">
        <v>0</v>
      </c>
      <c r="HA386" s="17">
        <v>0</v>
      </c>
      <c r="HB386" s="17">
        <v>0</v>
      </c>
      <c r="HC386" s="17">
        <v>0</v>
      </c>
      <c r="HD386" s="17">
        <v>0</v>
      </c>
      <c r="HE386" s="17">
        <v>0</v>
      </c>
      <c r="HF386" s="17">
        <v>0</v>
      </c>
      <c r="HG386" s="17">
        <v>0</v>
      </c>
      <c r="HH386" s="17">
        <v>0</v>
      </c>
      <c r="HI386" s="17">
        <v>0</v>
      </c>
      <c r="HJ386" s="17">
        <v>0</v>
      </c>
      <c r="HK386" s="17">
        <v>0</v>
      </c>
      <c r="HL386" s="17">
        <v>0</v>
      </c>
      <c r="HM386" s="17">
        <v>0</v>
      </c>
      <c r="HN386" s="17">
        <v>0</v>
      </c>
      <c r="HO386" s="17">
        <v>0</v>
      </c>
      <c r="HP386" s="17">
        <v>0</v>
      </c>
      <c r="HQ386" s="17">
        <v>0</v>
      </c>
      <c r="HR386" s="17">
        <v>0</v>
      </c>
      <c r="HS386" s="17">
        <v>0</v>
      </c>
      <c r="HT386" s="17">
        <v>0</v>
      </c>
      <c r="HU386" s="17">
        <v>0</v>
      </c>
      <c r="HV386" s="17">
        <v>0</v>
      </c>
      <c r="HW386" s="17">
        <v>0</v>
      </c>
      <c r="HX386" s="17">
        <v>0</v>
      </c>
      <c r="HY386" s="17">
        <v>0</v>
      </c>
      <c r="HZ386" s="17">
        <v>0</v>
      </c>
      <c r="IA386" s="17">
        <v>0</v>
      </c>
      <c r="IB386" s="17">
        <v>0</v>
      </c>
      <c r="IC386" s="17">
        <v>0</v>
      </c>
      <c r="ID386" s="17">
        <v>0</v>
      </c>
      <c r="IE386" s="17">
        <v>0</v>
      </c>
      <c r="IF386" s="17">
        <v>0</v>
      </c>
      <c r="IG386" s="17">
        <v>0</v>
      </c>
      <c r="IH386" s="17">
        <v>0</v>
      </c>
      <c r="II386" s="17">
        <v>0</v>
      </c>
      <c r="IJ386" s="17">
        <v>0</v>
      </c>
      <c r="IK386" s="17">
        <v>0</v>
      </c>
      <c r="IL386" s="17">
        <v>0</v>
      </c>
      <c r="IM386" s="17">
        <v>0</v>
      </c>
      <c r="IN386" s="17">
        <v>0</v>
      </c>
      <c r="IO386" s="17">
        <v>0</v>
      </c>
      <c r="IP386" s="17">
        <v>0</v>
      </c>
      <c r="IQ386" s="17">
        <v>0</v>
      </c>
      <c r="IR386" s="17">
        <v>0</v>
      </c>
      <c r="IS386" s="17">
        <v>0</v>
      </c>
      <c r="IT386" s="17">
        <v>0</v>
      </c>
      <c r="IU386" s="17">
        <v>0</v>
      </c>
      <c r="IV386" s="17">
        <v>0</v>
      </c>
      <c r="IW386" s="17">
        <v>0</v>
      </c>
      <c r="IX386" s="17">
        <v>0</v>
      </c>
      <c r="IY386" s="17">
        <v>0</v>
      </c>
      <c r="IZ386" s="17">
        <v>0</v>
      </c>
      <c r="JA386" s="17">
        <v>0</v>
      </c>
      <c r="JB386" s="17">
        <v>0</v>
      </c>
      <c r="JC386" s="17">
        <v>0</v>
      </c>
      <c r="JD386" s="17">
        <v>0</v>
      </c>
      <c r="JE386" s="17">
        <v>0</v>
      </c>
      <c r="JF386" s="17">
        <v>0</v>
      </c>
      <c r="JG386" s="17">
        <v>0</v>
      </c>
      <c r="JH386" s="17">
        <v>0</v>
      </c>
      <c r="JI386" s="17">
        <v>0</v>
      </c>
      <c r="JJ386" s="17">
        <v>0</v>
      </c>
      <c r="JK386" s="17">
        <v>0</v>
      </c>
      <c r="JL386" s="17">
        <v>0</v>
      </c>
      <c r="JM386" s="17">
        <v>0</v>
      </c>
      <c r="JN386" s="17">
        <v>0</v>
      </c>
      <c r="JO386" s="17">
        <v>0</v>
      </c>
      <c r="JP386" s="17">
        <v>0</v>
      </c>
      <c r="JQ386" s="17">
        <v>0</v>
      </c>
      <c r="JR386" s="17">
        <v>0</v>
      </c>
      <c r="JS386" s="17">
        <v>0</v>
      </c>
      <c r="JT386" s="17">
        <v>0</v>
      </c>
      <c r="JU386" s="17">
        <v>0</v>
      </c>
      <c r="JV386" s="17">
        <v>0</v>
      </c>
      <c r="JW386" s="17">
        <v>0</v>
      </c>
      <c r="JX386" s="17">
        <v>0</v>
      </c>
      <c r="JY386" s="17">
        <v>0</v>
      </c>
    </row>
    <row r="387" spans="1:285" x14ac:dyDescent="0.15">
      <c r="A387" s="17" t="s">
        <v>76</v>
      </c>
      <c r="B387" s="17" t="s">
        <v>77</v>
      </c>
      <c r="C387" s="17">
        <v>0</v>
      </c>
      <c r="D387" s="17">
        <v>6.33</v>
      </c>
      <c r="E387" s="17">
        <v>6.33</v>
      </c>
      <c r="F387" s="17">
        <v>6.33</v>
      </c>
      <c r="G387" s="17">
        <v>6.33</v>
      </c>
      <c r="H387" s="17">
        <v>6.33</v>
      </c>
      <c r="I387" s="17">
        <v>6.37</v>
      </c>
      <c r="J387" s="17">
        <v>6.37</v>
      </c>
      <c r="K387" s="17">
        <v>6.37</v>
      </c>
      <c r="L387" s="17">
        <v>6.37</v>
      </c>
      <c r="M387" s="17">
        <v>6.37</v>
      </c>
      <c r="N387" s="17">
        <v>6.43</v>
      </c>
      <c r="O387" s="17">
        <v>6.42</v>
      </c>
      <c r="P387" s="17">
        <v>6.41</v>
      </c>
      <c r="Q387" s="17">
        <v>6.42</v>
      </c>
      <c r="R387" s="17">
        <v>6.41</v>
      </c>
      <c r="S387" s="17">
        <v>6.4</v>
      </c>
      <c r="T387" s="17">
        <v>6.41</v>
      </c>
      <c r="U387" s="17">
        <v>6.42</v>
      </c>
      <c r="V387" s="17">
        <v>6.42</v>
      </c>
      <c r="W387" s="17">
        <v>6.42</v>
      </c>
      <c r="X387" s="17">
        <v>6.4</v>
      </c>
      <c r="Y387" s="17">
        <v>6.41</v>
      </c>
      <c r="Z387" s="17">
        <v>6.44</v>
      </c>
      <c r="AA387" s="17">
        <v>6.45</v>
      </c>
      <c r="AB387" s="17">
        <v>0</v>
      </c>
      <c r="AC387" s="17">
        <v>0</v>
      </c>
      <c r="AD387" s="17">
        <v>0</v>
      </c>
      <c r="AE387" s="17">
        <v>0</v>
      </c>
      <c r="AF387" s="17">
        <v>0</v>
      </c>
      <c r="AG387" s="17">
        <v>0</v>
      </c>
      <c r="AH387" s="17">
        <v>0</v>
      </c>
      <c r="AI387" s="17">
        <v>0</v>
      </c>
      <c r="AJ387" s="17">
        <v>0</v>
      </c>
      <c r="AK387" s="17">
        <v>0</v>
      </c>
      <c r="AL387" s="17">
        <v>0</v>
      </c>
      <c r="AM387" s="17">
        <v>0</v>
      </c>
      <c r="AN387" s="17">
        <v>0</v>
      </c>
      <c r="AO387" s="17">
        <v>0</v>
      </c>
      <c r="AP387" s="17">
        <v>0</v>
      </c>
      <c r="AQ387" s="17">
        <v>0</v>
      </c>
      <c r="AR387" s="17">
        <v>0</v>
      </c>
      <c r="AS387" s="17">
        <v>0</v>
      </c>
      <c r="AT387" s="17">
        <v>0</v>
      </c>
      <c r="AU387" s="17">
        <v>0</v>
      </c>
      <c r="AV387" s="17">
        <v>0</v>
      </c>
      <c r="AW387" s="17">
        <v>0</v>
      </c>
      <c r="AX387" s="17">
        <v>0</v>
      </c>
      <c r="AY387" s="17">
        <v>0</v>
      </c>
      <c r="AZ387" s="17">
        <v>0</v>
      </c>
      <c r="BA387" s="17">
        <v>0</v>
      </c>
      <c r="BB387" s="17">
        <v>0</v>
      </c>
      <c r="BC387" s="17">
        <v>0</v>
      </c>
      <c r="BD387" s="17">
        <v>0</v>
      </c>
      <c r="BE387" s="17">
        <v>0</v>
      </c>
      <c r="BF387" s="17">
        <v>0</v>
      </c>
      <c r="BG387" s="17">
        <v>0</v>
      </c>
      <c r="BH387" s="17">
        <v>0</v>
      </c>
      <c r="BI387" s="17">
        <v>0</v>
      </c>
      <c r="BJ387" s="17">
        <v>0</v>
      </c>
      <c r="BK387" s="17">
        <v>0</v>
      </c>
      <c r="BL387" s="17">
        <v>0</v>
      </c>
      <c r="BM387" s="17">
        <v>0</v>
      </c>
      <c r="BN387" s="17">
        <v>0</v>
      </c>
      <c r="BO387" s="17">
        <v>0</v>
      </c>
      <c r="BP387" s="17">
        <v>0</v>
      </c>
      <c r="BQ387" s="17">
        <v>0</v>
      </c>
      <c r="BR387" s="17">
        <v>0</v>
      </c>
      <c r="BS387" s="17">
        <v>0</v>
      </c>
      <c r="BT387" s="17">
        <v>0</v>
      </c>
      <c r="BU387" s="17">
        <v>0</v>
      </c>
      <c r="BV387" s="17">
        <v>0</v>
      </c>
      <c r="BW387" s="17">
        <v>0</v>
      </c>
      <c r="BX387" s="17">
        <v>0</v>
      </c>
      <c r="BY387" s="17">
        <v>0</v>
      </c>
      <c r="BZ387" s="17">
        <v>0</v>
      </c>
      <c r="CA387" s="17">
        <v>0</v>
      </c>
      <c r="CB387" s="17">
        <v>0</v>
      </c>
      <c r="CC387" s="17">
        <v>0</v>
      </c>
      <c r="CD387" s="17">
        <v>0</v>
      </c>
      <c r="CE387" s="17">
        <v>0</v>
      </c>
      <c r="CF387" s="17">
        <v>0</v>
      </c>
      <c r="CG387" s="17">
        <v>0</v>
      </c>
      <c r="CH387" s="17">
        <v>0</v>
      </c>
      <c r="CI387" s="17">
        <v>0</v>
      </c>
      <c r="CJ387" s="17">
        <v>0</v>
      </c>
      <c r="CK387" s="17">
        <v>0</v>
      </c>
      <c r="CL387" s="17">
        <v>0</v>
      </c>
      <c r="CM387" s="17">
        <v>0</v>
      </c>
      <c r="CN387" s="17">
        <v>0</v>
      </c>
      <c r="CO387" s="17">
        <v>0</v>
      </c>
      <c r="CP387" s="17">
        <v>0</v>
      </c>
      <c r="CQ387" s="17">
        <v>0</v>
      </c>
      <c r="CR387" s="17">
        <v>0</v>
      </c>
      <c r="CS387" s="17">
        <v>0</v>
      </c>
      <c r="CT387" s="17">
        <v>0</v>
      </c>
      <c r="CU387" s="17">
        <v>0</v>
      </c>
      <c r="CV387" s="17">
        <v>0</v>
      </c>
      <c r="CW387" s="17">
        <v>0</v>
      </c>
      <c r="CX387" s="17">
        <v>0</v>
      </c>
      <c r="CY387" s="17">
        <v>0</v>
      </c>
      <c r="CZ387" s="17">
        <v>0</v>
      </c>
      <c r="DA387" s="17">
        <v>0</v>
      </c>
      <c r="DB387" s="17">
        <v>0</v>
      </c>
      <c r="DC387" s="17">
        <v>0</v>
      </c>
      <c r="DD387" s="17">
        <v>0</v>
      </c>
      <c r="DE387" s="17">
        <v>0</v>
      </c>
      <c r="DF387" s="17">
        <v>0</v>
      </c>
      <c r="DG387" s="17">
        <v>0</v>
      </c>
      <c r="DH387" s="17">
        <v>0</v>
      </c>
      <c r="DI387" s="17">
        <v>0</v>
      </c>
      <c r="DJ387" s="17">
        <v>0</v>
      </c>
      <c r="DK387" s="17">
        <v>0</v>
      </c>
      <c r="DL387" s="17">
        <v>0</v>
      </c>
      <c r="DM387" s="17">
        <v>0</v>
      </c>
      <c r="DN387" s="17">
        <v>0</v>
      </c>
      <c r="DO387" s="17">
        <v>0</v>
      </c>
      <c r="DP387" s="17">
        <v>0</v>
      </c>
      <c r="DQ387" s="17">
        <v>0</v>
      </c>
      <c r="DR387" s="17">
        <v>0</v>
      </c>
      <c r="DS387" s="17">
        <v>0</v>
      </c>
      <c r="DT387" s="17">
        <v>0</v>
      </c>
      <c r="DU387" s="17">
        <v>0</v>
      </c>
      <c r="DV387" s="17">
        <v>0</v>
      </c>
      <c r="DW387" s="17">
        <v>0</v>
      </c>
      <c r="DX387" s="17">
        <v>0</v>
      </c>
      <c r="DY387" s="17">
        <v>0</v>
      </c>
      <c r="DZ387" s="17">
        <v>0</v>
      </c>
      <c r="EA387" s="17">
        <v>0</v>
      </c>
      <c r="EB387" s="17">
        <v>0</v>
      </c>
      <c r="EC387" s="17">
        <v>0</v>
      </c>
      <c r="ED387" s="17">
        <v>0</v>
      </c>
      <c r="EE387" s="17">
        <v>0</v>
      </c>
      <c r="EF387" s="17">
        <v>0</v>
      </c>
      <c r="EG387" s="17">
        <v>0</v>
      </c>
      <c r="EH387" s="17">
        <v>0</v>
      </c>
      <c r="EI387" s="17">
        <v>0</v>
      </c>
      <c r="EJ387" s="17">
        <v>0</v>
      </c>
      <c r="EK387" s="17">
        <v>0</v>
      </c>
      <c r="EL387" s="17">
        <v>0</v>
      </c>
      <c r="EM387" s="17">
        <v>0</v>
      </c>
      <c r="EN387" s="17">
        <v>0</v>
      </c>
      <c r="EO387" s="17">
        <v>0</v>
      </c>
      <c r="EP387" s="17">
        <v>0</v>
      </c>
      <c r="EQ387" s="17">
        <v>0</v>
      </c>
      <c r="ER387" s="17">
        <v>0</v>
      </c>
      <c r="ES387" s="17">
        <v>0</v>
      </c>
      <c r="ET387" s="17">
        <v>0</v>
      </c>
      <c r="EU387" s="17">
        <v>0</v>
      </c>
      <c r="EV387" s="17">
        <v>0</v>
      </c>
      <c r="EW387" s="17">
        <v>0</v>
      </c>
      <c r="EX387" s="17">
        <v>0</v>
      </c>
      <c r="EY387" s="17">
        <v>0</v>
      </c>
      <c r="EZ387" s="17">
        <v>0</v>
      </c>
      <c r="FA387" s="17">
        <v>0</v>
      </c>
      <c r="FB387" s="17">
        <v>0</v>
      </c>
      <c r="FC387" s="17">
        <v>0</v>
      </c>
      <c r="FD387" s="17">
        <v>0</v>
      </c>
      <c r="FE387" s="17">
        <v>0</v>
      </c>
      <c r="FF387" s="17">
        <v>0</v>
      </c>
      <c r="FG387" s="17">
        <v>0</v>
      </c>
      <c r="FH387" s="17">
        <v>0</v>
      </c>
      <c r="FI387" s="17">
        <v>0</v>
      </c>
      <c r="FJ387" s="17">
        <v>0</v>
      </c>
      <c r="FK387" s="17">
        <v>0</v>
      </c>
      <c r="FL387" s="17">
        <v>0</v>
      </c>
      <c r="FM387" s="17">
        <v>0</v>
      </c>
      <c r="FN387" s="17">
        <v>0</v>
      </c>
      <c r="FO387" s="17">
        <v>0</v>
      </c>
      <c r="FP387" s="17">
        <v>0</v>
      </c>
      <c r="FQ387" s="17">
        <v>0</v>
      </c>
      <c r="FR387" s="17">
        <v>0</v>
      </c>
      <c r="FS387" s="17">
        <v>0</v>
      </c>
      <c r="FT387" s="17">
        <v>0</v>
      </c>
      <c r="FU387" s="17">
        <v>0</v>
      </c>
      <c r="FV387" s="17">
        <v>0</v>
      </c>
      <c r="FW387" s="17">
        <v>0</v>
      </c>
      <c r="FX387" s="17">
        <v>0</v>
      </c>
      <c r="FY387" s="17">
        <v>0</v>
      </c>
      <c r="FZ387" s="17">
        <v>0</v>
      </c>
      <c r="GA387" s="17">
        <v>0</v>
      </c>
      <c r="GB387" s="17">
        <v>0</v>
      </c>
      <c r="GC387" s="17">
        <v>0</v>
      </c>
      <c r="GD387" s="17">
        <v>0</v>
      </c>
      <c r="GE387" s="17">
        <v>0</v>
      </c>
      <c r="GF387" s="17">
        <v>0</v>
      </c>
      <c r="GG387" s="17">
        <v>0</v>
      </c>
      <c r="GH387" s="17">
        <v>0</v>
      </c>
      <c r="GI387" s="17">
        <v>0</v>
      </c>
      <c r="GJ387" s="17">
        <v>0</v>
      </c>
      <c r="GK387" s="17">
        <v>0</v>
      </c>
      <c r="GL387" s="17">
        <v>0</v>
      </c>
      <c r="GM387" s="17">
        <v>0</v>
      </c>
      <c r="GN387" s="17">
        <v>0</v>
      </c>
      <c r="GO387" s="17">
        <v>0</v>
      </c>
      <c r="GP387" s="17">
        <v>0</v>
      </c>
      <c r="GQ387" s="17">
        <v>0</v>
      </c>
      <c r="GR387" s="17">
        <v>0</v>
      </c>
      <c r="GS387" s="17">
        <v>0</v>
      </c>
      <c r="GT387" s="17">
        <v>0</v>
      </c>
      <c r="GU387" s="17">
        <v>0</v>
      </c>
      <c r="GV387" s="17">
        <v>0</v>
      </c>
      <c r="GW387" s="17">
        <v>0</v>
      </c>
      <c r="GX387" s="17">
        <v>0</v>
      </c>
      <c r="GY387" s="17">
        <v>0</v>
      </c>
      <c r="GZ387" s="17">
        <v>0</v>
      </c>
      <c r="HA387" s="17">
        <v>0</v>
      </c>
      <c r="HB387" s="17">
        <v>0</v>
      </c>
      <c r="HC387" s="17">
        <v>0</v>
      </c>
      <c r="HD387" s="17">
        <v>0</v>
      </c>
      <c r="HE387" s="17">
        <v>0</v>
      </c>
      <c r="HF387" s="17">
        <v>0</v>
      </c>
      <c r="HG387" s="17">
        <v>0</v>
      </c>
      <c r="HH387" s="17">
        <v>0</v>
      </c>
      <c r="HI387" s="17">
        <v>0</v>
      </c>
      <c r="HJ387" s="17">
        <v>0</v>
      </c>
      <c r="HK387" s="17">
        <v>0</v>
      </c>
      <c r="HL387" s="17">
        <v>0</v>
      </c>
      <c r="HM387" s="17">
        <v>0</v>
      </c>
      <c r="HN387" s="17">
        <v>0</v>
      </c>
      <c r="HO387" s="17">
        <v>0</v>
      </c>
      <c r="HP387" s="17">
        <v>0</v>
      </c>
      <c r="HQ387" s="17">
        <v>0</v>
      </c>
      <c r="HR387" s="17">
        <v>0</v>
      </c>
      <c r="HS387" s="17">
        <v>0</v>
      </c>
      <c r="HT387" s="17">
        <v>0</v>
      </c>
      <c r="HU387" s="17">
        <v>0</v>
      </c>
      <c r="HV387" s="17">
        <v>0</v>
      </c>
      <c r="HW387" s="17">
        <v>0</v>
      </c>
      <c r="HX387" s="17">
        <v>0</v>
      </c>
      <c r="HY387" s="17">
        <v>0</v>
      </c>
      <c r="HZ387" s="17">
        <v>0</v>
      </c>
      <c r="IA387" s="17">
        <v>0</v>
      </c>
      <c r="IB387" s="17">
        <v>0</v>
      </c>
      <c r="IC387" s="17">
        <v>0</v>
      </c>
      <c r="ID387" s="17">
        <v>0</v>
      </c>
      <c r="IE387" s="17">
        <v>0</v>
      </c>
      <c r="IF387" s="17">
        <v>0</v>
      </c>
      <c r="IG387" s="17">
        <v>0</v>
      </c>
      <c r="IH387" s="17">
        <v>0</v>
      </c>
      <c r="II387" s="17">
        <v>0</v>
      </c>
      <c r="IJ387" s="17">
        <v>0</v>
      </c>
      <c r="IK387" s="17">
        <v>0</v>
      </c>
      <c r="IL387" s="17">
        <v>0</v>
      </c>
      <c r="IM387" s="17">
        <v>0</v>
      </c>
      <c r="IN387" s="17">
        <v>0</v>
      </c>
      <c r="IO387" s="17">
        <v>0</v>
      </c>
      <c r="IP387" s="17">
        <v>0</v>
      </c>
      <c r="IQ387" s="17">
        <v>0</v>
      </c>
      <c r="IR387" s="17">
        <v>0</v>
      </c>
      <c r="IS387" s="17">
        <v>0</v>
      </c>
      <c r="IT387" s="17">
        <v>0</v>
      </c>
      <c r="IU387" s="17">
        <v>0</v>
      </c>
      <c r="IV387" s="17">
        <v>0</v>
      </c>
      <c r="IW387" s="17">
        <v>0</v>
      </c>
      <c r="IX387" s="17">
        <v>0</v>
      </c>
      <c r="IY387" s="17">
        <v>0</v>
      </c>
      <c r="IZ387" s="17">
        <v>0</v>
      </c>
      <c r="JA387" s="17">
        <v>0</v>
      </c>
      <c r="JB387" s="17">
        <v>0</v>
      </c>
      <c r="JC387" s="17">
        <v>0</v>
      </c>
      <c r="JD387" s="17">
        <v>0</v>
      </c>
      <c r="JE387" s="17">
        <v>0</v>
      </c>
      <c r="JF387" s="17">
        <v>0</v>
      </c>
      <c r="JG387" s="17">
        <v>0</v>
      </c>
      <c r="JH387" s="17">
        <v>0</v>
      </c>
      <c r="JI387" s="17">
        <v>0</v>
      </c>
      <c r="JJ387" s="17">
        <v>0</v>
      </c>
      <c r="JK387" s="17">
        <v>0</v>
      </c>
      <c r="JL387" s="17">
        <v>0</v>
      </c>
      <c r="JM387" s="17">
        <v>0</v>
      </c>
      <c r="JN387" s="17">
        <v>0</v>
      </c>
      <c r="JO387" s="17">
        <v>0</v>
      </c>
      <c r="JP387" s="17">
        <v>0</v>
      </c>
      <c r="JQ387" s="17">
        <v>0</v>
      </c>
      <c r="JR387" s="17">
        <v>0</v>
      </c>
      <c r="JS387" s="17">
        <v>0</v>
      </c>
      <c r="JT387" s="17">
        <v>0</v>
      </c>
      <c r="JU387" s="17">
        <v>0</v>
      </c>
      <c r="JV387" s="17">
        <v>0</v>
      </c>
      <c r="JW387" s="17">
        <v>0</v>
      </c>
      <c r="JX387" s="17">
        <v>0</v>
      </c>
      <c r="JY387" s="17">
        <v>0</v>
      </c>
    </row>
    <row r="388" spans="1:285" x14ac:dyDescent="0.15">
      <c r="A388" s="17" t="s">
        <v>916</v>
      </c>
      <c r="B388" s="17" t="s">
        <v>917</v>
      </c>
      <c r="C388" s="17">
        <v>0</v>
      </c>
      <c r="D388" s="17">
        <v>5.55</v>
      </c>
      <c r="E388" s="17">
        <v>5.55</v>
      </c>
      <c r="F388" s="17">
        <v>5.55</v>
      </c>
      <c r="G388" s="17">
        <v>5.55</v>
      </c>
      <c r="H388" s="17">
        <v>5.55</v>
      </c>
      <c r="I388" s="17">
        <v>5.6</v>
      </c>
      <c r="J388" s="17">
        <v>5.6</v>
      </c>
      <c r="K388" s="17">
        <v>5.6</v>
      </c>
      <c r="L388" s="17">
        <v>5.6</v>
      </c>
      <c r="M388" s="17">
        <v>5.6</v>
      </c>
      <c r="N388" s="17">
        <v>5.63</v>
      </c>
      <c r="O388" s="17">
        <v>5.62</v>
      </c>
      <c r="P388" s="17">
        <v>5.61</v>
      </c>
      <c r="Q388" s="17">
        <v>5.61</v>
      </c>
      <c r="R388" s="17">
        <v>5.6</v>
      </c>
      <c r="S388" s="17">
        <v>5.6</v>
      </c>
      <c r="T388" s="17">
        <v>5.62</v>
      </c>
      <c r="U388" s="17">
        <v>5.64</v>
      </c>
      <c r="V388" s="17">
        <v>5.65</v>
      </c>
      <c r="W388" s="17">
        <v>5.64</v>
      </c>
      <c r="X388" s="17">
        <v>5.66</v>
      </c>
      <c r="Y388" s="17">
        <v>5.68</v>
      </c>
      <c r="Z388" s="17">
        <v>5.68</v>
      </c>
      <c r="AA388" s="17">
        <v>5.67</v>
      </c>
      <c r="AB388" s="17">
        <v>0</v>
      </c>
      <c r="AC388" s="17">
        <v>0</v>
      </c>
      <c r="AD388" s="17">
        <v>0</v>
      </c>
      <c r="AE388" s="17">
        <v>0</v>
      </c>
      <c r="AF388" s="17">
        <v>0</v>
      </c>
      <c r="AG388" s="17">
        <v>0</v>
      </c>
      <c r="AH388" s="17">
        <v>0</v>
      </c>
      <c r="AI388" s="17">
        <v>0</v>
      </c>
      <c r="AJ388" s="17">
        <v>0</v>
      </c>
      <c r="AK388" s="17">
        <v>0</v>
      </c>
      <c r="AL388" s="17">
        <v>0</v>
      </c>
      <c r="AM388" s="17">
        <v>0</v>
      </c>
      <c r="AN388" s="17">
        <v>0</v>
      </c>
      <c r="AO388" s="17">
        <v>0</v>
      </c>
      <c r="AP388" s="17">
        <v>0</v>
      </c>
      <c r="AQ388" s="17">
        <v>0</v>
      </c>
      <c r="AR388" s="17">
        <v>0</v>
      </c>
      <c r="AS388" s="17">
        <v>0</v>
      </c>
      <c r="AT388" s="17">
        <v>0</v>
      </c>
      <c r="AU388" s="17">
        <v>0</v>
      </c>
      <c r="AV388" s="17">
        <v>0</v>
      </c>
      <c r="AW388" s="17">
        <v>0</v>
      </c>
      <c r="AX388" s="17">
        <v>0</v>
      </c>
      <c r="AY388" s="17">
        <v>0</v>
      </c>
      <c r="AZ388" s="17">
        <v>0</v>
      </c>
      <c r="BA388" s="17">
        <v>0</v>
      </c>
      <c r="BB388" s="17">
        <v>0</v>
      </c>
      <c r="BC388" s="17">
        <v>0</v>
      </c>
      <c r="BD388" s="17">
        <v>0</v>
      </c>
      <c r="BE388" s="17">
        <v>0</v>
      </c>
      <c r="BF388" s="17">
        <v>0</v>
      </c>
      <c r="BG388" s="17">
        <v>0</v>
      </c>
      <c r="BH388" s="17">
        <v>0</v>
      </c>
      <c r="BI388" s="17">
        <v>0</v>
      </c>
      <c r="BJ388" s="17">
        <v>0</v>
      </c>
      <c r="BK388" s="17">
        <v>0</v>
      </c>
      <c r="BL388" s="17">
        <v>0</v>
      </c>
      <c r="BM388" s="17">
        <v>0</v>
      </c>
      <c r="BN388" s="17">
        <v>0</v>
      </c>
      <c r="BO388" s="17">
        <v>0</v>
      </c>
      <c r="BP388" s="17">
        <v>0</v>
      </c>
      <c r="BQ388" s="17">
        <v>0</v>
      </c>
      <c r="BR388" s="17">
        <v>0</v>
      </c>
      <c r="BS388" s="17">
        <v>0</v>
      </c>
      <c r="BT388" s="17">
        <v>0</v>
      </c>
      <c r="BU388" s="17">
        <v>0</v>
      </c>
      <c r="BV388" s="17">
        <v>0</v>
      </c>
      <c r="BW388" s="17">
        <v>0</v>
      </c>
      <c r="BX388" s="17">
        <v>0</v>
      </c>
      <c r="BY388" s="17">
        <v>0</v>
      </c>
      <c r="BZ388" s="17">
        <v>0</v>
      </c>
      <c r="CA388" s="17">
        <v>0</v>
      </c>
      <c r="CB388" s="17">
        <v>0</v>
      </c>
      <c r="CC388" s="17">
        <v>0</v>
      </c>
      <c r="CD388" s="17">
        <v>0</v>
      </c>
      <c r="CE388" s="17">
        <v>0</v>
      </c>
      <c r="CF388" s="17">
        <v>0</v>
      </c>
      <c r="CG388" s="17">
        <v>0</v>
      </c>
      <c r="CH388" s="17">
        <v>0</v>
      </c>
      <c r="CI388" s="17">
        <v>0</v>
      </c>
      <c r="CJ388" s="17">
        <v>0</v>
      </c>
      <c r="CK388" s="17">
        <v>0</v>
      </c>
      <c r="CL388" s="17">
        <v>0</v>
      </c>
      <c r="CM388" s="17">
        <v>0</v>
      </c>
      <c r="CN388" s="17">
        <v>0</v>
      </c>
      <c r="CO388" s="17">
        <v>0</v>
      </c>
      <c r="CP388" s="17">
        <v>0</v>
      </c>
      <c r="CQ388" s="17">
        <v>0</v>
      </c>
      <c r="CR388" s="17">
        <v>0</v>
      </c>
      <c r="CS388" s="17">
        <v>0</v>
      </c>
      <c r="CT388" s="17">
        <v>0</v>
      </c>
      <c r="CU388" s="17">
        <v>0</v>
      </c>
      <c r="CV388" s="17">
        <v>0</v>
      </c>
      <c r="CW388" s="17">
        <v>0</v>
      </c>
      <c r="CX388" s="17">
        <v>0</v>
      </c>
      <c r="CY388" s="17">
        <v>0</v>
      </c>
      <c r="CZ388" s="17">
        <v>0</v>
      </c>
      <c r="DA388" s="17">
        <v>0</v>
      </c>
      <c r="DB388" s="17">
        <v>0</v>
      </c>
      <c r="DC388" s="17">
        <v>0</v>
      </c>
      <c r="DD388" s="17">
        <v>0</v>
      </c>
      <c r="DE388" s="17">
        <v>0</v>
      </c>
      <c r="DF388" s="17">
        <v>0</v>
      </c>
      <c r="DG388" s="17">
        <v>0</v>
      </c>
      <c r="DH388" s="17">
        <v>0</v>
      </c>
      <c r="DI388" s="17">
        <v>0</v>
      </c>
      <c r="DJ388" s="17">
        <v>0</v>
      </c>
      <c r="DK388" s="17">
        <v>0</v>
      </c>
      <c r="DL388" s="17">
        <v>0</v>
      </c>
      <c r="DM388" s="17">
        <v>0</v>
      </c>
      <c r="DN388" s="17">
        <v>0</v>
      </c>
      <c r="DO388" s="17">
        <v>0</v>
      </c>
      <c r="DP388" s="17">
        <v>0</v>
      </c>
      <c r="DQ388" s="17">
        <v>0</v>
      </c>
      <c r="DR388" s="17">
        <v>0</v>
      </c>
      <c r="DS388" s="17">
        <v>0</v>
      </c>
      <c r="DT388" s="17">
        <v>0</v>
      </c>
      <c r="DU388" s="17">
        <v>0</v>
      </c>
      <c r="DV388" s="17">
        <v>0</v>
      </c>
      <c r="DW388" s="17">
        <v>0</v>
      </c>
      <c r="DX388" s="17">
        <v>0</v>
      </c>
      <c r="DY388" s="17">
        <v>0</v>
      </c>
      <c r="DZ388" s="17">
        <v>0</v>
      </c>
      <c r="EA388" s="17">
        <v>0</v>
      </c>
      <c r="EB388" s="17">
        <v>0</v>
      </c>
      <c r="EC388" s="17">
        <v>0</v>
      </c>
      <c r="ED388" s="17">
        <v>0</v>
      </c>
      <c r="EE388" s="17">
        <v>0</v>
      </c>
      <c r="EF388" s="17">
        <v>0</v>
      </c>
      <c r="EG388" s="17">
        <v>0</v>
      </c>
      <c r="EH388" s="17">
        <v>0</v>
      </c>
      <c r="EI388" s="17">
        <v>0</v>
      </c>
      <c r="EJ388" s="17">
        <v>0</v>
      </c>
      <c r="EK388" s="17">
        <v>0</v>
      </c>
      <c r="EL388" s="17">
        <v>0</v>
      </c>
      <c r="EM388" s="17">
        <v>0</v>
      </c>
      <c r="EN388" s="17">
        <v>0</v>
      </c>
      <c r="EO388" s="17">
        <v>0</v>
      </c>
      <c r="EP388" s="17">
        <v>0</v>
      </c>
      <c r="EQ388" s="17">
        <v>0</v>
      </c>
      <c r="ER388" s="17">
        <v>0</v>
      </c>
      <c r="ES388" s="17">
        <v>0</v>
      </c>
      <c r="ET388" s="17">
        <v>0</v>
      </c>
      <c r="EU388" s="17">
        <v>0</v>
      </c>
      <c r="EV388" s="17">
        <v>0</v>
      </c>
      <c r="EW388" s="17">
        <v>0</v>
      </c>
      <c r="EX388" s="17">
        <v>0</v>
      </c>
      <c r="EY388" s="17">
        <v>0</v>
      </c>
      <c r="EZ388" s="17">
        <v>0</v>
      </c>
      <c r="FA388" s="17">
        <v>0</v>
      </c>
      <c r="FB388" s="17">
        <v>0</v>
      </c>
      <c r="FC388" s="17">
        <v>0</v>
      </c>
      <c r="FD388" s="17">
        <v>0</v>
      </c>
      <c r="FE388" s="17">
        <v>0</v>
      </c>
      <c r="FF388" s="17">
        <v>0</v>
      </c>
      <c r="FG388" s="17">
        <v>0</v>
      </c>
      <c r="FH388" s="17">
        <v>0</v>
      </c>
      <c r="FI388" s="17">
        <v>0</v>
      </c>
      <c r="FJ388" s="17">
        <v>0</v>
      </c>
      <c r="FK388" s="17">
        <v>0</v>
      </c>
      <c r="FL388" s="17">
        <v>0</v>
      </c>
      <c r="FM388" s="17">
        <v>0</v>
      </c>
      <c r="FN388" s="17">
        <v>0</v>
      </c>
      <c r="FO388" s="17">
        <v>0</v>
      </c>
      <c r="FP388" s="17">
        <v>0</v>
      </c>
      <c r="FQ388" s="17">
        <v>0</v>
      </c>
      <c r="FR388" s="17">
        <v>0</v>
      </c>
      <c r="FS388" s="17">
        <v>0</v>
      </c>
      <c r="FT388" s="17">
        <v>0</v>
      </c>
      <c r="FU388" s="17">
        <v>0</v>
      </c>
      <c r="FV388" s="17">
        <v>0</v>
      </c>
      <c r="FW388" s="17">
        <v>0</v>
      </c>
      <c r="FX388" s="17">
        <v>0</v>
      </c>
      <c r="FY388" s="17">
        <v>0</v>
      </c>
      <c r="FZ388" s="17">
        <v>0</v>
      </c>
      <c r="GA388" s="17">
        <v>0</v>
      </c>
      <c r="GB388" s="17">
        <v>0</v>
      </c>
      <c r="GC388" s="17">
        <v>0</v>
      </c>
      <c r="GD388" s="17">
        <v>0</v>
      </c>
      <c r="GE388" s="17">
        <v>0</v>
      </c>
      <c r="GF388" s="17">
        <v>0</v>
      </c>
      <c r="GG388" s="17">
        <v>0</v>
      </c>
      <c r="GH388" s="17">
        <v>0</v>
      </c>
      <c r="GI388" s="17">
        <v>0</v>
      </c>
      <c r="GJ388" s="17">
        <v>0</v>
      </c>
      <c r="GK388" s="17">
        <v>0</v>
      </c>
      <c r="GL388" s="17">
        <v>0</v>
      </c>
      <c r="GM388" s="17">
        <v>0</v>
      </c>
      <c r="GN388" s="17">
        <v>0</v>
      </c>
      <c r="GO388" s="17">
        <v>0</v>
      </c>
      <c r="GP388" s="17">
        <v>0</v>
      </c>
      <c r="GQ388" s="17">
        <v>0</v>
      </c>
      <c r="GR388" s="17">
        <v>0</v>
      </c>
      <c r="GS388" s="17">
        <v>0</v>
      </c>
      <c r="GT388" s="17">
        <v>0</v>
      </c>
      <c r="GU388" s="17">
        <v>0</v>
      </c>
      <c r="GV388" s="17">
        <v>0</v>
      </c>
      <c r="GW388" s="17">
        <v>0</v>
      </c>
      <c r="GX388" s="17">
        <v>0</v>
      </c>
      <c r="GY388" s="17">
        <v>0</v>
      </c>
      <c r="GZ388" s="17">
        <v>0</v>
      </c>
      <c r="HA388" s="17">
        <v>0</v>
      </c>
      <c r="HB388" s="17">
        <v>0</v>
      </c>
      <c r="HC388" s="17">
        <v>0</v>
      </c>
      <c r="HD388" s="17">
        <v>0</v>
      </c>
      <c r="HE388" s="17">
        <v>0</v>
      </c>
      <c r="HF388" s="17">
        <v>0</v>
      </c>
      <c r="HG388" s="17">
        <v>0</v>
      </c>
      <c r="HH388" s="17">
        <v>0</v>
      </c>
      <c r="HI388" s="17">
        <v>0</v>
      </c>
      <c r="HJ388" s="17">
        <v>0</v>
      </c>
      <c r="HK388" s="17">
        <v>0</v>
      </c>
      <c r="HL388" s="17">
        <v>0</v>
      </c>
      <c r="HM388" s="17">
        <v>0</v>
      </c>
      <c r="HN388" s="17">
        <v>0</v>
      </c>
      <c r="HO388" s="17">
        <v>0</v>
      </c>
      <c r="HP388" s="17">
        <v>0</v>
      </c>
      <c r="HQ388" s="17">
        <v>0</v>
      </c>
      <c r="HR388" s="17">
        <v>0</v>
      </c>
      <c r="HS388" s="17">
        <v>0</v>
      </c>
      <c r="HT388" s="17">
        <v>0</v>
      </c>
      <c r="HU388" s="17">
        <v>0</v>
      </c>
      <c r="HV388" s="17">
        <v>0</v>
      </c>
      <c r="HW388" s="17">
        <v>0</v>
      </c>
      <c r="HX388" s="17">
        <v>0</v>
      </c>
      <c r="HY388" s="17">
        <v>0</v>
      </c>
      <c r="HZ388" s="17">
        <v>0</v>
      </c>
      <c r="IA388" s="17">
        <v>0</v>
      </c>
      <c r="IB388" s="17">
        <v>0</v>
      </c>
      <c r="IC388" s="17">
        <v>0</v>
      </c>
      <c r="ID388" s="17">
        <v>0</v>
      </c>
      <c r="IE388" s="17">
        <v>0</v>
      </c>
      <c r="IF388" s="17">
        <v>0</v>
      </c>
      <c r="IG388" s="17">
        <v>0</v>
      </c>
      <c r="IH388" s="17">
        <v>0</v>
      </c>
      <c r="II388" s="17">
        <v>0</v>
      </c>
      <c r="IJ388" s="17">
        <v>0</v>
      </c>
      <c r="IK388" s="17">
        <v>0</v>
      </c>
      <c r="IL388" s="17">
        <v>0</v>
      </c>
      <c r="IM388" s="17">
        <v>0</v>
      </c>
      <c r="IN388" s="17">
        <v>0</v>
      </c>
      <c r="IO388" s="17">
        <v>0</v>
      </c>
      <c r="IP388" s="17">
        <v>0</v>
      </c>
      <c r="IQ388" s="17">
        <v>0</v>
      </c>
      <c r="IR388" s="17">
        <v>0</v>
      </c>
      <c r="IS388" s="17">
        <v>0</v>
      </c>
      <c r="IT388" s="17">
        <v>0</v>
      </c>
      <c r="IU388" s="17">
        <v>0</v>
      </c>
      <c r="IV388" s="17">
        <v>0</v>
      </c>
      <c r="IW388" s="17">
        <v>0</v>
      </c>
      <c r="IX388" s="17">
        <v>0</v>
      </c>
      <c r="IY388" s="17">
        <v>0</v>
      </c>
      <c r="IZ388" s="17">
        <v>0</v>
      </c>
      <c r="JA388" s="17">
        <v>0</v>
      </c>
      <c r="JB388" s="17">
        <v>0</v>
      </c>
      <c r="JC388" s="17">
        <v>0</v>
      </c>
      <c r="JD388" s="17">
        <v>0</v>
      </c>
      <c r="JE388" s="17">
        <v>0</v>
      </c>
      <c r="JF388" s="17">
        <v>0</v>
      </c>
      <c r="JG388" s="17">
        <v>0</v>
      </c>
      <c r="JH388" s="17">
        <v>0</v>
      </c>
      <c r="JI388" s="17">
        <v>0</v>
      </c>
      <c r="JJ388" s="17">
        <v>0</v>
      </c>
      <c r="JK388" s="17">
        <v>0</v>
      </c>
      <c r="JL388" s="17">
        <v>0</v>
      </c>
      <c r="JM388" s="17">
        <v>0</v>
      </c>
      <c r="JN388" s="17">
        <v>0</v>
      </c>
      <c r="JO388" s="17">
        <v>0</v>
      </c>
      <c r="JP388" s="17">
        <v>0</v>
      </c>
      <c r="JQ388" s="17">
        <v>0</v>
      </c>
      <c r="JR388" s="17">
        <v>0</v>
      </c>
      <c r="JS388" s="17">
        <v>0</v>
      </c>
      <c r="JT388" s="17">
        <v>0</v>
      </c>
      <c r="JU388" s="17">
        <v>0</v>
      </c>
      <c r="JV388" s="17">
        <v>0</v>
      </c>
      <c r="JW388" s="17">
        <v>0</v>
      </c>
      <c r="JX388" s="17">
        <v>0</v>
      </c>
      <c r="JY388" s="17">
        <v>0</v>
      </c>
    </row>
    <row r="389" spans="1:285" x14ac:dyDescent="0.15">
      <c r="A389" s="17" t="s">
        <v>1064</v>
      </c>
      <c r="B389" s="17" t="s">
        <v>1065</v>
      </c>
      <c r="C389" s="17">
        <v>0</v>
      </c>
      <c r="D389" s="17">
        <v>0</v>
      </c>
      <c r="E389" s="17">
        <v>0</v>
      </c>
      <c r="F389" s="17">
        <v>0</v>
      </c>
      <c r="G389" s="17">
        <v>0</v>
      </c>
      <c r="H389" s="17">
        <v>0</v>
      </c>
      <c r="I389" s="17">
        <v>11.42</v>
      </c>
      <c r="J389" s="17">
        <v>11.42</v>
      </c>
      <c r="K389" s="17">
        <v>11.42</v>
      </c>
      <c r="L389" s="17">
        <v>11.42</v>
      </c>
      <c r="M389" s="17">
        <v>11.42</v>
      </c>
      <c r="N389" s="17">
        <v>11.47</v>
      </c>
      <c r="O389" s="17">
        <v>11.46</v>
      </c>
      <c r="P389" s="17">
        <v>11.47</v>
      </c>
      <c r="Q389" s="17">
        <v>11.46</v>
      </c>
      <c r="R389" s="17">
        <v>11.45</v>
      </c>
      <c r="S389" s="17">
        <v>11.47</v>
      </c>
      <c r="T389" s="17">
        <v>11.53</v>
      </c>
      <c r="U389" s="17">
        <v>11.53</v>
      </c>
      <c r="V389" s="17">
        <v>11.52</v>
      </c>
      <c r="W389" s="17">
        <v>11.5</v>
      </c>
      <c r="X389" s="17">
        <v>11.52</v>
      </c>
      <c r="Y389" s="17">
        <v>11.52</v>
      </c>
      <c r="Z389" s="17">
        <v>11.5</v>
      </c>
      <c r="AA389" s="17">
        <v>11.5</v>
      </c>
      <c r="AB389" s="17">
        <v>0</v>
      </c>
      <c r="AC389" s="17">
        <v>0</v>
      </c>
      <c r="AD389" s="17">
        <v>0</v>
      </c>
      <c r="AE389" s="17">
        <v>0</v>
      </c>
      <c r="AF389" s="17">
        <v>0</v>
      </c>
      <c r="AG389" s="17">
        <v>0</v>
      </c>
      <c r="AH389" s="17">
        <v>0</v>
      </c>
      <c r="AI389" s="17">
        <v>0</v>
      </c>
      <c r="AJ389" s="17">
        <v>0</v>
      </c>
      <c r="AK389" s="17">
        <v>0</v>
      </c>
      <c r="AL389" s="17">
        <v>0</v>
      </c>
      <c r="AM389" s="17">
        <v>0</v>
      </c>
      <c r="AN389" s="17">
        <v>0</v>
      </c>
      <c r="AO389" s="17">
        <v>0</v>
      </c>
      <c r="AP389" s="17">
        <v>0</v>
      </c>
      <c r="AQ389" s="17">
        <v>0</v>
      </c>
      <c r="AR389" s="17">
        <v>0</v>
      </c>
      <c r="AS389" s="17">
        <v>0</v>
      </c>
      <c r="AT389" s="17">
        <v>0</v>
      </c>
      <c r="AU389" s="17">
        <v>0</v>
      </c>
      <c r="AV389" s="17">
        <v>0</v>
      </c>
      <c r="AW389" s="17">
        <v>0</v>
      </c>
      <c r="AX389" s="17">
        <v>0</v>
      </c>
      <c r="AY389" s="17">
        <v>0</v>
      </c>
      <c r="AZ389" s="17">
        <v>0</v>
      </c>
      <c r="BA389" s="17">
        <v>0</v>
      </c>
      <c r="BB389" s="17">
        <v>0</v>
      </c>
      <c r="BC389" s="17">
        <v>0</v>
      </c>
      <c r="BD389" s="17">
        <v>0</v>
      </c>
      <c r="BE389" s="17">
        <v>0</v>
      </c>
      <c r="BF389" s="17">
        <v>0</v>
      </c>
      <c r="BG389" s="17">
        <v>0</v>
      </c>
      <c r="BH389" s="17">
        <v>0</v>
      </c>
      <c r="BI389" s="17">
        <v>0</v>
      </c>
      <c r="BJ389" s="17">
        <v>0</v>
      </c>
      <c r="BK389" s="17">
        <v>0</v>
      </c>
      <c r="BL389" s="17">
        <v>0</v>
      </c>
      <c r="BM389" s="17">
        <v>0</v>
      </c>
      <c r="BN389" s="17">
        <v>0</v>
      </c>
      <c r="BO389" s="17">
        <v>0</v>
      </c>
      <c r="BP389" s="17">
        <v>0</v>
      </c>
      <c r="BQ389" s="17">
        <v>0</v>
      </c>
      <c r="BR389" s="17">
        <v>0</v>
      </c>
      <c r="BS389" s="17">
        <v>0</v>
      </c>
      <c r="BT389" s="17">
        <v>0</v>
      </c>
      <c r="BU389" s="17">
        <v>0</v>
      </c>
      <c r="BV389" s="17">
        <v>0</v>
      </c>
      <c r="BW389" s="17">
        <v>0</v>
      </c>
      <c r="BX389" s="17">
        <v>0</v>
      </c>
      <c r="BY389" s="17">
        <v>0</v>
      </c>
      <c r="BZ389" s="17">
        <v>0</v>
      </c>
      <c r="CA389" s="17">
        <v>0</v>
      </c>
      <c r="CB389" s="17">
        <v>0</v>
      </c>
      <c r="CC389" s="17">
        <v>0</v>
      </c>
      <c r="CD389" s="17">
        <v>0</v>
      </c>
      <c r="CE389" s="17">
        <v>0</v>
      </c>
      <c r="CF389" s="17">
        <v>0</v>
      </c>
      <c r="CG389" s="17">
        <v>0</v>
      </c>
      <c r="CH389" s="17">
        <v>0</v>
      </c>
      <c r="CI389" s="17">
        <v>0</v>
      </c>
      <c r="CJ389" s="17">
        <v>0</v>
      </c>
      <c r="CK389" s="17">
        <v>0</v>
      </c>
      <c r="CL389" s="17">
        <v>0</v>
      </c>
      <c r="CM389" s="17">
        <v>0</v>
      </c>
      <c r="CN389" s="17">
        <v>0</v>
      </c>
      <c r="CO389" s="17">
        <v>0</v>
      </c>
      <c r="CP389" s="17">
        <v>0</v>
      </c>
      <c r="CQ389" s="17">
        <v>0</v>
      </c>
      <c r="CR389" s="17">
        <v>0</v>
      </c>
      <c r="CS389" s="17">
        <v>0</v>
      </c>
      <c r="CT389" s="17">
        <v>0</v>
      </c>
      <c r="CU389" s="17">
        <v>0</v>
      </c>
      <c r="CV389" s="17">
        <v>0</v>
      </c>
      <c r="CW389" s="17">
        <v>0</v>
      </c>
      <c r="CX389" s="17">
        <v>0</v>
      </c>
      <c r="CY389" s="17">
        <v>0</v>
      </c>
      <c r="CZ389" s="17">
        <v>0</v>
      </c>
      <c r="DA389" s="17">
        <v>0</v>
      </c>
      <c r="DB389" s="17">
        <v>0</v>
      </c>
      <c r="DC389" s="17">
        <v>0</v>
      </c>
      <c r="DD389" s="17">
        <v>0</v>
      </c>
      <c r="DE389" s="17">
        <v>0</v>
      </c>
      <c r="DF389" s="17">
        <v>0</v>
      </c>
      <c r="DG389" s="17">
        <v>0</v>
      </c>
      <c r="DH389" s="17">
        <v>0</v>
      </c>
      <c r="DI389" s="17">
        <v>0</v>
      </c>
      <c r="DJ389" s="17">
        <v>0</v>
      </c>
      <c r="DK389" s="17">
        <v>0</v>
      </c>
      <c r="DL389" s="17">
        <v>0</v>
      </c>
      <c r="DM389" s="17">
        <v>0</v>
      </c>
      <c r="DN389" s="17">
        <v>0</v>
      </c>
      <c r="DO389" s="17">
        <v>0</v>
      </c>
      <c r="DP389" s="17">
        <v>0</v>
      </c>
      <c r="DQ389" s="17">
        <v>0</v>
      </c>
      <c r="DR389" s="17">
        <v>0</v>
      </c>
      <c r="DS389" s="17">
        <v>0</v>
      </c>
      <c r="DT389" s="17">
        <v>0</v>
      </c>
      <c r="DU389" s="17">
        <v>0</v>
      </c>
      <c r="DV389" s="17">
        <v>0</v>
      </c>
      <c r="DW389" s="17">
        <v>0</v>
      </c>
      <c r="DX389" s="17">
        <v>0</v>
      </c>
      <c r="DY389" s="17">
        <v>0</v>
      </c>
      <c r="DZ389" s="17">
        <v>0</v>
      </c>
      <c r="EA389" s="17">
        <v>0</v>
      </c>
      <c r="EB389" s="17">
        <v>0</v>
      </c>
      <c r="EC389" s="17">
        <v>0</v>
      </c>
      <c r="ED389" s="17">
        <v>0</v>
      </c>
      <c r="EE389" s="17">
        <v>0</v>
      </c>
      <c r="EF389" s="17">
        <v>0</v>
      </c>
      <c r="EG389" s="17">
        <v>0</v>
      </c>
      <c r="EH389" s="17">
        <v>0</v>
      </c>
      <c r="EI389" s="17">
        <v>0</v>
      </c>
      <c r="EJ389" s="17">
        <v>0</v>
      </c>
      <c r="EK389" s="17">
        <v>0</v>
      </c>
      <c r="EL389" s="17">
        <v>0</v>
      </c>
      <c r="EM389" s="17">
        <v>0</v>
      </c>
      <c r="EN389" s="17">
        <v>0</v>
      </c>
      <c r="EO389" s="17">
        <v>0</v>
      </c>
      <c r="EP389" s="17">
        <v>0</v>
      </c>
      <c r="EQ389" s="17">
        <v>0</v>
      </c>
      <c r="ER389" s="17">
        <v>0</v>
      </c>
      <c r="ES389" s="17">
        <v>0</v>
      </c>
      <c r="ET389" s="17">
        <v>0</v>
      </c>
      <c r="EU389" s="17">
        <v>0</v>
      </c>
      <c r="EV389" s="17">
        <v>0</v>
      </c>
      <c r="EW389" s="17">
        <v>0</v>
      </c>
      <c r="EX389" s="17">
        <v>0</v>
      </c>
      <c r="EY389" s="17">
        <v>0</v>
      </c>
      <c r="EZ389" s="17">
        <v>0</v>
      </c>
      <c r="FA389" s="17">
        <v>0</v>
      </c>
      <c r="FB389" s="17">
        <v>0</v>
      </c>
      <c r="FC389" s="17">
        <v>0</v>
      </c>
      <c r="FD389" s="17">
        <v>0</v>
      </c>
      <c r="FE389" s="17">
        <v>0</v>
      </c>
      <c r="FF389" s="17">
        <v>0</v>
      </c>
      <c r="FG389" s="17">
        <v>0</v>
      </c>
      <c r="FH389" s="17">
        <v>0</v>
      </c>
      <c r="FI389" s="17">
        <v>0</v>
      </c>
      <c r="FJ389" s="17">
        <v>0</v>
      </c>
      <c r="FK389" s="17">
        <v>0</v>
      </c>
      <c r="FL389" s="17">
        <v>0</v>
      </c>
      <c r="FM389" s="17">
        <v>0</v>
      </c>
      <c r="FN389" s="17">
        <v>0</v>
      </c>
      <c r="FO389" s="17">
        <v>0</v>
      </c>
      <c r="FP389" s="17">
        <v>0</v>
      </c>
      <c r="FQ389" s="17">
        <v>0</v>
      </c>
      <c r="FR389" s="17">
        <v>0</v>
      </c>
      <c r="FS389" s="17">
        <v>0</v>
      </c>
      <c r="FT389" s="17">
        <v>0</v>
      </c>
      <c r="FU389" s="17">
        <v>0</v>
      </c>
      <c r="FV389" s="17">
        <v>0</v>
      </c>
      <c r="FW389" s="17">
        <v>0</v>
      </c>
      <c r="FX389" s="17">
        <v>0</v>
      </c>
      <c r="FY389" s="17">
        <v>0</v>
      </c>
      <c r="FZ389" s="17">
        <v>0</v>
      </c>
      <c r="GA389" s="17">
        <v>0</v>
      </c>
      <c r="GB389" s="17">
        <v>0</v>
      </c>
      <c r="GC389" s="17">
        <v>0</v>
      </c>
      <c r="GD389" s="17">
        <v>0</v>
      </c>
      <c r="GE389" s="17">
        <v>0</v>
      </c>
      <c r="GF389" s="17">
        <v>0</v>
      </c>
      <c r="GG389" s="17">
        <v>0</v>
      </c>
      <c r="GH389" s="17">
        <v>0</v>
      </c>
      <c r="GI389" s="17">
        <v>0</v>
      </c>
      <c r="GJ389" s="17">
        <v>0</v>
      </c>
      <c r="GK389" s="17">
        <v>0</v>
      </c>
      <c r="GL389" s="17">
        <v>0</v>
      </c>
      <c r="GM389" s="17">
        <v>0</v>
      </c>
      <c r="GN389" s="17">
        <v>0</v>
      </c>
      <c r="GO389" s="17">
        <v>0</v>
      </c>
      <c r="GP389" s="17">
        <v>0</v>
      </c>
      <c r="GQ389" s="17">
        <v>0</v>
      </c>
      <c r="GR389" s="17">
        <v>0</v>
      </c>
      <c r="GS389" s="17">
        <v>0</v>
      </c>
      <c r="GT389" s="17">
        <v>0</v>
      </c>
      <c r="GU389" s="17">
        <v>0</v>
      </c>
      <c r="GV389" s="17">
        <v>0</v>
      </c>
      <c r="GW389" s="17">
        <v>0</v>
      </c>
      <c r="GX389" s="17">
        <v>0</v>
      </c>
      <c r="GY389" s="17">
        <v>0</v>
      </c>
      <c r="GZ389" s="17">
        <v>0</v>
      </c>
      <c r="HA389" s="17">
        <v>0</v>
      </c>
      <c r="HB389" s="17">
        <v>0</v>
      </c>
      <c r="HC389" s="17">
        <v>0</v>
      </c>
      <c r="HD389" s="17">
        <v>0</v>
      </c>
      <c r="HE389" s="17">
        <v>0</v>
      </c>
      <c r="HF389" s="17">
        <v>0</v>
      </c>
      <c r="HG389" s="17">
        <v>0</v>
      </c>
      <c r="HH389" s="17">
        <v>0</v>
      </c>
      <c r="HI389" s="17">
        <v>0</v>
      </c>
      <c r="HJ389" s="17">
        <v>0</v>
      </c>
      <c r="HK389" s="17">
        <v>0</v>
      </c>
      <c r="HL389" s="17">
        <v>0</v>
      </c>
      <c r="HM389" s="17">
        <v>0</v>
      </c>
      <c r="HN389" s="17">
        <v>0</v>
      </c>
      <c r="HO389" s="17">
        <v>0</v>
      </c>
      <c r="HP389" s="17">
        <v>0</v>
      </c>
      <c r="HQ389" s="17">
        <v>0</v>
      </c>
      <c r="HR389" s="17">
        <v>0</v>
      </c>
      <c r="HS389" s="17">
        <v>0</v>
      </c>
      <c r="HT389" s="17">
        <v>0</v>
      </c>
      <c r="HU389" s="17">
        <v>0</v>
      </c>
      <c r="HV389" s="17">
        <v>0</v>
      </c>
      <c r="HW389" s="17">
        <v>0</v>
      </c>
      <c r="HX389" s="17">
        <v>0</v>
      </c>
      <c r="HY389" s="17">
        <v>0</v>
      </c>
      <c r="HZ389" s="17">
        <v>0</v>
      </c>
      <c r="IA389" s="17">
        <v>0</v>
      </c>
      <c r="IB389" s="17">
        <v>0</v>
      </c>
      <c r="IC389" s="17">
        <v>0</v>
      </c>
      <c r="ID389" s="17">
        <v>0</v>
      </c>
      <c r="IE389" s="17">
        <v>0</v>
      </c>
      <c r="IF389" s="17">
        <v>0</v>
      </c>
      <c r="IG389" s="17">
        <v>0</v>
      </c>
      <c r="IH389" s="17">
        <v>0</v>
      </c>
      <c r="II389" s="17">
        <v>0</v>
      </c>
      <c r="IJ389" s="17">
        <v>0</v>
      </c>
      <c r="IK389" s="17">
        <v>0</v>
      </c>
      <c r="IL389" s="17">
        <v>0</v>
      </c>
      <c r="IM389" s="17">
        <v>0</v>
      </c>
      <c r="IN389" s="17">
        <v>0</v>
      </c>
      <c r="IO389" s="17">
        <v>0</v>
      </c>
      <c r="IP389" s="17">
        <v>0</v>
      </c>
      <c r="IQ389" s="17">
        <v>0</v>
      </c>
      <c r="IR389" s="17">
        <v>0</v>
      </c>
      <c r="IS389" s="17">
        <v>0</v>
      </c>
      <c r="IT389" s="17">
        <v>0</v>
      </c>
      <c r="IU389" s="17">
        <v>0</v>
      </c>
      <c r="IV389" s="17">
        <v>0</v>
      </c>
      <c r="IW389" s="17">
        <v>0</v>
      </c>
      <c r="IX389" s="17">
        <v>0</v>
      </c>
      <c r="IY389" s="17">
        <v>0</v>
      </c>
      <c r="IZ389" s="17">
        <v>0</v>
      </c>
      <c r="JA389" s="17">
        <v>0</v>
      </c>
      <c r="JB389" s="17">
        <v>0</v>
      </c>
      <c r="JC389" s="17">
        <v>0</v>
      </c>
      <c r="JD389" s="17">
        <v>0</v>
      </c>
      <c r="JE389" s="17">
        <v>0</v>
      </c>
      <c r="JF389" s="17">
        <v>0</v>
      </c>
      <c r="JG389" s="17">
        <v>0</v>
      </c>
      <c r="JH389" s="17">
        <v>0</v>
      </c>
      <c r="JI389" s="17">
        <v>0</v>
      </c>
      <c r="JJ389" s="17">
        <v>0</v>
      </c>
      <c r="JK389" s="17">
        <v>0</v>
      </c>
      <c r="JL389" s="17">
        <v>0</v>
      </c>
      <c r="JM389" s="17">
        <v>0</v>
      </c>
      <c r="JN389" s="17">
        <v>0</v>
      </c>
      <c r="JO389" s="17">
        <v>0</v>
      </c>
      <c r="JP389" s="17">
        <v>0</v>
      </c>
      <c r="JQ389" s="17">
        <v>0</v>
      </c>
      <c r="JR389" s="17">
        <v>0</v>
      </c>
      <c r="JS389" s="17">
        <v>0</v>
      </c>
      <c r="JT389" s="17">
        <v>0</v>
      </c>
      <c r="JU389" s="17">
        <v>0</v>
      </c>
      <c r="JV389" s="17">
        <v>0</v>
      </c>
      <c r="JW389" s="17">
        <v>0</v>
      </c>
      <c r="JX389" s="17">
        <v>0</v>
      </c>
      <c r="JY389" s="17">
        <v>0</v>
      </c>
    </row>
    <row r="390" spans="1:285" x14ac:dyDescent="0.15">
      <c r="A390" s="17" t="s">
        <v>252</v>
      </c>
      <c r="B390" s="17" t="s">
        <v>253</v>
      </c>
      <c r="C390" s="17">
        <v>0</v>
      </c>
      <c r="D390" s="17">
        <v>0</v>
      </c>
      <c r="E390" s="17">
        <v>0</v>
      </c>
      <c r="F390" s="17">
        <v>0</v>
      </c>
      <c r="G390" s="17">
        <v>0</v>
      </c>
      <c r="H390" s="17">
        <v>0</v>
      </c>
      <c r="I390" s="17">
        <v>0</v>
      </c>
      <c r="J390" s="17">
        <v>0</v>
      </c>
      <c r="K390" s="17">
        <v>0</v>
      </c>
      <c r="L390" s="17">
        <v>0</v>
      </c>
      <c r="M390" s="17">
        <v>0</v>
      </c>
      <c r="N390" s="17">
        <v>0</v>
      </c>
      <c r="O390" s="17">
        <v>0</v>
      </c>
      <c r="P390" s="17">
        <v>0</v>
      </c>
      <c r="Q390" s="17">
        <v>0</v>
      </c>
      <c r="R390" s="17">
        <v>0</v>
      </c>
      <c r="S390" s="17">
        <v>0</v>
      </c>
      <c r="T390" s="17">
        <v>0</v>
      </c>
      <c r="U390" s="17">
        <v>0</v>
      </c>
      <c r="V390" s="17">
        <v>0</v>
      </c>
      <c r="W390" s="17">
        <v>0</v>
      </c>
      <c r="X390" s="17">
        <v>0</v>
      </c>
      <c r="Y390" s="17">
        <v>0</v>
      </c>
      <c r="Z390" s="17">
        <v>0</v>
      </c>
      <c r="AA390" s="17">
        <v>0</v>
      </c>
      <c r="AB390" s="17">
        <v>0</v>
      </c>
      <c r="AC390" s="17">
        <v>0</v>
      </c>
      <c r="AD390" s="17">
        <v>0</v>
      </c>
      <c r="AE390" s="17">
        <v>0</v>
      </c>
      <c r="AF390" s="17">
        <v>0</v>
      </c>
      <c r="AG390" s="17">
        <v>0</v>
      </c>
      <c r="AH390" s="17">
        <v>0</v>
      </c>
      <c r="AI390" s="17">
        <v>0</v>
      </c>
      <c r="AJ390" s="17">
        <v>0</v>
      </c>
      <c r="AK390" s="17">
        <v>0</v>
      </c>
      <c r="AL390" s="17">
        <v>0</v>
      </c>
      <c r="AM390" s="17">
        <v>0</v>
      </c>
      <c r="AN390" s="17">
        <v>0</v>
      </c>
      <c r="AO390" s="17">
        <v>0</v>
      </c>
      <c r="AP390" s="17">
        <v>0</v>
      </c>
      <c r="AQ390" s="17">
        <v>0</v>
      </c>
      <c r="AR390" s="17">
        <v>0</v>
      </c>
      <c r="AS390" s="17">
        <v>0</v>
      </c>
      <c r="AT390" s="17">
        <v>0</v>
      </c>
      <c r="AU390" s="17">
        <v>0</v>
      </c>
      <c r="AV390" s="17">
        <v>0</v>
      </c>
      <c r="AW390" s="17">
        <v>0</v>
      </c>
      <c r="AX390" s="17">
        <v>0</v>
      </c>
      <c r="AY390" s="17">
        <v>0</v>
      </c>
      <c r="AZ390" s="17">
        <v>0</v>
      </c>
      <c r="BA390" s="17">
        <v>0</v>
      </c>
      <c r="BB390" s="17">
        <v>0</v>
      </c>
      <c r="BC390" s="17">
        <v>0</v>
      </c>
      <c r="BD390" s="17">
        <v>0</v>
      </c>
      <c r="BE390" s="17">
        <v>0</v>
      </c>
      <c r="BF390" s="17">
        <v>0</v>
      </c>
      <c r="BG390" s="17">
        <v>0</v>
      </c>
      <c r="BH390" s="17">
        <v>0</v>
      </c>
      <c r="BI390" s="17">
        <v>0</v>
      </c>
      <c r="BJ390" s="17">
        <v>0</v>
      </c>
      <c r="BK390" s="17">
        <v>0</v>
      </c>
      <c r="BL390" s="17">
        <v>0</v>
      </c>
      <c r="BM390" s="17">
        <v>0</v>
      </c>
      <c r="BN390" s="17">
        <v>0</v>
      </c>
      <c r="BO390" s="17">
        <v>0</v>
      </c>
      <c r="BP390" s="17">
        <v>0</v>
      </c>
      <c r="BQ390" s="17">
        <v>0</v>
      </c>
      <c r="BR390" s="17">
        <v>0</v>
      </c>
      <c r="BS390" s="17">
        <v>0</v>
      </c>
      <c r="BT390" s="17">
        <v>0</v>
      </c>
      <c r="BU390" s="17">
        <v>0</v>
      </c>
      <c r="BV390" s="17">
        <v>0</v>
      </c>
      <c r="BW390" s="17">
        <v>0</v>
      </c>
      <c r="BX390" s="17">
        <v>0</v>
      </c>
      <c r="BY390" s="17">
        <v>0</v>
      </c>
      <c r="BZ390" s="17">
        <v>0</v>
      </c>
      <c r="CA390" s="17">
        <v>0</v>
      </c>
      <c r="CB390" s="17">
        <v>0</v>
      </c>
      <c r="CC390" s="17">
        <v>0</v>
      </c>
      <c r="CD390" s="17">
        <v>0</v>
      </c>
      <c r="CE390" s="17">
        <v>0</v>
      </c>
      <c r="CF390" s="17">
        <v>0</v>
      </c>
      <c r="CG390" s="17">
        <v>0</v>
      </c>
      <c r="CH390" s="17">
        <v>0</v>
      </c>
      <c r="CI390" s="17">
        <v>0</v>
      </c>
      <c r="CJ390" s="17">
        <v>0</v>
      </c>
      <c r="CK390" s="17">
        <v>0</v>
      </c>
      <c r="CL390" s="17">
        <v>0</v>
      </c>
      <c r="CM390" s="17">
        <v>0</v>
      </c>
      <c r="CN390" s="17">
        <v>0</v>
      </c>
      <c r="CO390" s="17">
        <v>0</v>
      </c>
      <c r="CP390" s="17">
        <v>0</v>
      </c>
      <c r="CQ390" s="17">
        <v>0</v>
      </c>
      <c r="CR390" s="17">
        <v>0</v>
      </c>
      <c r="CS390" s="17">
        <v>0</v>
      </c>
      <c r="CT390" s="17">
        <v>0</v>
      </c>
      <c r="CU390" s="17">
        <v>0</v>
      </c>
      <c r="CV390" s="17">
        <v>0</v>
      </c>
      <c r="CW390" s="17">
        <v>0</v>
      </c>
      <c r="CX390" s="17">
        <v>0</v>
      </c>
      <c r="CY390" s="17">
        <v>0</v>
      </c>
      <c r="CZ390" s="17">
        <v>0</v>
      </c>
      <c r="DA390" s="17">
        <v>0</v>
      </c>
      <c r="DB390" s="17">
        <v>0</v>
      </c>
      <c r="DC390" s="17">
        <v>0</v>
      </c>
      <c r="DD390" s="17">
        <v>0</v>
      </c>
      <c r="DE390" s="17">
        <v>0</v>
      </c>
      <c r="DF390" s="17">
        <v>0</v>
      </c>
      <c r="DG390" s="17">
        <v>0</v>
      </c>
      <c r="DH390" s="17">
        <v>0</v>
      </c>
      <c r="DI390" s="17">
        <v>0</v>
      </c>
      <c r="DJ390" s="17">
        <v>0</v>
      </c>
      <c r="DK390" s="17">
        <v>0</v>
      </c>
      <c r="DL390" s="17">
        <v>0</v>
      </c>
      <c r="DM390" s="17">
        <v>0</v>
      </c>
      <c r="DN390" s="17">
        <v>0</v>
      </c>
      <c r="DO390" s="17">
        <v>0</v>
      </c>
      <c r="DP390" s="17">
        <v>0</v>
      </c>
      <c r="DQ390" s="17">
        <v>0</v>
      </c>
      <c r="DR390" s="17">
        <v>0</v>
      </c>
      <c r="DS390" s="17">
        <v>0</v>
      </c>
      <c r="DT390" s="17">
        <v>0</v>
      </c>
      <c r="DU390" s="17">
        <v>0</v>
      </c>
      <c r="DV390" s="17">
        <v>0</v>
      </c>
      <c r="DW390" s="17">
        <v>0</v>
      </c>
      <c r="DX390" s="17">
        <v>0</v>
      </c>
      <c r="DY390" s="17">
        <v>0</v>
      </c>
      <c r="DZ390" s="17">
        <v>0</v>
      </c>
      <c r="EA390" s="17">
        <v>0</v>
      </c>
      <c r="EB390" s="17">
        <v>0</v>
      </c>
      <c r="EC390" s="17">
        <v>0</v>
      </c>
      <c r="ED390" s="17">
        <v>0</v>
      </c>
      <c r="EE390" s="17">
        <v>0</v>
      </c>
      <c r="EF390" s="17">
        <v>0</v>
      </c>
      <c r="EG390" s="17">
        <v>0</v>
      </c>
      <c r="EH390" s="17">
        <v>0</v>
      </c>
      <c r="EI390" s="17">
        <v>0</v>
      </c>
      <c r="EJ390" s="17">
        <v>0</v>
      </c>
      <c r="EK390" s="17">
        <v>0</v>
      </c>
      <c r="EL390" s="17">
        <v>0</v>
      </c>
      <c r="EM390" s="17">
        <v>0</v>
      </c>
      <c r="EN390" s="17">
        <v>0</v>
      </c>
      <c r="EO390" s="17">
        <v>0</v>
      </c>
      <c r="EP390" s="17">
        <v>0</v>
      </c>
      <c r="EQ390" s="17">
        <v>0</v>
      </c>
      <c r="ER390" s="17">
        <v>0</v>
      </c>
      <c r="ES390" s="17">
        <v>0</v>
      </c>
      <c r="ET390" s="17">
        <v>0</v>
      </c>
      <c r="EU390" s="17">
        <v>0</v>
      </c>
      <c r="EV390" s="17">
        <v>0</v>
      </c>
      <c r="EW390" s="17">
        <v>0</v>
      </c>
      <c r="EX390" s="17">
        <v>0</v>
      </c>
      <c r="EY390" s="17">
        <v>0</v>
      </c>
      <c r="EZ390" s="17">
        <v>0</v>
      </c>
      <c r="FA390" s="17">
        <v>0</v>
      </c>
      <c r="FB390" s="17">
        <v>0</v>
      </c>
      <c r="FC390" s="17">
        <v>0</v>
      </c>
      <c r="FD390" s="17">
        <v>0</v>
      </c>
      <c r="FE390" s="17">
        <v>0</v>
      </c>
      <c r="FF390" s="17">
        <v>0</v>
      </c>
      <c r="FG390" s="17">
        <v>0</v>
      </c>
      <c r="FH390" s="17">
        <v>0</v>
      </c>
      <c r="FI390" s="17">
        <v>0</v>
      </c>
      <c r="FJ390" s="17">
        <v>0</v>
      </c>
      <c r="FK390" s="17">
        <v>0</v>
      </c>
      <c r="FL390" s="17">
        <v>0</v>
      </c>
      <c r="FM390" s="17">
        <v>0</v>
      </c>
      <c r="FN390" s="17">
        <v>0</v>
      </c>
      <c r="FO390" s="17">
        <v>0</v>
      </c>
      <c r="FP390" s="17">
        <v>0</v>
      </c>
      <c r="FQ390" s="17">
        <v>0</v>
      </c>
      <c r="FR390" s="17">
        <v>0</v>
      </c>
      <c r="FS390" s="17">
        <v>0</v>
      </c>
      <c r="FT390" s="17">
        <v>0</v>
      </c>
      <c r="FU390" s="17">
        <v>0</v>
      </c>
      <c r="FV390" s="17">
        <v>0</v>
      </c>
      <c r="FW390" s="17">
        <v>0</v>
      </c>
      <c r="FX390" s="17">
        <v>0</v>
      </c>
      <c r="FY390" s="17">
        <v>0</v>
      </c>
      <c r="FZ390" s="17">
        <v>0</v>
      </c>
      <c r="GA390" s="17">
        <v>0</v>
      </c>
      <c r="GB390" s="17">
        <v>0</v>
      </c>
      <c r="GC390" s="17">
        <v>0</v>
      </c>
      <c r="GD390" s="17">
        <v>0</v>
      </c>
      <c r="GE390" s="17">
        <v>0</v>
      </c>
      <c r="GF390" s="17">
        <v>0</v>
      </c>
      <c r="GG390" s="17">
        <v>0</v>
      </c>
      <c r="GH390" s="17">
        <v>0</v>
      </c>
      <c r="GI390" s="17">
        <v>0</v>
      </c>
      <c r="GJ390" s="17">
        <v>0</v>
      </c>
      <c r="GK390" s="17">
        <v>0</v>
      </c>
      <c r="GL390" s="17">
        <v>0</v>
      </c>
      <c r="GM390" s="17">
        <v>0</v>
      </c>
      <c r="GN390" s="17">
        <v>0</v>
      </c>
      <c r="GO390" s="17">
        <v>0</v>
      </c>
      <c r="GP390" s="17">
        <v>0</v>
      </c>
      <c r="GQ390" s="17">
        <v>0</v>
      </c>
      <c r="GR390" s="17">
        <v>0</v>
      </c>
      <c r="GS390" s="17">
        <v>0</v>
      </c>
      <c r="GT390" s="17">
        <v>0</v>
      </c>
      <c r="GU390" s="17">
        <v>0</v>
      </c>
      <c r="GV390" s="17">
        <v>0</v>
      </c>
      <c r="GW390" s="17">
        <v>0</v>
      </c>
      <c r="GX390" s="17">
        <v>0</v>
      </c>
      <c r="GY390" s="17">
        <v>0</v>
      </c>
      <c r="GZ390" s="17">
        <v>0</v>
      </c>
      <c r="HA390" s="17">
        <v>0</v>
      </c>
      <c r="HB390" s="17">
        <v>0</v>
      </c>
      <c r="HC390" s="17">
        <v>0</v>
      </c>
      <c r="HD390" s="17">
        <v>0</v>
      </c>
      <c r="HE390" s="17">
        <v>0</v>
      </c>
      <c r="HF390" s="17">
        <v>0</v>
      </c>
      <c r="HG390" s="17">
        <v>0</v>
      </c>
      <c r="HH390" s="17">
        <v>0</v>
      </c>
      <c r="HI390" s="17">
        <v>0</v>
      </c>
      <c r="HJ390" s="17">
        <v>0</v>
      </c>
      <c r="HK390" s="17">
        <v>0</v>
      </c>
      <c r="HL390" s="17">
        <v>0</v>
      </c>
      <c r="HM390" s="17">
        <v>0</v>
      </c>
      <c r="HN390" s="17">
        <v>0</v>
      </c>
      <c r="HO390" s="17">
        <v>0</v>
      </c>
      <c r="HP390" s="17">
        <v>0</v>
      </c>
      <c r="HQ390" s="17">
        <v>0</v>
      </c>
      <c r="HR390" s="17">
        <v>0</v>
      </c>
      <c r="HS390" s="17">
        <v>0</v>
      </c>
      <c r="HT390" s="17">
        <v>0</v>
      </c>
      <c r="HU390" s="17">
        <v>0</v>
      </c>
      <c r="HV390" s="17">
        <v>0</v>
      </c>
      <c r="HW390" s="17">
        <v>0</v>
      </c>
      <c r="HX390" s="17">
        <v>0</v>
      </c>
      <c r="HY390" s="17">
        <v>0</v>
      </c>
      <c r="HZ390" s="17">
        <v>0</v>
      </c>
      <c r="IA390" s="17">
        <v>0</v>
      </c>
      <c r="IB390" s="17">
        <v>0</v>
      </c>
      <c r="IC390" s="17">
        <v>0</v>
      </c>
      <c r="ID390" s="17">
        <v>0</v>
      </c>
      <c r="IE390" s="17">
        <v>0</v>
      </c>
      <c r="IF390" s="17">
        <v>0</v>
      </c>
      <c r="IG390" s="17">
        <v>0</v>
      </c>
      <c r="IH390" s="17">
        <v>0</v>
      </c>
      <c r="II390" s="17">
        <v>0</v>
      </c>
      <c r="IJ390" s="17">
        <v>0</v>
      </c>
      <c r="IK390" s="17">
        <v>0</v>
      </c>
      <c r="IL390" s="17">
        <v>0</v>
      </c>
      <c r="IM390" s="17">
        <v>0</v>
      </c>
      <c r="IN390" s="17">
        <v>0</v>
      </c>
      <c r="IO390" s="17">
        <v>0</v>
      </c>
      <c r="IP390" s="17">
        <v>0</v>
      </c>
      <c r="IQ390" s="17">
        <v>0</v>
      </c>
      <c r="IR390" s="17">
        <v>0</v>
      </c>
      <c r="IS390" s="17">
        <v>0</v>
      </c>
      <c r="IT390" s="17">
        <v>0</v>
      </c>
      <c r="IU390" s="17">
        <v>0</v>
      </c>
      <c r="IV390" s="17">
        <v>0</v>
      </c>
      <c r="IW390" s="17">
        <v>0</v>
      </c>
      <c r="IX390" s="17">
        <v>0</v>
      </c>
      <c r="IY390" s="17">
        <v>0</v>
      </c>
      <c r="IZ390" s="17">
        <v>0</v>
      </c>
      <c r="JA390" s="17">
        <v>0</v>
      </c>
      <c r="JB390" s="17">
        <v>0</v>
      </c>
      <c r="JC390" s="17">
        <v>0</v>
      </c>
      <c r="JD390" s="17">
        <v>0</v>
      </c>
      <c r="JE390" s="17">
        <v>0</v>
      </c>
      <c r="JF390" s="17">
        <v>0</v>
      </c>
      <c r="JG390" s="17">
        <v>0</v>
      </c>
      <c r="JH390" s="17">
        <v>0</v>
      </c>
      <c r="JI390" s="17">
        <v>0</v>
      </c>
      <c r="JJ390" s="17">
        <v>0</v>
      </c>
      <c r="JK390" s="17">
        <v>0</v>
      </c>
      <c r="JL390" s="17">
        <v>0</v>
      </c>
      <c r="JM390" s="17">
        <v>0</v>
      </c>
      <c r="JN390" s="17">
        <v>0</v>
      </c>
      <c r="JO390" s="17">
        <v>0</v>
      </c>
      <c r="JP390" s="17">
        <v>0</v>
      </c>
      <c r="JQ390" s="17">
        <v>0</v>
      </c>
      <c r="JR390" s="17">
        <v>0</v>
      </c>
      <c r="JS390" s="17">
        <v>0</v>
      </c>
      <c r="JT390" s="17">
        <v>0</v>
      </c>
      <c r="JU390" s="17">
        <v>0</v>
      </c>
      <c r="JV390" s="17">
        <v>0</v>
      </c>
      <c r="JW390" s="17">
        <v>0</v>
      </c>
      <c r="JX390" s="17">
        <v>0</v>
      </c>
      <c r="JY390" s="17">
        <v>0</v>
      </c>
    </row>
    <row r="391" spans="1:285" x14ac:dyDescent="0.15">
      <c r="A391" s="17" t="s">
        <v>638</v>
      </c>
      <c r="B391" s="17" t="s">
        <v>639</v>
      </c>
      <c r="C391" s="17">
        <v>0</v>
      </c>
      <c r="D391" s="17">
        <v>0</v>
      </c>
      <c r="E391" s="17">
        <v>0</v>
      </c>
      <c r="F391" s="17">
        <v>0</v>
      </c>
      <c r="G391" s="17">
        <v>0</v>
      </c>
      <c r="H391" s="17">
        <v>0</v>
      </c>
      <c r="I391" s="17">
        <v>6.56</v>
      </c>
      <c r="J391" s="17">
        <v>6.56</v>
      </c>
      <c r="K391" s="17">
        <v>6.56</v>
      </c>
      <c r="L391" s="17">
        <v>6.56</v>
      </c>
      <c r="M391" s="17">
        <v>6.56</v>
      </c>
      <c r="N391" s="17">
        <v>6.57</v>
      </c>
      <c r="O391" s="17">
        <v>6.58</v>
      </c>
      <c r="P391" s="17">
        <v>6.57</v>
      </c>
      <c r="Q391" s="17">
        <v>6.57</v>
      </c>
      <c r="R391" s="17">
        <v>6.57</v>
      </c>
      <c r="S391" s="17">
        <v>6.58</v>
      </c>
      <c r="T391" s="17">
        <v>6.58</v>
      </c>
      <c r="U391" s="17">
        <v>6.58</v>
      </c>
      <c r="V391" s="17">
        <v>6.59</v>
      </c>
      <c r="W391" s="17">
        <v>6.59</v>
      </c>
      <c r="X391" s="17">
        <v>6.59</v>
      </c>
      <c r="Y391" s="17">
        <v>6.6</v>
      </c>
      <c r="Z391" s="17">
        <v>6.6</v>
      </c>
      <c r="AA391" s="17">
        <v>6.6</v>
      </c>
      <c r="AB391" s="17">
        <v>0</v>
      </c>
      <c r="AC391" s="17">
        <v>0</v>
      </c>
      <c r="AD391" s="17">
        <v>0</v>
      </c>
      <c r="AE391" s="17">
        <v>0</v>
      </c>
      <c r="AF391" s="17">
        <v>0</v>
      </c>
      <c r="AG391" s="17">
        <v>0</v>
      </c>
      <c r="AH391" s="17">
        <v>0</v>
      </c>
      <c r="AI391" s="17">
        <v>0</v>
      </c>
      <c r="AJ391" s="17">
        <v>0</v>
      </c>
      <c r="AK391" s="17">
        <v>0</v>
      </c>
      <c r="AL391" s="17">
        <v>0</v>
      </c>
      <c r="AM391" s="17">
        <v>0</v>
      </c>
      <c r="AN391" s="17">
        <v>0</v>
      </c>
      <c r="AO391" s="17">
        <v>0</v>
      </c>
      <c r="AP391" s="17">
        <v>0</v>
      </c>
      <c r="AQ391" s="17">
        <v>0</v>
      </c>
      <c r="AR391" s="17">
        <v>0</v>
      </c>
      <c r="AS391" s="17">
        <v>0</v>
      </c>
      <c r="AT391" s="17">
        <v>0</v>
      </c>
      <c r="AU391" s="17">
        <v>0</v>
      </c>
      <c r="AV391" s="17">
        <v>0</v>
      </c>
      <c r="AW391" s="17">
        <v>0</v>
      </c>
      <c r="AX391" s="17">
        <v>0</v>
      </c>
      <c r="AY391" s="17">
        <v>0</v>
      </c>
      <c r="AZ391" s="17">
        <v>0</v>
      </c>
      <c r="BA391" s="17">
        <v>0</v>
      </c>
      <c r="BB391" s="17">
        <v>0</v>
      </c>
      <c r="BC391" s="17">
        <v>0</v>
      </c>
      <c r="BD391" s="17">
        <v>0</v>
      </c>
      <c r="BE391" s="17">
        <v>0</v>
      </c>
      <c r="BF391" s="17">
        <v>0</v>
      </c>
      <c r="BG391" s="17">
        <v>0</v>
      </c>
      <c r="BH391" s="17">
        <v>0</v>
      </c>
      <c r="BI391" s="17">
        <v>0</v>
      </c>
      <c r="BJ391" s="17">
        <v>0</v>
      </c>
      <c r="BK391" s="17">
        <v>0</v>
      </c>
      <c r="BL391" s="17">
        <v>0</v>
      </c>
      <c r="BM391" s="17">
        <v>0</v>
      </c>
      <c r="BN391" s="17">
        <v>0</v>
      </c>
      <c r="BO391" s="17">
        <v>0</v>
      </c>
      <c r="BP391" s="17">
        <v>0</v>
      </c>
      <c r="BQ391" s="17">
        <v>0</v>
      </c>
      <c r="BR391" s="17">
        <v>0</v>
      </c>
      <c r="BS391" s="17">
        <v>0</v>
      </c>
      <c r="BT391" s="17">
        <v>0</v>
      </c>
      <c r="BU391" s="17">
        <v>0</v>
      </c>
      <c r="BV391" s="17">
        <v>0</v>
      </c>
      <c r="BW391" s="17">
        <v>0</v>
      </c>
      <c r="BX391" s="17">
        <v>0</v>
      </c>
      <c r="BY391" s="17">
        <v>0</v>
      </c>
      <c r="BZ391" s="17">
        <v>0</v>
      </c>
      <c r="CA391" s="17">
        <v>0</v>
      </c>
      <c r="CB391" s="17">
        <v>0</v>
      </c>
      <c r="CC391" s="17">
        <v>0</v>
      </c>
      <c r="CD391" s="17">
        <v>0</v>
      </c>
      <c r="CE391" s="17">
        <v>0</v>
      </c>
      <c r="CF391" s="17">
        <v>0</v>
      </c>
      <c r="CG391" s="17">
        <v>0</v>
      </c>
      <c r="CH391" s="17">
        <v>0</v>
      </c>
      <c r="CI391" s="17">
        <v>0</v>
      </c>
      <c r="CJ391" s="17">
        <v>0</v>
      </c>
      <c r="CK391" s="17">
        <v>0</v>
      </c>
      <c r="CL391" s="17">
        <v>0</v>
      </c>
      <c r="CM391" s="17">
        <v>0</v>
      </c>
      <c r="CN391" s="17">
        <v>0</v>
      </c>
      <c r="CO391" s="17">
        <v>0</v>
      </c>
      <c r="CP391" s="17">
        <v>0</v>
      </c>
      <c r="CQ391" s="17">
        <v>0</v>
      </c>
      <c r="CR391" s="17">
        <v>0</v>
      </c>
      <c r="CS391" s="17">
        <v>0</v>
      </c>
      <c r="CT391" s="17">
        <v>0</v>
      </c>
      <c r="CU391" s="17">
        <v>0</v>
      </c>
      <c r="CV391" s="17">
        <v>0</v>
      </c>
      <c r="CW391" s="17">
        <v>0</v>
      </c>
      <c r="CX391" s="17">
        <v>0</v>
      </c>
      <c r="CY391" s="17">
        <v>0</v>
      </c>
      <c r="CZ391" s="17">
        <v>0</v>
      </c>
      <c r="DA391" s="17">
        <v>0</v>
      </c>
      <c r="DB391" s="17">
        <v>0</v>
      </c>
      <c r="DC391" s="17">
        <v>0</v>
      </c>
      <c r="DD391" s="17">
        <v>0</v>
      </c>
      <c r="DE391" s="17">
        <v>0</v>
      </c>
      <c r="DF391" s="17">
        <v>0</v>
      </c>
      <c r="DG391" s="17">
        <v>0</v>
      </c>
      <c r="DH391" s="17">
        <v>0</v>
      </c>
      <c r="DI391" s="17">
        <v>0</v>
      </c>
      <c r="DJ391" s="17">
        <v>0</v>
      </c>
      <c r="DK391" s="17">
        <v>0</v>
      </c>
      <c r="DL391" s="17">
        <v>0</v>
      </c>
      <c r="DM391" s="17">
        <v>0</v>
      </c>
      <c r="DN391" s="17">
        <v>0</v>
      </c>
      <c r="DO391" s="17">
        <v>0</v>
      </c>
      <c r="DP391" s="17">
        <v>0</v>
      </c>
      <c r="DQ391" s="17">
        <v>0</v>
      </c>
      <c r="DR391" s="17">
        <v>0</v>
      </c>
      <c r="DS391" s="17">
        <v>0</v>
      </c>
      <c r="DT391" s="17">
        <v>0</v>
      </c>
      <c r="DU391" s="17">
        <v>0</v>
      </c>
      <c r="DV391" s="17">
        <v>0</v>
      </c>
      <c r="DW391" s="17">
        <v>0</v>
      </c>
      <c r="DX391" s="17">
        <v>0</v>
      </c>
      <c r="DY391" s="17">
        <v>0</v>
      </c>
      <c r="DZ391" s="17">
        <v>0</v>
      </c>
      <c r="EA391" s="17">
        <v>0</v>
      </c>
      <c r="EB391" s="17">
        <v>0</v>
      </c>
      <c r="EC391" s="17">
        <v>0</v>
      </c>
      <c r="ED391" s="17">
        <v>0</v>
      </c>
      <c r="EE391" s="17">
        <v>0</v>
      </c>
      <c r="EF391" s="17">
        <v>0</v>
      </c>
      <c r="EG391" s="17">
        <v>0</v>
      </c>
      <c r="EH391" s="17">
        <v>0</v>
      </c>
      <c r="EI391" s="17">
        <v>0</v>
      </c>
      <c r="EJ391" s="17">
        <v>0</v>
      </c>
      <c r="EK391" s="17">
        <v>0</v>
      </c>
      <c r="EL391" s="17">
        <v>0</v>
      </c>
      <c r="EM391" s="17">
        <v>0</v>
      </c>
      <c r="EN391" s="17">
        <v>0</v>
      </c>
      <c r="EO391" s="17">
        <v>0</v>
      </c>
      <c r="EP391" s="17">
        <v>0</v>
      </c>
      <c r="EQ391" s="17">
        <v>0</v>
      </c>
      <c r="ER391" s="17">
        <v>0</v>
      </c>
      <c r="ES391" s="17">
        <v>0</v>
      </c>
      <c r="ET391" s="17">
        <v>0</v>
      </c>
      <c r="EU391" s="17">
        <v>0</v>
      </c>
      <c r="EV391" s="17">
        <v>0</v>
      </c>
      <c r="EW391" s="17">
        <v>0</v>
      </c>
      <c r="EX391" s="17">
        <v>0</v>
      </c>
      <c r="EY391" s="17">
        <v>0</v>
      </c>
      <c r="EZ391" s="17">
        <v>0</v>
      </c>
      <c r="FA391" s="17">
        <v>0</v>
      </c>
      <c r="FB391" s="17">
        <v>0</v>
      </c>
      <c r="FC391" s="17">
        <v>0</v>
      </c>
      <c r="FD391" s="17">
        <v>0</v>
      </c>
      <c r="FE391" s="17">
        <v>0</v>
      </c>
      <c r="FF391" s="17">
        <v>0</v>
      </c>
      <c r="FG391" s="17">
        <v>0</v>
      </c>
      <c r="FH391" s="17">
        <v>0</v>
      </c>
      <c r="FI391" s="17">
        <v>0</v>
      </c>
      <c r="FJ391" s="17">
        <v>0</v>
      </c>
      <c r="FK391" s="17">
        <v>0</v>
      </c>
      <c r="FL391" s="17">
        <v>0</v>
      </c>
      <c r="FM391" s="17">
        <v>0</v>
      </c>
      <c r="FN391" s="17">
        <v>0</v>
      </c>
      <c r="FO391" s="17">
        <v>0</v>
      </c>
      <c r="FP391" s="17">
        <v>0</v>
      </c>
      <c r="FQ391" s="17">
        <v>0</v>
      </c>
      <c r="FR391" s="17">
        <v>0</v>
      </c>
      <c r="FS391" s="17">
        <v>0</v>
      </c>
      <c r="FT391" s="17">
        <v>0</v>
      </c>
      <c r="FU391" s="17">
        <v>0</v>
      </c>
      <c r="FV391" s="17">
        <v>0</v>
      </c>
      <c r="FW391" s="17">
        <v>0</v>
      </c>
      <c r="FX391" s="17">
        <v>0</v>
      </c>
      <c r="FY391" s="17">
        <v>0</v>
      </c>
      <c r="FZ391" s="17">
        <v>0</v>
      </c>
      <c r="GA391" s="17">
        <v>0</v>
      </c>
      <c r="GB391" s="17">
        <v>0</v>
      </c>
      <c r="GC391" s="17">
        <v>0</v>
      </c>
      <c r="GD391" s="17">
        <v>0</v>
      </c>
      <c r="GE391" s="17">
        <v>0</v>
      </c>
      <c r="GF391" s="17">
        <v>0</v>
      </c>
      <c r="GG391" s="17">
        <v>0</v>
      </c>
      <c r="GH391" s="17">
        <v>0</v>
      </c>
      <c r="GI391" s="17">
        <v>0</v>
      </c>
      <c r="GJ391" s="17">
        <v>0</v>
      </c>
      <c r="GK391" s="17">
        <v>0</v>
      </c>
      <c r="GL391" s="17">
        <v>0</v>
      </c>
      <c r="GM391" s="17">
        <v>0</v>
      </c>
      <c r="GN391" s="17">
        <v>0</v>
      </c>
      <c r="GO391" s="17">
        <v>0</v>
      </c>
      <c r="GP391" s="17">
        <v>0</v>
      </c>
      <c r="GQ391" s="17">
        <v>0</v>
      </c>
      <c r="GR391" s="17">
        <v>0</v>
      </c>
      <c r="GS391" s="17">
        <v>0</v>
      </c>
      <c r="GT391" s="17">
        <v>0</v>
      </c>
      <c r="GU391" s="17">
        <v>0</v>
      </c>
      <c r="GV391" s="17">
        <v>0</v>
      </c>
      <c r="GW391" s="17">
        <v>0</v>
      </c>
      <c r="GX391" s="17">
        <v>0</v>
      </c>
      <c r="GY391" s="17">
        <v>0</v>
      </c>
      <c r="GZ391" s="17">
        <v>0</v>
      </c>
      <c r="HA391" s="17">
        <v>0</v>
      </c>
      <c r="HB391" s="17">
        <v>0</v>
      </c>
      <c r="HC391" s="17">
        <v>0</v>
      </c>
      <c r="HD391" s="17">
        <v>0</v>
      </c>
      <c r="HE391" s="17">
        <v>0</v>
      </c>
      <c r="HF391" s="17">
        <v>0</v>
      </c>
      <c r="HG391" s="17">
        <v>0</v>
      </c>
      <c r="HH391" s="17">
        <v>0</v>
      </c>
      <c r="HI391" s="17">
        <v>0</v>
      </c>
      <c r="HJ391" s="17">
        <v>0</v>
      </c>
      <c r="HK391" s="17">
        <v>0</v>
      </c>
      <c r="HL391" s="17">
        <v>0</v>
      </c>
      <c r="HM391" s="17">
        <v>0</v>
      </c>
      <c r="HN391" s="17">
        <v>0</v>
      </c>
      <c r="HO391" s="17">
        <v>0</v>
      </c>
      <c r="HP391" s="17">
        <v>0</v>
      </c>
      <c r="HQ391" s="17">
        <v>0</v>
      </c>
      <c r="HR391" s="17">
        <v>0</v>
      </c>
      <c r="HS391" s="17">
        <v>0</v>
      </c>
      <c r="HT391" s="17">
        <v>0</v>
      </c>
      <c r="HU391" s="17">
        <v>0</v>
      </c>
      <c r="HV391" s="17">
        <v>0</v>
      </c>
      <c r="HW391" s="17">
        <v>0</v>
      </c>
      <c r="HX391" s="17">
        <v>0</v>
      </c>
      <c r="HY391" s="17">
        <v>0</v>
      </c>
      <c r="HZ391" s="17">
        <v>0</v>
      </c>
      <c r="IA391" s="17">
        <v>0</v>
      </c>
      <c r="IB391" s="17">
        <v>0</v>
      </c>
      <c r="IC391" s="17">
        <v>0</v>
      </c>
      <c r="ID391" s="17">
        <v>0</v>
      </c>
      <c r="IE391" s="17">
        <v>0</v>
      </c>
      <c r="IF391" s="17">
        <v>0</v>
      </c>
      <c r="IG391" s="17">
        <v>0</v>
      </c>
      <c r="IH391" s="17">
        <v>0</v>
      </c>
      <c r="II391" s="17">
        <v>0</v>
      </c>
      <c r="IJ391" s="17">
        <v>0</v>
      </c>
      <c r="IK391" s="17">
        <v>0</v>
      </c>
      <c r="IL391" s="17">
        <v>0</v>
      </c>
      <c r="IM391" s="17">
        <v>0</v>
      </c>
      <c r="IN391" s="17">
        <v>0</v>
      </c>
      <c r="IO391" s="17">
        <v>0</v>
      </c>
      <c r="IP391" s="17">
        <v>0</v>
      </c>
      <c r="IQ391" s="17">
        <v>0</v>
      </c>
      <c r="IR391" s="17">
        <v>0</v>
      </c>
      <c r="IS391" s="17">
        <v>0</v>
      </c>
      <c r="IT391" s="17">
        <v>0</v>
      </c>
      <c r="IU391" s="17">
        <v>0</v>
      </c>
      <c r="IV391" s="17">
        <v>0</v>
      </c>
      <c r="IW391" s="17">
        <v>0</v>
      </c>
      <c r="IX391" s="17">
        <v>0</v>
      </c>
      <c r="IY391" s="17">
        <v>0</v>
      </c>
      <c r="IZ391" s="17">
        <v>0</v>
      </c>
      <c r="JA391" s="17">
        <v>0</v>
      </c>
      <c r="JB391" s="17">
        <v>0</v>
      </c>
      <c r="JC391" s="17">
        <v>0</v>
      </c>
      <c r="JD391" s="17">
        <v>0</v>
      </c>
      <c r="JE391" s="17">
        <v>0</v>
      </c>
      <c r="JF391" s="17">
        <v>0</v>
      </c>
      <c r="JG391" s="17">
        <v>0</v>
      </c>
      <c r="JH391" s="17">
        <v>0</v>
      </c>
      <c r="JI391" s="17">
        <v>0</v>
      </c>
      <c r="JJ391" s="17">
        <v>0</v>
      </c>
      <c r="JK391" s="17">
        <v>0</v>
      </c>
      <c r="JL391" s="17">
        <v>0</v>
      </c>
      <c r="JM391" s="17">
        <v>0</v>
      </c>
      <c r="JN391" s="17">
        <v>0</v>
      </c>
      <c r="JO391" s="17">
        <v>0</v>
      </c>
      <c r="JP391" s="17">
        <v>0</v>
      </c>
      <c r="JQ391" s="17">
        <v>0</v>
      </c>
      <c r="JR391" s="17">
        <v>0</v>
      </c>
      <c r="JS391" s="17">
        <v>0</v>
      </c>
      <c r="JT391" s="17">
        <v>0</v>
      </c>
      <c r="JU391" s="17">
        <v>0</v>
      </c>
      <c r="JV391" s="17">
        <v>0</v>
      </c>
      <c r="JW391" s="17">
        <v>0</v>
      </c>
      <c r="JX391" s="17">
        <v>0</v>
      </c>
      <c r="JY391" s="17">
        <v>0</v>
      </c>
    </row>
    <row r="392" spans="1:285" x14ac:dyDescent="0.15">
      <c r="A392" s="17" t="s">
        <v>254</v>
      </c>
      <c r="B392" s="17" t="s">
        <v>255</v>
      </c>
      <c r="C392" s="17">
        <v>0</v>
      </c>
      <c r="D392" s="17">
        <v>0</v>
      </c>
      <c r="E392" s="17">
        <v>0</v>
      </c>
      <c r="F392" s="17">
        <v>0</v>
      </c>
      <c r="G392" s="17">
        <v>0</v>
      </c>
      <c r="H392" s="17">
        <v>0</v>
      </c>
      <c r="I392" s="17">
        <v>0</v>
      </c>
      <c r="J392" s="17">
        <v>0</v>
      </c>
      <c r="K392" s="17">
        <v>0</v>
      </c>
      <c r="L392" s="17">
        <v>0</v>
      </c>
      <c r="M392" s="17">
        <v>0</v>
      </c>
      <c r="N392" s="17">
        <v>0</v>
      </c>
      <c r="O392" s="17">
        <v>0</v>
      </c>
      <c r="P392" s="17">
        <v>0</v>
      </c>
      <c r="Q392" s="17">
        <v>0</v>
      </c>
      <c r="R392" s="17">
        <v>0</v>
      </c>
      <c r="S392" s="17">
        <v>0</v>
      </c>
      <c r="T392" s="17">
        <v>0</v>
      </c>
      <c r="U392" s="17">
        <v>0</v>
      </c>
      <c r="V392" s="17">
        <v>0</v>
      </c>
      <c r="W392" s="17">
        <v>0</v>
      </c>
      <c r="X392" s="17">
        <v>0</v>
      </c>
      <c r="Y392" s="17">
        <v>0</v>
      </c>
      <c r="Z392" s="17">
        <v>0</v>
      </c>
      <c r="AA392" s="17">
        <v>0</v>
      </c>
      <c r="AB392" s="17">
        <v>0</v>
      </c>
      <c r="AC392" s="17">
        <v>0</v>
      </c>
      <c r="AD392" s="17">
        <v>0</v>
      </c>
      <c r="AE392" s="17">
        <v>0</v>
      </c>
      <c r="AF392" s="17">
        <v>0</v>
      </c>
      <c r="AG392" s="17">
        <v>0</v>
      </c>
      <c r="AH392" s="17">
        <v>0</v>
      </c>
      <c r="AI392" s="17">
        <v>0</v>
      </c>
      <c r="AJ392" s="17">
        <v>0</v>
      </c>
      <c r="AK392" s="17">
        <v>0</v>
      </c>
      <c r="AL392" s="17">
        <v>0</v>
      </c>
      <c r="AM392" s="17">
        <v>0</v>
      </c>
      <c r="AN392" s="17">
        <v>0</v>
      </c>
      <c r="AO392" s="17">
        <v>0</v>
      </c>
      <c r="AP392" s="17">
        <v>0</v>
      </c>
      <c r="AQ392" s="17">
        <v>0</v>
      </c>
      <c r="AR392" s="17">
        <v>0</v>
      </c>
      <c r="AS392" s="17">
        <v>0</v>
      </c>
      <c r="AT392" s="17">
        <v>0</v>
      </c>
      <c r="AU392" s="17">
        <v>0</v>
      </c>
      <c r="AV392" s="17">
        <v>0</v>
      </c>
      <c r="AW392" s="17">
        <v>0</v>
      </c>
      <c r="AX392" s="17">
        <v>0</v>
      </c>
      <c r="AY392" s="17">
        <v>0</v>
      </c>
      <c r="AZ392" s="17">
        <v>0</v>
      </c>
      <c r="BA392" s="17">
        <v>0</v>
      </c>
      <c r="BB392" s="17">
        <v>0</v>
      </c>
      <c r="BC392" s="17">
        <v>0</v>
      </c>
      <c r="BD392" s="17">
        <v>0</v>
      </c>
      <c r="BE392" s="17">
        <v>0</v>
      </c>
      <c r="BF392" s="17">
        <v>0</v>
      </c>
      <c r="BG392" s="17">
        <v>0</v>
      </c>
      <c r="BH392" s="17">
        <v>0</v>
      </c>
      <c r="BI392" s="17">
        <v>0</v>
      </c>
      <c r="BJ392" s="17">
        <v>0</v>
      </c>
      <c r="BK392" s="17">
        <v>0</v>
      </c>
      <c r="BL392" s="17">
        <v>0</v>
      </c>
      <c r="BM392" s="17">
        <v>0</v>
      </c>
      <c r="BN392" s="17">
        <v>0</v>
      </c>
      <c r="BO392" s="17">
        <v>0</v>
      </c>
      <c r="BP392" s="17">
        <v>0</v>
      </c>
      <c r="BQ392" s="17">
        <v>0</v>
      </c>
      <c r="BR392" s="17">
        <v>0</v>
      </c>
      <c r="BS392" s="17">
        <v>0</v>
      </c>
      <c r="BT392" s="17">
        <v>0</v>
      </c>
      <c r="BU392" s="17">
        <v>0</v>
      </c>
      <c r="BV392" s="17">
        <v>0</v>
      </c>
      <c r="BW392" s="17">
        <v>0</v>
      </c>
      <c r="BX392" s="17">
        <v>0</v>
      </c>
      <c r="BY392" s="17">
        <v>0</v>
      </c>
      <c r="BZ392" s="17">
        <v>0</v>
      </c>
      <c r="CA392" s="17">
        <v>0</v>
      </c>
      <c r="CB392" s="17">
        <v>0</v>
      </c>
      <c r="CC392" s="17">
        <v>0</v>
      </c>
      <c r="CD392" s="17">
        <v>0</v>
      </c>
      <c r="CE392" s="17">
        <v>0</v>
      </c>
      <c r="CF392" s="17">
        <v>0</v>
      </c>
      <c r="CG392" s="17">
        <v>0</v>
      </c>
      <c r="CH392" s="17">
        <v>0</v>
      </c>
      <c r="CI392" s="17">
        <v>0</v>
      </c>
      <c r="CJ392" s="17">
        <v>0</v>
      </c>
      <c r="CK392" s="17">
        <v>0</v>
      </c>
      <c r="CL392" s="17">
        <v>0</v>
      </c>
      <c r="CM392" s="17">
        <v>0</v>
      </c>
      <c r="CN392" s="17">
        <v>0</v>
      </c>
      <c r="CO392" s="17">
        <v>0</v>
      </c>
      <c r="CP392" s="17">
        <v>0</v>
      </c>
      <c r="CQ392" s="17">
        <v>0</v>
      </c>
      <c r="CR392" s="17">
        <v>0</v>
      </c>
      <c r="CS392" s="17">
        <v>0</v>
      </c>
      <c r="CT392" s="17">
        <v>0</v>
      </c>
      <c r="CU392" s="17">
        <v>0</v>
      </c>
      <c r="CV392" s="17">
        <v>0</v>
      </c>
      <c r="CW392" s="17">
        <v>0</v>
      </c>
      <c r="CX392" s="17">
        <v>0</v>
      </c>
      <c r="CY392" s="17">
        <v>0</v>
      </c>
      <c r="CZ392" s="17">
        <v>0</v>
      </c>
      <c r="DA392" s="17">
        <v>0</v>
      </c>
      <c r="DB392" s="17">
        <v>0</v>
      </c>
      <c r="DC392" s="17">
        <v>0</v>
      </c>
      <c r="DD392" s="17">
        <v>0</v>
      </c>
      <c r="DE392" s="17">
        <v>0</v>
      </c>
      <c r="DF392" s="17">
        <v>0</v>
      </c>
      <c r="DG392" s="17">
        <v>0</v>
      </c>
      <c r="DH392" s="17">
        <v>0</v>
      </c>
      <c r="DI392" s="17">
        <v>0</v>
      </c>
      <c r="DJ392" s="17">
        <v>0</v>
      </c>
      <c r="DK392" s="17">
        <v>0</v>
      </c>
      <c r="DL392" s="17">
        <v>0</v>
      </c>
      <c r="DM392" s="17">
        <v>0</v>
      </c>
      <c r="DN392" s="17">
        <v>0</v>
      </c>
      <c r="DO392" s="17">
        <v>0</v>
      </c>
      <c r="DP392" s="17">
        <v>0</v>
      </c>
      <c r="DQ392" s="17">
        <v>0</v>
      </c>
      <c r="DR392" s="17">
        <v>0</v>
      </c>
      <c r="DS392" s="17">
        <v>0</v>
      </c>
      <c r="DT392" s="17">
        <v>0</v>
      </c>
      <c r="DU392" s="17">
        <v>0</v>
      </c>
      <c r="DV392" s="17">
        <v>0</v>
      </c>
      <c r="DW392" s="17">
        <v>0</v>
      </c>
      <c r="DX392" s="17">
        <v>0</v>
      </c>
      <c r="DY392" s="17">
        <v>0</v>
      </c>
      <c r="DZ392" s="17">
        <v>0</v>
      </c>
      <c r="EA392" s="17">
        <v>0</v>
      </c>
      <c r="EB392" s="17">
        <v>0</v>
      </c>
      <c r="EC392" s="17">
        <v>0</v>
      </c>
      <c r="ED392" s="17">
        <v>0</v>
      </c>
      <c r="EE392" s="17">
        <v>0</v>
      </c>
      <c r="EF392" s="17">
        <v>0</v>
      </c>
      <c r="EG392" s="17">
        <v>0</v>
      </c>
      <c r="EH392" s="17">
        <v>0</v>
      </c>
      <c r="EI392" s="17">
        <v>0</v>
      </c>
      <c r="EJ392" s="17">
        <v>0</v>
      </c>
      <c r="EK392" s="17">
        <v>0</v>
      </c>
      <c r="EL392" s="17">
        <v>0</v>
      </c>
      <c r="EM392" s="17">
        <v>0</v>
      </c>
      <c r="EN392" s="17">
        <v>0</v>
      </c>
      <c r="EO392" s="17">
        <v>0</v>
      </c>
      <c r="EP392" s="17">
        <v>0</v>
      </c>
      <c r="EQ392" s="17">
        <v>0</v>
      </c>
      <c r="ER392" s="17">
        <v>0</v>
      </c>
      <c r="ES392" s="17">
        <v>0</v>
      </c>
      <c r="ET392" s="17">
        <v>0</v>
      </c>
      <c r="EU392" s="17">
        <v>0</v>
      </c>
      <c r="EV392" s="17">
        <v>0</v>
      </c>
      <c r="EW392" s="17">
        <v>0</v>
      </c>
      <c r="EX392" s="17">
        <v>0</v>
      </c>
      <c r="EY392" s="17">
        <v>0</v>
      </c>
      <c r="EZ392" s="17">
        <v>0</v>
      </c>
      <c r="FA392" s="17">
        <v>0</v>
      </c>
      <c r="FB392" s="17">
        <v>0</v>
      </c>
      <c r="FC392" s="17">
        <v>0</v>
      </c>
      <c r="FD392" s="17">
        <v>0</v>
      </c>
      <c r="FE392" s="17">
        <v>0</v>
      </c>
      <c r="FF392" s="17">
        <v>0</v>
      </c>
      <c r="FG392" s="17">
        <v>0</v>
      </c>
      <c r="FH392" s="17">
        <v>0</v>
      </c>
      <c r="FI392" s="17">
        <v>0</v>
      </c>
      <c r="FJ392" s="17">
        <v>0</v>
      </c>
      <c r="FK392" s="17">
        <v>0</v>
      </c>
      <c r="FL392" s="17">
        <v>0</v>
      </c>
      <c r="FM392" s="17">
        <v>0</v>
      </c>
      <c r="FN392" s="17">
        <v>0</v>
      </c>
      <c r="FO392" s="17">
        <v>0</v>
      </c>
      <c r="FP392" s="17">
        <v>0</v>
      </c>
      <c r="FQ392" s="17">
        <v>0</v>
      </c>
      <c r="FR392" s="17">
        <v>0</v>
      </c>
      <c r="FS392" s="17">
        <v>0</v>
      </c>
      <c r="FT392" s="17">
        <v>0</v>
      </c>
      <c r="FU392" s="17">
        <v>0</v>
      </c>
      <c r="FV392" s="17">
        <v>0</v>
      </c>
      <c r="FW392" s="17">
        <v>0</v>
      </c>
      <c r="FX392" s="17">
        <v>0</v>
      </c>
      <c r="FY392" s="17">
        <v>0</v>
      </c>
      <c r="FZ392" s="17">
        <v>0</v>
      </c>
      <c r="GA392" s="17">
        <v>0</v>
      </c>
      <c r="GB392" s="17">
        <v>0</v>
      </c>
      <c r="GC392" s="17">
        <v>0</v>
      </c>
      <c r="GD392" s="17">
        <v>0</v>
      </c>
      <c r="GE392" s="17">
        <v>0</v>
      </c>
      <c r="GF392" s="17">
        <v>0</v>
      </c>
      <c r="GG392" s="17">
        <v>0</v>
      </c>
      <c r="GH392" s="17">
        <v>0</v>
      </c>
      <c r="GI392" s="17">
        <v>0</v>
      </c>
      <c r="GJ392" s="17">
        <v>0</v>
      </c>
      <c r="GK392" s="17">
        <v>0</v>
      </c>
      <c r="GL392" s="17">
        <v>0</v>
      </c>
      <c r="GM392" s="17">
        <v>0</v>
      </c>
      <c r="GN392" s="17">
        <v>0</v>
      </c>
      <c r="GO392" s="17">
        <v>0</v>
      </c>
      <c r="GP392" s="17">
        <v>0</v>
      </c>
      <c r="GQ392" s="17">
        <v>0</v>
      </c>
      <c r="GR392" s="17">
        <v>0</v>
      </c>
      <c r="GS392" s="17">
        <v>0</v>
      </c>
      <c r="GT392" s="17">
        <v>0</v>
      </c>
      <c r="GU392" s="17">
        <v>0</v>
      </c>
      <c r="GV392" s="17">
        <v>0</v>
      </c>
      <c r="GW392" s="17">
        <v>0</v>
      </c>
      <c r="GX392" s="17">
        <v>0</v>
      </c>
      <c r="GY392" s="17">
        <v>0</v>
      </c>
      <c r="GZ392" s="17">
        <v>0</v>
      </c>
      <c r="HA392" s="17">
        <v>0</v>
      </c>
      <c r="HB392" s="17">
        <v>0</v>
      </c>
      <c r="HC392" s="17">
        <v>0</v>
      </c>
      <c r="HD392" s="17">
        <v>0</v>
      </c>
      <c r="HE392" s="17">
        <v>0</v>
      </c>
      <c r="HF392" s="17">
        <v>0</v>
      </c>
      <c r="HG392" s="17">
        <v>0</v>
      </c>
      <c r="HH392" s="17">
        <v>0</v>
      </c>
      <c r="HI392" s="17">
        <v>0</v>
      </c>
      <c r="HJ392" s="17">
        <v>0</v>
      </c>
      <c r="HK392" s="17">
        <v>0</v>
      </c>
      <c r="HL392" s="17">
        <v>0</v>
      </c>
      <c r="HM392" s="17">
        <v>0</v>
      </c>
      <c r="HN392" s="17">
        <v>0</v>
      </c>
      <c r="HO392" s="17">
        <v>0</v>
      </c>
      <c r="HP392" s="17">
        <v>0</v>
      </c>
      <c r="HQ392" s="17">
        <v>0</v>
      </c>
      <c r="HR392" s="17">
        <v>0</v>
      </c>
      <c r="HS392" s="17">
        <v>0</v>
      </c>
      <c r="HT392" s="17">
        <v>0</v>
      </c>
      <c r="HU392" s="17">
        <v>0</v>
      </c>
      <c r="HV392" s="17">
        <v>0</v>
      </c>
      <c r="HW392" s="17">
        <v>0</v>
      </c>
      <c r="HX392" s="17">
        <v>0</v>
      </c>
      <c r="HY392" s="17">
        <v>0</v>
      </c>
      <c r="HZ392" s="17">
        <v>0</v>
      </c>
      <c r="IA392" s="17">
        <v>0</v>
      </c>
      <c r="IB392" s="17">
        <v>0</v>
      </c>
      <c r="IC392" s="17">
        <v>0</v>
      </c>
      <c r="ID392" s="17">
        <v>0</v>
      </c>
      <c r="IE392" s="17">
        <v>0</v>
      </c>
      <c r="IF392" s="17">
        <v>0</v>
      </c>
      <c r="IG392" s="17">
        <v>0</v>
      </c>
      <c r="IH392" s="17">
        <v>0</v>
      </c>
      <c r="II392" s="17">
        <v>0</v>
      </c>
      <c r="IJ392" s="17">
        <v>0</v>
      </c>
      <c r="IK392" s="17">
        <v>0</v>
      </c>
      <c r="IL392" s="17">
        <v>0</v>
      </c>
      <c r="IM392" s="17">
        <v>0</v>
      </c>
      <c r="IN392" s="17">
        <v>0</v>
      </c>
      <c r="IO392" s="17">
        <v>0</v>
      </c>
      <c r="IP392" s="17">
        <v>0</v>
      </c>
      <c r="IQ392" s="17">
        <v>0</v>
      </c>
      <c r="IR392" s="17">
        <v>0</v>
      </c>
      <c r="IS392" s="17">
        <v>0</v>
      </c>
      <c r="IT392" s="17">
        <v>0</v>
      </c>
      <c r="IU392" s="17">
        <v>0</v>
      </c>
      <c r="IV392" s="17">
        <v>0</v>
      </c>
      <c r="IW392" s="17">
        <v>0</v>
      </c>
      <c r="IX392" s="17">
        <v>0</v>
      </c>
      <c r="IY392" s="17">
        <v>0</v>
      </c>
      <c r="IZ392" s="17">
        <v>0</v>
      </c>
      <c r="JA392" s="17">
        <v>0</v>
      </c>
      <c r="JB392" s="17">
        <v>0</v>
      </c>
      <c r="JC392" s="17">
        <v>0</v>
      </c>
      <c r="JD392" s="17">
        <v>0</v>
      </c>
      <c r="JE392" s="17">
        <v>0</v>
      </c>
      <c r="JF392" s="17">
        <v>0</v>
      </c>
      <c r="JG392" s="17">
        <v>0</v>
      </c>
      <c r="JH392" s="17">
        <v>0</v>
      </c>
      <c r="JI392" s="17">
        <v>0</v>
      </c>
      <c r="JJ392" s="17">
        <v>0</v>
      </c>
      <c r="JK392" s="17">
        <v>0</v>
      </c>
      <c r="JL392" s="17">
        <v>0</v>
      </c>
      <c r="JM392" s="17">
        <v>0</v>
      </c>
      <c r="JN392" s="17">
        <v>0</v>
      </c>
      <c r="JO392" s="17">
        <v>0</v>
      </c>
      <c r="JP392" s="17">
        <v>0</v>
      </c>
      <c r="JQ392" s="17">
        <v>0</v>
      </c>
      <c r="JR392" s="17">
        <v>0</v>
      </c>
      <c r="JS392" s="17">
        <v>0</v>
      </c>
      <c r="JT392" s="17">
        <v>0</v>
      </c>
      <c r="JU392" s="17">
        <v>0</v>
      </c>
      <c r="JV392" s="17">
        <v>0</v>
      </c>
      <c r="JW392" s="17">
        <v>0</v>
      </c>
      <c r="JX392" s="17">
        <v>0</v>
      </c>
      <c r="JY392" s="17">
        <v>0</v>
      </c>
    </row>
    <row r="393" spans="1:285" x14ac:dyDescent="0.15">
      <c r="A393" s="17" t="s">
        <v>904</v>
      </c>
      <c r="B393" s="17" t="s">
        <v>905</v>
      </c>
      <c r="C393" s="17">
        <v>0</v>
      </c>
      <c r="D393" s="17">
        <v>0</v>
      </c>
      <c r="E393" s="17">
        <v>0</v>
      </c>
      <c r="F393" s="17">
        <v>0</v>
      </c>
      <c r="G393" s="17">
        <v>0</v>
      </c>
      <c r="H393" s="17">
        <v>0</v>
      </c>
      <c r="I393" s="17">
        <v>3.28</v>
      </c>
      <c r="J393" s="17">
        <v>3.28</v>
      </c>
      <c r="K393" s="17">
        <v>3.28</v>
      </c>
      <c r="L393" s="17">
        <v>3.28</v>
      </c>
      <c r="M393" s="17">
        <v>3.28</v>
      </c>
      <c r="N393" s="17">
        <v>3.3</v>
      </c>
      <c r="O393" s="17">
        <v>3.31</v>
      </c>
      <c r="P393" s="17">
        <v>3.3</v>
      </c>
      <c r="Q393" s="17">
        <v>3.31</v>
      </c>
      <c r="R393" s="17">
        <v>3.3</v>
      </c>
      <c r="S393" s="17">
        <v>3.32</v>
      </c>
      <c r="T393" s="17">
        <v>3.33</v>
      </c>
      <c r="U393" s="17">
        <v>3.33</v>
      </c>
      <c r="V393" s="17">
        <v>3.34</v>
      </c>
      <c r="W393" s="17">
        <v>3.34</v>
      </c>
      <c r="X393" s="17">
        <v>3.34</v>
      </c>
      <c r="Y393" s="17">
        <v>3.34</v>
      </c>
      <c r="Z393" s="17">
        <v>3.33</v>
      </c>
      <c r="AA393" s="17">
        <v>3.33</v>
      </c>
      <c r="AB393" s="17">
        <v>0</v>
      </c>
      <c r="AC393" s="17">
        <v>0</v>
      </c>
      <c r="AD393" s="17">
        <v>0</v>
      </c>
      <c r="AE393" s="17">
        <v>0</v>
      </c>
      <c r="AF393" s="17">
        <v>0</v>
      </c>
      <c r="AG393" s="17">
        <v>0</v>
      </c>
      <c r="AH393" s="17">
        <v>0</v>
      </c>
      <c r="AI393" s="17">
        <v>0</v>
      </c>
      <c r="AJ393" s="17">
        <v>0</v>
      </c>
      <c r="AK393" s="17">
        <v>0</v>
      </c>
      <c r="AL393" s="17">
        <v>0</v>
      </c>
      <c r="AM393" s="17">
        <v>0</v>
      </c>
      <c r="AN393" s="17">
        <v>0</v>
      </c>
      <c r="AO393" s="17">
        <v>0</v>
      </c>
      <c r="AP393" s="17">
        <v>0</v>
      </c>
      <c r="AQ393" s="17">
        <v>0</v>
      </c>
      <c r="AR393" s="17">
        <v>0</v>
      </c>
      <c r="AS393" s="17">
        <v>0</v>
      </c>
      <c r="AT393" s="17">
        <v>0</v>
      </c>
      <c r="AU393" s="17">
        <v>0</v>
      </c>
      <c r="AV393" s="17">
        <v>0</v>
      </c>
      <c r="AW393" s="17">
        <v>0</v>
      </c>
      <c r="AX393" s="17">
        <v>0</v>
      </c>
      <c r="AY393" s="17">
        <v>0</v>
      </c>
      <c r="AZ393" s="17">
        <v>0</v>
      </c>
      <c r="BA393" s="17">
        <v>0</v>
      </c>
      <c r="BB393" s="17">
        <v>0</v>
      </c>
      <c r="BC393" s="17">
        <v>0</v>
      </c>
      <c r="BD393" s="17">
        <v>0</v>
      </c>
      <c r="BE393" s="17">
        <v>0</v>
      </c>
      <c r="BF393" s="17">
        <v>0</v>
      </c>
      <c r="BG393" s="17">
        <v>0</v>
      </c>
      <c r="BH393" s="17">
        <v>0</v>
      </c>
      <c r="BI393" s="17">
        <v>0</v>
      </c>
      <c r="BJ393" s="17">
        <v>0</v>
      </c>
      <c r="BK393" s="17">
        <v>0</v>
      </c>
      <c r="BL393" s="17">
        <v>0</v>
      </c>
      <c r="BM393" s="17">
        <v>0</v>
      </c>
      <c r="BN393" s="17">
        <v>0</v>
      </c>
      <c r="BO393" s="17">
        <v>0</v>
      </c>
      <c r="BP393" s="17">
        <v>0</v>
      </c>
      <c r="BQ393" s="17">
        <v>0</v>
      </c>
      <c r="BR393" s="17">
        <v>0</v>
      </c>
      <c r="BS393" s="17">
        <v>0</v>
      </c>
      <c r="BT393" s="17">
        <v>0</v>
      </c>
      <c r="BU393" s="17">
        <v>0</v>
      </c>
      <c r="BV393" s="17">
        <v>0</v>
      </c>
      <c r="BW393" s="17">
        <v>0</v>
      </c>
      <c r="BX393" s="17">
        <v>0</v>
      </c>
      <c r="BY393" s="17">
        <v>0</v>
      </c>
      <c r="BZ393" s="17">
        <v>0</v>
      </c>
      <c r="CA393" s="17">
        <v>0</v>
      </c>
      <c r="CB393" s="17">
        <v>0</v>
      </c>
      <c r="CC393" s="17">
        <v>0</v>
      </c>
      <c r="CD393" s="17">
        <v>0</v>
      </c>
      <c r="CE393" s="17">
        <v>0</v>
      </c>
      <c r="CF393" s="17">
        <v>0</v>
      </c>
      <c r="CG393" s="17">
        <v>0</v>
      </c>
      <c r="CH393" s="17">
        <v>0</v>
      </c>
      <c r="CI393" s="17">
        <v>0</v>
      </c>
      <c r="CJ393" s="17">
        <v>0</v>
      </c>
      <c r="CK393" s="17">
        <v>0</v>
      </c>
      <c r="CL393" s="17">
        <v>0</v>
      </c>
      <c r="CM393" s="17">
        <v>0</v>
      </c>
      <c r="CN393" s="17">
        <v>0</v>
      </c>
      <c r="CO393" s="17">
        <v>0</v>
      </c>
      <c r="CP393" s="17">
        <v>0</v>
      </c>
      <c r="CQ393" s="17">
        <v>0</v>
      </c>
      <c r="CR393" s="17">
        <v>0</v>
      </c>
      <c r="CS393" s="17">
        <v>0</v>
      </c>
      <c r="CT393" s="17">
        <v>0</v>
      </c>
      <c r="CU393" s="17">
        <v>0</v>
      </c>
      <c r="CV393" s="17">
        <v>0</v>
      </c>
      <c r="CW393" s="17">
        <v>0</v>
      </c>
      <c r="CX393" s="17">
        <v>0</v>
      </c>
      <c r="CY393" s="17">
        <v>0</v>
      </c>
      <c r="CZ393" s="17">
        <v>0</v>
      </c>
      <c r="DA393" s="17">
        <v>0</v>
      </c>
      <c r="DB393" s="17">
        <v>0</v>
      </c>
      <c r="DC393" s="17">
        <v>0</v>
      </c>
      <c r="DD393" s="17">
        <v>0</v>
      </c>
      <c r="DE393" s="17">
        <v>0</v>
      </c>
      <c r="DF393" s="17">
        <v>0</v>
      </c>
      <c r="DG393" s="17">
        <v>0</v>
      </c>
      <c r="DH393" s="17">
        <v>0</v>
      </c>
      <c r="DI393" s="17">
        <v>0</v>
      </c>
      <c r="DJ393" s="17">
        <v>0</v>
      </c>
      <c r="DK393" s="17">
        <v>0</v>
      </c>
      <c r="DL393" s="17">
        <v>0</v>
      </c>
      <c r="DM393" s="17">
        <v>0</v>
      </c>
      <c r="DN393" s="17">
        <v>0</v>
      </c>
      <c r="DO393" s="17">
        <v>0</v>
      </c>
      <c r="DP393" s="17">
        <v>0</v>
      </c>
      <c r="DQ393" s="17">
        <v>0</v>
      </c>
      <c r="DR393" s="17">
        <v>0</v>
      </c>
      <c r="DS393" s="17">
        <v>0</v>
      </c>
      <c r="DT393" s="17">
        <v>0</v>
      </c>
      <c r="DU393" s="17">
        <v>0</v>
      </c>
      <c r="DV393" s="17">
        <v>0</v>
      </c>
      <c r="DW393" s="17">
        <v>0</v>
      </c>
      <c r="DX393" s="17">
        <v>0</v>
      </c>
      <c r="DY393" s="17">
        <v>0</v>
      </c>
      <c r="DZ393" s="17">
        <v>0</v>
      </c>
      <c r="EA393" s="17">
        <v>0</v>
      </c>
      <c r="EB393" s="17">
        <v>0</v>
      </c>
      <c r="EC393" s="17">
        <v>0</v>
      </c>
      <c r="ED393" s="17">
        <v>0</v>
      </c>
      <c r="EE393" s="17">
        <v>0</v>
      </c>
      <c r="EF393" s="17">
        <v>0</v>
      </c>
      <c r="EG393" s="17">
        <v>0</v>
      </c>
      <c r="EH393" s="17">
        <v>0</v>
      </c>
      <c r="EI393" s="17">
        <v>0</v>
      </c>
      <c r="EJ393" s="17">
        <v>0</v>
      </c>
      <c r="EK393" s="17">
        <v>0</v>
      </c>
      <c r="EL393" s="17">
        <v>0</v>
      </c>
      <c r="EM393" s="17">
        <v>0</v>
      </c>
      <c r="EN393" s="17">
        <v>0</v>
      </c>
      <c r="EO393" s="17">
        <v>0</v>
      </c>
      <c r="EP393" s="17">
        <v>0</v>
      </c>
      <c r="EQ393" s="17">
        <v>0</v>
      </c>
      <c r="ER393" s="17">
        <v>0</v>
      </c>
      <c r="ES393" s="17">
        <v>0</v>
      </c>
      <c r="ET393" s="17">
        <v>0</v>
      </c>
      <c r="EU393" s="17">
        <v>0</v>
      </c>
      <c r="EV393" s="17">
        <v>0</v>
      </c>
      <c r="EW393" s="17">
        <v>0</v>
      </c>
      <c r="EX393" s="17">
        <v>0</v>
      </c>
      <c r="EY393" s="17">
        <v>0</v>
      </c>
      <c r="EZ393" s="17">
        <v>0</v>
      </c>
      <c r="FA393" s="17">
        <v>0</v>
      </c>
      <c r="FB393" s="17">
        <v>0</v>
      </c>
      <c r="FC393" s="17">
        <v>0</v>
      </c>
      <c r="FD393" s="17">
        <v>0</v>
      </c>
      <c r="FE393" s="17">
        <v>0</v>
      </c>
      <c r="FF393" s="17">
        <v>0</v>
      </c>
      <c r="FG393" s="17">
        <v>0</v>
      </c>
      <c r="FH393" s="17">
        <v>0</v>
      </c>
      <c r="FI393" s="17">
        <v>0</v>
      </c>
      <c r="FJ393" s="17">
        <v>0</v>
      </c>
      <c r="FK393" s="17">
        <v>0</v>
      </c>
      <c r="FL393" s="17">
        <v>0</v>
      </c>
      <c r="FM393" s="17">
        <v>0</v>
      </c>
      <c r="FN393" s="17">
        <v>0</v>
      </c>
      <c r="FO393" s="17">
        <v>0</v>
      </c>
      <c r="FP393" s="17">
        <v>0</v>
      </c>
      <c r="FQ393" s="17">
        <v>0</v>
      </c>
      <c r="FR393" s="17">
        <v>0</v>
      </c>
      <c r="FS393" s="17">
        <v>0</v>
      </c>
      <c r="FT393" s="17">
        <v>0</v>
      </c>
      <c r="FU393" s="17">
        <v>0</v>
      </c>
      <c r="FV393" s="17">
        <v>0</v>
      </c>
      <c r="FW393" s="17">
        <v>0</v>
      </c>
      <c r="FX393" s="17">
        <v>0</v>
      </c>
      <c r="FY393" s="17">
        <v>0</v>
      </c>
      <c r="FZ393" s="17">
        <v>0</v>
      </c>
      <c r="GA393" s="17">
        <v>0</v>
      </c>
      <c r="GB393" s="17">
        <v>0</v>
      </c>
      <c r="GC393" s="17">
        <v>0</v>
      </c>
      <c r="GD393" s="17">
        <v>0</v>
      </c>
      <c r="GE393" s="17">
        <v>0</v>
      </c>
      <c r="GF393" s="17">
        <v>0</v>
      </c>
      <c r="GG393" s="17">
        <v>0</v>
      </c>
      <c r="GH393" s="17">
        <v>0</v>
      </c>
      <c r="GI393" s="17">
        <v>0</v>
      </c>
      <c r="GJ393" s="17">
        <v>0</v>
      </c>
      <c r="GK393" s="17">
        <v>0</v>
      </c>
      <c r="GL393" s="17">
        <v>0</v>
      </c>
      <c r="GM393" s="17">
        <v>0</v>
      </c>
      <c r="GN393" s="17">
        <v>0</v>
      </c>
      <c r="GO393" s="17">
        <v>0</v>
      </c>
      <c r="GP393" s="17">
        <v>0</v>
      </c>
      <c r="GQ393" s="17">
        <v>0</v>
      </c>
      <c r="GR393" s="17">
        <v>0</v>
      </c>
      <c r="GS393" s="17">
        <v>0</v>
      </c>
      <c r="GT393" s="17">
        <v>0</v>
      </c>
      <c r="GU393" s="17">
        <v>0</v>
      </c>
      <c r="GV393" s="17">
        <v>0</v>
      </c>
      <c r="GW393" s="17">
        <v>0</v>
      </c>
      <c r="GX393" s="17">
        <v>0</v>
      </c>
      <c r="GY393" s="17">
        <v>0</v>
      </c>
      <c r="GZ393" s="17">
        <v>0</v>
      </c>
      <c r="HA393" s="17">
        <v>0</v>
      </c>
      <c r="HB393" s="17">
        <v>0</v>
      </c>
      <c r="HC393" s="17">
        <v>0</v>
      </c>
      <c r="HD393" s="17">
        <v>0</v>
      </c>
      <c r="HE393" s="17">
        <v>0</v>
      </c>
      <c r="HF393" s="17">
        <v>0</v>
      </c>
      <c r="HG393" s="17">
        <v>0</v>
      </c>
      <c r="HH393" s="17">
        <v>0</v>
      </c>
      <c r="HI393" s="17">
        <v>0</v>
      </c>
      <c r="HJ393" s="17">
        <v>0</v>
      </c>
      <c r="HK393" s="17">
        <v>0</v>
      </c>
      <c r="HL393" s="17">
        <v>0</v>
      </c>
      <c r="HM393" s="17">
        <v>0</v>
      </c>
      <c r="HN393" s="17">
        <v>0</v>
      </c>
      <c r="HO393" s="17">
        <v>0</v>
      </c>
      <c r="HP393" s="17">
        <v>0</v>
      </c>
      <c r="HQ393" s="17">
        <v>0</v>
      </c>
      <c r="HR393" s="17">
        <v>0</v>
      </c>
      <c r="HS393" s="17">
        <v>0</v>
      </c>
      <c r="HT393" s="17">
        <v>0</v>
      </c>
      <c r="HU393" s="17">
        <v>0</v>
      </c>
      <c r="HV393" s="17">
        <v>0</v>
      </c>
      <c r="HW393" s="17">
        <v>0</v>
      </c>
      <c r="HX393" s="17">
        <v>0</v>
      </c>
      <c r="HY393" s="17">
        <v>0</v>
      </c>
      <c r="HZ393" s="17">
        <v>0</v>
      </c>
      <c r="IA393" s="17">
        <v>0</v>
      </c>
      <c r="IB393" s="17">
        <v>0</v>
      </c>
      <c r="IC393" s="17">
        <v>0</v>
      </c>
      <c r="ID393" s="17">
        <v>0</v>
      </c>
      <c r="IE393" s="17">
        <v>0</v>
      </c>
      <c r="IF393" s="17">
        <v>0</v>
      </c>
      <c r="IG393" s="17">
        <v>0</v>
      </c>
      <c r="IH393" s="17">
        <v>0</v>
      </c>
      <c r="II393" s="17">
        <v>0</v>
      </c>
      <c r="IJ393" s="17">
        <v>0</v>
      </c>
      <c r="IK393" s="17">
        <v>0</v>
      </c>
      <c r="IL393" s="17">
        <v>0</v>
      </c>
      <c r="IM393" s="17">
        <v>0</v>
      </c>
      <c r="IN393" s="17">
        <v>0</v>
      </c>
      <c r="IO393" s="17">
        <v>0</v>
      </c>
      <c r="IP393" s="17">
        <v>0</v>
      </c>
      <c r="IQ393" s="17">
        <v>0</v>
      </c>
      <c r="IR393" s="17">
        <v>0</v>
      </c>
      <c r="IS393" s="17">
        <v>0</v>
      </c>
      <c r="IT393" s="17">
        <v>0</v>
      </c>
      <c r="IU393" s="17">
        <v>0</v>
      </c>
      <c r="IV393" s="17">
        <v>0</v>
      </c>
      <c r="IW393" s="17">
        <v>0</v>
      </c>
      <c r="IX393" s="17">
        <v>0</v>
      </c>
      <c r="IY393" s="17">
        <v>0</v>
      </c>
      <c r="IZ393" s="17">
        <v>0</v>
      </c>
      <c r="JA393" s="17">
        <v>0</v>
      </c>
      <c r="JB393" s="17">
        <v>0</v>
      </c>
      <c r="JC393" s="17">
        <v>0</v>
      </c>
      <c r="JD393" s="17">
        <v>0</v>
      </c>
      <c r="JE393" s="17">
        <v>0</v>
      </c>
      <c r="JF393" s="17">
        <v>0</v>
      </c>
      <c r="JG393" s="17">
        <v>0</v>
      </c>
      <c r="JH393" s="17">
        <v>0</v>
      </c>
      <c r="JI393" s="17">
        <v>0</v>
      </c>
      <c r="JJ393" s="17">
        <v>0</v>
      </c>
      <c r="JK393" s="17">
        <v>0</v>
      </c>
      <c r="JL393" s="17">
        <v>0</v>
      </c>
      <c r="JM393" s="17">
        <v>0</v>
      </c>
      <c r="JN393" s="17">
        <v>0</v>
      </c>
      <c r="JO393" s="17">
        <v>0</v>
      </c>
      <c r="JP393" s="17">
        <v>0</v>
      </c>
      <c r="JQ393" s="17">
        <v>0</v>
      </c>
      <c r="JR393" s="17">
        <v>0</v>
      </c>
      <c r="JS393" s="17">
        <v>0</v>
      </c>
      <c r="JT393" s="17">
        <v>0</v>
      </c>
      <c r="JU393" s="17">
        <v>0</v>
      </c>
      <c r="JV393" s="17">
        <v>0</v>
      </c>
      <c r="JW393" s="17">
        <v>0</v>
      </c>
      <c r="JX393" s="17">
        <v>0</v>
      </c>
      <c r="JY393" s="17">
        <v>0</v>
      </c>
    </row>
    <row r="394" spans="1:285" x14ac:dyDescent="0.15">
      <c r="A394" s="17" t="s">
        <v>752</v>
      </c>
      <c r="B394" s="17" t="s">
        <v>753</v>
      </c>
      <c r="C394" s="17">
        <v>0</v>
      </c>
      <c r="D394" s="17">
        <v>0</v>
      </c>
      <c r="E394" s="17">
        <v>0</v>
      </c>
      <c r="F394" s="17">
        <v>0</v>
      </c>
      <c r="G394" s="17">
        <v>0</v>
      </c>
      <c r="H394" s="17">
        <v>0</v>
      </c>
      <c r="I394" s="17">
        <v>28.8</v>
      </c>
      <c r="J394" s="17">
        <v>28.8</v>
      </c>
      <c r="K394" s="17">
        <v>28.8</v>
      </c>
      <c r="L394" s="17">
        <v>28.8</v>
      </c>
      <c r="M394" s="17">
        <v>28.8</v>
      </c>
      <c r="N394" s="17">
        <v>29.19</v>
      </c>
      <c r="O394" s="17">
        <v>29.02</v>
      </c>
      <c r="P394" s="17">
        <v>29</v>
      </c>
      <c r="Q394" s="17">
        <v>29.04</v>
      </c>
      <c r="R394" s="17">
        <v>29.16</v>
      </c>
      <c r="S394" s="17">
        <v>29.28</v>
      </c>
      <c r="T394" s="17">
        <v>29.2</v>
      </c>
      <c r="U394" s="17">
        <v>29.24</v>
      </c>
      <c r="V394" s="17">
        <v>29.3</v>
      </c>
      <c r="W394" s="17">
        <v>29.34</v>
      </c>
      <c r="X394" s="17">
        <v>29.27</v>
      </c>
      <c r="Y394" s="17">
        <v>29.3</v>
      </c>
      <c r="Z394" s="17">
        <v>29.38</v>
      </c>
      <c r="AA394" s="17">
        <v>29.47</v>
      </c>
      <c r="AB394" s="17">
        <v>0</v>
      </c>
      <c r="AC394" s="17">
        <v>0</v>
      </c>
      <c r="AD394" s="17">
        <v>0</v>
      </c>
      <c r="AE394" s="17">
        <v>0</v>
      </c>
      <c r="AF394" s="17">
        <v>0</v>
      </c>
      <c r="AG394" s="17">
        <v>0</v>
      </c>
      <c r="AH394" s="17">
        <v>0</v>
      </c>
      <c r="AI394" s="17">
        <v>0</v>
      </c>
      <c r="AJ394" s="17">
        <v>0</v>
      </c>
      <c r="AK394" s="17">
        <v>0</v>
      </c>
      <c r="AL394" s="17">
        <v>0</v>
      </c>
      <c r="AM394" s="17">
        <v>0</v>
      </c>
      <c r="AN394" s="17">
        <v>0</v>
      </c>
      <c r="AO394" s="17">
        <v>0</v>
      </c>
      <c r="AP394" s="17">
        <v>0</v>
      </c>
      <c r="AQ394" s="17">
        <v>0</v>
      </c>
      <c r="AR394" s="17">
        <v>0</v>
      </c>
      <c r="AS394" s="17">
        <v>0</v>
      </c>
      <c r="AT394" s="17">
        <v>0</v>
      </c>
      <c r="AU394" s="17">
        <v>0</v>
      </c>
      <c r="AV394" s="17">
        <v>0</v>
      </c>
      <c r="AW394" s="17">
        <v>0</v>
      </c>
      <c r="AX394" s="17">
        <v>0</v>
      </c>
      <c r="AY394" s="17">
        <v>0</v>
      </c>
      <c r="AZ394" s="17">
        <v>0</v>
      </c>
      <c r="BA394" s="17">
        <v>0</v>
      </c>
      <c r="BB394" s="17">
        <v>0</v>
      </c>
      <c r="BC394" s="17">
        <v>0</v>
      </c>
      <c r="BD394" s="17">
        <v>0</v>
      </c>
      <c r="BE394" s="17">
        <v>0</v>
      </c>
      <c r="BF394" s="17">
        <v>0</v>
      </c>
      <c r="BG394" s="17">
        <v>0</v>
      </c>
      <c r="BH394" s="17">
        <v>0</v>
      </c>
      <c r="BI394" s="17">
        <v>0</v>
      </c>
      <c r="BJ394" s="17">
        <v>0</v>
      </c>
      <c r="BK394" s="17">
        <v>0</v>
      </c>
      <c r="BL394" s="17">
        <v>0</v>
      </c>
      <c r="BM394" s="17">
        <v>0</v>
      </c>
      <c r="BN394" s="17">
        <v>0</v>
      </c>
      <c r="BO394" s="17">
        <v>0</v>
      </c>
      <c r="BP394" s="17">
        <v>0</v>
      </c>
      <c r="BQ394" s="17">
        <v>0</v>
      </c>
      <c r="BR394" s="17">
        <v>0</v>
      </c>
      <c r="BS394" s="17">
        <v>0</v>
      </c>
      <c r="BT394" s="17">
        <v>0</v>
      </c>
      <c r="BU394" s="17">
        <v>0</v>
      </c>
      <c r="BV394" s="17">
        <v>0</v>
      </c>
      <c r="BW394" s="17">
        <v>0</v>
      </c>
      <c r="BX394" s="17">
        <v>0</v>
      </c>
      <c r="BY394" s="17">
        <v>0</v>
      </c>
      <c r="BZ394" s="17">
        <v>0</v>
      </c>
      <c r="CA394" s="17">
        <v>0</v>
      </c>
      <c r="CB394" s="17">
        <v>0</v>
      </c>
      <c r="CC394" s="17">
        <v>0</v>
      </c>
      <c r="CD394" s="17">
        <v>0</v>
      </c>
      <c r="CE394" s="17">
        <v>0</v>
      </c>
      <c r="CF394" s="17">
        <v>0</v>
      </c>
      <c r="CG394" s="17">
        <v>0</v>
      </c>
      <c r="CH394" s="17">
        <v>0</v>
      </c>
      <c r="CI394" s="17">
        <v>0</v>
      </c>
      <c r="CJ394" s="17">
        <v>0</v>
      </c>
      <c r="CK394" s="17">
        <v>0</v>
      </c>
      <c r="CL394" s="17">
        <v>0</v>
      </c>
      <c r="CM394" s="17">
        <v>0</v>
      </c>
      <c r="CN394" s="17">
        <v>0</v>
      </c>
      <c r="CO394" s="17">
        <v>0</v>
      </c>
      <c r="CP394" s="17">
        <v>0</v>
      </c>
      <c r="CQ394" s="17">
        <v>0</v>
      </c>
      <c r="CR394" s="17">
        <v>0</v>
      </c>
      <c r="CS394" s="17">
        <v>0</v>
      </c>
      <c r="CT394" s="17">
        <v>0</v>
      </c>
      <c r="CU394" s="17">
        <v>0</v>
      </c>
      <c r="CV394" s="17">
        <v>0</v>
      </c>
      <c r="CW394" s="17">
        <v>0</v>
      </c>
      <c r="CX394" s="17">
        <v>0</v>
      </c>
      <c r="CY394" s="17">
        <v>0</v>
      </c>
      <c r="CZ394" s="17">
        <v>0</v>
      </c>
      <c r="DA394" s="17">
        <v>0</v>
      </c>
      <c r="DB394" s="17">
        <v>0</v>
      </c>
      <c r="DC394" s="17">
        <v>0</v>
      </c>
      <c r="DD394" s="17">
        <v>0</v>
      </c>
      <c r="DE394" s="17">
        <v>0</v>
      </c>
      <c r="DF394" s="17">
        <v>0</v>
      </c>
      <c r="DG394" s="17">
        <v>0</v>
      </c>
      <c r="DH394" s="17">
        <v>0</v>
      </c>
      <c r="DI394" s="17">
        <v>0</v>
      </c>
      <c r="DJ394" s="17">
        <v>0</v>
      </c>
      <c r="DK394" s="17">
        <v>0</v>
      </c>
      <c r="DL394" s="17">
        <v>0</v>
      </c>
      <c r="DM394" s="17">
        <v>0</v>
      </c>
      <c r="DN394" s="17">
        <v>0</v>
      </c>
      <c r="DO394" s="17">
        <v>0</v>
      </c>
      <c r="DP394" s="17">
        <v>0</v>
      </c>
      <c r="DQ394" s="17">
        <v>0</v>
      </c>
      <c r="DR394" s="17">
        <v>0</v>
      </c>
      <c r="DS394" s="17">
        <v>0</v>
      </c>
      <c r="DT394" s="17">
        <v>0</v>
      </c>
      <c r="DU394" s="17">
        <v>0</v>
      </c>
      <c r="DV394" s="17">
        <v>0</v>
      </c>
      <c r="DW394" s="17">
        <v>0</v>
      </c>
      <c r="DX394" s="17">
        <v>0</v>
      </c>
      <c r="DY394" s="17">
        <v>0</v>
      </c>
      <c r="DZ394" s="17">
        <v>0</v>
      </c>
      <c r="EA394" s="17">
        <v>0</v>
      </c>
      <c r="EB394" s="17">
        <v>0</v>
      </c>
      <c r="EC394" s="17">
        <v>0</v>
      </c>
      <c r="ED394" s="17">
        <v>0</v>
      </c>
      <c r="EE394" s="17">
        <v>0</v>
      </c>
      <c r="EF394" s="17">
        <v>0</v>
      </c>
      <c r="EG394" s="17">
        <v>0</v>
      </c>
      <c r="EH394" s="17">
        <v>0</v>
      </c>
      <c r="EI394" s="17">
        <v>0</v>
      </c>
      <c r="EJ394" s="17">
        <v>0</v>
      </c>
      <c r="EK394" s="17">
        <v>0</v>
      </c>
      <c r="EL394" s="17">
        <v>0</v>
      </c>
      <c r="EM394" s="17">
        <v>0</v>
      </c>
      <c r="EN394" s="17">
        <v>0</v>
      </c>
      <c r="EO394" s="17">
        <v>0</v>
      </c>
      <c r="EP394" s="17">
        <v>0</v>
      </c>
      <c r="EQ394" s="17">
        <v>0</v>
      </c>
      <c r="ER394" s="17">
        <v>0</v>
      </c>
      <c r="ES394" s="17">
        <v>0</v>
      </c>
      <c r="ET394" s="17">
        <v>0</v>
      </c>
      <c r="EU394" s="17">
        <v>0</v>
      </c>
      <c r="EV394" s="17">
        <v>0</v>
      </c>
      <c r="EW394" s="17">
        <v>0</v>
      </c>
      <c r="EX394" s="17">
        <v>0</v>
      </c>
      <c r="EY394" s="17">
        <v>0</v>
      </c>
      <c r="EZ394" s="17">
        <v>0</v>
      </c>
      <c r="FA394" s="17">
        <v>0</v>
      </c>
      <c r="FB394" s="17">
        <v>0</v>
      </c>
      <c r="FC394" s="17">
        <v>0</v>
      </c>
      <c r="FD394" s="17">
        <v>0</v>
      </c>
      <c r="FE394" s="17">
        <v>0</v>
      </c>
      <c r="FF394" s="17">
        <v>0</v>
      </c>
      <c r="FG394" s="17">
        <v>0</v>
      </c>
      <c r="FH394" s="17">
        <v>0</v>
      </c>
      <c r="FI394" s="17">
        <v>0</v>
      </c>
      <c r="FJ394" s="17">
        <v>0</v>
      </c>
      <c r="FK394" s="17">
        <v>0</v>
      </c>
      <c r="FL394" s="17">
        <v>0</v>
      </c>
      <c r="FM394" s="17">
        <v>0</v>
      </c>
      <c r="FN394" s="17">
        <v>0</v>
      </c>
      <c r="FO394" s="17">
        <v>0</v>
      </c>
      <c r="FP394" s="17">
        <v>0</v>
      </c>
      <c r="FQ394" s="17">
        <v>0</v>
      </c>
      <c r="FR394" s="17">
        <v>0</v>
      </c>
      <c r="FS394" s="17">
        <v>0</v>
      </c>
      <c r="FT394" s="17">
        <v>0</v>
      </c>
      <c r="FU394" s="17">
        <v>0</v>
      </c>
      <c r="FV394" s="17">
        <v>0</v>
      </c>
      <c r="FW394" s="17">
        <v>0</v>
      </c>
      <c r="FX394" s="17">
        <v>0</v>
      </c>
      <c r="FY394" s="17">
        <v>0</v>
      </c>
      <c r="FZ394" s="17">
        <v>0</v>
      </c>
      <c r="GA394" s="17">
        <v>0</v>
      </c>
      <c r="GB394" s="17">
        <v>0</v>
      </c>
      <c r="GC394" s="17">
        <v>0</v>
      </c>
      <c r="GD394" s="17">
        <v>0</v>
      </c>
      <c r="GE394" s="17">
        <v>0</v>
      </c>
      <c r="GF394" s="17">
        <v>0</v>
      </c>
      <c r="GG394" s="17">
        <v>0</v>
      </c>
      <c r="GH394" s="17">
        <v>0</v>
      </c>
      <c r="GI394" s="17">
        <v>0</v>
      </c>
      <c r="GJ394" s="17">
        <v>0</v>
      </c>
      <c r="GK394" s="17">
        <v>0</v>
      </c>
      <c r="GL394" s="17">
        <v>0</v>
      </c>
      <c r="GM394" s="17">
        <v>0</v>
      </c>
      <c r="GN394" s="17">
        <v>0</v>
      </c>
      <c r="GO394" s="17">
        <v>0</v>
      </c>
      <c r="GP394" s="17">
        <v>0</v>
      </c>
      <c r="GQ394" s="17">
        <v>0</v>
      </c>
      <c r="GR394" s="17">
        <v>0</v>
      </c>
      <c r="GS394" s="17">
        <v>0</v>
      </c>
      <c r="GT394" s="17">
        <v>0</v>
      </c>
      <c r="GU394" s="17">
        <v>0</v>
      </c>
      <c r="GV394" s="17">
        <v>0</v>
      </c>
      <c r="GW394" s="17">
        <v>0</v>
      </c>
      <c r="GX394" s="17">
        <v>0</v>
      </c>
      <c r="GY394" s="17">
        <v>0</v>
      </c>
      <c r="GZ394" s="17">
        <v>0</v>
      </c>
      <c r="HA394" s="17">
        <v>0</v>
      </c>
      <c r="HB394" s="17">
        <v>0</v>
      </c>
      <c r="HC394" s="17">
        <v>0</v>
      </c>
      <c r="HD394" s="17">
        <v>0</v>
      </c>
      <c r="HE394" s="17">
        <v>0</v>
      </c>
      <c r="HF394" s="17">
        <v>0</v>
      </c>
      <c r="HG394" s="17">
        <v>0</v>
      </c>
      <c r="HH394" s="17">
        <v>0</v>
      </c>
      <c r="HI394" s="17">
        <v>0</v>
      </c>
      <c r="HJ394" s="17">
        <v>0</v>
      </c>
      <c r="HK394" s="17">
        <v>0</v>
      </c>
      <c r="HL394" s="17">
        <v>0</v>
      </c>
      <c r="HM394" s="17">
        <v>0</v>
      </c>
      <c r="HN394" s="17">
        <v>0</v>
      </c>
      <c r="HO394" s="17">
        <v>0</v>
      </c>
      <c r="HP394" s="17">
        <v>0</v>
      </c>
      <c r="HQ394" s="17">
        <v>0</v>
      </c>
      <c r="HR394" s="17">
        <v>0</v>
      </c>
      <c r="HS394" s="17">
        <v>0</v>
      </c>
      <c r="HT394" s="17">
        <v>0</v>
      </c>
      <c r="HU394" s="17">
        <v>0</v>
      </c>
      <c r="HV394" s="17">
        <v>0</v>
      </c>
      <c r="HW394" s="17">
        <v>0</v>
      </c>
      <c r="HX394" s="17">
        <v>0</v>
      </c>
      <c r="HY394" s="17">
        <v>0</v>
      </c>
      <c r="HZ394" s="17">
        <v>0</v>
      </c>
      <c r="IA394" s="17">
        <v>0</v>
      </c>
      <c r="IB394" s="17">
        <v>0</v>
      </c>
      <c r="IC394" s="17">
        <v>0</v>
      </c>
      <c r="ID394" s="17">
        <v>0</v>
      </c>
      <c r="IE394" s="17">
        <v>0</v>
      </c>
      <c r="IF394" s="17">
        <v>0</v>
      </c>
      <c r="IG394" s="17">
        <v>0</v>
      </c>
      <c r="IH394" s="17">
        <v>0</v>
      </c>
      <c r="II394" s="17">
        <v>0</v>
      </c>
      <c r="IJ394" s="17">
        <v>0</v>
      </c>
      <c r="IK394" s="17">
        <v>0</v>
      </c>
      <c r="IL394" s="17">
        <v>0</v>
      </c>
      <c r="IM394" s="17">
        <v>0</v>
      </c>
      <c r="IN394" s="17">
        <v>0</v>
      </c>
      <c r="IO394" s="17">
        <v>0</v>
      </c>
      <c r="IP394" s="17">
        <v>0</v>
      </c>
      <c r="IQ394" s="17">
        <v>0</v>
      </c>
      <c r="IR394" s="17">
        <v>0</v>
      </c>
      <c r="IS394" s="17">
        <v>0</v>
      </c>
      <c r="IT394" s="17">
        <v>0</v>
      </c>
      <c r="IU394" s="17">
        <v>0</v>
      </c>
      <c r="IV394" s="17">
        <v>0</v>
      </c>
      <c r="IW394" s="17">
        <v>0</v>
      </c>
      <c r="IX394" s="17">
        <v>0</v>
      </c>
      <c r="IY394" s="17">
        <v>0</v>
      </c>
      <c r="IZ394" s="17">
        <v>0</v>
      </c>
      <c r="JA394" s="17">
        <v>0</v>
      </c>
      <c r="JB394" s="17">
        <v>0</v>
      </c>
      <c r="JC394" s="17">
        <v>0</v>
      </c>
      <c r="JD394" s="17">
        <v>0</v>
      </c>
      <c r="JE394" s="17">
        <v>0</v>
      </c>
      <c r="JF394" s="17">
        <v>0</v>
      </c>
      <c r="JG394" s="17">
        <v>0</v>
      </c>
      <c r="JH394" s="17">
        <v>0</v>
      </c>
      <c r="JI394" s="17">
        <v>0</v>
      </c>
      <c r="JJ394" s="17">
        <v>0</v>
      </c>
      <c r="JK394" s="17">
        <v>0</v>
      </c>
      <c r="JL394" s="17">
        <v>0</v>
      </c>
      <c r="JM394" s="17">
        <v>0</v>
      </c>
      <c r="JN394" s="17">
        <v>0</v>
      </c>
      <c r="JO394" s="17">
        <v>0</v>
      </c>
      <c r="JP394" s="17">
        <v>0</v>
      </c>
      <c r="JQ394" s="17">
        <v>0</v>
      </c>
      <c r="JR394" s="17">
        <v>0</v>
      </c>
      <c r="JS394" s="17">
        <v>0</v>
      </c>
      <c r="JT394" s="17">
        <v>0</v>
      </c>
      <c r="JU394" s="17">
        <v>0</v>
      </c>
      <c r="JV394" s="17">
        <v>0</v>
      </c>
      <c r="JW394" s="17">
        <v>0</v>
      </c>
      <c r="JX394" s="17">
        <v>0</v>
      </c>
      <c r="JY394" s="17">
        <v>0</v>
      </c>
    </row>
    <row r="395" spans="1:285" x14ac:dyDescent="0.15">
      <c r="A395" s="17" t="s">
        <v>832</v>
      </c>
      <c r="B395" s="17" t="s">
        <v>833</v>
      </c>
      <c r="C395" s="17">
        <v>0</v>
      </c>
      <c r="D395" s="17">
        <v>0</v>
      </c>
      <c r="E395" s="17">
        <v>0</v>
      </c>
      <c r="F395" s="17">
        <v>0</v>
      </c>
      <c r="G395" s="17">
        <v>0</v>
      </c>
      <c r="H395" s="17">
        <v>0</v>
      </c>
      <c r="I395" s="17">
        <v>57.69</v>
      </c>
      <c r="J395" s="17">
        <v>57.69</v>
      </c>
      <c r="K395" s="17">
        <v>57.69</v>
      </c>
      <c r="L395" s="17">
        <v>57.69</v>
      </c>
      <c r="M395" s="17">
        <v>57.69</v>
      </c>
      <c r="N395" s="17">
        <v>57.85</v>
      </c>
      <c r="O395" s="17">
        <v>57.9</v>
      </c>
      <c r="P395" s="17">
        <v>57.84</v>
      </c>
      <c r="Q395" s="17">
        <v>57.7</v>
      </c>
      <c r="R395" s="17">
        <v>57.7</v>
      </c>
      <c r="S395" s="17">
        <v>57.71</v>
      </c>
      <c r="T395" s="17">
        <v>57.66</v>
      </c>
      <c r="U395" s="17">
        <v>57.6</v>
      </c>
      <c r="V395" s="17">
        <v>57.66</v>
      </c>
      <c r="W395" s="17">
        <v>57.72</v>
      </c>
      <c r="X395" s="17">
        <v>57.75</v>
      </c>
      <c r="Y395" s="17">
        <v>57.75</v>
      </c>
      <c r="Z395" s="17">
        <v>57.73</v>
      </c>
      <c r="AA395" s="17">
        <v>57.75</v>
      </c>
      <c r="AB395" s="17">
        <v>0</v>
      </c>
      <c r="AC395" s="17">
        <v>0</v>
      </c>
      <c r="AD395" s="17">
        <v>0</v>
      </c>
      <c r="AE395" s="17">
        <v>0</v>
      </c>
      <c r="AF395" s="17">
        <v>0</v>
      </c>
      <c r="AG395" s="17">
        <v>0</v>
      </c>
      <c r="AH395" s="17">
        <v>0</v>
      </c>
      <c r="AI395" s="17">
        <v>0</v>
      </c>
      <c r="AJ395" s="17">
        <v>0</v>
      </c>
      <c r="AK395" s="17">
        <v>0</v>
      </c>
      <c r="AL395" s="17">
        <v>0</v>
      </c>
      <c r="AM395" s="17">
        <v>0</v>
      </c>
      <c r="AN395" s="17">
        <v>0</v>
      </c>
      <c r="AO395" s="17">
        <v>0</v>
      </c>
      <c r="AP395" s="17">
        <v>0</v>
      </c>
      <c r="AQ395" s="17">
        <v>0</v>
      </c>
      <c r="AR395" s="17">
        <v>0</v>
      </c>
      <c r="AS395" s="17">
        <v>0</v>
      </c>
      <c r="AT395" s="17">
        <v>0</v>
      </c>
      <c r="AU395" s="17">
        <v>0</v>
      </c>
      <c r="AV395" s="17">
        <v>0</v>
      </c>
      <c r="AW395" s="17">
        <v>0</v>
      </c>
      <c r="AX395" s="17">
        <v>0</v>
      </c>
      <c r="AY395" s="17">
        <v>0</v>
      </c>
      <c r="AZ395" s="17">
        <v>0</v>
      </c>
      <c r="BA395" s="17">
        <v>0</v>
      </c>
      <c r="BB395" s="17">
        <v>0</v>
      </c>
      <c r="BC395" s="17">
        <v>0</v>
      </c>
      <c r="BD395" s="17">
        <v>0</v>
      </c>
      <c r="BE395" s="17">
        <v>0</v>
      </c>
      <c r="BF395" s="17">
        <v>0</v>
      </c>
      <c r="BG395" s="17">
        <v>0</v>
      </c>
      <c r="BH395" s="17">
        <v>0</v>
      </c>
      <c r="BI395" s="17">
        <v>0</v>
      </c>
      <c r="BJ395" s="17">
        <v>0</v>
      </c>
      <c r="BK395" s="17">
        <v>0</v>
      </c>
      <c r="BL395" s="17">
        <v>0</v>
      </c>
      <c r="BM395" s="17">
        <v>0</v>
      </c>
      <c r="BN395" s="17">
        <v>0</v>
      </c>
      <c r="BO395" s="17">
        <v>0</v>
      </c>
      <c r="BP395" s="17">
        <v>0</v>
      </c>
      <c r="BQ395" s="17">
        <v>0</v>
      </c>
      <c r="BR395" s="17">
        <v>0</v>
      </c>
      <c r="BS395" s="17">
        <v>0</v>
      </c>
      <c r="BT395" s="17">
        <v>0</v>
      </c>
      <c r="BU395" s="17">
        <v>0</v>
      </c>
      <c r="BV395" s="17">
        <v>0</v>
      </c>
      <c r="BW395" s="17">
        <v>0</v>
      </c>
      <c r="BX395" s="17">
        <v>0</v>
      </c>
      <c r="BY395" s="17">
        <v>0</v>
      </c>
      <c r="BZ395" s="17">
        <v>0</v>
      </c>
      <c r="CA395" s="17">
        <v>0</v>
      </c>
      <c r="CB395" s="17">
        <v>0</v>
      </c>
      <c r="CC395" s="17">
        <v>0</v>
      </c>
      <c r="CD395" s="17">
        <v>0</v>
      </c>
      <c r="CE395" s="17">
        <v>0</v>
      </c>
      <c r="CF395" s="17">
        <v>0</v>
      </c>
      <c r="CG395" s="17">
        <v>0</v>
      </c>
      <c r="CH395" s="17">
        <v>0</v>
      </c>
      <c r="CI395" s="17">
        <v>0</v>
      </c>
      <c r="CJ395" s="17">
        <v>0</v>
      </c>
      <c r="CK395" s="17">
        <v>0</v>
      </c>
      <c r="CL395" s="17">
        <v>0</v>
      </c>
      <c r="CM395" s="17">
        <v>0</v>
      </c>
      <c r="CN395" s="17">
        <v>0</v>
      </c>
      <c r="CO395" s="17">
        <v>0</v>
      </c>
      <c r="CP395" s="17">
        <v>0</v>
      </c>
      <c r="CQ395" s="17">
        <v>0</v>
      </c>
      <c r="CR395" s="17">
        <v>0</v>
      </c>
      <c r="CS395" s="17">
        <v>0</v>
      </c>
      <c r="CT395" s="17">
        <v>0</v>
      </c>
      <c r="CU395" s="17">
        <v>0</v>
      </c>
      <c r="CV395" s="17">
        <v>0</v>
      </c>
      <c r="CW395" s="17">
        <v>0</v>
      </c>
      <c r="CX395" s="17">
        <v>0</v>
      </c>
      <c r="CY395" s="17">
        <v>0</v>
      </c>
      <c r="CZ395" s="17">
        <v>0</v>
      </c>
      <c r="DA395" s="17">
        <v>0</v>
      </c>
      <c r="DB395" s="17">
        <v>0</v>
      </c>
      <c r="DC395" s="17">
        <v>0</v>
      </c>
      <c r="DD395" s="17">
        <v>0</v>
      </c>
      <c r="DE395" s="17">
        <v>0</v>
      </c>
      <c r="DF395" s="17">
        <v>0</v>
      </c>
      <c r="DG395" s="17">
        <v>0</v>
      </c>
      <c r="DH395" s="17">
        <v>0</v>
      </c>
      <c r="DI395" s="17">
        <v>0</v>
      </c>
      <c r="DJ395" s="17">
        <v>0</v>
      </c>
      <c r="DK395" s="17">
        <v>0</v>
      </c>
      <c r="DL395" s="17">
        <v>0</v>
      </c>
      <c r="DM395" s="17">
        <v>0</v>
      </c>
      <c r="DN395" s="17">
        <v>0</v>
      </c>
      <c r="DO395" s="17">
        <v>0</v>
      </c>
      <c r="DP395" s="17">
        <v>0</v>
      </c>
      <c r="DQ395" s="17">
        <v>0</v>
      </c>
      <c r="DR395" s="17">
        <v>0</v>
      </c>
      <c r="DS395" s="17">
        <v>0</v>
      </c>
      <c r="DT395" s="17">
        <v>0</v>
      </c>
      <c r="DU395" s="17">
        <v>0</v>
      </c>
      <c r="DV395" s="17">
        <v>0</v>
      </c>
      <c r="DW395" s="17">
        <v>0</v>
      </c>
      <c r="DX395" s="17">
        <v>0</v>
      </c>
      <c r="DY395" s="17">
        <v>0</v>
      </c>
      <c r="DZ395" s="17">
        <v>0</v>
      </c>
      <c r="EA395" s="17">
        <v>0</v>
      </c>
      <c r="EB395" s="17">
        <v>0</v>
      </c>
      <c r="EC395" s="17">
        <v>0</v>
      </c>
      <c r="ED395" s="17">
        <v>0</v>
      </c>
      <c r="EE395" s="17">
        <v>0</v>
      </c>
      <c r="EF395" s="17">
        <v>0</v>
      </c>
      <c r="EG395" s="17">
        <v>0</v>
      </c>
      <c r="EH395" s="17">
        <v>0</v>
      </c>
      <c r="EI395" s="17">
        <v>0</v>
      </c>
      <c r="EJ395" s="17">
        <v>0</v>
      </c>
      <c r="EK395" s="17">
        <v>0</v>
      </c>
      <c r="EL395" s="17">
        <v>0</v>
      </c>
      <c r="EM395" s="17">
        <v>0</v>
      </c>
      <c r="EN395" s="17">
        <v>0</v>
      </c>
      <c r="EO395" s="17">
        <v>0</v>
      </c>
      <c r="EP395" s="17">
        <v>0</v>
      </c>
      <c r="EQ395" s="17">
        <v>0</v>
      </c>
      <c r="ER395" s="17">
        <v>0</v>
      </c>
      <c r="ES395" s="17">
        <v>0</v>
      </c>
      <c r="ET395" s="17">
        <v>0</v>
      </c>
      <c r="EU395" s="17">
        <v>0</v>
      </c>
      <c r="EV395" s="17">
        <v>0</v>
      </c>
      <c r="EW395" s="17">
        <v>0</v>
      </c>
      <c r="EX395" s="17">
        <v>0</v>
      </c>
      <c r="EY395" s="17">
        <v>0</v>
      </c>
      <c r="EZ395" s="17">
        <v>0</v>
      </c>
      <c r="FA395" s="17">
        <v>0</v>
      </c>
      <c r="FB395" s="17">
        <v>0</v>
      </c>
      <c r="FC395" s="17">
        <v>0</v>
      </c>
      <c r="FD395" s="17">
        <v>0</v>
      </c>
      <c r="FE395" s="17">
        <v>0</v>
      </c>
      <c r="FF395" s="17">
        <v>0</v>
      </c>
      <c r="FG395" s="17">
        <v>0</v>
      </c>
      <c r="FH395" s="17">
        <v>0</v>
      </c>
      <c r="FI395" s="17">
        <v>0</v>
      </c>
      <c r="FJ395" s="17">
        <v>0</v>
      </c>
      <c r="FK395" s="17">
        <v>0</v>
      </c>
      <c r="FL395" s="17">
        <v>0</v>
      </c>
      <c r="FM395" s="17">
        <v>0</v>
      </c>
      <c r="FN395" s="17">
        <v>0</v>
      </c>
      <c r="FO395" s="17">
        <v>0</v>
      </c>
      <c r="FP395" s="17">
        <v>0</v>
      </c>
      <c r="FQ395" s="17">
        <v>0</v>
      </c>
      <c r="FR395" s="17">
        <v>0</v>
      </c>
      <c r="FS395" s="17">
        <v>0</v>
      </c>
      <c r="FT395" s="17">
        <v>0</v>
      </c>
      <c r="FU395" s="17">
        <v>0</v>
      </c>
      <c r="FV395" s="17">
        <v>0</v>
      </c>
      <c r="FW395" s="17">
        <v>0</v>
      </c>
      <c r="FX395" s="17">
        <v>0</v>
      </c>
      <c r="FY395" s="17">
        <v>0</v>
      </c>
      <c r="FZ395" s="17">
        <v>0</v>
      </c>
      <c r="GA395" s="17">
        <v>0</v>
      </c>
      <c r="GB395" s="17">
        <v>0</v>
      </c>
      <c r="GC395" s="17">
        <v>0</v>
      </c>
      <c r="GD395" s="17">
        <v>0</v>
      </c>
      <c r="GE395" s="17">
        <v>0</v>
      </c>
      <c r="GF395" s="17">
        <v>0</v>
      </c>
      <c r="GG395" s="17">
        <v>0</v>
      </c>
      <c r="GH395" s="17">
        <v>0</v>
      </c>
      <c r="GI395" s="17">
        <v>0</v>
      </c>
      <c r="GJ395" s="17">
        <v>0</v>
      </c>
      <c r="GK395" s="17">
        <v>0</v>
      </c>
      <c r="GL395" s="17">
        <v>0</v>
      </c>
      <c r="GM395" s="17">
        <v>0</v>
      </c>
      <c r="GN395" s="17">
        <v>0</v>
      </c>
      <c r="GO395" s="17">
        <v>0</v>
      </c>
      <c r="GP395" s="17">
        <v>0</v>
      </c>
      <c r="GQ395" s="17">
        <v>0</v>
      </c>
      <c r="GR395" s="17">
        <v>0</v>
      </c>
      <c r="GS395" s="17">
        <v>0</v>
      </c>
      <c r="GT395" s="17">
        <v>0</v>
      </c>
      <c r="GU395" s="17">
        <v>0</v>
      </c>
      <c r="GV395" s="17">
        <v>0</v>
      </c>
      <c r="GW395" s="17">
        <v>0</v>
      </c>
      <c r="GX395" s="17">
        <v>0</v>
      </c>
      <c r="GY395" s="17">
        <v>0</v>
      </c>
      <c r="GZ395" s="17">
        <v>0</v>
      </c>
      <c r="HA395" s="17">
        <v>0</v>
      </c>
      <c r="HB395" s="17">
        <v>0</v>
      </c>
      <c r="HC395" s="17">
        <v>0</v>
      </c>
      <c r="HD395" s="17">
        <v>0</v>
      </c>
      <c r="HE395" s="17">
        <v>0</v>
      </c>
      <c r="HF395" s="17">
        <v>0</v>
      </c>
      <c r="HG395" s="17">
        <v>0</v>
      </c>
      <c r="HH395" s="17">
        <v>0</v>
      </c>
      <c r="HI395" s="17">
        <v>0</v>
      </c>
      <c r="HJ395" s="17">
        <v>0</v>
      </c>
      <c r="HK395" s="17">
        <v>0</v>
      </c>
      <c r="HL395" s="17">
        <v>0</v>
      </c>
      <c r="HM395" s="17">
        <v>0</v>
      </c>
      <c r="HN395" s="17">
        <v>0</v>
      </c>
      <c r="HO395" s="17">
        <v>0</v>
      </c>
      <c r="HP395" s="17">
        <v>0</v>
      </c>
      <c r="HQ395" s="17">
        <v>0</v>
      </c>
      <c r="HR395" s="17">
        <v>0</v>
      </c>
      <c r="HS395" s="17">
        <v>0</v>
      </c>
      <c r="HT395" s="17">
        <v>0</v>
      </c>
      <c r="HU395" s="17">
        <v>0</v>
      </c>
      <c r="HV395" s="17">
        <v>0</v>
      </c>
      <c r="HW395" s="17">
        <v>0</v>
      </c>
      <c r="HX395" s="17">
        <v>0</v>
      </c>
      <c r="HY395" s="17">
        <v>0</v>
      </c>
      <c r="HZ395" s="17">
        <v>0</v>
      </c>
      <c r="IA395" s="17">
        <v>0</v>
      </c>
      <c r="IB395" s="17">
        <v>0</v>
      </c>
      <c r="IC395" s="17">
        <v>0</v>
      </c>
      <c r="ID395" s="17">
        <v>0</v>
      </c>
      <c r="IE395" s="17">
        <v>0</v>
      </c>
      <c r="IF395" s="17">
        <v>0</v>
      </c>
      <c r="IG395" s="17">
        <v>0</v>
      </c>
      <c r="IH395" s="17">
        <v>0</v>
      </c>
      <c r="II395" s="17">
        <v>0</v>
      </c>
      <c r="IJ395" s="17">
        <v>0</v>
      </c>
      <c r="IK395" s="17">
        <v>0</v>
      </c>
      <c r="IL395" s="17">
        <v>0</v>
      </c>
      <c r="IM395" s="17">
        <v>0</v>
      </c>
      <c r="IN395" s="17">
        <v>0</v>
      </c>
      <c r="IO395" s="17">
        <v>0</v>
      </c>
      <c r="IP395" s="17">
        <v>0</v>
      </c>
      <c r="IQ395" s="17">
        <v>0</v>
      </c>
      <c r="IR395" s="17">
        <v>0</v>
      </c>
      <c r="IS395" s="17">
        <v>0</v>
      </c>
      <c r="IT395" s="17">
        <v>0</v>
      </c>
      <c r="IU395" s="17">
        <v>0</v>
      </c>
      <c r="IV395" s="17">
        <v>0</v>
      </c>
      <c r="IW395" s="17">
        <v>0</v>
      </c>
      <c r="IX395" s="17">
        <v>0</v>
      </c>
      <c r="IY395" s="17">
        <v>0</v>
      </c>
      <c r="IZ395" s="17">
        <v>0</v>
      </c>
      <c r="JA395" s="17">
        <v>0</v>
      </c>
      <c r="JB395" s="17">
        <v>0</v>
      </c>
      <c r="JC395" s="17">
        <v>0</v>
      </c>
      <c r="JD395" s="17">
        <v>0</v>
      </c>
      <c r="JE395" s="17">
        <v>0</v>
      </c>
      <c r="JF395" s="17">
        <v>0</v>
      </c>
      <c r="JG395" s="17">
        <v>0</v>
      </c>
      <c r="JH395" s="17">
        <v>0</v>
      </c>
      <c r="JI395" s="17">
        <v>0</v>
      </c>
      <c r="JJ395" s="17">
        <v>0</v>
      </c>
      <c r="JK395" s="17">
        <v>0</v>
      </c>
      <c r="JL395" s="17">
        <v>0</v>
      </c>
      <c r="JM395" s="17">
        <v>0</v>
      </c>
      <c r="JN395" s="17">
        <v>0</v>
      </c>
      <c r="JO395" s="17">
        <v>0</v>
      </c>
      <c r="JP395" s="17">
        <v>0</v>
      </c>
      <c r="JQ395" s="17">
        <v>0</v>
      </c>
      <c r="JR395" s="17">
        <v>0</v>
      </c>
      <c r="JS395" s="17">
        <v>0</v>
      </c>
      <c r="JT395" s="17">
        <v>0</v>
      </c>
      <c r="JU395" s="17">
        <v>0</v>
      </c>
      <c r="JV395" s="17">
        <v>0</v>
      </c>
      <c r="JW395" s="17">
        <v>0</v>
      </c>
      <c r="JX395" s="17">
        <v>0</v>
      </c>
      <c r="JY395" s="17">
        <v>0</v>
      </c>
    </row>
    <row r="396" spans="1:285" x14ac:dyDescent="0.15">
      <c r="A396" s="17" t="s">
        <v>297</v>
      </c>
      <c r="B396" s="17" t="s">
        <v>298</v>
      </c>
      <c r="C396" s="17">
        <v>0</v>
      </c>
      <c r="D396" s="17">
        <v>0</v>
      </c>
      <c r="E396" s="17">
        <v>0</v>
      </c>
      <c r="F396" s="17">
        <v>0</v>
      </c>
      <c r="G396" s="17">
        <v>0</v>
      </c>
      <c r="H396" s="17">
        <v>0</v>
      </c>
      <c r="I396" s="17">
        <v>13.99</v>
      </c>
      <c r="J396" s="17">
        <v>13.99</v>
      </c>
      <c r="K396" s="17">
        <v>13.99</v>
      </c>
      <c r="L396" s="17">
        <v>13.99</v>
      </c>
      <c r="M396" s="17">
        <v>13.99</v>
      </c>
      <c r="N396" s="17">
        <v>14.05</v>
      </c>
      <c r="O396" s="17">
        <v>14.04</v>
      </c>
      <c r="P396" s="17">
        <v>14.01</v>
      </c>
      <c r="Q396" s="17">
        <v>14.02</v>
      </c>
      <c r="R396" s="17">
        <v>14.03</v>
      </c>
      <c r="S396" s="17">
        <v>14.03</v>
      </c>
      <c r="T396" s="17">
        <v>14.04</v>
      </c>
      <c r="U396" s="17">
        <v>14.04</v>
      </c>
      <c r="V396" s="17">
        <v>14.08</v>
      </c>
      <c r="W396" s="17">
        <v>14.12</v>
      </c>
      <c r="X396" s="17">
        <v>14.15</v>
      </c>
      <c r="Y396" s="17">
        <v>14.19</v>
      </c>
      <c r="Z396" s="17">
        <v>14.19</v>
      </c>
      <c r="AA396" s="17">
        <v>14.14</v>
      </c>
      <c r="AB396" s="17">
        <v>0</v>
      </c>
      <c r="AC396" s="17">
        <v>0</v>
      </c>
      <c r="AD396" s="17">
        <v>0</v>
      </c>
      <c r="AE396" s="17">
        <v>0</v>
      </c>
      <c r="AF396" s="17">
        <v>0</v>
      </c>
      <c r="AG396" s="17">
        <v>0</v>
      </c>
      <c r="AH396" s="17">
        <v>0</v>
      </c>
      <c r="AI396" s="17">
        <v>0</v>
      </c>
      <c r="AJ396" s="17">
        <v>0</v>
      </c>
      <c r="AK396" s="17">
        <v>0</v>
      </c>
      <c r="AL396" s="17">
        <v>0</v>
      </c>
      <c r="AM396" s="17">
        <v>0</v>
      </c>
      <c r="AN396" s="17">
        <v>0</v>
      </c>
      <c r="AO396" s="17">
        <v>0</v>
      </c>
      <c r="AP396" s="17">
        <v>0</v>
      </c>
      <c r="AQ396" s="17">
        <v>0</v>
      </c>
      <c r="AR396" s="17">
        <v>0</v>
      </c>
      <c r="AS396" s="17">
        <v>0</v>
      </c>
      <c r="AT396" s="17">
        <v>0</v>
      </c>
      <c r="AU396" s="17">
        <v>0</v>
      </c>
      <c r="AV396" s="17">
        <v>0</v>
      </c>
      <c r="AW396" s="17">
        <v>0</v>
      </c>
      <c r="AX396" s="17">
        <v>0</v>
      </c>
      <c r="AY396" s="17">
        <v>0</v>
      </c>
      <c r="AZ396" s="17">
        <v>0</v>
      </c>
      <c r="BA396" s="17">
        <v>0</v>
      </c>
      <c r="BB396" s="17">
        <v>0</v>
      </c>
      <c r="BC396" s="17">
        <v>0</v>
      </c>
      <c r="BD396" s="17">
        <v>0</v>
      </c>
      <c r="BE396" s="17">
        <v>0</v>
      </c>
      <c r="BF396" s="17">
        <v>0</v>
      </c>
      <c r="BG396" s="17">
        <v>0</v>
      </c>
      <c r="BH396" s="17">
        <v>0</v>
      </c>
      <c r="BI396" s="17">
        <v>0</v>
      </c>
      <c r="BJ396" s="17">
        <v>0</v>
      </c>
      <c r="BK396" s="17">
        <v>0</v>
      </c>
      <c r="BL396" s="17">
        <v>0</v>
      </c>
      <c r="BM396" s="17">
        <v>0</v>
      </c>
      <c r="BN396" s="17">
        <v>0</v>
      </c>
      <c r="BO396" s="17">
        <v>0</v>
      </c>
      <c r="BP396" s="17">
        <v>0</v>
      </c>
      <c r="BQ396" s="17">
        <v>0</v>
      </c>
      <c r="BR396" s="17">
        <v>0</v>
      </c>
      <c r="BS396" s="17">
        <v>0</v>
      </c>
      <c r="BT396" s="17">
        <v>0</v>
      </c>
      <c r="BU396" s="17">
        <v>0</v>
      </c>
      <c r="BV396" s="17">
        <v>0</v>
      </c>
      <c r="BW396" s="17">
        <v>0</v>
      </c>
      <c r="BX396" s="17">
        <v>0</v>
      </c>
      <c r="BY396" s="17">
        <v>0</v>
      </c>
      <c r="BZ396" s="17">
        <v>0</v>
      </c>
      <c r="CA396" s="17">
        <v>0</v>
      </c>
      <c r="CB396" s="17">
        <v>0</v>
      </c>
      <c r="CC396" s="17">
        <v>0</v>
      </c>
      <c r="CD396" s="17">
        <v>0</v>
      </c>
      <c r="CE396" s="17">
        <v>0</v>
      </c>
      <c r="CF396" s="17">
        <v>0</v>
      </c>
      <c r="CG396" s="17">
        <v>0</v>
      </c>
      <c r="CH396" s="17">
        <v>0</v>
      </c>
      <c r="CI396" s="17">
        <v>0</v>
      </c>
      <c r="CJ396" s="17">
        <v>0</v>
      </c>
      <c r="CK396" s="17">
        <v>0</v>
      </c>
      <c r="CL396" s="17">
        <v>0</v>
      </c>
      <c r="CM396" s="17">
        <v>0</v>
      </c>
      <c r="CN396" s="17">
        <v>0</v>
      </c>
      <c r="CO396" s="17">
        <v>0</v>
      </c>
      <c r="CP396" s="17">
        <v>0</v>
      </c>
      <c r="CQ396" s="17">
        <v>0</v>
      </c>
      <c r="CR396" s="17">
        <v>0</v>
      </c>
      <c r="CS396" s="17">
        <v>0</v>
      </c>
      <c r="CT396" s="17">
        <v>0</v>
      </c>
      <c r="CU396" s="17">
        <v>0</v>
      </c>
      <c r="CV396" s="17">
        <v>0</v>
      </c>
      <c r="CW396" s="17">
        <v>0</v>
      </c>
      <c r="CX396" s="17">
        <v>0</v>
      </c>
      <c r="CY396" s="17">
        <v>0</v>
      </c>
      <c r="CZ396" s="17">
        <v>0</v>
      </c>
      <c r="DA396" s="17">
        <v>0</v>
      </c>
      <c r="DB396" s="17">
        <v>0</v>
      </c>
      <c r="DC396" s="17">
        <v>0</v>
      </c>
      <c r="DD396" s="17">
        <v>0</v>
      </c>
      <c r="DE396" s="17">
        <v>0</v>
      </c>
      <c r="DF396" s="17">
        <v>0</v>
      </c>
      <c r="DG396" s="17">
        <v>0</v>
      </c>
      <c r="DH396" s="17">
        <v>0</v>
      </c>
      <c r="DI396" s="17">
        <v>0</v>
      </c>
      <c r="DJ396" s="17">
        <v>0</v>
      </c>
      <c r="DK396" s="17">
        <v>0</v>
      </c>
      <c r="DL396" s="17">
        <v>0</v>
      </c>
      <c r="DM396" s="17">
        <v>0</v>
      </c>
      <c r="DN396" s="17">
        <v>0</v>
      </c>
      <c r="DO396" s="17">
        <v>0</v>
      </c>
      <c r="DP396" s="17">
        <v>0</v>
      </c>
      <c r="DQ396" s="17">
        <v>0</v>
      </c>
      <c r="DR396" s="17">
        <v>0</v>
      </c>
      <c r="DS396" s="17">
        <v>0</v>
      </c>
      <c r="DT396" s="17">
        <v>0</v>
      </c>
      <c r="DU396" s="17">
        <v>0</v>
      </c>
      <c r="DV396" s="17">
        <v>0</v>
      </c>
      <c r="DW396" s="17">
        <v>0</v>
      </c>
      <c r="DX396" s="17">
        <v>0</v>
      </c>
      <c r="DY396" s="17">
        <v>0</v>
      </c>
      <c r="DZ396" s="17">
        <v>0</v>
      </c>
      <c r="EA396" s="17">
        <v>0</v>
      </c>
      <c r="EB396" s="17">
        <v>0</v>
      </c>
      <c r="EC396" s="17">
        <v>0</v>
      </c>
      <c r="ED396" s="17">
        <v>0</v>
      </c>
      <c r="EE396" s="17">
        <v>0</v>
      </c>
      <c r="EF396" s="17">
        <v>0</v>
      </c>
      <c r="EG396" s="17">
        <v>0</v>
      </c>
      <c r="EH396" s="17">
        <v>0</v>
      </c>
      <c r="EI396" s="17">
        <v>0</v>
      </c>
      <c r="EJ396" s="17">
        <v>0</v>
      </c>
      <c r="EK396" s="17">
        <v>0</v>
      </c>
      <c r="EL396" s="17">
        <v>0</v>
      </c>
      <c r="EM396" s="17">
        <v>0</v>
      </c>
      <c r="EN396" s="17">
        <v>0</v>
      </c>
      <c r="EO396" s="17">
        <v>0</v>
      </c>
      <c r="EP396" s="17">
        <v>0</v>
      </c>
      <c r="EQ396" s="17">
        <v>0</v>
      </c>
      <c r="ER396" s="17">
        <v>0</v>
      </c>
      <c r="ES396" s="17">
        <v>0</v>
      </c>
      <c r="ET396" s="17">
        <v>0</v>
      </c>
      <c r="EU396" s="17">
        <v>0</v>
      </c>
      <c r="EV396" s="17">
        <v>0</v>
      </c>
      <c r="EW396" s="17">
        <v>0</v>
      </c>
      <c r="EX396" s="17">
        <v>0</v>
      </c>
      <c r="EY396" s="17">
        <v>0</v>
      </c>
      <c r="EZ396" s="17">
        <v>0</v>
      </c>
      <c r="FA396" s="17">
        <v>0</v>
      </c>
      <c r="FB396" s="17">
        <v>0</v>
      </c>
      <c r="FC396" s="17">
        <v>0</v>
      </c>
      <c r="FD396" s="17">
        <v>0</v>
      </c>
      <c r="FE396" s="17">
        <v>0</v>
      </c>
      <c r="FF396" s="17">
        <v>0</v>
      </c>
      <c r="FG396" s="17">
        <v>0</v>
      </c>
      <c r="FH396" s="17">
        <v>0</v>
      </c>
      <c r="FI396" s="17">
        <v>0</v>
      </c>
      <c r="FJ396" s="17">
        <v>0</v>
      </c>
      <c r="FK396" s="17">
        <v>0</v>
      </c>
      <c r="FL396" s="17">
        <v>0</v>
      </c>
      <c r="FM396" s="17">
        <v>0</v>
      </c>
      <c r="FN396" s="17">
        <v>0</v>
      </c>
      <c r="FO396" s="17">
        <v>0</v>
      </c>
      <c r="FP396" s="17">
        <v>0</v>
      </c>
      <c r="FQ396" s="17">
        <v>0</v>
      </c>
      <c r="FR396" s="17">
        <v>0</v>
      </c>
      <c r="FS396" s="17">
        <v>0</v>
      </c>
      <c r="FT396" s="17">
        <v>0</v>
      </c>
      <c r="FU396" s="17">
        <v>0</v>
      </c>
      <c r="FV396" s="17">
        <v>0</v>
      </c>
      <c r="FW396" s="17">
        <v>0</v>
      </c>
      <c r="FX396" s="17">
        <v>0</v>
      </c>
      <c r="FY396" s="17">
        <v>0</v>
      </c>
      <c r="FZ396" s="17">
        <v>0</v>
      </c>
      <c r="GA396" s="17">
        <v>0</v>
      </c>
      <c r="GB396" s="17">
        <v>0</v>
      </c>
      <c r="GC396" s="17">
        <v>0</v>
      </c>
      <c r="GD396" s="17">
        <v>0</v>
      </c>
      <c r="GE396" s="17">
        <v>0</v>
      </c>
      <c r="GF396" s="17">
        <v>0</v>
      </c>
      <c r="GG396" s="17">
        <v>0</v>
      </c>
      <c r="GH396" s="17">
        <v>0</v>
      </c>
      <c r="GI396" s="17">
        <v>0</v>
      </c>
      <c r="GJ396" s="17">
        <v>0</v>
      </c>
      <c r="GK396" s="17">
        <v>0</v>
      </c>
      <c r="GL396" s="17">
        <v>0</v>
      </c>
      <c r="GM396" s="17">
        <v>0</v>
      </c>
      <c r="GN396" s="17">
        <v>0</v>
      </c>
      <c r="GO396" s="17">
        <v>0</v>
      </c>
      <c r="GP396" s="17">
        <v>0</v>
      </c>
      <c r="GQ396" s="17">
        <v>0</v>
      </c>
      <c r="GR396" s="17">
        <v>0</v>
      </c>
      <c r="GS396" s="17">
        <v>0</v>
      </c>
      <c r="GT396" s="17">
        <v>0</v>
      </c>
      <c r="GU396" s="17">
        <v>0</v>
      </c>
      <c r="GV396" s="17">
        <v>0</v>
      </c>
      <c r="GW396" s="17">
        <v>0</v>
      </c>
      <c r="GX396" s="17">
        <v>0</v>
      </c>
      <c r="GY396" s="17">
        <v>0</v>
      </c>
      <c r="GZ396" s="17">
        <v>0</v>
      </c>
      <c r="HA396" s="17">
        <v>0</v>
      </c>
      <c r="HB396" s="17">
        <v>0</v>
      </c>
      <c r="HC396" s="17">
        <v>0</v>
      </c>
      <c r="HD396" s="17">
        <v>0</v>
      </c>
      <c r="HE396" s="17">
        <v>0</v>
      </c>
      <c r="HF396" s="17">
        <v>0</v>
      </c>
      <c r="HG396" s="17">
        <v>0</v>
      </c>
      <c r="HH396" s="17">
        <v>0</v>
      </c>
      <c r="HI396" s="17">
        <v>0</v>
      </c>
      <c r="HJ396" s="17">
        <v>0</v>
      </c>
      <c r="HK396" s="17">
        <v>0</v>
      </c>
      <c r="HL396" s="17">
        <v>0</v>
      </c>
      <c r="HM396" s="17">
        <v>0</v>
      </c>
      <c r="HN396" s="17">
        <v>0</v>
      </c>
      <c r="HO396" s="17">
        <v>0</v>
      </c>
      <c r="HP396" s="17">
        <v>0</v>
      </c>
      <c r="HQ396" s="17">
        <v>0</v>
      </c>
      <c r="HR396" s="17">
        <v>0</v>
      </c>
      <c r="HS396" s="17">
        <v>0</v>
      </c>
      <c r="HT396" s="17">
        <v>0</v>
      </c>
      <c r="HU396" s="17">
        <v>0</v>
      </c>
      <c r="HV396" s="17">
        <v>0</v>
      </c>
      <c r="HW396" s="17">
        <v>0</v>
      </c>
      <c r="HX396" s="17">
        <v>0</v>
      </c>
      <c r="HY396" s="17">
        <v>0</v>
      </c>
      <c r="HZ396" s="17">
        <v>0</v>
      </c>
      <c r="IA396" s="17">
        <v>0</v>
      </c>
      <c r="IB396" s="17">
        <v>0</v>
      </c>
      <c r="IC396" s="17">
        <v>0</v>
      </c>
      <c r="ID396" s="17">
        <v>0</v>
      </c>
      <c r="IE396" s="17">
        <v>0</v>
      </c>
      <c r="IF396" s="17">
        <v>0</v>
      </c>
      <c r="IG396" s="17">
        <v>0</v>
      </c>
      <c r="IH396" s="17">
        <v>0</v>
      </c>
      <c r="II396" s="17">
        <v>0</v>
      </c>
      <c r="IJ396" s="17">
        <v>0</v>
      </c>
      <c r="IK396" s="17">
        <v>0</v>
      </c>
      <c r="IL396" s="17">
        <v>0</v>
      </c>
      <c r="IM396" s="17">
        <v>0</v>
      </c>
      <c r="IN396" s="17">
        <v>0</v>
      </c>
      <c r="IO396" s="17">
        <v>0</v>
      </c>
      <c r="IP396" s="17">
        <v>0</v>
      </c>
      <c r="IQ396" s="17">
        <v>0</v>
      </c>
      <c r="IR396" s="17">
        <v>0</v>
      </c>
      <c r="IS396" s="17">
        <v>0</v>
      </c>
      <c r="IT396" s="17">
        <v>0</v>
      </c>
      <c r="IU396" s="17">
        <v>0</v>
      </c>
      <c r="IV396" s="17">
        <v>0</v>
      </c>
      <c r="IW396" s="17">
        <v>0</v>
      </c>
      <c r="IX396" s="17">
        <v>0</v>
      </c>
      <c r="IY396" s="17">
        <v>0</v>
      </c>
      <c r="IZ396" s="17">
        <v>0</v>
      </c>
      <c r="JA396" s="17">
        <v>0</v>
      </c>
      <c r="JB396" s="17">
        <v>0</v>
      </c>
      <c r="JC396" s="17">
        <v>0</v>
      </c>
      <c r="JD396" s="17">
        <v>0</v>
      </c>
      <c r="JE396" s="17">
        <v>0</v>
      </c>
      <c r="JF396" s="17">
        <v>0</v>
      </c>
      <c r="JG396" s="17">
        <v>0</v>
      </c>
      <c r="JH396" s="17">
        <v>0</v>
      </c>
      <c r="JI396" s="17">
        <v>0</v>
      </c>
      <c r="JJ396" s="17">
        <v>0</v>
      </c>
      <c r="JK396" s="17">
        <v>0</v>
      </c>
      <c r="JL396" s="17">
        <v>0</v>
      </c>
      <c r="JM396" s="17">
        <v>0</v>
      </c>
      <c r="JN396" s="17">
        <v>0</v>
      </c>
      <c r="JO396" s="17">
        <v>0</v>
      </c>
      <c r="JP396" s="17">
        <v>0</v>
      </c>
      <c r="JQ396" s="17">
        <v>0</v>
      </c>
      <c r="JR396" s="17">
        <v>0</v>
      </c>
      <c r="JS396" s="17">
        <v>0</v>
      </c>
      <c r="JT396" s="17">
        <v>0</v>
      </c>
      <c r="JU396" s="17">
        <v>0</v>
      </c>
      <c r="JV396" s="17">
        <v>0</v>
      </c>
      <c r="JW396" s="17">
        <v>0</v>
      </c>
      <c r="JX396" s="17">
        <v>0</v>
      </c>
      <c r="JY396" s="17">
        <v>0</v>
      </c>
    </row>
    <row r="397" spans="1:285" x14ac:dyDescent="0.15">
      <c r="A397" s="17" t="s">
        <v>136</v>
      </c>
      <c r="B397" s="17" t="s">
        <v>137</v>
      </c>
      <c r="C397" s="17">
        <v>0</v>
      </c>
      <c r="D397" s="17">
        <v>5.6</v>
      </c>
      <c r="E397" s="17">
        <v>5.6</v>
      </c>
      <c r="F397" s="17">
        <v>5.6</v>
      </c>
      <c r="G397" s="17">
        <v>5.6</v>
      </c>
      <c r="H397" s="17">
        <v>5.6</v>
      </c>
      <c r="I397" s="17">
        <v>5.65</v>
      </c>
      <c r="J397" s="17">
        <v>5.65</v>
      </c>
      <c r="K397" s="17">
        <v>5.65</v>
      </c>
      <c r="L397" s="17">
        <v>5.65</v>
      </c>
      <c r="M397" s="17">
        <v>5.65</v>
      </c>
      <c r="N397" s="17">
        <v>5.71</v>
      </c>
      <c r="O397" s="17">
        <v>5.7</v>
      </c>
      <c r="P397" s="17">
        <v>5.68</v>
      </c>
      <c r="Q397" s="17">
        <v>5.68</v>
      </c>
      <c r="R397" s="17">
        <v>5.69</v>
      </c>
      <c r="S397" s="17">
        <v>5.69</v>
      </c>
      <c r="T397" s="17">
        <v>5.68</v>
      </c>
      <c r="U397" s="17">
        <v>5.69</v>
      </c>
      <c r="V397" s="17">
        <v>5.69</v>
      </c>
      <c r="W397" s="17">
        <v>5.71</v>
      </c>
      <c r="X397" s="17">
        <v>5.7</v>
      </c>
      <c r="Y397" s="17">
        <v>5.69</v>
      </c>
      <c r="Z397" s="17">
        <v>5.71</v>
      </c>
      <c r="AA397" s="17">
        <v>5.71</v>
      </c>
      <c r="AB397" s="17">
        <v>0</v>
      </c>
      <c r="AC397" s="17">
        <v>0</v>
      </c>
      <c r="AD397" s="17">
        <v>0</v>
      </c>
      <c r="AE397" s="17">
        <v>0</v>
      </c>
      <c r="AF397" s="17">
        <v>0</v>
      </c>
      <c r="AG397" s="17">
        <v>0</v>
      </c>
      <c r="AH397" s="17">
        <v>0</v>
      </c>
      <c r="AI397" s="17">
        <v>0</v>
      </c>
      <c r="AJ397" s="17">
        <v>0</v>
      </c>
      <c r="AK397" s="17">
        <v>0</v>
      </c>
      <c r="AL397" s="17">
        <v>0</v>
      </c>
      <c r="AM397" s="17">
        <v>0</v>
      </c>
      <c r="AN397" s="17">
        <v>0</v>
      </c>
      <c r="AO397" s="17">
        <v>0</v>
      </c>
      <c r="AP397" s="17">
        <v>0</v>
      </c>
      <c r="AQ397" s="17">
        <v>0</v>
      </c>
      <c r="AR397" s="17">
        <v>0</v>
      </c>
      <c r="AS397" s="17">
        <v>0</v>
      </c>
      <c r="AT397" s="17">
        <v>0</v>
      </c>
      <c r="AU397" s="17">
        <v>0</v>
      </c>
      <c r="AV397" s="17">
        <v>0</v>
      </c>
      <c r="AW397" s="17">
        <v>0</v>
      </c>
      <c r="AX397" s="17">
        <v>0</v>
      </c>
      <c r="AY397" s="17">
        <v>0</v>
      </c>
      <c r="AZ397" s="17">
        <v>0</v>
      </c>
      <c r="BA397" s="17">
        <v>0</v>
      </c>
      <c r="BB397" s="17">
        <v>0</v>
      </c>
      <c r="BC397" s="17">
        <v>0</v>
      </c>
      <c r="BD397" s="17">
        <v>0</v>
      </c>
      <c r="BE397" s="17">
        <v>0</v>
      </c>
      <c r="BF397" s="17">
        <v>0</v>
      </c>
      <c r="BG397" s="17">
        <v>0</v>
      </c>
      <c r="BH397" s="17">
        <v>0</v>
      </c>
      <c r="BI397" s="17">
        <v>0</v>
      </c>
      <c r="BJ397" s="17">
        <v>0</v>
      </c>
      <c r="BK397" s="17">
        <v>0</v>
      </c>
      <c r="BL397" s="17">
        <v>0</v>
      </c>
      <c r="BM397" s="17">
        <v>0</v>
      </c>
      <c r="BN397" s="17">
        <v>0</v>
      </c>
      <c r="BO397" s="17">
        <v>0</v>
      </c>
      <c r="BP397" s="17">
        <v>0</v>
      </c>
      <c r="BQ397" s="17">
        <v>0</v>
      </c>
      <c r="BR397" s="17">
        <v>0</v>
      </c>
      <c r="BS397" s="17">
        <v>0</v>
      </c>
      <c r="BT397" s="17">
        <v>0</v>
      </c>
      <c r="BU397" s="17">
        <v>0</v>
      </c>
      <c r="BV397" s="17">
        <v>0</v>
      </c>
      <c r="BW397" s="17">
        <v>0</v>
      </c>
      <c r="BX397" s="17">
        <v>0</v>
      </c>
      <c r="BY397" s="17">
        <v>0</v>
      </c>
      <c r="BZ397" s="17">
        <v>0</v>
      </c>
      <c r="CA397" s="17">
        <v>0</v>
      </c>
      <c r="CB397" s="17">
        <v>0</v>
      </c>
      <c r="CC397" s="17">
        <v>0</v>
      </c>
      <c r="CD397" s="17">
        <v>0</v>
      </c>
      <c r="CE397" s="17">
        <v>0</v>
      </c>
      <c r="CF397" s="17">
        <v>0</v>
      </c>
      <c r="CG397" s="17">
        <v>0</v>
      </c>
      <c r="CH397" s="17">
        <v>0</v>
      </c>
      <c r="CI397" s="17">
        <v>0</v>
      </c>
      <c r="CJ397" s="17">
        <v>0</v>
      </c>
      <c r="CK397" s="17">
        <v>0</v>
      </c>
      <c r="CL397" s="17">
        <v>0</v>
      </c>
      <c r="CM397" s="17">
        <v>0</v>
      </c>
      <c r="CN397" s="17">
        <v>0</v>
      </c>
      <c r="CO397" s="17">
        <v>0</v>
      </c>
      <c r="CP397" s="17">
        <v>0</v>
      </c>
      <c r="CQ397" s="17">
        <v>0</v>
      </c>
      <c r="CR397" s="17">
        <v>0</v>
      </c>
      <c r="CS397" s="17">
        <v>0</v>
      </c>
      <c r="CT397" s="17">
        <v>0</v>
      </c>
      <c r="CU397" s="17">
        <v>0</v>
      </c>
      <c r="CV397" s="17">
        <v>0</v>
      </c>
      <c r="CW397" s="17">
        <v>0</v>
      </c>
      <c r="CX397" s="17">
        <v>0</v>
      </c>
      <c r="CY397" s="17">
        <v>0</v>
      </c>
      <c r="CZ397" s="17">
        <v>0</v>
      </c>
      <c r="DA397" s="17">
        <v>0</v>
      </c>
      <c r="DB397" s="17">
        <v>0</v>
      </c>
      <c r="DC397" s="17">
        <v>0</v>
      </c>
      <c r="DD397" s="17">
        <v>0</v>
      </c>
      <c r="DE397" s="17">
        <v>0</v>
      </c>
      <c r="DF397" s="17">
        <v>0</v>
      </c>
      <c r="DG397" s="17">
        <v>0</v>
      </c>
      <c r="DH397" s="17">
        <v>0</v>
      </c>
      <c r="DI397" s="17">
        <v>0</v>
      </c>
      <c r="DJ397" s="17">
        <v>0</v>
      </c>
      <c r="DK397" s="17">
        <v>0</v>
      </c>
      <c r="DL397" s="17">
        <v>0</v>
      </c>
      <c r="DM397" s="17">
        <v>0</v>
      </c>
      <c r="DN397" s="17">
        <v>0</v>
      </c>
      <c r="DO397" s="17">
        <v>0</v>
      </c>
      <c r="DP397" s="17">
        <v>0</v>
      </c>
      <c r="DQ397" s="17">
        <v>0</v>
      </c>
      <c r="DR397" s="17">
        <v>0</v>
      </c>
      <c r="DS397" s="17">
        <v>0</v>
      </c>
      <c r="DT397" s="17">
        <v>0</v>
      </c>
      <c r="DU397" s="17">
        <v>0</v>
      </c>
      <c r="DV397" s="17">
        <v>0</v>
      </c>
      <c r="DW397" s="17">
        <v>0</v>
      </c>
      <c r="DX397" s="17">
        <v>0</v>
      </c>
      <c r="DY397" s="17">
        <v>0</v>
      </c>
      <c r="DZ397" s="17">
        <v>0</v>
      </c>
      <c r="EA397" s="17">
        <v>0</v>
      </c>
      <c r="EB397" s="17">
        <v>0</v>
      </c>
      <c r="EC397" s="17">
        <v>0</v>
      </c>
      <c r="ED397" s="17">
        <v>0</v>
      </c>
      <c r="EE397" s="17">
        <v>0</v>
      </c>
      <c r="EF397" s="17">
        <v>0</v>
      </c>
      <c r="EG397" s="17">
        <v>0</v>
      </c>
      <c r="EH397" s="17">
        <v>0</v>
      </c>
      <c r="EI397" s="17">
        <v>0</v>
      </c>
      <c r="EJ397" s="17">
        <v>0</v>
      </c>
      <c r="EK397" s="17">
        <v>0</v>
      </c>
      <c r="EL397" s="17">
        <v>0</v>
      </c>
      <c r="EM397" s="17">
        <v>0</v>
      </c>
      <c r="EN397" s="17">
        <v>0</v>
      </c>
      <c r="EO397" s="17">
        <v>0</v>
      </c>
      <c r="EP397" s="17">
        <v>0</v>
      </c>
      <c r="EQ397" s="17">
        <v>0</v>
      </c>
      <c r="ER397" s="17">
        <v>0</v>
      </c>
      <c r="ES397" s="17">
        <v>0</v>
      </c>
      <c r="ET397" s="17">
        <v>0</v>
      </c>
      <c r="EU397" s="17">
        <v>0</v>
      </c>
      <c r="EV397" s="17">
        <v>0</v>
      </c>
      <c r="EW397" s="17">
        <v>0</v>
      </c>
      <c r="EX397" s="17">
        <v>0</v>
      </c>
      <c r="EY397" s="17">
        <v>0</v>
      </c>
      <c r="EZ397" s="17">
        <v>0</v>
      </c>
      <c r="FA397" s="17">
        <v>0</v>
      </c>
      <c r="FB397" s="17">
        <v>0</v>
      </c>
      <c r="FC397" s="17">
        <v>0</v>
      </c>
      <c r="FD397" s="17">
        <v>0</v>
      </c>
      <c r="FE397" s="17">
        <v>0</v>
      </c>
      <c r="FF397" s="17">
        <v>0</v>
      </c>
      <c r="FG397" s="17">
        <v>0</v>
      </c>
      <c r="FH397" s="17">
        <v>0</v>
      </c>
      <c r="FI397" s="17">
        <v>0</v>
      </c>
      <c r="FJ397" s="17">
        <v>0</v>
      </c>
      <c r="FK397" s="17">
        <v>0</v>
      </c>
      <c r="FL397" s="17">
        <v>0</v>
      </c>
      <c r="FM397" s="17">
        <v>0</v>
      </c>
      <c r="FN397" s="17">
        <v>0</v>
      </c>
      <c r="FO397" s="17">
        <v>0</v>
      </c>
      <c r="FP397" s="17">
        <v>0</v>
      </c>
      <c r="FQ397" s="17">
        <v>0</v>
      </c>
      <c r="FR397" s="17">
        <v>0</v>
      </c>
      <c r="FS397" s="17">
        <v>0</v>
      </c>
      <c r="FT397" s="17">
        <v>0</v>
      </c>
      <c r="FU397" s="17">
        <v>0</v>
      </c>
      <c r="FV397" s="17">
        <v>0</v>
      </c>
      <c r="FW397" s="17">
        <v>0</v>
      </c>
      <c r="FX397" s="17">
        <v>0</v>
      </c>
      <c r="FY397" s="17">
        <v>0</v>
      </c>
      <c r="FZ397" s="17">
        <v>0</v>
      </c>
      <c r="GA397" s="17">
        <v>0</v>
      </c>
      <c r="GB397" s="17">
        <v>0</v>
      </c>
      <c r="GC397" s="17">
        <v>0</v>
      </c>
      <c r="GD397" s="17">
        <v>0</v>
      </c>
      <c r="GE397" s="17">
        <v>0</v>
      </c>
      <c r="GF397" s="17">
        <v>0</v>
      </c>
      <c r="GG397" s="17">
        <v>0</v>
      </c>
      <c r="GH397" s="17">
        <v>0</v>
      </c>
      <c r="GI397" s="17">
        <v>0</v>
      </c>
      <c r="GJ397" s="17">
        <v>0</v>
      </c>
      <c r="GK397" s="17">
        <v>0</v>
      </c>
      <c r="GL397" s="17">
        <v>0</v>
      </c>
      <c r="GM397" s="17">
        <v>0</v>
      </c>
      <c r="GN397" s="17">
        <v>0</v>
      </c>
      <c r="GO397" s="17">
        <v>0</v>
      </c>
      <c r="GP397" s="17">
        <v>0</v>
      </c>
      <c r="GQ397" s="17">
        <v>0</v>
      </c>
      <c r="GR397" s="17">
        <v>0</v>
      </c>
      <c r="GS397" s="17">
        <v>0</v>
      </c>
      <c r="GT397" s="17">
        <v>0</v>
      </c>
      <c r="GU397" s="17">
        <v>0</v>
      </c>
      <c r="GV397" s="17">
        <v>0</v>
      </c>
      <c r="GW397" s="17">
        <v>0</v>
      </c>
      <c r="GX397" s="17">
        <v>0</v>
      </c>
      <c r="GY397" s="17">
        <v>0</v>
      </c>
      <c r="GZ397" s="17">
        <v>0</v>
      </c>
      <c r="HA397" s="17">
        <v>0</v>
      </c>
      <c r="HB397" s="17">
        <v>0</v>
      </c>
      <c r="HC397" s="17">
        <v>0</v>
      </c>
      <c r="HD397" s="17">
        <v>0</v>
      </c>
      <c r="HE397" s="17">
        <v>0</v>
      </c>
      <c r="HF397" s="17">
        <v>0</v>
      </c>
      <c r="HG397" s="17">
        <v>0</v>
      </c>
      <c r="HH397" s="17">
        <v>0</v>
      </c>
      <c r="HI397" s="17">
        <v>0</v>
      </c>
      <c r="HJ397" s="17">
        <v>0</v>
      </c>
      <c r="HK397" s="17">
        <v>0</v>
      </c>
      <c r="HL397" s="17">
        <v>0</v>
      </c>
      <c r="HM397" s="17">
        <v>0</v>
      </c>
      <c r="HN397" s="17">
        <v>0</v>
      </c>
      <c r="HO397" s="17">
        <v>0</v>
      </c>
      <c r="HP397" s="17">
        <v>0</v>
      </c>
      <c r="HQ397" s="17">
        <v>0</v>
      </c>
      <c r="HR397" s="17">
        <v>0</v>
      </c>
      <c r="HS397" s="17">
        <v>0</v>
      </c>
      <c r="HT397" s="17">
        <v>0</v>
      </c>
      <c r="HU397" s="17">
        <v>0</v>
      </c>
      <c r="HV397" s="17">
        <v>0</v>
      </c>
      <c r="HW397" s="17">
        <v>0</v>
      </c>
      <c r="HX397" s="17">
        <v>0</v>
      </c>
      <c r="HY397" s="17">
        <v>0</v>
      </c>
      <c r="HZ397" s="17">
        <v>0</v>
      </c>
      <c r="IA397" s="17">
        <v>0</v>
      </c>
      <c r="IB397" s="17">
        <v>0</v>
      </c>
      <c r="IC397" s="17">
        <v>0</v>
      </c>
      <c r="ID397" s="17">
        <v>0</v>
      </c>
      <c r="IE397" s="17">
        <v>0</v>
      </c>
      <c r="IF397" s="17">
        <v>0</v>
      </c>
      <c r="IG397" s="17">
        <v>0</v>
      </c>
      <c r="IH397" s="17">
        <v>0</v>
      </c>
      <c r="II397" s="17">
        <v>0</v>
      </c>
      <c r="IJ397" s="17">
        <v>0</v>
      </c>
      <c r="IK397" s="17">
        <v>0</v>
      </c>
      <c r="IL397" s="17">
        <v>0</v>
      </c>
      <c r="IM397" s="17">
        <v>0</v>
      </c>
      <c r="IN397" s="17">
        <v>0</v>
      </c>
      <c r="IO397" s="17">
        <v>0</v>
      </c>
      <c r="IP397" s="17">
        <v>0</v>
      </c>
      <c r="IQ397" s="17">
        <v>0</v>
      </c>
      <c r="IR397" s="17">
        <v>0</v>
      </c>
      <c r="IS397" s="17">
        <v>0</v>
      </c>
      <c r="IT397" s="17">
        <v>0</v>
      </c>
      <c r="IU397" s="17">
        <v>0</v>
      </c>
      <c r="IV397" s="17">
        <v>0</v>
      </c>
      <c r="IW397" s="17">
        <v>0</v>
      </c>
      <c r="IX397" s="17">
        <v>0</v>
      </c>
      <c r="IY397" s="17">
        <v>0</v>
      </c>
      <c r="IZ397" s="17">
        <v>0</v>
      </c>
      <c r="JA397" s="17">
        <v>0</v>
      </c>
      <c r="JB397" s="17">
        <v>0</v>
      </c>
      <c r="JC397" s="17">
        <v>0</v>
      </c>
      <c r="JD397" s="17">
        <v>0</v>
      </c>
      <c r="JE397" s="17">
        <v>0</v>
      </c>
      <c r="JF397" s="17">
        <v>0</v>
      </c>
      <c r="JG397" s="17">
        <v>0</v>
      </c>
      <c r="JH397" s="17">
        <v>0</v>
      </c>
      <c r="JI397" s="17">
        <v>0</v>
      </c>
      <c r="JJ397" s="17">
        <v>0</v>
      </c>
      <c r="JK397" s="17">
        <v>0</v>
      </c>
      <c r="JL397" s="17">
        <v>0</v>
      </c>
      <c r="JM397" s="17">
        <v>0</v>
      </c>
      <c r="JN397" s="17">
        <v>0</v>
      </c>
      <c r="JO397" s="17">
        <v>0</v>
      </c>
      <c r="JP397" s="17">
        <v>0</v>
      </c>
      <c r="JQ397" s="17">
        <v>0</v>
      </c>
      <c r="JR397" s="17">
        <v>0</v>
      </c>
      <c r="JS397" s="17">
        <v>0</v>
      </c>
      <c r="JT397" s="17">
        <v>0</v>
      </c>
      <c r="JU397" s="17">
        <v>0</v>
      </c>
      <c r="JV397" s="17">
        <v>0</v>
      </c>
      <c r="JW397" s="17">
        <v>0</v>
      </c>
      <c r="JX397" s="17">
        <v>0</v>
      </c>
      <c r="JY397" s="17">
        <v>0</v>
      </c>
    </row>
    <row r="398" spans="1:285" x14ac:dyDescent="0.15">
      <c r="A398" s="17" t="s">
        <v>564</v>
      </c>
      <c r="B398" s="17" t="s">
        <v>565</v>
      </c>
      <c r="C398" s="17">
        <v>0</v>
      </c>
      <c r="D398" s="17">
        <v>5.12</v>
      </c>
      <c r="E398" s="17">
        <v>5.12</v>
      </c>
      <c r="F398" s="17">
        <v>5.12</v>
      </c>
      <c r="G398" s="17">
        <v>5.12</v>
      </c>
      <c r="H398" s="17">
        <v>5.12</v>
      </c>
      <c r="I398" s="17">
        <v>5.14</v>
      </c>
      <c r="J398" s="17">
        <v>5.14</v>
      </c>
      <c r="K398" s="17">
        <v>5.14</v>
      </c>
      <c r="L398" s="17">
        <v>5.14</v>
      </c>
      <c r="M398" s="17">
        <v>5.14</v>
      </c>
      <c r="N398" s="17">
        <v>5.15</v>
      </c>
      <c r="O398" s="17">
        <v>5.14</v>
      </c>
      <c r="P398" s="17">
        <v>5.15</v>
      </c>
      <c r="Q398" s="17">
        <v>5.14</v>
      </c>
      <c r="R398" s="17">
        <v>5.14</v>
      </c>
      <c r="S398" s="17">
        <v>5.15</v>
      </c>
      <c r="T398" s="17">
        <v>5.14</v>
      </c>
      <c r="U398" s="17">
        <v>5.15</v>
      </c>
      <c r="V398" s="17">
        <v>5.15</v>
      </c>
      <c r="W398" s="17">
        <v>5.16</v>
      </c>
      <c r="X398" s="17">
        <v>5.16</v>
      </c>
      <c r="Y398" s="17">
        <v>5.16</v>
      </c>
      <c r="Z398" s="17">
        <v>5.16</v>
      </c>
      <c r="AA398" s="17">
        <v>5.15</v>
      </c>
      <c r="AB398" s="17">
        <v>0</v>
      </c>
      <c r="AC398" s="17">
        <v>0</v>
      </c>
      <c r="AD398" s="17">
        <v>0</v>
      </c>
      <c r="AE398" s="17">
        <v>0</v>
      </c>
      <c r="AF398" s="17">
        <v>0</v>
      </c>
      <c r="AG398" s="17">
        <v>0</v>
      </c>
      <c r="AH398" s="17">
        <v>0</v>
      </c>
      <c r="AI398" s="17">
        <v>0</v>
      </c>
      <c r="AJ398" s="17">
        <v>0</v>
      </c>
      <c r="AK398" s="17">
        <v>0</v>
      </c>
      <c r="AL398" s="17">
        <v>0</v>
      </c>
      <c r="AM398" s="17">
        <v>0</v>
      </c>
      <c r="AN398" s="17">
        <v>0</v>
      </c>
      <c r="AO398" s="17">
        <v>0</v>
      </c>
      <c r="AP398" s="17">
        <v>0</v>
      </c>
      <c r="AQ398" s="17">
        <v>0</v>
      </c>
      <c r="AR398" s="17">
        <v>0</v>
      </c>
      <c r="AS398" s="17">
        <v>0</v>
      </c>
      <c r="AT398" s="17">
        <v>0</v>
      </c>
      <c r="AU398" s="17">
        <v>0</v>
      </c>
      <c r="AV398" s="17">
        <v>0</v>
      </c>
      <c r="AW398" s="17">
        <v>0</v>
      </c>
      <c r="AX398" s="17">
        <v>0</v>
      </c>
      <c r="AY398" s="17">
        <v>0</v>
      </c>
      <c r="AZ398" s="17">
        <v>0</v>
      </c>
      <c r="BA398" s="17">
        <v>0</v>
      </c>
      <c r="BB398" s="17">
        <v>0</v>
      </c>
      <c r="BC398" s="17">
        <v>0</v>
      </c>
      <c r="BD398" s="17">
        <v>0</v>
      </c>
      <c r="BE398" s="17">
        <v>0</v>
      </c>
      <c r="BF398" s="17">
        <v>0</v>
      </c>
      <c r="BG398" s="17">
        <v>0</v>
      </c>
      <c r="BH398" s="17">
        <v>0</v>
      </c>
      <c r="BI398" s="17">
        <v>0</v>
      </c>
      <c r="BJ398" s="17">
        <v>0</v>
      </c>
      <c r="BK398" s="17">
        <v>0</v>
      </c>
      <c r="BL398" s="17">
        <v>0</v>
      </c>
      <c r="BM398" s="17">
        <v>0</v>
      </c>
      <c r="BN398" s="17">
        <v>0</v>
      </c>
      <c r="BO398" s="17">
        <v>0</v>
      </c>
      <c r="BP398" s="17">
        <v>0</v>
      </c>
      <c r="BQ398" s="17">
        <v>0</v>
      </c>
      <c r="BR398" s="17">
        <v>0</v>
      </c>
      <c r="BS398" s="17">
        <v>0</v>
      </c>
      <c r="BT398" s="17">
        <v>0</v>
      </c>
      <c r="BU398" s="17">
        <v>0</v>
      </c>
      <c r="BV398" s="17">
        <v>0</v>
      </c>
      <c r="BW398" s="17">
        <v>0</v>
      </c>
      <c r="BX398" s="17">
        <v>0</v>
      </c>
      <c r="BY398" s="17">
        <v>0</v>
      </c>
      <c r="BZ398" s="17">
        <v>0</v>
      </c>
      <c r="CA398" s="17">
        <v>0</v>
      </c>
      <c r="CB398" s="17">
        <v>0</v>
      </c>
      <c r="CC398" s="17">
        <v>0</v>
      </c>
      <c r="CD398" s="17">
        <v>0</v>
      </c>
      <c r="CE398" s="17">
        <v>0</v>
      </c>
      <c r="CF398" s="17">
        <v>0</v>
      </c>
      <c r="CG398" s="17">
        <v>0</v>
      </c>
      <c r="CH398" s="17">
        <v>0</v>
      </c>
      <c r="CI398" s="17">
        <v>0</v>
      </c>
      <c r="CJ398" s="17">
        <v>0</v>
      </c>
      <c r="CK398" s="17">
        <v>0</v>
      </c>
      <c r="CL398" s="17">
        <v>0</v>
      </c>
      <c r="CM398" s="17">
        <v>0</v>
      </c>
      <c r="CN398" s="17">
        <v>0</v>
      </c>
      <c r="CO398" s="17">
        <v>0</v>
      </c>
      <c r="CP398" s="17">
        <v>0</v>
      </c>
      <c r="CQ398" s="17">
        <v>0</v>
      </c>
      <c r="CR398" s="17">
        <v>0</v>
      </c>
      <c r="CS398" s="17">
        <v>0</v>
      </c>
      <c r="CT398" s="17">
        <v>0</v>
      </c>
      <c r="CU398" s="17">
        <v>0</v>
      </c>
      <c r="CV398" s="17">
        <v>0</v>
      </c>
      <c r="CW398" s="17">
        <v>0</v>
      </c>
      <c r="CX398" s="17">
        <v>0</v>
      </c>
      <c r="CY398" s="17">
        <v>0</v>
      </c>
      <c r="CZ398" s="17">
        <v>0</v>
      </c>
      <c r="DA398" s="17">
        <v>0</v>
      </c>
      <c r="DB398" s="17">
        <v>0</v>
      </c>
      <c r="DC398" s="17">
        <v>0</v>
      </c>
      <c r="DD398" s="17">
        <v>0</v>
      </c>
      <c r="DE398" s="17">
        <v>0</v>
      </c>
      <c r="DF398" s="17">
        <v>0</v>
      </c>
      <c r="DG398" s="17">
        <v>0</v>
      </c>
      <c r="DH398" s="17">
        <v>0</v>
      </c>
      <c r="DI398" s="17">
        <v>0</v>
      </c>
      <c r="DJ398" s="17">
        <v>0</v>
      </c>
      <c r="DK398" s="17">
        <v>0</v>
      </c>
      <c r="DL398" s="17">
        <v>0</v>
      </c>
      <c r="DM398" s="17">
        <v>0</v>
      </c>
      <c r="DN398" s="17">
        <v>0</v>
      </c>
      <c r="DO398" s="17">
        <v>0</v>
      </c>
      <c r="DP398" s="17">
        <v>0</v>
      </c>
      <c r="DQ398" s="17">
        <v>0</v>
      </c>
      <c r="DR398" s="17">
        <v>0</v>
      </c>
      <c r="DS398" s="17">
        <v>0</v>
      </c>
      <c r="DT398" s="17">
        <v>0</v>
      </c>
      <c r="DU398" s="17">
        <v>0</v>
      </c>
      <c r="DV398" s="17">
        <v>0</v>
      </c>
      <c r="DW398" s="17">
        <v>0</v>
      </c>
      <c r="DX398" s="17">
        <v>0</v>
      </c>
      <c r="DY398" s="17">
        <v>0</v>
      </c>
      <c r="DZ398" s="17">
        <v>0</v>
      </c>
      <c r="EA398" s="17">
        <v>0</v>
      </c>
      <c r="EB398" s="17">
        <v>0</v>
      </c>
      <c r="EC398" s="17">
        <v>0</v>
      </c>
      <c r="ED398" s="17">
        <v>0</v>
      </c>
      <c r="EE398" s="17">
        <v>0</v>
      </c>
      <c r="EF398" s="17">
        <v>0</v>
      </c>
      <c r="EG398" s="17">
        <v>0</v>
      </c>
      <c r="EH398" s="17">
        <v>0</v>
      </c>
      <c r="EI398" s="17">
        <v>0</v>
      </c>
      <c r="EJ398" s="17">
        <v>0</v>
      </c>
      <c r="EK398" s="17">
        <v>0</v>
      </c>
      <c r="EL398" s="17">
        <v>0</v>
      </c>
      <c r="EM398" s="17">
        <v>0</v>
      </c>
      <c r="EN398" s="17">
        <v>0</v>
      </c>
      <c r="EO398" s="17">
        <v>0</v>
      </c>
      <c r="EP398" s="17">
        <v>0</v>
      </c>
      <c r="EQ398" s="17">
        <v>0</v>
      </c>
      <c r="ER398" s="17">
        <v>0</v>
      </c>
      <c r="ES398" s="17">
        <v>0</v>
      </c>
      <c r="ET398" s="17">
        <v>0</v>
      </c>
      <c r="EU398" s="17">
        <v>0</v>
      </c>
      <c r="EV398" s="17">
        <v>0</v>
      </c>
      <c r="EW398" s="17">
        <v>0</v>
      </c>
      <c r="EX398" s="17">
        <v>0</v>
      </c>
      <c r="EY398" s="17">
        <v>0</v>
      </c>
      <c r="EZ398" s="17">
        <v>0</v>
      </c>
      <c r="FA398" s="17">
        <v>0</v>
      </c>
      <c r="FB398" s="17">
        <v>0</v>
      </c>
      <c r="FC398" s="17">
        <v>0</v>
      </c>
      <c r="FD398" s="17">
        <v>0</v>
      </c>
      <c r="FE398" s="17">
        <v>0</v>
      </c>
      <c r="FF398" s="17">
        <v>0</v>
      </c>
      <c r="FG398" s="17">
        <v>0</v>
      </c>
      <c r="FH398" s="17">
        <v>0</v>
      </c>
      <c r="FI398" s="17">
        <v>0</v>
      </c>
      <c r="FJ398" s="17">
        <v>0</v>
      </c>
      <c r="FK398" s="17">
        <v>0</v>
      </c>
      <c r="FL398" s="17">
        <v>0</v>
      </c>
      <c r="FM398" s="17">
        <v>0</v>
      </c>
      <c r="FN398" s="17">
        <v>0</v>
      </c>
      <c r="FO398" s="17">
        <v>0</v>
      </c>
      <c r="FP398" s="17">
        <v>0</v>
      </c>
      <c r="FQ398" s="17">
        <v>0</v>
      </c>
      <c r="FR398" s="17">
        <v>0</v>
      </c>
      <c r="FS398" s="17">
        <v>0</v>
      </c>
      <c r="FT398" s="17">
        <v>0</v>
      </c>
      <c r="FU398" s="17">
        <v>0</v>
      </c>
      <c r="FV398" s="17">
        <v>0</v>
      </c>
      <c r="FW398" s="17">
        <v>0</v>
      </c>
      <c r="FX398" s="17">
        <v>0</v>
      </c>
      <c r="FY398" s="17">
        <v>0</v>
      </c>
      <c r="FZ398" s="17">
        <v>0</v>
      </c>
      <c r="GA398" s="17">
        <v>0</v>
      </c>
      <c r="GB398" s="17">
        <v>0</v>
      </c>
      <c r="GC398" s="17">
        <v>0</v>
      </c>
      <c r="GD398" s="17">
        <v>0</v>
      </c>
      <c r="GE398" s="17">
        <v>0</v>
      </c>
      <c r="GF398" s="17">
        <v>0</v>
      </c>
      <c r="GG398" s="17">
        <v>0</v>
      </c>
      <c r="GH398" s="17">
        <v>0</v>
      </c>
      <c r="GI398" s="17">
        <v>0</v>
      </c>
      <c r="GJ398" s="17">
        <v>0</v>
      </c>
      <c r="GK398" s="17">
        <v>0</v>
      </c>
      <c r="GL398" s="17">
        <v>0</v>
      </c>
      <c r="GM398" s="17">
        <v>0</v>
      </c>
      <c r="GN398" s="17">
        <v>0</v>
      </c>
      <c r="GO398" s="17">
        <v>0</v>
      </c>
      <c r="GP398" s="17">
        <v>0</v>
      </c>
      <c r="GQ398" s="17">
        <v>0</v>
      </c>
      <c r="GR398" s="17">
        <v>0</v>
      </c>
      <c r="GS398" s="17">
        <v>0</v>
      </c>
      <c r="GT398" s="17">
        <v>0</v>
      </c>
      <c r="GU398" s="17">
        <v>0</v>
      </c>
      <c r="GV398" s="17">
        <v>0</v>
      </c>
      <c r="GW398" s="17">
        <v>0</v>
      </c>
      <c r="GX398" s="17">
        <v>0</v>
      </c>
      <c r="GY398" s="17">
        <v>0</v>
      </c>
      <c r="GZ398" s="17">
        <v>0</v>
      </c>
      <c r="HA398" s="17">
        <v>0</v>
      </c>
      <c r="HB398" s="17">
        <v>0</v>
      </c>
      <c r="HC398" s="17">
        <v>0</v>
      </c>
      <c r="HD398" s="17">
        <v>0</v>
      </c>
      <c r="HE398" s="17">
        <v>0</v>
      </c>
      <c r="HF398" s="17">
        <v>0</v>
      </c>
      <c r="HG398" s="17">
        <v>0</v>
      </c>
      <c r="HH398" s="17">
        <v>0</v>
      </c>
      <c r="HI398" s="17">
        <v>0</v>
      </c>
      <c r="HJ398" s="17">
        <v>0</v>
      </c>
      <c r="HK398" s="17">
        <v>0</v>
      </c>
      <c r="HL398" s="17">
        <v>0</v>
      </c>
      <c r="HM398" s="17">
        <v>0</v>
      </c>
      <c r="HN398" s="17">
        <v>0</v>
      </c>
      <c r="HO398" s="17">
        <v>0</v>
      </c>
      <c r="HP398" s="17">
        <v>0</v>
      </c>
      <c r="HQ398" s="17">
        <v>0</v>
      </c>
      <c r="HR398" s="17">
        <v>0</v>
      </c>
      <c r="HS398" s="17">
        <v>0</v>
      </c>
      <c r="HT398" s="17">
        <v>0</v>
      </c>
      <c r="HU398" s="17">
        <v>0</v>
      </c>
      <c r="HV398" s="17">
        <v>0</v>
      </c>
      <c r="HW398" s="17">
        <v>0</v>
      </c>
      <c r="HX398" s="17">
        <v>0</v>
      </c>
      <c r="HY398" s="17">
        <v>0</v>
      </c>
      <c r="HZ398" s="17">
        <v>0</v>
      </c>
      <c r="IA398" s="17">
        <v>0</v>
      </c>
      <c r="IB398" s="17">
        <v>0</v>
      </c>
      <c r="IC398" s="17">
        <v>0</v>
      </c>
      <c r="ID398" s="17">
        <v>0</v>
      </c>
      <c r="IE398" s="17">
        <v>0</v>
      </c>
      <c r="IF398" s="17">
        <v>0</v>
      </c>
      <c r="IG398" s="17">
        <v>0</v>
      </c>
      <c r="IH398" s="17">
        <v>0</v>
      </c>
      <c r="II398" s="17">
        <v>0</v>
      </c>
      <c r="IJ398" s="17">
        <v>0</v>
      </c>
      <c r="IK398" s="17">
        <v>0</v>
      </c>
      <c r="IL398" s="17">
        <v>0</v>
      </c>
      <c r="IM398" s="17">
        <v>0</v>
      </c>
      <c r="IN398" s="17">
        <v>0</v>
      </c>
      <c r="IO398" s="17">
        <v>0</v>
      </c>
      <c r="IP398" s="17">
        <v>0</v>
      </c>
      <c r="IQ398" s="17">
        <v>0</v>
      </c>
      <c r="IR398" s="17">
        <v>0</v>
      </c>
      <c r="IS398" s="17">
        <v>0</v>
      </c>
      <c r="IT398" s="17">
        <v>0</v>
      </c>
      <c r="IU398" s="17">
        <v>0</v>
      </c>
      <c r="IV398" s="17">
        <v>0</v>
      </c>
      <c r="IW398" s="17">
        <v>0</v>
      </c>
      <c r="IX398" s="17">
        <v>0</v>
      </c>
      <c r="IY398" s="17">
        <v>0</v>
      </c>
      <c r="IZ398" s="17">
        <v>0</v>
      </c>
      <c r="JA398" s="17">
        <v>0</v>
      </c>
      <c r="JB398" s="17">
        <v>0</v>
      </c>
      <c r="JC398" s="17">
        <v>0</v>
      </c>
      <c r="JD398" s="17">
        <v>0</v>
      </c>
      <c r="JE398" s="17">
        <v>0</v>
      </c>
      <c r="JF398" s="17">
        <v>0</v>
      </c>
      <c r="JG398" s="17">
        <v>0</v>
      </c>
      <c r="JH398" s="17">
        <v>0</v>
      </c>
      <c r="JI398" s="17">
        <v>0</v>
      </c>
      <c r="JJ398" s="17">
        <v>0</v>
      </c>
      <c r="JK398" s="17">
        <v>0</v>
      </c>
      <c r="JL398" s="17">
        <v>0</v>
      </c>
      <c r="JM398" s="17">
        <v>0</v>
      </c>
      <c r="JN398" s="17">
        <v>0</v>
      </c>
      <c r="JO398" s="17">
        <v>0</v>
      </c>
      <c r="JP398" s="17">
        <v>0</v>
      </c>
      <c r="JQ398" s="17">
        <v>0</v>
      </c>
      <c r="JR398" s="17">
        <v>0</v>
      </c>
      <c r="JS398" s="17">
        <v>0</v>
      </c>
      <c r="JT398" s="17">
        <v>0</v>
      </c>
      <c r="JU398" s="17">
        <v>0</v>
      </c>
      <c r="JV398" s="17">
        <v>0</v>
      </c>
      <c r="JW398" s="17">
        <v>0</v>
      </c>
      <c r="JX398" s="17">
        <v>0</v>
      </c>
      <c r="JY398" s="17">
        <v>0</v>
      </c>
    </row>
    <row r="399" spans="1:285" x14ac:dyDescent="0.15">
      <c r="A399" s="17" t="s">
        <v>520</v>
      </c>
      <c r="B399" s="17" t="s">
        <v>521</v>
      </c>
      <c r="C399" s="17">
        <v>0</v>
      </c>
      <c r="D399" s="17">
        <v>9.11</v>
      </c>
      <c r="E399" s="17">
        <v>9.11</v>
      </c>
      <c r="F399" s="17">
        <v>9.11</v>
      </c>
      <c r="G399" s="17">
        <v>9.11</v>
      </c>
      <c r="H399" s="17">
        <v>9.11</v>
      </c>
      <c r="I399" s="17">
        <v>9.14</v>
      </c>
      <c r="J399" s="17">
        <v>9.14</v>
      </c>
      <c r="K399" s="17">
        <v>9.14</v>
      </c>
      <c r="L399" s="17">
        <v>9.14</v>
      </c>
      <c r="M399" s="17">
        <v>9.14</v>
      </c>
      <c r="N399" s="17">
        <v>9.14</v>
      </c>
      <c r="O399" s="17">
        <v>9.1199999999999992</v>
      </c>
      <c r="P399" s="17">
        <v>9.1300000000000008</v>
      </c>
      <c r="Q399" s="17">
        <v>9.1300000000000008</v>
      </c>
      <c r="R399" s="17">
        <v>9.1300000000000008</v>
      </c>
      <c r="S399" s="17">
        <v>9.14</v>
      </c>
      <c r="T399" s="17">
        <v>9.14</v>
      </c>
      <c r="U399" s="17">
        <v>9.16</v>
      </c>
      <c r="V399" s="17">
        <v>9.15</v>
      </c>
      <c r="W399" s="17">
        <v>9.15</v>
      </c>
      <c r="X399" s="17">
        <v>9.14</v>
      </c>
      <c r="Y399" s="17">
        <v>9.16</v>
      </c>
      <c r="Z399" s="17">
        <v>9.16</v>
      </c>
      <c r="AA399" s="17">
        <v>9.16</v>
      </c>
      <c r="AB399" s="17">
        <v>0</v>
      </c>
      <c r="AC399" s="17">
        <v>0</v>
      </c>
      <c r="AD399" s="17">
        <v>0</v>
      </c>
      <c r="AE399" s="17">
        <v>0</v>
      </c>
      <c r="AF399" s="17">
        <v>0</v>
      </c>
      <c r="AG399" s="17">
        <v>0</v>
      </c>
      <c r="AH399" s="17">
        <v>0</v>
      </c>
      <c r="AI399" s="17">
        <v>0</v>
      </c>
      <c r="AJ399" s="17">
        <v>0</v>
      </c>
      <c r="AK399" s="17">
        <v>0</v>
      </c>
      <c r="AL399" s="17">
        <v>0</v>
      </c>
      <c r="AM399" s="17">
        <v>0</v>
      </c>
      <c r="AN399" s="17">
        <v>0</v>
      </c>
      <c r="AO399" s="17">
        <v>0</v>
      </c>
      <c r="AP399" s="17">
        <v>0</v>
      </c>
      <c r="AQ399" s="17">
        <v>0</v>
      </c>
      <c r="AR399" s="17">
        <v>0</v>
      </c>
      <c r="AS399" s="17">
        <v>0</v>
      </c>
      <c r="AT399" s="17">
        <v>0</v>
      </c>
      <c r="AU399" s="17">
        <v>0</v>
      </c>
      <c r="AV399" s="17">
        <v>0</v>
      </c>
      <c r="AW399" s="17">
        <v>0</v>
      </c>
      <c r="AX399" s="17">
        <v>0</v>
      </c>
      <c r="AY399" s="17">
        <v>0</v>
      </c>
      <c r="AZ399" s="17">
        <v>0</v>
      </c>
      <c r="BA399" s="17">
        <v>0</v>
      </c>
      <c r="BB399" s="17">
        <v>0</v>
      </c>
      <c r="BC399" s="17">
        <v>0</v>
      </c>
      <c r="BD399" s="17">
        <v>0</v>
      </c>
      <c r="BE399" s="17">
        <v>0</v>
      </c>
      <c r="BF399" s="17">
        <v>0</v>
      </c>
      <c r="BG399" s="17">
        <v>0</v>
      </c>
      <c r="BH399" s="17">
        <v>0</v>
      </c>
      <c r="BI399" s="17">
        <v>0</v>
      </c>
      <c r="BJ399" s="17">
        <v>0</v>
      </c>
      <c r="BK399" s="17">
        <v>0</v>
      </c>
      <c r="BL399" s="17">
        <v>0</v>
      </c>
      <c r="BM399" s="17">
        <v>0</v>
      </c>
      <c r="BN399" s="17">
        <v>0</v>
      </c>
      <c r="BO399" s="17">
        <v>0</v>
      </c>
      <c r="BP399" s="17">
        <v>0</v>
      </c>
      <c r="BQ399" s="17">
        <v>0</v>
      </c>
      <c r="BR399" s="17">
        <v>0</v>
      </c>
      <c r="BS399" s="17">
        <v>0</v>
      </c>
      <c r="BT399" s="17">
        <v>0</v>
      </c>
      <c r="BU399" s="17">
        <v>0</v>
      </c>
      <c r="BV399" s="17">
        <v>0</v>
      </c>
      <c r="BW399" s="17">
        <v>0</v>
      </c>
      <c r="BX399" s="17">
        <v>0</v>
      </c>
      <c r="BY399" s="17">
        <v>0</v>
      </c>
      <c r="BZ399" s="17">
        <v>0</v>
      </c>
      <c r="CA399" s="17">
        <v>0</v>
      </c>
      <c r="CB399" s="17">
        <v>0</v>
      </c>
      <c r="CC399" s="17">
        <v>0</v>
      </c>
      <c r="CD399" s="17">
        <v>0</v>
      </c>
      <c r="CE399" s="17">
        <v>0</v>
      </c>
      <c r="CF399" s="17">
        <v>0</v>
      </c>
      <c r="CG399" s="17">
        <v>0</v>
      </c>
      <c r="CH399" s="17">
        <v>0</v>
      </c>
      <c r="CI399" s="17">
        <v>0</v>
      </c>
      <c r="CJ399" s="17">
        <v>0</v>
      </c>
      <c r="CK399" s="17">
        <v>0</v>
      </c>
      <c r="CL399" s="17">
        <v>0</v>
      </c>
      <c r="CM399" s="17">
        <v>0</v>
      </c>
      <c r="CN399" s="17">
        <v>0</v>
      </c>
      <c r="CO399" s="17">
        <v>0</v>
      </c>
      <c r="CP399" s="17">
        <v>0</v>
      </c>
      <c r="CQ399" s="17">
        <v>0</v>
      </c>
      <c r="CR399" s="17">
        <v>0</v>
      </c>
      <c r="CS399" s="17">
        <v>0</v>
      </c>
      <c r="CT399" s="17">
        <v>0</v>
      </c>
      <c r="CU399" s="17">
        <v>0</v>
      </c>
      <c r="CV399" s="17">
        <v>0</v>
      </c>
      <c r="CW399" s="17">
        <v>0</v>
      </c>
      <c r="CX399" s="17">
        <v>0</v>
      </c>
      <c r="CY399" s="17">
        <v>0</v>
      </c>
      <c r="CZ399" s="17">
        <v>0</v>
      </c>
      <c r="DA399" s="17">
        <v>0</v>
      </c>
      <c r="DB399" s="17">
        <v>0</v>
      </c>
      <c r="DC399" s="17">
        <v>0</v>
      </c>
      <c r="DD399" s="17">
        <v>0</v>
      </c>
      <c r="DE399" s="17">
        <v>0</v>
      </c>
      <c r="DF399" s="17">
        <v>0</v>
      </c>
      <c r="DG399" s="17">
        <v>0</v>
      </c>
      <c r="DH399" s="17">
        <v>0</v>
      </c>
      <c r="DI399" s="17">
        <v>0</v>
      </c>
      <c r="DJ399" s="17">
        <v>0</v>
      </c>
      <c r="DK399" s="17">
        <v>0</v>
      </c>
      <c r="DL399" s="17">
        <v>0</v>
      </c>
      <c r="DM399" s="17">
        <v>0</v>
      </c>
      <c r="DN399" s="17">
        <v>0</v>
      </c>
      <c r="DO399" s="17">
        <v>0</v>
      </c>
      <c r="DP399" s="17">
        <v>0</v>
      </c>
      <c r="DQ399" s="17">
        <v>0</v>
      </c>
      <c r="DR399" s="17">
        <v>0</v>
      </c>
      <c r="DS399" s="17">
        <v>0</v>
      </c>
      <c r="DT399" s="17">
        <v>0</v>
      </c>
      <c r="DU399" s="17">
        <v>0</v>
      </c>
      <c r="DV399" s="17">
        <v>0</v>
      </c>
      <c r="DW399" s="17">
        <v>0</v>
      </c>
      <c r="DX399" s="17">
        <v>0</v>
      </c>
      <c r="DY399" s="17">
        <v>0</v>
      </c>
      <c r="DZ399" s="17">
        <v>0</v>
      </c>
      <c r="EA399" s="17">
        <v>0</v>
      </c>
      <c r="EB399" s="17">
        <v>0</v>
      </c>
      <c r="EC399" s="17">
        <v>0</v>
      </c>
      <c r="ED399" s="17">
        <v>0</v>
      </c>
      <c r="EE399" s="17">
        <v>0</v>
      </c>
      <c r="EF399" s="17">
        <v>0</v>
      </c>
      <c r="EG399" s="17">
        <v>0</v>
      </c>
      <c r="EH399" s="17">
        <v>0</v>
      </c>
      <c r="EI399" s="17">
        <v>0</v>
      </c>
      <c r="EJ399" s="17">
        <v>0</v>
      </c>
      <c r="EK399" s="17">
        <v>0</v>
      </c>
      <c r="EL399" s="17">
        <v>0</v>
      </c>
      <c r="EM399" s="17">
        <v>0</v>
      </c>
      <c r="EN399" s="17">
        <v>0</v>
      </c>
      <c r="EO399" s="17">
        <v>0</v>
      </c>
      <c r="EP399" s="17">
        <v>0</v>
      </c>
      <c r="EQ399" s="17">
        <v>0</v>
      </c>
      <c r="ER399" s="17">
        <v>0</v>
      </c>
      <c r="ES399" s="17">
        <v>0</v>
      </c>
      <c r="ET399" s="17">
        <v>0</v>
      </c>
      <c r="EU399" s="17">
        <v>0</v>
      </c>
      <c r="EV399" s="17">
        <v>0</v>
      </c>
      <c r="EW399" s="17">
        <v>0</v>
      </c>
      <c r="EX399" s="17">
        <v>0</v>
      </c>
      <c r="EY399" s="17">
        <v>0</v>
      </c>
      <c r="EZ399" s="17">
        <v>0</v>
      </c>
      <c r="FA399" s="17">
        <v>0</v>
      </c>
      <c r="FB399" s="17">
        <v>0</v>
      </c>
      <c r="FC399" s="17">
        <v>0</v>
      </c>
      <c r="FD399" s="17">
        <v>0</v>
      </c>
      <c r="FE399" s="17">
        <v>0</v>
      </c>
      <c r="FF399" s="17">
        <v>0</v>
      </c>
      <c r="FG399" s="17">
        <v>0</v>
      </c>
      <c r="FH399" s="17">
        <v>0</v>
      </c>
      <c r="FI399" s="17">
        <v>0</v>
      </c>
      <c r="FJ399" s="17">
        <v>0</v>
      </c>
      <c r="FK399" s="17">
        <v>0</v>
      </c>
      <c r="FL399" s="17">
        <v>0</v>
      </c>
      <c r="FM399" s="17">
        <v>0</v>
      </c>
      <c r="FN399" s="17">
        <v>0</v>
      </c>
      <c r="FO399" s="17">
        <v>0</v>
      </c>
      <c r="FP399" s="17">
        <v>0</v>
      </c>
      <c r="FQ399" s="17">
        <v>0</v>
      </c>
      <c r="FR399" s="17">
        <v>0</v>
      </c>
      <c r="FS399" s="17">
        <v>0</v>
      </c>
      <c r="FT399" s="17">
        <v>0</v>
      </c>
      <c r="FU399" s="17">
        <v>0</v>
      </c>
      <c r="FV399" s="17">
        <v>0</v>
      </c>
      <c r="FW399" s="17">
        <v>0</v>
      </c>
      <c r="FX399" s="17">
        <v>0</v>
      </c>
      <c r="FY399" s="17">
        <v>0</v>
      </c>
      <c r="FZ399" s="17">
        <v>0</v>
      </c>
      <c r="GA399" s="17">
        <v>0</v>
      </c>
      <c r="GB399" s="17">
        <v>0</v>
      </c>
      <c r="GC399" s="17">
        <v>0</v>
      </c>
      <c r="GD399" s="17">
        <v>0</v>
      </c>
      <c r="GE399" s="17">
        <v>0</v>
      </c>
      <c r="GF399" s="17">
        <v>0</v>
      </c>
      <c r="GG399" s="17">
        <v>0</v>
      </c>
      <c r="GH399" s="17">
        <v>0</v>
      </c>
      <c r="GI399" s="17">
        <v>0</v>
      </c>
      <c r="GJ399" s="17">
        <v>0</v>
      </c>
      <c r="GK399" s="17">
        <v>0</v>
      </c>
      <c r="GL399" s="17">
        <v>0</v>
      </c>
      <c r="GM399" s="17">
        <v>0</v>
      </c>
      <c r="GN399" s="17">
        <v>0</v>
      </c>
      <c r="GO399" s="17">
        <v>0</v>
      </c>
      <c r="GP399" s="17">
        <v>0</v>
      </c>
      <c r="GQ399" s="17">
        <v>0</v>
      </c>
      <c r="GR399" s="17">
        <v>0</v>
      </c>
      <c r="GS399" s="17">
        <v>0</v>
      </c>
      <c r="GT399" s="17">
        <v>0</v>
      </c>
      <c r="GU399" s="17">
        <v>0</v>
      </c>
      <c r="GV399" s="17">
        <v>0</v>
      </c>
      <c r="GW399" s="17">
        <v>0</v>
      </c>
      <c r="GX399" s="17">
        <v>0</v>
      </c>
      <c r="GY399" s="17">
        <v>0</v>
      </c>
      <c r="GZ399" s="17">
        <v>0</v>
      </c>
      <c r="HA399" s="17">
        <v>0</v>
      </c>
      <c r="HB399" s="17">
        <v>0</v>
      </c>
      <c r="HC399" s="17">
        <v>0</v>
      </c>
      <c r="HD399" s="17">
        <v>0</v>
      </c>
      <c r="HE399" s="17">
        <v>0</v>
      </c>
      <c r="HF399" s="17">
        <v>0</v>
      </c>
      <c r="HG399" s="17">
        <v>0</v>
      </c>
      <c r="HH399" s="17">
        <v>0</v>
      </c>
      <c r="HI399" s="17">
        <v>0</v>
      </c>
      <c r="HJ399" s="17">
        <v>0</v>
      </c>
      <c r="HK399" s="17">
        <v>0</v>
      </c>
      <c r="HL399" s="17">
        <v>0</v>
      </c>
      <c r="HM399" s="17">
        <v>0</v>
      </c>
      <c r="HN399" s="17">
        <v>0</v>
      </c>
      <c r="HO399" s="17">
        <v>0</v>
      </c>
      <c r="HP399" s="17">
        <v>0</v>
      </c>
      <c r="HQ399" s="17">
        <v>0</v>
      </c>
      <c r="HR399" s="17">
        <v>0</v>
      </c>
      <c r="HS399" s="17">
        <v>0</v>
      </c>
      <c r="HT399" s="17">
        <v>0</v>
      </c>
      <c r="HU399" s="17">
        <v>0</v>
      </c>
      <c r="HV399" s="17">
        <v>0</v>
      </c>
      <c r="HW399" s="17">
        <v>0</v>
      </c>
      <c r="HX399" s="17">
        <v>0</v>
      </c>
      <c r="HY399" s="17">
        <v>0</v>
      </c>
      <c r="HZ399" s="17">
        <v>0</v>
      </c>
      <c r="IA399" s="17">
        <v>0</v>
      </c>
      <c r="IB399" s="17">
        <v>0</v>
      </c>
      <c r="IC399" s="17">
        <v>0</v>
      </c>
      <c r="ID399" s="17">
        <v>0</v>
      </c>
      <c r="IE399" s="17">
        <v>0</v>
      </c>
      <c r="IF399" s="17">
        <v>0</v>
      </c>
      <c r="IG399" s="17">
        <v>0</v>
      </c>
      <c r="IH399" s="17">
        <v>0</v>
      </c>
      <c r="II399" s="17">
        <v>0</v>
      </c>
      <c r="IJ399" s="17">
        <v>0</v>
      </c>
      <c r="IK399" s="17">
        <v>0</v>
      </c>
      <c r="IL399" s="17">
        <v>0</v>
      </c>
      <c r="IM399" s="17">
        <v>0</v>
      </c>
      <c r="IN399" s="17">
        <v>0</v>
      </c>
      <c r="IO399" s="17">
        <v>0</v>
      </c>
      <c r="IP399" s="17">
        <v>0</v>
      </c>
      <c r="IQ399" s="17">
        <v>0</v>
      </c>
      <c r="IR399" s="17">
        <v>0</v>
      </c>
      <c r="IS399" s="17">
        <v>0</v>
      </c>
      <c r="IT399" s="17">
        <v>0</v>
      </c>
      <c r="IU399" s="17">
        <v>0</v>
      </c>
      <c r="IV399" s="17">
        <v>0</v>
      </c>
      <c r="IW399" s="17">
        <v>0</v>
      </c>
      <c r="IX399" s="17">
        <v>0</v>
      </c>
      <c r="IY399" s="17">
        <v>0</v>
      </c>
      <c r="IZ399" s="17">
        <v>0</v>
      </c>
      <c r="JA399" s="17">
        <v>0</v>
      </c>
      <c r="JB399" s="17">
        <v>0</v>
      </c>
      <c r="JC399" s="17">
        <v>0</v>
      </c>
      <c r="JD399" s="17">
        <v>0</v>
      </c>
      <c r="JE399" s="17">
        <v>0</v>
      </c>
      <c r="JF399" s="17">
        <v>0</v>
      </c>
      <c r="JG399" s="17">
        <v>0</v>
      </c>
      <c r="JH399" s="17">
        <v>0</v>
      </c>
      <c r="JI399" s="17">
        <v>0</v>
      </c>
      <c r="JJ399" s="17">
        <v>0</v>
      </c>
      <c r="JK399" s="17">
        <v>0</v>
      </c>
      <c r="JL399" s="17">
        <v>0</v>
      </c>
      <c r="JM399" s="17">
        <v>0</v>
      </c>
      <c r="JN399" s="17">
        <v>0</v>
      </c>
      <c r="JO399" s="17">
        <v>0</v>
      </c>
      <c r="JP399" s="17">
        <v>0</v>
      </c>
      <c r="JQ399" s="17">
        <v>0</v>
      </c>
      <c r="JR399" s="17">
        <v>0</v>
      </c>
      <c r="JS399" s="17">
        <v>0</v>
      </c>
      <c r="JT399" s="17">
        <v>0</v>
      </c>
      <c r="JU399" s="17">
        <v>0</v>
      </c>
      <c r="JV399" s="17">
        <v>0</v>
      </c>
      <c r="JW399" s="17">
        <v>0</v>
      </c>
      <c r="JX399" s="17">
        <v>0</v>
      </c>
      <c r="JY399" s="17">
        <v>0</v>
      </c>
    </row>
    <row r="400" spans="1:285" x14ac:dyDescent="0.15">
      <c r="A400" s="17" t="s">
        <v>982</v>
      </c>
      <c r="B400" s="17" t="s">
        <v>983</v>
      </c>
      <c r="C400" s="17">
        <v>0</v>
      </c>
      <c r="D400" s="17">
        <v>10.76</v>
      </c>
      <c r="E400" s="17">
        <v>10.76</v>
      </c>
      <c r="F400" s="17">
        <v>10.76</v>
      </c>
      <c r="G400" s="17">
        <v>10.76</v>
      </c>
      <c r="H400" s="17">
        <v>10.76</v>
      </c>
      <c r="I400" s="17">
        <v>10.8</v>
      </c>
      <c r="J400" s="17">
        <v>10.8</v>
      </c>
      <c r="K400" s="17">
        <v>10.8</v>
      </c>
      <c r="L400" s="17">
        <v>10.8</v>
      </c>
      <c r="M400" s="17">
        <v>10.8</v>
      </c>
      <c r="N400" s="17">
        <v>10.82</v>
      </c>
      <c r="O400" s="17">
        <v>10.84</v>
      </c>
      <c r="P400" s="17">
        <v>10.87</v>
      </c>
      <c r="Q400" s="17">
        <v>10.84</v>
      </c>
      <c r="R400" s="17">
        <v>10.83</v>
      </c>
      <c r="S400" s="17">
        <v>10.83</v>
      </c>
      <c r="T400" s="17">
        <v>10.84</v>
      </c>
      <c r="U400" s="17">
        <v>10.85</v>
      </c>
      <c r="V400" s="17">
        <v>10.85</v>
      </c>
      <c r="W400" s="17">
        <v>10.83</v>
      </c>
      <c r="X400" s="17">
        <v>10.85</v>
      </c>
      <c r="Y400" s="17">
        <v>10.85</v>
      </c>
      <c r="Z400" s="17">
        <v>10.86</v>
      </c>
      <c r="AA400" s="17">
        <v>10.85</v>
      </c>
      <c r="AB400" s="17">
        <v>0</v>
      </c>
      <c r="AC400" s="17">
        <v>0</v>
      </c>
      <c r="AD400" s="17">
        <v>0</v>
      </c>
      <c r="AE400" s="17">
        <v>0</v>
      </c>
      <c r="AF400" s="17">
        <v>0</v>
      </c>
      <c r="AG400" s="17">
        <v>0</v>
      </c>
      <c r="AH400" s="17">
        <v>0</v>
      </c>
      <c r="AI400" s="17">
        <v>0</v>
      </c>
      <c r="AJ400" s="17">
        <v>0</v>
      </c>
      <c r="AK400" s="17">
        <v>0</v>
      </c>
      <c r="AL400" s="17">
        <v>0</v>
      </c>
      <c r="AM400" s="17">
        <v>0</v>
      </c>
      <c r="AN400" s="17">
        <v>0</v>
      </c>
      <c r="AO400" s="17">
        <v>0</v>
      </c>
      <c r="AP400" s="17">
        <v>0</v>
      </c>
      <c r="AQ400" s="17">
        <v>0</v>
      </c>
      <c r="AR400" s="17">
        <v>0</v>
      </c>
      <c r="AS400" s="17">
        <v>0</v>
      </c>
      <c r="AT400" s="17">
        <v>0</v>
      </c>
      <c r="AU400" s="17">
        <v>0</v>
      </c>
      <c r="AV400" s="17">
        <v>0</v>
      </c>
      <c r="AW400" s="17">
        <v>0</v>
      </c>
      <c r="AX400" s="17">
        <v>0</v>
      </c>
      <c r="AY400" s="17">
        <v>0</v>
      </c>
      <c r="AZ400" s="17">
        <v>0</v>
      </c>
      <c r="BA400" s="17">
        <v>0</v>
      </c>
      <c r="BB400" s="17">
        <v>0</v>
      </c>
      <c r="BC400" s="17">
        <v>0</v>
      </c>
      <c r="BD400" s="17">
        <v>0</v>
      </c>
      <c r="BE400" s="17">
        <v>0</v>
      </c>
      <c r="BF400" s="17">
        <v>0</v>
      </c>
      <c r="BG400" s="17">
        <v>0</v>
      </c>
      <c r="BH400" s="17">
        <v>0</v>
      </c>
      <c r="BI400" s="17">
        <v>0</v>
      </c>
      <c r="BJ400" s="17">
        <v>0</v>
      </c>
      <c r="BK400" s="17">
        <v>0</v>
      </c>
      <c r="BL400" s="17">
        <v>0</v>
      </c>
      <c r="BM400" s="17">
        <v>0</v>
      </c>
      <c r="BN400" s="17">
        <v>0</v>
      </c>
      <c r="BO400" s="17">
        <v>0</v>
      </c>
      <c r="BP400" s="17">
        <v>0</v>
      </c>
      <c r="BQ400" s="17">
        <v>0</v>
      </c>
      <c r="BR400" s="17">
        <v>0</v>
      </c>
      <c r="BS400" s="17">
        <v>0</v>
      </c>
      <c r="BT400" s="17">
        <v>0</v>
      </c>
      <c r="BU400" s="17">
        <v>0</v>
      </c>
      <c r="BV400" s="17">
        <v>0</v>
      </c>
      <c r="BW400" s="17">
        <v>0</v>
      </c>
      <c r="BX400" s="17">
        <v>0</v>
      </c>
      <c r="BY400" s="17">
        <v>0</v>
      </c>
      <c r="BZ400" s="17">
        <v>0</v>
      </c>
      <c r="CA400" s="17">
        <v>0</v>
      </c>
      <c r="CB400" s="17">
        <v>0</v>
      </c>
      <c r="CC400" s="17">
        <v>0</v>
      </c>
      <c r="CD400" s="17">
        <v>0</v>
      </c>
      <c r="CE400" s="17">
        <v>0</v>
      </c>
      <c r="CF400" s="17">
        <v>0</v>
      </c>
      <c r="CG400" s="17">
        <v>0</v>
      </c>
      <c r="CH400" s="17">
        <v>0</v>
      </c>
      <c r="CI400" s="17">
        <v>0</v>
      </c>
      <c r="CJ400" s="17">
        <v>0</v>
      </c>
      <c r="CK400" s="17">
        <v>0</v>
      </c>
      <c r="CL400" s="17">
        <v>0</v>
      </c>
      <c r="CM400" s="17">
        <v>0</v>
      </c>
      <c r="CN400" s="17">
        <v>0</v>
      </c>
      <c r="CO400" s="17">
        <v>0</v>
      </c>
      <c r="CP400" s="17">
        <v>0</v>
      </c>
      <c r="CQ400" s="17">
        <v>0</v>
      </c>
      <c r="CR400" s="17">
        <v>0</v>
      </c>
      <c r="CS400" s="17">
        <v>0</v>
      </c>
      <c r="CT400" s="17">
        <v>0</v>
      </c>
      <c r="CU400" s="17">
        <v>0</v>
      </c>
      <c r="CV400" s="17">
        <v>0</v>
      </c>
      <c r="CW400" s="17">
        <v>0</v>
      </c>
      <c r="CX400" s="17">
        <v>0</v>
      </c>
      <c r="CY400" s="17">
        <v>0</v>
      </c>
      <c r="CZ400" s="17">
        <v>0</v>
      </c>
      <c r="DA400" s="17">
        <v>0</v>
      </c>
      <c r="DB400" s="17">
        <v>0</v>
      </c>
      <c r="DC400" s="17">
        <v>0</v>
      </c>
      <c r="DD400" s="17">
        <v>0</v>
      </c>
      <c r="DE400" s="17">
        <v>0</v>
      </c>
      <c r="DF400" s="17">
        <v>0</v>
      </c>
      <c r="DG400" s="17">
        <v>0</v>
      </c>
      <c r="DH400" s="17">
        <v>0</v>
      </c>
      <c r="DI400" s="17">
        <v>0</v>
      </c>
      <c r="DJ400" s="17">
        <v>0</v>
      </c>
      <c r="DK400" s="17">
        <v>0</v>
      </c>
      <c r="DL400" s="17">
        <v>0</v>
      </c>
      <c r="DM400" s="17">
        <v>0</v>
      </c>
      <c r="DN400" s="17">
        <v>0</v>
      </c>
      <c r="DO400" s="17">
        <v>0</v>
      </c>
      <c r="DP400" s="17">
        <v>0</v>
      </c>
      <c r="DQ400" s="17">
        <v>0</v>
      </c>
      <c r="DR400" s="17">
        <v>0</v>
      </c>
      <c r="DS400" s="17">
        <v>0</v>
      </c>
      <c r="DT400" s="17">
        <v>0</v>
      </c>
      <c r="DU400" s="17">
        <v>0</v>
      </c>
      <c r="DV400" s="17">
        <v>0</v>
      </c>
      <c r="DW400" s="17">
        <v>0</v>
      </c>
      <c r="DX400" s="17">
        <v>0</v>
      </c>
      <c r="DY400" s="17">
        <v>0</v>
      </c>
      <c r="DZ400" s="17">
        <v>0</v>
      </c>
      <c r="EA400" s="17">
        <v>0</v>
      </c>
      <c r="EB400" s="17">
        <v>0</v>
      </c>
      <c r="EC400" s="17">
        <v>0</v>
      </c>
      <c r="ED400" s="17">
        <v>0</v>
      </c>
      <c r="EE400" s="17">
        <v>0</v>
      </c>
      <c r="EF400" s="17">
        <v>0</v>
      </c>
      <c r="EG400" s="17">
        <v>0</v>
      </c>
      <c r="EH400" s="17">
        <v>0</v>
      </c>
      <c r="EI400" s="17">
        <v>0</v>
      </c>
      <c r="EJ400" s="17">
        <v>0</v>
      </c>
      <c r="EK400" s="17">
        <v>0</v>
      </c>
      <c r="EL400" s="17">
        <v>0</v>
      </c>
      <c r="EM400" s="17">
        <v>0</v>
      </c>
      <c r="EN400" s="17">
        <v>0</v>
      </c>
      <c r="EO400" s="17">
        <v>0</v>
      </c>
      <c r="EP400" s="17">
        <v>0</v>
      </c>
      <c r="EQ400" s="17">
        <v>0</v>
      </c>
      <c r="ER400" s="17">
        <v>0</v>
      </c>
      <c r="ES400" s="17">
        <v>0</v>
      </c>
      <c r="ET400" s="17">
        <v>0</v>
      </c>
      <c r="EU400" s="17">
        <v>0</v>
      </c>
      <c r="EV400" s="17">
        <v>0</v>
      </c>
      <c r="EW400" s="17">
        <v>0</v>
      </c>
      <c r="EX400" s="17">
        <v>0</v>
      </c>
      <c r="EY400" s="17">
        <v>0</v>
      </c>
      <c r="EZ400" s="17">
        <v>0</v>
      </c>
      <c r="FA400" s="17">
        <v>0</v>
      </c>
      <c r="FB400" s="17">
        <v>0</v>
      </c>
      <c r="FC400" s="17">
        <v>0</v>
      </c>
      <c r="FD400" s="17">
        <v>0</v>
      </c>
      <c r="FE400" s="17">
        <v>0</v>
      </c>
      <c r="FF400" s="17">
        <v>0</v>
      </c>
      <c r="FG400" s="17">
        <v>0</v>
      </c>
      <c r="FH400" s="17">
        <v>0</v>
      </c>
      <c r="FI400" s="17">
        <v>0</v>
      </c>
      <c r="FJ400" s="17">
        <v>0</v>
      </c>
      <c r="FK400" s="17">
        <v>0</v>
      </c>
      <c r="FL400" s="17">
        <v>0</v>
      </c>
      <c r="FM400" s="17">
        <v>0</v>
      </c>
      <c r="FN400" s="17">
        <v>0</v>
      </c>
      <c r="FO400" s="17">
        <v>0</v>
      </c>
      <c r="FP400" s="17">
        <v>0</v>
      </c>
      <c r="FQ400" s="17">
        <v>0</v>
      </c>
      <c r="FR400" s="17">
        <v>0</v>
      </c>
      <c r="FS400" s="17">
        <v>0</v>
      </c>
      <c r="FT400" s="17">
        <v>0</v>
      </c>
      <c r="FU400" s="17">
        <v>0</v>
      </c>
      <c r="FV400" s="17">
        <v>0</v>
      </c>
      <c r="FW400" s="17">
        <v>0</v>
      </c>
      <c r="FX400" s="17">
        <v>0</v>
      </c>
      <c r="FY400" s="17">
        <v>0</v>
      </c>
      <c r="FZ400" s="17">
        <v>0</v>
      </c>
      <c r="GA400" s="17">
        <v>0</v>
      </c>
      <c r="GB400" s="17">
        <v>0</v>
      </c>
      <c r="GC400" s="17">
        <v>0</v>
      </c>
      <c r="GD400" s="17">
        <v>0</v>
      </c>
      <c r="GE400" s="17">
        <v>0</v>
      </c>
      <c r="GF400" s="17">
        <v>0</v>
      </c>
      <c r="GG400" s="17">
        <v>0</v>
      </c>
      <c r="GH400" s="17">
        <v>0</v>
      </c>
      <c r="GI400" s="17">
        <v>0</v>
      </c>
      <c r="GJ400" s="17">
        <v>0</v>
      </c>
      <c r="GK400" s="17">
        <v>0</v>
      </c>
      <c r="GL400" s="17">
        <v>0</v>
      </c>
      <c r="GM400" s="17">
        <v>0</v>
      </c>
      <c r="GN400" s="17">
        <v>0</v>
      </c>
      <c r="GO400" s="17">
        <v>0</v>
      </c>
      <c r="GP400" s="17">
        <v>0</v>
      </c>
      <c r="GQ400" s="17">
        <v>0</v>
      </c>
      <c r="GR400" s="17">
        <v>0</v>
      </c>
      <c r="GS400" s="17">
        <v>0</v>
      </c>
      <c r="GT400" s="17">
        <v>0</v>
      </c>
      <c r="GU400" s="17">
        <v>0</v>
      </c>
      <c r="GV400" s="17">
        <v>0</v>
      </c>
      <c r="GW400" s="17">
        <v>0</v>
      </c>
      <c r="GX400" s="17">
        <v>0</v>
      </c>
      <c r="GY400" s="17">
        <v>0</v>
      </c>
      <c r="GZ400" s="17">
        <v>0</v>
      </c>
      <c r="HA400" s="17">
        <v>0</v>
      </c>
      <c r="HB400" s="17">
        <v>0</v>
      </c>
      <c r="HC400" s="17">
        <v>0</v>
      </c>
      <c r="HD400" s="17">
        <v>0</v>
      </c>
      <c r="HE400" s="17">
        <v>0</v>
      </c>
      <c r="HF400" s="17">
        <v>0</v>
      </c>
      <c r="HG400" s="17">
        <v>0</v>
      </c>
      <c r="HH400" s="17">
        <v>0</v>
      </c>
      <c r="HI400" s="17">
        <v>0</v>
      </c>
      <c r="HJ400" s="17">
        <v>0</v>
      </c>
      <c r="HK400" s="17">
        <v>0</v>
      </c>
      <c r="HL400" s="17">
        <v>0</v>
      </c>
      <c r="HM400" s="17">
        <v>0</v>
      </c>
      <c r="HN400" s="17">
        <v>0</v>
      </c>
      <c r="HO400" s="17">
        <v>0</v>
      </c>
      <c r="HP400" s="17">
        <v>0</v>
      </c>
      <c r="HQ400" s="17">
        <v>0</v>
      </c>
      <c r="HR400" s="17">
        <v>0</v>
      </c>
      <c r="HS400" s="17">
        <v>0</v>
      </c>
      <c r="HT400" s="17">
        <v>0</v>
      </c>
      <c r="HU400" s="17">
        <v>0</v>
      </c>
      <c r="HV400" s="17">
        <v>0</v>
      </c>
      <c r="HW400" s="17">
        <v>0</v>
      </c>
      <c r="HX400" s="17">
        <v>0</v>
      </c>
      <c r="HY400" s="17">
        <v>0</v>
      </c>
      <c r="HZ400" s="17">
        <v>0</v>
      </c>
      <c r="IA400" s="17">
        <v>0</v>
      </c>
      <c r="IB400" s="17">
        <v>0</v>
      </c>
      <c r="IC400" s="17">
        <v>0</v>
      </c>
      <c r="ID400" s="17">
        <v>0</v>
      </c>
      <c r="IE400" s="17">
        <v>0</v>
      </c>
      <c r="IF400" s="17">
        <v>0</v>
      </c>
      <c r="IG400" s="17">
        <v>0</v>
      </c>
      <c r="IH400" s="17">
        <v>0</v>
      </c>
      <c r="II400" s="17">
        <v>0</v>
      </c>
      <c r="IJ400" s="17">
        <v>0</v>
      </c>
      <c r="IK400" s="17">
        <v>0</v>
      </c>
      <c r="IL400" s="17">
        <v>0</v>
      </c>
      <c r="IM400" s="17">
        <v>0</v>
      </c>
      <c r="IN400" s="17">
        <v>0</v>
      </c>
      <c r="IO400" s="17">
        <v>0</v>
      </c>
      <c r="IP400" s="17">
        <v>0</v>
      </c>
      <c r="IQ400" s="17">
        <v>0</v>
      </c>
      <c r="IR400" s="17">
        <v>0</v>
      </c>
      <c r="IS400" s="17">
        <v>0</v>
      </c>
      <c r="IT400" s="17">
        <v>0</v>
      </c>
      <c r="IU400" s="17">
        <v>0</v>
      </c>
      <c r="IV400" s="17">
        <v>0</v>
      </c>
      <c r="IW400" s="17">
        <v>0</v>
      </c>
      <c r="IX400" s="17">
        <v>0</v>
      </c>
      <c r="IY400" s="17">
        <v>0</v>
      </c>
      <c r="IZ400" s="17">
        <v>0</v>
      </c>
      <c r="JA400" s="17">
        <v>0</v>
      </c>
      <c r="JB400" s="17">
        <v>0</v>
      </c>
      <c r="JC400" s="17">
        <v>0</v>
      </c>
      <c r="JD400" s="17">
        <v>0</v>
      </c>
      <c r="JE400" s="17">
        <v>0</v>
      </c>
      <c r="JF400" s="17">
        <v>0</v>
      </c>
      <c r="JG400" s="17">
        <v>0</v>
      </c>
      <c r="JH400" s="17">
        <v>0</v>
      </c>
      <c r="JI400" s="17">
        <v>0</v>
      </c>
      <c r="JJ400" s="17">
        <v>0</v>
      </c>
      <c r="JK400" s="17">
        <v>0</v>
      </c>
      <c r="JL400" s="17">
        <v>0</v>
      </c>
      <c r="JM400" s="17">
        <v>0</v>
      </c>
      <c r="JN400" s="17">
        <v>0</v>
      </c>
      <c r="JO400" s="17">
        <v>0</v>
      </c>
      <c r="JP400" s="17">
        <v>0</v>
      </c>
      <c r="JQ400" s="17">
        <v>0</v>
      </c>
      <c r="JR400" s="17">
        <v>0</v>
      </c>
      <c r="JS400" s="17">
        <v>0</v>
      </c>
      <c r="JT400" s="17">
        <v>0</v>
      </c>
      <c r="JU400" s="17">
        <v>0</v>
      </c>
      <c r="JV400" s="17">
        <v>0</v>
      </c>
      <c r="JW400" s="17">
        <v>0</v>
      </c>
      <c r="JX400" s="17">
        <v>0</v>
      </c>
      <c r="JY400" s="17">
        <v>0</v>
      </c>
    </row>
    <row r="401" spans="1:285" x14ac:dyDescent="0.15">
      <c r="A401" s="17" t="s">
        <v>688</v>
      </c>
      <c r="B401" s="17" t="s">
        <v>689</v>
      </c>
      <c r="C401" s="17">
        <v>0</v>
      </c>
      <c r="D401" s="17">
        <v>8.9600000000000009</v>
      </c>
      <c r="E401" s="17">
        <v>8.9600000000000009</v>
      </c>
      <c r="F401" s="17">
        <v>8.9600000000000009</v>
      </c>
      <c r="G401" s="17">
        <v>8.9600000000000009</v>
      </c>
      <c r="H401" s="17">
        <v>8.9600000000000009</v>
      </c>
      <c r="I401" s="17">
        <v>8.98</v>
      </c>
      <c r="J401" s="17">
        <v>8.98</v>
      </c>
      <c r="K401" s="17">
        <v>8.98</v>
      </c>
      <c r="L401" s="17">
        <v>8.98</v>
      </c>
      <c r="M401" s="17">
        <v>8.98</v>
      </c>
      <c r="N401" s="17">
        <v>8.99</v>
      </c>
      <c r="O401" s="17">
        <v>8.98</v>
      </c>
      <c r="P401" s="17">
        <v>8.99</v>
      </c>
      <c r="Q401" s="17">
        <v>8.99</v>
      </c>
      <c r="R401" s="17">
        <v>9</v>
      </c>
      <c r="S401" s="17">
        <v>9</v>
      </c>
      <c r="T401" s="17">
        <v>9</v>
      </c>
      <c r="U401" s="17">
        <v>9</v>
      </c>
      <c r="V401" s="17">
        <v>9.02</v>
      </c>
      <c r="W401" s="17">
        <v>9.02</v>
      </c>
      <c r="X401" s="17">
        <v>9.0299999999999994</v>
      </c>
      <c r="Y401" s="17">
        <v>9.02</v>
      </c>
      <c r="Z401" s="17">
        <v>9.02</v>
      </c>
      <c r="AA401" s="17">
        <v>9.02</v>
      </c>
      <c r="AB401" s="17">
        <v>0</v>
      </c>
      <c r="AC401" s="17">
        <v>0</v>
      </c>
      <c r="AD401" s="17">
        <v>0</v>
      </c>
      <c r="AE401" s="17">
        <v>0</v>
      </c>
      <c r="AF401" s="17">
        <v>0</v>
      </c>
      <c r="AG401" s="17">
        <v>0</v>
      </c>
      <c r="AH401" s="17">
        <v>0</v>
      </c>
      <c r="AI401" s="17">
        <v>0</v>
      </c>
      <c r="AJ401" s="17">
        <v>0</v>
      </c>
      <c r="AK401" s="17">
        <v>0</v>
      </c>
      <c r="AL401" s="17">
        <v>0</v>
      </c>
      <c r="AM401" s="17">
        <v>0</v>
      </c>
      <c r="AN401" s="17">
        <v>0</v>
      </c>
      <c r="AO401" s="17">
        <v>0</v>
      </c>
      <c r="AP401" s="17">
        <v>0</v>
      </c>
      <c r="AQ401" s="17">
        <v>0</v>
      </c>
      <c r="AR401" s="17">
        <v>0</v>
      </c>
      <c r="AS401" s="17">
        <v>0</v>
      </c>
      <c r="AT401" s="17">
        <v>0</v>
      </c>
      <c r="AU401" s="17">
        <v>0</v>
      </c>
      <c r="AV401" s="17">
        <v>0</v>
      </c>
      <c r="AW401" s="17">
        <v>0</v>
      </c>
      <c r="AX401" s="17">
        <v>0</v>
      </c>
      <c r="AY401" s="17">
        <v>0</v>
      </c>
      <c r="AZ401" s="17">
        <v>0</v>
      </c>
      <c r="BA401" s="17">
        <v>0</v>
      </c>
      <c r="BB401" s="17">
        <v>0</v>
      </c>
      <c r="BC401" s="17">
        <v>0</v>
      </c>
      <c r="BD401" s="17">
        <v>0</v>
      </c>
      <c r="BE401" s="17">
        <v>0</v>
      </c>
      <c r="BF401" s="17">
        <v>0</v>
      </c>
      <c r="BG401" s="17">
        <v>0</v>
      </c>
      <c r="BH401" s="17">
        <v>0</v>
      </c>
      <c r="BI401" s="17">
        <v>0</v>
      </c>
      <c r="BJ401" s="17">
        <v>0</v>
      </c>
      <c r="BK401" s="17">
        <v>0</v>
      </c>
      <c r="BL401" s="17">
        <v>0</v>
      </c>
      <c r="BM401" s="17">
        <v>0</v>
      </c>
      <c r="BN401" s="17">
        <v>0</v>
      </c>
      <c r="BO401" s="17">
        <v>0</v>
      </c>
      <c r="BP401" s="17">
        <v>0</v>
      </c>
      <c r="BQ401" s="17">
        <v>0</v>
      </c>
      <c r="BR401" s="17">
        <v>0</v>
      </c>
      <c r="BS401" s="17">
        <v>0</v>
      </c>
      <c r="BT401" s="17">
        <v>0</v>
      </c>
      <c r="BU401" s="17">
        <v>0</v>
      </c>
      <c r="BV401" s="17">
        <v>0</v>
      </c>
      <c r="BW401" s="17">
        <v>0</v>
      </c>
      <c r="BX401" s="17">
        <v>0</v>
      </c>
      <c r="BY401" s="17">
        <v>0</v>
      </c>
      <c r="BZ401" s="17">
        <v>0</v>
      </c>
      <c r="CA401" s="17">
        <v>0</v>
      </c>
      <c r="CB401" s="17">
        <v>0</v>
      </c>
      <c r="CC401" s="17">
        <v>0</v>
      </c>
      <c r="CD401" s="17">
        <v>0</v>
      </c>
      <c r="CE401" s="17">
        <v>0</v>
      </c>
      <c r="CF401" s="17">
        <v>0</v>
      </c>
      <c r="CG401" s="17">
        <v>0</v>
      </c>
      <c r="CH401" s="17">
        <v>0</v>
      </c>
      <c r="CI401" s="17">
        <v>0</v>
      </c>
      <c r="CJ401" s="17">
        <v>0</v>
      </c>
      <c r="CK401" s="17">
        <v>0</v>
      </c>
      <c r="CL401" s="17">
        <v>0</v>
      </c>
      <c r="CM401" s="17">
        <v>0</v>
      </c>
      <c r="CN401" s="17">
        <v>0</v>
      </c>
      <c r="CO401" s="17">
        <v>0</v>
      </c>
      <c r="CP401" s="17">
        <v>0</v>
      </c>
      <c r="CQ401" s="17">
        <v>0</v>
      </c>
      <c r="CR401" s="17">
        <v>0</v>
      </c>
      <c r="CS401" s="17">
        <v>0</v>
      </c>
      <c r="CT401" s="17">
        <v>0</v>
      </c>
      <c r="CU401" s="17">
        <v>0</v>
      </c>
      <c r="CV401" s="17">
        <v>0</v>
      </c>
      <c r="CW401" s="17">
        <v>0</v>
      </c>
      <c r="CX401" s="17">
        <v>0</v>
      </c>
      <c r="CY401" s="17">
        <v>0</v>
      </c>
      <c r="CZ401" s="17">
        <v>0</v>
      </c>
      <c r="DA401" s="17">
        <v>0</v>
      </c>
      <c r="DB401" s="17">
        <v>0</v>
      </c>
      <c r="DC401" s="17">
        <v>0</v>
      </c>
      <c r="DD401" s="17">
        <v>0</v>
      </c>
      <c r="DE401" s="17">
        <v>0</v>
      </c>
      <c r="DF401" s="17">
        <v>0</v>
      </c>
      <c r="DG401" s="17">
        <v>0</v>
      </c>
      <c r="DH401" s="17">
        <v>0</v>
      </c>
      <c r="DI401" s="17">
        <v>0</v>
      </c>
      <c r="DJ401" s="17">
        <v>0</v>
      </c>
      <c r="DK401" s="17">
        <v>0</v>
      </c>
      <c r="DL401" s="17">
        <v>0</v>
      </c>
      <c r="DM401" s="17">
        <v>0</v>
      </c>
      <c r="DN401" s="17">
        <v>0</v>
      </c>
      <c r="DO401" s="17">
        <v>0</v>
      </c>
      <c r="DP401" s="17">
        <v>0</v>
      </c>
      <c r="DQ401" s="17">
        <v>0</v>
      </c>
      <c r="DR401" s="17">
        <v>0</v>
      </c>
      <c r="DS401" s="17">
        <v>0</v>
      </c>
      <c r="DT401" s="17">
        <v>0</v>
      </c>
      <c r="DU401" s="17">
        <v>0</v>
      </c>
      <c r="DV401" s="17">
        <v>0</v>
      </c>
      <c r="DW401" s="17">
        <v>0</v>
      </c>
      <c r="DX401" s="17">
        <v>0</v>
      </c>
      <c r="DY401" s="17">
        <v>0</v>
      </c>
      <c r="DZ401" s="17">
        <v>0</v>
      </c>
      <c r="EA401" s="17">
        <v>0</v>
      </c>
      <c r="EB401" s="17">
        <v>0</v>
      </c>
      <c r="EC401" s="17">
        <v>0</v>
      </c>
      <c r="ED401" s="17">
        <v>0</v>
      </c>
      <c r="EE401" s="17">
        <v>0</v>
      </c>
      <c r="EF401" s="17">
        <v>0</v>
      </c>
      <c r="EG401" s="17">
        <v>0</v>
      </c>
      <c r="EH401" s="17">
        <v>0</v>
      </c>
      <c r="EI401" s="17">
        <v>0</v>
      </c>
      <c r="EJ401" s="17">
        <v>0</v>
      </c>
      <c r="EK401" s="17">
        <v>0</v>
      </c>
      <c r="EL401" s="17">
        <v>0</v>
      </c>
      <c r="EM401" s="17">
        <v>0</v>
      </c>
      <c r="EN401" s="17">
        <v>0</v>
      </c>
      <c r="EO401" s="17">
        <v>0</v>
      </c>
      <c r="EP401" s="17">
        <v>0</v>
      </c>
      <c r="EQ401" s="17">
        <v>0</v>
      </c>
      <c r="ER401" s="17">
        <v>0</v>
      </c>
      <c r="ES401" s="17">
        <v>0</v>
      </c>
      <c r="ET401" s="17">
        <v>0</v>
      </c>
      <c r="EU401" s="17">
        <v>0</v>
      </c>
      <c r="EV401" s="17">
        <v>0</v>
      </c>
      <c r="EW401" s="17">
        <v>0</v>
      </c>
      <c r="EX401" s="17">
        <v>0</v>
      </c>
      <c r="EY401" s="17">
        <v>0</v>
      </c>
      <c r="EZ401" s="17">
        <v>0</v>
      </c>
      <c r="FA401" s="17">
        <v>0</v>
      </c>
      <c r="FB401" s="17">
        <v>0</v>
      </c>
      <c r="FC401" s="17">
        <v>0</v>
      </c>
      <c r="FD401" s="17">
        <v>0</v>
      </c>
      <c r="FE401" s="17">
        <v>0</v>
      </c>
      <c r="FF401" s="17">
        <v>0</v>
      </c>
      <c r="FG401" s="17">
        <v>0</v>
      </c>
      <c r="FH401" s="17">
        <v>0</v>
      </c>
      <c r="FI401" s="17">
        <v>0</v>
      </c>
      <c r="FJ401" s="17">
        <v>0</v>
      </c>
      <c r="FK401" s="17">
        <v>0</v>
      </c>
      <c r="FL401" s="17">
        <v>0</v>
      </c>
      <c r="FM401" s="17">
        <v>0</v>
      </c>
      <c r="FN401" s="17">
        <v>0</v>
      </c>
      <c r="FO401" s="17">
        <v>0</v>
      </c>
      <c r="FP401" s="17">
        <v>0</v>
      </c>
      <c r="FQ401" s="17">
        <v>0</v>
      </c>
      <c r="FR401" s="17">
        <v>0</v>
      </c>
      <c r="FS401" s="17">
        <v>0</v>
      </c>
      <c r="FT401" s="17">
        <v>0</v>
      </c>
      <c r="FU401" s="17">
        <v>0</v>
      </c>
      <c r="FV401" s="17">
        <v>0</v>
      </c>
      <c r="FW401" s="17">
        <v>0</v>
      </c>
      <c r="FX401" s="17">
        <v>0</v>
      </c>
      <c r="FY401" s="17">
        <v>0</v>
      </c>
      <c r="FZ401" s="17">
        <v>0</v>
      </c>
      <c r="GA401" s="17">
        <v>0</v>
      </c>
      <c r="GB401" s="17">
        <v>0</v>
      </c>
      <c r="GC401" s="17">
        <v>0</v>
      </c>
      <c r="GD401" s="17">
        <v>0</v>
      </c>
      <c r="GE401" s="17">
        <v>0</v>
      </c>
      <c r="GF401" s="17">
        <v>0</v>
      </c>
      <c r="GG401" s="17">
        <v>0</v>
      </c>
      <c r="GH401" s="17">
        <v>0</v>
      </c>
      <c r="GI401" s="17">
        <v>0</v>
      </c>
      <c r="GJ401" s="17">
        <v>0</v>
      </c>
      <c r="GK401" s="17">
        <v>0</v>
      </c>
      <c r="GL401" s="17">
        <v>0</v>
      </c>
      <c r="GM401" s="17">
        <v>0</v>
      </c>
      <c r="GN401" s="17">
        <v>0</v>
      </c>
      <c r="GO401" s="17">
        <v>0</v>
      </c>
      <c r="GP401" s="17">
        <v>0</v>
      </c>
      <c r="GQ401" s="17">
        <v>0</v>
      </c>
      <c r="GR401" s="17">
        <v>0</v>
      </c>
      <c r="GS401" s="17">
        <v>0</v>
      </c>
      <c r="GT401" s="17">
        <v>0</v>
      </c>
      <c r="GU401" s="17">
        <v>0</v>
      </c>
      <c r="GV401" s="17">
        <v>0</v>
      </c>
      <c r="GW401" s="17">
        <v>0</v>
      </c>
      <c r="GX401" s="17">
        <v>0</v>
      </c>
      <c r="GY401" s="17">
        <v>0</v>
      </c>
      <c r="GZ401" s="17">
        <v>0</v>
      </c>
      <c r="HA401" s="17">
        <v>0</v>
      </c>
      <c r="HB401" s="17">
        <v>0</v>
      </c>
      <c r="HC401" s="17">
        <v>0</v>
      </c>
      <c r="HD401" s="17">
        <v>0</v>
      </c>
      <c r="HE401" s="17">
        <v>0</v>
      </c>
      <c r="HF401" s="17">
        <v>0</v>
      </c>
      <c r="HG401" s="17">
        <v>0</v>
      </c>
      <c r="HH401" s="17">
        <v>0</v>
      </c>
      <c r="HI401" s="17">
        <v>0</v>
      </c>
      <c r="HJ401" s="17">
        <v>0</v>
      </c>
      <c r="HK401" s="17">
        <v>0</v>
      </c>
      <c r="HL401" s="17">
        <v>0</v>
      </c>
      <c r="HM401" s="17">
        <v>0</v>
      </c>
      <c r="HN401" s="17">
        <v>0</v>
      </c>
      <c r="HO401" s="17">
        <v>0</v>
      </c>
      <c r="HP401" s="17">
        <v>0</v>
      </c>
      <c r="HQ401" s="17">
        <v>0</v>
      </c>
      <c r="HR401" s="17">
        <v>0</v>
      </c>
      <c r="HS401" s="17">
        <v>0</v>
      </c>
      <c r="HT401" s="17">
        <v>0</v>
      </c>
      <c r="HU401" s="17">
        <v>0</v>
      </c>
      <c r="HV401" s="17">
        <v>0</v>
      </c>
      <c r="HW401" s="17">
        <v>0</v>
      </c>
      <c r="HX401" s="17">
        <v>0</v>
      </c>
      <c r="HY401" s="17">
        <v>0</v>
      </c>
      <c r="HZ401" s="17">
        <v>0</v>
      </c>
      <c r="IA401" s="17">
        <v>0</v>
      </c>
      <c r="IB401" s="17">
        <v>0</v>
      </c>
      <c r="IC401" s="17">
        <v>0</v>
      </c>
      <c r="ID401" s="17">
        <v>0</v>
      </c>
      <c r="IE401" s="17">
        <v>0</v>
      </c>
      <c r="IF401" s="17">
        <v>0</v>
      </c>
      <c r="IG401" s="17">
        <v>0</v>
      </c>
      <c r="IH401" s="17">
        <v>0</v>
      </c>
      <c r="II401" s="17">
        <v>0</v>
      </c>
      <c r="IJ401" s="17">
        <v>0</v>
      </c>
      <c r="IK401" s="17">
        <v>0</v>
      </c>
      <c r="IL401" s="17">
        <v>0</v>
      </c>
      <c r="IM401" s="17">
        <v>0</v>
      </c>
      <c r="IN401" s="17">
        <v>0</v>
      </c>
      <c r="IO401" s="17">
        <v>0</v>
      </c>
      <c r="IP401" s="17">
        <v>0</v>
      </c>
      <c r="IQ401" s="17">
        <v>0</v>
      </c>
      <c r="IR401" s="17">
        <v>0</v>
      </c>
      <c r="IS401" s="17">
        <v>0</v>
      </c>
      <c r="IT401" s="17">
        <v>0</v>
      </c>
      <c r="IU401" s="17">
        <v>0</v>
      </c>
      <c r="IV401" s="17">
        <v>0</v>
      </c>
      <c r="IW401" s="17">
        <v>0</v>
      </c>
      <c r="IX401" s="17">
        <v>0</v>
      </c>
      <c r="IY401" s="17">
        <v>0</v>
      </c>
      <c r="IZ401" s="17">
        <v>0</v>
      </c>
      <c r="JA401" s="17">
        <v>0</v>
      </c>
      <c r="JB401" s="17">
        <v>0</v>
      </c>
      <c r="JC401" s="17">
        <v>0</v>
      </c>
      <c r="JD401" s="17">
        <v>0</v>
      </c>
      <c r="JE401" s="17">
        <v>0</v>
      </c>
      <c r="JF401" s="17">
        <v>0</v>
      </c>
      <c r="JG401" s="17">
        <v>0</v>
      </c>
      <c r="JH401" s="17">
        <v>0</v>
      </c>
      <c r="JI401" s="17">
        <v>0</v>
      </c>
      <c r="JJ401" s="17">
        <v>0</v>
      </c>
      <c r="JK401" s="17">
        <v>0</v>
      </c>
      <c r="JL401" s="17">
        <v>0</v>
      </c>
      <c r="JM401" s="17">
        <v>0</v>
      </c>
      <c r="JN401" s="17">
        <v>0</v>
      </c>
      <c r="JO401" s="17">
        <v>0</v>
      </c>
      <c r="JP401" s="17">
        <v>0</v>
      </c>
      <c r="JQ401" s="17">
        <v>0</v>
      </c>
      <c r="JR401" s="17">
        <v>0</v>
      </c>
      <c r="JS401" s="17">
        <v>0</v>
      </c>
      <c r="JT401" s="17">
        <v>0</v>
      </c>
      <c r="JU401" s="17">
        <v>0</v>
      </c>
      <c r="JV401" s="17">
        <v>0</v>
      </c>
      <c r="JW401" s="17">
        <v>0</v>
      </c>
      <c r="JX401" s="17">
        <v>0</v>
      </c>
      <c r="JY401" s="17">
        <v>0</v>
      </c>
    </row>
    <row r="402" spans="1:285" x14ac:dyDescent="0.15">
      <c r="A402" s="17" t="s">
        <v>632</v>
      </c>
      <c r="B402" s="17" t="s">
        <v>633</v>
      </c>
      <c r="C402" s="17">
        <v>0</v>
      </c>
      <c r="D402" s="17">
        <v>28.2</v>
      </c>
      <c r="E402" s="17">
        <v>28.2</v>
      </c>
      <c r="F402" s="17">
        <v>28.2</v>
      </c>
      <c r="G402" s="17">
        <v>28.2</v>
      </c>
      <c r="H402" s="17">
        <v>28.2</v>
      </c>
      <c r="I402" s="17">
        <v>28.38</v>
      </c>
      <c r="J402" s="17">
        <v>28.38</v>
      </c>
      <c r="K402" s="17">
        <v>28.38</v>
      </c>
      <c r="L402" s="17">
        <v>28.38</v>
      </c>
      <c r="M402" s="17">
        <v>28.38</v>
      </c>
      <c r="N402" s="17">
        <v>28.54</v>
      </c>
      <c r="O402" s="17">
        <v>28.4</v>
      </c>
      <c r="P402" s="17">
        <v>28.4</v>
      </c>
      <c r="Q402" s="17">
        <v>28.39</v>
      </c>
      <c r="R402" s="17">
        <v>28.4</v>
      </c>
      <c r="S402" s="17">
        <v>28.45</v>
      </c>
      <c r="T402" s="17">
        <v>28.45</v>
      </c>
      <c r="U402" s="17">
        <v>28.45</v>
      </c>
      <c r="V402" s="17">
        <v>28.46</v>
      </c>
      <c r="W402" s="17">
        <v>28.48</v>
      </c>
      <c r="X402" s="17">
        <v>28.5</v>
      </c>
      <c r="Y402" s="17">
        <v>28.47</v>
      </c>
      <c r="Z402" s="17">
        <v>28.48</v>
      </c>
      <c r="AA402" s="17">
        <v>28.48</v>
      </c>
      <c r="AB402" s="17">
        <v>0</v>
      </c>
      <c r="AC402" s="17">
        <v>0</v>
      </c>
      <c r="AD402" s="17">
        <v>0</v>
      </c>
      <c r="AE402" s="17">
        <v>0</v>
      </c>
      <c r="AF402" s="17">
        <v>0</v>
      </c>
      <c r="AG402" s="17">
        <v>0</v>
      </c>
      <c r="AH402" s="17">
        <v>0</v>
      </c>
      <c r="AI402" s="17">
        <v>0</v>
      </c>
      <c r="AJ402" s="17">
        <v>0</v>
      </c>
      <c r="AK402" s="17">
        <v>0</v>
      </c>
      <c r="AL402" s="17">
        <v>0</v>
      </c>
      <c r="AM402" s="17">
        <v>0</v>
      </c>
      <c r="AN402" s="17">
        <v>0</v>
      </c>
      <c r="AO402" s="17">
        <v>0</v>
      </c>
      <c r="AP402" s="17">
        <v>0</v>
      </c>
      <c r="AQ402" s="17">
        <v>0</v>
      </c>
      <c r="AR402" s="17">
        <v>0</v>
      </c>
      <c r="AS402" s="17">
        <v>0</v>
      </c>
      <c r="AT402" s="17">
        <v>0</v>
      </c>
      <c r="AU402" s="17">
        <v>0</v>
      </c>
      <c r="AV402" s="17">
        <v>0</v>
      </c>
      <c r="AW402" s="17">
        <v>0</v>
      </c>
      <c r="AX402" s="17">
        <v>0</v>
      </c>
      <c r="AY402" s="17">
        <v>0</v>
      </c>
      <c r="AZ402" s="17">
        <v>0</v>
      </c>
      <c r="BA402" s="17">
        <v>0</v>
      </c>
      <c r="BB402" s="17">
        <v>0</v>
      </c>
      <c r="BC402" s="17">
        <v>0</v>
      </c>
      <c r="BD402" s="17">
        <v>0</v>
      </c>
      <c r="BE402" s="17">
        <v>0</v>
      </c>
      <c r="BF402" s="17">
        <v>0</v>
      </c>
      <c r="BG402" s="17">
        <v>0</v>
      </c>
      <c r="BH402" s="17">
        <v>0</v>
      </c>
      <c r="BI402" s="17">
        <v>0</v>
      </c>
      <c r="BJ402" s="17">
        <v>0</v>
      </c>
      <c r="BK402" s="17">
        <v>0</v>
      </c>
      <c r="BL402" s="17">
        <v>0</v>
      </c>
      <c r="BM402" s="17">
        <v>0</v>
      </c>
      <c r="BN402" s="17">
        <v>0</v>
      </c>
      <c r="BO402" s="17">
        <v>0</v>
      </c>
      <c r="BP402" s="17">
        <v>0</v>
      </c>
      <c r="BQ402" s="17">
        <v>0</v>
      </c>
      <c r="BR402" s="17">
        <v>0</v>
      </c>
      <c r="BS402" s="17">
        <v>0</v>
      </c>
      <c r="BT402" s="17">
        <v>0</v>
      </c>
      <c r="BU402" s="17">
        <v>0</v>
      </c>
      <c r="BV402" s="17">
        <v>0</v>
      </c>
      <c r="BW402" s="17">
        <v>0</v>
      </c>
      <c r="BX402" s="17">
        <v>0</v>
      </c>
      <c r="BY402" s="17">
        <v>0</v>
      </c>
      <c r="BZ402" s="17">
        <v>0</v>
      </c>
      <c r="CA402" s="17">
        <v>0</v>
      </c>
      <c r="CB402" s="17">
        <v>0</v>
      </c>
      <c r="CC402" s="17">
        <v>0</v>
      </c>
      <c r="CD402" s="17">
        <v>0</v>
      </c>
      <c r="CE402" s="17">
        <v>0</v>
      </c>
      <c r="CF402" s="17">
        <v>0</v>
      </c>
      <c r="CG402" s="17">
        <v>0</v>
      </c>
      <c r="CH402" s="17">
        <v>0</v>
      </c>
      <c r="CI402" s="17">
        <v>0</v>
      </c>
      <c r="CJ402" s="17">
        <v>0</v>
      </c>
      <c r="CK402" s="17">
        <v>0</v>
      </c>
      <c r="CL402" s="17">
        <v>0</v>
      </c>
      <c r="CM402" s="17">
        <v>0</v>
      </c>
      <c r="CN402" s="17">
        <v>0</v>
      </c>
      <c r="CO402" s="17">
        <v>0</v>
      </c>
      <c r="CP402" s="17">
        <v>0</v>
      </c>
      <c r="CQ402" s="17">
        <v>0</v>
      </c>
      <c r="CR402" s="17">
        <v>0</v>
      </c>
      <c r="CS402" s="17">
        <v>0</v>
      </c>
      <c r="CT402" s="17">
        <v>0</v>
      </c>
      <c r="CU402" s="17">
        <v>0</v>
      </c>
      <c r="CV402" s="17">
        <v>0</v>
      </c>
      <c r="CW402" s="17">
        <v>0</v>
      </c>
      <c r="CX402" s="17">
        <v>0</v>
      </c>
      <c r="CY402" s="17">
        <v>0</v>
      </c>
      <c r="CZ402" s="17">
        <v>0</v>
      </c>
      <c r="DA402" s="17">
        <v>0</v>
      </c>
      <c r="DB402" s="17">
        <v>0</v>
      </c>
      <c r="DC402" s="17">
        <v>0</v>
      </c>
      <c r="DD402" s="17">
        <v>0</v>
      </c>
      <c r="DE402" s="17">
        <v>0</v>
      </c>
      <c r="DF402" s="17">
        <v>0</v>
      </c>
      <c r="DG402" s="17">
        <v>0</v>
      </c>
      <c r="DH402" s="17">
        <v>0</v>
      </c>
      <c r="DI402" s="17">
        <v>0</v>
      </c>
      <c r="DJ402" s="17">
        <v>0</v>
      </c>
      <c r="DK402" s="17">
        <v>0</v>
      </c>
      <c r="DL402" s="17">
        <v>0</v>
      </c>
      <c r="DM402" s="17">
        <v>0</v>
      </c>
      <c r="DN402" s="17">
        <v>0</v>
      </c>
      <c r="DO402" s="17">
        <v>0</v>
      </c>
      <c r="DP402" s="17">
        <v>0</v>
      </c>
      <c r="DQ402" s="17">
        <v>0</v>
      </c>
      <c r="DR402" s="17">
        <v>0</v>
      </c>
      <c r="DS402" s="17">
        <v>0</v>
      </c>
      <c r="DT402" s="17">
        <v>0</v>
      </c>
      <c r="DU402" s="17">
        <v>0</v>
      </c>
      <c r="DV402" s="17">
        <v>0</v>
      </c>
      <c r="DW402" s="17">
        <v>0</v>
      </c>
      <c r="DX402" s="17">
        <v>0</v>
      </c>
      <c r="DY402" s="17">
        <v>0</v>
      </c>
      <c r="DZ402" s="17">
        <v>0</v>
      </c>
      <c r="EA402" s="17">
        <v>0</v>
      </c>
      <c r="EB402" s="17">
        <v>0</v>
      </c>
      <c r="EC402" s="17">
        <v>0</v>
      </c>
      <c r="ED402" s="17">
        <v>0</v>
      </c>
      <c r="EE402" s="17">
        <v>0</v>
      </c>
      <c r="EF402" s="17">
        <v>0</v>
      </c>
      <c r="EG402" s="17">
        <v>0</v>
      </c>
      <c r="EH402" s="17">
        <v>0</v>
      </c>
      <c r="EI402" s="17">
        <v>0</v>
      </c>
      <c r="EJ402" s="17">
        <v>0</v>
      </c>
      <c r="EK402" s="17">
        <v>0</v>
      </c>
      <c r="EL402" s="17">
        <v>0</v>
      </c>
      <c r="EM402" s="17">
        <v>0</v>
      </c>
      <c r="EN402" s="17">
        <v>0</v>
      </c>
      <c r="EO402" s="17">
        <v>0</v>
      </c>
      <c r="EP402" s="17">
        <v>0</v>
      </c>
      <c r="EQ402" s="17">
        <v>0</v>
      </c>
      <c r="ER402" s="17">
        <v>0</v>
      </c>
      <c r="ES402" s="17">
        <v>0</v>
      </c>
      <c r="ET402" s="17">
        <v>0</v>
      </c>
      <c r="EU402" s="17">
        <v>0</v>
      </c>
      <c r="EV402" s="17">
        <v>0</v>
      </c>
      <c r="EW402" s="17">
        <v>0</v>
      </c>
      <c r="EX402" s="17">
        <v>0</v>
      </c>
      <c r="EY402" s="17">
        <v>0</v>
      </c>
      <c r="EZ402" s="17">
        <v>0</v>
      </c>
      <c r="FA402" s="17">
        <v>0</v>
      </c>
      <c r="FB402" s="17">
        <v>0</v>
      </c>
      <c r="FC402" s="17">
        <v>0</v>
      </c>
      <c r="FD402" s="17">
        <v>0</v>
      </c>
      <c r="FE402" s="17">
        <v>0</v>
      </c>
      <c r="FF402" s="17">
        <v>0</v>
      </c>
      <c r="FG402" s="17">
        <v>0</v>
      </c>
      <c r="FH402" s="17">
        <v>0</v>
      </c>
      <c r="FI402" s="17">
        <v>0</v>
      </c>
      <c r="FJ402" s="17">
        <v>0</v>
      </c>
      <c r="FK402" s="17">
        <v>0</v>
      </c>
      <c r="FL402" s="17">
        <v>0</v>
      </c>
      <c r="FM402" s="17">
        <v>0</v>
      </c>
      <c r="FN402" s="17">
        <v>0</v>
      </c>
      <c r="FO402" s="17">
        <v>0</v>
      </c>
      <c r="FP402" s="17">
        <v>0</v>
      </c>
      <c r="FQ402" s="17">
        <v>0</v>
      </c>
      <c r="FR402" s="17">
        <v>0</v>
      </c>
      <c r="FS402" s="17">
        <v>0</v>
      </c>
      <c r="FT402" s="17">
        <v>0</v>
      </c>
      <c r="FU402" s="17">
        <v>0</v>
      </c>
      <c r="FV402" s="17">
        <v>0</v>
      </c>
      <c r="FW402" s="17">
        <v>0</v>
      </c>
      <c r="FX402" s="17">
        <v>0</v>
      </c>
      <c r="FY402" s="17">
        <v>0</v>
      </c>
      <c r="FZ402" s="17">
        <v>0</v>
      </c>
      <c r="GA402" s="17">
        <v>0</v>
      </c>
      <c r="GB402" s="17">
        <v>0</v>
      </c>
      <c r="GC402" s="17">
        <v>0</v>
      </c>
      <c r="GD402" s="17">
        <v>0</v>
      </c>
      <c r="GE402" s="17">
        <v>0</v>
      </c>
      <c r="GF402" s="17">
        <v>0</v>
      </c>
      <c r="GG402" s="17">
        <v>0</v>
      </c>
      <c r="GH402" s="17">
        <v>0</v>
      </c>
      <c r="GI402" s="17">
        <v>0</v>
      </c>
      <c r="GJ402" s="17">
        <v>0</v>
      </c>
      <c r="GK402" s="17">
        <v>0</v>
      </c>
      <c r="GL402" s="17">
        <v>0</v>
      </c>
      <c r="GM402" s="17">
        <v>0</v>
      </c>
      <c r="GN402" s="17">
        <v>0</v>
      </c>
      <c r="GO402" s="17">
        <v>0</v>
      </c>
      <c r="GP402" s="17">
        <v>0</v>
      </c>
      <c r="GQ402" s="17">
        <v>0</v>
      </c>
      <c r="GR402" s="17">
        <v>0</v>
      </c>
      <c r="GS402" s="17">
        <v>0</v>
      </c>
      <c r="GT402" s="17">
        <v>0</v>
      </c>
      <c r="GU402" s="17">
        <v>0</v>
      </c>
      <c r="GV402" s="17">
        <v>0</v>
      </c>
      <c r="GW402" s="17">
        <v>0</v>
      </c>
      <c r="GX402" s="17">
        <v>0</v>
      </c>
      <c r="GY402" s="17">
        <v>0</v>
      </c>
      <c r="GZ402" s="17">
        <v>0</v>
      </c>
      <c r="HA402" s="17">
        <v>0</v>
      </c>
      <c r="HB402" s="17">
        <v>0</v>
      </c>
      <c r="HC402" s="17">
        <v>0</v>
      </c>
      <c r="HD402" s="17">
        <v>0</v>
      </c>
      <c r="HE402" s="17">
        <v>0</v>
      </c>
      <c r="HF402" s="17">
        <v>0</v>
      </c>
      <c r="HG402" s="17">
        <v>0</v>
      </c>
      <c r="HH402" s="17">
        <v>0</v>
      </c>
      <c r="HI402" s="17">
        <v>0</v>
      </c>
      <c r="HJ402" s="17">
        <v>0</v>
      </c>
      <c r="HK402" s="17">
        <v>0</v>
      </c>
      <c r="HL402" s="17">
        <v>0</v>
      </c>
      <c r="HM402" s="17">
        <v>0</v>
      </c>
      <c r="HN402" s="17">
        <v>0</v>
      </c>
      <c r="HO402" s="17">
        <v>0</v>
      </c>
      <c r="HP402" s="17">
        <v>0</v>
      </c>
      <c r="HQ402" s="17">
        <v>0</v>
      </c>
      <c r="HR402" s="17">
        <v>0</v>
      </c>
      <c r="HS402" s="17">
        <v>0</v>
      </c>
      <c r="HT402" s="17">
        <v>0</v>
      </c>
      <c r="HU402" s="17">
        <v>0</v>
      </c>
      <c r="HV402" s="17">
        <v>0</v>
      </c>
      <c r="HW402" s="17">
        <v>0</v>
      </c>
      <c r="HX402" s="17">
        <v>0</v>
      </c>
      <c r="HY402" s="17">
        <v>0</v>
      </c>
      <c r="HZ402" s="17">
        <v>0</v>
      </c>
      <c r="IA402" s="17">
        <v>0</v>
      </c>
      <c r="IB402" s="17">
        <v>0</v>
      </c>
      <c r="IC402" s="17">
        <v>0</v>
      </c>
      <c r="ID402" s="17">
        <v>0</v>
      </c>
      <c r="IE402" s="17">
        <v>0</v>
      </c>
      <c r="IF402" s="17">
        <v>0</v>
      </c>
      <c r="IG402" s="17">
        <v>0</v>
      </c>
      <c r="IH402" s="17">
        <v>0</v>
      </c>
      <c r="II402" s="17">
        <v>0</v>
      </c>
      <c r="IJ402" s="17">
        <v>0</v>
      </c>
      <c r="IK402" s="17">
        <v>0</v>
      </c>
      <c r="IL402" s="17">
        <v>0</v>
      </c>
      <c r="IM402" s="17">
        <v>0</v>
      </c>
      <c r="IN402" s="17">
        <v>0</v>
      </c>
      <c r="IO402" s="17">
        <v>0</v>
      </c>
      <c r="IP402" s="17">
        <v>0</v>
      </c>
      <c r="IQ402" s="17">
        <v>0</v>
      </c>
      <c r="IR402" s="17">
        <v>0</v>
      </c>
      <c r="IS402" s="17">
        <v>0</v>
      </c>
      <c r="IT402" s="17">
        <v>0</v>
      </c>
      <c r="IU402" s="17">
        <v>0</v>
      </c>
      <c r="IV402" s="17">
        <v>0</v>
      </c>
      <c r="IW402" s="17">
        <v>0</v>
      </c>
      <c r="IX402" s="17">
        <v>0</v>
      </c>
      <c r="IY402" s="17">
        <v>0</v>
      </c>
      <c r="IZ402" s="17">
        <v>0</v>
      </c>
      <c r="JA402" s="17">
        <v>0</v>
      </c>
      <c r="JB402" s="17">
        <v>0</v>
      </c>
      <c r="JC402" s="17">
        <v>0</v>
      </c>
      <c r="JD402" s="17">
        <v>0</v>
      </c>
      <c r="JE402" s="17">
        <v>0</v>
      </c>
      <c r="JF402" s="17">
        <v>0</v>
      </c>
      <c r="JG402" s="17">
        <v>0</v>
      </c>
      <c r="JH402" s="17">
        <v>0</v>
      </c>
      <c r="JI402" s="17">
        <v>0</v>
      </c>
      <c r="JJ402" s="17">
        <v>0</v>
      </c>
      <c r="JK402" s="17">
        <v>0</v>
      </c>
      <c r="JL402" s="17">
        <v>0</v>
      </c>
      <c r="JM402" s="17">
        <v>0</v>
      </c>
      <c r="JN402" s="17">
        <v>0</v>
      </c>
      <c r="JO402" s="17">
        <v>0</v>
      </c>
      <c r="JP402" s="17">
        <v>0</v>
      </c>
      <c r="JQ402" s="17">
        <v>0</v>
      </c>
      <c r="JR402" s="17">
        <v>0</v>
      </c>
      <c r="JS402" s="17">
        <v>0</v>
      </c>
      <c r="JT402" s="17">
        <v>0</v>
      </c>
      <c r="JU402" s="17">
        <v>0</v>
      </c>
      <c r="JV402" s="17">
        <v>0</v>
      </c>
      <c r="JW402" s="17">
        <v>0</v>
      </c>
      <c r="JX402" s="17">
        <v>0</v>
      </c>
      <c r="JY402" s="17">
        <v>0</v>
      </c>
    </row>
    <row r="403" spans="1:285" x14ac:dyDescent="0.15">
      <c r="A403" s="17" t="s">
        <v>802</v>
      </c>
      <c r="B403" s="17" t="s">
        <v>803</v>
      </c>
      <c r="C403" s="17">
        <v>0</v>
      </c>
      <c r="D403" s="17">
        <v>4.24</v>
      </c>
      <c r="E403" s="17">
        <v>4.24</v>
      </c>
      <c r="F403" s="17">
        <v>4.24</v>
      </c>
      <c r="G403" s="17">
        <v>4.24</v>
      </c>
      <c r="H403" s="17">
        <v>4.24</v>
      </c>
      <c r="I403" s="17">
        <v>4.26</v>
      </c>
      <c r="J403" s="17">
        <v>4.26</v>
      </c>
      <c r="K403" s="17">
        <v>4.26</v>
      </c>
      <c r="L403" s="17">
        <v>4.26</v>
      </c>
      <c r="M403" s="17">
        <v>4.26</v>
      </c>
      <c r="N403" s="17">
        <v>4.2699999999999996</v>
      </c>
      <c r="O403" s="17">
        <v>4.2699999999999996</v>
      </c>
      <c r="P403" s="17">
        <v>4.2699999999999996</v>
      </c>
      <c r="Q403" s="17">
        <v>4.2699999999999996</v>
      </c>
      <c r="R403" s="17">
        <v>4.26</v>
      </c>
      <c r="S403" s="17">
        <v>4.2699999999999996</v>
      </c>
      <c r="T403" s="17">
        <v>4.2699999999999996</v>
      </c>
      <c r="U403" s="17">
        <v>4.26</v>
      </c>
      <c r="V403" s="17">
        <v>4.28</v>
      </c>
      <c r="W403" s="17">
        <v>4.28</v>
      </c>
      <c r="X403" s="17">
        <v>4.28</v>
      </c>
      <c r="Y403" s="17">
        <v>4.28</v>
      </c>
      <c r="Z403" s="17">
        <v>4.28</v>
      </c>
      <c r="AA403" s="17">
        <v>4.28</v>
      </c>
      <c r="AB403" s="17">
        <v>0</v>
      </c>
      <c r="AC403" s="17">
        <v>0</v>
      </c>
      <c r="AD403" s="17">
        <v>0</v>
      </c>
      <c r="AE403" s="17">
        <v>0</v>
      </c>
      <c r="AF403" s="17">
        <v>0</v>
      </c>
      <c r="AG403" s="17">
        <v>0</v>
      </c>
      <c r="AH403" s="17">
        <v>0</v>
      </c>
      <c r="AI403" s="17">
        <v>0</v>
      </c>
      <c r="AJ403" s="17">
        <v>0</v>
      </c>
      <c r="AK403" s="17">
        <v>0</v>
      </c>
      <c r="AL403" s="17">
        <v>0</v>
      </c>
      <c r="AM403" s="17">
        <v>0</v>
      </c>
      <c r="AN403" s="17">
        <v>0</v>
      </c>
      <c r="AO403" s="17">
        <v>0</v>
      </c>
      <c r="AP403" s="17">
        <v>0</v>
      </c>
      <c r="AQ403" s="17">
        <v>0</v>
      </c>
      <c r="AR403" s="17">
        <v>0</v>
      </c>
      <c r="AS403" s="17">
        <v>0</v>
      </c>
      <c r="AT403" s="17">
        <v>0</v>
      </c>
      <c r="AU403" s="17">
        <v>0</v>
      </c>
      <c r="AV403" s="17">
        <v>0</v>
      </c>
      <c r="AW403" s="17">
        <v>0</v>
      </c>
      <c r="AX403" s="17">
        <v>0</v>
      </c>
      <c r="AY403" s="17">
        <v>0</v>
      </c>
      <c r="AZ403" s="17">
        <v>0</v>
      </c>
      <c r="BA403" s="17">
        <v>0</v>
      </c>
      <c r="BB403" s="17">
        <v>0</v>
      </c>
      <c r="BC403" s="17">
        <v>0</v>
      </c>
      <c r="BD403" s="17">
        <v>0</v>
      </c>
      <c r="BE403" s="17">
        <v>0</v>
      </c>
      <c r="BF403" s="17">
        <v>0</v>
      </c>
      <c r="BG403" s="17">
        <v>0</v>
      </c>
      <c r="BH403" s="17">
        <v>0</v>
      </c>
      <c r="BI403" s="17">
        <v>0</v>
      </c>
      <c r="BJ403" s="17">
        <v>0</v>
      </c>
      <c r="BK403" s="17">
        <v>0</v>
      </c>
      <c r="BL403" s="17">
        <v>0</v>
      </c>
      <c r="BM403" s="17">
        <v>0</v>
      </c>
      <c r="BN403" s="17">
        <v>0</v>
      </c>
      <c r="BO403" s="17">
        <v>0</v>
      </c>
      <c r="BP403" s="17">
        <v>0</v>
      </c>
      <c r="BQ403" s="17">
        <v>0</v>
      </c>
      <c r="BR403" s="17">
        <v>0</v>
      </c>
      <c r="BS403" s="17">
        <v>0</v>
      </c>
      <c r="BT403" s="17">
        <v>0</v>
      </c>
      <c r="BU403" s="17">
        <v>0</v>
      </c>
      <c r="BV403" s="17">
        <v>0</v>
      </c>
      <c r="BW403" s="17">
        <v>0</v>
      </c>
      <c r="BX403" s="17">
        <v>0</v>
      </c>
      <c r="BY403" s="17">
        <v>0</v>
      </c>
      <c r="BZ403" s="17">
        <v>0</v>
      </c>
      <c r="CA403" s="17">
        <v>0</v>
      </c>
      <c r="CB403" s="17">
        <v>0</v>
      </c>
      <c r="CC403" s="17">
        <v>0</v>
      </c>
      <c r="CD403" s="17">
        <v>0</v>
      </c>
      <c r="CE403" s="17">
        <v>0</v>
      </c>
      <c r="CF403" s="17">
        <v>0</v>
      </c>
      <c r="CG403" s="17">
        <v>0</v>
      </c>
      <c r="CH403" s="17">
        <v>0</v>
      </c>
      <c r="CI403" s="17">
        <v>0</v>
      </c>
      <c r="CJ403" s="17">
        <v>0</v>
      </c>
      <c r="CK403" s="17">
        <v>0</v>
      </c>
      <c r="CL403" s="17">
        <v>0</v>
      </c>
      <c r="CM403" s="17">
        <v>0</v>
      </c>
      <c r="CN403" s="17">
        <v>0</v>
      </c>
      <c r="CO403" s="17">
        <v>0</v>
      </c>
      <c r="CP403" s="17">
        <v>0</v>
      </c>
      <c r="CQ403" s="17">
        <v>0</v>
      </c>
      <c r="CR403" s="17">
        <v>0</v>
      </c>
      <c r="CS403" s="17">
        <v>0</v>
      </c>
      <c r="CT403" s="17">
        <v>0</v>
      </c>
      <c r="CU403" s="17">
        <v>0</v>
      </c>
      <c r="CV403" s="17">
        <v>0</v>
      </c>
      <c r="CW403" s="17">
        <v>0</v>
      </c>
      <c r="CX403" s="17">
        <v>0</v>
      </c>
      <c r="CY403" s="17">
        <v>0</v>
      </c>
      <c r="CZ403" s="17">
        <v>0</v>
      </c>
      <c r="DA403" s="17">
        <v>0</v>
      </c>
      <c r="DB403" s="17">
        <v>0</v>
      </c>
      <c r="DC403" s="17">
        <v>0</v>
      </c>
      <c r="DD403" s="17">
        <v>0</v>
      </c>
      <c r="DE403" s="17">
        <v>0</v>
      </c>
      <c r="DF403" s="17">
        <v>0</v>
      </c>
      <c r="DG403" s="17">
        <v>0</v>
      </c>
      <c r="DH403" s="17">
        <v>0</v>
      </c>
      <c r="DI403" s="17">
        <v>0</v>
      </c>
      <c r="DJ403" s="17">
        <v>0</v>
      </c>
      <c r="DK403" s="17">
        <v>0</v>
      </c>
      <c r="DL403" s="17">
        <v>0</v>
      </c>
      <c r="DM403" s="17">
        <v>0</v>
      </c>
      <c r="DN403" s="17">
        <v>0</v>
      </c>
      <c r="DO403" s="17">
        <v>0</v>
      </c>
      <c r="DP403" s="17">
        <v>0</v>
      </c>
      <c r="DQ403" s="17">
        <v>0</v>
      </c>
      <c r="DR403" s="17">
        <v>0</v>
      </c>
      <c r="DS403" s="17">
        <v>0</v>
      </c>
      <c r="DT403" s="17">
        <v>0</v>
      </c>
      <c r="DU403" s="17">
        <v>0</v>
      </c>
      <c r="DV403" s="17">
        <v>0</v>
      </c>
      <c r="DW403" s="17">
        <v>0</v>
      </c>
      <c r="DX403" s="17">
        <v>0</v>
      </c>
      <c r="DY403" s="17">
        <v>0</v>
      </c>
      <c r="DZ403" s="17">
        <v>0</v>
      </c>
      <c r="EA403" s="17">
        <v>0</v>
      </c>
      <c r="EB403" s="17">
        <v>0</v>
      </c>
      <c r="EC403" s="17">
        <v>0</v>
      </c>
      <c r="ED403" s="17">
        <v>0</v>
      </c>
      <c r="EE403" s="17">
        <v>0</v>
      </c>
      <c r="EF403" s="17">
        <v>0</v>
      </c>
      <c r="EG403" s="17">
        <v>0</v>
      </c>
      <c r="EH403" s="17">
        <v>0</v>
      </c>
      <c r="EI403" s="17">
        <v>0</v>
      </c>
      <c r="EJ403" s="17">
        <v>0</v>
      </c>
      <c r="EK403" s="17">
        <v>0</v>
      </c>
      <c r="EL403" s="17">
        <v>0</v>
      </c>
      <c r="EM403" s="17">
        <v>0</v>
      </c>
      <c r="EN403" s="17">
        <v>0</v>
      </c>
      <c r="EO403" s="17">
        <v>0</v>
      </c>
      <c r="EP403" s="17">
        <v>0</v>
      </c>
      <c r="EQ403" s="17">
        <v>0</v>
      </c>
      <c r="ER403" s="17">
        <v>0</v>
      </c>
      <c r="ES403" s="17">
        <v>0</v>
      </c>
      <c r="ET403" s="17">
        <v>0</v>
      </c>
      <c r="EU403" s="17">
        <v>0</v>
      </c>
      <c r="EV403" s="17">
        <v>0</v>
      </c>
      <c r="EW403" s="17">
        <v>0</v>
      </c>
      <c r="EX403" s="17">
        <v>0</v>
      </c>
      <c r="EY403" s="17">
        <v>0</v>
      </c>
      <c r="EZ403" s="17">
        <v>0</v>
      </c>
      <c r="FA403" s="17">
        <v>0</v>
      </c>
      <c r="FB403" s="17">
        <v>0</v>
      </c>
      <c r="FC403" s="17">
        <v>0</v>
      </c>
      <c r="FD403" s="17">
        <v>0</v>
      </c>
      <c r="FE403" s="17">
        <v>0</v>
      </c>
      <c r="FF403" s="17">
        <v>0</v>
      </c>
      <c r="FG403" s="17">
        <v>0</v>
      </c>
      <c r="FH403" s="17">
        <v>0</v>
      </c>
      <c r="FI403" s="17">
        <v>0</v>
      </c>
      <c r="FJ403" s="17">
        <v>0</v>
      </c>
      <c r="FK403" s="17">
        <v>0</v>
      </c>
      <c r="FL403" s="17">
        <v>0</v>
      </c>
      <c r="FM403" s="17">
        <v>0</v>
      </c>
      <c r="FN403" s="17">
        <v>0</v>
      </c>
      <c r="FO403" s="17">
        <v>0</v>
      </c>
      <c r="FP403" s="17">
        <v>0</v>
      </c>
      <c r="FQ403" s="17">
        <v>0</v>
      </c>
      <c r="FR403" s="17">
        <v>0</v>
      </c>
      <c r="FS403" s="17">
        <v>0</v>
      </c>
      <c r="FT403" s="17">
        <v>0</v>
      </c>
      <c r="FU403" s="17">
        <v>0</v>
      </c>
      <c r="FV403" s="17">
        <v>0</v>
      </c>
      <c r="FW403" s="17">
        <v>0</v>
      </c>
      <c r="FX403" s="17">
        <v>0</v>
      </c>
      <c r="FY403" s="17">
        <v>0</v>
      </c>
      <c r="FZ403" s="17">
        <v>0</v>
      </c>
      <c r="GA403" s="17">
        <v>0</v>
      </c>
      <c r="GB403" s="17">
        <v>0</v>
      </c>
      <c r="GC403" s="17">
        <v>0</v>
      </c>
      <c r="GD403" s="17">
        <v>0</v>
      </c>
      <c r="GE403" s="17">
        <v>0</v>
      </c>
      <c r="GF403" s="17">
        <v>0</v>
      </c>
      <c r="GG403" s="17">
        <v>0</v>
      </c>
      <c r="GH403" s="17">
        <v>0</v>
      </c>
      <c r="GI403" s="17">
        <v>0</v>
      </c>
      <c r="GJ403" s="17">
        <v>0</v>
      </c>
      <c r="GK403" s="17">
        <v>0</v>
      </c>
      <c r="GL403" s="17">
        <v>0</v>
      </c>
      <c r="GM403" s="17">
        <v>0</v>
      </c>
      <c r="GN403" s="17">
        <v>0</v>
      </c>
      <c r="GO403" s="17">
        <v>0</v>
      </c>
      <c r="GP403" s="17">
        <v>0</v>
      </c>
      <c r="GQ403" s="17">
        <v>0</v>
      </c>
      <c r="GR403" s="17">
        <v>0</v>
      </c>
      <c r="GS403" s="17">
        <v>0</v>
      </c>
      <c r="GT403" s="17">
        <v>0</v>
      </c>
      <c r="GU403" s="17">
        <v>0</v>
      </c>
      <c r="GV403" s="17">
        <v>0</v>
      </c>
      <c r="GW403" s="17">
        <v>0</v>
      </c>
      <c r="GX403" s="17">
        <v>0</v>
      </c>
      <c r="GY403" s="17">
        <v>0</v>
      </c>
      <c r="GZ403" s="17">
        <v>0</v>
      </c>
      <c r="HA403" s="17">
        <v>0</v>
      </c>
      <c r="HB403" s="17">
        <v>0</v>
      </c>
      <c r="HC403" s="17">
        <v>0</v>
      </c>
      <c r="HD403" s="17">
        <v>0</v>
      </c>
      <c r="HE403" s="17">
        <v>0</v>
      </c>
      <c r="HF403" s="17">
        <v>0</v>
      </c>
      <c r="HG403" s="17">
        <v>0</v>
      </c>
      <c r="HH403" s="17">
        <v>0</v>
      </c>
      <c r="HI403" s="17">
        <v>0</v>
      </c>
      <c r="HJ403" s="17">
        <v>0</v>
      </c>
      <c r="HK403" s="17">
        <v>0</v>
      </c>
      <c r="HL403" s="17">
        <v>0</v>
      </c>
      <c r="HM403" s="17">
        <v>0</v>
      </c>
      <c r="HN403" s="17">
        <v>0</v>
      </c>
      <c r="HO403" s="17">
        <v>0</v>
      </c>
      <c r="HP403" s="17">
        <v>0</v>
      </c>
      <c r="HQ403" s="17">
        <v>0</v>
      </c>
      <c r="HR403" s="17">
        <v>0</v>
      </c>
      <c r="HS403" s="17">
        <v>0</v>
      </c>
      <c r="HT403" s="17">
        <v>0</v>
      </c>
      <c r="HU403" s="17">
        <v>0</v>
      </c>
      <c r="HV403" s="17">
        <v>0</v>
      </c>
      <c r="HW403" s="17">
        <v>0</v>
      </c>
      <c r="HX403" s="17">
        <v>0</v>
      </c>
      <c r="HY403" s="17">
        <v>0</v>
      </c>
      <c r="HZ403" s="17">
        <v>0</v>
      </c>
      <c r="IA403" s="17">
        <v>0</v>
      </c>
      <c r="IB403" s="17">
        <v>0</v>
      </c>
      <c r="IC403" s="17">
        <v>0</v>
      </c>
      <c r="ID403" s="17">
        <v>0</v>
      </c>
      <c r="IE403" s="17">
        <v>0</v>
      </c>
      <c r="IF403" s="17">
        <v>0</v>
      </c>
      <c r="IG403" s="17">
        <v>0</v>
      </c>
      <c r="IH403" s="17">
        <v>0</v>
      </c>
      <c r="II403" s="17">
        <v>0</v>
      </c>
      <c r="IJ403" s="17">
        <v>0</v>
      </c>
      <c r="IK403" s="17">
        <v>0</v>
      </c>
      <c r="IL403" s="17">
        <v>0</v>
      </c>
      <c r="IM403" s="17">
        <v>0</v>
      </c>
      <c r="IN403" s="17">
        <v>0</v>
      </c>
      <c r="IO403" s="17">
        <v>0</v>
      </c>
      <c r="IP403" s="17">
        <v>0</v>
      </c>
      <c r="IQ403" s="17">
        <v>0</v>
      </c>
      <c r="IR403" s="17">
        <v>0</v>
      </c>
      <c r="IS403" s="17">
        <v>0</v>
      </c>
      <c r="IT403" s="17">
        <v>0</v>
      </c>
      <c r="IU403" s="17">
        <v>0</v>
      </c>
      <c r="IV403" s="17">
        <v>0</v>
      </c>
      <c r="IW403" s="17">
        <v>0</v>
      </c>
      <c r="IX403" s="17">
        <v>0</v>
      </c>
      <c r="IY403" s="17">
        <v>0</v>
      </c>
      <c r="IZ403" s="17">
        <v>0</v>
      </c>
      <c r="JA403" s="17">
        <v>0</v>
      </c>
      <c r="JB403" s="17">
        <v>0</v>
      </c>
      <c r="JC403" s="17">
        <v>0</v>
      </c>
      <c r="JD403" s="17">
        <v>0</v>
      </c>
      <c r="JE403" s="17">
        <v>0</v>
      </c>
      <c r="JF403" s="17">
        <v>0</v>
      </c>
      <c r="JG403" s="17">
        <v>0</v>
      </c>
      <c r="JH403" s="17">
        <v>0</v>
      </c>
      <c r="JI403" s="17">
        <v>0</v>
      </c>
      <c r="JJ403" s="17">
        <v>0</v>
      </c>
      <c r="JK403" s="17">
        <v>0</v>
      </c>
      <c r="JL403" s="17">
        <v>0</v>
      </c>
      <c r="JM403" s="17">
        <v>0</v>
      </c>
      <c r="JN403" s="17">
        <v>0</v>
      </c>
      <c r="JO403" s="17">
        <v>0</v>
      </c>
      <c r="JP403" s="17">
        <v>0</v>
      </c>
      <c r="JQ403" s="17">
        <v>0</v>
      </c>
      <c r="JR403" s="17">
        <v>0</v>
      </c>
      <c r="JS403" s="17">
        <v>0</v>
      </c>
      <c r="JT403" s="17">
        <v>0</v>
      </c>
      <c r="JU403" s="17">
        <v>0</v>
      </c>
      <c r="JV403" s="17">
        <v>0</v>
      </c>
      <c r="JW403" s="17">
        <v>0</v>
      </c>
      <c r="JX403" s="17">
        <v>0</v>
      </c>
      <c r="JY403" s="17">
        <v>0</v>
      </c>
    </row>
    <row r="404" spans="1:285" x14ac:dyDescent="0.15">
      <c r="A404" s="17" t="s">
        <v>449</v>
      </c>
      <c r="B404" s="17" t="s">
        <v>450</v>
      </c>
      <c r="C404" s="17">
        <v>0</v>
      </c>
      <c r="D404" s="17">
        <v>11.63</v>
      </c>
      <c r="E404" s="17">
        <v>11.63</v>
      </c>
      <c r="F404" s="17">
        <v>11.63</v>
      </c>
      <c r="G404" s="17">
        <v>11.63</v>
      </c>
      <c r="H404" s="17">
        <v>11.63</v>
      </c>
      <c r="I404" s="17">
        <v>11.72</v>
      </c>
      <c r="J404" s="17">
        <v>11.72</v>
      </c>
      <c r="K404" s="17">
        <v>11.72</v>
      </c>
      <c r="L404" s="17">
        <v>11.72</v>
      </c>
      <c r="M404" s="17">
        <v>11.72</v>
      </c>
      <c r="N404" s="17">
        <v>11.7</v>
      </c>
      <c r="O404" s="17">
        <v>11.73</v>
      </c>
      <c r="P404" s="17">
        <v>11.69</v>
      </c>
      <c r="Q404" s="17">
        <v>11.7</v>
      </c>
      <c r="R404" s="17">
        <v>11.71</v>
      </c>
      <c r="S404" s="17">
        <v>11.72</v>
      </c>
      <c r="T404" s="17">
        <v>11.71</v>
      </c>
      <c r="U404" s="17">
        <v>11.73</v>
      </c>
      <c r="V404" s="17">
        <v>11.74</v>
      </c>
      <c r="W404" s="17">
        <v>11.74</v>
      </c>
      <c r="X404" s="17">
        <v>11.74</v>
      </c>
      <c r="Y404" s="17">
        <v>11.75</v>
      </c>
      <c r="Z404" s="17">
        <v>11.76</v>
      </c>
      <c r="AA404" s="17">
        <v>11.75</v>
      </c>
      <c r="AB404" s="17">
        <v>0</v>
      </c>
      <c r="AC404" s="17">
        <v>0</v>
      </c>
      <c r="AD404" s="17">
        <v>0</v>
      </c>
      <c r="AE404" s="17">
        <v>0</v>
      </c>
      <c r="AF404" s="17">
        <v>0</v>
      </c>
      <c r="AG404" s="17">
        <v>0</v>
      </c>
      <c r="AH404" s="17">
        <v>0</v>
      </c>
      <c r="AI404" s="17">
        <v>0</v>
      </c>
      <c r="AJ404" s="17">
        <v>0</v>
      </c>
      <c r="AK404" s="17">
        <v>0</v>
      </c>
      <c r="AL404" s="17">
        <v>0</v>
      </c>
      <c r="AM404" s="17">
        <v>0</v>
      </c>
      <c r="AN404" s="17">
        <v>0</v>
      </c>
      <c r="AO404" s="17">
        <v>0</v>
      </c>
      <c r="AP404" s="17">
        <v>0</v>
      </c>
      <c r="AQ404" s="17">
        <v>0</v>
      </c>
      <c r="AR404" s="17">
        <v>0</v>
      </c>
      <c r="AS404" s="17">
        <v>0</v>
      </c>
      <c r="AT404" s="17">
        <v>0</v>
      </c>
      <c r="AU404" s="17">
        <v>0</v>
      </c>
      <c r="AV404" s="17">
        <v>0</v>
      </c>
      <c r="AW404" s="17">
        <v>0</v>
      </c>
      <c r="AX404" s="17">
        <v>0</v>
      </c>
      <c r="AY404" s="17">
        <v>0</v>
      </c>
      <c r="AZ404" s="17">
        <v>0</v>
      </c>
      <c r="BA404" s="17">
        <v>0</v>
      </c>
      <c r="BB404" s="17">
        <v>0</v>
      </c>
      <c r="BC404" s="17">
        <v>0</v>
      </c>
      <c r="BD404" s="17">
        <v>0</v>
      </c>
      <c r="BE404" s="17">
        <v>0</v>
      </c>
      <c r="BF404" s="17">
        <v>0</v>
      </c>
      <c r="BG404" s="17">
        <v>0</v>
      </c>
      <c r="BH404" s="17">
        <v>0</v>
      </c>
      <c r="BI404" s="17">
        <v>0</v>
      </c>
      <c r="BJ404" s="17">
        <v>0</v>
      </c>
      <c r="BK404" s="17">
        <v>0</v>
      </c>
      <c r="BL404" s="17">
        <v>0</v>
      </c>
      <c r="BM404" s="17">
        <v>0</v>
      </c>
      <c r="BN404" s="17">
        <v>0</v>
      </c>
      <c r="BO404" s="17">
        <v>0</v>
      </c>
      <c r="BP404" s="17">
        <v>0</v>
      </c>
      <c r="BQ404" s="17">
        <v>0</v>
      </c>
      <c r="BR404" s="17">
        <v>0</v>
      </c>
      <c r="BS404" s="17">
        <v>0</v>
      </c>
      <c r="BT404" s="17">
        <v>0</v>
      </c>
      <c r="BU404" s="17">
        <v>0</v>
      </c>
      <c r="BV404" s="17">
        <v>0</v>
      </c>
      <c r="BW404" s="17">
        <v>0</v>
      </c>
      <c r="BX404" s="17">
        <v>0</v>
      </c>
      <c r="BY404" s="17">
        <v>0</v>
      </c>
      <c r="BZ404" s="17">
        <v>0</v>
      </c>
      <c r="CA404" s="17">
        <v>0</v>
      </c>
      <c r="CB404" s="17">
        <v>0</v>
      </c>
      <c r="CC404" s="17">
        <v>0</v>
      </c>
      <c r="CD404" s="17">
        <v>0</v>
      </c>
      <c r="CE404" s="17">
        <v>0</v>
      </c>
      <c r="CF404" s="17">
        <v>0</v>
      </c>
      <c r="CG404" s="17">
        <v>0</v>
      </c>
      <c r="CH404" s="17">
        <v>0</v>
      </c>
      <c r="CI404" s="17">
        <v>0</v>
      </c>
      <c r="CJ404" s="17">
        <v>0</v>
      </c>
      <c r="CK404" s="17">
        <v>0</v>
      </c>
      <c r="CL404" s="17">
        <v>0</v>
      </c>
      <c r="CM404" s="17">
        <v>0</v>
      </c>
      <c r="CN404" s="17">
        <v>0</v>
      </c>
      <c r="CO404" s="17">
        <v>0</v>
      </c>
      <c r="CP404" s="17">
        <v>0</v>
      </c>
      <c r="CQ404" s="17">
        <v>0</v>
      </c>
      <c r="CR404" s="17">
        <v>0</v>
      </c>
      <c r="CS404" s="17">
        <v>0</v>
      </c>
      <c r="CT404" s="17">
        <v>0</v>
      </c>
      <c r="CU404" s="17">
        <v>0</v>
      </c>
      <c r="CV404" s="17">
        <v>0</v>
      </c>
      <c r="CW404" s="17">
        <v>0</v>
      </c>
      <c r="CX404" s="17">
        <v>0</v>
      </c>
      <c r="CY404" s="17">
        <v>0</v>
      </c>
      <c r="CZ404" s="17">
        <v>0</v>
      </c>
      <c r="DA404" s="17">
        <v>0</v>
      </c>
      <c r="DB404" s="17">
        <v>0</v>
      </c>
      <c r="DC404" s="17">
        <v>0</v>
      </c>
      <c r="DD404" s="17">
        <v>0</v>
      </c>
      <c r="DE404" s="17">
        <v>0</v>
      </c>
      <c r="DF404" s="17">
        <v>0</v>
      </c>
      <c r="DG404" s="17">
        <v>0</v>
      </c>
      <c r="DH404" s="17">
        <v>0</v>
      </c>
      <c r="DI404" s="17">
        <v>0</v>
      </c>
      <c r="DJ404" s="17">
        <v>0</v>
      </c>
      <c r="DK404" s="17">
        <v>0</v>
      </c>
      <c r="DL404" s="17">
        <v>0</v>
      </c>
      <c r="DM404" s="17">
        <v>0</v>
      </c>
      <c r="DN404" s="17">
        <v>0</v>
      </c>
      <c r="DO404" s="17">
        <v>0</v>
      </c>
      <c r="DP404" s="17">
        <v>0</v>
      </c>
      <c r="DQ404" s="17">
        <v>0</v>
      </c>
      <c r="DR404" s="17">
        <v>0</v>
      </c>
      <c r="DS404" s="17">
        <v>0</v>
      </c>
      <c r="DT404" s="17">
        <v>0</v>
      </c>
      <c r="DU404" s="17">
        <v>0</v>
      </c>
      <c r="DV404" s="17">
        <v>0</v>
      </c>
      <c r="DW404" s="17">
        <v>0</v>
      </c>
      <c r="DX404" s="17">
        <v>0</v>
      </c>
      <c r="DY404" s="17">
        <v>0</v>
      </c>
      <c r="DZ404" s="17">
        <v>0</v>
      </c>
      <c r="EA404" s="17">
        <v>0</v>
      </c>
      <c r="EB404" s="17">
        <v>0</v>
      </c>
      <c r="EC404" s="17">
        <v>0</v>
      </c>
      <c r="ED404" s="17">
        <v>0</v>
      </c>
      <c r="EE404" s="17">
        <v>0</v>
      </c>
      <c r="EF404" s="17">
        <v>0</v>
      </c>
      <c r="EG404" s="17">
        <v>0</v>
      </c>
      <c r="EH404" s="17">
        <v>0</v>
      </c>
      <c r="EI404" s="17">
        <v>0</v>
      </c>
      <c r="EJ404" s="17">
        <v>0</v>
      </c>
      <c r="EK404" s="17">
        <v>0</v>
      </c>
      <c r="EL404" s="17">
        <v>0</v>
      </c>
      <c r="EM404" s="17">
        <v>0</v>
      </c>
      <c r="EN404" s="17">
        <v>0</v>
      </c>
      <c r="EO404" s="17">
        <v>0</v>
      </c>
      <c r="EP404" s="17">
        <v>0</v>
      </c>
      <c r="EQ404" s="17">
        <v>0</v>
      </c>
      <c r="ER404" s="17">
        <v>0</v>
      </c>
      <c r="ES404" s="17">
        <v>0</v>
      </c>
      <c r="ET404" s="17">
        <v>0</v>
      </c>
      <c r="EU404" s="17">
        <v>0</v>
      </c>
      <c r="EV404" s="17">
        <v>0</v>
      </c>
      <c r="EW404" s="17">
        <v>0</v>
      </c>
      <c r="EX404" s="17">
        <v>0</v>
      </c>
      <c r="EY404" s="17">
        <v>0</v>
      </c>
      <c r="EZ404" s="17">
        <v>0</v>
      </c>
      <c r="FA404" s="17">
        <v>0</v>
      </c>
      <c r="FB404" s="17">
        <v>0</v>
      </c>
      <c r="FC404" s="17">
        <v>0</v>
      </c>
      <c r="FD404" s="17">
        <v>0</v>
      </c>
      <c r="FE404" s="17">
        <v>0</v>
      </c>
      <c r="FF404" s="17">
        <v>0</v>
      </c>
      <c r="FG404" s="17">
        <v>0</v>
      </c>
      <c r="FH404" s="17">
        <v>0</v>
      </c>
      <c r="FI404" s="17">
        <v>0</v>
      </c>
      <c r="FJ404" s="17">
        <v>0</v>
      </c>
      <c r="FK404" s="17">
        <v>0</v>
      </c>
      <c r="FL404" s="17">
        <v>0</v>
      </c>
      <c r="FM404" s="17">
        <v>0</v>
      </c>
      <c r="FN404" s="17">
        <v>0</v>
      </c>
      <c r="FO404" s="17">
        <v>0</v>
      </c>
      <c r="FP404" s="17">
        <v>0</v>
      </c>
      <c r="FQ404" s="17">
        <v>0</v>
      </c>
      <c r="FR404" s="17">
        <v>0</v>
      </c>
      <c r="FS404" s="17">
        <v>0</v>
      </c>
      <c r="FT404" s="17">
        <v>0</v>
      </c>
      <c r="FU404" s="17">
        <v>0</v>
      </c>
      <c r="FV404" s="17">
        <v>0</v>
      </c>
      <c r="FW404" s="17">
        <v>0</v>
      </c>
      <c r="FX404" s="17">
        <v>0</v>
      </c>
      <c r="FY404" s="17">
        <v>0</v>
      </c>
      <c r="FZ404" s="17">
        <v>0</v>
      </c>
      <c r="GA404" s="17">
        <v>0</v>
      </c>
      <c r="GB404" s="17">
        <v>0</v>
      </c>
      <c r="GC404" s="17">
        <v>0</v>
      </c>
      <c r="GD404" s="17">
        <v>0</v>
      </c>
      <c r="GE404" s="17">
        <v>0</v>
      </c>
      <c r="GF404" s="17">
        <v>0</v>
      </c>
      <c r="GG404" s="17">
        <v>0</v>
      </c>
      <c r="GH404" s="17">
        <v>0</v>
      </c>
      <c r="GI404" s="17">
        <v>0</v>
      </c>
      <c r="GJ404" s="17">
        <v>0</v>
      </c>
      <c r="GK404" s="17">
        <v>0</v>
      </c>
      <c r="GL404" s="17">
        <v>0</v>
      </c>
      <c r="GM404" s="17">
        <v>0</v>
      </c>
      <c r="GN404" s="17">
        <v>0</v>
      </c>
      <c r="GO404" s="17">
        <v>0</v>
      </c>
      <c r="GP404" s="17">
        <v>0</v>
      </c>
      <c r="GQ404" s="17">
        <v>0</v>
      </c>
      <c r="GR404" s="17">
        <v>0</v>
      </c>
      <c r="GS404" s="17">
        <v>0</v>
      </c>
      <c r="GT404" s="17">
        <v>0</v>
      </c>
      <c r="GU404" s="17">
        <v>0</v>
      </c>
      <c r="GV404" s="17">
        <v>0</v>
      </c>
      <c r="GW404" s="17">
        <v>0</v>
      </c>
      <c r="GX404" s="17">
        <v>0</v>
      </c>
      <c r="GY404" s="17">
        <v>0</v>
      </c>
      <c r="GZ404" s="17">
        <v>0</v>
      </c>
      <c r="HA404" s="17">
        <v>0</v>
      </c>
      <c r="HB404" s="17">
        <v>0</v>
      </c>
      <c r="HC404" s="17">
        <v>0</v>
      </c>
      <c r="HD404" s="17">
        <v>0</v>
      </c>
      <c r="HE404" s="17">
        <v>0</v>
      </c>
      <c r="HF404" s="17">
        <v>0</v>
      </c>
      <c r="HG404" s="17">
        <v>0</v>
      </c>
      <c r="HH404" s="17">
        <v>0</v>
      </c>
      <c r="HI404" s="17">
        <v>0</v>
      </c>
      <c r="HJ404" s="17">
        <v>0</v>
      </c>
      <c r="HK404" s="17">
        <v>0</v>
      </c>
      <c r="HL404" s="17">
        <v>0</v>
      </c>
      <c r="HM404" s="17">
        <v>0</v>
      </c>
      <c r="HN404" s="17">
        <v>0</v>
      </c>
      <c r="HO404" s="17">
        <v>0</v>
      </c>
      <c r="HP404" s="17">
        <v>0</v>
      </c>
      <c r="HQ404" s="17">
        <v>0</v>
      </c>
      <c r="HR404" s="17">
        <v>0</v>
      </c>
      <c r="HS404" s="17">
        <v>0</v>
      </c>
      <c r="HT404" s="17">
        <v>0</v>
      </c>
      <c r="HU404" s="17">
        <v>0</v>
      </c>
      <c r="HV404" s="17">
        <v>0</v>
      </c>
      <c r="HW404" s="17">
        <v>0</v>
      </c>
      <c r="HX404" s="17">
        <v>0</v>
      </c>
      <c r="HY404" s="17">
        <v>0</v>
      </c>
      <c r="HZ404" s="17">
        <v>0</v>
      </c>
      <c r="IA404" s="17">
        <v>0</v>
      </c>
      <c r="IB404" s="17">
        <v>0</v>
      </c>
      <c r="IC404" s="17">
        <v>0</v>
      </c>
      <c r="ID404" s="17">
        <v>0</v>
      </c>
      <c r="IE404" s="17">
        <v>0</v>
      </c>
      <c r="IF404" s="17">
        <v>0</v>
      </c>
      <c r="IG404" s="17">
        <v>0</v>
      </c>
      <c r="IH404" s="17">
        <v>0</v>
      </c>
      <c r="II404" s="17">
        <v>0</v>
      </c>
      <c r="IJ404" s="17">
        <v>0</v>
      </c>
      <c r="IK404" s="17">
        <v>0</v>
      </c>
      <c r="IL404" s="17">
        <v>0</v>
      </c>
      <c r="IM404" s="17">
        <v>0</v>
      </c>
      <c r="IN404" s="17">
        <v>0</v>
      </c>
      <c r="IO404" s="17">
        <v>0</v>
      </c>
      <c r="IP404" s="17">
        <v>0</v>
      </c>
      <c r="IQ404" s="17">
        <v>0</v>
      </c>
      <c r="IR404" s="17">
        <v>0</v>
      </c>
      <c r="IS404" s="17">
        <v>0</v>
      </c>
      <c r="IT404" s="17">
        <v>0</v>
      </c>
      <c r="IU404" s="17">
        <v>0</v>
      </c>
      <c r="IV404" s="17">
        <v>0</v>
      </c>
      <c r="IW404" s="17">
        <v>0</v>
      </c>
      <c r="IX404" s="17">
        <v>0</v>
      </c>
      <c r="IY404" s="17">
        <v>0</v>
      </c>
      <c r="IZ404" s="17">
        <v>0</v>
      </c>
      <c r="JA404" s="17">
        <v>0</v>
      </c>
      <c r="JB404" s="17">
        <v>0</v>
      </c>
      <c r="JC404" s="17">
        <v>0</v>
      </c>
      <c r="JD404" s="17">
        <v>0</v>
      </c>
      <c r="JE404" s="17">
        <v>0</v>
      </c>
      <c r="JF404" s="17">
        <v>0</v>
      </c>
      <c r="JG404" s="17">
        <v>0</v>
      </c>
      <c r="JH404" s="17">
        <v>0</v>
      </c>
      <c r="JI404" s="17">
        <v>0</v>
      </c>
      <c r="JJ404" s="17">
        <v>0</v>
      </c>
      <c r="JK404" s="17">
        <v>0</v>
      </c>
      <c r="JL404" s="17">
        <v>0</v>
      </c>
      <c r="JM404" s="17">
        <v>0</v>
      </c>
      <c r="JN404" s="17">
        <v>0</v>
      </c>
      <c r="JO404" s="17">
        <v>0</v>
      </c>
      <c r="JP404" s="17">
        <v>0</v>
      </c>
      <c r="JQ404" s="17">
        <v>0</v>
      </c>
      <c r="JR404" s="17">
        <v>0</v>
      </c>
      <c r="JS404" s="17">
        <v>0</v>
      </c>
      <c r="JT404" s="17">
        <v>0</v>
      </c>
      <c r="JU404" s="17">
        <v>0</v>
      </c>
      <c r="JV404" s="17">
        <v>0</v>
      </c>
      <c r="JW404" s="17">
        <v>0</v>
      </c>
      <c r="JX404" s="17">
        <v>0</v>
      </c>
      <c r="JY404" s="17">
        <v>0</v>
      </c>
    </row>
    <row r="405" spans="1:285" x14ac:dyDescent="0.15">
      <c r="A405" s="17" t="s">
        <v>104</v>
      </c>
      <c r="B405" s="17" t="s">
        <v>105</v>
      </c>
      <c r="C405" s="17">
        <v>0</v>
      </c>
      <c r="D405" s="17">
        <v>6.17</v>
      </c>
      <c r="E405" s="17">
        <v>6.17</v>
      </c>
      <c r="F405" s="17">
        <v>6.17</v>
      </c>
      <c r="G405" s="17">
        <v>6.17</v>
      </c>
      <c r="H405" s="17">
        <v>6.17</v>
      </c>
      <c r="I405" s="17">
        <v>6.38</v>
      </c>
      <c r="J405" s="17">
        <v>6.38</v>
      </c>
      <c r="K405" s="17">
        <v>6.38</v>
      </c>
      <c r="L405" s="17">
        <v>6.38</v>
      </c>
      <c r="M405" s="17">
        <v>6.38</v>
      </c>
      <c r="N405" s="17">
        <v>6.48</v>
      </c>
      <c r="O405" s="17">
        <v>6.48</v>
      </c>
      <c r="P405" s="17">
        <v>6.46</v>
      </c>
      <c r="Q405" s="17">
        <v>6.49</v>
      </c>
      <c r="R405" s="17">
        <v>6.57</v>
      </c>
      <c r="S405" s="17">
        <v>6.56</v>
      </c>
      <c r="T405" s="17">
        <v>6.53</v>
      </c>
      <c r="U405" s="17">
        <v>6.51</v>
      </c>
      <c r="V405" s="17">
        <v>6.51</v>
      </c>
      <c r="W405" s="17">
        <v>6.54</v>
      </c>
      <c r="X405" s="17">
        <v>6.66</v>
      </c>
      <c r="Y405" s="17">
        <v>6.76</v>
      </c>
      <c r="Z405" s="17">
        <v>6.78</v>
      </c>
      <c r="AA405" s="17">
        <v>6.76</v>
      </c>
      <c r="AB405" s="17">
        <v>0</v>
      </c>
      <c r="AC405" s="17">
        <v>0</v>
      </c>
      <c r="AD405" s="17">
        <v>0</v>
      </c>
      <c r="AE405" s="17">
        <v>0</v>
      </c>
      <c r="AF405" s="17">
        <v>0</v>
      </c>
      <c r="AG405" s="17">
        <v>0</v>
      </c>
      <c r="AH405" s="17">
        <v>0</v>
      </c>
      <c r="AI405" s="17">
        <v>0</v>
      </c>
      <c r="AJ405" s="17">
        <v>0</v>
      </c>
      <c r="AK405" s="17">
        <v>0</v>
      </c>
      <c r="AL405" s="17">
        <v>0</v>
      </c>
      <c r="AM405" s="17">
        <v>0</v>
      </c>
      <c r="AN405" s="17">
        <v>0</v>
      </c>
      <c r="AO405" s="17">
        <v>0</v>
      </c>
      <c r="AP405" s="17">
        <v>0</v>
      </c>
      <c r="AQ405" s="17">
        <v>0</v>
      </c>
      <c r="AR405" s="17">
        <v>0</v>
      </c>
      <c r="AS405" s="17">
        <v>0</v>
      </c>
      <c r="AT405" s="17">
        <v>0</v>
      </c>
      <c r="AU405" s="17">
        <v>0</v>
      </c>
      <c r="AV405" s="17">
        <v>0</v>
      </c>
      <c r="AW405" s="17">
        <v>0</v>
      </c>
      <c r="AX405" s="17">
        <v>0</v>
      </c>
      <c r="AY405" s="17">
        <v>0</v>
      </c>
      <c r="AZ405" s="17">
        <v>0</v>
      </c>
      <c r="BA405" s="17">
        <v>0</v>
      </c>
      <c r="BB405" s="17">
        <v>0</v>
      </c>
      <c r="BC405" s="17">
        <v>0</v>
      </c>
      <c r="BD405" s="17">
        <v>0</v>
      </c>
      <c r="BE405" s="17">
        <v>0</v>
      </c>
      <c r="BF405" s="17">
        <v>0</v>
      </c>
      <c r="BG405" s="17">
        <v>0</v>
      </c>
      <c r="BH405" s="17">
        <v>0</v>
      </c>
      <c r="BI405" s="17">
        <v>0</v>
      </c>
      <c r="BJ405" s="17">
        <v>0</v>
      </c>
      <c r="BK405" s="17">
        <v>0</v>
      </c>
      <c r="BL405" s="17">
        <v>0</v>
      </c>
      <c r="BM405" s="17">
        <v>0</v>
      </c>
      <c r="BN405" s="17">
        <v>0</v>
      </c>
      <c r="BO405" s="17">
        <v>0</v>
      </c>
      <c r="BP405" s="17">
        <v>0</v>
      </c>
      <c r="BQ405" s="17">
        <v>0</v>
      </c>
      <c r="BR405" s="17">
        <v>0</v>
      </c>
      <c r="BS405" s="17">
        <v>0</v>
      </c>
      <c r="BT405" s="17">
        <v>0</v>
      </c>
      <c r="BU405" s="17">
        <v>0</v>
      </c>
      <c r="BV405" s="17">
        <v>0</v>
      </c>
      <c r="BW405" s="17">
        <v>0</v>
      </c>
      <c r="BX405" s="17">
        <v>0</v>
      </c>
      <c r="BY405" s="17">
        <v>0</v>
      </c>
      <c r="BZ405" s="17">
        <v>0</v>
      </c>
      <c r="CA405" s="17">
        <v>0</v>
      </c>
      <c r="CB405" s="17">
        <v>0</v>
      </c>
      <c r="CC405" s="17">
        <v>0</v>
      </c>
      <c r="CD405" s="17">
        <v>0</v>
      </c>
      <c r="CE405" s="17">
        <v>0</v>
      </c>
      <c r="CF405" s="17">
        <v>0</v>
      </c>
      <c r="CG405" s="17">
        <v>0</v>
      </c>
      <c r="CH405" s="17">
        <v>0</v>
      </c>
      <c r="CI405" s="17">
        <v>0</v>
      </c>
      <c r="CJ405" s="17">
        <v>0</v>
      </c>
      <c r="CK405" s="17">
        <v>0</v>
      </c>
      <c r="CL405" s="17">
        <v>0</v>
      </c>
      <c r="CM405" s="17">
        <v>0</v>
      </c>
      <c r="CN405" s="17">
        <v>0</v>
      </c>
      <c r="CO405" s="17">
        <v>0</v>
      </c>
      <c r="CP405" s="17">
        <v>0</v>
      </c>
      <c r="CQ405" s="17">
        <v>0</v>
      </c>
      <c r="CR405" s="17">
        <v>0</v>
      </c>
      <c r="CS405" s="17">
        <v>0</v>
      </c>
      <c r="CT405" s="17">
        <v>0</v>
      </c>
      <c r="CU405" s="17">
        <v>0</v>
      </c>
      <c r="CV405" s="17">
        <v>0</v>
      </c>
      <c r="CW405" s="17">
        <v>0</v>
      </c>
      <c r="CX405" s="17">
        <v>0</v>
      </c>
      <c r="CY405" s="17">
        <v>0</v>
      </c>
      <c r="CZ405" s="17">
        <v>0</v>
      </c>
      <c r="DA405" s="17">
        <v>0</v>
      </c>
      <c r="DB405" s="17">
        <v>0</v>
      </c>
      <c r="DC405" s="17">
        <v>0</v>
      </c>
      <c r="DD405" s="17">
        <v>0</v>
      </c>
      <c r="DE405" s="17">
        <v>0</v>
      </c>
      <c r="DF405" s="17">
        <v>0</v>
      </c>
      <c r="DG405" s="17">
        <v>0</v>
      </c>
      <c r="DH405" s="17">
        <v>0</v>
      </c>
      <c r="DI405" s="17">
        <v>0</v>
      </c>
      <c r="DJ405" s="17">
        <v>0</v>
      </c>
      <c r="DK405" s="17">
        <v>0</v>
      </c>
      <c r="DL405" s="17">
        <v>0</v>
      </c>
      <c r="DM405" s="17">
        <v>0</v>
      </c>
      <c r="DN405" s="17">
        <v>0</v>
      </c>
      <c r="DO405" s="17">
        <v>0</v>
      </c>
      <c r="DP405" s="17">
        <v>0</v>
      </c>
      <c r="DQ405" s="17">
        <v>0</v>
      </c>
      <c r="DR405" s="17">
        <v>0</v>
      </c>
      <c r="DS405" s="17">
        <v>0</v>
      </c>
      <c r="DT405" s="17">
        <v>0</v>
      </c>
      <c r="DU405" s="17">
        <v>0</v>
      </c>
      <c r="DV405" s="17">
        <v>0</v>
      </c>
      <c r="DW405" s="17">
        <v>0</v>
      </c>
      <c r="DX405" s="17">
        <v>0</v>
      </c>
      <c r="DY405" s="17">
        <v>0</v>
      </c>
      <c r="DZ405" s="17">
        <v>0</v>
      </c>
      <c r="EA405" s="17">
        <v>0</v>
      </c>
      <c r="EB405" s="17">
        <v>0</v>
      </c>
      <c r="EC405" s="17">
        <v>0</v>
      </c>
      <c r="ED405" s="17">
        <v>0</v>
      </c>
      <c r="EE405" s="17">
        <v>0</v>
      </c>
      <c r="EF405" s="17">
        <v>0</v>
      </c>
      <c r="EG405" s="17">
        <v>0</v>
      </c>
      <c r="EH405" s="17">
        <v>0</v>
      </c>
      <c r="EI405" s="17">
        <v>0</v>
      </c>
      <c r="EJ405" s="17">
        <v>0</v>
      </c>
      <c r="EK405" s="17">
        <v>0</v>
      </c>
      <c r="EL405" s="17">
        <v>0</v>
      </c>
      <c r="EM405" s="17">
        <v>0</v>
      </c>
      <c r="EN405" s="17">
        <v>0</v>
      </c>
      <c r="EO405" s="17">
        <v>0</v>
      </c>
      <c r="EP405" s="17">
        <v>0</v>
      </c>
      <c r="EQ405" s="17">
        <v>0</v>
      </c>
      <c r="ER405" s="17">
        <v>0</v>
      </c>
      <c r="ES405" s="17">
        <v>0</v>
      </c>
      <c r="ET405" s="17">
        <v>0</v>
      </c>
      <c r="EU405" s="17">
        <v>0</v>
      </c>
      <c r="EV405" s="17">
        <v>0</v>
      </c>
      <c r="EW405" s="17">
        <v>0</v>
      </c>
      <c r="EX405" s="17">
        <v>0</v>
      </c>
      <c r="EY405" s="17">
        <v>0</v>
      </c>
      <c r="EZ405" s="17">
        <v>0</v>
      </c>
      <c r="FA405" s="17">
        <v>0</v>
      </c>
      <c r="FB405" s="17">
        <v>0</v>
      </c>
      <c r="FC405" s="17">
        <v>0</v>
      </c>
      <c r="FD405" s="17">
        <v>0</v>
      </c>
      <c r="FE405" s="17">
        <v>0</v>
      </c>
      <c r="FF405" s="17">
        <v>0</v>
      </c>
      <c r="FG405" s="17">
        <v>0</v>
      </c>
      <c r="FH405" s="17">
        <v>0</v>
      </c>
      <c r="FI405" s="17">
        <v>0</v>
      </c>
      <c r="FJ405" s="17">
        <v>0</v>
      </c>
      <c r="FK405" s="17">
        <v>0</v>
      </c>
      <c r="FL405" s="17">
        <v>0</v>
      </c>
      <c r="FM405" s="17">
        <v>0</v>
      </c>
      <c r="FN405" s="17">
        <v>0</v>
      </c>
      <c r="FO405" s="17">
        <v>0</v>
      </c>
      <c r="FP405" s="17">
        <v>0</v>
      </c>
      <c r="FQ405" s="17">
        <v>0</v>
      </c>
      <c r="FR405" s="17">
        <v>0</v>
      </c>
      <c r="FS405" s="17">
        <v>0</v>
      </c>
      <c r="FT405" s="17">
        <v>0</v>
      </c>
      <c r="FU405" s="17">
        <v>0</v>
      </c>
      <c r="FV405" s="17">
        <v>0</v>
      </c>
      <c r="FW405" s="17">
        <v>0</v>
      </c>
      <c r="FX405" s="17">
        <v>0</v>
      </c>
      <c r="FY405" s="17">
        <v>0</v>
      </c>
      <c r="FZ405" s="17">
        <v>0</v>
      </c>
      <c r="GA405" s="17">
        <v>0</v>
      </c>
      <c r="GB405" s="17">
        <v>0</v>
      </c>
      <c r="GC405" s="17">
        <v>0</v>
      </c>
      <c r="GD405" s="17">
        <v>0</v>
      </c>
      <c r="GE405" s="17">
        <v>0</v>
      </c>
      <c r="GF405" s="17">
        <v>0</v>
      </c>
      <c r="GG405" s="17">
        <v>0</v>
      </c>
      <c r="GH405" s="17">
        <v>0</v>
      </c>
      <c r="GI405" s="17">
        <v>0</v>
      </c>
      <c r="GJ405" s="17">
        <v>0</v>
      </c>
      <c r="GK405" s="17">
        <v>0</v>
      </c>
      <c r="GL405" s="17">
        <v>0</v>
      </c>
      <c r="GM405" s="17">
        <v>0</v>
      </c>
      <c r="GN405" s="17">
        <v>0</v>
      </c>
      <c r="GO405" s="17">
        <v>0</v>
      </c>
      <c r="GP405" s="17">
        <v>0</v>
      </c>
      <c r="GQ405" s="17">
        <v>0</v>
      </c>
      <c r="GR405" s="17">
        <v>0</v>
      </c>
      <c r="GS405" s="17">
        <v>0</v>
      </c>
      <c r="GT405" s="17">
        <v>0</v>
      </c>
      <c r="GU405" s="17">
        <v>0</v>
      </c>
      <c r="GV405" s="17">
        <v>0</v>
      </c>
      <c r="GW405" s="17">
        <v>0</v>
      </c>
      <c r="GX405" s="17">
        <v>0</v>
      </c>
      <c r="GY405" s="17">
        <v>0</v>
      </c>
      <c r="GZ405" s="17">
        <v>0</v>
      </c>
      <c r="HA405" s="17">
        <v>0</v>
      </c>
      <c r="HB405" s="17">
        <v>0</v>
      </c>
      <c r="HC405" s="17">
        <v>0</v>
      </c>
      <c r="HD405" s="17">
        <v>0</v>
      </c>
      <c r="HE405" s="17">
        <v>0</v>
      </c>
      <c r="HF405" s="17">
        <v>0</v>
      </c>
      <c r="HG405" s="17">
        <v>0</v>
      </c>
      <c r="HH405" s="17">
        <v>0</v>
      </c>
      <c r="HI405" s="17">
        <v>0</v>
      </c>
      <c r="HJ405" s="17">
        <v>0</v>
      </c>
      <c r="HK405" s="17">
        <v>0</v>
      </c>
      <c r="HL405" s="17">
        <v>0</v>
      </c>
      <c r="HM405" s="17">
        <v>0</v>
      </c>
      <c r="HN405" s="17">
        <v>0</v>
      </c>
      <c r="HO405" s="17">
        <v>0</v>
      </c>
      <c r="HP405" s="17">
        <v>0</v>
      </c>
      <c r="HQ405" s="17">
        <v>0</v>
      </c>
      <c r="HR405" s="17">
        <v>0</v>
      </c>
      <c r="HS405" s="17">
        <v>0</v>
      </c>
      <c r="HT405" s="17">
        <v>0</v>
      </c>
      <c r="HU405" s="17">
        <v>0</v>
      </c>
      <c r="HV405" s="17">
        <v>0</v>
      </c>
      <c r="HW405" s="17">
        <v>0</v>
      </c>
      <c r="HX405" s="17">
        <v>0</v>
      </c>
      <c r="HY405" s="17">
        <v>0</v>
      </c>
      <c r="HZ405" s="17">
        <v>0</v>
      </c>
      <c r="IA405" s="17">
        <v>0</v>
      </c>
      <c r="IB405" s="17">
        <v>0</v>
      </c>
      <c r="IC405" s="17">
        <v>0</v>
      </c>
      <c r="ID405" s="17">
        <v>0</v>
      </c>
      <c r="IE405" s="17">
        <v>0</v>
      </c>
      <c r="IF405" s="17">
        <v>0</v>
      </c>
      <c r="IG405" s="17">
        <v>0</v>
      </c>
      <c r="IH405" s="17">
        <v>0</v>
      </c>
      <c r="II405" s="17">
        <v>0</v>
      </c>
      <c r="IJ405" s="17">
        <v>0</v>
      </c>
      <c r="IK405" s="17">
        <v>0</v>
      </c>
      <c r="IL405" s="17">
        <v>0</v>
      </c>
      <c r="IM405" s="17">
        <v>0</v>
      </c>
      <c r="IN405" s="17">
        <v>0</v>
      </c>
      <c r="IO405" s="17">
        <v>0</v>
      </c>
      <c r="IP405" s="17">
        <v>0</v>
      </c>
      <c r="IQ405" s="17">
        <v>0</v>
      </c>
      <c r="IR405" s="17">
        <v>0</v>
      </c>
      <c r="IS405" s="17">
        <v>0</v>
      </c>
      <c r="IT405" s="17">
        <v>0</v>
      </c>
      <c r="IU405" s="17">
        <v>0</v>
      </c>
      <c r="IV405" s="17">
        <v>0</v>
      </c>
      <c r="IW405" s="17">
        <v>0</v>
      </c>
      <c r="IX405" s="17">
        <v>0</v>
      </c>
      <c r="IY405" s="17">
        <v>0</v>
      </c>
      <c r="IZ405" s="17">
        <v>0</v>
      </c>
      <c r="JA405" s="17">
        <v>0</v>
      </c>
      <c r="JB405" s="17">
        <v>0</v>
      </c>
      <c r="JC405" s="17">
        <v>0</v>
      </c>
      <c r="JD405" s="17">
        <v>0</v>
      </c>
      <c r="JE405" s="17">
        <v>0</v>
      </c>
      <c r="JF405" s="17">
        <v>0</v>
      </c>
      <c r="JG405" s="17">
        <v>0</v>
      </c>
      <c r="JH405" s="17">
        <v>0</v>
      </c>
      <c r="JI405" s="17">
        <v>0</v>
      </c>
      <c r="JJ405" s="17">
        <v>0</v>
      </c>
      <c r="JK405" s="17">
        <v>0</v>
      </c>
      <c r="JL405" s="17">
        <v>0</v>
      </c>
      <c r="JM405" s="17">
        <v>0</v>
      </c>
      <c r="JN405" s="17">
        <v>0</v>
      </c>
      <c r="JO405" s="17">
        <v>0</v>
      </c>
      <c r="JP405" s="17">
        <v>0</v>
      </c>
      <c r="JQ405" s="17">
        <v>0</v>
      </c>
      <c r="JR405" s="17">
        <v>0</v>
      </c>
      <c r="JS405" s="17">
        <v>0</v>
      </c>
      <c r="JT405" s="17">
        <v>0</v>
      </c>
      <c r="JU405" s="17">
        <v>0</v>
      </c>
      <c r="JV405" s="17">
        <v>0</v>
      </c>
      <c r="JW405" s="17">
        <v>0</v>
      </c>
      <c r="JX405" s="17">
        <v>0</v>
      </c>
      <c r="JY405" s="17">
        <v>0</v>
      </c>
    </row>
    <row r="406" spans="1:285" x14ac:dyDescent="0.15">
      <c r="A406" s="17" t="s">
        <v>357</v>
      </c>
      <c r="B406" s="17" t="s">
        <v>358</v>
      </c>
      <c r="C406" s="17">
        <v>0</v>
      </c>
      <c r="D406" s="17">
        <v>14.92</v>
      </c>
      <c r="E406" s="17">
        <v>14.92</v>
      </c>
      <c r="F406" s="17">
        <v>14.92</v>
      </c>
      <c r="G406" s="17">
        <v>14.92</v>
      </c>
      <c r="H406" s="17">
        <v>14.92</v>
      </c>
      <c r="I406" s="17">
        <v>14.84</v>
      </c>
      <c r="J406" s="17">
        <v>14.84</v>
      </c>
      <c r="K406" s="17">
        <v>14.84</v>
      </c>
      <c r="L406" s="17">
        <v>14.84</v>
      </c>
      <c r="M406" s="17">
        <v>14.84</v>
      </c>
      <c r="N406" s="17">
        <v>14.89</v>
      </c>
      <c r="O406" s="17">
        <v>15</v>
      </c>
      <c r="P406" s="17">
        <v>15.03</v>
      </c>
      <c r="Q406" s="17">
        <v>15.08</v>
      </c>
      <c r="R406" s="17">
        <v>15.12</v>
      </c>
      <c r="S406" s="17">
        <v>15.18</v>
      </c>
      <c r="T406" s="17">
        <v>15.19</v>
      </c>
      <c r="U406" s="17">
        <v>15.23</v>
      </c>
      <c r="V406" s="17">
        <v>15.3</v>
      </c>
      <c r="W406" s="17">
        <v>15.36</v>
      </c>
      <c r="X406" s="17">
        <v>15.45</v>
      </c>
      <c r="Y406" s="17">
        <v>15.5</v>
      </c>
      <c r="Z406" s="17">
        <v>15.5</v>
      </c>
      <c r="AA406" s="17">
        <v>15.47</v>
      </c>
      <c r="AB406" s="17">
        <v>0</v>
      </c>
      <c r="AC406" s="17">
        <v>0</v>
      </c>
      <c r="AD406" s="17">
        <v>0</v>
      </c>
      <c r="AE406" s="17">
        <v>0</v>
      </c>
      <c r="AF406" s="17">
        <v>0</v>
      </c>
      <c r="AG406" s="17">
        <v>0</v>
      </c>
      <c r="AH406" s="17">
        <v>0</v>
      </c>
      <c r="AI406" s="17">
        <v>0</v>
      </c>
      <c r="AJ406" s="17">
        <v>0</v>
      </c>
      <c r="AK406" s="17">
        <v>0</v>
      </c>
      <c r="AL406" s="17">
        <v>0</v>
      </c>
      <c r="AM406" s="17">
        <v>0</v>
      </c>
      <c r="AN406" s="17">
        <v>0</v>
      </c>
      <c r="AO406" s="17">
        <v>0</v>
      </c>
      <c r="AP406" s="17">
        <v>0</v>
      </c>
      <c r="AQ406" s="17">
        <v>0</v>
      </c>
      <c r="AR406" s="17">
        <v>0</v>
      </c>
      <c r="AS406" s="17">
        <v>0</v>
      </c>
      <c r="AT406" s="17">
        <v>0</v>
      </c>
      <c r="AU406" s="17">
        <v>0</v>
      </c>
      <c r="AV406" s="17">
        <v>0</v>
      </c>
      <c r="AW406" s="17">
        <v>0</v>
      </c>
      <c r="AX406" s="17">
        <v>0</v>
      </c>
      <c r="AY406" s="17">
        <v>0</v>
      </c>
      <c r="AZ406" s="17">
        <v>0</v>
      </c>
      <c r="BA406" s="17">
        <v>0</v>
      </c>
      <c r="BB406" s="17">
        <v>0</v>
      </c>
      <c r="BC406" s="17">
        <v>0</v>
      </c>
      <c r="BD406" s="17">
        <v>0</v>
      </c>
      <c r="BE406" s="17">
        <v>0</v>
      </c>
      <c r="BF406" s="17">
        <v>0</v>
      </c>
      <c r="BG406" s="17">
        <v>0</v>
      </c>
      <c r="BH406" s="17">
        <v>0</v>
      </c>
      <c r="BI406" s="17">
        <v>0</v>
      </c>
      <c r="BJ406" s="17">
        <v>0</v>
      </c>
      <c r="BK406" s="17">
        <v>0</v>
      </c>
      <c r="BL406" s="17">
        <v>0</v>
      </c>
      <c r="BM406" s="17">
        <v>0</v>
      </c>
      <c r="BN406" s="17">
        <v>0</v>
      </c>
      <c r="BO406" s="17">
        <v>0</v>
      </c>
      <c r="BP406" s="17">
        <v>0</v>
      </c>
      <c r="BQ406" s="17">
        <v>0</v>
      </c>
      <c r="BR406" s="17">
        <v>0</v>
      </c>
      <c r="BS406" s="17">
        <v>0</v>
      </c>
      <c r="BT406" s="17">
        <v>0</v>
      </c>
      <c r="BU406" s="17">
        <v>0</v>
      </c>
      <c r="BV406" s="17">
        <v>0</v>
      </c>
      <c r="BW406" s="17">
        <v>0</v>
      </c>
      <c r="BX406" s="17">
        <v>0</v>
      </c>
      <c r="BY406" s="17">
        <v>0</v>
      </c>
      <c r="BZ406" s="17">
        <v>0</v>
      </c>
      <c r="CA406" s="17">
        <v>0</v>
      </c>
      <c r="CB406" s="17">
        <v>0</v>
      </c>
      <c r="CC406" s="17">
        <v>0</v>
      </c>
      <c r="CD406" s="17">
        <v>0</v>
      </c>
      <c r="CE406" s="17">
        <v>0</v>
      </c>
      <c r="CF406" s="17">
        <v>0</v>
      </c>
      <c r="CG406" s="17">
        <v>0</v>
      </c>
      <c r="CH406" s="17">
        <v>0</v>
      </c>
      <c r="CI406" s="17">
        <v>0</v>
      </c>
      <c r="CJ406" s="17">
        <v>0</v>
      </c>
      <c r="CK406" s="17">
        <v>0</v>
      </c>
      <c r="CL406" s="17">
        <v>0</v>
      </c>
      <c r="CM406" s="17">
        <v>0</v>
      </c>
      <c r="CN406" s="17">
        <v>0</v>
      </c>
      <c r="CO406" s="17">
        <v>0</v>
      </c>
      <c r="CP406" s="17">
        <v>0</v>
      </c>
      <c r="CQ406" s="17">
        <v>0</v>
      </c>
      <c r="CR406" s="17">
        <v>0</v>
      </c>
      <c r="CS406" s="17">
        <v>0</v>
      </c>
      <c r="CT406" s="17">
        <v>0</v>
      </c>
      <c r="CU406" s="17">
        <v>0</v>
      </c>
      <c r="CV406" s="17">
        <v>0</v>
      </c>
      <c r="CW406" s="17">
        <v>0</v>
      </c>
      <c r="CX406" s="17">
        <v>0</v>
      </c>
      <c r="CY406" s="17">
        <v>0</v>
      </c>
      <c r="CZ406" s="17">
        <v>0</v>
      </c>
      <c r="DA406" s="17">
        <v>0</v>
      </c>
      <c r="DB406" s="17">
        <v>0</v>
      </c>
      <c r="DC406" s="17">
        <v>0</v>
      </c>
      <c r="DD406" s="17">
        <v>0</v>
      </c>
      <c r="DE406" s="17">
        <v>0</v>
      </c>
      <c r="DF406" s="17">
        <v>0</v>
      </c>
      <c r="DG406" s="17">
        <v>0</v>
      </c>
      <c r="DH406" s="17">
        <v>0</v>
      </c>
      <c r="DI406" s="17">
        <v>0</v>
      </c>
      <c r="DJ406" s="17">
        <v>0</v>
      </c>
      <c r="DK406" s="17">
        <v>0</v>
      </c>
      <c r="DL406" s="17">
        <v>0</v>
      </c>
      <c r="DM406" s="17">
        <v>0</v>
      </c>
      <c r="DN406" s="17">
        <v>0</v>
      </c>
      <c r="DO406" s="17">
        <v>0</v>
      </c>
      <c r="DP406" s="17">
        <v>0</v>
      </c>
      <c r="DQ406" s="17">
        <v>0</v>
      </c>
      <c r="DR406" s="17">
        <v>0</v>
      </c>
      <c r="DS406" s="17">
        <v>0</v>
      </c>
      <c r="DT406" s="17">
        <v>0</v>
      </c>
      <c r="DU406" s="17">
        <v>0</v>
      </c>
      <c r="DV406" s="17">
        <v>0</v>
      </c>
      <c r="DW406" s="17">
        <v>0</v>
      </c>
      <c r="DX406" s="17">
        <v>0</v>
      </c>
      <c r="DY406" s="17">
        <v>0</v>
      </c>
      <c r="DZ406" s="17">
        <v>0</v>
      </c>
      <c r="EA406" s="17">
        <v>0</v>
      </c>
      <c r="EB406" s="17">
        <v>0</v>
      </c>
      <c r="EC406" s="17">
        <v>0</v>
      </c>
      <c r="ED406" s="17">
        <v>0</v>
      </c>
      <c r="EE406" s="17">
        <v>0</v>
      </c>
      <c r="EF406" s="17">
        <v>0</v>
      </c>
      <c r="EG406" s="17">
        <v>0</v>
      </c>
      <c r="EH406" s="17">
        <v>0</v>
      </c>
      <c r="EI406" s="17">
        <v>0</v>
      </c>
      <c r="EJ406" s="17">
        <v>0</v>
      </c>
      <c r="EK406" s="17">
        <v>0</v>
      </c>
      <c r="EL406" s="17">
        <v>0</v>
      </c>
      <c r="EM406" s="17">
        <v>0</v>
      </c>
      <c r="EN406" s="17">
        <v>0</v>
      </c>
      <c r="EO406" s="17">
        <v>0</v>
      </c>
      <c r="EP406" s="17">
        <v>0</v>
      </c>
      <c r="EQ406" s="17">
        <v>0</v>
      </c>
      <c r="ER406" s="17">
        <v>0</v>
      </c>
      <c r="ES406" s="17">
        <v>0</v>
      </c>
      <c r="ET406" s="17">
        <v>0</v>
      </c>
      <c r="EU406" s="17">
        <v>0</v>
      </c>
      <c r="EV406" s="17">
        <v>0</v>
      </c>
      <c r="EW406" s="17">
        <v>0</v>
      </c>
      <c r="EX406" s="17">
        <v>0</v>
      </c>
      <c r="EY406" s="17">
        <v>0</v>
      </c>
      <c r="EZ406" s="17">
        <v>0</v>
      </c>
      <c r="FA406" s="17">
        <v>0</v>
      </c>
      <c r="FB406" s="17">
        <v>0</v>
      </c>
      <c r="FC406" s="17">
        <v>0</v>
      </c>
      <c r="FD406" s="17">
        <v>0</v>
      </c>
      <c r="FE406" s="17">
        <v>0</v>
      </c>
      <c r="FF406" s="17">
        <v>0</v>
      </c>
      <c r="FG406" s="17">
        <v>0</v>
      </c>
      <c r="FH406" s="17">
        <v>0</v>
      </c>
      <c r="FI406" s="17">
        <v>0</v>
      </c>
      <c r="FJ406" s="17">
        <v>0</v>
      </c>
      <c r="FK406" s="17">
        <v>0</v>
      </c>
      <c r="FL406" s="17">
        <v>0</v>
      </c>
      <c r="FM406" s="17">
        <v>0</v>
      </c>
      <c r="FN406" s="17">
        <v>0</v>
      </c>
      <c r="FO406" s="17">
        <v>0</v>
      </c>
      <c r="FP406" s="17">
        <v>0</v>
      </c>
      <c r="FQ406" s="17">
        <v>0</v>
      </c>
      <c r="FR406" s="17">
        <v>0</v>
      </c>
      <c r="FS406" s="17">
        <v>0</v>
      </c>
      <c r="FT406" s="17">
        <v>0</v>
      </c>
      <c r="FU406" s="17">
        <v>0</v>
      </c>
      <c r="FV406" s="17">
        <v>0</v>
      </c>
      <c r="FW406" s="17">
        <v>0</v>
      </c>
      <c r="FX406" s="17">
        <v>0</v>
      </c>
      <c r="FY406" s="17">
        <v>0</v>
      </c>
      <c r="FZ406" s="17">
        <v>0</v>
      </c>
      <c r="GA406" s="17">
        <v>0</v>
      </c>
      <c r="GB406" s="17">
        <v>0</v>
      </c>
      <c r="GC406" s="17">
        <v>0</v>
      </c>
      <c r="GD406" s="17">
        <v>0</v>
      </c>
      <c r="GE406" s="17">
        <v>0</v>
      </c>
      <c r="GF406" s="17">
        <v>0</v>
      </c>
      <c r="GG406" s="17">
        <v>0</v>
      </c>
      <c r="GH406" s="17">
        <v>0</v>
      </c>
      <c r="GI406" s="17">
        <v>0</v>
      </c>
      <c r="GJ406" s="17">
        <v>0</v>
      </c>
      <c r="GK406" s="17">
        <v>0</v>
      </c>
      <c r="GL406" s="17">
        <v>0</v>
      </c>
      <c r="GM406" s="17">
        <v>0</v>
      </c>
      <c r="GN406" s="17">
        <v>0</v>
      </c>
      <c r="GO406" s="17">
        <v>0</v>
      </c>
      <c r="GP406" s="17">
        <v>0</v>
      </c>
      <c r="GQ406" s="17">
        <v>0</v>
      </c>
      <c r="GR406" s="17">
        <v>0</v>
      </c>
      <c r="GS406" s="17">
        <v>0</v>
      </c>
      <c r="GT406" s="17">
        <v>0</v>
      </c>
      <c r="GU406" s="17">
        <v>0</v>
      </c>
      <c r="GV406" s="17">
        <v>0</v>
      </c>
      <c r="GW406" s="17">
        <v>0</v>
      </c>
      <c r="GX406" s="17">
        <v>0</v>
      </c>
      <c r="GY406" s="17">
        <v>0</v>
      </c>
      <c r="GZ406" s="17">
        <v>0</v>
      </c>
      <c r="HA406" s="17">
        <v>0</v>
      </c>
      <c r="HB406" s="17">
        <v>0</v>
      </c>
      <c r="HC406" s="17">
        <v>0</v>
      </c>
      <c r="HD406" s="17">
        <v>0</v>
      </c>
      <c r="HE406" s="17">
        <v>0</v>
      </c>
      <c r="HF406" s="17">
        <v>0</v>
      </c>
      <c r="HG406" s="17">
        <v>0</v>
      </c>
      <c r="HH406" s="17">
        <v>0</v>
      </c>
      <c r="HI406" s="17">
        <v>0</v>
      </c>
      <c r="HJ406" s="17">
        <v>0</v>
      </c>
      <c r="HK406" s="17">
        <v>0</v>
      </c>
      <c r="HL406" s="17">
        <v>0</v>
      </c>
      <c r="HM406" s="17">
        <v>0</v>
      </c>
      <c r="HN406" s="17">
        <v>0</v>
      </c>
      <c r="HO406" s="17">
        <v>0</v>
      </c>
      <c r="HP406" s="17">
        <v>0</v>
      </c>
      <c r="HQ406" s="17">
        <v>0</v>
      </c>
      <c r="HR406" s="17">
        <v>0</v>
      </c>
      <c r="HS406" s="17">
        <v>0</v>
      </c>
      <c r="HT406" s="17">
        <v>0</v>
      </c>
      <c r="HU406" s="17">
        <v>0</v>
      </c>
      <c r="HV406" s="17">
        <v>0</v>
      </c>
      <c r="HW406" s="17">
        <v>0</v>
      </c>
      <c r="HX406" s="17">
        <v>0</v>
      </c>
      <c r="HY406" s="17">
        <v>0</v>
      </c>
      <c r="HZ406" s="17">
        <v>0</v>
      </c>
      <c r="IA406" s="17">
        <v>0</v>
      </c>
      <c r="IB406" s="17">
        <v>0</v>
      </c>
      <c r="IC406" s="17">
        <v>0</v>
      </c>
      <c r="ID406" s="17">
        <v>0</v>
      </c>
      <c r="IE406" s="17">
        <v>0</v>
      </c>
      <c r="IF406" s="17">
        <v>0</v>
      </c>
      <c r="IG406" s="17">
        <v>0</v>
      </c>
      <c r="IH406" s="17">
        <v>0</v>
      </c>
      <c r="II406" s="17">
        <v>0</v>
      </c>
      <c r="IJ406" s="17">
        <v>0</v>
      </c>
      <c r="IK406" s="17">
        <v>0</v>
      </c>
      <c r="IL406" s="17">
        <v>0</v>
      </c>
      <c r="IM406" s="17">
        <v>0</v>
      </c>
      <c r="IN406" s="17">
        <v>0</v>
      </c>
      <c r="IO406" s="17">
        <v>0</v>
      </c>
      <c r="IP406" s="17">
        <v>0</v>
      </c>
      <c r="IQ406" s="17">
        <v>0</v>
      </c>
      <c r="IR406" s="17">
        <v>0</v>
      </c>
      <c r="IS406" s="17">
        <v>0</v>
      </c>
      <c r="IT406" s="17">
        <v>0</v>
      </c>
      <c r="IU406" s="17">
        <v>0</v>
      </c>
      <c r="IV406" s="17">
        <v>0</v>
      </c>
      <c r="IW406" s="17">
        <v>0</v>
      </c>
      <c r="IX406" s="17">
        <v>0</v>
      </c>
      <c r="IY406" s="17">
        <v>0</v>
      </c>
      <c r="IZ406" s="17">
        <v>0</v>
      </c>
      <c r="JA406" s="17">
        <v>0</v>
      </c>
      <c r="JB406" s="17">
        <v>0</v>
      </c>
      <c r="JC406" s="17">
        <v>0</v>
      </c>
      <c r="JD406" s="17">
        <v>0</v>
      </c>
      <c r="JE406" s="17">
        <v>0</v>
      </c>
      <c r="JF406" s="17">
        <v>0</v>
      </c>
      <c r="JG406" s="17">
        <v>0</v>
      </c>
      <c r="JH406" s="17">
        <v>0</v>
      </c>
      <c r="JI406" s="17">
        <v>0</v>
      </c>
      <c r="JJ406" s="17">
        <v>0</v>
      </c>
      <c r="JK406" s="17">
        <v>0</v>
      </c>
      <c r="JL406" s="17">
        <v>0</v>
      </c>
      <c r="JM406" s="17">
        <v>0</v>
      </c>
      <c r="JN406" s="17">
        <v>0</v>
      </c>
      <c r="JO406" s="17">
        <v>0</v>
      </c>
      <c r="JP406" s="17">
        <v>0</v>
      </c>
      <c r="JQ406" s="17">
        <v>0</v>
      </c>
      <c r="JR406" s="17">
        <v>0</v>
      </c>
      <c r="JS406" s="17">
        <v>0</v>
      </c>
      <c r="JT406" s="17">
        <v>0</v>
      </c>
      <c r="JU406" s="17">
        <v>0</v>
      </c>
      <c r="JV406" s="17">
        <v>0</v>
      </c>
      <c r="JW406" s="17">
        <v>0</v>
      </c>
      <c r="JX406" s="17">
        <v>0</v>
      </c>
      <c r="JY406" s="17">
        <v>0</v>
      </c>
    </row>
    <row r="407" spans="1:285" x14ac:dyDescent="0.15">
      <c r="A407" s="17" t="s">
        <v>112</v>
      </c>
      <c r="B407" s="17" t="s">
        <v>113</v>
      </c>
      <c r="C407" s="17">
        <v>0</v>
      </c>
      <c r="D407" s="17">
        <v>31.9</v>
      </c>
      <c r="E407" s="17">
        <v>31.9</v>
      </c>
      <c r="F407" s="17">
        <v>31.9</v>
      </c>
      <c r="G407" s="17">
        <v>31.9</v>
      </c>
      <c r="H407" s="17">
        <v>31.9</v>
      </c>
      <c r="I407" s="17">
        <v>32.19</v>
      </c>
      <c r="J407" s="17">
        <v>32.19</v>
      </c>
      <c r="K407" s="17">
        <v>32.19</v>
      </c>
      <c r="L407" s="17">
        <v>32.19</v>
      </c>
      <c r="M407" s="17">
        <v>32.19</v>
      </c>
      <c r="N407" s="17">
        <v>32.229999999999997</v>
      </c>
      <c r="O407" s="17">
        <v>32.25</v>
      </c>
      <c r="P407" s="17">
        <v>32.200000000000003</v>
      </c>
      <c r="Q407" s="17">
        <v>32.19</v>
      </c>
      <c r="R407" s="17">
        <v>32.18</v>
      </c>
      <c r="S407" s="17">
        <v>32.159999999999997</v>
      </c>
      <c r="T407" s="17">
        <v>32.18</v>
      </c>
      <c r="U407" s="17">
        <v>32.200000000000003</v>
      </c>
      <c r="V407" s="17">
        <v>32.22</v>
      </c>
      <c r="W407" s="17">
        <v>32.22</v>
      </c>
      <c r="X407" s="17">
        <v>32.25</v>
      </c>
      <c r="Y407" s="17">
        <v>32.22</v>
      </c>
      <c r="Z407" s="17">
        <v>32.22</v>
      </c>
      <c r="AA407" s="17">
        <v>32.18</v>
      </c>
      <c r="AB407" s="17">
        <v>0</v>
      </c>
      <c r="AC407" s="17">
        <v>0</v>
      </c>
      <c r="AD407" s="17">
        <v>0</v>
      </c>
      <c r="AE407" s="17">
        <v>0</v>
      </c>
      <c r="AF407" s="17">
        <v>0</v>
      </c>
      <c r="AG407" s="17">
        <v>0</v>
      </c>
      <c r="AH407" s="17">
        <v>0</v>
      </c>
      <c r="AI407" s="17">
        <v>0</v>
      </c>
      <c r="AJ407" s="17">
        <v>0</v>
      </c>
      <c r="AK407" s="17">
        <v>0</v>
      </c>
      <c r="AL407" s="17">
        <v>0</v>
      </c>
      <c r="AM407" s="17">
        <v>0</v>
      </c>
      <c r="AN407" s="17">
        <v>0</v>
      </c>
      <c r="AO407" s="17">
        <v>0</v>
      </c>
      <c r="AP407" s="17">
        <v>0</v>
      </c>
      <c r="AQ407" s="17">
        <v>0</v>
      </c>
      <c r="AR407" s="17">
        <v>0</v>
      </c>
      <c r="AS407" s="17">
        <v>0</v>
      </c>
      <c r="AT407" s="17">
        <v>0</v>
      </c>
      <c r="AU407" s="17">
        <v>0</v>
      </c>
      <c r="AV407" s="17">
        <v>0</v>
      </c>
      <c r="AW407" s="17">
        <v>0</v>
      </c>
      <c r="AX407" s="17">
        <v>0</v>
      </c>
      <c r="AY407" s="17">
        <v>0</v>
      </c>
      <c r="AZ407" s="17">
        <v>0</v>
      </c>
      <c r="BA407" s="17">
        <v>0</v>
      </c>
      <c r="BB407" s="17">
        <v>0</v>
      </c>
      <c r="BC407" s="17">
        <v>0</v>
      </c>
      <c r="BD407" s="17">
        <v>0</v>
      </c>
      <c r="BE407" s="17">
        <v>0</v>
      </c>
      <c r="BF407" s="17">
        <v>0</v>
      </c>
      <c r="BG407" s="17">
        <v>0</v>
      </c>
      <c r="BH407" s="17">
        <v>0</v>
      </c>
      <c r="BI407" s="17">
        <v>0</v>
      </c>
      <c r="BJ407" s="17">
        <v>0</v>
      </c>
      <c r="BK407" s="17">
        <v>0</v>
      </c>
      <c r="BL407" s="17">
        <v>0</v>
      </c>
      <c r="BM407" s="17">
        <v>0</v>
      </c>
      <c r="BN407" s="17">
        <v>0</v>
      </c>
      <c r="BO407" s="17">
        <v>0</v>
      </c>
      <c r="BP407" s="17">
        <v>0</v>
      </c>
      <c r="BQ407" s="17">
        <v>0</v>
      </c>
      <c r="BR407" s="17">
        <v>0</v>
      </c>
      <c r="BS407" s="17">
        <v>0</v>
      </c>
      <c r="BT407" s="17">
        <v>0</v>
      </c>
      <c r="BU407" s="17">
        <v>0</v>
      </c>
      <c r="BV407" s="17">
        <v>0</v>
      </c>
      <c r="BW407" s="17">
        <v>0</v>
      </c>
      <c r="BX407" s="17">
        <v>0</v>
      </c>
      <c r="BY407" s="17">
        <v>0</v>
      </c>
      <c r="BZ407" s="17">
        <v>0</v>
      </c>
      <c r="CA407" s="17">
        <v>0</v>
      </c>
      <c r="CB407" s="17">
        <v>0</v>
      </c>
      <c r="CC407" s="17">
        <v>0</v>
      </c>
      <c r="CD407" s="17">
        <v>0</v>
      </c>
      <c r="CE407" s="17">
        <v>0</v>
      </c>
      <c r="CF407" s="17">
        <v>0</v>
      </c>
      <c r="CG407" s="17">
        <v>0</v>
      </c>
      <c r="CH407" s="17">
        <v>0</v>
      </c>
      <c r="CI407" s="17">
        <v>0</v>
      </c>
      <c r="CJ407" s="17">
        <v>0</v>
      </c>
      <c r="CK407" s="17">
        <v>0</v>
      </c>
      <c r="CL407" s="17">
        <v>0</v>
      </c>
      <c r="CM407" s="17">
        <v>0</v>
      </c>
      <c r="CN407" s="17">
        <v>0</v>
      </c>
      <c r="CO407" s="17">
        <v>0</v>
      </c>
      <c r="CP407" s="17">
        <v>0</v>
      </c>
      <c r="CQ407" s="17">
        <v>0</v>
      </c>
      <c r="CR407" s="17">
        <v>0</v>
      </c>
      <c r="CS407" s="17">
        <v>0</v>
      </c>
      <c r="CT407" s="17">
        <v>0</v>
      </c>
      <c r="CU407" s="17">
        <v>0</v>
      </c>
      <c r="CV407" s="17">
        <v>0</v>
      </c>
      <c r="CW407" s="17">
        <v>0</v>
      </c>
      <c r="CX407" s="17">
        <v>0</v>
      </c>
      <c r="CY407" s="17">
        <v>0</v>
      </c>
      <c r="CZ407" s="17">
        <v>0</v>
      </c>
      <c r="DA407" s="17">
        <v>0</v>
      </c>
      <c r="DB407" s="17">
        <v>0</v>
      </c>
      <c r="DC407" s="17">
        <v>0</v>
      </c>
      <c r="DD407" s="17">
        <v>0</v>
      </c>
      <c r="DE407" s="17">
        <v>0</v>
      </c>
      <c r="DF407" s="17">
        <v>0</v>
      </c>
      <c r="DG407" s="17">
        <v>0</v>
      </c>
      <c r="DH407" s="17">
        <v>0</v>
      </c>
      <c r="DI407" s="17">
        <v>0</v>
      </c>
      <c r="DJ407" s="17">
        <v>0</v>
      </c>
      <c r="DK407" s="17">
        <v>0</v>
      </c>
      <c r="DL407" s="17">
        <v>0</v>
      </c>
      <c r="DM407" s="17">
        <v>0</v>
      </c>
      <c r="DN407" s="17">
        <v>0</v>
      </c>
      <c r="DO407" s="17">
        <v>0</v>
      </c>
      <c r="DP407" s="17">
        <v>0</v>
      </c>
      <c r="DQ407" s="17">
        <v>0</v>
      </c>
      <c r="DR407" s="17">
        <v>0</v>
      </c>
      <c r="DS407" s="17">
        <v>0</v>
      </c>
      <c r="DT407" s="17">
        <v>0</v>
      </c>
      <c r="DU407" s="17">
        <v>0</v>
      </c>
      <c r="DV407" s="17">
        <v>0</v>
      </c>
      <c r="DW407" s="17">
        <v>0</v>
      </c>
      <c r="DX407" s="17">
        <v>0</v>
      </c>
      <c r="DY407" s="17">
        <v>0</v>
      </c>
      <c r="DZ407" s="17">
        <v>0</v>
      </c>
      <c r="EA407" s="17">
        <v>0</v>
      </c>
      <c r="EB407" s="17">
        <v>0</v>
      </c>
      <c r="EC407" s="17">
        <v>0</v>
      </c>
      <c r="ED407" s="17">
        <v>0</v>
      </c>
      <c r="EE407" s="17">
        <v>0</v>
      </c>
      <c r="EF407" s="17">
        <v>0</v>
      </c>
      <c r="EG407" s="17">
        <v>0</v>
      </c>
      <c r="EH407" s="17">
        <v>0</v>
      </c>
      <c r="EI407" s="17">
        <v>0</v>
      </c>
      <c r="EJ407" s="17">
        <v>0</v>
      </c>
      <c r="EK407" s="17">
        <v>0</v>
      </c>
      <c r="EL407" s="17">
        <v>0</v>
      </c>
      <c r="EM407" s="17">
        <v>0</v>
      </c>
      <c r="EN407" s="17">
        <v>0</v>
      </c>
      <c r="EO407" s="17">
        <v>0</v>
      </c>
      <c r="EP407" s="17">
        <v>0</v>
      </c>
      <c r="EQ407" s="17">
        <v>0</v>
      </c>
      <c r="ER407" s="17">
        <v>0</v>
      </c>
      <c r="ES407" s="17">
        <v>0</v>
      </c>
      <c r="ET407" s="17">
        <v>0</v>
      </c>
      <c r="EU407" s="17">
        <v>0</v>
      </c>
      <c r="EV407" s="17">
        <v>0</v>
      </c>
      <c r="EW407" s="17">
        <v>0</v>
      </c>
      <c r="EX407" s="17">
        <v>0</v>
      </c>
      <c r="EY407" s="17">
        <v>0</v>
      </c>
      <c r="EZ407" s="17">
        <v>0</v>
      </c>
      <c r="FA407" s="17">
        <v>0</v>
      </c>
      <c r="FB407" s="17">
        <v>0</v>
      </c>
      <c r="FC407" s="17">
        <v>0</v>
      </c>
      <c r="FD407" s="17">
        <v>0</v>
      </c>
      <c r="FE407" s="17">
        <v>0</v>
      </c>
      <c r="FF407" s="17">
        <v>0</v>
      </c>
      <c r="FG407" s="17">
        <v>0</v>
      </c>
      <c r="FH407" s="17">
        <v>0</v>
      </c>
      <c r="FI407" s="17">
        <v>0</v>
      </c>
      <c r="FJ407" s="17">
        <v>0</v>
      </c>
      <c r="FK407" s="17">
        <v>0</v>
      </c>
      <c r="FL407" s="17">
        <v>0</v>
      </c>
      <c r="FM407" s="17">
        <v>0</v>
      </c>
      <c r="FN407" s="17">
        <v>0</v>
      </c>
      <c r="FO407" s="17">
        <v>0</v>
      </c>
      <c r="FP407" s="17">
        <v>0</v>
      </c>
      <c r="FQ407" s="17">
        <v>0</v>
      </c>
      <c r="FR407" s="17">
        <v>0</v>
      </c>
      <c r="FS407" s="17">
        <v>0</v>
      </c>
      <c r="FT407" s="17">
        <v>0</v>
      </c>
      <c r="FU407" s="17">
        <v>0</v>
      </c>
      <c r="FV407" s="17">
        <v>0</v>
      </c>
      <c r="FW407" s="17">
        <v>0</v>
      </c>
      <c r="FX407" s="17">
        <v>0</v>
      </c>
      <c r="FY407" s="17">
        <v>0</v>
      </c>
      <c r="FZ407" s="17">
        <v>0</v>
      </c>
      <c r="GA407" s="17">
        <v>0</v>
      </c>
      <c r="GB407" s="17">
        <v>0</v>
      </c>
      <c r="GC407" s="17">
        <v>0</v>
      </c>
      <c r="GD407" s="17">
        <v>0</v>
      </c>
      <c r="GE407" s="17">
        <v>0</v>
      </c>
      <c r="GF407" s="17">
        <v>0</v>
      </c>
      <c r="GG407" s="17">
        <v>0</v>
      </c>
      <c r="GH407" s="17">
        <v>0</v>
      </c>
      <c r="GI407" s="17">
        <v>0</v>
      </c>
      <c r="GJ407" s="17">
        <v>0</v>
      </c>
      <c r="GK407" s="17">
        <v>0</v>
      </c>
      <c r="GL407" s="17">
        <v>0</v>
      </c>
      <c r="GM407" s="17">
        <v>0</v>
      </c>
      <c r="GN407" s="17">
        <v>0</v>
      </c>
      <c r="GO407" s="17">
        <v>0</v>
      </c>
      <c r="GP407" s="17">
        <v>0</v>
      </c>
      <c r="GQ407" s="17">
        <v>0</v>
      </c>
      <c r="GR407" s="17">
        <v>0</v>
      </c>
      <c r="GS407" s="17">
        <v>0</v>
      </c>
      <c r="GT407" s="17">
        <v>0</v>
      </c>
      <c r="GU407" s="17">
        <v>0</v>
      </c>
      <c r="GV407" s="17">
        <v>0</v>
      </c>
      <c r="GW407" s="17">
        <v>0</v>
      </c>
      <c r="GX407" s="17">
        <v>0</v>
      </c>
      <c r="GY407" s="17">
        <v>0</v>
      </c>
      <c r="GZ407" s="17">
        <v>0</v>
      </c>
      <c r="HA407" s="17">
        <v>0</v>
      </c>
      <c r="HB407" s="17">
        <v>0</v>
      </c>
      <c r="HC407" s="17">
        <v>0</v>
      </c>
      <c r="HD407" s="17">
        <v>0</v>
      </c>
      <c r="HE407" s="17">
        <v>0</v>
      </c>
      <c r="HF407" s="17">
        <v>0</v>
      </c>
      <c r="HG407" s="17">
        <v>0</v>
      </c>
      <c r="HH407" s="17">
        <v>0</v>
      </c>
      <c r="HI407" s="17">
        <v>0</v>
      </c>
      <c r="HJ407" s="17">
        <v>0</v>
      </c>
      <c r="HK407" s="17">
        <v>0</v>
      </c>
      <c r="HL407" s="17">
        <v>0</v>
      </c>
      <c r="HM407" s="17">
        <v>0</v>
      </c>
      <c r="HN407" s="17">
        <v>0</v>
      </c>
      <c r="HO407" s="17">
        <v>0</v>
      </c>
      <c r="HP407" s="17">
        <v>0</v>
      </c>
      <c r="HQ407" s="17">
        <v>0</v>
      </c>
      <c r="HR407" s="17">
        <v>0</v>
      </c>
      <c r="HS407" s="17">
        <v>0</v>
      </c>
      <c r="HT407" s="17">
        <v>0</v>
      </c>
      <c r="HU407" s="17">
        <v>0</v>
      </c>
      <c r="HV407" s="17">
        <v>0</v>
      </c>
      <c r="HW407" s="17">
        <v>0</v>
      </c>
      <c r="HX407" s="17">
        <v>0</v>
      </c>
      <c r="HY407" s="17">
        <v>0</v>
      </c>
      <c r="HZ407" s="17">
        <v>0</v>
      </c>
      <c r="IA407" s="17">
        <v>0</v>
      </c>
      <c r="IB407" s="17">
        <v>0</v>
      </c>
      <c r="IC407" s="17">
        <v>0</v>
      </c>
      <c r="ID407" s="17">
        <v>0</v>
      </c>
      <c r="IE407" s="17">
        <v>0</v>
      </c>
      <c r="IF407" s="17">
        <v>0</v>
      </c>
      <c r="IG407" s="17">
        <v>0</v>
      </c>
      <c r="IH407" s="17">
        <v>0</v>
      </c>
      <c r="II407" s="17">
        <v>0</v>
      </c>
      <c r="IJ407" s="17">
        <v>0</v>
      </c>
      <c r="IK407" s="17">
        <v>0</v>
      </c>
      <c r="IL407" s="17">
        <v>0</v>
      </c>
      <c r="IM407" s="17">
        <v>0</v>
      </c>
      <c r="IN407" s="17">
        <v>0</v>
      </c>
      <c r="IO407" s="17">
        <v>0</v>
      </c>
      <c r="IP407" s="17">
        <v>0</v>
      </c>
      <c r="IQ407" s="17">
        <v>0</v>
      </c>
      <c r="IR407" s="17">
        <v>0</v>
      </c>
      <c r="IS407" s="17">
        <v>0</v>
      </c>
      <c r="IT407" s="17">
        <v>0</v>
      </c>
      <c r="IU407" s="17">
        <v>0</v>
      </c>
      <c r="IV407" s="17">
        <v>0</v>
      </c>
      <c r="IW407" s="17">
        <v>0</v>
      </c>
      <c r="IX407" s="17">
        <v>0</v>
      </c>
      <c r="IY407" s="17">
        <v>0</v>
      </c>
      <c r="IZ407" s="17">
        <v>0</v>
      </c>
      <c r="JA407" s="17">
        <v>0</v>
      </c>
      <c r="JB407" s="17">
        <v>0</v>
      </c>
      <c r="JC407" s="17">
        <v>0</v>
      </c>
      <c r="JD407" s="17">
        <v>0</v>
      </c>
      <c r="JE407" s="17">
        <v>0</v>
      </c>
      <c r="JF407" s="17">
        <v>0</v>
      </c>
      <c r="JG407" s="17">
        <v>0</v>
      </c>
      <c r="JH407" s="17">
        <v>0</v>
      </c>
      <c r="JI407" s="17">
        <v>0</v>
      </c>
      <c r="JJ407" s="17">
        <v>0</v>
      </c>
      <c r="JK407" s="17">
        <v>0</v>
      </c>
      <c r="JL407" s="17">
        <v>0</v>
      </c>
      <c r="JM407" s="17">
        <v>0</v>
      </c>
      <c r="JN407" s="17">
        <v>0</v>
      </c>
      <c r="JO407" s="17">
        <v>0</v>
      </c>
      <c r="JP407" s="17">
        <v>0</v>
      </c>
      <c r="JQ407" s="17">
        <v>0</v>
      </c>
      <c r="JR407" s="17">
        <v>0</v>
      </c>
      <c r="JS407" s="17">
        <v>0</v>
      </c>
      <c r="JT407" s="17">
        <v>0</v>
      </c>
      <c r="JU407" s="17">
        <v>0</v>
      </c>
      <c r="JV407" s="17">
        <v>0</v>
      </c>
      <c r="JW407" s="17">
        <v>0</v>
      </c>
      <c r="JX407" s="17">
        <v>0</v>
      </c>
      <c r="JY407" s="17">
        <v>0</v>
      </c>
    </row>
    <row r="408" spans="1:285" x14ac:dyDescent="0.15">
      <c r="A408" s="17" t="s">
        <v>754</v>
      </c>
      <c r="B408" s="17" t="s">
        <v>755</v>
      </c>
      <c r="C408" s="17">
        <v>0</v>
      </c>
      <c r="D408" s="17">
        <v>0</v>
      </c>
      <c r="E408" s="17">
        <v>0</v>
      </c>
      <c r="F408" s="17">
        <v>0</v>
      </c>
      <c r="G408" s="17">
        <v>0</v>
      </c>
      <c r="H408" s="17">
        <v>0</v>
      </c>
      <c r="I408" s="17">
        <v>57.59</v>
      </c>
      <c r="J408" s="17">
        <v>57.59</v>
      </c>
      <c r="K408" s="17">
        <v>57.59</v>
      </c>
      <c r="L408" s="17">
        <v>57.59</v>
      </c>
      <c r="M408" s="17">
        <v>57.59</v>
      </c>
      <c r="N408" s="17">
        <v>57.7</v>
      </c>
      <c r="O408" s="17">
        <v>57.78</v>
      </c>
      <c r="P408" s="17">
        <v>57.8</v>
      </c>
      <c r="Q408" s="17">
        <v>57.8</v>
      </c>
      <c r="R408" s="17">
        <v>57.87</v>
      </c>
      <c r="S408" s="17">
        <v>57.88</v>
      </c>
      <c r="T408" s="17">
        <v>57.8</v>
      </c>
      <c r="U408" s="17">
        <v>57.64</v>
      </c>
      <c r="V408" s="17">
        <v>57.68</v>
      </c>
      <c r="W408" s="17">
        <v>57.67</v>
      </c>
      <c r="X408" s="17">
        <v>57.7</v>
      </c>
      <c r="Y408" s="17">
        <v>57.76</v>
      </c>
      <c r="Z408" s="17">
        <v>57.71</v>
      </c>
      <c r="AA408" s="17">
        <v>57.67</v>
      </c>
      <c r="AB408" s="17">
        <v>0</v>
      </c>
      <c r="AC408" s="17">
        <v>0</v>
      </c>
      <c r="AD408" s="17">
        <v>0</v>
      </c>
      <c r="AE408" s="17">
        <v>0</v>
      </c>
      <c r="AF408" s="17">
        <v>0</v>
      </c>
      <c r="AG408" s="17">
        <v>0</v>
      </c>
      <c r="AH408" s="17">
        <v>0</v>
      </c>
      <c r="AI408" s="17">
        <v>0</v>
      </c>
      <c r="AJ408" s="17">
        <v>0</v>
      </c>
      <c r="AK408" s="17">
        <v>0</v>
      </c>
      <c r="AL408" s="17">
        <v>0</v>
      </c>
      <c r="AM408" s="17">
        <v>0</v>
      </c>
      <c r="AN408" s="17">
        <v>0</v>
      </c>
      <c r="AO408" s="17">
        <v>0</v>
      </c>
      <c r="AP408" s="17">
        <v>0</v>
      </c>
      <c r="AQ408" s="17">
        <v>0</v>
      </c>
      <c r="AR408" s="17">
        <v>0</v>
      </c>
      <c r="AS408" s="17">
        <v>0</v>
      </c>
      <c r="AT408" s="17">
        <v>0</v>
      </c>
      <c r="AU408" s="17">
        <v>0</v>
      </c>
      <c r="AV408" s="17">
        <v>0</v>
      </c>
      <c r="AW408" s="17">
        <v>0</v>
      </c>
      <c r="AX408" s="17">
        <v>0</v>
      </c>
      <c r="AY408" s="17">
        <v>0</v>
      </c>
      <c r="AZ408" s="17">
        <v>0</v>
      </c>
      <c r="BA408" s="17">
        <v>0</v>
      </c>
      <c r="BB408" s="17">
        <v>0</v>
      </c>
      <c r="BC408" s="17">
        <v>0</v>
      </c>
      <c r="BD408" s="17">
        <v>0</v>
      </c>
      <c r="BE408" s="17">
        <v>0</v>
      </c>
      <c r="BF408" s="17">
        <v>0</v>
      </c>
      <c r="BG408" s="17">
        <v>0</v>
      </c>
      <c r="BH408" s="17">
        <v>0</v>
      </c>
      <c r="BI408" s="17">
        <v>0</v>
      </c>
      <c r="BJ408" s="17">
        <v>0</v>
      </c>
      <c r="BK408" s="17">
        <v>0</v>
      </c>
      <c r="BL408" s="17">
        <v>0</v>
      </c>
      <c r="BM408" s="17">
        <v>0</v>
      </c>
      <c r="BN408" s="17">
        <v>0</v>
      </c>
      <c r="BO408" s="17">
        <v>0</v>
      </c>
      <c r="BP408" s="17">
        <v>0</v>
      </c>
      <c r="BQ408" s="17">
        <v>0</v>
      </c>
      <c r="BR408" s="17">
        <v>0</v>
      </c>
      <c r="BS408" s="17">
        <v>0</v>
      </c>
      <c r="BT408" s="17">
        <v>0</v>
      </c>
      <c r="BU408" s="17">
        <v>0</v>
      </c>
      <c r="BV408" s="17">
        <v>0</v>
      </c>
      <c r="BW408" s="17">
        <v>0</v>
      </c>
      <c r="BX408" s="17">
        <v>0</v>
      </c>
      <c r="BY408" s="17">
        <v>0</v>
      </c>
      <c r="BZ408" s="17">
        <v>0</v>
      </c>
      <c r="CA408" s="17">
        <v>0</v>
      </c>
      <c r="CB408" s="17">
        <v>0</v>
      </c>
      <c r="CC408" s="17">
        <v>0</v>
      </c>
      <c r="CD408" s="17">
        <v>0</v>
      </c>
      <c r="CE408" s="17">
        <v>0</v>
      </c>
      <c r="CF408" s="17">
        <v>0</v>
      </c>
      <c r="CG408" s="17">
        <v>0</v>
      </c>
      <c r="CH408" s="17">
        <v>0</v>
      </c>
      <c r="CI408" s="17">
        <v>0</v>
      </c>
      <c r="CJ408" s="17">
        <v>0</v>
      </c>
      <c r="CK408" s="17">
        <v>0</v>
      </c>
      <c r="CL408" s="17">
        <v>0</v>
      </c>
      <c r="CM408" s="17">
        <v>0</v>
      </c>
      <c r="CN408" s="17">
        <v>0</v>
      </c>
      <c r="CO408" s="17">
        <v>0</v>
      </c>
      <c r="CP408" s="17">
        <v>0</v>
      </c>
      <c r="CQ408" s="17">
        <v>0</v>
      </c>
      <c r="CR408" s="17">
        <v>0</v>
      </c>
      <c r="CS408" s="17">
        <v>0</v>
      </c>
      <c r="CT408" s="17">
        <v>0</v>
      </c>
      <c r="CU408" s="17">
        <v>0</v>
      </c>
      <c r="CV408" s="17">
        <v>0</v>
      </c>
      <c r="CW408" s="17">
        <v>0</v>
      </c>
      <c r="CX408" s="17">
        <v>0</v>
      </c>
      <c r="CY408" s="17">
        <v>0</v>
      </c>
      <c r="CZ408" s="17">
        <v>0</v>
      </c>
      <c r="DA408" s="17">
        <v>0</v>
      </c>
      <c r="DB408" s="17">
        <v>0</v>
      </c>
      <c r="DC408" s="17">
        <v>0</v>
      </c>
      <c r="DD408" s="17">
        <v>0</v>
      </c>
      <c r="DE408" s="17">
        <v>0</v>
      </c>
      <c r="DF408" s="17">
        <v>0</v>
      </c>
      <c r="DG408" s="17">
        <v>0</v>
      </c>
      <c r="DH408" s="17">
        <v>0</v>
      </c>
      <c r="DI408" s="17">
        <v>0</v>
      </c>
      <c r="DJ408" s="17">
        <v>0</v>
      </c>
      <c r="DK408" s="17">
        <v>0</v>
      </c>
      <c r="DL408" s="17">
        <v>0</v>
      </c>
      <c r="DM408" s="17">
        <v>0</v>
      </c>
      <c r="DN408" s="17">
        <v>0</v>
      </c>
      <c r="DO408" s="17">
        <v>0</v>
      </c>
      <c r="DP408" s="17">
        <v>0</v>
      </c>
      <c r="DQ408" s="17">
        <v>0</v>
      </c>
      <c r="DR408" s="17">
        <v>0</v>
      </c>
      <c r="DS408" s="17">
        <v>0</v>
      </c>
      <c r="DT408" s="17">
        <v>0</v>
      </c>
      <c r="DU408" s="17">
        <v>0</v>
      </c>
      <c r="DV408" s="17">
        <v>0</v>
      </c>
      <c r="DW408" s="17">
        <v>0</v>
      </c>
      <c r="DX408" s="17">
        <v>0</v>
      </c>
      <c r="DY408" s="17">
        <v>0</v>
      </c>
      <c r="DZ408" s="17">
        <v>0</v>
      </c>
      <c r="EA408" s="17">
        <v>0</v>
      </c>
      <c r="EB408" s="17">
        <v>0</v>
      </c>
      <c r="EC408" s="17">
        <v>0</v>
      </c>
      <c r="ED408" s="17">
        <v>0</v>
      </c>
      <c r="EE408" s="17">
        <v>0</v>
      </c>
      <c r="EF408" s="17">
        <v>0</v>
      </c>
      <c r="EG408" s="17">
        <v>0</v>
      </c>
      <c r="EH408" s="17">
        <v>0</v>
      </c>
      <c r="EI408" s="17">
        <v>0</v>
      </c>
      <c r="EJ408" s="17">
        <v>0</v>
      </c>
      <c r="EK408" s="17">
        <v>0</v>
      </c>
      <c r="EL408" s="17">
        <v>0</v>
      </c>
      <c r="EM408" s="17">
        <v>0</v>
      </c>
      <c r="EN408" s="17">
        <v>0</v>
      </c>
      <c r="EO408" s="17">
        <v>0</v>
      </c>
      <c r="EP408" s="17">
        <v>0</v>
      </c>
      <c r="EQ408" s="17">
        <v>0</v>
      </c>
      <c r="ER408" s="17">
        <v>0</v>
      </c>
      <c r="ES408" s="17">
        <v>0</v>
      </c>
      <c r="ET408" s="17">
        <v>0</v>
      </c>
      <c r="EU408" s="17">
        <v>0</v>
      </c>
      <c r="EV408" s="17">
        <v>0</v>
      </c>
      <c r="EW408" s="17">
        <v>0</v>
      </c>
      <c r="EX408" s="17">
        <v>0</v>
      </c>
      <c r="EY408" s="17">
        <v>0</v>
      </c>
      <c r="EZ408" s="17">
        <v>0</v>
      </c>
      <c r="FA408" s="17">
        <v>0</v>
      </c>
      <c r="FB408" s="17">
        <v>0</v>
      </c>
      <c r="FC408" s="17">
        <v>0</v>
      </c>
      <c r="FD408" s="17">
        <v>0</v>
      </c>
      <c r="FE408" s="17">
        <v>0</v>
      </c>
      <c r="FF408" s="17">
        <v>0</v>
      </c>
      <c r="FG408" s="17">
        <v>0</v>
      </c>
      <c r="FH408" s="17">
        <v>0</v>
      </c>
      <c r="FI408" s="17">
        <v>0</v>
      </c>
      <c r="FJ408" s="17">
        <v>0</v>
      </c>
      <c r="FK408" s="17">
        <v>0</v>
      </c>
      <c r="FL408" s="17">
        <v>0</v>
      </c>
      <c r="FM408" s="17">
        <v>0</v>
      </c>
      <c r="FN408" s="17">
        <v>0</v>
      </c>
      <c r="FO408" s="17">
        <v>0</v>
      </c>
      <c r="FP408" s="17">
        <v>0</v>
      </c>
      <c r="FQ408" s="17">
        <v>0</v>
      </c>
      <c r="FR408" s="17">
        <v>0</v>
      </c>
      <c r="FS408" s="17">
        <v>0</v>
      </c>
      <c r="FT408" s="17">
        <v>0</v>
      </c>
      <c r="FU408" s="17">
        <v>0</v>
      </c>
      <c r="FV408" s="17">
        <v>0</v>
      </c>
      <c r="FW408" s="17">
        <v>0</v>
      </c>
      <c r="FX408" s="17">
        <v>0</v>
      </c>
      <c r="FY408" s="17">
        <v>0</v>
      </c>
      <c r="FZ408" s="17">
        <v>0</v>
      </c>
      <c r="GA408" s="17">
        <v>0</v>
      </c>
      <c r="GB408" s="17">
        <v>0</v>
      </c>
      <c r="GC408" s="17">
        <v>0</v>
      </c>
      <c r="GD408" s="17">
        <v>0</v>
      </c>
      <c r="GE408" s="17">
        <v>0</v>
      </c>
      <c r="GF408" s="17">
        <v>0</v>
      </c>
      <c r="GG408" s="17">
        <v>0</v>
      </c>
      <c r="GH408" s="17">
        <v>0</v>
      </c>
      <c r="GI408" s="17">
        <v>0</v>
      </c>
      <c r="GJ408" s="17">
        <v>0</v>
      </c>
      <c r="GK408" s="17">
        <v>0</v>
      </c>
      <c r="GL408" s="17">
        <v>0</v>
      </c>
      <c r="GM408" s="17">
        <v>0</v>
      </c>
      <c r="GN408" s="17">
        <v>0</v>
      </c>
      <c r="GO408" s="17">
        <v>0</v>
      </c>
      <c r="GP408" s="17">
        <v>0</v>
      </c>
      <c r="GQ408" s="17">
        <v>0</v>
      </c>
      <c r="GR408" s="17">
        <v>0</v>
      </c>
      <c r="GS408" s="17">
        <v>0</v>
      </c>
      <c r="GT408" s="17">
        <v>0</v>
      </c>
      <c r="GU408" s="17">
        <v>0</v>
      </c>
      <c r="GV408" s="17">
        <v>0</v>
      </c>
      <c r="GW408" s="17">
        <v>0</v>
      </c>
      <c r="GX408" s="17">
        <v>0</v>
      </c>
      <c r="GY408" s="17">
        <v>0</v>
      </c>
      <c r="GZ408" s="17">
        <v>0</v>
      </c>
      <c r="HA408" s="17">
        <v>0</v>
      </c>
      <c r="HB408" s="17">
        <v>0</v>
      </c>
      <c r="HC408" s="17">
        <v>0</v>
      </c>
      <c r="HD408" s="17">
        <v>0</v>
      </c>
      <c r="HE408" s="17">
        <v>0</v>
      </c>
      <c r="HF408" s="17">
        <v>0</v>
      </c>
      <c r="HG408" s="17">
        <v>0</v>
      </c>
      <c r="HH408" s="17">
        <v>0</v>
      </c>
      <c r="HI408" s="17">
        <v>0</v>
      </c>
      <c r="HJ408" s="17">
        <v>0</v>
      </c>
      <c r="HK408" s="17">
        <v>0</v>
      </c>
      <c r="HL408" s="17">
        <v>0</v>
      </c>
      <c r="HM408" s="17">
        <v>0</v>
      </c>
      <c r="HN408" s="17">
        <v>0</v>
      </c>
      <c r="HO408" s="17">
        <v>0</v>
      </c>
      <c r="HP408" s="17">
        <v>0</v>
      </c>
      <c r="HQ408" s="17">
        <v>0</v>
      </c>
      <c r="HR408" s="17">
        <v>0</v>
      </c>
      <c r="HS408" s="17">
        <v>0</v>
      </c>
      <c r="HT408" s="17">
        <v>0</v>
      </c>
      <c r="HU408" s="17">
        <v>0</v>
      </c>
      <c r="HV408" s="17">
        <v>0</v>
      </c>
      <c r="HW408" s="17">
        <v>0</v>
      </c>
      <c r="HX408" s="17">
        <v>0</v>
      </c>
      <c r="HY408" s="17">
        <v>0</v>
      </c>
      <c r="HZ408" s="17">
        <v>0</v>
      </c>
      <c r="IA408" s="17">
        <v>0</v>
      </c>
      <c r="IB408" s="17">
        <v>0</v>
      </c>
      <c r="IC408" s="17">
        <v>0</v>
      </c>
      <c r="ID408" s="17">
        <v>0</v>
      </c>
      <c r="IE408" s="17">
        <v>0</v>
      </c>
      <c r="IF408" s="17">
        <v>0</v>
      </c>
      <c r="IG408" s="17">
        <v>0</v>
      </c>
      <c r="IH408" s="17">
        <v>0</v>
      </c>
      <c r="II408" s="17">
        <v>0</v>
      </c>
      <c r="IJ408" s="17">
        <v>0</v>
      </c>
      <c r="IK408" s="17">
        <v>0</v>
      </c>
      <c r="IL408" s="17">
        <v>0</v>
      </c>
      <c r="IM408" s="17">
        <v>0</v>
      </c>
      <c r="IN408" s="17">
        <v>0</v>
      </c>
      <c r="IO408" s="17">
        <v>0</v>
      </c>
      <c r="IP408" s="17">
        <v>0</v>
      </c>
      <c r="IQ408" s="17">
        <v>0</v>
      </c>
      <c r="IR408" s="17">
        <v>0</v>
      </c>
      <c r="IS408" s="17">
        <v>0</v>
      </c>
      <c r="IT408" s="17">
        <v>0</v>
      </c>
      <c r="IU408" s="17">
        <v>0</v>
      </c>
      <c r="IV408" s="17">
        <v>0</v>
      </c>
      <c r="IW408" s="17">
        <v>0</v>
      </c>
      <c r="IX408" s="17">
        <v>0</v>
      </c>
      <c r="IY408" s="17">
        <v>0</v>
      </c>
      <c r="IZ408" s="17">
        <v>0</v>
      </c>
      <c r="JA408" s="17">
        <v>0</v>
      </c>
      <c r="JB408" s="17">
        <v>0</v>
      </c>
      <c r="JC408" s="17">
        <v>0</v>
      </c>
      <c r="JD408" s="17">
        <v>0</v>
      </c>
      <c r="JE408" s="17">
        <v>0</v>
      </c>
      <c r="JF408" s="17">
        <v>0</v>
      </c>
      <c r="JG408" s="17">
        <v>0</v>
      </c>
      <c r="JH408" s="17">
        <v>0</v>
      </c>
      <c r="JI408" s="17">
        <v>0</v>
      </c>
      <c r="JJ408" s="17">
        <v>0</v>
      </c>
      <c r="JK408" s="17">
        <v>0</v>
      </c>
      <c r="JL408" s="17">
        <v>0</v>
      </c>
      <c r="JM408" s="17">
        <v>0</v>
      </c>
      <c r="JN408" s="17">
        <v>0</v>
      </c>
      <c r="JO408" s="17">
        <v>0</v>
      </c>
      <c r="JP408" s="17">
        <v>0</v>
      </c>
      <c r="JQ408" s="17">
        <v>0</v>
      </c>
      <c r="JR408" s="17">
        <v>0</v>
      </c>
      <c r="JS408" s="17">
        <v>0</v>
      </c>
      <c r="JT408" s="17">
        <v>0</v>
      </c>
      <c r="JU408" s="17">
        <v>0</v>
      </c>
      <c r="JV408" s="17">
        <v>0</v>
      </c>
      <c r="JW408" s="17">
        <v>0</v>
      </c>
      <c r="JX408" s="17">
        <v>0</v>
      </c>
      <c r="JY408" s="17">
        <v>0</v>
      </c>
    </row>
    <row r="409" spans="1:285" x14ac:dyDescent="0.15">
      <c r="A409" s="17" t="s">
        <v>642</v>
      </c>
      <c r="B409" s="17" t="s">
        <v>643</v>
      </c>
      <c r="C409" s="17">
        <v>0</v>
      </c>
      <c r="D409" s="17">
        <v>0</v>
      </c>
      <c r="E409" s="17">
        <v>0</v>
      </c>
      <c r="F409" s="17">
        <v>0</v>
      </c>
      <c r="G409" s="17">
        <v>0</v>
      </c>
      <c r="H409" s="17">
        <v>0</v>
      </c>
      <c r="I409" s="17">
        <v>17.149999999999999</v>
      </c>
      <c r="J409" s="17">
        <v>17.149999999999999</v>
      </c>
      <c r="K409" s="17">
        <v>17.149999999999999</v>
      </c>
      <c r="L409" s="17">
        <v>17.149999999999999</v>
      </c>
      <c r="M409" s="17">
        <v>17.149999999999999</v>
      </c>
      <c r="N409" s="17">
        <v>17.170000000000002</v>
      </c>
      <c r="O409" s="17">
        <v>17.190000000000001</v>
      </c>
      <c r="P409" s="17">
        <v>17.170000000000002</v>
      </c>
      <c r="Q409" s="17">
        <v>17.18</v>
      </c>
      <c r="R409" s="17">
        <v>17.18</v>
      </c>
      <c r="S409" s="17">
        <v>17.21</v>
      </c>
      <c r="T409" s="17">
        <v>17.260000000000002</v>
      </c>
      <c r="U409" s="17">
        <v>17.260000000000002</v>
      </c>
      <c r="V409" s="17">
        <v>17.260000000000002</v>
      </c>
      <c r="W409" s="17">
        <v>17.260000000000002</v>
      </c>
      <c r="X409" s="17">
        <v>17.27</v>
      </c>
      <c r="Y409" s="17">
        <v>17.27</v>
      </c>
      <c r="Z409" s="17">
        <v>17.27</v>
      </c>
      <c r="AA409" s="17">
        <v>17.25</v>
      </c>
      <c r="AB409" s="17">
        <v>0</v>
      </c>
      <c r="AC409" s="17">
        <v>0</v>
      </c>
      <c r="AD409" s="17">
        <v>0</v>
      </c>
      <c r="AE409" s="17">
        <v>0</v>
      </c>
      <c r="AF409" s="17">
        <v>0</v>
      </c>
      <c r="AG409" s="17">
        <v>0</v>
      </c>
      <c r="AH409" s="17">
        <v>0</v>
      </c>
      <c r="AI409" s="17">
        <v>0</v>
      </c>
      <c r="AJ409" s="17">
        <v>0</v>
      </c>
      <c r="AK409" s="17">
        <v>0</v>
      </c>
      <c r="AL409" s="17">
        <v>0</v>
      </c>
      <c r="AM409" s="17">
        <v>0</v>
      </c>
      <c r="AN409" s="17">
        <v>0</v>
      </c>
      <c r="AO409" s="17">
        <v>0</v>
      </c>
      <c r="AP409" s="17">
        <v>0</v>
      </c>
      <c r="AQ409" s="17">
        <v>0</v>
      </c>
      <c r="AR409" s="17">
        <v>0</v>
      </c>
      <c r="AS409" s="17">
        <v>0</v>
      </c>
      <c r="AT409" s="17">
        <v>0</v>
      </c>
      <c r="AU409" s="17">
        <v>0</v>
      </c>
      <c r="AV409" s="17">
        <v>0</v>
      </c>
      <c r="AW409" s="17">
        <v>0</v>
      </c>
      <c r="AX409" s="17">
        <v>0</v>
      </c>
      <c r="AY409" s="17">
        <v>0</v>
      </c>
      <c r="AZ409" s="17">
        <v>0</v>
      </c>
      <c r="BA409" s="17">
        <v>0</v>
      </c>
      <c r="BB409" s="17">
        <v>0</v>
      </c>
      <c r="BC409" s="17">
        <v>0</v>
      </c>
      <c r="BD409" s="17">
        <v>0</v>
      </c>
      <c r="BE409" s="17">
        <v>0</v>
      </c>
      <c r="BF409" s="17">
        <v>0</v>
      </c>
      <c r="BG409" s="17">
        <v>0</v>
      </c>
      <c r="BH409" s="17">
        <v>0</v>
      </c>
      <c r="BI409" s="17">
        <v>0</v>
      </c>
      <c r="BJ409" s="17">
        <v>0</v>
      </c>
      <c r="BK409" s="17">
        <v>0</v>
      </c>
      <c r="BL409" s="17">
        <v>0</v>
      </c>
      <c r="BM409" s="17">
        <v>0</v>
      </c>
      <c r="BN409" s="17">
        <v>0</v>
      </c>
      <c r="BO409" s="17">
        <v>0</v>
      </c>
      <c r="BP409" s="17">
        <v>0</v>
      </c>
      <c r="BQ409" s="17">
        <v>0</v>
      </c>
      <c r="BR409" s="17">
        <v>0</v>
      </c>
      <c r="BS409" s="17">
        <v>0</v>
      </c>
      <c r="BT409" s="17">
        <v>0</v>
      </c>
      <c r="BU409" s="17">
        <v>0</v>
      </c>
      <c r="BV409" s="17">
        <v>0</v>
      </c>
      <c r="BW409" s="17">
        <v>0</v>
      </c>
      <c r="BX409" s="17">
        <v>0</v>
      </c>
      <c r="BY409" s="17">
        <v>0</v>
      </c>
      <c r="BZ409" s="17">
        <v>0</v>
      </c>
      <c r="CA409" s="17">
        <v>0</v>
      </c>
      <c r="CB409" s="17">
        <v>0</v>
      </c>
      <c r="CC409" s="17">
        <v>0</v>
      </c>
      <c r="CD409" s="17">
        <v>0</v>
      </c>
      <c r="CE409" s="17">
        <v>0</v>
      </c>
      <c r="CF409" s="17">
        <v>0</v>
      </c>
      <c r="CG409" s="17">
        <v>0</v>
      </c>
      <c r="CH409" s="17">
        <v>0</v>
      </c>
      <c r="CI409" s="17">
        <v>0</v>
      </c>
      <c r="CJ409" s="17">
        <v>0</v>
      </c>
      <c r="CK409" s="17">
        <v>0</v>
      </c>
      <c r="CL409" s="17">
        <v>0</v>
      </c>
      <c r="CM409" s="17">
        <v>0</v>
      </c>
      <c r="CN409" s="17">
        <v>0</v>
      </c>
      <c r="CO409" s="17">
        <v>0</v>
      </c>
      <c r="CP409" s="17">
        <v>0</v>
      </c>
      <c r="CQ409" s="17">
        <v>0</v>
      </c>
      <c r="CR409" s="17">
        <v>0</v>
      </c>
      <c r="CS409" s="17">
        <v>0</v>
      </c>
      <c r="CT409" s="17">
        <v>0</v>
      </c>
      <c r="CU409" s="17">
        <v>0</v>
      </c>
      <c r="CV409" s="17">
        <v>0</v>
      </c>
      <c r="CW409" s="17">
        <v>0</v>
      </c>
      <c r="CX409" s="17">
        <v>0</v>
      </c>
      <c r="CY409" s="17">
        <v>0</v>
      </c>
      <c r="CZ409" s="17">
        <v>0</v>
      </c>
      <c r="DA409" s="17">
        <v>0</v>
      </c>
      <c r="DB409" s="17">
        <v>0</v>
      </c>
      <c r="DC409" s="17">
        <v>0</v>
      </c>
      <c r="DD409" s="17">
        <v>0</v>
      </c>
      <c r="DE409" s="17">
        <v>0</v>
      </c>
      <c r="DF409" s="17">
        <v>0</v>
      </c>
      <c r="DG409" s="17">
        <v>0</v>
      </c>
      <c r="DH409" s="17">
        <v>0</v>
      </c>
      <c r="DI409" s="17">
        <v>0</v>
      </c>
      <c r="DJ409" s="17">
        <v>0</v>
      </c>
      <c r="DK409" s="17">
        <v>0</v>
      </c>
      <c r="DL409" s="17">
        <v>0</v>
      </c>
      <c r="DM409" s="17">
        <v>0</v>
      </c>
      <c r="DN409" s="17">
        <v>0</v>
      </c>
      <c r="DO409" s="17">
        <v>0</v>
      </c>
      <c r="DP409" s="17">
        <v>0</v>
      </c>
      <c r="DQ409" s="17">
        <v>0</v>
      </c>
      <c r="DR409" s="17">
        <v>0</v>
      </c>
      <c r="DS409" s="17">
        <v>0</v>
      </c>
      <c r="DT409" s="17">
        <v>0</v>
      </c>
      <c r="DU409" s="17">
        <v>0</v>
      </c>
      <c r="DV409" s="17">
        <v>0</v>
      </c>
      <c r="DW409" s="17">
        <v>0</v>
      </c>
      <c r="DX409" s="17">
        <v>0</v>
      </c>
      <c r="DY409" s="17">
        <v>0</v>
      </c>
      <c r="DZ409" s="17">
        <v>0</v>
      </c>
      <c r="EA409" s="17">
        <v>0</v>
      </c>
      <c r="EB409" s="17">
        <v>0</v>
      </c>
      <c r="EC409" s="17">
        <v>0</v>
      </c>
      <c r="ED409" s="17">
        <v>0</v>
      </c>
      <c r="EE409" s="17">
        <v>0</v>
      </c>
      <c r="EF409" s="17">
        <v>0</v>
      </c>
      <c r="EG409" s="17">
        <v>0</v>
      </c>
      <c r="EH409" s="17">
        <v>0</v>
      </c>
      <c r="EI409" s="17">
        <v>0</v>
      </c>
      <c r="EJ409" s="17">
        <v>0</v>
      </c>
      <c r="EK409" s="17">
        <v>0</v>
      </c>
      <c r="EL409" s="17">
        <v>0</v>
      </c>
      <c r="EM409" s="17">
        <v>0</v>
      </c>
      <c r="EN409" s="17">
        <v>0</v>
      </c>
      <c r="EO409" s="17">
        <v>0</v>
      </c>
      <c r="EP409" s="17">
        <v>0</v>
      </c>
      <c r="EQ409" s="17">
        <v>0</v>
      </c>
      <c r="ER409" s="17">
        <v>0</v>
      </c>
      <c r="ES409" s="17">
        <v>0</v>
      </c>
      <c r="ET409" s="17">
        <v>0</v>
      </c>
      <c r="EU409" s="17">
        <v>0</v>
      </c>
      <c r="EV409" s="17">
        <v>0</v>
      </c>
      <c r="EW409" s="17">
        <v>0</v>
      </c>
      <c r="EX409" s="17">
        <v>0</v>
      </c>
      <c r="EY409" s="17">
        <v>0</v>
      </c>
      <c r="EZ409" s="17">
        <v>0</v>
      </c>
      <c r="FA409" s="17">
        <v>0</v>
      </c>
      <c r="FB409" s="17">
        <v>0</v>
      </c>
      <c r="FC409" s="17">
        <v>0</v>
      </c>
      <c r="FD409" s="17">
        <v>0</v>
      </c>
      <c r="FE409" s="17">
        <v>0</v>
      </c>
      <c r="FF409" s="17">
        <v>0</v>
      </c>
      <c r="FG409" s="17">
        <v>0</v>
      </c>
      <c r="FH409" s="17">
        <v>0</v>
      </c>
      <c r="FI409" s="17">
        <v>0</v>
      </c>
      <c r="FJ409" s="17">
        <v>0</v>
      </c>
      <c r="FK409" s="17">
        <v>0</v>
      </c>
      <c r="FL409" s="17">
        <v>0</v>
      </c>
      <c r="FM409" s="17">
        <v>0</v>
      </c>
      <c r="FN409" s="17">
        <v>0</v>
      </c>
      <c r="FO409" s="17">
        <v>0</v>
      </c>
      <c r="FP409" s="17">
        <v>0</v>
      </c>
      <c r="FQ409" s="17">
        <v>0</v>
      </c>
      <c r="FR409" s="17">
        <v>0</v>
      </c>
      <c r="FS409" s="17">
        <v>0</v>
      </c>
      <c r="FT409" s="17">
        <v>0</v>
      </c>
      <c r="FU409" s="17">
        <v>0</v>
      </c>
      <c r="FV409" s="17">
        <v>0</v>
      </c>
      <c r="FW409" s="17">
        <v>0</v>
      </c>
      <c r="FX409" s="17">
        <v>0</v>
      </c>
      <c r="FY409" s="17">
        <v>0</v>
      </c>
      <c r="FZ409" s="17">
        <v>0</v>
      </c>
      <c r="GA409" s="17">
        <v>0</v>
      </c>
      <c r="GB409" s="17">
        <v>0</v>
      </c>
      <c r="GC409" s="17">
        <v>0</v>
      </c>
      <c r="GD409" s="17">
        <v>0</v>
      </c>
      <c r="GE409" s="17">
        <v>0</v>
      </c>
      <c r="GF409" s="17">
        <v>0</v>
      </c>
      <c r="GG409" s="17">
        <v>0</v>
      </c>
      <c r="GH409" s="17">
        <v>0</v>
      </c>
      <c r="GI409" s="17">
        <v>0</v>
      </c>
      <c r="GJ409" s="17">
        <v>0</v>
      </c>
      <c r="GK409" s="17">
        <v>0</v>
      </c>
      <c r="GL409" s="17">
        <v>0</v>
      </c>
      <c r="GM409" s="17">
        <v>0</v>
      </c>
      <c r="GN409" s="17">
        <v>0</v>
      </c>
      <c r="GO409" s="17">
        <v>0</v>
      </c>
      <c r="GP409" s="17">
        <v>0</v>
      </c>
      <c r="GQ409" s="17">
        <v>0</v>
      </c>
      <c r="GR409" s="17">
        <v>0</v>
      </c>
      <c r="GS409" s="17">
        <v>0</v>
      </c>
      <c r="GT409" s="17">
        <v>0</v>
      </c>
      <c r="GU409" s="17">
        <v>0</v>
      </c>
      <c r="GV409" s="17">
        <v>0</v>
      </c>
      <c r="GW409" s="17">
        <v>0</v>
      </c>
      <c r="GX409" s="17">
        <v>0</v>
      </c>
      <c r="GY409" s="17">
        <v>0</v>
      </c>
      <c r="GZ409" s="17">
        <v>0</v>
      </c>
      <c r="HA409" s="17">
        <v>0</v>
      </c>
      <c r="HB409" s="17">
        <v>0</v>
      </c>
      <c r="HC409" s="17">
        <v>0</v>
      </c>
      <c r="HD409" s="17">
        <v>0</v>
      </c>
      <c r="HE409" s="17">
        <v>0</v>
      </c>
      <c r="HF409" s="17">
        <v>0</v>
      </c>
      <c r="HG409" s="17">
        <v>0</v>
      </c>
      <c r="HH409" s="17">
        <v>0</v>
      </c>
      <c r="HI409" s="17">
        <v>0</v>
      </c>
      <c r="HJ409" s="17">
        <v>0</v>
      </c>
      <c r="HK409" s="17">
        <v>0</v>
      </c>
      <c r="HL409" s="17">
        <v>0</v>
      </c>
      <c r="HM409" s="17">
        <v>0</v>
      </c>
      <c r="HN409" s="17">
        <v>0</v>
      </c>
      <c r="HO409" s="17">
        <v>0</v>
      </c>
      <c r="HP409" s="17">
        <v>0</v>
      </c>
      <c r="HQ409" s="17">
        <v>0</v>
      </c>
      <c r="HR409" s="17">
        <v>0</v>
      </c>
      <c r="HS409" s="17">
        <v>0</v>
      </c>
      <c r="HT409" s="17">
        <v>0</v>
      </c>
      <c r="HU409" s="17">
        <v>0</v>
      </c>
      <c r="HV409" s="17">
        <v>0</v>
      </c>
      <c r="HW409" s="17">
        <v>0</v>
      </c>
      <c r="HX409" s="17">
        <v>0</v>
      </c>
      <c r="HY409" s="17">
        <v>0</v>
      </c>
      <c r="HZ409" s="17">
        <v>0</v>
      </c>
      <c r="IA409" s="17">
        <v>0</v>
      </c>
      <c r="IB409" s="17">
        <v>0</v>
      </c>
      <c r="IC409" s="17">
        <v>0</v>
      </c>
      <c r="ID409" s="17">
        <v>0</v>
      </c>
      <c r="IE409" s="17">
        <v>0</v>
      </c>
      <c r="IF409" s="17">
        <v>0</v>
      </c>
      <c r="IG409" s="17">
        <v>0</v>
      </c>
      <c r="IH409" s="17">
        <v>0</v>
      </c>
      <c r="II409" s="17">
        <v>0</v>
      </c>
      <c r="IJ409" s="17">
        <v>0</v>
      </c>
      <c r="IK409" s="17">
        <v>0</v>
      </c>
      <c r="IL409" s="17">
        <v>0</v>
      </c>
      <c r="IM409" s="17">
        <v>0</v>
      </c>
      <c r="IN409" s="17">
        <v>0</v>
      </c>
      <c r="IO409" s="17">
        <v>0</v>
      </c>
      <c r="IP409" s="17">
        <v>0</v>
      </c>
      <c r="IQ409" s="17">
        <v>0</v>
      </c>
      <c r="IR409" s="17">
        <v>0</v>
      </c>
      <c r="IS409" s="17">
        <v>0</v>
      </c>
      <c r="IT409" s="17">
        <v>0</v>
      </c>
      <c r="IU409" s="17">
        <v>0</v>
      </c>
      <c r="IV409" s="17">
        <v>0</v>
      </c>
      <c r="IW409" s="17">
        <v>0</v>
      </c>
      <c r="IX409" s="17">
        <v>0</v>
      </c>
      <c r="IY409" s="17">
        <v>0</v>
      </c>
      <c r="IZ409" s="17">
        <v>0</v>
      </c>
      <c r="JA409" s="17">
        <v>0</v>
      </c>
      <c r="JB409" s="17">
        <v>0</v>
      </c>
      <c r="JC409" s="17">
        <v>0</v>
      </c>
      <c r="JD409" s="17">
        <v>0</v>
      </c>
      <c r="JE409" s="17">
        <v>0</v>
      </c>
      <c r="JF409" s="17">
        <v>0</v>
      </c>
      <c r="JG409" s="17">
        <v>0</v>
      </c>
      <c r="JH409" s="17">
        <v>0</v>
      </c>
      <c r="JI409" s="17">
        <v>0</v>
      </c>
      <c r="JJ409" s="17">
        <v>0</v>
      </c>
      <c r="JK409" s="17">
        <v>0</v>
      </c>
      <c r="JL409" s="17">
        <v>0</v>
      </c>
      <c r="JM409" s="17">
        <v>0</v>
      </c>
      <c r="JN409" s="17">
        <v>0</v>
      </c>
      <c r="JO409" s="17">
        <v>0</v>
      </c>
      <c r="JP409" s="17">
        <v>0</v>
      </c>
      <c r="JQ409" s="17">
        <v>0</v>
      </c>
      <c r="JR409" s="17">
        <v>0</v>
      </c>
      <c r="JS409" s="17">
        <v>0</v>
      </c>
      <c r="JT409" s="17">
        <v>0</v>
      </c>
      <c r="JU409" s="17">
        <v>0</v>
      </c>
      <c r="JV409" s="17">
        <v>0</v>
      </c>
      <c r="JW409" s="17">
        <v>0</v>
      </c>
      <c r="JX409" s="17">
        <v>0</v>
      </c>
      <c r="JY409" s="17">
        <v>0</v>
      </c>
    </row>
    <row r="410" spans="1:285" x14ac:dyDescent="0.15">
      <c r="A410" s="17" t="s">
        <v>942</v>
      </c>
      <c r="B410" s="17" t="s">
        <v>943</v>
      </c>
      <c r="C410" s="17">
        <v>0</v>
      </c>
      <c r="D410" s="17">
        <v>0</v>
      </c>
      <c r="E410" s="17">
        <v>0</v>
      </c>
      <c r="F410" s="17">
        <v>0</v>
      </c>
      <c r="G410" s="17">
        <v>0</v>
      </c>
      <c r="H410" s="17">
        <v>0</v>
      </c>
      <c r="I410" s="17">
        <v>4.6100000000000003</v>
      </c>
      <c r="J410" s="17">
        <v>4.6100000000000003</v>
      </c>
      <c r="K410" s="17">
        <v>4.6100000000000003</v>
      </c>
      <c r="L410" s="17">
        <v>4.6100000000000003</v>
      </c>
      <c r="M410" s="17">
        <v>4.6100000000000003</v>
      </c>
      <c r="N410" s="17">
        <v>4.75</v>
      </c>
      <c r="O410" s="17">
        <v>4.7300000000000004</v>
      </c>
      <c r="P410" s="17">
        <v>4.74</v>
      </c>
      <c r="Q410" s="17">
        <v>4.72</v>
      </c>
      <c r="R410" s="17">
        <v>4.7300000000000004</v>
      </c>
      <c r="S410" s="17">
        <v>4.78</v>
      </c>
      <c r="T410" s="17">
        <v>4.8099999999999996</v>
      </c>
      <c r="U410" s="17">
        <v>4.8</v>
      </c>
      <c r="V410" s="17">
        <v>4.8099999999999996</v>
      </c>
      <c r="W410" s="17">
        <v>4.84</v>
      </c>
      <c r="X410" s="17">
        <v>4.84</v>
      </c>
      <c r="Y410" s="17">
        <v>4.84</v>
      </c>
      <c r="Z410" s="17">
        <v>4.82</v>
      </c>
      <c r="AA410" s="17">
        <v>4.83</v>
      </c>
      <c r="AB410" s="17">
        <v>0</v>
      </c>
      <c r="AC410" s="17">
        <v>0</v>
      </c>
      <c r="AD410" s="17">
        <v>0</v>
      </c>
      <c r="AE410" s="17">
        <v>0</v>
      </c>
      <c r="AF410" s="17">
        <v>0</v>
      </c>
      <c r="AG410" s="17">
        <v>0</v>
      </c>
      <c r="AH410" s="17">
        <v>0</v>
      </c>
      <c r="AI410" s="17">
        <v>0</v>
      </c>
      <c r="AJ410" s="17">
        <v>0</v>
      </c>
      <c r="AK410" s="17">
        <v>0</v>
      </c>
      <c r="AL410" s="17">
        <v>0</v>
      </c>
      <c r="AM410" s="17">
        <v>0</v>
      </c>
      <c r="AN410" s="17">
        <v>0</v>
      </c>
      <c r="AO410" s="17">
        <v>0</v>
      </c>
      <c r="AP410" s="17">
        <v>0</v>
      </c>
      <c r="AQ410" s="17">
        <v>0</v>
      </c>
      <c r="AR410" s="17">
        <v>0</v>
      </c>
      <c r="AS410" s="17">
        <v>0</v>
      </c>
      <c r="AT410" s="17">
        <v>0</v>
      </c>
      <c r="AU410" s="17">
        <v>0</v>
      </c>
      <c r="AV410" s="17">
        <v>0</v>
      </c>
      <c r="AW410" s="17">
        <v>0</v>
      </c>
      <c r="AX410" s="17">
        <v>0</v>
      </c>
      <c r="AY410" s="17">
        <v>0</v>
      </c>
      <c r="AZ410" s="17">
        <v>0</v>
      </c>
      <c r="BA410" s="17">
        <v>0</v>
      </c>
      <c r="BB410" s="17">
        <v>0</v>
      </c>
      <c r="BC410" s="17">
        <v>0</v>
      </c>
      <c r="BD410" s="17">
        <v>0</v>
      </c>
      <c r="BE410" s="17">
        <v>0</v>
      </c>
      <c r="BF410" s="17">
        <v>0</v>
      </c>
      <c r="BG410" s="17">
        <v>0</v>
      </c>
      <c r="BH410" s="17">
        <v>0</v>
      </c>
      <c r="BI410" s="17">
        <v>0</v>
      </c>
      <c r="BJ410" s="17">
        <v>0</v>
      </c>
      <c r="BK410" s="17">
        <v>0</v>
      </c>
      <c r="BL410" s="17">
        <v>0</v>
      </c>
      <c r="BM410" s="17">
        <v>0</v>
      </c>
      <c r="BN410" s="17">
        <v>0</v>
      </c>
      <c r="BO410" s="17">
        <v>0</v>
      </c>
      <c r="BP410" s="17">
        <v>0</v>
      </c>
      <c r="BQ410" s="17">
        <v>0</v>
      </c>
      <c r="BR410" s="17">
        <v>0</v>
      </c>
      <c r="BS410" s="17">
        <v>0</v>
      </c>
      <c r="BT410" s="17">
        <v>0</v>
      </c>
      <c r="BU410" s="17">
        <v>0</v>
      </c>
      <c r="BV410" s="17">
        <v>0</v>
      </c>
      <c r="BW410" s="17">
        <v>0</v>
      </c>
      <c r="BX410" s="17">
        <v>0</v>
      </c>
      <c r="BY410" s="17">
        <v>0</v>
      </c>
      <c r="BZ410" s="17">
        <v>0</v>
      </c>
      <c r="CA410" s="17">
        <v>0</v>
      </c>
      <c r="CB410" s="17">
        <v>0</v>
      </c>
      <c r="CC410" s="17">
        <v>0</v>
      </c>
      <c r="CD410" s="17">
        <v>0</v>
      </c>
      <c r="CE410" s="17">
        <v>0</v>
      </c>
      <c r="CF410" s="17">
        <v>0</v>
      </c>
      <c r="CG410" s="17">
        <v>0</v>
      </c>
      <c r="CH410" s="17">
        <v>0</v>
      </c>
      <c r="CI410" s="17">
        <v>0</v>
      </c>
      <c r="CJ410" s="17">
        <v>0</v>
      </c>
      <c r="CK410" s="17">
        <v>0</v>
      </c>
      <c r="CL410" s="17">
        <v>0</v>
      </c>
      <c r="CM410" s="17">
        <v>0</v>
      </c>
      <c r="CN410" s="17">
        <v>0</v>
      </c>
      <c r="CO410" s="17">
        <v>0</v>
      </c>
      <c r="CP410" s="17">
        <v>0</v>
      </c>
      <c r="CQ410" s="17">
        <v>0</v>
      </c>
      <c r="CR410" s="17">
        <v>0</v>
      </c>
      <c r="CS410" s="17">
        <v>0</v>
      </c>
      <c r="CT410" s="17">
        <v>0</v>
      </c>
      <c r="CU410" s="17">
        <v>0</v>
      </c>
      <c r="CV410" s="17">
        <v>0</v>
      </c>
      <c r="CW410" s="17">
        <v>0</v>
      </c>
      <c r="CX410" s="17">
        <v>0</v>
      </c>
      <c r="CY410" s="17">
        <v>0</v>
      </c>
      <c r="CZ410" s="17">
        <v>0</v>
      </c>
      <c r="DA410" s="17">
        <v>0</v>
      </c>
      <c r="DB410" s="17">
        <v>0</v>
      </c>
      <c r="DC410" s="17">
        <v>0</v>
      </c>
      <c r="DD410" s="17">
        <v>0</v>
      </c>
      <c r="DE410" s="17">
        <v>0</v>
      </c>
      <c r="DF410" s="17">
        <v>0</v>
      </c>
      <c r="DG410" s="17">
        <v>0</v>
      </c>
      <c r="DH410" s="17">
        <v>0</v>
      </c>
      <c r="DI410" s="17">
        <v>0</v>
      </c>
      <c r="DJ410" s="17">
        <v>0</v>
      </c>
      <c r="DK410" s="17">
        <v>0</v>
      </c>
      <c r="DL410" s="17">
        <v>0</v>
      </c>
      <c r="DM410" s="17">
        <v>0</v>
      </c>
      <c r="DN410" s="17">
        <v>0</v>
      </c>
      <c r="DO410" s="17">
        <v>0</v>
      </c>
      <c r="DP410" s="17">
        <v>0</v>
      </c>
      <c r="DQ410" s="17">
        <v>0</v>
      </c>
      <c r="DR410" s="17">
        <v>0</v>
      </c>
      <c r="DS410" s="17">
        <v>0</v>
      </c>
      <c r="DT410" s="17">
        <v>0</v>
      </c>
      <c r="DU410" s="17">
        <v>0</v>
      </c>
      <c r="DV410" s="17">
        <v>0</v>
      </c>
      <c r="DW410" s="17">
        <v>0</v>
      </c>
      <c r="DX410" s="17">
        <v>0</v>
      </c>
      <c r="DY410" s="17">
        <v>0</v>
      </c>
      <c r="DZ410" s="17">
        <v>0</v>
      </c>
      <c r="EA410" s="17">
        <v>0</v>
      </c>
      <c r="EB410" s="17">
        <v>0</v>
      </c>
      <c r="EC410" s="17">
        <v>0</v>
      </c>
      <c r="ED410" s="17">
        <v>0</v>
      </c>
      <c r="EE410" s="17">
        <v>0</v>
      </c>
      <c r="EF410" s="17">
        <v>0</v>
      </c>
      <c r="EG410" s="17">
        <v>0</v>
      </c>
      <c r="EH410" s="17">
        <v>0</v>
      </c>
      <c r="EI410" s="17">
        <v>0</v>
      </c>
      <c r="EJ410" s="17">
        <v>0</v>
      </c>
      <c r="EK410" s="17">
        <v>0</v>
      </c>
      <c r="EL410" s="17">
        <v>0</v>
      </c>
      <c r="EM410" s="17">
        <v>0</v>
      </c>
      <c r="EN410" s="17">
        <v>0</v>
      </c>
      <c r="EO410" s="17">
        <v>0</v>
      </c>
      <c r="EP410" s="17">
        <v>0</v>
      </c>
      <c r="EQ410" s="17">
        <v>0</v>
      </c>
      <c r="ER410" s="17">
        <v>0</v>
      </c>
      <c r="ES410" s="17">
        <v>0</v>
      </c>
      <c r="ET410" s="17">
        <v>0</v>
      </c>
      <c r="EU410" s="17">
        <v>0</v>
      </c>
      <c r="EV410" s="17">
        <v>0</v>
      </c>
      <c r="EW410" s="17">
        <v>0</v>
      </c>
      <c r="EX410" s="17">
        <v>0</v>
      </c>
      <c r="EY410" s="17">
        <v>0</v>
      </c>
      <c r="EZ410" s="17">
        <v>0</v>
      </c>
      <c r="FA410" s="17">
        <v>0</v>
      </c>
      <c r="FB410" s="17">
        <v>0</v>
      </c>
      <c r="FC410" s="17">
        <v>0</v>
      </c>
      <c r="FD410" s="17">
        <v>0</v>
      </c>
      <c r="FE410" s="17">
        <v>0</v>
      </c>
      <c r="FF410" s="17">
        <v>0</v>
      </c>
      <c r="FG410" s="17">
        <v>0</v>
      </c>
      <c r="FH410" s="17">
        <v>0</v>
      </c>
      <c r="FI410" s="17">
        <v>0</v>
      </c>
      <c r="FJ410" s="17">
        <v>0</v>
      </c>
      <c r="FK410" s="17">
        <v>0</v>
      </c>
      <c r="FL410" s="17">
        <v>0</v>
      </c>
      <c r="FM410" s="17">
        <v>0</v>
      </c>
      <c r="FN410" s="17">
        <v>0</v>
      </c>
      <c r="FO410" s="17">
        <v>0</v>
      </c>
      <c r="FP410" s="17">
        <v>0</v>
      </c>
      <c r="FQ410" s="17">
        <v>0</v>
      </c>
      <c r="FR410" s="17">
        <v>0</v>
      </c>
      <c r="FS410" s="17">
        <v>0</v>
      </c>
      <c r="FT410" s="17">
        <v>0</v>
      </c>
      <c r="FU410" s="17">
        <v>0</v>
      </c>
      <c r="FV410" s="17">
        <v>0</v>
      </c>
      <c r="FW410" s="17">
        <v>0</v>
      </c>
      <c r="FX410" s="17">
        <v>0</v>
      </c>
      <c r="FY410" s="17">
        <v>0</v>
      </c>
      <c r="FZ410" s="17">
        <v>0</v>
      </c>
      <c r="GA410" s="17">
        <v>0</v>
      </c>
      <c r="GB410" s="17">
        <v>0</v>
      </c>
      <c r="GC410" s="17">
        <v>0</v>
      </c>
      <c r="GD410" s="17">
        <v>0</v>
      </c>
      <c r="GE410" s="17">
        <v>0</v>
      </c>
      <c r="GF410" s="17">
        <v>0</v>
      </c>
      <c r="GG410" s="17">
        <v>0</v>
      </c>
      <c r="GH410" s="17">
        <v>0</v>
      </c>
      <c r="GI410" s="17">
        <v>0</v>
      </c>
      <c r="GJ410" s="17">
        <v>0</v>
      </c>
      <c r="GK410" s="17">
        <v>0</v>
      </c>
      <c r="GL410" s="17">
        <v>0</v>
      </c>
      <c r="GM410" s="17">
        <v>0</v>
      </c>
      <c r="GN410" s="17">
        <v>0</v>
      </c>
      <c r="GO410" s="17">
        <v>0</v>
      </c>
      <c r="GP410" s="17">
        <v>0</v>
      </c>
      <c r="GQ410" s="17">
        <v>0</v>
      </c>
      <c r="GR410" s="17">
        <v>0</v>
      </c>
      <c r="GS410" s="17">
        <v>0</v>
      </c>
      <c r="GT410" s="17">
        <v>0</v>
      </c>
      <c r="GU410" s="17">
        <v>0</v>
      </c>
      <c r="GV410" s="17">
        <v>0</v>
      </c>
      <c r="GW410" s="17">
        <v>0</v>
      </c>
      <c r="GX410" s="17">
        <v>0</v>
      </c>
      <c r="GY410" s="17">
        <v>0</v>
      </c>
      <c r="GZ410" s="17">
        <v>0</v>
      </c>
      <c r="HA410" s="17">
        <v>0</v>
      </c>
      <c r="HB410" s="17">
        <v>0</v>
      </c>
      <c r="HC410" s="17">
        <v>0</v>
      </c>
      <c r="HD410" s="17">
        <v>0</v>
      </c>
      <c r="HE410" s="17">
        <v>0</v>
      </c>
      <c r="HF410" s="17">
        <v>0</v>
      </c>
      <c r="HG410" s="17">
        <v>0</v>
      </c>
      <c r="HH410" s="17">
        <v>0</v>
      </c>
      <c r="HI410" s="17">
        <v>0</v>
      </c>
      <c r="HJ410" s="17">
        <v>0</v>
      </c>
      <c r="HK410" s="17">
        <v>0</v>
      </c>
      <c r="HL410" s="17">
        <v>0</v>
      </c>
      <c r="HM410" s="17">
        <v>0</v>
      </c>
      <c r="HN410" s="17">
        <v>0</v>
      </c>
      <c r="HO410" s="17">
        <v>0</v>
      </c>
      <c r="HP410" s="17">
        <v>0</v>
      </c>
      <c r="HQ410" s="17">
        <v>0</v>
      </c>
      <c r="HR410" s="17">
        <v>0</v>
      </c>
      <c r="HS410" s="17">
        <v>0</v>
      </c>
      <c r="HT410" s="17">
        <v>0</v>
      </c>
      <c r="HU410" s="17">
        <v>0</v>
      </c>
      <c r="HV410" s="17">
        <v>0</v>
      </c>
      <c r="HW410" s="17">
        <v>0</v>
      </c>
      <c r="HX410" s="17">
        <v>0</v>
      </c>
      <c r="HY410" s="17">
        <v>0</v>
      </c>
      <c r="HZ410" s="17">
        <v>0</v>
      </c>
      <c r="IA410" s="17">
        <v>0</v>
      </c>
      <c r="IB410" s="17">
        <v>0</v>
      </c>
      <c r="IC410" s="17">
        <v>0</v>
      </c>
      <c r="ID410" s="17">
        <v>0</v>
      </c>
      <c r="IE410" s="17">
        <v>0</v>
      </c>
      <c r="IF410" s="17">
        <v>0</v>
      </c>
      <c r="IG410" s="17">
        <v>0</v>
      </c>
      <c r="IH410" s="17">
        <v>0</v>
      </c>
      <c r="II410" s="17">
        <v>0</v>
      </c>
      <c r="IJ410" s="17">
        <v>0</v>
      </c>
      <c r="IK410" s="17">
        <v>0</v>
      </c>
      <c r="IL410" s="17">
        <v>0</v>
      </c>
      <c r="IM410" s="17">
        <v>0</v>
      </c>
      <c r="IN410" s="17">
        <v>0</v>
      </c>
      <c r="IO410" s="17">
        <v>0</v>
      </c>
      <c r="IP410" s="17">
        <v>0</v>
      </c>
      <c r="IQ410" s="17">
        <v>0</v>
      </c>
      <c r="IR410" s="17">
        <v>0</v>
      </c>
      <c r="IS410" s="17">
        <v>0</v>
      </c>
      <c r="IT410" s="17">
        <v>0</v>
      </c>
      <c r="IU410" s="17">
        <v>0</v>
      </c>
      <c r="IV410" s="17">
        <v>0</v>
      </c>
      <c r="IW410" s="17">
        <v>0</v>
      </c>
      <c r="IX410" s="17">
        <v>0</v>
      </c>
      <c r="IY410" s="17">
        <v>0</v>
      </c>
      <c r="IZ410" s="17">
        <v>0</v>
      </c>
      <c r="JA410" s="17">
        <v>0</v>
      </c>
      <c r="JB410" s="17">
        <v>0</v>
      </c>
      <c r="JC410" s="17">
        <v>0</v>
      </c>
      <c r="JD410" s="17">
        <v>0</v>
      </c>
      <c r="JE410" s="17">
        <v>0</v>
      </c>
      <c r="JF410" s="17">
        <v>0</v>
      </c>
      <c r="JG410" s="17">
        <v>0</v>
      </c>
      <c r="JH410" s="17">
        <v>0</v>
      </c>
      <c r="JI410" s="17">
        <v>0</v>
      </c>
      <c r="JJ410" s="17">
        <v>0</v>
      </c>
      <c r="JK410" s="17">
        <v>0</v>
      </c>
      <c r="JL410" s="17">
        <v>0</v>
      </c>
      <c r="JM410" s="17">
        <v>0</v>
      </c>
      <c r="JN410" s="17">
        <v>0</v>
      </c>
      <c r="JO410" s="17">
        <v>0</v>
      </c>
      <c r="JP410" s="17">
        <v>0</v>
      </c>
      <c r="JQ410" s="17">
        <v>0</v>
      </c>
      <c r="JR410" s="17">
        <v>0</v>
      </c>
      <c r="JS410" s="17">
        <v>0</v>
      </c>
      <c r="JT410" s="17">
        <v>0</v>
      </c>
      <c r="JU410" s="17">
        <v>0</v>
      </c>
      <c r="JV410" s="17">
        <v>0</v>
      </c>
      <c r="JW410" s="17">
        <v>0</v>
      </c>
      <c r="JX410" s="17">
        <v>0</v>
      </c>
      <c r="JY410" s="17">
        <v>0</v>
      </c>
    </row>
    <row r="411" spans="1:285" x14ac:dyDescent="0.15">
      <c r="A411" s="17" t="s">
        <v>664</v>
      </c>
      <c r="B411" s="17" t="s">
        <v>665</v>
      </c>
      <c r="C411" s="17">
        <v>0</v>
      </c>
      <c r="D411" s="17">
        <v>0</v>
      </c>
      <c r="E411" s="17">
        <v>0</v>
      </c>
      <c r="F411" s="17">
        <v>0</v>
      </c>
      <c r="G411" s="17">
        <v>0</v>
      </c>
      <c r="H411" s="17">
        <v>0</v>
      </c>
      <c r="I411" s="17">
        <v>40</v>
      </c>
      <c r="J411" s="17">
        <v>40</v>
      </c>
      <c r="K411" s="17">
        <v>40</v>
      </c>
      <c r="L411" s="17">
        <v>40</v>
      </c>
      <c r="M411" s="17">
        <v>40</v>
      </c>
      <c r="N411" s="17">
        <v>40.14</v>
      </c>
      <c r="O411" s="17">
        <v>40.04</v>
      </c>
      <c r="P411" s="17">
        <v>40.11</v>
      </c>
      <c r="Q411" s="17">
        <v>40.119999999999997</v>
      </c>
      <c r="R411" s="17">
        <v>40.21</v>
      </c>
      <c r="S411" s="17">
        <v>40.21</v>
      </c>
      <c r="T411" s="17">
        <v>40.299999999999997</v>
      </c>
      <c r="U411" s="17">
        <v>40.35</v>
      </c>
      <c r="V411" s="17">
        <v>40.35</v>
      </c>
      <c r="W411" s="17">
        <v>40.299999999999997</v>
      </c>
      <c r="X411" s="17">
        <v>40.299999999999997</v>
      </c>
      <c r="Y411" s="17">
        <v>40.31</v>
      </c>
      <c r="Z411" s="17">
        <v>40.46</v>
      </c>
      <c r="AA411" s="17">
        <v>40.4</v>
      </c>
      <c r="AB411" s="17">
        <v>0</v>
      </c>
      <c r="AC411" s="17">
        <v>0</v>
      </c>
      <c r="AD411" s="17">
        <v>0</v>
      </c>
      <c r="AE411" s="17">
        <v>0</v>
      </c>
      <c r="AF411" s="17">
        <v>0</v>
      </c>
      <c r="AG411" s="17">
        <v>0</v>
      </c>
      <c r="AH411" s="17">
        <v>0</v>
      </c>
      <c r="AI411" s="17">
        <v>0</v>
      </c>
      <c r="AJ411" s="17">
        <v>0</v>
      </c>
      <c r="AK411" s="17">
        <v>0</v>
      </c>
      <c r="AL411" s="17">
        <v>0</v>
      </c>
      <c r="AM411" s="17">
        <v>0</v>
      </c>
      <c r="AN411" s="17">
        <v>0</v>
      </c>
      <c r="AO411" s="17">
        <v>0</v>
      </c>
      <c r="AP411" s="17">
        <v>0</v>
      </c>
      <c r="AQ411" s="17">
        <v>0</v>
      </c>
      <c r="AR411" s="17">
        <v>0</v>
      </c>
      <c r="AS411" s="17">
        <v>0</v>
      </c>
      <c r="AT411" s="17">
        <v>0</v>
      </c>
      <c r="AU411" s="17">
        <v>0</v>
      </c>
      <c r="AV411" s="17">
        <v>0</v>
      </c>
      <c r="AW411" s="17">
        <v>0</v>
      </c>
      <c r="AX411" s="17">
        <v>0</v>
      </c>
      <c r="AY411" s="17">
        <v>0</v>
      </c>
      <c r="AZ411" s="17">
        <v>0</v>
      </c>
      <c r="BA411" s="17">
        <v>0</v>
      </c>
      <c r="BB411" s="17">
        <v>0</v>
      </c>
      <c r="BC411" s="17">
        <v>0</v>
      </c>
      <c r="BD411" s="17">
        <v>0</v>
      </c>
      <c r="BE411" s="17">
        <v>0</v>
      </c>
      <c r="BF411" s="17">
        <v>0</v>
      </c>
      <c r="BG411" s="17">
        <v>0</v>
      </c>
      <c r="BH411" s="17">
        <v>0</v>
      </c>
      <c r="BI411" s="17">
        <v>0</v>
      </c>
      <c r="BJ411" s="17">
        <v>0</v>
      </c>
      <c r="BK411" s="17">
        <v>0</v>
      </c>
      <c r="BL411" s="17">
        <v>0</v>
      </c>
      <c r="BM411" s="17">
        <v>0</v>
      </c>
      <c r="BN411" s="17">
        <v>0</v>
      </c>
      <c r="BO411" s="17">
        <v>0</v>
      </c>
      <c r="BP411" s="17">
        <v>0</v>
      </c>
      <c r="BQ411" s="17">
        <v>0</v>
      </c>
      <c r="BR411" s="17">
        <v>0</v>
      </c>
      <c r="BS411" s="17">
        <v>0</v>
      </c>
      <c r="BT411" s="17">
        <v>0</v>
      </c>
      <c r="BU411" s="17">
        <v>0</v>
      </c>
      <c r="BV411" s="17">
        <v>0</v>
      </c>
      <c r="BW411" s="17">
        <v>0</v>
      </c>
      <c r="BX411" s="17">
        <v>0</v>
      </c>
      <c r="BY411" s="17">
        <v>0</v>
      </c>
      <c r="BZ411" s="17">
        <v>0</v>
      </c>
      <c r="CA411" s="17">
        <v>0</v>
      </c>
      <c r="CB411" s="17">
        <v>0</v>
      </c>
      <c r="CC411" s="17">
        <v>0</v>
      </c>
      <c r="CD411" s="17">
        <v>0</v>
      </c>
      <c r="CE411" s="17">
        <v>0</v>
      </c>
      <c r="CF411" s="17">
        <v>0</v>
      </c>
      <c r="CG411" s="17">
        <v>0</v>
      </c>
      <c r="CH411" s="17">
        <v>0</v>
      </c>
      <c r="CI411" s="17">
        <v>0</v>
      </c>
      <c r="CJ411" s="17">
        <v>0</v>
      </c>
      <c r="CK411" s="17">
        <v>0</v>
      </c>
      <c r="CL411" s="17">
        <v>0</v>
      </c>
      <c r="CM411" s="17">
        <v>0</v>
      </c>
      <c r="CN411" s="17">
        <v>0</v>
      </c>
      <c r="CO411" s="17">
        <v>0</v>
      </c>
      <c r="CP411" s="17">
        <v>0</v>
      </c>
      <c r="CQ411" s="17">
        <v>0</v>
      </c>
      <c r="CR411" s="17">
        <v>0</v>
      </c>
      <c r="CS411" s="17">
        <v>0</v>
      </c>
      <c r="CT411" s="17">
        <v>0</v>
      </c>
      <c r="CU411" s="17">
        <v>0</v>
      </c>
      <c r="CV411" s="17">
        <v>0</v>
      </c>
      <c r="CW411" s="17">
        <v>0</v>
      </c>
      <c r="CX411" s="17">
        <v>0</v>
      </c>
      <c r="CY411" s="17">
        <v>0</v>
      </c>
      <c r="CZ411" s="17">
        <v>0</v>
      </c>
      <c r="DA411" s="17">
        <v>0</v>
      </c>
      <c r="DB411" s="17">
        <v>0</v>
      </c>
      <c r="DC411" s="17">
        <v>0</v>
      </c>
      <c r="DD411" s="17">
        <v>0</v>
      </c>
      <c r="DE411" s="17">
        <v>0</v>
      </c>
      <c r="DF411" s="17">
        <v>0</v>
      </c>
      <c r="DG411" s="17">
        <v>0</v>
      </c>
      <c r="DH411" s="17">
        <v>0</v>
      </c>
      <c r="DI411" s="17">
        <v>0</v>
      </c>
      <c r="DJ411" s="17">
        <v>0</v>
      </c>
      <c r="DK411" s="17">
        <v>0</v>
      </c>
      <c r="DL411" s="17">
        <v>0</v>
      </c>
      <c r="DM411" s="17">
        <v>0</v>
      </c>
      <c r="DN411" s="17">
        <v>0</v>
      </c>
      <c r="DO411" s="17">
        <v>0</v>
      </c>
      <c r="DP411" s="17">
        <v>0</v>
      </c>
      <c r="DQ411" s="17">
        <v>0</v>
      </c>
      <c r="DR411" s="17">
        <v>0</v>
      </c>
      <c r="DS411" s="17">
        <v>0</v>
      </c>
      <c r="DT411" s="17">
        <v>0</v>
      </c>
      <c r="DU411" s="17">
        <v>0</v>
      </c>
      <c r="DV411" s="17">
        <v>0</v>
      </c>
      <c r="DW411" s="17">
        <v>0</v>
      </c>
      <c r="DX411" s="17">
        <v>0</v>
      </c>
      <c r="DY411" s="17">
        <v>0</v>
      </c>
      <c r="DZ411" s="17">
        <v>0</v>
      </c>
      <c r="EA411" s="17">
        <v>0</v>
      </c>
      <c r="EB411" s="17">
        <v>0</v>
      </c>
      <c r="EC411" s="17">
        <v>0</v>
      </c>
      <c r="ED411" s="17">
        <v>0</v>
      </c>
      <c r="EE411" s="17">
        <v>0</v>
      </c>
      <c r="EF411" s="17">
        <v>0</v>
      </c>
      <c r="EG411" s="17">
        <v>0</v>
      </c>
      <c r="EH411" s="17">
        <v>0</v>
      </c>
      <c r="EI411" s="17">
        <v>0</v>
      </c>
      <c r="EJ411" s="17">
        <v>0</v>
      </c>
      <c r="EK411" s="17">
        <v>0</v>
      </c>
      <c r="EL411" s="17">
        <v>0</v>
      </c>
      <c r="EM411" s="17">
        <v>0</v>
      </c>
      <c r="EN411" s="17">
        <v>0</v>
      </c>
      <c r="EO411" s="17">
        <v>0</v>
      </c>
      <c r="EP411" s="17">
        <v>0</v>
      </c>
      <c r="EQ411" s="17">
        <v>0</v>
      </c>
      <c r="ER411" s="17">
        <v>0</v>
      </c>
      <c r="ES411" s="17">
        <v>0</v>
      </c>
      <c r="ET411" s="17">
        <v>0</v>
      </c>
      <c r="EU411" s="17">
        <v>0</v>
      </c>
      <c r="EV411" s="17">
        <v>0</v>
      </c>
      <c r="EW411" s="17">
        <v>0</v>
      </c>
      <c r="EX411" s="17">
        <v>0</v>
      </c>
      <c r="EY411" s="17">
        <v>0</v>
      </c>
      <c r="EZ411" s="17">
        <v>0</v>
      </c>
      <c r="FA411" s="17">
        <v>0</v>
      </c>
      <c r="FB411" s="17">
        <v>0</v>
      </c>
      <c r="FC411" s="17">
        <v>0</v>
      </c>
      <c r="FD411" s="17">
        <v>0</v>
      </c>
      <c r="FE411" s="17">
        <v>0</v>
      </c>
      <c r="FF411" s="17">
        <v>0</v>
      </c>
      <c r="FG411" s="17">
        <v>0</v>
      </c>
      <c r="FH411" s="17">
        <v>0</v>
      </c>
      <c r="FI411" s="17">
        <v>0</v>
      </c>
      <c r="FJ411" s="17">
        <v>0</v>
      </c>
      <c r="FK411" s="17">
        <v>0</v>
      </c>
      <c r="FL411" s="17">
        <v>0</v>
      </c>
      <c r="FM411" s="17">
        <v>0</v>
      </c>
      <c r="FN411" s="17">
        <v>0</v>
      </c>
      <c r="FO411" s="17">
        <v>0</v>
      </c>
      <c r="FP411" s="17">
        <v>0</v>
      </c>
      <c r="FQ411" s="17">
        <v>0</v>
      </c>
      <c r="FR411" s="17">
        <v>0</v>
      </c>
      <c r="FS411" s="17">
        <v>0</v>
      </c>
      <c r="FT411" s="17">
        <v>0</v>
      </c>
      <c r="FU411" s="17">
        <v>0</v>
      </c>
      <c r="FV411" s="17">
        <v>0</v>
      </c>
      <c r="FW411" s="17">
        <v>0</v>
      </c>
      <c r="FX411" s="17">
        <v>0</v>
      </c>
      <c r="FY411" s="17">
        <v>0</v>
      </c>
      <c r="FZ411" s="17">
        <v>0</v>
      </c>
      <c r="GA411" s="17">
        <v>0</v>
      </c>
      <c r="GB411" s="17">
        <v>0</v>
      </c>
      <c r="GC411" s="17">
        <v>0</v>
      </c>
      <c r="GD411" s="17">
        <v>0</v>
      </c>
      <c r="GE411" s="17">
        <v>0</v>
      </c>
      <c r="GF411" s="17">
        <v>0</v>
      </c>
      <c r="GG411" s="17">
        <v>0</v>
      </c>
      <c r="GH411" s="17">
        <v>0</v>
      </c>
      <c r="GI411" s="17">
        <v>0</v>
      </c>
      <c r="GJ411" s="17">
        <v>0</v>
      </c>
      <c r="GK411" s="17">
        <v>0</v>
      </c>
      <c r="GL411" s="17">
        <v>0</v>
      </c>
      <c r="GM411" s="17">
        <v>0</v>
      </c>
      <c r="GN411" s="17">
        <v>0</v>
      </c>
      <c r="GO411" s="17">
        <v>0</v>
      </c>
      <c r="GP411" s="17">
        <v>0</v>
      </c>
      <c r="GQ411" s="17">
        <v>0</v>
      </c>
      <c r="GR411" s="17">
        <v>0</v>
      </c>
      <c r="GS411" s="17">
        <v>0</v>
      </c>
      <c r="GT411" s="17">
        <v>0</v>
      </c>
      <c r="GU411" s="17">
        <v>0</v>
      </c>
      <c r="GV411" s="17">
        <v>0</v>
      </c>
      <c r="GW411" s="17">
        <v>0</v>
      </c>
      <c r="GX411" s="17">
        <v>0</v>
      </c>
      <c r="GY411" s="17">
        <v>0</v>
      </c>
      <c r="GZ411" s="17">
        <v>0</v>
      </c>
      <c r="HA411" s="17">
        <v>0</v>
      </c>
      <c r="HB411" s="17">
        <v>0</v>
      </c>
      <c r="HC411" s="17">
        <v>0</v>
      </c>
      <c r="HD411" s="17">
        <v>0</v>
      </c>
      <c r="HE411" s="17">
        <v>0</v>
      </c>
      <c r="HF411" s="17">
        <v>0</v>
      </c>
      <c r="HG411" s="17">
        <v>0</v>
      </c>
      <c r="HH411" s="17">
        <v>0</v>
      </c>
      <c r="HI411" s="17">
        <v>0</v>
      </c>
      <c r="HJ411" s="17">
        <v>0</v>
      </c>
      <c r="HK411" s="17">
        <v>0</v>
      </c>
      <c r="HL411" s="17">
        <v>0</v>
      </c>
      <c r="HM411" s="17">
        <v>0</v>
      </c>
      <c r="HN411" s="17">
        <v>0</v>
      </c>
      <c r="HO411" s="17">
        <v>0</v>
      </c>
      <c r="HP411" s="17">
        <v>0</v>
      </c>
      <c r="HQ411" s="17">
        <v>0</v>
      </c>
      <c r="HR411" s="17">
        <v>0</v>
      </c>
      <c r="HS411" s="17">
        <v>0</v>
      </c>
      <c r="HT411" s="17">
        <v>0</v>
      </c>
      <c r="HU411" s="17">
        <v>0</v>
      </c>
      <c r="HV411" s="17">
        <v>0</v>
      </c>
      <c r="HW411" s="17">
        <v>0</v>
      </c>
      <c r="HX411" s="17">
        <v>0</v>
      </c>
      <c r="HY411" s="17">
        <v>0</v>
      </c>
      <c r="HZ411" s="17">
        <v>0</v>
      </c>
      <c r="IA411" s="17">
        <v>0</v>
      </c>
      <c r="IB411" s="17">
        <v>0</v>
      </c>
      <c r="IC411" s="17">
        <v>0</v>
      </c>
      <c r="ID411" s="17">
        <v>0</v>
      </c>
      <c r="IE411" s="17">
        <v>0</v>
      </c>
      <c r="IF411" s="17">
        <v>0</v>
      </c>
      <c r="IG411" s="17">
        <v>0</v>
      </c>
      <c r="IH411" s="17">
        <v>0</v>
      </c>
      <c r="II411" s="17">
        <v>0</v>
      </c>
      <c r="IJ411" s="17">
        <v>0</v>
      </c>
      <c r="IK411" s="17">
        <v>0</v>
      </c>
      <c r="IL411" s="17">
        <v>0</v>
      </c>
      <c r="IM411" s="17">
        <v>0</v>
      </c>
      <c r="IN411" s="17">
        <v>0</v>
      </c>
      <c r="IO411" s="17">
        <v>0</v>
      </c>
      <c r="IP411" s="17">
        <v>0</v>
      </c>
      <c r="IQ411" s="17">
        <v>0</v>
      </c>
      <c r="IR411" s="17">
        <v>0</v>
      </c>
      <c r="IS411" s="17">
        <v>0</v>
      </c>
      <c r="IT411" s="17">
        <v>0</v>
      </c>
      <c r="IU411" s="17">
        <v>0</v>
      </c>
      <c r="IV411" s="17">
        <v>0</v>
      </c>
      <c r="IW411" s="17">
        <v>0</v>
      </c>
      <c r="IX411" s="17">
        <v>0</v>
      </c>
      <c r="IY411" s="17">
        <v>0</v>
      </c>
      <c r="IZ411" s="17">
        <v>0</v>
      </c>
      <c r="JA411" s="17">
        <v>0</v>
      </c>
      <c r="JB411" s="17">
        <v>0</v>
      </c>
      <c r="JC411" s="17">
        <v>0</v>
      </c>
      <c r="JD411" s="17">
        <v>0</v>
      </c>
      <c r="JE411" s="17">
        <v>0</v>
      </c>
      <c r="JF411" s="17">
        <v>0</v>
      </c>
      <c r="JG411" s="17">
        <v>0</v>
      </c>
      <c r="JH411" s="17">
        <v>0</v>
      </c>
      <c r="JI411" s="17">
        <v>0</v>
      </c>
      <c r="JJ411" s="17">
        <v>0</v>
      </c>
      <c r="JK411" s="17">
        <v>0</v>
      </c>
      <c r="JL411" s="17">
        <v>0</v>
      </c>
      <c r="JM411" s="17">
        <v>0</v>
      </c>
      <c r="JN411" s="17">
        <v>0</v>
      </c>
      <c r="JO411" s="17">
        <v>0</v>
      </c>
      <c r="JP411" s="17">
        <v>0</v>
      </c>
      <c r="JQ411" s="17">
        <v>0</v>
      </c>
      <c r="JR411" s="17">
        <v>0</v>
      </c>
      <c r="JS411" s="17">
        <v>0</v>
      </c>
      <c r="JT411" s="17">
        <v>0</v>
      </c>
      <c r="JU411" s="17">
        <v>0</v>
      </c>
      <c r="JV411" s="17">
        <v>0</v>
      </c>
      <c r="JW411" s="17">
        <v>0</v>
      </c>
      <c r="JX411" s="17">
        <v>0</v>
      </c>
      <c r="JY411" s="17">
        <v>0</v>
      </c>
    </row>
    <row r="412" spans="1:285" x14ac:dyDescent="0.15">
      <c r="A412" s="17" t="s">
        <v>323</v>
      </c>
      <c r="B412" s="17" t="s">
        <v>324</v>
      </c>
      <c r="C412" s="17">
        <v>0</v>
      </c>
      <c r="D412" s="17">
        <v>0</v>
      </c>
      <c r="E412" s="17">
        <v>0</v>
      </c>
      <c r="F412" s="17">
        <v>0</v>
      </c>
      <c r="G412" s="17">
        <v>0</v>
      </c>
      <c r="H412" s="17">
        <v>0</v>
      </c>
      <c r="I412" s="17">
        <v>29.95</v>
      </c>
      <c r="J412" s="17">
        <v>29.95</v>
      </c>
      <c r="K412" s="17">
        <v>29.95</v>
      </c>
      <c r="L412" s="17">
        <v>29.95</v>
      </c>
      <c r="M412" s="17">
        <v>29.95</v>
      </c>
      <c r="N412" s="17">
        <v>29.71</v>
      </c>
      <c r="O412" s="17">
        <v>29.8</v>
      </c>
      <c r="P412" s="17">
        <v>29.7</v>
      </c>
      <c r="Q412" s="17">
        <v>29.75</v>
      </c>
      <c r="R412" s="17">
        <v>29.85</v>
      </c>
      <c r="S412" s="17">
        <v>29.98</v>
      </c>
      <c r="T412" s="17">
        <v>30.08</v>
      </c>
      <c r="U412" s="17">
        <v>30.12</v>
      </c>
      <c r="V412" s="17">
        <v>30.16</v>
      </c>
      <c r="W412" s="17">
        <v>30.1</v>
      </c>
      <c r="X412" s="17">
        <v>30.01</v>
      </c>
      <c r="Y412" s="17">
        <v>30.02</v>
      </c>
      <c r="Z412" s="17">
        <v>30.07</v>
      </c>
      <c r="AA412" s="17">
        <v>30</v>
      </c>
      <c r="AB412" s="17">
        <v>0</v>
      </c>
      <c r="AC412" s="17">
        <v>0</v>
      </c>
      <c r="AD412" s="17">
        <v>0</v>
      </c>
      <c r="AE412" s="17">
        <v>0</v>
      </c>
      <c r="AF412" s="17">
        <v>0</v>
      </c>
      <c r="AG412" s="17">
        <v>0</v>
      </c>
      <c r="AH412" s="17">
        <v>0</v>
      </c>
      <c r="AI412" s="17">
        <v>0</v>
      </c>
      <c r="AJ412" s="17">
        <v>0</v>
      </c>
      <c r="AK412" s="17">
        <v>0</v>
      </c>
      <c r="AL412" s="17">
        <v>0</v>
      </c>
      <c r="AM412" s="17">
        <v>0</v>
      </c>
      <c r="AN412" s="17">
        <v>0</v>
      </c>
      <c r="AO412" s="17">
        <v>0</v>
      </c>
      <c r="AP412" s="17">
        <v>0</v>
      </c>
      <c r="AQ412" s="17">
        <v>0</v>
      </c>
      <c r="AR412" s="17">
        <v>0</v>
      </c>
      <c r="AS412" s="17">
        <v>0</v>
      </c>
      <c r="AT412" s="17">
        <v>0</v>
      </c>
      <c r="AU412" s="17">
        <v>0</v>
      </c>
      <c r="AV412" s="17">
        <v>0</v>
      </c>
      <c r="AW412" s="17">
        <v>0</v>
      </c>
      <c r="AX412" s="17">
        <v>0</v>
      </c>
      <c r="AY412" s="17">
        <v>0</v>
      </c>
      <c r="AZ412" s="17">
        <v>0</v>
      </c>
      <c r="BA412" s="17">
        <v>0</v>
      </c>
      <c r="BB412" s="17">
        <v>0</v>
      </c>
      <c r="BC412" s="17">
        <v>0</v>
      </c>
      <c r="BD412" s="17">
        <v>0</v>
      </c>
      <c r="BE412" s="17">
        <v>0</v>
      </c>
      <c r="BF412" s="17">
        <v>0</v>
      </c>
      <c r="BG412" s="17">
        <v>0</v>
      </c>
      <c r="BH412" s="17">
        <v>0</v>
      </c>
      <c r="BI412" s="17">
        <v>0</v>
      </c>
      <c r="BJ412" s="17">
        <v>0</v>
      </c>
      <c r="BK412" s="17">
        <v>0</v>
      </c>
      <c r="BL412" s="17">
        <v>0</v>
      </c>
      <c r="BM412" s="17">
        <v>0</v>
      </c>
      <c r="BN412" s="17">
        <v>0</v>
      </c>
      <c r="BO412" s="17">
        <v>0</v>
      </c>
      <c r="BP412" s="17">
        <v>0</v>
      </c>
      <c r="BQ412" s="17">
        <v>0</v>
      </c>
      <c r="BR412" s="17">
        <v>0</v>
      </c>
      <c r="BS412" s="17">
        <v>0</v>
      </c>
      <c r="BT412" s="17">
        <v>0</v>
      </c>
      <c r="BU412" s="17">
        <v>0</v>
      </c>
      <c r="BV412" s="17">
        <v>0</v>
      </c>
      <c r="BW412" s="17">
        <v>0</v>
      </c>
      <c r="BX412" s="17">
        <v>0</v>
      </c>
      <c r="BY412" s="17">
        <v>0</v>
      </c>
      <c r="BZ412" s="17">
        <v>0</v>
      </c>
      <c r="CA412" s="17">
        <v>0</v>
      </c>
      <c r="CB412" s="17">
        <v>0</v>
      </c>
      <c r="CC412" s="17">
        <v>0</v>
      </c>
      <c r="CD412" s="17">
        <v>0</v>
      </c>
      <c r="CE412" s="17">
        <v>0</v>
      </c>
      <c r="CF412" s="17">
        <v>0</v>
      </c>
      <c r="CG412" s="17">
        <v>0</v>
      </c>
      <c r="CH412" s="17">
        <v>0</v>
      </c>
      <c r="CI412" s="17">
        <v>0</v>
      </c>
      <c r="CJ412" s="17">
        <v>0</v>
      </c>
      <c r="CK412" s="17">
        <v>0</v>
      </c>
      <c r="CL412" s="17">
        <v>0</v>
      </c>
      <c r="CM412" s="17">
        <v>0</v>
      </c>
      <c r="CN412" s="17">
        <v>0</v>
      </c>
      <c r="CO412" s="17">
        <v>0</v>
      </c>
      <c r="CP412" s="17">
        <v>0</v>
      </c>
      <c r="CQ412" s="17">
        <v>0</v>
      </c>
      <c r="CR412" s="17">
        <v>0</v>
      </c>
      <c r="CS412" s="17">
        <v>0</v>
      </c>
      <c r="CT412" s="17">
        <v>0</v>
      </c>
      <c r="CU412" s="17">
        <v>0</v>
      </c>
      <c r="CV412" s="17">
        <v>0</v>
      </c>
      <c r="CW412" s="17">
        <v>0</v>
      </c>
      <c r="CX412" s="17">
        <v>0</v>
      </c>
      <c r="CY412" s="17">
        <v>0</v>
      </c>
      <c r="CZ412" s="17">
        <v>0</v>
      </c>
      <c r="DA412" s="17">
        <v>0</v>
      </c>
      <c r="DB412" s="17">
        <v>0</v>
      </c>
      <c r="DC412" s="17">
        <v>0</v>
      </c>
      <c r="DD412" s="17">
        <v>0</v>
      </c>
      <c r="DE412" s="17">
        <v>0</v>
      </c>
      <c r="DF412" s="17">
        <v>0</v>
      </c>
      <c r="DG412" s="17">
        <v>0</v>
      </c>
      <c r="DH412" s="17">
        <v>0</v>
      </c>
      <c r="DI412" s="17">
        <v>0</v>
      </c>
      <c r="DJ412" s="17">
        <v>0</v>
      </c>
      <c r="DK412" s="17">
        <v>0</v>
      </c>
      <c r="DL412" s="17">
        <v>0</v>
      </c>
      <c r="DM412" s="17">
        <v>0</v>
      </c>
      <c r="DN412" s="17">
        <v>0</v>
      </c>
      <c r="DO412" s="17">
        <v>0</v>
      </c>
      <c r="DP412" s="17">
        <v>0</v>
      </c>
      <c r="DQ412" s="17">
        <v>0</v>
      </c>
      <c r="DR412" s="17">
        <v>0</v>
      </c>
      <c r="DS412" s="17">
        <v>0</v>
      </c>
      <c r="DT412" s="17">
        <v>0</v>
      </c>
      <c r="DU412" s="17">
        <v>0</v>
      </c>
      <c r="DV412" s="17">
        <v>0</v>
      </c>
      <c r="DW412" s="17">
        <v>0</v>
      </c>
      <c r="DX412" s="17">
        <v>0</v>
      </c>
      <c r="DY412" s="17">
        <v>0</v>
      </c>
      <c r="DZ412" s="17">
        <v>0</v>
      </c>
      <c r="EA412" s="17">
        <v>0</v>
      </c>
      <c r="EB412" s="17">
        <v>0</v>
      </c>
      <c r="EC412" s="17">
        <v>0</v>
      </c>
      <c r="ED412" s="17">
        <v>0</v>
      </c>
      <c r="EE412" s="17">
        <v>0</v>
      </c>
      <c r="EF412" s="17">
        <v>0</v>
      </c>
      <c r="EG412" s="17">
        <v>0</v>
      </c>
      <c r="EH412" s="17">
        <v>0</v>
      </c>
      <c r="EI412" s="17">
        <v>0</v>
      </c>
      <c r="EJ412" s="17">
        <v>0</v>
      </c>
      <c r="EK412" s="17">
        <v>0</v>
      </c>
      <c r="EL412" s="17">
        <v>0</v>
      </c>
      <c r="EM412" s="17">
        <v>0</v>
      </c>
      <c r="EN412" s="17">
        <v>0</v>
      </c>
      <c r="EO412" s="17">
        <v>0</v>
      </c>
      <c r="EP412" s="17">
        <v>0</v>
      </c>
      <c r="EQ412" s="17">
        <v>0</v>
      </c>
      <c r="ER412" s="17">
        <v>0</v>
      </c>
      <c r="ES412" s="17">
        <v>0</v>
      </c>
      <c r="ET412" s="17">
        <v>0</v>
      </c>
      <c r="EU412" s="17">
        <v>0</v>
      </c>
      <c r="EV412" s="17">
        <v>0</v>
      </c>
      <c r="EW412" s="17">
        <v>0</v>
      </c>
      <c r="EX412" s="17">
        <v>0</v>
      </c>
      <c r="EY412" s="17">
        <v>0</v>
      </c>
      <c r="EZ412" s="17">
        <v>0</v>
      </c>
      <c r="FA412" s="17">
        <v>0</v>
      </c>
      <c r="FB412" s="17">
        <v>0</v>
      </c>
      <c r="FC412" s="17">
        <v>0</v>
      </c>
      <c r="FD412" s="17">
        <v>0</v>
      </c>
      <c r="FE412" s="17">
        <v>0</v>
      </c>
      <c r="FF412" s="17">
        <v>0</v>
      </c>
      <c r="FG412" s="17">
        <v>0</v>
      </c>
      <c r="FH412" s="17">
        <v>0</v>
      </c>
      <c r="FI412" s="17">
        <v>0</v>
      </c>
      <c r="FJ412" s="17">
        <v>0</v>
      </c>
      <c r="FK412" s="17">
        <v>0</v>
      </c>
      <c r="FL412" s="17">
        <v>0</v>
      </c>
      <c r="FM412" s="17">
        <v>0</v>
      </c>
      <c r="FN412" s="17">
        <v>0</v>
      </c>
      <c r="FO412" s="17">
        <v>0</v>
      </c>
      <c r="FP412" s="17">
        <v>0</v>
      </c>
      <c r="FQ412" s="17">
        <v>0</v>
      </c>
      <c r="FR412" s="17">
        <v>0</v>
      </c>
      <c r="FS412" s="17">
        <v>0</v>
      </c>
      <c r="FT412" s="17">
        <v>0</v>
      </c>
      <c r="FU412" s="17">
        <v>0</v>
      </c>
      <c r="FV412" s="17">
        <v>0</v>
      </c>
      <c r="FW412" s="17">
        <v>0</v>
      </c>
      <c r="FX412" s="17">
        <v>0</v>
      </c>
      <c r="FY412" s="17">
        <v>0</v>
      </c>
      <c r="FZ412" s="17">
        <v>0</v>
      </c>
      <c r="GA412" s="17">
        <v>0</v>
      </c>
      <c r="GB412" s="17">
        <v>0</v>
      </c>
      <c r="GC412" s="17">
        <v>0</v>
      </c>
      <c r="GD412" s="17">
        <v>0</v>
      </c>
      <c r="GE412" s="17">
        <v>0</v>
      </c>
      <c r="GF412" s="17">
        <v>0</v>
      </c>
      <c r="GG412" s="17">
        <v>0</v>
      </c>
      <c r="GH412" s="17">
        <v>0</v>
      </c>
      <c r="GI412" s="17">
        <v>0</v>
      </c>
      <c r="GJ412" s="17">
        <v>0</v>
      </c>
      <c r="GK412" s="17">
        <v>0</v>
      </c>
      <c r="GL412" s="17">
        <v>0</v>
      </c>
      <c r="GM412" s="17">
        <v>0</v>
      </c>
      <c r="GN412" s="17">
        <v>0</v>
      </c>
      <c r="GO412" s="17">
        <v>0</v>
      </c>
      <c r="GP412" s="17">
        <v>0</v>
      </c>
      <c r="GQ412" s="17">
        <v>0</v>
      </c>
      <c r="GR412" s="17">
        <v>0</v>
      </c>
      <c r="GS412" s="17">
        <v>0</v>
      </c>
      <c r="GT412" s="17">
        <v>0</v>
      </c>
      <c r="GU412" s="17">
        <v>0</v>
      </c>
      <c r="GV412" s="17">
        <v>0</v>
      </c>
      <c r="GW412" s="17">
        <v>0</v>
      </c>
      <c r="GX412" s="17">
        <v>0</v>
      </c>
      <c r="GY412" s="17">
        <v>0</v>
      </c>
      <c r="GZ412" s="17">
        <v>0</v>
      </c>
      <c r="HA412" s="17">
        <v>0</v>
      </c>
      <c r="HB412" s="17">
        <v>0</v>
      </c>
      <c r="HC412" s="17">
        <v>0</v>
      </c>
      <c r="HD412" s="17">
        <v>0</v>
      </c>
      <c r="HE412" s="17">
        <v>0</v>
      </c>
      <c r="HF412" s="17">
        <v>0</v>
      </c>
      <c r="HG412" s="17">
        <v>0</v>
      </c>
      <c r="HH412" s="17">
        <v>0</v>
      </c>
      <c r="HI412" s="17">
        <v>0</v>
      </c>
      <c r="HJ412" s="17">
        <v>0</v>
      </c>
      <c r="HK412" s="17">
        <v>0</v>
      </c>
      <c r="HL412" s="17">
        <v>0</v>
      </c>
      <c r="HM412" s="17">
        <v>0</v>
      </c>
      <c r="HN412" s="17">
        <v>0</v>
      </c>
      <c r="HO412" s="17">
        <v>0</v>
      </c>
      <c r="HP412" s="17">
        <v>0</v>
      </c>
      <c r="HQ412" s="17">
        <v>0</v>
      </c>
      <c r="HR412" s="17">
        <v>0</v>
      </c>
      <c r="HS412" s="17">
        <v>0</v>
      </c>
      <c r="HT412" s="17">
        <v>0</v>
      </c>
      <c r="HU412" s="17">
        <v>0</v>
      </c>
      <c r="HV412" s="17">
        <v>0</v>
      </c>
      <c r="HW412" s="17">
        <v>0</v>
      </c>
      <c r="HX412" s="17">
        <v>0</v>
      </c>
      <c r="HY412" s="17">
        <v>0</v>
      </c>
      <c r="HZ412" s="17">
        <v>0</v>
      </c>
      <c r="IA412" s="17">
        <v>0</v>
      </c>
      <c r="IB412" s="17">
        <v>0</v>
      </c>
      <c r="IC412" s="17">
        <v>0</v>
      </c>
      <c r="ID412" s="17">
        <v>0</v>
      </c>
      <c r="IE412" s="17">
        <v>0</v>
      </c>
      <c r="IF412" s="17">
        <v>0</v>
      </c>
      <c r="IG412" s="17">
        <v>0</v>
      </c>
      <c r="IH412" s="17">
        <v>0</v>
      </c>
      <c r="II412" s="17">
        <v>0</v>
      </c>
      <c r="IJ412" s="17">
        <v>0</v>
      </c>
      <c r="IK412" s="17">
        <v>0</v>
      </c>
      <c r="IL412" s="17">
        <v>0</v>
      </c>
      <c r="IM412" s="17">
        <v>0</v>
      </c>
      <c r="IN412" s="17">
        <v>0</v>
      </c>
      <c r="IO412" s="17">
        <v>0</v>
      </c>
      <c r="IP412" s="17">
        <v>0</v>
      </c>
      <c r="IQ412" s="17">
        <v>0</v>
      </c>
      <c r="IR412" s="17">
        <v>0</v>
      </c>
      <c r="IS412" s="17">
        <v>0</v>
      </c>
      <c r="IT412" s="17">
        <v>0</v>
      </c>
      <c r="IU412" s="17">
        <v>0</v>
      </c>
      <c r="IV412" s="17">
        <v>0</v>
      </c>
      <c r="IW412" s="17">
        <v>0</v>
      </c>
      <c r="IX412" s="17">
        <v>0</v>
      </c>
      <c r="IY412" s="17">
        <v>0</v>
      </c>
      <c r="IZ412" s="17">
        <v>0</v>
      </c>
      <c r="JA412" s="17">
        <v>0</v>
      </c>
      <c r="JB412" s="17">
        <v>0</v>
      </c>
      <c r="JC412" s="17">
        <v>0</v>
      </c>
      <c r="JD412" s="17">
        <v>0</v>
      </c>
      <c r="JE412" s="17">
        <v>0</v>
      </c>
      <c r="JF412" s="17">
        <v>0</v>
      </c>
      <c r="JG412" s="17">
        <v>0</v>
      </c>
      <c r="JH412" s="17">
        <v>0</v>
      </c>
      <c r="JI412" s="17">
        <v>0</v>
      </c>
      <c r="JJ412" s="17">
        <v>0</v>
      </c>
      <c r="JK412" s="17">
        <v>0</v>
      </c>
      <c r="JL412" s="17">
        <v>0</v>
      </c>
      <c r="JM412" s="17">
        <v>0</v>
      </c>
      <c r="JN412" s="17">
        <v>0</v>
      </c>
      <c r="JO412" s="17">
        <v>0</v>
      </c>
      <c r="JP412" s="17">
        <v>0</v>
      </c>
      <c r="JQ412" s="17">
        <v>0</v>
      </c>
      <c r="JR412" s="17">
        <v>0</v>
      </c>
      <c r="JS412" s="17">
        <v>0</v>
      </c>
      <c r="JT412" s="17">
        <v>0</v>
      </c>
      <c r="JU412" s="17">
        <v>0</v>
      </c>
      <c r="JV412" s="17">
        <v>0</v>
      </c>
      <c r="JW412" s="17">
        <v>0</v>
      </c>
      <c r="JX412" s="17">
        <v>0</v>
      </c>
      <c r="JY412" s="17">
        <v>0</v>
      </c>
    </row>
    <row r="413" spans="1:285" x14ac:dyDescent="0.15">
      <c r="A413" s="17" t="s">
        <v>786</v>
      </c>
      <c r="B413" s="17" t="s">
        <v>787</v>
      </c>
      <c r="C413" s="17">
        <v>0</v>
      </c>
      <c r="D413" s="17">
        <v>0</v>
      </c>
      <c r="E413" s="17">
        <v>0</v>
      </c>
      <c r="F413" s="17">
        <v>0</v>
      </c>
      <c r="G413" s="17">
        <v>0</v>
      </c>
      <c r="H413" s="17">
        <v>0</v>
      </c>
      <c r="I413" s="17">
        <v>18.93</v>
      </c>
      <c r="J413" s="17">
        <v>18.93</v>
      </c>
      <c r="K413" s="17">
        <v>18.93</v>
      </c>
      <c r="L413" s="17">
        <v>18.93</v>
      </c>
      <c r="M413" s="17">
        <v>18.93</v>
      </c>
      <c r="N413" s="17">
        <v>18.95</v>
      </c>
      <c r="O413" s="17">
        <v>18.920000000000002</v>
      </c>
      <c r="P413" s="17">
        <v>18.89</v>
      </c>
      <c r="Q413" s="17">
        <v>18.88</v>
      </c>
      <c r="R413" s="17">
        <v>18.88</v>
      </c>
      <c r="S413" s="17">
        <v>18.95</v>
      </c>
      <c r="T413" s="17">
        <v>18.96</v>
      </c>
      <c r="U413" s="17">
        <v>18.95</v>
      </c>
      <c r="V413" s="17">
        <v>18.96</v>
      </c>
      <c r="W413" s="17">
        <v>18.96</v>
      </c>
      <c r="X413" s="17">
        <v>18.98</v>
      </c>
      <c r="Y413" s="17">
        <v>19.010000000000002</v>
      </c>
      <c r="Z413" s="17">
        <v>18.989999999999998</v>
      </c>
      <c r="AA413" s="17">
        <v>18.98</v>
      </c>
      <c r="AB413" s="17">
        <v>0</v>
      </c>
      <c r="AC413" s="17">
        <v>0</v>
      </c>
      <c r="AD413" s="17">
        <v>0</v>
      </c>
      <c r="AE413" s="17">
        <v>0</v>
      </c>
      <c r="AF413" s="17">
        <v>0</v>
      </c>
      <c r="AG413" s="17">
        <v>0</v>
      </c>
      <c r="AH413" s="17">
        <v>0</v>
      </c>
      <c r="AI413" s="17">
        <v>0</v>
      </c>
      <c r="AJ413" s="17">
        <v>0</v>
      </c>
      <c r="AK413" s="17">
        <v>0</v>
      </c>
      <c r="AL413" s="17">
        <v>0</v>
      </c>
      <c r="AM413" s="17">
        <v>0</v>
      </c>
      <c r="AN413" s="17">
        <v>0</v>
      </c>
      <c r="AO413" s="17">
        <v>0</v>
      </c>
      <c r="AP413" s="17">
        <v>0</v>
      </c>
      <c r="AQ413" s="17">
        <v>0</v>
      </c>
      <c r="AR413" s="17">
        <v>0</v>
      </c>
      <c r="AS413" s="17">
        <v>0</v>
      </c>
      <c r="AT413" s="17">
        <v>0</v>
      </c>
      <c r="AU413" s="17">
        <v>0</v>
      </c>
      <c r="AV413" s="17">
        <v>0</v>
      </c>
      <c r="AW413" s="17">
        <v>0</v>
      </c>
      <c r="AX413" s="17">
        <v>0</v>
      </c>
      <c r="AY413" s="17">
        <v>0</v>
      </c>
      <c r="AZ413" s="17">
        <v>0</v>
      </c>
      <c r="BA413" s="17">
        <v>0</v>
      </c>
      <c r="BB413" s="17">
        <v>0</v>
      </c>
      <c r="BC413" s="17">
        <v>0</v>
      </c>
      <c r="BD413" s="17">
        <v>0</v>
      </c>
      <c r="BE413" s="17">
        <v>0</v>
      </c>
      <c r="BF413" s="17">
        <v>0</v>
      </c>
      <c r="BG413" s="17">
        <v>0</v>
      </c>
      <c r="BH413" s="17">
        <v>0</v>
      </c>
      <c r="BI413" s="17">
        <v>0</v>
      </c>
      <c r="BJ413" s="17">
        <v>0</v>
      </c>
      <c r="BK413" s="17">
        <v>0</v>
      </c>
      <c r="BL413" s="17">
        <v>0</v>
      </c>
      <c r="BM413" s="17">
        <v>0</v>
      </c>
      <c r="BN413" s="17">
        <v>0</v>
      </c>
      <c r="BO413" s="17">
        <v>0</v>
      </c>
      <c r="BP413" s="17">
        <v>0</v>
      </c>
      <c r="BQ413" s="17">
        <v>0</v>
      </c>
      <c r="BR413" s="17">
        <v>0</v>
      </c>
      <c r="BS413" s="17">
        <v>0</v>
      </c>
      <c r="BT413" s="17">
        <v>0</v>
      </c>
      <c r="BU413" s="17">
        <v>0</v>
      </c>
      <c r="BV413" s="17">
        <v>0</v>
      </c>
      <c r="BW413" s="17">
        <v>0</v>
      </c>
      <c r="BX413" s="17">
        <v>0</v>
      </c>
      <c r="BY413" s="17">
        <v>0</v>
      </c>
      <c r="BZ413" s="17">
        <v>0</v>
      </c>
      <c r="CA413" s="17">
        <v>0</v>
      </c>
      <c r="CB413" s="17">
        <v>0</v>
      </c>
      <c r="CC413" s="17">
        <v>0</v>
      </c>
      <c r="CD413" s="17">
        <v>0</v>
      </c>
      <c r="CE413" s="17">
        <v>0</v>
      </c>
      <c r="CF413" s="17">
        <v>0</v>
      </c>
      <c r="CG413" s="17">
        <v>0</v>
      </c>
      <c r="CH413" s="17">
        <v>0</v>
      </c>
      <c r="CI413" s="17">
        <v>0</v>
      </c>
      <c r="CJ413" s="17">
        <v>0</v>
      </c>
      <c r="CK413" s="17">
        <v>0</v>
      </c>
      <c r="CL413" s="17">
        <v>0</v>
      </c>
      <c r="CM413" s="17">
        <v>0</v>
      </c>
      <c r="CN413" s="17">
        <v>0</v>
      </c>
      <c r="CO413" s="17">
        <v>0</v>
      </c>
      <c r="CP413" s="17">
        <v>0</v>
      </c>
      <c r="CQ413" s="17">
        <v>0</v>
      </c>
      <c r="CR413" s="17">
        <v>0</v>
      </c>
      <c r="CS413" s="17">
        <v>0</v>
      </c>
      <c r="CT413" s="17">
        <v>0</v>
      </c>
      <c r="CU413" s="17">
        <v>0</v>
      </c>
      <c r="CV413" s="17">
        <v>0</v>
      </c>
      <c r="CW413" s="17">
        <v>0</v>
      </c>
      <c r="CX413" s="17">
        <v>0</v>
      </c>
      <c r="CY413" s="17">
        <v>0</v>
      </c>
      <c r="CZ413" s="17">
        <v>0</v>
      </c>
      <c r="DA413" s="17">
        <v>0</v>
      </c>
      <c r="DB413" s="17">
        <v>0</v>
      </c>
      <c r="DC413" s="17">
        <v>0</v>
      </c>
      <c r="DD413" s="17">
        <v>0</v>
      </c>
      <c r="DE413" s="17">
        <v>0</v>
      </c>
      <c r="DF413" s="17">
        <v>0</v>
      </c>
      <c r="DG413" s="17">
        <v>0</v>
      </c>
      <c r="DH413" s="17">
        <v>0</v>
      </c>
      <c r="DI413" s="17">
        <v>0</v>
      </c>
      <c r="DJ413" s="17">
        <v>0</v>
      </c>
      <c r="DK413" s="17">
        <v>0</v>
      </c>
      <c r="DL413" s="17">
        <v>0</v>
      </c>
      <c r="DM413" s="17">
        <v>0</v>
      </c>
      <c r="DN413" s="17">
        <v>0</v>
      </c>
      <c r="DO413" s="17">
        <v>0</v>
      </c>
      <c r="DP413" s="17">
        <v>0</v>
      </c>
      <c r="DQ413" s="17">
        <v>0</v>
      </c>
      <c r="DR413" s="17">
        <v>0</v>
      </c>
      <c r="DS413" s="17">
        <v>0</v>
      </c>
      <c r="DT413" s="17">
        <v>0</v>
      </c>
      <c r="DU413" s="17">
        <v>0</v>
      </c>
      <c r="DV413" s="17">
        <v>0</v>
      </c>
      <c r="DW413" s="17">
        <v>0</v>
      </c>
      <c r="DX413" s="17">
        <v>0</v>
      </c>
      <c r="DY413" s="17">
        <v>0</v>
      </c>
      <c r="DZ413" s="17">
        <v>0</v>
      </c>
      <c r="EA413" s="17">
        <v>0</v>
      </c>
      <c r="EB413" s="17">
        <v>0</v>
      </c>
      <c r="EC413" s="17">
        <v>0</v>
      </c>
      <c r="ED413" s="17">
        <v>0</v>
      </c>
      <c r="EE413" s="17">
        <v>0</v>
      </c>
      <c r="EF413" s="17">
        <v>0</v>
      </c>
      <c r="EG413" s="17">
        <v>0</v>
      </c>
      <c r="EH413" s="17">
        <v>0</v>
      </c>
      <c r="EI413" s="17">
        <v>0</v>
      </c>
      <c r="EJ413" s="17">
        <v>0</v>
      </c>
      <c r="EK413" s="17">
        <v>0</v>
      </c>
      <c r="EL413" s="17">
        <v>0</v>
      </c>
      <c r="EM413" s="17">
        <v>0</v>
      </c>
      <c r="EN413" s="17">
        <v>0</v>
      </c>
      <c r="EO413" s="17">
        <v>0</v>
      </c>
      <c r="EP413" s="17">
        <v>0</v>
      </c>
      <c r="EQ413" s="17">
        <v>0</v>
      </c>
      <c r="ER413" s="17">
        <v>0</v>
      </c>
      <c r="ES413" s="17">
        <v>0</v>
      </c>
      <c r="ET413" s="17">
        <v>0</v>
      </c>
      <c r="EU413" s="17">
        <v>0</v>
      </c>
      <c r="EV413" s="17">
        <v>0</v>
      </c>
      <c r="EW413" s="17">
        <v>0</v>
      </c>
      <c r="EX413" s="17">
        <v>0</v>
      </c>
      <c r="EY413" s="17">
        <v>0</v>
      </c>
      <c r="EZ413" s="17">
        <v>0</v>
      </c>
      <c r="FA413" s="17">
        <v>0</v>
      </c>
      <c r="FB413" s="17">
        <v>0</v>
      </c>
      <c r="FC413" s="17">
        <v>0</v>
      </c>
      <c r="FD413" s="17">
        <v>0</v>
      </c>
      <c r="FE413" s="17">
        <v>0</v>
      </c>
      <c r="FF413" s="17">
        <v>0</v>
      </c>
      <c r="FG413" s="17">
        <v>0</v>
      </c>
      <c r="FH413" s="17">
        <v>0</v>
      </c>
      <c r="FI413" s="17">
        <v>0</v>
      </c>
      <c r="FJ413" s="17">
        <v>0</v>
      </c>
      <c r="FK413" s="17">
        <v>0</v>
      </c>
      <c r="FL413" s="17">
        <v>0</v>
      </c>
      <c r="FM413" s="17">
        <v>0</v>
      </c>
      <c r="FN413" s="17">
        <v>0</v>
      </c>
      <c r="FO413" s="17">
        <v>0</v>
      </c>
      <c r="FP413" s="17">
        <v>0</v>
      </c>
      <c r="FQ413" s="17">
        <v>0</v>
      </c>
      <c r="FR413" s="17">
        <v>0</v>
      </c>
      <c r="FS413" s="17">
        <v>0</v>
      </c>
      <c r="FT413" s="17">
        <v>0</v>
      </c>
      <c r="FU413" s="17">
        <v>0</v>
      </c>
      <c r="FV413" s="17">
        <v>0</v>
      </c>
      <c r="FW413" s="17">
        <v>0</v>
      </c>
      <c r="FX413" s="17">
        <v>0</v>
      </c>
      <c r="FY413" s="17">
        <v>0</v>
      </c>
      <c r="FZ413" s="17">
        <v>0</v>
      </c>
      <c r="GA413" s="17">
        <v>0</v>
      </c>
      <c r="GB413" s="17">
        <v>0</v>
      </c>
      <c r="GC413" s="17">
        <v>0</v>
      </c>
      <c r="GD413" s="17">
        <v>0</v>
      </c>
      <c r="GE413" s="17">
        <v>0</v>
      </c>
      <c r="GF413" s="17">
        <v>0</v>
      </c>
      <c r="GG413" s="17">
        <v>0</v>
      </c>
      <c r="GH413" s="17">
        <v>0</v>
      </c>
      <c r="GI413" s="17">
        <v>0</v>
      </c>
      <c r="GJ413" s="17">
        <v>0</v>
      </c>
      <c r="GK413" s="17">
        <v>0</v>
      </c>
      <c r="GL413" s="17">
        <v>0</v>
      </c>
      <c r="GM413" s="17">
        <v>0</v>
      </c>
      <c r="GN413" s="17">
        <v>0</v>
      </c>
      <c r="GO413" s="17">
        <v>0</v>
      </c>
      <c r="GP413" s="17">
        <v>0</v>
      </c>
      <c r="GQ413" s="17">
        <v>0</v>
      </c>
      <c r="GR413" s="17">
        <v>0</v>
      </c>
      <c r="GS413" s="17">
        <v>0</v>
      </c>
      <c r="GT413" s="17">
        <v>0</v>
      </c>
      <c r="GU413" s="17">
        <v>0</v>
      </c>
      <c r="GV413" s="17">
        <v>0</v>
      </c>
      <c r="GW413" s="17">
        <v>0</v>
      </c>
      <c r="GX413" s="17">
        <v>0</v>
      </c>
      <c r="GY413" s="17">
        <v>0</v>
      </c>
      <c r="GZ413" s="17">
        <v>0</v>
      </c>
      <c r="HA413" s="17">
        <v>0</v>
      </c>
      <c r="HB413" s="17">
        <v>0</v>
      </c>
      <c r="HC413" s="17">
        <v>0</v>
      </c>
      <c r="HD413" s="17">
        <v>0</v>
      </c>
      <c r="HE413" s="17">
        <v>0</v>
      </c>
      <c r="HF413" s="17">
        <v>0</v>
      </c>
      <c r="HG413" s="17">
        <v>0</v>
      </c>
      <c r="HH413" s="17">
        <v>0</v>
      </c>
      <c r="HI413" s="17">
        <v>0</v>
      </c>
      <c r="HJ413" s="17">
        <v>0</v>
      </c>
      <c r="HK413" s="17">
        <v>0</v>
      </c>
      <c r="HL413" s="17">
        <v>0</v>
      </c>
      <c r="HM413" s="17">
        <v>0</v>
      </c>
      <c r="HN413" s="17">
        <v>0</v>
      </c>
      <c r="HO413" s="17">
        <v>0</v>
      </c>
      <c r="HP413" s="17">
        <v>0</v>
      </c>
      <c r="HQ413" s="17">
        <v>0</v>
      </c>
      <c r="HR413" s="17">
        <v>0</v>
      </c>
      <c r="HS413" s="17">
        <v>0</v>
      </c>
      <c r="HT413" s="17">
        <v>0</v>
      </c>
      <c r="HU413" s="17">
        <v>0</v>
      </c>
      <c r="HV413" s="17">
        <v>0</v>
      </c>
      <c r="HW413" s="17">
        <v>0</v>
      </c>
      <c r="HX413" s="17">
        <v>0</v>
      </c>
      <c r="HY413" s="17">
        <v>0</v>
      </c>
      <c r="HZ413" s="17">
        <v>0</v>
      </c>
      <c r="IA413" s="17">
        <v>0</v>
      </c>
      <c r="IB413" s="17">
        <v>0</v>
      </c>
      <c r="IC413" s="17">
        <v>0</v>
      </c>
      <c r="ID413" s="17">
        <v>0</v>
      </c>
      <c r="IE413" s="17">
        <v>0</v>
      </c>
      <c r="IF413" s="17">
        <v>0</v>
      </c>
      <c r="IG413" s="17">
        <v>0</v>
      </c>
      <c r="IH413" s="17">
        <v>0</v>
      </c>
      <c r="II413" s="17">
        <v>0</v>
      </c>
      <c r="IJ413" s="17">
        <v>0</v>
      </c>
      <c r="IK413" s="17">
        <v>0</v>
      </c>
      <c r="IL413" s="17">
        <v>0</v>
      </c>
      <c r="IM413" s="17">
        <v>0</v>
      </c>
      <c r="IN413" s="17">
        <v>0</v>
      </c>
      <c r="IO413" s="17">
        <v>0</v>
      </c>
      <c r="IP413" s="17">
        <v>0</v>
      </c>
      <c r="IQ413" s="17">
        <v>0</v>
      </c>
      <c r="IR413" s="17">
        <v>0</v>
      </c>
      <c r="IS413" s="17">
        <v>0</v>
      </c>
      <c r="IT413" s="17">
        <v>0</v>
      </c>
      <c r="IU413" s="17">
        <v>0</v>
      </c>
      <c r="IV413" s="17">
        <v>0</v>
      </c>
      <c r="IW413" s="17">
        <v>0</v>
      </c>
      <c r="IX413" s="17">
        <v>0</v>
      </c>
      <c r="IY413" s="17">
        <v>0</v>
      </c>
      <c r="IZ413" s="17">
        <v>0</v>
      </c>
      <c r="JA413" s="17">
        <v>0</v>
      </c>
      <c r="JB413" s="17">
        <v>0</v>
      </c>
      <c r="JC413" s="17">
        <v>0</v>
      </c>
      <c r="JD413" s="17">
        <v>0</v>
      </c>
      <c r="JE413" s="17">
        <v>0</v>
      </c>
      <c r="JF413" s="17">
        <v>0</v>
      </c>
      <c r="JG413" s="17">
        <v>0</v>
      </c>
      <c r="JH413" s="17">
        <v>0</v>
      </c>
      <c r="JI413" s="17">
        <v>0</v>
      </c>
      <c r="JJ413" s="17">
        <v>0</v>
      </c>
      <c r="JK413" s="17">
        <v>0</v>
      </c>
      <c r="JL413" s="17">
        <v>0</v>
      </c>
      <c r="JM413" s="17">
        <v>0</v>
      </c>
      <c r="JN413" s="17">
        <v>0</v>
      </c>
      <c r="JO413" s="17">
        <v>0</v>
      </c>
      <c r="JP413" s="17">
        <v>0</v>
      </c>
      <c r="JQ413" s="17">
        <v>0</v>
      </c>
      <c r="JR413" s="17">
        <v>0</v>
      </c>
      <c r="JS413" s="17">
        <v>0</v>
      </c>
      <c r="JT413" s="17">
        <v>0</v>
      </c>
      <c r="JU413" s="17">
        <v>0</v>
      </c>
      <c r="JV413" s="17">
        <v>0</v>
      </c>
      <c r="JW413" s="17">
        <v>0</v>
      </c>
      <c r="JX413" s="17">
        <v>0</v>
      </c>
      <c r="JY413" s="17">
        <v>0</v>
      </c>
    </row>
    <row r="414" spans="1:285" x14ac:dyDescent="0.15">
      <c r="A414" s="17" t="s">
        <v>222</v>
      </c>
      <c r="B414" s="17" t="s">
        <v>223</v>
      </c>
      <c r="C414" s="17">
        <v>0</v>
      </c>
      <c r="D414" s="17">
        <v>0</v>
      </c>
      <c r="E414" s="17">
        <v>0</v>
      </c>
      <c r="F414" s="17">
        <v>0</v>
      </c>
      <c r="G414" s="17">
        <v>0</v>
      </c>
      <c r="H414" s="17">
        <v>0</v>
      </c>
      <c r="I414" s="17">
        <v>13.04</v>
      </c>
      <c r="J414" s="17">
        <v>13.04</v>
      </c>
      <c r="K414" s="17">
        <v>13.04</v>
      </c>
      <c r="L414" s="17">
        <v>13.04</v>
      </c>
      <c r="M414" s="17">
        <v>13.04</v>
      </c>
      <c r="N414" s="17">
        <v>13.2</v>
      </c>
      <c r="O414" s="17">
        <v>13.13</v>
      </c>
      <c r="P414" s="17">
        <v>13.17</v>
      </c>
      <c r="Q414" s="17">
        <v>13.18</v>
      </c>
      <c r="R414" s="17">
        <v>13.18</v>
      </c>
      <c r="S414" s="17">
        <v>13.18</v>
      </c>
      <c r="T414" s="17">
        <v>13.17</v>
      </c>
      <c r="U414" s="17">
        <v>13.17</v>
      </c>
      <c r="V414" s="17">
        <v>13.17</v>
      </c>
      <c r="W414" s="17">
        <v>13.16</v>
      </c>
      <c r="X414" s="17">
        <v>13.14</v>
      </c>
      <c r="Y414" s="17">
        <v>13.14</v>
      </c>
      <c r="Z414" s="17">
        <v>13.14</v>
      </c>
      <c r="AA414" s="17">
        <v>13.14</v>
      </c>
      <c r="AB414" s="17">
        <v>0</v>
      </c>
      <c r="AC414" s="17">
        <v>0</v>
      </c>
      <c r="AD414" s="17">
        <v>0</v>
      </c>
      <c r="AE414" s="17">
        <v>0</v>
      </c>
      <c r="AF414" s="17">
        <v>0</v>
      </c>
      <c r="AG414" s="17">
        <v>0</v>
      </c>
      <c r="AH414" s="17">
        <v>0</v>
      </c>
      <c r="AI414" s="17">
        <v>0</v>
      </c>
      <c r="AJ414" s="17">
        <v>0</v>
      </c>
      <c r="AK414" s="17">
        <v>0</v>
      </c>
      <c r="AL414" s="17">
        <v>0</v>
      </c>
      <c r="AM414" s="17">
        <v>0</v>
      </c>
      <c r="AN414" s="17">
        <v>0</v>
      </c>
      <c r="AO414" s="17">
        <v>0</v>
      </c>
      <c r="AP414" s="17">
        <v>0</v>
      </c>
      <c r="AQ414" s="17">
        <v>0</v>
      </c>
      <c r="AR414" s="17">
        <v>0</v>
      </c>
      <c r="AS414" s="17">
        <v>0</v>
      </c>
      <c r="AT414" s="17">
        <v>0</v>
      </c>
      <c r="AU414" s="17">
        <v>0</v>
      </c>
      <c r="AV414" s="17">
        <v>0</v>
      </c>
      <c r="AW414" s="17">
        <v>0</v>
      </c>
      <c r="AX414" s="17">
        <v>0</v>
      </c>
      <c r="AY414" s="17">
        <v>0</v>
      </c>
      <c r="AZ414" s="17">
        <v>0</v>
      </c>
      <c r="BA414" s="17">
        <v>0</v>
      </c>
      <c r="BB414" s="17">
        <v>0</v>
      </c>
      <c r="BC414" s="17">
        <v>0</v>
      </c>
      <c r="BD414" s="17">
        <v>0</v>
      </c>
      <c r="BE414" s="17">
        <v>0</v>
      </c>
      <c r="BF414" s="17">
        <v>0</v>
      </c>
      <c r="BG414" s="17">
        <v>0</v>
      </c>
      <c r="BH414" s="17">
        <v>0</v>
      </c>
      <c r="BI414" s="17">
        <v>0</v>
      </c>
      <c r="BJ414" s="17">
        <v>0</v>
      </c>
      <c r="BK414" s="17">
        <v>0</v>
      </c>
      <c r="BL414" s="17">
        <v>0</v>
      </c>
      <c r="BM414" s="17">
        <v>0</v>
      </c>
      <c r="BN414" s="17">
        <v>0</v>
      </c>
      <c r="BO414" s="17">
        <v>0</v>
      </c>
      <c r="BP414" s="17">
        <v>0</v>
      </c>
      <c r="BQ414" s="17">
        <v>0</v>
      </c>
      <c r="BR414" s="17">
        <v>0</v>
      </c>
      <c r="BS414" s="17">
        <v>0</v>
      </c>
      <c r="BT414" s="17">
        <v>0</v>
      </c>
      <c r="BU414" s="17">
        <v>0</v>
      </c>
      <c r="BV414" s="17">
        <v>0</v>
      </c>
      <c r="BW414" s="17">
        <v>0</v>
      </c>
      <c r="BX414" s="17">
        <v>0</v>
      </c>
      <c r="BY414" s="17">
        <v>0</v>
      </c>
      <c r="BZ414" s="17">
        <v>0</v>
      </c>
      <c r="CA414" s="17">
        <v>0</v>
      </c>
      <c r="CB414" s="17">
        <v>0</v>
      </c>
      <c r="CC414" s="17">
        <v>0</v>
      </c>
      <c r="CD414" s="17">
        <v>0</v>
      </c>
      <c r="CE414" s="17">
        <v>0</v>
      </c>
      <c r="CF414" s="17">
        <v>0</v>
      </c>
      <c r="CG414" s="17">
        <v>0</v>
      </c>
      <c r="CH414" s="17">
        <v>0</v>
      </c>
      <c r="CI414" s="17">
        <v>0</v>
      </c>
      <c r="CJ414" s="17">
        <v>0</v>
      </c>
      <c r="CK414" s="17">
        <v>0</v>
      </c>
      <c r="CL414" s="17">
        <v>0</v>
      </c>
      <c r="CM414" s="17">
        <v>0</v>
      </c>
      <c r="CN414" s="17">
        <v>0</v>
      </c>
      <c r="CO414" s="17">
        <v>0</v>
      </c>
      <c r="CP414" s="17">
        <v>0</v>
      </c>
      <c r="CQ414" s="17">
        <v>0</v>
      </c>
      <c r="CR414" s="17">
        <v>0</v>
      </c>
      <c r="CS414" s="17">
        <v>0</v>
      </c>
      <c r="CT414" s="17">
        <v>0</v>
      </c>
      <c r="CU414" s="17">
        <v>0</v>
      </c>
      <c r="CV414" s="17">
        <v>0</v>
      </c>
      <c r="CW414" s="17">
        <v>0</v>
      </c>
      <c r="CX414" s="17">
        <v>0</v>
      </c>
      <c r="CY414" s="17">
        <v>0</v>
      </c>
      <c r="CZ414" s="17">
        <v>0</v>
      </c>
      <c r="DA414" s="17">
        <v>0</v>
      </c>
      <c r="DB414" s="17">
        <v>0</v>
      </c>
      <c r="DC414" s="17">
        <v>0</v>
      </c>
      <c r="DD414" s="17">
        <v>0</v>
      </c>
      <c r="DE414" s="17">
        <v>0</v>
      </c>
      <c r="DF414" s="17">
        <v>0</v>
      </c>
      <c r="DG414" s="17">
        <v>0</v>
      </c>
      <c r="DH414" s="17">
        <v>0</v>
      </c>
      <c r="DI414" s="17">
        <v>0</v>
      </c>
      <c r="DJ414" s="17">
        <v>0</v>
      </c>
      <c r="DK414" s="17">
        <v>0</v>
      </c>
      <c r="DL414" s="17">
        <v>0</v>
      </c>
      <c r="DM414" s="17">
        <v>0</v>
      </c>
      <c r="DN414" s="17">
        <v>0</v>
      </c>
      <c r="DO414" s="17">
        <v>0</v>
      </c>
      <c r="DP414" s="17">
        <v>0</v>
      </c>
      <c r="DQ414" s="17">
        <v>0</v>
      </c>
      <c r="DR414" s="17">
        <v>0</v>
      </c>
      <c r="DS414" s="17">
        <v>0</v>
      </c>
      <c r="DT414" s="17">
        <v>0</v>
      </c>
      <c r="DU414" s="17">
        <v>0</v>
      </c>
      <c r="DV414" s="17">
        <v>0</v>
      </c>
      <c r="DW414" s="17">
        <v>0</v>
      </c>
      <c r="DX414" s="17">
        <v>0</v>
      </c>
      <c r="DY414" s="17">
        <v>0</v>
      </c>
      <c r="DZ414" s="17">
        <v>0</v>
      </c>
      <c r="EA414" s="17">
        <v>0</v>
      </c>
      <c r="EB414" s="17">
        <v>0</v>
      </c>
      <c r="EC414" s="17">
        <v>0</v>
      </c>
      <c r="ED414" s="17">
        <v>0</v>
      </c>
      <c r="EE414" s="17">
        <v>0</v>
      </c>
      <c r="EF414" s="17">
        <v>0</v>
      </c>
      <c r="EG414" s="17">
        <v>0</v>
      </c>
      <c r="EH414" s="17">
        <v>0</v>
      </c>
      <c r="EI414" s="17">
        <v>0</v>
      </c>
      <c r="EJ414" s="17">
        <v>0</v>
      </c>
      <c r="EK414" s="17">
        <v>0</v>
      </c>
      <c r="EL414" s="17">
        <v>0</v>
      </c>
      <c r="EM414" s="17">
        <v>0</v>
      </c>
      <c r="EN414" s="17">
        <v>0</v>
      </c>
      <c r="EO414" s="17">
        <v>0</v>
      </c>
      <c r="EP414" s="17">
        <v>0</v>
      </c>
      <c r="EQ414" s="17">
        <v>0</v>
      </c>
      <c r="ER414" s="17">
        <v>0</v>
      </c>
      <c r="ES414" s="17">
        <v>0</v>
      </c>
      <c r="ET414" s="17">
        <v>0</v>
      </c>
      <c r="EU414" s="17">
        <v>0</v>
      </c>
      <c r="EV414" s="17">
        <v>0</v>
      </c>
      <c r="EW414" s="17">
        <v>0</v>
      </c>
      <c r="EX414" s="17">
        <v>0</v>
      </c>
      <c r="EY414" s="17">
        <v>0</v>
      </c>
      <c r="EZ414" s="17">
        <v>0</v>
      </c>
      <c r="FA414" s="17">
        <v>0</v>
      </c>
      <c r="FB414" s="17">
        <v>0</v>
      </c>
      <c r="FC414" s="17">
        <v>0</v>
      </c>
      <c r="FD414" s="17">
        <v>0</v>
      </c>
      <c r="FE414" s="17">
        <v>0</v>
      </c>
      <c r="FF414" s="17">
        <v>0</v>
      </c>
      <c r="FG414" s="17">
        <v>0</v>
      </c>
      <c r="FH414" s="17">
        <v>0</v>
      </c>
      <c r="FI414" s="17">
        <v>0</v>
      </c>
      <c r="FJ414" s="17">
        <v>0</v>
      </c>
      <c r="FK414" s="17">
        <v>0</v>
      </c>
      <c r="FL414" s="17">
        <v>0</v>
      </c>
      <c r="FM414" s="17">
        <v>0</v>
      </c>
      <c r="FN414" s="17">
        <v>0</v>
      </c>
      <c r="FO414" s="17">
        <v>0</v>
      </c>
      <c r="FP414" s="17">
        <v>0</v>
      </c>
      <c r="FQ414" s="17">
        <v>0</v>
      </c>
      <c r="FR414" s="17">
        <v>0</v>
      </c>
      <c r="FS414" s="17">
        <v>0</v>
      </c>
      <c r="FT414" s="17">
        <v>0</v>
      </c>
      <c r="FU414" s="17">
        <v>0</v>
      </c>
      <c r="FV414" s="17">
        <v>0</v>
      </c>
      <c r="FW414" s="17">
        <v>0</v>
      </c>
      <c r="FX414" s="17">
        <v>0</v>
      </c>
      <c r="FY414" s="17">
        <v>0</v>
      </c>
      <c r="FZ414" s="17">
        <v>0</v>
      </c>
      <c r="GA414" s="17">
        <v>0</v>
      </c>
      <c r="GB414" s="17">
        <v>0</v>
      </c>
      <c r="GC414" s="17">
        <v>0</v>
      </c>
      <c r="GD414" s="17">
        <v>0</v>
      </c>
      <c r="GE414" s="17">
        <v>0</v>
      </c>
      <c r="GF414" s="17">
        <v>0</v>
      </c>
      <c r="GG414" s="17">
        <v>0</v>
      </c>
      <c r="GH414" s="17">
        <v>0</v>
      </c>
      <c r="GI414" s="17">
        <v>0</v>
      </c>
      <c r="GJ414" s="17">
        <v>0</v>
      </c>
      <c r="GK414" s="17">
        <v>0</v>
      </c>
      <c r="GL414" s="17">
        <v>0</v>
      </c>
      <c r="GM414" s="17">
        <v>0</v>
      </c>
      <c r="GN414" s="17">
        <v>0</v>
      </c>
      <c r="GO414" s="17">
        <v>0</v>
      </c>
      <c r="GP414" s="17">
        <v>0</v>
      </c>
      <c r="GQ414" s="17">
        <v>0</v>
      </c>
      <c r="GR414" s="17">
        <v>0</v>
      </c>
      <c r="GS414" s="17">
        <v>0</v>
      </c>
      <c r="GT414" s="17">
        <v>0</v>
      </c>
      <c r="GU414" s="17">
        <v>0</v>
      </c>
      <c r="GV414" s="17">
        <v>0</v>
      </c>
      <c r="GW414" s="17">
        <v>0</v>
      </c>
      <c r="GX414" s="17">
        <v>0</v>
      </c>
      <c r="GY414" s="17">
        <v>0</v>
      </c>
      <c r="GZ414" s="17">
        <v>0</v>
      </c>
      <c r="HA414" s="17">
        <v>0</v>
      </c>
      <c r="HB414" s="17">
        <v>0</v>
      </c>
      <c r="HC414" s="17">
        <v>0</v>
      </c>
      <c r="HD414" s="17">
        <v>0</v>
      </c>
      <c r="HE414" s="17">
        <v>0</v>
      </c>
      <c r="HF414" s="17">
        <v>0</v>
      </c>
      <c r="HG414" s="17">
        <v>0</v>
      </c>
      <c r="HH414" s="17">
        <v>0</v>
      </c>
      <c r="HI414" s="17">
        <v>0</v>
      </c>
      <c r="HJ414" s="17">
        <v>0</v>
      </c>
      <c r="HK414" s="17">
        <v>0</v>
      </c>
      <c r="HL414" s="17">
        <v>0</v>
      </c>
      <c r="HM414" s="17">
        <v>0</v>
      </c>
      <c r="HN414" s="17">
        <v>0</v>
      </c>
      <c r="HO414" s="17">
        <v>0</v>
      </c>
      <c r="HP414" s="17">
        <v>0</v>
      </c>
      <c r="HQ414" s="17">
        <v>0</v>
      </c>
      <c r="HR414" s="17">
        <v>0</v>
      </c>
      <c r="HS414" s="17">
        <v>0</v>
      </c>
      <c r="HT414" s="17">
        <v>0</v>
      </c>
      <c r="HU414" s="17">
        <v>0</v>
      </c>
      <c r="HV414" s="17">
        <v>0</v>
      </c>
      <c r="HW414" s="17">
        <v>0</v>
      </c>
      <c r="HX414" s="17">
        <v>0</v>
      </c>
      <c r="HY414" s="17">
        <v>0</v>
      </c>
      <c r="HZ414" s="17">
        <v>0</v>
      </c>
      <c r="IA414" s="17">
        <v>0</v>
      </c>
      <c r="IB414" s="17">
        <v>0</v>
      </c>
      <c r="IC414" s="17">
        <v>0</v>
      </c>
      <c r="ID414" s="17">
        <v>0</v>
      </c>
      <c r="IE414" s="17">
        <v>0</v>
      </c>
      <c r="IF414" s="17">
        <v>0</v>
      </c>
      <c r="IG414" s="17">
        <v>0</v>
      </c>
      <c r="IH414" s="17">
        <v>0</v>
      </c>
      <c r="II414" s="17">
        <v>0</v>
      </c>
      <c r="IJ414" s="17">
        <v>0</v>
      </c>
      <c r="IK414" s="17">
        <v>0</v>
      </c>
      <c r="IL414" s="17">
        <v>0</v>
      </c>
      <c r="IM414" s="17">
        <v>0</v>
      </c>
      <c r="IN414" s="17">
        <v>0</v>
      </c>
      <c r="IO414" s="17">
        <v>0</v>
      </c>
      <c r="IP414" s="17">
        <v>0</v>
      </c>
      <c r="IQ414" s="17">
        <v>0</v>
      </c>
      <c r="IR414" s="17">
        <v>0</v>
      </c>
      <c r="IS414" s="17">
        <v>0</v>
      </c>
      <c r="IT414" s="17">
        <v>0</v>
      </c>
      <c r="IU414" s="17">
        <v>0</v>
      </c>
      <c r="IV414" s="17">
        <v>0</v>
      </c>
      <c r="IW414" s="17">
        <v>0</v>
      </c>
      <c r="IX414" s="17">
        <v>0</v>
      </c>
      <c r="IY414" s="17">
        <v>0</v>
      </c>
      <c r="IZ414" s="17">
        <v>0</v>
      </c>
      <c r="JA414" s="17">
        <v>0</v>
      </c>
      <c r="JB414" s="17">
        <v>0</v>
      </c>
      <c r="JC414" s="17">
        <v>0</v>
      </c>
      <c r="JD414" s="17">
        <v>0</v>
      </c>
      <c r="JE414" s="17">
        <v>0</v>
      </c>
      <c r="JF414" s="17">
        <v>0</v>
      </c>
      <c r="JG414" s="17">
        <v>0</v>
      </c>
      <c r="JH414" s="17">
        <v>0</v>
      </c>
      <c r="JI414" s="17">
        <v>0</v>
      </c>
      <c r="JJ414" s="17">
        <v>0</v>
      </c>
      <c r="JK414" s="17">
        <v>0</v>
      </c>
      <c r="JL414" s="17">
        <v>0</v>
      </c>
      <c r="JM414" s="17">
        <v>0</v>
      </c>
      <c r="JN414" s="17">
        <v>0</v>
      </c>
      <c r="JO414" s="17">
        <v>0</v>
      </c>
      <c r="JP414" s="17">
        <v>0</v>
      </c>
      <c r="JQ414" s="17">
        <v>0</v>
      </c>
      <c r="JR414" s="17">
        <v>0</v>
      </c>
      <c r="JS414" s="17">
        <v>0</v>
      </c>
      <c r="JT414" s="17">
        <v>0</v>
      </c>
      <c r="JU414" s="17">
        <v>0</v>
      </c>
      <c r="JV414" s="17">
        <v>0</v>
      </c>
      <c r="JW414" s="17">
        <v>0</v>
      </c>
      <c r="JX414" s="17">
        <v>0</v>
      </c>
      <c r="JY414" s="17">
        <v>0</v>
      </c>
    </row>
    <row r="415" spans="1:285" x14ac:dyDescent="0.15">
      <c r="A415" s="17" t="s">
        <v>698</v>
      </c>
      <c r="B415" s="17" t="s">
        <v>699</v>
      </c>
      <c r="C415" s="17">
        <v>0</v>
      </c>
      <c r="D415" s="17">
        <v>0</v>
      </c>
      <c r="E415" s="17">
        <v>0</v>
      </c>
      <c r="F415" s="17">
        <v>0</v>
      </c>
      <c r="G415" s="17">
        <v>0</v>
      </c>
      <c r="H415" s="17">
        <v>0</v>
      </c>
      <c r="I415" s="17">
        <v>16.850000000000001</v>
      </c>
      <c r="J415" s="17">
        <v>16.850000000000001</v>
      </c>
      <c r="K415" s="17">
        <v>16.850000000000001</v>
      </c>
      <c r="L415" s="17">
        <v>16.850000000000001</v>
      </c>
      <c r="M415" s="17">
        <v>16.850000000000001</v>
      </c>
      <c r="N415" s="17">
        <v>16.91</v>
      </c>
      <c r="O415" s="17">
        <v>16.95</v>
      </c>
      <c r="P415" s="17">
        <v>16.98</v>
      </c>
      <c r="Q415" s="17">
        <v>16.899999999999999</v>
      </c>
      <c r="R415" s="17">
        <v>16.84</v>
      </c>
      <c r="S415" s="17">
        <v>16.89</v>
      </c>
      <c r="T415" s="17">
        <v>16.899999999999999</v>
      </c>
      <c r="U415" s="17">
        <v>16.89</v>
      </c>
      <c r="V415" s="17">
        <v>16.88</v>
      </c>
      <c r="W415" s="17">
        <v>16.87</v>
      </c>
      <c r="X415" s="17">
        <v>16.850000000000001</v>
      </c>
      <c r="Y415" s="17">
        <v>16.93</v>
      </c>
      <c r="Z415" s="17">
        <v>16.93</v>
      </c>
      <c r="AA415" s="17">
        <v>16.899999999999999</v>
      </c>
      <c r="AB415" s="17">
        <v>0</v>
      </c>
      <c r="AC415" s="17">
        <v>0</v>
      </c>
      <c r="AD415" s="17">
        <v>0</v>
      </c>
      <c r="AE415" s="17">
        <v>0</v>
      </c>
      <c r="AF415" s="17">
        <v>0</v>
      </c>
      <c r="AG415" s="17">
        <v>0</v>
      </c>
      <c r="AH415" s="17">
        <v>0</v>
      </c>
      <c r="AI415" s="17">
        <v>0</v>
      </c>
      <c r="AJ415" s="17">
        <v>0</v>
      </c>
      <c r="AK415" s="17">
        <v>0</v>
      </c>
      <c r="AL415" s="17">
        <v>0</v>
      </c>
      <c r="AM415" s="17">
        <v>0</v>
      </c>
      <c r="AN415" s="17">
        <v>0</v>
      </c>
      <c r="AO415" s="17">
        <v>0</v>
      </c>
      <c r="AP415" s="17">
        <v>0</v>
      </c>
      <c r="AQ415" s="17">
        <v>0</v>
      </c>
      <c r="AR415" s="17">
        <v>0</v>
      </c>
      <c r="AS415" s="17">
        <v>0</v>
      </c>
      <c r="AT415" s="17">
        <v>0</v>
      </c>
      <c r="AU415" s="17">
        <v>0</v>
      </c>
      <c r="AV415" s="17">
        <v>0</v>
      </c>
      <c r="AW415" s="17">
        <v>0</v>
      </c>
      <c r="AX415" s="17">
        <v>0</v>
      </c>
      <c r="AY415" s="17">
        <v>0</v>
      </c>
      <c r="AZ415" s="17">
        <v>0</v>
      </c>
      <c r="BA415" s="17">
        <v>0</v>
      </c>
      <c r="BB415" s="17">
        <v>0</v>
      </c>
      <c r="BC415" s="17">
        <v>0</v>
      </c>
      <c r="BD415" s="17">
        <v>0</v>
      </c>
      <c r="BE415" s="17">
        <v>0</v>
      </c>
      <c r="BF415" s="17">
        <v>0</v>
      </c>
      <c r="BG415" s="17">
        <v>0</v>
      </c>
      <c r="BH415" s="17">
        <v>0</v>
      </c>
      <c r="BI415" s="17">
        <v>0</v>
      </c>
      <c r="BJ415" s="17">
        <v>0</v>
      </c>
      <c r="BK415" s="17">
        <v>0</v>
      </c>
      <c r="BL415" s="17">
        <v>0</v>
      </c>
      <c r="BM415" s="17">
        <v>0</v>
      </c>
      <c r="BN415" s="17">
        <v>0</v>
      </c>
      <c r="BO415" s="17">
        <v>0</v>
      </c>
      <c r="BP415" s="17">
        <v>0</v>
      </c>
      <c r="BQ415" s="17">
        <v>0</v>
      </c>
      <c r="BR415" s="17">
        <v>0</v>
      </c>
      <c r="BS415" s="17">
        <v>0</v>
      </c>
      <c r="BT415" s="17">
        <v>0</v>
      </c>
      <c r="BU415" s="17">
        <v>0</v>
      </c>
      <c r="BV415" s="17">
        <v>0</v>
      </c>
      <c r="BW415" s="17">
        <v>0</v>
      </c>
      <c r="BX415" s="17">
        <v>0</v>
      </c>
      <c r="BY415" s="17">
        <v>0</v>
      </c>
      <c r="BZ415" s="17">
        <v>0</v>
      </c>
      <c r="CA415" s="17">
        <v>0</v>
      </c>
      <c r="CB415" s="17">
        <v>0</v>
      </c>
      <c r="CC415" s="17">
        <v>0</v>
      </c>
      <c r="CD415" s="17">
        <v>0</v>
      </c>
      <c r="CE415" s="17">
        <v>0</v>
      </c>
      <c r="CF415" s="17">
        <v>0</v>
      </c>
      <c r="CG415" s="17">
        <v>0</v>
      </c>
      <c r="CH415" s="17">
        <v>0</v>
      </c>
      <c r="CI415" s="17">
        <v>0</v>
      </c>
      <c r="CJ415" s="17">
        <v>0</v>
      </c>
      <c r="CK415" s="17">
        <v>0</v>
      </c>
      <c r="CL415" s="17">
        <v>0</v>
      </c>
      <c r="CM415" s="17">
        <v>0</v>
      </c>
      <c r="CN415" s="17">
        <v>0</v>
      </c>
      <c r="CO415" s="17">
        <v>0</v>
      </c>
      <c r="CP415" s="17">
        <v>0</v>
      </c>
      <c r="CQ415" s="17">
        <v>0</v>
      </c>
      <c r="CR415" s="17">
        <v>0</v>
      </c>
      <c r="CS415" s="17">
        <v>0</v>
      </c>
      <c r="CT415" s="17">
        <v>0</v>
      </c>
      <c r="CU415" s="17">
        <v>0</v>
      </c>
      <c r="CV415" s="17">
        <v>0</v>
      </c>
      <c r="CW415" s="17">
        <v>0</v>
      </c>
      <c r="CX415" s="17">
        <v>0</v>
      </c>
      <c r="CY415" s="17">
        <v>0</v>
      </c>
      <c r="CZ415" s="17">
        <v>0</v>
      </c>
      <c r="DA415" s="17">
        <v>0</v>
      </c>
      <c r="DB415" s="17">
        <v>0</v>
      </c>
      <c r="DC415" s="17">
        <v>0</v>
      </c>
      <c r="DD415" s="17">
        <v>0</v>
      </c>
      <c r="DE415" s="17">
        <v>0</v>
      </c>
      <c r="DF415" s="17">
        <v>0</v>
      </c>
      <c r="DG415" s="17">
        <v>0</v>
      </c>
      <c r="DH415" s="17">
        <v>0</v>
      </c>
      <c r="DI415" s="17">
        <v>0</v>
      </c>
      <c r="DJ415" s="17">
        <v>0</v>
      </c>
      <c r="DK415" s="17">
        <v>0</v>
      </c>
      <c r="DL415" s="17">
        <v>0</v>
      </c>
      <c r="DM415" s="17">
        <v>0</v>
      </c>
      <c r="DN415" s="17">
        <v>0</v>
      </c>
      <c r="DO415" s="17">
        <v>0</v>
      </c>
      <c r="DP415" s="17">
        <v>0</v>
      </c>
      <c r="DQ415" s="17">
        <v>0</v>
      </c>
      <c r="DR415" s="17">
        <v>0</v>
      </c>
      <c r="DS415" s="17">
        <v>0</v>
      </c>
      <c r="DT415" s="17">
        <v>0</v>
      </c>
      <c r="DU415" s="17">
        <v>0</v>
      </c>
      <c r="DV415" s="17">
        <v>0</v>
      </c>
      <c r="DW415" s="17">
        <v>0</v>
      </c>
      <c r="DX415" s="17">
        <v>0</v>
      </c>
      <c r="DY415" s="17">
        <v>0</v>
      </c>
      <c r="DZ415" s="17">
        <v>0</v>
      </c>
      <c r="EA415" s="17">
        <v>0</v>
      </c>
      <c r="EB415" s="17">
        <v>0</v>
      </c>
      <c r="EC415" s="17">
        <v>0</v>
      </c>
      <c r="ED415" s="17">
        <v>0</v>
      </c>
      <c r="EE415" s="17">
        <v>0</v>
      </c>
      <c r="EF415" s="17">
        <v>0</v>
      </c>
      <c r="EG415" s="17">
        <v>0</v>
      </c>
      <c r="EH415" s="17">
        <v>0</v>
      </c>
      <c r="EI415" s="17">
        <v>0</v>
      </c>
      <c r="EJ415" s="17">
        <v>0</v>
      </c>
      <c r="EK415" s="17">
        <v>0</v>
      </c>
      <c r="EL415" s="17">
        <v>0</v>
      </c>
      <c r="EM415" s="17">
        <v>0</v>
      </c>
      <c r="EN415" s="17">
        <v>0</v>
      </c>
      <c r="EO415" s="17">
        <v>0</v>
      </c>
      <c r="EP415" s="17">
        <v>0</v>
      </c>
      <c r="EQ415" s="17">
        <v>0</v>
      </c>
      <c r="ER415" s="17">
        <v>0</v>
      </c>
      <c r="ES415" s="17">
        <v>0</v>
      </c>
      <c r="ET415" s="17">
        <v>0</v>
      </c>
      <c r="EU415" s="17">
        <v>0</v>
      </c>
      <c r="EV415" s="17">
        <v>0</v>
      </c>
      <c r="EW415" s="17">
        <v>0</v>
      </c>
      <c r="EX415" s="17">
        <v>0</v>
      </c>
      <c r="EY415" s="17">
        <v>0</v>
      </c>
      <c r="EZ415" s="17">
        <v>0</v>
      </c>
      <c r="FA415" s="17">
        <v>0</v>
      </c>
      <c r="FB415" s="17">
        <v>0</v>
      </c>
      <c r="FC415" s="17">
        <v>0</v>
      </c>
      <c r="FD415" s="17">
        <v>0</v>
      </c>
      <c r="FE415" s="17">
        <v>0</v>
      </c>
      <c r="FF415" s="17">
        <v>0</v>
      </c>
      <c r="FG415" s="17">
        <v>0</v>
      </c>
      <c r="FH415" s="17">
        <v>0</v>
      </c>
      <c r="FI415" s="17">
        <v>0</v>
      </c>
      <c r="FJ415" s="17">
        <v>0</v>
      </c>
      <c r="FK415" s="17">
        <v>0</v>
      </c>
      <c r="FL415" s="17">
        <v>0</v>
      </c>
      <c r="FM415" s="17">
        <v>0</v>
      </c>
      <c r="FN415" s="17">
        <v>0</v>
      </c>
      <c r="FO415" s="17">
        <v>0</v>
      </c>
      <c r="FP415" s="17">
        <v>0</v>
      </c>
      <c r="FQ415" s="17">
        <v>0</v>
      </c>
      <c r="FR415" s="17">
        <v>0</v>
      </c>
      <c r="FS415" s="17">
        <v>0</v>
      </c>
      <c r="FT415" s="17">
        <v>0</v>
      </c>
      <c r="FU415" s="17">
        <v>0</v>
      </c>
      <c r="FV415" s="17">
        <v>0</v>
      </c>
      <c r="FW415" s="17">
        <v>0</v>
      </c>
      <c r="FX415" s="17">
        <v>0</v>
      </c>
      <c r="FY415" s="17">
        <v>0</v>
      </c>
      <c r="FZ415" s="17">
        <v>0</v>
      </c>
      <c r="GA415" s="17">
        <v>0</v>
      </c>
      <c r="GB415" s="17">
        <v>0</v>
      </c>
      <c r="GC415" s="17">
        <v>0</v>
      </c>
      <c r="GD415" s="17">
        <v>0</v>
      </c>
      <c r="GE415" s="17">
        <v>0</v>
      </c>
      <c r="GF415" s="17">
        <v>0</v>
      </c>
      <c r="GG415" s="17">
        <v>0</v>
      </c>
      <c r="GH415" s="17">
        <v>0</v>
      </c>
      <c r="GI415" s="17">
        <v>0</v>
      </c>
      <c r="GJ415" s="17">
        <v>0</v>
      </c>
      <c r="GK415" s="17">
        <v>0</v>
      </c>
      <c r="GL415" s="17">
        <v>0</v>
      </c>
      <c r="GM415" s="17">
        <v>0</v>
      </c>
      <c r="GN415" s="17">
        <v>0</v>
      </c>
      <c r="GO415" s="17">
        <v>0</v>
      </c>
      <c r="GP415" s="17">
        <v>0</v>
      </c>
      <c r="GQ415" s="17">
        <v>0</v>
      </c>
      <c r="GR415" s="17">
        <v>0</v>
      </c>
      <c r="GS415" s="17">
        <v>0</v>
      </c>
      <c r="GT415" s="17">
        <v>0</v>
      </c>
      <c r="GU415" s="17">
        <v>0</v>
      </c>
      <c r="GV415" s="17">
        <v>0</v>
      </c>
      <c r="GW415" s="17">
        <v>0</v>
      </c>
      <c r="GX415" s="17">
        <v>0</v>
      </c>
      <c r="GY415" s="17">
        <v>0</v>
      </c>
      <c r="GZ415" s="17">
        <v>0</v>
      </c>
      <c r="HA415" s="17">
        <v>0</v>
      </c>
      <c r="HB415" s="17">
        <v>0</v>
      </c>
      <c r="HC415" s="17">
        <v>0</v>
      </c>
      <c r="HD415" s="17">
        <v>0</v>
      </c>
      <c r="HE415" s="17">
        <v>0</v>
      </c>
      <c r="HF415" s="17">
        <v>0</v>
      </c>
      <c r="HG415" s="17">
        <v>0</v>
      </c>
      <c r="HH415" s="17">
        <v>0</v>
      </c>
      <c r="HI415" s="17">
        <v>0</v>
      </c>
      <c r="HJ415" s="17">
        <v>0</v>
      </c>
      <c r="HK415" s="17">
        <v>0</v>
      </c>
      <c r="HL415" s="17">
        <v>0</v>
      </c>
      <c r="HM415" s="17">
        <v>0</v>
      </c>
      <c r="HN415" s="17">
        <v>0</v>
      </c>
      <c r="HO415" s="17">
        <v>0</v>
      </c>
      <c r="HP415" s="17">
        <v>0</v>
      </c>
      <c r="HQ415" s="17">
        <v>0</v>
      </c>
      <c r="HR415" s="17">
        <v>0</v>
      </c>
      <c r="HS415" s="17">
        <v>0</v>
      </c>
      <c r="HT415" s="17">
        <v>0</v>
      </c>
      <c r="HU415" s="17">
        <v>0</v>
      </c>
      <c r="HV415" s="17">
        <v>0</v>
      </c>
      <c r="HW415" s="17">
        <v>0</v>
      </c>
      <c r="HX415" s="17">
        <v>0</v>
      </c>
      <c r="HY415" s="17">
        <v>0</v>
      </c>
      <c r="HZ415" s="17">
        <v>0</v>
      </c>
      <c r="IA415" s="17">
        <v>0</v>
      </c>
      <c r="IB415" s="17">
        <v>0</v>
      </c>
      <c r="IC415" s="17">
        <v>0</v>
      </c>
      <c r="ID415" s="17">
        <v>0</v>
      </c>
      <c r="IE415" s="17">
        <v>0</v>
      </c>
      <c r="IF415" s="17">
        <v>0</v>
      </c>
      <c r="IG415" s="17">
        <v>0</v>
      </c>
      <c r="IH415" s="17">
        <v>0</v>
      </c>
      <c r="II415" s="17">
        <v>0</v>
      </c>
      <c r="IJ415" s="17">
        <v>0</v>
      </c>
      <c r="IK415" s="17">
        <v>0</v>
      </c>
      <c r="IL415" s="17">
        <v>0</v>
      </c>
      <c r="IM415" s="17">
        <v>0</v>
      </c>
      <c r="IN415" s="17">
        <v>0</v>
      </c>
      <c r="IO415" s="17">
        <v>0</v>
      </c>
      <c r="IP415" s="17">
        <v>0</v>
      </c>
      <c r="IQ415" s="17">
        <v>0</v>
      </c>
      <c r="IR415" s="17">
        <v>0</v>
      </c>
      <c r="IS415" s="17">
        <v>0</v>
      </c>
      <c r="IT415" s="17">
        <v>0</v>
      </c>
      <c r="IU415" s="17">
        <v>0</v>
      </c>
      <c r="IV415" s="17">
        <v>0</v>
      </c>
      <c r="IW415" s="17">
        <v>0</v>
      </c>
      <c r="IX415" s="17">
        <v>0</v>
      </c>
      <c r="IY415" s="17">
        <v>0</v>
      </c>
      <c r="IZ415" s="17">
        <v>0</v>
      </c>
      <c r="JA415" s="17">
        <v>0</v>
      </c>
      <c r="JB415" s="17">
        <v>0</v>
      </c>
      <c r="JC415" s="17">
        <v>0</v>
      </c>
      <c r="JD415" s="17">
        <v>0</v>
      </c>
      <c r="JE415" s="17">
        <v>0</v>
      </c>
      <c r="JF415" s="17">
        <v>0</v>
      </c>
      <c r="JG415" s="17">
        <v>0</v>
      </c>
      <c r="JH415" s="17">
        <v>0</v>
      </c>
      <c r="JI415" s="17">
        <v>0</v>
      </c>
      <c r="JJ415" s="17">
        <v>0</v>
      </c>
      <c r="JK415" s="17">
        <v>0</v>
      </c>
      <c r="JL415" s="17">
        <v>0</v>
      </c>
      <c r="JM415" s="17">
        <v>0</v>
      </c>
      <c r="JN415" s="17">
        <v>0</v>
      </c>
      <c r="JO415" s="17">
        <v>0</v>
      </c>
      <c r="JP415" s="17">
        <v>0</v>
      </c>
      <c r="JQ415" s="17">
        <v>0</v>
      </c>
      <c r="JR415" s="17">
        <v>0</v>
      </c>
      <c r="JS415" s="17">
        <v>0</v>
      </c>
      <c r="JT415" s="17">
        <v>0</v>
      </c>
      <c r="JU415" s="17">
        <v>0</v>
      </c>
      <c r="JV415" s="17">
        <v>0</v>
      </c>
      <c r="JW415" s="17">
        <v>0</v>
      </c>
      <c r="JX415" s="17">
        <v>0</v>
      </c>
      <c r="JY415" s="17">
        <v>0</v>
      </c>
    </row>
    <row r="416" spans="1:285" x14ac:dyDescent="0.15">
      <c r="A416" s="17" t="s">
        <v>224</v>
      </c>
      <c r="B416" s="17" t="s">
        <v>225</v>
      </c>
      <c r="C416" s="17">
        <v>0</v>
      </c>
      <c r="D416" s="17">
        <v>0</v>
      </c>
      <c r="E416" s="17">
        <v>0</v>
      </c>
      <c r="F416" s="17">
        <v>0</v>
      </c>
      <c r="G416" s="17">
        <v>0</v>
      </c>
      <c r="H416" s="17">
        <v>0</v>
      </c>
      <c r="I416" s="17">
        <v>13.97</v>
      </c>
      <c r="J416" s="17">
        <v>13.97</v>
      </c>
      <c r="K416" s="17">
        <v>13.97</v>
      </c>
      <c r="L416" s="17">
        <v>13.97</v>
      </c>
      <c r="M416" s="17">
        <v>13.97</v>
      </c>
      <c r="N416" s="17">
        <v>14.02</v>
      </c>
      <c r="O416" s="17">
        <v>14.01</v>
      </c>
      <c r="P416" s="17">
        <v>14</v>
      </c>
      <c r="Q416" s="17">
        <v>14.01</v>
      </c>
      <c r="R416" s="17">
        <v>14.03</v>
      </c>
      <c r="S416" s="17">
        <v>14.05</v>
      </c>
      <c r="T416" s="17">
        <v>14.08</v>
      </c>
      <c r="U416" s="17">
        <v>14.07</v>
      </c>
      <c r="V416" s="17">
        <v>14.08</v>
      </c>
      <c r="W416" s="17">
        <v>14.08</v>
      </c>
      <c r="X416" s="17">
        <v>14.12</v>
      </c>
      <c r="Y416" s="17">
        <v>14.12</v>
      </c>
      <c r="Z416" s="17">
        <v>14.13</v>
      </c>
      <c r="AA416" s="17">
        <v>14.12</v>
      </c>
      <c r="AB416" s="17">
        <v>0</v>
      </c>
      <c r="AC416" s="17">
        <v>0</v>
      </c>
      <c r="AD416" s="17">
        <v>0</v>
      </c>
      <c r="AE416" s="17">
        <v>0</v>
      </c>
      <c r="AF416" s="17">
        <v>0</v>
      </c>
      <c r="AG416" s="17">
        <v>0</v>
      </c>
      <c r="AH416" s="17">
        <v>0</v>
      </c>
      <c r="AI416" s="17">
        <v>0</v>
      </c>
      <c r="AJ416" s="17">
        <v>0</v>
      </c>
      <c r="AK416" s="17">
        <v>0</v>
      </c>
      <c r="AL416" s="17">
        <v>0</v>
      </c>
      <c r="AM416" s="17">
        <v>0</v>
      </c>
      <c r="AN416" s="17">
        <v>0</v>
      </c>
      <c r="AO416" s="17">
        <v>0</v>
      </c>
      <c r="AP416" s="17">
        <v>0</v>
      </c>
      <c r="AQ416" s="17">
        <v>0</v>
      </c>
      <c r="AR416" s="17">
        <v>0</v>
      </c>
      <c r="AS416" s="17">
        <v>0</v>
      </c>
      <c r="AT416" s="17">
        <v>0</v>
      </c>
      <c r="AU416" s="17">
        <v>0</v>
      </c>
      <c r="AV416" s="17">
        <v>0</v>
      </c>
      <c r="AW416" s="17">
        <v>0</v>
      </c>
      <c r="AX416" s="17">
        <v>0</v>
      </c>
      <c r="AY416" s="17">
        <v>0</v>
      </c>
      <c r="AZ416" s="17">
        <v>0</v>
      </c>
      <c r="BA416" s="17">
        <v>0</v>
      </c>
      <c r="BB416" s="17">
        <v>0</v>
      </c>
      <c r="BC416" s="17">
        <v>0</v>
      </c>
      <c r="BD416" s="17">
        <v>0</v>
      </c>
      <c r="BE416" s="17">
        <v>0</v>
      </c>
      <c r="BF416" s="17">
        <v>0</v>
      </c>
      <c r="BG416" s="17">
        <v>0</v>
      </c>
      <c r="BH416" s="17">
        <v>0</v>
      </c>
      <c r="BI416" s="17">
        <v>0</v>
      </c>
      <c r="BJ416" s="17">
        <v>0</v>
      </c>
      <c r="BK416" s="17">
        <v>0</v>
      </c>
      <c r="BL416" s="17">
        <v>0</v>
      </c>
      <c r="BM416" s="17">
        <v>0</v>
      </c>
      <c r="BN416" s="17">
        <v>0</v>
      </c>
      <c r="BO416" s="17">
        <v>0</v>
      </c>
      <c r="BP416" s="17">
        <v>0</v>
      </c>
      <c r="BQ416" s="17">
        <v>0</v>
      </c>
      <c r="BR416" s="17">
        <v>0</v>
      </c>
      <c r="BS416" s="17">
        <v>0</v>
      </c>
      <c r="BT416" s="17">
        <v>0</v>
      </c>
      <c r="BU416" s="17">
        <v>0</v>
      </c>
      <c r="BV416" s="17">
        <v>0</v>
      </c>
      <c r="BW416" s="17">
        <v>0</v>
      </c>
      <c r="BX416" s="17">
        <v>0</v>
      </c>
      <c r="BY416" s="17">
        <v>0</v>
      </c>
      <c r="BZ416" s="17">
        <v>0</v>
      </c>
      <c r="CA416" s="17">
        <v>0</v>
      </c>
      <c r="CB416" s="17">
        <v>0</v>
      </c>
      <c r="CC416" s="17">
        <v>0</v>
      </c>
      <c r="CD416" s="17">
        <v>0</v>
      </c>
      <c r="CE416" s="17">
        <v>0</v>
      </c>
      <c r="CF416" s="17">
        <v>0</v>
      </c>
      <c r="CG416" s="17">
        <v>0</v>
      </c>
      <c r="CH416" s="17">
        <v>0</v>
      </c>
      <c r="CI416" s="17">
        <v>0</v>
      </c>
      <c r="CJ416" s="17">
        <v>0</v>
      </c>
      <c r="CK416" s="17">
        <v>0</v>
      </c>
      <c r="CL416" s="17">
        <v>0</v>
      </c>
      <c r="CM416" s="17">
        <v>0</v>
      </c>
      <c r="CN416" s="17">
        <v>0</v>
      </c>
      <c r="CO416" s="17">
        <v>0</v>
      </c>
      <c r="CP416" s="17">
        <v>0</v>
      </c>
      <c r="CQ416" s="17">
        <v>0</v>
      </c>
      <c r="CR416" s="17">
        <v>0</v>
      </c>
      <c r="CS416" s="17">
        <v>0</v>
      </c>
      <c r="CT416" s="17">
        <v>0</v>
      </c>
      <c r="CU416" s="17">
        <v>0</v>
      </c>
      <c r="CV416" s="17">
        <v>0</v>
      </c>
      <c r="CW416" s="17">
        <v>0</v>
      </c>
      <c r="CX416" s="17">
        <v>0</v>
      </c>
      <c r="CY416" s="17">
        <v>0</v>
      </c>
      <c r="CZ416" s="17">
        <v>0</v>
      </c>
      <c r="DA416" s="17">
        <v>0</v>
      </c>
      <c r="DB416" s="17">
        <v>0</v>
      </c>
      <c r="DC416" s="17">
        <v>0</v>
      </c>
      <c r="DD416" s="17">
        <v>0</v>
      </c>
      <c r="DE416" s="17">
        <v>0</v>
      </c>
      <c r="DF416" s="17">
        <v>0</v>
      </c>
      <c r="DG416" s="17">
        <v>0</v>
      </c>
      <c r="DH416" s="17">
        <v>0</v>
      </c>
      <c r="DI416" s="17">
        <v>0</v>
      </c>
      <c r="DJ416" s="17">
        <v>0</v>
      </c>
      <c r="DK416" s="17">
        <v>0</v>
      </c>
      <c r="DL416" s="17">
        <v>0</v>
      </c>
      <c r="DM416" s="17">
        <v>0</v>
      </c>
      <c r="DN416" s="17">
        <v>0</v>
      </c>
      <c r="DO416" s="17">
        <v>0</v>
      </c>
      <c r="DP416" s="17">
        <v>0</v>
      </c>
      <c r="DQ416" s="17">
        <v>0</v>
      </c>
      <c r="DR416" s="17">
        <v>0</v>
      </c>
      <c r="DS416" s="17">
        <v>0</v>
      </c>
      <c r="DT416" s="17">
        <v>0</v>
      </c>
      <c r="DU416" s="17">
        <v>0</v>
      </c>
      <c r="DV416" s="17">
        <v>0</v>
      </c>
      <c r="DW416" s="17">
        <v>0</v>
      </c>
      <c r="DX416" s="17">
        <v>0</v>
      </c>
      <c r="DY416" s="17">
        <v>0</v>
      </c>
      <c r="DZ416" s="17">
        <v>0</v>
      </c>
      <c r="EA416" s="17">
        <v>0</v>
      </c>
      <c r="EB416" s="17">
        <v>0</v>
      </c>
      <c r="EC416" s="17">
        <v>0</v>
      </c>
      <c r="ED416" s="17">
        <v>0</v>
      </c>
      <c r="EE416" s="17">
        <v>0</v>
      </c>
      <c r="EF416" s="17">
        <v>0</v>
      </c>
      <c r="EG416" s="17">
        <v>0</v>
      </c>
      <c r="EH416" s="17">
        <v>0</v>
      </c>
      <c r="EI416" s="17">
        <v>0</v>
      </c>
      <c r="EJ416" s="17">
        <v>0</v>
      </c>
      <c r="EK416" s="17">
        <v>0</v>
      </c>
      <c r="EL416" s="17">
        <v>0</v>
      </c>
      <c r="EM416" s="17">
        <v>0</v>
      </c>
      <c r="EN416" s="17">
        <v>0</v>
      </c>
      <c r="EO416" s="17">
        <v>0</v>
      </c>
      <c r="EP416" s="17">
        <v>0</v>
      </c>
      <c r="EQ416" s="17">
        <v>0</v>
      </c>
      <c r="ER416" s="17">
        <v>0</v>
      </c>
      <c r="ES416" s="17">
        <v>0</v>
      </c>
      <c r="ET416" s="17">
        <v>0</v>
      </c>
      <c r="EU416" s="17">
        <v>0</v>
      </c>
      <c r="EV416" s="17">
        <v>0</v>
      </c>
      <c r="EW416" s="17">
        <v>0</v>
      </c>
      <c r="EX416" s="17">
        <v>0</v>
      </c>
      <c r="EY416" s="17">
        <v>0</v>
      </c>
      <c r="EZ416" s="17">
        <v>0</v>
      </c>
      <c r="FA416" s="17">
        <v>0</v>
      </c>
      <c r="FB416" s="17">
        <v>0</v>
      </c>
      <c r="FC416" s="17">
        <v>0</v>
      </c>
      <c r="FD416" s="17">
        <v>0</v>
      </c>
      <c r="FE416" s="17">
        <v>0</v>
      </c>
      <c r="FF416" s="17">
        <v>0</v>
      </c>
      <c r="FG416" s="17">
        <v>0</v>
      </c>
      <c r="FH416" s="17">
        <v>0</v>
      </c>
      <c r="FI416" s="17">
        <v>0</v>
      </c>
      <c r="FJ416" s="17">
        <v>0</v>
      </c>
      <c r="FK416" s="17">
        <v>0</v>
      </c>
      <c r="FL416" s="17">
        <v>0</v>
      </c>
      <c r="FM416" s="17">
        <v>0</v>
      </c>
      <c r="FN416" s="17">
        <v>0</v>
      </c>
      <c r="FO416" s="17">
        <v>0</v>
      </c>
      <c r="FP416" s="17">
        <v>0</v>
      </c>
      <c r="FQ416" s="17">
        <v>0</v>
      </c>
      <c r="FR416" s="17">
        <v>0</v>
      </c>
      <c r="FS416" s="17">
        <v>0</v>
      </c>
      <c r="FT416" s="17">
        <v>0</v>
      </c>
      <c r="FU416" s="17">
        <v>0</v>
      </c>
      <c r="FV416" s="17">
        <v>0</v>
      </c>
      <c r="FW416" s="17">
        <v>0</v>
      </c>
      <c r="FX416" s="17">
        <v>0</v>
      </c>
      <c r="FY416" s="17">
        <v>0</v>
      </c>
      <c r="FZ416" s="17">
        <v>0</v>
      </c>
      <c r="GA416" s="17">
        <v>0</v>
      </c>
      <c r="GB416" s="17">
        <v>0</v>
      </c>
      <c r="GC416" s="17">
        <v>0</v>
      </c>
      <c r="GD416" s="17">
        <v>0</v>
      </c>
      <c r="GE416" s="17">
        <v>0</v>
      </c>
      <c r="GF416" s="17">
        <v>0</v>
      </c>
      <c r="GG416" s="17">
        <v>0</v>
      </c>
      <c r="GH416" s="17">
        <v>0</v>
      </c>
      <c r="GI416" s="17">
        <v>0</v>
      </c>
      <c r="GJ416" s="17">
        <v>0</v>
      </c>
      <c r="GK416" s="17">
        <v>0</v>
      </c>
      <c r="GL416" s="17">
        <v>0</v>
      </c>
      <c r="GM416" s="17">
        <v>0</v>
      </c>
      <c r="GN416" s="17">
        <v>0</v>
      </c>
      <c r="GO416" s="17">
        <v>0</v>
      </c>
      <c r="GP416" s="17">
        <v>0</v>
      </c>
      <c r="GQ416" s="17">
        <v>0</v>
      </c>
      <c r="GR416" s="17">
        <v>0</v>
      </c>
      <c r="GS416" s="17">
        <v>0</v>
      </c>
      <c r="GT416" s="17">
        <v>0</v>
      </c>
      <c r="GU416" s="17">
        <v>0</v>
      </c>
      <c r="GV416" s="17">
        <v>0</v>
      </c>
      <c r="GW416" s="17">
        <v>0</v>
      </c>
      <c r="GX416" s="17">
        <v>0</v>
      </c>
      <c r="GY416" s="17">
        <v>0</v>
      </c>
      <c r="GZ416" s="17">
        <v>0</v>
      </c>
      <c r="HA416" s="17">
        <v>0</v>
      </c>
      <c r="HB416" s="17">
        <v>0</v>
      </c>
      <c r="HC416" s="17">
        <v>0</v>
      </c>
      <c r="HD416" s="17">
        <v>0</v>
      </c>
      <c r="HE416" s="17">
        <v>0</v>
      </c>
      <c r="HF416" s="17">
        <v>0</v>
      </c>
      <c r="HG416" s="17">
        <v>0</v>
      </c>
      <c r="HH416" s="17">
        <v>0</v>
      </c>
      <c r="HI416" s="17">
        <v>0</v>
      </c>
      <c r="HJ416" s="17">
        <v>0</v>
      </c>
      <c r="HK416" s="17">
        <v>0</v>
      </c>
      <c r="HL416" s="17">
        <v>0</v>
      </c>
      <c r="HM416" s="17">
        <v>0</v>
      </c>
      <c r="HN416" s="17">
        <v>0</v>
      </c>
      <c r="HO416" s="17">
        <v>0</v>
      </c>
      <c r="HP416" s="17">
        <v>0</v>
      </c>
      <c r="HQ416" s="17">
        <v>0</v>
      </c>
      <c r="HR416" s="17">
        <v>0</v>
      </c>
      <c r="HS416" s="17">
        <v>0</v>
      </c>
      <c r="HT416" s="17">
        <v>0</v>
      </c>
      <c r="HU416" s="17">
        <v>0</v>
      </c>
      <c r="HV416" s="17">
        <v>0</v>
      </c>
      <c r="HW416" s="17">
        <v>0</v>
      </c>
      <c r="HX416" s="17">
        <v>0</v>
      </c>
      <c r="HY416" s="17">
        <v>0</v>
      </c>
      <c r="HZ416" s="17">
        <v>0</v>
      </c>
      <c r="IA416" s="17">
        <v>0</v>
      </c>
      <c r="IB416" s="17">
        <v>0</v>
      </c>
      <c r="IC416" s="17">
        <v>0</v>
      </c>
      <c r="ID416" s="17">
        <v>0</v>
      </c>
      <c r="IE416" s="17">
        <v>0</v>
      </c>
      <c r="IF416" s="17">
        <v>0</v>
      </c>
      <c r="IG416" s="17">
        <v>0</v>
      </c>
      <c r="IH416" s="17">
        <v>0</v>
      </c>
      <c r="II416" s="17">
        <v>0</v>
      </c>
      <c r="IJ416" s="17">
        <v>0</v>
      </c>
      <c r="IK416" s="17">
        <v>0</v>
      </c>
      <c r="IL416" s="17">
        <v>0</v>
      </c>
      <c r="IM416" s="17">
        <v>0</v>
      </c>
      <c r="IN416" s="17">
        <v>0</v>
      </c>
      <c r="IO416" s="17">
        <v>0</v>
      </c>
      <c r="IP416" s="17">
        <v>0</v>
      </c>
      <c r="IQ416" s="17">
        <v>0</v>
      </c>
      <c r="IR416" s="17">
        <v>0</v>
      </c>
      <c r="IS416" s="17">
        <v>0</v>
      </c>
      <c r="IT416" s="17">
        <v>0</v>
      </c>
      <c r="IU416" s="17">
        <v>0</v>
      </c>
      <c r="IV416" s="17">
        <v>0</v>
      </c>
      <c r="IW416" s="17">
        <v>0</v>
      </c>
      <c r="IX416" s="17">
        <v>0</v>
      </c>
      <c r="IY416" s="17">
        <v>0</v>
      </c>
      <c r="IZ416" s="17">
        <v>0</v>
      </c>
      <c r="JA416" s="17">
        <v>0</v>
      </c>
      <c r="JB416" s="17">
        <v>0</v>
      </c>
      <c r="JC416" s="17">
        <v>0</v>
      </c>
      <c r="JD416" s="17">
        <v>0</v>
      </c>
      <c r="JE416" s="17">
        <v>0</v>
      </c>
      <c r="JF416" s="17">
        <v>0</v>
      </c>
      <c r="JG416" s="17">
        <v>0</v>
      </c>
      <c r="JH416" s="17">
        <v>0</v>
      </c>
      <c r="JI416" s="17">
        <v>0</v>
      </c>
      <c r="JJ416" s="17">
        <v>0</v>
      </c>
      <c r="JK416" s="17">
        <v>0</v>
      </c>
      <c r="JL416" s="17">
        <v>0</v>
      </c>
      <c r="JM416" s="17">
        <v>0</v>
      </c>
      <c r="JN416" s="17">
        <v>0</v>
      </c>
      <c r="JO416" s="17">
        <v>0</v>
      </c>
      <c r="JP416" s="17">
        <v>0</v>
      </c>
      <c r="JQ416" s="17">
        <v>0</v>
      </c>
      <c r="JR416" s="17">
        <v>0</v>
      </c>
      <c r="JS416" s="17">
        <v>0</v>
      </c>
      <c r="JT416" s="17">
        <v>0</v>
      </c>
      <c r="JU416" s="17">
        <v>0</v>
      </c>
      <c r="JV416" s="17">
        <v>0</v>
      </c>
      <c r="JW416" s="17">
        <v>0</v>
      </c>
      <c r="JX416" s="17">
        <v>0</v>
      </c>
      <c r="JY416" s="17">
        <v>0</v>
      </c>
    </row>
    <row r="417" spans="1:285" x14ac:dyDescent="0.15">
      <c r="A417" s="17" t="s">
        <v>1038</v>
      </c>
      <c r="B417" s="17" t="s">
        <v>1039</v>
      </c>
      <c r="C417" s="17">
        <v>0</v>
      </c>
      <c r="D417" s="17">
        <v>23.03</v>
      </c>
      <c r="E417" s="17">
        <v>23.03</v>
      </c>
      <c r="F417" s="17">
        <v>23.03</v>
      </c>
      <c r="G417" s="17">
        <v>23.03</v>
      </c>
      <c r="H417" s="17">
        <v>23.03</v>
      </c>
      <c r="I417" s="17">
        <v>23.28</v>
      </c>
      <c r="J417" s="17">
        <v>23.28</v>
      </c>
      <c r="K417" s="17">
        <v>23.28</v>
      </c>
      <c r="L417" s="17">
        <v>23.28</v>
      </c>
      <c r="M417" s="17">
        <v>23.28</v>
      </c>
      <c r="N417" s="17">
        <v>23.34</v>
      </c>
      <c r="O417" s="17">
        <v>23.36</v>
      </c>
      <c r="P417" s="17">
        <v>23.32</v>
      </c>
      <c r="Q417" s="17">
        <v>23.3</v>
      </c>
      <c r="R417" s="17">
        <v>23.31</v>
      </c>
      <c r="S417" s="17">
        <v>23.31</v>
      </c>
      <c r="T417" s="17">
        <v>23.36</v>
      </c>
      <c r="U417" s="17">
        <v>23.37</v>
      </c>
      <c r="V417" s="17">
        <v>23.37</v>
      </c>
      <c r="W417" s="17">
        <v>23.35</v>
      </c>
      <c r="X417" s="17">
        <v>23.3</v>
      </c>
      <c r="Y417" s="17">
        <v>23.29</v>
      </c>
      <c r="Z417" s="17">
        <v>23.33</v>
      </c>
      <c r="AA417" s="17">
        <v>23.34</v>
      </c>
      <c r="AB417" s="17">
        <v>0</v>
      </c>
      <c r="AC417" s="17">
        <v>0</v>
      </c>
      <c r="AD417" s="17">
        <v>0</v>
      </c>
      <c r="AE417" s="17">
        <v>0</v>
      </c>
      <c r="AF417" s="17">
        <v>0</v>
      </c>
      <c r="AG417" s="17">
        <v>0</v>
      </c>
      <c r="AH417" s="17">
        <v>0</v>
      </c>
      <c r="AI417" s="17">
        <v>0</v>
      </c>
      <c r="AJ417" s="17">
        <v>0</v>
      </c>
      <c r="AK417" s="17">
        <v>0</v>
      </c>
      <c r="AL417" s="17">
        <v>0</v>
      </c>
      <c r="AM417" s="17">
        <v>0</v>
      </c>
      <c r="AN417" s="17">
        <v>0</v>
      </c>
      <c r="AO417" s="17">
        <v>0</v>
      </c>
      <c r="AP417" s="17">
        <v>0</v>
      </c>
      <c r="AQ417" s="17">
        <v>0</v>
      </c>
      <c r="AR417" s="17">
        <v>0</v>
      </c>
      <c r="AS417" s="17">
        <v>0</v>
      </c>
      <c r="AT417" s="17">
        <v>0</v>
      </c>
      <c r="AU417" s="17">
        <v>0</v>
      </c>
      <c r="AV417" s="17">
        <v>0</v>
      </c>
      <c r="AW417" s="17">
        <v>0</v>
      </c>
      <c r="AX417" s="17">
        <v>0</v>
      </c>
      <c r="AY417" s="17">
        <v>0</v>
      </c>
      <c r="AZ417" s="17">
        <v>0</v>
      </c>
      <c r="BA417" s="17">
        <v>0</v>
      </c>
      <c r="BB417" s="17">
        <v>0</v>
      </c>
      <c r="BC417" s="17">
        <v>0</v>
      </c>
      <c r="BD417" s="17">
        <v>0</v>
      </c>
      <c r="BE417" s="17">
        <v>0</v>
      </c>
      <c r="BF417" s="17">
        <v>0</v>
      </c>
      <c r="BG417" s="17">
        <v>0</v>
      </c>
      <c r="BH417" s="17">
        <v>0</v>
      </c>
      <c r="BI417" s="17">
        <v>0</v>
      </c>
      <c r="BJ417" s="17">
        <v>0</v>
      </c>
      <c r="BK417" s="17">
        <v>0</v>
      </c>
      <c r="BL417" s="17">
        <v>0</v>
      </c>
      <c r="BM417" s="17">
        <v>0</v>
      </c>
      <c r="BN417" s="17">
        <v>0</v>
      </c>
      <c r="BO417" s="17">
        <v>0</v>
      </c>
      <c r="BP417" s="17">
        <v>0</v>
      </c>
      <c r="BQ417" s="17">
        <v>0</v>
      </c>
      <c r="BR417" s="17">
        <v>0</v>
      </c>
      <c r="BS417" s="17">
        <v>0</v>
      </c>
      <c r="BT417" s="17">
        <v>0</v>
      </c>
      <c r="BU417" s="17">
        <v>0</v>
      </c>
      <c r="BV417" s="17">
        <v>0</v>
      </c>
      <c r="BW417" s="17">
        <v>0</v>
      </c>
      <c r="BX417" s="17">
        <v>0</v>
      </c>
      <c r="BY417" s="17">
        <v>0</v>
      </c>
      <c r="BZ417" s="17">
        <v>0</v>
      </c>
      <c r="CA417" s="17">
        <v>0</v>
      </c>
      <c r="CB417" s="17">
        <v>0</v>
      </c>
      <c r="CC417" s="17">
        <v>0</v>
      </c>
      <c r="CD417" s="17">
        <v>0</v>
      </c>
      <c r="CE417" s="17">
        <v>0</v>
      </c>
      <c r="CF417" s="17">
        <v>0</v>
      </c>
      <c r="CG417" s="17">
        <v>0</v>
      </c>
      <c r="CH417" s="17">
        <v>0</v>
      </c>
      <c r="CI417" s="17">
        <v>0</v>
      </c>
      <c r="CJ417" s="17">
        <v>0</v>
      </c>
      <c r="CK417" s="17">
        <v>0</v>
      </c>
      <c r="CL417" s="17">
        <v>0</v>
      </c>
      <c r="CM417" s="17">
        <v>0</v>
      </c>
      <c r="CN417" s="17">
        <v>0</v>
      </c>
      <c r="CO417" s="17">
        <v>0</v>
      </c>
      <c r="CP417" s="17">
        <v>0</v>
      </c>
      <c r="CQ417" s="17">
        <v>0</v>
      </c>
      <c r="CR417" s="17">
        <v>0</v>
      </c>
      <c r="CS417" s="17">
        <v>0</v>
      </c>
      <c r="CT417" s="17">
        <v>0</v>
      </c>
      <c r="CU417" s="17">
        <v>0</v>
      </c>
      <c r="CV417" s="17">
        <v>0</v>
      </c>
      <c r="CW417" s="17">
        <v>0</v>
      </c>
      <c r="CX417" s="17">
        <v>0</v>
      </c>
      <c r="CY417" s="17">
        <v>0</v>
      </c>
      <c r="CZ417" s="17">
        <v>0</v>
      </c>
      <c r="DA417" s="17">
        <v>0</v>
      </c>
      <c r="DB417" s="17">
        <v>0</v>
      </c>
      <c r="DC417" s="17">
        <v>0</v>
      </c>
      <c r="DD417" s="17">
        <v>0</v>
      </c>
      <c r="DE417" s="17">
        <v>0</v>
      </c>
      <c r="DF417" s="17">
        <v>0</v>
      </c>
      <c r="DG417" s="17">
        <v>0</v>
      </c>
      <c r="DH417" s="17">
        <v>0</v>
      </c>
      <c r="DI417" s="17">
        <v>0</v>
      </c>
      <c r="DJ417" s="17">
        <v>0</v>
      </c>
      <c r="DK417" s="17">
        <v>0</v>
      </c>
      <c r="DL417" s="17">
        <v>0</v>
      </c>
      <c r="DM417" s="17">
        <v>0</v>
      </c>
      <c r="DN417" s="17">
        <v>0</v>
      </c>
      <c r="DO417" s="17">
        <v>0</v>
      </c>
      <c r="DP417" s="17">
        <v>0</v>
      </c>
      <c r="DQ417" s="17">
        <v>0</v>
      </c>
      <c r="DR417" s="17">
        <v>0</v>
      </c>
      <c r="DS417" s="17">
        <v>0</v>
      </c>
      <c r="DT417" s="17">
        <v>0</v>
      </c>
      <c r="DU417" s="17">
        <v>0</v>
      </c>
      <c r="DV417" s="17">
        <v>0</v>
      </c>
      <c r="DW417" s="17">
        <v>0</v>
      </c>
      <c r="DX417" s="17">
        <v>0</v>
      </c>
      <c r="DY417" s="17">
        <v>0</v>
      </c>
      <c r="DZ417" s="17">
        <v>0</v>
      </c>
      <c r="EA417" s="17">
        <v>0</v>
      </c>
      <c r="EB417" s="17">
        <v>0</v>
      </c>
      <c r="EC417" s="17">
        <v>0</v>
      </c>
      <c r="ED417" s="17">
        <v>0</v>
      </c>
      <c r="EE417" s="17">
        <v>0</v>
      </c>
      <c r="EF417" s="17">
        <v>0</v>
      </c>
      <c r="EG417" s="17">
        <v>0</v>
      </c>
      <c r="EH417" s="17">
        <v>0</v>
      </c>
      <c r="EI417" s="17">
        <v>0</v>
      </c>
      <c r="EJ417" s="17">
        <v>0</v>
      </c>
      <c r="EK417" s="17">
        <v>0</v>
      </c>
      <c r="EL417" s="17">
        <v>0</v>
      </c>
      <c r="EM417" s="17">
        <v>0</v>
      </c>
      <c r="EN417" s="17">
        <v>0</v>
      </c>
      <c r="EO417" s="17">
        <v>0</v>
      </c>
      <c r="EP417" s="17">
        <v>0</v>
      </c>
      <c r="EQ417" s="17">
        <v>0</v>
      </c>
      <c r="ER417" s="17">
        <v>0</v>
      </c>
      <c r="ES417" s="17">
        <v>0</v>
      </c>
      <c r="ET417" s="17">
        <v>0</v>
      </c>
      <c r="EU417" s="17">
        <v>0</v>
      </c>
      <c r="EV417" s="17">
        <v>0</v>
      </c>
      <c r="EW417" s="17">
        <v>0</v>
      </c>
      <c r="EX417" s="17">
        <v>0</v>
      </c>
      <c r="EY417" s="17">
        <v>0</v>
      </c>
      <c r="EZ417" s="17">
        <v>0</v>
      </c>
      <c r="FA417" s="17">
        <v>0</v>
      </c>
      <c r="FB417" s="17">
        <v>0</v>
      </c>
      <c r="FC417" s="17">
        <v>0</v>
      </c>
      <c r="FD417" s="17">
        <v>0</v>
      </c>
      <c r="FE417" s="17">
        <v>0</v>
      </c>
      <c r="FF417" s="17">
        <v>0</v>
      </c>
      <c r="FG417" s="17">
        <v>0</v>
      </c>
      <c r="FH417" s="17">
        <v>0</v>
      </c>
      <c r="FI417" s="17">
        <v>0</v>
      </c>
      <c r="FJ417" s="17">
        <v>0</v>
      </c>
      <c r="FK417" s="17">
        <v>0</v>
      </c>
      <c r="FL417" s="17">
        <v>0</v>
      </c>
      <c r="FM417" s="17">
        <v>0</v>
      </c>
      <c r="FN417" s="17">
        <v>0</v>
      </c>
      <c r="FO417" s="17">
        <v>0</v>
      </c>
      <c r="FP417" s="17">
        <v>0</v>
      </c>
      <c r="FQ417" s="17">
        <v>0</v>
      </c>
      <c r="FR417" s="17">
        <v>0</v>
      </c>
      <c r="FS417" s="17">
        <v>0</v>
      </c>
      <c r="FT417" s="17">
        <v>0</v>
      </c>
      <c r="FU417" s="17">
        <v>0</v>
      </c>
      <c r="FV417" s="17">
        <v>0</v>
      </c>
      <c r="FW417" s="17">
        <v>0</v>
      </c>
      <c r="FX417" s="17">
        <v>0</v>
      </c>
      <c r="FY417" s="17">
        <v>0</v>
      </c>
      <c r="FZ417" s="17">
        <v>0</v>
      </c>
      <c r="GA417" s="17">
        <v>0</v>
      </c>
      <c r="GB417" s="17">
        <v>0</v>
      </c>
      <c r="GC417" s="17">
        <v>0</v>
      </c>
      <c r="GD417" s="17">
        <v>0</v>
      </c>
      <c r="GE417" s="17">
        <v>0</v>
      </c>
      <c r="GF417" s="17">
        <v>0</v>
      </c>
      <c r="GG417" s="17">
        <v>0</v>
      </c>
      <c r="GH417" s="17">
        <v>0</v>
      </c>
      <c r="GI417" s="17">
        <v>0</v>
      </c>
      <c r="GJ417" s="17">
        <v>0</v>
      </c>
      <c r="GK417" s="17">
        <v>0</v>
      </c>
      <c r="GL417" s="17">
        <v>0</v>
      </c>
      <c r="GM417" s="17">
        <v>0</v>
      </c>
      <c r="GN417" s="17">
        <v>0</v>
      </c>
      <c r="GO417" s="17">
        <v>0</v>
      </c>
      <c r="GP417" s="17">
        <v>0</v>
      </c>
      <c r="GQ417" s="17">
        <v>0</v>
      </c>
      <c r="GR417" s="17">
        <v>0</v>
      </c>
      <c r="GS417" s="17">
        <v>0</v>
      </c>
      <c r="GT417" s="17">
        <v>0</v>
      </c>
      <c r="GU417" s="17">
        <v>0</v>
      </c>
      <c r="GV417" s="17">
        <v>0</v>
      </c>
      <c r="GW417" s="17">
        <v>0</v>
      </c>
      <c r="GX417" s="17">
        <v>0</v>
      </c>
      <c r="GY417" s="17">
        <v>0</v>
      </c>
      <c r="GZ417" s="17">
        <v>0</v>
      </c>
      <c r="HA417" s="17">
        <v>0</v>
      </c>
      <c r="HB417" s="17">
        <v>0</v>
      </c>
      <c r="HC417" s="17">
        <v>0</v>
      </c>
      <c r="HD417" s="17">
        <v>0</v>
      </c>
      <c r="HE417" s="17">
        <v>0</v>
      </c>
      <c r="HF417" s="17">
        <v>0</v>
      </c>
      <c r="HG417" s="17">
        <v>0</v>
      </c>
      <c r="HH417" s="17">
        <v>0</v>
      </c>
      <c r="HI417" s="17">
        <v>0</v>
      </c>
      <c r="HJ417" s="17">
        <v>0</v>
      </c>
      <c r="HK417" s="17">
        <v>0</v>
      </c>
      <c r="HL417" s="17">
        <v>0</v>
      </c>
      <c r="HM417" s="17">
        <v>0</v>
      </c>
      <c r="HN417" s="17">
        <v>0</v>
      </c>
      <c r="HO417" s="17">
        <v>0</v>
      </c>
      <c r="HP417" s="17">
        <v>0</v>
      </c>
      <c r="HQ417" s="17">
        <v>0</v>
      </c>
      <c r="HR417" s="17">
        <v>0</v>
      </c>
      <c r="HS417" s="17">
        <v>0</v>
      </c>
      <c r="HT417" s="17">
        <v>0</v>
      </c>
      <c r="HU417" s="17">
        <v>0</v>
      </c>
      <c r="HV417" s="17">
        <v>0</v>
      </c>
      <c r="HW417" s="17">
        <v>0</v>
      </c>
      <c r="HX417" s="17">
        <v>0</v>
      </c>
      <c r="HY417" s="17">
        <v>0</v>
      </c>
      <c r="HZ417" s="17">
        <v>0</v>
      </c>
      <c r="IA417" s="17">
        <v>0</v>
      </c>
      <c r="IB417" s="17">
        <v>0</v>
      </c>
      <c r="IC417" s="17">
        <v>0</v>
      </c>
      <c r="ID417" s="17">
        <v>0</v>
      </c>
      <c r="IE417" s="17">
        <v>0</v>
      </c>
      <c r="IF417" s="17">
        <v>0</v>
      </c>
      <c r="IG417" s="17">
        <v>0</v>
      </c>
      <c r="IH417" s="17">
        <v>0</v>
      </c>
      <c r="II417" s="17">
        <v>0</v>
      </c>
      <c r="IJ417" s="17">
        <v>0</v>
      </c>
      <c r="IK417" s="17">
        <v>0</v>
      </c>
      <c r="IL417" s="17">
        <v>0</v>
      </c>
      <c r="IM417" s="17">
        <v>0</v>
      </c>
      <c r="IN417" s="17">
        <v>0</v>
      </c>
      <c r="IO417" s="17">
        <v>0</v>
      </c>
      <c r="IP417" s="17">
        <v>0</v>
      </c>
      <c r="IQ417" s="17">
        <v>0</v>
      </c>
      <c r="IR417" s="17">
        <v>0</v>
      </c>
      <c r="IS417" s="17">
        <v>0</v>
      </c>
      <c r="IT417" s="17">
        <v>0</v>
      </c>
      <c r="IU417" s="17">
        <v>0</v>
      </c>
      <c r="IV417" s="17">
        <v>0</v>
      </c>
      <c r="IW417" s="17">
        <v>0</v>
      </c>
      <c r="IX417" s="17">
        <v>0</v>
      </c>
      <c r="IY417" s="17">
        <v>0</v>
      </c>
      <c r="IZ417" s="17">
        <v>0</v>
      </c>
      <c r="JA417" s="17">
        <v>0</v>
      </c>
      <c r="JB417" s="17">
        <v>0</v>
      </c>
      <c r="JC417" s="17">
        <v>0</v>
      </c>
      <c r="JD417" s="17">
        <v>0</v>
      </c>
      <c r="JE417" s="17">
        <v>0</v>
      </c>
      <c r="JF417" s="17">
        <v>0</v>
      </c>
      <c r="JG417" s="17">
        <v>0</v>
      </c>
      <c r="JH417" s="17">
        <v>0</v>
      </c>
      <c r="JI417" s="17">
        <v>0</v>
      </c>
      <c r="JJ417" s="17">
        <v>0</v>
      </c>
      <c r="JK417" s="17">
        <v>0</v>
      </c>
      <c r="JL417" s="17">
        <v>0</v>
      </c>
      <c r="JM417" s="17">
        <v>0</v>
      </c>
      <c r="JN417" s="17">
        <v>0</v>
      </c>
      <c r="JO417" s="17">
        <v>0</v>
      </c>
      <c r="JP417" s="17">
        <v>0</v>
      </c>
      <c r="JQ417" s="17">
        <v>0</v>
      </c>
      <c r="JR417" s="17">
        <v>0</v>
      </c>
      <c r="JS417" s="17">
        <v>0</v>
      </c>
      <c r="JT417" s="17">
        <v>0</v>
      </c>
      <c r="JU417" s="17">
        <v>0</v>
      </c>
      <c r="JV417" s="17">
        <v>0</v>
      </c>
      <c r="JW417" s="17">
        <v>0</v>
      </c>
      <c r="JX417" s="17">
        <v>0</v>
      </c>
      <c r="JY417" s="17">
        <v>0</v>
      </c>
    </row>
    <row r="418" spans="1:285" x14ac:dyDescent="0.15">
      <c r="A418" s="17" t="s">
        <v>363</v>
      </c>
      <c r="B418" s="17" t="s">
        <v>364</v>
      </c>
      <c r="C418" s="17">
        <v>0</v>
      </c>
      <c r="D418" s="17">
        <v>0</v>
      </c>
      <c r="E418" s="17">
        <v>0</v>
      </c>
      <c r="F418" s="17">
        <v>0</v>
      </c>
      <c r="G418" s="17">
        <v>0</v>
      </c>
      <c r="H418" s="17">
        <v>0</v>
      </c>
      <c r="I418" s="17">
        <v>30.25</v>
      </c>
      <c r="J418" s="17">
        <v>30.25</v>
      </c>
      <c r="K418" s="17">
        <v>30.25</v>
      </c>
      <c r="L418" s="17">
        <v>30.25</v>
      </c>
      <c r="M418" s="17">
        <v>30.25</v>
      </c>
      <c r="N418" s="17">
        <v>30.35</v>
      </c>
      <c r="O418" s="17">
        <v>30.23</v>
      </c>
      <c r="P418" s="17">
        <v>30.15</v>
      </c>
      <c r="Q418" s="17">
        <v>30.11</v>
      </c>
      <c r="R418" s="17">
        <v>30.09</v>
      </c>
      <c r="S418" s="17">
        <v>30.09</v>
      </c>
      <c r="T418" s="17">
        <v>30.2</v>
      </c>
      <c r="U418" s="17">
        <v>30.21</v>
      </c>
      <c r="V418" s="17">
        <v>30.25</v>
      </c>
      <c r="W418" s="17">
        <v>30.2</v>
      </c>
      <c r="X418" s="17">
        <v>30.21</v>
      </c>
      <c r="Y418" s="17">
        <v>30.24</v>
      </c>
      <c r="Z418" s="17">
        <v>30.23</v>
      </c>
      <c r="AA418" s="17">
        <v>30.22</v>
      </c>
      <c r="AB418" s="17">
        <v>0</v>
      </c>
      <c r="AC418" s="17">
        <v>0</v>
      </c>
      <c r="AD418" s="17">
        <v>0</v>
      </c>
      <c r="AE418" s="17">
        <v>0</v>
      </c>
      <c r="AF418" s="17">
        <v>0</v>
      </c>
      <c r="AG418" s="17">
        <v>0</v>
      </c>
      <c r="AH418" s="17">
        <v>0</v>
      </c>
      <c r="AI418" s="17">
        <v>0</v>
      </c>
      <c r="AJ418" s="17">
        <v>0</v>
      </c>
      <c r="AK418" s="17">
        <v>0</v>
      </c>
      <c r="AL418" s="17">
        <v>0</v>
      </c>
      <c r="AM418" s="17">
        <v>0</v>
      </c>
      <c r="AN418" s="17">
        <v>0</v>
      </c>
      <c r="AO418" s="17">
        <v>0</v>
      </c>
      <c r="AP418" s="17">
        <v>0</v>
      </c>
      <c r="AQ418" s="17">
        <v>0</v>
      </c>
      <c r="AR418" s="17">
        <v>0</v>
      </c>
      <c r="AS418" s="17">
        <v>0</v>
      </c>
      <c r="AT418" s="17">
        <v>0</v>
      </c>
      <c r="AU418" s="17">
        <v>0</v>
      </c>
      <c r="AV418" s="17">
        <v>0</v>
      </c>
      <c r="AW418" s="17">
        <v>0</v>
      </c>
      <c r="AX418" s="17">
        <v>0</v>
      </c>
      <c r="AY418" s="17">
        <v>0</v>
      </c>
      <c r="AZ418" s="17">
        <v>0</v>
      </c>
      <c r="BA418" s="17">
        <v>0</v>
      </c>
      <c r="BB418" s="17">
        <v>0</v>
      </c>
      <c r="BC418" s="17">
        <v>0</v>
      </c>
      <c r="BD418" s="17">
        <v>0</v>
      </c>
      <c r="BE418" s="17">
        <v>0</v>
      </c>
      <c r="BF418" s="17">
        <v>0</v>
      </c>
      <c r="BG418" s="17">
        <v>0</v>
      </c>
      <c r="BH418" s="17">
        <v>0</v>
      </c>
      <c r="BI418" s="17">
        <v>0</v>
      </c>
      <c r="BJ418" s="17">
        <v>0</v>
      </c>
      <c r="BK418" s="17">
        <v>0</v>
      </c>
      <c r="BL418" s="17">
        <v>0</v>
      </c>
      <c r="BM418" s="17">
        <v>0</v>
      </c>
      <c r="BN418" s="17">
        <v>0</v>
      </c>
      <c r="BO418" s="17">
        <v>0</v>
      </c>
      <c r="BP418" s="17">
        <v>0</v>
      </c>
      <c r="BQ418" s="17">
        <v>0</v>
      </c>
      <c r="BR418" s="17">
        <v>0</v>
      </c>
      <c r="BS418" s="17">
        <v>0</v>
      </c>
      <c r="BT418" s="17">
        <v>0</v>
      </c>
      <c r="BU418" s="17">
        <v>0</v>
      </c>
      <c r="BV418" s="17">
        <v>0</v>
      </c>
      <c r="BW418" s="17">
        <v>0</v>
      </c>
      <c r="BX418" s="17">
        <v>0</v>
      </c>
      <c r="BY418" s="17">
        <v>0</v>
      </c>
      <c r="BZ418" s="17">
        <v>0</v>
      </c>
      <c r="CA418" s="17">
        <v>0</v>
      </c>
      <c r="CB418" s="17">
        <v>0</v>
      </c>
      <c r="CC418" s="17">
        <v>0</v>
      </c>
      <c r="CD418" s="17">
        <v>0</v>
      </c>
      <c r="CE418" s="17">
        <v>0</v>
      </c>
      <c r="CF418" s="17">
        <v>0</v>
      </c>
      <c r="CG418" s="17">
        <v>0</v>
      </c>
      <c r="CH418" s="17">
        <v>0</v>
      </c>
      <c r="CI418" s="17">
        <v>0</v>
      </c>
      <c r="CJ418" s="17">
        <v>0</v>
      </c>
      <c r="CK418" s="17">
        <v>0</v>
      </c>
      <c r="CL418" s="17">
        <v>0</v>
      </c>
      <c r="CM418" s="17">
        <v>0</v>
      </c>
      <c r="CN418" s="17">
        <v>0</v>
      </c>
      <c r="CO418" s="17">
        <v>0</v>
      </c>
      <c r="CP418" s="17">
        <v>0</v>
      </c>
      <c r="CQ418" s="17">
        <v>0</v>
      </c>
      <c r="CR418" s="17">
        <v>0</v>
      </c>
      <c r="CS418" s="17">
        <v>0</v>
      </c>
      <c r="CT418" s="17">
        <v>0</v>
      </c>
      <c r="CU418" s="17">
        <v>0</v>
      </c>
      <c r="CV418" s="17">
        <v>0</v>
      </c>
      <c r="CW418" s="17">
        <v>0</v>
      </c>
      <c r="CX418" s="17">
        <v>0</v>
      </c>
      <c r="CY418" s="17">
        <v>0</v>
      </c>
      <c r="CZ418" s="17">
        <v>0</v>
      </c>
      <c r="DA418" s="17">
        <v>0</v>
      </c>
      <c r="DB418" s="17">
        <v>0</v>
      </c>
      <c r="DC418" s="17">
        <v>0</v>
      </c>
      <c r="DD418" s="17">
        <v>0</v>
      </c>
      <c r="DE418" s="17">
        <v>0</v>
      </c>
      <c r="DF418" s="17">
        <v>0</v>
      </c>
      <c r="DG418" s="17">
        <v>0</v>
      </c>
      <c r="DH418" s="17">
        <v>0</v>
      </c>
      <c r="DI418" s="17">
        <v>0</v>
      </c>
      <c r="DJ418" s="17">
        <v>0</v>
      </c>
      <c r="DK418" s="17">
        <v>0</v>
      </c>
      <c r="DL418" s="17">
        <v>0</v>
      </c>
      <c r="DM418" s="17">
        <v>0</v>
      </c>
      <c r="DN418" s="17">
        <v>0</v>
      </c>
      <c r="DO418" s="17">
        <v>0</v>
      </c>
      <c r="DP418" s="17">
        <v>0</v>
      </c>
      <c r="DQ418" s="17">
        <v>0</v>
      </c>
      <c r="DR418" s="17">
        <v>0</v>
      </c>
      <c r="DS418" s="17">
        <v>0</v>
      </c>
      <c r="DT418" s="17">
        <v>0</v>
      </c>
      <c r="DU418" s="17">
        <v>0</v>
      </c>
      <c r="DV418" s="17">
        <v>0</v>
      </c>
      <c r="DW418" s="17">
        <v>0</v>
      </c>
      <c r="DX418" s="17">
        <v>0</v>
      </c>
      <c r="DY418" s="17">
        <v>0</v>
      </c>
      <c r="DZ418" s="17">
        <v>0</v>
      </c>
      <c r="EA418" s="17">
        <v>0</v>
      </c>
      <c r="EB418" s="17">
        <v>0</v>
      </c>
      <c r="EC418" s="17">
        <v>0</v>
      </c>
      <c r="ED418" s="17">
        <v>0</v>
      </c>
      <c r="EE418" s="17">
        <v>0</v>
      </c>
      <c r="EF418" s="17">
        <v>0</v>
      </c>
      <c r="EG418" s="17">
        <v>0</v>
      </c>
      <c r="EH418" s="17">
        <v>0</v>
      </c>
      <c r="EI418" s="17">
        <v>0</v>
      </c>
      <c r="EJ418" s="17">
        <v>0</v>
      </c>
      <c r="EK418" s="17">
        <v>0</v>
      </c>
      <c r="EL418" s="17">
        <v>0</v>
      </c>
      <c r="EM418" s="17">
        <v>0</v>
      </c>
      <c r="EN418" s="17">
        <v>0</v>
      </c>
      <c r="EO418" s="17">
        <v>0</v>
      </c>
      <c r="EP418" s="17">
        <v>0</v>
      </c>
      <c r="EQ418" s="17">
        <v>0</v>
      </c>
      <c r="ER418" s="17">
        <v>0</v>
      </c>
      <c r="ES418" s="17">
        <v>0</v>
      </c>
      <c r="ET418" s="17">
        <v>0</v>
      </c>
      <c r="EU418" s="17">
        <v>0</v>
      </c>
      <c r="EV418" s="17">
        <v>0</v>
      </c>
      <c r="EW418" s="17">
        <v>0</v>
      </c>
      <c r="EX418" s="17">
        <v>0</v>
      </c>
      <c r="EY418" s="17">
        <v>0</v>
      </c>
      <c r="EZ418" s="17">
        <v>0</v>
      </c>
      <c r="FA418" s="17">
        <v>0</v>
      </c>
      <c r="FB418" s="17">
        <v>0</v>
      </c>
      <c r="FC418" s="17">
        <v>0</v>
      </c>
      <c r="FD418" s="17">
        <v>0</v>
      </c>
      <c r="FE418" s="17">
        <v>0</v>
      </c>
      <c r="FF418" s="17">
        <v>0</v>
      </c>
      <c r="FG418" s="17">
        <v>0</v>
      </c>
      <c r="FH418" s="17">
        <v>0</v>
      </c>
      <c r="FI418" s="17">
        <v>0</v>
      </c>
      <c r="FJ418" s="17">
        <v>0</v>
      </c>
      <c r="FK418" s="17">
        <v>0</v>
      </c>
      <c r="FL418" s="17">
        <v>0</v>
      </c>
      <c r="FM418" s="17">
        <v>0</v>
      </c>
      <c r="FN418" s="17">
        <v>0</v>
      </c>
      <c r="FO418" s="17">
        <v>0</v>
      </c>
      <c r="FP418" s="17">
        <v>0</v>
      </c>
      <c r="FQ418" s="17">
        <v>0</v>
      </c>
      <c r="FR418" s="17">
        <v>0</v>
      </c>
      <c r="FS418" s="17">
        <v>0</v>
      </c>
      <c r="FT418" s="17">
        <v>0</v>
      </c>
      <c r="FU418" s="17">
        <v>0</v>
      </c>
      <c r="FV418" s="17">
        <v>0</v>
      </c>
      <c r="FW418" s="17">
        <v>0</v>
      </c>
      <c r="FX418" s="17">
        <v>0</v>
      </c>
      <c r="FY418" s="17">
        <v>0</v>
      </c>
      <c r="FZ418" s="17">
        <v>0</v>
      </c>
      <c r="GA418" s="17">
        <v>0</v>
      </c>
      <c r="GB418" s="17">
        <v>0</v>
      </c>
      <c r="GC418" s="17">
        <v>0</v>
      </c>
      <c r="GD418" s="17">
        <v>0</v>
      </c>
      <c r="GE418" s="17">
        <v>0</v>
      </c>
      <c r="GF418" s="17">
        <v>0</v>
      </c>
      <c r="GG418" s="17">
        <v>0</v>
      </c>
      <c r="GH418" s="17">
        <v>0</v>
      </c>
      <c r="GI418" s="17">
        <v>0</v>
      </c>
      <c r="GJ418" s="17">
        <v>0</v>
      </c>
      <c r="GK418" s="17">
        <v>0</v>
      </c>
      <c r="GL418" s="17">
        <v>0</v>
      </c>
      <c r="GM418" s="17">
        <v>0</v>
      </c>
      <c r="GN418" s="17">
        <v>0</v>
      </c>
      <c r="GO418" s="17">
        <v>0</v>
      </c>
      <c r="GP418" s="17">
        <v>0</v>
      </c>
      <c r="GQ418" s="17">
        <v>0</v>
      </c>
      <c r="GR418" s="17">
        <v>0</v>
      </c>
      <c r="GS418" s="17">
        <v>0</v>
      </c>
      <c r="GT418" s="17">
        <v>0</v>
      </c>
      <c r="GU418" s="17">
        <v>0</v>
      </c>
      <c r="GV418" s="17">
        <v>0</v>
      </c>
      <c r="GW418" s="17">
        <v>0</v>
      </c>
      <c r="GX418" s="17">
        <v>0</v>
      </c>
      <c r="GY418" s="17">
        <v>0</v>
      </c>
      <c r="GZ418" s="17">
        <v>0</v>
      </c>
      <c r="HA418" s="17">
        <v>0</v>
      </c>
      <c r="HB418" s="17">
        <v>0</v>
      </c>
      <c r="HC418" s="17">
        <v>0</v>
      </c>
      <c r="HD418" s="17">
        <v>0</v>
      </c>
      <c r="HE418" s="17">
        <v>0</v>
      </c>
      <c r="HF418" s="17">
        <v>0</v>
      </c>
      <c r="HG418" s="17">
        <v>0</v>
      </c>
      <c r="HH418" s="17">
        <v>0</v>
      </c>
      <c r="HI418" s="17">
        <v>0</v>
      </c>
      <c r="HJ418" s="17">
        <v>0</v>
      </c>
      <c r="HK418" s="17">
        <v>0</v>
      </c>
      <c r="HL418" s="17">
        <v>0</v>
      </c>
      <c r="HM418" s="17">
        <v>0</v>
      </c>
      <c r="HN418" s="17">
        <v>0</v>
      </c>
      <c r="HO418" s="17">
        <v>0</v>
      </c>
      <c r="HP418" s="17">
        <v>0</v>
      </c>
      <c r="HQ418" s="17">
        <v>0</v>
      </c>
      <c r="HR418" s="17">
        <v>0</v>
      </c>
      <c r="HS418" s="17">
        <v>0</v>
      </c>
      <c r="HT418" s="17">
        <v>0</v>
      </c>
      <c r="HU418" s="17">
        <v>0</v>
      </c>
      <c r="HV418" s="17">
        <v>0</v>
      </c>
      <c r="HW418" s="17">
        <v>0</v>
      </c>
      <c r="HX418" s="17">
        <v>0</v>
      </c>
      <c r="HY418" s="17">
        <v>0</v>
      </c>
      <c r="HZ418" s="17">
        <v>0</v>
      </c>
      <c r="IA418" s="17">
        <v>0</v>
      </c>
      <c r="IB418" s="17">
        <v>0</v>
      </c>
      <c r="IC418" s="17">
        <v>0</v>
      </c>
      <c r="ID418" s="17">
        <v>0</v>
      </c>
      <c r="IE418" s="17">
        <v>0</v>
      </c>
      <c r="IF418" s="17">
        <v>0</v>
      </c>
      <c r="IG418" s="17">
        <v>0</v>
      </c>
      <c r="IH418" s="17">
        <v>0</v>
      </c>
      <c r="II418" s="17">
        <v>0</v>
      </c>
      <c r="IJ418" s="17">
        <v>0</v>
      </c>
      <c r="IK418" s="17">
        <v>0</v>
      </c>
      <c r="IL418" s="17">
        <v>0</v>
      </c>
      <c r="IM418" s="17">
        <v>0</v>
      </c>
      <c r="IN418" s="17">
        <v>0</v>
      </c>
      <c r="IO418" s="17">
        <v>0</v>
      </c>
      <c r="IP418" s="17">
        <v>0</v>
      </c>
      <c r="IQ418" s="17">
        <v>0</v>
      </c>
      <c r="IR418" s="17">
        <v>0</v>
      </c>
      <c r="IS418" s="17">
        <v>0</v>
      </c>
      <c r="IT418" s="17">
        <v>0</v>
      </c>
      <c r="IU418" s="17">
        <v>0</v>
      </c>
      <c r="IV418" s="17">
        <v>0</v>
      </c>
      <c r="IW418" s="17">
        <v>0</v>
      </c>
      <c r="IX418" s="17">
        <v>0</v>
      </c>
      <c r="IY418" s="17">
        <v>0</v>
      </c>
      <c r="IZ418" s="17">
        <v>0</v>
      </c>
      <c r="JA418" s="17">
        <v>0</v>
      </c>
      <c r="JB418" s="17">
        <v>0</v>
      </c>
      <c r="JC418" s="17">
        <v>0</v>
      </c>
      <c r="JD418" s="17">
        <v>0</v>
      </c>
      <c r="JE418" s="17">
        <v>0</v>
      </c>
      <c r="JF418" s="17">
        <v>0</v>
      </c>
      <c r="JG418" s="17">
        <v>0</v>
      </c>
      <c r="JH418" s="17">
        <v>0</v>
      </c>
      <c r="JI418" s="17">
        <v>0</v>
      </c>
      <c r="JJ418" s="17">
        <v>0</v>
      </c>
      <c r="JK418" s="17">
        <v>0</v>
      </c>
      <c r="JL418" s="17">
        <v>0</v>
      </c>
      <c r="JM418" s="17">
        <v>0</v>
      </c>
      <c r="JN418" s="17">
        <v>0</v>
      </c>
      <c r="JO418" s="17">
        <v>0</v>
      </c>
      <c r="JP418" s="17">
        <v>0</v>
      </c>
      <c r="JQ418" s="17">
        <v>0</v>
      </c>
      <c r="JR418" s="17">
        <v>0</v>
      </c>
      <c r="JS418" s="17">
        <v>0</v>
      </c>
      <c r="JT418" s="17">
        <v>0</v>
      </c>
      <c r="JU418" s="17">
        <v>0</v>
      </c>
      <c r="JV418" s="17">
        <v>0</v>
      </c>
      <c r="JW418" s="17">
        <v>0</v>
      </c>
      <c r="JX418" s="17">
        <v>0</v>
      </c>
      <c r="JY418" s="17">
        <v>0</v>
      </c>
    </row>
    <row r="419" spans="1:285" x14ac:dyDescent="0.15">
      <c r="A419" s="17" t="s">
        <v>580</v>
      </c>
      <c r="B419" s="17" t="s">
        <v>581</v>
      </c>
      <c r="C419" s="17">
        <v>0</v>
      </c>
      <c r="D419" s="17">
        <v>0</v>
      </c>
      <c r="E419" s="17">
        <v>0</v>
      </c>
      <c r="F419" s="17">
        <v>0</v>
      </c>
      <c r="G419" s="17">
        <v>0</v>
      </c>
      <c r="H419" s="17">
        <v>0</v>
      </c>
      <c r="I419" s="17">
        <v>13.11</v>
      </c>
      <c r="J419" s="17">
        <v>13.11</v>
      </c>
      <c r="K419" s="17">
        <v>13.11</v>
      </c>
      <c r="L419" s="17">
        <v>13.11</v>
      </c>
      <c r="M419" s="17">
        <v>13.11</v>
      </c>
      <c r="N419" s="17">
        <v>13.18</v>
      </c>
      <c r="O419" s="17">
        <v>13.16</v>
      </c>
      <c r="P419" s="17">
        <v>13.17</v>
      </c>
      <c r="Q419" s="17">
        <v>13.18</v>
      </c>
      <c r="R419" s="17">
        <v>13.18</v>
      </c>
      <c r="S419" s="17">
        <v>13.2</v>
      </c>
      <c r="T419" s="17">
        <v>13.35</v>
      </c>
      <c r="U419" s="17">
        <v>13.35</v>
      </c>
      <c r="V419" s="17">
        <v>13.31</v>
      </c>
      <c r="W419" s="17">
        <v>13.27</v>
      </c>
      <c r="X419" s="17">
        <v>13.33</v>
      </c>
      <c r="Y419" s="17">
        <v>13.33</v>
      </c>
      <c r="Z419" s="17">
        <v>13.3</v>
      </c>
      <c r="AA419" s="17">
        <v>13.28</v>
      </c>
      <c r="AB419" s="17">
        <v>0</v>
      </c>
      <c r="AC419" s="17">
        <v>0</v>
      </c>
      <c r="AD419" s="17">
        <v>0</v>
      </c>
      <c r="AE419" s="17">
        <v>0</v>
      </c>
      <c r="AF419" s="17">
        <v>0</v>
      </c>
      <c r="AG419" s="17">
        <v>0</v>
      </c>
      <c r="AH419" s="17">
        <v>0</v>
      </c>
      <c r="AI419" s="17">
        <v>0</v>
      </c>
      <c r="AJ419" s="17">
        <v>0</v>
      </c>
      <c r="AK419" s="17">
        <v>0</v>
      </c>
      <c r="AL419" s="17">
        <v>0</v>
      </c>
      <c r="AM419" s="17">
        <v>0</v>
      </c>
      <c r="AN419" s="17">
        <v>0</v>
      </c>
      <c r="AO419" s="17">
        <v>0</v>
      </c>
      <c r="AP419" s="17">
        <v>0</v>
      </c>
      <c r="AQ419" s="17">
        <v>0</v>
      </c>
      <c r="AR419" s="17">
        <v>0</v>
      </c>
      <c r="AS419" s="17">
        <v>0</v>
      </c>
      <c r="AT419" s="17">
        <v>0</v>
      </c>
      <c r="AU419" s="17">
        <v>0</v>
      </c>
      <c r="AV419" s="17">
        <v>0</v>
      </c>
      <c r="AW419" s="17">
        <v>0</v>
      </c>
      <c r="AX419" s="17">
        <v>0</v>
      </c>
      <c r="AY419" s="17">
        <v>0</v>
      </c>
      <c r="AZ419" s="17">
        <v>0</v>
      </c>
      <c r="BA419" s="17">
        <v>0</v>
      </c>
      <c r="BB419" s="17">
        <v>0</v>
      </c>
      <c r="BC419" s="17">
        <v>0</v>
      </c>
      <c r="BD419" s="17">
        <v>0</v>
      </c>
      <c r="BE419" s="17">
        <v>0</v>
      </c>
      <c r="BF419" s="17">
        <v>0</v>
      </c>
      <c r="BG419" s="17">
        <v>0</v>
      </c>
      <c r="BH419" s="17">
        <v>0</v>
      </c>
      <c r="BI419" s="17">
        <v>0</v>
      </c>
      <c r="BJ419" s="17">
        <v>0</v>
      </c>
      <c r="BK419" s="17">
        <v>0</v>
      </c>
      <c r="BL419" s="17">
        <v>0</v>
      </c>
      <c r="BM419" s="17">
        <v>0</v>
      </c>
      <c r="BN419" s="17">
        <v>0</v>
      </c>
      <c r="BO419" s="17">
        <v>0</v>
      </c>
      <c r="BP419" s="17">
        <v>0</v>
      </c>
      <c r="BQ419" s="17">
        <v>0</v>
      </c>
      <c r="BR419" s="17">
        <v>0</v>
      </c>
      <c r="BS419" s="17">
        <v>0</v>
      </c>
      <c r="BT419" s="17">
        <v>0</v>
      </c>
      <c r="BU419" s="17">
        <v>0</v>
      </c>
      <c r="BV419" s="17">
        <v>0</v>
      </c>
      <c r="BW419" s="17">
        <v>0</v>
      </c>
      <c r="BX419" s="17">
        <v>0</v>
      </c>
      <c r="BY419" s="17">
        <v>0</v>
      </c>
      <c r="BZ419" s="17">
        <v>0</v>
      </c>
      <c r="CA419" s="17">
        <v>0</v>
      </c>
      <c r="CB419" s="17">
        <v>0</v>
      </c>
      <c r="CC419" s="17">
        <v>0</v>
      </c>
      <c r="CD419" s="17">
        <v>0</v>
      </c>
      <c r="CE419" s="17">
        <v>0</v>
      </c>
      <c r="CF419" s="17">
        <v>0</v>
      </c>
      <c r="CG419" s="17">
        <v>0</v>
      </c>
      <c r="CH419" s="17">
        <v>0</v>
      </c>
      <c r="CI419" s="17">
        <v>0</v>
      </c>
      <c r="CJ419" s="17">
        <v>0</v>
      </c>
      <c r="CK419" s="17">
        <v>0</v>
      </c>
      <c r="CL419" s="17">
        <v>0</v>
      </c>
      <c r="CM419" s="17">
        <v>0</v>
      </c>
      <c r="CN419" s="17">
        <v>0</v>
      </c>
      <c r="CO419" s="17">
        <v>0</v>
      </c>
      <c r="CP419" s="17">
        <v>0</v>
      </c>
      <c r="CQ419" s="17">
        <v>0</v>
      </c>
      <c r="CR419" s="17">
        <v>0</v>
      </c>
      <c r="CS419" s="17">
        <v>0</v>
      </c>
      <c r="CT419" s="17">
        <v>0</v>
      </c>
      <c r="CU419" s="17">
        <v>0</v>
      </c>
      <c r="CV419" s="17">
        <v>0</v>
      </c>
      <c r="CW419" s="17">
        <v>0</v>
      </c>
      <c r="CX419" s="17">
        <v>0</v>
      </c>
      <c r="CY419" s="17">
        <v>0</v>
      </c>
      <c r="CZ419" s="17">
        <v>0</v>
      </c>
      <c r="DA419" s="17">
        <v>0</v>
      </c>
      <c r="DB419" s="17">
        <v>0</v>
      </c>
      <c r="DC419" s="17">
        <v>0</v>
      </c>
      <c r="DD419" s="17">
        <v>0</v>
      </c>
      <c r="DE419" s="17">
        <v>0</v>
      </c>
      <c r="DF419" s="17">
        <v>0</v>
      </c>
      <c r="DG419" s="17">
        <v>0</v>
      </c>
      <c r="DH419" s="17">
        <v>0</v>
      </c>
      <c r="DI419" s="17">
        <v>0</v>
      </c>
      <c r="DJ419" s="17">
        <v>0</v>
      </c>
      <c r="DK419" s="17">
        <v>0</v>
      </c>
      <c r="DL419" s="17">
        <v>0</v>
      </c>
      <c r="DM419" s="17">
        <v>0</v>
      </c>
      <c r="DN419" s="17">
        <v>0</v>
      </c>
      <c r="DO419" s="17">
        <v>0</v>
      </c>
      <c r="DP419" s="17">
        <v>0</v>
      </c>
      <c r="DQ419" s="17">
        <v>0</v>
      </c>
      <c r="DR419" s="17">
        <v>0</v>
      </c>
      <c r="DS419" s="17">
        <v>0</v>
      </c>
      <c r="DT419" s="17">
        <v>0</v>
      </c>
      <c r="DU419" s="17">
        <v>0</v>
      </c>
      <c r="DV419" s="17">
        <v>0</v>
      </c>
      <c r="DW419" s="17">
        <v>0</v>
      </c>
      <c r="DX419" s="17">
        <v>0</v>
      </c>
      <c r="DY419" s="17">
        <v>0</v>
      </c>
      <c r="DZ419" s="17">
        <v>0</v>
      </c>
      <c r="EA419" s="17">
        <v>0</v>
      </c>
      <c r="EB419" s="17">
        <v>0</v>
      </c>
      <c r="EC419" s="17">
        <v>0</v>
      </c>
      <c r="ED419" s="17">
        <v>0</v>
      </c>
      <c r="EE419" s="17">
        <v>0</v>
      </c>
      <c r="EF419" s="17">
        <v>0</v>
      </c>
      <c r="EG419" s="17">
        <v>0</v>
      </c>
      <c r="EH419" s="17">
        <v>0</v>
      </c>
      <c r="EI419" s="17">
        <v>0</v>
      </c>
      <c r="EJ419" s="17">
        <v>0</v>
      </c>
      <c r="EK419" s="17">
        <v>0</v>
      </c>
      <c r="EL419" s="17">
        <v>0</v>
      </c>
      <c r="EM419" s="17">
        <v>0</v>
      </c>
      <c r="EN419" s="17">
        <v>0</v>
      </c>
      <c r="EO419" s="17">
        <v>0</v>
      </c>
      <c r="EP419" s="17">
        <v>0</v>
      </c>
      <c r="EQ419" s="17">
        <v>0</v>
      </c>
      <c r="ER419" s="17">
        <v>0</v>
      </c>
      <c r="ES419" s="17">
        <v>0</v>
      </c>
      <c r="ET419" s="17">
        <v>0</v>
      </c>
      <c r="EU419" s="17">
        <v>0</v>
      </c>
      <c r="EV419" s="17">
        <v>0</v>
      </c>
      <c r="EW419" s="17">
        <v>0</v>
      </c>
      <c r="EX419" s="17">
        <v>0</v>
      </c>
      <c r="EY419" s="17">
        <v>0</v>
      </c>
      <c r="EZ419" s="17">
        <v>0</v>
      </c>
      <c r="FA419" s="17">
        <v>0</v>
      </c>
      <c r="FB419" s="17">
        <v>0</v>
      </c>
      <c r="FC419" s="17">
        <v>0</v>
      </c>
      <c r="FD419" s="17">
        <v>0</v>
      </c>
      <c r="FE419" s="17">
        <v>0</v>
      </c>
      <c r="FF419" s="17">
        <v>0</v>
      </c>
      <c r="FG419" s="17">
        <v>0</v>
      </c>
      <c r="FH419" s="17">
        <v>0</v>
      </c>
      <c r="FI419" s="17">
        <v>0</v>
      </c>
      <c r="FJ419" s="17">
        <v>0</v>
      </c>
      <c r="FK419" s="17">
        <v>0</v>
      </c>
      <c r="FL419" s="17">
        <v>0</v>
      </c>
      <c r="FM419" s="17">
        <v>0</v>
      </c>
      <c r="FN419" s="17">
        <v>0</v>
      </c>
      <c r="FO419" s="17">
        <v>0</v>
      </c>
      <c r="FP419" s="17">
        <v>0</v>
      </c>
      <c r="FQ419" s="17">
        <v>0</v>
      </c>
      <c r="FR419" s="17">
        <v>0</v>
      </c>
      <c r="FS419" s="17">
        <v>0</v>
      </c>
      <c r="FT419" s="17">
        <v>0</v>
      </c>
      <c r="FU419" s="17">
        <v>0</v>
      </c>
      <c r="FV419" s="17">
        <v>0</v>
      </c>
      <c r="FW419" s="17">
        <v>0</v>
      </c>
      <c r="FX419" s="17">
        <v>0</v>
      </c>
      <c r="FY419" s="17">
        <v>0</v>
      </c>
      <c r="FZ419" s="17">
        <v>0</v>
      </c>
      <c r="GA419" s="17">
        <v>0</v>
      </c>
      <c r="GB419" s="17">
        <v>0</v>
      </c>
      <c r="GC419" s="17">
        <v>0</v>
      </c>
      <c r="GD419" s="17">
        <v>0</v>
      </c>
      <c r="GE419" s="17">
        <v>0</v>
      </c>
      <c r="GF419" s="17">
        <v>0</v>
      </c>
      <c r="GG419" s="17">
        <v>0</v>
      </c>
      <c r="GH419" s="17">
        <v>0</v>
      </c>
      <c r="GI419" s="17">
        <v>0</v>
      </c>
      <c r="GJ419" s="17">
        <v>0</v>
      </c>
      <c r="GK419" s="17">
        <v>0</v>
      </c>
      <c r="GL419" s="17">
        <v>0</v>
      </c>
      <c r="GM419" s="17">
        <v>0</v>
      </c>
      <c r="GN419" s="17">
        <v>0</v>
      </c>
      <c r="GO419" s="17">
        <v>0</v>
      </c>
      <c r="GP419" s="17">
        <v>0</v>
      </c>
      <c r="GQ419" s="17">
        <v>0</v>
      </c>
      <c r="GR419" s="17">
        <v>0</v>
      </c>
      <c r="GS419" s="17">
        <v>0</v>
      </c>
      <c r="GT419" s="17">
        <v>0</v>
      </c>
      <c r="GU419" s="17">
        <v>0</v>
      </c>
      <c r="GV419" s="17">
        <v>0</v>
      </c>
      <c r="GW419" s="17">
        <v>0</v>
      </c>
      <c r="GX419" s="17">
        <v>0</v>
      </c>
      <c r="GY419" s="17">
        <v>0</v>
      </c>
      <c r="GZ419" s="17">
        <v>0</v>
      </c>
      <c r="HA419" s="17">
        <v>0</v>
      </c>
      <c r="HB419" s="17">
        <v>0</v>
      </c>
      <c r="HC419" s="17">
        <v>0</v>
      </c>
      <c r="HD419" s="17">
        <v>0</v>
      </c>
      <c r="HE419" s="17">
        <v>0</v>
      </c>
      <c r="HF419" s="17">
        <v>0</v>
      </c>
      <c r="HG419" s="17">
        <v>0</v>
      </c>
      <c r="HH419" s="17">
        <v>0</v>
      </c>
      <c r="HI419" s="17">
        <v>0</v>
      </c>
      <c r="HJ419" s="17">
        <v>0</v>
      </c>
      <c r="HK419" s="17">
        <v>0</v>
      </c>
      <c r="HL419" s="17">
        <v>0</v>
      </c>
      <c r="HM419" s="17">
        <v>0</v>
      </c>
      <c r="HN419" s="17">
        <v>0</v>
      </c>
      <c r="HO419" s="17">
        <v>0</v>
      </c>
      <c r="HP419" s="17">
        <v>0</v>
      </c>
      <c r="HQ419" s="17">
        <v>0</v>
      </c>
      <c r="HR419" s="17">
        <v>0</v>
      </c>
      <c r="HS419" s="17">
        <v>0</v>
      </c>
      <c r="HT419" s="17">
        <v>0</v>
      </c>
      <c r="HU419" s="17">
        <v>0</v>
      </c>
      <c r="HV419" s="17">
        <v>0</v>
      </c>
      <c r="HW419" s="17">
        <v>0</v>
      </c>
      <c r="HX419" s="17">
        <v>0</v>
      </c>
      <c r="HY419" s="17">
        <v>0</v>
      </c>
      <c r="HZ419" s="17">
        <v>0</v>
      </c>
      <c r="IA419" s="17">
        <v>0</v>
      </c>
      <c r="IB419" s="17">
        <v>0</v>
      </c>
      <c r="IC419" s="17">
        <v>0</v>
      </c>
      <c r="ID419" s="17">
        <v>0</v>
      </c>
      <c r="IE419" s="17">
        <v>0</v>
      </c>
      <c r="IF419" s="17">
        <v>0</v>
      </c>
      <c r="IG419" s="17">
        <v>0</v>
      </c>
      <c r="IH419" s="17">
        <v>0</v>
      </c>
      <c r="II419" s="17">
        <v>0</v>
      </c>
      <c r="IJ419" s="17">
        <v>0</v>
      </c>
      <c r="IK419" s="17">
        <v>0</v>
      </c>
      <c r="IL419" s="17">
        <v>0</v>
      </c>
      <c r="IM419" s="17">
        <v>0</v>
      </c>
      <c r="IN419" s="17">
        <v>0</v>
      </c>
      <c r="IO419" s="17">
        <v>0</v>
      </c>
      <c r="IP419" s="17">
        <v>0</v>
      </c>
      <c r="IQ419" s="17">
        <v>0</v>
      </c>
      <c r="IR419" s="17">
        <v>0</v>
      </c>
      <c r="IS419" s="17">
        <v>0</v>
      </c>
      <c r="IT419" s="17">
        <v>0</v>
      </c>
      <c r="IU419" s="17">
        <v>0</v>
      </c>
      <c r="IV419" s="17">
        <v>0</v>
      </c>
      <c r="IW419" s="17">
        <v>0</v>
      </c>
      <c r="IX419" s="17">
        <v>0</v>
      </c>
      <c r="IY419" s="17">
        <v>0</v>
      </c>
      <c r="IZ419" s="17">
        <v>0</v>
      </c>
      <c r="JA419" s="17">
        <v>0</v>
      </c>
      <c r="JB419" s="17">
        <v>0</v>
      </c>
      <c r="JC419" s="17">
        <v>0</v>
      </c>
      <c r="JD419" s="17">
        <v>0</v>
      </c>
      <c r="JE419" s="17">
        <v>0</v>
      </c>
      <c r="JF419" s="17">
        <v>0</v>
      </c>
      <c r="JG419" s="17">
        <v>0</v>
      </c>
      <c r="JH419" s="17">
        <v>0</v>
      </c>
      <c r="JI419" s="17">
        <v>0</v>
      </c>
      <c r="JJ419" s="17">
        <v>0</v>
      </c>
      <c r="JK419" s="17">
        <v>0</v>
      </c>
      <c r="JL419" s="17">
        <v>0</v>
      </c>
      <c r="JM419" s="17">
        <v>0</v>
      </c>
      <c r="JN419" s="17">
        <v>0</v>
      </c>
      <c r="JO419" s="17">
        <v>0</v>
      </c>
      <c r="JP419" s="17">
        <v>0</v>
      </c>
      <c r="JQ419" s="17">
        <v>0</v>
      </c>
      <c r="JR419" s="17">
        <v>0</v>
      </c>
      <c r="JS419" s="17">
        <v>0</v>
      </c>
      <c r="JT419" s="17">
        <v>0</v>
      </c>
      <c r="JU419" s="17">
        <v>0</v>
      </c>
      <c r="JV419" s="17">
        <v>0</v>
      </c>
      <c r="JW419" s="17">
        <v>0</v>
      </c>
      <c r="JX419" s="17">
        <v>0</v>
      </c>
      <c r="JY419" s="17">
        <v>0</v>
      </c>
    </row>
    <row r="420" spans="1:285" x14ac:dyDescent="0.15">
      <c r="A420" s="17" t="s">
        <v>170</v>
      </c>
      <c r="B420" s="17" t="s">
        <v>171</v>
      </c>
      <c r="C420" s="17">
        <v>0</v>
      </c>
      <c r="D420" s="17">
        <v>0</v>
      </c>
      <c r="E420" s="17">
        <v>0</v>
      </c>
      <c r="F420" s="17">
        <v>0</v>
      </c>
      <c r="G420" s="17">
        <v>0</v>
      </c>
      <c r="H420" s="17">
        <v>0</v>
      </c>
      <c r="I420" s="17">
        <v>0</v>
      </c>
      <c r="J420" s="17">
        <v>0</v>
      </c>
      <c r="K420" s="17">
        <v>0</v>
      </c>
      <c r="L420" s="17">
        <v>0</v>
      </c>
      <c r="M420" s="17">
        <v>0</v>
      </c>
      <c r="N420" s="17">
        <v>0</v>
      </c>
      <c r="O420" s="17">
        <v>0</v>
      </c>
      <c r="P420" s="17">
        <v>0</v>
      </c>
      <c r="Q420" s="17">
        <v>0</v>
      </c>
      <c r="R420" s="17">
        <v>0</v>
      </c>
      <c r="S420" s="17">
        <v>0</v>
      </c>
      <c r="T420" s="17">
        <v>0</v>
      </c>
      <c r="U420" s="17">
        <v>0</v>
      </c>
      <c r="V420" s="17">
        <v>0</v>
      </c>
      <c r="W420" s="17">
        <v>0</v>
      </c>
      <c r="X420" s="17">
        <v>0</v>
      </c>
      <c r="Y420" s="17">
        <v>0</v>
      </c>
      <c r="Z420" s="17">
        <v>0</v>
      </c>
      <c r="AA420" s="17">
        <v>0</v>
      </c>
      <c r="AB420" s="17">
        <v>0</v>
      </c>
      <c r="AC420" s="17">
        <v>0</v>
      </c>
      <c r="AD420" s="17">
        <v>0</v>
      </c>
      <c r="AE420" s="17">
        <v>0</v>
      </c>
      <c r="AF420" s="17">
        <v>0</v>
      </c>
      <c r="AG420" s="17">
        <v>0</v>
      </c>
      <c r="AH420" s="17">
        <v>0</v>
      </c>
      <c r="AI420" s="17">
        <v>0</v>
      </c>
      <c r="AJ420" s="17">
        <v>0</v>
      </c>
      <c r="AK420" s="17">
        <v>0</v>
      </c>
      <c r="AL420" s="17">
        <v>0</v>
      </c>
      <c r="AM420" s="17">
        <v>0</v>
      </c>
      <c r="AN420" s="17">
        <v>0</v>
      </c>
      <c r="AO420" s="17">
        <v>0</v>
      </c>
      <c r="AP420" s="17">
        <v>0</v>
      </c>
      <c r="AQ420" s="17">
        <v>0</v>
      </c>
      <c r="AR420" s="17">
        <v>0</v>
      </c>
      <c r="AS420" s="17">
        <v>0</v>
      </c>
      <c r="AT420" s="17">
        <v>0</v>
      </c>
      <c r="AU420" s="17">
        <v>0</v>
      </c>
      <c r="AV420" s="17">
        <v>0</v>
      </c>
      <c r="AW420" s="17">
        <v>0</v>
      </c>
      <c r="AX420" s="17">
        <v>0</v>
      </c>
      <c r="AY420" s="17">
        <v>0</v>
      </c>
      <c r="AZ420" s="17">
        <v>0</v>
      </c>
      <c r="BA420" s="17">
        <v>0</v>
      </c>
      <c r="BB420" s="17">
        <v>0</v>
      </c>
      <c r="BC420" s="17">
        <v>0</v>
      </c>
      <c r="BD420" s="17">
        <v>0</v>
      </c>
      <c r="BE420" s="17">
        <v>0</v>
      </c>
      <c r="BF420" s="17">
        <v>0</v>
      </c>
      <c r="BG420" s="17">
        <v>0</v>
      </c>
      <c r="BH420" s="17">
        <v>0</v>
      </c>
      <c r="BI420" s="17">
        <v>0</v>
      </c>
      <c r="BJ420" s="17">
        <v>0</v>
      </c>
      <c r="BK420" s="17">
        <v>0</v>
      </c>
      <c r="BL420" s="17">
        <v>0</v>
      </c>
      <c r="BM420" s="17">
        <v>0</v>
      </c>
      <c r="BN420" s="17">
        <v>0</v>
      </c>
      <c r="BO420" s="17">
        <v>0</v>
      </c>
      <c r="BP420" s="17">
        <v>0</v>
      </c>
      <c r="BQ420" s="17">
        <v>0</v>
      </c>
      <c r="BR420" s="17">
        <v>0</v>
      </c>
      <c r="BS420" s="17">
        <v>0</v>
      </c>
      <c r="BT420" s="17">
        <v>0</v>
      </c>
      <c r="BU420" s="17">
        <v>0</v>
      </c>
      <c r="BV420" s="17">
        <v>0</v>
      </c>
      <c r="BW420" s="17">
        <v>0</v>
      </c>
      <c r="BX420" s="17">
        <v>0</v>
      </c>
      <c r="BY420" s="17">
        <v>0</v>
      </c>
      <c r="BZ420" s="17">
        <v>0</v>
      </c>
      <c r="CA420" s="17">
        <v>0</v>
      </c>
      <c r="CB420" s="17">
        <v>0</v>
      </c>
      <c r="CC420" s="17">
        <v>0</v>
      </c>
      <c r="CD420" s="17">
        <v>0</v>
      </c>
      <c r="CE420" s="17">
        <v>0</v>
      </c>
      <c r="CF420" s="17">
        <v>0</v>
      </c>
      <c r="CG420" s="17">
        <v>0</v>
      </c>
      <c r="CH420" s="17">
        <v>0</v>
      </c>
      <c r="CI420" s="17">
        <v>0</v>
      </c>
      <c r="CJ420" s="17">
        <v>0</v>
      </c>
      <c r="CK420" s="17">
        <v>0</v>
      </c>
      <c r="CL420" s="17">
        <v>0</v>
      </c>
      <c r="CM420" s="17">
        <v>0</v>
      </c>
      <c r="CN420" s="17">
        <v>0</v>
      </c>
      <c r="CO420" s="17">
        <v>0</v>
      </c>
      <c r="CP420" s="17">
        <v>0</v>
      </c>
      <c r="CQ420" s="17">
        <v>0</v>
      </c>
      <c r="CR420" s="17">
        <v>0</v>
      </c>
      <c r="CS420" s="17">
        <v>0</v>
      </c>
      <c r="CT420" s="17">
        <v>0</v>
      </c>
      <c r="CU420" s="17">
        <v>0</v>
      </c>
      <c r="CV420" s="17">
        <v>0</v>
      </c>
      <c r="CW420" s="17">
        <v>0</v>
      </c>
      <c r="CX420" s="17">
        <v>0</v>
      </c>
      <c r="CY420" s="17">
        <v>0</v>
      </c>
      <c r="CZ420" s="17">
        <v>0</v>
      </c>
      <c r="DA420" s="17">
        <v>0</v>
      </c>
      <c r="DB420" s="17">
        <v>0</v>
      </c>
      <c r="DC420" s="17">
        <v>0</v>
      </c>
      <c r="DD420" s="17">
        <v>0</v>
      </c>
      <c r="DE420" s="17">
        <v>0</v>
      </c>
      <c r="DF420" s="17">
        <v>0</v>
      </c>
      <c r="DG420" s="17">
        <v>0</v>
      </c>
      <c r="DH420" s="17">
        <v>0</v>
      </c>
      <c r="DI420" s="17">
        <v>0</v>
      </c>
      <c r="DJ420" s="17">
        <v>0</v>
      </c>
      <c r="DK420" s="17">
        <v>0</v>
      </c>
      <c r="DL420" s="17">
        <v>0</v>
      </c>
      <c r="DM420" s="17">
        <v>0</v>
      </c>
      <c r="DN420" s="17">
        <v>0</v>
      </c>
      <c r="DO420" s="17">
        <v>0</v>
      </c>
      <c r="DP420" s="17">
        <v>0</v>
      </c>
      <c r="DQ420" s="17">
        <v>0</v>
      </c>
      <c r="DR420" s="17">
        <v>0</v>
      </c>
      <c r="DS420" s="17">
        <v>0</v>
      </c>
      <c r="DT420" s="17">
        <v>0</v>
      </c>
      <c r="DU420" s="17">
        <v>0</v>
      </c>
      <c r="DV420" s="17">
        <v>0</v>
      </c>
      <c r="DW420" s="17">
        <v>0</v>
      </c>
      <c r="DX420" s="17">
        <v>0</v>
      </c>
      <c r="DY420" s="17">
        <v>0</v>
      </c>
      <c r="DZ420" s="17">
        <v>0</v>
      </c>
      <c r="EA420" s="17">
        <v>0</v>
      </c>
      <c r="EB420" s="17">
        <v>0</v>
      </c>
      <c r="EC420" s="17">
        <v>0</v>
      </c>
      <c r="ED420" s="17">
        <v>0</v>
      </c>
      <c r="EE420" s="17">
        <v>0</v>
      </c>
      <c r="EF420" s="17">
        <v>0</v>
      </c>
      <c r="EG420" s="17">
        <v>0</v>
      </c>
      <c r="EH420" s="17">
        <v>0</v>
      </c>
      <c r="EI420" s="17">
        <v>0</v>
      </c>
      <c r="EJ420" s="17">
        <v>0</v>
      </c>
      <c r="EK420" s="17">
        <v>0</v>
      </c>
      <c r="EL420" s="17">
        <v>0</v>
      </c>
      <c r="EM420" s="17">
        <v>0</v>
      </c>
      <c r="EN420" s="17">
        <v>0</v>
      </c>
      <c r="EO420" s="17">
        <v>0</v>
      </c>
      <c r="EP420" s="17">
        <v>0</v>
      </c>
      <c r="EQ420" s="17">
        <v>0</v>
      </c>
      <c r="ER420" s="17">
        <v>0</v>
      </c>
      <c r="ES420" s="17">
        <v>0</v>
      </c>
      <c r="ET420" s="17">
        <v>0</v>
      </c>
      <c r="EU420" s="17">
        <v>0</v>
      </c>
      <c r="EV420" s="17">
        <v>0</v>
      </c>
      <c r="EW420" s="17">
        <v>0</v>
      </c>
      <c r="EX420" s="17">
        <v>0</v>
      </c>
      <c r="EY420" s="17">
        <v>0</v>
      </c>
      <c r="EZ420" s="17">
        <v>0</v>
      </c>
      <c r="FA420" s="17">
        <v>0</v>
      </c>
      <c r="FB420" s="17">
        <v>0</v>
      </c>
      <c r="FC420" s="17">
        <v>0</v>
      </c>
      <c r="FD420" s="17">
        <v>0</v>
      </c>
      <c r="FE420" s="17">
        <v>0</v>
      </c>
      <c r="FF420" s="17">
        <v>0</v>
      </c>
      <c r="FG420" s="17">
        <v>0</v>
      </c>
      <c r="FH420" s="17">
        <v>0</v>
      </c>
      <c r="FI420" s="17">
        <v>0</v>
      </c>
      <c r="FJ420" s="17">
        <v>0</v>
      </c>
      <c r="FK420" s="17">
        <v>0</v>
      </c>
      <c r="FL420" s="17">
        <v>0</v>
      </c>
      <c r="FM420" s="17">
        <v>0</v>
      </c>
      <c r="FN420" s="17">
        <v>0</v>
      </c>
      <c r="FO420" s="17">
        <v>0</v>
      </c>
      <c r="FP420" s="17">
        <v>0</v>
      </c>
      <c r="FQ420" s="17">
        <v>0</v>
      </c>
      <c r="FR420" s="17">
        <v>0</v>
      </c>
      <c r="FS420" s="17">
        <v>0</v>
      </c>
      <c r="FT420" s="17">
        <v>0</v>
      </c>
      <c r="FU420" s="17">
        <v>0</v>
      </c>
      <c r="FV420" s="17">
        <v>0</v>
      </c>
      <c r="FW420" s="17">
        <v>0</v>
      </c>
      <c r="FX420" s="17">
        <v>0</v>
      </c>
      <c r="FY420" s="17">
        <v>0</v>
      </c>
      <c r="FZ420" s="17">
        <v>0</v>
      </c>
      <c r="GA420" s="17">
        <v>0</v>
      </c>
      <c r="GB420" s="17">
        <v>0</v>
      </c>
      <c r="GC420" s="17">
        <v>0</v>
      </c>
      <c r="GD420" s="17">
        <v>0</v>
      </c>
      <c r="GE420" s="17">
        <v>0</v>
      </c>
      <c r="GF420" s="17">
        <v>0</v>
      </c>
      <c r="GG420" s="17">
        <v>0</v>
      </c>
      <c r="GH420" s="17">
        <v>0</v>
      </c>
      <c r="GI420" s="17">
        <v>0</v>
      </c>
      <c r="GJ420" s="17">
        <v>0</v>
      </c>
      <c r="GK420" s="17">
        <v>0</v>
      </c>
      <c r="GL420" s="17">
        <v>0</v>
      </c>
      <c r="GM420" s="17">
        <v>0</v>
      </c>
      <c r="GN420" s="17">
        <v>0</v>
      </c>
      <c r="GO420" s="17">
        <v>0</v>
      </c>
      <c r="GP420" s="17">
        <v>0</v>
      </c>
      <c r="GQ420" s="17">
        <v>0</v>
      </c>
      <c r="GR420" s="17">
        <v>0</v>
      </c>
      <c r="GS420" s="17">
        <v>0</v>
      </c>
      <c r="GT420" s="17">
        <v>0</v>
      </c>
      <c r="GU420" s="17">
        <v>0</v>
      </c>
      <c r="GV420" s="17">
        <v>0</v>
      </c>
      <c r="GW420" s="17">
        <v>0</v>
      </c>
      <c r="GX420" s="17">
        <v>0</v>
      </c>
      <c r="GY420" s="17">
        <v>0</v>
      </c>
      <c r="GZ420" s="17">
        <v>0</v>
      </c>
      <c r="HA420" s="17">
        <v>0</v>
      </c>
      <c r="HB420" s="17">
        <v>0</v>
      </c>
      <c r="HC420" s="17">
        <v>0</v>
      </c>
      <c r="HD420" s="17">
        <v>0</v>
      </c>
      <c r="HE420" s="17">
        <v>0</v>
      </c>
      <c r="HF420" s="17">
        <v>0</v>
      </c>
      <c r="HG420" s="17">
        <v>0</v>
      </c>
      <c r="HH420" s="17">
        <v>0</v>
      </c>
      <c r="HI420" s="17">
        <v>0</v>
      </c>
      <c r="HJ420" s="17">
        <v>0</v>
      </c>
      <c r="HK420" s="17">
        <v>0</v>
      </c>
      <c r="HL420" s="17">
        <v>0</v>
      </c>
      <c r="HM420" s="17">
        <v>0</v>
      </c>
      <c r="HN420" s="17">
        <v>0</v>
      </c>
      <c r="HO420" s="17">
        <v>0</v>
      </c>
      <c r="HP420" s="17">
        <v>0</v>
      </c>
      <c r="HQ420" s="17">
        <v>0</v>
      </c>
      <c r="HR420" s="17">
        <v>0</v>
      </c>
      <c r="HS420" s="17">
        <v>0</v>
      </c>
      <c r="HT420" s="17">
        <v>0</v>
      </c>
      <c r="HU420" s="17">
        <v>0</v>
      </c>
      <c r="HV420" s="17">
        <v>0</v>
      </c>
      <c r="HW420" s="17">
        <v>0</v>
      </c>
      <c r="HX420" s="17">
        <v>0</v>
      </c>
      <c r="HY420" s="17">
        <v>0</v>
      </c>
      <c r="HZ420" s="17">
        <v>0</v>
      </c>
      <c r="IA420" s="17">
        <v>0</v>
      </c>
      <c r="IB420" s="17">
        <v>0</v>
      </c>
      <c r="IC420" s="17">
        <v>0</v>
      </c>
      <c r="ID420" s="17">
        <v>0</v>
      </c>
      <c r="IE420" s="17">
        <v>0</v>
      </c>
      <c r="IF420" s="17">
        <v>0</v>
      </c>
      <c r="IG420" s="17">
        <v>0</v>
      </c>
      <c r="IH420" s="17">
        <v>0</v>
      </c>
      <c r="II420" s="17">
        <v>0</v>
      </c>
      <c r="IJ420" s="17">
        <v>0</v>
      </c>
      <c r="IK420" s="17">
        <v>0</v>
      </c>
      <c r="IL420" s="17">
        <v>0</v>
      </c>
      <c r="IM420" s="17">
        <v>0</v>
      </c>
      <c r="IN420" s="17">
        <v>0</v>
      </c>
      <c r="IO420" s="17">
        <v>0</v>
      </c>
      <c r="IP420" s="17">
        <v>0</v>
      </c>
      <c r="IQ420" s="17">
        <v>0</v>
      </c>
      <c r="IR420" s="17">
        <v>0</v>
      </c>
      <c r="IS420" s="17">
        <v>0</v>
      </c>
      <c r="IT420" s="17">
        <v>0</v>
      </c>
      <c r="IU420" s="17">
        <v>0</v>
      </c>
      <c r="IV420" s="17">
        <v>0</v>
      </c>
      <c r="IW420" s="17">
        <v>0</v>
      </c>
      <c r="IX420" s="17">
        <v>0</v>
      </c>
      <c r="IY420" s="17">
        <v>0</v>
      </c>
      <c r="IZ420" s="17">
        <v>0</v>
      </c>
      <c r="JA420" s="17">
        <v>0</v>
      </c>
      <c r="JB420" s="17">
        <v>0</v>
      </c>
      <c r="JC420" s="17">
        <v>0</v>
      </c>
      <c r="JD420" s="17">
        <v>0</v>
      </c>
      <c r="JE420" s="17">
        <v>0</v>
      </c>
      <c r="JF420" s="17">
        <v>0</v>
      </c>
      <c r="JG420" s="17">
        <v>0</v>
      </c>
      <c r="JH420" s="17">
        <v>0</v>
      </c>
      <c r="JI420" s="17">
        <v>0</v>
      </c>
      <c r="JJ420" s="17">
        <v>0</v>
      </c>
      <c r="JK420" s="17">
        <v>0</v>
      </c>
      <c r="JL420" s="17">
        <v>0</v>
      </c>
      <c r="JM420" s="17">
        <v>0</v>
      </c>
      <c r="JN420" s="17">
        <v>0</v>
      </c>
      <c r="JO420" s="17">
        <v>0</v>
      </c>
      <c r="JP420" s="17">
        <v>0</v>
      </c>
      <c r="JQ420" s="17">
        <v>0</v>
      </c>
      <c r="JR420" s="17">
        <v>0</v>
      </c>
      <c r="JS420" s="17">
        <v>0</v>
      </c>
      <c r="JT420" s="17">
        <v>0</v>
      </c>
      <c r="JU420" s="17">
        <v>0</v>
      </c>
      <c r="JV420" s="17">
        <v>0</v>
      </c>
      <c r="JW420" s="17">
        <v>0</v>
      </c>
      <c r="JX420" s="17">
        <v>0</v>
      </c>
      <c r="JY420" s="17">
        <v>0</v>
      </c>
    </row>
    <row r="421" spans="1:285" x14ac:dyDescent="0.15">
      <c r="A421" s="17" t="s">
        <v>453</v>
      </c>
      <c r="B421" s="17" t="s">
        <v>454</v>
      </c>
      <c r="C421" s="17">
        <v>0</v>
      </c>
      <c r="D421" s="17">
        <v>0</v>
      </c>
      <c r="E421" s="17">
        <v>0</v>
      </c>
      <c r="F421" s="17">
        <v>0</v>
      </c>
      <c r="G421" s="17">
        <v>0</v>
      </c>
      <c r="H421" s="17">
        <v>0</v>
      </c>
      <c r="I421" s="17">
        <v>7.09</v>
      </c>
      <c r="J421" s="17">
        <v>7.09</v>
      </c>
      <c r="K421" s="17">
        <v>7.09</v>
      </c>
      <c r="L421" s="17">
        <v>7.09</v>
      </c>
      <c r="M421" s="17">
        <v>7.09</v>
      </c>
      <c r="N421" s="17">
        <v>7.12</v>
      </c>
      <c r="O421" s="17">
        <v>7.11</v>
      </c>
      <c r="P421" s="17">
        <v>7.11</v>
      </c>
      <c r="Q421" s="17">
        <v>7.1</v>
      </c>
      <c r="R421" s="17">
        <v>7.11</v>
      </c>
      <c r="S421" s="17">
        <v>7.12</v>
      </c>
      <c r="T421" s="17">
        <v>7.12</v>
      </c>
      <c r="U421" s="17">
        <v>7.12</v>
      </c>
      <c r="V421" s="17">
        <v>7.12</v>
      </c>
      <c r="W421" s="17">
        <v>7.13</v>
      </c>
      <c r="X421" s="17">
        <v>7.14</v>
      </c>
      <c r="Y421" s="17">
        <v>7.13</v>
      </c>
      <c r="Z421" s="17">
        <v>7.14</v>
      </c>
      <c r="AA421" s="17">
        <v>7.14</v>
      </c>
      <c r="AB421" s="17">
        <v>0</v>
      </c>
      <c r="AC421" s="17">
        <v>0</v>
      </c>
      <c r="AD421" s="17">
        <v>0</v>
      </c>
      <c r="AE421" s="17">
        <v>0</v>
      </c>
      <c r="AF421" s="17">
        <v>0</v>
      </c>
      <c r="AG421" s="17">
        <v>0</v>
      </c>
      <c r="AH421" s="17">
        <v>0</v>
      </c>
      <c r="AI421" s="17">
        <v>0</v>
      </c>
      <c r="AJ421" s="17">
        <v>0</v>
      </c>
      <c r="AK421" s="17">
        <v>0</v>
      </c>
      <c r="AL421" s="17">
        <v>0</v>
      </c>
      <c r="AM421" s="17">
        <v>0</v>
      </c>
      <c r="AN421" s="17">
        <v>0</v>
      </c>
      <c r="AO421" s="17">
        <v>0</v>
      </c>
      <c r="AP421" s="17">
        <v>0</v>
      </c>
      <c r="AQ421" s="17">
        <v>0</v>
      </c>
      <c r="AR421" s="17">
        <v>0</v>
      </c>
      <c r="AS421" s="17">
        <v>0</v>
      </c>
      <c r="AT421" s="17">
        <v>0</v>
      </c>
      <c r="AU421" s="17">
        <v>0</v>
      </c>
      <c r="AV421" s="17">
        <v>0</v>
      </c>
      <c r="AW421" s="17">
        <v>0</v>
      </c>
      <c r="AX421" s="17">
        <v>0</v>
      </c>
      <c r="AY421" s="17">
        <v>0</v>
      </c>
      <c r="AZ421" s="17">
        <v>0</v>
      </c>
      <c r="BA421" s="17">
        <v>0</v>
      </c>
      <c r="BB421" s="17">
        <v>0</v>
      </c>
      <c r="BC421" s="17">
        <v>0</v>
      </c>
      <c r="BD421" s="17">
        <v>0</v>
      </c>
      <c r="BE421" s="17">
        <v>0</v>
      </c>
      <c r="BF421" s="17">
        <v>0</v>
      </c>
      <c r="BG421" s="17">
        <v>0</v>
      </c>
      <c r="BH421" s="17">
        <v>0</v>
      </c>
      <c r="BI421" s="17">
        <v>0</v>
      </c>
      <c r="BJ421" s="17">
        <v>0</v>
      </c>
      <c r="BK421" s="17">
        <v>0</v>
      </c>
      <c r="BL421" s="17">
        <v>0</v>
      </c>
      <c r="BM421" s="17">
        <v>0</v>
      </c>
      <c r="BN421" s="17">
        <v>0</v>
      </c>
      <c r="BO421" s="17">
        <v>0</v>
      </c>
      <c r="BP421" s="17">
        <v>0</v>
      </c>
      <c r="BQ421" s="17">
        <v>0</v>
      </c>
      <c r="BR421" s="17">
        <v>0</v>
      </c>
      <c r="BS421" s="17">
        <v>0</v>
      </c>
      <c r="BT421" s="17">
        <v>0</v>
      </c>
      <c r="BU421" s="17">
        <v>0</v>
      </c>
      <c r="BV421" s="17">
        <v>0</v>
      </c>
      <c r="BW421" s="17">
        <v>0</v>
      </c>
      <c r="BX421" s="17">
        <v>0</v>
      </c>
      <c r="BY421" s="17">
        <v>0</v>
      </c>
      <c r="BZ421" s="17">
        <v>0</v>
      </c>
      <c r="CA421" s="17">
        <v>0</v>
      </c>
      <c r="CB421" s="17">
        <v>0</v>
      </c>
      <c r="CC421" s="17">
        <v>0</v>
      </c>
      <c r="CD421" s="17">
        <v>0</v>
      </c>
      <c r="CE421" s="17">
        <v>0</v>
      </c>
      <c r="CF421" s="17">
        <v>0</v>
      </c>
      <c r="CG421" s="17">
        <v>0</v>
      </c>
      <c r="CH421" s="17">
        <v>0</v>
      </c>
      <c r="CI421" s="17">
        <v>0</v>
      </c>
      <c r="CJ421" s="17">
        <v>0</v>
      </c>
      <c r="CK421" s="17">
        <v>0</v>
      </c>
      <c r="CL421" s="17">
        <v>0</v>
      </c>
      <c r="CM421" s="17">
        <v>0</v>
      </c>
      <c r="CN421" s="17">
        <v>0</v>
      </c>
      <c r="CO421" s="17">
        <v>0</v>
      </c>
      <c r="CP421" s="17">
        <v>0</v>
      </c>
      <c r="CQ421" s="17">
        <v>0</v>
      </c>
      <c r="CR421" s="17">
        <v>0</v>
      </c>
      <c r="CS421" s="17">
        <v>0</v>
      </c>
      <c r="CT421" s="17">
        <v>0</v>
      </c>
      <c r="CU421" s="17">
        <v>0</v>
      </c>
      <c r="CV421" s="17">
        <v>0</v>
      </c>
      <c r="CW421" s="17">
        <v>0</v>
      </c>
      <c r="CX421" s="17">
        <v>0</v>
      </c>
      <c r="CY421" s="17">
        <v>0</v>
      </c>
      <c r="CZ421" s="17">
        <v>0</v>
      </c>
      <c r="DA421" s="17">
        <v>0</v>
      </c>
      <c r="DB421" s="17">
        <v>0</v>
      </c>
      <c r="DC421" s="17">
        <v>0</v>
      </c>
      <c r="DD421" s="17">
        <v>0</v>
      </c>
      <c r="DE421" s="17">
        <v>0</v>
      </c>
      <c r="DF421" s="17">
        <v>0</v>
      </c>
      <c r="DG421" s="17">
        <v>0</v>
      </c>
      <c r="DH421" s="17">
        <v>0</v>
      </c>
      <c r="DI421" s="17">
        <v>0</v>
      </c>
      <c r="DJ421" s="17">
        <v>0</v>
      </c>
      <c r="DK421" s="17">
        <v>0</v>
      </c>
      <c r="DL421" s="17">
        <v>0</v>
      </c>
      <c r="DM421" s="17">
        <v>0</v>
      </c>
      <c r="DN421" s="17">
        <v>0</v>
      </c>
      <c r="DO421" s="17">
        <v>0</v>
      </c>
      <c r="DP421" s="17">
        <v>0</v>
      </c>
      <c r="DQ421" s="17">
        <v>0</v>
      </c>
      <c r="DR421" s="17">
        <v>0</v>
      </c>
      <c r="DS421" s="17">
        <v>0</v>
      </c>
      <c r="DT421" s="17">
        <v>0</v>
      </c>
      <c r="DU421" s="17">
        <v>0</v>
      </c>
      <c r="DV421" s="17">
        <v>0</v>
      </c>
      <c r="DW421" s="17">
        <v>0</v>
      </c>
      <c r="DX421" s="17">
        <v>0</v>
      </c>
      <c r="DY421" s="17">
        <v>0</v>
      </c>
      <c r="DZ421" s="17">
        <v>0</v>
      </c>
      <c r="EA421" s="17">
        <v>0</v>
      </c>
      <c r="EB421" s="17">
        <v>0</v>
      </c>
      <c r="EC421" s="17">
        <v>0</v>
      </c>
      <c r="ED421" s="17">
        <v>0</v>
      </c>
      <c r="EE421" s="17">
        <v>0</v>
      </c>
      <c r="EF421" s="17">
        <v>0</v>
      </c>
      <c r="EG421" s="17">
        <v>0</v>
      </c>
      <c r="EH421" s="17">
        <v>0</v>
      </c>
      <c r="EI421" s="17">
        <v>0</v>
      </c>
      <c r="EJ421" s="17">
        <v>0</v>
      </c>
      <c r="EK421" s="17">
        <v>0</v>
      </c>
      <c r="EL421" s="17">
        <v>0</v>
      </c>
      <c r="EM421" s="17">
        <v>0</v>
      </c>
      <c r="EN421" s="17">
        <v>0</v>
      </c>
      <c r="EO421" s="17">
        <v>0</v>
      </c>
      <c r="EP421" s="17">
        <v>0</v>
      </c>
      <c r="EQ421" s="17">
        <v>0</v>
      </c>
      <c r="ER421" s="17">
        <v>0</v>
      </c>
      <c r="ES421" s="17">
        <v>0</v>
      </c>
      <c r="ET421" s="17">
        <v>0</v>
      </c>
      <c r="EU421" s="17">
        <v>0</v>
      </c>
      <c r="EV421" s="17">
        <v>0</v>
      </c>
      <c r="EW421" s="17">
        <v>0</v>
      </c>
      <c r="EX421" s="17">
        <v>0</v>
      </c>
      <c r="EY421" s="17">
        <v>0</v>
      </c>
      <c r="EZ421" s="17">
        <v>0</v>
      </c>
      <c r="FA421" s="17">
        <v>0</v>
      </c>
      <c r="FB421" s="17">
        <v>0</v>
      </c>
      <c r="FC421" s="17">
        <v>0</v>
      </c>
      <c r="FD421" s="17">
        <v>0</v>
      </c>
      <c r="FE421" s="17">
        <v>0</v>
      </c>
      <c r="FF421" s="17">
        <v>0</v>
      </c>
      <c r="FG421" s="17">
        <v>0</v>
      </c>
      <c r="FH421" s="17">
        <v>0</v>
      </c>
      <c r="FI421" s="17">
        <v>0</v>
      </c>
      <c r="FJ421" s="17">
        <v>0</v>
      </c>
      <c r="FK421" s="17">
        <v>0</v>
      </c>
      <c r="FL421" s="17">
        <v>0</v>
      </c>
      <c r="FM421" s="17">
        <v>0</v>
      </c>
      <c r="FN421" s="17">
        <v>0</v>
      </c>
      <c r="FO421" s="17">
        <v>0</v>
      </c>
      <c r="FP421" s="17">
        <v>0</v>
      </c>
      <c r="FQ421" s="17">
        <v>0</v>
      </c>
      <c r="FR421" s="17">
        <v>0</v>
      </c>
      <c r="FS421" s="17">
        <v>0</v>
      </c>
      <c r="FT421" s="17">
        <v>0</v>
      </c>
      <c r="FU421" s="17">
        <v>0</v>
      </c>
      <c r="FV421" s="17">
        <v>0</v>
      </c>
      <c r="FW421" s="17">
        <v>0</v>
      </c>
      <c r="FX421" s="17">
        <v>0</v>
      </c>
      <c r="FY421" s="17">
        <v>0</v>
      </c>
      <c r="FZ421" s="17">
        <v>0</v>
      </c>
      <c r="GA421" s="17">
        <v>0</v>
      </c>
      <c r="GB421" s="17">
        <v>0</v>
      </c>
      <c r="GC421" s="17">
        <v>0</v>
      </c>
      <c r="GD421" s="17">
        <v>0</v>
      </c>
      <c r="GE421" s="17">
        <v>0</v>
      </c>
      <c r="GF421" s="17">
        <v>0</v>
      </c>
      <c r="GG421" s="17">
        <v>0</v>
      </c>
      <c r="GH421" s="17">
        <v>0</v>
      </c>
      <c r="GI421" s="17">
        <v>0</v>
      </c>
      <c r="GJ421" s="17">
        <v>0</v>
      </c>
      <c r="GK421" s="17">
        <v>0</v>
      </c>
      <c r="GL421" s="17">
        <v>0</v>
      </c>
      <c r="GM421" s="17">
        <v>0</v>
      </c>
      <c r="GN421" s="17">
        <v>0</v>
      </c>
      <c r="GO421" s="17">
        <v>0</v>
      </c>
      <c r="GP421" s="17">
        <v>0</v>
      </c>
      <c r="GQ421" s="17">
        <v>0</v>
      </c>
      <c r="GR421" s="17">
        <v>0</v>
      </c>
      <c r="GS421" s="17">
        <v>0</v>
      </c>
      <c r="GT421" s="17">
        <v>0</v>
      </c>
      <c r="GU421" s="17">
        <v>0</v>
      </c>
      <c r="GV421" s="17">
        <v>0</v>
      </c>
      <c r="GW421" s="17">
        <v>0</v>
      </c>
      <c r="GX421" s="17">
        <v>0</v>
      </c>
      <c r="GY421" s="17">
        <v>0</v>
      </c>
      <c r="GZ421" s="17">
        <v>0</v>
      </c>
      <c r="HA421" s="17">
        <v>0</v>
      </c>
      <c r="HB421" s="17">
        <v>0</v>
      </c>
      <c r="HC421" s="17">
        <v>0</v>
      </c>
      <c r="HD421" s="17">
        <v>0</v>
      </c>
      <c r="HE421" s="17">
        <v>0</v>
      </c>
      <c r="HF421" s="17">
        <v>0</v>
      </c>
      <c r="HG421" s="17">
        <v>0</v>
      </c>
      <c r="HH421" s="17">
        <v>0</v>
      </c>
      <c r="HI421" s="17">
        <v>0</v>
      </c>
      <c r="HJ421" s="17">
        <v>0</v>
      </c>
      <c r="HK421" s="17">
        <v>0</v>
      </c>
      <c r="HL421" s="17">
        <v>0</v>
      </c>
      <c r="HM421" s="17">
        <v>0</v>
      </c>
      <c r="HN421" s="17">
        <v>0</v>
      </c>
      <c r="HO421" s="17">
        <v>0</v>
      </c>
      <c r="HP421" s="17">
        <v>0</v>
      </c>
      <c r="HQ421" s="17">
        <v>0</v>
      </c>
      <c r="HR421" s="17">
        <v>0</v>
      </c>
      <c r="HS421" s="17">
        <v>0</v>
      </c>
      <c r="HT421" s="17">
        <v>0</v>
      </c>
      <c r="HU421" s="17">
        <v>0</v>
      </c>
      <c r="HV421" s="17">
        <v>0</v>
      </c>
      <c r="HW421" s="17">
        <v>0</v>
      </c>
      <c r="HX421" s="17">
        <v>0</v>
      </c>
      <c r="HY421" s="17">
        <v>0</v>
      </c>
      <c r="HZ421" s="17">
        <v>0</v>
      </c>
      <c r="IA421" s="17">
        <v>0</v>
      </c>
      <c r="IB421" s="17">
        <v>0</v>
      </c>
      <c r="IC421" s="17">
        <v>0</v>
      </c>
      <c r="ID421" s="17">
        <v>0</v>
      </c>
      <c r="IE421" s="17">
        <v>0</v>
      </c>
      <c r="IF421" s="17">
        <v>0</v>
      </c>
      <c r="IG421" s="17">
        <v>0</v>
      </c>
      <c r="IH421" s="17">
        <v>0</v>
      </c>
      <c r="II421" s="17">
        <v>0</v>
      </c>
      <c r="IJ421" s="17">
        <v>0</v>
      </c>
      <c r="IK421" s="17">
        <v>0</v>
      </c>
      <c r="IL421" s="17">
        <v>0</v>
      </c>
      <c r="IM421" s="17">
        <v>0</v>
      </c>
      <c r="IN421" s="17">
        <v>0</v>
      </c>
      <c r="IO421" s="17">
        <v>0</v>
      </c>
      <c r="IP421" s="17">
        <v>0</v>
      </c>
      <c r="IQ421" s="17">
        <v>0</v>
      </c>
      <c r="IR421" s="17">
        <v>0</v>
      </c>
      <c r="IS421" s="17">
        <v>0</v>
      </c>
      <c r="IT421" s="17">
        <v>0</v>
      </c>
      <c r="IU421" s="17">
        <v>0</v>
      </c>
      <c r="IV421" s="17">
        <v>0</v>
      </c>
      <c r="IW421" s="17">
        <v>0</v>
      </c>
      <c r="IX421" s="17">
        <v>0</v>
      </c>
      <c r="IY421" s="17">
        <v>0</v>
      </c>
      <c r="IZ421" s="17">
        <v>0</v>
      </c>
      <c r="JA421" s="17">
        <v>0</v>
      </c>
      <c r="JB421" s="17">
        <v>0</v>
      </c>
      <c r="JC421" s="17">
        <v>0</v>
      </c>
      <c r="JD421" s="17">
        <v>0</v>
      </c>
      <c r="JE421" s="17">
        <v>0</v>
      </c>
      <c r="JF421" s="17">
        <v>0</v>
      </c>
      <c r="JG421" s="17">
        <v>0</v>
      </c>
      <c r="JH421" s="17">
        <v>0</v>
      </c>
      <c r="JI421" s="17">
        <v>0</v>
      </c>
      <c r="JJ421" s="17">
        <v>0</v>
      </c>
      <c r="JK421" s="17">
        <v>0</v>
      </c>
      <c r="JL421" s="17">
        <v>0</v>
      </c>
      <c r="JM421" s="17">
        <v>0</v>
      </c>
      <c r="JN421" s="17">
        <v>0</v>
      </c>
      <c r="JO421" s="17">
        <v>0</v>
      </c>
      <c r="JP421" s="17">
        <v>0</v>
      </c>
      <c r="JQ421" s="17">
        <v>0</v>
      </c>
      <c r="JR421" s="17">
        <v>0</v>
      </c>
      <c r="JS421" s="17">
        <v>0</v>
      </c>
      <c r="JT421" s="17">
        <v>0</v>
      </c>
      <c r="JU421" s="17">
        <v>0</v>
      </c>
      <c r="JV421" s="17">
        <v>0</v>
      </c>
      <c r="JW421" s="17">
        <v>0</v>
      </c>
      <c r="JX421" s="17">
        <v>0</v>
      </c>
      <c r="JY421" s="17">
        <v>0</v>
      </c>
    </row>
    <row r="422" spans="1:285" x14ac:dyDescent="0.15">
      <c r="A422" s="17" t="s">
        <v>762</v>
      </c>
      <c r="B422" s="17" t="s">
        <v>763</v>
      </c>
      <c r="C422" s="17">
        <v>0</v>
      </c>
      <c r="D422" s="17">
        <v>0</v>
      </c>
      <c r="E422" s="17">
        <v>0</v>
      </c>
      <c r="F422" s="17">
        <v>0</v>
      </c>
      <c r="G422" s="17">
        <v>0</v>
      </c>
      <c r="H422" s="17">
        <v>0</v>
      </c>
      <c r="I422" s="17">
        <v>35.56</v>
      </c>
      <c r="J422" s="17">
        <v>35.56</v>
      </c>
      <c r="K422" s="17">
        <v>35.56</v>
      </c>
      <c r="L422" s="17">
        <v>35.56</v>
      </c>
      <c r="M422" s="17">
        <v>35.56</v>
      </c>
      <c r="N422" s="17">
        <v>35.880000000000003</v>
      </c>
      <c r="O422" s="17">
        <v>35.78</v>
      </c>
      <c r="P422" s="17">
        <v>35.65</v>
      </c>
      <c r="Q422" s="17">
        <v>35.72</v>
      </c>
      <c r="R422" s="17">
        <v>35.700000000000003</v>
      </c>
      <c r="S422" s="17">
        <v>35.76</v>
      </c>
      <c r="T422" s="17">
        <v>35.79</v>
      </c>
      <c r="U422" s="17">
        <v>35.85</v>
      </c>
      <c r="V422" s="17">
        <v>35.85</v>
      </c>
      <c r="W422" s="17">
        <v>35.83</v>
      </c>
      <c r="X422" s="17">
        <v>35.82</v>
      </c>
      <c r="Y422" s="17">
        <v>35.86</v>
      </c>
      <c r="Z422" s="17">
        <v>35.869999999999997</v>
      </c>
      <c r="AA422" s="17">
        <v>35.89</v>
      </c>
      <c r="AB422" s="17">
        <v>0</v>
      </c>
      <c r="AC422" s="17">
        <v>0</v>
      </c>
      <c r="AD422" s="17">
        <v>0</v>
      </c>
      <c r="AE422" s="17">
        <v>0</v>
      </c>
      <c r="AF422" s="17">
        <v>0</v>
      </c>
      <c r="AG422" s="17">
        <v>0</v>
      </c>
      <c r="AH422" s="17">
        <v>0</v>
      </c>
      <c r="AI422" s="17">
        <v>0</v>
      </c>
      <c r="AJ422" s="17">
        <v>0</v>
      </c>
      <c r="AK422" s="17">
        <v>0</v>
      </c>
      <c r="AL422" s="17">
        <v>0</v>
      </c>
      <c r="AM422" s="17">
        <v>0</v>
      </c>
      <c r="AN422" s="17">
        <v>0</v>
      </c>
      <c r="AO422" s="17">
        <v>0</v>
      </c>
      <c r="AP422" s="17">
        <v>0</v>
      </c>
      <c r="AQ422" s="17">
        <v>0</v>
      </c>
      <c r="AR422" s="17">
        <v>0</v>
      </c>
      <c r="AS422" s="17">
        <v>0</v>
      </c>
      <c r="AT422" s="17">
        <v>0</v>
      </c>
      <c r="AU422" s="17">
        <v>0</v>
      </c>
      <c r="AV422" s="17">
        <v>0</v>
      </c>
      <c r="AW422" s="17">
        <v>0</v>
      </c>
      <c r="AX422" s="17">
        <v>0</v>
      </c>
      <c r="AY422" s="17">
        <v>0</v>
      </c>
      <c r="AZ422" s="17">
        <v>0</v>
      </c>
      <c r="BA422" s="17">
        <v>0</v>
      </c>
      <c r="BB422" s="17">
        <v>0</v>
      </c>
      <c r="BC422" s="17">
        <v>0</v>
      </c>
      <c r="BD422" s="17">
        <v>0</v>
      </c>
      <c r="BE422" s="17">
        <v>0</v>
      </c>
      <c r="BF422" s="17">
        <v>0</v>
      </c>
      <c r="BG422" s="17">
        <v>0</v>
      </c>
      <c r="BH422" s="17">
        <v>0</v>
      </c>
      <c r="BI422" s="17">
        <v>0</v>
      </c>
      <c r="BJ422" s="17">
        <v>0</v>
      </c>
      <c r="BK422" s="17">
        <v>0</v>
      </c>
      <c r="BL422" s="17">
        <v>0</v>
      </c>
      <c r="BM422" s="17">
        <v>0</v>
      </c>
      <c r="BN422" s="17">
        <v>0</v>
      </c>
      <c r="BO422" s="17">
        <v>0</v>
      </c>
      <c r="BP422" s="17">
        <v>0</v>
      </c>
      <c r="BQ422" s="17">
        <v>0</v>
      </c>
      <c r="BR422" s="17">
        <v>0</v>
      </c>
      <c r="BS422" s="17">
        <v>0</v>
      </c>
      <c r="BT422" s="17">
        <v>0</v>
      </c>
      <c r="BU422" s="17">
        <v>0</v>
      </c>
      <c r="BV422" s="17">
        <v>0</v>
      </c>
      <c r="BW422" s="17">
        <v>0</v>
      </c>
      <c r="BX422" s="17">
        <v>0</v>
      </c>
      <c r="BY422" s="17">
        <v>0</v>
      </c>
      <c r="BZ422" s="17">
        <v>0</v>
      </c>
      <c r="CA422" s="17">
        <v>0</v>
      </c>
      <c r="CB422" s="17">
        <v>0</v>
      </c>
      <c r="CC422" s="17">
        <v>0</v>
      </c>
      <c r="CD422" s="17">
        <v>0</v>
      </c>
      <c r="CE422" s="17">
        <v>0</v>
      </c>
      <c r="CF422" s="17">
        <v>0</v>
      </c>
      <c r="CG422" s="17">
        <v>0</v>
      </c>
      <c r="CH422" s="17">
        <v>0</v>
      </c>
      <c r="CI422" s="17">
        <v>0</v>
      </c>
      <c r="CJ422" s="17">
        <v>0</v>
      </c>
      <c r="CK422" s="17">
        <v>0</v>
      </c>
      <c r="CL422" s="17">
        <v>0</v>
      </c>
      <c r="CM422" s="17">
        <v>0</v>
      </c>
      <c r="CN422" s="17">
        <v>0</v>
      </c>
      <c r="CO422" s="17">
        <v>0</v>
      </c>
      <c r="CP422" s="17">
        <v>0</v>
      </c>
      <c r="CQ422" s="17">
        <v>0</v>
      </c>
      <c r="CR422" s="17">
        <v>0</v>
      </c>
      <c r="CS422" s="17">
        <v>0</v>
      </c>
      <c r="CT422" s="17">
        <v>0</v>
      </c>
      <c r="CU422" s="17">
        <v>0</v>
      </c>
      <c r="CV422" s="17">
        <v>0</v>
      </c>
      <c r="CW422" s="17">
        <v>0</v>
      </c>
      <c r="CX422" s="17">
        <v>0</v>
      </c>
      <c r="CY422" s="17">
        <v>0</v>
      </c>
      <c r="CZ422" s="17">
        <v>0</v>
      </c>
      <c r="DA422" s="17">
        <v>0</v>
      </c>
      <c r="DB422" s="17">
        <v>0</v>
      </c>
      <c r="DC422" s="17">
        <v>0</v>
      </c>
      <c r="DD422" s="17">
        <v>0</v>
      </c>
      <c r="DE422" s="17">
        <v>0</v>
      </c>
      <c r="DF422" s="17">
        <v>0</v>
      </c>
      <c r="DG422" s="17">
        <v>0</v>
      </c>
      <c r="DH422" s="17">
        <v>0</v>
      </c>
      <c r="DI422" s="17">
        <v>0</v>
      </c>
      <c r="DJ422" s="17">
        <v>0</v>
      </c>
      <c r="DK422" s="17">
        <v>0</v>
      </c>
      <c r="DL422" s="17">
        <v>0</v>
      </c>
      <c r="DM422" s="17">
        <v>0</v>
      </c>
      <c r="DN422" s="17">
        <v>0</v>
      </c>
      <c r="DO422" s="17">
        <v>0</v>
      </c>
      <c r="DP422" s="17">
        <v>0</v>
      </c>
      <c r="DQ422" s="17">
        <v>0</v>
      </c>
      <c r="DR422" s="17">
        <v>0</v>
      </c>
      <c r="DS422" s="17">
        <v>0</v>
      </c>
      <c r="DT422" s="17">
        <v>0</v>
      </c>
      <c r="DU422" s="17">
        <v>0</v>
      </c>
      <c r="DV422" s="17">
        <v>0</v>
      </c>
      <c r="DW422" s="17">
        <v>0</v>
      </c>
      <c r="DX422" s="17">
        <v>0</v>
      </c>
      <c r="DY422" s="17">
        <v>0</v>
      </c>
      <c r="DZ422" s="17">
        <v>0</v>
      </c>
      <c r="EA422" s="17">
        <v>0</v>
      </c>
      <c r="EB422" s="17">
        <v>0</v>
      </c>
      <c r="EC422" s="17">
        <v>0</v>
      </c>
      <c r="ED422" s="17">
        <v>0</v>
      </c>
      <c r="EE422" s="17">
        <v>0</v>
      </c>
      <c r="EF422" s="17">
        <v>0</v>
      </c>
      <c r="EG422" s="17">
        <v>0</v>
      </c>
      <c r="EH422" s="17">
        <v>0</v>
      </c>
      <c r="EI422" s="17">
        <v>0</v>
      </c>
      <c r="EJ422" s="17">
        <v>0</v>
      </c>
      <c r="EK422" s="17">
        <v>0</v>
      </c>
      <c r="EL422" s="17">
        <v>0</v>
      </c>
      <c r="EM422" s="17">
        <v>0</v>
      </c>
      <c r="EN422" s="17">
        <v>0</v>
      </c>
      <c r="EO422" s="17">
        <v>0</v>
      </c>
      <c r="EP422" s="17">
        <v>0</v>
      </c>
      <c r="EQ422" s="17">
        <v>0</v>
      </c>
      <c r="ER422" s="17">
        <v>0</v>
      </c>
      <c r="ES422" s="17">
        <v>0</v>
      </c>
      <c r="ET422" s="17">
        <v>0</v>
      </c>
      <c r="EU422" s="17">
        <v>0</v>
      </c>
      <c r="EV422" s="17">
        <v>0</v>
      </c>
      <c r="EW422" s="17">
        <v>0</v>
      </c>
      <c r="EX422" s="17">
        <v>0</v>
      </c>
      <c r="EY422" s="17">
        <v>0</v>
      </c>
      <c r="EZ422" s="17">
        <v>0</v>
      </c>
      <c r="FA422" s="17">
        <v>0</v>
      </c>
      <c r="FB422" s="17">
        <v>0</v>
      </c>
      <c r="FC422" s="17">
        <v>0</v>
      </c>
      <c r="FD422" s="17">
        <v>0</v>
      </c>
      <c r="FE422" s="17">
        <v>0</v>
      </c>
      <c r="FF422" s="17">
        <v>0</v>
      </c>
      <c r="FG422" s="17">
        <v>0</v>
      </c>
      <c r="FH422" s="17">
        <v>0</v>
      </c>
      <c r="FI422" s="17">
        <v>0</v>
      </c>
      <c r="FJ422" s="17">
        <v>0</v>
      </c>
      <c r="FK422" s="17">
        <v>0</v>
      </c>
      <c r="FL422" s="17">
        <v>0</v>
      </c>
      <c r="FM422" s="17">
        <v>0</v>
      </c>
      <c r="FN422" s="17">
        <v>0</v>
      </c>
      <c r="FO422" s="17">
        <v>0</v>
      </c>
      <c r="FP422" s="17">
        <v>0</v>
      </c>
      <c r="FQ422" s="17">
        <v>0</v>
      </c>
      <c r="FR422" s="17">
        <v>0</v>
      </c>
      <c r="FS422" s="17">
        <v>0</v>
      </c>
      <c r="FT422" s="17">
        <v>0</v>
      </c>
      <c r="FU422" s="17">
        <v>0</v>
      </c>
      <c r="FV422" s="17">
        <v>0</v>
      </c>
      <c r="FW422" s="17">
        <v>0</v>
      </c>
      <c r="FX422" s="17">
        <v>0</v>
      </c>
      <c r="FY422" s="17">
        <v>0</v>
      </c>
      <c r="FZ422" s="17">
        <v>0</v>
      </c>
      <c r="GA422" s="17">
        <v>0</v>
      </c>
      <c r="GB422" s="17">
        <v>0</v>
      </c>
      <c r="GC422" s="17">
        <v>0</v>
      </c>
      <c r="GD422" s="17">
        <v>0</v>
      </c>
      <c r="GE422" s="17">
        <v>0</v>
      </c>
      <c r="GF422" s="17">
        <v>0</v>
      </c>
      <c r="GG422" s="17">
        <v>0</v>
      </c>
      <c r="GH422" s="17">
        <v>0</v>
      </c>
      <c r="GI422" s="17">
        <v>0</v>
      </c>
      <c r="GJ422" s="17">
        <v>0</v>
      </c>
      <c r="GK422" s="17">
        <v>0</v>
      </c>
      <c r="GL422" s="17">
        <v>0</v>
      </c>
      <c r="GM422" s="17">
        <v>0</v>
      </c>
      <c r="GN422" s="17">
        <v>0</v>
      </c>
      <c r="GO422" s="17">
        <v>0</v>
      </c>
      <c r="GP422" s="17">
        <v>0</v>
      </c>
      <c r="GQ422" s="17">
        <v>0</v>
      </c>
      <c r="GR422" s="17">
        <v>0</v>
      </c>
      <c r="GS422" s="17">
        <v>0</v>
      </c>
      <c r="GT422" s="17">
        <v>0</v>
      </c>
      <c r="GU422" s="17">
        <v>0</v>
      </c>
      <c r="GV422" s="17">
        <v>0</v>
      </c>
      <c r="GW422" s="17">
        <v>0</v>
      </c>
      <c r="GX422" s="17">
        <v>0</v>
      </c>
      <c r="GY422" s="17">
        <v>0</v>
      </c>
      <c r="GZ422" s="17">
        <v>0</v>
      </c>
      <c r="HA422" s="17">
        <v>0</v>
      </c>
      <c r="HB422" s="17">
        <v>0</v>
      </c>
      <c r="HC422" s="17">
        <v>0</v>
      </c>
      <c r="HD422" s="17">
        <v>0</v>
      </c>
      <c r="HE422" s="17">
        <v>0</v>
      </c>
      <c r="HF422" s="17">
        <v>0</v>
      </c>
      <c r="HG422" s="17">
        <v>0</v>
      </c>
      <c r="HH422" s="17">
        <v>0</v>
      </c>
      <c r="HI422" s="17">
        <v>0</v>
      </c>
      <c r="HJ422" s="17">
        <v>0</v>
      </c>
      <c r="HK422" s="17">
        <v>0</v>
      </c>
      <c r="HL422" s="17">
        <v>0</v>
      </c>
      <c r="HM422" s="17">
        <v>0</v>
      </c>
      <c r="HN422" s="17">
        <v>0</v>
      </c>
      <c r="HO422" s="17">
        <v>0</v>
      </c>
      <c r="HP422" s="17">
        <v>0</v>
      </c>
      <c r="HQ422" s="17">
        <v>0</v>
      </c>
      <c r="HR422" s="17">
        <v>0</v>
      </c>
      <c r="HS422" s="17">
        <v>0</v>
      </c>
      <c r="HT422" s="17">
        <v>0</v>
      </c>
      <c r="HU422" s="17">
        <v>0</v>
      </c>
      <c r="HV422" s="17">
        <v>0</v>
      </c>
      <c r="HW422" s="17">
        <v>0</v>
      </c>
      <c r="HX422" s="17">
        <v>0</v>
      </c>
      <c r="HY422" s="17">
        <v>0</v>
      </c>
      <c r="HZ422" s="17">
        <v>0</v>
      </c>
      <c r="IA422" s="17">
        <v>0</v>
      </c>
      <c r="IB422" s="17">
        <v>0</v>
      </c>
      <c r="IC422" s="17">
        <v>0</v>
      </c>
      <c r="ID422" s="17">
        <v>0</v>
      </c>
      <c r="IE422" s="17">
        <v>0</v>
      </c>
      <c r="IF422" s="17">
        <v>0</v>
      </c>
      <c r="IG422" s="17">
        <v>0</v>
      </c>
      <c r="IH422" s="17">
        <v>0</v>
      </c>
      <c r="II422" s="17">
        <v>0</v>
      </c>
      <c r="IJ422" s="17">
        <v>0</v>
      </c>
      <c r="IK422" s="17">
        <v>0</v>
      </c>
      <c r="IL422" s="17">
        <v>0</v>
      </c>
      <c r="IM422" s="17">
        <v>0</v>
      </c>
      <c r="IN422" s="17">
        <v>0</v>
      </c>
      <c r="IO422" s="17">
        <v>0</v>
      </c>
      <c r="IP422" s="17">
        <v>0</v>
      </c>
      <c r="IQ422" s="17">
        <v>0</v>
      </c>
      <c r="IR422" s="17">
        <v>0</v>
      </c>
      <c r="IS422" s="17">
        <v>0</v>
      </c>
      <c r="IT422" s="17">
        <v>0</v>
      </c>
      <c r="IU422" s="17">
        <v>0</v>
      </c>
      <c r="IV422" s="17">
        <v>0</v>
      </c>
      <c r="IW422" s="17">
        <v>0</v>
      </c>
      <c r="IX422" s="17">
        <v>0</v>
      </c>
      <c r="IY422" s="17">
        <v>0</v>
      </c>
      <c r="IZ422" s="17">
        <v>0</v>
      </c>
      <c r="JA422" s="17">
        <v>0</v>
      </c>
      <c r="JB422" s="17">
        <v>0</v>
      </c>
      <c r="JC422" s="17">
        <v>0</v>
      </c>
      <c r="JD422" s="17">
        <v>0</v>
      </c>
      <c r="JE422" s="17">
        <v>0</v>
      </c>
      <c r="JF422" s="17">
        <v>0</v>
      </c>
      <c r="JG422" s="17">
        <v>0</v>
      </c>
      <c r="JH422" s="17">
        <v>0</v>
      </c>
      <c r="JI422" s="17">
        <v>0</v>
      </c>
      <c r="JJ422" s="17">
        <v>0</v>
      </c>
      <c r="JK422" s="17">
        <v>0</v>
      </c>
      <c r="JL422" s="17">
        <v>0</v>
      </c>
      <c r="JM422" s="17">
        <v>0</v>
      </c>
      <c r="JN422" s="17">
        <v>0</v>
      </c>
      <c r="JO422" s="17">
        <v>0</v>
      </c>
      <c r="JP422" s="17">
        <v>0</v>
      </c>
      <c r="JQ422" s="17">
        <v>0</v>
      </c>
      <c r="JR422" s="17">
        <v>0</v>
      </c>
      <c r="JS422" s="17">
        <v>0</v>
      </c>
      <c r="JT422" s="17">
        <v>0</v>
      </c>
      <c r="JU422" s="17">
        <v>0</v>
      </c>
      <c r="JV422" s="17">
        <v>0</v>
      </c>
      <c r="JW422" s="17">
        <v>0</v>
      </c>
      <c r="JX422" s="17">
        <v>0</v>
      </c>
      <c r="JY422" s="17">
        <v>0</v>
      </c>
    </row>
    <row r="423" spans="1:285" x14ac:dyDescent="0.15">
      <c r="A423" s="17" t="s">
        <v>1066</v>
      </c>
      <c r="B423" s="17" t="s">
        <v>1067</v>
      </c>
      <c r="C423" s="17">
        <v>0</v>
      </c>
      <c r="D423" s="17">
        <v>0</v>
      </c>
      <c r="E423" s="17">
        <v>0</v>
      </c>
      <c r="F423" s="17">
        <v>0</v>
      </c>
      <c r="G423" s="17">
        <v>0</v>
      </c>
      <c r="H423" s="17">
        <v>0</v>
      </c>
      <c r="I423" s="17">
        <v>6.49</v>
      </c>
      <c r="J423" s="17">
        <v>6.49</v>
      </c>
      <c r="K423" s="17">
        <v>6.49</v>
      </c>
      <c r="L423" s="17">
        <v>6.49</v>
      </c>
      <c r="M423" s="17">
        <v>6.49</v>
      </c>
      <c r="N423" s="17">
        <v>6.51</v>
      </c>
      <c r="O423" s="17">
        <v>6.5</v>
      </c>
      <c r="P423" s="17">
        <v>6.49</v>
      </c>
      <c r="Q423" s="17">
        <v>6.48</v>
      </c>
      <c r="R423" s="17">
        <v>6.48</v>
      </c>
      <c r="S423" s="17">
        <v>6.5</v>
      </c>
      <c r="T423" s="17">
        <v>6.5</v>
      </c>
      <c r="U423" s="17">
        <v>6.51</v>
      </c>
      <c r="V423" s="17">
        <v>6.5</v>
      </c>
      <c r="W423" s="17">
        <v>6.5</v>
      </c>
      <c r="X423" s="17">
        <v>6.5</v>
      </c>
      <c r="Y423" s="17">
        <v>6.5</v>
      </c>
      <c r="Z423" s="17">
        <v>6.5</v>
      </c>
      <c r="AA423" s="17">
        <v>6.5</v>
      </c>
      <c r="AB423" s="17">
        <v>0</v>
      </c>
      <c r="AC423" s="17">
        <v>0</v>
      </c>
      <c r="AD423" s="17">
        <v>0</v>
      </c>
      <c r="AE423" s="17">
        <v>0</v>
      </c>
      <c r="AF423" s="17">
        <v>0</v>
      </c>
      <c r="AG423" s="17">
        <v>0</v>
      </c>
      <c r="AH423" s="17">
        <v>0</v>
      </c>
      <c r="AI423" s="17">
        <v>0</v>
      </c>
      <c r="AJ423" s="17">
        <v>0</v>
      </c>
      <c r="AK423" s="17">
        <v>0</v>
      </c>
      <c r="AL423" s="17">
        <v>0</v>
      </c>
      <c r="AM423" s="17">
        <v>0</v>
      </c>
      <c r="AN423" s="17">
        <v>0</v>
      </c>
      <c r="AO423" s="17">
        <v>0</v>
      </c>
      <c r="AP423" s="17">
        <v>0</v>
      </c>
      <c r="AQ423" s="17">
        <v>0</v>
      </c>
      <c r="AR423" s="17">
        <v>0</v>
      </c>
      <c r="AS423" s="17">
        <v>0</v>
      </c>
      <c r="AT423" s="17">
        <v>0</v>
      </c>
      <c r="AU423" s="17">
        <v>0</v>
      </c>
      <c r="AV423" s="17">
        <v>0</v>
      </c>
      <c r="AW423" s="17">
        <v>0</v>
      </c>
      <c r="AX423" s="17">
        <v>0</v>
      </c>
      <c r="AY423" s="17">
        <v>0</v>
      </c>
      <c r="AZ423" s="17">
        <v>0</v>
      </c>
      <c r="BA423" s="17">
        <v>0</v>
      </c>
      <c r="BB423" s="17">
        <v>0</v>
      </c>
      <c r="BC423" s="17">
        <v>0</v>
      </c>
      <c r="BD423" s="17">
        <v>0</v>
      </c>
      <c r="BE423" s="17">
        <v>0</v>
      </c>
      <c r="BF423" s="17">
        <v>0</v>
      </c>
      <c r="BG423" s="17">
        <v>0</v>
      </c>
      <c r="BH423" s="17">
        <v>0</v>
      </c>
      <c r="BI423" s="17">
        <v>0</v>
      </c>
      <c r="BJ423" s="17">
        <v>0</v>
      </c>
      <c r="BK423" s="17">
        <v>0</v>
      </c>
      <c r="BL423" s="17">
        <v>0</v>
      </c>
      <c r="BM423" s="17">
        <v>0</v>
      </c>
      <c r="BN423" s="17">
        <v>0</v>
      </c>
      <c r="BO423" s="17">
        <v>0</v>
      </c>
      <c r="BP423" s="17">
        <v>0</v>
      </c>
      <c r="BQ423" s="17">
        <v>0</v>
      </c>
      <c r="BR423" s="17">
        <v>0</v>
      </c>
      <c r="BS423" s="17">
        <v>0</v>
      </c>
      <c r="BT423" s="17">
        <v>0</v>
      </c>
      <c r="BU423" s="17">
        <v>0</v>
      </c>
      <c r="BV423" s="17">
        <v>0</v>
      </c>
      <c r="BW423" s="17">
        <v>0</v>
      </c>
      <c r="BX423" s="17">
        <v>0</v>
      </c>
      <c r="BY423" s="17">
        <v>0</v>
      </c>
      <c r="BZ423" s="17">
        <v>0</v>
      </c>
      <c r="CA423" s="17">
        <v>0</v>
      </c>
      <c r="CB423" s="17">
        <v>0</v>
      </c>
      <c r="CC423" s="17">
        <v>0</v>
      </c>
      <c r="CD423" s="17">
        <v>0</v>
      </c>
      <c r="CE423" s="17">
        <v>0</v>
      </c>
      <c r="CF423" s="17">
        <v>0</v>
      </c>
      <c r="CG423" s="17">
        <v>0</v>
      </c>
      <c r="CH423" s="17">
        <v>0</v>
      </c>
      <c r="CI423" s="17">
        <v>0</v>
      </c>
      <c r="CJ423" s="17">
        <v>0</v>
      </c>
      <c r="CK423" s="17">
        <v>0</v>
      </c>
      <c r="CL423" s="17">
        <v>0</v>
      </c>
      <c r="CM423" s="17">
        <v>0</v>
      </c>
      <c r="CN423" s="17">
        <v>0</v>
      </c>
      <c r="CO423" s="17">
        <v>0</v>
      </c>
      <c r="CP423" s="17">
        <v>0</v>
      </c>
      <c r="CQ423" s="17">
        <v>0</v>
      </c>
      <c r="CR423" s="17">
        <v>0</v>
      </c>
      <c r="CS423" s="17">
        <v>0</v>
      </c>
      <c r="CT423" s="17">
        <v>0</v>
      </c>
      <c r="CU423" s="17">
        <v>0</v>
      </c>
      <c r="CV423" s="17">
        <v>0</v>
      </c>
      <c r="CW423" s="17">
        <v>0</v>
      </c>
      <c r="CX423" s="17">
        <v>0</v>
      </c>
      <c r="CY423" s="17">
        <v>0</v>
      </c>
      <c r="CZ423" s="17">
        <v>0</v>
      </c>
      <c r="DA423" s="17">
        <v>0</v>
      </c>
      <c r="DB423" s="17">
        <v>0</v>
      </c>
      <c r="DC423" s="17">
        <v>0</v>
      </c>
      <c r="DD423" s="17">
        <v>0</v>
      </c>
      <c r="DE423" s="17">
        <v>0</v>
      </c>
      <c r="DF423" s="17">
        <v>0</v>
      </c>
      <c r="DG423" s="17">
        <v>0</v>
      </c>
      <c r="DH423" s="17">
        <v>0</v>
      </c>
      <c r="DI423" s="17">
        <v>0</v>
      </c>
      <c r="DJ423" s="17">
        <v>0</v>
      </c>
      <c r="DK423" s="17">
        <v>0</v>
      </c>
      <c r="DL423" s="17">
        <v>0</v>
      </c>
      <c r="DM423" s="17">
        <v>0</v>
      </c>
      <c r="DN423" s="17">
        <v>0</v>
      </c>
      <c r="DO423" s="17">
        <v>0</v>
      </c>
      <c r="DP423" s="17">
        <v>0</v>
      </c>
      <c r="DQ423" s="17">
        <v>0</v>
      </c>
      <c r="DR423" s="17">
        <v>0</v>
      </c>
      <c r="DS423" s="17">
        <v>0</v>
      </c>
      <c r="DT423" s="17">
        <v>0</v>
      </c>
      <c r="DU423" s="17">
        <v>0</v>
      </c>
      <c r="DV423" s="17">
        <v>0</v>
      </c>
      <c r="DW423" s="17">
        <v>0</v>
      </c>
      <c r="DX423" s="17">
        <v>0</v>
      </c>
      <c r="DY423" s="17">
        <v>0</v>
      </c>
      <c r="DZ423" s="17">
        <v>0</v>
      </c>
      <c r="EA423" s="17">
        <v>0</v>
      </c>
      <c r="EB423" s="17">
        <v>0</v>
      </c>
      <c r="EC423" s="17">
        <v>0</v>
      </c>
      <c r="ED423" s="17">
        <v>0</v>
      </c>
      <c r="EE423" s="17">
        <v>0</v>
      </c>
      <c r="EF423" s="17">
        <v>0</v>
      </c>
      <c r="EG423" s="17">
        <v>0</v>
      </c>
      <c r="EH423" s="17">
        <v>0</v>
      </c>
      <c r="EI423" s="17">
        <v>0</v>
      </c>
      <c r="EJ423" s="17">
        <v>0</v>
      </c>
      <c r="EK423" s="17">
        <v>0</v>
      </c>
      <c r="EL423" s="17">
        <v>0</v>
      </c>
      <c r="EM423" s="17">
        <v>0</v>
      </c>
      <c r="EN423" s="17">
        <v>0</v>
      </c>
      <c r="EO423" s="17">
        <v>0</v>
      </c>
      <c r="EP423" s="17">
        <v>0</v>
      </c>
      <c r="EQ423" s="17">
        <v>0</v>
      </c>
      <c r="ER423" s="17">
        <v>0</v>
      </c>
      <c r="ES423" s="17">
        <v>0</v>
      </c>
      <c r="ET423" s="17">
        <v>0</v>
      </c>
      <c r="EU423" s="17">
        <v>0</v>
      </c>
      <c r="EV423" s="17">
        <v>0</v>
      </c>
      <c r="EW423" s="17">
        <v>0</v>
      </c>
      <c r="EX423" s="17">
        <v>0</v>
      </c>
      <c r="EY423" s="17">
        <v>0</v>
      </c>
      <c r="EZ423" s="17">
        <v>0</v>
      </c>
      <c r="FA423" s="17">
        <v>0</v>
      </c>
      <c r="FB423" s="17">
        <v>0</v>
      </c>
      <c r="FC423" s="17">
        <v>0</v>
      </c>
      <c r="FD423" s="17">
        <v>0</v>
      </c>
      <c r="FE423" s="17">
        <v>0</v>
      </c>
      <c r="FF423" s="17">
        <v>0</v>
      </c>
      <c r="FG423" s="17">
        <v>0</v>
      </c>
      <c r="FH423" s="17">
        <v>0</v>
      </c>
      <c r="FI423" s="17">
        <v>0</v>
      </c>
      <c r="FJ423" s="17">
        <v>0</v>
      </c>
      <c r="FK423" s="17">
        <v>0</v>
      </c>
      <c r="FL423" s="17">
        <v>0</v>
      </c>
      <c r="FM423" s="17">
        <v>0</v>
      </c>
      <c r="FN423" s="17">
        <v>0</v>
      </c>
      <c r="FO423" s="17">
        <v>0</v>
      </c>
      <c r="FP423" s="17">
        <v>0</v>
      </c>
      <c r="FQ423" s="17">
        <v>0</v>
      </c>
      <c r="FR423" s="17">
        <v>0</v>
      </c>
      <c r="FS423" s="17">
        <v>0</v>
      </c>
      <c r="FT423" s="17">
        <v>0</v>
      </c>
      <c r="FU423" s="17">
        <v>0</v>
      </c>
      <c r="FV423" s="17">
        <v>0</v>
      </c>
      <c r="FW423" s="17">
        <v>0</v>
      </c>
      <c r="FX423" s="17">
        <v>0</v>
      </c>
      <c r="FY423" s="17">
        <v>0</v>
      </c>
      <c r="FZ423" s="17">
        <v>0</v>
      </c>
      <c r="GA423" s="17">
        <v>0</v>
      </c>
      <c r="GB423" s="17">
        <v>0</v>
      </c>
      <c r="GC423" s="17">
        <v>0</v>
      </c>
      <c r="GD423" s="17">
        <v>0</v>
      </c>
      <c r="GE423" s="17">
        <v>0</v>
      </c>
      <c r="GF423" s="17">
        <v>0</v>
      </c>
      <c r="GG423" s="17">
        <v>0</v>
      </c>
      <c r="GH423" s="17">
        <v>0</v>
      </c>
      <c r="GI423" s="17">
        <v>0</v>
      </c>
      <c r="GJ423" s="17">
        <v>0</v>
      </c>
      <c r="GK423" s="17">
        <v>0</v>
      </c>
      <c r="GL423" s="17">
        <v>0</v>
      </c>
      <c r="GM423" s="17">
        <v>0</v>
      </c>
      <c r="GN423" s="17">
        <v>0</v>
      </c>
      <c r="GO423" s="17">
        <v>0</v>
      </c>
      <c r="GP423" s="17">
        <v>0</v>
      </c>
      <c r="GQ423" s="17">
        <v>0</v>
      </c>
      <c r="GR423" s="17">
        <v>0</v>
      </c>
      <c r="GS423" s="17">
        <v>0</v>
      </c>
      <c r="GT423" s="17">
        <v>0</v>
      </c>
      <c r="GU423" s="17">
        <v>0</v>
      </c>
      <c r="GV423" s="17">
        <v>0</v>
      </c>
      <c r="GW423" s="17">
        <v>0</v>
      </c>
      <c r="GX423" s="17">
        <v>0</v>
      </c>
      <c r="GY423" s="17">
        <v>0</v>
      </c>
      <c r="GZ423" s="17">
        <v>0</v>
      </c>
      <c r="HA423" s="17">
        <v>0</v>
      </c>
      <c r="HB423" s="17">
        <v>0</v>
      </c>
      <c r="HC423" s="17">
        <v>0</v>
      </c>
      <c r="HD423" s="17">
        <v>0</v>
      </c>
      <c r="HE423" s="17">
        <v>0</v>
      </c>
      <c r="HF423" s="17">
        <v>0</v>
      </c>
      <c r="HG423" s="17">
        <v>0</v>
      </c>
      <c r="HH423" s="17">
        <v>0</v>
      </c>
      <c r="HI423" s="17">
        <v>0</v>
      </c>
      <c r="HJ423" s="17">
        <v>0</v>
      </c>
      <c r="HK423" s="17">
        <v>0</v>
      </c>
      <c r="HL423" s="17">
        <v>0</v>
      </c>
      <c r="HM423" s="17">
        <v>0</v>
      </c>
      <c r="HN423" s="17">
        <v>0</v>
      </c>
      <c r="HO423" s="17">
        <v>0</v>
      </c>
      <c r="HP423" s="17">
        <v>0</v>
      </c>
      <c r="HQ423" s="17">
        <v>0</v>
      </c>
      <c r="HR423" s="17">
        <v>0</v>
      </c>
      <c r="HS423" s="17">
        <v>0</v>
      </c>
      <c r="HT423" s="17">
        <v>0</v>
      </c>
      <c r="HU423" s="17">
        <v>0</v>
      </c>
      <c r="HV423" s="17">
        <v>0</v>
      </c>
      <c r="HW423" s="17">
        <v>0</v>
      </c>
      <c r="HX423" s="17">
        <v>0</v>
      </c>
      <c r="HY423" s="17">
        <v>0</v>
      </c>
      <c r="HZ423" s="17">
        <v>0</v>
      </c>
      <c r="IA423" s="17">
        <v>0</v>
      </c>
      <c r="IB423" s="17">
        <v>0</v>
      </c>
      <c r="IC423" s="17">
        <v>0</v>
      </c>
      <c r="ID423" s="17">
        <v>0</v>
      </c>
      <c r="IE423" s="17">
        <v>0</v>
      </c>
      <c r="IF423" s="17">
        <v>0</v>
      </c>
      <c r="IG423" s="17">
        <v>0</v>
      </c>
      <c r="IH423" s="17">
        <v>0</v>
      </c>
      <c r="II423" s="17">
        <v>0</v>
      </c>
      <c r="IJ423" s="17">
        <v>0</v>
      </c>
      <c r="IK423" s="17">
        <v>0</v>
      </c>
      <c r="IL423" s="17">
        <v>0</v>
      </c>
      <c r="IM423" s="17">
        <v>0</v>
      </c>
      <c r="IN423" s="17">
        <v>0</v>
      </c>
      <c r="IO423" s="17">
        <v>0</v>
      </c>
      <c r="IP423" s="17">
        <v>0</v>
      </c>
      <c r="IQ423" s="17">
        <v>0</v>
      </c>
      <c r="IR423" s="17">
        <v>0</v>
      </c>
      <c r="IS423" s="17">
        <v>0</v>
      </c>
      <c r="IT423" s="17">
        <v>0</v>
      </c>
      <c r="IU423" s="17">
        <v>0</v>
      </c>
      <c r="IV423" s="17">
        <v>0</v>
      </c>
      <c r="IW423" s="17">
        <v>0</v>
      </c>
      <c r="IX423" s="17">
        <v>0</v>
      </c>
      <c r="IY423" s="17">
        <v>0</v>
      </c>
      <c r="IZ423" s="17">
        <v>0</v>
      </c>
      <c r="JA423" s="17">
        <v>0</v>
      </c>
      <c r="JB423" s="17">
        <v>0</v>
      </c>
      <c r="JC423" s="17">
        <v>0</v>
      </c>
      <c r="JD423" s="17">
        <v>0</v>
      </c>
      <c r="JE423" s="17">
        <v>0</v>
      </c>
      <c r="JF423" s="17">
        <v>0</v>
      </c>
      <c r="JG423" s="17">
        <v>0</v>
      </c>
      <c r="JH423" s="17">
        <v>0</v>
      </c>
      <c r="JI423" s="17">
        <v>0</v>
      </c>
      <c r="JJ423" s="17">
        <v>0</v>
      </c>
      <c r="JK423" s="17">
        <v>0</v>
      </c>
      <c r="JL423" s="17">
        <v>0</v>
      </c>
      <c r="JM423" s="17">
        <v>0</v>
      </c>
      <c r="JN423" s="17">
        <v>0</v>
      </c>
      <c r="JO423" s="17">
        <v>0</v>
      </c>
      <c r="JP423" s="17">
        <v>0</v>
      </c>
      <c r="JQ423" s="17">
        <v>0</v>
      </c>
      <c r="JR423" s="17">
        <v>0</v>
      </c>
      <c r="JS423" s="17">
        <v>0</v>
      </c>
      <c r="JT423" s="17">
        <v>0</v>
      </c>
      <c r="JU423" s="17">
        <v>0</v>
      </c>
      <c r="JV423" s="17">
        <v>0</v>
      </c>
      <c r="JW423" s="17">
        <v>0</v>
      </c>
      <c r="JX423" s="17">
        <v>0</v>
      </c>
      <c r="JY423" s="17">
        <v>0</v>
      </c>
    </row>
    <row r="424" spans="1:285" x14ac:dyDescent="0.15">
      <c r="A424" s="17" t="s">
        <v>375</v>
      </c>
      <c r="B424" s="17" t="s">
        <v>376</v>
      </c>
      <c r="C424" s="17">
        <v>0</v>
      </c>
      <c r="D424" s="17">
        <v>0</v>
      </c>
      <c r="E424" s="17">
        <v>0</v>
      </c>
      <c r="F424" s="17">
        <v>0</v>
      </c>
      <c r="G424" s="17">
        <v>0</v>
      </c>
      <c r="H424" s="17">
        <v>0</v>
      </c>
      <c r="I424" s="17">
        <v>38.299999999999997</v>
      </c>
      <c r="J424" s="17">
        <v>38.299999999999997</v>
      </c>
      <c r="K424" s="17">
        <v>38.299999999999997</v>
      </c>
      <c r="L424" s="17">
        <v>38.299999999999997</v>
      </c>
      <c r="M424" s="17">
        <v>38.299999999999997</v>
      </c>
      <c r="N424" s="17">
        <v>38.43</v>
      </c>
      <c r="O424" s="17">
        <v>38.35</v>
      </c>
      <c r="P424" s="17">
        <v>38.32</v>
      </c>
      <c r="Q424" s="17">
        <v>38.28</v>
      </c>
      <c r="R424" s="17">
        <v>38.200000000000003</v>
      </c>
      <c r="S424" s="17">
        <v>38.200000000000003</v>
      </c>
      <c r="T424" s="17">
        <v>38.270000000000003</v>
      </c>
      <c r="U424" s="17">
        <v>38.32</v>
      </c>
      <c r="V424" s="17">
        <v>38.35</v>
      </c>
      <c r="W424" s="17">
        <v>38.33</v>
      </c>
      <c r="X424" s="17">
        <v>38.29</v>
      </c>
      <c r="Y424" s="17">
        <v>38.29</v>
      </c>
      <c r="Z424" s="17">
        <v>38.33</v>
      </c>
      <c r="AA424" s="17">
        <v>38.340000000000003</v>
      </c>
      <c r="AB424" s="17">
        <v>0</v>
      </c>
      <c r="AC424" s="17">
        <v>0</v>
      </c>
      <c r="AD424" s="17">
        <v>0</v>
      </c>
      <c r="AE424" s="17">
        <v>0</v>
      </c>
      <c r="AF424" s="17">
        <v>0</v>
      </c>
      <c r="AG424" s="17">
        <v>0</v>
      </c>
      <c r="AH424" s="17">
        <v>0</v>
      </c>
      <c r="AI424" s="17">
        <v>0</v>
      </c>
      <c r="AJ424" s="17">
        <v>0</v>
      </c>
      <c r="AK424" s="17">
        <v>0</v>
      </c>
      <c r="AL424" s="17">
        <v>0</v>
      </c>
      <c r="AM424" s="17">
        <v>0</v>
      </c>
      <c r="AN424" s="17">
        <v>0</v>
      </c>
      <c r="AO424" s="17">
        <v>0</v>
      </c>
      <c r="AP424" s="17">
        <v>0</v>
      </c>
      <c r="AQ424" s="17">
        <v>0</v>
      </c>
      <c r="AR424" s="17">
        <v>0</v>
      </c>
      <c r="AS424" s="17">
        <v>0</v>
      </c>
      <c r="AT424" s="17">
        <v>0</v>
      </c>
      <c r="AU424" s="17">
        <v>0</v>
      </c>
      <c r="AV424" s="17">
        <v>0</v>
      </c>
      <c r="AW424" s="17">
        <v>0</v>
      </c>
      <c r="AX424" s="17">
        <v>0</v>
      </c>
      <c r="AY424" s="17">
        <v>0</v>
      </c>
      <c r="AZ424" s="17">
        <v>0</v>
      </c>
      <c r="BA424" s="17">
        <v>0</v>
      </c>
      <c r="BB424" s="17">
        <v>0</v>
      </c>
      <c r="BC424" s="17">
        <v>0</v>
      </c>
      <c r="BD424" s="17">
        <v>0</v>
      </c>
      <c r="BE424" s="17">
        <v>0</v>
      </c>
      <c r="BF424" s="17">
        <v>0</v>
      </c>
      <c r="BG424" s="17">
        <v>0</v>
      </c>
      <c r="BH424" s="17">
        <v>0</v>
      </c>
      <c r="BI424" s="17">
        <v>0</v>
      </c>
      <c r="BJ424" s="17">
        <v>0</v>
      </c>
      <c r="BK424" s="17">
        <v>0</v>
      </c>
      <c r="BL424" s="17">
        <v>0</v>
      </c>
      <c r="BM424" s="17">
        <v>0</v>
      </c>
      <c r="BN424" s="17">
        <v>0</v>
      </c>
      <c r="BO424" s="17">
        <v>0</v>
      </c>
      <c r="BP424" s="17">
        <v>0</v>
      </c>
      <c r="BQ424" s="17">
        <v>0</v>
      </c>
      <c r="BR424" s="17">
        <v>0</v>
      </c>
      <c r="BS424" s="17">
        <v>0</v>
      </c>
      <c r="BT424" s="17">
        <v>0</v>
      </c>
      <c r="BU424" s="17">
        <v>0</v>
      </c>
      <c r="BV424" s="17">
        <v>0</v>
      </c>
      <c r="BW424" s="17">
        <v>0</v>
      </c>
      <c r="BX424" s="17">
        <v>0</v>
      </c>
      <c r="BY424" s="17">
        <v>0</v>
      </c>
      <c r="BZ424" s="17">
        <v>0</v>
      </c>
      <c r="CA424" s="17">
        <v>0</v>
      </c>
      <c r="CB424" s="17">
        <v>0</v>
      </c>
      <c r="CC424" s="17">
        <v>0</v>
      </c>
      <c r="CD424" s="17">
        <v>0</v>
      </c>
      <c r="CE424" s="17">
        <v>0</v>
      </c>
      <c r="CF424" s="17">
        <v>0</v>
      </c>
      <c r="CG424" s="17">
        <v>0</v>
      </c>
      <c r="CH424" s="17">
        <v>0</v>
      </c>
      <c r="CI424" s="17">
        <v>0</v>
      </c>
      <c r="CJ424" s="17">
        <v>0</v>
      </c>
      <c r="CK424" s="17">
        <v>0</v>
      </c>
      <c r="CL424" s="17">
        <v>0</v>
      </c>
      <c r="CM424" s="17">
        <v>0</v>
      </c>
      <c r="CN424" s="17">
        <v>0</v>
      </c>
      <c r="CO424" s="17">
        <v>0</v>
      </c>
      <c r="CP424" s="17">
        <v>0</v>
      </c>
      <c r="CQ424" s="17">
        <v>0</v>
      </c>
      <c r="CR424" s="17">
        <v>0</v>
      </c>
      <c r="CS424" s="17">
        <v>0</v>
      </c>
      <c r="CT424" s="17">
        <v>0</v>
      </c>
      <c r="CU424" s="17">
        <v>0</v>
      </c>
      <c r="CV424" s="17">
        <v>0</v>
      </c>
      <c r="CW424" s="17">
        <v>0</v>
      </c>
      <c r="CX424" s="17">
        <v>0</v>
      </c>
      <c r="CY424" s="17">
        <v>0</v>
      </c>
      <c r="CZ424" s="17">
        <v>0</v>
      </c>
      <c r="DA424" s="17">
        <v>0</v>
      </c>
      <c r="DB424" s="17">
        <v>0</v>
      </c>
      <c r="DC424" s="17">
        <v>0</v>
      </c>
      <c r="DD424" s="17">
        <v>0</v>
      </c>
      <c r="DE424" s="17">
        <v>0</v>
      </c>
      <c r="DF424" s="17">
        <v>0</v>
      </c>
      <c r="DG424" s="17">
        <v>0</v>
      </c>
      <c r="DH424" s="17">
        <v>0</v>
      </c>
      <c r="DI424" s="17">
        <v>0</v>
      </c>
      <c r="DJ424" s="17">
        <v>0</v>
      </c>
      <c r="DK424" s="17">
        <v>0</v>
      </c>
      <c r="DL424" s="17">
        <v>0</v>
      </c>
      <c r="DM424" s="17">
        <v>0</v>
      </c>
      <c r="DN424" s="17">
        <v>0</v>
      </c>
      <c r="DO424" s="17">
        <v>0</v>
      </c>
      <c r="DP424" s="17">
        <v>0</v>
      </c>
      <c r="DQ424" s="17">
        <v>0</v>
      </c>
      <c r="DR424" s="17">
        <v>0</v>
      </c>
      <c r="DS424" s="17">
        <v>0</v>
      </c>
      <c r="DT424" s="17">
        <v>0</v>
      </c>
      <c r="DU424" s="17">
        <v>0</v>
      </c>
      <c r="DV424" s="17">
        <v>0</v>
      </c>
      <c r="DW424" s="17">
        <v>0</v>
      </c>
      <c r="DX424" s="17">
        <v>0</v>
      </c>
      <c r="DY424" s="17">
        <v>0</v>
      </c>
      <c r="DZ424" s="17">
        <v>0</v>
      </c>
      <c r="EA424" s="17">
        <v>0</v>
      </c>
      <c r="EB424" s="17">
        <v>0</v>
      </c>
      <c r="EC424" s="17">
        <v>0</v>
      </c>
      <c r="ED424" s="17">
        <v>0</v>
      </c>
      <c r="EE424" s="17">
        <v>0</v>
      </c>
      <c r="EF424" s="17">
        <v>0</v>
      </c>
      <c r="EG424" s="17">
        <v>0</v>
      </c>
      <c r="EH424" s="17">
        <v>0</v>
      </c>
      <c r="EI424" s="17">
        <v>0</v>
      </c>
      <c r="EJ424" s="17">
        <v>0</v>
      </c>
      <c r="EK424" s="17">
        <v>0</v>
      </c>
      <c r="EL424" s="17">
        <v>0</v>
      </c>
      <c r="EM424" s="17">
        <v>0</v>
      </c>
      <c r="EN424" s="17">
        <v>0</v>
      </c>
      <c r="EO424" s="17">
        <v>0</v>
      </c>
      <c r="EP424" s="17">
        <v>0</v>
      </c>
      <c r="EQ424" s="17">
        <v>0</v>
      </c>
      <c r="ER424" s="17">
        <v>0</v>
      </c>
      <c r="ES424" s="17">
        <v>0</v>
      </c>
      <c r="ET424" s="17">
        <v>0</v>
      </c>
      <c r="EU424" s="17">
        <v>0</v>
      </c>
      <c r="EV424" s="17">
        <v>0</v>
      </c>
      <c r="EW424" s="17">
        <v>0</v>
      </c>
      <c r="EX424" s="17">
        <v>0</v>
      </c>
      <c r="EY424" s="17">
        <v>0</v>
      </c>
      <c r="EZ424" s="17">
        <v>0</v>
      </c>
      <c r="FA424" s="17">
        <v>0</v>
      </c>
      <c r="FB424" s="17">
        <v>0</v>
      </c>
      <c r="FC424" s="17">
        <v>0</v>
      </c>
      <c r="FD424" s="17">
        <v>0</v>
      </c>
      <c r="FE424" s="17">
        <v>0</v>
      </c>
      <c r="FF424" s="17">
        <v>0</v>
      </c>
      <c r="FG424" s="17">
        <v>0</v>
      </c>
      <c r="FH424" s="17">
        <v>0</v>
      </c>
      <c r="FI424" s="17">
        <v>0</v>
      </c>
      <c r="FJ424" s="17">
        <v>0</v>
      </c>
      <c r="FK424" s="17">
        <v>0</v>
      </c>
      <c r="FL424" s="17">
        <v>0</v>
      </c>
      <c r="FM424" s="17">
        <v>0</v>
      </c>
      <c r="FN424" s="17">
        <v>0</v>
      </c>
      <c r="FO424" s="17">
        <v>0</v>
      </c>
      <c r="FP424" s="17">
        <v>0</v>
      </c>
      <c r="FQ424" s="17">
        <v>0</v>
      </c>
      <c r="FR424" s="17">
        <v>0</v>
      </c>
      <c r="FS424" s="17">
        <v>0</v>
      </c>
      <c r="FT424" s="17">
        <v>0</v>
      </c>
      <c r="FU424" s="17">
        <v>0</v>
      </c>
      <c r="FV424" s="17">
        <v>0</v>
      </c>
      <c r="FW424" s="17">
        <v>0</v>
      </c>
      <c r="FX424" s="17">
        <v>0</v>
      </c>
      <c r="FY424" s="17">
        <v>0</v>
      </c>
      <c r="FZ424" s="17">
        <v>0</v>
      </c>
      <c r="GA424" s="17">
        <v>0</v>
      </c>
      <c r="GB424" s="17">
        <v>0</v>
      </c>
      <c r="GC424" s="17">
        <v>0</v>
      </c>
      <c r="GD424" s="17">
        <v>0</v>
      </c>
      <c r="GE424" s="17">
        <v>0</v>
      </c>
      <c r="GF424" s="17">
        <v>0</v>
      </c>
      <c r="GG424" s="17">
        <v>0</v>
      </c>
      <c r="GH424" s="17">
        <v>0</v>
      </c>
      <c r="GI424" s="17">
        <v>0</v>
      </c>
      <c r="GJ424" s="17">
        <v>0</v>
      </c>
      <c r="GK424" s="17">
        <v>0</v>
      </c>
      <c r="GL424" s="17">
        <v>0</v>
      </c>
      <c r="GM424" s="17">
        <v>0</v>
      </c>
      <c r="GN424" s="17">
        <v>0</v>
      </c>
      <c r="GO424" s="17">
        <v>0</v>
      </c>
      <c r="GP424" s="17">
        <v>0</v>
      </c>
      <c r="GQ424" s="17">
        <v>0</v>
      </c>
      <c r="GR424" s="17">
        <v>0</v>
      </c>
      <c r="GS424" s="17">
        <v>0</v>
      </c>
      <c r="GT424" s="17">
        <v>0</v>
      </c>
      <c r="GU424" s="17">
        <v>0</v>
      </c>
      <c r="GV424" s="17">
        <v>0</v>
      </c>
      <c r="GW424" s="17">
        <v>0</v>
      </c>
      <c r="GX424" s="17">
        <v>0</v>
      </c>
      <c r="GY424" s="17">
        <v>0</v>
      </c>
      <c r="GZ424" s="17">
        <v>0</v>
      </c>
      <c r="HA424" s="17">
        <v>0</v>
      </c>
      <c r="HB424" s="17">
        <v>0</v>
      </c>
      <c r="HC424" s="17">
        <v>0</v>
      </c>
      <c r="HD424" s="17">
        <v>0</v>
      </c>
      <c r="HE424" s="17">
        <v>0</v>
      </c>
      <c r="HF424" s="17">
        <v>0</v>
      </c>
      <c r="HG424" s="17">
        <v>0</v>
      </c>
      <c r="HH424" s="17">
        <v>0</v>
      </c>
      <c r="HI424" s="17">
        <v>0</v>
      </c>
      <c r="HJ424" s="17">
        <v>0</v>
      </c>
      <c r="HK424" s="17">
        <v>0</v>
      </c>
      <c r="HL424" s="17">
        <v>0</v>
      </c>
      <c r="HM424" s="17">
        <v>0</v>
      </c>
      <c r="HN424" s="17">
        <v>0</v>
      </c>
      <c r="HO424" s="17">
        <v>0</v>
      </c>
      <c r="HP424" s="17">
        <v>0</v>
      </c>
      <c r="HQ424" s="17">
        <v>0</v>
      </c>
      <c r="HR424" s="17">
        <v>0</v>
      </c>
      <c r="HS424" s="17">
        <v>0</v>
      </c>
      <c r="HT424" s="17">
        <v>0</v>
      </c>
      <c r="HU424" s="17">
        <v>0</v>
      </c>
      <c r="HV424" s="17">
        <v>0</v>
      </c>
      <c r="HW424" s="17">
        <v>0</v>
      </c>
      <c r="HX424" s="17">
        <v>0</v>
      </c>
      <c r="HY424" s="17">
        <v>0</v>
      </c>
      <c r="HZ424" s="17">
        <v>0</v>
      </c>
      <c r="IA424" s="17">
        <v>0</v>
      </c>
      <c r="IB424" s="17">
        <v>0</v>
      </c>
      <c r="IC424" s="17">
        <v>0</v>
      </c>
      <c r="ID424" s="17">
        <v>0</v>
      </c>
      <c r="IE424" s="17">
        <v>0</v>
      </c>
      <c r="IF424" s="17">
        <v>0</v>
      </c>
      <c r="IG424" s="17">
        <v>0</v>
      </c>
      <c r="IH424" s="17">
        <v>0</v>
      </c>
      <c r="II424" s="17">
        <v>0</v>
      </c>
      <c r="IJ424" s="17">
        <v>0</v>
      </c>
      <c r="IK424" s="17">
        <v>0</v>
      </c>
      <c r="IL424" s="17">
        <v>0</v>
      </c>
      <c r="IM424" s="17">
        <v>0</v>
      </c>
      <c r="IN424" s="17">
        <v>0</v>
      </c>
      <c r="IO424" s="17">
        <v>0</v>
      </c>
      <c r="IP424" s="17">
        <v>0</v>
      </c>
      <c r="IQ424" s="17">
        <v>0</v>
      </c>
      <c r="IR424" s="17">
        <v>0</v>
      </c>
      <c r="IS424" s="17">
        <v>0</v>
      </c>
      <c r="IT424" s="17">
        <v>0</v>
      </c>
      <c r="IU424" s="17">
        <v>0</v>
      </c>
      <c r="IV424" s="17">
        <v>0</v>
      </c>
      <c r="IW424" s="17">
        <v>0</v>
      </c>
      <c r="IX424" s="17">
        <v>0</v>
      </c>
      <c r="IY424" s="17">
        <v>0</v>
      </c>
      <c r="IZ424" s="17">
        <v>0</v>
      </c>
      <c r="JA424" s="17">
        <v>0</v>
      </c>
      <c r="JB424" s="17">
        <v>0</v>
      </c>
      <c r="JC424" s="17">
        <v>0</v>
      </c>
      <c r="JD424" s="17">
        <v>0</v>
      </c>
      <c r="JE424" s="17">
        <v>0</v>
      </c>
      <c r="JF424" s="17">
        <v>0</v>
      </c>
      <c r="JG424" s="17">
        <v>0</v>
      </c>
      <c r="JH424" s="17">
        <v>0</v>
      </c>
      <c r="JI424" s="17">
        <v>0</v>
      </c>
      <c r="JJ424" s="17">
        <v>0</v>
      </c>
      <c r="JK424" s="17">
        <v>0</v>
      </c>
      <c r="JL424" s="17">
        <v>0</v>
      </c>
      <c r="JM424" s="17">
        <v>0</v>
      </c>
      <c r="JN424" s="17">
        <v>0</v>
      </c>
      <c r="JO424" s="17">
        <v>0</v>
      </c>
      <c r="JP424" s="17">
        <v>0</v>
      </c>
      <c r="JQ424" s="17">
        <v>0</v>
      </c>
      <c r="JR424" s="17">
        <v>0</v>
      </c>
      <c r="JS424" s="17">
        <v>0</v>
      </c>
      <c r="JT424" s="17">
        <v>0</v>
      </c>
      <c r="JU424" s="17">
        <v>0</v>
      </c>
      <c r="JV424" s="17">
        <v>0</v>
      </c>
      <c r="JW424" s="17">
        <v>0</v>
      </c>
      <c r="JX424" s="17">
        <v>0</v>
      </c>
      <c r="JY424" s="17">
        <v>0</v>
      </c>
    </row>
    <row r="425" spans="1:285" x14ac:dyDescent="0.15">
      <c r="A425" s="17" t="s">
        <v>176</v>
      </c>
      <c r="B425" s="17" t="s">
        <v>177</v>
      </c>
      <c r="C425" s="17">
        <v>0</v>
      </c>
      <c r="D425" s="17">
        <v>0</v>
      </c>
      <c r="E425" s="17">
        <v>0</v>
      </c>
      <c r="F425" s="17">
        <v>0</v>
      </c>
      <c r="G425" s="17">
        <v>0</v>
      </c>
      <c r="H425" s="17">
        <v>0</v>
      </c>
      <c r="I425" s="17">
        <v>10.08</v>
      </c>
      <c r="J425" s="17">
        <v>10.08</v>
      </c>
      <c r="K425" s="17">
        <v>10.08</v>
      </c>
      <c r="L425" s="17">
        <v>10.08</v>
      </c>
      <c r="M425" s="17">
        <v>10.08</v>
      </c>
      <c r="N425" s="17">
        <v>10.15</v>
      </c>
      <c r="O425" s="17">
        <v>10.119999999999999</v>
      </c>
      <c r="P425" s="17">
        <v>10.1</v>
      </c>
      <c r="Q425" s="17">
        <v>10.1</v>
      </c>
      <c r="R425" s="17">
        <v>10.11</v>
      </c>
      <c r="S425" s="17">
        <v>10.130000000000001</v>
      </c>
      <c r="T425" s="17">
        <v>10.15</v>
      </c>
      <c r="U425" s="17">
        <v>10.16</v>
      </c>
      <c r="V425" s="17">
        <v>10.15</v>
      </c>
      <c r="W425" s="17">
        <v>10.14</v>
      </c>
      <c r="X425" s="17">
        <v>10.16</v>
      </c>
      <c r="Y425" s="17">
        <v>10.16</v>
      </c>
      <c r="Z425" s="17">
        <v>10.18</v>
      </c>
      <c r="AA425" s="17">
        <v>10.17</v>
      </c>
      <c r="AB425" s="17">
        <v>0</v>
      </c>
      <c r="AC425" s="17">
        <v>0</v>
      </c>
      <c r="AD425" s="17">
        <v>0</v>
      </c>
      <c r="AE425" s="17">
        <v>0</v>
      </c>
      <c r="AF425" s="17">
        <v>0</v>
      </c>
      <c r="AG425" s="17">
        <v>0</v>
      </c>
      <c r="AH425" s="17">
        <v>0</v>
      </c>
      <c r="AI425" s="17">
        <v>0</v>
      </c>
      <c r="AJ425" s="17">
        <v>0</v>
      </c>
      <c r="AK425" s="17">
        <v>0</v>
      </c>
      <c r="AL425" s="17">
        <v>0</v>
      </c>
      <c r="AM425" s="17">
        <v>0</v>
      </c>
      <c r="AN425" s="17">
        <v>0</v>
      </c>
      <c r="AO425" s="17">
        <v>0</v>
      </c>
      <c r="AP425" s="17">
        <v>0</v>
      </c>
      <c r="AQ425" s="17">
        <v>0</v>
      </c>
      <c r="AR425" s="17">
        <v>0</v>
      </c>
      <c r="AS425" s="17">
        <v>0</v>
      </c>
      <c r="AT425" s="17">
        <v>0</v>
      </c>
      <c r="AU425" s="17">
        <v>0</v>
      </c>
      <c r="AV425" s="17">
        <v>0</v>
      </c>
      <c r="AW425" s="17">
        <v>0</v>
      </c>
      <c r="AX425" s="17">
        <v>0</v>
      </c>
      <c r="AY425" s="17">
        <v>0</v>
      </c>
      <c r="AZ425" s="17">
        <v>0</v>
      </c>
      <c r="BA425" s="17">
        <v>0</v>
      </c>
      <c r="BB425" s="17">
        <v>0</v>
      </c>
      <c r="BC425" s="17">
        <v>0</v>
      </c>
      <c r="BD425" s="17">
        <v>0</v>
      </c>
      <c r="BE425" s="17">
        <v>0</v>
      </c>
      <c r="BF425" s="17">
        <v>0</v>
      </c>
      <c r="BG425" s="17">
        <v>0</v>
      </c>
      <c r="BH425" s="17">
        <v>0</v>
      </c>
      <c r="BI425" s="17">
        <v>0</v>
      </c>
      <c r="BJ425" s="17">
        <v>0</v>
      </c>
      <c r="BK425" s="17">
        <v>0</v>
      </c>
      <c r="BL425" s="17">
        <v>0</v>
      </c>
      <c r="BM425" s="17">
        <v>0</v>
      </c>
      <c r="BN425" s="17">
        <v>0</v>
      </c>
      <c r="BO425" s="17">
        <v>0</v>
      </c>
      <c r="BP425" s="17">
        <v>0</v>
      </c>
      <c r="BQ425" s="17">
        <v>0</v>
      </c>
      <c r="BR425" s="17">
        <v>0</v>
      </c>
      <c r="BS425" s="17">
        <v>0</v>
      </c>
      <c r="BT425" s="17">
        <v>0</v>
      </c>
      <c r="BU425" s="17">
        <v>0</v>
      </c>
      <c r="BV425" s="17">
        <v>0</v>
      </c>
      <c r="BW425" s="17">
        <v>0</v>
      </c>
      <c r="BX425" s="17">
        <v>0</v>
      </c>
      <c r="BY425" s="17">
        <v>0</v>
      </c>
      <c r="BZ425" s="17">
        <v>0</v>
      </c>
      <c r="CA425" s="17">
        <v>0</v>
      </c>
      <c r="CB425" s="17">
        <v>0</v>
      </c>
      <c r="CC425" s="17">
        <v>0</v>
      </c>
      <c r="CD425" s="17">
        <v>0</v>
      </c>
      <c r="CE425" s="17">
        <v>0</v>
      </c>
      <c r="CF425" s="17">
        <v>0</v>
      </c>
      <c r="CG425" s="17">
        <v>0</v>
      </c>
      <c r="CH425" s="17">
        <v>0</v>
      </c>
      <c r="CI425" s="17">
        <v>0</v>
      </c>
      <c r="CJ425" s="17">
        <v>0</v>
      </c>
      <c r="CK425" s="17">
        <v>0</v>
      </c>
      <c r="CL425" s="17">
        <v>0</v>
      </c>
      <c r="CM425" s="17">
        <v>0</v>
      </c>
      <c r="CN425" s="17">
        <v>0</v>
      </c>
      <c r="CO425" s="17">
        <v>0</v>
      </c>
      <c r="CP425" s="17">
        <v>0</v>
      </c>
      <c r="CQ425" s="17">
        <v>0</v>
      </c>
      <c r="CR425" s="17">
        <v>0</v>
      </c>
      <c r="CS425" s="17">
        <v>0</v>
      </c>
      <c r="CT425" s="17">
        <v>0</v>
      </c>
      <c r="CU425" s="17">
        <v>0</v>
      </c>
      <c r="CV425" s="17">
        <v>0</v>
      </c>
      <c r="CW425" s="17">
        <v>0</v>
      </c>
      <c r="CX425" s="17">
        <v>0</v>
      </c>
      <c r="CY425" s="17">
        <v>0</v>
      </c>
      <c r="CZ425" s="17">
        <v>0</v>
      </c>
      <c r="DA425" s="17">
        <v>0</v>
      </c>
      <c r="DB425" s="17">
        <v>0</v>
      </c>
      <c r="DC425" s="17">
        <v>0</v>
      </c>
      <c r="DD425" s="17">
        <v>0</v>
      </c>
      <c r="DE425" s="17">
        <v>0</v>
      </c>
      <c r="DF425" s="17">
        <v>0</v>
      </c>
      <c r="DG425" s="17">
        <v>0</v>
      </c>
      <c r="DH425" s="17">
        <v>0</v>
      </c>
      <c r="DI425" s="17">
        <v>0</v>
      </c>
      <c r="DJ425" s="17">
        <v>0</v>
      </c>
      <c r="DK425" s="17">
        <v>0</v>
      </c>
      <c r="DL425" s="17">
        <v>0</v>
      </c>
      <c r="DM425" s="17">
        <v>0</v>
      </c>
      <c r="DN425" s="17">
        <v>0</v>
      </c>
      <c r="DO425" s="17">
        <v>0</v>
      </c>
      <c r="DP425" s="17">
        <v>0</v>
      </c>
      <c r="DQ425" s="17">
        <v>0</v>
      </c>
      <c r="DR425" s="17">
        <v>0</v>
      </c>
      <c r="DS425" s="17">
        <v>0</v>
      </c>
      <c r="DT425" s="17">
        <v>0</v>
      </c>
      <c r="DU425" s="17">
        <v>0</v>
      </c>
      <c r="DV425" s="17">
        <v>0</v>
      </c>
      <c r="DW425" s="17">
        <v>0</v>
      </c>
      <c r="DX425" s="17">
        <v>0</v>
      </c>
      <c r="DY425" s="17">
        <v>0</v>
      </c>
      <c r="DZ425" s="17">
        <v>0</v>
      </c>
      <c r="EA425" s="17">
        <v>0</v>
      </c>
      <c r="EB425" s="17">
        <v>0</v>
      </c>
      <c r="EC425" s="17">
        <v>0</v>
      </c>
      <c r="ED425" s="17">
        <v>0</v>
      </c>
      <c r="EE425" s="17">
        <v>0</v>
      </c>
      <c r="EF425" s="17">
        <v>0</v>
      </c>
      <c r="EG425" s="17">
        <v>0</v>
      </c>
      <c r="EH425" s="17">
        <v>0</v>
      </c>
      <c r="EI425" s="17">
        <v>0</v>
      </c>
      <c r="EJ425" s="17">
        <v>0</v>
      </c>
      <c r="EK425" s="17">
        <v>0</v>
      </c>
      <c r="EL425" s="17">
        <v>0</v>
      </c>
      <c r="EM425" s="17">
        <v>0</v>
      </c>
      <c r="EN425" s="17">
        <v>0</v>
      </c>
      <c r="EO425" s="17">
        <v>0</v>
      </c>
      <c r="EP425" s="17">
        <v>0</v>
      </c>
      <c r="EQ425" s="17">
        <v>0</v>
      </c>
      <c r="ER425" s="17">
        <v>0</v>
      </c>
      <c r="ES425" s="17">
        <v>0</v>
      </c>
      <c r="ET425" s="17">
        <v>0</v>
      </c>
      <c r="EU425" s="17">
        <v>0</v>
      </c>
      <c r="EV425" s="17">
        <v>0</v>
      </c>
      <c r="EW425" s="17">
        <v>0</v>
      </c>
      <c r="EX425" s="17">
        <v>0</v>
      </c>
      <c r="EY425" s="17">
        <v>0</v>
      </c>
      <c r="EZ425" s="17">
        <v>0</v>
      </c>
      <c r="FA425" s="17">
        <v>0</v>
      </c>
      <c r="FB425" s="17">
        <v>0</v>
      </c>
      <c r="FC425" s="17">
        <v>0</v>
      </c>
      <c r="FD425" s="17">
        <v>0</v>
      </c>
      <c r="FE425" s="17">
        <v>0</v>
      </c>
      <c r="FF425" s="17">
        <v>0</v>
      </c>
      <c r="FG425" s="17">
        <v>0</v>
      </c>
      <c r="FH425" s="17">
        <v>0</v>
      </c>
      <c r="FI425" s="17">
        <v>0</v>
      </c>
      <c r="FJ425" s="17">
        <v>0</v>
      </c>
      <c r="FK425" s="17">
        <v>0</v>
      </c>
      <c r="FL425" s="17">
        <v>0</v>
      </c>
      <c r="FM425" s="17">
        <v>0</v>
      </c>
      <c r="FN425" s="17">
        <v>0</v>
      </c>
      <c r="FO425" s="17">
        <v>0</v>
      </c>
      <c r="FP425" s="17">
        <v>0</v>
      </c>
      <c r="FQ425" s="17">
        <v>0</v>
      </c>
      <c r="FR425" s="17">
        <v>0</v>
      </c>
      <c r="FS425" s="17">
        <v>0</v>
      </c>
      <c r="FT425" s="17">
        <v>0</v>
      </c>
      <c r="FU425" s="17">
        <v>0</v>
      </c>
      <c r="FV425" s="17">
        <v>0</v>
      </c>
      <c r="FW425" s="17">
        <v>0</v>
      </c>
      <c r="FX425" s="17">
        <v>0</v>
      </c>
      <c r="FY425" s="17">
        <v>0</v>
      </c>
      <c r="FZ425" s="17">
        <v>0</v>
      </c>
      <c r="GA425" s="17">
        <v>0</v>
      </c>
      <c r="GB425" s="17">
        <v>0</v>
      </c>
      <c r="GC425" s="17">
        <v>0</v>
      </c>
      <c r="GD425" s="17">
        <v>0</v>
      </c>
      <c r="GE425" s="17">
        <v>0</v>
      </c>
      <c r="GF425" s="17">
        <v>0</v>
      </c>
      <c r="GG425" s="17">
        <v>0</v>
      </c>
      <c r="GH425" s="17">
        <v>0</v>
      </c>
      <c r="GI425" s="17">
        <v>0</v>
      </c>
      <c r="GJ425" s="17">
        <v>0</v>
      </c>
      <c r="GK425" s="17">
        <v>0</v>
      </c>
      <c r="GL425" s="17">
        <v>0</v>
      </c>
      <c r="GM425" s="17">
        <v>0</v>
      </c>
      <c r="GN425" s="17">
        <v>0</v>
      </c>
      <c r="GO425" s="17">
        <v>0</v>
      </c>
      <c r="GP425" s="17">
        <v>0</v>
      </c>
      <c r="GQ425" s="17">
        <v>0</v>
      </c>
      <c r="GR425" s="17">
        <v>0</v>
      </c>
      <c r="GS425" s="17">
        <v>0</v>
      </c>
      <c r="GT425" s="17">
        <v>0</v>
      </c>
      <c r="GU425" s="17">
        <v>0</v>
      </c>
      <c r="GV425" s="17">
        <v>0</v>
      </c>
      <c r="GW425" s="17">
        <v>0</v>
      </c>
      <c r="GX425" s="17">
        <v>0</v>
      </c>
      <c r="GY425" s="17">
        <v>0</v>
      </c>
      <c r="GZ425" s="17">
        <v>0</v>
      </c>
      <c r="HA425" s="17">
        <v>0</v>
      </c>
      <c r="HB425" s="17">
        <v>0</v>
      </c>
      <c r="HC425" s="17">
        <v>0</v>
      </c>
      <c r="HD425" s="17">
        <v>0</v>
      </c>
      <c r="HE425" s="17">
        <v>0</v>
      </c>
      <c r="HF425" s="17">
        <v>0</v>
      </c>
      <c r="HG425" s="17">
        <v>0</v>
      </c>
      <c r="HH425" s="17">
        <v>0</v>
      </c>
      <c r="HI425" s="17">
        <v>0</v>
      </c>
      <c r="HJ425" s="17">
        <v>0</v>
      </c>
      <c r="HK425" s="17">
        <v>0</v>
      </c>
      <c r="HL425" s="17">
        <v>0</v>
      </c>
      <c r="HM425" s="17">
        <v>0</v>
      </c>
      <c r="HN425" s="17">
        <v>0</v>
      </c>
      <c r="HO425" s="17">
        <v>0</v>
      </c>
      <c r="HP425" s="17">
        <v>0</v>
      </c>
      <c r="HQ425" s="17">
        <v>0</v>
      </c>
      <c r="HR425" s="17">
        <v>0</v>
      </c>
      <c r="HS425" s="17">
        <v>0</v>
      </c>
      <c r="HT425" s="17">
        <v>0</v>
      </c>
      <c r="HU425" s="17">
        <v>0</v>
      </c>
      <c r="HV425" s="17">
        <v>0</v>
      </c>
      <c r="HW425" s="17">
        <v>0</v>
      </c>
      <c r="HX425" s="17">
        <v>0</v>
      </c>
      <c r="HY425" s="17">
        <v>0</v>
      </c>
      <c r="HZ425" s="17">
        <v>0</v>
      </c>
      <c r="IA425" s="17">
        <v>0</v>
      </c>
      <c r="IB425" s="17">
        <v>0</v>
      </c>
      <c r="IC425" s="17">
        <v>0</v>
      </c>
      <c r="ID425" s="17">
        <v>0</v>
      </c>
      <c r="IE425" s="17">
        <v>0</v>
      </c>
      <c r="IF425" s="17">
        <v>0</v>
      </c>
      <c r="IG425" s="17">
        <v>0</v>
      </c>
      <c r="IH425" s="17">
        <v>0</v>
      </c>
      <c r="II425" s="17">
        <v>0</v>
      </c>
      <c r="IJ425" s="17">
        <v>0</v>
      </c>
      <c r="IK425" s="17">
        <v>0</v>
      </c>
      <c r="IL425" s="17">
        <v>0</v>
      </c>
      <c r="IM425" s="17">
        <v>0</v>
      </c>
      <c r="IN425" s="17">
        <v>0</v>
      </c>
      <c r="IO425" s="17">
        <v>0</v>
      </c>
      <c r="IP425" s="17">
        <v>0</v>
      </c>
      <c r="IQ425" s="17">
        <v>0</v>
      </c>
      <c r="IR425" s="17">
        <v>0</v>
      </c>
      <c r="IS425" s="17">
        <v>0</v>
      </c>
      <c r="IT425" s="17">
        <v>0</v>
      </c>
      <c r="IU425" s="17">
        <v>0</v>
      </c>
      <c r="IV425" s="17">
        <v>0</v>
      </c>
      <c r="IW425" s="17">
        <v>0</v>
      </c>
      <c r="IX425" s="17">
        <v>0</v>
      </c>
      <c r="IY425" s="17">
        <v>0</v>
      </c>
      <c r="IZ425" s="17">
        <v>0</v>
      </c>
      <c r="JA425" s="17">
        <v>0</v>
      </c>
      <c r="JB425" s="17">
        <v>0</v>
      </c>
      <c r="JC425" s="17">
        <v>0</v>
      </c>
      <c r="JD425" s="17">
        <v>0</v>
      </c>
      <c r="JE425" s="17">
        <v>0</v>
      </c>
      <c r="JF425" s="17">
        <v>0</v>
      </c>
      <c r="JG425" s="17">
        <v>0</v>
      </c>
      <c r="JH425" s="17">
        <v>0</v>
      </c>
      <c r="JI425" s="17">
        <v>0</v>
      </c>
      <c r="JJ425" s="17">
        <v>0</v>
      </c>
      <c r="JK425" s="17">
        <v>0</v>
      </c>
      <c r="JL425" s="17">
        <v>0</v>
      </c>
      <c r="JM425" s="17">
        <v>0</v>
      </c>
      <c r="JN425" s="17">
        <v>0</v>
      </c>
      <c r="JO425" s="17">
        <v>0</v>
      </c>
      <c r="JP425" s="17">
        <v>0</v>
      </c>
      <c r="JQ425" s="17">
        <v>0</v>
      </c>
      <c r="JR425" s="17">
        <v>0</v>
      </c>
      <c r="JS425" s="17">
        <v>0</v>
      </c>
      <c r="JT425" s="17">
        <v>0</v>
      </c>
      <c r="JU425" s="17">
        <v>0</v>
      </c>
      <c r="JV425" s="17">
        <v>0</v>
      </c>
      <c r="JW425" s="17">
        <v>0</v>
      </c>
      <c r="JX425" s="17">
        <v>0</v>
      </c>
      <c r="JY425" s="17">
        <v>0</v>
      </c>
    </row>
    <row r="426" spans="1:285" x14ac:dyDescent="0.15">
      <c r="A426" s="17" t="s">
        <v>367</v>
      </c>
      <c r="B426" s="17" t="s">
        <v>368</v>
      </c>
      <c r="C426" s="17">
        <v>0</v>
      </c>
      <c r="D426" s="17">
        <v>0</v>
      </c>
      <c r="E426" s="17">
        <v>0</v>
      </c>
      <c r="F426" s="17">
        <v>0</v>
      </c>
      <c r="G426" s="17">
        <v>0</v>
      </c>
      <c r="H426" s="17">
        <v>0</v>
      </c>
      <c r="I426" s="17">
        <v>12.63</v>
      </c>
      <c r="J426" s="17">
        <v>12.63</v>
      </c>
      <c r="K426" s="17">
        <v>12.63</v>
      </c>
      <c r="L426" s="17">
        <v>12.63</v>
      </c>
      <c r="M426" s="17">
        <v>12.63</v>
      </c>
      <c r="N426" s="17">
        <v>12.67</v>
      </c>
      <c r="O426" s="17">
        <v>12.64</v>
      </c>
      <c r="P426" s="17">
        <v>12.63</v>
      </c>
      <c r="Q426" s="17">
        <v>12.6</v>
      </c>
      <c r="R426" s="17">
        <v>12.62</v>
      </c>
      <c r="S426" s="17">
        <v>12.62</v>
      </c>
      <c r="T426" s="17">
        <v>12.63</v>
      </c>
      <c r="U426" s="17">
        <v>12.65</v>
      </c>
      <c r="V426" s="17">
        <v>12.66</v>
      </c>
      <c r="W426" s="17">
        <v>12.66</v>
      </c>
      <c r="X426" s="17">
        <v>12.68</v>
      </c>
      <c r="Y426" s="17">
        <v>12.67</v>
      </c>
      <c r="Z426" s="17">
        <v>12.66</v>
      </c>
      <c r="AA426" s="17">
        <v>12.65</v>
      </c>
      <c r="AB426" s="17">
        <v>0</v>
      </c>
      <c r="AC426" s="17">
        <v>0</v>
      </c>
      <c r="AD426" s="17">
        <v>0</v>
      </c>
      <c r="AE426" s="17">
        <v>0</v>
      </c>
      <c r="AF426" s="17">
        <v>0</v>
      </c>
      <c r="AG426" s="17">
        <v>0</v>
      </c>
      <c r="AH426" s="17">
        <v>0</v>
      </c>
      <c r="AI426" s="17">
        <v>0</v>
      </c>
      <c r="AJ426" s="17">
        <v>0</v>
      </c>
      <c r="AK426" s="17">
        <v>0</v>
      </c>
      <c r="AL426" s="17">
        <v>0</v>
      </c>
      <c r="AM426" s="17">
        <v>0</v>
      </c>
      <c r="AN426" s="17">
        <v>0</v>
      </c>
      <c r="AO426" s="17">
        <v>0</v>
      </c>
      <c r="AP426" s="17">
        <v>0</v>
      </c>
      <c r="AQ426" s="17">
        <v>0</v>
      </c>
      <c r="AR426" s="17">
        <v>0</v>
      </c>
      <c r="AS426" s="17">
        <v>0</v>
      </c>
      <c r="AT426" s="17">
        <v>0</v>
      </c>
      <c r="AU426" s="17">
        <v>0</v>
      </c>
      <c r="AV426" s="17">
        <v>0</v>
      </c>
      <c r="AW426" s="17">
        <v>0</v>
      </c>
      <c r="AX426" s="17">
        <v>0</v>
      </c>
      <c r="AY426" s="17">
        <v>0</v>
      </c>
      <c r="AZ426" s="17">
        <v>0</v>
      </c>
      <c r="BA426" s="17">
        <v>0</v>
      </c>
      <c r="BB426" s="17">
        <v>0</v>
      </c>
      <c r="BC426" s="17">
        <v>0</v>
      </c>
      <c r="BD426" s="17">
        <v>0</v>
      </c>
      <c r="BE426" s="17">
        <v>0</v>
      </c>
      <c r="BF426" s="17">
        <v>0</v>
      </c>
      <c r="BG426" s="17">
        <v>0</v>
      </c>
      <c r="BH426" s="17">
        <v>0</v>
      </c>
      <c r="BI426" s="17">
        <v>0</v>
      </c>
      <c r="BJ426" s="17">
        <v>0</v>
      </c>
      <c r="BK426" s="17">
        <v>0</v>
      </c>
      <c r="BL426" s="17">
        <v>0</v>
      </c>
      <c r="BM426" s="17">
        <v>0</v>
      </c>
      <c r="BN426" s="17">
        <v>0</v>
      </c>
      <c r="BO426" s="17">
        <v>0</v>
      </c>
      <c r="BP426" s="17">
        <v>0</v>
      </c>
      <c r="BQ426" s="17">
        <v>0</v>
      </c>
      <c r="BR426" s="17">
        <v>0</v>
      </c>
      <c r="BS426" s="17">
        <v>0</v>
      </c>
      <c r="BT426" s="17">
        <v>0</v>
      </c>
      <c r="BU426" s="17">
        <v>0</v>
      </c>
      <c r="BV426" s="17">
        <v>0</v>
      </c>
      <c r="BW426" s="17">
        <v>0</v>
      </c>
      <c r="BX426" s="17">
        <v>0</v>
      </c>
      <c r="BY426" s="17">
        <v>0</v>
      </c>
      <c r="BZ426" s="17">
        <v>0</v>
      </c>
      <c r="CA426" s="17">
        <v>0</v>
      </c>
      <c r="CB426" s="17">
        <v>0</v>
      </c>
      <c r="CC426" s="17">
        <v>0</v>
      </c>
      <c r="CD426" s="17">
        <v>0</v>
      </c>
      <c r="CE426" s="17">
        <v>0</v>
      </c>
      <c r="CF426" s="17">
        <v>0</v>
      </c>
      <c r="CG426" s="17">
        <v>0</v>
      </c>
      <c r="CH426" s="17">
        <v>0</v>
      </c>
      <c r="CI426" s="17">
        <v>0</v>
      </c>
      <c r="CJ426" s="17">
        <v>0</v>
      </c>
      <c r="CK426" s="17">
        <v>0</v>
      </c>
      <c r="CL426" s="17">
        <v>0</v>
      </c>
      <c r="CM426" s="17">
        <v>0</v>
      </c>
      <c r="CN426" s="17">
        <v>0</v>
      </c>
      <c r="CO426" s="17">
        <v>0</v>
      </c>
      <c r="CP426" s="17">
        <v>0</v>
      </c>
      <c r="CQ426" s="17">
        <v>0</v>
      </c>
      <c r="CR426" s="17">
        <v>0</v>
      </c>
      <c r="CS426" s="17">
        <v>0</v>
      </c>
      <c r="CT426" s="17">
        <v>0</v>
      </c>
      <c r="CU426" s="17">
        <v>0</v>
      </c>
      <c r="CV426" s="17">
        <v>0</v>
      </c>
      <c r="CW426" s="17">
        <v>0</v>
      </c>
      <c r="CX426" s="17">
        <v>0</v>
      </c>
      <c r="CY426" s="17">
        <v>0</v>
      </c>
      <c r="CZ426" s="17">
        <v>0</v>
      </c>
      <c r="DA426" s="17">
        <v>0</v>
      </c>
      <c r="DB426" s="17">
        <v>0</v>
      </c>
      <c r="DC426" s="17">
        <v>0</v>
      </c>
      <c r="DD426" s="17">
        <v>0</v>
      </c>
      <c r="DE426" s="17">
        <v>0</v>
      </c>
      <c r="DF426" s="17">
        <v>0</v>
      </c>
      <c r="DG426" s="17">
        <v>0</v>
      </c>
      <c r="DH426" s="17">
        <v>0</v>
      </c>
      <c r="DI426" s="17">
        <v>0</v>
      </c>
      <c r="DJ426" s="17">
        <v>0</v>
      </c>
      <c r="DK426" s="17">
        <v>0</v>
      </c>
      <c r="DL426" s="17">
        <v>0</v>
      </c>
      <c r="DM426" s="17">
        <v>0</v>
      </c>
      <c r="DN426" s="17">
        <v>0</v>
      </c>
      <c r="DO426" s="17">
        <v>0</v>
      </c>
      <c r="DP426" s="17">
        <v>0</v>
      </c>
      <c r="DQ426" s="17">
        <v>0</v>
      </c>
      <c r="DR426" s="17">
        <v>0</v>
      </c>
      <c r="DS426" s="17">
        <v>0</v>
      </c>
      <c r="DT426" s="17">
        <v>0</v>
      </c>
      <c r="DU426" s="17">
        <v>0</v>
      </c>
      <c r="DV426" s="17">
        <v>0</v>
      </c>
      <c r="DW426" s="17">
        <v>0</v>
      </c>
      <c r="DX426" s="17">
        <v>0</v>
      </c>
      <c r="DY426" s="17">
        <v>0</v>
      </c>
      <c r="DZ426" s="17">
        <v>0</v>
      </c>
      <c r="EA426" s="17">
        <v>0</v>
      </c>
      <c r="EB426" s="17">
        <v>0</v>
      </c>
      <c r="EC426" s="17">
        <v>0</v>
      </c>
      <c r="ED426" s="17">
        <v>0</v>
      </c>
      <c r="EE426" s="17">
        <v>0</v>
      </c>
      <c r="EF426" s="17">
        <v>0</v>
      </c>
      <c r="EG426" s="17">
        <v>0</v>
      </c>
      <c r="EH426" s="17">
        <v>0</v>
      </c>
      <c r="EI426" s="17">
        <v>0</v>
      </c>
      <c r="EJ426" s="17">
        <v>0</v>
      </c>
      <c r="EK426" s="17">
        <v>0</v>
      </c>
      <c r="EL426" s="17">
        <v>0</v>
      </c>
      <c r="EM426" s="17">
        <v>0</v>
      </c>
      <c r="EN426" s="17">
        <v>0</v>
      </c>
      <c r="EO426" s="17">
        <v>0</v>
      </c>
      <c r="EP426" s="17">
        <v>0</v>
      </c>
      <c r="EQ426" s="17">
        <v>0</v>
      </c>
      <c r="ER426" s="17">
        <v>0</v>
      </c>
      <c r="ES426" s="17">
        <v>0</v>
      </c>
      <c r="ET426" s="17">
        <v>0</v>
      </c>
      <c r="EU426" s="17">
        <v>0</v>
      </c>
      <c r="EV426" s="17">
        <v>0</v>
      </c>
      <c r="EW426" s="17">
        <v>0</v>
      </c>
      <c r="EX426" s="17">
        <v>0</v>
      </c>
      <c r="EY426" s="17">
        <v>0</v>
      </c>
      <c r="EZ426" s="17">
        <v>0</v>
      </c>
      <c r="FA426" s="17">
        <v>0</v>
      </c>
      <c r="FB426" s="17">
        <v>0</v>
      </c>
      <c r="FC426" s="17">
        <v>0</v>
      </c>
      <c r="FD426" s="17">
        <v>0</v>
      </c>
      <c r="FE426" s="17">
        <v>0</v>
      </c>
      <c r="FF426" s="17">
        <v>0</v>
      </c>
      <c r="FG426" s="17">
        <v>0</v>
      </c>
      <c r="FH426" s="17">
        <v>0</v>
      </c>
      <c r="FI426" s="17">
        <v>0</v>
      </c>
      <c r="FJ426" s="17">
        <v>0</v>
      </c>
      <c r="FK426" s="17">
        <v>0</v>
      </c>
      <c r="FL426" s="17">
        <v>0</v>
      </c>
      <c r="FM426" s="17">
        <v>0</v>
      </c>
      <c r="FN426" s="17">
        <v>0</v>
      </c>
      <c r="FO426" s="17">
        <v>0</v>
      </c>
      <c r="FP426" s="17">
        <v>0</v>
      </c>
      <c r="FQ426" s="17">
        <v>0</v>
      </c>
      <c r="FR426" s="17">
        <v>0</v>
      </c>
      <c r="FS426" s="17">
        <v>0</v>
      </c>
      <c r="FT426" s="17">
        <v>0</v>
      </c>
      <c r="FU426" s="17">
        <v>0</v>
      </c>
      <c r="FV426" s="17">
        <v>0</v>
      </c>
      <c r="FW426" s="17">
        <v>0</v>
      </c>
      <c r="FX426" s="17">
        <v>0</v>
      </c>
      <c r="FY426" s="17">
        <v>0</v>
      </c>
      <c r="FZ426" s="17">
        <v>0</v>
      </c>
      <c r="GA426" s="17">
        <v>0</v>
      </c>
      <c r="GB426" s="17">
        <v>0</v>
      </c>
      <c r="GC426" s="17">
        <v>0</v>
      </c>
      <c r="GD426" s="17">
        <v>0</v>
      </c>
      <c r="GE426" s="17">
        <v>0</v>
      </c>
      <c r="GF426" s="17">
        <v>0</v>
      </c>
      <c r="GG426" s="17">
        <v>0</v>
      </c>
      <c r="GH426" s="17">
        <v>0</v>
      </c>
      <c r="GI426" s="17">
        <v>0</v>
      </c>
      <c r="GJ426" s="17">
        <v>0</v>
      </c>
      <c r="GK426" s="17">
        <v>0</v>
      </c>
      <c r="GL426" s="17">
        <v>0</v>
      </c>
      <c r="GM426" s="17">
        <v>0</v>
      </c>
      <c r="GN426" s="17">
        <v>0</v>
      </c>
      <c r="GO426" s="17">
        <v>0</v>
      </c>
      <c r="GP426" s="17">
        <v>0</v>
      </c>
      <c r="GQ426" s="17">
        <v>0</v>
      </c>
      <c r="GR426" s="17">
        <v>0</v>
      </c>
      <c r="GS426" s="17">
        <v>0</v>
      </c>
      <c r="GT426" s="17">
        <v>0</v>
      </c>
      <c r="GU426" s="17">
        <v>0</v>
      </c>
      <c r="GV426" s="17">
        <v>0</v>
      </c>
      <c r="GW426" s="17">
        <v>0</v>
      </c>
      <c r="GX426" s="17">
        <v>0</v>
      </c>
      <c r="GY426" s="17">
        <v>0</v>
      </c>
      <c r="GZ426" s="17">
        <v>0</v>
      </c>
      <c r="HA426" s="17">
        <v>0</v>
      </c>
      <c r="HB426" s="17">
        <v>0</v>
      </c>
      <c r="HC426" s="17">
        <v>0</v>
      </c>
      <c r="HD426" s="17">
        <v>0</v>
      </c>
      <c r="HE426" s="17">
        <v>0</v>
      </c>
      <c r="HF426" s="17">
        <v>0</v>
      </c>
      <c r="HG426" s="17">
        <v>0</v>
      </c>
      <c r="HH426" s="17">
        <v>0</v>
      </c>
      <c r="HI426" s="17">
        <v>0</v>
      </c>
      <c r="HJ426" s="17">
        <v>0</v>
      </c>
      <c r="HK426" s="17">
        <v>0</v>
      </c>
      <c r="HL426" s="17">
        <v>0</v>
      </c>
      <c r="HM426" s="17">
        <v>0</v>
      </c>
      <c r="HN426" s="17">
        <v>0</v>
      </c>
      <c r="HO426" s="17">
        <v>0</v>
      </c>
      <c r="HP426" s="17">
        <v>0</v>
      </c>
      <c r="HQ426" s="17">
        <v>0</v>
      </c>
      <c r="HR426" s="17">
        <v>0</v>
      </c>
      <c r="HS426" s="17">
        <v>0</v>
      </c>
      <c r="HT426" s="17">
        <v>0</v>
      </c>
      <c r="HU426" s="17">
        <v>0</v>
      </c>
      <c r="HV426" s="17">
        <v>0</v>
      </c>
      <c r="HW426" s="17">
        <v>0</v>
      </c>
      <c r="HX426" s="17">
        <v>0</v>
      </c>
      <c r="HY426" s="17">
        <v>0</v>
      </c>
      <c r="HZ426" s="17">
        <v>0</v>
      </c>
      <c r="IA426" s="17">
        <v>0</v>
      </c>
      <c r="IB426" s="17">
        <v>0</v>
      </c>
      <c r="IC426" s="17">
        <v>0</v>
      </c>
      <c r="ID426" s="17">
        <v>0</v>
      </c>
      <c r="IE426" s="17">
        <v>0</v>
      </c>
      <c r="IF426" s="17">
        <v>0</v>
      </c>
      <c r="IG426" s="17">
        <v>0</v>
      </c>
      <c r="IH426" s="17">
        <v>0</v>
      </c>
      <c r="II426" s="17">
        <v>0</v>
      </c>
      <c r="IJ426" s="17">
        <v>0</v>
      </c>
      <c r="IK426" s="17">
        <v>0</v>
      </c>
      <c r="IL426" s="17">
        <v>0</v>
      </c>
      <c r="IM426" s="17">
        <v>0</v>
      </c>
      <c r="IN426" s="17">
        <v>0</v>
      </c>
      <c r="IO426" s="17">
        <v>0</v>
      </c>
      <c r="IP426" s="17">
        <v>0</v>
      </c>
      <c r="IQ426" s="17">
        <v>0</v>
      </c>
      <c r="IR426" s="17">
        <v>0</v>
      </c>
      <c r="IS426" s="17">
        <v>0</v>
      </c>
      <c r="IT426" s="17">
        <v>0</v>
      </c>
      <c r="IU426" s="17">
        <v>0</v>
      </c>
      <c r="IV426" s="17">
        <v>0</v>
      </c>
      <c r="IW426" s="17">
        <v>0</v>
      </c>
      <c r="IX426" s="17">
        <v>0</v>
      </c>
      <c r="IY426" s="17">
        <v>0</v>
      </c>
      <c r="IZ426" s="17">
        <v>0</v>
      </c>
      <c r="JA426" s="17">
        <v>0</v>
      </c>
      <c r="JB426" s="17">
        <v>0</v>
      </c>
      <c r="JC426" s="17">
        <v>0</v>
      </c>
      <c r="JD426" s="17">
        <v>0</v>
      </c>
      <c r="JE426" s="17">
        <v>0</v>
      </c>
      <c r="JF426" s="17">
        <v>0</v>
      </c>
      <c r="JG426" s="17">
        <v>0</v>
      </c>
      <c r="JH426" s="17">
        <v>0</v>
      </c>
      <c r="JI426" s="17">
        <v>0</v>
      </c>
      <c r="JJ426" s="17">
        <v>0</v>
      </c>
      <c r="JK426" s="17">
        <v>0</v>
      </c>
      <c r="JL426" s="17">
        <v>0</v>
      </c>
      <c r="JM426" s="17">
        <v>0</v>
      </c>
      <c r="JN426" s="17">
        <v>0</v>
      </c>
      <c r="JO426" s="17">
        <v>0</v>
      </c>
      <c r="JP426" s="17">
        <v>0</v>
      </c>
      <c r="JQ426" s="17">
        <v>0</v>
      </c>
      <c r="JR426" s="17">
        <v>0</v>
      </c>
      <c r="JS426" s="17">
        <v>0</v>
      </c>
      <c r="JT426" s="17">
        <v>0</v>
      </c>
      <c r="JU426" s="17">
        <v>0</v>
      </c>
      <c r="JV426" s="17">
        <v>0</v>
      </c>
      <c r="JW426" s="17">
        <v>0</v>
      </c>
      <c r="JX426" s="17">
        <v>0</v>
      </c>
      <c r="JY426" s="17">
        <v>0</v>
      </c>
    </row>
    <row r="427" spans="1:285" x14ac:dyDescent="0.15">
      <c r="A427" s="17" t="s">
        <v>339</v>
      </c>
      <c r="B427" s="17" t="s">
        <v>340</v>
      </c>
      <c r="C427" s="17">
        <v>0</v>
      </c>
      <c r="D427" s="17">
        <v>0</v>
      </c>
      <c r="E427" s="17">
        <v>0</v>
      </c>
      <c r="F427" s="17">
        <v>0</v>
      </c>
      <c r="G427" s="17">
        <v>0</v>
      </c>
      <c r="H427" s="17">
        <v>0</v>
      </c>
      <c r="I427" s="17">
        <v>0</v>
      </c>
      <c r="J427" s="17">
        <v>0</v>
      </c>
      <c r="K427" s="17">
        <v>0</v>
      </c>
      <c r="L427" s="17">
        <v>0</v>
      </c>
      <c r="M427" s="17">
        <v>0</v>
      </c>
      <c r="N427" s="17">
        <v>0</v>
      </c>
      <c r="O427" s="17">
        <v>0</v>
      </c>
      <c r="P427" s="17">
        <v>0</v>
      </c>
      <c r="Q427" s="17">
        <v>0</v>
      </c>
      <c r="R427" s="17">
        <v>0</v>
      </c>
      <c r="S427" s="17">
        <v>0</v>
      </c>
      <c r="T427" s="17">
        <v>0</v>
      </c>
      <c r="U427" s="17">
        <v>0</v>
      </c>
      <c r="V427" s="17">
        <v>0</v>
      </c>
      <c r="W427" s="17">
        <v>0</v>
      </c>
      <c r="X427" s="17">
        <v>0</v>
      </c>
      <c r="Y427" s="17">
        <v>0</v>
      </c>
      <c r="Z427" s="17">
        <v>0</v>
      </c>
      <c r="AA427" s="17">
        <v>0</v>
      </c>
      <c r="AB427" s="17">
        <v>0</v>
      </c>
      <c r="AC427" s="17">
        <v>0</v>
      </c>
      <c r="AD427" s="17">
        <v>0</v>
      </c>
      <c r="AE427" s="17">
        <v>0</v>
      </c>
      <c r="AF427" s="17">
        <v>0</v>
      </c>
      <c r="AG427" s="17">
        <v>0</v>
      </c>
      <c r="AH427" s="17">
        <v>0</v>
      </c>
      <c r="AI427" s="17">
        <v>0</v>
      </c>
      <c r="AJ427" s="17">
        <v>0</v>
      </c>
      <c r="AK427" s="17">
        <v>0</v>
      </c>
      <c r="AL427" s="17">
        <v>0</v>
      </c>
      <c r="AM427" s="17">
        <v>0</v>
      </c>
      <c r="AN427" s="17">
        <v>0</v>
      </c>
      <c r="AO427" s="17">
        <v>0</v>
      </c>
      <c r="AP427" s="17">
        <v>0</v>
      </c>
      <c r="AQ427" s="17">
        <v>0</v>
      </c>
      <c r="AR427" s="17">
        <v>0</v>
      </c>
      <c r="AS427" s="17">
        <v>0</v>
      </c>
      <c r="AT427" s="17">
        <v>0</v>
      </c>
      <c r="AU427" s="17">
        <v>0</v>
      </c>
      <c r="AV427" s="17">
        <v>0</v>
      </c>
      <c r="AW427" s="17">
        <v>0</v>
      </c>
      <c r="AX427" s="17">
        <v>0</v>
      </c>
      <c r="AY427" s="17">
        <v>0</v>
      </c>
      <c r="AZ427" s="17">
        <v>0</v>
      </c>
      <c r="BA427" s="17">
        <v>0</v>
      </c>
      <c r="BB427" s="17">
        <v>0</v>
      </c>
      <c r="BC427" s="17">
        <v>0</v>
      </c>
      <c r="BD427" s="17">
        <v>0</v>
      </c>
      <c r="BE427" s="17">
        <v>0</v>
      </c>
      <c r="BF427" s="17">
        <v>0</v>
      </c>
      <c r="BG427" s="17">
        <v>0</v>
      </c>
      <c r="BH427" s="17">
        <v>0</v>
      </c>
      <c r="BI427" s="17">
        <v>0</v>
      </c>
      <c r="BJ427" s="17">
        <v>0</v>
      </c>
      <c r="BK427" s="17">
        <v>0</v>
      </c>
      <c r="BL427" s="17">
        <v>0</v>
      </c>
      <c r="BM427" s="17">
        <v>0</v>
      </c>
      <c r="BN427" s="17">
        <v>0</v>
      </c>
      <c r="BO427" s="17">
        <v>0</v>
      </c>
      <c r="BP427" s="17">
        <v>0</v>
      </c>
      <c r="BQ427" s="17">
        <v>0</v>
      </c>
      <c r="BR427" s="17">
        <v>0</v>
      </c>
      <c r="BS427" s="17">
        <v>0</v>
      </c>
      <c r="BT427" s="17">
        <v>0</v>
      </c>
      <c r="BU427" s="17">
        <v>0</v>
      </c>
      <c r="BV427" s="17">
        <v>0</v>
      </c>
      <c r="BW427" s="17">
        <v>0</v>
      </c>
      <c r="BX427" s="17">
        <v>0</v>
      </c>
      <c r="BY427" s="17">
        <v>0</v>
      </c>
      <c r="BZ427" s="17">
        <v>0</v>
      </c>
      <c r="CA427" s="17">
        <v>0</v>
      </c>
      <c r="CB427" s="17">
        <v>0</v>
      </c>
      <c r="CC427" s="17">
        <v>0</v>
      </c>
      <c r="CD427" s="17">
        <v>0</v>
      </c>
      <c r="CE427" s="17">
        <v>0</v>
      </c>
      <c r="CF427" s="17">
        <v>0</v>
      </c>
      <c r="CG427" s="17">
        <v>0</v>
      </c>
      <c r="CH427" s="17">
        <v>0</v>
      </c>
      <c r="CI427" s="17">
        <v>0</v>
      </c>
      <c r="CJ427" s="17">
        <v>0</v>
      </c>
      <c r="CK427" s="17">
        <v>0</v>
      </c>
      <c r="CL427" s="17">
        <v>0</v>
      </c>
      <c r="CM427" s="17">
        <v>0</v>
      </c>
      <c r="CN427" s="17">
        <v>0</v>
      </c>
      <c r="CO427" s="17">
        <v>0</v>
      </c>
      <c r="CP427" s="17">
        <v>0</v>
      </c>
      <c r="CQ427" s="17">
        <v>0</v>
      </c>
      <c r="CR427" s="17">
        <v>0</v>
      </c>
      <c r="CS427" s="17">
        <v>0</v>
      </c>
      <c r="CT427" s="17">
        <v>0</v>
      </c>
      <c r="CU427" s="17">
        <v>0</v>
      </c>
      <c r="CV427" s="17">
        <v>0</v>
      </c>
      <c r="CW427" s="17">
        <v>0</v>
      </c>
      <c r="CX427" s="17">
        <v>0</v>
      </c>
      <c r="CY427" s="17">
        <v>0</v>
      </c>
      <c r="CZ427" s="17">
        <v>0</v>
      </c>
      <c r="DA427" s="17">
        <v>0</v>
      </c>
      <c r="DB427" s="17">
        <v>0</v>
      </c>
      <c r="DC427" s="17">
        <v>0</v>
      </c>
      <c r="DD427" s="17">
        <v>0</v>
      </c>
      <c r="DE427" s="17">
        <v>0</v>
      </c>
      <c r="DF427" s="17">
        <v>0</v>
      </c>
      <c r="DG427" s="17">
        <v>0</v>
      </c>
      <c r="DH427" s="17">
        <v>0</v>
      </c>
      <c r="DI427" s="17">
        <v>0</v>
      </c>
      <c r="DJ427" s="17">
        <v>0</v>
      </c>
      <c r="DK427" s="17">
        <v>0</v>
      </c>
      <c r="DL427" s="17">
        <v>0</v>
      </c>
      <c r="DM427" s="17">
        <v>0</v>
      </c>
      <c r="DN427" s="17">
        <v>0</v>
      </c>
      <c r="DO427" s="17">
        <v>0</v>
      </c>
      <c r="DP427" s="17">
        <v>0</v>
      </c>
      <c r="DQ427" s="17">
        <v>0</v>
      </c>
      <c r="DR427" s="17">
        <v>0</v>
      </c>
      <c r="DS427" s="17">
        <v>0</v>
      </c>
      <c r="DT427" s="17">
        <v>0</v>
      </c>
      <c r="DU427" s="17">
        <v>0</v>
      </c>
      <c r="DV427" s="17">
        <v>0</v>
      </c>
      <c r="DW427" s="17">
        <v>0</v>
      </c>
      <c r="DX427" s="17">
        <v>0</v>
      </c>
      <c r="DY427" s="17">
        <v>0</v>
      </c>
      <c r="DZ427" s="17">
        <v>0</v>
      </c>
      <c r="EA427" s="17">
        <v>0</v>
      </c>
      <c r="EB427" s="17">
        <v>0</v>
      </c>
      <c r="EC427" s="17">
        <v>0</v>
      </c>
      <c r="ED427" s="17">
        <v>0</v>
      </c>
      <c r="EE427" s="17">
        <v>0</v>
      </c>
      <c r="EF427" s="17">
        <v>0</v>
      </c>
      <c r="EG427" s="17">
        <v>0</v>
      </c>
      <c r="EH427" s="17">
        <v>0</v>
      </c>
      <c r="EI427" s="17">
        <v>0</v>
      </c>
      <c r="EJ427" s="17">
        <v>0</v>
      </c>
      <c r="EK427" s="17">
        <v>0</v>
      </c>
      <c r="EL427" s="17">
        <v>0</v>
      </c>
      <c r="EM427" s="17">
        <v>0</v>
      </c>
      <c r="EN427" s="17">
        <v>0</v>
      </c>
      <c r="EO427" s="17">
        <v>0</v>
      </c>
      <c r="EP427" s="17">
        <v>0</v>
      </c>
      <c r="EQ427" s="17">
        <v>0</v>
      </c>
      <c r="ER427" s="17">
        <v>0</v>
      </c>
      <c r="ES427" s="17">
        <v>0</v>
      </c>
      <c r="ET427" s="17">
        <v>0</v>
      </c>
      <c r="EU427" s="17">
        <v>0</v>
      </c>
      <c r="EV427" s="17">
        <v>0</v>
      </c>
      <c r="EW427" s="17">
        <v>0</v>
      </c>
      <c r="EX427" s="17">
        <v>0</v>
      </c>
      <c r="EY427" s="17">
        <v>0</v>
      </c>
      <c r="EZ427" s="17">
        <v>0</v>
      </c>
      <c r="FA427" s="17">
        <v>0</v>
      </c>
      <c r="FB427" s="17">
        <v>0</v>
      </c>
      <c r="FC427" s="17">
        <v>0</v>
      </c>
      <c r="FD427" s="17">
        <v>0</v>
      </c>
      <c r="FE427" s="17">
        <v>0</v>
      </c>
      <c r="FF427" s="17">
        <v>0</v>
      </c>
      <c r="FG427" s="17">
        <v>0</v>
      </c>
      <c r="FH427" s="17">
        <v>0</v>
      </c>
      <c r="FI427" s="17">
        <v>0</v>
      </c>
      <c r="FJ427" s="17">
        <v>0</v>
      </c>
      <c r="FK427" s="17">
        <v>0</v>
      </c>
      <c r="FL427" s="17">
        <v>0</v>
      </c>
      <c r="FM427" s="17">
        <v>0</v>
      </c>
      <c r="FN427" s="17">
        <v>0</v>
      </c>
      <c r="FO427" s="17">
        <v>0</v>
      </c>
      <c r="FP427" s="17">
        <v>0</v>
      </c>
      <c r="FQ427" s="17">
        <v>0</v>
      </c>
      <c r="FR427" s="17">
        <v>0</v>
      </c>
      <c r="FS427" s="17">
        <v>0</v>
      </c>
      <c r="FT427" s="17">
        <v>0</v>
      </c>
      <c r="FU427" s="17">
        <v>0</v>
      </c>
      <c r="FV427" s="17">
        <v>0</v>
      </c>
      <c r="FW427" s="17">
        <v>0</v>
      </c>
      <c r="FX427" s="17">
        <v>0</v>
      </c>
      <c r="FY427" s="17">
        <v>0</v>
      </c>
      <c r="FZ427" s="17">
        <v>0</v>
      </c>
      <c r="GA427" s="17">
        <v>0</v>
      </c>
      <c r="GB427" s="17">
        <v>0</v>
      </c>
      <c r="GC427" s="17">
        <v>0</v>
      </c>
      <c r="GD427" s="17">
        <v>0</v>
      </c>
      <c r="GE427" s="17">
        <v>0</v>
      </c>
      <c r="GF427" s="17">
        <v>0</v>
      </c>
      <c r="GG427" s="17">
        <v>0</v>
      </c>
      <c r="GH427" s="17">
        <v>0</v>
      </c>
      <c r="GI427" s="17">
        <v>0</v>
      </c>
      <c r="GJ427" s="17">
        <v>0</v>
      </c>
      <c r="GK427" s="17">
        <v>0</v>
      </c>
      <c r="GL427" s="17">
        <v>0</v>
      </c>
      <c r="GM427" s="17">
        <v>0</v>
      </c>
      <c r="GN427" s="17">
        <v>0</v>
      </c>
      <c r="GO427" s="17">
        <v>0</v>
      </c>
      <c r="GP427" s="17">
        <v>0</v>
      </c>
      <c r="GQ427" s="17">
        <v>0</v>
      </c>
      <c r="GR427" s="17">
        <v>0</v>
      </c>
      <c r="GS427" s="17">
        <v>0</v>
      </c>
      <c r="GT427" s="17">
        <v>0</v>
      </c>
      <c r="GU427" s="17">
        <v>0</v>
      </c>
      <c r="GV427" s="17">
        <v>0</v>
      </c>
      <c r="GW427" s="17">
        <v>0</v>
      </c>
      <c r="GX427" s="17">
        <v>0</v>
      </c>
      <c r="GY427" s="17">
        <v>0</v>
      </c>
      <c r="GZ427" s="17">
        <v>0</v>
      </c>
      <c r="HA427" s="17">
        <v>0</v>
      </c>
      <c r="HB427" s="17">
        <v>0</v>
      </c>
      <c r="HC427" s="17">
        <v>0</v>
      </c>
      <c r="HD427" s="17">
        <v>0</v>
      </c>
      <c r="HE427" s="17">
        <v>0</v>
      </c>
      <c r="HF427" s="17">
        <v>0</v>
      </c>
      <c r="HG427" s="17">
        <v>0</v>
      </c>
      <c r="HH427" s="17">
        <v>0</v>
      </c>
      <c r="HI427" s="17">
        <v>0</v>
      </c>
      <c r="HJ427" s="17">
        <v>0</v>
      </c>
      <c r="HK427" s="17">
        <v>0</v>
      </c>
      <c r="HL427" s="17">
        <v>0</v>
      </c>
      <c r="HM427" s="17">
        <v>0</v>
      </c>
      <c r="HN427" s="17">
        <v>0</v>
      </c>
      <c r="HO427" s="17">
        <v>0</v>
      </c>
      <c r="HP427" s="17">
        <v>0</v>
      </c>
      <c r="HQ427" s="17">
        <v>0</v>
      </c>
      <c r="HR427" s="17">
        <v>0</v>
      </c>
      <c r="HS427" s="17">
        <v>0</v>
      </c>
      <c r="HT427" s="17">
        <v>0</v>
      </c>
      <c r="HU427" s="17">
        <v>0</v>
      </c>
      <c r="HV427" s="17">
        <v>0</v>
      </c>
      <c r="HW427" s="17">
        <v>0</v>
      </c>
      <c r="HX427" s="17">
        <v>0</v>
      </c>
      <c r="HY427" s="17">
        <v>0</v>
      </c>
      <c r="HZ427" s="17">
        <v>0</v>
      </c>
      <c r="IA427" s="17">
        <v>0</v>
      </c>
      <c r="IB427" s="17">
        <v>0</v>
      </c>
      <c r="IC427" s="17">
        <v>0</v>
      </c>
      <c r="ID427" s="17">
        <v>0</v>
      </c>
      <c r="IE427" s="17">
        <v>0</v>
      </c>
      <c r="IF427" s="17">
        <v>0</v>
      </c>
      <c r="IG427" s="17">
        <v>0</v>
      </c>
      <c r="IH427" s="17">
        <v>0</v>
      </c>
      <c r="II427" s="17">
        <v>0</v>
      </c>
      <c r="IJ427" s="17">
        <v>0</v>
      </c>
      <c r="IK427" s="17">
        <v>0</v>
      </c>
      <c r="IL427" s="17">
        <v>0</v>
      </c>
      <c r="IM427" s="17">
        <v>0</v>
      </c>
      <c r="IN427" s="17">
        <v>0</v>
      </c>
      <c r="IO427" s="17">
        <v>0</v>
      </c>
      <c r="IP427" s="17">
        <v>0</v>
      </c>
      <c r="IQ427" s="17">
        <v>0</v>
      </c>
      <c r="IR427" s="17">
        <v>0</v>
      </c>
      <c r="IS427" s="17">
        <v>0</v>
      </c>
      <c r="IT427" s="17">
        <v>0</v>
      </c>
      <c r="IU427" s="17">
        <v>0</v>
      </c>
      <c r="IV427" s="17">
        <v>0</v>
      </c>
      <c r="IW427" s="17">
        <v>0</v>
      </c>
      <c r="IX427" s="17">
        <v>0</v>
      </c>
      <c r="IY427" s="17">
        <v>0</v>
      </c>
      <c r="IZ427" s="17">
        <v>0</v>
      </c>
      <c r="JA427" s="17">
        <v>0</v>
      </c>
      <c r="JB427" s="17">
        <v>0</v>
      </c>
      <c r="JC427" s="17">
        <v>0</v>
      </c>
      <c r="JD427" s="17">
        <v>0</v>
      </c>
      <c r="JE427" s="17">
        <v>0</v>
      </c>
      <c r="JF427" s="17">
        <v>0</v>
      </c>
      <c r="JG427" s="17">
        <v>0</v>
      </c>
      <c r="JH427" s="17">
        <v>0</v>
      </c>
      <c r="JI427" s="17">
        <v>0</v>
      </c>
      <c r="JJ427" s="17">
        <v>0</v>
      </c>
      <c r="JK427" s="17">
        <v>0</v>
      </c>
      <c r="JL427" s="17">
        <v>0</v>
      </c>
      <c r="JM427" s="17">
        <v>0</v>
      </c>
      <c r="JN427" s="17">
        <v>0</v>
      </c>
      <c r="JO427" s="17">
        <v>0</v>
      </c>
      <c r="JP427" s="17">
        <v>0</v>
      </c>
      <c r="JQ427" s="17">
        <v>0</v>
      </c>
      <c r="JR427" s="17">
        <v>0</v>
      </c>
      <c r="JS427" s="17">
        <v>0</v>
      </c>
      <c r="JT427" s="17">
        <v>0</v>
      </c>
      <c r="JU427" s="17">
        <v>0</v>
      </c>
      <c r="JV427" s="17">
        <v>0</v>
      </c>
      <c r="JW427" s="17">
        <v>0</v>
      </c>
      <c r="JX427" s="17">
        <v>0</v>
      </c>
      <c r="JY427" s="17">
        <v>0</v>
      </c>
    </row>
    <row r="428" spans="1:285" x14ac:dyDescent="0.15">
      <c r="A428" s="17" t="s">
        <v>477</v>
      </c>
      <c r="B428" s="17" t="s">
        <v>478</v>
      </c>
      <c r="C428" s="17">
        <v>0</v>
      </c>
      <c r="D428" s="17">
        <v>17.7</v>
      </c>
      <c r="E428" s="17">
        <v>17.7</v>
      </c>
      <c r="F428" s="17">
        <v>17.7</v>
      </c>
      <c r="G428" s="17">
        <v>17.7</v>
      </c>
      <c r="H428" s="17">
        <v>17.7</v>
      </c>
      <c r="I428" s="17">
        <v>17.89</v>
      </c>
      <c r="J428" s="17">
        <v>17.89</v>
      </c>
      <c r="K428" s="17">
        <v>17.89</v>
      </c>
      <c r="L428" s="17">
        <v>17.89</v>
      </c>
      <c r="M428" s="17">
        <v>17.89</v>
      </c>
      <c r="N428" s="17">
        <v>17.850000000000001</v>
      </c>
      <c r="O428" s="17">
        <v>17.8</v>
      </c>
      <c r="P428" s="17">
        <v>17.850000000000001</v>
      </c>
      <c r="Q428" s="17">
        <v>17.8</v>
      </c>
      <c r="R428" s="17">
        <v>17.809999999999999</v>
      </c>
      <c r="S428" s="17">
        <v>17.850000000000001</v>
      </c>
      <c r="T428" s="17">
        <v>17.84</v>
      </c>
      <c r="U428" s="17">
        <v>17.95</v>
      </c>
      <c r="V428" s="17">
        <v>17.95</v>
      </c>
      <c r="W428" s="17">
        <v>17.899999999999999</v>
      </c>
      <c r="X428" s="17">
        <v>17.88</v>
      </c>
      <c r="Y428" s="17">
        <v>17.89</v>
      </c>
      <c r="Z428" s="17">
        <v>17.89</v>
      </c>
      <c r="AA428" s="17">
        <v>17.91</v>
      </c>
      <c r="AB428" s="17">
        <v>0</v>
      </c>
      <c r="AC428" s="17">
        <v>0</v>
      </c>
      <c r="AD428" s="17">
        <v>0</v>
      </c>
      <c r="AE428" s="17">
        <v>0</v>
      </c>
      <c r="AF428" s="17">
        <v>0</v>
      </c>
      <c r="AG428" s="17">
        <v>0</v>
      </c>
      <c r="AH428" s="17">
        <v>0</v>
      </c>
      <c r="AI428" s="17">
        <v>0</v>
      </c>
      <c r="AJ428" s="17">
        <v>0</v>
      </c>
      <c r="AK428" s="17">
        <v>0</v>
      </c>
      <c r="AL428" s="17">
        <v>0</v>
      </c>
      <c r="AM428" s="17">
        <v>0</v>
      </c>
      <c r="AN428" s="17">
        <v>0</v>
      </c>
      <c r="AO428" s="17">
        <v>0</v>
      </c>
      <c r="AP428" s="17">
        <v>0</v>
      </c>
      <c r="AQ428" s="17">
        <v>0</v>
      </c>
      <c r="AR428" s="17">
        <v>0</v>
      </c>
      <c r="AS428" s="17">
        <v>0</v>
      </c>
      <c r="AT428" s="17">
        <v>0</v>
      </c>
      <c r="AU428" s="17">
        <v>0</v>
      </c>
      <c r="AV428" s="17">
        <v>0</v>
      </c>
      <c r="AW428" s="17">
        <v>0</v>
      </c>
      <c r="AX428" s="17">
        <v>0</v>
      </c>
      <c r="AY428" s="17">
        <v>0</v>
      </c>
      <c r="AZ428" s="17">
        <v>0</v>
      </c>
      <c r="BA428" s="17">
        <v>0</v>
      </c>
      <c r="BB428" s="17">
        <v>0</v>
      </c>
      <c r="BC428" s="17">
        <v>0</v>
      </c>
      <c r="BD428" s="17">
        <v>0</v>
      </c>
      <c r="BE428" s="17">
        <v>0</v>
      </c>
      <c r="BF428" s="17">
        <v>0</v>
      </c>
      <c r="BG428" s="17">
        <v>0</v>
      </c>
      <c r="BH428" s="17">
        <v>0</v>
      </c>
      <c r="BI428" s="17">
        <v>0</v>
      </c>
      <c r="BJ428" s="17">
        <v>0</v>
      </c>
      <c r="BK428" s="17">
        <v>0</v>
      </c>
      <c r="BL428" s="17">
        <v>0</v>
      </c>
      <c r="BM428" s="17">
        <v>0</v>
      </c>
      <c r="BN428" s="17">
        <v>0</v>
      </c>
      <c r="BO428" s="17">
        <v>0</v>
      </c>
      <c r="BP428" s="17">
        <v>0</v>
      </c>
      <c r="BQ428" s="17">
        <v>0</v>
      </c>
      <c r="BR428" s="17">
        <v>0</v>
      </c>
      <c r="BS428" s="17">
        <v>0</v>
      </c>
      <c r="BT428" s="17">
        <v>0</v>
      </c>
      <c r="BU428" s="17">
        <v>0</v>
      </c>
      <c r="BV428" s="17">
        <v>0</v>
      </c>
      <c r="BW428" s="17">
        <v>0</v>
      </c>
      <c r="BX428" s="17">
        <v>0</v>
      </c>
      <c r="BY428" s="17">
        <v>0</v>
      </c>
      <c r="BZ428" s="17">
        <v>0</v>
      </c>
      <c r="CA428" s="17">
        <v>0</v>
      </c>
      <c r="CB428" s="17">
        <v>0</v>
      </c>
      <c r="CC428" s="17">
        <v>0</v>
      </c>
      <c r="CD428" s="17">
        <v>0</v>
      </c>
      <c r="CE428" s="17">
        <v>0</v>
      </c>
      <c r="CF428" s="17">
        <v>0</v>
      </c>
      <c r="CG428" s="17">
        <v>0</v>
      </c>
      <c r="CH428" s="17">
        <v>0</v>
      </c>
      <c r="CI428" s="17">
        <v>0</v>
      </c>
      <c r="CJ428" s="17">
        <v>0</v>
      </c>
      <c r="CK428" s="17">
        <v>0</v>
      </c>
      <c r="CL428" s="17">
        <v>0</v>
      </c>
      <c r="CM428" s="17">
        <v>0</v>
      </c>
      <c r="CN428" s="17">
        <v>0</v>
      </c>
      <c r="CO428" s="17">
        <v>0</v>
      </c>
      <c r="CP428" s="17">
        <v>0</v>
      </c>
      <c r="CQ428" s="17">
        <v>0</v>
      </c>
      <c r="CR428" s="17">
        <v>0</v>
      </c>
      <c r="CS428" s="17">
        <v>0</v>
      </c>
      <c r="CT428" s="17">
        <v>0</v>
      </c>
      <c r="CU428" s="17">
        <v>0</v>
      </c>
      <c r="CV428" s="17">
        <v>0</v>
      </c>
      <c r="CW428" s="17">
        <v>0</v>
      </c>
      <c r="CX428" s="17">
        <v>0</v>
      </c>
      <c r="CY428" s="17">
        <v>0</v>
      </c>
      <c r="CZ428" s="17">
        <v>0</v>
      </c>
      <c r="DA428" s="17">
        <v>0</v>
      </c>
      <c r="DB428" s="17">
        <v>0</v>
      </c>
      <c r="DC428" s="17">
        <v>0</v>
      </c>
      <c r="DD428" s="17">
        <v>0</v>
      </c>
      <c r="DE428" s="17">
        <v>0</v>
      </c>
      <c r="DF428" s="17">
        <v>0</v>
      </c>
      <c r="DG428" s="17">
        <v>0</v>
      </c>
      <c r="DH428" s="17">
        <v>0</v>
      </c>
      <c r="DI428" s="17">
        <v>0</v>
      </c>
      <c r="DJ428" s="17">
        <v>0</v>
      </c>
      <c r="DK428" s="17">
        <v>0</v>
      </c>
      <c r="DL428" s="17">
        <v>0</v>
      </c>
      <c r="DM428" s="17">
        <v>0</v>
      </c>
      <c r="DN428" s="17">
        <v>0</v>
      </c>
      <c r="DO428" s="17">
        <v>0</v>
      </c>
      <c r="DP428" s="17">
        <v>0</v>
      </c>
      <c r="DQ428" s="17">
        <v>0</v>
      </c>
      <c r="DR428" s="17">
        <v>0</v>
      </c>
      <c r="DS428" s="17">
        <v>0</v>
      </c>
      <c r="DT428" s="17">
        <v>0</v>
      </c>
      <c r="DU428" s="17">
        <v>0</v>
      </c>
      <c r="DV428" s="17">
        <v>0</v>
      </c>
      <c r="DW428" s="17">
        <v>0</v>
      </c>
      <c r="DX428" s="17">
        <v>0</v>
      </c>
      <c r="DY428" s="17">
        <v>0</v>
      </c>
      <c r="DZ428" s="17">
        <v>0</v>
      </c>
      <c r="EA428" s="17">
        <v>0</v>
      </c>
      <c r="EB428" s="17">
        <v>0</v>
      </c>
      <c r="EC428" s="17">
        <v>0</v>
      </c>
      <c r="ED428" s="17">
        <v>0</v>
      </c>
      <c r="EE428" s="17">
        <v>0</v>
      </c>
      <c r="EF428" s="17">
        <v>0</v>
      </c>
      <c r="EG428" s="17">
        <v>0</v>
      </c>
      <c r="EH428" s="17">
        <v>0</v>
      </c>
      <c r="EI428" s="17">
        <v>0</v>
      </c>
      <c r="EJ428" s="17">
        <v>0</v>
      </c>
      <c r="EK428" s="17">
        <v>0</v>
      </c>
      <c r="EL428" s="17">
        <v>0</v>
      </c>
      <c r="EM428" s="17">
        <v>0</v>
      </c>
      <c r="EN428" s="17">
        <v>0</v>
      </c>
      <c r="EO428" s="17">
        <v>0</v>
      </c>
      <c r="EP428" s="17">
        <v>0</v>
      </c>
      <c r="EQ428" s="17">
        <v>0</v>
      </c>
      <c r="ER428" s="17">
        <v>0</v>
      </c>
      <c r="ES428" s="17">
        <v>0</v>
      </c>
      <c r="ET428" s="17">
        <v>0</v>
      </c>
      <c r="EU428" s="17">
        <v>0</v>
      </c>
      <c r="EV428" s="17">
        <v>0</v>
      </c>
      <c r="EW428" s="17">
        <v>0</v>
      </c>
      <c r="EX428" s="17">
        <v>0</v>
      </c>
      <c r="EY428" s="17">
        <v>0</v>
      </c>
      <c r="EZ428" s="17">
        <v>0</v>
      </c>
      <c r="FA428" s="17">
        <v>0</v>
      </c>
      <c r="FB428" s="17">
        <v>0</v>
      </c>
      <c r="FC428" s="17">
        <v>0</v>
      </c>
      <c r="FD428" s="17">
        <v>0</v>
      </c>
      <c r="FE428" s="17">
        <v>0</v>
      </c>
      <c r="FF428" s="17">
        <v>0</v>
      </c>
      <c r="FG428" s="17">
        <v>0</v>
      </c>
      <c r="FH428" s="17">
        <v>0</v>
      </c>
      <c r="FI428" s="17">
        <v>0</v>
      </c>
      <c r="FJ428" s="17">
        <v>0</v>
      </c>
      <c r="FK428" s="17">
        <v>0</v>
      </c>
      <c r="FL428" s="17">
        <v>0</v>
      </c>
      <c r="FM428" s="17">
        <v>0</v>
      </c>
      <c r="FN428" s="17">
        <v>0</v>
      </c>
      <c r="FO428" s="17">
        <v>0</v>
      </c>
      <c r="FP428" s="17">
        <v>0</v>
      </c>
      <c r="FQ428" s="17">
        <v>0</v>
      </c>
      <c r="FR428" s="17">
        <v>0</v>
      </c>
      <c r="FS428" s="17">
        <v>0</v>
      </c>
      <c r="FT428" s="17">
        <v>0</v>
      </c>
      <c r="FU428" s="17">
        <v>0</v>
      </c>
      <c r="FV428" s="17">
        <v>0</v>
      </c>
      <c r="FW428" s="17">
        <v>0</v>
      </c>
      <c r="FX428" s="17">
        <v>0</v>
      </c>
      <c r="FY428" s="17">
        <v>0</v>
      </c>
      <c r="FZ428" s="17">
        <v>0</v>
      </c>
      <c r="GA428" s="17">
        <v>0</v>
      </c>
      <c r="GB428" s="17">
        <v>0</v>
      </c>
      <c r="GC428" s="17">
        <v>0</v>
      </c>
      <c r="GD428" s="17">
        <v>0</v>
      </c>
      <c r="GE428" s="17">
        <v>0</v>
      </c>
      <c r="GF428" s="17">
        <v>0</v>
      </c>
      <c r="GG428" s="17">
        <v>0</v>
      </c>
      <c r="GH428" s="17">
        <v>0</v>
      </c>
      <c r="GI428" s="17">
        <v>0</v>
      </c>
      <c r="GJ428" s="17">
        <v>0</v>
      </c>
      <c r="GK428" s="17">
        <v>0</v>
      </c>
      <c r="GL428" s="17">
        <v>0</v>
      </c>
      <c r="GM428" s="17">
        <v>0</v>
      </c>
      <c r="GN428" s="17">
        <v>0</v>
      </c>
      <c r="GO428" s="17">
        <v>0</v>
      </c>
      <c r="GP428" s="17">
        <v>0</v>
      </c>
      <c r="GQ428" s="17">
        <v>0</v>
      </c>
      <c r="GR428" s="17">
        <v>0</v>
      </c>
      <c r="GS428" s="17">
        <v>0</v>
      </c>
      <c r="GT428" s="17">
        <v>0</v>
      </c>
      <c r="GU428" s="17">
        <v>0</v>
      </c>
      <c r="GV428" s="17">
        <v>0</v>
      </c>
      <c r="GW428" s="17">
        <v>0</v>
      </c>
      <c r="GX428" s="17">
        <v>0</v>
      </c>
      <c r="GY428" s="17">
        <v>0</v>
      </c>
      <c r="GZ428" s="17">
        <v>0</v>
      </c>
      <c r="HA428" s="17">
        <v>0</v>
      </c>
      <c r="HB428" s="17">
        <v>0</v>
      </c>
      <c r="HC428" s="17">
        <v>0</v>
      </c>
      <c r="HD428" s="17">
        <v>0</v>
      </c>
      <c r="HE428" s="17">
        <v>0</v>
      </c>
      <c r="HF428" s="17">
        <v>0</v>
      </c>
      <c r="HG428" s="17">
        <v>0</v>
      </c>
      <c r="HH428" s="17">
        <v>0</v>
      </c>
      <c r="HI428" s="17">
        <v>0</v>
      </c>
      <c r="HJ428" s="17">
        <v>0</v>
      </c>
      <c r="HK428" s="17">
        <v>0</v>
      </c>
      <c r="HL428" s="17">
        <v>0</v>
      </c>
      <c r="HM428" s="17">
        <v>0</v>
      </c>
      <c r="HN428" s="17">
        <v>0</v>
      </c>
      <c r="HO428" s="17">
        <v>0</v>
      </c>
      <c r="HP428" s="17">
        <v>0</v>
      </c>
      <c r="HQ428" s="17">
        <v>0</v>
      </c>
      <c r="HR428" s="17">
        <v>0</v>
      </c>
      <c r="HS428" s="17">
        <v>0</v>
      </c>
      <c r="HT428" s="17">
        <v>0</v>
      </c>
      <c r="HU428" s="17">
        <v>0</v>
      </c>
      <c r="HV428" s="17">
        <v>0</v>
      </c>
      <c r="HW428" s="17">
        <v>0</v>
      </c>
      <c r="HX428" s="17">
        <v>0</v>
      </c>
      <c r="HY428" s="17">
        <v>0</v>
      </c>
      <c r="HZ428" s="17">
        <v>0</v>
      </c>
      <c r="IA428" s="17">
        <v>0</v>
      </c>
      <c r="IB428" s="17">
        <v>0</v>
      </c>
      <c r="IC428" s="17">
        <v>0</v>
      </c>
      <c r="ID428" s="17">
        <v>0</v>
      </c>
      <c r="IE428" s="17">
        <v>0</v>
      </c>
      <c r="IF428" s="17">
        <v>0</v>
      </c>
      <c r="IG428" s="17">
        <v>0</v>
      </c>
      <c r="IH428" s="17">
        <v>0</v>
      </c>
      <c r="II428" s="17">
        <v>0</v>
      </c>
      <c r="IJ428" s="17">
        <v>0</v>
      </c>
      <c r="IK428" s="17">
        <v>0</v>
      </c>
      <c r="IL428" s="17">
        <v>0</v>
      </c>
      <c r="IM428" s="17">
        <v>0</v>
      </c>
      <c r="IN428" s="17">
        <v>0</v>
      </c>
      <c r="IO428" s="17">
        <v>0</v>
      </c>
      <c r="IP428" s="17">
        <v>0</v>
      </c>
      <c r="IQ428" s="17">
        <v>0</v>
      </c>
      <c r="IR428" s="17">
        <v>0</v>
      </c>
      <c r="IS428" s="17">
        <v>0</v>
      </c>
      <c r="IT428" s="17">
        <v>0</v>
      </c>
      <c r="IU428" s="17">
        <v>0</v>
      </c>
      <c r="IV428" s="17">
        <v>0</v>
      </c>
      <c r="IW428" s="17">
        <v>0</v>
      </c>
      <c r="IX428" s="17">
        <v>0</v>
      </c>
      <c r="IY428" s="17">
        <v>0</v>
      </c>
      <c r="IZ428" s="17">
        <v>0</v>
      </c>
      <c r="JA428" s="17">
        <v>0</v>
      </c>
      <c r="JB428" s="17">
        <v>0</v>
      </c>
      <c r="JC428" s="17">
        <v>0</v>
      </c>
      <c r="JD428" s="17">
        <v>0</v>
      </c>
      <c r="JE428" s="17">
        <v>0</v>
      </c>
      <c r="JF428" s="17">
        <v>0</v>
      </c>
      <c r="JG428" s="17">
        <v>0</v>
      </c>
      <c r="JH428" s="17">
        <v>0</v>
      </c>
      <c r="JI428" s="17">
        <v>0</v>
      </c>
      <c r="JJ428" s="17">
        <v>0</v>
      </c>
      <c r="JK428" s="17">
        <v>0</v>
      </c>
      <c r="JL428" s="17">
        <v>0</v>
      </c>
      <c r="JM428" s="17">
        <v>0</v>
      </c>
      <c r="JN428" s="17">
        <v>0</v>
      </c>
      <c r="JO428" s="17">
        <v>0</v>
      </c>
      <c r="JP428" s="17">
        <v>0</v>
      </c>
      <c r="JQ428" s="17">
        <v>0</v>
      </c>
      <c r="JR428" s="17">
        <v>0</v>
      </c>
      <c r="JS428" s="17">
        <v>0</v>
      </c>
      <c r="JT428" s="17">
        <v>0</v>
      </c>
      <c r="JU428" s="17">
        <v>0</v>
      </c>
      <c r="JV428" s="17">
        <v>0</v>
      </c>
      <c r="JW428" s="17">
        <v>0</v>
      </c>
      <c r="JX428" s="17">
        <v>0</v>
      </c>
      <c r="JY428" s="17">
        <v>0</v>
      </c>
    </row>
    <row r="429" spans="1:285" x14ac:dyDescent="0.15">
      <c r="A429" s="17" t="s">
        <v>256</v>
      </c>
      <c r="B429" s="17" t="s">
        <v>257</v>
      </c>
      <c r="C429" s="17">
        <v>0</v>
      </c>
      <c r="D429" s="17">
        <v>0</v>
      </c>
      <c r="E429" s="17">
        <v>0</v>
      </c>
      <c r="F429" s="17">
        <v>0</v>
      </c>
      <c r="G429" s="17">
        <v>0</v>
      </c>
      <c r="H429" s="17">
        <v>0</v>
      </c>
      <c r="I429" s="17">
        <v>0</v>
      </c>
      <c r="J429" s="17">
        <v>0</v>
      </c>
      <c r="K429" s="17">
        <v>0</v>
      </c>
      <c r="L429" s="17">
        <v>0</v>
      </c>
      <c r="M429" s="17">
        <v>0</v>
      </c>
      <c r="N429" s="17">
        <v>0</v>
      </c>
      <c r="O429" s="17">
        <v>0</v>
      </c>
      <c r="P429" s="17">
        <v>0</v>
      </c>
      <c r="Q429" s="17">
        <v>0</v>
      </c>
      <c r="R429" s="17">
        <v>0</v>
      </c>
      <c r="S429" s="17">
        <v>0</v>
      </c>
      <c r="T429" s="17">
        <v>0</v>
      </c>
      <c r="U429" s="17">
        <v>0</v>
      </c>
      <c r="V429" s="17">
        <v>0</v>
      </c>
      <c r="W429" s="17">
        <v>0</v>
      </c>
      <c r="X429" s="17">
        <v>0</v>
      </c>
      <c r="Y429" s="17">
        <v>0</v>
      </c>
      <c r="Z429" s="17">
        <v>0</v>
      </c>
      <c r="AA429" s="17">
        <v>0</v>
      </c>
      <c r="AB429" s="17">
        <v>0</v>
      </c>
      <c r="AC429" s="17">
        <v>0</v>
      </c>
      <c r="AD429" s="17">
        <v>0</v>
      </c>
      <c r="AE429" s="17">
        <v>0</v>
      </c>
      <c r="AF429" s="17">
        <v>0</v>
      </c>
      <c r="AG429" s="17">
        <v>0</v>
      </c>
      <c r="AH429" s="17">
        <v>0</v>
      </c>
      <c r="AI429" s="17">
        <v>0</v>
      </c>
      <c r="AJ429" s="17">
        <v>0</v>
      </c>
      <c r="AK429" s="17">
        <v>0</v>
      </c>
      <c r="AL429" s="17">
        <v>0</v>
      </c>
      <c r="AM429" s="17">
        <v>0</v>
      </c>
      <c r="AN429" s="17">
        <v>0</v>
      </c>
      <c r="AO429" s="17">
        <v>0</v>
      </c>
      <c r="AP429" s="17">
        <v>0</v>
      </c>
      <c r="AQ429" s="17">
        <v>0</v>
      </c>
      <c r="AR429" s="17">
        <v>0</v>
      </c>
      <c r="AS429" s="17">
        <v>0</v>
      </c>
      <c r="AT429" s="17">
        <v>0</v>
      </c>
      <c r="AU429" s="17">
        <v>0</v>
      </c>
      <c r="AV429" s="17">
        <v>0</v>
      </c>
      <c r="AW429" s="17">
        <v>0</v>
      </c>
      <c r="AX429" s="17">
        <v>0</v>
      </c>
      <c r="AY429" s="17">
        <v>0</v>
      </c>
      <c r="AZ429" s="17">
        <v>0</v>
      </c>
      <c r="BA429" s="17">
        <v>0</v>
      </c>
      <c r="BB429" s="17">
        <v>0</v>
      </c>
      <c r="BC429" s="17">
        <v>0</v>
      </c>
      <c r="BD429" s="17">
        <v>0</v>
      </c>
      <c r="BE429" s="17">
        <v>0</v>
      </c>
      <c r="BF429" s="17">
        <v>0</v>
      </c>
      <c r="BG429" s="17">
        <v>0</v>
      </c>
      <c r="BH429" s="17">
        <v>0</v>
      </c>
      <c r="BI429" s="17">
        <v>0</v>
      </c>
      <c r="BJ429" s="17">
        <v>0</v>
      </c>
      <c r="BK429" s="17">
        <v>0</v>
      </c>
      <c r="BL429" s="17">
        <v>0</v>
      </c>
      <c r="BM429" s="17">
        <v>0</v>
      </c>
      <c r="BN429" s="17">
        <v>0</v>
      </c>
      <c r="BO429" s="17">
        <v>0</v>
      </c>
      <c r="BP429" s="17">
        <v>0</v>
      </c>
      <c r="BQ429" s="17">
        <v>0</v>
      </c>
      <c r="BR429" s="17">
        <v>0</v>
      </c>
      <c r="BS429" s="17">
        <v>0</v>
      </c>
      <c r="BT429" s="17">
        <v>0</v>
      </c>
      <c r="BU429" s="17">
        <v>0</v>
      </c>
      <c r="BV429" s="17">
        <v>0</v>
      </c>
      <c r="BW429" s="17">
        <v>0</v>
      </c>
      <c r="BX429" s="17">
        <v>0</v>
      </c>
      <c r="BY429" s="17">
        <v>0</v>
      </c>
      <c r="BZ429" s="17">
        <v>0</v>
      </c>
      <c r="CA429" s="17">
        <v>0</v>
      </c>
      <c r="CB429" s="17">
        <v>0</v>
      </c>
      <c r="CC429" s="17">
        <v>0</v>
      </c>
      <c r="CD429" s="17">
        <v>0</v>
      </c>
      <c r="CE429" s="17">
        <v>0</v>
      </c>
      <c r="CF429" s="17">
        <v>0</v>
      </c>
      <c r="CG429" s="17">
        <v>0</v>
      </c>
      <c r="CH429" s="17">
        <v>0</v>
      </c>
      <c r="CI429" s="17">
        <v>0</v>
      </c>
      <c r="CJ429" s="17">
        <v>0</v>
      </c>
      <c r="CK429" s="17">
        <v>0</v>
      </c>
      <c r="CL429" s="17">
        <v>0</v>
      </c>
      <c r="CM429" s="17">
        <v>0</v>
      </c>
      <c r="CN429" s="17">
        <v>0</v>
      </c>
      <c r="CO429" s="17">
        <v>0</v>
      </c>
      <c r="CP429" s="17">
        <v>0</v>
      </c>
      <c r="CQ429" s="17">
        <v>0</v>
      </c>
      <c r="CR429" s="17">
        <v>0</v>
      </c>
      <c r="CS429" s="17">
        <v>0</v>
      </c>
      <c r="CT429" s="17">
        <v>0</v>
      </c>
      <c r="CU429" s="17">
        <v>0</v>
      </c>
      <c r="CV429" s="17">
        <v>0</v>
      </c>
      <c r="CW429" s="17">
        <v>0</v>
      </c>
      <c r="CX429" s="17">
        <v>0</v>
      </c>
      <c r="CY429" s="17">
        <v>0</v>
      </c>
      <c r="CZ429" s="17">
        <v>0</v>
      </c>
      <c r="DA429" s="17">
        <v>0</v>
      </c>
      <c r="DB429" s="17">
        <v>0</v>
      </c>
      <c r="DC429" s="17">
        <v>0</v>
      </c>
      <c r="DD429" s="17">
        <v>0</v>
      </c>
      <c r="DE429" s="17">
        <v>0</v>
      </c>
      <c r="DF429" s="17">
        <v>0</v>
      </c>
      <c r="DG429" s="17">
        <v>0</v>
      </c>
      <c r="DH429" s="17">
        <v>0</v>
      </c>
      <c r="DI429" s="17">
        <v>0</v>
      </c>
      <c r="DJ429" s="17">
        <v>0</v>
      </c>
      <c r="DK429" s="17">
        <v>0</v>
      </c>
      <c r="DL429" s="17">
        <v>0</v>
      </c>
      <c r="DM429" s="17">
        <v>0</v>
      </c>
      <c r="DN429" s="17">
        <v>0</v>
      </c>
      <c r="DO429" s="17">
        <v>0</v>
      </c>
      <c r="DP429" s="17">
        <v>0</v>
      </c>
      <c r="DQ429" s="17">
        <v>0</v>
      </c>
      <c r="DR429" s="17">
        <v>0</v>
      </c>
      <c r="DS429" s="17">
        <v>0</v>
      </c>
      <c r="DT429" s="17">
        <v>0</v>
      </c>
      <c r="DU429" s="17">
        <v>0</v>
      </c>
      <c r="DV429" s="17">
        <v>0</v>
      </c>
      <c r="DW429" s="17">
        <v>0</v>
      </c>
      <c r="DX429" s="17">
        <v>0</v>
      </c>
      <c r="DY429" s="17">
        <v>0</v>
      </c>
      <c r="DZ429" s="17">
        <v>0</v>
      </c>
      <c r="EA429" s="17">
        <v>0</v>
      </c>
      <c r="EB429" s="17">
        <v>0</v>
      </c>
      <c r="EC429" s="17">
        <v>0</v>
      </c>
      <c r="ED429" s="17">
        <v>0</v>
      </c>
      <c r="EE429" s="17">
        <v>0</v>
      </c>
      <c r="EF429" s="17">
        <v>0</v>
      </c>
      <c r="EG429" s="17">
        <v>0</v>
      </c>
      <c r="EH429" s="17">
        <v>0</v>
      </c>
      <c r="EI429" s="17">
        <v>0</v>
      </c>
      <c r="EJ429" s="17">
        <v>0</v>
      </c>
      <c r="EK429" s="17">
        <v>0</v>
      </c>
      <c r="EL429" s="17">
        <v>0</v>
      </c>
      <c r="EM429" s="17">
        <v>0</v>
      </c>
      <c r="EN429" s="17">
        <v>0</v>
      </c>
      <c r="EO429" s="17">
        <v>0</v>
      </c>
      <c r="EP429" s="17">
        <v>0</v>
      </c>
      <c r="EQ429" s="17">
        <v>0</v>
      </c>
      <c r="ER429" s="17">
        <v>0</v>
      </c>
      <c r="ES429" s="17">
        <v>0</v>
      </c>
      <c r="ET429" s="17">
        <v>0</v>
      </c>
      <c r="EU429" s="17">
        <v>0</v>
      </c>
      <c r="EV429" s="17">
        <v>0</v>
      </c>
      <c r="EW429" s="17">
        <v>0</v>
      </c>
      <c r="EX429" s="17">
        <v>0</v>
      </c>
      <c r="EY429" s="17">
        <v>0</v>
      </c>
      <c r="EZ429" s="17">
        <v>0</v>
      </c>
      <c r="FA429" s="17">
        <v>0</v>
      </c>
      <c r="FB429" s="17">
        <v>0</v>
      </c>
      <c r="FC429" s="17">
        <v>0</v>
      </c>
      <c r="FD429" s="17">
        <v>0</v>
      </c>
      <c r="FE429" s="17">
        <v>0</v>
      </c>
      <c r="FF429" s="17">
        <v>0</v>
      </c>
      <c r="FG429" s="17">
        <v>0</v>
      </c>
      <c r="FH429" s="17">
        <v>0</v>
      </c>
      <c r="FI429" s="17">
        <v>0</v>
      </c>
      <c r="FJ429" s="17">
        <v>0</v>
      </c>
      <c r="FK429" s="17">
        <v>0</v>
      </c>
      <c r="FL429" s="17">
        <v>0</v>
      </c>
      <c r="FM429" s="17">
        <v>0</v>
      </c>
      <c r="FN429" s="17">
        <v>0</v>
      </c>
      <c r="FO429" s="17">
        <v>0</v>
      </c>
      <c r="FP429" s="17">
        <v>0</v>
      </c>
      <c r="FQ429" s="17">
        <v>0</v>
      </c>
      <c r="FR429" s="17">
        <v>0</v>
      </c>
      <c r="FS429" s="17">
        <v>0</v>
      </c>
      <c r="FT429" s="17">
        <v>0</v>
      </c>
      <c r="FU429" s="17">
        <v>0</v>
      </c>
      <c r="FV429" s="17">
        <v>0</v>
      </c>
      <c r="FW429" s="17">
        <v>0</v>
      </c>
      <c r="FX429" s="17">
        <v>0</v>
      </c>
      <c r="FY429" s="17">
        <v>0</v>
      </c>
      <c r="FZ429" s="17">
        <v>0</v>
      </c>
      <c r="GA429" s="17">
        <v>0</v>
      </c>
      <c r="GB429" s="17">
        <v>0</v>
      </c>
      <c r="GC429" s="17">
        <v>0</v>
      </c>
      <c r="GD429" s="17">
        <v>0</v>
      </c>
      <c r="GE429" s="17">
        <v>0</v>
      </c>
      <c r="GF429" s="17">
        <v>0</v>
      </c>
      <c r="GG429" s="17">
        <v>0</v>
      </c>
      <c r="GH429" s="17">
        <v>0</v>
      </c>
      <c r="GI429" s="17">
        <v>0</v>
      </c>
      <c r="GJ429" s="17">
        <v>0</v>
      </c>
      <c r="GK429" s="17">
        <v>0</v>
      </c>
      <c r="GL429" s="17">
        <v>0</v>
      </c>
      <c r="GM429" s="17">
        <v>0</v>
      </c>
      <c r="GN429" s="17">
        <v>0</v>
      </c>
      <c r="GO429" s="17">
        <v>0</v>
      </c>
      <c r="GP429" s="17">
        <v>0</v>
      </c>
      <c r="GQ429" s="17">
        <v>0</v>
      </c>
      <c r="GR429" s="17">
        <v>0</v>
      </c>
      <c r="GS429" s="17">
        <v>0</v>
      </c>
      <c r="GT429" s="17">
        <v>0</v>
      </c>
      <c r="GU429" s="17">
        <v>0</v>
      </c>
      <c r="GV429" s="17">
        <v>0</v>
      </c>
      <c r="GW429" s="17">
        <v>0</v>
      </c>
      <c r="GX429" s="17">
        <v>0</v>
      </c>
      <c r="GY429" s="17">
        <v>0</v>
      </c>
      <c r="GZ429" s="17">
        <v>0</v>
      </c>
      <c r="HA429" s="17">
        <v>0</v>
      </c>
      <c r="HB429" s="17">
        <v>0</v>
      </c>
      <c r="HC429" s="17">
        <v>0</v>
      </c>
      <c r="HD429" s="17">
        <v>0</v>
      </c>
      <c r="HE429" s="17">
        <v>0</v>
      </c>
      <c r="HF429" s="17">
        <v>0</v>
      </c>
      <c r="HG429" s="17">
        <v>0</v>
      </c>
      <c r="HH429" s="17">
        <v>0</v>
      </c>
      <c r="HI429" s="17">
        <v>0</v>
      </c>
      <c r="HJ429" s="17">
        <v>0</v>
      </c>
      <c r="HK429" s="17">
        <v>0</v>
      </c>
      <c r="HL429" s="17">
        <v>0</v>
      </c>
      <c r="HM429" s="17">
        <v>0</v>
      </c>
      <c r="HN429" s="17">
        <v>0</v>
      </c>
      <c r="HO429" s="17">
        <v>0</v>
      </c>
      <c r="HP429" s="17">
        <v>0</v>
      </c>
      <c r="HQ429" s="17">
        <v>0</v>
      </c>
      <c r="HR429" s="17">
        <v>0</v>
      </c>
      <c r="HS429" s="17">
        <v>0</v>
      </c>
      <c r="HT429" s="17">
        <v>0</v>
      </c>
      <c r="HU429" s="17">
        <v>0</v>
      </c>
      <c r="HV429" s="17">
        <v>0</v>
      </c>
      <c r="HW429" s="17">
        <v>0</v>
      </c>
      <c r="HX429" s="17">
        <v>0</v>
      </c>
      <c r="HY429" s="17">
        <v>0</v>
      </c>
      <c r="HZ429" s="17">
        <v>0</v>
      </c>
      <c r="IA429" s="17">
        <v>0</v>
      </c>
      <c r="IB429" s="17">
        <v>0</v>
      </c>
      <c r="IC429" s="17">
        <v>0</v>
      </c>
      <c r="ID429" s="17">
        <v>0</v>
      </c>
      <c r="IE429" s="17">
        <v>0</v>
      </c>
      <c r="IF429" s="17">
        <v>0</v>
      </c>
      <c r="IG429" s="17">
        <v>0</v>
      </c>
      <c r="IH429" s="17">
        <v>0</v>
      </c>
      <c r="II429" s="17">
        <v>0</v>
      </c>
      <c r="IJ429" s="17">
        <v>0</v>
      </c>
      <c r="IK429" s="17">
        <v>0</v>
      </c>
      <c r="IL429" s="17">
        <v>0</v>
      </c>
      <c r="IM429" s="17">
        <v>0</v>
      </c>
      <c r="IN429" s="17">
        <v>0</v>
      </c>
      <c r="IO429" s="17">
        <v>0</v>
      </c>
      <c r="IP429" s="17">
        <v>0</v>
      </c>
      <c r="IQ429" s="17">
        <v>0</v>
      </c>
      <c r="IR429" s="17">
        <v>0</v>
      </c>
      <c r="IS429" s="17">
        <v>0</v>
      </c>
      <c r="IT429" s="17">
        <v>0</v>
      </c>
      <c r="IU429" s="17">
        <v>0</v>
      </c>
      <c r="IV429" s="17">
        <v>0</v>
      </c>
      <c r="IW429" s="17">
        <v>0</v>
      </c>
      <c r="IX429" s="17">
        <v>0</v>
      </c>
      <c r="IY429" s="17">
        <v>0</v>
      </c>
      <c r="IZ429" s="17">
        <v>0</v>
      </c>
      <c r="JA429" s="17">
        <v>0</v>
      </c>
      <c r="JB429" s="17">
        <v>0</v>
      </c>
      <c r="JC429" s="17">
        <v>0</v>
      </c>
      <c r="JD429" s="17">
        <v>0</v>
      </c>
      <c r="JE429" s="17">
        <v>0</v>
      </c>
      <c r="JF429" s="17">
        <v>0</v>
      </c>
      <c r="JG429" s="17">
        <v>0</v>
      </c>
      <c r="JH429" s="17">
        <v>0</v>
      </c>
      <c r="JI429" s="17">
        <v>0</v>
      </c>
      <c r="JJ429" s="17">
        <v>0</v>
      </c>
      <c r="JK429" s="17">
        <v>0</v>
      </c>
      <c r="JL429" s="17">
        <v>0</v>
      </c>
      <c r="JM429" s="17">
        <v>0</v>
      </c>
      <c r="JN429" s="17">
        <v>0</v>
      </c>
      <c r="JO429" s="17">
        <v>0</v>
      </c>
      <c r="JP429" s="17">
        <v>0</v>
      </c>
      <c r="JQ429" s="17">
        <v>0</v>
      </c>
      <c r="JR429" s="17">
        <v>0</v>
      </c>
      <c r="JS429" s="17">
        <v>0</v>
      </c>
      <c r="JT429" s="17">
        <v>0</v>
      </c>
      <c r="JU429" s="17">
        <v>0</v>
      </c>
      <c r="JV429" s="17">
        <v>0</v>
      </c>
      <c r="JW429" s="17">
        <v>0</v>
      </c>
      <c r="JX429" s="17">
        <v>0</v>
      </c>
      <c r="JY429" s="17">
        <v>0</v>
      </c>
    </row>
    <row r="430" spans="1:285" x14ac:dyDescent="0.15">
      <c r="A430" s="17" t="s">
        <v>1028</v>
      </c>
      <c r="B430" s="17" t="s">
        <v>1029</v>
      </c>
      <c r="C430" s="17">
        <v>0</v>
      </c>
      <c r="D430" s="17">
        <v>0</v>
      </c>
      <c r="E430" s="17">
        <v>0</v>
      </c>
      <c r="F430" s="17">
        <v>0</v>
      </c>
      <c r="G430" s="17">
        <v>0</v>
      </c>
      <c r="H430" s="17">
        <v>0</v>
      </c>
      <c r="I430" s="17">
        <v>7.43</v>
      </c>
      <c r="J430" s="17">
        <v>7.43</v>
      </c>
      <c r="K430" s="17">
        <v>7.43</v>
      </c>
      <c r="L430" s="17">
        <v>7.43</v>
      </c>
      <c r="M430" s="17">
        <v>7.43</v>
      </c>
      <c r="N430" s="17">
        <v>7.46</v>
      </c>
      <c r="O430" s="17">
        <v>7.48</v>
      </c>
      <c r="P430" s="17">
        <v>7.48</v>
      </c>
      <c r="Q430" s="17">
        <v>7.47</v>
      </c>
      <c r="R430" s="17">
        <v>7.46</v>
      </c>
      <c r="S430" s="17">
        <v>7.47</v>
      </c>
      <c r="T430" s="17">
        <v>7.47</v>
      </c>
      <c r="U430" s="17">
        <v>7.49</v>
      </c>
      <c r="V430" s="17">
        <v>7.48</v>
      </c>
      <c r="W430" s="17">
        <v>7.48</v>
      </c>
      <c r="X430" s="17">
        <v>7.49</v>
      </c>
      <c r="Y430" s="17">
        <v>7.49</v>
      </c>
      <c r="Z430" s="17">
        <v>7.47</v>
      </c>
      <c r="AA430" s="17">
        <v>7.47</v>
      </c>
      <c r="AB430" s="17">
        <v>0</v>
      </c>
      <c r="AC430" s="17">
        <v>0</v>
      </c>
      <c r="AD430" s="17">
        <v>0</v>
      </c>
      <c r="AE430" s="17">
        <v>0</v>
      </c>
      <c r="AF430" s="17">
        <v>0</v>
      </c>
      <c r="AG430" s="17">
        <v>0</v>
      </c>
      <c r="AH430" s="17">
        <v>0</v>
      </c>
      <c r="AI430" s="17">
        <v>0</v>
      </c>
      <c r="AJ430" s="17">
        <v>0</v>
      </c>
      <c r="AK430" s="17">
        <v>0</v>
      </c>
      <c r="AL430" s="17">
        <v>0</v>
      </c>
      <c r="AM430" s="17">
        <v>0</v>
      </c>
      <c r="AN430" s="17">
        <v>0</v>
      </c>
      <c r="AO430" s="17">
        <v>0</v>
      </c>
      <c r="AP430" s="17">
        <v>0</v>
      </c>
      <c r="AQ430" s="17">
        <v>0</v>
      </c>
      <c r="AR430" s="17">
        <v>0</v>
      </c>
      <c r="AS430" s="17">
        <v>0</v>
      </c>
      <c r="AT430" s="17">
        <v>0</v>
      </c>
      <c r="AU430" s="17">
        <v>0</v>
      </c>
      <c r="AV430" s="17">
        <v>0</v>
      </c>
      <c r="AW430" s="17">
        <v>0</v>
      </c>
      <c r="AX430" s="17">
        <v>0</v>
      </c>
      <c r="AY430" s="17">
        <v>0</v>
      </c>
      <c r="AZ430" s="17">
        <v>0</v>
      </c>
      <c r="BA430" s="17">
        <v>0</v>
      </c>
      <c r="BB430" s="17">
        <v>0</v>
      </c>
      <c r="BC430" s="17">
        <v>0</v>
      </c>
      <c r="BD430" s="17">
        <v>0</v>
      </c>
      <c r="BE430" s="17">
        <v>0</v>
      </c>
      <c r="BF430" s="17">
        <v>0</v>
      </c>
      <c r="BG430" s="17">
        <v>0</v>
      </c>
      <c r="BH430" s="17">
        <v>0</v>
      </c>
      <c r="BI430" s="17">
        <v>0</v>
      </c>
      <c r="BJ430" s="17">
        <v>0</v>
      </c>
      <c r="BK430" s="17">
        <v>0</v>
      </c>
      <c r="BL430" s="17">
        <v>0</v>
      </c>
      <c r="BM430" s="17">
        <v>0</v>
      </c>
      <c r="BN430" s="17">
        <v>0</v>
      </c>
      <c r="BO430" s="17">
        <v>0</v>
      </c>
      <c r="BP430" s="17">
        <v>0</v>
      </c>
      <c r="BQ430" s="17">
        <v>0</v>
      </c>
      <c r="BR430" s="17">
        <v>0</v>
      </c>
      <c r="BS430" s="17">
        <v>0</v>
      </c>
      <c r="BT430" s="17">
        <v>0</v>
      </c>
      <c r="BU430" s="17">
        <v>0</v>
      </c>
      <c r="BV430" s="17">
        <v>0</v>
      </c>
      <c r="BW430" s="17">
        <v>0</v>
      </c>
      <c r="BX430" s="17">
        <v>0</v>
      </c>
      <c r="BY430" s="17">
        <v>0</v>
      </c>
      <c r="BZ430" s="17">
        <v>0</v>
      </c>
      <c r="CA430" s="17">
        <v>0</v>
      </c>
      <c r="CB430" s="17">
        <v>0</v>
      </c>
      <c r="CC430" s="17">
        <v>0</v>
      </c>
      <c r="CD430" s="17">
        <v>0</v>
      </c>
      <c r="CE430" s="17">
        <v>0</v>
      </c>
      <c r="CF430" s="17">
        <v>0</v>
      </c>
      <c r="CG430" s="17">
        <v>0</v>
      </c>
      <c r="CH430" s="17">
        <v>0</v>
      </c>
      <c r="CI430" s="17">
        <v>0</v>
      </c>
      <c r="CJ430" s="17">
        <v>0</v>
      </c>
      <c r="CK430" s="17">
        <v>0</v>
      </c>
      <c r="CL430" s="17">
        <v>0</v>
      </c>
      <c r="CM430" s="17">
        <v>0</v>
      </c>
      <c r="CN430" s="17">
        <v>0</v>
      </c>
      <c r="CO430" s="17">
        <v>0</v>
      </c>
      <c r="CP430" s="17">
        <v>0</v>
      </c>
      <c r="CQ430" s="17">
        <v>0</v>
      </c>
      <c r="CR430" s="17">
        <v>0</v>
      </c>
      <c r="CS430" s="17">
        <v>0</v>
      </c>
      <c r="CT430" s="17">
        <v>0</v>
      </c>
      <c r="CU430" s="17">
        <v>0</v>
      </c>
      <c r="CV430" s="17">
        <v>0</v>
      </c>
      <c r="CW430" s="17">
        <v>0</v>
      </c>
      <c r="CX430" s="17">
        <v>0</v>
      </c>
      <c r="CY430" s="17">
        <v>0</v>
      </c>
      <c r="CZ430" s="17">
        <v>0</v>
      </c>
      <c r="DA430" s="17">
        <v>0</v>
      </c>
      <c r="DB430" s="17">
        <v>0</v>
      </c>
      <c r="DC430" s="17">
        <v>0</v>
      </c>
      <c r="DD430" s="17">
        <v>0</v>
      </c>
      <c r="DE430" s="17">
        <v>0</v>
      </c>
      <c r="DF430" s="17">
        <v>0</v>
      </c>
      <c r="DG430" s="17">
        <v>0</v>
      </c>
      <c r="DH430" s="17">
        <v>0</v>
      </c>
      <c r="DI430" s="17">
        <v>0</v>
      </c>
      <c r="DJ430" s="17">
        <v>0</v>
      </c>
      <c r="DK430" s="17">
        <v>0</v>
      </c>
      <c r="DL430" s="17">
        <v>0</v>
      </c>
      <c r="DM430" s="17">
        <v>0</v>
      </c>
      <c r="DN430" s="17">
        <v>0</v>
      </c>
      <c r="DO430" s="17">
        <v>0</v>
      </c>
      <c r="DP430" s="17">
        <v>0</v>
      </c>
      <c r="DQ430" s="17">
        <v>0</v>
      </c>
      <c r="DR430" s="17">
        <v>0</v>
      </c>
      <c r="DS430" s="17">
        <v>0</v>
      </c>
      <c r="DT430" s="17">
        <v>0</v>
      </c>
      <c r="DU430" s="17">
        <v>0</v>
      </c>
      <c r="DV430" s="17">
        <v>0</v>
      </c>
      <c r="DW430" s="17">
        <v>0</v>
      </c>
      <c r="DX430" s="17">
        <v>0</v>
      </c>
      <c r="DY430" s="17">
        <v>0</v>
      </c>
      <c r="DZ430" s="17">
        <v>0</v>
      </c>
      <c r="EA430" s="17">
        <v>0</v>
      </c>
      <c r="EB430" s="17">
        <v>0</v>
      </c>
      <c r="EC430" s="17">
        <v>0</v>
      </c>
      <c r="ED430" s="17">
        <v>0</v>
      </c>
      <c r="EE430" s="17">
        <v>0</v>
      </c>
      <c r="EF430" s="17">
        <v>0</v>
      </c>
      <c r="EG430" s="17">
        <v>0</v>
      </c>
      <c r="EH430" s="17">
        <v>0</v>
      </c>
      <c r="EI430" s="17">
        <v>0</v>
      </c>
      <c r="EJ430" s="17">
        <v>0</v>
      </c>
      <c r="EK430" s="17">
        <v>0</v>
      </c>
      <c r="EL430" s="17">
        <v>0</v>
      </c>
      <c r="EM430" s="17">
        <v>0</v>
      </c>
      <c r="EN430" s="17">
        <v>0</v>
      </c>
      <c r="EO430" s="17">
        <v>0</v>
      </c>
      <c r="EP430" s="17">
        <v>0</v>
      </c>
      <c r="EQ430" s="17">
        <v>0</v>
      </c>
      <c r="ER430" s="17">
        <v>0</v>
      </c>
      <c r="ES430" s="17">
        <v>0</v>
      </c>
      <c r="ET430" s="17">
        <v>0</v>
      </c>
      <c r="EU430" s="17">
        <v>0</v>
      </c>
      <c r="EV430" s="17">
        <v>0</v>
      </c>
      <c r="EW430" s="17">
        <v>0</v>
      </c>
      <c r="EX430" s="17">
        <v>0</v>
      </c>
      <c r="EY430" s="17">
        <v>0</v>
      </c>
      <c r="EZ430" s="17">
        <v>0</v>
      </c>
      <c r="FA430" s="17">
        <v>0</v>
      </c>
      <c r="FB430" s="17">
        <v>0</v>
      </c>
      <c r="FC430" s="17">
        <v>0</v>
      </c>
      <c r="FD430" s="17">
        <v>0</v>
      </c>
      <c r="FE430" s="17">
        <v>0</v>
      </c>
      <c r="FF430" s="17">
        <v>0</v>
      </c>
      <c r="FG430" s="17">
        <v>0</v>
      </c>
      <c r="FH430" s="17">
        <v>0</v>
      </c>
      <c r="FI430" s="17">
        <v>0</v>
      </c>
      <c r="FJ430" s="17">
        <v>0</v>
      </c>
      <c r="FK430" s="17">
        <v>0</v>
      </c>
      <c r="FL430" s="17">
        <v>0</v>
      </c>
      <c r="FM430" s="17">
        <v>0</v>
      </c>
      <c r="FN430" s="17">
        <v>0</v>
      </c>
      <c r="FO430" s="17">
        <v>0</v>
      </c>
      <c r="FP430" s="17">
        <v>0</v>
      </c>
      <c r="FQ430" s="17">
        <v>0</v>
      </c>
      <c r="FR430" s="17">
        <v>0</v>
      </c>
      <c r="FS430" s="17">
        <v>0</v>
      </c>
      <c r="FT430" s="17">
        <v>0</v>
      </c>
      <c r="FU430" s="17">
        <v>0</v>
      </c>
      <c r="FV430" s="17">
        <v>0</v>
      </c>
      <c r="FW430" s="17">
        <v>0</v>
      </c>
      <c r="FX430" s="17">
        <v>0</v>
      </c>
      <c r="FY430" s="17">
        <v>0</v>
      </c>
      <c r="FZ430" s="17">
        <v>0</v>
      </c>
      <c r="GA430" s="17">
        <v>0</v>
      </c>
      <c r="GB430" s="17">
        <v>0</v>
      </c>
      <c r="GC430" s="17">
        <v>0</v>
      </c>
      <c r="GD430" s="17">
        <v>0</v>
      </c>
      <c r="GE430" s="17">
        <v>0</v>
      </c>
      <c r="GF430" s="17">
        <v>0</v>
      </c>
      <c r="GG430" s="17">
        <v>0</v>
      </c>
      <c r="GH430" s="17">
        <v>0</v>
      </c>
      <c r="GI430" s="17">
        <v>0</v>
      </c>
      <c r="GJ430" s="17">
        <v>0</v>
      </c>
      <c r="GK430" s="17">
        <v>0</v>
      </c>
      <c r="GL430" s="17">
        <v>0</v>
      </c>
      <c r="GM430" s="17">
        <v>0</v>
      </c>
      <c r="GN430" s="17">
        <v>0</v>
      </c>
      <c r="GO430" s="17">
        <v>0</v>
      </c>
      <c r="GP430" s="17">
        <v>0</v>
      </c>
      <c r="GQ430" s="17">
        <v>0</v>
      </c>
      <c r="GR430" s="17">
        <v>0</v>
      </c>
      <c r="GS430" s="17">
        <v>0</v>
      </c>
      <c r="GT430" s="17">
        <v>0</v>
      </c>
      <c r="GU430" s="17">
        <v>0</v>
      </c>
      <c r="GV430" s="17">
        <v>0</v>
      </c>
      <c r="GW430" s="17">
        <v>0</v>
      </c>
      <c r="GX430" s="17">
        <v>0</v>
      </c>
      <c r="GY430" s="17">
        <v>0</v>
      </c>
      <c r="GZ430" s="17">
        <v>0</v>
      </c>
      <c r="HA430" s="17">
        <v>0</v>
      </c>
      <c r="HB430" s="17">
        <v>0</v>
      </c>
      <c r="HC430" s="17">
        <v>0</v>
      </c>
      <c r="HD430" s="17">
        <v>0</v>
      </c>
      <c r="HE430" s="17">
        <v>0</v>
      </c>
      <c r="HF430" s="17">
        <v>0</v>
      </c>
      <c r="HG430" s="17">
        <v>0</v>
      </c>
      <c r="HH430" s="17">
        <v>0</v>
      </c>
      <c r="HI430" s="17">
        <v>0</v>
      </c>
      <c r="HJ430" s="17">
        <v>0</v>
      </c>
      <c r="HK430" s="17">
        <v>0</v>
      </c>
      <c r="HL430" s="17">
        <v>0</v>
      </c>
      <c r="HM430" s="17">
        <v>0</v>
      </c>
      <c r="HN430" s="17">
        <v>0</v>
      </c>
      <c r="HO430" s="17">
        <v>0</v>
      </c>
      <c r="HP430" s="17">
        <v>0</v>
      </c>
      <c r="HQ430" s="17">
        <v>0</v>
      </c>
      <c r="HR430" s="17">
        <v>0</v>
      </c>
      <c r="HS430" s="17">
        <v>0</v>
      </c>
      <c r="HT430" s="17">
        <v>0</v>
      </c>
      <c r="HU430" s="17">
        <v>0</v>
      </c>
      <c r="HV430" s="17">
        <v>0</v>
      </c>
      <c r="HW430" s="17">
        <v>0</v>
      </c>
      <c r="HX430" s="17">
        <v>0</v>
      </c>
      <c r="HY430" s="17">
        <v>0</v>
      </c>
      <c r="HZ430" s="17">
        <v>0</v>
      </c>
      <c r="IA430" s="17">
        <v>0</v>
      </c>
      <c r="IB430" s="17">
        <v>0</v>
      </c>
      <c r="IC430" s="17">
        <v>0</v>
      </c>
      <c r="ID430" s="17">
        <v>0</v>
      </c>
      <c r="IE430" s="17">
        <v>0</v>
      </c>
      <c r="IF430" s="17">
        <v>0</v>
      </c>
      <c r="IG430" s="17">
        <v>0</v>
      </c>
      <c r="IH430" s="17">
        <v>0</v>
      </c>
      <c r="II430" s="17">
        <v>0</v>
      </c>
      <c r="IJ430" s="17">
        <v>0</v>
      </c>
      <c r="IK430" s="17">
        <v>0</v>
      </c>
      <c r="IL430" s="17">
        <v>0</v>
      </c>
      <c r="IM430" s="17">
        <v>0</v>
      </c>
      <c r="IN430" s="17">
        <v>0</v>
      </c>
      <c r="IO430" s="17">
        <v>0</v>
      </c>
      <c r="IP430" s="17">
        <v>0</v>
      </c>
      <c r="IQ430" s="17">
        <v>0</v>
      </c>
      <c r="IR430" s="17">
        <v>0</v>
      </c>
      <c r="IS430" s="17">
        <v>0</v>
      </c>
      <c r="IT430" s="17">
        <v>0</v>
      </c>
      <c r="IU430" s="17">
        <v>0</v>
      </c>
      <c r="IV430" s="17">
        <v>0</v>
      </c>
      <c r="IW430" s="17">
        <v>0</v>
      </c>
      <c r="IX430" s="17">
        <v>0</v>
      </c>
      <c r="IY430" s="17">
        <v>0</v>
      </c>
      <c r="IZ430" s="17">
        <v>0</v>
      </c>
      <c r="JA430" s="17">
        <v>0</v>
      </c>
      <c r="JB430" s="17">
        <v>0</v>
      </c>
      <c r="JC430" s="17">
        <v>0</v>
      </c>
      <c r="JD430" s="17">
        <v>0</v>
      </c>
      <c r="JE430" s="17">
        <v>0</v>
      </c>
      <c r="JF430" s="17">
        <v>0</v>
      </c>
      <c r="JG430" s="17">
        <v>0</v>
      </c>
      <c r="JH430" s="17">
        <v>0</v>
      </c>
      <c r="JI430" s="17">
        <v>0</v>
      </c>
      <c r="JJ430" s="17">
        <v>0</v>
      </c>
      <c r="JK430" s="17">
        <v>0</v>
      </c>
      <c r="JL430" s="17">
        <v>0</v>
      </c>
      <c r="JM430" s="17">
        <v>0</v>
      </c>
      <c r="JN430" s="17">
        <v>0</v>
      </c>
      <c r="JO430" s="17">
        <v>0</v>
      </c>
      <c r="JP430" s="17">
        <v>0</v>
      </c>
      <c r="JQ430" s="17">
        <v>0</v>
      </c>
      <c r="JR430" s="17">
        <v>0</v>
      </c>
      <c r="JS430" s="17">
        <v>0</v>
      </c>
      <c r="JT430" s="17">
        <v>0</v>
      </c>
      <c r="JU430" s="17">
        <v>0</v>
      </c>
      <c r="JV430" s="17">
        <v>0</v>
      </c>
      <c r="JW430" s="17">
        <v>0</v>
      </c>
      <c r="JX430" s="17">
        <v>0</v>
      </c>
      <c r="JY430" s="17">
        <v>0</v>
      </c>
    </row>
    <row r="431" spans="1:285" x14ac:dyDescent="0.15">
      <c r="A431" s="17" t="s">
        <v>218</v>
      </c>
      <c r="B431" s="17" t="s">
        <v>219</v>
      </c>
      <c r="C431" s="17">
        <v>0</v>
      </c>
      <c r="D431" s="17">
        <v>0</v>
      </c>
      <c r="E431" s="17">
        <v>0</v>
      </c>
      <c r="F431" s="17">
        <v>0</v>
      </c>
      <c r="G431" s="17">
        <v>0</v>
      </c>
      <c r="H431" s="17">
        <v>0</v>
      </c>
      <c r="I431" s="17">
        <v>21.53</v>
      </c>
      <c r="J431" s="17">
        <v>21.53</v>
      </c>
      <c r="K431" s="17">
        <v>21.53</v>
      </c>
      <c r="L431" s="17">
        <v>21.53</v>
      </c>
      <c r="M431" s="17">
        <v>21.53</v>
      </c>
      <c r="N431" s="17">
        <v>21.7</v>
      </c>
      <c r="O431" s="17">
        <v>21.61</v>
      </c>
      <c r="P431" s="17">
        <v>21.58</v>
      </c>
      <c r="Q431" s="17">
        <v>21.6</v>
      </c>
      <c r="R431" s="17">
        <v>21.6</v>
      </c>
      <c r="S431" s="17">
        <v>21.6</v>
      </c>
      <c r="T431" s="17">
        <v>21.59</v>
      </c>
      <c r="U431" s="17">
        <v>21.6</v>
      </c>
      <c r="V431" s="17">
        <v>21.62</v>
      </c>
      <c r="W431" s="17">
        <v>21.61</v>
      </c>
      <c r="X431" s="17">
        <v>21.64</v>
      </c>
      <c r="Y431" s="17">
        <v>21.7</v>
      </c>
      <c r="Z431" s="17">
        <v>21.72</v>
      </c>
      <c r="AA431" s="17">
        <v>21.72</v>
      </c>
      <c r="AB431" s="17">
        <v>0</v>
      </c>
      <c r="AC431" s="17">
        <v>0</v>
      </c>
      <c r="AD431" s="17">
        <v>0</v>
      </c>
      <c r="AE431" s="17">
        <v>0</v>
      </c>
      <c r="AF431" s="17">
        <v>0</v>
      </c>
      <c r="AG431" s="17">
        <v>0</v>
      </c>
      <c r="AH431" s="17">
        <v>0</v>
      </c>
      <c r="AI431" s="17">
        <v>0</v>
      </c>
      <c r="AJ431" s="17">
        <v>0</v>
      </c>
      <c r="AK431" s="17">
        <v>0</v>
      </c>
      <c r="AL431" s="17">
        <v>0</v>
      </c>
      <c r="AM431" s="17">
        <v>0</v>
      </c>
      <c r="AN431" s="17">
        <v>0</v>
      </c>
      <c r="AO431" s="17">
        <v>0</v>
      </c>
      <c r="AP431" s="17">
        <v>0</v>
      </c>
      <c r="AQ431" s="17">
        <v>0</v>
      </c>
      <c r="AR431" s="17">
        <v>0</v>
      </c>
      <c r="AS431" s="17">
        <v>0</v>
      </c>
      <c r="AT431" s="17">
        <v>0</v>
      </c>
      <c r="AU431" s="17">
        <v>0</v>
      </c>
      <c r="AV431" s="17">
        <v>0</v>
      </c>
      <c r="AW431" s="17">
        <v>0</v>
      </c>
      <c r="AX431" s="17">
        <v>0</v>
      </c>
      <c r="AY431" s="17">
        <v>0</v>
      </c>
      <c r="AZ431" s="17">
        <v>0</v>
      </c>
      <c r="BA431" s="17">
        <v>0</v>
      </c>
      <c r="BB431" s="17">
        <v>0</v>
      </c>
      <c r="BC431" s="17">
        <v>0</v>
      </c>
      <c r="BD431" s="17">
        <v>0</v>
      </c>
      <c r="BE431" s="17">
        <v>0</v>
      </c>
      <c r="BF431" s="17">
        <v>0</v>
      </c>
      <c r="BG431" s="17">
        <v>0</v>
      </c>
      <c r="BH431" s="17">
        <v>0</v>
      </c>
      <c r="BI431" s="17">
        <v>0</v>
      </c>
      <c r="BJ431" s="17">
        <v>0</v>
      </c>
      <c r="BK431" s="17">
        <v>0</v>
      </c>
      <c r="BL431" s="17">
        <v>0</v>
      </c>
      <c r="BM431" s="17">
        <v>0</v>
      </c>
      <c r="BN431" s="17">
        <v>0</v>
      </c>
      <c r="BO431" s="17">
        <v>0</v>
      </c>
      <c r="BP431" s="17">
        <v>0</v>
      </c>
      <c r="BQ431" s="17">
        <v>0</v>
      </c>
      <c r="BR431" s="17">
        <v>0</v>
      </c>
      <c r="BS431" s="17">
        <v>0</v>
      </c>
      <c r="BT431" s="17">
        <v>0</v>
      </c>
      <c r="BU431" s="17">
        <v>0</v>
      </c>
      <c r="BV431" s="17">
        <v>0</v>
      </c>
      <c r="BW431" s="17">
        <v>0</v>
      </c>
      <c r="BX431" s="17">
        <v>0</v>
      </c>
      <c r="BY431" s="17">
        <v>0</v>
      </c>
      <c r="BZ431" s="17">
        <v>0</v>
      </c>
      <c r="CA431" s="17">
        <v>0</v>
      </c>
      <c r="CB431" s="17">
        <v>0</v>
      </c>
      <c r="CC431" s="17">
        <v>0</v>
      </c>
      <c r="CD431" s="17">
        <v>0</v>
      </c>
      <c r="CE431" s="17">
        <v>0</v>
      </c>
      <c r="CF431" s="17">
        <v>0</v>
      </c>
      <c r="CG431" s="17">
        <v>0</v>
      </c>
      <c r="CH431" s="17">
        <v>0</v>
      </c>
      <c r="CI431" s="17">
        <v>0</v>
      </c>
      <c r="CJ431" s="17">
        <v>0</v>
      </c>
      <c r="CK431" s="17">
        <v>0</v>
      </c>
      <c r="CL431" s="17">
        <v>0</v>
      </c>
      <c r="CM431" s="17">
        <v>0</v>
      </c>
      <c r="CN431" s="17">
        <v>0</v>
      </c>
      <c r="CO431" s="17">
        <v>0</v>
      </c>
      <c r="CP431" s="17">
        <v>0</v>
      </c>
      <c r="CQ431" s="17">
        <v>0</v>
      </c>
      <c r="CR431" s="17">
        <v>0</v>
      </c>
      <c r="CS431" s="17">
        <v>0</v>
      </c>
      <c r="CT431" s="17">
        <v>0</v>
      </c>
      <c r="CU431" s="17">
        <v>0</v>
      </c>
      <c r="CV431" s="17">
        <v>0</v>
      </c>
      <c r="CW431" s="17">
        <v>0</v>
      </c>
      <c r="CX431" s="17">
        <v>0</v>
      </c>
      <c r="CY431" s="17">
        <v>0</v>
      </c>
      <c r="CZ431" s="17">
        <v>0</v>
      </c>
      <c r="DA431" s="17">
        <v>0</v>
      </c>
      <c r="DB431" s="17">
        <v>0</v>
      </c>
      <c r="DC431" s="17">
        <v>0</v>
      </c>
      <c r="DD431" s="17">
        <v>0</v>
      </c>
      <c r="DE431" s="17">
        <v>0</v>
      </c>
      <c r="DF431" s="17">
        <v>0</v>
      </c>
      <c r="DG431" s="17">
        <v>0</v>
      </c>
      <c r="DH431" s="17">
        <v>0</v>
      </c>
      <c r="DI431" s="17">
        <v>0</v>
      </c>
      <c r="DJ431" s="17">
        <v>0</v>
      </c>
      <c r="DK431" s="17">
        <v>0</v>
      </c>
      <c r="DL431" s="17">
        <v>0</v>
      </c>
      <c r="DM431" s="17">
        <v>0</v>
      </c>
      <c r="DN431" s="17">
        <v>0</v>
      </c>
      <c r="DO431" s="17">
        <v>0</v>
      </c>
      <c r="DP431" s="17">
        <v>0</v>
      </c>
      <c r="DQ431" s="17">
        <v>0</v>
      </c>
      <c r="DR431" s="17">
        <v>0</v>
      </c>
      <c r="DS431" s="17">
        <v>0</v>
      </c>
      <c r="DT431" s="17">
        <v>0</v>
      </c>
      <c r="DU431" s="17">
        <v>0</v>
      </c>
      <c r="DV431" s="17">
        <v>0</v>
      </c>
      <c r="DW431" s="17">
        <v>0</v>
      </c>
      <c r="DX431" s="17">
        <v>0</v>
      </c>
      <c r="DY431" s="17">
        <v>0</v>
      </c>
      <c r="DZ431" s="17">
        <v>0</v>
      </c>
      <c r="EA431" s="17">
        <v>0</v>
      </c>
      <c r="EB431" s="17">
        <v>0</v>
      </c>
      <c r="EC431" s="17">
        <v>0</v>
      </c>
      <c r="ED431" s="17">
        <v>0</v>
      </c>
      <c r="EE431" s="17">
        <v>0</v>
      </c>
      <c r="EF431" s="17">
        <v>0</v>
      </c>
      <c r="EG431" s="17">
        <v>0</v>
      </c>
      <c r="EH431" s="17">
        <v>0</v>
      </c>
      <c r="EI431" s="17">
        <v>0</v>
      </c>
      <c r="EJ431" s="17">
        <v>0</v>
      </c>
      <c r="EK431" s="17">
        <v>0</v>
      </c>
      <c r="EL431" s="17">
        <v>0</v>
      </c>
      <c r="EM431" s="17">
        <v>0</v>
      </c>
      <c r="EN431" s="17">
        <v>0</v>
      </c>
      <c r="EO431" s="17">
        <v>0</v>
      </c>
      <c r="EP431" s="17">
        <v>0</v>
      </c>
      <c r="EQ431" s="17">
        <v>0</v>
      </c>
      <c r="ER431" s="17">
        <v>0</v>
      </c>
      <c r="ES431" s="17">
        <v>0</v>
      </c>
      <c r="ET431" s="17">
        <v>0</v>
      </c>
      <c r="EU431" s="17">
        <v>0</v>
      </c>
      <c r="EV431" s="17">
        <v>0</v>
      </c>
      <c r="EW431" s="17">
        <v>0</v>
      </c>
      <c r="EX431" s="17">
        <v>0</v>
      </c>
      <c r="EY431" s="17">
        <v>0</v>
      </c>
      <c r="EZ431" s="17">
        <v>0</v>
      </c>
      <c r="FA431" s="17">
        <v>0</v>
      </c>
      <c r="FB431" s="17">
        <v>0</v>
      </c>
      <c r="FC431" s="17">
        <v>0</v>
      </c>
      <c r="FD431" s="17">
        <v>0</v>
      </c>
      <c r="FE431" s="17">
        <v>0</v>
      </c>
      <c r="FF431" s="17">
        <v>0</v>
      </c>
      <c r="FG431" s="17">
        <v>0</v>
      </c>
      <c r="FH431" s="17">
        <v>0</v>
      </c>
      <c r="FI431" s="17">
        <v>0</v>
      </c>
      <c r="FJ431" s="17">
        <v>0</v>
      </c>
      <c r="FK431" s="17">
        <v>0</v>
      </c>
      <c r="FL431" s="17">
        <v>0</v>
      </c>
      <c r="FM431" s="17">
        <v>0</v>
      </c>
      <c r="FN431" s="17">
        <v>0</v>
      </c>
      <c r="FO431" s="17">
        <v>0</v>
      </c>
      <c r="FP431" s="17">
        <v>0</v>
      </c>
      <c r="FQ431" s="17">
        <v>0</v>
      </c>
      <c r="FR431" s="17">
        <v>0</v>
      </c>
      <c r="FS431" s="17">
        <v>0</v>
      </c>
      <c r="FT431" s="17">
        <v>0</v>
      </c>
      <c r="FU431" s="17">
        <v>0</v>
      </c>
      <c r="FV431" s="17">
        <v>0</v>
      </c>
      <c r="FW431" s="17">
        <v>0</v>
      </c>
      <c r="FX431" s="17">
        <v>0</v>
      </c>
      <c r="FY431" s="17">
        <v>0</v>
      </c>
      <c r="FZ431" s="17">
        <v>0</v>
      </c>
      <c r="GA431" s="17">
        <v>0</v>
      </c>
      <c r="GB431" s="17">
        <v>0</v>
      </c>
      <c r="GC431" s="17">
        <v>0</v>
      </c>
      <c r="GD431" s="17">
        <v>0</v>
      </c>
      <c r="GE431" s="17">
        <v>0</v>
      </c>
      <c r="GF431" s="17">
        <v>0</v>
      </c>
      <c r="GG431" s="17">
        <v>0</v>
      </c>
      <c r="GH431" s="17">
        <v>0</v>
      </c>
      <c r="GI431" s="17">
        <v>0</v>
      </c>
      <c r="GJ431" s="17">
        <v>0</v>
      </c>
      <c r="GK431" s="17">
        <v>0</v>
      </c>
      <c r="GL431" s="17">
        <v>0</v>
      </c>
      <c r="GM431" s="17">
        <v>0</v>
      </c>
      <c r="GN431" s="17">
        <v>0</v>
      </c>
      <c r="GO431" s="17">
        <v>0</v>
      </c>
      <c r="GP431" s="17">
        <v>0</v>
      </c>
      <c r="GQ431" s="17">
        <v>0</v>
      </c>
      <c r="GR431" s="17">
        <v>0</v>
      </c>
      <c r="GS431" s="17">
        <v>0</v>
      </c>
      <c r="GT431" s="17">
        <v>0</v>
      </c>
      <c r="GU431" s="17">
        <v>0</v>
      </c>
      <c r="GV431" s="17">
        <v>0</v>
      </c>
      <c r="GW431" s="17">
        <v>0</v>
      </c>
      <c r="GX431" s="17">
        <v>0</v>
      </c>
      <c r="GY431" s="17">
        <v>0</v>
      </c>
      <c r="GZ431" s="17">
        <v>0</v>
      </c>
      <c r="HA431" s="17">
        <v>0</v>
      </c>
      <c r="HB431" s="17">
        <v>0</v>
      </c>
      <c r="HC431" s="17">
        <v>0</v>
      </c>
      <c r="HD431" s="17">
        <v>0</v>
      </c>
      <c r="HE431" s="17">
        <v>0</v>
      </c>
      <c r="HF431" s="17">
        <v>0</v>
      </c>
      <c r="HG431" s="17">
        <v>0</v>
      </c>
      <c r="HH431" s="17">
        <v>0</v>
      </c>
      <c r="HI431" s="17">
        <v>0</v>
      </c>
      <c r="HJ431" s="17">
        <v>0</v>
      </c>
      <c r="HK431" s="17">
        <v>0</v>
      </c>
      <c r="HL431" s="17">
        <v>0</v>
      </c>
      <c r="HM431" s="17">
        <v>0</v>
      </c>
      <c r="HN431" s="17">
        <v>0</v>
      </c>
      <c r="HO431" s="17">
        <v>0</v>
      </c>
      <c r="HP431" s="17">
        <v>0</v>
      </c>
      <c r="HQ431" s="17">
        <v>0</v>
      </c>
      <c r="HR431" s="17">
        <v>0</v>
      </c>
      <c r="HS431" s="17">
        <v>0</v>
      </c>
      <c r="HT431" s="17">
        <v>0</v>
      </c>
      <c r="HU431" s="17">
        <v>0</v>
      </c>
      <c r="HV431" s="17">
        <v>0</v>
      </c>
      <c r="HW431" s="17">
        <v>0</v>
      </c>
      <c r="HX431" s="17">
        <v>0</v>
      </c>
      <c r="HY431" s="17">
        <v>0</v>
      </c>
      <c r="HZ431" s="17">
        <v>0</v>
      </c>
      <c r="IA431" s="17">
        <v>0</v>
      </c>
      <c r="IB431" s="17">
        <v>0</v>
      </c>
      <c r="IC431" s="17">
        <v>0</v>
      </c>
      <c r="ID431" s="17">
        <v>0</v>
      </c>
      <c r="IE431" s="17">
        <v>0</v>
      </c>
      <c r="IF431" s="17">
        <v>0</v>
      </c>
      <c r="IG431" s="17">
        <v>0</v>
      </c>
      <c r="IH431" s="17">
        <v>0</v>
      </c>
      <c r="II431" s="17">
        <v>0</v>
      </c>
      <c r="IJ431" s="17">
        <v>0</v>
      </c>
      <c r="IK431" s="17">
        <v>0</v>
      </c>
      <c r="IL431" s="17">
        <v>0</v>
      </c>
      <c r="IM431" s="17">
        <v>0</v>
      </c>
      <c r="IN431" s="17">
        <v>0</v>
      </c>
      <c r="IO431" s="17">
        <v>0</v>
      </c>
      <c r="IP431" s="17">
        <v>0</v>
      </c>
      <c r="IQ431" s="17">
        <v>0</v>
      </c>
      <c r="IR431" s="17">
        <v>0</v>
      </c>
      <c r="IS431" s="17">
        <v>0</v>
      </c>
      <c r="IT431" s="17">
        <v>0</v>
      </c>
      <c r="IU431" s="17">
        <v>0</v>
      </c>
      <c r="IV431" s="17">
        <v>0</v>
      </c>
      <c r="IW431" s="17">
        <v>0</v>
      </c>
      <c r="IX431" s="17">
        <v>0</v>
      </c>
      <c r="IY431" s="17">
        <v>0</v>
      </c>
      <c r="IZ431" s="17">
        <v>0</v>
      </c>
      <c r="JA431" s="17">
        <v>0</v>
      </c>
      <c r="JB431" s="17">
        <v>0</v>
      </c>
      <c r="JC431" s="17">
        <v>0</v>
      </c>
      <c r="JD431" s="17">
        <v>0</v>
      </c>
      <c r="JE431" s="17">
        <v>0</v>
      </c>
      <c r="JF431" s="17">
        <v>0</v>
      </c>
      <c r="JG431" s="17">
        <v>0</v>
      </c>
      <c r="JH431" s="17">
        <v>0</v>
      </c>
      <c r="JI431" s="17">
        <v>0</v>
      </c>
      <c r="JJ431" s="17">
        <v>0</v>
      </c>
      <c r="JK431" s="17">
        <v>0</v>
      </c>
      <c r="JL431" s="17">
        <v>0</v>
      </c>
      <c r="JM431" s="17">
        <v>0</v>
      </c>
      <c r="JN431" s="17">
        <v>0</v>
      </c>
      <c r="JO431" s="17">
        <v>0</v>
      </c>
      <c r="JP431" s="17">
        <v>0</v>
      </c>
      <c r="JQ431" s="17">
        <v>0</v>
      </c>
      <c r="JR431" s="17">
        <v>0</v>
      </c>
      <c r="JS431" s="17">
        <v>0</v>
      </c>
      <c r="JT431" s="17">
        <v>0</v>
      </c>
      <c r="JU431" s="17">
        <v>0</v>
      </c>
      <c r="JV431" s="17">
        <v>0</v>
      </c>
      <c r="JW431" s="17">
        <v>0</v>
      </c>
      <c r="JX431" s="17">
        <v>0</v>
      </c>
      <c r="JY431" s="17">
        <v>0</v>
      </c>
    </row>
    <row r="432" spans="1:285" x14ac:dyDescent="0.15">
      <c r="A432" s="17" t="s">
        <v>264</v>
      </c>
      <c r="B432" s="17" t="s">
        <v>265</v>
      </c>
      <c r="C432" s="17">
        <v>0</v>
      </c>
      <c r="D432" s="17">
        <v>0</v>
      </c>
      <c r="E432" s="17">
        <v>0</v>
      </c>
      <c r="F432" s="17">
        <v>0</v>
      </c>
      <c r="G432" s="17">
        <v>0</v>
      </c>
      <c r="H432" s="17">
        <v>0</v>
      </c>
      <c r="I432" s="17">
        <v>78.95</v>
      </c>
      <c r="J432" s="17">
        <v>78.95</v>
      </c>
      <c r="K432" s="17">
        <v>78.95</v>
      </c>
      <c r="L432" s="17">
        <v>78.95</v>
      </c>
      <c r="M432" s="17">
        <v>78.95</v>
      </c>
      <c r="N432" s="17">
        <v>79.81</v>
      </c>
      <c r="O432" s="17">
        <v>79.7</v>
      </c>
      <c r="P432" s="17">
        <v>79.790000000000006</v>
      </c>
      <c r="Q432" s="17">
        <v>79.680000000000007</v>
      </c>
      <c r="R432" s="17">
        <v>79.81</v>
      </c>
      <c r="S432" s="17">
        <v>79.989999999999995</v>
      </c>
      <c r="T432" s="17">
        <v>80.31</v>
      </c>
      <c r="U432" s="17">
        <v>80.260000000000005</v>
      </c>
      <c r="V432" s="17">
        <v>80.22</v>
      </c>
      <c r="W432" s="17">
        <v>80.260000000000005</v>
      </c>
      <c r="X432" s="17">
        <v>80.2</v>
      </c>
      <c r="Y432" s="17">
        <v>80.209999999999994</v>
      </c>
      <c r="Z432" s="17">
        <v>80.17</v>
      </c>
      <c r="AA432" s="17">
        <v>80.11</v>
      </c>
      <c r="AB432" s="17">
        <v>0</v>
      </c>
      <c r="AC432" s="17">
        <v>0</v>
      </c>
      <c r="AD432" s="17">
        <v>0</v>
      </c>
      <c r="AE432" s="17">
        <v>0</v>
      </c>
      <c r="AF432" s="17">
        <v>0</v>
      </c>
      <c r="AG432" s="17">
        <v>0</v>
      </c>
      <c r="AH432" s="17">
        <v>0</v>
      </c>
      <c r="AI432" s="17">
        <v>0</v>
      </c>
      <c r="AJ432" s="17">
        <v>0</v>
      </c>
      <c r="AK432" s="17">
        <v>0</v>
      </c>
      <c r="AL432" s="17">
        <v>0</v>
      </c>
      <c r="AM432" s="17">
        <v>0</v>
      </c>
      <c r="AN432" s="17">
        <v>0</v>
      </c>
      <c r="AO432" s="17">
        <v>0</v>
      </c>
      <c r="AP432" s="17">
        <v>0</v>
      </c>
      <c r="AQ432" s="17">
        <v>0</v>
      </c>
      <c r="AR432" s="17">
        <v>0</v>
      </c>
      <c r="AS432" s="17">
        <v>0</v>
      </c>
      <c r="AT432" s="17">
        <v>0</v>
      </c>
      <c r="AU432" s="17">
        <v>0</v>
      </c>
      <c r="AV432" s="17">
        <v>0</v>
      </c>
      <c r="AW432" s="17">
        <v>0</v>
      </c>
      <c r="AX432" s="17">
        <v>0</v>
      </c>
      <c r="AY432" s="17">
        <v>0</v>
      </c>
      <c r="AZ432" s="17">
        <v>0</v>
      </c>
      <c r="BA432" s="17">
        <v>0</v>
      </c>
      <c r="BB432" s="17">
        <v>0</v>
      </c>
      <c r="BC432" s="17">
        <v>0</v>
      </c>
      <c r="BD432" s="17">
        <v>0</v>
      </c>
      <c r="BE432" s="17">
        <v>0</v>
      </c>
      <c r="BF432" s="17">
        <v>0</v>
      </c>
      <c r="BG432" s="17">
        <v>0</v>
      </c>
      <c r="BH432" s="17">
        <v>0</v>
      </c>
      <c r="BI432" s="17">
        <v>0</v>
      </c>
      <c r="BJ432" s="17">
        <v>0</v>
      </c>
      <c r="BK432" s="17">
        <v>0</v>
      </c>
      <c r="BL432" s="17">
        <v>0</v>
      </c>
      <c r="BM432" s="17">
        <v>0</v>
      </c>
      <c r="BN432" s="17">
        <v>0</v>
      </c>
      <c r="BO432" s="17">
        <v>0</v>
      </c>
      <c r="BP432" s="17">
        <v>0</v>
      </c>
      <c r="BQ432" s="17">
        <v>0</v>
      </c>
      <c r="BR432" s="17">
        <v>0</v>
      </c>
      <c r="BS432" s="17">
        <v>0</v>
      </c>
      <c r="BT432" s="17">
        <v>0</v>
      </c>
      <c r="BU432" s="17">
        <v>0</v>
      </c>
      <c r="BV432" s="17">
        <v>0</v>
      </c>
      <c r="BW432" s="17">
        <v>0</v>
      </c>
      <c r="BX432" s="17">
        <v>0</v>
      </c>
      <c r="BY432" s="17">
        <v>0</v>
      </c>
      <c r="BZ432" s="17">
        <v>0</v>
      </c>
      <c r="CA432" s="17">
        <v>0</v>
      </c>
      <c r="CB432" s="17">
        <v>0</v>
      </c>
      <c r="CC432" s="17">
        <v>0</v>
      </c>
      <c r="CD432" s="17">
        <v>0</v>
      </c>
      <c r="CE432" s="17">
        <v>0</v>
      </c>
      <c r="CF432" s="17">
        <v>0</v>
      </c>
      <c r="CG432" s="17">
        <v>0</v>
      </c>
      <c r="CH432" s="17">
        <v>0</v>
      </c>
      <c r="CI432" s="17">
        <v>0</v>
      </c>
      <c r="CJ432" s="17">
        <v>0</v>
      </c>
      <c r="CK432" s="17">
        <v>0</v>
      </c>
      <c r="CL432" s="17">
        <v>0</v>
      </c>
      <c r="CM432" s="17">
        <v>0</v>
      </c>
      <c r="CN432" s="17">
        <v>0</v>
      </c>
      <c r="CO432" s="17">
        <v>0</v>
      </c>
      <c r="CP432" s="17">
        <v>0</v>
      </c>
      <c r="CQ432" s="17">
        <v>0</v>
      </c>
      <c r="CR432" s="17">
        <v>0</v>
      </c>
      <c r="CS432" s="17">
        <v>0</v>
      </c>
      <c r="CT432" s="17">
        <v>0</v>
      </c>
      <c r="CU432" s="17">
        <v>0</v>
      </c>
      <c r="CV432" s="17">
        <v>0</v>
      </c>
      <c r="CW432" s="17">
        <v>0</v>
      </c>
      <c r="CX432" s="17">
        <v>0</v>
      </c>
      <c r="CY432" s="17">
        <v>0</v>
      </c>
      <c r="CZ432" s="17">
        <v>0</v>
      </c>
      <c r="DA432" s="17">
        <v>0</v>
      </c>
      <c r="DB432" s="17">
        <v>0</v>
      </c>
      <c r="DC432" s="17">
        <v>0</v>
      </c>
      <c r="DD432" s="17">
        <v>0</v>
      </c>
      <c r="DE432" s="17">
        <v>0</v>
      </c>
      <c r="DF432" s="17">
        <v>0</v>
      </c>
      <c r="DG432" s="17">
        <v>0</v>
      </c>
      <c r="DH432" s="17">
        <v>0</v>
      </c>
      <c r="DI432" s="17">
        <v>0</v>
      </c>
      <c r="DJ432" s="17">
        <v>0</v>
      </c>
      <c r="DK432" s="17">
        <v>0</v>
      </c>
      <c r="DL432" s="17">
        <v>0</v>
      </c>
      <c r="DM432" s="17">
        <v>0</v>
      </c>
      <c r="DN432" s="17">
        <v>0</v>
      </c>
      <c r="DO432" s="17">
        <v>0</v>
      </c>
      <c r="DP432" s="17">
        <v>0</v>
      </c>
      <c r="DQ432" s="17">
        <v>0</v>
      </c>
      <c r="DR432" s="17">
        <v>0</v>
      </c>
      <c r="DS432" s="17">
        <v>0</v>
      </c>
      <c r="DT432" s="17">
        <v>0</v>
      </c>
      <c r="DU432" s="17">
        <v>0</v>
      </c>
      <c r="DV432" s="17">
        <v>0</v>
      </c>
      <c r="DW432" s="17">
        <v>0</v>
      </c>
      <c r="DX432" s="17">
        <v>0</v>
      </c>
      <c r="DY432" s="17">
        <v>0</v>
      </c>
      <c r="DZ432" s="17">
        <v>0</v>
      </c>
      <c r="EA432" s="17">
        <v>0</v>
      </c>
      <c r="EB432" s="17">
        <v>0</v>
      </c>
      <c r="EC432" s="17">
        <v>0</v>
      </c>
      <c r="ED432" s="17">
        <v>0</v>
      </c>
      <c r="EE432" s="17">
        <v>0</v>
      </c>
      <c r="EF432" s="17">
        <v>0</v>
      </c>
      <c r="EG432" s="17">
        <v>0</v>
      </c>
      <c r="EH432" s="17">
        <v>0</v>
      </c>
      <c r="EI432" s="17">
        <v>0</v>
      </c>
      <c r="EJ432" s="17">
        <v>0</v>
      </c>
      <c r="EK432" s="17">
        <v>0</v>
      </c>
      <c r="EL432" s="17">
        <v>0</v>
      </c>
      <c r="EM432" s="17">
        <v>0</v>
      </c>
      <c r="EN432" s="17">
        <v>0</v>
      </c>
      <c r="EO432" s="17">
        <v>0</v>
      </c>
      <c r="EP432" s="17">
        <v>0</v>
      </c>
      <c r="EQ432" s="17">
        <v>0</v>
      </c>
      <c r="ER432" s="17">
        <v>0</v>
      </c>
      <c r="ES432" s="17">
        <v>0</v>
      </c>
      <c r="ET432" s="17">
        <v>0</v>
      </c>
      <c r="EU432" s="17">
        <v>0</v>
      </c>
      <c r="EV432" s="17">
        <v>0</v>
      </c>
      <c r="EW432" s="17">
        <v>0</v>
      </c>
      <c r="EX432" s="17">
        <v>0</v>
      </c>
      <c r="EY432" s="17">
        <v>0</v>
      </c>
      <c r="EZ432" s="17">
        <v>0</v>
      </c>
      <c r="FA432" s="17">
        <v>0</v>
      </c>
      <c r="FB432" s="17">
        <v>0</v>
      </c>
      <c r="FC432" s="17">
        <v>0</v>
      </c>
      <c r="FD432" s="17">
        <v>0</v>
      </c>
      <c r="FE432" s="17">
        <v>0</v>
      </c>
      <c r="FF432" s="17">
        <v>0</v>
      </c>
      <c r="FG432" s="17">
        <v>0</v>
      </c>
      <c r="FH432" s="17">
        <v>0</v>
      </c>
      <c r="FI432" s="17">
        <v>0</v>
      </c>
      <c r="FJ432" s="17">
        <v>0</v>
      </c>
      <c r="FK432" s="17">
        <v>0</v>
      </c>
      <c r="FL432" s="17">
        <v>0</v>
      </c>
      <c r="FM432" s="17">
        <v>0</v>
      </c>
      <c r="FN432" s="17">
        <v>0</v>
      </c>
      <c r="FO432" s="17">
        <v>0</v>
      </c>
      <c r="FP432" s="17">
        <v>0</v>
      </c>
      <c r="FQ432" s="17">
        <v>0</v>
      </c>
      <c r="FR432" s="17">
        <v>0</v>
      </c>
      <c r="FS432" s="17">
        <v>0</v>
      </c>
      <c r="FT432" s="17">
        <v>0</v>
      </c>
      <c r="FU432" s="17">
        <v>0</v>
      </c>
      <c r="FV432" s="17">
        <v>0</v>
      </c>
      <c r="FW432" s="17">
        <v>0</v>
      </c>
      <c r="FX432" s="17">
        <v>0</v>
      </c>
      <c r="FY432" s="17">
        <v>0</v>
      </c>
      <c r="FZ432" s="17">
        <v>0</v>
      </c>
      <c r="GA432" s="17">
        <v>0</v>
      </c>
      <c r="GB432" s="17">
        <v>0</v>
      </c>
      <c r="GC432" s="17">
        <v>0</v>
      </c>
      <c r="GD432" s="17">
        <v>0</v>
      </c>
      <c r="GE432" s="17">
        <v>0</v>
      </c>
      <c r="GF432" s="17">
        <v>0</v>
      </c>
      <c r="GG432" s="17">
        <v>0</v>
      </c>
      <c r="GH432" s="17">
        <v>0</v>
      </c>
      <c r="GI432" s="17">
        <v>0</v>
      </c>
      <c r="GJ432" s="17">
        <v>0</v>
      </c>
      <c r="GK432" s="17">
        <v>0</v>
      </c>
      <c r="GL432" s="17">
        <v>0</v>
      </c>
      <c r="GM432" s="17">
        <v>0</v>
      </c>
      <c r="GN432" s="17">
        <v>0</v>
      </c>
      <c r="GO432" s="17">
        <v>0</v>
      </c>
      <c r="GP432" s="17">
        <v>0</v>
      </c>
      <c r="GQ432" s="17">
        <v>0</v>
      </c>
      <c r="GR432" s="17">
        <v>0</v>
      </c>
      <c r="GS432" s="17">
        <v>0</v>
      </c>
      <c r="GT432" s="17">
        <v>0</v>
      </c>
      <c r="GU432" s="17">
        <v>0</v>
      </c>
      <c r="GV432" s="17">
        <v>0</v>
      </c>
      <c r="GW432" s="17">
        <v>0</v>
      </c>
      <c r="GX432" s="17">
        <v>0</v>
      </c>
      <c r="GY432" s="17">
        <v>0</v>
      </c>
      <c r="GZ432" s="17">
        <v>0</v>
      </c>
      <c r="HA432" s="17">
        <v>0</v>
      </c>
      <c r="HB432" s="17">
        <v>0</v>
      </c>
      <c r="HC432" s="17">
        <v>0</v>
      </c>
      <c r="HD432" s="17">
        <v>0</v>
      </c>
      <c r="HE432" s="17">
        <v>0</v>
      </c>
      <c r="HF432" s="17">
        <v>0</v>
      </c>
      <c r="HG432" s="17">
        <v>0</v>
      </c>
      <c r="HH432" s="17">
        <v>0</v>
      </c>
      <c r="HI432" s="17">
        <v>0</v>
      </c>
      <c r="HJ432" s="17">
        <v>0</v>
      </c>
      <c r="HK432" s="17">
        <v>0</v>
      </c>
      <c r="HL432" s="17">
        <v>0</v>
      </c>
      <c r="HM432" s="17">
        <v>0</v>
      </c>
      <c r="HN432" s="17">
        <v>0</v>
      </c>
      <c r="HO432" s="17">
        <v>0</v>
      </c>
      <c r="HP432" s="17">
        <v>0</v>
      </c>
      <c r="HQ432" s="17">
        <v>0</v>
      </c>
      <c r="HR432" s="17">
        <v>0</v>
      </c>
      <c r="HS432" s="17">
        <v>0</v>
      </c>
      <c r="HT432" s="17">
        <v>0</v>
      </c>
      <c r="HU432" s="17">
        <v>0</v>
      </c>
      <c r="HV432" s="17">
        <v>0</v>
      </c>
      <c r="HW432" s="17">
        <v>0</v>
      </c>
      <c r="HX432" s="17">
        <v>0</v>
      </c>
      <c r="HY432" s="17">
        <v>0</v>
      </c>
      <c r="HZ432" s="17">
        <v>0</v>
      </c>
      <c r="IA432" s="17">
        <v>0</v>
      </c>
      <c r="IB432" s="17">
        <v>0</v>
      </c>
      <c r="IC432" s="17">
        <v>0</v>
      </c>
      <c r="ID432" s="17">
        <v>0</v>
      </c>
      <c r="IE432" s="17">
        <v>0</v>
      </c>
      <c r="IF432" s="17">
        <v>0</v>
      </c>
      <c r="IG432" s="17">
        <v>0</v>
      </c>
      <c r="IH432" s="17">
        <v>0</v>
      </c>
      <c r="II432" s="17">
        <v>0</v>
      </c>
      <c r="IJ432" s="17">
        <v>0</v>
      </c>
      <c r="IK432" s="17">
        <v>0</v>
      </c>
      <c r="IL432" s="17">
        <v>0</v>
      </c>
      <c r="IM432" s="17">
        <v>0</v>
      </c>
      <c r="IN432" s="17">
        <v>0</v>
      </c>
      <c r="IO432" s="17">
        <v>0</v>
      </c>
      <c r="IP432" s="17">
        <v>0</v>
      </c>
      <c r="IQ432" s="17">
        <v>0</v>
      </c>
      <c r="IR432" s="17">
        <v>0</v>
      </c>
      <c r="IS432" s="17">
        <v>0</v>
      </c>
      <c r="IT432" s="17">
        <v>0</v>
      </c>
      <c r="IU432" s="17">
        <v>0</v>
      </c>
      <c r="IV432" s="17">
        <v>0</v>
      </c>
      <c r="IW432" s="17">
        <v>0</v>
      </c>
      <c r="IX432" s="17">
        <v>0</v>
      </c>
      <c r="IY432" s="17">
        <v>0</v>
      </c>
      <c r="IZ432" s="17">
        <v>0</v>
      </c>
      <c r="JA432" s="17">
        <v>0</v>
      </c>
      <c r="JB432" s="17">
        <v>0</v>
      </c>
      <c r="JC432" s="17">
        <v>0</v>
      </c>
      <c r="JD432" s="17">
        <v>0</v>
      </c>
      <c r="JE432" s="17">
        <v>0</v>
      </c>
      <c r="JF432" s="17">
        <v>0</v>
      </c>
      <c r="JG432" s="17">
        <v>0</v>
      </c>
      <c r="JH432" s="17">
        <v>0</v>
      </c>
      <c r="JI432" s="17">
        <v>0</v>
      </c>
      <c r="JJ432" s="17">
        <v>0</v>
      </c>
      <c r="JK432" s="17">
        <v>0</v>
      </c>
      <c r="JL432" s="17">
        <v>0</v>
      </c>
      <c r="JM432" s="17">
        <v>0</v>
      </c>
      <c r="JN432" s="17">
        <v>0</v>
      </c>
      <c r="JO432" s="17">
        <v>0</v>
      </c>
      <c r="JP432" s="17">
        <v>0</v>
      </c>
      <c r="JQ432" s="17">
        <v>0</v>
      </c>
      <c r="JR432" s="17">
        <v>0</v>
      </c>
      <c r="JS432" s="17">
        <v>0</v>
      </c>
      <c r="JT432" s="17">
        <v>0</v>
      </c>
      <c r="JU432" s="17">
        <v>0</v>
      </c>
      <c r="JV432" s="17">
        <v>0</v>
      </c>
      <c r="JW432" s="17">
        <v>0</v>
      </c>
      <c r="JX432" s="17">
        <v>0</v>
      </c>
      <c r="JY432" s="17">
        <v>0</v>
      </c>
    </row>
    <row r="433" spans="1:285" x14ac:dyDescent="0.15">
      <c r="A433" s="17" t="s">
        <v>526</v>
      </c>
      <c r="B433" s="17" t="s">
        <v>527</v>
      </c>
      <c r="C433" s="17">
        <v>0</v>
      </c>
      <c r="D433" s="17">
        <v>0</v>
      </c>
      <c r="E433" s="17">
        <v>0</v>
      </c>
      <c r="F433" s="17">
        <v>0</v>
      </c>
      <c r="G433" s="17">
        <v>0</v>
      </c>
      <c r="H433" s="17">
        <v>0</v>
      </c>
      <c r="I433" s="17">
        <v>55.49</v>
      </c>
      <c r="J433" s="17">
        <v>55.49</v>
      </c>
      <c r="K433" s="17">
        <v>55.49</v>
      </c>
      <c r="L433" s="17">
        <v>55.49</v>
      </c>
      <c r="M433" s="17">
        <v>55.49</v>
      </c>
      <c r="N433" s="17">
        <v>55.58</v>
      </c>
      <c r="O433" s="17">
        <v>55.6</v>
      </c>
      <c r="P433" s="17">
        <v>55.51</v>
      </c>
      <c r="Q433" s="17">
        <v>55.46</v>
      </c>
      <c r="R433" s="17">
        <v>55.4</v>
      </c>
      <c r="S433" s="17">
        <v>55.46</v>
      </c>
      <c r="T433" s="17">
        <v>55.35</v>
      </c>
      <c r="U433" s="17">
        <v>55.45</v>
      </c>
      <c r="V433" s="17">
        <v>55.49</v>
      </c>
      <c r="W433" s="17">
        <v>55.49</v>
      </c>
      <c r="X433" s="17">
        <v>55.45</v>
      </c>
      <c r="Y433" s="17">
        <v>55.48</v>
      </c>
      <c r="Z433" s="17">
        <v>55.49</v>
      </c>
      <c r="AA433" s="17">
        <v>55.47</v>
      </c>
      <c r="AB433" s="17">
        <v>0</v>
      </c>
      <c r="AC433" s="17">
        <v>0</v>
      </c>
      <c r="AD433" s="17">
        <v>0</v>
      </c>
      <c r="AE433" s="17">
        <v>0</v>
      </c>
      <c r="AF433" s="17">
        <v>0</v>
      </c>
      <c r="AG433" s="17">
        <v>0</v>
      </c>
      <c r="AH433" s="17">
        <v>0</v>
      </c>
      <c r="AI433" s="17">
        <v>0</v>
      </c>
      <c r="AJ433" s="17">
        <v>0</v>
      </c>
      <c r="AK433" s="17">
        <v>0</v>
      </c>
      <c r="AL433" s="17">
        <v>0</v>
      </c>
      <c r="AM433" s="17">
        <v>0</v>
      </c>
      <c r="AN433" s="17">
        <v>0</v>
      </c>
      <c r="AO433" s="17">
        <v>0</v>
      </c>
      <c r="AP433" s="17">
        <v>0</v>
      </c>
      <c r="AQ433" s="17">
        <v>0</v>
      </c>
      <c r="AR433" s="17">
        <v>0</v>
      </c>
      <c r="AS433" s="17">
        <v>0</v>
      </c>
      <c r="AT433" s="17">
        <v>0</v>
      </c>
      <c r="AU433" s="17">
        <v>0</v>
      </c>
      <c r="AV433" s="17">
        <v>0</v>
      </c>
      <c r="AW433" s="17">
        <v>0</v>
      </c>
      <c r="AX433" s="17">
        <v>0</v>
      </c>
      <c r="AY433" s="17">
        <v>0</v>
      </c>
      <c r="AZ433" s="17">
        <v>0</v>
      </c>
      <c r="BA433" s="17">
        <v>0</v>
      </c>
      <c r="BB433" s="17">
        <v>0</v>
      </c>
      <c r="BC433" s="17">
        <v>0</v>
      </c>
      <c r="BD433" s="17">
        <v>0</v>
      </c>
      <c r="BE433" s="17">
        <v>0</v>
      </c>
      <c r="BF433" s="17">
        <v>0</v>
      </c>
      <c r="BG433" s="17">
        <v>0</v>
      </c>
      <c r="BH433" s="17">
        <v>0</v>
      </c>
      <c r="BI433" s="17">
        <v>0</v>
      </c>
      <c r="BJ433" s="17">
        <v>0</v>
      </c>
      <c r="BK433" s="17">
        <v>0</v>
      </c>
      <c r="BL433" s="17">
        <v>0</v>
      </c>
      <c r="BM433" s="17">
        <v>0</v>
      </c>
      <c r="BN433" s="17">
        <v>0</v>
      </c>
      <c r="BO433" s="17">
        <v>0</v>
      </c>
      <c r="BP433" s="17">
        <v>0</v>
      </c>
      <c r="BQ433" s="17">
        <v>0</v>
      </c>
      <c r="BR433" s="17">
        <v>0</v>
      </c>
      <c r="BS433" s="17">
        <v>0</v>
      </c>
      <c r="BT433" s="17">
        <v>0</v>
      </c>
      <c r="BU433" s="17">
        <v>0</v>
      </c>
      <c r="BV433" s="17">
        <v>0</v>
      </c>
      <c r="BW433" s="17">
        <v>0</v>
      </c>
      <c r="BX433" s="17">
        <v>0</v>
      </c>
      <c r="BY433" s="17">
        <v>0</v>
      </c>
      <c r="BZ433" s="17">
        <v>0</v>
      </c>
      <c r="CA433" s="17">
        <v>0</v>
      </c>
      <c r="CB433" s="17">
        <v>0</v>
      </c>
      <c r="CC433" s="17">
        <v>0</v>
      </c>
      <c r="CD433" s="17">
        <v>0</v>
      </c>
      <c r="CE433" s="17">
        <v>0</v>
      </c>
      <c r="CF433" s="17">
        <v>0</v>
      </c>
      <c r="CG433" s="17">
        <v>0</v>
      </c>
      <c r="CH433" s="17">
        <v>0</v>
      </c>
      <c r="CI433" s="17">
        <v>0</v>
      </c>
      <c r="CJ433" s="17">
        <v>0</v>
      </c>
      <c r="CK433" s="17">
        <v>0</v>
      </c>
      <c r="CL433" s="17">
        <v>0</v>
      </c>
      <c r="CM433" s="17">
        <v>0</v>
      </c>
      <c r="CN433" s="17">
        <v>0</v>
      </c>
      <c r="CO433" s="17">
        <v>0</v>
      </c>
      <c r="CP433" s="17">
        <v>0</v>
      </c>
      <c r="CQ433" s="17">
        <v>0</v>
      </c>
      <c r="CR433" s="17">
        <v>0</v>
      </c>
      <c r="CS433" s="17">
        <v>0</v>
      </c>
      <c r="CT433" s="17">
        <v>0</v>
      </c>
      <c r="CU433" s="17">
        <v>0</v>
      </c>
      <c r="CV433" s="17">
        <v>0</v>
      </c>
      <c r="CW433" s="17">
        <v>0</v>
      </c>
      <c r="CX433" s="17">
        <v>0</v>
      </c>
      <c r="CY433" s="17">
        <v>0</v>
      </c>
      <c r="CZ433" s="17">
        <v>0</v>
      </c>
      <c r="DA433" s="17">
        <v>0</v>
      </c>
      <c r="DB433" s="17">
        <v>0</v>
      </c>
      <c r="DC433" s="17">
        <v>0</v>
      </c>
      <c r="DD433" s="17">
        <v>0</v>
      </c>
      <c r="DE433" s="17">
        <v>0</v>
      </c>
      <c r="DF433" s="17">
        <v>0</v>
      </c>
      <c r="DG433" s="17">
        <v>0</v>
      </c>
      <c r="DH433" s="17">
        <v>0</v>
      </c>
      <c r="DI433" s="17">
        <v>0</v>
      </c>
      <c r="DJ433" s="17">
        <v>0</v>
      </c>
      <c r="DK433" s="17">
        <v>0</v>
      </c>
      <c r="DL433" s="17">
        <v>0</v>
      </c>
      <c r="DM433" s="17">
        <v>0</v>
      </c>
      <c r="DN433" s="17">
        <v>0</v>
      </c>
      <c r="DO433" s="17">
        <v>0</v>
      </c>
      <c r="DP433" s="17">
        <v>0</v>
      </c>
      <c r="DQ433" s="17">
        <v>0</v>
      </c>
      <c r="DR433" s="17">
        <v>0</v>
      </c>
      <c r="DS433" s="17">
        <v>0</v>
      </c>
      <c r="DT433" s="17">
        <v>0</v>
      </c>
      <c r="DU433" s="17">
        <v>0</v>
      </c>
      <c r="DV433" s="17">
        <v>0</v>
      </c>
      <c r="DW433" s="17">
        <v>0</v>
      </c>
      <c r="DX433" s="17">
        <v>0</v>
      </c>
      <c r="DY433" s="17">
        <v>0</v>
      </c>
      <c r="DZ433" s="17">
        <v>0</v>
      </c>
      <c r="EA433" s="17">
        <v>0</v>
      </c>
      <c r="EB433" s="17">
        <v>0</v>
      </c>
      <c r="EC433" s="17">
        <v>0</v>
      </c>
      <c r="ED433" s="17">
        <v>0</v>
      </c>
      <c r="EE433" s="17">
        <v>0</v>
      </c>
      <c r="EF433" s="17">
        <v>0</v>
      </c>
      <c r="EG433" s="17">
        <v>0</v>
      </c>
      <c r="EH433" s="17">
        <v>0</v>
      </c>
      <c r="EI433" s="17">
        <v>0</v>
      </c>
      <c r="EJ433" s="17">
        <v>0</v>
      </c>
      <c r="EK433" s="17">
        <v>0</v>
      </c>
      <c r="EL433" s="17">
        <v>0</v>
      </c>
      <c r="EM433" s="17">
        <v>0</v>
      </c>
      <c r="EN433" s="17">
        <v>0</v>
      </c>
      <c r="EO433" s="17">
        <v>0</v>
      </c>
      <c r="EP433" s="17">
        <v>0</v>
      </c>
      <c r="EQ433" s="17">
        <v>0</v>
      </c>
      <c r="ER433" s="17">
        <v>0</v>
      </c>
      <c r="ES433" s="17">
        <v>0</v>
      </c>
      <c r="ET433" s="17">
        <v>0</v>
      </c>
      <c r="EU433" s="17">
        <v>0</v>
      </c>
      <c r="EV433" s="17">
        <v>0</v>
      </c>
      <c r="EW433" s="17">
        <v>0</v>
      </c>
      <c r="EX433" s="17">
        <v>0</v>
      </c>
      <c r="EY433" s="17">
        <v>0</v>
      </c>
      <c r="EZ433" s="17">
        <v>0</v>
      </c>
      <c r="FA433" s="17">
        <v>0</v>
      </c>
      <c r="FB433" s="17">
        <v>0</v>
      </c>
      <c r="FC433" s="17">
        <v>0</v>
      </c>
      <c r="FD433" s="17">
        <v>0</v>
      </c>
      <c r="FE433" s="17">
        <v>0</v>
      </c>
      <c r="FF433" s="17">
        <v>0</v>
      </c>
      <c r="FG433" s="17">
        <v>0</v>
      </c>
      <c r="FH433" s="17">
        <v>0</v>
      </c>
      <c r="FI433" s="17">
        <v>0</v>
      </c>
      <c r="FJ433" s="17">
        <v>0</v>
      </c>
      <c r="FK433" s="17">
        <v>0</v>
      </c>
      <c r="FL433" s="17">
        <v>0</v>
      </c>
      <c r="FM433" s="17">
        <v>0</v>
      </c>
      <c r="FN433" s="17">
        <v>0</v>
      </c>
      <c r="FO433" s="17">
        <v>0</v>
      </c>
      <c r="FP433" s="17">
        <v>0</v>
      </c>
      <c r="FQ433" s="17">
        <v>0</v>
      </c>
      <c r="FR433" s="17">
        <v>0</v>
      </c>
      <c r="FS433" s="17">
        <v>0</v>
      </c>
      <c r="FT433" s="17">
        <v>0</v>
      </c>
      <c r="FU433" s="17">
        <v>0</v>
      </c>
      <c r="FV433" s="17">
        <v>0</v>
      </c>
      <c r="FW433" s="17">
        <v>0</v>
      </c>
      <c r="FX433" s="17">
        <v>0</v>
      </c>
      <c r="FY433" s="17">
        <v>0</v>
      </c>
      <c r="FZ433" s="17">
        <v>0</v>
      </c>
      <c r="GA433" s="17">
        <v>0</v>
      </c>
      <c r="GB433" s="17">
        <v>0</v>
      </c>
      <c r="GC433" s="17">
        <v>0</v>
      </c>
      <c r="GD433" s="17">
        <v>0</v>
      </c>
      <c r="GE433" s="17">
        <v>0</v>
      </c>
      <c r="GF433" s="17">
        <v>0</v>
      </c>
      <c r="GG433" s="17">
        <v>0</v>
      </c>
      <c r="GH433" s="17">
        <v>0</v>
      </c>
      <c r="GI433" s="17">
        <v>0</v>
      </c>
      <c r="GJ433" s="17">
        <v>0</v>
      </c>
      <c r="GK433" s="17">
        <v>0</v>
      </c>
      <c r="GL433" s="17">
        <v>0</v>
      </c>
      <c r="GM433" s="17">
        <v>0</v>
      </c>
      <c r="GN433" s="17">
        <v>0</v>
      </c>
      <c r="GO433" s="17">
        <v>0</v>
      </c>
      <c r="GP433" s="17">
        <v>0</v>
      </c>
      <c r="GQ433" s="17">
        <v>0</v>
      </c>
      <c r="GR433" s="17">
        <v>0</v>
      </c>
      <c r="GS433" s="17">
        <v>0</v>
      </c>
      <c r="GT433" s="17">
        <v>0</v>
      </c>
      <c r="GU433" s="17">
        <v>0</v>
      </c>
      <c r="GV433" s="17">
        <v>0</v>
      </c>
      <c r="GW433" s="17">
        <v>0</v>
      </c>
      <c r="GX433" s="17">
        <v>0</v>
      </c>
      <c r="GY433" s="17">
        <v>0</v>
      </c>
      <c r="GZ433" s="17">
        <v>0</v>
      </c>
      <c r="HA433" s="17">
        <v>0</v>
      </c>
      <c r="HB433" s="17">
        <v>0</v>
      </c>
      <c r="HC433" s="17">
        <v>0</v>
      </c>
      <c r="HD433" s="17">
        <v>0</v>
      </c>
      <c r="HE433" s="17">
        <v>0</v>
      </c>
      <c r="HF433" s="17">
        <v>0</v>
      </c>
      <c r="HG433" s="17">
        <v>0</v>
      </c>
      <c r="HH433" s="17">
        <v>0</v>
      </c>
      <c r="HI433" s="17">
        <v>0</v>
      </c>
      <c r="HJ433" s="17">
        <v>0</v>
      </c>
      <c r="HK433" s="17">
        <v>0</v>
      </c>
      <c r="HL433" s="17">
        <v>0</v>
      </c>
      <c r="HM433" s="17">
        <v>0</v>
      </c>
      <c r="HN433" s="17">
        <v>0</v>
      </c>
      <c r="HO433" s="17">
        <v>0</v>
      </c>
      <c r="HP433" s="17">
        <v>0</v>
      </c>
      <c r="HQ433" s="17">
        <v>0</v>
      </c>
      <c r="HR433" s="17">
        <v>0</v>
      </c>
      <c r="HS433" s="17">
        <v>0</v>
      </c>
      <c r="HT433" s="17">
        <v>0</v>
      </c>
      <c r="HU433" s="17">
        <v>0</v>
      </c>
      <c r="HV433" s="17">
        <v>0</v>
      </c>
      <c r="HW433" s="17">
        <v>0</v>
      </c>
      <c r="HX433" s="17">
        <v>0</v>
      </c>
      <c r="HY433" s="17">
        <v>0</v>
      </c>
      <c r="HZ433" s="17">
        <v>0</v>
      </c>
      <c r="IA433" s="17">
        <v>0</v>
      </c>
      <c r="IB433" s="17">
        <v>0</v>
      </c>
      <c r="IC433" s="17">
        <v>0</v>
      </c>
      <c r="ID433" s="17">
        <v>0</v>
      </c>
      <c r="IE433" s="17">
        <v>0</v>
      </c>
      <c r="IF433" s="17">
        <v>0</v>
      </c>
      <c r="IG433" s="17">
        <v>0</v>
      </c>
      <c r="IH433" s="17">
        <v>0</v>
      </c>
      <c r="II433" s="17">
        <v>0</v>
      </c>
      <c r="IJ433" s="17">
        <v>0</v>
      </c>
      <c r="IK433" s="17">
        <v>0</v>
      </c>
      <c r="IL433" s="17">
        <v>0</v>
      </c>
      <c r="IM433" s="17">
        <v>0</v>
      </c>
      <c r="IN433" s="17">
        <v>0</v>
      </c>
      <c r="IO433" s="17">
        <v>0</v>
      </c>
      <c r="IP433" s="17">
        <v>0</v>
      </c>
      <c r="IQ433" s="17">
        <v>0</v>
      </c>
      <c r="IR433" s="17">
        <v>0</v>
      </c>
      <c r="IS433" s="17">
        <v>0</v>
      </c>
      <c r="IT433" s="17">
        <v>0</v>
      </c>
      <c r="IU433" s="17">
        <v>0</v>
      </c>
      <c r="IV433" s="17">
        <v>0</v>
      </c>
      <c r="IW433" s="17">
        <v>0</v>
      </c>
      <c r="IX433" s="17">
        <v>0</v>
      </c>
      <c r="IY433" s="17">
        <v>0</v>
      </c>
      <c r="IZ433" s="17">
        <v>0</v>
      </c>
      <c r="JA433" s="17">
        <v>0</v>
      </c>
      <c r="JB433" s="17">
        <v>0</v>
      </c>
      <c r="JC433" s="17">
        <v>0</v>
      </c>
      <c r="JD433" s="17">
        <v>0</v>
      </c>
      <c r="JE433" s="17">
        <v>0</v>
      </c>
      <c r="JF433" s="17">
        <v>0</v>
      </c>
      <c r="JG433" s="17">
        <v>0</v>
      </c>
      <c r="JH433" s="17">
        <v>0</v>
      </c>
      <c r="JI433" s="17">
        <v>0</v>
      </c>
      <c r="JJ433" s="17">
        <v>0</v>
      </c>
      <c r="JK433" s="17">
        <v>0</v>
      </c>
      <c r="JL433" s="17">
        <v>0</v>
      </c>
      <c r="JM433" s="17">
        <v>0</v>
      </c>
      <c r="JN433" s="17">
        <v>0</v>
      </c>
      <c r="JO433" s="17">
        <v>0</v>
      </c>
      <c r="JP433" s="17">
        <v>0</v>
      </c>
      <c r="JQ433" s="17">
        <v>0</v>
      </c>
      <c r="JR433" s="17">
        <v>0</v>
      </c>
      <c r="JS433" s="17">
        <v>0</v>
      </c>
      <c r="JT433" s="17">
        <v>0</v>
      </c>
      <c r="JU433" s="17">
        <v>0</v>
      </c>
      <c r="JV433" s="17">
        <v>0</v>
      </c>
      <c r="JW433" s="17">
        <v>0</v>
      </c>
      <c r="JX433" s="17">
        <v>0</v>
      </c>
      <c r="JY433" s="17">
        <v>0</v>
      </c>
    </row>
    <row r="434" spans="1:285" x14ac:dyDescent="0.15">
      <c r="A434" s="17" t="s">
        <v>588</v>
      </c>
      <c r="B434" s="17" t="s">
        <v>589</v>
      </c>
      <c r="C434" s="17">
        <v>0</v>
      </c>
      <c r="D434" s="17">
        <v>0</v>
      </c>
      <c r="E434" s="17">
        <v>0</v>
      </c>
      <c r="F434" s="17">
        <v>0</v>
      </c>
      <c r="G434" s="17">
        <v>0</v>
      </c>
      <c r="H434" s="17">
        <v>0</v>
      </c>
      <c r="I434" s="17">
        <v>29.51</v>
      </c>
      <c r="J434" s="17">
        <v>29.51</v>
      </c>
      <c r="K434" s="17">
        <v>29.51</v>
      </c>
      <c r="L434" s="17">
        <v>29.51</v>
      </c>
      <c r="M434" s="17">
        <v>29.51</v>
      </c>
      <c r="N434" s="17">
        <v>29.64</v>
      </c>
      <c r="O434" s="17">
        <v>29.71</v>
      </c>
      <c r="P434" s="17">
        <v>29.62</v>
      </c>
      <c r="Q434" s="17">
        <v>29.71</v>
      </c>
      <c r="R434" s="17">
        <v>29.72</v>
      </c>
      <c r="S434" s="17">
        <v>29.76</v>
      </c>
      <c r="T434" s="17">
        <v>29.74</v>
      </c>
      <c r="U434" s="17">
        <v>29.76</v>
      </c>
      <c r="V434" s="17">
        <v>29.74</v>
      </c>
      <c r="W434" s="17">
        <v>29.74</v>
      </c>
      <c r="X434" s="17">
        <v>29.74</v>
      </c>
      <c r="Y434" s="17">
        <v>29.76</v>
      </c>
      <c r="Z434" s="17">
        <v>29.76</v>
      </c>
      <c r="AA434" s="17">
        <v>29.77</v>
      </c>
      <c r="AB434" s="17">
        <v>0</v>
      </c>
      <c r="AC434" s="17">
        <v>0</v>
      </c>
      <c r="AD434" s="17">
        <v>0</v>
      </c>
      <c r="AE434" s="17">
        <v>0</v>
      </c>
      <c r="AF434" s="17">
        <v>0</v>
      </c>
      <c r="AG434" s="17">
        <v>0</v>
      </c>
      <c r="AH434" s="17">
        <v>0</v>
      </c>
      <c r="AI434" s="17">
        <v>0</v>
      </c>
      <c r="AJ434" s="17">
        <v>0</v>
      </c>
      <c r="AK434" s="17">
        <v>0</v>
      </c>
      <c r="AL434" s="17">
        <v>0</v>
      </c>
      <c r="AM434" s="17">
        <v>0</v>
      </c>
      <c r="AN434" s="17">
        <v>0</v>
      </c>
      <c r="AO434" s="17">
        <v>0</v>
      </c>
      <c r="AP434" s="17">
        <v>0</v>
      </c>
      <c r="AQ434" s="17">
        <v>0</v>
      </c>
      <c r="AR434" s="17">
        <v>0</v>
      </c>
      <c r="AS434" s="17">
        <v>0</v>
      </c>
      <c r="AT434" s="17">
        <v>0</v>
      </c>
      <c r="AU434" s="17">
        <v>0</v>
      </c>
      <c r="AV434" s="17">
        <v>0</v>
      </c>
      <c r="AW434" s="17">
        <v>0</v>
      </c>
      <c r="AX434" s="17">
        <v>0</v>
      </c>
      <c r="AY434" s="17">
        <v>0</v>
      </c>
      <c r="AZ434" s="17">
        <v>0</v>
      </c>
      <c r="BA434" s="17">
        <v>0</v>
      </c>
      <c r="BB434" s="17">
        <v>0</v>
      </c>
      <c r="BC434" s="17">
        <v>0</v>
      </c>
      <c r="BD434" s="17">
        <v>0</v>
      </c>
      <c r="BE434" s="17">
        <v>0</v>
      </c>
      <c r="BF434" s="17">
        <v>0</v>
      </c>
      <c r="BG434" s="17">
        <v>0</v>
      </c>
      <c r="BH434" s="17">
        <v>0</v>
      </c>
      <c r="BI434" s="17">
        <v>0</v>
      </c>
      <c r="BJ434" s="17">
        <v>0</v>
      </c>
      <c r="BK434" s="17">
        <v>0</v>
      </c>
      <c r="BL434" s="17">
        <v>0</v>
      </c>
      <c r="BM434" s="17">
        <v>0</v>
      </c>
      <c r="BN434" s="17">
        <v>0</v>
      </c>
      <c r="BO434" s="17">
        <v>0</v>
      </c>
      <c r="BP434" s="17">
        <v>0</v>
      </c>
      <c r="BQ434" s="17">
        <v>0</v>
      </c>
      <c r="BR434" s="17">
        <v>0</v>
      </c>
      <c r="BS434" s="17">
        <v>0</v>
      </c>
      <c r="BT434" s="17">
        <v>0</v>
      </c>
      <c r="BU434" s="17">
        <v>0</v>
      </c>
      <c r="BV434" s="17">
        <v>0</v>
      </c>
      <c r="BW434" s="17">
        <v>0</v>
      </c>
      <c r="BX434" s="17">
        <v>0</v>
      </c>
      <c r="BY434" s="17">
        <v>0</v>
      </c>
      <c r="BZ434" s="17">
        <v>0</v>
      </c>
      <c r="CA434" s="17">
        <v>0</v>
      </c>
      <c r="CB434" s="17">
        <v>0</v>
      </c>
      <c r="CC434" s="17">
        <v>0</v>
      </c>
      <c r="CD434" s="17">
        <v>0</v>
      </c>
      <c r="CE434" s="17">
        <v>0</v>
      </c>
      <c r="CF434" s="17">
        <v>0</v>
      </c>
      <c r="CG434" s="17">
        <v>0</v>
      </c>
      <c r="CH434" s="17">
        <v>0</v>
      </c>
      <c r="CI434" s="17">
        <v>0</v>
      </c>
      <c r="CJ434" s="17">
        <v>0</v>
      </c>
      <c r="CK434" s="17">
        <v>0</v>
      </c>
      <c r="CL434" s="17">
        <v>0</v>
      </c>
      <c r="CM434" s="17">
        <v>0</v>
      </c>
      <c r="CN434" s="17">
        <v>0</v>
      </c>
      <c r="CO434" s="17">
        <v>0</v>
      </c>
      <c r="CP434" s="17">
        <v>0</v>
      </c>
      <c r="CQ434" s="17">
        <v>0</v>
      </c>
      <c r="CR434" s="17">
        <v>0</v>
      </c>
      <c r="CS434" s="17">
        <v>0</v>
      </c>
      <c r="CT434" s="17">
        <v>0</v>
      </c>
      <c r="CU434" s="17">
        <v>0</v>
      </c>
      <c r="CV434" s="17">
        <v>0</v>
      </c>
      <c r="CW434" s="17">
        <v>0</v>
      </c>
      <c r="CX434" s="17">
        <v>0</v>
      </c>
      <c r="CY434" s="17">
        <v>0</v>
      </c>
      <c r="CZ434" s="17">
        <v>0</v>
      </c>
      <c r="DA434" s="17">
        <v>0</v>
      </c>
      <c r="DB434" s="17">
        <v>0</v>
      </c>
      <c r="DC434" s="17">
        <v>0</v>
      </c>
      <c r="DD434" s="17">
        <v>0</v>
      </c>
      <c r="DE434" s="17">
        <v>0</v>
      </c>
      <c r="DF434" s="17">
        <v>0</v>
      </c>
      <c r="DG434" s="17">
        <v>0</v>
      </c>
      <c r="DH434" s="17">
        <v>0</v>
      </c>
      <c r="DI434" s="17">
        <v>0</v>
      </c>
      <c r="DJ434" s="17">
        <v>0</v>
      </c>
      <c r="DK434" s="17">
        <v>0</v>
      </c>
      <c r="DL434" s="17">
        <v>0</v>
      </c>
      <c r="DM434" s="17">
        <v>0</v>
      </c>
      <c r="DN434" s="17">
        <v>0</v>
      </c>
      <c r="DO434" s="17">
        <v>0</v>
      </c>
      <c r="DP434" s="17">
        <v>0</v>
      </c>
      <c r="DQ434" s="17">
        <v>0</v>
      </c>
      <c r="DR434" s="17">
        <v>0</v>
      </c>
      <c r="DS434" s="17">
        <v>0</v>
      </c>
      <c r="DT434" s="17">
        <v>0</v>
      </c>
      <c r="DU434" s="17">
        <v>0</v>
      </c>
      <c r="DV434" s="17">
        <v>0</v>
      </c>
      <c r="DW434" s="17">
        <v>0</v>
      </c>
      <c r="DX434" s="17">
        <v>0</v>
      </c>
      <c r="DY434" s="17">
        <v>0</v>
      </c>
      <c r="DZ434" s="17">
        <v>0</v>
      </c>
      <c r="EA434" s="17">
        <v>0</v>
      </c>
      <c r="EB434" s="17">
        <v>0</v>
      </c>
      <c r="EC434" s="17">
        <v>0</v>
      </c>
      <c r="ED434" s="17">
        <v>0</v>
      </c>
      <c r="EE434" s="17">
        <v>0</v>
      </c>
      <c r="EF434" s="17">
        <v>0</v>
      </c>
      <c r="EG434" s="17">
        <v>0</v>
      </c>
      <c r="EH434" s="17">
        <v>0</v>
      </c>
      <c r="EI434" s="17">
        <v>0</v>
      </c>
      <c r="EJ434" s="17">
        <v>0</v>
      </c>
      <c r="EK434" s="17">
        <v>0</v>
      </c>
      <c r="EL434" s="17">
        <v>0</v>
      </c>
      <c r="EM434" s="17">
        <v>0</v>
      </c>
      <c r="EN434" s="17">
        <v>0</v>
      </c>
      <c r="EO434" s="17">
        <v>0</v>
      </c>
      <c r="EP434" s="17">
        <v>0</v>
      </c>
      <c r="EQ434" s="17">
        <v>0</v>
      </c>
      <c r="ER434" s="17">
        <v>0</v>
      </c>
      <c r="ES434" s="17">
        <v>0</v>
      </c>
      <c r="ET434" s="17">
        <v>0</v>
      </c>
      <c r="EU434" s="17">
        <v>0</v>
      </c>
      <c r="EV434" s="17">
        <v>0</v>
      </c>
      <c r="EW434" s="17">
        <v>0</v>
      </c>
      <c r="EX434" s="17">
        <v>0</v>
      </c>
      <c r="EY434" s="17">
        <v>0</v>
      </c>
      <c r="EZ434" s="17">
        <v>0</v>
      </c>
      <c r="FA434" s="17">
        <v>0</v>
      </c>
      <c r="FB434" s="17">
        <v>0</v>
      </c>
      <c r="FC434" s="17">
        <v>0</v>
      </c>
      <c r="FD434" s="17">
        <v>0</v>
      </c>
      <c r="FE434" s="17">
        <v>0</v>
      </c>
      <c r="FF434" s="17">
        <v>0</v>
      </c>
      <c r="FG434" s="17">
        <v>0</v>
      </c>
      <c r="FH434" s="17">
        <v>0</v>
      </c>
      <c r="FI434" s="17">
        <v>0</v>
      </c>
      <c r="FJ434" s="17">
        <v>0</v>
      </c>
      <c r="FK434" s="17">
        <v>0</v>
      </c>
      <c r="FL434" s="17">
        <v>0</v>
      </c>
      <c r="FM434" s="17">
        <v>0</v>
      </c>
      <c r="FN434" s="17">
        <v>0</v>
      </c>
      <c r="FO434" s="17">
        <v>0</v>
      </c>
      <c r="FP434" s="17">
        <v>0</v>
      </c>
      <c r="FQ434" s="17">
        <v>0</v>
      </c>
      <c r="FR434" s="17">
        <v>0</v>
      </c>
      <c r="FS434" s="17">
        <v>0</v>
      </c>
      <c r="FT434" s="17">
        <v>0</v>
      </c>
      <c r="FU434" s="17">
        <v>0</v>
      </c>
      <c r="FV434" s="17">
        <v>0</v>
      </c>
      <c r="FW434" s="17">
        <v>0</v>
      </c>
      <c r="FX434" s="17">
        <v>0</v>
      </c>
      <c r="FY434" s="17">
        <v>0</v>
      </c>
      <c r="FZ434" s="17">
        <v>0</v>
      </c>
      <c r="GA434" s="17">
        <v>0</v>
      </c>
      <c r="GB434" s="17">
        <v>0</v>
      </c>
      <c r="GC434" s="17">
        <v>0</v>
      </c>
      <c r="GD434" s="17">
        <v>0</v>
      </c>
      <c r="GE434" s="17">
        <v>0</v>
      </c>
      <c r="GF434" s="17">
        <v>0</v>
      </c>
      <c r="GG434" s="17">
        <v>0</v>
      </c>
      <c r="GH434" s="17">
        <v>0</v>
      </c>
      <c r="GI434" s="17">
        <v>0</v>
      </c>
      <c r="GJ434" s="17">
        <v>0</v>
      </c>
      <c r="GK434" s="17">
        <v>0</v>
      </c>
      <c r="GL434" s="17">
        <v>0</v>
      </c>
      <c r="GM434" s="17">
        <v>0</v>
      </c>
      <c r="GN434" s="17">
        <v>0</v>
      </c>
      <c r="GO434" s="17">
        <v>0</v>
      </c>
      <c r="GP434" s="17">
        <v>0</v>
      </c>
      <c r="GQ434" s="17">
        <v>0</v>
      </c>
      <c r="GR434" s="17">
        <v>0</v>
      </c>
      <c r="GS434" s="17">
        <v>0</v>
      </c>
      <c r="GT434" s="17">
        <v>0</v>
      </c>
      <c r="GU434" s="17">
        <v>0</v>
      </c>
      <c r="GV434" s="17">
        <v>0</v>
      </c>
      <c r="GW434" s="17">
        <v>0</v>
      </c>
      <c r="GX434" s="17">
        <v>0</v>
      </c>
      <c r="GY434" s="17">
        <v>0</v>
      </c>
      <c r="GZ434" s="17">
        <v>0</v>
      </c>
      <c r="HA434" s="17">
        <v>0</v>
      </c>
      <c r="HB434" s="17">
        <v>0</v>
      </c>
      <c r="HC434" s="17">
        <v>0</v>
      </c>
      <c r="HD434" s="17">
        <v>0</v>
      </c>
      <c r="HE434" s="17">
        <v>0</v>
      </c>
      <c r="HF434" s="17">
        <v>0</v>
      </c>
      <c r="HG434" s="17">
        <v>0</v>
      </c>
      <c r="HH434" s="17">
        <v>0</v>
      </c>
      <c r="HI434" s="17">
        <v>0</v>
      </c>
      <c r="HJ434" s="17">
        <v>0</v>
      </c>
      <c r="HK434" s="17">
        <v>0</v>
      </c>
      <c r="HL434" s="17">
        <v>0</v>
      </c>
      <c r="HM434" s="17">
        <v>0</v>
      </c>
      <c r="HN434" s="17">
        <v>0</v>
      </c>
      <c r="HO434" s="17">
        <v>0</v>
      </c>
      <c r="HP434" s="17">
        <v>0</v>
      </c>
      <c r="HQ434" s="17">
        <v>0</v>
      </c>
      <c r="HR434" s="17">
        <v>0</v>
      </c>
      <c r="HS434" s="17">
        <v>0</v>
      </c>
      <c r="HT434" s="17">
        <v>0</v>
      </c>
      <c r="HU434" s="17">
        <v>0</v>
      </c>
      <c r="HV434" s="17">
        <v>0</v>
      </c>
      <c r="HW434" s="17">
        <v>0</v>
      </c>
      <c r="HX434" s="17">
        <v>0</v>
      </c>
      <c r="HY434" s="17">
        <v>0</v>
      </c>
      <c r="HZ434" s="17">
        <v>0</v>
      </c>
      <c r="IA434" s="17">
        <v>0</v>
      </c>
      <c r="IB434" s="17">
        <v>0</v>
      </c>
      <c r="IC434" s="17">
        <v>0</v>
      </c>
      <c r="ID434" s="17">
        <v>0</v>
      </c>
      <c r="IE434" s="17">
        <v>0</v>
      </c>
      <c r="IF434" s="17">
        <v>0</v>
      </c>
      <c r="IG434" s="17">
        <v>0</v>
      </c>
      <c r="IH434" s="17">
        <v>0</v>
      </c>
      <c r="II434" s="17">
        <v>0</v>
      </c>
      <c r="IJ434" s="17">
        <v>0</v>
      </c>
      <c r="IK434" s="17">
        <v>0</v>
      </c>
      <c r="IL434" s="17">
        <v>0</v>
      </c>
      <c r="IM434" s="17">
        <v>0</v>
      </c>
      <c r="IN434" s="17">
        <v>0</v>
      </c>
      <c r="IO434" s="17">
        <v>0</v>
      </c>
      <c r="IP434" s="17">
        <v>0</v>
      </c>
      <c r="IQ434" s="17">
        <v>0</v>
      </c>
      <c r="IR434" s="17">
        <v>0</v>
      </c>
      <c r="IS434" s="17">
        <v>0</v>
      </c>
      <c r="IT434" s="17">
        <v>0</v>
      </c>
      <c r="IU434" s="17">
        <v>0</v>
      </c>
      <c r="IV434" s="17">
        <v>0</v>
      </c>
      <c r="IW434" s="17">
        <v>0</v>
      </c>
      <c r="IX434" s="17">
        <v>0</v>
      </c>
      <c r="IY434" s="17">
        <v>0</v>
      </c>
      <c r="IZ434" s="17">
        <v>0</v>
      </c>
      <c r="JA434" s="17">
        <v>0</v>
      </c>
      <c r="JB434" s="17">
        <v>0</v>
      </c>
      <c r="JC434" s="17">
        <v>0</v>
      </c>
      <c r="JD434" s="17">
        <v>0</v>
      </c>
      <c r="JE434" s="17">
        <v>0</v>
      </c>
      <c r="JF434" s="17">
        <v>0</v>
      </c>
      <c r="JG434" s="17">
        <v>0</v>
      </c>
      <c r="JH434" s="17">
        <v>0</v>
      </c>
      <c r="JI434" s="17">
        <v>0</v>
      </c>
      <c r="JJ434" s="17">
        <v>0</v>
      </c>
      <c r="JK434" s="17">
        <v>0</v>
      </c>
      <c r="JL434" s="17">
        <v>0</v>
      </c>
      <c r="JM434" s="17">
        <v>0</v>
      </c>
      <c r="JN434" s="17">
        <v>0</v>
      </c>
      <c r="JO434" s="17">
        <v>0</v>
      </c>
      <c r="JP434" s="17">
        <v>0</v>
      </c>
      <c r="JQ434" s="17">
        <v>0</v>
      </c>
      <c r="JR434" s="17">
        <v>0</v>
      </c>
      <c r="JS434" s="17">
        <v>0</v>
      </c>
      <c r="JT434" s="17">
        <v>0</v>
      </c>
      <c r="JU434" s="17">
        <v>0</v>
      </c>
      <c r="JV434" s="17">
        <v>0</v>
      </c>
      <c r="JW434" s="17">
        <v>0</v>
      </c>
      <c r="JX434" s="17">
        <v>0</v>
      </c>
      <c r="JY434" s="17">
        <v>0</v>
      </c>
    </row>
    <row r="435" spans="1:285" x14ac:dyDescent="0.15">
      <c r="A435" s="17" t="s">
        <v>208</v>
      </c>
      <c r="B435" s="17" t="s">
        <v>209</v>
      </c>
      <c r="C435" s="17">
        <v>0</v>
      </c>
      <c r="D435" s="17">
        <v>0</v>
      </c>
      <c r="E435" s="17">
        <v>0</v>
      </c>
      <c r="F435" s="17">
        <v>0</v>
      </c>
      <c r="G435" s="17">
        <v>0</v>
      </c>
      <c r="H435" s="17">
        <v>0</v>
      </c>
      <c r="I435" s="17">
        <v>14.25</v>
      </c>
      <c r="J435" s="17">
        <v>14.25</v>
      </c>
      <c r="K435" s="17">
        <v>14.25</v>
      </c>
      <c r="L435" s="17">
        <v>14.25</v>
      </c>
      <c r="M435" s="17">
        <v>14.25</v>
      </c>
      <c r="N435" s="17">
        <v>14.29</v>
      </c>
      <c r="O435" s="17">
        <v>14.34</v>
      </c>
      <c r="P435" s="17">
        <v>14.29</v>
      </c>
      <c r="Q435" s="17">
        <v>14.28</v>
      </c>
      <c r="R435" s="17">
        <v>14.29</v>
      </c>
      <c r="S435" s="17">
        <v>14.28</v>
      </c>
      <c r="T435" s="17">
        <v>14.28</v>
      </c>
      <c r="U435" s="17">
        <v>14.3</v>
      </c>
      <c r="V435" s="17">
        <v>14.3</v>
      </c>
      <c r="W435" s="17">
        <v>14.36</v>
      </c>
      <c r="X435" s="17">
        <v>14.36</v>
      </c>
      <c r="Y435" s="17">
        <v>14.37</v>
      </c>
      <c r="Z435" s="17">
        <v>14.33</v>
      </c>
      <c r="AA435" s="17">
        <v>14.34</v>
      </c>
      <c r="AB435" s="17">
        <v>0</v>
      </c>
      <c r="AC435" s="17">
        <v>0</v>
      </c>
      <c r="AD435" s="17">
        <v>0</v>
      </c>
      <c r="AE435" s="17">
        <v>0</v>
      </c>
      <c r="AF435" s="17">
        <v>0</v>
      </c>
      <c r="AG435" s="17">
        <v>0</v>
      </c>
      <c r="AH435" s="17">
        <v>0</v>
      </c>
      <c r="AI435" s="17">
        <v>0</v>
      </c>
      <c r="AJ435" s="17">
        <v>0</v>
      </c>
      <c r="AK435" s="17">
        <v>0</v>
      </c>
      <c r="AL435" s="17">
        <v>0</v>
      </c>
      <c r="AM435" s="17">
        <v>0</v>
      </c>
      <c r="AN435" s="17">
        <v>0</v>
      </c>
      <c r="AO435" s="17">
        <v>0</v>
      </c>
      <c r="AP435" s="17">
        <v>0</v>
      </c>
      <c r="AQ435" s="17">
        <v>0</v>
      </c>
      <c r="AR435" s="17">
        <v>0</v>
      </c>
      <c r="AS435" s="17">
        <v>0</v>
      </c>
      <c r="AT435" s="17">
        <v>0</v>
      </c>
      <c r="AU435" s="17">
        <v>0</v>
      </c>
      <c r="AV435" s="17">
        <v>0</v>
      </c>
      <c r="AW435" s="17">
        <v>0</v>
      </c>
      <c r="AX435" s="17">
        <v>0</v>
      </c>
      <c r="AY435" s="17">
        <v>0</v>
      </c>
      <c r="AZ435" s="17">
        <v>0</v>
      </c>
      <c r="BA435" s="17">
        <v>0</v>
      </c>
      <c r="BB435" s="17">
        <v>0</v>
      </c>
      <c r="BC435" s="17">
        <v>0</v>
      </c>
      <c r="BD435" s="17">
        <v>0</v>
      </c>
      <c r="BE435" s="17">
        <v>0</v>
      </c>
      <c r="BF435" s="17">
        <v>0</v>
      </c>
      <c r="BG435" s="17">
        <v>0</v>
      </c>
      <c r="BH435" s="17">
        <v>0</v>
      </c>
      <c r="BI435" s="17">
        <v>0</v>
      </c>
      <c r="BJ435" s="17">
        <v>0</v>
      </c>
      <c r="BK435" s="17">
        <v>0</v>
      </c>
      <c r="BL435" s="17">
        <v>0</v>
      </c>
      <c r="BM435" s="17">
        <v>0</v>
      </c>
      <c r="BN435" s="17">
        <v>0</v>
      </c>
      <c r="BO435" s="17">
        <v>0</v>
      </c>
      <c r="BP435" s="17">
        <v>0</v>
      </c>
      <c r="BQ435" s="17">
        <v>0</v>
      </c>
      <c r="BR435" s="17">
        <v>0</v>
      </c>
      <c r="BS435" s="17">
        <v>0</v>
      </c>
      <c r="BT435" s="17">
        <v>0</v>
      </c>
      <c r="BU435" s="17">
        <v>0</v>
      </c>
      <c r="BV435" s="17">
        <v>0</v>
      </c>
      <c r="BW435" s="17">
        <v>0</v>
      </c>
      <c r="BX435" s="17">
        <v>0</v>
      </c>
      <c r="BY435" s="17">
        <v>0</v>
      </c>
      <c r="BZ435" s="17">
        <v>0</v>
      </c>
      <c r="CA435" s="17">
        <v>0</v>
      </c>
      <c r="CB435" s="17">
        <v>0</v>
      </c>
      <c r="CC435" s="17">
        <v>0</v>
      </c>
      <c r="CD435" s="17">
        <v>0</v>
      </c>
      <c r="CE435" s="17">
        <v>0</v>
      </c>
      <c r="CF435" s="17">
        <v>0</v>
      </c>
      <c r="CG435" s="17">
        <v>0</v>
      </c>
      <c r="CH435" s="17">
        <v>0</v>
      </c>
      <c r="CI435" s="17">
        <v>0</v>
      </c>
      <c r="CJ435" s="17">
        <v>0</v>
      </c>
      <c r="CK435" s="17">
        <v>0</v>
      </c>
      <c r="CL435" s="17">
        <v>0</v>
      </c>
      <c r="CM435" s="17">
        <v>0</v>
      </c>
      <c r="CN435" s="17">
        <v>0</v>
      </c>
      <c r="CO435" s="17">
        <v>0</v>
      </c>
      <c r="CP435" s="17">
        <v>0</v>
      </c>
      <c r="CQ435" s="17">
        <v>0</v>
      </c>
      <c r="CR435" s="17">
        <v>0</v>
      </c>
      <c r="CS435" s="17">
        <v>0</v>
      </c>
      <c r="CT435" s="17">
        <v>0</v>
      </c>
      <c r="CU435" s="17">
        <v>0</v>
      </c>
      <c r="CV435" s="17">
        <v>0</v>
      </c>
      <c r="CW435" s="17">
        <v>0</v>
      </c>
      <c r="CX435" s="17">
        <v>0</v>
      </c>
      <c r="CY435" s="17">
        <v>0</v>
      </c>
      <c r="CZ435" s="17">
        <v>0</v>
      </c>
      <c r="DA435" s="17">
        <v>0</v>
      </c>
      <c r="DB435" s="17">
        <v>0</v>
      </c>
      <c r="DC435" s="17">
        <v>0</v>
      </c>
      <c r="DD435" s="17">
        <v>0</v>
      </c>
      <c r="DE435" s="17">
        <v>0</v>
      </c>
      <c r="DF435" s="17">
        <v>0</v>
      </c>
      <c r="DG435" s="17">
        <v>0</v>
      </c>
      <c r="DH435" s="17">
        <v>0</v>
      </c>
      <c r="DI435" s="17">
        <v>0</v>
      </c>
      <c r="DJ435" s="17">
        <v>0</v>
      </c>
      <c r="DK435" s="17">
        <v>0</v>
      </c>
      <c r="DL435" s="17">
        <v>0</v>
      </c>
      <c r="DM435" s="17">
        <v>0</v>
      </c>
      <c r="DN435" s="17">
        <v>0</v>
      </c>
      <c r="DO435" s="17">
        <v>0</v>
      </c>
      <c r="DP435" s="17">
        <v>0</v>
      </c>
      <c r="DQ435" s="17">
        <v>0</v>
      </c>
      <c r="DR435" s="17">
        <v>0</v>
      </c>
      <c r="DS435" s="17">
        <v>0</v>
      </c>
      <c r="DT435" s="17">
        <v>0</v>
      </c>
      <c r="DU435" s="17">
        <v>0</v>
      </c>
      <c r="DV435" s="17">
        <v>0</v>
      </c>
      <c r="DW435" s="17">
        <v>0</v>
      </c>
      <c r="DX435" s="17">
        <v>0</v>
      </c>
      <c r="DY435" s="17">
        <v>0</v>
      </c>
      <c r="DZ435" s="17">
        <v>0</v>
      </c>
      <c r="EA435" s="17">
        <v>0</v>
      </c>
      <c r="EB435" s="17">
        <v>0</v>
      </c>
      <c r="EC435" s="17">
        <v>0</v>
      </c>
      <c r="ED435" s="17">
        <v>0</v>
      </c>
      <c r="EE435" s="17">
        <v>0</v>
      </c>
      <c r="EF435" s="17">
        <v>0</v>
      </c>
      <c r="EG435" s="17">
        <v>0</v>
      </c>
      <c r="EH435" s="17">
        <v>0</v>
      </c>
      <c r="EI435" s="17">
        <v>0</v>
      </c>
      <c r="EJ435" s="17">
        <v>0</v>
      </c>
      <c r="EK435" s="17">
        <v>0</v>
      </c>
      <c r="EL435" s="17">
        <v>0</v>
      </c>
      <c r="EM435" s="17">
        <v>0</v>
      </c>
      <c r="EN435" s="17">
        <v>0</v>
      </c>
      <c r="EO435" s="17">
        <v>0</v>
      </c>
      <c r="EP435" s="17">
        <v>0</v>
      </c>
      <c r="EQ435" s="17">
        <v>0</v>
      </c>
      <c r="ER435" s="17">
        <v>0</v>
      </c>
      <c r="ES435" s="17">
        <v>0</v>
      </c>
      <c r="ET435" s="17">
        <v>0</v>
      </c>
      <c r="EU435" s="17">
        <v>0</v>
      </c>
      <c r="EV435" s="17">
        <v>0</v>
      </c>
      <c r="EW435" s="17">
        <v>0</v>
      </c>
      <c r="EX435" s="17">
        <v>0</v>
      </c>
      <c r="EY435" s="17">
        <v>0</v>
      </c>
      <c r="EZ435" s="17">
        <v>0</v>
      </c>
      <c r="FA435" s="17">
        <v>0</v>
      </c>
      <c r="FB435" s="17">
        <v>0</v>
      </c>
      <c r="FC435" s="17">
        <v>0</v>
      </c>
      <c r="FD435" s="17">
        <v>0</v>
      </c>
      <c r="FE435" s="17">
        <v>0</v>
      </c>
      <c r="FF435" s="17">
        <v>0</v>
      </c>
      <c r="FG435" s="17">
        <v>0</v>
      </c>
      <c r="FH435" s="17">
        <v>0</v>
      </c>
      <c r="FI435" s="17">
        <v>0</v>
      </c>
      <c r="FJ435" s="17">
        <v>0</v>
      </c>
      <c r="FK435" s="17">
        <v>0</v>
      </c>
      <c r="FL435" s="17">
        <v>0</v>
      </c>
      <c r="FM435" s="17">
        <v>0</v>
      </c>
      <c r="FN435" s="17">
        <v>0</v>
      </c>
      <c r="FO435" s="17">
        <v>0</v>
      </c>
      <c r="FP435" s="17">
        <v>0</v>
      </c>
      <c r="FQ435" s="17">
        <v>0</v>
      </c>
      <c r="FR435" s="17">
        <v>0</v>
      </c>
      <c r="FS435" s="17">
        <v>0</v>
      </c>
      <c r="FT435" s="17">
        <v>0</v>
      </c>
      <c r="FU435" s="17">
        <v>0</v>
      </c>
      <c r="FV435" s="17">
        <v>0</v>
      </c>
      <c r="FW435" s="17">
        <v>0</v>
      </c>
      <c r="FX435" s="17">
        <v>0</v>
      </c>
      <c r="FY435" s="17">
        <v>0</v>
      </c>
      <c r="FZ435" s="17">
        <v>0</v>
      </c>
      <c r="GA435" s="17">
        <v>0</v>
      </c>
      <c r="GB435" s="17">
        <v>0</v>
      </c>
      <c r="GC435" s="17">
        <v>0</v>
      </c>
      <c r="GD435" s="17">
        <v>0</v>
      </c>
      <c r="GE435" s="17">
        <v>0</v>
      </c>
      <c r="GF435" s="17">
        <v>0</v>
      </c>
      <c r="GG435" s="17">
        <v>0</v>
      </c>
      <c r="GH435" s="17">
        <v>0</v>
      </c>
      <c r="GI435" s="17">
        <v>0</v>
      </c>
      <c r="GJ435" s="17">
        <v>0</v>
      </c>
      <c r="GK435" s="17">
        <v>0</v>
      </c>
      <c r="GL435" s="17">
        <v>0</v>
      </c>
      <c r="GM435" s="17">
        <v>0</v>
      </c>
      <c r="GN435" s="17">
        <v>0</v>
      </c>
      <c r="GO435" s="17">
        <v>0</v>
      </c>
      <c r="GP435" s="17">
        <v>0</v>
      </c>
      <c r="GQ435" s="17">
        <v>0</v>
      </c>
      <c r="GR435" s="17">
        <v>0</v>
      </c>
      <c r="GS435" s="17">
        <v>0</v>
      </c>
      <c r="GT435" s="17">
        <v>0</v>
      </c>
      <c r="GU435" s="17">
        <v>0</v>
      </c>
      <c r="GV435" s="17">
        <v>0</v>
      </c>
      <c r="GW435" s="17">
        <v>0</v>
      </c>
      <c r="GX435" s="17">
        <v>0</v>
      </c>
      <c r="GY435" s="17">
        <v>0</v>
      </c>
      <c r="GZ435" s="17">
        <v>0</v>
      </c>
      <c r="HA435" s="17">
        <v>0</v>
      </c>
      <c r="HB435" s="17">
        <v>0</v>
      </c>
      <c r="HC435" s="17">
        <v>0</v>
      </c>
      <c r="HD435" s="17">
        <v>0</v>
      </c>
      <c r="HE435" s="17">
        <v>0</v>
      </c>
      <c r="HF435" s="17">
        <v>0</v>
      </c>
      <c r="HG435" s="17">
        <v>0</v>
      </c>
      <c r="HH435" s="17">
        <v>0</v>
      </c>
      <c r="HI435" s="17">
        <v>0</v>
      </c>
      <c r="HJ435" s="17">
        <v>0</v>
      </c>
      <c r="HK435" s="17">
        <v>0</v>
      </c>
      <c r="HL435" s="17">
        <v>0</v>
      </c>
      <c r="HM435" s="17">
        <v>0</v>
      </c>
      <c r="HN435" s="17">
        <v>0</v>
      </c>
      <c r="HO435" s="17">
        <v>0</v>
      </c>
      <c r="HP435" s="17">
        <v>0</v>
      </c>
      <c r="HQ435" s="17">
        <v>0</v>
      </c>
      <c r="HR435" s="17">
        <v>0</v>
      </c>
      <c r="HS435" s="17">
        <v>0</v>
      </c>
      <c r="HT435" s="17">
        <v>0</v>
      </c>
      <c r="HU435" s="17">
        <v>0</v>
      </c>
      <c r="HV435" s="17">
        <v>0</v>
      </c>
      <c r="HW435" s="17">
        <v>0</v>
      </c>
      <c r="HX435" s="17">
        <v>0</v>
      </c>
      <c r="HY435" s="17">
        <v>0</v>
      </c>
      <c r="HZ435" s="17">
        <v>0</v>
      </c>
      <c r="IA435" s="17">
        <v>0</v>
      </c>
      <c r="IB435" s="17">
        <v>0</v>
      </c>
      <c r="IC435" s="17">
        <v>0</v>
      </c>
      <c r="ID435" s="17">
        <v>0</v>
      </c>
      <c r="IE435" s="17">
        <v>0</v>
      </c>
      <c r="IF435" s="17">
        <v>0</v>
      </c>
      <c r="IG435" s="17">
        <v>0</v>
      </c>
      <c r="IH435" s="17">
        <v>0</v>
      </c>
      <c r="II435" s="17">
        <v>0</v>
      </c>
      <c r="IJ435" s="17">
        <v>0</v>
      </c>
      <c r="IK435" s="17">
        <v>0</v>
      </c>
      <c r="IL435" s="17">
        <v>0</v>
      </c>
      <c r="IM435" s="17">
        <v>0</v>
      </c>
      <c r="IN435" s="17">
        <v>0</v>
      </c>
      <c r="IO435" s="17">
        <v>0</v>
      </c>
      <c r="IP435" s="17">
        <v>0</v>
      </c>
      <c r="IQ435" s="17">
        <v>0</v>
      </c>
      <c r="IR435" s="17">
        <v>0</v>
      </c>
      <c r="IS435" s="17">
        <v>0</v>
      </c>
      <c r="IT435" s="17">
        <v>0</v>
      </c>
      <c r="IU435" s="17">
        <v>0</v>
      </c>
      <c r="IV435" s="17">
        <v>0</v>
      </c>
      <c r="IW435" s="17">
        <v>0</v>
      </c>
      <c r="IX435" s="17">
        <v>0</v>
      </c>
      <c r="IY435" s="17">
        <v>0</v>
      </c>
      <c r="IZ435" s="17">
        <v>0</v>
      </c>
      <c r="JA435" s="17">
        <v>0</v>
      </c>
      <c r="JB435" s="17">
        <v>0</v>
      </c>
      <c r="JC435" s="17">
        <v>0</v>
      </c>
      <c r="JD435" s="17">
        <v>0</v>
      </c>
      <c r="JE435" s="17">
        <v>0</v>
      </c>
      <c r="JF435" s="17">
        <v>0</v>
      </c>
      <c r="JG435" s="17">
        <v>0</v>
      </c>
      <c r="JH435" s="17">
        <v>0</v>
      </c>
      <c r="JI435" s="17">
        <v>0</v>
      </c>
      <c r="JJ435" s="17">
        <v>0</v>
      </c>
      <c r="JK435" s="17">
        <v>0</v>
      </c>
      <c r="JL435" s="17">
        <v>0</v>
      </c>
      <c r="JM435" s="17">
        <v>0</v>
      </c>
      <c r="JN435" s="17">
        <v>0</v>
      </c>
      <c r="JO435" s="17">
        <v>0</v>
      </c>
      <c r="JP435" s="17">
        <v>0</v>
      </c>
      <c r="JQ435" s="17">
        <v>0</v>
      </c>
      <c r="JR435" s="17">
        <v>0</v>
      </c>
      <c r="JS435" s="17">
        <v>0</v>
      </c>
      <c r="JT435" s="17">
        <v>0</v>
      </c>
      <c r="JU435" s="17">
        <v>0</v>
      </c>
      <c r="JV435" s="17">
        <v>0</v>
      </c>
      <c r="JW435" s="17">
        <v>0</v>
      </c>
      <c r="JX435" s="17">
        <v>0</v>
      </c>
      <c r="JY435" s="17">
        <v>0</v>
      </c>
    </row>
    <row r="436" spans="1:285" x14ac:dyDescent="0.15">
      <c r="A436" s="17" t="s">
        <v>582</v>
      </c>
      <c r="B436" s="17" t="s">
        <v>583</v>
      </c>
      <c r="C436" s="17">
        <v>0</v>
      </c>
      <c r="D436" s="17">
        <v>18.05</v>
      </c>
      <c r="E436" s="17">
        <v>18.05</v>
      </c>
      <c r="F436" s="17">
        <v>18.05</v>
      </c>
      <c r="G436" s="17">
        <v>18.05</v>
      </c>
      <c r="H436" s="17">
        <v>18.05</v>
      </c>
      <c r="I436" s="17">
        <v>18.149999999999999</v>
      </c>
      <c r="J436" s="17">
        <v>18.149999999999999</v>
      </c>
      <c r="K436" s="17">
        <v>18.149999999999999</v>
      </c>
      <c r="L436" s="17">
        <v>18.149999999999999</v>
      </c>
      <c r="M436" s="17">
        <v>18.149999999999999</v>
      </c>
      <c r="N436" s="17">
        <v>18.2</v>
      </c>
      <c r="O436" s="17">
        <v>18.2</v>
      </c>
      <c r="P436" s="17">
        <v>18.170000000000002</v>
      </c>
      <c r="Q436" s="17">
        <v>18.18</v>
      </c>
      <c r="R436" s="17">
        <v>18.190000000000001</v>
      </c>
      <c r="S436" s="17">
        <v>18.18</v>
      </c>
      <c r="T436" s="17">
        <v>18.25</v>
      </c>
      <c r="U436" s="17">
        <v>18.239999999999998</v>
      </c>
      <c r="V436" s="17">
        <v>18.239999999999998</v>
      </c>
      <c r="W436" s="17">
        <v>18.239999999999998</v>
      </c>
      <c r="X436" s="17">
        <v>18.23</v>
      </c>
      <c r="Y436" s="17">
        <v>18.23</v>
      </c>
      <c r="Z436" s="17">
        <v>18.21</v>
      </c>
      <c r="AA436" s="17">
        <v>18.2</v>
      </c>
      <c r="AB436" s="17">
        <v>0</v>
      </c>
      <c r="AC436" s="17">
        <v>0</v>
      </c>
      <c r="AD436" s="17">
        <v>0</v>
      </c>
      <c r="AE436" s="17">
        <v>0</v>
      </c>
      <c r="AF436" s="17">
        <v>0</v>
      </c>
      <c r="AG436" s="17">
        <v>0</v>
      </c>
      <c r="AH436" s="17">
        <v>0</v>
      </c>
      <c r="AI436" s="17">
        <v>0</v>
      </c>
      <c r="AJ436" s="17">
        <v>0</v>
      </c>
      <c r="AK436" s="17">
        <v>0</v>
      </c>
      <c r="AL436" s="17">
        <v>0</v>
      </c>
      <c r="AM436" s="17">
        <v>0</v>
      </c>
      <c r="AN436" s="17">
        <v>0</v>
      </c>
      <c r="AO436" s="17">
        <v>0</v>
      </c>
      <c r="AP436" s="17">
        <v>0</v>
      </c>
      <c r="AQ436" s="17">
        <v>0</v>
      </c>
      <c r="AR436" s="17">
        <v>0</v>
      </c>
      <c r="AS436" s="17">
        <v>0</v>
      </c>
      <c r="AT436" s="17">
        <v>0</v>
      </c>
      <c r="AU436" s="17">
        <v>0</v>
      </c>
      <c r="AV436" s="17">
        <v>0</v>
      </c>
      <c r="AW436" s="17">
        <v>0</v>
      </c>
      <c r="AX436" s="17">
        <v>0</v>
      </c>
      <c r="AY436" s="17">
        <v>0</v>
      </c>
      <c r="AZ436" s="17">
        <v>0</v>
      </c>
      <c r="BA436" s="17">
        <v>0</v>
      </c>
      <c r="BB436" s="17">
        <v>0</v>
      </c>
      <c r="BC436" s="17">
        <v>0</v>
      </c>
      <c r="BD436" s="17">
        <v>0</v>
      </c>
      <c r="BE436" s="17">
        <v>0</v>
      </c>
      <c r="BF436" s="17">
        <v>0</v>
      </c>
      <c r="BG436" s="17">
        <v>0</v>
      </c>
      <c r="BH436" s="17">
        <v>0</v>
      </c>
      <c r="BI436" s="17">
        <v>0</v>
      </c>
      <c r="BJ436" s="17">
        <v>0</v>
      </c>
      <c r="BK436" s="17">
        <v>0</v>
      </c>
      <c r="BL436" s="17">
        <v>0</v>
      </c>
      <c r="BM436" s="17">
        <v>0</v>
      </c>
      <c r="BN436" s="17">
        <v>0</v>
      </c>
      <c r="BO436" s="17">
        <v>0</v>
      </c>
      <c r="BP436" s="17">
        <v>0</v>
      </c>
      <c r="BQ436" s="17">
        <v>0</v>
      </c>
      <c r="BR436" s="17">
        <v>0</v>
      </c>
      <c r="BS436" s="17">
        <v>0</v>
      </c>
      <c r="BT436" s="17">
        <v>0</v>
      </c>
      <c r="BU436" s="17">
        <v>0</v>
      </c>
      <c r="BV436" s="17">
        <v>0</v>
      </c>
      <c r="BW436" s="17">
        <v>0</v>
      </c>
      <c r="BX436" s="17">
        <v>0</v>
      </c>
      <c r="BY436" s="17">
        <v>0</v>
      </c>
      <c r="BZ436" s="17">
        <v>0</v>
      </c>
      <c r="CA436" s="17">
        <v>0</v>
      </c>
      <c r="CB436" s="17">
        <v>0</v>
      </c>
      <c r="CC436" s="17">
        <v>0</v>
      </c>
      <c r="CD436" s="17">
        <v>0</v>
      </c>
      <c r="CE436" s="17">
        <v>0</v>
      </c>
      <c r="CF436" s="17">
        <v>0</v>
      </c>
      <c r="CG436" s="17">
        <v>0</v>
      </c>
      <c r="CH436" s="17">
        <v>0</v>
      </c>
      <c r="CI436" s="17">
        <v>0</v>
      </c>
      <c r="CJ436" s="17">
        <v>0</v>
      </c>
      <c r="CK436" s="17">
        <v>0</v>
      </c>
      <c r="CL436" s="17">
        <v>0</v>
      </c>
      <c r="CM436" s="17">
        <v>0</v>
      </c>
      <c r="CN436" s="17">
        <v>0</v>
      </c>
      <c r="CO436" s="17">
        <v>0</v>
      </c>
      <c r="CP436" s="17">
        <v>0</v>
      </c>
      <c r="CQ436" s="17">
        <v>0</v>
      </c>
      <c r="CR436" s="17">
        <v>0</v>
      </c>
      <c r="CS436" s="17">
        <v>0</v>
      </c>
      <c r="CT436" s="17">
        <v>0</v>
      </c>
      <c r="CU436" s="17">
        <v>0</v>
      </c>
      <c r="CV436" s="17">
        <v>0</v>
      </c>
      <c r="CW436" s="17">
        <v>0</v>
      </c>
      <c r="CX436" s="17">
        <v>0</v>
      </c>
      <c r="CY436" s="17">
        <v>0</v>
      </c>
      <c r="CZ436" s="17">
        <v>0</v>
      </c>
      <c r="DA436" s="17">
        <v>0</v>
      </c>
      <c r="DB436" s="17">
        <v>0</v>
      </c>
      <c r="DC436" s="17">
        <v>0</v>
      </c>
      <c r="DD436" s="17">
        <v>0</v>
      </c>
      <c r="DE436" s="17">
        <v>0</v>
      </c>
      <c r="DF436" s="17">
        <v>0</v>
      </c>
      <c r="DG436" s="17">
        <v>0</v>
      </c>
      <c r="DH436" s="17">
        <v>0</v>
      </c>
      <c r="DI436" s="17">
        <v>0</v>
      </c>
      <c r="DJ436" s="17">
        <v>0</v>
      </c>
      <c r="DK436" s="17">
        <v>0</v>
      </c>
      <c r="DL436" s="17">
        <v>0</v>
      </c>
      <c r="DM436" s="17">
        <v>0</v>
      </c>
      <c r="DN436" s="17">
        <v>0</v>
      </c>
      <c r="DO436" s="17">
        <v>0</v>
      </c>
      <c r="DP436" s="17">
        <v>0</v>
      </c>
      <c r="DQ436" s="17">
        <v>0</v>
      </c>
      <c r="DR436" s="17">
        <v>0</v>
      </c>
      <c r="DS436" s="17">
        <v>0</v>
      </c>
      <c r="DT436" s="17">
        <v>0</v>
      </c>
      <c r="DU436" s="17">
        <v>0</v>
      </c>
      <c r="DV436" s="17">
        <v>0</v>
      </c>
      <c r="DW436" s="17">
        <v>0</v>
      </c>
      <c r="DX436" s="17">
        <v>0</v>
      </c>
      <c r="DY436" s="17">
        <v>0</v>
      </c>
      <c r="DZ436" s="17">
        <v>0</v>
      </c>
      <c r="EA436" s="17">
        <v>0</v>
      </c>
      <c r="EB436" s="17">
        <v>0</v>
      </c>
      <c r="EC436" s="17">
        <v>0</v>
      </c>
      <c r="ED436" s="17">
        <v>0</v>
      </c>
      <c r="EE436" s="17">
        <v>0</v>
      </c>
      <c r="EF436" s="17">
        <v>0</v>
      </c>
      <c r="EG436" s="17">
        <v>0</v>
      </c>
      <c r="EH436" s="17">
        <v>0</v>
      </c>
      <c r="EI436" s="17">
        <v>0</v>
      </c>
      <c r="EJ436" s="17">
        <v>0</v>
      </c>
      <c r="EK436" s="17">
        <v>0</v>
      </c>
      <c r="EL436" s="17">
        <v>0</v>
      </c>
      <c r="EM436" s="17">
        <v>0</v>
      </c>
      <c r="EN436" s="17">
        <v>0</v>
      </c>
      <c r="EO436" s="17">
        <v>0</v>
      </c>
      <c r="EP436" s="17">
        <v>0</v>
      </c>
      <c r="EQ436" s="17">
        <v>0</v>
      </c>
      <c r="ER436" s="17">
        <v>0</v>
      </c>
      <c r="ES436" s="17">
        <v>0</v>
      </c>
      <c r="ET436" s="17">
        <v>0</v>
      </c>
      <c r="EU436" s="17">
        <v>0</v>
      </c>
      <c r="EV436" s="17">
        <v>0</v>
      </c>
      <c r="EW436" s="17">
        <v>0</v>
      </c>
      <c r="EX436" s="17">
        <v>0</v>
      </c>
      <c r="EY436" s="17">
        <v>0</v>
      </c>
      <c r="EZ436" s="17">
        <v>0</v>
      </c>
      <c r="FA436" s="17">
        <v>0</v>
      </c>
      <c r="FB436" s="17">
        <v>0</v>
      </c>
      <c r="FC436" s="17">
        <v>0</v>
      </c>
      <c r="FD436" s="17">
        <v>0</v>
      </c>
      <c r="FE436" s="17">
        <v>0</v>
      </c>
      <c r="FF436" s="17">
        <v>0</v>
      </c>
      <c r="FG436" s="17">
        <v>0</v>
      </c>
      <c r="FH436" s="17">
        <v>0</v>
      </c>
      <c r="FI436" s="17">
        <v>0</v>
      </c>
      <c r="FJ436" s="17">
        <v>0</v>
      </c>
      <c r="FK436" s="17">
        <v>0</v>
      </c>
      <c r="FL436" s="17">
        <v>0</v>
      </c>
      <c r="FM436" s="17">
        <v>0</v>
      </c>
      <c r="FN436" s="17">
        <v>0</v>
      </c>
      <c r="FO436" s="17">
        <v>0</v>
      </c>
      <c r="FP436" s="17">
        <v>0</v>
      </c>
      <c r="FQ436" s="17">
        <v>0</v>
      </c>
      <c r="FR436" s="17">
        <v>0</v>
      </c>
      <c r="FS436" s="17">
        <v>0</v>
      </c>
      <c r="FT436" s="17">
        <v>0</v>
      </c>
      <c r="FU436" s="17">
        <v>0</v>
      </c>
      <c r="FV436" s="17">
        <v>0</v>
      </c>
      <c r="FW436" s="17">
        <v>0</v>
      </c>
      <c r="FX436" s="17">
        <v>0</v>
      </c>
      <c r="FY436" s="17">
        <v>0</v>
      </c>
      <c r="FZ436" s="17">
        <v>0</v>
      </c>
      <c r="GA436" s="17">
        <v>0</v>
      </c>
      <c r="GB436" s="17">
        <v>0</v>
      </c>
      <c r="GC436" s="17">
        <v>0</v>
      </c>
      <c r="GD436" s="17">
        <v>0</v>
      </c>
      <c r="GE436" s="17">
        <v>0</v>
      </c>
      <c r="GF436" s="17">
        <v>0</v>
      </c>
      <c r="GG436" s="17">
        <v>0</v>
      </c>
      <c r="GH436" s="17">
        <v>0</v>
      </c>
      <c r="GI436" s="17">
        <v>0</v>
      </c>
      <c r="GJ436" s="17">
        <v>0</v>
      </c>
      <c r="GK436" s="17">
        <v>0</v>
      </c>
      <c r="GL436" s="17">
        <v>0</v>
      </c>
      <c r="GM436" s="17">
        <v>0</v>
      </c>
      <c r="GN436" s="17">
        <v>0</v>
      </c>
      <c r="GO436" s="17">
        <v>0</v>
      </c>
      <c r="GP436" s="17">
        <v>0</v>
      </c>
      <c r="GQ436" s="17">
        <v>0</v>
      </c>
      <c r="GR436" s="17">
        <v>0</v>
      </c>
      <c r="GS436" s="17">
        <v>0</v>
      </c>
      <c r="GT436" s="17">
        <v>0</v>
      </c>
      <c r="GU436" s="17">
        <v>0</v>
      </c>
      <c r="GV436" s="17">
        <v>0</v>
      </c>
      <c r="GW436" s="17">
        <v>0</v>
      </c>
      <c r="GX436" s="17">
        <v>0</v>
      </c>
      <c r="GY436" s="17">
        <v>0</v>
      </c>
      <c r="GZ436" s="17">
        <v>0</v>
      </c>
      <c r="HA436" s="17">
        <v>0</v>
      </c>
      <c r="HB436" s="17">
        <v>0</v>
      </c>
      <c r="HC436" s="17">
        <v>0</v>
      </c>
      <c r="HD436" s="17">
        <v>0</v>
      </c>
      <c r="HE436" s="17">
        <v>0</v>
      </c>
      <c r="HF436" s="17">
        <v>0</v>
      </c>
      <c r="HG436" s="17">
        <v>0</v>
      </c>
      <c r="HH436" s="17">
        <v>0</v>
      </c>
      <c r="HI436" s="17">
        <v>0</v>
      </c>
      <c r="HJ436" s="17">
        <v>0</v>
      </c>
      <c r="HK436" s="17">
        <v>0</v>
      </c>
      <c r="HL436" s="17">
        <v>0</v>
      </c>
      <c r="HM436" s="17">
        <v>0</v>
      </c>
      <c r="HN436" s="17">
        <v>0</v>
      </c>
      <c r="HO436" s="17">
        <v>0</v>
      </c>
      <c r="HP436" s="17">
        <v>0</v>
      </c>
      <c r="HQ436" s="17">
        <v>0</v>
      </c>
      <c r="HR436" s="17">
        <v>0</v>
      </c>
      <c r="HS436" s="17">
        <v>0</v>
      </c>
      <c r="HT436" s="17">
        <v>0</v>
      </c>
      <c r="HU436" s="17">
        <v>0</v>
      </c>
      <c r="HV436" s="17">
        <v>0</v>
      </c>
      <c r="HW436" s="17">
        <v>0</v>
      </c>
      <c r="HX436" s="17">
        <v>0</v>
      </c>
      <c r="HY436" s="17">
        <v>0</v>
      </c>
      <c r="HZ436" s="17">
        <v>0</v>
      </c>
      <c r="IA436" s="17">
        <v>0</v>
      </c>
      <c r="IB436" s="17">
        <v>0</v>
      </c>
      <c r="IC436" s="17">
        <v>0</v>
      </c>
      <c r="ID436" s="17">
        <v>0</v>
      </c>
      <c r="IE436" s="17">
        <v>0</v>
      </c>
      <c r="IF436" s="17">
        <v>0</v>
      </c>
      <c r="IG436" s="17">
        <v>0</v>
      </c>
      <c r="IH436" s="17">
        <v>0</v>
      </c>
      <c r="II436" s="17">
        <v>0</v>
      </c>
      <c r="IJ436" s="17">
        <v>0</v>
      </c>
      <c r="IK436" s="17">
        <v>0</v>
      </c>
      <c r="IL436" s="17">
        <v>0</v>
      </c>
      <c r="IM436" s="17">
        <v>0</v>
      </c>
      <c r="IN436" s="17">
        <v>0</v>
      </c>
      <c r="IO436" s="17">
        <v>0</v>
      </c>
      <c r="IP436" s="17">
        <v>0</v>
      </c>
      <c r="IQ436" s="17">
        <v>0</v>
      </c>
      <c r="IR436" s="17">
        <v>0</v>
      </c>
      <c r="IS436" s="17">
        <v>0</v>
      </c>
      <c r="IT436" s="17">
        <v>0</v>
      </c>
      <c r="IU436" s="17">
        <v>0</v>
      </c>
      <c r="IV436" s="17">
        <v>0</v>
      </c>
      <c r="IW436" s="17">
        <v>0</v>
      </c>
      <c r="IX436" s="17">
        <v>0</v>
      </c>
      <c r="IY436" s="17">
        <v>0</v>
      </c>
      <c r="IZ436" s="17">
        <v>0</v>
      </c>
      <c r="JA436" s="17">
        <v>0</v>
      </c>
      <c r="JB436" s="17">
        <v>0</v>
      </c>
      <c r="JC436" s="17">
        <v>0</v>
      </c>
      <c r="JD436" s="17">
        <v>0</v>
      </c>
      <c r="JE436" s="17">
        <v>0</v>
      </c>
      <c r="JF436" s="17">
        <v>0</v>
      </c>
      <c r="JG436" s="17">
        <v>0</v>
      </c>
      <c r="JH436" s="17">
        <v>0</v>
      </c>
      <c r="JI436" s="17">
        <v>0</v>
      </c>
      <c r="JJ436" s="17">
        <v>0</v>
      </c>
      <c r="JK436" s="17">
        <v>0</v>
      </c>
      <c r="JL436" s="17">
        <v>0</v>
      </c>
      <c r="JM436" s="17">
        <v>0</v>
      </c>
      <c r="JN436" s="17">
        <v>0</v>
      </c>
      <c r="JO436" s="17">
        <v>0</v>
      </c>
      <c r="JP436" s="17">
        <v>0</v>
      </c>
      <c r="JQ436" s="17">
        <v>0</v>
      </c>
      <c r="JR436" s="17">
        <v>0</v>
      </c>
      <c r="JS436" s="17">
        <v>0</v>
      </c>
      <c r="JT436" s="17">
        <v>0</v>
      </c>
      <c r="JU436" s="17">
        <v>0</v>
      </c>
      <c r="JV436" s="17">
        <v>0</v>
      </c>
      <c r="JW436" s="17">
        <v>0</v>
      </c>
      <c r="JX436" s="17">
        <v>0</v>
      </c>
      <c r="JY436" s="17">
        <v>0</v>
      </c>
    </row>
    <row r="437" spans="1:285" x14ac:dyDescent="0.15">
      <c r="A437" s="17" t="s">
        <v>670</v>
      </c>
      <c r="B437" s="17" t="s">
        <v>671</v>
      </c>
      <c r="C437" s="17">
        <v>0</v>
      </c>
      <c r="D437" s="17">
        <v>5.36</v>
      </c>
      <c r="E437" s="17">
        <v>5.36</v>
      </c>
      <c r="F437" s="17">
        <v>5.36</v>
      </c>
      <c r="G437" s="17">
        <v>5.36</v>
      </c>
      <c r="H437" s="17">
        <v>5.36</v>
      </c>
      <c r="I437" s="17">
        <v>5.42</v>
      </c>
      <c r="J437" s="17">
        <v>5.42</v>
      </c>
      <c r="K437" s="17">
        <v>5.42</v>
      </c>
      <c r="L437" s="17">
        <v>5.42</v>
      </c>
      <c r="M437" s="17">
        <v>5.42</v>
      </c>
      <c r="N437" s="17">
        <v>5.43</v>
      </c>
      <c r="O437" s="17">
        <v>5.42</v>
      </c>
      <c r="P437" s="17">
        <v>5.4</v>
      </c>
      <c r="Q437" s="17">
        <v>5.4</v>
      </c>
      <c r="R437" s="17">
        <v>5.4</v>
      </c>
      <c r="S437" s="17">
        <v>5.4</v>
      </c>
      <c r="T437" s="17">
        <v>5.4</v>
      </c>
      <c r="U437" s="17">
        <v>5.42</v>
      </c>
      <c r="V437" s="17">
        <v>5.42</v>
      </c>
      <c r="W437" s="17">
        <v>5.42</v>
      </c>
      <c r="X437" s="17">
        <v>5.42</v>
      </c>
      <c r="Y437" s="17">
        <v>5.42</v>
      </c>
      <c r="Z437" s="17">
        <v>5.42</v>
      </c>
      <c r="AA437" s="17">
        <v>5.42</v>
      </c>
      <c r="AB437" s="17">
        <v>0</v>
      </c>
      <c r="AC437" s="17">
        <v>0</v>
      </c>
      <c r="AD437" s="17">
        <v>0</v>
      </c>
      <c r="AE437" s="17">
        <v>0</v>
      </c>
      <c r="AF437" s="17">
        <v>0</v>
      </c>
      <c r="AG437" s="17">
        <v>0</v>
      </c>
      <c r="AH437" s="17">
        <v>0</v>
      </c>
      <c r="AI437" s="17">
        <v>0</v>
      </c>
      <c r="AJ437" s="17">
        <v>0</v>
      </c>
      <c r="AK437" s="17">
        <v>0</v>
      </c>
      <c r="AL437" s="17">
        <v>0</v>
      </c>
      <c r="AM437" s="17">
        <v>0</v>
      </c>
      <c r="AN437" s="17">
        <v>0</v>
      </c>
      <c r="AO437" s="17">
        <v>0</v>
      </c>
      <c r="AP437" s="17">
        <v>0</v>
      </c>
      <c r="AQ437" s="17">
        <v>0</v>
      </c>
      <c r="AR437" s="17">
        <v>0</v>
      </c>
      <c r="AS437" s="17">
        <v>0</v>
      </c>
      <c r="AT437" s="17">
        <v>0</v>
      </c>
      <c r="AU437" s="17">
        <v>0</v>
      </c>
      <c r="AV437" s="17">
        <v>0</v>
      </c>
      <c r="AW437" s="17">
        <v>0</v>
      </c>
      <c r="AX437" s="17">
        <v>0</v>
      </c>
      <c r="AY437" s="17">
        <v>0</v>
      </c>
      <c r="AZ437" s="17">
        <v>0</v>
      </c>
      <c r="BA437" s="17">
        <v>0</v>
      </c>
      <c r="BB437" s="17">
        <v>0</v>
      </c>
      <c r="BC437" s="17">
        <v>0</v>
      </c>
      <c r="BD437" s="17">
        <v>0</v>
      </c>
      <c r="BE437" s="17">
        <v>0</v>
      </c>
      <c r="BF437" s="17">
        <v>0</v>
      </c>
      <c r="BG437" s="17">
        <v>0</v>
      </c>
      <c r="BH437" s="17">
        <v>0</v>
      </c>
      <c r="BI437" s="17">
        <v>0</v>
      </c>
      <c r="BJ437" s="17">
        <v>0</v>
      </c>
      <c r="BK437" s="17">
        <v>0</v>
      </c>
      <c r="BL437" s="17">
        <v>0</v>
      </c>
      <c r="BM437" s="17">
        <v>0</v>
      </c>
      <c r="BN437" s="17">
        <v>0</v>
      </c>
      <c r="BO437" s="17">
        <v>0</v>
      </c>
      <c r="BP437" s="17">
        <v>0</v>
      </c>
      <c r="BQ437" s="17">
        <v>0</v>
      </c>
      <c r="BR437" s="17">
        <v>0</v>
      </c>
      <c r="BS437" s="17">
        <v>0</v>
      </c>
      <c r="BT437" s="17">
        <v>0</v>
      </c>
      <c r="BU437" s="17">
        <v>0</v>
      </c>
      <c r="BV437" s="17">
        <v>0</v>
      </c>
      <c r="BW437" s="17">
        <v>0</v>
      </c>
      <c r="BX437" s="17">
        <v>0</v>
      </c>
      <c r="BY437" s="17">
        <v>0</v>
      </c>
      <c r="BZ437" s="17">
        <v>0</v>
      </c>
      <c r="CA437" s="17">
        <v>0</v>
      </c>
      <c r="CB437" s="17">
        <v>0</v>
      </c>
      <c r="CC437" s="17">
        <v>0</v>
      </c>
      <c r="CD437" s="17">
        <v>0</v>
      </c>
      <c r="CE437" s="17">
        <v>0</v>
      </c>
      <c r="CF437" s="17">
        <v>0</v>
      </c>
      <c r="CG437" s="17">
        <v>0</v>
      </c>
      <c r="CH437" s="17">
        <v>0</v>
      </c>
      <c r="CI437" s="17">
        <v>0</v>
      </c>
      <c r="CJ437" s="17">
        <v>0</v>
      </c>
      <c r="CK437" s="17">
        <v>0</v>
      </c>
      <c r="CL437" s="17">
        <v>0</v>
      </c>
      <c r="CM437" s="17">
        <v>0</v>
      </c>
      <c r="CN437" s="17">
        <v>0</v>
      </c>
      <c r="CO437" s="17">
        <v>0</v>
      </c>
      <c r="CP437" s="17">
        <v>0</v>
      </c>
      <c r="CQ437" s="17">
        <v>0</v>
      </c>
      <c r="CR437" s="17">
        <v>0</v>
      </c>
      <c r="CS437" s="17">
        <v>0</v>
      </c>
      <c r="CT437" s="17">
        <v>0</v>
      </c>
      <c r="CU437" s="17">
        <v>0</v>
      </c>
      <c r="CV437" s="17">
        <v>0</v>
      </c>
      <c r="CW437" s="17">
        <v>0</v>
      </c>
      <c r="CX437" s="17">
        <v>0</v>
      </c>
      <c r="CY437" s="17">
        <v>0</v>
      </c>
      <c r="CZ437" s="17">
        <v>0</v>
      </c>
      <c r="DA437" s="17">
        <v>0</v>
      </c>
      <c r="DB437" s="17">
        <v>0</v>
      </c>
      <c r="DC437" s="17">
        <v>0</v>
      </c>
      <c r="DD437" s="17">
        <v>0</v>
      </c>
      <c r="DE437" s="17">
        <v>0</v>
      </c>
      <c r="DF437" s="17">
        <v>0</v>
      </c>
      <c r="DG437" s="17">
        <v>0</v>
      </c>
      <c r="DH437" s="17">
        <v>0</v>
      </c>
      <c r="DI437" s="17">
        <v>0</v>
      </c>
      <c r="DJ437" s="17">
        <v>0</v>
      </c>
      <c r="DK437" s="17">
        <v>0</v>
      </c>
      <c r="DL437" s="17">
        <v>0</v>
      </c>
      <c r="DM437" s="17">
        <v>0</v>
      </c>
      <c r="DN437" s="17">
        <v>0</v>
      </c>
      <c r="DO437" s="17">
        <v>0</v>
      </c>
      <c r="DP437" s="17">
        <v>0</v>
      </c>
      <c r="DQ437" s="17">
        <v>0</v>
      </c>
      <c r="DR437" s="17">
        <v>0</v>
      </c>
      <c r="DS437" s="17">
        <v>0</v>
      </c>
      <c r="DT437" s="17">
        <v>0</v>
      </c>
      <c r="DU437" s="17">
        <v>0</v>
      </c>
      <c r="DV437" s="17">
        <v>0</v>
      </c>
      <c r="DW437" s="17">
        <v>0</v>
      </c>
      <c r="DX437" s="17">
        <v>0</v>
      </c>
      <c r="DY437" s="17">
        <v>0</v>
      </c>
      <c r="DZ437" s="17">
        <v>0</v>
      </c>
      <c r="EA437" s="17">
        <v>0</v>
      </c>
      <c r="EB437" s="17">
        <v>0</v>
      </c>
      <c r="EC437" s="17">
        <v>0</v>
      </c>
      <c r="ED437" s="17">
        <v>0</v>
      </c>
      <c r="EE437" s="17">
        <v>0</v>
      </c>
      <c r="EF437" s="17">
        <v>0</v>
      </c>
      <c r="EG437" s="17">
        <v>0</v>
      </c>
      <c r="EH437" s="17">
        <v>0</v>
      </c>
      <c r="EI437" s="17">
        <v>0</v>
      </c>
      <c r="EJ437" s="17">
        <v>0</v>
      </c>
      <c r="EK437" s="17">
        <v>0</v>
      </c>
      <c r="EL437" s="17">
        <v>0</v>
      </c>
      <c r="EM437" s="17">
        <v>0</v>
      </c>
      <c r="EN437" s="17">
        <v>0</v>
      </c>
      <c r="EO437" s="17">
        <v>0</v>
      </c>
      <c r="EP437" s="17">
        <v>0</v>
      </c>
      <c r="EQ437" s="17">
        <v>0</v>
      </c>
      <c r="ER437" s="17">
        <v>0</v>
      </c>
      <c r="ES437" s="17">
        <v>0</v>
      </c>
      <c r="ET437" s="17">
        <v>0</v>
      </c>
      <c r="EU437" s="17">
        <v>0</v>
      </c>
      <c r="EV437" s="17">
        <v>0</v>
      </c>
      <c r="EW437" s="17">
        <v>0</v>
      </c>
      <c r="EX437" s="17">
        <v>0</v>
      </c>
      <c r="EY437" s="17">
        <v>0</v>
      </c>
      <c r="EZ437" s="17">
        <v>0</v>
      </c>
      <c r="FA437" s="17">
        <v>0</v>
      </c>
      <c r="FB437" s="17">
        <v>0</v>
      </c>
      <c r="FC437" s="17">
        <v>0</v>
      </c>
      <c r="FD437" s="17">
        <v>0</v>
      </c>
      <c r="FE437" s="17">
        <v>0</v>
      </c>
      <c r="FF437" s="17">
        <v>0</v>
      </c>
      <c r="FG437" s="17">
        <v>0</v>
      </c>
      <c r="FH437" s="17">
        <v>0</v>
      </c>
      <c r="FI437" s="17">
        <v>0</v>
      </c>
      <c r="FJ437" s="17">
        <v>0</v>
      </c>
      <c r="FK437" s="17">
        <v>0</v>
      </c>
      <c r="FL437" s="17">
        <v>0</v>
      </c>
      <c r="FM437" s="17">
        <v>0</v>
      </c>
      <c r="FN437" s="17">
        <v>0</v>
      </c>
      <c r="FO437" s="17">
        <v>0</v>
      </c>
      <c r="FP437" s="17">
        <v>0</v>
      </c>
      <c r="FQ437" s="17">
        <v>0</v>
      </c>
      <c r="FR437" s="17">
        <v>0</v>
      </c>
      <c r="FS437" s="17">
        <v>0</v>
      </c>
      <c r="FT437" s="17">
        <v>0</v>
      </c>
      <c r="FU437" s="17">
        <v>0</v>
      </c>
      <c r="FV437" s="17">
        <v>0</v>
      </c>
      <c r="FW437" s="17">
        <v>0</v>
      </c>
      <c r="FX437" s="17">
        <v>0</v>
      </c>
      <c r="FY437" s="17">
        <v>0</v>
      </c>
      <c r="FZ437" s="17">
        <v>0</v>
      </c>
      <c r="GA437" s="17">
        <v>0</v>
      </c>
      <c r="GB437" s="17">
        <v>0</v>
      </c>
      <c r="GC437" s="17">
        <v>0</v>
      </c>
      <c r="GD437" s="17">
        <v>0</v>
      </c>
      <c r="GE437" s="17">
        <v>0</v>
      </c>
      <c r="GF437" s="17">
        <v>0</v>
      </c>
      <c r="GG437" s="17">
        <v>0</v>
      </c>
      <c r="GH437" s="17">
        <v>0</v>
      </c>
      <c r="GI437" s="17">
        <v>0</v>
      </c>
      <c r="GJ437" s="17">
        <v>0</v>
      </c>
      <c r="GK437" s="17">
        <v>0</v>
      </c>
      <c r="GL437" s="17">
        <v>0</v>
      </c>
      <c r="GM437" s="17">
        <v>0</v>
      </c>
      <c r="GN437" s="17">
        <v>0</v>
      </c>
      <c r="GO437" s="17">
        <v>0</v>
      </c>
      <c r="GP437" s="17">
        <v>0</v>
      </c>
      <c r="GQ437" s="17">
        <v>0</v>
      </c>
      <c r="GR437" s="17">
        <v>0</v>
      </c>
      <c r="GS437" s="17">
        <v>0</v>
      </c>
      <c r="GT437" s="17">
        <v>0</v>
      </c>
      <c r="GU437" s="17">
        <v>0</v>
      </c>
      <c r="GV437" s="17">
        <v>0</v>
      </c>
      <c r="GW437" s="17">
        <v>0</v>
      </c>
      <c r="GX437" s="17">
        <v>0</v>
      </c>
      <c r="GY437" s="17">
        <v>0</v>
      </c>
      <c r="GZ437" s="17">
        <v>0</v>
      </c>
      <c r="HA437" s="17">
        <v>0</v>
      </c>
      <c r="HB437" s="17">
        <v>0</v>
      </c>
      <c r="HC437" s="17">
        <v>0</v>
      </c>
      <c r="HD437" s="17">
        <v>0</v>
      </c>
      <c r="HE437" s="17">
        <v>0</v>
      </c>
      <c r="HF437" s="17">
        <v>0</v>
      </c>
      <c r="HG437" s="17">
        <v>0</v>
      </c>
      <c r="HH437" s="17">
        <v>0</v>
      </c>
      <c r="HI437" s="17">
        <v>0</v>
      </c>
      <c r="HJ437" s="17">
        <v>0</v>
      </c>
      <c r="HK437" s="17">
        <v>0</v>
      </c>
      <c r="HL437" s="17">
        <v>0</v>
      </c>
      <c r="HM437" s="17">
        <v>0</v>
      </c>
      <c r="HN437" s="17">
        <v>0</v>
      </c>
      <c r="HO437" s="17">
        <v>0</v>
      </c>
      <c r="HP437" s="17">
        <v>0</v>
      </c>
      <c r="HQ437" s="17">
        <v>0</v>
      </c>
      <c r="HR437" s="17">
        <v>0</v>
      </c>
      <c r="HS437" s="17">
        <v>0</v>
      </c>
      <c r="HT437" s="17">
        <v>0</v>
      </c>
      <c r="HU437" s="17">
        <v>0</v>
      </c>
      <c r="HV437" s="17">
        <v>0</v>
      </c>
      <c r="HW437" s="17">
        <v>0</v>
      </c>
      <c r="HX437" s="17">
        <v>0</v>
      </c>
      <c r="HY437" s="17">
        <v>0</v>
      </c>
      <c r="HZ437" s="17">
        <v>0</v>
      </c>
      <c r="IA437" s="17">
        <v>0</v>
      </c>
      <c r="IB437" s="17">
        <v>0</v>
      </c>
      <c r="IC437" s="17">
        <v>0</v>
      </c>
      <c r="ID437" s="17">
        <v>0</v>
      </c>
      <c r="IE437" s="17">
        <v>0</v>
      </c>
      <c r="IF437" s="17">
        <v>0</v>
      </c>
      <c r="IG437" s="17">
        <v>0</v>
      </c>
      <c r="IH437" s="17">
        <v>0</v>
      </c>
      <c r="II437" s="17">
        <v>0</v>
      </c>
      <c r="IJ437" s="17">
        <v>0</v>
      </c>
      <c r="IK437" s="17">
        <v>0</v>
      </c>
      <c r="IL437" s="17">
        <v>0</v>
      </c>
      <c r="IM437" s="17">
        <v>0</v>
      </c>
      <c r="IN437" s="17">
        <v>0</v>
      </c>
      <c r="IO437" s="17">
        <v>0</v>
      </c>
      <c r="IP437" s="17">
        <v>0</v>
      </c>
      <c r="IQ437" s="17">
        <v>0</v>
      </c>
      <c r="IR437" s="17">
        <v>0</v>
      </c>
      <c r="IS437" s="17">
        <v>0</v>
      </c>
      <c r="IT437" s="17">
        <v>0</v>
      </c>
      <c r="IU437" s="17">
        <v>0</v>
      </c>
      <c r="IV437" s="17">
        <v>0</v>
      </c>
      <c r="IW437" s="17">
        <v>0</v>
      </c>
      <c r="IX437" s="17">
        <v>0</v>
      </c>
      <c r="IY437" s="17">
        <v>0</v>
      </c>
      <c r="IZ437" s="17">
        <v>0</v>
      </c>
      <c r="JA437" s="17">
        <v>0</v>
      </c>
      <c r="JB437" s="17">
        <v>0</v>
      </c>
      <c r="JC437" s="17">
        <v>0</v>
      </c>
      <c r="JD437" s="17">
        <v>0</v>
      </c>
      <c r="JE437" s="17">
        <v>0</v>
      </c>
      <c r="JF437" s="17">
        <v>0</v>
      </c>
      <c r="JG437" s="17">
        <v>0</v>
      </c>
      <c r="JH437" s="17">
        <v>0</v>
      </c>
      <c r="JI437" s="17">
        <v>0</v>
      </c>
      <c r="JJ437" s="17">
        <v>0</v>
      </c>
      <c r="JK437" s="17">
        <v>0</v>
      </c>
      <c r="JL437" s="17">
        <v>0</v>
      </c>
      <c r="JM437" s="17">
        <v>0</v>
      </c>
      <c r="JN437" s="17">
        <v>0</v>
      </c>
      <c r="JO437" s="17">
        <v>0</v>
      </c>
      <c r="JP437" s="17">
        <v>0</v>
      </c>
      <c r="JQ437" s="17">
        <v>0</v>
      </c>
      <c r="JR437" s="17">
        <v>0</v>
      </c>
      <c r="JS437" s="17">
        <v>0</v>
      </c>
      <c r="JT437" s="17">
        <v>0</v>
      </c>
      <c r="JU437" s="17">
        <v>0</v>
      </c>
      <c r="JV437" s="17">
        <v>0</v>
      </c>
      <c r="JW437" s="17">
        <v>0</v>
      </c>
      <c r="JX437" s="17">
        <v>0</v>
      </c>
      <c r="JY437" s="17">
        <v>0</v>
      </c>
    </row>
    <row r="438" spans="1:285" x14ac:dyDescent="0.15">
      <c r="A438" s="17" t="s">
        <v>361</v>
      </c>
      <c r="B438" s="17" t="s">
        <v>362</v>
      </c>
      <c r="C438" s="17">
        <v>0</v>
      </c>
      <c r="D438" s="17">
        <v>0</v>
      </c>
      <c r="E438" s="17">
        <v>0</v>
      </c>
      <c r="F438" s="17">
        <v>0</v>
      </c>
      <c r="G438" s="17">
        <v>0</v>
      </c>
      <c r="H438" s="17">
        <v>0</v>
      </c>
      <c r="I438" s="17">
        <v>12.43</v>
      </c>
      <c r="J438" s="17">
        <v>12.43</v>
      </c>
      <c r="K438" s="17">
        <v>12.43</v>
      </c>
      <c r="L438" s="17">
        <v>12.43</v>
      </c>
      <c r="M438" s="17">
        <v>12.43</v>
      </c>
      <c r="N438" s="17">
        <v>12.46</v>
      </c>
      <c r="O438" s="17">
        <v>12.44</v>
      </c>
      <c r="P438" s="17">
        <v>12.43</v>
      </c>
      <c r="Q438" s="17">
        <v>12.45</v>
      </c>
      <c r="R438" s="17">
        <v>12.44</v>
      </c>
      <c r="S438" s="17">
        <v>12.45</v>
      </c>
      <c r="T438" s="17">
        <v>12.45</v>
      </c>
      <c r="U438" s="17">
        <v>12.45</v>
      </c>
      <c r="V438" s="17">
        <v>12.47</v>
      </c>
      <c r="W438" s="17">
        <v>12.47</v>
      </c>
      <c r="X438" s="17">
        <v>12.47</v>
      </c>
      <c r="Y438" s="17">
        <v>12.47</v>
      </c>
      <c r="Z438" s="17">
        <v>12.47</v>
      </c>
      <c r="AA438" s="17">
        <v>12.47</v>
      </c>
      <c r="AB438" s="17">
        <v>0</v>
      </c>
      <c r="AC438" s="17">
        <v>0</v>
      </c>
      <c r="AD438" s="17">
        <v>0</v>
      </c>
      <c r="AE438" s="17">
        <v>0</v>
      </c>
      <c r="AF438" s="17">
        <v>0</v>
      </c>
      <c r="AG438" s="17">
        <v>0</v>
      </c>
      <c r="AH438" s="17">
        <v>0</v>
      </c>
      <c r="AI438" s="17">
        <v>0</v>
      </c>
      <c r="AJ438" s="17">
        <v>0</v>
      </c>
      <c r="AK438" s="17">
        <v>0</v>
      </c>
      <c r="AL438" s="17">
        <v>0</v>
      </c>
      <c r="AM438" s="17">
        <v>0</v>
      </c>
      <c r="AN438" s="17">
        <v>0</v>
      </c>
      <c r="AO438" s="17">
        <v>0</v>
      </c>
      <c r="AP438" s="17">
        <v>0</v>
      </c>
      <c r="AQ438" s="17">
        <v>0</v>
      </c>
      <c r="AR438" s="17">
        <v>0</v>
      </c>
      <c r="AS438" s="17">
        <v>0</v>
      </c>
      <c r="AT438" s="17">
        <v>0</v>
      </c>
      <c r="AU438" s="17">
        <v>0</v>
      </c>
      <c r="AV438" s="17">
        <v>0</v>
      </c>
      <c r="AW438" s="17">
        <v>0</v>
      </c>
      <c r="AX438" s="17">
        <v>0</v>
      </c>
      <c r="AY438" s="17">
        <v>0</v>
      </c>
      <c r="AZ438" s="17">
        <v>0</v>
      </c>
      <c r="BA438" s="17">
        <v>0</v>
      </c>
      <c r="BB438" s="17">
        <v>0</v>
      </c>
      <c r="BC438" s="17">
        <v>0</v>
      </c>
      <c r="BD438" s="17">
        <v>0</v>
      </c>
      <c r="BE438" s="17">
        <v>0</v>
      </c>
      <c r="BF438" s="17">
        <v>0</v>
      </c>
      <c r="BG438" s="17">
        <v>0</v>
      </c>
      <c r="BH438" s="17">
        <v>0</v>
      </c>
      <c r="BI438" s="17">
        <v>0</v>
      </c>
      <c r="BJ438" s="17">
        <v>0</v>
      </c>
      <c r="BK438" s="17">
        <v>0</v>
      </c>
      <c r="BL438" s="17">
        <v>0</v>
      </c>
      <c r="BM438" s="17">
        <v>0</v>
      </c>
      <c r="BN438" s="17">
        <v>0</v>
      </c>
      <c r="BO438" s="17">
        <v>0</v>
      </c>
      <c r="BP438" s="17">
        <v>0</v>
      </c>
      <c r="BQ438" s="17">
        <v>0</v>
      </c>
      <c r="BR438" s="17">
        <v>0</v>
      </c>
      <c r="BS438" s="17">
        <v>0</v>
      </c>
      <c r="BT438" s="17">
        <v>0</v>
      </c>
      <c r="BU438" s="17">
        <v>0</v>
      </c>
      <c r="BV438" s="17">
        <v>0</v>
      </c>
      <c r="BW438" s="17">
        <v>0</v>
      </c>
      <c r="BX438" s="17">
        <v>0</v>
      </c>
      <c r="BY438" s="17">
        <v>0</v>
      </c>
      <c r="BZ438" s="17">
        <v>0</v>
      </c>
      <c r="CA438" s="17">
        <v>0</v>
      </c>
      <c r="CB438" s="17">
        <v>0</v>
      </c>
      <c r="CC438" s="17">
        <v>0</v>
      </c>
      <c r="CD438" s="17">
        <v>0</v>
      </c>
      <c r="CE438" s="17">
        <v>0</v>
      </c>
      <c r="CF438" s="17">
        <v>0</v>
      </c>
      <c r="CG438" s="17">
        <v>0</v>
      </c>
      <c r="CH438" s="17">
        <v>0</v>
      </c>
      <c r="CI438" s="17">
        <v>0</v>
      </c>
      <c r="CJ438" s="17">
        <v>0</v>
      </c>
      <c r="CK438" s="17">
        <v>0</v>
      </c>
      <c r="CL438" s="17">
        <v>0</v>
      </c>
      <c r="CM438" s="17">
        <v>0</v>
      </c>
      <c r="CN438" s="17">
        <v>0</v>
      </c>
      <c r="CO438" s="17">
        <v>0</v>
      </c>
      <c r="CP438" s="17">
        <v>0</v>
      </c>
      <c r="CQ438" s="17">
        <v>0</v>
      </c>
      <c r="CR438" s="17">
        <v>0</v>
      </c>
      <c r="CS438" s="17">
        <v>0</v>
      </c>
      <c r="CT438" s="17">
        <v>0</v>
      </c>
      <c r="CU438" s="17">
        <v>0</v>
      </c>
      <c r="CV438" s="17">
        <v>0</v>
      </c>
      <c r="CW438" s="17">
        <v>0</v>
      </c>
      <c r="CX438" s="17">
        <v>0</v>
      </c>
      <c r="CY438" s="17">
        <v>0</v>
      </c>
      <c r="CZ438" s="17">
        <v>0</v>
      </c>
      <c r="DA438" s="17">
        <v>0</v>
      </c>
      <c r="DB438" s="17">
        <v>0</v>
      </c>
      <c r="DC438" s="17">
        <v>0</v>
      </c>
      <c r="DD438" s="17">
        <v>0</v>
      </c>
      <c r="DE438" s="17">
        <v>0</v>
      </c>
      <c r="DF438" s="17">
        <v>0</v>
      </c>
      <c r="DG438" s="17">
        <v>0</v>
      </c>
      <c r="DH438" s="17">
        <v>0</v>
      </c>
      <c r="DI438" s="17">
        <v>0</v>
      </c>
      <c r="DJ438" s="17">
        <v>0</v>
      </c>
      <c r="DK438" s="17">
        <v>0</v>
      </c>
      <c r="DL438" s="17">
        <v>0</v>
      </c>
      <c r="DM438" s="17">
        <v>0</v>
      </c>
      <c r="DN438" s="17">
        <v>0</v>
      </c>
      <c r="DO438" s="17">
        <v>0</v>
      </c>
      <c r="DP438" s="17">
        <v>0</v>
      </c>
      <c r="DQ438" s="17">
        <v>0</v>
      </c>
      <c r="DR438" s="17">
        <v>0</v>
      </c>
      <c r="DS438" s="17">
        <v>0</v>
      </c>
      <c r="DT438" s="17">
        <v>0</v>
      </c>
      <c r="DU438" s="17">
        <v>0</v>
      </c>
      <c r="DV438" s="17">
        <v>0</v>
      </c>
      <c r="DW438" s="17">
        <v>0</v>
      </c>
      <c r="DX438" s="17">
        <v>0</v>
      </c>
      <c r="DY438" s="17">
        <v>0</v>
      </c>
      <c r="DZ438" s="17">
        <v>0</v>
      </c>
      <c r="EA438" s="17">
        <v>0</v>
      </c>
      <c r="EB438" s="17">
        <v>0</v>
      </c>
      <c r="EC438" s="17">
        <v>0</v>
      </c>
      <c r="ED438" s="17">
        <v>0</v>
      </c>
      <c r="EE438" s="17">
        <v>0</v>
      </c>
      <c r="EF438" s="17">
        <v>0</v>
      </c>
      <c r="EG438" s="17">
        <v>0</v>
      </c>
      <c r="EH438" s="17">
        <v>0</v>
      </c>
      <c r="EI438" s="17">
        <v>0</v>
      </c>
      <c r="EJ438" s="17">
        <v>0</v>
      </c>
      <c r="EK438" s="17">
        <v>0</v>
      </c>
      <c r="EL438" s="17">
        <v>0</v>
      </c>
      <c r="EM438" s="17">
        <v>0</v>
      </c>
      <c r="EN438" s="17">
        <v>0</v>
      </c>
      <c r="EO438" s="17">
        <v>0</v>
      </c>
      <c r="EP438" s="17">
        <v>0</v>
      </c>
      <c r="EQ438" s="17">
        <v>0</v>
      </c>
      <c r="ER438" s="17">
        <v>0</v>
      </c>
      <c r="ES438" s="17">
        <v>0</v>
      </c>
      <c r="ET438" s="17">
        <v>0</v>
      </c>
      <c r="EU438" s="17">
        <v>0</v>
      </c>
      <c r="EV438" s="17">
        <v>0</v>
      </c>
      <c r="EW438" s="17">
        <v>0</v>
      </c>
      <c r="EX438" s="17">
        <v>0</v>
      </c>
      <c r="EY438" s="17">
        <v>0</v>
      </c>
      <c r="EZ438" s="17">
        <v>0</v>
      </c>
      <c r="FA438" s="17">
        <v>0</v>
      </c>
      <c r="FB438" s="17">
        <v>0</v>
      </c>
      <c r="FC438" s="17">
        <v>0</v>
      </c>
      <c r="FD438" s="17">
        <v>0</v>
      </c>
      <c r="FE438" s="17">
        <v>0</v>
      </c>
      <c r="FF438" s="17">
        <v>0</v>
      </c>
      <c r="FG438" s="17">
        <v>0</v>
      </c>
      <c r="FH438" s="17">
        <v>0</v>
      </c>
      <c r="FI438" s="17">
        <v>0</v>
      </c>
      <c r="FJ438" s="17">
        <v>0</v>
      </c>
      <c r="FK438" s="17">
        <v>0</v>
      </c>
      <c r="FL438" s="17">
        <v>0</v>
      </c>
      <c r="FM438" s="17">
        <v>0</v>
      </c>
      <c r="FN438" s="17">
        <v>0</v>
      </c>
      <c r="FO438" s="17">
        <v>0</v>
      </c>
      <c r="FP438" s="17">
        <v>0</v>
      </c>
      <c r="FQ438" s="17">
        <v>0</v>
      </c>
      <c r="FR438" s="17">
        <v>0</v>
      </c>
      <c r="FS438" s="17">
        <v>0</v>
      </c>
      <c r="FT438" s="17">
        <v>0</v>
      </c>
      <c r="FU438" s="17">
        <v>0</v>
      </c>
      <c r="FV438" s="17">
        <v>0</v>
      </c>
      <c r="FW438" s="17">
        <v>0</v>
      </c>
      <c r="FX438" s="17">
        <v>0</v>
      </c>
      <c r="FY438" s="17">
        <v>0</v>
      </c>
      <c r="FZ438" s="17">
        <v>0</v>
      </c>
      <c r="GA438" s="17">
        <v>0</v>
      </c>
      <c r="GB438" s="17">
        <v>0</v>
      </c>
      <c r="GC438" s="17">
        <v>0</v>
      </c>
      <c r="GD438" s="17">
        <v>0</v>
      </c>
      <c r="GE438" s="17">
        <v>0</v>
      </c>
      <c r="GF438" s="17">
        <v>0</v>
      </c>
      <c r="GG438" s="17">
        <v>0</v>
      </c>
      <c r="GH438" s="17">
        <v>0</v>
      </c>
      <c r="GI438" s="17">
        <v>0</v>
      </c>
      <c r="GJ438" s="17">
        <v>0</v>
      </c>
      <c r="GK438" s="17">
        <v>0</v>
      </c>
      <c r="GL438" s="17">
        <v>0</v>
      </c>
      <c r="GM438" s="17">
        <v>0</v>
      </c>
      <c r="GN438" s="17">
        <v>0</v>
      </c>
      <c r="GO438" s="17">
        <v>0</v>
      </c>
      <c r="GP438" s="17">
        <v>0</v>
      </c>
      <c r="GQ438" s="17">
        <v>0</v>
      </c>
      <c r="GR438" s="17">
        <v>0</v>
      </c>
      <c r="GS438" s="17">
        <v>0</v>
      </c>
      <c r="GT438" s="17">
        <v>0</v>
      </c>
      <c r="GU438" s="17">
        <v>0</v>
      </c>
      <c r="GV438" s="17">
        <v>0</v>
      </c>
      <c r="GW438" s="17">
        <v>0</v>
      </c>
      <c r="GX438" s="17">
        <v>0</v>
      </c>
      <c r="GY438" s="17">
        <v>0</v>
      </c>
      <c r="GZ438" s="17">
        <v>0</v>
      </c>
      <c r="HA438" s="17">
        <v>0</v>
      </c>
      <c r="HB438" s="17">
        <v>0</v>
      </c>
      <c r="HC438" s="17">
        <v>0</v>
      </c>
      <c r="HD438" s="17">
        <v>0</v>
      </c>
      <c r="HE438" s="17">
        <v>0</v>
      </c>
      <c r="HF438" s="17">
        <v>0</v>
      </c>
      <c r="HG438" s="17">
        <v>0</v>
      </c>
      <c r="HH438" s="17">
        <v>0</v>
      </c>
      <c r="HI438" s="17">
        <v>0</v>
      </c>
      <c r="HJ438" s="17">
        <v>0</v>
      </c>
      <c r="HK438" s="17">
        <v>0</v>
      </c>
      <c r="HL438" s="17">
        <v>0</v>
      </c>
      <c r="HM438" s="17">
        <v>0</v>
      </c>
      <c r="HN438" s="17">
        <v>0</v>
      </c>
      <c r="HO438" s="17">
        <v>0</v>
      </c>
      <c r="HP438" s="17">
        <v>0</v>
      </c>
      <c r="HQ438" s="17">
        <v>0</v>
      </c>
      <c r="HR438" s="17">
        <v>0</v>
      </c>
      <c r="HS438" s="17">
        <v>0</v>
      </c>
      <c r="HT438" s="17">
        <v>0</v>
      </c>
      <c r="HU438" s="17">
        <v>0</v>
      </c>
      <c r="HV438" s="17">
        <v>0</v>
      </c>
      <c r="HW438" s="17">
        <v>0</v>
      </c>
      <c r="HX438" s="17">
        <v>0</v>
      </c>
      <c r="HY438" s="17">
        <v>0</v>
      </c>
      <c r="HZ438" s="17">
        <v>0</v>
      </c>
      <c r="IA438" s="17">
        <v>0</v>
      </c>
      <c r="IB438" s="17">
        <v>0</v>
      </c>
      <c r="IC438" s="17">
        <v>0</v>
      </c>
      <c r="ID438" s="17">
        <v>0</v>
      </c>
      <c r="IE438" s="17">
        <v>0</v>
      </c>
      <c r="IF438" s="17">
        <v>0</v>
      </c>
      <c r="IG438" s="17">
        <v>0</v>
      </c>
      <c r="IH438" s="17">
        <v>0</v>
      </c>
      <c r="II438" s="17">
        <v>0</v>
      </c>
      <c r="IJ438" s="17">
        <v>0</v>
      </c>
      <c r="IK438" s="17">
        <v>0</v>
      </c>
      <c r="IL438" s="17">
        <v>0</v>
      </c>
      <c r="IM438" s="17">
        <v>0</v>
      </c>
      <c r="IN438" s="17">
        <v>0</v>
      </c>
      <c r="IO438" s="17">
        <v>0</v>
      </c>
      <c r="IP438" s="17">
        <v>0</v>
      </c>
      <c r="IQ438" s="17">
        <v>0</v>
      </c>
      <c r="IR438" s="17">
        <v>0</v>
      </c>
      <c r="IS438" s="17">
        <v>0</v>
      </c>
      <c r="IT438" s="17">
        <v>0</v>
      </c>
      <c r="IU438" s="17">
        <v>0</v>
      </c>
      <c r="IV438" s="17">
        <v>0</v>
      </c>
      <c r="IW438" s="17">
        <v>0</v>
      </c>
      <c r="IX438" s="17">
        <v>0</v>
      </c>
      <c r="IY438" s="17">
        <v>0</v>
      </c>
      <c r="IZ438" s="17">
        <v>0</v>
      </c>
      <c r="JA438" s="17">
        <v>0</v>
      </c>
      <c r="JB438" s="17">
        <v>0</v>
      </c>
      <c r="JC438" s="17">
        <v>0</v>
      </c>
      <c r="JD438" s="17">
        <v>0</v>
      </c>
      <c r="JE438" s="17">
        <v>0</v>
      </c>
      <c r="JF438" s="17">
        <v>0</v>
      </c>
      <c r="JG438" s="17">
        <v>0</v>
      </c>
      <c r="JH438" s="17">
        <v>0</v>
      </c>
      <c r="JI438" s="17">
        <v>0</v>
      </c>
      <c r="JJ438" s="17">
        <v>0</v>
      </c>
      <c r="JK438" s="17">
        <v>0</v>
      </c>
      <c r="JL438" s="17">
        <v>0</v>
      </c>
      <c r="JM438" s="17">
        <v>0</v>
      </c>
      <c r="JN438" s="17">
        <v>0</v>
      </c>
      <c r="JO438" s="17">
        <v>0</v>
      </c>
      <c r="JP438" s="17">
        <v>0</v>
      </c>
      <c r="JQ438" s="17">
        <v>0</v>
      </c>
      <c r="JR438" s="17">
        <v>0</v>
      </c>
      <c r="JS438" s="17">
        <v>0</v>
      </c>
      <c r="JT438" s="17">
        <v>0</v>
      </c>
      <c r="JU438" s="17">
        <v>0</v>
      </c>
      <c r="JV438" s="17">
        <v>0</v>
      </c>
      <c r="JW438" s="17">
        <v>0</v>
      </c>
      <c r="JX438" s="17">
        <v>0</v>
      </c>
      <c r="JY438" s="17">
        <v>0</v>
      </c>
    </row>
    <row r="439" spans="1:285" x14ac:dyDescent="0.15">
      <c r="A439" s="17" t="s">
        <v>556</v>
      </c>
      <c r="B439" s="17" t="s">
        <v>557</v>
      </c>
      <c r="C439" s="17">
        <v>0</v>
      </c>
      <c r="D439" s="17">
        <v>0</v>
      </c>
      <c r="E439" s="17">
        <v>0</v>
      </c>
      <c r="F439" s="17">
        <v>0</v>
      </c>
      <c r="G439" s="17">
        <v>0</v>
      </c>
      <c r="H439" s="17">
        <v>0</v>
      </c>
      <c r="I439" s="17">
        <v>11.7</v>
      </c>
      <c r="J439" s="17">
        <v>11.7</v>
      </c>
      <c r="K439" s="17">
        <v>11.7</v>
      </c>
      <c r="L439" s="17">
        <v>11.7</v>
      </c>
      <c r="M439" s="17">
        <v>11.7</v>
      </c>
      <c r="N439" s="17">
        <v>11.88</v>
      </c>
      <c r="O439" s="17">
        <v>11.81</v>
      </c>
      <c r="P439" s="17">
        <v>11.76</v>
      </c>
      <c r="Q439" s="17">
        <v>11.76</v>
      </c>
      <c r="R439" s="17">
        <v>11.8</v>
      </c>
      <c r="S439" s="17">
        <v>11.85</v>
      </c>
      <c r="T439" s="17">
        <v>11.88</v>
      </c>
      <c r="U439" s="17">
        <v>11.85</v>
      </c>
      <c r="V439" s="17">
        <v>11.8</v>
      </c>
      <c r="W439" s="17">
        <v>11.79</v>
      </c>
      <c r="X439" s="17">
        <v>11.82</v>
      </c>
      <c r="Y439" s="17">
        <v>11.94</v>
      </c>
      <c r="Z439" s="17">
        <v>11.9</v>
      </c>
      <c r="AA439" s="17">
        <v>11.95</v>
      </c>
      <c r="AB439" s="17">
        <v>0</v>
      </c>
      <c r="AC439" s="17">
        <v>0</v>
      </c>
      <c r="AD439" s="17">
        <v>0</v>
      </c>
      <c r="AE439" s="17">
        <v>0</v>
      </c>
      <c r="AF439" s="17">
        <v>0</v>
      </c>
      <c r="AG439" s="17">
        <v>0</v>
      </c>
      <c r="AH439" s="17">
        <v>0</v>
      </c>
      <c r="AI439" s="17">
        <v>0</v>
      </c>
      <c r="AJ439" s="17">
        <v>0</v>
      </c>
      <c r="AK439" s="17">
        <v>0</v>
      </c>
      <c r="AL439" s="17">
        <v>0</v>
      </c>
      <c r="AM439" s="17">
        <v>0</v>
      </c>
      <c r="AN439" s="17">
        <v>0</v>
      </c>
      <c r="AO439" s="17">
        <v>0</v>
      </c>
      <c r="AP439" s="17">
        <v>0</v>
      </c>
      <c r="AQ439" s="17">
        <v>0</v>
      </c>
      <c r="AR439" s="17">
        <v>0</v>
      </c>
      <c r="AS439" s="17">
        <v>0</v>
      </c>
      <c r="AT439" s="17">
        <v>0</v>
      </c>
      <c r="AU439" s="17">
        <v>0</v>
      </c>
      <c r="AV439" s="17">
        <v>0</v>
      </c>
      <c r="AW439" s="17">
        <v>0</v>
      </c>
      <c r="AX439" s="17">
        <v>0</v>
      </c>
      <c r="AY439" s="17">
        <v>0</v>
      </c>
      <c r="AZ439" s="17">
        <v>0</v>
      </c>
      <c r="BA439" s="17">
        <v>0</v>
      </c>
      <c r="BB439" s="17">
        <v>0</v>
      </c>
      <c r="BC439" s="17">
        <v>0</v>
      </c>
      <c r="BD439" s="17">
        <v>0</v>
      </c>
      <c r="BE439" s="17">
        <v>0</v>
      </c>
      <c r="BF439" s="17">
        <v>0</v>
      </c>
      <c r="BG439" s="17">
        <v>0</v>
      </c>
      <c r="BH439" s="17">
        <v>0</v>
      </c>
      <c r="BI439" s="17">
        <v>0</v>
      </c>
      <c r="BJ439" s="17">
        <v>0</v>
      </c>
      <c r="BK439" s="17">
        <v>0</v>
      </c>
      <c r="BL439" s="17">
        <v>0</v>
      </c>
      <c r="BM439" s="17">
        <v>0</v>
      </c>
      <c r="BN439" s="17">
        <v>0</v>
      </c>
      <c r="BO439" s="17">
        <v>0</v>
      </c>
      <c r="BP439" s="17">
        <v>0</v>
      </c>
      <c r="BQ439" s="17">
        <v>0</v>
      </c>
      <c r="BR439" s="17">
        <v>0</v>
      </c>
      <c r="BS439" s="17">
        <v>0</v>
      </c>
      <c r="BT439" s="17">
        <v>0</v>
      </c>
      <c r="BU439" s="17">
        <v>0</v>
      </c>
      <c r="BV439" s="17">
        <v>0</v>
      </c>
      <c r="BW439" s="17">
        <v>0</v>
      </c>
      <c r="BX439" s="17">
        <v>0</v>
      </c>
      <c r="BY439" s="17">
        <v>0</v>
      </c>
      <c r="BZ439" s="17">
        <v>0</v>
      </c>
      <c r="CA439" s="17">
        <v>0</v>
      </c>
      <c r="CB439" s="17">
        <v>0</v>
      </c>
      <c r="CC439" s="17">
        <v>0</v>
      </c>
      <c r="CD439" s="17">
        <v>0</v>
      </c>
      <c r="CE439" s="17">
        <v>0</v>
      </c>
      <c r="CF439" s="17">
        <v>0</v>
      </c>
      <c r="CG439" s="17">
        <v>0</v>
      </c>
      <c r="CH439" s="17">
        <v>0</v>
      </c>
      <c r="CI439" s="17">
        <v>0</v>
      </c>
      <c r="CJ439" s="17">
        <v>0</v>
      </c>
      <c r="CK439" s="17">
        <v>0</v>
      </c>
      <c r="CL439" s="17">
        <v>0</v>
      </c>
      <c r="CM439" s="17">
        <v>0</v>
      </c>
      <c r="CN439" s="17">
        <v>0</v>
      </c>
      <c r="CO439" s="17">
        <v>0</v>
      </c>
      <c r="CP439" s="17">
        <v>0</v>
      </c>
      <c r="CQ439" s="17">
        <v>0</v>
      </c>
      <c r="CR439" s="17">
        <v>0</v>
      </c>
      <c r="CS439" s="17">
        <v>0</v>
      </c>
      <c r="CT439" s="17">
        <v>0</v>
      </c>
      <c r="CU439" s="17">
        <v>0</v>
      </c>
      <c r="CV439" s="17">
        <v>0</v>
      </c>
      <c r="CW439" s="17">
        <v>0</v>
      </c>
      <c r="CX439" s="17">
        <v>0</v>
      </c>
      <c r="CY439" s="17">
        <v>0</v>
      </c>
      <c r="CZ439" s="17">
        <v>0</v>
      </c>
      <c r="DA439" s="17">
        <v>0</v>
      </c>
      <c r="DB439" s="17">
        <v>0</v>
      </c>
      <c r="DC439" s="17">
        <v>0</v>
      </c>
      <c r="DD439" s="17">
        <v>0</v>
      </c>
      <c r="DE439" s="17">
        <v>0</v>
      </c>
      <c r="DF439" s="17">
        <v>0</v>
      </c>
      <c r="DG439" s="17">
        <v>0</v>
      </c>
      <c r="DH439" s="17">
        <v>0</v>
      </c>
      <c r="DI439" s="17">
        <v>0</v>
      </c>
      <c r="DJ439" s="17">
        <v>0</v>
      </c>
      <c r="DK439" s="17">
        <v>0</v>
      </c>
      <c r="DL439" s="17">
        <v>0</v>
      </c>
      <c r="DM439" s="17">
        <v>0</v>
      </c>
      <c r="DN439" s="17">
        <v>0</v>
      </c>
      <c r="DO439" s="17">
        <v>0</v>
      </c>
      <c r="DP439" s="17">
        <v>0</v>
      </c>
      <c r="DQ439" s="17">
        <v>0</v>
      </c>
      <c r="DR439" s="17">
        <v>0</v>
      </c>
      <c r="DS439" s="17">
        <v>0</v>
      </c>
      <c r="DT439" s="17">
        <v>0</v>
      </c>
      <c r="DU439" s="17">
        <v>0</v>
      </c>
      <c r="DV439" s="17">
        <v>0</v>
      </c>
      <c r="DW439" s="17">
        <v>0</v>
      </c>
      <c r="DX439" s="17">
        <v>0</v>
      </c>
      <c r="DY439" s="17">
        <v>0</v>
      </c>
      <c r="DZ439" s="17">
        <v>0</v>
      </c>
      <c r="EA439" s="17">
        <v>0</v>
      </c>
      <c r="EB439" s="17">
        <v>0</v>
      </c>
      <c r="EC439" s="17">
        <v>0</v>
      </c>
      <c r="ED439" s="17">
        <v>0</v>
      </c>
      <c r="EE439" s="17">
        <v>0</v>
      </c>
      <c r="EF439" s="17">
        <v>0</v>
      </c>
      <c r="EG439" s="17">
        <v>0</v>
      </c>
      <c r="EH439" s="17">
        <v>0</v>
      </c>
      <c r="EI439" s="17">
        <v>0</v>
      </c>
      <c r="EJ439" s="17">
        <v>0</v>
      </c>
      <c r="EK439" s="17">
        <v>0</v>
      </c>
      <c r="EL439" s="17">
        <v>0</v>
      </c>
      <c r="EM439" s="17">
        <v>0</v>
      </c>
      <c r="EN439" s="17">
        <v>0</v>
      </c>
      <c r="EO439" s="17">
        <v>0</v>
      </c>
      <c r="EP439" s="17">
        <v>0</v>
      </c>
      <c r="EQ439" s="17">
        <v>0</v>
      </c>
      <c r="ER439" s="17">
        <v>0</v>
      </c>
      <c r="ES439" s="17">
        <v>0</v>
      </c>
      <c r="ET439" s="17">
        <v>0</v>
      </c>
      <c r="EU439" s="17">
        <v>0</v>
      </c>
      <c r="EV439" s="17">
        <v>0</v>
      </c>
      <c r="EW439" s="17">
        <v>0</v>
      </c>
      <c r="EX439" s="17">
        <v>0</v>
      </c>
      <c r="EY439" s="17">
        <v>0</v>
      </c>
      <c r="EZ439" s="17">
        <v>0</v>
      </c>
      <c r="FA439" s="17">
        <v>0</v>
      </c>
      <c r="FB439" s="17">
        <v>0</v>
      </c>
      <c r="FC439" s="17">
        <v>0</v>
      </c>
      <c r="FD439" s="17">
        <v>0</v>
      </c>
      <c r="FE439" s="17">
        <v>0</v>
      </c>
      <c r="FF439" s="17">
        <v>0</v>
      </c>
      <c r="FG439" s="17">
        <v>0</v>
      </c>
      <c r="FH439" s="17">
        <v>0</v>
      </c>
      <c r="FI439" s="17">
        <v>0</v>
      </c>
      <c r="FJ439" s="17">
        <v>0</v>
      </c>
      <c r="FK439" s="17">
        <v>0</v>
      </c>
      <c r="FL439" s="17">
        <v>0</v>
      </c>
      <c r="FM439" s="17">
        <v>0</v>
      </c>
      <c r="FN439" s="17">
        <v>0</v>
      </c>
      <c r="FO439" s="17">
        <v>0</v>
      </c>
      <c r="FP439" s="17">
        <v>0</v>
      </c>
      <c r="FQ439" s="17">
        <v>0</v>
      </c>
      <c r="FR439" s="17">
        <v>0</v>
      </c>
      <c r="FS439" s="17">
        <v>0</v>
      </c>
      <c r="FT439" s="17">
        <v>0</v>
      </c>
      <c r="FU439" s="17">
        <v>0</v>
      </c>
      <c r="FV439" s="17">
        <v>0</v>
      </c>
      <c r="FW439" s="17">
        <v>0</v>
      </c>
      <c r="FX439" s="17">
        <v>0</v>
      </c>
      <c r="FY439" s="17">
        <v>0</v>
      </c>
      <c r="FZ439" s="17">
        <v>0</v>
      </c>
      <c r="GA439" s="17">
        <v>0</v>
      </c>
      <c r="GB439" s="17">
        <v>0</v>
      </c>
      <c r="GC439" s="17">
        <v>0</v>
      </c>
      <c r="GD439" s="17">
        <v>0</v>
      </c>
      <c r="GE439" s="17">
        <v>0</v>
      </c>
      <c r="GF439" s="17">
        <v>0</v>
      </c>
      <c r="GG439" s="17">
        <v>0</v>
      </c>
      <c r="GH439" s="17">
        <v>0</v>
      </c>
      <c r="GI439" s="17">
        <v>0</v>
      </c>
      <c r="GJ439" s="17">
        <v>0</v>
      </c>
      <c r="GK439" s="17">
        <v>0</v>
      </c>
      <c r="GL439" s="17">
        <v>0</v>
      </c>
      <c r="GM439" s="17">
        <v>0</v>
      </c>
      <c r="GN439" s="17">
        <v>0</v>
      </c>
      <c r="GO439" s="17">
        <v>0</v>
      </c>
      <c r="GP439" s="17">
        <v>0</v>
      </c>
      <c r="GQ439" s="17">
        <v>0</v>
      </c>
      <c r="GR439" s="17">
        <v>0</v>
      </c>
      <c r="GS439" s="17">
        <v>0</v>
      </c>
      <c r="GT439" s="17">
        <v>0</v>
      </c>
      <c r="GU439" s="17">
        <v>0</v>
      </c>
      <c r="GV439" s="17">
        <v>0</v>
      </c>
      <c r="GW439" s="17">
        <v>0</v>
      </c>
      <c r="GX439" s="17">
        <v>0</v>
      </c>
      <c r="GY439" s="17">
        <v>0</v>
      </c>
      <c r="GZ439" s="17">
        <v>0</v>
      </c>
      <c r="HA439" s="17">
        <v>0</v>
      </c>
      <c r="HB439" s="17">
        <v>0</v>
      </c>
      <c r="HC439" s="17">
        <v>0</v>
      </c>
      <c r="HD439" s="17">
        <v>0</v>
      </c>
      <c r="HE439" s="17">
        <v>0</v>
      </c>
      <c r="HF439" s="17">
        <v>0</v>
      </c>
      <c r="HG439" s="17">
        <v>0</v>
      </c>
      <c r="HH439" s="17">
        <v>0</v>
      </c>
      <c r="HI439" s="17">
        <v>0</v>
      </c>
      <c r="HJ439" s="17">
        <v>0</v>
      </c>
      <c r="HK439" s="17">
        <v>0</v>
      </c>
      <c r="HL439" s="17">
        <v>0</v>
      </c>
      <c r="HM439" s="17">
        <v>0</v>
      </c>
      <c r="HN439" s="17">
        <v>0</v>
      </c>
      <c r="HO439" s="17">
        <v>0</v>
      </c>
      <c r="HP439" s="17">
        <v>0</v>
      </c>
      <c r="HQ439" s="17">
        <v>0</v>
      </c>
      <c r="HR439" s="17">
        <v>0</v>
      </c>
      <c r="HS439" s="17">
        <v>0</v>
      </c>
      <c r="HT439" s="17">
        <v>0</v>
      </c>
      <c r="HU439" s="17">
        <v>0</v>
      </c>
      <c r="HV439" s="17">
        <v>0</v>
      </c>
      <c r="HW439" s="17">
        <v>0</v>
      </c>
      <c r="HX439" s="17">
        <v>0</v>
      </c>
      <c r="HY439" s="17">
        <v>0</v>
      </c>
      <c r="HZ439" s="17">
        <v>0</v>
      </c>
      <c r="IA439" s="17">
        <v>0</v>
      </c>
      <c r="IB439" s="17">
        <v>0</v>
      </c>
      <c r="IC439" s="17">
        <v>0</v>
      </c>
      <c r="ID439" s="17">
        <v>0</v>
      </c>
      <c r="IE439" s="17">
        <v>0</v>
      </c>
      <c r="IF439" s="17">
        <v>0</v>
      </c>
      <c r="IG439" s="17">
        <v>0</v>
      </c>
      <c r="IH439" s="17">
        <v>0</v>
      </c>
      <c r="II439" s="17">
        <v>0</v>
      </c>
      <c r="IJ439" s="17">
        <v>0</v>
      </c>
      <c r="IK439" s="17">
        <v>0</v>
      </c>
      <c r="IL439" s="17">
        <v>0</v>
      </c>
      <c r="IM439" s="17">
        <v>0</v>
      </c>
      <c r="IN439" s="17">
        <v>0</v>
      </c>
      <c r="IO439" s="17">
        <v>0</v>
      </c>
      <c r="IP439" s="17">
        <v>0</v>
      </c>
      <c r="IQ439" s="17">
        <v>0</v>
      </c>
      <c r="IR439" s="17">
        <v>0</v>
      </c>
      <c r="IS439" s="17">
        <v>0</v>
      </c>
      <c r="IT439" s="17">
        <v>0</v>
      </c>
      <c r="IU439" s="17">
        <v>0</v>
      </c>
      <c r="IV439" s="17">
        <v>0</v>
      </c>
      <c r="IW439" s="17">
        <v>0</v>
      </c>
      <c r="IX439" s="17">
        <v>0</v>
      </c>
      <c r="IY439" s="17">
        <v>0</v>
      </c>
      <c r="IZ439" s="17">
        <v>0</v>
      </c>
      <c r="JA439" s="17">
        <v>0</v>
      </c>
      <c r="JB439" s="17">
        <v>0</v>
      </c>
      <c r="JC439" s="17">
        <v>0</v>
      </c>
      <c r="JD439" s="17">
        <v>0</v>
      </c>
      <c r="JE439" s="17">
        <v>0</v>
      </c>
      <c r="JF439" s="17">
        <v>0</v>
      </c>
      <c r="JG439" s="17">
        <v>0</v>
      </c>
      <c r="JH439" s="17">
        <v>0</v>
      </c>
      <c r="JI439" s="17">
        <v>0</v>
      </c>
      <c r="JJ439" s="17">
        <v>0</v>
      </c>
      <c r="JK439" s="17">
        <v>0</v>
      </c>
      <c r="JL439" s="17">
        <v>0</v>
      </c>
      <c r="JM439" s="17">
        <v>0</v>
      </c>
      <c r="JN439" s="17">
        <v>0</v>
      </c>
      <c r="JO439" s="17">
        <v>0</v>
      </c>
      <c r="JP439" s="17">
        <v>0</v>
      </c>
      <c r="JQ439" s="17">
        <v>0</v>
      </c>
      <c r="JR439" s="17">
        <v>0</v>
      </c>
      <c r="JS439" s="17">
        <v>0</v>
      </c>
      <c r="JT439" s="17">
        <v>0</v>
      </c>
      <c r="JU439" s="17">
        <v>0</v>
      </c>
      <c r="JV439" s="17">
        <v>0</v>
      </c>
      <c r="JW439" s="17">
        <v>0</v>
      </c>
      <c r="JX439" s="17">
        <v>0</v>
      </c>
      <c r="JY439" s="17">
        <v>0</v>
      </c>
    </row>
    <row r="440" spans="1:285" x14ac:dyDescent="0.15">
      <c r="A440" s="17" t="s">
        <v>782</v>
      </c>
      <c r="B440" s="17" t="s">
        <v>783</v>
      </c>
      <c r="C440" s="17">
        <v>0</v>
      </c>
      <c r="D440" s="17">
        <v>0</v>
      </c>
      <c r="E440" s="17">
        <v>0</v>
      </c>
      <c r="F440" s="17">
        <v>0</v>
      </c>
      <c r="G440" s="17">
        <v>0</v>
      </c>
      <c r="H440" s="17">
        <v>0</v>
      </c>
      <c r="I440" s="17">
        <v>6.75</v>
      </c>
      <c r="J440" s="17">
        <v>6.75</v>
      </c>
      <c r="K440" s="17">
        <v>6.75</v>
      </c>
      <c r="L440" s="17">
        <v>6.75</v>
      </c>
      <c r="M440" s="17">
        <v>6.75</v>
      </c>
      <c r="N440" s="17">
        <v>6.77</v>
      </c>
      <c r="O440" s="17">
        <v>6.77</v>
      </c>
      <c r="P440" s="17">
        <v>6.78</v>
      </c>
      <c r="Q440" s="17">
        <v>6.77</v>
      </c>
      <c r="R440" s="17">
        <v>6.76</v>
      </c>
      <c r="S440" s="17">
        <v>6.75</v>
      </c>
      <c r="T440" s="17">
        <v>6.76</v>
      </c>
      <c r="U440" s="17">
        <v>6.76</v>
      </c>
      <c r="V440" s="17">
        <v>6.78</v>
      </c>
      <c r="W440" s="17">
        <v>6.78</v>
      </c>
      <c r="X440" s="17">
        <v>6.79</v>
      </c>
      <c r="Y440" s="17">
        <v>6.8</v>
      </c>
      <c r="Z440" s="17">
        <v>6.79</v>
      </c>
      <c r="AA440" s="17">
        <v>6.8</v>
      </c>
      <c r="AB440" s="17">
        <v>0</v>
      </c>
      <c r="AC440" s="17">
        <v>0</v>
      </c>
      <c r="AD440" s="17">
        <v>0</v>
      </c>
      <c r="AE440" s="17">
        <v>0</v>
      </c>
      <c r="AF440" s="17">
        <v>0</v>
      </c>
      <c r="AG440" s="17">
        <v>0</v>
      </c>
      <c r="AH440" s="17">
        <v>0</v>
      </c>
      <c r="AI440" s="17">
        <v>0</v>
      </c>
      <c r="AJ440" s="17">
        <v>0</v>
      </c>
      <c r="AK440" s="17">
        <v>0</v>
      </c>
      <c r="AL440" s="17">
        <v>0</v>
      </c>
      <c r="AM440" s="17">
        <v>0</v>
      </c>
      <c r="AN440" s="17">
        <v>0</v>
      </c>
      <c r="AO440" s="17">
        <v>0</v>
      </c>
      <c r="AP440" s="17">
        <v>0</v>
      </c>
      <c r="AQ440" s="17">
        <v>0</v>
      </c>
      <c r="AR440" s="17">
        <v>0</v>
      </c>
      <c r="AS440" s="17">
        <v>0</v>
      </c>
      <c r="AT440" s="17">
        <v>0</v>
      </c>
      <c r="AU440" s="17">
        <v>0</v>
      </c>
      <c r="AV440" s="17">
        <v>0</v>
      </c>
      <c r="AW440" s="17">
        <v>0</v>
      </c>
      <c r="AX440" s="17">
        <v>0</v>
      </c>
      <c r="AY440" s="17">
        <v>0</v>
      </c>
      <c r="AZ440" s="17">
        <v>0</v>
      </c>
      <c r="BA440" s="17">
        <v>0</v>
      </c>
      <c r="BB440" s="17">
        <v>0</v>
      </c>
      <c r="BC440" s="17">
        <v>0</v>
      </c>
      <c r="BD440" s="17">
        <v>0</v>
      </c>
      <c r="BE440" s="17">
        <v>0</v>
      </c>
      <c r="BF440" s="17">
        <v>0</v>
      </c>
      <c r="BG440" s="17">
        <v>0</v>
      </c>
      <c r="BH440" s="17">
        <v>0</v>
      </c>
      <c r="BI440" s="17">
        <v>0</v>
      </c>
      <c r="BJ440" s="17">
        <v>0</v>
      </c>
      <c r="BK440" s="17">
        <v>0</v>
      </c>
      <c r="BL440" s="17">
        <v>0</v>
      </c>
      <c r="BM440" s="17">
        <v>0</v>
      </c>
      <c r="BN440" s="17">
        <v>0</v>
      </c>
      <c r="BO440" s="17">
        <v>0</v>
      </c>
      <c r="BP440" s="17">
        <v>0</v>
      </c>
      <c r="BQ440" s="17">
        <v>0</v>
      </c>
      <c r="BR440" s="17">
        <v>0</v>
      </c>
      <c r="BS440" s="17">
        <v>0</v>
      </c>
      <c r="BT440" s="17">
        <v>0</v>
      </c>
      <c r="BU440" s="17">
        <v>0</v>
      </c>
      <c r="BV440" s="17">
        <v>0</v>
      </c>
      <c r="BW440" s="17">
        <v>0</v>
      </c>
      <c r="BX440" s="17">
        <v>0</v>
      </c>
      <c r="BY440" s="17">
        <v>0</v>
      </c>
      <c r="BZ440" s="17">
        <v>0</v>
      </c>
      <c r="CA440" s="17">
        <v>0</v>
      </c>
      <c r="CB440" s="17">
        <v>0</v>
      </c>
      <c r="CC440" s="17">
        <v>0</v>
      </c>
      <c r="CD440" s="17">
        <v>0</v>
      </c>
      <c r="CE440" s="17">
        <v>0</v>
      </c>
      <c r="CF440" s="17">
        <v>0</v>
      </c>
      <c r="CG440" s="17">
        <v>0</v>
      </c>
      <c r="CH440" s="17">
        <v>0</v>
      </c>
      <c r="CI440" s="17">
        <v>0</v>
      </c>
      <c r="CJ440" s="17">
        <v>0</v>
      </c>
      <c r="CK440" s="17">
        <v>0</v>
      </c>
      <c r="CL440" s="17">
        <v>0</v>
      </c>
      <c r="CM440" s="17">
        <v>0</v>
      </c>
      <c r="CN440" s="17">
        <v>0</v>
      </c>
      <c r="CO440" s="17">
        <v>0</v>
      </c>
      <c r="CP440" s="17">
        <v>0</v>
      </c>
      <c r="CQ440" s="17">
        <v>0</v>
      </c>
      <c r="CR440" s="17">
        <v>0</v>
      </c>
      <c r="CS440" s="17">
        <v>0</v>
      </c>
      <c r="CT440" s="17">
        <v>0</v>
      </c>
      <c r="CU440" s="17">
        <v>0</v>
      </c>
      <c r="CV440" s="17">
        <v>0</v>
      </c>
      <c r="CW440" s="17">
        <v>0</v>
      </c>
      <c r="CX440" s="17">
        <v>0</v>
      </c>
      <c r="CY440" s="17">
        <v>0</v>
      </c>
      <c r="CZ440" s="17">
        <v>0</v>
      </c>
      <c r="DA440" s="17">
        <v>0</v>
      </c>
      <c r="DB440" s="17">
        <v>0</v>
      </c>
      <c r="DC440" s="17">
        <v>0</v>
      </c>
      <c r="DD440" s="17">
        <v>0</v>
      </c>
      <c r="DE440" s="17">
        <v>0</v>
      </c>
      <c r="DF440" s="17">
        <v>0</v>
      </c>
      <c r="DG440" s="17">
        <v>0</v>
      </c>
      <c r="DH440" s="17">
        <v>0</v>
      </c>
      <c r="DI440" s="17">
        <v>0</v>
      </c>
      <c r="DJ440" s="17">
        <v>0</v>
      </c>
      <c r="DK440" s="17">
        <v>0</v>
      </c>
      <c r="DL440" s="17">
        <v>0</v>
      </c>
      <c r="DM440" s="17">
        <v>0</v>
      </c>
      <c r="DN440" s="17">
        <v>0</v>
      </c>
      <c r="DO440" s="17">
        <v>0</v>
      </c>
      <c r="DP440" s="17">
        <v>0</v>
      </c>
      <c r="DQ440" s="17">
        <v>0</v>
      </c>
      <c r="DR440" s="17">
        <v>0</v>
      </c>
      <c r="DS440" s="17">
        <v>0</v>
      </c>
      <c r="DT440" s="17">
        <v>0</v>
      </c>
      <c r="DU440" s="17">
        <v>0</v>
      </c>
      <c r="DV440" s="17">
        <v>0</v>
      </c>
      <c r="DW440" s="17">
        <v>0</v>
      </c>
      <c r="DX440" s="17">
        <v>0</v>
      </c>
      <c r="DY440" s="17">
        <v>0</v>
      </c>
      <c r="DZ440" s="17">
        <v>0</v>
      </c>
      <c r="EA440" s="17">
        <v>0</v>
      </c>
      <c r="EB440" s="17">
        <v>0</v>
      </c>
      <c r="EC440" s="17">
        <v>0</v>
      </c>
      <c r="ED440" s="17">
        <v>0</v>
      </c>
      <c r="EE440" s="17">
        <v>0</v>
      </c>
      <c r="EF440" s="17">
        <v>0</v>
      </c>
      <c r="EG440" s="17">
        <v>0</v>
      </c>
      <c r="EH440" s="17">
        <v>0</v>
      </c>
      <c r="EI440" s="17">
        <v>0</v>
      </c>
      <c r="EJ440" s="17">
        <v>0</v>
      </c>
      <c r="EK440" s="17">
        <v>0</v>
      </c>
      <c r="EL440" s="17">
        <v>0</v>
      </c>
      <c r="EM440" s="17">
        <v>0</v>
      </c>
      <c r="EN440" s="17">
        <v>0</v>
      </c>
      <c r="EO440" s="17">
        <v>0</v>
      </c>
      <c r="EP440" s="17">
        <v>0</v>
      </c>
      <c r="EQ440" s="17">
        <v>0</v>
      </c>
      <c r="ER440" s="17">
        <v>0</v>
      </c>
      <c r="ES440" s="17">
        <v>0</v>
      </c>
      <c r="ET440" s="17">
        <v>0</v>
      </c>
      <c r="EU440" s="17">
        <v>0</v>
      </c>
      <c r="EV440" s="17">
        <v>0</v>
      </c>
      <c r="EW440" s="17">
        <v>0</v>
      </c>
      <c r="EX440" s="17">
        <v>0</v>
      </c>
      <c r="EY440" s="17">
        <v>0</v>
      </c>
      <c r="EZ440" s="17">
        <v>0</v>
      </c>
      <c r="FA440" s="17">
        <v>0</v>
      </c>
      <c r="FB440" s="17">
        <v>0</v>
      </c>
      <c r="FC440" s="17">
        <v>0</v>
      </c>
      <c r="FD440" s="17">
        <v>0</v>
      </c>
      <c r="FE440" s="17">
        <v>0</v>
      </c>
      <c r="FF440" s="17">
        <v>0</v>
      </c>
      <c r="FG440" s="17">
        <v>0</v>
      </c>
      <c r="FH440" s="17">
        <v>0</v>
      </c>
      <c r="FI440" s="17">
        <v>0</v>
      </c>
      <c r="FJ440" s="17">
        <v>0</v>
      </c>
      <c r="FK440" s="17">
        <v>0</v>
      </c>
      <c r="FL440" s="17">
        <v>0</v>
      </c>
      <c r="FM440" s="17">
        <v>0</v>
      </c>
      <c r="FN440" s="17">
        <v>0</v>
      </c>
      <c r="FO440" s="17">
        <v>0</v>
      </c>
      <c r="FP440" s="17">
        <v>0</v>
      </c>
      <c r="FQ440" s="17">
        <v>0</v>
      </c>
      <c r="FR440" s="17">
        <v>0</v>
      </c>
      <c r="FS440" s="17">
        <v>0</v>
      </c>
      <c r="FT440" s="17">
        <v>0</v>
      </c>
      <c r="FU440" s="17">
        <v>0</v>
      </c>
      <c r="FV440" s="17">
        <v>0</v>
      </c>
      <c r="FW440" s="17">
        <v>0</v>
      </c>
      <c r="FX440" s="17">
        <v>0</v>
      </c>
      <c r="FY440" s="17">
        <v>0</v>
      </c>
      <c r="FZ440" s="17">
        <v>0</v>
      </c>
      <c r="GA440" s="17">
        <v>0</v>
      </c>
      <c r="GB440" s="17">
        <v>0</v>
      </c>
      <c r="GC440" s="17">
        <v>0</v>
      </c>
      <c r="GD440" s="17">
        <v>0</v>
      </c>
      <c r="GE440" s="17">
        <v>0</v>
      </c>
      <c r="GF440" s="17">
        <v>0</v>
      </c>
      <c r="GG440" s="17">
        <v>0</v>
      </c>
      <c r="GH440" s="17">
        <v>0</v>
      </c>
      <c r="GI440" s="17">
        <v>0</v>
      </c>
      <c r="GJ440" s="17">
        <v>0</v>
      </c>
      <c r="GK440" s="17">
        <v>0</v>
      </c>
      <c r="GL440" s="17">
        <v>0</v>
      </c>
      <c r="GM440" s="17">
        <v>0</v>
      </c>
      <c r="GN440" s="17">
        <v>0</v>
      </c>
      <c r="GO440" s="17">
        <v>0</v>
      </c>
      <c r="GP440" s="17">
        <v>0</v>
      </c>
      <c r="GQ440" s="17">
        <v>0</v>
      </c>
      <c r="GR440" s="17">
        <v>0</v>
      </c>
      <c r="GS440" s="17">
        <v>0</v>
      </c>
      <c r="GT440" s="17">
        <v>0</v>
      </c>
      <c r="GU440" s="17">
        <v>0</v>
      </c>
      <c r="GV440" s="17">
        <v>0</v>
      </c>
      <c r="GW440" s="17">
        <v>0</v>
      </c>
      <c r="GX440" s="17">
        <v>0</v>
      </c>
      <c r="GY440" s="17">
        <v>0</v>
      </c>
      <c r="GZ440" s="17">
        <v>0</v>
      </c>
      <c r="HA440" s="17">
        <v>0</v>
      </c>
      <c r="HB440" s="17">
        <v>0</v>
      </c>
      <c r="HC440" s="17">
        <v>0</v>
      </c>
      <c r="HD440" s="17">
        <v>0</v>
      </c>
      <c r="HE440" s="17">
        <v>0</v>
      </c>
      <c r="HF440" s="17">
        <v>0</v>
      </c>
      <c r="HG440" s="17">
        <v>0</v>
      </c>
      <c r="HH440" s="17">
        <v>0</v>
      </c>
      <c r="HI440" s="17">
        <v>0</v>
      </c>
      <c r="HJ440" s="17">
        <v>0</v>
      </c>
      <c r="HK440" s="17">
        <v>0</v>
      </c>
      <c r="HL440" s="17">
        <v>0</v>
      </c>
      <c r="HM440" s="17">
        <v>0</v>
      </c>
      <c r="HN440" s="17">
        <v>0</v>
      </c>
      <c r="HO440" s="17">
        <v>0</v>
      </c>
      <c r="HP440" s="17">
        <v>0</v>
      </c>
      <c r="HQ440" s="17">
        <v>0</v>
      </c>
      <c r="HR440" s="17">
        <v>0</v>
      </c>
      <c r="HS440" s="17">
        <v>0</v>
      </c>
      <c r="HT440" s="17">
        <v>0</v>
      </c>
      <c r="HU440" s="17">
        <v>0</v>
      </c>
      <c r="HV440" s="17">
        <v>0</v>
      </c>
      <c r="HW440" s="17">
        <v>0</v>
      </c>
      <c r="HX440" s="17">
        <v>0</v>
      </c>
      <c r="HY440" s="17">
        <v>0</v>
      </c>
      <c r="HZ440" s="17">
        <v>0</v>
      </c>
      <c r="IA440" s="17">
        <v>0</v>
      </c>
      <c r="IB440" s="17">
        <v>0</v>
      </c>
      <c r="IC440" s="17">
        <v>0</v>
      </c>
      <c r="ID440" s="17">
        <v>0</v>
      </c>
      <c r="IE440" s="17">
        <v>0</v>
      </c>
      <c r="IF440" s="17">
        <v>0</v>
      </c>
      <c r="IG440" s="17">
        <v>0</v>
      </c>
      <c r="IH440" s="17">
        <v>0</v>
      </c>
      <c r="II440" s="17">
        <v>0</v>
      </c>
      <c r="IJ440" s="17">
        <v>0</v>
      </c>
      <c r="IK440" s="17">
        <v>0</v>
      </c>
      <c r="IL440" s="17">
        <v>0</v>
      </c>
      <c r="IM440" s="17">
        <v>0</v>
      </c>
      <c r="IN440" s="17">
        <v>0</v>
      </c>
      <c r="IO440" s="17">
        <v>0</v>
      </c>
      <c r="IP440" s="17">
        <v>0</v>
      </c>
      <c r="IQ440" s="17">
        <v>0</v>
      </c>
      <c r="IR440" s="17">
        <v>0</v>
      </c>
      <c r="IS440" s="17">
        <v>0</v>
      </c>
      <c r="IT440" s="17">
        <v>0</v>
      </c>
      <c r="IU440" s="17">
        <v>0</v>
      </c>
      <c r="IV440" s="17">
        <v>0</v>
      </c>
      <c r="IW440" s="17">
        <v>0</v>
      </c>
      <c r="IX440" s="17">
        <v>0</v>
      </c>
      <c r="IY440" s="17">
        <v>0</v>
      </c>
      <c r="IZ440" s="17">
        <v>0</v>
      </c>
      <c r="JA440" s="17">
        <v>0</v>
      </c>
      <c r="JB440" s="17">
        <v>0</v>
      </c>
      <c r="JC440" s="17">
        <v>0</v>
      </c>
      <c r="JD440" s="17">
        <v>0</v>
      </c>
      <c r="JE440" s="17">
        <v>0</v>
      </c>
      <c r="JF440" s="17">
        <v>0</v>
      </c>
      <c r="JG440" s="17">
        <v>0</v>
      </c>
      <c r="JH440" s="17">
        <v>0</v>
      </c>
      <c r="JI440" s="17">
        <v>0</v>
      </c>
      <c r="JJ440" s="17">
        <v>0</v>
      </c>
      <c r="JK440" s="17">
        <v>0</v>
      </c>
      <c r="JL440" s="17">
        <v>0</v>
      </c>
      <c r="JM440" s="17">
        <v>0</v>
      </c>
      <c r="JN440" s="17">
        <v>0</v>
      </c>
      <c r="JO440" s="17">
        <v>0</v>
      </c>
      <c r="JP440" s="17">
        <v>0</v>
      </c>
      <c r="JQ440" s="17">
        <v>0</v>
      </c>
      <c r="JR440" s="17">
        <v>0</v>
      </c>
      <c r="JS440" s="17">
        <v>0</v>
      </c>
      <c r="JT440" s="17">
        <v>0</v>
      </c>
      <c r="JU440" s="17">
        <v>0</v>
      </c>
      <c r="JV440" s="17">
        <v>0</v>
      </c>
      <c r="JW440" s="17">
        <v>0</v>
      </c>
      <c r="JX440" s="17">
        <v>0</v>
      </c>
      <c r="JY440" s="17">
        <v>0</v>
      </c>
    </row>
    <row r="441" spans="1:285" x14ac:dyDescent="0.15">
      <c r="A441" s="17" t="s">
        <v>940</v>
      </c>
      <c r="B441" s="17" t="s">
        <v>941</v>
      </c>
      <c r="C441" s="17">
        <v>0</v>
      </c>
      <c r="D441" s="17">
        <v>0</v>
      </c>
      <c r="E441" s="17">
        <v>0</v>
      </c>
      <c r="F441" s="17">
        <v>0</v>
      </c>
      <c r="G441" s="17">
        <v>0</v>
      </c>
      <c r="H441" s="17">
        <v>0</v>
      </c>
      <c r="I441" s="17">
        <v>21.61</v>
      </c>
      <c r="J441" s="17">
        <v>21.61</v>
      </c>
      <c r="K441" s="17">
        <v>21.61</v>
      </c>
      <c r="L441" s="17">
        <v>21.61</v>
      </c>
      <c r="M441" s="17">
        <v>21.61</v>
      </c>
      <c r="N441" s="17">
        <v>21.62</v>
      </c>
      <c r="O441" s="17">
        <v>21.61</v>
      </c>
      <c r="P441" s="17">
        <v>21.63</v>
      </c>
      <c r="Q441" s="17">
        <v>21.62</v>
      </c>
      <c r="R441" s="17">
        <v>21.6</v>
      </c>
      <c r="S441" s="17">
        <v>21.59</v>
      </c>
      <c r="T441" s="17">
        <v>21.63</v>
      </c>
      <c r="U441" s="17">
        <v>21.63</v>
      </c>
      <c r="V441" s="17">
        <v>21.62</v>
      </c>
      <c r="W441" s="17">
        <v>21.62</v>
      </c>
      <c r="X441" s="17">
        <v>21.63</v>
      </c>
      <c r="Y441" s="17">
        <v>21.64</v>
      </c>
      <c r="Z441" s="17">
        <v>21.63</v>
      </c>
      <c r="AA441" s="17">
        <v>21.64</v>
      </c>
      <c r="AB441" s="17">
        <v>0</v>
      </c>
      <c r="AC441" s="17">
        <v>0</v>
      </c>
      <c r="AD441" s="17">
        <v>0</v>
      </c>
      <c r="AE441" s="17">
        <v>0</v>
      </c>
      <c r="AF441" s="17">
        <v>0</v>
      </c>
      <c r="AG441" s="17">
        <v>0</v>
      </c>
      <c r="AH441" s="17">
        <v>0</v>
      </c>
      <c r="AI441" s="17">
        <v>0</v>
      </c>
      <c r="AJ441" s="17">
        <v>0</v>
      </c>
      <c r="AK441" s="17">
        <v>0</v>
      </c>
      <c r="AL441" s="17">
        <v>0</v>
      </c>
      <c r="AM441" s="17">
        <v>0</v>
      </c>
      <c r="AN441" s="17">
        <v>0</v>
      </c>
      <c r="AO441" s="17">
        <v>0</v>
      </c>
      <c r="AP441" s="17">
        <v>0</v>
      </c>
      <c r="AQ441" s="17">
        <v>0</v>
      </c>
      <c r="AR441" s="17">
        <v>0</v>
      </c>
      <c r="AS441" s="17">
        <v>0</v>
      </c>
      <c r="AT441" s="17">
        <v>0</v>
      </c>
      <c r="AU441" s="17">
        <v>0</v>
      </c>
      <c r="AV441" s="17">
        <v>0</v>
      </c>
      <c r="AW441" s="17">
        <v>0</v>
      </c>
      <c r="AX441" s="17">
        <v>0</v>
      </c>
      <c r="AY441" s="17">
        <v>0</v>
      </c>
      <c r="AZ441" s="17">
        <v>0</v>
      </c>
      <c r="BA441" s="17">
        <v>0</v>
      </c>
      <c r="BB441" s="17">
        <v>0</v>
      </c>
      <c r="BC441" s="17">
        <v>0</v>
      </c>
      <c r="BD441" s="17">
        <v>0</v>
      </c>
      <c r="BE441" s="17">
        <v>0</v>
      </c>
      <c r="BF441" s="17">
        <v>0</v>
      </c>
      <c r="BG441" s="17">
        <v>0</v>
      </c>
      <c r="BH441" s="17">
        <v>0</v>
      </c>
      <c r="BI441" s="17">
        <v>0</v>
      </c>
      <c r="BJ441" s="17">
        <v>0</v>
      </c>
      <c r="BK441" s="17">
        <v>0</v>
      </c>
      <c r="BL441" s="17">
        <v>0</v>
      </c>
      <c r="BM441" s="17">
        <v>0</v>
      </c>
      <c r="BN441" s="17">
        <v>0</v>
      </c>
      <c r="BO441" s="17">
        <v>0</v>
      </c>
      <c r="BP441" s="17">
        <v>0</v>
      </c>
      <c r="BQ441" s="17">
        <v>0</v>
      </c>
      <c r="BR441" s="17">
        <v>0</v>
      </c>
      <c r="BS441" s="17">
        <v>0</v>
      </c>
      <c r="BT441" s="17">
        <v>0</v>
      </c>
      <c r="BU441" s="17">
        <v>0</v>
      </c>
      <c r="BV441" s="17">
        <v>0</v>
      </c>
      <c r="BW441" s="17">
        <v>0</v>
      </c>
      <c r="BX441" s="17">
        <v>0</v>
      </c>
      <c r="BY441" s="17">
        <v>0</v>
      </c>
      <c r="BZ441" s="17">
        <v>0</v>
      </c>
      <c r="CA441" s="17">
        <v>0</v>
      </c>
      <c r="CB441" s="17">
        <v>0</v>
      </c>
      <c r="CC441" s="17">
        <v>0</v>
      </c>
      <c r="CD441" s="17">
        <v>0</v>
      </c>
      <c r="CE441" s="17">
        <v>0</v>
      </c>
      <c r="CF441" s="17">
        <v>0</v>
      </c>
      <c r="CG441" s="17">
        <v>0</v>
      </c>
      <c r="CH441" s="17">
        <v>0</v>
      </c>
      <c r="CI441" s="17">
        <v>0</v>
      </c>
      <c r="CJ441" s="17">
        <v>0</v>
      </c>
      <c r="CK441" s="17">
        <v>0</v>
      </c>
      <c r="CL441" s="17">
        <v>0</v>
      </c>
      <c r="CM441" s="17">
        <v>0</v>
      </c>
      <c r="CN441" s="17">
        <v>0</v>
      </c>
      <c r="CO441" s="17">
        <v>0</v>
      </c>
      <c r="CP441" s="17">
        <v>0</v>
      </c>
      <c r="CQ441" s="17">
        <v>0</v>
      </c>
      <c r="CR441" s="17">
        <v>0</v>
      </c>
      <c r="CS441" s="17">
        <v>0</v>
      </c>
      <c r="CT441" s="17">
        <v>0</v>
      </c>
      <c r="CU441" s="17">
        <v>0</v>
      </c>
      <c r="CV441" s="17">
        <v>0</v>
      </c>
      <c r="CW441" s="17">
        <v>0</v>
      </c>
      <c r="CX441" s="17">
        <v>0</v>
      </c>
      <c r="CY441" s="17">
        <v>0</v>
      </c>
      <c r="CZ441" s="17">
        <v>0</v>
      </c>
      <c r="DA441" s="17">
        <v>0</v>
      </c>
      <c r="DB441" s="17">
        <v>0</v>
      </c>
      <c r="DC441" s="17">
        <v>0</v>
      </c>
      <c r="DD441" s="17">
        <v>0</v>
      </c>
      <c r="DE441" s="17">
        <v>0</v>
      </c>
      <c r="DF441" s="17">
        <v>0</v>
      </c>
      <c r="DG441" s="17">
        <v>0</v>
      </c>
      <c r="DH441" s="17">
        <v>0</v>
      </c>
      <c r="DI441" s="17">
        <v>0</v>
      </c>
      <c r="DJ441" s="17">
        <v>0</v>
      </c>
      <c r="DK441" s="17">
        <v>0</v>
      </c>
      <c r="DL441" s="17">
        <v>0</v>
      </c>
      <c r="DM441" s="17">
        <v>0</v>
      </c>
      <c r="DN441" s="17">
        <v>0</v>
      </c>
      <c r="DO441" s="17">
        <v>0</v>
      </c>
      <c r="DP441" s="17">
        <v>0</v>
      </c>
      <c r="DQ441" s="17">
        <v>0</v>
      </c>
      <c r="DR441" s="17">
        <v>0</v>
      </c>
      <c r="DS441" s="17">
        <v>0</v>
      </c>
      <c r="DT441" s="17">
        <v>0</v>
      </c>
      <c r="DU441" s="17">
        <v>0</v>
      </c>
      <c r="DV441" s="17">
        <v>0</v>
      </c>
      <c r="DW441" s="17">
        <v>0</v>
      </c>
      <c r="DX441" s="17">
        <v>0</v>
      </c>
      <c r="DY441" s="17">
        <v>0</v>
      </c>
      <c r="DZ441" s="17">
        <v>0</v>
      </c>
      <c r="EA441" s="17">
        <v>0</v>
      </c>
      <c r="EB441" s="17">
        <v>0</v>
      </c>
      <c r="EC441" s="17">
        <v>0</v>
      </c>
      <c r="ED441" s="17">
        <v>0</v>
      </c>
      <c r="EE441" s="17">
        <v>0</v>
      </c>
      <c r="EF441" s="17">
        <v>0</v>
      </c>
      <c r="EG441" s="17">
        <v>0</v>
      </c>
      <c r="EH441" s="17">
        <v>0</v>
      </c>
      <c r="EI441" s="17">
        <v>0</v>
      </c>
      <c r="EJ441" s="17">
        <v>0</v>
      </c>
      <c r="EK441" s="17">
        <v>0</v>
      </c>
      <c r="EL441" s="17">
        <v>0</v>
      </c>
      <c r="EM441" s="17">
        <v>0</v>
      </c>
      <c r="EN441" s="17">
        <v>0</v>
      </c>
      <c r="EO441" s="17">
        <v>0</v>
      </c>
      <c r="EP441" s="17">
        <v>0</v>
      </c>
      <c r="EQ441" s="17">
        <v>0</v>
      </c>
      <c r="ER441" s="17">
        <v>0</v>
      </c>
      <c r="ES441" s="17">
        <v>0</v>
      </c>
      <c r="ET441" s="17">
        <v>0</v>
      </c>
      <c r="EU441" s="17">
        <v>0</v>
      </c>
      <c r="EV441" s="17">
        <v>0</v>
      </c>
      <c r="EW441" s="17">
        <v>0</v>
      </c>
      <c r="EX441" s="17">
        <v>0</v>
      </c>
      <c r="EY441" s="17">
        <v>0</v>
      </c>
      <c r="EZ441" s="17">
        <v>0</v>
      </c>
      <c r="FA441" s="17">
        <v>0</v>
      </c>
      <c r="FB441" s="17">
        <v>0</v>
      </c>
      <c r="FC441" s="17">
        <v>0</v>
      </c>
      <c r="FD441" s="17">
        <v>0</v>
      </c>
      <c r="FE441" s="17">
        <v>0</v>
      </c>
      <c r="FF441" s="17">
        <v>0</v>
      </c>
      <c r="FG441" s="17">
        <v>0</v>
      </c>
      <c r="FH441" s="17">
        <v>0</v>
      </c>
      <c r="FI441" s="17">
        <v>0</v>
      </c>
      <c r="FJ441" s="17">
        <v>0</v>
      </c>
      <c r="FK441" s="17">
        <v>0</v>
      </c>
      <c r="FL441" s="17">
        <v>0</v>
      </c>
      <c r="FM441" s="17">
        <v>0</v>
      </c>
      <c r="FN441" s="17">
        <v>0</v>
      </c>
      <c r="FO441" s="17">
        <v>0</v>
      </c>
      <c r="FP441" s="17">
        <v>0</v>
      </c>
      <c r="FQ441" s="17">
        <v>0</v>
      </c>
      <c r="FR441" s="17">
        <v>0</v>
      </c>
      <c r="FS441" s="17">
        <v>0</v>
      </c>
      <c r="FT441" s="17">
        <v>0</v>
      </c>
      <c r="FU441" s="17">
        <v>0</v>
      </c>
      <c r="FV441" s="17">
        <v>0</v>
      </c>
      <c r="FW441" s="17">
        <v>0</v>
      </c>
      <c r="FX441" s="17">
        <v>0</v>
      </c>
      <c r="FY441" s="17">
        <v>0</v>
      </c>
      <c r="FZ441" s="17">
        <v>0</v>
      </c>
      <c r="GA441" s="17">
        <v>0</v>
      </c>
      <c r="GB441" s="17">
        <v>0</v>
      </c>
      <c r="GC441" s="17">
        <v>0</v>
      </c>
      <c r="GD441" s="17">
        <v>0</v>
      </c>
      <c r="GE441" s="17">
        <v>0</v>
      </c>
      <c r="GF441" s="17">
        <v>0</v>
      </c>
      <c r="GG441" s="17">
        <v>0</v>
      </c>
      <c r="GH441" s="17">
        <v>0</v>
      </c>
      <c r="GI441" s="17">
        <v>0</v>
      </c>
      <c r="GJ441" s="17">
        <v>0</v>
      </c>
      <c r="GK441" s="17">
        <v>0</v>
      </c>
      <c r="GL441" s="17">
        <v>0</v>
      </c>
      <c r="GM441" s="17">
        <v>0</v>
      </c>
      <c r="GN441" s="17">
        <v>0</v>
      </c>
      <c r="GO441" s="17">
        <v>0</v>
      </c>
      <c r="GP441" s="17">
        <v>0</v>
      </c>
      <c r="GQ441" s="17">
        <v>0</v>
      </c>
      <c r="GR441" s="17">
        <v>0</v>
      </c>
      <c r="GS441" s="17">
        <v>0</v>
      </c>
      <c r="GT441" s="17">
        <v>0</v>
      </c>
      <c r="GU441" s="17">
        <v>0</v>
      </c>
      <c r="GV441" s="17">
        <v>0</v>
      </c>
      <c r="GW441" s="17">
        <v>0</v>
      </c>
      <c r="GX441" s="17">
        <v>0</v>
      </c>
      <c r="GY441" s="17">
        <v>0</v>
      </c>
      <c r="GZ441" s="17">
        <v>0</v>
      </c>
      <c r="HA441" s="17">
        <v>0</v>
      </c>
      <c r="HB441" s="17">
        <v>0</v>
      </c>
      <c r="HC441" s="17">
        <v>0</v>
      </c>
      <c r="HD441" s="17">
        <v>0</v>
      </c>
      <c r="HE441" s="17">
        <v>0</v>
      </c>
      <c r="HF441" s="17">
        <v>0</v>
      </c>
      <c r="HG441" s="17">
        <v>0</v>
      </c>
      <c r="HH441" s="17">
        <v>0</v>
      </c>
      <c r="HI441" s="17">
        <v>0</v>
      </c>
      <c r="HJ441" s="17">
        <v>0</v>
      </c>
      <c r="HK441" s="17">
        <v>0</v>
      </c>
      <c r="HL441" s="17">
        <v>0</v>
      </c>
      <c r="HM441" s="17">
        <v>0</v>
      </c>
      <c r="HN441" s="17">
        <v>0</v>
      </c>
      <c r="HO441" s="17">
        <v>0</v>
      </c>
      <c r="HP441" s="17">
        <v>0</v>
      </c>
      <c r="HQ441" s="17">
        <v>0</v>
      </c>
      <c r="HR441" s="17">
        <v>0</v>
      </c>
      <c r="HS441" s="17">
        <v>0</v>
      </c>
      <c r="HT441" s="17">
        <v>0</v>
      </c>
      <c r="HU441" s="17">
        <v>0</v>
      </c>
      <c r="HV441" s="17">
        <v>0</v>
      </c>
      <c r="HW441" s="17">
        <v>0</v>
      </c>
      <c r="HX441" s="17">
        <v>0</v>
      </c>
      <c r="HY441" s="17">
        <v>0</v>
      </c>
      <c r="HZ441" s="17">
        <v>0</v>
      </c>
      <c r="IA441" s="17">
        <v>0</v>
      </c>
      <c r="IB441" s="17">
        <v>0</v>
      </c>
      <c r="IC441" s="17">
        <v>0</v>
      </c>
      <c r="ID441" s="17">
        <v>0</v>
      </c>
      <c r="IE441" s="17">
        <v>0</v>
      </c>
      <c r="IF441" s="17">
        <v>0</v>
      </c>
      <c r="IG441" s="17">
        <v>0</v>
      </c>
      <c r="IH441" s="17">
        <v>0</v>
      </c>
      <c r="II441" s="17">
        <v>0</v>
      </c>
      <c r="IJ441" s="17">
        <v>0</v>
      </c>
      <c r="IK441" s="17">
        <v>0</v>
      </c>
      <c r="IL441" s="17">
        <v>0</v>
      </c>
      <c r="IM441" s="17">
        <v>0</v>
      </c>
      <c r="IN441" s="17">
        <v>0</v>
      </c>
      <c r="IO441" s="17">
        <v>0</v>
      </c>
      <c r="IP441" s="17">
        <v>0</v>
      </c>
      <c r="IQ441" s="17">
        <v>0</v>
      </c>
      <c r="IR441" s="17">
        <v>0</v>
      </c>
      <c r="IS441" s="17">
        <v>0</v>
      </c>
      <c r="IT441" s="17">
        <v>0</v>
      </c>
      <c r="IU441" s="17">
        <v>0</v>
      </c>
      <c r="IV441" s="17">
        <v>0</v>
      </c>
      <c r="IW441" s="17">
        <v>0</v>
      </c>
      <c r="IX441" s="17">
        <v>0</v>
      </c>
      <c r="IY441" s="17">
        <v>0</v>
      </c>
      <c r="IZ441" s="17">
        <v>0</v>
      </c>
      <c r="JA441" s="17">
        <v>0</v>
      </c>
      <c r="JB441" s="17">
        <v>0</v>
      </c>
      <c r="JC441" s="17">
        <v>0</v>
      </c>
      <c r="JD441" s="17">
        <v>0</v>
      </c>
      <c r="JE441" s="17">
        <v>0</v>
      </c>
      <c r="JF441" s="17">
        <v>0</v>
      </c>
      <c r="JG441" s="17">
        <v>0</v>
      </c>
      <c r="JH441" s="17">
        <v>0</v>
      </c>
      <c r="JI441" s="17">
        <v>0</v>
      </c>
      <c r="JJ441" s="17">
        <v>0</v>
      </c>
      <c r="JK441" s="17">
        <v>0</v>
      </c>
      <c r="JL441" s="17">
        <v>0</v>
      </c>
      <c r="JM441" s="17">
        <v>0</v>
      </c>
      <c r="JN441" s="17">
        <v>0</v>
      </c>
      <c r="JO441" s="17">
        <v>0</v>
      </c>
      <c r="JP441" s="17">
        <v>0</v>
      </c>
      <c r="JQ441" s="17">
        <v>0</v>
      </c>
      <c r="JR441" s="17">
        <v>0</v>
      </c>
      <c r="JS441" s="17">
        <v>0</v>
      </c>
      <c r="JT441" s="17">
        <v>0</v>
      </c>
      <c r="JU441" s="17">
        <v>0</v>
      </c>
      <c r="JV441" s="17">
        <v>0</v>
      </c>
      <c r="JW441" s="17">
        <v>0</v>
      </c>
      <c r="JX441" s="17">
        <v>0</v>
      </c>
      <c r="JY441" s="17">
        <v>0</v>
      </c>
    </row>
    <row r="442" spans="1:285" x14ac:dyDescent="0.15">
      <c r="A442" s="17" t="s">
        <v>956</v>
      </c>
      <c r="B442" s="17" t="s">
        <v>957</v>
      </c>
      <c r="C442" s="17">
        <v>0</v>
      </c>
      <c r="D442" s="17">
        <v>0</v>
      </c>
      <c r="E442" s="17">
        <v>0</v>
      </c>
      <c r="F442" s="17">
        <v>0</v>
      </c>
      <c r="G442" s="17">
        <v>0</v>
      </c>
      <c r="H442" s="17">
        <v>0</v>
      </c>
      <c r="I442" s="17">
        <v>16.36</v>
      </c>
      <c r="J442" s="17">
        <v>16.36</v>
      </c>
      <c r="K442" s="17">
        <v>16.36</v>
      </c>
      <c r="L442" s="17">
        <v>16.36</v>
      </c>
      <c r="M442" s="17">
        <v>16.36</v>
      </c>
      <c r="N442" s="17">
        <v>16.38</v>
      </c>
      <c r="O442" s="17">
        <v>16.420000000000002</v>
      </c>
      <c r="P442" s="17">
        <v>16.39</v>
      </c>
      <c r="Q442" s="17">
        <v>16.329999999999998</v>
      </c>
      <c r="R442" s="17">
        <v>16.37</v>
      </c>
      <c r="S442" s="17">
        <v>16.32</v>
      </c>
      <c r="T442" s="17">
        <v>16.350000000000001</v>
      </c>
      <c r="U442" s="17">
        <v>16.37</v>
      </c>
      <c r="V442" s="17">
        <v>16.36</v>
      </c>
      <c r="W442" s="17">
        <v>16.32</v>
      </c>
      <c r="X442" s="17">
        <v>16.34</v>
      </c>
      <c r="Y442" s="17">
        <v>16.350000000000001</v>
      </c>
      <c r="Z442" s="17">
        <v>16.34</v>
      </c>
      <c r="AA442" s="17">
        <v>16.29</v>
      </c>
      <c r="AB442" s="17">
        <v>0</v>
      </c>
      <c r="AC442" s="17">
        <v>0</v>
      </c>
      <c r="AD442" s="17">
        <v>0</v>
      </c>
      <c r="AE442" s="17">
        <v>0</v>
      </c>
      <c r="AF442" s="17">
        <v>0</v>
      </c>
      <c r="AG442" s="17">
        <v>0</v>
      </c>
      <c r="AH442" s="17">
        <v>0</v>
      </c>
      <c r="AI442" s="17">
        <v>0</v>
      </c>
      <c r="AJ442" s="17">
        <v>0</v>
      </c>
      <c r="AK442" s="17">
        <v>0</v>
      </c>
      <c r="AL442" s="17">
        <v>0</v>
      </c>
      <c r="AM442" s="17">
        <v>0</v>
      </c>
      <c r="AN442" s="17">
        <v>0</v>
      </c>
      <c r="AO442" s="17">
        <v>0</v>
      </c>
      <c r="AP442" s="17">
        <v>0</v>
      </c>
      <c r="AQ442" s="17">
        <v>0</v>
      </c>
      <c r="AR442" s="17">
        <v>0</v>
      </c>
      <c r="AS442" s="17">
        <v>0</v>
      </c>
      <c r="AT442" s="17">
        <v>0</v>
      </c>
      <c r="AU442" s="17">
        <v>0</v>
      </c>
      <c r="AV442" s="17">
        <v>0</v>
      </c>
      <c r="AW442" s="17">
        <v>0</v>
      </c>
      <c r="AX442" s="17">
        <v>0</v>
      </c>
      <c r="AY442" s="17">
        <v>0</v>
      </c>
      <c r="AZ442" s="17">
        <v>0</v>
      </c>
      <c r="BA442" s="17">
        <v>0</v>
      </c>
      <c r="BB442" s="17">
        <v>0</v>
      </c>
      <c r="BC442" s="17">
        <v>0</v>
      </c>
      <c r="BD442" s="17">
        <v>0</v>
      </c>
      <c r="BE442" s="17">
        <v>0</v>
      </c>
      <c r="BF442" s="17">
        <v>0</v>
      </c>
      <c r="BG442" s="17">
        <v>0</v>
      </c>
      <c r="BH442" s="17">
        <v>0</v>
      </c>
      <c r="BI442" s="17">
        <v>0</v>
      </c>
      <c r="BJ442" s="17">
        <v>0</v>
      </c>
      <c r="BK442" s="17">
        <v>0</v>
      </c>
      <c r="BL442" s="17">
        <v>0</v>
      </c>
      <c r="BM442" s="17">
        <v>0</v>
      </c>
      <c r="BN442" s="17">
        <v>0</v>
      </c>
      <c r="BO442" s="17">
        <v>0</v>
      </c>
      <c r="BP442" s="17">
        <v>0</v>
      </c>
      <c r="BQ442" s="17">
        <v>0</v>
      </c>
      <c r="BR442" s="17">
        <v>0</v>
      </c>
      <c r="BS442" s="17">
        <v>0</v>
      </c>
      <c r="BT442" s="17">
        <v>0</v>
      </c>
      <c r="BU442" s="17">
        <v>0</v>
      </c>
      <c r="BV442" s="17">
        <v>0</v>
      </c>
      <c r="BW442" s="17">
        <v>0</v>
      </c>
      <c r="BX442" s="17">
        <v>0</v>
      </c>
      <c r="BY442" s="17">
        <v>0</v>
      </c>
      <c r="BZ442" s="17">
        <v>0</v>
      </c>
      <c r="CA442" s="17">
        <v>0</v>
      </c>
      <c r="CB442" s="17">
        <v>0</v>
      </c>
      <c r="CC442" s="17">
        <v>0</v>
      </c>
      <c r="CD442" s="17">
        <v>0</v>
      </c>
      <c r="CE442" s="17">
        <v>0</v>
      </c>
      <c r="CF442" s="17">
        <v>0</v>
      </c>
      <c r="CG442" s="17">
        <v>0</v>
      </c>
      <c r="CH442" s="17">
        <v>0</v>
      </c>
      <c r="CI442" s="17">
        <v>0</v>
      </c>
      <c r="CJ442" s="17">
        <v>0</v>
      </c>
      <c r="CK442" s="17">
        <v>0</v>
      </c>
      <c r="CL442" s="17">
        <v>0</v>
      </c>
      <c r="CM442" s="17">
        <v>0</v>
      </c>
      <c r="CN442" s="17">
        <v>0</v>
      </c>
      <c r="CO442" s="17">
        <v>0</v>
      </c>
      <c r="CP442" s="17">
        <v>0</v>
      </c>
      <c r="CQ442" s="17">
        <v>0</v>
      </c>
      <c r="CR442" s="17">
        <v>0</v>
      </c>
      <c r="CS442" s="17">
        <v>0</v>
      </c>
      <c r="CT442" s="17">
        <v>0</v>
      </c>
      <c r="CU442" s="17">
        <v>0</v>
      </c>
      <c r="CV442" s="17">
        <v>0</v>
      </c>
      <c r="CW442" s="17">
        <v>0</v>
      </c>
      <c r="CX442" s="17">
        <v>0</v>
      </c>
      <c r="CY442" s="17">
        <v>0</v>
      </c>
      <c r="CZ442" s="17">
        <v>0</v>
      </c>
      <c r="DA442" s="17">
        <v>0</v>
      </c>
      <c r="DB442" s="17">
        <v>0</v>
      </c>
      <c r="DC442" s="17">
        <v>0</v>
      </c>
      <c r="DD442" s="17">
        <v>0</v>
      </c>
      <c r="DE442" s="17">
        <v>0</v>
      </c>
      <c r="DF442" s="17">
        <v>0</v>
      </c>
      <c r="DG442" s="17">
        <v>0</v>
      </c>
      <c r="DH442" s="17">
        <v>0</v>
      </c>
      <c r="DI442" s="17">
        <v>0</v>
      </c>
      <c r="DJ442" s="17">
        <v>0</v>
      </c>
      <c r="DK442" s="17">
        <v>0</v>
      </c>
      <c r="DL442" s="17">
        <v>0</v>
      </c>
      <c r="DM442" s="17">
        <v>0</v>
      </c>
      <c r="DN442" s="17">
        <v>0</v>
      </c>
      <c r="DO442" s="17">
        <v>0</v>
      </c>
      <c r="DP442" s="17">
        <v>0</v>
      </c>
      <c r="DQ442" s="17">
        <v>0</v>
      </c>
      <c r="DR442" s="17">
        <v>0</v>
      </c>
      <c r="DS442" s="17">
        <v>0</v>
      </c>
      <c r="DT442" s="17">
        <v>0</v>
      </c>
      <c r="DU442" s="17">
        <v>0</v>
      </c>
      <c r="DV442" s="17">
        <v>0</v>
      </c>
      <c r="DW442" s="17">
        <v>0</v>
      </c>
      <c r="DX442" s="17">
        <v>0</v>
      </c>
      <c r="DY442" s="17">
        <v>0</v>
      </c>
      <c r="DZ442" s="17">
        <v>0</v>
      </c>
      <c r="EA442" s="17">
        <v>0</v>
      </c>
      <c r="EB442" s="17">
        <v>0</v>
      </c>
      <c r="EC442" s="17">
        <v>0</v>
      </c>
      <c r="ED442" s="17">
        <v>0</v>
      </c>
      <c r="EE442" s="17">
        <v>0</v>
      </c>
      <c r="EF442" s="17">
        <v>0</v>
      </c>
      <c r="EG442" s="17">
        <v>0</v>
      </c>
      <c r="EH442" s="17">
        <v>0</v>
      </c>
      <c r="EI442" s="17">
        <v>0</v>
      </c>
      <c r="EJ442" s="17">
        <v>0</v>
      </c>
      <c r="EK442" s="17">
        <v>0</v>
      </c>
      <c r="EL442" s="17">
        <v>0</v>
      </c>
      <c r="EM442" s="17">
        <v>0</v>
      </c>
      <c r="EN442" s="17">
        <v>0</v>
      </c>
      <c r="EO442" s="17">
        <v>0</v>
      </c>
      <c r="EP442" s="17">
        <v>0</v>
      </c>
      <c r="EQ442" s="17">
        <v>0</v>
      </c>
      <c r="ER442" s="17">
        <v>0</v>
      </c>
      <c r="ES442" s="17">
        <v>0</v>
      </c>
      <c r="ET442" s="17">
        <v>0</v>
      </c>
      <c r="EU442" s="17">
        <v>0</v>
      </c>
      <c r="EV442" s="17">
        <v>0</v>
      </c>
      <c r="EW442" s="17">
        <v>0</v>
      </c>
      <c r="EX442" s="17">
        <v>0</v>
      </c>
      <c r="EY442" s="17">
        <v>0</v>
      </c>
      <c r="EZ442" s="17">
        <v>0</v>
      </c>
      <c r="FA442" s="17">
        <v>0</v>
      </c>
      <c r="FB442" s="17">
        <v>0</v>
      </c>
      <c r="FC442" s="17">
        <v>0</v>
      </c>
      <c r="FD442" s="17">
        <v>0</v>
      </c>
      <c r="FE442" s="17">
        <v>0</v>
      </c>
      <c r="FF442" s="17">
        <v>0</v>
      </c>
      <c r="FG442" s="17">
        <v>0</v>
      </c>
      <c r="FH442" s="17">
        <v>0</v>
      </c>
      <c r="FI442" s="17">
        <v>0</v>
      </c>
      <c r="FJ442" s="17">
        <v>0</v>
      </c>
      <c r="FK442" s="17">
        <v>0</v>
      </c>
      <c r="FL442" s="17">
        <v>0</v>
      </c>
      <c r="FM442" s="17">
        <v>0</v>
      </c>
      <c r="FN442" s="17">
        <v>0</v>
      </c>
      <c r="FO442" s="17">
        <v>0</v>
      </c>
      <c r="FP442" s="17">
        <v>0</v>
      </c>
      <c r="FQ442" s="17">
        <v>0</v>
      </c>
      <c r="FR442" s="17">
        <v>0</v>
      </c>
      <c r="FS442" s="17">
        <v>0</v>
      </c>
      <c r="FT442" s="17">
        <v>0</v>
      </c>
      <c r="FU442" s="17">
        <v>0</v>
      </c>
      <c r="FV442" s="17">
        <v>0</v>
      </c>
      <c r="FW442" s="17">
        <v>0</v>
      </c>
      <c r="FX442" s="17">
        <v>0</v>
      </c>
      <c r="FY442" s="17">
        <v>0</v>
      </c>
      <c r="FZ442" s="17">
        <v>0</v>
      </c>
      <c r="GA442" s="17">
        <v>0</v>
      </c>
      <c r="GB442" s="17">
        <v>0</v>
      </c>
      <c r="GC442" s="17">
        <v>0</v>
      </c>
      <c r="GD442" s="17">
        <v>0</v>
      </c>
      <c r="GE442" s="17">
        <v>0</v>
      </c>
      <c r="GF442" s="17">
        <v>0</v>
      </c>
      <c r="GG442" s="17">
        <v>0</v>
      </c>
      <c r="GH442" s="17">
        <v>0</v>
      </c>
      <c r="GI442" s="17">
        <v>0</v>
      </c>
      <c r="GJ442" s="17">
        <v>0</v>
      </c>
      <c r="GK442" s="17">
        <v>0</v>
      </c>
      <c r="GL442" s="17">
        <v>0</v>
      </c>
      <c r="GM442" s="17">
        <v>0</v>
      </c>
      <c r="GN442" s="17">
        <v>0</v>
      </c>
      <c r="GO442" s="17">
        <v>0</v>
      </c>
      <c r="GP442" s="17">
        <v>0</v>
      </c>
      <c r="GQ442" s="17">
        <v>0</v>
      </c>
      <c r="GR442" s="17">
        <v>0</v>
      </c>
      <c r="GS442" s="17">
        <v>0</v>
      </c>
      <c r="GT442" s="17">
        <v>0</v>
      </c>
      <c r="GU442" s="17">
        <v>0</v>
      </c>
      <c r="GV442" s="17">
        <v>0</v>
      </c>
      <c r="GW442" s="17">
        <v>0</v>
      </c>
      <c r="GX442" s="17">
        <v>0</v>
      </c>
      <c r="GY442" s="17">
        <v>0</v>
      </c>
      <c r="GZ442" s="17">
        <v>0</v>
      </c>
      <c r="HA442" s="17">
        <v>0</v>
      </c>
      <c r="HB442" s="17">
        <v>0</v>
      </c>
      <c r="HC442" s="17">
        <v>0</v>
      </c>
      <c r="HD442" s="17">
        <v>0</v>
      </c>
      <c r="HE442" s="17">
        <v>0</v>
      </c>
      <c r="HF442" s="17">
        <v>0</v>
      </c>
      <c r="HG442" s="17">
        <v>0</v>
      </c>
      <c r="HH442" s="17">
        <v>0</v>
      </c>
      <c r="HI442" s="17">
        <v>0</v>
      </c>
      <c r="HJ442" s="17">
        <v>0</v>
      </c>
      <c r="HK442" s="17">
        <v>0</v>
      </c>
      <c r="HL442" s="17">
        <v>0</v>
      </c>
      <c r="HM442" s="17">
        <v>0</v>
      </c>
      <c r="HN442" s="17">
        <v>0</v>
      </c>
      <c r="HO442" s="17">
        <v>0</v>
      </c>
      <c r="HP442" s="17">
        <v>0</v>
      </c>
      <c r="HQ442" s="17">
        <v>0</v>
      </c>
      <c r="HR442" s="17">
        <v>0</v>
      </c>
      <c r="HS442" s="17">
        <v>0</v>
      </c>
      <c r="HT442" s="17">
        <v>0</v>
      </c>
      <c r="HU442" s="17">
        <v>0</v>
      </c>
      <c r="HV442" s="17">
        <v>0</v>
      </c>
      <c r="HW442" s="17">
        <v>0</v>
      </c>
      <c r="HX442" s="17">
        <v>0</v>
      </c>
      <c r="HY442" s="17">
        <v>0</v>
      </c>
      <c r="HZ442" s="17">
        <v>0</v>
      </c>
      <c r="IA442" s="17">
        <v>0</v>
      </c>
      <c r="IB442" s="17">
        <v>0</v>
      </c>
      <c r="IC442" s="17">
        <v>0</v>
      </c>
      <c r="ID442" s="17">
        <v>0</v>
      </c>
      <c r="IE442" s="17">
        <v>0</v>
      </c>
      <c r="IF442" s="17">
        <v>0</v>
      </c>
      <c r="IG442" s="17">
        <v>0</v>
      </c>
      <c r="IH442" s="17">
        <v>0</v>
      </c>
      <c r="II442" s="17">
        <v>0</v>
      </c>
      <c r="IJ442" s="17">
        <v>0</v>
      </c>
      <c r="IK442" s="17">
        <v>0</v>
      </c>
      <c r="IL442" s="17">
        <v>0</v>
      </c>
      <c r="IM442" s="17">
        <v>0</v>
      </c>
      <c r="IN442" s="17">
        <v>0</v>
      </c>
      <c r="IO442" s="17">
        <v>0</v>
      </c>
      <c r="IP442" s="17">
        <v>0</v>
      </c>
      <c r="IQ442" s="17">
        <v>0</v>
      </c>
      <c r="IR442" s="17">
        <v>0</v>
      </c>
      <c r="IS442" s="17">
        <v>0</v>
      </c>
      <c r="IT442" s="17">
        <v>0</v>
      </c>
      <c r="IU442" s="17">
        <v>0</v>
      </c>
      <c r="IV442" s="17">
        <v>0</v>
      </c>
      <c r="IW442" s="17">
        <v>0</v>
      </c>
      <c r="IX442" s="17">
        <v>0</v>
      </c>
      <c r="IY442" s="17">
        <v>0</v>
      </c>
      <c r="IZ442" s="17">
        <v>0</v>
      </c>
      <c r="JA442" s="17">
        <v>0</v>
      </c>
      <c r="JB442" s="17">
        <v>0</v>
      </c>
      <c r="JC442" s="17">
        <v>0</v>
      </c>
      <c r="JD442" s="17">
        <v>0</v>
      </c>
      <c r="JE442" s="17">
        <v>0</v>
      </c>
      <c r="JF442" s="17">
        <v>0</v>
      </c>
      <c r="JG442" s="17">
        <v>0</v>
      </c>
      <c r="JH442" s="17">
        <v>0</v>
      </c>
      <c r="JI442" s="17">
        <v>0</v>
      </c>
      <c r="JJ442" s="17">
        <v>0</v>
      </c>
      <c r="JK442" s="17">
        <v>0</v>
      </c>
      <c r="JL442" s="17">
        <v>0</v>
      </c>
      <c r="JM442" s="17">
        <v>0</v>
      </c>
      <c r="JN442" s="17">
        <v>0</v>
      </c>
      <c r="JO442" s="17">
        <v>0</v>
      </c>
      <c r="JP442" s="17">
        <v>0</v>
      </c>
      <c r="JQ442" s="17">
        <v>0</v>
      </c>
      <c r="JR442" s="17">
        <v>0</v>
      </c>
      <c r="JS442" s="17">
        <v>0</v>
      </c>
      <c r="JT442" s="17">
        <v>0</v>
      </c>
      <c r="JU442" s="17">
        <v>0</v>
      </c>
      <c r="JV442" s="17">
        <v>0</v>
      </c>
      <c r="JW442" s="17">
        <v>0</v>
      </c>
      <c r="JX442" s="17">
        <v>0</v>
      </c>
      <c r="JY442" s="17">
        <v>0</v>
      </c>
    </row>
    <row r="443" spans="1:285" x14ac:dyDescent="0.15">
      <c r="A443" s="17" t="s">
        <v>822</v>
      </c>
      <c r="B443" s="17" t="s">
        <v>823</v>
      </c>
      <c r="C443" s="17">
        <v>0</v>
      </c>
      <c r="D443" s="17">
        <v>0</v>
      </c>
      <c r="E443" s="17">
        <v>0</v>
      </c>
      <c r="F443" s="17">
        <v>0</v>
      </c>
      <c r="G443" s="17">
        <v>0</v>
      </c>
      <c r="H443" s="17">
        <v>0</v>
      </c>
      <c r="I443" s="17">
        <v>30.45</v>
      </c>
      <c r="J443" s="17">
        <v>30.45</v>
      </c>
      <c r="K443" s="17">
        <v>30.45</v>
      </c>
      <c r="L443" s="17">
        <v>30.45</v>
      </c>
      <c r="M443" s="17">
        <v>30.45</v>
      </c>
      <c r="N443" s="17">
        <v>30.47</v>
      </c>
      <c r="O443" s="17">
        <v>30.3</v>
      </c>
      <c r="P443" s="17">
        <v>30.28</v>
      </c>
      <c r="Q443" s="17">
        <v>30.38</v>
      </c>
      <c r="R443" s="17">
        <v>30.32</v>
      </c>
      <c r="S443" s="17">
        <v>30.32</v>
      </c>
      <c r="T443" s="17">
        <v>30.38</v>
      </c>
      <c r="U443" s="17">
        <v>30.41</v>
      </c>
      <c r="V443" s="17">
        <v>30.42</v>
      </c>
      <c r="W443" s="17">
        <v>30.38</v>
      </c>
      <c r="X443" s="17">
        <v>30.38</v>
      </c>
      <c r="Y443" s="17">
        <v>30.37</v>
      </c>
      <c r="Z443" s="17">
        <v>30.37</v>
      </c>
      <c r="AA443" s="17">
        <v>30.35</v>
      </c>
      <c r="AB443" s="17">
        <v>0</v>
      </c>
      <c r="AC443" s="17">
        <v>0</v>
      </c>
      <c r="AD443" s="17">
        <v>0</v>
      </c>
      <c r="AE443" s="17">
        <v>0</v>
      </c>
      <c r="AF443" s="17">
        <v>0</v>
      </c>
      <c r="AG443" s="17">
        <v>0</v>
      </c>
      <c r="AH443" s="17">
        <v>0</v>
      </c>
      <c r="AI443" s="17">
        <v>0</v>
      </c>
      <c r="AJ443" s="17">
        <v>0</v>
      </c>
      <c r="AK443" s="17">
        <v>0</v>
      </c>
      <c r="AL443" s="17">
        <v>0</v>
      </c>
      <c r="AM443" s="17">
        <v>0</v>
      </c>
      <c r="AN443" s="17">
        <v>0</v>
      </c>
      <c r="AO443" s="17">
        <v>0</v>
      </c>
      <c r="AP443" s="17">
        <v>0</v>
      </c>
      <c r="AQ443" s="17">
        <v>0</v>
      </c>
      <c r="AR443" s="17">
        <v>0</v>
      </c>
      <c r="AS443" s="17">
        <v>0</v>
      </c>
      <c r="AT443" s="17">
        <v>0</v>
      </c>
      <c r="AU443" s="17">
        <v>0</v>
      </c>
      <c r="AV443" s="17">
        <v>0</v>
      </c>
      <c r="AW443" s="17">
        <v>0</v>
      </c>
      <c r="AX443" s="17">
        <v>0</v>
      </c>
      <c r="AY443" s="17">
        <v>0</v>
      </c>
      <c r="AZ443" s="17">
        <v>0</v>
      </c>
      <c r="BA443" s="17">
        <v>0</v>
      </c>
      <c r="BB443" s="17">
        <v>0</v>
      </c>
      <c r="BC443" s="17">
        <v>0</v>
      </c>
      <c r="BD443" s="17">
        <v>0</v>
      </c>
      <c r="BE443" s="17">
        <v>0</v>
      </c>
      <c r="BF443" s="17">
        <v>0</v>
      </c>
      <c r="BG443" s="17">
        <v>0</v>
      </c>
      <c r="BH443" s="17">
        <v>0</v>
      </c>
      <c r="BI443" s="17">
        <v>0</v>
      </c>
      <c r="BJ443" s="17">
        <v>0</v>
      </c>
      <c r="BK443" s="17">
        <v>0</v>
      </c>
      <c r="BL443" s="17">
        <v>0</v>
      </c>
      <c r="BM443" s="17">
        <v>0</v>
      </c>
      <c r="BN443" s="17">
        <v>0</v>
      </c>
      <c r="BO443" s="17">
        <v>0</v>
      </c>
      <c r="BP443" s="17">
        <v>0</v>
      </c>
      <c r="BQ443" s="17">
        <v>0</v>
      </c>
      <c r="BR443" s="17">
        <v>0</v>
      </c>
      <c r="BS443" s="17">
        <v>0</v>
      </c>
      <c r="BT443" s="17">
        <v>0</v>
      </c>
      <c r="BU443" s="17">
        <v>0</v>
      </c>
      <c r="BV443" s="17">
        <v>0</v>
      </c>
      <c r="BW443" s="17">
        <v>0</v>
      </c>
      <c r="BX443" s="17">
        <v>0</v>
      </c>
      <c r="BY443" s="17">
        <v>0</v>
      </c>
      <c r="BZ443" s="17">
        <v>0</v>
      </c>
      <c r="CA443" s="17">
        <v>0</v>
      </c>
      <c r="CB443" s="17">
        <v>0</v>
      </c>
      <c r="CC443" s="17">
        <v>0</v>
      </c>
      <c r="CD443" s="17">
        <v>0</v>
      </c>
      <c r="CE443" s="17">
        <v>0</v>
      </c>
      <c r="CF443" s="17">
        <v>0</v>
      </c>
      <c r="CG443" s="17">
        <v>0</v>
      </c>
      <c r="CH443" s="17">
        <v>0</v>
      </c>
      <c r="CI443" s="17">
        <v>0</v>
      </c>
      <c r="CJ443" s="17">
        <v>0</v>
      </c>
      <c r="CK443" s="17">
        <v>0</v>
      </c>
      <c r="CL443" s="17">
        <v>0</v>
      </c>
      <c r="CM443" s="17">
        <v>0</v>
      </c>
      <c r="CN443" s="17">
        <v>0</v>
      </c>
      <c r="CO443" s="17">
        <v>0</v>
      </c>
      <c r="CP443" s="17">
        <v>0</v>
      </c>
      <c r="CQ443" s="17">
        <v>0</v>
      </c>
      <c r="CR443" s="17">
        <v>0</v>
      </c>
      <c r="CS443" s="17">
        <v>0</v>
      </c>
      <c r="CT443" s="17">
        <v>0</v>
      </c>
      <c r="CU443" s="17">
        <v>0</v>
      </c>
      <c r="CV443" s="17">
        <v>0</v>
      </c>
      <c r="CW443" s="17">
        <v>0</v>
      </c>
      <c r="CX443" s="17">
        <v>0</v>
      </c>
      <c r="CY443" s="17">
        <v>0</v>
      </c>
      <c r="CZ443" s="17">
        <v>0</v>
      </c>
      <c r="DA443" s="17">
        <v>0</v>
      </c>
      <c r="DB443" s="17">
        <v>0</v>
      </c>
      <c r="DC443" s="17">
        <v>0</v>
      </c>
      <c r="DD443" s="17">
        <v>0</v>
      </c>
      <c r="DE443" s="17">
        <v>0</v>
      </c>
      <c r="DF443" s="17">
        <v>0</v>
      </c>
      <c r="DG443" s="17">
        <v>0</v>
      </c>
      <c r="DH443" s="17">
        <v>0</v>
      </c>
      <c r="DI443" s="17">
        <v>0</v>
      </c>
      <c r="DJ443" s="17">
        <v>0</v>
      </c>
      <c r="DK443" s="17">
        <v>0</v>
      </c>
      <c r="DL443" s="17">
        <v>0</v>
      </c>
      <c r="DM443" s="17">
        <v>0</v>
      </c>
      <c r="DN443" s="17">
        <v>0</v>
      </c>
      <c r="DO443" s="17">
        <v>0</v>
      </c>
      <c r="DP443" s="17">
        <v>0</v>
      </c>
      <c r="DQ443" s="17">
        <v>0</v>
      </c>
      <c r="DR443" s="17">
        <v>0</v>
      </c>
      <c r="DS443" s="17">
        <v>0</v>
      </c>
      <c r="DT443" s="17">
        <v>0</v>
      </c>
      <c r="DU443" s="17">
        <v>0</v>
      </c>
      <c r="DV443" s="17">
        <v>0</v>
      </c>
      <c r="DW443" s="17">
        <v>0</v>
      </c>
      <c r="DX443" s="17">
        <v>0</v>
      </c>
      <c r="DY443" s="17">
        <v>0</v>
      </c>
      <c r="DZ443" s="17">
        <v>0</v>
      </c>
      <c r="EA443" s="17">
        <v>0</v>
      </c>
      <c r="EB443" s="17">
        <v>0</v>
      </c>
      <c r="EC443" s="17">
        <v>0</v>
      </c>
      <c r="ED443" s="17">
        <v>0</v>
      </c>
      <c r="EE443" s="17">
        <v>0</v>
      </c>
      <c r="EF443" s="17">
        <v>0</v>
      </c>
      <c r="EG443" s="17">
        <v>0</v>
      </c>
      <c r="EH443" s="17">
        <v>0</v>
      </c>
      <c r="EI443" s="17">
        <v>0</v>
      </c>
      <c r="EJ443" s="17">
        <v>0</v>
      </c>
      <c r="EK443" s="17">
        <v>0</v>
      </c>
      <c r="EL443" s="17">
        <v>0</v>
      </c>
      <c r="EM443" s="17">
        <v>0</v>
      </c>
      <c r="EN443" s="17">
        <v>0</v>
      </c>
      <c r="EO443" s="17">
        <v>0</v>
      </c>
      <c r="EP443" s="17">
        <v>0</v>
      </c>
      <c r="EQ443" s="17">
        <v>0</v>
      </c>
      <c r="ER443" s="17">
        <v>0</v>
      </c>
      <c r="ES443" s="17">
        <v>0</v>
      </c>
      <c r="ET443" s="17">
        <v>0</v>
      </c>
      <c r="EU443" s="17">
        <v>0</v>
      </c>
      <c r="EV443" s="17">
        <v>0</v>
      </c>
      <c r="EW443" s="17">
        <v>0</v>
      </c>
      <c r="EX443" s="17">
        <v>0</v>
      </c>
      <c r="EY443" s="17">
        <v>0</v>
      </c>
      <c r="EZ443" s="17">
        <v>0</v>
      </c>
      <c r="FA443" s="17">
        <v>0</v>
      </c>
      <c r="FB443" s="17">
        <v>0</v>
      </c>
      <c r="FC443" s="17">
        <v>0</v>
      </c>
      <c r="FD443" s="17">
        <v>0</v>
      </c>
      <c r="FE443" s="17">
        <v>0</v>
      </c>
      <c r="FF443" s="17">
        <v>0</v>
      </c>
      <c r="FG443" s="17">
        <v>0</v>
      </c>
      <c r="FH443" s="17">
        <v>0</v>
      </c>
      <c r="FI443" s="17">
        <v>0</v>
      </c>
      <c r="FJ443" s="17">
        <v>0</v>
      </c>
      <c r="FK443" s="17">
        <v>0</v>
      </c>
      <c r="FL443" s="17">
        <v>0</v>
      </c>
      <c r="FM443" s="17">
        <v>0</v>
      </c>
      <c r="FN443" s="17">
        <v>0</v>
      </c>
      <c r="FO443" s="17">
        <v>0</v>
      </c>
      <c r="FP443" s="17">
        <v>0</v>
      </c>
      <c r="FQ443" s="17">
        <v>0</v>
      </c>
      <c r="FR443" s="17">
        <v>0</v>
      </c>
      <c r="FS443" s="17">
        <v>0</v>
      </c>
      <c r="FT443" s="17">
        <v>0</v>
      </c>
      <c r="FU443" s="17">
        <v>0</v>
      </c>
      <c r="FV443" s="17">
        <v>0</v>
      </c>
      <c r="FW443" s="17">
        <v>0</v>
      </c>
      <c r="FX443" s="17">
        <v>0</v>
      </c>
      <c r="FY443" s="17">
        <v>0</v>
      </c>
      <c r="FZ443" s="17">
        <v>0</v>
      </c>
      <c r="GA443" s="17">
        <v>0</v>
      </c>
      <c r="GB443" s="17">
        <v>0</v>
      </c>
      <c r="GC443" s="17">
        <v>0</v>
      </c>
      <c r="GD443" s="17">
        <v>0</v>
      </c>
      <c r="GE443" s="17">
        <v>0</v>
      </c>
      <c r="GF443" s="17">
        <v>0</v>
      </c>
      <c r="GG443" s="17">
        <v>0</v>
      </c>
      <c r="GH443" s="17">
        <v>0</v>
      </c>
      <c r="GI443" s="17">
        <v>0</v>
      </c>
      <c r="GJ443" s="17">
        <v>0</v>
      </c>
      <c r="GK443" s="17">
        <v>0</v>
      </c>
      <c r="GL443" s="17">
        <v>0</v>
      </c>
      <c r="GM443" s="17">
        <v>0</v>
      </c>
      <c r="GN443" s="17">
        <v>0</v>
      </c>
      <c r="GO443" s="17">
        <v>0</v>
      </c>
      <c r="GP443" s="17">
        <v>0</v>
      </c>
      <c r="GQ443" s="17">
        <v>0</v>
      </c>
      <c r="GR443" s="17">
        <v>0</v>
      </c>
      <c r="GS443" s="17">
        <v>0</v>
      </c>
      <c r="GT443" s="17">
        <v>0</v>
      </c>
      <c r="GU443" s="17">
        <v>0</v>
      </c>
      <c r="GV443" s="17">
        <v>0</v>
      </c>
      <c r="GW443" s="17">
        <v>0</v>
      </c>
      <c r="GX443" s="17">
        <v>0</v>
      </c>
      <c r="GY443" s="17">
        <v>0</v>
      </c>
      <c r="GZ443" s="17">
        <v>0</v>
      </c>
      <c r="HA443" s="17">
        <v>0</v>
      </c>
      <c r="HB443" s="17">
        <v>0</v>
      </c>
      <c r="HC443" s="17">
        <v>0</v>
      </c>
      <c r="HD443" s="17">
        <v>0</v>
      </c>
      <c r="HE443" s="17">
        <v>0</v>
      </c>
      <c r="HF443" s="17">
        <v>0</v>
      </c>
      <c r="HG443" s="17">
        <v>0</v>
      </c>
      <c r="HH443" s="17">
        <v>0</v>
      </c>
      <c r="HI443" s="17">
        <v>0</v>
      </c>
      <c r="HJ443" s="17">
        <v>0</v>
      </c>
      <c r="HK443" s="17">
        <v>0</v>
      </c>
      <c r="HL443" s="17">
        <v>0</v>
      </c>
      <c r="HM443" s="17">
        <v>0</v>
      </c>
      <c r="HN443" s="17">
        <v>0</v>
      </c>
      <c r="HO443" s="17">
        <v>0</v>
      </c>
      <c r="HP443" s="17">
        <v>0</v>
      </c>
      <c r="HQ443" s="17">
        <v>0</v>
      </c>
      <c r="HR443" s="17">
        <v>0</v>
      </c>
      <c r="HS443" s="17">
        <v>0</v>
      </c>
      <c r="HT443" s="17">
        <v>0</v>
      </c>
      <c r="HU443" s="17">
        <v>0</v>
      </c>
      <c r="HV443" s="17">
        <v>0</v>
      </c>
      <c r="HW443" s="17">
        <v>0</v>
      </c>
      <c r="HX443" s="17">
        <v>0</v>
      </c>
      <c r="HY443" s="17">
        <v>0</v>
      </c>
      <c r="HZ443" s="17">
        <v>0</v>
      </c>
      <c r="IA443" s="17">
        <v>0</v>
      </c>
      <c r="IB443" s="17">
        <v>0</v>
      </c>
      <c r="IC443" s="17">
        <v>0</v>
      </c>
      <c r="ID443" s="17">
        <v>0</v>
      </c>
      <c r="IE443" s="17">
        <v>0</v>
      </c>
      <c r="IF443" s="17">
        <v>0</v>
      </c>
      <c r="IG443" s="17">
        <v>0</v>
      </c>
      <c r="IH443" s="17">
        <v>0</v>
      </c>
      <c r="II443" s="17">
        <v>0</v>
      </c>
      <c r="IJ443" s="17">
        <v>0</v>
      </c>
      <c r="IK443" s="17">
        <v>0</v>
      </c>
      <c r="IL443" s="17">
        <v>0</v>
      </c>
      <c r="IM443" s="17">
        <v>0</v>
      </c>
      <c r="IN443" s="17">
        <v>0</v>
      </c>
      <c r="IO443" s="17">
        <v>0</v>
      </c>
      <c r="IP443" s="17">
        <v>0</v>
      </c>
      <c r="IQ443" s="17">
        <v>0</v>
      </c>
      <c r="IR443" s="17">
        <v>0</v>
      </c>
      <c r="IS443" s="17">
        <v>0</v>
      </c>
      <c r="IT443" s="17">
        <v>0</v>
      </c>
      <c r="IU443" s="17">
        <v>0</v>
      </c>
      <c r="IV443" s="17">
        <v>0</v>
      </c>
      <c r="IW443" s="17">
        <v>0</v>
      </c>
      <c r="IX443" s="17">
        <v>0</v>
      </c>
      <c r="IY443" s="17">
        <v>0</v>
      </c>
      <c r="IZ443" s="17">
        <v>0</v>
      </c>
      <c r="JA443" s="17">
        <v>0</v>
      </c>
      <c r="JB443" s="17">
        <v>0</v>
      </c>
      <c r="JC443" s="17">
        <v>0</v>
      </c>
      <c r="JD443" s="17">
        <v>0</v>
      </c>
      <c r="JE443" s="17">
        <v>0</v>
      </c>
      <c r="JF443" s="17">
        <v>0</v>
      </c>
      <c r="JG443" s="17">
        <v>0</v>
      </c>
      <c r="JH443" s="17">
        <v>0</v>
      </c>
      <c r="JI443" s="17">
        <v>0</v>
      </c>
      <c r="JJ443" s="17">
        <v>0</v>
      </c>
      <c r="JK443" s="17">
        <v>0</v>
      </c>
      <c r="JL443" s="17">
        <v>0</v>
      </c>
      <c r="JM443" s="17">
        <v>0</v>
      </c>
      <c r="JN443" s="17">
        <v>0</v>
      </c>
      <c r="JO443" s="17">
        <v>0</v>
      </c>
      <c r="JP443" s="17">
        <v>0</v>
      </c>
      <c r="JQ443" s="17">
        <v>0</v>
      </c>
      <c r="JR443" s="17">
        <v>0</v>
      </c>
      <c r="JS443" s="17">
        <v>0</v>
      </c>
      <c r="JT443" s="17">
        <v>0</v>
      </c>
      <c r="JU443" s="17">
        <v>0</v>
      </c>
      <c r="JV443" s="17">
        <v>0</v>
      </c>
      <c r="JW443" s="17">
        <v>0</v>
      </c>
      <c r="JX443" s="17">
        <v>0</v>
      </c>
      <c r="JY443" s="17">
        <v>0</v>
      </c>
    </row>
    <row r="444" spans="1:285" x14ac:dyDescent="0.15">
      <c r="A444" s="17" t="s">
        <v>536</v>
      </c>
      <c r="B444" s="17" t="s">
        <v>537</v>
      </c>
      <c r="C444" s="17">
        <v>0</v>
      </c>
      <c r="D444" s="17">
        <v>0</v>
      </c>
      <c r="E444" s="17">
        <v>0</v>
      </c>
      <c r="F444" s="17">
        <v>0</v>
      </c>
      <c r="G444" s="17">
        <v>0</v>
      </c>
      <c r="H444" s="17">
        <v>0</v>
      </c>
      <c r="I444" s="17">
        <v>6.9</v>
      </c>
      <c r="J444" s="17">
        <v>6.9</v>
      </c>
      <c r="K444" s="17">
        <v>6.9</v>
      </c>
      <c r="L444" s="17">
        <v>6.9</v>
      </c>
      <c r="M444" s="17">
        <v>6.9</v>
      </c>
      <c r="N444" s="17">
        <v>6.92</v>
      </c>
      <c r="O444" s="17">
        <v>6.92</v>
      </c>
      <c r="P444" s="17">
        <v>6.91</v>
      </c>
      <c r="Q444" s="17">
        <v>6.92</v>
      </c>
      <c r="R444" s="17">
        <v>6.92</v>
      </c>
      <c r="S444" s="17">
        <v>6.92</v>
      </c>
      <c r="T444" s="17">
        <v>6.93</v>
      </c>
      <c r="U444" s="17">
        <v>6.94</v>
      </c>
      <c r="V444" s="17">
        <v>6.93</v>
      </c>
      <c r="W444" s="17">
        <v>6.94</v>
      </c>
      <c r="X444" s="17">
        <v>6.94</v>
      </c>
      <c r="Y444" s="17">
        <v>6.93</v>
      </c>
      <c r="Z444" s="17">
        <v>6.93</v>
      </c>
      <c r="AA444" s="17">
        <v>6.93</v>
      </c>
      <c r="AB444" s="17">
        <v>0</v>
      </c>
      <c r="AC444" s="17">
        <v>0</v>
      </c>
      <c r="AD444" s="17">
        <v>0</v>
      </c>
      <c r="AE444" s="17">
        <v>0</v>
      </c>
      <c r="AF444" s="17">
        <v>0</v>
      </c>
      <c r="AG444" s="17">
        <v>0</v>
      </c>
      <c r="AH444" s="17">
        <v>0</v>
      </c>
      <c r="AI444" s="17">
        <v>0</v>
      </c>
      <c r="AJ444" s="17">
        <v>0</v>
      </c>
      <c r="AK444" s="17">
        <v>0</v>
      </c>
      <c r="AL444" s="17">
        <v>0</v>
      </c>
      <c r="AM444" s="17">
        <v>0</v>
      </c>
      <c r="AN444" s="17">
        <v>0</v>
      </c>
      <c r="AO444" s="17">
        <v>0</v>
      </c>
      <c r="AP444" s="17">
        <v>0</v>
      </c>
      <c r="AQ444" s="17">
        <v>0</v>
      </c>
      <c r="AR444" s="17">
        <v>0</v>
      </c>
      <c r="AS444" s="17">
        <v>0</v>
      </c>
      <c r="AT444" s="17">
        <v>0</v>
      </c>
      <c r="AU444" s="17">
        <v>0</v>
      </c>
      <c r="AV444" s="17">
        <v>0</v>
      </c>
      <c r="AW444" s="17">
        <v>0</v>
      </c>
      <c r="AX444" s="17">
        <v>0</v>
      </c>
      <c r="AY444" s="17">
        <v>0</v>
      </c>
      <c r="AZ444" s="17">
        <v>0</v>
      </c>
      <c r="BA444" s="17">
        <v>0</v>
      </c>
      <c r="BB444" s="17">
        <v>0</v>
      </c>
      <c r="BC444" s="17">
        <v>0</v>
      </c>
      <c r="BD444" s="17">
        <v>0</v>
      </c>
      <c r="BE444" s="17">
        <v>0</v>
      </c>
      <c r="BF444" s="17">
        <v>0</v>
      </c>
      <c r="BG444" s="17">
        <v>0</v>
      </c>
      <c r="BH444" s="17">
        <v>0</v>
      </c>
      <c r="BI444" s="17">
        <v>0</v>
      </c>
      <c r="BJ444" s="17">
        <v>0</v>
      </c>
      <c r="BK444" s="17">
        <v>0</v>
      </c>
      <c r="BL444" s="17">
        <v>0</v>
      </c>
      <c r="BM444" s="17">
        <v>0</v>
      </c>
      <c r="BN444" s="17">
        <v>0</v>
      </c>
      <c r="BO444" s="17">
        <v>0</v>
      </c>
      <c r="BP444" s="17">
        <v>0</v>
      </c>
      <c r="BQ444" s="17">
        <v>0</v>
      </c>
      <c r="BR444" s="17">
        <v>0</v>
      </c>
      <c r="BS444" s="17">
        <v>0</v>
      </c>
      <c r="BT444" s="17">
        <v>0</v>
      </c>
      <c r="BU444" s="17">
        <v>0</v>
      </c>
      <c r="BV444" s="17">
        <v>0</v>
      </c>
      <c r="BW444" s="17">
        <v>0</v>
      </c>
      <c r="BX444" s="17">
        <v>0</v>
      </c>
      <c r="BY444" s="17">
        <v>0</v>
      </c>
      <c r="BZ444" s="17">
        <v>0</v>
      </c>
      <c r="CA444" s="17">
        <v>0</v>
      </c>
      <c r="CB444" s="17">
        <v>0</v>
      </c>
      <c r="CC444" s="17">
        <v>0</v>
      </c>
      <c r="CD444" s="17">
        <v>0</v>
      </c>
      <c r="CE444" s="17">
        <v>0</v>
      </c>
      <c r="CF444" s="17">
        <v>0</v>
      </c>
      <c r="CG444" s="17">
        <v>0</v>
      </c>
      <c r="CH444" s="17">
        <v>0</v>
      </c>
      <c r="CI444" s="17">
        <v>0</v>
      </c>
      <c r="CJ444" s="17">
        <v>0</v>
      </c>
      <c r="CK444" s="17">
        <v>0</v>
      </c>
      <c r="CL444" s="17">
        <v>0</v>
      </c>
      <c r="CM444" s="17">
        <v>0</v>
      </c>
      <c r="CN444" s="17">
        <v>0</v>
      </c>
      <c r="CO444" s="17">
        <v>0</v>
      </c>
      <c r="CP444" s="17">
        <v>0</v>
      </c>
      <c r="CQ444" s="17">
        <v>0</v>
      </c>
      <c r="CR444" s="17">
        <v>0</v>
      </c>
      <c r="CS444" s="17">
        <v>0</v>
      </c>
      <c r="CT444" s="17">
        <v>0</v>
      </c>
      <c r="CU444" s="17">
        <v>0</v>
      </c>
      <c r="CV444" s="17">
        <v>0</v>
      </c>
      <c r="CW444" s="17">
        <v>0</v>
      </c>
      <c r="CX444" s="17">
        <v>0</v>
      </c>
      <c r="CY444" s="17">
        <v>0</v>
      </c>
      <c r="CZ444" s="17">
        <v>0</v>
      </c>
      <c r="DA444" s="17">
        <v>0</v>
      </c>
      <c r="DB444" s="17">
        <v>0</v>
      </c>
      <c r="DC444" s="17">
        <v>0</v>
      </c>
      <c r="DD444" s="17">
        <v>0</v>
      </c>
      <c r="DE444" s="17">
        <v>0</v>
      </c>
      <c r="DF444" s="17">
        <v>0</v>
      </c>
      <c r="DG444" s="17">
        <v>0</v>
      </c>
      <c r="DH444" s="17">
        <v>0</v>
      </c>
      <c r="DI444" s="17">
        <v>0</v>
      </c>
      <c r="DJ444" s="17">
        <v>0</v>
      </c>
      <c r="DK444" s="17">
        <v>0</v>
      </c>
      <c r="DL444" s="17">
        <v>0</v>
      </c>
      <c r="DM444" s="17">
        <v>0</v>
      </c>
      <c r="DN444" s="17">
        <v>0</v>
      </c>
      <c r="DO444" s="17">
        <v>0</v>
      </c>
      <c r="DP444" s="17">
        <v>0</v>
      </c>
      <c r="DQ444" s="17">
        <v>0</v>
      </c>
      <c r="DR444" s="17">
        <v>0</v>
      </c>
      <c r="DS444" s="17">
        <v>0</v>
      </c>
      <c r="DT444" s="17">
        <v>0</v>
      </c>
      <c r="DU444" s="17">
        <v>0</v>
      </c>
      <c r="DV444" s="17">
        <v>0</v>
      </c>
      <c r="DW444" s="17">
        <v>0</v>
      </c>
      <c r="DX444" s="17">
        <v>0</v>
      </c>
      <c r="DY444" s="17">
        <v>0</v>
      </c>
      <c r="DZ444" s="17">
        <v>0</v>
      </c>
      <c r="EA444" s="17">
        <v>0</v>
      </c>
      <c r="EB444" s="17">
        <v>0</v>
      </c>
      <c r="EC444" s="17">
        <v>0</v>
      </c>
      <c r="ED444" s="17">
        <v>0</v>
      </c>
      <c r="EE444" s="17">
        <v>0</v>
      </c>
      <c r="EF444" s="17">
        <v>0</v>
      </c>
      <c r="EG444" s="17">
        <v>0</v>
      </c>
      <c r="EH444" s="17">
        <v>0</v>
      </c>
      <c r="EI444" s="17">
        <v>0</v>
      </c>
      <c r="EJ444" s="17">
        <v>0</v>
      </c>
      <c r="EK444" s="17">
        <v>0</v>
      </c>
      <c r="EL444" s="17">
        <v>0</v>
      </c>
      <c r="EM444" s="17">
        <v>0</v>
      </c>
      <c r="EN444" s="17">
        <v>0</v>
      </c>
      <c r="EO444" s="17">
        <v>0</v>
      </c>
      <c r="EP444" s="17">
        <v>0</v>
      </c>
      <c r="EQ444" s="17">
        <v>0</v>
      </c>
      <c r="ER444" s="17">
        <v>0</v>
      </c>
      <c r="ES444" s="17">
        <v>0</v>
      </c>
      <c r="ET444" s="17">
        <v>0</v>
      </c>
      <c r="EU444" s="17">
        <v>0</v>
      </c>
      <c r="EV444" s="17">
        <v>0</v>
      </c>
      <c r="EW444" s="17">
        <v>0</v>
      </c>
      <c r="EX444" s="17">
        <v>0</v>
      </c>
      <c r="EY444" s="17">
        <v>0</v>
      </c>
      <c r="EZ444" s="17">
        <v>0</v>
      </c>
      <c r="FA444" s="17">
        <v>0</v>
      </c>
      <c r="FB444" s="17">
        <v>0</v>
      </c>
      <c r="FC444" s="17">
        <v>0</v>
      </c>
      <c r="FD444" s="17">
        <v>0</v>
      </c>
      <c r="FE444" s="17">
        <v>0</v>
      </c>
      <c r="FF444" s="17">
        <v>0</v>
      </c>
      <c r="FG444" s="17">
        <v>0</v>
      </c>
      <c r="FH444" s="17">
        <v>0</v>
      </c>
      <c r="FI444" s="17">
        <v>0</v>
      </c>
      <c r="FJ444" s="17">
        <v>0</v>
      </c>
      <c r="FK444" s="17">
        <v>0</v>
      </c>
      <c r="FL444" s="17">
        <v>0</v>
      </c>
      <c r="FM444" s="17">
        <v>0</v>
      </c>
      <c r="FN444" s="17">
        <v>0</v>
      </c>
      <c r="FO444" s="17">
        <v>0</v>
      </c>
      <c r="FP444" s="17">
        <v>0</v>
      </c>
      <c r="FQ444" s="17">
        <v>0</v>
      </c>
      <c r="FR444" s="17">
        <v>0</v>
      </c>
      <c r="FS444" s="17">
        <v>0</v>
      </c>
      <c r="FT444" s="17">
        <v>0</v>
      </c>
      <c r="FU444" s="17">
        <v>0</v>
      </c>
      <c r="FV444" s="17">
        <v>0</v>
      </c>
      <c r="FW444" s="17">
        <v>0</v>
      </c>
      <c r="FX444" s="17">
        <v>0</v>
      </c>
      <c r="FY444" s="17">
        <v>0</v>
      </c>
      <c r="FZ444" s="17">
        <v>0</v>
      </c>
      <c r="GA444" s="17">
        <v>0</v>
      </c>
      <c r="GB444" s="17">
        <v>0</v>
      </c>
      <c r="GC444" s="17">
        <v>0</v>
      </c>
      <c r="GD444" s="17">
        <v>0</v>
      </c>
      <c r="GE444" s="17">
        <v>0</v>
      </c>
      <c r="GF444" s="17">
        <v>0</v>
      </c>
      <c r="GG444" s="17">
        <v>0</v>
      </c>
      <c r="GH444" s="17">
        <v>0</v>
      </c>
      <c r="GI444" s="17">
        <v>0</v>
      </c>
      <c r="GJ444" s="17">
        <v>0</v>
      </c>
      <c r="GK444" s="17">
        <v>0</v>
      </c>
      <c r="GL444" s="17">
        <v>0</v>
      </c>
      <c r="GM444" s="17">
        <v>0</v>
      </c>
      <c r="GN444" s="17">
        <v>0</v>
      </c>
      <c r="GO444" s="17">
        <v>0</v>
      </c>
      <c r="GP444" s="17">
        <v>0</v>
      </c>
      <c r="GQ444" s="17">
        <v>0</v>
      </c>
      <c r="GR444" s="17">
        <v>0</v>
      </c>
      <c r="GS444" s="17">
        <v>0</v>
      </c>
      <c r="GT444" s="17">
        <v>0</v>
      </c>
      <c r="GU444" s="17">
        <v>0</v>
      </c>
      <c r="GV444" s="17">
        <v>0</v>
      </c>
      <c r="GW444" s="17">
        <v>0</v>
      </c>
      <c r="GX444" s="17">
        <v>0</v>
      </c>
      <c r="GY444" s="17">
        <v>0</v>
      </c>
      <c r="GZ444" s="17">
        <v>0</v>
      </c>
      <c r="HA444" s="17">
        <v>0</v>
      </c>
      <c r="HB444" s="17">
        <v>0</v>
      </c>
      <c r="HC444" s="17">
        <v>0</v>
      </c>
      <c r="HD444" s="17">
        <v>0</v>
      </c>
      <c r="HE444" s="17">
        <v>0</v>
      </c>
      <c r="HF444" s="17">
        <v>0</v>
      </c>
      <c r="HG444" s="17">
        <v>0</v>
      </c>
      <c r="HH444" s="17">
        <v>0</v>
      </c>
      <c r="HI444" s="17">
        <v>0</v>
      </c>
      <c r="HJ444" s="17">
        <v>0</v>
      </c>
      <c r="HK444" s="17">
        <v>0</v>
      </c>
      <c r="HL444" s="17">
        <v>0</v>
      </c>
      <c r="HM444" s="17">
        <v>0</v>
      </c>
      <c r="HN444" s="17">
        <v>0</v>
      </c>
      <c r="HO444" s="17">
        <v>0</v>
      </c>
      <c r="HP444" s="17">
        <v>0</v>
      </c>
      <c r="HQ444" s="17">
        <v>0</v>
      </c>
      <c r="HR444" s="17">
        <v>0</v>
      </c>
      <c r="HS444" s="17">
        <v>0</v>
      </c>
      <c r="HT444" s="17">
        <v>0</v>
      </c>
      <c r="HU444" s="17">
        <v>0</v>
      </c>
      <c r="HV444" s="17">
        <v>0</v>
      </c>
      <c r="HW444" s="17">
        <v>0</v>
      </c>
      <c r="HX444" s="17">
        <v>0</v>
      </c>
      <c r="HY444" s="17">
        <v>0</v>
      </c>
      <c r="HZ444" s="17">
        <v>0</v>
      </c>
      <c r="IA444" s="17">
        <v>0</v>
      </c>
      <c r="IB444" s="17">
        <v>0</v>
      </c>
      <c r="IC444" s="17">
        <v>0</v>
      </c>
      <c r="ID444" s="17">
        <v>0</v>
      </c>
      <c r="IE444" s="17">
        <v>0</v>
      </c>
      <c r="IF444" s="17">
        <v>0</v>
      </c>
      <c r="IG444" s="17">
        <v>0</v>
      </c>
      <c r="IH444" s="17">
        <v>0</v>
      </c>
      <c r="II444" s="17">
        <v>0</v>
      </c>
      <c r="IJ444" s="17">
        <v>0</v>
      </c>
      <c r="IK444" s="17">
        <v>0</v>
      </c>
      <c r="IL444" s="17">
        <v>0</v>
      </c>
      <c r="IM444" s="17">
        <v>0</v>
      </c>
      <c r="IN444" s="17">
        <v>0</v>
      </c>
      <c r="IO444" s="17">
        <v>0</v>
      </c>
      <c r="IP444" s="17">
        <v>0</v>
      </c>
      <c r="IQ444" s="17">
        <v>0</v>
      </c>
      <c r="IR444" s="17">
        <v>0</v>
      </c>
      <c r="IS444" s="17">
        <v>0</v>
      </c>
      <c r="IT444" s="17">
        <v>0</v>
      </c>
      <c r="IU444" s="17">
        <v>0</v>
      </c>
      <c r="IV444" s="17">
        <v>0</v>
      </c>
      <c r="IW444" s="17">
        <v>0</v>
      </c>
      <c r="IX444" s="17">
        <v>0</v>
      </c>
      <c r="IY444" s="17">
        <v>0</v>
      </c>
      <c r="IZ444" s="17">
        <v>0</v>
      </c>
      <c r="JA444" s="17">
        <v>0</v>
      </c>
      <c r="JB444" s="17">
        <v>0</v>
      </c>
      <c r="JC444" s="17">
        <v>0</v>
      </c>
      <c r="JD444" s="17">
        <v>0</v>
      </c>
      <c r="JE444" s="17">
        <v>0</v>
      </c>
      <c r="JF444" s="17">
        <v>0</v>
      </c>
      <c r="JG444" s="17">
        <v>0</v>
      </c>
      <c r="JH444" s="17">
        <v>0</v>
      </c>
      <c r="JI444" s="17">
        <v>0</v>
      </c>
      <c r="JJ444" s="17">
        <v>0</v>
      </c>
      <c r="JK444" s="17">
        <v>0</v>
      </c>
      <c r="JL444" s="17">
        <v>0</v>
      </c>
      <c r="JM444" s="17">
        <v>0</v>
      </c>
      <c r="JN444" s="17">
        <v>0</v>
      </c>
      <c r="JO444" s="17">
        <v>0</v>
      </c>
      <c r="JP444" s="17">
        <v>0</v>
      </c>
      <c r="JQ444" s="17">
        <v>0</v>
      </c>
      <c r="JR444" s="17">
        <v>0</v>
      </c>
      <c r="JS444" s="17">
        <v>0</v>
      </c>
      <c r="JT444" s="17">
        <v>0</v>
      </c>
      <c r="JU444" s="17">
        <v>0</v>
      </c>
      <c r="JV444" s="17">
        <v>0</v>
      </c>
      <c r="JW444" s="17">
        <v>0</v>
      </c>
      <c r="JX444" s="17">
        <v>0</v>
      </c>
      <c r="JY444" s="17">
        <v>0</v>
      </c>
    </row>
    <row r="445" spans="1:285" x14ac:dyDescent="0.15">
      <c r="A445" s="17" t="s">
        <v>283</v>
      </c>
      <c r="B445" s="17" t="s">
        <v>284</v>
      </c>
      <c r="C445" s="17">
        <v>0</v>
      </c>
      <c r="D445" s="17">
        <v>0</v>
      </c>
      <c r="E445" s="17">
        <v>0</v>
      </c>
      <c r="F445" s="17">
        <v>0</v>
      </c>
      <c r="G445" s="17">
        <v>0</v>
      </c>
      <c r="H445" s="17">
        <v>0</v>
      </c>
      <c r="I445" s="17">
        <v>55.19</v>
      </c>
      <c r="J445" s="17">
        <v>55.19</v>
      </c>
      <c r="K445" s="17">
        <v>55.19</v>
      </c>
      <c r="L445" s="17">
        <v>55.19</v>
      </c>
      <c r="M445" s="17">
        <v>55.19</v>
      </c>
      <c r="N445" s="17">
        <v>55.27</v>
      </c>
      <c r="O445" s="17">
        <v>55.3</v>
      </c>
      <c r="P445" s="17">
        <v>55.15</v>
      </c>
      <c r="Q445" s="17">
        <v>54.84</v>
      </c>
      <c r="R445" s="17">
        <v>54.84</v>
      </c>
      <c r="S445" s="17">
        <v>55.02</v>
      </c>
      <c r="T445" s="17">
        <v>55.18</v>
      </c>
      <c r="U445" s="17">
        <v>55.33</v>
      </c>
      <c r="V445" s="17">
        <v>55.06</v>
      </c>
      <c r="W445" s="17">
        <v>54.91</v>
      </c>
      <c r="X445" s="17">
        <v>54.95</v>
      </c>
      <c r="Y445" s="17">
        <v>54.85</v>
      </c>
      <c r="Z445" s="17">
        <v>54.83</v>
      </c>
      <c r="AA445" s="17">
        <v>54.89</v>
      </c>
      <c r="AB445" s="17">
        <v>0</v>
      </c>
      <c r="AC445" s="17">
        <v>0</v>
      </c>
      <c r="AD445" s="17">
        <v>0</v>
      </c>
      <c r="AE445" s="17">
        <v>0</v>
      </c>
      <c r="AF445" s="17">
        <v>0</v>
      </c>
      <c r="AG445" s="17">
        <v>0</v>
      </c>
      <c r="AH445" s="17">
        <v>0</v>
      </c>
      <c r="AI445" s="17">
        <v>0</v>
      </c>
      <c r="AJ445" s="17">
        <v>0</v>
      </c>
      <c r="AK445" s="17">
        <v>0</v>
      </c>
      <c r="AL445" s="17">
        <v>0</v>
      </c>
      <c r="AM445" s="17">
        <v>0</v>
      </c>
      <c r="AN445" s="17">
        <v>0</v>
      </c>
      <c r="AO445" s="17">
        <v>0</v>
      </c>
      <c r="AP445" s="17">
        <v>0</v>
      </c>
      <c r="AQ445" s="17">
        <v>0</v>
      </c>
      <c r="AR445" s="17">
        <v>0</v>
      </c>
      <c r="AS445" s="17">
        <v>0</v>
      </c>
      <c r="AT445" s="17">
        <v>0</v>
      </c>
      <c r="AU445" s="17">
        <v>0</v>
      </c>
      <c r="AV445" s="17">
        <v>0</v>
      </c>
      <c r="AW445" s="17">
        <v>0</v>
      </c>
      <c r="AX445" s="17">
        <v>0</v>
      </c>
      <c r="AY445" s="17">
        <v>0</v>
      </c>
      <c r="AZ445" s="17">
        <v>0</v>
      </c>
      <c r="BA445" s="17">
        <v>0</v>
      </c>
      <c r="BB445" s="17">
        <v>0</v>
      </c>
      <c r="BC445" s="17">
        <v>0</v>
      </c>
      <c r="BD445" s="17">
        <v>0</v>
      </c>
      <c r="BE445" s="17">
        <v>0</v>
      </c>
      <c r="BF445" s="17">
        <v>0</v>
      </c>
      <c r="BG445" s="17">
        <v>0</v>
      </c>
      <c r="BH445" s="17">
        <v>0</v>
      </c>
      <c r="BI445" s="17">
        <v>0</v>
      </c>
      <c r="BJ445" s="17">
        <v>0</v>
      </c>
      <c r="BK445" s="17">
        <v>0</v>
      </c>
      <c r="BL445" s="17">
        <v>0</v>
      </c>
      <c r="BM445" s="17">
        <v>0</v>
      </c>
      <c r="BN445" s="17">
        <v>0</v>
      </c>
      <c r="BO445" s="17">
        <v>0</v>
      </c>
      <c r="BP445" s="17">
        <v>0</v>
      </c>
      <c r="BQ445" s="17">
        <v>0</v>
      </c>
      <c r="BR445" s="17">
        <v>0</v>
      </c>
      <c r="BS445" s="17">
        <v>0</v>
      </c>
      <c r="BT445" s="17">
        <v>0</v>
      </c>
      <c r="BU445" s="17">
        <v>0</v>
      </c>
      <c r="BV445" s="17">
        <v>0</v>
      </c>
      <c r="BW445" s="17">
        <v>0</v>
      </c>
      <c r="BX445" s="17">
        <v>0</v>
      </c>
      <c r="BY445" s="17">
        <v>0</v>
      </c>
      <c r="BZ445" s="17">
        <v>0</v>
      </c>
      <c r="CA445" s="17">
        <v>0</v>
      </c>
      <c r="CB445" s="17">
        <v>0</v>
      </c>
      <c r="CC445" s="17">
        <v>0</v>
      </c>
      <c r="CD445" s="17">
        <v>0</v>
      </c>
      <c r="CE445" s="17">
        <v>0</v>
      </c>
      <c r="CF445" s="17">
        <v>0</v>
      </c>
      <c r="CG445" s="17">
        <v>0</v>
      </c>
      <c r="CH445" s="17">
        <v>0</v>
      </c>
      <c r="CI445" s="17">
        <v>0</v>
      </c>
      <c r="CJ445" s="17">
        <v>0</v>
      </c>
      <c r="CK445" s="17">
        <v>0</v>
      </c>
      <c r="CL445" s="17">
        <v>0</v>
      </c>
      <c r="CM445" s="17">
        <v>0</v>
      </c>
      <c r="CN445" s="17">
        <v>0</v>
      </c>
      <c r="CO445" s="17">
        <v>0</v>
      </c>
      <c r="CP445" s="17">
        <v>0</v>
      </c>
      <c r="CQ445" s="17">
        <v>0</v>
      </c>
      <c r="CR445" s="17">
        <v>0</v>
      </c>
      <c r="CS445" s="17">
        <v>0</v>
      </c>
      <c r="CT445" s="17">
        <v>0</v>
      </c>
      <c r="CU445" s="17">
        <v>0</v>
      </c>
      <c r="CV445" s="17">
        <v>0</v>
      </c>
      <c r="CW445" s="17">
        <v>0</v>
      </c>
      <c r="CX445" s="17">
        <v>0</v>
      </c>
      <c r="CY445" s="17">
        <v>0</v>
      </c>
      <c r="CZ445" s="17">
        <v>0</v>
      </c>
      <c r="DA445" s="17">
        <v>0</v>
      </c>
      <c r="DB445" s="17">
        <v>0</v>
      </c>
      <c r="DC445" s="17">
        <v>0</v>
      </c>
      <c r="DD445" s="17">
        <v>0</v>
      </c>
      <c r="DE445" s="17">
        <v>0</v>
      </c>
      <c r="DF445" s="17">
        <v>0</v>
      </c>
      <c r="DG445" s="17">
        <v>0</v>
      </c>
      <c r="DH445" s="17">
        <v>0</v>
      </c>
      <c r="DI445" s="17">
        <v>0</v>
      </c>
      <c r="DJ445" s="17">
        <v>0</v>
      </c>
      <c r="DK445" s="17">
        <v>0</v>
      </c>
      <c r="DL445" s="17">
        <v>0</v>
      </c>
      <c r="DM445" s="17">
        <v>0</v>
      </c>
      <c r="DN445" s="17">
        <v>0</v>
      </c>
      <c r="DO445" s="17">
        <v>0</v>
      </c>
      <c r="DP445" s="17">
        <v>0</v>
      </c>
      <c r="DQ445" s="17">
        <v>0</v>
      </c>
      <c r="DR445" s="17">
        <v>0</v>
      </c>
      <c r="DS445" s="17">
        <v>0</v>
      </c>
      <c r="DT445" s="17">
        <v>0</v>
      </c>
      <c r="DU445" s="17">
        <v>0</v>
      </c>
      <c r="DV445" s="17">
        <v>0</v>
      </c>
      <c r="DW445" s="17">
        <v>0</v>
      </c>
      <c r="DX445" s="17">
        <v>0</v>
      </c>
      <c r="DY445" s="17">
        <v>0</v>
      </c>
      <c r="DZ445" s="17">
        <v>0</v>
      </c>
      <c r="EA445" s="17">
        <v>0</v>
      </c>
      <c r="EB445" s="17">
        <v>0</v>
      </c>
      <c r="EC445" s="17">
        <v>0</v>
      </c>
      <c r="ED445" s="17">
        <v>0</v>
      </c>
      <c r="EE445" s="17">
        <v>0</v>
      </c>
      <c r="EF445" s="17">
        <v>0</v>
      </c>
      <c r="EG445" s="17">
        <v>0</v>
      </c>
      <c r="EH445" s="17">
        <v>0</v>
      </c>
      <c r="EI445" s="17">
        <v>0</v>
      </c>
      <c r="EJ445" s="17">
        <v>0</v>
      </c>
      <c r="EK445" s="17">
        <v>0</v>
      </c>
      <c r="EL445" s="17">
        <v>0</v>
      </c>
      <c r="EM445" s="17">
        <v>0</v>
      </c>
      <c r="EN445" s="17">
        <v>0</v>
      </c>
      <c r="EO445" s="17">
        <v>0</v>
      </c>
      <c r="EP445" s="17">
        <v>0</v>
      </c>
      <c r="EQ445" s="17">
        <v>0</v>
      </c>
      <c r="ER445" s="17">
        <v>0</v>
      </c>
      <c r="ES445" s="17">
        <v>0</v>
      </c>
      <c r="ET445" s="17">
        <v>0</v>
      </c>
      <c r="EU445" s="17">
        <v>0</v>
      </c>
      <c r="EV445" s="17">
        <v>0</v>
      </c>
      <c r="EW445" s="17">
        <v>0</v>
      </c>
      <c r="EX445" s="17">
        <v>0</v>
      </c>
      <c r="EY445" s="17">
        <v>0</v>
      </c>
      <c r="EZ445" s="17">
        <v>0</v>
      </c>
      <c r="FA445" s="17">
        <v>0</v>
      </c>
      <c r="FB445" s="17">
        <v>0</v>
      </c>
      <c r="FC445" s="17">
        <v>0</v>
      </c>
      <c r="FD445" s="17">
        <v>0</v>
      </c>
      <c r="FE445" s="17">
        <v>0</v>
      </c>
      <c r="FF445" s="17">
        <v>0</v>
      </c>
      <c r="FG445" s="17">
        <v>0</v>
      </c>
      <c r="FH445" s="17">
        <v>0</v>
      </c>
      <c r="FI445" s="17">
        <v>0</v>
      </c>
      <c r="FJ445" s="17">
        <v>0</v>
      </c>
      <c r="FK445" s="17">
        <v>0</v>
      </c>
      <c r="FL445" s="17">
        <v>0</v>
      </c>
      <c r="FM445" s="17">
        <v>0</v>
      </c>
      <c r="FN445" s="17">
        <v>0</v>
      </c>
      <c r="FO445" s="17">
        <v>0</v>
      </c>
      <c r="FP445" s="17">
        <v>0</v>
      </c>
      <c r="FQ445" s="17">
        <v>0</v>
      </c>
      <c r="FR445" s="17">
        <v>0</v>
      </c>
      <c r="FS445" s="17">
        <v>0</v>
      </c>
      <c r="FT445" s="17">
        <v>0</v>
      </c>
      <c r="FU445" s="17">
        <v>0</v>
      </c>
      <c r="FV445" s="17">
        <v>0</v>
      </c>
      <c r="FW445" s="17">
        <v>0</v>
      </c>
      <c r="FX445" s="17">
        <v>0</v>
      </c>
      <c r="FY445" s="17">
        <v>0</v>
      </c>
      <c r="FZ445" s="17">
        <v>0</v>
      </c>
      <c r="GA445" s="17">
        <v>0</v>
      </c>
      <c r="GB445" s="17">
        <v>0</v>
      </c>
      <c r="GC445" s="17">
        <v>0</v>
      </c>
      <c r="GD445" s="17">
        <v>0</v>
      </c>
      <c r="GE445" s="17">
        <v>0</v>
      </c>
      <c r="GF445" s="17">
        <v>0</v>
      </c>
      <c r="GG445" s="17">
        <v>0</v>
      </c>
      <c r="GH445" s="17">
        <v>0</v>
      </c>
      <c r="GI445" s="17">
        <v>0</v>
      </c>
      <c r="GJ445" s="17">
        <v>0</v>
      </c>
      <c r="GK445" s="17">
        <v>0</v>
      </c>
      <c r="GL445" s="17">
        <v>0</v>
      </c>
      <c r="GM445" s="17">
        <v>0</v>
      </c>
      <c r="GN445" s="17">
        <v>0</v>
      </c>
      <c r="GO445" s="17">
        <v>0</v>
      </c>
      <c r="GP445" s="17">
        <v>0</v>
      </c>
      <c r="GQ445" s="17">
        <v>0</v>
      </c>
      <c r="GR445" s="17">
        <v>0</v>
      </c>
      <c r="GS445" s="17">
        <v>0</v>
      </c>
      <c r="GT445" s="17">
        <v>0</v>
      </c>
      <c r="GU445" s="17">
        <v>0</v>
      </c>
      <c r="GV445" s="17">
        <v>0</v>
      </c>
      <c r="GW445" s="17">
        <v>0</v>
      </c>
      <c r="GX445" s="17">
        <v>0</v>
      </c>
      <c r="GY445" s="17">
        <v>0</v>
      </c>
      <c r="GZ445" s="17">
        <v>0</v>
      </c>
      <c r="HA445" s="17">
        <v>0</v>
      </c>
      <c r="HB445" s="17">
        <v>0</v>
      </c>
      <c r="HC445" s="17">
        <v>0</v>
      </c>
      <c r="HD445" s="17">
        <v>0</v>
      </c>
      <c r="HE445" s="17">
        <v>0</v>
      </c>
      <c r="HF445" s="17">
        <v>0</v>
      </c>
      <c r="HG445" s="17">
        <v>0</v>
      </c>
      <c r="HH445" s="17">
        <v>0</v>
      </c>
      <c r="HI445" s="17">
        <v>0</v>
      </c>
      <c r="HJ445" s="17">
        <v>0</v>
      </c>
      <c r="HK445" s="17">
        <v>0</v>
      </c>
      <c r="HL445" s="17">
        <v>0</v>
      </c>
      <c r="HM445" s="17">
        <v>0</v>
      </c>
      <c r="HN445" s="17">
        <v>0</v>
      </c>
      <c r="HO445" s="17">
        <v>0</v>
      </c>
      <c r="HP445" s="17">
        <v>0</v>
      </c>
      <c r="HQ445" s="17">
        <v>0</v>
      </c>
      <c r="HR445" s="17">
        <v>0</v>
      </c>
      <c r="HS445" s="17">
        <v>0</v>
      </c>
      <c r="HT445" s="17">
        <v>0</v>
      </c>
      <c r="HU445" s="17">
        <v>0</v>
      </c>
      <c r="HV445" s="17">
        <v>0</v>
      </c>
      <c r="HW445" s="17">
        <v>0</v>
      </c>
      <c r="HX445" s="17">
        <v>0</v>
      </c>
      <c r="HY445" s="17">
        <v>0</v>
      </c>
      <c r="HZ445" s="17">
        <v>0</v>
      </c>
      <c r="IA445" s="17">
        <v>0</v>
      </c>
      <c r="IB445" s="17">
        <v>0</v>
      </c>
      <c r="IC445" s="17">
        <v>0</v>
      </c>
      <c r="ID445" s="17">
        <v>0</v>
      </c>
      <c r="IE445" s="17">
        <v>0</v>
      </c>
      <c r="IF445" s="17">
        <v>0</v>
      </c>
      <c r="IG445" s="17">
        <v>0</v>
      </c>
      <c r="IH445" s="17">
        <v>0</v>
      </c>
      <c r="II445" s="17">
        <v>0</v>
      </c>
      <c r="IJ445" s="17">
        <v>0</v>
      </c>
      <c r="IK445" s="17">
        <v>0</v>
      </c>
      <c r="IL445" s="17">
        <v>0</v>
      </c>
      <c r="IM445" s="17">
        <v>0</v>
      </c>
      <c r="IN445" s="17">
        <v>0</v>
      </c>
      <c r="IO445" s="17">
        <v>0</v>
      </c>
      <c r="IP445" s="17">
        <v>0</v>
      </c>
      <c r="IQ445" s="17">
        <v>0</v>
      </c>
      <c r="IR445" s="17">
        <v>0</v>
      </c>
      <c r="IS445" s="17">
        <v>0</v>
      </c>
      <c r="IT445" s="17">
        <v>0</v>
      </c>
      <c r="IU445" s="17">
        <v>0</v>
      </c>
      <c r="IV445" s="17">
        <v>0</v>
      </c>
      <c r="IW445" s="17">
        <v>0</v>
      </c>
      <c r="IX445" s="17">
        <v>0</v>
      </c>
      <c r="IY445" s="17">
        <v>0</v>
      </c>
      <c r="IZ445" s="17">
        <v>0</v>
      </c>
      <c r="JA445" s="17">
        <v>0</v>
      </c>
      <c r="JB445" s="17">
        <v>0</v>
      </c>
      <c r="JC445" s="17">
        <v>0</v>
      </c>
      <c r="JD445" s="17">
        <v>0</v>
      </c>
      <c r="JE445" s="17">
        <v>0</v>
      </c>
      <c r="JF445" s="17">
        <v>0</v>
      </c>
      <c r="JG445" s="17">
        <v>0</v>
      </c>
      <c r="JH445" s="17">
        <v>0</v>
      </c>
      <c r="JI445" s="17">
        <v>0</v>
      </c>
      <c r="JJ445" s="17">
        <v>0</v>
      </c>
      <c r="JK445" s="17">
        <v>0</v>
      </c>
      <c r="JL445" s="17">
        <v>0</v>
      </c>
      <c r="JM445" s="17">
        <v>0</v>
      </c>
      <c r="JN445" s="17">
        <v>0</v>
      </c>
      <c r="JO445" s="17">
        <v>0</v>
      </c>
      <c r="JP445" s="17">
        <v>0</v>
      </c>
      <c r="JQ445" s="17">
        <v>0</v>
      </c>
      <c r="JR445" s="17">
        <v>0</v>
      </c>
      <c r="JS445" s="17">
        <v>0</v>
      </c>
      <c r="JT445" s="17">
        <v>0</v>
      </c>
      <c r="JU445" s="17">
        <v>0</v>
      </c>
      <c r="JV445" s="17">
        <v>0</v>
      </c>
      <c r="JW445" s="17">
        <v>0</v>
      </c>
      <c r="JX445" s="17">
        <v>0</v>
      </c>
      <c r="JY445" s="17">
        <v>0</v>
      </c>
    </row>
    <row r="446" spans="1:285" x14ac:dyDescent="0.15">
      <c r="A446" s="17" t="s">
        <v>425</v>
      </c>
      <c r="B446" s="17" t="s">
        <v>426</v>
      </c>
      <c r="C446" s="17">
        <v>0</v>
      </c>
      <c r="D446" s="17">
        <v>0</v>
      </c>
      <c r="E446" s="17">
        <v>0</v>
      </c>
      <c r="F446" s="17">
        <v>0</v>
      </c>
      <c r="G446" s="17">
        <v>0</v>
      </c>
      <c r="H446" s="17">
        <v>0</v>
      </c>
      <c r="I446" s="17">
        <v>23.85</v>
      </c>
      <c r="J446" s="17">
        <v>23.85</v>
      </c>
      <c r="K446" s="17">
        <v>23.85</v>
      </c>
      <c r="L446" s="17">
        <v>23.85</v>
      </c>
      <c r="M446" s="17">
        <v>23.85</v>
      </c>
      <c r="N446" s="17">
        <v>23.89</v>
      </c>
      <c r="O446" s="17">
        <v>23.88</v>
      </c>
      <c r="P446" s="17">
        <v>23.89</v>
      </c>
      <c r="Q446" s="17">
        <v>23.95</v>
      </c>
      <c r="R446" s="17">
        <v>23.93</v>
      </c>
      <c r="S446" s="17">
        <v>23.88</v>
      </c>
      <c r="T446" s="17">
        <v>23.93</v>
      </c>
      <c r="U446" s="17">
        <v>23.91</v>
      </c>
      <c r="V446" s="17">
        <v>23.78</v>
      </c>
      <c r="W446" s="17">
        <v>23.8</v>
      </c>
      <c r="X446" s="17">
        <v>23.85</v>
      </c>
      <c r="Y446" s="17">
        <v>23.85</v>
      </c>
      <c r="Z446" s="17">
        <v>23.81</v>
      </c>
      <c r="AA446" s="17">
        <v>23.82</v>
      </c>
      <c r="AB446" s="17">
        <v>0</v>
      </c>
      <c r="AC446" s="17">
        <v>0</v>
      </c>
      <c r="AD446" s="17">
        <v>0</v>
      </c>
      <c r="AE446" s="17">
        <v>0</v>
      </c>
      <c r="AF446" s="17">
        <v>0</v>
      </c>
      <c r="AG446" s="17">
        <v>0</v>
      </c>
      <c r="AH446" s="17">
        <v>0</v>
      </c>
      <c r="AI446" s="17">
        <v>0</v>
      </c>
      <c r="AJ446" s="17">
        <v>0</v>
      </c>
      <c r="AK446" s="17">
        <v>0</v>
      </c>
      <c r="AL446" s="17">
        <v>0</v>
      </c>
      <c r="AM446" s="17">
        <v>0</v>
      </c>
      <c r="AN446" s="17">
        <v>0</v>
      </c>
      <c r="AO446" s="17">
        <v>0</v>
      </c>
      <c r="AP446" s="17">
        <v>0</v>
      </c>
      <c r="AQ446" s="17">
        <v>0</v>
      </c>
      <c r="AR446" s="17">
        <v>0</v>
      </c>
      <c r="AS446" s="17">
        <v>0</v>
      </c>
      <c r="AT446" s="17">
        <v>0</v>
      </c>
      <c r="AU446" s="17">
        <v>0</v>
      </c>
      <c r="AV446" s="17">
        <v>0</v>
      </c>
      <c r="AW446" s="17">
        <v>0</v>
      </c>
      <c r="AX446" s="17">
        <v>0</v>
      </c>
      <c r="AY446" s="17">
        <v>0</v>
      </c>
      <c r="AZ446" s="17">
        <v>0</v>
      </c>
      <c r="BA446" s="17">
        <v>0</v>
      </c>
      <c r="BB446" s="17">
        <v>0</v>
      </c>
      <c r="BC446" s="17">
        <v>0</v>
      </c>
      <c r="BD446" s="17">
        <v>0</v>
      </c>
      <c r="BE446" s="17">
        <v>0</v>
      </c>
      <c r="BF446" s="17">
        <v>0</v>
      </c>
      <c r="BG446" s="17">
        <v>0</v>
      </c>
      <c r="BH446" s="17">
        <v>0</v>
      </c>
      <c r="BI446" s="17">
        <v>0</v>
      </c>
      <c r="BJ446" s="17">
        <v>0</v>
      </c>
      <c r="BK446" s="17">
        <v>0</v>
      </c>
      <c r="BL446" s="17">
        <v>0</v>
      </c>
      <c r="BM446" s="17">
        <v>0</v>
      </c>
      <c r="BN446" s="17">
        <v>0</v>
      </c>
      <c r="BO446" s="17">
        <v>0</v>
      </c>
      <c r="BP446" s="17">
        <v>0</v>
      </c>
      <c r="BQ446" s="17">
        <v>0</v>
      </c>
      <c r="BR446" s="17">
        <v>0</v>
      </c>
      <c r="BS446" s="17">
        <v>0</v>
      </c>
      <c r="BT446" s="17">
        <v>0</v>
      </c>
      <c r="BU446" s="17">
        <v>0</v>
      </c>
      <c r="BV446" s="17">
        <v>0</v>
      </c>
      <c r="BW446" s="17">
        <v>0</v>
      </c>
      <c r="BX446" s="17">
        <v>0</v>
      </c>
      <c r="BY446" s="17">
        <v>0</v>
      </c>
      <c r="BZ446" s="17">
        <v>0</v>
      </c>
      <c r="CA446" s="17">
        <v>0</v>
      </c>
      <c r="CB446" s="17">
        <v>0</v>
      </c>
      <c r="CC446" s="17">
        <v>0</v>
      </c>
      <c r="CD446" s="17">
        <v>0</v>
      </c>
      <c r="CE446" s="17">
        <v>0</v>
      </c>
      <c r="CF446" s="17">
        <v>0</v>
      </c>
      <c r="CG446" s="17">
        <v>0</v>
      </c>
      <c r="CH446" s="17">
        <v>0</v>
      </c>
      <c r="CI446" s="17">
        <v>0</v>
      </c>
      <c r="CJ446" s="17">
        <v>0</v>
      </c>
      <c r="CK446" s="17">
        <v>0</v>
      </c>
      <c r="CL446" s="17">
        <v>0</v>
      </c>
      <c r="CM446" s="17">
        <v>0</v>
      </c>
      <c r="CN446" s="17">
        <v>0</v>
      </c>
      <c r="CO446" s="17">
        <v>0</v>
      </c>
      <c r="CP446" s="17">
        <v>0</v>
      </c>
      <c r="CQ446" s="17">
        <v>0</v>
      </c>
      <c r="CR446" s="17">
        <v>0</v>
      </c>
      <c r="CS446" s="17">
        <v>0</v>
      </c>
      <c r="CT446" s="17">
        <v>0</v>
      </c>
      <c r="CU446" s="17">
        <v>0</v>
      </c>
      <c r="CV446" s="17">
        <v>0</v>
      </c>
      <c r="CW446" s="17">
        <v>0</v>
      </c>
      <c r="CX446" s="17">
        <v>0</v>
      </c>
      <c r="CY446" s="17">
        <v>0</v>
      </c>
      <c r="CZ446" s="17">
        <v>0</v>
      </c>
      <c r="DA446" s="17">
        <v>0</v>
      </c>
      <c r="DB446" s="17">
        <v>0</v>
      </c>
      <c r="DC446" s="17">
        <v>0</v>
      </c>
      <c r="DD446" s="17">
        <v>0</v>
      </c>
      <c r="DE446" s="17">
        <v>0</v>
      </c>
      <c r="DF446" s="17">
        <v>0</v>
      </c>
      <c r="DG446" s="17">
        <v>0</v>
      </c>
      <c r="DH446" s="17">
        <v>0</v>
      </c>
      <c r="DI446" s="17">
        <v>0</v>
      </c>
      <c r="DJ446" s="17">
        <v>0</v>
      </c>
      <c r="DK446" s="17">
        <v>0</v>
      </c>
      <c r="DL446" s="17">
        <v>0</v>
      </c>
      <c r="DM446" s="17">
        <v>0</v>
      </c>
      <c r="DN446" s="17">
        <v>0</v>
      </c>
      <c r="DO446" s="17">
        <v>0</v>
      </c>
      <c r="DP446" s="17">
        <v>0</v>
      </c>
      <c r="DQ446" s="17">
        <v>0</v>
      </c>
      <c r="DR446" s="17">
        <v>0</v>
      </c>
      <c r="DS446" s="17">
        <v>0</v>
      </c>
      <c r="DT446" s="17">
        <v>0</v>
      </c>
      <c r="DU446" s="17">
        <v>0</v>
      </c>
      <c r="DV446" s="17">
        <v>0</v>
      </c>
      <c r="DW446" s="17">
        <v>0</v>
      </c>
      <c r="DX446" s="17">
        <v>0</v>
      </c>
      <c r="DY446" s="17">
        <v>0</v>
      </c>
      <c r="DZ446" s="17">
        <v>0</v>
      </c>
      <c r="EA446" s="17">
        <v>0</v>
      </c>
      <c r="EB446" s="17">
        <v>0</v>
      </c>
      <c r="EC446" s="17">
        <v>0</v>
      </c>
      <c r="ED446" s="17">
        <v>0</v>
      </c>
      <c r="EE446" s="17">
        <v>0</v>
      </c>
      <c r="EF446" s="17">
        <v>0</v>
      </c>
      <c r="EG446" s="17">
        <v>0</v>
      </c>
      <c r="EH446" s="17">
        <v>0</v>
      </c>
      <c r="EI446" s="17">
        <v>0</v>
      </c>
      <c r="EJ446" s="17">
        <v>0</v>
      </c>
      <c r="EK446" s="17">
        <v>0</v>
      </c>
      <c r="EL446" s="17">
        <v>0</v>
      </c>
      <c r="EM446" s="17">
        <v>0</v>
      </c>
      <c r="EN446" s="17">
        <v>0</v>
      </c>
      <c r="EO446" s="17">
        <v>0</v>
      </c>
      <c r="EP446" s="17">
        <v>0</v>
      </c>
      <c r="EQ446" s="17">
        <v>0</v>
      </c>
      <c r="ER446" s="17">
        <v>0</v>
      </c>
      <c r="ES446" s="17">
        <v>0</v>
      </c>
      <c r="ET446" s="17">
        <v>0</v>
      </c>
      <c r="EU446" s="17">
        <v>0</v>
      </c>
      <c r="EV446" s="17">
        <v>0</v>
      </c>
      <c r="EW446" s="17">
        <v>0</v>
      </c>
      <c r="EX446" s="17">
        <v>0</v>
      </c>
      <c r="EY446" s="17">
        <v>0</v>
      </c>
      <c r="EZ446" s="17">
        <v>0</v>
      </c>
      <c r="FA446" s="17">
        <v>0</v>
      </c>
      <c r="FB446" s="17">
        <v>0</v>
      </c>
      <c r="FC446" s="17">
        <v>0</v>
      </c>
      <c r="FD446" s="17">
        <v>0</v>
      </c>
      <c r="FE446" s="17">
        <v>0</v>
      </c>
      <c r="FF446" s="17">
        <v>0</v>
      </c>
      <c r="FG446" s="17">
        <v>0</v>
      </c>
      <c r="FH446" s="17">
        <v>0</v>
      </c>
      <c r="FI446" s="17">
        <v>0</v>
      </c>
      <c r="FJ446" s="17">
        <v>0</v>
      </c>
      <c r="FK446" s="17">
        <v>0</v>
      </c>
      <c r="FL446" s="17">
        <v>0</v>
      </c>
      <c r="FM446" s="17">
        <v>0</v>
      </c>
      <c r="FN446" s="17">
        <v>0</v>
      </c>
      <c r="FO446" s="17">
        <v>0</v>
      </c>
      <c r="FP446" s="17">
        <v>0</v>
      </c>
      <c r="FQ446" s="17">
        <v>0</v>
      </c>
      <c r="FR446" s="17">
        <v>0</v>
      </c>
      <c r="FS446" s="17">
        <v>0</v>
      </c>
      <c r="FT446" s="17">
        <v>0</v>
      </c>
      <c r="FU446" s="17">
        <v>0</v>
      </c>
      <c r="FV446" s="17">
        <v>0</v>
      </c>
      <c r="FW446" s="17">
        <v>0</v>
      </c>
      <c r="FX446" s="17">
        <v>0</v>
      </c>
      <c r="FY446" s="17">
        <v>0</v>
      </c>
      <c r="FZ446" s="17">
        <v>0</v>
      </c>
      <c r="GA446" s="17">
        <v>0</v>
      </c>
      <c r="GB446" s="17">
        <v>0</v>
      </c>
      <c r="GC446" s="17">
        <v>0</v>
      </c>
      <c r="GD446" s="17">
        <v>0</v>
      </c>
      <c r="GE446" s="17">
        <v>0</v>
      </c>
      <c r="GF446" s="17">
        <v>0</v>
      </c>
      <c r="GG446" s="17">
        <v>0</v>
      </c>
      <c r="GH446" s="17">
        <v>0</v>
      </c>
      <c r="GI446" s="17">
        <v>0</v>
      </c>
      <c r="GJ446" s="17">
        <v>0</v>
      </c>
      <c r="GK446" s="17">
        <v>0</v>
      </c>
      <c r="GL446" s="17">
        <v>0</v>
      </c>
      <c r="GM446" s="17">
        <v>0</v>
      </c>
      <c r="GN446" s="17">
        <v>0</v>
      </c>
      <c r="GO446" s="17">
        <v>0</v>
      </c>
      <c r="GP446" s="17">
        <v>0</v>
      </c>
      <c r="GQ446" s="17">
        <v>0</v>
      </c>
      <c r="GR446" s="17">
        <v>0</v>
      </c>
      <c r="GS446" s="17">
        <v>0</v>
      </c>
      <c r="GT446" s="17">
        <v>0</v>
      </c>
      <c r="GU446" s="17">
        <v>0</v>
      </c>
      <c r="GV446" s="17">
        <v>0</v>
      </c>
      <c r="GW446" s="17">
        <v>0</v>
      </c>
      <c r="GX446" s="17">
        <v>0</v>
      </c>
      <c r="GY446" s="17">
        <v>0</v>
      </c>
      <c r="GZ446" s="17">
        <v>0</v>
      </c>
      <c r="HA446" s="17">
        <v>0</v>
      </c>
      <c r="HB446" s="17">
        <v>0</v>
      </c>
      <c r="HC446" s="17">
        <v>0</v>
      </c>
      <c r="HD446" s="17">
        <v>0</v>
      </c>
      <c r="HE446" s="17">
        <v>0</v>
      </c>
      <c r="HF446" s="17">
        <v>0</v>
      </c>
      <c r="HG446" s="17">
        <v>0</v>
      </c>
      <c r="HH446" s="17">
        <v>0</v>
      </c>
      <c r="HI446" s="17">
        <v>0</v>
      </c>
      <c r="HJ446" s="17">
        <v>0</v>
      </c>
      <c r="HK446" s="17">
        <v>0</v>
      </c>
      <c r="HL446" s="17">
        <v>0</v>
      </c>
      <c r="HM446" s="17">
        <v>0</v>
      </c>
      <c r="HN446" s="17">
        <v>0</v>
      </c>
      <c r="HO446" s="17">
        <v>0</v>
      </c>
      <c r="HP446" s="17">
        <v>0</v>
      </c>
      <c r="HQ446" s="17">
        <v>0</v>
      </c>
      <c r="HR446" s="17">
        <v>0</v>
      </c>
      <c r="HS446" s="17">
        <v>0</v>
      </c>
      <c r="HT446" s="17">
        <v>0</v>
      </c>
      <c r="HU446" s="17">
        <v>0</v>
      </c>
      <c r="HV446" s="17">
        <v>0</v>
      </c>
      <c r="HW446" s="17">
        <v>0</v>
      </c>
      <c r="HX446" s="17">
        <v>0</v>
      </c>
      <c r="HY446" s="17">
        <v>0</v>
      </c>
      <c r="HZ446" s="17">
        <v>0</v>
      </c>
      <c r="IA446" s="17">
        <v>0</v>
      </c>
      <c r="IB446" s="17">
        <v>0</v>
      </c>
      <c r="IC446" s="17">
        <v>0</v>
      </c>
      <c r="ID446" s="17">
        <v>0</v>
      </c>
      <c r="IE446" s="17">
        <v>0</v>
      </c>
      <c r="IF446" s="17">
        <v>0</v>
      </c>
      <c r="IG446" s="17">
        <v>0</v>
      </c>
      <c r="IH446" s="17">
        <v>0</v>
      </c>
      <c r="II446" s="17">
        <v>0</v>
      </c>
      <c r="IJ446" s="17">
        <v>0</v>
      </c>
      <c r="IK446" s="17">
        <v>0</v>
      </c>
      <c r="IL446" s="17">
        <v>0</v>
      </c>
      <c r="IM446" s="17">
        <v>0</v>
      </c>
      <c r="IN446" s="17">
        <v>0</v>
      </c>
      <c r="IO446" s="17">
        <v>0</v>
      </c>
      <c r="IP446" s="17">
        <v>0</v>
      </c>
      <c r="IQ446" s="17">
        <v>0</v>
      </c>
      <c r="IR446" s="17">
        <v>0</v>
      </c>
      <c r="IS446" s="17">
        <v>0</v>
      </c>
      <c r="IT446" s="17">
        <v>0</v>
      </c>
      <c r="IU446" s="17">
        <v>0</v>
      </c>
      <c r="IV446" s="17">
        <v>0</v>
      </c>
      <c r="IW446" s="17">
        <v>0</v>
      </c>
      <c r="IX446" s="17">
        <v>0</v>
      </c>
      <c r="IY446" s="17">
        <v>0</v>
      </c>
      <c r="IZ446" s="17">
        <v>0</v>
      </c>
      <c r="JA446" s="17">
        <v>0</v>
      </c>
      <c r="JB446" s="17">
        <v>0</v>
      </c>
      <c r="JC446" s="17">
        <v>0</v>
      </c>
      <c r="JD446" s="17">
        <v>0</v>
      </c>
      <c r="JE446" s="17">
        <v>0</v>
      </c>
      <c r="JF446" s="17">
        <v>0</v>
      </c>
      <c r="JG446" s="17">
        <v>0</v>
      </c>
      <c r="JH446" s="17">
        <v>0</v>
      </c>
      <c r="JI446" s="17">
        <v>0</v>
      </c>
      <c r="JJ446" s="17">
        <v>0</v>
      </c>
      <c r="JK446" s="17">
        <v>0</v>
      </c>
      <c r="JL446" s="17">
        <v>0</v>
      </c>
      <c r="JM446" s="17">
        <v>0</v>
      </c>
      <c r="JN446" s="17">
        <v>0</v>
      </c>
      <c r="JO446" s="17">
        <v>0</v>
      </c>
      <c r="JP446" s="17">
        <v>0</v>
      </c>
      <c r="JQ446" s="17">
        <v>0</v>
      </c>
      <c r="JR446" s="17">
        <v>0</v>
      </c>
      <c r="JS446" s="17">
        <v>0</v>
      </c>
      <c r="JT446" s="17">
        <v>0</v>
      </c>
      <c r="JU446" s="17">
        <v>0</v>
      </c>
      <c r="JV446" s="17">
        <v>0</v>
      </c>
      <c r="JW446" s="17">
        <v>0</v>
      </c>
      <c r="JX446" s="17">
        <v>0</v>
      </c>
      <c r="JY446" s="17">
        <v>0</v>
      </c>
    </row>
    <row r="447" spans="1:285" x14ac:dyDescent="0.15">
      <c r="A447" s="17" t="s">
        <v>258</v>
      </c>
      <c r="B447" s="17" t="s">
        <v>259</v>
      </c>
      <c r="C447" s="17">
        <v>0</v>
      </c>
      <c r="D447" s="17">
        <v>0</v>
      </c>
      <c r="E447" s="17">
        <v>0</v>
      </c>
      <c r="F447" s="17">
        <v>0</v>
      </c>
      <c r="G447" s="17">
        <v>0</v>
      </c>
      <c r="H447" s="17">
        <v>0</v>
      </c>
      <c r="I447" s="17">
        <v>0</v>
      </c>
      <c r="J447" s="17">
        <v>0</v>
      </c>
      <c r="K447" s="17">
        <v>0</v>
      </c>
      <c r="L447" s="17">
        <v>0</v>
      </c>
      <c r="M447" s="17">
        <v>0</v>
      </c>
      <c r="N447" s="17">
        <v>0</v>
      </c>
      <c r="O447" s="17">
        <v>0</v>
      </c>
      <c r="P447" s="17">
        <v>0</v>
      </c>
      <c r="Q447" s="17">
        <v>0</v>
      </c>
      <c r="R447" s="17">
        <v>0</v>
      </c>
      <c r="S447" s="17">
        <v>0</v>
      </c>
      <c r="T447" s="17">
        <v>0</v>
      </c>
      <c r="U447" s="17">
        <v>0</v>
      </c>
      <c r="V447" s="17">
        <v>0</v>
      </c>
      <c r="W447" s="17">
        <v>0</v>
      </c>
      <c r="X447" s="17">
        <v>0</v>
      </c>
      <c r="Y447" s="17">
        <v>0</v>
      </c>
      <c r="Z447" s="17">
        <v>0</v>
      </c>
      <c r="AA447" s="17">
        <v>0</v>
      </c>
      <c r="AB447" s="17">
        <v>0</v>
      </c>
      <c r="AC447" s="17">
        <v>0</v>
      </c>
      <c r="AD447" s="17">
        <v>0</v>
      </c>
      <c r="AE447" s="17">
        <v>0</v>
      </c>
      <c r="AF447" s="17">
        <v>0</v>
      </c>
      <c r="AG447" s="17">
        <v>0</v>
      </c>
      <c r="AH447" s="17">
        <v>0</v>
      </c>
      <c r="AI447" s="17">
        <v>0</v>
      </c>
      <c r="AJ447" s="17">
        <v>0</v>
      </c>
      <c r="AK447" s="17">
        <v>0</v>
      </c>
      <c r="AL447" s="17">
        <v>0</v>
      </c>
      <c r="AM447" s="17">
        <v>0</v>
      </c>
      <c r="AN447" s="17">
        <v>0</v>
      </c>
      <c r="AO447" s="17">
        <v>0</v>
      </c>
      <c r="AP447" s="17">
        <v>0</v>
      </c>
      <c r="AQ447" s="17">
        <v>0</v>
      </c>
      <c r="AR447" s="17">
        <v>0</v>
      </c>
      <c r="AS447" s="17">
        <v>0</v>
      </c>
      <c r="AT447" s="17">
        <v>0</v>
      </c>
      <c r="AU447" s="17">
        <v>0</v>
      </c>
      <c r="AV447" s="17">
        <v>0</v>
      </c>
      <c r="AW447" s="17">
        <v>0</v>
      </c>
      <c r="AX447" s="17">
        <v>0</v>
      </c>
      <c r="AY447" s="17">
        <v>0</v>
      </c>
      <c r="AZ447" s="17">
        <v>0</v>
      </c>
      <c r="BA447" s="17">
        <v>0</v>
      </c>
      <c r="BB447" s="17">
        <v>0</v>
      </c>
      <c r="BC447" s="17">
        <v>0</v>
      </c>
      <c r="BD447" s="17">
        <v>0</v>
      </c>
      <c r="BE447" s="17">
        <v>0</v>
      </c>
      <c r="BF447" s="17">
        <v>0</v>
      </c>
      <c r="BG447" s="17">
        <v>0</v>
      </c>
      <c r="BH447" s="17">
        <v>0</v>
      </c>
      <c r="BI447" s="17">
        <v>0</v>
      </c>
      <c r="BJ447" s="17">
        <v>0</v>
      </c>
      <c r="BK447" s="17">
        <v>0</v>
      </c>
      <c r="BL447" s="17">
        <v>0</v>
      </c>
      <c r="BM447" s="17">
        <v>0</v>
      </c>
      <c r="BN447" s="17">
        <v>0</v>
      </c>
      <c r="BO447" s="17">
        <v>0</v>
      </c>
      <c r="BP447" s="17">
        <v>0</v>
      </c>
      <c r="BQ447" s="17">
        <v>0</v>
      </c>
      <c r="BR447" s="17">
        <v>0</v>
      </c>
      <c r="BS447" s="17">
        <v>0</v>
      </c>
      <c r="BT447" s="17">
        <v>0</v>
      </c>
      <c r="BU447" s="17">
        <v>0</v>
      </c>
      <c r="BV447" s="17">
        <v>0</v>
      </c>
      <c r="BW447" s="17">
        <v>0</v>
      </c>
      <c r="BX447" s="17">
        <v>0</v>
      </c>
      <c r="BY447" s="17">
        <v>0</v>
      </c>
      <c r="BZ447" s="17">
        <v>0</v>
      </c>
      <c r="CA447" s="17">
        <v>0</v>
      </c>
      <c r="CB447" s="17">
        <v>0</v>
      </c>
      <c r="CC447" s="17">
        <v>0</v>
      </c>
      <c r="CD447" s="17">
        <v>0</v>
      </c>
      <c r="CE447" s="17">
        <v>0</v>
      </c>
      <c r="CF447" s="17">
        <v>0</v>
      </c>
      <c r="CG447" s="17">
        <v>0</v>
      </c>
      <c r="CH447" s="17">
        <v>0</v>
      </c>
      <c r="CI447" s="17">
        <v>0</v>
      </c>
      <c r="CJ447" s="17">
        <v>0</v>
      </c>
      <c r="CK447" s="17">
        <v>0</v>
      </c>
      <c r="CL447" s="17">
        <v>0</v>
      </c>
      <c r="CM447" s="17">
        <v>0</v>
      </c>
      <c r="CN447" s="17">
        <v>0</v>
      </c>
      <c r="CO447" s="17">
        <v>0</v>
      </c>
      <c r="CP447" s="17">
        <v>0</v>
      </c>
      <c r="CQ447" s="17">
        <v>0</v>
      </c>
      <c r="CR447" s="17">
        <v>0</v>
      </c>
      <c r="CS447" s="17">
        <v>0</v>
      </c>
      <c r="CT447" s="17">
        <v>0</v>
      </c>
      <c r="CU447" s="17">
        <v>0</v>
      </c>
      <c r="CV447" s="17">
        <v>0</v>
      </c>
      <c r="CW447" s="17">
        <v>0</v>
      </c>
      <c r="CX447" s="17">
        <v>0</v>
      </c>
      <c r="CY447" s="17">
        <v>0</v>
      </c>
      <c r="CZ447" s="17">
        <v>0</v>
      </c>
      <c r="DA447" s="17">
        <v>0</v>
      </c>
      <c r="DB447" s="17">
        <v>0</v>
      </c>
      <c r="DC447" s="17">
        <v>0</v>
      </c>
      <c r="DD447" s="17">
        <v>0</v>
      </c>
      <c r="DE447" s="17">
        <v>0</v>
      </c>
      <c r="DF447" s="17">
        <v>0</v>
      </c>
      <c r="DG447" s="17">
        <v>0</v>
      </c>
      <c r="DH447" s="17">
        <v>0</v>
      </c>
      <c r="DI447" s="17">
        <v>0</v>
      </c>
      <c r="DJ447" s="17">
        <v>0</v>
      </c>
      <c r="DK447" s="17">
        <v>0</v>
      </c>
      <c r="DL447" s="17">
        <v>0</v>
      </c>
      <c r="DM447" s="17">
        <v>0</v>
      </c>
      <c r="DN447" s="17">
        <v>0</v>
      </c>
      <c r="DO447" s="17">
        <v>0</v>
      </c>
      <c r="DP447" s="17">
        <v>0</v>
      </c>
      <c r="DQ447" s="17">
        <v>0</v>
      </c>
      <c r="DR447" s="17">
        <v>0</v>
      </c>
      <c r="DS447" s="17">
        <v>0</v>
      </c>
      <c r="DT447" s="17">
        <v>0</v>
      </c>
      <c r="DU447" s="17">
        <v>0</v>
      </c>
      <c r="DV447" s="17">
        <v>0</v>
      </c>
      <c r="DW447" s="17">
        <v>0</v>
      </c>
      <c r="DX447" s="17">
        <v>0</v>
      </c>
      <c r="DY447" s="17">
        <v>0</v>
      </c>
      <c r="DZ447" s="17">
        <v>0</v>
      </c>
      <c r="EA447" s="17">
        <v>0</v>
      </c>
      <c r="EB447" s="17">
        <v>0</v>
      </c>
      <c r="EC447" s="17">
        <v>0</v>
      </c>
      <c r="ED447" s="17">
        <v>0</v>
      </c>
      <c r="EE447" s="17">
        <v>0</v>
      </c>
      <c r="EF447" s="17">
        <v>0</v>
      </c>
      <c r="EG447" s="17">
        <v>0</v>
      </c>
      <c r="EH447" s="17">
        <v>0</v>
      </c>
      <c r="EI447" s="17">
        <v>0</v>
      </c>
      <c r="EJ447" s="17">
        <v>0</v>
      </c>
      <c r="EK447" s="17">
        <v>0</v>
      </c>
      <c r="EL447" s="17">
        <v>0</v>
      </c>
      <c r="EM447" s="17">
        <v>0</v>
      </c>
      <c r="EN447" s="17">
        <v>0</v>
      </c>
      <c r="EO447" s="17">
        <v>0</v>
      </c>
      <c r="EP447" s="17">
        <v>0</v>
      </c>
      <c r="EQ447" s="17">
        <v>0</v>
      </c>
      <c r="ER447" s="17">
        <v>0</v>
      </c>
      <c r="ES447" s="17">
        <v>0</v>
      </c>
      <c r="ET447" s="17">
        <v>0</v>
      </c>
      <c r="EU447" s="17">
        <v>0</v>
      </c>
      <c r="EV447" s="17">
        <v>0</v>
      </c>
      <c r="EW447" s="17">
        <v>0</v>
      </c>
      <c r="EX447" s="17">
        <v>0</v>
      </c>
      <c r="EY447" s="17">
        <v>0</v>
      </c>
      <c r="EZ447" s="17">
        <v>0</v>
      </c>
      <c r="FA447" s="17">
        <v>0</v>
      </c>
      <c r="FB447" s="17">
        <v>0</v>
      </c>
      <c r="FC447" s="17">
        <v>0</v>
      </c>
      <c r="FD447" s="17">
        <v>0</v>
      </c>
      <c r="FE447" s="17">
        <v>0</v>
      </c>
      <c r="FF447" s="17">
        <v>0</v>
      </c>
      <c r="FG447" s="17">
        <v>0</v>
      </c>
      <c r="FH447" s="17">
        <v>0</v>
      </c>
      <c r="FI447" s="17">
        <v>0</v>
      </c>
      <c r="FJ447" s="17">
        <v>0</v>
      </c>
      <c r="FK447" s="17">
        <v>0</v>
      </c>
      <c r="FL447" s="17">
        <v>0</v>
      </c>
      <c r="FM447" s="17">
        <v>0</v>
      </c>
      <c r="FN447" s="17">
        <v>0</v>
      </c>
      <c r="FO447" s="17">
        <v>0</v>
      </c>
      <c r="FP447" s="17">
        <v>0</v>
      </c>
      <c r="FQ447" s="17">
        <v>0</v>
      </c>
      <c r="FR447" s="17">
        <v>0</v>
      </c>
      <c r="FS447" s="17">
        <v>0</v>
      </c>
      <c r="FT447" s="17">
        <v>0</v>
      </c>
      <c r="FU447" s="17">
        <v>0</v>
      </c>
      <c r="FV447" s="17">
        <v>0</v>
      </c>
      <c r="FW447" s="17">
        <v>0</v>
      </c>
      <c r="FX447" s="17">
        <v>0</v>
      </c>
      <c r="FY447" s="17">
        <v>0</v>
      </c>
      <c r="FZ447" s="17">
        <v>0</v>
      </c>
      <c r="GA447" s="17">
        <v>0</v>
      </c>
      <c r="GB447" s="17">
        <v>0</v>
      </c>
      <c r="GC447" s="17">
        <v>0</v>
      </c>
      <c r="GD447" s="17">
        <v>0</v>
      </c>
      <c r="GE447" s="17">
        <v>0</v>
      </c>
      <c r="GF447" s="17">
        <v>0</v>
      </c>
      <c r="GG447" s="17">
        <v>0</v>
      </c>
      <c r="GH447" s="17">
        <v>0</v>
      </c>
      <c r="GI447" s="17">
        <v>0</v>
      </c>
      <c r="GJ447" s="17">
        <v>0</v>
      </c>
      <c r="GK447" s="17">
        <v>0</v>
      </c>
      <c r="GL447" s="17">
        <v>0</v>
      </c>
      <c r="GM447" s="17">
        <v>0</v>
      </c>
      <c r="GN447" s="17">
        <v>0</v>
      </c>
      <c r="GO447" s="17">
        <v>0</v>
      </c>
      <c r="GP447" s="17">
        <v>0</v>
      </c>
      <c r="GQ447" s="17">
        <v>0</v>
      </c>
      <c r="GR447" s="17">
        <v>0</v>
      </c>
      <c r="GS447" s="17">
        <v>0</v>
      </c>
      <c r="GT447" s="17">
        <v>0</v>
      </c>
      <c r="GU447" s="17">
        <v>0</v>
      </c>
      <c r="GV447" s="17">
        <v>0</v>
      </c>
      <c r="GW447" s="17">
        <v>0</v>
      </c>
      <c r="GX447" s="17">
        <v>0</v>
      </c>
      <c r="GY447" s="17">
        <v>0</v>
      </c>
      <c r="GZ447" s="17">
        <v>0</v>
      </c>
      <c r="HA447" s="17">
        <v>0</v>
      </c>
      <c r="HB447" s="17">
        <v>0</v>
      </c>
      <c r="HC447" s="17">
        <v>0</v>
      </c>
      <c r="HD447" s="17">
        <v>0</v>
      </c>
      <c r="HE447" s="17">
        <v>0</v>
      </c>
      <c r="HF447" s="17">
        <v>0</v>
      </c>
      <c r="HG447" s="17">
        <v>0</v>
      </c>
      <c r="HH447" s="17">
        <v>0</v>
      </c>
      <c r="HI447" s="17">
        <v>0</v>
      </c>
      <c r="HJ447" s="17">
        <v>0</v>
      </c>
      <c r="HK447" s="17">
        <v>0</v>
      </c>
      <c r="HL447" s="17">
        <v>0</v>
      </c>
      <c r="HM447" s="17">
        <v>0</v>
      </c>
      <c r="HN447" s="17">
        <v>0</v>
      </c>
      <c r="HO447" s="17">
        <v>0</v>
      </c>
      <c r="HP447" s="17">
        <v>0</v>
      </c>
      <c r="HQ447" s="17">
        <v>0</v>
      </c>
      <c r="HR447" s="17">
        <v>0</v>
      </c>
      <c r="HS447" s="17">
        <v>0</v>
      </c>
      <c r="HT447" s="17">
        <v>0</v>
      </c>
      <c r="HU447" s="17">
        <v>0</v>
      </c>
      <c r="HV447" s="17">
        <v>0</v>
      </c>
      <c r="HW447" s="17">
        <v>0</v>
      </c>
      <c r="HX447" s="17">
        <v>0</v>
      </c>
      <c r="HY447" s="17">
        <v>0</v>
      </c>
      <c r="HZ447" s="17">
        <v>0</v>
      </c>
      <c r="IA447" s="17">
        <v>0</v>
      </c>
      <c r="IB447" s="17">
        <v>0</v>
      </c>
      <c r="IC447" s="17">
        <v>0</v>
      </c>
      <c r="ID447" s="17">
        <v>0</v>
      </c>
      <c r="IE447" s="17">
        <v>0</v>
      </c>
      <c r="IF447" s="17">
        <v>0</v>
      </c>
      <c r="IG447" s="17">
        <v>0</v>
      </c>
      <c r="IH447" s="17">
        <v>0</v>
      </c>
      <c r="II447" s="17">
        <v>0</v>
      </c>
      <c r="IJ447" s="17">
        <v>0</v>
      </c>
      <c r="IK447" s="17">
        <v>0</v>
      </c>
      <c r="IL447" s="17">
        <v>0</v>
      </c>
      <c r="IM447" s="17">
        <v>0</v>
      </c>
      <c r="IN447" s="17">
        <v>0</v>
      </c>
      <c r="IO447" s="17">
        <v>0</v>
      </c>
      <c r="IP447" s="17">
        <v>0</v>
      </c>
      <c r="IQ447" s="17">
        <v>0</v>
      </c>
      <c r="IR447" s="17">
        <v>0</v>
      </c>
      <c r="IS447" s="17">
        <v>0</v>
      </c>
      <c r="IT447" s="17">
        <v>0</v>
      </c>
      <c r="IU447" s="17">
        <v>0</v>
      </c>
      <c r="IV447" s="17">
        <v>0</v>
      </c>
      <c r="IW447" s="17">
        <v>0</v>
      </c>
      <c r="IX447" s="17">
        <v>0</v>
      </c>
      <c r="IY447" s="17">
        <v>0</v>
      </c>
      <c r="IZ447" s="17">
        <v>0</v>
      </c>
      <c r="JA447" s="17">
        <v>0</v>
      </c>
      <c r="JB447" s="17">
        <v>0</v>
      </c>
      <c r="JC447" s="17">
        <v>0</v>
      </c>
      <c r="JD447" s="17">
        <v>0</v>
      </c>
      <c r="JE447" s="17">
        <v>0</v>
      </c>
      <c r="JF447" s="17">
        <v>0</v>
      </c>
      <c r="JG447" s="17">
        <v>0</v>
      </c>
      <c r="JH447" s="17">
        <v>0</v>
      </c>
      <c r="JI447" s="17">
        <v>0</v>
      </c>
      <c r="JJ447" s="17">
        <v>0</v>
      </c>
      <c r="JK447" s="17">
        <v>0</v>
      </c>
      <c r="JL447" s="17">
        <v>0</v>
      </c>
      <c r="JM447" s="17">
        <v>0</v>
      </c>
      <c r="JN447" s="17">
        <v>0</v>
      </c>
      <c r="JO447" s="17">
        <v>0</v>
      </c>
      <c r="JP447" s="17">
        <v>0</v>
      </c>
      <c r="JQ447" s="17">
        <v>0</v>
      </c>
      <c r="JR447" s="17">
        <v>0</v>
      </c>
      <c r="JS447" s="17">
        <v>0</v>
      </c>
      <c r="JT447" s="17">
        <v>0</v>
      </c>
      <c r="JU447" s="17">
        <v>0</v>
      </c>
      <c r="JV447" s="17">
        <v>0</v>
      </c>
      <c r="JW447" s="17">
        <v>0</v>
      </c>
      <c r="JX447" s="17">
        <v>0</v>
      </c>
      <c r="JY447" s="17">
        <v>0</v>
      </c>
    </row>
    <row r="448" spans="1:285" x14ac:dyDescent="0.15">
      <c r="A448" s="17" t="s">
        <v>966</v>
      </c>
      <c r="B448" s="17" t="s">
        <v>967</v>
      </c>
      <c r="C448" s="17">
        <v>0</v>
      </c>
      <c r="D448" s="17">
        <v>0</v>
      </c>
      <c r="E448" s="17">
        <v>0</v>
      </c>
      <c r="F448" s="17">
        <v>0</v>
      </c>
      <c r="G448" s="17">
        <v>0</v>
      </c>
      <c r="H448" s="17">
        <v>0</v>
      </c>
      <c r="I448" s="17">
        <v>36.1</v>
      </c>
      <c r="J448" s="17">
        <v>36.1</v>
      </c>
      <c r="K448" s="17">
        <v>36.1</v>
      </c>
      <c r="L448" s="17">
        <v>36.1</v>
      </c>
      <c r="M448" s="17">
        <v>36.1</v>
      </c>
      <c r="N448" s="17">
        <v>36.200000000000003</v>
      </c>
      <c r="O448" s="17">
        <v>36.25</v>
      </c>
      <c r="P448" s="17">
        <v>36.25</v>
      </c>
      <c r="Q448" s="17">
        <v>36.200000000000003</v>
      </c>
      <c r="R448" s="17">
        <v>36.159999999999997</v>
      </c>
      <c r="S448" s="17">
        <v>36.18</v>
      </c>
      <c r="T448" s="17">
        <v>36.159999999999997</v>
      </c>
      <c r="U448" s="17">
        <v>36.19</v>
      </c>
      <c r="V448" s="17">
        <v>36.17</v>
      </c>
      <c r="W448" s="17">
        <v>36.15</v>
      </c>
      <c r="X448" s="17">
        <v>36.14</v>
      </c>
      <c r="Y448" s="17">
        <v>36.18</v>
      </c>
      <c r="Z448" s="17">
        <v>36.200000000000003</v>
      </c>
      <c r="AA448" s="17">
        <v>36.200000000000003</v>
      </c>
      <c r="AB448" s="17">
        <v>0</v>
      </c>
      <c r="AC448" s="17">
        <v>0</v>
      </c>
      <c r="AD448" s="17">
        <v>0</v>
      </c>
      <c r="AE448" s="17">
        <v>0</v>
      </c>
      <c r="AF448" s="17">
        <v>0</v>
      </c>
      <c r="AG448" s="17">
        <v>0</v>
      </c>
      <c r="AH448" s="17">
        <v>0</v>
      </c>
      <c r="AI448" s="17">
        <v>0</v>
      </c>
      <c r="AJ448" s="17">
        <v>0</v>
      </c>
      <c r="AK448" s="17">
        <v>0</v>
      </c>
      <c r="AL448" s="17">
        <v>0</v>
      </c>
      <c r="AM448" s="17">
        <v>0</v>
      </c>
      <c r="AN448" s="17">
        <v>0</v>
      </c>
      <c r="AO448" s="17">
        <v>0</v>
      </c>
      <c r="AP448" s="17">
        <v>0</v>
      </c>
      <c r="AQ448" s="17">
        <v>0</v>
      </c>
      <c r="AR448" s="17">
        <v>0</v>
      </c>
      <c r="AS448" s="17">
        <v>0</v>
      </c>
      <c r="AT448" s="17">
        <v>0</v>
      </c>
      <c r="AU448" s="17">
        <v>0</v>
      </c>
      <c r="AV448" s="17">
        <v>0</v>
      </c>
      <c r="AW448" s="17">
        <v>0</v>
      </c>
      <c r="AX448" s="17">
        <v>0</v>
      </c>
      <c r="AY448" s="17">
        <v>0</v>
      </c>
      <c r="AZ448" s="17">
        <v>0</v>
      </c>
      <c r="BA448" s="17">
        <v>0</v>
      </c>
      <c r="BB448" s="17">
        <v>0</v>
      </c>
      <c r="BC448" s="17">
        <v>0</v>
      </c>
      <c r="BD448" s="17">
        <v>0</v>
      </c>
      <c r="BE448" s="17">
        <v>0</v>
      </c>
      <c r="BF448" s="17">
        <v>0</v>
      </c>
      <c r="BG448" s="17">
        <v>0</v>
      </c>
      <c r="BH448" s="17">
        <v>0</v>
      </c>
      <c r="BI448" s="17">
        <v>0</v>
      </c>
      <c r="BJ448" s="17">
        <v>0</v>
      </c>
      <c r="BK448" s="17">
        <v>0</v>
      </c>
      <c r="BL448" s="17">
        <v>0</v>
      </c>
      <c r="BM448" s="17">
        <v>0</v>
      </c>
      <c r="BN448" s="17">
        <v>0</v>
      </c>
      <c r="BO448" s="17">
        <v>0</v>
      </c>
      <c r="BP448" s="17">
        <v>0</v>
      </c>
      <c r="BQ448" s="17">
        <v>0</v>
      </c>
      <c r="BR448" s="17">
        <v>0</v>
      </c>
      <c r="BS448" s="17">
        <v>0</v>
      </c>
      <c r="BT448" s="17">
        <v>0</v>
      </c>
      <c r="BU448" s="17">
        <v>0</v>
      </c>
      <c r="BV448" s="17">
        <v>0</v>
      </c>
      <c r="BW448" s="17">
        <v>0</v>
      </c>
      <c r="BX448" s="17">
        <v>0</v>
      </c>
      <c r="BY448" s="17">
        <v>0</v>
      </c>
      <c r="BZ448" s="17">
        <v>0</v>
      </c>
      <c r="CA448" s="17">
        <v>0</v>
      </c>
      <c r="CB448" s="17">
        <v>0</v>
      </c>
      <c r="CC448" s="17">
        <v>0</v>
      </c>
      <c r="CD448" s="17">
        <v>0</v>
      </c>
      <c r="CE448" s="17">
        <v>0</v>
      </c>
      <c r="CF448" s="17">
        <v>0</v>
      </c>
      <c r="CG448" s="17">
        <v>0</v>
      </c>
      <c r="CH448" s="17">
        <v>0</v>
      </c>
      <c r="CI448" s="17">
        <v>0</v>
      </c>
      <c r="CJ448" s="17">
        <v>0</v>
      </c>
      <c r="CK448" s="17">
        <v>0</v>
      </c>
      <c r="CL448" s="17">
        <v>0</v>
      </c>
      <c r="CM448" s="17">
        <v>0</v>
      </c>
      <c r="CN448" s="17">
        <v>0</v>
      </c>
      <c r="CO448" s="17">
        <v>0</v>
      </c>
      <c r="CP448" s="17">
        <v>0</v>
      </c>
      <c r="CQ448" s="17">
        <v>0</v>
      </c>
      <c r="CR448" s="17">
        <v>0</v>
      </c>
      <c r="CS448" s="17">
        <v>0</v>
      </c>
      <c r="CT448" s="17">
        <v>0</v>
      </c>
      <c r="CU448" s="17">
        <v>0</v>
      </c>
      <c r="CV448" s="17">
        <v>0</v>
      </c>
      <c r="CW448" s="17">
        <v>0</v>
      </c>
      <c r="CX448" s="17">
        <v>0</v>
      </c>
      <c r="CY448" s="17">
        <v>0</v>
      </c>
      <c r="CZ448" s="17">
        <v>0</v>
      </c>
      <c r="DA448" s="17">
        <v>0</v>
      </c>
      <c r="DB448" s="17">
        <v>0</v>
      </c>
      <c r="DC448" s="17">
        <v>0</v>
      </c>
      <c r="DD448" s="17">
        <v>0</v>
      </c>
      <c r="DE448" s="17">
        <v>0</v>
      </c>
      <c r="DF448" s="17">
        <v>0</v>
      </c>
      <c r="DG448" s="17">
        <v>0</v>
      </c>
      <c r="DH448" s="17">
        <v>0</v>
      </c>
      <c r="DI448" s="17">
        <v>0</v>
      </c>
      <c r="DJ448" s="17">
        <v>0</v>
      </c>
      <c r="DK448" s="17">
        <v>0</v>
      </c>
      <c r="DL448" s="17">
        <v>0</v>
      </c>
      <c r="DM448" s="17">
        <v>0</v>
      </c>
      <c r="DN448" s="17">
        <v>0</v>
      </c>
      <c r="DO448" s="17">
        <v>0</v>
      </c>
      <c r="DP448" s="17">
        <v>0</v>
      </c>
      <c r="DQ448" s="17">
        <v>0</v>
      </c>
      <c r="DR448" s="17">
        <v>0</v>
      </c>
      <c r="DS448" s="17">
        <v>0</v>
      </c>
      <c r="DT448" s="17">
        <v>0</v>
      </c>
      <c r="DU448" s="17">
        <v>0</v>
      </c>
      <c r="DV448" s="17">
        <v>0</v>
      </c>
      <c r="DW448" s="17">
        <v>0</v>
      </c>
      <c r="DX448" s="17">
        <v>0</v>
      </c>
      <c r="DY448" s="17">
        <v>0</v>
      </c>
      <c r="DZ448" s="17">
        <v>0</v>
      </c>
      <c r="EA448" s="17">
        <v>0</v>
      </c>
      <c r="EB448" s="17">
        <v>0</v>
      </c>
      <c r="EC448" s="17">
        <v>0</v>
      </c>
      <c r="ED448" s="17">
        <v>0</v>
      </c>
      <c r="EE448" s="17">
        <v>0</v>
      </c>
      <c r="EF448" s="17">
        <v>0</v>
      </c>
      <c r="EG448" s="17">
        <v>0</v>
      </c>
      <c r="EH448" s="17">
        <v>0</v>
      </c>
      <c r="EI448" s="17">
        <v>0</v>
      </c>
      <c r="EJ448" s="17">
        <v>0</v>
      </c>
      <c r="EK448" s="17">
        <v>0</v>
      </c>
      <c r="EL448" s="17">
        <v>0</v>
      </c>
      <c r="EM448" s="17">
        <v>0</v>
      </c>
      <c r="EN448" s="17">
        <v>0</v>
      </c>
      <c r="EO448" s="17">
        <v>0</v>
      </c>
      <c r="EP448" s="17">
        <v>0</v>
      </c>
      <c r="EQ448" s="17">
        <v>0</v>
      </c>
      <c r="ER448" s="17">
        <v>0</v>
      </c>
      <c r="ES448" s="17">
        <v>0</v>
      </c>
      <c r="ET448" s="17">
        <v>0</v>
      </c>
      <c r="EU448" s="17">
        <v>0</v>
      </c>
      <c r="EV448" s="17">
        <v>0</v>
      </c>
      <c r="EW448" s="17">
        <v>0</v>
      </c>
      <c r="EX448" s="17">
        <v>0</v>
      </c>
      <c r="EY448" s="17">
        <v>0</v>
      </c>
      <c r="EZ448" s="17">
        <v>0</v>
      </c>
      <c r="FA448" s="17">
        <v>0</v>
      </c>
      <c r="FB448" s="17">
        <v>0</v>
      </c>
      <c r="FC448" s="17">
        <v>0</v>
      </c>
      <c r="FD448" s="17">
        <v>0</v>
      </c>
      <c r="FE448" s="17">
        <v>0</v>
      </c>
      <c r="FF448" s="17">
        <v>0</v>
      </c>
      <c r="FG448" s="17">
        <v>0</v>
      </c>
      <c r="FH448" s="17">
        <v>0</v>
      </c>
      <c r="FI448" s="17">
        <v>0</v>
      </c>
      <c r="FJ448" s="17">
        <v>0</v>
      </c>
      <c r="FK448" s="17">
        <v>0</v>
      </c>
      <c r="FL448" s="17">
        <v>0</v>
      </c>
      <c r="FM448" s="17">
        <v>0</v>
      </c>
      <c r="FN448" s="17">
        <v>0</v>
      </c>
      <c r="FO448" s="17">
        <v>0</v>
      </c>
      <c r="FP448" s="17">
        <v>0</v>
      </c>
      <c r="FQ448" s="17">
        <v>0</v>
      </c>
      <c r="FR448" s="17">
        <v>0</v>
      </c>
      <c r="FS448" s="17">
        <v>0</v>
      </c>
      <c r="FT448" s="17">
        <v>0</v>
      </c>
      <c r="FU448" s="17">
        <v>0</v>
      </c>
      <c r="FV448" s="17">
        <v>0</v>
      </c>
      <c r="FW448" s="17">
        <v>0</v>
      </c>
      <c r="FX448" s="17">
        <v>0</v>
      </c>
      <c r="FY448" s="17">
        <v>0</v>
      </c>
      <c r="FZ448" s="17">
        <v>0</v>
      </c>
      <c r="GA448" s="17">
        <v>0</v>
      </c>
      <c r="GB448" s="17">
        <v>0</v>
      </c>
      <c r="GC448" s="17">
        <v>0</v>
      </c>
      <c r="GD448" s="17">
        <v>0</v>
      </c>
      <c r="GE448" s="17">
        <v>0</v>
      </c>
      <c r="GF448" s="17">
        <v>0</v>
      </c>
      <c r="GG448" s="17">
        <v>0</v>
      </c>
      <c r="GH448" s="17">
        <v>0</v>
      </c>
      <c r="GI448" s="17">
        <v>0</v>
      </c>
      <c r="GJ448" s="17">
        <v>0</v>
      </c>
      <c r="GK448" s="17">
        <v>0</v>
      </c>
      <c r="GL448" s="17">
        <v>0</v>
      </c>
      <c r="GM448" s="17">
        <v>0</v>
      </c>
      <c r="GN448" s="17">
        <v>0</v>
      </c>
      <c r="GO448" s="17">
        <v>0</v>
      </c>
      <c r="GP448" s="17">
        <v>0</v>
      </c>
      <c r="GQ448" s="17">
        <v>0</v>
      </c>
      <c r="GR448" s="17">
        <v>0</v>
      </c>
      <c r="GS448" s="17">
        <v>0</v>
      </c>
      <c r="GT448" s="17">
        <v>0</v>
      </c>
      <c r="GU448" s="17">
        <v>0</v>
      </c>
      <c r="GV448" s="17">
        <v>0</v>
      </c>
      <c r="GW448" s="17">
        <v>0</v>
      </c>
      <c r="GX448" s="17">
        <v>0</v>
      </c>
      <c r="GY448" s="17">
        <v>0</v>
      </c>
      <c r="GZ448" s="17">
        <v>0</v>
      </c>
      <c r="HA448" s="17">
        <v>0</v>
      </c>
      <c r="HB448" s="17">
        <v>0</v>
      </c>
      <c r="HC448" s="17">
        <v>0</v>
      </c>
      <c r="HD448" s="17">
        <v>0</v>
      </c>
      <c r="HE448" s="17">
        <v>0</v>
      </c>
      <c r="HF448" s="17">
        <v>0</v>
      </c>
      <c r="HG448" s="17">
        <v>0</v>
      </c>
      <c r="HH448" s="17">
        <v>0</v>
      </c>
      <c r="HI448" s="17">
        <v>0</v>
      </c>
      <c r="HJ448" s="17">
        <v>0</v>
      </c>
      <c r="HK448" s="17">
        <v>0</v>
      </c>
      <c r="HL448" s="17">
        <v>0</v>
      </c>
      <c r="HM448" s="17">
        <v>0</v>
      </c>
      <c r="HN448" s="17">
        <v>0</v>
      </c>
      <c r="HO448" s="17">
        <v>0</v>
      </c>
      <c r="HP448" s="17">
        <v>0</v>
      </c>
      <c r="HQ448" s="17">
        <v>0</v>
      </c>
      <c r="HR448" s="17">
        <v>0</v>
      </c>
      <c r="HS448" s="17">
        <v>0</v>
      </c>
      <c r="HT448" s="17">
        <v>0</v>
      </c>
      <c r="HU448" s="17">
        <v>0</v>
      </c>
      <c r="HV448" s="17">
        <v>0</v>
      </c>
      <c r="HW448" s="17">
        <v>0</v>
      </c>
      <c r="HX448" s="17">
        <v>0</v>
      </c>
      <c r="HY448" s="17">
        <v>0</v>
      </c>
      <c r="HZ448" s="17">
        <v>0</v>
      </c>
      <c r="IA448" s="17">
        <v>0</v>
      </c>
      <c r="IB448" s="17">
        <v>0</v>
      </c>
      <c r="IC448" s="17">
        <v>0</v>
      </c>
      <c r="ID448" s="17">
        <v>0</v>
      </c>
      <c r="IE448" s="17">
        <v>0</v>
      </c>
      <c r="IF448" s="17">
        <v>0</v>
      </c>
      <c r="IG448" s="17">
        <v>0</v>
      </c>
      <c r="IH448" s="17">
        <v>0</v>
      </c>
      <c r="II448" s="17">
        <v>0</v>
      </c>
      <c r="IJ448" s="17">
        <v>0</v>
      </c>
      <c r="IK448" s="17">
        <v>0</v>
      </c>
      <c r="IL448" s="17">
        <v>0</v>
      </c>
      <c r="IM448" s="17">
        <v>0</v>
      </c>
      <c r="IN448" s="17">
        <v>0</v>
      </c>
      <c r="IO448" s="17">
        <v>0</v>
      </c>
      <c r="IP448" s="17">
        <v>0</v>
      </c>
      <c r="IQ448" s="17">
        <v>0</v>
      </c>
      <c r="IR448" s="17">
        <v>0</v>
      </c>
      <c r="IS448" s="17">
        <v>0</v>
      </c>
      <c r="IT448" s="17">
        <v>0</v>
      </c>
      <c r="IU448" s="17">
        <v>0</v>
      </c>
      <c r="IV448" s="17">
        <v>0</v>
      </c>
      <c r="IW448" s="17">
        <v>0</v>
      </c>
      <c r="IX448" s="17">
        <v>0</v>
      </c>
      <c r="IY448" s="17">
        <v>0</v>
      </c>
      <c r="IZ448" s="17">
        <v>0</v>
      </c>
      <c r="JA448" s="17">
        <v>0</v>
      </c>
      <c r="JB448" s="17">
        <v>0</v>
      </c>
      <c r="JC448" s="17">
        <v>0</v>
      </c>
      <c r="JD448" s="17">
        <v>0</v>
      </c>
      <c r="JE448" s="17">
        <v>0</v>
      </c>
      <c r="JF448" s="17">
        <v>0</v>
      </c>
      <c r="JG448" s="17">
        <v>0</v>
      </c>
      <c r="JH448" s="17">
        <v>0</v>
      </c>
      <c r="JI448" s="17">
        <v>0</v>
      </c>
      <c r="JJ448" s="17">
        <v>0</v>
      </c>
      <c r="JK448" s="17">
        <v>0</v>
      </c>
      <c r="JL448" s="17">
        <v>0</v>
      </c>
      <c r="JM448" s="17">
        <v>0</v>
      </c>
      <c r="JN448" s="17">
        <v>0</v>
      </c>
      <c r="JO448" s="17">
        <v>0</v>
      </c>
      <c r="JP448" s="17">
        <v>0</v>
      </c>
      <c r="JQ448" s="17">
        <v>0</v>
      </c>
      <c r="JR448" s="17">
        <v>0</v>
      </c>
      <c r="JS448" s="17">
        <v>0</v>
      </c>
      <c r="JT448" s="17">
        <v>0</v>
      </c>
      <c r="JU448" s="17">
        <v>0</v>
      </c>
      <c r="JV448" s="17">
        <v>0</v>
      </c>
      <c r="JW448" s="17">
        <v>0</v>
      </c>
      <c r="JX448" s="17">
        <v>0</v>
      </c>
      <c r="JY448" s="17">
        <v>0</v>
      </c>
    </row>
    <row r="449" spans="1:285" x14ac:dyDescent="0.15">
      <c r="A449" s="17" t="s">
        <v>485</v>
      </c>
      <c r="B449" s="17" t="s">
        <v>486</v>
      </c>
      <c r="C449" s="17">
        <v>0</v>
      </c>
      <c r="D449" s="17">
        <v>0</v>
      </c>
      <c r="E449" s="17">
        <v>0</v>
      </c>
      <c r="F449" s="17">
        <v>0</v>
      </c>
      <c r="G449" s="17">
        <v>0</v>
      </c>
      <c r="H449" s="17">
        <v>0</v>
      </c>
      <c r="I449" s="17">
        <v>9.86</v>
      </c>
      <c r="J449" s="17">
        <v>9.86</v>
      </c>
      <c r="K449" s="17">
        <v>9.86</v>
      </c>
      <c r="L449" s="17">
        <v>9.86</v>
      </c>
      <c r="M449" s="17">
        <v>9.86</v>
      </c>
      <c r="N449" s="17">
        <v>9.8699999999999992</v>
      </c>
      <c r="O449" s="17">
        <v>9.8800000000000008</v>
      </c>
      <c r="P449" s="17">
        <v>9.8800000000000008</v>
      </c>
      <c r="Q449" s="17">
        <v>9.8699999999999992</v>
      </c>
      <c r="R449" s="17">
        <v>9.8699999999999992</v>
      </c>
      <c r="S449" s="17">
        <v>9.8800000000000008</v>
      </c>
      <c r="T449" s="17">
        <v>9.8800000000000008</v>
      </c>
      <c r="U449" s="17">
        <v>9.8800000000000008</v>
      </c>
      <c r="V449" s="17">
        <v>9.8699999999999992</v>
      </c>
      <c r="W449" s="17">
        <v>9.86</v>
      </c>
      <c r="X449" s="17">
        <v>9.86</v>
      </c>
      <c r="Y449" s="17">
        <v>9.8699999999999992</v>
      </c>
      <c r="Z449" s="17">
        <v>9.8800000000000008</v>
      </c>
      <c r="AA449" s="17">
        <v>9.8800000000000008</v>
      </c>
      <c r="AB449" s="17">
        <v>0</v>
      </c>
      <c r="AC449" s="17">
        <v>0</v>
      </c>
      <c r="AD449" s="17">
        <v>0</v>
      </c>
      <c r="AE449" s="17">
        <v>0</v>
      </c>
      <c r="AF449" s="17">
        <v>0</v>
      </c>
      <c r="AG449" s="17">
        <v>0</v>
      </c>
      <c r="AH449" s="17">
        <v>0</v>
      </c>
      <c r="AI449" s="17">
        <v>0</v>
      </c>
      <c r="AJ449" s="17">
        <v>0</v>
      </c>
      <c r="AK449" s="17">
        <v>0</v>
      </c>
      <c r="AL449" s="17">
        <v>0</v>
      </c>
      <c r="AM449" s="17">
        <v>0</v>
      </c>
      <c r="AN449" s="17">
        <v>0</v>
      </c>
      <c r="AO449" s="17">
        <v>0</v>
      </c>
      <c r="AP449" s="17">
        <v>0</v>
      </c>
      <c r="AQ449" s="17">
        <v>0</v>
      </c>
      <c r="AR449" s="17">
        <v>0</v>
      </c>
      <c r="AS449" s="17">
        <v>0</v>
      </c>
      <c r="AT449" s="17">
        <v>0</v>
      </c>
      <c r="AU449" s="17">
        <v>0</v>
      </c>
      <c r="AV449" s="17">
        <v>0</v>
      </c>
      <c r="AW449" s="17">
        <v>0</v>
      </c>
      <c r="AX449" s="17">
        <v>0</v>
      </c>
      <c r="AY449" s="17">
        <v>0</v>
      </c>
      <c r="AZ449" s="17">
        <v>0</v>
      </c>
      <c r="BA449" s="17">
        <v>0</v>
      </c>
      <c r="BB449" s="17">
        <v>0</v>
      </c>
      <c r="BC449" s="17">
        <v>0</v>
      </c>
      <c r="BD449" s="17">
        <v>0</v>
      </c>
      <c r="BE449" s="17">
        <v>0</v>
      </c>
      <c r="BF449" s="17">
        <v>0</v>
      </c>
      <c r="BG449" s="17">
        <v>0</v>
      </c>
      <c r="BH449" s="17">
        <v>0</v>
      </c>
      <c r="BI449" s="17">
        <v>0</v>
      </c>
      <c r="BJ449" s="17">
        <v>0</v>
      </c>
      <c r="BK449" s="17">
        <v>0</v>
      </c>
      <c r="BL449" s="17">
        <v>0</v>
      </c>
      <c r="BM449" s="17">
        <v>0</v>
      </c>
      <c r="BN449" s="17">
        <v>0</v>
      </c>
      <c r="BO449" s="17">
        <v>0</v>
      </c>
      <c r="BP449" s="17">
        <v>0</v>
      </c>
      <c r="BQ449" s="17">
        <v>0</v>
      </c>
      <c r="BR449" s="17">
        <v>0</v>
      </c>
      <c r="BS449" s="17">
        <v>0</v>
      </c>
      <c r="BT449" s="17">
        <v>0</v>
      </c>
      <c r="BU449" s="17">
        <v>0</v>
      </c>
      <c r="BV449" s="17">
        <v>0</v>
      </c>
      <c r="BW449" s="17">
        <v>0</v>
      </c>
      <c r="BX449" s="17">
        <v>0</v>
      </c>
      <c r="BY449" s="17">
        <v>0</v>
      </c>
      <c r="BZ449" s="17">
        <v>0</v>
      </c>
      <c r="CA449" s="17">
        <v>0</v>
      </c>
      <c r="CB449" s="17">
        <v>0</v>
      </c>
      <c r="CC449" s="17">
        <v>0</v>
      </c>
      <c r="CD449" s="17">
        <v>0</v>
      </c>
      <c r="CE449" s="17">
        <v>0</v>
      </c>
      <c r="CF449" s="17">
        <v>0</v>
      </c>
      <c r="CG449" s="17">
        <v>0</v>
      </c>
      <c r="CH449" s="17">
        <v>0</v>
      </c>
      <c r="CI449" s="17">
        <v>0</v>
      </c>
      <c r="CJ449" s="17">
        <v>0</v>
      </c>
      <c r="CK449" s="17">
        <v>0</v>
      </c>
      <c r="CL449" s="17">
        <v>0</v>
      </c>
      <c r="CM449" s="17">
        <v>0</v>
      </c>
      <c r="CN449" s="17">
        <v>0</v>
      </c>
      <c r="CO449" s="17">
        <v>0</v>
      </c>
      <c r="CP449" s="17">
        <v>0</v>
      </c>
      <c r="CQ449" s="17">
        <v>0</v>
      </c>
      <c r="CR449" s="17">
        <v>0</v>
      </c>
      <c r="CS449" s="17">
        <v>0</v>
      </c>
      <c r="CT449" s="17">
        <v>0</v>
      </c>
      <c r="CU449" s="17">
        <v>0</v>
      </c>
      <c r="CV449" s="17">
        <v>0</v>
      </c>
      <c r="CW449" s="17">
        <v>0</v>
      </c>
      <c r="CX449" s="17">
        <v>0</v>
      </c>
      <c r="CY449" s="17">
        <v>0</v>
      </c>
      <c r="CZ449" s="17">
        <v>0</v>
      </c>
      <c r="DA449" s="17">
        <v>0</v>
      </c>
      <c r="DB449" s="17">
        <v>0</v>
      </c>
      <c r="DC449" s="17">
        <v>0</v>
      </c>
      <c r="DD449" s="17">
        <v>0</v>
      </c>
      <c r="DE449" s="17">
        <v>0</v>
      </c>
      <c r="DF449" s="17">
        <v>0</v>
      </c>
      <c r="DG449" s="17">
        <v>0</v>
      </c>
      <c r="DH449" s="17">
        <v>0</v>
      </c>
      <c r="DI449" s="17">
        <v>0</v>
      </c>
      <c r="DJ449" s="17">
        <v>0</v>
      </c>
      <c r="DK449" s="17">
        <v>0</v>
      </c>
      <c r="DL449" s="17">
        <v>0</v>
      </c>
      <c r="DM449" s="17">
        <v>0</v>
      </c>
      <c r="DN449" s="17">
        <v>0</v>
      </c>
      <c r="DO449" s="17">
        <v>0</v>
      </c>
      <c r="DP449" s="17">
        <v>0</v>
      </c>
      <c r="DQ449" s="17">
        <v>0</v>
      </c>
      <c r="DR449" s="17">
        <v>0</v>
      </c>
      <c r="DS449" s="17">
        <v>0</v>
      </c>
      <c r="DT449" s="17">
        <v>0</v>
      </c>
      <c r="DU449" s="17">
        <v>0</v>
      </c>
      <c r="DV449" s="17">
        <v>0</v>
      </c>
      <c r="DW449" s="17">
        <v>0</v>
      </c>
      <c r="DX449" s="17">
        <v>0</v>
      </c>
      <c r="DY449" s="17">
        <v>0</v>
      </c>
      <c r="DZ449" s="17">
        <v>0</v>
      </c>
      <c r="EA449" s="17">
        <v>0</v>
      </c>
      <c r="EB449" s="17">
        <v>0</v>
      </c>
      <c r="EC449" s="17">
        <v>0</v>
      </c>
      <c r="ED449" s="17">
        <v>0</v>
      </c>
      <c r="EE449" s="17">
        <v>0</v>
      </c>
      <c r="EF449" s="17">
        <v>0</v>
      </c>
      <c r="EG449" s="17">
        <v>0</v>
      </c>
      <c r="EH449" s="17">
        <v>0</v>
      </c>
      <c r="EI449" s="17">
        <v>0</v>
      </c>
      <c r="EJ449" s="17">
        <v>0</v>
      </c>
      <c r="EK449" s="17">
        <v>0</v>
      </c>
      <c r="EL449" s="17">
        <v>0</v>
      </c>
      <c r="EM449" s="17">
        <v>0</v>
      </c>
      <c r="EN449" s="17">
        <v>0</v>
      </c>
      <c r="EO449" s="17">
        <v>0</v>
      </c>
      <c r="EP449" s="17">
        <v>0</v>
      </c>
      <c r="EQ449" s="17">
        <v>0</v>
      </c>
      <c r="ER449" s="17">
        <v>0</v>
      </c>
      <c r="ES449" s="17">
        <v>0</v>
      </c>
      <c r="ET449" s="17">
        <v>0</v>
      </c>
      <c r="EU449" s="17">
        <v>0</v>
      </c>
      <c r="EV449" s="17">
        <v>0</v>
      </c>
      <c r="EW449" s="17">
        <v>0</v>
      </c>
      <c r="EX449" s="17">
        <v>0</v>
      </c>
      <c r="EY449" s="17">
        <v>0</v>
      </c>
      <c r="EZ449" s="17">
        <v>0</v>
      </c>
      <c r="FA449" s="17">
        <v>0</v>
      </c>
      <c r="FB449" s="17">
        <v>0</v>
      </c>
      <c r="FC449" s="17">
        <v>0</v>
      </c>
      <c r="FD449" s="17">
        <v>0</v>
      </c>
      <c r="FE449" s="17">
        <v>0</v>
      </c>
      <c r="FF449" s="17">
        <v>0</v>
      </c>
      <c r="FG449" s="17">
        <v>0</v>
      </c>
      <c r="FH449" s="17">
        <v>0</v>
      </c>
      <c r="FI449" s="17">
        <v>0</v>
      </c>
      <c r="FJ449" s="17">
        <v>0</v>
      </c>
      <c r="FK449" s="17">
        <v>0</v>
      </c>
      <c r="FL449" s="17">
        <v>0</v>
      </c>
      <c r="FM449" s="17">
        <v>0</v>
      </c>
      <c r="FN449" s="17">
        <v>0</v>
      </c>
      <c r="FO449" s="17">
        <v>0</v>
      </c>
      <c r="FP449" s="17">
        <v>0</v>
      </c>
      <c r="FQ449" s="17">
        <v>0</v>
      </c>
      <c r="FR449" s="17">
        <v>0</v>
      </c>
      <c r="FS449" s="17">
        <v>0</v>
      </c>
      <c r="FT449" s="17">
        <v>0</v>
      </c>
      <c r="FU449" s="17">
        <v>0</v>
      </c>
      <c r="FV449" s="17">
        <v>0</v>
      </c>
      <c r="FW449" s="17">
        <v>0</v>
      </c>
      <c r="FX449" s="17">
        <v>0</v>
      </c>
      <c r="FY449" s="17">
        <v>0</v>
      </c>
      <c r="FZ449" s="17">
        <v>0</v>
      </c>
      <c r="GA449" s="17">
        <v>0</v>
      </c>
      <c r="GB449" s="17">
        <v>0</v>
      </c>
      <c r="GC449" s="17">
        <v>0</v>
      </c>
      <c r="GD449" s="17">
        <v>0</v>
      </c>
      <c r="GE449" s="17">
        <v>0</v>
      </c>
      <c r="GF449" s="17">
        <v>0</v>
      </c>
      <c r="GG449" s="17">
        <v>0</v>
      </c>
      <c r="GH449" s="17">
        <v>0</v>
      </c>
      <c r="GI449" s="17">
        <v>0</v>
      </c>
      <c r="GJ449" s="17">
        <v>0</v>
      </c>
      <c r="GK449" s="17">
        <v>0</v>
      </c>
      <c r="GL449" s="17">
        <v>0</v>
      </c>
      <c r="GM449" s="17">
        <v>0</v>
      </c>
      <c r="GN449" s="17">
        <v>0</v>
      </c>
      <c r="GO449" s="17">
        <v>0</v>
      </c>
      <c r="GP449" s="17">
        <v>0</v>
      </c>
      <c r="GQ449" s="17">
        <v>0</v>
      </c>
      <c r="GR449" s="17">
        <v>0</v>
      </c>
      <c r="GS449" s="17">
        <v>0</v>
      </c>
      <c r="GT449" s="17">
        <v>0</v>
      </c>
      <c r="GU449" s="17">
        <v>0</v>
      </c>
      <c r="GV449" s="17">
        <v>0</v>
      </c>
      <c r="GW449" s="17">
        <v>0</v>
      </c>
      <c r="GX449" s="17">
        <v>0</v>
      </c>
      <c r="GY449" s="17">
        <v>0</v>
      </c>
      <c r="GZ449" s="17">
        <v>0</v>
      </c>
      <c r="HA449" s="17">
        <v>0</v>
      </c>
      <c r="HB449" s="17">
        <v>0</v>
      </c>
      <c r="HC449" s="17">
        <v>0</v>
      </c>
      <c r="HD449" s="17">
        <v>0</v>
      </c>
      <c r="HE449" s="17">
        <v>0</v>
      </c>
      <c r="HF449" s="17">
        <v>0</v>
      </c>
      <c r="HG449" s="17">
        <v>0</v>
      </c>
      <c r="HH449" s="17">
        <v>0</v>
      </c>
      <c r="HI449" s="17">
        <v>0</v>
      </c>
      <c r="HJ449" s="17">
        <v>0</v>
      </c>
      <c r="HK449" s="17">
        <v>0</v>
      </c>
      <c r="HL449" s="17">
        <v>0</v>
      </c>
      <c r="HM449" s="17">
        <v>0</v>
      </c>
      <c r="HN449" s="17">
        <v>0</v>
      </c>
      <c r="HO449" s="17">
        <v>0</v>
      </c>
      <c r="HP449" s="17">
        <v>0</v>
      </c>
      <c r="HQ449" s="17">
        <v>0</v>
      </c>
      <c r="HR449" s="17">
        <v>0</v>
      </c>
      <c r="HS449" s="17">
        <v>0</v>
      </c>
      <c r="HT449" s="17">
        <v>0</v>
      </c>
      <c r="HU449" s="17">
        <v>0</v>
      </c>
      <c r="HV449" s="17">
        <v>0</v>
      </c>
      <c r="HW449" s="17">
        <v>0</v>
      </c>
      <c r="HX449" s="17">
        <v>0</v>
      </c>
      <c r="HY449" s="17">
        <v>0</v>
      </c>
      <c r="HZ449" s="17">
        <v>0</v>
      </c>
      <c r="IA449" s="17">
        <v>0</v>
      </c>
      <c r="IB449" s="17">
        <v>0</v>
      </c>
      <c r="IC449" s="17">
        <v>0</v>
      </c>
      <c r="ID449" s="17">
        <v>0</v>
      </c>
      <c r="IE449" s="17">
        <v>0</v>
      </c>
      <c r="IF449" s="17">
        <v>0</v>
      </c>
      <c r="IG449" s="17">
        <v>0</v>
      </c>
      <c r="IH449" s="17">
        <v>0</v>
      </c>
      <c r="II449" s="17">
        <v>0</v>
      </c>
      <c r="IJ449" s="17">
        <v>0</v>
      </c>
      <c r="IK449" s="17">
        <v>0</v>
      </c>
      <c r="IL449" s="17">
        <v>0</v>
      </c>
      <c r="IM449" s="17">
        <v>0</v>
      </c>
      <c r="IN449" s="17">
        <v>0</v>
      </c>
      <c r="IO449" s="17">
        <v>0</v>
      </c>
      <c r="IP449" s="17">
        <v>0</v>
      </c>
      <c r="IQ449" s="17">
        <v>0</v>
      </c>
      <c r="IR449" s="17">
        <v>0</v>
      </c>
      <c r="IS449" s="17">
        <v>0</v>
      </c>
      <c r="IT449" s="17">
        <v>0</v>
      </c>
      <c r="IU449" s="17">
        <v>0</v>
      </c>
      <c r="IV449" s="17">
        <v>0</v>
      </c>
      <c r="IW449" s="17">
        <v>0</v>
      </c>
      <c r="IX449" s="17">
        <v>0</v>
      </c>
      <c r="IY449" s="17">
        <v>0</v>
      </c>
      <c r="IZ449" s="17">
        <v>0</v>
      </c>
      <c r="JA449" s="17">
        <v>0</v>
      </c>
      <c r="JB449" s="17">
        <v>0</v>
      </c>
      <c r="JC449" s="17">
        <v>0</v>
      </c>
      <c r="JD449" s="17">
        <v>0</v>
      </c>
      <c r="JE449" s="17">
        <v>0</v>
      </c>
      <c r="JF449" s="17">
        <v>0</v>
      </c>
      <c r="JG449" s="17">
        <v>0</v>
      </c>
      <c r="JH449" s="17">
        <v>0</v>
      </c>
      <c r="JI449" s="17">
        <v>0</v>
      </c>
      <c r="JJ449" s="17">
        <v>0</v>
      </c>
      <c r="JK449" s="17">
        <v>0</v>
      </c>
      <c r="JL449" s="17">
        <v>0</v>
      </c>
      <c r="JM449" s="17">
        <v>0</v>
      </c>
      <c r="JN449" s="17">
        <v>0</v>
      </c>
      <c r="JO449" s="17">
        <v>0</v>
      </c>
      <c r="JP449" s="17">
        <v>0</v>
      </c>
      <c r="JQ449" s="17">
        <v>0</v>
      </c>
      <c r="JR449" s="17">
        <v>0</v>
      </c>
      <c r="JS449" s="17">
        <v>0</v>
      </c>
      <c r="JT449" s="17">
        <v>0</v>
      </c>
      <c r="JU449" s="17">
        <v>0</v>
      </c>
      <c r="JV449" s="17">
        <v>0</v>
      </c>
      <c r="JW449" s="17">
        <v>0</v>
      </c>
      <c r="JX449" s="17">
        <v>0</v>
      </c>
      <c r="JY449" s="17">
        <v>0</v>
      </c>
    </row>
    <row r="450" spans="1:285" x14ac:dyDescent="0.15">
      <c r="A450" s="17" t="s">
        <v>210</v>
      </c>
      <c r="B450" s="17" t="s">
        <v>211</v>
      </c>
      <c r="C450" s="17">
        <v>0</v>
      </c>
      <c r="D450" s="17">
        <v>141.31</v>
      </c>
      <c r="E450" s="17">
        <v>141.31</v>
      </c>
      <c r="F450" s="17">
        <v>141.31</v>
      </c>
      <c r="G450" s="17">
        <v>141.31</v>
      </c>
      <c r="H450" s="17">
        <v>141.31</v>
      </c>
      <c r="I450" s="17">
        <v>155.44</v>
      </c>
      <c r="J450" s="17">
        <v>155.44</v>
      </c>
      <c r="K450" s="17">
        <v>155.44</v>
      </c>
      <c r="L450" s="17">
        <v>155.44</v>
      </c>
      <c r="M450" s="17">
        <v>155.44</v>
      </c>
      <c r="N450" s="17">
        <v>155.44</v>
      </c>
      <c r="O450" s="17">
        <v>155.44</v>
      </c>
      <c r="P450" s="17">
        <v>155.44</v>
      </c>
      <c r="Q450" s="17">
        <v>155.44</v>
      </c>
      <c r="R450" s="17">
        <v>155.44</v>
      </c>
      <c r="S450" s="17">
        <v>155.44</v>
      </c>
      <c r="T450" s="17">
        <v>155.44</v>
      </c>
      <c r="U450" s="17">
        <v>155.44</v>
      </c>
      <c r="V450" s="17">
        <v>155.44</v>
      </c>
      <c r="W450" s="17">
        <v>155.44</v>
      </c>
      <c r="X450" s="17">
        <v>155.44</v>
      </c>
      <c r="Y450" s="17">
        <v>155.44</v>
      </c>
      <c r="Z450" s="17">
        <v>155.44</v>
      </c>
      <c r="AA450" s="17">
        <v>155.44</v>
      </c>
      <c r="AB450" s="17">
        <v>0</v>
      </c>
      <c r="AC450" s="17">
        <v>0</v>
      </c>
      <c r="AD450" s="17">
        <v>0</v>
      </c>
      <c r="AE450" s="17">
        <v>0</v>
      </c>
      <c r="AF450" s="17">
        <v>0</v>
      </c>
      <c r="AG450" s="17">
        <v>0</v>
      </c>
      <c r="AH450" s="17">
        <v>0</v>
      </c>
      <c r="AI450" s="17">
        <v>0</v>
      </c>
      <c r="AJ450" s="17">
        <v>0</v>
      </c>
      <c r="AK450" s="17">
        <v>0</v>
      </c>
      <c r="AL450" s="17">
        <v>0</v>
      </c>
      <c r="AM450" s="17">
        <v>0</v>
      </c>
      <c r="AN450" s="17">
        <v>0</v>
      </c>
      <c r="AO450" s="17">
        <v>0</v>
      </c>
      <c r="AP450" s="17">
        <v>0</v>
      </c>
      <c r="AQ450" s="17">
        <v>0</v>
      </c>
      <c r="AR450" s="17">
        <v>0</v>
      </c>
      <c r="AS450" s="17">
        <v>0</v>
      </c>
      <c r="AT450" s="17">
        <v>0</v>
      </c>
      <c r="AU450" s="17">
        <v>0</v>
      </c>
      <c r="AV450" s="17">
        <v>0</v>
      </c>
      <c r="AW450" s="17">
        <v>0</v>
      </c>
      <c r="AX450" s="17">
        <v>0</v>
      </c>
      <c r="AY450" s="17">
        <v>0</v>
      </c>
      <c r="AZ450" s="17">
        <v>0</v>
      </c>
      <c r="BA450" s="17">
        <v>0</v>
      </c>
      <c r="BB450" s="17">
        <v>0</v>
      </c>
      <c r="BC450" s="17">
        <v>0</v>
      </c>
      <c r="BD450" s="17">
        <v>0</v>
      </c>
      <c r="BE450" s="17">
        <v>0</v>
      </c>
      <c r="BF450" s="17">
        <v>0</v>
      </c>
      <c r="BG450" s="17">
        <v>0</v>
      </c>
      <c r="BH450" s="17">
        <v>0</v>
      </c>
      <c r="BI450" s="17">
        <v>0</v>
      </c>
      <c r="BJ450" s="17">
        <v>0</v>
      </c>
      <c r="BK450" s="17">
        <v>0</v>
      </c>
      <c r="BL450" s="17">
        <v>0</v>
      </c>
      <c r="BM450" s="17">
        <v>0</v>
      </c>
      <c r="BN450" s="17">
        <v>0</v>
      </c>
      <c r="BO450" s="17">
        <v>0</v>
      </c>
      <c r="BP450" s="17">
        <v>0</v>
      </c>
      <c r="BQ450" s="17">
        <v>0</v>
      </c>
      <c r="BR450" s="17">
        <v>0</v>
      </c>
      <c r="BS450" s="17">
        <v>0</v>
      </c>
      <c r="BT450" s="17">
        <v>0</v>
      </c>
      <c r="BU450" s="17">
        <v>0</v>
      </c>
      <c r="BV450" s="17">
        <v>0</v>
      </c>
      <c r="BW450" s="17">
        <v>0</v>
      </c>
      <c r="BX450" s="17">
        <v>0</v>
      </c>
      <c r="BY450" s="17">
        <v>0</v>
      </c>
      <c r="BZ450" s="17">
        <v>0</v>
      </c>
      <c r="CA450" s="17">
        <v>0</v>
      </c>
      <c r="CB450" s="17">
        <v>0</v>
      </c>
      <c r="CC450" s="17">
        <v>0</v>
      </c>
      <c r="CD450" s="17">
        <v>0</v>
      </c>
      <c r="CE450" s="17">
        <v>0</v>
      </c>
      <c r="CF450" s="17">
        <v>0</v>
      </c>
      <c r="CG450" s="17">
        <v>0</v>
      </c>
      <c r="CH450" s="17">
        <v>0</v>
      </c>
      <c r="CI450" s="17">
        <v>0</v>
      </c>
      <c r="CJ450" s="17">
        <v>0</v>
      </c>
      <c r="CK450" s="17">
        <v>0</v>
      </c>
      <c r="CL450" s="17">
        <v>0</v>
      </c>
      <c r="CM450" s="17">
        <v>0</v>
      </c>
      <c r="CN450" s="17">
        <v>0</v>
      </c>
      <c r="CO450" s="17">
        <v>0</v>
      </c>
      <c r="CP450" s="17">
        <v>0</v>
      </c>
      <c r="CQ450" s="17">
        <v>0</v>
      </c>
      <c r="CR450" s="17">
        <v>0</v>
      </c>
      <c r="CS450" s="17">
        <v>0</v>
      </c>
      <c r="CT450" s="17">
        <v>0</v>
      </c>
      <c r="CU450" s="17">
        <v>0</v>
      </c>
      <c r="CV450" s="17">
        <v>0</v>
      </c>
      <c r="CW450" s="17">
        <v>0</v>
      </c>
      <c r="CX450" s="17">
        <v>0</v>
      </c>
      <c r="CY450" s="17">
        <v>0</v>
      </c>
      <c r="CZ450" s="17">
        <v>0</v>
      </c>
      <c r="DA450" s="17">
        <v>0</v>
      </c>
      <c r="DB450" s="17">
        <v>0</v>
      </c>
      <c r="DC450" s="17">
        <v>0</v>
      </c>
      <c r="DD450" s="17">
        <v>0</v>
      </c>
      <c r="DE450" s="17">
        <v>0</v>
      </c>
      <c r="DF450" s="17">
        <v>0</v>
      </c>
      <c r="DG450" s="17">
        <v>0</v>
      </c>
      <c r="DH450" s="17">
        <v>0</v>
      </c>
      <c r="DI450" s="17">
        <v>0</v>
      </c>
      <c r="DJ450" s="17">
        <v>0</v>
      </c>
      <c r="DK450" s="17">
        <v>0</v>
      </c>
      <c r="DL450" s="17">
        <v>0</v>
      </c>
      <c r="DM450" s="17">
        <v>0</v>
      </c>
      <c r="DN450" s="17">
        <v>0</v>
      </c>
      <c r="DO450" s="17">
        <v>0</v>
      </c>
      <c r="DP450" s="17">
        <v>0</v>
      </c>
      <c r="DQ450" s="17">
        <v>0</v>
      </c>
      <c r="DR450" s="17">
        <v>0</v>
      </c>
      <c r="DS450" s="17">
        <v>0</v>
      </c>
      <c r="DT450" s="17">
        <v>0</v>
      </c>
      <c r="DU450" s="17">
        <v>0</v>
      </c>
      <c r="DV450" s="17">
        <v>0</v>
      </c>
      <c r="DW450" s="17">
        <v>0</v>
      </c>
      <c r="DX450" s="17">
        <v>0</v>
      </c>
      <c r="DY450" s="17">
        <v>0</v>
      </c>
      <c r="DZ450" s="17">
        <v>0</v>
      </c>
      <c r="EA450" s="17">
        <v>0</v>
      </c>
      <c r="EB450" s="17">
        <v>0</v>
      </c>
      <c r="EC450" s="17">
        <v>0</v>
      </c>
      <c r="ED450" s="17">
        <v>0</v>
      </c>
      <c r="EE450" s="17">
        <v>0</v>
      </c>
      <c r="EF450" s="17">
        <v>0</v>
      </c>
      <c r="EG450" s="17">
        <v>0</v>
      </c>
      <c r="EH450" s="17">
        <v>0</v>
      </c>
      <c r="EI450" s="17">
        <v>0</v>
      </c>
      <c r="EJ450" s="17">
        <v>0</v>
      </c>
      <c r="EK450" s="17">
        <v>0</v>
      </c>
      <c r="EL450" s="17">
        <v>0</v>
      </c>
      <c r="EM450" s="17">
        <v>0</v>
      </c>
      <c r="EN450" s="17">
        <v>0</v>
      </c>
      <c r="EO450" s="17">
        <v>0</v>
      </c>
      <c r="EP450" s="17">
        <v>0</v>
      </c>
      <c r="EQ450" s="17">
        <v>0</v>
      </c>
      <c r="ER450" s="17">
        <v>0</v>
      </c>
      <c r="ES450" s="17">
        <v>0</v>
      </c>
      <c r="ET450" s="17">
        <v>0</v>
      </c>
      <c r="EU450" s="17">
        <v>0</v>
      </c>
      <c r="EV450" s="17">
        <v>0</v>
      </c>
      <c r="EW450" s="17">
        <v>0</v>
      </c>
      <c r="EX450" s="17">
        <v>0</v>
      </c>
      <c r="EY450" s="17">
        <v>0</v>
      </c>
      <c r="EZ450" s="17">
        <v>0</v>
      </c>
      <c r="FA450" s="17">
        <v>0</v>
      </c>
      <c r="FB450" s="17">
        <v>0</v>
      </c>
      <c r="FC450" s="17">
        <v>0</v>
      </c>
      <c r="FD450" s="17">
        <v>0</v>
      </c>
      <c r="FE450" s="17">
        <v>0</v>
      </c>
      <c r="FF450" s="17">
        <v>0</v>
      </c>
      <c r="FG450" s="17">
        <v>0</v>
      </c>
      <c r="FH450" s="17">
        <v>0</v>
      </c>
      <c r="FI450" s="17">
        <v>0</v>
      </c>
      <c r="FJ450" s="17">
        <v>0</v>
      </c>
      <c r="FK450" s="17">
        <v>0</v>
      </c>
      <c r="FL450" s="17">
        <v>0</v>
      </c>
      <c r="FM450" s="17">
        <v>0</v>
      </c>
      <c r="FN450" s="17">
        <v>0</v>
      </c>
      <c r="FO450" s="17">
        <v>0</v>
      </c>
      <c r="FP450" s="17">
        <v>0</v>
      </c>
      <c r="FQ450" s="17">
        <v>0</v>
      </c>
      <c r="FR450" s="17">
        <v>0</v>
      </c>
      <c r="FS450" s="17">
        <v>0</v>
      </c>
      <c r="FT450" s="17">
        <v>0</v>
      </c>
      <c r="FU450" s="17">
        <v>0</v>
      </c>
      <c r="FV450" s="17">
        <v>0</v>
      </c>
      <c r="FW450" s="17">
        <v>0</v>
      </c>
      <c r="FX450" s="17">
        <v>0</v>
      </c>
      <c r="FY450" s="17">
        <v>0</v>
      </c>
      <c r="FZ450" s="17">
        <v>0</v>
      </c>
      <c r="GA450" s="17">
        <v>0</v>
      </c>
      <c r="GB450" s="17">
        <v>0</v>
      </c>
      <c r="GC450" s="17">
        <v>0</v>
      </c>
      <c r="GD450" s="17">
        <v>0</v>
      </c>
      <c r="GE450" s="17">
        <v>0</v>
      </c>
      <c r="GF450" s="17">
        <v>0</v>
      </c>
      <c r="GG450" s="17">
        <v>0</v>
      </c>
      <c r="GH450" s="17">
        <v>0</v>
      </c>
      <c r="GI450" s="17">
        <v>0</v>
      </c>
      <c r="GJ450" s="17">
        <v>0</v>
      </c>
      <c r="GK450" s="17">
        <v>0</v>
      </c>
      <c r="GL450" s="17">
        <v>0</v>
      </c>
      <c r="GM450" s="17">
        <v>0</v>
      </c>
      <c r="GN450" s="17">
        <v>0</v>
      </c>
      <c r="GO450" s="17">
        <v>0</v>
      </c>
      <c r="GP450" s="17">
        <v>0</v>
      </c>
      <c r="GQ450" s="17">
        <v>0</v>
      </c>
      <c r="GR450" s="17">
        <v>0</v>
      </c>
      <c r="GS450" s="17">
        <v>0</v>
      </c>
      <c r="GT450" s="17">
        <v>0</v>
      </c>
      <c r="GU450" s="17">
        <v>0</v>
      </c>
      <c r="GV450" s="17">
        <v>0</v>
      </c>
      <c r="GW450" s="17">
        <v>0</v>
      </c>
      <c r="GX450" s="17">
        <v>0</v>
      </c>
      <c r="GY450" s="17">
        <v>0</v>
      </c>
      <c r="GZ450" s="17">
        <v>0</v>
      </c>
      <c r="HA450" s="17">
        <v>0</v>
      </c>
      <c r="HB450" s="17">
        <v>0</v>
      </c>
      <c r="HC450" s="17">
        <v>0</v>
      </c>
      <c r="HD450" s="17">
        <v>0</v>
      </c>
      <c r="HE450" s="17">
        <v>0</v>
      </c>
      <c r="HF450" s="17">
        <v>0</v>
      </c>
      <c r="HG450" s="17">
        <v>0</v>
      </c>
      <c r="HH450" s="17">
        <v>0</v>
      </c>
      <c r="HI450" s="17">
        <v>0</v>
      </c>
      <c r="HJ450" s="17">
        <v>0</v>
      </c>
      <c r="HK450" s="17">
        <v>0</v>
      </c>
      <c r="HL450" s="17">
        <v>0</v>
      </c>
      <c r="HM450" s="17">
        <v>0</v>
      </c>
      <c r="HN450" s="17">
        <v>0</v>
      </c>
      <c r="HO450" s="17">
        <v>0</v>
      </c>
      <c r="HP450" s="17">
        <v>0</v>
      </c>
      <c r="HQ450" s="17">
        <v>0</v>
      </c>
      <c r="HR450" s="17">
        <v>0</v>
      </c>
      <c r="HS450" s="17">
        <v>0</v>
      </c>
      <c r="HT450" s="17">
        <v>0</v>
      </c>
      <c r="HU450" s="17">
        <v>0</v>
      </c>
      <c r="HV450" s="17">
        <v>0</v>
      </c>
      <c r="HW450" s="17">
        <v>0</v>
      </c>
      <c r="HX450" s="17">
        <v>0</v>
      </c>
      <c r="HY450" s="17">
        <v>0</v>
      </c>
      <c r="HZ450" s="17">
        <v>0</v>
      </c>
      <c r="IA450" s="17">
        <v>0</v>
      </c>
      <c r="IB450" s="17">
        <v>0</v>
      </c>
      <c r="IC450" s="17">
        <v>0</v>
      </c>
      <c r="ID450" s="17">
        <v>0</v>
      </c>
      <c r="IE450" s="17">
        <v>0</v>
      </c>
      <c r="IF450" s="17">
        <v>0</v>
      </c>
      <c r="IG450" s="17">
        <v>0</v>
      </c>
      <c r="IH450" s="17">
        <v>0</v>
      </c>
      <c r="II450" s="17">
        <v>0</v>
      </c>
      <c r="IJ450" s="17">
        <v>0</v>
      </c>
      <c r="IK450" s="17">
        <v>0</v>
      </c>
      <c r="IL450" s="17">
        <v>0</v>
      </c>
      <c r="IM450" s="17">
        <v>0</v>
      </c>
      <c r="IN450" s="17">
        <v>0</v>
      </c>
      <c r="IO450" s="17">
        <v>0</v>
      </c>
      <c r="IP450" s="17">
        <v>0</v>
      </c>
      <c r="IQ450" s="17">
        <v>0</v>
      </c>
      <c r="IR450" s="17">
        <v>0</v>
      </c>
      <c r="IS450" s="17">
        <v>0</v>
      </c>
      <c r="IT450" s="17">
        <v>0</v>
      </c>
      <c r="IU450" s="17">
        <v>0</v>
      </c>
      <c r="IV450" s="17">
        <v>0</v>
      </c>
      <c r="IW450" s="17">
        <v>0</v>
      </c>
      <c r="IX450" s="17">
        <v>0</v>
      </c>
      <c r="IY450" s="17">
        <v>0</v>
      </c>
      <c r="IZ450" s="17">
        <v>0</v>
      </c>
      <c r="JA450" s="17">
        <v>0</v>
      </c>
      <c r="JB450" s="17">
        <v>0</v>
      </c>
      <c r="JC450" s="17">
        <v>0</v>
      </c>
      <c r="JD450" s="17">
        <v>0</v>
      </c>
      <c r="JE450" s="17">
        <v>0</v>
      </c>
      <c r="JF450" s="17">
        <v>0</v>
      </c>
      <c r="JG450" s="17">
        <v>0</v>
      </c>
      <c r="JH450" s="17">
        <v>0</v>
      </c>
      <c r="JI450" s="17">
        <v>0</v>
      </c>
      <c r="JJ450" s="17">
        <v>0</v>
      </c>
      <c r="JK450" s="17">
        <v>0</v>
      </c>
      <c r="JL450" s="17">
        <v>0</v>
      </c>
      <c r="JM450" s="17">
        <v>0</v>
      </c>
      <c r="JN450" s="17">
        <v>0</v>
      </c>
      <c r="JO450" s="17">
        <v>0</v>
      </c>
      <c r="JP450" s="17">
        <v>0</v>
      </c>
      <c r="JQ450" s="17">
        <v>0</v>
      </c>
      <c r="JR450" s="17">
        <v>0</v>
      </c>
      <c r="JS450" s="17">
        <v>0</v>
      </c>
      <c r="JT450" s="17">
        <v>0</v>
      </c>
      <c r="JU450" s="17">
        <v>0</v>
      </c>
      <c r="JV450" s="17">
        <v>0</v>
      </c>
      <c r="JW450" s="17">
        <v>0</v>
      </c>
      <c r="JX450" s="17">
        <v>0</v>
      </c>
      <c r="JY450" s="17">
        <v>0</v>
      </c>
    </row>
    <row r="451" spans="1:285" x14ac:dyDescent="0.15">
      <c r="A451" s="17" t="s">
        <v>206</v>
      </c>
      <c r="B451" s="17" t="s">
        <v>207</v>
      </c>
      <c r="C451" s="17">
        <v>0</v>
      </c>
      <c r="D451" s="17">
        <v>30.99</v>
      </c>
      <c r="E451" s="17">
        <v>30.99</v>
      </c>
      <c r="F451" s="17">
        <v>30.99</v>
      </c>
      <c r="G451" s="17">
        <v>30.99</v>
      </c>
      <c r="H451" s="17">
        <v>30.99</v>
      </c>
      <c r="I451" s="17">
        <v>31.26</v>
      </c>
      <c r="J451" s="17">
        <v>31.26</v>
      </c>
      <c r="K451" s="17">
        <v>31.26</v>
      </c>
      <c r="L451" s="17">
        <v>31.26</v>
      </c>
      <c r="M451" s="17">
        <v>31.26</v>
      </c>
      <c r="N451" s="17">
        <v>31.23</v>
      </c>
      <c r="O451" s="17">
        <v>31.2</v>
      </c>
      <c r="P451" s="17">
        <v>31.22</v>
      </c>
      <c r="Q451" s="17">
        <v>31.19</v>
      </c>
      <c r="R451" s="17">
        <v>31.18</v>
      </c>
      <c r="S451" s="17">
        <v>31.22</v>
      </c>
      <c r="T451" s="17">
        <v>31.24</v>
      </c>
      <c r="U451" s="17">
        <v>31.3</v>
      </c>
      <c r="V451" s="17">
        <v>31.34</v>
      </c>
      <c r="W451" s="17">
        <v>31.34</v>
      </c>
      <c r="X451" s="17">
        <v>31.34</v>
      </c>
      <c r="Y451" s="17">
        <v>31.34</v>
      </c>
      <c r="Z451" s="17">
        <v>31.34</v>
      </c>
      <c r="AA451" s="17">
        <v>31.33</v>
      </c>
      <c r="AB451" s="17">
        <v>0</v>
      </c>
      <c r="AC451" s="17">
        <v>0</v>
      </c>
      <c r="AD451" s="17">
        <v>0</v>
      </c>
      <c r="AE451" s="17">
        <v>0</v>
      </c>
      <c r="AF451" s="17">
        <v>0</v>
      </c>
      <c r="AG451" s="17">
        <v>0</v>
      </c>
      <c r="AH451" s="17">
        <v>0</v>
      </c>
      <c r="AI451" s="17">
        <v>0</v>
      </c>
      <c r="AJ451" s="17">
        <v>0</v>
      </c>
      <c r="AK451" s="17">
        <v>0</v>
      </c>
      <c r="AL451" s="17">
        <v>0</v>
      </c>
      <c r="AM451" s="17">
        <v>0</v>
      </c>
      <c r="AN451" s="17">
        <v>0</v>
      </c>
      <c r="AO451" s="17">
        <v>0</v>
      </c>
      <c r="AP451" s="17">
        <v>0</v>
      </c>
      <c r="AQ451" s="17">
        <v>0</v>
      </c>
      <c r="AR451" s="17">
        <v>0</v>
      </c>
      <c r="AS451" s="17">
        <v>0</v>
      </c>
      <c r="AT451" s="17">
        <v>0</v>
      </c>
      <c r="AU451" s="17">
        <v>0</v>
      </c>
      <c r="AV451" s="17">
        <v>0</v>
      </c>
      <c r="AW451" s="17">
        <v>0</v>
      </c>
      <c r="AX451" s="17">
        <v>0</v>
      </c>
      <c r="AY451" s="17">
        <v>0</v>
      </c>
      <c r="AZ451" s="17">
        <v>0</v>
      </c>
      <c r="BA451" s="17">
        <v>0</v>
      </c>
      <c r="BB451" s="17">
        <v>0</v>
      </c>
      <c r="BC451" s="17">
        <v>0</v>
      </c>
      <c r="BD451" s="17">
        <v>0</v>
      </c>
      <c r="BE451" s="17">
        <v>0</v>
      </c>
      <c r="BF451" s="17">
        <v>0</v>
      </c>
      <c r="BG451" s="17">
        <v>0</v>
      </c>
      <c r="BH451" s="17">
        <v>0</v>
      </c>
      <c r="BI451" s="17">
        <v>0</v>
      </c>
      <c r="BJ451" s="17">
        <v>0</v>
      </c>
      <c r="BK451" s="17">
        <v>0</v>
      </c>
      <c r="BL451" s="17">
        <v>0</v>
      </c>
      <c r="BM451" s="17">
        <v>0</v>
      </c>
      <c r="BN451" s="17">
        <v>0</v>
      </c>
      <c r="BO451" s="17">
        <v>0</v>
      </c>
      <c r="BP451" s="17">
        <v>0</v>
      </c>
      <c r="BQ451" s="17">
        <v>0</v>
      </c>
      <c r="BR451" s="17">
        <v>0</v>
      </c>
      <c r="BS451" s="17">
        <v>0</v>
      </c>
      <c r="BT451" s="17">
        <v>0</v>
      </c>
      <c r="BU451" s="17">
        <v>0</v>
      </c>
      <c r="BV451" s="17">
        <v>0</v>
      </c>
      <c r="BW451" s="17">
        <v>0</v>
      </c>
      <c r="BX451" s="17">
        <v>0</v>
      </c>
      <c r="BY451" s="17">
        <v>0</v>
      </c>
      <c r="BZ451" s="17">
        <v>0</v>
      </c>
      <c r="CA451" s="17">
        <v>0</v>
      </c>
      <c r="CB451" s="17">
        <v>0</v>
      </c>
      <c r="CC451" s="17">
        <v>0</v>
      </c>
      <c r="CD451" s="17">
        <v>0</v>
      </c>
      <c r="CE451" s="17">
        <v>0</v>
      </c>
      <c r="CF451" s="17">
        <v>0</v>
      </c>
      <c r="CG451" s="17">
        <v>0</v>
      </c>
      <c r="CH451" s="17">
        <v>0</v>
      </c>
      <c r="CI451" s="17">
        <v>0</v>
      </c>
      <c r="CJ451" s="17">
        <v>0</v>
      </c>
      <c r="CK451" s="17">
        <v>0</v>
      </c>
      <c r="CL451" s="17">
        <v>0</v>
      </c>
      <c r="CM451" s="17">
        <v>0</v>
      </c>
      <c r="CN451" s="17">
        <v>0</v>
      </c>
      <c r="CO451" s="17">
        <v>0</v>
      </c>
      <c r="CP451" s="17">
        <v>0</v>
      </c>
      <c r="CQ451" s="17">
        <v>0</v>
      </c>
      <c r="CR451" s="17">
        <v>0</v>
      </c>
      <c r="CS451" s="17">
        <v>0</v>
      </c>
      <c r="CT451" s="17">
        <v>0</v>
      </c>
      <c r="CU451" s="17">
        <v>0</v>
      </c>
      <c r="CV451" s="17">
        <v>0</v>
      </c>
      <c r="CW451" s="17">
        <v>0</v>
      </c>
      <c r="CX451" s="17">
        <v>0</v>
      </c>
      <c r="CY451" s="17">
        <v>0</v>
      </c>
      <c r="CZ451" s="17">
        <v>0</v>
      </c>
      <c r="DA451" s="17">
        <v>0</v>
      </c>
      <c r="DB451" s="17">
        <v>0</v>
      </c>
      <c r="DC451" s="17">
        <v>0</v>
      </c>
      <c r="DD451" s="17">
        <v>0</v>
      </c>
      <c r="DE451" s="17">
        <v>0</v>
      </c>
      <c r="DF451" s="17">
        <v>0</v>
      </c>
      <c r="DG451" s="17">
        <v>0</v>
      </c>
      <c r="DH451" s="17">
        <v>0</v>
      </c>
      <c r="DI451" s="17">
        <v>0</v>
      </c>
      <c r="DJ451" s="17">
        <v>0</v>
      </c>
      <c r="DK451" s="17">
        <v>0</v>
      </c>
      <c r="DL451" s="17">
        <v>0</v>
      </c>
      <c r="DM451" s="17">
        <v>0</v>
      </c>
      <c r="DN451" s="17">
        <v>0</v>
      </c>
      <c r="DO451" s="17">
        <v>0</v>
      </c>
      <c r="DP451" s="17">
        <v>0</v>
      </c>
      <c r="DQ451" s="17">
        <v>0</v>
      </c>
      <c r="DR451" s="17">
        <v>0</v>
      </c>
      <c r="DS451" s="17">
        <v>0</v>
      </c>
      <c r="DT451" s="17">
        <v>0</v>
      </c>
      <c r="DU451" s="17">
        <v>0</v>
      </c>
      <c r="DV451" s="17">
        <v>0</v>
      </c>
      <c r="DW451" s="17">
        <v>0</v>
      </c>
      <c r="DX451" s="17">
        <v>0</v>
      </c>
      <c r="DY451" s="17">
        <v>0</v>
      </c>
      <c r="DZ451" s="17">
        <v>0</v>
      </c>
      <c r="EA451" s="17">
        <v>0</v>
      </c>
      <c r="EB451" s="17">
        <v>0</v>
      </c>
      <c r="EC451" s="17">
        <v>0</v>
      </c>
      <c r="ED451" s="17">
        <v>0</v>
      </c>
      <c r="EE451" s="17">
        <v>0</v>
      </c>
      <c r="EF451" s="17">
        <v>0</v>
      </c>
      <c r="EG451" s="17">
        <v>0</v>
      </c>
      <c r="EH451" s="17">
        <v>0</v>
      </c>
      <c r="EI451" s="17">
        <v>0</v>
      </c>
      <c r="EJ451" s="17">
        <v>0</v>
      </c>
      <c r="EK451" s="17">
        <v>0</v>
      </c>
      <c r="EL451" s="17">
        <v>0</v>
      </c>
      <c r="EM451" s="17">
        <v>0</v>
      </c>
      <c r="EN451" s="17">
        <v>0</v>
      </c>
      <c r="EO451" s="17">
        <v>0</v>
      </c>
      <c r="EP451" s="17">
        <v>0</v>
      </c>
      <c r="EQ451" s="17">
        <v>0</v>
      </c>
      <c r="ER451" s="17">
        <v>0</v>
      </c>
      <c r="ES451" s="17">
        <v>0</v>
      </c>
      <c r="ET451" s="17">
        <v>0</v>
      </c>
      <c r="EU451" s="17">
        <v>0</v>
      </c>
      <c r="EV451" s="17">
        <v>0</v>
      </c>
      <c r="EW451" s="17">
        <v>0</v>
      </c>
      <c r="EX451" s="17">
        <v>0</v>
      </c>
      <c r="EY451" s="17">
        <v>0</v>
      </c>
      <c r="EZ451" s="17">
        <v>0</v>
      </c>
      <c r="FA451" s="17">
        <v>0</v>
      </c>
      <c r="FB451" s="17">
        <v>0</v>
      </c>
      <c r="FC451" s="17">
        <v>0</v>
      </c>
      <c r="FD451" s="17">
        <v>0</v>
      </c>
      <c r="FE451" s="17">
        <v>0</v>
      </c>
      <c r="FF451" s="17">
        <v>0</v>
      </c>
      <c r="FG451" s="17">
        <v>0</v>
      </c>
      <c r="FH451" s="17">
        <v>0</v>
      </c>
      <c r="FI451" s="17">
        <v>0</v>
      </c>
      <c r="FJ451" s="17">
        <v>0</v>
      </c>
      <c r="FK451" s="17">
        <v>0</v>
      </c>
      <c r="FL451" s="17">
        <v>0</v>
      </c>
      <c r="FM451" s="17">
        <v>0</v>
      </c>
      <c r="FN451" s="17">
        <v>0</v>
      </c>
      <c r="FO451" s="17">
        <v>0</v>
      </c>
      <c r="FP451" s="17">
        <v>0</v>
      </c>
      <c r="FQ451" s="17">
        <v>0</v>
      </c>
      <c r="FR451" s="17">
        <v>0</v>
      </c>
      <c r="FS451" s="17">
        <v>0</v>
      </c>
      <c r="FT451" s="17">
        <v>0</v>
      </c>
      <c r="FU451" s="17">
        <v>0</v>
      </c>
      <c r="FV451" s="17">
        <v>0</v>
      </c>
      <c r="FW451" s="17">
        <v>0</v>
      </c>
      <c r="FX451" s="17">
        <v>0</v>
      </c>
      <c r="FY451" s="17">
        <v>0</v>
      </c>
      <c r="FZ451" s="17">
        <v>0</v>
      </c>
      <c r="GA451" s="17">
        <v>0</v>
      </c>
      <c r="GB451" s="17">
        <v>0</v>
      </c>
      <c r="GC451" s="17">
        <v>0</v>
      </c>
      <c r="GD451" s="17">
        <v>0</v>
      </c>
      <c r="GE451" s="17">
        <v>0</v>
      </c>
      <c r="GF451" s="17">
        <v>0</v>
      </c>
      <c r="GG451" s="17">
        <v>0</v>
      </c>
      <c r="GH451" s="17">
        <v>0</v>
      </c>
      <c r="GI451" s="17">
        <v>0</v>
      </c>
      <c r="GJ451" s="17">
        <v>0</v>
      </c>
      <c r="GK451" s="17">
        <v>0</v>
      </c>
      <c r="GL451" s="17">
        <v>0</v>
      </c>
      <c r="GM451" s="17">
        <v>0</v>
      </c>
      <c r="GN451" s="17">
        <v>0</v>
      </c>
      <c r="GO451" s="17">
        <v>0</v>
      </c>
      <c r="GP451" s="17">
        <v>0</v>
      </c>
      <c r="GQ451" s="17">
        <v>0</v>
      </c>
      <c r="GR451" s="17">
        <v>0</v>
      </c>
      <c r="GS451" s="17">
        <v>0</v>
      </c>
      <c r="GT451" s="17">
        <v>0</v>
      </c>
      <c r="GU451" s="17">
        <v>0</v>
      </c>
      <c r="GV451" s="17">
        <v>0</v>
      </c>
      <c r="GW451" s="17">
        <v>0</v>
      </c>
      <c r="GX451" s="17">
        <v>0</v>
      </c>
      <c r="GY451" s="17">
        <v>0</v>
      </c>
      <c r="GZ451" s="17">
        <v>0</v>
      </c>
      <c r="HA451" s="17">
        <v>0</v>
      </c>
      <c r="HB451" s="17">
        <v>0</v>
      </c>
      <c r="HC451" s="17">
        <v>0</v>
      </c>
      <c r="HD451" s="17">
        <v>0</v>
      </c>
      <c r="HE451" s="17">
        <v>0</v>
      </c>
      <c r="HF451" s="17">
        <v>0</v>
      </c>
      <c r="HG451" s="17">
        <v>0</v>
      </c>
      <c r="HH451" s="17">
        <v>0</v>
      </c>
      <c r="HI451" s="17">
        <v>0</v>
      </c>
      <c r="HJ451" s="17">
        <v>0</v>
      </c>
      <c r="HK451" s="17">
        <v>0</v>
      </c>
      <c r="HL451" s="17">
        <v>0</v>
      </c>
      <c r="HM451" s="17">
        <v>0</v>
      </c>
      <c r="HN451" s="17">
        <v>0</v>
      </c>
      <c r="HO451" s="17">
        <v>0</v>
      </c>
      <c r="HP451" s="17">
        <v>0</v>
      </c>
      <c r="HQ451" s="17">
        <v>0</v>
      </c>
      <c r="HR451" s="17">
        <v>0</v>
      </c>
      <c r="HS451" s="17">
        <v>0</v>
      </c>
      <c r="HT451" s="17">
        <v>0</v>
      </c>
      <c r="HU451" s="17">
        <v>0</v>
      </c>
      <c r="HV451" s="17">
        <v>0</v>
      </c>
      <c r="HW451" s="17">
        <v>0</v>
      </c>
      <c r="HX451" s="17">
        <v>0</v>
      </c>
      <c r="HY451" s="17">
        <v>0</v>
      </c>
      <c r="HZ451" s="17">
        <v>0</v>
      </c>
      <c r="IA451" s="17">
        <v>0</v>
      </c>
      <c r="IB451" s="17">
        <v>0</v>
      </c>
      <c r="IC451" s="17">
        <v>0</v>
      </c>
      <c r="ID451" s="17">
        <v>0</v>
      </c>
      <c r="IE451" s="17">
        <v>0</v>
      </c>
      <c r="IF451" s="17">
        <v>0</v>
      </c>
      <c r="IG451" s="17">
        <v>0</v>
      </c>
      <c r="IH451" s="17">
        <v>0</v>
      </c>
      <c r="II451" s="17">
        <v>0</v>
      </c>
      <c r="IJ451" s="17">
        <v>0</v>
      </c>
      <c r="IK451" s="17">
        <v>0</v>
      </c>
      <c r="IL451" s="17">
        <v>0</v>
      </c>
      <c r="IM451" s="17">
        <v>0</v>
      </c>
      <c r="IN451" s="17">
        <v>0</v>
      </c>
      <c r="IO451" s="17">
        <v>0</v>
      </c>
      <c r="IP451" s="17">
        <v>0</v>
      </c>
      <c r="IQ451" s="17">
        <v>0</v>
      </c>
      <c r="IR451" s="17">
        <v>0</v>
      </c>
      <c r="IS451" s="17">
        <v>0</v>
      </c>
      <c r="IT451" s="17">
        <v>0</v>
      </c>
      <c r="IU451" s="17">
        <v>0</v>
      </c>
      <c r="IV451" s="17">
        <v>0</v>
      </c>
      <c r="IW451" s="17">
        <v>0</v>
      </c>
      <c r="IX451" s="17">
        <v>0</v>
      </c>
      <c r="IY451" s="17">
        <v>0</v>
      </c>
      <c r="IZ451" s="17">
        <v>0</v>
      </c>
      <c r="JA451" s="17">
        <v>0</v>
      </c>
      <c r="JB451" s="17">
        <v>0</v>
      </c>
      <c r="JC451" s="17">
        <v>0</v>
      </c>
      <c r="JD451" s="17">
        <v>0</v>
      </c>
      <c r="JE451" s="17">
        <v>0</v>
      </c>
      <c r="JF451" s="17">
        <v>0</v>
      </c>
      <c r="JG451" s="17">
        <v>0</v>
      </c>
      <c r="JH451" s="17">
        <v>0</v>
      </c>
      <c r="JI451" s="17">
        <v>0</v>
      </c>
      <c r="JJ451" s="17">
        <v>0</v>
      </c>
      <c r="JK451" s="17">
        <v>0</v>
      </c>
      <c r="JL451" s="17">
        <v>0</v>
      </c>
      <c r="JM451" s="17">
        <v>0</v>
      </c>
      <c r="JN451" s="17">
        <v>0</v>
      </c>
      <c r="JO451" s="17">
        <v>0</v>
      </c>
      <c r="JP451" s="17">
        <v>0</v>
      </c>
      <c r="JQ451" s="17">
        <v>0</v>
      </c>
      <c r="JR451" s="17">
        <v>0</v>
      </c>
      <c r="JS451" s="17">
        <v>0</v>
      </c>
      <c r="JT451" s="17">
        <v>0</v>
      </c>
      <c r="JU451" s="17">
        <v>0</v>
      </c>
      <c r="JV451" s="17">
        <v>0</v>
      </c>
      <c r="JW451" s="17">
        <v>0</v>
      </c>
      <c r="JX451" s="17">
        <v>0</v>
      </c>
      <c r="JY451" s="17">
        <v>0</v>
      </c>
    </row>
    <row r="452" spans="1:285" x14ac:dyDescent="0.15">
      <c r="A452" s="17" t="s">
        <v>686</v>
      </c>
      <c r="B452" s="17" t="s">
        <v>687</v>
      </c>
      <c r="C452" s="17">
        <v>0</v>
      </c>
      <c r="D452" s="17">
        <v>4.4000000000000004</v>
      </c>
      <c r="E452" s="17">
        <v>4.4000000000000004</v>
      </c>
      <c r="F452" s="17">
        <v>4.4000000000000004</v>
      </c>
      <c r="G452" s="17">
        <v>4.4000000000000004</v>
      </c>
      <c r="H452" s="17">
        <v>4.4000000000000004</v>
      </c>
      <c r="I452" s="17">
        <v>4.42</v>
      </c>
      <c r="J452" s="17">
        <v>4.42</v>
      </c>
      <c r="K452" s="17">
        <v>4.42</v>
      </c>
      <c r="L452" s="17">
        <v>4.42</v>
      </c>
      <c r="M452" s="17">
        <v>4.42</v>
      </c>
      <c r="N452" s="17">
        <v>4.43</v>
      </c>
      <c r="O452" s="17">
        <v>4.43</v>
      </c>
      <c r="P452" s="17">
        <v>4.42</v>
      </c>
      <c r="Q452" s="17">
        <v>4.42</v>
      </c>
      <c r="R452" s="17">
        <v>4.42</v>
      </c>
      <c r="S452" s="17">
        <v>4.42</v>
      </c>
      <c r="T452" s="17">
        <v>4.43</v>
      </c>
      <c r="U452" s="17">
        <v>4.43</v>
      </c>
      <c r="V452" s="17">
        <v>4.43</v>
      </c>
      <c r="W452" s="17">
        <v>4.42</v>
      </c>
      <c r="X452" s="17">
        <v>4.42</v>
      </c>
      <c r="Y452" s="17">
        <v>4.43</v>
      </c>
      <c r="Z452" s="17">
        <v>4.43</v>
      </c>
      <c r="AA452" s="17">
        <v>4.42</v>
      </c>
      <c r="AB452" s="17">
        <v>0</v>
      </c>
      <c r="AC452" s="17">
        <v>0</v>
      </c>
      <c r="AD452" s="17">
        <v>0</v>
      </c>
      <c r="AE452" s="17">
        <v>0</v>
      </c>
      <c r="AF452" s="17">
        <v>0</v>
      </c>
      <c r="AG452" s="17">
        <v>0</v>
      </c>
      <c r="AH452" s="17">
        <v>0</v>
      </c>
      <c r="AI452" s="17">
        <v>0</v>
      </c>
      <c r="AJ452" s="17">
        <v>0</v>
      </c>
      <c r="AK452" s="17">
        <v>0</v>
      </c>
      <c r="AL452" s="17">
        <v>0</v>
      </c>
      <c r="AM452" s="17">
        <v>0</v>
      </c>
      <c r="AN452" s="17">
        <v>0</v>
      </c>
      <c r="AO452" s="17">
        <v>0</v>
      </c>
      <c r="AP452" s="17">
        <v>0</v>
      </c>
      <c r="AQ452" s="17">
        <v>0</v>
      </c>
      <c r="AR452" s="17">
        <v>0</v>
      </c>
      <c r="AS452" s="17">
        <v>0</v>
      </c>
      <c r="AT452" s="17">
        <v>0</v>
      </c>
      <c r="AU452" s="17">
        <v>0</v>
      </c>
      <c r="AV452" s="17">
        <v>0</v>
      </c>
      <c r="AW452" s="17">
        <v>0</v>
      </c>
      <c r="AX452" s="17">
        <v>0</v>
      </c>
      <c r="AY452" s="17">
        <v>0</v>
      </c>
      <c r="AZ452" s="17">
        <v>0</v>
      </c>
      <c r="BA452" s="17">
        <v>0</v>
      </c>
      <c r="BB452" s="17">
        <v>0</v>
      </c>
      <c r="BC452" s="17">
        <v>0</v>
      </c>
      <c r="BD452" s="17">
        <v>0</v>
      </c>
      <c r="BE452" s="17">
        <v>0</v>
      </c>
      <c r="BF452" s="17">
        <v>0</v>
      </c>
      <c r="BG452" s="17">
        <v>0</v>
      </c>
      <c r="BH452" s="17">
        <v>0</v>
      </c>
      <c r="BI452" s="17">
        <v>0</v>
      </c>
      <c r="BJ452" s="17">
        <v>0</v>
      </c>
      <c r="BK452" s="17">
        <v>0</v>
      </c>
      <c r="BL452" s="17">
        <v>0</v>
      </c>
      <c r="BM452" s="17">
        <v>0</v>
      </c>
      <c r="BN452" s="17">
        <v>0</v>
      </c>
      <c r="BO452" s="17">
        <v>0</v>
      </c>
      <c r="BP452" s="17">
        <v>0</v>
      </c>
      <c r="BQ452" s="17">
        <v>0</v>
      </c>
      <c r="BR452" s="17">
        <v>0</v>
      </c>
      <c r="BS452" s="17">
        <v>0</v>
      </c>
      <c r="BT452" s="17">
        <v>0</v>
      </c>
      <c r="BU452" s="17">
        <v>0</v>
      </c>
      <c r="BV452" s="17">
        <v>0</v>
      </c>
      <c r="BW452" s="17">
        <v>0</v>
      </c>
      <c r="BX452" s="17">
        <v>0</v>
      </c>
      <c r="BY452" s="17">
        <v>0</v>
      </c>
      <c r="BZ452" s="17">
        <v>0</v>
      </c>
      <c r="CA452" s="17">
        <v>0</v>
      </c>
      <c r="CB452" s="17">
        <v>0</v>
      </c>
      <c r="CC452" s="17">
        <v>0</v>
      </c>
      <c r="CD452" s="17">
        <v>0</v>
      </c>
      <c r="CE452" s="17">
        <v>0</v>
      </c>
      <c r="CF452" s="17">
        <v>0</v>
      </c>
      <c r="CG452" s="17">
        <v>0</v>
      </c>
      <c r="CH452" s="17">
        <v>0</v>
      </c>
      <c r="CI452" s="17">
        <v>0</v>
      </c>
      <c r="CJ452" s="17">
        <v>0</v>
      </c>
      <c r="CK452" s="17">
        <v>0</v>
      </c>
      <c r="CL452" s="17">
        <v>0</v>
      </c>
      <c r="CM452" s="17">
        <v>0</v>
      </c>
      <c r="CN452" s="17">
        <v>0</v>
      </c>
      <c r="CO452" s="17">
        <v>0</v>
      </c>
      <c r="CP452" s="17">
        <v>0</v>
      </c>
      <c r="CQ452" s="17">
        <v>0</v>
      </c>
      <c r="CR452" s="17">
        <v>0</v>
      </c>
      <c r="CS452" s="17">
        <v>0</v>
      </c>
      <c r="CT452" s="17">
        <v>0</v>
      </c>
      <c r="CU452" s="17">
        <v>0</v>
      </c>
      <c r="CV452" s="17">
        <v>0</v>
      </c>
      <c r="CW452" s="17">
        <v>0</v>
      </c>
      <c r="CX452" s="17">
        <v>0</v>
      </c>
      <c r="CY452" s="17">
        <v>0</v>
      </c>
      <c r="CZ452" s="17">
        <v>0</v>
      </c>
      <c r="DA452" s="17">
        <v>0</v>
      </c>
      <c r="DB452" s="17">
        <v>0</v>
      </c>
      <c r="DC452" s="17">
        <v>0</v>
      </c>
      <c r="DD452" s="17">
        <v>0</v>
      </c>
      <c r="DE452" s="17">
        <v>0</v>
      </c>
      <c r="DF452" s="17">
        <v>0</v>
      </c>
      <c r="DG452" s="17">
        <v>0</v>
      </c>
      <c r="DH452" s="17">
        <v>0</v>
      </c>
      <c r="DI452" s="17">
        <v>0</v>
      </c>
      <c r="DJ452" s="17">
        <v>0</v>
      </c>
      <c r="DK452" s="17">
        <v>0</v>
      </c>
      <c r="DL452" s="17">
        <v>0</v>
      </c>
      <c r="DM452" s="17">
        <v>0</v>
      </c>
      <c r="DN452" s="17">
        <v>0</v>
      </c>
      <c r="DO452" s="17">
        <v>0</v>
      </c>
      <c r="DP452" s="17">
        <v>0</v>
      </c>
      <c r="DQ452" s="17">
        <v>0</v>
      </c>
      <c r="DR452" s="17">
        <v>0</v>
      </c>
      <c r="DS452" s="17">
        <v>0</v>
      </c>
      <c r="DT452" s="17">
        <v>0</v>
      </c>
      <c r="DU452" s="17">
        <v>0</v>
      </c>
      <c r="DV452" s="17">
        <v>0</v>
      </c>
      <c r="DW452" s="17">
        <v>0</v>
      </c>
      <c r="DX452" s="17">
        <v>0</v>
      </c>
      <c r="DY452" s="17">
        <v>0</v>
      </c>
      <c r="DZ452" s="17">
        <v>0</v>
      </c>
      <c r="EA452" s="17">
        <v>0</v>
      </c>
      <c r="EB452" s="17">
        <v>0</v>
      </c>
      <c r="EC452" s="17">
        <v>0</v>
      </c>
      <c r="ED452" s="17">
        <v>0</v>
      </c>
      <c r="EE452" s="17">
        <v>0</v>
      </c>
      <c r="EF452" s="17">
        <v>0</v>
      </c>
      <c r="EG452" s="17">
        <v>0</v>
      </c>
      <c r="EH452" s="17">
        <v>0</v>
      </c>
      <c r="EI452" s="17">
        <v>0</v>
      </c>
      <c r="EJ452" s="17">
        <v>0</v>
      </c>
      <c r="EK452" s="17">
        <v>0</v>
      </c>
      <c r="EL452" s="17">
        <v>0</v>
      </c>
      <c r="EM452" s="17">
        <v>0</v>
      </c>
      <c r="EN452" s="17">
        <v>0</v>
      </c>
      <c r="EO452" s="17">
        <v>0</v>
      </c>
      <c r="EP452" s="17">
        <v>0</v>
      </c>
      <c r="EQ452" s="17">
        <v>0</v>
      </c>
      <c r="ER452" s="17">
        <v>0</v>
      </c>
      <c r="ES452" s="17">
        <v>0</v>
      </c>
      <c r="ET452" s="17">
        <v>0</v>
      </c>
      <c r="EU452" s="17">
        <v>0</v>
      </c>
      <c r="EV452" s="17">
        <v>0</v>
      </c>
      <c r="EW452" s="17">
        <v>0</v>
      </c>
      <c r="EX452" s="17">
        <v>0</v>
      </c>
      <c r="EY452" s="17">
        <v>0</v>
      </c>
      <c r="EZ452" s="17">
        <v>0</v>
      </c>
      <c r="FA452" s="17">
        <v>0</v>
      </c>
      <c r="FB452" s="17">
        <v>0</v>
      </c>
      <c r="FC452" s="17">
        <v>0</v>
      </c>
      <c r="FD452" s="17">
        <v>0</v>
      </c>
      <c r="FE452" s="17">
        <v>0</v>
      </c>
      <c r="FF452" s="17">
        <v>0</v>
      </c>
      <c r="FG452" s="17">
        <v>0</v>
      </c>
      <c r="FH452" s="17">
        <v>0</v>
      </c>
      <c r="FI452" s="17">
        <v>0</v>
      </c>
      <c r="FJ452" s="17">
        <v>0</v>
      </c>
      <c r="FK452" s="17">
        <v>0</v>
      </c>
      <c r="FL452" s="17">
        <v>0</v>
      </c>
      <c r="FM452" s="17">
        <v>0</v>
      </c>
      <c r="FN452" s="17">
        <v>0</v>
      </c>
      <c r="FO452" s="17">
        <v>0</v>
      </c>
      <c r="FP452" s="17">
        <v>0</v>
      </c>
      <c r="FQ452" s="17">
        <v>0</v>
      </c>
      <c r="FR452" s="17">
        <v>0</v>
      </c>
      <c r="FS452" s="17">
        <v>0</v>
      </c>
      <c r="FT452" s="17">
        <v>0</v>
      </c>
      <c r="FU452" s="17">
        <v>0</v>
      </c>
      <c r="FV452" s="17">
        <v>0</v>
      </c>
      <c r="FW452" s="17">
        <v>0</v>
      </c>
      <c r="FX452" s="17">
        <v>0</v>
      </c>
      <c r="FY452" s="17">
        <v>0</v>
      </c>
      <c r="FZ452" s="17">
        <v>0</v>
      </c>
      <c r="GA452" s="17">
        <v>0</v>
      </c>
      <c r="GB452" s="17">
        <v>0</v>
      </c>
      <c r="GC452" s="17">
        <v>0</v>
      </c>
      <c r="GD452" s="17">
        <v>0</v>
      </c>
      <c r="GE452" s="17">
        <v>0</v>
      </c>
      <c r="GF452" s="17">
        <v>0</v>
      </c>
      <c r="GG452" s="17">
        <v>0</v>
      </c>
      <c r="GH452" s="17">
        <v>0</v>
      </c>
      <c r="GI452" s="17">
        <v>0</v>
      </c>
      <c r="GJ452" s="17">
        <v>0</v>
      </c>
      <c r="GK452" s="17">
        <v>0</v>
      </c>
      <c r="GL452" s="17">
        <v>0</v>
      </c>
      <c r="GM452" s="17">
        <v>0</v>
      </c>
      <c r="GN452" s="17">
        <v>0</v>
      </c>
      <c r="GO452" s="17">
        <v>0</v>
      </c>
      <c r="GP452" s="17">
        <v>0</v>
      </c>
      <c r="GQ452" s="17">
        <v>0</v>
      </c>
      <c r="GR452" s="17">
        <v>0</v>
      </c>
      <c r="GS452" s="17">
        <v>0</v>
      </c>
      <c r="GT452" s="17">
        <v>0</v>
      </c>
      <c r="GU452" s="17">
        <v>0</v>
      </c>
      <c r="GV452" s="17">
        <v>0</v>
      </c>
      <c r="GW452" s="17">
        <v>0</v>
      </c>
      <c r="GX452" s="17">
        <v>0</v>
      </c>
      <c r="GY452" s="17">
        <v>0</v>
      </c>
      <c r="GZ452" s="17">
        <v>0</v>
      </c>
      <c r="HA452" s="17">
        <v>0</v>
      </c>
      <c r="HB452" s="17">
        <v>0</v>
      </c>
      <c r="HC452" s="17">
        <v>0</v>
      </c>
      <c r="HD452" s="17">
        <v>0</v>
      </c>
      <c r="HE452" s="17">
        <v>0</v>
      </c>
      <c r="HF452" s="17">
        <v>0</v>
      </c>
      <c r="HG452" s="17">
        <v>0</v>
      </c>
      <c r="HH452" s="17">
        <v>0</v>
      </c>
      <c r="HI452" s="17">
        <v>0</v>
      </c>
      <c r="HJ452" s="17">
        <v>0</v>
      </c>
      <c r="HK452" s="17">
        <v>0</v>
      </c>
      <c r="HL452" s="17">
        <v>0</v>
      </c>
      <c r="HM452" s="17">
        <v>0</v>
      </c>
      <c r="HN452" s="17">
        <v>0</v>
      </c>
      <c r="HO452" s="17">
        <v>0</v>
      </c>
      <c r="HP452" s="17">
        <v>0</v>
      </c>
      <c r="HQ452" s="17">
        <v>0</v>
      </c>
      <c r="HR452" s="17">
        <v>0</v>
      </c>
      <c r="HS452" s="17">
        <v>0</v>
      </c>
      <c r="HT452" s="17">
        <v>0</v>
      </c>
      <c r="HU452" s="17">
        <v>0</v>
      </c>
      <c r="HV452" s="17">
        <v>0</v>
      </c>
      <c r="HW452" s="17">
        <v>0</v>
      </c>
      <c r="HX452" s="17">
        <v>0</v>
      </c>
      <c r="HY452" s="17">
        <v>0</v>
      </c>
      <c r="HZ452" s="17">
        <v>0</v>
      </c>
      <c r="IA452" s="17">
        <v>0</v>
      </c>
      <c r="IB452" s="17">
        <v>0</v>
      </c>
      <c r="IC452" s="17">
        <v>0</v>
      </c>
      <c r="ID452" s="17">
        <v>0</v>
      </c>
      <c r="IE452" s="17">
        <v>0</v>
      </c>
      <c r="IF452" s="17">
        <v>0</v>
      </c>
      <c r="IG452" s="17">
        <v>0</v>
      </c>
      <c r="IH452" s="17">
        <v>0</v>
      </c>
      <c r="II452" s="17">
        <v>0</v>
      </c>
      <c r="IJ452" s="17">
        <v>0</v>
      </c>
      <c r="IK452" s="17">
        <v>0</v>
      </c>
      <c r="IL452" s="17">
        <v>0</v>
      </c>
      <c r="IM452" s="17">
        <v>0</v>
      </c>
      <c r="IN452" s="17">
        <v>0</v>
      </c>
      <c r="IO452" s="17">
        <v>0</v>
      </c>
      <c r="IP452" s="17">
        <v>0</v>
      </c>
      <c r="IQ452" s="17">
        <v>0</v>
      </c>
      <c r="IR452" s="17">
        <v>0</v>
      </c>
      <c r="IS452" s="17">
        <v>0</v>
      </c>
      <c r="IT452" s="17">
        <v>0</v>
      </c>
      <c r="IU452" s="17">
        <v>0</v>
      </c>
      <c r="IV452" s="17">
        <v>0</v>
      </c>
      <c r="IW452" s="17">
        <v>0</v>
      </c>
      <c r="IX452" s="17">
        <v>0</v>
      </c>
      <c r="IY452" s="17">
        <v>0</v>
      </c>
      <c r="IZ452" s="17">
        <v>0</v>
      </c>
      <c r="JA452" s="17">
        <v>0</v>
      </c>
      <c r="JB452" s="17">
        <v>0</v>
      </c>
      <c r="JC452" s="17">
        <v>0</v>
      </c>
      <c r="JD452" s="17">
        <v>0</v>
      </c>
      <c r="JE452" s="17">
        <v>0</v>
      </c>
      <c r="JF452" s="17">
        <v>0</v>
      </c>
      <c r="JG452" s="17">
        <v>0</v>
      </c>
      <c r="JH452" s="17">
        <v>0</v>
      </c>
      <c r="JI452" s="17">
        <v>0</v>
      </c>
      <c r="JJ452" s="17">
        <v>0</v>
      </c>
      <c r="JK452" s="17">
        <v>0</v>
      </c>
      <c r="JL452" s="17">
        <v>0</v>
      </c>
      <c r="JM452" s="17">
        <v>0</v>
      </c>
      <c r="JN452" s="17">
        <v>0</v>
      </c>
      <c r="JO452" s="17">
        <v>0</v>
      </c>
      <c r="JP452" s="17">
        <v>0</v>
      </c>
      <c r="JQ452" s="17">
        <v>0</v>
      </c>
      <c r="JR452" s="17">
        <v>0</v>
      </c>
      <c r="JS452" s="17">
        <v>0</v>
      </c>
      <c r="JT452" s="17">
        <v>0</v>
      </c>
      <c r="JU452" s="17">
        <v>0</v>
      </c>
      <c r="JV452" s="17">
        <v>0</v>
      </c>
      <c r="JW452" s="17">
        <v>0</v>
      </c>
      <c r="JX452" s="17">
        <v>0</v>
      </c>
      <c r="JY452" s="17">
        <v>0</v>
      </c>
    </row>
    <row r="453" spans="1:285" x14ac:dyDescent="0.15">
      <c r="A453" s="17" t="s">
        <v>321</v>
      </c>
      <c r="B453" s="17" t="s">
        <v>322</v>
      </c>
      <c r="C453" s="17">
        <v>0</v>
      </c>
      <c r="D453" s="17">
        <v>20.38</v>
      </c>
      <c r="E453" s="17">
        <v>20.38</v>
      </c>
      <c r="F453" s="17">
        <v>20.38</v>
      </c>
      <c r="G453" s="17">
        <v>20.38</v>
      </c>
      <c r="H453" s="17">
        <v>20.38</v>
      </c>
      <c r="I453" s="17">
        <v>20.45</v>
      </c>
      <c r="J453" s="17">
        <v>20.45</v>
      </c>
      <c r="K453" s="17">
        <v>20.45</v>
      </c>
      <c r="L453" s="17">
        <v>20.45</v>
      </c>
      <c r="M453" s="17">
        <v>20.45</v>
      </c>
      <c r="N453" s="17">
        <v>20.399999999999999</v>
      </c>
      <c r="O453" s="17">
        <v>20.38</v>
      </c>
      <c r="P453" s="17">
        <v>20.38</v>
      </c>
      <c r="Q453" s="17">
        <v>20.37</v>
      </c>
      <c r="R453" s="17">
        <v>20.350000000000001</v>
      </c>
      <c r="S453" s="17">
        <v>20.350000000000001</v>
      </c>
      <c r="T453" s="17">
        <v>20.350000000000001</v>
      </c>
      <c r="U453" s="17">
        <v>20.3</v>
      </c>
      <c r="V453" s="17">
        <v>20.29</v>
      </c>
      <c r="W453" s="17">
        <v>20.3</v>
      </c>
      <c r="X453" s="17">
        <v>20.350000000000001</v>
      </c>
      <c r="Y453" s="17">
        <v>20.38</v>
      </c>
      <c r="Z453" s="17">
        <v>20.39</v>
      </c>
      <c r="AA453" s="17">
        <v>20.39</v>
      </c>
      <c r="AB453" s="17">
        <v>0</v>
      </c>
      <c r="AC453" s="17">
        <v>0</v>
      </c>
      <c r="AD453" s="17">
        <v>0</v>
      </c>
      <c r="AE453" s="17">
        <v>0</v>
      </c>
      <c r="AF453" s="17">
        <v>0</v>
      </c>
      <c r="AG453" s="17">
        <v>0</v>
      </c>
      <c r="AH453" s="17">
        <v>0</v>
      </c>
      <c r="AI453" s="17">
        <v>0</v>
      </c>
      <c r="AJ453" s="17">
        <v>0</v>
      </c>
      <c r="AK453" s="17">
        <v>0</v>
      </c>
      <c r="AL453" s="17">
        <v>0</v>
      </c>
      <c r="AM453" s="17">
        <v>0</v>
      </c>
      <c r="AN453" s="17">
        <v>0</v>
      </c>
      <c r="AO453" s="17">
        <v>0</v>
      </c>
      <c r="AP453" s="17">
        <v>0</v>
      </c>
      <c r="AQ453" s="17">
        <v>0</v>
      </c>
      <c r="AR453" s="17">
        <v>0</v>
      </c>
      <c r="AS453" s="17">
        <v>0</v>
      </c>
      <c r="AT453" s="17">
        <v>0</v>
      </c>
      <c r="AU453" s="17">
        <v>0</v>
      </c>
      <c r="AV453" s="17">
        <v>0</v>
      </c>
      <c r="AW453" s="17">
        <v>0</v>
      </c>
      <c r="AX453" s="17">
        <v>0</v>
      </c>
      <c r="AY453" s="17">
        <v>0</v>
      </c>
      <c r="AZ453" s="17">
        <v>0</v>
      </c>
      <c r="BA453" s="17">
        <v>0</v>
      </c>
      <c r="BB453" s="17">
        <v>0</v>
      </c>
      <c r="BC453" s="17">
        <v>0</v>
      </c>
      <c r="BD453" s="17">
        <v>0</v>
      </c>
      <c r="BE453" s="17">
        <v>0</v>
      </c>
      <c r="BF453" s="17">
        <v>0</v>
      </c>
      <c r="BG453" s="17">
        <v>0</v>
      </c>
      <c r="BH453" s="17">
        <v>0</v>
      </c>
      <c r="BI453" s="17">
        <v>0</v>
      </c>
      <c r="BJ453" s="17">
        <v>0</v>
      </c>
      <c r="BK453" s="17">
        <v>0</v>
      </c>
      <c r="BL453" s="17">
        <v>0</v>
      </c>
      <c r="BM453" s="17">
        <v>0</v>
      </c>
      <c r="BN453" s="17">
        <v>0</v>
      </c>
      <c r="BO453" s="17">
        <v>0</v>
      </c>
      <c r="BP453" s="17">
        <v>0</v>
      </c>
      <c r="BQ453" s="17">
        <v>0</v>
      </c>
      <c r="BR453" s="17">
        <v>0</v>
      </c>
      <c r="BS453" s="17">
        <v>0</v>
      </c>
      <c r="BT453" s="17">
        <v>0</v>
      </c>
      <c r="BU453" s="17">
        <v>0</v>
      </c>
      <c r="BV453" s="17">
        <v>0</v>
      </c>
      <c r="BW453" s="17">
        <v>0</v>
      </c>
      <c r="BX453" s="17">
        <v>0</v>
      </c>
      <c r="BY453" s="17">
        <v>0</v>
      </c>
      <c r="BZ453" s="17">
        <v>0</v>
      </c>
      <c r="CA453" s="17">
        <v>0</v>
      </c>
      <c r="CB453" s="17">
        <v>0</v>
      </c>
      <c r="CC453" s="17">
        <v>0</v>
      </c>
      <c r="CD453" s="17">
        <v>0</v>
      </c>
      <c r="CE453" s="17">
        <v>0</v>
      </c>
      <c r="CF453" s="17">
        <v>0</v>
      </c>
      <c r="CG453" s="17">
        <v>0</v>
      </c>
      <c r="CH453" s="17">
        <v>0</v>
      </c>
      <c r="CI453" s="17">
        <v>0</v>
      </c>
      <c r="CJ453" s="17">
        <v>0</v>
      </c>
      <c r="CK453" s="17">
        <v>0</v>
      </c>
      <c r="CL453" s="17">
        <v>0</v>
      </c>
      <c r="CM453" s="17">
        <v>0</v>
      </c>
      <c r="CN453" s="17">
        <v>0</v>
      </c>
      <c r="CO453" s="17">
        <v>0</v>
      </c>
      <c r="CP453" s="17">
        <v>0</v>
      </c>
      <c r="CQ453" s="17">
        <v>0</v>
      </c>
      <c r="CR453" s="17">
        <v>0</v>
      </c>
      <c r="CS453" s="17">
        <v>0</v>
      </c>
      <c r="CT453" s="17">
        <v>0</v>
      </c>
      <c r="CU453" s="17">
        <v>0</v>
      </c>
      <c r="CV453" s="17">
        <v>0</v>
      </c>
      <c r="CW453" s="17">
        <v>0</v>
      </c>
      <c r="CX453" s="17">
        <v>0</v>
      </c>
      <c r="CY453" s="17">
        <v>0</v>
      </c>
      <c r="CZ453" s="17">
        <v>0</v>
      </c>
      <c r="DA453" s="17">
        <v>0</v>
      </c>
      <c r="DB453" s="17">
        <v>0</v>
      </c>
      <c r="DC453" s="17">
        <v>0</v>
      </c>
      <c r="DD453" s="17">
        <v>0</v>
      </c>
      <c r="DE453" s="17">
        <v>0</v>
      </c>
      <c r="DF453" s="17">
        <v>0</v>
      </c>
      <c r="DG453" s="17">
        <v>0</v>
      </c>
      <c r="DH453" s="17">
        <v>0</v>
      </c>
      <c r="DI453" s="17">
        <v>0</v>
      </c>
      <c r="DJ453" s="17">
        <v>0</v>
      </c>
      <c r="DK453" s="17">
        <v>0</v>
      </c>
      <c r="DL453" s="17">
        <v>0</v>
      </c>
      <c r="DM453" s="17">
        <v>0</v>
      </c>
      <c r="DN453" s="17">
        <v>0</v>
      </c>
      <c r="DO453" s="17">
        <v>0</v>
      </c>
      <c r="DP453" s="17">
        <v>0</v>
      </c>
      <c r="DQ453" s="17">
        <v>0</v>
      </c>
      <c r="DR453" s="17">
        <v>0</v>
      </c>
      <c r="DS453" s="17">
        <v>0</v>
      </c>
      <c r="DT453" s="17">
        <v>0</v>
      </c>
      <c r="DU453" s="17">
        <v>0</v>
      </c>
      <c r="DV453" s="17">
        <v>0</v>
      </c>
      <c r="DW453" s="17">
        <v>0</v>
      </c>
      <c r="DX453" s="17">
        <v>0</v>
      </c>
      <c r="DY453" s="17">
        <v>0</v>
      </c>
      <c r="DZ453" s="17">
        <v>0</v>
      </c>
      <c r="EA453" s="17">
        <v>0</v>
      </c>
      <c r="EB453" s="17">
        <v>0</v>
      </c>
      <c r="EC453" s="17">
        <v>0</v>
      </c>
      <c r="ED453" s="17">
        <v>0</v>
      </c>
      <c r="EE453" s="17">
        <v>0</v>
      </c>
      <c r="EF453" s="17">
        <v>0</v>
      </c>
      <c r="EG453" s="17">
        <v>0</v>
      </c>
      <c r="EH453" s="17">
        <v>0</v>
      </c>
      <c r="EI453" s="17">
        <v>0</v>
      </c>
      <c r="EJ453" s="17">
        <v>0</v>
      </c>
      <c r="EK453" s="17">
        <v>0</v>
      </c>
      <c r="EL453" s="17">
        <v>0</v>
      </c>
      <c r="EM453" s="17">
        <v>0</v>
      </c>
      <c r="EN453" s="17">
        <v>0</v>
      </c>
      <c r="EO453" s="17">
        <v>0</v>
      </c>
      <c r="EP453" s="17">
        <v>0</v>
      </c>
      <c r="EQ453" s="17">
        <v>0</v>
      </c>
      <c r="ER453" s="17">
        <v>0</v>
      </c>
      <c r="ES453" s="17">
        <v>0</v>
      </c>
      <c r="ET453" s="17">
        <v>0</v>
      </c>
      <c r="EU453" s="17">
        <v>0</v>
      </c>
      <c r="EV453" s="17">
        <v>0</v>
      </c>
      <c r="EW453" s="17">
        <v>0</v>
      </c>
      <c r="EX453" s="17">
        <v>0</v>
      </c>
      <c r="EY453" s="17">
        <v>0</v>
      </c>
      <c r="EZ453" s="17">
        <v>0</v>
      </c>
      <c r="FA453" s="17">
        <v>0</v>
      </c>
      <c r="FB453" s="17">
        <v>0</v>
      </c>
      <c r="FC453" s="17">
        <v>0</v>
      </c>
      <c r="FD453" s="17">
        <v>0</v>
      </c>
      <c r="FE453" s="17">
        <v>0</v>
      </c>
      <c r="FF453" s="17">
        <v>0</v>
      </c>
      <c r="FG453" s="17">
        <v>0</v>
      </c>
      <c r="FH453" s="17">
        <v>0</v>
      </c>
      <c r="FI453" s="17">
        <v>0</v>
      </c>
      <c r="FJ453" s="17">
        <v>0</v>
      </c>
      <c r="FK453" s="17">
        <v>0</v>
      </c>
      <c r="FL453" s="17">
        <v>0</v>
      </c>
      <c r="FM453" s="17">
        <v>0</v>
      </c>
      <c r="FN453" s="17">
        <v>0</v>
      </c>
      <c r="FO453" s="17">
        <v>0</v>
      </c>
      <c r="FP453" s="17">
        <v>0</v>
      </c>
      <c r="FQ453" s="17">
        <v>0</v>
      </c>
      <c r="FR453" s="17">
        <v>0</v>
      </c>
      <c r="FS453" s="17">
        <v>0</v>
      </c>
      <c r="FT453" s="17">
        <v>0</v>
      </c>
      <c r="FU453" s="17">
        <v>0</v>
      </c>
      <c r="FV453" s="17">
        <v>0</v>
      </c>
      <c r="FW453" s="17">
        <v>0</v>
      </c>
      <c r="FX453" s="17">
        <v>0</v>
      </c>
      <c r="FY453" s="17">
        <v>0</v>
      </c>
      <c r="FZ453" s="17">
        <v>0</v>
      </c>
      <c r="GA453" s="17">
        <v>0</v>
      </c>
      <c r="GB453" s="17">
        <v>0</v>
      </c>
      <c r="GC453" s="17">
        <v>0</v>
      </c>
      <c r="GD453" s="17">
        <v>0</v>
      </c>
      <c r="GE453" s="17">
        <v>0</v>
      </c>
      <c r="GF453" s="17">
        <v>0</v>
      </c>
      <c r="GG453" s="17">
        <v>0</v>
      </c>
      <c r="GH453" s="17">
        <v>0</v>
      </c>
      <c r="GI453" s="17">
        <v>0</v>
      </c>
      <c r="GJ453" s="17">
        <v>0</v>
      </c>
      <c r="GK453" s="17">
        <v>0</v>
      </c>
      <c r="GL453" s="17">
        <v>0</v>
      </c>
      <c r="GM453" s="17">
        <v>0</v>
      </c>
      <c r="GN453" s="17">
        <v>0</v>
      </c>
      <c r="GO453" s="17">
        <v>0</v>
      </c>
      <c r="GP453" s="17">
        <v>0</v>
      </c>
      <c r="GQ453" s="17">
        <v>0</v>
      </c>
      <c r="GR453" s="17">
        <v>0</v>
      </c>
      <c r="GS453" s="17">
        <v>0</v>
      </c>
      <c r="GT453" s="17">
        <v>0</v>
      </c>
      <c r="GU453" s="17">
        <v>0</v>
      </c>
      <c r="GV453" s="17">
        <v>0</v>
      </c>
      <c r="GW453" s="17">
        <v>0</v>
      </c>
      <c r="GX453" s="17">
        <v>0</v>
      </c>
      <c r="GY453" s="17">
        <v>0</v>
      </c>
      <c r="GZ453" s="17">
        <v>0</v>
      </c>
      <c r="HA453" s="17">
        <v>0</v>
      </c>
      <c r="HB453" s="17">
        <v>0</v>
      </c>
      <c r="HC453" s="17">
        <v>0</v>
      </c>
      <c r="HD453" s="17">
        <v>0</v>
      </c>
      <c r="HE453" s="17">
        <v>0</v>
      </c>
      <c r="HF453" s="17">
        <v>0</v>
      </c>
      <c r="HG453" s="17">
        <v>0</v>
      </c>
      <c r="HH453" s="17">
        <v>0</v>
      </c>
      <c r="HI453" s="17">
        <v>0</v>
      </c>
      <c r="HJ453" s="17">
        <v>0</v>
      </c>
      <c r="HK453" s="17">
        <v>0</v>
      </c>
      <c r="HL453" s="17">
        <v>0</v>
      </c>
      <c r="HM453" s="17">
        <v>0</v>
      </c>
      <c r="HN453" s="17">
        <v>0</v>
      </c>
      <c r="HO453" s="17">
        <v>0</v>
      </c>
      <c r="HP453" s="17">
        <v>0</v>
      </c>
      <c r="HQ453" s="17">
        <v>0</v>
      </c>
      <c r="HR453" s="17">
        <v>0</v>
      </c>
      <c r="HS453" s="17">
        <v>0</v>
      </c>
      <c r="HT453" s="17">
        <v>0</v>
      </c>
      <c r="HU453" s="17">
        <v>0</v>
      </c>
      <c r="HV453" s="17">
        <v>0</v>
      </c>
      <c r="HW453" s="17">
        <v>0</v>
      </c>
      <c r="HX453" s="17">
        <v>0</v>
      </c>
      <c r="HY453" s="17">
        <v>0</v>
      </c>
      <c r="HZ453" s="17">
        <v>0</v>
      </c>
      <c r="IA453" s="17">
        <v>0</v>
      </c>
      <c r="IB453" s="17">
        <v>0</v>
      </c>
      <c r="IC453" s="17">
        <v>0</v>
      </c>
      <c r="ID453" s="17">
        <v>0</v>
      </c>
      <c r="IE453" s="17">
        <v>0</v>
      </c>
      <c r="IF453" s="17">
        <v>0</v>
      </c>
      <c r="IG453" s="17">
        <v>0</v>
      </c>
      <c r="IH453" s="17">
        <v>0</v>
      </c>
      <c r="II453" s="17">
        <v>0</v>
      </c>
      <c r="IJ453" s="17">
        <v>0</v>
      </c>
      <c r="IK453" s="17">
        <v>0</v>
      </c>
      <c r="IL453" s="17">
        <v>0</v>
      </c>
      <c r="IM453" s="17">
        <v>0</v>
      </c>
      <c r="IN453" s="17">
        <v>0</v>
      </c>
      <c r="IO453" s="17">
        <v>0</v>
      </c>
      <c r="IP453" s="17">
        <v>0</v>
      </c>
      <c r="IQ453" s="17">
        <v>0</v>
      </c>
      <c r="IR453" s="17">
        <v>0</v>
      </c>
      <c r="IS453" s="17">
        <v>0</v>
      </c>
      <c r="IT453" s="17">
        <v>0</v>
      </c>
      <c r="IU453" s="17">
        <v>0</v>
      </c>
      <c r="IV453" s="17">
        <v>0</v>
      </c>
      <c r="IW453" s="17">
        <v>0</v>
      </c>
      <c r="IX453" s="17">
        <v>0</v>
      </c>
      <c r="IY453" s="17">
        <v>0</v>
      </c>
      <c r="IZ453" s="17">
        <v>0</v>
      </c>
      <c r="JA453" s="17">
        <v>0</v>
      </c>
      <c r="JB453" s="17">
        <v>0</v>
      </c>
      <c r="JC453" s="17">
        <v>0</v>
      </c>
      <c r="JD453" s="17">
        <v>0</v>
      </c>
      <c r="JE453" s="17">
        <v>0</v>
      </c>
      <c r="JF453" s="17">
        <v>0</v>
      </c>
      <c r="JG453" s="17">
        <v>0</v>
      </c>
      <c r="JH453" s="17">
        <v>0</v>
      </c>
      <c r="JI453" s="17">
        <v>0</v>
      </c>
      <c r="JJ453" s="17">
        <v>0</v>
      </c>
      <c r="JK453" s="17">
        <v>0</v>
      </c>
      <c r="JL453" s="17">
        <v>0</v>
      </c>
      <c r="JM453" s="17">
        <v>0</v>
      </c>
      <c r="JN453" s="17">
        <v>0</v>
      </c>
      <c r="JO453" s="17">
        <v>0</v>
      </c>
      <c r="JP453" s="17">
        <v>0</v>
      </c>
      <c r="JQ453" s="17">
        <v>0</v>
      </c>
      <c r="JR453" s="17">
        <v>0</v>
      </c>
      <c r="JS453" s="17">
        <v>0</v>
      </c>
      <c r="JT453" s="17">
        <v>0</v>
      </c>
      <c r="JU453" s="17">
        <v>0</v>
      </c>
      <c r="JV453" s="17">
        <v>0</v>
      </c>
      <c r="JW453" s="17">
        <v>0</v>
      </c>
      <c r="JX453" s="17">
        <v>0</v>
      </c>
      <c r="JY453" s="17">
        <v>0</v>
      </c>
    </row>
    <row r="454" spans="1:285" x14ac:dyDescent="0.15">
      <c r="A454" s="17" t="s">
        <v>726</v>
      </c>
      <c r="B454" s="17" t="s">
        <v>727</v>
      </c>
      <c r="C454" s="17">
        <v>0</v>
      </c>
      <c r="D454" s="17">
        <v>7.75</v>
      </c>
      <c r="E454" s="17">
        <v>7.75</v>
      </c>
      <c r="F454" s="17">
        <v>7.75</v>
      </c>
      <c r="G454" s="17">
        <v>7.75</v>
      </c>
      <c r="H454" s="17">
        <v>7.75</v>
      </c>
      <c r="I454" s="17">
        <v>7.84</v>
      </c>
      <c r="J454" s="17">
        <v>7.84</v>
      </c>
      <c r="K454" s="17">
        <v>7.84</v>
      </c>
      <c r="L454" s="17">
        <v>7.84</v>
      </c>
      <c r="M454" s="17">
        <v>7.84</v>
      </c>
      <c r="N454" s="17">
        <v>7.82</v>
      </c>
      <c r="O454" s="17">
        <v>7.83</v>
      </c>
      <c r="P454" s="17">
        <v>7.82</v>
      </c>
      <c r="Q454" s="17">
        <v>7.82</v>
      </c>
      <c r="R454" s="17">
        <v>7.81</v>
      </c>
      <c r="S454" s="17">
        <v>7.81</v>
      </c>
      <c r="T454" s="17">
        <v>7.81</v>
      </c>
      <c r="U454" s="17">
        <v>7.81</v>
      </c>
      <c r="V454" s="17">
        <v>7.88</v>
      </c>
      <c r="W454" s="17">
        <v>7.84</v>
      </c>
      <c r="X454" s="17">
        <v>7.83</v>
      </c>
      <c r="Y454" s="17">
        <v>7.84</v>
      </c>
      <c r="Z454" s="17">
        <v>7.85</v>
      </c>
      <c r="AA454" s="17">
        <v>7.84</v>
      </c>
      <c r="AB454" s="17">
        <v>0</v>
      </c>
      <c r="AC454" s="17">
        <v>0</v>
      </c>
      <c r="AD454" s="17">
        <v>0</v>
      </c>
      <c r="AE454" s="17">
        <v>0</v>
      </c>
      <c r="AF454" s="17">
        <v>0</v>
      </c>
      <c r="AG454" s="17">
        <v>0</v>
      </c>
      <c r="AH454" s="17">
        <v>0</v>
      </c>
      <c r="AI454" s="17">
        <v>0</v>
      </c>
      <c r="AJ454" s="17">
        <v>0</v>
      </c>
      <c r="AK454" s="17">
        <v>0</v>
      </c>
      <c r="AL454" s="17">
        <v>0</v>
      </c>
      <c r="AM454" s="17">
        <v>0</v>
      </c>
      <c r="AN454" s="17">
        <v>0</v>
      </c>
      <c r="AO454" s="17">
        <v>0</v>
      </c>
      <c r="AP454" s="17">
        <v>0</v>
      </c>
      <c r="AQ454" s="17">
        <v>0</v>
      </c>
      <c r="AR454" s="17">
        <v>0</v>
      </c>
      <c r="AS454" s="17">
        <v>0</v>
      </c>
      <c r="AT454" s="17">
        <v>0</v>
      </c>
      <c r="AU454" s="17">
        <v>0</v>
      </c>
      <c r="AV454" s="17">
        <v>0</v>
      </c>
      <c r="AW454" s="17">
        <v>0</v>
      </c>
      <c r="AX454" s="17">
        <v>0</v>
      </c>
      <c r="AY454" s="17">
        <v>0</v>
      </c>
      <c r="AZ454" s="17">
        <v>0</v>
      </c>
      <c r="BA454" s="17">
        <v>0</v>
      </c>
      <c r="BB454" s="17">
        <v>0</v>
      </c>
      <c r="BC454" s="17">
        <v>0</v>
      </c>
      <c r="BD454" s="17">
        <v>0</v>
      </c>
      <c r="BE454" s="17">
        <v>0</v>
      </c>
      <c r="BF454" s="17">
        <v>0</v>
      </c>
      <c r="BG454" s="17">
        <v>0</v>
      </c>
      <c r="BH454" s="17">
        <v>0</v>
      </c>
      <c r="BI454" s="17">
        <v>0</v>
      </c>
      <c r="BJ454" s="17">
        <v>0</v>
      </c>
      <c r="BK454" s="17">
        <v>0</v>
      </c>
      <c r="BL454" s="17">
        <v>0</v>
      </c>
      <c r="BM454" s="17">
        <v>0</v>
      </c>
      <c r="BN454" s="17">
        <v>0</v>
      </c>
      <c r="BO454" s="17">
        <v>0</v>
      </c>
      <c r="BP454" s="17">
        <v>0</v>
      </c>
      <c r="BQ454" s="17">
        <v>0</v>
      </c>
      <c r="BR454" s="17">
        <v>0</v>
      </c>
      <c r="BS454" s="17">
        <v>0</v>
      </c>
      <c r="BT454" s="17">
        <v>0</v>
      </c>
      <c r="BU454" s="17">
        <v>0</v>
      </c>
      <c r="BV454" s="17">
        <v>0</v>
      </c>
      <c r="BW454" s="17">
        <v>0</v>
      </c>
      <c r="BX454" s="17">
        <v>0</v>
      </c>
      <c r="BY454" s="17">
        <v>0</v>
      </c>
      <c r="BZ454" s="17">
        <v>0</v>
      </c>
      <c r="CA454" s="17">
        <v>0</v>
      </c>
      <c r="CB454" s="17">
        <v>0</v>
      </c>
      <c r="CC454" s="17">
        <v>0</v>
      </c>
      <c r="CD454" s="17">
        <v>0</v>
      </c>
      <c r="CE454" s="17">
        <v>0</v>
      </c>
      <c r="CF454" s="17">
        <v>0</v>
      </c>
      <c r="CG454" s="17">
        <v>0</v>
      </c>
      <c r="CH454" s="17">
        <v>0</v>
      </c>
      <c r="CI454" s="17">
        <v>0</v>
      </c>
      <c r="CJ454" s="17">
        <v>0</v>
      </c>
      <c r="CK454" s="17">
        <v>0</v>
      </c>
      <c r="CL454" s="17">
        <v>0</v>
      </c>
      <c r="CM454" s="17">
        <v>0</v>
      </c>
      <c r="CN454" s="17">
        <v>0</v>
      </c>
      <c r="CO454" s="17">
        <v>0</v>
      </c>
      <c r="CP454" s="17">
        <v>0</v>
      </c>
      <c r="CQ454" s="17">
        <v>0</v>
      </c>
      <c r="CR454" s="17">
        <v>0</v>
      </c>
      <c r="CS454" s="17">
        <v>0</v>
      </c>
      <c r="CT454" s="17">
        <v>0</v>
      </c>
      <c r="CU454" s="17">
        <v>0</v>
      </c>
      <c r="CV454" s="17">
        <v>0</v>
      </c>
      <c r="CW454" s="17">
        <v>0</v>
      </c>
      <c r="CX454" s="17">
        <v>0</v>
      </c>
      <c r="CY454" s="17">
        <v>0</v>
      </c>
      <c r="CZ454" s="17">
        <v>0</v>
      </c>
      <c r="DA454" s="17">
        <v>0</v>
      </c>
      <c r="DB454" s="17">
        <v>0</v>
      </c>
      <c r="DC454" s="17">
        <v>0</v>
      </c>
      <c r="DD454" s="17">
        <v>0</v>
      </c>
      <c r="DE454" s="17">
        <v>0</v>
      </c>
      <c r="DF454" s="17">
        <v>0</v>
      </c>
      <c r="DG454" s="17">
        <v>0</v>
      </c>
      <c r="DH454" s="17">
        <v>0</v>
      </c>
      <c r="DI454" s="17">
        <v>0</v>
      </c>
      <c r="DJ454" s="17">
        <v>0</v>
      </c>
      <c r="DK454" s="17">
        <v>0</v>
      </c>
      <c r="DL454" s="17">
        <v>0</v>
      </c>
      <c r="DM454" s="17">
        <v>0</v>
      </c>
      <c r="DN454" s="17">
        <v>0</v>
      </c>
      <c r="DO454" s="17">
        <v>0</v>
      </c>
      <c r="DP454" s="17">
        <v>0</v>
      </c>
      <c r="DQ454" s="17">
        <v>0</v>
      </c>
      <c r="DR454" s="17">
        <v>0</v>
      </c>
      <c r="DS454" s="17">
        <v>0</v>
      </c>
      <c r="DT454" s="17">
        <v>0</v>
      </c>
      <c r="DU454" s="17">
        <v>0</v>
      </c>
      <c r="DV454" s="17">
        <v>0</v>
      </c>
      <c r="DW454" s="17">
        <v>0</v>
      </c>
      <c r="DX454" s="17">
        <v>0</v>
      </c>
      <c r="DY454" s="17">
        <v>0</v>
      </c>
      <c r="DZ454" s="17">
        <v>0</v>
      </c>
      <c r="EA454" s="17">
        <v>0</v>
      </c>
      <c r="EB454" s="17">
        <v>0</v>
      </c>
      <c r="EC454" s="17">
        <v>0</v>
      </c>
      <c r="ED454" s="17">
        <v>0</v>
      </c>
      <c r="EE454" s="17">
        <v>0</v>
      </c>
      <c r="EF454" s="17">
        <v>0</v>
      </c>
      <c r="EG454" s="17">
        <v>0</v>
      </c>
      <c r="EH454" s="17">
        <v>0</v>
      </c>
      <c r="EI454" s="17">
        <v>0</v>
      </c>
      <c r="EJ454" s="17">
        <v>0</v>
      </c>
      <c r="EK454" s="17">
        <v>0</v>
      </c>
      <c r="EL454" s="17">
        <v>0</v>
      </c>
      <c r="EM454" s="17">
        <v>0</v>
      </c>
      <c r="EN454" s="17">
        <v>0</v>
      </c>
      <c r="EO454" s="17">
        <v>0</v>
      </c>
      <c r="EP454" s="17">
        <v>0</v>
      </c>
      <c r="EQ454" s="17">
        <v>0</v>
      </c>
      <c r="ER454" s="17">
        <v>0</v>
      </c>
      <c r="ES454" s="17">
        <v>0</v>
      </c>
      <c r="ET454" s="17">
        <v>0</v>
      </c>
      <c r="EU454" s="17">
        <v>0</v>
      </c>
      <c r="EV454" s="17">
        <v>0</v>
      </c>
      <c r="EW454" s="17">
        <v>0</v>
      </c>
      <c r="EX454" s="17">
        <v>0</v>
      </c>
      <c r="EY454" s="17">
        <v>0</v>
      </c>
      <c r="EZ454" s="17">
        <v>0</v>
      </c>
      <c r="FA454" s="17">
        <v>0</v>
      </c>
      <c r="FB454" s="17">
        <v>0</v>
      </c>
      <c r="FC454" s="17">
        <v>0</v>
      </c>
      <c r="FD454" s="17">
        <v>0</v>
      </c>
      <c r="FE454" s="17">
        <v>0</v>
      </c>
      <c r="FF454" s="17">
        <v>0</v>
      </c>
      <c r="FG454" s="17">
        <v>0</v>
      </c>
      <c r="FH454" s="17">
        <v>0</v>
      </c>
      <c r="FI454" s="17">
        <v>0</v>
      </c>
      <c r="FJ454" s="17">
        <v>0</v>
      </c>
      <c r="FK454" s="17">
        <v>0</v>
      </c>
      <c r="FL454" s="17">
        <v>0</v>
      </c>
      <c r="FM454" s="17">
        <v>0</v>
      </c>
      <c r="FN454" s="17">
        <v>0</v>
      </c>
      <c r="FO454" s="17">
        <v>0</v>
      </c>
      <c r="FP454" s="17">
        <v>0</v>
      </c>
      <c r="FQ454" s="17">
        <v>0</v>
      </c>
      <c r="FR454" s="17">
        <v>0</v>
      </c>
      <c r="FS454" s="17">
        <v>0</v>
      </c>
      <c r="FT454" s="17">
        <v>0</v>
      </c>
      <c r="FU454" s="17">
        <v>0</v>
      </c>
      <c r="FV454" s="17">
        <v>0</v>
      </c>
      <c r="FW454" s="17">
        <v>0</v>
      </c>
      <c r="FX454" s="17">
        <v>0</v>
      </c>
      <c r="FY454" s="17">
        <v>0</v>
      </c>
      <c r="FZ454" s="17">
        <v>0</v>
      </c>
      <c r="GA454" s="17">
        <v>0</v>
      </c>
      <c r="GB454" s="17">
        <v>0</v>
      </c>
      <c r="GC454" s="17">
        <v>0</v>
      </c>
      <c r="GD454" s="17">
        <v>0</v>
      </c>
      <c r="GE454" s="17">
        <v>0</v>
      </c>
      <c r="GF454" s="17">
        <v>0</v>
      </c>
      <c r="GG454" s="17">
        <v>0</v>
      </c>
      <c r="GH454" s="17">
        <v>0</v>
      </c>
      <c r="GI454" s="17">
        <v>0</v>
      </c>
      <c r="GJ454" s="17">
        <v>0</v>
      </c>
      <c r="GK454" s="17">
        <v>0</v>
      </c>
      <c r="GL454" s="17">
        <v>0</v>
      </c>
      <c r="GM454" s="17">
        <v>0</v>
      </c>
      <c r="GN454" s="17">
        <v>0</v>
      </c>
      <c r="GO454" s="17">
        <v>0</v>
      </c>
      <c r="GP454" s="17">
        <v>0</v>
      </c>
      <c r="GQ454" s="17">
        <v>0</v>
      </c>
      <c r="GR454" s="17">
        <v>0</v>
      </c>
      <c r="GS454" s="17">
        <v>0</v>
      </c>
      <c r="GT454" s="17">
        <v>0</v>
      </c>
      <c r="GU454" s="17">
        <v>0</v>
      </c>
      <c r="GV454" s="17">
        <v>0</v>
      </c>
      <c r="GW454" s="17">
        <v>0</v>
      </c>
      <c r="GX454" s="17">
        <v>0</v>
      </c>
      <c r="GY454" s="17">
        <v>0</v>
      </c>
      <c r="GZ454" s="17">
        <v>0</v>
      </c>
      <c r="HA454" s="17">
        <v>0</v>
      </c>
      <c r="HB454" s="17">
        <v>0</v>
      </c>
      <c r="HC454" s="17">
        <v>0</v>
      </c>
      <c r="HD454" s="17">
        <v>0</v>
      </c>
      <c r="HE454" s="17">
        <v>0</v>
      </c>
      <c r="HF454" s="17">
        <v>0</v>
      </c>
      <c r="HG454" s="17">
        <v>0</v>
      </c>
      <c r="HH454" s="17">
        <v>0</v>
      </c>
      <c r="HI454" s="17">
        <v>0</v>
      </c>
      <c r="HJ454" s="17">
        <v>0</v>
      </c>
      <c r="HK454" s="17">
        <v>0</v>
      </c>
      <c r="HL454" s="17">
        <v>0</v>
      </c>
      <c r="HM454" s="17">
        <v>0</v>
      </c>
      <c r="HN454" s="17">
        <v>0</v>
      </c>
      <c r="HO454" s="17">
        <v>0</v>
      </c>
      <c r="HP454" s="17">
        <v>0</v>
      </c>
      <c r="HQ454" s="17">
        <v>0</v>
      </c>
      <c r="HR454" s="17">
        <v>0</v>
      </c>
      <c r="HS454" s="17">
        <v>0</v>
      </c>
      <c r="HT454" s="17">
        <v>0</v>
      </c>
      <c r="HU454" s="17">
        <v>0</v>
      </c>
      <c r="HV454" s="17">
        <v>0</v>
      </c>
      <c r="HW454" s="17">
        <v>0</v>
      </c>
      <c r="HX454" s="17">
        <v>0</v>
      </c>
      <c r="HY454" s="17">
        <v>0</v>
      </c>
      <c r="HZ454" s="17">
        <v>0</v>
      </c>
      <c r="IA454" s="17">
        <v>0</v>
      </c>
      <c r="IB454" s="17">
        <v>0</v>
      </c>
      <c r="IC454" s="17">
        <v>0</v>
      </c>
      <c r="ID454" s="17">
        <v>0</v>
      </c>
      <c r="IE454" s="17">
        <v>0</v>
      </c>
      <c r="IF454" s="17">
        <v>0</v>
      </c>
      <c r="IG454" s="17">
        <v>0</v>
      </c>
      <c r="IH454" s="17">
        <v>0</v>
      </c>
      <c r="II454" s="17">
        <v>0</v>
      </c>
      <c r="IJ454" s="17">
        <v>0</v>
      </c>
      <c r="IK454" s="17">
        <v>0</v>
      </c>
      <c r="IL454" s="17">
        <v>0</v>
      </c>
      <c r="IM454" s="17">
        <v>0</v>
      </c>
      <c r="IN454" s="17">
        <v>0</v>
      </c>
      <c r="IO454" s="17">
        <v>0</v>
      </c>
      <c r="IP454" s="17">
        <v>0</v>
      </c>
      <c r="IQ454" s="17">
        <v>0</v>
      </c>
      <c r="IR454" s="17">
        <v>0</v>
      </c>
      <c r="IS454" s="17">
        <v>0</v>
      </c>
      <c r="IT454" s="17">
        <v>0</v>
      </c>
      <c r="IU454" s="17">
        <v>0</v>
      </c>
      <c r="IV454" s="17">
        <v>0</v>
      </c>
      <c r="IW454" s="17">
        <v>0</v>
      </c>
      <c r="IX454" s="17">
        <v>0</v>
      </c>
      <c r="IY454" s="17">
        <v>0</v>
      </c>
      <c r="IZ454" s="17">
        <v>0</v>
      </c>
      <c r="JA454" s="17">
        <v>0</v>
      </c>
      <c r="JB454" s="17">
        <v>0</v>
      </c>
      <c r="JC454" s="17">
        <v>0</v>
      </c>
      <c r="JD454" s="17">
        <v>0</v>
      </c>
      <c r="JE454" s="17">
        <v>0</v>
      </c>
      <c r="JF454" s="17">
        <v>0</v>
      </c>
      <c r="JG454" s="17">
        <v>0</v>
      </c>
      <c r="JH454" s="17">
        <v>0</v>
      </c>
      <c r="JI454" s="17">
        <v>0</v>
      </c>
      <c r="JJ454" s="17">
        <v>0</v>
      </c>
      <c r="JK454" s="17">
        <v>0</v>
      </c>
      <c r="JL454" s="17">
        <v>0</v>
      </c>
      <c r="JM454" s="17">
        <v>0</v>
      </c>
      <c r="JN454" s="17">
        <v>0</v>
      </c>
      <c r="JO454" s="17">
        <v>0</v>
      </c>
      <c r="JP454" s="17">
        <v>0</v>
      </c>
      <c r="JQ454" s="17">
        <v>0</v>
      </c>
      <c r="JR454" s="17">
        <v>0</v>
      </c>
      <c r="JS454" s="17">
        <v>0</v>
      </c>
      <c r="JT454" s="17">
        <v>0</v>
      </c>
      <c r="JU454" s="17">
        <v>0</v>
      </c>
      <c r="JV454" s="17">
        <v>0</v>
      </c>
      <c r="JW454" s="17">
        <v>0</v>
      </c>
      <c r="JX454" s="17">
        <v>0</v>
      </c>
      <c r="JY454" s="17">
        <v>0</v>
      </c>
    </row>
    <row r="455" spans="1:285" x14ac:dyDescent="0.15">
      <c r="A455" s="17" t="s">
        <v>992</v>
      </c>
      <c r="B455" s="17" t="s">
        <v>993</v>
      </c>
      <c r="C455" s="17">
        <v>0</v>
      </c>
      <c r="D455" s="17">
        <v>16.260000000000002</v>
      </c>
      <c r="E455" s="17">
        <v>16.260000000000002</v>
      </c>
      <c r="F455" s="17">
        <v>16.260000000000002</v>
      </c>
      <c r="G455" s="17">
        <v>16.260000000000002</v>
      </c>
      <c r="H455" s="17">
        <v>16.260000000000002</v>
      </c>
      <c r="I455" s="17">
        <v>16.45</v>
      </c>
      <c r="J455" s="17">
        <v>16.45</v>
      </c>
      <c r="K455" s="17">
        <v>16.45</v>
      </c>
      <c r="L455" s="17">
        <v>16.45</v>
      </c>
      <c r="M455" s="17">
        <v>16.45</v>
      </c>
      <c r="N455" s="17">
        <v>16.510000000000002</v>
      </c>
      <c r="O455" s="17">
        <v>16.5</v>
      </c>
      <c r="P455" s="17">
        <v>16.46</v>
      </c>
      <c r="Q455" s="17">
        <v>16.45</v>
      </c>
      <c r="R455" s="17">
        <v>16.420000000000002</v>
      </c>
      <c r="S455" s="17">
        <v>16.45</v>
      </c>
      <c r="T455" s="17">
        <v>16.47</v>
      </c>
      <c r="U455" s="17">
        <v>16.5</v>
      </c>
      <c r="V455" s="17">
        <v>16.600000000000001</v>
      </c>
      <c r="W455" s="17">
        <v>16.600000000000001</v>
      </c>
      <c r="X455" s="17">
        <v>16.600000000000001</v>
      </c>
      <c r="Y455" s="17">
        <v>16.559999999999999</v>
      </c>
      <c r="Z455" s="17">
        <v>16.55</v>
      </c>
      <c r="AA455" s="17">
        <v>16.54</v>
      </c>
      <c r="AB455" s="17">
        <v>0</v>
      </c>
      <c r="AC455" s="17">
        <v>0</v>
      </c>
      <c r="AD455" s="17">
        <v>0</v>
      </c>
      <c r="AE455" s="17">
        <v>0</v>
      </c>
      <c r="AF455" s="17">
        <v>0</v>
      </c>
      <c r="AG455" s="17">
        <v>0</v>
      </c>
      <c r="AH455" s="17">
        <v>0</v>
      </c>
      <c r="AI455" s="17">
        <v>0</v>
      </c>
      <c r="AJ455" s="17">
        <v>0</v>
      </c>
      <c r="AK455" s="17">
        <v>0</v>
      </c>
      <c r="AL455" s="17">
        <v>0</v>
      </c>
      <c r="AM455" s="17">
        <v>0</v>
      </c>
      <c r="AN455" s="17">
        <v>0</v>
      </c>
      <c r="AO455" s="17">
        <v>0</v>
      </c>
      <c r="AP455" s="17">
        <v>0</v>
      </c>
      <c r="AQ455" s="17">
        <v>0</v>
      </c>
      <c r="AR455" s="17">
        <v>0</v>
      </c>
      <c r="AS455" s="17">
        <v>0</v>
      </c>
      <c r="AT455" s="17">
        <v>0</v>
      </c>
      <c r="AU455" s="17">
        <v>0</v>
      </c>
      <c r="AV455" s="17">
        <v>0</v>
      </c>
      <c r="AW455" s="17">
        <v>0</v>
      </c>
      <c r="AX455" s="17">
        <v>0</v>
      </c>
      <c r="AY455" s="17">
        <v>0</v>
      </c>
      <c r="AZ455" s="17">
        <v>0</v>
      </c>
      <c r="BA455" s="17">
        <v>0</v>
      </c>
      <c r="BB455" s="17">
        <v>0</v>
      </c>
      <c r="BC455" s="17">
        <v>0</v>
      </c>
      <c r="BD455" s="17">
        <v>0</v>
      </c>
      <c r="BE455" s="17">
        <v>0</v>
      </c>
      <c r="BF455" s="17">
        <v>0</v>
      </c>
      <c r="BG455" s="17">
        <v>0</v>
      </c>
      <c r="BH455" s="17">
        <v>0</v>
      </c>
      <c r="BI455" s="17">
        <v>0</v>
      </c>
      <c r="BJ455" s="17">
        <v>0</v>
      </c>
      <c r="BK455" s="17">
        <v>0</v>
      </c>
      <c r="BL455" s="17">
        <v>0</v>
      </c>
      <c r="BM455" s="17">
        <v>0</v>
      </c>
      <c r="BN455" s="17">
        <v>0</v>
      </c>
      <c r="BO455" s="17">
        <v>0</v>
      </c>
      <c r="BP455" s="17">
        <v>0</v>
      </c>
      <c r="BQ455" s="17">
        <v>0</v>
      </c>
      <c r="BR455" s="17">
        <v>0</v>
      </c>
      <c r="BS455" s="17">
        <v>0</v>
      </c>
      <c r="BT455" s="17">
        <v>0</v>
      </c>
      <c r="BU455" s="17">
        <v>0</v>
      </c>
      <c r="BV455" s="17">
        <v>0</v>
      </c>
      <c r="BW455" s="17">
        <v>0</v>
      </c>
      <c r="BX455" s="17">
        <v>0</v>
      </c>
      <c r="BY455" s="17">
        <v>0</v>
      </c>
      <c r="BZ455" s="17">
        <v>0</v>
      </c>
      <c r="CA455" s="17">
        <v>0</v>
      </c>
      <c r="CB455" s="17">
        <v>0</v>
      </c>
      <c r="CC455" s="17">
        <v>0</v>
      </c>
      <c r="CD455" s="17">
        <v>0</v>
      </c>
      <c r="CE455" s="17">
        <v>0</v>
      </c>
      <c r="CF455" s="17">
        <v>0</v>
      </c>
      <c r="CG455" s="17">
        <v>0</v>
      </c>
      <c r="CH455" s="17">
        <v>0</v>
      </c>
      <c r="CI455" s="17">
        <v>0</v>
      </c>
      <c r="CJ455" s="17">
        <v>0</v>
      </c>
      <c r="CK455" s="17">
        <v>0</v>
      </c>
      <c r="CL455" s="17">
        <v>0</v>
      </c>
      <c r="CM455" s="17">
        <v>0</v>
      </c>
      <c r="CN455" s="17">
        <v>0</v>
      </c>
      <c r="CO455" s="17">
        <v>0</v>
      </c>
      <c r="CP455" s="17">
        <v>0</v>
      </c>
      <c r="CQ455" s="17">
        <v>0</v>
      </c>
      <c r="CR455" s="17">
        <v>0</v>
      </c>
      <c r="CS455" s="17">
        <v>0</v>
      </c>
      <c r="CT455" s="17">
        <v>0</v>
      </c>
      <c r="CU455" s="17">
        <v>0</v>
      </c>
      <c r="CV455" s="17">
        <v>0</v>
      </c>
      <c r="CW455" s="17">
        <v>0</v>
      </c>
      <c r="CX455" s="17">
        <v>0</v>
      </c>
      <c r="CY455" s="17">
        <v>0</v>
      </c>
      <c r="CZ455" s="17">
        <v>0</v>
      </c>
      <c r="DA455" s="17">
        <v>0</v>
      </c>
      <c r="DB455" s="17">
        <v>0</v>
      </c>
      <c r="DC455" s="17">
        <v>0</v>
      </c>
      <c r="DD455" s="17">
        <v>0</v>
      </c>
      <c r="DE455" s="17">
        <v>0</v>
      </c>
      <c r="DF455" s="17">
        <v>0</v>
      </c>
      <c r="DG455" s="17">
        <v>0</v>
      </c>
      <c r="DH455" s="17">
        <v>0</v>
      </c>
      <c r="DI455" s="17">
        <v>0</v>
      </c>
      <c r="DJ455" s="17">
        <v>0</v>
      </c>
      <c r="DK455" s="17">
        <v>0</v>
      </c>
      <c r="DL455" s="17">
        <v>0</v>
      </c>
      <c r="DM455" s="17">
        <v>0</v>
      </c>
      <c r="DN455" s="17">
        <v>0</v>
      </c>
      <c r="DO455" s="17">
        <v>0</v>
      </c>
      <c r="DP455" s="17">
        <v>0</v>
      </c>
      <c r="DQ455" s="17">
        <v>0</v>
      </c>
      <c r="DR455" s="17">
        <v>0</v>
      </c>
      <c r="DS455" s="17">
        <v>0</v>
      </c>
      <c r="DT455" s="17">
        <v>0</v>
      </c>
      <c r="DU455" s="17">
        <v>0</v>
      </c>
      <c r="DV455" s="17">
        <v>0</v>
      </c>
      <c r="DW455" s="17">
        <v>0</v>
      </c>
      <c r="DX455" s="17">
        <v>0</v>
      </c>
      <c r="DY455" s="17">
        <v>0</v>
      </c>
      <c r="DZ455" s="17">
        <v>0</v>
      </c>
      <c r="EA455" s="17">
        <v>0</v>
      </c>
      <c r="EB455" s="17">
        <v>0</v>
      </c>
      <c r="EC455" s="17">
        <v>0</v>
      </c>
      <c r="ED455" s="17">
        <v>0</v>
      </c>
      <c r="EE455" s="17">
        <v>0</v>
      </c>
      <c r="EF455" s="17">
        <v>0</v>
      </c>
      <c r="EG455" s="17">
        <v>0</v>
      </c>
      <c r="EH455" s="17">
        <v>0</v>
      </c>
      <c r="EI455" s="17">
        <v>0</v>
      </c>
      <c r="EJ455" s="17">
        <v>0</v>
      </c>
      <c r="EK455" s="17">
        <v>0</v>
      </c>
      <c r="EL455" s="17">
        <v>0</v>
      </c>
      <c r="EM455" s="17">
        <v>0</v>
      </c>
      <c r="EN455" s="17">
        <v>0</v>
      </c>
      <c r="EO455" s="17">
        <v>0</v>
      </c>
      <c r="EP455" s="17">
        <v>0</v>
      </c>
      <c r="EQ455" s="17">
        <v>0</v>
      </c>
      <c r="ER455" s="17">
        <v>0</v>
      </c>
      <c r="ES455" s="17">
        <v>0</v>
      </c>
      <c r="ET455" s="17">
        <v>0</v>
      </c>
      <c r="EU455" s="17">
        <v>0</v>
      </c>
      <c r="EV455" s="17">
        <v>0</v>
      </c>
      <c r="EW455" s="17">
        <v>0</v>
      </c>
      <c r="EX455" s="17">
        <v>0</v>
      </c>
      <c r="EY455" s="17">
        <v>0</v>
      </c>
      <c r="EZ455" s="17">
        <v>0</v>
      </c>
      <c r="FA455" s="17">
        <v>0</v>
      </c>
      <c r="FB455" s="17">
        <v>0</v>
      </c>
      <c r="FC455" s="17">
        <v>0</v>
      </c>
      <c r="FD455" s="17">
        <v>0</v>
      </c>
      <c r="FE455" s="17">
        <v>0</v>
      </c>
      <c r="FF455" s="17">
        <v>0</v>
      </c>
      <c r="FG455" s="17">
        <v>0</v>
      </c>
      <c r="FH455" s="17">
        <v>0</v>
      </c>
      <c r="FI455" s="17">
        <v>0</v>
      </c>
      <c r="FJ455" s="17">
        <v>0</v>
      </c>
      <c r="FK455" s="17">
        <v>0</v>
      </c>
      <c r="FL455" s="17">
        <v>0</v>
      </c>
      <c r="FM455" s="17">
        <v>0</v>
      </c>
      <c r="FN455" s="17">
        <v>0</v>
      </c>
      <c r="FO455" s="17">
        <v>0</v>
      </c>
      <c r="FP455" s="17">
        <v>0</v>
      </c>
      <c r="FQ455" s="17">
        <v>0</v>
      </c>
      <c r="FR455" s="17">
        <v>0</v>
      </c>
      <c r="FS455" s="17">
        <v>0</v>
      </c>
      <c r="FT455" s="17">
        <v>0</v>
      </c>
      <c r="FU455" s="17">
        <v>0</v>
      </c>
      <c r="FV455" s="17">
        <v>0</v>
      </c>
      <c r="FW455" s="17">
        <v>0</v>
      </c>
      <c r="FX455" s="17">
        <v>0</v>
      </c>
      <c r="FY455" s="17">
        <v>0</v>
      </c>
      <c r="FZ455" s="17">
        <v>0</v>
      </c>
      <c r="GA455" s="17">
        <v>0</v>
      </c>
      <c r="GB455" s="17">
        <v>0</v>
      </c>
      <c r="GC455" s="17">
        <v>0</v>
      </c>
      <c r="GD455" s="17">
        <v>0</v>
      </c>
      <c r="GE455" s="17">
        <v>0</v>
      </c>
      <c r="GF455" s="17">
        <v>0</v>
      </c>
      <c r="GG455" s="17">
        <v>0</v>
      </c>
      <c r="GH455" s="17">
        <v>0</v>
      </c>
      <c r="GI455" s="17">
        <v>0</v>
      </c>
      <c r="GJ455" s="17">
        <v>0</v>
      </c>
      <c r="GK455" s="17">
        <v>0</v>
      </c>
      <c r="GL455" s="17">
        <v>0</v>
      </c>
      <c r="GM455" s="17">
        <v>0</v>
      </c>
      <c r="GN455" s="17">
        <v>0</v>
      </c>
      <c r="GO455" s="17">
        <v>0</v>
      </c>
      <c r="GP455" s="17">
        <v>0</v>
      </c>
      <c r="GQ455" s="17">
        <v>0</v>
      </c>
      <c r="GR455" s="17">
        <v>0</v>
      </c>
      <c r="GS455" s="17">
        <v>0</v>
      </c>
      <c r="GT455" s="17">
        <v>0</v>
      </c>
      <c r="GU455" s="17">
        <v>0</v>
      </c>
      <c r="GV455" s="17">
        <v>0</v>
      </c>
      <c r="GW455" s="17">
        <v>0</v>
      </c>
      <c r="GX455" s="17">
        <v>0</v>
      </c>
      <c r="GY455" s="17">
        <v>0</v>
      </c>
      <c r="GZ455" s="17">
        <v>0</v>
      </c>
      <c r="HA455" s="17">
        <v>0</v>
      </c>
      <c r="HB455" s="17">
        <v>0</v>
      </c>
      <c r="HC455" s="17">
        <v>0</v>
      </c>
      <c r="HD455" s="17">
        <v>0</v>
      </c>
      <c r="HE455" s="17">
        <v>0</v>
      </c>
      <c r="HF455" s="17">
        <v>0</v>
      </c>
      <c r="HG455" s="17">
        <v>0</v>
      </c>
      <c r="HH455" s="17">
        <v>0</v>
      </c>
      <c r="HI455" s="17">
        <v>0</v>
      </c>
      <c r="HJ455" s="17">
        <v>0</v>
      </c>
      <c r="HK455" s="17">
        <v>0</v>
      </c>
      <c r="HL455" s="17">
        <v>0</v>
      </c>
      <c r="HM455" s="17">
        <v>0</v>
      </c>
      <c r="HN455" s="17">
        <v>0</v>
      </c>
      <c r="HO455" s="17">
        <v>0</v>
      </c>
      <c r="HP455" s="17">
        <v>0</v>
      </c>
      <c r="HQ455" s="17">
        <v>0</v>
      </c>
      <c r="HR455" s="17">
        <v>0</v>
      </c>
      <c r="HS455" s="17">
        <v>0</v>
      </c>
      <c r="HT455" s="17">
        <v>0</v>
      </c>
      <c r="HU455" s="17">
        <v>0</v>
      </c>
      <c r="HV455" s="17">
        <v>0</v>
      </c>
      <c r="HW455" s="17">
        <v>0</v>
      </c>
      <c r="HX455" s="17">
        <v>0</v>
      </c>
      <c r="HY455" s="17">
        <v>0</v>
      </c>
      <c r="HZ455" s="17">
        <v>0</v>
      </c>
      <c r="IA455" s="17">
        <v>0</v>
      </c>
      <c r="IB455" s="17">
        <v>0</v>
      </c>
      <c r="IC455" s="17">
        <v>0</v>
      </c>
      <c r="ID455" s="17">
        <v>0</v>
      </c>
      <c r="IE455" s="17">
        <v>0</v>
      </c>
      <c r="IF455" s="17">
        <v>0</v>
      </c>
      <c r="IG455" s="17">
        <v>0</v>
      </c>
      <c r="IH455" s="17">
        <v>0</v>
      </c>
      <c r="II455" s="17">
        <v>0</v>
      </c>
      <c r="IJ455" s="17">
        <v>0</v>
      </c>
      <c r="IK455" s="17">
        <v>0</v>
      </c>
      <c r="IL455" s="17">
        <v>0</v>
      </c>
      <c r="IM455" s="17">
        <v>0</v>
      </c>
      <c r="IN455" s="17">
        <v>0</v>
      </c>
      <c r="IO455" s="17">
        <v>0</v>
      </c>
      <c r="IP455" s="17">
        <v>0</v>
      </c>
      <c r="IQ455" s="17">
        <v>0</v>
      </c>
      <c r="IR455" s="17">
        <v>0</v>
      </c>
      <c r="IS455" s="17">
        <v>0</v>
      </c>
      <c r="IT455" s="17">
        <v>0</v>
      </c>
      <c r="IU455" s="17">
        <v>0</v>
      </c>
      <c r="IV455" s="17">
        <v>0</v>
      </c>
      <c r="IW455" s="17">
        <v>0</v>
      </c>
      <c r="IX455" s="17">
        <v>0</v>
      </c>
      <c r="IY455" s="17">
        <v>0</v>
      </c>
      <c r="IZ455" s="17">
        <v>0</v>
      </c>
      <c r="JA455" s="17">
        <v>0</v>
      </c>
      <c r="JB455" s="17">
        <v>0</v>
      </c>
      <c r="JC455" s="17">
        <v>0</v>
      </c>
      <c r="JD455" s="17">
        <v>0</v>
      </c>
      <c r="JE455" s="17">
        <v>0</v>
      </c>
      <c r="JF455" s="17">
        <v>0</v>
      </c>
      <c r="JG455" s="17">
        <v>0</v>
      </c>
      <c r="JH455" s="17">
        <v>0</v>
      </c>
      <c r="JI455" s="17">
        <v>0</v>
      </c>
      <c r="JJ455" s="17">
        <v>0</v>
      </c>
      <c r="JK455" s="17">
        <v>0</v>
      </c>
      <c r="JL455" s="17">
        <v>0</v>
      </c>
      <c r="JM455" s="17">
        <v>0</v>
      </c>
      <c r="JN455" s="17">
        <v>0</v>
      </c>
      <c r="JO455" s="17">
        <v>0</v>
      </c>
      <c r="JP455" s="17">
        <v>0</v>
      </c>
      <c r="JQ455" s="17">
        <v>0</v>
      </c>
      <c r="JR455" s="17">
        <v>0</v>
      </c>
      <c r="JS455" s="17">
        <v>0</v>
      </c>
      <c r="JT455" s="17">
        <v>0</v>
      </c>
      <c r="JU455" s="17">
        <v>0</v>
      </c>
      <c r="JV455" s="17">
        <v>0</v>
      </c>
      <c r="JW455" s="17">
        <v>0</v>
      </c>
      <c r="JX455" s="17">
        <v>0</v>
      </c>
      <c r="JY455" s="17">
        <v>0</v>
      </c>
    </row>
    <row r="456" spans="1:285" x14ac:dyDescent="0.15">
      <c r="A456" s="17" t="s">
        <v>906</v>
      </c>
      <c r="B456" s="17" t="s">
        <v>907</v>
      </c>
      <c r="C456" s="17">
        <v>0</v>
      </c>
      <c r="D456" s="17">
        <v>17.41</v>
      </c>
      <c r="E456" s="17">
        <v>17.41</v>
      </c>
      <c r="F456" s="17">
        <v>17.41</v>
      </c>
      <c r="G456" s="17">
        <v>17.41</v>
      </c>
      <c r="H456" s="17">
        <v>17.41</v>
      </c>
      <c r="I456" s="17">
        <v>17.600000000000001</v>
      </c>
      <c r="J456" s="17">
        <v>17.600000000000001</v>
      </c>
      <c r="K456" s="17">
        <v>17.600000000000001</v>
      </c>
      <c r="L456" s="17">
        <v>17.600000000000001</v>
      </c>
      <c r="M456" s="17">
        <v>17.600000000000001</v>
      </c>
      <c r="N456" s="17">
        <v>17.649999999999999</v>
      </c>
      <c r="O456" s="17">
        <v>17.61</v>
      </c>
      <c r="P456" s="17">
        <v>17.52</v>
      </c>
      <c r="Q456" s="17">
        <v>17.53</v>
      </c>
      <c r="R456" s="17">
        <v>17.48</v>
      </c>
      <c r="S456" s="17">
        <v>17.55</v>
      </c>
      <c r="T456" s="17">
        <v>17.54</v>
      </c>
      <c r="U456" s="17">
        <v>17.55</v>
      </c>
      <c r="V456" s="17">
        <v>17.52</v>
      </c>
      <c r="W456" s="17">
        <v>17.52</v>
      </c>
      <c r="X456" s="17">
        <v>17.54</v>
      </c>
      <c r="Y456" s="17">
        <v>17.52</v>
      </c>
      <c r="Z456" s="17">
        <v>17.52</v>
      </c>
      <c r="AA456" s="17">
        <v>17.52</v>
      </c>
      <c r="AB456" s="17">
        <v>0</v>
      </c>
      <c r="AC456" s="17">
        <v>0</v>
      </c>
      <c r="AD456" s="17">
        <v>0</v>
      </c>
      <c r="AE456" s="17">
        <v>0</v>
      </c>
      <c r="AF456" s="17">
        <v>0</v>
      </c>
      <c r="AG456" s="17">
        <v>0</v>
      </c>
      <c r="AH456" s="17">
        <v>0</v>
      </c>
      <c r="AI456" s="17">
        <v>0</v>
      </c>
      <c r="AJ456" s="17">
        <v>0</v>
      </c>
      <c r="AK456" s="17">
        <v>0</v>
      </c>
      <c r="AL456" s="17">
        <v>0</v>
      </c>
      <c r="AM456" s="17">
        <v>0</v>
      </c>
      <c r="AN456" s="17">
        <v>0</v>
      </c>
      <c r="AO456" s="17">
        <v>0</v>
      </c>
      <c r="AP456" s="17">
        <v>0</v>
      </c>
      <c r="AQ456" s="17">
        <v>0</v>
      </c>
      <c r="AR456" s="17">
        <v>0</v>
      </c>
      <c r="AS456" s="17">
        <v>0</v>
      </c>
      <c r="AT456" s="17">
        <v>0</v>
      </c>
      <c r="AU456" s="17">
        <v>0</v>
      </c>
      <c r="AV456" s="17">
        <v>0</v>
      </c>
      <c r="AW456" s="17">
        <v>0</v>
      </c>
      <c r="AX456" s="17">
        <v>0</v>
      </c>
      <c r="AY456" s="17">
        <v>0</v>
      </c>
      <c r="AZ456" s="17">
        <v>0</v>
      </c>
      <c r="BA456" s="17">
        <v>0</v>
      </c>
      <c r="BB456" s="17">
        <v>0</v>
      </c>
      <c r="BC456" s="17">
        <v>0</v>
      </c>
      <c r="BD456" s="17">
        <v>0</v>
      </c>
      <c r="BE456" s="17">
        <v>0</v>
      </c>
      <c r="BF456" s="17">
        <v>0</v>
      </c>
      <c r="BG456" s="17">
        <v>0</v>
      </c>
      <c r="BH456" s="17">
        <v>0</v>
      </c>
      <c r="BI456" s="17">
        <v>0</v>
      </c>
      <c r="BJ456" s="17">
        <v>0</v>
      </c>
      <c r="BK456" s="17">
        <v>0</v>
      </c>
      <c r="BL456" s="17">
        <v>0</v>
      </c>
      <c r="BM456" s="17">
        <v>0</v>
      </c>
      <c r="BN456" s="17">
        <v>0</v>
      </c>
      <c r="BO456" s="17">
        <v>0</v>
      </c>
      <c r="BP456" s="17">
        <v>0</v>
      </c>
      <c r="BQ456" s="17">
        <v>0</v>
      </c>
      <c r="BR456" s="17">
        <v>0</v>
      </c>
      <c r="BS456" s="17">
        <v>0</v>
      </c>
      <c r="BT456" s="17">
        <v>0</v>
      </c>
      <c r="BU456" s="17">
        <v>0</v>
      </c>
      <c r="BV456" s="17">
        <v>0</v>
      </c>
      <c r="BW456" s="17">
        <v>0</v>
      </c>
      <c r="BX456" s="17">
        <v>0</v>
      </c>
      <c r="BY456" s="17">
        <v>0</v>
      </c>
      <c r="BZ456" s="17">
        <v>0</v>
      </c>
      <c r="CA456" s="17">
        <v>0</v>
      </c>
      <c r="CB456" s="17">
        <v>0</v>
      </c>
      <c r="CC456" s="17">
        <v>0</v>
      </c>
      <c r="CD456" s="17">
        <v>0</v>
      </c>
      <c r="CE456" s="17">
        <v>0</v>
      </c>
      <c r="CF456" s="17">
        <v>0</v>
      </c>
      <c r="CG456" s="17">
        <v>0</v>
      </c>
      <c r="CH456" s="17">
        <v>0</v>
      </c>
      <c r="CI456" s="17">
        <v>0</v>
      </c>
      <c r="CJ456" s="17">
        <v>0</v>
      </c>
      <c r="CK456" s="17">
        <v>0</v>
      </c>
      <c r="CL456" s="17">
        <v>0</v>
      </c>
      <c r="CM456" s="17">
        <v>0</v>
      </c>
      <c r="CN456" s="17">
        <v>0</v>
      </c>
      <c r="CO456" s="17">
        <v>0</v>
      </c>
      <c r="CP456" s="17">
        <v>0</v>
      </c>
      <c r="CQ456" s="17">
        <v>0</v>
      </c>
      <c r="CR456" s="17">
        <v>0</v>
      </c>
      <c r="CS456" s="17">
        <v>0</v>
      </c>
      <c r="CT456" s="17">
        <v>0</v>
      </c>
      <c r="CU456" s="17">
        <v>0</v>
      </c>
      <c r="CV456" s="17">
        <v>0</v>
      </c>
      <c r="CW456" s="17">
        <v>0</v>
      </c>
      <c r="CX456" s="17">
        <v>0</v>
      </c>
      <c r="CY456" s="17">
        <v>0</v>
      </c>
      <c r="CZ456" s="17">
        <v>0</v>
      </c>
      <c r="DA456" s="17">
        <v>0</v>
      </c>
      <c r="DB456" s="17">
        <v>0</v>
      </c>
      <c r="DC456" s="17">
        <v>0</v>
      </c>
      <c r="DD456" s="17">
        <v>0</v>
      </c>
      <c r="DE456" s="17">
        <v>0</v>
      </c>
      <c r="DF456" s="17">
        <v>0</v>
      </c>
      <c r="DG456" s="17">
        <v>0</v>
      </c>
      <c r="DH456" s="17">
        <v>0</v>
      </c>
      <c r="DI456" s="17">
        <v>0</v>
      </c>
      <c r="DJ456" s="17">
        <v>0</v>
      </c>
      <c r="DK456" s="17">
        <v>0</v>
      </c>
      <c r="DL456" s="17">
        <v>0</v>
      </c>
      <c r="DM456" s="17">
        <v>0</v>
      </c>
      <c r="DN456" s="17">
        <v>0</v>
      </c>
      <c r="DO456" s="17">
        <v>0</v>
      </c>
      <c r="DP456" s="17">
        <v>0</v>
      </c>
      <c r="DQ456" s="17">
        <v>0</v>
      </c>
      <c r="DR456" s="17">
        <v>0</v>
      </c>
      <c r="DS456" s="17">
        <v>0</v>
      </c>
      <c r="DT456" s="17">
        <v>0</v>
      </c>
      <c r="DU456" s="17">
        <v>0</v>
      </c>
      <c r="DV456" s="17">
        <v>0</v>
      </c>
      <c r="DW456" s="17">
        <v>0</v>
      </c>
      <c r="DX456" s="17">
        <v>0</v>
      </c>
      <c r="DY456" s="17">
        <v>0</v>
      </c>
      <c r="DZ456" s="17">
        <v>0</v>
      </c>
      <c r="EA456" s="17">
        <v>0</v>
      </c>
      <c r="EB456" s="17">
        <v>0</v>
      </c>
      <c r="EC456" s="17">
        <v>0</v>
      </c>
      <c r="ED456" s="17">
        <v>0</v>
      </c>
      <c r="EE456" s="17">
        <v>0</v>
      </c>
      <c r="EF456" s="17">
        <v>0</v>
      </c>
      <c r="EG456" s="17">
        <v>0</v>
      </c>
      <c r="EH456" s="17">
        <v>0</v>
      </c>
      <c r="EI456" s="17">
        <v>0</v>
      </c>
      <c r="EJ456" s="17">
        <v>0</v>
      </c>
      <c r="EK456" s="17">
        <v>0</v>
      </c>
      <c r="EL456" s="17">
        <v>0</v>
      </c>
      <c r="EM456" s="17">
        <v>0</v>
      </c>
      <c r="EN456" s="17">
        <v>0</v>
      </c>
      <c r="EO456" s="17">
        <v>0</v>
      </c>
      <c r="EP456" s="17">
        <v>0</v>
      </c>
      <c r="EQ456" s="17">
        <v>0</v>
      </c>
      <c r="ER456" s="17">
        <v>0</v>
      </c>
      <c r="ES456" s="17">
        <v>0</v>
      </c>
      <c r="ET456" s="17">
        <v>0</v>
      </c>
      <c r="EU456" s="17">
        <v>0</v>
      </c>
      <c r="EV456" s="17">
        <v>0</v>
      </c>
      <c r="EW456" s="17">
        <v>0</v>
      </c>
      <c r="EX456" s="17">
        <v>0</v>
      </c>
      <c r="EY456" s="17">
        <v>0</v>
      </c>
      <c r="EZ456" s="17">
        <v>0</v>
      </c>
      <c r="FA456" s="17">
        <v>0</v>
      </c>
      <c r="FB456" s="17">
        <v>0</v>
      </c>
      <c r="FC456" s="17">
        <v>0</v>
      </c>
      <c r="FD456" s="17">
        <v>0</v>
      </c>
      <c r="FE456" s="17">
        <v>0</v>
      </c>
      <c r="FF456" s="17">
        <v>0</v>
      </c>
      <c r="FG456" s="17">
        <v>0</v>
      </c>
      <c r="FH456" s="17">
        <v>0</v>
      </c>
      <c r="FI456" s="17">
        <v>0</v>
      </c>
      <c r="FJ456" s="17">
        <v>0</v>
      </c>
      <c r="FK456" s="17">
        <v>0</v>
      </c>
      <c r="FL456" s="17">
        <v>0</v>
      </c>
      <c r="FM456" s="17">
        <v>0</v>
      </c>
      <c r="FN456" s="17">
        <v>0</v>
      </c>
      <c r="FO456" s="17">
        <v>0</v>
      </c>
      <c r="FP456" s="17">
        <v>0</v>
      </c>
      <c r="FQ456" s="17">
        <v>0</v>
      </c>
      <c r="FR456" s="17">
        <v>0</v>
      </c>
      <c r="FS456" s="17">
        <v>0</v>
      </c>
      <c r="FT456" s="17">
        <v>0</v>
      </c>
      <c r="FU456" s="17">
        <v>0</v>
      </c>
      <c r="FV456" s="17">
        <v>0</v>
      </c>
      <c r="FW456" s="17">
        <v>0</v>
      </c>
      <c r="FX456" s="17">
        <v>0</v>
      </c>
      <c r="FY456" s="17">
        <v>0</v>
      </c>
      <c r="FZ456" s="17">
        <v>0</v>
      </c>
      <c r="GA456" s="17">
        <v>0</v>
      </c>
      <c r="GB456" s="17">
        <v>0</v>
      </c>
      <c r="GC456" s="17">
        <v>0</v>
      </c>
      <c r="GD456" s="17">
        <v>0</v>
      </c>
      <c r="GE456" s="17">
        <v>0</v>
      </c>
      <c r="GF456" s="17">
        <v>0</v>
      </c>
      <c r="GG456" s="17">
        <v>0</v>
      </c>
      <c r="GH456" s="17">
        <v>0</v>
      </c>
      <c r="GI456" s="17">
        <v>0</v>
      </c>
      <c r="GJ456" s="17">
        <v>0</v>
      </c>
      <c r="GK456" s="17">
        <v>0</v>
      </c>
      <c r="GL456" s="17">
        <v>0</v>
      </c>
      <c r="GM456" s="17">
        <v>0</v>
      </c>
      <c r="GN456" s="17">
        <v>0</v>
      </c>
      <c r="GO456" s="17">
        <v>0</v>
      </c>
      <c r="GP456" s="17">
        <v>0</v>
      </c>
      <c r="GQ456" s="17">
        <v>0</v>
      </c>
      <c r="GR456" s="17">
        <v>0</v>
      </c>
      <c r="GS456" s="17">
        <v>0</v>
      </c>
      <c r="GT456" s="17">
        <v>0</v>
      </c>
      <c r="GU456" s="17">
        <v>0</v>
      </c>
      <c r="GV456" s="17">
        <v>0</v>
      </c>
      <c r="GW456" s="17">
        <v>0</v>
      </c>
      <c r="GX456" s="17">
        <v>0</v>
      </c>
      <c r="GY456" s="17">
        <v>0</v>
      </c>
      <c r="GZ456" s="17">
        <v>0</v>
      </c>
      <c r="HA456" s="17">
        <v>0</v>
      </c>
      <c r="HB456" s="17">
        <v>0</v>
      </c>
      <c r="HC456" s="17">
        <v>0</v>
      </c>
      <c r="HD456" s="17">
        <v>0</v>
      </c>
      <c r="HE456" s="17">
        <v>0</v>
      </c>
      <c r="HF456" s="17">
        <v>0</v>
      </c>
      <c r="HG456" s="17">
        <v>0</v>
      </c>
      <c r="HH456" s="17">
        <v>0</v>
      </c>
      <c r="HI456" s="17">
        <v>0</v>
      </c>
      <c r="HJ456" s="17">
        <v>0</v>
      </c>
      <c r="HK456" s="17">
        <v>0</v>
      </c>
      <c r="HL456" s="17">
        <v>0</v>
      </c>
      <c r="HM456" s="17">
        <v>0</v>
      </c>
      <c r="HN456" s="17">
        <v>0</v>
      </c>
      <c r="HO456" s="17">
        <v>0</v>
      </c>
      <c r="HP456" s="17">
        <v>0</v>
      </c>
      <c r="HQ456" s="17">
        <v>0</v>
      </c>
      <c r="HR456" s="17">
        <v>0</v>
      </c>
      <c r="HS456" s="17">
        <v>0</v>
      </c>
      <c r="HT456" s="17">
        <v>0</v>
      </c>
      <c r="HU456" s="17">
        <v>0</v>
      </c>
      <c r="HV456" s="17">
        <v>0</v>
      </c>
      <c r="HW456" s="17">
        <v>0</v>
      </c>
      <c r="HX456" s="17">
        <v>0</v>
      </c>
      <c r="HY456" s="17">
        <v>0</v>
      </c>
      <c r="HZ456" s="17">
        <v>0</v>
      </c>
      <c r="IA456" s="17">
        <v>0</v>
      </c>
      <c r="IB456" s="17">
        <v>0</v>
      </c>
      <c r="IC456" s="17">
        <v>0</v>
      </c>
      <c r="ID456" s="17">
        <v>0</v>
      </c>
      <c r="IE456" s="17">
        <v>0</v>
      </c>
      <c r="IF456" s="17">
        <v>0</v>
      </c>
      <c r="IG456" s="17">
        <v>0</v>
      </c>
      <c r="IH456" s="17">
        <v>0</v>
      </c>
      <c r="II456" s="17">
        <v>0</v>
      </c>
      <c r="IJ456" s="17">
        <v>0</v>
      </c>
      <c r="IK456" s="17">
        <v>0</v>
      </c>
      <c r="IL456" s="17">
        <v>0</v>
      </c>
      <c r="IM456" s="17">
        <v>0</v>
      </c>
      <c r="IN456" s="17">
        <v>0</v>
      </c>
      <c r="IO456" s="17">
        <v>0</v>
      </c>
      <c r="IP456" s="17">
        <v>0</v>
      </c>
      <c r="IQ456" s="17">
        <v>0</v>
      </c>
      <c r="IR456" s="17">
        <v>0</v>
      </c>
      <c r="IS456" s="17">
        <v>0</v>
      </c>
      <c r="IT456" s="17">
        <v>0</v>
      </c>
      <c r="IU456" s="17">
        <v>0</v>
      </c>
      <c r="IV456" s="17">
        <v>0</v>
      </c>
      <c r="IW456" s="17">
        <v>0</v>
      </c>
      <c r="IX456" s="17">
        <v>0</v>
      </c>
      <c r="IY456" s="17">
        <v>0</v>
      </c>
      <c r="IZ456" s="17">
        <v>0</v>
      </c>
      <c r="JA456" s="17">
        <v>0</v>
      </c>
      <c r="JB456" s="17">
        <v>0</v>
      </c>
      <c r="JC456" s="17">
        <v>0</v>
      </c>
      <c r="JD456" s="17">
        <v>0</v>
      </c>
      <c r="JE456" s="17">
        <v>0</v>
      </c>
      <c r="JF456" s="17">
        <v>0</v>
      </c>
      <c r="JG456" s="17">
        <v>0</v>
      </c>
      <c r="JH456" s="17">
        <v>0</v>
      </c>
      <c r="JI456" s="17">
        <v>0</v>
      </c>
      <c r="JJ456" s="17">
        <v>0</v>
      </c>
      <c r="JK456" s="17">
        <v>0</v>
      </c>
      <c r="JL456" s="17">
        <v>0</v>
      </c>
      <c r="JM456" s="17">
        <v>0</v>
      </c>
      <c r="JN456" s="17">
        <v>0</v>
      </c>
      <c r="JO456" s="17">
        <v>0</v>
      </c>
      <c r="JP456" s="17">
        <v>0</v>
      </c>
      <c r="JQ456" s="17">
        <v>0</v>
      </c>
      <c r="JR456" s="17">
        <v>0</v>
      </c>
      <c r="JS456" s="17">
        <v>0</v>
      </c>
      <c r="JT456" s="17">
        <v>0</v>
      </c>
      <c r="JU456" s="17">
        <v>0</v>
      </c>
      <c r="JV456" s="17">
        <v>0</v>
      </c>
      <c r="JW456" s="17">
        <v>0</v>
      </c>
      <c r="JX456" s="17">
        <v>0</v>
      </c>
      <c r="JY456" s="17">
        <v>0</v>
      </c>
    </row>
    <row r="457" spans="1:285" x14ac:dyDescent="0.15">
      <c r="A457" s="17" t="s">
        <v>351</v>
      </c>
      <c r="B457" s="17" t="s">
        <v>352</v>
      </c>
      <c r="C457" s="17">
        <v>0</v>
      </c>
      <c r="D457" s="17">
        <v>0</v>
      </c>
      <c r="E457" s="17">
        <v>0</v>
      </c>
      <c r="F457" s="17">
        <v>0</v>
      </c>
      <c r="G457" s="17">
        <v>0</v>
      </c>
      <c r="H457" s="17">
        <v>0</v>
      </c>
      <c r="I457" s="17">
        <v>25.17</v>
      </c>
      <c r="J457" s="17">
        <v>25.17</v>
      </c>
      <c r="K457" s="17">
        <v>25.17</v>
      </c>
      <c r="L457" s="17">
        <v>25.17</v>
      </c>
      <c r="M457" s="17">
        <v>25.17</v>
      </c>
      <c r="N457" s="17">
        <v>25.25</v>
      </c>
      <c r="O457" s="17">
        <v>25.19</v>
      </c>
      <c r="P457" s="17">
        <v>25.18</v>
      </c>
      <c r="Q457" s="17">
        <v>25.18</v>
      </c>
      <c r="R457" s="17">
        <v>25.13</v>
      </c>
      <c r="S457" s="17">
        <v>25.1</v>
      </c>
      <c r="T457" s="17">
        <v>25.03</v>
      </c>
      <c r="U457" s="17">
        <v>25.02</v>
      </c>
      <c r="V457" s="17">
        <v>25.03</v>
      </c>
      <c r="W457" s="17">
        <v>25.05</v>
      </c>
      <c r="X457" s="17">
        <v>25.12</v>
      </c>
      <c r="Y457" s="17">
        <v>25.07</v>
      </c>
      <c r="Z457" s="17">
        <v>25.06</v>
      </c>
      <c r="AA457" s="17">
        <v>25.04</v>
      </c>
      <c r="AB457" s="17">
        <v>0</v>
      </c>
      <c r="AC457" s="17">
        <v>0</v>
      </c>
      <c r="AD457" s="17">
        <v>0</v>
      </c>
      <c r="AE457" s="17">
        <v>0</v>
      </c>
      <c r="AF457" s="17">
        <v>0</v>
      </c>
      <c r="AG457" s="17">
        <v>0</v>
      </c>
      <c r="AH457" s="17">
        <v>0</v>
      </c>
      <c r="AI457" s="17">
        <v>0</v>
      </c>
      <c r="AJ457" s="17">
        <v>0</v>
      </c>
      <c r="AK457" s="17">
        <v>0</v>
      </c>
      <c r="AL457" s="17">
        <v>0</v>
      </c>
      <c r="AM457" s="17">
        <v>0</v>
      </c>
      <c r="AN457" s="17">
        <v>0</v>
      </c>
      <c r="AO457" s="17">
        <v>0</v>
      </c>
      <c r="AP457" s="17">
        <v>0</v>
      </c>
      <c r="AQ457" s="17">
        <v>0</v>
      </c>
      <c r="AR457" s="17">
        <v>0</v>
      </c>
      <c r="AS457" s="17">
        <v>0</v>
      </c>
      <c r="AT457" s="17">
        <v>0</v>
      </c>
      <c r="AU457" s="17">
        <v>0</v>
      </c>
      <c r="AV457" s="17">
        <v>0</v>
      </c>
      <c r="AW457" s="17">
        <v>0</v>
      </c>
      <c r="AX457" s="17">
        <v>0</v>
      </c>
      <c r="AY457" s="17">
        <v>0</v>
      </c>
      <c r="AZ457" s="17">
        <v>0</v>
      </c>
      <c r="BA457" s="17">
        <v>0</v>
      </c>
      <c r="BB457" s="17">
        <v>0</v>
      </c>
      <c r="BC457" s="17">
        <v>0</v>
      </c>
      <c r="BD457" s="17">
        <v>0</v>
      </c>
      <c r="BE457" s="17">
        <v>0</v>
      </c>
      <c r="BF457" s="17">
        <v>0</v>
      </c>
      <c r="BG457" s="17">
        <v>0</v>
      </c>
      <c r="BH457" s="17">
        <v>0</v>
      </c>
      <c r="BI457" s="17">
        <v>0</v>
      </c>
      <c r="BJ457" s="17">
        <v>0</v>
      </c>
      <c r="BK457" s="17">
        <v>0</v>
      </c>
      <c r="BL457" s="17">
        <v>0</v>
      </c>
      <c r="BM457" s="17">
        <v>0</v>
      </c>
      <c r="BN457" s="17">
        <v>0</v>
      </c>
      <c r="BO457" s="17">
        <v>0</v>
      </c>
      <c r="BP457" s="17">
        <v>0</v>
      </c>
      <c r="BQ457" s="17">
        <v>0</v>
      </c>
      <c r="BR457" s="17">
        <v>0</v>
      </c>
      <c r="BS457" s="17">
        <v>0</v>
      </c>
      <c r="BT457" s="17">
        <v>0</v>
      </c>
      <c r="BU457" s="17">
        <v>0</v>
      </c>
      <c r="BV457" s="17">
        <v>0</v>
      </c>
      <c r="BW457" s="17">
        <v>0</v>
      </c>
      <c r="BX457" s="17">
        <v>0</v>
      </c>
      <c r="BY457" s="17">
        <v>0</v>
      </c>
      <c r="BZ457" s="17">
        <v>0</v>
      </c>
      <c r="CA457" s="17">
        <v>0</v>
      </c>
      <c r="CB457" s="17">
        <v>0</v>
      </c>
      <c r="CC457" s="17">
        <v>0</v>
      </c>
      <c r="CD457" s="17">
        <v>0</v>
      </c>
      <c r="CE457" s="17">
        <v>0</v>
      </c>
      <c r="CF457" s="17">
        <v>0</v>
      </c>
      <c r="CG457" s="17">
        <v>0</v>
      </c>
      <c r="CH457" s="17">
        <v>0</v>
      </c>
      <c r="CI457" s="17">
        <v>0</v>
      </c>
      <c r="CJ457" s="17">
        <v>0</v>
      </c>
      <c r="CK457" s="17">
        <v>0</v>
      </c>
      <c r="CL457" s="17">
        <v>0</v>
      </c>
      <c r="CM457" s="17">
        <v>0</v>
      </c>
      <c r="CN457" s="17">
        <v>0</v>
      </c>
      <c r="CO457" s="17">
        <v>0</v>
      </c>
      <c r="CP457" s="17">
        <v>0</v>
      </c>
      <c r="CQ457" s="17">
        <v>0</v>
      </c>
      <c r="CR457" s="17">
        <v>0</v>
      </c>
      <c r="CS457" s="17">
        <v>0</v>
      </c>
      <c r="CT457" s="17">
        <v>0</v>
      </c>
      <c r="CU457" s="17">
        <v>0</v>
      </c>
      <c r="CV457" s="17">
        <v>0</v>
      </c>
      <c r="CW457" s="17">
        <v>0</v>
      </c>
      <c r="CX457" s="17">
        <v>0</v>
      </c>
      <c r="CY457" s="17">
        <v>0</v>
      </c>
      <c r="CZ457" s="17">
        <v>0</v>
      </c>
      <c r="DA457" s="17">
        <v>0</v>
      </c>
      <c r="DB457" s="17">
        <v>0</v>
      </c>
      <c r="DC457" s="17">
        <v>0</v>
      </c>
      <c r="DD457" s="17">
        <v>0</v>
      </c>
      <c r="DE457" s="17">
        <v>0</v>
      </c>
      <c r="DF457" s="17">
        <v>0</v>
      </c>
      <c r="DG457" s="17">
        <v>0</v>
      </c>
      <c r="DH457" s="17">
        <v>0</v>
      </c>
      <c r="DI457" s="17">
        <v>0</v>
      </c>
      <c r="DJ457" s="17">
        <v>0</v>
      </c>
      <c r="DK457" s="17">
        <v>0</v>
      </c>
      <c r="DL457" s="17">
        <v>0</v>
      </c>
      <c r="DM457" s="17">
        <v>0</v>
      </c>
      <c r="DN457" s="17">
        <v>0</v>
      </c>
      <c r="DO457" s="17">
        <v>0</v>
      </c>
      <c r="DP457" s="17">
        <v>0</v>
      </c>
      <c r="DQ457" s="17">
        <v>0</v>
      </c>
      <c r="DR457" s="17">
        <v>0</v>
      </c>
      <c r="DS457" s="17">
        <v>0</v>
      </c>
      <c r="DT457" s="17">
        <v>0</v>
      </c>
      <c r="DU457" s="17">
        <v>0</v>
      </c>
      <c r="DV457" s="17">
        <v>0</v>
      </c>
      <c r="DW457" s="17">
        <v>0</v>
      </c>
      <c r="DX457" s="17">
        <v>0</v>
      </c>
      <c r="DY457" s="17">
        <v>0</v>
      </c>
      <c r="DZ457" s="17">
        <v>0</v>
      </c>
      <c r="EA457" s="17">
        <v>0</v>
      </c>
      <c r="EB457" s="17">
        <v>0</v>
      </c>
      <c r="EC457" s="17">
        <v>0</v>
      </c>
      <c r="ED457" s="17">
        <v>0</v>
      </c>
      <c r="EE457" s="17">
        <v>0</v>
      </c>
      <c r="EF457" s="17">
        <v>0</v>
      </c>
      <c r="EG457" s="17">
        <v>0</v>
      </c>
      <c r="EH457" s="17">
        <v>0</v>
      </c>
      <c r="EI457" s="17">
        <v>0</v>
      </c>
      <c r="EJ457" s="17">
        <v>0</v>
      </c>
      <c r="EK457" s="17">
        <v>0</v>
      </c>
      <c r="EL457" s="17">
        <v>0</v>
      </c>
      <c r="EM457" s="17">
        <v>0</v>
      </c>
      <c r="EN457" s="17">
        <v>0</v>
      </c>
      <c r="EO457" s="17">
        <v>0</v>
      </c>
      <c r="EP457" s="17">
        <v>0</v>
      </c>
      <c r="EQ457" s="17">
        <v>0</v>
      </c>
      <c r="ER457" s="17">
        <v>0</v>
      </c>
      <c r="ES457" s="17">
        <v>0</v>
      </c>
      <c r="ET457" s="17">
        <v>0</v>
      </c>
      <c r="EU457" s="17">
        <v>0</v>
      </c>
      <c r="EV457" s="17">
        <v>0</v>
      </c>
      <c r="EW457" s="17">
        <v>0</v>
      </c>
      <c r="EX457" s="17">
        <v>0</v>
      </c>
      <c r="EY457" s="17">
        <v>0</v>
      </c>
      <c r="EZ457" s="17">
        <v>0</v>
      </c>
      <c r="FA457" s="17">
        <v>0</v>
      </c>
      <c r="FB457" s="17">
        <v>0</v>
      </c>
      <c r="FC457" s="17">
        <v>0</v>
      </c>
      <c r="FD457" s="17">
        <v>0</v>
      </c>
      <c r="FE457" s="17">
        <v>0</v>
      </c>
      <c r="FF457" s="17">
        <v>0</v>
      </c>
      <c r="FG457" s="17">
        <v>0</v>
      </c>
      <c r="FH457" s="17">
        <v>0</v>
      </c>
      <c r="FI457" s="17">
        <v>0</v>
      </c>
      <c r="FJ457" s="17">
        <v>0</v>
      </c>
      <c r="FK457" s="17">
        <v>0</v>
      </c>
      <c r="FL457" s="17">
        <v>0</v>
      </c>
      <c r="FM457" s="17">
        <v>0</v>
      </c>
      <c r="FN457" s="17">
        <v>0</v>
      </c>
      <c r="FO457" s="17">
        <v>0</v>
      </c>
      <c r="FP457" s="17">
        <v>0</v>
      </c>
      <c r="FQ457" s="17">
        <v>0</v>
      </c>
      <c r="FR457" s="17">
        <v>0</v>
      </c>
      <c r="FS457" s="17">
        <v>0</v>
      </c>
      <c r="FT457" s="17">
        <v>0</v>
      </c>
      <c r="FU457" s="17">
        <v>0</v>
      </c>
      <c r="FV457" s="17">
        <v>0</v>
      </c>
      <c r="FW457" s="17">
        <v>0</v>
      </c>
      <c r="FX457" s="17">
        <v>0</v>
      </c>
      <c r="FY457" s="17">
        <v>0</v>
      </c>
      <c r="FZ457" s="17">
        <v>0</v>
      </c>
      <c r="GA457" s="17">
        <v>0</v>
      </c>
      <c r="GB457" s="17">
        <v>0</v>
      </c>
      <c r="GC457" s="17">
        <v>0</v>
      </c>
      <c r="GD457" s="17">
        <v>0</v>
      </c>
      <c r="GE457" s="17">
        <v>0</v>
      </c>
      <c r="GF457" s="17">
        <v>0</v>
      </c>
      <c r="GG457" s="17">
        <v>0</v>
      </c>
      <c r="GH457" s="17">
        <v>0</v>
      </c>
      <c r="GI457" s="17">
        <v>0</v>
      </c>
      <c r="GJ457" s="17">
        <v>0</v>
      </c>
      <c r="GK457" s="17">
        <v>0</v>
      </c>
      <c r="GL457" s="17">
        <v>0</v>
      </c>
      <c r="GM457" s="17">
        <v>0</v>
      </c>
      <c r="GN457" s="17">
        <v>0</v>
      </c>
      <c r="GO457" s="17">
        <v>0</v>
      </c>
      <c r="GP457" s="17">
        <v>0</v>
      </c>
      <c r="GQ457" s="17">
        <v>0</v>
      </c>
      <c r="GR457" s="17">
        <v>0</v>
      </c>
      <c r="GS457" s="17">
        <v>0</v>
      </c>
      <c r="GT457" s="17">
        <v>0</v>
      </c>
      <c r="GU457" s="17">
        <v>0</v>
      </c>
      <c r="GV457" s="17">
        <v>0</v>
      </c>
      <c r="GW457" s="17">
        <v>0</v>
      </c>
      <c r="GX457" s="17">
        <v>0</v>
      </c>
      <c r="GY457" s="17">
        <v>0</v>
      </c>
      <c r="GZ457" s="17">
        <v>0</v>
      </c>
      <c r="HA457" s="17">
        <v>0</v>
      </c>
      <c r="HB457" s="17">
        <v>0</v>
      </c>
      <c r="HC457" s="17">
        <v>0</v>
      </c>
      <c r="HD457" s="17">
        <v>0</v>
      </c>
      <c r="HE457" s="17">
        <v>0</v>
      </c>
      <c r="HF457" s="17">
        <v>0</v>
      </c>
      <c r="HG457" s="17">
        <v>0</v>
      </c>
      <c r="HH457" s="17">
        <v>0</v>
      </c>
      <c r="HI457" s="17">
        <v>0</v>
      </c>
      <c r="HJ457" s="17">
        <v>0</v>
      </c>
      <c r="HK457" s="17">
        <v>0</v>
      </c>
      <c r="HL457" s="17">
        <v>0</v>
      </c>
      <c r="HM457" s="17">
        <v>0</v>
      </c>
      <c r="HN457" s="17">
        <v>0</v>
      </c>
      <c r="HO457" s="17">
        <v>0</v>
      </c>
      <c r="HP457" s="17">
        <v>0</v>
      </c>
      <c r="HQ457" s="17">
        <v>0</v>
      </c>
      <c r="HR457" s="17">
        <v>0</v>
      </c>
      <c r="HS457" s="17">
        <v>0</v>
      </c>
      <c r="HT457" s="17">
        <v>0</v>
      </c>
      <c r="HU457" s="17">
        <v>0</v>
      </c>
      <c r="HV457" s="17">
        <v>0</v>
      </c>
      <c r="HW457" s="17">
        <v>0</v>
      </c>
      <c r="HX457" s="17">
        <v>0</v>
      </c>
      <c r="HY457" s="17">
        <v>0</v>
      </c>
      <c r="HZ457" s="17">
        <v>0</v>
      </c>
      <c r="IA457" s="17">
        <v>0</v>
      </c>
      <c r="IB457" s="17">
        <v>0</v>
      </c>
      <c r="IC457" s="17">
        <v>0</v>
      </c>
      <c r="ID457" s="17">
        <v>0</v>
      </c>
      <c r="IE457" s="17">
        <v>0</v>
      </c>
      <c r="IF457" s="17">
        <v>0</v>
      </c>
      <c r="IG457" s="17">
        <v>0</v>
      </c>
      <c r="IH457" s="17">
        <v>0</v>
      </c>
      <c r="II457" s="17">
        <v>0</v>
      </c>
      <c r="IJ457" s="17">
        <v>0</v>
      </c>
      <c r="IK457" s="17">
        <v>0</v>
      </c>
      <c r="IL457" s="17">
        <v>0</v>
      </c>
      <c r="IM457" s="17">
        <v>0</v>
      </c>
      <c r="IN457" s="17">
        <v>0</v>
      </c>
      <c r="IO457" s="17">
        <v>0</v>
      </c>
      <c r="IP457" s="17">
        <v>0</v>
      </c>
      <c r="IQ457" s="17">
        <v>0</v>
      </c>
      <c r="IR457" s="17">
        <v>0</v>
      </c>
      <c r="IS457" s="17">
        <v>0</v>
      </c>
      <c r="IT457" s="17">
        <v>0</v>
      </c>
      <c r="IU457" s="17">
        <v>0</v>
      </c>
      <c r="IV457" s="17">
        <v>0</v>
      </c>
      <c r="IW457" s="17">
        <v>0</v>
      </c>
      <c r="IX457" s="17">
        <v>0</v>
      </c>
      <c r="IY457" s="17">
        <v>0</v>
      </c>
      <c r="IZ457" s="17">
        <v>0</v>
      </c>
      <c r="JA457" s="17">
        <v>0</v>
      </c>
      <c r="JB457" s="17">
        <v>0</v>
      </c>
      <c r="JC457" s="17">
        <v>0</v>
      </c>
      <c r="JD457" s="17">
        <v>0</v>
      </c>
      <c r="JE457" s="17">
        <v>0</v>
      </c>
      <c r="JF457" s="17">
        <v>0</v>
      </c>
      <c r="JG457" s="17">
        <v>0</v>
      </c>
      <c r="JH457" s="17">
        <v>0</v>
      </c>
      <c r="JI457" s="17">
        <v>0</v>
      </c>
      <c r="JJ457" s="17">
        <v>0</v>
      </c>
      <c r="JK457" s="17">
        <v>0</v>
      </c>
      <c r="JL457" s="17">
        <v>0</v>
      </c>
      <c r="JM457" s="17">
        <v>0</v>
      </c>
      <c r="JN457" s="17">
        <v>0</v>
      </c>
      <c r="JO457" s="17">
        <v>0</v>
      </c>
      <c r="JP457" s="17">
        <v>0</v>
      </c>
      <c r="JQ457" s="17">
        <v>0</v>
      </c>
      <c r="JR457" s="17">
        <v>0</v>
      </c>
      <c r="JS457" s="17">
        <v>0</v>
      </c>
      <c r="JT457" s="17">
        <v>0</v>
      </c>
      <c r="JU457" s="17">
        <v>0</v>
      </c>
      <c r="JV457" s="17">
        <v>0</v>
      </c>
      <c r="JW457" s="17">
        <v>0</v>
      </c>
      <c r="JX457" s="17">
        <v>0</v>
      </c>
      <c r="JY457" s="17">
        <v>0</v>
      </c>
    </row>
    <row r="458" spans="1:285" x14ac:dyDescent="0.15">
      <c r="A458" s="17" t="s">
        <v>307</v>
      </c>
      <c r="B458" s="17" t="s">
        <v>308</v>
      </c>
      <c r="C458" s="17">
        <v>0</v>
      </c>
      <c r="D458" s="17">
        <v>0</v>
      </c>
      <c r="E458" s="17">
        <v>0</v>
      </c>
      <c r="F458" s="17">
        <v>0</v>
      </c>
      <c r="G458" s="17">
        <v>0</v>
      </c>
      <c r="H458" s="17">
        <v>0</v>
      </c>
      <c r="I458" s="17">
        <v>48.99</v>
      </c>
      <c r="J458" s="17">
        <v>48.99</v>
      </c>
      <c r="K458" s="17">
        <v>48.99</v>
      </c>
      <c r="L458" s="17">
        <v>48.99</v>
      </c>
      <c r="M458" s="17">
        <v>48.99</v>
      </c>
      <c r="N458" s="17">
        <v>49.14</v>
      </c>
      <c r="O458" s="17">
        <v>49.06</v>
      </c>
      <c r="P458" s="17">
        <v>48.95</v>
      </c>
      <c r="Q458" s="17">
        <v>49.04</v>
      </c>
      <c r="R458" s="17">
        <v>48.7</v>
      </c>
      <c r="S458" s="17">
        <v>49.05</v>
      </c>
      <c r="T458" s="17">
        <v>49.13</v>
      </c>
      <c r="U458" s="17">
        <v>49.42</v>
      </c>
      <c r="V458" s="17">
        <v>49.17</v>
      </c>
      <c r="W458" s="17">
        <v>49.17</v>
      </c>
      <c r="X458" s="17">
        <v>49.17</v>
      </c>
      <c r="Y458" s="17">
        <v>49.18</v>
      </c>
      <c r="Z458" s="17">
        <v>49.15</v>
      </c>
      <c r="AA458" s="17">
        <v>49.11</v>
      </c>
      <c r="AB458" s="17">
        <v>0</v>
      </c>
      <c r="AC458" s="17">
        <v>0</v>
      </c>
      <c r="AD458" s="17">
        <v>0</v>
      </c>
      <c r="AE458" s="17">
        <v>0</v>
      </c>
      <c r="AF458" s="17">
        <v>0</v>
      </c>
      <c r="AG458" s="17">
        <v>0</v>
      </c>
      <c r="AH458" s="17">
        <v>0</v>
      </c>
      <c r="AI458" s="17">
        <v>0</v>
      </c>
      <c r="AJ458" s="17">
        <v>0</v>
      </c>
      <c r="AK458" s="17">
        <v>0</v>
      </c>
      <c r="AL458" s="17">
        <v>0</v>
      </c>
      <c r="AM458" s="17">
        <v>0</v>
      </c>
      <c r="AN458" s="17">
        <v>0</v>
      </c>
      <c r="AO458" s="17">
        <v>0</v>
      </c>
      <c r="AP458" s="17">
        <v>0</v>
      </c>
      <c r="AQ458" s="17">
        <v>0</v>
      </c>
      <c r="AR458" s="17">
        <v>0</v>
      </c>
      <c r="AS458" s="17">
        <v>0</v>
      </c>
      <c r="AT458" s="17">
        <v>0</v>
      </c>
      <c r="AU458" s="17">
        <v>0</v>
      </c>
      <c r="AV458" s="17">
        <v>0</v>
      </c>
      <c r="AW458" s="17">
        <v>0</v>
      </c>
      <c r="AX458" s="17">
        <v>0</v>
      </c>
      <c r="AY458" s="17">
        <v>0</v>
      </c>
      <c r="AZ458" s="17">
        <v>0</v>
      </c>
      <c r="BA458" s="17">
        <v>0</v>
      </c>
      <c r="BB458" s="17">
        <v>0</v>
      </c>
      <c r="BC458" s="17">
        <v>0</v>
      </c>
      <c r="BD458" s="17">
        <v>0</v>
      </c>
      <c r="BE458" s="17">
        <v>0</v>
      </c>
      <c r="BF458" s="17">
        <v>0</v>
      </c>
      <c r="BG458" s="17">
        <v>0</v>
      </c>
      <c r="BH458" s="17">
        <v>0</v>
      </c>
      <c r="BI458" s="17">
        <v>0</v>
      </c>
      <c r="BJ458" s="17">
        <v>0</v>
      </c>
      <c r="BK458" s="17">
        <v>0</v>
      </c>
      <c r="BL458" s="17">
        <v>0</v>
      </c>
      <c r="BM458" s="17">
        <v>0</v>
      </c>
      <c r="BN458" s="17">
        <v>0</v>
      </c>
      <c r="BO458" s="17">
        <v>0</v>
      </c>
      <c r="BP458" s="17">
        <v>0</v>
      </c>
      <c r="BQ458" s="17">
        <v>0</v>
      </c>
      <c r="BR458" s="17">
        <v>0</v>
      </c>
      <c r="BS458" s="17">
        <v>0</v>
      </c>
      <c r="BT458" s="17">
        <v>0</v>
      </c>
      <c r="BU458" s="17">
        <v>0</v>
      </c>
      <c r="BV458" s="17">
        <v>0</v>
      </c>
      <c r="BW458" s="17">
        <v>0</v>
      </c>
      <c r="BX458" s="17">
        <v>0</v>
      </c>
      <c r="BY458" s="17">
        <v>0</v>
      </c>
      <c r="BZ458" s="17">
        <v>0</v>
      </c>
      <c r="CA458" s="17">
        <v>0</v>
      </c>
      <c r="CB458" s="17">
        <v>0</v>
      </c>
      <c r="CC458" s="17">
        <v>0</v>
      </c>
      <c r="CD458" s="17">
        <v>0</v>
      </c>
      <c r="CE458" s="17">
        <v>0</v>
      </c>
      <c r="CF458" s="17">
        <v>0</v>
      </c>
      <c r="CG458" s="17">
        <v>0</v>
      </c>
      <c r="CH458" s="17">
        <v>0</v>
      </c>
      <c r="CI458" s="17">
        <v>0</v>
      </c>
      <c r="CJ458" s="17">
        <v>0</v>
      </c>
      <c r="CK458" s="17">
        <v>0</v>
      </c>
      <c r="CL458" s="17">
        <v>0</v>
      </c>
      <c r="CM458" s="17">
        <v>0</v>
      </c>
      <c r="CN458" s="17">
        <v>0</v>
      </c>
      <c r="CO458" s="17">
        <v>0</v>
      </c>
      <c r="CP458" s="17">
        <v>0</v>
      </c>
      <c r="CQ458" s="17">
        <v>0</v>
      </c>
      <c r="CR458" s="17">
        <v>0</v>
      </c>
      <c r="CS458" s="17">
        <v>0</v>
      </c>
      <c r="CT458" s="17">
        <v>0</v>
      </c>
      <c r="CU458" s="17">
        <v>0</v>
      </c>
      <c r="CV458" s="17">
        <v>0</v>
      </c>
      <c r="CW458" s="17">
        <v>0</v>
      </c>
      <c r="CX458" s="17">
        <v>0</v>
      </c>
      <c r="CY458" s="17">
        <v>0</v>
      </c>
      <c r="CZ458" s="17">
        <v>0</v>
      </c>
      <c r="DA458" s="17">
        <v>0</v>
      </c>
      <c r="DB458" s="17">
        <v>0</v>
      </c>
      <c r="DC458" s="17">
        <v>0</v>
      </c>
      <c r="DD458" s="17">
        <v>0</v>
      </c>
      <c r="DE458" s="17">
        <v>0</v>
      </c>
      <c r="DF458" s="17">
        <v>0</v>
      </c>
      <c r="DG458" s="17">
        <v>0</v>
      </c>
      <c r="DH458" s="17">
        <v>0</v>
      </c>
      <c r="DI458" s="17">
        <v>0</v>
      </c>
      <c r="DJ458" s="17">
        <v>0</v>
      </c>
      <c r="DK458" s="17">
        <v>0</v>
      </c>
      <c r="DL458" s="17">
        <v>0</v>
      </c>
      <c r="DM458" s="17">
        <v>0</v>
      </c>
      <c r="DN458" s="17">
        <v>0</v>
      </c>
      <c r="DO458" s="17">
        <v>0</v>
      </c>
      <c r="DP458" s="17">
        <v>0</v>
      </c>
      <c r="DQ458" s="17">
        <v>0</v>
      </c>
      <c r="DR458" s="17">
        <v>0</v>
      </c>
      <c r="DS458" s="17">
        <v>0</v>
      </c>
      <c r="DT458" s="17">
        <v>0</v>
      </c>
      <c r="DU458" s="17">
        <v>0</v>
      </c>
      <c r="DV458" s="17">
        <v>0</v>
      </c>
      <c r="DW458" s="17">
        <v>0</v>
      </c>
      <c r="DX458" s="17">
        <v>0</v>
      </c>
      <c r="DY458" s="17">
        <v>0</v>
      </c>
      <c r="DZ458" s="17">
        <v>0</v>
      </c>
      <c r="EA458" s="17">
        <v>0</v>
      </c>
      <c r="EB458" s="17">
        <v>0</v>
      </c>
      <c r="EC458" s="17">
        <v>0</v>
      </c>
      <c r="ED458" s="17">
        <v>0</v>
      </c>
      <c r="EE458" s="17">
        <v>0</v>
      </c>
      <c r="EF458" s="17">
        <v>0</v>
      </c>
      <c r="EG458" s="17">
        <v>0</v>
      </c>
      <c r="EH458" s="17">
        <v>0</v>
      </c>
      <c r="EI458" s="17">
        <v>0</v>
      </c>
      <c r="EJ458" s="17">
        <v>0</v>
      </c>
      <c r="EK458" s="17">
        <v>0</v>
      </c>
      <c r="EL458" s="17">
        <v>0</v>
      </c>
      <c r="EM458" s="17">
        <v>0</v>
      </c>
      <c r="EN458" s="17">
        <v>0</v>
      </c>
      <c r="EO458" s="17">
        <v>0</v>
      </c>
      <c r="EP458" s="17">
        <v>0</v>
      </c>
      <c r="EQ458" s="17">
        <v>0</v>
      </c>
      <c r="ER458" s="17">
        <v>0</v>
      </c>
      <c r="ES458" s="17">
        <v>0</v>
      </c>
      <c r="ET458" s="17">
        <v>0</v>
      </c>
      <c r="EU458" s="17">
        <v>0</v>
      </c>
      <c r="EV458" s="17">
        <v>0</v>
      </c>
      <c r="EW458" s="17">
        <v>0</v>
      </c>
      <c r="EX458" s="17">
        <v>0</v>
      </c>
      <c r="EY458" s="17">
        <v>0</v>
      </c>
      <c r="EZ458" s="17">
        <v>0</v>
      </c>
      <c r="FA458" s="17">
        <v>0</v>
      </c>
      <c r="FB458" s="17">
        <v>0</v>
      </c>
      <c r="FC458" s="17">
        <v>0</v>
      </c>
      <c r="FD458" s="17">
        <v>0</v>
      </c>
      <c r="FE458" s="17">
        <v>0</v>
      </c>
      <c r="FF458" s="17">
        <v>0</v>
      </c>
      <c r="FG458" s="17">
        <v>0</v>
      </c>
      <c r="FH458" s="17">
        <v>0</v>
      </c>
      <c r="FI458" s="17">
        <v>0</v>
      </c>
      <c r="FJ458" s="17">
        <v>0</v>
      </c>
      <c r="FK458" s="17">
        <v>0</v>
      </c>
      <c r="FL458" s="17">
        <v>0</v>
      </c>
      <c r="FM458" s="17">
        <v>0</v>
      </c>
      <c r="FN458" s="17">
        <v>0</v>
      </c>
      <c r="FO458" s="17">
        <v>0</v>
      </c>
      <c r="FP458" s="17">
        <v>0</v>
      </c>
      <c r="FQ458" s="17">
        <v>0</v>
      </c>
      <c r="FR458" s="17">
        <v>0</v>
      </c>
      <c r="FS458" s="17">
        <v>0</v>
      </c>
      <c r="FT458" s="17">
        <v>0</v>
      </c>
      <c r="FU458" s="17">
        <v>0</v>
      </c>
      <c r="FV458" s="17">
        <v>0</v>
      </c>
      <c r="FW458" s="17">
        <v>0</v>
      </c>
      <c r="FX458" s="17">
        <v>0</v>
      </c>
      <c r="FY458" s="17">
        <v>0</v>
      </c>
      <c r="FZ458" s="17">
        <v>0</v>
      </c>
      <c r="GA458" s="17">
        <v>0</v>
      </c>
      <c r="GB458" s="17">
        <v>0</v>
      </c>
      <c r="GC458" s="17">
        <v>0</v>
      </c>
      <c r="GD458" s="17">
        <v>0</v>
      </c>
      <c r="GE458" s="17">
        <v>0</v>
      </c>
      <c r="GF458" s="17">
        <v>0</v>
      </c>
      <c r="GG458" s="17">
        <v>0</v>
      </c>
      <c r="GH458" s="17">
        <v>0</v>
      </c>
      <c r="GI458" s="17">
        <v>0</v>
      </c>
      <c r="GJ458" s="17">
        <v>0</v>
      </c>
      <c r="GK458" s="17">
        <v>0</v>
      </c>
      <c r="GL458" s="17">
        <v>0</v>
      </c>
      <c r="GM458" s="17">
        <v>0</v>
      </c>
      <c r="GN458" s="17">
        <v>0</v>
      </c>
      <c r="GO458" s="17">
        <v>0</v>
      </c>
      <c r="GP458" s="17">
        <v>0</v>
      </c>
      <c r="GQ458" s="17">
        <v>0</v>
      </c>
      <c r="GR458" s="17">
        <v>0</v>
      </c>
      <c r="GS458" s="17">
        <v>0</v>
      </c>
      <c r="GT458" s="17">
        <v>0</v>
      </c>
      <c r="GU458" s="17">
        <v>0</v>
      </c>
      <c r="GV458" s="17">
        <v>0</v>
      </c>
      <c r="GW458" s="17">
        <v>0</v>
      </c>
      <c r="GX458" s="17">
        <v>0</v>
      </c>
      <c r="GY458" s="17">
        <v>0</v>
      </c>
      <c r="GZ458" s="17">
        <v>0</v>
      </c>
      <c r="HA458" s="17">
        <v>0</v>
      </c>
      <c r="HB458" s="17">
        <v>0</v>
      </c>
      <c r="HC458" s="17">
        <v>0</v>
      </c>
      <c r="HD458" s="17">
        <v>0</v>
      </c>
      <c r="HE458" s="17">
        <v>0</v>
      </c>
      <c r="HF458" s="17">
        <v>0</v>
      </c>
      <c r="HG458" s="17">
        <v>0</v>
      </c>
      <c r="HH458" s="17">
        <v>0</v>
      </c>
      <c r="HI458" s="17">
        <v>0</v>
      </c>
      <c r="HJ458" s="17">
        <v>0</v>
      </c>
      <c r="HK458" s="17">
        <v>0</v>
      </c>
      <c r="HL458" s="17">
        <v>0</v>
      </c>
      <c r="HM458" s="17">
        <v>0</v>
      </c>
      <c r="HN458" s="17">
        <v>0</v>
      </c>
      <c r="HO458" s="17">
        <v>0</v>
      </c>
      <c r="HP458" s="17">
        <v>0</v>
      </c>
      <c r="HQ458" s="17">
        <v>0</v>
      </c>
      <c r="HR458" s="17">
        <v>0</v>
      </c>
      <c r="HS458" s="17">
        <v>0</v>
      </c>
      <c r="HT458" s="17">
        <v>0</v>
      </c>
      <c r="HU458" s="17">
        <v>0</v>
      </c>
      <c r="HV458" s="17">
        <v>0</v>
      </c>
      <c r="HW458" s="17">
        <v>0</v>
      </c>
      <c r="HX458" s="17">
        <v>0</v>
      </c>
      <c r="HY458" s="17">
        <v>0</v>
      </c>
      <c r="HZ458" s="17">
        <v>0</v>
      </c>
      <c r="IA458" s="17">
        <v>0</v>
      </c>
      <c r="IB458" s="17">
        <v>0</v>
      </c>
      <c r="IC458" s="17">
        <v>0</v>
      </c>
      <c r="ID458" s="17">
        <v>0</v>
      </c>
      <c r="IE458" s="17">
        <v>0</v>
      </c>
      <c r="IF458" s="17">
        <v>0</v>
      </c>
      <c r="IG458" s="17">
        <v>0</v>
      </c>
      <c r="IH458" s="17">
        <v>0</v>
      </c>
      <c r="II458" s="17">
        <v>0</v>
      </c>
      <c r="IJ458" s="17">
        <v>0</v>
      </c>
      <c r="IK458" s="17">
        <v>0</v>
      </c>
      <c r="IL458" s="17">
        <v>0</v>
      </c>
      <c r="IM458" s="17">
        <v>0</v>
      </c>
      <c r="IN458" s="17">
        <v>0</v>
      </c>
      <c r="IO458" s="17">
        <v>0</v>
      </c>
      <c r="IP458" s="17">
        <v>0</v>
      </c>
      <c r="IQ458" s="17">
        <v>0</v>
      </c>
      <c r="IR458" s="17">
        <v>0</v>
      </c>
      <c r="IS458" s="17">
        <v>0</v>
      </c>
      <c r="IT458" s="17">
        <v>0</v>
      </c>
      <c r="IU458" s="17">
        <v>0</v>
      </c>
      <c r="IV458" s="17">
        <v>0</v>
      </c>
      <c r="IW458" s="17">
        <v>0</v>
      </c>
      <c r="IX458" s="17">
        <v>0</v>
      </c>
      <c r="IY458" s="17">
        <v>0</v>
      </c>
      <c r="IZ458" s="17">
        <v>0</v>
      </c>
      <c r="JA458" s="17">
        <v>0</v>
      </c>
      <c r="JB458" s="17">
        <v>0</v>
      </c>
      <c r="JC458" s="17">
        <v>0</v>
      </c>
      <c r="JD458" s="17">
        <v>0</v>
      </c>
      <c r="JE458" s="17">
        <v>0</v>
      </c>
      <c r="JF458" s="17">
        <v>0</v>
      </c>
      <c r="JG458" s="17">
        <v>0</v>
      </c>
      <c r="JH458" s="17">
        <v>0</v>
      </c>
      <c r="JI458" s="17">
        <v>0</v>
      </c>
      <c r="JJ458" s="17">
        <v>0</v>
      </c>
      <c r="JK458" s="17">
        <v>0</v>
      </c>
      <c r="JL458" s="17">
        <v>0</v>
      </c>
      <c r="JM458" s="17">
        <v>0</v>
      </c>
      <c r="JN458" s="17">
        <v>0</v>
      </c>
      <c r="JO458" s="17">
        <v>0</v>
      </c>
      <c r="JP458" s="17">
        <v>0</v>
      </c>
      <c r="JQ458" s="17">
        <v>0</v>
      </c>
      <c r="JR458" s="17">
        <v>0</v>
      </c>
      <c r="JS458" s="17">
        <v>0</v>
      </c>
      <c r="JT458" s="17">
        <v>0</v>
      </c>
      <c r="JU458" s="17">
        <v>0</v>
      </c>
      <c r="JV458" s="17">
        <v>0</v>
      </c>
      <c r="JW458" s="17">
        <v>0</v>
      </c>
      <c r="JX458" s="17">
        <v>0</v>
      </c>
      <c r="JY458" s="17">
        <v>0</v>
      </c>
    </row>
    <row r="459" spans="1:285" x14ac:dyDescent="0.15">
      <c r="A459" s="17" t="s">
        <v>409</v>
      </c>
      <c r="B459" s="17" t="s">
        <v>410</v>
      </c>
      <c r="C459" s="17">
        <v>0</v>
      </c>
      <c r="D459" s="17">
        <v>0</v>
      </c>
      <c r="E459" s="17">
        <v>0</v>
      </c>
      <c r="F459" s="17">
        <v>0</v>
      </c>
      <c r="G459" s="17">
        <v>0</v>
      </c>
      <c r="H459" s="17">
        <v>0</v>
      </c>
      <c r="I459" s="17">
        <v>56.32</v>
      </c>
      <c r="J459" s="17">
        <v>56.32</v>
      </c>
      <c r="K459" s="17">
        <v>56.32</v>
      </c>
      <c r="L459" s="17">
        <v>56.32</v>
      </c>
      <c r="M459" s="17">
        <v>56.32</v>
      </c>
      <c r="N459" s="17">
        <v>56.5</v>
      </c>
      <c r="O459" s="17">
        <v>56.45</v>
      </c>
      <c r="P459" s="17">
        <v>56.39</v>
      </c>
      <c r="Q459" s="17">
        <v>56.38</v>
      </c>
      <c r="R459" s="17">
        <v>56.32</v>
      </c>
      <c r="S459" s="17">
        <v>56.28</v>
      </c>
      <c r="T459" s="17">
        <v>56.03</v>
      </c>
      <c r="U459" s="17">
        <v>56.05</v>
      </c>
      <c r="V459" s="17">
        <v>56.25</v>
      </c>
      <c r="W459" s="17">
        <v>56.41</v>
      </c>
      <c r="X459" s="17">
        <v>56.3</v>
      </c>
      <c r="Y459" s="17">
        <v>56.3</v>
      </c>
      <c r="Z459" s="17">
        <v>56.21</v>
      </c>
      <c r="AA459" s="17">
        <v>56.1</v>
      </c>
      <c r="AB459" s="17">
        <v>0</v>
      </c>
      <c r="AC459" s="17">
        <v>0</v>
      </c>
      <c r="AD459" s="17">
        <v>0</v>
      </c>
      <c r="AE459" s="17">
        <v>0</v>
      </c>
      <c r="AF459" s="17">
        <v>0</v>
      </c>
      <c r="AG459" s="17">
        <v>0</v>
      </c>
      <c r="AH459" s="17">
        <v>0</v>
      </c>
      <c r="AI459" s="17">
        <v>0</v>
      </c>
      <c r="AJ459" s="17">
        <v>0</v>
      </c>
      <c r="AK459" s="17">
        <v>0</v>
      </c>
      <c r="AL459" s="17">
        <v>0</v>
      </c>
      <c r="AM459" s="17">
        <v>0</v>
      </c>
      <c r="AN459" s="17">
        <v>0</v>
      </c>
      <c r="AO459" s="17">
        <v>0</v>
      </c>
      <c r="AP459" s="17">
        <v>0</v>
      </c>
      <c r="AQ459" s="17">
        <v>0</v>
      </c>
      <c r="AR459" s="17">
        <v>0</v>
      </c>
      <c r="AS459" s="17">
        <v>0</v>
      </c>
      <c r="AT459" s="17">
        <v>0</v>
      </c>
      <c r="AU459" s="17">
        <v>0</v>
      </c>
      <c r="AV459" s="17">
        <v>0</v>
      </c>
      <c r="AW459" s="17">
        <v>0</v>
      </c>
      <c r="AX459" s="17">
        <v>0</v>
      </c>
      <c r="AY459" s="17">
        <v>0</v>
      </c>
      <c r="AZ459" s="17">
        <v>0</v>
      </c>
      <c r="BA459" s="17">
        <v>0</v>
      </c>
      <c r="BB459" s="17">
        <v>0</v>
      </c>
      <c r="BC459" s="17">
        <v>0</v>
      </c>
      <c r="BD459" s="17">
        <v>0</v>
      </c>
      <c r="BE459" s="17">
        <v>0</v>
      </c>
      <c r="BF459" s="17">
        <v>0</v>
      </c>
      <c r="BG459" s="17">
        <v>0</v>
      </c>
      <c r="BH459" s="17">
        <v>0</v>
      </c>
      <c r="BI459" s="17">
        <v>0</v>
      </c>
      <c r="BJ459" s="17">
        <v>0</v>
      </c>
      <c r="BK459" s="17">
        <v>0</v>
      </c>
      <c r="BL459" s="17">
        <v>0</v>
      </c>
      <c r="BM459" s="17">
        <v>0</v>
      </c>
      <c r="BN459" s="17">
        <v>0</v>
      </c>
      <c r="BO459" s="17">
        <v>0</v>
      </c>
      <c r="BP459" s="17">
        <v>0</v>
      </c>
      <c r="BQ459" s="17">
        <v>0</v>
      </c>
      <c r="BR459" s="17">
        <v>0</v>
      </c>
      <c r="BS459" s="17">
        <v>0</v>
      </c>
      <c r="BT459" s="17">
        <v>0</v>
      </c>
      <c r="BU459" s="17">
        <v>0</v>
      </c>
      <c r="BV459" s="17">
        <v>0</v>
      </c>
      <c r="BW459" s="17">
        <v>0</v>
      </c>
      <c r="BX459" s="17">
        <v>0</v>
      </c>
      <c r="BY459" s="17">
        <v>0</v>
      </c>
      <c r="BZ459" s="17">
        <v>0</v>
      </c>
      <c r="CA459" s="17">
        <v>0</v>
      </c>
      <c r="CB459" s="17">
        <v>0</v>
      </c>
      <c r="CC459" s="17">
        <v>0</v>
      </c>
      <c r="CD459" s="17">
        <v>0</v>
      </c>
      <c r="CE459" s="17">
        <v>0</v>
      </c>
      <c r="CF459" s="17">
        <v>0</v>
      </c>
      <c r="CG459" s="17">
        <v>0</v>
      </c>
      <c r="CH459" s="17">
        <v>0</v>
      </c>
      <c r="CI459" s="17">
        <v>0</v>
      </c>
      <c r="CJ459" s="17">
        <v>0</v>
      </c>
      <c r="CK459" s="17">
        <v>0</v>
      </c>
      <c r="CL459" s="17">
        <v>0</v>
      </c>
      <c r="CM459" s="17">
        <v>0</v>
      </c>
      <c r="CN459" s="17">
        <v>0</v>
      </c>
      <c r="CO459" s="17">
        <v>0</v>
      </c>
      <c r="CP459" s="17">
        <v>0</v>
      </c>
      <c r="CQ459" s="17">
        <v>0</v>
      </c>
      <c r="CR459" s="17">
        <v>0</v>
      </c>
      <c r="CS459" s="17">
        <v>0</v>
      </c>
      <c r="CT459" s="17">
        <v>0</v>
      </c>
      <c r="CU459" s="17">
        <v>0</v>
      </c>
      <c r="CV459" s="17">
        <v>0</v>
      </c>
      <c r="CW459" s="17">
        <v>0</v>
      </c>
      <c r="CX459" s="17">
        <v>0</v>
      </c>
      <c r="CY459" s="17">
        <v>0</v>
      </c>
      <c r="CZ459" s="17">
        <v>0</v>
      </c>
      <c r="DA459" s="17">
        <v>0</v>
      </c>
      <c r="DB459" s="17">
        <v>0</v>
      </c>
      <c r="DC459" s="17">
        <v>0</v>
      </c>
      <c r="DD459" s="17">
        <v>0</v>
      </c>
      <c r="DE459" s="17">
        <v>0</v>
      </c>
      <c r="DF459" s="17">
        <v>0</v>
      </c>
      <c r="DG459" s="17">
        <v>0</v>
      </c>
      <c r="DH459" s="17">
        <v>0</v>
      </c>
      <c r="DI459" s="17">
        <v>0</v>
      </c>
      <c r="DJ459" s="17">
        <v>0</v>
      </c>
      <c r="DK459" s="17">
        <v>0</v>
      </c>
      <c r="DL459" s="17">
        <v>0</v>
      </c>
      <c r="DM459" s="17">
        <v>0</v>
      </c>
      <c r="DN459" s="17">
        <v>0</v>
      </c>
      <c r="DO459" s="17">
        <v>0</v>
      </c>
      <c r="DP459" s="17">
        <v>0</v>
      </c>
      <c r="DQ459" s="17">
        <v>0</v>
      </c>
      <c r="DR459" s="17">
        <v>0</v>
      </c>
      <c r="DS459" s="17">
        <v>0</v>
      </c>
      <c r="DT459" s="17">
        <v>0</v>
      </c>
      <c r="DU459" s="17">
        <v>0</v>
      </c>
      <c r="DV459" s="17">
        <v>0</v>
      </c>
      <c r="DW459" s="17">
        <v>0</v>
      </c>
      <c r="DX459" s="17">
        <v>0</v>
      </c>
      <c r="DY459" s="17">
        <v>0</v>
      </c>
      <c r="DZ459" s="17">
        <v>0</v>
      </c>
      <c r="EA459" s="17">
        <v>0</v>
      </c>
      <c r="EB459" s="17">
        <v>0</v>
      </c>
      <c r="EC459" s="17">
        <v>0</v>
      </c>
      <c r="ED459" s="17">
        <v>0</v>
      </c>
      <c r="EE459" s="17">
        <v>0</v>
      </c>
      <c r="EF459" s="17">
        <v>0</v>
      </c>
      <c r="EG459" s="17">
        <v>0</v>
      </c>
      <c r="EH459" s="17">
        <v>0</v>
      </c>
      <c r="EI459" s="17">
        <v>0</v>
      </c>
      <c r="EJ459" s="17">
        <v>0</v>
      </c>
      <c r="EK459" s="17">
        <v>0</v>
      </c>
      <c r="EL459" s="17">
        <v>0</v>
      </c>
      <c r="EM459" s="17">
        <v>0</v>
      </c>
      <c r="EN459" s="17">
        <v>0</v>
      </c>
      <c r="EO459" s="17">
        <v>0</v>
      </c>
      <c r="EP459" s="17">
        <v>0</v>
      </c>
      <c r="EQ459" s="17">
        <v>0</v>
      </c>
      <c r="ER459" s="17">
        <v>0</v>
      </c>
      <c r="ES459" s="17">
        <v>0</v>
      </c>
      <c r="ET459" s="17">
        <v>0</v>
      </c>
      <c r="EU459" s="17">
        <v>0</v>
      </c>
      <c r="EV459" s="17">
        <v>0</v>
      </c>
      <c r="EW459" s="17">
        <v>0</v>
      </c>
      <c r="EX459" s="17">
        <v>0</v>
      </c>
      <c r="EY459" s="17">
        <v>0</v>
      </c>
      <c r="EZ459" s="17">
        <v>0</v>
      </c>
      <c r="FA459" s="17">
        <v>0</v>
      </c>
      <c r="FB459" s="17">
        <v>0</v>
      </c>
      <c r="FC459" s="17">
        <v>0</v>
      </c>
      <c r="FD459" s="17">
        <v>0</v>
      </c>
      <c r="FE459" s="17">
        <v>0</v>
      </c>
      <c r="FF459" s="17">
        <v>0</v>
      </c>
      <c r="FG459" s="17">
        <v>0</v>
      </c>
      <c r="FH459" s="17">
        <v>0</v>
      </c>
      <c r="FI459" s="17">
        <v>0</v>
      </c>
      <c r="FJ459" s="17">
        <v>0</v>
      </c>
      <c r="FK459" s="17">
        <v>0</v>
      </c>
      <c r="FL459" s="17">
        <v>0</v>
      </c>
      <c r="FM459" s="17">
        <v>0</v>
      </c>
      <c r="FN459" s="17">
        <v>0</v>
      </c>
      <c r="FO459" s="17">
        <v>0</v>
      </c>
      <c r="FP459" s="17">
        <v>0</v>
      </c>
      <c r="FQ459" s="17">
        <v>0</v>
      </c>
      <c r="FR459" s="17">
        <v>0</v>
      </c>
      <c r="FS459" s="17">
        <v>0</v>
      </c>
      <c r="FT459" s="17">
        <v>0</v>
      </c>
      <c r="FU459" s="17">
        <v>0</v>
      </c>
      <c r="FV459" s="17">
        <v>0</v>
      </c>
      <c r="FW459" s="17">
        <v>0</v>
      </c>
      <c r="FX459" s="17">
        <v>0</v>
      </c>
      <c r="FY459" s="17">
        <v>0</v>
      </c>
      <c r="FZ459" s="17">
        <v>0</v>
      </c>
      <c r="GA459" s="17">
        <v>0</v>
      </c>
      <c r="GB459" s="17">
        <v>0</v>
      </c>
      <c r="GC459" s="17">
        <v>0</v>
      </c>
      <c r="GD459" s="17">
        <v>0</v>
      </c>
      <c r="GE459" s="17">
        <v>0</v>
      </c>
      <c r="GF459" s="17">
        <v>0</v>
      </c>
      <c r="GG459" s="17">
        <v>0</v>
      </c>
      <c r="GH459" s="17">
        <v>0</v>
      </c>
      <c r="GI459" s="17">
        <v>0</v>
      </c>
      <c r="GJ459" s="17">
        <v>0</v>
      </c>
      <c r="GK459" s="17">
        <v>0</v>
      </c>
      <c r="GL459" s="17">
        <v>0</v>
      </c>
      <c r="GM459" s="17">
        <v>0</v>
      </c>
      <c r="GN459" s="17">
        <v>0</v>
      </c>
      <c r="GO459" s="17">
        <v>0</v>
      </c>
      <c r="GP459" s="17">
        <v>0</v>
      </c>
      <c r="GQ459" s="17">
        <v>0</v>
      </c>
      <c r="GR459" s="17">
        <v>0</v>
      </c>
      <c r="GS459" s="17">
        <v>0</v>
      </c>
      <c r="GT459" s="17">
        <v>0</v>
      </c>
      <c r="GU459" s="17">
        <v>0</v>
      </c>
      <c r="GV459" s="17">
        <v>0</v>
      </c>
      <c r="GW459" s="17">
        <v>0</v>
      </c>
      <c r="GX459" s="17">
        <v>0</v>
      </c>
      <c r="GY459" s="17">
        <v>0</v>
      </c>
      <c r="GZ459" s="17">
        <v>0</v>
      </c>
      <c r="HA459" s="17">
        <v>0</v>
      </c>
      <c r="HB459" s="17">
        <v>0</v>
      </c>
      <c r="HC459" s="17">
        <v>0</v>
      </c>
      <c r="HD459" s="17">
        <v>0</v>
      </c>
      <c r="HE459" s="17">
        <v>0</v>
      </c>
      <c r="HF459" s="17">
        <v>0</v>
      </c>
      <c r="HG459" s="17">
        <v>0</v>
      </c>
      <c r="HH459" s="17">
        <v>0</v>
      </c>
      <c r="HI459" s="17">
        <v>0</v>
      </c>
      <c r="HJ459" s="17">
        <v>0</v>
      </c>
      <c r="HK459" s="17">
        <v>0</v>
      </c>
      <c r="HL459" s="17">
        <v>0</v>
      </c>
      <c r="HM459" s="17">
        <v>0</v>
      </c>
      <c r="HN459" s="17">
        <v>0</v>
      </c>
      <c r="HO459" s="17">
        <v>0</v>
      </c>
      <c r="HP459" s="17">
        <v>0</v>
      </c>
      <c r="HQ459" s="17">
        <v>0</v>
      </c>
      <c r="HR459" s="17">
        <v>0</v>
      </c>
      <c r="HS459" s="17">
        <v>0</v>
      </c>
      <c r="HT459" s="17">
        <v>0</v>
      </c>
      <c r="HU459" s="17">
        <v>0</v>
      </c>
      <c r="HV459" s="17">
        <v>0</v>
      </c>
      <c r="HW459" s="17">
        <v>0</v>
      </c>
      <c r="HX459" s="17">
        <v>0</v>
      </c>
      <c r="HY459" s="17">
        <v>0</v>
      </c>
      <c r="HZ459" s="17">
        <v>0</v>
      </c>
      <c r="IA459" s="17">
        <v>0</v>
      </c>
      <c r="IB459" s="17">
        <v>0</v>
      </c>
      <c r="IC459" s="17">
        <v>0</v>
      </c>
      <c r="ID459" s="17">
        <v>0</v>
      </c>
      <c r="IE459" s="17">
        <v>0</v>
      </c>
      <c r="IF459" s="17">
        <v>0</v>
      </c>
      <c r="IG459" s="17">
        <v>0</v>
      </c>
      <c r="IH459" s="17">
        <v>0</v>
      </c>
      <c r="II459" s="17">
        <v>0</v>
      </c>
      <c r="IJ459" s="17">
        <v>0</v>
      </c>
      <c r="IK459" s="17">
        <v>0</v>
      </c>
      <c r="IL459" s="17">
        <v>0</v>
      </c>
      <c r="IM459" s="17">
        <v>0</v>
      </c>
      <c r="IN459" s="17">
        <v>0</v>
      </c>
      <c r="IO459" s="17">
        <v>0</v>
      </c>
      <c r="IP459" s="17">
        <v>0</v>
      </c>
      <c r="IQ459" s="17">
        <v>0</v>
      </c>
      <c r="IR459" s="17">
        <v>0</v>
      </c>
      <c r="IS459" s="17">
        <v>0</v>
      </c>
      <c r="IT459" s="17">
        <v>0</v>
      </c>
      <c r="IU459" s="17">
        <v>0</v>
      </c>
      <c r="IV459" s="17">
        <v>0</v>
      </c>
      <c r="IW459" s="17">
        <v>0</v>
      </c>
      <c r="IX459" s="17">
        <v>0</v>
      </c>
      <c r="IY459" s="17">
        <v>0</v>
      </c>
      <c r="IZ459" s="17">
        <v>0</v>
      </c>
      <c r="JA459" s="17">
        <v>0</v>
      </c>
      <c r="JB459" s="17">
        <v>0</v>
      </c>
      <c r="JC459" s="17">
        <v>0</v>
      </c>
      <c r="JD459" s="17">
        <v>0</v>
      </c>
      <c r="JE459" s="17">
        <v>0</v>
      </c>
      <c r="JF459" s="17">
        <v>0</v>
      </c>
      <c r="JG459" s="17">
        <v>0</v>
      </c>
      <c r="JH459" s="17">
        <v>0</v>
      </c>
      <c r="JI459" s="17">
        <v>0</v>
      </c>
      <c r="JJ459" s="17">
        <v>0</v>
      </c>
      <c r="JK459" s="17">
        <v>0</v>
      </c>
      <c r="JL459" s="17">
        <v>0</v>
      </c>
      <c r="JM459" s="17">
        <v>0</v>
      </c>
      <c r="JN459" s="17">
        <v>0</v>
      </c>
      <c r="JO459" s="17">
        <v>0</v>
      </c>
      <c r="JP459" s="17">
        <v>0</v>
      </c>
      <c r="JQ459" s="17">
        <v>0</v>
      </c>
      <c r="JR459" s="17">
        <v>0</v>
      </c>
      <c r="JS459" s="17">
        <v>0</v>
      </c>
      <c r="JT459" s="17">
        <v>0</v>
      </c>
      <c r="JU459" s="17">
        <v>0</v>
      </c>
      <c r="JV459" s="17">
        <v>0</v>
      </c>
      <c r="JW459" s="17">
        <v>0</v>
      </c>
      <c r="JX459" s="17">
        <v>0</v>
      </c>
      <c r="JY459" s="17">
        <v>0</v>
      </c>
    </row>
    <row r="460" spans="1:285" x14ac:dyDescent="0.15">
      <c r="A460" s="17" t="s">
        <v>266</v>
      </c>
      <c r="B460" s="17" t="s">
        <v>70</v>
      </c>
      <c r="C460" s="17">
        <v>0</v>
      </c>
      <c r="D460" s="17">
        <v>0</v>
      </c>
      <c r="E460" s="17">
        <v>0</v>
      </c>
      <c r="F460" s="17">
        <v>0</v>
      </c>
      <c r="G460" s="17">
        <v>0</v>
      </c>
      <c r="H460" s="17">
        <v>0</v>
      </c>
      <c r="I460" s="17">
        <v>24.28</v>
      </c>
      <c r="J460" s="17">
        <v>24.28</v>
      </c>
      <c r="K460" s="17">
        <v>24.28</v>
      </c>
      <c r="L460" s="17">
        <v>24.28</v>
      </c>
      <c r="M460" s="17">
        <v>24.28</v>
      </c>
      <c r="N460" s="17">
        <v>24.37</v>
      </c>
      <c r="O460" s="17">
        <v>24.29</v>
      </c>
      <c r="P460" s="17">
        <v>24.27</v>
      </c>
      <c r="Q460" s="17">
        <v>24.19</v>
      </c>
      <c r="R460" s="17">
        <v>24.24</v>
      </c>
      <c r="S460" s="17">
        <v>24.23</v>
      </c>
      <c r="T460" s="17">
        <v>24.23</v>
      </c>
      <c r="U460" s="17">
        <v>24.27</v>
      </c>
      <c r="V460" s="17">
        <v>24.28</v>
      </c>
      <c r="W460" s="17">
        <v>24.29</v>
      </c>
      <c r="X460" s="17">
        <v>24.35</v>
      </c>
      <c r="Y460" s="17">
        <v>24.28</v>
      </c>
      <c r="Z460" s="17">
        <v>24.25</v>
      </c>
      <c r="AA460" s="17">
        <v>24.23</v>
      </c>
      <c r="AB460" s="17">
        <v>0</v>
      </c>
      <c r="AC460" s="17">
        <v>0</v>
      </c>
      <c r="AD460" s="17">
        <v>0</v>
      </c>
      <c r="AE460" s="17">
        <v>0</v>
      </c>
      <c r="AF460" s="17">
        <v>0</v>
      </c>
      <c r="AG460" s="17">
        <v>0</v>
      </c>
      <c r="AH460" s="17">
        <v>0</v>
      </c>
      <c r="AI460" s="17">
        <v>0</v>
      </c>
      <c r="AJ460" s="17">
        <v>0</v>
      </c>
      <c r="AK460" s="17">
        <v>0</v>
      </c>
      <c r="AL460" s="17">
        <v>0</v>
      </c>
      <c r="AM460" s="17">
        <v>0</v>
      </c>
      <c r="AN460" s="17">
        <v>0</v>
      </c>
      <c r="AO460" s="17">
        <v>0</v>
      </c>
      <c r="AP460" s="17">
        <v>0</v>
      </c>
      <c r="AQ460" s="17">
        <v>0</v>
      </c>
      <c r="AR460" s="17">
        <v>0</v>
      </c>
      <c r="AS460" s="17">
        <v>0</v>
      </c>
      <c r="AT460" s="17">
        <v>0</v>
      </c>
      <c r="AU460" s="17">
        <v>0</v>
      </c>
      <c r="AV460" s="17">
        <v>0</v>
      </c>
      <c r="AW460" s="17">
        <v>0</v>
      </c>
      <c r="AX460" s="17">
        <v>0</v>
      </c>
      <c r="AY460" s="17">
        <v>0</v>
      </c>
      <c r="AZ460" s="17">
        <v>0</v>
      </c>
      <c r="BA460" s="17">
        <v>0</v>
      </c>
      <c r="BB460" s="17">
        <v>0</v>
      </c>
      <c r="BC460" s="17">
        <v>0</v>
      </c>
      <c r="BD460" s="17">
        <v>0</v>
      </c>
      <c r="BE460" s="17">
        <v>0</v>
      </c>
      <c r="BF460" s="17">
        <v>0</v>
      </c>
      <c r="BG460" s="17">
        <v>0</v>
      </c>
      <c r="BH460" s="17">
        <v>0</v>
      </c>
      <c r="BI460" s="17">
        <v>0</v>
      </c>
      <c r="BJ460" s="17">
        <v>0</v>
      </c>
      <c r="BK460" s="17">
        <v>0</v>
      </c>
      <c r="BL460" s="17">
        <v>0</v>
      </c>
      <c r="BM460" s="17">
        <v>0</v>
      </c>
      <c r="BN460" s="17">
        <v>0</v>
      </c>
      <c r="BO460" s="17">
        <v>0</v>
      </c>
      <c r="BP460" s="17">
        <v>0</v>
      </c>
      <c r="BQ460" s="17">
        <v>0</v>
      </c>
      <c r="BR460" s="17">
        <v>0</v>
      </c>
      <c r="BS460" s="17">
        <v>0</v>
      </c>
      <c r="BT460" s="17">
        <v>0</v>
      </c>
      <c r="BU460" s="17">
        <v>0</v>
      </c>
      <c r="BV460" s="17">
        <v>0</v>
      </c>
      <c r="BW460" s="17">
        <v>0</v>
      </c>
      <c r="BX460" s="17">
        <v>0</v>
      </c>
      <c r="BY460" s="17">
        <v>0</v>
      </c>
      <c r="BZ460" s="17">
        <v>0</v>
      </c>
      <c r="CA460" s="17">
        <v>0</v>
      </c>
      <c r="CB460" s="17">
        <v>0</v>
      </c>
      <c r="CC460" s="17">
        <v>0</v>
      </c>
      <c r="CD460" s="17">
        <v>0</v>
      </c>
      <c r="CE460" s="17">
        <v>0</v>
      </c>
      <c r="CF460" s="17">
        <v>0</v>
      </c>
      <c r="CG460" s="17">
        <v>0</v>
      </c>
      <c r="CH460" s="17">
        <v>0</v>
      </c>
      <c r="CI460" s="17">
        <v>0</v>
      </c>
      <c r="CJ460" s="17">
        <v>0</v>
      </c>
      <c r="CK460" s="17">
        <v>0</v>
      </c>
      <c r="CL460" s="17">
        <v>0</v>
      </c>
      <c r="CM460" s="17">
        <v>0</v>
      </c>
      <c r="CN460" s="17">
        <v>0</v>
      </c>
      <c r="CO460" s="17">
        <v>0</v>
      </c>
      <c r="CP460" s="17">
        <v>0</v>
      </c>
      <c r="CQ460" s="17">
        <v>0</v>
      </c>
      <c r="CR460" s="17">
        <v>0</v>
      </c>
      <c r="CS460" s="17">
        <v>0</v>
      </c>
      <c r="CT460" s="17">
        <v>0</v>
      </c>
      <c r="CU460" s="17">
        <v>0</v>
      </c>
      <c r="CV460" s="17">
        <v>0</v>
      </c>
      <c r="CW460" s="17">
        <v>0</v>
      </c>
      <c r="CX460" s="17">
        <v>0</v>
      </c>
      <c r="CY460" s="17">
        <v>0</v>
      </c>
      <c r="CZ460" s="17">
        <v>0</v>
      </c>
      <c r="DA460" s="17">
        <v>0</v>
      </c>
      <c r="DB460" s="17">
        <v>0</v>
      </c>
      <c r="DC460" s="17">
        <v>0</v>
      </c>
      <c r="DD460" s="17">
        <v>0</v>
      </c>
      <c r="DE460" s="17">
        <v>0</v>
      </c>
      <c r="DF460" s="17">
        <v>0</v>
      </c>
      <c r="DG460" s="17">
        <v>0</v>
      </c>
      <c r="DH460" s="17">
        <v>0</v>
      </c>
      <c r="DI460" s="17">
        <v>0</v>
      </c>
      <c r="DJ460" s="17">
        <v>0</v>
      </c>
      <c r="DK460" s="17">
        <v>0</v>
      </c>
      <c r="DL460" s="17">
        <v>0</v>
      </c>
      <c r="DM460" s="17">
        <v>0</v>
      </c>
      <c r="DN460" s="17">
        <v>0</v>
      </c>
      <c r="DO460" s="17">
        <v>0</v>
      </c>
      <c r="DP460" s="17">
        <v>0</v>
      </c>
      <c r="DQ460" s="17">
        <v>0</v>
      </c>
      <c r="DR460" s="17">
        <v>0</v>
      </c>
      <c r="DS460" s="17">
        <v>0</v>
      </c>
      <c r="DT460" s="17">
        <v>0</v>
      </c>
      <c r="DU460" s="17">
        <v>0</v>
      </c>
      <c r="DV460" s="17">
        <v>0</v>
      </c>
      <c r="DW460" s="17">
        <v>0</v>
      </c>
      <c r="DX460" s="17">
        <v>0</v>
      </c>
      <c r="DY460" s="17">
        <v>0</v>
      </c>
      <c r="DZ460" s="17">
        <v>0</v>
      </c>
      <c r="EA460" s="17">
        <v>0</v>
      </c>
      <c r="EB460" s="17">
        <v>0</v>
      </c>
      <c r="EC460" s="17">
        <v>0</v>
      </c>
      <c r="ED460" s="17">
        <v>0</v>
      </c>
      <c r="EE460" s="17">
        <v>0</v>
      </c>
      <c r="EF460" s="17">
        <v>0</v>
      </c>
      <c r="EG460" s="17">
        <v>0</v>
      </c>
      <c r="EH460" s="17">
        <v>0</v>
      </c>
      <c r="EI460" s="17">
        <v>0</v>
      </c>
      <c r="EJ460" s="17">
        <v>0</v>
      </c>
      <c r="EK460" s="17">
        <v>0</v>
      </c>
      <c r="EL460" s="17">
        <v>0</v>
      </c>
      <c r="EM460" s="17">
        <v>0</v>
      </c>
      <c r="EN460" s="17">
        <v>0</v>
      </c>
      <c r="EO460" s="17">
        <v>0</v>
      </c>
      <c r="EP460" s="17">
        <v>0</v>
      </c>
      <c r="EQ460" s="17">
        <v>0</v>
      </c>
      <c r="ER460" s="17">
        <v>0</v>
      </c>
      <c r="ES460" s="17">
        <v>0</v>
      </c>
      <c r="ET460" s="17">
        <v>0</v>
      </c>
      <c r="EU460" s="17">
        <v>0</v>
      </c>
      <c r="EV460" s="17">
        <v>0</v>
      </c>
      <c r="EW460" s="17">
        <v>0</v>
      </c>
      <c r="EX460" s="17">
        <v>0</v>
      </c>
      <c r="EY460" s="17">
        <v>0</v>
      </c>
      <c r="EZ460" s="17">
        <v>0</v>
      </c>
      <c r="FA460" s="17">
        <v>0</v>
      </c>
      <c r="FB460" s="17">
        <v>0</v>
      </c>
      <c r="FC460" s="17">
        <v>0</v>
      </c>
      <c r="FD460" s="17">
        <v>0</v>
      </c>
      <c r="FE460" s="17">
        <v>0</v>
      </c>
      <c r="FF460" s="17">
        <v>0</v>
      </c>
      <c r="FG460" s="17">
        <v>0</v>
      </c>
      <c r="FH460" s="17">
        <v>0</v>
      </c>
      <c r="FI460" s="17">
        <v>0</v>
      </c>
      <c r="FJ460" s="17">
        <v>0</v>
      </c>
      <c r="FK460" s="17">
        <v>0</v>
      </c>
      <c r="FL460" s="17">
        <v>0</v>
      </c>
      <c r="FM460" s="17">
        <v>0</v>
      </c>
      <c r="FN460" s="17">
        <v>0</v>
      </c>
      <c r="FO460" s="17">
        <v>0</v>
      </c>
      <c r="FP460" s="17">
        <v>0</v>
      </c>
      <c r="FQ460" s="17">
        <v>0</v>
      </c>
      <c r="FR460" s="17">
        <v>0</v>
      </c>
      <c r="FS460" s="17">
        <v>0</v>
      </c>
      <c r="FT460" s="17">
        <v>0</v>
      </c>
      <c r="FU460" s="17">
        <v>0</v>
      </c>
      <c r="FV460" s="17">
        <v>0</v>
      </c>
      <c r="FW460" s="17">
        <v>0</v>
      </c>
      <c r="FX460" s="17">
        <v>0</v>
      </c>
      <c r="FY460" s="17">
        <v>0</v>
      </c>
      <c r="FZ460" s="17">
        <v>0</v>
      </c>
      <c r="GA460" s="17">
        <v>0</v>
      </c>
      <c r="GB460" s="17">
        <v>0</v>
      </c>
      <c r="GC460" s="17">
        <v>0</v>
      </c>
      <c r="GD460" s="17">
        <v>0</v>
      </c>
      <c r="GE460" s="17">
        <v>0</v>
      </c>
      <c r="GF460" s="17">
        <v>0</v>
      </c>
      <c r="GG460" s="17">
        <v>0</v>
      </c>
      <c r="GH460" s="17">
        <v>0</v>
      </c>
      <c r="GI460" s="17">
        <v>0</v>
      </c>
      <c r="GJ460" s="17">
        <v>0</v>
      </c>
      <c r="GK460" s="17">
        <v>0</v>
      </c>
      <c r="GL460" s="17">
        <v>0</v>
      </c>
      <c r="GM460" s="17">
        <v>0</v>
      </c>
      <c r="GN460" s="17">
        <v>0</v>
      </c>
      <c r="GO460" s="17">
        <v>0</v>
      </c>
      <c r="GP460" s="17">
        <v>0</v>
      </c>
      <c r="GQ460" s="17">
        <v>0</v>
      </c>
      <c r="GR460" s="17">
        <v>0</v>
      </c>
      <c r="GS460" s="17">
        <v>0</v>
      </c>
      <c r="GT460" s="17">
        <v>0</v>
      </c>
      <c r="GU460" s="17">
        <v>0</v>
      </c>
      <c r="GV460" s="17">
        <v>0</v>
      </c>
      <c r="GW460" s="17">
        <v>0</v>
      </c>
      <c r="GX460" s="17">
        <v>0</v>
      </c>
      <c r="GY460" s="17">
        <v>0</v>
      </c>
      <c r="GZ460" s="17">
        <v>0</v>
      </c>
      <c r="HA460" s="17">
        <v>0</v>
      </c>
      <c r="HB460" s="17">
        <v>0</v>
      </c>
      <c r="HC460" s="17">
        <v>0</v>
      </c>
      <c r="HD460" s="17">
        <v>0</v>
      </c>
      <c r="HE460" s="17">
        <v>0</v>
      </c>
      <c r="HF460" s="17">
        <v>0</v>
      </c>
      <c r="HG460" s="17">
        <v>0</v>
      </c>
      <c r="HH460" s="17">
        <v>0</v>
      </c>
      <c r="HI460" s="17">
        <v>0</v>
      </c>
      <c r="HJ460" s="17">
        <v>0</v>
      </c>
      <c r="HK460" s="17">
        <v>0</v>
      </c>
      <c r="HL460" s="17">
        <v>0</v>
      </c>
      <c r="HM460" s="17">
        <v>0</v>
      </c>
      <c r="HN460" s="17">
        <v>0</v>
      </c>
      <c r="HO460" s="17">
        <v>0</v>
      </c>
      <c r="HP460" s="17">
        <v>0</v>
      </c>
      <c r="HQ460" s="17">
        <v>0</v>
      </c>
      <c r="HR460" s="17">
        <v>0</v>
      </c>
      <c r="HS460" s="17">
        <v>0</v>
      </c>
      <c r="HT460" s="17">
        <v>0</v>
      </c>
      <c r="HU460" s="17">
        <v>0</v>
      </c>
      <c r="HV460" s="17">
        <v>0</v>
      </c>
      <c r="HW460" s="17">
        <v>0</v>
      </c>
      <c r="HX460" s="17">
        <v>0</v>
      </c>
      <c r="HY460" s="17">
        <v>0</v>
      </c>
      <c r="HZ460" s="17">
        <v>0</v>
      </c>
      <c r="IA460" s="17">
        <v>0</v>
      </c>
      <c r="IB460" s="17">
        <v>0</v>
      </c>
      <c r="IC460" s="17">
        <v>0</v>
      </c>
      <c r="ID460" s="17">
        <v>0</v>
      </c>
      <c r="IE460" s="17">
        <v>0</v>
      </c>
      <c r="IF460" s="17">
        <v>0</v>
      </c>
      <c r="IG460" s="17">
        <v>0</v>
      </c>
      <c r="IH460" s="17">
        <v>0</v>
      </c>
      <c r="II460" s="17">
        <v>0</v>
      </c>
      <c r="IJ460" s="17">
        <v>0</v>
      </c>
      <c r="IK460" s="17">
        <v>0</v>
      </c>
      <c r="IL460" s="17">
        <v>0</v>
      </c>
      <c r="IM460" s="17">
        <v>0</v>
      </c>
      <c r="IN460" s="17">
        <v>0</v>
      </c>
      <c r="IO460" s="17">
        <v>0</v>
      </c>
      <c r="IP460" s="17">
        <v>0</v>
      </c>
      <c r="IQ460" s="17">
        <v>0</v>
      </c>
      <c r="IR460" s="17">
        <v>0</v>
      </c>
      <c r="IS460" s="17">
        <v>0</v>
      </c>
      <c r="IT460" s="17">
        <v>0</v>
      </c>
      <c r="IU460" s="17">
        <v>0</v>
      </c>
      <c r="IV460" s="17">
        <v>0</v>
      </c>
      <c r="IW460" s="17">
        <v>0</v>
      </c>
      <c r="IX460" s="17">
        <v>0</v>
      </c>
      <c r="IY460" s="17">
        <v>0</v>
      </c>
      <c r="IZ460" s="17">
        <v>0</v>
      </c>
      <c r="JA460" s="17">
        <v>0</v>
      </c>
      <c r="JB460" s="17">
        <v>0</v>
      </c>
      <c r="JC460" s="17">
        <v>0</v>
      </c>
      <c r="JD460" s="17">
        <v>0</v>
      </c>
      <c r="JE460" s="17">
        <v>0</v>
      </c>
      <c r="JF460" s="17">
        <v>0</v>
      </c>
      <c r="JG460" s="17">
        <v>0</v>
      </c>
      <c r="JH460" s="17">
        <v>0</v>
      </c>
      <c r="JI460" s="17">
        <v>0</v>
      </c>
      <c r="JJ460" s="17">
        <v>0</v>
      </c>
      <c r="JK460" s="17">
        <v>0</v>
      </c>
      <c r="JL460" s="17">
        <v>0</v>
      </c>
      <c r="JM460" s="17">
        <v>0</v>
      </c>
      <c r="JN460" s="17">
        <v>0</v>
      </c>
      <c r="JO460" s="17">
        <v>0</v>
      </c>
      <c r="JP460" s="17">
        <v>0</v>
      </c>
      <c r="JQ460" s="17">
        <v>0</v>
      </c>
      <c r="JR460" s="17">
        <v>0</v>
      </c>
      <c r="JS460" s="17">
        <v>0</v>
      </c>
      <c r="JT460" s="17">
        <v>0</v>
      </c>
      <c r="JU460" s="17">
        <v>0</v>
      </c>
      <c r="JV460" s="17">
        <v>0</v>
      </c>
      <c r="JW460" s="17">
        <v>0</v>
      </c>
      <c r="JX460" s="17">
        <v>0</v>
      </c>
      <c r="JY460" s="17">
        <v>0</v>
      </c>
    </row>
    <row r="461" spans="1:285" x14ac:dyDescent="0.15">
      <c r="A461" s="17" t="s">
        <v>994</v>
      </c>
      <c r="B461" s="17" t="s">
        <v>995</v>
      </c>
      <c r="C461" s="17">
        <v>0</v>
      </c>
      <c r="D461" s="17">
        <v>8.61</v>
      </c>
      <c r="E461" s="17">
        <v>8.61</v>
      </c>
      <c r="F461" s="17">
        <v>8.61</v>
      </c>
      <c r="G461" s="17">
        <v>8.61</v>
      </c>
      <c r="H461" s="17">
        <v>8.61</v>
      </c>
      <c r="I461" s="17">
        <v>8.7200000000000006</v>
      </c>
      <c r="J461" s="17">
        <v>8.7200000000000006</v>
      </c>
      <c r="K461" s="17">
        <v>8.7200000000000006</v>
      </c>
      <c r="L461" s="17">
        <v>8.7200000000000006</v>
      </c>
      <c r="M461" s="17">
        <v>8.7200000000000006</v>
      </c>
      <c r="N461" s="17">
        <v>8.76</v>
      </c>
      <c r="O461" s="17">
        <v>8.7799999999999994</v>
      </c>
      <c r="P461" s="17">
        <v>8.75</v>
      </c>
      <c r="Q461" s="17">
        <v>8.74</v>
      </c>
      <c r="R461" s="17">
        <v>8.8000000000000007</v>
      </c>
      <c r="S461" s="17">
        <v>8.84</v>
      </c>
      <c r="T461" s="17">
        <v>8.86</v>
      </c>
      <c r="U461" s="17">
        <v>8.9</v>
      </c>
      <c r="V461" s="17">
        <v>8.8699999999999992</v>
      </c>
      <c r="W461" s="17">
        <v>8.8699999999999992</v>
      </c>
      <c r="X461" s="17">
        <v>8.9600000000000009</v>
      </c>
      <c r="Y461" s="17">
        <v>8.9700000000000006</v>
      </c>
      <c r="Z461" s="17">
        <v>9.02</v>
      </c>
      <c r="AA461" s="17">
        <v>9.0500000000000007</v>
      </c>
      <c r="AB461" s="17">
        <v>0</v>
      </c>
      <c r="AC461" s="17">
        <v>0</v>
      </c>
      <c r="AD461" s="17">
        <v>0</v>
      </c>
      <c r="AE461" s="17">
        <v>0</v>
      </c>
      <c r="AF461" s="17">
        <v>0</v>
      </c>
      <c r="AG461" s="17">
        <v>0</v>
      </c>
      <c r="AH461" s="17">
        <v>0</v>
      </c>
      <c r="AI461" s="17">
        <v>0</v>
      </c>
      <c r="AJ461" s="17">
        <v>0</v>
      </c>
      <c r="AK461" s="17">
        <v>0</v>
      </c>
      <c r="AL461" s="17">
        <v>0</v>
      </c>
      <c r="AM461" s="17">
        <v>0</v>
      </c>
      <c r="AN461" s="17">
        <v>0</v>
      </c>
      <c r="AO461" s="17">
        <v>0</v>
      </c>
      <c r="AP461" s="17">
        <v>0</v>
      </c>
      <c r="AQ461" s="17">
        <v>0</v>
      </c>
      <c r="AR461" s="17">
        <v>0</v>
      </c>
      <c r="AS461" s="17">
        <v>0</v>
      </c>
      <c r="AT461" s="17">
        <v>0</v>
      </c>
      <c r="AU461" s="17">
        <v>0</v>
      </c>
      <c r="AV461" s="17">
        <v>0</v>
      </c>
      <c r="AW461" s="17">
        <v>0</v>
      </c>
      <c r="AX461" s="17">
        <v>0</v>
      </c>
      <c r="AY461" s="17">
        <v>0</v>
      </c>
      <c r="AZ461" s="17">
        <v>0</v>
      </c>
      <c r="BA461" s="17">
        <v>0</v>
      </c>
      <c r="BB461" s="17">
        <v>0</v>
      </c>
      <c r="BC461" s="17">
        <v>0</v>
      </c>
      <c r="BD461" s="17">
        <v>0</v>
      </c>
      <c r="BE461" s="17">
        <v>0</v>
      </c>
      <c r="BF461" s="17">
        <v>0</v>
      </c>
      <c r="BG461" s="17">
        <v>0</v>
      </c>
      <c r="BH461" s="17">
        <v>0</v>
      </c>
      <c r="BI461" s="17">
        <v>0</v>
      </c>
      <c r="BJ461" s="17">
        <v>0</v>
      </c>
      <c r="BK461" s="17">
        <v>0</v>
      </c>
      <c r="BL461" s="17">
        <v>0</v>
      </c>
      <c r="BM461" s="17">
        <v>0</v>
      </c>
      <c r="BN461" s="17">
        <v>0</v>
      </c>
      <c r="BO461" s="17">
        <v>0</v>
      </c>
      <c r="BP461" s="17">
        <v>0</v>
      </c>
      <c r="BQ461" s="17">
        <v>0</v>
      </c>
      <c r="BR461" s="17">
        <v>0</v>
      </c>
      <c r="BS461" s="17">
        <v>0</v>
      </c>
      <c r="BT461" s="17">
        <v>0</v>
      </c>
      <c r="BU461" s="17">
        <v>0</v>
      </c>
      <c r="BV461" s="17">
        <v>0</v>
      </c>
      <c r="BW461" s="17">
        <v>0</v>
      </c>
      <c r="BX461" s="17">
        <v>0</v>
      </c>
      <c r="BY461" s="17">
        <v>0</v>
      </c>
      <c r="BZ461" s="17">
        <v>0</v>
      </c>
      <c r="CA461" s="17">
        <v>0</v>
      </c>
      <c r="CB461" s="17">
        <v>0</v>
      </c>
      <c r="CC461" s="17">
        <v>0</v>
      </c>
      <c r="CD461" s="17">
        <v>0</v>
      </c>
      <c r="CE461" s="17">
        <v>0</v>
      </c>
      <c r="CF461" s="17">
        <v>0</v>
      </c>
      <c r="CG461" s="17">
        <v>0</v>
      </c>
      <c r="CH461" s="17">
        <v>0</v>
      </c>
      <c r="CI461" s="17">
        <v>0</v>
      </c>
      <c r="CJ461" s="17">
        <v>0</v>
      </c>
      <c r="CK461" s="17">
        <v>0</v>
      </c>
      <c r="CL461" s="17">
        <v>0</v>
      </c>
      <c r="CM461" s="17">
        <v>0</v>
      </c>
      <c r="CN461" s="17">
        <v>0</v>
      </c>
      <c r="CO461" s="17">
        <v>0</v>
      </c>
      <c r="CP461" s="17">
        <v>0</v>
      </c>
      <c r="CQ461" s="17">
        <v>0</v>
      </c>
      <c r="CR461" s="17">
        <v>0</v>
      </c>
      <c r="CS461" s="17">
        <v>0</v>
      </c>
      <c r="CT461" s="17">
        <v>0</v>
      </c>
      <c r="CU461" s="17">
        <v>0</v>
      </c>
      <c r="CV461" s="17">
        <v>0</v>
      </c>
      <c r="CW461" s="17">
        <v>0</v>
      </c>
      <c r="CX461" s="17">
        <v>0</v>
      </c>
      <c r="CY461" s="17">
        <v>0</v>
      </c>
      <c r="CZ461" s="17">
        <v>0</v>
      </c>
      <c r="DA461" s="17">
        <v>0</v>
      </c>
      <c r="DB461" s="17">
        <v>0</v>
      </c>
      <c r="DC461" s="17">
        <v>0</v>
      </c>
      <c r="DD461" s="17">
        <v>0</v>
      </c>
      <c r="DE461" s="17">
        <v>0</v>
      </c>
      <c r="DF461" s="17">
        <v>0</v>
      </c>
      <c r="DG461" s="17">
        <v>0</v>
      </c>
      <c r="DH461" s="17">
        <v>0</v>
      </c>
      <c r="DI461" s="17">
        <v>0</v>
      </c>
      <c r="DJ461" s="17">
        <v>0</v>
      </c>
      <c r="DK461" s="17">
        <v>0</v>
      </c>
      <c r="DL461" s="17">
        <v>0</v>
      </c>
      <c r="DM461" s="17">
        <v>0</v>
      </c>
      <c r="DN461" s="17">
        <v>0</v>
      </c>
      <c r="DO461" s="17">
        <v>0</v>
      </c>
      <c r="DP461" s="17">
        <v>0</v>
      </c>
      <c r="DQ461" s="17">
        <v>0</v>
      </c>
      <c r="DR461" s="17">
        <v>0</v>
      </c>
      <c r="DS461" s="17">
        <v>0</v>
      </c>
      <c r="DT461" s="17">
        <v>0</v>
      </c>
      <c r="DU461" s="17">
        <v>0</v>
      </c>
      <c r="DV461" s="17">
        <v>0</v>
      </c>
      <c r="DW461" s="17">
        <v>0</v>
      </c>
      <c r="DX461" s="17">
        <v>0</v>
      </c>
      <c r="DY461" s="17">
        <v>0</v>
      </c>
      <c r="DZ461" s="17">
        <v>0</v>
      </c>
      <c r="EA461" s="17">
        <v>0</v>
      </c>
      <c r="EB461" s="17">
        <v>0</v>
      </c>
      <c r="EC461" s="17">
        <v>0</v>
      </c>
      <c r="ED461" s="17">
        <v>0</v>
      </c>
      <c r="EE461" s="17">
        <v>0</v>
      </c>
      <c r="EF461" s="17">
        <v>0</v>
      </c>
      <c r="EG461" s="17">
        <v>0</v>
      </c>
      <c r="EH461" s="17">
        <v>0</v>
      </c>
      <c r="EI461" s="17">
        <v>0</v>
      </c>
      <c r="EJ461" s="17">
        <v>0</v>
      </c>
      <c r="EK461" s="17">
        <v>0</v>
      </c>
      <c r="EL461" s="17">
        <v>0</v>
      </c>
      <c r="EM461" s="17">
        <v>0</v>
      </c>
      <c r="EN461" s="17">
        <v>0</v>
      </c>
      <c r="EO461" s="17">
        <v>0</v>
      </c>
      <c r="EP461" s="17">
        <v>0</v>
      </c>
      <c r="EQ461" s="17">
        <v>0</v>
      </c>
      <c r="ER461" s="17">
        <v>0</v>
      </c>
      <c r="ES461" s="17">
        <v>0</v>
      </c>
      <c r="ET461" s="17">
        <v>0</v>
      </c>
      <c r="EU461" s="17">
        <v>0</v>
      </c>
      <c r="EV461" s="17">
        <v>0</v>
      </c>
      <c r="EW461" s="17">
        <v>0</v>
      </c>
      <c r="EX461" s="17">
        <v>0</v>
      </c>
      <c r="EY461" s="17">
        <v>0</v>
      </c>
      <c r="EZ461" s="17">
        <v>0</v>
      </c>
      <c r="FA461" s="17">
        <v>0</v>
      </c>
      <c r="FB461" s="17">
        <v>0</v>
      </c>
      <c r="FC461" s="17">
        <v>0</v>
      </c>
      <c r="FD461" s="17">
        <v>0</v>
      </c>
      <c r="FE461" s="17">
        <v>0</v>
      </c>
      <c r="FF461" s="17">
        <v>0</v>
      </c>
      <c r="FG461" s="17">
        <v>0</v>
      </c>
      <c r="FH461" s="17">
        <v>0</v>
      </c>
      <c r="FI461" s="17">
        <v>0</v>
      </c>
      <c r="FJ461" s="17">
        <v>0</v>
      </c>
      <c r="FK461" s="17">
        <v>0</v>
      </c>
      <c r="FL461" s="17">
        <v>0</v>
      </c>
      <c r="FM461" s="17">
        <v>0</v>
      </c>
      <c r="FN461" s="17">
        <v>0</v>
      </c>
      <c r="FO461" s="17">
        <v>0</v>
      </c>
      <c r="FP461" s="17">
        <v>0</v>
      </c>
      <c r="FQ461" s="17">
        <v>0</v>
      </c>
      <c r="FR461" s="17">
        <v>0</v>
      </c>
      <c r="FS461" s="17">
        <v>0</v>
      </c>
      <c r="FT461" s="17">
        <v>0</v>
      </c>
      <c r="FU461" s="17">
        <v>0</v>
      </c>
      <c r="FV461" s="17">
        <v>0</v>
      </c>
      <c r="FW461" s="17">
        <v>0</v>
      </c>
      <c r="FX461" s="17">
        <v>0</v>
      </c>
      <c r="FY461" s="17">
        <v>0</v>
      </c>
      <c r="FZ461" s="17">
        <v>0</v>
      </c>
      <c r="GA461" s="17">
        <v>0</v>
      </c>
      <c r="GB461" s="17">
        <v>0</v>
      </c>
      <c r="GC461" s="17">
        <v>0</v>
      </c>
      <c r="GD461" s="17">
        <v>0</v>
      </c>
      <c r="GE461" s="17">
        <v>0</v>
      </c>
      <c r="GF461" s="17">
        <v>0</v>
      </c>
      <c r="GG461" s="17">
        <v>0</v>
      </c>
      <c r="GH461" s="17">
        <v>0</v>
      </c>
      <c r="GI461" s="17">
        <v>0</v>
      </c>
      <c r="GJ461" s="17">
        <v>0</v>
      </c>
      <c r="GK461" s="17">
        <v>0</v>
      </c>
      <c r="GL461" s="17">
        <v>0</v>
      </c>
      <c r="GM461" s="17">
        <v>0</v>
      </c>
      <c r="GN461" s="17">
        <v>0</v>
      </c>
      <c r="GO461" s="17">
        <v>0</v>
      </c>
      <c r="GP461" s="17">
        <v>0</v>
      </c>
      <c r="GQ461" s="17">
        <v>0</v>
      </c>
      <c r="GR461" s="17">
        <v>0</v>
      </c>
      <c r="GS461" s="17">
        <v>0</v>
      </c>
      <c r="GT461" s="17">
        <v>0</v>
      </c>
      <c r="GU461" s="17">
        <v>0</v>
      </c>
      <c r="GV461" s="17">
        <v>0</v>
      </c>
      <c r="GW461" s="17">
        <v>0</v>
      </c>
      <c r="GX461" s="17">
        <v>0</v>
      </c>
      <c r="GY461" s="17">
        <v>0</v>
      </c>
      <c r="GZ461" s="17">
        <v>0</v>
      </c>
      <c r="HA461" s="17">
        <v>0</v>
      </c>
      <c r="HB461" s="17">
        <v>0</v>
      </c>
      <c r="HC461" s="17">
        <v>0</v>
      </c>
      <c r="HD461" s="17">
        <v>0</v>
      </c>
      <c r="HE461" s="17">
        <v>0</v>
      </c>
      <c r="HF461" s="17">
        <v>0</v>
      </c>
      <c r="HG461" s="17">
        <v>0</v>
      </c>
      <c r="HH461" s="17">
        <v>0</v>
      </c>
      <c r="HI461" s="17">
        <v>0</v>
      </c>
      <c r="HJ461" s="17">
        <v>0</v>
      </c>
      <c r="HK461" s="17">
        <v>0</v>
      </c>
      <c r="HL461" s="17">
        <v>0</v>
      </c>
      <c r="HM461" s="17">
        <v>0</v>
      </c>
      <c r="HN461" s="17">
        <v>0</v>
      </c>
      <c r="HO461" s="17">
        <v>0</v>
      </c>
      <c r="HP461" s="17">
        <v>0</v>
      </c>
      <c r="HQ461" s="17">
        <v>0</v>
      </c>
      <c r="HR461" s="17">
        <v>0</v>
      </c>
      <c r="HS461" s="17">
        <v>0</v>
      </c>
      <c r="HT461" s="17">
        <v>0</v>
      </c>
      <c r="HU461" s="17">
        <v>0</v>
      </c>
      <c r="HV461" s="17">
        <v>0</v>
      </c>
      <c r="HW461" s="17">
        <v>0</v>
      </c>
      <c r="HX461" s="17">
        <v>0</v>
      </c>
      <c r="HY461" s="17">
        <v>0</v>
      </c>
      <c r="HZ461" s="17">
        <v>0</v>
      </c>
      <c r="IA461" s="17">
        <v>0</v>
      </c>
      <c r="IB461" s="17">
        <v>0</v>
      </c>
      <c r="IC461" s="17">
        <v>0</v>
      </c>
      <c r="ID461" s="17">
        <v>0</v>
      </c>
      <c r="IE461" s="17">
        <v>0</v>
      </c>
      <c r="IF461" s="17">
        <v>0</v>
      </c>
      <c r="IG461" s="17">
        <v>0</v>
      </c>
      <c r="IH461" s="17">
        <v>0</v>
      </c>
      <c r="II461" s="17">
        <v>0</v>
      </c>
      <c r="IJ461" s="17">
        <v>0</v>
      </c>
      <c r="IK461" s="17">
        <v>0</v>
      </c>
      <c r="IL461" s="17">
        <v>0</v>
      </c>
      <c r="IM461" s="17">
        <v>0</v>
      </c>
      <c r="IN461" s="17">
        <v>0</v>
      </c>
      <c r="IO461" s="17">
        <v>0</v>
      </c>
      <c r="IP461" s="17">
        <v>0</v>
      </c>
      <c r="IQ461" s="17">
        <v>0</v>
      </c>
      <c r="IR461" s="17">
        <v>0</v>
      </c>
      <c r="IS461" s="17">
        <v>0</v>
      </c>
      <c r="IT461" s="17">
        <v>0</v>
      </c>
      <c r="IU461" s="17">
        <v>0</v>
      </c>
      <c r="IV461" s="17">
        <v>0</v>
      </c>
      <c r="IW461" s="17">
        <v>0</v>
      </c>
      <c r="IX461" s="17">
        <v>0</v>
      </c>
      <c r="IY461" s="17">
        <v>0</v>
      </c>
      <c r="IZ461" s="17">
        <v>0</v>
      </c>
      <c r="JA461" s="17">
        <v>0</v>
      </c>
      <c r="JB461" s="17">
        <v>0</v>
      </c>
      <c r="JC461" s="17">
        <v>0</v>
      </c>
      <c r="JD461" s="17">
        <v>0</v>
      </c>
      <c r="JE461" s="17">
        <v>0</v>
      </c>
      <c r="JF461" s="17">
        <v>0</v>
      </c>
      <c r="JG461" s="17">
        <v>0</v>
      </c>
      <c r="JH461" s="17">
        <v>0</v>
      </c>
      <c r="JI461" s="17">
        <v>0</v>
      </c>
      <c r="JJ461" s="17">
        <v>0</v>
      </c>
      <c r="JK461" s="17">
        <v>0</v>
      </c>
      <c r="JL461" s="17">
        <v>0</v>
      </c>
      <c r="JM461" s="17">
        <v>0</v>
      </c>
      <c r="JN461" s="17">
        <v>0</v>
      </c>
      <c r="JO461" s="17">
        <v>0</v>
      </c>
      <c r="JP461" s="17">
        <v>0</v>
      </c>
      <c r="JQ461" s="17">
        <v>0</v>
      </c>
      <c r="JR461" s="17">
        <v>0</v>
      </c>
      <c r="JS461" s="17">
        <v>0</v>
      </c>
      <c r="JT461" s="17">
        <v>0</v>
      </c>
      <c r="JU461" s="17">
        <v>0</v>
      </c>
      <c r="JV461" s="17">
        <v>0</v>
      </c>
      <c r="JW461" s="17">
        <v>0</v>
      </c>
      <c r="JX461" s="17">
        <v>0</v>
      </c>
      <c r="JY461" s="17">
        <v>0</v>
      </c>
    </row>
    <row r="462" spans="1:285" x14ac:dyDescent="0.15">
      <c r="A462" s="17" t="s">
        <v>838</v>
      </c>
      <c r="B462" s="17" t="s">
        <v>839</v>
      </c>
      <c r="C462" s="17">
        <v>0</v>
      </c>
      <c r="D462" s="17">
        <v>8.56</v>
      </c>
      <c r="E462" s="17">
        <v>8.56</v>
      </c>
      <c r="F462" s="17">
        <v>8.56</v>
      </c>
      <c r="G462" s="17">
        <v>8.56</v>
      </c>
      <c r="H462" s="17">
        <v>8.56</v>
      </c>
      <c r="I462" s="17">
        <v>8.69</v>
      </c>
      <c r="J462" s="17">
        <v>8.69</v>
      </c>
      <c r="K462" s="17">
        <v>8.69</v>
      </c>
      <c r="L462" s="17">
        <v>8.69</v>
      </c>
      <c r="M462" s="17">
        <v>8.69</v>
      </c>
      <c r="N462" s="17">
        <v>8.7200000000000006</v>
      </c>
      <c r="O462" s="17">
        <v>8.6999999999999993</v>
      </c>
      <c r="P462" s="17">
        <v>8.66</v>
      </c>
      <c r="Q462" s="17">
        <v>8.65</v>
      </c>
      <c r="R462" s="17">
        <v>8.69</v>
      </c>
      <c r="S462" s="17">
        <v>8.73</v>
      </c>
      <c r="T462" s="17">
        <v>8.74</v>
      </c>
      <c r="U462" s="17">
        <v>8.74</v>
      </c>
      <c r="V462" s="17">
        <v>8.74</v>
      </c>
      <c r="W462" s="17">
        <v>8.74</v>
      </c>
      <c r="X462" s="17">
        <v>8.82</v>
      </c>
      <c r="Y462" s="17">
        <v>8.86</v>
      </c>
      <c r="Z462" s="17">
        <v>8.86</v>
      </c>
      <c r="AA462" s="17">
        <v>8.86</v>
      </c>
      <c r="AB462" s="17">
        <v>0</v>
      </c>
      <c r="AC462" s="17">
        <v>0</v>
      </c>
      <c r="AD462" s="17">
        <v>0</v>
      </c>
      <c r="AE462" s="17">
        <v>0</v>
      </c>
      <c r="AF462" s="17">
        <v>0</v>
      </c>
      <c r="AG462" s="17">
        <v>0</v>
      </c>
      <c r="AH462" s="17">
        <v>0</v>
      </c>
      <c r="AI462" s="17">
        <v>0</v>
      </c>
      <c r="AJ462" s="17">
        <v>0</v>
      </c>
      <c r="AK462" s="17">
        <v>0</v>
      </c>
      <c r="AL462" s="17">
        <v>0</v>
      </c>
      <c r="AM462" s="17">
        <v>0</v>
      </c>
      <c r="AN462" s="17">
        <v>0</v>
      </c>
      <c r="AO462" s="17">
        <v>0</v>
      </c>
      <c r="AP462" s="17">
        <v>0</v>
      </c>
      <c r="AQ462" s="17">
        <v>0</v>
      </c>
      <c r="AR462" s="17">
        <v>0</v>
      </c>
      <c r="AS462" s="17">
        <v>0</v>
      </c>
      <c r="AT462" s="17">
        <v>0</v>
      </c>
      <c r="AU462" s="17">
        <v>0</v>
      </c>
      <c r="AV462" s="17">
        <v>0</v>
      </c>
      <c r="AW462" s="17">
        <v>0</v>
      </c>
      <c r="AX462" s="17">
        <v>0</v>
      </c>
      <c r="AY462" s="17">
        <v>0</v>
      </c>
      <c r="AZ462" s="17">
        <v>0</v>
      </c>
      <c r="BA462" s="17">
        <v>0</v>
      </c>
      <c r="BB462" s="17">
        <v>0</v>
      </c>
      <c r="BC462" s="17">
        <v>0</v>
      </c>
      <c r="BD462" s="17">
        <v>0</v>
      </c>
      <c r="BE462" s="17">
        <v>0</v>
      </c>
      <c r="BF462" s="17">
        <v>0</v>
      </c>
      <c r="BG462" s="17">
        <v>0</v>
      </c>
      <c r="BH462" s="17">
        <v>0</v>
      </c>
      <c r="BI462" s="17">
        <v>0</v>
      </c>
      <c r="BJ462" s="17">
        <v>0</v>
      </c>
      <c r="BK462" s="17">
        <v>0</v>
      </c>
      <c r="BL462" s="17">
        <v>0</v>
      </c>
      <c r="BM462" s="17">
        <v>0</v>
      </c>
      <c r="BN462" s="17">
        <v>0</v>
      </c>
      <c r="BO462" s="17">
        <v>0</v>
      </c>
      <c r="BP462" s="17">
        <v>0</v>
      </c>
      <c r="BQ462" s="17">
        <v>0</v>
      </c>
      <c r="BR462" s="17">
        <v>0</v>
      </c>
      <c r="BS462" s="17">
        <v>0</v>
      </c>
      <c r="BT462" s="17">
        <v>0</v>
      </c>
      <c r="BU462" s="17">
        <v>0</v>
      </c>
      <c r="BV462" s="17">
        <v>0</v>
      </c>
      <c r="BW462" s="17">
        <v>0</v>
      </c>
      <c r="BX462" s="17">
        <v>0</v>
      </c>
      <c r="BY462" s="17">
        <v>0</v>
      </c>
      <c r="BZ462" s="17">
        <v>0</v>
      </c>
      <c r="CA462" s="17">
        <v>0</v>
      </c>
      <c r="CB462" s="17">
        <v>0</v>
      </c>
      <c r="CC462" s="17">
        <v>0</v>
      </c>
      <c r="CD462" s="17">
        <v>0</v>
      </c>
      <c r="CE462" s="17">
        <v>0</v>
      </c>
      <c r="CF462" s="17">
        <v>0</v>
      </c>
      <c r="CG462" s="17">
        <v>0</v>
      </c>
      <c r="CH462" s="17">
        <v>0</v>
      </c>
      <c r="CI462" s="17">
        <v>0</v>
      </c>
      <c r="CJ462" s="17">
        <v>0</v>
      </c>
      <c r="CK462" s="17">
        <v>0</v>
      </c>
      <c r="CL462" s="17">
        <v>0</v>
      </c>
      <c r="CM462" s="17">
        <v>0</v>
      </c>
      <c r="CN462" s="17">
        <v>0</v>
      </c>
      <c r="CO462" s="17">
        <v>0</v>
      </c>
      <c r="CP462" s="17">
        <v>0</v>
      </c>
      <c r="CQ462" s="17">
        <v>0</v>
      </c>
      <c r="CR462" s="17">
        <v>0</v>
      </c>
      <c r="CS462" s="17">
        <v>0</v>
      </c>
      <c r="CT462" s="17">
        <v>0</v>
      </c>
      <c r="CU462" s="17">
        <v>0</v>
      </c>
      <c r="CV462" s="17">
        <v>0</v>
      </c>
      <c r="CW462" s="17">
        <v>0</v>
      </c>
      <c r="CX462" s="17">
        <v>0</v>
      </c>
      <c r="CY462" s="17">
        <v>0</v>
      </c>
      <c r="CZ462" s="17">
        <v>0</v>
      </c>
      <c r="DA462" s="17">
        <v>0</v>
      </c>
      <c r="DB462" s="17">
        <v>0</v>
      </c>
      <c r="DC462" s="17">
        <v>0</v>
      </c>
      <c r="DD462" s="17">
        <v>0</v>
      </c>
      <c r="DE462" s="17">
        <v>0</v>
      </c>
      <c r="DF462" s="17">
        <v>0</v>
      </c>
      <c r="DG462" s="17">
        <v>0</v>
      </c>
      <c r="DH462" s="17">
        <v>0</v>
      </c>
      <c r="DI462" s="17">
        <v>0</v>
      </c>
      <c r="DJ462" s="17">
        <v>0</v>
      </c>
      <c r="DK462" s="17">
        <v>0</v>
      </c>
      <c r="DL462" s="17">
        <v>0</v>
      </c>
      <c r="DM462" s="17">
        <v>0</v>
      </c>
      <c r="DN462" s="17">
        <v>0</v>
      </c>
      <c r="DO462" s="17">
        <v>0</v>
      </c>
      <c r="DP462" s="17">
        <v>0</v>
      </c>
      <c r="DQ462" s="17">
        <v>0</v>
      </c>
      <c r="DR462" s="17">
        <v>0</v>
      </c>
      <c r="DS462" s="17">
        <v>0</v>
      </c>
      <c r="DT462" s="17">
        <v>0</v>
      </c>
      <c r="DU462" s="17">
        <v>0</v>
      </c>
      <c r="DV462" s="17">
        <v>0</v>
      </c>
      <c r="DW462" s="17">
        <v>0</v>
      </c>
      <c r="DX462" s="17">
        <v>0</v>
      </c>
      <c r="DY462" s="17">
        <v>0</v>
      </c>
      <c r="DZ462" s="17">
        <v>0</v>
      </c>
      <c r="EA462" s="17">
        <v>0</v>
      </c>
      <c r="EB462" s="17">
        <v>0</v>
      </c>
      <c r="EC462" s="17">
        <v>0</v>
      </c>
      <c r="ED462" s="17">
        <v>0</v>
      </c>
      <c r="EE462" s="17">
        <v>0</v>
      </c>
      <c r="EF462" s="17">
        <v>0</v>
      </c>
      <c r="EG462" s="17">
        <v>0</v>
      </c>
      <c r="EH462" s="17">
        <v>0</v>
      </c>
      <c r="EI462" s="17">
        <v>0</v>
      </c>
      <c r="EJ462" s="17">
        <v>0</v>
      </c>
      <c r="EK462" s="17">
        <v>0</v>
      </c>
      <c r="EL462" s="17">
        <v>0</v>
      </c>
      <c r="EM462" s="17">
        <v>0</v>
      </c>
      <c r="EN462" s="17">
        <v>0</v>
      </c>
      <c r="EO462" s="17">
        <v>0</v>
      </c>
      <c r="EP462" s="17">
        <v>0</v>
      </c>
      <c r="EQ462" s="17">
        <v>0</v>
      </c>
      <c r="ER462" s="17">
        <v>0</v>
      </c>
      <c r="ES462" s="17">
        <v>0</v>
      </c>
      <c r="ET462" s="17">
        <v>0</v>
      </c>
      <c r="EU462" s="17">
        <v>0</v>
      </c>
      <c r="EV462" s="17">
        <v>0</v>
      </c>
      <c r="EW462" s="17">
        <v>0</v>
      </c>
      <c r="EX462" s="17">
        <v>0</v>
      </c>
      <c r="EY462" s="17">
        <v>0</v>
      </c>
      <c r="EZ462" s="17">
        <v>0</v>
      </c>
      <c r="FA462" s="17">
        <v>0</v>
      </c>
      <c r="FB462" s="17">
        <v>0</v>
      </c>
      <c r="FC462" s="17">
        <v>0</v>
      </c>
      <c r="FD462" s="17">
        <v>0</v>
      </c>
      <c r="FE462" s="17">
        <v>0</v>
      </c>
      <c r="FF462" s="17">
        <v>0</v>
      </c>
      <c r="FG462" s="17">
        <v>0</v>
      </c>
      <c r="FH462" s="17">
        <v>0</v>
      </c>
      <c r="FI462" s="17">
        <v>0</v>
      </c>
      <c r="FJ462" s="17">
        <v>0</v>
      </c>
      <c r="FK462" s="17">
        <v>0</v>
      </c>
      <c r="FL462" s="17">
        <v>0</v>
      </c>
      <c r="FM462" s="17">
        <v>0</v>
      </c>
      <c r="FN462" s="17">
        <v>0</v>
      </c>
      <c r="FO462" s="17">
        <v>0</v>
      </c>
      <c r="FP462" s="17">
        <v>0</v>
      </c>
      <c r="FQ462" s="17">
        <v>0</v>
      </c>
      <c r="FR462" s="17">
        <v>0</v>
      </c>
      <c r="FS462" s="17">
        <v>0</v>
      </c>
      <c r="FT462" s="17">
        <v>0</v>
      </c>
      <c r="FU462" s="17">
        <v>0</v>
      </c>
      <c r="FV462" s="17">
        <v>0</v>
      </c>
      <c r="FW462" s="17">
        <v>0</v>
      </c>
      <c r="FX462" s="17">
        <v>0</v>
      </c>
      <c r="FY462" s="17">
        <v>0</v>
      </c>
      <c r="FZ462" s="17">
        <v>0</v>
      </c>
      <c r="GA462" s="17">
        <v>0</v>
      </c>
      <c r="GB462" s="17">
        <v>0</v>
      </c>
      <c r="GC462" s="17">
        <v>0</v>
      </c>
      <c r="GD462" s="17">
        <v>0</v>
      </c>
      <c r="GE462" s="17">
        <v>0</v>
      </c>
      <c r="GF462" s="17">
        <v>0</v>
      </c>
      <c r="GG462" s="17">
        <v>0</v>
      </c>
      <c r="GH462" s="17">
        <v>0</v>
      </c>
      <c r="GI462" s="17">
        <v>0</v>
      </c>
      <c r="GJ462" s="17">
        <v>0</v>
      </c>
      <c r="GK462" s="17">
        <v>0</v>
      </c>
      <c r="GL462" s="17">
        <v>0</v>
      </c>
      <c r="GM462" s="17">
        <v>0</v>
      </c>
      <c r="GN462" s="17">
        <v>0</v>
      </c>
      <c r="GO462" s="17">
        <v>0</v>
      </c>
      <c r="GP462" s="17">
        <v>0</v>
      </c>
      <c r="GQ462" s="17">
        <v>0</v>
      </c>
      <c r="GR462" s="17">
        <v>0</v>
      </c>
      <c r="GS462" s="17">
        <v>0</v>
      </c>
      <c r="GT462" s="17">
        <v>0</v>
      </c>
      <c r="GU462" s="17">
        <v>0</v>
      </c>
      <c r="GV462" s="17">
        <v>0</v>
      </c>
      <c r="GW462" s="17">
        <v>0</v>
      </c>
      <c r="GX462" s="17">
        <v>0</v>
      </c>
      <c r="GY462" s="17">
        <v>0</v>
      </c>
      <c r="GZ462" s="17">
        <v>0</v>
      </c>
      <c r="HA462" s="17">
        <v>0</v>
      </c>
      <c r="HB462" s="17">
        <v>0</v>
      </c>
      <c r="HC462" s="17">
        <v>0</v>
      </c>
      <c r="HD462" s="17">
        <v>0</v>
      </c>
      <c r="HE462" s="17">
        <v>0</v>
      </c>
      <c r="HF462" s="17">
        <v>0</v>
      </c>
      <c r="HG462" s="17">
        <v>0</v>
      </c>
      <c r="HH462" s="17">
        <v>0</v>
      </c>
      <c r="HI462" s="17">
        <v>0</v>
      </c>
      <c r="HJ462" s="17">
        <v>0</v>
      </c>
      <c r="HK462" s="17">
        <v>0</v>
      </c>
      <c r="HL462" s="17">
        <v>0</v>
      </c>
      <c r="HM462" s="17">
        <v>0</v>
      </c>
      <c r="HN462" s="17">
        <v>0</v>
      </c>
      <c r="HO462" s="17">
        <v>0</v>
      </c>
      <c r="HP462" s="17">
        <v>0</v>
      </c>
      <c r="HQ462" s="17">
        <v>0</v>
      </c>
      <c r="HR462" s="17">
        <v>0</v>
      </c>
      <c r="HS462" s="17">
        <v>0</v>
      </c>
      <c r="HT462" s="17">
        <v>0</v>
      </c>
      <c r="HU462" s="17">
        <v>0</v>
      </c>
      <c r="HV462" s="17">
        <v>0</v>
      </c>
      <c r="HW462" s="17">
        <v>0</v>
      </c>
      <c r="HX462" s="17">
        <v>0</v>
      </c>
      <c r="HY462" s="17">
        <v>0</v>
      </c>
      <c r="HZ462" s="17">
        <v>0</v>
      </c>
      <c r="IA462" s="17">
        <v>0</v>
      </c>
      <c r="IB462" s="17">
        <v>0</v>
      </c>
      <c r="IC462" s="17">
        <v>0</v>
      </c>
      <c r="ID462" s="17">
        <v>0</v>
      </c>
      <c r="IE462" s="17">
        <v>0</v>
      </c>
      <c r="IF462" s="17">
        <v>0</v>
      </c>
      <c r="IG462" s="17">
        <v>0</v>
      </c>
      <c r="IH462" s="17">
        <v>0</v>
      </c>
      <c r="II462" s="17">
        <v>0</v>
      </c>
      <c r="IJ462" s="17">
        <v>0</v>
      </c>
      <c r="IK462" s="17">
        <v>0</v>
      </c>
      <c r="IL462" s="17">
        <v>0</v>
      </c>
      <c r="IM462" s="17">
        <v>0</v>
      </c>
      <c r="IN462" s="17">
        <v>0</v>
      </c>
      <c r="IO462" s="17">
        <v>0</v>
      </c>
      <c r="IP462" s="17">
        <v>0</v>
      </c>
      <c r="IQ462" s="17">
        <v>0</v>
      </c>
      <c r="IR462" s="17">
        <v>0</v>
      </c>
      <c r="IS462" s="17">
        <v>0</v>
      </c>
      <c r="IT462" s="17">
        <v>0</v>
      </c>
      <c r="IU462" s="17">
        <v>0</v>
      </c>
      <c r="IV462" s="17">
        <v>0</v>
      </c>
      <c r="IW462" s="17">
        <v>0</v>
      </c>
      <c r="IX462" s="17">
        <v>0</v>
      </c>
      <c r="IY462" s="17">
        <v>0</v>
      </c>
      <c r="IZ462" s="17">
        <v>0</v>
      </c>
      <c r="JA462" s="17">
        <v>0</v>
      </c>
      <c r="JB462" s="17">
        <v>0</v>
      </c>
      <c r="JC462" s="17">
        <v>0</v>
      </c>
      <c r="JD462" s="17">
        <v>0</v>
      </c>
      <c r="JE462" s="17">
        <v>0</v>
      </c>
      <c r="JF462" s="17">
        <v>0</v>
      </c>
      <c r="JG462" s="17">
        <v>0</v>
      </c>
      <c r="JH462" s="17">
        <v>0</v>
      </c>
      <c r="JI462" s="17">
        <v>0</v>
      </c>
      <c r="JJ462" s="17">
        <v>0</v>
      </c>
      <c r="JK462" s="17">
        <v>0</v>
      </c>
      <c r="JL462" s="17">
        <v>0</v>
      </c>
      <c r="JM462" s="17">
        <v>0</v>
      </c>
      <c r="JN462" s="17">
        <v>0</v>
      </c>
      <c r="JO462" s="17">
        <v>0</v>
      </c>
      <c r="JP462" s="17">
        <v>0</v>
      </c>
      <c r="JQ462" s="17">
        <v>0</v>
      </c>
      <c r="JR462" s="17">
        <v>0</v>
      </c>
      <c r="JS462" s="17">
        <v>0</v>
      </c>
      <c r="JT462" s="17">
        <v>0</v>
      </c>
      <c r="JU462" s="17">
        <v>0</v>
      </c>
      <c r="JV462" s="17">
        <v>0</v>
      </c>
      <c r="JW462" s="17">
        <v>0</v>
      </c>
      <c r="JX462" s="17">
        <v>0</v>
      </c>
      <c r="JY462" s="17">
        <v>0</v>
      </c>
    </row>
    <row r="463" spans="1:285" x14ac:dyDescent="0.15">
      <c r="A463" s="17" t="s">
        <v>902</v>
      </c>
      <c r="B463" s="17" t="s">
        <v>903</v>
      </c>
      <c r="C463" s="17">
        <v>0</v>
      </c>
      <c r="D463" s="17">
        <v>12.72</v>
      </c>
      <c r="E463" s="17">
        <v>12.72</v>
      </c>
      <c r="F463" s="17">
        <v>12.72</v>
      </c>
      <c r="G463" s="17">
        <v>12.72</v>
      </c>
      <c r="H463" s="17">
        <v>12.72</v>
      </c>
      <c r="I463" s="17">
        <v>12.82</v>
      </c>
      <c r="J463" s="17">
        <v>12.82</v>
      </c>
      <c r="K463" s="17">
        <v>12.82</v>
      </c>
      <c r="L463" s="17">
        <v>12.82</v>
      </c>
      <c r="M463" s="17">
        <v>12.82</v>
      </c>
      <c r="N463" s="17">
        <v>12.86</v>
      </c>
      <c r="O463" s="17">
        <v>12.8</v>
      </c>
      <c r="P463" s="17">
        <v>12.82</v>
      </c>
      <c r="Q463" s="17">
        <v>12.79</v>
      </c>
      <c r="R463" s="17">
        <v>12.76</v>
      </c>
      <c r="S463" s="17">
        <v>12.8</v>
      </c>
      <c r="T463" s="17">
        <v>12.85</v>
      </c>
      <c r="U463" s="17">
        <v>12.87</v>
      </c>
      <c r="V463" s="17">
        <v>12.91</v>
      </c>
      <c r="W463" s="17">
        <v>12.93</v>
      </c>
      <c r="X463" s="17">
        <v>12.92</v>
      </c>
      <c r="Y463" s="17">
        <v>12.98</v>
      </c>
      <c r="Z463" s="17">
        <v>12.99</v>
      </c>
      <c r="AA463" s="17">
        <v>13</v>
      </c>
      <c r="AB463" s="17">
        <v>0</v>
      </c>
      <c r="AC463" s="17">
        <v>0</v>
      </c>
      <c r="AD463" s="17">
        <v>0</v>
      </c>
      <c r="AE463" s="17">
        <v>0</v>
      </c>
      <c r="AF463" s="17">
        <v>0</v>
      </c>
      <c r="AG463" s="17">
        <v>0</v>
      </c>
      <c r="AH463" s="17">
        <v>0</v>
      </c>
      <c r="AI463" s="17">
        <v>0</v>
      </c>
      <c r="AJ463" s="17">
        <v>0</v>
      </c>
      <c r="AK463" s="17">
        <v>0</v>
      </c>
      <c r="AL463" s="17">
        <v>0</v>
      </c>
      <c r="AM463" s="17">
        <v>0</v>
      </c>
      <c r="AN463" s="17">
        <v>0</v>
      </c>
      <c r="AO463" s="17">
        <v>0</v>
      </c>
      <c r="AP463" s="17">
        <v>0</v>
      </c>
      <c r="AQ463" s="17">
        <v>0</v>
      </c>
      <c r="AR463" s="17">
        <v>0</v>
      </c>
      <c r="AS463" s="17">
        <v>0</v>
      </c>
      <c r="AT463" s="17">
        <v>0</v>
      </c>
      <c r="AU463" s="17">
        <v>0</v>
      </c>
      <c r="AV463" s="17">
        <v>0</v>
      </c>
      <c r="AW463" s="17">
        <v>0</v>
      </c>
      <c r="AX463" s="17">
        <v>0</v>
      </c>
      <c r="AY463" s="17">
        <v>0</v>
      </c>
      <c r="AZ463" s="17">
        <v>0</v>
      </c>
      <c r="BA463" s="17">
        <v>0</v>
      </c>
      <c r="BB463" s="17">
        <v>0</v>
      </c>
      <c r="BC463" s="17">
        <v>0</v>
      </c>
      <c r="BD463" s="17">
        <v>0</v>
      </c>
      <c r="BE463" s="17">
        <v>0</v>
      </c>
      <c r="BF463" s="17">
        <v>0</v>
      </c>
      <c r="BG463" s="17">
        <v>0</v>
      </c>
      <c r="BH463" s="17">
        <v>0</v>
      </c>
      <c r="BI463" s="17">
        <v>0</v>
      </c>
      <c r="BJ463" s="17">
        <v>0</v>
      </c>
      <c r="BK463" s="17">
        <v>0</v>
      </c>
      <c r="BL463" s="17">
        <v>0</v>
      </c>
      <c r="BM463" s="17">
        <v>0</v>
      </c>
      <c r="BN463" s="17">
        <v>0</v>
      </c>
      <c r="BO463" s="17">
        <v>0</v>
      </c>
      <c r="BP463" s="17">
        <v>0</v>
      </c>
      <c r="BQ463" s="17">
        <v>0</v>
      </c>
      <c r="BR463" s="17">
        <v>0</v>
      </c>
      <c r="BS463" s="17">
        <v>0</v>
      </c>
      <c r="BT463" s="17">
        <v>0</v>
      </c>
      <c r="BU463" s="17">
        <v>0</v>
      </c>
      <c r="BV463" s="17">
        <v>0</v>
      </c>
      <c r="BW463" s="17">
        <v>0</v>
      </c>
      <c r="BX463" s="17">
        <v>0</v>
      </c>
      <c r="BY463" s="17">
        <v>0</v>
      </c>
      <c r="BZ463" s="17">
        <v>0</v>
      </c>
      <c r="CA463" s="17">
        <v>0</v>
      </c>
      <c r="CB463" s="17">
        <v>0</v>
      </c>
      <c r="CC463" s="17">
        <v>0</v>
      </c>
      <c r="CD463" s="17">
        <v>0</v>
      </c>
      <c r="CE463" s="17">
        <v>0</v>
      </c>
      <c r="CF463" s="17">
        <v>0</v>
      </c>
      <c r="CG463" s="17">
        <v>0</v>
      </c>
      <c r="CH463" s="17">
        <v>0</v>
      </c>
      <c r="CI463" s="17">
        <v>0</v>
      </c>
      <c r="CJ463" s="17">
        <v>0</v>
      </c>
      <c r="CK463" s="17">
        <v>0</v>
      </c>
      <c r="CL463" s="17">
        <v>0</v>
      </c>
      <c r="CM463" s="17">
        <v>0</v>
      </c>
      <c r="CN463" s="17">
        <v>0</v>
      </c>
      <c r="CO463" s="17">
        <v>0</v>
      </c>
      <c r="CP463" s="17">
        <v>0</v>
      </c>
      <c r="CQ463" s="17">
        <v>0</v>
      </c>
      <c r="CR463" s="17">
        <v>0</v>
      </c>
      <c r="CS463" s="17">
        <v>0</v>
      </c>
      <c r="CT463" s="17">
        <v>0</v>
      </c>
      <c r="CU463" s="17">
        <v>0</v>
      </c>
      <c r="CV463" s="17">
        <v>0</v>
      </c>
      <c r="CW463" s="17">
        <v>0</v>
      </c>
      <c r="CX463" s="17">
        <v>0</v>
      </c>
      <c r="CY463" s="17">
        <v>0</v>
      </c>
      <c r="CZ463" s="17">
        <v>0</v>
      </c>
      <c r="DA463" s="17">
        <v>0</v>
      </c>
      <c r="DB463" s="17">
        <v>0</v>
      </c>
      <c r="DC463" s="17">
        <v>0</v>
      </c>
      <c r="DD463" s="17">
        <v>0</v>
      </c>
      <c r="DE463" s="17">
        <v>0</v>
      </c>
      <c r="DF463" s="17">
        <v>0</v>
      </c>
      <c r="DG463" s="17">
        <v>0</v>
      </c>
      <c r="DH463" s="17">
        <v>0</v>
      </c>
      <c r="DI463" s="17">
        <v>0</v>
      </c>
      <c r="DJ463" s="17">
        <v>0</v>
      </c>
      <c r="DK463" s="17">
        <v>0</v>
      </c>
      <c r="DL463" s="17">
        <v>0</v>
      </c>
      <c r="DM463" s="17">
        <v>0</v>
      </c>
      <c r="DN463" s="17">
        <v>0</v>
      </c>
      <c r="DO463" s="17">
        <v>0</v>
      </c>
      <c r="DP463" s="17">
        <v>0</v>
      </c>
      <c r="DQ463" s="17">
        <v>0</v>
      </c>
      <c r="DR463" s="17">
        <v>0</v>
      </c>
      <c r="DS463" s="17">
        <v>0</v>
      </c>
      <c r="DT463" s="17">
        <v>0</v>
      </c>
      <c r="DU463" s="17">
        <v>0</v>
      </c>
      <c r="DV463" s="17">
        <v>0</v>
      </c>
      <c r="DW463" s="17">
        <v>0</v>
      </c>
      <c r="DX463" s="17">
        <v>0</v>
      </c>
      <c r="DY463" s="17">
        <v>0</v>
      </c>
      <c r="DZ463" s="17">
        <v>0</v>
      </c>
      <c r="EA463" s="17">
        <v>0</v>
      </c>
      <c r="EB463" s="17">
        <v>0</v>
      </c>
      <c r="EC463" s="17">
        <v>0</v>
      </c>
      <c r="ED463" s="17">
        <v>0</v>
      </c>
      <c r="EE463" s="17">
        <v>0</v>
      </c>
      <c r="EF463" s="17">
        <v>0</v>
      </c>
      <c r="EG463" s="17">
        <v>0</v>
      </c>
      <c r="EH463" s="17">
        <v>0</v>
      </c>
      <c r="EI463" s="17">
        <v>0</v>
      </c>
      <c r="EJ463" s="17">
        <v>0</v>
      </c>
      <c r="EK463" s="17">
        <v>0</v>
      </c>
      <c r="EL463" s="17">
        <v>0</v>
      </c>
      <c r="EM463" s="17">
        <v>0</v>
      </c>
      <c r="EN463" s="17">
        <v>0</v>
      </c>
      <c r="EO463" s="17">
        <v>0</v>
      </c>
      <c r="EP463" s="17">
        <v>0</v>
      </c>
      <c r="EQ463" s="17">
        <v>0</v>
      </c>
      <c r="ER463" s="17">
        <v>0</v>
      </c>
      <c r="ES463" s="17">
        <v>0</v>
      </c>
      <c r="ET463" s="17">
        <v>0</v>
      </c>
      <c r="EU463" s="17">
        <v>0</v>
      </c>
      <c r="EV463" s="17">
        <v>0</v>
      </c>
      <c r="EW463" s="17">
        <v>0</v>
      </c>
      <c r="EX463" s="17">
        <v>0</v>
      </c>
      <c r="EY463" s="17">
        <v>0</v>
      </c>
      <c r="EZ463" s="17">
        <v>0</v>
      </c>
      <c r="FA463" s="17">
        <v>0</v>
      </c>
      <c r="FB463" s="17">
        <v>0</v>
      </c>
      <c r="FC463" s="17">
        <v>0</v>
      </c>
      <c r="FD463" s="17">
        <v>0</v>
      </c>
      <c r="FE463" s="17">
        <v>0</v>
      </c>
      <c r="FF463" s="17">
        <v>0</v>
      </c>
      <c r="FG463" s="17">
        <v>0</v>
      </c>
      <c r="FH463" s="17">
        <v>0</v>
      </c>
      <c r="FI463" s="17">
        <v>0</v>
      </c>
      <c r="FJ463" s="17">
        <v>0</v>
      </c>
      <c r="FK463" s="17">
        <v>0</v>
      </c>
      <c r="FL463" s="17">
        <v>0</v>
      </c>
      <c r="FM463" s="17">
        <v>0</v>
      </c>
      <c r="FN463" s="17">
        <v>0</v>
      </c>
      <c r="FO463" s="17">
        <v>0</v>
      </c>
      <c r="FP463" s="17">
        <v>0</v>
      </c>
      <c r="FQ463" s="17">
        <v>0</v>
      </c>
      <c r="FR463" s="17">
        <v>0</v>
      </c>
      <c r="FS463" s="17">
        <v>0</v>
      </c>
      <c r="FT463" s="17">
        <v>0</v>
      </c>
      <c r="FU463" s="17">
        <v>0</v>
      </c>
      <c r="FV463" s="17">
        <v>0</v>
      </c>
      <c r="FW463" s="17">
        <v>0</v>
      </c>
      <c r="FX463" s="17">
        <v>0</v>
      </c>
      <c r="FY463" s="17">
        <v>0</v>
      </c>
      <c r="FZ463" s="17">
        <v>0</v>
      </c>
      <c r="GA463" s="17">
        <v>0</v>
      </c>
      <c r="GB463" s="17">
        <v>0</v>
      </c>
      <c r="GC463" s="17">
        <v>0</v>
      </c>
      <c r="GD463" s="17">
        <v>0</v>
      </c>
      <c r="GE463" s="17">
        <v>0</v>
      </c>
      <c r="GF463" s="17">
        <v>0</v>
      </c>
      <c r="GG463" s="17">
        <v>0</v>
      </c>
      <c r="GH463" s="17">
        <v>0</v>
      </c>
      <c r="GI463" s="17">
        <v>0</v>
      </c>
      <c r="GJ463" s="17">
        <v>0</v>
      </c>
      <c r="GK463" s="17">
        <v>0</v>
      </c>
      <c r="GL463" s="17">
        <v>0</v>
      </c>
      <c r="GM463" s="17">
        <v>0</v>
      </c>
      <c r="GN463" s="17">
        <v>0</v>
      </c>
      <c r="GO463" s="17">
        <v>0</v>
      </c>
      <c r="GP463" s="17">
        <v>0</v>
      </c>
      <c r="GQ463" s="17">
        <v>0</v>
      </c>
      <c r="GR463" s="17">
        <v>0</v>
      </c>
      <c r="GS463" s="17">
        <v>0</v>
      </c>
      <c r="GT463" s="17">
        <v>0</v>
      </c>
      <c r="GU463" s="17">
        <v>0</v>
      </c>
      <c r="GV463" s="17">
        <v>0</v>
      </c>
      <c r="GW463" s="17">
        <v>0</v>
      </c>
      <c r="GX463" s="17">
        <v>0</v>
      </c>
      <c r="GY463" s="17">
        <v>0</v>
      </c>
      <c r="GZ463" s="17">
        <v>0</v>
      </c>
      <c r="HA463" s="17">
        <v>0</v>
      </c>
      <c r="HB463" s="17">
        <v>0</v>
      </c>
      <c r="HC463" s="17">
        <v>0</v>
      </c>
      <c r="HD463" s="17">
        <v>0</v>
      </c>
      <c r="HE463" s="17">
        <v>0</v>
      </c>
      <c r="HF463" s="17">
        <v>0</v>
      </c>
      <c r="HG463" s="17">
        <v>0</v>
      </c>
      <c r="HH463" s="17">
        <v>0</v>
      </c>
      <c r="HI463" s="17">
        <v>0</v>
      </c>
      <c r="HJ463" s="17">
        <v>0</v>
      </c>
      <c r="HK463" s="17">
        <v>0</v>
      </c>
      <c r="HL463" s="17">
        <v>0</v>
      </c>
      <c r="HM463" s="17">
        <v>0</v>
      </c>
      <c r="HN463" s="17">
        <v>0</v>
      </c>
      <c r="HO463" s="17">
        <v>0</v>
      </c>
      <c r="HP463" s="17">
        <v>0</v>
      </c>
      <c r="HQ463" s="17">
        <v>0</v>
      </c>
      <c r="HR463" s="17">
        <v>0</v>
      </c>
      <c r="HS463" s="17">
        <v>0</v>
      </c>
      <c r="HT463" s="17">
        <v>0</v>
      </c>
      <c r="HU463" s="17">
        <v>0</v>
      </c>
      <c r="HV463" s="17">
        <v>0</v>
      </c>
      <c r="HW463" s="17">
        <v>0</v>
      </c>
      <c r="HX463" s="17">
        <v>0</v>
      </c>
      <c r="HY463" s="17">
        <v>0</v>
      </c>
      <c r="HZ463" s="17">
        <v>0</v>
      </c>
      <c r="IA463" s="17">
        <v>0</v>
      </c>
      <c r="IB463" s="17">
        <v>0</v>
      </c>
      <c r="IC463" s="17">
        <v>0</v>
      </c>
      <c r="ID463" s="17">
        <v>0</v>
      </c>
      <c r="IE463" s="17">
        <v>0</v>
      </c>
      <c r="IF463" s="17">
        <v>0</v>
      </c>
      <c r="IG463" s="17">
        <v>0</v>
      </c>
      <c r="IH463" s="17">
        <v>0</v>
      </c>
      <c r="II463" s="17">
        <v>0</v>
      </c>
      <c r="IJ463" s="17">
        <v>0</v>
      </c>
      <c r="IK463" s="17">
        <v>0</v>
      </c>
      <c r="IL463" s="17">
        <v>0</v>
      </c>
      <c r="IM463" s="17">
        <v>0</v>
      </c>
      <c r="IN463" s="17">
        <v>0</v>
      </c>
      <c r="IO463" s="17">
        <v>0</v>
      </c>
      <c r="IP463" s="17">
        <v>0</v>
      </c>
      <c r="IQ463" s="17">
        <v>0</v>
      </c>
      <c r="IR463" s="17">
        <v>0</v>
      </c>
      <c r="IS463" s="17">
        <v>0</v>
      </c>
      <c r="IT463" s="17">
        <v>0</v>
      </c>
      <c r="IU463" s="17">
        <v>0</v>
      </c>
      <c r="IV463" s="17">
        <v>0</v>
      </c>
      <c r="IW463" s="17">
        <v>0</v>
      </c>
      <c r="IX463" s="17">
        <v>0</v>
      </c>
      <c r="IY463" s="17">
        <v>0</v>
      </c>
      <c r="IZ463" s="17">
        <v>0</v>
      </c>
      <c r="JA463" s="17">
        <v>0</v>
      </c>
      <c r="JB463" s="17">
        <v>0</v>
      </c>
      <c r="JC463" s="17">
        <v>0</v>
      </c>
      <c r="JD463" s="17">
        <v>0</v>
      </c>
      <c r="JE463" s="17">
        <v>0</v>
      </c>
      <c r="JF463" s="17">
        <v>0</v>
      </c>
      <c r="JG463" s="17">
        <v>0</v>
      </c>
      <c r="JH463" s="17">
        <v>0</v>
      </c>
      <c r="JI463" s="17">
        <v>0</v>
      </c>
      <c r="JJ463" s="17">
        <v>0</v>
      </c>
      <c r="JK463" s="17">
        <v>0</v>
      </c>
      <c r="JL463" s="17">
        <v>0</v>
      </c>
      <c r="JM463" s="17">
        <v>0</v>
      </c>
      <c r="JN463" s="17">
        <v>0</v>
      </c>
      <c r="JO463" s="17">
        <v>0</v>
      </c>
      <c r="JP463" s="17">
        <v>0</v>
      </c>
      <c r="JQ463" s="17">
        <v>0</v>
      </c>
      <c r="JR463" s="17">
        <v>0</v>
      </c>
      <c r="JS463" s="17">
        <v>0</v>
      </c>
      <c r="JT463" s="17">
        <v>0</v>
      </c>
      <c r="JU463" s="17">
        <v>0</v>
      </c>
      <c r="JV463" s="17">
        <v>0</v>
      </c>
      <c r="JW463" s="17">
        <v>0</v>
      </c>
      <c r="JX463" s="17">
        <v>0</v>
      </c>
      <c r="JY463" s="17">
        <v>0</v>
      </c>
    </row>
    <row r="464" spans="1:285" x14ac:dyDescent="0.15">
      <c r="A464" s="17" t="s">
        <v>429</v>
      </c>
      <c r="B464" s="17" t="s">
        <v>430</v>
      </c>
      <c r="C464" s="17">
        <v>0</v>
      </c>
      <c r="D464" s="17">
        <v>11.15</v>
      </c>
      <c r="E464" s="17">
        <v>11.15</v>
      </c>
      <c r="F464" s="17">
        <v>11.15</v>
      </c>
      <c r="G464" s="17">
        <v>11.15</v>
      </c>
      <c r="H464" s="17">
        <v>11.15</v>
      </c>
      <c r="I464" s="17">
        <v>11.19</v>
      </c>
      <c r="J464" s="17">
        <v>11.19</v>
      </c>
      <c r="K464" s="17">
        <v>11.19</v>
      </c>
      <c r="L464" s="17">
        <v>11.19</v>
      </c>
      <c r="M464" s="17">
        <v>11.19</v>
      </c>
      <c r="N464" s="17">
        <v>11.23</v>
      </c>
      <c r="O464" s="17">
        <v>11.21</v>
      </c>
      <c r="P464" s="17">
        <v>11.19</v>
      </c>
      <c r="Q464" s="17">
        <v>11.18</v>
      </c>
      <c r="R464" s="17">
        <v>11.18</v>
      </c>
      <c r="S464" s="17">
        <v>11.2</v>
      </c>
      <c r="T464" s="17">
        <v>11.2</v>
      </c>
      <c r="U464" s="17">
        <v>11.21</v>
      </c>
      <c r="V464" s="17">
        <v>11.21</v>
      </c>
      <c r="W464" s="17">
        <v>11.24</v>
      </c>
      <c r="X464" s="17">
        <v>11.23</v>
      </c>
      <c r="Y464" s="17">
        <v>11.24</v>
      </c>
      <c r="Z464" s="17">
        <v>11.26</v>
      </c>
      <c r="AA464" s="17">
        <v>11.24</v>
      </c>
      <c r="AB464" s="17">
        <v>0</v>
      </c>
      <c r="AC464" s="17">
        <v>0</v>
      </c>
      <c r="AD464" s="17">
        <v>0</v>
      </c>
      <c r="AE464" s="17">
        <v>0</v>
      </c>
      <c r="AF464" s="17">
        <v>0</v>
      </c>
      <c r="AG464" s="17">
        <v>0</v>
      </c>
      <c r="AH464" s="17">
        <v>0</v>
      </c>
      <c r="AI464" s="17">
        <v>0</v>
      </c>
      <c r="AJ464" s="17">
        <v>0</v>
      </c>
      <c r="AK464" s="17">
        <v>0</v>
      </c>
      <c r="AL464" s="17">
        <v>0</v>
      </c>
      <c r="AM464" s="17">
        <v>0</v>
      </c>
      <c r="AN464" s="17">
        <v>0</v>
      </c>
      <c r="AO464" s="17">
        <v>0</v>
      </c>
      <c r="AP464" s="17">
        <v>0</v>
      </c>
      <c r="AQ464" s="17">
        <v>0</v>
      </c>
      <c r="AR464" s="17">
        <v>0</v>
      </c>
      <c r="AS464" s="17">
        <v>0</v>
      </c>
      <c r="AT464" s="17">
        <v>0</v>
      </c>
      <c r="AU464" s="17">
        <v>0</v>
      </c>
      <c r="AV464" s="17">
        <v>0</v>
      </c>
      <c r="AW464" s="17">
        <v>0</v>
      </c>
      <c r="AX464" s="17">
        <v>0</v>
      </c>
      <c r="AY464" s="17">
        <v>0</v>
      </c>
      <c r="AZ464" s="17">
        <v>0</v>
      </c>
      <c r="BA464" s="17">
        <v>0</v>
      </c>
      <c r="BB464" s="17">
        <v>0</v>
      </c>
      <c r="BC464" s="17">
        <v>0</v>
      </c>
      <c r="BD464" s="17">
        <v>0</v>
      </c>
      <c r="BE464" s="17">
        <v>0</v>
      </c>
      <c r="BF464" s="17">
        <v>0</v>
      </c>
      <c r="BG464" s="17">
        <v>0</v>
      </c>
      <c r="BH464" s="17">
        <v>0</v>
      </c>
      <c r="BI464" s="17">
        <v>0</v>
      </c>
      <c r="BJ464" s="17">
        <v>0</v>
      </c>
      <c r="BK464" s="17">
        <v>0</v>
      </c>
      <c r="BL464" s="17">
        <v>0</v>
      </c>
      <c r="BM464" s="17">
        <v>0</v>
      </c>
      <c r="BN464" s="17">
        <v>0</v>
      </c>
      <c r="BO464" s="17">
        <v>0</v>
      </c>
      <c r="BP464" s="17">
        <v>0</v>
      </c>
      <c r="BQ464" s="17">
        <v>0</v>
      </c>
      <c r="BR464" s="17">
        <v>0</v>
      </c>
      <c r="BS464" s="17">
        <v>0</v>
      </c>
      <c r="BT464" s="17">
        <v>0</v>
      </c>
      <c r="BU464" s="17">
        <v>0</v>
      </c>
      <c r="BV464" s="17">
        <v>0</v>
      </c>
      <c r="BW464" s="17">
        <v>0</v>
      </c>
      <c r="BX464" s="17">
        <v>0</v>
      </c>
      <c r="BY464" s="17">
        <v>0</v>
      </c>
      <c r="BZ464" s="17">
        <v>0</v>
      </c>
      <c r="CA464" s="17">
        <v>0</v>
      </c>
      <c r="CB464" s="17">
        <v>0</v>
      </c>
      <c r="CC464" s="17">
        <v>0</v>
      </c>
      <c r="CD464" s="17">
        <v>0</v>
      </c>
      <c r="CE464" s="17">
        <v>0</v>
      </c>
      <c r="CF464" s="17">
        <v>0</v>
      </c>
      <c r="CG464" s="17">
        <v>0</v>
      </c>
      <c r="CH464" s="17">
        <v>0</v>
      </c>
      <c r="CI464" s="17">
        <v>0</v>
      </c>
      <c r="CJ464" s="17">
        <v>0</v>
      </c>
      <c r="CK464" s="17">
        <v>0</v>
      </c>
      <c r="CL464" s="17">
        <v>0</v>
      </c>
      <c r="CM464" s="17">
        <v>0</v>
      </c>
      <c r="CN464" s="17">
        <v>0</v>
      </c>
      <c r="CO464" s="17">
        <v>0</v>
      </c>
      <c r="CP464" s="17">
        <v>0</v>
      </c>
      <c r="CQ464" s="17">
        <v>0</v>
      </c>
      <c r="CR464" s="17">
        <v>0</v>
      </c>
      <c r="CS464" s="17">
        <v>0</v>
      </c>
      <c r="CT464" s="17">
        <v>0</v>
      </c>
      <c r="CU464" s="17">
        <v>0</v>
      </c>
      <c r="CV464" s="17">
        <v>0</v>
      </c>
      <c r="CW464" s="17">
        <v>0</v>
      </c>
      <c r="CX464" s="17">
        <v>0</v>
      </c>
      <c r="CY464" s="17">
        <v>0</v>
      </c>
      <c r="CZ464" s="17">
        <v>0</v>
      </c>
      <c r="DA464" s="17">
        <v>0</v>
      </c>
      <c r="DB464" s="17">
        <v>0</v>
      </c>
      <c r="DC464" s="17">
        <v>0</v>
      </c>
      <c r="DD464" s="17">
        <v>0</v>
      </c>
      <c r="DE464" s="17">
        <v>0</v>
      </c>
      <c r="DF464" s="17">
        <v>0</v>
      </c>
      <c r="DG464" s="17">
        <v>0</v>
      </c>
      <c r="DH464" s="17">
        <v>0</v>
      </c>
      <c r="DI464" s="17">
        <v>0</v>
      </c>
      <c r="DJ464" s="17">
        <v>0</v>
      </c>
      <c r="DK464" s="17">
        <v>0</v>
      </c>
      <c r="DL464" s="17">
        <v>0</v>
      </c>
      <c r="DM464" s="17">
        <v>0</v>
      </c>
      <c r="DN464" s="17">
        <v>0</v>
      </c>
      <c r="DO464" s="17">
        <v>0</v>
      </c>
      <c r="DP464" s="17">
        <v>0</v>
      </c>
      <c r="DQ464" s="17">
        <v>0</v>
      </c>
      <c r="DR464" s="17">
        <v>0</v>
      </c>
      <c r="DS464" s="17">
        <v>0</v>
      </c>
      <c r="DT464" s="17">
        <v>0</v>
      </c>
      <c r="DU464" s="17">
        <v>0</v>
      </c>
      <c r="DV464" s="17">
        <v>0</v>
      </c>
      <c r="DW464" s="17">
        <v>0</v>
      </c>
      <c r="DX464" s="17">
        <v>0</v>
      </c>
      <c r="DY464" s="17">
        <v>0</v>
      </c>
      <c r="DZ464" s="17">
        <v>0</v>
      </c>
      <c r="EA464" s="17">
        <v>0</v>
      </c>
      <c r="EB464" s="17">
        <v>0</v>
      </c>
      <c r="EC464" s="17">
        <v>0</v>
      </c>
      <c r="ED464" s="17">
        <v>0</v>
      </c>
      <c r="EE464" s="17">
        <v>0</v>
      </c>
      <c r="EF464" s="17">
        <v>0</v>
      </c>
      <c r="EG464" s="17">
        <v>0</v>
      </c>
      <c r="EH464" s="17">
        <v>0</v>
      </c>
      <c r="EI464" s="17">
        <v>0</v>
      </c>
      <c r="EJ464" s="17">
        <v>0</v>
      </c>
      <c r="EK464" s="17">
        <v>0</v>
      </c>
      <c r="EL464" s="17">
        <v>0</v>
      </c>
      <c r="EM464" s="17">
        <v>0</v>
      </c>
      <c r="EN464" s="17">
        <v>0</v>
      </c>
      <c r="EO464" s="17">
        <v>0</v>
      </c>
      <c r="EP464" s="17">
        <v>0</v>
      </c>
      <c r="EQ464" s="17">
        <v>0</v>
      </c>
      <c r="ER464" s="17">
        <v>0</v>
      </c>
      <c r="ES464" s="17">
        <v>0</v>
      </c>
      <c r="ET464" s="17">
        <v>0</v>
      </c>
      <c r="EU464" s="17">
        <v>0</v>
      </c>
      <c r="EV464" s="17">
        <v>0</v>
      </c>
      <c r="EW464" s="17">
        <v>0</v>
      </c>
      <c r="EX464" s="17">
        <v>0</v>
      </c>
      <c r="EY464" s="17">
        <v>0</v>
      </c>
      <c r="EZ464" s="17">
        <v>0</v>
      </c>
      <c r="FA464" s="17">
        <v>0</v>
      </c>
      <c r="FB464" s="17">
        <v>0</v>
      </c>
      <c r="FC464" s="17">
        <v>0</v>
      </c>
      <c r="FD464" s="17">
        <v>0</v>
      </c>
      <c r="FE464" s="17">
        <v>0</v>
      </c>
      <c r="FF464" s="17">
        <v>0</v>
      </c>
      <c r="FG464" s="17">
        <v>0</v>
      </c>
      <c r="FH464" s="17">
        <v>0</v>
      </c>
      <c r="FI464" s="17">
        <v>0</v>
      </c>
      <c r="FJ464" s="17">
        <v>0</v>
      </c>
      <c r="FK464" s="17">
        <v>0</v>
      </c>
      <c r="FL464" s="17">
        <v>0</v>
      </c>
      <c r="FM464" s="17">
        <v>0</v>
      </c>
      <c r="FN464" s="17">
        <v>0</v>
      </c>
      <c r="FO464" s="17">
        <v>0</v>
      </c>
      <c r="FP464" s="17">
        <v>0</v>
      </c>
      <c r="FQ464" s="17">
        <v>0</v>
      </c>
      <c r="FR464" s="17">
        <v>0</v>
      </c>
      <c r="FS464" s="17">
        <v>0</v>
      </c>
      <c r="FT464" s="17">
        <v>0</v>
      </c>
      <c r="FU464" s="17">
        <v>0</v>
      </c>
      <c r="FV464" s="17">
        <v>0</v>
      </c>
      <c r="FW464" s="17">
        <v>0</v>
      </c>
      <c r="FX464" s="17">
        <v>0</v>
      </c>
      <c r="FY464" s="17">
        <v>0</v>
      </c>
      <c r="FZ464" s="17">
        <v>0</v>
      </c>
      <c r="GA464" s="17">
        <v>0</v>
      </c>
      <c r="GB464" s="17">
        <v>0</v>
      </c>
      <c r="GC464" s="17">
        <v>0</v>
      </c>
      <c r="GD464" s="17">
        <v>0</v>
      </c>
      <c r="GE464" s="17">
        <v>0</v>
      </c>
      <c r="GF464" s="17">
        <v>0</v>
      </c>
      <c r="GG464" s="17">
        <v>0</v>
      </c>
      <c r="GH464" s="17">
        <v>0</v>
      </c>
      <c r="GI464" s="17">
        <v>0</v>
      </c>
      <c r="GJ464" s="17">
        <v>0</v>
      </c>
      <c r="GK464" s="17">
        <v>0</v>
      </c>
      <c r="GL464" s="17">
        <v>0</v>
      </c>
      <c r="GM464" s="17">
        <v>0</v>
      </c>
      <c r="GN464" s="17">
        <v>0</v>
      </c>
      <c r="GO464" s="17">
        <v>0</v>
      </c>
      <c r="GP464" s="17">
        <v>0</v>
      </c>
      <c r="GQ464" s="17">
        <v>0</v>
      </c>
      <c r="GR464" s="17">
        <v>0</v>
      </c>
      <c r="GS464" s="17">
        <v>0</v>
      </c>
      <c r="GT464" s="17">
        <v>0</v>
      </c>
      <c r="GU464" s="17">
        <v>0</v>
      </c>
      <c r="GV464" s="17">
        <v>0</v>
      </c>
      <c r="GW464" s="17">
        <v>0</v>
      </c>
      <c r="GX464" s="17">
        <v>0</v>
      </c>
      <c r="GY464" s="17">
        <v>0</v>
      </c>
      <c r="GZ464" s="17">
        <v>0</v>
      </c>
      <c r="HA464" s="17">
        <v>0</v>
      </c>
      <c r="HB464" s="17">
        <v>0</v>
      </c>
      <c r="HC464" s="17">
        <v>0</v>
      </c>
      <c r="HD464" s="17">
        <v>0</v>
      </c>
      <c r="HE464" s="17">
        <v>0</v>
      </c>
      <c r="HF464" s="17">
        <v>0</v>
      </c>
      <c r="HG464" s="17">
        <v>0</v>
      </c>
      <c r="HH464" s="17">
        <v>0</v>
      </c>
      <c r="HI464" s="17">
        <v>0</v>
      </c>
      <c r="HJ464" s="17">
        <v>0</v>
      </c>
      <c r="HK464" s="17">
        <v>0</v>
      </c>
      <c r="HL464" s="17">
        <v>0</v>
      </c>
      <c r="HM464" s="17">
        <v>0</v>
      </c>
      <c r="HN464" s="17">
        <v>0</v>
      </c>
      <c r="HO464" s="17">
        <v>0</v>
      </c>
      <c r="HP464" s="17">
        <v>0</v>
      </c>
      <c r="HQ464" s="17">
        <v>0</v>
      </c>
      <c r="HR464" s="17">
        <v>0</v>
      </c>
      <c r="HS464" s="17">
        <v>0</v>
      </c>
      <c r="HT464" s="17">
        <v>0</v>
      </c>
      <c r="HU464" s="17">
        <v>0</v>
      </c>
      <c r="HV464" s="17">
        <v>0</v>
      </c>
      <c r="HW464" s="17">
        <v>0</v>
      </c>
      <c r="HX464" s="17">
        <v>0</v>
      </c>
      <c r="HY464" s="17">
        <v>0</v>
      </c>
      <c r="HZ464" s="17">
        <v>0</v>
      </c>
      <c r="IA464" s="17">
        <v>0</v>
      </c>
      <c r="IB464" s="17">
        <v>0</v>
      </c>
      <c r="IC464" s="17">
        <v>0</v>
      </c>
      <c r="ID464" s="17">
        <v>0</v>
      </c>
      <c r="IE464" s="17">
        <v>0</v>
      </c>
      <c r="IF464" s="17">
        <v>0</v>
      </c>
      <c r="IG464" s="17">
        <v>0</v>
      </c>
      <c r="IH464" s="17">
        <v>0</v>
      </c>
      <c r="II464" s="17">
        <v>0</v>
      </c>
      <c r="IJ464" s="17">
        <v>0</v>
      </c>
      <c r="IK464" s="17">
        <v>0</v>
      </c>
      <c r="IL464" s="17">
        <v>0</v>
      </c>
      <c r="IM464" s="17">
        <v>0</v>
      </c>
      <c r="IN464" s="17">
        <v>0</v>
      </c>
      <c r="IO464" s="17">
        <v>0</v>
      </c>
      <c r="IP464" s="17">
        <v>0</v>
      </c>
      <c r="IQ464" s="17">
        <v>0</v>
      </c>
      <c r="IR464" s="17">
        <v>0</v>
      </c>
      <c r="IS464" s="17">
        <v>0</v>
      </c>
      <c r="IT464" s="17">
        <v>0</v>
      </c>
      <c r="IU464" s="17">
        <v>0</v>
      </c>
      <c r="IV464" s="17">
        <v>0</v>
      </c>
      <c r="IW464" s="17">
        <v>0</v>
      </c>
      <c r="IX464" s="17">
        <v>0</v>
      </c>
      <c r="IY464" s="17">
        <v>0</v>
      </c>
      <c r="IZ464" s="17">
        <v>0</v>
      </c>
      <c r="JA464" s="17">
        <v>0</v>
      </c>
      <c r="JB464" s="17">
        <v>0</v>
      </c>
      <c r="JC464" s="17">
        <v>0</v>
      </c>
      <c r="JD464" s="17">
        <v>0</v>
      </c>
      <c r="JE464" s="17">
        <v>0</v>
      </c>
      <c r="JF464" s="17">
        <v>0</v>
      </c>
      <c r="JG464" s="17">
        <v>0</v>
      </c>
      <c r="JH464" s="17">
        <v>0</v>
      </c>
      <c r="JI464" s="17">
        <v>0</v>
      </c>
      <c r="JJ464" s="17">
        <v>0</v>
      </c>
      <c r="JK464" s="17">
        <v>0</v>
      </c>
      <c r="JL464" s="17">
        <v>0</v>
      </c>
      <c r="JM464" s="17">
        <v>0</v>
      </c>
      <c r="JN464" s="17">
        <v>0</v>
      </c>
      <c r="JO464" s="17">
        <v>0</v>
      </c>
      <c r="JP464" s="17">
        <v>0</v>
      </c>
      <c r="JQ464" s="17">
        <v>0</v>
      </c>
      <c r="JR464" s="17">
        <v>0</v>
      </c>
      <c r="JS464" s="17">
        <v>0</v>
      </c>
      <c r="JT464" s="17">
        <v>0</v>
      </c>
      <c r="JU464" s="17">
        <v>0</v>
      </c>
      <c r="JV464" s="17">
        <v>0</v>
      </c>
      <c r="JW464" s="17">
        <v>0</v>
      </c>
      <c r="JX464" s="17">
        <v>0</v>
      </c>
      <c r="JY464" s="17">
        <v>0</v>
      </c>
    </row>
    <row r="465" spans="1:285" x14ac:dyDescent="0.15">
      <c r="A465" s="17" t="s">
        <v>116</v>
      </c>
      <c r="B465" s="17" t="s">
        <v>117</v>
      </c>
      <c r="C465" s="17">
        <v>0</v>
      </c>
      <c r="D465" s="17">
        <v>3.15</v>
      </c>
      <c r="E465" s="17">
        <v>3.15</v>
      </c>
      <c r="F465" s="17">
        <v>3.15</v>
      </c>
      <c r="G465" s="17">
        <v>3.15</v>
      </c>
      <c r="H465" s="17">
        <v>3.15</v>
      </c>
      <c r="I465" s="17">
        <v>3.16</v>
      </c>
      <c r="J465" s="17">
        <v>3.16</v>
      </c>
      <c r="K465" s="17">
        <v>3.16</v>
      </c>
      <c r="L465" s="17">
        <v>3.16</v>
      </c>
      <c r="M465" s="17">
        <v>3.16</v>
      </c>
      <c r="N465" s="17">
        <v>3.16</v>
      </c>
      <c r="O465" s="17">
        <v>3.16</v>
      </c>
      <c r="P465" s="17">
        <v>3.17</v>
      </c>
      <c r="Q465" s="17">
        <v>3.16</v>
      </c>
      <c r="R465" s="17">
        <v>3.17</v>
      </c>
      <c r="S465" s="17">
        <v>3.16</v>
      </c>
      <c r="T465" s="17">
        <v>3.17</v>
      </c>
      <c r="U465" s="17">
        <v>3.16</v>
      </c>
      <c r="V465" s="17">
        <v>3.16</v>
      </c>
      <c r="W465" s="17">
        <v>3.17</v>
      </c>
      <c r="X465" s="17">
        <v>3.17</v>
      </c>
      <c r="Y465" s="17">
        <v>3.17</v>
      </c>
      <c r="Z465" s="17">
        <v>3.17</v>
      </c>
      <c r="AA465" s="17">
        <v>3.17</v>
      </c>
      <c r="AB465" s="17">
        <v>0</v>
      </c>
      <c r="AC465" s="17">
        <v>0</v>
      </c>
      <c r="AD465" s="17">
        <v>0</v>
      </c>
      <c r="AE465" s="17">
        <v>0</v>
      </c>
      <c r="AF465" s="17">
        <v>0</v>
      </c>
      <c r="AG465" s="17">
        <v>0</v>
      </c>
      <c r="AH465" s="17">
        <v>0</v>
      </c>
      <c r="AI465" s="17">
        <v>0</v>
      </c>
      <c r="AJ465" s="17">
        <v>0</v>
      </c>
      <c r="AK465" s="17">
        <v>0</v>
      </c>
      <c r="AL465" s="17">
        <v>0</v>
      </c>
      <c r="AM465" s="17">
        <v>0</v>
      </c>
      <c r="AN465" s="17">
        <v>0</v>
      </c>
      <c r="AO465" s="17">
        <v>0</v>
      </c>
      <c r="AP465" s="17">
        <v>0</v>
      </c>
      <c r="AQ465" s="17">
        <v>0</v>
      </c>
      <c r="AR465" s="17">
        <v>0</v>
      </c>
      <c r="AS465" s="17">
        <v>0</v>
      </c>
      <c r="AT465" s="17">
        <v>0</v>
      </c>
      <c r="AU465" s="17">
        <v>0</v>
      </c>
      <c r="AV465" s="17">
        <v>0</v>
      </c>
      <c r="AW465" s="17">
        <v>0</v>
      </c>
      <c r="AX465" s="17">
        <v>0</v>
      </c>
      <c r="AY465" s="17">
        <v>0</v>
      </c>
      <c r="AZ465" s="17">
        <v>0</v>
      </c>
      <c r="BA465" s="17">
        <v>0</v>
      </c>
      <c r="BB465" s="17">
        <v>0</v>
      </c>
      <c r="BC465" s="17">
        <v>0</v>
      </c>
      <c r="BD465" s="17">
        <v>0</v>
      </c>
      <c r="BE465" s="17">
        <v>0</v>
      </c>
      <c r="BF465" s="17">
        <v>0</v>
      </c>
      <c r="BG465" s="17">
        <v>0</v>
      </c>
      <c r="BH465" s="17">
        <v>0</v>
      </c>
      <c r="BI465" s="17">
        <v>0</v>
      </c>
      <c r="BJ465" s="17">
        <v>0</v>
      </c>
      <c r="BK465" s="17">
        <v>0</v>
      </c>
      <c r="BL465" s="17">
        <v>0</v>
      </c>
      <c r="BM465" s="17">
        <v>0</v>
      </c>
      <c r="BN465" s="17">
        <v>0</v>
      </c>
      <c r="BO465" s="17">
        <v>0</v>
      </c>
      <c r="BP465" s="17">
        <v>0</v>
      </c>
      <c r="BQ465" s="17">
        <v>0</v>
      </c>
      <c r="BR465" s="17">
        <v>0</v>
      </c>
      <c r="BS465" s="17">
        <v>0</v>
      </c>
      <c r="BT465" s="17">
        <v>0</v>
      </c>
      <c r="BU465" s="17">
        <v>0</v>
      </c>
      <c r="BV465" s="17">
        <v>0</v>
      </c>
      <c r="BW465" s="17">
        <v>0</v>
      </c>
      <c r="BX465" s="17">
        <v>0</v>
      </c>
      <c r="BY465" s="17">
        <v>0</v>
      </c>
      <c r="BZ465" s="17">
        <v>0</v>
      </c>
      <c r="CA465" s="17">
        <v>0</v>
      </c>
      <c r="CB465" s="17">
        <v>0</v>
      </c>
      <c r="CC465" s="17">
        <v>0</v>
      </c>
      <c r="CD465" s="17">
        <v>0</v>
      </c>
      <c r="CE465" s="17">
        <v>0</v>
      </c>
      <c r="CF465" s="17">
        <v>0</v>
      </c>
      <c r="CG465" s="17">
        <v>0</v>
      </c>
      <c r="CH465" s="17">
        <v>0</v>
      </c>
      <c r="CI465" s="17">
        <v>0</v>
      </c>
      <c r="CJ465" s="17">
        <v>0</v>
      </c>
      <c r="CK465" s="17">
        <v>0</v>
      </c>
      <c r="CL465" s="17">
        <v>0</v>
      </c>
      <c r="CM465" s="17">
        <v>0</v>
      </c>
      <c r="CN465" s="17">
        <v>0</v>
      </c>
      <c r="CO465" s="17">
        <v>0</v>
      </c>
      <c r="CP465" s="17">
        <v>0</v>
      </c>
      <c r="CQ465" s="17">
        <v>0</v>
      </c>
      <c r="CR465" s="17">
        <v>0</v>
      </c>
      <c r="CS465" s="17">
        <v>0</v>
      </c>
      <c r="CT465" s="17">
        <v>0</v>
      </c>
      <c r="CU465" s="17">
        <v>0</v>
      </c>
      <c r="CV465" s="17">
        <v>0</v>
      </c>
      <c r="CW465" s="17">
        <v>0</v>
      </c>
      <c r="CX465" s="17">
        <v>0</v>
      </c>
      <c r="CY465" s="17">
        <v>0</v>
      </c>
      <c r="CZ465" s="17">
        <v>0</v>
      </c>
      <c r="DA465" s="17">
        <v>0</v>
      </c>
      <c r="DB465" s="17">
        <v>0</v>
      </c>
      <c r="DC465" s="17">
        <v>0</v>
      </c>
      <c r="DD465" s="17">
        <v>0</v>
      </c>
      <c r="DE465" s="17">
        <v>0</v>
      </c>
      <c r="DF465" s="17">
        <v>0</v>
      </c>
      <c r="DG465" s="17">
        <v>0</v>
      </c>
      <c r="DH465" s="17">
        <v>0</v>
      </c>
      <c r="DI465" s="17">
        <v>0</v>
      </c>
      <c r="DJ465" s="17">
        <v>0</v>
      </c>
      <c r="DK465" s="17">
        <v>0</v>
      </c>
      <c r="DL465" s="17">
        <v>0</v>
      </c>
      <c r="DM465" s="17">
        <v>0</v>
      </c>
      <c r="DN465" s="17">
        <v>0</v>
      </c>
      <c r="DO465" s="17">
        <v>0</v>
      </c>
      <c r="DP465" s="17">
        <v>0</v>
      </c>
      <c r="DQ465" s="17">
        <v>0</v>
      </c>
      <c r="DR465" s="17">
        <v>0</v>
      </c>
      <c r="DS465" s="17">
        <v>0</v>
      </c>
      <c r="DT465" s="17">
        <v>0</v>
      </c>
      <c r="DU465" s="17">
        <v>0</v>
      </c>
      <c r="DV465" s="17">
        <v>0</v>
      </c>
      <c r="DW465" s="17">
        <v>0</v>
      </c>
      <c r="DX465" s="17">
        <v>0</v>
      </c>
      <c r="DY465" s="17">
        <v>0</v>
      </c>
      <c r="DZ465" s="17">
        <v>0</v>
      </c>
      <c r="EA465" s="17">
        <v>0</v>
      </c>
      <c r="EB465" s="17">
        <v>0</v>
      </c>
      <c r="EC465" s="17">
        <v>0</v>
      </c>
      <c r="ED465" s="17">
        <v>0</v>
      </c>
      <c r="EE465" s="17">
        <v>0</v>
      </c>
      <c r="EF465" s="17">
        <v>0</v>
      </c>
      <c r="EG465" s="17">
        <v>0</v>
      </c>
      <c r="EH465" s="17">
        <v>0</v>
      </c>
      <c r="EI465" s="17">
        <v>0</v>
      </c>
      <c r="EJ465" s="17">
        <v>0</v>
      </c>
      <c r="EK465" s="17">
        <v>0</v>
      </c>
      <c r="EL465" s="17">
        <v>0</v>
      </c>
      <c r="EM465" s="17">
        <v>0</v>
      </c>
      <c r="EN465" s="17">
        <v>0</v>
      </c>
      <c r="EO465" s="17">
        <v>0</v>
      </c>
      <c r="EP465" s="17">
        <v>0</v>
      </c>
      <c r="EQ465" s="17">
        <v>0</v>
      </c>
      <c r="ER465" s="17">
        <v>0</v>
      </c>
      <c r="ES465" s="17">
        <v>0</v>
      </c>
      <c r="ET465" s="17">
        <v>0</v>
      </c>
      <c r="EU465" s="17">
        <v>0</v>
      </c>
      <c r="EV465" s="17">
        <v>0</v>
      </c>
      <c r="EW465" s="17">
        <v>0</v>
      </c>
      <c r="EX465" s="17">
        <v>0</v>
      </c>
      <c r="EY465" s="17">
        <v>0</v>
      </c>
      <c r="EZ465" s="17">
        <v>0</v>
      </c>
      <c r="FA465" s="17">
        <v>0</v>
      </c>
      <c r="FB465" s="17">
        <v>0</v>
      </c>
      <c r="FC465" s="17">
        <v>0</v>
      </c>
      <c r="FD465" s="17">
        <v>0</v>
      </c>
      <c r="FE465" s="17">
        <v>0</v>
      </c>
      <c r="FF465" s="17">
        <v>0</v>
      </c>
      <c r="FG465" s="17">
        <v>0</v>
      </c>
      <c r="FH465" s="17">
        <v>0</v>
      </c>
      <c r="FI465" s="17">
        <v>0</v>
      </c>
      <c r="FJ465" s="17">
        <v>0</v>
      </c>
      <c r="FK465" s="17">
        <v>0</v>
      </c>
      <c r="FL465" s="17">
        <v>0</v>
      </c>
      <c r="FM465" s="17">
        <v>0</v>
      </c>
      <c r="FN465" s="17">
        <v>0</v>
      </c>
      <c r="FO465" s="17">
        <v>0</v>
      </c>
      <c r="FP465" s="17">
        <v>0</v>
      </c>
      <c r="FQ465" s="17">
        <v>0</v>
      </c>
      <c r="FR465" s="17">
        <v>0</v>
      </c>
      <c r="FS465" s="17">
        <v>0</v>
      </c>
      <c r="FT465" s="17">
        <v>0</v>
      </c>
      <c r="FU465" s="17">
        <v>0</v>
      </c>
      <c r="FV465" s="17">
        <v>0</v>
      </c>
      <c r="FW465" s="17">
        <v>0</v>
      </c>
      <c r="FX465" s="17">
        <v>0</v>
      </c>
      <c r="FY465" s="17">
        <v>0</v>
      </c>
      <c r="FZ465" s="17">
        <v>0</v>
      </c>
      <c r="GA465" s="17">
        <v>0</v>
      </c>
      <c r="GB465" s="17">
        <v>0</v>
      </c>
      <c r="GC465" s="17">
        <v>0</v>
      </c>
      <c r="GD465" s="17">
        <v>0</v>
      </c>
      <c r="GE465" s="17">
        <v>0</v>
      </c>
      <c r="GF465" s="17">
        <v>0</v>
      </c>
      <c r="GG465" s="17">
        <v>0</v>
      </c>
      <c r="GH465" s="17">
        <v>0</v>
      </c>
      <c r="GI465" s="17">
        <v>0</v>
      </c>
      <c r="GJ465" s="17">
        <v>0</v>
      </c>
      <c r="GK465" s="17">
        <v>0</v>
      </c>
      <c r="GL465" s="17">
        <v>0</v>
      </c>
      <c r="GM465" s="17">
        <v>0</v>
      </c>
      <c r="GN465" s="17">
        <v>0</v>
      </c>
      <c r="GO465" s="17">
        <v>0</v>
      </c>
      <c r="GP465" s="17">
        <v>0</v>
      </c>
      <c r="GQ465" s="17">
        <v>0</v>
      </c>
      <c r="GR465" s="17">
        <v>0</v>
      </c>
      <c r="GS465" s="17">
        <v>0</v>
      </c>
      <c r="GT465" s="17">
        <v>0</v>
      </c>
      <c r="GU465" s="17">
        <v>0</v>
      </c>
      <c r="GV465" s="17">
        <v>0</v>
      </c>
      <c r="GW465" s="17">
        <v>0</v>
      </c>
      <c r="GX465" s="17">
        <v>0</v>
      </c>
      <c r="GY465" s="17">
        <v>0</v>
      </c>
      <c r="GZ465" s="17">
        <v>0</v>
      </c>
      <c r="HA465" s="17">
        <v>0</v>
      </c>
      <c r="HB465" s="17">
        <v>0</v>
      </c>
      <c r="HC465" s="17">
        <v>0</v>
      </c>
      <c r="HD465" s="17">
        <v>0</v>
      </c>
      <c r="HE465" s="17">
        <v>0</v>
      </c>
      <c r="HF465" s="17">
        <v>0</v>
      </c>
      <c r="HG465" s="17">
        <v>0</v>
      </c>
      <c r="HH465" s="17">
        <v>0</v>
      </c>
      <c r="HI465" s="17">
        <v>0</v>
      </c>
      <c r="HJ465" s="17">
        <v>0</v>
      </c>
      <c r="HK465" s="17">
        <v>0</v>
      </c>
      <c r="HL465" s="17">
        <v>0</v>
      </c>
      <c r="HM465" s="17">
        <v>0</v>
      </c>
      <c r="HN465" s="17">
        <v>0</v>
      </c>
      <c r="HO465" s="17">
        <v>0</v>
      </c>
      <c r="HP465" s="17">
        <v>0</v>
      </c>
      <c r="HQ465" s="17">
        <v>0</v>
      </c>
      <c r="HR465" s="17">
        <v>0</v>
      </c>
      <c r="HS465" s="17">
        <v>0</v>
      </c>
      <c r="HT465" s="17">
        <v>0</v>
      </c>
      <c r="HU465" s="17">
        <v>0</v>
      </c>
      <c r="HV465" s="17">
        <v>0</v>
      </c>
      <c r="HW465" s="17">
        <v>0</v>
      </c>
      <c r="HX465" s="17">
        <v>0</v>
      </c>
      <c r="HY465" s="17">
        <v>0</v>
      </c>
      <c r="HZ465" s="17">
        <v>0</v>
      </c>
      <c r="IA465" s="17">
        <v>0</v>
      </c>
      <c r="IB465" s="17">
        <v>0</v>
      </c>
      <c r="IC465" s="17">
        <v>0</v>
      </c>
      <c r="ID465" s="17">
        <v>0</v>
      </c>
      <c r="IE465" s="17">
        <v>0</v>
      </c>
      <c r="IF465" s="17">
        <v>0</v>
      </c>
      <c r="IG465" s="17">
        <v>0</v>
      </c>
      <c r="IH465" s="17">
        <v>0</v>
      </c>
      <c r="II465" s="17">
        <v>0</v>
      </c>
      <c r="IJ465" s="17">
        <v>0</v>
      </c>
      <c r="IK465" s="17">
        <v>0</v>
      </c>
      <c r="IL465" s="17">
        <v>0</v>
      </c>
      <c r="IM465" s="17">
        <v>0</v>
      </c>
      <c r="IN465" s="17">
        <v>0</v>
      </c>
      <c r="IO465" s="17">
        <v>0</v>
      </c>
      <c r="IP465" s="17">
        <v>0</v>
      </c>
      <c r="IQ465" s="17">
        <v>0</v>
      </c>
      <c r="IR465" s="17">
        <v>0</v>
      </c>
      <c r="IS465" s="17">
        <v>0</v>
      </c>
      <c r="IT465" s="17">
        <v>0</v>
      </c>
      <c r="IU465" s="17">
        <v>0</v>
      </c>
      <c r="IV465" s="17">
        <v>0</v>
      </c>
      <c r="IW465" s="17">
        <v>0</v>
      </c>
      <c r="IX465" s="17">
        <v>0</v>
      </c>
      <c r="IY465" s="17">
        <v>0</v>
      </c>
      <c r="IZ465" s="17">
        <v>0</v>
      </c>
      <c r="JA465" s="17">
        <v>0</v>
      </c>
      <c r="JB465" s="17">
        <v>0</v>
      </c>
      <c r="JC465" s="17">
        <v>0</v>
      </c>
      <c r="JD465" s="17">
        <v>0</v>
      </c>
      <c r="JE465" s="17">
        <v>0</v>
      </c>
      <c r="JF465" s="17">
        <v>0</v>
      </c>
      <c r="JG465" s="17">
        <v>0</v>
      </c>
      <c r="JH465" s="17">
        <v>0</v>
      </c>
      <c r="JI465" s="17">
        <v>0</v>
      </c>
      <c r="JJ465" s="17">
        <v>0</v>
      </c>
      <c r="JK465" s="17">
        <v>0</v>
      </c>
      <c r="JL465" s="17">
        <v>0</v>
      </c>
      <c r="JM465" s="17">
        <v>0</v>
      </c>
      <c r="JN465" s="17">
        <v>0</v>
      </c>
      <c r="JO465" s="17">
        <v>0</v>
      </c>
      <c r="JP465" s="17">
        <v>0</v>
      </c>
      <c r="JQ465" s="17">
        <v>0</v>
      </c>
      <c r="JR465" s="17">
        <v>0</v>
      </c>
      <c r="JS465" s="17">
        <v>0</v>
      </c>
      <c r="JT465" s="17">
        <v>0</v>
      </c>
      <c r="JU465" s="17">
        <v>0</v>
      </c>
      <c r="JV465" s="17">
        <v>0</v>
      </c>
      <c r="JW465" s="17">
        <v>0</v>
      </c>
      <c r="JX465" s="17">
        <v>0</v>
      </c>
      <c r="JY465" s="17">
        <v>0</v>
      </c>
    </row>
    <row r="466" spans="1:285" x14ac:dyDescent="0.15">
      <c r="A466" s="17" t="s">
        <v>574</v>
      </c>
      <c r="B466" s="17" t="s">
        <v>575</v>
      </c>
      <c r="C466" s="17">
        <v>0</v>
      </c>
      <c r="D466" s="17">
        <v>9.4700000000000006</v>
      </c>
      <c r="E466" s="17">
        <v>9.4700000000000006</v>
      </c>
      <c r="F466" s="17">
        <v>9.4700000000000006</v>
      </c>
      <c r="G466" s="17">
        <v>9.4700000000000006</v>
      </c>
      <c r="H466" s="17">
        <v>9.4700000000000006</v>
      </c>
      <c r="I466" s="17">
        <v>9.5399999999999991</v>
      </c>
      <c r="J466" s="17">
        <v>9.5399999999999991</v>
      </c>
      <c r="K466" s="17">
        <v>9.5399999999999991</v>
      </c>
      <c r="L466" s="17">
        <v>9.5399999999999991</v>
      </c>
      <c r="M466" s="17">
        <v>9.5399999999999991</v>
      </c>
      <c r="N466" s="17">
        <v>9.57</v>
      </c>
      <c r="O466" s="17">
        <v>9.57</v>
      </c>
      <c r="P466" s="17">
        <v>9.56</v>
      </c>
      <c r="Q466" s="17">
        <v>9.56</v>
      </c>
      <c r="R466" s="17">
        <v>9.5500000000000007</v>
      </c>
      <c r="S466" s="17">
        <v>9.57</v>
      </c>
      <c r="T466" s="17">
        <v>9.58</v>
      </c>
      <c r="U466" s="17">
        <v>9.6</v>
      </c>
      <c r="V466" s="17">
        <v>9.61</v>
      </c>
      <c r="W466" s="17">
        <v>9.6300000000000008</v>
      </c>
      <c r="X466" s="17">
        <v>9.6199999999999992</v>
      </c>
      <c r="Y466" s="17">
        <v>9.6300000000000008</v>
      </c>
      <c r="Z466" s="17">
        <v>9.6199999999999992</v>
      </c>
      <c r="AA466" s="17">
        <v>9.6199999999999992</v>
      </c>
      <c r="AB466" s="17">
        <v>0</v>
      </c>
      <c r="AC466" s="17">
        <v>0</v>
      </c>
      <c r="AD466" s="17">
        <v>0</v>
      </c>
      <c r="AE466" s="17">
        <v>0</v>
      </c>
      <c r="AF466" s="17">
        <v>0</v>
      </c>
      <c r="AG466" s="17">
        <v>0</v>
      </c>
      <c r="AH466" s="17">
        <v>0</v>
      </c>
      <c r="AI466" s="17">
        <v>0</v>
      </c>
      <c r="AJ466" s="17">
        <v>0</v>
      </c>
      <c r="AK466" s="17">
        <v>0</v>
      </c>
      <c r="AL466" s="17">
        <v>0</v>
      </c>
      <c r="AM466" s="17">
        <v>0</v>
      </c>
      <c r="AN466" s="17">
        <v>0</v>
      </c>
      <c r="AO466" s="17">
        <v>0</v>
      </c>
      <c r="AP466" s="17">
        <v>0</v>
      </c>
      <c r="AQ466" s="17">
        <v>0</v>
      </c>
      <c r="AR466" s="17">
        <v>0</v>
      </c>
      <c r="AS466" s="17">
        <v>0</v>
      </c>
      <c r="AT466" s="17">
        <v>0</v>
      </c>
      <c r="AU466" s="17">
        <v>0</v>
      </c>
      <c r="AV466" s="17">
        <v>0</v>
      </c>
      <c r="AW466" s="17">
        <v>0</v>
      </c>
      <c r="AX466" s="17">
        <v>0</v>
      </c>
      <c r="AY466" s="17">
        <v>0</v>
      </c>
      <c r="AZ466" s="17">
        <v>0</v>
      </c>
      <c r="BA466" s="17">
        <v>0</v>
      </c>
      <c r="BB466" s="17">
        <v>0</v>
      </c>
      <c r="BC466" s="17">
        <v>0</v>
      </c>
      <c r="BD466" s="17">
        <v>0</v>
      </c>
      <c r="BE466" s="17">
        <v>0</v>
      </c>
      <c r="BF466" s="17">
        <v>0</v>
      </c>
      <c r="BG466" s="17">
        <v>0</v>
      </c>
      <c r="BH466" s="17">
        <v>0</v>
      </c>
      <c r="BI466" s="17">
        <v>0</v>
      </c>
      <c r="BJ466" s="17">
        <v>0</v>
      </c>
      <c r="BK466" s="17">
        <v>0</v>
      </c>
      <c r="BL466" s="17">
        <v>0</v>
      </c>
      <c r="BM466" s="17">
        <v>0</v>
      </c>
      <c r="BN466" s="17">
        <v>0</v>
      </c>
      <c r="BO466" s="17">
        <v>0</v>
      </c>
      <c r="BP466" s="17">
        <v>0</v>
      </c>
      <c r="BQ466" s="17">
        <v>0</v>
      </c>
      <c r="BR466" s="17">
        <v>0</v>
      </c>
      <c r="BS466" s="17">
        <v>0</v>
      </c>
      <c r="BT466" s="17">
        <v>0</v>
      </c>
      <c r="BU466" s="17">
        <v>0</v>
      </c>
      <c r="BV466" s="17">
        <v>0</v>
      </c>
      <c r="BW466" s="17">
        <v>0</v>
      </c>
      <c r="BX466" s="17">
        <v>0</v>
      </c>
      <c r="BY466" s="17">
        <v>0</v>
      </c>
      <c r="BZ466" s="17">
        <v>0</v>
      </c>
      <c r="CA466" s="17">
        <v>0</v>
      </c>
      <c r="CB466" s="17">
        <v>0</v>
      </c>
      <c r="CC466" s="17">
        <v>0</v>
      </c>
      <c r="CD466" s="17">
        <v>0</v>
      </c>
      <c r="CE466" s="17">
        <v>0</v>
      </c>
      <c r="CF466" s="17">
        <v>0</v>
      </c>
      <c r="CG466" s="17">
        <v>0</v>
      </c>
      <c r="CH466" s="17">
        <v>0</v>
      </c>
      <c r="CI466" s="17">
        <v>0</v>
      </c>
      <c r="CJ466" s="17">
        <v>0</v>
      </c>
      <c r="CK466" s="17">
        <v>0</v>
      </c>
      <c r="CL466" s="17">
        <v>0</v>
      </c>
      <c r="CM466" s="17">
        <v>0</v>
      </c>
      <c r="CN466" s="17">
        <v>0</v>
      </c>
      <c r="CO466" s="17">
        <v>0</v>
      </c>
      <c r="CP466" s="17">
        <v>0</v>
      </c>
      <c r="CQ466" s="17">
        <v>0</v>
      </c>
      <c r="CR466" s="17">
        <v>0</v>
      </c>
      <c r="CS466" s="17">
        <v>0</v>
      </c>
      <c r="CT466" s="17">
        <v>0</v>
      </c>
      <c r="CU466" s="17">
        <v>0</v>
      </c>
      <c r="CV466" s="17">
        <v>0</v>
      </c>
      <c r="CW466" s="17">
        <v>0</v>
      </c>
      <c r="CX466" s="17">
        <v>0</v>
      </c>
      <c r="CY466" s="17">
        <v>0</v>
      </c>
      <c r="CZ466" s="17">
        <v>0</v>
      </c>
      <c r="DA466" s="17">
        <v>0</v>
      </c>
      <c r="DB466" s="17">
        <v>0</v>
      </c>
      <c r="DC466" s="17">
        <v>0</v>
      </c>
      <c r="DD466" s="17">
        <v>0</v>
      </c>
      <c r="DE466" s="17">
        <v>0</v>
      </c>
      <c r="DF466" s="17">
        <v>0</v>
      </c>
      <c r="DG466" s="17">
        <v>0</v>
      </c>
      <c r="DH466" s="17">
        <v>0</v>
      </c>
      <c r="DI466" s="17">
        <v>0</v>
      </c>
      <c r="DJ466" s="17">
        <v>0</v>
      </c>
      <c r="DK466" s="17">
        <v>0</v>
      </c>
      <c r="DL466" s="17">
        <v>0</v>
      </c>
      <c r="DM466" s="17">
        <v>0</v>
      </c>
      <c r="DN466" s="17">
        <v>0</v>
      </c>
      <c r="DO466" s="17">
        <v>0</v>
      </c>
      <c r="DP466" s="17">
        <v>0</v>
      </c>
      <c r="DQ466" s="17">
        <v>0</v>
      </c>
      <c r="DR466" s="17">
        <v>0</v>
      </c>
      <c r="DS466" s="17">
        <v>0</v>
      </c>
      <c r="DT466" s="17">
        <v>0</v>
      </c>
      <c r="DU466" s="17">
        <v>0</v>
      </c>
      <c r="DV466" s="17">
        <v>0</v>
      </c>
      <c r="DW466" s="17">
        <v>0</v>
      </c>
      <c r="DX466" s="17">
        <v>0</v>
      </c>
      <c r="DY466" s="17">
        <v>0</v>
      </c>
      <c r="DZ466" s="17">
        <v>0</v>
      </c>
      <c r="EA466" s="17">
        <v>0</v>
      </c>
      <c r="EB466" s="17">
        <v>0</v>
      </c>
      <c r="EC466" s="17">
        <v>0</v>
      </c>
      <c r="ED466" s="17">
        <v>0</v>
      </c>
      <c r="EE466" s="17">
        <v>0</v>
      </c>
      <c r="EF466" s="17">
        <v>0</v>
      </c>
      <c r="EG466" s="17">
        <v>0</v>
      </c>
      <c r="EH466" s="17">
        <v>0</v>
      </c>
      <c r="EI466" s="17">
        <v>0</v>
      </c>
      <c r="EJ466" s="17">
        <v>0</v>
      </c>
      <c r="EK466" s="17">
        <v>0</v>
      </c>
      <c r="EL466" s="17">
        <v>0</v>
      </c>
      <c r="EM466" s="17">
        <v>0</v>
      </c>
      <c r="EN466" s="17">
        <v>0</v>
      </c>
      <c r="EO466" s="17">
        <v>0</v>
      </c>
      <c r="EP466" s="17">
        <v>0</v>
      </c>
      <c r="EQ466" s="17">
        <v>0</v>
      </c>
      <c r="ER466" s="17">
        <v>0</v>
      </c>
      <c r="ES466" s="17">
        <v>0</v>
      </c>
      <c r="ET466" s="17">
        <v>0</v>
      </c>
      <c r="EU466" s="17">
        <v>0</v>
      </c>
      <c r="EV466" s="17">
        <v>0</v>
      </c>
      <c r="EW466" s="17">
        <v>0</v>
      </c>
      <c r="EX466" s="17">
        <v>0</v>
      </c>
      <c r="EY466" s="17">
        <v>0</v>
      </c>
      <c r="EZ466" s="17">
        <v>0</v>
      </c>
      <c r="FA466" s="17">
        <v>0</v>
      </c>
      <c r="FB466" s="17">
        <v>0</v>
      </c>
      <c r="FC466" s="17">
        <v>0</v>
      </c>
      <c r="FD466" s="17">
        <v>0</v>
      </c>
      <c r="FE466" s="17">
        <v>0</v>
      </c>
      <c r="FF466" s="17">
        <v>0</v>
      </c>
      <c r="FG466" s="17">
        <v>0</v>
      </c>
      <c r="FH466" s="17">
        <v>0</v>
      </c>
      <c r="FI466" s="17">
        <v>0</v>
      </c>
      <c r="FJ466" s="17">
        <v>0</v>
      </c>
      <c r="FK466" s="17">
        <v>0</v>
      </c>
      <c r="FL466" s="17">
        <v>0</v>
      </c>
      <c r="FM466" s="17">
        <v>0</v>
      </c>
      <c r="FN466" s="17">
        <v>0</v>
      </c>
      <c r="FO466" s="17">
        <v>0</v>
      </c>
      <c r="FP466" s="17">
        <v>0</v>
      </c>
      <c r="FQ466" s="17">
        <v>0</v>
      </c>
      <c r="FR466" s="17">
        <v>0</v>
      </c>
      <c r="FS466" s="17">
        <v>0</v>
      </c>
      <c r="FT466" s="17">
        <v>0</v>
      </c>
      <c r="FU466" s="17">
        <v>0</v>
      </c>
      <c r="FV466" s="17">
        <v>0</v>
      </c>
      <c r="FW466" s="17">
        <v>0</v>
      </c>
      <c r="FX466" s="17">
        <v>0</v>
      </c>
      <c r="FY466" s="17">
        <v>0</v>
      </c>
      <c r="FZ466" s="17">
        <v>0</v>
      </c>
      <c r="GA466" s="17">
        <v>0</v>
      </c>
      <c r="GB466" s="17">
        <v>0</v>
      </c>
      <c r="GC466" s="17">
        <v>0</v>
      </c>
      <c r="GD466" s="17">
        <v>0</v>
      </c>
      <c r="GE466" s="17">
        <v>0</v>
      </c>
      <c r="GF466" s="17">
        <v>0</v>
      </c>
      <c r="GG466" s="17">
        <v>0</v>
      </c>
      <c r="GH466" s="17">
        <v>0</v>
      </c>
      <c r="GI466" s="17">
        <v>0</v>
      </c>
      <c r="GJ466" s="17">
        <v>0</v>
      </c>
      <c r="GK466" s="17">
        <v>0</v>
      </c>
      <c r="GL466" s="17">
        <v>0</v>
      </c>
      <c r="GM466" s="17">
        <v>0</v>
      </c>
      <c r="GN466" s="17">
        <v>0</v>
      </c>
      <c r="GO466" s="17">
        <v>0</v>
      </c>
      <c r="GP466" s="17">
        <v>0</v>
      </c>
      <c r="GQ466" s="17">
        <v>0</v>
      </c>
      <c r="GR466" s="17">
        <v>0</v>
      </c>
      <c r="GS466" s="17">
        <v>0</v>
      </c>
      <c r="GT466" s="17">
        <v>0</v>
      </c>
      <c r="GU466" s="17">
        <v>0</v>
      </c>
      <c r="GV466" s="17">
        <v>0</v>
      </c>
      <c r="GW466" s="17">
        <v>0</v>
      </c>
      <c r="GX466" s="17">
        <v>0</v>
      </c>
      <c r="GY466" s="17">
        <v>0</v>
      </c>
      <c r="GZ466" s="17">
        <v>0</v>
      </c>
      <c r="HA466" s="17">
        <v>0</v>
      </c>
      <c r="HB466" s="17">
        <v>0</v>
      </c>
      <c r="HC466" s="17">
        <v>0</v>
      </c>
      <c r="HD466" s="17">
        <v>0</v>
      </c>
      <c r="HE466" s="17">
        <v>0</v>
      </c>
      <c r="HF466" s="17">
        <v>0</v>
      </c>
      <c r="HG466" s="17">
        <v>0</v>
      </c>
      <c r="HH466" s="17">
        <v>0</v>
      </c>
      <c r="HI466" s="17">
        <v>0</v>
      </c>
      <c r="HJ466" s="17">
        <v>0</v>
      </c>
      <c r="HK466" s="17">
        <v>0</v>
      </c>
      <c r="HL466" s="17">
        <v>0</v>
      </c>
      <c r="HM466" s="17">
        <v>0</v>
      </c>
      <c r="HN466" s="17">
        <v>0</v>
      </c>
      <c r="HO466" s="17">
        <v>0</v>
      </c>
      <c r="HP466" s="17">
        <v>0</v>
      </c>
      <c r="HQ466" s="17">
        <v>0</v>
      </c>
      <c r="HR466" s="17">
        <v>0</v>
      </c>
      <c r="HS466" s="17">
        <v>0</v>
      </c>
      <c r="HT466" s="17">
        <v>0</v>
      </c>
      <c r="HU466" s="17">
        <v>0</v>
      </c>
      <c r="HV466" s="17">
        <v>0</v>
      </c>
      <c r="HW466" s="17">
        <v>0</v>
      </c>
      <c r="HX466" s="17">
        <v>0</v>
      </c>
      <c r="HY466" s="17">
        <v>0</v>
      </c>
      <c r="HZ466" s="17">
        <v>0</v>
      </c>
      <c r="IA466" s="17">
        <v>0</v>
      </c>
      <c r="IB466" s="17">
        <v>0</v>
      </c>
      <c r="IC466" s="17">
        <v>0</v>
      </c>
      <c r="ID466" s="17">
        <v>0</v>
      </c>
      <c r="IE466" s="17">
        <v>0</v>
      </c>
      <c r="IF466" s="17">
        <v>0</v>
      </c>
      <c r="IG466" s="17">
        <v>0</v>
      </c>
      <c r="IH466" s="17">
        <v>0</v>
      </c>
      <c r="II466" s="17">
        <v>0</v>
      </c>
      <c r="IJ466" s="17">
        <v>0</v>
      </c>
      <c r="IK466" s="17">
        <v>0</v>
      </c>
      <c r="IL466" s="17">
        <v>0</v>
      </c>
      <c r="IM466" s="17">
        <v>0</v>
      </c>
      <c r="IN466" s="17">
        <v>0</v>
      </c>
      <c r="IO466" s="17">
        <v>0</v>
      </c>
      <c r="IP466" s="17">
        <v>0</v>
      </c>
      <c r="IQ466" s="17">
        <v>0</v>
      </c>
      <c r="IR466" s="17">
        <v>0</v>
      </c>
      <c r="IS466" s="17">
        <v>0</v>
      </c>
      <c r="IT466" s="17">
        <v>0</v>
      </c>
      <c r="IU466" s="17">
        <v>0</v>
      </c>
      <c r="IV466" s="17">
        <v>0</v>
      </c>
      <c r="IW466" s="17">
        <v>0</v>
      </c>
      <c r="IX466" s="17">
        <v>0</v>
      </c>
      <c r="IY466" s="17">
        <v>0</v>
      </c>
      <c r="IZ466" s="17">
        <v>0</v>
      </c>
      <c r="JA466" s="17">
        <v>0</v>
      </c>
      <c r="JB466" s="17">
        <v>0</v>
      </c>
      <c r="JC466" s="17">
        <v>0</v>
      </c>
      <c r="JD466" s="17">
        <v>0</v>
      </c>
      <c r="JE466" s="17">
        <v>0</v>
      </c>
      <c r="JF466" s="17">
        <v>0</v>
      </c>
      <c r="JG466" s="17">
        <v>0</v>
      </c>
      <c r="JH466" s="17">
        <v>0</v>
      </c>
      <c r="JI466" s="17">
        <v>0</v>
      </c>
      <c r="JJ466" s="17">
        <v>0</v>
      </c>
      <c r="JK466" s="17">
        <v>0</v>
      </c>
      <c r="JL466" s="17">
        <v>0</v>
      </c>
      <c r="JM466" s="17">
        <v>0</v>
      </c>
      <c r="JN466" s="17">
        <v>0</v>
      </c>
      <c r="JO466" s="17">
        <v>0</v>
      </c>
      <c r="JP466" s="17">
        <v>0</v>
      </c>
      <c r="JQ466" s="17">
        <v>0</v>
      </c>
      <c r="JR466" s="17">
        <v>0</v>
      </c>
      <c r="JS466" s="17">
        <v>0</v>
      </c>
      <c r="JT466" s="17">
        <v>0</v>
      </c>
      <c r="JU466" s="17">
        <v>0</v>
      </c>
      <c r="JV466" s="17">
        <v>0</v>
      </c>
      <c r="JW466" s="17">
        <v>0</v>
      </c>
      <c r="JX466" s="17">
        <v>0</v>
      </c>
      <c r="JY466" s="17">
        <v>0</v>
      </c>
    </row>
    <row r="467" spans="1:285" x14ac:dyDescent="0.15">
      <c r="A467" s="17" t="s">
        <v>738</v>
      </c>
      <c r="B467" s="17" t="s">
        <v>739</v>
      </c>
      <c r="C467" s="17">
        <v>0</v>
      </c>
      <c r="D467" s="17">
        <v>24.19</v>
      </c>
      <c r="E467" s="17">
        <v>24.19</v>
      </c>
      <c r="F467" s="17">
        <v>24.19</v>
      </c>
      <c r="G467" s="17">
        <v>24.19</v>
      </c>
      <c r="H467" s="17">
        <v>24.19</v>
      </c>
      <c r="I467" s="17">
        <v>24.4</v>
      </c>
      <c r="J467" s="17">
        <v>24.4</v>
      </c>
      <c r="K467" s="17">
        <v>24.4</v>
      </c>
      <c r="L467" s="17">
        <v>24.4</v>
      </c>
      <c r="M467" s="17">
        <v>24.4</v>
      </c>
      <c r="N467" s="17">
        <v>24.43</v>
      </c>
      <c r="O467" s="17">
        <v>24.34</v>
      </c>
      <c r="P467" s="17">
        <v>24.39</v>
      </c>
      <c r="Q467" s="17">
        <v>24.33</v>
      </c>
      <c r="R467" s="17">
        <v>24.41</v>
      </c>
      <c r="S467" s="17">
        <v>24.39</v>
      </c>
      <c r="T467" s="17">
        <v>24.39</v>
      </c>
      <c r="U467" s="17">
        <v>24.34</v>
      </c>
      <c r="V467" s="17">
        <v>24.33</v>
      </c>
      <c r="W467" s="17">
        <v>24.3</v>
      </c>
      <c r="X467" s="17">
        <v>24.32</v>
      </c>
      <c r="Y467" s="17">
        <v>24.33</v>
      </c>
      <c r="Z467" s="17">
        <v>24.28</v>
      </c>
      <c r="AA467" s="17">
        <v>24.26</v>
      </c>
      <c r="AB467" s="17">
        <v>0</v>
      </c>
      <c r="AC467" s="17">
        <v>0</v>
      </c>
      <c r="AD467" s="17">
        <v>0</v>
      </c>
      <c r="AE467" s="17">
        <v>0</v>
      </c>
      <c r="AF467" s="17">
        <v>0</v>
      </c>
      <c r="AG467" s="17">
        <v>0</v>
      </c>
      <c r="AH467" s="17">
        <v>0</v>
      </c>
      <c r="AI467" s="17">
        <v>0</v>
      </c>
      <c r="AJ467" s="17">
        <v>0</v>
      </c>
      <c r="AK467" s="17">
        <v>0</v>
      </c>
      <c r="AL467" s="17">
        <v>0</v>
      </c>
      <c r="AM467" s="17">
        <v>0</v>
      </c>
      <c r="AN467" s="17">
        <v>0</v>
      </c>
      <c r="AO467" s="17">
        <v>0</v>
      </c>
      <c r="AP467" s="17">
        <v>0</v>
      </c>
      <c r="AQ467" s="17">
        <v>0</v>
      </c>
      <c r="AR467" s="17">
        <v>0</v>
      </c>
      <c r="AS467" s="17">
        <v>0</v>
      </c>
      <c r="AT467" s="17">
        <v>0</v>
      </c>
      <c r="AU467" s="17">
        <v>0</v>
      </c>
      <c r="AV467" s="17">
        <v>0</v>
      </c>
      <c r="AW467" s="17">
        <v>0</v>
      </c>
      <c r="AX467" s="17">
        <v>0</v>
      </c>
      <c r="AY467" s="17">
        <v>0</v>
      </c>
      <c r="AZ467" s="17">
        <v>0</v>
      </c>
      <c r="BA467" s="17">
        <v>0</v>
      </c>
      <c r="BB467" s="17">
        <v>0</v>
      </c>
      <c r="BC467" s="17">
        <v>0</v>
      </c>
      <c r="BD467" s="17">
        <v>0</v>
      </c>
      <c r="BE467" s="17">
        <v>0</v>
      </c>
      <c r="BF467" s="17">
        <v>0</v>
      </c>
      <c r="BG467" s="17">
        <v>0</v>
      </c>
      <c r="BH467" s="17">
        <v>0</v>
      </c>
      <c r="BI467" s="17">
        <v>0</v>
      </c>
      <c r="BJ467" s="17">
        <v>0</v>
      </c>
      <c r="BK467" s="17">
        <v>0</v>
      </c>
      <c r="BL467" s="17">
        <v>0</v>
      </c>
      <c r="BM467" s="17">
        <v>0</v>
      </c>
      <c r="BN467" s="17">
        <v>0</v>
      </c>
      <c r="BO467" s="17">
        <v>0</v>
      </c>
      <c r="BP467" s="17">
        <v>0</v>
      </c>
      <c r="BQ467" s="17">
        <v>0</v>
      </c>
      <c r="BR467" s="17">
        <v>0</v>
      </c>
      <c r="BS467" s="17">
        <v>0</v>
      </c>
      <c r="BT467" s="17">
        <v>0</v>
      </c>
      <c r="BU467" s="17">
        <v>0</v>
      </c>
      <c r="BV467" s="17">
        <v>0</v>
      </c>
      <c r="BW467" s="17">
        <v>0</v>
      </c>
      <c r="BX467" s="17">
        <v>0</v>
      </c>
      <c r="BY467" s="17">
        <v>0</v>
      </c>
      <c r="BZ467" s="17">
        <v>0</v>
      </c>
      <c r="CA467" s="17">
        <v>0</v>
      </c>
      <c r="CB467" s="17">
        <v>0</v>
      </c>
      <c r="CC467" s="17">
        <v>0</v>
      </c>
      <c r="CD467" s="17">
        <v>0</v>
      </c>
      <c r="CE467" s="17">
        <v>0</v>
      </c>
      <c r="CF467" s="17">
        <v>0</v>
      </c>
      <c r="CG467" s="17">
        <v>0</v>
      </c>
      <c r="CH467" s="17">
        <v>0</v>
      </c>
      <c r="CI467" s="17">
        <v>0</v>
      </c>
      <c r="CJ467" s="17">
        <v>0</v>
      </c>
      <c r="CK467" s="17">
        <v>0</v>
      </c>
      <c r="CL467" s="17">
        <v>0</v>
      </c>
      <c r="CM467" s="17">
        <v>0</v>
      </c>
      <c r="CN467" s="17">
        <v>0</v>
      </c>
      <c r="CO467" s="17">
        <v>0</v>
      </c>
      <c r="CP467" s="17">
        <v>0</v>
      </c>
      <c r="CQ467" s="17">
        <v>0</v>
      </c>
      <c r="CR467" s="17">
        <v>0</v>
      </c>
      <c r="CS467" s="17">
        <v>0</v>
      </c>
      <c r="CT467" s="17">
        <v>0</v>
      </c>
      <c r="CU467" s="17">
        <v>0</v>
      </c>
      <c r="CV467" s="17">
        <v>0</v>
      </c>
      <c r="CW467" s="17">
        <v>0</v>
      </c>
      <c r="CX467" s="17">
        <v>0</v>
      </c>
      <c r="CY467" s="17">
        <v>0</v>
      </c>
      <c r="CZ467" s="17">
        <v>0</v>
      </c>
      <c r="DA467" s="17">
        <v>0</v>
      </c>
      <c r="DB467" s="17">
        <v>0</v>
      </c>
      <c r="DC467" s="17">
        <v>0</v>
      </c>
      <c r="DD467" s="17">
        <v>0</v>
      </c>
      <c r="DE467" s="17">
        <v>0</v>
      </c>
      <c r="DF467" s="17">
        <v>0</v>
      </c>
      <c r="DG467" s="17">
        <v>0</v>
      </c>
      <c r="DH467" s="17">
        <v>0</v>
      </c>
      <c r="DI467" s="17">
        <v>0</v>
      </c>
      <c r="DJ467" s="17">
        <v>0</v>
      </c>
      <c r="DK467" s="17">
        <v>0</v>
      </c>
      <c r="DL467" s="17">
        <v>0</v>
      </c>
      <c r="DM467" s="17">
        <v>0</v>
      </c>
      <c r="DN467" s="17">
        <v>0</v>
      </c>
      <c r="DO467" s="17">
        <v>0</v>
      </c>
      <c r="DP467" s="17">
        <v>0</v>
      </c>
      <c r="DQ467" s="17">
        <v>0</v>
      </c>
      <c r="DR467" s="17">
        <v>0</v>
      </c>
      <c r="DS467" s="17">
        <v>0</v>
      </c>
      <c r="DT467" s="17">
        <v>0</v>
      </c>
      <c r="DU467" s="17">
        <v>0</v>
      </c>
      <c r="DV467" s="17">
        <v>0</v>
      </c>
      <c r="DW467" s="17">
        <v>0</v>
      </c>
      <c r="DX467" s="17">
        <v>0</v>
      </c>
      <c r="DY467" s="17">
        <v>0</v>
      </c>
      <c r="DZ467" s="17">
        <v>0</v>
      </c>
      <c r="EA467" s="17">
        <v>0</v>
      </c>
      <c r="EB467" s="17">
        <v>0</v>
      </c>
      <c r="EC467" s="17">
        <v>0</v>
      </c>
      <c r="ED467" s="17">
        <v>0</v>
      </c>
      <c r="EE467" s="17">
        <v>0</v>
      </c>
      <c r="EF467" s="17">
        <v>0</v>
      </c>
      <c r="EG467" s="17">
        <v>0</v>
      </c>
      <c r="EH467" s="17">
        <v>0</v>
      </c>
      <c r="EI467" s="17">
        <v>0</v>
      </c>
      <c r="EJ467" s="17">
        <v>0</v>
      </c>
      <c r="EK467" s="17">
        <v>0</v>
      </c>
      <c r="EL467" s="17">
        <v>0</v>
      </c>
      <c r="EM467" s="17">
        <v>0</v>
      </c>
      <c r="EN467" s="17">
        <v>0</v>
      </c>
      <c r="EO467" s="17">
        <v>0</v>
      </c>
      <c r="EP467" s="17">
        <v>0</v>
      </c>
      <c r="EQ467" s="17">
        <v>0</v>
      </c>
      <c r="ER467" s="17">
        <v>0</v>
      </c>
      <c r="ES467" s="17">
        <v>0</v>
      </c>
      <c r="ET467" s="17">
        <v>0</v>
      </c>
      <c r="EU467" s="17">
        <v>0</v>
      </c>
      <c r="EV467" s="17">
        <v>0</v>
      </c>
      <c r="EW467" s="17">
        <v>0</v>
      </c>
      <c r="EX467" s="17">
        <v>0</v>
      </c>
      <c r="EY467" s="17">
        <v>0</v>
      </c>
      <c r="EZ467" s="17">
        <v>0</v>
      </c>
      <c r="FA467" s="17">
        <v>0</v>
      </c>
      <c r="FB467" s="17">
        <v>0</v>
      </c>
      <c r="FC467" s="17">
        <v>0</v>
      </c>
      <c r="FD467" s="17">
        <v>0</v>
      </c>
      <c r="FE467" s="17">
        <v>0</v>
      </c>
      <c r="FF467" s="17">
        <v>0</v>
      </c>
      <c r="FG467" s="17">
        <v>0</v>
      </c>
      <c r="FH467" s="17">
        <v>0</v>
      </c>
      <c r="FI467" s="17">
        <v>0</v>
      </c>
      <c r="FJ467" s="17">
        <v>0</v>
      </c>
      <c r="FK467" s="17">
        <v>0</v>
      </c>
      <c r="FL467" s="17">
        <v>0</v>
      </c>
      <c r="FM467" s="17">
        <v>0</v>
      </c>
      <c r="FN467" s="17">
        <v>0</v>
      </c>
      <c r="FO467" s="17">
        <v>0</v>
      </c>
      <c r="FP467" s="17">
        <v>0</v>
      </c>
      <c r="FQ467" s="17">
        <v>0</v>
      </c>
      <c r="FR467" s="17">
        <v>0</v>
      </c>
      <c r="FS467" s="17">
        <v>0</v>
      </c>
      <c r="FT467" s="17">
        <v>0</v>
      </c>
      <c r="FU467" s="17">
        <v>0</v>
      </c>
      <c r="FV467" s="17">
        <v>0</v>
      </c>
      <c r="FW467" s="17">
        <v>0</v>
      </c>
      <c r="FX467" s="17">
        <v>0</v>
      </c>
      <c r="FY467" s="17">
        <v>0</v>
      </c>
      <c r="FZ467" s="17">
        <v>0</v>
      </c>
      <c r="GA467" s="17">
        <v>0</v>
      </c>
      <c r="GB467" s="17">
        <v>0</v>
      </c>
      <c r="GC467" s="17">
        <v>0</v>
      </c>
      <c r="GD467" s="17">
        <v>0</v>
      </c>
      <c r="GE467" s="17">
        <v>0</v>
      </c>
      <c r="GF467" s="17">
        <v>0</v>
      </c>
      <c r="GG467" s="17">
        <v>0</v>
      </c>
      <c r="GH467" s="17">
        <v>0</v>
      </c>
      <c r="GI467" s="17">
        <v>0</v>
      </c>
      <c r="GJ467" s="17">
        <v>0</v>
      </c>
      <c r="GK467" s="17">
        <v>0</v>
      </c>
      <c r="GL467" s="17">
        <v>0</v>
      </c>
      <c r="GM467" s="17">
        <v>0</v>
      </c>
      <c r="GN467" s="17">
        <v>0</v>
      </c>
      <c r="GO467" s="17">
        <v>0</v>
      </c>
      <c r="GP467" s="17">
        <v>0</v>
      </c>
      <c r="GQ467" s="17">
        <v>0</v>
      </c>
      <c r="GR467" s="17">
        <v>0</v>
      </c>
      <c r="GS467" s="17">
        <v>0</v>
      </c>
      <c r="GT467" s="17">
        <v>0</v>
      </c>
      <c r="GU467" s="17">
        <v>0</v>
      </c>
      <c r="GV467" s="17">
        <v>0</v>
      </c>
      <c r="GW467" s="17">
        <v>0</v>
      </c>
      <c r="GX467" s="17">
        <v>0</v>
      </c>
      <c r="GY467" s="17">
        <v>0</v>
      </c>
      <c r="GZ467" s="17">
        <v>0</v>
      </c>
      <c r="HA467" s="17">
        <v>0</v>
      </c>
      <c r="HB467" s="17">
        <v>0</v>
      </c>
      <c r="HC467" s="17">
        <v>0</v>
      </c>
      <c r="HD467" s="17">
        <v>0</v>
      </c>
      <c r="HE467" s="17">
        <v>0</v>
      </c>
      <c r="HF467" s="17">
        <v>0</v>
      </c>
      <c r="HG467" s="17">
        <v>0</v>
      </c>
      <c r="HH467" s="17">
        <v>0</v>
      </c>
      <c r="HI467" s="17">
        <v>0</v>
      </c>
      <c r="HJ467" s="17">
        <v>0</v>
      </c>
      <c r="HK467" s="17">
        <v>0</v>
      </c>
      <c r="HL467" s="17">
        <v>0</v>
      </c>
      <c r="HM467" s="17">
        <v>0</v>
      </c>
      <c r="HN467" s="17">
        <v>0</v>
      </c>
      <c r="HO467" s="17">
        <v>0</v>
      </c>
      <c r="HP467" s="17">
        <v>0</v>
      </c>
      <c r="HQ467" s="17">
        <v>0</v>
      </c>
      <c r="HR467" s="17">
        <v>0</v>
      </c>
      <c r="HS467" s="17">
        <v>0</v>
      </c>
      <c r="HT467" s="17">
        <v>0</v>
      </c>
      <c r="HU467" s="17">
        <v>0</v>
      </c>
      <c r="HV467" s="17">
        <v>0</v>
      </c>
      <c r="HW467" s="17">
        <v>0</v>
      </c>
      <c r="HX467" s="17">
        <v>0</v>
      </c>
      <c r="HY467" s="17">
        <v>0</v>
      </c>
      <c r="HZ467" s="17">
        <v>0</v>
      </c>
      <c r="IA467" s="17">
        <v>0</v>
      </c>
      <c r="IB467" s="17">
        <v>0</v>
      </c>
      <c r="IC467" s="17">
        <v>0</v>
      </c>
      <c r="ID467" s="17">
        <v>0</v>
      </c>
      <c r="IE467" s="17">
        <v>0</v>
      </c>
      <c r="IF467" s="17">
        <v>0</v>
      </c>
      <c r="IG467" s="17">
        <v>0</v>
      </c>
      <c r="IH467" s="17">
        <v>0</v>
      </c>
      <c r="II467" s="17">
        <v>0</v>
      </c>
      <c r="IJ467" s="17">
        <v>0</v>
      </c>
      <c r="IK467" s="17">
        <v>0</v>
      </c>
      <c r="IL467" s="17">
        <v>0</v>
      </c>
      <c r="IM467" s="17">
        <v>0</v>
      </c>
      <c r="IN467" s="17">
        <v>0</v>
      </c>
      <c r="IO467" s="17">
        <v>0</v>
      </c>
      <c r="IP467" s="17">
        <v>0</v>
      </c>
      <c r="IQ467" s="17">
        <v>0</v>
      </c>
      <c r="IR467" s="17">
        <v>0</v>
      </c>
      <c r="IS467" s="17">
        <v>0</v>
      </c>
      <c r="IT467" s="17">
        <v>0</v>
      </c>
      <c r="IU467" s="17">
        <v>0</v>
      </c>
      <c r="IV467" s="17">
        <v>0</v>
      </c>
      <c r="IW467" s="17">
        <v>0</v>
      </c>
      <c r="IX467" s="17">
        <v>0</v>
      </c>
      <c r="IY467" s="17">
        <v>0</v>
      </c>
      <c r="IZ467" s="17">
        <v>0</v>
      </c>
      <c r="JA467" s="17">
        <v>0</v>
      </c>
      <c r="JB467" s="17">
        <v>0</v>
      </c>
      <c r="JC467" s="17">
        <v>0</v>
      </c>
      <c r="JD467" s="17">
        <v>0</v>
      </c>
      <c r="JE467" s="17">
        <v>0</v>
      </c>
      <c r="JF467" s="17">
        <v>0</v>
      </c>
      <c r="JG467" s="17">
        <v>0</v>
      </c>
      <c r="JH467" s="17">
        <v>0</v>
      </c>
      <c r="JI467" s="17">
        <v>0</v>
      </c>
      <c r="JJ467" s="17">
        <v>0</v>
      </c>
      <c r="JK467" s="17">
        <v>0</v>
      </c>
      <c r="JL467" s="17">
        <v>0</v>
      </c>
      <c r="JM467" s="17">
        <v>0</v>
      </c>
      <c r="JN467" s="17">
        <v>0</v>
      </c>
      <c r="JO467" s="17">
        <v>0</v>
      </c>
      <c r="JP467" s="17">
        <v>0</v>
      </c>
      <c r="JQ467" s="17">
        <v>0</v>
      </c>
      <c r="JR467" s="17">
        <v>0</v>
      </c>
      <c r="JS467" s="17">
        <v>0</v>
      </c>
      <c r="JT467" s="17">
        <v>0</v>
      </c>
      <c r="JU467" s="17">
        <v>0</v>
      </c>
      <c r="JV467" s="17">
        <v>0</v>
      </c>
      <c r="JW467" s="17">
        <v>0</v>
      </c>
      <c r="JX467" s="17">
        <v>0</v>
      </c>
      <c r="JY467" s="17">
        <v>0</v>
      </c>
    </row>
    <row r="468" spans="1:285" x14ac:dyDescent="0.15">
      <c r="A468" s="17" t="s">
        <v>365</v>
      </c>
      <c r="B468" s="17" t="s">
        <v>366</v>
      </c>
      <c r="C468" s="17">
        <v>0</v>
      </c>
      <c r="D468" s="17">
        <v>15.43</v>
      </c>
      <c r="E468" s="17">
        <v>15.43</v>
      </c>
      <c r="F468" s="17">
        <v>15.43</v>
      </c>
      <c r="G468" s="17">
        <v>15.43</v>
      </c>
      <c r="H468" s="17">
        <v>15.43</v>
      </c>
      <c r="I468" s="17">
        <v>15.56</v>
      </c>
      <c r="J468" s="17">
        <v>15.56</v>
      </c>
      <c r="K468" s="17">
        <v>15.56</v>
      </c>
      <c r="L468" s="17">
        <v>15.56</v>
      </c>
      <c r="M468" s="17">
        <v>15.56</v>
      </c>
      <c r="N468" s="17">
        <v>15.6</v>
      </c>
      <c r="O468" s="17">
        <v>15.58</v>
      </c>
      <c r="P468" s="17">
        <v>15.56</v>
      </c>
      <c r="Q468" s="17">
        <v>15.54</v>
      </c>
      <c r="R468" s="17">
        <v>15.54</v>
      </c>
      <c r="S468" s="17">
        <v>15.56</v>
      </c>
      <c r="T468" s="17">
        <v>15.59</v>
      </c>
      <c r="U468" s="17">
        <v>15.59</v>
      </c>
      <c r="V468" s="17">
        <v>15.6</v>
      </c>
      <c r="W468" s="17">
        <v>15.6</v>
      </c>
      <c r="X468" s="17">
        <v>15.6</v>
      </c>
      <c r="Y468" s="17">
        <v>15.6</v>
      </c>
      <c r="Z468" s="17">
        <v>15.6</v>
      </c>
      <c r="AA468" s="17">
        <v>15.59</v>
      </c>
      <c r="AB468" s="17">
        <v>0</v>
      </c>
      <c r="AC468" s="17">
        <v>0</v>
      </c>
      <c r="AD468" s="17">
        <v>0</v>
      </c>
      <c r="AE468" s="17">
        <v>0</v>
      </c>
      <c r="AF468" s="17">
        <v>0</v>
      </c>
      <c r="AG468" s="17">
        <v>0</v>
      </c>
      <c r="AH468" s="17">
        <v>0</v>
      </c>
      <c r="AI468" s="17">
        <v>0</v>
      </c>
      <c r="AJ468" s="17">
        <v>0</v>
      </c>
      <c r="AK468" s="17">
        <v>0</v>
      </c>
      <c r="AL468" s="17">
        <v>0</v>
      </c>
      <c r="AM468" s="17">
        <v>0</v>
      </c>
      <c r="AN468" s="17">
        <v>0</v>
      </c>
      <c r="AO468" s="17">
        <v>0</v>
      </c>
      <c r="AP468" s="17">
        <v>0</v>
      </c>
      <c r="AQ468" s="17">
        <v>0</v>
      </c>
      <c r="AR468" s="17">
        <v>0</v>
      </c>
      <c r="AS468" s="17">
        <v>0</v>
      </c>
      <c r="AT468" s="17">
        <v>0</v>
      </c>
      <c r="AU468" s="17">
        <v>0</v>
      </c>
      <c r="AV468" s="17">
        <v>0</v>
      </c>
      <c r="AW468" s="17">
        <v>0</v>
      </c>
      <c r="AX468" s="17">
        <v>0</v>
      </c>
      <c r="AY468" s="17">
        <v>0</v>
      </c>
      <c r="AZ468" s="17">
        <v>0</v>
      </c>
      <c r="BA468" s="17">
        <v>0</v>
      </c>
      <c r="BB468" s="17">
        <v>0</v>
      </c>
      <c r="BC468" s="17">
        <v>0</v>
      </c>
      <c r="BD468" s="17">
        <v>0</v>
      </c>
      <c r="BE468" s="17">
        <v>0</v>
      </c>
      <c r="BF468" s="17">
        <v>0</v>
      </c>
      <c r="BG468" s="17">
        <v>0</v>
      </c>
      <c r="BH468" s="17">
        <v>0</v>
      </c>
      <c r="BI468" s="17">
        <v>0</v>
      </c>
      <c r="BJ468" s="17">
        <v>0</v>
      </c>
      <c r="BK468" s="17">
        <v>0</v>
      </c>
      <c r="BL468" s="17">
        <v>0</v>
      </c>
      <c r="BM468" s="17">
        <v>0</v>
      </c>
      <c r="BN468" s="17">
        <v>0</v>
      </c>
      <c r="BO468" s="17">
        <v>0</v>
      </c>
      <c r="BP468" s="17">
        <v>0</v>
      </c>
      <c r="BQ468" s="17">
        <v>0</v>
      </c>
      <c r="BR468" s="17">
        <v>0</v>
      </c>
      <c r="BS468" s="17">
        <v>0</v>
      </c>
      <c r="BT468" s="17">
        <v>0</v>
      </c>
      <c r="BU468" s="17">
        <v>0</v>
      </c>
      <c r="BV468" s="17">
        <v>0</v>
      </c>
      <c r="BW468" s="17">
        <v>0</v>
      </c>
      <c r="BX468" s="17">
        <v>0</v>
      </c>
      <c r="BY468" s="17">
        <v>0</v>
      </c>
      <c r="BZ468" s="17">
        <v>0</v>
      </c>
      <c r="CA468" s="17">
        <v>0</v>
      </c>
      <c r="CB468" s="17">
        <v>0</v>
      </c>
      <c r="CC468" s="17">
        <v>0</v>
      </c>
      <c r="CD468" s="17">
        <v>0</v>
      </c>
      <c r="CE468" s="17">
        <v>0</v>
      </c>
      <c r="CF468" s="17">
        <v>0</v>
      </c>
      <c r="CG468" s="17">
        <v>0</v>
      </c>
      <c r="CH468" s="17">
        <v>0</v>
      </c>
      <c r="CI468" s="17">
        <v>0</v>
      </c>
      <c r="CJ468" s="17">
        <v>0</v>
      </c>
      <c r="CK468" s="17">
        <v>0</v>
      </c>
      <c r="CL468" s="17">
        <v>0</v>
      </c>
      <c r="CM468" s="17">
        <v>0</v>
      </c>
      <c r="CN468" s="17">
        <v>0</v>
      </c>
      <c r="CO468" s="17">
        <v>0</v>
      </c>
      <c r="CP468" s="17">
        <v>0</v>
      </c>
      <c r="CQ468" s="17">
        <v>0</v>
      </c>
      <c r="CR468" s="17">
        <v>0</v>
      </c>
      <c r="CS468" s="17">
        <v>0</v>
      </c>
      <c r="CT468" s="17">
        <v>0</v>
      </c>
      <c r="CU468" s="17">
        <v>0</v>
      </c>
      <c r="CV468" s="17">
        <v>0</v>
      </c>
      <c r="CW468" s="17">
        <v>0</v>
      </c>
      <c r="CX468" s="17">
        <v>0</v>
      </c>
      <c r="CY468" s="17">
        <v>0</v>
      </c>
      <c r="CZ468" s="17">
        <v>0</v>
      </c>
      <c r="DA468" s="17">
        <v>0</v>
      </c>
      <c r="DB468" s="17">
        <v>0</v>
      </c>
      <c r="DC468" s="17">
        <v>0</v>
      </c>
      <c r="DD468" s="17">
        <v>0</v>
      </c>
      <c r="DE468" s="17">
        <v>0</v>
      </c>
      <c r="DF468" s="17">
        <v>0</v>
      </c>
      <c r="DG468" s="17">
        <v>0</v>
      </c>
      <c r="DH468" s="17">
        <v>0</v>
      </c>
      <c r="DI468" s="17">
        <v>0</v>
      </c>
      <c r="DJ468" s="17">
        <v>0</v>
      </c>
      <c r="DK468" s="17">
        <v>0</v>
      </c>
      <c r="DL468" s="17">
        <v>0</v>
      </c>
      <c r="DM468" s="17">
        <v>0</v>
      </c>
      <c r="DN468" s="17">
        <v>0</v>
      </c>
      <c r="DO468" s="17">
        <v>0</v>
      </c>
      <c r="DP468" s="17">
        <v>0</v>
      </c>
      <c r="DQ468" s="17">
        <v>0</v>
      </c>
      <c r="DR468" s="17">
        <v>0</v>
      </c>
      <c r="DS468" s="17">
        <v>0</v>
      </c>
      <c r="DT468" s="17">
        <v>0</v>
      </c>
      <c r="DU468" s="17">
        <v>0</v>
      </c>
      <c r="DV468" s="17">
        <v>0</v>
      </c>
      <c r="DW468" s="17">
        <v>0</v>
      </c>
      <c r="DX468" s="17">
        <v>0</v>
      </c>
      <c r="DY468" s="17">
        <v>0</v>
      </c>
      <c r="DZ468" s="17">
        <v>0</v>
      </c>
      <c r="EA468" s="17">
        <v>0</v>
      </c>
      <c r="EB468" s="17">
        <v>0</v>
      </c>
      <c r="EC468" s="17">
        <v>0</v>
      </c>
      <c r="ED468" s="17">
        <v>0</v>
      </c>
      <c r="EE468" s="17">
        <v>0</v>
      </c>
      <c r="EF468" s="17">
        <v>0</v>
      </c>
      <c r="EG468" s="17">
        <v>0</v>
      </c>
      <c r="EH468" s="17">
        <v>0</v>
      </c>
      <c r="EI468" s="17">
        <v>0</v>
      </c>
      <c r="EJ468" s="17">
        <v>0</v>
      </c>
      <c r="EK468" s="17">
        <v>0</v>
      </c>
      <c r="EL468" s="17">
        <v>0</v>
      </c>
      <c r="EM468" s="17">
        <v>0</v>
      </c>
      <c r="EN468" s="17">
        <v>0</v>
      </c>
      <c r="EO468" s="17">
        <v>0</v>
      </c>
      <c r="EP468" s="17">
        <v>0</v>
      </c>
      <c r="EQ468" s="17">
        <v>0</v>
      </c>
      <c r="ER468" s="17">
        <v>0</v>
      </c>
      <c r="ES468" s="17">
        <v>0</v>
      </c>
      <c r="ET468" s="17">
        <v>0</v>
      </c>
      <c r="EU468" s="17">
        <v>0</v>
      </c>
      <c r="EV468" s="17">
        <v>0</v>
      </c>
      <c r="EW468" s="17">
        <v>0</v>
      </c>
      <c r="EX468" s="17">
        <v>0</v>
      </c>
      <c r="EY468" s="17">
        <v>0</v>
      </c>
      <c r="EZ468" s="17">
        <v>0</v>
      </c>
      <c r="FA468" s="17">
        <v>0</v>
      </c>
      <c r="FB468" s="17">
        <v>0</v>
      </c>
      <c r="FC468" s="17">
        <v>0</v>
      </c>
      <c r="FD468" s="17">
        <v>0</v>
      </c>
      <c r="FE468" s="17">
        <v>0</v>
      </c>
      <c r="FF468" s="17">
        <v>0</v>
      </c>
      <c r="FG468" s="17">
        <v>0</v>
      </c>
      <c r="FH468" s="17">
        <v>0</v>
      </c>
      <c r="FI468" s="17">
        <v>0</v>
      </c>
      <c r="FJ468" s="17">
        <v>0</v>
      </c>
      <c r="FK468" s="17">
        <v>0</v>
      </c>
      <c r="FL468" s="17">
        <v>0</v>
      </c>
      <c r="FM468" s="17">
        <v>0</v>
      </c>
      <c r="FN468" s="17">
        <v>0</v>
      </c>
      <c r="FO468" s="17">
        <v>0</v>
      </c>
      <c r="FP468" s="17">
        <v>0</v>
      </c>
      <c r="FQ468" s="17">
        <v>0</v>
      </c>
      <c r="FR468" s="17">
        <v>0</v>
      </c>
      <c r="FS468" s="17">
        <v>0</v>
      </c>
      <c r="FT468" s="17">
        <v>0</v>
      </c>
      <c r="FU468" s="17">
        <v>0</v>
      </c>
      <c r="FV468" s="17">
        <v>0</v>
      </c>
      <c r="FW468" s="17">
        <v>0</v>
      </c>
      <c r="FX468" s="17">
        <v>0</v>
      </c>
      <c r="FY468" s="17">
        <v>0</v>
      </c>
      <c r="FZ468" s="17">
        <v>0</v>
      </c>
      <c r="GA468" s="17">
        <v>0</v>
      </c>
      <c r="GB468" s="17">
        <v>0</v>
      </c>
      <c r="GC468" s="17">
        <v>0</v>
      </c>
      <c r="GD468" s="17">
        <v>0</v>
      </c>
      <c r="GE468" s="17">
        <v>0</v>
      </c>
      <c r="GF468" s="17">
        <v>0</v>
      </c>
      <c r="GG468" s="17">
        <v>0</v>
      </c>
      <c r="GH468" s="17">
        <v>0</v>
      </c>
      <c r="GI468" s="17">
        <v>0</v>
      </c>
      <c r="GJ468" s="17">
        <v>0</v>
      </c>
      <c r="GK468" s="17">
        <v>0</v>
      </c>
      <c r="GL468" s="17">
        <v>0</v>
      </c>
      <c r="GM468" s="17">
        <v>0</v>
      </c>
      <c r="GN468" s="17">
        <v>0</v>
      </c>
      <c r="GO468" s="17">
        <v>0</v>
      </c>
      <c r="GP468" s="17">
        <v>0</v>
      </c>
      <c r="GQ468" s="17">
        <v>0</v>
      </c>
      <c r="GR468" s="17">
        <v>0</v>
      </c>
      <c r="GS468" s="17">
        <v>0</v>
      </c>
      <c r="GT468" s="17">
        <v>0</v>
      </c>
      <c r="GU468" s="17">
        <v>0</v>
      </c>
      <c r="GV468" s="17">
        <v>0</v>
      </c>
      <c r="GW468" s="17">
        <v>0</v>
      </c>
      <c r="GX468" s="17">
        <v>0</v>
      </c>
      <c r="GY468" s="17">
        <v>0</v>
      </c>
      <c r="GZ468" s="17">
        <v>0</v>
      </c>
      <c r="HA468" s="17">
        <v>0</v>
      </c>
      <c r="HB468" s="17">
        <v>0</v>
      </c>
      <c r="HC468" s="17">
        <v>0</v>
      </c>
      <c r="HD468" s="17">
        <v>0</v>
      </c>
      <c r="HE468" s="17">
        <v>0</v>
      </c>
      <c r="HF468" s="17">
        <v>0</v>
      </c>
      <c r="HG468" s="17">
        <v>0</v>
      </c>
      <c r="HH468" s="17">
        <v>0</v>
      </c>
      <c r="HI468" s="17">
        <v>0</v>
      </c>
      <c r="HJ468" s="17">
        <v>0</v>
      </c>
      <c r="HK468" s="17">
        <v>0</v>
      </c>
      <c r="HL468" s="17">
        <v>0</v>
      </c>
      <c r="HM468" s="17">
        <v>0</v>
      </c>
      <c r="HN468" s="17">
        <v>0</v>
      </c>
      <c r="HO468" s="17">
        <v>0</v>
      </c>
      <c r="HP468" s="17">
        <v>0</v>
      </c>
      <c r="HQ468" s="17">
        <v>0</v>
      </c>
      <c r="HR468" s="17">
        <v>0</v>
      </c>
      <c r="HS468" s="17">
        <v>0</v>
      </c>
      <c r="HT468" s="17">
        <v>0</v>
      </c>
      <c r="HU468" s="17">
        <v>0</v>
      </c>
      <c r="HV468" s="17">
        <v>0</v>
      </c>
      <c r="HW468" s="17">
        <v>0</v>
      </c>
      <c r="HX468" s="17">
        <v>0</v>
      </c>
      <c r="HY468" s="17">
        <v>0</v>
      </c>
      <c r="HZ468" s="17">
        <v>0</v>
      </c>
      <c r="IA468" s="17">
        <v>0</v>
      </c>
      <c r="IB468" s="17">
        <v>0</v>
      </c>
      <c r="IC468" s="17">
        <v>0</v>
      </c>
      <c r="ID468" s="17">
        <v>0</v>
      </c>
      <c r="IE468" s="17">
        <v>0</v>
      </c>
      <c r="IF468" s="17">
        <v>0</v>
      </c>
      <c r="IG468" s="17">
        <v>0</v>
      </c>
      <c r="IH468" s="17">
        <v>0</v>
      </c>
      <c r="II468" s="17">
        <v>0</v>
      </c>
      <c r="IJ468" s="17">
        <v>0</v>
      </c>
      <c r="IK468" s="17">
        <v>0</v>
      </c>
      <c r="IL468" s="17">
        <v>0</v>
      </c>
      <c r="IM468" s="17">
        <v>0</v>
      </c>
      <c r="IN468" s="17">
        <v>0</v>
      </c>
      <c r="IO468" s="17">
        <v>0</v>
      </c>
      <c r="IP468" s="17">
        <v>0</v>
      </c>
      <c r="IQ468" s="17">
        <v>0</v>
      </c>
      <c r="IR468" s="17">
        <v>0</v>
      </c>
      <c r="IS468" s="17">
        <v>0</v>
      </c>
      <c r="IT468" s="17">
        <v>0</v>
      </c>
      <c r="IU468" s="17">
        <v>0</v>
      </c>
      <c r="IV468" s="17">
        <v>0</v>
      </c>
      <c r="IW468" s="17">
        <v>0</v>
      </c>
      <c r="IX468" s="17">
        <v>0</v>
      </c>
      <c r="IY468" s="17">
        <v>0</v>
      </c>
      <c r="IZ468" s="17">
        <v>0</v>
      </c>
      <c r="JA468" s="17">
        <v>0</v>
      </c>
      <c r="JB468" s="17">
        <v>0</v>
      </c>
      <c r="JC468" s="17">
        <v>0</v>
      </c>
      <c r="JD468" s="17">
        <v>0</v>
      </c>
      <c r="JE468" s="17">
        <v>0</v>
      </c>
      <c r="JF468" s="17">
        <v>0</v>
      </c>
      <c r="JG468" s="17">
        <v>0</v>
      </c>
      <c r="JH468" s="17">
        <v>0</v>
      </c>
      <c r="JI468" s="17">
        <v>0</v>
      </c>
      <c r="JJ468" s="17">
        <v>0</v>
      </c>
      <c r="JK468" s="17">
        <v>0</v>
      </c>
      <c r="JL468" s="17">
        <v>0</v>
      </c>
      <c r="JM468" s="17">
        <v>0</v>
      </c>
      <c r="JN468" s="17">
        <v>0</v>
      </c>
      <c r="JO468" s="17">
        <v>0</v>
      </c>
      <c r="JP468" s="17">
        <v>0</v>
      </c>
      <c r="JQ468" s="17">
        <v>0</v>
      </c>
      <c r="JR468" s="17">
        <v>0</v>
      </c>
      <c r="JS468" s="17">
        <v>0</v>
      </c>
      <c r="JT468" s="17">
        <v>0</v>
      </c>
      <c r="JU468" s="17">
        <v>0</v>
      </c>
      <c r="JV468" s="17">
        <v>0</v>
      </c>
      <c r="JW468" s="17">
        <v>0</v>
      </c>
      <c r="JX468" s="17">
        <v>0</v>
      </c>
      <c r="JY468" s="17">
        <v>0</v>
      </c>
    </row>
    <row r="469" spans="1:285" x14ac:dyDescent="0.15">
      <c r="A469" s="17" t="s">
        <v>505</v>
      </c>
      <c r="B469" s="17" t="s">
        <v>506</v>
      </c>
      <c r="C469" s="17">
        <v>0</v>
      </c>
      <c r="D469" s="17">
        <v>34.46</v>
      </c>
      <c r="E469" s="17">
        <v>34.46</v>
      </c>
      <c r="F469" s="17">
        <v>34.46</v>
      </c>
      <c r="G469" s="17">
        <v>34.46</v>
      </c>
      <c r="H469" s="17">
        <v>34.46</v>
      </c>
      <c r="I469" s="17">
        <v>34.79</v>
      </c>
      <c r="J469" s="17">
        <v>34.79</v>
      </c>
      <c r="K469" s="17">
        <v>34.79</v>
      </c>
      <c r="L469" s="17">
        <v>34.79</v>
      </c>
      <c r="M469" s="17">
        <v>34.79</v>
      </c>
      <c r="N469" s="17">
        <v>34.79</v>
      </c>
      <c r="O469" s="17">
        <v>35</v>
      </c>
      <c r="P469" s="17">
        <v>35.130000000000003</v>
      </c>
      <c r="Q469" s="17">
        <v>35.200000000000003</v>
      </c>
      <c r="R469" s="17">
        <v>35.270000000000003</v>
      </c>
      <c r="S469" s="17">
        <v>35.33</v>
      </c>
      <c r="T469" s="17">
        <v>35.369999999999997</v>
      </c>
      <c r="U469" s="17">
        <v>35.39</v>
      </c>
      <c r="V469" s="17">
        <v>35.479999999999997</v>
      </c>
      <c r="W469" s="17">
        <v>35.409999999999997</v>
      </c>
      <c r="X469" s="17">
        <v>35.35</v>
      </c>
      <c r="Y469" s="17">
        <v>35.36</v>
      </c>
      <c r="Z469" s="17">
        <v>35.380000000000003</v>
      </c>
      <c r="AA469" s="17">
        <v>35.35</v>
      </c>
      <c r="AB469" s="17">
        <v>0</v>
      </c>
      <c r="AC469" s="17">
        <v>0</v>
      </c>
      <c r="AD469" s="17">
        <v>0</v>
      </c>
      <c r="AE469" s="17">
        <v>0</v>
      </c>
      <c r="AF469" s="17">
        <v>0</v>
      </c>
      <c r="AG469" s="17">
        <v>0</v>
      </c>
      <c r="AH469" s="17">
        <v>0</v>
      </c>
      <c r="AI469" s="17">
        <v>0</v>
      </c>
      <c r="AJ469" s="17">
        <v>0</v>
      </c>
      <c r="AK469" s="17">
        <v>0</v>
      </c>
      <c r="AL469" s="17">
        <v>0</v>
      </c>
      <c r="AM469" s="17">
        <v>0</v>
      </c>
      <c r="AN469" s="17">
        <v>0</v>
      </c>
      <c r="AO469" s="17">
        <v>0</v>
      </c>
      <c r="AP469" s="17">
        <v>0</v>
      </c>
      <c r="AQ469" s="17">
        <v>0</v>
      </c>
      <c r="AR469" s="17">
        <v>0</v>
      </c>
      <c r="AS469" s="17">
        <v>0</v>
      </c>
      <c r="AT469" s="17">
        <v>0</v>
      </c>
      <c r="AU469" s="17">
        <v>0</v>
      </c>
      <c r="AV469" s="17">
        <v>0</v>
      </c>
      <c r="AW469" s="17">
        <v>0</v>
      </c>
      <c r="AX469" s="17">
        <v>0</v>
      </c>
      <c r="AY469" s="17">
        <v>0</v>
      </c>
      <c r="AZ469" s="17">
        <v>0</v>
      </c>
      <c r="BA469" s="17">
        <v>0</v>
      </c>
      <c r="BB469" s="17">
        <v>0</v>
      </c>
      <c r="BC469" s="17">
        <v>0</v>
      </c>
      <c r="BD469" s="17">
        <v>0</v>
      </c>
      <c r="BE469" s="17">
        <v>0</v>
      </c>
      <c r="BF469" s="17">
        <v>0</v>
      </c>
      <c r="BG469" s="17">
        <v>0</v>
      </c>
      <c r="BH469" s="17">
        <v>0</v>
      </c>
      <c r="BI469" s="17">
        <v>0</v>
      </c>
      <c r="BJ469" s="17">
        <v>0</v>
      </c>
      <c r="BK469" s="17">
        <v>0</v>
      </c>
      <c r="BL469" s="17">
        <v>0</v>
      </c>
      <c r="BM469" s="17">
        <v>0</v>
      </c>
      <c r="BN469" s="17">
        <v>0</v>
      </c>
      <c r="BO469" s="17">
        <v>0</v>
      </c>
      <c r="BP469" s="17">
        <v>0</v>
      </c>
      <c r="BQ469" s="17">
        <v>0</v>
      </c>
      <c r="BR469" s="17">
        <v>0</v>
      </c>
      <c r="BS469" s="17">
        <v>0</v>
      </c>
      <c r="BT469" s="17">
        <v>0</v>
      </c>
      <c r="BU469" s="17">
        <v>0</v>
      </c>
      <c r="BV469" s="17">
        <v>0</v>
      </c>
      <c r="BW469" s="17">
        <v>0</v>
      </c>
      <c r="BX469" s="17">
        <v>0</v>
      </c>
      <c r="BY469" s="17">
        <v>0</v>
      </c>
      <c r="BZ469" s="17">
        <v>0</v>
      </c>
      <c r="CA469" s="17">
        <v>0</v>
      </c>
      <c r="CB469" s="17">
        <v>0</v>
      </c>
      <c r="CC469" s="17">
        <v>0</v>
      </c>
      <c r="CD469" s="17">
        <v>0</v>
      </c>
      <c r="CE469" s="17">
        <v>0</v>
      </c>
      <c r="CF469" s="17">
        <v>0</v>
      </c>
      <c r="CG469" s="17">
        <v>0</v>
      </c>
      <c r="CH469" s="17">
        <v>0</v>
      </c>
      <c r="CI469" s="17">
        <v>0</v>
      </c>
      <c r="CJ469" s="17">
        <v>0</v>
      </c>
      <c r="CK469" s="17">
        <v>0</v>
      </c>
      <c r="CL469" s="17">
        <v>0</v>
      </c>
      <c r="CM469" s="17">
        <v>0</v>
      </c>
      <c r="CN469" s="17">
        <v>0</v>
      </c>
      <c r="CO469" s="17">
        <v>0</v>
      </c>
      <c r="CP469" s="17">
        <v>0</v>
      </c>
      <c r="CQ469" s="17">
        <v>0</v>
      </c>
      <c r="CR469" s="17">
        <v>0</v>
      </c>
      <c r="CS469" s="17">
        <v>0</v>
      </c>
      <c r="CT469" s="17">
        <v>0</v>
      </c>
      <c r="CU469" s="17">
        <v>0</v>
      </c>
      <c r="CV469" s="17">
        <v>0</v>
      </c>
      <c r="CW469" s="17">
        <v>0</v>
      </c>
      <c r="CX469" s="17">
        <v>0</v>
      </c>
      <c r="CY469" s="17">
        <v>0</v>
      </c>
      <c r="CZ469" s="17">
        <v>0</v>
      </c>
      <c r="DA469" s="17">
        <v>0</v>
      </c>
      <c r="DB469" s="17">
        <v>0</v>
      </c>
      <c r="DC469" s="17">
        <v>0</v>
      </c>
      <c r="DD469" s="17">
        <v>0</v>
      </c>
      <c r="DE469" s="17">
        <v>0</v>
      </c>
      <c r="DF469" s="17">
        <v>0</v>
      </c>
      <c r="DG469" s="17">
        <v>0</v>
      </c>
      <c r="DH469" s="17">
        <v>0</v>
      </c>
      <c r="DI469" s="17">
        <v>0</v>
      </c>
      <c r="DJ469" s="17">
        <v>0</v>
      </c>
      <c r="DK469" s="17">
        <v>0</v>
      </c>
      <c r="DL469" s="17">
        <v>0</v>
      </c>
      <c r="DM469" s="17">
        <v>0</v>
      </c>
      <c r="DN469" s="17">
        <v>0</v>
      </c>
      <c r="DO469" s="17">
        <v>0</v>
      </c>
      <c r="DP469" s="17">
        <v>0</v>
      </c>
      <c r="DQ469" s="17">
        <v>0</v>
      </c>
      <c r="DR469" s="17">
        <v>0</v>
      </c>
      <c r="DS469" s="17">
        <v>0</v>
      </c>
      <c r="DT469" s="17">
        <v>0</v>
      </c>
      <c r="DU469" s="17">
        <v>0</v>
      </c>
      <c r="DV469" s="17">
        <v>0</v>
      </c>
      <c r="DW469" s="17">
        <v>0</v>
      </c>
      <c r="DX469" s="17">
        <v>0</v>
      </c>
      <c r="DY469" s="17">
        <v>0</v>
      </c>
      <c r="DZ469" s="17">
        <v>0</v>
      </c>
      <c r="EA469" s="17">
        <v>0</v>
      </c>
      <c r="EB469" s="17">
        <v>0</v>
      </c>
      <c r="EC469" s="17">
        <v>0</v>
      </c>
      <c r="ED469" s="17">
        <v>0</v>
      </c>
      <c r="EE469" s="17">
        <v>0</v>
      </c>
      <c r="EF469" s="17">
        <v>0</v>
      </c>
      <c r="EG469" s="17">
        <v>0</v>
      </c>
      <c r="EH469" s="17">
        <v>0</v>
      </c>
      <c r="EI469" s="17">
        <v>0</v>
      </c>
      <c r="EJ469" s="17">
        <v>0</v>
      </c>
      <c r="EK469" s="17">
        <v>0</v>
      </c>
      <c r="EL469" s="17">
        <v>0</v>
      </c>
      <c r="EM469" s="17">
        <v>0</v>
      </c>
      <c r="EN469" s="17">
        <v>0</v>
      </c>
      <c r="EO469" s="17">
        <v>0</v>
      </c>
      <c r="EP469" s="17">
        <v>0</v>
      </c>
      <c r="EQ469" s="17">
        <v>0</v>
      </c>
      <c r="ER469" s="17">
        <v>0</v>
      </c>
      <c r="ES469" s="17">
        <v>0</v>
      </c>
      <c r="ET469" s="17">
        <v>0</v>
      </c>
      <c r="EU469" s="17">
        <v>0</v>
      </c>
      <c r="EV469" s="17">
        <v>0</v>
      </c>
      <c r="EW469" s="17">
        <v>0</v>
      </c>
      <c r="EX469" s="17">
        <v>0</v>
      </c>
      <c r="EY469" s="17">
        <v>0</v>
      </c>
      <c r="EZ469" s="17">
        <v>0</v>
      </c>
      <c r="FA469" s="17">
        <v>0</v>
      </c>
      <c r="FB469" s="17">
        <v>0</v>
      </c>
      <c r="FC469" s="17">
        <v>0</v>
      </c>
      <c r="FD469" s="17">
        <v>0</v>
      </c>
      <c r="FE469" s="17">
        <v>0</v>
      </c>
      <c r="FF469" s="17">
        <v>0</v>
      </c>
      <c r="FG469" s="17">
        <v>0</v>
      </c>
      <c r="FH469" s="17">
        <v>0</v>
      </c>
      <c r="FI469" s="17">
        <v>0</v>
      </c>
      <c r="FJ469" s="17">
        <v>0</v>
      </c>
      <c r="FK469" s="17">
        <v>0</v>
      </c>
      <c r="FL469" s="17">
        <v>0</v>
      </c>
      <c r="FM469" s="17">
        <v>0</v>
      </c>
      <c r="FN469" s="17">
        <v>0</v>
      </c>
      <c r="FO469" s="17">
        <v>0</v>
      </c>
      <c r="FP469" s="17">
        <v>0</v>
      </c>
      <c r="FQ469" s="17">
        <v>0</v>
      </c>
      <c r="FR469" s="17">
        <v>0</v>
      </c>
      <c r="FS469" s="17">
        <v>0</v>
      </c>
      <c r="FT469" s="17">
        <v>0</v>
      </c>
      <c r="FU469" s="17">
        <v>0</v>
      </c>
      <c r="FV469" s="17">
        <v>0</v>
      </c>
      <c r="FW469" s="17">
        <v>0</v>
      </c>
      <c r="FX469" s="17">
        <v>0</v>
      </c>
      <c r="FY469" s="17">
        <v>0</v>
      </c>
      <c r="FZ469" s="17">
        <v>0</v>
      </c>
      <c r="GA469" s="17">
        <v>0</v>
      </c>
      <c r="GB469" s="17">
        <v>0</v>
      </c>
      <c r="GC469" s="17">
        <v>0</v>
      </c>
      <c r="GD469" s="17">
        <v>0</v>
      </c>
      <c r="GE469" s="17">
        <v>0</v>
      </c>
      <c r="GF469" s="17">
        <v>0</v>
      </c>
      <c r="GG469" s="17">
        <v>0</v>
      </c>
      <c r="GH469" s="17">
        <v>0</v>
      </c>
      <c r="GI469" s="17">
        <v>0</v>
      </c>
      <c r="GJ469" s="17">
        <v>0</v>
      </c>
      <c r="GK469" s="17">
        <v>0</v>
      </c>
      <c r="GL469" s="17">
        <v>0</v>
      </c>
      <c r="GM469" s="17">
        <v>0</v>
      </c>
      <c r="GN469" s="17">
        <v>0</v>
      </c>
      <c r="GO469" s="17">
        <v>0</v>
      </c>
      <c r="GP469" s="17">
        <v>0</v>
      </c>
      <c r="GQ469" s="17">
        <v>0</v>
      </c>
      <c r="GR469" s="17">
        <v>0</v>
      </c>
      <c r="GS469" s="17">
        <v>0</v>
      </c>
      <c r="GT469" s="17">
        <v>0</v>
      </c>
      <c r="GU469" s="17">
        <v>0</v>
      </c>
      <c r="GV469" s="17">
        <v>0</v>
      </c>
      <c r="GW469" s="17">
        <v>0</v>
      </c>
      <c r="GX469" s="17">
        <v>0</v>
      </c>
      <c r="GY469" s="17">
        <v>0</v>
      </c>
      <c r="GZ469" s="17">
        <v>0</v>
      </c>
      <c r="HA469" s="17">
        <v>0</v>
      </c>
      <c r="HB469" s="17">
        <v>0</v>
      </c>
      <c r="HC469" s="17">
        <v>0</v>
      </c>
      <c r="HD469" s="17">
        <v>0</v>
      </c>
      <c r="HE469" s="17">
        <v>0</v>
      </c>
      <c r="HF469" s="17">
        <v>0</v>
      </c>
      <c r="HG469" s="17">
        <v>0</v>
      </c>
      <c r="HH469" s="17">
        <v>0</v>
      </c>
      <c r="HI469" s="17">
        <v>0</v>
      </c>
      <c r="HJ469" s="17">
        <v>0</v>
      </c>
      <c r="HK469" s="17">
        <v>0</v>
      </c>
      <c r="HL469" s="17">
        <v>0</v>
      </c>
      <c r="HM469" s="17">
        <v>0</v>
      </c>
      <c r="HN469" s="17">
        <v>0</v>
      </c>
      <c r="HO469" s="17">
        <v>0</v>
      </c>
      <c r="HP469" s="17">
        <v>0</v>
      </c>
      <c r="HQ469" s="17">
        <v>0</v>
      </c>
      <c r="HR469" s="17">
        <v>0</v>
      </c>
      <c r="HS469" s="17">
        <v>0</v>
      </c>
      <c r="HT469" s="17">
        <v>0</v>
      </c>
      <c r="HU469" s="17">
        <v>0</v>
      </c>
      <c r="HV469" s="17">
        <v>0</v>
      </c>
      <c r="HW469" s="17">
        <v>0</v>
      </c>
      <c r="HX469" s="17">
        <v>0</v>
      </c>
      <c r="HY469" s="17">
        <v>0</v>
      </c>
      <c r="HZ469" s="17">
        <v>0</v>
      </c>
      <c r="IA469" s="17">
        <v>0</v>
      </c>
      <c r="IB469" s="17">
        <v>0</v>
      </c>
      <c r="IC469" s="17">
        <v>0</v>
      </c>
      <c r="ID469" s="17">
        <v>0</v>
      </c>
      <c r="IE469" s="17">
        <v>0</v>
      </c>
      <c r="IF469" s="17">
        <v>0</v>
      </c>
      <c r="IG469" s="17">
        <v>0</v>
      </c>
      <c r="IH469" s="17">
        <v>0</v>
      </c>
      <c r="II469" s="17">
        <v>0</v>
      </c>
      <c r="IJ469" s="17">
        <v>0</v>
      </c>
      <c r="IK469" s="17">
        <v>0</v>
      </c>
      <c r="IL469" s="17">
        <v>0</v>
      </c>
      <c r="IM469" s="17">
        <v>0</v>
      </c>
      <c r="IN469" s="17">
        <v>0</v>
      </c>
      <c r="IO469" s="17">
        <v>0</v>
      </c>
      <c r="IP469" s="17">
        <v>0</v>
      </c>
      <c r="IQ469" s="17">
        <v>0</v>
      </c>
      <c r="IR469" s="17">
        <v>0</v>
      </c>
      <c r="IS469" s="17">
        <v>0</v>
      </c>
      <c r="IT469" s="17">
        <v>0</v>
      </c>
      <c r="IU469" s="17">
        <v>0</v>
      </c>
      <c r="IV469" s="17">
        <v>0</v>
      </c>
      <c r="IW469" s="17">
        <v>0</v>
      </c>
      <c r="IX469" s="17">
        <v>0</v>
      </c>
      <c r="IY469" s="17">
        <v>0</v>
      </c>
      <c r="IZ469" s="17">
        <v>0</v>
      </c>
      <c r="JA469" s="17">
        <v>0</v>
      </c>
      <c r="JB469" s="17">
        <v>0</v>
      </c>
      <c r="JC469" s="17">
        <v>0</v>
      </c>
      <c r="JD469" s="17">
        <v>0</v>
      </c>
      <c r="JE469" s="17">
        <v>0</v>
      </c>
      <c r="JF469" s="17">
        <v>0</v>
      </c>
      <c r="JG469" s="17">
        <v>0</v>
      </c>
      <c r="JH469" s="17">
        <v>0</v>
      </c>
      <c r="JI469" s="17">
        <v>0</v>
      </c>
      <c r="JJ469" s="17">
        <v>0</v>
      </c>
      <c r="JK469" s="17">
        <v>0</v>
      </c>
      <c r="JL469" s="17">
        <v>0</v>
      </c>
      <c r="JM469" s="17">
        <v>0</v>
      </c>
      <c r="JN469" s="17">
        <v>0</v>
      </c>
      <c r="JO469" s="17">
        <v>0</v>
      </c>
      <c r="JP469" s="17">
        <v>0</v>
      </c>
      <c r="JQ469" s="17">
        <v>0</v>
      </c>
      <c r="JR469" s="17">
        <v>0</v>
      </c>
      <c r="JS469" s="17">
        <v>0</v>
      </c>
      <c r="JT469" s="17">
        <v>0</v>
      </c>
      <c r="JU469" s="17">
        <v>0</v>
      </c>
      <c r="JV469" s="17">
        <v>0</v>
      </c>
      <c r="JW469" s="17">
        <v>0</v>
      </c>
      <c r="JX469" s="17">
        <v>0</v>
      </c>
      <c r="JY469" s="17">
        <v>0</v>
      </c>
    </row>
    <row r="470" spans="1:285" x14ac:dyDescent="0.15">
      <c r="A470" s="17" t="s">
        <v>592</v>
      </c>
      <c r="B470" s="17" t="s">
        <v>593</v>
      </c>
      <c r="C470" s="17">
        <v>0</v>
      </c>
      <c r="D470" s="17">
        <v>0</v>
      </c>
      <c r="E470" s="17">
        <v>0</v>
      </c>
      <c r="F470" s="17">
        <v>0</v>
      </c>
      <c r="G470" s="17">
        <v>0</v>
      </c>
      <c r="H470" s="17">
        <v>0</v>
      </c>
      <c r="I470" s="17">
        <v>22.15</v>
      </c>
      <c r="J470" s="17">
        <v>22.15</v>
      </c>
      <c r="K470" s="17">
        <v>22.15</v>
      </c>
      <c r="L470" s="17">
        <v>22.15</v>
      </c>
      <c r="M470" s="17">
        <v>22.15</v>
      </c>
      <c r="N470" s="17">
        <v>22.3</v>
      </c>
      <c r="O470" s="17">
        <v>22.33</v>
      </c>
      <c r="P470" s="17">
        <v>22.32</v>
      </c>
      <c r="Q470" s="17">
        <v>22.29</v>
      </c>
      <c r="R470" s="17">
        <v>22.3</v>
      </c>
      <c r="S470" s="17">
        <v>22.3</v>
      </c>
      <c r="T470" s="17">
        <v>22.31</v>
      </c>
      <c r="U470" s="17">
        <v>22.3</v>
      </c>
      <c r="V470" s="17">
        <v>22.29</v>
      </c>
      <c r="W470" s="17">
        <v>22.28</v>
      </c>
      <c r="X470" s="17">
        <v>22.28</v>
      </c>
      <c r="Y470" s="17">
        <v>22.28</v>
      </c>
      <c r="Z470" s="17">
        <v>22.25</v>
      </c>
      <c r="AA470" s="17">
        <v>22.28</v>
      </c>
      <c r="AB470" s="17">
        <v>0</v>
      </c>
      <c r="AC470" s="17">
        <v>0</v>
      </c>
      <c r="AD470" s="17">
        <v>0</v>
      </c>
      <c r="AE470" s="17">
        <v>0</v>
      </c>
      <c r="AF470" s="17">
        <v>0</v>
      </c>
      <c r="AG470" s="17">
        <v>0</v>
      </c>
      <c r="AH470" s="17">
        <v>0</v>
      </c>
      <c r="AI470" s="17">
        <v>0</v>
      </c>
      <c r="AJ470" s="17">
        <v>0</v>
      </c>
      <c r="AK470" s="17">
        <v>0</v>
      </c>
      <c r="AL470" s="17">
        <v>0</v>
      </c>
      <c r="AM470" s="17">
        <v>0</v>
      </c>
      <c r="AN470" s="17">
        <v>0</v>
      </c>
      <c r="AO470" s="17">
        <v>0</v>
      </c>
      <c r="AP470" s="17">
        <v>0</v>
      </c>
      <c r="AQ470" s="17">
        <v>0</v>
      </c>
      <c r="AR470" s="17">
        <v>0</v>
      </c>
      <c r="AS470" s="17">
        <v>0</v>
      </c>
      <c r="AT470" s="17">
        <v>0</v>
      </c>
      <c r="AU470" s="17">
        <v>0</v>
      </c>
      <c r="AV470" s="17">
        <v>0</v>
      </c>
      <c r="AW470" s="17">
        <v>0</v>
      </c>
      <c r="AX470" s="17">
        <v>0</v>
      </c>
      <c r="AY470" s="17">
        <v>0</v>
      </c>
      <c r="AZ470" s="17">
        <v>0</v>
      </c>
      <c r="BA470" s="17">
        <v>0</v>
      </c>
      <c r="BB470" s="17">
        <v>0</v>
      </c>
      <c r="BC470" s="17">
        <v>0</v>
      </c>
      <c r="BD470" s="17">
        <v>0</v>
      </c>
      <c r="BE470" s="17">
        <v>0</v>
      </c>
      <c r="BF470" s="17">
        <v>0</v>
      </c>
      <c r="BG470" s="17">
        <v>0</v>
      </c>
      <c r="BH470" s="17">
        <v>0</v>
      </c>
      <c r="BI470" s="17">
        <v>0</v>
      </c>
      <c r="BJ470" s="17">
        <v>0</v>
      </c>
      <c r="BK470" s="17">
        <v>0</v>
      </c>
      <c r="BL470" s="17">
        <v>0</v>
      </c>
      <c r="BM470" s="17">
        <v>0</v>
      </c>
      <c r="BN470" s="17">
        <v>0</v>
      </c>
      <c r="BO470" s="17">
        <v>0</v>
      </c>
      <c r="BP470" s="17">
        <v>0</v>
      </c>
      <c r="BQ470" s="17">
        <v>0</v>
      </c>
      <c r="BR470" s="17">
        <v>0</v>
      </c>
      <c r="BS470" s="17">
        <v>0</v>
      </c>
      <c r="BT470" s="17">
        <v>0</v>
      </c>
      <c r="BU470" s="17">
        <v>0</v>
      </c>
      <c r="BV470" s="17">
        <v>0</v>
      </c>
      <c r="BW470" s="17">
        <v>0</v>
      </c>
      <c r="BX470" s="17">
        <v>0</v>
      </c>
      <c r="BY470" s="17">
        <v>0</v>
      </c>
      <c r="BZ470" s="17">
        <v>0</v>
      </c>
      <c r="CA470" s="17">
        <v>0</v>
      </c>
      <c r="CB470" s="17">
        <v>0</v>
      </c>
      <c r="CC470" s="17">
        <v>0</v>
      </c>
      <c r="CD470" s="17">
        <v>0</v>
      </c>
      <c r="CE470" s="17">
        <v>0</v>
      </c>
      <c r="CF470" s="17">
        <v>0</v>
      </c>
      <c r="CG470" s="17">
        <v>0</v>
      </c>
      <c r="CH470" s="17">
        <v>0</v>
      </c>
      <c r="CI470" s="17">
        <v>0</v>
      </c>
      <c r="CJ470" s="17">
        <v>0</v>
      </c>
      <c r="CK470" s="17">
        <v>0</v>
      </c>
      <c r="CL470" s="17">
        <v>0</v>
      </c>
      <c r="CM470" s="17">
        <v>0</v>
      </c>
      <c r="CN470" s="17">
        <v>0</v>
      </c>
      <c r="CO470" s="17">
        <v>0</v>
      </c>
      <c r="CP470" s="17">
        <v>0</v>
      </c>
      <c r="CQ470" s="17">
        <v>0</v>
      </c>
      <c r="CR470" s="17">
        <v>0</v>
      </c>
      <c r="CS470" s="17">
        <v>0</v>
      </c>
      <c r="CT470" s="17">
        <v>0</v>
      </c>
      <c r="CU470" s="17">
        <v>0</v>
      </c>
      <c r="CV470" s="17">
        <v>0</v>
      </c>
      <c r="CW470" s="17">
        <v>0</v>
      </c>
      <c r="CX470" s="17">
        <v>0</v>
      </c>
      <c r="CY470" s="17">
        <v>0</v>
      </c>
      <c r="CZ470" s="17">
        <v>0</v>
      </c>
      <c r="DA470" s="17">
        <v>0</v>
      </c>
      <c r="DB470" s="17">
        <v>0</v>
      </c>
      <c r="DC470" s="17">
        <v>0</v>
      </c>
      <c r="DD470" s="17">
        <v>0</v>
      </c>
      <c r="DE470" s="17">
        <v>0</v>
      </c>
      <c r="DF470" s="17">
        <v>0</v>
      </c>
      <c r="DG470" s="17">
        <v>0</v>
      </c>
      <c r="DH470" s="17">
        <v>0</v>
      </c>
      <c r="DI470" s="17">
        <v>0</v>
      </c>
      <c r="DJ470" s="17">
        <v>0</v>
      </c>
      <c r="DK470" s="17">
        <v>0</v>
      </c>
      <c r="DL470" s="17">
        <v>0</v>
      </c>
      <c r="DM470" s="17">
        <v>0</v>
      </c>
      <c r="DN470" s="17">
        <v>0</v>
      </c>
      <c r="DO470" s="17">
        <v>0</v>
      </c>
      <c r="DP470" s="17">
        <v>0</v>
      </c>
      <c r="DQ470" s="17">
        <v>0</v>
      </c>
      <c r="DR470" s="17">
        <v>0</v>
      </c>
      <c r="DS470" s="17">
        <v>0</v>
      </c>
      <c r="DT470" s="17">
        <v>0</v>
      </c>
      <c r="DU470" s="17">
        <v>0</v>
      </c>
      <c r="DV470" s="17">
        <v>0</v>
      </c>
      <c r="DW470" s="17">
        <v>0</v>
      </c>
      <c r="DX470" s="17">
        <v>0</v>
      </c>
      <c r="DY470" s="17">
        <v>0</v>
      </c>
      <c r="DZ470" s="17">
        <v>0</v>
      </c>
      <c r="EA470" s="17">
        <v>0</v>
      </c>
      <c r="EB470" s="17">
        <v>0</v>
      </c>
      <c r="EC470" s="17">
        <v>0</v>
      </c>
      <c r="ED470" s="17">
        <v>0</v>
      </c>
      <c r="EE470" s="17">
        <v>0</v>
      </c>
      <c r="EF470" s="17">
        <v>0</v>
      </c>
      <c r="EG470" s="17">
        <v>0</v>
      </c>
      <c r="EH470" s="17">
        <v>0</v>
      </c>
      <c r="EI470" s="17">
        <v>0</v>
      </c>
      <c r="EJ470" s="17">
        <v>0</v>
      </c>
      <c r="EK470" s="17">
        <v>0</v>
      </c>
      <c r="EL470" s="17">
        <v>0</v>
      </c>
      <c r="EM470" s="17">
        <v>0</v>
      </c>
      <c r="EN470" s="17">
        <v>0</v>
      </c>
      <c r="EO470" s="17">
        <v>0</v>
      </c>
      <c r="EP470" s="17">
        <v>0</v>
      </c>
      <c r="EQ470" s="17">
        <v>0</v>
      </c>
      <c r="ER470" s="17">
        <v>0</v>
      </c>
      <c r="ES470" s="17">
        <v>0</v>
      </c>
      <c r="ET470" s="17">
        <v>0</v>
      </c>
      <c r="EU470" s="17">
        <v>0</v>
      </c>
      <c r="EV470" s="17">
        <v>0</v>
      </c>
      <c r="EW470" s="17">
        <v>0</v>
      </c>
      <c r="EX470" s="17">
        <v>0</v>
      </c>
      <c r="EY470" s="17">
        <v>0</v>
      </c>
      <c r="EZ470" s="17">
        <v>0</v>
      </c>
      <c r="FA470" s="17">
        <v>0</v>
      </c>
      <c r="FB470" s="17">
        <v>0</v>
      </c>
      <c r="FC470" s="17">
        <v>0</v>
      </c>
      <c r="FD470" s="17">
        <v>0</v>
      </c>
      <c r="FE470" s="17">
        <v>0</v>
      </c>
      <c r="FF470" s="17">
        <v>0</v>
      </c>
      <c r="FG470" s="17">
        <v>0</v>
      </c>
      <c r="FH470" s="17">
        <v>0</v>
      </c>
      <c r="FI470" s="17">
        <v>0</v>
      </c>
      <c r="FJ470" s="17">
        <v>0</v>
      </c>
      <c r="FK470" s="17">
        <v>0</v>
      </c>
      <c r="FL470" s="17">
        <v>0</v>
      </c>
      <c r="FM470" s="17">
        <v>0</v>
      </c>
      <c r="FN470" s="17">
        <v>0</v>
      </c>
      <c r="FO470" s="17">
        <v>0</v>
      </c>
      <c r="FP470" s="17">
        <v>0</v>
      </c>
      <c r="FQ470" s="17">
        <v>0</v>
      </c>
      <c r="FR470" s="17">
        <v>0</v>
      </c>
      <c r="FS470" s="17">
        <v>0</v>
      </c>
      <c r="FT470" s="17">
        <v>0</v>
      </c>
      <c r="FU470" s="17">
        <v>0</v>
      </c>
      <c r="FV470" s="17">
        <v>0</v>
      </c>
      <c r="FW470" s="17">
        <v>0</v>
      </c>
      <c r="FX470" s="17">
        <v>0</v>
      </c>
      <c r="FY470" s="17">
        <v>0</v>
      </c>
      <c r="FZ470" s="17">
        <v>0</v>
      </c>
      <c r="GA470" s="17">
        <v>0</v>
      </c>
      <c r="GB470" s="17">
        <v>0</v>
      </c>
      <c r="GC470" s="17">
        <v>0</v>
      </c>
      <c r="GD470" s="17">
        <v>0</v>
      </c>
      <c r="GE470" s="17">
        <v>0</v>
      </c>
      <c r="GF470" s="17">
        <v>0</v>
      </c>
      <c r="GG470" s="17">
        <v>0</v>
      </c>
      <c r="GH470" s="17">
        <v>0</v>
      </c>
      <c r="GI470" s="17">
        <v>0</v>
      </c>
      <c r="GJ470" s="17">
        <v>0</v>
      </c>
      <c r="GK470" s="17">
        <v>0</v>
      </c>
      <c r="GL470" s="17">
        <v>0</v>
      </c>
      <c r="GM470" s="17">
        <v>0</v>
      </c>
      <c r="GN470" s="17">
        <v>0</v>
      </c>
      <c r="GO470" s="17">
        <v>0</v>
      </c>
      <c r="GP470" s="17">
        <v>0</v>
      </c>
      <c r="GQ470" s="17">
        <v>0</v>
      </c>
      <c r="GR470" s="17">
        <v>0</v>
      </c>
      <c r="GS470" s="17">
        <v>0</v>
      </c>
      <c r="GT470" s="17">
        <v>0</v>
      </c>
      <c r="GU470" s="17">
        <v>0</v>
      </c>
      <c r="GV470" s="17">
        <v>0</v>
      </c>
      <c r="GW470" s="17">
        <v>0</v>
      </c>
      <c r="GX470" s="17">
        <v>0</v>
      </c>
      <c r="GY470" s="17">
        <v>0</v>
      </c>
      <c r="GZ470" s="17">
        <v>0</v>
      </c>
      <c r="HA470" s="17">
        <v>0</v>
      </c>
      <c r="HB470" s="17">
        <v>0</v>
      </c>
      <c r="HC470" s="17">
        <v>0</v>
      </c>
      <c r="HD470" s="17">
        <v>0</v>
      </c>
      <c r="HE470" s="17">
        <v>0</v>
      </c>
      <c r="HF470" s="17">
        <v>0</v>
      </c>
      <c r="HG470" s="17">
        <v>0</v>
      </c>
      <c r="HH470" s="17">
        <v>0</v>
      </c>
      <c r="HI470" s="17">
        <v>0</v>
      </c>
      <c r="HJ470" s="17">
        <v>0</v>
      </c>
      <c r="HK470" s="17">
        <v>0</v>
      </c>
      <c r="HL470" s="17">
        <v>0</v>
      </c>
      <c r="HM470" s="17">
        <v>0</v>
      </c>
      <c r="HN470" s="17">
        <v>0</v>
      </c>
      <c r="HO470" s="17">
        <v>0</v>
      </c>
      <c r="HP470" s="17">
        <v>0</v>
      </c>
      <c r="HQ470" s="17">
        <v>0</v>
      </c>
      <c r="HR470" s="17">
        <v>0</v>
      </c>
      <c r="HS470" s="17">
        <v>0</v>
      </c>
      <c r="HT470" s="17">
        <v>0</v>
      </c>
      <c r="HU470" s="17">
        <v>0</v>
      </c>
      <c r="HV470" s="17">
        <v>0</v>
      </c>
      <c r="HW470" s="17">
        <v>0</v>
      </c>
      <c r="HX470" s="17">
        <v>0</v>
      </c>
      <c r="HY470" s="17">
        <v>0</v>
      </c>
      <c r="HZ470" s="17">
        <v>0</v>
      </c>
      <c r="IA470" s="17">
        <v>0</v>
      </c>
      <c r="IB470" s="17">
        <v>0</v>
      </c>
      <c r="IC470" s="17">
        <v>0</v>
      </c>
      <c r="ID470" s="17">
        <v>0</v>
      </c>
      <c r="IE470" s="17">
        <v>0</v>
      </c>
      <c r="IF470" s="17">
        <v>0</v>
      </c>
      <c r="IG470" s="17">
        <v>0</v>
      </c>
      <c r="IH470" s="17">
        <v>0</v>
      </c>
      <c r="II470" s="17">
        <v>0</v>
      </c>
      <c r="IJ470" s="17">
        <v>0</v>
      </c>
      <c r="IK470" s="17">
        <v>0</v>
      </c>
      <c r="IL470" s="17">
        <v>0</v>
      </c>
      <c r="IM470" s="17">
        <v>0</v>
      </c>
      <c r="IN470" s="17">
        <v>0</v>
      </c>
      <c r="IO470" s="17">
        <v>0</v>
      </c>
      <c r="IP470" s="17">
        <v>0</v>
      </c>
      <c r="IQ470" s="17">
        <v>0</v>
      </c>
      <c r="IR470" s="17">
        <v>0</v>
      </c>
      <c r="IS470" s="17">
        <v>0</v>
      </c>
      <c r="IT470" s="17">
        <v>0</v>
      </c>
      <c r="IU470" s="17">
        <v>0</v>
      </c>
      <c r="IV470" s="17">
        <v>0</v>
      </c>
      <c r="IW470" s="17">
        <v>0</v>
      </c>
      <c r="IX470" s="17">
        <v>0</v>
      </c>
      <c r="IY470" s="17">
        <v>0</v>
      </c>
      <c r="IZ470" s="17">
        <v>0</v>
      </c>
      <c r="JA470" s="17">
        <v>0</v>
      </c>
      <c r="JB470" s="17">
        <v>0</v>
      </c>
      <c r="JC470" s="17">
        <v>0</v>
      </c>
      <c r="JD470" s="17">
        <v>0</v>
      </c>
      <c r="JE470" s="17">
        <v>0</v>
      </c>
      <c r="JF470" s="17">
        <v>0</v>
      </c>
      <c r="JG470" s="17">
        <v>0</v>
      </c>
      <c r="JH470" s="17">
        <v>0</v>
      </c>
      <c r="JI470" s="17">
        <v>0</v>
      </c>
      <c r="JJ470" s="17">
        <v>0</v>
      </c>
      <c r="JK470" s="17">
        <v>0</v>
      </c>
      <c r="JL470" s="17">
        <v>0</v>
      </c>
      <c r="JM470" s="17">
        <v>0</v>
      </c>
      <c r="JN470" s="17">
        <v>0</v>
      </c>
      <c r="JO470" s="17">
        <v>0</v>
      </c>
      <c r="JP470" s="17">
        <v>0</v>
      </c>
      <c r="JQ470" s="17">
        <v>0</v>
      </c>
      <c r="JR470" s="17">
        <v>0</v>
      </c>
      <c r="JS470" s="17">
        <v>0</v>
      </c>
      <c r="JT470" s="17">
        <v>0</v>
      </c>
      <c r="JU470" s="17">
        <v>0</v>
      </c>
      <c r="JV470" s="17">
        <v>0</v>
      </c>
      <c r="JW470" s="17">
        <v>0</v>
      </c>
      <c r="JX470" s="17">
        <v>0</v>
      </c>
      <c r="JY470" s="17">
        <v>0</v>
      </c>
    </row>
    <row r="471" spans="1:285" x14ac:dyDescent="0.15">
      <c r="A471" s="17" t="s">
        <v>1024</v>
      </c>
      <c r="B471" s="17" t="s">
        <v>1025</v>
      </c>
      <c r="C471" s="17">
        <v>0</v>
      </c>
      <c r="D471" s="17">
        <v>0</v>
      </c>
      <c r="E471" s="17">
        <v>0</v>
      </c>
      <c r="F471" s="17">
        <v>0</v>
      </c>
      <c r="G471" s="17">
        <v>0</v>
      </c>
      <c r="H471" s="17">
        <v>0</v>
      </c>
      <c r="I471" s="17">
        <v>9.1</v>
      </c>
      <c r="J471" s="17">
        <v>9.1</v>
      </c>
      <c r="K471" s="17">
        <v>9.1</v>
      </c>
      <c r="L471" s="17">
        <v>9.1</v>
      </c>
      <c r="M471" s="17">
        <v>9.1</v>
      </c>
      <c r="N471" s="17">
        <v>9.1199999999999992</v>
      </c>
      <c r="O471" s="17">
        <v>9.1</v>
      </c>
      <c r="P471" s="17">
        <v>9.1199999999999992</v>
      </c>
      <c r="Q471" s="17">
        <v>9.1</v>
      </c>
      <c r="R471" s="17">
        <v>9.11</v>
      </c>
      <c r="S471" s="17">
        <v>9.1199999999999992</v>
      </c>
      <c r="T471" s="17">
        <v>9.1199999999999992</v>
      </c>
      <c r="U471" s="17">
        <v>9.1199999999999992</v>
      </c>
      <c r="V471" s="17">
        <v>9.1199999999999992</v>
      </c>
      <c r="W471" s="17">
        <v>9.1199999999999992</v>
      </c>
      <c r="X471" s="17">
        <v>9.1300000000000008</v>
      </c>
      <c r="Y471" s="17">
        <v>9.1199999999999992</v>
      </c>
      <c r="Z471" s="17">
        <v>9.1300000000000008</v>
      </c>
      <c r="AA471" s="17">
        <v>9.11</v>
      </c>
      <c r="AB471" s="17">
        <v>0</v>
      </c>
      <c r="AC471" s="17">
        <v>0</v>
      </c>
      <c r="AD471" s="17">
        <v>0</v>
      </c>
      <c r="AE471" s="17">
        <v>0</v>
      </c>
      <c r="AF471" s="17">
        <v>0</v>
      </c>
      <c r="AG471" s="17">
        <v>0</v>
      </c>
      <c r="AH471" s="17">
        <v>0</v>
      </c>
      <c r="AI471" s="17">
        <v>0</v>
      </c>
      <c r="AJ471" s="17">
        <v>0</v>
      </c>
      <c r="AK471" s="17">
        <v>0</v>
      </c>
      <c r="AL471" s="17">
        <v>0</v>
      </c>
      <c r="AM471" s="17">
        <v>0</v>
      </c>
      <c r="AN471" s="17">
        <v>0</v>
      </c>
      <c r="AO471" s="17">
        <v>0</v>
      </c>
      <c r="AP471" s="17">
        <v>0</v>
      </c>
      <c r="AQ471" s="17">
        <v>0</v>
      </c>
      <c r="AR471" s="17">
        <v>0</v>
      </c>
      <c r="AS471" s="17">
        <v>0</v>
      </c>
      <c r="AT471" s="17">
        <v>0</v>
      </c>
      <c r="AU471" s="17">
        <v>0</v>
      </c>
      <c r="AV471" s="17">
        <v>0</v>
      </c>
      <c r="AW471" s="17">
        <v>0</v>
      </c>
      <c r="AX471" s="17">
        <v>0</v>
      </c>
      <c r="AY471" s="17">
        <v>0</v>
      </c>
      <c r="AZ471" s="17">
        <v>0</v>
      </c>
      <c r="BA471" s="17">
        <v>0</v>
      </c>
      <c r="BB471" s="17">
        <v>0</v>
      </c>
      <c r="BC471" s="17">
        <v>0</v>
      </c>
      <c r="BD471" s="17">
        <v>0</v>
      </c>
      <c r="BE471" s="17">
        <v>0</v>
      </c>
      <c r="BF471" s="17">
        <v>0</v>
      </c>
      <c r="BG471" s="17">
        <v>0</v>
      </c>
      <c r="BH471" s="17">
        <v>0</v>
      </c>
      <c r="BI471" s="17">
        <v>0</v>
      </c>
      <c r="BJ471" s="17">
        <v>0</v>
      </c>
      <c r="BK471" s="17">
        <v>0</v>
      </c>
      <c r="BL471" s="17">
        <v>0</v>
      </c>
      <c r="BM471" s="17">
        <v>0</v>
      </c>
      <c r="BN471" s="17">
        <v>0</v>
      </c>
      <c r="BO471" s="17">
        <v>0</v>
      </c>
      <c r="BP471" s="17">
        <v>0</v>
      </c>
      <c r="BQ471" s="17">
        <v>0</v>
      </c>
      <c r="BR471" s="17">
        <v>0</v>
      </c>
      <c r="BS471" s="17">
        <v>0</v>
      </c>
      <c r="BT471" s="17">
        <v>0</v>
      </c>
      <c r="BU471" s="17">
        <v>0</v>
      </c>
      <c r="BV471" s="17">
        <v>0</v>
      </c>
      <c r="BW471" s="17">
        <v>0</v>
      </c>
      <c r="BX471" s="17">
        <v>0</v>
      </c>
      <c r="BY471" s="17">
        <v>0</v>
      </c>
      <c r="BZ471" s="17">
        <v>0</v>
      </c>
      <c r="CA471" s="17">
        <v>0</v>
      </c>
      <c r="CB471" s="17">
        <v>0</v>
      </c>
      <c r="CC471" s="17">
        <v>0</v>
      </c>
      <c r="CD471" s="17">
        <v>0</v>
      </c>
      <c r="CE471" s="17">
        <v>0</v>
      </c>
      <c r="CF471" s="17">
        <v>0</v>
      </c>
      <c r="CG471" s="17">
        <v>0</v>
      </c>
      <c r="CH471" s="17">
        <v>0</v>
      </c>
      <c r="CI471" s="17">
        <v>0</v>
      </c>
      <c r="CJ471" s="17">
        <v>0</v>
      </c>
      <c r="CK471" s="17">
        <v>0</v>
      </c>
      <c r="CL471" s="17">
        <v>0</v>
      </c>
      <c r="CM471" s="17">
        <v>0</v>
      </c>
      <c r="CN471" s="17">
        <v>0</v>
      </c>
      <c r="CO471" s="17">
        <v>0</v>
      </c>
      <c r="CP471" s="17">
        <v>0</v>
      </c>
      <c r="CQ471" s="17">
        <v>0</v>
      </c>
      <c r="CR471" s="17">
        <v>0</v>
      </c>
      <c r="CS471" s="17">
        <v>0</v>
      </c>
      <c r="CT471" s="17">
        <v>0</v>
      </c>
      <c r="CU471" s="17">
        <v>0</v>
      </c>
      <c r="CV471" s="17">
        <v>0</v>
      </c>
      <c r="CW471" s="17">
        <v>0</v>
      </c>
      <c r="CX471" s="17">
        <v>0</v>
      </c>
      <c r="CY471" s="17">
        <v>0</v>
      </c>
      <c r="CZ471" s="17">
        <v>0</v>
      </c>
      <c r="DA471" s="17">
        <v>0</v>
      </c>
      <c r="DB471" s="17">
        <v>0</v>
      </c>
      <c r="DC471" s="17">
        <v>0</v>
      </c>
      <c r="DD471" s="17">
        <v>0</v>
      </c>
      <c r="DE471" s="17">
        <v>0</v>
      </c>
      <c r="DF471" s="17">
        <v>0</v>
      </c>
      <c r="DG471" s="17">
        <v>0</v>
      </c>
      <c r="DH471" s="17">
        <v>0</v>
      </c>
      <c r="DI471" s="17">
        <v>0</v>
      </c>
      <c r="DJ471" s="17">
        <v>0</v>
      </c>
      <c r="DK471" s="17">
        <v>0</v>
      </c>
      <c r="DL471" s="17">
        <v>0</v>
      </c>
      <c r="DM471" s="17">
        <v>0</v>
      </c>
      <c r="DN471" s="17">
        <v>0</v>
      </c>
      <c r="DO471" s="17">
        <v>0</v>
      </c>
      <c r="DP471" s="17">
        <v>0</v>
      </c>
      <c r="DQ471" s="17">
        <v>0</v>
      </c>
      <c r="DR471" s="17">
        <v>0</v>
      </c>
      <c r="DS471" s="17">
        <v>0</v>
      </c>
      <c r="DT471" s="17">
        <v>0</v>
      </c>
      <c r="DU471" s="17">
        <v>0</v>
      </c>
      <c r="DV471" s="17">
        <v>0</v>
      </c>
      <c r="DW471" s="17">
        <v>0</v>
      </c>
      <c r="DX471" s="17">
        <v>0</v>
      </c>
      <c r="DY471" s="17">
        <v>0</v>
      </c>
      <c r="DZ471" s="17">
        <v>0</v>
      </c>
      <c r="EA471" s="17">
        <v>0</v>
      </c>
      <c r="EB471" s="17">
        <v>0</v>
      </c>
      <c r="EC471" s="17">
        <v>0</v>
      </c>
      <c r="ED471" s="17">
        <v>0</v>
      </c>
      <c r="EE471" s="17">
        <v>0</v>
      </c>
      <c r="EF471" s="17">
        <v>0</v>
      </c>
      <c r="EG471" s="17">
        <v>0</v>
      </c>
      <c r="EH471" s="17">
        <v>0</v>
      </c>
      <c r="EI471" s="17">
        <v>0</v>
      </c>
      <c r="EJ471" s="17">
        <v>0</v>
      </c>
      <c r="EK471" s="17">
        <v>0</v>
      </c>
      <c r="EL471" s="17">
        <v>0</v>
      </c>
      <c r="EM471" s="17">
        <v>0</v>
      </c>
      <c r="EN471" s="17">
        <v>0</v>
      </c>
      <c r="EO471" s="17">
        <v>0</v>
      </c>
      <c r="EP471" s="17">
        <v>0</v>
      </c>
      <c r="EQ471" s="17">
        <v>0</v>
      </c>
      <c r="ER471" s="17">
        <v>0</v>
      </c>
      <c r="ES471" s="17">
        <v>0</v>
      </c>
      <c r="ET471" s="17">
        <v>0</v>
      </c>
      <c r="EU471" s="17">
        <v>0</v>
      </c>
      <c r="EV471" s="17">
        <v>0</v>
      </c>
      <c r="EW471" s="17">
        <v>0</v>
      </c>
      <c r="EX471" s="17">
        <v>0</v>
      </c>
      <c r="EY471" s="17">
        <v>0</v>
      </c>
      <c r="EZ471" s="17">
        <v>0</v>
      </c>
      <c r="FA471" s="17">
        <v>0</v>
      </c>
      <c r="FB471" s="17">
        <v>0</v>
      </c>
      <c r="FC471" s="17">
        <v>0</v>
      </c>
      <c r="FD471" s="17">
        <v>0</v>
      </c>
      <c r="FE471" s="17">
        <v>0</v>
      </c>
      <c r="FF471" s="17">
        <v>0</v>
      </c>
      <c r="FG471" s="17">
        <v>0</v>
      </c>
      <c r="FH471" s="17">
        <v>0</v>
      </c>
      <c r="FI471" s="17">
        <v>0</v>
      </c>
      <c r="FJ471" s="17">
        <v>0</v>
      </c>
      <c r="FK471" s="17">
        <v>0</v>
      </c>
      <c r="FL471" s="17">
        <v>0</v>
      </c>
      <c r="FM471" s="17">
        <v>0</v>
      </c>
      <c r="FN471" s="17">
        <v>0</v>
      </c>
      <c r="FO471" s="17">
        <v>0</v>
      </c>
      <c r="FP471" s="17">
        <v>0</v>
      </c>
      <c r="FQ471" s="17">
        <v>0</v>
      </c>
      <c r="FR471" s="17">
        <v>0</v>
      </c>
      <c r="FS471" s="17">
        <v>0</v>
      </c>
      <c r="FT471" s="17">
        <v>0</v>
      </c>
      <c r="FU471" s="17">
        <v>0</v>
      </c>
      <c r="FV471" s="17">
        <v>0</v>
      </c>
      <c r="FW471" s="17">
        <v>0</v>
      </c>
      <c r="FX471" s="17">
        <v>0</v>
      </c>
      <c r="FY471" s="17">
        <v>0</v>
      </c>
      <c r="FZ471" s="17">
        <v>0</v>
      </c>
      <c r="GA471" s="17">
        <v>0</v>
      </c>
      <c r="GB471" s="17">
        <v>0</v>
      </c>
      <c r="GC471" s="17">
        <v>0</v>
      </c>
      <c r="GD471" s="17">
        <v>0</v>
      </c>
      <c r="GE471" s="17">
        <v>0</v>
      </c>
      <c r="GF471" s="17">
        <v>0</v>
      </c>
      <c r="GG471" s="17">
        <v>0</v>
      </c>
      <c r="GH471" s="17">
        <v>0</v>
      </c>
      <c r="GI471" s="17">
        <v>0</v>
      </c>
      <c r="GJ471" s="17">
        <v>0</v>
      </c>
      <c r="GK471" s="17">
        <v>0</v>
      </c>
      <c r="GL471" s="17">
        <v>0</v>
      </c>
      <c r="GM471" s="17">
        <v>0</v>
      </c>
      <c r="GN471" s="17">
        <v>0</v>
      </c>
      <c r="GO471" s="17">
        <v>0</v>
      </c>
      <c r="GP471" s="17">
        <v>0</v>
      </c>
      <c r="GQ471" s="17">
        <v>0</v>
      </c>
      <c r="GR471" s="17">
        <v>0</v>
      </c>
      <c r="GS471" s="17">
        <v>0</v>
      </c>
      <c r="GT471" s="17">
        <v>0</v>
      </c>
      <c r="GU471" s="17">
        <v>0</v>
      </c>
      <c r="GV471" s="17">
        <v>0</v>
      </c>
      <c r="GW471" s="17">
        <v>0</v>
      </c>
      <c r="GX471" s="17">
        <v>0</v>
      </c>
      <c r="GY471" s="17">
        <v>0</v>
      </c>
      <c r="GZ471" s="17">
        <v>0</v>
      </c>
      <c r="HA471" s="17">
        <v>0</v>
      </c>
      <c r="HB471" s="17">
        <v>0</v>
      </c>
      <c r="HC471" s="17">
        <v>0</v>
      </c>
      <c r="HD471" s="17">
        <v>0</v>
      </c>
      <c r="HE471" s="17">
        <v>0</v>
      </c>
      <c r="HF471" s="17">
        <v>0</v>
      </c>
      <c r="HG471" s="17">
        <v>0</v>
      </c>
      <c r="HH471" s="17">
        <v>0</v>
      </c>
      <c r="HI471" s="17">
        <v>0</v>
      </c>
      <c r="HJ471" s="17">
        <v>0</v>
      </c>
      <c r="HK471" s="17">
        <v>0</v>
      </c>
      <c r="HL471" s="17">
        <v>0</v>
      </c>
      <c r="HM471" s="17">
        <v>0</v>
      </c>
      <c r="HN471" s="17">
        <v>0</v>
      </c>
      <c r="HO471" s="17">
        <v>0</v>
      </c>
      <c r="HP471" s="17">
        <v>0</v>
      </c>
      <c r="HQ471" s="17">
        <v>0</v>
      </c>
      <c r="HR471" s="17">
        <v>0</v>
      </c>
      <c r="HS471" s="17">
        <v>0</v>
      </c>
      <c r="HT471" s="17">
        <v>0</v>
      </c>
      <c r="HU471" s="17">
        <v>0</v>
      </c>
      <c r="HV471" s="17">
        <v>0</v>
      </c>
      <c r="HW471" s="17">
        <v>0</v>
      </c>
      <c r="HX471" s="17">
        <v>0</v>
      </c>
      <c r="HY471" s="17">
        <v>0</v>
      </c>
      <c r="HZ471" s="17">
        <v>0</v>
      </c>
      <c r="IA471" s="17">
        <v>0</v>
      </c>
      <c r="IB471" s="17">
        <v>0</v>
      </c>
      <c r="IC471" s="17">
        <v>0</v>
      </c>
      <c r="ID471" s="17">
        <v>0</v>
      </c>
      <c r="IE471" s="17">
        <v>0</v>
      </c>
      <c r="IF471" s="17">
        <v>0</v>
      </c>
      <c r="IG471" s="17">
        <v>0</v>
      </c>
      <c r="IH471" s="17">
        <v>0</v>
      </c>
      <c r="II471" s="17">
        <v>0</v>
      </c>
      <c r="IJ471" s="17">
        <v>0</v>
      </c>
      <c r="IK471" s="17">
        <v>0</v>
      </c>
      <c r="IL471" s="17">
        <v>0</v>
      </c>
      <c r="IM471" s="17">
        <v>0</v>
      </c>
      <c r="IN471" s="17">
        <v>0</v>
      </c>
      <c r="IO471" s="17">
        <v>0</v>
      </c>
      <c r="IP471" s="17">
        <v>0</v>
      </c>
      <c r="IQ471" s="17">
        <v>0</v>
      </c>
      <c r="IR471" s="17">
        <v>0</v>
      </c>
      <c r="IS471" s="17">
        <v>0</v>
      </c>
      <c r="IT471" s="17">
        <v>0</v>
      </c>
      <c r="IU471" s="17">
        <v>0</v>
      </c>
      <c r="IV471" s="17">
        <v>0</v>
      </c>
      <c r="IW471" s="17">
        <v>0</v>
      </c>
      <c r="IX471" s="17">
        <v>0</v>
      </c>
      <c r="IY471" s="17">
        <v>0</v>
      </c>
      <c r="IZ471" s="17">
        <v>0</v>
      </c>
      <c r="JA471" s="17">
        <v>0</v>
      </c>
      <c r="JB471" s="17">
        <v>0</v>
      </c>
      <c r="JC471" s="17">
        <v>0</v>
      </c>
      <c r="JD471" s="17">
        <v>0</v>
      </c>
      <c r="JE471" s="17">
        <v>0</v>
      </c>
      <c r="JF471" s="17">
        <v>0</v>
      </c>
      <c r="JG471" s="17">
        <v>0</v>
      </c>
      <c r="JH471" s="17">
        <v>0</v>
      </c>
      <c r="JI471" s="17">
        <v>0</v>
      </c>
      <c r="JJ471" s="17">
        <v>0</v>
      </c>
      <c r="JK471" s="17">
        <v>0</v>
      </c>
      <c r="JL471" s="17">
        <v>0</v>
      </c>
      <c r="JM471" s="17">
        <v>0</v>
      </c>
      <c r="JN471" s="17">
        <v>0</v>
      </c>
      <c r="JO471" s="17">
        <v>0</v>
      </c>
      <c r="JP471" s="17">
        <v>0</v>
      </c>
      <c r="JQ471" s="17">
        <v>0</v>
      </c>
      <c r="JR471" s="17">
        <v>0</v>
      </c>
      <c r="JS471" s="17">
        <v>0</v>
      </c>
      <c r="JT471" s="17">
        <v>0</v>
      </c>
      <c r="JU471" s="17">
        <v>0</v>
      </c>
      <c r="JV471" s="17">
        <v>0</v>
      </c>
      <c r="JW471" s="17">
        <v>0</v>
      </c>
      <c r="JX471" s="17">
        <v>0</v>
      </c>
      <c r="JY471" s="17">
        <v>0</v>
      </c>
    </row>
    <row r="472" spans="1:285" x14ac:dyDescent="0.15">
      <c r="A472" s="17" t="s">
        <v>435</v>
      </c>
      <c r="B472" s="17" t="s">
        <v>436</v>
      </c>
      <c r="C472" s="17">
        <v>0</v>
      </c>
      <c r="D472" s="17">
        <v>0</v>
      </c>
      <c r="E472" s="17">
        <v>0</v>
      </c>
      <c r="F472" s="17">
        <v>0</v>
      </c>
      <c r="G472" s="17">
        <v>0</v>
      </c>
      <c r="H472" s="17">
        <v>0</v>
      </c>
      <c r="I472" s="17">
        <v>17.489999999999998</v>
      </c>
      <c r="J472" s="17">
        <v>17.489999999999998</v>
      </c>
      <c r="K472" s="17">
        <v>17.489999999999998</v>
      </c>
      <c r="L472" s="17">
        <v>17.489999999999998</v>
      </c>
      <c r="M472" s="17">
        <v>17.489999999999998</v>
      </c>
      <c r="N472" s="17">
        <v>17.600000000000001</v>
      </c>
      <c r="O472" s="17">
        <v>17.600000000000001</v>
      </c>
      <c r="P472" s="17">
        <v>17.579999999999998</v>
      </c>
      <c r="Q472" s="17">
        <v>17.579999999999998</v>
      </c>
      <c r="R472" s="17">
        <v>17.52</v>
      </c>
      <c r="S472" s="17">
        <v>17.510000000000002</v>
      </c>
      <c r="T472" s="17">
        <v>17.510000000000002</v>
      </c>
      <c r="U472" s="17">
        <v>17.55</v>
      </c>
      <c r="V472" s="17">
        <v>17.53</v>
      </c>
      <c r="W472" s="17">
        <v>17.5</v>
      </c>
      <c r="X472" s="17">
        <v>17.47</v>
      </c>
      <c r="Y472" s="17">
        <v>17.46</v>
      </c>
      <c r="Z472" s="17">
        <v>17.43</v>
      </c>
      <c r="AA472" s="17">
        <v>17.45</v>
      </c>
      <c r="AB472" s="17">
        <v>0</v>
      </c>
      <c r="AC472" s="17">
        <v>0</v>
      </c>
      <c r="AD472" s="17">
        <v>0</v>
      </c>
      <c r="AE472" s="17">
        <v>0</v>
      </c>
      <c r="AF472" s="17">
        <v>0</v>
      </c>
      <c r="AG472" s="17">
        <v>0</v>
      </c>
      <c r="AH472" s="17">
        <v>0</v>
      </c>
      <c r="AI472" s="17">
        <v>0</v>
      </c>
      <c r="AJ472" s="17">
        <v>0</v>
      </c>
      <c r="AK472" s="17">
        <v>0</v>
      </c>
      <c r="AL472" s="17">
        <v>0</v>
      </c>
      <c r="AM472" s="17">
        <v>0</v>
      </c>
      <c r="AN472" s="17">
        <v>0</v>
      </c>
      <c r="AO472" s="17">
        <v>0</v>
      </c>
      <c r="AP472" s="17">
        <v>0</v>
      </c>
      <c r="AQ472" s="17">
        <v>0</v>
      </c>
      <c r="AR472" s="17">
        <v>0</v>
      </c>
      <c r="AS472" s="17">
        <v>0</v>
      </c>
      <c r="AT472" s="17">
        <v>0</v>
      </c>
      <c r="AU472" s="17">
        <v>0</v>
      </c>
      <c r="AV472" s="17">
        <v>0</v>
      </c>
      <c r="AW472" s="17">
        <v>0</v>
      </c>
      <c r="AX472" s="17">
        <v>0</v>
      </c>
      <c r="AY472" s="17">
        <v>0</v>
      </c>
      <c r="AZ472" s="17">
        <v>0</v>
      </c>
      <c r="BA472" s="17">
        <v>0</v>
      </c>
      <c r="BB472" s="17">
        <v>0</v>
      </c>
      <c r="BC472" s="17">
        <v>0</v>
      </c>
      <c r="BD472" s="17">
        <v>0</v>
      </c>
      <c r="BE472" s="17">
        <v>0</v>
      </c>
      <c r="BF472" s="17">
        <v>0</v>
      </c>
      <c r="BG472" s="17">
        <v>0</v>
      </c>
      <c r="BH472" s="17">
        <v>0</v>
      </c>
      <c r="BI472" s="17">
        <v>0</v>
      </c>
      <c r="BJ472" s="17">
        <v>0</v>
      </c>
      <c r="BK472" s="17">
        <v>0</v>
      </c>
      <c r="BL472" s="17">
        <v>0</v>
      </c>
      <c r="BM472" s="17">
        <v>0</v>
      </c>
      <c r="BN472" s="17">
        <v>0</v>
      </c>
      <c r="BO472" s="17">
        <v>0</v>
      </c>
      <c r="BP472" s="17">
        <v>0</v>
      </c>
      <c r="BQ472" s="17">
        <v>0</v>
      </c>
      <c r="BR472" s="17">
        <v>0</v>
      </c>
      <c r="BS472" s="17">
        <v>0</v>
      </c>
      <c r="BT472" s="17">
        <v>0</v>
      </c>
      <c r="BU472" s="17">
        <v>0</v>
      </c>
      <c r="BV472" s="17">
        <v>0</v>
      </c>
      <c r="BW472" s="17">
        <v>0</v>
      </c>
      <c r="BX472" s="17">
        <v>0</v>
      </c>
      <c r="BY472" s="17">
        <v>0</v>
      </c>
      <c r="BZ472" s="17">
        <v>0</v>
      </c>
      <c r="CA472" s="17">
        <v>0</v>
      </c>
      <c r="CB472" s="17">
        <v>0</v>
      </c>
      <c r="CC472" s="17">
        <v>0</v>
      </c>
      <c r="CD472" s="17">
        <v>0</v>
      </c>
      <c r="CE472" s="17">
        <v>0</v>
      </c>
      <c r="CF472" s="17">
        <v>0</v>
      </c>
      <c r="CG472" s="17">
        <v>0</v>
      </c>
      <c r="CH472" s="17">
        <v>0</v>
      </c>
      <c r="CI472" s="17">
        <v>0</v>
      </c>
      <c r="CJ472" s="17">
        <v>0</v>
      </c>
      <c r="CK472" s="17">
        <v>0</v>
      </c>
      <c r="CL472" s="17">
        <v>0</v>
      </c>
      <c r="CM472" s="17">
        <v>0</v>
      </c>
      <c r="CN472" s="17">
        <v>0</v>
      </c>
      <c r="CO472" s="17">
        <v>0</v>
      </c>
      <c r="CP472" s="17">
        <v>0</v>
      </c>
      <c r="CQ472" s="17">
        <v>0</v>
      </c>
      <c r="CR472" s="17">
        <v>0</v>
      </c>
      <c r="CS472" s="17">
        <v>0</v>
      </c>
      <c r="CT472" s="17">
        <v>0</v>
      </c>
      <c r="CU472" s="17">
        <v>0</v>
      </c>
      <c r="CV472" s="17">
        <v>0</v>
      </c>
      <c r="CW472" s="17">
        <v>0</v>
      </c>
      <c r="CX472" s="17">
        <v>0</v>
      </c>
      <c r="CY472" s="17">
        <v>0</v>
      </c>
      <c r="CZ472" s="17">
        <v>0</v>
      </c>
      <c r="DA472" s="17">
        <v>0</v>
      </c>
      <c r="DB472" s="17">
        <v>0</v>
      </c>
      <c r="DC472" s="17">
        <v>0</v>
      </c>
      <c r="DD472" s="17">
        <v>0</v>
      </c>
      <c r="DE472" s="17">
        <v>0</v>
      </c>
      <c r="DF472" s="17">
        <v>0</v>
      </c>
      <c r="DG472" s="17">
        <v>0</v>
      </c>
      <c r="DH472" s="17">
        <v>0</v>
      </c>
      <c r="DI472" s="17">
        <v>0</v>
      </c>
      <c r="DJ472" s="17">
        <v>0</v>
      </c>
      <c r="DK472" s="17">
        <v>0</v>
      </c>
      <c r="DL472" s="17">
        <v>0</v>
      </c>
      <c r="DM472" s="17">
        <v>0</v>
      </c>
      <c r="DN472" s="17">
        <v>0</v>
      </c>
      <c r="DO472" s="17">
        <v>0</v>
      </c>
      <c r="DP472" s="17">
        <v>0</v>
      </c>
      <c r="DQ472" s="17">
        <v>0</v>
      </c>
      <c r="DR472" s="17">
        <v>0</v>
      </c>
      <c r="DS472" s="17">
        <v>0</v>
      </c>
      <c r="DT472" s="17">
        <v>0</v>
      </c>
      <c r="DU472" s="17">
        <v>0</v>
      </c>
      <c r="DV472" s="17">
        <v>0</v>
      </c>
      <c r="DW472" s="17">
        <v>0</v>
      </c>
      <c r="DX472" s="17">
        <v>0</v>
      </c>
      <c r="DY472" s="17">
        <v>0</v>
      </c>
      <c r="DZ472" s="17">
        <v>0</v>
      </c>
      <c r="EA472" s="17">
        <v>0</v>
      </c>
      <c r="EB472" s="17">
        <v>0</v>
      </c>
      <c r="EC472" s="17">
        <v>0</v>
      </c>
      <c r="ED472" s="17">
        <v>0</v>
      </c>
      <c r="EE472" s="17">
        <v>0</v>
      </c>
      <c r="EF472" s="17">
        <v>0</v>
      </c>
      <c r="EG472" s="17">
        <v>0</v>
      </c>
      <c r="EH472" s="17">
        <v>0</v>
      </c>
      <c r="EI472" s="17">
        <v>0</v>
      </c>
      <c r="EJ472" s="17">
        <v>0</v>
      </c>
      <c r="EK472" s="17">
        <v>0</v>
      </c>
      <c r="EL472" s="17">
        <v>0</v>
      </c>
      <c r="EM472" s="17">
        <v>0</v>
      </c>
      <c r="EN472" s="17">
        <v>0</v>
      </c>
      <c r="EO472" s="17">
        <v>0</v>
      </c>
      <c r="EP472" s="17">
        <v>0</v>
      </c>
      <c r="EQ472" s="17">
        <v>0</v>
      </c>
      <c r="ER472" s="17">
        <v>0</v>
      </c>
      <c r="ES472" s="17">
        <v>0</v>
      </c>
      <c r="ET472" s="17">
        <v>0</v>
      </c>
      <c r="EU472" s="17">
        <v>0</v>
      </c>
      <c r="EV472" s="17">
        <v>0</v>
      </c>
      <c r="EW472" s="17">
        <v>0</v>
      </c>
      <c r="EX472" s="17">
        <v>0</v>
      </c>
      <c r="EY472" s="17">
        <v>0</v>
      </c>
      <c r="EZ472" s="17">
        <v>0</v>
      </c>
      <c r="FA472" s="17">
        <v>0</v>
      </c>
      <c r="FB472" s="17">
        <v>0</v>
      </c>
      <c r="FC472" s="17">
        <v>0</v>
      </c>
      <c r="FD472" s="17">
        <v>0</v>
      </c>
      <c r="FE472" s="17">
        <v>0</v>
      </c>
      <c r="FF472" s="17">
        <v>0</v>
      </c>
      <c r="FG472" s="17">
        <v>0</v>
      </c>
      <c r="FH472" s="17">
        <v>0</v>
      </c>
      <c r="FI472" s="17">
        <v>0</v>
      </c>
      <c r="FJ472" s="17">
        <v>0</v>
      </c>
      <c r="FK472" s="17">
        <v>0</v>
      </c>
      <c r="FL472" s="17">
        <v>0</v>
      </c>
      <c r="FM472" s="17">
        <v>0</v>
      </c>
      <c r="FN472" s="17">
        <v>0</v>
      </c>
      <c r="FO472" s="17">
        <v>0</v>
      </c>
      <c r="FP472" s="17">
        <v>0</v>
      </c>
      <c r="FQ472" s="17">
        <v>0</v>
      </c>
      <c r="FR472" s="17">
        <v>0</v>
      </c>
      <c r="FS472" s="17">
        <v>0</v>
      </c>
      <c r="FT472" s="17">
        <v>0</v>
      </c>
      <c r="FU472" s="17">
        <v>0</v>
      </c>
      <c r="FV472" s="17">
        <v>0</v>
      </c>
      <c r="FW472" s="17">
        <v>0</v>
      </c>
      <c r="FX472" s="17">
        <v>0</v>
      </c>
      <c r="FY472" s="17">
        <v>0</v>
      </c>
      <c r="FZ472" s="17">
        <v>0</v>
      </c>
      <c r="GA472" s="17">
        <v>0</v>
      </c>
      <c r="GB472" s="17">
        <v>0</v>
      </c>
      <c r="GC472" s="17">
        <v>0</v>
      </c>
      <c r="GD472" s="17">
        <v>0</v>
      </c>
      <c r="GE472" s="17">
        <v>0</v>
      </c>
      <c r="GF472" s="17">
        <v>0</v>
      </c>
      <c r="GG472" s="17">
        <v>0</v>
      </c>
      <c r="GH472" s="17">
        <v>0</v>
      </c>
      <c r="GI472" s="17">
        <v>0</v>
      </c>
      <c r="GJ472" s="17">
        <v>0</v>
      </c>
      <c r="GK472" s="17">
        <v>0</v>
      </c>
      <c r="GL472" s="17">
        <v>0</v>
      </c>
      <c r="GM472" s="17">
        <v>0</v>
      </c>
      <c r="GN472" s="17">
        <v>0</v>
      </c>
      <c r="GO472" s="17">
        <v>0</v>
      </c>
      <c r="GP472" s="17">
        <v>0</v>
      </c>
      <c r="GQ472" s="17">
        <v>0</v>
      </c>
      <c r="GR472" s="17">
        <v>0</v>
      </c>
      <c r="GS472" s="17">
        <v>0</v>
      </c>
      <c r="GT472" s="17">
        <v>0</v>
      </c>
      <c r="GU472" s="17">
        <v>0</v>
      </c>
      <c r="GV472" s="17">
        <v>0</v>
      </c>
      <c r="GW472" s="17">
        <v>0</v>
      </c>
      <c r="GX472" s="17">
        <v>0</v>
      </c>
      <c r="GY472" s="17">
        <v>0</v>
      </c>
      <c r="GZ472" s="17">
        <v>0</v>
      </c>
      <c r="HA472" s="17">
        <v>0</v>
      </c>
      <c r="HB472" s="17">
        <v>0</v>
      </c>
      <c r="HC472" s="17">
        <v>0</v>
      </c>
      <c r="HD472" s="17">
        <v>0</v>
      </c>
      <c r="HE472" s="17">
        <v>0</v>
      </c>
      <c r="HF472" s="17">
        <v>0</v>
      </c>
      <c r="HG472" s="17">
        <v>0</v>
      </c>
      <c r="HH472" s="17">
        <v>0</v>
      </c>
      <c r="HI472" s="17">
        <v>0</v>
      </c>
      <c r="HJ472" s="17">
        <v>0</v>
      </c>
      <c r="HK472" s="17">
        <v>0</v>
      </c>
      <c r="HL472" s="17">
        <v>0</v>
      </c>
      <c r="HM472" s="17">
        <v>0</v>
      </c>
      <c r="HN472" s="17">
        <v>0</v>
      </c>
      <c r="HO472" s="17">
        <v>0</v>
      </c>
      <c r="HP472" s="17">
        <v>0</v>
      </c>
      <c r="HQ472" s="17">
        <v>0</v>
      </c>
      <c r="HR472" s="17">
        <v>0</v>
      </c>
      <c r="HS472" s="17">
        <v>0</v>
      </c>
      <c r="HT472" s="17">
        <v>0</v>
      </c>
      <c r="HU472" s="17">
        <v>0</v>
      </c>
      <c r="HV472" s="17">
        <v>0</v>
      </c>
      <c r="HW472" s="17">
        <v>0</v>
      </c>
      <c r="HX472" s="17">
        <v>0</v>
      </c>
      <c r="HY472" s="17">
        <v>0</v>
      </c>
      <c r="HZ472" s="17">
        <v>0</v>
      </c>
      <c r="IA472" s="17">
        <v>0</v>
      </c>
      <c r="IB472" s="17">
        <v>0</v>
      </c>
      <c r="IC472" s="17">
        <v>0</v>
      </c>
      <c r="ID472" s="17">
        <v>0</v>
      </c>
      <c r="IE472" s="17">
        <v>0</v>
      </c>
      <c r="IF472" s="17">
        <v>0</v>
      </c>
      <c r="IG472" s="17">
        <v>0</v>
      </c>
      <c r="IH472" s="17">
        <v>0</v>
      </c>
      <c r="II472" s="17">
        <v>0</v>
      </c>
      <c r="IJ472" s="17">
        <v>0</v>
      </c>
      <c r="IK472" s="17">
        <v>0</v>
      </c>
      <c r="IL472" s="17">
        <v>0</v>
      </c>
      <c r="IM472" s="17">
        <v>0</v>
      </c>
      <c r="IN472" s="17">
        <v>0</v>
      </c>
      <c r="IO472" s="17">
        <v>0</v>
      </c>
      <c r="IP472" s="17">
        <v>0</v>
      </c>
      <c r="IQ472" s="17">
        <v>0</v>
      </c>
      <c r="IR472" s="17">
        <v>0</v>
      </c>
      <c r="IS472" s="17">
        <v>0</v>
      </c>
      <c r="IT472" s="17">
        <v>0</v>
      </c>
      <c r="IU472" s="17">
        <v>0</v>
      </c>
      <c r="IV472" s="17">
        <v>0</v>
      </c>
      <c r="IW472" s="17">
        <v>0</v>
      </c>
      <c r="IX472" s="17">
        <v>0</v>
      </c>
      <c r="IY472" s="17">
        <v>0</v>
      </c>
      <c r="IZ472" s="17">
        <v>0</v>
      </c>
      <c r="JA472" s="17">
        <v>0</v>
      </c>
      <c r="JB472" s="17">
        <v>0</v>
      </c>
      <c r="JC472" s="17">
        <v>0</v>
      </c>
      <c r="JD472" s="17">
        <v>0</v>
      </c>
      <c r="JE472" s="17">
        <v>0</v>
      </c>
      <c r="JF472" s="17">
        <v>0</v>
      </c>
      <c r="JG472" s="17">
        <v>0</v>
      </c>
      <c r="JH472" s="17">
        <v>0</v>
      </c>
      <c r="JI472" s="17">
        <v>0</v>
      </c>
      <c r="JJ472" s="17">
        <v>0</v>
      </c>
      <c r="JK472" s="17">
        <v>0</v>
      </c>
      <c r="JL472" s="17">
        <v>0</v>
      </c>
      <c r="JM472" s="17">
        <v>0</v>
      </c>
      <c r="JN472" s="17">
        <v>0</v>
      </c>
      <c r="JO472" s="17">
        <v>0</v>
      </c>
      <c r="JP472" s="17">
        <v>0</v>
      </c>
      <c r="JQ472" s="17">
        <v>0</v>
      </c>
      <c r="JR472" s="17">
        <v>0</v>
      </c>
      <c r="JS472" s="17">
        <v>0</v>
      </c>
      <c r="JT472" s="17">
        <v>0</v>
      </c>
      <c r="JU472" s="17">
        <v>0</v>
      </c>
      <c r="JV472" s="17">
        <v>0</v>
      </c>
      <c r="JW472" s="17">
        <v>0</v>
      </c>
      <c r="JX472" s="17">
        <v>0</v>
      </c>
      <c r="JY472" s="17">
        <v>0</v>
      </c>
    </row>
    <row r="473" spans="1:285" x14ac:dyDescent="0.15">
      <c r="A473" s="17" t="s">
        <v>369</v>
      </c>
      <c r="B473" s="17" t="s">
        <v>370</v>
      </c>
      <c r="C473" s="17">
        <v>0</v>
      </c>
      <c r="D473" s="17">
        <v>0</v>
      </c>
      <c r="E473" s="17">
        <v>0</v>
      </c>
      <c r="F473" s="17">
        <v>0</v>
      </c>
      <c r="G473" s="17">
        <v>0</v>
      </c>
      <c r="H473" s="17">
        <v>0</v>
      </c>
      <c r="I473" s="17">
        <v>26</v>
      </c>
      <c r="J473" s="17">
        <v>26</v>
      </c>
      <c r="K473" s="17">
        <v>26</v>
      </c>
      <c r="L473" s="17">
        <v>26</v>
      </c>
      <c r="M473" s="17">
        <v>26</v>
      </c>
      <c r="N473" s="17">
        <v>26.15</v>
      </c>
      <c r="O473" s="17">
        <v>25.87</v>
      </c>
      <c r="P473" s="17">
        <v>25.95</v>
      </c>
      <c r="Q473" s="17">
        <v>26.39</v>
      </c>
      <c r="R473" s="17">
        <v>26.31</v>
      </c>
      <c r="S473" s="17">
        <v>26.53</v>
      </c>
      <c r="T473" s="17">
        <v>26.5</v>
      </c>
      <c r="U473" s="17">
        <v>26.68</v>
      </c>
      <c r="V473" s="17">
        <v>26.85</v>
      </c>
      <c r="W473" s="17">
        <v>26.8</v>
      </c>
      <c r="X473" s="17">
        <v>27.03</v>
      </c>
      <c r="Y473" s="17">
        <v>27.06</v>
      </c>
      <c r="Z473" s="17">
        <v>27.34</v>
      </c>
      <c r="AA473" s="17">
        <v>27.51</v>
      </c>
      <c r="AB473" s="17">
        <v>0</v>
      </c>
      <c r="AC473" s="17">
        <v>0</v>
      </c>
      <c r="AD473" s="17">
        <v>0</v>
      </c>
      <c r="AE473" s="17">
        <v>0</v>
      </c>
      <c r="AF473" s="17">
        <v>0</v>
      </c>
      <c r="AG473" s="17">
        <v>0</v>
      </c>
      <c r="AH473" s="17">
        <v>0</v>
      </c>
      <c r="AI473" s="17">
        <v>0</v>
      </c>
      <c r="AJ473" s="17">
        <v>0</v>
      </c>
      <c r="AK473" s="17">
        <v>0</v>
      </c>
      <c r="AL473" s="17">
        <v>0</v>
      </c>
      <c r="AM473" s="17">
        <v>0</v>
      </c>
      <c r="AN473" s="17">
        <v>0</v>
      </c>
      <c r="AO473" s="17">
        <v>0</v>
      </c>
      <c r="AP473" s="17">
        <v>0</v>
      </c>
      <c r="AQ473" s="17">
        <v>0</v>
      </c>
      <c r="AR473" s="17">
        <v>0</v>
      </c>
      <c r="AS473" s="17">
        <v>0</v>
      </c>
      <c r="AT473" s="17">
        <v>0</v>
      </c>
      <c r="AU473" s="17">
        <v>0</v>
      </c>
      <c r="AV473" s="17">
        <v>0</v>
      </c>
      <c r="AW473" s="17">
        <v>0</v>
      </c>
      <c r="AX473" s="17">
        <v>0</v>
      </c>
      <c r="AY473" s="17">
        <v>0</v>
      </c>
      <c r="AZ473" s="17">
        <v>0</v>
      </c>
      <c r="BA473" s="17">
        <v>0</v>
      </c>
      <c r="BB473" s="17">
        <v>0</v>
      </c>
      <c r="BC473" s="17">
        <v>0</v>
      </c>
      <c r="BD473" s="17">
        <v>0</v>
      </c>
      <c r="BE473" s="17">
        <v>0</v>
      </c>
      <c r="BF473" s="17">
        <v>0</v>
      </c>
      <c r="BG473" s="17">
        <v>0</v>
      </c>
      <c r="BH473" s="17">
        <v>0</v>
      </c>
      <c r="BI473" s="17">
        <v>0</v>
      </c>
      <c r="BJ473" s="17">
        <v>0</v>
      </c>
      <c r="BK473" s="17">
        <v>0</v>
      </c>
      <c r="BL473" s="17">
        <v>0</v>
      </c>
      <c r="BM473" s="17">
        <v>0</v>
      </c>
      <c r="BN473" s="17">
        <v>0</v>
      </c>
      <c r="BO473" s="17">
        <v>0</v>
      </c>
      <c r="BP473" s="17">
        <v>0</v>
      </c>
      <c r="BQ473" s="17">
        <v>0</v>
      </c>
      <c r="BR473" s="17">
        <v>0</v>
      </c>
      <c r="BS473" s="17">
        <v>0</v>
      </c>
      <c r="BT473" s="17">
        <v>0</v>
      </c>
      <c r="BU473" s="17">
        <v>0</v>
      </c>
      <c r="BV473" s="17">
        <v>0</v>
      </c>
      <c r="BW473" s="17">
        <v>0</v>
      </c>
      <c r="BX473" s="17">
        <v>0</v>
      </c>
      <c r="BY473" s="17">
        <v>0</v>
      </c>
      <c r="BZ473" s="17">
        <v>0</v>
      </c>
      <c r="CA473" s="17">
        <v>0</v>
      </c>
      <c r="CB473" s="17">
        <v>0</v>
      </c>
      <c r="CC473" s="17">
        <v>0</v>
      </c>
      <c r="CD473" s="17">
        <v>0</v>
      </c>
      <c r="CE473" s="17">
        <v>0</v>
      </c>
      <c r="CF473" s="17">
        <v>0</v>
      </c>
      <c r="CG473" s="17">
        <v>0</v>
      </c>
      <c r="CH473" s="17">
        <v>0</v>
      </c>
      <c r="CI473" s="17">
        <v>0</v>
      </c>
      <c r="CJ473" s="17">
        <v>0</v>
      </c>
      <c r="CK473" s="17">
        <v>0</v>
      </c>
      <c r="CL473" s="17">
        <v>0</v>
      </c>
      <c r="CM473" s="17">
        <v>0</v>
      </c>
      <c r="CN473" s="17">
        <v>0</v>
      </c>
      <c r="CO473" s="17">
        <v>0</v>
      </c>
      <c r="CP473" s="17">
        <v>0</v>
      </c>
      <c r="CQ473" s="17">
        <v>0</v>
      </c>
      <c r="CR473" s="17">
        <v>0</v>
      </c>
      <c r="CS473" s="17">
        <v>0</v>
      </c>
      <c r="CT473" s="17">
        <v>0</v>
      </c>
      <c r="CU473" s="17">
        <v>0</v>
      </c>
      <c r="CV473" s="17">
        <v>0</v>
      </c>
      <c r="CW473" s="17">
        <v>0</v>
      </c>
      <c r="CX473" s="17">
        <v>0</v>
      </c>
      <c r="CY473" s="17">
        <v>0</v>
      </c>
      <c r="CZ473" s="17">
        <v>0</v>
      </c>
      <c r="DA473" s="17">
        <v>0</v>
      </c>
      <c r="DB473" s="17">
        <v>0</v>
      </c>
      <c r="DC473" s="17">
        <v>0</v>
      </c>
      <c r="DD473" s="17">
        <v>0</v>
      </c>
      <c r="DE473" s="17">
        <v>0</v>
      </c>
      <c r="DF473" s="17">
        <v>0</v>
      </c>
      <c r="DG473" s="17">
        <v>0</v>
      </c>
      <c r="DH473" s="17">
        <v>0</v>
      </c>
      <c r="DI473" s="17">
        <v>0</v>
      </c>
      <c r="DJ473" s="17">
        <v>0</v>
      </c>
      <c r="DK473" s="17">
        <v>0</v>
      </c>
      <c r="DL473" s="17">
        <v>0</v>
      </c>
      <c r="DM473" s="17">
        <v>0</v>
      </c>
      <c r="DN473" s="17">
        <v>0</v>
      </c>
      <c r="DO473" s="17">
        <v>0</v>
      </c>
      <c r="DP473" s="17">
        <v>0</v>
      </c>
      <c r="DQ473" s="17">
        <v>0</v>
      </c>
      <c r="DR473" s="17">
        <v>0</v>
      </c>
      <c r="DS473" s="17">
        <v>0</v>
      </c>
      <c r="DT473" s="17">
        <v>0</v>
      </c>
      <c r="DU473" s="17">
        <v>0</v>
      </c>
      <c r="DV473" s="17">
        <v>0</v>
      </c>
      <c r="DW473" s="17">
        <v>0</v>
      </c>
      <c r="DX473" s="17">
        <v>0</v>
      </c>
      <c r="DY473" s="17">
        <v>0</v>
      </c>
      <c r="DZ473" s="17">
        <v>0</v>
      </c>
      <c r="EA473" s="17">
        <v>0</v>
      </c>
      <c r="EB473" s="17">
        <v>0</v>
      </c>
      <c r="EC473" s="17">
        <v>0</v>
      </c>
      <c r="ED473" s="17">
        <v>0</v>
      </c>
      <c r="EE473" s="17">
        <v>0</v>
      </c>
      <c r="EF473" s="17">
        <v>0</v>
      </c>
      <c r="EG473" s="17">
        <v>0</v>
      </c>
      <c r="EH473" s="17">
        <v>0</v>
      </c>
      <c r="EI473" s="17">
        <v>0</v>
      </c>
      <c r="EJ473" s="17">
        <v>0</v>
      </c>
      <c r="EK473" s="17">
        <v>0</v>
      </c>
      <c r="EL473" s="17">
        <v>0</v>
      </c>
      <c r="EM473" s="17">
        <v>0</v>
      </c>
      <c r="EN473" s="17">
        <v>0</v>
      </c>
      <c r="EO473" s="17">
        <v>0</v>
      </c>
      <c r="EP473" s="17">
        <v>0</v>
      </c>
      <c r="EQ473" s="17">
        <v>0</v>
      </c>
      <c r="ER473" s="17">
        <v>0</v>
      </c>
      <c r="ES473" s="17">
        <v>0</v>
      </c>
      <c r="ET473" s="17">
        <v>0</v>
      </c>
      <c r="EU473" s="17">
        <v>0</v>
      </c>
      <c r="EV473" s="17">
        <v>0</v>
      </c>
      <c r="EW473" s="17">
        <v>0</v>
      </c>
      <c r="EX473" s="17">
        <v>0</v>
      </c>
      <c r="EY473" s="17">
        <v>0</v>
      </c>
      <c r="EZ473" s="17">
        <v>0</v>
      </c>
      <c r="FA473" s="17">
        <v>0</v>
      </c>
      <c r="FB473" s="17">
        <v>0</v>
      </c>
      <c r="FC473" s="17">
        <v>0</v>
      </c>
      <c r="FD473" s="17">
        <v>0</v>
      </c>
      <c r="FE473" s="17">
        <v>0</v>
      </c>
      <c r="FF473" s="17">
        <v>0</v>
      </c>
      <c r="FG473" s="17">
        <v>0</v>
      </c>
      <c r="FH473" s="17">
        <v>0</v>
      </c>
      <c r="FI473" s="17">
        <v>0</v>
      </c>
      <c r="FJ473" s="17">
        <v>0</v>
      </c>
      <c r="FK473" s="17">
        <v>0</v>
      </c>
      <c r="FL473" s="17">
        <v>0</v>
      </c>
      <c r="FM473" s="17">
        <v>0</v>
      </c>
      <c r="FN473" s="17">
        <v>0</v>
      </c>
      <c r="FO473" s="17">
        <v>0</v>
      </c>
      <c r="FP473" s="17">
        <v>0</v>
      </c>
      <c r="FQ473" s="17">
        <v>0</v>
      </c>
      <c r="FR473" s="17">
        <v>0</v>
      </c>
      <c r="FS473" s="17">
        <v>0</v>
      </c>
      <c r="FT473" s="17">
        <v>0</v>
      </c>
      <c r="FU473" s="17">
        <v>0</v>
      </c>
      <c r="FV473" s="17">
        <v>0</v>
      </c>
      <c r="FW473" s="17">
        <v>0</v>
      </c>
      <c r="FX473" s="17">
        <v>0</v>
      </c>
      <c r="FY473" s="17">
        <v>0</v>
      </c>
      <c r="FZ473" s="17">
        <v>0</v>
      </c>
      <c r="GA473" s="17">
        <v>0</v>
      </c>
      <c r="GB473" s="17">
        <v>0</v>
      </c>
      <c r="GC473" s="17">
        <v>0</v>
      </c>
      <c r="GD473" s="17">
        <v>0</v>
      </c>
      <c r="GE473" s="17">
        <v>0</v>
      </c>
      <c r="GF473" s="17">
        <v>0</v>
      </c>
      <c r="GG473" s="17">
        <v>0</v>
      </c>
      <c r="GH473" s="17">
        <v>0</v>
      </c>
      <c r="GI473" s="17">
        <v>0</v>
      </c>
      <c r="GJ473" s="17">
        <v>0</v>
      </c>
      <c r="GK473" s="17">
        <v>0</v>
      </c>
      <c r="GL473" s="17">
        <v>0</v>
      </c>
      <c r="GM473" s="17">
        <v>0</v>
      </c>
      <c r="GN473" s="17">
        <v>0</v>
      </c>
      <c r="GO473" s="17">
        <v>0</v>
      </c>
      <c r="GP473" s="17">
        <v>0</v>
      </c>
      <c r="GQ473" s="17">
        <v>0</v>
      </c>
      <c r="GR473" s="17">
        <v>0</v>
      </c>
      <c r="GS473" s="17">
        <v>0</v>
      </c>
      <c r="GT473" s="17">
        <v>0</v>
      </c>
      <c r="GU473" s="17">
        <v>0</v>
      </c>
      <c r="GV473" s="17">
        <v>0</v>
      </c>
      <c r="GW473" s="17">
        <v>0</v>
      </c>
      <c r="GX473" s="17">
        <v>0</v>
      </c>
      <c r="GY473" s="17">
        <v>0</v>
      </c>
      <c r="GZ473" s="17">
        <v>0</v>
      </c>
      <c r="HA473" s="17">
        <v>0</v>
      </c>
      <c r="HB473" s="17">
        <v>0</v>
      </c>
      <c r="HC473" s="17">
        <v>0</v>
      </c>
      <c r="HD473" s="17">
        <v>0</v>
      </c>
      <c r="HE473" s="17">
        <v>0</v>
      </c>
      <c r="HF473" s="17">
        <v>0</v>
      </c>
      <c r="HG473" s="17">
        <v>0</v>
      </c>
      <c r="HH473" s="17">
        <v>0</v>
      </c>
      <c r="HI473" s="17">
        <v>0</v>
      </c>
      <c r="HJ473" s="17">
        <v>0</v>
      </c>
      <c r="HK473" s="17">
        <v>0</v>
      </c>
      <c r="HL473" s="17">
        <v>0</v>
      </c>
      <c r="HM473" s="17">
        <v>0</v>
      </c>
      <c r="HN473" s="17">
        <v>0</v>
      </c>
      <c r="HO473" s="17">
        <v>0</v>
      </c>
      <c r="HP473" s="17">
        <v>0</v>
      </c>
      <c r="HQ473" s="17">
        <v>0</v>
      </c>
      <c r="HR473" s="17">
        <v>0</v>
      </c>
      <c r="HS473" s="17">
        <v>0</v>
      </c>
      <c r="HT473" s="17">
        <v>0</v>
      </c>
      <c r="HU473" s="17">
        <v>0</v>
      </c>
      <c r="HV473" s="17">
        <v>0</v>
      </c>
      <c r="HW473" s="17">
        <v>0</v>
      </c>
      <c r="HX473" s="17">
        <v>0</v>
      </c>
      <c r="HY473" s="17">
        <v>0</v>
      </c>
      <c r="HZ473" s="17">
        <v>0</v>
      </c>
      <c r="IA473" s="17">
        <v>0</v>
      </c>
      <c r="IB473" s="17">
        <v>0</v>
      </c>
      <c r="IC473" s="17">
        <v>0</v>
      </c>
      <c r="ID473" s="17">
        <v>0</v>
      </c>
      <c r="IE473" s="17">
        <v>0</v>
      </c>
      <c r="IF473" s="17">
        <v>0</v>
      </c>
      <c r="IG473" s="17">
        <v>0</v>
      </c>
      <c r="IH473" s="17">
        <v>0</v>
      </c>
      <c r="II473" s="17">
        <v>0</v>
      </c>
      <c r="IJ473" s="17">
        <v>0</v>
      </c>
      <c r="IK473" s="17">
        <v>0</v>
      </c>
      <c r="IL473" s="17">
        <v>0</v>
      </c>
      <c r="IM473" s="17">
        <v>0</v>
      </c>
      <c r="IN473" s="17">
        <v>0</v>
      </c>
      <c r="IO473" s="17">
        <v>0</v>
      </c>
      <c r="IP473" s="17">
        <v>0</v>
      </c>
      <c r="IQ473" s="17">
        <v>0</v>
      </c>
      <c r="IR473" s="17">
        <v>0</v>
      </c>
      <c r="IS473" s="17">
        <v>0</v>
      </c>
      <c r="IT473" s="17">
        <v>0</v>
      </c>
      <c r="IU473" s="17">
        <v>0</v>
      </c>
      <c r="IV473" s="17">
        <v>0</v>
      </c>
      <c r="IW473" s="17">
        <v>0</v>
      </c>
      <c r="IX473" s="17">
        <v>0</v>
      </c>
      <c r="IY473" s="17">
        <v>0</v>
      </c>
      <c r="IZ473" s="17">
        <v>0</v>
      </c>
      <c r="JA473" s="17">
        <v>0</v>
      </c>
      <c r="JB473" s="17">
        <v>0</v>
      </c>
      <c r="JC473" s="17">
        <v>0</v>
      </c>
      <c r="JD473" s="17">
        <v>0</v>
      </c>
      <c r="JE473" s="17">
        <v>0</v>
      </c>
      <c r="JF473" s="17">
        <v>0</v>
      </c>
      <c r="JG473" s="17">
        <v>0</v>
      </c>
      <c r="JH473" s="17">
        <v>0</v>
      </c>
      <c r="JI473" s="17">
        <v>0</v>
      </c>
      <c r="JJ473" s="17">
        <v>0</v>
      </c>
      <c r="JK473" s="17">
        <v>0</v>
      </c>
      <c r="JL473" s="17">
        <v>0</v>
      </c>
      <c r="JM473" s="17">
        <v>0</v>
      </c>
      <c r="JN473" s="17">
        <v>0</v>
      </c>
      <c r="JO473" s="17">
        <v>0</v>
      </c>
      <c r="JP473" s="17">
        <v>0</v>
      </c>
      <c r="JQ473" s="17">
        <v>0</v>
      </c>
      <c r="JR473" s="17">
        <v>0</v>
      </c>
      <c r="JS473" s="17">
        <v>0</v>
      </c>
      <c r="JT473" s="17">
        <v>0</v>
      </c>
      <c r="JU473" s="17">
        <v>0</v>
      </c>
      <c r="JV473" s="17">
        <v>0</v>
      </c>
      <c r="JW473" s="17">
        <v>0</v>
      </c>
      <c r="JX473" s="17">
        <v>0</v>
      </c>
      <c r="JY473" s="17">
        <v>0</v>
      </c>
    </row>
    <row r="474" spans="1:285" x14ac:dyDescent="0.15">
      <c r="A474" s="17" t="s">
        <v>816</v>
      </c>
      <c r="B474" s="17" t="s">
        <v>817</v>
      </c>
      <c r="C474" s="17">
        <v>0</v>
      </c>
      <c r="D474" s="17">
        <v>0</v>
      </c>
      <c r="E474" s="17">
        <v>0</v>
      </c>
      <c r="F474" s="17">
        <v>0</v>
      </c>
      <c r="G474" s="17">
        <v>0</v>
      </c>
      <c r="H474" s="17">
        <v>0</v>
      </c>
      <c r="I474" s="17">
        <v>9.7100000000000009</v>
      </c>
      <c r="J474" s="17">
        <v>9.7100000000000009</v>
      </c>
      <c r="K474" s="17">
        <v>9.7100000000000009</v>
      </c>
      <c r="L474" s="17">
        <v>9.7100000000000009</v>
      </c>
      <c r="M474" s="17">
        <v>9.7100000000000009</v>
      </c>
      <c r="N474" s="17">
        <v>9.76</v>
      </c>
      <c r="O474" s="17">
        <v>9.75</v>
      </c>
      <c r="P474" s="17">
        <v>9.74</v>
      </c>
      <c r="Q474" s="17">
        <v>9.74</v>
      </c>
      <c r="R474" s="17">
        <v>9.73</v>
      </c>
      <c r="S474" s="17">
        <v>9.74</v>
      </c>
      <c r="T474" s="17">
        <v>9.74</v>
      </c>
      <c r="U474" s="17">
        <v>9.76</v>
      </c>
      <c r="V474" s="17">
        <v>9.77</v>
      </c>
      <c r="W474" s="17">
        <v>9.77</v>
      </c>
      <c r="X474" s="17">
        <v>9.7899999999999991</v>
      </c>
      <c r="Y474" s="17">
        <v>9.83</v>
      </c>
      <c r="Z474" s="17">
        <v>9.83</v>
      </c>
      <c r="AA474" s="17">
        <v>9.82</v>
      </c>
      <c r="AB474" s="17">
        <v>0</v>
      </c>
      <c r="AC474" s="17">
        <v>0</v>
      </c>
      <c r="AD474" s="17">
        <v>0</v>
      </c>
      <c r="AE474" s="17">
        <v>0</v>
      </c>
      <c r="AF474" s="17">
        <v>0</v>
      </c>
      <c r="AG474" s="17">
        <v>0</v>
      </c>
      <c r="AH474" s="17">
        <v>0</v>
      </c>
      <c r="AI474" s="17">
        <v>0</v>
      </c>
      <c r="AJ474" s="17">
        <v>0</v>
      </c>
      <c r="AK474" s="17">
        <v>0</v>
      </c>
      <c r="AL474" s="17">
        <v>0</v>
      </c>
      <c r="AM474" s="17">
        <v>0</v>
      </c>
      <c r="AN474" s="17">
        <v>0</v>
      </c>
      <c r="AO474" s="17">
        <v>0</v>
      </c>
      <c r="AP474" s="17">
        <v>0</v>
      </c>
      <c r="AQ474" s="17">
        <v>0</v>
      </c>
      <c r="AR474" s="17">
        <v>0</v>
      </c>
      <c r="AS474" s="17">
        <v>0</v>
      </c>
      <c r="AT474" s="17">
        <v>0</v>
      </c>
      <c r="AU474" s="17">
        <v>0</v>
      </c>
      <c r="AV474" s="17">
        <v>0</v>
      </c>
      <c r="AW474" s="17">
        <v>0</v>
      </c>
      <c r="AX474" s="17">
        <v>0</v>
      </c>
      <c r="AY474" s="17">
        <v>0</v>
      </c>
      <c r="AZ474" s="17">
        <v>0</v>
      </c>
      <c r="BA474" s="17">
        <v>0</v>
      </c>
      <c r="BB474" s="17">
        <v>0</v>
      </c>
      <c r="BC474" s="17">
        <v>0</v>
      </c>
      <c r="BD474" s="17">
        <v>0</v>
      </c>
      <c r="BE474" s="17">
        <v>0</v>
      </c>
      <c r="BF474" s="17">
        <v>0</v>
      </c>
      <c r="BG474" s="17">
        <v>0</v>
      </c>
      <c r="BH474" s="17">
        <v>0</v>
      </c>
      <c r="BI474" s="17">
        <v>0</v>
      </c>
      <c r="BJ474" s="17">
        <v>0</v>
      </c>
      <c r="BK474" s="17">
        <v>0</v>
      </c>
      <c r="BL474" s="17">
        <v>0</v>
      </c>
      <c r="BM474" s="17">
        <v>0</v>
      </c>
      <c r="BN474" s="17">
        <v>0</v>
      </c>
      <c r="BO474" s="17">
        <v>0</v>
      </c>
      <c r="BP474" s="17">
        <v>0</v>
      </c>
      <c r="BQ474" s="17">
        <v>0</v>
      </c>
      <c r="BR474" s="17">
        <v>0</v>
      </c>
      <c r="BS474" s="17">
        <v>0</v>
      </c>
      <c r="BT474" s="17">
        <v>0</v>
      </c>
      <c r="BU474" s="17">
        <v>0</v>
      </c>
      <c r="BV474" s="17">
        <v>0</v>
      </c>
      <c r="BW474" s="17">
        <v>0</v>
      </c>
      <c r="BX474" s="17">
        <v>0</v>
      </c>
      <c r="BY474" s="17">
        <v>0</v>
      </c>
      <c r="BZ474" s="17">
        <v>0</v>
      </c>
      <c r="CA474" s="17">
        <v>0</v>
      </c>
      <c r="CB474" s="17">
        <v>0</v>
      </c>
      <c r="CC474" s="17">
        <v>0</v>
      </c>
      <c r="CD474" s="17">
        <v>0</v>
      </c>
      <c r="CE474" s="17">
        <v>0</v>
      </c>
      <c r="CF474" s="17">
        <v>0</v>
      </c>
      <c r="CG474" s="17">
        <v>0</v>
      </c>
      <c r="CH474" s="17">
        <v>0</v>
      </c>
      <c r="CI474" s="17">
        <v>0</v>
      </c>
      <c r="CJ474" s="17">
        <v>0</v>
      </c>
      <c r="CK474" s="17">
        <v>0</v>
      </c>
      <c r="CL474" s="17">
        <v>0</v>
      </c>
      <c r="CM474" s="17">
        <v>0</v>
      </c>
      <c r="CN474" s="17">
        <v>0</v>
      </c>
      <c r="CO474" s="17">
        <v>0</v>
      </c>
      <c r="CP474" s="17">
        <v>0</v>
      </c>
      <c r="CQ474" s="17">
        <v>0</v>
      </c>
      <c r="CR474" s="17">
        <v>0</v>
      </c>
      <c r="CS474" s="17">
        <v>0</v>
      </c>
      <c r="CT474" s="17">
        <v>0</v>
      </c>
      <c r="CU474" s="17">
        <v>0</v>
      </c>
      <c r="CV474" s="17">
        <v>0</v>
      </c>
      <c r="CW474" s="17">
        <v>0</v>
      </c>
      <c r="CX474" s="17">
        <v>0</v>
      </c>
      <c r="CY474" s="17">
        <v>0</v>
      </c>
      <c r="CZ474" s="17">
        <v>0</v>
      </c>
      <c r="DA474" s="17">
        <v>0</v>
      </c>
      <c r="DB474" s="17">
        <v>0</v>
      </c>
      <c r="DC474" s="17">
        <v>0</v>
      </c>
      <c r="DD474" s="17">
        <v>0</v>
      </c>
      <c r="DE474" s="17">
        <v>0</v>
      </c>
      <c r="DF474" s="17">
        <v>0</v>
      </c>
      <c r="DG474" s="17">
        <v>0</v>
      </c>
      <c r="DH474" s="17">
        <v>0</v>
      </c>
      <c r="DI474" s="17">
        <v>0</v>
      </c>
      <c r="DJ474" s="17">
        <v>0</v>
      </c>
      <c r="DK474" s="17">
        <v>0</v>
      </c>
      <c r="DL474" s="17">
        <v>0</v>
      </c>
      <c r="DM474" s="17">
        <v>0</v>
      </c>
      <c r="DN474" s="17">
        <v>0</v>
      </c>
      <c r="DO474" s="17">
        <v>0</v>
      </c>
      <c r="DP474" s="17">
        <v>0</v>
      </c>
      <c r="DQ474" s="17">
        <v>0</v>
      </c>
      <c r="DR474" s="17">
        <v>0</v>
      </c>
      <c r="DS474" s="17">
        <v>0</v>
      </c>
      <c r="DT474" s="17">
        <v>0</v>
      </c>
      <c r="DU474" s="17">
        <v>0</v>
      </c>
      <c r="DV474" s="17">
        <v>0</v>
      </c>
      <c r="DW474" s="17">
        <v>0</v>
      </c>
      <c r="DX474" s="17">
        <v>0</v>
      </c>
      <c r="DY474" s="17">
        <v>0</v>
      </c>
      <c r="DZ474" s="17">
        <v>0</v>
      </c>
      <c r="EA474" s="17">
        <v>0</v>
      </c>
      <c r="EB474" s="17">
        <v>0</v>
      </c>
      <c r="EC474" s="17">
        <v>0</v>
      </c>
      <c r="ED474" s="17">
        <v>0</v>
      </c>
      <c r="EE474" s="17">
        <v>0</v>
      </c>
      <c r="EF474" s="17">
        <v>0</v>
      </c>
      <c r="EG474" s="17">
        <v>0</v>
      </c>
      <c r="EH474" s="17">
        <v>0</v>
      </c>
      <c r="EI474" s="17">
        <v>0</v>
      </c>
      <c r="EJ474" s="17">
        <v>0</v>
      </c>
      <c r="EK474" s="17">
        <v>0</v>
      </c>
      <c r="EL474" s="17">
        <v>0</v>
      </c>
      <c r="EM474" s="17">
        <v>0</v>
      </c>
      <c r="EN474" s="17">
        <v>0</v>
      </c>
      <c r="EO474" s="17">
        <v>0</v>
      </c>
      <c r="EP474" s="17">
        <v>0</v>
      </c>
      <c r="EQ474" s="17">
        <v>0</v>
      </c>
      <c r="ER474" s="17">
        <v>0</v>
      </c>
      <c r="ES474" s="17">
        <v>0</v>
      </c>
      <c r="ET474" s="17">
        <v>0</v>
      </c>
      <c r="EU474" s="17">
        <v>0</v>
      </c>
      <c r="EV474" s="17">
        <v>0</v>
      </c>
      <c r="EW474" s="17">
        <v>0</v>
      </c>
      <c r="EX474" s="17">
        <v>0</v>
      </c>
      <c r="EY474" s="17">
        <v>0</v>
      </c>
      <c r="EZ474" s="17">
        <v>0</v>
      </c>
      <c r="FA474" s="17">
        <v>0</v>
      </c>
      <c r="FB474" s="17">
        <v>0</v>
      </c>
      <c r="FC474" s="17">
        <v>0</v>
      </c>
      <c r="FD474" s="17">
        <v>0</v>
      </c>
      <c r="FE474" s="17">
        <v>0</v>
      </c>
      <c r="FF474" s="17">
        <v>0</v>
      </c>
      <c r="FG474" s="17">
        <v>0</v>
      </c>
      <c r="FH474" s="17">
        <v>0</v>
      </c>
      <c r="FI474" s="17">
        <v>0</v>
      </c>
      <c r="FJ474" s="17">
        <v>0</v>
      </c>
      <c r="FK474" s="17">
        <v>0</v>
      </c>
      <c r="FL474" s="17">
        <v>0</v>
      </c>
      <c r="FM474" s="17">
        <v>0</v>
      </c>
      <c r="FN474" s="17">
        <v>0</v>
      </c>
      <c r="FO474" s="17">
        <v>0</v>
      </c>
      <c r="FP474" s="17">
        <v>0</v>
      </c>
      <c r="FQ474" s="17">
        <v>0</v>
      </c>
      <c r="FR474" s="17">
        <v>0</v>
      </c>
      <c r="FS474" s="17">
        <v>0</v>
      </c>
      <c r="FT474" s="17">
        <v>0</v>
      </c>
      <c r="FU474" s="17">
        <v>0</v>
      </c>
      <c r="FV474" s="17">
        <v>0</v>
      </c>
      <c r="FW474" s="17">
        <v>0</v>
      </c>
      <c r="FX474" s="17">
        <v>0</v>
      </c>
      <c r="FY474" s="17">
        <v>0</v>
      </c>
      <c r="FZ474" s="17">
        <v>0</v>
      </c>
      <c r="GA474" s="17">
        <v>0</v>
      </c>
      <c r="GB474" s="17">
        <v>0</v>
      </c>
      <c r="GC474" s="17">
        <v>0</v>
      </c>
      <c r="GD474" s="17">
        <v>0</v>
      </c>
      <c r="GE474" s="17">
        <v>0</v>
      </c>
      <c r="GF474" s="17">
        <v>0</v>
      </c>
      <c r="GG474" s="17">
        <v>0</v>
      </c>
      <c r="GH474" s="17">
        <v>0</v>
      </c>
      <c r="GI474" s="17">
        <v>0</v>
      </c>
      <c r="GJ474" s="17">
        <v>0</v>
      </c>
      <c r="GK474" s="17">
        <v>0</v>
      </c>
      <c r="GL474" s="17">
        <v>0</v>
      </c>
      <c r="GM474" s="17">
        <v>0</v>
      </c>
      <c r="GN474" s="17">
        <v>0</v>
      </c>
      <c r="GO474" s="17">
        <v>0</v>
      </c>
      <c r="GP474" s="17">
        <v>0</v>
      </c>
      <c r="GQ474" s="17">
        <v>0</v>
      </c>
      <c r="GR474" s="17">
        <v>0</v>
      </c>
      <c r="GS474" s="17">
        <v>0</v>
      </c>
      <c r="GT474" s="17">
        <v>0</v>
      </c>
      <c r="GU474" s="17">
        <v>0</v>
      </c>
      <c r="GV474" s="17">
        <v>0</v>
      </c>
      <c r="GW474" s="17">
        <v>0</v>
      </c>
      <c r="GX474" s="17">
        <v>0</v>
      </c>
      <c r="GY474" s="17">
        <v>0</v>
      </c>
      <c r="GZ474" s="17">
        <v>0</v>
      </c>
      <c r="HA474" s="17">
        <v>0</v>
      </c>
      <c r="HB474" s="17">
        <v>0</v>
      </c>
      <c r="HC474" s="17">
        <v>0</v>
      </c>
      <c r="HD474" s="17">
        <v>0</v>
      </c>
      <c r="HE474" s="17">
        <v>0</v>
      </c>
      <c r="HF474" s="17">
        <v>0</v>
      </c>
      <c r="HG474" s="17">
        <v>0</v>
      </c>
      <c r="HH474" s="17">
        <v>0</v>
      </c>
      <c r="HI474" s="17">
        <v>0</v>
      </c>
      <c r="HJ474" s="17">
        <v>0</v>
      </c>
      <c r="HK474" s="17">
        <v>0</v>
      </c>
      <c r="HL474" s="17">
        <v>0</v>
      </c>
      <c r="HM474" s="17">
        <v>0</v>
      </c>
      <c r="HN474" s="17">
        <v>0</v>
      </c>
      <c r="HO474" s="17">
        <v>0</v>
      </c>
      <c r="HP474" s="17">
        <v>0</v>
      </c>
      <c r="HQ474" s="17">
        <v>0</v>
      </c>
      <c r="HR474" s="17">
        <v>0</v>
      </c>
      <c r="HS474" s="17">
        <v>0</v>
      </c>
      <c r="HT474" s="17">
        <v>0</v>
      </c>
      <c r="HU474" s="17">
        <v>0</v>
      </c>
      <c r="HV474" s="17">
        <v>0</v>
      </c>
      <c r="HW474" s="17">
        <v>0</v>
      </c>
      <c r="HX474" s="17">
        <v>0</v>
      </c>
      <c r="HY474" s="17">
        <v>0</v>
      </c>
      <c r="HZ474" s="17">
        <v>0</v>
      </c>
      <c r="IA474" s="17">
        <v>0</v>
      </c>
      <c r="IB474" s="17">
        <v>0</v>
      </c>
      <c r="IC474" s="17">
        <v>0</v>
      </c>
      <c r="ID474" s="17">
        <v>0</v>
      </c>
      <c r="IE474" s="17">
        <v>0</v>
      </c>
      <c r="IF474" s="17">
        <v>0</v>
      </c>
      <c r="IG474" s="17">
        <v>0</v>
      </c>
      <c r="IH474" s="17">
        <v>0</v>
      </c>
      <c r="II474" s="17">
        <v>0</v>
      </c>
      <c r="IJ474" s="17">
        <v>0</v>
      </c>
      <c r="IK474" s="17">
        <v>0</v>
      </c>
      <c r="IL474" s="17">
        <v>0</v>
      </c>
      <c r="IM474" s="17">
        <v>0</v>
      </c>
      <c r="IN474" s="17">
        <v>0</v>
      </c>
      <c r="IO474" s="17">
        <v>0</v>
      </c>
      <c r="IP474" s="17">
        <v>0</v>
      </c>
      <c r="IQ474" s="17">
        <v>0</v>
      </c>
      <c r="IR474" s="17">
        <v>0</v>
      </c>
      <c r="IS474" s="17">
        <v>0</v>
      </c>
      <c r="IT474" s="17">
        <v>0</v>
      </c>
      <c r="IU474" s="17">
        <v>0</v>
      </c>
      <c r="IV474" s="17">
        <v>0</v>
      </c>
      <c r="IW474" s="17">
        <v>0</v>
      </c>
      <c r="IX474" s="17">
        <v>0</v>
      </c>
      <c r="IY474" s="17">
        <v>0</v>
      </c>
      <c r="IZ474" s="17">
        <v>0</v>
      </c>
      <c r="JA474" s="17">
        <v>0</v>
      </c>
      <c r="JB474" s="17">
        <v>0</v>
      </c>
      <c r="JC474" s="17">
        <v>0</v>
      </c>
      <c r="JD474" s="17">
        <v>0</v>
      </c>
      <c r="JE474" s="17">
        <v>0</v>
      </c>
      <c r="JF474" s="17">
        <v>0</v>
      </c>
      <c r="JG474" s="17">
        <v>0</v>
      </c>
      <c r="JH474" s="17">
        <v>0</v>
      </c>
      <c r="JI474" s="17">
        <v>0</v>
      </c>
      <c r="JJ474" s="17">
        <v>0</v>
      </c>
      <c r="JK474" s="17">
        <v>0</v>
      </c>
      <c r="JL474" s="17">
        <v>0</v>
      </c>
      <c r="JM474" s="17">
        <v>0</v>
      </c>
      <c r="JN474" s="17">
        <v>0</v>
      </c>
      <c r="JO474" s="17">
        <v>0</v>
      </c>
      <c r="JP474" s="17">
        <v>0</v>
      </c>
      <c r="JQ474" s="17">
        <v>0</v>
      </c>
      <c r="JR474" s="17">
        <v>0</v>
      </c>
      <c r="JS474" s="17">
        <v>0</v>
      </c>
      <c r="JT474" s="17">
        <v>0</v>
      </c>
      <c r="JU474" s="17">
        <v>0</v>
      </c>
      <c r="JV474" s="17">
        <v>0</v>
      </c>
      <c r="JW474" s="17">
        <v>0</v>
      </c>
      <c r="JX474" s="17">
        <v>0</v>
      </c>
      <c r="JY474" s="17">
        <v>0</v>
      </c>
    </row>
    <row r="475" spans="1:285" x14ac:dyDescent="0.15">
      <c r="A475" s="17" t="s">
        <v>954</v>
      </c>
      <c r="B475" s="17" t="s">
        <v>955</v>
      </c>
      <c r="C475" s="17">
        <v>0</v>
      </c>
      <c r="D475" s="17">
        <v>0</v>
      </c>
      <c r="E475" s="17">
        <v>0</v>
      </c>
      <c r="F475" s="17">
        <v>0</v>
      </c>
      <c r="G475" s="17">
        <v>0</v>
      </c>
      <c r="H475" s="17">
        <v>0</v>
      </c>
      <c r="I475" s="17">
        <v>10.1</v>
      </c>
      <c r="J475" s="17">
        <v>10.1</v>
      </c>
      <c r="K475" s="17">
        <v>10.1</v>
      </c>
      <c r="L475" s="17">
        <v>10.1</v>
      </c>
      <c r="M475" s="17">
        <v>10.1</v>
      </c>
      <c r="N475" s="17">
        <v>10.130000000000001</v>
      </c>
      <c r="O475" s="17">
        <v>10.08</v>
      </c>
      <c r="P475" s="17">
        <v>10.08</v>
      </c>
      <c r="Q475" s="17">
        <v>10.07</v>
      </c>
      <c r="R475" s="17">
        <v>10.07</v>
      </c>
      <c r="S475" s="17">
        <v>10.07</v>
      </c>
      <c r="T475" s="17">
        <v>10.07</v>
      </c>
      <c r="U475" s="17">
        <v>10.07</v>
      </c>
      <c r="V475" s="17">
        <v>10.08</v>
      </c>
      <c r="W475" s="17">
        <v>10.09</v>
      </c>
      <c r="X475" s="17">
        <v>10.09</v>
      </c>
      <c r="Y475" s="17">
        <v>10.09</v>
      </c>
      <c r="Z475" s="17">
        <v>10.09</v>
      </c>
      <c r="AA475" s="17">
        <v>10.1</v>
      </c>
      <c r="AB475" s="17">
        <v>0</v>
      </c>
      <c r="AC475" s="17">
        <v>0</v>
      </c>
      <c r="AD475" s="17">
        <v>0</v>
      </c>
      <c r="AE475" s="17">
        <v>0</v>
      </c>
      <c r="AF475" s="17">
        <v>0</v>
      </c>
      <c r="AG475" s="17">
        <v>0</v>
      </c>
      <c r="AH475" s="17">
        <v>0</v>
      </c>
      <c r="AI475" s="17">
        <v>0</v>
      </c>
      <c r="AJ475" s="17">
        <v>0</v>
      </c>
      <c r="AK475" s="17">
        <v>0</v>
      </c>
      <c r="AL475" s="17">
        <v>0</v>
      </c>
      <c r="AM475" s="17">
        <v>0</v>
      </c>
      <c r="AN475" s="17">
        <v>0</v>
      </c>
      <c r="AO475" s="17">
        <v>0</v>
      </c>
      <c r="AP475" s="17">
        <v>0</v>
      </c>
      <c r="AQ475" s="17">
        <v>0</v>
      </c>
      <c r="AR475" s="17">
        <v>0</v>
      </c>
      <c r="AS475" s="17">
        <v>0</v>
      </c>
      <c r="AT475" s="17">
        <v>0</v>
      </c>
      <c r="AU475" s="17">
        <v>0</v>
      </c>
      <c r="AV475" s="17">
        <v>0</v>
      </c>
      <c r="AW475" s="17">
        <v>0</v>
      </c>
      <c r="AX475" s="17">
        <v>0</v>
      </c>
      <c r="AY475" s="17">
        <v>0</v>
      </c>
      <c r="AZ475" s="17">
        <v>0</v>
      </c>
      <c r="BA475" s="17">
        <v>0</v>
      </c>
      <c r="BB475" s="17">
        <v>0</v>
      </c>
      <c r="BC475" s="17">
        <v>0</v>
      </c>
      <c r="BD475" s="17">
        <v>0</v>
      </c>
      <c r="BE475" s="17">
        <v>0</v>
      </c>
      <c r="BF475" s="17">
        <v>0</v>
      </c>
      <c r="BG475" s="17">
        <v>0</v>
      </c>
      <c r="BH475" s="17">
        <v>0</v>
      </c>
      <c r="BI475" s="17">
        <v>0</v>
      </c>
      <c r="BJ475" s="17">
        <v>0</v>
      </c>
      <c r="BK475" s="17">
        <v>0</v>
      </c>
      <c r="BL475" s="17">
        <v>0</v>
      </c>
      <c r="BM475" s="17">
        <v>0</v>
      </c>
      <c r="BN475" s="17">
        <v>0</v>
      </c>
      <c r="BO475" s="17">
        <v>0</v>
      </c>
      <c r="BP475" s="17">
        <v>0</v>
      </c>
      <c r="BQ475" s="17">
        <v>0</v>
      </c>
      <c r="BR475" s="17">
        <v>0</v>
      </c>
      <c r="BS475" s="17">
        <v>0</v>
      </c>
      <c r="BT475" s="17">
        <v>0</v>
      </c>
      <c r="BU475" s="17">
        <v>0</v>
      </c>
      <c r="BV475" s="17">
        <v>0</v>
      </c>
      <c r="BW475" s="17">
        <v>0</v>
      </c>
      <c r="BX475" s="17">
        <v>0</v>
      </c>
      <c r="BY475" s="17">
        <v>0</v>
      </c>
      <c r="BZ475" s="17">
        <v>0</v>
      </c>
      <c r="CA475" s="17">
        <v>0</v>
      </c>
      <c r="CB475" s="17">
        <v>0</v>
      </c>
      <c r="CC475" s="17">
        <v>0</v>
      </c>
      <c r="CD475" s="17">
        <v>0</v>
      </c>
      <c r="CE475" s="17">
        <v>0</v>
      </c>
      <c r="CF475" s="17">
        <v>0</v>
      </c>
      <c r="CG475" s="17">
        <v>0</v>
      </c>
      <c r="CH475" s="17">
        <v>0</v>
      </c>
      <c r="CI475" s="17">
        <v>0</v>
      </c>
      <c r="CJ475" s="17">
        <v>0</v>
      </c>
      <c r="CK475" s="17">
        <v>0</v>
      </c>
      <c r="CL475" s="17">
        <v>0</v>
      </c>
      <c r="CM475" s="17">
        <v>0</v>
      </c>
      <c r="CN475" s="17">
        <v>0</v>
      </c>
      <c r="CO475" s="17">
        <v>0</v>
      </c>
      <c r="CP475" s="17">
        <v>0</v>
      </c>
      <c r="CQ475" s="17">
        <v>0</v>
      </c>
      <c r="CR475" s="17">
        <v>0</v>
      </c>
      <c r="CS475" s="17">
        <v>0</v>
      </c>
      <c r="CT475" s="17">
        <v>0</v>
      </c>
      <c r="CU475" s="17">
        <v>0</v>
      </c>
      <c r="CV475" s="17">
        <v>0</v>
      </c>
      <c r="CW475" s="17">
        <v>0</v>
      </c>
      <c r="CX475" s="17">
        <v>0</v>
      </c>
      <c r="CY475" s="17">
        <v>0</v>
      </c>
      <c r="CZ475" s="17">
        <v>0</v>
      </c>
      <c r="DA475" s="17">
        <v>0</v>
      </c>
      <c r="DB475" s="17">
        <v>0</v>
      </c>
      <c r="DC475" s="17">
        <v>0</v>
      </c>
      <c r="DD475" s="17">
        <v>0</v>
      </c>
      <c r="DE475" s="17">
        <v>0</v>
      </c>
      <c r="DF475" s="17">
        <v>0</v>
      </c>
      <c r="DG475" s="17">
        <v>0</v>
      </c>
      <c r="DH475" s="17">
        <v>0</v>
      </c>
      <c r="DI475" s="17">
        <v>0</v>
      </c>
      <c r="DJ475" s="17">
        <v>0</v>
      </c>
      <c r="DK475" s="17">
        <v>0</v>
      </c>
      <c r="DL475" s="17">
        <v>0</v>
      </c>
      <c r="DM475" s="17">
        <v>0</v>
      </c>
      <c r="DN475" s="17">
        <v>0</v>
      </c>
      <c r="DO475" s="17">
        <v>0</v>
      </c>
      <c r="DP475" s="17">
        <v>0</v>
      </c>
      <c r="DQ475" s="17">
        <v>0</v>
      </c>
      <c r="DR475" s="17">
        <v>0</v>
      </c>
      <c r="DS475" s="17">
        <v>0</v>
      </c>
      <c r="DT475" s="17">
        <v>0</v>
      </c>
      <c r="DU475" s="17">
        <v>0</v>
      </c>
      <c r="DV475" s="17">
        <v>0</v>
      </c>
      <c r="DW475" s="17">
        <v>0</v>
      </c>
      <c r="DX475" s="17">
        <v>0</v>
      </c>
      <c r="DY475" s="17">
        <v>0</v>
      </c>
      <c r="DZ475" s="17">
        <v>0</v>
      </c>
      <c r="EA475" s="17">
        <v>0</v>
      </c>
      <c r="EB475" s="17">
        <v>0</v>
      </c>
      <c r="EC475" s="17">
        <v>0</v>
      </c>
      <c r="ED475" s="17">
        <v>0</v>
      </c>
      <c r="EE475" s="17">
        <v>0</v>
      </c>
      <c r="EF475" s="17">
        <v>0</v>
      </c>
      <c r="EG475" s="17">
        <v>0</v>
      </c>
      <c r="EH475" s="17">
        <v>0</v>
      </c>
      <c r="EI475" s="17">
        <v>0</v>
      </c>
      <c r="EJ475" s="17">
        <v>0</v>
      </c>
      <c r="EK475" s="17">
        <v>0</v>
      </c>
      <c r="EL475" s="17">
        <v>0</v>
      </c>
      <c r="EM475" s="17">
        <v>0</v>
      </c>
      <c r="EN475" s="17">
        <v>0</v>
      </c>
      <c r="EO475" s="17">
        <v>0</v>
      </c>
      <c r="EP475" s="17">
        <v>0</v>
      </c>
      <c r="EQ475" s="17">
        <v>0</v>
      </c>
      <c r="ER475" s="17">
        <v>0</v>
      </c>
      <c r="ES475" s="17">
        <v>0</v>
      </c>
      <c r="ET475" s="17">
        <v>0</v>
      </c>
      <c r="EU475" s="17">
        <v>0</v>
      </c>
      <c r="EV475" s="17">
        <v>0</v>
      </c>
      <c r="EW475" s="17">
        <v>0</v>
      </c>
      <c r="EX475" s="17">
        <v>0</v>
      </c>
      <c r="EY475" s="17">
        <v>0</v>
      </c>
      <c r="EZ475" s="17">
        <v>0</v>
      </c>
      <c r="FA475" s="17">
        <v>0</v>
      </c>
      <c r="FB475" s="17">
        <v>0</v>
      </c>
      <c r="FC475" s="17">
        <v>0</v>
      </c>
      <c r="FD475" s="17">
        <v>0</v>
      </c>
      <c r="FE475" s="17">
        <v>0</v>
      </c>
      <c r="FF475" s="17">
        <v>0</v>
      </c>
      <c r="FG475" s="17">
        <v>0</v>
      </c>
      <c r="FH475" s="17">
        <v>0</v>
      </c>
      <c r="FI475" s="17">
        <v>0</v>
      </c>
      <c r="FJ475" s="17">
        <v>0</v>
      </c>
      <c r="FK475" s="17">
        <v>0</v>
      </c>
      <c r="FL475" s="17">
        <v>0</v>
      </c>
      <c r="FM475" s="17">
        <v>0</v>
      </c>
      <c r="FN475" s="17">
        <v>0</v>
      </c>
      <c r="FO475" s="17">
        <v>0</v>
      </c>
      <c r="FP475" s="17">
        <v>0</v>
      </c>
      <c r="FQ475" s="17">
        <v>0</v>
      </c>
      <c r="FR475" s="17">
        <v>0</v>
      </c>
      <c r="FS475" s="17">
        <v>0</v>
      </c>
      <c r="FT475" s="17">
        <v>0</v>
      </c>
      <c r="FU475" s="17">
        <v>0</v>
      </c>
      <c r="FV475" s="17">
        <v>0</v>
      </c>
      <c r="FW475" s="17">
        <v>0</v>
      </c>
      <c r="FX475" s="17">
        <v>0</v>
      </c>
      <c r="FY475" s="17">
        <v>0</v>
      </c>
      <c r="FZ475" s="17">
        <v>0</v>
      </c>
      <c r="GA475" s="17">
        <v>0</v>
      </c>
      <c r="GB475" s="17">
        <v>0</v>
      </c>
      <c r="GC475" s="17">
        <v>0</v>
      </c>
      <c r="GD475" s="17">
        <v>0</v>
      </c>
      <c r="GE475" s="17">
        <v>0</v>
      </c>
      <c r="GF475" s="17">
        <v>0</v>
      </c>
      <c r="GG475" s="17">
        <v>0</v>
      </c>
      <c r="GH475" s="17">
        <v>0</v>
      </c>
      <c r="GI475" s="17">
        <v>0</v>
      </c>
      <c r="GJ475" s="17">
        <v>0</v>
      </c>
      <c r="GK475" s="17">
        <v>0</v>
      </c>
      <c r="GL475" s="17">
        <v>0</v>
      </c>
      <c r="GM475" s="17">
        <v>0</v>
      </c>
      <c r="GN475" s="17">
        <v>0</v>
      </c>
      <c r="GO475" s="17">
        <v>0</v>
      </c>
      <c r="GP475" s="17">
        <v>0</v>
      </c>
      <c r="GQ475" s="17">
        <v>0</v>
      </c>
      <c r="GR475" s="17">
        <v>0</v>
      </c>
      <c r="GS475" s="17">
        <v>0</v>
      </c>
      <c r="GT475" s="17">
        <v>0</v>
      </c>
      <c r="GU475" s="17">
        <v>0</v>
      </c>
      <c r="GV475" s="17">
        <v>0</v>
      </c>
      <c r="GW475" s="17">
        <v>0</v>
      </c>
      <c r="GX475" s="17">
        <v>0</v>
      </c>
      <c r="GY475" s="17">
        <v>0</v>
      </c>
      <c r="GZ475" s="17">
        <v>0</v>
      </c>
      <c r="HA475" s="17">
        <v>0</v>
      </c>
      <c r="HB475" s="17">
        <v>0</v>
      </c>
      <c r="HC475" s="17">
        <v>0</v>
      </c>
      <c r="HD475" s="17">
        <v>0</v>
      </c>
      <c r="HE475" s="17">
        <v>0</v>
      </c>
      <c r="HF475" s="17">
        <v>0</v>
      </c>
      <c r="HG475" s="17">
        <v>0</v>
      </c>
      <c r="HH475" s="17">
        <v>0</v>
      </c>
      <c r="HI475" s="17">
        <v>0</v>
      </c>
      <c r="HJ475" s="17">
        <v>0</v>
      </c>
      <c r="HK475" s="17">
        <v>0</v>
      </c>
      <c r="HL475" s="17">
        <v>0</v>
      </c>
      <c r="HM475" s="17">
        <v>0</v>
      </c>
      <c r="HN475" s="17">
        <v>0</v>
      </c>
      <c r="HO475" s="17">
        <v>0</v>
      </c>
      <c r="HP475" s="17">
        <v>0</v>
      </c>
      <c r="HQ475" s="17">
        <v>0</v>
      </c>
      <c r="HR475" s="17">
        <v>0</v>
      </c>
      <c r="HS475" s="17">
        <v>0</v>
      </c>
      <c r="HT475" s="17">
        <v>0</v>
      </c>
      <c r="HU475" s="17">
        <v>0</v>
      </c>
      <c r="HV475" s="17">
        <v>0</v>
      </c>
      <c r="HW475" s="17">
        <v>0</v>
      </c>
      <c r="HX475" s="17">
        <v>0</v>
      </c>
      <c r="HY475" s="17">
        <v>0</v>
      </c>
      <c r="HZ475" s="17">
        <v>0</v>
      </c>
      <c r="IA475" s="17">
        <v>0</v>
      </c>
      <c r="IB475" s="17">
        <v>0</v>
      </c>
      <c r="IC475" s="17">
        <v>0</v>
      </c>
      <c r="ID475" s="17">
        <v>0</v>
      </c>
      <c r="IE475" s="17">
        <v>0</v>
      </c>
      <c r="IF475" s="17">
        <v>0</v>
      </c>
      <c r="IG475" s="17">
        <v>0</v>
      </c>
      <c r="IH475" s="17">
        <v>0</v>
      </c>
      <c r="II475" s="17">
        <v>0</v>
      </c>
      <c r="IJ475" s="17">
        <v>0</v>
      </c>
      <c r="IK475" s="17">
        <v>0</v>
      </c>
      <c r="IL475" s="17">
        <v>0</v>
      </c>
      <c r="IM475" s="17">
        <v>0</v>
      </c>
      <c r="IN475" s="17">
        <v>0</v>
      </c>
      <c r="IO475" s="17">
        <v>0</v>
      </c>
      <c r="IP475" s="17">
        <v>0</v>
      </c>
      <c r="IQ475" s="17">
        <v>0</v>
      </c>
      <c r="IR475" s="17">
        <v>0</v>
      </c>
      <c r="IS475" s="17">
        <v>0</v>
      </c>
      <c r="IT475" s="17">
        <v>0</v>
      </c>
      <c r="IU475" s="17">
        <v>0</v>
      </c>
      <c r="IV475" s="17">
        <v>0</v>
      </c>
      <c r="IW475" s="17">
        <v>0</v>
      </c>
      <c r="IX475" s="17">
        <v>0</v>
      </c>
      <c r="IY475" s="17">
        <v>0</v>
      </c>
      <c r="IZ475" s="17">
        <v>0</v>
      </c>
      <c r="JA475" s="17">
        <v>0</v>
      </c>
      <c r="JB475" s="17">
        <v>0</v>
      </c>
      <c r="JC475" s="17">
        <v>0</v>
      </c>
      <c r="JD475" s="17">
        <v>0</v>
      </c>
      <c r="JE475" s="17">
        <v>0</v>
      </c>
      <c r="JF475" s="17">
        <v>0</v>
      </c>
      <c r="JG475" s="17">
        <v>0</v>
      </c>
      <c r="JH475" s="17">
        <v>0</v>
      </c>
      <c r="JI475" s="17">
        <v>0</v>
      </c>
      <c r="JJ475" s="17">
        <v>0</v>
      </c>
      <c r="JK475" s="17">
        <v>0</v>
      </c>
      <c r="JL475" s="17">
        <v>0</v>
      </c>
      <c r="JM475" s="17">
        <v>0</v>
      </c>
      <c r="JN475" s="17">
        <v>0</v>
      </c>
      <c r="JO475" s="17">
        <v>0</v>
      </c>
      <c r="JP475" s="17">
        <v>0</v>
      </c>
      <c r="JQ475" s="17">
        <v>0</v>
      </c>
      <c r="JR475" s="17">
        <v>0</v>
      </c>
      <c r="JS475" s="17">
        <v>0</v>
      </c>
      <c r="JT475" s="17">
        <v>0</v>
      </c>
      <c r="JU475" s="17">
        <v>0</v>
      </c>
      <c r="JV475" s="17">
        <v>0</v>
      </c>
      <c r="JW475" s="17">
        <v>0</v>
      </c>
      <c r="JX475" s="17">
        <v>0</v>
      </c>
      <c r="JY475" s="17">
        <v>0</v>
      </c>
    </row>
    <row r="476" spans="1:285" x14ac:dyDescent="0.15">
      <c r="A476" s="17" t="s">
        <v>479</v>
      </c>
      <c r="B476" s="17" t="s">
        <v>480</v>
      </c>
      <c r="C476" s="17">
        <v>0</v>
      </c>
      <c r="D476" s="17">
        <v>0</v>
      </c>
      <c r="E476" s="17">
        <v>0</v>
      </c>
      <c r="F476" s="17">
        <v>0</v>
      </c>
      <c r="G476" s="17">
        <v>0</v>
      </c>
      <c r="H476" s="17">
        <v>0</v>
      </c>
      <c r="I476" s="17">
        <v>67.83</v>
      </c>
      <c r="J476" s="17">
        <v>67.83</v>
      </c>
      <c r="K476" s="17">
        <v>67.83</v>
      </c>
      <c r="L476" s="17">
        <v>67.83</v>
      </c>
      <c r="M476" s="17">
        <v>67.83</v>
      </c>
      <c r="N476" s="17">
        <v>67.959999999999994</v>
      </c>
      <c r="O476" s="17">
        <v>67.86</v>
      </c>
      <c r="P476" s="17">
        <v>67.8</v>
      </c>
      <c r="Q476" s="17">
        <v>67.69</v>
      </c>
      <c r="R476" s="17">
        <v>67.75</v>
      </c>
      <c r="S476" s="17">
        <v>67.86</v>
      </c>
      <c r="T476" s="17">
        <v>67.95</v>
      </c>
      <c r="U476" s="17">
        <v>67.94</v>
      </c>
      <c r="V476" s="17">
        <v>67.95</v>
      </c>
      <c r="W476" s="17">
        <v>67.930000000000007</v>
      </c>
      <c r="X476" s="17">
        <v>67.98</v>
      </c>
      <c r="Y476" s="17">
        <v>68.150000000000006</v>
      </c>
      <c r="Z476" s="17">
        <v>68.180000000000007</v>
      </c>
      <c r="AA476" s="17">
        <v>68.3</v>
      </c>
      <c r="AB476" s="17">
        <v>0</v>
      </c>
      <c r="AC476" s="17">
        <v>0</v>
      </c>
      <c r="AD476" s="17">
        <v>0</v>
      </c>
      <c r="AE476" s="17">
        <v>0</v>
      </c>
      <c r="AF476" s="17">
        <v>0</v>
      </c>
      <c r="AG476" s="17">
        <v>0</v>
      </c>
      <c r="AH476" s="17">
        <v>0</v>
      </c>
      <c r="AI476" s="17">
        <v>0</v>
      </c>
      <c r="AJ476" s="17">
        <v>0</v>
      </c>
      <c r="AK476" s="17">
        <v>0</v>
      </c>
      <c r="AL476" s="17">
        <v>0</v>
      </c>
      <c r="AM476" s="17">
        <v>0</v>
      </c>
      <c r="AN476" s="17">
        <v>0</v>
      </c>
      <c r="AO476" s="17">
        <v>0</v>
      </c>
      <c r="AP476" s="17">
        <v>0</v>
      </c>
      <c r="AQ476" s="17">
        <v>0</v>
      </c>
      <c r="AR476" s="17">
        <v>0</v>
      </c>
      <c r="AS476" s="17">
        <v>0</v>
      </c>
      <c r="AT476" s="17">
        <v>0</v>
      </c>
      <c r="AU476" s="17">
        <v>0</v>
      </c>
      <c r="AV476" s="17">
        <v>0</v>
      </c>
      <c r="AW476" s="17">
        <v>0</v>
      </c>
      <c r="AX476" s="17">
        <v>0</v>
      </c>
      <c r="AY476" s="17">
        <v>0</v>
      </c>
      <c r="AZ476" s="17">
        <v>0</v>
      </c>
      <c r="BA476" s="17">
        <v>0</v>
      </c>
      <c r="BB476" s="17">
        <v>0</v>
      </c>
      <c r="BC476" s="17">
        <v>0</v>
      </c>
      <c r="BD476" s="17">
        <v>0</v>
      </c>
      <c r="BE476" s="17">
        <v>0</v>
      </c>
      <c r="BF476" s="17">
        <v>0</v>
      </c>
      <c r="BG476" s="17">
        <v>0</v>
      </c>
      <c r="BH476" s="17">
        <v>0</v>
      </c>
      <c r="BI476" s="17">
        <v>0</v>
      </c>
      <c r="BJ476" s="17">
        <v>0</v>
      </c>
      <c r="BK476" s="17">
        <v>0</v>
      </c>
      <c r="BL476" s="17">
        <v>0</v>
      </c>
      <c r="BM476" s="17">
        <v>0</v>
      </c>
      <c r="BN476" s="17">
        <v>0</v>
      </c>
      <c r="BO476" s="17">
        <v>0</v>
      </c>
      <c r="BP476" s="17">
        <v>0</v>
      </c>
      <c r="BQ476" s="17">
        <v>0</v>
      </c>
      <c r="BR476" s="17">
        <v>0</v>
      </c>
      <c r="BS476" s="17">
        <v>0</v>
      </c>
      <c r="BT476" s="17">
        <v>0</v>
      </c>
      <c r="BU476" s="17">
        <v>0</v>
      </c>
      <c r="BV476" s="17">
        <v>0</v>
      </c>
      <c r="BW476" s="17">
        <v>0</v>
      </c>
      <c r="BX476" s="17">
        <v>0</v>
      </c>
      <c r="BY476" s="17">
        <v>0</v>
      </c>
      <c r="BZ476" s="17">
        <v>0</v>
      </c>
      <c r="CA476" s="17">
        <v>0</v>
      </c>
      <c r="CB476" s="17">
        <v>0</v>
      </c>
      <c r="CC476" s="17">
        <v>0</v>
      </c>
      <c r="CD476" s="17">
        <v>0</v>
      </c>
      <c r="CE476" s="17">
        <v>0</v>
      </c>
      <c r="CF476" s="17">
        <v>0</v>
      </c>
      <c r="CG476" s="17">
        <v>0</v>
      </c>
      <c r="CH476" s="17">
        <v>0</v>
      </c>
      <c r="CI476" s="17">
        <v>0</v>
      </c>
      <c r="CJ476" s="17">
        <v>0</v>
      </c>
      <c r="CK476" s="17">
        <v>0</v>
      </c>
      <c r="CL476" s="17">
        <v>0</v>
      </c>
      <c r="CM476" s="17">
        <v>0</v>
      </c>
      <c r="CN476" s="17">
        <v>0</v>
      </c>
      <c r="CO476" s="17">
        <v>0</v>
      </c>
      <c r="CP476" s="17">
        <v>0</v>
      </c>
      <c r="CQ476" s="17">
        <v>0</v>
      </c>
      <c r="CR476" s="17">
        <v>0</v>
      </c>
      <c r="CS476" s="17">
        <v>0</v>
      </c>
      <c r="CT476" s="17">
        <v>0</v>
      </c>
      <c r="CU476" s="17">
        <v>0</v>
      </c>
      <c r="CV476" s="17">
        <v>0</v>
      </c>
      <c r="CW476" s="17">
        <v>0</v>
      </c>
      <c r="CX476" s="17">
        <v>0</v>
      </c>
      <c r="CY476" s="17">
        <v>0</v>
      </c>
      <c r="CZ476" s="17">
        <v>0</v>
      </c>
      <c r="DA476" s="17">
        <v>0</v>
      </c>
      <c r="DB476" s="17">
        <v>0</v>
      </c>
      <c r="DC476" s="17">
        <v>0</v>
      </c>
      <c r="DD476" s="17">
        <v>0</v>
      </c>
      <c r="DE476" s="17">
        <v>0</v>
      </c>
      <c r="DF476" s="17">
        <v>0</v>
      </c>
      <c r="DG476" s="17">
        <v>0</v>
      </c>
      <c r="DH476" s="17">
        <v>0</v>
      </c>
      <c r="DI476" s="17">
        <v>0</v>
      </c>
      <c r="DJ476" s="17">
        <v>0</v>
      </c>
      <c r="DK476" s="17">
        <v>0</v>
      </c>
      <c r="DL476" s="17">
        <v>0</v>
      </c>
      <c r="DM476" s="17">
        <v>0</v>
      </c>
      <c r="DN476" s="17">
        <v>0</v>
      </c>
      <c r="DO476" s="17">
        <v>0</v>
      </c>
      <c r="DP476" s="17">
        <v>0</v>
      </c>
      <c r="DQ476" s="17">
        <v>0</v>
      </c>
      <c r="DR476" s="17">
        <v>0</v>
      </c>
      <c r="DS476" s="17">
        <v>0</v>
      </c>
      <c r="DT476" s="17">
        <v>0</v>
      </c>
      <c r="DU476" s="17">
        <v>0</v>
      </c>
      <c r="DV476" s="17">
        <v>0</v>
      </c>
      <c r="DW476" s="17">
        <v>0</v>
      </c>
      <c r="DX476" s="17">
        <v>0</v>
      </c>
      <c r="DY476" s="17">
        <v>0</v>
      </c>
      <c r="DZ476" s="17">
        <v>0</v>
      </c>
      <c r="EA476" s="17">
        <v>0</v>
      </c>
      <c r="EB476" s="17">
        <v>0</v>
      </c>
      <c r="EC476" s="17">
        <v>0</v>
      </c>
      <c r="ED476" s="17">
        <v>0</v>
      </c>
      <c r="EE476" s="17">
        <v>0</v>
      </c>
      <c r="EF476" s="17">
        <v>0</v>
      </c>
      <c r="EG476" s="17">
        <v>0</v>
      </c>
      <c r="EH476" s="17">
        <v>0</v>
      </c>
      <c r="EI476" s="17">
        <v>0</v>
      </c>
      <c r="EJ476" s="17">
        <v>0</v>
      </c>
      <c r="EK476" s="17">
        <v>0</v>
      </c>
      <c r="EL476" s="17">
        <v>0</v>
      </c>
      <c r="EM476" s="17">
        <v>0</v>
      </c>
      <c r="EN476" s="17">
        <v>0</v>
      </c>
      <c r="EO476" s="17">
        <v>0</v>
      </c>
      <c r="EP476" s="17">
        <v>0</v>
      </c>
      <c r="EQ476" s="17">
        <v>0</v>
      </c>
      <c r="ER476" s="17">
        <v>0</v>
      </c>
      <c r="ES476" s="17">
        <v>0</v>
      </c>
      <c r="ET476" s="17">
        <v>0</v>
      </c>
      <c r="EU476" s="17">
        <v>0</v>
      </c>
      <c r="EV476" s="17">
        <v>0</v>
      </c>
      <c r="EW476" s="17">
        <v>0</v>
      </c>
      <c r="EX476" s="17">
        <v>0</v>
      </c>
      <c r="EY476" s="17">
        <v>0</v>
      </c>
      <c r="EZ476" s="17">
        <v>0</v>
      </c>
      <c r="FA476" s="17">
        <v>0</v>
      </c>
      <c r="FB476" s="17">
        <v>0</v>
      </c>
      <c r="FC476" s="17">
        <v>0</v>
      </c>
      <c r="FD476" s="17">
        <v>0</v>
      </c>
      <c r="FE476" s="17">
        <v>0</v>
      </c>
      <c r="FF476" s="17">
        <v>0</v>
      </c>
      <c r="FG476" s="17">
        <v>0</v>
      </c>
      <c r="FH476" s="17">
        <v>0</v>
      </c>
      <c r="FI476" s="17">
        <v>0</v>
      </c>
      <c r="FJ476" s="17">
        <v>0</v>
      </c>
      <c r="FK476" s="17">
        <v>0</v>
      </c>
      <c r="FL476" s="17">
        <v>0</v>
      </c>
      <c r="FM476" s="17">
        <v>0</v>
      </c>
      <c r="FN476" s="17">
        <v>0</v>
      </c>
      <c r="FO476" s="17">
        <v>0</v>
      </c>
      <c r="FP476" s="17">
        <v>0</v>
      </c>
      <c r="FQ476" s="17">
        <v>0</v>
      </c>
      <c r="FR476" s="17">
        <v>0</v>
      </c>
      <c r="FS476" s="17">
        <v>0</v>
      </c>
      <c r="FT476" s="17">
        <v>0</v>
      </c>
      <c r="FU476" s="17">
        <v>0</v>
      </c>
      <c r="FV476" s="17">
        <v>0</v>
      </c>
      <c r="FW476" s="17">
        <v>0</v>
      </c>
      <c r="FX476" s="17">
        <v>0</v>
      </c>
      <c r="FY476" s="17">
        <v>0</v>
      </c>
      <c r="FZ476" s="17">
        <v>0</v>
      </c>
      <c r="GA476" s="17">
        <v>0</v>
      </c>
      <c r="GB476" s="17">
        <v>0</v>
      </c>
      <c r="GC476" s="17">
        <v>0</v>
      </c>
      <c r="GD476" s="17">
        <v>0</v>
      </c>
      <c r="GE476" s="17">
        <v>0</v>
      </c>
      <c r="GF476" s="17">
        <v>0</v>
      </c>
      <c r="GG476" s="17">
        <v>0</v>
      </c>
      <c r="GH476" s="17">
        <v>0</v>
      </c>
      <c r="GI476" s="17">
        <v>0</v>
      </c>
      <c r="GJ476" s="17">
        <v>0</v>
      </c>
      <c r="GK476" s="17">
        <v>0</v>
      </c>
      <c r="GL476" s="17">
        <v>0</v>
      </c>
      <c r="GM476" s="17">
        <v>0</v>
      </c>
      <c r="GN476" s="17">
        <v>0</v>
      </c>
      <c r="GO476" s="17">
        <v>0</v>
      </c>
      <c r="GP476" s="17">
        <v>0</v>
      </c>
      <c r="GQ476" s="17">
        <v>0</v>
      </c>
      <c r="GR476" s="17">
        <v>0</v>
      </c>
      <c r="GS476" s="17">
        <v>0</v>
      </c>
      <c r="GT476" s="17">
        <v>0</v>
      </c>
      <c r="GU476" s="17">
        <v>0</v>
      </c>
      <c r="GV476" s="17">
        <v>0</v>
      </c>
      <c r="GW476" s="17">
        <v>0</v>
      </c>
      <c r="GX476" s="17">
        <v>0</v>
      </c>
      <c r="GY476" s="17">
        <v>0</v>
      </c>
      <c r="GZ476" s="17">
        <v>0</v>
      </c>
      <c r="HA476" s="17">
        <v>0</v>
      </c>
      <c r="HB476" s="17">
        <v>0</v>
      </c>
      <c r="HC476" s="17">
        <v>0</v>
      </c>
      <c r="HD476" s="17">
        <v>0</v>
      </c>
      <c r="HE476" s="17">
        <v>0</v>
      </c>
      <c r="HF476" s="17">
        <v>0</v>
      </c>
      <c r="HG476" s="17">
        <v>0</v>
      </c>
      <c r="HH476" s="17">
        <v>0</v>
      </c>
      <c r="HI476" s="17">
        <v>0</v>
      </c>
      <c r="HJ476" s="17">
        <v>0</v>
      </c>
      <c r="HK476" s="17">
        <v>0</v>
      </c>
      <c r="HL476" s="17">
        <v>0</v>
      </c>
      <c r="HM476" s="17">
        <v>0</v>
      </c>
      <c r="HN476" s="17">
        <v>0</v>
      </c>
      <c r="HO476" s="17">
        <v>0</v>
      </c>
      <c r="HP476" s="17">
        <v>0</v>
      </c>
      <c r="HQ476" s="17">
        <v>0</v>
      </c>
      <c r="HR476" s="17">
        <v>0</v>
      </c>
      <c r="HS476" s="17">
        <v>0</v>
      </c>
      <c r="HT476" s="17">
        <v>0</v>
      </c>
      <c r="HU476" s="17">
        <v>0</v>
      </c>
      <c r="HV476" s="17">
        <v>0</v>
      </c>
      <c r="HW476" s="17">
        <v>0</v>
      </c>
      <c r="HX476" s="17">
        <v>0</v>
      </c>
      <c r="HY476" s="17">
        <v>0</v>
      </c>
      <c r="HZ476" s="17">
        <v>0</v>
      </c>
      <c r="IA476" s="17">
        <v>0</v>
      </c>
      <c r="IB476" s="17">
        <v>0</v>
      </c>
      <c r="IC476" s="17">
        <v>0</v>
      </c>
      <c r="ID476" s="17">
        <v>0</v>
      </c>
      <c r="IE476" s="17">
        <v>0</v>
      </c>
      <c r="IF476" s="17">
        <v>0</v>
      </c>
      <c r="IG476" s="17">
        <v>0</v>
      </c>
      <c r="IH476" s="17">
        <v>0</v>
      </c>
      <c r="II476" s="17">
        <v>0</v>
      </c>
      <c r="IJ476" s="17">
        <v>0</v>
      </c>
      <c r="IK476" s="17">
        <v>0</v>
      </c>
      <c r="IL476" s="17">
        <v>0</v>
      </c>
      <c r="IM476" s="17">
        <v>0</v>
      </c>
      <c r="IN476" s="17">
        <v>0</v>
      </c>
      <c r="IO476" s="17">
        <v>0</v>
      </c>
      <c r="IP476" s="17">
        <v>0</v>
      </c>
      <c r="IQ476" s="17">
        <v>0</v>
      </c>
      <c r="IR476" s="17">
        <v>0</v>
      </c>
      <c r="IS476" s="17">
        <v>0</v>
      </c>
      <c r="IT476" s="17">
        <v>0</v>
      </c>
      <c r="IU476" s="17">
        <v>0</v>
      </c>
      <c r="IV476" s="17">
        <v>0</v>
      </c>
      <c r="IW476" s="17">
        <v>0</v>
      </c>
      <c r="IX476" s="17">
        <v>0</v>
      </c>
      <c r="IY476" s="17">
        <v>0</v>
      </c>
      <c r="IZ476" s="17">
        <v>0</v>
      </c>
      <c r="JA476" s="17">
        <v>0</v>
      </c>
      <c r="JB476" s="17">
        <v>0</v>
      </c>
      <c r="JC476" s="17">
        <v>0</v>
      </c>
      <c r="JD476" s="17">
        <v>0</v>
      </c>
      <c r="JE476" s="17">
        <v>0</v>
      </c>
      <c r="JF476" s="17">
        <v>0</v>
      </c>
      <c r="JG476" s="17">
        <v>0</v>
      </c>
      <c r="JH476" s="17">
        <v>0</v>
      </c>
      <c r="JI476" s="17">
        <v>0</v>
      </c>
      <c r="JJ476" s="17">
        <v>0</v>
      </c>
      <c r="JK476" s="17">
        <v>0</v>
      </c>
      <c r="JL476" s="17">
        <v>0</v>
      </c>
      <c r="JM476" s="17">
        <v>0</v>
      </c>
      <c r="JN476" s="17">
        <v>0</v>
      </c>
      <c r="JO476" s="17">
        <v>0</v>
      </c>
      <c r="JP476" s="17">
        <v>0</v>
      </c>
      <c r="JQ476" s="17">
        <v>0</v>
      </c>
      <c r="JR476" s="17">
        <v>0</v>
      </c>
      <c r="JS476" s="17">
        <v>0</v>
      </c>
      <c r="JT476" s="17">
        <v>0</v>
      </c>
      <c r="JU476" s="17">
        <v>0</v>
      </c>
      <c r="JV476" s="17">
        <v>0</v>
      </c>
      <c r="JW476" s="17">
        <v>0</v>
      </c>
      <c r="JX476" s="17">
        <v>0</v>
      </c>
      <c r="JY476" s="17">
        <v>0</v>
      </c>
    </row>
    <row r="477" spans="1:285" x14ac:dyDescent="0.15">
      <c r="A477" s="17" t="s">
        <v>455</v>
      </c>
      <c r="B477" s="17" t="s">
        <v>456</v>
      </c>
      <c r="C477" s="17">
        <v>0</v>
      </c>
      <c r="D477" s="17">
        <v>0</v>
      </c>
      <c r="E477" s="17">
        <v>0</v>
      </c>
      <c r="F477" s="17">
        <v>0</v>
      </c>
      <c r="G477" s="17">
        <v>0</v>
      </c>
      <c r="H477" s="17">
        <v>0</v>
      </c>
      <c r="I477" s="17">
        <v>10.199999999999999</v>
      </c>
      <c r="J477" s="17">
        <v>10.199999999999999</v>
      </c>
      <c r="K477" s="17">
        <v>10.199999999999999</v>
      </c>
      <c r="L477" s="17">
        <v>10.199999999999999</v>
      </c>
      <c r="M477" s="17">
        <v>10.199999999999999</v>
      </c>
      <c r="N477" s="17">
        <v>10.23</v>
      </c>
      <c r="O477" s="17">
        <v>10.210000000000001</v>
      </c>
      <c r="P477" s="17">
        <v>10.199999999999999</v>
      </c>
      <c r="Q477" s="17">
        <v>10.19</v>
      </c>
      <c r="R477" s="17">
        <v>10.199999999999999</v>
      </c>
      <c r="S477" s="17">
        <v>10.199999999999999</v>
      </c>
      <c r="T477" s="17">
        <v>10.220000000000001</v>
      </c>
      <c r="U477" s="17">
        <v>10.220000000000001</v>
      </c>
      <c r="V477" s="17">
        <v>10.220000000000001</v>
      </c>
      <c r="W477" s="17">
        <v>10.220000000000001</v>
      </c>
      <c r="X477" s="17">
        <v>10.210000000000001</v>
      </c>
      <c r="Y477" s="17">
        <v>10.220000000000001</v>
      </c>
      <c r="Z477" s="17">
        <v>10.23</v>
      </c>
      <c r="AA477" s="17">
        <v>10.220000000000001</v>
      </c>
      <c r="AB477" s="17">
        <v>0</v>
      </c>
      <c r="AC477" s="17">
        <v>0</v>
      </c>
      <c r="AD477" s="17">
        <v>0</v>
      </c>
      <c r="AE477" s="17">
        <v>0</v>
      </c>
      <c r="AF477" s="17">
        <v>0</v>
      </c>
      <c r="AG477" s="17">
        <v>0</v>
      </c>
      <c r="AH477" s="17">
        <v>0</v>
      </c>
      <c r="AI477" s="17">
        <v>0</v>
      </c>
      <c r="AJ477" s="17">
        <v>0</v>
      </c>
      <c r="AK477" s="17">
        <v>0</v>
      </c>
      <c r="AL477" s="17">
        <v>0</v>
      </c>
      <c r="AM477" s="17">
        <v>0</v>
      </c>
      <c r="AN477" s="17">
        <v>0</v>
      </c>
      <c r="AO477" s="17">
        <v>0</v>
      </c>
      <c r="AP477" s="17">
        <v>0</v>
      </c>
      <c r="AQ477" s="17">
        <v>0</v>
      </c>
      <c r="AR477" s="17">
        <v>0</v>
      </c>
      <c r="AS477" s="17">
        <v>0</v>
      </c>
      <c r="AT477" s="17">
        <v>0</v>
      </c>
      <c r="AU477" s="17">
        <v>0</v>
      </c>
      <c r="AV477" s="17">
        <v>0</v>
      </c>
      <c r="AW477" s="17">
        <v>0</v>
      </c>
      <c r="AX477" s="17">
        <v>0</v>
      </c>
      <c r="AY477" s="17">
        <v>0</v>
      </c>
      <c r="AZ477" s="17">
        <v>0</v>
      </c>
      <c r="BA477" s="17">
        <v>0</v>
      </c>
      <c r="BB477" s="17">
        <v>0</v>
      </c>
      <c r="BC477" s="17">
        <v>0</v>
      </c>
      <c r="BD477" s="17">
        <v>0</v>
      </c>
      <c r="BE477" s="17">
        <v>0</v>
      </c>
      <c r="BF477" s="17">
        <v>0</v>
      </c>
      <c r="BG477" s="17">
        <v>0</v>
      </c>
      <c r="BH477" s="17">
        <v>0</v>
      </c>
      <c r="BI477" s="17">
        <v>0</v>
      </c>
      <c r="BJ477" s="17">
        <v>0</v>
      </c>
      <c r="BK477" s="17">
        <v>0</v>
      </c>
      <c r="BL477" s="17">
        <v>0</v>
      </c>
      <c r="BM477" s="17">
        <v>0</v>
      </c>
      <c r="BN477" s="17">
        <v>0</v>
      </c>
      <c r="BO477" s="17">
        <v>0</v>
      </c>
      <c r="BP477" s="17">
        <v>0</v>
      </c>
      <c r="BQ477" s="17">
        <v>0</v>
      </c>
      <c r="BR477" s="17">
        <v>0</v>
      </c>
      <c r="BS477" s="17">
        <v>0</v>
      </c>
      <c r="BT477" s="17">
        <v>0</v>
      </c>
      <c r="BU477" s="17">
        <v>0</v>
      </c>
      <c r="BV477" s="17">
        <v>0</v>
      </c>
      <c r="BW477" s="17">
        <v>0</v>
      </c>
      <c r="BX477" s="17">
        <v>0</v>
      </c>
      <c r="BY477" s="17">
        <v>0</v>
      </c>
      <c r="BZ477" s="17">
        <v>0</v>
      </c>
      <c r="CA477" s="17">
        <v>0</v>
      </c>
      <c r="CB477" s="17">
        <v>0</v>
      </c>
      <c r="CC477" s="17">
        <v>0</v>
      </c>
      <c r="CD477" s="17">
        <v>0</v>
      </c>
      <c r="CE477" s="17">
        <v>0</v>
      </c>
      <c r="CF477" s="17">
        <v>0</v>
      </c>
      <c r="CG477" s="17">
        <v>0</v>
      </c>
      <c r="CH477" s="17">
        <v>0</v>
      </c>
      <c r="CI477" s="17">
        <v>0</v>
      </c>
      <c r="CJ477" s="17">
        <v>0</v>
      </c>
      <c r="CK477" s="17">
        <v>0</v>
      </c>
      <c r="CL477" s="17">
        <v>0</v>
      </c>
      <c r="CM477" s="17">
        <v>0</v>
      </c>
      <c r="CN477" s="17">
        <v>0</v>
      </c>
      <c r="CO477" s="17">
        <v>0</v>
      </c>
      <c r="CP477" s="17">
        <v>0</v>
      </c>
      <c r="CQ477" s="17">
        <v>0</v>
      </c>
      <c r="CR477" s="17">
        <v>0</v>
      </c>
      <c r="CS477" s="17">
        <v>0</v>
      </c>
      <c r="CT477" s="17">
        <v>0</v>
      </c>
      <c r="CU477" s="17">
        <v>0</v>
      </c>
      <c r="CV477" s="17">
        <v>0</v>
      </c>
      <c r="CW477" s="17">
        <v>0</v>
      </c>
      <c r="CX477" s="17">
        <v>0</v>
      </c>
      <c r="CY477" s="17">
        <v>0</v>
      </c>
      <c r="CZ477" s="17">
        <v>0</v>
      </c>
      <c r="DA477" s="17">
        <v>0</v>
      </c>
      <c r="DB477" s="17">
        <v>0</v>
      </c>
      <c r="DC477" s="17">
        <v>0</v>
      </c>
      <c r="DD477" s="17">
        <v>0</v>
      </c>
      <c r="DE477" s="17">
        <v>0</v>
      </c>
      <c r="DF477" s="17">
        <v>0</v>
      </c>
      <c r="DG477" s="17">
        <v>0</v>
      </c>
      <c r="DH477" s="17">
        <v>0</v>
      </c>
      <c r="DI477" s="17">
        <v>0</v>
      </c>
      <c r="DJ477" s="17">
        <v>0</v>
      </c>
      <c r="DK477" s="17">
        <v>0</v>
      </c>
      <c r="DL477" s="17">
        <v>0</v>
      </c>
      <c r="DM477" s="17">
        <v>0</v>
      </c>
      <c r="DN477" s="17">
        <v>0</v>
      </c>
      <c r="DO477" s="17">
        <v>0</v>
      </c>
      <c r="DP477" s="17">
        <v>0</v>
      </c>
      <c r="DQ477" s="17">
        <v>0</v>
      </c>
      <c r="DR477" s="17">
        <v>0</v>
      </c>
      <c r="DS477" s="17">
        <v>0</v>
      </c>
      <c r="DT477" s="17">
        <v>0</v>
      </c>
      <c r="DU477" s="17">
        <v>0</v>
      </c>
      <c r="DV477" s="17">
        <v>0</v>
      </c>
      <c r="DW477" s="17">
        <v>0</v>
      </c>
      <c r="DX477" s="17">
        <v>0</v>
      </c>
      <c r="DY477" s="17">
        <v>0</v>
      </c>
      <c r="DZ477" s="17">
        <v>0</v>
      </c>
      <c r="EA477" s="17">
        <v>0</v>
      </c>
      <c r="EB477" s="17">
        <v>0</v>
      </c>
      <c r="EC477" s="17">
        <v>0</v>
      </c>
      <c r="ED477" s="17">
        <v>0</v>
      </c>
      <c r="EE477" s="17">
        <v>0</v>
      </c>
      <c r="EF477" s="17">
        <v>0</v>
      </c>
      <c r="EG477" s="17">
        <v>0</v>
      </c>
      <c r="EH477" s="17">
        <v>0</v>
      </c>
      <c r="EI477" s="17">
        <v>0</v>
      </c>
      <c r="EJ477" s="17">
        <v>0</v>
      </c>
      <c r="EK477" s="17">
        <v>0</v>
      </c>
      <c r="EL477" s="17">
        <v>0</v>
      </c>
      <c r="EM477" s="17">
        <v>0</v>
      </c>
      <c r="EN477" s="17">
        <v>0</v>
      </c>
      <c r="EO477" s="17">
        <v>0</v>
      </c>
      <c r="EP477" s="17">
        <v>0</v>
      </c>
      <c r="EQ477" s="17">
        <v>0</v>
      </c>
      <c r="ER477" s="17">
        <v>0</v>
      </c>
      <c r="ES477" s="17">
        <v>0</v>
      </c>
      <c r="ET477" s="17">
        <v>0</v>
      </c>
      <c r="EU477" s="17">
        <v>0</v>
      </c>
      <c r="EV477" s="17">
        <v>0</v>
      </c>
      <c r="EW477" s="17">
        <v>0</v>
      </c>
      <c r="EX477" s="17">
        <v>0</v>
      </c>
      <c r="EY477" s="17">
        <v>0</v>
      </c>
      <c r="EZ477" s="17">
        <v>0</v>
      </c>
      <c r="FA477" s="17">
        <v>0</v>
      </c>
      <c r="FB477" s="17">
        <v>0</v>
      </c>
      <c r="FC477" s="17">
        <v>0</v>
      </c>
      <c r="FD477" s="17">
        <v>0</v>
      </c>
      <c r="FE477" s="17">
        <v>0</v>
      </c>
      <c r="FF477" s="17">
        <v>0</v>
      </c>
      <c r="FG477" s="17">
        <v>0</v>
      </c>
      <c r="FH477" s="17">
        <v>0</v>
      </c>
      <c r="FI477" s="17">
        <v>0</v>
      </c>
      <c r="FJ477" s="17">
        <v>0</v>
      </c>
      <c r="FK477" s="17">
        <v>0</v>
      </c>
      <c r="FL477" s="17">
        <v>0</v>
      </c>
      <c r="FM477" s="17">
        <v>0</v>
      </c>
      <c r="FN477" s="17">
        <v>0</v>
      </c>
      <c r="FO477" s="17">
        <v>0</v>
      </c>
      <c r="FP477" s="17">
        <v>0</v>
      </c>
      <c r="FQ477" s="17">
        <v>0</v>
      </c>
      <c r="FR477" s="17">
        <v>0</v>
      </c>
      <c r="FS477" s="17">
        <v>0</v>
      </c>
      <c r="FT477" s="17">
        <v>0</v>
      </c>
      <c r="FU477" s="17">
        <v>0</v>
      </c>
      <c r="FV477" s="17">
        <v>0</v>
      </c>
      <c r="FW477" s="17">
        <v>0</v>
      </c>
      <c r="FX477" s="17">
        <v>0</v>
      </c>
      <c r="FY477" s="17">
        <v>0</v>
      </c>
      <c r="FZ477" s="17">
        <v>0</v>
      </c>
      <c r="GA477" s="17">
        <v>0</v>
      </c>
      <c r="GB477" s="17">
        <v>0</v>
      </c>
      <c r="GC477" s="17">
        <v>0</v>
      </c>
      <c r="GD477" s="17">
        <v>0</v>
      </c>
      <c r="GE477" s="17">
        <v>0</v>
      </c>
      <c r="GF477" s="17">
        <v>0</v>
      </c>
      <c r="GG477" s="17">
        <v>0</v>
      </c>
      <c r="GH477" s="17">
        <v>0</v>
      </c>
      <c r="GI477" s="17">
        <v>0</v>
      </c>
      <c r="GJ477" s="17">
        <v>0</v>
      </c>
      <c r="GK477" s="17">
        <v>0</v>
      </c>
      <c r="GL477" s="17">
        <v>0</v>
      </c>
      <c r="GM477" s="17">
        <v>0</v>
      </c>
      <c r="GN477" s="17">
        <v>0</v>
      </c>
      <c r="GO477" s="17">
        <v>0</v>
      </c>
      <c r="GP477" s="17">
        <v>0</v>
      </c>
      <c r="GQ477" s="17">
        <v>0</v>
      </c>
      <c r="GR477" s="17">
        <v>0</v>
      </c>
      <c r="GS477" s="17">
        <v>0</v>
      </c>
      <c r="GT477" s="17">
        <v>0</v>
      </c>
      <c r="GU477" s="17">
        <v>0</v>
      </c>
      <c r="GV477" s="17">
        <v>0</v>
      </c>
      <c r="GW477" s="17">
        <v>0</v>
      </c>
      <c r="GX477" s="17">
        <v>0</v>
      </c>
      <c r="GY477" s="17">
        <v>0</v>
      </c>
      <c r="GZ477" s="17">
        <v>0</v>
      </c>
      <c r="HA477" s="17">
        <v>0</v>
      </c>
      <c r="HB477" s="17">
        <v>0</v>
      </c>
      <c r="HC477" s="17">
        <v>0</v>
      </c>
      <c r="HD477" s="17">
        <v>0</v>
      </c>
      <c r="HE477" s="17">
        <v>0</v>
      </c>
      <c r="HF477" s="17">
        <v>0</v>
      </c>
      <c r="HG477" s="17">
        <v>0</v>
      </c>
      <c r="HH477" s="17">
        <v>0</v>
      </c>
      <c r="HI477" s="17">
        <v>0</v>
      </c>
      <c r="HJ477" s="17">
        <v>0</v>
      </c>
      <c r="HK477" s="17">
        <v>0</v>
      </c>
      <c r="HL477" s="17">
        <v>0</v>
      </c>
      <c r="HM477" s="17">
        <v>0</v>
      </c>
      <c r="HN477" s="17">
        <v>0</v>
      </c>
      <c r="HO477" s="17">
        <v>0</v>
      </c>
      <c r="HP477" s="17">
        <v>0</v>
      </c>
      <c r="HQ477" s="17">
        <v>0</v>
      </c>
      <c r="HR477" s="17">
        <v>0</v>
      </c>
      <c r="HS477" s="17">
        <v>0</v>
      </c>
      <c r="HT477" s="17">
        <v>0</v>
      </c>
      <c r="HU477" s="17">
        <v>0</v>
      </c>
      <c r="HV477" s="17">
        <v>0</v>
      </c>
      <c r="HW477" s="17">
        <v>0</v>
      </c>
      <c r="HX477" s="17">
        <v>0</v>
      </c>
      <c r="HY477" s="17">
        <v>0</v>
      </c>
      <c r="HZ477" s="17">
        <v>0</v>
      </c>
      <c r="IA477" s="17">
        <v>0</v>
      </c>
      <c r="IB477" s="17">
        <v>0</v>
      </c>
      <c r="IC477" s="17">
        <v>0</v>
      </c>
      <c r="ID477" s="17">
        <v>0</v>
      </c>
      <c r="IE477" s="17">
        <v>0</v>
      </c>
      <c r="IF477" s="17">
        <v>0</v>
      </c>
      <c r="IG477" s="17">
        <v>0</v>
      </c>
      <c r="IH477" s="17">
        <v>0</v>
      </c>
      <c r="II477" s="17">
        <v>0</v>
      </c>
      <c r="IJ477" s="17">
        <v>0</v>
      </c>
      <c r="IK477" s="17">
        <v>0</v>
      </c>
      <c r="IL477" s="17">
        <v>0</v>
      </c>
      <c r="IM477" s="17">
        <v>0</v>
      </c>
      <c r="IN477" s="17">
        <v>0</v>
      </c>
      <c r="IO477" s="17">
        <v>0</v>
      </c>
      <c r="IP477" s="17">
        <v>0</v>
      </c>
      <c r="IQ477" s="17">
        <v>0</v>
      </c>
      <c r="IR477" s="17">
        <v>0</v>
      </c>
      <c r="IS477" s="17">
        <v>0</v>
      </c>
      <c r="IT477" s="17">
        <v>0</v>
      </c>
      <c r="IU477" s="17">
        <v>0</v>
      </c>
      <c r="IV477" s="17">
        <v>0</v>
      </c>
      <c r="IW477" s="17">
        <v>0</v>
      </c>
      <c r="IX477" s="17">
        <v>0</v>
      </c>
      <c r="IY477" s="17">
        <v>0</v>
      </c>
      <c r="IZ477" s="17">
        <v>0</v>
      </c>
      <c r="JA477" s="17">
        <v>0</v>
      </c>
      <c r="JB477" s="17">
        <v>0</v>
      </c>
      <c r="JC477" s="17">
        <v>0</v>
      </c>
      <c r="JD477" s="17">
        <v>0</v>
      </c>
      <c r="JE477" s="17">
        <v>0</v>
      </c>
      <c r="JF477" s="17">
        <v>0</v>
      </c>
      <c r="JG477" s="17">
        <v>0</v>
      </c>
      <c r="JH477" s="17">
        <v>0</v>
      </c>
      <c r="JI477" s="17">
        <v>0</v>
      </c>
      <c r="JJ477" s="17">
        <v>0</v>
      </c>
      <c r="JK477" s="17">
        <v>0</v>
      </c>
      <c r="JL477" s="17">
        <v>0</v>
      </c>
      <c r="JM477" s="17">
        <v>0</v>
      </c>
      <c r="JN477" s="17">
        <v>0</v>
      </c>
      <c r="JO477" s="17">
        <v>0</v>
      </c>
      <c r="JP477" s="17">
        <v>0</v>
      </c>
      <c r="JQ477" s="17">
        <v>0</v>
      </c>
      <c r="JR477" s="17">
        <v>0</v>
      </c>
      <c r="JS477" s="17">
        <v>0</v>
      </c>
      <c r="JT477" s="17">
        <v>0</v>
      </c>
      <c r="JU477" s="17">
        <v>0</v>
      </c>
      <c r="JV477" s="17">
        <v>0</v>
      </c>
      <c r="JW477" s="17">
        <v>0</v>
      </c>
      <c r="JX477" s="17">
        <v>0</v>
      </c>
      <c r="JY477" s="17">
        <v>0</v>
      </c>
    </row>
    <row r="478" spans="1:285" x14ac:dyDescent="0.15">
      <c r="A478" s="17" t="s">
        <v>421</v>
      </c>
      <c r="B478" s="17" t="s">
        <v>422</v>
      </c>
      <c r="C478" s="17">
        <v>0</v>
      </c>
      <c r="D478" s="17">
        <v>39.79</v>
      </c>
      <c r="E478" s="17">
        <v>39.79</v>
      </c>
      <c r="F478" s="17">
        <v>39.79</v>
      </c>
      <c r="G478" s="17">
        <v>39.79</v>
      </c>
      <c r="H478" s="17">
        <v>39.79</v>
      </c>
      <c r="I478" s="17">
        <v>40.22</v>
      </c>
      <c r="J478" s="17">
        <v>40.22</v>
      </c>
      <c r="K478" s="17">
        <v>40.22</v>
      </c>
      <c r="L478" s="17">
        <v>40.22</v>
      </c>
      <c r="M478" s="17">
        <v>40.22</v>
      </c>
      <c r="N478" s="17">
        <v>40.229999999999997</v>
      </c>
      <c r="O478" s="17">
        <v>40.229999999999997</v>
      </c>
      <c r="P478" s="17">
        <v>40.15</v>
      </c>
      <c r="Q478" s="17">
        <v>40.06</v>
      </c>
      <c r="R478" s="17">
        <v>40.049999999999997</v>
      </c>
      <c r="S478" s="17">
        <v>40.130000000000003</v>
      </c>
      <c r="T478" s="17">
        <v>40.229999999999997</v>
      </c>
      <c r="U478" s="17">
        <v>40.29</v>
      </c>
      <c r="V478" s="17">
        <v>40.26</v>
      </c>
      <c r="W478" s="17">
        <v>40.18</v>
      </c>
      <c r="X478" s="17">
        <v>40.130000000000003</v>
      </c>
      <c r="Y478" s="17">
        <v>40.15</v>
      </c>
      <c r="Z478" s="17">
        <v>40.159999999999997</v>
      </c>
      <c r="AA478" s="17">
        <v>40.200000000000003</v>
      </c>
      <c r="AB478" s="17">
        <v>0</v>
      </c>
      <c r="AC478" s="17">
        <v>0</v>
      </c>
      <c r="AD478" s="17">
        <v>0</v>
      </c>
      <c r="AE478" s="17">
        <v>0</v>
      </c>
      <c r="AF478" s="17">
        <v>0</v>
      </c>
      <c r="AG478" s="17">
        <v>0</v>
      </c>
      <c r="AH478" s="17">
        <v>0</v>
      </c>
      <c r="AI478" s="17">
        <v>0</v>
      </c>
      <c r="AJ478" s="17">
        <v>0</v>
      </c>
      <c r="AK478" s="17">
        <v>0</v>
      </c>
      <c r="AL478" s="17">
        <v>0</v>
      </c>
      <c r="AM478" s="17">
        <v>0</v>
      </c>
      <c r="AN478" s="17">
        <v>0</v>
      </c>
      <c r="AO478" s="17">
        <v>0</v>
      </c>
      <c r="AP478" s="17">
        <v>0</v>
      </c>
      <c r="AQ478" s="17">
        <v>0</v>
      </c>
      <c r="AR478" s="17">
        <v>0</v>
      </c>
      <c r="AS478" s="17">
        <v>0</v>
      </c>
      <c r="AT478" s="17">
        <v>0</v>
      </c>
      <c r="AU478" s="17">
        <v>0</v>
      </c>
      <c r="AV478" s="17">
        <v>0</v>
      </c>
      <c r="AW478" s="17">
        <v>0</v>
      </c>
      <c r="AX478" s="17">
        <v>0</v>
      </c>
      <c r="AY478" s="17">
        <v>0</v>
      </c>
      <c r="AZ478" s="17">
        <v>0</v>
      </c>
      <c r="BA478" s="17">
        <v>0</v>
      </c>
      <c r="BB478" s="17">
        <v>0</v>
      </c>
      <c r="BC478" s="17">
        <v>0</v>
      </c>
      <c r="BD478" s="17">
        <v>0</v>
      </c>
      <c r="BE478" s="17">
        <v>0</v>
      </c>
      <c r="BF478" s="17">
        <v>0</v>
      </c>
      <c r="BG478" s="17">
        <v>0</v>
      </c>
      <c r="BH478" s="17">
        <v>0</v>
      </c>
      <c r="BI478" s="17">
        <v>0</v>
      </c>
      <c r="BJ478" s="17">
        <v>0</v>
      </c>
      <c r="BK478" s="17">
        <v>0</v>
      </c>
      <c r="BL478" s="17">
        <v>0</v>
      </c>
      <c r="BM478" s="17">
        <v>0</v>
      </c>
      <c r="BN478" s="17">
        <v>0</v>
      </c>
      <c r="BO478" s="17">
        <v>0</v>
      </c>
      <c r="BP478" s="17">
        <v>0</v>
      </c>
      <c r="BQ478" s="17">
        <v>0</v>
      </c>
      <c r="BR478" s="17">
        <v>0</v>
      </c>
      <c r="BS478" s="17">
        <v>0</v>
      </c>
      <c r="BT478" s="17">
        <v>0</v>
      </c>
      <c r="BU478" s="17">
        <v>0</v>
      </c>
      <c r="BV478" s="17">
        <v>0</v>
      </c>
      <c r="BW478" s="17">
        <v>0</v>
      </c>
      <c r="BX478" s="17">
        <v>0</v>
      </c>
      <c r="BY478" s="17">
        <v>0</v>
      </c>
      <c r="BZ478" s="17">
        <v>0</v>
      </c>
      <c r="CA478" s="17">
        <v>0</v>
      </c>
      <c r="CB478" s="17">
        <v>0</v>
      </c>
      <c r="CC478" s="17">
        <v>0</v>
      </c>
      <c r="CD478" s="17">
        <v>0</v>
      </c>
      <c r="CE478" s="17">
        <v>0</v>
      </c>
      <c r="CF478" s="17">
        <v>0</v>
      </c>
      <c r="CG478" s="17">
        <v>0</v>
      </c>
      <c r="CH478" s="17">
        <v>0</v>
      </c>
      <c r="CI478" s="17">
        <v>0</v>
      </c>
      <c r="CJ478" s="17">
        <v>0</v>
      </c>
      <c r="CK478" s="17">
        <v>0</v>
      </c>
      <c r="CL478" s="17">
        <v>0</v>
      </c>
      <c r="CM478" s="17">
        <v>0</v>
      </c>
      <c r="CN478" s="17">
        <v>0</v>
      </c>
      <c r="CO478" s="17">
        <v>0</v>
      </c>
      <c r="CP478" s="17">
        <v>0</v>
      </c>
      <c r="CQ478" s="17">
        <v>0</v>
      </c>
      <c r="CR478" s="17">
        <v>0</v>
      </c>
      <c r="CS478" s="17">
        <v>0</v>
      </c>
      <c r="CT478" s="17">
        <v>0</v>
      </c>
      <c r="CU478" s="17">
        <v>0</v>
      </c>
      <c r="CV478" s="17">
        <v>0</v>
      </c>
      <c r="CW478" s="17">
        <v>0</v>
      </c>
      <c r="CX478" s="17">
        <v>0</v>
      </c>
      <c r="CY478" s="17">
        <v>0</v>
      </c>
      <c r="CZ478" s="17">
        <v>0</v>
      </c>
      <c r="DA478" s="17">
        <v>0</v>
      </c>
      <c r="DB478" s="17">
        <v>0</v>
      </c>
      <c r="DC478" s="17">
        <v>0</v>
      </c>
      <c r="DD478" s="17">
        <v>0</v>
      </c>
      <c r="DE478" s="17">
        <v>0</v>
      </c>
      <c r="DF478" s="17">
        <v>0</v>
      </c>
      <c r="DG478" s="17">
        <v>0</v>
      </c>
      <c r="DH478" s="17">
        <v>0</v>
      </c>
      <c r="DI478" s="17">
        <v>0</v>
      </c>
      <c r="DJ478" s="17">
        <v>0</v>
      </c>
      <c r="DK478" s="17">
        <v>0</v>
      </c>
      <c r="DL478" s="17">
        <v>0</v>
      </c>
      <c r="DM478" s="17">
        <v>0</v>
      </c>
      <c r="DN478" s="17">
        <v>0</v>
      </c>
      <c r="DO478" s="17">
        <v>0</v>
      </c>
      <c r="DP478" s="17">
        <v>0</v>
      </c>
      <c r="DQ478" s="17">
        <v>0</v>
      </c>
      <c r="DR478" s="17">
        <v>0</v>
      </c>
      <c r="DS478" s="17">
        <v>0</v>
      </c>
      <c r="DT478" s="17">
        <v>0</v>
      </c>
      <c r="DU478" s="17">
        <v>0</v>
      </c>
      <c r="DV478" s="17">
        <v>0</v>
      </c>
      <c r="DW478" s="17">
        <v>0</v>
      </c>
      <c r="DX478" s="17">
        <v>0</v>
      </c>
      <c r="DY478" s="17">
        <v>0</v>
      </c>
      <c r="DZ478" s="17">
        <v>0</v>
      </c>
      <c r="EA478" s="17">
        <v>0</v>
      </c>
      <c r="EB478" s="17">
        <v>0</v>
      </c>
      <c r="EC478" s="17">
        <v>0</v>
      </c>
      <c r="ED478" s="17">
        <v>0</v>
      </c>
      <c r="EE478" s="17">
        <v>0</v>
      </c>
      <c r="EF478" s="17">
        <v>0</v>
      </c>
      <c r="EG478" s="17">
        <v>0</v>
      </c>
      <c r="EH478" s="17">
        <v>0</v>
      </c>
      <c r="EI478" s="17">
        <v>0</v>
      </c>
      <c r="EJ478" s="17">
        <v>0</v>
      </c>
      <c r="EK478" s="17">
        <v>0</v>
      </c>
      <c r="EL478" s="17">
        <v>0</v>
      </c>
      <c r="EM478" s="17">
        <v>0</v>
      </c>
      <c r="EN478" s="17">
        <v>0</v>
      </c>
      <c r="EO478" s="17">
        <v>0</v>
      </c>
      <c r="EP478" s="17">
        <v>0</v>
      </c>
      <c r="EQ478" s="17">
        <v>0</v>
      </c>
      <c r="ER478" s="17">
        <v>0</v>
      </c>
      <c r="ES478" s="17">
        <v>0</v>
      </c>
      <c r="ET478" s="17">
        <v>0</v>
      </c>
      <c r="EU478" s="17">
        <v>0</v>
      </c>
      <c r="EV478" s="17">
        <v>0</v>
      </c>
      <c r="EW478" s="17">
        <v>0</v>
      </c>
      <c r="EX478" s="17">
        <v>0</v>
      </c>
      <c r="EY478" s="17">
        <v>0</v>
      </c>
      <c r="EZ478" s="17">
        <v>0</v>
      </c>
      <c r="FA478" s="17">
        <v>0</v>
      </c>
      <c r="FB478" s="17">
        <v>0</v>
      </c>
      <c r="FC478" s="17">
        <v>0</v>
      </c>
      <c r="FD478" s="17">
        <v>0</v>
      </c>
      <c r="FE478" s="17">
        <v>0</v>
      </c>
      <c r="FF478" s="17">
        <v>0</v>
      </c>
      <c r="FG478" s="17">
        <v>0</v>
      </c>
      <c r="FH478" s="17">
        <v>0</v>
      </c>
      <c r="FI478" s="17">
        <v>0</v>
      </c>
      <c r="FJ478" s="17">
        <v>0</v>
      </c>
      <c r="FK478" s="17">
        <v>0</v>
      </c>
      <c r="FL478" s="17">
        <v>0</v>
      </c>
      <c r="FM478" s="17">
        <v>0</v>
      </c>
      <c r="FN478" s="17">
        <v>0</v>
      </c>
      <c r="FO478" s="17">
        <v>0</v>
      </c>
      <c r="FP478" s="17">
        <v>0</v>
      </c>
      <c r="FQ478" s="17">
        <v>0</v>
      </c>
      <c r="FR478" s="17">
        <v>0</v>
      </c>
      <c r="FS478" s="17">
        <v>0</v>
      </c>
      <c r="FT478" s="17">
        <v>0</v>
      </c>
      <c r="FU478" s="17">
        <v>0</v>
      </c>
      <c r="FV478" s="17">
        <v>0</v>
      </c>
      <c r="FW478" s="17">
        <v>0</v>
      </c>
      <c r="FX478" s="17">
        <v>0</v>
      </c>
      <c r="FY478" s="17">
        <v>0</v>
      </c>
      <c r="FZ478" s="17">
        <v>0</v>
      </c>
      <c r="GA478" s="17">
        <v>0</v>
      </c>
      <c r="GB478" s="17">
        <v>0</v>
      </c>
      <c r="GC478" s="17">
        <v>0</v>
      </c>
      <c r="GD478" s="17">
        <v>0</v>
      </c>
      <c r="GE478" s="17">
        <v>0</v>
      </c>
      <c r="GF478" s="17">
        <v>0</v>
      </c>
      <c r="GG478" s="17">
        <v>0</v>
      </c>
      <c r="GH478" s="17">
        <v>0</v>
      </c>
      <c r="GI478" s="17">
        <v>0</v>
      </c>
      <c r="GJ478" s="17">
        <v>0</v>
      </c>
      <c r="GK478" s="17">
        <v>0</v>
      </c>
      <c r="GL478" s="17">
        <v>0</v>
      </c>
      <c r="GM478" s="17">
        <v>0</v>
      </c>
      <c r="GN478" s="17">
        <v>0</v>
      </c>
      <c r="GO478" s="17">
        <v>0</v>
      </c>
      <c r="GP478" s="17">
        <v>0</v>
      </c>
      <c r="GQ478" s="17">
        <v>0</v>
      </c>
      <c r="GR478" s="17">
        <v>0</v>
      </c>
      <c r="GS478" s="17">
        <v>0</v>
      </c>
      <c r="GT478" s="17">
        <v>0</v>
      </c>
      <c r="GU478" s="17">
        <v>0</v>
      </c>
      <c r="GV478" s="17">
        <v>0</v>
      </c>
      <c r="GW478" s="17">
        <v>0</v>
      </c>
      <c r="GX478" s="17">
        <v>0</v>
      </c>
      <c r="GY478" s="17">
        <v>0</v>
      </c>
      <c r="GZ478" s="17">
        <v>0</v>
      </c>
      <c r="HA478" s="17">
        <v>0</v>
      </c>
      <c r="HB478" s="17">
        <v>0</v>
      </c>
      <c r="HC478" s="17">
        <v>0</v>
      </c>
      <c r="HD478" s="17">
        <v>0</v>
      </c>
      <c r="HE478" s="17">
        <v>0</v>
      </c>
      <c r="HF478" s="17">
        <v>0</v>
      </c>
      <c r="HG478" s="17">
        <v>0</v>
      </c>
      <c r="HH478" s="17">
        <v>0</v>
      </c>
      <c r="HI478" s="17">
        <v>0</v>
      </c>
      <c r="HJ478" s="17">
        <v>0</v>
      </c>
      <c r="HK478" s="17">
        <v>0</v>
      </c>
      <c r="HL478" s="17">
        <v>0</v>
      </c>
      <c r="HM478" s="17">
        <v>0</v>
      </c>
      <c r="HN478" s="17">
        <v>0</v>
      </c>
      <c r="HO478" s="17">
        <v>0</v>
      </c>
      <c r="HP478" s="17">
        <v>0</v>
      </c>
      <c r="HQ478" s="17">
        <v>0</v>
      </c>
      <c r="HR478" s="17">
        <v>0</v>
      </c>
      <c r="HS478" s="17">
        <v>0</v>
      </c>
      <c r="HT478" s="17">
        <v>0</v>
      </c>
      <c r="HU478" s="17">
        <v>0</v>
      </c>
      <c r="HV478" s="17">
        <v>0</v>
      </c>
      <c r="HW478" s="17">
        <v>0</v>
      </c>
      <c r="HX478" s="17">
        <v>0</v>
      </c>
      <c r="HY478" s="17">
        <v>0</v>
      </c>
      <c r="HZ478" s="17">
        <v>0</v>
      </c>
      <c r="IA478" s="17">
        <v>0</v>
      </c>
      <c r="IB478" s="17">
        <v>0</v>
      </c>
      <c r="IC478" s="17">
        <v>0</v>
      </c>
      <c r="ID478" s="17">
        <v>0</v>
      </c>
      <c r="IE478" s="17">
        <v>0</v>
      </c>
      <c r="IF478" s="17">
        <v>0</v>
      </c>
      <c r="IG478" s="17">
        <v>0</v>
      </c>
      <c r="IH478" s="17">
        <v>0</v>
      </c>
      <c r="II478" s="17">
        <v>0</v>
      </c>
      <c r="IJ478" s="17">
        <v>0</v>
      </c>
      <c r="IK478" s="17">
        <v>0</v>
      </c>
      <c r="IL478" s="17">
        <v>0</v>
      </c>
      <c r="IM478" s="17">
        <v>0</v>
      </c>
      <c r="IN478" s="17">
        <v>0</v>
      </c>
      <c r="IO478" s="17">
        <v>0</v>
      </c>
      <c r="IP478" s="17">
        <v>0</v>
      </c>
      <c r="IQ478" s="17">
        <v>0</v>
      </c>
      <c r="IR478" s="17">
        <v>0</v>
      </c>
      <c r="IS478" s="17">
        <v>0</v>
      </c>
      <c r="IT478" s="17">
        <v>0</v>
      </c>
      <c r="IU478" s="17">
        <v>0</v>
      </c>
      <c r="IV478" s="17">
        <v>0</v>
      </c>
      <c r="IW478" s="17">
        <v>0</v>
      </c>
      <c r="IX478" s="17">
        <v>0</v>
      </c>
      <c r="IY478" s="17">
        <v>0</v>
      </c>
      <c r="IZ478" s="17">
        <v>0</v>
      </c>
      <c r="JA478" s="17">
        <v>0</v>
      </c>
      <c r="JB478" s="17">
        <v>0</v>
      </c>
      <c r="JC478" s="17">
        <v>0</v>
      </c>
      <c r="JD478" s="17">
        <v>0</v>
      </c>
      <c r="JE478" s="17">
        <v>0</v>
      </c>
      <c r="JF478" s="17">
        <v>0</v>
      </c>
      <c r="JG478" s="17">
        <v>0</v>
      </c>
      <c r="JH478" s="17">
        <v>0</v>
      </c>
      <c r="JI478" s="17">
        <v>0</v>
      </c>
      <c r="JJ478" s="17">
        <v>0</v>
      </c>
      <c r="JK478" s="17">
        <v>0</v>
      </c>
      <c r="JL478" s="17">
        <v>0</v>
      </c>
      <c r="JM478" s="17">
        <v>0</v>
      </c>
      <c r="JN478" s="17">
        <v>0</v>
      </c>
      <c r="JO478" s="17">
        <v>0</v>
      </c>
      <c r="JP478" s="17">
        <v>0</v>
      </c>
      <c r="JQ478" s="17">
        <v>0</v>
      </c>
      <c r="JR478" s="17">
        <v>0</v>
      </c>
      <c r="JS478" s="17">
        <v>0</v>
      </c>
      <c r="JT478" s="17">
        <v>0</v>
      </c>
      <c r="JU478" s="17">
        <v>0</v>
      </c>
      <c r="JV478" s="17">
        <v>0</v>
      </c>
      <c r="JW478" s="17">
        <v>0</v>
      </c>
      <c r="JX478" s="17">
        <v>0</v>
      </c>
      <c r="JY478" s="17">
        <v>0</v>
      </c>
    </row>
    <row r="479" spans="1:285" x14ac:dyDescent="0.15">
      <c r="A479" s="17" t="s">
        <v>190</v>
      </c>
      <c r="B479" s="17" t="s">
        <v>191</v>
      </c>
      <c r="C479" s="17">
        <v>0</v>
      </c>
      <c r="D479" s="17">
        <v>20.63</v>
      </c>
      <c r="E479" s="17">
        <v>20.63</v>
      </c>
      <c r="F479" s="17">
        <v>20.63</v>
      </c>
      <c r="G479" s="17">
        <v>20.63</v>
      </c>
      <c r="H479" s="17">
        <v>20.63</v>
      </c>
      <c r="I479" s="17">
        <v>20.63</v>
      </c>
      <c r="J479" s="17">
        <v>20.63</v>
      </c>
      <c r="K479" s="17">
        <v>20.63</v>
      </c>
      <c r="L479" s="17">
        <v>20.63</v>
      </c>
      <c r="M479" s="17">
        <v>20.63</v>
      </c>
      <c r="N479" s="17">
        <v>20.8</v>
      </c>
      <c r="O479" s="17">
        <v>20.79</v>
      </c>
      <c r="P479" s="17">
        <v>20.79</v>
      </c>
      <c r="Q479" s="17">
        <v>20.73</v>
      </c>
      <c r="R479" s="17">
        <v>20.7</v>
      </c>
      <c r="S479" s="17">
        <v>20.8</v>
      </c>
      <c r="T479" s="17">
        <v>20.73</v>
      </c>
      <c r="U479" s="17">
        <v>20.78</v>
      </c>
      <c r="V479" s="17">
        <v>20.74</v>
      </c>
      <c r="W479" s="17">
        <v>20.76</v>
      </c>
      <c r="X479" s="17">
        <v>20.74</v>
      </c>
      <c r="Y479" s="17">
        <v>20.75</v>
      </c>
      <c r="Z479" s="17">
        <v>20.79</v>
      </c>
      <c r="AA479" s="17">
        <v>20.79</v>
      </c>
      <c r="AB479" s="17">
        <v>0</v>
      </c>
      <c r="AC479" s="17">
        <v>0</v>
      </c>
      <c r="AD479" s="17">
        <v>0</v>
      </c>
      <c r="AE479" s="17">
        <v>0</v>
      </c>
      <c r="AF479" s="17">
        <v>0</v>
      </c>
      <c r="AG479" s="17">
        <v>0</v>
      </c>
      <c r="AH479" s="17">
        <v>0</v>
      </c>
      <c r="AI479" s="17">
        <v>0</v>
      </c>
      <c r="AJ479" s="17">
        <v>0</v>
      </c>
      <c r="AK479" s="17">
        <v>0</v>
      </c>
      <c r="AL479" s="17">
        <v>0</v>
      </c>
      <c r="AM479" s="17">
        <v>0</v>
      </c>
      <c r="AN479" s="17">
        <v>0</v>
      </c>
      <c r="AO479" s="17">
        <v>0</v>
      </c>
      <c r="AP479" s="17">
        <v>0</v>
      </c>
      <c r="AQ479" s="17">
        <v>0</v>
      </c>
      <c r="AR479" s="17">
        <v>0</v>
      </c>
      <c r="AS479" s="17">
        <v>0</v>
      </c>
      <c r="AT479" s="17">
        <v>0</v>
      </c>
      <c r="AU479" s="17">
        <v>0</v>
      </c>
      <c r="AV479" s="17">
        <v>0</v>
      </c>
      <c r="AW479" s="17">
        <v>0</v>
      </c>
      <c r="AX479" s="17">
        <v>0</v>
      </c>
      <c r="AY479" s="17">
        <v>0</v>
      </c>
      <c r="AZ479" s="17">
        <v>0</v>
      </c>
      <c r="BA479" s="17">
        <v>0</v>
      </c>
      <c r="BB479" s="17">
        <v>0</v>
      </c>
      <c r="BC479" s="17">
        <v>0</v>
      </c>
      <c r="BD479" s="17">
        <v>0</v>
      </c>
      <c r="BE479" s="17">
        <v>0</v>
      </c>
      <c r="BF479" s="17">
        <v>0</v>
      </c>
      <c r="BG479" s="17">
        <v>0</v>
      </c>
      <c r="BH479" s="17">
        <v>0</v>
      </c>
      <c r="BI479" s="17">
        <v>0</v>
      </c>
      <c r="BJ479" s="17">
        <v>0</v>
      </c>
      <c r="BK479" s="17">
        <v>0</v>
      </c>
      <c r="BL479" s="17">
        <v>0</v>
      </c>
      <c r="BM479" s="17">
        <v>0</v>
      </c>
      <c r="BN479" s="17">
        <v>0</v>
      </c>
      <c r="BO479" s="17">
        <v>0</v>
      </c>
      <c r="BP479" s="17">
        <v>0</v>
      </c>
      <c r="BQ479" s="17">
        <v>0</v>
      </c>
      <c r="BR479" s="17">
        <v>0</v>
      </c>
      <c r="BS479" s="17">
        <v>0</v>
      </c>
      <c r="BT479" s="17">
        <v>0</v>
      </c>
      <c r="BU479" s="17">
        <v>0</v>
      </c>
      <c r="BV479" s="17">
        <v>0</v>
      </c>
      <c r="BW479" s="17">
        <v>0</v>
      </c>
      <c r="BX479" s="17">
        <v>0</v>
      </c>
      <c r="BY479" s="17">
        <v>0</v>
      </c>
      <c r="BZ479" s="17">
        <v>0</v>
      </c>
      <c r="CA479" s="17">
        <v>0</v>
      </c>
      <c r="CB479" s="17">
        <v>0</v>
      </c>
      <c r="CC479" s="17">
        <v>0</v>
      </c>
      <c r="CD479" s="17">
        <v>0</v>
      </c>
      <c r="CE479" s="17">
        <v>0</v>
      </c>
      <c r="CF479" s="17">
        <v>0</v>
      </c>
      <c r="CG479" s="17">
        <v>0</v>
      </c>
      <c r="CH479" s="17">
        <v>0</v>
      </c>
      <c r="CI479" s="17">
        <v>0</v>
      </c>
      <c r="CJ479" s="17">
        <v>0</v>
      </c>
      <c r="CK479" s="17">
        <v>0</v>
      </c>
      <c r="CL479" s="17">
        <v>0</v>
      </c>
      <c r="CM479" s="17">
        <v>0</v>
      </c>
      <c r="CN479" s="17">
        <v>0</v>
      </c>
      <c r="CO479" s="17">
        <v>0</v>
      </c>
      <c r="CP479" s="17">
        <v>0</v>
      </c>
      <c r="CQ479" s="17">
        <v>0</v>
      </c>
      <c r="CR479" s="17">
        <v>0</v>
      </c>
      <c r="CS479" s="17">
        <v>0</v>
      </c>
      <c r="CT479" s="17">
        <v>0</v>
      </c>
      <c r="CU479" s="17">
        <v>0</v>
      </c>
      <c r="CV479" s="17">
        <v>0</v>
      </c>
      <c r="CW479" s="17">
        <v>0</v>
      </c>
      <c r="CX479" s="17">
        <v>0</v>
      </c>
      <c r="CY479" s="17">
        <v>0</v>
      </c>
      <c r="CZ479" s="17">
        <v>0</v>
      </c>
      <c r="DA479" s="17">
        <v>0</v>
      </c>
      <c r="DB479" s="17">
        <v>0</v>
      </c>
      <c r="DC479" s="17">
        <v>0</v>
      </c>
      <c r="DD479" s="17">
        <v>0</v>
      </c>
      <c r="DE479" s="17">
        <v>0</v>
      </c>
      <c r="DF479" s="17">
        <v>0</v>
      </c>
      <c r="DG479" s="17">
        <v>0</v>
      </c>
      <c r="DH479" s="17">
        <v>0</v>
      </c>
      <c r="DI479" s="17">
        <v>0</v>
      </c>
      <c r="DJ479" s="17">
        <v>0</v>
      </c>
      <c r="DK479" s="17">
        <v>0</v>
      </c>
      <c r="DL479" s="17">
        <v>0</v>
      </c>
      <c r="DM479" s="17">
        <v>0</v>
      </c>
      <c r="DN479" s="17">
        <v>0</v>
      </c>
      <c r="DO479" s="17">
        <v>0</v>
      </c>
      <c r="DP479" s="17">
        <v>0</v>
      </c>
      <c r="DQ479" s="17">
        <v>0</v>
      </c>
      <c r="DR479" s="17">
        <v>0</v>
      </c>
      <c r="DS479" s="17">
        <v>0</v>
      </c>
      <c r="DT479" s="17">
        <v>0</v>
      </c>
      <c r="DU479" s="17">
        <v>0</v>
      </c>
      <c r="DV479" s="17">
        <v>0</v>
      </c>
      <c r="DW479" s="17">
        <v>0</v>
      </c>
      <c r="DX479" s="17">
        <v>0</v>
      </c>
      <c r="DY479" s="17">
        <v>0</v>
      </c>
      <c r="DZ479" s="17">
        <v>0</v>
      </c>
      <c r="EA479" s="17">
        <v>0</v>
      </c>
      <c r="EB479" s="17">
        <v>0</v>
      </c>
      <c r="EC479" s="17">
        <v>0</v>
      </c>
      <c r="ED479" s="17">
        <v>0</v>
      </c>
      <c r="EE479" s="17">
        <v>0</v>
      </c>
      <c r="EF479" s="17">
        <v>0</v>
      </c>
      <c r="EG479" s="17">
        <v>0</v>
      </c>
      <c r="EH479" s="17">
        <v>0</v>
      </c>
      <c r="EI479" s="17">
        <v>0</v>
      </c>
      <c r="EJ479" s="17">
        <v>0</v>
      </c>
      <c r="EK479" s="17">
        <v>0</v>
      </c>
      <c r="EL479" s="17">
        <v>0</v>
      </c>
      <c r="EM479" s="17">
        <v>0</v>
      </c>
      <c r="EN479" s="17">
        <v>0</v>
      </c>
      <c r="EO479" s="17">
        <v>0</v>
      </c>
      <c r="EP479" s="17">
        <v>0</v>
      </c>
      <c r="EQ479" s="17">
        <v>0</v>
      </c>
      <c r="ER479" s="17">
        <v>0</v>
      </c>
      <c r="ES479" s="17">
        <v>0</v>
      </c>
      <c r="ET479" s="17">
        <v>0</v>
      </c>
      <c r="EU479" s="17">
        <v>0</v>
      </c>
      <c r="EV479" s="17">
        <v>0</v>
      </c>
      <c r="EW479" s="17">
        <v>0</v>
      </c>
      <c r="EX479" s="17">
        <v>0</v>
      </c>
      <c r="EY479" s="17">
        <v>0</v>
      </c>
      <c r="EZ479" s="17">
        <v>0</v>
      </c>
      <c r="FA479" s="17">
        <v>0</v>
      </c>
      <c r="FB479" s="17">
        <v>0</v>
      </c>
      <c r="FC479" s="17">
        <v>0</v>
      </c>
      <c r="FD479" s="17">
        <v>0</v>
      </c>
      <c r="FE479" s="17">
        <v>0</v>
      </c>
      <c r="FF479" s="17">
        <v>0</v>
      </c>
      <c r="FG479" s="17">
        <v>0</v>
      </c>
      <c r="FH479" s="17">
        <v>0</v>
      </c>
      <c r="FI479" s="17">
        <v>0</v>
      </c>
      <c r="FJ479" s="17">
        <v>0</v>
      </c>
      <c r="FK479" s="17">
        <v>0</v>
      </c>
      <c r="FL479" s="17">
        <v>0</v>
      </c>
      <c r="FM479" s="17">
        <v>0</v>
      </c>
      <c r="FN479" s="17">
        <v>0</v>
      </c>
      <c r="FO479" s="17">
        <v>0</v>
      </c>
      <c r="FP479" s="17">
        <v>0</v>
      </c>
      <c r="FQ479" s="17">
        <v>0</v>
      </c>
      <c r="FR479" s="17">
        <v>0</v>
      </c>
      <c r="FS479" s="17">
        <v>0</v>
      </c>
      <c r="FT479" s="17">
        <v>0</v>
      </c>
      <c r="FU479" s="17">
        <v>0</v>
      </c>
      <c r="FV479" s="17">
        <v>0</v>
      </c>
      <c r="FW479" s="17">
        <v>0</v>
      </c>
      <c r="FX479" s="17">
        <v>0</v>
      </c>
      <c r="FY479" s="17">
        <v>0</v>
      </c>
      <c r="FZ479" s="17">
        <v>0</v>
      </c>
      <c r="GA479" s="17">
        <v>0</v>
      </c>
      <c r="GB479" s="17">
        <v>0</v>
      </c>
      <c r="GC479" s="17">
        <v>0</v>
      </c>
      <c r="GD479" s="17">
        <v>0</v>
      </c>
      <c r="GE479" s="17">
        <v>0</v>
      </c>
      <c r="GF479" s="17">
        <v>0</v>
      </c>
      <c r="GG479" s="17">
        <v>0</v>
      </c>
      <c r="GH479" s="17">
        <v>0</v>
      </c>
      <c r="GI479" s="17">
        <v>0</v>
      </c>
      <c r="GJ479" s="17">
        <v>0</v>
      </c>
      <c r="GK479" s="17">
        <v>0</v>
      </c>
      <c r="GL479" s="17">
        <v>0</v>
      </c>
      <c r="GM479" s="17">
        <v>0</v>
      </c>
      <c r="GN479" s="17">
        <v>0</v>
      </c>
      <c r="GO479" s="17">
        <v>0</v>
      </c>
      <c r="GP479" s="17">
        <v>0</v>
      </c>
      <c r="GQ479" s="17">
        <v>0</v>
      </c>
      <c r="GR479" s="17">
        <v>0</v>
      </c>
      <c r="GS479" s="17">
        <v>0</v>
      </c>
      <c r="GT479" s="17">
        <v>0</v>
      </c>
      <c r="GU479" s="17">
        <v>0</v>
      </c>
      <c r="GV479" s="17">
        <v>0</v>
      </c>
      <c r="GW479" s="17">
        <v>0</v>
      </c>
      <c r="GX479" s="17">
        <v>0</v>
      </c>
      <c r="GY479" s="17">
        <v>0</v>
      </c>
      <c r="GZ479" s="17">
        <v>0</v>
      </c>
      <c r="HA479" s="17">
        <v>0</v>
      </c>
      <c r="HB479" s="17">
        <v>0</v>
      </c>
      <c r="HC479" s="17">
        <v>0</v>
      </c>
      <c r="HD479" s="17">
        <v>0</v>
      </c>
      <c r="HE479" s="17">
        <v>0</v>
      </c>
      <c r="HF479" s="17">
        <v>0</v>
      </c>
      <c r="HG479" s="17">
        <v>0</v>
      </c>
      <c r="HH479" s="17">
        <v>0</v>
      </c>
      <c r="HI479" s="17">
        <v>0</v>
      </c>
      <c r="HJ479" s="17">
        <v>0</v>
      </c>
      <c r="HK479" s="17">
        <v>0</v>
      </c>
      <c r="HL479" s="17">
        <v>0</v>
      </c>
      <c r="HM479" s="17">
        <v>0</v>
      </c>
      <c r="HN479" s="17">
        <v>0</v>
      </c>
      <c r="HO479" s="17">
        <v>0</v>
      </c>
      <c r="HP479" s="17">
        <v>0</v>
      </c>
      <c r="HQ479" s="17">
        <v>0</v>
      </c>
      <c r="HR479" s="17">
        <v>0</v>
      </c>
      <c r="HS479" s="17">
        <v>0</v>
      </c>
      <c r="HT479" s="17">
        <v>0</v>
      </c>
      <c r="HU479" s="17">
        <v>0</v>
      </c>
      <c r="HV479" s="17">
        <v>0</v>
      </c>
      <c r="HW479" s="17">
        <v>0</v>
      </c>
      <c r="HX479" s="17">
        <v>0</v>
      </c>
      <c r="HY479" s="17">
        <v>0</v>
      </c>
      <c r="HZ479" s="17">
        <v>0</v>
      </c>
      <c r="IA479" s="17">
        <v>0</v>
      </c>
      <c r="IB479" s="17">
        <v>0</v>
      </c>
      <c r="IC479" s="17">
        <v>0</v>
      </c>
      <c r="ID479" s="17">
        <v>0</v>
      </c>
      <c r="IE479" s="17">
        <v>0</v>
      </c>
      <c r="IF479" s="17">
        <v>0</v>
      </c>
      <c r="IG479" s="17">
        <v>0</v>
      </c>
      <c r="IH479" s="17">
        <v>0</v>
      </c>
      <c r="II479" s="17">
        <v>0</v>
      </c>
      <c r="IJ479" s="17">
        <v>0</v>
      </c>
      <c r="IK479" s="17">
        <v>0</v>
      </c>
      <c r="IL479" s="17">
        <v>0</v>
      </c>
      <c r="IM479" s="17">
        <v>0</v>
      </c>
      <c r="IN479" s="17">
        <v>0</v>
      </c>
      <c r="IO479" s="17">
        <v>0</v>
      </c>
      <c r="IP479" s="17">
        <v>0</v>
      </c>
      <c r="IQ479" s="17">
        <v>0</v>
      </c>
      <c r="IR479" s="17">
        <v>0</v>
      </c>
      <c r="IS479" s="17">
        <v>0</v>
      </c>
      <c r="IT479" s="17">
        <v>0</v>
      </c>
      <c r="IU479" s="17">
        <v>0</v>
      </c>
      <c r="IV479" s="17">
        <v>0</v>
      </c>
      <c r="IW479" s="17">
        <v>0</v>
      </c>
      <c r="IX479" s="17">
        <v>0</v>
      </c>
      <c r="IY479" s="17">
        <v>0</v>
      </c>
      <c r="IZ479" s="17">
        <v>0</v>
      </c>
      <c r="JA479" s="17">
        <v>0</v>
      </c>
      <c r="JB479" s="17">
        <v>0</v>
      </c>
      <c r="JC479" s="17">
        <v>0</v>
      </c>
      <c r="JD479" s="17">
        <v>0</v>
      </c>
      <c r="JE479" s="17">
        <v>0</v>
      </c>
      <c r="JF479" s="17">
        <v>0</v>
      </c>
      <c r="JG479" s="17">
        <v>0</v>
      </c>
      <c r="JH479" s="17">
        <v>0</v>
      </c>
      <c r="JI479" s="17">
        <v>0</v>
      </c>
      <c r="JJ479" s="17">
        <v>0</v>
      </c>
      <c r="JK479" s="17">
        <v>0</v>
      </c>
      <c r="JL479" s="17">
        <v>0</v>
      </c>
      <c r="JM479" s="17">
        <v>0</v>
      </c>
      <c r="JN479" s="17">
        <v>0</v>
      </c>
      <c r="JO479" s="17">
        <v>0</v>
      </c>
      <c r="JP479" s="17">
        <v>0</v>
      </c>
      <c r="JQ479" s="17">
        <v>0</v>
      </c>
      <c r="JR479" s="17">
        <v>0</v>
      </c>
      <c r="JS479" s="17">
        <v>0</v>
      </c>
      <c r="JT479" s="17">
        <v>0</v>
      </c>
      <c r="JU479" s="17">
        <v>0</v>
      </c>
      <c r="JV479" s="17">
        <v>0</v>
      </c>
      <c r="JW479" s="17">
        <v>0</v>
      </c>
      <c r="JX479" s="17">
        <v>0</v>
      </c>
      <c r="JY479" s="17">
        <v>0</v>
      </c>
    </row>
    <row r="480" spans="1:285" x14ac:dyDescent="0.15">
      <c r="A480" s="17" t="s">
        <v>658</v>
      </c>
      <c r="B480" s="17" t="s">
        <v>659</v>
      </c>
      <c r="C480" s="17">
        <v>0</v>
      </c>
      <c r="D480" s="17">
        <v>16.190000000000001</v>
      </c>
      <c r="E480" s="17">
        <v>16.190000000000001</v>
      </c>
      <c r="F480" s="17">
        <v>16.190000000000001</v>
      </c>
      <c r="G480" s="17">
        <v>16.190000000000001</v>
      </c>
      <c r="H480" s="17">
        <v>16.190000000000001</v>
      </c>
      <c r="I480" s="17">
        <v>16.3</v>
      </c>
      <c r="J480" s="17">
        <v>16.3</v>
      </c>
      <c r="K480" s="17">
        <v>16.3</v>
      </c>
      <c r="L480" s="17">
        <v>16.3</v>
      </c>
      <c r="M480" s="17">
        <v>16.3</v>
      </c>
      <c r="N480" s="17">
        <v>16.29</v>
      </c>
      <c r="O480" s="17">
        <v>16.29</v>
      </c>
      <c r="P480" s="17">
        <v>16.3</v>
      </c>
      <c r="Q480" s="17">
        <v>16.28</v>
      </c>
      <c r="R480" s="17">
        <v>16.3</v>
      </c>
      <c r="S480" s="17">
        <v>16.3</v>
      </c>
      <c r="T480" s="17">
        <v>16.329999999999998</v>
      </c>
      <c r="U480" s="17">
        <v>16.32</v>
      </c>
      <c r="V480" s="17">
        <v>16.309999999999999</v>
      </c>
      <c r="W480" s="17">
        <v>16.32</v>
      </c>
      <c r="X480" s="17">
        <v>16.34</v>
      </c>
      <c r="Y480" s="17">
        <v>16.329999999999998</v>
      </c>
      <c r="Z480" s="17">
        <v>16.329999999999998</v>
      </c>
      <c r="AA480" s="17">
        <v>16.32</v>
      </c>
      <c r="AB480" s="17">
        <v>0</v>
      </c>
      <c r="AC480" s="17">
        <v>0</v>
      </c>
      <c r="AD480" s="17">
        <v>0</v>
      </c>
      <c r="AE480" s="17">
        <v>0</v>
      </c>
      <c r="AF480" s="17">
        <v>0</v>
      </c>
      <c r="AG480" s="17">
        <v>0</v>
      </c>
      <c r="AH480" s="17">
        <v>0</v>
      </c>
      <c r="AI480" s="17">
        <v>0</v>
      </c>
      <c r="AJ480" s="17">
        <v>0</v>
      </c>
      <c r="AK480" s="17">
        <v>0</v>
      </c>
      <c r="AL480" s="17">
        <v>0</v>
      </c>
      <c r="AM480" s="17">
        <v>0</v>
      </c>
      <c r="AN480" s="17">
        <v>0</v>
      </c>
      <c r="AO480" s="17">
        <v>0</v>
      </c>
      <c r="AP480" s="17">
        <v>0</v>
      </c>
      <c r="AQ480" s="17">
        <v>0</v>
      </c>
      <c r="AR480" s="17">
        <v>0</v>
      </c>
      <c r="AS480" s="17">
        <v>0</v>
      </c>
      <c r="AT480" s="17">
        <v>0</v>
      </c>
      <c r="AU480" s="17">
        <v>0</v>
      </c>
      <c r="AV480" s="17">
        <v>0</v>
      </c>
      <c r="AW480" s="17">
        <v>0</v>
      </c>
      <c r="AX480" s="17">
        <v>0</v>
      </c>
      <c r="AY480" s="17">
        <v>0</v>
      </c>
      <c r="AZ480" s="17">
        <v>0</v>
      </c>
      <c r="BA480" s="17">
        <v>0</v>
      </c>
      <c r="BB480" s="17">
        <v>0</v>
      </c>
      <c r="BC480" s="17">
        <v>0</v>
      </c>
      <c r="BD480" s="17">
        <v>0</v>
      </c>
      <c r="BE480" s="17">
        <v>0</v>
      </c>
      <c r="BF480" s="17">
        <v>0</v>
      </c>
      <c r="BG480" s="17">
        <v>0</v>
      </c>
      <c r="BH480" s="17">
        <v>0</v>
      </c>
      <c r="BI480" s="17">
        <v>0</v>
      </c>
      <c r="BJ480" s="17">
        <v>0</v>
      </c>
      <c r="BK480" s="17">
        <v>0</v>
      </c>
      <c r="BL480" s="17">
        <v>0</v>
      </c>
      <c r="BM480" s="17">
        <v>0</v>
      </c>
      <c r="BN480" s="17">
        <v>0</v>
      </c>
      <c r="BO480" s="17">
        <v>0</v>
      </c>
      <c r="BP480" s="17">
        <v>0</v>
      </c>
      <c r="BQ480" s="17">
        <v>0</v>
      </c>
      <c r="BR480" s="17">
        <v>0</v>
      </c>
      <c r="BS480" s="17">
        <v>0</v>
      </c>
      <c r="BT480" s="17">
        <v>0</v>
      </c>
      <c r="BU480" s="17">
        <v>0</v>
      </c>
      <c r="BV480" s="17">
        <v>0</v>
      </c>
      <c r="BW480" s="17">
        <v>0</v>
      </c>
      <c r="BX480" s="17">
        <v>0</v>
      </c>
      <c r="BY480" s="17">
        <v>0</v>
      </c>
      <c r="BZ480" s="17">
        <v>0</v>
      </c>
      <c r="CA480" s="17">
        <v>0</v>
      </c>
      <c r="CB480" s="17">
        <v>0</v>
      </c>
      <c r="CC480" s="17">
        <v>0</v>
      </c>
      <c r="CD480" s="17">
        <v>0</v>
      </c>
      <c r="CE480" s="17">
        <v>0</v>
      </c>
      <c r="CF480" s="17">
        <v>0</v>
      </c>
      <c r="CG480" s="17">
        <v>0</v>
      </c>
      <c r="CH480" s="17">
        <v>0</v>
      </c>
      <c r="CI480" s="17">
        <v>0</v>
      </c>
      <c r="CJ480" s="17">
        <v>0</v>
      </c>
      <c r="CK480" s="17">
        <v>0</v>
      </c>
      <c r="CL480" s="17">
        <v>0</v>
      </c>
      <c r="CM480" s="17">
        <v>0</v>
      </c>
      <c r="CN480" s="17">
        <v>0</v>
      </c>
      <c r="CO480" s="17">
        <v>0</v>
      </c>
      <c r="CP480" s="17">
        <v>0</v>
      </c>
      <c r="CQ480" s="17">
        <v>0</v>
      </c>
      <c r="CR480" s="17">
        <v>0</v>
      </c>
      <c r="CS480" s="17">
        <v>0</v>
      </c>
      <c r="CT480" s="17">
        <v>0</v>
      </c>
      <c r="CU480" s="17">
        <v>0</v>
      </c>
      <c r="CV480" s="17">
        <v>0</v>
      </c>
      <c r="CW480" s="17">
        <v>0</v>
      </c>
      <c r="CX480" s="17">
        <v>0</v>
      </c>
      <c r="CY480" s="17">
        <v>0</v>
      </c>
      <c r="CZ480" s="17">
        <v>0</v>
      </c>
      <c r="DA480" s="17">
        <v>0</v>
      </c>
      <c r="DB480" s="17">
        <v>0</v>
      </c>
      <c r="DC480" s="17">
        <v>0</v>
      </c>
      <c r="DD480" s="17">
        <v>0</v>
      </c>
      <c r="DE480" s="17">
        <v>0</v>
      </c>
      <c r="DF480" s="17">
        <v>0</v>
      </c>
      <c r="DG480" s="17">
        <v>0</v>
      </c>
      <c r="DH480" s="17">
        <v>0</v>
      </c>
      <c r="DI480" s="17">
        <v>0</v>
      </c>
      <c r="DJ480" s="17">
        <v>0</v>
      </c>
      <c r="DK480" s="17">
        <v>0</v>
      </c>
      <c r="DL480" s="17">
        <v>0</v>
      </c>
      <c r="DM480" s="17">
        <v>0</v>
      </c>
      <c r="DN480" s="17">
        <v>0</v>
      </c>
      <c r="DO480" s="17">
        <v>0</v>
      </c>
      <c r="DP480" s="17">
        <v>0</v>
      </c>
      <c r="DQ480" s="17">
        <v>0</v>
      </c>
      <c r="DR480" s="17">
        <v>0</v>
      </c>
      <c r="DS480" s="17">
        <v>0</v>
      </c>
      <c r="DT480" s="17">
        <v>0</v>
      </c>
      <c r="DU480" s="17">
        <v>0</v>
      </c>
      <c r="DV480" s="17">
        <v>0</v>
      </c>
      <c r="DW480" s="17">
        <v>0</v>
      </c>
      <c r="DX480" s="17">
        <v>0</v>
      </c>
      <c r="DY480" s="17">
        <v>0</v>
      </c>
      <c r="DZ480" s="17">
        <v>0</v>
      </c>
      <c r="EA480" s="17">
        <v>0</v>
      </c>
      <c r="EB480" s="17">
        <v>0</v>
      </c>
      <c r="EC480" s="17">
        <v>0</v>
      </c>
      <c r="ED480" s="17">
        <v>0</v>
      </c>
      <c r="EE480" s="17">
        <v>0</v>
      </c>
      <c r="EF480" s="17">
        <v>0</v>
      </c>
      <c r="EG480" s="17">
        <v>0</v>
      </c>
      <c r="EH480" s="17">
        <v>0</v>
      </c>
      <c r="EI480" s="17">
        <v>0</v>
      </c>
      <c r="EJ480" s="17">
        <v>0</v>
      </c>
      <c r="EK480" s="17">
        <v>0</v>
      </c>
      <c r="EL480" s="17">
        <v>0</v>
      </c>
      <c r="EM480" s="17">
        <v>0</v>
      </c>
      <c r="EN480" s="17">
        <v>0</v>
      </c>
      <c r="EO480" s="17">
        <v>0</v>
      </c>
      <c r="EP480" s="17">
        <v>0</v>
      </c>
      <c r="EQ480" s="17">
        <v>0</v>
      </c>
      <c r="ER480" s="17">
        <v>0</v>
      </c>
      <c r="ES480" s="17">
        <v>0</v>
      </c>
      <c r="ET480" s="17">
        <v>0</v>
      </c>
      <c r="EU480" s="17">
        <v>0</v>
      </c>
      <c r="EV480" s="17">
        <v>0</v>
      </c>
      <c r="EW480" s="17">
        <v>0</v>
      </c>
      <c r="EX480" s="17">
        <v>0</v>
      </c>
      <c r="EY480" s="17">
        <v>0</v>
      </c>
      <c r="EZ480" s="17">
        <v>0</v>
      </c>
      <c r="FA480" s="17">
        <v>0</v>
      </c>
      <c r="FB480" s="17">
        <v>0</v>
      </c>
      <c r="FC480" s="17">
        <v>0</v>
      </c>
      <c r="FD480" s="17">
        <v>0</v>
      </c>
      <c r="FE480" s="17">
        <v>0</v>
      </c>
      <c r="FF480" s="17">
        <v>0</v>
      </c>
      <c r="FG480" s="17">
        <v>0</v>
      </c>
      <c r="FH480" s="17">
        <v>0</v>
      </c>
      <c r="FI480" s="17">
        <v>0</v>
      </c>
      <c r="FJ480" s="17">
        <v>0</v>
      </c>
      <c r="FK480" s="17">
        <v>0</v>
      </c>
      <c r="FL480" s="17">
        <v>0</v>
      </c>
      <c r="FM480" s="17">
        <v>0</v>
      </c>
      <c r="FN480" s="17">
        <v>0</v>
      </c>
      <c r="FO480" s="17">
        <v>0</v>
      </c>
      <c r="FP480" s="17">
        <v>0</v>
      </c>
      <c r="FQ480" s="17">
        <v>0</v>
      </c>
      <c r="FR480" s="17">
        <v>0</v>
      </c>
      <c r="FS480" s="17">
        <v>0</v>
      </c>
      <c r="FT480" s="17">
        <v>0</v>
      </c>
      <c r="FU480" s="17">
        <v>0</v>
      </c>
      <c r="FV480" s="17">
        <v>0</v>
      </c>
      <c r="FW480" s="17">
        <v>0</v>
      </c>
      <c r="FX480" s="17">
        <v>0</v>
      </c>
      <c r="FY480" s="17">
        <v>0</v>
      </c>
      <c r="FZ480" s="17">
        <v>0</v>
      </c>
      <c r="GA480" s="17">
        <v>0</v>
      </c>
      <c r="GB480" s="17">
        <v>0</v>
      </c>
      <c r="GC480" s="17">
        <v>0</v>
      </c>
      <c r="GD480" s="17">
        <v>0</v>
      </c>
      <c r="GE480" s="17">
        <v>0</v>
      </c>
      <c r="GF480" s="17">
        <v>0</v>
      </c>
      <c r="GG480" s="17">
        <v>0</v>
      </c>
      <c r="GH480" s="17">
        <v>0</v>
      </c>
      <c r="GI480" s="17">
        <v>0</v>
      </c>
      <c r="GJ480" s="17">
        <v>0</v>
      </c>
      <c r="GK480" s="17">
        <v>0</v>
      </c>
      <c r="GL480" s="17">
        <v>0</v>
      </c>
      <c r="GM480" s="17">
        <v>0</v>
      </c>
      <c r="GN480" s="17">
        <v>0</v>
      </c>
      <c r="GO480" s="17">
        <v>0</v>
      </c>
      <c r="GP480" s="17">
        <v>0</v>
      </c>
      <c r="GQ480" s="17">
        <v>0</v>
      </c>
      <c r="GR480" s="17">
        <v>0</v>
      </c>
      <c r="GS480" s="17">
        <v>0</v>
      </c>
      <c r="GT480" s="17">
        <v>0</v>
      </c>
      <c r="GU480" s="17">
        <v>0</v>
      </c>
      <c r="GV480" s="17">
        <v>0</v>
      </c>
      <c r="GW480" s="17">
        <v>0</v>
      </c>
      <c r="GX480" s="17">
        <v>0</v>
      </c>
      <c r="GY480" s="17">
        <v>0</v>
      </c>
      <c r="GZ480" s="17">
        <v>0</v>
      </c>
      <c r="HA480" s="17">
        <v>0</v>
      </c>
      <c r="HB480" s="17">
        <v>0</v>
      </c>
      <c r="HC480" s="17">
        <v>0</v>
      </c>
      <c r="HD480" s="17">
        <v>0</v>
      </c>
      <c r="HE480" s="17">
        <v>0</v>
      </c>
      <c r="HF480" s="17">
        <v>0</v>
      </c>
      <c r="HG480" s="17">
        <v>0</v>
      </c>
      <c r="HH480" s="17">
        <v>0</v>
      </c>
      <c r="HI480" s="17">
        <v>0</v>
      </c>
      <c r="HJ480" s="17">
        <v>0</v>
      </c>
      <c r="HK480" s="17">
        <v>0</v>
      </c>
      <c r="HL480" s="17">
        <v>0</v>
      </c>
      <c r="HM480" s="17">
        <v>0</v>
      </c>
      <c r="HN480" s="17">
        <v>0</v>
      </c>
      <c r="HO480" s="17">
        <v>0</v>
      </c>
      <c r="HP480" s="17">
        <v>0</v>
      </c>
      <c r="HQ480" s="17">
        <v>0</v>
      </c>
      <c r="HR480" s="17">
        <v>0</v>
      </c>
      <c r="HS480" s="17">
        <v>0</v>
      </c>
      <c r="HT480" s="17">
        <v>0</v>
      </c>
      <c r="HU480" s="17">
        <v>0</v>
      </c>
      <c r="HV480" s="17">
        <v>0</v>
      </c>
      <c r="HW480" s="17">
        <v>0</v>
      </c>
      <c r="HX480" s="17">
        <v>0</v>
      </c>
      <c r="HY480" s="17">
        <v>0</v>
      </c>
      <c r="HZ480" s="17">
        <v>0</v>
      </c>
      <c r="IA480" s="17">
        <v>0</v>
      </c>
      <c r="IB480" s="17">
        <v>0</v>
      </c>
      <c r="IC480" s="17">
        <v>0</v>
      </c>
      <c r="ID480" s="17">
        <v>0</v>
      </c>
      <c r="IE480" s="17">
        <v>0</v>
      </c>
      <c r="IF480" s="17">
        <v>0</v>
      </c>
      <c r="IG480" s="17">
        <v>0</v>
      </c>
      <c r="IH480" s="17">
        <v>0</v>
      </c>
      <c r="II480" s="17">
        <v>0</v>
      </c>
      <c r="IJ480" s="17">
        <v>0</v>
      </c>
      <c r="IK480" s="17">
        <v>0</v>
      </c>
      <c r="IL480" s="17">
        <v>0</v>
      </c>
      <c r="IM480" s="17">
        <v>0</v>
      </c>
      <c r="IN480" s="17">
        <v>0</v>
      </c>
      <c r="IO480" s="17">
        <v>0</v>
      </c>
      <c r="IP480" s="17">
        <v>0</v>
      </c>
      <c r="IQ480" s="17">
        <v>0</v>
      </c>
      <c r="IR480" s="17">
        <v>0</v>
      </c>
      <c r="IS480" s="17">
        <v>0</v>
      </c>
      <c r="IT480" s="17">
        <v>0</v>
      </c>
      <c r="IU480" s="17">
        <v>0</v>
      </c>
      <c r="IV480" s="17">
        <v>0</v>
      </c>
      <c r="IW480" s="17">
        <v>0</v>
      </c>
      <c r="IX480" s="17">
        <v>0</v>
      </c>
      <c r="IY480" s="17">
        <v>0</v>
      </c>
      <c r="IZ480" s="17">
        <v>0</v>
      </c>
      <c r="JA480" s="17">
        <v>0</v>
      </c>
      <c r="JB480" s="17">
        <v>0</v>
      </c>
      <c r="JC480" s="17">
        <v>0</v>
      </c>
      <c r="JD480" s="17">
        <v>0</v>
      </c>
      <c r="JE480" s="17">
        <v>0</v>
      </c>
      <c r="JF480" s="17">
        <v>0</v>
      </c>
      <c r="JG480" s="17">
        <v>0</v>
      </c>
      <c r="JH480" s="17">
        <v>0</v>
      </c>
      <c r="JI480" s="17">
        <v>0</v>
      </c>
      <c r="JJ480" s="17">
        <v>0</v>
      </c>
      <c r="JK480" s="17">
        <v>0</v>
      </c>
      <c r="JL480" s="17">
        <v>0</v>
      </c>
      <c r="JM480" s="17">
        <v>0</v>
      </c>
      <c r="JN480" s="17">
        <v>0</v>
      </c>
      <c r="JO480" s="17">
        <v>0</v>
      </c>
      <c r="JP480" s="17">
        <v>0</v>
      </c>
      <c r="JQ480" s="17">
        <v>0</v>
      </c>
      <c r="JR480" s="17">
        <v>0</v>
      </c>
      <c r="JS480" s="17">
        <v>0</v>
      </c>
      <c r="JT480" s="17">
        <v>0</v>
      </c>
      <c r="JU480" s="17">
        <v>0</v>
      </c>
      <c r="JV480" s="17">
        <v>0</v>
      </c>
      <c r="JW480" s="17">
        <v>0</v>
      </c>
      <c r="JX480" s="17">
        <v>0</v>
      </c>
      <c r="JY480" s="17">
        <v>0</v>
      </c>
    </row>
    <row r="481" spans="1:285" x14ac:dyDescent="0.15">
      <c r="A481" s="17" t="s">
        <v>818</v>
      </c>
      <c r="B481" s="17" t="s">
        <v>819</v>
      </c>
      <c r="C481" s="17">
        <v>0</v>
      </c>
      <c r="D481" s="17">
        <v>5.41</v>
      </c>
      <c r="E481" s="17">
        <v>5.41</v>
      </c>
      <c r="F481" s="17">
        <v>5.41</v>
      </c>
      <c r="G481" s="17">
        <v>5.41</v>
      </c>
      <c r="H481" s="17">
        <v>5.41</v>
      </c>
      <c r="I481" s="17">
        <v>5.43</v>
      </c>
      <c r="J481" s="17">
        <v>5.43</v>
      </c>
      <c r="K481" s="17">
        <v>5.43</v>
      </c>
      <c r="L481" s="17">
        <v>5.43</v>
      </c>
      <c r="M481" s="17">
        <v>5.43</v>
      </c>
      <c r="N481" s="17">
        <v>5.46</v>
      </c>
      <c r="O481" s="17">
        <v>5.45</v>
      </c>
      <c r="P481" s="17">
        <v>5.44</v>
      </c>
      <c r="Q481" s="17">
        <v>5.44</v>
      </c>
      <c r="R481" s="17">
        <v>5.45</v>
      </c>
      <c r="S481" s="17">
        <v>5.45</v>
      </c>
      <c r="T481" s="17">
        <v>5.47</v>
      </c>
      <c r="U481" s="17">
        <v>5.46</v>
      </c>
      <c r="V481" s="17">
        <v>5.47</v>
      </c>
      <c r="W481" s="17">
        <v>5.46</v>
      </c>
      <c r="X481" s="17">
        <v>5.49</v>
      </c>
      <c r="Y481" s="17">
        <v>5.5</v>
      </c>
      <c r="Z481" s="17">
        <v>5.51</v>
      </c>
      <c r="AA481" s="17">
        <v>5.51</v>
      </c>
      <c r="AB481" s="17">
        <v>0</v>
      </c>
      <c r="AC481" s="17">
        <v>0</v>
      </c>
      <c r="AD481" s="17">
        <v>0</v>
      </c>
      <c r="AE481" s="17">
        <v>0</v>
      </c>
      <c r="AF481" s="17">
        <v>0</v>
      </c>
      <c r="AG481" s="17">
        <v>0</v>
      </c>
      <c r="AH481" s="17">
        <v>0</v>
      </c>
      <c r="AI481" s="17">
        <v>0</v>
      </c>
      <c r="AJ481" s="17">
        <v>0</v>
      </c>
      <c r="AK481" s="17">
        <v>0</v>
      </c>
      <c r="AL481" s="17">
        <v>0</v>
      </c>
      <c r="AM481" s="17">
        <v>0</v>
      </c>
      <c r="AN481" s="17">
        <v>0</v>
      </c>
      <c r="AO481" s="17">
        <v>0</v>
      </c>
      <c r="AP481" s="17">
        <v>0</v>
      </c>
      <c r="AQ481" s="17">
        <v>0</v>
      </c>
      <c r="AR481" s="17">
        <v>0</v>
      </c>
      <c r="AS481" s="17">
        <v>0</v>
      </c>
      <c r="AT481" s="17">
        <v>0</v>
      </c>
      <c r="AU481" s="17">
        <v>0</v>
      </c>
      <c r="AV481" s="17">
        <v>0</v>
      </c>
      <c r="AW481" s="17">
        <v>0</v>
      </c>
      <c r="AX481" s="17">
        <v>0</v>
      </c>
      <c r="AY481" s="17">
        <v>0</v>
      </c>
      <c r="AZ481" s="17">
        <v>0</v>
      </c>
      <c r="BA481" s="17">
        <v>0</v>
      </c>
      <c r="BB481" s="17">
        <v>0</v>
      </c>
      <c r="BC481" s="17">
        <v>0</v>
      </c>
      <c r="BD481" s="17">
        <v>0</v>
      </c>
      <c r="BE481" s="17">
        <v>0</v>
      </c>
      <c r="BF481" s="17">
        <v>0</v>
      </c>
      <c r="BG481" s="17">
        <v>0</v>
      </c>
      <c r="BH481" s="17">
        <v>0</v>
      </c>
      <c r="BI481" s="17">
        <v>0</v>
      </c>
      <c r="BJ481" s="17">
        <v>0</v>
      </c>
      <c r="BK481" s="17">
        <v>0</v>
      </c>
      <c r="BL481" s="17">
        <v>0</v>
      </c>
      <c r="BM481" s="17">
        <v>0</v>
      </c>
      <c r="BN481" s="17">
        <v>0</v>
      </c>
      <c r="BO481" s="17">
        <v>0</v>
      </c>
      <c r="BP481" s="17">
        <v>0</v>
      </c>
      <c r="BQ481" s="17">
        <v>0</v>
      </c>
      <c r="BR481" s="17">
        <v>0</v>
      </c>
      <c r="BS481" s="17">
        <v>0</v>
      </c>
      <c r="BT481" s="17">
        <v>0</v>
      </c>
      <c r="BU481" s="17">
        <v>0</v>
      </c>
      <c r="BV481" s="17">
        <v>0</v>
      </c>
      <c r="BW481" s="17">
        <v>0</v>
      </c>
      <c r="BX481" s="17">
        <v>0</v>
      </c>
      <c r="BY481" s="17">
        <v>0</v>
      </c>
      <c r="BZ481" s="17">
        <v>0</v>
      </c>
      <c r="CA481" s="17">
        <v>0</v>
      </c>
      <c r="CB481" s="17">
        <v>0</v>
      </c>
      <c r="CC481" s="17">
        <v>0</v>
      </c>
      <c r="CD481" s="17">
        <v>0</v>
      </c>
      <c r="CE481" s="17">
        <v>0</v>
      </c>
      <c r="CF481" s="17">
        <v>0</v>
      </c>
      <c r="CG481" s="17">
        <v>0</v>
      </c>
      <c r="CH481" s="17">
        <v>0</v>
      </c>
      <c r="CI481" s="17">
        <v>0</v>
      </c>
      <c r="CJ481" s="17">
        <v>0</v>
      </c>
      <c r="CK481" s="17">
        <v>0</v>
      </c>
      <c r="CL481" s="17">
        <v>0</v>
      </c>
      <c r="CM481" s="17">
        <v>0</v>
      </c>
      <c r="CN481" s="17">
        <v>0</v>
      </c>
      <c r="CO481" s="17">
        <v>0</v>
      </c>
      <c r="CP481" s="17">
        <v>0</v>
      </c>
      <c r="CQ481" s="17">
        <v>0</v>
      </c>
      <c r="CR481" s="17">
        <v>0</v>
      </c>
      <c r="CS481" s="17">
        <v>0</v>
      </c>
      <c r="CT481" s="17">
        <v>0</v>
      </c>
      <c r="CU481" s="17">
        <v>0</v>
      </c>
      <c r="CV481" s="17">
        <v>0</v>
      </c>
      <c r="CW481" s="17">
        <v>0</v>
      </c>
      <c r="CX481" s="17">
        <v>0</v>
      </c>
      <c r="CY481" s="17">
        <v>0</v>
      </c>
      <c r="CZ481" s="17">
        <v>0</v>
      </c>
      <c r="DA481" s="17">
        <v>0</v>
      </c>
      <c r="DB481" s="17">
        <v>0</v>
      </c>
      <c r="DC481" s="17">
        <v>0</v>
      </c>
      <c r="DD481" s="17">
        <v>0</v>
      </c>
      <c r="DE481" s="17">
        <v>0</v>
      </c>
      <c r="DF481" s="17">
        <v>0</v>
      </c>
      <c r="DG481" s="17">
        <v>0</v>
      </c>
      <c r="DH481" s="17">
        <v>0</v>
      </c>
      <c r="DI481" s="17">
        <v>0</v>
      </c>
      <c r="DJ481" s="17">
        <v>0</v>
      </c>
      <c r="DK481" s="17">
        <v>0</v>
      </c>
      <c r="DL481" s="17">
        <v>0</v>
      </c>
      <c r="DM481" s="17">
        <v>0</v>
      </c>
      <c r="DN481" s="17">
        <v>0</v>
      </c>
      <c r="DO481" s="17">
        <v>0</v>
      </c>
      <c r="DP481" s="17">
        <v>0</v>
      </c>
      <c r="DQ481" s="17">
        <v>0</v>
      </c>
      <c r="DR481" s="17">
        <v>0</v>
      </c>
      <c r="DS481" s="17">
        <v>0</v>
      </c>
      <c r="DT481" s="17">
        <v>0</v>
      </c>
      <c r="DU481" s="17">
        <v>0</v>
      </c>
      <c r="DV481" s="17">
        <v>0</v>
      </c>
      <c r="DW481" s="17">
        <v>0</v>
      </c>
      <c r="DX481" s="17">
        <v>0</v>
      </c>
      <c r="DY481" s="17">
        <v>0</v>
      </c>
      <c r="DZ481" s="17">
        <v>0</v>
      </c>
      <c r="EA481" s="17">
        <v>0</v>
      </c>
      <c r="EB481" s="17">
        <v>0</v>
      </c>
      <c r="EC481" s="17">
        <v>0</v>
      </c>
      <c r="ED481" s="17">
        <v>0</v>
      </c>
      <c r="EE481" s="17">
        <v>0</v>
      </c>
      <c r="EF481" s="17">
        <v>0</v>
      </c>
      <c r="EG481" s="17">
        <v>0</v>
      </c>
      <c r="EH481" s="17">
        <v>0</v>
      </c>
      <c r="EI481" s="17">
        <v>0</v>
      </c>
      <c r="EJ481" s="17">
        <v>0</v>
      </c>
      <c r="EK481" s="17">
        <v>0</v>
      </c>
      <c r="EL481" s="17">
        <v>0</v>
      </c>
      <c r="EM481" s="17">
        <v>0</v>
      </c>
      <c r="EN481" s="17">
        <v>0</v>
      </c>
      <c r="EO481" s="17">
        <v>0</v>
      </c>
      <c r="EP481" s="17">
        <v>0</v>
      </c>
      <c r="EQ481" s="17">
        <v>0</v>
      </c>
      <c r="ER481" s="17">
        <v>0</v>
      </c>
      <c r="ES481" s="17">
        <v>0</v>
      </c>
      <c r="ET481" s="17">
        <v>0</v>
      </c>
      <c r="EU481" s="17">
        <v>0</v>
      </c>
      <c r="EV481" s="17">
        <v>0</v>
      </c>
      <c r="EW481" s="17">
        <v>0</v>
      </c>
      <c r="EX481" s="17">
        <v>0</v>
      </c>
      <c r="EY481" s="17">
        <v>0</v>
      </c>
      <c r="EZ481" s="17">
        <v>0</v>
      </c>
      <c r="FA481" s="17">
        <v>0</v>
      </c>
      <c r="FB481" s="17">
        <v>0</v>
      </c>
      <c r="FC481" s="17">
        <v>0</v>
      </c>
      <c r="FD481" s="17">
        <v>0</v>
      </c>
      <c r="FE481" s="17">
        <v>0</v>
      </c>
      <c r="FF481" s="17">
        <v>0</v>
      </c>
      <c r="FG481" s="17">
        <v>0</v>
      </c>
      <c r="FH481" s="17">
        <v>0</v>
      </c>
      <c r="FI481" s="17">
        <v>0</v>
      </c>
      <c r="FJ481" s="17">
        <v>0</v>
      </c>
      <c r="FK481" s="17">
        <v>0</v>
      </c>
      <c r="FL481" s="17">
        <v>0</v>
      </c>
      <c r="FM481" s="17">
        <v>0</v>
      </c>
      <c r="FN481" s="17">
        <v>0</v>
      </c>
      <c r="FO481" s="17">
        <v>0</v>
      </c>
      <c r="FP481" s="17">
        <v>0</v>
      </c>
      <c r="FQ481" s="17">
        <v>0</v>
      </c>
      <c r="FR481" s="17">
        <v>0</v>
      </c>
      <c r="FS481" s="17">
        <v>0</v>
      </c>
      <c r="FT481" s="17">
        <v>0</v>
      </c>
      <c r="FU481" s="17">
        <v>0</v>
      </c>
      <c r="FV481" s="17">
        <v>0</v>
      </c>
      <c r="FW481" s="17">
        <v>0</v>
      </c>
      <c r="FX481" s="17">
        <v>0</v>
      </c>
      <c r="FY481" s="17">
        <v>0</v>
      </c>
      <c r="FZ481" s="17">
        <v>0</v>
      </c>
      <c r="GA481" s="17">
        <v>0</v>
      </c>
      <c r="GB481" s="17">
        <v>0</v>
      </c>
      <c r="GC481" s="17">
        <v>0</v>
      </c>
      <c r="GD481" s="17">
        <v>0</v>
      </c>
      <c r="GE481" s="17">
        <v>0</v>
      </c>
      <c r="GF481" s="17">
        <v>0</v>
      </c>
      <c r="GG481" s="17">
        <v>0</v>
      </c>
      <c r="GH481" s="17">
        <v>0</v>
      </c>
      <c r="GI481" s="17">
        <v>0</v>
      </c>
      <c r="GJ481" s="17">
        <v>0</v>
      </c>
      <c r="GK481" s="17">
        <v>0</v>
      </c>
      <c r="GL481" s="17">
        <v>0</v>
      </c>
      <c r="GM481" s="17">
        <v>0</v>
      </c>
      <c r="GN481" s="17">
        <v>0</v>
      </c>
      <c r="GO481" s="17">
        <v>0</v>
      </c>
      <c r="GP481" s="17">
        <v>0</v>
      </c>
      <c r="GQ481" s="17">
        <v>0</v>
      </c>
      <c r="GR481" s="17">
        <v>0</v>
      </c>
      <c r="GS481" s="17">
        <v>0</v>
      </c>
      <c r="GT481" s="17">
        <v>0</v>
      </c>
      <c r="GU481" s="17">
        <v>0</v>
      </c>
      <c r="GV481" s="17">
        <v>0</v>
      </c>
      <c r="GW481" s="17">
        <v>0</v>
      </c>
      <c r="GX481" s="17">
        <v>0</v>
      </c>
      <c r="GY481" s="17">
        <v>0</v>
      </c>
      <c r="GZ481" s="17">
        <v>0</v>
      </c>
      <c r="HA481" s="17">
        <v>0</v>
      </c>
      <c r="HB481" s="17">
        <v>0</v>
      </c>
      <c r="HC481" s="17">
        <v>0</v>
      </c>
      <c r="HD481" s="17">
        <v>0</v>
      </c>
      <c r="HE481" s="17">
        <v>0</v>
      </c>
      <c r="HF481" s="17">
        <v>0</v>
      </c>
      <c r="HG481" s="17">
        <v>0</v>
      </c>
      <c r="HH481" s="17">
        <v>0</v>
      </c>
      <c r="HI481" s="17">
        <v>0</v>
      </c>
      <c r="HJ481" s="17">
        <v>0</v>
      </c>
      <c r="HK481" s="17">
        <v>0</v>
      </c>
      <c r="HL481" s="17">
        <v>0</v>
      </c>
      <c r="HM481" s="17">
        <v>0</v>
      </c>
      <c r="HN481" s="17">
        <v>0</v>
      </c>
      <c r="HO481" s="17">
        <v>0</v>
      </c>
      <c r="HP481" s="17">
        <v>0</v>
      </c>
      <c r="HQ481" s="17">
        <v>0</v>
      </c>
      <c r="HR481" s="17">
        <v>0</v>
      </c>
      <c r="HS481" s="17">
        <v>0</v>
      </c>
      <c r="HT481" s="17">
        <v>0</v>
      </c>
      <c r="HU481" s="17">
        <v>0</v>
      </c>
      <c r="HV481" s="17">
        <v>0</v>
      </c>
      <c r="HW481" s="17">
        <v>0</v>
      </c>
      <c r="HX481" s="17">
        <v>0</v>
      </c>
      <c r="HY481" s="17">
        <v>0</v>
      </c>
      <c r="HZ481" s="17">
        <v>0</v>
      </c>
      <c r="IA481" s="17">
        <v>0</v>
      </c>
      <c r="IB481" s="17">
        <v>0</v>
      </c>
      <c r="IC481" s="17">
        <v>0</v>
      </c>
      <c r="ID481" s="17">
        <v>0</v>
      </c>
      <c r="IE481" s="17">
        <v>0</v>
      </c>
      <c r="IF481" s="17">
        <v>0</v>
      </c>
      <c r="IG481" s="17">
        <v>0</v>
      </c>
      <c r="IH481" s="17">
        <v>0</v>
      </c>
      <c r="II481" s="17">
        <v>0</v>
      </c>
      <c r="IJ481" s="17">
        <v>0</v>
      </c>
      <c r="IK481" s="17">
        <v>0</v>
      </c>
      <c r="IL481" s="17">
        <v>0</v>
      </c>
      <c r="IM481" s="17">
        <v>0</v>
      </c>
      <c r="IN481" s="17">
        <v>0</v>
      </c>
      <c r="IO481" s="17">
        <v>0</v>
      </c>
      <c r="IP481" s="17">
        <v>0</v>
      </c>
      <c r="IQ481" s="17">
        <v>0</v>
      </c>
      <c r="IR481" s="17">
        <v>0</v>
      </c>
      <c r="IS481" s="17">
        <v>0</v>
      </c>
      <c r="IT481" s="17">
        <v>0</v>
      </c>
      <c r="IU481" s="17">
        <v>0</v>
      </c>
      <c r="IV481" s="17">
        <v>0</v>
      </c>
      <c r="IW481" s="17">
        <v>0</v>
      </c>
      <c r="IX481" s="17">
        <v>0</v>
      </c>
      <c r="IY481" s="17">
        <v>0</v>
      </c>
      <c r="IZ481" s="17">
        <v>0</v>
      </c>
      <c r="JA481" s="17">
        <v>0</v>
      </c>
      <c r="JB481" s="17">
        <v>0</v>
      </c>
      <c r="JC481" s="17">
        <v>0</v>
      </c>
      <c r="JD481" s="17">
        <v>0</v>
      </c>
      <c r="JE481" s="17">
        <v>0</v>
      </c>
      <c r="JF481" s="17">
        <v>0</v>
      </c>
      <c r="JG481" s="17">
        <v>0</v>
      </c>
      <c r="JH481" s="17">
        <v>0</v>
      </c>
      <c r="JI481" s="17">
        <v>0</v>
      </c>
      <c r="JJ481" s="17">
        <v>0</v>
      </c>
      <c r="JK481" s="17">
        <v>0</v>
      </c>
      <c r="JL481" s="17">
        <v>0</v>
      </c>
      <c r="JM481" s="17">
        <v>0</v>
      </c>
      <c r="JN481" s="17">
        <v>0</v>
      </c>
      <c r="JO481" s="17">
        <v>0</v>
      </c>
      <c r="JP481" s="17">
        <v>0</v>
      </c>
      <c r="JQ481" s="17">
        <v>0</v>
      </c>
      <c r="JR481" s="17">
        <v>0</v>
      </c>
      <c r="JS481" s="17">
        <v>0</v>
      </c>
      <c r="JT481" s="17">
        <v>0</v>
      </c>
      <c r="JU481" s="17">
        <v>0</v>
      </c>
      <c r="JV481" s="17">
        <v>0</v>
      </c>
      <c r="JW481" s="17">
        <v>0</v>
      </c>
      <c r="JX481" s="17">
        <v>0</v>
      </c>
      <c r="JY481" s="17">
        <v>0</v>
      </c>
    </row>
    <row r="482" spans="1:285" x14ac:dyDescent="0.15">
      <c r="A482" s="17" t="s">
        <v>920</v>
      </c>
      <c r="B482" s="17" t="s">
        <v>921</v>
      </c>
      <c r="C482" s="17">
        <v>0</v>
      </c>
      <c r="D482" s="17">
        <v>31.25</v>
      </c>
      <c r="E482" s="17">
        <v>31.25</v>
      </c>
      <c r="F482" s="17">
        <v>31.25</v>
      </c>
      <c r="G482" s="17">
        <v>31.25</v>
      </c>
      <c r="H482" s="17">
        <v>31.25</v>
      </c>
      <c r="I482" s="17">
        <v>31.35</v>
      </c>
      <c r="J482" s="17">
        <v>31.35</v>
      </c>
      <c r="K482" s="17">
        <v>31.35</v>
      </c>
      <c r="L482" s="17">
        <v>31.35</v>
      </c>
      <c r="M482" s="17">
        <v>31.35</v>
      </c>
      <c r="N482" s="17">
        <v>31.56</v>
      </c>
      <c r="O482" s="17">
        <v>31.58</v>
      </c>
      <c r="P482" s="17">
        <v>31.52</v>
      </c>
      <c r="Q482" s="17">
        <v>31.52</v>
      </c>
      <c r="R482" s="17">
        <v>31.54</v>
      </c>
      <c r="S482" s="17">
        <v>31.54</v>
      </c>
      <c r="T482" s="17">
        <v>31.56</v>
      </c>
      <c r="U482" s="17">
        <v>31.57</v>
      </c>
      <c r="V482" s="17">
        <v>31.59</v>
      </c>
      <c r="W482" s="17">
        <v>31.58</v>
      </c>
      <c r="X482" s="17">
        <v>31.57</v>
      </c>
      <c r="Y482" s="17">
        <v>31.57</v>
      </c>
      <c r="Z482" s="17">
        <v>31.57</v>
      </c>
      <c r="AA482" s="17">
        <v>31.56</v>
      </c>
      <c r="AB482" s="17">
        <v>0</v>
      </c>
      <c r="AC482" s="17">
        <v>0</v>
      </c>
      <c r="AD482" s="17">
        <v>0</v>
      </c>
      <c r="AE482" s="17">
        <v>0</v>
      </c>
      <c r="AF482" s="17">
        <v>0</v>
      </c>
      <c r="AG482" s="17">
        <v>0</v>
      </c>
      <c r="AH482" s="17">
        <v>0</v>
      </c>
      <c r="AI482" s="17">
        <v>0</v>
      </c>
      <c r="AJ482" s="17">
        <v>0</v>
      </c>
      <c r="AK482" s="17">
        <v>0</v>
      </c>
      <c r="AL482" s="17">
        <v>0</v>
      </c>
      <c r="AM482" s="17">
        <v>0</v>
      </c>
      <c r="AN482" s="17">
        <v>0</v>
      </c>
      <c r="AO482" s="17">
        <v>0</v>
      </c>
      <c r="AP482" s="17">
        <v>0</v>
      </c>
      <c r="AQ482" s="17">
        <v>0</v>
      </c>
      <c r="AR482" s="17">
        <v>0</v>
      </c>
      <c r="AS482" s="17">
        <v>0</v>
      </c>
      <c r="AT482" s="17">
        <v>0</v>
      </c>
      <c r="AU482" s="17">
        <v>0</v>
      </c>
      <c r="AV482" s="17">
        <v>0</v>
      </c>
      <c r="AW482" s="17">
        <v>0</v>
      </c>
      <c r="AX482" s="17">
        <v>0</v>
      </c>
      <c r="AY482" s="17">
        <v>0</v>
      </c>
      <c r="AZ482" s="17">
        <v>0</v>
      </c>
      <c r="BA482" s="17">
        <v>0</v>
      </c>
      <c r="BB482" s="17">
        <v>0</v>
      </c>
      <c r="BC482" s="17">
        <v>0</v>
      </c>
      <c r="BD482" s="17">
        <v>0</v>
      </c>
      <c r="BE482" s="17">
        <v>0</v>
      </c>
      <c r="BF482" s="17">
        <v>0</v>
      </c>
      <c r="BG482" s="17">
        <v>0</v>
      </c>
      <c r="BH482" s="17">
        <v>0</v>
      </c>
      <c r="BI482" s="17">
        <v>0</v>
      </c>
      <c r="BJ482" s="17">
        <v>0</v>
      </c>
      <c r="BK482" s="17">
        <v>0</v>
      </c>
      <c r="BL482" s="17">
        <v>0</v>
      </c>
      <c r="BM482" s="17">
        <v>0</v>
      </c>
      <c r="BN482" s="17">
        <v>0</v>
      </c>
      <c r="BO482" s="17">
        <v>0</v>
      </c>
      <c r="BP482" s="17">
        <v>0</v>
      </c>
      <c r="BQ482" s="17">
        <v>0</v>
      </c>
      <c r="BR482" s="17">
        <v>0</v>
      </c>
      <c r="BS482" s="17">
        <v>0</v>
      </c>
      <c r="BT482" s="17">
        <v>0</v>
      </c>
      <c r="BU482" s="17">
        <v>0</v>
      </c>
      <c r="BV482" s="17">
        <v>0</v>
      </c>
      <c r="BW482" s="17">
        <v>0</v>
      </c>
      <c r="BX482" s="17">
        <v>0</v>
      </c>
      <c r="BY482" s="17">
        <v>0</v>
      </c>
      <c r="BZ482" s="17">
        <v>0</v>
      </c>
      <c r="CA482" s="17">
        <v>0</v>
      </c>
      <c r="CB482" s="17">
        <v>0</v>
      </c>
      <c r="CC482" s="17">
        <v>0</v>
      </c>
      <c r="CD482" s="17">
        <v>0</v>
      </c>
      <c r="CE482" s="17">
        <v>0</v>
      </c>
      <c r="CF482" s="17">
        <v>0</v>
      </c>
      <c r="CG482" s="17">
        <v>0</v>
      </c>
      <c r="CH482" s="17">
        <v>0</v>
      </c>
      <c r="CI482" s="17">
        <v>0</v>
      </c>
      <c r="CJ482" s="17">
        <v>0</v>
      </c>
      <c r="CK482" s="17">
        <v>0</v>
      </c>
      <c r="CL482" s="17">
        <v>0</v>
      </c>
      <c r="CM482" s="17">
        <v>0</v>
      </c>
      <c r="CN482" s="17">
        <v>0</v>
      </c>
      <c r="CO482" s="17">
        <v>0</v>
      </c>
      <c r="CP482" s="17">
        <v>0</v>
      </c>
      <c r="CQ482" s="17">
        <v>0</v>
      </c>
      <c r="CR482" s="17">
        <v>0</v>
      </c>
      <c r="CS482" s="17">
        <v>0</v>
      </c>
      <c r="CT482" s="17">
        <v>0</v>
      </c>
      <c r="CU482" s="17">
        <v>0</v>
      </c>
      <c r="CV482" s="17">
        <v>0</v>
      </c>
      <c r="CW482" s="17">
        <v>0</v>
      </c>
      <c r="CX482" s="17">
        <v>0</v>
      </c>
      <c r="CY482" s="17">
        <v>0</v>
      </c>
      <c r="CZ482" s="17">
        <v>0</v>
      </c>
      <c r="DA482" s="17">
        <v>0</v>
      </c>
      <c r="DB482" s="17">
        <v>0</v>
      </c>
      <c r="DC482" s="17">
        <v>0</v>
      </c>
      <c r="DD482" s="17">
        <v>0</v>
      </c>
      <c r="DE482" s="17">
        <v>0</v>
      </c>
      <c r="DF482" s="17">
        <v>0</v>
      </c>
      <c r="DG482" s="17">
        <v>0</v>
      </c>
      <c r="DH482" s="17">
        <v>0</v>
      </c>
      <c r="DI482" s="17">
        <v>0</v>
      </c>
      <c r="DJ482" s="17">
        <v>0</v>
      </c>
      <c r="DK482" s="17">
        <v>0</v>
      </c>
      <c r="DL482" s="17">
        <v>0</v>
      </c>
      <c r="DM482" s="17">
        <v>0</v>
      </c>
      <c r="DN482" s="17">
        <v>0</v>
      </c>
      <c r="DO482" s="17">
        <v>0</v>
      </c>
      <c r="DP482" s="17">
        <v>0</v>
      </c>
      <c r="DQ482" s="17">
        <v>0</v>
      </c>
      <c r="DR482" s="17">
        <v>0</v>
      </c>
      <c r="DS482" s="17">
        <v>0</v>
      </c>
      <c r="DT482" s="17">
        <v>0</v>
      </c>
      <c r="DU482" s="17">
        <v>0</v>
      </c>
      <c r="DV482" s="17">
        <v>0</v>
      </c>
      <c r="DW482" s="17">
        <v>0</v>
      </c>
      <c r="DX482" s="17">
        <v>0</v>
      </c>
      <c r="DY482" s="17">
        <v>0</v>
      </c>
      <c r="DZ482" s="17">
        <v>0</v>
      </c>
      <c r="EA482" s="17">
        <v>0</v>
      </c>
      <c r="EB482" s="17">
        <v>0</v>
      </c>
      <c r="EC482" s="17">
        <v>0</v>
      </c>
      <c r="ED482" s="17">
        <v>0</v>
      </c>
      <c r="EE482" s="17">
        <v>0</v>
      </c>
      <c r="EF482" s="17">
        <v>0</v>
      </c>
      <c r="EG482" s="17">
        <v>0</v>
      </c>
      <c r="EH482" s="17">
        <v>0</v>
      </c>
      <c r="EI482" s="17">
        <v>0</v>
      </c>
      <c r="EJ482" s="17">
        <v>0</v>
      </c>
      <c r="EK482" s="17">
        <v>0</v>
      </c>
      <c r="EL482" s="17">
        <v>0</v>
      </c>
      <c r="EM482" s="17">
        <v>0</v>
      </c>
      <c r="EN482" s="17">
        <v>0</v>
      </c>
      <c r="EO482" s="17">
        <v>0</v>
      </c>
      <c r="EP482" s="17">
        <v>0</v>
      </c>
      <c r="EQ482" s="17">
        <v>0</v>
      </c>
      <c r="ER482" s="17">
        <v>0</v>
      </c>
      <c r="ES482" s="17">
        <v>0</v>
      </c>
      <c r="ET482" s="17">
        <v>0</v>
      </c>
      <c r="EU482" s="17">
        <v>0</v>
      </c>
      <c r="EV482" s="17">
        <v>0</v>
      </c>
      <c r="EW482" s="17">
        <v>0</v>
      </c>
      <c r="EX482" s="17">
        <v>0</v>
      </c>
      <c r="EY482" s="17">
        <v>0</v>
      </c>
      <c r="EZ482" s="17">
        <v>0</v>
      </c>
      <c r="FA482" s="17">
        <v>0</v>
      </c>
      <c r="FB482" s="17">
        <v>0</v>
      </c>
      <c r="FC482" s="17">
        <v>0</v>
      </c>
      <c r="FD482" s="17">
        <v>0</v>
      </c>
      <c r="FE482" s="17">
        <v>0</v>
      </c>
      <c r="FF482" s="17">
        <v>0</v>
      </c>
      <c r="FG482" s="17">
        <v>0</v>
      </c>
      <c r="FH482" s="17">
        <v>0</v>
      </c>
      <c r="FI482" s="17">
        <v>0</v>
      </c>
      <c r="FJ482" s="17">
        <v>0</v>
      </c>
      <c r="FK482" s="17">
        <v>0</v>
      </c>
      <c r="FL482" s="17">
        <v>0</v>
      </c>
      <c r="FM482" s="17">
        <v>0</v>
      </c>
      <c r="FN482" s="17">
        <v>0</v>
      </c>
      <c r="FO482" s="17">
        <v>0</v>
      </c>
      <c r="FP482" s="17">
        <v>0</v>
      </c>
      <c r="FQ482" s="17">
        <v>0</v>
      </c>
      <c r="FR482" s="17">
        <v>0</v>
      </c>
      <c r="FS482" s="17">
        <v>0</v>
      </c>
      <c r="FT482" s="17">
        <v>0</v>
      </c>
      <c r="FU482" s="17">
        <v>0</v>
      </c>
      <c r="FV482" s="17">
        <v>0</v>
      </c>
      <c r="FW482" s="17">
        <v>0</v>
      </c>
      <c r="FX482" s="17">
        <v>0</v>
      </c>
      <c r="FY482" s="17">
        <v>0</v>
      </c>
      <c r="FZ482" s="17">
        <v>0</v>
      </c>
      <c r="GA482" s="17">
        <v>0</v>
      </c>
      <c r="GB482" s="17">
        <v>0</v>
      </c>
      <c r="GC482" s="17">
        <v>0</v>
      </c>
      <c r="GD482" s="17">
        <v>0</v>
      </c>
      <c r="GE482" s="17">
        <v>0</v>
      </c>
      <c r="GF482" s="17">
        <v>0</v>
      </c>
      <c r="GG482" s="17">
        <v>0</v>
      </c>
      <c r="GH482" s="17">
        <v>0</v>
      </c>
      <c r="GI482" s="17">
        <v>0</v>
      </c>
      <c r="GJ482" s="17">
        <v>0</v>
      </c>
      <c r="GK482" s="17">
        <v>0</v>
      </c>
      <c r="GL482" s="17">
        <v>0</v>
      </c>
      <c r="GM482" s="17">
        <v>0</v>
      </c>
      <c r="GN482" s="17">
        <v>0</v>
      </c>
      <c r="GO482" s="17">
        <v>0</v>
      </c>
      <c r="GP482" s="17">
        <v>0</v>
      </c>
      <c r="GQ482" s="17">
        <v>0</v>
      </c>
      <c r="GR482" s="17">
        <v>0</v>
      </c>
      <c r="GS482" s="17">
        <v>0</v>
      </c>
      <c r="GT482" s="17">
        <v>0</v>
      </c>
      <c r="GU482" s="17">
        <v>0</v>
      </c>
      <c r="GV482" s="17">
        <v>0</v>
      </c>
      <c r="GW482" s="17">
        <v>0</v>
      </c>
      <c r="GX482" s="17">
        <v>0</v>
      </c>
      <c r="GY482" s="17">
        <v>0</v>
      </c>
      <c r="GZ482" s="17">
        <v>0</v>
      </c>
      <c r="HA482" s="17">
        <v>0</v>
      </c>
      <c r="HB482" s="17">
        <v>0</v>
      </c>
      <c r="HC482" s="17">
        <v>0</v>
      </c>
      <c r="HD482" s="17">
        <v>0</v>
      </c>
      <c r="HE482" s="17">
        <v>0</v>
      </c>
      <c r="HF482" s="17">
        <v>0</v>
      </c>
      <c r="HG482" s="17">
        <v>0</v>
      </c>
      <c r="HH482" s="17">
        <v>0</v>
      </c>
      <c r="HI482" s="17">
        <v>0</v>
      </c>
      <c r="HJ482" s="17">
        <v>0</v>
      </c>
      <c r="HK482" s="17">
        <v>0</v>
      </c>
      <c r="HL482" s="17">
        <v>0</v>
      </c>
      <c r="HM482" s="17">
        <v>0</v>
      </c>
      <c r="HN482" s="17">
        <v>0</v>
      </c>
      <c r="HO482" s="17">
        <v>0</v>
      </c>
      <c r="HP482" s="17">
        <v>0</v>
      </c>
      <c r="HQ482" s="17">
        <v>0</v>
      </c>
      <c r="HR482" s="17">
        <v>0</v>
      </c>
      <c r="HS482" s="17">
        <v>0</v>
      </c>
      <c r="HT482" s="17">
        <v>0</v>
      </c>
      <c r="HU482" s="17">
        <v>0</v>
      </c>
      <c r="HV482" s="17">
        <v>0</v>
      </c>
      <c r="HW482" s="17">
        <v>0</v>
      </c>
      <c r="HX482" s="17">
        <v>0</v>
      </c>
      <c r="HY482" s="17">
        <v>0</v>
      </c>
      <c r="HZ482" s="17">
        <v>0</v>
      </c>
      <c r="IA482" s="17">
        <v>0</v>
      </c>
      <c r="IB482" s="17">
        <v>0</v>
      </c>
      <c r="IC482" s="17">
        <v>0</v>
      </c>
      <c r="ID482" s="17">
        <v>0</v>
      </c>
      <c r="IE482" s="17">
        <v>0</v>
      </c>
      <c r="IF482" s="17">
        <v>0</v>
      </c>
      <c r="IG482" s="17">
        <v>0</v>
      </c>
      <c r="IH482" s="17">
        <v>0</v>
      </c>
      <c r="II482" s="17">
        <v>0</v>
      </c>
      <c r="IJ482" s="17">
        <v>0</v>
      </c>
      <c r="IK482" s="17">
        <v>0</v>
      </c>
      <c r="IL482" s="17">
        <v>0</v>
      </c>
      <c r="IM482" s="17">
        <v>0</v>
      </c>
      <c r="IN482" s="17">
        <v>0</v>
      </c>
      <c r="IO482" s="17">
        <v>0</v>
      </c>
      <c r="IP482" s="17">
        <v>0</v>
      </c>
      <c r="IQ482" s="17">
        <v>0</v>
      </c>
      <c r="IR482" s="17">
        <v>0</v>
      </c>
      <c r="IS482" s="17">
        <v>0</v>
      </c>
      <c r="IT482" s="17">
        <v>0</v>
      </c>
      <c r="IU482" s="17">
        <v>0</v>
      </c>
      <c r="IV482" s="17">
        <v>0</v>
      </c>
      <c r="IW482" s="17">
        <v>0</v>
      </c>
      <c r="IX482" s="17">
        <v>0</v>
      </c>
      <c r="IY482" s="17">
        <v>0</v>
      </c>
      <c r="IZ482" s="17">
        <v>0</v>
      </c>
      <c r="JA482" s="17">
        <v>0</v>
      </c>
      <c r="JB482" s="17">
        <v>0</v>
      </c>
      <c r="JC482" s="17">
        <v>0</v>
      </c>
      <c r="JD482" s="17">
        <v>0</v>
      </c>
      <c r="JE482" s="17">
        <v>0</v>
      </c>
      <c r="JF482" s="17">
        <v>0</v>
      </c>
      <c r="JG482" s="17">
        <v>0</v>
      </c>
      <c r="JH482" s="17">
        <v>0</v>
      </c>
      <c r="JI482" s="17">
        <v>0</v>
      </c>
      <c r="JJ482" s="17">
        <v>0</v>
      </c>
      <c r="JK482" s="17">
        <v>0</v>
      </c>
      <c r="JL482" s="17">
        <v>0</v>
      </c>
      <c r="JM482" s="17">
        <v>0</v>
      </c>
      <c r="JN482" s="17">
        <v>0</v>
      </c>
      <c r="JO482" s="17">
        <v>0</v>
      </c>
      <c r="JP482" s="17">
        <v>0</v>
      </c>
      <c r="JQ482" s="17">
        <v>0</v>
      </c>
      <c r="JR482" s="17">
        <v>0</v>
      </c>
      <c r="JS482" s="17">
        <v>0</v>
      </c>
      <c r="JT482" s="17">
        <v>0</v>
      </c>
      <c r="JU482" s="17">
        <v>0</v>
      </c>
      <c r="JV482" s="17">
        <v>0</v>
      </c>
      <c r="JW482" s="17">
        <v>0</v>
      </c>
      <c r="JX482" s="17">
        <v>0</v>
      </c>
      <c r="JY482" s="17">
        <v>0</v>
      </c>
    </row>
    <row r="483" spans="1:285" x14ac:dyDescent="0.15">
      <c r="A483" s="17" t="s">
        <v>1020</v>
      </c>
      <c r="B483" s="17" t="s">
        <v>1021</v>
      </c>
      <c r="C483" s="17">
        <v>0</v>
      </c>
      <c r="D483" s="17">
        <v>0</v>
      </c>
      <c r="E483" s="17">
        <v>0</v>
      </c>
      <c r="F483" s="17">
        <v>0</v>
      </c>
      <c r="G483" s="17">
        <v>0</v>
      </c>
      <c r="H483" s="17">
        <v>0</v>
      </c>
      <c r="I483" s="17">
        <v>24.47</v>
      </c>
      <c r="J483" s="17">
        <v>24.47</v>
      </c>
      <c r="K483" s="17">
        <v>24.47</v>
      </c>
      <c r="L483" s="17">
        <v>24.47</v>
      </c>
      <c r="M483" s="17">
        <v>24.47</v>
      </c>
      <c r="N483" s="17">
        <v>24.47</v>
      </c>
      <c r="O483" s="17">
        <v>24.4</v>
      </c>
      <c r="P483" s="17">
        <v>24.4</v>
      </c>
      <c r="Q483" s="17">
        <v>24.39</v>
      </c>
      <c r="R483" s="17">
        <v>24.36</v>
      </c>
      <c r="S483" s="17">
        <v>24.39</v>
      </c>
      <c r="T483" s="17">
        <v>24.44</v>
      </c>
      <c r="U483" s="17">
        <v>24.44</v>
      </c>
      <c r="V483" s="17">
        <v>24.45</v>
      </c>
      <c r="W483" s="17">
        <v>24.42</v>
      </c>
      <c r="X483" s="17">
        <v>24.42</v>
      </c>
      <c r="Y483" s="17">
        <v>24.45</v>
      </c>
      <c r="Z483" s="17">
        <v>24.49</v>
      </c>
      <c r="AA483" s="17">
        <v>24.43</v>
      </c>
      <c r="AB483" s="17">
        <v>0</v>
      </c>
      <c r="AC483" s="17">
        <v>0</v>
      </c>
      <c r="AD483" s="17">
        <v>0</v>
      </c>
      <c r="AE483" s="17">
        <v>0</v>
      </c>
      <c r="AF483" s="17">
        <v>0</v>
      </c>
      <c r="AG483" s="17">
        <v>0</v>
      </c>
      <c r="AH483" s="17">
        <v>0</v>
      </c>
      <c r="AI483" s="17">
        <v>0</v>
      </c>
      <c r="AJ483" s="17">
        <v>0</v>
      </c>
      <c r="AK483" s="17">
        <v>0</v>
      </c>
      <c r="AL483" s="17">
        <v>0</v>
      </c>
      <c r="AM483" s="17">
        <v>0</v>
      </c>
      <c r="AN483" s="17">
        <v>0</v>
      </c>
      <c r="AO483" s="17">
        <v>0</v>
      </c>
      <c r="AP483" s="17">
        <v>0</v>
      </c>
      <c r="AQ483" s="17">
        <v>0</v>
      </c>
      <c r="AR483" s="17">
        <v>0</v>
      </c>
      <c r="AS483" s="17">
        <v>0</v>
      </c>
      <c r="AT483" s="17">
        <v>0</v>
      </c>
      <c r="AU483" s="17">
        <v>0</v>
      </c>
      <c r="AV483" s="17">
        <v>0</v>
      </c>
      <c r="AW483" s="17">
        <v>0</v>
      </c>
      <c r="AX483" s="17">
        <v>0</v>
      </c>
      <c r="AY483" s="17">
        <v>0</v>
      </c>
      <c r="AZ483" s="17">
        <v>0</v>
      </c>
      <c r="BA483" s="17">
        <v>0</v>
      </c>
      <c r="BB483" s="17">
        <v>0</v>
      </c>
      <c r="BC483" s="17">
        <v>0</v>
      </c>
      <c r="BD483" s="17">
        <v>0</v>
      </c>
      <c r="BE483" s="17">
        <v>0</v>
      </c>
      <c r="BF483" s="17">
        <v>0</v>
      </c>
      <c r="BG483" s="17">
        <v>0</v>
      </c>
      <c r="BH483" s="17">
        <v>0</v>
      </c>
      <c r="BI483" s="17">
        <v>0</v>
      </c>
      <c r="BJ483" s="17">
        <v>0</v>
      </c>
      <c r="BK483" s="17">
        <v>0</v>
      </c>
      <c r="BL483" s="17">
        <v>0</v>
      </c>
      <c r="BM483" s="17">
        <v>0</v>
      </c>
      <c r="BN483" s="17">
        <v>0</v>
      </c>
      <c r="BO483" s="17">
        <v>0</v>
      </c>
      <c r="BP483" s="17">
        <v>0</v>
      </c>
      <c r="BQ483" s="17">
        <v>0</v>
      </c>
      <c r="BR483" s="17">
        <v>0</v>
      </c>
      <c r="BS483" s="17">
        <v>0</v>
      </c>
      <c r="BT483" s="17">
        <v>0</v>
      </c>
      <c r="BU483" s="17">
        <v>0</v>
      </c>
      <c r="BV483" s="17">
        <v>0</v>
      </c>
      <c r="BW483" s="17">
        <v>0</v>
      </c>
      <c r="BX483" s="17">
        <v>0</v>
      </c>
      <c r="BY483" s="17">
        <v>0</v>
      </c>
      <c r="BZ483" s="17">
        <v>0</v>
      </c>
      <c r="CA483" s="17">
        <v>0</v>
      </c>
      <c r="CB483" s="17">
        <v>0</v>
      </c>
      <c r="CC483" s="17">
        <v>0</v>
      </c>
      <c r="CD483" s="17">
        <v>0</v>
      </c>
      <c r="CE483" s="17">
        <v>0</v>
      </c>
      <c r="CF483" s="17">
        <v>0</v>
      </c>
      <c r="CG483" s="17">
        <v>0</v>
      </c>
      <c r="CH483" s="17">
        <v>0</v>
      </c>
      <c r="CI483" s="17">
        <v>0</v>
      </c>
      <c r="CJ483" s="17">
        <v>0</v>
      </c>
      <c r="CK483" s="17">
        <v>0</v>
      </c>
      <c r="CL483" s="17">
        <v>0</v>
      </c>
      <c r="CM483" s="17">
        <v>0</v>
      </c>
      <c r="CN483" s="17">
        <v>0</v>
      </c>
      <c r="CO483" s="17">
        <v>0</v>
      </c>
      <c r="CP483" s="17">
        <v>0</v>
      </c>
      <c r="CQ483" s="17">
        <v>0</v>
      </c>
      <c r="CR483" s="17">
        <v>0</v>
      </c>
      <c r="CS483" s="17">
        <v>0</v>
      </c>
      <c r="CT483" s="17">
        <v>0</v>
      </c>
      <c r="CU483" s="17">
        <v>0</v>
      </c>
      <c r="CV483" s="17">
        <v>0</v>
      </c>
      <c r="CW483" s="17">
        <v>0</v>
      </c>
      <c r="CX483" s="17">
        <v>0</v>
      </c>
      <c r="CY483" s="17">
        <v>0</v>
      </c>
      <c r="CZ483" s="17">
        <v>0</v>
      </c>
      <c r="DA483" s="17">
        <v>0</v>
      </c>
      <c r="DB483" s="17">
        <v>0</v>
      </c>
      <c r="DC483" s="17">
        <v>0</v>
      </c>
      <c r="DD483" s="17">
        <v>0</v>
      </c>
      <c r="DE483" s="17">
        <v>0</v>
      </c>
      <c r="DF483" s="17">
        <v>0</v>
      </c>
      <c r="DG483" s="17">
        <v>0</v>
      </c>
      <c r="DH483" s="17">
        <v>0</v>
      </c>
      <c r="DI483" s="17">
        <v>0</v>
      </c>
      <c r="DJ483" s="17">
        <v>0</v>
      </c>
      <c r="DK483" s="17">
        <v>0</v>
      </c>
      <c r="DL483" s="17">
        <v>0</v>
      </c>
      <c r="DM483" s="17">
        <v>0</v>
      </c>
      <c r="DN483" s="17">
        <v>0</v>
      </c>
      <c r="DO483" s="17">
        <v>0</v>
      </c>
      <c r="DP483" s="17">
        <v>0</v>
      </c>
      <c r="DQ483" s="17">
        <v>0</v>
      </c>
      <c r="DR483" s="17">
        <v>0</v>
      </c>
      <c r="DS483" s="17">
        <v>0</v>
      </c>
      <c r="DT483" s="17">
        <v>0</v>
      </c>
      <c r="DU483" s="17">
        <v>0</v>
      </c>
      <c r="DV483" s="17">
        <v>0</v>
      </c>
      <c r="DW483" s="17">
        <v>0</v>
      </c>
      <c r="DX483" s="17">
        <v>0</v>
      </c>
      <c r="DY483" s="17">
        <v>0</v>
      </c>
      <c r="DZ483" s="17">
        <v>0</v>
      </c>
      <c r="EA483" s="17">
        <v>0</v>
      </c>
      <c r="EB483" s="17">
        <v>0</v>
      </c>
      <c r="EC483" s="17">
        <v>0</v>
      </c>
      <c r="ED483" s="17">
        <v>0</v>
      </c>
      <c r="EE483" s="17">
        <v>0</v>
      </c>
      <c r="EF483" s="17">
        <v>0</v>
      </c>
      <c r="EG483" s="17">
        <v>0</v>
      </c>
      <c r="EH483" s="17">
        <v>0</v>
      </c>
      <c r="EI483" s="17">
        <v>0</v>
      </c>
      <c r="EJ483" s="17">
        <v>0</v>
      </c>
      <c r="EK483" s="17">
        <v>0</v>
      </c>
      <c r="EL483" s="17">
        <v>0</v>
      </c>
      <c r="EM483" s="17">
        <v>0</v>
      </c>
      <c r="EN483" s="17">
        <v>0</v>
      </c>
      <c r="EO483" s="17">
        <v>0</v>
      </c>
      <c r="EP483" s="17">
        <v>0</v>
      </c>
      <c r="EQ483" s="17">
        <v>0</v>
      </c>
      <c r="ER483" s="17">
        <v>0</v>
      </c>
      <c r="ES483" s="17">
        <v>0</v>
      </c>
      <c r="ET483" s="17">
        <v>0</v>
      </c>
      <c r="EU483" s="17">
        <v>0</v>
      </c>
      <c r="EV483" s="17">
        <v>0</v>
      </c>
      <c r="EW483" s="17">
        <v>0</v>
      </c>
      <c r="EX483" s="17">
        <v>0</v>
      </c>
      <c r="EY483" s="17">
        <v>0</v>
      </c>
      <c r="EZ483" s="17">
        <v>0</v>
      </c>
      <c r="FA483" s="17">
        <v>0</v>
      </c>
      <c r="FB483" s="17">
        <v>0</v>
      </c>
      <c r="FC483" s="17">
        <v>0</v>
      </c>
      <c r="FD483" s="17">
        <v>0</v>
      </c>
      <c r="FE483" s="17">
        <v>0</v>
      </c>
      <c r="FF483" s="17">
        <v>0</v>
      </c>
      <c r="FG483" s="17">
        <v>0</v>
      </c>
      <c r="FH483" s="17">
        <v>0</v>
      </c>
      <c r="FI483" s="17">
        <v>0</v>
      </c>
      <c r="FJ483" s="17">
        <v>0</v>
      </c>
      <c r="FK483" s="17">
        <v>0</v>
      </c>
      <c r="FL483" s="17">
        <v>0</v>
      </c>
      <c r="FM483" s="17">
        <v>0</v>
      </c>
      <c r="FN483" s="17">
        <v>0</v>
      </c>
      <c r="FO483" s="17">
        <v>0</v>
      </c>
      <c r="FP483" s="17">
        <v>0</v>
      </c>
      <c r="FQ483" s="17">
        <v>0</v>
      </c>
      <c r="FR483" s="17">
        <v>0</v>
      </c>
      <c r="FS483" s="17">
        <v>0</v>
      </c>
      <c r="FT483" s="17">
        <v>0</v>
      </c>
      <c r="FU483" s="17">
        <v>0</v>
      </c>
      <c r="FV483" s="17">
        <v>0</v>
      </c>
      <c r="FW483" s="17">
        <v>0</v>
      </c>
      <c r="FX483" s="17">
        <v>0</v>
      </c>
      <c r="FY483" s="17">
        <v>0</v>
      </c>
      <c r="FZ483" s="17">
        <v>0</v>
      </c>
      <c r="GA483" s="17">
        <v>0</v>
      </c>
      <c r="GB483" s="17">
        <v>0</v>
      </c>
      <c r="GC483" s="17">
        <v>0</v>
      </c>
      <c r="GD483" s="17">
        <v>0</v>
      </c>
      <c r="GE483" s="17">
        <v>0</v>
      </c>
      <c r="GF483" s="17">
        <v>0</v>
      </c>
      <c r="GG483" s="17">
        <v>0</v>
      </c>
      <c r="GH483" s="17">
        <v>0</v>
      </c>
      <c r="GI483" s="17">
        <v>0</v>
      </c>
      <c r="GJ483" s="17">
        <v>0</v>
      </c>
      <c r="GK483" s="17">
        <v>0</v>
      </c>
      <c r="GL483" s="17">
        <v>0</v>
      </c>
      <c r="GM483" s="17">
        <v>0</v>
      </c>
      <c r="GN483" s="17">
        <v>0</v>
      </c>
      <c r="GO483" s="17">
        <v>0</v>
      </c>
      <c r="GP483" s="17">
        <v>0</v>
      </c>
      <c r="GQ483" s="17">
        <v>0</v>
      </c>
      <c r="GR483" s="17">
        <v>0</v>
      </c>
      <c r="GS483" s="17">
        <v>0</v>
      </c>
      <c r="GT483" s="17">
        <v>0</v>
      </c>
      <c r="GU483" s="17">
        <v>0</v>
      </c>
      <c r="GV483" s="17">
        <v>0</v>
      </c>
      <c r="GW483" s="17">
        <v>0</v>
      </c>
      <c r="GX483" s="17">
        <v>0</v>
      </c>
      <c r="GY483" s="17">
        <v>0</v>
      </c>
      <c r="GZ483" s="17">
        <v>0</v>
      </c>
      <c r="HA483" s="17">
        <v>0</v>
      </c>
      <c r="HB483" s="17">
        <v>0</v>
      </c>
      <c r="HC483" s="17">
        <v>0</v>
      </c>
      <c r="HD483" s="17">
        <v>0</v>
      </c>
      <c r="HE483" s="17">
        <v>0</v>
      </c>
      <c r="HF483" s="17">
        <v>0</v>
      </c>
      <c r="HG483" s="17">
        <v>0</v>
      </c>
      <c r="HH483" s="17">
        <v>0</v>
      </c>
      <c r="HI483" s="17">
        <v>0</v>
      </c>
      <c r="HJ483" s="17">
        <v>0</v>
      </c>
      <c r="HK483" s="17">
        <v>0</v>
      </c>
      <c r="HL483" s="17">
        <v>0</v>
      </c>
      <c r="HM483" s="17">
        <v>0</v>
      </c>
      <c r="HN483" s="17">
        <v>0</v>
      </c>
      <c r="HO483" s="17">
        <v>0</v>
      </c>
      <c r="HP483" s="17">
        <v>0</v>
      </c>
      <c r="HQ483" s="17">
        <v>0</v>
      </c>
      <c r="HR483" s="17">
        <v>0</v>
      </c>
      <c r="HS483" s="17">
        <v>0</v>
      </c>
      <c r="HT483" s="17">
        <v>0</v>
      </c>
      <c r="HU483" s="17">
        <v>0</v>
      </c>
      <c r="HV483" s="17">
        <v>0</v>
      </c>
      <c r="HW483" s="17">
        <v>0</v>
      </c>
      <c r="HX483" s="17">
        <v>0</v>
      </c>
      <c r="HY483" s="17">
        <v>0</v>
      </c>
      <c r="HZ483" s="17">
        <v>0</v>
      </c>
      <c r="IA483" s="17">
        <v>0</v>
      </c>
      <c r="IB483" s="17">
        <v>0</v>
      </c>
      <c r="IC483" s="17">
        <v>0</v>
      </c>
      <c r="ID483" s="17">
        <v>0</v>
      </c>
      <c r="IE483" s="17">
        <v>0</v>
      </c>
      <c r="IF483" s="17">
        <v>0</v>
      </c>
      <c r="IG483" s="17">
        <v>0</v>
      </c>
      <c r="IH483" s="17">
        <v>0</v>
      </c>
      <c r="II483" s="17">
        <v>0</v>
      </c>
      <c r="IJ483" s="17">
        <v>0</v>
      </c>
      <c r="IK483" s="17">
        <v>0</v>
      </c>
      <c r="IL483" s="17">
        <v>0</v>
      </c>
      <c r="IM483" s="17">
        <v>0</v>
      </c>
      <c r="IN483" s="17">
        <v>0</v>
      </c>
      <c r="IO483" s="17">
        <v>0</v>
      </c>
      <c r="IP483" s="17">
        <v>0</v>
      </c>
      <c r="IQ483" s="17">
        <v>0</v>
      </c>
      <c r="IR483" s="17">
        <v>0</v>
      </c>
      <c r="IS483" s="17">
        <v>0</v>
      </c>
      <c r="IT483" s="17">
        <v>0</v>
      </c>
      <c r="IU483" s="17">
        <v>0</v>
      </c>
      <c r="IV483" s="17">
        <v>0</v>
      </c>
      <c r="IW483" s="17">
        <v>0</v>
      </c>
      <c r="IX483" s="17">
        <v>0</v>
      </c>
      <c r="IY483" s="17">
        <v>0</v>
      </c>
      <c r="IZ483" s="17">
        <v>0</v>
      </c>
      <c r="JA483" s="17">
        <v>0</v>
      </c>
      <c r="JB483" s="17">
        <v>0</v>
      </c>
      <c r="JC483" s="17">
        <v>0</v>
      </c>
      <c r="JD483" s="17">
        <v>0</v>
      </c>
      <c r="JE483" s="17">
        <v>0</v>
      </c>
      <c r="JF483" s="17">
        <v>0</v>
      </c>
      <c r="JG483" s="17">
        <v>0</v>
      </c>
      <c r="JH483" s="17">
        <v>0</v>
      </c>
      <c r="JI483" s="17">
        <v>0</v>
      </c>
      <c r="JJ483" s="17">
        <v>0</v>
      </c>
      <c r="JK483" s="17">
        <v>0</v>
      </c>
      <c r="JL483" s="17">
        <v>0</v>
      </c>
      <c r="JM483" s="17">
        <v>0</v>
      </c>
      <c r="JN483" s="17">
        <v>0</v>
      </c>
      <c r="JO483" s="17">
        <v>0</v>
      </c>
      <c r="JP483" s="17">
        <v>0</v>
      </c>
      <c r="JQ483" s="17">
        <v>0</v>
      </c>
      <c r="JR483" s="17">
        <v>0</v>
      </c>
      <c r="JS483" s="17">
        <v>0</v>
      </c>
      <c r="JT483" s="17">
        <v>0</v>
      </c>
      <c r="JU483" s="17">
        <v>0</v>
      </c>
      <c r="JV483" s="17">
        <v>0</v>
      </c>
      <c r="JW483" s="17">
        <v>0</v>
      </c>
      <c r="JX483" s="17">
        <v>0</v>
      </c>
      <c r="JY483" s="17">
        <v>0</v>
      </c>
    </row>
    <row r="484" spans="1:285" x14ac:dyDescent="0.15">
      <c r="A484" s="17" t="s">
        <v>457</v>
      </c>
      <c r="B484" s="17" t="s">
        <v>458</v>
      </c>
      <c r="C484" s="17">
        <v>0</v>
      </c>
      <c r="D484" s="17">
        <v>0</v>
      </c>
      <c r="E484" s="17">
        <v>0</v>
      </c>
      <c r="F484" s="17">
        <v>0</v>
      </c>
      <c r="G484" s="17">
        <v>0</v>
      </c>
      <c r="H484" s="17">
        <v>0</v>
      </c>
      <c r="I484" s="17">
        <v>14.75</v>
      </c>
      <c r="J484" s="17">
        <v>14.75</v>
      </c>
      <c r="K484" s="17">
        <v>14.75</v>
      </c>
      <c r="L484" s="17">
        <v>14.75</v>
      </c>
      <c r="M484" s="17">
        <v>14.75</v>
      </c>
      <c r="N484" s="17">
        <v>14.82</v>
      </c>
      <c r="O484" s="17">
        <v>14.76</v>
      </c>
      <c r="P484" s="17">
        <v>14.8</v>
      </c>
      <c r="Q484" s="17">
        <v>14.78</v>
      </c>
      <c r="R484" s="17">
        <v>14.8</v>
      </c>
      <c r="S484" s="17">
        <v>14.8</v>
      </c>
      <c r="T484" s="17">
        <v>14.83</v>
      </c>
      <c r="U484" s="17">
        <v>15.03</v>
      </c>
      <c r="V484" s="17">
        <v>15.1</v>
      </c>
      <c r="W484" s="17">
        <v>14.99</v>
      </c>
      <c r="X484" s="17">
        <v>15.02</v>
      </c>
      <c r="Y484" s="17">
        <v>15.09</v>
      </c>
      <c r="Z484" s="17">
        <v>15.05</v>
      </c>
      <c r="AA484" s="17">
        <v>15</v>
      </c>
      <c r="AB484" s="17">
        <v>0</v>
      </c>
      <c r="AC484" s="17">
        <v>0</v>
      </c>
      <c r="AD484" s="17">
        <v>0</v>
      </c>
      <c r="AE484" s="17">
        <v>0</v>
      </c>
      <c r="AF484" s="17">
        <v>0</v>
      </c>
      <c r="AG484" s="17">
        <v>0</v>
      </c>
      <c r="AH484" s="17">
        <v>0</v>
      </c>
      <c r="AI484" s="17">
        <v>0</v>
      </c>
      <c r="AJ484" s="17">
        <v>0</v>
      </c>
      <c r="AK484" s="17">
        <v>0</v>
      </c>
      <c r="AL484" s="17">
        <v>0</v>
      </c>
      <c r="AM484" s="17">
        <v>0</v>
      </c>
      <c r="AN484" s="17">
        <v>0</v>
      </c>
      <c r="AO484" s="17">
        <v>0</v>
      </c>
      <c r="AP484" s="17">
        <v>0</v>
      </c>
      <c r="AQ484" s="17">
        <v>0</v>
      </c>
      <c r="AR484" s="17">
        <v>0</v>
      </c>
      <c r="AS484" s="17">
        <v>0</v>
      </c>
      <c r="AT484" s="17">
        <v>0</v>
      </c>
      <c r="AU484" s="17">
        <v>0</v>
      </c>
      <c r="AV484" s="17">
        <v>0</v>
      </c>
      <c r="AW484" s="17">
        <v>0</v>
      </c>
      <c r="AX484" s="17">
        <v>0</v>
      </c>
      <c r="AY484" s="17">
        <v>0</v>
      </c>
      <c r="AZ484" s="17">
        <v>0</v>
      </c>
      <c r="BA484" s="17">
        <v>0</v>
      </c>
      <c r="BB484" s="17">
        <v>0</v>
      </c>
      <c r="BC484" s="17">
        <v>0</v>
      </c>
      <c r="BD484" s="17">
        <v>0</v>
      </c>
      <c r="BE484" s="17">
        <v>0</v>
      </c>
      <c r="BF484" s="17">
        <v>0</v>
      </c>
      <c r="BG484" s="17">
        <v>0</v>
      </c>
      <c r="BH484" s="17">
        <v>0</v>
      </c>
      <c r="BI484" s="17">
        <v>0</v>
      </c>
      <c r="BJ484" s="17">
        <v>0</v>
      </c>
      <c r="BK484" s="17">
        <v>0</v>
      </c>
      <c r="BL484" s="17">
        <v>0</v>
      </c>
      <c r="BM484" s="17">
        <v>0</v>
      </c>
      <c r="BN484" s="17">
        <v>0</v>
      </c>
      <c r="BO484" s="17">
        <v>0</v>
      </c>
      <c r="BP484" s="17">
        <v>0</v>
      </c>
      <c r="BQ484" s="17">
        <v>0</v>
      </c>
      <c r="BR484" s="17">
        <v>0</v>
      </c>
      <c r="BS484" s="17">
        <v>0</v>
      </c>
      <c r="BT484" s="17">
        <v>0</v>
      </c>
      <c r="BU484" s="17">
        <v>0</v>
      </c>
      <c r="BV484" s="17">
        <v>0</v>
      </c>
      <c r="BW484" s="17">
        <v>0</v>
      </c>
      <c r="BX484" s="17">
        <v>0</v>
      </c>
      <c r="BY484" s="17">
        <v>0</v>
      </c>
      <c r="BZ484" s="17">
        <v>0</v>
      </c>
      <c r="CA484" s="17">
        <v>0</v>
      </c>
      <c r="CB484" s="17">
        <v>0</v>
      </c>
      <c r="CC484" s="17">
        <v>0</v>
      </c>
      <c r="CD484" s="17">
        <v>0</v>
      </c>
      <c r="CE484" s="17">
        <v>0</v>
      </c>
      <c r="CF484" s="17">
        <v>0</v>
      </c>
      <c r="CG484" s="17">
        <v>0</v>
      </c>
      <c r="CH484" s="17">
        <v>0</v>
      </c>
      <c r="CI484" s="17">
        <v>0</v>
      </c>
      <c r="CJ484" s="17">
        <v>0</v>
      </c>
      <c r="CK484" s="17">
        <v>0</v>
      </c>
      <c r="CL484" s="17">
        <v>0</v>
      </c>
      <c r="CM484" s="17">
        <v>0</v>
      </c>
      <c r="CN484" s="17">
        <v>0</v>
      </c>
      <c r="CO484" s="17">
        <v>0</v>
      </c>
      <c r="CP484" s="17">
        <v>0</v>
      </c>
      <c r="CQ484" s="17">
        <v>0</v>
      </c>
      <c r="CR484" s="17">
        <v>0</v>
      </c>
      <c r="CS484" s="17">
        <v>0</v>
      </c>
      <c r="CT484" s="17">
        <v>0</v>
      </c>
      <c r="CU484" s="17">
        <v>0</v>
      </c>
      <c r="CV484" s="17">
        <v>0</v>
      </c>
      <c r="CW484" s="17">
        <v>0</v>
      </c>
      <c r="CX484" s="17">
        <v>0</v>
      </c>
      <c r="CY484" s="17">
        <v>0</v>
      </c>
      <c r="CZ484" s="17">
        <v>0</v>
      </c>
      <c r="DA484" s="17">
        <v>0</v>
      </c>
      <c r="DB484" s="17">
        <v>0</v>
      </c>
      <c r="DC484" s="17">
        <v>0</v>
      </c>
      <c r="DD484" s="17">
        <v>0</v>
      </c>
      <c r="DE484" s="17">
        <v>0</v>
      </c>
      <c r="DF484" s="17">
        <v>0</v>
      </c>
      <c r="DG484" s="17">
        <v>0</v>
      </c>
      <c r="DH484" s="17">
        <v>0</v>
      </c>
      <c r="DI484" s="17">
        <v>0</v>
      </c>
      <c r="DJ484" s="17">
        <v>0</v>
      </c>
      <c r="DK484" s="17">
        <v>0</v>
      </c>
      <c r="DL484" s="17">
        <v>0</v>
      </c>
      <c r="DM484" s="17">
        <v>0</v>
      </c>
      <c r="DN484" s="17">
        <v>0</v>
      </c>
      <c r="DO484" s="17">
        <v>0</v>
      </c>
      <c r="DP484" s="17">
        <v>0</v>
      </c>
      <c r="DQ484" s="17">
        <v>0</v>
      </c>
      <c r="DR484" s="17">
        <v>0</v>
      </c>
      <c r="DS484" s="17">
        <v>0</v>
      </c>
      <c r="DT484" s="17">
        <v>0</v>
      </c>
      <c r="DU484" s="17">
        <v>0</v>
      </c>
      <c r="DV484" s="17">
        <v>0</v>
      </c>
      <c r="DW484" s="17">
        <v>0</v>
      </c>
      <c r="DX484" s="17">
        <v>0</v>
      </c>
      <c r="DY484" s="17">
        <v>0</v>
      </c>
      <c r="DZ484" s="17">
        <v>0</v>
      </c>
      <c r="EA484" s="17">
        <v>0</v>
      </c>
      <c r="EB484" s="17">
        <v>0</v>
      </c>
      <c r="EC484" s="17">
        <v>0</v>
      </c>
      <c r="ED484" s="17">
        <v>0</v>
      </c>
      <c r="EE484" s="17">
        <v>0</v>
      </c>
      <c r="EF484" s="17">
        <v>0</v>
      </c>
      <c r="EG484" s="17">
        <v>0</v>
      </c>
      <c r="EH484" s="17">
        <v>0</v>
      </c>
      <c r="EI484" s="17">
        <v>0</v>
      </c>
      <c r="EJ484" s="17">
        <v>0</v>
      </c>
      <c r="EK484" s="17">
        <v>0</v>
      </c>
      <c r="EL484" s="17">
        <v>0</v>
      </c>
      <c r="EM484" s="17">
        <v>0</v>
      </c>
      <c r="EN484" s="17">
        <v>0</v>
      </c>
      <c r="EO484" s="17">
        <v>0</v>
      </c>
      <c r="EP484" s="17">
        <v>0</v>
      </c>
      <c r="EQ484" s="17">
        <v>0</v>
      </c>
      <c r="ER484" s="17">
        <v>0</v>
      </c>
      <c r="ES484" s="17">
        <v>0</v>
      </c>
      <c r="ET484" s="17">
        <v>0</v>
      </c>
      <c r="EU484" s="17">
        <v>0</v>
      </c>
      <c r="EV484" s="17">
        <v>0</v>
      </c>
      <c r="EW484" s="17">
        <v>0</v>
      </c>
      <c r="EX484" s="17">
        <v>0</v>
      </c>
      <c r="EY484" s="17">
        <v>0</v>
      </c>
      <c r="EZ484" s="17">
        <v>0</v>
      </c>
      <c r="FA484" s="17">
        <v>0</v>
      </c>
      <c r="FB484" s="17">
        <v>0</v>
      </c>
      <c r="FC484" s="17">
        <v>0</v>
      </c>
      <c r="FD484" s="17">
        <v>0</v>
      </c>
      <c r="FE484" s="17">
        <v>0</v>
      </c>
      <c r="FF484" s="17">
        <v>0</v>
      </c>
      <c r="FG484" s="17">
        <v>0</v>
      </c>
      <c r="FH484" s="17">
        <v>0</v>
      </c>
      <c r="FI484" s="17">
        <v>0</v>
      </c>
      <c r="FJ484" s="17">
        <v>0</v>
      </c>
      <c r="FK484" s="17">
        <v>0</v>
      </c>
      <c r="FL484" s="17">
        <v>0</v>
      </c>
      <c r="FM484" s="17">
        <v>0</v>
      </c>
      <c r="FN484" s="17">
        <v>0</v>
      </c>
      <c r="FO484" s="17">
        <v>0</v>
      </c>
      <c r="FP484" s="17">
        <v>0</v>
      </c>
      <c r="FQ484" s="17">
        <v>0</v>
      </c>
      <c r="FR484" s="17">
        <v>0</v>
      </c>
      <c r="FS484" s="17">
        <v>0</v>
      </c>
      <c r="FT484" s="17">
        <v>0</v>
      </c>
      <c r="FU484" s="17">
        <v>0</v>
      </c>
      <c r="FV484" s="17">
        <v>0</v>
      </c>
      <c r="FW484" s="17">
        <v>0</v>
      </c>
      <c r="FX484" s="17">
        <v>0</v>
      </c>
      <c r="FY484" s="17">
        <v>0</v>
      </c>
      <c r="FZ484" s="17">
        <v>0</v>
      </c>
      <c r="GA484" s="17">
        <v>0</v>
      </c>
      <c r="GB484" s="17">
        <v>0</v>
      </c>
      <c r="GC484" s="17">
        <v>0</v>
      </c>
      <c r="GD484" s="17">
        <v>0</v>
      </c>
      <c r="GE484" s="17">
        <v>0</v>
      </c>
      <c r="GF484" s="17">
        <v>0</v>
      </c>
      <c r="GG484" s="17">
        <v>0</v>
      </c>
      <c r="GH484" s="17">
        <v>0</v>
      </c>
      <c r="GI484" s="17">
        <v>0</v>
      </c>
      <c r="GJ484" s="17">
        <v>0</v>
      </c>
      <c r="GK484" s="17">
        <v>0</v>
      </c>
      <c r="GL484" s="17">
        <v>0</v>
      </c>
      <c r="GM484" s="17">
        <v>0</v>
      </c>
      <c r="GN484" s="17">
        <v>0</v>
      </c>
      <c r="GO484" s="17">
        <v>0</v>
      </c>
      <c r="GP484" s="17">
        <v>0</v>
      </c>
      <c r="GQ484" s="17">
        <v>0</v>
      </c>
      <c r="GR484" s="17">
        <v>0</v>
      </c>
      <c r="GS484" s="17">
        <v>0</v>
      </c>
      <c r="GT484" s="17">
        <v>0</v>
      </c>
      <c r="GU484" s="17">
        <v>0</v>
      </c>
      <c r="GV484" s="17">
        <v>0</v>
      </c>
      <c r="GW484" s="17">
        <v>0</v>
      </c>
      <c r="GX484" s="17">
        <v>0</v>
      </c>
      <c r="GY484" s="17">
        <v>0</v>
      </c>
      <c r="GZ484" s="17">
        <v>0</v>
      </c>
      <c r="HA484" s="17">
        <v>0</v>
      </c>
      <c r="HB484" s="17">
        <v>0</v>
      </c>
      <c r="HC484" s="17">
        <v>0</v>
      </c>
      <c r="HD484" s="17">
        <v>0</v>
      </c>
      <c r="HE484" s="17">
        <v>0</v>
      </c>
      <c r="HF484" s="17">
        <v>0</v>
      </c>
      <c r="HG484" s="17">
        <v>0</v>
      </c>
      <c r="HH484" s="17">
        <v>0</v>
      </c>
      <c r="HI484" s="17">
        <v>0</v>
      </c>
      <c r="HJ484" s="17">
        <v>0</v>
      </c>
      <c r="HK484" s="17">
        <v>0</v>
      </c>
      <c r="HL484" s="17">
        <v>0</v>
      </c>
      <c r="HM484" s="17">
        <v>0</v>
      </c>
      <c r="HN484" s="17">
        <v>0</v>
      </c>
      <c r="HO484" s="17">
        <v>0</v>
      </c>
      <c r="HP484" s="17">
        <v>0</v>
      </c>
      <c r="HQ484" s="17">
        <v>0</v>
      </c>
      <c r="HR484" s="17">
        <v>0</v>
      </c>
      <c r="HS484" s="17">
        <v>0</v>
      </c>
      <c r="HT484" s="17">
        <v>0</v>
      </c>
      <c r="HU484" s="17">
        <v>0</v>
      </c>
      <c r="HV484" s="17">
        <v>0</v>
      </c>
      <c r="HW484" s="17">
        <v>0</v>
      </c>
      <c r="HX484" s="17">
        <v>0</v>
      </c>
      <c r="HY484" s="17">
        <v>0</v>
      </c>
      <c r="HZ484" s="17">
        <v>0</v>
      </c>
      <c r="IA484" s="17">
        <v>0</v>
      </c>
      <c r="IB484" s="17">
        <v>0</v>
      </c>
      <c r="IC484" s="17">
        <v>0</v>
      </c>
      <c r="ID484" s="17">
        <v>0</v>
      </c>
      <c r="IE484" s="17">
        <v>0</v>
      </c>
      <c r="IF484" s="17">
        <v>0</v>
      </c>
      <c r="IG484" s="17">
        <v>0</v>
      </c>
      <c r="IH484" s="17">
        <v>0</v>
      </c>
      <c r="II484" s="17">
        <v>0</v>
      </c>
      <c r="IJ484" s="17">
        <v>0</v>
      </c>
      <c r="IK484" s="17">
        <v>0</v>
      </c>
      <c r="IL484" s="17">
        <v>0</v>
      </c>
      <c r="IM484" s="17">
        <v>0</v>
      </c>
      <c r="IN484" s="17">
        <v>0</v>
      </c>
      <c r="IO484" s="17">
        <v>0</v>
      </c>
      <c r="IP484" s="17">
        <v>0</v>
      </c>
      <c r="IQ484" s="17">
        <v>0</v>
      </c>
      <c r="IR484" s="17">
        <v>0</v>
      </c>
      <c r="IS484" s="17">
        <v>0</v>
      </c>
      <c r="IT484" s="17">
        <v>0</v>
      </c>
      <c r="IU484" s="17">
        <v>0</v>
      </c>
      <c r="IV484" s="17">
        <v>0</v>
      </c>
      <c r="IW484" s="17">
        <v>0</v>
      </c>
      <c r="IX484" s="17">
        <v>0</v>
      </c>
      <c r="IY484" s="17">
        <v>0</v>
      </c>
      <c r="IZ484" s="17">
        <v>0</v>
      </c>
      <c r="JA484" s="17">
        <v>0</v>
      </c>
      <c r="JB484" s="17">
        <v>0</v>
      </c>
      <c r="JC484" s="17">
        <v>0</v>
      </c>
      <c r="JD484" s="17">
        <v>0</v>
      </c>
      <c r="JE484" s="17">
        <v>0</v>
      </c>
      <c r="JF484" s="17">
        <v>0</v>
      </c>
      <c r="JG484" s="17">
        <v>0</v>
      </c>
      <c r="JH484" s="17">
        <v>0</v>
      </c>
      <c r="JI484" s="17">
        <v>0</v>
      </c>
      <c r="JJ484" s="17">
        <v>0</v>
      </c>
      <c r="JK484" s="17">
        <v>0</v>
      </c>
      <c r="JL484" s="17">
        <v>0</v>
      </c>
      <c r="JM484" s="17">
        <v>0</v>
      </c>
      <c r="JN484" s="17">
        <v>0</v>
      </c>
      <c r="JO484" s="17">
        <v>0</v>
      </c>
      <c r="JP484" s="17">
        <v>0</v>
      </c>
      <c r="JQ484" s="17">
        <v>0</v>
      </c>
      <c r="JR484" s="17">
        <v>0</v>
      </c>
      <c r="JS484" s="17">
        <v>0</v>
      </c>
      <c r="JT484" s="17">
        <v>0</v>
      </c>
      <c r="JU484" s="17">
        <v>0</v>
      </c>
      <c r="JV484" s="17">
        <v>0</v>
      </c>
      <c r="JW484" s="17">
        <v>0</v>
      </c>
      <c r="JX484" s="17">
        <v>0</v>
      </c>
      <c r="JY484" s="17">
        <v>0</v>
      </c>
    </row>
    <row r="485" spans="1:285" x14ac:dyDescent="0.15">
      <c r="A485" s="17" t="s">
        <v>1018</v>
      </c>
      <c r="B485" s="17" t="s">
        <v>1019</v>
      </c>
      <c r="C485" s="17">
        <v>0</v>
      </c>
      <c r="D485" s="17">
        <v>0</v>
      </c>
      <c r="E485" s="17">
        <v>0</v>
      </c>
      <c r="F485" s="17">
        <v>0</v>
      </c>
      <c r="G485" s="17">
        <v>0</v>
      </c>
      <c r="H485" s="17">
        <v>0</v>
      </c>
      <c r="I485" s="17">
        <v>31.85</v>
      </c>
      <c r="J485" s="17">
        <v>31.85</v>
      </c>
      <c r="K485" s="17">
        <v>31.85</v>
      </c>
      <c r="L485" s="17">
        <v>31.85</v>
      </c>
      <c r="M485" s="17">
        <v>31.85</v>
      </c>
      <c r="N485" s="17">
        <v>31.88</v>
      </c>
      <c r="O485" s="17">
        <v>31.87</v>
      </c>
      <c r="P485" s="17">
        <v>31.57</v>
      </c>
      <c r="Q485" s="17">
        <v>31.69</v>
      </c>
      <c r="R485" s="17">
        <v>31.66</v>
      </c>
      <c r="S485" s="17">
        <v>31.84</v>
      </c>
      <c r="T485" s="17">
        <v>31.88</v>
      </c>
      <c r="U485" s="17">
        <v>31.81</v>
      </c>
      <c r="V485" s="17">
        <v>31.86</v>
      </c>
      <c r="W485" s="17">
        <v>31.85</v>
      </c>
      <c r="X485" s="17">
        <v>31.88</v>
      </c>
      <c r="Y485" s="17">
        <v>31.89</v>
      </c>
      <c r="Z485" s="17">
        <v>31.87</v>
      </c>
      <c r="AA485" s="17">
        <v>31.89</v>
      </c>
      <c r="AB485" s="17">
        <v>0</v>
      </c>
      <c r="AC485" s="17">
        <v>0</v>
      </c>
      <c r="AD485" s="17">
        <v>0</v>
      </c>
      <c r="AE485" s="17">
        <v>0</v>
      </c>
      <c r="AF485" s="17">
        <v>0</v>
      </c>
      <c r="AG485" s="17">
        <v>0</v>
      </c>
      <c r="AH485" s="17">
        <v>0</v>
      </c>
      <c r="AI485" s="17">
        <v>0</v>
      </c>
      <c r="AJ485" s="17">
        <v>0</v>
      </c>
      <c r="AK485" s="17">
        <v>0</v>
      </c>
      <c r="AL485" s="17">
        <v>0</v>
      </c>
      <c r="AM485" s="17">
        <v>0</v>
      </c>
      <c r="AN485" s="17">
        <v>0</v>
      </c>
      <c r="AO485" s="17">
        <v>0</v>
      </c>
      <c r="AP485" s="17">
        <v>0</v>
      </c>
      <c r="AQ485" s="17">
        <v>0</v>
      </c>
      <c r="AR485" s="17">
        <v>0</v>
      </c>
      <c r="AS485" s="17">
        <v>0</v>
      </c>
      <c r="AT485" s="17">
        <v>0</v>
      </c>
      <c r="AU485" s="17">
        <v>0</v>
      </c>
      <c r="AV485" s="17">
        <v>0</v>
      </c>
      <c r="AW485" s="17">
        <v>0</v>
      </c>
      <c r="AX485" s="17">
        <v>0</v>
      </c>
      <c r="AY485" s="17">
        <v>0</v>
      </c>
      <c r="AZ485" s="17">
        <v>0</v>
      </c>
      <c r="BA485" s="17">
        <v>0</v>
      </c>
      <c r="BB485" s="17">
        <v>0</v>
      </c>
      <c r="BC485" s="17">
        <v>0</v>
      </c>
      <c r="BD485" s="17">
        <v>0</v>
      </c>
      <c r="BE485" s="17">
        <v>0</v>
      </c>
      <c r="BF485" s="17">
        <v>0</v>
      </c>
      <c r="BG485" s="17">
        <v>0</v>
      </c>
      <c r="BH485" s="17">
        <v>0</v>
      </c>
      <c r="BI485" s="17">
        <v>0</v>
      </c>
      <c r="BJ485" s="17">
        <v>0</v>
      </c>
      <c r="BK485" s="17">
        <v>0</v>
      </c>
      <c r="BL485" s="17">
        <v>0</v>
      </c>
      <c r="BM485" s="17">
        <v>0</v>
      </c>
      <c r="BN485" s="17">
        <v>0</v>
      </c>
      <c r="BO485" s="17">
        <v>0</v>
      </c>
      <c r="BP485" s="17">
        <v>0</v>
      </c>
      <c r="BQ485" s="17">
        <v>0</v>
      </c>
      <c r="BR485" s="17">
        <v>0</v>
      </c>
      <c r="BS485" s="17">
        <v>0</v>
      </c>
      <c r="BT485" s="17">
        <v>0</v>
      </c>
      <c r="BU485" s="17">
        <v>0</v>
      </c>
      <c r="BV485" s="17">
        <v>0</v>
      </c>
      <c r="BW485" s="17">
        <v>0</v>
      </c>
      <c r="BX485" s="17">
        <v>0</v>
      </c>
      <c r="BY485" s="17">
        <v>0</v>
      </c>
      <c r="BZ485" s="17">
        <v>0</v>
      </c>
      <c r="CA485" s="17">
        <v>0</v>
      </c>
      <c r="CB485" s="17">
        <v>0</v>
      </c>
      <c r="CC485" s="17">
        <v>0</v>
      </c>
      <c r="CD485" s="17">
        <v>0</v>
      </c>
      <c r="CE485" s="17">
        <v>0</v>
      </c>
      <c r="CF485" s="17">
        <v>0</v>
      </c>
      <c r="CG485" s="17">
        <v>0</v>
      </c>
      <c r="CH485" s="17">
        <v>0</v>
      </c>
      <c r="CI485" s="17">
        <v>0</v>
      </c>
      <c r="CJ485" s="17">
        <v>0</v>
      </c>
      <c r="CK485" s="17">
        <v>0</v>
      </c>
      <c r="CL485" s="17">
        <v>0</v>
      </c>
      <c r="CM485" s="17">
        <v>0</v>
      </c>
      <c r="CN485" s="17">
        <v>0</v>
      </c>
      <c r="CO485" s="17">
        <v>0</v>
      </c>
      <c r="CP485" s="17">
        <v>0</v>
      </c>
      <c r="CQ485" s="17">
        <v>0</v>
      </c>
      <c r="CR485" s="17">
        <v>0</v>
      </c>
      <c r="CS485" s="17">
        <v>0</v>
      </c>
      <c r="CT485" s="17">
        <v>0</v>
      </c>
      <c r="CU485" s="17">
        <v>0</v>
      </c>
      <c r="CV485" s="17">
        <v>0</v>
      </c>
      <c r="CW485" s="17">
        <v>0</v>
      </c>
      <c r="CX485" s="17">
        <v>0</v>
      </c>
      <c r="CY485" s="17">
        <v>0</v>
      </c>
      <c r="CZ485" s="17">
        <v>0</v>
      </c>
      <c r="DA485" s="17">
        <v>0</v>
      </c>
      <c r="DB485" s="17">
        <v>0</v>
      </c>
      <c r="DC485" s="17">
        <v>0</v>
      </c>
      <c r="DD485" s="17">
        <v>0</v>
      </c>
      <c r="DE485" s="17">
        <v>0</v>
      </c>
      <c r="DF485" s="17">
        <v>0</v>
      </c>
      <c r="DG485" s="17">
        <v>0</v>
      </c>
      <c r="DH485" s="17">
        <v>0</v>
      </c>
      <c r="DI485" s="17">
        <v>0</v>
      </c>
      <c r="DJ485" s="17">
        <v>0</v>
      </c>
      <c r="DK485" s="17">
        <v>0</v>
      </c>
      <c r="DL485" s="17">
        <v>0</v>
      </c>
      <c r="DM485" s="17">
        <v>0</v>
      </c>
      <c r="DN485" s="17">
        <v>0</v>
      </c>
      <c r="DO485" s="17">
        <v>0</v>
      </c>
      <c r="DP485" s="17">
        <v>0</v>
      </c>
      <c r="DQ485" s="17">
        <v>0</v>
      </c>
      <c r="DR485" s="17">
        <v>0</v>
      </c>
      <c r="DS485" s="17">
        <v>0</v>
      </c>
      <c r="DT485" s="17">
        <v>0</v>
      </c>
      <c r="DU485" s="17">
        <v>0</v>
      </c>
      <c r="DV485" s="17">
        <v>0</v>
      </c>
      <c r="DW485" s="17">
        <v>0</v>
      </c>
      <c r="DX485" s="17">
        <v>0</v>
      </c>
      <c r="DY485" s="17">
        <v>0</v>
      </c>
      <c r="DZ485" s="17">
        <v>0</v>
      </c>
      <c r="EA485" s="17">
        <v>0</v>
      </c>
      <c r="EB485" s="17">
        <v>0</v>
      </c>
      <c r="EC485" s="17">
        <v>0</v>
      </c>
      <c r="ED485" s="17">
        <v>0</v>
      </c>
      <c r="EE485" s="17">
        <v>0</v>
      </c>
      <c r="EF485" s="17">
        <v>0</v>
      </c>
      <c r="EG485" s="17">
        <v>0</v>
      </c>
      <c r="EH485" s="17">
        <v>0</v>
      </c>
      <c r="EI485" s="17">
        <v>0</v>
      </c>
      <c r="EJ485" s="17">
        <v>0</v>
      </c>
      <c r="EK485" s="17">
        <v>0</v>
      </c>
      <c r="EL485" s="17">
        <v>0</v>
      </c>
      <c r="EM485" s="17">
        <v>0</v>
      </c>
      <c r="EN485" s="17">
        <v>0</v>
      </c>
      <c r="EO485" s="17">
        <v>0</v>
      </c>
      <c r="EP485" s="17">
        <v>0</v>
      </c>
      <c r="EQ485" s="17">
        <v>0</v>
      </c>
      <c r="ER485" s="17">
        <v>0</v>
      </c>
      <c r="ES485" s="17">
        <v>0</v>
      </c>
      <c r="ET485" s="17">
        <v>0</v>
      </c>
      <c r="EU485" s="17">
        <v>0</v>
      </c>
      <c r="EV485" s="17">
        <v>0</v>
      </c>
      <c r="EW485" s="17">
        <v>0</v>
      </c>
      <c r="EX485" s="17">
        <v>0</v>
      </c>
      <c r="EY485" s="17">
        <v>0</v>
      </c>
      <c r="EZ485" s="17">
        <v>0</v>
      </c>
      <c r="FA485" s="17">
        <v>0</v>
      </c>
      <c r="FB485" s="17">
        <v>0</v>
      </c>
      <c r="FC485" s="17">
        <v>0</v>
      </c>
      <c r="FD485" s="17">
        <v>0</v>
      </c>
      <c r="FE485" s="17">
        <v>0</v>
      </c>
      <c r="FF485" s="17">
        <v>0</v>
      </c>
      <c r="FG485" s="17">
        <v>0</v>
      </c>
      <c r="FH485" s="17">
        <v>0</v>
      </c>
      <c r="FI485" s="17">
        <v>0</v>
      </c>
      <c r="FJ485" s="17">
        <v>0</v>
      </c>
      <c r="FK485" s="17">
        <v>0</v>
      </c>
      <c r="FL485" s="17">
        <v>0</v>
      </c>
      <c r="FM485" s="17">
        <v>0</v>
      </c>
      <c r="FN485" s="17">
        <v>0</v>
      </c>
      <c r="FO485" s="17">
        <v>0</v>
      </c>
      <c r="FP485" s="17">
        <v>0</v>
      </c>
      <c r="FQ485" s="17">
        <v>0</v>
      </c>
      <c r="FR485" s="17">
        <v>0</v>
      </c>
      <c r="FS485" s="17">
        <v>0</v>
      </c>
      <c r="FT485" s="17">
        <v>0</v>
      </c>
      <c r="FU485" s="17">
        <v>0</v>
      </c>
      <c r="FV485" s="17">
        <v>0</v>
      </c>
      <c r="FW485" s="17">
        <v>0</v>
      </c>
      <c r="FX485" s="17">
        <v>0</v>
      </c>
      <c r="FY485" s="17">
        <v>0</v>
      </c>
      <c r="FZ485" s="17">
        <v>0</v>
      </c>
      <c r="GA485" s="17">
        <v>0</v>
      </c>
      <c r="GB485" s="17">
        <v>0</v>
      </c>
      <c r="GC485" s="17">
        <v>0</v>
      </c>
      <c r="GD485" s="17">
        <v>0</v>
      </c>
      <c r="GE485" s="17">
        <v>0</v>
      </c>
      <c r="GF485" s="17">
        <v>0</v>
      </c>
      <c r="GG485" s="17">
        <v>0</v>
      </c>
      <c r="GH485" s="17">
        <v>0</v>
      </c>
      <c r="GI485" s="17">
        <v>0</v>
      </c>
      <c r="GJ485" s="17">
        <v>0</v>
      </c>
      <c r="GK485" s="17">
        <v>0</v>
      </c>
      <c r="GL485" s="17">
        <v>0</v>
      </c>
      <c r="GM485" s="17">
        <v>0</v>
      </c>
      <c r="GN485" s="17">
        <v>0</v>
      </c>
      <c r="GO485" s="17">
        <v>0</v>
      </c>
      <c r="GP485" s="17">
        <v>0</v>
      </c>
      <c r="GQ485" s="17">
        <v>0</v>
      </c>
      <c r="GR485" s="17">
        <v>0</v>
      </c>
      <c r="GS485" s="17">
        <v>0</v>
      </c>
      <c r="GT485" s="17">
        <v>0</v>
      </c>
      <c r="GU485" s="17">
        <v>0</v>
      </c>
      <c r="GV485" s="17">
        <v>0</v>
      </c>
      <c r="GW485" s="17">
        <v>0</v>
      </c>
      <c r="GX485" s="17">
        <v>0</v>
      </c>
      <c r="GY485" s="17">
        <v>0</v>
      </c>
      <c r="GZ485" s="17">
        <v>0</v>
      </c>
      <c r="HA485" s="17">
        <v>0</v>
      </c>
      <c r="HB485" s="17">
        <v>0</v>
      </c>
      <c r="HC485" s="17">
        <v>0</v>
      </c>
      <c r="HD485" s="17">
        <v>0</v>
      </c>
      <c r="HE485" s="17">
        <v>0</v>
      </c>
      <c r="HF485" s="17">
        <v>0</v>
      </c>
      <c r="HG485" s="17">
        <v>0</v>
      </c>
      <c r="HH485" s="17">
        <v>0</v>
      </c>
      <c r="HI485" s="17">
        <v>0</v>
      </c>
      <c r="HJ485" s="17">
        <v>0</v>
      </c>
      <c r="HK485" s="17">
        <v>0</v>
      </c>
      <c r="HL485" s="17">
        <v>0</v>
      </c>
      <c r="HM485" s="17">
        <v>0</v>
      </c>
      <c r="HN485" s="17">
        <v>0</v>
      </c>
      <c r="HO485" s="17">
        <v>0</v>
      </c>
      <c r="HP485" s="17">
        <v>0</v>
      </c>
      <c r="HQ485" s="17">
        <v>0</v>
      </c>
      <c r="HR485" s="17">
        <v>0</v>
      </c>
      <c r="HS485" s="17">
        <v>0</v>
      </c>
      <c r="HT485" s="17">
        <v>0</v>
      </c>
      <c r="HU485" s="17">
        <v>0</v>
      </c>
      <c r="HV485" s="17">
        <v>0</v>
      </c>
      <c r="HW485" s="17">
        <v>0</v>
      </c>
      <c r="HX485" s="17">
        <v>0</v>
      </c>
      <c r="HY485" s="17">
        <v>0</v>
      </c>
      <c r="HZ485" s="17">
        <v>0</v>
      </c>
      <c r="IA485" s="17">
        <v>0</v>
      </c>
      <c r="IB485" s="17">
        <v>0</v>
      </c>
      <c r="IC485" s="17">
        <v>0</v>
      </c>
      <c r="ID485" s="17">
        <v>0</v>
      </c>
      <c r="IE485" s="17">
        <v>0</v>
      </c>
      <c r="IF485" s="17">
        <v>0</v>
      </c>
      <c r="IG485" s="17">
        <v>0</v>
      </c>
      <c r="IH485" s="17">
        <v>0</v>
      </c>
      <c r="II485" s="17">
        <v>0</v>
      </c>
      <c r="IJ485" s="17">
        <v>0</v>
      </c>
      <c r="IK485" s="17">
        <v>0</v>
      </c>
      <c r="IL485" s="17">
        <v>0</v>
      </c>
      <c r="IM485" s="17">
        <v>0</v>
      </c>
      <c r="IN485" s="17">
        <v>0</v>
      </c>
      <c r="IO485" s="17">
        <v>0</v>
      </c>
      <c r="IP485" s="17">
        <v>0</v>
      </c>
      <c r="IQ485" s="17">
        <v>0</v>
      </c>
      <c r="IR485" s="17">
        <v>0</v>
      </c>
      <c r="IS485" s="17">
        <v>0</v>
      </c>
      <c r="IT485" s="17">
        <v>0</v>
      </c>
      <c r="IU485" s="17">
        <v>0</v>
      </c>
      <c r="IV485" s="17">
        <v>0</v>
      </c>
      <c r="IW485" s="17">
        <v>0</v>
      </c>
      <c r="IX485" s="17">
        <v>0</v>
      </c>
      <c r="IY485" s="17">
        <v>0</v>
      </c>
      <c r="IZ485" s="17">
        <v>0</v>
      </c>
      <c r="JA485" s="17">
        <v>0</v>
      </c>
      <c r="JB485" s="17">
        <v>0</v>
      </c>
      <c r="JC485" s="17">
        <v>0</v>
      </c>
      <c r="JD485" s="17">
        <v>0</v>
      </c>
      <c r="JE485" s="17">
        <v>0</v>
      </c>
      <c r="JF485" s="17">
        <v>0</v>
      </c>
      <c r="JG485" s="17">
        <v>0</v>
      </c>
      <c r="JH485" s="17">
        <v>0</v>
      </c>
      <c r="JI485" s="17">
        <v>0</v>
      </c>
      <c r="JJ485" s="17">
        <v>0</v>
      </c>
      <c r="JK485" s="17">
        <v>0</v>
      </c>
      <c r="JL485" s="17">
        <v>0</v>
      </c>
      <c r="JM485" s="17">
        <v>0</v>
      </c>
      <c r="JN485" s="17">
        <v>0</v>
      </c>
      <c r="JO485" s="17">
        <v>0</v>
      </c>
      <c r="JP485" s="17">
        <v>0</v>
      </c>
      <c r="JQ485" s="17">
        <v>0</v>
      </c>
      <c r="JR485" s="17">
        <v>0</v>
      </c>
      <c r="JS485" s="17">
        <v>0</v>
      </c>
      <c r="JT485" s="17">
        <v>0</v>
      </c>
      <c r="JU485" s="17">
        <v>0</v>
      </c>
      <c r="JV485" s="17">
        <v>0</v>
      </c>
      <c r="JW485" s="17">
        <v>0</v>
      </c>
      <c r="JX485" s="17">
        <v>0</v>
      </c>
      <c r="JY485" s="17">
        <v>0</v>
      </c>
    </row>
    <row r="486" spans="1:285" x14ac:dyDescent="0.15">
      <c r="A486" s="17" t="s">
        <v>1070</v>
      </c>
      <c r="B486" s="17" t="s">
        <v>1071</v>
      </c>
      <c r="C486" s="17">
        <v>0</v>
      </c>
      <c r="D486" s="17">
        <v>0</v>
      </c>
      <c r="E486" s="17">
        <v>0</v>
      </c>
      <c r="F486" s="17">
        <v>0</v>
      </c>
      <c r="G486" s="17">
        <v>0</v>
      </c>
      <c r="H486" s="17">
        <v>0</v>
      </c>
      <c r="I486" s="17">
        <v>40.049999999999997</v>
      </c>
      <c r="J486" s="17">
        <v>40.049999999999997</v>
      </c>
      <c r="K486" s="17">
        <v>40.049999999999997</v>
      </c>
      <c r="L486" s="17">
        <v>40.049999999999997</v>
      </c>
      <c r="M486" s="17">
        <v>40.049999999999997</v>
      </c>
      <c r="N486" s="17">
        <v>40.4</v>
      </c>
      <c r="O486" s="17">
        <v>40.18</v>
      </c>
      <c r="P486" s="17">
        <v>40.15</v>
      </c>
      <c r="Q486" s="17">
        <v>40.25</v>
      </c>
      <c r="R486" s="17">
        <v>40.08</v>
      </c>
      <c r="S486" s="17">
        <v>39.99</v>
      </c>
      <c r="T486" s="17">
        <v>40.130000000000003</v>
      </c>
      <c r="U486" s="17">
        <v>40.44</v>
      </c>
      <c r="V486" s="17">
        <v>40.33</v>
      </c>
      <c r="W486" s="17">
        <v>40.299999999999997</v>
      </c>
      <c r="X486" s="17">
        <v>40.340000000000003</v>
      </c>
      <c r="Y486" s="17">
        <v>40.26</v>
      </c>
      <c r="Z486" s="17">
        <v>40.06</v>
      </c>
      <c r="AA486" s="17">
        <v>40.14</v>
      </c>
      <c r="AB486" s="17">
        <v>0</v>
      </c>
      <c r="AC486" s="17">
        <v>0</v>
      </c>
      <c r="AD486" s="17">
        <v>0</v>
      </c>
      <c r="AE486" s="17">
        <v>0</v>
      </c>
      <c r="AF486" s="17">
        <v>0</v>
      </c>
      <c r="AG486" s="17">
        <v>0</v>
      </c>
      <c r="AH486" s="17">
        <v>0</v>
      </c>
      <c r="AI486" s="17">
        <v>0</v>
      </c>
      <c r="AJ486" s="17">
        <v>0</v>
      </c>
      <c r="AK486" s="17">
        <v>0</v>
      </c>
      <c r="AL486" s="17">
        <v>0</v>
      </c>
      <c r="AM486" s="17">
        <v>0</v>
      </c>
      <c r="AN486" s="17">
        <v>0</v>
      </c>
      <c r="AO486" s="17">
        <v>0</v>
      </c>
      <c r="AP486" s="17">
        <v>0</v>
      </c>
      <c r="AQ486" s="17">
        <v>0</v>
      </c>
      <c r="AR486" s="17">
        <v>0</v>
      </c>
      <c r="AS486" s="17">
        <v>0</v>
      </c>
      <c r="AT486" s="17">
        <v>0</v>
      </c>
      <c r="AU486" s="17">
        <v>0</v>
      </c>
      <c r="AV486" s="17">
        <v>0</v>
      </c>
      <c r="AW486" s="17">
        <v>0</v>
      </c>
      <c r="AX486" s="17">
        <v>0</v>
      </c>
      <c r="AY486" s="17">
        <v>0</v>
      </c>
      <c r="AZ486" s="17">
        <v>0</v>
      </c>
      <c r="BA486" s="17">
        <v>0</v>
      </c>
      <c r="BB486" s="17">
        <v>0</v>
      </c>
      <c r="BC486" s="17">
        <v>0</v>
      </c>
      <c r="BD486" s="17">
        <v>0</v>
      </c>
      <c r="BE486" s="17">
        <v>0</v>
      </c>
      <c r="BF486" s="17">
        <v>0</v>
      </c>
      <c r="BG486" s="17">
        <v>0</v>
      </c>
      <c r="BH486" s="17">
        <v>0</v>
      </c>
      <c r="BI486" s="17">
        <v>0</v>
      </c>
      <c r="BJ486" s="17">
        <v>0</v>
      </c>
      <c r="BK486" s="17">
        <v>0</v>
      </c>
      <c r="BL486" s="17">
        <v>0</v>
      </c>
      <c r="BM486" s="17">
        <v>0</v>
      </c>
      <c r="BN486" s="17">
        <v>0</v>
      </c>
      <c r="BO486" s="17">
        <v>0</v>
      </c>
      <c r="BP486" s="17">
        <v>0</v>
      </c>
      <c r="BQ486" s="17">
        <v>0</v>
      </c>
      <c r="BR486" s="17">
        <v>0</v>
      </c>
      <c r="BS486" s="17">
        <v>0</v>
      </c>
      <c r="BT486" s="17">
        <v>0</v>
      </c>
      <c r="BU486" s="17">
        <v>0</v>
      </c>
      <c r="BV486" s="17">
        <v>0</v>
      </c>
      <c r="BW486" s="17">
        <v>0</v>
      </c>
      <c r="BX486" s="17">
        <v>0</v>
      </c>
      <c r="BY486" s="17">
        <v>0</v>
      </c>
      <c r="BZ486" s="17">
        <v>0</v>
      </c>
      <c r="CA486" s="17">
        <v>0</v>
      </c>
      <c r="CB486" s="17">
        <v>0</v>
      </c>
      <c r="CC486" s="17">
        <v>0</v>
      </c>
      <c r="CD486" s="17">
        <v>0</v>
      </c>
      <c r="CE486" s="17">
        <v>0</v>
      </c>
      <c r="CF486" s="17">
        <v>0</v>
      </c>
      <c r="CG486" s="17">
        <v>0</v>
      </c>
      <c r="CH486" s="17">
        <v>0</v>
      </c>
      <c r="CI486" s="17">
        <v>0</v>
      </c>
      <c r="CJ486" s="17">
        <v>0</v>
      </c>
      <c r="CK486" s="17">
        <v>0</v>
      </c>
      <c r="CL486" s="17">
        <v>0</v>
      </c>
      <c r="CM486" s="17">
        <v>0</v>
      </c>
      <c r="CN486" s="17">
        <v>0</v>
      </c>
      <c r="CO486" s="17">
        <v>0</v>
      </c>
      <c r="CP486" s="17">
        <v>0</v>
      </c>
      <c r="CQ486" s="17">
        <v>0</v>
      </c>
      <c r="CR486" s="17">
        <v>0</v>
      </c>
      <c r="CS486" s="17">
        <v>0</v>
      </c>
      <c r="CT486" s="17">
        <v>0</v>
      </c>
      <c r="CU486" s="17">
        <v>0</v>
      </c>
      <c r="CV486" s="17">
        <v>0</v>
      </c>
      <c r="CW486" s="17">
        <v>0</v>
      </c>
      <c r="CX486" s="17">
        <v>0</v>
      </c>
      <c r="CY486" s="17">
        <v>0</v>
      </c>
      <c r="CZ486" s="17">
        <v>0</v>
      </c>
      <c r="DA486" s="17">
        <v>0</v>
      </c>
      <c r="DB486" s="17">
        <v>0</v>
      </c>
      <c r="DC486" s="17">
        <v>0</v>
      </c>
      <c r="DD486" s="17">
        <v>0</v>
      </c>
      <c r="DE486" s="17">
        <v>0</v>
      </c>
      <c r="DF486" s="17">
        <v>0</v>
      </c>
      <c r="DG486" s="17">
        <v>0</v>
      </c>
      <c r="DH486" s="17">
        <v>0</v>
      </c>
      <c r="DI486" s="17">
        <v>0</v>
      </c>
      <c r="DJ486" s="17">
        <v>0</v>
      </c>
      <c r="DK486" s="17">
        <v>0</v>
      </c>
      <c r="DL486" s="17">
        <v>0</v>
      </c>
      <c r="DM486" s="17">
        <v>0</v>
      </c>
      <c r="DN486" s="17">
        <v>0</v>
      </c>
      <c r="DO486" s="17">
        <v>0</v>
      </c>
      <c r="DP486" s="17">
        <v>0</v>
      </c>
      <c r="DQ486" s="17">
        <v>0</v>
      </c>
      <c r="DR486" s="17">
        <v>0</v>
      </c>
      <c r="DS486" s="17">
        <v>0</v>
      </c>
      <c r="DT486" s="17">
        <v>0</v>
      </c>
      <c r="DU486" s="17">
        <v>0</v>
      </c>
      <c r="DV486" s="17">
        <v>0</v>
      </c>
      <c r="DW486" s="17">
        <v>0</v>
      </c>
      <c r="DX486" s="17">
        <v>0</v>
      </c>
      <c r="DY486" s="17">
        <v>0</v>
      </c>
      <c r="DZ486" s="17">
        <v>0</v>
      </c>
      <c r="EA486" s="17">
        <v>0</v>
      </c>
      <c r="EB486" s="17">
        <v>0</v>
      </c>
      <c r="EC486" s="17">
        <v>0</v>
      </c>
      <c r="ED486" s="17">
        <v>0</v>
      </c>
      <c r="EE486" s="17">
        <v>0</v>
      </c>
      <c r="EF486" s="17">
        <v>0</v>
      </c>
      <c r="EG486" s="17">
        <v>0</v>
      </c>
      <c r="EH486" s="17">
        <v>0</v>
      </c>
      <c r="EI486" s="17">
        <v>0</v>
      </c>
      <c r="EJ486" s="17">
        <v>0</v>
      </c>
      <c r="EK486" s="17">
        <v>0</v>
      </c>
      <c r="EL486" s="17">
        <v>0</v>
      </c>
      <c r="EM486" s="17">
        <v>0</v>
      </c>
      <c r="EN486" s="17">
        <v>0</v>
      </c>
      <c r="EO486" s="17">
        <v>0</v>
      </c>
      <c r="EP486" s="17">
        <v>0</v>
      </c>
      <c r="EQ486" s="17">
        <v>0</v>
      </c>
      <c r="ER486" s="17">
        <v>0</v>
      </c>
      <c r="ES486" s="17">
        <v>0</v>
      </c>
      <c r="ET486" s="17">
        <v>0</v>
      </c>
      <c r="EU486" s="17">
        <v>0</v>
      </c>
      <c r="EV486" s="17">
        <v>0</v>
      </c>
      <c r="EW486" s="17">
        <v>0</v>
      </c>
      <c r="EX486" s="17">
        <v>0</v>
      </c>
      <c r="EY486" s="17">
        <v>0</v>
      </c>
      <c r="EZ486" s="17">
        <v>0</v>
      </c>
      <c r="FA486" s="17">
        <v>0</v>
      </c>
      <c r="FB486" s="17">
        <v>0</v>
      </c>
      <c r="FC486" s="17">
        <v>0</v>
      </c>
      <c r="FD486" s="17">
        <v>0</v>
      </c>
      <c r="FE486" s="17">
        <v>0</v>
      </c>
      <c r="FF486" s="17">
        <v>0</v>
      </c>
      <c r="FG486" s="17">
        <v>0</v>
      </c>
      <c r="FH486" s="17">
        <v>0</v>
      </c>
      <c r="FI486" s="17">
        <v>0</v>
      </c>
      <c r="FJ486" s="17">
        <v>0</v>
      </c>
      <c r="FK486" s="17">
        <v>0</v>
      </c>
      <c r="FL486" s="17">
        <v>0</v>
      </c>
      <c r="FM486" s="17">
        <v>0</v>
      </c>
      <c r="FN486" s="17">
        <v>0</v>
      </c>
      <c r="FO486" s="17">
        <v>0</v>
      </c>
      <c r="FP486" s="17">
        <v>0</v>
      </c>
      <c r="FQ486" s="17">
        <v>0</v>
      </c>
      <c r="FR486" s="17">
        <v>0</v>
      </c>
      <c r="FS486" s="17">
        <v>0</v>
      </c>
      <c r="FT486" s="17">
        <v>0</v>
      </c>
      <c r="FU486" s="17">
        <v>0</v>
      </c>
      <c r="FV486" s="17">
        <v>0</v>
      </c>
      <c r="FW486" s="17">
        <v>0</v>
      </c>
      <c r="FX486" s="17">
        <v>0</v>
      </c>
      <c r="FY486" s="17">
        <v>0</v>
      </c>
      <c r="FZ486" s="17">
        <v>0</v>
      </c>
      <c r="GA486" s="17">
        <v>0</v>
      </c>
      <c r="GB486" s="17">
        <v>0</v>
      </c>
      <c r="GC486" s="17">
        <v>0</v>
      </c>
      <c r="GD486" s="17">
        <v>0</v>
      </c>
      <c r="GE486" s="17">
        <v>0</v>
      </c>
      <c r="GF486" s="17">
        <v>0</v>
      </c>
      <c r="GG486" s="17">
        <v>0</v>
      </c>
      <c r="GH486" s="17">
        <v>0</v>
      </c>
      <c r="GI486" s="17">
        <v>0</v>
      </c>
      <c r="GJ486" s="17">
        <v>0</v>
      </c>
      <c r="GK486" s="17">
        <v>0</v>
      </c>
      <c r="GL486" s="17">
        <v>0</v>
      </c>
      <c r="GM486" s="17">
        <v>0</v>
      </c>
      <c r="GN486" s="17">
        <v>0</v>
      </c>
      <c r="GO486" s="17">
        <v>0</v>
      </c>
      <c r="GP486" s="17">
        <v>0</v>
      </c>
      <c r="GQ486" s="17">
        <v>0</v>
      </c>
      <c r="GR486" s="17">
        <v>0</v>
      </c>
      <c r="GS486" s="17">
        <v>0</v>
      </c>
      <c r="GT486" s="17">
        <v>0</v>
      </c>
      <c r="GU486" s="17">
        <v>0</v>
      </c>
      <c r="GV486" s="17">
        <v>0</v>
      </c>
      <c r="GW486" s="17">
        <v>0</v>
      </c>
      <c r="GX486" s="17">
        <v>0</v>
      </c>
      <c r="GY486" s="17">
        <v>0</v>
      </c>
      <c r="GZ486" s="17">
        <v>0</v>
      </c>
      <c r="HA486" s="17">
        <v>0</v>
      </c>
      <c r="HB486" s="17">
        <v>0</v>
      </c>
      <c r="HC486" s="17">
        <v>0</v>
      </c>
      <c r="HD486" s="17">
        <v>0</v>
      </c>
      <c r="HE486" s="17">
        <v>0</v>
      </c>
      <c r="HF486" s="17">
        <v>0</v>
      </c>
      <c r="HG486" s="17">
        <v>0</v>
      </c>
      <c r="HH486" s="17">
        <v>0</v>
      </c>
      <c r="HI486" s="17">
        <v>0</v>
      </c>
      <c r="HJ486" s="17">
        <v>0</v>
      </c>
      <c r="HK486" s="17">
        <v>0</v>
      </c>
      <c r="HL486" s="17">
        <v>0</v>
      </c>
      <c r="HM486" s="17">
        <v>0</v>
      </c>
      <c r="HN486" s="17">
        <v>0</v>
      </c>
      <c r="HO486" s="17">
        <v>0</v>
      </c>
      <c r="HP486" s="17">
        <v>0</v>
      </c>
      <c r="HQ486" s="17">
        <v>0</v>
      </c>
      <c r="HR486" s="17">
        <v>0</v>
      </c>
      <c r="HS486" s="17">
        <v>0</v>
      </c>
      <c r="HT486" s="17">
        <v>0</v>
      </c>
      <c r="HU486" s="17">
        <v>0</v>
      </c>
      <c r="HV486" s="17">
        <v>0</v>
      </c>
      <c r="HW486" s="17">
        <v>0</v>
      </c>
      <c r="HX486" s="17">
        <v>0</v>
      </c>
      <c r="HY486" s="17">
        <v>0</v>
      </c>
      <c r="HZ486" s="17">
        <v>0</v>
      </c>
      <c r="IA486" s="17">
        <v>0</v>
      </c>
      <c r="IB486" s="17">
        <v>0</v>
      </c>
      <c r="IC486" s="17">
        <v>0</v>
      </c>
      <c r="ID486" s="17">
        <v>0</v>
      </c>
      <c r="IE486" s="17">
        <v>0</v>
      </c>
      <c r="IF486" s="17">
        <v>0</v>
      </c>
      <c r="IG486" s="17">
        <v>0</v>
      </c>
      <c r="IH486" s="17">
        <v>0</v>
      </c>
      <c r="II486" s="17">
        <v>0</v>
      </c>
      <c r="IJ486" s="17">
        <v>0</v>
      </c>
      <c r="IK486" s="17">
        <v>0</v>
      </c>
      <c r="IL486" s="17">
        <v>0</v>
      </c>
      <c r="IM486" s="17">
        <v>0</v>
      </c>
      <c r="IN486" s="17">
        <v>0</v>
      </c>
      <c r="IO486" s="17">
        <v>0</v>
      </c>
      <c r="IP486" s="17">
        <v>0</v>
      </c>
      <c r="IQ486" s="17">
        <v>0</v>
      </c>
      <c r="IR486" s="17">
        <v>0</v>
      </c>
      <c r="IS486" s="17">
        <v>0</v>
      </c>
      <c r="IT486" s="17">
        <v>0</v>
      </c>
      <c r="IU486" s="17">
        <v>0</v>
      </c>
      <c r="IV486" s="17">
        <v>0</v>
      </c>
      <c r="IW486" s="17">
        <v>0</v>
      </c>
      <c r="IX486" s="17">
        <v>0</v>
      </c>
      <c r="IY486" s="17">
        <v>0</v>
      </c>
      <c r="IZ486" s="17">
        <v>0</v>
      </c>
      <c r="JA486" s="17">
        <v>0</v>
      </c>
      <c r="JB486" s="17">
        <v>0</v>
      </c>
      <c r="JC486" s="17">
        <v>0</v>
      </c>
      <c r="JD486" s="17">
        <v>0</v>
      </c>
      <c r="JE486" s="17">
        <v>0</v>
      </c>
      <c r="JF486" s="17">
        <v>0</v>
      </c>
      <c r="JG486" s="17">
        <v>0</v>
      </c>
      <c r="JH486" s="17">
        <v>0</v>
      </c>
      <c r="JI486" s="17">
        <v>0</v>
      </c>
      <c r="JJ486" s="17">
        <v>0</v>
      </c>
      <c r="JK486" s="17">
        <v>0</v>
      </c>
      <c r="JL486" s="17">
        <v>0</v>
      </c>
      <c r="JM486" s="17">
        <v>0</v>
      </c>
      <c r="JN486" s="17">
        <v>0</v>
      </c>
      <c r="JO486" s="17">
        <v>0</v>
      </c>
      <c r="JP486" s="17">
        <v>0</v>
      </c>
      <c r="JQ486" s="17">
        <v>0</v>
      </c>
      <c r="JR486" s="17">
        <v>0</v>
      </c>
      <c r="JS486" s="17">
        <v>0</v>
      </c>
      <c r="JT486" s="17">
        <v>0</v>
      </c>
      <c r="JU486" s="17">
        <v>0</v>
      </c>
      <c r="JV486" s="17">
        <v>0</v>
      </c>
      <c r="JW486" s="17">
        <v>0</v>
      </c>
      <c r="JX486" s="17">
        <v>0</v>
      </c>
      <c r="JY486" s="17">
        <v>0</v>
      </c>
    </row>
    <row r="487" spans="1:285" x14ac:dyDescent="0.15">
      <c r="A487" s="17" t="s">
        <v>184</v>
      </c>
      <c r="B487" s="17" t="s">
        <v>185</v>
      </c>
      <c r="C487" s="17">
        <v>0</v>
      </c>
      <c r="D487" s="17">
        <v>0</v>
      </c>
      <c r="E487" s="17">
        <v>0</v>
      </c>
      <c r="F487" s="17">
        <v>0</v>
      </c>
      <c r="G487" s="17">
        <v>0</v>
      </c>
      <c r="H487" s="17">
        <v>0</v>
      </c>
      <c r="I487" s="17">
        <v>18.329999999999998</v>
      </c>
      <c r="J487" s="17">
        <v>18.329999999999998</v>
      </c>
      <c r="K487" s="17">
        <v>18.329999999999998</v>
      </c>
      <c r="L487" s="17">
        <v>18.329999999999998</v>
      </c>
      <c r="M487" s="17">
        <v>18.329999999999998</v>
      </c>
      <c r="N487" s="17">
        <v>18.41</v>
      </c>
      <c r="O487" s="17">
        <v>18.45</v>
      </c>
      <c r="P487" s="17">
        <v>18.420000000000002</v>
      </c>
      <c r="Q487" s="17">
        <v>18.399999999999999</v>
      </c>
      <c r="R487" s="17">
        <v>18.38</v>
      </c>
      <c r="S487" s="17">
        <v>18.39</v>
      </c>
      <c r="T487" s="17">
        <v>18.39</v>
      </c>
      <c r="U487" s="17">
        <v>18.399999999999999</v>
      </c>
      <c r="V487" s="17">
        <v>18.41</v>
      </c>
      <c r="W487" s="17">
        <v>18.420000000000002</v>
      </c>
      <c r="X487" s="17">
        <v>18.399999999999999</v>
      </c>
      <c r="Y487" s="17">
        <v>18.39</v>
      </c>
      <c r="Z487" s="17">
        <v>18.36</v>
      </c>
      <c r="AA487" s="17">
        <v>18.34</v>
      </c>
      <c r="AB487" s="17">
        <v>0</v>
      </c>
      <c r="AC487" s="17">
        <v>0</v>
      </c>
      <c r="AD487" s="17">
        <v>0</v>
      </c>
      <c r="AE487" s="17">
        <v>0</v>
      </c>
      <c r="AF487" s="17">
        <v>0</v>
      </c>
      <c r="AG487" s="17">
        <v>0</v>
      </c>
      <c r="AH487" s="17">
        <v>0</v>
      </c>
      <c r="AI487" s="17">
        <v>0</v>
      </c>
      <c r="AJ487" s="17">
        <v>0</v>
      </c>
      <c r="AK487" s="17">
        <v>0</v>
      </c>
      <c r="AL487" s="17">
        <v>0</v>
      </c>
      <c r="AM487" s="17">
        <v>0</v>
      </c>
      <c r="AN487" s="17">
        <v>0</v>
      </c>
      <c r="AO487" s="17">
        <v>0</v>
      </c>
      <c r="AP487" s="17">
        <v>0</v>
      </c>
      <c r="AQ487" s="17">
        <v>0</v>
      </c>
      <c r="AR487" s="17">
        <v>0</v>
      </c>
      <c r="AS487" s="17">
        <v>0</v>
      </c>
      <c r="AT487" s="17">
        <v>0</v>
      </c>
      <c r="AU487" s="17">
        <v>0</v>
      </c>
      <c r="AV487" s="17">
        <v>0</v>
      </c>
      <c r="AW487" s="17">
        <v>0</v>
      </c>
      <c r="AX487" s="17">
        <v>0</v>
      </c>
      <c r="AY487" s="17">
        <v>0</v>
      </c>
      <c r="AZ487" s="17">
        <v>0</v>
      </c>
      <c r="BA487" s="17">
        <v>0</v>
      </c>
      <c r="BB487" s="17">
        <v>0</v>
      </c>
      <c r="BC487" s="17">
        <v>0</v>
      </c>
      <c r="BD487" s="17">
        <v>0</v>
      </c>
      <c r="BE487" s="17">
        <v>0</v>
      </c>
      <c r="BF487" s="17">
        <v>0</v>
      </c>
      <c r="BG487" s="17">
        <v>0</v>
      </c>
      <c r="BH487" s="17">
        <v>0</v>
      </c>
      <c r="BI487" s="17">
        <v>0</v>
      </c>
      <c r="BJ487" s="17">
        <v>0</v>
      </c>
      <c r="BK487" s="17">
        <v>0</v>
      </c>
      <c r="BL487" s="17">
        <v>0</v>
      </c>
      <c r="BM487" s="17">
        <v>0</v>
      </c>
      <c r="BN487" s="17">
        <v>0</v>
      </c>
      <c r="BO487" s="17">
        <v>0</v>
      </c>
      <c r="BP487" s="17">
        <v>0</v>
      </c>
      <c r="BQ487" s="17">
        <v>0</v>
      </c>
      <c r="BR487" s="17">
        <v>0</v>
      </c>
      <c r="BS487" s="17">
        <v>0</v>
      </c>
      <c r="BT487" s="17">
        <v>0</v>
      </c>
      <c r="BU487" s="17">
        <v>0</v>
      </c>
      <c r="BV487" s="17">
        <v>0</v>
      </c>
      <c r="BW487" s="17">
        <v>0</v>
      </c>
      <c r="BX487" s="17">
        <v>0</v>
      </c>
      <c r="BY487" s="17">
        <v>0</v>
      </c>
      <c r="BZ487" s="17">
        <v>0</v>
      </c>
      <c r="CA487" s="17">
        <v>0</v>
      </c>
      <c r="CB487" s="17">
        <v>0</v>
      </c>
      <c r="CC487" s="17">
        <v>0</v>
      </c>
      <c r="CD487" s="17">
        <v>0</v>
      </c>
      <c r="CE487" s="17">
        <v>0</v>
      </c>
      <c r="CF487" s="17">
        <v>0</v>
      </c>
      <c r="CG487" s="17">
        <v>0</v>
      </c>
      <c r="CH487" s="17">
        <v>0</v>
      </c>
      <c r="CI487" s="17">
        <v>0</v>
      </c>
      <c r="CJ487" s="17">
        <v>0</v>
      </c>
      <c r="CK487" s="17">
        <v>0</v>
      </c>
      <c r="CL487" s="17">
        <v>0</v>
      </c>
      <c r="CM487" s="17">
        <v>0</v>
      </c>
      <c r="CN487" s="17">
        <v>0</v>
      </c>
      <c r="CO487" s="17">
        <v>0</v>
      </c>
      <c r="CP487" s="17">
        <v>0</v>
      </c>
      <c r="CQ487" s="17">
        <v>0</v>
      </c>
      <c r="CR487" s="17">
        <v>0</v>
      </c>
      <c r="CS487" s="17">
        <v>0</v>
      </c>
      <c r="CT487" s="17">
        <v>0</v>
      </c>
      <c r="CU487" s="17">
        <v>0</v>
      </c>
      <c r="CV487" s="17">
        <v>0</v>
      </c>
      <c r="CW487" s="17">
        <v>0</v>
      </c>
      <c r="CX487" s="17">
        <v>0</v>
      </c>
      <c r="CY487" s="17">
        <v>0</v>
      </c>
      <c r="CZ487" s="17">
        <v>0</v>
      </c>
      <c r="DA487" s="17">
        <v>0</v>
      </c>
      <c r="DB487" s="17">
        <v>0</v>
      </c>
      <c r="DC487" s="17">
        <v>0</v>
      </c>
      <c r="DD487" s="17">
        <v>0</v>
      </c>
      <c r="DE487" s="17">
        <v>0</v>
      </c>
      <c r="DF487" s="17">
        <v>0</v>
      </c>
      <c r="DG487" s="17">
        <v>0</v>
      </c>
      <c r="DH487" s="17">
        <v>0</v>
      </c>
      <c r="DI487" s="17">
        <v>0</v>
      </c>
      <c r="DJ487" s="17">
        <v>0</v>
      </c>
      <c r="DK487" s="17">
        <v>0</v>
      </c>
      <c r="DL487" s="17">
        <v>0</v>
      </c>
      <c r="DM487" s="17">
        <v>0</v>
      </c>
      <c r="DN487" s="17">
        <v>0</v>
      </c>
      <c r="DO487" s="17">
        <v>0</v>
      </c>
      <c r="DP487" s="17">
        <v>0</v>
      </c>
      <c r="DQ487" s="17">
        <v>0</v>
      </c>
      <c r="DR487" s="17">
        <v>0</v>
      </c>
      <c r="DS487" s="17">
        <v>0</v>
      </c>
      <c r="DT487" s="17">
        <v>0</v>
      </c>
      <c r="DU487" s="17">
        <v>0</v>
      </c>
      <c r="DV487" s="17">
        <v>0</v>
      </c>
      <c r="DW487" s="17">
        <v>0</v>
      </c>
      <c r="DX487" s="17">
        <v>0</v>
      </c>
      <c r="DY487" s="17">
        <v>0</v>
      </c>
      <c r="DZ487" s="17">
        <v>0</v>
      </c>
      <c r="EA487" s="17">
        <v>0</v>
      </c>
      <c r="EB487" s="17">
        <v>0</v>
      </c>
      <c r="EC487" s="17">
        <v>0</v>
      </c>
      <c r="ED487" s="17">
        <v>0</v>
      </c>
      <c r="EE487" s="17">
        <v>0</v>
      </c>
      <c r="EF487" s="17">
        <v>0</v>
      </c>
      <c r="EG487" s="17">
        <v>0</v>
      </c>
      <c r="EH487" s="17">
        <v>0</v>
      </c>
      <c r="EI487" s="17">
        <v>0</v>
      </c>
      <c r="EJ487" s="17">
        <v>0</v>
      </c>
      <c r="EK487" s="17">
        <v>0</v>
      </c>
      <c r="EL487" s="17">
        <v>0</v>
      </c>
      <c r="EM487" s="17">
        <v>0</v>
      </c>
      <c r="EN487" s="17">
        <v>0</v>
      </c>
      <c r="EO487" s="17">
        <v>0</v>
      </c>
      <c r="EP487" s="17">
        <v>0</v>
      </c>
      <c r="EQ487" s="17">
        <v>0</v>
      </c>
      <c r="ER487" s="17">
        <v>0</v>
      </c>
      <c r="ES487" s="17">
        <v>0</v>
      </c>
      <c r="ET487" s="17">
        <v>0</v>
      </c>
      <c r="EU487" s="17">
        <v>0</v>
      </c>
      <c r="EV487" s="17">
        <v>0</v>
      </c>
      <c r="EW487" s="17">
        <v>0</v>
      </c>
      <c r="EX487" s="17">
        <v>0</v>
      </c>
      <c r="EY487" s="17">
        <v>0</v>
      </c>
      <c r="EZ487" s="17">
        <v>0</v>
      </c>
      <c r="FA487" s="17">
        <v>0</v>
      </c>
      <c r="FB487" s="17">
        <v>0</v>
      </c>
      <c r="FC487" s="17">
        <v>0</v>
      </c>
      <c r="FD487" s="17">
        <v>0</v>
      </c>
      <c r="FE487" s="17">
        <v>0</v>
      </c>
      <c r="FF487" s="17">
        <v>0</v>
      </c>
      <c r="FG487" s="17">
        <v>0</v>
      </c>
      <c r="FH487" s="17">
        <v>0</v>
      </c>
      <c r="FI487" s="17">
        <v>0</v>
      </c>
      <c r="FJ487" s="17">
        <v>0</v>
      </c>
      <c r="FK487" s="17">
        <v>0</v>
      </c>
      <c r="FL487" s="17">
        <v>0</v>
      </c>
      <c r="FM487" s="17">
        <v>0</v>
      </c>
      <c r="FN487" s="17">
        <v>0</v>
      </c>
      <c r="FO487" s="17">
        <v>0</v>
      </c>
      <c r="FP487" s="17">
        <v>0</v>
      </c>
      <c r="FQ487" s="17">
        <v>0</v>
      </c>
      <c r="FR487" s="17">
        <v>0</v>
      </c>
      <c r="FS487" s="17">
        <v>0</v>
      </c>
      <c r="FT487" s="17">
        <v>0</v>
      </c>
      <c r="FU487" s="17">
        <v>0</v>
      </c>
      <c r="FV487" s="17">
        <v>0</v>
      </c>
      <c r="FW487" s="17">
        <v>0</v>
      </c>
      <c r="FX487" s="17">
        <v>0</v>
      </c>
      <c r="FY487" s="17">
        <v>0</v>
      </c>
      <c r="FZ487" s="17">
        <v>0</v>
      </c>
      <c r="GA487" s="17">
        <v>0</v>
      </c>
      <c r="GB487" s="17">
        <v>0</v>
      </c>
      <c r="GC487" s="17">
        <v>0</v>
      </c>
      <c r="GD487" s="17">
        <v>0</v>
      </c>
      <c r="GE487" s="17">
        <v>0</v>
      </c>
      <c r="GF487" s="17">
        <v>0</v>
      </c>
      <c r="GG487" s="17">
        <v>0</v>
      </c>
      <c r="GH487" s="17">
        <v>0</v>
      </c>
      <c r="GI487" s="17">
        <v>0</v>
      </c>
      <c r="GJ487" s="17">
        <v>0</v>
      </c>
      <c r="GK487" s="17">
        <v>0</v>
      </c>
      <c r="GL487" s="17">
        <v>0</v>
      </c>
      <c r="GM487" s="17">
        <v>0</v>
      </c>
      <c r="GN487" s="17">
        <v>0</v>
      </c>
      <c r="GO487" s="17">
        <v>0</v>
      </c>
      <c r="GP487" s="17">
        <v>0</v>
      </c>
      <c r="GQ487" s="17">
        <v>0</v>
      </c>
      <c r="GR487" s="17">
        <v>0</v>
      </c>
      <c r="GS487" s="17">
        <v>0</v>
      </c>
      <c r="GT487" s="17">
        <v>0</v>
      </c>
      <c r="GU487" s="17">
        <v>0</v>
      </c>
      <c r="GV487" s="17">
        <v>0</v>
      </c>
      <c r="GW487" s="17">
        <v>0</v>
      </c>
      <c r="GX487" s="17">
        <v>0</v>
      </c>
      <c r="GY487" s="17">
        <v>0</v>
      </c>
      <c r="GZ487" s="17">
        <v>0</v>
      </c>
      <c r="HA487" s="17">
        <v>0</v>
      </c>
      <c r="HB487" s="17">
        <v>0</v>
      </c>
      <c r="HC487" s="17">
        <v>0</v>
      </c>
      <c r="HD487" s="17">
        <v>0</v>
      </c>
      <c r="HE487" s="17">
        <v>0</v>
      </c>
      <c r="HF487" s="17">
        <v>0</v>
      </c>
      <c r="HG487" s="17">
        <v>0</v>
      </c>
      <c r="HH487" s="17">
        <v>0</v>
      </c>
      <c r="HI487" s="17">
        <v>0</v>
      </c>
      <c r="HJ487" s="17">
        <v>0</v>
      </c>
      <c r="HK487" s="17">
        <v>0</v>
      </c>
      <c r="HL487" s="17">
        <v>0</v>
      </c>
      <c r="HM487" s="17">
        <v>0</v>
      </c>
      <c r="HN487" s="17">
        <v>0</v>
      </c>
      <c r="HO487" s="17">
        <v>0</v>
      </c>
      <c r="HP487" s="17">
        <v>0</v>
      </c>
      <c r="HQ487" s="17">
        <v>0</v>
      </c>
      <c r="HR487" s="17">
        <v>0</v>
      </c>
      <c r="HS487" s="17">
        <v>0</v>
      </c>
      <c r="HT487" s="17">
        <v>0</v>
      </c>
      <c r="HU487" s="17">
        <v>0</v>
      </c>
      <c r="HV487" s="17">
        <v>0</v>
      </c>
      <c r="HW487" s="17">
        <v>0</v>
      </c>
      <c r="HX487" s="17">
        <v>0</v>
      </c>
      <c r="HY487" s="17">
        <v>0</v>
      </c>
      <c r="HZ487" s="17">
        <v>0</v>
      </c>
      <c r="IA487" s="17">
        <v>0</v>
      </c>
      <c r="IB487" s="17">
        <v>0</v>
      </c>
      <c r="IC487" s="17">
        <v>0</v>
      </c>
      <c r="ID487" s="17">
        <v>0</v>
      </c>
      <c r="IE487" s="17">
        <v>0</v>
      </c>
      <c r="IF487" s="17">
        <v>0</v>
      </c>
      <c r="IG487" s="17">
        <v>0</v>
      </c>
      <c r="IH487" s="17">
        <v>0</v>
      </c>
      <c r="II487" s="17">
        <v>0</v>
      </c>
      <c r="IJ487" s="17">
        <v>0</v>
      </c>
      <c r="IK487" s="17">
        <v>0</v>
      </c>
      <c r="IL487" s="17">
        <v>0</v>
      </c>
      <c r="IM487" s="17">
        <v>0</v>
      </c>
      <c r="IN487" s="17">
        <v>0</v>
      </c>
      <c r="IO487" s="17">
        <v>0</v>
      </c>
      <c r="IP487" s="17">
        <v>0</v>
      </c>
      <c r="IQ487" s="17">
        <v>0</v>
      </c>
      <c r="IR487" s="17">
        <v>0</v>
      </c>
      <c r="IS487" s="17">
        <v>0</v>
      </c>
      <c r="IT487" s="17">
        <v>0</v>
      </c>
      <c r="IU487" s="17">
        <v>0</v>
      </c>
      <c r="IV487" s="17">
        <v>0</v>
      </c>
      <c r="IW487" s="17">
        <v>0</v>
      </c>
      <c r="IX487" s="17">
        <v>0</v>
      </c>
      <c r="IY487" s="17">
        <v>0</v>
      </c>
      <c r="IZ487" s="17">
        <v>0</v>
      </c>
      <c r="JA487" s="17">
        <v>0</v>
      </c>
      <c r="JB487" s="17">
        <v>0</v>
      </c>
      <c r="JC487" s="17">
        <v>0</v>
      </c>
      <c r="JD487" s="17">
        <v>0</v>
      </c>
      <c r="JE487" s="17">
        <v>0</v>
      </c>
      <c r="JF487" s="17">
        <v>0</v>
      </c>
      <c r="JG487" s="17">
        <v>0</v>
      </c>
      <c r="JH487" s="17">
        <v>0</v>
      </c>
      <c r="JI487" s="17">
        <v>0</v>
      </c>
      <c r="JJ487" s="17">
        <v>0</v>
      </c>
      <c r="JK487" s="17">
        <v>0</v>
      </c>
      <c r="JL487" s="17">
        <v>0</v>
      </c>
      <c r="JM487" s="17">
        <v>0</v>
      </c>
      <c r="JN487" s="17">
        <v>0</v>
      </c>
      <c r="JO487" s="17">
        <v>0</v>
      </c>
      <c r="JP487" s="17">
        <v>0</v>
      </c>
      <c r="JQ487" s="17">
        <v>0</v>
      </c>
      <c r="JR487" s="17">
        <v>0</v>
      </c>
      <c r="JS487" s="17">
        <v>0</v>
      </c>
      <c r="JT487" s="17">
        <v>0</v>
      </c>
      <c r="JU487" s="17">
        <v>0</v>
      </c>
      <c r="JV487" s="17">
        <v>0</v>
      </c>
      <c r="JW487" s="17">
        <v>0</v>
      </c>
      <c r="JX487" s="17">
        <v>0</v>
      </c>
      <c r="JY487" s="17">
        <v>0</v>
      </c>
    </row>
    <row r="488" spans="1:285" x14ac:dyDescent="0.15">
      <c r="A488" s="17" t="s">
        <v>327</v>
      </c>
      <c r="B488" s="17" t="s">
        <v>328</v>
      </c>
      <c r="C488" s="17">
        <v>0</v>
      </c>
      <c r="D488" s="17">
        <v>0</v>
      </c>
      <c r="E488" s="17">
        <v>0</v>
      </c>
      <c r="F488" s="17">
        <v>0</v>
      </c>
      <c r="G488" s="17">
        <v>0</v>
      </c>
      <c r="H488" s="17">
        <v>0</v>
      </c>
      <c r="I488" s="17">
        <v>11.62</v>
      </c>
      <c r="J488" s="17">
        <v>11.62</v>
      </c>
      <c r="K488" s="17">
        <v>11.62</v>
      </c>
      <c r="L488" s="17">
        <v>11.62</v>
      </c>
      <c r="M488" s="17">
        <v>11.62</v>
      </c>
      <c r="N488" s="17">
        <v>11.63</v>
      </c>
      <c r="O488" s="17">
        <v>11.66</v>
      </c>
      <c r="P488" s="17">
        <v>11.66</v>
      </c>
      <c r="Q488" s="17">
        <v>11.65</v>
      </c>
      <c r="R488" s="17">
        <v>11.63</v>
      </c>
      <c r="S488" s="17">
        <v>11.64</v>
      </c>
      <c r="T488" s="17">
        <v>11.65</v>
      </c>
      <c r="U488" s="17">
        <v>11.67</v>
      </c>
      <c r="V488" s="17">
        <v>11.68</v>
      </c>
      <c r="W488" s="17">
        <v>11.69</v>
      </c>
      <c r="X488" s="17">
        <v>11.7</v>
      </c>
      <c r="Y488" s="17">
        <v>11.71</v>
      </c>
      <c r="Z488" s="17">
        <v>11.73</v>
      </c>
      <c r="AA488" s="17">
        <v>11.72</v>
      </c>
      <c r="AB488" s="17">
        <v>0</v>
      </c>
      <c r="AC488" s="17">
        <v>0</v>
      </c>
      <c r="AD488" s="17">
        <v>0</v>
      </c>
      <c r="AE488" s="17">
        <v>0</v>
      </c>
      <c r="AF488" s="17">
        <v>0</v>
      </c>
      <c r="AG488" s="17">
        <v>0</v>
      </c>
      <c r="AH488" s="17">
        <v>0</v>
      </c>
      <c r="AI488" s="17">
        <v>0</v>
      </c>
      <c r="AJ488" s="17">
        <v>0</v>
      </c>
      <c r="AK488" s="17">
        <v>0</v>
      </c>
      <c r="AL488" s="17">
        <v>0</v>
      </c>
      <c r="AM488" s="17">
        <v>0</v>
      </c>
      <c r="AN488" s="17">
        <v>0</v>
      </c>
      <c r="AO488" s="17">
        <v>0</v>
      </c>
      <c r="AP488" s="17">
        <v>0</v>
      </c>
      <c r="AQ488" s="17">
        <v>0</v>
      </c>
      <c r="AR488" s="17">
        <v>0</v>
      </c>
      <c r="AS488" s="17">
        <v>0</v>
      </c>
      <c r="AT488" s="17">
        <v>0</v>
      </c>
      <c r="AU488" s="17">
        <v>0</v>
      </c>
      <c r="AV488" s="17">
        <v>0</v>
      </c>
      <c r="AW488" s="17">
        <v>0</v>
      </c>
      <c r="AX488" s="17">
        <v>0</v>
      </c>
      <c r="AY488" s="17">
        <v>0</v>
      </c>
      <c r="AZ488" s="17">
        <v>0</v>
      </c>
      <c r="BA488" s="17">
        <v>0</v>
      </c>
      <c r="BB488" s="17">
        <v>0</v>
      </c>
      <c r="BC488" s="17">
        <v>0</v>
      </c>
      <c r="BD488" s="17">
        <v>0</v>
      </c>
      <c r="BE488" s="17">
        <v>0</v>
      </c>
      <c r="BF488" s="17">
        <v>0</v>
      </c>
      <c r="BG488" s="17">
        <v>0</v>
      </c>
      <c r="BH488" s="17">
        <v>0</v>
      </c>
      <c r="BI488" s="17">
        <v>0</v>
      </c>
      <c r="BJ488" s="17">
        <v>0</v>
      </c>
      <c r="BK488" s="17">
        <v>0</v>
      </c>
      <c r="BL488" s="17">
        <v>0</v>
      </c>
      <c r="BM488" s="17">
        <v>0</v>
      </c>
      <c r="BN488" s="17">
        <v>0</v>
      </c>
      <c r="BO488" s="17">
        <v>0</v>
      </c>
      <c r="BP488" s="17">
        <v>0</v>
      </c>
      <c r="BQ488" s="17">
        <v>0</v>
      </c>
      <c r="BR488" s="17">
        <v>0</v>
      </c>
      <c r="BS488" s="17">
        <v>0</v>
      </c>
      <c r="BT488" s="17">
        <v>0</v>
      </c>
      <c r="BU488" s="17">
        <v>0</v>
      </c>
      <c r="BV488" s="17">
        <v>0</v>
      </c>
      <c r="BW488" s="17">
        <v>0</v>
      </c>
      <c r="BX488" s="17">
        <v>0</v>
      </c>
      <c r="BY488" s="17">
        <v>0</v>
      </c>
      <c r="BZ488" s="17">
        <v>0</v>
      </c>
      <c r="CA488" s="17">
        <v>0</v>
      </c>
      <c r="CB488" s="17">
        <v>0</v>
      </c>
      <c r="CC488" s="17">
        <v>0</v>
      </c>
      <c r="CD488" s="17">
        <v>0</v>
      </c>
      <c r="CE488" s="17">
        <v>0</v>
      </c>
      <c r="CF488" s="17">
        <v>0</v>
      </c>
      <c r="CG488" s="17">
        <v>0</v>
      </c>
      <c r="CH488" s="17">
        <v>0</v>
      </c>
      <c r="CI488" s="17">
        <v>0</v>
      </c>
      <c r="CJ488" s="17">
        <v>0</v>
      </c>
      <c r="CK488" s="17">
        <v>0</v>
      </c>
      <c r="CL488" s="17">
        <v>0</v>
      </c>
      <c r="CM488" s="17">
        <v>0</v>
      </c>
      <c r="CN488" s="17">
        <v>0</v>
      </c>
      <c r="CO488" s="17">
        <v>0</v>
      </c>
      <c r="CP488" s="17">
        <v>0</v>
      </c>
      <c r="CQ488" s="17">
        <v>0</v>
      </c>
      <c r="CR488" s="17">
        <v>0</v>
      </c>
      <c r="CS488" s="17">
        <v>0</v>
      </c>
      <c r="CT488" s="17">
        <v>0</v>
      </c>
      <c r="CU488" s="17">
        <v>0</v>
      </c>
      <c r="CV488" s="17">
        <v>0</v>
      </c>
      <c r="CW488" s="17">
        <v>0</v>
      </c>
      <c r="CX488" s="17">
        <v>0</v>
      </c>
      <c r="CY488" s="17">
        <v>0</v>
      </c>
      <c r="CZ488" s="17">
        <v>0</v>
      </c>
      <c r="DA488" s="17">
        <v>0</v>
      </c>
      <c r="DB488" s="17">
        <v>0</v>
      </c>
      <c r="DC488" s="17">
        <v>0</v>
      </c>
      <c r="DD488" s="17">
        <v>0</v>
      </c>
      <c r="DE488" s="17">
        <v>0</v>
      </c>
      <c r="DF488" s="17">
        <v>0</v>
      </c>
      <c r="DG488" s="17">
        <v>0</v>
      </c>
      <c r="DH488" s="17">
        <v>0</v>
      </c>
      <c r="DI488" s="17">
        <v>0</v>
      </c>
      <c r="DJ488" s="17">
        <v>0</v>
      </c>
      <c r="DK488" s="17">
        <v>0</v>
      </c>
      <c r="DL488" s="17">
        <v>0</v>
      </c>
      <c r="DM488" s="17">
        <v>0</v>
      </c>
      <c r="DN488" s="17">
        <v>0</v>
      </c>
      <c r="DO488" s="17">
        <v>0</v>
      </c>
      <c r="DP488" s="17">
        <v>0</v>
      </c>
      <c r="DQ488" s="17">
        <v>0</v>
      </c>
      <c r="DR488" s="17">
        <v>0</v>
      </c>
      <c r="DS488" s="17">
        <v>0</v>
      </c>
      <c r="DT488" s="17">
        <v>0</v>
      </c>
      <c r="DU488" s="17">
        <v>0</v>
      </c>
      <c r="DV488" s="17">
        <v>0</v>
      </c>
      <c r="DW488" s="17">
        <v>0</v>
      </c>
      <c r="DX488" s="17">
        <v>0</v>
      </c>
      <c r="DY488" s="17">
        <v>0</v>
      </c>
      <c r="DZ488" s="17">
        <v>0</v>
      </c>
      <c r="EA488" s="17">
        <v>0</v>
      </c>
      <c r="EB488" s="17">
        <v>0</v>
      </c>
      <c r="EC488" s="17">
        <v>0</v>
      </c>
      <c r="ED488" s="17">
        <v>0</v>
      </c>
      <c r="EE488" s="17">
        <v>0</v>
      </c>
      <c r="EF488" s="17">
        <v>0</v>
      </c>
      <c r="EG488" s="17">
        <v>0</v>
      </c>
      <c r="EH488" s="17">
        <v>0</v>
      </c>
      <c r="EI488" s="17">
        <v>0</v>
      </c>
      <c r="EJ488" s="17">
        <v>0</v>
      </c>
      <c r="EK488" s="17">
        <v>0</v>
      </c>
      <c r="EL488" s="17">
        <v>0</v>
      </c>
      <c r="EM488" s="17">
        <v>0</v>
      </c>
      <c r="EN488" s="17">
        <v>0</v>
      </c>
      <c r="EO488" s="17">
        <v>0</v>
      </c>
      <c r="EP488" s="17">
        <v>0</v>
      </c>
      <c r="EQ488" s="17">
        <v>0</v>
      </c>
      <c r="ER488" s="17">
        <v>0</v>
      </c>
      <c r="ES488" s="17">
        <v>0</v>
      </c>
      <c r="ET488" s="17">
        <v>0</v>
      </c>
      <c r="EU488" s="17">
        <v>0</v>
      </c>
      <c r="EV488" s="17">
        <v>0</v>
      </c>
      <c r="EW488" s="17">
        <v>0</v>
      </c>
      <c r="EX488" s="17">
        <v>0</v>
      </c>
      <c r="EY488" s="17">
        <v>0</v>
      </c>
      <c r="EZ488" s="17">
        <v>0</v>
      </c>
      <c r="FA488" s="17">
        <v>0</v>
      </c>
      <c r="FB488" s="17">
        <v>0</v>
      </c>
      <c r="FC488" s="17">
        <v>0</v>
      </c>
      <c r="FD488" s="17">
        <v>0</v>
      </c>
      <c r="FE488" s="17">
        <v>0</v>
      </c>
      <c r="FF488" s="17">
        <v>0</v>
      </c>
      <c r="FG488" s="17">
        <v>0</v>
      </c>
      <c r="FH488" s="17">
        <v>0</v>
      </c>
      <c r="FI488" s="17">
        <v>0</v>
      </c>
      <c r="FJ488" s="17">
        <v>0</v>
      </c>
      <c r="FK488" s="17">
        <v>0</v>
      </c>
      <c r="FL488" s="17">
        <v>0</v>
      </c>
      <c r="FM488" s="17">
        <v>0</v>
      </c>
      <c r="FN488" s="17">
        <v>0</v>
      </c>
      <c r="FO488" s="17">
        <v>0</v>
      </c>
      <c r="FP488" s="17">
        <v>0</v>
      </c>
      <c r="FQ488" s="17">
        <v>0</v>
      </c>
      <c r="FR488" s="17">
        <v>0</v>
      </c>
      <c r="FS488" s="17">
        <v>0</v>
      </c>
      <c r="FT488" s="17">
        <v>0</v>
      </c>
      <c r="FU488" s="17">
        <v>0</v>
      </c>
      <c r="FV488" s="17">
        <v>0</v>
      </c>
      <c r="FW488" s="17">
        <v>0</v>
      </c>
      <c r="FX488" s="17">
        <v>0</v>
      </c>
      <c r="FY488" s="17">
        <v>0</v>
      </c>
      <c r="FZ488" s="17">
        <v>0</v>
      </c>
      <c r="GA488" s="17">
        <v>0</v>
      </c>
      <c r="GB488" s="17">
        <v>0</v>
      </c>
      <c r="GC488" s="17">
        <v>0</v>
      </c>
      <c r="GD488" s="17">
        <v>0</v>
      </c>
      <c r="GE488" s="17">
        <v>0</v>
      </c>
      <c r="GF488" s="17">
        <v>0</v>
      </c>
      <c r="GG488" s="17">
        <v>0</v>
      </c>
      <c r="GH488" s="17">
        <v>0</v>
      </c>
      <c r="GI488" s="17">
        <v>0</v>
      </c>
      <c r="GJ488" s="17">
        <v>0</v>
      </c>
      <c r="GK488" s="17">
        <v>0</v>
      </c>
      <c r="GL488" s="17">
        <v>0</v>
      </c>
      <c r="GM488" s="17">
        <v>0</v>
      </c>
      <c r="GN488" s="17">
        <v>0</v>
      </c>
      <c r="GO488" s="17">
        <v>0</v>
      </c>
      <c r="GP488" s="17">
        <v>0</v>
      </c>
      <c r="GQ488" s="17">
        <v>0</v>
      </c>
      <c r="GR488" s="17">
        <v>0</v>
      </c>
      <c r="GS488" s="17">
        <v>0</v>
      </c>
      <c r="GT488" s="17">
        <v>0</v>
      </c>
      <c r="GU488" s="17">
        <v>0</v>
      </c>
      <c r="GV488" s="17">
        <v>0</v>
      </c>
      <c r="GW488" s="17">
        <v>0</v>
      </c>
      <c r="GX488" s="17">
        <v>0</v>
      </c>
      <c r="GY488" s="17">
        <v>0</v>
      </c>
      <c r="GZ488" s="17">
        <v>0</v>
      </c>
      <c r="HA488" s="17">
        <v>0</v>
      </c>
      <c r="HB488" s="17">
        <v>0</v>
      </c>
      <c r="HC488" s="17">
        <v>0</v>
      </c>
      <c r="HD488" s="17">
        <v>0</v>
      </c>
      <c r="HE488" s="17">
        <v>0</v>
      </c>
      <c r="HF488" s="17">
        <v>0</v>
      </c>
      <c r="HG488" s="17">
        <v>0</v>
      </c>
      <c r="HH488" s="17">
        <v>0</v>
      </c>
      <c r="HI488" s="17">
        <v>0</v>
      </c>
      <c r="HJ488" s="17">
        <v>0</v>
      </c>
      <c r="HK488" s="17">
        <v>0</v>
      </c>
      <c r="HL488" s="17">
        <v>0</v>
      </c>
      <c r="HM488" s="17">
        <v>0</v>
      </c>
      <c r="HN488" s="17">
        <v>0</v>
      </c>
      <c r="HO488" s="17">
        <v>0</v>
      </c>
      <c r="HP488" s="17">
        <v>0</v>
      </c>
      <c r="HQ488" s="17">
        <v>0</v>
      </c>
      <c r="HR488" s="17">
        <v>0</v>
      </c>
      <c r="HS488" s="17">
        <v>0</v>
      </c>
      <c r="HT488" s="17">
        <v>0</v>
      </c>
      <c r="HU488" s="17">
        <v>0</v>
      </c>
      <c r="HV488" s="17">
        <v>0</v>
      </c>
      <c r="HW488" s="17">
        <v>0</v>
      </c>
      <c r="HX488" s="17">
        <v>0</v>
      </c>
      <c r="HY488" s="17">
        <v>0</v>
      </c>
      <c r="HZ488" s="17">
        <v>0</v>
      </c>
      <c r="IA488" s="17">
        <v>0</v>
      </c>
      <c r="IB488" s="17">
        <v>0</v>
      </c>
      <c r="IC488" s="17">
        <v>0</v>
      </c>
      <c r="ID488" s="17">
        <v>0</v>
      </c>
      <c r="IE488" s="17">
        <v>0</v>
      </c>
      <c r="IF488" s="17">
        <v>0</v>
      </c>
      <c r="IG488" s="17">
        <v>0</v>
      </c>
      <c r="IH488" s="17">
        <v>0</v>
      </c>
      <c r="II488" s="17">
        <v>0</v>
      </c>
      <c r="IJ488" s="17">
        <v>0</v>
      </c>
      <c r="IK488" s="17">
        <v>0</v>
      </c>
      <c r="IL488" s="17">
        <v>0</v>
      </c>
      <c r="IM488" s="17">
        <v>0</v>
      </c>
      <c r="IN488" s="17">
        <v>0</v>
      </c>
      <c r="IO488" s="17">
        <v>0</v>
      </c>
      <c r="IP488" s="17">
        <v>0</v>
      </c>
      <c r="IQ488" s="17">
        <v>0</v>
      </c>
      <c r="IR488" s="17">
        <v>0</v>
      </c>
      <c r="IS488" s="17">
        <v>0</v>
      </c>
      <c r="IT488" s="17">
        <v>0</v>
      </c>
      <c r="IU488" s="17">
        <v>0</v>
      </c>
      <c r="IV488" s="17">
        <v>0</v>
      </c>
      <c r="IW488" s="17">
        <v>0</v>
      </c>
      <c r="IX488" s="17">
        <v>0</v>
      </c>
      <c r="IY488" s="17">
        <v>0</v>
      </c>
      <c r="IZ488" s="17">
        <v>0</v>
      </c>
      <c r="JA488" s="17">
        <v>0</v>
      </c>
      <c r="JB488" s="17">
        <v>0</v>
      </c>
      <c r="JC488" s="17">
        <v>0</v>
      </c>
      <c r="JD488" s="17">
        <v>0</v>
      </c>
      <c r="JE488" s="17">
        <v>0</v>
      </c>
      <c r="JF488" s="17">
        <v>0</v>
      </c>
      <c r="JG488" s="17">
        <v>0</v>
      </c>
      <c r="JH488" s="17">
        <v>0</v>
      </c>
      <c r="JI488" s="17">
        <v>0</v>
      </c>
      <c r="JJ488" s="17">
        <v>0</v>
      </c>
      <c r="JK488" s="17">
        <v>0</v>
      </c>
      <c r="JL488" s="17">
        <v>0</v>
      </c>
      <c r="JM488" s="17">
        <v>0</v>
      </c>
      <c r="JN488" s="17">
        <v>0</v>
      </c>
      <c r="JO488" s="17">
        <v>0</v>
      </c>
      <c r="JP488" s="17">
        <v>0</v>
      </c>
      <c r="JQ488" s="17">
        <v>0</v>
      </c>
      <c r="JR488" s="17">
        <v>0</v>
      </c>
      <c r="JS488" s="17">
        <v>0</v>
      </c>
      <c r="JT488" s="17">
        <v>0</v>
      </c>
      <c r="JU488" s="17">
        <v>0</v>
      </c>
      <c r="JV488" s="17">
        <v>0</v>
      </c>
      <c r="JW488" s="17">
        <v>0</v>
      </c>
      <c r="JX488" s="17">
        <v>0</v>
      </c>
      <c r="JY488" s="17">
        <v>0</v>
      </c>
    </row>
    <row r="489" spans="1:285" x14ac:dyDescent="0.15">
      <c r="A489" s="17" t="s">
        <v>558</v>
      </c>
      <c r="B489" s="17" t="s">
        <v>559</v>
      </c>
      <c r="C489" s="17">
        <v>0</v>
      </c>
      <c r="D489" s="17">
        <v>0</v>
      </c>
      <c r="E489" s="17">
        <v>0</v>
      </c>
      <c r="F489" s="17">
        <v>0</v>
      </c>
      <c r="G489" s="17">
        <v>0</v>
      </c>
      <c r="H489" s="17">
        <v>0</v>
      </c>
      <c r="I489" s="17">
        <v>14.95</v>
      </c>
      <c r="J489" s="17">
        <v>14.95</v>
      </c>
      <c r="K489" s="17">
        <v>14.95</v>
      </c>
      <c r="L489" s="17">
        <v>14.95</v>
      </c>
      <c r="M489" s="17">
        <v>14.95</v>
      </c>
      <c r="N489" s="17">
        <v>14.99</v>
      </c>
      <c r="O489" s="17">
        <v>14.95</v>
      </c>
      <c r="P489" s="17">
        <v>14.96</v>
      </c>
      <c r="Q489" s="17">
        <v>14.97</v>
      </c>
      <c r="R489" s="17">
        <v>14.97</v>
      </c>
      <c r="S489" s="17">
        <v>14.98</v>
      </c>
      <c r="T489" s="17">
        <v>14.98</v>
      </c>
      <c r="U489" s="17">
        <v>14.99</v>
      </c>
      <c r="V489" s="17">
        <v>15.02</v>
      </c>
      <c r="W489" s="17">
        <v>15.02</v>
      </c>
      <c r="X489" s="17">
        <v>15.01</v>
      </c>
      <c r="Y489" s="17">
        <v>15.03</v>
      </c>
      <c r="Z489" s="17">
        <v>15.04</v>
      </c>
      <c r="AA489" s="17">
        <v>15.04</v>
      </c>
      <c r="AB489" s="17">
        <v>0</v>
      </c>
      <c r="AC489" s="17">
        <v>0</v>
      </c>
      <c r="AD489" s="17">
        <v>0</v>
      </c>
      <c r="AE489" s="17">
        <v>0</v>
      </c>
      <c r="AF489" s="17">
        <v>0</v>
      </c>
      <c r="AG489" s="17">
        <v>0</v>
      </c>
      <c r="AH489" s="17">
        <v>0</v>
      </c>
      <c r="AI489" s="17">
        <v>0</v>
      </c>
      <c r="AJ489" s="17">
        <v>0</v>
      </c>
      <c r="AK489" s="17">
        <v>0</v>
      </c>
      <c r="AL489" s="17">
        <v>0</v>
      </c>
      <c r="AM489" s="17">
        <v>0</v>
      </c>
      <c r="AN489" s="17">
        <v>0</v>
      </c>
      <c r="AO489" s="17">
        <v>0</v>
      </c>
      <c r="AP489" s="17">
        <v>0</v>
      </c>
      <c r="AQ489" s="17">
        <v>0</v>
      </c>
      <c r="AR489" s="17">
        <v>0</v>
      </c>
      <c r="AS489" s="17">
        <v>0</v>
      </c>
      <c r="AT489" s="17">
        <v>0</v>
      </c>
      <c r="AU489" s="17">
        <v>0</v>
      </c>
      <c r="AV489" s="17">
        <v>0</v>
      </c>
      <c r="AW489" s="17">
        <v>0</v>
      </c>
      <c r="AX489" s="17">
        <v>0</v>
      </c>
      <c r="AY489" s="17">
        <v>0</v>
      </c>
      <c r="AZ489" s="17">
        <v>0</v>
      </c>
      <c r="BA489" s="17">
        <v>0</v>
      </c>
      <c r="BB489" s="17">
        <v>0</v>
      </c>
      <c r="BC489" s="17">
        <v>0</v>
      </c>
      <c r="BD489" s="17">
        <v>0</v>
      </c>
      <c r="BE489" s="17">
        <v>0</v>
      </c>
      <c r="BF489" s="17">
        <v>0</v>
      </c>
      <c r="BG489" s="17">
        <v>0</v>
      </c>
      <c r="BH489" s="17">
        <v>0</v>
      </c>
      <c r="BI489" s="17">
        <v>0</v>
      </c>
      <c r="BJ489" s="17">
        <v>0</v>
      </c>
      <c r="BK489" s="17">
        <v>0</v>
      </c>
      <c r="BL489" s="17">
        <v>0</v>
      </c>
      <c r="BM489" s="17">
        <v>0</v>
      </c>
      <c r="BN489" s="17">
        <v>0</v>
      </c>
      <c r="BO489" s="17">
        <v>0</v>
      </c>
      <c r="BP489" s="17">
        <v>0</v>
      </c>
      <c r="BQ489" s="17">
        <v>0</v>
      </c>
      <c r="BR489" s="17">
        <v>0</v>
      </c>
      <c r="BS489" s="17">
        <v>0</v>
      </c>
      <c r="BT489" s="17">
        <v>0</v>
      </c>
      <c r="BU489" s="17">
        <v>0</v>
      </c>
      <c r="BV489" s="17">
        <v>0</v>
      </c>
      <c r="BW489" s="17">
        <v>0</v>
      </c>
      <c r="BX489" s="17">
        <v>0</v>
      </c>
      <c r="BY489" s="17">
        <v>0</v>
      </c>
      <c r="BZ489" s="17">
        <v>0</v>
      </c>
      <c r="CA489" s="17">
        <v>0</v>
      </c>
      <c r="CB489" s="17">
        <v>0</v>
      </c>
      <c r="CC489" s="17">
        <v>0</v>
      </c>
      <c r="CD489" s="17">
        <v>0</v>
      </c>
      <c r="CE489" s="17">
        <v>0</v>
      </c>
      <c r="CF489" s="17">
        <v>0</v>
      </c>
      <c r="CG489" s="17">
        <v>0</v>
      </c>
      <c r="CH489" s="17">
        <v>0</v>
      </c>
      <c r="CI489" s="17">
        <v>0</v>
      </c>
      <c r="CJ489" s="17">
        <v>0</v>
      </c>
      <c r="CK489" s="17">
        <v>0</v>
      </c>
      <c r="CL489" s="17">
        <v>0</v>
      </c>
      <c r="CM489" s="17">
        <v>0</v>
      </c>
      <c r="CN489" s="17">
        <v>0</v>
      </c>
      <c r="CO489" s="17">
        <v>0</v>
      </c>
      <c r="CP489" s="17">
        <v>0</v>
      </c>
      <c r="CQ489" s="17">
        <v>0</v>
      </c>
      <c r="CR489" s="17">
        <v>0</v>
      </c>
      <c r="CS489" s="17">
        <v>0</v>
      </c>
      <c r="CT489" s="17">
        <v>0</v>
      </c>
      <c r="CU489" s="17">
        <v>0</v>
      </c>
      <c r="CV489" s="17">
        <v>0</v>
      </c>
      <c r="CW489" s="17">
        <v>0</v>
      </c>
      <c r="CX489" s="17">
        <v>0</v>
      </c>
      <c r="CY489" s="17">
        <v>0</v>
      </c>
      <c r="CZ489" s="17">
        <v>0</v>
      </c>
      <c r="DA489" s="17">
        <v>0</v>
      </c>
      <c r="DB489" s="17">
        <v>0</v>
      </c>
      <c r="DC489" s="17">
        <v>0</v>
      </c>
      <c r="DD489" s="17">
        <v>0</v>
      </c>
      <c r="DE489" s="17">
        <v>0</v>
      </c>
      <c r="DF489" s="17">
        <v>0</v>
      </c>
      <c r="DG489" s="17">
        <v>0</v>
      </c>
      <c r="DH489" s="17">
        <v>0</v>
      </c>
      <c r="DI489" s="17">
        <v>0</v>
      </c>
      <c r="DJ489" s="17">
        <v>0</v>
      </c>
      <c r="DK489" s="17">
        <v>0</v>
      </c>
      <c r="DL489" s="17">
        <v>0</v>
      </c>
      <c r="DM489" s="17">
        <v>0</v>
      </c>
      <c r="DN489" s="17">
        <v>0</v>
      </c>
      <c r="DO489" s="17">
        <v>0</v>
      </c>
      <c r="DP489" s="17">
        <v>0</v>
      </c>
      <c r="DQ489" s="17">
        <v>0</v>
      </c>
      <c r="DR489" s="17">
        <v>0</v>
      </c>
      <c r="DS489" s="17">
        <v>0</v>
      </c>
      <c r="DT489" s="17">
        <v>0</v>
      </c>
      <c r="DU489" s="17">
        <v>0</v>
      </c>
      <c r="DV489" s="17">
        <v>0</v>
      </c>
      <c r="DW489" s="17">
        <v>0</v>
      </c>
      <c r="DX489" s="17">
        <v>0</v>
      </c>
      <c r="DY489" s="17">
        <v>0</v>
      </c>
      <c r="DZ489" s="17">
        <v>0</v>
      </c>
      <c r="EA489" s="17">
        <v>0</v>
      </c>
      <c r="EB489" s="17">
        <v>0</v>
      </c>
      <c r="EC489" s="17">
        <v>0</v>
      </c>
      <c r="ED489" s="17">
        <v>0</v>
      </c>
      <c r="EE489" s="17">
        <v>0</v>
      </c>
      <c r="EF489" s="17">
        <v>0</v>
      </c>
      <c r="EG489" s="17">
        <v>0</v>
      </c>
      <c r="EH489" s="17">
        <v>0</v>
      </c>
      <c r="EI489" s="17">
        <v>0</v>
      </c>
      <c r="EJ489" s="17">
        <v>0</v>
      </c>
      <c r="EK489" s="17">
        <v>0</v>
      </c>
      <c r="EL489" s="17">
        <v>0</v>
      </c>
      <c r="EM489" s="17">
        <v>0</v>
      </c>
      <c r="EN489" s="17">
        <v>0</v>
      </c>
      <c r="EO489" s="17">
        <v>0</v>
      </c>
      <c r="EP489" s="17">
        <v>0</v>
      </c>
      <c r="EQ489" s="17">
        <v>0</v>
      </c>
      <c r="ER489" s="17">
        <v>0</v>
      </c>
      <c r="ES489" s="17">
        <v>0</v>
      </c>
      <c r="ET489" s="17">
        <v>0</v>
      </c>
      <c r="EU489" s="17">
        <v>0</v>
      </c>
      <c r="EV489" s="17">
        <v>0</v>
      </c>
      <c r="EW489" s="17">
        <v>0</v>
      </c>
      <c r="EX489" s="17">
        <v>0</v>
      </c>
      <c r="EY489" s="17">
        <v>0</v>
      </c>
      <c r="EZ489" s="17">
        <v>0</v>
      </c>
      <c r="FA489" s="17">
        <v>0</v>
      </c>
      <c r="FB489" s="17">
        <v>0</v>
      </c>
      <c r="FC489" s="17">
        <v>0</v>
      </c>
      <c r="FD489" s="17">
        <v>0</v>
      </c>
      <c r="FE489" s="17">
        <v>0</v>
      </c>
      <c r="FF489" s="17">
        <v>0</v>
      </c>
      <c r="FG489" s="17">
        <v>0</v>
      </c>
      <c r="FH489" s="17">
        <v>0</v>
      </c>
      <c r="FI489" s="17">
        <v>0</v>
      </c>
      <c r="FJ489" s="17">
        <v>0</v>
      </c>
      <c r="FK489" s="17">
        <v>0</v>
      </c>
      <c r="FL489" s="17">
        <v>0</v>
      </c>
      <c r="FM489" s="17">
        <v>0</v>
      </c>
      <c r="FN489" s="17">
        <v>0</v>
      </c>
      <c r="FO489" s="17">
        <v>0</v>
      </c>
      <c r="FP489" s="17">
        <v>0</v>
      </c>
      <c r="FQ489" s="17">
        <v>0</v>
      </c>
      <c r="FR489" s="17">
        <v>0</v>
      </c>
      <c r="FS489" s="17">
        <v>0</v>
      </c>
      <c r="FT489" s="17">
        <v>0</v>
      </c>
      <c r="FU489" s="17">
        <v>0</v>
      </c>
      <c r="FV489" s="17">
        <v>0</v>
      </c>
      <c r="FW489" s="17">
        <v>0</v>
      </c>
      <c r="FX489" s="17">
        <v>0</v>
      </c>
      <c r="FY489" s="17">
        <v>0</v>
      </c>
      <c r="FZ489" s="17">
        <v>0</v>
      </c>
      <c r="GA489" s="17">
        <v>0</v>
      </c>
      <c r="GB489" s="17">
        <v>0</v>
      </c>
      <c r="GC489" s="17">
        <v>0</v>
      </c>
      <c r="GD489" s="17">
        <v>0</v>
      </c>
      <c r="GE489" s="17">
        <v>0</v>
      </c>
      <c r="GF489" s="17">
        <v>0</v>
      </c>
      <c r="GG489" s="17">
        <v>0</v>
      </c>
      <c r="GH489" s="17">
        <v>0</v>
      </c>
      <c r="GI489" s="17">
        <v>0</v>
      </c>
      <c r="GJ489" s="17">
        <v>0</v>
      </c>
      <c r="GK489" s="17">
        <v>0</v>
      </c>
      <c r="GL489" s="17">
        <v>0</v>
      </c>
      <c r="GM489" s="17">
        <v>0</v>
      </c>
      <c r="GN489" s="17">
        <v>0</v>
      </c>
      <c r="GO489" s="17">
        <v>0</v>
      </c>
      <c r="GP489" s="17">
        <v>0</v>
      </c>
      <c r="GQ489" s="17">
        <v>0</v>
      </c>
      <c r="GR489" s="17">
        <v>0</v>
      </c>
      <c r="GS489" s="17">
        <v>0</v>
      </c>
      <c r="GT489" s="17">
        <v>0</v>
      </c>
      <c r="GU489" s="17">
        <v>0</v>
      </c>
      <c r="GV489" s="17">
        <v>0</v>
      </c>
      <c r="GW489" s="17">
        <v>0</v>
      </c>
      <c r="GX489" s="17">
        <v>0</v>
      </c>
      <c r="GY489" s="17">
        <v>0</v>
      </c>
      <c r="GZ489" s="17">
        <v>0</v>
      </c>
      <c r="HA489" s="17">
        <v>0</v>
      </c>
      <c r="HB489" s="17">
        <v>0</v>
      </c>
      <c r="HC489" s="17">
        <v>0</v>
      </c>
      <c r="HD489" s="17">
        <v>0</v>
      </c>
      <c r="HE489" s="17">
        <v>0</v>
      </c>
      <c r="HF489" s="17">
        <v>0</v>
      </c>
      <c r="HG489" s="17">
        <v>0</v>
      </c>
      <c r="HH489" s="17">
        <v>0</v>
      </c>
      <c r="HI489" s="17">
        <v>0</v>
      </c>
      <c r="HJ489" s="17">
        <v>0</v>
      </c>
      <c r="HK489" s="17">
        <v>0</v>
      </c>
      <c r="HL489" s="17">
        <v>0</v>
      </c>
      <c r="HM489" s="17">
        <v>0</v>
      </c>
      <c r="HN489" s="17">
        <v>0</v>
      </c>
      <c r="HO489" s="17">
        <v>0</v>
      </c>
      <c r="HP489" s="17">
        <v>0</v>
      </c>
      <c r="HQ489" s="17">
        <v>0</v>
      </c>
      <c r="HR489" s="17">
        <v>0</v>
      </c>
      <c r="HS489" s="17">
        <v>0</v>
      </c>
      <c r="HT489" s="17">
        <v>0</v>
      </c>
      <c r="HU489" s="17">
        <v>0</v>
      </c>
      <c r="HV489" s="17">
        <v>0</v>
      </c>
      <c r="HW489" s="17">
        <v>0</v>
      </c>
      <c r="HX489" s="17">
        <v>0</v>
      </c>
      <c r="HY489" s="17">
        <v>0</v>
      </c>
      <c r="HZ489" s="17">
        <v>0</v>
      </c>
      <c r="IA489" s="17">
        <v>0</v>
      </c>
      <c r="IB489" s="17">
        <v>0</v>
      </c>
      <c r="IC489" s="17">
        <v>0</v>
      </c>
      <c r="ID489" s="17">
        <v>0</v>
      </c>
      <c r="IE489" s="17">
        <v>0</v>
      </c>
      <c r="IF489" s="17">
        <v>0</v>
      </c>
      <c r="IG489" s="17">
        <v>0</v>
      </c>
      <c r="IH489" s="17">
        <v>0</v>
      </c>
      <c r="II489" s="17">
        <v>0</v>
      </c>
      <c r="IJ489" s="17">
        <v>0</v>
      </c>
      <c r="IK489" s="17">
        <v>0</v>
      </c>
      <c r="IL489" s="17">
        <v>0</v>
      </c>
      <c r="IM489" s="17">
        <v>0</v>
      </c>
      <c r="IN489" s="17">
        <v>0</v>
      </c>
      <c r="IO489" s="17">
        <v>0</v>
      </c>
      <c r="IP489" s="17">
        <v>0</v>
      </c>
      <c r="IQ489" s="17">
        <v>0</v>
      </c>
      <c r="IR489" s="17">
        <v>0</v>
      </c>
      <c r="IS489" s="17">
        <v>0</v>
      </c>
      <c r="IT489" s="17">
        <v>0</v>
      </c>
      <c r="IU489" s="17">
        <v>0</v>
      </c>
      <c r="IV489" s="17">
        <v>0</v>
      </c>
      <c r="IW489" s="17">
        <v>0</v>
      </c>
      <c r="IX489" s="17">
        <v>0</v>
      </c>
      <c r="IY489" s="17">
        <v>0</v>
      </c>
      <c r="IZ489" s="17">
        <v>0</v>
      </c>
      <c r="JA489" s="17">
        <v>0</v>
      </c>
      <c r="JB489" s="17">
        <v>0</v>
      </c>
      <c r="JC489" s="17">
        <v>0</v>
      </c>
      <c r="JD489" s="17">
        <v>0</v>
      </c>
      <c r="JE489" s="17">
        <v>0</v>
      </c>
      <c r="JF489" s="17">
        <v>0</v>
      </c>
      <c r="JG489" s="17">
        <v>0</v>
      </c>
      <c r="JH489" s="17">
        <v>0</v>
      </c>
      <c r="JI489" s="17">
        <v>0</v>
      </c>
      <c r="JJ489" s="17">
        <v>0</v>
      </c>
      <c r="JK489" s="17">
        <v>0</v>
      </c>
      <c r="JL489" s="17">
        <v>0</v>
      </c>
      <c r="JM489" s="17">
        <v>0</v>
      </c>
      <c r="JN489" s="17">
        <v>0</v>
      </c>
      <c r="JO489" s="17">
        <v>0</v>
      </c>
      <c r="JP489" s="17">
        <v>0</v>
      </c>
      <c r="JQ489" s="17">
        <v>0</v>
      </c>
      <c r="JR489" s="17">
        <v>0</v>
      </c>
      <c r="JS489" s="17">
        <v>0</v>
      </c>
      <c r="JT489" s="17">
        <v>0</v>
      </c>
      <c r="JU489" s="17">
        <v>0</v>
      </c>
      <c r="JV489" s="17">
        <v>0</v>
      </c>
      <c r="JW489" s="17">
        <v>0</v>
      </c>
      <c r="JX489" s="17">
        <v>0</v>
      </c>
      <c r="JY489" s="17">
        <v>0</v>
      </c>
    </row>
    <row r="490" spans="1:285" x14ac:dyDescent="0.15">
      <c r="A490" s="17" t="s">
        <v>212</v>
      </c>
      <c r="B490" s="17" t="s">
        <v>213</v>
      </c>
      <c r="C490" s="17">
        <v>0</v>
      </c>
      <c r="D490" s="17">
        <v>0</v>
      </c>
      <c r="E490" s="17">
        <v>0</v>
      </c>
      <c r="F490" s="17">
        <v>0</v>
      </c>
      <c r="G490" s="17">
        <v>0</v>
      </c>
      <c r="H490" s="17">
        <v>0</v>
      </c>
      <c r="I490" s="17">
        <v>68.510000000000005</v>
      </c>
      <c r="J490" s="17">
        <v>68.510000000000005</v>
      </c>
      <c r="K490" s="17">
        <v>68.510000000000005</v>
      </c>
      <c r="L490" s="17">
        <v>68.510000000000005</v>
      </c>
      <c r="M490" s="17">
        <v>68.510000000000005</v>
      </c>
      <c r="N490" s="17">
        <v>67.63</v>
      </c>
      <c r="O490" s="17">
        <v>68</v>
      </c>
      <c r="P490" s="17">
        <v>67.62</v>
      </c>
      <c r="Q490" s="17">
        <v>66.599999999999994</v>
      </c>
      <c r="R490" s="17">
        <v>66.66</v>
      </c>
      <c r="S490" s="17">
        <v>67.45</v>
      </c>
      <c r="T490" s="17">
        <v>67.459999999999994</v>
      </c>
      <c r="U490" s="17">
        <v>67.3</v>
      </c>
      <c r="V490" s="17">
        <v>67.19</v>
      </c>
      <c r="W490" s="17">
        <v>67.3</v>
      </c>
      <c r="X490" s="17">
        <v>67.430000000000007</v>
      </c>
      <c r="Y490" s="17">
        <v>67.81</v>
      </c>
      <c r="Z490" s="17">
        <v>68.8</v>
      </c>
      <c r="AA490" s="17">
        <v>69.400000000000006</v>
      </c>
      <c r="AB490" s="17">
        <v>0</v>
      </c>
      <c r="AC490" s="17">
        <v>0</v>
      </c>
      <c r="AD490" s="17">
        <v>0</v>
      </c>
      <c r="AE490" s="17">
        <v>0</v>
      </c>
      <c r="AF490" s="17">
        <v>0</v>
      </c>
      <c r="AG490" s="17">
        <v>0</v>
      </c>
      <c r="AH490" s="17">
        <v>0</v>
      </c>
      <c r="AI490" s="17">
        <v>0</v>
      </c>
      <c r="AJ490" s="17">
        <v>0</v>
      </c>
      <c r="AK490" s="17">
        <v>0</v>
      </c>
      <c r="AL490" s="17">
        <v>0</v>
      </c>
      <c r="AM490" s="17">
        <v>0</v>
      </c>
      <c r="AN490" s="17">
        <v>0</v>
      </c>
      <c r="AO490" s="17">
        <v>0</v>
      </c>
      <c r="AP490" s="17">
        <v>0</v>
      </c>
      <c r="AQ490" s="17">
        <v>0</v>
      </c>
      <c r="AR490" s="17">
        <v>0</v>
      </c>
      <c r="AS490" s="17">
        <v>0</v>
      </c>
      <c r="AT490" s="17">
        <v>0</v>
      </c>
      <c r="AU490" s="17">
        <v>0</v>
      </c>
      <c r="AV490" s="17">
        <v>0</v>
      </c>
      <c r="AW490" s="17">
        <v>0</v>
      </c>
      <c r="AX490" s="17">
        <v>0</v>
      </c>
      <c r="AY490" s="17">
        <v>0</v>
      </c>
      <c r="AZ490" s="17">
        <v>0</v>
      </c>
      <c r="BA490" s="17">
        <v>0</v>
      </c>
      <c r="BB490" s="17">
        <v>0</v>
      </c>
      <c r="BC490" s="17">
        <v>0</v>
      </c>
      <c r="BD490" s="17">
        <v>0</v>
      </c>
      <c r="BE490" s="17">
        <v>0</v>
      </c>
      <c r="BF490" s="17">
        <v>0</v>
      </c>
      <c r="BG490" s="17">
        <v>0</v>
      </c>
      <c r="BH490" s="17">
        <v>0</v>
      </c>
      <c r="BI490" s="17">
        <v>0</v>
      </c>
      <c r="BJ490" s="17">
        <v>0</v>
      </c>
      <c r="BK490" s="17">
        <v>0</v>
      </c>
      <c r="BL490" s="17">
        <v>0</v>
      </c>
      <c r="BM490" s="17">
        <v>0</v>
      </c>
      <c r="BN490" s="17">
        <v>0</v>
      </c>
      <c r="BO490" s="17">
        <v>0</v>
      </c>
      <c r="BP490" s="17">
        <v>0</v>
      </c>
      <c r="BQ490" s="17">
        <v>0</v>
      </c>
      <c r="BR490" s="17">
        <v>0</v>
      </c>
      <c r="BS490" s="17">
        <v>0</v>
      </c>
      <c r="BT490" s="17">
        <v>0</v>
      </c>
      <c r="BU490" s="17">
        <v>0</v>
      </c>
      <c r="BV490" s="17">
        <v>0</v>
      </c>
      <c r="BW490" s="17">
        <v>0</v>
      </c>
      <c r="BX490" s="17">
        <v>0</v>
      </c>
      <c r="BY490" s="17">
        <v>0</v>
      </c>
      <c r="BZ490" s="17">
        <v>0</v>
      </c>
      <c r="CA490" s="17">
        <v>0</v>
      </c>
      <c r="CB490" s="17">
        <v>0</v>
      </c>
      <c r="CC490" s="17">
        <v>0</v>
      </c>
      <c r="CD490" s="17">
        <v>0</v>
      </c>
      <c r="CE490" s="17">
        <v>0</v>
      </c>
      <c r="CF490" s="17">
        <v>0</v>
      </c>
      <c r="CG490" s="17">
        <v>0</v>
      </c>
      <c r="CH490" s="17">
        <v>0</v>
      </c>
      <c r="CI490" s="17">
        <v>0</v>
      </c>
      <c r="CJ490" s="17">
        <v>0</v>
      </c>
      <c r="CK490" s="17">
        <v>0</v>
      </c>
      <c r="CL490" s="17">
        <v>0</v>
      </c>
      <c r="CM490" s="17">
        <v>0</v>
      </c>
      <c r="CN490" s="17">
        <v>0</v>
      </c>
      <c r="CO490" s="17">
        <v>0</v>
      </c>
      <c r="CP490" s="17">
        <v>0</v>
      </c>
      <c r="CQ490" s="17">
        <v>0</v>
      </c>
      <c r="CR490" s="17">
        <v>0</v>
      </c>
      <c r="CS490" s="17">
        <v>0</v>
      </c>
      <c r="CT490" s="17">
        <v>0</v>
      </c>
      <c r="CU490" s="17">
        <v>0</v>
      </c>
      <c r="CV490" s="17">
        <v>0</v>
      </c>
      <c r="CW490" s="17">
        <v>0</v>
      </c>
      <c r="CX490" s="17">
        <v>0</v>
      </c>
      <c r="CY490" s="17">
        <v>0</v>
      </c>
      <c r="CZ490" s="17">
        <v>0</v>
      </c>
      <c r="DA490" s="17">
        <v>0</v>
      </c>
      <c r="DB490" s="17">
        <v>0</v>
      </c>
      <c r="DC490" s="17">
        <v>0</v>
      </c>
      <c r="DD490" s="17">
        <v>0</v>
      </c>
      <c r="DE490" s="17">
        <v>0</v>
      </c>
      <c r="DF490" s="17">
        <v>0</v>
      </c>
      <c r="DG490" s="17">
        <v>0</v>
      </c>
      <c r="DH490" s="17">
        <v>0</v>
      </c>
      <c r="DI490" s="17">
        <v>0</v>
      </c>
      <c r="DJ490" s="17">
        <v>0</v>
      </c>
      <c r="DK490" s="17">
        <v>0</v>
      </c>
      <c r="DL490" s="17">
        <v>0</v>
      </c>
      <c r="DM490" s="17">
        <v>0</v>
      </c>
      <c r="DN490" s="17">
        <v>0</v>
      </c>
      <c r="DO490" s="17">
        <v>0</v>
      </c>
      <c r="DP490" s="17">
        <v>0</v>
      </c>
      <c r="DQ490" s="17">
        <v>0</v>
      </c>
      <c r="DR490" s="17">
        <v>0</v>
      </c>
      <c r="DS490" s="17">
        <v>0</v>
      </c>
      <c r="DT490" s="17">
        <v>0</v>
      </c>
      <c r="DU490" s="17">
        <v>0</v>
      </c>
      <c r="DV490" s="17">
        <v>0</v>
      </c>
      <c r="DW490" s="17">
        <v>0</v>
      </c>
      <c r="DX490" s="17">
        <v>0</v>
      </c>
      <c r="DY490" s="17">
        <v>0</v>
      </c>
      <c r="DZ490" s="17">
        <v>0</v>
      </c>
      <c r="EA490" s="17">
        <v>0</v>
      </c>
      <c r="EB490" s="17">
        <v>0</v>
      </c>
      <c r="EC490" s="17">
        <v>0</v>
      </c>
      <c r="ED490" s="17">
        <v>0</v>
      </c>
      <c r="EE490" s="17">
        <v>0</v>
      </c>
      <c r="EF490" s="17">
        <v>0</v>
      </c>
      <c r="EG490" s="17">
        <v>0</v>
      </c>
      <c r="EH490" s="17">
        <v>0</v>
      </c>
      <c r="EI490" s="17">
        <v>0</v>
      </c>
      <c r="EJ490" s="17">
        <v>0</v>
      </c>
      <c r="EK490" s="17">
        <v>0</v>
      </c>
      <c r="EL490" s="17">
        <v>0</v>
      </c>
      <c r="EM490" s="17">
        <v>0</v>
      </c>
      <c r="EN490" s="17">
        <v>0</v>
      </c>
      <c r="EO490" s="17">
        <v>0</v>
      </c>
      <c r="EP490" s="17">
        <v>0</v>
      </c>
      <c r="EQ490" s="17">
        <v>0</v>
      </c>
      <c r="ER490" s="17">
        <v>0</v>
      </c>
      <c r="ES490" s="17">
        <v>0</v>
      </c>
      <c r="ET490" s="17">
        <v>0</v>
      </c>
      <c r="EU490" s="17">
        <v>0</v>
      </c>
      <c r="EV490" s="17">
        <v>0</v>
      </c>
      <c r="EW490" s="17">
        <v>0</v>
      </c>
      <c r="EX490" s="17">
        <v>0</v>
      </c>
      <c r="EY490" s="17">
        <v>0</v>
      </c>
      <c r="EZ490" s="17">
        <v>0</v>
      </c>
      <c r="FA490" s="17">
        <v>0</v>
      </c>
      <c r="FB490" s="17">
        <v>0</v>
      </c>
      <c r="FC490" s="17">
        <v>0</v>
      </c>
      <c r="FD490" s="17">
        <v>0</v>
      </c>
      <c r="FE490" s="17">
        <v>0</v>
      </c>
      <c r="FF490" s="17">
        <v>0</v>
      </c>
      <c r="FG490" s="17">
        <v>0</v>
      </c>
      <c r="FH490" s="17">
        <v>0</v>
      </c>
      <c r="FI490" s="17">
        <v>0</v>
      </c>
      <c r="FJ490" s="17">
        <v>0</v>
      </c>
      <c r="FK490" s="17">
        <v>0</v>
      </c>
      <c r="FL490" s="17">
        <v>0</v>
      </c>
      <c r="FM490" s="17">
        <v>0</v>
      </c>
      <c r="FN490" s="17">
        <v>0</v>
      </c>
      <c r="FO490" s="17">
        <v>0</v>
      </c>
      <c r="FP490" s="17">
        <v>0</v>
      </c>
      <c r="FQ490" s="17">
        <v>0</v>
      </c>
      <c r="FR490" s="17">
        <v>0</v>
      </c>
      <c r="FS490" s="17">
        <v>0</v>
      </c>
      <c r="FT490" s="17">
        <v>0</v>
      </c>
      <c r="FU490" s="17">
        <v>0</v>
      </c>
      <c r="FV490" s="17">
        <v>0</v>
      </c>
      <c r="FW490" s="17">
        <v>0</v>
      </c>
      <c r="FX490" s="17">
        <v>0</v>
      </c>
      <c r="FY490" s="17">
        <v>0</v>
      </c>
      <c r="FZ490" s="17">
        <v>0</v>
      </c>
      <c r="GA490" s="17">
        <v>0</v>
      </c>
      <c r="GB490" s="17">
        <v>0</v>
      </c>
      <c r="GC490" s="17">
        <v>0</v>
      </c>
      <c r="GD490" s="17">
        <v>0</v>
      </c>
      <c r="GE490" s="17">
        <v>0</v>
      </c>
      <c r="GF490" s="17">
        <v>0</v>
      </c>
      <c r="GG490" s="17">
        <v>0</v>
      </c>
      <c r="GH490" s="17">
        <v>0</v>
      </c>
      <c r="GI490" s="17">
        <v>0</v>
      </c>
      <c r="GJ490" s="17">
        <v>0</v>
      </c>
      <c r="GK490" s="17">
        <v>0</v>
      </c>
      <c r="GL490" s="17">
        <v>0</v>
      </c>
      <c r="GM490" s="17">
        <v>0</v>
      </c>
      <c r="GN490" s="17">
        <v>0</v>
      </c>
      <c r="GO490" s="17">
        <v>0</v>
      </c>
      <c r="GP490" s="17">
        <v>0</v>
      </c>
      <c r="GQ490" s="17">
        <v>0</v>
      </c>
      <c r="GR490" s="17">
        <v>0</v>
      </c>
      <c r="GS490" s="17">
        <v>0</v>
      </c>
      <c r="GT490" s="17">
        <v>0</v>
      </c>
      <c r="GU490" s="17">
        <v>0</v>
      </c>
      <c r="GV490" s="17">
        <v>0</v>
      </c>
      <c r="GW490" s="17">
        <v>0</v>
      </c>
      <c r="GX490" s="17">
        <v>0</v>
      </c>
      <c r="GY490" s="17">
        <v>0</v>
      </c>
      <c r="GZ490" s="17">
        <v>0</v>
      </c>
      <c r="HA490" s="17">
        <v>0</v>
      </c>
      <c r="HB490" s="17">
        <v>0</v>
      </c>
      <c r="HC490" s="17">
        <v>0</v>
      </c>
      <c r="HD490" s="17">
        <v>0</v>
      </c>
      <c r="HE490" s="17">
        <v>0</v>
      </c>
      <c r="HF490" s="17">
        <v>0</v>
      </c>
      <c r="HG490" s="17">
        <v>0</v>
      </c>
      <c r="HH490" s="17">
        <v>0</v>
      </c>
      <c r="HI490" s="17">
        <v>0</v>
      </c>
      <c r="HJ490" s="17">
        <v>0</v>
      </c>
      <c r="HK490" s="17">
        <v>0</v>
      </c>
      <c r="HL490" s="17">
        <v>0</v>
      </c>
      <c r="HM490" s="17">
        <v>0</v>
      </c>
      <c r="HN490" s="17">
        <v>0</v>
      </c>
      <c r="HO490" s="17">
        <v>0</v>
      </c>
      <c r="HP490" s="17">
        <v>0</v>
      </c>
      <c r="HQ490" s="17">
        <v>0</v>
      </c>
      <c r="HR490" s="17">
        <v>0</v>
      </c>
      <c r="HS490" s="17">
        <v>0</v>
      </c>
      <c r="HT490" s="17">
        <v>0</v>
      </c>
      <c r="HU490" s="17">
        <v>0</v>
      </c>
      <c r="HV490" s="17">
        <v>0</v>
      </c>
      <c r="HW490" s="17">
        <v>0</v>
      </c>
      <c r="HX490" s="17">
        <v>0</v>
      </c>
      <c r="HY490" s="17">
        <v>0</v>
      </c>
      <c r="HZ490" s="17">
        <v>0</v>
      </c>
      <c r="IA490" s="17">
        <v>0</v>
      </c>
      <c r="IB490" s="17">
        <v>0</v>
      </c>
      <c r="IC490" s="17">
        <v>0</v>
      </c>
      <c r="ID490" s="17">
        <v>0</v>
      </c>
      <c r="IE490" s="17">
        <v>0</v>
      </c>
      <c r="IF490" s="17">
        <v>0</v>
      </c>
      <c r="IG490" s="17">
        <v>0</v>
      </c>
      <c r="IH490" s="17">
        <v>0</v>
      </c>
      <c r="II490" s="17">
        <v>0</v>
      </c>
      <c r="IJ490" s="17">
        <v>0</v>
      </c>
      <c r="IK490" s="17">
        <v>0</v>
      </c>
      <c r="IL490" s="17">
        <v>0</v>
      </c>
      <c r="IM490" s="17">
        <v>0</v>
      </c>
      <c r="IN490" s="17">
        <v>0</v>
      </c>
      <c r="IO490" s="17">
        <v>0</v>
      </c>
      <c r="IP490" s="17">
        <v>0</v>
      </c>
      <c r="IQ490" s="17">
        <v>0</v>
      </c>
      <c r="IR490" s="17">
        <v>0</v>
      </c>
      <c r="IS490" s="17">
        <v>0</v>
      </c>
      <c r="IT490" s="17">
        <v>0</v>
      </c>
      <c r="IU490" s="17">
        <v>0</v>
      </c>
      <c r="IV490" s="17">
        <v>0</v>
      </c>
      <c r="IW490" s="17">
        <v>0</v>
      </c>
      <c r="IX490" s="17">
        <v>0</v>
      </c>
      <c r="IY490" s="17">
        <v>0</v>
      </c>
      <c r="IZ490" s="17">
        <v>0</v>
      </c>
      <c r="JA490" s="17">
        <v>0</v>
      </c>
      <c r="JB490" s="17">
        <v>0</v>
      </c>
      <c r="JC490" s="17">
        <v>0</v>
      </c>
      <c r="JD490" s="17">
        <v>0</v>
      </c>
      <c r="JE490" s="17">
        <v>0</v>
      </c>
      <c r="JF490" s="17">
        <v>0</v>
      </c>
      <c r="JG490" s="17">
        <v>0</v>
      </c>
      <c r="JH490" s="17">
        <v>0</v>
      </c>
      <c r="JI490" s="17">
        <v>0</v>
      </c>
      <c r="JJ490" s="17">
        <v>0</v>
      </c>
      <c r="JK490" s="17">
        <v>0</v>
      </c>
      <c r="JL490" s="17">
        <v>0</v>
      </c>
      <c r="JM490" s="17">
        <v>0</v>
      </c>
      <c r="JN490" s="17">
        <v>0</v>
      </c>
      <c r="JO490" s="17">
        <v>0</v>
      </c>
      <c r="JP490" s="17">
        <v>0</v>
      </c>
      <c r="JQ490" s="17">
        <v>0</v>
      </c>
      <c r="JR490" s="17">
        <v>0</v>
      </c>
      <c r="JS490" s="17">
        <v>0</v>
      </c>
      <c r="JT490" s="17">
        <v>0</v>
      </c>
      <c r="JU490" s="17">
        <v>0</v>
      </c>
      <c r="JV490" s="17">
        <v>0</v>
      </c>
      <c r="JW490" s="17">
        <v>0</v>
      </c>
      <c r="JX490" s="17">
        <v>0</v>
      </c>
      <c r="JY490" s="17">
        <v>0</v>
      </c>
    </row>
    <row r="491" spans="1:285" x14ac:dyDescent="0.15">
      <c r="A491" s="17" t="s">
        <v>856</v>
      </c>
      <c r="B491" s="17" t="s">
        <v>857</v>
      </c>
      <c r="C491" s="17">
        <v>0</v>
      </c>
      <c r="D491" s="17">
        <v>8.8800000000000008</v>
      </c>
      <c r="E491" s="17">
        <v>8.8800000000000008</v>
      </c>
      <c r="F491" s="17">
        <v>8.8800000000000008</v>
      </c>
      <c r="G491" s="17">
        <v>8.8800000000000008</v>
      </c>
      <c r="H491" s="17">
        <v>8.8800000000000008</v>
      </c>
      <c r="I491" s="17">
        <v>8.9499999999999993</v>
      </c>
      <c r="J491" s="17">
        <v>8.9499999999999993</v>
      </c>
      <c r="K491" s="17">
        <v>8.9499999999999993</v>
      </c>
      <c r="L491" s="17">
        <v>8.9499999999999993</v>
      </c>
      <c r="M491" s="17">
        <v>8.9499999999999993</v>
      </c>
      <c r="N491" s="17">
        <v>8.9700000000000006</v>
      </c>
      <c r="O491" s="17">
        <v>8.98</v>
      </c>
      <c r="P491" s="17">
        <v>8.9700000000000006</v>
      </c>
      <c r="Q491" s="17">
        <v>8.98</v>
      </c>
      <c r="R491" s="17">
        <v>8.98</v>
      </c>
      <c r="S491" s="17">
        <v>9</v>
      </c>
      <c r="T491" s="17">
        <v>9.02</v>
      </c>
      <c r="U491" s="17">
        <v>9.02</v>
      </c>
      <c r="V491" s="17">
        <v>9.01</v>
      </c>
      <c r="W491" s="17">
        <v>9.02</v>
      </c>
      <c r="X491" s="17">
        <v>9.02</v>
      </c>
      <c r="Y491" s="17">
        <v>9.0399999999999991</v>
      </c>
      <c r="Z491" s="17">
        <v>9.0399999999999991</v>
      </c>
      <c r="AA491" s="17">
        <v>9.0299999999999994</v>
      </c>
      <c r="AB491" s="17">
        <v>0</v>
      </c>
      <c r="AC491" s="17">
        <v>0</v>
      </c>
      <c r="AD491" s="17">
        <v>0</v>
      </c>
      <c r="AE491" s="17">
        <v>0</v>
      </c>
      <c r="AF491" s="17">
        <v>0</v>
      </c>
      <c r="AG491" s="17">
        <v>0</v>
      </c>
      <c r="AH491" s="17">
        <v>0</v>
      </c>
      <c r="AI491" s="17">
        <v>0</v>
      </c>
      <c r="AJ491" s="17">
        <v>0</v>
      </c>
      <c r="AK491" s="17">
        <v>0</v>
      </c>
      <c r="AL491" s="17">
        <v>0</v>
      </c>
      <c r="AM491" s="17">
        <v>0</v>
      </c>
      <c r="AN491" s="17">
        <v>0</v>
      </c>
      <c r="AO491" s="17">
        <v>0</v>
      </c>
      <c r="AP491" s="17">
        <v>0</v>
      </c>
      <c r="AQ491" s="17">
        <v>0</v>
      </c>
      <c r="AR491" s="17">
        <v>0</v>
      </c>
      <c r="AS491" s="17">
        <v>0</v>
      </c>
      <c r="AT491" s="17">
        <v>0</v>
      </c>
      <c r="AU491" s="17">
        <v>0</v>
      </c>
      <c r="AV491" s="17">
        <v>0</v>
      </c>
      <c r="AW491" s="17">
        <v>0</v>
      </c>
      <c r="AX491" s="17">
        <v>0</v>
      </c>
      <c r="AY491" s="17">
        <v>0</v>
      </c>
      <c r="AZ491" s="17">
        <v>0</v>
      </c>
      <c r="BA491" s="17">
        <v>0</v>
      </c>
      <c r="BB491" s="17">
        <v>0</v>
      </c>
      <c r="BC491" s="17">
        <v>0</v>
      </c>
      <c r="BD491" s="17">
        <v>0</v>
      </c>
      <c r="BE491" s="17">
        <v>0</v>
      </c>
      <c r="BF491" s="17">
        <v>0</v>
      </c>
      <c r="BG491" s="17">
        <v>0</v>
      </c>
      <c r="BH491" s="17">
        <v>0</v>
      </c>
      <c r="BI491" s="17">
        <v>0</v>
      </c>
      <c r="BJ491" s="17">
        <v>0</v>
      </c>
      <c r="BK491" s="17">
        <v>0</v>
      </c>
      <c r="BL491" s="17">
        <v>0</v>
      </c>
      <c r="BM491" s="17">
        <v>0</v>
      </c>
      <c r="BN491" s="17">
        <v>0</v>
      </c>
      <c r="BO491" s="17">
        <v>0</v>
      </c>
      <c r="BP491" s="17">
        <v>0</v>
      </c>
      <c r="BQ491" s="17">
        <v>0</v>
      </c>
      <c r="BR491" s="17">
        <v>0</v>
      </c>
      <c r="BS491" s="17">
        <v>0</v>
      </c>
      <c r="BT491" s="17">
        <v>0</v>
      </c>
      <c r="BU491" s="17">
        <v>0</v>
      </c>
      <c r="BV491" s="17">
        <v>0</v>
      </c>
      <c r="BW491" s="17">
        <v>0</v>
      </c>
      <c r="BX491" s="17">
        <v>0</v>
      </c>
      <c r="BY491" s="17">
        <v>0</v>
      </c>
      <c r="BZ491" s="17">
        <v>0</v>
      </c>
      <c r="CA491" s="17">
        <v>0</v>
      </c>
      <c r="CB491" s="17">
        <v>0</v>
      </c>
      <c r="CC491" s="17">
        <v>0</v>
      </c>
      <c r="CD491" s="17">
        <v>0</v>
      </c>
      <c r="CE491" s="17">
        <v>0</v>
      </c>
      <c r="CF491" s="17">
        <v>0</v>
      </c>
      <c r="CG491" s="17">
        <v>0</v>
      </c>
      <c r="CH491" s="17">
        <v>0</v>
      </c>
      <c r="CI491" s="17">
        <v>0</v>
      </c>
      <c r="CJ491" s="17">
        <v>0</v>
      </c>
      <c r="CK491" s="17">
        <v>0</v>
      </c>
      <c r="CL491" s="17">
        <v>0</v>
      </c>
      <c r="CM491" s="17">
        <v>0</v>
      </c>
      <c r="CN491" s="17">
        <v>0</v>
      </c>
      <c r="CO491" s="17">
        <v>0</v>
      </c>
      <c r="CP491" s="17">
        <v>0</v>
      </c>
      <c r="CQ491" s="17">
        <v>0</v>
      </c>
      <c r="CR491" s="17">
        <v>0</v>
      </c>
      <c r="CS491" s="17">
        <v>0</v>
      </c>
      <c r="CT491" s="17">
        <v>0</v>
      </c>
      <c r="CU491" s="17">
        <v>0</v>
      </c>
      <c r="CV491" s="17">
        <v>0</v>
      </c>
      <c r="CW491" s="17">
        <v>0</v>
      </c>
      <c r="CX491" s="17">
        <v>0</v>
      </c>
      <c r="CY491" s="17">
        <v>0</v>
      </c>
      <c r="CZ491" s="17">
        <v>0</v>
      </c>
      <c r="DA491" s="17">
        <v>0</v>
      </c>
      <c r="DB491" s="17">
        <v>0</v>
      </c>
      <c r="DC491" s="17">
        <v>0</v>
      </c>
      <c r="DD491" s="17">
        <v>0</v>
      </c>
      <c r="DE491" s="17">
        <v>0</v>
      </c>
      <c r="DF491" s="17">
        <v>0</v>
      </c>
      <c r="DG491" s="17">
        <v>0</v>
      </c>
      <c r="DH491" s="17">
        <v>0</v>
      </c>
      <c r="DI491" s="17">
        <v>0</v>
      </c>
      <c r="DJ491" s="17">
        <v>0</v>
      </c>
      <c r="DK491" s="17">
        <v>0</v>
      </c>
      <c r="DL491" s="17">
        <v>0</v>
      </c>
      <c r="DM491" s="17">
        <v>0</v>
      </c>
      <c r="DN491" s="17">
        <v>0</v>
      </c>
      <c r="DO491" s="17">
        <v>0</v>
      </c>
      <c r="DP491" s="17">
        <v>0</v>
      </c>
      <c r="DQ491" s="17">
        <v>0</v>
      </c>
      <c r="DR491" s="17">
        <v>0</v>
      </c>
      <c r="DS491" s="17">
        <v>0</v>
      </c>
      <c r="DT491" s="17">
        <v>0</v>
      </c>
      <c r="DU491" s="17">
        <v>0</v>
      </c>
      <c r="DV491" s="17">
        <v>0</v>
      </c>
      <c r="DW491" s="17">
        <v>0</v>
      </c>
      <c r="DX491" s="17">
        <v>0</v>
      </c>
      <c r="DY491" s="17">
        <v>0</v>
      </c>
      <c r="DZ491" s="17">
        <v>0</v>
      </c>
      <c r="EA491" s="17">
        <v>0</v>
      </c>
      <c r="EB491" s="17">
        <v>0</v>
      </c>
      <c r="EC491" s="17">
        <v>0</v>
      </c>
      <c r="ED491" s="17">
        <v>0</v>
      </c>
      <c r="EE491" s="17">
        <v>0</v>
      </c>
      <c r="EF491" s="17">
        <v>0</v>
      </c>
      <c r="EG491" s="17">
        <v>0</v>
      </c>
      <c r="EH491" s="17">
        <v>0</v>
      </c>
      <c r="EI491" s="17">
        <v>0</v>
      </c>
      <c r="EJ491" s="17">
        <v>0</v>
      </c>
      <c r="EK491" s="17">
        <v>0</v>
      </c>
      <c r="EL491" s="17">
        <v>0</v>
      </c>
      <c r="EM491" s="17">
        <v>0</v>
      </c>
      <c r="EN491" s="17">
        <v>0</v>
      </c>
      <c r="EO491" s="17">
        <v>0</v>
      </c>
      <c r="EP491" s="17">
        <v>0</v>
      </c>
      <c r="EQ491" s="17">
        <v>0</v>
      </c>
      <c r="ER491" s="17">
        <v>0</v>
      </c>
      <c r="ES491" s="17">
        <v>0</v>
      </c>
      <c r="ET491" s="17">
        <v>0</v>
      </c>
      <c r="EU491" s="17">
        <v>0</v>
      </c>
      <c r="EV491" s="17">
        <v>0</v>
      </c>
      <c r="EW491" s="17">
        <v>0</v>
      </c>
      <c r="EX491" s="17">
        <v>0</v>
      </c>
      <c r="EY491" s="17">
        <v>0</v>
      </c>
      <c r="EZ491" s="17">
        <v>0</v>
      </c>
      <c r="FA491" s="17">
        <v>0</v>
      </c>
      <c r="FB491" s="17">
        <v>0</v>
      </c>
      <c r="FC491" s="17">
        <v>0</v>
      </c>
      <c r="FD491" s="17">
        <v>0</v>
      </c>
      <c r="FE491" s="17">
        <v>0</v>
      </c>
      <c r="FF491" s="17">
        <v>0</v>
      </c>
      <c r="FG491" s="17">
        <v>0</v>
      </c>
      <c r="FH491" s="17">
        <v>0</v>
      </c>
      <c r="FI491" s="17">
        <v>0</v>
      </c>
      <c r="FJ491" s="17">
        <v>0</v>
      </c>
      <c r="FK491" s="17">
        <v>0</v>
      </c>
      <c r="FL491" s="17">
        <v>0</v>
      </c>
      <c r="FM491" s="17">
        <v>0</v>
      </c>
      <c r="FN491" s="17">
        <v>0</v>
      </c>
      <c r="FO491" s="17">
        <v>0</v>
      </c>
      <c r="FP491" s="17">
        <v>0</v>
      </c>
      <c r="FQ491" s="17">
        <v>0</v>
      </c>
      <c r="FR491" s="17">
        <v>0</v>
      </c>
      <c r="FS491" s="17">
        <v>0</v>
      </c>
      <c r="FT491" s="17">
        <v>0</v>
      </c>
      <c r="FU491" s="17">
        <v>0</v>
      </c>
      <c r="FV491" s="17">
        <v>0</v>
      </c>
      <c r="FW491" s="17">
        <v>0</v>
      </c>
      <c r="FX491" s="17">
        <v>0</v>
      </c>
      <c r="FY491" s="17">
        <v>0</v>
      </c>
      <c r="FZ491" s="17">
        <v>0</v>
      </c>
      <c r="GA491" s="17">
        <v>0</v>
      </c>
      <c r="GB491" s="17">
        <v>0</v>
      </c>
      <c r="GC491" s="17">
        <v>0</v>
      </c>
      <c r="GD491" s="17">
        <v>0</v>
      </c>
      <c r="GE491" s="17">
        <v>0</v>
      </c>
      <c r="GF491" s="17">
        <v>0</v>
      </c>
      <c r="GG491" s="17">
        <v>0</v>
      </c>
      <c r="GH491" s="17">
        <v>0</v>
      </c>
      <c r="GI491" s="17">
        <v>0</v>
      </c>
      <c r="GJ491" s="17">
        <v>0</v>
      </c>
      <c r="GK491" s="17">
        <v>0</v>
      </c>
      <c r="GL491" s="17">
        <v>0</v>
      </c>
      <c r="GM491" s="17">
        <v>0</v>
      </c>
      <c r="GN491" s="17">
        <v>0</v>
      </c>
      <c r="GO491" s="17">
        <v>0</v>
      </c>
      <c r="GP491" s="17">
        <v>0</v>
      </c>
      <c r="GQ491" s="17">
        <v>0</v>
      </c>
      <c r="GR491" s="17">
        <v>0</v>
      </c>
      <c r="GS491" s="17">
        <v>0</v>
      </c>
      <c r="GT491" s="17">
        <v>0</v>
      </c>
      <c r="GU491" s="17">
        <v>0</v>
      </c>
      <c r="GV491" s="17">
        <v>0</v>
      </c>
      <c r="GW491" s="17">
        <v>0</v>
      </c>
      <c r="GX491" s="17">
        <v>0</v>
      </c>
      <c r="GY491" s="17">
        <v>0</v>
      </c>
      <c r="GZ491" s="17">
        <v>0</v>
      </c>
      <c r="HA491" s="17">
        <v>0</v>
      </c>
      <c r="HB491" s="17">
        <v>0</v>
      </c>
      <c r="HC491" s="17">
        <v>0</v>
      </c>
      <c r="HD491" s="17">
        <v>0</v>
      </c>
      <c r="HE491" s="17">
        <v>0</v>
      </c>
      <c r="HF491" s="17">
        <v>0</v>
      </c>
      <c r="HG491" s="17">
        <v>0</v>
      </c>
      <c r="HH491" s="17">
        <v>0</v>
      </c>
      <c r="HI491" s="17">
        <v>0</v>
      </c>
      <c r="HJ491" s="17">
        <v>0</v>
      </c>
      <c r="HK491" s="17">
        <v>0</v>
      </c>
      <c r="HL491" s="17">
        <v>0</v>
      </c>
      <c r="HM491" s="17">
        <v>0</v>
      </c>
      <c r="HN491" s="17">
        <v>0</v>
      </c>
      <c r="HO491" s="17">
        <v>0</v>
      </c>
      <c r="HP491" s="17">
        <v>0</v>
      </c>
      <c r="HQ491" s="17">
        <v>0</v>
      </c>
      <c r="HR491" s="17">
        <v>0</v>
      </c>
      <c r="HS491" s="17">
        <v>0</v>
      </c>
      <c r="HT491" s="17">
        <v>0</v>
      </c>
      <c r="HU491" s="17">
        <v>0</v>
      </c>
      <c r="HV491" s="17">
        <v>0</v>
      </c>
      <c r="HW491" s="17">
        <v>0</v>
      </c>
      <c r="HX491" s="17">
        <v>0</v>
      </c>
      <c r="HY491" s="17">
        <v>0</v>
      </c>
      <c r="HZ491" s="17">
        <v>0</v>
      </c>
      <c r="IA491" s="17">
        <v>0</v>
      </c>
      <c r="IB491" s="17">
        <v>0</v>
      </c>
      <c r="IC491" s="17">
        <v>0</v>
      </c>
      <c r="ID491" s="17">
        <v>0</v>
      </c>
      <c r="IE491" s="17">
        <v>0</v>
      </c>
      <c r="IF491" s="17">
        <v>0</v>
      </c>
      <c r="IG491" s="17">
        <v>0</v>
      </c>
      <c r="IH491" s="17">
        <v>0</v>
      </c>
      <c r="II491" s="17">
        <v>0</v>
      </c>
      <c r="IJ491" s="17">
        <v>0</v>
      </c>
      <c r="IK491" s="17">
        <v>0</v>
      </c>
      <c r="IL491" s="17">
        <v>0</v>
      </c>
      <c r="IM491" s="17">
        <v>0</v>
      </c>
      <c r="IN491" s="17">
        <v>0</v>
      </c>
      <c r="IO491" s="17">
        <v>0</v>
      </c>
      <c r="IP491" s="17">
        <v>0</v>
      </c>
      <c r="IQ491" s="17">
        <v>0</v>
      </c>
      <c r="IR491" s="17">
        <v>0</v>
      </c>
      <c r="IS491" s="17">
        <v>0</v>
      </c>
      <c r="IT491" s="17">
        <v>0</v>
      </c>
      <c r="IU491" s="17">
        <v>0</v>
      </c>
      <c r="IV491" s="17">
        <v>0</v>
      </c>
      <c r="IW491" s="17">
        <v>0</v>
      </c>
      <c r="IX491" s="17">
        <v>0</v>
      </c>
      <c r="IY491" s="17">
        <v>0</v>
      </c>
      <c r="IZ491" s="17">
        <v>0</v>
      </c>
      <c r="JA491" s="17">
        <v>0</v>
      </c>
      <c r="JB491" s="17">
        <v>0</v>
      </c>
      <c r="JC491" s="17">
        <v>0</v>
      </c>
      <c r="JD491" s="17">
        <v>0</v>
      </c>
      <c r="JE491" s="17">
        <v>0</v>
      </c>
      <c r="JF491" s="17">
        <v>0</v>
      </c>
      <c r="JG491" s="17">
        <v>0</v>
      </c>
      <c r="JH491" s="17">
        <v>0</v>
      </c>
      <c r="JI491" s="17">
        <v>0</v>
      </c>
      <c r="JJ491" s="17">
        <v>0</v>
      </c>
      <c r="JK491" s="17">
        <v>0</v>
      </c>
      <c r="JL491" s="17">
        <v>0</v>
      </c>
      <c r="JM491" s="17">
        <v>0</v>
      </c>
      <c r="JN491" s="17">
        <v>0</v>
      </c>
      <c r="JO491" s="17">
        <v>0</v>
      </c>
      <c r="JP491" s="17">
        <v>0</v>
      </c>
      <c r="JQ491" s="17">
        <v>0</v>
      </c>
      <c r="JR491" s="17">
        <v>0</v>
      </c>
      <c r="JS491" s="17">
        <v>0</v>
      </c>
      <c r="JT491" s="17">
        <v>0</v>
      </c>
      <c r="JU491" s="17">
        <v>0</v>
      </c>
      <c r="JV491" s="17">
        <v>0</v>
      </c>
      <c r="JW491" s="17">
        <v>0</v>
      </c>
      <c r="JX491" s="17">
        <v>0</v>
      </c>
      <c r="JY491" s="17">
        <v>0</v>
      </c>
    </row>
    <row r="492" spans="1:285" x14ac:dyDescent="0.15">
      <c r="A492" s="17" t="s">
        <v>295</v>
      </c>
      <c r="B492" s="17" t="s">
        <v>296</v>
      </c>
      <c r="C492" s="17">
        <v>0</v>
      </c>
      <c r="D492" s="17">
        <v>8.61</v>
      </c>
      <c r="E492" s="17">
        <v>8.61</v>
      </c>
      <c r="F492" s="17">
        <v>8.61</v>
      </c>
      <c r="G492" s="17">
        <v>8.61</v>
      </c>
      <c r="H492" s="17">
        <v>8.61</v>
      </c>
      <c r="I492" s="17">
        <v>8.57</v>
      </c>
      <c r="J492" s="17">
        <v>8.57</v>
      </c>
      <c r="K492" s="17">
        <v>8.57</v>
      </c>
      <c r="L492" s="17">
        <v>8.57</v>
      </c>
      <c r="M492" s="17">
        <v>8.57</v>
      </c>
      <c r="N492" s="17">
        <v>8.58</v>
      </c>
      <c r="O492" s="17">
        <v>8.58</v>
      </c>
      <c r="P492" s="17">
        <v>8.56</v>
      </c>
      <c r="Q492" s="17">
        <v>8.61</v>
      </c>
      <c r="R492" s="17">
        <v>8.61</v>
      </c>
      <c r="S492" s="17">
        <v>8.6300000000000008</v>
      </c>
      <c r="T492" s="17">
        <v>8.6300000000000008</v>
      </c>
      <c r="U492" s="17">
        <v>8.65</v>
      </c>
      <c r="V492" s="17">
        <v>8.6300000000000008</v>
      </c>
      <c r="W492" s="17">
        <v>8.6300000000000008</v>
      </c>
      <c r="X492" s="17">
        <v>8.6199999999999992</v>
      </c>
      <c r="Y492" s="17">
        <v>8.64</v>
      </c>
      <c r="Z492" s="17">
        <v>8.65</v>
      </c>
      <c r="AA492" s="17">
        <v>8.66</v>
      </c>
      <c r="AB492" s="17">
        <v>0</v>
      </c>
      <c r="AC492" s="17">
        <v>0</v>
      </c>
      <c r="AD492" s="17">
        <v>0</v>
      </c>
      <c r="AE492" s="17">
        <v>0</v>
      </c>
      <c r="AF492" s="17">
        <v>0</v>
      </c>
      <c r="AG492" s="17">
        <v>0</v>
      </c>
      <c r="AH492" s="17">
        <v>0</v>
      </c>
      <c r="AI492" s="17">
        <v>0</v>
      </c>
      <c r="AJ492" s="17">
        <v>0</v>
      </c>
      <c r="AK492" s="17">
        <v>0</v>
      </c>
      <c r="AL492" s="17">
        <v>0</v>
      </c>
      <c r="AM492" s="17">
        <v>0</v>
      </c>
      <c r="AN492" s="17">
        <v>0</v>
      </c>
      <c r="AO492" s="17">
        <v>0</v>
      </c>
      <c r="AP492" s="17">
        <v>0</v>
      </c>
      <c r="AQ492" s="17">
        <v>0</v>
      </c>
      <c r="AR492" s="17">
        <v>0</v>
      </c>
      <c r="AS492" s="17">
        <v>0</v>
      </c>
      <c r="AT492" s="17">
        <v>0</v>
      </c>
      <c r="AU492" s="17">
        <v>0</v>
      </c>
      <c r="AV492" s="17">
        <v>0</v>
      </c>
      <c r="AW492" s="17">
        <v>0</v>
      </c>
      <c r="AX492" s="17">
        <v>0</v>
      </c>
      <c r="AY492" s="17">
        <v>0</v>
      </c>
      <c r="AZ492" s="17">
        <v>0</v>
      </c>
      <c r="BA492" s="17">
        <v>0</v>
      </c>
      <c r="BB492" s="17">
        <v>0</v>
      </c>
      <c r="BC492" s="17">
        <v>0</v>
      </c>
      <c r="BD492" s="17">
        <v>0</v>
      </c>
      <c r="BE492" s="17">
        <v>0</v>
      </c>
      <c r="BF492" s="17">
        <v>0</v>
      </c>
      <c r="BG492" s="17">
        <v>0</v>
      </c>
      <c r="BH492" s="17">
        <v>0</v>
      </c>
      <c r="BI492" s="17">
        <v>0</v>
      </c>
      <c r="BJ492" s="17">
        <v>0</v>
      </c>
      <c r="BK492" s="17">
        <v>0</v>
      </c>
      <c r="BL492" s="17">
        <v>0</v>
      </c>
      <c r="BM492" s="17">
        <v>0</v>
      </c>
      <c r="BN492" s="17">
        <v>0</v>
      </c>
      <c r="BO492" s="17">
        <v>0</v>
      </c>
      <c r="BP492" s="17">
        <v>0</v>
      </c>
      <c r="BQ492" s="17">
        <v>0</v>
      </c>
      <c r="BR492" s="17">
        <v>0</v>
      </c>
      <c r="BS492" s="17">
        <v>0</v>
      </c>
      <c r="BT492" s="17">
        <v>0</v>
      </c>
      <c r="BU492" s="17">
        <v>0</v>
      </c>
      <c r="BV492" s="17">
        <v>0</v>
      </c>
      <c r="BW492" s="17">
        <v>0</v>
      </c>
      <c r="BX492" s="17">
        <v>0</v>
      </c>
      <c r="BY492" s="17">
        <v>0</v>
      </c>
      <c r="BZ492" s="17">
        <v>0</v>
      </c>
      <c r="CA492" s="17">
        <v>0</v>
      </c>
      <c r="CB492" s="17">
        <v>0</v>
      </c>
      <c r="CC492" s="17">
        <v>0</v>
      </c>
      <c r="CD492" s="17">
        <v>0</v>
      </c>
      <c r="CE492" s="17">
        <v>0</v>
      </c>
      <c r="CF492" s="17">
        <v>0</v>
      </c>
      <c r="CG492" s="17">
        <v>0</v>
      </c>
      <c r="CH492" s="17">
        <v>0</v>
      </c>
      <c r="CI492" s="17">
        <v>0</v>
      </c>
      <c r="CJ492" s="17">
        <v>0</v>
      </c>
      <c r="CK492" s="17">
        <v>0</v>
      </c>
      <c r="CL492" s="17">
        <v>0</v>
      </c>
      <c r="CM492" s="17">
        <v>0</v>
      </c>
      <c r="CN492" s="17">
        <v>0</v>
      </c>
      <c r="CO492" s="17">
        <v>0</v>
      </c>
      <c r="CP492" s="17">
        <v>0</v>
      </c>
      <c r="CQ492" s="17">
        <v>0</v>
      </c>
      <c r="CR492" s="17">
        <v>0</v>
      </c>
      <c r="CS492" s="17">
        <v>0</v>
      </c>
      <c r="CT492" s="17">
        <v>0</v>
      </c>
      <c r="CU492" s="17">
        <v>0</v>
      </c>
      <c r="CV492" s="17">
        <v>0</v>
      </c>
      <c r="CW492" s="17">
        <v>0</v>
      </c>
      <c r="CX492" s="17">
        <v>0</v>
      </c>
      <c r="CY492" s="17">
        <v>0</v>
      </c>
      <c r="CZ492" s="17">
        <v>0</v>
      </c>
      <c r="DA492" s="17">
        <v>0</v>
      </c>
      <c r="DB492" s="17">
        <v>0</v>
      </c>
      <c r="DC492" s="17">
        <v>0</v>
      </c>
      <c r="DD492" s="17">
        <v>0</v>
      </c>
      <c r="DE492" s="17">
        <v>0</v>
      </c>
      <c r="DF492" s="17">
        <v>0</v>
      </c>
      <c r="DG492" s="17">
        <v>0</v>
      </c>
      <c r="DH492" s="17">
        <v>0</v>
      </c>
      <c r="DI492" s="17">
        <v>0</v>
      </c>
      <c r="DJ492" s="17">
        <v>0</v>
      </c>
      <c r="DK492" s="17">
        <v>0</v>
      </c>
      <c r="DL492" s="17">
        <v>0</v>
      </c>
      <c r="DM492" s="17">
        <v>0</v>
      </c>
      <c r="DN492" s="17">
        <v>0</v>
      </c>
      <c r="DO492" s="17">
        <v>0</v>
      </c>
      <c r="DP492" s="17">
        <v>0</v>
      </c>
      <c r="DQ492" s="17">
        <v>0</v>
      </c>
      <c r="DR492" s="17">
        <v>0</v>
      </c>
      <c r="DS492" s="17">
        <v>0</v>
      </c>
      <c r="DT492" s="17">
        <v>0</v>
      </c>
      <c r="DU492" s="17">
        <v>0</v>
      </c>
      <c r="DV492" s="17">
        <v>0</v>
      </c>
      <c r="DW492" s="17">
        <v>0</v>
      </c>
      <c r="DX492" s="17">
        <v>0</v>
      </c>
      <c r="DY492" s="17">
        <v>0</v>
      </c>
      <c r="DZ492" s="17">
        <v>0</v>
      </c>
      <c r="EA492" s="17">
        <v>0</v>
      </c>
      <c r="EB492" s="17">
        <v>0</v>
      </c>
      <c r="EC492" s="17">
        <v>0</v>
      </c>
      <c r="ED492" s="17">
        <v>0</v>
      </c>
      <c r="EE492" s="17">
        <v>0</v>
      </c>
      <c r="EF492" s="17">
        <v>0</v>
      </c>
      <c r="EG492" s="17">
        <v>0</v>
      </c>
      <c r="EH492" s="17">
        <v>0</v>
      </c>
      <c r="EI492" s="17">
        <v>0</v>
      </c>
      <c r="EJ492" s="17">
        <v>0</v>
      </c>
      <c r="EK492" s="17">
        <v>0</v>
      </c>
      <c r="EL492" s="17">
        <v>0</v>
      </c>
      <c r="EM492" s="17">
        <v>0</v>
      </c>
      <c r="EN492" s="17">
        <v>0</v>
      </c>
      <c r="EO492" s="17">
        <v>0</v>
      </c>
      <c r="EP492" s="17">
        <v>0</v>
      </c>
      <c r="EQ492" s="17">
        <v>0</v>
      </c>
      <c r="ER492" s="17">
        <v>0</v>
      </c>
      <c r="ES492" s="17">
        <v>0</v>
      </c>
      <c r="ET492" s="17">
        <v>0</v>
      </c>
      <c r="EU492" s="17">
        <v>0</v>
      </c>
      <c r="EV492" s="17">
        <v>0</v>
      </c>
      <c r="EW492" s="17">
        <v>0</v>
      </c>
      <c r="EX492" s="17">
        <v>0</v>
      </c>
      <c r="EY492" s="17">
        <v>0</v>
      </c>
      <c r="EZ492" s="17">
        <v>0</v>
      </c>
      <c r="FA492" s="17">
        <v>0</v>
      </c>
      <c r="FB492" s="17">
        <v>0</v>
      </c>
      <c r="FC492" s="17">
        <v>0</v>
      </c>
      <c r="FD492" s="17">
        <v>0</v>
      </c>
      <c r="FE492" s="17">
        <v>0</v>
      </c>
      <c r="FF492" s="17">
        <v>0</v>
      </c>
      <c r="FG492" s="17">
        <v>0</v>
      </c>
      <c r="FH492" s="17">
        <v>0</v>
      </c>
      <c r="FI492" s="17">
        <v>0</v>
      </c>
      <c r="FJ492" s="17">
        <v>0</v>
      </c>
      <c r="FK492" s="17">
        <v>0</v>
      </c>
      <c r="FL492" s="17">
        <v>0</v>
      </c>
      <c r="FM492" s="17">
        <v>0</v>
      </c>
      <c r="FN492" s="17">
        <v>0</v>
      </c>
      <c r="FO492" s="17">
        <v>0</v>
      </c>
      <c r="FP492" s="17">
        <v>0</v>
      </c>
      <c r="FQ492" s="17">
        <v>0</v>
      </c>
      <c r="FR492" s="17">
        <v>0</v>
      </c>
      <c r="FS492" s="17">
        <v>0</v>
      </c>
      <c r="FT492" s="17">
        <v>0</v>
      </c>
      <c r="FU492" s="17">
        <v>0</v>
      </c>
      <c r="FV492" s="17">
        <v>0</v>
      </c>
      <c r="FW492" s="17">
        <v>0</v>
      </c>
      <c r="FX492" s="17">
        <v>0</v>
      </c>
      <c r="FY492" s="17">
        <v>0</v>
      </c>
      <c r="FZ492" s="17">
        <v>0</v>
      </c>
      <c r="GA492" s="17">
        <v>0</v>
      </c>
      <c r="GB492" s="17">
        <v>0</v>
      </c>
      <c r="GC492" s="17">
        <v>0</v>
      </c>
      <c r="GD492" s="17">
        <v>0</v>
      </c>
      <c r="GE492" s="17">
        <v>0</v>
      </c>
      <c r="GF492" s="17">
        <v>0</v>
      </c>
      <c r="GG492" s="17">
        <v>0</v>
      </c>
      <c r="GH492" s="17">
        <v>0</v>
      </c>
      <c r="GI492" s="17">
        <v>0</v>
      </c>
      <c r="GJ492" s="17">
        <v>0</v>
      </c>
      <c r="GK492" s="17">
        <v>0</v>
      </c>
      <c r="GL492" s="17">
        <v>0</v>
      </c>
      <c r="GM492" s="17">
        <v>0</v>
      </c>
      <c r="GN492" s="17">
        <v>0</v>
      </c>
      <c r="GO492" s="17">
        <v>0</v>
      </c>
      <c r="GP492" s="17">
        <v>0</v>
      </c>
      <c r="GQ492" s="17">
        <v>0</v>
      </c>
      <c r="GR492" s="17">
        <v>0</v>
      </c>
      <c r="GS492" s="17">
        <v>0</v>
      </c>
      <c r="GT492" s="17">
        <v>0</v>
      </c>
      <c r="GU492" s="17">
        <v>0</v>
      </c>
      <c r="GV492" s="17">
        <v>0</v>
      </c>
      <c r="GW492" s="17">
        <v>0</v>
      </c>
      <c r="GX492" s="17">
        <v>0</v>
      </c>
      <c r="GY492" s="17">
        <v>0</v>
      </c>
      <c r="GZ492" s="17">
        <v>0</v>
      </c>
      <c r="HA492" s="17">
        <v>0</v>
      </c>
      <c r="HB492" s="17">
        <v>0</v>
      </c>
      <c r="HC492" s="17">
        <v>0</v>
      </c>
      <c r="HD492" s="17">
        <v>0</v>
      </c>
      <c r="HE492" s="17">
        <v>0</v>
      </c>
      <c r="HF492" s="17">
        <v>0</v>
      </c>
      <c r="HG492" s="17">
        <v>0</v>
      </c>
      <c r="HH492" s="17">
        <v>0</v>
      </c>
      <c r="HI492" s="17">
        <v>0</v>
      </c>
      <c r="HJ492" s="17">
        <v>0</v>
      </c>
      <c r="HK492" s="17">
        <v>0</v>
      </c>
      <c r="HL492" s="17">
        <v>0</v>
      </c>
      <c r="HM492" s="17">
        <v>0</v>
      </c>
      <c r="HN492" s="17">
        <v>0</v>
      </c>
      <c r="HO492" s="17">
        <v>0</v>
      </c>
      <c r="HP492" s="17">
        <v>0</v>
      </c>
      <c r="HQ492" s="17">
        <v>0</v>
      </c>
      <c r="HR492" s="17">
        <v>0</v>
      </c>
      <c r="HS492" s="17">
        <v>0</v>
      </c>
      <c r="HT492" s="17">
        <v>0</v>
      </c>
      <c r="HU492" s="17">
        <v>0</v>
      </c>
      <c r="HV492" s="17">
        <v>0</v>
      </c>
      <c r="HW492" s="17">
        <v>0</v>
      </c>
      <c r="HX492" s="17">
        <v>0</v>
      </c>
      <c r="HY492" s="17">
        <v>0</v>
      </c>
      <c r="HZ492" s="17">
        <v>0</v>
      </c>
      <c r="IA492" s="17">
        <v>0</v>
      </c>
      <c r="IB492" s="17">
        <v>0</v>
      </c>
      <c r="IC492" s="17">
        <v>0</v>
      </c>
      <c r="ID492" s="17">
        <v>0</v>
      </c>
      <c r="IE492" s="17">
        <v>0</v>
      </c>
      <c r="IF492" s="17">
        <v>0</v>
      </c>
      <c r="IG492" s="17">
        <v>0</v>
      </c>
      <c r="IH492" s="17">
        <v>0</v>
      </c>
      <c r="II492" s="17">
        <v>0</v>
      </c>
      <c r="IJ492" s="17">
        <v>0</v>
      </c>
      <c r="IK492" s="17">
        <v>0</v>
      </c>
      <c r="IL492" s="17">
        <v>0</v>
      </c>
      <c r="IM492" s="17">
        <v>0</v>
      </c>
      <c r="IN492" s="17">
        <v>0</v>
      </c>
      <c r="IO492" s="17">
        <v>0</v>
      </c>
      <c r="IP492" s="17">
        <v>0</v>
      </c>
      <c r="IQ492" s="17">
        <v>0</v>
      </c>
      <c r="IR492" s="17">
        <v>0</v>
      </c>
      <c r="IS492" s="17">
        <v>0</v>
      </c>
      <c r="IT492" s="17">
        <v>0</v>
      </c>
      <c r="IU492" s="17">
        <v>0</v>
      </c>
      <c r="IV492" s="17">
        <v>0</v>
      </c>
      <c r="IW492" s="17">
        <v>0</v>
      </c>
      <c r="IX492" s="17">
        <v>0</v>
      </c>
      <c r="IY492" s="17">
        <v>0</v>
      </c>
      <c r="IZ492" s="17">
        <v>0</v>
      </c>
      <c r="JA492" s="17">
        <v>0</v>
      </c>
      <c r="JB492" s="17">
        <v>0</v>
      </c>
      <c r="JC492" s="17">
        <v>0</v>
      </c>
      <c r="JD492" s="17">
        <v>0</v>
      </c>
      <c r="JE492" s="17">
        <v>0</v>
      </c>
      <c r="JF492" s="17">
        <v>0</v>
      </c>
      <c r="JG492" s="17">
        <v>0</v>
      </c>
      <c r="JH492" s="17">
        <v>0</v>
      </c>
      <c r="JI492" s="17">
        <v>0</v>
      </c>
      <c r="JJ492" s="17">
        <v>0</v>
      </c>
      <c r="JK492" s="17">
        <v>0</v>
      </c>
      <c r="JL492" s="17">
        <v>0</v>
      </c>
      <c r="JM492" s="17">
        <v>0</v>
      </c>
      <c r="JN492" s="17">
        <v>0</v>
      </c>
      <c r="JO492" s="17">
        <v>0</v>
      </c>
      <c r="JP492" s="17">
        <v>0</v>
      </c>
      <c r="JQ492" s="17">
        <v>0</v>
      </c>
      <c r="JR492" s="17">
        <v>0</v>
      </c>
      <c r="JS492" s="17">
        <v>0</v>
      </c>
      <c r="JT492" s="17">
        <v>0</v>
      </c>
      <c r="JU492" s="17">
        <v>0</v>
      </c>
      <c r="JV492" s="17">
        <v>0</v>
      </c>
      <c r="JW492" s="17">
        <v>0</v>
      </c>
      <c r="JX492" s="17">
        <v>0</v>
      </c>
      <c r="JY492" s="17">
        <v>0</v>
      </c>
    </row>
    <row r="493" spans="1:285" x14ac:dyDescent="0.15">
      <c r="A493" s="17" t="s">
        <v>708</v>
      </c>
      <c r="B493" s="17" t="s">
        <v>709</v>
      </c>
      <c r="C493" s="17">
        <v>0</v>
      </c>
      <c r="D493" s="17">
        <v>0</v>
      </c>
      <c r="E493" s="17">
        <v>0</v>
      </c>
      <c r="F493" s="17">
        <v>0</v>
      </c>
      <c r="G493" s="17">
        <v>0</v>
      </c>
      <c r="H493" s="17">
        <v>0</v>
      </c>
      <c r="I493" s="17">
        <v>10.68</v>
      </c>
      <c r="J493" s="17">
        <v>10.68</v>
      </c>
      <c r="K493" s="17">
        <v>10.68</v>
      </c>
      <c r="L493" s="17">
        <v>10.68</v>
      </c>
      <c r="M493" s="17">
        <v>10.68</v>
      </c>
      <c r="N493" s="17">
        <v>10.69</v>
      </c>
      <c r="O493" s="17">
        <v>10.7</v>
      </c>
      <c r="P493" s="17">
        <v>10.7</v>
      </c>
      <c r="Q493" s="17">
        <v>10.7</v>
      </c>
      <c r="R493" s="17">
        <v>10.69</v>
      </c>
      <c r="S493" s="17">
        <v>10.68</v>
      </c>
      <c r="T493" s="17">
        <v>10.71</v>
      </c>
      <c r="U493" s="17">
        <v>10.72</v>
      </c>
      <c r="V493" s="17">
        <v>10.72</v>
      </c>
      <c r="W493" s="17">
        <v>10.73</v>
      </c>
      <c r="X493" s="17">
        <v>10.72</v>
      </c>
      <c r="Y493" s="17">
        <v>10.72</v>
      </c>
      <c r="Z493" s="17">
        <v>10.71</v>
      </c>
      <c r="AA493" s="17">
        <v>10.71</v>
      </c>
      <c r="AB493" s="17">
        <v>0</v>
      </c>
      <c r="AC493" s="17">
        <v>0</v>
      </c>
      <c r="AD493" s="17">
        <v>0</v>
      </c>
      <c r="AE493" s="17">
        <v>0</v>
      </c>
      <c r="AF493" s="17">
        <v>0</v>
      </c>
      <c r="AG493" s="17">
        <v>0</v>
      </c>
      <c r="AH493" s="17">
        <v>0</v>
      </c>
      <c r="AI493" s="17">
        <v>0</v>
      </c>
      <c r="AJ493" s="17">
        <v>0</v>
      </c>
      <c r="AK493" s="17">
        <v>0</v>
      </c>
      <c r="AL493" s="17">
        <v>0</v>
      </c>
      <c r="AM493" s="17">
        <v>0</v>
      </c>
      <c r="AN493" s="17">
        <v>0</v>
      </c>
      <c r="AO493" s="17">
        <v>0</v>
      </c>
      <c r="AP493" s="17">
        <v>0</v>
      </c>
      <c r="AQ493" s="17">
        <v>0</v>
      </c>
      <c r="AR493" s="17">
        <v>0</v>
      </c>
      <c r="AS493" s="17">
        <v>0</v>
      </c>
      <c r="AT493" s="17">
        <v>0</v>
      </c>
      <c r="AU493" s="17">
        <v>0</v>
      </c>
      <c r="AV493" s="17">
        <v>0</v>
      </c>
      <c r="AW493" s="17">
        <v>0</v>
      </c>
      <c r="AX493" s="17">
        <v>0</v>
      </c>
      <c r="AY493" s="17">
        <v>0</v>
      </c>
      <c r="AZ493" s="17">
        <v>0</v>
      </c>
      <c r="BA493" s="17">
        <v>0</v>
      </c>
      <c r="BB493" s="17">
        <v>0</v>
      </c>
      <c r="BC493" s="17">
        <v>0</v>
      </c>
      <c r="BD493" s="17">
        <v>0</v>
      </c>
      <c r="BE493" s="17">
        <v>0</v>
      </c>
      <c r="BF493" s="17">
        <v>0</v>
      </c>
      <c r="BG493" s="17">
        <v>0</v>
      </c>
      <c r="BH493" s="17">
        <v>0</v>
      </c>
      <c r="BI493" s="17">
        <v>0</v>
      </c>
      <c r="BJ493" s="17">
        <v>0</v>
      </c>
      <c r="BK493" s="17">
        <v>0</v>
      </c>
      <c r="BL493" s="17">
        <v>0</v>
      </c>
      <c r="BM493" s="17">
        <v>0</v>
      </c>
      <c r="BN493" s="17">
        <v>0</v>
      </c>
      <c r="BO493" s="17">
        <v>0</v>
      </c>
      <c r="BP493" s="17">
        <v>0</v>
      </c>
      <c r="BQ493" s="17">
        <v>0</v>
      </c>
      <c r="BR493" s="17">
        <v>0</v>
      </c>
      <c r="BS493" s="17">
        <v>0</v>
      </c>
      <c r="BT493" s="17">
        <v>0</v>
      </c>
      <c r="BU493" s="17">
        <v>0</v>
      </c>
      <c r="BV493" s="17">
        <v>0</v>
      </c>
      <c r="BW493" s="17">
        <v>0</v>
      </c>
      <c r="BX493" s="17">
        <v>0</v>
      </c>
      <c r="BY493" s="17">
        <v>0</v>
      </c>
      <c r="BZ493" s="17">
        <v>0</v>
      </c>
      <c r="CA493" s="17">
        <v>0</v>
      </c>
      <c r="CB493" s="17">
        <v>0</v>
      </c>
      <c r="CC493" s="17">
        <v>0</v>
      </c>
      <c r="CD493" s="17">
        <v>0</v>
      </c>
      <c r="CE493" s="17">
        <v>0</v>
      </c>
      <c r="CF493" s="17">
        <v>0</v>
      </c>
      <c r="CG493" s="17">
        <v>0</v>
      </c>
      <c r="CH493" s="17">
        <v>0</v>
      </c>
      <c r="CI493" s="17">
        <v>0</v>
      </c>
      <c r="CJ493" s="17">
        <v>0</v>
      </c>
      <c r="CK493" s="17">
        <v>0</v>
      </c>
      <c r="CL493" s="17">
        <v>0</v>
      </c>
      <c r="CM493" s="17">
        <v>0</v>
      </c>
      <c r="CN493" s="17">
        <v>0</v>
      </c>
      <c r="CO493" s="17">
        <v>0</v>
      </c>
      <c r="CP493" s="17">
        <v>0</v>
      </c>
      <c r="CQ493" s="17">
        <v>0</v>
      </c>
      <c r="CR493" s="17">
        <v>0</v>
      </c>
      <c r="CS493" s="17">
        <v>0</v>
      </c>
      <c r="CT493" s="17">
        <v>0</v>
      </c>
      <c r="CU493" s="17">
        <v>0</v>
      </c>
      <c r="CV493" s="17">
        <v>0</v>
      </c>
      <c r="CW493" s="17">
        <v>0</v>
      </c>
      <c r="CX493" s="17">
        <v>0</v>
      </c>
      <c r="CY493" s="17">
        <v>0</v>
      </c>
      <c r="CZ493" s="17">
        <v>0</v>
      </c>
      <c r="DA493" s="17">
        <v>0</v>
      </c>
      <c r="DB493" s="17">
        <v>0</v>
      </c>
      <c r="DC493" s="17">
        <v>0</v>
      </c>
      <c r="DD493" s="17">
        <v>0</v>
      </c>
      <c r="DE493" s="17">
        <v>0</v>
      </c>
      <c r="DF493" s="17">
        <v>0</v>
      </c>
      <c r="DG493" s="17">
        <v>0</v>
      </c>
      <c r="DH493" s="17">
        <v>0</v>
      </c>
      <c r="DI493" s="17">
        <v>0</v>
      </c>
      <c r="DJ493" s="17">
        <v>0</v>
      </c>
      <c r="DK493" s="17">
        <v>0</v>
      </c>
      <c r="DL493" s="17">
        <v>0</v>
      </c>
      <c r="DM493" s="17">
        <v>0</v>
      </c>
      <c r="DN493" s="17">
        <v>0</v>
      </c>
      <c r="DO493" s="17">
        <v>0</v>
      </c>
      <c r="DP493" s="17">
        <v>0</v>
      </c>
      <c r="DQ493" s="17">
        <v>0</v>
      </c>
      <c r="DR493" s="17">
        <v>0</v>
      </c>
      <c r="DS493" s="17">
        <v>0</v>
      </c>
      <c r="DT493" s="17">
        <v>0</v>
      </c>
      <c r="DU493" s="17">
        <v>0</v>
      </c>
      <c r="DV493" s="17">
        <v>0</v>
      </c>
      <c r="DW493" s="17">
        <v>0</v>
      </c>
      <c r="DX493" s="17">
        <v>0</v>
      </c>
      <c r="DY493" s="17">
        <v>0</v>
      </c>
      <c r="DZ493" s="17">
        <v>0</v>
      </c>
      <c r="EA493" s="17">
        <v>0</v>
      </c>
      <c r="EB493" s="17">
        <v>0</v>
      </c>
      <c r="EC493" s="17">
        <v>0</v>
      </c>
      <c r="ED493" s="17">
        <v>0</v>
      </c>
      <c r="EE493" s="17">
        <v>0</v>
      </c>
      <c r="EF493" s="17">
        <v>0</v>
      </c>
      <c r="EG493" s="17">
        <v>0</v>
      </c>
      <c r="EH493" s="17">
        <v>0</v>
      </c>
      <c r="EI493" s="17">
        <v>0</v>
      </c>
      <c r="EJ493" s="17">
        <v>0</v>
      </c>
      <c r="EK493" s="17">
        <v>0</v>
      </c>
      <c r="EL493" s="17">
        <v>0</v>
      </c>
      <c r="EM493" s="17">
        <v>0</v>
      </c>
      <c r="EN493" s="17">
        <v>0</v>
      </c>
      <c r="EO493" s="17">
        <v>0</v>
      </c>
      <c r="EP493" s="17">
        <v>0</v>
      </c>
      <c r="EQ493" s="17">
        <v>0</v>
      </c>
      <c r="ER493" s="17">
        <v>0</v>
      </c>
      <c r="ES493" s="17">
        <v>0</v>
      </c>
      <c r="ET493" s="17">
        <v>0</v>
      </c>
      <c r="EU493" s="17">
        <v>0</v>
      </c>
      <c r="EV493" s="17">
        <v>0</v>
      </c>
      <c r="EW493" s="17">
        <v>0</v>
      </c>
      <c r="EX493" s="17">
        <v>0</v>
      </c>
      <c r="EY493" s="17">
        <v>0</v>
      </c>
      <c r="EZ493" s="17">
        <v>0</v>
      </c>
      <c r="FA493" s="17">
        <v>0</v>
      </c>
      <c r="FB493" s="17">
        <v>0</v>
      </c>
      <c r="FC493" s="17">
        <v>0</v>
      </c>
      <c r="FD493" s="17">
        <v>0</v>
      </c>
      <c r="FE493" s="17">
        <v>0</v>
      </c>
      <c r="FF493" s="17">
        <v>0</v>
      </c>
      <c r="FG493" s="17">
        <v>0</v>
      </c>
      <c r="FH493" s="17">
        <v>0</v>
      </c>
      <c r="FI493" s="17">
        <v>0</v>
      </c>
      <c r="FJ493" s="17">
        <v>0</v>
      </c>
      <c r="FK493" s="17">
        <v>0</v>
      </c>
      <c r="FL493" s="17">
        <v>0</v>
      </c>
      <c r="FM493" s="17">
        <v>0</v>
      </c>
      <c r="FN493" s="17">
        <v>0</v>
      </c>
      <c r="FO493" s="17">
        <v>0</v>
      </c>
      <c r="FP493" s="17">
        <v>0</v>
      </c>
      <c r="FQ493" s="17">
        <v>0</v>
      </c>
      <c r="FR493" s="17">
        <v>0</v>
      </c>
      <c r="FS493" s="17">
        <v>0</v>
      </c>
      <c r="FT493" s="17">
        <v>0</v>
      </c>
      <c r="FU493" s="17">
        <v>0</v>
      </c>
      <c r="FV493" s="17">
        <v>0</v>
      </c>
      <c r="FW493" s="17">
        <v>0</v>
      </c>
      <c r="FX493" s="17">
        <v>0</v>
      </c>
      <c r="FY493" s="17">
        <v>0</v>
      </c>
      <c r="FZ493" s="17">
        <v>0</v>
      </c>
      <c r="GA493" s="17">
        <v>0</v>
      </c>
      <c r="GB493" s="17">
        <v>0</v>
      </c>
      <c r="GC493" s="17">
        <v>0</v>
      </c>
      <c r="GD493" s="17">
        <v>0</v>
      </c>
      <c r="GE493" s="17">
        <v>0</v>
      </c>
      <c r="GF493" s="17">
        <v>0</v>
      </c>
      <c r="GG493" s="17">
        <v>0</v>
      </c>
      <c r="GH493" s="17">
        <v>0</v>
      </c>
      <c r="GI493" s="17">
        <v>0</v>
      </c>
      <c r="GJ493" s="17">
        <v>0</v>
      </c>
      <c r="GK493" s="17">
        <v>0</v>
      </c>
      <c r="GL493" s="17">
        <v>0</v>
      </c>
      <c r="GM493" s="17">
        <v>0</v>
      </c>
      <c r="GN493" s="17">
        <v>0</v>
      </c>
      <c r="GO493" s="17">
        <v>0</v>
      </c>
      <c r="GP493" s="17">
        <v>0</v>
      </c>
      <c r="GQ493" s="17">
        <v>0</v>
      </c>
      <c r="GR493" s="17">
        <v>0</v>
      </c>
      <c r="GS493" s="17">
        <v>0</v>
      </c>
      <c r="GT493" s="17">
        <v>0</v>
      </c>
      <c r="GU493" s="17">
        <v>0</v>
      </c>
      <c r="GV493" s="17">
        <v>0</v>
      </c>
      <c r="GW493" s="17">
        <v>0</v>
      </c>
      <c r="GX493" s="17">
        <v>0</v>
      </c>
      <c r="GY493" s="17">
        <v>0</v>
      </c>
      <c r="GZ493" s="17">
        <v>0</v>
      </c>
      <c r="HA493" s="17">
        <v>0</v>
      </c>
      <c r="HB493" s="17">
        <v>0</v>
      </c>
      <c r="HC493" s="17">
        <v>0</v>
      </c>
      <c r="HD493" s="17">
        <v>0</v>
      </c>
      <c r="HE493" s="17">
        <v>0</v>
      </c>
      <c r="HF493" s="17">
        <v>0</v>
      </c>
      <c r="HG493" s="17">
        <v>0</v>
      </c>
      <c r="HH493" s="17">
        <v>0</v>
      </c>
      <c r="HI493" s="17">
        <v>0</v>
      </c>
      <c r="HJ493" s="17">
        <v>0</v>
      </c>
      <c r="HK493" s="17">
        <v>0</v>
      </c>
      <c r="HL493" s="17">
        <v>0</v>
      </c>
      <c r="HM493" s="17">
        <v>0</v>
      </c>
      <c r="HN493" s="17">
        <v>0</v>
      </c>
      <c r="HO493" s="17">
        <v>0</v>
      </c>
      <c r="HP493" s="17">
        <v>0</v>
      </c>
      <c r="HQ493" s="17">
        <v>0</v>
      </c>
      <c r="HR493" s="17">
        <v>0</v>
      </c>
      <c r="HS493" s="17">
        <v>0</v>
      </c>
      <c r="HT493" s="17">
        <v>0</v>
      </c>
      <c r="HU493" s="17">
        <v>0</v>
      </c>
      <c r="HV493" s="17">
        <v>0</v>
      </c>
      <c r="HW493" s="17">
        <v>0</v>
      </c>
      <c r="HX493" s="17">
        <v>0</v>
      </c>
      <c r="HY493" s="17">
        <v>0</v>
      </c>
      <c r="HZ493" s="17">
        <v>0</v>
      </c>
      <c r="IA493" s="17">
        <v>0</v>
      </c>
      <c r="IB493" s="17">
        <v>0</v>
      </c>
      <c r="IC493" s="17">
        <v>0</v>
      </c>
      <c r="ID493" s="17">
        <v>0</v>
      </c>
      <c r="IE493" s="17">
        <v>0</v>
      </c>
      <c r="IF493" s="17">
        <v>0</v>
      </c>
      <c r="IG493" s="17">
        <v>0</v>
      </c>
      <c r="IH493" s="17">
        <v>0</v>
      </c>
      <c r="II493" s="17">
        <v>0</v>
      </c>
      <c r="IJ493" s="17">
        <v>0</v>
      </c>
      <c r="IK493" s="17">
        <v>0</v>
      </c>
      <c r="IL493" s="17">
        <v>0</v>
      </c>
      <c r="IM493" s="17">
        <v>0</v>
      </c>
      <c r="IN493" s="17">
        <v>0</v>
      </c>
      <c r="IO493" s="17">
        <v>0</v>
      </c>
      <c r="IP493" s="17">
        <v>0</v>
      </c>
      <c r="IQ493" s="17">
        <v>0</v>
      </c>
      <c r="IR493" s="17">
        <v>0</v>
      </c>
      <c r="IS493" s="17">
        <v>0</v>
      </c>
      <c r="IT493" s="17">
        <v>0</v>
      </c>
      <c r="IU493" s="17">
        <v>0</v>
      </c>
      <c r="IV493" s="17">
        <v>0</v>
      </c>
      <c r="IW493" s="17">
        <v>0</v>
      </c>
      <c r="IX493" s="17">
        <v>0</v>
      </c>
      <c r="IY493" s="17">
        <v>0</v>
      </c>
      <c r="IZ493" s="17">
        <v>0</v>
      </c>
      <c r="JA493" s="17">
        <v>0</v>
      </c>
      <c r="JB493" s="17">
        <v>0</v>
      </c>
      <c r="JC493" s="17">
        <v>0</v>
      </c>
      <c r="JD493" s="17">
        <v>0</v>
      </c>
      <c r="JE493" s="17">
        <v>0</v>
      </c>
      <c r="JF493" s="17">
        <v>0</v>
      </c>
      <c r="JG493" s="17">
        <v>0</v>
      </c>
      <c r="JH493" s="17">
        <v>0</v>
      </c>
      <c r="JI493" s="17">
        <v>0</v>
      </c>
      <c r="JJ493" s="17">
        <v>0</v>
      </c>
      <c r="JK493" s="17">
        <v>0</v>
      </c>
      <c r="JL493" s="17">
        <v>0</v>
      </c>
      <c r="JM493" s="17">
        <v>0</v>
      </c>
      <c r="JN493" s="17">
        <v>0</v>
      </c>
      <c r="JO493" s="17">
        <v>0</v>
      </c>
      <c r="JP493" s="17">
        <v>0</v>
      </c>
      <c r="JQ493" s="17">
        <v>0</v>
      </c>
      <c r="JR493" s="17">
        <v>0</v>
      </c>
      <c r="JS493" s="17">
        <v>0</v>
      </c>
      <c r="JT493" s="17">
        <v>0</v>
      </c>
      <c r="JU493" s="17">
        <v>0</v>
      </c>
      <c r="JV493" s="17">
        <v>0</v>
      </c>
      <c r="JW493" s="17">
        <v>0</v>
      </c>
      <c r="JX493" s="17">
        <v>0</v>
      </c>
      <c r="JY493" s="17">
        <v>0</v>
      </c>
    </row>
    <row r="494" spans="1:285" x14ac:dyDescent="0.15">
      <c r="A494" s="17" t="s">
        <v>532</v>
      </c>
      <c r="B494" s="17" t="s">
        <v>533</v>
      </c>
      <c r="C494" s="17">
        <v>0</v>
      </c>
      <c r="D494" s="17">
        <v>9.01</v>
      </c>
      <c r="E494" s="17">
        <v>9.01</v>
      </c>
      <c r="F494" s="17">
        <v>9.01</v>
      </c>
      <c r="G494" s="17">
        <v>9.01</v>
      </c>
      <c r="H494" s="17">
        <v>9.01</v>
      </c>
      <c r="I494" s="17">
        <v>9.02</v>
      </c>
      <c r="J494" s="17">
        <v>9.02</v>
      </c>
      <c r="K494" s="17">
        <v>9.02</v>
      </c>
      <c r="L494" s="17">
        <v>9.02</v>
      </c>
      <c r="M494" s="17">
        <v>9.02</v>
      </c>
      <c r="N494" s="17">
        <v>9.0500000000000007</v>
      </c>
      <c r="O494" s="17">
        <v>9.0500000000000007</v>
      </c>
      <c r="P494" s="17">
        <v>9.0399999999999991</v>
      </c>
      <c r="Q494" s="17">
        <v>9.02</v>
      </c>
      <c r="R494" s="17">
        <v>9.02</v>
      </c>
      <c r="S494" s="17">
        <v>9.0299999999999994</v>
      </c>
      <c r="T494" s="17">
        <v>9.02</v>
      </c>
      <c r="U494" s="17">
        <v>9.0299999999999994</v>
      </c>
      <c r="V494" s="17">
        <v>9.0399999999999991</v>
      </c>
      <c r="W494" s="17">
        <v>9.0399999999999991</v>
      </c>
      <c r="X494" s="17">
        <v>9.06</v>
      </c>
      <c r="Y494" s="17">
        <v>9.07</v>
      </c>
      <c r="Z494" s="17">
        <v>9.07</v>
      </c>
      <c r="AA494" s="17">
        <v>9.07</v>
      </c>
      <c r="AB494" s="17">
        <v>0</v>
      </c>
      <c r="AC494" s="17">
        <v>0</v>
      </c>
      <c r="AD494" s="17">
        <v>0</v>
      </c>
      <c r="AE494" s="17">
        <v>0</v>
      </c>
      <c r="AF494" s="17">
        <v>0</v>
      </c>
      <c r="AG494" s="17">
        <v>0</v>
      </c>
      <c r="AH494" s="17">
        <v>0</v>
      </c>
      <c r="AI494" s="17">
        <v>0</v>
      </c>
      <c r="AJ494" s="17">
        <v>0</v>
      </c>
      <c r="AK494" s="17">
        <v>0</v>
      </c>
      <c r="AL494" s="17">
        <v>0</v>
      </c>
      <c r="AM494" s="17">
        <v>0</v>
      </c>
      <c r="AN494" s="17">
        <v>0</v>
      </c>
      <c r="AO494" s="17">
        <v>0</v>
      </c>
      <c r="AP494" s="17">
        <v>0</v>
      </c>
      <c r="AQ494" s="17">
        <v>0</v>
      </c>
      <c r="AR494" s="17">
        <v>0</v>
      </c>
      <c r="AS494" s="17">
        <v>0</v>
      </c>
      <c r="AT494" s="17">
        <v>0</v>
      </c>
      <c r="AU494" s="17">
        <v>0</v>
      </c>
      <c r="AV494" s="17">
        <v>0</v>
      </c>
      <c r="AW494" s="17">
        <v>0</v>
      </c>
      <c r="AX494" s="17">
        <v>0</v>
      </c>
      <c r="AY494" s="17">
        <v>0</v>
      </c>
      <c r="AZ494" s="17">
        <v>0</v>
      </c>
      <c r="BA494" s="17">
        <v>0</v>
      </c>
      <c r="BB494" s="17">
        <v>0</v>
      </c>
      <c r="BC494" s="17">
        <v>0</v>
      </c>
      <c r="BD494" s="17">
        <v>0</v>
      </c>
      <c r="BE494" s="17">
        <v>0</v>
      </c>
      <c r="BF494" s="17">
        <v>0</v>
      </c>
      <c r="BG494" s="17">
        <v>0</v>
      </c>
      <c r="BH494" s="17">
        <v>0</v>
      </c>
      <c r="BI494" s="17">
        <v>0</v>
      </c>
      <c r="BJ494" s="17">
        <v>0</v>
      </c>
      <c r="BK494" s="17">
        <v>0</v>
      </c>
      <c r="BL494" s="17">
        <v>0</v>
      </c>
      <c r="BM494" s="17">
        <v>0</v>
      </c>
      <c r="BN494" s="17">
        <v>0</v>
      </c>
      <c r="BO494" s="17">
        <v>0</v>
      </c>
      <c r="BP494" s="17">
        <v>0</v>
      </c>
      <c r="BQ494" s="17">
        <v>0</v>
      </c>
      <c r="BR494" s="17">
        <v>0</v>
      </c>
      <c r="BS494" s="17">
        <v>0</v>
      </c>
      <c r="BT494" s="17">
        <v>0</v>
      </c>
      <c r="BU494" s="17">
        <v>0</v>
      </c>
      <c r="BV494" s="17">
        <v>0</v>
      </c>
      <c r="BW494" s="17">
        <v>0</v>
      </c>
      <c r="BX494" s="17">
        <v>0</v>
      </c>
      <c r="BY494" s="17">
        <v>0</v>
      </c>
      <c r="BZ494" s="17">
        <v>0</v>
      </c>
      <c r="CA494" s="17">
        <v>0</v>
      </c>
      <c r="CB494" s="17">
        <v>0</v>
      </c>
      <c r="CC494" s="17">
        <v>0</v>
      </c>
      <c r="CD494" s="17">
        <v>0</v>
      </c>
      <c r="CE494" s="17">
        <v>0</v>
      </c>
      <c r="CF494" s="17">
        <v>0</v>
      </c>
      <c r="CG494" s="17">
        <v>0</v>
      </c>
      <c r="CH494" s="17">
        <v>0</v>
      </c>
      <c r="CI494" s="17">
        <v>0</v>
      </c>
      <c r="CJ494" s="17">
        <v>0</v>
      </c>
      <c r="CK494" s="17">
        <v>0</v>
      </c>
      <c r="CL494" s="17">
        <v>0</v>
      </c>
      <c r="CM494" s="17">
        <v>0</v>
      </c>
      <c r="CN494" s="17">
        <v>0</v>
      </c>
      <c r="CO494" s="17">
        <v>0</v>
      </c>
      <c r="CP494" s="17">
        <v>0</v>
      </c>
      <c r="CQ494" s="17">
        <v>0</v>
      </c>
      <c r="CR494" s="17">
        <v>0</v>
      </c>
      <c r="CS494" s="17">
        <v>0</v>
      </c>
      <c r="CT494" s="17">
        <v>0</v>
      </c>
      <c r="CU494" s="17">
        <v>0</v>
      </c>
      <c r="CV494" s="17">
        <v>0</v>
      </c>
      <c r="CW494" s="17">
        <v>0</v>
      </c>
      <c r="CX494" s="17">
        <v>0</v>
      </c>
      <c r="CY494" s="17">
        <v>0</v>
      </c>
      <c r="CZ494" s="17">
        <v>0</v>
      </c>
      <c r="DA494" s="17">
        <v>0</v>
      </c>
      <c r="DB494" s="17">
        <v>0</v>
      </c>
      <c r="DC494" s="17">
        <v>0</v>
      </c>
      <c r="DD494" s="17">
        <v>0</v>
      </c>
      <c r="DE494" s="17">
        <v>0</v>
      </c>
      <c r="DF494" s="17">
        <v>0</v>
      </c>
      <c r="DG494" s="17">
        <v>0</v>
      </c>
      <c r="DH494" s="17">
        <v>0</v>
      </c>
      <c r="DI494" s="17">
        <v>0</v>
      </c>
      <c r="DJ494" s="17">
        <v>0</v>
      </c>
      <c r="DK494" s="17">
        <v>0</v>
      </c>
      <c r="DL494" s="17">
        <v>0</v>
      </c>
      <c r="DM494" s="17">
        <v>0</v>
      </c>
      <c r="DN494" s="17">
        <v>0</v>
      </c>
      <c r="DO494" s="17">
        <v>0</v>
      </c>
      <c r="DP494" s="17">
        <v>0</v>
      </c>
      <c r="DQ494" s="17">
        <v>0</v>
      </c>
      <c r="DR494" s="17">
        <v>0</v>
      </c>
      <c r="DS494" s="17">
        <v>0</v>
      </c>
      <c r="DT494" s="17">
        <v>0</v>
      </c>
      <c r="DU494" s="17">
        <v>0</v>
      </c>
      <c r="DV494" s="17">
        <v>0</v>
      </c>
      <c r="DW494" s="17">
        <v>0</v>
      </c>
      <c r="DX494" s="17">
        <v>0</v>
      </c>
      <c r="DY494" s="17">
        <v>0</v>
      </c>
      <c r="DZ494" s="17">
        <v>0</v>
      </c>
      <c r="EA494" s="17">
        <v>0</v>
      </c>
      <c r="EB494" s="17">
        <v>0</v>
      </c>
      <c r="EC494" s="17">
        <v>0</v>
      </c>
      <c r="ED494" s="17">
        <v>0</v>
      </c>
      <c r="EE494" s="17">
        <v>0</v>
      </c>
      <c r="EF494" s="17">
        <v>0</v>
      </c>
      <c r="EG494" s="17">
        <v>0</v>
      </c>
      <c r="EH494" s="17">
        <v>0</v>
      </c>
      <c r="EI494" s="17">
        <v>0</v>
      </c>
      <c r="EJ494" s="17">
        <v>0</v>
      </c>
      <c r="EK494" s="17">
        <v>0</v>
      </c>
      <c r="EL494" s="17">
        <v>0</v>
      </c>
      <c r="EM494" s="17">
        <v>0</v>
      </c>
      <c r="EN494" s="17">
        <v>0</v>
      </c>
      <c r="EO494" s="17">
        <v>0</v>
      </c>
      <c r="EP494" s="17">
        <v>0</v>
      </c>
      <c r="EQ494" s="17">
        <v>0</v>
      </c>
      <c r="ER494" s="17">
        <v>0</v>
      </c>
      <c r="ES494" s="17">
        <v>0</v>
      </c>
      <c r="ET494" s="17">
        <v>0</v>
      </c>
      <c r="EU494" s="17">
        <v>0</v>
      </c>
      <c r="EV494" s="17">
        <v>0</v>
      </c>
      <c r="EW494" s="17">
        <v>0</v>
      </c>
      <c r="EX494" s="17">
        <v>0</v>
      </c>
      <c r="EY494" s="17">
        <v>0</v>
      </c>
      <c r="EZ494" s="17">
        <v>0</v>
      </c>
      <c r="FA494" s="17">
        <v>0</v>
      </c>
      <c r="FB494" s="17">
        <v>0</v>
      </c>
      <c r="FC494" s="17">
        <v>0</v>
      </c>
      <c r="FD494" s="17">
        <v>0</v>
      </c>
      <c r="FE494" s="17">
        <v>0</v>
      </c>
      <c r="FF494" s="17">
        <v>0</v>
      </c>
      <c r="FG494" s="17">
        <v>0</v>
      </c>
      <c r="FH494" s="17">
        <v>0</v>
      </c>
      <c r="FI494" s="17">
        <v>0</v>
      </c>
      <c r="FJ494" s="17">
        <v>0</v>
      </c>
      <c r="FK494" s="17">
        <v>0</v>
      </c>
      <c r="FL494" s="17">
        <v>0</v>
      </c>
      <c r="FM494" s="17">
        <v>0</v>
      </c>
      <c r="FN494" s="17">
        <v>0</v>
      </c>
      <c r="FO494" s="17">
        <v>0</v>
      </c>
      <c r="FP494" s="17">
        <v>0</v>
      </c>
      <c r="FQ494" s="17">
        <v>0</v>
      </c>
      <c r="FR494" s="17">
        <v>0</v>
      </c>
      <c r="FS494" s="17">
        <v>0</v>
      </c>
      <c r="FT494" s="17">
        <v>0</v>
      </c>
      <c r="FU494" s="17">
        <v>0</v>
      </c>
      <c r="FV494" s="17">
        <v>0</v>
      </c>
      <c r="FW494" s="17">
        <v>0</v>
      </c>
      <c r="FX494" s="17">
        <v>0</v>
      </c>
      <c r="FY494" s="17">
        <v>0</v>
      </c>
      <c r="FZ494" s="17">
        <v>0</v>
      </c>
      <c r="GA494" s="17">
        <v>0</v>
      </c>
      <c r="GB494" s="17">
        <v>0</v>
      </c>
      <c r="GC494" s="17">
        <v>0</v>
      </c>
      <c r="GD494" s="17">
        <v>0</v>
      </c>
      <c r="GE494" s="17">
        <v>0</v>
      </c>
      <c r="GF494" s="17">
        <v>0</v>
      </c>
      <c r="GG494" s="17">
        <v>0</v>
      </c>
      <c r="GH494" s="17">
        <v>0</v>
      </c>
      <c r="GI494" s="17">
        <v>0</v>
      </c>
      <c r="GJ494" s="17">
        <v>0</v>
      </c>
      <c r="GK494" s="17">
        <v>0</v>
      </c>
      <c r="GL494" s="17">
        <v>0</v>
      </c>
      <c r="GM494" s="17">
        <v>0</v>
      </c>
      <c r="GN494" s="17">
        <v>0</v>
      </c>
      <c r="GO494" s="17">
        <v>0</v>
      </c>
      <c r="GP494" s="17">
        <v>0</v>
      </c>
      <c r="GQ494" s="17">
        <v>0</v>
      </c>
      <c r="GR494" s="17">
        <v>0</v>
      </c>
      <c r="GS494" s="17">
        <v>0</v>
      </c>
      <c r="GT494" s="17">
        <v>0</v>
      </c>
      <c r="GU494" s="17">
        <v>0</v>
      </c>
      <c r="GV494" s="17">
        <v>0</v>
      </c>
      <c r="GW494" s="17">
        <v>0</v>
      </c>
      <c r="GX494" s="17">
        <v>0</v>
      </c>
      <c r="GY494" s="17">
        <v>0</v>
      </c>
      <c r="GZ494" s="17">
        <v>0</v>
      </c>
      <c r="HA494" s="17">
        <v>0</v>
      </c>
      <c r="HB494" s="17">
        <v>0</v>
      </c>
      <c r="HC494" s="17">
        <v>0</v>
      </c>
      <c r="HD494" s="17">
        <v>0</v>
      </c>
      <c r="HE494" s="17">
        <v>0</v>
      </c>
      <c r="HF494" s="17">
        <v>0</v>
      </c>
      <c r="HG494" s="17">
        <v>0</v>
      </c>
      <c r="HH494" s="17">
        <v>0</v>
      </c>
      <c r="HI494" s="17">
        <v>0</v>
      </c>
      <c r="HJ494" s="17">
        <v>0</v>
      </c>
      <c r="HK494" s="17">
        <v>0</v>
      </c>
      <c r="HL494" s="17">
        <v>0</v>
      </c>
      <c r="HM494" s="17">
        <v>0</v>
      </c>
      <c r="HN494" s="17">
        <v>0</v>
      </c>
      <c r="HO494" s="17">
        <v>0</v>
      </c>
      <c r="HP494" s="17">
        <v>0</v>
      </c>
      <c r="HQ494" s="17">
        <v>0</v>
      </c>
      <c r="HR494" s="17">
        <v>0</v>
      </c>
      <c r="HS494" s="17">
        <v>0</v>
      </c>
      <c r="HT494" s="17">
        <v>0</v>
      </c>
      <c r="HU494" s="17">
        <v>0</v>
      </c>
      <c r="HV494" s="17">
        <v>0</v>
      </c>
      <c r="HW494" s="17">
        <v>0</v>
      </c>
      <c r="HX494" s="17">
        <v>0</v>
      </c>
      <c r="HY494" s="17">
        <v>0</v>
      </c>
      <c r="HZ494" s="17">
        <v>0</v>
      </c>
      <c r="IA494" s="17">
        <v>0</v>
      </c>
      <c r="IB494" s="17">
        <v>0</v>
      </c>
      <c r="IC494" s="17">
        <v>0</v>
      </c>
      <c r="ID494" s="17">
        <v>0</v>
      </c>
      <c r="IE494" s="17">
        <v>0</v>
      </c>
      <c r="IF494" s="17">
        <v>0</v>
      </c>
      <c r="IG494" s="17">
        <v>0</v>
      </c>
      <c r="IH494" s="17">
        <v>0</v>
      </c>
      <c r="II494" s="17">
        <v>0</v>
      </c>
      <c r="IJ494" s="17">
        <v>0</v>
      </c>
      <c r="IK494" s="17">
        <v>0</v>
      </c>
      <c r="IL494" s="17">
        <v>0</v>
      </c>
      <c r="IM494" s="17">
        <v>0</v>
      </c>
      <c r="IN494" s="17">
        <v>0</v>
      </c>
      <c r="IO494" s="17">
        <v>0</v>
      </c>
      <c r="IP494" s="17">
        <v>0</v>
      </c>
      <c r="IQ494" s="17">
        <v>0</v>
      </c>
      <c r="IR494" s="17">
        <v>0</v>
      </c>
      <c r="IS494" s="17">
        <v>0</v>
      </c>
      <c r="IT494" s="17">
        <v>0</v>
      </c>
      <c r="IU494" s="17">
        <v>0</v>
      </c>
      <c r="IV494" s="17">
        <v>0</v>
      </c>
      <c r="IW494" s="17">
        <v>0</v>
      </c>
      <c r="IX494" s="17">
        <v>0</v>
      </c>
      <c r="IY494" s="17">
        <v>0</v>
      </c>
      <c r="IZ494" s="17">
        <v>0</v>
      </c>
      <c r="JA494" s="17">
        <v>0</v>
      </c>
      <c r="JB494" s="17">
        <v>0</v>
      </c>
      <c r="JC494" s="17">
        <v>0</v>
      </c>
      <c r="JD494" s="17">
        <v>0</v>
      </c>
      <c r="JE494" s="17">
        <v>0</v>
      </c>
      <c r="JF494" s="17">
        <v>0</v>
      </c>
      <c r="JG494" s="17">
        <v>0</v>
      </c>
      <c r="JH494" s="17">
        <v>0</v>
      </c>
      <c r="JI494" s="17">
        <v>0</v>
      </c>
      <c r="JJ494" s="17">
        <v>0</v>
      </c>
      <c r="JK494" s="17">
        <v>0</v>
      </c>
      <c r="JL494" s="17">
        <v>0</v>
      </c>
      <c r="JM494" s="17">
        <v>0</v>
      </c>
      <c r="JN494" s="17">
        <v>0</v>
      </c>
      <c r="JO494" s="17">
        <v>0</v>
      </c>
      <c r="JP494" s="17">
        <v>0</v>
      </c>
      <c r="JQ494" s="17">
        <v>0</v>
      </c>
      <c r="JR494" s="17">
        <v>0</v>
      </c>
      <c r="JS494" s="17">
        <v>0</v>
      </c>
      <c r="JT494" s="17">
        <v>0</v>
      </c>
      <c r="JU494" s="17">
        <v>0</v>
      </c>
      <c r="JV494" s="17">
        <v>0</v>
      </c>
      <c r="JW494" s="17">
        <v>0</v>
      </c>
      <c r="JX494" s="17">
        <v>0</v>
      </c>
      <c r="JY494" s="17">
        <v>0</v>
      </c>
    </row>
    <row r="495" spans="1:285" x14ac:dyDescent="0.15">
      <c r="A495" s="17" t="s">
        <v>590</v>
      </c>
      <c r="B495" s="17" t="s">
        <v>591</v>
      </c>
      <c r="C495" s="17">
        <v>0</v>
      </c>
      <c r="D495" s="17">
        <v>0</v>
      </c>
      <c r="E495" s="17">
        <v>0</v>
      </c>
      <c r="F495" s="17">
        <v>0</v>
      </c>
      <c r="G495" s="17">
        <v>0</v>
      </c>
      <c r="H495" s="17">
        <v>0</v>
      </c>
      <c r="I495" s="17">
        <v>17.25</v>
      </c>
      <c r="J495" s="17">
        <v>17.25</v>
      </c>
      <c r="K495" s="17">
        <v>17.25</v>
      </c>
      <c r="L495" s="17">
        <v>17.25</v>
      </c>
      <c r="M495" s="17">
        <v>17.25</v>
      </c>
      <c r="N495" s="17">
        <v>17.329999999999998</v>
      </c>
      <c r="O495" s="17">
        <v>17.25</v>
      </c>
      <c r="P495" s="17">
        <v>17.22</v>
      </c>
      <c r="Q495" s="17">
        <v>17.22</v>
      </c>
      <c r="R495" s="17">
        <v>17.22</v>
      </c>
      <c r="S495" s="17">
        <v>17.18</v>
      </c>
      <c r="T495" s="17">
        <v>17.100000000000001</v>
      </c>
      <c r="U495" s="17">
        <v>17.18</v>
      </c>
      <c r="V495" s="17">
        <v>17.190000000000001</v>
      </c>
      <c r="W495" s="17">
        <v>17.149999999999999</v>
      </c>
      <c r="X495" s="17">
        <v>17.16</v>
      </c>
      <c r="Y495" s="17">
        <v>17.16</v>
      </c>
      <c r="Z495" s="17">
        <v>17.170000000000002</v>
      </c>
      <c r="AA495" s="17">
        <v>17.18</v>
      </c>
      <c r="AB495" s="17">
        <v>0</v>
      </c>
      <c r="AC495" s="17">
        <v>0</v>
      </c>
      <c r="AD495" s="17">
        <v>0</v>
      </c>
      <c r="AE495" s="17">
        <v>0</v>
      </c>
      <c r="AF495" s="17">
        <v>0</v>
      </c>
      <c r="AG495" s="17">
        <v>0</v>
      </c>
      <c r="AH495" s="17">
        <v>0</v>
      </c>
      <c r="AI495" s="17">
        <v>0</v>
      </c>
      <c r="AJ495" s="17">
        <v>0</v>
      </c>
      <c r="AK495" s="17">
        <v>0</v>
      </c>
      <c r="AL495" s="17">
        <v>0</v>
      </c>
      <c r="AM495" s="17">
        <v>0</v>
      </c>
      <c r="AN495" s="17">
        <v>0</v>
      </c>
      <c r="AO495" s="17">
        <v>0</v>
      </c>
      <c r="AP495" s="17">
        <v>0</v>
      </c>
      <c r="AQ495" s="17">
        <v>0</v>
      </c>
      <c r="AR495" s="17">
        <v>0</v>
      </c>
      <c r="AS495" s="17">
        <v>0</v>
      </c>
      <c r="AT495" s="17">
        <v>0</v>
      </c>
      <c r="AU495" s="17">
        <v>0</v>
      </c>
      <c r="AV495" s="17">
        <v>0</v>
      </c>
      <c r="AW495" s="17">
        <v>0</v>
      </c>
      <c r="AX495" s="17">
        <v>0</v>
      </c>
      <c r="AY495" s="17">
        <v>0</v>
      </c>
      <c r="AZ495" s="17">
        <v>0</v>
      </c>
      <c r="BA495" s="17">
        <v>0</v>
      </c>
      <c r="BB495" s="17">
        <v>0</v>
      </c>
      <c r="BC495" s="17">
        <v>0</v>
      </c>
      <c r="BD495" s="17">
        <v>0</v>
      </c>
      <c r="BE495" s="17">
        <v>0</v>
      </c>
      <c r="BF495" s="17">
        <v>0</v>
      </c>
      <c r="BG495" s="17">
        <v>0</v>
      </c>
      <c r="BH495" s="17">
        <v>0</v>
      </c>
      <c r="BI495" s="17">
        <v>0</v>
      </c>
      <c r="BJ495" s="17">
        <v>0</v>
      </c>
      <c r="BK495" s="17">
        <v>0</v>
      </c>
      <c r="BL495" s="17">
        <v>0</v>
      </c>
      <c r="BM495" s="17">
        <v>0</v>
      </c>
      <c r="BN495" s="17">
        <v>0</v>
      </c>
      <c r="BO495" s="17">
        <v>0</v>
      </c>
      <c r="BP495" s="17">
        <v>0</v>
      </c>
      <c r="BQ495" s="17">
        <v>0</v>
      </c>
      <c r="BR495" s="17">
        <v>0</v>
      </c>
      <c r="BS495" s="17">
        <v>0</v>
      </c>
      <c r="BT495" s="17">
        <v>0</v>
      </c>
      <c r="BU495" s="17">
        <v>0</v>
      </c>
      <c r="BV495" s="17">
        <v>0</v>
      </c>
      <c r="BW495" s="17">
        <v>0</v>
      </c>
      <c r="BX495" s="17">
        <v>0</v>
      </c>
      <c r="BY495" s="17">
        <v>0</v>
      </c>
      <c r="BZ495" s="17">
        <v>0</v>
      </c>
      <c r="CA495" s="17">
        <v>0</v>
      </c>
      <c r="CB495" s="17">
        <v>0</v>
      </c>
      <c r="CC495" s="17">
        <v>0</v>
      </c>
      <c r="CD495" s="17">
        <v>0</v>
      </c>
      <c r="CE495" s="17">
        <v>0</v>
      </c>
      <c r="CF495" s="17">
        <v>0</v>
      </c>
      <c r="CG495" s="17">
        <v>0</v>
      </c>
      <c r="CH495" s="17">
        <v>0</v>
      </c>
      <c r="CI495" s="17">
        <v>0</v>
      </c>
      <c r="CJ495" s="17">
        <v>0</v>
      </c>
      <c r="CK495" s="17">
        <v>0</v>
      </c>
      <c r="CL495" s="17">
        <v>0</v>
      </c>
      <c r="CM495" s="17">
        <v>0</v>
      </c>
      <c r="CN495" s="17">
        <v>0</v>
      </c>
      <c r="CO495" s="17">
        <v>0</v>
      </c>
      <c r="CP495" s="17">
        <v>0</v>
      </c>
      <c r="CQ495" s="17">
        <v>0</v>
      </c>
      <c r="CR495" s="17">
        <v>0</v>
      </c>
      <c r="CS495" s="17">
        <v>0</v>
      </c>
      <c r="CT495" s="17">
        <v>0</v>
      </c>
      <c r="CU495" s="17">
        <v>0</v>
      </c>
      <c r="CV495" s="17">
        <v>0</v>
      </c>
      <c r="CW495" s="17">
        <v>0</v>
      </c>
      <c r="CX495" s="17">
        <v>0</v>
      </c>
      <c r="CY495" s="17">
        <v>0</v>
      </c>
      <c r="CZ495" s="17">
        <v>0</v>
      </c>
      <c r="DA495" s="17">
        <v>0</v>
      </c>
      <c r="DB495" s="17">
        <v>0</v>
      </c>
      <c r="DC495" s="17">
        <v>0</v>
      </c>
      <c r="DD495" s="17">
        <v>0</v>
      </c>
      <c r="DE495" s="17">
        <v>0</v>
      </c>
      <c r="DF495" s="17">
        <v>0</v>
      </c>
      <c r="DG495" s="17">
        <v>0</v>
      </c>
      <c r="DH495" s="17">
        <v>0</v>
      </c>
      <c r="DI495" s="17">
        <v>0</v>
      </c>
      <c r="DJ495" s="17">
        <v>0</v>
      </c>
      <c r="DK495" s="17">
        <v>0</v>
      </c>
      <c r="DL495" s="17">
        <v>0</v>
      </c>
      <c r="DM495" s="17">
        <v>0</v>
      </c>
      <c r="DN495" s="17">
        <v>0</v>
      </c>
      <c r="DO495" s="17">
        <v>0</v>
      </c>
      <c r="DP495" s="17">
        <v>0</v>
      </c>
      <c r="DQ495" s="17">
        <v>0</v>
      </c>
      <c r="DR495" s="17">
        <v>0</v>
      </c>
      <c r="DS495" s="17">
        <v>0</v>
      </c>
      <c r="DT495" s="17">
        <v>0</v>
      </c>
      <c r="DU495" s="17">
        <v>0</v>
      </c>
      <c r="DV495" s="17">
        <v>0</v>
      </c>
      <c r="DW495" s="17">
        <v>0</v>
      </c>
      <c r="DX495" s="17">
        <v>0</v>
      </c>
      <c r="DY495" s="17">
        <v>0</v>
      </c>
      <c r="DZ495" s="17">
        <v>0</v>
      </c>
      <c r="EA495" s="17">
        <v>0</v>
      </c>
      <c r="EB495" s="17">
        <v>0</v>
      </c>
      <c r="EC495" s="17">
        <v>0</v>
      </c>
      <c r="ED495" s="17">
        <v>0</v>
      </c>
      <c r="EE495" s="17">
        <v>0</v>
      </c>
      <c r="EF495" s="17">
        <v>0</v>
      </c>
      <c r="EG495" s="17">
        <v>0</v>
      </c>
      <c r="EH495" s="17">
        <v>0</v>
      </c>
      <c r="EI495" s="17">
        <v>0</v>
      </c>
      <c r="EJ495" s="17">
        <v>0</v>
      </c>
      <c r="EK495" s="17">
        <v>0</v>
      </c>
      <c r="EL495" s="17">
        <v>0</v>
      </c>
      <c r="EM495" s="17">
        <v>0</v>
      </c>
      <c r="EN495" s="17">
        <v>0</v>
      </c>
      <c r="EO495" s="17">
        <v>0</v>
      </c>
      <c r="EP495" s="17">
        <v>0</v>
      </c>
      <c r="EQ495" s="17">
        <v>0</v>
      </c>
      <c r="ER495" s="17">
        <v>0</v>
      </c>
      <c r="ES495" s="17">
        <v>0</v>
      </c>
      <c r="ET495" s="17">
        <v>0</v>
      </c>
      <c r="EU495" s="17">
        <v>0</v>
      </c>
      <c r="EV495" s="17">
        <v>0</v>
      </c>
      <c r="EW495" s="17">
        <v>0</v>
      </c>
      <c r="EX495" s="17">
        <v>0</v>
      </c>
      <c r="EY495" s="17">
        <v>0</v>
      </c>
      <c r="EZ495" s="17">
        <v>0</v>
      </c>
      <c r="FA495" s="17">
        <v>0</v>
      </c>
      <c r="FB495" s="17">
        <v>0</v>
      </c>
      <c r="FC495" s="17">
        <v>0</v>
      </c>
      <c r="FD495" s="17">
        <v>0</v>
      </c>
      <c r="FE495" s="17">
        <v>0</v>
      </c>
      <c r="FF495" s="17">
        <v>0</v>
      </c>
      <c r="FG495" s="17">
        <v>0</v>
      </c>
      <c r="FH495" s="17">
        <v>0</v>
      </c>
      <c r="FI495" s="17">
        <v>0</v>
      </c>
      <c r="FJ495" s="17">
        <v>0</v>
      </c>
      <c r="FK495" s="17">
        <v>0</v>
      </c>
      <c r="FL495" s="17">
        <v>0</v>
      </c>
      <c r="FM495" s="17">
        <v>0</v>
      </c>
      <c r="FN495" s="17">
        <v>0</v>
      </c>
      <c r="FO495" s="17">
        <v>0</v>
      </c>
      <c r="FP495" s="17">
        <v>0</v>
      </c>
      <c r="FQ495" s="17">
        <v>0</v>
      </c>
      <c r="FR495" s="17">
        <v>0</v>
      </c>
      <c r="FS495" s="17">
        <v>0</v>
      </c>
      <c r="FT495" s="17">
        <v>0</v>
      </c>
      <c r="FU495" s="17">
        <v>0</v>
      </c>
      <c r="FV495" s="17">
        <v>0</v>
      </c>
      <c r="FW495" s="17">
        <v>0</v>
      </c>
      <c r="FX495" s="17">
        <v>0</v>
      </c>
      <c r="FY495" s="17">
        <v>0</v>
      </c>
      <c r="FZ495" s="17">
        <v>0</v>
      </c>
      <c r="GA495" s="17">
        <v>0</v>
      </c>
      <c r="GB495" s="17">
        <v>0</v>
      </c>
      <c r="GC495" s="17">
        <v>0</v>
      </c>
      <c r="GD495" s="17">
        <v>0</v>
      </c>
      <c r="GE495" s="17">
        <v>0</v>
      </c>
      <c r="GF495" s="17">
        <v>0</v>
      </c>
      <c r="GG495" s="17">
        <v>0</v>
      </c>
      <c r="GH495" s="17">
        <v>0</v>
      </c>
      <c r="GI495" s="17">
        <v>0</v>
      </c>
      <c r="GJ495" s="17">
        <v>0</v>
      </c>
      <c r="GK495" s="17">
        <v>0</v>
      </c>
      <c r="GL495" s="17">
        <v>0</v>
      </c>
      <c r="GM495" s="17">
        <v>0</v>
      </c>
      <c r="GN495" s="17">
        <v>0</v>
      </c>
      <c r="GO495" s="17">
        <v>0</v>
      </c>
      <c r="GP495" s="17">
        <v>0</v>
      </c>
      <c r="GQ495" s="17">
        <v>0</v>
      </c>
      <c r="GR495" s="17">
        <v>0</v>
      </c>
      <c r="GS495" s="17">
        <v>0</v>
      </c>
      <c r="GT495" s="17">
        <v>0</v>
      </c>
      <c r="GU495" s="17">
        <v>0</v>
      </c>
      <c r="GV495" s="17">
        <v>0</v>
      </c>
      <c r="GW495" s="17">
        <v>0</v>
      </c>
      <c r="GX495" s="17">
        <v>0</v>
      </c>
      <c r="GY495" s="17">
        <v>0</v>
      </c>
      <c r="GZ495" s="17">
        <v>0</v>
      </c>
      <c r="HA495" s="17">
        <v>0</v>
      </c>
      <c r="HB495" s="17">
        <v>0</v>
      </c>
      <c r="HC495" s="17">
        <v>0</v>
      </c>
      <c r="HD495" s="17">
        <v>0</v>
      </c>
      <c r="HE495" s="17">
        <v>0</v>
      </c>
      <c r="HF495" s="17">
        <v>0</v>
      </c>
      <c r="HG495" s="17">
        <v>0</v>
      </c>
      <c r="HH495" s="17">
        <v>0</v>
      </c>
      <c r="HI495" s="17">
        <v>0</v>
      </c>
      <c r="HJ495" s="17">
        <v>0</v>
      </c>
      <c r="HK495" s="17">
        <v>0</v>
      </c>
      <c r="HL495" s="17">
        <v>0</v>
      </c>
      <c r="HM495" s="17">
        <v>0</v>
      </c>
      <c r="HN495" s="17">
        <v>0</v>
      </c>
      <c r="HO495" s="17">
        <v>0</v>
      </c>
      <c r="HP495" s="17">
        <v>0</v>
      </c>
      <c r="HQ495" s="17">
        <v>0</v>
      </c>
      <c r="HR495" s="17">
        <v>0</v>
      </c>
      <c r="HS495" s="17">
        <v>0</v>
      </c>
      <c r="HT495" s="17">
        <v>0</v>
      </c>
      <c r="HU495" s="17">
        <v>0</v>
      </c>
      <c r="HV495" s="17">
        <v>0</v>
      </c>
      <c r="HW495" s="17">
        <v>0</v>
      </c>
      <c r="HX495" s="17">
        <v>0</v>
      </c>
      <c r="HY495" s="17">
        <v>0</v>
      </c>
      <c r="HZ495" s="17">
        <v>0</v>
      </c>
      <c r="IA495" s="17">
        <v>0</v>
      </c>
      <c r="IB495" s="17">
        <v>0</v>
      </c>
      <c r="IC495" s="17">
        <v>0</v>
      </c>
      <c r="ID495" s="17">
        <v>0</v>
      </c>
      <c r="IE495" s="17">
        <v>0</v>
      </c>
      <c r="IF495" s="17">
        <v>0</v>
      </c>
      <c r="IG495" s="17">
        <v>0</v>
      </c>
      <c r="IH495" s="17">
        <v>0</v>
      </c>
      <c r="II495" s="17">
        <v>0</v>
      </c>
      <c r="IJ495" s="17">
        <v>0</v>
      </c>
      <c r="IK495" s="17">
        <v>0</v>
      </c>
      <c r="IL495" s="17">
        <v>0</v>
      </c>
      <c r="IM495" s="17">
        <v>0</v>
      </c>
      <c r="IN495" s="17">
        <v>0</v>
      </c>
      <c r="IO495" s="17">
        <v>0</v>
      </c>
      <c r="IP495" s="17">
        <v>0</v>
      </c>
      <c r="IQ495" s="17">
        <v>0</v>
      </c>
      <c r="IR495" s="17">
        <v>0</v>
      </c>
      <c r="IS495" s="17">
        <v>0</v>
      </c>
      <c r="IT495" s="17">
        <v>0</v>
      </c>
      <c r="IU495" s="17">
        <v>0</v>
      </c>
      <c r="IV495" s="17">
        <v>0</v>
      </c>
      <c r="IW495" s="17">
        <v>0</v>
      </c>
      <c r="IX495" s="17">
        <v>0</v>
      </c>
      <c r="IY495" s="17">
        <v>0</v>
      </c>
      <c r="IZ495" s="17">
        <v>0</v>
      </c>
      <c r="JA495" s="17">
        <v>0</v>
      </c>
      <c r="JB495" s="17">
        <v>0</v>
      </c>
      <c r="JC495" s="17">
        <v>0</v>
      </c>
      <c r="JD495" s="17">
        <v>0</v>
      </c>
      <c r="JE495" s="17">
        <v>0</v>
      </c>
      <c r="JF495" s="17">
        <v>0</v>
      </c>
      <c r="JG495" s="17">
        <v>0</v>
      </c>
      <c r="JH495" s="17">
        <v>0</v>
      </c>
      <c r="JI495" s="17">
        <v>0</v>
      </c>
      <c r="JJ495" s="17">
        <v>0</v>
      </c>
      <c r="JK495" s="17">
        <v>0</v>
      </c>
      <c r="JL495" s="17">
        <v>0</v>
      </c>
      <c r="JM495" s="17">
        <v>0</v>
      </c>
      <c r="JN495" s="17">
        <v>0</v>
      </c>
      <c r="JO495" s="17">
        <v>0</v>
      </c>
      <c r="JP495" s="17">
        <v>0</v>
      </c>
      <c r="JQ495" s="17">
        <v>0</v>
      </c>
      <c r="JR495" s="17">
        <v>0</v>
      </c>
      <c r="JS495" s="17">
        <v>0</v>
      </c>
      <c r="JT495" s="17">
        <v>0</v>
      </c>
      <c r="JU495" s="17">
        <v>0</v>
      </c>
      <c r="JV495" s="17">
        <v>0</v>
      </c>
      <c r="JW495" s="17">
        <v>0</v>
      </c>
      <c r="JX495" s="17">
        <v>0</v>
      </c>
      <c r="JY495" s="17">
        <v>0</v>
      </c>
    </row>
    <row r="496" spans="1:285" x14ac:dyDescent="0.15">
      <c r="A496" s="17" t="s">
        <v>614</v>
      </c>
      <c r="B496" s="17" t="s">
        <v>615</v>
      </c>
      <c r="C496" s="17">
        <v>0</v>
      </c>
      <c r="D496" s="17">
        <v>0</v>
      </c>
      <c r="E496" s="17">
        <v>0</v>
      </c>
      <c r="F496" s="17">
        <v>0</v>
      </c>
      <c r="G496" s="17">
        <v>0</v>
      </c>
      <c r="H496" s="17">
        <v>0</v>
      </c>
      <c r="I496" s="17">
        <v>6.82</v>
      </c>
      <c r="J496" s="17">
        <v>6.82</v>
      </c>
      <c r="K496" s="17">
        <v>6.82</v>
      </c>
      <c r="L496" s="17">
        <v>6.82</v>
      </c>
      <c r="M496" s="17">
        <v>6.82</v>
      </c>
      <c r="N496" s="17">
        <v>6.82</v>
      </c>
      <c r="O496" s="17">
        <v>6.83</v>
      </c>
      <c r="P496" s="17">
        <v>6.81</v>
      </c>
      <c r="Q496" s="17">
        <v>6.81</v>
      </c>
      <c r="R496" s="17">
        <v>6.82</v>
      </c>
      <c r="S496" s="17">
        <v>6.81</v>
      </c>
      <c r="T496" s="17">
        <v>6.82</v>
      </c>
      <c r="U496" s="17">
        <v>6.84</v>
      </c>
      <c r="V496" s="17">
        <v>6.84</v>
      </c>
      <c r="W496" s="17">
        <v>6.84</v>
      </c>
      <c r="X496" s="17">
        <v>6.84</v>
      </c>
      <c r="Y496" s="17">
        <v>6.84</v>
      </c>
      <c r="Z496" s="17">
        <v>6.84</v>
      </c>
      <c r="AA496" s="17">
        <v>6.83</v>
      </c>
      <c r="AB496" s="17">
        <v>0</v>
      </c>
      <c r="AC496" s="17">
        <v>0</v>
      </c>
      <c r="AD496" s="17">
        <v>0</v>
      </c>
      <c r="AE496" s="17">
        <v>0</v>
      </c>
      <c r="AF496" s="17">
        <v>0</v>
      </c>
      <c r="AG496" s="17">
        <v>0</v>
      </c>
      <c r="AH496" s="17">
        <v>0</v>
      </c>
      <c r="AI496" s="17">
        <v>0</v>
      </c>
      <c r="AJ496" s="17">
        <v>0</v>
      </c>
      <c r="AK496" s="17">
        <v>0</v>
      </c>
      <c r="AL496" s="17">
        <v>0</v>
      </c>
      <c r="AM496" s="17">
        <v>0</v>
      </c>
      <c r="AN496" s="17">
        <v>0</v>
      </c>
      <c r="AO496" s="17">
        <v>0</v>
      </c>
      <c r="AP496" s="17">
        <v>0</v>
      </c>
      <c r="AQ496" s="17">
        <v>0</v>
      </c>
      <c r="AR496" s="17">
        <v>0</v>
      </c>
      <c r="AS496" s="17">
        <v>0</v>
      </c>
      <c r="AT496" s="17">
        <v>0</v>
      </c>
      <c r="AU496" s="17">
        <v>0</v>
      </c>
      <c r="AV496" s="17">
        <v>0</v>
      </c>
      <c r="AW496" s="17">
        <v>0</v>
      </c>
      <c r="AX496" s="17">
        <v>0</v>
      </c>
      <c r="AY496" s="17">
        <v>0</v>
      </c>
      <c r="AZ496" s="17">
        <v>0</v>
      </c>
      <c r="BA496" s="17">
        <v>0</v>
      </c>
      <c r="BB496" s="17">
        <v>0</v>
      </c>
      <c r="BC496" s="17">
        <v>0</v>
      </c>
      <c r="BD496" s="17">
        <v>0</v>
      </c>
      <c r="BE496" s="17">
        <v>0</v>
      </c>
      <c r="BF496" s="17">
        <v>0</v>
      </c>
      <c r="BG496" s="17">
        <v>0</v>
      </c>
      <c r="BH496" s="17">
        <v>0</v>
      </c>
      <c r="BI496" s="17">
        <v>0</v>
      </c>
      <c r="BJ496" s="17">
        <v>0</v>
      </c>
      <c r="BK496" s="17">
        <v>0</v>
      </c>
      <c r="BL496" s="17">
        <v>0</v>
      </c>
      <c r="BM496" s="17">
        <v>0</v>
      </c>
      <c r="BN496" s="17">
        <v>0</v>
      </c>
      <c r="BO496" s="17">
        <v>0</v>
      </c>
      <c r="BP496" s="17">
        <v>0</v>
      </c>
      <c r="BQ496" s="17">
        <v>0</v>
      </c>
      <c r="BR496" s="17">
        <v>0</v>
      </c>
      <c r="BS496" s="17">
        <v>0</v>
      </c>
      <c r="BT496" s="17">
        <v>0</v>
      </c>
      <c r="BU496" s="17">
        <v>0</v>
      </c>
      <c r="BV496" s="17">
        <v>0</v>
      </c>
      <c r="BW496" s="17">
        <v>0</v>
      </c>
      <c r="BX496" s="17">
        <v>0</v>
      </c>
      <c r="BY496" s="17">
        <v>0</v>
      </c>
      <c r="BZ496" s="17">
        <v>0</v>
      </c>
      <c r="CA496" s="17">
        <v>0</v>
      </c>
      <c r="CB496" s="17">
        <v>0</v>
      </c>
      <c r="CC496" s="17">
        <v>0</v>
      </c>
      <c r="CD496" s="17">
        <v>0</v>
      </c>
      <c r="CE496" s="17">
        <v>0</v>
      </c>
      <c r="CF496" s="17">
        <v>0</v>
      </c>
      <c r="CG496" s="17">
        <v>0</v>
      </c>
      <c r="CH496" s="17">
        <v>0</v>
      </c>
      <c r="CI496" s="17">
        <v>0</v>
      </c>
      <c r="CJ496" s="17">
        <v>0</v>
      </c>
      <c r="CK496" s="17">
        <v>0</v>
      </c>
      <c r="CL496" s="17">
        <v>0</v>
      </c>
      <c r="CM496" s="17">
        <v>0</v>
      </c>
      <c r="CN496" s="17">
        <v>0</v>
      </c>
      <c r="CO496" s="17">
        <v>0</v>
      </c>
      <c r="CP496" s="17">
        <v>0</v>
      </c>
      <c r="CQ496" s="17">
        <v>0</v>
      </c>
      <c r="CR496" s="17">
        <v>0</v>
      </c>
      <c r="CS496" s="17">
        <v>0</v>
      </c>
      <c r="CT496" s="17">
        <v>0</v>
      </c>
      <c r="CU496" s="17">
        <v>0</v>
      </c>
      <c r="CV496" s="17">
        <v>0</v>
      </c>
      <c r="CW496" s="17">
        <v>0</v>
      </c>
      <c r="CX496" s="17">
        <v>0</v>
      </c>
      <c r="CY496" s="17">
        <v>0</v>
      </c>
      <c r="CZ496" s="17">
        <v>0</v>
      </c>
      <c r="DA496" s="17">
        <v>0</v>
      </c>
      <c r="DB496" s="17">
        <v>0</v>
      </c>
      <c r="DC496" s="17">
        <v>0</v>
      </c>
      <c r="DD496" s="17">
        <v>0</v>
      </c>
      <c r="DE496" s="17">
        <v>0</v>
      </c>
      <c r="DF496" s="17">
        <v>0</v>
      </c>
      <c r="DG496" s="17">
        <v>0</v>
      </c>
      <c r="DH496" s="17">
        <v>0</v>
      </c>
      <c r="DI496" s="17">
        <v>0</v>
      </c>
      <c r="DJ496" s="17">
        <v>0</v>
      </c>
      <c r="DK496" s="17">
        <v>0</v>
      </c>
      <c r="DL496" s="17">
        <v>0</v>
      </c>
      <c r="DM496" s="17">
        <v>0</v>
      </c>
      <c r="DN496" s="17">
        <v>0</v>
      </c>
      <c r="DO496" s="17">
        <v>0</v>
      </c>
      <c r="DP496" s="17">
        <v>0</v>
      </c>
      <c r="DQ496" s="17">
        <v>0</v>
      </c>
      <c r="DR496" s="17">
        <v>0</v>
      </c>
      <c r="DS496" s="17">
        <v>0</v>
      </c>
      <c r="DT496" s="17">
        <v>0</v>
      </c>
      <c r="DU496" s="17">
        <v>0</v>
      </c>
      <c r="DV496" s="17">
        <v>0</v>
      </c>
      <c r="DW496" s="17">
        <v>0</v>
      </c>
      <c r="DX496" s="17">
        <v>0</v>
      </c>
      <c r="DY496" s="17">
        <v>0</v>
      </c>
      <c r="DZ496" s="17">
        <v>0</v>
      </c>
      <c r="EA496" s="17">
        <v>0</v>
      </c>
      <c r="EB496" s="17">
        <v>0</v>
      </c>
      <c r="EC496" s="17">
        <v>0</v>
      </c>
      <c r="ED496" s="17">
        <v>0</v>
      </c>
      <c r="EE496" s="17">
        <v>0</v>
      </c>
      <c r="EF496" s="17">
        <v>0</v>
      </c>
      <c r="EG496" s="17">
        <v>0</v>
      </c>
      <c r="EH496" s="17">
        <v>0</v>
      </c>
      <c r="EI496" s="17">
        <v>0</v>
      </c>
      <c r="EJ496" s="17">
        <v>0</v>
      </c>
      <c r="EK496" s="17">
        <v>0</v>
      </c>
      <c r="EL496" s="17">
        <v>0</v>
      </c>
      <c r="EM496" s="17">
        <v>0</v>
      </c>
      <c r="EN496" s="17">
        <v>0</v>
      </c>
      <c r="EO496" s="17">
        <v>0</v>
      </c>
      <c r="EP496" s="17">
        <v>0</v>
      </c>
      <c r="EQ496" s="17">
        <v>0</v>
      </c>
      <c r="ER496" s="17">
        <v>0</v>
      </c>
      <c r="ES496" s="17">
        <v>0</v>
      </c>
      <c r="ET496" s="17">
        <v>0</v>
      </c>
      <c r="EU496" s="17">
        <v>0</v>
      </c>
      <c r="EV496" s="17">
        <v>0</v>
      </c>
      <c r="EW496" s="17">
        <v>0</v>
      </c>
      <c r="EX496" s="17">
        <v>0</v>
      </c>
      <c r="EY496" s="17">
        <v>0</v>
      </c>
      <c r="EZ496" s="17">
        <v>0</v>
      </c>
      <c r="FA496" s="17">
        <v>0</v>
      </c>
      <c r="FB496" s="17">
        <v>0</v>
      </c>
      <c r="FC496" s="17">
        <v>0</v>
      </c>
      <c r="FD496" s="17">
        <v>0</v>
      </c>
      <c r="FE496" s="17">
        <v>0</v>
      </c>
      <c r="FF496" s="17">
        <v>0</v>
      </c>
      <c r="FG496" s="17">
        <v>0</v>
      </c>
      <c r="FH496" s="17">
        <v>0</v>
      </c>
      <c r="FI496" s="17">
        <v>0</v>
      </c>
      <c r="FJ496" s="17">
        <v>0</v>
      </c>
      <c r="FK496" s="17">
        <v>0</v>
      </c>
      <c r="FL496" s="17">
        <v>0</v>
      </c>
      <c r="FM496" s="17">
        <v>0</v>
      </c>
      <c r="FN496" s="17">
        <v>0</v>
      </c>
      <c r="FO496" s="17">
        <v>0</v>
      </c>
      <c r="FP496" s="17">
        <v>0</v>
      </c>
      <c r="FQ496" s="17">
        <v>0</v>
      </c>
      <c r="FR496" s="17">
        <v>0</v>
      </c>
      <c r="FS496" s="17">
        <v>0</v>
      </c>
      <c r="FT496" s="17">
        <v>0</v>
      </c>
      <c r="FU496" s="17">
        <v>0</v>
      </c>
      <c r="FV496" s="17">
        <v>0</v>
      </c>
      <c r="FW496" s="17">
        <v>0</v>
      </c>
      <c r="FX496" s="17">
        <v>0</v>
      </c>
      <c r="FY496" s="17">
        <v>0</v>
      </c>
      <c r="FZ496" s="17">
        <v>0</v>
      </c>
      <c r="GA496" s="17">
        <v>0</v>
      </c>
      <c r="GB496" s="17">
        <v>0</v>
      </c>
      <c r="GC496" s="17">
        <v>0</v>
      </c>
      <c r="GD496" s="17">
        <v>0</v>
      </c>
      <c r="GE496" s="17">
        <v>0</v>
      </c>
      <c r="GF496" s="17">
        <v>0</v>
      </c>
      <c r="GG496" s="17">
        <v>0</v>
      </c>
      <c r="GH496" s="17">
        <v>0</v>
      </c>
      <c r="GI496" s="17">
        <v>0</v>
      </c>
      <c r="GJ496" s="17">
        <v>0</v>
      </c>
      <c r="GK496" s="17">
        <v>0</v>
      </c>
      <c r="GL496" s="17">
        <v>0</v>
      </c>
      <c r="GM496" s="17">
        <v>0</v>
      </c>
      <c r="GN496" s="17">
        <v>0</v>
      </c>
      <c r="GO496" s="17">
        <v>0</v>
      </c>
      <c r="GP496" s="17">
        <v>0</v>
      </c>
      <c r="GQ496" s="17">
        <v>0</v>
      </c>
      <c r="GR496" s="17">
        <v>0</v>
      </c>
      <c r="GS496" s="17">
        <v>0</v>
      </c>
      <c r="GT496" s="17">
        <v>0</v>
      </c>
      <c r="GU496" s="17">
        <v>0</v>
      </c>
      <c r="GV496" s="17">
        <v>0</v>
      </c>
      <c r="GW496" s="17">
        <v>0</v>
      </c>
      <c r="GX496" s="17">
        <v>0</v>
      </c>
      <c r="GY496" s="17">
        <v>0</v>
      </c>
      <c r="GZ496" s="17">
        <v>0</v>
      </c>
      <c r="HA496" s="17">
        <v>0</v>
      </c>
      <c r="HB496" s="17">
        <v>0</v>
      </c>
      <c r="HC496" s="17">
        <v>0</v>
      </c>
      <c r="HD496" s="17">
        <v>0</v>
      </c>
      <c r="HE496" s="17">
        <v>0</v>
      </c>
      <c r="HF496" s="17">
        <v>0</v>
      </c>
      <c r="HG496" s="17">
        <v>0</v>
      </c>
      <c r="HH496" s="17">
        <v>0</v>
      </c>
      <c r="HI496" s="17">
        <v>0</v>
      </c>
      <c r="HJ496" s="17">
        <v>0</v>
      </c>
      <c r="HK496" s="17">
        <v>0</v>
      </c>
      <c r="HL496" s="17">
        <v>0</v>
      </c>
      <c r="HM496" s="17">
        <v>0</v>
      </c>
      <c r="HN496" s="17">
        <v>0</v>
      </c>
      <c r="HO496" s="17">
        <v>0</v>
      </c>
      <c r="HP496" s="17">
        <v>0</v>
      </c>
      <c r="HQ496" s="17">
        <v>0</v>
      </c>
      <c r="HR496" s="17">
        <v>0</v>
      </c>
      <c r="HS496" s="17">
        <v>0</v>
      </c>
      <c r="HT496" s="17">
        <v>0</v>
      </c>
      <c r="HU496" s="17">
        <v>0</v>
      </c>
      <c r="HV496" s="17">
        <v>0</v>
      </c>
      <c r="HW496" s="17">
        <v>0</v>
      </c>
      <c r="HX496" s="17">
        <v>0</v>
      </c>
      <c r="HY496" s="17">
        <v>0</v>
      </c>
      <c r="HZ496" s="17">
        <v>0</v>
      </c>
      <c r="IA496" s="17">
        <v>0</v>
      </c>
      <c r="IB496" s="17">
        <v>0</v>
      </c>
      <c r="IC496" s="17">
        <v>0</v>
      </c>
      <c r="ID496" s="17">
        <v>0</v>
      </c>
      <c r="IE496" s="17">
        <v>0</v>
      </c>
      <c r="IF496" s="17">
        <v>0</v>
      </c>
      <c r="IG496" s="17">
        <v>0</v>
      </c>
      <c r="IH496" s="17">
        <v>0</v>
      </c>
      <c r="II496" s="17">
        <v>0</v>
      </c>
      <c r="IJ496" s="17">
        <v>0</v>
      </c>
      <c r="IK496" s="17">
        <v>0</v>
      </c>
      <c r="IL496" s="17">
        <v>0</v>
      </c>
      <c r="IM496" s="17">
        <v>0</v>
      </c>
      <c r="IN496" s="17">
        <v>0</v>
      </c>
      <c r="IO496" s="17">
        <v>0</v>
      </c>
      <c r="IP496" s="17">
        <v>0</v>
      </c>
      <c r="IQ496" s="17">
        <v>0</v>
      </c>
      <c r="IR496" s="17">
        <v>0</v>
      </c>
      <c r="IS496" s="17">
        <v>0</v>
      </c>
      <c r="IT496" s="17">
        <v>0</v>
      </c>
      <c r="IU496" s="17">
        <v>0</v>
      </c>
      <c r="IV496" s="17">
        <v>0</v>
      </c>
      <c r="IW496" s="17">
        <v>0</v>
      </c>
      <c r="IX496" s="17">
        <v>0</v>
      </c>
      <c r="IY496" s="17">
        <v>0</v>
      </c>
      <c r="IZ496" s="17">
        <v>0</v>
      </c>
      <c r="JA496" s="17">
        <v>0</v>
      </c>
      <c r="JB496" s="17">
        <v>0</v>
      </c>
      <c r="JC496" s="17">
        <v>0</v>
      </c>
      <c r="JD496" s="17">
        <v>0</v>
      </c>
      <c r="JE496" s="17">
        <v>0</v>
      </c>
      <c r="JF496" s="17">
        <v>0</v>
      </c>
      <c r="JG496" s="17">
        <v>0</v>
      </c>
      <c r="JH496" s="17">
        <v>0</v>
      </c>
      <c r="JI496" s="17">
        <v>0</v>
      </c>
      <c r="JJ496" s="17">
        <v>0</v>
      </c>
      <c r="JK496" s="17">
        <v>0</v>
      </c>
      <c r="JL496" s="17">
        <v>0</v>
      </c>
      <c r="JM496" s="17">
        <v>0</v>
      </c>
      <c r="JN496" s="17">
        <v>0</v>
      </c>
      <c r="JO496" s="17">
        <v>0</v>
      </c>
      <c r="JP496" s="17">
        <v>0</v>
      </c>
      <c r="JQ496" s="17">
        <v>0</v>
      </c>
      <c r="JR496" s="17">
        <v>0</v>
      </c>
      <c r="JS496" s="17">
        <v>0</v>
      </c>
      <c r="JT496" s="17">
        <v>0</v>
      </c>
      <c r="JU496" s="17">
        <v>0</v>
      </c>
      <c r="JV496" s="17">
        <v>0</v>
      </c>
      <c r="JW496" s="17">
        <v>0</v>
      </c>
      <c r="JX496" s="17">
        <v>0</v>
      </c>
      <c r="JY496" s="17">
        <v>0</v>
      </c>
    </row>
    <row r="497" spans="1:285" x14ac:dyDescent="0.15">
      <c r="A497" s="17" t="s">
        <v>866</v>
      </c>
      <c r="B497" s="17" t="s">
        <v>867</v>
      </c>
      <c r="C497" s="17">
        <v>0</v>
      </c>
      <c r="D497" s="17">
        <v>0</v>
      </c>
      <c r="E497" s="17">
        <v>0</v>
      </c>
      <c r="F497" s="17">
        <v>0</v>
      </c>
      <c r="G497" s="17">
        <v>0</v>
      </c>
      <c r="H497" s="17">
        <v>0</v>
      </c>
      <c r="I497" s="17">
        <v>74.42</v>
      </c>
      <c r="J497" s="17">
        <v>74.42</v>
      </c>
      <c r="K497" s="17">
        <v>74.42</v>
      </c>
      <c r="L497" s="17">
        <v>74.42</v>
      </c>
      <c r="M497" s="17">
        <v>74.42</v>
      </c>
      <c r="N497" s="17">
        <v>73.91</v>
      </c>
      <c r="O497" s="17">
        <v>73.89</v>
      </c>
      <c r="P497" s="17">
        <v>73.89</v>
      </c>
      <c r="Q497" s="17">
        <v>73.89</v>
      </c>
      <c r="R497" s="17">
        <v>73.81</v>
      </c>
      <c r="S497" s="17">
        <v>73.89</v>
      </c>
      <c r="T497" s="17">
        <v>73.900000000000006</v>
      </c>
      <c r="U497" s="17">
        <v>73.989999999999995</v>
      </c>
      <c r="V497" s="17">
        <v>73.989999999999995</v>
      </c>
      <c r="W497" s="17">
        <v>73.95</v>
      </c>
      <c r="X497" s="17">
        <v>73.63</v>
      </c>
      <c r="Y497" s="17">
        <v>73.56</v>
      </c>
      <c r="Z497" s="17">
        <v>73.599999999999994</v>
      </c>
      <c r="AA497" s="17">
        <v>73.73</v>
      </c>
      <c r="AB497" s="17">
        <v>0</v>
      </c>
      <c r="AC497" s="17">
        <v>0</v>
      </c>
      <c r="AD497" s="17">
        <v>0</v>
      </c>
      <c r="AE497" s="17">
        <v>0</v>
      </c>
      <c r="AF497" s="17">
        <v>0</v>
      </c>
      <c r="AG497" s="17">
        <v>0</v>
      </c>
      <c r="AH497" s="17">
        <v>0</v>
      </c>
      <c r="AI497" s="17">
        <v>0</v>
      </c>
      <c r="AJ497" s="17">
        <v>0</v>
      </c>
      <c r="AK497" s="17">
        <v>0</v>
      </c>
      <c r="AL497" s="17">
        <v>0</v>
      </c>
      <c r="AM497" s="17">
        <v>0</v>
      </c>
      <c r="AN497" s="17">
        <v>0</v>
      </c>
      <c r="AO497" s="17">
        <v>0</v>
      </c>
      <c r="AP497" s="17">
        <v>0</v>
      </c>
      <c r="AQ497" s="17">
        <v>0</v>
      </c>
      <c r="AR497" s="17">
        <v>0</v>
      </c>
      <c r="AS497" s="17">
        <v>0</v>
      </c>
      <c r="AT497" s="17">
        <v>0</v>
      </c>
      <c r="AU497" s="17">
        <v>0</v>
      </c>
      <c r="AV497" s="17">
        <v>0</v>
      </c>
      <c r="AW497" s="17">
        <v>0</v>
      </c>
      <c r="AX497" s="17">
        <v>0</v>
      </c>
      <c r="AY497" s="17">
        <v>0</v>
      </c>
      <c r="AZ497" s="17">
        <v>0</v>
      </c>
      <c r="BA497" s="17">
        <v>0</v>
      </c>
      <c r="BB497" s="17">
        <v>0</v>
      </c>
      <c r="BC497" s="17">
        <v>0</v>
      </c>
      <c r="BD497" s="17">
        <v>0</v>
      </c>
      <c r="BE497" s="17">
        <v>0</v>
      </c>
      <c r="BF497" s="17">
        <v>0</v>
      </c>
      <c r="BG497" s="17">
        <v>0</v>
      </c>
      <c r="BH497" s="17">
        <v>0</v>
      </c>
      <c r="BI497" s="17">
        <v>0</v>
      </c>
      <c r="BJ497" s="17">
        <v>0</v>
      </c>
      <c r="BK497" s="17">
        <v>0</v>
      </c>
      <c r="BL497" s="17">
        <v>0</v>
      </c>
      <c r="BM497" s="17">
        <v>0</v>
      </c>
      <c r="BN497" s="17">
        <v>0</v>
      </c>
      <c r="BO497" s="17">
        <v>0</v>
      </c>
      <c r="BP497" s="17">
        <v>0</v>
      </c>
      <c r="BQ497" s="17">
        <v>0</v>
      </c>
      <c r="BR497" s="17">
        <v>0</v>
      </c>
      <c r="BS497" s="17">
        <v>0</v>
      </c>
      <c r="BT497" s="17">
        <v>0</v>
      </c>
      <c r="BU497" s="17">
        <v>0</v>
      </c>
      <c r="BV497" s="17">
        <v>0</v>
      </c>
      <c r="BW497" s="17">
        <v>0</v>
      </c>
      <c r="BX497" s="17">
        <v>0</v>
      </c>
      <c r="BY497" s="17">
        <v>0</v>
      </c>
      <c r="BZ497" s="17">
        <v>0</v>
      </c>
      <c r="CA497" s="17">
        <v>0</v>
      </c>
      <c r="CB497" s="17">
        <v>0</v>
      </c>
      <c r="CC497" s="17">
        <v>0</v>
      </c>
      <c r="CD497" s="17">
        <v>0</v>
      </c>
      <c r="CE497" s="17">
        <v>0</v>
      </c>
      <c r="CF497" s="17">
        <v>0</v>
      </c>
      <c r="CG497" s="17">
        <v>0</v>
      </c>
      <c r="CH497" s="17">
        <v>0</v>
      </c>
      <c r="CI497" s="17">
        <v>0</v>
      </c>
      <c r="CJ497" s="17">
        <v>0</v>
      </c>
      <c r="CK497" s="17">
        <v>0</v>
      </c>
      <c r="CL497" s="17">
        <v>0</v>
      </c>
      <c r="CM497" s="17">
        <v>0</v>
      </c>
      <c r="CN497" s="17">
        <v>0</v>
      </c>
      <c r="CO497" s="17">
        <v>0</v>
      </c>
      <c r="CP497" s="17">
        <v>0</v>
      </c>
      <c r="CQ497" s="17">
        <v>0</v>
      </c>
      <c r="CR497" s="17">
        <v>0</v>
      </c>
      <c r="CS497" s="17">
        <v>0</v>
      </c>
      <c r="CT497" s="17">
        <v>0</v>
      </c>
      <c r="CU497" s="17">
        <v>0</v>
      </c>
      <c r="CV497" s="17">
        <v>0</v>
      </c>
      <c r="CW497" s="17">
        <v>0</v>
      </c>
      <c r="CX497" s="17">
        <v>0</v>
      </c>
      <c r="CY497" s="17">
        <v>0</v>
      </c>
      <c r="CZ497" s="17">
        <v>0</v>
      </c>
      <c r="DA497" s="17">
        <v>0</v>
      </c>
      <c r="DB497" s="17">
        <v>0</v>
      </c>
      <c r="DC497" s="17">
        <v>0</v>
      </c>
      <c r="DD497" s="17">
        <v>0</v>
      </c>
      <c r="DE497" s="17">
        <v>0</v>
      </c>
      <c r="DF497" s="17">
        <v>0</v>
      </c>
      <c r="DG497" s="17">
        <v>0</v>
      </c>
      <c r="DH497" s="17">
        <v>0</v>
      </c>
      <c r="DI497" s="17">
        <v>0</v>
      </c>
      <c r="DJ497" s="17">
        <v>0</v>
      </c>
      <c r="DK497" s="17">
        <v>0</v>
      </c>
      <c r="DL497" s="17">
        <v>0</v>
      </c>
      <c r="DM497" s="17">
        <v>0</v>
      </c>
      <c r="DN497" s="17">
        <v>0</v>
      </c>
      <c r="DO497" s="17">
        <v>0</v>
      </c>
      <c r="DP497" s="17">
        <v>0</v>
      </c>
      <c r="DQ497" s="17">
        <v>0</v>
      </c>
      <c r="DR497" s="17">
        <v>0</v>
      </c>
      <c r="DS497" s="17">
        <v>0</v>
      </c>
      <c r="DT497" s="17">
        <v>0</v>
      </c>
      <c r="DU497" s="17">
        <v>0</v>
      </c>
      <c r="DV497" s="17">
        <v>0</v>
      </c>
      <c r="DW497" s="17">
        <v>0</v>
      </c>
      <c r="DX497" s="17">
        <v>0</v>
      </c>
      <c r="DY497" s="17">
        <v>0</v>
      </c>
      <c r="DZ497" s="17">
        <v>0</v>
      </c>
      <c r="EA497" s="17">
        <v>0</v>
      </c>
      <c r="EB497" s="17">
        <v>0</v>
      </c>
      <c r="EC497" s="17">
        <v>0</v>
      </c>
      <c r="ED497" s="17">
        <v>0</v>
      </c>
      <c r="EE497" s="17">
        <v>0</v>
      </c>
      <c r="EF497" s="17">
        <v>0</v>
      </c>
      <c r="EG497" s="17">
        <v>0</v>
      </c>
      <c r="EH497" s="17">
        <v>0</v>
      </c>
      <c r="EI497" s="17">
        <v>0</v>
      </c>
      <c r="EJ497" s="17">
        <v>0</v>
      </c>
      <c r="EK497" s="17">
        <v>0</v>
      </c>
      <c r="EL497" s="17">
        <v>0</v>
      </c>
      <c r="EM497" s="17">
        <v>0</v>
      </c>
      <c r="EN497" s="17">
        <v>0</v>
      </c>
      <c r="EO497" s="17">
        <v>0</v>
      </c>
      <c r="EP497" s="17">
        <v>0</v>
      </c>
      <c r="EQ497" s="17">
        <v>0</v>
      </c>
      <c r="ER497" s="17">
        <v>0</v>
      </c>
      <c r="ES497" s="17">
        <v>0</v>
      </c>
      <c r="ET497" s="17">
        <v>0</v>
      </c>
      <c r="EU497" s="17">
        <v>0</v>
      </c>
      <c r="EV497" s="17">
        <v>0</v>
      </c>
      <c r="EW497" s="17">
        <v>0</v>
      </c>
      <c r="EX497" s="17">
        <v>0</v>
      </c>
      <c r="EY497" s="17">
        <v>0</v>
      </c>
      <c r="EZ497" s="17">
        <v>0</v>
      </c>
      <c r="FA497" s="17">
        <v>0</v>
      </c>
      <c r="FB497" s="17">
        <v>0</v>
      </c>
      <c r="FC497" s="17">
        <v>0</v>
      </c>
      <c r="FD497" s="17">
        <v>0</v>
      </c>
      <c r="FE497" s="17">
        <v>0</v>
      </c>
      <c r="FF497" s="17">
        <v>0</v>
      </c>
      <c r="FG497" s="17">
        <v>0</v>
      </c>
      <c r="FH497" s="17">
        <v>0</v>
      </c>
      <c r="FI497" s="17">
        <v>0</v>
      </c>
      <c r="FJ497" s="17">
        <v>0</v>
      </c>
      <c r="FK497" s="17">
        <v>0</v>
      </c>
      <c r="FL497" s="17">
        <v>0</v>
      </c>
      <c r="FM497" s="17">
        <v>0</v>
      </c>
      <c r="FN497" s="17">
        <v>0</v>
      </c>
      <c r="FO497" s="17">
        <v>0</v>
      </c>
      <c r="FP497" s="17">
        <v>0</v>
      </c>
      <c r="FQ497" s="17">
        <v>0</v>
      </c>
      <c r="FR497" s="17">
        <v>0</v>
      </c>
      <c r="FS497" s="17">
        <v>0</v>
      </c>
      <c r="FT497" s="17">
        <v>0</v>
      </c>
      <c r="FU497" s="17">
        <v>0</v>
      </c>
      <c r="FV497" s="17">
        <v>0</v>
      </c>
      <c r="FW497" s="17">
        <v>0</v>
      </c>
      <c r="FX497" s="17">
        <v>0</v>
      </c>
      <c r="FY497" s="17">
        <v>0</v>
      </c>
      <c r="FZ497" s="17">
        <v>0</v>
      </c>
      <c r="GA497" s="17">
        <v>0</v>
      </c>
      <c r="GB497" s="17">
        <v>0</v>
      </c>
      <c r="GC497" s="17">
        <v>0</v>
      </c>
      <c r="GD497" s="17">
        <v>0</v>
      </c>
      <c r="GE497" s="17">
        <v>0</v>
      </c>
      <c r="GF497" s="17">
        <v>0</v>
      </c>
      <c r="GG497" s="17">
        <v>0</v>
      </c>
      <c r="GH497" s="17">
        <v>0</v>
      </c>
      <c r="GI497" s="17">
        <v>0</v>
      </c>
      <c r="GJ497" s="17">
        <v>0</v>
      </c>
      <c r="GK497" s="17">
        <v>0</v>
      </c>
      <c r="GL497" s="17">
        <v>0</v>
      </c>
      <c r="GM497" s="17">
        <v>0</v>
      </c>
      <c r="GN497" s="17">
        <v>0</v>
      </c>
      <c r="GO497" s="17">
        <v>0</v>
      </c>
      <c r="GP497" s="17">
        <v>0</v>
      </c>
      <c r="GQ497" s="17">
        <v>0</v>
      </c>
      <c r="GR497" s="17">
        <v>0</v>
      </c>
      <c r="GS497" s="17">
        <v>0</v>
      </c>
      <c r="GT497" s="17">
        <v>0</v>
      </c>
      <c r="GU497" s="17">
        <v>0</v>
      </c>
      <c r="GV497" s="17">
        <v>0</v>
      </c>
      <c r="GW497" s="17">
        <v>0</v>
      </c>
      <c r="GX497" s="17">
        <v>0</v>
      </c>
      <c r="GY497" s="17">
        <v>0</v>
      </c>
      <c r="GZ497" s="17">
        <v>0</v>
      </c>
      <c r="HA497" s="17">
        <v>0</v>
      </c>
      <c r="HB497" s="17">
        <v>0</v>
      </c>
      <c r="HC497" s="17">
        <v>0</v>
      </c>
      <c r="HD497" s="17">
        <v>0</v>
      </c>
      <c r="HE497" s="17">
        <v>0</v>
      </c>
      <c r="HF497" s="17">
        <v>0</v>
      </c>
      <c r="HG497" s="17">
        <v>0</v>
      </c>
      <c r="HH497" s="17">
        <v>0</v>
      </c>
      <c r="HI497" s="17">
        <v>0</v>
      </c>
      <c r="HJ497" s="17">
        <v>0</v>
      </c>
      <c r="HK497" s="17">
        <v>0</v>
      </c>
      <c r="HL497" s="17">
        <v>0</v>
      </c>
      <c r="HM497" s="17">
        <v>0</v>
      </c>
      <c r="HN497" s="17">
        <v>0</v>
      </c>
      <c r="HO497" s="17">
        <v>0</v>
      </c>
      <c r="HP497" s="17">
        <v>0</v>
      </c>
      <c r="HQ497" s="17">
        <v>0</v>
      </c>
      <c r="HR497" s="17">
        <v>0</v>
      </c>
      <c r="HS497" s="17">
        <v>0</v>
      </c>
      <c r="HT497" s="17">
        <v>0</v>
      </c>
      <c r="HU497" s="17">
        <v>0</v>
      </c>
      <c r="HV497" s="17">
        <v>0</v>
      </c>
      <c r="HW497" s="17">
        <v>0</v>
      </c>
      <c r="HX497" s="17">
        <v>0</v>
      </c>
      <c r="HY497" s="17">
        <v>0</v>
      </c>
      <c r="HZ497" s="17">
        <v>0</v>
      </c>
      <c r="IA497" s="17">
        <v>0</v>
      </c>
      <c r="IB497" s="17">
        <v>0</v>
      </c>
      <c r="IC497" s="17">
        <v>0</v>
      </c>
      <c r="ID497" s="17">
        <v>0</v>
      </c>
      <c r="IE497" s="17">
        <v>0</v>
      </c>
      <c r="IF497" s="17">
        <v>0</v>
      </c>
      <c r="IG497" s="17">
        <v>0</v>
      </c>
      <c r="IH497" s="17">
        <v>0</v>
      </c>
      <c r="II497" s="17">
        <v>0</v>
      </c>
      <c r="IJ497" s="17">
        <v>0</v>
      </c>
      <c r="IK497" s="17">
        <v>0</v>
      </c>
      <c r="IL497" s="17">
        <v>0</v>
      </c>
      <c r="IM497" s="17">
        <v>0</v>
      </c>
      <c r="IN497" s="17">
        <v>0</v>
      </c>
      <c r="IO497" s="17">
        <v>0</v>
      </c>
      <c r="IP497" s="17">
        <v>0</v>
      </c>
      <c r="IQ497" s="17">
        <v>0</v>
      </c>
      <c r="IR497" s="17">
        <v>0</v>
      </c>
      <c r="IS497" s="17">
        <v>0</v>
      </c>
      <c r="IT497" s="17">
        <v>0</v>
      </c>
      <c r="IU497" s="17">
        <v>0</v>
      </c>
      <c r="IV497" s="17">
        <v>0</v>
      </c>
      <c r="IW497" s="17">
        <v>0</v>
      </c>
      <c r="IX497" s="17">
        <v>0</v>
      </c>
      <c r="IY497" s="17">
        <v>0</v>
      </c>
      <c r="IZ497" s="17">
        <v>0</v>
      </c>
      <c r="JA497" s="17">
        <v>0</v>
      </c>
      <c r="JB497" s="17">
        <v>0</v>
      </c>
      <c r="JC497" s="17">
        <v>0</v>
      </c>
      <c r="JD497" s="17">
        <v>0</v>
      </c>
      <c r="JE497" s="17">
        <v>0</v>
      </c>
      <c r="JF497" s="17">
        <v>0</v>
      </c>
      <c r="JG497" s="17">
        <v>0</v>
      </c>
      <c r="JH497" s="17">
        <v>0</v>
      </c>
      <c r="JI497" s="17">
        <v>0</v>
      </c>
      <c r="JJ497" s="17">
        <v>0</v>
      </c>
      <c r="JK497" s="17">
        <v>0</v>
      </c>
      <c r="JL497" s="17">
        <v>0</v>
      </c>
      <c r="JM497" s="17">
        <v>0</v>
      </c>
      <c r="JN497" s="17">
        <v>0</v>
      </c>
      <c r="JO497" s="17">
        <v>0</v>
      </c>
      <c r="JP497" s="17">
        <v>0</v>
      </c>
      <c r="JQ497" s="17">
        <v>0</v>
      </c>
      <c r="JR497" s="17">
        <v>0</v>
      </c>
      <c r="JS497" s="17">
        <v>0</v>
      </c>
      <c r="JT497" s="17">
        <v>0</v>
      </c>
      <c r="JU497" s="17">
        <v>0</v>
      </c>
      <c r="JV497" s="17">
        <v>0</v>
      </c>
      <c r="JW497" s="17">
        <v>0</v>
      </c>
      <c r="JX497" s="17">
        <v>0</v>
      </c>
      <c r="JY497" s="17">
        <v>0</v>
      </c>
    </row>
    <row r="498" spans="1:285" x14ac:dyDescent="0.15">
      <c r="A498" s="17" t="s">
        <v>1062</v>
      </c>
      <c r="B498" s="17" t="s">
        <v>1063</v>
      </c>
      <c r="C498" s="17">
        <v>0</v>
      </c>
      <c r="D498" s="17">
        <v>0</v>
      </c>
      <c r="E498" s="17">
        <v>0</v>
      </c>
      <c r="F498" s="17">
        <v>0</v>
      </c>
      <c r="G498" s="17">
        <v>0</v>
      </c>
      <c r="H498" s="17">
        <v>0</v>
      </c>
      <c r="I498" s="17">
        <v>23.98</v>
      </c>
      <c r="J498" s="17">
        <v>23.98</v>
      </c>
      <c r="K498" s="17">
        <v>23.98</v>
      </c>
      <c r="L498" s="17">
        <v>23.98</v>
      </c>
      <c r="M498" s="17">
        <v>23.98</v>
      </c>
      <c r="N498" s="17">
        <v>24.05</v>
      </c>
      <c r="O498" s="17">
        <v>24</v>
      </c>
      <c r="P498" s="17">
        <v>23.82</v>
      </c>
      <c r="Q498" s="17">
        <v>23.82</v>
      </c>
      <c r="R498" s="17">
        <v>23.88</v>
      </c>
      <c r="S498" s="17">
        <v>23.9</v>
      </c>
      <c r="T498" s="17">
        <v>23.92</v>
      </c>
      <c r="U498" s="17">
        <v>23.97</v>
      </c>
      <c r="V498" s="17">
        <v>23.95</v>
      </c>
      <c r="W498" s="17">
        <v>23.88</v>
      </c>
      <c r="X498" s="17">
        <v>23.88</v>
      </c>
      <c r="Y498" s="17">
        <v>23.95</v>
      </c>
      <c r="Z498" s="17">
        <v>23.99</v>
      </c>
      <c r="AA498" s="17">
        <v>23.96</v>
      </c>
      <c r="AB498" s="17">
        <v>0</v>
      </c>
      <c r="AC498" s="17">
        <v>0</v>
      </c>
      <c r="AD498" s="17">
        <v>0</v>
      </c>
      <c r="AE498" s="17">
        <v>0</v>
      </c>
      <c r="AF498" s="17">
        <v>0</v>
      </c>
      <c r="AG498" s="17">
        <v>0</v>
      </c>
      <c r="AH498" s="17">
        <v>0</v>
      </c>
      <c r="AI498" s="17">
        <v>0</v>
      </c>
      <c r="AJ498" s="17">
        <v>0</v>
      </c>
      <c r="AK498" s="17">
        <v>0</v>
      </c>
      <c r="AL498" s="17">
        <v>0</v>
      </c>
      <c r="AM498" s="17">
        <v>0</v>
      </c>
      <c r="AN498" s="17">
        <v>0</v>
      </c>
      <c r="AO498" s="17">
        <v>0</v>
      </c>
      <c r="AP498" s="17">
        <v>0</v>
      </c>
      <c r="AQ498" s="17">
        <v>0</v>
      </c>
      <c r="AR498" s="17">
        <v>0</v>
      </c>
      <c r="AS498" s="17">
        <v>0</v>
      </c>
      <c r="AT498" s="17">
        <v>0</v>
      </c>
      <c r="AU498" s="17">
        <v>0</v>
      </c>
      <c r="AV498" s="17">
        <v>0</v>
      </c>
      <c r="AW498" s="17">
        <v>0</v>
      </c>
      <c r="AX498" s="17">
        <v>0</v>
      </c>
      <c r="AY498" s="17">
        <v>0</v>
      </c>
      <c r="AZ498" s="17">
        <v>0</v>
      </c>
      <c r="BA498" s="17">
        <v>0</v>
      </c>
      <c r="BB498" s="17">
        <v>0</v>
      </c>
      <c r="BC498" s="17">
        <v>0</v>
      </c>
      <c r="BD498" s="17">
        <v>0</v>
      </c>
      <c r="BE498" s="17">
        <v>0</v>
      </c>
      <c r="BF498" s="17">
        <v>0</v>
      </c>
      <c r="BG498" s="17">
        <v>0</v>
      </c>
      <c r="BH498" s="17">
        <v>0</v>
      </c>
      <c r="BI498" s="17">
        <v>0</v>
      </c>
      <c r="BJ498" s="17">
        <v>0</v>
      </c>
      <c r="BK498" s="17">
        <v>0</v>
      </c>
      <c r="BL498" s="17">
        <v>0</v>
      </c>
      <c r="BM498" s="17">
        <v>0</v>
      </c>
      <c r="BN498" s="17">
        <v>0</v>
      </c>
      <c r="BO498" s="17">
        <v>0</v>
      </c>
      <c r="BP498" s="17">
        <v>0</v>
      </c>
      <c r="BQ498" s="17">
        <v>0</v>
      </c>
      <c r="BR498" s="17">
        <v>0</v>
      </c>
      <c r="BS498" s="17">
        <v>0</v>
      </c>
      <c r="BT498" s="17">
        <v>0</v>
      </c>
      <c r="BU498" s="17">
        <v>0</v>
      </c>
      <c r="BV498" s="17">
        <v>0</v>
      </c>
      <c r="BW498" s="17">
        <v>0</v>
      </c>
      <c r="BX498" s="17">
        <v>0</v>
      </c>
      <c r="BY498" s="17">
        <v>0</v>
      </c>
      <c r="BZ498" s="17">
        <v>0</v>
      </c>
      <c r="CA498" s="17">
        <v>0</v>
      </c>
      <c r="CB498" s="17">
        <v>0</v>
      </c>
      <c r="CC498" s="17">
        <v>0</v>
      </c>
      <c r="CD498" s="17">
        <v>0</v>
      </c>
      <c r="CE498" s="17">
        <v>0</v>
      </c>
      <c r="CF498" s="17">
        <v>0</v>
      </c>
      <c r="CG498" s="17">
        <v>0</v>
      </c>
      <c r="CH498" s="17">
        <v>0</v>
      </c>
      <c r="CI498" s="17">
        <v>0</v>
      </c>
      <c r="CJ498" s="17">
        <v>0</v>
      </c>
      <c r="CK498" s="17">
        <v>0</v>
      </c>
      <c r="CL498" s="17">
        <v>0</v>
      </c>
      <c r="CM498" s="17">
        <v>0</v>
      </c>
      <c r="CN498" s="17">
        <v>0</v>
      </c>
      <c r="CO498" s="17">
        <v>0</v>
      </c>
      <c r="CP498" s="17">
        <v>0</v>
      </c>
      <c r="CQ498" s="17">
        <v>0</v>
      </c>
      <c r="CR498" s="17">
        <v>0</v>
      </c>
      <c r="CS498" s="17">
        <v>0</v>
      </c>
      <c r="CT498" s="17">
        <v>0</v>
      </c>
      <c r="CU498" s="17">
        <v>0</v>
      </c>
      <c r="CV498" s="17">
        <v>0</v>
      </c>
      <c r="CW498" s="17">
        <v>0</v>
      </c>
      <c r="CX498" s="17">
        <v>0</v>
      </c>
      <c r="CY498" s="17">
        <v>0</v>
      </c>
      <c r="CZ498" s="17">
        <v>0</v>
      </c>
      <c r="DA498" s="17">
        <v>0</v>
      </c>
      <c r="DB498" s="17">
        <v>0</v>
      </c>
      <c r="DC498" s="17">
        <v>0</v>
      </c>
      <c r="DD498" s="17">
        <v>0</v>
      </c>
      <c r="DE498" s="17">
        <v>0</v>
      </c>
      <c r="DF498" s="17">
        <v>0</v>
      </c>
      <c r="DG498" s="17">
        <v>0</v>
      </c>
      <c r="DH498" s="17">
        <v>0</v>
      </c>
      <c r="DI498" s="17">
        <v>0</v>
      </c>
      <c r="DJ498" s="17">
        <v>0</v>
      </c>
      <c r="DK498" s="17">
        <v>0</v>
      </c>
      <c r="DL498" s="17">
        <v>0</v>
      </c>
      <c r="DM498" s="17">
        <v>0</v>
      </c>
      <c r="DN498" s="17">
        <v>0</v>
      </c>
      <c r="DO498" s="17">
        <v>0</v>
      </c>
      <c r="DP498" s="17">
        <v>0</v>
      </c>
      <c r="DQ498" s="17">
        <v>0</v>
      </c>
      <c r="DR498" s="17">
        <v>0</v>
      </c>
      <c r="DS498" s="17">
        <v>0</v>
      </c>
      <c r="DT498" s="17">
        <v>0</v>
      </c>
      <c r="DU498" s="17">
        <v>0</v>
      </c>
      <c r="DV498" s="17">
        <v>0</v>
      </c>
      <c r="DW498" s="17">
        <v>0</v>
      </c>
      <c r="DX498" s="17">
        <v>0</v>
      </c>
      <c r="DY498" s="17">
        <v>0</v>
      </c>
      <c r="DZ498" s="17">
        <v>0</v>
      </c>
      <c r="EA498" s="17">
        <v>0</v>
      </c>
      <c r="EB498" s="17">
        <v>0</v>
      </c>
      <c r="EC498" s="17">
        <v>0</v>
      </c>
      <c r="ED498" s="17">
        <v>0</v>
      </c>
      <c r="EE498" s="17">
        <v>0</v>
      </c>
      <c r="EF498" s="17">
        <v>0</v>
      </c>
      <c r="EG498" s="17">
        <v>0</v>
      </c>
      <c r="EH498" s="17">
        <v>0</v>
      </c>
      <c r="EI498" s="17">
        <v>0</v>
      </c>
      <c r="EJ498" s="17">
        <v>0</v>
      </c>
      <c r="EK498" s="17">
        <v>0</v>
      </c>
      <c r="EL498" s="17">
        <v>0</v>
      </c>
      <c r="EM498" s="17">
        <v>0</v>
      </c>
      <c r="EN498" s="17">
        <v>0</v>
      </c>
      <c r="EO498" s="17">
        <v>0</v>
      </c>
      <c r="EP498" s="17">
        <v>0</v>
      </c>
      <c r="EQ498" s="17">
        <v>0</v>
      </c>
      <c r="ER498" s="17">
        <v>0</v>
      </c>
      <c r="ES498" s="17">
        <v>0</v>
      </c>
      <c r="ET498" s="17">
        <v>0</v>
      </c>
      <c r="EU498" s="17">
        <v>0</v>
      </c>
      <c r="EV498" s="17">
        <v>0</v>
      </c>
      <c r="EW498" s="17">
        <v>0</v>
      </c>
      <c r="EX498" s="17">
        <v>0</v>
      </c>
      <c r="EY498" s="17">
        <v>0</v>
      </c>
      <c r="EZ498" s="17">
        <v>0</v>
      </c>
      <c r="FA498" s="17">
        <v>0</v>
      </c>
      <c r="FB498" s="17">
        <v>0</v>
      </c>
      <c r="FC498" s="17">
        <v>0</v>
      </c>
      <c r="FD498" s="17">
        <v>0</v>
      </c>
      <c r="FE498" s="17">
        <v>0</v>
      </c>
      <c r="FF498" s="17">
        <v>0</v>
      </c>
      <c r="FG498" s="17">
        <v>0</v>
      </c>
      <c r="FH498" s="17">
        <v>0</v>
      </c>
      <c r="FI498" s="17">
        <v>0</v>
      </c>
      <c r="FJ498" s="17">
        <v>0</v>
      </c>
      <c r="FK498" s="17">
        <v>0</v>
      </c>
      <c r="FL498" s="17">
        <v>0</v>
      </c>
      <c r="FM498" s="17">
        <v>0</v>
      </c>
      <c r="FN498" s="17">
        <v>0</v>
      </c>
      <c r="FO498" s="17">
        <v>0</v>
      </c>
      <c r="FP498" s="17">
        <v>0</v>
      </c>
      <c r="FQ498" s="17">
        <v>0</v>
      </c>
      <c r="FR498" s="17">
        <v>0</v>
      </c>
      <c r="FS498" s="17">
        <v>0</v>
      </c>
      <c r="FT498" s="17">
        <v>0</v>
      </c>
      <c r="FU498" s="17">
        <v>0</v>
      </c>
      <c r="FV498" s="17">
        <v>0</v>
      </c>
      <c r="FW498" s="17">
        <v>0</v>
      </c>
      <c r="FX498" s="17">
        <v>0</v>
      </c>
      <c r="FY498" s="17">
        <v>0</v>
      </c>
      <c r="FZ498" s="17">
        <v>0</v>
      </c>
      <c r="GA498" s="17">
        <v>0</v>
      </c>
      <c r="GB498" s="17">
        <v>0</v>
      </c>
      <c r="GC498" s="17">
        <v>0</v>
      </c>
      <c r="GD498" s="17">
        <v>0</v>
      </c>
      <c r="GE498" s="17">
        <v>0</v>
      </c>
      <c r="GF498" s="17">
        <v>0</v>
      </c>
      <c r="GG498" s="17">
        <v>0</v>
      </c>
      <c r="GH498" s="17">
        <v>0</v>
      </c>
      <c r="GI498" s="17">
        <v>0</v>
      </c>
      <c r="GJ498" s="17">
        <v>0</v>
      </c>
      <c r="GK498" s="17">
        <v>0</v>
      </c>
      <c r="GL498" s="17">
        <v>0</v>
      </c>
      <c r="GM498" s="17">
        <v>0</v>
      </c>
      <c r="GN498" s="17">
        <v>0</v>
      </c>
      <c r="GO498" s="17">
        <v>0</v>
      </c>
      <c r="GP498" s="17">
        <v>0</v>
      </c>
      <c r="GQ498" s="17">
        <v>0</v>
      </c>
      <c r="GR498" s="17">
        <v>0</v>
      </c>
      <c r="GS498" s="17">
        <v>0</v>
      </c>
      <c r="GT498" s="17">
        <v>0</v>
      </c>
      <c r="GU498" s="17">
        <v>0</v>
      </c>
      <c r="GV498" s="17">
        <v>0</v>
      </c>
      <c r="GW498" s="17">
        <v>0</v>
      </c>
      <c r="GX498" s="17">
        <v>0</v>
      </c>
      <c r="GY498" s="17">
        <v>0</v>
      </c>
      <c r="GZ498" s="17">
        <v>0</v>
      </c>
      <c r="HA498" s="17">
        <v>0</v>
      </c>
      <c r="HB498" s="17">
        <v>0</v>
      </c>
      <c r="HC498" s="17">
        <v>0</v>
      </c>
      <c r="HD498" s="17">
        <v>0</v>
      </c>
      <c r="HE498" s="17">
        <v>0</v>
      </c>
      <c r="HF498" s="17">
        <v>0</v>
      </c>
      <c r="HG498" s="17">
        <v>0</v>
      </c>
      <c r="HH498" s="17">
        <v>0</v>
      </c>
      <c r="HI498" s="17">
        <v>0</v>
      </c>
      <c r="HJ498" s="17">
        <v>0</v>
      </c>
      <c r="HK498" s="17">
        <v>0</v>
      </c>
      <c r="HL498" s="17">
        <v>0</v>
      </c>
      <c r="HM498" s="17">
        <v>0</v>
      </c>
      <c r="HN498" s="17">
        <v>0</v>
      </c>
      <c r="HO498" s="17">
        <v>0</v>
      </c>
      <c r="HP498" s="17">
        <v>0</v>
      </c>
      <c r="HQ498" s="17">
        <v>0</v>
      </c>
      <c r="HR498" s="17">
        <v>0</v>
      </c>
      <c r="HS498" s="17">
        <v>0</v>
      </c>
      <c r="HT498" s="17">
        <v>0</v>
      </c>
      <c r="HU498" s="17">
        <v>0</v>
      </c>
      <c r="HV498" s="17">
        <v>0</v>
      </c>
      <c r="HW498" s="17">
        <v>0</v>
      </c>
      <c r="HX498" s="17">
        <v>0</v>
      </c>
      <c r="HY498" s="17">
        <v>0</v>
      </c>
      <c r="HZ498" s="17">
        <v>0</v>
      </c>
      <c r="IA498" s="17">
        <v>0</v>
      </c>
      <c r="IB498" s="17">
        <v>0</v>
      </c>
      <c r="IC498" s="17">
        <v>0</v>
      </c>
      <c r="ID498" s="17">
        <v>0</v>
      </c>
      <c r="IE498" s="17">
        <v>0</v>
      </c>
      <c r="IF498" s="17">
        <v>0</v>
      </c>
      <c r="IG498" s="17">
        <v>0</v>
      </c>
      <c r="IH498" s="17">
        <v>0</v>
      </c>
      <c r="II498" s="17">
        <v>0</v>
      </c>
      <c r="IJ498" s="17">
        <v>0</v>
      </c>
      <c r="IK498" s="17">
        <v>0</v>
      </c>
      <c r="IL498" s="17">
        <v>0</v>
      </c>
      <c r="IM498" s="17">
        <v>0</v>
      </c>
      <c r="IN498" s="17">
        <v>0</v>
      </c>
      <c r="IO498" s="17">
        <v>0</v>
      </c>
      <c r="IP498" s="17">
        <v>0</v>
      </c>
      <c r="IQ498" s="17">
        <v>0</v>
      </c>
      <c r="IR498" s="17">
        <v>0</v>
      </c>
      <c r="IS498" s="17">
        <v>0</v>
      </c>
      <c r="IT498" s="17">
        <v>0</v>
      </c>
      <c r="IU498" s="17">
        <v>0</v>
      </c>
      <c r="IV498" s="17">
        <v>0</v>
      </c>
      <c r="IW498" s="17">
        <v>0</v>
      </c>
      <c r="IX498" s="17">
        <v>0</v>
      </c>
      <c r="IY498" s="17">
        <v>0</v>
      </c>
      <c r="IZ498" s="17">
        <v>0</v>
      </c>
      <c r="JA498" s="17">
        <v>0</v>
      </c>
      <c r="JB498" s="17">
        <v>0</v>
      </c>
      <c r="JC498" s="17">
        <v>0</v>
      </c>
      <c r="JD498" s="17">
        <v>0</v>
      </c>
      <c r="JE498" s="17">
        <v>0</v>
      </c>
      <c r="JF498" s="17">
        <v>0</v>
      </c>
      <c r="JG498" s="17">
        <v>0</v>
      </c>
      <c r="JH498" s="17">
        <v>0</v>
      </c>
      <c r="JI498" s="17">
        <v>0</v>
      </c>
      <c r="JJ498" s="17">
        <v>0</v>
      </c>
      <c r="JK498" s="17">
        <v>0</v>
      </c>
      <c r="JL498" s="17">
        <v>0</v>
      </c>
      <c r="JM498" s="17">
        <v>0</v>
      </c>
      <c r="JN498" s="17">
        <v>0</v>
      </c>
      <c r="JO498" s="17">
        <v>0</v>
      </c>
      <c r="JP498" s="17">
        <v>0</v>
      </c>
      <c r="JQ498" s="17">
        <v>0</v>
      </c>
      <c r="JR498" s="17">
        <v>0</v>
      </c>
      <c r="JS498" s="17">
        <v>0</v>
      </c>
      <c r="JT498" s="17">
        <v>0</v>
      </c>
      <c r="JU498" s="17">
        <v>0</v>
      </c>
      <c r="JV498" s="17">
        <v>0</v>
      </c>
      <c r="JW498" s="17">
        <v>0</v>
      </c>
      <c r="JX498" s="17">
        <v>0</v>
      </c>
      <c r="JY498" s="17">
        <v>0</v>
      </c>
    </row>
    <row r="499" spans="1:285" x14ac:dyDescent="0.15">
      <c r="A499" s="17" t="s">
        <v>926</v>
      </c>
      <c r="B499" s="17" t="s">
        <v>927</v>
      </c>
      <c r="C499" s="17">
        <v>0</v>
      </c>
      <c r="D499" s="17">
        <v>10.93</v>
      </c>
      <c r="E499" s="17">
        <v>10.93</v>
      </c>
      <c r="F499" s="17">
        <v>10.93</v>
      </c>
      <c r="G499" s="17">
        <v>10.93</v>
      </c>
      <c r="H499" s="17">
        <v>10.93</v>
      </c>
      <c r="I499" s="17">
        <v>11.11</v>
      </c>
      <c r="J499" s="17">
        <v>11.11</v>
      </c>
      <c r="K499" s="17">
        <v>11.11</v>
      </c>
      <c r="L499" s="17">
        <v>11.11</v>
      </c>
      <c r="M499" s="17">
        <v>11.11</v>
      </c>
      <c r="N499" s="17">
        <v>11.17</v>
      </c>
      <c r="O499" s="17">
        <v>11.15</v>
      </c>
      <c r="P499" s="17">
        <v>11.16</v>
      </c>
      <c r="Q499" s="17">
        <v>11.17</v>
      </c>
      <c r="R499" s="17">
        <v>11.22</v>
      </c>
      <c r="S499" s="17">
        <v>11.28</v>
      </c>
      <c r="T499" s="17">
        <v>11.32</v>
      </c>
      <c r="U499" s="17">
        <v>11.33</v>
      </c>
      <c r="V499" s="17">
        <v>11.39</v>
      </c>
      <c r="W499" s="17">
        <v>11.4</v>
      </c>
      <c r="X499" s="17">
        <v>11.54</v>
      </c>
      <c r="Y499" s="17">
        <v>11.54</v>
      </c>
      <c r="Z499" s="17">
        <v>11.47</v>
      </c>
      <c r="AA499" s="17">
        <v>11.46</v>
      </c>
      <c r="AB499" s="17">
        <v>0</v>
      </c>
      <c r="AC499" s="17">
        <v>0</v>
      </c>
      <c r="AD499" s="17">
        <v>0</v>
      </c>
      <c r="AE499" s="17">
        <v>0</v>
      </c>
      <c r="AF499" s="17">
        <v>0</v>
      </c>
      <c r="AG499" s="17">
        <v>0</v>
      </c>
      <c r="AH499" s="17">
        <v>0</v>
      </c>
      <c r="AI499" s="17">
        <v>0</v>
      </c>
      <c r="AJ499" s="17">
        <v>0</v>
      </c>
      <c r="AK499" s="17">
        <v>0</v>
      </c>
      <c r="AL499" s="17">
        <v>0</v>
      </c>
      <c r="AM499" s="17">
        <v>0</v>
      </c>
      <c r="AN499" s="17">
        <v>0</v>
      </c>
      <c r="AO499" s="17">
        <v>0</v>
      </c>
      <c r="AP499" s="17">
        <v>0</v>
      </c>
      <c r="AQ499" s="17">
        <v>0</v>
      </c>
      <c r="AR499" s="17">
        <v>0</v>
      </c>
      <c r="AS499" s="17">
        <v>0</v>
      </c>
      <c r="AT499" s="17">
        <v>0</v>
      </c>
      <c r="AU499" s="17">
        <v>0</v>
      </c>
      <c r="AV499" s="17">
        <v>0</v>
      </c>
      <c r="AW499" s="17">
        <v>0</v>
      </c>
      <c r="AX499" s="17">
        <v>0</v>
      </c>
      <c r="AY499" s="17">
        <v>0</v>
      </c>
      <c r="AZ499" s="17">
        <v>0</v>
      </c>
      <c r="BA499" s="17">
        <v>0</v>
      </c>
      <c r="BB499" s="17">
        <v>0</v>
      </c>
      <c r="BC499" s="17">
        <v>0</v>
      </c>
      <c r="BD499" s="17">
        <v>0</v>
      </c>
      <c r="BE499" s="17">
        <v>0</v>
      </c>
      <c r="BF499" s="17">
        <v>0</v>
      </c>
      <c r="BG499" s="17">
        <v>0</v>
      </c>
      <c r="BH499" s="17">
        <v>0</v>
      </c>
      <c r="BI499" s="17">
        <v>0</v>
      </c>
      <c r="BJ499" s="17">
        <v>0</v>
      </c>
      <c r="BK499" s="17">
        <v>0</v>
      </c>
      <c r="BL499" s="17">
        <v>0</v>
      </c>
      <c r="BM499" s="17">
        <v>0</v>
      </c>
      <c r="BN499" s="17">
        <v>0</v>
      </c>
      <c r="BO499" s="17">
        <v>0</v>
      </c>
      <c r="BP499" s="17">
        <v>0</v>
      </c>
      <c r="BQ499" s="17">
        <v>0</v>
      </c>
      <c r="BR499" s="17">
        <v>0</v>
      </c>
      <c r="BS499" s="17">
        <v>0</v>
      </c>
      <c r="BT499" s="17">
        <v>0</v>
      </c>
      <c r="BU499" s="17">
        <v>0</v>
      </c>
      <c r="BV499" s="17">
        <v>0</v>
      </c>
      <c r="BW499" s="17">
        <v>0</v>
      </c>
      <c r="BX499" s="17">
        <v>0</v>
      </c>
      <c r="BY499" s="17">
        <v>0</v>
      </c>
      <c r="BZ499" s="17">
        <v>0</v>
      </c>
      <c r="CA499" s="17">
        <v>0</v>
      </c>
      <c r="CB499" s="17">
        <v>0</v>
      </c>
      <c r="CC499" s="17">
        <v>0</v>
      </c>
      <c r="CD499" s="17">
        <v>0</v>
      </c>
      <c r="CE499" s="17">
        <v>0</v>
      </c>
      <c r="CF499" s="17">
        <v>0</v>
      </c>
      <c r="CG499" s="17">
        <v>0</v>
      </c>
      <c r="CH499" s="17">
        <v>0</v>
      </c>
      <c r="CI499" s="17">
        <v>0</v>
      </c>
      <c r="CJ499" s="17">
        <v>0</v>
      </c>
      <c r="CK499" s="17">
        <v>0</v>
      </c>
      <c r="CL499" s="17">
        <v>0</v>
      </c>
      <c r="CM499" s="17">
        <v>0</v>
      </c>
      <c r="CN499" s="17">
        <v>0</v>
      </c>
      <c r="CO499" s="17">
        <v>0</v>
      </c>
      <c r="CP499" s="17">
        <v>0</v>
      </c>
      <c r="CQ499" s="17">
        <v>0</v>
      </c>
      <c r="CR499" s="17">
        <v>0</v>
      </c>
      <c r="CS499" s="17">
        <v>0</v>
      </c>
      <c r="CT499" s="17">
        <v>0</v>
      </c>
      <c r="CU499" s="17">
        <v>0</v>
      </c>
      <c r="CV499" s="17">
        <v>0</v>
      </c>
      <c r="CW499" s="17">
        <v>0</v>
      </c>
      <c r="CX499" s="17">
        <v>0</v>
      </c>
      <c r="CY499" s="17">
        <v>0</v>
      </c>
      <c r="CZ499" s="17">
        <v>0</v>
      </c>
      <c r="DA499" s="17">
        <v>0</v>
      </c>
      <c r="DB499" s="17">
        <v>0</v>
      </c>
      <c r="DC499" s="17">
        <v>0</v>
      </c>
      <c r="DD499" s="17">
        <v>0</v>
      </c>
      <c r="DE499" s="17">
        <v>0</v>
      </c>
      <c r="DF499" s="17">
        <v>0</v>
      </c>
      <c r="DG499" s="17">
        <v>0</v>
      </c>
      <c r="DH499" s="17">
        <v>0</v>
      </c>
      <c r="DI499" s="17">
        <v>0</v>
      </c>
      <c r="DJ499" s="17">
        <v>0</v>
      </c>
      <c r="DK499" s="17">
        <v>0</v>
      </c>
      <c r="DL499" s="17">
        <v>0</v>
      </c>
      <c r="DM499" s="17">
        <v>0</v>
      </c>
      <c r="DN499" s="17">
        <v>0</v>
      </c>
      <c r="DO499" s="17">
        <v>0</v>
      </c>
      <c r="DP499" s="17">
        <v>0</v>
      </c>
      <c r="DQ499" s="17">
        <v>0</v>
      </c>
      <c r="DR499" s="17">
        <v>0</v>
      </c>
      <c r="DS499" s="17">
        <v>0</v>
      </c>
      <c r="DT499" s="17">
        <v>0</v>
      </c>
      <c r="DU499" s="17">
        <v>0</v>
      </c>
      <c r="DV499" s="17">
        <v>0</v>
      </c>
      <c r="DW499" s="17">
        <v>0</v>
      </c>
      <c r="DX499" s="17">
        <v>0</v>
      </c>
      <c r="DY499" s="17">
        <v>0</v>
      </c>
      <c r="DZ499" s="17">
        <v>0</v>
      </c>
      <c r="EA499" s="17">
        <v>0</v>
      </c>
      <c r="EB499" s="17">
        <v>0</v>
      </c>
      <c r="EC499" s="17">
        <v>0</v>
      </c>
      <c r="ED499" s="17">
        <v>0</v>
      </c>
      <c r="EE499" s="17">
        <v>0</v>
      </c>
      <c r="EF499" s="17">
        <v>0</v>
      </c>
      <c r="EG499" s="17">
        <v>0</v>
      </c>
      <c r="EH499" s="17">
        <v>0</v>
      </c>
      <c r="EI499" s="17">
        <v>0</v>
      </c>
      <c r="EJ499" s="17">
        <v>0</v>
      </c>
      <c r="EK499" s="17">
        <v>0</v>
      </c>
      <c r="EL499" s="17">
        <v>0</v>
      </c>
      <c r="EM499" s="17">
        <v>0</v>
      </c>
      <c r="EN499" s="17">
        <v>0</v>
      </c>
      <c r="EO499" s="17">
        <v>0</v>
      </c>
      <c r="EP499" s="17">
        <v>0</v>
      </c>
      <c r="EQ499" s="17">
        <v>0</v>
      </c>
      <c r="ER499" s="17">
        <v>0</v>
      </c>
      <c r="ES499" s="17">
        <v>0</v>
      </c>
      <c r="ET499" s="17">
        <v>0</v>
      </c>
      <c r="EU499" s="17">
        <v>0</v>
      </c>
      <c r="EV499" s="17">
        <v>0</v>
      </c>
      <c r="EW499" s="17">
        <v>0</v>
      </c>
      <c r="EX499" s="17">
        <v>0</v>
      </c>
      <c r="EY499" s="17">
        <v>0</v>
      </c>
      <c r="EZ499" s="17">
        <v>0</v>
      </c>
      <c r="FA499" s="17">
        <v>0</v>
      </c>
      <c r="FB499" s="17">
        <v>0</v>
      </c>
      <c r="FC499" s="17">
        <v>0</v>
      </c>
      <c r="FD499" s="17">
        <v>0</v>
      </c>
      <c r="FE499" s="17">
        <v>0</v>
      </c>
      <c r="FF499" s="17">
        <v>0</v>
      </c>
      <c r="FG499" s="17">
        <v>0</v>
      </c>
      <c r="FH499" s="17">
        <v>0</v>
      </c>
      <c r="FI499" s="17">
        <v>0</v>
      </c>
      <c r="FJ499" s="17">
        <v>0</v>
      </c>
      <c r="FK499" s="17">
        <v>0</v>
      </c>
      <c r="FL499" s="17">
        <v>0</v>
      </c>
      <c r="FM499" s="17">
        <v>0</v>
      </c>
      <c r="FN499" s="17">
        <v>0</v>
      </c>
      <c r="FO499" s="17">
        <v>0</v>
      </c>
      <c r="FP499" s="17">
        <v>0</v>
      </c>
      <c r="FQ499" s="17">
        <v>0</v>
      </c>
      <c r="FR499" s="17">
        <v>0</v>
      </c>
      <c r="FS499" s="17">
        <v>0</v>
      </c>
      <c r="FT499" s="17">
        <v>0</v>
      </c>
      <c r="FU499" s="17">
        <v>0</v>
      </c>
      <c r="FV499" s="17">
        <v>0</v>
      </c>
      <c r="FW499" s="17">
        <v>0</v>
      </c>
      <c r="FX499" s="17">
        <v>0</v>
      </c>
      <c r="FY499" s="17">
        <v>0</v>
      </c>
      <c r="FZ499" s="17">
        <v>0</v>
      </c>
      <c r="GA499" s="17">
        <v>0</v>
      </c>
      <c r="GB499" s="17">
        <v>0</v>
      </c>
      <c r="GC499" s="17">
        <v>0</v>
      </c>
      <c r="GD499" s="17">
        <v>0</v>
      </c>
      <c r="GE499" s="17">
        <v>0</v>
      </c>
      <c r="GF499" s="17">
        <v>0</v>
      </c>
      <c r="GG499" s="17">
        <v>0</v>
      </c>
      <c r="GH499" s="17">
        <v>0</v>
      </c>
      <c r="GI499" s="17">
        <v>0</v>
      </c>
      <c r="GJ499" s="17">
        <v>0</v>
      </c>
      <c r="GK499" s="17">
        <v>0</v>
      </c>
      <c r="GL499" s="17">
        <v>0</v>
      </c>
      <c r="GM499" s="17">
        <v>0</v>
      </c>
      <c r="GN499" s="17">
        <v>0</v>
      </c>
      <c r="GO499" s="17">
        <v>0</v>
      </c>
      <c r="GP499" s="17">
        <v>0</v>
      </c>
      <c r="GQ499" s="17">
        <v>0</v>
      </c>
      <c r="GR499" s="17">
        <v>0</v>
      </c>
      <c r="GS499" s="17">
        <v>0</v>
      </c>
      <c r="GT499" s="17">
        <v>0</v>
      </c>
      <c r="GU499" s="17">
        <v>0</v>
      </c>
      <c r="GV499" s="17">
        <v>0</v>
      </c>
      <c r="GW499" s="17">
        <v>0</v>
      </c>
      <c r="GX499" s="17">
        <v>0</v>
      </c>
      <c r="GY499" s="17">
        <v>0</v>
      </c>
      <c r="GZ499" s="17">
        <v>0</v>
      </c>
      <c r="HA499" s="17">
        <v>0</v>
      </c>
      <c r="HB499" s="17">
        <v>0</v>
      </c>
      <c r="HC499" s="17">
        <v>0</v>
      </c>
      <c r="HD499" s="17">
        <v>0</v>
      </c>
      <c r="HE499" s="17">
        <v>0</v>
      </c>
      <c r="HF499" s="17">
        <v>0</v>
      </c>
      <c r="HG499" s="17">
        <v>0</v>
      </c>
      <c r="HH499" s="17">
        <v>0</v>
      </c>
      <c r="HI499" s="17">
        <v>0</v>
      </c>
      <c r="HJ499" s="17">
        <v>0</v>
      </c>
      <c r="HK499" s="17">
        <v>0</v>
      </c>
      <c r="HL499" s="17">
        <v>0</v>
      </c>
      <c r="HM499" s="17">
        <v>0</v>
      </c>
      <c r="HN499" s="17">
        <v>0</v>
      </c>
      <c r="HO499" s="17">
        <v>0</v>
      </c>
      <c r="HP499" s="17">
        <v>0</v>
      </c>
      <c r="HQ499" s="17">
        <v>0</v>
      </c>
      <c r="HR499" s="17">
        <v>0</v>
      </c>
      <c r="HS499" s="17">
        <v>0</v>
      </c>
      <c r="HT499" s="17">
        <v>0</v>
      </c>
      <c r="HU499" s="17">
        <v>0</v>
      </c>
      <c r="HV499" s="17">
        <v>0</v>
      </c>
      <c r="HW499" s="17">
        <v>0</v>
      </c>
      <c r="HX499" s="17">
        <v>0</v>
      </c>
      <c r="HY499" s="17">
        <v>0</v>
      </c>
      <c r="HZ499" s="17">
        <v>0</v>
      </c>
      <c r="IA499" s="17">
        <v>0</v>
      </c>
      <c r="IB499" s="17">
        <v>0</v>
      </c>
      <c r="IC499" s="17">
        <v>0</v>
      </c>
      <c r="ID499" s="17">
        <v>0</v>
      </c>
      <c r="IE499" s="17">
        <v>0</v>
      </c>
      <c r="IF499" s="17">
        <v>0</v>
      </c>
      <c r="IG499" s="17">
        <v>0</v>
      </c>
      <c r="IH499" s="17">
        <v>0</v>
      </c>
      <c r="II499" s="17">
        <v>0</v>
      </c>
      <c r="IJ499" s="17">
        <v>0</v>
      </c>
      <c r="IK499" s="17">
        <v>0</v>
      </c>
      <c r="IL499" s="17">
        <v>0</v>
      </c>
      <c r="IM499" s="17">
        <v>0</v>
      </c>
      <c r="IN499" s="17">
        <v>0</v>
      </c>
      <c r="IO499" s="17">
        <v>0</v>
      </c>
      <c r="IP499" s="17">
        <v>0</v>
      </c>
      <c r="IQ499" s="17">
        <v>0</v>
      </c>
      <c r="IR499" s="17">
        <v>0</v>
      </c>
      <c r="IS499" s="17">
        <v>0</v>
      </c>
      <c r="IT499" s="17">
        <v>0</v>
      </c>
      <c r="IU499" s="17">
        <v>0</v>
      </c>
      <c r="IV499" s="17">
        <v>0</v>
      </c>
      <c r="IW499" s="17">
        <v>0</v>
      </c>
      <c r="IX499" s="17">
        <v>0</v>
      </c>
      <c r="IY499" s="17">
        <v>0</v>
      </c>
      <c r="IZ499" s="17">
        <v>0</v>
      </c>
      <c r="JA499" s="17">
        <v>0</v>
      </c>
      <c r="JB499" s="17">
        <v>0</v>
      </c>
      <c r="JC499" s="17">
        <v>0</v>
      </c>
      <c r="JD499" s="17">
        <v>0</v>
      </c>
      <c r="JE499" s="17">
        <v>0</v>
      </c>
      <c r="JF499" s="17">
        <v>0</v>
      </c>
      <c r="JG499" s="17">
        <v>0</v>
      </c>
      <c r="JH499" s="17">
        <v>0</v>
      </c>
      <c r="JI499" s="17">
        <v>0</v>
      </c>
      <c r="JJ499" s="17">
        <v>0</v>
      </c>
      <c r="JK499" s="17">
        <v>0</v>
      </c>
      <c r="JL499" s="17">
        <v>0</v>
      </c>
      <c r="JM499" s="17">
        <v>0</v>
      </c>
      <c r="JN499" s="17">
        <v>0</v>
      </c>
      <c r="JO499" s="17">
        <v>0</v>
      </c>
      <c r="JP499" s="17">
        <v>0</v>
      </c>
      <c r="JQ499" s="17">
        <v>0</v>
      </c>
      <c r="JR499" s="17">
        <v>0</v>
      </c>
      <c r="JS499" s="17">
        <v>0</v>
      </c>
      <c r="JT499" s="17">
        <v>0</v>
      </c>
      <c r="JU499" s="17">
        <v>0</v>
      </c>
      <c r="JV499" s="17">
        <v>0</v>
      </c>
      <c r="JW499" s="17">
        <v>0</v>
      </c>
      <c r="JX499" s="17">
        <v>0</v>
      </c>
      <c r="JY499" s="17">
        <v>0</v>
      </c>
    </row>
    <row r="500" spans="1:285" x14ac:dyDescent="0.15">
      <c r="A500" s="17" t="s">
        <v>804</v>
      </c>
      <c r="B500" s="17" t="s">
        <v>805</v>
      </c>
      <c r="C500" s="17">
        <v>0</v>
      </c>
      <c r="D500" s="17">
        <v>18.850000000000001</v>
      </c>
      <c r="E500" s="17">
        <v>18.850000000000001</v>
      </c>
      <c r="F500" s="17">
        <v>18.850000000000001</v>
      </c>
      <c r="G500" s="17">
        <v>18.850000000000001</v>
      </c>
      <c r="H500" s="17">
        <v>18.850000000000001</v>
      </c>
      <c r="I500" s="17">
        <v>18.98</v>
      </c>
      <c r="J500" s="17">
        <v>18.98</v>
      </c>
      <c r="K500" s="17">
        <v>18.98</v>
      </c>
      <c r="L500" s="17">
        <v>18.98</v>
      </c>
      <c r="M500" s="17">
        <v>18.98</v>
      </c>
      <c r="N500" s="17">
        <v>19.02</v>
      </c>
      <c r="O500" s="17">
        <v>19.02</v>
      </c>
      <c r="P500" s="17">
        <v>19</v>
      </c>
      <c r="Q500" s="17">
        <v>18.98</v>
      </c>
      <c r="R500" s="17">
        <v>18.940000000000001</v>
      </c>
      <c r="S500" s="17">
        <v>18.989999999999998</v>
      </c>
      <c r="T500" s="17">
        <v>19</v>
      </c>
      <c r="U500" s="17">
        <v>19.05</v>
      </c>
      <c r="V500" s="17">
        <v>19.059999999999999</v>
      </c>
      <c r="W500" s="17">
        <v>19.05</v>
      </c>
      <c r="X500" s="17">
        <v>19.05</v>
      </c>
      <c r="Y500" s="17">
        <v>19.059999999999999</v>
      </c>
      <c r="Z500" s="17">
        <v>19.05</v>
      </c>
      <c r="AA500" s="17">
        <v>19.05</v>
      </c>
      <c r="AB500" s="17">
        <v>0</v>
      </c>
      <c r="AC500" s="17">
        <v>0</v>
      </c>
      <c r="AD500" s="17">
        <v>0</v>
      </c>
      <c r="AE500" s="17">
        <v>0</v>
      </c>
      <c r="AF500" s="17">
        <v>0</v>
      </c>
      <c r="AG500" s="17">
        <v>0</v>
      </c>
      <c r="AH500" s="17">
        <v>0</v>
      </c>
      <c r="AI500" s="17">
        <v>0</v>
      </c>
      <c r="AJ500" s="17">
        <v>0</v>
      </c>
      <c r="AK500" s="17">
        <v>0</v>
      </c>
      <c r="AL500" s="17">
        <v>0</v>
      </c>
      <c r="AM500" s="17">
        <v>0</v>
      </c>
      <c r="AN500" s="17">
        <v>0</v>
      </c>
      <c r="AO500" s="17">
        <v>0</v>
      </c>
      <c r="AP500" s="17">
        <v>0</v>
      </c>
      <c r="AQ500" s="17">
        <v>0</v>
      </c>
      <c r="AR500" s="17">
        <v>0</v>
      </c>
      <c r="AS500" s="17">
        <v>0</v>
      </c>
      <c r="AT500" s="17">
        <v>0</v>
      </c>
      <c r="AU500" s="17">
        <v>0</v>
      </c>
      <c r="AV500" s="17">
        <v>0</v>
      </c>
      <c r="AW500" s="17">
        <v>0</v>
      </c>
      <c r="AX500" s="17">
        <v>0</v>
      </c>
      <c r="AY500" s="17">
        <v>0</v>
      </c>
      <c r="AZ500" s="17">
        <v>0</v>
      </c>
      <c r="BA500" s="17">
        <v>0</v>
      </c>
      <c r="BB500" s="17">
        <v>0</v>
      </c>
      <c r="BC500" s="17">
        <v>0</v>
      </c>
      <c r="BD500" s="17">
        <v>0</v>
      </c>
      <c r="BE500" s="17">
        <v>0</v>
      </c>
      <c r="BF500" s="17">
        <v>0</v>
      </c>
      <c r="BG500" s="17">
        <v>0</v>
      </c>
      <c r="BH500" s="17">
        <v>0</v>
      </c>
      <c r="BI500" s="17">
        <v>0</v>
      </c>
      <c r="BJ500" s="17">
        <v>0</v>
      </c>
      <c r="BK500" s="17">
        <v>0</v>
      </c>
      <c r="BL500" s="17">
        <v>0</v>
      </c>
      <c r="BM500" s="17">
        <v>0</v>
      </c>
      <c r="BN500" s="17">
        <v>0</v>
      </c>
      <c r="BO500" s="17">
        <v>0</v>
      </c>
      <c r="BP500" s="17">
        <v>0</v>
      </c>
      <c r="BQ500" s="17">
        <v>0</v>
      </c>
      <c r="BR500" s="17">
        <v>0</v>
      </c>
      <c r="BS500" s="17">
        <v>0</v>
      </c>
      <c r="BT500" s="17">
        <v>0</v>
      </c>
      <c r="BU500" s="17">
        <v>0</v>
      </c>
      <c r="BV500" s="17">
        <v>0</v>
      </c>
      <c r="BW500" s="17">
        <v>0</v>
      </c>
      <c r="BX500" s="17">
        <v>0</v>
      </c>
      <c r="BY500" s="17">
        <v>0</v>
      </c>
      <c r="BZ500" s="17">
        <v>0</v>
      </c>
      <c r="CA500" s="17">
        <v>0</v>
      </c>
      <c r="CB500" s="17">
        <v>0</v>
      </c>
      <c r="CC500" s="17">
        <v>0</v>
      </c>
      <c r="CD500" s="17">
        <v>0</v>
      </c>
      <c r="CE500" s="17">
        <v>0</v>
      </c>
      <c r="CF500" s="17">
        <v>0</v>
      </c>
      <c r="CG500" s="17">
        <v>0</v>
      </c>
      <c r="CH500" s="17">
        <v>0</v>
      </c>
      <c r="CI500" s="17">
        <v>0</v>
      </c>
      <c r="CJ500" s="17">
        <v>0</v>
      </c>
      <c r="CK500" s="17">
        <v>0</v>
      </c>
      <c r="CL500" s="17">
        <v>0</v>
      </c>
      <c r="CM500" s="17">
        <v>0</v>
      </c>
      <c r="CN500" s="17">
        <v>0</v>
      </c>
      <c r="CO500" s="17">
        <v>0</v>
      </c>
      <c r="CP500" s="17">
        <v>0</v>
      </c>
      <c r="CQ500" s="17">
        <v>0</v>
      </c>
      <c r="CR500" s="17">
        <v>0</v>
      </c>
      <c r="CS500" s="17">
        <v>0</v>
      </c>
      <c r="CT500" s="17">
        <v>0</v>
      </c>
      <c r="CU500" s="17">
        <v>0</v>
      </c>
      <c r="CV500" s="17">
        <v>0</v>
      </c>
      <c r="CW500" s="17">
        <v>0</v>
      </c>
      <c r="CX500" s="17">
        <v>0</v>
      </c>
      <c r="CY500" s="17">
        <v>0</v>
      </c>
      <c r="CZ500" s="17">
        <v>0</v>
      </c>
      <c r="DA500" s="17">
        <v>0</v>
      </c>
      <c r="DB500" s="17">
        <v>0</v>
      </c>
      <c r="DC500" s="17">
        <v>0</v>
      </c>
      <c r="DD500" s="17">
        <v>0</v>
      </c>
      <c r="DE500" s="17">
        <v>0</v>
      </c>
      <c r="DF500" s="17">
        <v>0</v>
      </c>
      <c r="DG500" s="17">
        <v>0</v>
      </c>
      <c r="DH500" s="17">
        <v>0</v>
      </c>
      <c r="DI500" s="17">
        <v>0</v>
      </c>
      <c r="DJ500" s="17">
        <v>0</v>
      </c>
      <c r="DK500" s="17">
        <v>0</v>
      </c>
      <c r="DL500" s="17">
        <v>0</v>
      </c>
      <c r="DM500" s="17">
        <v>0</v>
      </c>
      <c r="DN500" s="17">
        <v>0</v>
      </c>
      <c r="DO500" s="17">
        <v>0</v>
      </c>
      <c r="DP500" s="17">
        <v>0</v>
      </c>
      <c r="DQ500" s="17">
        <v>0</v>
      </c>
      <c r="DR500" s="17">
        <v>0</v>
      </c>
      <c r="DS500" s="17">
        <v>0</v>
      </c>
      <c r="DT500" s="17">
        <v>0</v>
      </c>
      <c r="DU500" s="17">
        <v>0</v>
      </c>
      <c r="DV500" s="17">
        <v>0</v>
      </c>
      <c r="DW500" s="17">
        <v>0</v>
      </c>
      <c r="DX500" s="17">
        <v>0</v>
      </c>
      <c r="DY500" s="17">
        <v>0</v>
      </c>
      <c r="DZ500" s="17">
        <v>0</v>
      </c>
      <c r="EA500" s="17">
        <v>0</v>
      </c>
      <c r="EB500" s="17">
        <v>0</v>
      </c>
      <c r="EC500" s="17">
        <v>0</v>
      </c>
      <c r="ED500" s="17">
        <v>0</v>
      </c>
      <c r="EE500" s="17">
        <v>0</v>
      </c>
      <c r="EF500" s="17">
        <v>0</v>
      </c>
      <c r="EG500" s="17">
        <v>0</v>
      </c>
      <c r="EH500" s="17">
        <v>0</v>
      </c>
      <c r="EI500" s="17">
        <v>0</v>
      </c>
      <c r="EJ500" s="17">
        <v>0</v>
      </c>
      <c r="EK500" s="17">
        <v>0</v>
      </c>
      <c r="EL500" s="17">
        <v>0</v>
      </c>
      <c r="EM500" s="17">
        <v>0</v>
      </c>
      <c r="EN500" s="17">
        <v>0</v>
      </c>
      <c r="EO500" s="17">
        <v>0</v>
      </c>
      <c r="EP500" s="17">
        <v>0</v>
      </c>
      <c r="EQ500" s="17">
        <v>0</v>
      </c>
      <c r="ER500" s="17">
        <v>0</v>
      </c>
      <c r="ES500" s="17">
        <v>0</v>
      </c>
      <c r="ET500" s="17">
        <v>0</v>
      </c>
      <c r="EU500" s="17">
        <v>0</v>
      </c>
      <c r="EV500" s="17">
        <v>0</v>
      </c>
      <c r="EW500" s="17">
        <v>0</v>
      </c>
      <c r="EX500" s="17">
        <v>0</v>
      </c>
      <c r="EY500" s="17">
        <v>0</v>
      </c>
      <c r="EZ500" s="17">
        <v>0</v>
      </c>
      <c r="FA500" s="17">
        <v>0</v>
      </c>
      <c r="FB500" s="17">
        <v>0</v>
      </c>
      <c r="FC500" s="17">
        <v>0</v>
      </c>
      <c r="FD500" s="17">
        <v>0</v>
      </c>
      <c r="FE500" s="17">
        <v>0</v>
      </c>
      <c r="FF500" s="17">
        <v>0</v>
      </c>
      <c r="FG500" s="17">
        <v>0</v>
      </c>
      <c r="FH500" s="17">
        <v>0</v>
      </c>
      <c r="FI500" s="17">
        <v>0</v>
      </c>
      <c r="FJ500" s="17">
        <v>0</v>
      </c>
      <c r="FK500" s="17">
        <v>0</v>
      </c>
      <c r="FL500" s="17">
        <v>0</v>
      </c>
      <c r="FM500" s="17">
        <v>0</v>
      </c>
      <c r="FN500" s="17">
        <v>0</v>
      </c>
      <c r="FO500" s="17">
        <v>0</v>
      </c>
      <c r="FP500" s="17">
        <v>0</v>
      </c>
      <c r="FQ500" s="17">
        <v>0</v>
      </c>
      <c r="FR500" s="17">
        <v>0</v>
      </c>
      <c r="FS500" s="17">
        <v>0</v>
      </c>
      <c r="FT500" s="17">
        <v>0</v>
      </c>
      <c r="FU500" s="17">
        <v>0</v>
      </c>
      <c r="FV500" s="17">
        <v>0</v>
      </c>
      <c r="FW500" s="17">
        <v>0</v>
      </c>
      <c r="FX500" s="17">
        <v>0</v>
      </c>
      <c r="FY500" s="17">
        <v>0</v>
      </c>
      <c r="FZ500" s="17">
        <v>0</v>
      </c>
      <c r="GA500" s="17">
        <v>0</v>
      </c>
      <c r="GB500" s="17">
        <v>0</v>
      </c>
      <c r="GC500" s="17">
        <v>0</v>
      </c>
      <c r="GD500" s="17">
        <v>0</v>
      </c>
      <c r="GE500" s="17">
        <v>0</v>
      </c>
      <c r="GF500" s="17">
        <v>0</v>
      </c>
      <c r="GG500" s="17">
        <v>0</v>
      </c>
      <c r="GH500" s="17">
        <v>0</v>
      </c>
      <c r="GI500" s="17">
        <v>0</v>
      </c>
      <c r="GJ500" s="17">
        <v>0</v>
      </c>
      <c r="GK500" s="17">
        <v>0</v>
      </c>
      <c r="GL500" s="17">
        <v>0</v>
      </c>
      <c r="GM500" s="17">
        <v>0</v>
      </c>
      <c r="GN500" s="17">
        <v>0</v>
      </c>
      <c r="GO500" s="17">
        <v>0</v>
      </c>
      <c r="GP500" s="17">
        <v>0</v>
      </c>
      <c r="GQ500" s="17">
        <v>0</v>
      </c>
      <c r="GR500" s="17">
        <v>0</v>
      </c>
      <c r="GS500" s="17">
        <v>0</v>
      </c>
      <c r="GT500" s="17">
        <v>0</v>
      </c>
      <c r="GU500" s="17">
        <v>0</v>
      </c>
      <c r="GV500" s="17">
        <v>0</v>
      </c>
      <c r="GW500" s="17">
        <v>0</v>
      </c>
      <c r="GX500" s="17">
        <v>0</v>
      </c>
      <c r="GY500" s="17">
        <v>0</v>
      </c>
      <c r="GZ500" s="17">
        <v>0</v>
      </c>
      <c r="HA500" s="17">
        <v>0</v>
      </c>
      <c r="HB500" s="17">
        <v>0</v>
      </c>
      <c r="HC500" s="17">
        <v>0</v>
      </c>
      <c r="HD500" s="17">
        <v>0</v>
      </c>
      <c r="HE500" s="17">
        <v>0</v>
      </c>
      <c r="HF500" s="17">
        <v>0</v>
      </c>
      <c r="HG500" s="17">
        <v>0</v>
      </c>
      <c r="HH500" s="17">
        <v>0</v>
      </c>
      <c r="HI500" s="17">
        <v>0</v>
      </c>
      <c r="HJ500" s="17">
        <v>0</v>
      </c>
      <c r="HK500" s="17">
        <v>0</v>
      </c>
      <c r="HL500" s="17">
        <v>0</v>
      </c>
      <c r="HM500" s="17">
        <v>0</v>
      </c>
      <c r="HN500" s="17">
        <v>0</v>
      </c>
      <c r="HO500" s="17">
        <v>0</v>
      </c>
      <c r="HP500" s="17">
        <v>0</v>
      </c>
      <c r="HQ500" s="17">
        <v>0</v>
      </c>
      <c r="HR500" s="17">
        <v>0</v>
      </c>
      <c r="HS500" s="17">
        <v>0</v>
      </c>
      <c r="HT500" s="17">
        <v>0</v>
      </c>
      <c r="HU500" s="17">
        <v>0</v>
      </c>
      <c r="HV500" s="17">
        <v>0</v>
      </c>
      <c r="HW500" s="17">
        <v>0</v>
      </c>
      <c r="HX500" s="17">
        <v>0</v>
      </c>
      <c r="HY500" s="17">
        <v>0</v>
      </c>
      <c r="HZ500" s="17">
        <v>0</v>
      </c>
      <c r="IA500" s="17">
        <v>0</v>
      </c>
      <c r="IB500" s="17">
        <v>0</v>
      </c>
      <c r="IC500" s="17">
        <v>0</v>
      </c>
      <c r="ID500" s="17">
        <v>0</v>
      </c>
      <c r="IE500" s="17">
        <v>0</v>
      </c>
      <c r="IF500" s="17">
        <v>0</v>
      </c>
      <c r="IG500" s="17">
        <v>0</v>
      </c>
      <c r="IH500" s="17">
        <v>0</v>
      </c>
      <c r="II500" s="17">
        <v>0</v>
      </c>
      <c r="IJ500" s="17">
        <v>0</v>
      </c>
      <c r="IK500" s="17">
        <v>0</v>
      </c>
      <c r="IL500" s="17">
        <v>0</v>
      </c>
      <c r="IM500" s="17">
        <v>0</v>
      </c>
      <c r="IN500" s="17">
        <v>0</v>
      </c>
      <c r="IO500" s="17">
        <v>0</v>
      </c>
      <c r="IP500" s="17">
        <v>0</v>
      </c>
      <c r="IQ500" s="17">
        <v>0</v>
      </c>
      <c r="IR500" s="17">
        <v>0</v>
      </c>
      <c r="IS500" s="17">
        <v>0</v>
      </c>
      <c r="IT500" s="17">
        <v>0</v>
      </c>
      <c r="IU500" s="17">
        <v>0</v>
      </c>
      <c r="IV500" s="17">
        <v>0</v>
      </c>
      <c r="IW500" s="17">
        <v>0</v>
      </c>
      <c r="IX500" s="17">
        <v>0</v>
      </c>
      <c r="IY500" s="17">
        <v>0</v>
      </c>
      <c r="IZ500" s="17">
        <v>0</v>
      </c>
      <c r="JA500" s="17">
        <v>0</v>
      </c>
      <c r="JB500" s="17">
        <v>0</v>
      </c>
      <c r="JC500" s="17">
        <v>0</v>
      </c>
      <c r="JD500" s="17">
        <v>0</v>
      </c>
      <c r="JE500" s="17">
        <v>0</v>
      </c>
      <c r="JF500" s="17">
        <v>0</v>
      </c>
      <c r="JG500" s="17">
        <v>0</v>
      </c>
      <c r="JH500" s="17">
        <v>0</v>
      </c>
      <c r="JI500" s="17">
        <v>0</v>
      </c>
      <c r="JJ500" s="17">
        <v>0</v>
      </c>
      <c r="JK500" s="17">
        <v>0</v>
      </c>
      <c r="JL500" s="17">
        <v>0</v>
      </c>
      <c r="JM500" s="17">
        <v>0</v>
      </c>
      <c r="JN500" s="17">
        <v>0</v>
      </c>
      <c r="JO500" s="17">
        <v>0</v>
      </c>
      <c r="JP500" s="17">
        <v>0</v>
      </c>
      <c r="JQ500" s="17">
        <v>0</v>
      </c>
      <c r="JR500" s="17">
        <v>0</v>
      </c>
      <c r="JS500" s="17">
        <v>0</v>
      </c>
      <c r="JT500" s="17">
        <v>0</v>
      </c>
      <c r="JU500" s="17">
        <v>0</v>
      </c>
      <c r="JV500" s="17">
        <v>0</v>
      </c>
      <c r="JW500" s="17">
        <v>0</v>
      </c>
      <c r="JX500" s="17">
        <v>0</v>
      </c>
      <c r="JY500" s="17">
        <v>0</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H155"/>
  <sheetViews>
    <sheetView topLeftCell="A2" workbookViewId="0">
      <selection activeCell="G26" sqref="G26"/>
    </sheetView>
  </sheetViews>
  <sheetFormatPr defaultRowHeight="13.5" x14ac:dyDescent="0.15"/>
  <cols>
    <col min="3" max="3" width="11.625" bestFit="1" customWidth="1"/>
    <col min="7" max="7" width="9" style="30"/>
  </cols>
  <sheetData>
    <row r="1" spans="2:8" s="30" customFormat="1" x14ac:dyDescent="0.15">
      <c r="D1" s="30" t="s">
        <v>57</v>
      </c>
      <c r="E1" s="30" t="s">
        <v>62</v>
      </c>
      <c r="F1" s="30" t="s">
        <v>1327</v>
      </c>
    </row>
    <row r="2" spans="2:8" x14ac:dyDescent="0.15">
      <c r="B2" s="55"/>
      <c r="C2" s="1">
        <v>42681</v>
      </c>
      <c r="D2">
        <f ca="1">SUMIF(Stock!$A:$A,'Cost analysis'!$C2,Stock!P:P)</f>
        <v>0.8328000000000001</v>
      </c>
      <c r="E2" s="30">
        <f ca="1">SUMIF(Stock!$A:$A,'Cost analysis'!$C2,Stock!Q:Q)</f>
        <v>19.228000000000002</v>
      </c>
      <c r="F2" s="30">
        <f ca="1">SUMIF(Stock!$A:$A,'Cost analysis'!$C2,Stock!R:R)</f>
        <v>5.88</v>
      </c>
      <c r="G2" s="30">
        <f ca="1">+D2+E2+F2</f>
        <v>25.940799999999999</v>
      </c>
    </row>
    <row r="3" spans="2:8" x14ac:dyDescent="0.15">
      <c r="C3" s="1">
        <v>42682</v>
      </c>
      <c r="D3" s="30">
        <f ca="1">SUMIF(Stock!$A:$A,'Cost analysis'!$C3,Stock!P:P)</f>
        <v>0.83550000000000013</v>
      </c>
      <c r="E3" s="30">
        <f ca="1">SUMIF(Stock!$A:$A,'Cost analysis'!$C3,Stock!Q:Q)</f>
        <v>15.8962</v>
      </c>
      <c r="F3" s="30">
        <f ca="1">SUMIF(Stock!$A:$A,'Cost analysis'!$C3,Stock!R:R)</f>
        <v>71.260000000000005</v>
      </c>
      <c r="G3" s="30">
        <f t="shared" ref="G3:G66" ca="1" si="0">+D3+E3+F3</f>
        <v>87.991700000000009</v>
      </c>
    </row>
    <row r="4" spans="2:8" x14ac:dyDescent="0.15">
      <c r="C4" s="1">
        <v>42683</v>
      </c>
      <c r="D4" s="30">
        <f ca="1">SUMIF(Stock!$A:$A,'Cost analysis'!$C4,Stock!P:P)</f>
        <v>0</v>
      </c>
      <c r="E4" s="30">
        <f ca="1">SUMIF(Stock!$A:$A,'Cost analysis'!$C4,Stock!Q:Q)</f>
        <v>0</v>
      </c>
      <c r="F4" s="30">
        <f ca="1">SUMIF(Stock!$A:$A,'Cost analysis'!$C4,Stock!R:R)</f>
        <v>0</v>
      </c>
      <c r="G4" s="30">
        <f t="shared" ca="1" si="0"/>
        <v>0</v>
      </c>
    </row>
    <row r="5" spans="2:8" x14ac:dyDescent="0.15">
      <c r="C5" s="1">
        <v>42684</v>
      </c>
      <c r="D5" s="30">
        <f ca="1">SUMIF(Stock!$A:$A,'Cost analysis'!$C5,Stock!P:P)</f>
        <v>0.86160000000000003</v>
      </c>
      <c r="E5" s="30">
        <f ca="1">SUMIF(Stock!$A:$A,'Cost analysis'!$C5,Stock!Q:Q)</f>
        <v>8.6159999999999997</v>
      </c>
      <c r="F5" s="30">
        <f ca="1">SUMIF(Stock!$A:$A,'Cost analysis'!$C5,Stock!R:R)</f>
        <v>0</v>
      </c>
      <c r="G5" s="30">
        <f t="shared" ca="1" si="0"/>
        <v>9.4775999999999989</v>
      </c>
    </row>
    <row r="6" spans="2:8" x14ac:dyDescent="0.15">
      <c r="C6" s="1">
        <v>42685</v>
      </c>
      <c r="D6" s="30">
        <f ca="1">SUMIF(Stock!$A:$A,'Cost analysis'!$C6,Stock!P:P)</f>
        <v>0</v>
      </c>
      <c r="E6" s="30">
        <f ca="1">SUMIF(Stock!$A:$A,'Cost analysis'!$C6,Stock!Q:Q)</f>
        <v>0</v>
      </c>
      <c r="F6" s="30">
        <f ca="1">SUMIF(Stock!$A:$A,'Cost analysis'!$C6,Stock!R:R)</f>
        <v>0</v>
      </c>
      <c r="G6" s="30">
        <f t="shared" ca="1" si="0"/>
        <v>0</v>
      </c>
      <c r="H6">
        <f ca="1">AVERAGE(G2:G6)</f>
        <v>24.682020000000001</v>
      </c>
    </row>
    <row r="7" spans="2:8" x14ac:dyDescent="0.15">
      <c r="C7" s="1">
        <v>42688</v>
      </c>
      <c r="D7" s="30">
        <f ca="1">SUMIF(Stock!$A:$A,'Cost analysis'!$C7,Stock!P:P)</f>
        <v>3.76694</v>
      </c>
      <c r="E7" s="30">
        <f ca="1">SUMIF(Stock!$A:$A,'Cost analysis'!$C7,Stock!Q:Q)</f>
        <v>81.197399999999988</v>
      </c>
      <c r="F7" s="30">
        <f ca="1">SUMIF(Stock!$A:$A,'Cost analysis'!$C7,Stock!R:R)</f>
        <v>0</v>
      </c>
      <c r="G7" s="30">
        <f t="shared" ca="1" si="0"/>
        <v>84.964339999999993</v>
      </c>
      <c r="H7" s="30">
        <f t="shared" ref="H7:H70" ca="1" si="1">AVERAGE(G3:G7)</f>
        <v>36.486727999999999</v>
      </c>
    </row>
    <row r="8" spans="2:8" x14ac:dyDescent="0.15">
      <c r="C8" s="1">
        <v>42689</v>
      </c>
      <c r="D8" s="30">
        <f ca="1">SUMIF(Stock!$A:$A,'Cost analysis'!$C8,Stock!P:P)</f>
        <v>5.8667199999999999</v>
      </c>
      <c r="E8" s="30">
        <f ca="1">SUMIF(Stock!$A:$A,'Cost analysis'!$C8,Stock!Q:Q)</f>
        <v>87.299599999999998</v>
      </c>
      <c r="F8" s="30">
        <f ca="1">SUMIF(Stock!$A:$A,'Cost analysis'!$C8,Stock!R:R)</f>
        <v>133.47999999999999</v>
      </c>
      <c r="G8" s="30">
        <f t="shared" ca="1" si="0"/>
        <v>226.64632</v>
      </c>
      <c r="H8" s="30">
        <f t="shared" ca="1" si="1"/>
        <v>64.217652000000001</v>
      </c>
    </row>
    <row r="9" spans="2:8" x14ac:dyDescent="0.15">
      <c r="C9" s="1">
        <v>42690</v>
      </c>
      <c r="D9" s="30">
        <f ca="1">SUMIF(Stock!$A:$A,'Cost analysis'!$C9,Stock!P:P)</f>
        <v>5.0331600000000005</v>
      </c>
      <c r="E9" s="30">
        <f ca="1">SUMIF(Stock!$A:$A,'Cost analysis'!$C9,Stock!Q:Q)</f>
        <v>119.759</v>
      </c>
      <c r="F9" s="30">
        <f ca="1">SUMIF(Stock!$A:$A,'Cost analysis'!$C9,Stock!R:R)</f>
        <v>309.74000000000007</v>
      </c>
      <c r="G9" s="30">
        <f t="shared" ca="1" si="0"/>
        <v>434.53216000000009</v>
      </c>
      <c r="H9" s="30">
        <f t="shared" ca="1" si="1"/>
        <v>151.12408400000001</v>
      </c>
    </row>
    <row r="10" spans="2:8" x14ac:dyDescent="0.15">
      <c r="C10" s="1">
        <v>42691</v>
      </c>
      <c r="D10" s="30">
        <f ca="1">SUMIF(Stock!$A:$A,'Cost analysis'!$C10,Stock!P:P)</f>
        <v>4.0090399999999997</v>
      </c>
      <c r="E10" s="30">
        <f ca="1">SUMIF(Stock!$A:$A,'Cost analysis'!$C10,Stock!Q:Q)</f>
        <v>135.39600000000002</v>
      </c>
      <c r="F10" s="30">
        <f ca="1">SUMIF(Stock!$A:$A,'Cost analysis'!$C10,Stock!R:R)</f>
        <v>136.33000000000001</v>
      </c>
      <c r="G10" s="30">
        <f t="shared" ca="1" si="0"/>
        <v>275.73504000000003</v>
      </c>
      <c r="H10" s="30">
        <f t="shared" ca="1" si="1"/>
        <v>204.37557200000001</v>
      </c>
    </row>
    <row r="11" spans="2:8" ht="14.1" x14ac:dyDescent="0.25">
      <c r="C11" s="1">
        <v>42692</v>
      </c>
      <c r="D11" s="30">
        <f ca="1">SUMIF(Stock!$A:$A,'Cost analysis'!$C11,Stock!P:P)</f>
        <v>6.4078200399999998</v>
      </c>
      <c r="E11" s="30">
        <f ca="1">SUMIF(Stock!$A:$A,'Cost analysis'!$C11,Stock!Q:Q)</f>
        <v>169.18198839999999</v>
      </c>
      <c r="F11" s="30">
        <f ca="1">SUMIF(Stock!$A:$A,'Cost analysis'!$C11,Stock!R:R)</f>
        <v>475.78000000000003</v>
      </c>
      <c r="G11" s="30">
        <f t="shared" ca="1" si="0"/>
        <v>651.36980844000004</v>
      </c>
      <c r="H11" s="30">
        <f t="shared" ca="1" si="1"/>
        <v>334.64953368800002</v>
      </c>
    </row>
    <row r="12" spans="2:8" ht="14.1" x14ac:dyDescent="0.25">
      <c r="C12" s="1">
        <v>42695</v>
      </c>
      <c r="D12" s="30">
        <f ca="1">SUMIF(Stock!$A:$A,'Cost analysis'!$C12,Stock!P:P)</f>
        <v>2.8547800000000003</v>
      </c>
      <c r="E12" s="30">
        <f ca="1">SUMIF(Stock!$A:$A,'Cost analysis'!$C12,Stock!Q:Q)</f>
        <v>120.38460000000001</v>
      </c>
      <c r="F12" s="30">
        <f ca="1">SUMIF(Stock!$A:$A,'Cost analysis'!$C12,Stock!R:R)</f>
        <v>330.34000000000003</v>
      </c>
      <c r="G12" s="30">
        <f t="shared" ca="1" si="0"/>
        <v>453.57938000000001</v>
      </c>
      <c r="H12" s="30">
        <f t="shared" ca="1" si="1"/>
        <v>408.37254168800001</v>
      </c>
    </row>
    <row r="13" spans="2:8" ht="14.1" x14ac:dyDescent="0.25">
      <c r="C13" s="1">
        <v>42696</v>
      </c>
      <c r="D13" s="30">
        <f ca="1">SUMIF(Stock!$A:$A,'Cost analysis'!$C13,Stock!P:P)</f>
        <v>5.1006600000000004</v>
      </c>
      <c r="E13" s="30">
        <f ca="1">SUMIF(Stock!$A:$A,'Cost analysis'!$C13,Stock!Q:Q)</f>
        <v>119.83980000000001</v>
      </c>
      <c r="F13" s="30">
        <f ca="1">SUMIF(Stock!$A:$A,'Cost analysis'!$C13,Stock!R:R)</f>
        <v>292.07</v>
      </c>
      <c r="G13" s="30">
        <f t="shared" ca="1" si="0"/>
        <v>417.01046000000002</v>
      </c>
      <c r="H13" s="30">
        <f t="shared" ca="1" si="1"/>
        <v>446.44536968800003</v>
      </c>
    </row>
    <row r="14" spans="2:8" ht="14.1" x14ac:dyDescent="0.25">
      <c r="C14" s="1">
        <v>42697</v>
      </c>
      <c r="D14" s="30">
        <f ca="1">SUMIF(Stock!$A:$A,'Cost analysis'!$C14,Stock!P:P)</f>
        <v>6.5486799999979999</v>
      </c>
      <c r="E14" s="30">
        <f ca="1">SUMIF(Stock!$A:$A,'Cost analysis'!$C14,Stock!Q:Q)</f>
        <v>150.30079999998</v>
      </c>
      <c r="F14" s="30">
        <f ca="1">SUMIF(Stock!$A:$A,'Cost analysis'!$C14,Stock!R:R)</f>
        <v>326.45000000000005</v>
      </c>
      <c r="G14" s="30">
        <f t="shared" ca="1" si="0"/>
        <v>483.29947999997808</v>
      </c>
      <c r="H14" s="30">
        <f t="shared" ca="1" si="1"/>
        <v>456.19883368799566</v>
      </c>
    </row>
    <row r="15" spans="2:8" ht="14.1" x14ac:dyDescent="0.25">
      <c r="C15" s="1">
        <v>42698</v>
      </c>
      <c r="D15" s="30">
        <f ca="1">SUMIF(Stock!$A:$A,'Cost analysis'!$C15,Stock!P:P)</f>
        <v>7.433659999964001</v>
      </c>
      <c r="E15" s="30">
        <f ca="1">SUMIF(Stock!$A:$A,'Cost analysis'!$C15,Stock!Q:Q)</f>
        <v>100.67359999963999</v>
      </c>
      <c r="F15" s="30">
        <f ca="1">SUMIF(Stock!$A:$A,'Cost analysis'!$C15,Stock!R:R)</f>
        <v>282.23</v>
      </c>
      <c r="G15" s="30">
        <f t="shared" ca="1" si="0"/>
        <v>390.33725999960404</v>
      </c>
      <c r="H15" s="30">
        <f t="shared" ca="1" si="1"/>
        <v>479.11927768791639</v>
      </c>
    </row>
    <row r="16" spans="2:8" ht="14.1" x14ac:dyDescent="0.25">
      <c r="C16" s="1">
        <v>42699</v>
      </c>
      <c r="D16" s="30">
        <f ca="1">SUMIF(Stock!$A:$A,'Cost analysis'!$C16,Stock!P:P)</f>
        <v>3.1484599999720002</v>
      </c>
      <c r="E16" s="30">
        <f ca="1">SUMIF(Stock!$A:$A,'Cost analysis'!$C16,Stock!Q:Q)</f>
        <v>81.258799999719997</v>
      </c>
      <c r="F16" s="30">
        <f ca="1">SUMIF(Stock!$A:$A,'Cost analysis'!$C16,Stock!R:R)</f>
        <v>307.26</v>
      </c>
      <c r="G16" s="30">
        <f t="shared" ca="1" si="0"/>
        <v>391.66725999969196</v>
      </c>
      <c r="H16" s="30">
        <f t="shared" ca="1" si="1"/>
        <v>427.17876799985481</v>
      </c>
    </row>
    <row r="17" spans="3:8" ht="14.1" x14ac:dyDescent="0.25">
      <c r="C17" s="1">
        <v>42702</v>
      </c>
      <c r="D17" s="30">
        <f ca="1">SUMIF(Stock!$A:$A,'Cost analysis'!$C17,Stock!P:P)</f>
        <v>4.9836600000000004</v>
      </c>
      <c r="E17" s="30">
        <f ca="1">SUMIF(Stock!$A:$A,'Cost analysis'!$C17,Stock!Q:Q)</f>
        <v>92.095799999999997</v>
      </c>
      <c r="F17" s="30">
        <f ca="1">SUMIF(Stock!$A:$A,'Cost analysis'!$C17,Stock!R:R)</f>
        <v>102.99000000000001</v>
      </c>
      <c r="G17" s="30">
        <f t="shared" ca="1" si="0"/>
        <v>200.06945999999999</v>
      </c>
      <c r="H17" s="30">
        <f t="shared" ca="1" si="1"/>
        <v>376.47678399985477</v>
      </c>
    </row>
    <row r="18" spans="3:8" ht="14.1" x14ac:dyDescent="0.25">
      <c r="C18" s="1">
        <v>42703</v>
      </c>
      <c r="D18" s="30">
        <f ca="1">SUMIF(Stock!$A:$A,'Cost analysis'!$C18,Stock!P:P)</f>
        <v>5.2140000000000004</v>
      </c>
      <c r="E18" s="30">
        <f ca="1">SUMIF(Stock!$A:$A,'Cost analysis'!$C18,Stock!Q:Q)</f>
        <v>105.96199999999999</v>
      </c>
      <c r="F18" s="30">
        <f ca="1">SUMIF(Stock!$A:$A,'Cost analysis'!$C18,Stock!R:R)</f>
        <v>183.18</v>
      </c>
      <c r="G18" s="30">
        <f t="shared" ca="1" si="0"/>
        <v>294.35599999999999</v>
      </c>
      <c r="H18" s="30">
        <f t="shared" ca="1" si="1"/>
        <v>351.94589199985478</v>
      </c>
    </row>
    <row r="19" spans="3:8" x14ac:dyDescent="0.15">
      <c r="C19" s="1">
        <v>42704</v>
      </c>
      <c r="D19" s="30">
        <f ca="1">SUMIF(Stock!$A:$A,'Cost analysis'!$C19,Stock!P:P)</f>
        <v>5.9354000000000013</v>
      </c>
      <c r="E19" s="30">
        <f ca="1">SUMIF(Stock!$A:$A,'Cost analysis'!$C19,Stock!Q:Q)</f>
        <v>140.35720000000001</v>
      </c>
      <c r="F19" s="30">
        <f ca="1">SUMIF(Stock!$A:$A,'Cost analysis'!$C19,Stock!R:R)</f>
        <v>451.99</v>
      </c>
      <c r="G19" s="30">
        <f t="shared" ca="1" si="0"/>
        <v>598.2826</v>
      </c>
      <c r="H19" s="30">
        <f t="shared" ca="1" si="1"/>
        <v>374.94251599985921</v>
      </c>
    </row>
    <row r="20" spans="3:8" x14ac:dyDescent="0.15">
      <c r="C20" s="1">
        <v>42705</v>
      </c>
      <c r="D20" s="30">
        <f ca="1">SUMIF(Stock!$A:$A,'Cost analysis'!$C20,Stock!P:P)</f>
        <v>1.7072200000000002</v>
      </c>
      <c r="E20" s="30">
        <f ca="1">SUMIF(Stock!$A:$A,'Cost analysis'!$C20,Stock!Q:Q)</f>
        <v>55.136199999200002</v>
      </c>
      <c r="F20" s="30">
        <f ca="1">SUMIF(Stock!$A:$A,'Cost analysis'!$C20,Stock!R:R)</f>
        <v>218.26000000000002</v>
      </c>
      <c r="G20" s="30">
        <f t="shared" ca="1" si="0"/>
        <v>275.10341999920001</v>
      </c>
      <c r="H20" s="30">
        <f t="shared" ca="1" si="1"/>
        <v>351.89574799977839</v>
      </c>
    </row>
    <row r="21" spans="3:8" x14ac:dyDescent="0.15">
      <c r="C21" s="1">
        <v>42706</v>
      </c>
      <c r="D21" s="30">
        <f ca="1">SUMIF(Stock!$A:$A,'Cost analysis'!$C21,Stock!P:P)</f>
        <v>1.9608000000000003</v>
      </c>
      <c r="E21" s="30">
        <f ca="1">SUMIF(Stock!$A:$A,'Cost analysis'!$C21,Stock!Q:Q)</f>
        <v>78.654600000000002</v>
      </c>
      <c r="F21" s="30">
        <f ca="1">SUMIF(Stock!$A:$A,'Cost analysis'!$C21,Stock!R:R)</f>
        <v>25.04</v>
      </c>
      <c r="G21" s="30">
        <f t="shared" ca="1" si="0"/>
        <v>105.65540000000001</v>
      </c>
      <c r="H21" s="30">
        <f t="shared" ca="1" si="1"/>
        <v>294.69337599983999</v>
      </c>
    </row>
    <row r="22" spans="3:8" x14ac:dyDescent="0.15">
      <c r="C22" s="1">
        <v>42709</v>
      </c>
      <c r="D22" s="30">
        <f ca="1">SUMIF(Stock!$A:$A,'Cost analysis'!$C22,Stock!P:P)</f>
        <v>2.9208599960000003</v>
      </c>
      <c r="E22" s="30">
        <f ca="1">SUMIF(Stock!$A:$A,'Cost analysis'!$C22,Stock!Q:Q)</f>
        <v>118.85499996000001</v>
      </c>
      <c r="F22" s="30">
        <f ca="1">SUMIF(Stock!$A:$A,'Cost analysis'!$C22,Stock!R:R)</f>
        <v>0</v>
      </c>
      <c r="G22" s="30">
        <f t="shared" ca="1" si="0"/>
        <v>121.77585995600002</v>
      </c>
      <c r="H22" s="30">
        <f t="shared" ca="1" si="1"/>
        <v>279.03465599104004</v>
      </c>
    </row>
    <row r="23" spans="3:8" x14ac:dyDescent="0.15">
      <c r="C23" s="1">
        <v>42710</v>
      </c>
      <c r="D23" s="30">
        <f ca="1">SUMIF(Stock!$A:$A,'Cost analysis'!$C23,Stock!P:P)</f>
        <v>0</v>
      </c>
      <c r="E23" s="30">
        <f ca="1">SUMIF(Stock!$A:$A,'Cost analysis'!$C23,Stock!Q:Q)</f>
        <v>22.361600000000003</v>
      </c>
      <c r="F23" s="30">
        <f ca="1">SUMIF(Stock!$A:$A,'Cost analysis'!$C23,Stock!R:R)</f>
        <v>67.09</v>
      </c>
      <c r="G23" s="30">
        <f t="shared" ca="1" si="0"/>
        <v>89.451600000000013</v>
      </c>
      <c r="H23" s="30">
        <f t="shared" ca="1" si="1"/>
        <v>238.05377599104003</v>
      </c>
    </row>
    <row r="24" spans="3:8" x14ac:dyDescent="0.15">
      <c r="C24" s="1">
        <v>42711</v>
      </c>
      <c r="D24" s="30">
        <f ca="1">SUMIF(Stock!$A:$A,'Cost analysis'!$C24,Stock!P:P)</f>
        <v>4.7595999999999998</v>
      </c>
      <c r="E24" s="30">
        <f ca="1">SUMIF(Stock!$A:$A,'Cost analysis'!$C24,Stock!Q:Q)</f>
        <v>194.98220000000001</v>
      </c>
      <c r="F24" s="30">
        <f ca="1">SUMIF(Stock!$A:$A,'Cost analysis'!$C24,Stock!R:R)</f>
        <v>924.90000000000009</v>
      </c>
      <c r="G24" s="30">
        <f t="shared" ca="1" si="0"/>
        <v>1124.6418000000001</v>
      </c>
      <c r="H24" s="30">
        <f t="shared" ca="1" si="1"/>
        <v>343.32561599104002</v>
      </c>
    </row>
    <row r="25" spans="3:8" x14ac:dyDescent="0.15">
      <c r="C25" s="1">
        <v>42712</v>
      </c>
      <c r="D25" s="30">
        <f ca="1">SUMIF(Stock!$A:$A,'Cost analysis'!$C25,Stock!P:P)</f>
        <v>0.38460000000000005</v>
      </c>
      <c r="E25" s="30">
        <f ca="1">SUMIF(Stock!$A:$A,'Cost analysis'!$C25,Stock!Q:Q)</f>
        <v>10</v>
      </c>
      <c r="F25" s="30">
        <f ca="1">SUMIF(Stock!$A:$A,'Cost analysis'!$C25,Stock!R:R)</f>
        <v>41.72</v>
      </c>
      <c r="G25" s="30">
        <f t="shared" ca="1" si="0"/>
        <v>52.104599999999998</v>
      </c>
      <c r="H25" s="30">
        <f t="shared" ca="1" si="1"/>
        <v>298.72585199119999</v>
      </c>
    </row>
    <row r="26" spans="3:8" x14ac:dyDescent="0.15">
      <c r="C26" s="1">
        <v>42713</v>
      </c>
      <c r="D26" s="30">
        <f ca="1">SUMIF(Stock!$A:$A,'Cost analysis'!$C26,Stock!P:P)</f>
        <v>6.9052199999899999</v>
      </c>
      <c r="E26" s="30">
        <f ca="1">SUMIF(Stock!$A:$A,'Cost analysis'!$C26,Stock!Q:Q)</f>
        <v>90.258199999899986</v>
      </c>
      <c r="F26" s="30">
        <f ca="1">SUMIF(Stock!$A:$A,'Cost analysis'!$C26,Stock!R:R)</f>
        <v>0</v>
      </c>
      <c r="G26" s="30">
        <f t="shared" ca="1" si="0"/>
        <v>97.163419999889982</v>
      </c>
      <c r="H26" s="30">
        <f t="shared" ca="1" si="1"/>
        <v>297.02745599117804</v>
      </c>
    </row>
    <row r="27" spans="3:8" x14ac:dyDescent="0.15">
      <c r="C27" s="1">
        <v>42716</v>
      </c>
      <c r="D27" s="30">
        <f ca="1">SUMIF(Stock!$A:$A,'Cost analysis'!$C27,Stock!P:P)</f>
        <v>12.715380000000003</v>
      </c>
      <c r="E27" s="30">
        <f ca="1">SUMIF(Stock!$A:$A,'Cost analysis'!$C27,Stock!Q:Q)</f>
        <v>161.2834</v>
      </c>
      <c r="F27" s="30">
        <f ca="1">SUMIF(Stock!$A:$A,'Cost analysis'!$C27,Stock!R:R)</f>
        <v>457.40999999999997</v>
      </c>
      <c r="G27" s="30">
        <f t="shared" ca="1" si="0"/>
        <v>631.40877999999998</v>
      </c>
      <c r="H27" s="30">
        <f t="shared" ca="1" si="1"/>
        <v>398.95403999997802</v>
      </c>
    </row>
    <row r="28" spans="3:8" x14ac:dyDescent="0.15">
      <c r="C28" s="1">
        <v>42717</v>
      </c>
      <c r="D28" s="30">
        <f ca="1">SUMIF(Stock!$A:$A,'Cost analysis'!$C28,Stock!P:P)</f>
        <v>13.455680000000001</v>
      </c>
      <c r="E28" s="30">
        <f ca="1">SUMIF(Stock!$A:$A,'Cost analysis'!$C28,Stock!Q:Q)</f>
        <v>280.5800000000001</v>
      </c>
      <c r="F28" s="30">
        <f ca="1">SUMIF(Stock!$A:$A,'Cost analysis'!$C28,Stock!R:R)</f>
        <v>344.46000000000004</v>
      </c>
      <c r="G28" s="30">
        <f t="shared" ca="1" si="0"/>
        <v>638.49568000000011</v>
      </c>
      <c r="H28" s="30">
        <f t="shared" ca="1" si="1"/>
        <v>508.762855999978</v>
      </c>
    </row>
    <row r="29" spans="3:8" x14ac:dyDescent="0.15">
      <c r="C29" s="1">
        <f>+C28+1</f>
        <v>42718</v>
      </c>
      <c r="D29" s="30">
        <f ca="1">SUMIF(Stock!$A:$A,'Cost analysis'!$C29,Stock!P:P)</f>
        <v>6.0688800000000009</v>
      </c>
      <c r="E29" s="30">
        <f ca="1">SUMIF(Stock!$A:$A,'Cost analysis'!$C29,Stock!Q:Q)</f>
        <v>195.67500000000001</v>
      </c>
      <c r="F29" s="30">
        <f ca="1">SUMIF(Stock!$A:$A,'Cost analysis'!$C29,Stock!R:R)</f>
        <v>976.87999999999988</v>
      </c>
      <c r="G29" s="30">
        <f t="shared" ca="1" si="0"/>
        <v>1178.6238799999999</v>
      </c>
      <c r="H29" s="30">
        <f t="shared" ca="1" si="1"/>
        <v>519.55927199997802</v>
      </c>
    </row>
    <row r="30" spans="3:8" x14ac:dyDescent="0.15">
      <c r="C30" s="1">
        <f>+C29+1</f>
        <v>42719</v>
      </c>
      <c r="D30" s="30">
        <f ca="1">SUMIF(Stock!$A:$A,'Cost analysis'!$C30,Stock!P:P)</f>
        <v>15.387280000000001</v>
      </c>
      <c r="E30" s="30">
        <f ca="1">SUMIF(Stock!$A:$A,'Cost analysis'!$C30,Stock!Q:Q)</f>
        <v>210.66080000000002</v>
      </c>
      <c r="F30" s="30">
        <f ca="1">SUMIF(Stock!$A:$A,'Cost analysis'!$C30,Stock!R:R)</f>
        <v>0</v>
      </c>
      <c r="G30" s="30">
        <f t="shared" ca="1" si="0"/>
        <v>226.04808000000003</v>
      </c>
      <c r="H30" s="30">
        <f t="shared" ca="1" si="1"/>
        <v>554.34796799997798</v>
      </c>
    </row>
    <row r="31" spans="3:8" x14ac:dyDescent="0.15">
      <c r="C31" s="1">
        <f>+C30+1</f>
        <v>42720</v>
      </c>
      <c r="D31" s="30">
        <f ca="1">SUMIF(Stock!$A:$A,'Cost analysis'!$C31,Stock!P:P)</f>
        <v>17.091699999999999</v>
      </c>
      <c r="E31" s="30">
        <f ca="1">SUMIF(Stock!$A:$A,'Cost analysis'!$C31,Stock!Q:Q)</f>
        <v>286.84699999999998</v>
      </c>
      <c r="F31" s="30">
        <f ca="1">SUMIF(Stock!$A:$A,'Cost analysis'!$C31,Stock!R:R)</f>
        <v>907.70999999999992</v>
      </c>
      <c r="G31" s="30">
        <f t="shared" ca="1" si="0"/>
        <v>1211.6487</v>
      </c>
      <c r="H31" s="30">
        <f t="shared" ca="1" si="1"/>
        <v>777.24502400000006</v>
      </c>
    </row>
    <row r="32" spans="3:8" x14ac:dyDescent="0.15">
      <c r="C32" s="1">
        <v>42723</v>
      </c>
      <c r="D32" s="30">
        <f ca="1">SUMIF(Stock!$A:$A,'Cost analysis'!$C32,Stock!P:P)</f>
        <v>7.2774000000000001</v>
      </c>
      <c r="E32" s="30">
        <f ca="1">SUMIF(Stock!$A:$A,'Cost analysis'!$C32,Stock!Q:Q)</f>
        <v>175.47240000000002</v>
      </c>
      <c r="F32" s="30">
        <f ca="1">SUMIF(Stock!$A:$A,'Cost analysis'!$C32,Stock!R:R)</f>
        <v>527.42999999999995</v>
      </c>
      <c r="G32" s="30">
        <f t="shared" ca="1" si="0"/>
        <v>710.1798</v>
      </c>
      <c r="H32" s="30">
        <f t="shared" ca="1" si="1"/>
        <v>792.99922800000002</v>
      </c>
    </row>
    <row r="33" spans="3:8" x14ac:dyDescent="0.15">
      <c r="C33" s="1">
        <v>42724</v>
      </c>
      <c r="D33" s="30">
        <f ca="1">SUMIF(Stock!$A:$A,'Cost analysis'!$C33,Stock!P:P)</f>
        <v>4.1779400000000004</v>
      </c>
      <c r="E33" s="30">
        <f ca="1">SUMIF(Stock!$A:$A,'Cost analysis'!$C33,Stock!Q:Q)</f>
        <v>150.7174</v>
      </c>
      <c r="F33" s="30">
        <f ca="1">SUMIF(Stock!$A:$A,'Cost analysis'!$C33,Stock!R:R)</f>
        <v>33.36</v>
      </c>
      <c r="G33" s="30">
        <f t="shared" ca="1" si="0"/>
        <v>188.25533999999999</v>
      </c>
      <c r="H33" s="30">
        <f t="shared" ca="1" si="1"/>
        <v>702.95115999999996</v>
      </c>
    </row>
    <row r="34" spans="3:8" x14ac:dyDescent="0.15">
      <c r="C34" s="1">
        <v>42725</v>
      </c>
      <c r="D34" s="30">
        <f ca="1">SUMIF(Stock!$A:$A,'Cost analysis'!$C34,Stock!P:P)</f>
        <v>9.819227999999999</v>
      </c>
      <c r="E34" s="30">
        <f ca="1">SUMIF(Stock!$A:$A,'Cost analysis'!$C34,Stock!Q:Q)</f>
        <v>254.56047999999998</v>
      </c>
      <c r="F34" s="30">
        <f ca="1">SUMIF(Stock!$A:$A,'Cost analysis'!$C34,Stock!R:R)</f>
        <v>1254.1099999999997</v>
      </c>
      <c r="G34" s="30">
        <f t="shared" ca="1" si="0"/>
        <v>1518.4897079999996</v>
      </c>
      <c r="H34" s="30">
        <f t="shared" ca="1" si="1"/>
        <v>770.92432559999997</v>
      </c>
    </row>
    <row r="35" spans="3:8" x14ac:dyDescent="0.15">
      <c r="C35" s="1">
        <v>42726</v>
      </c>
      <c r="D35" s="30">
        <f ca="1">SUMIF(Stock!$A:$A,'Cost analysis'!$C35,Stock!P:P)</f>
        <v>0</v>
      </c>
      <c r="E35" s="30">
        <f ca="1">SUMIF(Stock!$A:$A,'Cost analysis'!$C35,Stock!Q:Q)</f>
        <v>0</v>
      </c>
      <c r="F35" s="30">
        <f ca="1">SUMIF(Stock!$A:$A,'Cost analysis'!$C35,Stock!R:R)</f>
        <v>0</v>
      </c>
      <c r="G35" s="30">
        <f t="shared" ca="1" si="0"/>
        <v>0</v>
      </c>
      <c r="H35" s="30">
        <f t="shared" ca="1" si="1"/>
        <v>725.71470959999999</v>
      </c>
    </row>
    <row r="36" spans="3:8" x14ac:dyDescent="0.15">
      <c r="C36" s="1">
        <v>42727</v>
      </c>
      <c r="D36" s="30">
        <f ca="1">SUMIF(Stock!$A:$A,'Cost analysis'!$C36,Stock!P:P)</f>
        <v>2.6779999999999999</v>
      </c>
      <c r="E36" s="30">
        <f ca="1">SUMIF(Stock!$A:$A,'Cost analysis'!$C36,Stock!Q:Q)</f>
        <v>87.454000000000008</v>
      </c>
      <c r="F36" s="30">
        <f ca="1">SUMIF(Stock!$A:$A,'Cost analysis'!$C36,Stock!R:R)</f>
        <v>0</v>
      </c>
      <c r="G36" s="30">
        <f t="shared" ca="1" si="0"/>
        <v>90.132000000000005</v>
      </c>
      <c r="H36" s="30">
        <f t="shared" ca="1" si="1"/>
        <v>501.41136959999994</v>
      </c>
    </row>
    <row r="37" spans="3:8" x14ac:dyDescent="0.15">
      <c r="C37" s="1">
        <v>42730</v>
      </c>
      <c r="D37" s="30">
        <f ca="1">SUMIF(Stock!$A:$A,'Cost analysis'!$C37,Stock!P:P)</f>
        <v>2.6000800000000002</v>
      </c>
      <c r="E37" s="30">
        <f ca="1">SUMIF(Stock!$A:$A,'Cost analysis'!$C37,Stock!Q:Q)</f>
        <v>86.04940000000002</v>
      </c>
      <c r="F37" s="30">
        <f ca="1">SUMIF(Stock!$A:$A,'Cost analysis'!$C37,Stock!R:R)</f>
        <v>339.82000000000005</v>
      </c>
      <c r="G37" s="30">
        <f t="shared" ca="1" si="0"/>
        <v>428.46948000000009</v>
      </c>
      <c r="H37" s="30">
        <f t="shared" ca="1" si="1"/>
        <v>445.06930559999989</v>
      </c>
    </row>
    <row r="38" spans="3:8" x14ac:dyDescent="0.15">
      <c r="C38" s="1">
        <v>42731</v>
      </c>
      <c r="D38" s="30">
        <f ca="1">SUMIF(Stock!$A:$A,'Cost analysis'!$C38,Stock!P:P)</f>
        <v>0</v>
      </c>
      <c r="E38" s="30">
        <f ca="1">SUMIF(Stock!$A:$A,'Cost analysis'!$C38,Stock!Q:Q)</f>
        <v>0</v>
      </c>
      <c r="F38" s="30">
        <f ca="1">SUMIF(Stock!$A:$A,'Cost analysis'!$C38,Stock!R:R)</f>
        <v>0</v>
      </c>
      <c r="G38" s="30">
        <f t="shared" ca="1" si="0"/>
        <v>0</v>
      </c>
      <c r="H38" s="30">
        <f t="shared" ca="1" si="1"/>
        <v>407.4182376</v>
      </c>
    </row>
    <row r="39" spans="3:8" x14ac:dyDescent="0.15">
      <c r="C39" s="1">
        <v>42732</v>
      </c>
      <c r="D39" s="30">
        <f ca="1">SUMIF(Stock!$A:$A,'Cost analysis'!$C39,Stock!P:P)</f>
        <v>0</v>
      </c>
      <c r="E39" s="30">
        <f ca="1">SUMIF(Stock!$A:$A,'Cost analysis'!$C39,Stock!Q:Q)</f>
        <v>10</v>
      </c>
      <c r="F39" s="30">
        <f ca="1">SUMIF(Stock!$A:$A,'Cost analysis'!$C39,Stock!R:R)</f>
        <v>0</v>
      </c>
      <c r="G39" s="30">
        <f t="shared" ca="1" si="0"/>
        <v>10</v>
      </c>
      <c r="H39" s="30">
        <f t="shared" ca="1" si="1"/>
        <v>105.720296</v>
      </c>
    </row>
    <row r="40" spans="3:8" x14ac:dyDescent="0.15">
      <c r="C40" s="1">
        <v>42733</v>
      </c>
      <c r="D40" s="30">
        <f ca="1">SUMIF(Stock!$A:$A,'Cost analysis'!$C40,Stock!P:P)</f>
        <v>0.23412000000000002</v>
      </c>
      <c r="E40" s="30">
        <f ca="1">SUMIF(Stock!$A:$A,'Cost analysis'!$C40,Stock!Q:Q)</f>
        <v>20</v>
      </c>
      <c r="F40" s="30">
        <f ca="1">SUMIF(Stock!$A:$A,'Cost analysis'!$C40,Stock!R:R)</f>
        <v>17.399999999999999</v>
      </c>
      <c r="G40" s="30">
        <f t="shared" ca="1" si="0"/>
        <v>37.634119999999996</v>
      </c>
      <c r="H40" s="30">
        <f t="shared" ca="1" si="1"/>
        <v>113.24712</v>
      </c>
    </row>
    <row r="41" spans="3:8" x14ac:dyDescent="0.15">
      <c r="C41" s="1">
        <v>42734</v>
      </c>
      <c r="D41" s="30">
        <f ca="1">SUMIF(Stock!$A:$A,'Cost analysis'!$C41,Stock!P:P)</f>
        <v>0</v>
      </c>
      <c r="E41" s="30">
        <f ca="1">SUMIF(Stock!$A:$A,'Cost analysis'!$C41,Stock!Q:Q)</f>
        <v>0</v>
      </c>
      <c r="F41" s="30">
        <f ca="1">SUMIF(Stock!$A:$A,'Cost analysis'!$C41,Stock!R:R)</f>
        <v>0</v>
      </c>
      <c r="G41" s="30">
        <f t="shared" ca="1" si="0"/>
        <v>0</v>
      </c>
      <c r="H41" s="30">
        <f t="shared" ca="1" si="1"/>
        <v>95.220720000000014</v>
      </c>
    </row>
    <row r="42" spans="3:8" x14ac:dyDescent="0.15">
      <c r="C42" s="1">
        <v>42738</v>
      </c>
      <c r="D42" s="30">
        <f ca="1">SUMIF(Stock!$A:$A,'Cost analysis'!$C42,Stock!P:P)</f>
        <v>0.23120000000000002</v>
      </c>
      <c r="E42" s="30">
        <f ca="1">SUMIF(Stock!$A:$A,'Cost analysis'!$C42,Stock!Q:Q)</f>
        <v>25</v>
      </c>
      <c r="F42" s="30">
        <f ca="1">SUMIF(Stock!$A:$A,'Cost analysis'!$C42,Stock!R:R)</f>
        <v>33.99</v>
      </c>
      <c r="G42" s="30">
        <f t="shared" ca="1" si="0"/>
        <v>59.221200000000003</v>
      </c>
      <c r="H42" s="30">
        <f t="shared" ca="1" si="1"/>
        <v>21.371064000000001</v>
      </c>
    </row>
    <row r="43" spans="3:8" x14ac:dyDescent="0.15">
      <c r="C43" s="1">
        <v>42739</v>
      </c>
      <c r="D43" s="30">
        <f ca="1">SUMIF(Stock!$A:$A,'Cost analysis'!$C43,Stock!P:P)</f>
        <v>0.79400000000000004</v>
      </c>
      <c r="E43" s="30">
        <f ca="1">SUMIF(Stock!$A:$A,'Cost analysis'!$C43,Stock!Q:Q)</f>
        <v>28.906000000000002</v>
      </c>
      <c r="F43" s="30">
        <f ca="1">SUMIF(Stock!$A:$A,'Cost analysis'!$C43,Stock!R:R)</f>
        <v>0</v>
      </c>
      <c r="G43" s="30">
        <f t="shared" ca="1" si="0"/>
        <v>29.700000000000003</v>
      </c>
      <c r="H43" s="30">
        <f t="shared" ca="1" si="1"/>
        <v>27.311063999999998</v>
      </c>
    </row>
    <row r="44" spans="3:8" x14ac:dyDescent="0.15">
      <c r="C44" s="1">
        <v>42740</v>
      </c>
      <c r="D44" s="30">
        <f ca="1">SUMIF(Stock!$A:$A,'Cost analysis'!$C44,Stock!P:P)</f>
        <v>0.79400000000000004</v>
      </c>
      <c r="E44" s="30">
        <f ca="1">SUMIF(Stock!$A:$A,'Cost analysis'!$C44,Stock!Q:Q)</f>
        <v>36.368000000000002</v>
      </c>
      <c r="F44" s="30">
        <f ca="1">SUMIF(Stock!$A:$A,'Cost analysis'!$C44,Stock!R:R)</f>
        <v>141.22</v>
      </c>
      <c r="G44" s="30">
        <f t="shared" ca="1" si="0"/>
        <v>178.38200000000001</v>
      </c>
      <c r="H44" s="30">
        <f t="shared" ca="1" si="1"/>
        <v>60.987464000000003</v>
      </c>
    </row>
    <row r="45" spans="3:8" x14ac:dyDescent="0.15">
      <c r="C45" s="1">
        <v>42741</v>
      </c>
      <c r="D45" s="30">
        <f ca="1">SUMIF(Stock!$A:$A,'Cost analysis'!$C45,Stock!P:P)</f>
        <v>0.53560000000000008</v>
      </c>
      <c r="E45" s="30">
        <f ca="1">SUMIF(Stock!$A:$A,'Cost analysis'!$C45,Stock!Q:Q)</f>
        <v>65.462000000000003</v>
      </c>
      <c r="F45" s="30">
        <f ca="1">SUMIF(Stock!$A:$A,'Cost analysis'!$C45,Stock!R:R)</f>
        <v>38.200000000000003</v>
      </c>
      <c r="G45" s="30">
        <f t="shared" ca="1" si="0"/>
        <v>104.19760000000001</v>
      </c>
      <c r="H45" s="30">
        <f t="shared" ca="1" si="1"/>
        <v>74.300160000000005</v>
      </c>
    </row>
    <row r="46" spans="3:8" x14ac:dyDescent="0.15">
      <c r="C46" s="1">
        <v>42744</v>
      </c>
      <c r="D46" s="30">
        <f ca="1">SUMIF(Stock!$A:$A,'Cost analysis'!$C46,Stock!P:P)</f>
        <v>2.2276000000000002</v>
      </c>
      <c r="E46" s="30">
        <f ca="1">SUMIF(Stock!$A:$A,'Cost analysis'!$C46,Stock!Q:Q)</f>
        <v>112.84200000000003</v>
      </c>
      <c r="F46" s="30">
        <f ca="1">SUMIF(Stock!$A:$A,'Cost analysis'!$C46,Stock!R:R)</f>
        <v>265.08999999999997</v>
      </c>
      <c r="G46" s="30">
        <f t="shared" ca="1" si="0"/>
        <v>380.15960000000001</v>
      </c>
      <c r="H46" s="30">
        <f t="shared" ca="1" si="1"/>
        <v>150.33207999999999</v>
      </c>
    </row>
    <row r="47" spans="3:8" x14ac:dyDescent="0.15">
      <c r="C47" s="1">
        <v>42745</v>
      </c>
      <c r="D47" s="30">
        <f ca="1">SUMIF(Stock!$A:$A,'Cost analysis'!$C47,Stock!P:P)</f>
        <v>1.6576000000000002</v>
      </c>
      <c r="E47" s="30">
        <f ca="1">SUMIF(Stock!$A:$A,'Cost analysis'!$C47,Stock!Q:Q)</f>
        <v>56.188000000000002</v>
      </c>
      <c r="F47" s="30">
        <f ca="1">SUMIF(Stock!$A:$A,'Cost analysis'!$C47,Stock!R:R)</f>
        <v>280.94</v>
      </c>
      <c r="G47" s="30">
        <f t="shared" ca="1" si="0"/>
        <v>338.78559999999999</v>
      </c>
      <c r="H47" s="30">
        <f t="shared" ca="1" si="1"/>
        <v>206.24495999999999</v>
      </c>
    </row>
    <row r="48" spans="3:8" x14ac:dyDescent="0.15">
      <c r="C48" s="1">
        <v>42746</v>
      </c>
      <c r="D48" s="30">
        <f ca="1">SUMIF(Stock!$A:$A,'Cost analysis'!$C48,Stock!P:P)</f>
        <v>0</v>
      </c>
      <c r="E48" s="30">
        <f ca="1">SUMIF(Stock!$A:$A,'Cost analysis'!$C48,Stock!Q:Q)</f>
        <v>0</v>
      </c>
      <c r="F48" s="30">
        <f ca="1">SUMIF(Stock!$A:$A,'Cost analysis'!$C48,Stock!R:R)</f>
        <v>0</v>
      </c>
      <c r="G48" s="30">
        <f t="shared" ca="1" si="0"/>
        <v>0</v>
      </c>
      <c r="H48" s="30">
        <f t="shared" ca="1" si="1"/>
        <v>200.30495999999999</v>
      </c>
    </row>
    <row r="49" spans="3:8" x14ac:dyDescent="0.15">
      <c r="C49" s="1">
        <v>42747</v>
      </c>
      <c r="D49" s="30">
        <f ca="1">SUMIF(Stock!$A:$A,'Cost analysis'!$C49,Stock!P:P)</f>
        <v>6.6636000000000006</v>
      </c>
      <c r="E49" s="30">
        <f ca="1">SUMIF(Stock!$A:$A,'Cost analysis'!$C49,Stock!Q:Q)</f>
        <v>189.04200000000003</v>
      </c>
      <c r="F49" s="30">
        <f ca="1">SUMIF(Stock!$A:$A,'Cost analysis'!$C49,Stock!R:R)</f>
        <v>0</v>
      </c>
      <c r="G49" s="30">
        <f t="shared" ca="1" si="0"/>
        <v>195.70560000000003</v>
      </c>
      <c r="H49" s="30">
        <f t="shared" ca="1" si="1"/>
        <v>203.76968000000002</v>
      </c>
    </row>
    <row r="50" spans="3:8" x14ac:dyDescent="0.15">
      <c r="C50" s="1">
        <v>42748</v>
      </c>
      <c r="D50" s="30">
        <f ca="1">SUMIF(Stock!$A:$A,'Cost analysis'!$C50,Stock!P:P)</f>
        <v>6.6584000000000003</v>
      </c>
      <c r="E50" s="30">
        <f ca="1">SUMIF(Stock!$A:$A,'Cost analysis'!$C50,Stock!Q:Q)</f>
        <v>172.29199999999997</v>
      </c>
      <c r="F50" s="30">
        <f ca="1">SUMIF(Stock!$A:$A,'Cost analysis'!$C50,Stock!R:R)</f>
        <v>842.27</v>
      </c>
      <c r="G50" s="30">
        <f t="shared" ca="1" si="0"/>
        <v>1021.2203999999999</v>
      </c>
      <c r="H50" s="30">
        <f t="shared" ca="1" si="1"/>
        <v>387.17424</v>
      </c>
    </row>
    <row r="51" spans="3:8" x14ac:dyDescent="0.15">
      <c r="C51" s="1">
        <v>42751</v>
      </c>
      <c r="D51" s="30">
        <f ca="1">SUMIF(Stock!$A:$A,'Cost analysis'!$C51,Stock!P:P)</f>
        <v>0</v>
      </c>
      <c r="E51" s="30">
        <f ca="1">SUMIF(Stock!$A:$A,'Cost analysis'!$C51,Stock!Q:Q)</f>
        <v>0</v>
      </c>
      <c r="F51" s="30">
        <f ca="1">SUMIF(Stock!$A:$A,'Cost analysis'!$C51,Stock!R:R)</f>
        <v>0</v>
      </c>
      <c r="G51" s="30">
        <f t="shared" ca="1" si="0"/>
        <v>0</v>
      </c>
      <c r="H51" s="30">
        <f t="shared" ca="1" si="1"/>
        <v>311.14232000000004</v>
      </c>
    </row>
    <row r="52" spans="3:8" x14ac:dyDescent="0.15">
      <c r="C52" s="1">
        <v>42752</v>
      </c>
      <c r="D52" s="30">
        <f ca="1">SUMIF(Stock!$A:$A,'Cost analysis'!$C52,Stock!P:P)</f>
        <v>0</v>
      </c>
      <c r="E52" s="30">
        <f ca="1">SUMIF(Stock!$A:$A,'Cost analysis'!$C52,Stock!Q:Q)</f>
        <v>0</v>
      </c>
      <c r="F52" s="30">
        <f ca="1">SUMIF(Stock!$A:$A,'Cost analysis'!$C52,Stock!R:R)</f>
        <v>0</v>
      </c>
      <c r="G52" s="30">
        <f t="shared" ca="1" si="0"/>
        <v>0</v>
      </c>
      <c r="H52" s="30">
        <f t="shared" ca="1" si="1"/>
        <v>243.3852</v>
      </c>
    </row>
    <row r="53" spans="3:8" x14ac:dyDescent="0.15">
      <c r="C53" s="1">
        <v>42753</v>
      </c>
      <c r="D53" s="30">
        <f ca="1">SUMIF(Stock!$A:$A,'Cost analysis'!$C53,Stock!P:P)</f>
        <v>0</v>
      </c>
      <c r="E53" s="30">
        <f ca="1">SUMIF(Stock!$A:$A,'Cost analysis'!$C53,Stock!Q:Q)</f>
        <v>0</v>
      </c>
      <c r="F53" s="30">
        <f ca="1">SUMIF(Stock!$A:$A,'Cost analysis'!$C53,Stock!R:R)</f>
        <v>0</v>
      </c>
      <c r="G53" s="30">
        <f t="shared" ca="1" si="0"/>
        <v>0</v>
      </c>
      <c r="H53" s="30">
        <f t="shared" ca="1" si="1"/>
        <v>243.3852</v>
      </c>
    </row>
    <row r="54" spans="3:8" x14ac:dyDescent="0.15">
      <c r="C54" s="1">
        <v>42754</v>
      </c>
      <c r="D54" s="30">
        <f ca="1">SUMIF(Stock!$A:$A,'Cost analysis'!$C54,Stock!P:P)</f>
        <v>0</v>
      </c>
      <c r="E54" s="30">
        <f ca="1">SUMIF(Stock!$A:$A,'Cost analysis'!$C54,Stock!Q:Q)</f>
        <v>5</v>
      </c>
      <c r="F54" s="30">
        <f ca="1">SUMIF(Stock!$A:$A,'Cost analysis'!$C54,Stock!R:R)</f>
        <v>16.28</v>
      </c>
      <c r="G54" s="30">
        <f t="shared" ca="1" si="0"/>
        <v>21.28</v>
      </c>
      <c r="H54" s="30">
        <f t="shared" ca="1" si="1"/>
        <v>208.50007999999997</v>
      </c>
    </row>
    <row r="55" spans="3:8" x14ac:dyDescent="0.15">
      <c r="C55" s="1">
        <v>42755</v>
      </c>
      <c r="D55" s="30">
        <f ca="1">SUMIF(Stock!$A:$A,'Cost analysis'!$C55,Stock!P:P)</f>
        <v>0.54700000000000004</v>
      </c>
      <c r="E55" s="30">
        <f ca="1">SUMIF(Stock!$A:$A,'Cost analysis'!$C55,Stock!Q:Q)</f>
        <v>5.4700000000000006</v>
      </c>
      <c r="F55" s="30">
        <f ca="1">SUMIF(Stock!$A:$A,'Cost analysis'!$C55,Stock!R:R)</f>
        <v>0</v>
      </c>
      <c r="G55" s="30">
        <f t="shared" ca="1" si="0"/>
        <v>6.0170000000000003</v>
      </c>
      <c r="H55" s="30">
        <f t="shared" ca="1" si="1"/>
        <v>5.4594000000000005</v>
      </c>
    </row>
    <row r="56" spans="3:8" x14ac:dyDescent="0.15">
      <c r="C56" s="1">
        <v>42758</v>
      </c>
      <c r="D56" s="30">
        <f ca="1">SUMIF(Stock!$A:$A,'Cost analysis'!$C56,Stock!P:P)</f>
        <v>1.78034</v>
      </c>
      <c r="E56" s="30">
        <f ca="1">SUMIF(Stock!$A:$A,'Cost analysis'!$C56,Stock!Q:Q)</f>
        <v>77.604799999999997</v>
      </c>
      <c r="F56" s="30">
        <f ca="1">SUMIF(Stock!$A:$A,'Cost analysis'!$C56,Stock!R:R)</f>
        <v>0</v>
      </c>
      <c r="G56" s="30">
        <f t="shared" ca="1" si="0"/>
        <v>79.385139999999993</v>
      </c>
      <c r="H56" s="30">
        <f t="shared" ca="1" si="1"/>
        <v>21.336427999999998</v>
      </c>
    </row>
    <row r="57" spans="3:8" x14ac:dyDescent="0.15">
      <c r="C57" s="1">
        <v>42759</v>
      </c>
      <c r="D57" s="30">
        <f ca="1">SUMIF(Stock!$A:$A,'Cost analysis'!$C57,Stock!P:P)</f>
        <v>2.4768000000000003</v>
      </c>
      <c r="E57" s="30">
        <f ca="1">SUMIF(Stock!$A:$A,'Cost analysis'!$C57,Stock!Q:Q)</f>
        <v>125.61000000000001</v>
      </c>
      <c r="F57" s="30">
        <f ca="1">SUMIF(Stock!$A:$A,'Cost analysis'!$C57,Stock!R:R)</f>
        <v>226.76999999999998</v>
      </c>
      <c r="G57" s="30">
        <f t="shared" ca="1" si="0"/>
        <v>354.85680000000002</v>
      </c>
      <c r="H57" s="30">
        <f t="shared" ca="1" si="1"/>
        <v>92.307788000000002</v>
      </c>
    </row>
    <row r="58" spans="3:8" x14ac:dyDescent="0.15">
      <c r="C58" s="1">
        <v>42760</v>
      </c>
      <c r="D58" s="30">
        <f ca="1">SUMIF(Stock!$A:$A,'Cost analysis'!$C58,Stock!P:P)</f>
        <v>4.3639800000000006</v>
      </c>
      <c r="E58" s="30">
        <f ca="1">SUMIF(Stock!$A:$A,'Cost analysis'!$C58,Stock!Q:Q)</f>
        <v>157.62799999999999</v>
      </c>
      <c r="F58" s="30">
        <f ca="1">SUMIF(Stock!$A:$A,'Cost analysis'!$C58,Stock!R:R)</f>
        <v>358.60999999999996</v>
      </c>
      <c r="G58" s="30">
        <f t="shared" ca="1" si="0"/>
        <v>520.60197999999991</v>
      </c>
      <c r="H58" s="30">
        <f t="shared" ca="1" si="1"/>
        <v>196.42818399999999</v>
      </c>
    </row>
    <row r="59" spans="3:8" x14ac:dyDescent="0.15">
      <c r="C59" s="1">
        <v>42761</v>
      </c>
      <c r="D59" s="30">
        <f ca="1">SUMIF(Stock!$A:$A,'Cost analysis'!$C59,Stock!P:P)</f>
        <v>1.0685200000000001</v>
      </c>
      <c r="E59" s="30">
        <f ca="1">SUMIF(Stock!$A:$A,'Cost analysis'!$C59,Stock!Q:Q)</f>
        <v>40</v>
      </c>
      <c r="F59" s="30">
        <f ca="1">SUMIF(Stock!$A:$A,'Cost analysis'!$C59,Stock!R:R)</f>
        <v>82.76</v>
      </c>
      <c r="G59" s="30">
        <f t="shared" ca="1" si="0"/>
        <v>123.82852</v>
      </c>
      <c r="H59" s="30">
        <f t="shared" ca="1" si="1"/>
        <v>216.93788799999999</v>
      </c>
    </row>
    <row r="60" spans="3:8" x14ac:dyDescent="0.15">
      <c r="C60" s="1">
        <v>42769</v>
      </c>
      <c r="D60" s="30">
        <f ca="1">SUMIF(Stock!$A:$A,'Cost analysis'!$C60,Stock!P:P)</f>
        <v>2.6267000000000005</v>
      </c>
      <c r="E60" s="30">
        <f ca="1">SUMIF(Stock!$A:$A,'Cost analysis'!$C60,Stock!Q:Q)</f>
        <v>39.936</v>
      </c>
      <c r="F60" s="30">
        <f ca="1">SUMIF(Stock!$A:$A,'Cost analysis'!$C60,Stock!R:R)</f>
        <v>13.43</v>
      </c>
      <c r="G60" s="30">
        <f t="shared" ca="1" si="0"/>
        <v>55.992699999999999</v>
      </c>
      <c r="H60" s="30">
        <f t="shared" ca="1" si="1"/>
        <v>226.93302799999998</v>
      </c>
    </row>
    <row r="61" spans="3:8" x14ac:dyDescent="0.15">
      <c r="C61" s="1">
        <v>42772</v>
      </c>
      <c r="D61" s="30">
        <f ca="1">SUMIF(Stock!$A:$A,'Cost analysis'!$C61,Stock!P:P)</f>
        <v>1.2920000000000003</v>
      </c>
      <c r="E61" s="30">
        <f ca="1">SUMIF(Stock!$A:$A,'Cost analysis'!$C61,Stock!Q:Q)</f>
        <v>29.246000000000002</v>
      </c>
      <c r="F61" s="30">
        <f ca="1">SUMIF(Stock!$A:$A,'Cost analysis'!$C61,Stock!R:R)</f>
        <v>90.56</v>
      </c>
      <c r="G61" s="30">
        <f t="shared" ca="1" si="0"/>
        <v>121.09800000000001</v>
      </c>
      <c r="H61" s="30">
        <f t="shared" ca="1" si="1"/>
        <v>235.2756</v>
      </c>
    </row>
    <row r="62" spans="3:8" x14ac:dyDescent="0.15">
      <c r="C62" s="1">
        <v>42773</v>
      </c>
      <c r="D62" s="30">
        <f ca="1">SUMIF(Stock!$A:$A,'Cost analysis'!$C62,Stock!P:P)</f>
        <v>0</v>
      </c>
      <c r="E62" s="30">
        <f ca="1">SUMIF(Stock!$A:$A,'Cost analysis'!$C62,Stock!Q:Q)</f>
        <v>0</v>
      </c>
      <c r="F62" s="30">
        <f ca="1">SUMIF(Stock!$A:$A,'Cost analysis'!$C62,Stock!R:R)</f>
        <v>0</v>
      </c>
      <c r="G62" s="30">
        <f t="shared" ca="1" si="0"/>
        <v>0</v>
      </c>
      <c r="H62" s="30">
        <f t="shared" ca="1" si="1"/>
        <v>164.30423999999999</v>
      </c>
    </row>
    <row r="63" spans="3:8" x14ac:dyDescent="0.15">
      <c r="C63" s="1">
        <v>42774</v>
      </c>
      <c r="D63" s="30">
        <f ca="1">SUMIF(Stock!$A:$A,'Cost analysis'!$C63,Stock!P:P)</f>
        <v>2.6073000000000004</v>
      </c>
      <c r="E63" s="30">
        <f ca="1">SUMIF(Stock!$A:$A,'Cost analysis'!$C63,Stock!Q:Q)</f>
        <v>31.245000000000001</v>
      </c>
      <c r="F63" s="30">
        <f ca="1">SUMIF(Stock!$A:$A,'Cost analysis'!$C63,Stock!R:R)</f>
        <v>86.03</v>
      </c>
      <c r="G63" s="30">
        <f t="shared" ca="1" si="0"/>
        <v>119.8823</v>
      </c>
      <c r="H63" s="30">
        <f t="shared" ca="1" si="1"/>
        <v>84.160303999999996</v>
      </c>
    </row>
    <row r="64" spans="3:8" x14ac:dyDescent="0.15">
      <c r="C64" s="1">
        <v>42775</v>
      </c>
      <c r="D64" s="30">
        <f ca="1">SUMIF(Stock!$A:$A,'Cost analysis'!$C64,Stock!P:P)</f>
        <v>1.3058000000000001</v>
      </c>
      <c r="E64" s="30">
        <f ca="1">SUMIF(Stock!$A:$A,'Cost analysis'!$C64,Stock!Q:Q)</f>
        <v>18.058</v>
      </c>
      <c r="F64" s="30">
        <f ca="1">SUMIF(Stock!$A:$A,'Cost analysis'!$C64,Stock!R:R)</f>
        <v>86.039999999999992</v>
      </c>
      <c r="G64" s="30">
        <f t="shared" ca="1" si="0"/>
        <v>105.40379999999999</v>
      </c>
      <c r="H64" s="30">
        <f t="shared" ca="1" si="1"/>
        <v>80.475359999999995</v>
      </c>
    </row>
    <row r="65" spans="3:8" x14ac:dyDescent="0.15">
      <c r="C65" s="1">
        <v>42776</v>
      </c>
      <c r="D65" s="30">
        <f ca="1">SUMIF(Stock!$A:$A,'Cost analysis'!$C65,Stock!P:P)</f>
        <v>0</v>
      </c>
      <c r="E65" s="30">
        <f ca="1">SUMIF(Stock!$A:$A,'Cost analysis'!$C65,Stock!Q:Q)</f>
        <v>0</v>
      </c>
      <c r="F65" s="30">
        <f ca="1">SUMIF(Stock!$A:$A,'Cost analysis'!$C65,Stock!R:R)</f>
        <v>0</v>
      </c>
      <c r="G65" s="30">
        <f t="shared" ca="1" si="0"/>
        <v>0</v>
      </c>
      <c r="H65" s="30">
        <f t="shared" ca="1" si="1"/>
        <v>69.276820000000001</v>
      </c>
    </row>
    <row r="66" spans="3:8" x14ac:dyDescent="0.15">
      <c r="C66" s="1">
        <v>42779</v>
      </c>
      <c r="D66" s="30">
        <f ca="1">SUMIF(Stock!$A:$A,'Cost analysis'!$C66,Stock!P:P)</f>
        <v>2.6410600000000004</v>
      </c>
      <c r="E66" s="30">
        <f ca="1">SUMIF(Stock!$A:$A,'Cost analysis'!$C66,Stock!Q:Q)</f>
        <v>67.063999999999993</v>
      </c>
      <c r="F66" s="30">
        <f ca="1">SUMIF(Stock!$A:$A,'Cost analysis'!$C66,Stock!R:R)</f>
        <v>0</v>
      </c>
      <c r="G66" s="30">
        <f t="shared" ca="1" si="0"/>
        <v>69.705059999999989</v>
      </c>
      <c r="H66" s="30">
        <f t="shared" ca="1" si="1"/>
        <v>58.998231999999994</v>
      </c>
    </row>
    <row r="67" spans="3:8" x14ac:dyDescent="0.15">
      <c r="C67" s="1">
        <v>42780</v>
      </c>
      <c r="D67" s="30">
        <f ca="1">SUMIF(Stock!$A:$A,'Cost analysis'!$C67,Stock!P:P)</f>
        <v>0.55940000000000012</v>
      </c>
      <c r="E67" s="30">
        <f ca="1">SUMIF(Stock!$A:$A,'Cost analysis'!$C67,Stock!Q:Q)</f>
        <v>10</v>
      </c>
      <c r="F67" s="30">
        <f ca="1">SUMIF(Stock!$A:$A,'Cost analysis'!$C67,Stock!R:R)</f>
        <v>27.97</v>
      </c>
      <c r="G67" s="30">
        <f t="shared" ref="G67:G130" ca="1" si="2">+D67+E67+F67</f>
        <v>38.529399999999995</v>
      </c>
      <c r="H67" s="30">
        <f t="shared" ca="1" si="1"/>
        <v>66.704111999999995</v>
      </c>
    </row>
    <row r="68" spans="3:8" x14ac:dyDescent="0.15">
      <c r="C68" s="1">
        <v>42781</v>
      </c>
      <c r="D68" s="30">
        <f ca="1">SUMIF(Stock!$A:$A,'Cost analysis'!$C68,Stock!P:P)</f>
        <v>8.8080000000000016</v>
      </c>
      <c r="E68" s="30">
        <f ca="1">SUMIF(Stock!$A:$A,'Cost analysis'!$C68,Stock!Q:Q)</f>
        <v>88.08</v>
      </c>
      <c r="F68" s="30">
        <f ca="1">SUMIF(Stock!$A:$A,'Cost analysis'!$C68,Stock!R:R)</f>
        <v>0</v>
      </c>
      <c r="G68" s="30">
        <f t="shared" ca="1" si="2"/>
        <v>96.888000000000005</v>
      </c>
      <c r="H68" s="30">
        <f t="shared" ca="1" si="1"/>
        <v>62.105251999999993</v>
      </c>
    </row>
    <row r="69" spans="3:8" x14ac:dyDescent="0.15">
      <c r="C69" s="1">
        <v>42782</v>
      </c>
      <c r="D69" s="30">
        <f ca="1">SUMIF(Stock!$A:$A,'Cost analysis'!$C69,Stock!P:P)</f>
        <v>0.44400000000000006</v>
      </c>
      <c r="E69" s="30">
        <f ca="1">SUMIF(Stock!$A:$A,'Cost analysis'!$C69,Stock!Q:Q)</f>
        <v>15</v>
      </c>
      <c r="F69" s="30">
        <f ca="1">SUMIF(Stock!$A:$A,'Cost analysis'!$C69,Stock!R:R)</f>
        <v>57.92</v>
      </c>
      <c r="G69" s="30">
        <f t="shared" ca="1" si="2"/>
        <v>73.364000000000004</v>
      </c>
      <c r="H69" s="30">
        <f t="shared" ca="1" si="1"/>
        <v>55.69729199999999</v>
      </c>
    </row>
    <row r="70" spans="3:8" x14ac:dyDescent="0.15">
      <c r="C70" s="1">
        <v>42783</v>
      </c>
      <c r="D70" s="30">
        <f ca="1">SUMIF(Stock!$A:$A,'Cost analysis'!$C70,Stock!P:P)</f>
        <v>13.064299999999998</v>
      </c>
      <c r="E70" s="30">
        <f ca="1">SUMIF(Stock!$A:$A,'Cost analysis'!$C70,Stock!Q:Q)</f>
        <v>159.53</v>
      </c>
      <c r="F70" s="30">
        <f ca="1">SUMIF(Stock!$A:$A,'Cost analysis'!$C70,Stock!R:R)</f>
        <v>583.45999999999992</v>
      </c>
      <c r="G70" s="30">
        <f t="shared" ca="1" si="2"/>
        <v>756.0542999999999</v>
      </c>
      <c r="H70" s="30">
        <f t="shared" ca="1" si="1"/>
        <v>206.90815199999997</v>
      </c>
    </row>
    <row r="71" spans="3:8" x14ac:dyDescent="0.15">
      <c r="C71" s="1">
        <v>42786</v>
      </c>
      <c r="D71" s="30">
        <f ca="1">SUMIF(Stock!$A:$A,'Cost analysis'!$C71,Stock!P:P)</f>
        <v>3.7559200000000006</v>
      </c>
      <c r="E71" s="30">
        <f ca="1">SUMIF(Stock!$A:$A,'Cost analysis'!$C71,Stock!Q:Q)</f>
        <v>60.382200000000012</v>
      </c>
      <c r="F71" s="30">
        <f ca="1">SUMIF(Stock!$A:$A,'Cost analysis'!$C71,Stock!R:R)</f>
        <v>120.9</v>
      </c>
      <c r="G71" s="30">
        <f t="shared" ca="1" si="2"/>
        <v>185.03812000000002</v>
      </c>
      <c r="H71" s="30">
        <f t="shared" ref="H71:H134" ca="1" si="3">AVERAGE(G67:G71)</f>
        <v>229.97476399999996</v>
      </c>
    </row>
    <row r="72" spans="3:8" x14ac:dyDescent="0.15">
      <c r="C72" s="1">
        <v>42787</v>
      </c>
      <c r="D72" s="30">
        <f ca="1">SUMIF(Stock!$A:$A,'Cost analysis'!$C72,Stock!P:P)</f>
        <v>1.3487</v>
      </c>
      <c r="E72" s="30">
        <f ca="1">SUMIF(Stock!$A:$A,'Cost analysis'!$C72,Stock!Q:Q)</f>
        <v>49.323999999999998</v>
      </c>
      <c r="F72" s="30">
        <f ca="1">SUMIF(Stock!$A:$A,'Cost analysis'!$C72,Stock!R:R)</f>
        <v>120.14</v>
      </c>
      <c r="G72" s="30">
        <f t="shared" ca="1" si="2"/>
        <v>170.81270000000001</v>
      </c>
      <c r="H72" s="30">
        <f t="shared" ca="1" si="3"/>
        <v>256.43142399999999</v>
      </c>
    </row>
    <row r="73" spans="3:8" x14ac:dyDescent="0.15">
      <c r="C73" s="1">
        <v>42788</v>
      </c>
      <c r="D73" s="30">
        <f ca="1">SUMIF(Stock!$A:$A,'Cost analysis'!$C73,Stock!P:P)</f>
        <v>0</v>
      </c>
      <c r="E73" s="30">
        <f ca="1">SUMIF(Stock!$A:$A,'Cost analysis'!$C73,Stock!Q:Q)</f>
        <v>5</v>
      </c>
      <c r="F73" s="30">
        <f ca="1">SUMIF(Stock!$A:$A,'Cost analysis'!$C73,Stock!R:R)</f>
        <v>21.94</v>
      </c>
      <c r="G73" s="30">
        <f t="shared" ca="1" si="2"/>
        <v>26.94</v>
      </c>
      <c r="H73" s="30">
        <f t="shared" ca="1" si="3"/>
        <v>242.441824</v>
      </c>
    </row>
    <row r="74" spans="3:8" x14ac:dyDescent="0.15">
      <c r="C74" s="1">
        <v>42789</v>
      </c>
      <c r="D74" s="30">
        <f ca="1">SUMIF(Stock!$A:$A,'Cost analysis'!$C74,Stock!P:P)</f>
        <v>0.21120000000000003</v>
      </c>
      <c r="E74" s="30">
        <f ca="1">SUMIF(Stock!$A:$A,'Cost analysis'!$C74,Stock!Q:Q)</f>
        <v>15</v>
      </c>
      <c r="F74" s="30">
        <f ca="1">SUMIF(Stock!$A:$A,'Cost analysis'!$C74,Stock!R:R)</f>
        <v>22.48</v>
      </c>
      <c r="G74" s="30">
        <f t="shared" ca="1" si="2"/>
        <v>37.691200000000002</v>
      </c>
      <c r="H74" s="30">
        <f t="shared" ca="1" si="3"/>
        <v>235.30726399999998</v>
      </c>
    </row>
    <row r="75" spans="3:8" x14ac:dyDescent="0.15">
      <c r="C75" s="1">
        <v>42790</v>
      </c>
      <c r="D75" s="30">
        <f ca="1">SUMIF(Stock!$A:$A,'Cost analysis'!$C75,Stock!P:P)</f>
        <v>0.89100000000000001</v>
      </c>
      <c r="E75" s="30">
        <f ca="1">SUMIF(Stock!$A:$A,'Cost analysis'!$C75,Stock!Q:Q)</f>
        <v>41.529600000000002</v>
      </c>
      <c r="F75" s="30">
        <f ca="1">SUMIF(Stock!$A:$A,'Cost analysis'!$C75,Stock!R:R)</f>
        <v>16.37</v>
      </c>
      <c r="G75" s="30">
        <f t="shared" ca="1" si="2"/>
        <v>58.790599999999998</v>
      </c>
      <c r="H75" s="30">
        <f t="shared" ca="1" si="3"/>
        <v>95.854523999999998</v>
      </c>
    </row>
    <row r="76" spans="3:8" x14ac:dyDescent="0.15">
      <c r="C76" s="1">
        <v>42793</v>
      </c>
      <c r="D76" s="30">
        <f ca="1">SUMIF(Stock!$A:$A,'Cost analysis'!$C76,Stock!P:P)</f>
        <v>1.3528</v>
      </c>
      <c r="E76" s="30">
        <f ca="1">SUMIF(Stock!$A:$A,'Cost analysis'!$C76,Stock!Q:Q)</f>
        <v>46.684000000000005</v>
      </c>
      <c r="F76" s="30">
        <f ca="1">SUMIF(Stock!$A:$A,'Cost analysis'!$C76,Stock!R:R)</f>
        <v>43.66</v>
      </c>
      <c r="G76" s="30">
        <f t="shared" ca="1" si="2"/>
        <v>91.696799999999996</v>
      </c>
      <c r="H76" s="30">
        <f t="shared" ca="1" si="3"/>
        <v>77.186260000000004</v>
      </c>
    </row>
    <row r="77" spans="3:8" x14ac:dyDescent="0.15">
      <c r="C77" s="1">
        <v>42794</v>
      </c>
      <c r="D77" s="30">
        <f ca="1">SUMIF(Stock!$A:$A,'Cost analysis'!$C77,Stock!P:P)</f>
        <v>9.2754000000000012</v>
      </c>
      <c r="E77" s="30">
        <f ca="1">SUMIF(Stock!$A:$A,'Cost analysis'!$C77,Stock!Q:Q)</f>
        <v>279.31840000000005</v>
      </c>
      <c r="F77" s="30">
        <f ca="1">SUMIF(Stock!$A:$A,'Cost analysis'!$C77,Stock!R:R)</f>
        <v>145.5</v>
      </c>
      <c r="G77" s="30">
        <f t="shared" ca="1" si="2"/>
        <v>434.09380000000004</v>
      </c>
      <c r="H77" s="30">
        <f t="shared" ca="1" si="3"/>
        <v>129.84248000000002</v>
      </c>
    </row>
    <row r="78" spans="3:8" x14ac:dyDescent="0.15">
      <c r="C78" s="1">
        <v>42795</v>
      </c>
      <c r="D78" s="30">
        <f ca="1">SUMIF(Stock!$A:$A,'Cost analysis'!$C78,Stock!P:P)</f>
        <v>4.3728000000000007</v>
      </c>
      <c r="E78" s="30">
        <f ca="1">SUMIF(Stock!$A:$A,'Cost analysis'!$C78,Stock!Q:Q)</f>
        <v>200.35980000000001</v>
      </c>
      <c r="F78" s="30">
        <f ca="1">SUMIF(Stock!$A:$A,'Cost analysis'!$C78,Stock!R:R)</f>
        <v>943.07999999999993</v>
      </c>
      <c r="G78" s="30">
        <f t="shared" ca="1" si="2"/>
        <v>1147.8126</v>
      </c>
      <c r="H78" s="30">
        <f t="shared" ca="1" si="3"/>
        <v>354.017</v>
      </c>
    </row>
    <row r="79" spans="3:8" x14ac:dyDescent="0.15">
      <c r="C79" s="1">
        <v>42796</v>
      </c>
      <c r="D79" s="30">
        <f ca="1">SUMIF(Stock!$A:$A,'Cost analysis'!$C79,Stock!P:P)</f>
        <v>1.9380000000000002</v>
      </c>
      <c r="E79" s="30">
        <f ca="1">SUMIF(Stock!$A:$A,'Cost analysis'!$C79,Stock!Q:Q)</f>
        <v>56.2562</v>
      </c>
      <c r="F79" s="30">
        <f ca="1">SUMIF(Stock!$A:$A,'Cost analysis'!$C79,Stock!R:R)</f>
        <v>144.32</v>
      </c>
      <c r="G79" s="30">
        <f t="shared" ca="1" si="2"/>
        <v>202.51419999999999</v>
      </c>
      <c r="H79" s="30">
        <f t="shared" ca="1" si="3"/>
        <v>386.98160000000001</v>
      </c>
    </row>
    <row r="80" spans="3:8" x14ac:dyDescent="0.15">
      <c r="C80" s="1">
        <v>42797</v>
      </c>
      <c r="D80" s="30">
        <f ca="1">SUMIF(Stock!$A:$A,'Cost analysis'!$C80,Stock!P:P)</f>
        <v>8.3492000000000015</v>
      </c>
      <c r="E80" s="30">
        <f ca="1">SUMIF(Stock!$A:$A,'Cost analysis'!$C80,Stock!Q:Q)</f>
        <v>156.39600000000002</v>
      </c>
      <c r="F80" s="30">
        <f ca="1">SUMIF(Stock!$A:$A,'Cost analysis'!$C80,Stock!R:R)</f>
        <v>410.61</v>
      </c>
      <c r="G80" s="30">
        <f t="shared" ca="1" si="2"/>
        <v>575.35519999999997</v>
      </c>
      <c r="H80" s="30">
        <f t="shared" ca="1" si="3"/>
        <v>490.29452000000003</v>
      </c>
    </row>
    <row r="81" spans="3:8" x14ac:dyDescent="0.15">
      <c r="C81" s="1">
        <v>42800</v>
      </c>
      <c r="D81" s="30">
        <f ca="1">SUMIF(Stock!$A:$A,'Cost analysis'!$C81,Stock!P:P)</f>
        <v>1.518</v>
      </c>
      <c r="E81" s="30">
        <f ca="1">SUMIF(Stock!$A:$A,'Cost analysis'!$C81,Stock!Q:Q)</f>
        <v>15.180000000000001</v>
      </c>
      <c r="F81" s="30">
        <f ca="1">SUMIF(Stock!$A:$A,'Cost analysis'!$C81,Stock!R:R)</f>
        <v>75.900000000000006</v>
      </c>
      <c r="G81" s="30">
        <f t="shared" ca="1" si="2"/>
        <v>92.598000000000013</v>
      </c>
      <c r="H81" s="30">
        <f t="shared" ca="1" si="3"/>
        <v>490.47476000000006</v>
      </c>
    </row>
    <row r="82" spans="3:8" x14ac:dyDescent="0.15">
      <c r="C82" s="1">
        <f>+C81+1</f>
        <v>42801</v>
      </c>
      <c r="D82" s="30">
        <f ca="1">SUMIF(Stock!$A:$A,'Cost analysis'!$C82,Stock!P:P)</f>
        <v>4.4087399999999999</v>
      </c>
      <c r="E82" s="30">
        <f ca="1">SUMIF(Stock!$A:$A,'Cost analysis'!$C82,Stock!Q:Q)</f>
        <v>49.017000000000003</v>
      </c>
      <c r="F82" s="30">
        <f ca="1">SUMIF(Stock!$A:$A,'Cost analysis'!$C82,Stock!R:R)</f>
        <v>220.44</v>
      </c>
      <c r="G82" s="30">
        <f t="shared" ca="1" si="2"/>
        <v>273.86574000000002</v>
      </c>
      <c r="H82" s="30">
        <f t="shared" ca="1" si="3"/>
        <v>458.429148</v>
      </c>
    </row>
    <row r="83" spans="3:8" x14ac:dyDescent="0.15">
      <c r="C83" s="1">
        <f t="shared" ref="C83:C85" si="4">+C82+1</f>
        <v>42802</v>
      </c>
      <c r="D83" s="30">
        <f ca="1">SUMIF(Stock!$A:$A,'Cost analysis'!$C83,Stock!P:P)</f>
        <v>0.54166000000000003</v>
      </c>
      <c r="E83" s="30">
        <f ca="1">SUMIF(Stock!$A:$A,'Cost analysis'!$C83,Stock!Q:Q)</f>
        <v>15</v>
      </c>
      <c r="F83" s="30">
        <f ca="1">SUMIF(Stock!$A:$A,'Cost analysis'!$C83,Stock!R:R)</f>
        <v>27.09</v>
      </c>
      <c r="G83" s="30">
        <f t="shared" ca="1" si="2"/>
        <v>42.631659999999997</v>
      </c>
      <c r="H83" s="30">
        <f t="shared" ca="1" si="3"/>
        <v>237.39295999999999</v>
      </c>
    </row>
    <row r="84" spans="3:8" x14ac:dyDescent="0.15">
      <c r="C84" s="1">
        <f t="shared" si="4"/>
        <v>42803</v>
      </c>
      <c r="D84" s="30">
        <f ca="1">SUMIF(Stock!$A:$A,'Cost analysis'!$C84,Stock!P:P)</f>
        <v>0</v>
      </c>
      <c r="E84" s="30">
        <f ca="1">SUMIF(Stock!$A:$A,'Cost analysis'!$C84,Stock!Q:Q)</f>
        <v>0</v>
      </c>
      <c r="F84" s="30">
        <f ca="1">SUMIF(Stock!$A:$A,'Cost analysis'!$C84,Stock!R:R)</f>
        <v>0</v>
      </c>
      <c r="G84" s="30">
        <f t="shared" ca="1" si="2"/>
        <v>0</v>
      </c>
      <c r="H84" s="30">
        <f t="shared" ca="1" si="3"/>
        <v>196.89011999999997</v>
      </c>
    </row>
    <row r="85" spans="3:8" x14ac:dyDescent="0.15">
      <c r="C85" s="1">
        <f t="shared" si="4"/>
        <v>42804</v>
      </c>
      <c r="D85" s="30">
        <f ca="1">SUMIF(Stock!$A:$A,'Cost analysis'!$C85,Stock!P:P)</f>
        <v>8.3536399960000001</v>
      </c>
      <c r="E85" s="30">
        <f ca="1">SUMIF(Stock!$A:$A,'Cost analysis'!$C85,Stock!Q:Q)</f>
        <v>83.536399959999997</v>
      </c>
      <c r="F85" s="30">
        <f ca="1">SUMIF(Stock!$A:$A,'Cost analysis'!$C85,Stock!R:R)</f>
        <v>0</v>
      </c>
      <c r="G85" s="30">
        <f t="shared" ca="1" si="2"/>
        <v>91.890039955999995</v>
      </c>
      <c r="H85" s="30">
        <f t="shared" ca="1" si="3"/>
        <v>100.19708799120001</v>
      </c>
    </row>
    <row r="86" spans="3:8" x14ac:dyDescent="0.15">
      <c r="C86" s="1">
        <v>42807</v>
      </c>
      <c r="D86" s="30">
        <f ca="1">SUMIF(Stock!$A:$A,'Cost analysis'!$C86,Stock!P:P)</f>
        <v>0</v>
      </c>
      <c r="E86" s="30">
        <f ca="1">SUMIF(Stock!$A:$A,'Cost analysis'!$C86,Stock!Q:Q)</f>
        <v>0</v>
      </c>
      <c r="F86" s="30">
        <f ca="1">SUMIF(Stock!$A:$A,'Cost analysis'!$C86,Stock!R:R)</f>
        <v>0</v>
      </c>
      <c r="G86" s="30">
        <f t="shared" ca="1" si="2"/>
        <v>0</v>
      </c>
      <c r="H86" s="30">
        <f t="shared" ca="1" si="3"/>
        <v>81.67748799120001</v>
      </c>
    </row>
    <row r="87" spans="3:8" x14ac:dyDescent="0.15">
      <c r="C87" s="1">
        <v>42808</v>
      </c>
      <c r="D87" s="30">
        <f ca="1">SUMIF(Stock!$A:$A,'Cost analysis'!$C87,Stock!P:P)</f>
        <v>0</v>
      </c>
      <c r="E87" s="30">
        <f ca="1">SUMIF(Stock!$A:$A,'Cost analysis'!$C87,Stock!Q:Q)</f>
        <v>0</v>
      </c>
      <c r="F87" s="30">
        <f ca="1">SUMIF(Stock!$A:$A,'Cost analysis'!$C87,Stock!R:R)</f>
        <v>0</v>
      </c>
      <c r="G87" s="30">
        <f t="shared" ca="1" si="2"/>
        <v>0</v>
      </c>
      <c r="H87" s="30">
        <f t="shared" ca="1" si="3"/>
        <v>26.904339991199997</v>
      </c>
    </row>
    <row r="88" spans="3:8" x14ac:dyDescent="0.15">
      <c r="C88" s="1">
        <v>42809</v>
      </c>
      <c r="D88" s="30">
        <f ca="1">SUMIF(Stock!$A:$A,'Cost analysis'!$C88,Stock!P:P)</f>
        <v>0</v>
      </c>
      <c r="E88" s="30">
        <f ca="1">SUMIF(Stock!$A:$A,'Cost analysis'!$C88,Stock!Q:Q)</f>
        <v>0</v>
      </c>
      <c r="F88" s="30">
        <f ca="1">SUMIF(Stock!$A:$A,'Cost analysis'!$C88,Stock!R:R)</f>
        <v>0</v>
      </c>
      <c r="G88" s="30">
        <f t="shared" ca="1" si="2"/>
        <v>0</v>
      </c>
      <c r="H88" s="30">
        <f t="shared" ca="1" si="3"/>
        <v>18.378007991200001</v>
      </c>
    </row>
    <row r="89" spans="3:8" x14ac:dyDescent="0.15">
      <c r="C89" s="1">
        <v>42810</v>
      </c>
      <c r="D89" s="30">
        <f ca="1">SUMIF(Stock!$A:$A,'Cost analysis'!$C89,Stock!P:P)</f>
        <v>7.8468</v>
      </c>
      <c r="E89" s="30">
        <f ca="1">SUMIF(Stock!$A:$A,'Cost analysis'!$C89,Stock!Q:Q)</f>
        <v>145.63</v>
      </c>
      <c r="F89" s="30">
        <f ca="1">SUMIF(Stock!$A:$A,'Cost analysis'!$C89,Stock!R:R)</f>
        <v>218.05</v>
      </c>
      <c r="G89" s="30">
        <f t="shared" ca="1" si="2"/>
        <v>371.52679999999998</v>
      </c>
      <c r="H89" s="30">
        <f t="shared" ca="1" si="3"/>
        <v>92.683367991200001</v>
      </c>
    </row>
    <row r="90" spans="3:8" x14ac:dyDescent="0.15">
      <c r="C90" s="1">
        <v>42811</v>
      </c>
      <c r="D90" s="30">
        <f ca="1">SUMIF(Stock!$A:$A,'Cost analysis'!$C90,Stock!P:P)</f>
        <v>0.67400000000000004</v>
      </c>
      <c r="E90" s="30">
        <f ca="1">SUMIF(Stock!$A:$A,'Cost analysis'!$C90,Stock!Q:Q)</f>
        <v>6.74</v>
      </c>
      <c r="F90" s="30">
        <f ca="1">SUMIF(Stock!$A:$A,'Cost analysis'!$C90,Stock!R:R)</f>
        <v>33.700000000000003</v>
      </c>
      <c r="G90" s="30">
        <f t="shared" ca="1" si="2"/>
        <v>41.114000000000004</v>
      </c>
      <c r="H90" s="30">
        <f t="shared" ca="1" si="3"/>
        <v>82.52816</v>
      </c>
    </row>
    <row r="91" spans="3:8" x14ac:dyDescent="0.15">
      <c r="C91" s="1">
        <v>42814</v>
      </c>
      <c r="D91" s="30">
        <f ca="1">SUMIF(Stock!$A:$A,'Cost analysis'!$C91,Stock!P:P)</f>
        <v>1.3987200000000002</v>
      </c>
      <c r="E91" s="30">
        <f ca="1">SUMIF(Stock!$A:$A,'Cost analysis'!$C91,Stock!Q:Q)</f>
        <v>68.754000000000005</v>
      </c>
      <c r="F91" s="30">
        <f ca="1">SUMIF(Stock!$A:$A,'Cost analysis'!$C91,Stock!R:R)</f>
        <v>323.53000000000003</v>
      </c>
      <c r="G91" s="30">
        <f t="shared" ca="1" si="2"/>
        <v>393.68272000000002</v>
      </c>
      <c r="H91" s="30">
        <f t="shared" ca="1" si="3"/>
        <v>161.26470399999999</v>
      </c>
    </row>
    <row r="92" spans="3:8" x14ac:dyDescent="0.15">
      <c r="C92" s="1">
        <f>C91+1</f>
        <v>42815</v>
      </c>
      <c r="D92" s="30">
        <f ca="1">SUMIF(Stock!$A:$A,'Cost analysis'!$C92,Stock!P:P)</f>
        <v>3.2431200000000002</v>
      </c>
      <c r="E92" s="30">
        <f ca="1">SUMIF(Stock!$A:$A,'Cost analysis'!$C92,Stock!Q:Q)</f>
        <v>55.618200000000002</v>
      </c>
      <c r="F92" s="30">
        <f ca="1">SUMIF(Stock!$A:$A,'Cost analysis'!$C92,Stock!R:R)</f>
        <v>187.33</v>
      </c>
      <c r="G92" s="30">
        <f t="shared" ca="1" si="2"/>
        <v>246.19132000000002</v>
      </c>
      <c r="H92" s="30">
        <f t="shared" ca="1" si="3"/>
        <v>210.50296800000001</v>
      </c>
    </row>
    <row r="93" spans="3:8" x14ac:dyDescent="0.15">
      <c r="C93" s="1">
        <f t="shared" ref="C93:C100" si="5">C92+1</f>
        <v>42816</v>
      </c>
      <c r="D93" s="30">
        <f ca="1">SUMIF(Stock!$A:$A,'Cost analysis'!$C93,Stock!P:P)</f>
        <v>1.2591200000000002</v>
      </c>
      <c r="E93" s="30">
        <f ca="1">SUMIF(Stock!$A:$A,'Cost analysis'!$C93,Stock!Q:Q)</f>
        <v>19.707999999999998</v>
      </c>
      <c r="F93" s="30">
        <f ca="1">SUMIF(Stock!$A:$A,'Cost analysis'!$C93,Stock!R:R)</f>
        <v>75.05</v>
      </c>
      <c r="G93" s="30">
        <f t="shared" ca="1" si="2"/>
        <v>96.017119999999991</v>
      </c>
      <c r="H93" s="30">
        <f t="shared" ca="1" si="3"/>
        <v>229.70639199999999</v>
      </c>
    </row>
    <row r="94" spans="3:8" x14ac:dyDescent="0.15">
      <c r="C94" s="1">
        <f t="shared" si="5"/>
        <v>42817</v>
      </c>
      <c r="D94" s="30">
        <f ca="1">SUMIF(Stock!$A:$A,'Cost analysis'!$C94,Stock!P:P)</f>
        <v>2.3735200000000001</v>
      </c>
      <c r="E94" s="30">
        <f ca="1">SUMIF(Stock!$A:$A,'Cost analysis'!$C94,Stock!Q:Q)</f>
        <v>145.59340000000003</v>
      </c>
      <c r="F94" s="30">
        <f ca="1">SUMIF(Stock!$A:$A,'Cost analysis'!$C94,Stock!R:R)</f>
        <v>48.18</v>
      </c>
      <c r="G94" s="30">
        <f t="shared" ca="1" si="2"/>
        <v>196.14692000000005</v>
      </c>
      <c r="H94" s="30">
        <f t="shared" ca="1" si="3"/>
        <v>194.63041600000003</v>
      </c>
    </row>
    <row r="95" spans="3:8" x14ac:dyDescent="0.15">
      <c r="C95" s="1">
        <f t="shared" si="5"/>
        <v>42818</v>
      </c>
      <c r="D95" s="30">
        <f ca="1">SUMIF(Stock!$A:$A,'Cost analysis'!$C95,Stock!P:P)</f>
        <v>1.9075600000000001</v>
      </c>
      <c r="E95" s="30">
        <f ca="1">SUMIF(Stock!$A:$A,'Cost analysis'!$C95,Stock!Q:Q)</f>
        <v>129.84140000000002</v>
      </c>
      <c r="F95" s="30">
        <f ca="1">SUMIF(Stock!$A:$A,'Cost analysis'!$C95,Stock!R:R)</f>
        <v>551.81000000000006</v>
      </c>
      <c r="G95" s="30">
        <f t="shared" ca="1" si="2"/>
        <v>683.55896000000007</v>
      </c>
      <c r="H95" s="30">
        <f t="shared" ca="1" si="3"/>
        <v>323.11940800000002</v>
      </c>
    </row>
    <row r="96" spans="3:8" x14ac:dyDescent="0.15">
      <c r="C96" s="1">
        <v>42821</v>
      </c>
      <c r="D96" s="30">
        <f ca="1">SUMIF(Stock!$A:$A,'Cost analysis'!$C96,Stock!P:P)</f>
        <v>1.6732</v>
      </c>
      <c r="E96" s="30">
        <f ca="1">SUMIF(Stock!$A:$A,'Cost analysis'!$C96,Stock!Q:Q)</f>
        <v>55.871400000000001</v>
      </c>
      <c r="F96" s="30">
        <f ca="1">SUMIF(Stock!$A:$A,'Cost analysis'!$C96,Stock!R:R)</f>
        <v>0</v>
      </c>
      <c r="G96" s="30">
        <f t="shared" ca="1" si="2"/>
        <v>57.544600000000003</v>
      </c>
      <c r="H96" s="30">
        <f t="shared" ca="1" si="3"/>
        <v>255.891784</v>
      </c>
    </row>
    <row r="97" spans="3:8" x14ac:dyDescent="0.15">
      <c r="C97" s="1">
        <v>42822</v>
      </c>
      <c r="D97" s="30">
        <f ca="1">SUMIF(Stock!$A:$A,'Cost analysis'!$C97,Stock!P:P)</f>
        <v>4.1433400000000002</v>
      </c>
      <c r="E97" s="30">
        <f ca="1">SUMIF(Stock!$A:$A,'Cost analysis'!$C97,Stock!Q:Q)</f>
        <v>147.613</v>
      </c>
      <c r="F97" s="30">
        <f ca="1">SUMIF(Stock!$A:$A,'Cost analysis'!$C97,Stock!R:R)</f>
        <v>81.13</v>
      </c>
      <c r="G97" s="30">
        <f t="shared" ca="1" si="2"/>
        <v>232.88633999999999</v>
      </c>
      <c r="H97" s="30">
        <f t="shared" ca="1" si="3"/>
        <v>253.23078800000002</v>
      </c>
    </row>
    <row r="98" spans="3:8" x14ac:dyDescent="0.15">
      <c r="C98" s="1">
        <f t="shared" si="5"/>
        <v>42823</v>
      </c>
      <c r="D98" s="30">
        <f ca="1">SUMIF(Stock!$A:$A,'Cost analysis'!$C98,Stock!P:P)</f>
        <v>2.7516000000000003</v>
      </c>
      <c r="E98" s="30">
        <f ca="1">SUMIF(Stock!$A:$A,'Cost analysis'!$C98,Stock!Q:Q)</f>
        <v>164.17240000000001</v>
      </c>
      <c r="F98" s="30">
        <f ca="1">SUMIF(Stock!$A:$A,'Cost analysis'!$C98,Stock!R:R)</f>
        <v>469.06</v>
      </c>
      <c r="G98" s="30">
        <f t="shared" ca="1" si="2"/>
        <v>635.98400000000004</v>
      </c>
      <c r="H98" s="30">
        <f t="shared" ca="1" si="3"/>
        <v>361.22416400000003</v>
      </c>
    </row>
    <row r="99" spans="3:8" x14ac:dyDescent="0.15">
      <c r="C99" s="1">
        <f t="shared" si="5"/>
        <v>42824</v>
      </c>
      <c r="D99" s="30">
        <f ca="1">SUMIF(Stock!$A:$A,'Cost analysis'!$C99,Stock!P:P)</f>
        <v>2.27834</v>
      </c>
      <c r="E99" s="30">
        <f ca="1">SUMIF(Stock!$A:$A,'Cost analysis'!$C99,Stock!Q:Q)</f>
        <v>73.796199999999999</v>
      </c>
      <c r="F99" s="30">
        <f ca="1">SUMIF(Stock!$A:$A,'Cost analysis'!$C99,Stock!R:R)</f>
        <v>188.73000000000002</v>
      </c>
      <c r="G99" s="30">
        <f t="shared" ca="1" si="2"/>
        <v>264.80454000000003</v>
      </c>
      <c r="H99" s="30">
        <f t="shared" ca="1" si="3"/>
        <v>374.95568800000001</v>
      </c>
    </row>
    <row r="100" spans="3:8" x14ac:dyDescent="0.15">
      <c r="C100" s="1">
        <f t="shared" si="5"/>
        <v>42825</v>
      </c>
      <c r="D100" s="30">
        <f ca="1">SUMIF(Stock!$A:$A,'Cost analysis'!$C100,Stock!P:P)</f>
        <v>8.6948000000000008</v>
      </c>
      <c r="E100" s="30">
        <f ca="1">SUMIF(Stock!$A:$A,'Cost analysis'!$C100,Stock!Q:Q)</f>
        <v>348.15560000000005</v>
      </c>
      <c r="F100" s="30">
        <f ca="1">SUMIF(Stock!$A:$A,'Cost analysis'!$C100,Stock!R:R)</f>
        <v>528.96999999999991</v>
      </c>
      <c r="G100" s="30">
        <f t="shared" ca="1" si="2"/>
        <v>885.82039999999995</v>
      </c>
      <c r="H100" s="30">
        <f t="shared" ca="1" si="3"/>
        <v>415.40797599999996</v>
      </c>
    </row>
    <row r="101" spans="3:8" x14ac:dyDescent="0.15">
      <c r="C101" s="1">
        <v>42830</v>
      </c>
      <c r="D101" s="30">
        <f ca="1">SUMIF(Stock!$A:$A,'Cost analysis'!$C101,Stock!P:P)</f>
        <v>4.7564900000000012</v>
      </c>
      <c r="E101" s="30">
        <f ca="1">SUMIF(Stock!$A:$A,'Cost analysis'!$C101,Stock!Q:Q)</f>
        <v>252.8648</v>
      </c>
      <c r="F101" s="30">
        <f ca="1">SUMIF(Stock!$A:$A,'Cost analysis'!$C101,Stock!R:R)</f>
        <v>483.92</v>
      </c>
      <c r="G101" s="30">
        <f t="shared" ca="1" si="2"/>
        <v>741.54129</v>
      </c>
      <c r="H101" s="30">
        <f t="shared" ca="1" si="3"/>
        <v>552.207314</v>
      </c>
    </row>
    <row r="102" spans="3:8" x14ac:dyDescent="0.15">
      <c r="C102" s="1">
        <v>42831</v>
      </c>
      <c r="D102" s="30">
        <f ca="1">SUMIF(Stock!$A:$A,'Cost analysis'!$C102,Stock!P:P)</f>
        <v>5.1467800000000015</v>
      </c>
      <c r="E102" s="30">
        <f ca="1">SUMIF(Stock!$A:$A,'Cost analysis'!$C102,Stock!Q:Q)</f>
        <v>294.33620000000008</v>
      </c>
      <c r="F102" s="30">
        <f ca="1">SUMIF(Stock!$A:$A,'Cost analysis'!$C102,Stock!R:R)</f>
        <v>757.06000000000006</v>
      </c>
      <c r="G102" s="30">
        <f t="shared" ca="1" si="2"/>
        <v>1056.5429800000002</v>
      </c>
      <c r="H102" s="30">
        <f t="shared" ca="1" si="3"/>
        <v>716.93864200000007</v>
      </c>
    </row>
    <row r="103" spans="3:8" x14ac:dyDescent="0.15">
      <c r="C103" s="1">
        <v>42832</v>
      </c>
      <c r="D103" s="30">
        <f ca="1">SUMIF(Stock!$A:$A,'Cost analysis'!$C103,Stock!P:P)</f>
        <v>10.162979999999999</v>
      </c>
      <c r="E103" s="30">
        <f ca="1">SUMIF(Stock!$A:$A,'Cost analysis'!$C103,Stock!Q:Q)</f>
        <v>207.20520000000002</v>
      </c>
      <c r="F103" s="30">
        <f ca="1">SUMIF(Stock!$A:$A,'Cost analysis'!$C103,Stock!R:R)</f>
        <v>179.48999999999998</v>
      </c>
      <c r="G103" s="30">
        <f t="shared" ca="1" si="2"/>
        <v>396.85818</v>
      </c>
      <c r="H103" s="30">
        <f t="shared" ca="1" si="3"/>
        <v>669.11347799999999</v>
      </c>
    </row>
    <row r="104" spans="3:8" x14ac:dyDescent="0.15">
      <c r="C104" s="1">
        <v>42835</v>
      </c>
      <c r="D104" s="30">
        <f ca="1">SUMIF(Stock!$A:$A,'Cost analysis'!$C104,Stock!P:P)</f>
        <v>15.043259999999998</v>
      </c>
      <c r="E104" s="30">
        <f ca="1">SUMIF(Stock!$A:$A,'Cost analysis'!$C104,Stock!Q:Q)</f>
        <v>286.51440000000008</v>
      </c>
      <c r="F104" s="30">
        <f ca="1">SUMIF(Stock!$A:$A,'Cost analysis'!$C104,Stock!R:R)</f>
        <v>720.51999999999987</v>
      </c>
      <c r="G104" s="30">
        <f t="shared" ca="1" si="2"/>
        <v>1022.0776599999999</v>
      </c>
      <c r="H104" s="30">
        <f t="shared" ca="1" si="3"/>
        <v>820.56810199999995</v>
      </c>
    </row>
    <row r="105" spans="3:8" x14ac:dyDescent="0.15">
      <c r="C105" s="1">
        <v>42836</v>
      </c>
      <c r="D105" s="30">
        <f ca="1">SUMIF(Stock!$A:$A,'Cost analysis'!$C105,Stock!P:P)</f>
        <v>15.477180000000002</v>
      </c>
      <c r="E105" s="30">
        <f ca="1">SUMIF(Stock!$A:$A,'Cost analysis'!$C105,Stock!Q:Q)</f>
        <v>254.98079999999996</v>
      </c>
      <c r="F105" s="30">
        <f ca="1">SUMIF(Stock!$A:$A,'Cost analysis'!$C105,Stock!R:R)</f>
        <v>627.01999999999987</v>
      </c>
      <c r="G105" s="30">
        <f t="shared" ca="1" si="2"/>
        <v>897.47797999999989</v>
      </c>
      <c r="H105" s="30">
        <f t="shared" ca="1" si="3"/>
        <v>822.89961800000003</v>
      </c>
    </row>
    <row r="106" spans="3:8" x14ac:dyDescent="0.15">
      <c r="C106" s="1">
        <v>42837</v>
      </c>
      <c r="D106" s="30">
        <f ca="1">SUMIF(Stock!$A:$A,'Cost analysis'!$C106,Stock!P:P)</f>
        <v>13.098600000000001</v>
      </c>
      <c r="E106" s="30">
        <f ca="1">SUMIF(Stock!$A:$A,'Cost analysis'!$C106,Stock!Q:Q)</f>
        <v>282.49100000000004</v>
      </c>
      <c r="F106" s="30">
        <f ca="1">SUMIF(Stock!$A:$A,'Cost analysis'!$C106,Stock!R:R)</f>
        <v>586.32000000000005</v>
      </c>
      <c r="G106" s="30">
        <f t="shared" ca="1" si="2"/>
        <v>881.90960000000007</v>
      </c>
      <c r="H106" s="30">
        <f t="shared" ca="1" si="3"/>
        <v>850.97327999999993</v>
      </c>
    </row>
    <row r="107" spans="3:8" x14ac:dyDescent="0.15">
      <c r="C107" s="1">
        <v>42838</v>
      </c>
      <c r="D107" s="30">
        <f ca="1">SUMIF(Stock!$A:$A,'Cost analysis'!$C107,Stock!P:P)</f>
        <v>7.3776539999999997</v>
      </c>
      <c r="E107" s="30">
        <f ca="1">SUMIF(Stock!$A:$A,'Cost analysis'!$C107,Stock!Q:Q)</f>
        <v>184.86274</v>
      </c>
      <c r="F107" s="30">
        <f ca="1">SUMIF(Stock!$A:$A,'Cost analysis'!$C107,Stock!R:R)</f>
        <v>538.02</v>
      </c>
      <c r="G107" s="30">
        <f t="shared" ca="1" si="2"/>
        <v>730.26039400000002</v>
      </c>
      <c r="H107" s="30">
        <f t="shared" ca="1" si="3"/>
        <v>785.71676279999997</v>
      </c>
    </row>
    <row r="108" spans="3:8" x14ac:dyDescent="0.15">
      <c r="C108" s="1">
        <v>42839</v>
      </c>
      <c r="D108" s="30">
        <f ca="1">SUMIF(Stock!$A:$A,'Cost analysis'!$C108,Stock!P:P)</f>
        <v>0.91003999999999996</v>
      </c>
      <c r="E108" s="30">
        <f ca="1">SUMIF(Stock!$A:$A,'Cost analysis'!$C108,Stock!Q:Q)</f>
        <v>99.914400000000001</v>
      </c>
      <c r="F108" s="30">
        <f ca="1">SUMIF(Stock!$A:$A,'Cost analysis'!$C108,Stock!R:R)</f>
        <v>279.53000000000003</v>
      </c>
      <c r="G108" s="30">
        <f t="shared" ca="1" si="2"/>
        <v>380.35444000000001</v>
      </c>
      <c r="H108" s="30">
        <f t="shared" ca="1" si="3"/>
        <v>782.41601479999997</v>
      </c>
    </row>
    <row r="109" spans="3:8" x14ac:dyDescent="0.15">
      <c r="C109" s="1">
        <v>42842</v>
      </c>
      <c r="D109" s="30">
        <f ca="1">SUMIF(Stock!$A:$A,'Cost analysis'!$C109,Stock!P:P)</f>
        <v>6.8803200000000011</v>
      </c>
      <c r="E109" s="30">
        <f ca="1">SUMIF(Stock!$A:$A,'Cost analysis'!$C109,Stock!Q:Q)</f>
        <v>178.88860000000003</v>
      </c>
      <c r="F109" s="30">
        <f ca="1">SUMIF(Stock!$A:$A,'Cost analysis'!$C109,Stock!R:R)</f>
        <v>128.12</v>
      </c>
      <c r="G109" s="30">
        <f t="shared" ca="1" si="2"/>
        <v>313.88892000000004</v>
      </c>
      <c r="H109" s="30">
        <f t="shared" ca="1" si="3"/>
        <v>640.77826679999998</v>
      </c>
    </row>
    <row r="110" spans="3:8" x14ac:dyDescent="0.15">
      <c r="C110" s="1">
        <v>42843</v>
      </c>
      <c r="D110" s="30">
        <f ca="1">SUMIF(Stock!$A:$A,'Cost analysis'!$C110,Stock!P:P)</f>
        <v>11.316188</v>
      </c>
      <c r="E110" s="30">
        <f ca="1">SUMIF(Stock!$A:$A,'Cost analysis'!$C110,Stock!Q:Q)</f>
        <v>207.56136000000001</v>
      </c>
      <c r="F110" s="30">
        <f ca="1">SUMIF(Stock!$A:$A,'Cost analysis'!$C110,Stock!R:R)</f>
        <v>473.03999999999996</v>
      </c>
      <c r="G110" s="30">
        <f t="shared" ca="1" si="2"/>
        <v>691.91754800000001</v>
      </c>
      <c r="H110" s="30">
        <f t="shared" ca="1" si="3"/>
        <v>599.66618040000003</v>
      </c>
    </row>
    <row r="111" spans="3:8" x14ac:dyDescent="0.15">
      <c r="C111" s="1">
        <v>42844</v>
      </c>
      <c r="D111" s="30">
        <f ca="1">SUMIF(Stock!$A:$A,'Cost analysis'!$C111,Stock!P:P)</f>
        <v>4.3015000000000008</v>
      </c>
      <c r="E111" s="30">
        <f ca="1">SUMIF(Stock!$A:$A,'Cost analysis'!$C111,Stock!Q:Q)</f>
        <v>168.16559999999998</v>
      </c>
      <c r="F111" s="30">
        <f ca="1">SUMIF(Stock!$A:$A,'Cost analysis'!$C111,Stock!R:R)</f>
        <v>811.49000000000012</v>
      </c>
      <c r="G111" s="30">
        <f t="shared" ca="1" si="2"/>
        <v>983.95710000000008</v>
      </c>
      <c r="H111" s="30">
        <f t="shared" ca="1" si="3"/>
        <v>620.07568040000001</v>
      </c>
    </row>
    <row r="112" spans="3:8" x14ac:dyDescent="0.15">
      <c r="C112" s="1">
        <v>42845</v>
      </c>
      <c r="D112" s="30">
        <f ca="1">SUMIF(Stock!$A:$A,'Cost analysis'!$C112,Stock!P:P)</f>
        <v>3.9223800000000004</v>
      </c>
      <c r="E112" s="30">
        <f ca="1">SUMIF(Stock!$A:$A,'Cost analysis'!$C112,Stock!Q:Q)</f>
        <v>146.197</v>
      </c>
      <c r="F112" s="30">
        <f ca="1">SUMIF(Stock!$A:$A,'Cost analysis'!$C112,Stock!R:R)</f>
        <v>0</v>
      </c>
      <c r="G112" s="30">
        <f t="shared" ca="1" si="2"/>
        <v>150.11938000000001</v>
      </c>
      <c r="H112" s="30">
        <f t="shared" ca="1" si="3"/>
        <v>504.04747760000009</v>
      </c>
    </row>
    <row r="113" spans="3:8" x14ac:dyDescent="0.15">
      <c r="C113" s="1">
        <v>42846</v>
      </c>
      <c r="D113" s="30">
        <f ca="1">SUMIF(Stock!$A:$A,'Cost analysis'!$C113,Stock!P:P)</f>
        <v>3.9717400000000005</v>
      </c>
      <c r="E113" s="30">
        <f ca="1">SUMIF(Stock!$A:$A,'Cost analysis'!$C113,Stock!Q:Q)</f>
        <v>234.39510000000001</v>
      </c>
      <c r="F113" s="30">
        <f ca="1">SUMIF(Stock!$A:$A,'Cost analysis'!$C113,Stock!R:R)</f>
        <v>804.71</v>
      </c>
      <c r="G113" s="30">
        <f t="shared" ca="1" si="2"/>
        <v>1043.0768400000002</v>
      </c>
      <c r="H113" s="30">
        <f t="shared" ca="1" si="3"/>
        <v>636.5919576</v>
      </c>
    </row>
    <row r="114" spans="3:8" x14ac:dyDescent="0.15">
      <c r="C114" s="1">
        <v>42849</v>
      </c>
      <c r="D114" s="30">
        <f ca="1">SUMIF(Stock!$A:$A,'Cost analysis'!$C114,Stock!P:P)</f>
        <v>19.487027999999999</v>
      </c>
      <c r="E114" s="30">
        <f ca="1">SUMIF(Stock!$A:$A,'Cost analysis'!$C114,Stock!Q:Q)</f>
        <v>264.54099999999994</v>
      </c>
      <c r="F114" s="30">
        <f ca="1">SUMIF(Stock!$A:$A,'Cost analysis'!$C114,Stock!R:R)</f>
        <v>348.35</v>
      </c>
      <c r="G114" s="30">
        <f t="shared" ca="1" si="2"/>
        <v>632.37802799999997</v>
      </c>
      <c r="H114" s="30">
        <f t="shared" ca="1" si="3"/>
        <v>700.28977920000011</v>
      </c>
    </row>
    <row r="115" spans="3:8" x14ac:dyDescent="0.15">
      <c r="C115" s="1">
        <v>42850</v>
      </c>
      <c r="D115" s="30">
        <f ca="1">SUMIF(Stock!$A:$A,'Cost analysis'!$C115,Stock!P:P)</f>
        <v>21.690829999999764</v>
      </c>
      <c r="E115" s="30">
        <f ca="1">SUMIF(Stock!$A:$A,'Cost analysis'!$C115,Stock!Q:Q)</f>
        <v>351.21429999999759</v>
      </c>
      <c r="F115" s="30">
        <f ca="1">SUMIF(Stock!$A:$A,'Cost analysis'!$C115,Stock!R:R)</f>
        <v>990.71999999999991</v>
      </c>
      <c r="G115" s="30">
        <f t="shared" ca="1" si="2"/>
        <v>1363.6251299999972</v>
      </c>
      <c r="H115" s="30">
        <f t="shared" ca="1" si="3"/>
        <v>834.63129559999948</v>
      </c>
    </row>
    <row r="116" spans="3:8" x14ac:dyDescent="0.15">
      <c r="C116" s="1">
        <v>42851</v>
      </c>
      <c r="D116" s="30">
        <f ca="1">SUMIF(Stock!$A:$A,'Cost analysis'!$C116,Stock!P:P)</f>
        <v>1.9432400000000001</v>
      </c>
      <c r="E116" s="30">
        <f ca="1">SUMIF(Stock!$A:$A,'Cost analysis'!$C116,Stock!Q:Q)</f>
        <v>239.54327999999998</v>
      </c>
      <c r="F116" s="30">
        <f ca="1">SUMIF(Stock!$A:$A,'Cost analysis'!$C116,Stock!R:R)</f>
        <v>800.21</v>
      </c>
      <c r="G116" s="30">
        <f t="shared" ca="1" si="2"/>
        <v>1041.69652</v>
      </c>
      <c r="H116" s="30">
        <f t="shared" ca="1" si="3"/>
        <v>846.17917959999943</v>
      </c>
    </row>
    <row r="117" spans="3:8" x14ac:dyDescent="0.15">
      <c r="C117" s="1">
        <v>42852</v>
      </c>
      <c r="D117" s="30">
        <f ca="1">SUMIF(Stock!$A:$A,'Cost analysis'!$C117,Stock!P:P)</f>
        <v>4.8311999999999999</v>
      </c>
      <c r="E117" s="30">
        <f ca="1">SUMIF(Stock!$A:$A,'Cost analysis'!$C117,Stock!Q:Q)</f>
        <v>166.09887999999998</v>
      </c>
      <c r="F117" s="30">
        <f ca="1">SUMIF(Stock!$A:$A,'Cost analysis'!$C117,Stock!R:R)</f>
        <v>296</v>
      </c>
      <c r="G117" s="30">
        <f t="shared" ca="1" si="2"/>
        <v>466.93007999999998</v>
      </c>
      <c r="H117" s="30">
        <f t="shared" ca="1" si="3"/>
        <v>909.54131959999938</v>
      </c>
    </row>
    <row r="118" spans="3:8" x14ac:dyDescent="0.15">
      <c r="C118" s="1">
        <v>42853</v>
      </c>
      <c r="D118" s="30">
        <f ca="1">SUMIF(Stock!$A:$A,'Cost analysis'!$C118,Stock!P:P)</f>
        <v>3.6275600000000003</v>
      </c>
      <c r="E118" s="30">
        <f ca="1">SUMIF(Stock!$A:$A,'Cost analysis'!$C118,Stock!Q:Q)</f>
        <v>130.81</v>
      </c>
      <c r="F118" s="30">
        <f ca="1">SUMIF(Stock!$A:$A,'Cost analysis'!$C118,Stock!R:R)</f>
        <v>581.41999999999996</v>
      </c>
      <c r="G118" s="30">
        <f t="shared" ca="1" si="2"/>
        <v>715.85755999999992</v>
      </c>
      <c r="H118" s="30">
        <f t="shared" ca="1" si="3"/>
        <v>844.09746359999951</v>
      </c>
    </row>
    <row r="119" spans="3:8" x14ac:dyDescent="0.15">
      <c r="C119" s="1">
        <v>42857</v>
      </c>
      <c r="D119" s="30">
        <f ca="1">SUMIF(Stock!$A:$A,'Cost analysis'!$C119,Stock!P:P)</f>
        <v>7.9812200000000004</v>
      </c>
      <c r="E119" s="30">
        <f ca="1">SUMIF(Stock!$A:$A,'Cost analysis'!$C119,Stock!Q:Q)</f>
        <v>159.53020000000001</v>
      </c>
      <c r="F119" s="30">
        <f ca="1">SUMIF(Stock!$A:$A,'Cost analysis'!$C119,Stock!R:R)</f>
        <v>59.96</v>
      </c>
      <c r="G119" s="30">
        <f t="shared" ca="1" si="2"/>
        <v>227.47142000000002</v>
      </c>
      <c r="H119" s="30">
        <f t="shared" ca="1" si="3"/>
        <v>763.1161419999994</v>
      </c>
    </row>
    <row r="120" spans="3:8" x14ac:dyDescent="0.15">
      <c r="C120" s="1">
        <v>42858</v>
      </c>
      <c r="D120" s="30">
        <f ca="1">SUMIF(Stock!$A:$A,'Cost analysis'!$C120,Stock!P:P)</f>
        <v>2.9673000000000003</v>
      </c>
      <c r="E120" s="30">
        <f ca="1">SUMIF(Stock!$A:$A,'Cost analysis'!$C120,Stock!Q:Q)</f>
        <v>236.83780000000002</v>
      </c>
      <c r="F120" s="30">
        <f ca="1">SUMIF(Stock!$A:$A,'Cost analysis'!$C120,Stock!R:R)</f>
        <v>471.22999999999996</v>
      </c>
      <c r="G120" s="30">
        <f t="shared" ca="1" si="2"/>
        <v>711.03509999999994</v>
      </c>
      <c r="H120" s="30">
        <f t="shared" ca="1" si="3"/>
        <v>632.59813599999995</v>
      </c>
    </row>
    <row r="121" spans="3:8" x14ac:dyDescent="0.15">
      <c r="C121" s="1">
        <v>42859</v>
      </c>
      <c r="D121" s="30">
        <f ca="1">SUMIF(Stock!$A:$A,'Cost analysis'!$C121,Stock!P:P)</f>
        <v>15.425556000000002</v>
      </c>
      <c r="E121" s="30">
        <f ca="1">SUMIF(Stock!$A:$A,'Cost analysis'!$C121,Stock!Q:Q)</f>
        <v>496.12648000000002</v>
      </c>
      <c r="F121" s="30">
        <f ca="1">SUMIF(Stock!$A:$A,'Cost analysis'!$C121,Stock!R:R)</f>
        <v>976.82999999999993</v>
      </c>
      <c r="G121" s="30">
        <f t="shared" ca="1" si="2"/>
        <v>1488.382036</v>
      </c>
      <c r="H121" s="30">
        <f t="shared" ca="1" si="3"/>
        <v>721.93523919999996</v>
      </c>
    </row>
    <row r="122" spans="3:8" x14ac:dyDescent="0.15">
      <c r="C122" s="1">
        <v>42860</v>
      </c>
      <c r="D122" s="30">
        <f ca="1">SUMIF(Stock!$A:$A,'Cost analysis'!$C122,Stock!P:P)</f>
        <v>7.1323600000000003</v>
      </c>
      <c r="E122" s="30">
        <f ca="1">SUMIF(Stock!$A:$A,'Cost analysis'!$C122,Stock!Q:Q)</f>
        <v>145.42960000000002</v>
      </c>
      <c r="F122" s="30">
        <f ca="1">SUMIF(Stock!$A:$A,'Cost analysis'!$C122,Stock!R:R)</f>
        <v>518.56000000000006</v>
      </c>
      <c r="G122" s="30">
        <f t="shared" ca="1" si="2"/>
        <v>671.12196000000006</v>
      </c>
      <c r="H122" s="30">
        <f t="shared" ca="1" si="3"/>
        <v>762.77361519999999</v>
      </c>
    </row>
    <row r="123" spans="3:8" x14ac:dyDescent="0.15">
      <c r="C123" s="1">
        <v>42863</v>
      </c>
      <c r="D123" s="30">
        <f ca="1">SUMIF(Stock!$A:$A,'Cost analysis'!$C123,Stock!P:P)</f>
        <v>7.9930800000000009</v>
      </c>
      <c r="E123" s="30">
        <f ca="1">SUMIF(Stock!$A:$A,'Cost analysis'!$C123,Stock!Q:Q)</f>
        <v>147.0504</v>
      </c>
      <c r="F123" s="30">
        <f ca="1">SUMIF(Stock!$A:$A,'Cost analysis'!$C123,Stock!R:R)</f>
        <v>191.57</v>
      </c>
      <c r="G123" s="30">
        <f t="shared" ca="1" si="2"/>
        <v>346.61347999999998</v>
      </c>
      <c r="H123" s="30">
        <f t="shared" ca="1" si="3"/>
        <v>688.92479919999994</v>
      </c>
    </row>
    <row r="124" spans="3:8" x14ac:dyDescent="0.15">
      <c r="C124" s="1">
        <v>42864</v>
      </c>
      <c r="D124" s="30">
        <f ca="1">SUMIF(Stock!$A:$A,'Cost analysis'!$C124,Stock!P:P)</f>
        <v>12.3687</v>
      </c>
      <c r="E124" s="30">
        <f ca="1">SUMIF(Stock!$A:$A,'Cost analysis'!$C124,Stock!Q:Q)</f>
        <v>318.42680000000001</v>
      </c>
      <c r="F124" s="30">
        <f ca="1">SUMIF(Stock!$A:$A,'Cost analysis'!$C124,Stock!R:R)</f>
        <v>731.73</v>
      </c>
      <c r="G124" s="30">
        <f t="shared" ca="1" si="2"/>
        <v>1062.5255</v>
      </c>
      <c r="H124" s="30">
        <f t="shared" ca="1" si="3"/>
        <v>855.93561520000003</v>
      </c>
    </row>
    <row r="125" spans="3:8" x14ac:dyDescent="0.15">
      <c r="C125" s="1">
        <v>42865</v>
      </c>
      <c r="D125" s="30">
        <f ca="1">SUMIF(Stock!$A:$A,'Cost analysis'!$C125,Stock!P:P)</f>
        <v>3.6812000000000005</v>
      </c>
      <c r="E125" s="30">
        <f ca="1">SUMIF(Stock!$A:$A,'Cost analysis'!$C125,Stock!Q:Q)</f>
        <v>55.613</v>
      </c>
      <c r="F125" s="30">
        <f ca="1">SUMIF(Stock!$A:$A,'Cost analysis'!$C125,Stock!R:R)</f>
        <v>94.01</v>
      </c>
      <c r="G125" s="30">
        <f t="shared" ca="1" si="2"/>
        <v>153.30420000000001</v>
      </c>
      <c r="H125" s="30">
        <f t="shared" ca="1" si="3"/>
        <v>744.38943519999998</v>
      </c>
    </row>
    <row r="126" spans="3:8" x14ac:dyDescent="0.15">
      <c r="C126" s="1">
        <v>42866</v>
      </c>
      <c r="D126" s="30">
        <f ca="1">SUMIF(Stock!$A:$A,'Cost analysis'!$C126,Stock!P:P)</f>
        <v>0</v>
      </c>
      <c r="E126" s="30">
        <f ca="1">SUMIF(Stock!$A:$A,'Cost analysis'!$C126,Stock!Q:Q)</f>
        <v>0</v>
      </c>
      <c r="F126" s="30">
        <f ca="1">SUMIF(Stock!$A:$A,'Cost analysis'!$C126,Stock!R:R)</f>
        <v>0</v>
      </c>
      <c r="G126" s="30">
        <f t="shared" ca="1" si="2"/>
        <v>0</v>
      </c>
      <c r="H126" s="30">
        <f t="shared" ca="1" si="3"/>
        <v>446.71302800000001</v>
      </c>
    </row>
    <row r="127" spans="3:8" x14ac:dyDescent="0.15">
      <c r="C127" s="1">
        <v>42867</v>
      </c>
      <c r="D127" s="30">
        <f ca="1">SUMIF(Stock!$A:$A,'Cost analysis'!$C127,Stock!P:P)</f>
        <v>0</v>
      </c>
      <c r="E127" s="30">
        <f ca="1">SUMIF(Stock!$A:$A,'Cost analysis'!$C127,Stock!Q:Q)</f>
        <v>0</v>
      </c>
      <c r="F127" s="30">
        <f ca="1">SUMIF(Stock!$A:$A,'Cost analysis'!$C127,Stock!R:R)</f>
        <v>0</v>
      </c>
      <c r="G127" s="30">
        <f t="shared" ca="1" si="2"/>
        <v>0</v>
      </c>
      <c r="H127" s="30">
        <f t="shared" ca="1" si="3"/>
        <v>312.48863599999999</v>
      </c>
    </row>
    <row r="128" spans="3:8" x14ac:dyDescent="0.15">
      <c r="C128" s="1">
        <v>42870</v>
      </c>
      <c r="D128" s="30">
        <f ca="1">SUMIF(Stock!$A:$A,'Cost analysis'!$C128,Stock!P:P)</f>
        <v>4.5887200000000004</v>
      </c>
      <c r="E128" s="30">
        <f ca="1">SUMIF(Stock!$A:$A,'Cost analysis'!$C128,Stock!Q:Q)</f>
        <v>55.5032</v>
      </c>
      <c r="F128" s="30">
        <f ca="1">SUMIF(Stock!$A:$A,'Cost analysis'!$C128,Stock!R:R)</f>
        <v>229.44</v>
      </c>
      <c r="G128" s="30">
        <f t="shared" ca="1" si="2"/>
        <v>289.53192000000001</v>
      </c>
      <c r="H128" s="30">
        <f t="shared" ca="1" si="3"/>
        <v>301.07232400000004</v>
      </c>
    </row>
    <row r="129" spans="3:8" x14ac:dyDescent="0.15">
      <c r="C129" s="1">
        <v>42871</v>
      </c>
      <c r="D129" s="30">
        <f ca="1">SUMIF(Stock!$A:$A,'Cost analysis'!$C129,Stock!P:P)</f>
        <v>10.827400000000001</v>
      </c>
      <c r="E129" s="30">
        <f ca="1">SUMIF(Stock!$A:$A,'Cost analysis'!$C129,Stock!Q:Q)</f>
        <v>127.41999999999999</v>
      </c>
      <c r="F129" s="30">
        <f ca="1">SUMIF(Stock!$A:$A,'Cost analysis'!$C129,Stock!R:R)</f>
        <v>541.38</v>
      </c>
      <c r="G129" s="30">
        <f t="shared" ca="1" si="2"/>
        <v>679.62739999999997</v>
      </c>
      <c r="H129" s="30">
        <f t="shared" ca="1" si="3"/>
        <v>224.492704</v>
      </c>
    </row>
    <row r="130" spans="3:8" x14ac:dyDescent="0.15">
      <c r="C130" s="1">
        <v>42872</v>
      </c>
      <c r="D130" s="30">
        <f ca="1">SUMIF(Stock!$A:$A,'Cost analysis'!$C130,Stock!P:P)</f>
        <v>7.7054999999999998</v>
      </c>
      <c r="E130" s="30">
        <f ca="1">SUMIF(Stock!$A:$A,'Cost analysis'!$C130,Stock!Q:Q)</f>
        <v>173.16990000000001</v>
      </c>
      <c r="F130" s="30">
        <f ca="1">SUMIF(Stock!$A:$A,'Cost analysis'!$C130,Stock!R:R)</f>
        <v>143.05000000000001</v>
      </c>
      <c r="G130" s="30">
        <f t="shared" ca="1" si="2"/>
        <v>323.92540000000002</v>
      </c>
      <c r="H130" s="30">
        <f t="shared" ca="1" si="3"/>
        <v>258.61694399999999</v>
      </c>
    </row>
    <row r="131" spans="3:8" x14ac:dyDescent="0.15">
      <c r="C131" s="1">
        <v>42873</v>
      </c>
      <c r="D131" s="30">
        <f ca="1">SUMIF(Stock!$A:$A,'Cost analysis'!$C131,Stock!P:P)</f>
        <v>1.9038000000000002</v>
      </c>
      <c r="E131" s="30">
        <f ca="1">SUMIF(Stock!$A:$A,'Cost analysis'!$C131,Stock!Q:Q)</f>
        <v>28.2376</v>
      </c>
      <c r="F131" s="30">
        <f ca="1">SUMIF(Stock!$A:$A,'Cost analysis'!$C131,Stock!R:R)</f>
        <v>49.71</v>
      </c>
      <c r="G131" s="30">
        <f t="shared" ref="G131:G152" ca="1" si="6">+D131+E131+F131</f>
        <v>79.851399999999998</v>
      </c>
      <c r="H131" s="30">
        <f t="shared" ca="1" si="3"/>
        <v>274.58722399999999</v>
      </c>
    </row>
    <row r="132" spans="3:8" x14ac:dyDescent="0.15">
      <c r="C132" s="1">
        <v>42874</v>
      </c>
      <c r="D132" s="30">
        <f ca="1">SUMIF(Stock!$A:$A,'Cost analysis'!$C132,Stock!P:P)</f>
        <v>0</v>
      </c>
      <c r="E132" s="30">
        <f ca="1">SUMIF(Stock!$A:$A,'Cost analysis'!$C132,Stock!Q:Q)</f>
        <v>33.6</v>
      </c>
      <c r="F132" s="30">
        <f ca="1">SUMIF(Stock!$A:$A,'Cost analysis'!$C132,Stock!R:R)</f>
        <v>168</v>
      </c>
      <c r="G132" s="30">
        <f t="shared" ca="1" si="6"/>
        <v>201.6</v>
      </c>
      <c r="H132" s="30">
        <f t="shared" ca="1" si="3"/>
        <v>314.90722399999999</v>
      </c>
    </row>
    <row r="133" spans="3:8" x14ac:dyDescent="0.15">
      <c r="C133" s="1">
        <v>42877</v>
      </c>
      <c r="D133" s="30">
        <f ca="1">SUMIF(Stock!$A:$A,'Cost analysis'!$C133,Stock!P:P)</f>
        <v>2.9647600000000001</v>
      </c>
      <c r="E133" s="30">
        <f ca="1">SUMIF(Stock!$A:$A,'Cost analysis'!$C133,Stock!Q:Q)</f>
        <v>29.647600000000001</v>
      </c>
      <c r="F133" s="30">
        <f ca="1">SUMIF(Stock!$A:$A,'Cost analysis'!$C133,Stock!R:R)</f>
        <v>0</v>
      </c>
      <c r="G133" s="30">
        <f t="shared" ca="1" si="6"/>
        <v>32.612360000000002</v>
      </c>
      <c r="H133" s="30">
        <f t="shared" ca="1" si="3"/>
        <v>263.52331199999998</v>
      </c>
    </row>
    <row r="134" spans="3:8" x14ac:dyDescent="0.15">
      <c r="C134" s="1">
        <v>42878</v>
      </c>
      <c r="D134" s="30">
        <f ca="1">SUMIF(Stock!$A:$A,'Cost analysis'!$C134,Stock!P:P)</f>
        <v>5.9768800000000004</v>
      </c>
      <c r="E134" s="30">
        <f ca="1">SUMIF(Stock!$A:$A,'Cost analysis'!$C134,Stock!Q:Q)</f>
        <v>85.873000000000019</v>
      </c>
      <c r="F134" s="30">
        <f ca="1">SUMIF(Stock!$A:$A,'Cost analysis'!$C134,Stock!R:R)</f>
        <v>201.2</v>
      </c>
      <c r="G134" s="30">
        <f t="shared" ca="1" si="6"/>
        <v>293.04988000000003</v>
      </c>
      <c r="H134" s="30">
        <f t="shared" ca="1" si="3"/>
        <v>186.207808</v>
      </c>
    </row>
    <row r="135" spans="3:8" x14ac:dyDescent="0.15">
      <c r="C135" s="1">
        <v>42879</v>
      </c>
      <c r="D135" s="30">
        <f ca="1">SUMIF(Stock!$A:$A,'Cost analysis'!$C135,Stock!P:P)</f>
        <v>0</v>
      </c>
      <c r="E135" s="30">
        <f ca="1">SUMIF(Stock!$A:$A,'Cost analysis'!$C135,Stock!Q:Q)</f>
        <v>115.1216</v>
      </c>
      <c r="F135" s="30">
        <f ca="1">SUMIF(Stock!$A:$A,'Cost analysis'!$C135,Stock!R:R)</f>
        <v>389.86</v>
      </c>
      <c r="G135" s="30">
        <f t="shared" ca="1" si="6"/>
        <v>504.98160000000001</v>
      </c>
      <c r="H135" s="30">
        <f t="shared" ref="H135:H152" ca="1" si="7">AVERAGE(G131:G135)</f>
        <v>222.41904800000003</v>
      </c>
    </row>
    <row r="136" spans="3:8" x14ac:dyDescent="0.15">
      <c r="C136" s="1">
        <v>42880</v>
      </c>
      <c r="D136" s="30">
        <f ca="1">SUMIF(Stock!$A:$A,'Cost analysis'!$C136,Stock!P:P)</f>
        <v>5.2765160000000009</v>
      </c>
      <c r="E136" s="30">
        <f ca="1">SUMIF(Stock!$A:$A,'Cost analysis'!$C136,Stock!Q:Q)</f>
        <v>81.563760000000002</v>
      </c>
      <c r="F136" s="30">
        <f ca="1">SUMIF(Stock!$A:$A,'Cost analysis'!$C136,Stock!R:R)</f>
        <v>118.57</v>
      </c>
      <c r="G136" s="30">
        <f t="shared" ca="1" si="6"/>
        <v>205.41027600000001</v>
      </c>
      <c r="H136" s="30">
        <f t="shared" ca="1" si="7"/>
        <v>247.53082320000004</v>
      </c>
    </row>
    <row r="137" spans="3:8" x14ac:dyDescent="0.15">
      <c r="C137" s="1">
        <v>42881</v>
      </c>
      <c r="D137" s="30">
        <f ca="1">SUMIF(Stock!$A:$A,'Cost analysis'!$C137,Stock!P:P)</f>
        <v>0</v>
      </c>
      <c r="E137" s="30">
        <f ca="1">SUMIF(Stock!$A:$A,'Cost analysis'!$C137,Stock!Q:Q)</f>
        <v>0</v>
      </c>
      <c r="F137" s="30">
        <f ca="1">SUMIF(Stock!$A:$A,'Cost analysis'!$C137,Stock!R:R)</f>
        <v>0</v>
      </c>
      <c r="G137" s="30">
        <f t="shared" ca="1" si="6"/>
        <v>0</v>
      </c>
      <c r="H137" s="30">
        <f t="shared" ca="1" si="7"/>
        <v>207.21082319999999</v>
      </c>
    </row>
    <row r="138" spans="3:8" x14ac:dyDescent="0.15">
      <c r="C138" s="1">
        <v>42886</v>
      </c>
      <c r="D138" s="30">
        <f ca="1">SUMIF(Stock!$A:$A,'Cost analysis'!$C138,Stock!P:P)</f>
        <v>5.300320000000001</v>
      </c>
      <c r="E138" s="30">
        <f ca="1">SUMIF(Stock!$A:$A,'Cost analysis'!$C138,Stock!Q:Q)</f>
        <v>76.483200000000011</v>
      </c>
      <c r="F138" s="30">
        <f ca="1">SUMIF(Stock!$A:$A,'Cost analysis'!$C138,Stock!R:R)</f>
        <v>182.66</v>
      </c>
      <c r="G138" s="30">
        <f t="shared" ca="1" si="6"/>
        <v>264.44352000000003</v>
      </c>
      <c r="H138" s="30">
        <f t="shared" ca="1" si="7"/>
        <v>253.57705520000005</v>
      </c>
    </row>
    <row r="139" spans="3:8" x14ac:dyDescent="0.15">
      <c r="C139" s="1">
        <v>42887</v>
      </c>
      <c r="D139" s="30">
        <f ca="1">SUMIF(Stock!$A:$A,'Cost analysis'!$C139,Stock!P:P)</f>
        <v>0.30756</v>
      </c>
      <c r="E139" s="30">
        <f ca="1">SUMIF(Stock!$A:$A,'Cost analysis'!$C139,Stock!Q:Q)</f>
        <v>5</v>
      </c>
      <c r="F139" s="30">
        <f ca="1">SUMIF(Stock!$A:$A,'Cost analysis'!$C139,Stock!R:R)</f>
        <v>0</v>
      </c>
      <c r="G139" s="30">
        <f t="shared" ca="1" si="6"/>
        <v>5.3075599999999996</v>
      </c>
      <c r="H139" s="30">
        <f t="shared" ca="1" si="7"/>
        <v>196.02859119999999</v>
      </c>
    </row>
    <row r="140" spans="3:8" x14ac:dyDescent="0.15">
      <c r="C140" s="1">
        <v>42888</v>
      </c>
      <c r="D140" s="30">
        <f ca="1">SUMIF(Stock!$A:$A,'Cost analysis'!$C140,Stock!P:P)</f>
        <v>6.66432</v>
      </c>
      <c r="E140" s="30">
        <f ca="1">SUMIF(Stock!$A:$A,'Cost analysis'!$C140,Stock!Q:Q)</f>
        <v>85.403199999999998</v>
      </c>
      <c r="F140" s="30">
        <f ca="1">SUMIF(Stock!$A:$A,'Cost analysis'!$C140,Stock!R:R)</f>
        <v>235.8</v>
      </c>
      <c r="G140" s="30">
        <f t="shared" ca="1" si="6"/>
        <v>327.86752000000001</v>
      </c>
      <c r="H140" s="30">
        <f t="shared" ca="1" si="7"/>
        <v>160.60577520000001</v>
      </c>
    </row>
    <row r="141" spans="3:8" x14ac:dyDescent="0.15">
      <c r="C141" s="1">
        <v>42891</v>
      </c>
      <c r="D141" s="30">
        <f ca="1">SUMIF(Stock!$A:$A,'Cost analysis'!$C141,Stock!P:P)</f>
        <v>0.99484000000000006</v>
      </c>
      <c r="E141" s="30">
        <f ca="1">SUMIF(Stock!$A:$A,'Cost analysis'!$C141,Stock!Q:Q)</f>
        <v>47.765599999999999</v>
      </c>
      <c r="F141" s="30">
        <f ca="1">SUMIF(Stock!$A:$A,'Cost analysis'!$C141,Stock!R:R)</f>
        <v>143.03</v>
      </c>
      <c r="G141" s="30">
        <f t="shared" ca="1" si="6"/>
        <v>191.79043999999999</v>
      </c>
      <c r="H141" s="30">
        <f t="shared" ca="1" si="7"/>
        <v>157.88180800000001</v>
      </c>
    </row>
    <row r="142" spans="3:8" x14ac:dyDescent="0.15">
      <c r="C142" s="1">
        <v>42892</v>
      </c>
      <c r="D142" s="30">
        <f ca="1">SUMIF(Stock!$A:$A,'Cost analysis'!$C142,Stock!P:P)</f>
        <v>11.547759999999998</v>
      </c>
      <c r="E142" s="30">
        <f ca="1">SUMIF(Stock!$A:$A,'Cost analysis'!$C142,Stock!Q:Q)</f>
        <v>137.97460000000001</v>
      </c>
      <c r="F142" s="30">
        <f ca="1">SUMIF(Stock!$A:$A,'Cost analysis'!$C142,Stock!R:R)</f>
        <v>473.83</v>
      </c>
      <c r="G142" s="30">
        <f t="shared" ca="1" si="6"/>
        <v>623.35235999999998</v>
      </c>
      <c r="H142" s="30">
        <f t="shared" ca="1" si="7"/>
        <v>282.55228</v>
      </c>
    </row>
    <row r="143" spans="3:8" x14ac:dyDescent="0.15">
      <c r="C143" s="1">
        <v>42893</v>
      </c>
      <c r="D143" s="30">
        <f ca="1">SUMIF(Stock!$A:$A,'Cost analysis'!$C143,Stock!P:P)</f>
        <v>4.9782400000000004</v>
      </c>
      <c r="E143" s="30">
        <f ca="1">SUMIF(Stock!$A:$A,'Cost analysis'!$C143,Stock!Q:Q)</f>
        <v>57.475200000000001</v>
      </c>
      <c r="F143" s="30">
        <f ca="1">SUMIF(Stock!$A:$A,'Cost analysis'!$C143,Stock!R:R)</f>
        <v>117.25</v>
      </c>
      <c r="G143" s="30">
        <f t="shared" ca="1" si="6"/>
        <v>179.70344</v>
      </c>
      <c r="H143" s="30">
        <f t="shared" ca="1" si="7"/>
        <v>265.604264</v>
      </c>
    </row>
    <row r="144" spans="3:8" x14ac:dyDescent="0.15">
      <c r="C144" s="1">
        <v>42894</v>
      </c>
      <c r="D144" s="30">
        <f ca="1">SUMIF(Stock!$A:$A,'Cost analysis'!$C144,Stock!P:P)</f>
        <v>4.0627600000000008</v>
      </c>
      <c r="E144" s="30">
        <f ca="1">SUMIF(Stock!$A:$A,'Cost analysis'!$C144,Stock!Q:Q)</f>
        <v>86.047200000000004</v>
      </c>
      <c r="F144" s="30">
        <f ca="1">SUMIF(Stock!$A:$A,'Cost analysis'!$C144,Stock!R:R)</f>
        <v>430.24</v>
      </c>
      <c r="G144" s="30">
        <f t="shared" ca="1" si="6"/>
        <v>520.34996000000001</v>
      </c>
      <c r="H144" s="30">
        <f t="shared" ca="1" si="7"/>
        <v>368.61274399999996</v>
      </c>
    </row>
    <row r="145" spans="3:8" x14ac:dyDescent="0.15">
      <c r="C145" s="1">
        <v>42895</v>
      </c>
      <c r="D145" s="30">
        <f ca="1">SUMIF(Stock!$A:$A,'Cost analysis'!$C145,Stock!P:P)</f>
        <v>1.9446200000000002</v>
      </c>
      <c r="E145" s="30">
        <f ca="1">SUMIF(Stock!$A:$A,'Cost analysis'!$C145,Stock!Q:Q)</f>
        <v>67.433600000000013</v>
      </c>
      <c r="F145" s="30">
        <f ca="1">SUMIF(Stock!$A:$A,'Cost analysis'!$C145,Stock!R:R)</f>
        <v>0</v>
      </c>
      <c r="G145" s="30">
        <f t="shared" ca="1" si="6"/>
        <v>69.378220000000013</v>
      </c>
      <c r="H145" s="30">
        <f t="shared" ca="1" si="7"/>
        <v>316.91488399999997</v>
      </c>
    </row>
    <row r="146" spans="3:8" x14ac:dyDescent="0.15">
      <c r="C146" s="1">
        <v>42898</v>
      </c>
      <c r="D146" s="30">
        <f ca="1">SUMIF(Stock!$A:$A,'Cost analysis'!$C146,Stock!P:P)</f>
        <v>0</v>
      </c>
      <c r="E146" s="30">
        <f ca="1">SUMIF(Stock!$A:$A,'Cost analysis'!$C146,Stock!Q:Q)</f>
        <v>86.919999999999987</v>
      </c>
      <c r="F146" s="30">
        <f ca="1">SUMIF(Stock!$A:$A,'Cost analysis'!$C146,Stock!R:R)</f>
        <v>75.14</v>
      </c>
      <c r="G146" s="30">
        <f t="shared" ca="1" si="6"/>
        <v>162.06</v>
      </c>
      <c r="H146" s="30">
        <f t="shared" ca="1" si="7"/>
        <v>310.968796</v>
      </c>
    </row>
    <row r="147" spans="3:8" x14ac:dyDescent="0.15">
      <c r="C147" s="1">
        <v>42899</v>
      </c>
      <c r="D147" s="30">
        <f ca="1">SUMIF(Stock!$A:$A,'Cost analysis'!$C147,Stock!P:P)</f>
        <v>4.8636800000000004</v>
      </c>
      <c r="E147" s="30">
        <f ca="1">SUMIF(Stock!$A:$A,'Cost analysis'!$C147,Stock!Q:Q)</f>
        <v>81.538399999999996</v>
      </c>
      <c r="F147" s="30">
        <f ca="1">SUMIF(Stock!$A:$A,'Cost analysis'!$C147,Stock!R:R)</f>
        <v>307.16999999999996</v>
      </c>
      <c r="G147" s="30">
        <f t="shared" ca="1" si="6"/>
        <v>393.57207999999997</v>
      </c>
      <c r="H147" s="30">
        <f t="shared" ca="1" si="7"/>
        <v>265.01274000000001</v>
      </c>
    </row>
    <row r="148" spans="3:8" x14ac:dyDescent="0.15">
      <c r="C148" s="1">
        <v>42900</v>
      </c>
      <c r="D148" s="30">
        <f ca="1">SUMIF(Stock!$A:$A,'Cost analysis'!$C148,Stock!P:P)</f>
        <v>3.6982000000000004</v>
      </c>
      <c r="E148" s="30">
        <f ca="1">SUMIF(Stock!$A:$A,'Cost analysis'!$C148,Stock!Q:Q)</f>
        <v>64.727200000000011</v>
      </c>
      <c r="F148" s="30">
        <f ca="1">SUMIF(Stock!$A:$A,'Cost analysis'!$C148,Stock!R:R)</f>
        <v>0</v>
      </c>
      <c r="G148" s="30">
        <f t="shared" ca="1" si="6"/>
        <v>68.42540000000001</v>
      </c>
      <c r="H148" s="30">
        <f t="shared" ca="1" si="7"/>
        <v>242.75713200000001</v>
      </c>
    </row>
    <row r="149" spans="3:8" x14ac:dyDescent="0.15">
      <c r="C149" s="1">
        <v>42901</v>
      </c>
      <c r="D149" s="30">
        <f ca="1">SUMIF(Stock!$A:$A,'Cost analysis'!$C149,Stock!P:P)</f>
        <v>0.55400000000000005</v>
      </c>
      <c r="E149" s="30">
        <f ca="1">SUMIF(Stock!$A:$A,'Cost analysis'!$C149,Stock!Q:Q)</f>
        <v>5.54</v>
      </c>
      <c r="F149" s="30">
        <f ca="1">SUMIF(Stock!$A:$A,'Cost analysis'!$C149,Stock!R:R)</f>
        <v>27.7</v>
      </c>
      <c r="G149" s="30">
        <f t="shared" ca="1" si="6"/>
        <v>33.793999999999997</v>
      </c>
      <c r="H149" s="30">
        <f t="shared" ca="1" si="7"/>
        <v>145.44593999999998</v>
      </c>
    </row>
    <row r="150" spans="3:8" x14ac:dyDescent="0.15">
      <c r="C150" s="1">
        <v>42902</v>
      </c>
      <c r="D150" s="30">
        <f ca="1">SUMIF(Stock!$A:$A,'Cost analysis'!$C150,Stock!P:P)</f>
        <v>0</v>
      </c>
      <c r="E150" s="30">
        <f ca="1">SUMIF(Stock!$A:$A,'Cost analysis'!$C150,Stock!Q:Q)</f>
        <v>0</v>
      </c>
      <c r="F150" s="30">
        <f ca="1">SUMIF(Stock!$A:$A,'Cost analysis'!$C150,Stock!R:R)</f>
        <v>0</v>
      </c>
      <c r="G150" s="30">
        <f t="shared" ca="1" si="6"/>
        <v>0</v>
      </c>
      <c r="H150" s="30">
        <f t="shared" ca="1" si="7"/>
        <v>131.57029599999998</v>
      </c>
    </row>
    <row r="151" spans="3:8" x14ac:dyDescent="0.15">
      <c r="C151" s="1">
        <v>42905</v>
      </c>
      <c r="D151" s="30">
        <f ca="1">SUMIF(Stock!$A:$A,'Cost analysis'!$C151,Stock!P:P)</f>
        <v>2.3994800000000005</v>
      </c>
      <c r="E151" s="30">
        <f ca="1">SUMIF(Stock!$A:$A,'Cost analysis'!$C151,Stock!Q:Q)</f>
        <v>54.122799999999998</v>
      </c>
      <c r="F151" s="30">
        <f ca="1">SUMIF(Stock!$A:$A,'Cost analysis'!$C151,Stock!R:R)</f>
        <v>195.99</v>
      </c>
      <c r="G151" s="30">
        <f t="shared" ca="1" si="6"/>
        <v>252.51228</v>
      </c>
      <c r="H151" s="30">
        <f t="shared" ca="1" si="7"/>
        <v>149.660752</v>
      </c>
    </row>
    <row r="152" spans="3:8" x14ac:dyDescent="0.15">
      <c r="C152" s="1">
        <v>42906</v>
      </c>
      <c r="D152" s="30">
        <f ca="1">SUMIF(Stock!$A:$A,'Cost analysis'!$C152,Stock!P:P)</f>
        <v>5.55314</v>
      </c>
      <c r="E152" s="30">
        <f ca="1">SUMIF(Stock!$A:$A,'Cost analysis'!$C152,Stock!Q:Q)</f>
        <v>132.6414</v>
      </c>
      <c r="F152" s="30">
        <f ca="1">SUMIF(Stock!$A:$A,'Cost analysis'!$C152,Stock!R:R)</f>
        <v>193.07999999999998</v>
      </c>
      <c r="G152" s="30">
        <f t="shared" ca="1" si="6"/>
        <v>331.27454</v>
      </c>
      <c r="H152" s="30">
        <f t="shared" ca="1" si="7"/>
        <v>137.201244</v>
      </c>
    </row>
    <row r="153" spans="3:8" x14ac:dyDescent="0.15">
      <c r="C153" s="1"/>
      <c r="D153" s="30"/>
      <c r="E153" s="30"/>
      <c r="F153" s="30"/>
    </row>
    <row r="154" spans="3:8" x14ac:dyDescent="0.15">
      <c r="C154" s="1"/>
      <c r="D154" s="30"/>
      <c r="E154" s="30"/>
      <c r="F154" s="30"/>
    </row>
    <row r="155" spans="3:8" x14ac:dyDescent="0.15">
      <c r="C155" s="1"/>
      <c r="D155" s="30"/>
      <c r="E155" s="30"/>
      <c r="F155" s="30"/>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Asset Line A share</vt:lpstr>
      <vt:lpstr>Stock</vt:lpstr>
      <vt:lpstr>Prices</vt:lpstr>
      <vt:lpstr>Current pricing</vt:lpstr>
      <vt:lpstr>Yesterday Cost</vt:lpstr>
      <vt:lpstr>weekday</vt:lpstr>
      <vt:lpstr>PnL perstock</vt:lpstr>
      <vt:lpstr>Sheet2</vt:lpstr>
      <vt:lpstr>US</vt:lpstr>
      <vt:lpstr>Option</vt:lpstr>
      <vt:lpstr>Info</vt:lpstr>
      <vt:lpstr>Cash Flow</vt:lpstr>
      <vt:lpstr>Sheet1</vt:lpstr>
      <vt:lpstr>Cost analysis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LUke</cp:lastModifiedBy>
  <cp:lastPrinted>2017-02-08T13:51:46Z</cp:lastPrinted>
  <dcterms:created xsi:type="dcterms:W3CDTF">2016-10-17T08:48:23Z</dcterms:created>
  <dcterms:modified xsi:type="dcterms:W3CDTF">2017-11-07T00:54:21Z</dcterms:modified>
</cp:coreProperties>
</file>